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6.xml" ContentType="application/vnd.openxmlformats-officedocument.spreadsheetml.externalLink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/>
  <workbookPr codeName="ЭтаКнига"/>
  <bookViews>
    <workbookView xWindow="0" yWindow="0" windowWidth="20490" windowHeight="7755" tabRatio="865" activeTab="1"/>
  </bookViews>
  <sheets>
    <sheet name="звания" sheetId="2" r:id="rId1"/>
    <sheet name="Відомість" sheetId="1" r:id="rId2"/>
    <sheet name="1 акруш відомості" sheetId="4" r:id="rId3"/>
    <sheet name="На банк Приват" sheetId="3" r:id="rId4"/>
    <sheet name="На Укрсиб" sheetId="8" r:id="rId5"/>
    <sheet name="Озд" sheetId="12" r:id="rId6"/>
    <sheet name="На кассу" sheetId="6" r:id="rId7"/>
    <sheet name="свод платежки" sheetId="7" r:id="rId8"/>
    <sheet name="Свод" sheetId="13" r:id="rId9"/>
    <sheet name="Ордер 2стр" sheetId="10" r:id="rId10"/>
    <sheet name="Ордер 1стр" sheetId="11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1" hidden="1">Відомість!$A$3:$EP$429</definedName>
    <definedName name="_xlnm._FilterDatabase" localSheetId="3" hidden="1">'На банк Приват'!$A$3:$AJ$532</definedName>
    <definedName name="_xlnm._FilterDatabase" localSheetId="6" hidden="1">'На кассу'!$A$14:$P$514</definedName>
    <definedName name="_xlnm._FilterDatabase" localSheetId="4" hidden="1">'На Укрсиб'!$A$3:$AJ$534</definedName>
    <definedName name="_xlnm._FilterDatabase" localSheetId="5" hidden="1">Озд!$A$7:$FO$569</definedName>
    <definedName name="_xlnm._FilterDatabase" localSheetId="8" hidden="1">Свод!$A$3:$DS$570</definedName>
    <definedName name="_xlnm.Print_Titles" localSheetId="1">Відомість!$458:$458</definedName>
    <definedName name="_xlnm.Print_Titles" localSheetId="3">'На банк Приват'!$3:$3</definedName>
    <definedName name="_xlnm.Print_Titles" localSheetId="5">Озд!$6:$7</definedName>
    <definedName name="Звание">Таблица3[Звания]</definedName>
    <definedName name="Значение">Таблица4[Значения звание]</definedName>
    <definedName name="_xlnm.Print_Area" localSheetId="1">Відомість!$A$1:$DK$440</definedName>
    <definedName name="Посадовий">Таблица1[Тариф грн]</definedName>
    <definedName name="Тарифний">Таблица6[Тариф розр]</definedName>
  </definedNames>
  <calcPr calcId="125725" fullPrecision="0"/>
</workbook>
</file>

<file path=xl/calcChain.xml><?xml version="1.0" encoding="utf-8"?>
<calcChain xmlns="http://schemas.openxmlformats.org/spreadsheetml/2006/main">
  <c r="AE525" i="3"/>
  <c r="AE526"/>
  <c r="AE527"/>
  <c r="AE528"/>
  <c r="AE529"/>
  <c r="AE530"/>
  <c r="S525"/>
  <c r="S526"/>
  <c r="S527"/>
  <c r="S528"/>
  <c r="S529"/>
  <c r="S530"/>
  <c r="M525"/>
  <c r="M526"/>
  <c r="M527"/>
  <c r="M528"/>
  <c r="M529"/>
  <c r="M530"/>
  <c r="Y525"/>
  <c r="Y526"/>
  <c r="Y527"/>
  <c r="Y528"/>
  <c r="Y529"/>
  <c r="Y530"/>
  <c r="G525"/>
  <c r="G526"/>
  <c r="G527"/>
  <c r="G528"/>
  <c r="G529"/>
  <c r="G530"/>
  <c r="DH228" i="1" l="1"/>
  <c r="DH229"/>
  <c r="DH230"/>
  <c r="DH231"/>
  <c r="DH232"/>
  <c r="DH233"/>
  <c r="DH234"/>
  <c r="DH235"/>
  <c r="DH236"/>
  <c r="DH237"/>
  <c r="DH238"/>
  <c r="DH239"/>
  <c r="DH240"/>
  <c r="DH241"/>
  <c r="DH242"/>
  <c r="DH243"/>
  <c r="DH244"/>
  <c r="DH245"/>
  <c r="DH246"/>
  <c r="DH247"/>
  <c r="DH248"/>
  <c r="DH249"/>
  <c r="DH250"/>
  <c r="DH251"/>
  <c r="DH252"/>
  <c r="DH253"/>
  <c r="DH254"/>
  <c r="DH255"/>
  <c r="DH256"/>
  <c r="DH257"/>
  <c r="DH258"/>
  <c r="DH259"/>
  <c r="DH260"/>
  <c r="DH261"/>
  <c r="DH262"/>
  <c r="DG263"/>
  <c r="DH264"/>
  <c r="DH265"/>
  <c r="DH266"/>
  <c r="DH267"/>
  <c r="DH268"/>
  <c r="DH269"/>
  <c r="DH270"/>
  <c r="DH271"/>
  <c r="DH272"/>
  <c r="DH273"/>
  <c r="DH274"/>
  <c r="DH275"/>
  <c r="DH276"/>
  <c r="DH277"/>
  <c r="DH278"/>
  <c r="DH279"/>
  <c r="DH280"/>
  <c r="DH281"/>
  <c r="DH282"/>
  <c r="DH283"/>
  <c r="DH284"/>
  <c r="DH285"/>
  <c r="DH286"/>
  <c r="DH287"/>
  <c r="DH288"/>
  <c r="DH289"/>
  <c r="DH290"/>
  <c r="DH291"/>
  <c r="DH292"/>
  <c r="DH293"/>
  <c r="DH294"/>
  <c r="DH295"/>
  <c r="DH296"/>
  <c r="DH297"/>
  <c r="DH298"/>
  <c r="DH299"/>
  <c r="DH300"/>
  <c r="DH301"/>
  <c r="DH227"/>
  <c r="DH154"/>
  <c r="DH155"/>
  <c r="DH156"/>
  <c r="DH157"/>
  <c r="DG158"/>
  <c r="DH159"/>
  <c r="DH160"/>
  <c r="DH161"/>
  <c r="DH162"/>
  <c r="DH163"/>
  <c r="DH164"/>
  <c r="DH165"/>
  <c r="DG166"/>
  <c r="DH167"/>
  <c r="DH168"/>
  <c r="DH169"/>
  <c r="DH170"/>
  <c r="DH171"/>
  <c r="DH172"/>
  <c r="DH173"/>
  <c r="DH174"/>
  <c r="DH175"/>
  <c r="DH176"/>
  <c r="DH177"/>
  <c r="DH178"/>
  <c r="DH179"/>
  <c r="DH180"/>
  <c r="DH181"/>
  <c r="DH182"/>
  <c r="DH183"/>
  <c r="DH184"/>
  <c r="DH185"/>
  <c r="DH186"/>
  <c r="DH187"/>
  <c r="DH188"/>
  <c r="DH189"/>
  <c r="DH190"/>
  <c r="DH191"/>
  <c r="DH192"/>
  <c r="DH193"/>
  <c r="DH194"/>
  <c r="DH195"/>
  <c r="DH196"/>
  <c r="DH197"/>
  <c r="DH198"/>
  <c r="DH199"/>
  <c r="DH200"/>
  <c r="DH201"/>
  <c r="DH202"/>
  <c r="DH203"/>
  <c r="DH204"/>
  <c r="DG205"/>
  <c r="DH206"/>
  <c r="DH207"/>
  <c r="DH208"/>
  <c r="DH209"/>
  <c r="DH210"/>
  <c r="DH211"/>
  <c r="DH212"/>
  <c r="DH213"/>
  <c r="DH214"/>
  <c r="DH215"/>
  <c r="DH216"/>
  <c r="DH217"/>
  <c r="DH218"/>
  <c r="DH219"/>
  <c r="DH220"/>
  <c r="DH221"/>
  <c r="DH222"/>
  <c r="DG223"/>
  <c r="DH224"/>
  <c r="DH225"/>
  <c r="DH153"/>
  <c r="DH138"/>
  <c r="DH139"/>
  <c r="DH140"/>
  <c r="DH141"/>
  <c r="DH142"/>
  <c r="DH143"/>
  <c r="DH144"/>
  <c r="DH145"/>
  <c r="DH146"/>
  <c r="DH147"/>
  <c r="DH148"/>
  <c r="DH149"/>
  <c r="DH150"/>
  <c r="DH151"/>
  <c r="CH85" l="1"/>
  <c r="CH86"/>
  <c r="CH87"/>
  <c r="CH94"/>
  <c r="CH95"/>
  <c r="CH96"/>
  <c r="CH52"/>
  <c r="CH53"/>
  <c r="CH54"/>
  <c r="CH29"/>
  <c r="CF379" l="1"/>
  <c r="CH379" s="1"/>
  <c r="CF380"/>
  <c r="CH380" s="1"/>
  <c r="CF381"/>
  <c r="CH381" s="1"/>
  <c r="CF382"/>
  <c r="CH382" s="1"/>
  <c r="CF383"/>
  <c r="CH383" s="1"/>
  <c r="CF384"/>
  <c r="CH384" s="1"/>
  <c r="CF385"/>
  <c r="CH385" s="1"/>
  <c r="CF386"/>
  <c r="CH386" s="1"/>
  <c r="CF387"/>
  <c r="CH387" s="1"/>
  <c r="CF388"/>
  <c r="CH388" s="1"/>
  <c r="CF389"/>
  <c r="CH389" s="1"/>
  <c r="CF390"/>
  <c r="CH390" s="1"/>
  <c r="CF391"/>
  <c r="CH391" s="1"/>
  <c r="CF392"/>
  <c r="CH392" s="1"/>
  <c r="CF393"/>
  <c r="CH393" s="1"/>
  <c r="CF394"/>
  <c r="CH394" s="1"/>
  <c r="CF395"/>
  <c r="CH395" s="1"/>
  <c r="CF396"/>
  <c r="CH396" s="1"/>
  <c r="CF397"/>
  <c r="CH397" s="1"/>
  <c r="CF398"/>
  <c r="CH398" s="1"/>
  <c r="CF399"/>
  <c r="CH399" s="1"/>
  <c r="CF400"/>
  <c r="CH400" s="1"/>
  <c r="CF401"/>
  <c r="CH401" s="1"/>
  <c r="CF402"/>
  <c r="CH402" s="1"/>
  <c r="CF403"/>
  <c r="CH403" s="1"/>
  <c r="CF404"/>
  <c r="CH404" s="1"/>
  <c r="CF405"/>
  <c r="CH405" s="1"/>
  <c r="CF406"/>
  <c r="CH406" s="1"/>
  <c r="CF407"/>
  <c r="CH407" s="1"/>
  <c r="CF408"/>
  <c r="CH408" s="1"/>
  <c r="CF409"/>
  <c r="CH409" s="1"/>
  <c r="CF410"/>
  <c r="CH410" s="1"/>
  <c r="CF411"/>
  <c r="CH411" s="1"/>
  <c r="CF412"/>
  <c r="CH412" s="1"/>
  <c r="CF413"/>
  <c r="CH413" s="1"/>
  <c r="CF414"/>
  <c r="CH414" s="1"/>
  <c r="CF415"/>
  <c r="CF378"/>
  <c r="CH378" s="1"/>
  <c r="CF304"/>
  <c r="CH304" s="1"/>
  <c r="CF305"/>
  <c r="CH305" s="1"/>
  <c r="CF306"/>
  <c r="CH306" s="1"/>
  <c r="CF307"/>
  <c r="CH307" s="1"/>
  <c r="CF308"/>
  <c r="CH308" s="1"/>
  <c r="CF309"/>
  <c r="CH309" s="1"/>
  <c r="CF310"/>
  <c r="CH310" s="1"/>
  <c r="CF311"/>
  <c r="CH311" s="1"/>
  <c r="CF312"/>
  <c r="CH312" s="1"/>
  <c r="CF313"/>
  <c r="CH313" s="1"/>
  <c r="CF314"/>
  <c r="CH314" s="1"/>
  <c r="CF315"/>
  <c r="CH315" s="1"/>
  <c r="CF316"/>
  <c r="CH316" s="1"/>
  <c r="CF317"/>
  <c r="CH317" s="1"/>
  <c r="CF318"/>
  <c r="CH318" s="1"/>
  <c r="CF319"/>
  <c r="CH319" s="1"/>
  <c r="CF320"/>
  <c r="CH320" s="1"/>
  <c r="CF321"/>
  <c r="CH321" s="1"/>
  <c r="CF322"/>
  <c r="CH322" s="1"/>
  <c r="CF323"/>
  <c r="CH323" s="1"/>
  <c r="CF324"/>
  <c r="CH324" s="1"/>
  <c r="CF325"/>
  <c r="CH325" s="1"/>
  <c r="CF326"/>
  <c r="CH326" s="1"/>
  <c r="CF327"/>
  <c r="CH327" s="1"/>
  <c r="CF328"/>
  <c r="CH328" s="1"/>
  <c r="CF329"/>
  <c r="CH329" s="1"/>
  <c r="CF330"/>
  <c r="CH330" s="1"/>
  <c r="CF331"/>
  <c r="CH331" s="1"/>
  <c r="CF332"/>
  <c r="CH332" s="1"/>
  <c r="CF333"/>
  <c r="CH333" s="1"/>
  <c r="CF334"/>
  <c r="CH334" s="1"/>
  <c r="CF335"/>
  <c r="CH335" s="1"/>
  <c r="CF336"/>
  <c r="CH336" s="1"/>
  <c r="CF337"/>
  <c r="CH337" s="1"/>
  <c r="CF338"/>
  <c r="CH338" s="1"/>
  <c r="CF339"/>
  <c r="CH339" s="1"/>
  <c r="CF340"/>
  <c r="CH340" s="1"/>
  <c r="CF341"/>
  <c r="CH341" s="1"/>
  <c r="CF342"/>
  <c r="CH342" s="1"/>
  <c r="CF343"/>
  <c r="CH343" s="1"/>
  <c r="CF344"/>
  <c r="CH344" s="1"/>
  <c r="CF345"/>
  <c r="CH345" s="1"/>
  <c r="CF346"/>
  <c r="CH346" s="1"/>
  <c r="CF347"/>
  <c r="CH347" s="1"/>
  <c r="CF348"/>
  <c r="CH348" s="1"/>
  <c r="CF349"/>
  <c r="CH349" s="1"/>
  <c r="CF350"/>
  <c r="CH350" s="1"/>
  <c r="CF351"/>
  <c r="CH351" s="1"/>
  <c r="CF352"/>
  <c r="CH352" s="1"/>
  <c r="CF353"/>
  <c r="CH353" s="1"/>
  <c r="CF354"/>
  <c r="CH354" s="1"/>
  <c r="CF355"/>
  <c r="CH355" s="1"/>
  <c r="CF356"/>
  <c r="CH356" s="1"/>
  <c r="CF357"/>
  <c r="CH357" s="1"/>
  <c r="CF358"/>
  <c r="CH358" s="1"/>
  <c r="CF359"/>
  <c r="CH359" s="1"/>
  <c r="CF360"/>
  <c r="CH360" s="1"/>
  <c r="CF361"/>
  <c r="CH361" s="1"/>
  <c r="CF362"/>
  <c r="CH362" s="1"/>
  <c r="CF363"/>
  <c r="CH363" s="1"/>
  <c r="CF364"/>
  <c r="CH364" s="1"/>
  <c r="CF365"/>
  <c r="CH365" s="1"/>
  <c r="CF366"/>
  <c r="CH366" s="1"/>
  <c r="CF367"/>
  <c r="CH367" s="1"/>
  <c r="CF368"/>
  <c r="CH368" s="1"/>
  <c r="CF369"/>
  <c r="CH369" s="1"/>
  <c r="CF370"/>
  <c r="CH370" s="1"/>
  <c r="CF371"/>
  <c r="CH371" s="1"/>
  <c r="CF372"/>
  <c r="CH372" s="1"/>
  <c r="CF373"/>
  <c r="CH373" s="1"/>
  <c r="CF374"/>
  <c r="CH374" s="1"/>
  <c r="CF375"/>
  <c r="CH375" s="1"/>
  <c r="CF376"/>
  <c r="CH376" s="1"/>
  <c r="CF303"/>
  <c r="CH303" s="1"/>
  <c r="CF228"/>
  <c r="CH228" s="1"/>
  <c r="CF230"/>
  <c r="CH230" s="1"/>
  <c r="CF235"/>
  <c r="CH235" s="1"/>
  <c r="CF240"/>
  <c r="CH240" s="1"/>
  <c r="CF242"/>
  <c r="CH242" s="1"/>
  <c r="CF243"/>
  <c r="CH243" s="1"/>
  <c r="CF244"/>
  <c r="CH244" s="1"/>
  <c r="CF250"/>
  <c r="CH250" s="1"/>
  <c r="CF251"/>
  <c r="CH251" s="1"/>
  <c r="CF255"/>
  <c r="CH255" s="1"/>
  <c r="CF256"/>
  <c r="CH256" s="1"/>
  <c r="CF257"/>
  <c r="CH257" s="1"/>
  <c r="CF258"/>
  <c r="CH258" s="1"/>
  <c r="CF260"/>
  <c r="CH260" s="1"/>
  <c r="CF262"/>
  <c r="CH262" s="1"/>
  <c r="CF264"/>
  <c r="CH264" s="1"/>
  <c r="CF265"/>
  <c r="CH265" s="1"/>
  <c r="CF266"/>
  <c r="CH266" s="1"/>
  <c r="CF267"/>
  <c r="CH267" s="1"/>
  <c r="CF268"/>
  <c r="CH268" s="1"/>
  <c r="CF269"/>
  <c r="CH269" s="1"/>
  <c r="CF270"/>
  <c r="CH270" s="1"/>
  <c r="CF271"/>
  <c r="CH271" s="1"/>
  <c r="CF272"/>
  <c r="CH272" s="1"/>
  <c r="CF273"/>
  <c r="CH273" s="1"/>
  <c r="CF274"/>
  <c r="CH274" s="1"/>
  <c r="CF275"/>
  <c r="CH275" s="1"/>
  <c r="CF276"/>
  <c r="CH276" s="1"/>
  <c r="CF277"/>
  <c r="CH277" s="1"/>
  <c r="CF278"/>
  <c r="CH278" s="1"/>
  <c r="CF279"/>
  <c r="CH279" s="1"/>
  <c r="CF280"/>
  <c r="CH280" s="1"/>
  <c r="CF281"/>
  <c r="CH281" s="1"/>
  <c r="CF282"/>
  <c r="CH282" s="1"/>
  <c r="CF283"/>
  <c r="CH283" s="1"/>
  <c r="CF284"/>
  <c r="CH284" s="1"/>
  <c r="CF285"/>
  <c r="CH285" s="1"/>
  <c r="CF286"/>
  <c r="CH286" s="1"/>
  <c r="CF287"/>
  <c r="CH287" s="1"/>
  <c r="CF288"/>
  <c r="CH288" s="1"/>
  <c r="CF289"/>
  <c r="CH289" s="1"/>
  <c r="CF290"/>
  <c r="CH290" s="1"/>
  <c r="CF291"/>
  <c r="CH291" s="1"/>
  <c r="CF292"/>
  <c r="CH292" s="1"/>
  <c r="CF293"/>
  <c r="CH293" s="1"/>
  <c r="CF294"/>
  <c r="CH294" s="1"/>
  <c r="CF295"/>
  <c r="CH295" s="1"/>
  <c r="CF296"/>
  <c r="CH296" s="1"/>
  <c r="CF297"/>
  <c r="CH297" s="1"/>
  <c r="CF298"/>
  <c r="CH298" s="1"/>
  <c r="CF299"/>
  <c r="CH299" s="1"/>
  <c r="CF300"/>
  <c r="CH300" s="1"/>
  <c r="CF301"/>
  <c r="CH301" s="1"/>
  <c r="CF160"/>
  <c r="CH160" s="1"/>
  <c r="CF161"/>
  <c r="CH161" s="1"/>
  <c r="CF162"/>
  <c r="CH162" s="1"/>
  <c r="CF163"/>
  <c r="CH163" s="1"/>
  <c r="CF168"/>
  <c r="CH168" s="1"/>
  <c r="CF169"/>
  <c r="CH169" s="1"/>
  <c r="CF172"/>
  <c r="CH172" s="1"/>
  <c r="CF177"/>
  <c r="CH177" s="1"/>
  <c r="CF185"/>
  <c r="CH185" s="1"/>
  <c r="CF186"/>
  <c r="CH186" s="1"/>
  <c r="CF188"/>
  <c r="CH188" s="1"/>
  <c r="CF191"/>
  <c r="CH191" s="1"/>
  <c r="CF192"/>
  <c r="CH192" s="1"/>
  <c r="CF194"/>
  <c r="CH194" s="1"/>
  <c r="CF196"/>
  <c r="CH196" s="1"/>
  <c r="CF199"/>
  <c r="CH199" s="1"/>
  <c r="CF202"/>
  <c r="CH202" s="1"/>
  <c r="CF204"/>
  <c r="CH204" s="1"/>
  <c r="CF206"/>
  <c r="CH206" s="1"/>
  <c r="CF207"/>
  <c r="CH207" s="1"/>
  <c r="CF208"/>
  <c r="CH208" s="1"/>
  <c r="CF209"/>
  <c r="CH209" s="1"/>
  <c r="CF210"/>
  <c r="CH210" s="1"/>
  <c r="CF211"/>
  <c r="CH211" s="1"/>
  <c r="CF212"/>
  <c r="CH212" s="1"/>
  <c r="CF213"/>
  <c r="CH213" s="1"/>
  <c r="CF214"/>
  <c r="CH214" s="1"/>
  <c r="CF215"/>
  <c r="CH215" s="1"/>
  <c r="CF217"/>
  <c r="CH217" s="1"/>
  <c r="CF219"/>
  <c r="CH219" s="1"/>
  <c r="CF220"/>
  <c r="CH220" s="1"/>
  <c r="CF221"/>
  <c r="CH221" s="1"/>
  <c r="CF224"/>
  <c r="CH224" s="1"/>
  <c r="CF80"/>
  <c r="CH80" s="1"/>
  <c r="CF84"/>
  <c r="CH84" s="1"/>
  <c r="CF88"/>
  <c r="CH88" s="1"/>
  <c r="CF89"/>
  <c r="CH89" s="1"/>
  <c r="CF90"/>
  <c r="CH90" s="1"/>
  <c r="CF91"/>
  <c r="CH91" s="1"/>
  <c r="CF92"/>
  <c r="CH92" s="1"/>
  <c r="CF99"/>
  <c r="CH99" s="1"/>
  <c r="CF102"/>
  <c r="CH102" s="1"/>
  <c r="CF103"/>
  <c r="CH103" s="1"/>
  <c r="CF108"/>
  <c r="CH108" s="1"/>
  <c r="CF109"/>
  <c r="CH109" s="1"/>
  <c r="CF112"/>
  <c r="CH112" s="1"/>
  <c r="CF114"/>
  <c r="CH114" s="1"/>
  <c r="CF116"/>
  <c r="CH116" s="1"/>
  <c r="CF119"/>
  <c r="CH119" s="1"/>
  <c r="CF120"/>
  <c r="CH120" s="1"/>
  <c r="CF122"/>
  <c r="CH122" s="1"/>
  <c r="CF123"/>
  <c r="CH123" s="1"/>
  <c r="CF124"/>
  <c r="CH124" s="1"/>
  <c r="CF125"/>
  <c r="CH125" s="1"/>
  <c r="CF126"/>
  <c r="CH126" s="1"/>
  <c r="CF129"/>
  <c r="CH129" s="1"/>
  <c r="CF138"/>
  <c r="CH138" s="1"/>
  <c r="CF142"/>
  <c r="CH142" s="1"/>
  <c r="CF143"/>
  <c r="CH143" s="1"/>
  <c r="CF146"/>
  <c r="CH146" s="1"/>
  <c r="CF147"/>
  <c r="CH147" s="1"/>
  <c r="CF148"/>
  <c r="CH148" s="1"/>
  <c r="CF151"/>
  <c r="CH151" s="1"/>
  <c r="CF79"/>
  <c r="CH79" s="1"/>
  <c r="CF7"/>
  <c r="CH7" s="1"/>
  <c r="CF10"/>
  <c r="CH10" s="1"/>
  <c r="CF13"/>
  <c r="CH13" s="1"/>
  <c r="CF15"/>
  <c r="CH15" s="1"/>
  <c r="CF18"/>
  <c r="CH18" s="1"/>
  <c r="CF22"/>
  <c r="CH22" s="1"/>
  <c r="CF24"/>
  <c r="CH24" s="1"/>
  <c r="CF25"/>
  <c r="CH25" s="1"/>
  <c r="CF28"/>
  <c r="CH28" s="1"/>
  <c r="CF30"/>
  <c r="CH30" s="1"/>
  <c r="CF34"/>
  <c r="CH34" s="1"/>
  <c r="CF35"/>
  <c r="CH35" s="1"/>
  <c r="CF40"/>
  <c r="CH40" s="1"/>
  <c r="CF44"/>
  <c r="CH44" s="1"/>
  <c r="CF45"/>
  <c r="CH45" s="1"/>
  <c r="CF47"/>
  <c r="CH47" s="1"/>
  <c r="CF48"/>
  <c r="CH48" s="1"/>
  <c r="CF55"/>
  <c r="CH55" s="1"/>
  <c r="CF56"/>
  <c r="CH56" s="1"/>
  <c r="CF57"/>
  <c r="CH57" s="1"/>
  <c r="CF58"/>
  <c r="CH58" s="1"/>
  <c r="CF60"/>
  <c r="CH60" s="1"/>
  <c r="CF61"/>
  <c r="CH61" s="1"/>
  <c r="CF62"/>
  <c r="CH62" s="1"/>
  <c r="CF64"/>
  <c r="CH64" s="1"/>
  <c r="CF68"/>
  <c r="CH68" s="1"/>
  <c r="CF69"/>
  <c r="CH69" s="1"/>
  <c r="CF70"/>
  <c r="CH70" s="1"/>
  <c r="CF73"/>
  <c r="CH73" s="1"/>
  <c r="CF77"/>
  <c r="CH77" s="1"/>
  <c r="CF6"/>
  <c r="CH6" s="1"/>
  <c r="D87"/>
  <c r="DH80"/>
  <c r="DH81"/>
  <c r="DH82"/>
  <c r="DG83"/>
  <c r="DH84"/>
  <c r="DH85"/>
  <c r="DH86"/>
  <c r="DH87"/>
  <c r="DH88"/>
  <c r="DH89"/>
  <c r="DH90"/>
  <c r="DH91"/>
  <c r="DH92"/>
  <c r="DH93"/>
  <c r="DH94"/>
  <c r="DH95"/>
  <c r="DH96"/>
  <c r="DH97"/>
  <c r="DG98"/>
  <c r="DH99"/>
  <c r="DH100"/>
  <c r="DG101"/>
  <c r="DH102"/>
  <c r="DH103"/>
  <c r="DH104"/>
  <c r="DH105"/>
  <c r="DH106"/>
  <c r="DH107"/>
  <c r="DH108"/>
  <c r="DH109"/>
  <c r="DH110"/>
  <c r="DH111"/>
  <c r="DH112"/>
  <c r="DG113"/>
  <c r="DH114"/>
  <c r="DH115"/>
  <c r="DH116"/>
  <c r="DH117"/>
  <c r="DH118"/>
  <c r="DH119"/>
  <c r="DH120"/>
  <c r="DH121"/>
  <c r="DH122"/>
  <c r="DH123"/>
  <c r="DH124"/>
  <c r="DH125"/>
  <c r="DH126"/>
  <c r="DH127"/>
  <c r="DH128"/>
  <c r="DH129"/>
  <c r="DH130"/>
  <c r="DH131"/>
  <c r="DH132"/>
  <c r="DH133"/>
  <c r="DH134"/>
  <c r="DH135"/>
  <c r="DG136"/>
  <c r="DG137"/>
  <c r="DH79"/>
  <c r="DH17"/>
  <c r="DH18"/>
  <c r="DH19"/>
  <c r="DH20"/>
  <c r="DH21"/>
  <c r="DH22"/>
  <c r="DH23"/>
  <c r="DH24"/>
  <c r="DH25"/>
  <c r="DH26"/>
  <c r="DH27"/>
  <c r="DH28"/>
  <c r="DH29"/>
  <c r="DH30"/>
  <c r="DH31"/>
  <c r="DH32"/>
  <c r="DH33"/>
  <c r="DH34"/>
  <c r="DH35"/>
  <c r="DH36"/>
  <c r="DH37"/>
  <c r="DH38"/>
  <c r="DH39"/>
  <c r="DH40"/>
  <c r="DH41"/>
  <c r="DH42"/>
  <c r="DH43"/>
  <c r="DH44"/>
  <c r="DH45"/>
  <c r="DH46"/>
  <c r="DH47"/>
  <c r="DH48"/>
  <c r="DH49"/>
  <c r="DH50"/>
  <c r="DH51"/>
  <c r="DH52"/>
  <c r="DH53"/>
  <c r="DH54"/>
  <c r="DH55"/>
  <c r="DH56"/>
  <c r="DH57"/>
  <c r="DH58"/>
  <c r="DH59"/>
  <c r="DH60"/>
  <c r="DH61"/>
  <c r="DH62"/>
  <c r="DH63"/>
  <c r="DH64"/>
  <c r="DH65"/>
  <c r="DH66"/>
  <c r="DH67"/>
  <c r="DH68"/>
  <c r="DH69"/>
  <c r="DH70"/>
  <c r="DH71"/>
  <c r="DH72"/>
  <c r="DH73"/>
  <c r="DH74"/>
  <c r="DH75"/>
  <c r="DH76"/>
  <c r="DH77"/>
  <c r="DH5"/>
  <c r="DH6"/>
  <c r="DH7"/>
  <c r="DH8"/>
  <c r="DH9"/>
  <c r="DH10"/>
  <c r="DH11"/>
  <c r="DH12"/>
  <c r="DH13"/>
  <c r="DH14"/>
  <c r="DH15"/>
  <c r="DG16"/>
  <c r="DH4"/>
  <c r="D20"/>
  <c r="D4" l="1"/>
  <c r="D5"/>
  <c r="D6"/>
  <c r="D7"/>
  <c r="D8"/>
  <c r="D9"/>
  <c r="D10"/>
  <c r="D11"/>
  <c r="D12"/>
  <c r="D13"/>
  <c r="D14"/>
  <c r="D15"/>
  <c r="D16"/>
  <c r="D17"/>
  <c r="D18"/>
  <c r="D19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CY453" l="1"/>
  <c r="CY450"/>
  <c r="CY451" s="1"/>
  <c r="CY448"/>
  <c r="CY446"/>
  <c r="CY452" s="1"/>
  <c r="CY444"/>
  <c r="CO444"/>
  <c r="CP444"/>
  <c r="CQ444"/>
  <c r="BJ404" l="1"/>
  <c r="BK404"/>
  <c r="BL404"/>
  <c r="BM404"/>
  <c r="BI404"/>
  <c r="CZ220"/>
  <c r="CZ380"/>
  <c r="CZ404"/>
  <c r="CZ415"/>
  <c r="DF303" i="13"/>
  <c r="CR306"/>
  <c r="CV308"/>
  <c r="DE310"/>
  <c r="CO304"/>
  <c r="CS306"/>
  <c r="CW308"/>
  <c r="CP311"/>
  <c r="CW313"/>
  <c r="DF315"/>
  <c r="CR318"/>
  <c r="CV320"/>
  <c r="DG311"/>
  <c r="CQ314"/>
  <c r="CU316"/>
  <c r="CY303"/>
  <c r="CT308"/>
  <c r="CT303"/>
  <c r="DG307"/>
  <c r="DG312"/>
  <c r="CU317"/>
  <c r="CY310"/>
  <c r="CS303"/>
  <c r="CW305"/>
  <c r="DF307"/>
  <c r="CR310"/>
  <c r="CV303"/>
  <c r="DE305"/>
  <c r="CO308"/>
  <c r="CS310"/>
  <c r="CO313"/>
  <c r="CS315"/>
  <c r="CW317"/>
  <c r="DF319"/>
  <c r="CR311"/>
  <c r="CX313"/>
  <c r="DG315"/>
  <c r="CQ318"/>
  <c r="CQ307"/>
  <c r="CQ302"/>
  <c r="CY306"/>
  <c r="CY311"/>
  <c r="CT316"/>
  <c r="DG320"/>
  <c r="CW314"/>
  <c r="CY318"/>
  <c r="DE321"/>
  <c r="CR324"/>
  <c r="CV326"/>
  <c r="DE328"/>
  <c r="CO331"/>
  <c r="CS333"/>
  <c r="CW335"/>
  <c r="CR304"/>
  <c r="DE308"/>
  <c r="DE303"/>
  <c r="CS308"/>
  <c r="CS313"/>
  <c r="DF317"/>
  <c r="CX311"/>
  <c r="CQ316"/>
  <c r="CX306"/>
  <c r="CQ306"/>
  <c r="CY315"/>
  <c r="CO314"/>
  <c r="CR321"/>
  <c r="CR326"/>
  <c r="DE330"/>
  <c r="CS335"/>
  <c r="CV338"/>
  <c r="DG321"/>
  <c r="CQ324"/>
  <c r="CQ328"/>
  <c r="CY332"/>
  <c r="CV337"/>
  <c r="DG340"/>
  <c r="CQ343"/>
  <c r="CU345"/>
  <c r="CY347"/>
  <c r="DF349"/>
  <c r="CU326"/>
  <c r="CR331"/>
  <c r="DE335"/>
  <c r="CQ340"/>
  <c r="CU342"/>
  <c r="CY309"/>
  <c r="CT319"/>
  <c r="DE324"/>
  <c r="CS329"/>
  <c r="DF333"/>
  <c r="CS305"/>
  <c r="DF304"/>
  <c r="CV314"/>
  <c r="CY312"/>
  <c r="DG308"/>
  <c r="CP318"/>
  <c r="DE322"/>
  <c r="DF331"/>
  <c r="CO339"/>
  <c r="CY324"/>
  <c r="CO334"/>
  <c r="CU341"/>
  <c r="CP346"/>
  <c r="CV350"/>
  <c r="CS332"/>
  <c r="CY340"/>
  <c r="CU302"/>
  <c r="CP312"/>
  <c r="CQ321"/>
  <c r="DF318"/>
  <c r="CT324"/>
  <c r="DG328"/>
  <c r="CU333"/>
  <c r="CP338"/>
  <c r="DE323"/>
  <c r="DG331"/>
  <c r="CV340"/>
  <c r="CO345"/>
  <c r="CU349"/>
  <c r="CQ330"/>
  <c r="CV339"/>
  <c r="DG343"/>
  <c r="CQ346"/>
  <c r="CU348"/>
  <c r="CY350"/>
  <c r="CP353"/>
  <c r="CT355"/>
  <c r="CX357"/>
  <c r="DG359"/>
  <c r="CQ362"/>
  <c r="CU364"/>
  <c r="CY366"/>
  <c r="CP369"/>
  <c r="CT371"/>
  <c r="CX373"/>
  <c r="DG375"/>
  <c r="CY378"/>
  <c r="DE304"/>
  <c r="CS304"/>
  <c r="DF313"/>
  <c r="CQ312"/>
  <c r="CY307"/>
  <c r="CU321"/>
  <c r="CV324"/>
  <c r="CW333"/>
  <c r="DF339"/>
  <c r="CW326"/>
  <c r="CX335"/>
  <c r="CT342"/>
  <c r="CO318"/>
  <c r="CW323"/>
  <c r="CR328"/>
  <c r="DE332"/>
  <c r="CO303"/>
  <c r="CW302"/>
  <c r="CR312"/>
  <c r="CS321"/>
  <c r="CT304"/>
  <c r="CU313"/>
  <c r="CX319"/>
  <c r="CW329"/>
  <c r="DF337"/>
  <c r="CX323"/>
  <c r="CX331"/>
  <c r="CT340"/>
  <c r="DG344"/>
  <c r="CS349"/>
  <c r="DG329"/>
  <c r="CR339"/>
  <c r="CU307"/>
  <c r="CT309"/>
  <c r="DG318"/>
  <c r="CR317"/>
  <c r="CQ323"/>
  <c r="CY327"/>
  <c r="CT332"/>
  <c r="DG336"/>
  <c r="CW322"/>
  <c r="DE329"/>
  <c r="DF338"/>
  <c r="DF343"/>
  <c r="CT348"/>
  <c r="CO328"/>
  <c r="CP337"/>
  <c r="CR343"/>
  <c r="CX345"/>
  <c r="DG347"/>
  <c r="CQ350"/>
  <c r="CU352"/>
  <c r="CY354"/>
  <c r="CP357"/>
  <c r="CT359"/>
  <c r="CX361"/>
  <c r="DG363"/>
  <c r="CQ366"/>
  <c r="CU368"/>
  <c r="CY370"/>
  <c r="CP373"/>
  <c r="CT375"/>
  <c r="CQ378"/>
  <c r="CV302"/>
  <c r="CO302"/>
  <c r="CW311"/>
  <c r="DE320"/>
  <c r="CQ303"/>
  <c r="DG316"/>
  <c r="CR322"/>
  <c r="CS331"/>
  <c r="DE338"/>
  <c r="CU324"/>
  <c r="CV333"/>
  <c r="CQ341"/>
  <c r="CY345"/>
  <c r="CR350"/>
  <c r="DE331"/>
  <c r="CU340"/>
  <c r="CX308"/>
  <c r="CY317"/>
  <c r="CX322"/>
  <c r="CY331"/>
  <c r="CO322"/>
  <c r="DE337"/>
  <c r="DF347"/>
  <c r="CO336"/>
  <c r="DG346"/>
  <c r="DG333"/>
  <c r="CX303"/>
  <c r="DG324"/>
  <c r="CS324"/>
  <c r="CP350"/>
  <c r="CT345"/>
  <c r="DG349"/>
  <c r="CU354"/>
  <c r="CP359"/>
  <c r="CX363"/>
  <c r="CQ368"/>
  <c r="CY372"/>
  <c r="CT377"/>
  <c r="DF380"/>
  <c r="CP383"/>
  <c r="CT385"/>
  <c r="CX387"/>
  <c r="CR352"/>
  <c r="CV354"/>
  <c r="DE356"/>
  <c r="CO359"/>
  <c r="CS361"/>
  <c r="CW363"/>
  <c r="DF365"/>
  <c r="CR368"/>
  <c r="CV370"/>
  <c r="DE372"/>
  <c r="CO375"/>
  <c r="CS377"/>
  <c r="CP380"/>
  <c r="CR382"/>
  <c r="CR302"/>
  <c r="CO305"/>
  <c r="CS307"/>
  <c r="CW309"/>
  <c r="CS302"/>
  <c r="CR305"/>
  <c r="CV307"/>
  <c r="DE309"/>
  <c r="CV312"/>
  <c r="DE314"/>
  <c r="CO317"/>
  <c r="CS319"/>
  <c r="CW321"/>
  <c r="CP313"/>
  <c r="CT315"/>
  <c r="CX317"/>
  <c r="CP306"/>
  <c r="CX310"/>
  <c r="CX305"/>
  <c r="CQ310"/>
  <c r="CQ315"/>
  <c r="CY319"/>
  <c r="CV313"/>
  <c r="CV304"/>
  <c r="DE306"/>
  <c r="CO309"/>
  <c r="CS311"/>
  <c r="CW304"/>
  <c r="DF306"/>
  <c r="CR309"/>
  <c r="DF311"/>
  <c r="CR314"/>
  <c r="CV316"/>
  <c r="DE318"/>
  <c r="CO321"/>
  <c r="CU312"/>
  <c r="CY314"/>
  <c r="CP317"/>
  <c r="DG304"/>
  <c r="CU309"/>
  <c r="CU304"/>
  <c r="CP309"/>
  <c r="CP314"/>
  <c r="CX318"/>
  <c r="CS312"/>
  <c r="DF316"/>
  <c r="DG319"/>
  <c r="CO323"/>
  <c r="CS325"/>
  <c r="CW327"/>
  <c r="DF329"/>
  <c r="CR332"/>
  <c r="CV334"/>
  <c r="DE336"/>
  <c r="CV306"/>
  <c r="CO311"/>
  <c r="CO306"/>
  <c r="CW310"/>
  <c r="CW315"/>
  <c r="CR320"/>
  <c r="DG313"/>
  <c r="CP302"/>
  <c r="CQ311"/>
  <c r="DF310"/>
  <c r="CT320"/>
  <c r="CU318"/>
  <c r="DF323"/>
  <c r="CV328"/>
  <c r="CO333"/>
  <c r="CS337"/>
  <c r="CW339"/>
  <c r="CP323"/>
  <c r="CO326"/>
  <c r="CW330"/>
  <c r="CP335"/>
  <c r="CX339"/>
  <c r="CP342"/>
  <c r="CT344"/>
  <c r="CX346"/>
  <c r="DE348"/>
  <c r="CO351"/>
  <c r="DF328"/>
  <c r="CT333"/>
  <c r="DG337"/>
  <c r="CT341"/>
  <c r="CQ305"/>
  <c r="DE315"/>
  <c r="CV322"/>
  <c r="CO327"/>
  <c r="CW331"/>
  <c r="CR336"/>
  <c r="DF309"/>
  <c r="CV309"/>
  <c r="CO319"/>
  <c r="CT317"/>
  <c r="CU308"/>
  <c r="CS316"/>
  <c r="CS327"/>
  <c r="CV336"/>
  <c r="CU322"/>
  <c r="CV329"/>
  <c r="CW338"/>
  <c r="CY343"/>
  <c r="CR348"/>
  <c r="DE327"/>
  <c r="DF336"/>
  <c r="CP343"/>
  <c r="CP307"/>
  <c r="CX316"/>
  <c r="DF314"/>
  <c r="CP322"/>
  <c r="CX326"/>
  <c r="CQ331"/>
  <c r="CY335"/>
  <c r="CP321"/>
  <c r="CT327"/>
  <c r="CU336"/>
  <c r="DE342"/>
  <c r="CS347"/>
  <c r="CX325"/>
  <c r="CY334"/>
  <c r="CO342"/>
  <c r="CP345"/>
  <c r="CT347"/>
  <c r="CX349"/>
  <c r="DG351"/>
  <c r="CQ354"/>
  <c r="CU356"/>
  <c r="CY358"/>
  <c r="CP361"/>
  <c r="CT363"/>
  <c r="CX365"/>
  <c r="DG367"/>
  <c r="CQ370"/>
  <c r="CU372"/>
  <c r="CY374"/>
  <c r="CP377"/>
  <c r="DG379"/>
  <c r="CS309"/>
  <c r="DF308"/>
  <c r="CV318"/>
  <c r="CY316"/>
  <c r="CT312"/>
  <c r="CP319"/>
  <c r="CO329"/>
  <c r="CW337"/>
  <c r="CT323"/>
  <c r="CP331"/>
  <c r="CP340"/>
  <c r="CX344"/>
  <c r="CU320"/>
  <c r="DF325"/>
  <c r="CV330"/>
  <c r="CO335"/>
  <c r="CW307"/>
  <c r="CR307"/>
  <c r="DE316"/>
  <c r="CP315"/>
  <c r="DG303"/>
  <c r="DE311"/>
  <c r="CO325"/>
  <c r="CR334"/>
  <c r="DF320"/>
  <c r="CP327"/>
  <c r="CQ336"/>
  <c r="CX342"/>
  <c r="CQ347"/>
  <c r="CT325"/>
  <c r="CU334"/>
  <c r="DG341"/>
  <c r="CY304"/>
  <c r="CT314"/>
  <c r="CW312"/>
  <c r="CO320"/>
  <c r="CU325"/>
  <c r="CP330"/>
  <c r="CX334"/>
  <c r="CQ339"/>
  <c r="CR325"/>
  <c r="CS334"/>
  <c r="CW341"/>
  <c r="CR346"/>
  <c r="CX350"/>
  <c r="CW332"/>
  <c r="DF340"/>
  <c r="CU344"/>
  <c r="CY346"/>
  <c r="CP349"/>
  <c r="CT351"/>
  <c r="CX353"/>
  <c r="DG355"/>
  <c r="CQ358"/>
  <c r="CU360"/>
  <c r="CY362"/>
  <c r="CP365"/>
  <c r="CT367"/>
  <c r="CX369"/>
  <c r="DG371"/>
  <c r="CQ374"/>
  <c r="CU376"/>
  <c r="CT379"/>
  <c r="CO307"/>
  <c r="CW306"/>
  <c r="CR316"/>
  <c r="CU314"/>
  <c r="CT307"/>
  <c r="CR315"/>
  <c r="DE326"/>
  <c r="DF335"/>
  <c r="CQ322"/>
  <c r="CY328"/>
  <c r="CO338"/>
  <c r="CU343"/>
  <c r="CL348"/>
  <c r="CR327"/>
  <c r="CS336"/>
  <c r="CY342"/>
  <c r="CQ308"/>
  <c r="CO316"/>
  <c r="CQ327"/>
  <c r="CT336"/>
  <c r="CU328"/>
  <c r="CS343"/>
  <c r="CY326"/>
  <c r="CW342"/>
  <c r="DF324"/>
  <c r="CX341"/>
  <c r="CV311"/>
  <c r="CP334"/>
  <c r="CO341"/>
  <c r="CS340"/>
  <c r="CX347"/>
  <c r="CQ352"/>
  <c r="CY356"/>
  <c r="CT361"/>
  <c r="DG365"/>
  <c r="CU370"/>
  <c r="CP375"/>
  <c r="CX379"/>
  <c r="DG381"/>
  <c r="CQ384"/>
  <c r="CU386"/>
  <c r="CY388"/>
  <c r="CS353"/>
  <c r="CW355"/>
  <c r="DF357"/>
  <c r="CR360"/>
  <c r="CV362"/>
  <c r="DE364"/>
  <c r="CO367"/>
  <c r="CS369"/>
  <c r="CW371"/>
  <c r="DF373"/>
  <c r="CR376"/>
  <c r="CO379"/>
  <c r="CO381"/>
  <c r="CV384"/>
  <c r="DE386"/>
  <c r="CY305"/>
  <c r="CT305"/>
  <c r="DG314"/>
  <c r="CR313"/>
  <c r="CS320"/>
  <c r="CY325"/>
  <c r="CT330"/>
  <c r="DG334"/>
  <c r="CU339"/>
  <c r="DE325"/>
  <c r="DF334"/>
  <c r="DF341"/>
  <c r="CV346"/>
  <c r="DG350"/>
  <c r="CP333"/>
  <c r="CR341"/>
  <c r="DE345"/>
  <c r="CS350"/>
  <c r="DF354"/>
  <c r="CV359"/>
  <c r="CO364"/>
  <c r="CW368"/>
  <c r="CR373"/>
  <c r="DF378"/>
  <c r="CR383"/>
  <c r="DE387"/>
  <c r="CX354"/>
  <c r="CQ359"/>
  <c r="CY363"/>
  <c r="CT368"/>
  <c r="DG372"/>
  <c r="CU377"/>
  <c r="DG382"/>
  <c r="CY387"/>
  <c r="CP391"/>
  <c r="CT393"/>
  <c r="CX395"/>
  <c r="DG397"/>
  <c r="CQ400"/>
  <c r="CU402"/>
  <c r="CY404"/>
  <c r="CY406"/>
  <c r="CP409"/>
  <c r="DE347"/>
  <c r="CS352"/>
  <c r="DF356"/>
  <c r="CV361"/>
  <c r="CO366"/>
  <c r="CW370"/>
  <c r="CR375"/>
  <c r="DE379"/>
  <c r="CO384"/>
  <c r="CW388"/>
  <c r="CU355"/>
  <c r="CP360"/>
  <c r="CX364"/>
  <c r="CQ369"/>
  <c r="CY373"/>
  <c r="CT378"/>
  <c r="CX382"/>
  <c r="CQ387"/>
  <c r="DF390"/>
  <c r="CR393"/>
  <c r="CV395"/>
  <c r="DE397"/>
  <c r="CO400"/>
  <c r="CS402"/>
  <c r="CW404"/>
  <c r="CW406"/>
  <c r="DF408"/>
  <c r="CR411"/>
  <c r="CV413"/>
  <c r="CV415"/>
  <c r="CX417"/>
  <c r="CT409"/>
  <c r="CV310"/>
  <c r="CW319"/>
  <c r="CX309"/>
  <c r="DF327"/>
  <c r="CY322"/>
  <c r="CP339"/>
  <c r="CT329"/>
  <c r="CP304"/>
  <c r="CV319"/>
  <c r="CX338"/>
  <c r="CW345"/>
  <c r="CQ344"/>
  <c r="CY348"/>
  <c r="CT353"/>
  <c r="DG357"/>
  <c r="CU362"/>
  <c r="CP367"/>
  <c r="CX371"/>
  <c r="CQ376"/>
  <c r="CU380"/>
  <c r="CU382"/>
  <c r="CY384"/>
  <c r="CP387"/>
  <c r="CW351"/>
  <c r="DF353"/>
  <c r="CR356"/>
  <c r="CV358"/>
  <c r="DE360"/>
  <c r="CO363"/>
  <c r="CS365"/>
  <c r="CW367"/>
  <c r="DF369"/>
  <c r="CR372"/>
  <c r="CV374"/>
  <c r="DE376"/>
  <c r="CW379"/>
  <c r="CW381"/>
  <c r="DF383"/>
  <c r="CR386"/>
  <c r="CU303"/>
  <c r="CP303"/>
  <c r="CX312"/>
  <c r="CY321"/>
  <c r="CR319"/>
  <c r="CX324"/>
  <c r="CQ329"/>
  <c r="CY333"/>
  <c r="CT338"/>
  <c r="CO324"/>
  <c r="CU332"/>
  <c r="DE340"/>
  <c r="CS345"/>
  <c r="CY349"/>
  <c r="CY330"/>
  <c r="CO340"/>
  <c r="CW344"/>
  <c r="CR349"/>
  <c r="DE353"/>
  <c r="CS358"/>
  <c r="DF362"/>
  <c r="CV367"/>
  <c r="CO372"/>
  <c r="CW376"/>
  <c r="CO382"/>
  <c r="CW386"/>
  <c r="CU353"/>
  <c r="CP358"/>
  <c r="CX362"/>
  <c r="CQ367"/>
  <c r="CY371"/>
  <c r="CT376"/>
  <c r="CY381"/>
  <c r="CT386"/>
  <c r="CU390"/>
  <c r="CY392"/>
  <c r="CP395"/>
  <c r="CT397"/>
  <c r="CX399"/>
  <c r="DG401"/>
  <c r="CQ404"/>
  <c r="CQ406"/>
  <c r="CU408"/>
  <c r="CW346"/>
  <c r="CR351"/>
  <c r="DE355"/>
  <c r="CS360"/>
  <c r="DF364"/>
  <c r="CV369"/>
  <c r="CO374"/>
  <c r="CW378"/>
  <c r="DF382"/>
  <c r="CV387"/>
  <c r="CT354"/>
  <c r="DG358"/>
  <c r="CU363"/>
  <c r="CP368"/>
  <c r="CX372"/>
  <c r="CQ377"/>
  <c r="CU381"/>
  <c r="CP386"/>
  <c r="CS390"/>
  <c r="CW392"/>
  <c r="DF394"/>
  <c r="CR397"/>
  <c r="CV399"/>
  <c r="DE401"/>
  <c r="CO404"/>
  <c r="CO406"/>
  <c r="CS408"/>
  <c r="CW410"/>
  <c r="DF412"/>
  <c r="CN415"/>
  <c r="CP417"/>
  <c r="CT419"/>
  <c r="DF305"/>
  <c r="CO315"/>
  <c r="CP310"/>
  <c r="CS323"/>
  <c r="CS339"/>
  <c r="CW334"/>
  <c r="CT346"/>
  <c r="DF332"/>
  <c r="DG310"/>
  <c r="CY323"/>
  <c r="CR323"/>
  <c r="DG348"/>
  <c r="DG345"/>
  <c r="CP355"/>
  <c r="CQ364"/>
  <c r="CT373"/>
  <c r="CQ382"/>
  <c r="CY386"/>
  <c r="CW353"/>
  <c r="CP344"/>
  <c r="CT343"/>
  <c r="CU337"/>
  <c r="CX343"/>
  <c r="DG361"/>
  <c r="CP381"/>
  <c r="CV352"/>
  <c r="CS359"/>
  <c r="DF363"/>
  <c r="CV368"/>
  <c r="CO373"/>
  <c r="CW377"/>
  <c r="DF381"/>
  <c r="CV386"/>
  <c r="CQ304"/>
  <c r="CO312"/>
  <c r="CQ325"/>
  <c r="CT334"/>
  <c r="CW324"/>
  <c r="CS341"/>
  <c r="CT350"/>
  <c r="CW340"/>
  <c r="DE349"/>
  <c r="DF358"/>
  <c r="CO368"/>
  <c r="CR377"/>
  <c r="CO386"/>
  <c r="CU357"/>
  <c r="CX366"/>
  <c r="CY375"/>
  <c r="CX384"/>
  <c r="DG391"/>
  <c r="CU396"/>
  <c r="CP401"/>
  <c r="CT405"/>
  <c r="DF344"/>
  <c r="CO354"/>
  <c r="CR363"/>
  <c r="CS372"/>
  <c r="CR381"/>
  <c r="CX352"/>
  <c r="CY361"/>
  <c r="DG370"/>
  <c r="CP382"/>
  <c r="CW390"/>
  <c r="CR395"/>
  <c r="DE399"/>
  <c r="CS404"/>
  <c r="CW408"/>
  <c r="CR413"/>
  <c r="CT417"/>
  <c r="CY412"/>
  <c r="DF416"/>
  <c r="CW420"/>
  <c r="CW387"/>
  <c r="CV390"/>
  <c r="DE392"/>
  <c r="CO395"/>
  <c r="CS397"/>
  <c r="CW399"/>
  <c r="DF401"/>
  <c r="CN404"/>
  <c r="DF405"/>
  <c r="CR408"/>
  <c r="CV410"/>
  <c r="DE412"/>
  <c r="CO415"/>
  <c r="CO417"/>
  <c r="CS419"/>
  <c r="DG5"/>
  <c r="CQ8"/>
  <c r="CU10"/>
  <c r="CY12"/>
  <c r="CR6"/>
  <c r="DE10"/>
  <c r="DG14"/>
  <c r="CQ17"/>
  <c r="CU19"/>
  <c r="CY21"/>
  <c r="CP24"/>
  <c r="CT26"/>
  <c r="CX28"/>
  <c r="CW13"/>
  <c r="CU18"/>
  <c r="CR23"/>
  <c r="DE27"/>
  <c r="CW30"/>
  <c r="DF32"/>
  <c r="CR35"/>
  <c r="CV37"/>
  <c r="DE39"/>
  <c r="CO42"/>
  <c r="CS44"/>
  <c r="CW46"/>
  <c r="DF48"/>
  <c r="CR51"/>
  <c r="CV53"/>
  <c r="DE55"/>
  <c r="CP15"/>
  <c r="CW26"/>
  <c r="CY31"/>
  <c r="CV36"/>
  <c r="CO41"/>
  <c r="CW45"/>
  <c r="CP50"/>
  <c r="CX54"/>
  <c r="CR58"/>
  <c r="CV60"/>
  <c r="DE62"/>
  <c r="CO65"/>
  <c r="CX409"/>
  <c r="CQ414"/>
  <c r="CS418"/>
  <c r="CT421"/>
  <c r="DG388"/>
  <c r="CQ391"/>
  <c r="CU393"/>
  <c r="CY395"/>
  <c r="CP398"/>
  <c r="CT400"/>
  <c r="CX402"/>
  <c r="CX404"/>
  <c r="CX406"/>
  <c r="DG408"/>
  <c r="CQ411"/>
  <c r="CU413"/>
  <c r="CY415"/>
  <c r="CY417"/>
  <c r="CT337"/>
  <c r="CT328"/>
  <c r="CP329"/>
  <c r="CT357"/>
  <c r="CX375"/>
  <c r="DG387"/>
  <c r="CR358"/>
  <c r="DE362"/>
  <c r="CS367"/>
  <c r="DF371"/>
  <c r="CV376"/>
  <c r="DE380"/>
  <c r="CS385"/>
  <c r="CQ309"/>
  <c r="CT318"/>
  <c r="DG322"/>
  <c r="CP332"/>
  <c r="CS322"/>
  <c r="CS338"/>
  <c r="CP348"/>
  <c r="CW336"/>
  <c r="CV347"/>
  <c r="CW356"/>
  <c r="DE365"/>
  <c r="DF374"/>
  <c r="DE383"/>
  <c r="CQ355"/>
  <c r="CT364"/>
  <c r="CU373"/>
  <c r="CT382"/>
  <c r="CY390"/>
  <c r="CT395"/>
  <c r="DG399"/>
  <c r="CU404"/>
  <c r="CY408"/>
  <c r="DE351"/>
  <c r="DF360"/>
  <c r="CO370"/>
  <c r="CR379"/>
  <c r="CO388"/>
  <c r="CU359"/>
  <c r="CX368"/>
  <c r="CN380"/>
  <c r="CV389"/>
  <c r="CO394"/>
  <c r="CW398"/>
  <c r="CR403"/>
  <c r="CV407"/>
  <c r="CO412"/>
  <c r="CQ416"/>
  <c r="CP411"/>
  <c r="DE415"/>
  <c r="CO420"/>
  <c r="CQ421"/>
  <c r="DF389"/>
  <c r="CR392"/>
  <c r="CV394"/>
  <c r="DE396"/>
  <c r="CO399"/>
  <c r="CS401"/>
  <c r="CW403"/>
  <c r="CS405"/>
  <c r="CW407"/>
  <c r="DF409"/>
  <c r="CR412"/>
  <c r="CV414"/>
  <c r="CV416"/>
  <c r="DE418"/>
  <c r="CT5"/>
  <c r="CX7"/>
  <c r="DG9"/>
  <c r="CQ12"/>
  <c r="CU14"/>
  <c r="CU9"/>
  <c r="CR14"/>
  <c r="CX16"/>
  <c r="DG18"/>
  <c r="CQ21"/>
  <c r="CU23"/>
  <c r="CY25"/>
  <c r="CP28"/>
  <c r="DG10"/>
  <c r="CT17"/>
  <c r="DG21"/>
  <c r="CU26"/>
  <c r="CO30"/>
  <c r="CS32"/>
  <c r="CW34"/>
  <c r="DF36"/>
  <c r="CR39"/>
  <c r="CV41"/>
  <c r="DE43"/>
  <c r="CO46"/>
  <c r="CS48"/>
  <c r="CW50"/>
  <c r="DF52"/>
  <c r="CR55"/>
  <c r="CW9"/>
  <c r="DG23"/>
  <c r="CX30"/>
  <c r="CQ35"/>
  <c r="CY39"/>
  <c r="CV44"/>
  <c r="CO49"/>
  <c r="CW53"/>
  <c r="CW57"/>
  <c r="DF59"/>
  <c r="CR62"/>
  <c r="CV64"/>
  <c r="CS67"/>
  <c r="CP413"/>
  <c r="CR417"/>
  <c r="CY420"/>
  <c r="DF387"/>
  <c r="CX390"/>
  <c r="DG392"/>
  <c r="CQ395"/>
  <c r="CU397"/>
  <c r="CY399"/>
  <c r="CP402"/>
  <c r="CP404"/>
  <c r="CP406"/>
  <c r="CT408"/>
  <c r="CX410"/>
  <c r="DG412"/>
  <c r="CQ415"/>
  <c r="CQ417"/>
  <c r="CU419"/>
  <c r="DG418"/>
  <c r="CR7"/>
  <c r="CV9"/>
  <c r="DE11"/>
  <c r="CO14"/>
  <c r="CX8"/>
  <c r="CQ13"/>
  <c r="CR16"/>
  <c r="CV18"/>
  <c r="DE20"/>
  <c r="CO23"/>
  <c r="CS25"/>
  <c r="CW27"/>
  <c r="CU11"/>
  <c r="CX17"/>
  <c r="CQ22"/>
  <c r="CY26"/>
  <c r="CQ30"/>
  <c r="CU32"/>
  <c r="CY34"/>
  <c r="CP37"/>
  <c r="CT39"/>
  <c r="CX41"/>
  <c r="DG43"/>
  <c r="CQ46"/>
  <c r="CU48"/>
  <c r="CY50"/>
  <c r="CP53"/>
  <c r="CT55"/>
  <c r="CQ11"/>
  <c r="CS22"/>
  <c r="DF29"/>
  <c r="CT34"/>
  <c r="DG38"/>
  <c r="CU43"/>
  <c r="CR48"/>
  <c r="DE52"/>
  <c r="CQ57"/>
  <c r="CU59"/>
  <c r="CY61"/>
  <c r="CP64"/>
  <c r="CT66"/>
  <c r="CQ69"/>
  <c r="CU71"/>
  <c r="CY73"/>
  <c r="CV68"/>
  <c r="CS383"/>
  <c r="CW385"/>
  <c r="DE388"/>
  <c r="CT310"/>
  <c r="DG309"/>
  <c r="CU319"/>
  <c r="DE317"/>
  <c r="CU323"/>
  <c r="CP328"/>
  <c r="CX332"/>
  <c r="CQ337"/>
  <c r="DF322"/>
  <c r="CS330"/>
  <c r="CT339"/>
  <c r="CR344"/>
  <c r="CX348"/>
  <c r="CW328"/>
  <c r="CX337"/>
  <c r="CV343"/>
  <c r="CO348"/>
  <c r="CW352"/>
  <c r="CR357"/>
  <c r="DE361"/>
  <c r="CS366"/>
  <c r="DF370"/>
  <c r="CV375"/>
  <c r="DJ380"/>
  <c r="CV385"/>
  <c r="CT352"/>
  <c r="DG356"/>
  <c r="CU361"/>
  <c r="CP366"/>
  <c r="CX370"/>
  <c r="CQ375"/>
  <c r="CY379"/>
  <c r="CQ385"/>
  <c r="DG389"/>
  <c r="CQ392"/>
  <c r="CU394"/>
  <c r="CY396"/>
  <c r="CP399"/>
  <c r="CT401"/>
  <c r="CX403"/>
  <c r="CX405"/>
  <c r="DG407"/>
  <c r="CV345"/>
  <c r="CO350"/>
  <c r="CW354"/>
  <c r="CR359"/>
  <c r="DE363"/>
  <c r="CS368"/>
  <c r="DF372"/>
  <c r="CV377"/>
  <c r="DE381"/>
  <c r="CS386"/>
  <c r="CQ353"/>
  <c r="CY357"/>
  <c r="CT362"/>
  <c r="DG366"/>
  <c r="CU371"/>
  <c r="CP376"/>
  <c r="CV380"/>
  <c r="DG384"/>
  <c r="DE389"/>
  <c r="CO392"/>
  <c r="CS394"/>
  <c r="CW396"/>
  <c r="DF398"/>
  <c r="CR401"/>
  <c r="CV403"/>
  <c r="CV405"/>
  <c r="DE407"/>
  <c r="CO410"/>
  <c r="CS412"/>
  <c r="CW414"/>
  <c r="CU416"/>
  <c r="CY418"/>
  <c r="CX411"/>
  <c r="CO310"/>
  <c r="DG317"/>
  <c r="CV317"/>
  <c r="CO337"/>
  <c r="CO330"/>
  <c r="CO349"/>
  <c r="CU338"/>
  <c r="CQ313"/>
  <c r="CU329"/>
  <c r="CR333"/>
  <c r="CV331"/>
  <c r="CU346"/>
  <c r="CP351"/>
  <c r="CX355"/>
  <c r="CQ360"/>
  <c r="CY364"/>
  <c r="CT369"/>
  <c r="DG373"/>
  <c r="CU378"/>
  <c r="CT381"/>
  <c r="CX383"/>
  <c r="DG385"/>
  <c r="CQ388"/>
  <c r="DE352"/>
  <c r="CO355"/>
  <c r="CS357"/>
  <c r="CW359"/>
  <c r="DF361"/>
  <c r="CR364"/>
  <c r="CV366"/>
  <c r="DE368"/>
  <c r="CO371"/>
  <c r="CS373"/>
  <c r="CW375"/>
  <c r="CV378"/>
  <c r="CX380"/>
  <c r="DE382"/>
  <c r="CO385"/>
  <c r="CU387"/>
  <c r="CP308"/>
  <c r="CX307"/>
  <c r="CQ317"/>
  <c r="CV315"/>
  <c r="CT322"/>
  <c r="DG326"/>
  <c r="CU331"/>
  <c r="CP336"/>
  <c r="CX321"/>
  <c r="DG327"/>
  <c r="CR337"/>
  <c r="CO343"/>
  <c r="CW347"/>
  <c r="CQ326"/>
  <c r="CV335"/>
  <c r="CS342"/>
  <c r="DF346"/>
  <c r="CV351"/>
  <c r="CO356"/>
  <c r="CW360"/>
  <c r="CR365"/>
  <c r="DE369"/>
  <c r="CS374"/>
  <c r="CO380"/>
  <c r="CS384"/>
  <c r="DF388"/>
  <c r="CY355"/>
  <c r="CT360"/>
  <c r="DG364"/>
  <c r="CU369"/>
  <c r="CP374"/>
  <c r="CX378"/>
  <c r="CP384"/>
  <c r="CT389"/>
  <c r="CX391"/>
  <c r="DG393"/>
  <c r="CQ396"/>
  <c r="CU398"/>
  <c r="CY400"/>
  <c r="CP403"/>
  <c r="CP405"/>
  <c r="CT407"/>
  <c r="CS344"/>
  <c r="DF348"/>
  <c r="CV353"/>
  <c r="CO358"/>
  <c r="CW362"/>
  <c r="CR367"/>
  <c r="DE371"/>
  <c r="CS376"/>
  <c r="DA380"/>
  <c r="CR385"/>
  <c r="CP352"/>
  <c r="CX356"/>
  <c r="CQ361"/>
  <c r="CY365"/>
  <c r="CT370"/>
  <c r="DG374"/>
  <c r="CU379"/>
  <c r="CY383"/>
  <c r="CR389"/>
  <c r="CV391"/>
  <c r="DE393"/>
  <c r="CO396"/>
  <c r="CS398"/>
  <c r="CW400"/>
  <c r="DF402"/>
  <c r="DJ404"/>
  <c r="CR407"/>
  <c r="CV409"/>
  <c r="DE411"/>
  <c r="CO414"/>
  <c r="DG415"/>
  <c r="CQ418"/>
  <c r="CU410"/>
  <c r="CV305"/>
  <c r="CT313"/>
  <c r="CQ319"/>
  <c r="CV332"/>
  <c r="CV325"/>
  <c r="CY341"/>
  <c r="DE350"/>
  <c r="CP341"/>
  <c r="CP320"/>
  <c r="DG332"/>
  <c r="DG339"/>
  <c r="CQ338"/>
  <c r="CU350"/>
  <c r="CX359"/>
  <c r="CY368"/>
  <c r="CQ380"/>
  <c r="CU384"/>
  <c r="CS351"/>
  <c r="DF355"/>
  <c r="CS328"/>
  <c r="CS318"/>
  <c r="CV344"/>
  <c r="CY352"/>
  <c r="CP371"/>
  <c r="CX385"/>
  <c r="CO357"/>
  <c r="CW361"/>
  <c r="CR366"/>
  <c r="DE370"/>
  <c r="CS375"/>
  <c r="DF379"/>
  <c r="CR384"/>
  <c r="CX304"/>
  <c r="CY313"/>
  <c r="DE319"/>
  <c r="CY329"/>
  <c r="DG338"/>
  <c r="DE333"/>
  <c r="DF345"/>
  <c r="CO332"/>
  <c r="CR345"/>
  <c r="CS354"/>
  <c r="CV363"/>
  <c r="CW372"/>
  <c r="CV381"/>
  <c r="DG352"/>
  <c r="CP362"/>
  <c r="CQ371"/>
  <c r="CR380"/>
  <c r="CX389"/>
  <c r="CQ394"/>
  <c r="CY398"/>
  <c r="CT403"/>
  <c r="CX407"/>
  <c r="CV349"/>
  <c r="CW358"/>
  <c r="DE367"/>
  <c r="DF376"/>
  <c r="DE385"/>
  <c r="CQ357"/>
  <c r="CT366"/>
  <c r="CU375"/>
  <c r="CX386"/>
  <c r="DF392"/>
  <c r="CV397"/>
  <c r="CO402"/>
  <c r="CS406"/>
  <c r="DF410"/>
  <c r="CR415"/>
  <c r="CX419"/>
  <c r="CL415"/>
  <c r="CR419"/>
  <c r="CP420"/>
  <c r="CS389"/>
  <c r="CW391"/>
  <c r="DF393"/>
  <c r="CR396"/>
  <c r="CV398"/>
  <c r="DE400"/>
  <c r="CO403"/>
  <c r="DG404"/>
  <c r="CO407"/>
  <c r="CS409"/>
  <c r="CW411"/>
  <c r="DF413"/>
  <c r="DJ415"/>
  <c r="CR418"/>
  <c r="CW421"/>
  <c r="CP7"/>
  <c r="CT9"/>
  <c r="CX11"/>
  <c r="DG13"/>
  <c r="CT8"/>
  <c r="DG12"/>
  <c r="CP16"/>
  <c r="CT18"/>
  <c r="CX20"/>
  <c r="DG22"/>
  <c r="CQ25"/>
  <c r="CU27"/>
  <c r="DE8"/>
  <c r="CS16"/>
  <c r="DF20"/>
  <c r="CT25"/>
  <c r="CV29"/>
  <c r="DE31"/>
  <c r="CO34"/>
  <c r="CS36"/>
  <c r="CW38"/>
  <c r="DF40"/>
  <c r="CR43"/>
  <c r="CV45"/>
  <c r="DE47"/>
  <c r="CO50"/>
  <c r="CS52"/>
  <c r="CW54"/>
  <c r="DF56"/>
  <c r="CT19"/>
  <c r="CW29"/>
  <c r="CP34"/>
  <c r="CX38"/>
  <c r="CQ43"/>
  <c r="CY47"/>
  <c r="CV52"/>
  <c r="CO57"/>
  <c r="CS59"/>
  <c r="CW61"/>
  <c r="DF63"/>
  <c r="CR66"/>
  <c r="DG411"/>
  <c r="CO416"/>
  <c r="CQ420"/>
  <c r="CU421"/>
  <c r="CP390"/>
  <c r="CT392"/>
  <c r="CX394"/>
  <c r="DG396"/>
  <c r="CQ399"/>
  <c r="CU401"/>
  <c r="CY403"/>
  <c r="CU405"/>
  <c r="CY407"/>
  <c r="CP410"/>
  <c r="CT412"/>
  <c r="CX414"/>
  <c r="CX416"/>
  <c r="CV348"/>
  <c r="CU310"/>
  <c r="DF330"/>
  <c r="CQ348"/>
  <c r="CU366"/>
  <c r="CT383"/>
  <c r="DE354"/>
  <c r="CV360"/>
  <c r="CO365"/>
  <c r="CW369"/>
  <c r="CR374"/>
  <c r="DE378"/>
  <c r="CO383"/>
  <c r="CR388"/>
  <c r="CY308"/>
  <c r="CW316"/>
  <c r="CU327"/>
  <c r="CX336"/>
  <c r="CR329"/>
  <c r="CW343"/>
  <c r="CV327"/>
  <c r="DF342"/>
  <c r="CO352"/>
  <c r="CR361"/>
  <c r="CS370"/>
  <c r="CV379"/>
  <c r="CS388"/>
  <c r="CY359"/>
  <c r="DG368"/>
  <c r="CP378"/>
  <c r="DG386"/>
  <c r="CP393"/>
  <c r="CX397"/>
  <c r="CQ402"/>
  <c r="CU406"/>
  <c r="CR347"/>
  <c r="CS356"/>
  <c r="CV365"/>
  <c r="CW374"/>
  <c r="CV383"/>
  <c r="DG354"/>
  <c r="CP364"/>
  <c r="CQ373"/>
  <c r="CT384"/>
  <c r="DE391"/>
  <c r="CS396"/>
  <c r="DF400"/>
  <c r="CR405"/>
  <c r="DE409"/>
  <c r="CS414"/>
  <c r="CU418"/>
  <c r="DG413"/>
  <c r="CO418"/>
  <c r="CR421"/>
  <c r="CX388"/>
  <c r="CO391"/>
  <c r="CS393"/>
  <c r="CW395"/>
  <c r="DF397"/>
  <c r="CR400"/>
  <c r="CV402"/>
  <c r="CV404"/>
  <c r="CV406"/>
  <c r="DE408"/>
  <c r="CO411"/>
  <c r="CS413"/>
  <c r="CW415"/>
  <c r="CW417"/>
  <c r="CV420"/>
  <c r="CU6"/>
  <c r="CY8"/>
  <c r="CP11"/>
  <c r="CT13"/>
  <c r="CS7"/>
  <c r="DF11"/>
  <c r="CU15"/>
  <c r="CY17"/>
  <c r="CP20"/>
  <c r="CT22"/>
  <c r="CX24"/>
  <c r="DG26"/>
  <c r="CT6"/>
  <c r="CR15"/>
  <c r="DE19"/>
  <c r="CS24"/>
  <c r="DF28"/>
  <c r="CR31"/>
  <c r="CV33"/>
  <c r="DE35"/>
  <c r="CO38"/>
  <c r="CS40"/>
  <c r="CW42"/>
  <c r="DF44"/>
  <c r="CR47"/>
  <c r="CV49"/>
  <c r="DE51"/>
  <c r="CO54"/>
  <c r="CS56"/>
  <c r="CR17"/>
  <c r="CY28"/>
  <c r="CO33"/>
  <c r="CW37"/>
  <c r="CP42"/>
  <c r="CX46"/>
  <c r="CQ51"/>
  <c r="CY55"/>
  <c r="DE58"/>
  <c r="CO61"/>
  <c r="CS63"/>
  <c r="CW65"/>
  <c r="CY410"/>
  <c r="CP415"/>
  <c r="CV419"/>
  <c r="CT420"/>
  <c r="CU389"/>
  <c r="CY391"/>
  <c r="CP394"/>
  <c r="CT396"/>
  <c r="CX398"/>
  <c r="DG400"/>
  <c r="CQ403"/>
  <c r="DI404"/>
  <c r="CQ407"/>
  <c r="CU409"/>
  <c r="CY411"/>
  <c r="CP414"/>
  <c r="CP416"/>
  <c r="CT418"/>
  <c r="CV5"/>
  <c r="CO6"/>
  <c r="CS8"/>
  <c r="CW10"/>
  <c r="DF12"/>
  <c r="CV6"/>
  <c r="CO11"/>
  <c r="CO15"/>
  <c r="CS17"/>
  <c r="CW19"/>
  <c r="DF21"/>
  <c r="CR24"/>
  <c r="CV26"/>
  <c r="CQ7"/>
  <c r="CV15"/>
  <c r="CO20"/>
  <c r="CW24"/>
  <c r="CP29"/>
  <c r="CT31"/>
  <c r="CX33"/>
  <c r="DG35"/>
  <c r="CQ38"/>
  <c r="CU40"/>
  <c r="CY42"/>
  <c r="CP45"/>
  <c r="CT47"/>
  <c r="CX49"/>
  <c r="DG51"/>
  <c r="CQ54"/>
  <c r="CU56"/>
  <c r="CO18"/>
  <c r="DF26"/>
  <c r="CR32"/>
  <c r="DE36"/>
  <c r="CS41"/>
  <c r="DF45"/>
  <c r="CT50"/>
  <c r="DG54"/>
  <c r="CT58"/>
  <c r="CX60"/>
  <c r="DG62"/>
  <c r="CQ65"/>
  <c r="CP68"/>
  <c r="CT70"/>
  <c r="CX72"/>
  <c r="DG74"/>
  <c r="CO73"/>
  <c r="CX76"/>
  <c r="CU79"/>
  <c r="CY81"/>
  <c r="CP84"/>
  <c r="CT86"/>
  <c r="CX88"/>
  <c r="DG90"/>
  <c r="CQ93"/>
  <c r="CU95"/>
  <c r="CY97"/>
  <c r="CP100"/>
  <c r="CT102"/>
  <c r="CX104"/>
  <c r="DG106"/>
  <c r="CQ109"/>
  <c r="CU111"/>
  <c r="CY113"/>
  <c r="CV25"/>
  <c r="CP36"/>
  <c r="DG44"/>
  <c r="CR54"/>
  <c r="CQ60"/>
  <c r="CY64"/>
  <c r="CV69"/>
  <c r="CO74"/>
  <c r="CW78"/>
  <c r="CP83"/>
  <c r="CX87"/>
  <c r="CQ92"/>
  <c r="CY96"/>
  <c r="CV101"/>
  <c r="CO106"/>
  <c r="CW110"/>
  <c r="CW114"/>
  <c r="DF116"/>
  <c r="CR119"/>
  <c r="CV121"/>
  <c r="DE123"/>
  <c r="CO126"/>
  <c r="CS128"/>
  <c r="CW130"/>
  <c r="DF132"/>
  <c r="CR135"/>
  <c r="CV137"/>
  <c r="DE139"/>
  <c r="CO142"/>
  <c r="CS144"/>
  <c r="CW146"/>
  <c r="DF148"/>
  <c r="CR151"/>
  <c r="CO154"/>
  <c r="CS156"/>
  <c r="CW158"/>
  <c r="DF160"/>
  <c r="CR163"/>
  <c r="CV165"/>
  <c r="DE167"/>
  <c r="CO170"/>
  <c r="CS172"/>
  <c r="CW174"/>
  <c r="DF176"/>
  <c r="CR179"/>
  <c r="CW71"/>
  <c r="DF75"/>
  <c r="CR78"/>
  <c r="CO81"/>
  <c r="DE312"/>
  <c r="CQ320"/>
  <c r="CQ332"/>
  <c r="CU330"/>
  <c r="CY320"/>
  <c r="DE346"/>
  <c r="DG353"/>
  <c r="CQ372"/>
  <c r="CP385"/>
  <c r="CV356"/>
  <c r="CW365"/>
  <c r="DE374"/>
  <c r="CW383"/>
  <c r="CT311"/>
  <c r="CX328"/>
  <c r="CT331"/>
  <c r="CX329"/>
  <c r="CR353"/>
  <c r="CV371"/>
  <c r="CY351"/>
  <c r="CP370"/>
  <c r="CP389"/>
  <c r="CQ398"/>
  <c r="CP407"/>
  <c r="CV357"/>
  <c r="DE375"/>
  <c r="CP356"/>
  <c r="CT374"/>
  <c r="CR391"/>
  <c r="CS400"/>
  <c r="CR409"/>
  <c r="DG417"/>
  <c r="CV417"/>
  <c r="CO389"/>
  <c r="CW393"/>
  <c r="CR398"/>
  <c r="DE402"/>
  <c r="DE406"/>
  <c r="CS411"/>
  <c r="DA415"/>
  <c r="CO421"/>
  <c r="CP9"/>
  <c r="CX13"/>
  <c r="CT12"/>
  <c r="CP18"/>
  <c r="CX22"/>
  <c r="CQ27"/>
  <c r="DE15"/>
  <c r="DF24"/>
  <c r="CV31"/>
  <c r="CO36"/>
  <c r="CW40"/>
  <c r="CR45"/>
  <c r="DE49"/>
  <c r="CS54"/>
  <c r="CW18"/>
  <c r="CV32"/>
  <c r="CW41"/>
  <c r="CX50"/>
  <c r="CV58"/>
  <c r="CO63"/>
  <c r="CW67"/>
  <c r="DE417"/>
  <c r="CS387"/>
  <c r="CX392"/>
  <c r="CQ397"/>
  <c r="CY401"/>
  <c r="CY405"/>
  <c r="CT410"/>
  <c r="DG414"/>
  <c r="CQ419"/>
  <c r="CR9"/>
  <c r="DE13"/>
  <c r="CX12"/>
  <c r="CR18"/>
  <c r="DE22"/>
  <c r="CS27"/>
  <c r="CO16"/>
  <c r="CP25"/>
  <c r="CX31"/>
  <c r="CQ36"/>
  <c r="CY40"/>
  <c r="CT45"/>
  <c r="DG49"/>
  <c r="CU54"/>
  <c r="DF18"/>
  <c r="DE32"/>
  <c r="DF41"/>
  <c r="DG50"/>
  <c r="CX58"/>
  <c r="CQ63"/>
  <c r="CY67"/>
  <c r="CT72"/>
  <c r="CR70"/>
  <c r="CU77"/>
  <c r="CQ83"/>
  <c r="CY87"/>
  <c r="CT92"/>
  <c r="DG96"/>
  <c r="CU101"/>
  <c r="CP106"/>
  <c r="CX110"/>
  <c r="DE17"/>
  <c r="CY41"/>
  <c r="CW58"/>
  <c r="CX67"/>
  <c r="CY76"/>
  <c r="CO86"/>
  <c r="CP95"/>
  <c r="CQ104"/>
  <c r="CV113"/>
  <c r="CS118"/>
  <c r="DF122"/>
  <c r="CV127"/>
  <c r="CO132"/>
  <c r="CW136"/>
  <c r="CR141"/>
  <c r="DE145"/>
  <c r="CS150"/>
  <c r="DF154"/>
  <c r="CV159"/>
  <c r="CO164"/>
  <c r="CW168"/>
  <c r="CR173"/>
  <c r="DE177"/>
  <c r="CS73"/>
  <c r="CO79"/>
  <c r="DE82"/>
  <c r="CO85"/>
  <c r="CS87"/>
  <c r="CW89"/>
  <c r="DF91"/>
  <c r="CR94"/>
  <c r="CV96"/>
  <c r="DE98"/>
  <c r="CO101"/>
  <c r="CS103"/>
  <c r="CW105"/>
  <c r="DF107"/>
  <c r="CR110"/>
  <c r="CV112"/>
  <c r="DF14"/>
  <c r="CO31"/>
  <c r="CW6"/>
  <c r="DF8"/>
  <c r="CR11"/>
  <c r="CV13"/>
  <c r="CW7"/>
  <c r="CP12"/>
  <c r="CW15"/>
  <c r="DF17"/>
  <c r="CR20"/>
  <c r="CV22"/>
  <c r="DE24"/>
  <c r="CO27"/>
  <c r="CS9"/>
  <c r="CW16"/>
  <c r="CP21"/>
  <c r="CX25"/>
  <c r="CX29"/>
  <c r="DG31"/>
  <c r="CQ34"/>
  <c r="CU36"/>
  <c r="CY38"/>
  <c r="CP41"/>
  <c r="CT43"/>
  <c r="CX45"/>
  <c r="DG47"/>
  <c r="CQ50"/>
  <c r="CU52"/>
  <c r="CY54"/>
  <c r="CS5"/>
  <c r="CQ20"/>
  <c r="DE28"/>
  <c r="CS33"/>
  <c r="DF37"/>
  <c r="CT42"/>
  <c r="DG46"/>
  <c r="CU51"/>
  <c r="CR56"/>
  <c r="DG58"/>
  <c r="CQ61"/>
  <c r="CU63"/>
  <c r="CY65"/>
  <c r="CX68"/>
  <c r="DG70"/>
  <c r="CQ73"/>
  <c r="CU75"/>
  <c r="DF71"/>
  <c r="CP76"/>
  <c r="CT78"/>
  <c r="CQ81"/>
  <c r="CU83"/>
  <c r="CY85"/>
  <c r="CP88"/>
  <c r="CT90"/>
  <c r="CX92"/>
  <c r="DG94"/>
  <c r="CQ97"/>
  <c r="CU99"/>
  <c r="CY101"/>
  <c r="CP104"/>
  <c r="CT106"/>
  <c r="CX108"/>
  <c r="DG110"/>
  <c r="CQ113"/>
  <c r="CX19"/>
  <c r="CY33"/>
  <c r="DE42"/>
  <c r="CP52"/>
  <c r="CP59"/>
  <c r="CX63"/>
  <c r="CQ68"/>
  <c r="CY72"/>
  <c r="CV77"/>
  <c r="CO82"/>
  <c r="CW86"/>
  <c r="CP91"/>
  <c r="CX95"/>
  <c r="CQ100"/>
  <c r="CY104"/>
  <c r="CV109"/>
  <c r="CO114"/>
  <c r="CS116"/>
  <c r="CW118"/>
  <c r="DF120"/>
  <c r="CR123"/>
  <c r="CV125"/>
  <c r="DE127"/>
  <c r="CO130"/>
  <c r="CS132"/>
  <c r="CW134"/>
  <c r="DF136"/>
  <c r="CR139"/>
  <c r="CV141"/>
  <c r="DE143"/>
  <c r="CO146"/>
  <c r="CS148"/>
  <c r="CW150"/>
  <c r="CV153"/>
  <c r="DE155"/>
  <c r="CO158"/>
  <c r="CS160"/>
  <c r="CW162"/>
  <c r="DF164"/>
  <c r="CR167"/>
  <c r="CV169"/>
  <c r="DE171"/>
  <c r="CO174"/>
  <c r="CS176"/>
  <c r="CW178"/>
  <c r="CV70"/>
  <c r="CO75"/>
  <c r="CW77"/>
  <c r="CV80"/>
  <c r="CR303"/>
  <c r="CX314"/>
  <c r="DG323"/>
  <c r="CW349"/>
  <c r="CU315"/>
  <c r="CT335"/>
  <c r="CT349"/>
  <c r="CX367"/>
  <c r="CY382"/>
  <c r="CR354"/>
  <c r="CS363"/>
  <c r="CV372"/>
  <c r="CS381"/>
  <c r="CU311"/>
  <c r="CP324"/>
  <c r="CV323"/>
  <c r="CQ349"/>
  <c r="CW348"/>
  <c r="DF366"/>
  <c r="DF384"/>
  <c r="CU365"/>
  <c r="CU383"/>
  <c r="DG395"/>
  <c r="DF404"/>
  <c r="DF352"/>
  <c r="CR371"/>
  <c r="CU351"/>
  <c r="CY369"/>
  <c r="CV388"/>
  <c r="CO398"/>
  <c r="DF406"/>
  <c r="DB415"/>
  <c r="CT415"/>
  <c r="CW419"/>
  <c r="CV392"/>
  <c r="CO397"/>
  <c r="CW401"/>
  <c r="CW405"/>
  <c r="CR410"/>
  <c r="DE414"/>
  <c r="CO419"/>
  <c r="DG7"/>
  <c r="CU12"/>
  <c r="CR10"/>
  <c r="DG16"/>
  <c r="CU21"/>
  <c r="CP26"/>
  <c r="CR12"/>
  <c r="CU22"/>
  <c r="CS30"/>
  <c r="DF34"/>
  <c r="CV39"/>
  <c r="CO44"/>
  <c r="CW48"/>
  <c r="CR53"/>
  <c r="CV12"/>
  <c r="CP30"/>
  <c r="CQ39"/>
  <c r="CV48"/>
  <c r="CS57"/>
  <c r="DF61"/>
  <c r="CV66"/>
  <c r="CX415"/>
  <c r="DF419"/>
  <c r="CU391"/>
  <c r="CP396"/>
  <c r="CX400"/>
  <c r="DE404"/>
  <c r="CQ409"/>
  <c r="CY413"/>
  <c r="CP418"/>
  <c r="DF6"/>
  <c r="CW12"/>
  <c r="CV10"/>
  <c r="CO17"/>
  <c r="CW21"/>
  <c r="CR26"/>
  <c r="CO13"/>
  <c r="CY22"/>
  <c r="CU30"/>
  <c r="CP35"/>
  <c r="CX39"/>
  <c r="CQ44"/>
  <c r="CY48"/>
  <c r="CT53"/>
  <c r="CP14"/>
  <c r="CT30"/>
  <c r="CU39"/>
  <c r="DE48"/>
  <c r="CU57"/>
  <c r="CP62"/>
  <c r="CX66"/>
  <c r="CQ71"/>
  <c r="DF67"/>
  <c r="CT76"/>
  <c r="CP82"/>
  <c r="CX86"/>
  <c r="CQ91"/>
  <c r="CY95"/>
  <c r="CT100"/>
  <c r="DG104"/>
  <c r="CU109"/>
  <c r="DG6"/>
  <c r="DG36"/>
  <c r="CW55"/>
  <c r="CV65"/>
  <c r="CW74"/>
  <c r="CX83"/>
  <c r="CY92"/>
  <c r="CO102"/>
  <c r="CP111"/>
  <c r="CR117"/>
  <c r="DE121"/>
  <c r="CS126"/>
  <c r="DF130"/>
  <c r="CV135"/>
  <c r="CW144"/>
  <c r="DE153"/>
  <c r="DF162"/>
  <c r="CO172"/>
  <c r="CO71"/>
  <c r="CR82"/>
  <c r="DE86"/>
  <c r="CS91"/>
  <c r="DF95"/>
  <c r="CV100"/>
  <c r="CO105"/>
  <c r="CW109"/>
  <c r="CO9"/>
  <c r="CS35"/>
  <c r="CX44"/>
  <c r="CU53"/>
  <c r="DG59"/>
  <c r="CU64"/>
  <c r="CR69"/>
  <c r="DE73"/>
  <c r="CS78"/>
  <c r="DF82"/>
  <c r="CT87"/>
  <c r="DG91"/>
  <c r="CU96"/>
  <c r="CR101"/>
  <c r="DE105"/>
  <c r="CS110"/>
  <c r="CU114"/>
  <c r="CY116"/>
  <c r="CP119"/>
  <c r="CT121"/>
  <c r="CX123"/>
  <c r="DG125"/>
  <c r="CQ128"/>
  <c r="CU130"/>
  <c r="CY132"/>
  <c r="CP135"/>
  <c r="CT137"/>
  <c r="CX139"/>
  <c r="DG141"/>
  <c r="CQ144"/>
  <c r="CU146"/>
  <c r="CY148"/>
  <c r="CP151"/>
  <c r="DG153"/>
  <c r="CQ156"/>
  <c r="CU158"/>
  <c r="CU162"/>
  <c r="CP167"/>
  <c r="CX171"/>
  <c r="CQ176"/>
  <c r="CR308"/>
  <c r="CP305"/>
  <c r="CT321"/>
  <c r="CU347"/>
  <c r="DG305"/>
  <c r="CS326"/>
  <c r="CP347"/>
  <c r="CT365"/>
  <c r="CX381"/>
  <c r="CO353"/>
  <c r="CR362"/>
  <c r="CS371"/>
  <c r="CT380"/>
  <c r="DG306"/>
  <c r="CV321"/>
  <c r="CW320"/>
  <c r="CO347"/>
  <c r="CS346"/>
  <c r="CW364"/>
  <c r="CW382"/>
  <c r="CQ363"/>
  <c r="CQ381"/>
  <c r="CY394"/>
  <c r="DG403"/>
  <c r="CW350"/>
  <c r="DF368"/>
  <c r="DF386"/>
  <c r="CU367"/>
  <c r="CU385"/>
  <c r="DF396"/>
  <c r="DE405"/>
  <c r="DF414"/>
  <c r="CS416"/>
  <c r="DF391"/>
  <c r="CO401"/>
  <c r="CW409"/>
  <c r="CV418"/>
  <c r="CQ14"/>
  <c r="CX18"/>
  <c r="CY27"/>
  <c r="DG25"/>
  <c r="CW36"/>
  <c r="DE45"/>
  <c r="DF54"/>
  <c r="CW33"/>
  <c r="CY51"/>
  <c r="CW63"/>
  <c r="DF418"/>
  <c r="CU395"/>
  <c r="CT404"/>
  <c r="CQ413"/>
  <c r="CS6"/>
  <c r="CO7"/>
  <c r="DF19"/>
  <c r="DF5"/>
  <c r="CW28"/>
  <c r="DG37"/>
  <c r="CP47"/>
  <c r="CQ56"/>
  <c r="CR36"/>
  <c r="CT54"/>
  <c r="DG64"/>
  <c r="CP74"/>
  <c r="CU81"/>
  <c r="CX90"/>
  <c r="CY99"/>
  <c r="DG108"/>
  <c r="DE34"/>
  <c r="CQ64"/>
  <c r="CW82"/>
  <c r="CY100"/>
  <c r="CW116"/>
  <c r="DE125"/>
  <c r="DF134"/>
  <c r="CU414"/>
  <c r="DE390"/>
  <c r="DF399"/>
  <c r="CV408"/>
  <c r="CS417"/>
  <c r="CY10"/>
  <c r="CQ15"/>
  <c r="CT24"/>
  <c r="CR19"/>
  <c r="CV35"/>
  <c r="CW44"/>
  <c r="DE53"/>
  <c r="CQ31"/>
  <c r="CW49"/>
  <c r="CV62"/>
  <c r="CW416"/>
  <c r="CP392"/>
  <c r="CQ401"/>
  <c r="CY409"/>
  <c r="CX418"/>
  <c r="CO12"/>
  <c r="CV16"/>
  <c r="CW25"/>
  <c r="CX21"/>
  <c r="CU34"/>
  <c r="CX43"/>
  <c r="CY52"/>
  <c r="CS29"/>
  <c r="CU47"/>
  <c r="CU61"/>
  <c r="CX70"/>
  <c r="CY75"/>
  <c r="DG84"/>
  <c r="CP94"/>
  <c r="CQ103"/>
  <c r="CT112"/>
  <c r="CT48"/>
  <c r="CP71"/>
  <c r="CV89"/>
  <c r="CX107"/>
  <c r="CO120"/>
  <c r="CR129"/>
  <c r="CS138"/>
  <c r="CV147"/>
  <c r="CW156"/>
  <c r="DE165"/>
  <c r="DF174"/>
  <c r="CR76"/>
  <c r="CW83"/>
  <c r="CR88"/>
  <c r="DE92"/>
  <c r="CS97"/>
  <c r="DF101"/>
  <c r="CV106"/>
  <c r="CO111"/>
  <c r="CR21"/>
  <c r="CS43"/>
  <c r="CT59"/>
  <c r="CU68"/>
  <c r="DE77"/>
  <c r="DF86"/>
  <c r="DG95"/>
  <c r="CR105"/>
  <c r="CQ114"/>
  <c r="CR153"/>
  <c r="CV171"/>
  <c r="DF81"/>
  <c r="CO91"/>
  <c r="CR100"/>
  <c r="CW111"/>
  <c r="CU45"/>
  <c r="DE69"/>
  <c r="CU92"/>
  <c r="DF110"/>
  <c r="CY118"/>
  <c r="CT123"/>
  <c r="DG127"/>
  <c r="CU132"/>
  <c r="CP137"/>
  <c r="CX141"/>
  <c r="CQ146"/>
  <c r="CY150"/>
  <c r="CT155"/>
  <c r="CY160"/>
  <c r="DG169"/>
  <c r="CP179"/>
  <c r="DG181"/>
  <c r="CQ184"/>
  <c r="CU186"/>
  <c r="CY188"/>
  <c r="CP191"/>
  <c r="CT193"/>
  <c r="CX195"/>
  <c r="DG197"/>
  <c r="CQ200"/>
  <c r="CU202"/>
  <c r="CY204"/>
  <c r="CP207"/>
  <c r="CT209"/>
  <c r="CX211"/>
  <c r="DG213"/>
  <c r="CQ216"/>
  <c r="CU218"/>
  <c r="CY220"/>
  <c r="CY222"/>
  <c r="CP225"/>
  <c r="CS13"/>
  <c r="CP40"/>
  <c r="CP57"/>
  <c r="DG65"/>
  <c r="CR75"/>
  <c r="CW84"/>
  <c r="CT93"/>
  <c r="CY102"/>
  <c r="DE111"/>
  <c r="CQ117"/>
  <c r="CY121"/>
  <c r="CV126"/>
  <c r="CO131"/>
  <c r="CW135"/>
  <c r="CP140"/>
  <c r="CX144"/>
  <c r="CQ149"/>
  <c r="CO155"/>
  <c r="CW159"/>
  <c r="CP164"/>
  <c r="CX168"/>
  <c r="CQ173"/>
  <c r="CY177"/>
  <c r="CV182"/>
  <c r="CO187"/>
  <c r="CW191"/>
  <c r="CP196"/>
  <c r="CX200"/>
  <c r="CQ205"/>
  <c r="CY209"/>
  <c r="CV214"/>
  <c r="CO219"/>
  <c r="CS223"/>
  <c r="CV228"/>
  <c r="DE230"/>
  <c r="CO233"/>
  <c r="CS235"/>
  <c r="CW237"/>
  <c r="DF239"/>
  <c r="CR242"/>
  <c r="CV244"/>
  <c r="DE246"/>
  <c r="CO249"/>
  <c r="CS251"/>
  <c r="CW253"/>
  <c r="DF255"/>
  <c r="CR258"/>
  <c r="CV260"/>
  <c r="DE262"/>
  <c r="CO265"/>
  <c r="CS267"/>
  <c r="CW269"/>
  <c r="DF271"/>
  <c r="CR274"/>
  <c r="CV276"/>
  <c r="DE278"/>
  <c r="CO281"/>
  <c r="CS283"/>
  <c r="CW285"/>
  <c r="DF287"/>
  <c r="CR290"/>
  <c r="CV292"/>
  <c r="DE294"/>
  <c r="CO297"/>
  <c r="CS299"/>
  <c r="CW301"/>
  <c r="CO35"/>
  <c r="CT52"/>
  <c r="CO64"/>
  <c r="DF72"/>
  <c r="CQ82"/>
  <c r="CV91"/>
  <c r="CS100"/>
  <c r="CX109"/>
  <c r="CV116"/>
  <c r="CO121"/>
  <c r="CW125"/>
  <c r="CP130"/>
  <c r="CX134"/>
  <c r="CQ139"/>
  <c r="CY143"/>
  <c r="CS142"/>
  <c r="CV151"/>
  <c r="CW160"/>
  <c r="DE169"/>
  <c r="DF178"/>
  <c r="CR80"/>
  <c r="CW85"/>
  <c r="CR90"/>
  <c r="DE94"/>
  <c r="CS99"/>
  <c r="DF103"/>
  <c r="CV108"/>
  <c r="CO113"/>
  <c r="CQ33"/>
  <c r="CV42"/>
  <c r="CS51"/>
  <c r="DF58"/>
  <c r="CT63"/>
  <c r="DG67"/>
  <c r="CU72"/>
  <c r="CR77"/>
  <c r="DE81"/>
  <c r="CS86"/>
  <c r="DF90"/>
  <c r="CT95"/>
  <c r="DG99"/>
  <c r="CU104"/>
  <c r="CR109"/>
  <c r="DE113"/>
  <c r="CQ116"/>
  <c r="CU118"/>
  <c r="CY120"/>
  <c r="CP123"/>
  <c r="CT125"/>
  <c r="CX127"/>
  <c r="DG129"/>
  <c r="CQ132"/>
  <c r="CU134"/>
  <c r="CY136"/>
  <c r="CP139"/>
  <c r="CT141"/>
  <c r="CX143"/>
  <c r="DG145"/>
  <c r="CQ148"/>
  <c r="CU150"/>
  <c r="CT153"/>
  <c r="CX155"/>
  <c r="DG157"/>
  <c r="CT161"/>
  <c r="DG165"/>
  <c r="CU170"/>
  <c r="CP175"/>
  <c r="CX179"/>
  <c r="CX315"/>
  <c r="DE334"/>
  <c r="DG342"/>
  <c r="CQ342"/>
  <c r="CQ335"/>
  <c r="CV341"/>
  <c r="CY360"/>
  <c r="CP379"/>
  <c r="CU388"/>
  <c r="DF359"/>
  <c r="CO369"/>
  <c r="CR378"/>
  <c r="CO387"/>
  <c r="CS314"/>
  <c r="CU335"/>
  <c r="CV342"/>
  <c r="DE341"/>
  <c r="CO360"/>
  <c r="CS378"/>
  <c r="CX358"/>
  <c r="DG376"/>
  <c r="CU392"/>
  <c r="CX401"/>
  <c r="CO346"/>
  <c r="CS364"/>
  <c r="CS382"/>
  <c r="DG362"/>
  <c r="DG380"/>
  <c r="CW394"/>
  <c r="DE403"/>
  <c r="CW412"/>
  <c r="CQ412"/>
  <c r="CW389"/>
  <c r="DE398"/>
  <c r="CS407"/>
  <c r="CR416"/>
  <c r="DG11"/>
  <c r="CT16"/>
  <c r="CU25"/>
  <c r="CT21"/>
  <c r="CS34"/>
  <c r="CV43"/>
  <c r="CW52"/>
  <c r="CO29"/>
  <c r="CQ47"/>
  <c r="CS61"/>
  <c r="CY414"/>
  <c r="CQ393"/>
  <c r="CT402"/>
  <c r="DG410"/>
  <c r="CR420"/>
  <c r="CR13"/>
  <c r="CW17"/>
  <c r="DE26"/>
  <c r="CO24"/>
  <c r="CX35"/>
  <c r="CY44"/>
  <c r="DG53"/>
  <c r="CU31"/>
  <c r="DF49"/>
  <c r="CX62"/>
  <c r="CY71"/>
  <c r="CQ79"/>
  <c r="CT88"/>
  <c r="CU97"/>
  <c r="CX106"/>
  <c r="CW22"/>
  <c r="CX59"/>
  <c r="CO78"/>
  <c r="CQ96"/>
  <c r="CS114"/>
  <c r="CV123"/>
  <c r="CW132"/>
  <c r="DE141"/>
  <c r="CP388"/>
  <c r="CW397"/>
  <c r="CR406"/>
  <c r="CS415"/>
  <c r="CU8"/>
  <c r="CS11"/>
  <c r="CP22"/>
  <c r="CT14"/>
  <c r="CR33"/>
  <c r="CS42"/>
  <c r="CV51"/>
  <c r="CR25"/>
  <c r="CO45"/>
  <c r="CR60"/>
  <c r="CU412"/>
  <c r="CY389"/>
  <c r="DG398"/>
  <c r="CU407"/>
  <c r="CT416"/>
  <c r="DE9"/>
  <c r="CY13"/>
  <c r="CS23"/>
  <c r="CP17"/>
  <c r="CQ32"/>
  <c r="CT41"/>
  <c r="CU50"/>
  <c r="CV21"/>
  <c r="DG42"/>
  <c r="CQ59"/>
  <c r="CT68"/>
  <c r="CS71"/>
  <c r="CX82"/>
  <c r="CY91"/>
  <c r="DG100"/>
  <c r="CP110"/>
  <c r="CW39"/>
  <c r="CW66"/>
  <c r="CY84"/>
  <c r="CP103"/>
  <c r="DE117"/>
  <c r="DF126"/>
  <c r="CO136"/>
  <c r="CR145"/>
  <c r="CS154"/>
  <c r="CV163"/>
  <c r="CW172"/>
  <c r="CR72"/>
  <c r="CV82"/>
  <c r="CO87"/>
  <c r="CW91"/>
  <c r="CR96"/>
  <c r="DE100"/>
  <c r="CS105"/>
  <c r="DF109"/>
  <c r="CY11"/>
  <c r="CO39"/>
  <c r="CR57"/>
  <c r="CS66"/>
  <c r="CT75"/>
  <c r="CU84"/>
  <c r="DE93"/>
  <c r="DF102"/>
  <c r="DG111"/>
  <c r="CW148"/>
  <c r="DF166"/>
  <c r="CS77"/>
  <c r="DE88"/>
  <c r="DF97"/>
  <c r="CS109"/>
  <c r="CX36"/>
  <c r="CR65"/>
  <c r="DG87"/>
  <c r="CS106"/>
  <c r="CX117"/>
  <c r="CQ122"/>
  <c r="CY126"/>
  <c r="CT131"/>
  <c r="DG135"/>
  <c r="CU140"/>
  <c r="CP145"/>
  <c r="CX149"/>
  <c r="CQ154"/>
  <c r="CY158"/>
  <c r="CX167"/>
  <c r="CY176"/>
  <c r="CT181"/>
  <c r="CX183"/>
  <c r="DG185"/>
  <c r="CQ188"/>
  <c r="CU190"/>
  <c r="CY192"/>
  <c r="CP195"/>
  <c r="CT197"/>
  <c r="CX199"/>
  <c r="DG201"/>
  <c r="CQ204"/>
  <c r="CU206"/>
  <c r="CY208"/>
  <c r="CP211"/>
  <c r="CT213"/>
  <c r="CX215"/>
  <c r="DG217"/>
  <c r="CQ220"/>
  <c r="CQ222"/>
  <c r="CU224"/>
  <c r="CT227"/>
  <c r="CR34"/>
  <c r="CQ53"/>
  <c r="DE63"/>
  <c r="CP73"/>
  <c r="DG81"/>
  <c r="CR91"/>
  <c r="CW100"/>
  <c r="CT109"/>
  <c r="CP116"/>
  <c r="CX120"/>
  <c r="CQ125"/>
  <c r="CY129"/>
  <c r="CV134"/>
  <c r="CO139"/>
  <c r="CW143"/>
  <c r="CP148"/>
  <c r="CY153"/>
  <c r="CV158"/>
  <c r="CO163"/>
  <c r="CW167"/>
  <c r="CP172"/>
  <c r="CX176"/>
  <c r="CQ181"/>
  <c r="CV190"/>
  <c r="CW199"/>
  <c r="CX208"/>
  <c r="CY217"/>
  <c r="DF227"/>
  <c r="CV232"/>
  <c r="CO237"/>
  <c r="CW241"/>
  <c r="CR246"/>
  <c r="DE250"/>
  <c r="CS255"/>
  <c r="DF259"/>
  <c r="CV264"/>
  <c r="CO269"/>
  <c r="CW273"/>
  <c r="CR278"/>
  <c r="DE282"/>
  <c r="DE70"/>
  <c r="CS75"/>
  <c r="CY77"/>
  <c r="CX80"/>
  <c r="DG82"/>
  <c r="CQ85"/>
  <c r="CU87"/>
  <c r="CY89"/>
  <c r="CP92"/>
  <c r="CT94"/>
  <c r="CX96"/>
  <c r="DG98"/>
  <c r="CQ101"/>
  <c r="CU103"/>
  <c r="CY105"/>
  <c r="CP108"/>
  <c r="CT110"/>
  <c r="CX112"/>
  <c r="CT15"/>
  <c r="CW31"/>
  <c r="CT40"/>
  <c r="CY49"/>
  <c r="CO58"/>
  <c r="CW62"/>
  <c r="CP67"/>
  <c r="CX71"/>
  <c r="CQ76"/>
  <c r="CY80"/>
  <c r="CV85"/>
  <c r="CO90"/>
  <c r="CW94"/>
  <c r="CP99"/>
  <c r="CX103"/>
  <c r="CQ108"/>
  <c r="CY112"/>
  <c r="DE115"/>
  <c r="CO118"/>
  <c r="CS120"/>
  <c r="CW122"/>
  <c r="DF124"/>
  <c r="CR127"/>
  <c r="CV129"/>
  <c r="DE131"/>
  <c r="CO134"/>
  <c r="CS136"/>
  <c r="CW138"/>
  <c r="DF140"/>
  <c r="CR143"/>
  <c r="CV145"/>
  <c r="DE147"/>
  <c r="CO150"/>
  <c r="CS152"/>
  <c r="CR155"/>
  <c r="CV157"/>
  <c r="DE159"/>
  <c r="CO162"/>
  <c r="CS164"/>
  <c r="CW166"/>
  <c r="DF168"/>
  <c r="CR171"/>
  <c r="CV173"/>
  <c r="DE175"/>
  <c r="CO178"/>
  <c r="CS69"/>
  <c r="DF73"/>
  <c r="CO77"/>
  <c r="DF79"/>
  <c r="CW303"/>
  <c r="CU305"/>
  <c r="CR338"/>
  <c r="CQ345"/>
  <c r="CT306"/>
  <c r="CY339"/>
  <c r="CY344"/>
  <c r="CP363"/>
  <c r="CY380"/>
  <c r="DF351"/>
  <c r="CO361"/>
  <c r="CR370"/>
  <c r="CS379"/>
  <c r="CT302"/>
  <c r="CW318"/>
  <c r="CY337"/>
  <c r="DE344"/>
  <c r="CO344"/>
  <c r="CS362"/>
  <c r="CW380"/>
  <c r="DG360"/>
  <c r="CQ379"/>
  <c r="CX393"/>
  <c r="CY402"/>
  <c r="CS348"/>
  <c r="CW366"/>
  <c r="CW384"/>
  <c r="CQ365"/>
  <c r="CQ383"/>
  <c r="DE395"/>
  <c r="DA404"/>
  <c r="DE413"/>
  <c r="CT413"/>
  <c r="DF420"/>
  <c r="CS391"/>
  <c r="DF395"/>
  <c r="CV400"/>
  <c r="DB404"/>
  <c r="CO409"/>
  <c r="CW413"/>
  <c r="DF417"/>
  <c r="CY6"/>
  <c r="CT11"/>
  <c r="DF7"/>
  <c r="CY15"/>
  <c r="CT20"/>
  <c r="DG24"/>
  <c r="CY7"/>
  <c r="CS20"/>
  <c r="CR29"/>
  <c r="DE33"/>
  <c r="CS38"/>
  <c r="DF42"/>
  <c r="CV47"/>
  <c r="CO52"/>
  <c r="CW56"/>
  <c r="CT27"/>
  <c r="CO37"/>
  <c r="CP46"/>
  <c r="CQ55"/>
  <c r="DE60"/>
  <c r="CS65"/>
  <c r="CX413"/>
  <c r="CP421"/>
  <c r="CT390"/>
  <c r="DG394"/>
  <c r="CU399"/>
  <c r="CL404"/>
  <c r="CP408"/>
  <c r="CX412"/>
  <c r="DG416"/>
  <c r="DE5"/>
  <c r="CV11"/>
  <c r="CP8"/>
  <c r="DF15"/>
  <c r="CV20"/>
  <c r="CO25"/>
  <c r="CV8"/>
  <c r="CW20"/>
  <c r="CT29"/>
  <c r="DG33"/>
  <c r="CU38"/>
  <c r="CP43"/>
  <c r="CX47"/>
  <c r="CQ52"/>
  <c r="CY56"/>
  <c r="CQ28"/>
  <c r="CS37"/>
  <c r="CT46"/>
  <c r="CU55"/>
  <c r="DG60"/>
  <c r="CU65"/>
  <c r="CP70"/>
  <c r="CX74"/>
  <c r="DE74"/>
  <c r="DG80"/>
  <c r="CU85"/>
  <c r="CP90"/>
  <c r="CX94"/>
  <c r="CQ99"/>
  <c r="CY103"/>
  <c r="CT108"/>
  <c r="DG112"/>
  <c r="CT32"/>
  <c r="DE50"/>
  <c r="CP63"/>
  <c r="CQ72"/>
  <c r="CV81"/>
  <c r="CW90"/>
  <c r="CX99"/>
  <c r="CY108"/>
  <c r="CO116"/>
  <c r="CW120"/>
  <c r="CR125"/>
  <c r="DE129"/>
  <c r="CS134"/>
  <c r="DF138"/>
  <c r="CV143"/>
  <c r="CO148"/>
  <c r="CW152"/>
  <c r="CR157"/>
  <c r="DE161"/>
  <c r="CS166"/>
  <c r="DF170"/>
  <c r="CV175"/>
  <c r="DE68"/>
  <c r="DE76"/>
  <c r="CS81"/>
  <c r="DF83"/>
  <c r="CR86"/>
  <c r="CV88"/>
  <c r="DE90"/>
  <c r="CO93"/>
  <c r="CS95"/>
  <c r="CW97"/>
  <c r="DF99"/>
  <c r="CR102"/>
  <c r="CV104"/>
  <c r="DE106"/>
  <c r="CO109"/>
  <c r="CS111"/>
  <c r="CW113"/>
  <c r="CQ24"/>
  <c r="DE420"/>
  <c r="DE7"/>
  <c r="CO10"/>
  <c r="CS12"/>
  <c r="CQ5"/>
  <c r="CY9"/>
  <c r="CV14"/>
  <c r="DE16"/>
  <c r="CO19"/>
  <c r="CS21"/>
  <c r="CW23"/>
  <c r="DF25"/>
  <c r="CR28"/>
  <c r="DF13"/>
  <c r="CY18"/>
  <c r="CV23"/>
  <c r="CO28"/>
  <c r="CY30"/>
  <c r="CP33"/>
  <c r="CT35"/>
  <c r="CX37"/>
  <c r="DG39"/>
  <c r="CQ42"/>
  <c r="CU44"/>
  <c r="CY46"/>
  <c r="CP49"/>
  <c r="CT51"/>
  <c r="CX53"/>
  <c r="DG55"/>
  <c r="CX15"/>
  <c r="CU24"/>
  <c r="DG30"/>
  <c r="CU35"/>
  <c r="CR40"/>
  <c r="DE44"/>
  <c r="CS49"/>
  <c r="DF53"/>
  <c r="CY57"/>
  <c r="CP60"/>
  <c r="CT62"/>
  <c r="CX64"/>
  <c r="CU67"/>
  <c r="CY69"/>
  <c r="CP72"/>
  <c r="CT74"/>
  <c r="CW69"/>
  <c r="CR74"/>
  <c r="CQ77"/>
  <c r="CP80"/>
  <c r="CT82"/>
  <c r="CX84"/>
  <c r="DG86"/>
  <c r="CQ89"/>
  <c r="CU91"/>
  <c r="CY93"/>
  <c r="CP96"/>
  <c r="CT98"/>
  <c r="CX100"/>
  <c r="DG102"/>
  <c r="CQ105"/>
  <c r="CU107"/>
  <c r="CY109"/>
  <c r="CP112"/>
  <c r="CT10"/>
  <c r="DG28"/>
  <c r="CR38"/>
  <c r="CW47"/>
  <c r="CT56"/>
  <c r="CV61"/>
  <c r="CO66"/>
  <c r="CW70"/>
  <c r="CP75"/>
  <c r="CX79"/>
  <c r="CQ84"/>
  <c r="CY88"/>
  <c r="CV93"/>
  <c r="CO98"/>
  <c r="CW102"/>
  <c r="CP107"/>
  <c r="CX111"/>
  <c r="CR115"/>
  <c r="CV117"/>
  <c r="DE119"/>
  <c r="CO122"/>
  <c r="CS124"/>
  <c r="CW126"/>
  <c r="DF128"/>
  <c r="CR131"/>
  <c r="CV133"/>
  <c r="DE135"/>
  <c r="CO138"/>
  <c r="CS140"/>
  <c r="CW142"/>
  <c r="DF144"/>
  <c r="CR147"/>
  <c r="CV149"/>
  <c r="DE151"/>
  <c r="CW154"/>
  <c r="DF156"/>
  <c r="CR159"/>
  <c r="CV161"/>
  <c r="DE163"/>
  <c r="CO166"/>
  <c r="CS168"/>
  <c r="CW170"/>
  <c r="DF172"/>
  <c r="CR175"/>
  <c r="CV177"/>
  <c r="CR68"/>
  <c r="DE72"/>
  <c r="CV76"/>
  <c r="CS79"/>
  <c r="CW81"/>
  <c r="DF321"/>
  <c r="CR330"/>
  <c r="CX340"/>
  <c r="DE339"/>
  <c r="CX330"/>
  <c r="CX333"/>
  <c r="CU358"/>
  <c r="CY376"/>
  <c r="CT387"/>
  <c r="DE358"/>
  <c r="DF367"/>
  <c r="CO377"/>
  <c r="DF385"/>
  <c r="CX320"/>
  <c r="CQ333"/>
  <c r="CR340"/>
  <c r="CY338"/>
  <c r="DE357"/>
  <c r="CO376"/>
  <c r="CT356"/>
  <c r="CX374"/>
  <c r="CT391"/>
  <c r="CU400"/>
  <c r="DE343"/>
  <c r="CO362"/>
  <c r="CS380"/>
  <c r="CX360"/>
  <c r="DG378"/>
  <c r="CV393"/>
  <c r="CW402"/>
  <c r="CV411"/>
  <c r="DG409"/>
  <c r="DE419"/>
  <c r="CR390"/>
  <c r="DE394"/>
  <c r="CS399"/>
  <c r="DF403"/>
  <c r="DF407"/>
  <c r="CV412"/>
  <c r="DE416"/>
  <c r="CX5"/>
  <c r="CQ10"/>
  <c r="CU5"/>
  <c r="CX14"/>
  <c r="CQ19"/>
  <c r="CY23"/>
  <c r="CT28"/>
  <c r="DG17"/>
  <c r="CR27"/>
  <c r="CW32"/>
  <c r="CR37"/>
  <c r="DE41"/>
  <c r="CS46"/>
  <c r="DF50"/>
  <c r="CV55"/>
  <c r="CP23"/>
  <c r="CX34"/>
  <c r="CY43"/>
  <c r="CO53"/>
  <c r="CW59"/>
  <c r="CR64"/>
  <c r="CT411"/>
  <c r="DG419"/>
  <c r="CQ389"/>
  <c r="CY393"/>
  <c r="CT398"/>
  <c r="DG402"/>
  <c r="DG406"/>
  <c r="CU411"/>
  <c r="DF415"/>
  <c r="CS421"/>
  <c r="CS10"/>
  <c r="CY5"/>
  <c r="DE14"/>
  <c r="CS19"/>
  <c r="DF23"/>
  <c r="CV28"/>
  <c r="CQ18"/>
  <c r="CV27"/>
  <c r="CY32"/>
  <c r="CT37"/>
  <c r="DG41"/>
  <c r="CU46"/>
  <c r="CP51"/>
  <c r="CX55"/>
  <c r="CX23"/>
  <c r="DG34"/>
  <c r="CR44"/>
  <c r="CS53"/>
  <c r="CY59"/>
  <c r="CT64"/>
  <c r="DG68"/>
  <c r="CU73"/>
  <c r="CV72"/>
  <c r="CY79"/>
  <c r="CT84"/>
  <c r="DG88"/>
  <c r="CU93"/>
  <c r="CP98"/>
  <c r="CX102"/>
  <c r="CQ107"/>
  <c r="CY111"/>
  <c r="DG27"/>
  <c r="CR46"/>
  <c r="CY60"/>
  <c r="CO70"/>
  <c r="CP79"/>
  <c r="CQ88"/>
  <c r="CV97"/>
  <c r="CW106"/>
  <c r="DF114"/>
  <c r="CV119"/>
  <c r="CO124"/>
  <c r="CW128"/>
  <c r="CR133"/>
  <c r="CO140"/>
  <c r="CR149"/>
  <c r="CS158"/>
  <c r="CV167"/>
  <c r="CW176"/>
  <c r="DF77"/>
  <c r="CV84"/>
  <c r="CO89"/>
  <c r="CW93"/>
  <c r="CR98"/>
  <c r="DE102"/>
  <c r="CS107"/>
  <c r="DF111"/>
  <c r="CU28"/>
  <c r="DF39"/>
  <c r="CQ49"/>
  <c r="DE57"/>
  <c r="CS62"/>
  <c r="DF66"/>
  <c r="CT71"/>
  <c r="DG75"/>
  <c r="CU80"/>
  <c r="CR85"/>
  <c r="DE89"/>
  <c r="CS94"/>
  <c r="DF98"/>
  <c r="CT103"/>
  <c r="DG107"/>
  <c r="CU112"/>
  <c r="CX115"/>
  <c r="DG117"/>
  <c r="CQ120"/>
  <c r="CU122"/>
  <c r="CY124"/>
  <c r="CP127"/>
  <c r="CT129"/>
  <c r="CX131"/>
  <c r="DG133"/>
  <c r="CQ136"/>
  <c r="CU138"/>
  <c r="CY140"/>
  <c r="CP143"/>
  <c r="CT145"/>
  <c r="CX147"/>
  <c r="DG149"/>
  <c r="CQ152"/>
  <c r="CP155"/>
  <c r="CT157"/>
  <c r="CQ160"/>
  <c r="CY164"/>
  <c r="CT169"/>
  <c r="DG173"/>
  <c r="CU178"/>
  <c r="CS317"/>
  <c r="CW325"/>
  <c r="CY336"/>
  <c r="CR335"/>
  <c r="CP326"/>
  <c r="CQ351"/>
  <c r="CQ356"/>
  <c r="CU374"/>
  <c r="CQ386"/>
  <c r="CW357"/>
  <c r="DE366"/>
  <c r="DF375"/>
  <c r="DE384"/>
  <c r="CP316"/>
  <c r="DG330"/>
  <c r="DG335"/>
  <c r="CQ334"/>
  <c r="CV355"/>
  <c r="DE373"/>
  <c r="CP354"/>
  <c r="CT372"/>
  <c r="CQ390"/>
  <c r="CT399"/>
  <c r="CQ408"/>
  <c r="DE359"/>
  <c r="CO378"/>
  <c r="CT358"/>
  <c r="CX376"/>
  <c r="CS392"/>
  <c r="CV401"/>
  <c r="CS410"/>
  <c r="CP419"/>
  <c r="CX420"/>
  <c r="CV396"/>
  <c r="CO405"/>
  <c r="CR414"/>
  <c r="CX9"/>
  <c r="CU13"/>
  <c r="CQ23"/>
  <c r="DF16"/>
  <c r="CO32"/>
  <c r="CR41"/>
  <c r="CS50"/>
  <c r="CY20"/>
  <c r="CX42"/>
  <c r="CO59"/>
  <c r="CQ410"/>
  <c r="DG390"/>
  <c r="CP400"/>
  <c r="CX408"/>
  <c r="CU417"/>
  <c r="DF10"/>
  <c r="CS15"/>
  <c r="CV24"/>
  <c r="CV19"/>
  <c r="CT33"/>
  <c r="CU42"/>
  <c r="CX51"/>
  <c r="CO26"/>
  <c r="CS45"/>
  <c r="CT60"/>
  <c r="CU69"/>
  <c r="CW73"/>
  <c r="CP86"/>
  <c r="CQ95"/>
  <c r="CT104"/>
  <c r="CU113"/>
  <c r="DG52"/>
  <c r="CV73"/>
  <c r="CX91"/>
  <c r="CO110"/>
  <c r="CR121"/>
  <c r="CS130"/>
  <c r="CV139"/>
  <c r="CV421"/>
  <c r="CS395"/>
  <c r="CR404"/>
  <c r="CO413"/>
  <c r="CQ6"/>
  <c r="DE6"/>
  <c r="CY19"/>
  <c r="CW5"/>
  <c r="DF30"/>
  <c r="CO40"/>
  <c r="CR49"/>
  <c r="DG15"/>
  <c r="CV40"/>
  <c r="DF57"/>
  <c r="CO67"/>
  <c r="DG420"/>
  <c r="CX396"/>
  <c r="CQ405"/>
  <c r="CT414"/>
  <c r="CV7"/>
  <c r="CQ9"/>
  <c r="CO21"/>
  <c r="CX10"/>
  <c r="DG29"/>
  <c r="CP39"/>
  <c r="CQ48"/>
  <c r="CR8"/>
  <c r="CT38"/>
  <c r="DE56"/>
  <c r="CP66"/>
  <c r="CQ75"/>
  <c r="CT80"/>
  <c r="CU89"/>
  <c r="CX98"/>
  <c r="CY107"/>
  <c r="CR30"/>
  <c r="CO62"/>
  <c r="CQ80"/>
  <c r="CW98"/>
  <c r="CV115"/>
  <c r="CW124"/>
  <c r="DE133"/>
  <c r="DF142"/>
  <c r="CO152"/>
  <c r="CR161"/>
  <c r="CS170"/>
  <c r="CV179"/>
  <c r="DE80"/>
  <c r="DF85"/>
  <c r="CV90"/>
  <c r="CO95"/>
  <c r="CW99"/>
  <c r="CR104"/>
  <c r="DE108"/>
  <c r="CS113"/>
  <c r="CV34"/>
  <c r="CX52"/>
  <c r="DG63"/>
  <c r="CR73"/>
  <c r="CS82"/>
  <c r="CT91"/>
  <c r="CU100"/>
  <c r="DE109"/>
  <c r="CO144"/>
  <c r="CS162"/>
  <c r="DF69"/>
  <c r="CV86"/>
  <c r="CW95"/>
  <c r="CO107"/>
  <c r="CP27"/>
  <c r="CU60"/>
  <c r="CT83"/>
  <c r="DE101"/>
  <c r="CU116"/>
  <c r="CP121"/>
  <c r="CX125"/>
  <c r="CQ130"/>
  <c r="CY134"/>
  <c r="CT139"/>
  <c r="DG143"/>
  <c r="CU148"/>
  <c r="CP153"/>
  <c r="CX157"/>
  <c r="CT165"/>
  <c r="CU174"/>
  <c r="CY180"/>
  <c r="CP183"/>
  <c r="CT185"/>
  <c r="CX187"/>
  <c r="DG189"/>
  <c r="CQ192"/>
  <c r="CU194"/>
  <c r="CY196"/>
  <c r="CP199"/>
  <c r="CT201"/>
  <c r="CX203"/>
  <c r="DG205"/>
  <c r="CQ208"/>
  <c r="CU210"/>
  <c r="CY212"/>
  <c r="CP215"/>
  <c r="CT217"/>
  <c r="CX219"/>
  <c r="CX221"/>
  <c r="DG223"/>
  <c r="CQ226"/>
  <c r="CY29"/>
  <c r="CS47"/>
  <c r="CT61"/>
  <c r="CY70"/>
  <c r="DE79"/>
  <c r="CP89"/>
  <c r="DG97"/>
  <c r="CR107"/>
  <c r="CO115"/>
  <c r="CW119"/>
  <c r="CP124"/>
  <c r="CX128"/>
  <c r="CQ133"/>
  <c r="CY137"/>
  <c r="CV142"/>
  <c r="CO147"/>
  <c r="CW151"/>
  <c r="CQ157"/>
  <c r="CY161"/>
  <c r="CV166"/>
  <c r="CO171"/>
  <c r="CW175"/>
  <c r="CP180"/>
  <c r="CX184"/>
  <c r="CQ189"/>
  <c r="CY193"/>
  <c r="CV198"/>
  <c r="CO203"/>
  <c r="CW207"/>
  <c r="CP212"/>
  <c r="CX216"/>
  <c r="DG220"/>
  <c r="CU225"/>
  <c r="CW229"/>
  <c r="DF231"/>
  <c r="CR234"/>
  <c r="CV236"/>
  <c r="DE238"/>
  <c r="CO241"/>
  <c r="CS243"/>
  <c r="CW245"/>
  <c r="DF247"/>
  <c r="CR250"/>
  <c r="CV252"/>
  <c r="DE254"/>
  <c r="CO257"/>
  <c r="CS259"/>
  <c r="CW261"/>
  <c r="DF263"/>
  <c r="CR266"/>
  <c r="CV268"/>
  <c r="DE270"/>
  <c r="CO273"/>
  <c r="CS275"/>
  <c r="CW277"/>
  <c r="DF279"/>
  <c r="CR282"/>
  <c r="CV284"/>
  <c r="DE286"/>
  <c r="CO289"/>
  <c r="CS291"/>
  <c r="CW293"/>
  <c r="DF295"/>
  <c r="CR298"/>
  <c r="CV300"/>
  <c r="DF22"/>
  <c r="CW43"/>
  <c r="CV59"/>
  <c r="CS68"/>
  <c r="CX77"/>
  <c r="CU86"/>
  <c r="CO96"/>
  <c r="DF104"/>
  <c r="CP114"/>
  <c r="CX118"/>
  <c r="CQ123"/>
  <c r="CY127"/>
  <c r="CV132"/>
  <c r="CO137"/>
  <c r="CW141"/>
  <c r="DE137"/>
  <c r="DF146"/>
  <c r="CO156"/>
  <c r="CR165"/>
  <c r="CS174"/>
  <c r="CW75"/>
  <c r="CS83"/>
  <c r="DF87"/>
  <c r="CV92"/>
  <c r="CO97"/>
  <c r="CW101"/>
  <c r="CR106"/>
  <c r="DE110"/>
  <c r="CS18"/>
  <c r="CU37"/>
  <c r="CO47"/>
  <c r="DF55"/>
  <c r="CR61"/>
  <c r="DE65"/>
  <c r="CS70"/>
  <c r="DF74"/>
  <c r="CT79"/>
  <c r="DG83"/>
  <c r="CU88"/>
  <c r="CR93"/>
  <c r="DE97"/>
  <c r="CS102"/>
  <c r="DF106"/>
  <c r="CT111"/>
  <c r="CP115"/>
  <c r="CT117"/>
  <c r="CX119"/>
  <c r="DG121"/>
  <c r="CQ124"/>
  <c r="CU126"/>
  <c r="CY128"/>
  <c r="CP131"/>
  <c r="CT133"/>
  <c r="CX135"/>
  <c r="DG137"/>
  <c r="CQ140"/>
  <c r="CU142"/>
  <c r="CY144"/>
  <c r="CP147"/>
  <c r="CT149"/>
  <c r="CX151"/>
  <c r="CU154"/>
  <c r="CY156"/>
  <c r="CP159"/>
  <c r="CX163"/>
  <c r="CQ168"/>
  <c r="CY172"/>
  <c r="CT177"/>
  <c r="DE307"/>
  <c r="DF312"/>
  <c r="CX327"/>
  <c r="DG325"/>
  <c r="DE313"/>
  <c r="CR342"/>
  <c r="CX351"/>
  <c r="DG369"/>
  <c r="DG383"/>
  <c r="CS355"/>
  <c r="CV364"/>
  <c r="CW373"/>
  <c r="CV382"/>
  <c r="CU306"/>
  <c r="CT326"/>
  <c r="DF326"/>
  <c r="CP325"/>
  <c r="DF350"/>
  <c r="CR369"/>
  <c r="CR387"/>
  <c r="CY367"/>
  <c r="CY385"/>
  <c r="CP397"/>
  <c r="DG405"/>
  <c r="CR355"/>
  <c r="CV373"/>
  <c r="CY353"/>
  <c r="CP372"/>
  <c r="CO390"/>
  <c r="CR399"/>
  <c r="CO408"/>
  <c r="CY416"/>
  <c r="CS420"/>
  <c r="CR394"/>
  <c r="CS403"/>
  <c r="DF411"/>
  <c r="CT7"/>
  <c r="DG8"/>
  <c r="DG20"/>
  <c r="CP10"/>
  <c r="DE29"/>
  <c r="DF38"/>
  <c r="CO48"/>
  <c r="CX6"/>
  <c r="CP38"/>
  <c r="CV56"/>
  <c r="DF65"/>
  <c r="CT388"/>
  <c r="CY397"/>
  <c r="CT406"/>
  <c r="CU415"/>
  <c r="CW8"/>
  <c r="CW11"/>
  <c r="CR22"/>
  <c r="CY14"/>
  <c r="CP31"/>
  <c r="CQ40"/>
  <c r="CT49"/>
  <c r="CU16"/>
  <c r="DE40"/>
  <c r="CP58"/>
  <c r="CQ67"/>
  <c r="CO69"/>
  <c r="CY83"/>
  <c r="DG92"/>
  <c r="CP102"/>
  <c r="CQ111"/>
  <c r="CP44"/>
  <c r="CY68"/>
  <c r="CP87"/>
  <c r="CV105"/>
  <c r="DF118"/>
  <c r="CO128"/>
  <c r="CR137"/>
  <c r="CW418"/>
  <c r="CO393"/>
  <c r="CR402"/>
  <c r="DE410"/>
  <c r="CY419"/>
  <c r="CP13"/>
  <c r="CU17"/>
  <c r="CX26"/>
  <c r="CS28"/>
  <c r="DE37"/>
  <c r="DF46"/>
  <c r="CO56"/>
  <c r="CY35"/>
  <c r="CP54"/>
  <c r="DE64"/>
  <c r="CU420"/>
  <c r="CT394"/>
  <c r="CU403"/>
  <c r="CP412"/>
  <c r="CR5"/>
  <c r="CS14"/>
  <c r="DE18"/>
  <c r="DF27"/>
  <c r="CQ26"/>
  <c r="CY36"/>
  <c r="DG45"/>
  <c r="CP55"/>
  <c r="DF33"/>
  <c r="CR52"/>
  <c r="CY63"/>
  <c r="DG72"/>
  <c r="CP78"/>
  <c r="CQ87"/>
  <c r="CT96"/>
  <c r="CU105"/>
  <c r="DE12"/>
  <c r="CV57"/>
  <c r="CX75"/>
  <c r="CO94"/>
  <c r="CQ112"/>
  <c r="CS122"/>
  <c r="CV131"/>
  <c r="CW140"/>
  <c r="DE149"/>
  <c r="DF158"/>
  <c r="CO168"/>
  <c r="CR177"/>
  <c r="CV78"/>
  <c r="DE84"/>
  <c r="CS89"/>
  <c r="DF93"/>
  <c r="CV98"/>
  <c r="CO103"/>
  <c r="CW107"/>
  <c r="CR112"/>
  <c r="CU29"/>
  <c r="DF47"/>
  <c r="DE61"/>
  <c r="DF70"/>
  <c r="DG79"/>
  <c r="CR89"/>
  <c r="CS98"/>
  <c r="CT107"/>
  <c r="CT115"/>
  <c r="DE157"/>
  <c r="CO176"/>
  <c r="CR84"/>
  <c r="CS93"/>
  <c r="CV102"/>
  <c r="DF113"/>
  <c r="CO55"/>
  <c r="CS74"/>
  <c r="CR97"/>
  <c r="CY114"/>
  <c r="DG119"/>
  <c r="CU124"/>
  <c r="CP129"/>
  <c r="CX133"/>
  <c r="CQ138"/>
  <c r="CY142"/>
  <c r="CT147"/>
  <c r="DG151"/>
  <c r="CU156"/>
  <c r="CP163"/>
  <c r="CQ172"/>
  <c r="CQ180"/>
  <c r="CU182"/>
  <c r="CY184"/>
  <c r="CP187"/>
  <c r="CT189"/>
  <c r="CX191"/>
  <c r="DG193"/>
  <c r="CQ196"/>
  <c r="CU198"/>
  <c r="CY200"/>
  <c r="CP203"/>
  <c r="CT205"/>
  <c r="CX207"/>
  <c r="DG209"/>
  <c r="CQ212"/>
  <c r="CU214"/>
  <c r="CY216"/>
  <c r="CP219"/>
  <c r="CP221"/>
  <c r="CT223"/>
  <c r="CX225"/>
  <c r="CO22"/>
  <c r="DF43"/>
  <c r="CR59"/>
  <c r="CW68"/>
  <c r="CT77"/>
  <c r="CY86"/>
  <c r="DE95"/>
  <c r="CP105"/>
  <c r="DG113"/>
  <c r="CV118"/>
  <c r="CO123"/>
  <c r="CW127"/>
  <c r="CP132"/>
  <c r="CX136"/>
  <c r="CQ141"/>
  <c r="CY145"/>
  <c r="CV150"/>
  <c r="CP156"/>
  <c r="CX160"/>
  <c r="CQ165"/>
  <c r="CY169"/>
  <c r="CV174"/>
  <c r="CO179"/>
  <c r="CY185"/>
  <c r="CO195"/>
  <c r="CP204"/>
  <c r="CQ213"/>
  <c r="CR222"/>
  <c r="CR230"/>
  <c r="DE234"/>
  <c r="CS239"/>
  <c r="DF243"/>
  <c r="CV248"/>
  <c r="CO253"/>
  <c r="CW257"/>
  <c r="CR262"/>
  <c r="DE266"/>
  <c r="CS271"/>
  <c r="DF275"/>
  <c r="CV280"/>
  <c r="CS287"/>
  <c r="DF291"/>
  <c r="CV296"/>
  <c r="CO301"/>
  <c r="DG48"/>
  <c r="CU70"/>
  <c r="DF88"/>
  <c r="CV107"/>
  <c r="CY119"/>
  <c r="CO129"/>
  <c r="CP138"/>
  <c r="CP146"/>
  <c r="CX150"/>
  <c r="CQ155"/>
  <c r="CY159"/>
  <c r="CV164"/>
  <c r="CO169"/>
  <c r="CW173"/>
  <c r="CP178"/>
  <c r="CX182"/>
  <c r="CQ162"/>
  <c r="CY166"/>
  <c r="CT171"/>
  <c r="DG175"/>
  <c r="CO180"/>
  <c r="CS182"/>
  <c r="CW184"/>
  <c r="DF186"/>
  <c r="CR189"/>
  <c r="CV191"/>
  <c r="DE193"/>
  <c r="CO196"/>
  <c r="CS198"/>
  <c r="CW200"/>
  <c r="DF202"/>
  <c r="CR205"/>
  <c r="CV207"/>
  <c r="DE209"/>
  <c r="CO212"/>
  <c r="CS214"/>
  <c r="CW216"/>
  <c r="DF218"/>
  <c r="DJ220"/>
  <c r="CR223"/>
  <c r="CV225"/>
  <c r="CP6"/>
  <c r="CV38"/>
  <c r="DG56"/>
  <c r="CX65"/>
  <c r="CU74"/>
  <c r="CO84"/>
  <c r="DF92"/>
  <c r="CQ102"/>
  <c r="CV111"/>
  <c r="DG116"/>
  <c r="CU121"/>
  <c r="CR126"/>
  <c r="DE130"/>
  <c r="CS135"/>
  <c r="DF139"/>
  <c r="CT144"/>
  <c r="DG148"/>
  <c r="CV155"/>
  <c r="DE173"/>
  <c r="CO83"/>
  <c r="CR92"/>
  <c r="CS101"/>
  <c r="CV110"/>
  <c r="CQ41"/>
  <c r="CT67"/>
  <c r="DE85"/>
  <c r="DG103"/>
  <c r="CP117"/>
  <c r="CX121"/>
  <c r="CQ126"/>
  <c r="CY130"/>
  <c r="CT135"/>
  <c r="DG139"/>
  <c r="CU144"/>
  <c r="CP149"/>
  <c r="CX153"/>
  <c r="CQ158"/>
  <c r="CU166"/>
  <c r="CX175"/>
  <c r="CP181"/>
  <c r="CT183"/>
  <c r="CX185"/>
  <c r="DG187"/>
  <c r="CQ190"/>
  <c r="CU192"/>
  <c r="CY194"/>
  <c r="CP197"/>
  <c r="CT199"/>
  <c r="CX201"/>
  <c r="DG203"/>
  <c r="CQ206"/>
  <c r="CU208"/>
  <c r="CY210"/>
  <c r="CP213"/>
  <c r="CT215"/>
  <c r="CX217"/>
  <c r="DG219"/>
  <c r="DG221"/>
  <c r="CQ224"/>
  <c r="CU226"/>
  <c r="CY24"/>
  <c r="CY45"/>
  <c r="CW60"/>
  <c r="CT69"/>
  <c r="CP81"/>
  <c r="DG89"/>
  <c r="CR99"/>
  <c r="CW108"/>
  <c r="CW115"/>
  <c r="CP120"/>
  <c r="CX124"/>
  <c r="CQ129"/>
  <c r="CY133"/>
  <c r="CV138"/>
  <c r="CO143"/>
  <c r="CW147"/>
  <c r="CP152"/>
  <c r="CX156"/>
  <c r="CQ161"/>
  <c r="CY165"/>
  <c r="CV170"/>
  <c r="CO175"/>
  <c r="CW179"/>
  <c r="CP184"/>
  <c r="CX188"/>
  <c r="CQ193"/>
  <c r="CY197"/>
  <c r="CV202"/>
  <c r="CO207"/>
  <c r="CW211"/>
  <c r="CP216"/>
  <c r="CX220"/>
  <c r="DG224"/>
  <c r="DE228"/>
  <c r="CO231"/>
  <c r="CS233"/>
  <c r="CW235"/>
  <c r="CV238"/>
  <c r="DE240"/>
  <c r="CO243"/>
  <c r="CS245"/>
  <c r="CW247"/>
  <c r="DF249"/>
  <c r="CR252"/>
  <c r="CV254"/>
  <c r="DE256"/>
  <c r="CO259"/>
  <c r="CS261"/>
  <c r="CW263"/>
  <c r="DF265"/>
  <c r="CR268"/>
  <c r="CV270"/>
  <c r="DE272"/>
  <c r="CO275"/>
  <c r="CS277"/>
  <c r="CW279"/>
  <c r="DF281"/>
  <c r="CR284"/>
  <c r="CV286"/>
  <c r="DE288"/>
  <c r="CO291"/>
  <c r="CS293"/>
  <c r="CW295"/>
  <c r="DF297"/>
  <c r="CR300"/>
  <c r="CP19"/>
  <c r="CX40"/>
  <c r="CQ58"/>
  <c r="CV67"/>
  <c r="CS76"/>
  <c r="CX85"/>
  <c r="CU94"/>
  <c r="CO104"/>
  <c r="DF112"/>
  <c r="CP118"/>
  <c r="CX122"/>
  <c r="CQ127"/>
  <c r="CY131"/>
  <c r="CV136"/>
  <c r="CO141"/>
  <c r="CW145"/>
  <c r="CP150"/>
  <c r="CX154"/>
  <c r="CQ159"/>
  <c r="CO165"/>
  <c r="CP174"/>
  <c r="CQ183"/>
  <c r="CT167"/>
  <c r="CU176"/>
  <c r="CW182"/>
  <c r="CR187"/>
  <c r="DE191"/>
  <c r="CS196"/>
  <c r="DF200"/>
  <c r="CP239"/>
  <c r="CP237"/>
  <c r="CU252"/>
  <c r="CT259"/>
  <c r="CT267"/>
  <c r="CT275"/>
  <c r="CY282"/>
  <c r="CQ290"/>
  <c r="CQ298"/>
  <c r="CO173"/>
  <c r="CQ166"/>
  <c r="CO182"/>
  <c r="CR191"/>
  <c r="CS200"/>
  <c r="CV209"/>
  <c r="CW218"/>
  <c r="CV227"/>
  <c r="CX73"/>
  <c r="CQ110"/>
  <c r="CR130"/>
  <c r="CT148"/>
  <c r="DF159"/>
  <c r="CR170"/>
  <c r="CS179"/>
  <c r="DF183"/>
  <c r="CT196"/>
  <c r="DE214"/>
  <c r="DG234"/>
  <c r="CP244"/>
  <c r="CQ253"/>
  <c r="CT262"/>
  <c r="CU271"/>
  <c r="CX280"/>
  <c r="CQ285"/>
  <c r="CT294"/>
  <c r="CP32"/>
  <c r="CY82"/>
  <c r="DE116"/>
  <c r="DG134"/>
  <c r="CS153"/>
  <c r="CU171"/>
  <c r="DG198"/>
  <c r="CS217"/>
  <c r="DG227"/>
  <c r="CU232"/>
  <c r="CV192"/>
  <c r="CX210"/>
  <c r="CO228"/>
  <c r="CO236"/>
  <c r="CW240"/>
  <c r="CR245"/>
  <c r="DE249"/>
  <c r="CS254"/>
  <c r="DF258"/>
  <c r="CV263"/>
  <c r="CO268"/>
  <c r="CR277"/>
  <c r="DE289"/>
  <c r="CY191"/>
  <c r="CP261"/>
  <c r="CP297"/>
  <c r="DE198"/>
  <c r="DG216"/>
  <c r="CU231"/>
  <c r="CX240"/>
  <c r="CY249"/>
  <c r="DG258"/>
  <c r="CP268"/>
  <c r="CQ277"/>
  <c r="CT286"/>
  <c r="CU295"/>
  <c r="CS39"/>
  <c r="CR87"/>
  <c r="DG118"/>
  <c r="CS137"/>
  <c r="CU155"/>
  <c r="DF173"/>
  <c r="CR192"/>
  <c r="CT210"/>
  <c r="CO225"/>
  <c r="CY230"/>
  <c r="CW185"/>
  <c r="CY203"/>
  <c r="DF221"/>
  <c r="DE233"/>
  <c r="DF238"/>
  <c r="CV243"/>
  <c r="CO248"/>
  <c r="CW252"/>
  <c r="CR257"/>
  <c r="DE261"/>
  <c r="CS266"/>
  <c r="DF270"/>
  <c r="CV275"/>
  <c r="CO280"/>
  <c r="CW284"/>
  <c r="CR289"/>
  <c r="DE293"/>
  <c r="CS298"/>
  <c r="CW189"/>
  <c r="CR231"/>
  <c r="CP245"/>
  <c r="CU256"/>
  <c r="DG267"/>
  <c r="CT279"/>
  <c r="DG295"/>
  <c r="CW272"/>
  <c r="CW280"/>
  <c r="CV287"/>
  <c r="CS294"/>
  <c r="DE297"/>
  <c r="CO201"/>
  <c r="CU240"/>
  <c r="CQ258"/>
  <c r="CY274"/>
  <c r="DG291"/>
  <c r="CO285"/>
  <c r="CW289"/>
  <c r="CR294"/>
  <c r="DE298"/>
  <c r="CV30"/>
  <c r="CX61"/>
  <c r="CO80"/>
  <c r="CQ98"/>
  <c r="CQ115"/>
  <c r="CV124"/>
  <c r="CW133"/>
  <c r="CX142"/>
  <c r="CV148"/>
  <c r="CO153"/>
  <c r="CW157"/>
  <c r="CP162"/>
  <c r="CX166"/>
  <c r="CQ171"/>
  <c r="CY175"/>
  <c r="CV180"/>
  <c r="DG159"/>
  <c r="CU164"/>
  <c r="CP169"/>
  <c r="CX173"/>
  <c r="CQ178"/>
  <c r="CR181"/>
  <c r="CV183"/>
  <c r="DE185"/>
  <c r="CO188"/>
  <c r="CS190"/>
  <c r="CW192"/>
  <c r="DF194"/>
  <c r="CR197"/>
  <c r="CV199"/>
  <c r="DE201"/>
  <c r="CO204"/>
  <c r="CS206"/>
  <c r="CW208"/>
  <c r="DF210"/>
  <c r="CR213"/>
  <c r="CV215"/>
  <c r="DE217"/>
  <c r="CO220"/>
  <c r="CO222"/>
  <c r="CS224"/>
  <c r="CW226"/>
  <c r="DE25"/>
  <c r="DE46"/>
  <c r="DF60"/>
  <c r="CQ70"/>
  <c r="CV79"/>
  <c r="CS88"/>
  <c r="CX97"/>
  <c r="CU106"/>
  <c r="DE114"/>
  <c r="CS119"/>
  <c r="DF123"/>
  <c r="CT128"/>
  <c r="DG132"/>
  <c r="CU137"/>
  <c r="CR142"/>
  <c r="DE146"/>
  <c r="CS146"/>
  <c r="CW164"/>
  <c r="CV74"/>
  <c r="CW87"/>
  <c r="DE96"/>
  <c r="DF105"/>
  <c r="CY16"/>
  <c r="CS58"/>
  <c r="CU76"/>
  <c r="DF94"/>
  <c r="CR113"/>
  <c r="CT119"/>
  <c r="DG123"/>
  <c r="CU128"/>
  <c r="CP133"/>
  <c r="CX137"/>
  <c r="CQ142"/>
  <c r="CY146"/>
  <c r="CT151"/>
  <c r="DG155"/>
  <c r="DG161"/>
  <c r="CP171"/>
  <c r="DG179"/>
  <c r="CQ182"/>
  <c r="CU184"/>
  <c r="CY186"/>
  <c r="CP189"/>
  <c r="CT191"/>
  <c r="CX193"/>
  <c r="DG195"/>
  <c r="CQ198"/>
  <c r="CU200"/>
  <c r="CY202"/>
  <c r="CP205"/>
  <c r="CT207"/>
  <c r="CX209"/>
  <c r="DG211"/>
  <c r="CQ214"/>
  <c r="CU216"/>
  <c r="CY218"/>
  <c r="DF220"/>
  <c r="CP223"/>
  <c r="CT225"/>
  <c r="CX227"/>
  <c r="CQ37"/>
  <c r="CP56"/>
  <c r="CP65"/>
  <c r="DG73"/>
  <c r="CT85"/>
  <c r="CY94"/>
  <c r="DE103"/>
  <c r="CP113"/>
  <c r="CY117"/>
  <c r="CV122"/>
  <c r="CO127"/>
  <c r="CW131"/>
  <c r="CP136"/>
  <c r="CX140"/>
  <c r="CQ145"/>
  <c r="CY149"/>
  <c r="CV154"/>
  <c r="CO159"/>
  <c r="CW163"/>
  <c r="CP168"/>
  <c r="CX172"/>
  <c r="CQ177"/>
  <c r="CY181"/>
  <c r="CV186"/>
  <c r="CO191"/>
  <c r="CW195"/>
  <c r="CP200"/>
  <c r="CX204"/>
  <c r="CQ209"/>
  <c r="CY213"/>
  <c r="CV218"/>
  <c r="DE222"/>
  <c r="CS227"/>
  <c r="DF229"/>
  <c r="CR232"/>
  <c r="CV234"/>
  <c r="CS237"/>
  <c r="CW239"/>
  <c r="DF241"/>
  <c r="CR244"/>
  <c r="CV246"/>
  <c r="DE248"/>
  <c r="CO251"/>
  <c r="CS253"/>
  <c r="CW255"/>
  <c r="DF257"/>
  <c r="CR260"/>
  <c r="CV262"/>
  <c r="DE264"/>
  <c r="CO267"/>
  <c r="CS269"/>
  <c r="CW271"/>
  <c r="DF273"/>
  <c r="CR276"/>
  <c r="CV278"/>
  <c r="DE280"/>
  <c r="CO283"/>
  <c r="CS285"/>
  <c r="CW287"/>
  <c r="DF289"/>
  <c r="CR292"/>
  <c r="CV294"/>
  <c r="DE296"/>
  <c r="CO299"/>
  <c r="CS301"/>
  <c r="DG32"/>
  <c r="CO51"/>
  <c r="CU62"/>
  <c r="CO72"/>
  <c r="DF80"/>
  <c r="CQ90"/>
  <c r="CV99"/>
  <c r="CS108"/>
  <c r="CY115"/>
  <c r="CV120"/>
  <c r="CO125"/>
  <c r="CW129"/>
  <c r="CP134"/>
  <c r="CX138"/>
  <c r="CQ143"/>
  <c r="CY147"/>
  <c r="CV152"/>
  <c r="CO157"/>
  <c r="CW161"/>
  <c r="CW169"/>
  <c r="CX178"/>
  <c r="CY162"/>
  <c r="DG171"/>
  <c r="CS180"/>
  <c r="DF184"/>
  <c r="CV189"/>
  <c r="CO194"/>
  <c r="CW198"/>
  <c r="CR203"/>
  <c r="DE207"/>
  <c r="CS212"/>
  <c r="DF216"/>
  <c r="CR221"/>
  <c r="DE225"/>
  <c r="CX48"/>
  <c r="CV71"/>
  <c r="CX89"/>
  <c r="CO108"/>
  <c r="DF119"/>
  <c r="DG128"/>
  <c r="CR138"/>
  <c r="CS147"/>
  <c r="CU153"/>
  <c r="CR158"/>
  <c r="DE162"/>
  <c r="CS167"/>
  <c r="DF171"/>
  <c r="CT176"/>
  <c r="DG180"/>
  <c r="CU185"/>
  <c r="CR190"/>
  <c r="DE194"/>
  <c r="CS199"/>
  <c r="DF203"/>
  <c r="CT208"/>
  <c r="DG212"/>
  <c r="CU217"/>
  <c r="CO223"/>
  <c r="CW227"/>
  <c r="CP230"/>
  <c r="CT232"/>
  <c r="CX234"/>
  <c r="DG236"/>
  <c r="CQ239"/>
  <c r="CU241"/>
  <c r="CY243"/>
  <c r="CP246"/>
  <c r="CT248"/>
  <c r="CX250"/>
  <c r="DG252"/>
  <c r="CQ255"/>
  <c r="CU257"/>
  <c r="CY259"/>
  <c r="CP262"/>
  <c r="CT264"/>
  <c r="CX266"/>
  <c r="DG268"/>
  <c r="CQ271"/>
  <c r="CU273"/>
  <c r="CY275"/>
  <c r="CP278"/>
  <c r="CT280"/>
  <c r="CX282"/>
  <c r="DG284"/>
  <c r="CQ287"/>
  <c r="CU289"/>
  <c r="CY291"/>
  <c r="CP294"/>
  <c r="CT296"/>
  <c r="CX298"/>
  <c r="DG300"/>
  <c r="CQ29"/>
  <c r="CP48"/>
  <c r="CP61"/>
  <c r="DG69"/>
  <c r="CR79"/>
  <c r="CW88"/>
  <c r="CT97"/>
  <c r="CY106"/>
  <c r="DG114"/>
  <c r="CU119"/>
  <c r="CR124"/>
  <c r="DE128"/>
  <c r="CS133"/>
  <c r="DF137"/>
  <c r="CT142"/>
  <c r="DG146"/>
  <c r="CU151"/>
  <c r="CS157"/>
  <c r="DF161"/>
  <c r="CT166"/>
  <c r="DG170"/>
  <c r="CU175"/>
  <c r="CR180"/>
  <c r="DE184"/>
  <c r="CS189"/>
  <c r="DF193"/>
  <c r="CT198"/>
  <c r="DG202"/>
  <c r="CU207"/>
  <c r="CR212"/>
  <c r="DE216"/>
  <c r="CO221"/>
  <c r="CW225"/>
  <c r="CT229"/>
  <c r="CX231"/>
  <c r="DG233"/>
  <c r="CO189"/>
  <c r="CP198"/>
  <c r="CQ207"/>
  <c r="CV216"/>
  <c r="CS225"/>
  <c r="DF230"/>
  <c r="CR235"/>
  <c r="CV237"/>
  <c r="DE239"/>
  <c r="CO242"/>
  <c r="CS244"/>
  <c r="CW246"/>
  <c r="DF248"/>
  <c r="CR251"/>
  <c r="CV253"/>
  <c r="DE255"/>
  <c r="CO258"/>
  <c r="CS260"/>
  <c r="CW262"/>
  <c r="DF264"/>
  <c r="CR267"/>
  <c r="CV269"/>
  <c r="DE271"/>
  <c r="CO274"/>
  <c r="CS276"/>
  <c r="CW278"/>
  <c r="DF280"/>
  <c r="CR283"/>
  <c r="CV285"/>
  <c r="DE287"/>
  <c r="CO290"/>
  <c r="CS292"/>
  <c r="CW294"/>
  <c r="DF296"/>
  <c r="CR299"/>
  <c r="CV301"/>
  <c r="CX190"/>
  <c r="CY199"/>
  <c r="CO209"/>
  <c r="CP218"/>
  <c r="CS228"/>
  <c r="DF232"/>
  <c r="CQ236"/>
  <c r="CU238"/>
  <c r="CY240"/>
  <c r="CP243"/>
  <c r="CT245"/>
  <c r="CX247"/>
  <c r="DG249"/>
  <c r="CQ252"/>
  <c r="CU254"/>
  <c r="CY256"/>
  <c r="CP259"/>
  <c r="CT261"/>
  <c r="CX263"/>
  <c r="DG265"/>
  <c r="CQ268"/>
  <c r="CU270"/>
  <c r="CY272"/>
  <c r="CP275"/>
  <c r="CT277"/>
  <c r="CX279"/>
  <c r="DG281"/>
  <c r="CQ284"/>
  <c r="CU286"/>
  <c r="CY288"/>
  <c r="CP291"/>
  <c r="CT293"/>
  <c r="CX295"/>
  <c r="DG297"/>
  <c r="CQ300"/>
  <c r="CQ187"/>
  <c r="CW205"/>
  <c r="CS221"/>
  <c r="CO230"/>
  <c r="DG235"/>
  <c r="DG239"/>
  <c r="CT243"/>
  <c r="CT247"/>
  <c r="DG251"/>
  <c r="CT255"/>
  <c r="CY258"/>
  <c r="CY262"/>
  <c r="CQ266"/>
  <c r="CQ270"/>
  <c r="CQ274"/>
  <c r="CQ278"/>
  <c r="CX281"/>
  <c r="CX285"/>
  <c r="CP289"/>
  <c r="CX293"/>
  <c r="CX297"/>
  <c r="CP301"/>
  <c r="CX170"/>
  <c r="CY179"/>
  <c r="DG163"/>
  <c r="CP173"/>
  <c r="DF180"/>
  <c r="CV185"/>
  <c r="CO190"/>
  <c r="CW194"/>
  <c r="CR199"/>
  <c r="DE203"/>
  <c r="CS208"/>
  <c r="DF212"/>
  <c r="CV217"/>
  <c r="DE221"/>
  <c r="CS226"/>
  <c r="CT44"/>
  <c r="DF68"/>
  <c r="CV87"/>
  <c r="CX105"/>
  <c r="DE118"/>
  <c r="DF127"/>
  <c r="DG136"/>
  <c r="CR146"/>
  <c r="CR154"/>
  <c r="DE158"/>
  <c r="CS163"/>
  <c r="DG168"/>
  <c r="CU173"/>
  <c r="CR178"/>
  <c r="DE182"/>
  <c r="CT188"/>
  <c r="DG192"/>
  <c r="CU197"/>
  <c r="CR202"/>
  <c r="DE206"/>
  <c r="CS211"/>
  <c r="DF215"/>
  <c r="CT220"/>
  <c r="CX224"/>
  <c r="CX228"/>
  <c r="DG230"/>
  <c r="CQ233"/>
  <c r="CU235"/>
  <c r="CY237"/>
  <c r="CP240"/>
  <c r="CT242"/>
  <c r="CX244"/>
  <c r="DG246"/>
  <c r="CQ249"/>
  <c r="CU251"/>
  <c r="CY253"/>
  <c r="CP256"/>
  <c r="CT258"/>
  <c r="CX260"/>
  <c r="DG262"/>
  <c r="CQ265"/>
  <c r="CU267"/>
  <c r="CY269"/>
  <c r="CP272"/>
  <c r="CT274"/>
  <c r="CX276"/>
  <c r="DG278"/>
  <c r="CQ281"/>
  <c r="CU283"/>
  <c r="CY285"/>
  <c r="CP288"/>
  <c r="CT290"/>
  <c r="CX292"/>
  <c r="DG294"/>
  <c r="CQ297"/>
  <c r="CU299"/>
  <c r="CY301"/>
  <c r="DF35"/>
  <c r="CY53"/>
  <c r="CW64"/>
  <c r="CT73"/>
  <c r="CP85"/>
  <c r="DG93"/>
  <c r="CR103"/>
  <c r="CW112"/>
  <c r="DF117"/>
  <c r="CT122"/>
  <c r="DG126"/>
  <c r="CU131"/>
  <c r="CR136"/>
  <c r="DE140"/>
  <c r="CS145"/>
  <c r="DF149"/>
  <c r="CT154"/>
  <c r="DG158"/>
  <c r="CU163"/>
  <c r="CR168"/>
  <c r="DE172"/>
  <c r="CS177"/>
  <c r="DF181"/>
  <c r="CT186"/>
  <c r="DG190"/>
  <c r="CU195"/>
  <c r="CR200"/>
  <c r="DE204"/>
  <c r="CS209"/>
  <c r="DF213"/>
  <c r="CT218"/>
  <c r="CW183"/>
  <c r="CX192"/>
  <c r="CY201"/>
  <c r="CO211"/>
  <c r="CP220"/>
  <c r="CO229"/>
  <c r="CW233"/>
  <c r="CR238"/>
  <c r="DE242"/>
  <c r="CS247"/>
  <c r="DF251"/>
  <c r="CV256"/>
  <c r="CO261"/>
  <c r="CW265"/>
  <c r="CR270"/>
  <c r="DE274"/>
  <c r="CS279"/>
  <c r="DF283"/>
  <c r="CV288"/>
  <c r="CO293"/>
  <c r="CW297"/>
  <c r="DF9"/>
  <c r="CX56"/>
  <c r="CV75"/>
  <c r="CX93"/>
  <c r="CO112"/>
  <c r="CP122"/>
  <c r="CQ131"/>
  <c r="CV140"/>
  <c r="CQ147"/>
  <c r="CY151"/>
  <c r="CV156"/>
  <c r="CO161"/>
  <c r="CW165"/>
  <c r="CP170"/>
  <c r="CX174"/>
  <c r="CQ179"/>
  <c r="CY183"/>
  <c r="CT163"/>
  <c r="DG167"/>
  <c r="CU172"/>
  <c r="CP177"/>
  <c r="CW180"/>
  <c r="DF182"/>
  <c r="CR185"/>
  <c r="CV187"/>
  <c r="DE189"/>
  <c r="CO192"/>
  <c r="CS194"/>
  <c r="CW196"/>
  <c r="DF198"/>
  <c r="CR201"/>
  <c r="CV203"/>
  <c r="DE205"/>
  <c r="CO208"/>
  <c r="CS210"/>
  <c r="CW212"/>
  <c r="DF214"/>
  <c r="CR217"/>
  <c r="CV219"/>
  <c r="CV221"/>
  <c r="DE223"/>
  <c r="CO226"/>
  <c r="DG19"/>
  <c r="CO43"/>
  <c r="CU58"/>
  <c r="CO68"/>
  <c r="DF76"/>
  <c r="CQ86"/>
  <c r="CV95"/>
  <c r="CS104"/>
  <c r="CX113"/>
  <c r="CR118"/>
  <c r="DE122"/>
  <c r="CS127"/>
  <c r="DF131"/>
  <c r="CT136"/>
  <c r="DG140"/>
  <c r="CU145"/>
  <c r="CR150"/>
  <c r="CO160"/>
  <c r="CS178"/>
  <c r="CS85"/>
  <c r="CV94"/>
  <c r="CW103"/>
  <c r="DE112"/>
  <c r="CV50"/>
  <c r="DG71"/>
  <c r="CS90"/>
  <c r="CU108"/>
  <c r="CQ118"/>
  <c r="CY122"/>
  <c r="CT127"/>
  <c r="DG131"/>
  <c r="CU136"/>
  <c r="CP141"/>
  <c r="CX145"/>
  <c r="CQ150"/>
  <c r="CY154"/>
  <c r="CX159"/>
  <c r="CY168"/>
  <c r="DG177"/>
  <c r="CX181"/>
  <c r="DG183"/>
  <c r="CQ186"/>
  <c r="CU188"/>
  <c r="CY190"/>
  <c r="CP193"/>
  <c r="CT195"/>
  <c r="CX197"/>
  <c r="DG199"/>
  <c r="CQ202"/>
  <c r="CU204"/>
  <c r="CY206"/>
  <c r="CP209"/>
  <c r="CT211"/>
  <c r="CX213"/>
  <c r="DG215"/>
  <c r="CQ218"/>
  <c r="CU220"/>
  <c r="CU222"/>
  <c r="CY224"/>
  <c r="CP227"/>
  <c r="CS31"/>
  <c r="CR50"/>
  <c r="CY62"/>
  <c r="DE71"/>
  <c r="CR83"/>
  <c r="CW92"/>
  <c r="CT101"/>
  <c r="CY110"/>
  <c r="CX116"/>
  <c r="CQ121"/>
  <c r="CY125"/>
  <c r="CV130"/>
  <c r="CO135"/>
  <c r="CW139"/>
  <c r="CP144"/>
  <c r="CX148"/>
  <c r="CQ153"/>
  <c r="CY157"/>
  <c r="CV162"/>
  <c r="CO167"/>
  <c r="CW171"/>
  <c r="CP176"/>
  <c r="CX180"/>
  <c r="CQ185"/>
  <c r="CY189"/>
  <c r="CV194"/>
  <c r="CO199"/>
  <c r="CW203"/>
  <c r="CP208"/>
  <c r="CX212"/>
  <c r="CQ217"/>
  <c r="CU221"/>
  <c r="CR226"/>
  <c r="CS229"/>
  <c r="CW231"/>
  <c r="DF233"/>
  <c r="CR236"/>
  <c r="CO239"/>
  <c r="CS241"/>
  <c r="CW243"/>
  <c r="DF245"/>
  <c r="CR248"/>
  <c r="CV250"/>
  <c r="DE252"/>
  <c r="CO255"/>
  <c r="CS257"/>
  <c r="CW259"/>
  <c r="DF261"/>
  <c r="CR264"/>
  <c r="CV266"/>
  <c r="DE268"/>
  <c r="CO271"/>
  <c r="CS273"/>
  <c r="CW275"/>
  <c r="DF277"/>
  <c r="CR280"/>
  <c r="CV282"/>
  <c r="DE284"/>
  <c r="CO287"/>
  <c r="CS289"/>
  <c r="CW291"/>
  <c r="DF293"/>
  <c r="CR296"/>
  <c r="CV298"/>
  <c r="DE300"/>
  <c r="CX27"/>
  <c r="CV46"/>
  <c r="CS60"/>
  <c r="CX69"/>
  <c r="CU78"/>
  <c r="CO88"/>
  <c r="DF96"/>
  <c r="CQ106"/>
  <c r="CX114"/>
  <c r="CQ119"/>
  <c r="CY123"/>
  <c r="CV128"/>
  <c r="CO133"/>
  <c r="CW137"/>
  <c r="CP142"/>
  <c r="CX146"/>
  <c r="CQ151"/>
  <c r="CY155"/>
  <c r="CV160"/>
  <c r="CQ167"/>
  <c r="CV176"/>
  <c r="CU160"/>
  <c r="CX169"/>
  <c r="CY178"/>
  <c r="DE183"/>
  <c r="CS188"/>
  <c r="DF192"/>
  <c r="CV197"/>
  <c r="CO202"/>
  <c r="CW206"/>
  <c r="CR211"/>
  <c r="DE215"/>
  <c r="CS220"/>
  <c r="CW224"/>
  <c r="DG40"/>
  <c r="CU66"/>
  <c r="DF84"/>
  <c r="CV103"/>
  <c r="CU117"/>
  <c r="DE126"/>
  <c r="DF135"/>
  <c r="DG144"/>
  <c r="CT152"/>
  <c r="DG156"/>
  <c r="CU161"/>
  <c r="CR166"/>
  <c r="DE170"/>
  <c r="CS175"/>
  <c r="DF179"/>
  <c r="CT184"/>
  <c r="DG188"/>
  <c r="CU193"/>
  <c r="CR198"/>
  <c r="DE202"/>
  <c r="CS207"/>
  <c r="DF211"/>
  <c r="CT216"/>
  <c r="CY221"/>
  <c r="CV226"/>
  <c r="CU229"/>
  <c r="CY231"/>
  <c r="CP234"/>
  <c r="CT236"/>
  <c r="CX238"/>
  <c r="DG240"/>
  <c r="CQ243"/>
  <c r="CU245"/>
  <c r="CY247"/>
  <c r="CP250"/>
  <c r="CT252"/>
  <c r="CX254"/>
  <c r="DG256"/>
  <c r="CQ259"/>
  <c r="CU261"/>
  <c r="CY263"/>
  <c r="CP266"/>
  <c r="CT268"/>
  <c r="CX270"/>
  <c r="DG272"/>
  <c r="CQ275"/>
  <c r="CU277"/>
  <c r="CY279"/>
  <c r="CP282"/>
  <c r="CT284"/>
  <c r="CX286"/>
  <c r="DG288"/>
  <c r="CQ291"/>
  <c r="CU293"/>
  <c r="CY295"/>
  <c r="CP298"/>
  <c r="CT300"/>
  <c r="CU20"/>
  <c r="CR42"/>
  <c r="CY58"/>
  <c r="DE67"/>
  <c r="CP77"/>
  <c r="DG85"/>
  <c r="CR95"/>
  <c r="CW104"/>
  <c r="CT113"/>
  <c r="CT118"/>
  <c r="DG122"/>
  <c r="CU127"/>
  <c r="CR132"/>
  <c r="DE136"/>
  <c r="CS141"/>
  <c r="DF145"/>
  <c r="CT150"/>
  <c r="CR156"/>
  <c r="DE160"/>
  <c r="CS165"/>
  <c r="DF169"/>
  <c r="CT174"/>
  <c r="DG178"/>
  <c r="CU183"/>
  <c r="CR188"/>
  <c r="DE192"/>
  <c r="CS197"/>
  <c r="DF201"/>
  <c r="CT206"/>
  <c r="DG210"/>
  <c r="CU215"/>
  <c r="CN220"/>
  <c r="CV224"/>
  <c r="CY228"/>
  <c r="CP231"/>
  <c r="CT233"/>
  <c r="CX186"/>
  <c r="CY195"/>
  <c r="CO205"/>
  <c r="CP214"/>
  <c r="DG222"/>
  <c r="DE229"/>
  <c r="CS234"/>
  <c r="DF236"/>
  <c r="CR239"/>
  <c r="CV241"/>
  <c r="DE243"/>
  <c r="CO246"/>
  <c r="CS248"/>
  <c r="CW250"/>
  <c r="DF252"/>
  <c r="CR255"/>
  <c r="CV257"/>
  <c r="DE259"/>
  <c r="CO262"/>
  <c r="CS264"/>
  <c r="CW266"/>
  <c r="DF268"/>
  <c r="CR271"/>
  <c r="CV273"/>
  <c r="DE275"/>
  <c r="CO278"/>
  <c r="CS280"/>
  <c r="CW282"/>
  <c r="DF284"/>
  <c r="CR287"/>
  <c r="CV289"/>
  <c r="DE291"/>
  <c r="CO294"/>
  <c r="CS296"/>
  <c r="CW298"/>
  <c r="DF300"/>
  <c r="CV188"/>
  <c r="CW197"/>
  <c r="CX206"/>
  <c r="CY215"/>
  <c r="DE224"/>
  <c r="DE231"/>
  <c r="CX235"/>
  <c r="DG237"/>
  <c r="CQ240"/>
  <c r="CU242"/>
  <c r="CY244"/>
  <c r="CP247"/>
  <c r="CT249"/>
  <c r="CX251"/>
  <c r="DG253"/>
  <c r="CQ256"/>
  <c r="CU258"/>
  <c r="CY260"/>
  <c r="CP263"/>
  <c r="CT265"/>
  <c r="CX267"/>
  <c r="DG269"/>
  <c r="CQ272"/>
  <c r="CU274"/>
  <c r="CY276"/>
  <c r="CP279"/>
  <c r="CT281"/>
  <c r="CX283"/>
  <c r="DG285"/>
  <c r="CQ288"/>
  <c r="CU290"/>
  <c r="CY292"/>
  <c r="CP295"/>
  <c r="CT297"/>
  <c r="CX299"/>
  <c r="DG301"/>
  <c r="CQ203"/>
  <c r="CO217"/>
  <c r="DF228"/>
  <c r="CT235"/>
  <c r="CY238"/>
  <c r="CY242"/>
  <c r="CQ246"/>
  <c r="CY250"/>
  <c r="CQ254"/>
  <c r="CX257"/>
  <c r="CX261"/>
  <c r="CP265"/>
  <c r="CP269"/>
  <c r="CX273"/>
  <c r="CP277"/>
  <c r="CP281"/>
  <c r="CU284"/>
  <c r="CU288"/>
  <c r="CU292"/>
  <c r="CU296"/>
  <c r="CU300"/>
  <c r="CV168"/>
  <c r="CW177"/>
  <c r="CX161"/>
  <c r="CY170"/>
  <c r="DE179"/>
  <c r="CS184"/>
  <c r="DF188"/>
  <c r="CV193"/>
  <c r="CO198"/>
  <c r="CW202"/>
  <c r="CR207"/>
  <c r="DE211"/>
  <c r="CS216"/>
  <c r="DA220"/>
  <c r="CR225"/>
  <c r="CW35"/>
  <c r="CS64"/>
  <c r="CU82"/>
  <c r="DF100"/>
  <c r="CT116"/>
  <c r="CU125"/>
  <c r="DE134"/>
  <c r="DF143"/>
  <c r="DF151"/>
  <c r="CU157"/>
  <c r="CR162"/>
  <c r="DF167"/>
  <c r="CT172"/>
  <c r="DG176"/>
  <c r="CU181"/>
  <c r="CS187"/>
  <c r="DF191"/>
  <c r="DG200"/>
  <c r="CR210"/>
  <c r="CS219"/>
  <c r="CP228"/>
  <c r="CX232"/>
  <c r="CQ237"/>
  <c r="CY241"/>
  <c r="CT246"/>
  <c r="DG250"/>
  <c r="CU255"/>
  <c r="CP260"/>
  <c r="CX264"/>
  <c r="CQ269"/>
  <c r="CY273"/>
  <c r="CT278"/>
  <c r="DG282"/>
  <c r="CU287"/>
  <c r="CP292"/>
  <c r="CX296"/>
  <c r="CQ301"/>
  <c r="CU49"/>
  <c r="CR71"/>
  <c r="DE91"/>
  <c r="DG109"/>
  <c r="CS121"/>
  <c r="CT130"/>
  <c r="CU139"/>
  <c r="DE148"/>
  <c r="DF157"/>
  <c r="DG166"/>
  <c r="CR176"/>
  <c r="CS185"/>
  <c r="CT194"/>
  <c r="CU203"/>
  <c r="DE212"/>
  <c r="CW221"/>
  <c r="CP226"/>
  <c r="CP229"/>
  <c r="CT231"/>
  <c r="CX233"/>
  <c r="CY187"/>
  <c r="CO197"/>
  <c r="CP206"/>
  <c r="CQ215"/>
  <c r="CR224"/>
  <c r="CS230"/>
  <c r="DF234"/>
  <c r="CR237"/>
  <c r="CV239"/>
  <c r="DE241"/>
  <c r="CO244"/>
  <c r="CS246"/>
  <c r="CW248"/>
  <c r="DF250"/>
  <c r="CR253"/>
  <c r="CV255"/>
  <c r="DE257"/>
  <c r="CO260"/>
  <c r="CS262"/>
  <c r="CW264"/>
  <c r="DF266"/>
  <c r="CS270"/>
  <c r="DE273"/>
  <c r="CV279"/>
  <c r="CS286"/>
  <c r="CR293"/>
  <c r="CO300"/>
  <c r="CW234"/>
  <c r="CY254"/>
  <c r="CX269"/>
  <c r="CY286"/>
  <c r="CR194"/>
  <c r="CS203"/>
  <c r="CT212"/>
  <c r="CQ221"/>
  <c r="CQ229"/>
  <c r="CY233"/>
  <c r="CT238"/>
  <c r="DG242"/>
  <c r="CU247"/>
  <c r="CP252"/>
  <c r="CX256"/>
  <c r="CQ261"/>
  <c r="CY265"/>
  <c r="CT270"/>
  <c r="DG274"/>
  <c r="CU279"/>
  <c r="CP284"/>
  <c r="CX288"/>
  <c r="CQ293"/>
  <c r="CY297"/>
  <c r="CW14"/>
  <c r="CT57"/>
  <c r="DG77"/>
  <c r="CW96"/>
  <c r="CT114"/>
  <c r="CU123"/>
  <c r="DE132"/>
  <c r="DF141"/>
  <c r="DG150"/>
  <c r="CR160"/>
  <c r="CS169"/>
  <c r="CT178"/>
  <c r="CU187"/>
  <c r="DE196"/>
  <c r="DF205"/>
  <c r="DG214"/>
  <c r="CX222"/>
  <c r="CQ227"/>
  <c r="CX229"/>
  <c r="DG231"/>
  <c r="CQ234"/>
  <c r="CP190"/>
  <c r="CQ199"/>
  <c r="CV208"/>
  <c r="CW217"/>
  <c r="CT226"/>
  <c r="CV231"/>
  <c r="CV235"/>
  <c r="DE237"/>
  <c r="CO240"/>
  <c r="CS242"/>
  <c r="CW244"/>
  <c r="DF246"/>
  <c r="CR249"/>
  <c r="CV251"/>
  <c r="DE253"/>
  <c r="CO256"/>
  <c r="CS258"/>
  <c r="CW260"/>
  <c r="DF262"/>
  <c r="CR265"/>
  <c r="CV267"/>
  <c r="DE269"/>
  <c r="CO272"/>
  <c r="CS274"/>
  <c r="CW276"/>
  <c r="DF278"/>
  <c r="CR281"/>
  <c r="CV283"/>
  <c r="DE285"/>
  <c r="CO288"/>
  <c r="CS290"/>
  <c r="CW292"/>
  <c r="DF294"/>
  <c r="CR297"/>
  <c r="CV299"/>
  <c r="DE301"/>
  <c r="CV196"/>
  <c r="CQ219"/>
  <c r="CU236"/>
  <c r="CQ242"/>
  <c r="DG247"/>
  <c r="CP253"/>
  <c r="DG259"/>
  <c r="CX265"/>
  <c r="CY270"/>
  <c r="CU276"/>
  <c r="CQ282"/>
  <c r="DG287"/>
  <c r="CP293"/>
  <c r="CY298"/>
  <c r="CR269"/>
  <c r="DF274"/>
  <c r="CS278"/>
  <c r="DE281"/>
  <c r="CR285"/>
  <c r="CW288"/>
  <c r="CO292"/>
  <c r="CV295"/>
  <c r="DF298"/>
  <c r="CO185"/>
  <c r="CV212"/>
  <c r="CQ238"/>
  <c r="CY246"/>
  <c r="CT251"/>
  <c r="DG263"/>
  <c r="DG271"/>
  <c r="CU280"/>
  <c r="CX289"/>
  <c r="CQ294"/>
  <c r="CV205"/>
  <c r="CO210"/>
  <c r="CW214"/>
  <c r="CR219"/>
  <c r="CV223"/>
  <c r="DE30"/>
  <c r="CQ62"/>
  <c r="CS80"/>
  <c r="CU98"/>
  <c r="CS115"/>
  <c r="CT124"/>
  <c r="CU133"/>
  <c r="DE142"/>
  <c r="CS151"/>
  <c r="DF155"/>
  <c r="CT160"/>
  <c r="DG164"/>
  <c r="CU169"/>
  <c r="CR174"/>
  <c r="DE178"/>
  <c r="CS183"/>
  <c r="DF187"/>
  <c r="CT192"/>
  <c r="DG196"/>
  <c r="CU201"/>
  <c r="CR206"/>
  <c r="DE210"/>
  <c r="CS215"/>
  <c r="DF219"/>
  <c r="CQ225"/>
  <c r="DG228"/>
  <c r="CQ231"/>
  <c r="CU233"/>
  <c r="CY235"/>
  <c r="CP238"/>
  <c r="CT240"/>
  <c r="CX242"/>
  <c r="DG244"/>
  <c r="CQ247"/>
  <c r="CU249"/>
  <c r="CY251"/>
  <c r="CP254"/>
  <c r="CT256"/>
  <c r="CX258"/>
  <c r="DG260"/>
  <c r="CQ263"/>
  <c r="CU265"/>
  <c r="CY267"/>
  <c r="CP270"/>
  <c r="CT272"/>
  <c r="CX274"/>
  <c r="DG276"/>
  <c r="CQ279"/>
  <c r="CU281"/>
  <c r="CY283"/>
  <c r="CP286"/>
  <c r="CT288"/>
  <c r="CX290"/>
  <c r="DG292"/>
  <c r="CQ295"/>
  <c r="CU297"/>
  <c r="CY299"/>
  <c r="CU7"/>
  <c r="CY37"/>
  <c r="CS55"/>
  <c r="CT65"/>
  <c r="CY74"/>
  <c r="DE83"/>
  <c r="CP93"/>
  <c r="DG101"/>
  <c r="CR111"/>
  <c r="CS117"/>
  <c r="DF121"/>
  <c r="CT126"/>
  <c r="DG130"/>
  <c r="CU135"/>
  <c r="CR140"/>
  <c r="DE144"/>
  <c r="CS149"/>
  <c r="DG154"/>
  <c r="CU159"/>
  <c r="CR164"/>
  <c r="DE168"/>
  <c r="CS173"/>
  <c r="DF177"/>
  <c r="CT182"/>
  <c r="DG186"/>
  <c r="CU191"/>
  <c r="CR196"/>
  <c r="DE200"/>
  <c r="CS205"/>
  <c r="DF209"/>
  <c r="CT214"/>
  <c r="DG218"/>
  <c r="CQ223"/>
  <c r="CQ228"/>
  <c r="CU230"/>
  <c r="CY232"/>
  <c r="CV184"/>
  <c r="CW193"/>
  <c r="CX202"/>
  <c r="CY211"/>
  <c r="DE220"/>
  <c r="CW228"/>
  <c r="CR233"/>
  <c r="CS236"/>
  <c r="CW238"/>
  <c r="DF240"/>
  <c r="CR243"/>
  <c r="CV245"/>
  <c r="DE247"/>
  <c r="CO250"/>
  <c r="CS252"/>
  <c r="CW254"/>
  <c r="DF256"/>
  <c r="CR259"/>
  <c r="CV261"/>
  <c r="DE263"/>
  <c r="CO266"/>
  <c r="CS268"/>
  <c r="CW270"/>
  <c r="DF272"/>
  <c r="CR275"/>
  <c r="CV277"/>
  <c r="DE279"/>
  <c r="CO282"/>
  <c r="CS284"/>
  <c r="CW286"/>
  <c r="DF288"/>
  <c r="CR291"/>
  <c r="CV293"/>
  <c r="DE295"/>
  <c r="CO298"/>
  <c r="CS300"/>
  <c r="CP186"/>
  <c r="CQ195"/>
  <c r="CV204"/>
  <c r="CW213"/>
  <c r="CT222"/>
  <c r="CW230"/>
  <c r="CP235"/>
  <c r="CT237"/>
  <c r="CX239"/>
  <c r="DG241"/>
  <c r="CQ244"/>
  <c r="CU246"/>
  <c r="CY248"/>
  <c r="CP251"/>
  <c r="CT253"/>
  <c r="CX255"/>
  <c r="DG257"/>
  <c r="CQ260"/>
  <c r="CU262"/>
  <c r="CY264"/>
  <c r="CP267"/>
  <c r="CT269"/>
  <c r="CX271"/>
  <c r="DG273"/>
  <c r="CQ276"/>
  <c r="CU278"/>
  <c r="CY280"/>
  <c r="CP283"/>
  <c r="CT285"/>
  <c r="CX287"/>
  <c r="DG289"/>
  <c r="CQ292"/>
  <c r="CU294"/>
  <c r="CY296"/>
  <c r="CP299"/>
  <c r="CT301"/>
  <c r="CX198"/>
  <c r="CX214"/>
  <c r="DF225"/>
  <c r="CV233"/>
  <c r="CX237"/>
  <c r="CX241"/>
  <c r="CX245"/>
  <c r="CX249"/>
  <c r="CX253"/>
  <c r="CP257"/>
  <c r="CU260"/>
  <c r="CU264"/>
  <c r="CU268"/>
  <c r="CU272"/>
  <c r="DG275"/>
  <c r="DG279"/>
  <c r="DG283"/>
  <c r="CT287"/>
  <c r="CT291"/>
  <c r="CT295"/>
  <c r="CT299"/>
  <c r="CP166"/>
  <c r="CQ175"/>
  <c r="CT159"/>
  <c r="CU168"/>
  <c r="CX177"/>
  <c r="CR183"/>
  <c r="DE187"/>
  <c r="CS192"/>
  <c r="DF196"/>
  <c r="CV201"/>
  <c r="CO206"/>
  <c r="CW210"/>
  <c r="CR215"/>
  <c r="DE219"/>
  <c r="CO224"/>
  <c r="CT23"/>
  <c r="CO60"/>
  <c r="CQ78"/>
  <c r="CS96"/>
  <c r="CR114"/>
  <c r="CS123"/>
  <c r="CT132"/>
  <c r="CU141"/>
  <c r="DE150"/>
  <c r="CT156"/>
  <c r="DG160"/>
  <c r="CU165"/>
  <c r="CS171"/>
  <c r="DF175"/>
  <c r="CT180"/>
  <c r="CR186"/>
  <c r="DE190"/>
  <c r="CS195"/>
  <c r="DF199"/>
  <c r="CT204"/>
  <c r="DG208"/>
  <c r="CU213"/>
  <c r="CR218"/>
  <c r="CV222"/>
  <c r="CO227"/>
  <c r="CY229"/>
  <c r="CP232"/>
  <c r="CT234"/>
  <c r="CX236"/>
  <c r="DG238"/>
  <c r="CQ241"/>
  <c r="CU243"/>
  <c r="CY245"/>
  <c r="CP248"/>
  <c r="CT250"/>
  <c r="CX252"/>
  <c r="DG254"/>
  <c r="CQ257"/>
  <c r="CU259"/>
  <c r="CY261"/>
  <c r="CP264"/>
  <c r="CT266"/>
  <c r="CX268"/>
  <c r="DG270"/>
  <c r="CQ273"/>
  <c r="CU275"/>
  <c r="CY277"/>
  <c r="CP280"/>
  <c r="CT282"/>
  <c r="CX284"/>
  <c r="DG286"/>
  <c r="CQ289"/>
  <c r="CU291"/>
  <c r="CY293"/>
  <c r="CP296"/>
  <c r="CT298"/>
  <c r="CX300"/>
  <c r="CS26"/>
  <c r="CQ45"/>
  <c r="DE59"/>
  <c r="CP69"/>
  <c r="CW80"/>
  <c r="CT89"/>
  <c r="CY98"/>
  <c r="DE107"/>
  <c r="CU115"/>
  <c r="CR120"/>
  <c r="DE124"/>
  <c r="CS129"/>
  <c r="DF133"/>
  <c r="CT138"/>
  <c r="DG142"/>
  <c r="CU147"/>
  <c r="CR152"/>
  <c r="DE156"/>
  <c r="CS161"/>
  <c r="DF165"/>
  <c r="CT170"/>
  <c r="DG174"/>
  <c r="CU179"/>
  <c r="CR184"/>
  <c r="DE188"/>
  <c r="CS193"/>
  <c r="DF197"/>
  <c r="CT202"/>
  <c r="DG206"/>
  <c r="CU211"/>
  <c r="CR216"/>
  <c r="CV220"/>
  <c r="CP188"/>
  <c r="CQ197"/>
  <c r="CV206"/>
  <c r="CW215"/>
  <c r="CT224"/>
  <c r="CS231"/>
  <c r="DF235"/>
  <c r="CV240"/>
  <c r="CO245"/>
  <c r="CW249"/>
  <c r="CR254"/>
  <c r="DE258"/>
  <c r="CS263"/>
  <c r="DF267"/>
  <c r="CV272"/>
  <c r="CO277"/>
  <c r="CW281"/>
  <c r="CR286"/>
  <c r="DE290"/>
  <c r="CS295"/>
  <c r="DF299"/>
  <c r="DE38"/>
  <c r="CQ66"/>
  <c r="CS84"/>
  <c r="CU102"/>
  <c r="CW117"/>
  <c r="CX126"/>
  <c r="CY135"/>
  <c r="CO145"/>
  <c r="CW149"/>
  <c r="CP154"/>
  <c r="CX158"/>
  <c r="CQ163"/>
  <c r="CY167"/>
  <c r="CV172"/>
  <c r="CO177"/>
  <c r="CW181"/>
  <c r="CP161"/>
  <c r="CX165"/>
  <c r="CQ170"/>
  <c r="CY174"/>
  <c r="CT179"/>
  <c r="DE181"/>
  <c r="CO184"/>
  <c r="CS186"/>
  <c r="CW188"/>
  <c r="DF190"/>
  <c r="CR193"/>
  <c r="CV195"/>
  <c r="DE197"/>
  <c r="CO200"/>
  <c r="CS202"/>
  <c r="CW204"/>
  <c r="DF206"/>
  <c r="CR209"/>
  <c r="CV211"/>
  <c r="DE213"/>
  <c r="CO216"/>
  <c r="CS218"/>
  <c r="CW220"/>
  <c r="CW222"/>
  <c r="DF224"/>
  <c r="CR227"/>
  <c r="CX32"/>
  <c r="CW51"/>
  <c r="CV63"/>
  <c r="CS72"/>
  <c r="CX81"/>
  <c r="CU90"/>
  <c r="CO100"/>
  <c r="DF108"/>
  <c r="DF115"/>
  <c r="CT120"/>
  <c r="DG124"/>
  <c r="CU129"/>
  <c r="CR134"/>
  <c r="DE138"/>
  <c r="CS143"/>
  <c r="DF147"/>
  <c r="DF150"/>
  <c r="CR169"/>
  <c r="CW79"/>
  <c r="DF89"/>
  <c r="CO99"/>
  <c r="CR108"/>
  <c r="DF31"/>
  <c r="DF62"/>
  <c r="CR81"/>
  <c r="CT99"/>
  <c r="DG115"/>
  <c r="CU120"/>
  <c r="CP125"/>
  <c r="CX129"/>
  <c r="CQ134"/>
  <c r="CY138"/>
  <c r="CT143"/>
  <c r="DG147"/>
  <c r="CU152"/>
  <c r="CP157"/>
  <c r="CQ164"/>
  <c r="CT173"/>
  <c r="CU180"/>
  <c r="CY182"/>
  <c r="CP185"/>
  <c r="CT187"/>
  <c r="CX189"/>
  <c r="DG191"/>
  <c r="CQ194"/>
  <c r="CU196"/>
  <c r="CY198"/>
  <c r="CP201"/>
  <c r="CT203"/>
  <c r="CX205"/>
  <c r="DG207"/>
  <c r="CQ210"/>
  <c r="CU212"/>
  <c r="CY214"/>
  <c r="CP217"/>
  <c r="CT219"/>
  <c r="CT221"/>
  <c r="CX223"/>
  <c r="DG225"/>
  <c r="CV17"/>
  <c r="CU41"/>
  <c r="DG57"/>
  <c r="CR67"/>
  <c r="CW76"/>
  <c r="DE87"/>
  <c r="CP97"/>
  <c r="DG105"/>
  <c r="CV114"/>
  <c r="CO119"/>
  <c r="CW123"/>
  <c r="CP128"/>
  <c r="CX132"/>
  <c r="CQ137"/>
  <c r="CY141"/>
  <c r="CV146"/>
  <c r="CO151"/>
  <c r="CW155"/>
  <c r="CP160"/>
  <c r="CX164"/>
  <c r="CQ169"/>
  <c r="CY173"/>
  <c r="CV178"/>
  <c r="CO183"/>
  <c r="CW187"/>
  <c r="CP192"/>
  <c r="CX196"/>
  <c r="CQ201"/>
  <c r="CY205"/>
  <c r="CV210"/>
  <c r="CO215"/>
  <c r="CW219"/>
  <c r="DF223"/>
  <c r="CR228"/>
  <c r="CV230"/>
  <c r="DE232"/>
  <c r="CO235"/>
  <c r="DF237"/>
  <c r="CR240"/>
  <c r="CV242"/>
  <c r="DE244"/>
  <c r="CO247"/>
  <c r="CS249"/>
  <c r="CW251"/>
  <c r="DF253"/>
  <c r="CR256"/>
  <c r="CV258"/>
  <c r="DE260"/>
  <c r="CO263"/>
  <c r="CS265"/>
  <c r="CW267"/>
  <c r="DF269"/>
  <c r="CR272"/>
  <c r="CV274"/>
  <c r="DE276"/>
  <c r="CO279"/>
  <c r="CS281"/>
  <c r="CW283"/>
  <c r="DF285"/>
  <c r="CR288"/>
  <c r="CV290"/>
  <c r="DE292"/>
  <c r="CO295"/>
  <c r="CS297"/>
  <c r="CW299"/>
  <c r="DF301"/>
  <c r="CT36"/>
  <c r="DE54"/>
  <c r="DF64"/>
  <c r="CQ74"/>
  <c r="CV83"/>
  <c r="CS92"/>
  <c r="CX101"/>
  <c r="CU110"/>
  <c r="CO117"/>
  <c r="CW121"/>
  <c r="CP126"/>
  <c r="CX130"/>
  <c r="CQ135"/>
  <c r="CY139"/>
  <c r="CV144"/>
  <c r="CO149"/>
  <c r="CW153"/>
  <c r="CP158"/>
  <c r="CX162"/>
  <c r="CY171"/>
  <c r="CO181"/>
  <c r="CP165"/>
  <c r="CQ174"/>
  <c r="CV181"/>
  <c r="CO186"/>
  <c r="CW190"/>
  <c r="CR195"/>
  <c r="DE199"/>
  <c r="CS204"/>
  <c r="DF208"/>
  <c r="CV213"/>
  <c r="CO218"/>
  <c r="CS222"/>
  <c r="CQ16"/>
  <c r="CX57"/>
  <c r="CO76"/>
  <c r="CQ94"/>
  <c r="CS112"/>
  <c r="CR122"/>
  <c r="CS131"/>
  <c r="CT140"/>
  <c r="CU149"/>
  <c r="DE154"/>
  <c r="CS159"/>
  <c r="DF163"/>
  <c r="CT168"/>
  <c r="DG172"/>
  <c r="CU177"/>
  <c r="CR182"/>
  <c r="DE186"/>
  <c r="CS191"/>
  <c r="DF195"/>
  <c r="CT200"/>
  <c r="DG204"/>
  <c r="CU209"/>
  <c r="CR214"/>
  <c r="DE218"/>
  <c r="CP224"/>
  <c r="CT228"/>
  <c r="CX230"/>
  <c r="DG232"/>
  <c r="CQ235"/>
  <c r="CU237"/>
  <c r="CY239"/>
  <c r="CP242"/>
  <c r="CT244"/>
  <c r="CX246"/>
  <c r="DG248"/>
  <c r="CQ251"/>
  <c r="CU253"/>
  <c r="CY255"/>
  <c r="CP258"/>
  <c r="CT260"/>
  <c r="CX262"/>
  <c r="DG264"/>
  <c r="CQ267"/>
  <c r="CU269"/>
  <c r="CY271"/>
  <c r="CP274"/>
  <c r="CT276"/>
  <c r="CX278"/>
  <c r="DG280"/>
  <c r="CQ283"/>
  <c r="CU285"/>
  <c r="CY287"/>
  <c r="CP290"/>
  <c r="CT292"/>
  <c r="CX294"/>
  <c r="DG296"/>
  <c r="CQ299"/>
  <c r="CU301"/>
  <c r="CU33"/>
  <c r="DF51"/>
  <c r="CR63"/>
  <c r="CW72"/>
  <c r="CT81"/>
  <c r="CY90"/>
  <c r="DE99"/>
  <c r="CP109"/>
  <c r="CR116"/>
  <c r="DE120"/>
  <c r="CS125"/>
  <c r="DF129"/>
  <c r="CT134"/>
  <c r="DG138"/>
  <c r="CU143"/>
  <c r="CR148"/>
  <c r="DF153"/>
  <c r="CT158"/>
  <c r="DG162"/>
  <c r="CU167"/>
  <c r="CR172"/>
  <c r="DE176"/>
  <c r="CS181"/>
  <c r="DF185"/>
  <c r="CT190"/>
  <c r="DG194"/>
  <c r="CU199"/>
  <c r="CR204"/>
  <c r="DE208"/>
  <c r="CS213"/>
  <c r="DF217"/>
  <c r="CP222"/>
  <c r="CY227"/>
  <c r="DG229"/>
  <c r="CQ232"/>
  <c r="CU234"/>
  <c r="CQ191"/>
  <c r="CV200"/>
  <c r="CW209"/>
  <c r="CX218"/>
  <c r="CU227"/>
  <c r="CO232"/>
  <c r="DE235"/>
  <c r="CO238"/>
  <c r="CS240"/>
  <c r="CW242"/>
  <c r="DF244"/>
  <c r="CR247"/>
  <c r="CV249"/>
  <c r="DE251"/>
  <c r="CO254"/>
  <c r="CS256"/>
  <c r="CW258"/>
  <c r="DF260"/>
  <c r="CR263"/>
  <c r="CV265"/>
  <c r="DE267"/>
  <c r="CO270"/>
  <c r="CS272"/>
  <c r="CW274"/>
  <c r="DF276"/>
  <c r="CR279"/>
  <c r="CV281"/>
  <c r="DE283"/>
  <c r="CO286"/>
  <c r="CS288"/>
  <c r="CW290"/>
  <c r="DF292"/>
  <c r="CR295"/>
  <c r="CV297"/>
  <c r="DE299"/>
  <c r="DG4"/>
  <c r="CO193"/>
  <c r="CP202"/>
  <c r="CQ211"/>
  <c r="CR220"/>
  <c r="CV229"/>
  <c r="CO234"/>
  <c r="CY236"/>
  <c r="CT241"/>
  <c r="CX243"/>
  <c r="DG245"/>
  <c r="CQ248"/>
  <c r="CU250"/>
  <c r="CY252"/>
  <c r="CP255"/>
  <c r="CT257"/>
  <c r="CX259"/>
  <c r="DG261"/>
  <c r="CQ264"/>
  <c r="CU266"/>
  <c r="CY268"/>
  <c r="CP271"/>
  <c r="CT273"/>
  <c r="CX275"/>
  <c r="DG277"/>
  <c r="CQ280"/>
  <c r="CU282"/>
  <c r="CY284"/>
  <c r="CP287"/>
  <c r="CT289"/>
  <c r="CX291"/>
  <c r="DG293"/>
  <c r="CQ296"/>
  <c r="CU298"/>
  <c r="CY300"/>
  <c r="CP194"/>
  <c r="CP210"/>
  <c r="CU223"/>
  <c r="CS232"/>
  <c r="CP241"/>
  <c r="CU244"/>
  <c r="CU248"/>
  <c r="DG255"/>
  <c r="CT263"/>
  <c r="CT271"/>
  <c r="CY278"/>
  <c r="CQ286"/>
  <c r="CY294"/>
  <c r="CY163"/>
  <c r="CP182"/>
  <c r="CT175"/>
  <c r="CW186"/>
  <c r="DE195"/>
  <c r="DF204"/>
  <c r="CO214"/>
  <c r="DF222"/>
  <c r="CV54"/>
  <c r="CO92"/>
  <c r="DG120"/>
  <c r="CS139"/>
  <c r="CS155"/>
  <c r="CT164"/>
  <c r="DE174"/>
  <c r="CU189"/>
  <c r="CU205"/>
  <c r="CW223"/>
  <c r="CT230"/>
  <c r="CU239"/>
  <c r="CX248"/>
  <c r="CY257"/>
  <c r="DG266"/>
  <c r="CP276"/>
  <c r="CY289"/>
  <c r="DG298"/>
  <c r="DG61"/>
  <c r="CP101"/>
  <c r="DF125"/>
  <c r="CR144"/>
  <c r="CT162"/>
  <c r="DE180"/>
  <c r="DF189"/>
  <c r="CR208"/>
  <c r="CY223"/>
  <c r="CQ230"/>
  <c r="CY234"/>
  <c r="CW201"/>
  <c r="CY219"/>
  <c r="CW232"/>
  <c r="CS238"/>
  <c r="DF242"/>
  <c r="CV247"/>
  <c r="CO252"/>
  <c r="CW256"/>
  <c r="CR261"/>
  <c r="DE265"/>
  <c r="CV271"/>
  <c r="DF282"/>
  <c r="CW296"/>
  <c r="DG243"/>
  <c r="CX277"/>
  <c r="DF207"/>
  <c r="CY225"/>
  <c r="CP236"/>
  <c r="CQ245"/>
  <c r="CT254"/>
  <c r="CU263"/>
  <c r="CX272"/>
  <c r="CY281"/>
  <c r="DG290"/>
  <c r="CP300"/>
  <c r="CY66"/>
  <c r="CT105"/>
  <c r="CR128"/>
  <c r="CT146"/>
  <c r="DE164"/>
  <c r="DG182"/>
  <c r="CS201"/>
  <c r="CU219"/>
  <c r="CU228"/>
  <c r="CP233"/>
  <c r="CX194"/>
  <c r="CO213"/>
  <c r="CR229"/>
  <c r="CW236"/>
  <c r="CR241"/>
  <c r="DE245"/>
  <c r="CS250"/>
  <c r="DF254"/>
  <c r="CV259"/>
  <c r="CO264"/>
  <c r="CW268"/>
  <c r="CR273"/>
  <c r="DE277"/>
  <c r="CS282"/>
  <c r="DF286"/>
  <c r="CV291"/>
  <c r="CO296"/>
  <c r="CW300"/>
  <c r="CY207"/>
  <c r="CT239"/>
  <c r="CQ250"/>
  <c r="CQ262"/>
  <c r="CP273"/>
  <c r="CP285"/>
  <c r="CY290"/>
  <c r="CX301"/>
  <c r="CO276"/>
  <c r="CO284"/>
  <c r="DF290"/>
  <c r="CR301"/>
  <c r="DE227"/>
  <c r="CP249"/>
  <c r="CY266"/>
  <c r="CT283"/>
  <c r="DG299"/>
  <c r="DD220"/>
  <c r="DD415"/>
  <c r="DD380"/>
  <c r="DD404"/>
  <c r="EL3" i="12" l="1"/>
  <c r="DL3"/>
  <c r="CL3"/>
  <c r="BL3"/>
  <c r="AL3"/>
  <c r="EI34" i="1"/>
  <c r="EJ34"/>
  <c r="EI35"/>
  <c r="EJ35"/>
  <c r="EI36"/>
  <c r="EJ36"/>
  <c r="EI37"/>
  <c r="EJ37"/>
  <c r="EI38"/>
  <c r="EJ38"/>
  <c r="EI39"/>
  <c r="EJ39"/>
  <c r="EI40"/>
  <c r="EJ40"/>
  <c r="EI41"/>
  <c r="EJ41"/>
  <c r="EI42"/>
  <c r="EJ42"/>
  <c r="EI43"/>
  <c r="EJ43"/>
  <c r="EI44"/>
  <c r="EJ44"/>
  <c r="EI45"/>
  <c r="EJ45"/>
  <c r="EI46"/>
  <c r="EJ46"/>
  <c r="EI47"/>
  <c r="EJ47"/>
  <c r="EI7"/>
  <c r="EJ7"/>
  <c r="EI8"/>
  <c r="EJ8"/>
  <c r="EI9"/>
  <c r="EJ9"/>
  <c r="EI10"/>
  <c r="EJ10"/>
  <c r="EI11"/>
  <c r="EJ11"/>
  <c r="EI12"/>
  <c r="EJ12"/>
  <c r="EI384"/>
  <c r="EJ384"/>
  <c r="EI385"/>
  <c r="EJ385"/>
  <c r="EI386"/>
  <c r="EJ386"/>
  <c r="EI387"/>
  <c r="EJ387"/>
  <c r="EI388"/>
  <c r="EJ388"/>
  <c r="EI389"/>
  <c r="EJ389"/>
  <c r="EI390"/>
  <c r="EJ390"/>
  <c r="EI391"/>
  <c r="EJ391"/>
  <c r="EI392"/>
  <c r="EJ392"/>
  <c r="EI393"/>
  <c r="EJ393"/>
  <c r="EI394"/>
  <c r="EJ394"/>
  <c r="EI395"/>
  <c r="EJ395"/>
  <c r="EI396"/>
  <c r="EJ396"/>
  <c r="EI397"/>
  <c r="EJ397"/>
  <c r="EI398"/>
  <c r="EJ398"/>
  <c r="EI399"/>
  <c r="EJ399"/>
  <c r="EI400"/>
  <c r="EJ400"/>
  <c r="EI401"/>
  <c r="EJ401"/>
  <c r="EI402"/>
  <c r="EJ402"/>
  <c r="EI403"/>
  <c r="EJ403"/>
  <c r="EH404"/>
  <c r="EI404"/>
  <c r="EJ404"/>
  <c r="EI405"/>
  <c r="EJ405"/>
  <c r="EI406"/>
  <c r="EJ406"/>
  <c r="EI407"/>
  <c r="EJ407"/>
  <c r="EI408"/>
  <c r="EJ408"/>
  <c r="EI409"/>
  <c r="EJ409"/>
  <c r="EI410"/>
  <c r="EJ410"/>
  <c r="EI411"/>
  <c r="EJ411"/>
  <c r="EI412"/>
  <c r="EJ412"/>
  <c r="EI413"/>
  <c r="EJ413"/>
  <c r="EI414"/>
  <c r="EJ414"/>
  <c r="D146"/>
  <c r="B421" i="12"/>
  <c r="B419"/>
  <c r="B420"/>
  <c r="EI5" i="1" l="1"/>
  <c r="EI6"/>
  <c r="EI13"/>
  <c r="EI14"/>
  <c r="EI15"/>
  <c r="EI16"/>
  <c r="EI17"/>
  <c r="EI18"/>
  <c r="EI19"/>
  <c r="EI20"/>
  <c r="EI21"/>
  <c r="EI22"/>
  <c r="EI23"/>
  <c r="EI24"/>
  <c r="EI25"/>
  <c r="EI26"/>
  <c r="EI27"/>
  <c r="EI28"/>
  <c r="EI29"/>
  <c r="EI30"/>
  <c r="EI31"/>
  <c r="EI32"/>
  <c r="EI33"/>
  <c r="EI48"/>
  <c r="EI49"/>
  <c r="EI50"/>
  <c r="EI51"/>
  <c r="EI52"/>
  <c r="EI53"/>
  <c r="EI54"/>
  <c r="EI55"/>
  <c r="EI56"/>
  <c r="EI57"/>
  <c r="EI58"/>
  <c r="EI59"/>
  <c r="EI60"/>
  <c r="EI61"/>
  <c r="EI62"/>
  <c r="EI63"/>
  <c r="EI64"/>
  <c r="EI65"/>
  <c r="EI66"/>
  <c r="EI67"/>
  <c r="EI68"/>
  <c r="EI69"/>
  <c r="EI70"/>
  <c r="EI71"/>
  <c r="EI72"/>
  <c r="EI73"/>
  <c r="EI74"/>
  <c r="EI75"/>
  <c r="EI76"/>
  <c r="EI77"/>
  <c r="EI78"/>
  <c r="EI79"/>
  <c r="EI80"/>
  <c r="EI81"/>
  <c r="EI82"/>
  <c r="EI83"/>
  <c r="EI84"/>
  <c r="EI85"/>
  <c r="EI86"/>
  <c r="EI87"/>
  <c r="EI88"/>
  <c r="EI89"/>
  <c r="EI90"/>
  <c r="EI91"/>
  <c r="EI92"/>
  <c r="EI93"/>
  <c r="EI94"/>
  <c r="EI95"/>
  <c r="EI96"/>
  <c r="EI97"/>
  <c r="EI98"/>
  <c r="EI99"/>
  <c r="EI100"/>
  <c r="EI101"/>
  <c r="EI102"/>
  <c r="EI103"/>
  <c r="EI104"/>
  <c r="EI105"/>
  <c r="EI106"/>
  <c r="EI107"/>
  <c r="EI108"/>
  <c r="EI109"/>
  <c r="EI110"/>
  <c r="EI111"/>
  <c r="EI112"/>
  <c r="EI113"/>
  <c r="EI114"/>
  <c r="EI115"/>
  <c r="EI116"/>
  <c r="EI117"/>
  <c r="EI118"/>
  <c r="EI119"/>
  <c r="EI120"/>
  <c r="EI121"/>
  <c r="EI122"/>
  <c r="EI123"/>
  <c r="EI124"/>
  <c r="EI125"/>
  <c r="EI126"/>
  <c r="EI127"/>
  <c r="EI128"/>
  <c r="EI129"/>
  <c r="EI130"/>
  <c r="EI131"/>
  <c r="EI132"/>
  <c r="EI133"/>
  <c r="EI134"/>
  <c r="EI135"/>
  <c r="EI136"/>
  <c r="EI137"/>
  <c r="EI138"/>
  <c r="EI139"/>
  <c r="EI140"/>
  <c r="EI141"/>
  <c r="EI142"/>
  <c r="EI143"/>
  <c r="EI144"/>
  <c r="EI145"/>
  <c r="EI146"/>
  <c r="EI147"/>
  <c r="EI148"/>
  <c r="EI149"/>
  <c r="EI150"/>
  <c r="EI151"/>
  <c r="EI152"/>
  <c r="EI153"/>
  <c r="EI154"/>
  <c r="EI155"/>
  <c r="EI156"/>
  <c r="EI157"/>
  <c r="EI158"/>
  <c r="EI159"/>
  <c r="EI160"/>
  <c r="EI161"/>
  <c r="EI162"/>
  <c r="EI163"/>
  <c r="EI164"/>
  <c r="EI165"/>
  <c r="EI166"/>
  <c r="EI167"/>
  <c r="EI168"/>
  <c r="EI169"/>
  <c r="EI170"/>
  <c r="EI171"/>
  <c r="EI172"/>
  <c r="EI173"/>
  <c r="EI174"/>
  <c r="EI175"/>
  <c r="EI176"/>
  <c r="EI177"/>
  <c r="EI178"/>
  <c r="EI179"/>
  <c r="EI180"/>
  <c r="EI181"/>
  <c r="EI182"/>
  <c r="EI183"/>
  <c r="EI184"/>
  <c r="EI185"/>
  <c r="EI186"/>
  <c r="EI187"/>
  <c r="EI188"/>
  <c r="EI189"/>
  <c r="EI190"/>
  <c r="EI191"/>
  <c r="EI192"/>
  <c r="EI193"/>
  <c r="EI194"/>
  <c r="EI195"/>
  <c r="EI196"/>
  <c r="EI197"/>
  <c r="EI198"/>
  <c r="EI199"/>
  <c r="EI200"/>
  <c r="EI201"/>
  <c r="EI202"/>
  <c r="EI203"/>
  <c r="EI204"/>
  <c r="EI205"/>
  <c r="EI206"/>
  <c r="EI207"/>
  <c r="EI208"/>
  <c r="EI209"/>
  <c r="EI210"/>
  <c r="EI211"/>
  <c r="EI212"/>
  <c r="EI213"/>
  <c r="EI214"/>
  <c r="EI215"/>
  <c r="EI216"/>
  <c r="EI217"/>
  <c r="EI218"/>
  <c r="EI219"/>
  <c r="EI220"/>
  <c r="EI221"/>
  <c r="EI222"/>
  <c r="EI223"/>
  <c r="EI224"/>
  <c r="EI225"/>
  <c r="EI226"/>
  <c r="EI227"/>
  <c r="EI228"/>
  <c r="EI229"/>
  <c r="EI230"/>
  <c r="EI231"/>
  <c r="EI232"/>
  <c r="EI233"/>
  <c r="EI234"/>
  <c r="EI235"/>
  <c r="EI236"/>
  <c r="EI237"/>
  <c r="EI238"/>
  <c r="EI239"/>
  <c r="EI240"/>
  <c r="EI241"/>
  <c r="EI242"/>
  <c r="EI243"/>
  <c r="EI244"/>
  <c r="EI245"/>
  <c r="EI246"/>
  <c r="EI247"/>
  <c r="EI248"/>
  <c r="EI249"/>
  <c r="EI250"/>
  <c r="EI251"/>
  <c r="EI252"/>
  <c r="EI253"/>
  <c r="EI254"/>
  <c r="EI255"/>
  <c r="EI256"/>
  <c r="EI257"/>
  <c r="EI258"/>
  <c r="EI259"/>
  <c r="EI260"/>
  <c r="EI261"/>
  <c r="EI262"/>
  <c r="EI263"/>
  <c r="EI264"/>
  <c r="EI265"/>
  <c r="EI266"/>
  <c r="EI267"/>
  <c r="EI268"/>
  <c r="EI269"/>
  <c r="EI270"/>
  <c r="EI271"/>
  <c r="EI272"/>
  <c r="EI273"/>
  <c r="EI274"/>
  <c r="EI275"/>
  <c r="EI276"/>
  <c r="EI277"/>
  <c r="EI278"/>
  <c r="EI279"/>
  <c r="EI280"/>
  <c r="EI281"/>
  <c r="EI282"/>
  <c r="EI283"/>
  <c r="EI284"/>
  <c r="EI285"/>
  <c r="EI286"/>
  <c r="EI287"/>
  <c r="EI288"/>
  <c r="EI289"/>
  <c r="EI290"/>
  <c r="EI291"/>
  <c r="EI292"/>
  <c r="EI293"/>
  <c r="EI294"/>
  <c r="EI295"/>
  <c r="EI296"/>
  <c r="EI297"/>
  <c r="EI298"/>
  <c r="EI299"/>
  <c r="EI300"/>
  <c r="EI301"/>
  <c r="EI302"/>
  <c r="EI303"/>
  <c r="EI304"/>
  <c r="EI305"/>
  <c r="EI306"/>
  <c r="EI307"/>
  <c r="EI308"/>
  <c r="EI309"/>
  <c r="EI310"/>
  <c r="EI311"/>
  <c r="EI312"/>
  <c r="EI313"/>
  <c r="EI314"/>
  <c r="EI315"/>
  <c r="EI316"/>
  <c r="EI317"/>
  <c r="EI318"/>
  <c r="EI319"/>
  <c r="EI320"/>
  <c r="EI321"/>
  <c r="EI322"/>
  <c r="EI323"/>
  <c r="EI324"/>
  <c r="EI325"/>
  <c r="EI326"/>
  <c r="EI327"/>
  <c r="EI328"/>
  <c r="EI329"/>
  <c r="EI330"/>
  <c r="EI331"/>
  <c r="EI332"/>
  <c r="EI333"/>
  <c r="EI334"/>
  <c r="EI335"/>
  <c r="EI336"/>
  <c r="EI337"/>
  <c r="EI338"/>
  <c r="EI339"/>
  <c r="EI340"/>
  <c r="EI341"/>
  <c r="EI342"/>
  <c r="EI343"/>
  <c r="EI344"/>
  <c r="EI345"/>
  <c r="EI346"/>
  <c r="EI347"/>
  <c r="EI348"/>
  <c r="EI349"/>
  <c r="EI350"/>
  <c r="EI351"/>
  <c r="EI352"/>
  <c r="EI353"/>
  <c r="EI354"/>
  <c r="EI355"/>
  <c r="EI356"/>
  <c r="EI357"/>
  <c r="EI358"/>
  <c r="EI359"/>
  <c r="EI360"/>
  <c r="EI361"/>
  <c r="EI362"/>
  <c r="EI363"/>
  <c r="EI364"/>
  <c r="EI365"/>
  <c r="EI366"/>
  <c r="EI367"/>
  <c r="EI368"/>
  <c r="EI369"/>
  <c r="EI370"/>
  <c r="EI371"/>
  <c r="EI372"/>
  <c r="EI373"/>
  <c r="EI374"/>
  <c r="EI375"/>
  <c r="EI376"/>
  <c r="EI377"/>
  <c r="EI378"/>
  <c r="EI379"/>
  <c r="EI380"/>
  <c r="EI381"/>
  <c r="EI382"/>
  <c r="EI383"/>
  <c r="EI415"/>
  <c r="EI416"/>
  <c r="EI417"/>
  <c r="EI418"/>
  <c r="EI419"/>
  <c r="EI420"/>
  <c r="EI421"/>
  <c r="EI422"/>
  <c r="EI4"/>
  <c r="EJ5"/>
  <c r="EJ6"/>
  <c r="EJ13"/>
  <c r="EJ14"/>
  <c r="EJ15"/>
  <c r="EJ16"/>
  <c r="EJ17"/>
  <c r="EJ18"/>
  <c r="EJ19"/>
  <c r="EJ20"/>
  <c r="EJ21"/>
  <c r="EJ22"/>
  <c r="EJ23"/>
  <c r="EJ24"/>
  <c r="EJ25"/>
  <c r="EJ26"/>
  <c r="EJ27"/>
  <c r="EJ28"/>
  <c r="EJ29"/>
  <c r="EJ30"/>
  <c r="EJ31"/>
  <c r="EJ32"/>
  <c r="EJ33"/>
  <c r="EJ48"/>
  <c r="EJ49"/>
  <c r="EJ50"/>
  <c r="EJ51"/>
  <c r="EJ52"/>
  <c r="EJ53"/>
  <c r="EJ54"/>
  <c r="EJ55"/>
  <c r="EJ56"/>
  <c r="EJ57"/>
  <c r="EJ58"/>
  <c r="EJ59"/>
  <c r="EJ60"/>
  <c r="EJ61"/>
  <c r="EJ62"/>
  <c r="EJ63"/>
  <c r="EJ64"/>
  <c r="EJ65"/>
  <c r="EJ66"/>
  <c r="EJ67"/>
  <c r="EJ68"/>
  <c r="EJ69"/>
  <c r="EJ70"/>
  <c r="EJ71"/>
  <c r="EJ72"/>
  <c r="EJ73"/>
  <c r="EJ74"/>
  <c r="EJ75"/>
  <c r="EJ76"/>
  <c r="EJ77"/>
  <c r="EJ78"/>
  <c r="EJ79"/>
  <c r="EJ80"/>
  <c r="EJ81"/>
  <c r="EJ82"/>
  <c r="EJ83"/>
  <c r="EJ84"/>
  <c r="EJ85"/>
  <c r="EJ86"/>
  <c r="EJ87"/>
  <c r="EJ88"/>
  <c r="EJ89"/>
  <c r="EJ90"/>
  <c r="EJ91"/>
  <c r="EJ92"/>
  <c r="EJ93"/>
  <c r="EJ94"/>
  <c r="EJ95"/>
  <c r="EJ96"/>
  <c r="EJ97"/>
  <c r="EJ98"/>
  <c r="EJ99"/>
  <c r="EJ100"/>
  <c r="EJ101"/>
  <c r="EJ102"/>
  <c r="EJ103"/>
  <c r="EJ104"/>
  <c r="EJ105"/>
  <c r="EJ106"/>
  <c r="EJ107"/>
  <c r="EJ108"/>
  <c r="EJ109"/>
  <c r="EJ110"/>
  <c r="EJ111"/>
  <c r="EJ112"/>
  <c r="EJ113"/>
  <c r="EJ114"/>
  <c r="EJ115"/>
  <c r="EJ116"/>
  <c r="EJ117"/>
  <c r="EJ118"/>
  <c r="EJ119"/>
  <c r="EJ120"/>
  <c r="EJ121"/>
  <c r="EJ122"/>
  <c r="EJ123"/>
  <c r="EJ124"/>
  <c r="EJ125"/>
  <c r="EJ126"/>
  <c r="EJ127"/>
  <c r="EJ128"/>
  <c r="EJ129"/>
  <c r="EJ130"/>
  <c r="EJ131"/>
  <c r="EJ132"/>
  <c r="EJ133"/>
  <c r="EJ134"/>
  <c r="EJ135"/>
  <c r="EJ136"/>
  <c r="EJ137"/>
  <c r="EJ138"/>
  <c r="EJ139"/>
  <c r="EJ140"/>
  <c r="EJ141"/>
  <c r="EJ142"/>
  <c r="EJ143"/>
  <c r="EJ144"/>
  <c r="EJ145"/>
  <c r="EJ146"/>
  <c r="EJ147"/>
  <c r="EJ148"/>
  <c r="EJ149"/>
  <c r="EJ150"/>
  <c r="EJ151"/>
  <c r="EJ152"/>
  <c r="EJ153"/>
  <c r="EJ154"/>
  <c r="EJ155"/>
  <c r="EJ156"/>
  <c r="EJ157"/>
  <c r="EJ158"/>
  <c r="EJ159"/>
  <c r="EJ160"/>
  <c r="EJ161"/>
  <c r="EJ162"/>
  <c r="EJ163"/>
  <c r="EJ164"/>
  <c r="EJ165"/>
  <c r="EJ166"/>
  <c r="EJ167"/>
  <c r="EJ168"/>
  <c r="EJ169"/>
  <c r="EJ170"/>
  <c r="EJ171"/>
  <c r="EJ172"/>
  <c r="EJ173"/>
  <c r="EJ174"/>
  <c r="EJ175"/>
  <c r="EJ176"/>
  <c r="EJ177"/>
  <c r="EJ178"/>
  <c r="EJ179"/>
  <c r="EJ180"/>
  <c r="EJ181"/>
  <c r="EJ182"/>
  <c r="EJ183"/>
  <c r="EJ184"/>
  <c r="EJ185"/>
  <c r="EJ186"/>
  <c r="EJ187"/>
  <c r="EJ188"/>
  <c r="EJ189"/>
  <c r="EJ190"/>
  <c r="EJ191"/>
  <c r="EJ192"/>
  <c r="EJ193"/>
  <c r="EJ194"/>
  <c r="EJ195"/>
  <c r="EJ196"/>
  <c r="EJ197"/>
  <c r="EJ198"/>
  <c r="EJ199"/>
  <c r="EJ200"/>
  <c r="EJ201"/>
  <c r="EJ202"/>
  <c r="EJ203"/>
  <c r="EJ204"/>
  <c r="EJ205"/>
  <c r="EJ206"/>
  <c r="EJ207"/>
  <c r="EJ208"/>
  <c r="EJ209"/>
  <c r="EJ210"/>
  <c r="EJ211"/>
  <c r="EJ212"/>
  <c r="EJ213"/>
  <c r="EJ214"/>
  <c r="EJ215"/>
  <c r="EJ216"/>
  <c r="EJ217"/>
  <c r="EJ218"/>
  <c r="EJ219"/>
  <c r="EJ220"/>
  <c r="EJ221"/>
  <c r="EJ222"/>
  <c r="EJ223"/>
  <c r="EJ224"/>
  <c r="EJ225"/>
  <c r="EJ226"/>
  <c r="EJ227"/>
  <c r="EJ228"/>
  <c r="EJ229"/>
  <c r="EJ230"/>
  <c r="EJ231"/>
  <c r="EJ232"/>
  <c r="EJ233"/>
  <c r="EJ234"/>
  <c r="EJ235"/>
  <c r="EJ236"/>
  <c r="EJ237"/>
  <c r="EJ238"/>
  <c r="EJ239"/>
  <c r="EJ240"/>
  <c r="EJ241"/>
  <c r="EJ242"/>
  <c r="EJ243"/>
  <c r="EJ244"/>
  <c r="EJ245"/>
  <c r="EJ246"/>
  <c r="EJ247"/>
  <c r="EJ248"/>
  <c r="EJ249"/>
  <c r="EJ250"/>
  <c r="EJ251"/>
  <c r="EJ252"/>
  <c r="EJ253"/>
  <c r="EJ254"/>
  <c r="EJ255"/>
  <c r="EJ256"/>
  <c r="EJ257"/>
  <c r="EJ258"/>
  <c r="EJ259"/>
  <c r="EJ260"/>
  <c r="EJ261"/>
  <c r="EJ262"/>
  <c r="EJ263"/>
  <c r="EJ264"/>
  <c r="EJ265"/>
  <c r="EJ266"/>
  <c r="EJ267"/>
  <c r="EJ268"/>
  <c r="EJ269"/>
  <c r="EJ270"/>
  <c r="EJ271"/>
  <c r="EJ272"/>
  <c r="EJ273"/>
  <c r="EJ274"/>
  <c r="EJ275"/>
  <c r="EJ276"/>
  <c r="EJ277"/>
  <c r="EJ278"/>
  <c r="EJ279"/>
  <c r="EJ280"/>
  <c r="EJ281"/>
  <c r="EJ282"/>
  <c r="EJ283"/>
  <c r="EJ284"/>
  <c r="EJ285"/>
  <c r="EJ286"/>
  <c r="EJ287"/>
  <c r="EJ288"/>
  <c r="EJ289"/>
  <c r="EJ290"/>
  <c r="EJ291"/>
  <c r="EJ292"/>
  <c r="EJ293"/>
  <c r="EJ294"/>
  <c r="EJ295"/>
  <c r="EJ296"/>
  <c r="EJ297"/>
  <c r="EJ298"/>
  <c r="EJ299"/>
  <c r="EJ300"/>
  <c r="EJ301"/>
  <c r="EJ302"/>
  <c r="EJ303"/>
  <c r="EJ304"/>
  <c r="EJ305"/>
  <c r="EJ306"/>
  <c r="EJ307"/>
  <c r="EJ308"/>
  <c r="EJ309"/>
  <c r="EJ310"/>
  <c r="EJ311"/>
  <c r="EJ312"/>
  <c r="EJ313"/>
  <c r="EJ314"/>
  <c r="EJ315"/>
  <c r="EJ316"/>
  <c r="EJ317"/>
  <c r="EJ318"/>
  <c r="EJ319"/>
  <c r="EJ320"/>
  <c r="EJ321"/>
  <c r="EJ322"/>
  <c r="EJ323"/>
  <c r="EJ324"/>
  <c r="EJ325"/>
  <c r="EJ326"/>
  <c r="EJ327"/>
  <c r="EJ328"/>
  <c r="EJ329"/>
  <c r="EJ330"/>
  <c r="EJ331"/>
  <c r="EJ332"/>
  <c r="EJ333"/>
  <c r="EJ334"/>
  <c r="EJ335"/>
  <c r="EJ336"/>
  <c r="EJ337"/>
  <c r="EJ338"/>
  <c r="EJ339"/>
  <c r="EJ340"/>
  <c r="EJ341"/>
  <c r="EJ342"/>
  <c r="EJ343"/>
  <c r="EJ344"/>
  <c r="EJ345"/>
  <c r="EJ346"/>
  <c r="EJ347"/>
  <c r="EJ348"/>
  <c r="EJ349"/>
  <c r="EJ350"/>
  <c r="EJ351"/>
  <c r="EJ352"/>
  <c r="EJ353"/>
  <c r="EJ354"/>
  <c r="EJ355"/>
  <c r="EJ356"/>
  <c r="EJ357"/>
  <c r="EJ358"/>
  <c r="EJ359"/>
  <c r="EJ360"/>
  <c r="EJ361"/>
  <c r="EJ362"/>
  <c r="EJ363"/>
  <c r="EJ364"/>
  <c r="EJ365"/>
  <c r="EJ366"/>
  <c r="EJ367"/>
  <c r="EJ368"/>
  <c r="EJ369"/>
  <c r="EJ370"/>
  <c r="EJ371"/>
  <c r="EJ372"/>
  <c r="EJ373"/>
  <c r="EJ374"/>
  <c r="EJ375"/>
  <c r="EJ376"/>
  <c r="EJ377"/>
  <c r="EJ378"/>
  <c r="EJ379"/>
  <c r="EJ380"/>
  <c r="EJ381"/>
  <c r="EJ382"/>
  <c r="EJ383"/>
  <c r="EJ415"/>
  <c r="EJ416"/>
  <c r="EJ417"/>
  <c r="EJ418"/>
  <c r="EJ419"/>
  <c r="EJ420"/>
  <c r="EJ421"/>
  <c r="EJ422"/>
  <c r="EJ4"/>
  <c r="EH415"/>
  <c r="CT226"/>
  <c r="CT421"/>
  <c r="CT377"/>
  <c r="CT302"/>
  <c r="CT152"/>
  <c r="CT78"/>
  <c r="CX421" i="13"/>
  <c r="CX152"/>
  <c r="CX226"/>
  <c r="CX78"/>
  <c r="CX302"/>
  <c r="CX377"/>
  <c r="CE177" i="1" l="1"/>
  <c r="EH177" s="1"/>
  <c r="D177"/>
  <c r="D333"/>
  <c r="X33" i="10" l="1"/>
  <c r="AN529" i="12" l="1"/>
  <c r="BM553"/>
  <c r="BM552"/>
  <c r="BM551"/>
  <c r="BM550"/>
  <c r="BM549"/>
  <c r="BM548"/>
  <c r="BM547"/>
  <c r="BM546"/>
  <c r="BM545"/>
  <c r="BM544"/>
  <c r="BM543"/>
  <c r="BM542"/>
  <c r="BM541"/>
  <c r="BM540"/>
  <c r="BM539"/>
  <c r="BM538"/>
  <c r="BM537"/>
  <c r="BM536"/>
  <c r="BM535"/>
  <c r="BM534"/>
  <c r="BM533"/>
  <c r="BM532"/>
  <c r="BM531"/>
  <c r="BM530"/>
  <c r="BM528"/>
  <c r="BM527"/>
  <c r="BM526"/>
  <c r="BM525"/>
  <c r="BM524"/>
  <c r="BM523"/>
  <c r="BM522"/>
  <c r="BM521"/>
  <c r="BM520"/>
  <c r="BM519"/>
  <c r="BM518"/>
  <c r="BM517"/>
  <c r="BM516"/>
  <c r="BM515"/>
  <c r="BM514"/>
  <c r="BM513"/>
  <c r="BM512"/>
  <c r="BM511"/>
  <c r="BM510"/>
  <c r="BM509"/>
  <c r="BM508"/>
  <c r="BM507"/>
  <c r="BM506"/>
  <c r="BM505"/>
  <c r="BM504"/>
  <c r="BM503"/>
  <c r="BM502"/>
  <c r="BM501"/>
  <c r="BM500"/>
  <c r="BM499"/>
  <c r="BM498"/>
  <c r="BM497"/>
  <c r="BM496"/>
  <c r="BM495"/>
  <c r="BM494"/>
  <c r="BM493"/>
  <c r="BM492"/>
  <c r="BM491"/>
  <c r="BM490"/>
  <c r="BM489"/>
  <c r="BM488"/>
  <c r="BM487"/>
  <c r="BM486"/>
  <c r="BM485"/>
  <c r="BM484"/>
  <c r="BM483"/>
  <c r="BM482"/>
  <c r="BM481"/>
  <c r="BM480"/>
  <c r="BM479"/>
  <c r="BM478"/>
  <c r="BM477"/>
  <c r="BM476"/>
  <c r="BM475"/>
  <c r="BM474"/>
  <c r="BM473"/>
  <c r="BM472"/>
  <c r="BM471"/>
  <c r="BM470"/>
  <c r="BM469"/>
  <c r="BM468"/>
  <c r="BM467"/>
  <c r="BM466"/>
  <c r="BM465"/>
  <c r="BM464"/>
  <c r="BM463"/>
  <c r="BM462"/>
  <c r="BM461"/>
  <c r="BM460"/>
  <c r="BM459"/>
  <c r="BM458"/>
  <c r="BM457"/>
  <c r="BM456"/>
  <c r="BM455"/>
  <c r="BM454"/>
  <c r="BM453"/>
  <c r="BM452"/>
  <c r="BM451"/>
  <c r="BM450"/>
  <c r="BM449"/>
  <c r="BM448"/>
  <c r="BM447"/>
  <c r="BM446"/>
  <c r="BM445"/>
  <c r="BM444"/>
  <c r="BM443"/>
  <c r="BM442"/>
  <c r="BM441"/>
  <c r="BM440"/>
  <c r="BM439"/>
  <c r="BM438"/>
  <c r="BM437"/>
  <c r="BM436"/>
  <c r="BM435"/>
  <c r="BM434"/>
  <c r="BM433"/>
  <c r="BM432"/>
  <c r="BM431"/>
  <c r="BM430"/>
  <c r="BM429"/>
  <c r="BM428"/>
  <c r="BM427"/>
  <c r="BM426"/>
  <c r="BM425"/>
  <c r="BM424"/>
  <c r="BM423"/>
  <c r="BM422"/>
  <c r="BM60"/>
  <c r="BM59"/>
  <c r="BM58"/>
  <c r="BM57"/>
  <c r="BM56"/>
  <c r="BM55"/>
  <c r="BM54"/>
  <c r="BM53"/>
  <c r="BM52"/>
  <c r="BM51"/>
  <c r="BM49"/>
  <c r="BM48"/>
  <c r="BM47"/>
  <c r="BM46"/>
  <c r="BM45"/>
  <c r="BM44"/>
  <c r="BM43"/>
  <c r="BM42"/>
  <c r="BM41"/>
  <c r="BM40"/>
  <c r="BM39"/>
  <c r="BM38"/>
  <c r="BM37"/>
  <c r="BM36"/>
  <c r="BM35"/>
  <c r="BM34"/>
  <c r="BM33"/>
  <c r="BM32"/>
  <c r="BM31"/>
  <c r="BM30"/>
  <c r="BM29"/>
  <c r="BM28"/>
  <c r="BM27"/>
  <c r="BM26"/>
  <c r="BM25"/>
  <c r="BM24"/>
  <c r="BM23"/>
  <c r="BM22"/>
  <c r="BM21"/>
  <c r="BM20"/>
  <c r="BM19"/>
  <c r="BM18"/>
  <c r="BM17"/>
  <c r="BM16"/>
  <c r="BM15"/>
  <c r="BM14"/>
  <c r="BM13"/>
  <c r="BM12"/>
  <c r="BM11"/>
  <c r="BM10"/>
  <c r="BM9"/>
  <c r="BM8"/>
  <c r="BM529" l="1"/>
  <c r="L422" l="1"/>
  <c r="K422"/>
  <c r="J422"/>
  <c r="CE417" i="1"/>
  <c r="EH417" s="1"/>
  <c r="BO417"/>
  <c r="CF417" s="1"/>
  <c r="BM417"/>
  <c r="N417" s="1"/>
  <c r="BL417"/>
  <c r="M417" s="1"/>
  <c r="BK417"/>
  <c r="L417" s="1"/>
  <c r="BJ417"/>
  <c r="K417" s="1"/>
  <c r="BI417"/>
  <c r="J417" s="1"/>
  <c r="D417"/>
  <c r="BM418"/>
  <c r="N418" s="1"/>
  <c r="BL418"/>
  <c r="M418" s="1"/>
  <c r="BK418"/>
  <c r="L418" s="1"/>
  <c r="BJ418"/>
  <c r="K418" s="1"/>
  <c r="BI418"/>
  <c r="D418"/>
  <c r="J421" i="12"/>
  <c r="K421"/>
  <c r="L421"/>
  <c r="CQ417" i="1" l="1"/>
  <c r="CK417"/>
  <c r="CI417"/>
  <c r="CH417"/>
  <c r="CO417"/>
  <c r="CJ417"/>
  <c r="J418"/>
  <c r="L420" i="12"/>
  <c r="L33" i="7" l="1"/>
  <c r="L27"/>
  <c r="F23"/>
  <c r="P6" l="1"/>
  <c r="P33"/>
  <c r="P27"/>
  <c r="BM416" i="1"/>
  <c r="N416" s="1"/>
  <c r="BL416"/>
  <c r="M416" s="1"/>
  <c r="BK416"/>
  <c r="L416" s="1"/>
  <c r="BJ416"/>
  <c r="K416" s="1"/>
  <c r="BI416"/>
  <c r="D416"/>
  <c r="J416" l="1"/>
  <c r="BP146" i="12" l="1"/>
  <c r="BR146" s="1"/>
  <c r="AM51" l="1"/>
  <c r="AM52"/>
  <c r="AM53"/>
  <c r="AM54"/>
  <c r="AM55"/>
  <c r="AM56"/>
  <c r="AM57"/>
  <c r="FA54"/>
  <c r="BO53" i="1" l="1"/>
  <c r="CF53" s="1"/>
  <c r="BM53"/>
  <c r="N53" s="1"/>
  <c r="BL53"/>
  <c r="M53" s="1"/>
  <c r="BK53"/>
  <c r="L53" s="1"/>
  <c r="BJ53"/>
  <c r="K53" s="1"/>
  <c r="BI53"/>
  <c r="J53" s="1"/>
  <c r="BH53"/>
  <c r="H53" s="1"/>
  <c r="BO51"/>
  <c r="CF51" s="1"/>
  <c r="CH51" s="1"/>
  <c r="BM51"/>
  <c r="N51" s="1"/>
  <c r="BL51"/>
  <c r="M51" s="1"/>
  <c r="BK51"/>
  <c r="L51" s="1"/>
  <c r="BJ51"/>
  <c r="K51" s="1"/>
  <c r="BI51"/>
  <c r="J51" s="1"/>
  <c r="BH51"/>
  <c r="BO50"/>
  <c r="CF50" s="1"/>
  <c r="CH50" s="1"/>
  <c r="BM50"/>
  <c r="N50" s="1"/>
  <c r="BL50"/>
  <c r="M50" s="1"/>
  <c r="BK50"/>
  <c r="L50" s="1"/>
  <c r="BJ50"/>
  <c r="K50" s="1"/>
  <c r="BI50"/>
  <c r="J50" s="1"/>
  <c r="BH50"/>
  <c r="BO77"/>
  <c r="BM77"/>
  <c r="N77" s="1"/>
  <c r="BL77"/>
  <c r="M77" s="1"/>
  <c r="BK77"/>
  <c r="L77" s="1"/>
  <c r="BJ77"/>
  <c r="K77" s="1"/>
  <c r="BI77"/>
  <c r="J77" s="1"/>
  <c r="BH77"/>
  <c r="D77"/>
  <c r="CQ50" l="1"/>
  <c r="CE53"/>
  <c r="EH53" s="1"/>
  <c r="CE50"/>
  <c r="CV50" s="1"/>
  <c r="CQ53"/>
  <c r="CR53" s="1"/>
  <c r="CK53"/>
  <c r="G77"/>
  <c r="CR50"/>
  <c r="CK50"/>
  <c r="G53"/>
  <c r="CI53"/>
  <c r="CJ53"/>
  <c r="I53"/>
  <c r="BV53"/>
  <c r="CK51"/>
  <c r="CQ51"/>
  <c r="CR51" s="1"/>
  <c r="CJ51"/>
  <c r="CI51"/>
  <c r="G51"/>
  <c r="CE51"/>
  <c r="EH51" s="1"/>
  <c r="H51"/>
  <c r="I51"/>
  <c r="BV51"/>
  <c r="CI50"/>
  <c r="CO50"/>
  <c r="I50"/>
  <c r="CJ50"/>
  <c r="G50"/>
  <c r="H50"/>
  <c r="BV50"/>
  <c r="CK77"/>
  <c r="CQ77"/>
  <c r="CR77" s="1"/>
  <c r="CJ77"/>
  <c r="CI77"/>
  <c r="H77"/>
  <c r="CE77"/>
  <c r="EH77" s="1"/>
  <c r="I77"/>
  <c r="BV77"/>
  <c r="CV404"/>
  <c r="CV415"/>
  <c r="CM50" i="13"/>
  <c r="CZ415"/>
  <c r="CM51"/>
  <c r="CM53"/>
  <c r="CZ404"/>
  <c r="CM77"/>
  <c r="CZ50"/>
  <c r="EH50" i="1" l="1"/>
  <c r="CV53"/>
  <c r="CG50"/>
  <c r="CL50" s="1"/>
  <c r="CG53"/>
  <c r="CL53" s="1"/>
  <c r="CO53"/>
  <c r="CV51"/>
  <c r="CO51"/>
  <c r="CG51"/>
  <c r="CV77"/>
  <c r="CO77"/>
  <c r="CG77"/>
  <c r="CL77" s="1"/>
  <c r="CF419"/>
  <c r="CL77" i="13"/>
  <c r="CL53"/>
  <c r="CZ77"/>
  <c r="CZ53"/>
  <c r="CZ51"/>
  <c r="CL50"/>
  <c r="CS53" i="1" l="1"/>
  <c r="CS50"/>
  <c r="CW50" s="1"/>
  <c r="CW53"/>
  <c r="CL51"/>
  <c r="CS77"/>
  <c r="CQ445"/>
  <c r="CP445"/>
  <c r="CO445"/>
  <c r="CO404"/>
  <c r="CO415"/>
  <c r="CN50" i="13"/>
  <c r="DA53"/>
  <c r="CL51"/>
  <c r="CN53"/>
  <c r="CN77"/>
  <c r="DA50"/>
  <c r="CS51" i="1" l="1"/>
  <c r="CW51" s="1"/>
  <c r="CZ50"/>
  <c r="CZ53"/>
  <c r="DE53"/>
  <c r="CX53"/>
  <c r="DE50"/>
  <c r="CX50"/>
  <c r="CW77"/>
  <c r="DD53" i="13"/>
  <c r="CN51"/>
  <c r="DI50"/>
  <c r="DB50"/>
  <c r="DB53"/>
  <c r="DA77"/>
  <c r="DI53"/>
  <c r="DD50"/>
  <c r="DA51"/>
  <c r="CZ77" i="1" l="1"/>
  <c r="CZ51"/>
  <c r="DD53"/>
  <c r="DF53"/>
  <c r="DE51"/>
  <c r="CX51"/>
  <c r="DF50"/>
  <c r="DD50"/>
  <c r="DE77"/>
  <c r="CX77"/>
  <c r="CM421" i="12"/>
  <c r="CM420"/>
  <c r="DP364"/>
  <c r="DD51" i="13"/>
  <c r="DJ53"/>
  <c r="DJ50"/>
  <c r="DH53"/>
  <c r="DD77"/>
  <c r="DH50"/>
  <c r="DI77"/>
  <c r="DI51"/>
  <c r="DB77"/>
  <c r="DB51"/>
  <c r="DG50" i="1" l="1"/>
  <c r="DG53"/>
  <c r="DF51"/>
  <c r="DD51"/>
  <c r="DD77"/>
  <c r="DF77"/>
  <c r="DR364" i="12"/>
  <c r="DQ364"/>
  <c r="DU364"/>
  <c r="BO246" i="1"/>
  <c r="CF246" s="1"/>
  <c r="CH246" s="1"/>
  <c r="BM246"/>
  <c r="N246" s="1"/>
  <c r="BL246"/>
  <c r="M246" s="1"/>
  <c r="BK246"/>
  <c r="L246" s="1"/>
  <c r="BJ246"/>
  <c r="K246" s="1"/>
  <c r="BI246"/>
  <c r="J246" s="1"/>
  <c r="D246"/>
  <c r="DJ77" i="13"/>
  <c r="DH51"/>
  <c r="DJ51"/>
  <c r="DH77"/>
  <c r="DG77" i="1" l="1"/>
  <c r="DG51"/>
  <c r="CE246"/>
  <c r="EH246" s="1"/>
  <c r="CO246" l="1"/>
  <c r="CV246"/>
  <c r="CZ246" i="13"/>
  <c r="BO273" i="1" l="1"/>
  <c r="BM273"/>
  <c r="N273" s="1"/>
  <c r="BL273"/>
  <c r="M273" s="1"/>
  <c r="BK273"/>
  <c r="L273" s="1"/>
  <c r="BJ273"/>
  <c r="K273" s="1"/>
  <c r="BI273"/>
  <c r="J273" s="1"/>
  <c r="BH273"/>
  <c r="D273"/>
  <c r="CK273" l="1"/>
  <c r="CQ273"/>
  <c r="CR273" s="1"/>
  <c r="CJ273"/>
  <c r="CI273"/>
  <c r="H273"/>
  <c r="CE273"/>
  <c r="G273"/>
  <c r="I273"/>
  <c r="BV273"/>
  <c r="CE268"/>
  <c r="EH268" s="1"/>
  <c r="BO268"/>
  <c r="CK268" s="1"/>
  <c r="BM268"/>
  <c r="N268" s="1"/>
  <c r="BL268"/>
  <c r="M268" s="1"/>
  <c r="BK268"/>
  <c r="L268" s="1"/>
  <c r="BJ268"/>
  <c r="K268" s="1"/>
  <c r="BI268"/>
  <c r="J268" s="1"/>
  <c r="BH268"/>
  <c r="D268"/>
  <c r="CM273" i="13"/>
  <c r="CQ268" i="1" l="1"/>
  <c r="CR268" s="1"/>
  <c r="CV273"/>
  <c r="EH273"/>
  <c r="CO268"/>
  <c r="CV268"/>
  <c r="H268"/>
  <c r="CO273"/>
  <c r="CI268"/>
  <c r="I268"/>
  <c r="G268"/>
  <c r="CG273"/>
  <c r="CL273" s="1"/>
  <c r="BV268"/>
  <c r="CG268" s="1"/>
  <c r="CJ268"/>
  <c r="CL273" i="13"/>
  <c r="CZ273"/>
  <c r="CM268"/>
  <c r="CZ268"/>
  <c r="CL268" i="1" l="1"/>
  <c r="CS273"/>
  <c r="CN273" i="13"/>
  <c r="CL268"/>
  <c r="CS268" i="1" l="1"/>
  <c r="CW268" s="1"/>
  <c r="CW273"/>
  <c r="DA268" i="13"/>
  <c r="CN268"/>
  <c r="DA273"/>
  <c r="CZ268" i="1" l="1"/>
  <c r="CZ273"/>
  <c r="DE273"/>
  <c r="CX273"/>
  <c r="CX268"/>
  <c r="DE268"/>
  <c r="DD273" i="13"/>
  <c r="DB273"/>
  <c r="DD268"/>
  <c r="DI273"/>
  <c r="DB268"/>
  <c r="DI268"/>
  <c r="DF273" i="1" l="1"/>
  <c r="DD273"/>
  <c r="DD268"/>
  <c r="DF268"/>
  <c r="DH268" i="13"/>
  <c r="DJ268"/>
  <c r="DJ273"/>
  <c r="DH273"/>
  <c r="DG273" i="1" l="1"/>
  <c r="DG268"/>
  <c r="BO213"/>
  <c r="CI213" s="1"/>
  <c r="BM213"/>
  <c r="N213" s="1"/>
  <c r="BL213"/>
  <c r="M213" s="1"/>
  <c r="BK213"/>
  <c r="L213" s="1"/>
  <c r="BJ213"/>
  <c r="K213" s="1"/>
  <c r="BI213"/>
  <c r="J213" s="1"/>
  <c r="BH213"/>
  <c r="D213"/>
  <c r="DJ268" l="1"/>
  <c r="CE213"/>
  <c r="EH213" s="1"/>
  <c r="CK213"/>
  <c r="CQ213"/>
  <c r="CR213" s="1"/>
  <c r="CJ213"/>
  <c r="G213"/>
  <c r="H213"/>
  <c r="I213"/>
  <c r="BV213"/>
  <c r="CM213" i="13"/>
  <c r="CO213" i="1" l="1"/>
  <c r="CV213"/>
  <c r="CG213"/>
  <c r="CZ213" i="13"/>
  <c r="CL213" i="1" l="1"/>
  <c r="CL213" i="13"/>
  <c r="CS213" i="1" l="1"/>
  <c r="CW213" s="1"/>
  <c r="DA213" i="13"/>
  <c r="CN213"/>
  <c r="CZ213" i="1" l="1"/>
  <c r="DE213"/>
  <c r="CX213"/>
  <c r="DB213" i="13"/>
  <c r="DD213"/>
  <c r="DI213"/>
  <c r="DF213" i="1" l="1"/>
  <c r="DD213"/>
  <c r="DH213" i="13"/>
  <c r="DJ213"/>
  <c r="DG213" i="1" l="1"/>
  <c r="CE410"/>
  <c r="EH410" s="1"/>
  <c r="CO410" l="1"/>
  <c r="CV410"/>
  <c r="CZ410" i="13"/>
  <c r="O15" i="12" l="1"/>
  <c r="O411" l="1"/>
  <c r="DD404" i="1" l="1"/>
  <c r="DD415"/>
  <c r="DH415" i="13"/>
  <c r="DH404"/>
  <c r="D409" i="1" l="1"/>
  <c r="BO245" l="1"/>
  <c r="CF245" s="1"/>
  <c r="CH245" s="1"/>
  <c r="BM245"/>
  <c r="N245" s="1"/>
  <c r="BL245"/>
  <c r="M245" s="1"/>
  <c r="BK245"/>
  <c r="L245" s="1"/>
  <c r="BJ245"/>
  <c r="K245" s="1"/>
  <c r="BI245"/>
  <c r="J245" s="1"/>
  <c r="D245"/>
  <c r="BO139"/>
  <c r="CF139" s="1"/>
  <c r="CH139" s="1"/>
  <c r="BM139"/>
  <c r="N139" s="1"/>
  <c r="BL139"/>
  <c r="M139" s="1"/>
  <c r="BK139"/>
  <c r="L139" s="1"/>
  <c r="BJ139"/>
  <c r="K139" s="1"/>
  <c r="BI139"/>
  <c r="J139" s="1"/>
  <c r="BH139"/>
  <c r="D139"/>
  <c r="CJ245" l="1"/>
  <c r="CE139"/>
  <c r="EH139" s="1"/>
  <c r="CK139"/>
  <c r="G139"/>
  <c r="H139"/>
  <c r="CI139"/>
  <c r="I139"/>
  <c r="CJ139"/>
  <c r="CQ139"/>
  <c r="CR139" s="1"/>
  <c r="BV139"/>
  <c r="BO54"/>
  <c r="CF54" s="1"/>
  <c r="BM54"/>
  <c r="N54" s="1"/>
  <c r="BL54"/>
  <c r="M54" s="1"/>
  <c r="BK54"/>
  <c r="L54" s="1"/>
  <c r="BJ54"/>
  <c r="K54" s="1"/>
  <c r="BI54"/>
  <c r="J54" s="1"/>
  <c r="BH54"/>
  <c r="BH65"/>
  <c r="BI65"/>
  <c r="J65" s="1"/>
  <c r="BJ65"/>
  <c r="BK65"/>
  <c r="L65" s="1"/>
  <c r="BL65"/>
  <c r="M65" s="1"/>
  <c r="BM65"/>
  <c r="N65" s="1"/>
  <c r="BO65"/>
  <c r="CF65" s="1"/>
  <c r="CH65" s="1"/>
  <c r="CE65" l="1"/>
  <c r="EH65" s="1"/>
  <c r="CI245"/>
  <c r="CO139"/>
  <c r="CV139"/>
  <c r="CK245"/>
  <c r="CK65"/>
  <c r="CG139"/>
  <c r="I65"/>
  <c r="G65"/>
  <c r="BV65"/>
  <c r="CK54"/>
  <c r="CQ54"/>
  <c r="CR54" s="1"/>
  <c r="CJ54"/>
  <c r="CI54"/>
  <c r="G54"/>
  <c r="H54"/>
  <c r="CE54"/>
  <c r="EH54" s="1"/>
  <c r="I54"/>
  <c r="BV54"/>
  <c r="CQ65"/>
  <c r="CR65" s="1"/>
  <c r="CJ65"/>
  <c r="H65"/>
  <c r="CI65"/>
  <c r="K65"/>
  <c r="CO65" l="1"/>
  <c r="CG65"/>
  <c r="CL65" s="1"/>
  <c r="CV65"/>
  <c r="CO54"/>
  <c r="CV54"/>
  <c r="CL139"/>
  <c r="CG54"/>
  <c r="BO292"/>
  <c r="CS139" l="1"/>
  <c r="CL54"/>
  <c r="CS65"/>
  <c r="BO335"/>
  <c r="BM335"/>
  <c r="N335" s="1"/>
  <c r="BL335"/>
  <c r="M335" s="1"/>
  <c r="BK335"/>
  <c r="L335" s="1"/>
  <c r="BJ335"/>
  <c r="K335" s="1"/>
  <c r="BI335"/>
  <c r="J335" s="1"/>
  <c r="BH335"/>
  <c r="D335"/>
  <c r="BO322"/>
  <c r="BM322"/>
  <c r="N322" s="1"/>
  <c r="BL322"/>
  <c r="M322" s="1"/>
  <c r="BK322"/>
  <c r="L322" s="1"/>
  <c r="BJ322"/>
  <c r="K322" s="1"/>
  <c r="BI322"/>
  <c r="J322" s="1"/>
  <c r="BH322"/>
  <c r="D322"/>
  <c r="BO340"/>
  <c r="BM340"/>
  <c r="N340" s="1"/>
  <c r="BL340"/>
  <c r="M340" s="1"/>
  <c r="BK340"/>
  <c r="L340" s="1"/>
  <c r="BJ340"/>
  <c r="K340" s="1"/>
  <c r="BI340"/>
  <c r="J340" s="1"/>
  <c r="BH340"/>
  <c r="D340"/>
  <c r="BO339"/>
  <c r="BM339"/>
  <c r="N339" s="1"/>
  <c r="BL339"/>
  <c r="M339" s="1"/>
  <c r="BK339"/>
  <c r="L339" s="1"/>
  <c r="BJ339"/>
  <c r="K339" s="1"/>
  <c r="BI339"/>
  <c r="J339" s="1"/>
  <c r="BH339"/>
  <c r="D339"/>
  <c r="BO216"/>
  <c r="CF216" s="1"/>
  <c r="CH216" s="1"/>
  <c r="BM216"/>
  <c r="N216" s="1"/>
  <c r="BL216"/>
  <c r="M216" s="1"/>
  <c r="BK216"/>
  <c r="L216" s="1"/>
  <c r="BJ216"/>
  <c r="K216" s="1"/>
  <c r="BI216"/>
  <c r="J216" s="1"/>
  <c r="BH216"/>
  <c r="D216"/>
  <c r="CS54" l="1"/>
  <c r="H335"/>
  <c r="CW139"/>
  <c r="I322"/>
  <c r="I216"/>
  <c r="CK335"/>
  <c r="CQ335"/>
  <c r="CR335" s="1"/>
  <c r="CJ335"/>
  <c r="CI335"/>
  <c r="G335"/>
  <c r="CE335"/>
  <c r="EH335" s="1"/>
  <c r="I335"/>
  <c r="BV335"/>
  <c r="CQ322"/>
  <c r="CR322" s="1"/>
  <c r="CJ322"/>
  <c r="CI322"/>
  <c r="CK322"/>
  <c r="BV322"/>
  <c r="CE322"/>
  <c r="EH322" s="1"/>
  <c r="G322"/>
  <c r="H322"/>
  <c r="CK340"/>
  <c r="CQ340"/>
  <c r="CR340" s="1"/>
  <c r="CJ340"/>
  <c r="CI340"/>
  <c r="G340"/>
  <c r="CE340"/>
  <c r="EH340" s="1"/>
  <c r="I340"/>
  <c r="H340"/>
  <c r="BV340"/>
  <c r="CK339"/>
  <c r="CQ339"/>
  <c r="CR339" s="1"/>
  <c r="CJ339"/>
  <c r="CI339"/>
  <c r="CE339"/>
  <c r="EH339" s="1"/>
  <c r="H339"/>
  <c r="I339"/>
  <c r="G339"/>
  <c r="BV339"/>
  <c r="CK216"/>
  <c r="CQ216"/>
  <c r="CR216" s="1"/>
  <c r="CJ216"/>
  <c r="CI216"/>
  <c r="G216"/>
  <c r="H216"/>
  <c r="CE216"/>
  <c r="EH216" s="1"/>
  <c r="BV216"/>
  <c r="BO293"/>
  <c r="CE292"/>
  <c r="CK292"/>
  <c r="BH293"/>
  <c r="BI293"/>
  <c r="BJ293"/>
  <c r="K293" s="1"/>
  <c r="BK293"/>
  <c r="L293" s="1"/>
  <c r="BL293"/>
  <c r="M293" s="1"/>
  <c r="BM293"/>
  <c r="N293" s="1"/>
  <c r="D293"/>
  <c r="AI223" i="8"/>
  <c r="AH436"/>
  <c r="E146" i="6"/>
  <c r="AB155" i="8"/>
  <c r="E105" i="6"/>
  <c r="E186"/>
  <c r="Z360" i="8"/>
  <c r="AG425"/>
  <c r="Z439"/>
  <c r="AG38"/>
  <c r="G371" i="6"/>
  <c r="F390"/>
  <c r="G310"/>
  <c r="D295"/>
  <c r="E418"/>
  <c r="D352"/>
  <c r="G64"/>
  <c r="AG122" i="8"/>
  <c r="AC256"/>
  <c r="AF378"/>
  <c r="G73" i="6"/>
  <c r="AF89" i="8"/>
  <c r="D45" i="6"/>
  <c r="V8" i="8"/>
  <c r="E296" i="6"/>
  <c r="G145"/>
  <c r="AI408" i="8"/>
  <c r="F389" i="6"/>
  <c r="F246"/>
  <c r="G306"/>
  <c r="AA50" i="8"/>
  <c r="Z128"/>
  <c r="E315" i="6"/>
  <c r="AF129" i="8"/>
  <c r="D127" i="6"/>
  <c r="AI65" i="8"/>
  <c r="AF90"/>
  <c r="AC91"/>
  <c r="T516"/>
  <c r="F239" i="6"/>
  <c r="AI25" i="8"/>
  <c r="AH335"/>
  <c r="V522"/>
  <c r="Z282"/>
  <c r="G304" i="6"/>
  <c r="F452"/>
  <c r="AA144" i="8"/>
  <c r="W205"/>
  <c r="AG422"/>
  <c r="D423" i="6"/>
  <c r="E285"/>
  <c r="D369"/>
  <c r="AA513" i="8"/>
  <c r="F57" i="6"/>
  <c r="AF105" i="8"/>
  <c r="AH248"/>
  <c r="F72" i="6"/>
  <c r="D266"/>
  <c r="V180" i="8"/>
  <c r="G255" i="6"/>
  <c r="AB260" i="8"/>
  <c r="AA236"/>
  <c r="D276" i="6"/>
  <c r="U166" i="8"/>
  <c r="G292" i="6"/>
  <c r="AG127" i="8"/>
  <c r="G445" i="6"/>
  <c r="E259"/>
  <c r="F330"/>
  <c r="AH398" i="8"/>
  <c r="U455"/>
  <c r="T23"/>
  <c r="E24" i="6"/>
  <c r="AF438" i="8"/>
  <c r="F341" i="6"/>
  <c r="G267"/>
  <c r="D274"/>
  <c r="AB204" i="8"/>
  <c r="V331"/>
  <c r="G23" i="6"/>
  <c r="Z397" i="8"/>
  <c r="Z177"/>
  <c r="AB307"/>
  <c r="AC121"/>
  <c r="F222" i="6"/>
  <c r="U292" i="8"/>
  <c r="G282" i="6"/>
  <c r="AC318" i="3"/>
  <c r="AA77" i="8"/>
  <c r="D46"/>
  <c r="F210" i="6"/>
  <c r="E124"/>
  <c r="F313"/>
  <c r="AI264" i="8"/>
  <c r="T142"/>
  <c r="E249" i="6"/>
  <c r="G333"/>
  <c r="P362" i="8"/>
  <c r="E473" i="6"/>
  <c r="W254" i="8"/>
  <c r="D228" i="6"/>
  <c r="AC176" i="8"/>
  <c r="D421" i="6"/>
  <c r="B35" i="8"/>
  <c r="AG521"/>
  <c r="F208" i="6"/>
  <c r="G22"/>
  <c r="U205" i="8"/>
  <c r="U338"/>
  <c r="AF347"/>
  <c r="ED53" i="12"/>
  <c r="D212" i="6"/>
  <c r="G149"/>
  <c r="F412"/>
  <c r="D258"/>
  <c r="U134" i="8"/>
  <c r="AC295"/>
  <c r="G139" i="6"/>
  <c r="AG234" i="8"/>
  <c r="E198" i="6"/>
  <c r="E306"/>
  <c r="U442" i="8"/>
  <c r="AA290"/>
  <c r="F78" i="6"/>
  <c r="G259"/>
  <c r="AC493" i="8"/>
  <c r="F221" i="6"/>
  <c r="AH458" i="8"/>
  <c r="AI84"/>
  <c r="AG121"/>
  <c r="F302" i="6"/>
  <c r="D239"/>
  <c r="AH362" i="8"/>
  <c r="E213" i="6"/>
  <c r="W437" i="8"/>
  <c r="G211" i="6"/>
  <c r="U131" i="8"/>
  <c r="E156" i="6"/>
  <c r="E423"/>
  <c r="AF135" i="8"/>
  <c r="F186" i="6"/>
  <c r="G219"/>
  <c r="D22"/>
  <c r="AI22" i="8"/>
  <c r="Z155"/>
  <c r="G179" i="6"/>
  <c r="AA38" i="8"/>
  <c r="Z100"/>
  <c r="D55" i="6"/>
  <c r="Z191" i="8"/>
  <c r="V277"/>
  <c r="Z517"/>
  <c r="AI97"/>
  <c r="D211" i="6"/>
  <c r="D49"/>
  <c r="W304" i="8"/>
  <c r="AI261"/>
  <c r="G244" i="6"/>
  <c r="AF188" i="8"/>
  <c r="Z61"/>
  <c r="AH43"/>
  <c r="E107" i="6"/>
  <c r="AG210" i="8"/>
  <c r="AI64"/>
  <c r="AI284"/>
  <c r="F168" i="6"/>
  <c r="O194" i="8"/>
  <c r="E123" i="6"/>
  <c r="AI268" i="8"/>
  <c r="AH6"/>
  <c r="AA320"/>
  <c r="AF362"/>
  <c r="D140" i="6"/>
  <c r="F119"/>
  <c r="AH13" i="8"/>
  <c r="U435"/>
  <c r="AI350"/>
  <c r="AB127"/>
  <c r="AI365"/>
  <c r="E344" i="6"/>
  <c r="Z462" i="8"/>
  <c r="K434"/>
  <c r="AG183" i="3"/>
  <c r="N114" i="8"/>
  <c r="D159" i="6"/>
  <c r="AF353" i="8"/>
  <c r="AI369"/>
  <c r="AA59"/>
  <c r="AF373"/>
  <c r="F266" i="6"/>
  <c r="F163"/>
  <c r="V422" i="8"/>
  <c r="AB61"/>
  <c r="G331" i="6"/>
  <c r="E162"/>
  <c r="G359"/>
  <c r="AI177" i="8"/>
  <c r="AA338"/>
  <c r="T63"/>
  <c r="AA308" i="3"/>
  <c r="AH177" i="8"/>
  <c r="T84"/>
  <c r="G102" i="6"/>
  <c r="AC24" i="8"/>
  <c r="Z151"/>
  <c r="G385" i="6"/>
  <c r="AH32" i="8"/>
  <c r="I350"/>
  <c r="W444"/>
  <c r="Z5"/>
  <c r="AG65"/>
  <c r="F70" i="6"/>
  <c r="K156" i="8"/>
  <c r="G28" i="6"/>
  <c r="P33" i="8"/>
  <c r="F204" i="6"/>
  <c r="F68"/>
  <c r="E461"/>
  <c r="AF263" i="8"/>
  <c r="AB36"/>
  <c r="U245"/>
  <c r="H423"/>
  <c r="AI100"/>
  <c r="G434" i="6"/>
  <c r="T518" i="8"/>
  <c r="D118" i="6"/>
  <c r="V47" i="8"/>
  <c r="D302" i="6"/>
  <c r="F59"/>
  <c r="F288"/>
  <c r="E280"/>
  <c r="G141"/>
  <c r="E174"/>
  <c r="D336"/>
  <c r="E190"/>
  <c r="F127"/>
  <c r="AI236" i="8"/>
  <c r="E211" i="6"/>
  <c r="D188"/>
  <c r="AH22" i="8"/>
  <c r="D392" i="6"/>
  <c r="F26"/>
  <c r="AA467" i="8"/>
  <c r="E136" i="6"/>
  <c r="E331"/>
  <c r="G183"/>
  <c r="D285"/>
  <c r="AB68" i="8"/>
  <c r="AI460"/>
  <c r="AG10"/>
  <c r="AC141"/>
  <c r="E184" i="6"/>
  <c r="AI466" i="8"/>
  <c r="F36" i="6"/>
  <c r="G195"/>
  <c r="AF272" i="8"/>
  <c r="AH46"/>
  <c r="AF157"/>
  <c r="AF93"/>
  <c r="E343" i="6"/>
  <c r="AA192" i="8"/>
  <c r="Q59"/>
  <c r="AG416"/>
  <c r="AF296"/>
  <c r="C98"/>
  <c r="V225"/>
  <c r="AG164"/>
  <c r="AF6"/>
  <c r="G37" i="6"/>
  <c r="P211" i="8"/>
  <c r="AC138"/>
  <c r="G161" i="6"/>
  <c r="AG376" i="8"/>
  <c r="F361" i="6"/>
  <c r="AI79" i="8"/>
  <c r="J374"/>
  <c r="AG198"/>
  <c r="U384"/>
  <c r="AF290"/>
  <c r="AI299"/>
  <c r="AH135"/>
  <c r="F150" i="6"/>
  <c r="W48" i="8"/>
  <c r="AH399"/>
  <c r="E117" i="6"/>
  <c r="D73"/>
  <c r="U378" i="8"/>
  <c r="AI457"/>
  <c r="D97" i="6"/>
  <c r="E25"/>
  <c r="F33"/>
  <c r="G242"/>
  <c r="AG62" i="8"/>
  <c r="G249" i="6"/>
  <c r="W358" i="8"/>
  <c r="J358"/>
  <c r="W278"/>
  <c r="F100" i="6"/>
  <c r="AH473" i="8"/>
  <c r="D416" i="6"/>
  <c r="V325" i="8"/>
  <c r="Z266"/>
  <c r="O401"/>
  <c r="F126" i="6"/>
  <c r="AA408" i="8"/>
  <c r="H159"/>
  <c r="Z381"/>
  <c r="U478"/>
  <c r="Q462"/>
  <c r="H404"/>
  <c r="G215" i="6"/>
  <c r="G369"/>
  <c r="H372" i="8"/>
  <c r="AB301"/>
  <c r="D245" i="6"/>
  <c r="F451"/>
  <c r="G468"/>
  <c r="D32"/>
  <c r="F275"/>
  <c r="Z238" i="8"/>
  <c r="AG470"/>
  <c r="AA269"/>
  <c r="AH285"/>
  <c r="AH406"/>
  <c r="AF109"/>
  <c r="F280" i="6"/>
  <c r="E196"/>
  <c r="U407" i="8"/>
  <c r="H225"/>
  <c r="Z168"/>
  <c r="CD273" i="12"/>
  <c r="AF405" i="3"/>
  <c r="AH433" i="8"/>
  <c r="G155" i="6"/>
  <c r="D277"/>
  <c r="D497" i="3"/>
  <c r="E99" i="6"/>
  <c r="AC99" i="8"/>
  <c r="D226" i="6"/>
  <c r="D428"/>
  <c r="E322"/>
  <c r="D350"/>
  <c r="D217"/>
  <c r="U464" i="8"/>
  <c r="AB132"/>
  <c r="G44" i="6"/>
  <c r="E342"/>
  <c r="B219" i="8"/>
  <c r="G178" i="6"/>
  <c r="AA353" i="8"/>
  <c r="AG446"/>
  <c r="F80" i="6"/>
  <c r="D170"/>
  <c r="D339"/>
  <c r="J123" i="8"/>
  <c r="AG50"/>
  <c r="G228" i="6"/>
  <c r="D289"/>
  <c r="AF15" i="8"/>
  <c r="F434" i="6"/>
  <c r="G238"/>
  <c r="E72"/>
  <c r="Z33" i="8"/>
  <c r="F118" i="6"/>
  <c r="E440"/>
  <c r="D62"/>
  <c r="G131"/>
  <c r="AG205" i="8"/>
  <c r="E52" i="6"/>
  <c r="AF403" i="8"/>
  <c r="K5"/>
  <c r="Z371"/>
  <c r="U55"/>
  <c r="G119" i="6"/>
  <c r="AG184" i="8"/>
  <c r="Z493"/>
  <c r="E177" i="6"/>
  <c r="AH330" i="8"/>
  <c r="T427"/>
  <c r="D85" i="6"/>
  <c r="AG216" i="8"/>
  <c r="AH76"/>
  <c r="G412" i="6"/>
  <c r="F47"/>
  <c r="G320"/>
  <c r="E151"/>
  <c r="AG366" i="8"/>
  <c r="F158" i="6"/>
  <c r="AC363" i="8"/>
  <c r="AG399"/>
  <c r="AI451"/>
  <c r="D88" i="6"/>
  <c r="E112"/>
  <c r="F439"/>
  <c r="AI510" i="8"/>
  <c r="AF125"/>
  <c r="E365" i="6"/>
  <c r="N390" i="8"/>
  <c r="AI467"/>
  <c r="Z207"/>
  <c r="AF304"/>
  <c r="W407"/>
  <c r="AI440"/>
  <c r="D232" i="6"/>
  <c r="F235"/>
  <c r="AG398" i="8"/>
  <c r="V271"/>
  <c r="P113"/>
  <c r="AC427"/>
  <c r="AI522"/>
  <c r="Q114"/>
  <c r="D413" i="6"/>
  <c r="AF405" i="8"/>
  <c r="G100" i="6"/>
  <c r="J32" i="8"/>
  <c r="AF149"/>
  <c r="F66" i="6"/>
  <c r="AC59" i="8"/>
  <c r="D66" i="6"/>
  <c r="Z183" i="8"/>
  <c r="V90"/>
  <c r="E279" i="6"/>
  <c r="D436"/>
  <c r="Z419" i="8"/>
  <c r="B5"/>
  <c r="T47"/>
  <c r="Z37"/>
  <c r="G188" i="6"/>
  <c r="AH217" i="8"/>
  <c r="AH378"/>
  <c r="AA296"/>
  <c r="AF70"/>
  <c r="AH74"/>
  <c r="AA317"/>
  <c r="F77" i="6"/>
  <c r="E67"/>
  <c r="AA474" i="8"/>
  <c r="D30" i="6"/>
  <c r="AC349" i="8"/>
  <c r="AF207"/>
  <c r="E470" i="6"/>
  <c r="F347"/>
  <c r="O50" i="8"/>
  <c r="AI327"/>
  <c r="U287"/>
  <c r="AI436"/>
  <c r="AG350"/>
  <c r="AI176"/>
  <c r="B62"/>
  <c r="AG207"/>
  <c r="F273" i="6"/>
  <c r="F393"/>
  <c r="Z328" i="8"/>
  <c r="AA84"/>
  <c r="F425" i="6"/>
  <c r="Z358" i="8"/>
  <c r="W182"/>
  <c r="AB220"/>
  <c r="AI317"/>
  <c r="T319"/>
  <c r="Q205"/>
  <c r="O470"/>
  <c r="AG460"/>
  <c r="J459"/>
  <c r="E398" i="6"/>
  <c r="AH205" i="8"/>
  <c r="D283" i="6"/>
  <c r="E183"/>
  <c r="E427"/>
  <c r="E274"/>
  <c r="AH463" i="8"/>
  <c r="AA188"/>
  <c r="F27" i="6"/>
  <c r="G404"/>
  <c r="E21"/>
  <c r="G157"/>
  <c r="W198" i="8"/>
  <c r="G212" i="6"/>
  <c r="G358"/>
  <c r="AA111" i="8"/>
  <c r="G50" i="6"/>
  <c r="D93"/>
  <c r="AI472" i="8"/>
  <c r="E115" i="6"/>
  <c r="G53"/>
  <c r="G418"/>
  <c r="AH310" i="8"/>
  <c r="AF136"/>
  <c r="F96" i="6"/>
  <c r="AI149" i="8"/>
  <c r="G31" i="6"/>
  <c r="AH421" i="8"/>
  <c r="Z325"/>
  <c r="D407" i="6"/>
  <c r="Z390" i="8"/>
  <c r="AI186"/>
  <c r="AF213"/>
  <c r="D169" i="6"/>
  <c r="F214"/>
  <c r="AC81" i="8"/>
  <c r="AA300"/>
  <c r="G285" i="6"/>
  <c r="E434"/>
  <c r="T515" i="8"/>
  <c r="AB195"/>
  <c r="E29" i="6"/>
  <c r="E61"/>
  <c r="F383"/>
  <c r="F200"/>
  <c r="V301" i="8"/>
  <c r="G378" i="6"/>
  <c r="F42"/>
  <c r="H132" i="8"/>
  <c r="V224"/>
  <c r="AI496"/>
  <c r="F87" i="6"/>
  <c r="D99"/>
  <c r="W152" i="8"/>
  <c r="W258"/>
  <c r="AC188"/>
  <c r="U100"/>
  <c r="E155" i="6"/>
  <c r="AI233" i="8"/>
  <c r="F431" i="6"/>
  <c r="AH81" i="8"/>
  <c r="O52"/>
  <c r="AI50"/>
  <c r="AI211"/>
  <c r="G281" i="6"/>
  <c r="G169"/>
  <c r="T125" i="8"/>
  <c r="W125"/>
  <c r="D422" i="6"/>
  <c r="AA91" i="8"/>
  <c r="J380" i="3"/>
  <c r="O95" i="8"/>
  <c r="G196" i="6"/>
  <c r="AB148" i="8"/>
  <c r="AH227"/>
  <c r="U118"/>
  <c r="AF32"/>
  <c r="AI294"/>
  <c r="T139"/>
  <c r="AC374"/>
  <c r="D331" i="6"/>
  <c r="E463"/>
  <c r="Q328" i="8"/>
  <c r="E281" i="6"/>
  <c r="F113"/>
  <c r="AB414" i="8"/>
  <c r="D75" i="6"/>
  <c r="AG34" i="8"/>
  <c r="AH176"/>
  <c r="AA226"/>
  <c r="AF524"/>
  <c r="T411"/>
  <c r="N97"/>
  <c r="Z92"/>
  <c r="AH111"/>
  <c r="F447" i="6"/>
  <c r="D243"/>
  <c r="AC46" i="8"/>
  <c r="Q271"/>
  <c r="AI278"/>
  <c r="AH328"/>
  <c r="T164"/>
  <c r="W366"/>
  <c r="Z521" i="3"/>
  <c r="V368" i="8"/>
  <c r="I301"/>
  <c r="D120" i="6"/>
  <c r="T67" i="8"/>
  <c r="E412" i="6"/>
  <c r="AC103" i="8"/>
  <c r="AF77"/>
  <c r="G21" i="6"/>
  <c r="G399"/>
  <c r="E246"/>
  <c r="D349" i="8"/>
  <c r="AB343"/>
  <c r="D115" i="6"/>
  <c r="E87"/>
  <c r="T184" i="8"/>
  <c r="F238" i="6"/>
  <c r="G462"/>
  <c r="AA324" i="8"/>
  <c r="AI481"/>
  <c r="E154" i="6"/>
  <c r="G207"/>
  <c r="K417" i="8"/>
  <c r="J91"/>
  <c r="AB12"/>
  <c r="G370" i="6"/>
  <c r="E304"/>
  <c r="D136"/>
  <c r="AF181" i="8"/>
  <c r="F138" i="6"/>
  <c r="AI173" i="8"/>
  <c r="AF283"/>
  <c r="F384" i="6"/>
  <c r="D204"/>
  <c r="D373"/>
  <c r="D51"/>
  <c r="AG261" i="8"/>
  <c r="F287" i="6"/>
  <c r="AG396" i="8"/>
  <c r="G160" i="6"/>
  <c r="D297"/>
  <c r="F25"/>
  <c r="G410"/>
  <c r="F206"/>
  <c r="G81"/>
  <c r="AF195" i="8"/>
  <c r="E413" i="6"/>
  <c r="F378"/>
  <c r="D156"/>
  <c r="J206" i="8"/>
  <c r="K478"/>
  <c r="AA15"/>
  <c r="AI130"/>
  <c r="AF46"/>
  <c r="F131" i="6"/>
  <c r="AH337" i="8"/>
  <c r="AF37"/>
  <c r="AG248"/>
  <c r="G82" i="6"/>
  <c r="D432"/>
  <c r="AI51" i="8"/>
  <c r="G457" i="6"/>
  <c r="W12" i="8"/>
  <c r="AI19"/>
  <c r="AB50"/>
  <c r="AI456"/>
  <c r="AH457"/>
  <c r="E44" i="6"/>
  <c r="Q267" i="8"/>
  <c r="F422" i="6"/>
  <c r="E106"/>
  <c r="AI63" i="8"/>
  <c r="D345" i="6"/>
  <c r="N422" i="8"/>
  <c r="P174"/>
  <c r="AI8"/>
  <c r="D425"/>
  <c r="AB241"/>
  <c r="V185"/>
  <c r="N370"/>
  <c r="E254"/>
  <c r="AG325"/>
  <c r="AB111"/>
  <c r="D181" i="6"/>
  <c r="J224" i="8"/>
  <c r="G101" i="6"/>
  <c r="D91"/>
  <c r="AC151" i="8"/>
  <c r="AG223"/>
  <c r="G451" i="6"/>
  <c r="Z496" i="8"/>
  <c r="E100" i="6"/>
  <c r="AH30" i="8"/>
  <c r="AG70"/>
  <c r="F209" i="6"/>
  <c r="AF72" i="8"/>
  <c r="AA47" i="3"/>
  <c r="AF208" i="8"/>
  <c r="AI237"/>
  <c r="G222" i="6"/>
  <c r="AH73" i="8"/>
  <c r="F265" i="6"/>
  <c r="AH161" i="8"/>
  <c r="AI352"/>
  <c r="Q311"/>
  <c r="AG483"/>
  <c r="AC252"/>
  <c r="J478"/>
  <c r="Q420"/>
  <c r="G95" i="6"/>
  <c r="Z401" i="8"/>
  <c r="AG511"/>
  <c r="V341"/>
  <c r="AI127"/>
  <c r="D86" i="6"/>
  <c r="AA501" i="8"/>
  <c r="AC497"/>
  <c r="P144"/>
  <c r="F224" i="6"/>
  <c r="V506" i="8"/>
  <c r="AF249"/>
  <c r="E231" i="6"/>
  <c r="U33" i="8"/>
  <c r="D137" i="6"/>
  <c r="AH18" i="8"/>
  <c r="E239" i="6"/>
  <c r="E98"/>
  <c r="W168" i="8"/>
  <c r="E334" i="6"/>
  <c r="G46"/>
  <c r="F31"/>
  <c r="W292" i="8"/>
  <c r="AI59"/>
  <c r="F229" i="6"/>
  <c r="E20"/>
  <c r="F97"/>
  <c r="E83"/>
  <c r="AC135" i="8"/>
  <c r="AC23"/>
  <c r="H138"/>
  <c r="AB107"/>
  <c r="AB88"/>
  <c r="AA152"/>
  <c r="AB91"/>
  <c r="T39"/>
  <c r="D308" i="6"/>
  <c r="V373" i="8"/>
  <c r="AF80"/>
  <c r="AH145"/>
  <c r="F93" i="6"/>
  <c r="AH99" i="8"/>
  <c r="T372"/>
  <c r="AG251"/>
  <c r="E199" i="6"/>
  <c r="AB178" i="8"/>
  <c r="F387" i="6"/>
  <c r="F199"/>
  <c r="D335"/>
  <c r="D470"/>
  <c r="AI376" i="8"/>
  <c r="F429" i="6"/>
  <c r="AC433" i="8"/>
  <c r="AH363"/>
  <c r="T60"/>
  <c r="D149" i="6"/>
  <c r="F359"/>
  <c r="Z219" i="8"/>
  <c r="G357" i="6"/>
  <c r="AH210" i="8"/>
  <c r="W188"/>
  <c r="D320" i="6"/>
  <c r="T505" i="8"/>
  <c r="AA51"/>
  <c r="F472" i="6"/>
  <c r="D238"/>
  <c r="AI398" i="8"/>
  <c r="AF47"/>
  <c r="Q186"/>
  <c r="AF153"/>
  <c r="AB217"/>
  <c r="AG315"/>
  <c r="AB15"/>
  <c r="G448" i="6"/>
  <c r="E17"/>
  <c r="F175"/>
  <c r="AB390" i="8"/>
  <c r="G324" i="6"/>
  <c r="E242"/>
  <c r="F299"/>
  <c r="D72"/>
  <c r="U167" i="8"/>
  <c r="AH494"/>
  <c r="D53" i="6"/>
  <c r="G209"/>
  <c r="E26"/>
  <c r="AH438" i="8"/>
  <c r="D129" i="6"/>
  <c r="E225"/>
  <c r="AC76" i="8"/>
  <c r="D171" i="6"/>
  <c r="AG457" i="8"/>
  <c r="G377" i="6"/>
  <c r="F460"/>
  <c r="AH194" i="8"/>
  <c r="AF449"/>
  <c r="AC202"/>
  <c r="Z345"/>
  <c r="AG79"/>
  <c r="U60"/>
  <c r="D450" i="6"/>
  <c r="Z364" i="8"/>
  <c r="H422"/>
  <c r="G42" i="6"/>
  <c r="AB162" i="8"/>
  <c r="F385" i="6"/>
  <c r="AG235" i="3"/>
  <c r="Z415" i="8"/>
  <c r="D198" i="6"/>
  <c r="D250"/>
  <c r="AB513" i="8"/>
  <c r="E28" i="6"/>
  <c r="V262" i="8"/>
  <c r="D104"/>
  <c r="E206" i="6"/>
  <c r="F437"/>
  <c r="AI205" i="8"/>
  <c r="D275" i="6"/>
  <c r="G251"/>
  <c r="AC489" i="8"/>
  <c r="Z150"/>
  <c r="E137" i="6"/>
  <c r="AB28" i="8"/>
  <c r="F469" i="6"/>
  <c r="D508" i="8"/>
  <c r="AF351"/>
  <c r="G232" i="6"/>
  <c r="G276"/>
  <c r="F53"/>
  <c r="E46"/>
  <c r="W216" i="8"/>
  <c r="AC35"/>
  <c r="AA140"/>
  <c r="N144"/>
  <c r="E401" i="6"/>
  <c r="F366"/>
  <c r="F52"/>
  <c r="W233" i="8"/>
  <c r="AI287"/>
  <c r="U441"/>
  <c r="J255"/>
  <c r="AI373"/>
  <c r="N161"/>
  <c r="D280" i="6"/>
  <c r="AI30" i="8"/>
  <c r="AG74"/>
  <c r="AH237"/>
  <c r="AI174"/>
  <c r="G114" i="6"/>
  <c r="AC241" i="8"/>
  <c r="AI163"/>
  <c r="D190" i="6"/>
  <c r="G248"/>
  <c r="G386"/>
  <c r="G439"/>
  <c r="AF295" i="8"/>
  <c r="E237" i="6"/>
  <c r="AA70" i="8"/>
  <c r="G70" i="6"/>
  <c r="G262"/>
  <c r="E220"/>
  <c r="AF234" i="8"/>
  <c r="D344" i="6"/>
  <c r="F136"/>
  <c r="F411"/>
  <c r="AA87" i="8"/>
  <c r="AF468"/>
  <c r="AF27"/>
  <c r="F220" i="6"/>
  <c r="F84"/>
  <c r="AI71" i="8"/>
  <c r="G110" i="6"/>
  <c r="AB522" i="8"/>
  <c r="AB326"/>
  <c r="U68"/>
  <c r="U53"/>
  <c r="AF372"/>
  <c r="AH24"/>
  <c r="G115" i="6"/>
  <c r="AF306" i="8"/>
  <c r="AC248"/>
  <c r="AH35"/>
  <c r="F67" i="6"/>
  <c r="E169"/>
  <c r="AB41" i="8"/>
  <c r="AH312"/>
  <c r="AF484"/>
  <c r="E326" i="6"/>
  <c r="G290"/>
  <c r="D101"/>
  <c r="G118"/>
  <c r="Q511" i="8"/>
  <c r="D163" i="6"/>
  <c r="AH290" i="8"/>
  <c r="D108" i="6"/>
  <c r="V210" i="8"/>
  <c r="AC495"/>
  <c r="P75"/>
  <c r="AF312"/>
  <c r="AB44"/>
  <c r="I369"/>
  <c r="G309" i="6"/>
  <c r="AB123" i="8"/>
  <c r="AA242"/>
  <c r="F187" i="6"/>
  <c r="E86"/>
  <c r="AB328" i="8"/>
  <c r="F473" i="6"/>
  <c r="G93"/>
  <c r="AG81" i="8"/>
  <c r="T143"/>
  <c r="D135" i="6"/>
  <c r="AH9" i="8"/>
  <c r="V169"/>
  <c r="AG41"/>
  <c r="E191" i="6"/>
  <c r="F149"/>
  <c r="U38" i="8"/>
  <c r="AG157"/>
  <c r="AH147"/>
  <c r="G171" i="6"/>
  <c r="AA125" i="8"/>
  <c r="T222"/>
  <c r="G271" i="6"/>
  <c r="T85" i="8"/>
  <c r="W255"/>
  <c r="W80"/>
  <c r="AF218"/>
  <c r="F470" i="6"/>
  <c r="E379"/>
  <c r="AA285" i="8"/>
  <c r="F454" i="6"/>
  <c r="N159" i="8"/>
  <c r="F270" i="6"/>
  <c r="AI54" i="8"/>
  <c r="P147"/>
  <c r="F325" i="6"/>
  <c r="Z58" i="8"/>
  <c r="F111" i="6"/>
  <c r="E432"/>
  <c r="W186" i="8"/>
  <c r="T191"/>
  <c r="AG284"/>
  <c r="AC200"/>
  <c r="F134" i="6"/>
  <c r="E89"/>
  <c r="AA441" i="8"/>
  <c r="AB261"/>
  <c r="AH342"/>
  <c r="D257" i="6"/>
  <c r="AB329" i="8"/>
  <c r="E460" i="3"/>
  <c r="O499" i="8"/>
  <c r="AF497"/>
  <c r="AH514"/>
  <c r="AG227"/>
  <c r="AI308"/>
  <c r="AI419"/>
  <c r="AF389"/>
  <c r="K428"/>
  <c r="D194" i="6"/>
  <c r="AG138" i="8"/>
  <c r="AF334"/>
  <c r="E188" i="6"/>
  <c r="I484" i="8"/>
  <c r="V272"/>
  <c r="AA312"/>
  <c r="AC448"/>
  <c r="W339"/>
  <c r="Z214"/>
  <c r="V435"/>
  <c r="G32" i="6"/>
  <c r="Q326" i="8"/>
  <c r="AC392"/>
  <c r="AF139"/>
  <c r="AC11"/>
  <c r="Q238"/>
  <c r="AF98"/>
  <c r="F435" i="6"/>
  <c r="AG215" i="8"/>
  <c r="E164" i="6"/>
  <c r="AG49" i="8"/>
  <c r="G283" i="6"/>
  <c r="AH343" i="8"/>
  <c r="Z351"/>
  <c r="H224"/>
  <c r="F192" i="6"/>
  <c r="AF106" i="8"/>
  <c r="J267"/>
  <c r="K109"/>
  <c r="U387"/>
  <c r="V120"/>
  <c r="E367" i="6"/>
  <c r="AI249" i="8"/>
  <c r="K266"/>
  <c r="T224"/>
  <c r="E355" i="6"/>
  <c r="AI252" i="8"/>
  <c r="W232"/>
  <c r="D231" i="6"/>
  <c r="Z88" i="8"/>
  <c r="AA360"/>
  <c r="AH172"/>
  <c r="AF448"/>
  <c r="G379" i="6"/>
  <c r="Z115" i="8"/>
  <c r="V315"/>
  <c r="W483"/>
  <c r="I21"/>
  <c r="D400" i="6"/>
  <c r="AB229" i="8"/>
  <c r="AB443"/>
  <c r="G153" i="6"/>
  <c r="AF500" i="8"/>
  <c r="Z321"/>
  <c r="G417" i="6"/>
  <c r="U298" i="8"/>
  <c r="F124" i="6"/>
  <c r="AB198" i="8"/>
  <c r="F19" i="6"/>
  <c r="Z93" i="8"/>
  <c r="AF24"/>
  <c r="U120"/>
  <c r="F83" i="6"/>
  <c r="AF393" i="8"/>
  <c r="D462" i="6"/>
  <c r="D325"/>
  <c r="D310"/>
  <c r="G400"/>
  <c r="AA139" i="3"/>
  <c r="AA104" i="8"/>
  <c r="U278"/>
  <c r="G389" i="6"/>
  <c r="T243" i="8"/>
  <c r="AH252"/>
  <c r="AF204"/>
  <c r="T221"/>
  <c r="I348"/>
  <c r="AI415"/>
  <c r="V152"/>
  <c r="U404"/>
  <c r="V285"/>
  <c r="Z428"/>
  <c r="H147"/>
  <c r="D120" i="3"/>
  <c r="E143" i="6"/>
  <c r="J36" i="8"/>
  <c r="P466"/>
  <c r="Z268"/>
  <c r="G68" i="6"/>
  <c r="AB490" i="8"/>
  <c r="V321" i="3"/>
  <c r="G105" i="6"/>
  <c r="G348"/>
  <c r="U279" i="8"/>
  <c r="V477"/>
  <c r="AC260"/>
  <c r="V296"/>
  <c r="AG431"/>
  <c r="V419"/>
  <c r="AH249"/>
  <c r="AI359"/>
  <c r="I285"/>
  <c r="AH130" i="3"/>
  <c r="W305" i="8"/>
  <c r="AA497"/>
  <c r="T192"/>
  <c r="AI325" i="3"/>
  <c r="D23"/>
  <c r="I434"/>
  <c r="H220"/>
  <c r="AA421"/>
  <c r="C127" i="8"/>
  <c r="V212"/>
  <c r="AG514" i="3"/>
  <c r="N357" i="8"/>
  <c r="D472"/>
  <c r="O315"/>
  <c r="AF111" i="3"/>
  <c r="AB7"/>
  <c r="V82" i="8"/>
  <c r="P419"/>
  <c r="P351"/>
  <c r="O357"/>
  <c r="AA288"/>
  <c r="T88"/>
  <c r="V397"/>
  <c r="O308"/>
  <c r="I410"/>
  <c r="H115"/>
  <c r="Z257"/>
  <c r="DD220" i="12"/>
  <c r="V194" i="8"/>
  <c r="AI89"/>
  <c r="J334"/>
  <c r="G278" i="6"/>
  <c r="E90"/>
  <c r="B463" i="8"/>
  <c r="N99"/>
  <c r="Q317"/>
  <c r="AC58" i="3"/>
  <c r="AC171" i="8"/>
  <c r="J521"/>
  <c r="AH104"/>
  <c r="P120"/>
  <c r="F107" i="6"/>
  <c r="AI49" i="8"/>
  <c r="AF187" i="3"/>
  <c r="AG252"/>
  <c r="AA277" i="8"/>
  <c r="U170"/>
  <c r="N495"/>
  <c r="Q76"/>
  <c r="V317"/>
  <c r="G286" i="6"/>
  <c r="T499" i="8"/>
  <c r="N354"/>
  <c r="AA102"/>
  <c r="G225" i="6"/>
  <c r="Q214" i="8"/>
  <c r="AI435"/>
  <c r="Z141"/>
  <c r="D228"/>
  <c r="T269"/>
  <c r="J468"/>
  <c r="H445"/>
  <c r="Z305"/>
  <c r="AH368"/>
  <c r="K211"/>
  <c r="AA164"/>
  <c r="G74" i="6"/>
  <c r="DD162" i="12"/>
  <c r="H370" i="3"/>
  <c r="AB416" i="8"/>
  <c r="AD173" i="12"/>
  <c r="T284" i="8"/>
  <c r="AI229"/>
  <c r="I41"/>
  <c r="W368"/>
  <c r="D63"/>
  <c r="P189"/>
  <c r="O98"/>
  <c r="AA301"/>
  <c r="W224"/>
  <c r="I149"/>
  <c r="B359"/>
  <c r="AB339" i="3"/>
  <c r="V439" i="8"/>
  <c r="O333"/>
  <c r="N306"/>
  <c r="T456"/>
  <c r="W308"/>
  <c r="AC149"/>
  <c r="Q21"/>
  <c r="AI18"/>
  <c r="AI418" i="3"/>
  <c r="AA473" i="8"/>
  <c r="V179"/>
  <c r="AB78"/>
  <c r="I459"/>
  <c r="P138"/>
  <c r="H390"/>
  <c r="J147" i="3"/>
  <c r="AA342" i="8"/>
  <c r="AH449" i="3"/>
  <c r="AC179" i="8"/>
  <c r="Z211"/>
  <c r="V231"/>
  <c r="Q327"/>
  <c r="AG439"/>
  <c r="AC126"/>
  <c r="F101" i="6"/>
  <c r="O91" i="8"/>
  <c r="E375" i="6"/>
  <c r="Z171" i="3"/>
  <c r="AG168" i="8"/>
  <c r="V524"/>
  <c r="AC395"/>
  <c r="AF230"/>
  <c r="E459" i="6"/>
  <c r="AG195" i="3"/>
  <c r="V6" i="8"/>
  <c r="AA356"/>
  <c r="E91" i="6"/>
  <c r="P315" i="8"/>
  <c r="AI114"/>
  <c r="Z366"/>
  <c r="P322"/>
  <c r="K179" i="3"/>
  <c r="DD239" i="12"/>
  <c r="O414" i="8"/>
  <c r="Q116"/>
  <c r="AF176"/>
  <c r="AH65" i="3"/>
  <c r="F180" i="6"/>
  <c r="C372" i="8"/>
  <c r="E232" i="6"/>
  <c r="AH206" i="8"/>
  <c r="P242"/>
  <c r="V133" i="3"/>
  <c r="B379" i="8"/>
  <c r="I441"/>
  <c r="AA396"/>
  <c r="E36"/>
  <c r="AG291"/>
  <c r="AA183"/>
  <c r="O64"/>
  <c r="I124"/>
  <c r="C7"/>
  <c r="N248"/>
  <c r="W19" i="3"/>
  <c r="AB225" i="8"/>
  <c r="D116" i="3"/>
  <c r="AF255"/>
  <c r="CD175" i="12"/>
  <c r="E439" i="8"/>
  <c r="N9"/>
  <c r="Z232"/>
  <c r="K438"/>
  <c r="V348"/>
  <c r="I28"/>
  <c r="AG6" i="3"/>
  <c r="Z28" i="8"/>
  <c r="J375" i="3"/>
  <c r="AG383" i="8"/>
  <c r="AH360"/>
  <c r="AG195"/>
  <c r="AH387"/>
  <c r="AF313"/>
  <c r="AG455"/>
  <c r="Z316"/>
  <c r="E180" i="6"/>
  <c r="F247"/>
  <c r="E414"/>
  <c r="J286" i="8"/>
  <c r="AI200"/>
  <c r="D287" i="6"/>
  <c r="U44" i="8"/>
  <c r="D173" i="6"/>
  <c r="E380"/>
  <c r="AC182" i="8"/>
  <c r="D444" i="6"/>
  <c r="AB31" i="8"/>
  <c r="AH357"/>
  <c r="F86" i="6"/>
  <c r="E340"/>
  <c r="G127"/>
  <c r="AF258" i="8"/>
  <c r="AI26"/>
  <c r="E372" i="6"/>
  <c r="AF486" i="8"/>
  <c r="G463" i="6"/>
  <c r="AG358" i="8"/>
  <c r="AI250"/>
  <c r="W91"/>
  <c r="E80" i="6"/>
  <c r="V127" i="8"/>
  <c r="AA93"/>
  <c r="O114"/>
  <c r="AC65"/>
  <c r="W245"/>
  <c r="D201"/>
  <c r="U70"/>
  <c r="E339"/>
  <c r="E163" i="6"/>
  <c r="AA281" i="8"/>
  <c r="V354"/>
  <c r="AA483"/>
  <c r="G217" i="6"/>
  <c r="W118" i="8"/>
  <c r="D276"/>
  <c r="N250"/>
  <c r="Z404"/>
  <c r="K81"/>
  <c r="AI47"/>
  <c r="AB381"/>
  <c r="AA7"/>
  <c r="V10"/>
  <c r="H267"/>
  <c r="J361"/>
  <c r="AH107"/>
  <c r="AI72"/>
  <c r="AI262"/>
  <c r="Z243"/>
  <c r="AB417"/>
  <c r="F316" i="6"/>
  <c r="F91"/>
  <c r="Z340" i="8"/>
  <c r="AI514"/>
  <c r="G205" i="6"/>
  <c r="O101" i="8"/>
  <c r="U175"/>
  <c r="E54" i="6"/>
  <c r="AI103" i="8"/>
  <c r="P262"/>
  <c r="K128"/>
  <c r="AH19"/>
  <c r="V106" i="3"/>
  <c r="AI482"/>
  <c r="T188" i="8"/>
  <c r="AH333"/>
  <c r="AF128"/>
  <c r="AC153"/>
  <c r="Z338"/>
  <c r="AG68"/>
  <c r="AA182"/>
  <c r="AG498"/>
  <c r="AI388"/>
  <c r="Z175"/>
  <c r="I87"/>
  <c r="AC458"/>
  <c r="AG256"/>
  <c r="AC479"/>
  <c r="D92"/>
  <c r="AB352" i="3"/>
  <c r="AF240" i="8"/>
  <c r="Q391"/>
  <c r="AG367"/>
  <c r="T248"/>
  <c r="W504"/>
  <c r="F102" i="6"/>
  <c r="AF11" i="8"/>
  <c r="AC207"/>
  <c r="O27"/>
  <c r="AB280"/>
  <c r="G233" i="6"/>
  <c r="AA489" i="8"/>
  <c r="N222"/>
  <c r="AC368"/>
  <c r="J86"/>
  <c r="AC345"/>
  <c r="AF251"/>
  <c r="O182"/>
  <c r="AB224"/>
  <c r="AH23"/>
  <c r="G422" i="6"/>
  <c r="K160" i="8"/>
  <c r="O443"/>
  <c r="P439"/>
  <c r="W271"/>
  <c r="AB257"/>
  <c r="P89"/>
  <c r="AG255"/>
  <c r="C314"/>
  <c r="AG371"/>
  <c r="Q189"/>
  <c r="H373"/>
  <c r="AH93"/>
  <c r="P407"/>
  <c r="AF117"/>
  <c r="K385"/>
  <c r="U47" i="3"/>
  <c r="D197" i="6"/>
  <c r="B217" i="8"/>
  <c r="H114"/>
  <c r="Z370"/>
  <c r="Q55"/>
  <c r="D383" i="3"/>
  <c r="V71" i="8"/>
  <c r="AA400"/>
  <c r="Q229"/>
  <c r="F216" i="6"/>
  <c r="AB324" i="8"/>
  <c r="J67"/>
  <c r="AG103" i="3"/>
  <c r="N446" i="8"/>
  <c r="W135"/>
  <c r="H272"/>
  <c r="AF78" i="3"/>
  <c r="AG400"/>
  <c r="W309" i="8"/>
  <c r="T337"/>
  <c r="Q203"/>
  <c r="Q384"/>
  <c r="U499"/>
  <c r="AF330"/>
  <c r="D391"/>
  <c r="AI7" i="3"/>
  <c r="O165" i="8"/>
  <c r="Z483"/>
  <c r="AB346" i="3"/>
  <c r="ED253" i="12"/>
  <c r="V457" i="3"/>
  <c r="I133" i="8"/>
  <c r="AG390"/>
  <c r="W98"/>
  <c r="AH142"/>
  <c r="H182"/>
  <c r="I97"/>
  <c r="AG516" i="3"/>
  <c r="N168" i="8"/>
  <c r="K319"/>
  <c r="O363"/>
  <c r="AA206"/>
  <c r="F380" i="6"/>
  <c r="AA100" i="8"/>
  <c r="AH169"/>
  <c r="D268" i="6"/>
  <c r="AA409" i="8"/>
  <c r="AH151"/>
  <c r="AC454"/>
  <c r="E319" i="6"/>
  <c r="O248" i="8"/>
  <c r="AC469"/>
  <c r="AB275"/>
  <c r="F446" i="6"/>
  <c r="E429"/>
  <c r="AB283" i="8"/>
  <c r="V424"/>
  <c r="AI378"/>
  <c r="E383" i="6"/>
  <c r="AB92" i="8"/>
  <c r="AG494"/>
  <c r="AC342"/>
  <c r="E300" i="6"/>
  <c r="D391"/>
  <c r="U372" i="8"/>
  <c r="F320" i="6"/>
  <c r="D148"/>
  <c r="D175"/>
  <c r="AF508" i="8"/>
  <c r="AG190"/>
  <c r="W61"/>
  <c r="AA401"/>
  <c r="E370" i="6"/>
  <c r="V420" i="8"/>
  <c r="E50" i="6"/>
  <c r="AC517" i="8"/>
  <c r="K337"/>
  <c r="AA29"/>
  <c r="E96" i="6"/>
  <c r="AH89" i="8"/>
  <c r="F335" i="6"/>
  <c r="D199"/>
  <c r="D375"/>
  <c r="Z108" i="8"/>
  <c r="AG156" i="3"/>
  <c r="E40" i="6"/>
  <c r="G186"/>
  <c r="B416" i="8"/>
  <c r="AI136"/>
  <c r="AC152"/>
  <c r="V316"/>
  <c r="AG186" i="3"/>
  <c r="Z515" i="8"/>
  <c r="N111"/>
  <c r="AF493"/>
  <c r="AG504"/>
  <c r="U257"/>
  <c r="P9"/>
  <c r="N324"/>
  <c r="AA252"/>
  <c r="AF287"/>
  <c r="Z63" i="3"/>
  <c r="K492" i="8"/>
  <c r="AI439"/>
  <c r="AH97"/>
  <c r="D403" i="6"/>
  <c r="AI296" i="8"/>
  <c r="AI171"/>
  <c r="AH257"/>
  <c r="D473" i="6"/>
  <c r="E353"/>
  <c r="E389"/>
  <c r="Z291" i="8"/>
  <c r="AB52"/>
  <c r="F331" i="6"/>
  <c r="F295"/>
  <c r="B354" i="8"/>
  <c r="F342" i="6"/>
  <c r="G452"/>
  <c r="AF226" i="8"/>
  <c r="N305"/>
  <c r="T522"/>
  <c r="AG90"/>
  <c r="AB255"/>
  <c r="O222"/>
  <c r="AI290"/>
  <c r="AA30"/>
  <c r="F326" i="6"/>
  <c r="AB121" i="8"/>
  <c r="D186" i="6"/>
  <c r="Z288" i="8"/>
  <c r="J388"/>
  <c r="G365" i="6"/>
  <c r="V204" i="8"/>
  <c r="AC287"/>
  <c r="C157"/>
  <c r="AF384"/>
  <c r="AI366" i="3"/>
  <c r="V156" i="8"/>
  <c r="Q495"/>
  <c r="Z62" i="3"/>
  <c r="F430" i="6"/>
  <c r="E228"/>
  <c r="AB304" i="3"/>
  <c r="Q446" i="8"/>
  <c r="AI244"/>
  <c r="P418"/>
  <c r="Q207"/>
  <c r="G133" i="6"/>
  <c r="AC206" i="8"/>
  <c r="H406"/>
  <c r="Q176"/>
  <c r="AF515" i="3"/>
  <c r="D353" i="8"/>
  <c r="AC255"/>
  <c r="H95"/>
  <c r="I81" i="3"/>
  <c r="U236" i="8"/>
  <c r="V44"/>
  <c r="E217" i="6"/>
  <c r="U199" i="8"/>
  <c r="AF160"/>
  <c r="G201" i="6"/>
  <c r="G352"/>
  <c r="AG126" i="8"/>
  <c r="E335" i="6"/>
  <c r="AI454" i="8"/>
  <c r="AG137"/>
  <c r="AH278"/>
  <c r="U474"/>
  <c r="AI479"/>
  <c r="Z249"/>
  <c r="AG220"/>
  <c r="V54"/>
  <c r="G435" i="6"/>
  <c r="U282" i="8"/>
  <c r="U386" i="3"/>
  <c r="U69" i="8"/>
  <c r="AC178"/>
  <c r="V321"/>
  <c r="V5"/>
  <c r="AI401"/>
  <c r="D260" i="12"/>
  <c r="AB177" i="3"/>
  <c r="K293" i="8"/>
  <c r="F54" i="6"/>
  <c r="I293" i="8"/>
  <c r="C122"/>
  <c r="AG314"/>
  <c r="K267"/>
  <c r="J51"/>
  <c r="AG45"/>
  <c r="V125"/>
  <c r="Q91"/>
  <c r="AA481" i="3"/>
  <c r="AF94" i="8"/>
  <c r="T420"/>
  <c r="T180"/>
  <c r="D193"/>
  <c r="AC312"/>
  <c r="AH517"/>
  <c r="U8"/>
  <c r="G376" i="6"/>
  <c r="AH345" i="8"/>
  <c r="Z326"/>
  <c r="H32"/>
  <c r="I62"/>
  <c r="AA91" i="3"/>
  <c r="N253" i="8"/>
  <c r="AH331"/>
  <c r="I330"/>
  <c r="G66" i="6"/>
  <c r="V449" i="8"/>
  <c r="U356"/>
  <c r="V346"/>
  <c r="W139"/>
  <c r="N443"/>
  <c r="G121" i="6"/>
  <c r="Q336" i="8"/>
  <c r="I235"/>
  <c r="Z83"/>
  <c r="AB440"/>
  <c r="AI340"/>
  <c r="Q158"/>
  <c r="AI137"/>
  <c r="AH426"/>
  <c r="G214" i="6"/>
  <c r="AF57" i="8"/>
  <c r="F147" i="6"/>
  <c r="V66" i="8"/>
  <c r="AF340"/>
  <c r="AA98"/>
  <c r="H16"/>
  <c r="K452"/>
  <c r="E433" i="6"/>
  <c r="H193" i="8"/>
  <c r="E22" i="6"/>
  <c r="AI302" i="8"/>
  <c r="AI269"/>
  <c r="E288" i="6"/>
  <c r="E13" i="8"/>
  <c r="T32"/>
  <c r="E264"/>
  <c r="F85" i="6"/>
  <c r="J312" i="3"/>
  <c r="AB167" i="8"/>
  <c r="AB208" i="3"/>
  <c r="AF55" i="8"/>
  <c r="E87" i="3"/>
  <c r="AF404"/>
  <c r="O33" i="8"/>
  <c r="Q34"/>
  <c r="AF198" i="3"/>
  <c r="G40" i="6"/>
  <c r="Z73" i="8"/>
  <c r="N85"/>
  <c r="N70"/>
  <c r="K522"/>
  <c r="V197"/>
  <c r="B506" i="3"/>
  <c r="E116" i="6"/>
  <c r="I110" i="8"/>
  <c r="AH501"/>
  <c r="W200" i="3"/>
  <c r="H254" i="8"/>
  <c r="I59"/>
  <c r="AH441" i="3"/>
  <c r="I22" i="8"/>
  <c r="W465"/>
  <c r="AH250" i="3"/>
  <c r="D471" i="8"/>
  <c r="J78"/>
  <c r="AI227"/>
  <c r="H187" i="3"/>
  <c r="Q126" i="8"/>
  <c r="AI278" i="3"/>
  <c r="O316" i="8"/>
  <c r="I486"/>
  <c r="B517" i="3"/>
  <c r="AI183"/>
  <c r="N96" i="8"/>
  <c r="AF389" i="3"/>
  <c r="AG246"/>
  <c r="AA135" i="8"/>
  <c r="N346"/>
  <c r="AB504"/>
  <c r="V323"/>
  <c r="E182" i="6"/>
  <c r="F376"/>
  <c r="E35"/>
  <c r="E56"/>
  <c r="V475" i="8"/>
  <c r="AI429"/>
  <c r="E161" i="6"/>
  <c r="D465"/>
  <c r="AF69" i="8"/>
  <c r="F151" i="6"/>
  <c r="AA79" i="8"/>
  <c r="AA420"/>
  <c r="G223" i="6"/>
  <c r="F212"/>
  <c r="AG155" i="8"/>
  <c r="AF147"/>
  <c r="G150" i="6"/>
  <c r="W523" i="8"/>
  <c r="U519"/>
  <c r="AF111"/>
  <c r="E299" i="6"/>
  <c r="D102"/>
  <c r="F207"/>
  <c r="U342" i="8"/>
  <c r="AB346"/>
  <c r="D174" i="6"/>
  <c r="AA96" i="8"/>
  <c r="AH59"/>
  <c r="AH232"/>
  <c r="AA90" i="3"/>
  <c r="AG503" i="8"/>
  <c r="F463" i="6"/>
  <c r="U193" i="8"/>
  <c r="AH243"/>
  <c r="E466" i="6"/>
  <c r="B216" i="8"/>
  <c r="Z440"/>
  <c r="V501"/>
  <c r="AI373" i="3"/>
  <c r="B521" i="8"/>
  <c r="C5"/>
  <c r="AA8"/>
  <c r="AF261"/>
  <c r="I417"/>
  <c r="G325" i="6"/>
  <c r="AG285" i="8"/>
  <c r="E303" i="6"/>
  <c r="AF110" i="8"/>
  <c r="AF88"/>
  <c r="P269"/>
  <c r="F46" i="6"/>
  <c r="G466"/>
  <c r="F160"/>
  <c r="AC84" i="8"/>
  <c r="AC305" i="3"/>
  <c r="AB445" i="8"/>
  <c r="Q285"/>
  <c r="AF177" i="3"/>
  <c r="AB529"/>
  <c r="E70" i="6"/>
  <c r="E248"/>
  <c r="D162"/>
  <c r="N323" i="8"/>
  <c r="AC319"/>
  <c r="Q411"/>
  <c r="AA318"/>
  <c r="AA174"/>
  <c r="AH481" i="3"/>
  <c r="Z505" i="8"/>
  <c r="AC61"/>
  <c r="AG487"/>
  <c r="I63"/>
  <c r="I81"/>
  <c r="AF382"/>
  <c r="Z324"/>
  <c r="I215"/>
  <c r="U470"/>
  <c r="AI183"/>
  <c r="AI462"/>
  <c r="U484"/>
  <c r="C496"/>
  <c r="H349" i="3"/>
  <c r="F243" i="6"/>
  <c r="AC453" i="3"/>
  <c r="J134" i="8"/>
  <c r="E406"/>
  <c r="T98"/>
  <c r="W475"/>
  <c r="AG479"/>
  <c r="J323"/>
  <c r="AC520"/>
  <c r="Z348"/>
  <c r="Q452"/>
  <c r="E324" i="6"/>
  <c r="AB407" i="3"/>
  <c r="B341" i="8"/>
  <c r="AC444"/>
  <c r="J447"/>
  <c r="O294"/>
  <c r="AB192"/>
  <c r="U157"/>
  <c r="E382" i="6"/>
  <c r="AF193" i="8"/>
  <c r="E445" i="6"/>
  <c r="D455"/>
  <c r="O302" i="8"/>
  <c r="P259"/>
  <c r="AH442"/>
  <c r="AG482"/>
  <c r="AH223"/>
  <c r="AC155"/>
  <c r="W250"/>
  <c r="Z31"/>
  <c r="D309" i="6"/>
  <c r="C31" i="8"/>
  <c r="D232"/>
  <c r="D87" i="6"/>
  <c r="AI394" i="8"/>
  <c r="AA422"/>
  <c r="U398"/>
  <c r="C59"/>
  <c r="P260"/>
  <c r="B11" i="3"/>
  <c r="V356" i="8"/>
  <c r="AF400" i="3"/>
  <c r="Q372" i="8"/>
  <c r="I197"/>
  <c r="AG197"/>
  <c r="Q429"/>
  <c r="V457"/>
  <c r="O53"/>
  <c r="Z318"/>
  <c r="W418" i="3"/>
  <c r="Z135"/>
  <c r="D296" i="6"/>
  <c r="V249" i="8"/>
  <c r="AI245"/>
  <c r="AG141" i="3"/>
  <c r="AC199" i="8"/>
  <c r="AC15"/>
  <c r="AB126"/>
  <c r="U14"/>
  <c r="Z433"/>
  <c r="H14"/>
  <c r="AF470"/>
  <c r="AI98"/>
  <c r="V336"/>
  <c r="AF152" i="3"/>
  <c r="J284" i="8"/>
  <c r="K501"/>
  <c r="U250"/>
  <c r="AI506"/>
  <c r="AI120"/>
  <c r="AB162" i="3"/>
  <c r="AA446"/>
  <c r="C291" i="8"/>
  <c r="U322"/>
  <c r="U217"/>
  <c r="AI263" i="3"/>
  <c r="K132" i="8"/>
  <c r="V219" i="3"/>
  <c r="AH493" i="8"/>
  <c r="K506"/>
  <c r="G112" i="6"/>
  <c r="G284"/>
  <c r="AC305" i="8"/>
  <c r="AB299"/>
  <c r="AF44"/>
  <c r="V74"/>
  <c r="AI166"/>
  <c r="AA132"/>
  <c r="AA258"/>
  <c r="Z157"/>
  <c r="K271"/>
  <c r="N106"/>
  <c r="V396"/>
  <c r="AA14"/>
  <c r="F284" i="6"/>
  <c r="I306" i="8"/>
  <c r="AF517"/>
  <c r="P191"/>
  <c r="AG29"/>
  <c r="AH296"/>
  <c r="O159"/>
  <c r="O261"/>
  <c r="CD501" i="12"/>
  <c r="C8" i="8"/>
  <c r="G19" i="6"/>
  <c r="I128" i="8"/>
  <c r="N103"/>
  <c r="AA424"/>
  <c r="D105" i="6"/>
  <c r="AH255" i="8"/>
  <c r="AB119"/>
  <c r="AI277" i="3"/>
  <c r="E28"/>
  <c r="D443" i="6"/>
  <c r="T474" i="8"/>
  <c r="Q403"/>
  <c r="T80" i="3"/>
  <c r="AA398"/>
  <c r="T210" i="8"/>
  <c r="J81"/>
  <c r="H441"/>
  <c r="AG163"/>
  <c r="J282"/>
  <c r="G316" i="6"/>
  <c r="E252"/>
  <c r="AA209" i="3"/>
  <c r="U255" i="8"/>
  <c r="AA311" i="3"/>
  <c r="D428" i="8"/>
  <c r="AF394"/>
  <c r="AH171" i="3"/>
  <c r="AI112"/>
  <c r="AA358" i="8"/>
  <c r="AI460" i="3"/>
  <c r="C279"/>
  <c r="J277"/>
  <c r="N208" i="8"/>
  <c r="T409"/>
  <c r="J208"/>
  <c r="V284"/>
  <c r="C85"/>
  <c r="Q501"/>
  <c r="AF103" i="3"/>
  <c r="AG358"/>
  <c r="T306"/>
  <c r="T52" i="8"/>
  <c r="E390" i="6"/>
  <c r="AF424" i="3"/>
  <c r="AF509" i="8"/>
  <c r="E284" i="3"/>
  <c r="B334" i="8"/>
  <c r="BD387" i="12"/>
  <c r="AD303"/>
  <c r="D479" i="3"/>
  <c r="B164" i="8"/>
  <c r="AC447" i="3"/>
  <c r="AB292" i="8"/>
  <c r="CD368" i="12"/>
  <c r="J349" i="8"/>
  <c r="AC491"/>
  <c r="N397"/>
  <c r="Q178"/>
  <c r="U382"/>
  <c r="K121"/>
  <c r="V21"/>
  <c r="P209"/>
  <c r="AG66" i="3"/>
  <c r="AC234"/>
  <c r="Q104" i="8"/>
  <c r="W153" i="3"/>
  <c r="P187" i="8"/>
  <c r="D293" i="6"/>
  <c r="N299" i="8"/>
  <c r="H193" i="3"/>
  <c r="AC137"/>
  <c r="Z5"/>
  <c r="AG33" i="8"/>
  <c r="AH156" i="3"/>
  <c r="J323"/>
  <c r="J486" i="8"/>
  <c r="AH411" i="3"/>
  <c r="C37"/>
  <c r="AB350" i="8"/>
  <c r="W467" i="3"/>
  <c r="E129"/>
  <c r="AI168" i="8"/>
  <c r="AI313" i="3"/>
  <c r="Q217" i="8"/>
  <c r="E418"/>
  <c r="N118"/>
  <c r="P247"/>
  <c r="AF86"/>
  <c r="K23"/>
  <c r="E450" i="3"/>
  <c r="B78" i="8"/>
  <c r="T196"/>
  <c r="AC323"/>
  <c r="U291" i="3"/>
  <c r="AG7" i="8"/>
  <c r="Q394"/>
  <c r="I76"/>
  <c r="AC504"/>
  <c r="W81" i="3"/>
  <c r="AH124" i="8"/>
  <c r="B276"/>
  <c r="N108"/>
  <c r="E193"/>
  <c r="AF250"/>
  <c r="AF189"/>
  <c r="Q305"/>
  <c r="Q269"/>
  <c r="I481"/>
  <c r="H442" i="3"/>
  <c r="K113" i="8"/>
  <c r="C102"/>
  <c r="DD177" i="12"/>
  <c r="AH320" i="8"/>
  <c r="AH149" i="3"/>
  <c r="U230" i="8"/>
  <c r="AH305"/>
  <c r="W387"/>
  <c r="T255"/>
  <c r="B42"/>
  <c r="B390"/>
  <c r="AH437"/>
  <c r="N130"/>
  <c r="V199"/>
  <c r="N316"/>
  <c r="J148" i="3"/>
  <c r="Q83" i="8"/>
  <c r="N408"/>
  <c r="J232"/>
  <c r="V242"/>
  <c r="AF267" i="3"/>
  <c r="T425" i="8"/>
  <c r="AA159" i="3"/>
  <c r="CD213" i="12"/>
  <c r="E152" i="8"/>
  <c r="P277"/>
  <c r="N76"/>
  <c r="AI307"/>
  <c r="B220" i="3"/>
  <c r="V199"/>
  <c r="N78" i="8"/>
  <c r="P445"/>
  <c r="W407" i="3"/>
  <c r="AG92"/>
  <c r="AG151" i="8"/>
  <c r="J119"/>
  <c r="P203"/>
  <c r="T109" i="3"/>
  <c r="W232"/>
  <c r="T366" i="8"/>
  <c r="U227"/>
  <c r="B307"/>
  <c r="K291"/>
  <c r="AC481" i="3"/>
  <c r="C508" i="8"/>
  <c r="E465" i="3"/>
  <c r="AH391" i="8"/>
  <c r="AC269"/>
  <c r="I473"/>
  <c r="C341"/>
  <c r="C419"/>
  <c r="D142"/>
  <c r="AF416"/>
  <c r="U72"/>
  <c r="C95"/>
  <c r="H84"/>
  <c r="AH327" i="3"/>
  <c r="AH398"/>
  <c r="V451" i="8"/>
  <c r="ED38" i="12"/>
  <c r="W332" i="3"/>
  <c r="AG191"/>
  <c r="V244" i="8"/>
  <c r="U180" i="3"/>
  <c r="AC43"/>
  <c r="BD27" i="12"/>
  <c r="J260" i="3"/>
  <c r="T327" i="8"/>
  <c r="AG59"/>
  <c r="AG512" i="3"/>
  <c r="AA309"/>
  <c r="AF169" i="8"/>
  <c r="V248"/>
  <c r="AH141" i="3"/>
  <c r="H347" i="8"/>
  <c r="N451"/>
  <c r="AF30" i="3"/>
  <c r="K254"/>
  <c r="H398" i="8"/>
  <c r="E181"/>
  <c r="E291"/>
  <c r="P14"/>
  <c r="Q504"/>
  <c r="Z229"/>
  <c r="K154"/>
  <c r="AC309"/>
  <c r="AH234"/>
  <c r="N75"/>
  <c r="F55" i="6"/>
  <c r="E469"/>
  <c r="AG193" i="8"/>
  <c r="V308"/>
  <c r="T417"/>
  <c r="AB124"/>
  <c r="E452" i="6"/>
  <c r="AG94" i="8"/>
  <c r="H346"/>
  <c r="Z32"/>
  <c r="AA121"/>
  <c r="F466" i="6"/>
  <c r="AI110" i="8"/>
  <c r="G443" i="6"/>
  <c r="G185"/>
  <c r="AA243" i="8"/>
  <c r="Z513"/>
  <c r="AI240"/>
  <c r="Z57"/>
  <c r="P221"/>
  <c r="W199"/>
  <c r="AG64"/>
  <c r="G96" i="6"/>
  <c r="AI179" i="8"/>
  <c r="T324"/>
  <c r="AC396"/>
  <c r="E241" i="6"/>
  <c r="AG344" i="8"/>
  <c r="AA322"/>
  <c r="T14"/>
  <c r="P42"/>
  <c r="K423"/>
  <c r="V299"/>
  <c r="AG510"/>
  <c r="AC436"/>
  <c r="W74"/>
  <c r="D351" i="6"/>
  <c r="F312"/>
  <c r="D220"/>
  <c r="AD277" i="12"/>
  <c r="D385" i="6"/>
  <c r="Z504" i="8"/>
  <c r="AG307"/>
  <c r="I242"/>
  <c r="AG186"/>
  <c r="E212" i="6"/>
  <c r="B477" i="3"/>
  <c r="F218" i="6"/>
  <c r="AB141" i="8"/>
  <c r="AF275"/>
  <c r="F374" i="6"/>
  <c r="AH63" i="8"/>
  <c r="AG80"/>
  <c r="D457" i="6"/>
  <c r="O349" i="8"/>
  <c r="AA27"/>
  <c r="F194" i="6"/>
  <c r="D128"/>
  <c r="F112"/>
  <c r="E347"/>
  <c r="AF280" i="8"/>
  <c r="G203" i="6"/>
  <c r="E120"/>
  <c r="G380"/>
  <c r="E210"/>
  <c r="AG224" i="8"/>
  <c r="F298" i="6"/>
  <c r="Z294" i="8"/>
  <c r="AF242"/>
  <c r="AG189"/>
  <c r="AF92" i="3"/>
  <c r="Z479" i="8"/>
  <c r="AH466"/>
  <c r="AC253"/>
  <c r="AI178"/>
  <c r="F165" i="6"/>
  <c r="N267" i="8"/>
  <c r="AH168"/>
  <c r="AG373"/>
  <c r="AF51"/>
  <c r="AF163"/>
  <c r="AC56"/>
  <c r="AF436"/>
  <c r="Z229" i="3"/>
  <c r="AF328" i="8"/>
  <c r="Z103"/>
  <c r="AF7"/>
  <c r="Z449"/>
  <c r="AA280"/>
  <c r="AB14"/>
  <c r="V208"/>
  <c r="F73" i="6"/>
  <c r="G144"/>
  <c r="E223"/>
  <c r="AI95" i="8"/>
  <c r="AI500"/>
  <c r="AA313"/>
  <c r="E31" i="6"/>
  <c r="AI473" i="8"/>
  <c r="AF220"/>
  <c r="E388" i="6"/>
  <c r="E143" i="8"/>
  <c r="H378"/>
  <c r="AG477"/>
  <c r="E194"/>
  <c r="AG116"/>
  <c r="D57" i="6"/>
  <c r="AF355" i="8"/>
  <c r="E133" i="6"/>
  <c r="F88"/>
  <c r="AG105" i="8"/>
  <c r="AI235"/>
  <c r="Q223"/>
  <c r="G314" i="6"/>
  <c r="U310" i="8"/>
  <c r="AF504"/>
  <c r="G274" i="6"/>
  <c r="G258"/>
  <c r="E234"/>
  <c r="D240"/>
  <c r="AH441" i="8"/>
  <c r="G135" i="6"/>
  <c r="G235"/>
  <c r="AF173" i="8"/>
  <c r="D249" i="6"/>
  <c r="AF430" i="8"/>
  <c r="E404" i="6"/>
  <c r="D185"/>
  <c r="AI255" i="8"/>
  <c r="AI382"/>
  <c r="AI257"/>
  <c r="D267" i="6"/>
  <c r="AI75" i="8"/>
  <c r="D456" i="6"/>
  <c r="G77"/>
  <c r="W92" i="8"/>
  <c r="Q124"/>
  <c r="E400" i="6"/>
  <c r="F82"/>
  <c r="AA167" i="8"/>
  <c r="Q198"/>
  <c r="U61"/>
  <c r="V466"/>
  <c r="AF100"/>
  <c r="AF184"/>
  <c r="D262" i="6"/>
  <c r="D454"/>
  <c r="AI82" i="8"/>
  <c r="AG185"/>
  <c r="AI433"/>
  <c r="AF270"/>
  <c r="E78" i="6"/>
  <c r="AI119" i="8"/>
  <c r="D18" i="6"/>
  <c r="P236" i="8"/>
  <c r="Z80"/>
  <c r="AC326"/>
  <c r="Z40"/>
  <c r="H24"/>
  <c r="O103"/>
  <c r="D343" i="6"/>
  <c r="G236"/>
  <c r="F133"/>
  <c r="AI222" i="8"/>
  <c r="Z139"/>
  <c r="D74" i="6"/>
  <c r="AB279" i="8"/>
  <c r="Q33"/>
  <c r="AI389"/>
  <c r="AG309"/>
  <c r="AB507"/>
  <c r="AF61"/>
  <c r="F236" i="6"/>
  <c r="AG31" i="8"/>
  <c r="AF344"/>
  <c r="AI172"/>
  <c r="P93"/>
  <c r="Z409"/>
  <c r="AI474"/>
  <c r="F324" i="6"/>
  <c r="AA58" i="8"/>
  <c r="E364" i="6"/>
  <c r="G89"/>
  <c r="E351"/>
  <c r="G152"/>
  <c r="G138"/>
  <c r="AI277" i="8"/>
  <c r="AH120"/>
  <c r="G57" i="6"/>
  <c r="F38"/>
  <c r="F37"/>
  <c r="V48" i="8"/>
  <c r="E308" i="6"/>
  <c r="G167"/>
  <c r="F356"/>
  <c r="AA510" i="8"/>
  <c r="G48" i="6"/>
  <c r="AB27" i="8"/>
  <c r="AA205"/>
  <c r="F379" i="6"/>
  <c r="AC120" i="8"/>
  <c r="F159" i="6"/>
  <c r="D386"/>
  <c r="AG201" i="8"/>
  <c r="G269" i="6"/>
  <c r="AI9" i="8"/>
  <c r="G393" i="6"/>
  <c r="T211" i="8"/>
  <c r="D368" i="6"/>
  <c r="E94"/>
  <c r="F442"/>
  <c r="Z69" i="8"/>
  <c r="AI276"/>
  <c r="D315" i="6"/>
  <c r="Z277" i="8"/>
  <c r="G261" i="6"/>
  <c r="F129"/>
  <c r="E293"/>
  <c r="AG171" i="8"/>
  <c r="E171" i="6"/>
  <c r="T270" i="8"/>
  <c r="AG447"/>
  <c r="AI489"/>
  <c r="AA499"/>
  <c r="O447"/>
  <c r="P90"/>
  <c r="AG385"/>
  <c r="N61"/>
  <c r="D435" i="6"/>
  <c r="E464"/>
  <c r="J489" i="8"/>
  <c r="AA438"/>
  <c r="P361"/>
  <c r="V18"/>
  <c r="AB154"/>
  <c r="AB344"/>
  <c r="AC412"/>
  <c r="AG472"/>
  <c r="AI155"/>
  <c r="AH141"/>
  <c r="F30" i="6"/>
  <c r="E407"/>
  <c r="AF10" i="8"/>
  <c r="AI230"/>
  <c r="AH113"/>
  <c r="AI181"/>
  <c r="P10"/>
  <c r="E312" i="6"/>
  <c r="O160" i="8"/>
  <c r="G191" i="6"/>
  <c r="D111"/>
  <c r="AA327" i="8"/>
  <c r="AG518"/>
  <c r="U483"/>
  <c r="AA418"/>
  <c r="E310" i="6"/>
  <c r="AB483" i="8"/>
  <c r="U239"/>
  <c r="W362"/>
  <c r="F263" i="6"/>
  <c r="F189"/>
  <c r="G307"/>
  <c r="AF33" i="8"/>
  <c r="E79" i="6"/>
  <c r="D324"/>
  <c r="G198"/>
  <c r="G221"/>
  <c r="F250"/>
  <c r="D98"/>
  <c r="J333" i="8"/>
  <c r="G257" i="6"/>
  <c r="G288"/>
  <c r="AI133" i="8"/>
  <c r="D466" i="6"/>
  <c r="U276" i="8"/>
  <c r="F64" i="6"/>
  <c r="G63"/>
  <c r="D117"/>
  <c r="AH481" i="8"/>
  <c r="W409"/>
  <c r="G180" i="6"/>
  <c r="F75"/>
  <c r="Z82" i="8"/>
  <c r="G245" i="6"/>
  <c r="D130"/>
  <c r="AF159" i="8"/>
  <c r="F146" i="6"/>
  <c r="AG456" i="8"/>
  <c r="AI316"/>
  <c r="AG23"/>
  <c r="P125"/>
  <c r="D138" i="6"/>
  <c r="Z265" i="8"/>
  <c r="F336" i="6"/>
  <c r="AA82" i="8"/>
  <c r="AH464"/>
  <c r="F48" i="6"/>
  <c r="AG42" i="8"/>
  <c r="E139" i="6"/>
  <c r="G65"/>
  <c r="F364"/>
  <c r="D109"/>
  <c r="F405"/>
  <c r="AG230" i="8"/>
  <c r="F271" i="6"/>
  <c r="AG88" i="8"/>
  <c r="AB205"/>
  <c r="D154" i="6"/>
  <c r="E176"/>
  <c r="F395"/>
  <c r="E141"/>
  <c r="D142"/>
  <c r="F362"/>
  <c r="AF501" i="8"/>
  <c r="AB294"/>
  <c r="AA160"/>
  <c r="AF191"/>
  <c r="F45" i="6"/>
  <c r="F290"/>
  <c r="AH39" i="8"/>
  <c r="E144" i="6"/>
  <c r="AI524" i="8"/>
  <c r="AF151"/>
  <c r="D290" i="6"/>
  <c r="T207" i="8"/>
  <c r="AF442"/>
  <c r="AG24"/>
  <c r="D94" i="6"/>
  <c r="AF53" i="8"/>
  <c r="W499"/>
  <c r="AI116"/>
  <c r="P68"/>
  <c r="E95" i="6"/>
  <c r="AI27" i="8"/>
  <c r="D323" i="6"/>
  <c r="F190"/>
  <c r="AG107" i="8"/>
  <c r="F309" i="6"/>
  <c r="D147"/>
  <c r="AH49" i="8"/>
  <c r="AG319"/>
  <c r="D281" i="6"/>
  <c r="AC8" i="8"/>
  <c r="F318" i="6"/>
  <c r="AA248" i="8"/>
  <c r="E270" i="6"/>
  <c r="AF16" i="8"/>
  <c r="C190"/>
  <c r="AH45"/>
  <c r="AF498"/>
  <c r="AH351"/>
  <c r="AH105"/>
  <c r="G343" i="6"/>
  <c r="F256"/>
  <c r="AG166" i="8"/>
  <c r="AB145"/>
  <c r="D70" i="6"/>
  <c r="F143"/>
  <c r="AC181" i="8"/>
  <c r="T443"/>
  <c r="G322" i="6"/>
  <c r="T354" i="8"/>
  <c r="AI520"/>
  <c r="AC273"/>
  <c r="E378" i="6"/>
  <c r="AA292" i="8"/>
  <c r="AH190"/>
  <c r="T253"/>
  <c r="AA231"/>
  <c r="Z34"/>
  <c r="AC514"/>
  <c r="U411"/>
  <c r="AF185"/>
  <c r="AI344"/>
  <c r="N176"/>
  <c r="F455" i="6"/>
  <c r="J214" i="8"/>
  <c r="AG58"/>
  <c r="AI345"/>
  <c r="U515"/>
  <c r="E325" i="6"/>
  <c r="AA150" i="8"/>
  <c r="AI135"/>
  <c r="F108" i="6"/>
  <c r="AI333" i="8"/>
  <c r="K414"/>
  <c r="O265"/>
  <c r="D463" i="6"/>
  <c r="Z217" i="8"/>
  <c r="Z56"/>
  <c r="U128"/>
  <c r="U444"/>
  <c r="E458" i="6"/>
  <c r="G374"/>
  <c r="AA437" i="8"/>
  <c r="AA118"/>
  <c r="AH374"/>
  <c r="E346" i="6"/>
  <c r="P182" i="8"/>
  <c r="F408" i="6"/>
  <c r="E97"/>
  <c r="F432"/>
  <c r="N249" i="8"/>
  <c r="AF319"/>
  <c r="AI272"/>
  <c r="G298" i="6"/>
  <c r="D341"/>
  <c r="AI396" i="8"/>
  <c r="E109" i="6"/>
  <c r="AH189" i="8"/>
  <c r="F396" i="6"/>
  <c r="AG317" i="8"/>
  <c r="D299" i="6"/>
  <c r="D65"/>
  <c r="G362"/>
  <c r="F182"/>
  <c r="AF395" i="8"/>
  <c r="D84" i="6"/>
  <c r="AI105" i="8"/>
  <c r="U219"/>
  <c r="G164" i="6"/>
  <c r="V485" i="8"/>
  <c r="G256" i="6"/>
  <c r="F234"/>
  <c r="Z522" i="8"/>
  <c r="AA18"/>
  <c r="V214"/>
  <c r="K249"/>
  <c r="G106" i="6"/>
  <c r="AF179" i="8"/>
  <c r="AI404"/>
  <c r="AC240"/>
  <c r="F120" i="6"/>
  <c r="D182"/>
  <c r="AF431" i="8"/>
  <c r="D387" i="6"/>
  <c r="F245"/>
  <c r="E55"/>
  <c r="G113"/>
  <c r="AH128" i="8"/>
  <c r="E165" i="6"/>
  <c r="AI483" i="8"/>
  <c r="G303" i="6"/>
  <c r="AG222" i="8"/>
  <c r="AH424"/>
  <c r="Z136"/>
  <c r="AI338"/>
  <c r="AF268"/>
  <c r="AG297"/>
  <c r="AH94"/>
  <c r="AI410"/>
  <c r="AI426"/>
  <c r="AH182"/>
  <c r="AG292"/>
  <c r="J460"/>
  <c r="T8"/>
  <c r="N89"/>
  <c r="AC42"/>
  <c r="BD177" i="12"/>
  <c r="V375" i="8"/>
  <c r="E402" i="6"/>
  <c r="AF34" i="8"/>
  <c r="AI60"/>
  <c r="AB355"/>
  <c r="AF286"/>
  <c r="AI104"/>
  <c r="E48" i="6"/>
  <c r="AC195" i="8"/>
  <c r="D16" i="6"/>
  <c r="F183"/>
  <c r="F79"/>
  <c r="E395"/>
  <c r="AG236" i="8"/>
  <c r="AI356"/>
  <c r="G328" i="6"/>
  <c r="I38" i="8"/>
  <c r="AF203"/>
  <c r="G270" i="6"/>
  <c r="AB300" i="8"/>
  <c r="D67" i="6"/>
  <c r="AH439" i="8"/>
  <c r="Z89"/>
  <c r="N19"/>
  <c r="G237" i="6"/>
  <c r="G297"/>
  <c r="Q396" i="8"/>
  <c r="K150"/>
  <c r="AG247"/>
  <c r="G394" i="6"/>
  <c r="AI203" i="8"/>
  <c r="U95"/>
  <c r="AA261"/>
  <c r="AA478"/>
  <c r="E18" i="6"/>
  <c r="AF271" i="8"/>
  <c r="G356" i="6"/>
  <c r="G43"/>
  <c r="D314"/>
  <c r="Q342" i="8"/>
  <c r="AH50"/>
  <c r="E51" i="6"/>
  <c r="G79"/>
  <c r="AF413" i="8"/>
  <c r="K131"/>
  <c r="AG427"/>
  <c r="AI194"/>
  <c r="AA238"/>
  <c r="AC381"/>
  <c r="I127"/>
  <c r="AI17"/>
  <c r="E284" i="6"/>
  <c r="D210"/>
  <c r="AF487" i="8"/>
  <c r="E332" i="6"/>
  <c r="U358" i="8"/>
  <c r="G140" i="6"/>
  <c r="F254"/>
  <c r="AG102" i="8"/>
  <c r="AH86"/>
  <c r="F105" i="6"/>
  <c r="G120"/>
  <c r="G162"/>
  <c r="D261"/>
  <c r="AC12" i="8"/>
  <c r="G353" i="6"/>
  <c r="E125"/>
  <c r="AI346" i="8"/>
  <c r="E168" i="6"/>
  <c r="E101"/>
  <c r="F296"/>
  <c r="AF420" i="8"/>
  <c r="G54" i="6"/>
  <c r="F401"/>
  <c r="AH377" i="8"/>
  <c r="D201" i="6"/>
  <c r="U179" i="8"/>
  <c r="AF279"/>
  <c r="D58" i="6"/>
  <c r="AF28" i="8"/>
  <c r="AI507"/>
  <c r="AG301"/>
  <c r="Z104"/>
  <c r="G87" i="6"/>
  <c r="I395" i="8"/>
  <c r="AF132"/>
  <c r="E113" i="6"/>
  <c r="AF224" i="8"/>
  <c r="V140"/>
  <c r="W221"/>
  <c r="D330" i="6"/>
  <c r="D26"/>
  <c r="E46" i="8"/>
  <c r="AH66"/>
  <c r="AI182"/>
  <c r="AC129"/>
  <c r="G231" i="6"/>
  <c r="D39"/>
  <c r="D81"/>
  <c r="Q128" i="8"/>
  <c r="Z460"/>
  <c r="AB413"/>
  <c r="AI441"/>
  <c r="E264" i="6"/>
  <c r="AF182" i="8"/>
  <c r="F170" i="6"/>
  <c r="AI5" i="8"/>
  <c r="AH65"/>
  <c r="J54"/>
  <c r="G17" i="6"/>
  <c r="AB21" i="8"/>
  <c r="E446" i="6"/>
  <c r="AF356" i="8"/>
  <c r="AA428"/>
  <c r="E93" i="6"/>
  <c r="AI77" i="8"/>
  <c r="AB153"/>
  <c r="D69" i="6"/>
  <c r="AH173" i="8"/>
  <c r="D311" i="6"/>
  <c r="G446"/>
  <c r="G391"/>
  <c r="F257"/>
  <c r="W506" i="8"/>
  <c r="AA282"/>
  <c r="AI420"/>
  <c r="AH106"/>
  <c r="AF199"/>
  <c r="Q436"/>
  <c r="T29"/>
  <c r="P326"/>
  <c r="AI125"/>
  <c r="AF36"/>
  <c r="AG178"/>
  <c r="AA240"/>
  <c r="AF365"/>
  <c r="AH112"/>
  <c r="Z274"/>
  <c r="I93"/>
  <c r="AB105"/>
  <c r="AB408"/>
  <c r="E356" i="6"/>
  <c r="F61"/>
  <c r="E471"/>
  <c r="AI329" i="8"/>
  <c r="AA461"/>
  <c r="F351" i="6"/>
  <c r="AA234" i="8"/>
  <c r="AG113"/>
  <c r="D89" i="6"/>
  <c r="D189"/>
  <c r="G275"/>
  <c r="E384"/>
  <c r="AG327" i="8"/>
  <c r="AI39"/>
  <c r="W390"/>
  <c r="F104" i="6"/>
  <c r="B148" i="8"/>
  <c r="E75" i="6"/>
  <c r="AC383" i="8"/>
  <c r="O54"/>
  <c r="AH314"/>
  <c r="AF332"/>
  <c r="AI260"/>
  <c r="AI214"/>
  <c r="G197" i="6"/>
  <c r="D192"/>
  <c r="AG161" i="8"/>
  <c r="D200" i="6"/>
  <c r="AF429" i="8"/>
  <c r="D106" i="6"/>
  <c r="AF319" i="3"/>
  <c r="D125" i="6"/>
  <c r="Z167" i="8"/>
  <c r="AA28"/>
  <c r="D273" i="6"/>
  <c r="D370"/>
  <c r="D180"/>
  <c r="G355"/>
  <c r="G26"/>
  <c r="Z19" i="8"/>
  <c r="CM139" i="13"/>
  <c r="E119" i="6"/>
  <c r="E313"/>
  <c r="AB335" i="8"/>
  <c r="AF231"/>
  <c r="AG35"/>
  <c r="AI73"/>
  <c r="AG202"/>
  <c r="E209" i="6"/>
  <c r="AG391" i="8"/>
  <c r="E130" i="6"/>
  <c r="AF21" i="8"/>
  <c r="AI452"/>
  <c r="D404" i="6"/>
  <c r="AI430" i="8"/>
  <c r="D223" i="6"/>
  <c r="AG430" i="8"/>
  <c r="D176" i="6"/>
  <c r="V162" i="8"/>
  <c r="G254" i="6"/>
  <c r="D166"/>
  <c r="AB62" i="8"/>
  <c r="D68" i="6"/>
  <c r="F369"/>
  <c r="D179"/>
  <c r="U200" i="8"/>
  <c r="D233" i="6"/>
  <c r="AH16" i="8"/>
  <c r="E374" i="6"/>
  <c r="AC496" i="8"/>
  <c r="E122" i="6"/>
  <c r="Z379" i="8"/>
  <c r="Z25"/>
  <c r="AH193"/>
  <c r="F195" i="6"/>
  <c r="W64" i="8"/>
  <c r="D255" i="6"/>
  <c r="U307" i="8"/>
  <c r="U262"/>
  <c r="AF282"/>
  <c r="F407" i="6"/>
  <c r="G92"/>
  <c r="E254"/>
  <c r="G182"/>
  <c r="G58"/>
  <c r="E135"/>
  <c r="K442" i="8"/>
  <c r="E233" i="6"/>
  <c r="Z140" i="8"/>
  <c r="Q509"/>
  <c r="T315"/>
  <c r="D195" i="6"/>
  <c r="AF297" i="8"/>
  <c r="U171"/>
  <c r="AG16"/>
  <c r="AF197"/>
  <c r="G459" i="6"/>
  <c r="G175"/>
  <c r="D150"/>
  <c r="C222" i="8"/>
  <c r="AH339"/>
  <c r="D372" i="6"/>
  <c r="N431" i="8"/>
  <c r="AH295"/>
  <c r="AH87"/>
  <c r="N33"/>
  <c r="D41" i="6"/>
  <c r="D52"/>
  <c r="F410"/>
  <c r="J365" i="8"/>
  <c r="V340"/>
  <c r="E142" i="6"/>
  <c r="G51"/>
  <c r="U125" i="8"/>
  <c r="E64" i="6"/>
  <c r="W403" i="8"/>
  <c r="AA414"/>
  <c r="AI367"/>
  <c r="AA477"/>
  <c r="E32" i="6"/>
  <c r="AB318" i="8"/>
  <c r="U403"/>
  <c r="Q298"/>
  <c r="AG478"/>
  <c r="E336" i="6"/>
  <c r="AC524" i="8"/>
  <c r="P18"/>
  <c r="D445" i="6"/>
  <c r="G444"/>
  <c r="E33"/>
  <c r="Z455" i="8"/>
  <c r="F458" i="6"/>
  <c r="F279"/>
  <c r="G265"/>
  <c r="AI504" i="8"/>
  <c r="AB341"/>
  <c r="AF43"/>
  <c r="E126" i="6"/>
  <c r="D460"/>
  <c r="W294" i="8"/>
  <c r="F311" i="6"/>
  <c r="D301"/>
  <c r="D433"/>
  <c r="G313"/>
  <c r="F164"/>
  <c r="AF143" i="8"/>
  <c r="F172" i="6"/>
  <c r="Z327" i="8"/>
  <c r="AF175"/>
  <c r="D377" i="6"/>
  <c r="AF73" i="8"/>
  <c r="AC487"/>
  <c r="AI7"/>
  <c r="AF38"/>
  <c r="F345" i="6"/>
  <c r="AI217" i="8"/>
  <c r="D353" i="6"/>
  <c r="AI138" i="8"/>
  <c r="V136"/>
  <c r="Z431"/>
  <c r="AC164"/>
  <c r="E148" i="6"/>
  <c r="AF19" i="8"/>
  <c r="AC500"/>
  <c r="F308" i="6"/>
  <c r="Q469" i="8"/>
  <c r="AB211"/>
  <c r="G52" i="6"/>
  <c r="AF481" i="8"/>
  <c r="F278" i="6"/>
  <c r="AI274" i="8"/>
  <c r="D359" i="6"/>
  <c r="F304"/>
  <c r="AI416" i="8"/>
  <c r="AG522"/>
  <c r="AC440"/>
  <c r="D411" i="6"/>
  <c r="AC332" i="8"/>
  <c r="Z311"/>
  <c r="Z46"/>
  <c r="AA370"/>
  <c r="W279"/>
  <c r="E408" i="6"/>
  <c r="D165"/>
  <c r="F137"/>
  <c r="AF164" i="8"/>
  <c r="AI336"/>
  <c r="AI366"/>
  <c r="D47" i="6"/>
  <c r="E426"/>
  <c r="F420"/>
  <c r="AI282" i="8"/>
  <c r="U507"/>
  <c r="AF471"/>
  <c r="J469"/>
  <c r="AF92"/>
  <c r="W293"/>
  <c r="F109" i="6"/>
  <c r="E82"/>
  <c r="E359"/>
  <c r="G327"/>
  <c r="E102"/>
  <c r="D103"/>
  <c r="AA303" i="8"/>
  <c r="AG130"/>
  <c r="D224" i="6"/>
  <c r="G146"/>
  <c r="Z467" i="8"/>
  <c r="AI57"/>
  <c r="E47" i="6"/>
  <c r="AB453" i="8"/>
  <c r="AI14"/>
  <c r="F202" i="6"/>
  <c r="E443"/>
  <c r="F433"/>
  <c r="G20"/>
  <c r="E350"/>
  <c r="F40"/>
  <c r="K412" i="8"/>
  <c r="AG37"/>
  <c r="W33"/>
  <c r="AH165"/>
  <c r="G415" i="6"/>
  <c r="E30"/>
  <c r="E202"/>
  <c r="G252"/>
  <c r="AC33" i="8"/>
  <c r="D20" i="6"/>
  <c r="D213"/>
  <c r="AB171" i="8"/>
  <c r="AH195"/>
  <c r="E58" i="6"/>
  <c r="AA274" i="8"/>
  <c r="G319" i="6"/>
  <c r="D50"/>
  <c r="D254"/>
  <c r="F171"/>
  <c r="AG283" i="8"/>
  <c r="AA268"/>
  <c r="E121" i="6"/>
  <c r="E160"/>
  <c r="AF318" i="8"/>
  <c r="AA83"/>
  <c r="Q56"/>
  <c r="E321" i="6"/>
  <c r="F322"/>
  <c r="Z218" i="8"/>
  <c r="H15"/>
  <c r="Z502"/>
  <c r="AG101"/>
  <c r="F49" i="6"/>
  <c r="F365"/>
  <c r="G239"/>
  <c r="U370" i="8"/>
  <c r="F69" i="6"/>
  <c r="AF133" i="8"/>
  <c r="AF454"/>
  <c r="F300" i="6"/>
  <c r="G430"/>
  <c r="E425"/>
  <c r="N116" i="8"/>
  <c r="U187"/>
  <c r="D60" i="6"/>
  <c r="G317"/>
  <c r="G30"/>
  <c r="E111"/>
  <c r="AB401" i="8"/>
  <c r="AH293"/>
  <c r="F233" i="6"/>
  <c r="D161"/>
  <c r="AF303" i="8"/>
  <c r="AI113"/>
  <c r="D187" i="6"/>
  <c r="E118"/>
  <c r="G323"/>
  <c r="G280"/>
  <c r="AH167" i="8"/>
  <c r="E420" i="6"/>
  <c r="E287"/>
  <c r="F203"/>
  <c r="E149"/>
  <c r="D107"/>
  <c r="N150" i="8"/>
  <c r="G60" i="6"/>
  <c r="AG274" i="8"/>
  <c r="T186"/>
  <c r="E167" i="6"/>
  <c r="AI256" i="8"/>
  <c r="V339"/>
  <c r="D203" i="6"/>
  <c r="AG150" i="8"/>
  <c r="G454" i="6"/>
  <c r="G124"/>
  <c r="AA270" i="8"/>
  <c r="AH78"/>
  <c r="G187" i="6"/>
  <c r="AA496" i="8"/>
  <c r="AC167"/>
  <c r="AH175"/>
  <c r="W77"/>
  <c r="AH246"/>
  <c r="AF266"/>
  <c r="AF516"/>
  <c r="E345" i="6"/>
  <c r="D272"/>
  <c r="AF412" i="8"/>
  <c r="AF502"/>
  <c r="Z193"/>
  <c r="AH7"/>
  <c r="AG405"/>
  <c r="AG499"/>
  <c r="U132"/>
  <c r="AI86"/>
  <c r="Z209"/>
  <c r="AF423"/>
  <c r="AG72"/>
  <c r="AF22"/>
  <c r="AG335"/>
  <c r="D410" i="6"/>
  <c r="H13" i="8"/>
  <c r="V517"/>
  <c r="AC146"/>
  <c r="AI122" i="3"/>
  <c r="D38" i="6"/>
  <c r="AF424" i="8"/>
  <c r="D82" i="6"/>
  <c r="U213" i="8"/>
  <c r="AF232"/>
  <c r="AI437"/>
  <c r="AI216"/>
  <c r="AH452"/>
  <c r="F406" i="6"/>
  <c r="F177"/>
  <c r="U423" i="8"/>
  <c r="AI150"/>
  <c r="T83"/>
  <c r="U113"/>
  <c r="W401"/>
  <c r="F414" i="6"/>
  <c r="G151"/>
  <c r="E66"/>
  <c r="J378" i="8"/>
  <c r="T61"/>
  <c r="G392" i="6"/>
  <c r="AH146" i="8"/>
  <c r="V267"/>
  <c r="AC387"/>
  <c r="U203"/>
  <c r="AB304"/>
  <c r="AC30"/>
  <c r="AH355"/>
  <c r="O107"/>
  <c r="AA95"/>
  <c r="F211" i="6"/>
  <c r="F450"/>
  <c r="E271"/>
  <c r="AB274" i="8"/>
  <c r="AH98"/>
  <c r="AH12"/>
  <c r="G455" i="6"/>
  <c r="AC386" i="8"/>
  <c r="V445"/>
  <c r="D96" i="6"/>
  <c r="D202"/>
  <c r="AI62" i="8"/>
  <c r="G35" i="6"/>
  <c r="AC224" i="8"/>
  <c r="F354" i="6"/>
  <c r="O524" i="8"/>
  <c r="AH72"/>
  <c r="AF489"/>
  <c r="H119"/>
  <c r="D303" i="6"/>
  <c r="AB330" i="8"/>
  <c r="N280"/>
  <c r="P423"/>
  <c r="N412"/>
  <c r="AB198" i="3"/>
  <c r="D144" i="6"/>
  <c r="AF54" i="8"/>
  <c r="F381" i="6"/>
  <c r="T51" i="8"/>
  <c r="G296" i="6"/>
  <c r="AG30" i="8"/>
  <c r="W458"/>
  <c r="F114" i="6"/>
  <c r="F348"/>
  <c r="U145" i="8"/>
  <c r="E348" i="6"/>
  <c r="AI347" i="8"/>
  <c r="F391" i="6"/>
  <c r="P404" i="8"/>
  <c r="G134" i="6"/>
  <c r="D328"/>
  <c r="AF45" i="8"/>
  <c r="AC280"/>
  <c r="O256"/>
  <c r="I333"/>
  <c r="V429"/>
  <c r="AH371"/>
  <c r="F303" i="6"/>
  <c r="D78"/>
  <c r="F148"/>
  <c r="F128"/>
  <c r="G67"/>
  <c r="H203" i="8"/>
  <c r="E208" i="6"/>
  <c r="V407" i="8"/>
  <c r="AH432"/>
  <c r="G218" i="6"/>
  <c r="AG279" i="8"/>
  <c r="P207"/>
  <c r="I394"/>
  <c r="AH34"/>
  <c r="F22" i="6"/>
  <c r="AA382" i="8"/>
  <c r="AF444"/>
  <c r="G396" i="6"/>
  <c r="D449"/>
  <c r="Z8" i="8"/>
  <c r="AG225"/>
  <c r="V141"/>
  <c r="AA448"/>
  <c r="G432" i="6"/>
  <c r="Z145" i="8"/>
  <c r="D417" i="6"/>
  <c r="G345"/>
  <c r="F23"/>
  <c r="D229"/>
  <c r="E286"/>
  <c r="AI117" i="8"/>
  <c r="W265"/>
  <c r="T131"/>
  <c r="G226" i="6"/>
  <c r="AC31" i="8"/>
  <c r="AA386"/>
  <c r="O207"/>
  <c r="F333" i="6"/>
  <c r="F21"/>
  <c r="F323"/>
  <c r="E81"/>
  <c r="P304" i="8"/>
  <c r="W270"/>
  <c r="AF166"/>
  <c r="AG98"/>
  <c r="D253" i="6"/>
  <c r="AC264" i="8"/>
  <c r="F462" i="6"/>
  <c r="AC66" i="8"/>
  <c r="D113" i="6"/>
  <c r="AI523" i="8"/>
  <c r="U311"/>
  <c r="O272"/>
  <c r="V416"/>
  <c r="AA316"/>
  <c r="AI34"/>
  <c r="AB371"/>
  <c r="AI165"/>
  <c r="V188"/>
  <c r="T212"/>
  <c r="AB45"/>
  <c r="V84"/>
  <c r="AF407"/>
  <c r="F215" i="6"/>
  <c r="AB19" i="8"/>
  <c r="E447" i="6"/>
  <c r="Z506" i="8"/>
  <c r="AF148"/>
  <c r="V29"/>
  <c r="P498"/>
  <c r="T338"/>
  <c r="G38" i="6"/>
  <c r="AI198" i="8"/>
  <c r="Z16"/>
  <c r="G172" i="6"/>
  <c r="AB400" i="8"/>
  <c r="E436" i="6"/>
  <c r="D409"/>
  <c r="AI348" i="8"/>
  <c r="V303"/>
  <c r="AG495"/>
  <c r="F99" i="6"/>
  <c r="AA78" i="8"/>
  <c r="C156"/>
  <c r="Q483"/>
  <c r="AB85"/>
  <c r="AG209"/>
  <c r="W425" i="3"/>
  <c r="Q45" i="8"/>
  <c r="Q94"/>
  <c r="AC477"/>
  <c r="P287"/>
  <c r="F50" i="6"/>
  <c r="Q84" i="8"/>
  <c r="AC265"/>
  <c r="W424"/>
  <c r="Z132"/>
  <c r="AG282"/>
  <c r="H310"/>
  <c r="K362"/>
  <c r="AC456"/>
  <c r="Q87"/>
  <c r="AA99"/>
  <c r="Z474" i="3"/>
  <c r="E493"/>
  <c r="AI273" i="8"/>
  <c r="AH409"/>
  <c r="T158" i="3"/>
  <c r="AH221" i="8"/>
  <c r="D6"/>
  <c r="I53" i="3"/>
  <c r="U273" i="8"/>
  <c r="U30"/>
  <c r="AH430"/>
  <c r="F62" i="6"/>
  <c r="AI394" i="3"/>
  <c r="G240" i="6"/>
  <c r="B230" i="8"/>
  <c r="AA304"/>
  <c r="H314"/>
  <c r="D31" i="6"/>
  <c r="B91" i="8"/>
  <c r="O318"/>
  <c r="AF451"/>
  <c r="AG231"/>
  <c r="AI384"/>
  <c r="AI23"/>
  <c r="AH48"/>
  <c r="V372"/>
  <c r="J422"/>
  <c r="D354" i="6"/>
  <c r="AI139" i="8"/>
  <c r="G194" i="6"/>
  <c r="AF74" i="8"/>
  <c r="T308"/>
  <c r="AB219"/>
  <c r="AG292" i="3"/>
  <c r="G318" i="6"/>
  <c r="U147" i="8"/>
  <c r="F349" i="6"/>
  <c r="Q497" i="8"/>
  <c r="H420"/>
  <c r="AF371"/>
  <c r="W194" i="3"/>
  <c r="O372" i="8"/>
  <c r="AC109"/>
  <c r="V88"/>
  <c r="Q392"/>
  <c r="AI131"/>
  <c r="N339"/>
  <c r="AF478"/>
  <c r="AI355"/>
  <c r="F242" i="6"/>
  <c r="P511" i="8"/>
  <c r="U211"/>
  <c r="O420"/>
  <c r="AB16"/>
  <c r="T523"/>
  <c r="Q216"/>
  <c r="AI32"/>
  <c r="N214"/>
  <c r="AA213"/>
  <c r="C275"/>
  <c r="AH147" i="3"/>
  <c r="C308" i="8"/>
  <c r="H437" i="3"/>
  <c r="AH263"/>
  <c r="P127" i="8"/>
  <c r="AH38"/>
  <c r="Z99"/>
  <c r="U445"/>
  <c r="AG475"/>
  <c r="H236"/>
  <c r="U301"/>
  <c r="AB477"/>
  <c r="E175" i="6"/>
  <c r="W7" i="8"/>
  <c r="T413"/>
  <c r="C302" i="3"/>
  <c r="AF443" i="8"/>
  <c r="C20" i="3"/>
  <c r="W249" i="8"/>
  <c r="AC443"/>
  <c r="AG117"/>
  <c r="K73"/>
  <c r="H64"/>
  <c r="U479"/>
  <c r="D49"/>
  <c r="P205"/>
  <c r="AB93"/>
  <c r="AA399"/>
  <c r="AB174"/>
  <c r="G421" i="6"/>
  <c r="AF432" i="8"/>
  <c r="AG73"/>
  <c r="D123" i="6"/>
  <c r="F44"/>
  <c r="F261"/>
  <c r="F39"/>
  <c r="J253" i="8"/>
  <c r="B274"/>
  <c r="D24" i="6"/>
  <c r="Z109" i="8"/>
  <c r="AG328"/>
  <c r="V45"/>
  <c r="W516"/>
  <c r="AH353"/>
  <c r="W345"/>
  <c r="P134"/>
  <c r="W71"/>
  <c r="T176"/>
  <c r="Z287"/>
  <c r="H274"/>
  <c r="T73" i="3"/>
  <c r="AA472" i="8"/>
  <c r="K458"/>
  <c r="AF156"/>
  <c r="AI468" i="3"/>
  <c r="I426" i="8"/>
  <c r="W498"/>
  <c r="J363"/>
  <c r="H355" i="3"/>
  <c r="AB419" i="8"/>
  <c r="E290" i="6"/>
  <c r="C233" i="8"/>
  <c r="E524" i="3"/>
  <c r="I265" i="8"/>
  <c r="AF307"/>
  <c r="AA456"/>
  <c r="AC242"/>
  <c r="I120"/>
  <c r="T231" i="3"/>
  <c r="AB349" i="8"/>
  <c r="AH75" i="3"/>
  <c r="H104" i="8"/>
  <c r="AG187" i="3"/>
  <c r="Q236" i="8"/>
  <c r="N519"/>
  <c r="AG50" i="3"/>
  <c r="K69" i="8"/>
  <c r="D324"/>
  <c r="P4"/>
  <c r="D270"/>
  <c r="Q50"/>
  <c r="T501"/>
  <c r="I307"/>
  <c r="AD475" i="12"/>
  <c r="K114" i="8"/>
  <c r="T94"/>
  <c r="AH53"/>
  <c r="AH29"/>
  <c r="AB176"/>
  <c r="W87"/>
  <c r="AC247"/>
  <c r="V509"/>
  <c r="Z465"/>
  <c r="D451" i="6"/>
  <c r="Z131" i="8"/>
  <c r="AH31"/>
  <c r="G419" i="6"/>
  <c r="AA34" i="8"/>
  <c r="V423"/>
  <c r="AI66"/>
  <c r="N342"/>
  <c r="O323"/>
  <c r="D427" i="6"/>
  <c r="F223"/>
  <c r="F328"/>
  <c r="AC485" i="8"/>
  <c r="AI395"/>
  <c r="E43" i="6"/>
  <c r="AI511" i="8"/>
  <c r="AH428"/>
  <c r="F29" i="6"/>
  <c r="G295"/>
  <c r="AH54" i="8"/>
  <c r="AA186"/>
  <c r="AG370"/>
  <c r="O326"/>
  <c r="O482"/>
  <c r="F370" i="6"/>
  <c r="O43" i="8"/>
  <c r="I349"/>
  <c r="D470" i="3"/>
  <c r="U496" i="8"/>
  <c r="AI61"/>
  <c r="W342"/>
  <c r="P190"/>
  <c r="I522"/>
  <c r="AA134"/>
  <c r="I23"/>
  <c r="AH434"/>
  <c r="AA257"/>
  <c r="AI226"/>
  <c r="AC405"/>
  <c r="E68" i="6"/>
  <c r="ED127" i="12"/>
  <c r="AI448" i="8"/>
  <c r="D151" i="6"/>
  <c r="P50" i="8"/>
  <c r="AC140" i="3"/>
  <c r="AF455" i="8"/>
  <c r="E328" i="6"/>
  <c r="AI170" i="8"/>
  <c r="U389"/>
  <c r="AG136"/>
  <c r="W425"/>
  <c r="J265"/>
  <c r="Z276" i="3"/>
  <c r="K489" i="8"/>
  <c r="AC388"/>
  <c r="AA479"/>
  <c r="F227" i="6"/>
  <c r="AF357" i="8"/>
  <c r="U395"/>
  <c r="AC214"/>
  <c r="U317"/>
  <c r="AA222"/>
  <c r="AH323"/>
  <c r="F89" i="6"/>
  <c r="B393" i="8"/>
  <c r="F281" i="6"/>
  <c r="AG517" i="8"/>
  <c r="W381"/>
  <c r="AB321"/>
  <c r="AI143"/>
  <c r="AA4" i="3"/>
  <c r="H90" i="8"/>
  <c r="AF366"/>
  <c r="AC89"/>
  <c r="U76"/>
  <c r="E329" i="3"/>
  <c r="U523" i="8"/>
  <c r="AC16"/>
  <c r="AF223" i="3"/>
  <c r="D247"/>
  <c r="H238" i="8"/>
  <c r="AH512"/>
  <c r="J210"/>
  <c r="Z490"/>
  <c r="Q89"/>
  <c r="AC88"/>
  <c r="T482"/>
  <c r="AA23" i="3"/>
  <c r="U196" i="8"/>
  <c r="J229"/>
  <c r="AC507"/>
  <c r="K229"/>
  <c r="AH325"/>
  <c r="N448"/>
  <c r="T254"/>
  <c r="V105"/>
  <c r="D199" i="3"/>
  <c r="AI320" i="8"/>
  <c r="E166" i="6"/>
  <c r="AC38" i="8"/>
  <c r="Q148"/>
  <c r="AB248"/>
  <c r="Z236"/>
  <c r="N107"/>
  <c r="AC216"/>
  <c r="AG159"/>
  <c r="AG39"/>
  <c r="AH303"/>
  <c r="D292" i="6"/>
  <c r="U96" i="8"/>
  <c r="O484"/>
  <c r="Z204"/>
  <c r="O61"/>
  <c r="I281"/>
  <c r="J150"/>
  <c r="BD258" i="12"/>
  <c r="G111" i="6"/>
  <c r="W257" i="8"/>
  <c r="AF58"/>
  <c r="C441" i="3"/>
  <c r="AA46" i="8"/>
  <c r="Z478"/>
  <c r="D206" i="6"/>
  <c r="U73" i="8"/>
  <c r="W18"/>
  <c r="C443"/>
  <c r="AF480"/>
  <c r="AH314" i="3"/>
  <c r="AC352" i="8"/>
  <c r="AA374"/>
  <c r="AB523"/>
  <c r="I35"/>
  <c r="AA197"/>
  <c r="Z126"/>
  <c r="F428" i="6"/>
  <c r="J309" i="8"/>
  <c r="I79"/>
  <c r="AB216"/>
  <c r="V142"/>
  <c r="W189"/>
  <c r="E457" i="6"/>
  <c r="W392" i="8"/>
  <c r="J247"/>
  <c r="W142"/>
  <c r="W93"/>
  <c r="AF269"/>
  <c r="AC379" i="3"/>
  <c r="H127" i="8"/>
  <c r="AC288"/>
  <c r="P180"/>
  <c r="V128"/>
  <c r="AG407"/>
  <c r="E273" i="6"/>
  <c r="O466" i="8"/>
  <c r="C42"/>
  <c r="V502"/>
  <c r="V495"/>
  <c r="AC470"/>
  <c r="W503"/>
  <c r="AG363"/>
  <c r="U12"/>
  <c r="AF216"/>
  <c r="V38"/>
  <c r="AF274"/>
  <c r="O381"/>
  <c r="G98" i="6"/>
  <c r="D337"/>
  <c r="V263" i="8"/>
  <c r="AA106"/>
  <c r="AA142"/>
  <c r="AC459"/>
  <c r="N36"/>
  <c r="AI234"/>
  <c r="F334" i="6"/>
  <c r="N13" i="8"/>
  <c r="AG48"/>
  <c r="Z199"/>
  <c r="W447"/>
  <c r="AH187"/>
  <c r="G128" i="6"/>
  <c r="AA365" i="8"/>
  <c r="AB143"/>
  <c r="AG153"/>
  <c r="AA151"/>
  <c r="G129" i="6"/>
  <c r="D27"/>
  <c r="E145"/>
  <c r="AH149" i="8"/>
  <c r="AF205"/>
  <c r="F213" i="6"/>
  <c r="AF298" i="8"/>
  <c r="E276" i="6"/>
  <c r="F397"/>
  <c r="AH470" i="8"/>
  <c r="AF171"/>
  <c r="G192" i="6"/>
  <c r="AI281" i="8"/>
  <c r="E71" i="6"/>
  <c r="AI265" i="8"/>
  <c r="E291" i="6"/>
  <c r="E283"/>
  <c r="F181"/>
  <c r="AG434" i="8"/>
  <c r="AI517"/>
  <c r="D158" i="6"/>
  <c r="B305" i="8"/>
  <c r="Q468"/>
  <c r="E314" i="6"/>
  <c r="AG248" i="3"/>
  <c r="AI53" i="8"/>
  <c r="AB245"/>
  <c r="Q120"/>
  <c r="E207"/>
  <c r="AH157"/>
  <c r="W261"/>
  <c r="N188"/>
  <c r="T117"/>
  <c r="E491" i="3"/>
  <c r="O299" i="8"/>
  <c r="W159"/>
  <c r="V23"/>
  <c r="AF198"/>
  <c r="D102"/>
  <c r="Z389"/>
  <c r="AH411"/>
  <c r="G47" i="6"/>
  <c r="AB206" i="8"/>
  <c r="AC355"/>
  <c r="D216" i="6"/>
  <c r="AA404" i="8"/>
  <c r="Z492"/>
  <c r="AI35"/>
  <c r="U348"/>
  <c r="AI199"/>
  <c r="W452"/>
  <c r="U138"/>
  <c r="B508"/>
  <c r="AI31"/>
  <c r="E263" i="6"/>
  <c r="E201"/>
  <c r="D393"/>
  <c r="E466" i="3"/>
  <c r="F329" i="6"/>
  <c r="AC17" i="8"/>
  <c r="AG315" i="3"/>
  <c r="AF375" i="8"/>
  <c r="K392"/>
  <c r="D469" i="6"/>
  <c r="W272" i="8"/>
  <c r="V444"/>
  <c r="AG427" i="3"/>
  <c r="Z165"/>
  <c r="AA124" i="8"/>
  <c r="AC378"/>
  <c r="AI241" i="3"/>
  <c r="T318" i="8"/>
  <c r="AH238" i="3"/>
  <c r="AG151"/>
  <c r="V33" i="8"/>
  <c r="AF97"/>
  <c r="I176"/>
  <c r="AF236" i="3"/>
  <c r="P263" i="8"/>
  <c r="O23"/>
  <c r="AA471"/>
  <c r="AB208"/>
  <c r="AG241"/>
  <c r="E251" i="6"/>
  <c r="E138"/>
  <c r="D79"/>
  <c r="T73" i="8"/>
  <c r="AG338"/>
  <c r="D80" i="6"/>
  <c r="V220" i="8"/>
  <c r="AB457"/>
  <c r="T115"/>
  <c r="U91"/>
  <c r="AB521"/>
  <c r="N247"/>
  <c r="F340" i="6"/>
  <c r="G99"/>
  <c r="AH434" i="3"/>
  <c r="E63" i="6"/>
  <c r="E297"/>
  <c r="Z435" i="8"/>
  <c r="G361" i="6"/>
  <c r="E59"/>
  <c r="G375"/>
  <c r="V255" i="8"/>
  <c r="O67"/>
  <c r="V513"/>
  <c r="V227"/>
  <c r="AB53"/>
  <c r="F174" i="6"/>
  <c r="G132"/>
  <c r="AI206" i="3"/>
  <c r="U275" i="8"/>
  <c r="AC277" i="3"/>
  <c r="J293" i="8"/>
  <c r="AB320"/>
  <c r="AA239"/>
  <c r="AF521" i="3"/>
  <c r="AA131" i="8"/>
  <c r="AH308"/>
  <c r="Z98"/>
  <c r="AH67"/>
  <c r="BD501" i="12"/>
  <c r="N133" i="8"/>
  <c r="AA329"/>
  <c r="N105"/>
  <c r="T152"/>
  <c r="AF177"/>
  <c r="AF8"/>
  <c r="W132"/>
  <c r="AB73" i="3"/>
  <c r="AB511"/>
  <c r="U300"/>
  <c r="W156"/>
  <c r="U391"/>
  <c r="B49" i="8"/>
  <c r="AF276"/>
  <c r="E89"/>
  <c r="AF126"/>
  <c r="U400"/>
  <c r="AH299"/>
  <c r="AB237" i="3"/>
  <c r="AF260" i="8"/>
  <c r="E221" i="3"/>
  <c r="J177" i="8"/>
  <c r="T479"/>
  <c r="AA494"/>
  <c r="AB8"/>
  <c r="AA381"/>
  <c r="P278"/>
  <c r="AI202"/>
  <c r="Q471"/>
  <c r="AH170"/>
  <c r="Z476"/>
  <c r="Q320"/>
  <c r="E258" i="6"/>
  <c r="O158" i="8"/>
  <c r="AC36" i="3"/>
  <c r="K307" i="8"/>
  <c r="AA19"/>
  <c r="D114" i="6"/>
  <c r="AF172" i="8"/>
  <c r="AI300"/>
  <c r="AH125"/>
  <c r="F74" i="6"/>
  <c r="AF472" i="8"/>
  <c r="AF99"/>
  <c r="AB48"/>
  <c r="D360" i="6"/>
  <c r="G349"/>
  <c r="AF312" i="3"/>
  <c r="O167" i="8"/>
  <c r="AF257" i="3"/>
  <c r="W443" i="8"/>
  <c r="P420"/>
  <c r="N437"/>
  <c r="AC215"/>
  <c r="D54" i="6"/>
  <c r="AH191" i="8"/>
  <c r="AH472"/>
  <c r="T119"/>
  <c r="AH122"/>
  <c r="AG503" i="3"/>
  <c r="E229" i="8"/>
  <c r="K61"/>
  <c r="K11"/>
  <c r="AI341"/>
  <c r="Q85"/>
  <c r="J107"/>
  <c r="U512"/>
  <c r="Q171"/>
  <c r="AC115"/>
  <c r="N273"/>
  <c r="B385" i="3"/>
  <c r="J21" i="8"/>
  <c r="E455" i="6"/>
  <c r="AB398" i="8"/>
  <c r="O26"/>
  <c r="N374"/>
  <c r="I194"/>
  <c r="AA84" i="3"/>
  <c r="AA474"/>
  <c r="Q474" i="8"/>
  <c r="O300"/>
  <c r="J133"/>
  <c r="V178"/>
  <c r="AC122"/>
  <c r="U134" i="3"/>
  <c r="C144" i="8"/>
  <c r="AH486"/>
  <c r="P389"/>
  <c r="AC435" i="3"/>
  <c r="AI196"/>
  <c r="J27" i="8"/>
  <c r="W337"/>
  <c r="AC23" i="3"/>
  <c r="AB234"/>
  <c r="B426"/>
  <c r="V153"/>
  <c r="E134" i="6"/>
  <c r="AA311" i="8"/>
  <c r="D59" i="6"/>
  <c r="D221"/>
  <c r="O100" i="8"/>
  <c r="E232"/>
  <c r="U427"/>
  <c r="AI337"/>
  <c r="D218" i="6"/>
  <c r="AF496" i="8"/>
  <c r="AG353" i="3"/>
  <c r="AI78" i="8"/>
  <c r="E132" i="6"/>
  <c r="F32"/>
  <c r="G264"/>
  <c r="C74" i="8"/>
  <c r="V412"/>
  <c r="D207" i="6"/>
  <c r="Z414" i="8"/>
  <c r="Z21"/>
  <c r="AH510"/>
  <c r="G312" i="6"/>
  <c r="N125" i="8"/>
  <c r="V518"/>
  <c r="G88" i="6"/>
  <c r="AB39" i="8"/>
  <c r="AF114"/>
  <c r="D19" i="6"/>
  <c r="E421"/>
  <c r="F465"/>
  <c r="AG296" i="3"/>
  <c r="D398" i="6"/>
  <c r="AF381" i="8"/>
  <c r="T53"/>
  <c r="Q111"/>
  <c r="Z443"/>
  <c r="Z263"/>
  <c r="AC316"/>
  <c r="AH447"/>
  <c r="D21" i="6"/>
  <c r="G305"/>
  <c r="AC40" i="8"/>
  <c r="AG27"/>
  <c r="C526" i="3"/>
  <c r="W327" i="8"/>
  <c r="F419" i="6"/>
  <c r="H397" i="8"/>
  <c r="AA389" i="3"/>
  <c r="D33" i="6"/>
  <c r="W478" i="8"/>
  <c r="F90" i="6"/>
  <c r="AH58" i="8"/>
  <c r="V261"/>
  <c r="F251" i="6"/>
  <c r="N184" i="8"/>
  <c r="B273"/>
  <c r="O487"/>
  <c r="AH87" i="3"/>
  <c r="U323" i="8"/>
  <c r="AB458"/>
  <c r="AI374"/>
  <c r="AH459"/>
  <c r="P297"/>
  <c r="AI55"/>
  <c r="V345"/>
  <c r="V176"/>
  <c r="AG99"/>
  <c r="AF12"/>
  <c r="D76"/>
  <c r="H494"/>
  <c r="V408"/>
  <c r="K112"/>
  <c r="AG203" i="3"/>
  <c r="I55" i="8"/>
  <c r="N296"/>
  <c r="Q241"/>
  <c r="AB494"/>
  <c r="P489"/>
  <c r="V363" i="3"/>
  <c r="V168" i="8"/>
  <c r="N404"/>
  <c r="C467"/>
  <c r="AC148"/>
  <c r="P411"/>
  <c r="AB463"/>
  <c r="AF233" i="3"/>
  <c r="U461" i="8"/>
  <c r="H402"/>
  <c r="V184"/>
  <c r="K38"/>
  <c r="W393"/>
  <c r="K19"/>
  <c r="K193"/>
  <c r="G388" i="6"/>
  <c r="F386"/>
  <c r="AB315" i="8"/>
  <c r="AG121" i="3"/>
  <c r="T272" i="8"/>
  <c r="AA108"/>
  <c r="AF510"/>
  <c r="AF436" i="3"/>
  <c r="Z273" i="8"/>
  <c r="D184"/>
  <c r="AF256"/>
  <c r="D459" i="6"/>
  <c r="F94"/>
  <c r="E36"/>
  <c r="AB262" i="8"/>
  <c r="H51"/>
  <c r="AB484"/>
  <c r="AH488"/>
  <c r="AH273"/>
  <c r="F60" i="6"/>
  <c r="AG450" i="8"/>
  <c r="Z123"/>
  <c r="AF112"/>
  <c r="O278"/>
  <c r="F404" i="6"/>
  <c r="Q162" i="8"/>
  <c r="I358"/>
  <c r="J239"/>
  <c r="D141"/>
  <c r="Z247"/>
  <c r="AG497"/>
  <c r="AB181"/>
  <c r="V493"/>
  <c r="W412"/>
  <c r="AI509"/>
  <c r="J454"/>
  <c r="T193"/>
  <c r="AC86"/>
  <c r="D61" i="6"/>
  <c r="AG500" i="8"/>
  <c r="P230"/>
  <c r="U126"/>
  <c r="P321"/>
  <c r="AB168"/>
  <c r="P421"/>
  <c r="K519"/>
  <c r="AG433"/>
  <c r="U433"/>
  <c r="C381"/>
  <c r="AB265" i="3"/>
  <c r="V126" i="8"/>
  <c r="AI246" i="3"/>
  <c r="U222" i="8"/>
  <c r="AH204" i="3"/>
  <c r="AF495" i="8"/>
  <c r="W154"/>
  <c r="AH311"/>
  <c r="W171"/>
  <c r="AC398"/>
  <c r="W456"/>
  <c r="I141"/>
  <c r="Z13"/>
  <c r="Z278"/>
  <c r="Q127"/>
  <c r="E349" i="6"/>
  <c r="F400"/>
  <c r="AI251" i="8"/>
  <c r="P522"/>
  <c r="Z279"/>
  <c r="AF191" i="3"/>
  <c r="D442" i="6"/>
  <c r="E218" i="8"/>
  <c r="G390" i="6"/>
  <c r="AF492" i="3"/>
  <c r="AG26" i="8"/>
  <c r="G447" i="6"/>
  <c r="AH492" i="8"/>
  <c r="V403"/>
  <c r="D380" i="6"/>
  <c r="G143"/>
  <c r="AC209" i="8"/>
  <c r="AF167"/>
  <c r="E289" i="6"/>
  <c r="W374" i="8"/>
  <c r="P241"/>
  <c r="AA363"/>
  <c r="D13"/>
  <c r="E235" i="6"/>
  <c r="D124"/>
  <c r="F34"/>
  <c r="Z454" i="8"/>
  <c r="P318"/>
  <c r="N388"/>
  <c r="O154"/>
  <c r="AC286"/>
  <c r="AB410"/>
  <c r="AC421"/>
  <c r="AF150" i="3"/>
  <c r="AI99" i="8"/>
  <c r="Z361"/>
  <c r="AI158"/>
  <c r="AC112"/>
  <c r="AF98" i="3"/>
  <c r="AB46" i="8"/>
  <c r="AC367"/>
  <c r="E282" i="6"/>
  <c r="Q477" i="8"/>
  <c r="U64"/>
  <c r="T385"/>
  <c r="U305"/>
  <c r="Z423"/>
  <c r="E64"/>
  <c r="I19"/>
  <c r="C439"/>
  <c r="P71"/>
  <c r="Q355"/>
  <c r="AF223"/>
  <c r="AI390" i="3"/>
  <c r="AA380" i="8"/>
  <c r="W253"/>
  <c r="T104"/>
  <c r="C4" i="3"/>
  <c r="AB157" i="8"/>
  <c r="N441"/>
  <c r="U279" i="3"/>
  <c r="U329" i="8"/>
  <c r="AG128"/>
  <c r="Z346" i="3"/>
  <c r="N123" i="8"/>
  <c r="D99" i="12"/>
  <c r="I324" i="8"/>
  <c r="P285"/>
  <c r="W389"/>
  <c r="G315" i="6"/>
  <c r="Z510" i="8"/>
  <c r="V28" i="3"/>
  <c r="E37" i="6"/>
  <c r="I153" i="8"/>
  <c r="H477"/>
  <c r="AA156"/>
  <c r="E129" i="6"/>
  <c r="AC483" i="8"/>
  <c r="V374"/>
  <c r="I321" i="3"/>
  <c r="T91" i="8"/>
  <c r="V260"/>
  <c r="AF496" i="3"/>
  <c r="U412" i="8"/>
  <c r="P317"/>
  <c r="W399" i="3"/>
  <c r="AF504"/>
  <c r="V21"/>
  <c r="AB55"/>
  <c r="AC10"/>
  <c r="D336" i="8"/>
  <c r="AB364" i="3"/>
  <c r="AB428"/>
  <c r="AA34"/>
  <c r="C386" i="8"/>
  <c r="W375"/>
  <c r="K410"/>
  <c r="AG458"/>
  <c r="Z334"/>
  <c r="D364"/>
  <c r="K7"/>
  <c r="AH449"/>
  <c r="AC528" i="3"/>
  <c r="P422" i="8"/>
  <c r="D208" i="6"/>
  <c r="AI138" i="3"/>
  <c r="E131" i="8"/>
  <c r="V497"/>
  <c r="N270"/>
  <c r="AI424"/>
  <c r="E192"/>
  <c r="AG454"/>
  <c r="V380" i="3"/>
  <c r="T483"/>
  <c r="V205" i="8"/>
  <c r="P403"/>
  <c r="AH42"/>
  <c r="Z142"/>
  <c r="D450" i="3"/>
  <c r="AF411" i="8"/>
  <c r="I470"/>
  <c r="G289" i="6"/>
  <c r="W341" i="8"/>
  <c r="CD533" i="12"/>
  <c r="AF284" i="8"/>
  <c r="AB80"/>
  <c r="P444"/>
  <c r="N102"/>
  <c r="T151"/>
  <c r="W460"/>
  <c r="K413"/>
  <c r="C100" i="3"/>
  <c r="AG516" i="8"/>
  <c r="AG428"/>
  <c r="H279"/>
  <c r="U256"/>
  <c r="I245"/>
  <c r="H133" i="3"/>
  <c r="AB528"/>
  <c r="AH413" i="8"/>
  <c r="AI316" i="3"/>
  <c r="AF24"/>
  <c r="AA355" i="8"/>
  <c r="DD142" i="12"/>
  <c r="U440" i="8"/>
  <c r="D512" i="3"/>
  <c r="AA493" i="8"/>
  <c r="W10"/>
  <c r="N24"/>
  <c r="AH110"/>
  <c r="C458" i="3"/>
  <c r="T378" i="8"/>
  <c r="U431"/>
  <c r="Q397"/>
  <c r="T400"/>
  <c r="I246"/>
  <c r="U292" i="3"/>
  <c r="AF285"/>
  <c r="U299" i="8"/>
  <c r="Z325" i="3"/>
  <c r="AG484"/>
  <c r="Q36" i="8"/>
  <c r="AF292" i="3"/>
  <c r="BD346" i="12"/>
  <c r="AI128" i="8"/>
  <c r="Z244"/>
  <c r="I210"/>
  <c r="D274"/>
  <c r="J376"/>
  <c r="AG310"/>
  <c r="P106"/>
  <c r="AB161" i="3"/>
  <c r="V399" i="8"/>
  <c r="C118"/>
  <c r="D436"/>
  <c r="AF135" i="3"/>
  <c r="T399" i="8"/>
  <c r="J183"/>
  <c r="I306" i="3"/>
  <c r="Q219" i="8"/>
  <c r="J17"/>
  <c r="AB197"/>
  <c r="K473"/>
  <c r="J159" i="3"/>
  <c r="AH79"/>
  <c r="AA21" i="8"/>
  <c r="U143"/>
  <c r="E461" i="3"/>
  <c r="T330"/>
  <c r="AI448"/>
  <c r="W114" i="8"/>
  <c r="AI218" i="3"/>
  <c r="AH77" i="8"/>
  <c r="C456" i="3"/>
  <c r="AF124"/>
  <c r="B11" i="8"/>
  <c r="H205"/>
  <c r="Q155"/>
  <c r="D474" i="3"/>
  <c r="AH334"/>
  <c r="AB37"/>
  <c r="AI443" i="8"/>
  <c r="DD32" i="12"/>
  <c r="I136" i="8"/>
  <c r="AC230" i="3"/>
  <c r="T307"/>
  <c r="Z255" i="8"/>
  <c r="AB365"/>
  <c r="I469"/>
  <c r="AC232"/>
  <c r="B376"/>
  <c r="Z371" i="3"/>
  <c r="Q44" i="8"/>
  <c r="P484"/>
  <c r="AH139"/>
  <c r="AB320" i="3"/>
  <c r="J488" i="8"/>
  <c r="AB437"/>
  <c r="AB258"/>
  <c r="U429"/>
  <c r="U277" i="3"/>
  <c r="AG58"/>
  <c r="AG397" i="8"/>
  <c r="B281"/>
  <c r="H327"/>
  <c r="I154" i="3"/>
  <c r="AI485"/>
  <c r="D195"/>
  <c r="O439" i="8"/>
  <c r="K102"/>
  <c r="K96"/>
  <c r="B284"/>
  <c r="Z489"/>
  <c r="AH51"/>
  <c r="AF452"/>
  <c r="G437" i="6"/>
  <c r="O415" i="8"/>
  <c r="AF155"/>
  <c r="O424"/>
  <c r="AG259"/>
  <c r="D334" i="6"/>
  <c r="AH271" i="8"/>
  <c r="AG165"/>
  <c r="AC385"/>
  <c r="E157" i="6"/>
  <c r="D471"/>
  <c r="D447"/>
  <c r="G470"/>
  <c r="V104" i="8"/>
  <c r="F197" i="6"/>
  <c r="Z359" i="8"/>
  <c r="AA105"/>
  <c r="AA464"/>
  <c r="F162" i="6"/>
  <c r="D183"/>
  <c r="AB116" i="8"/>
  <c r="AB149"/>
  <c r="D164" i="6"/>
  <c r="AA487" i="8"/>
  <c r="T6"/>
  <c r="V328"/>
  <c r="AH96"/>
  <c r="AC495" i="3"/>
  <c r="D448" i="8"/>
  <c r="AI297"/>
  <c r="AA383"/>
  <c r="G177" i="6"/>
  <c r="F438"/>
  <c r="AA276" i="8"/>
  <c r="Z346"/>
  <c r="AI169"/>
  <c r="T341"/>
  <c r="E422"/>
  <c r="AH140"/>
  <c r="Z442"/>
  <c r="N414"/>
  <c r="N237"/>
  <c r="AC478"/>
  <c r="AA509"/>
  <c r="AB223"/>
  <c r="AC267"/>
  <c r="Z235"/>
  <c r="AB180"/>
  <c r="AH270"/>
  <c r="T21"/>
  <c r="E338" i="6"/>
  <c r="AB171" i="3"/>
  <c r="Q488" i="8"/>
  <c r="C135"/>
  <c r="AI519"/>
  <c r="AF121"/>
  <c r="AG147"/>
  <c r="G354" i="6"/>
  <c r="E352"/>
  <c r="D221" i="3"/>
  <c r="P243" i="8"/>
  <c r="F332" i="6"/>
  <c r="G123"/>
  <c r="AC111" i="8"/>
  <c r="E140" i="6"/>
  <c r="AF183" i="8"/>
  <c r="AG354"/>
  <c r="AC328"/>
  <c r="O244"/>
  <c r="V17"/>
  <c r="H434"/>
  <c r="AB430"/>
  <c r="V96"/>
  <c r="AH225"/>
  <c r="ED504" i="12"/>
  <c r="V400" i="8"/>
  <c r="AF196"/>
  <c r="D394" i="6"/>
  <c r="U320" i="8"/>
  <c r="Q352"/>
  <c r="Q295"/>
  <c r="N288"/>
  <c r="N129"/>
  <c r="Z283"/>
  <c r="AA349"/>
  <c r="G395" i="6"/>
  <c r="AB358" i="8"/>
  <c r="AB482"/>
  <c r="ED513" i="12"/>
  <c r="AH159" i="8"/>
  <c r="F375" i="6"/>
  <c r="O465" i="8"/>
  <c r="K497"/>
  <c r="U475"/>
  <c r="AB479"/>
  <c r="AA150" i="3"/>
  <c r="AA109" i="8"/>
  <c r="T230"/>
  <c r="G440" i="6"/>
  <c r="AG441" i="8"/>
  <c r="G204" i="6"/>
  <c r="G373"/>
  <c r="G16"/>
  <c r="AG141" i="8"/>
  <c r="D307" i="6"/>
  <c r="P197" i="8"/>
  <c r="V465"/>
  <c r="AA198"/>
  <c r="J238"/>
  <c r="AG278"/>
  <c r="T28"/>
  <c r="E245" i="6"/>
  <c r="U296" i="8"/>
  <c r="AI421"/>
  <c r="AH171"/>
  <c r="Q516"/>
  <c r="AH126"/>
  <c r="U361"/>
  <c r="H200"/>
  <c r="P131"/>
  <c r="I223"/>
  <c r="AH287"/>
  <c r="E130"/>
  <c r="H297"/>
  <c r="AI314"/>
  <c r="D355" i="6"/>
  <c r="AF49" i="8"/>
  <c r="F258" i="6"/>
  <c r="E492" i="8"/>
  <c r="Q134"/>
  <c r="T344"/>
  <c r="U57"/>
  <c r="J381"/>
  <c r="K351"/>
  <c r="H391"/>
  <c r="V257"/>
  <c r="W73"/>
  <c r="AA419"/>
  <c r="D100" i="6"/>
  <c r="K476" i="8"/>
  <c r="AA397"/>
  <c r="J415"/>
  <c r="AF343"/>
  <c r="AB387" i="3"/>
  <c r="H235" i="8"/>
  <c r="AH419"/>
  <c r="K377"/>
  <c r="Q434"/>
  <c r="F277" i="6"/>
  <c r="AI240" i="3"/>
  <c r="V269" i="8"/>
  <c r="E231"/>
  <c r="AI67"/>
  <c r="P344"/>
  <c r="AF144"/>
  <c r="AF374"/>
  <c r="J10"/>
  <c r="AC193"/>
  <c r="T464"/>
  <c r="AB86"/>
  <c r="AH301" i="3"/>
  <c r="E104" i="6"/>
  <c r="AB282" i="8"/>
  <c r="F306" i="6"/>
  <c r="AA495" i="8"/>
  <c r="AG18"/>
  <c r="G18" i="6"/>
  <c r="AH397" i="8"/>
  <c r="AB377"/>
  <c r="C517"/>
  <c r="AH184"/>
  <c r="AI297" i="3"/>
  <c r="J154" i="8"/>
  <c r="AB397"/>
  <c r="AF239"/>
  <c r="AI145"/>
  <c r="N518"/>
  <c r="AG174" i="3"/>
  <c r="U447" i="8"/>
  <c r="AB109" i="3"/>
  <c r="AG134" i="8"/>
  <c r="CD31" i="12"/>
  <c r="AA402" i="8"/>
  <c r="U228"/>
  <c r="ED77" i="12"/>
  <c r="N152" i="8"/>
  <c r="W32"/>
  <c r="K290"/>
  <c r="N220"/>
  <c r="AA260"/>
  <c r="AG448"/>
  <c r="AB230"/>
  <c r="AG290" i="3"/>
  <c r="E244" i="6"/>
  <c r="Z303" i="8"/>
  <c r="BD436" i="12"/>
  <c r="AC240" i="3"/>
  <c r="BD182" i="12"/>
  <c r="BD506"/>
  <c r="E218" i="6"/>
  <c r="E195"/>
  <c r="AC288" i="3"/>
  <c r="E160" i="8"/>
  <c r="Q23"/>
  <c r="H122" i="3"/>
  <c r="J23" i="8"/>
  <c r="J409"/>
  <c r="J236"/>
  <c r="AC481"/>
  <c r="W10" i="3"/>
  <c r="C484"/>
  <c r="F35" i="6"/>
  <c r="D79" i="8"/>
  <c r="AG420" i="3"/>
  <c r="AG333" i="8"/>
  <c r="K244"/>
  <c r="AB110"/>
  <c r="E61"/>
  <c r="D150" i="3"/>
  <c r="D444" i="12"/>
  <c r="J289" i="3"/>
  <c r="AC169"/>
  <c r="AI505" i="8"/>
  <c r="V50"/>
  <c r="AH214"/>
  <c r="Z501"/>
  <c r="T351"/>
  <c r="Z406"/>
  <c r="AI405"/>
  <c r="W82"/>
  <c r="AC438"/>
  <c r="AF85"/>
  <c r="AI142"/>
  <c r="F166" i="6"/>
  <c r="W455" i="8"/>
  <c r="AI24"/>
  <c r="F252" i="6"/>
  <c r="AI499" i="8"/>
  <c r="AC243"/>
  <c r="AH429"/>
  <c r="D29" i="6"/>
  <c r="AI154" i="8"/>
  <c r="D382" i="6"/>
  <c r="D110"/>
  <c r="AC394" i="3"/>
  <c r="E438" i="6"/>
  <c r="G414"/>
  <c r="Z84" i="8"/>
  <c r="AF321"/>
  <c r="G24" i="6"/>
  <c r="AF415" i="8"/>
  <c r="Z339"/>
  <c r="E103" i="6"/>
  <c r="Z306" i="8"/>
  <c r="G299" i="6"/>
  <c r="H354" i="8"/>
  <c r="DD250" i="12"/>
  <c r="Z206" i="8"/>
  <c r="Q515"/>
  <c r="N454"/>
  <c r="AI285"/>
  <c r="O264"/>
  <c r="W197"/>
  <c r="F173" i="6"/>
  <c r="AH27" i="3"/>
  <c r="AA114" i="8"/>
  <c r="AF385"/>
  <c r="F176" i="6"/>
  <c r="O354" i="8"/>
  <c r="AF439"/>
  <c r="AG266"/>
  <c r="G368" i="6"/>
  <c r="E261"/>
  <c r="W496" i="8"/>
  <c r="E215" i="6"/>
  <c r="K275" i="8"/>
  <c r="AI21"/>
  <c r="H405"/>
  <c r="U503"/>
  <c r="U114" i="3"/>
  <c r="I169" i="8"/>
  <c r="P316"/>
  <c r="AB266"/>
  <c r="F161" i="6"/>
  <c r="Z399" i="8"/>
  <c r="Z195"/>
  <c r="V75"/>
  <c r="G425" i="6"/>
  <c r="U173" i="8"/>
  <c r="J373"/>
  <c r="AB476" i="3"/>
  <c r="G337" i="6"/>
  <c r="AB319" i="8"/>
  <c r="AC482"/>
  <c r="J179"/>
  <c r="I491"/>
  <c r="V139"/>
  <c r="Q310"/>
  <c r="J285"/>
  <c r="AH226"/>
  <c r="AA26"/>
  <c r="E222" i="6"/>
  <c r="Z262" i="3"/>
  <c r="D64" i="6"/>
  <c r="N145" i="8"/>
  <c r="E416" i="6"/>
  <c r="AB485" i="8"/>
  <c r="K356"/>
  <c r="ED16" i="12"/>
  <c r="G411" i="6"/>
  <c r="AH185" i="3"/>
  <c r="U189"/>
  <c r="G438" i="6"/>
  <c r="AG57" i="8"/>
  <c r="AC132"/>
  <c r="AA68"/>
  <c r="E294"/>
  <c r="G174" i="6"/>
  <c r="W209" i="8"/>
  <c r="AI379"/>
  <c r="AB325"/>
  <c r="AH59" i="3"/>
  <c r="D420" i="6"/>
  <c r="E373"/>
  <c r="AA451" i="8"/>
  <c r="AB51"/>
  <c r="W228"/>
  <c r="G234" i="6"/>
  <c r="V132" i="8"/>
  <c r="AH317"/>
  <c r="G181" i="6"/>
  <c r="I399" i="8"/>
  <c r="AH386"/>
  <c r="AA415"/>
  <c r="W45"/>
  <c r="V167"/>
  <c r="AG442"/>
  <c r="Q62"/>
  <c r="AC87"/>
  <c r="G90" i="6"/>
  <c r="O119" i="8"/>
  <c r="AG178" i="3"/>
  <c r="AI417" i="8"/>
  <c r="U210"/>
  <c r="V268"/>
  <c r="U62" i="3"/>
  <c r="AF434" i="8"/>
  <c r="I290"/>
  <c r="AI101"/>
  <c r="E193" i="6"/>
  <c r="C163" i="8"/>
  <c r="E354" i="3"/>
  <c r="V230" i="8"/>
  <c r="V499"/>
  <c r="U338" i="3"/>
  <c r="AI224" i="8"/>
  <c r="B163"/>
  <c r="AI50" i="3"/>
  <c r="K269" i="8"/>
  <c r="W280"/>
  <c r="W303"/>
  <c r="D438" i="3"/>
  <c r="AH240" i="8"/>
  <c r="U254"/>
  <c r="E310" i="3"/>
  <c r="ED29" i="12"/>
  <c r="U261" i="8"/>
  <c r="U71"/>
  <c r="H222"/>
  <c r="J423"/>
  <c r="E47"/>
  <c r="AI349" i="3"/>
  <c r="K353" i="8"/>
  <c r="V30"/>
  <c r="AC489" i="3"/>
  <c r="H382" i="8"/>
  <c r="T9" i="3"/>
  <c r="D316" i="8"/>
  <c r="AG275"/>
  <c r="AF115"/>
  <c r="B136"/>
  <c r="T289"/>
  <c r="C237"/>
  <c r="I275"/>
  <c r="O124"/>
  <c r="P82"/>
  <c r="AC106"/>
  <c r="D499"/>
  <c r="I57"/>
  <c r="E301" i="6"/>
  <c r="E57"/>
  <c r="E42"/>
  <c r="O205" i="8"/>
  <c r="F115" i="6"/>
  <c r="AI215" i="8"/>
  <c r="W15"/>
  <c r="AA256"/>
  <c r="T202"/>
  <c r="G277" i="6"/>
  <c r="AD256" i="12"/>
  <c r="AH41" i="8"/>
  <c r="AB189"/>
  <c r="C75"/>
  <c r="AG11"/>
  <c r="K479"/>
  <c r="AG307" i="3"/>
  <c r="AI485" i="8"/>
  <c r="F382" i="6"/>
  <c r="E311"/>
  <c r="Z315" i="8"/>
  <c r="K80" i="3"/>
  <c r="F217" i="6"/>
  <c r="G55"/>
  <c r="AI68" i="8"/>
  <c r="T174"/>
  <c r="AF299"/>
  <c r="Z163"/>
  <c r="E397" i="6"/>
  <c r="AH445" i="8"/>
  <c r="Z42"/>
  <c r="J178"/>
  <c r="G250" i="6"/>
  <c r="E85"/>
  <c r="G428"/>
  <c r="D227"/>
  <c r="AI13" i="8"/>
  <c r="AB478"/>
  <c r="U367"/>
  <c r="AG501"/>
  <c r="Q101"/>
  <c r="D63" i="6"/>
  <c r="E268"/>
  <c r="AI442" i="8"/>
  <c r="AG287"/>
  <c r="B21"/>
  <c r="T208"/>
  <c r="N407"/>
  <c r="AG401"/>
  <c r="W103"/>
  <c r="C522" i="3"/>
  <c r="E84" i="6"/>
  <c r="W13" i="8"/>
  <c r="E446"/>
  <c r="K295"/>
  <c r="E439" i="6"/>
  <c r="I26" i="8"/>
  <c r="D90" i="6"/>
  <c r="AA210" i="3"/>
  <c r="H417" i="8"/>
  <c r="AH70"/>
  <c r="J346"/>
  <c r="V165"/>
  <c r="Q356"/>
  <c r="N264"/>
  <c r="D439" i="6"/>
  <c r="AB472" i="8"/>
  <c r="J85"/>
  <c r="AH79"/>
  <c r="F185" i="6"/>
  <c r="G339"/>
  <c r="J144" i="8"/>
  <c r="AB506"/>
  <c r="Z68"/>
  <c r="AF264"/>
  <c r="AG243"/>
  <c r="G334" i="6"/>
  <c r="AI476" i="8"/>
  <c r="AG393"/>
  <c r="AC217"/>
  <c r="AH211"/>
  <c r="Q427"/>
  <c r="K495"/>
  <c r="AG481"/>
  <c r="AF500" i="3"/>
  <c r="D477" i="8"/>
  <c r="AI70"/>
  <c r="AH56" i="3"/>
  <c r="U149" i="8"/>
  <c r="AC429"/>
  <c r="E190"/>
  <c r="U385" i="3"/>
  <c r="N235" i="8"/>
  <c r="AI288"/>
  <c r="V221"/>
  <c r="Z182"/>
  <c r="T75" i="3"/>
  <c r="H44" i="8"/>
  <c r="Q253"/>
  <c r="AH402" i="3"/>
  <c r="J188" i="8"/>
  <c r="G27" i="6"/>
  <c r="F92"/>
  <c r="B458" i="8"/>
  <c r="V481"/>
  <c r="AH427"/>
  <c r="AI445"/>
  <c r="K201"/>
  <c r="U259"/>
  <c r="AB83"/>
  <c r="C209"/>
  <c r="AF422"/>
  <c r="AA241"/>
  <c r="N243"/>
  <c r="AF12" i="3"/>
  <c r="Q49" i="8"/>
  <c r="I64"/>
  <c r="U248"/>
  <c r="D318" i="6"/>
  <c r="E358"/>
  <c r="C147" i="8"/>
  <c r="Z75"/>
  <c r="AF401"/>
  <c r="AA332"/>
  <c r="AH114"/>
  <c r="W354"/>
  <c r="F467" i="6"/>
  <c r="D265"/>
  <c r="N325" i="8"/>
  <c r="AG148"/>
  <c r="H457"/>
  <c r="U29"/>
  <c r="Q41"/>
  <c r="G397" i="6"/>
  <c r="K196" i="8"/>
  <c r="U373"/>
  <c r="B321"/>
  <c r="G158" i="6"/>
  <c r="U172" i="8"/>
  <c r="F343" i="6"/>
  <c r="AB4" i="8"/>
  <c r="BD361" i="12"/>
  <c r="V168" i="3"/>
  <c r="D56" i="8"/>
  <c r="E456" i="6"/>
  <c r="AB421" i="3"/>
  <c r="AI501" i="8"/>
  <c r="AG267"/>
  <c r="D464" i="6"/>
  <c r="U77" i="8"/>
  <c r="E250" i="3"/>
  <c r="AI412" i="8"/>
  <c r="P101"/>
  <c r="AA161"/>
  <c r="V40"/>
  <c r="E414" i="3"/>
  <c r="O253" i="8"/>
  <c r="AF421"/>
  <c r="C211" i="3"/>
  <c r="O262" i="8"/>
  <c r="J73"/>
  <c r="W70"/>
  <c r="AF200" i="3"/>
  <c r="AF397" i="8"/>
  <c r="ED148" i="12"/>
  <c r="AH204" i="8"/>
  <c r="V232"/>
  <c r="BD306" i="12"/>
  <c r="AG340" i="8"/>
  <c r="F232" i="6"/>
  <c r="AA43" i="8"/>
  <c r="AF469"/>
  <c r="AF253"/>
  <c r="J258"/>
  <c r="Q221"/>
  <c r="AA295"/>
  <c r="B156"/>
  <c r="AF278" i="3"/>
  <c r="U381" i="8"/>
  <c r="AC419"/>
  <c r="J402"/>
  <c r="I205"/>
  <c r="G86" i="6"/>
  <c r="F56"/>
  <c r="AC484" i="8"/>
  <c r="AC488"/>
  <c r="F16" i="6"/>
  <c r="N500" i="8"/>
  <c r="AG506"/>
  <c r="AI292"/>
  <c r="P65"/>
  <c r="D184" i="6"/>
  <c r="AA462" i="8"/>
  <c r="Q485"/>
  <c r="G456" i="6"/>
  <c r="AA393" i="8"/>
  <c r="E185" i="6"/>
  <c r="AH238" i="8"/>
  <c r="K435"/>
  <c r="U354"/>
  <c r="Z212"/>
  <c r="J519"/>
  <c r="D88" i="3"/>
  <c r="O172" i="8"/>
  <c r="AG346"/>
  <c r="AC63"/>
  <c r="P430"/>
  <c r="W140"/>
  <c r="H251"/>
  <c r="AA119"/>
  <c r="Z503"/>
  <c r="V147"/>
  <c r="AG280"/>
  <c r="V491"/>
  <c r="E156"/>
  <c r="G156" i="6"/>
  <c r="AA81" i="8"/>
  <c r="ED505" i="12"/>
  <c r="V380" i="8"/>
  <c r="Q357"/>
  <c r="CD497" i="12"/>
  <c r="AF168" i="8"/>
  <c r="E337" i="6"/>
  <c r="AG219" i="8"/>
  <c r="V27"/>
  <c r="Q151"/>
  <c r="AA362"/>
  <c r="ED146" i="12"/>
  <c r="D132" i="6"/>
  <c r="AA202" i="8"/>
  <c r="Z521"/>
  <c r="V192"/>
  <c r="AG361"/>
  <c r="AH504" i="3"/>
  <c r="D411" i="8"/>
  <c r="N445"/>
  <c r="T401" i="3"/>
  <c r="D285" i="8"/>
  <c r="Q173"/>
  <c r="AF491" i="3"/>
  <c r="N402" i="8"/>
  <c r="AB188"/>
  <c r="AB382" i="3"/>
  <c r="AI228" i="8"/>
  <c r="E385" i="6"/>
  <c r="AA307" i="8"/>
  <c r="U283"/>
  <c r="AF360"/>
  <c r="AC157"/>
  <c r="G346" i="6"/>
  <c r="Q166" i="8"/>
  <c r="W166"/>
  <c r="F344" i="6"/>
  <c r="G69"/>
  <c r="AF39" i="8"/>
  <c r="P368"/>
  <c r="AI189"/>
  <c r="W96"/>
  <c r="E147" i="6"/>
  <c r="F121"/>
  <c r="F110"/>
  <c r="D167"/>
  <c r="D270"/>
  <c r="P212" i="8"/>
  <c r="F63" i="6"/>
  <c r="AC360" i="8"/>
  <c r="AF50"/>
  <c r="AI305"/>
  <c r="AF512"/>
  <c r="T178"/>
  <c r="AF369"/>
  <c r="AF174"/>
  <c r="F441" i="6"/>
  <c r="Z285" i="8"/>
  <c r="AG474"/>
  <c r="G193" i="6"/>
  <c r="AB473" i="8"/>
  <c r="AF29"/>
  <c r="J410"/>
  <c r="D169"/>
  <c r="AB38"/>
  <c r="E435" i="6"/>
  <c r="O260" i="8"/>
  <c r="AB235" i="3"/>
  <c r="AI478" i="8"/>
  <c r="AI219"/>
  <c r="E305" i="6"/>
  <c r="AH319" i="8"/>
  <c r="T36"/>
  <c r="D260" i="6"/>
  <c r="D474" i="8"/>
  <c r="AG145"/>
  <c r="J101" i="3"/>
  <c r="Z184" i="8"/>
  <c r="F315" i="6"/>
  <c r="AB432" i="8"/>
  <c r="AA378"/>
  <c r="K418"/>
  <c r="Z174"/>
  <c r="AB451"/>
  <c r="J197"/>
  <c r="AI88" i="3"/>
  <c r="AI218" i="8"/>
  <c r="AI387"/>
  <c r="Z240"/>
  <c r="U235"/>
  <c r="Q421"/>
  <c r="Z317"/>
  <c r="AB285"/>
  <c r="Z432"/>
  <c r="AB103"/>
  <c r="H137"/>
  <c r="Q514"/>
  <c r="AF277"/>
  <c r="AG44"/>
  <c r="AB47"/>
  <c r="O490"/>
  <c r="H380" i="3"/>
  <c r="T371" i="8"/>
  <c r="V488" i="3"/>
  <c r="H121" i="8"/>
  <c r="U174"/>
  <c r="V494"/>
  <c r="AA77" i="3"/>
  <c r="T418" i="8"/>
  <c r="AF88" i="3"/>
  <c r="H262" i="8"/>
  <c r="V357"/>
  <c r="K100" i="3"/>
  <c r="AA16" i="8"/>
  <c r="P271"/>
  <c r="O145"/>
  <c r="K77"/>
  <c r="G246" i="6"/>
  <c r="T345" i="8"/>
  <c r="AA517"/>
  <c r="T229"/>
  <c r="AI364"/>
  <c r="AH26"/>
  <c r="Z120"/>
  <c r="AB316" i="3"/>
  <c r="T108" i="8"/>
  <c r="AA504"/>
  <c r="T259"/>
  <c r="N77"/>
  <c r="U360" i="3"/>
  <c r="AF211" i="8"/>
  <c r="E381" i="6"/>
  <c r="AG374" i="8"/>
  <c r="E318" i="6"/>
  <c r="AI488" i="8"/>
  <c r="AH123"/>
  <c r="D269"/>
  <c r="D191" i="6"/>
  <c r="D178"/>
  <c r="F421"/>
  <c r="AA266" i="8"/>
  <c r="U443"/>
  <c r="U270"/>
  <c r="AA254"/>
  <c r="Q231"/>
  <c r="E247" i="6"/>
  <c r="O72" i="8"/>
  <c r="AH415"/>
  <c r="AA385"/>
  <c r="AF62"/>
  <c r="U346"/>
  <c r="Z422"/>
  <c r="AB515"/>
  <c r="P266"/>
  <c r="B120"/>
  <c r="AI40"/>
  <c r="E170"/>
  <c r="B268"/>
  <c r="U12" i="3"/>
  <c r="AI484" i="8"/>
  <c r="E102"/>
  <c r="AA413"/>
  <c r="W302"/>
  <c r="D146"/>
  <c r="AC158"/>
  <c r="J167"/>
  <c r="AI530" i="3"/>
  <c r="AC391"/>
  <c r="D183" i="8"/>
  <c r="B426"/>
  <c r="O486"/>
  <c r="Q445"/>
  <c r="AI207"/>
  <c r="N49"/>
  <c r="W267" i="3"/>
  <c r="J93" i="8"/>
  <c r="D337"/>
  <c r="J14"/>
  <c r="P150"/>
  <c r="O440"/>
  <c r="AA500"/>
  <c r="G206" i="6"/>
  <c r="J163" i="8"/>
  <c r="N491"/>
  <c r="W394"/>
  <c r="V77"/>
  <c r="Z300"/>
  <c r="AI45" i="3"/>
  <c r="T293" i="8"/>
  <c r="AH47"/>
  <c r="E341" i="3"/>
  <c r="B20" i="8"/>
  <c r="V110"/>
  <c r="I157"/>
  <c r="E49" i="6"/>
  <c r="AB339" i="8"/>
  <c r="Q239"/>
  <c r="G403" i="6"/>
  <c r="AG246" i="8"/>
  <c r="U141"/>
  <c r="O212"/>
  <c r="AA372"/>
  <c r="AA37"/>
  <c r="E236" i="6"/>
  <c r="AH283" i="8"/>
  <c r="N23"/>
  <c r="AG379"/>
  <c r="AG52"/>
  <c r="V136" i="3"/>
  <c r="AG106" i="8"/>
  <c r="E38" i="6"/>
  <c r="D475" i="12"/>
  <c r="E454" i="8"/>
  <c r="E204" i="6"/>
  <c r="W349" i="8"/>
  <c r="W38"/>
  <c r="AF85" i="3"/>
  <c r="AC229" i="8"/>
  <c r="Z170" i="3"/>
  <c r="E326" i="8"/>
  <c r="D247" i="6"/>
  <c r="AH11" i="8"/>
  <c r="E269" i="6"/>
  <c r="N14" i="8"/>
  <c r="D349" i="6"/>
  <c r="AA506" i="3"/>
  <c r="T468"/>
  <c r="U377"/>
  <c r="Z445" i="8"/>
  <c r="P307"/>
  <c r="O225"/>
  <c r="O196"/>
  <c r="P396"/>
  <c r="E411" i="6"/>
  <c r="Q292" i="8"/>
  <c r="AH200"/>
  <c r="T208" i="3"/>
  <c r="Z47" i="8"/>
  <c r="AG45" i="3"/>
  <c r="I356" i="8"/>
  <c r="AH108"/>
  <c r="AA455"/>
  <c r="P66"/>
  <c r="AH370"/>
  <c r="D500"/>
  <c r="H168"/>
  <c r="B84"/>
  <c r="N142"/>
  <c r="AC213"/>
  <c r="Z362" i="3"/>
  <c r="J71" i="8"/>
  <c r="N442"/>
  <c r="T353"/>
  <c r="C165"/>
  <c r="J58"/>
  <c r="AH444"/>
  <c r="AH103" i="3"/>
  <c r="AI322"/>
  <c r="N62" i="8"/>
  <c r="I318"/>
  <c r="H140"/>
  <c r="N195"/>
  <c r="J382"/>
  <c r="AG165" i="3"/>
  <c r="V516" i="8"/>
  <c r="F443" i="6"/>
  <c r="F291"/>
  <c r="T412" i="3"/>
  <c r="C384" i="8"/>
  <c r="O369"/>
  <c r="AB313"/>
  <c r="V217"/>
  <c r="AF150"/>
  <c r="F241" i="6"/>
  <c r="Z57" i="3"/>
  <c r="AB84" i="8"/>
  <c r="AI14" i="3"/>
  <c r="E48" i="8"/>
  <c r="U127"/>
  <c r="AI124"/>
  <c r="E171"/>
  <c r="C86"/>
  <c r="AG223" i="3"/>
  <c r="N427" i="8"/>
  <c r="AB240" i="3"/>
  <c r="AI188" i="8"/>
  <c r="E323" i="6"/>
  <c r="E476" i="8"/>
  <c r="AH145" i="3"/>
  <c r="E445" i="8"/>
  <c r="AC178" i="3"/>
  <c r="P21" i="8"/>
  <c r="I482"/>
  <c r="D360" i="3"/>
  <c r="U90"/>
  <c r="T488"/>
  <c r="W470" i="8"/>
  <c r="Z322" i="3"/>
  <c r="AF441" i="8"/>
  <c r="N471"/>
  <c r="AF60"/>
  <c r="T142" i="3"/>
  <c r="P428" i="8"/>
  <c r="C101" i="3"/>
  <c r="AH4"/>
  <c r="G429" i="6"/>
  <c r="AF139" i="3"/>
  <c r="Z201" i="8"/>
  <c r="AC324"/>
  <c r="AA157"/>
  <c r="AF380"/>
  <c r="AG330"/>
  <c r="D122"/>
  <c r="CD418" i="12"/>
  <c r="B130" i="3"/>
  <c r="V461" i="8"/>
  <c r="AA62"/>
  <c r="W315" i="3"/>
  <c r="P457" i="8"/>
  <c r="F264" i="6"/>
  <c r="Q417" i="8"/>
  <c r="AG233" i="3"/>
  <c r="T347" i="8"/>
  <c r="W133"/>
  <c r="F360" i="6"/>
  <c r="B57" i="8"/>
  <c r="Q476"/>
  <c r="Z64" i="3"/>
  <c r="E269"/>
  <c r="AF293" i="8"/>
  <c r="N230"/>
  <c r="I390"/>
  <c r="D350"/>
  <c r="E436"/>
  <c r="W391" i="3"/>
  <c r="AA412"/>
  <c r="Q73" i="8"/>
  <c r="P471"/>
  <c r="AD240" i="12"/>
  <c r="AD486"/>
  <c r="AH214" i="3"/>
  <c r="AB26" i="8"/>
  <c r="Q272"/>
  <c r="AF353" i="3"/>
  <c r="W136"/>
  <c r="AH242" i="8"/>
  <c r="E209"/>
  <c r="Q294"/>
  <c r="U357"/>
  <c r="B483" i="3"/>
  <c r="J196" i="8"/>
  <c r="ED417" i="12"/>
  <c r="K483" i="8"/>
  <c r="C133"/>
  <c r="V378"/>
  <c r="AD198" i="12"/>
  <c r="K172" i="8"/>
  <c r="D445" i="3"/>
  <c r="AH519" i="8"/>
  <c r="G263" i="6"/>
  <c r="T27" i="8"/>
  <c r="B311"/>
  <c r="C206"/>
  <c r="T96" i="3"/>
  <c r="AI152" i="8"/>
  <c r="AC47"/>
  <c r="AA328" i="3"/>
  <c r="K375" i="8"/>
  <c r="T249" i="3"/>
  <c r="C128"/>
  <c r="U26"/>
  <c r="B515"/>
  <c r="E354" i="8"/>
  <c r="AF478" i="3"/>
  <c r="AC393"/>
  <c r="Q408" i="8"/>
  <c r="AB187"/>
  <c r="W189" i="3"/>
  <c r="AC170" i="8"/>
  <c r="C242" i="3"/>
  <c r="AH71"/>
  <c r="D250" i="8"/>
  <c r="AF425"/>
  <c r="AC302" i="3"/>
  <c r="Q142" i="8"/>
  <c r="W410"/>
  <c r="Z418"/>
  <c r="B183" i="3"/>
  <c r="AI450" i="8"/>
  <c r="AC59" i="3"/>
  <c r="ED408" i="12"/>
  <c r="I58" i="8"/>
  <c r="E449"/>
  <c r="W196" i="3"/>
  <c r="B266"/>
  <c r="DD263" i="12"/>
  <c r="N301" i="8"/>
  <c r="D455"/>
  <c r="O332"/>
  <c r="D168" i="6"/>
  <c r="G78"/>
  <c r="T190" i="8"/>
  <c r="AB79"/>
  <c r="H162"/>
  <c r="V57"/>
  <c r="Z176"/>
  <c r="Z264"/>
  <c r="P339"/>
  <c r="AG109"/>
  <c r="AG226"/>
  <c r="AC449"/>
  <c r="BD518" i="12"/>
  <c r="CD117"/>
  <c r="AG289" i="8"/>
  <c r="O31"/>
  <c r="Q32"/>
  <c r="Z239"/>
  <c r="V160"/>
  <c r="AG36" i="3"/>
  <c r="N492" i="8"/>
  <c r="W350"/>
  <c r="AF370"/>
  <c r="AC281"/>
  <c r="P372"/>
  <c r="AA168"/>
  <c r="AF461" i="3"/>
  <c r="W417" i="8"/>
  <c r="AC12" i="3"/>
  <c r="D428" i="12"/>
  <c r="AC127" i="3"/>
  <c r="J432"/>
  <c r="AH297" i="8"/>
  <c r="W466"/>
  <c r="Q5"/>
  <c r="H490"/>
  <c r="AA120"/>
  <c r="V381"/>
  <c r="B429"/>
  <c r="N293"/>
  <c r="Q233"/>
  <c r="H326"/>
  <c r="AI391"/>
  <c r="AC377" i="3"/>
  <c r="D101"/>
  <c r="V488" i="8"/>
  <c r="AG60" i="3"/>
  <c r="AC258" i="8"/>
  <c r="N87"/>
  <c r="H106"/>
  <c r="P455"/>
  <c r="E37"/>
  <c r="O215"/>
  <c r="C350" i="3"/>
  <c r="E88" i="8"/>
  <c r="Z494"/>
  <c r="AI400" i="3"/>
  <c r="AG438"/>
  <c r="U211"/>
  <c r="BD287" i="12"/>
  <c r="B184" i="3"/>
  <c r="C14"/>
  <c r="C391" i="8"/>
  <c r="K213"/>
  <c r="P238"/>
  <c r="D40" i="12"/>
  <c r="Z502" i="3"/>
  <c r="E84" i="8"/>
  <c r="T455"/>
  <c r="I190" i="3"/>
  <c r="AG110" i="8"/>
  <c r="P56"/>
  <c r="I165" i="3"/>
  <c r="K427"/>
  <c r="W479"/>
  <c r="AG498"/>
  <c r="AC283" i="8"/>
  <c r="N510"/>
  <c r="C188"/>
  <c r="I206" i="3"/>
  <c r="N213" i="8"/>
  <c r="AA516"/>
  <c r="V125" i="3"/>
  <c r="AA505" i="8"/>
  <c r="D265" i="3"/>
  <c r="T323" i="8"/>
  <c r="D83" i="12"/>
  <c r="AD163"/>
  <c r="AB209" i="8"/>
  <c r="O509"/>
  <c r="C189" i="3"/>
  <c r="AH276" i="8"/>
  <c r="V312" i="3"/>
  <c r="U444"/>
  <c r="D112"/>
  <c r="ED73" i="12"/>
  <c r="J496" i="8"/>
  <c r="W343"/>
  <c r="V118"/>
  <c r="AA397" i="3"/>
  <c r="H413" i="8"/>
  <c r="D502" i="12"/>
  <c r="E251" i="8"/>
  <c r="K148"/>
  <c r="AG5"/>
  <c r="K334"/>
  <c r="D221"/>
  <c r="AD209" i="12"/>
  <c r="E303" i="3"/>
  <c r="U416"/>
  <c r="AA439"/>
  <c r="E400" i="8"/>
  <c r="C59" i="3"/>
  <c r="O418" i="8"/>
  <c r="U306"/>
  <c r="D244" i="6"/>
  <c r="AF291" i="8"/>
  <c r="U510"/>
  <c r="AA328"/>
  <c r="J344"/>
  <c r="AC205"/>
  <c r="D322"/>
  <c r="E60" i="6"/>
  <c r="U481" i="8"/>
  <c r="U265"/>
  <c r="D42" i="6"/>
  <c r="N477" i="8"/>
  <c r="V391"/>
  <c r="F267" i="6"/>
  <c r="H501" i="8"/>
  <c r="AG491"/>
  <c r="T163"/>
  <c r="AB291"/>
  <c r="W438"/>
  <c r="V361"/>
  <c r="T198"/>
  <c r="CD261" i="12"/>
  <c r="AC503" i="8"/>
  <c r="E72" i="3"/>
  <c r="AB336"/>
  <c r="Q97" i="8"/>
  <c r="C281"/>
  <c r="J221"/>
  <c r="T86"/>
  <c r="AF168" i="3"/>
  <c r="I251"/>
  <c r="AI332"/>
  <c r="C465"/>
  <c r="Z344"/>
  <c r="G402" i="6"/>
  <c r="U307" i="3"/>
  <c r="AI5"/>
  <c r="V106" i="8"/>
  <c r="C241"/>
  <c r="AH506"/>
  <c r="C475" i="3"/>
  <c r="B467"/>
  <c r="CD350" i="12"/>
  <c r="AC399" i="3"/>
  <c r="B231" i="8"/>
  <c r="AC359"/>
  <c r="K246"/>
  <c r="J362" i="3"/>
  <c r="AG523" i="8"/>
  <c r="AA162"/>
  <c r="I460"/>
  <c r="K239"/>
  <c r="D448" i="6"/>
  <c r="F388"/>
  <c r="V22" i="8"/>
  <c r="P442"/>
  <c r="P86"/>
  <c r="AH475"/>
  <c r="T273"/>
  <c r="AA406"/>
  <c r="P281"/>
  <c r="Z310"/>
  <c r="AB75"/>
  <c r="AC377"/>
  <c r="DD191" i="12"/>
  <c r="C114" i="3"/>
  <c r="O335" i="8"/>
  <c r="J436" i="3"/>
  <c r="E415" i="8"/>
  <c r="AC411" i="3"/>
  <c r="W338" i="8"/>
  <c r="H449"/>
  <c r="O511"/>
  <c r="O520"/>
  <c r="AH27"/>
  <c r="D24"/>
  <c r="AA80"/>
  <c r="Q80"/>
  <c r="AI58"/>
  <c r="AH143" i="3"/>
  <c r="N127" i="8"/>
  <c r="B32"/>
  <c r="D287"/>
  <c r="AG133"/>
  <c r="AI74" i="3"/>
  <c r="AI469"/>
  <c r="H115"/>
  <c r="AC334" i="8"/>
  <c r="I146" i="3"/>
  <c r="CD487" i="12"/>
  <c r="AB193" i="3"/>
  <c r="T158" i="8"/>
  <c r="AA346" i="3"/>
  <c r="AA161"/>
  <c r="AA124"/>
  <c r="J266" i="8"/>
  <c r="E312"/>
  <c r="I181"/>
  <c r="H282" i="3"/>
  <c r="D224" i="12"/>
  <c r="D156" i="3"/>
  <c r="B444"/>
  <c r="K351"/>
  <c r="V114" i="8"/>
  <c r="AH254" i="3"/>
  <c r="AI254" i="8"/>
  <c r="T277"/>
  <c r="I239"/>
  <c r="H53"/>
  <c r="BD374" i="12"/>
  <c r="H240" i="3"/>
  <c r="C15" i="8"/>
  <c r="W118" i="3"/>
  <c r="Z308" i="8"/>
  <c r="AF509" i="3"/>
  <c r="E266" i="8"/>
  <c r="I414" i="3"/>
  <c r="H180" i="8"/>
  <c r="H15" i="3"/>
  <c r="AG383"/>
  <c r="C109" i="8"/>
  <c r="AH446"/>
  <c r="CD280" i="12"/>
  <c r="V41" i="3"/>
  <c r="AB384" i="8"/>
  <c r="C366" i="3"/>
  <c r="T365" i="8"/>
  <c r="I416"/>
  <c r="AH386" i="3"/>
  <c r="P373" i="8"/>
  <c r="ED137" i="12"/>
  <c r="K499" i="8"/>
  <c r="CD234" i="12"/>
  <c r="N469" i="8"/>
  <c r="W491"/>
  <c r="K6"/>
  <c r="W212" i="3"/>
  <c r="K14"/>
  <c r="AC362"/>
  <c r="E251"/>
  <c r="AF25"/>
  <c r="C9" i="8"/>
  <c r="E73" i="6"/>
  <c r="O435" i="8"/>
  <c r="AB373"/>
  <c r="E203" i="6"/>
  <c r="AB236" i="8"/>
  <c r="AF514"/>
  <c r="C125"/>
  <c r="G326" i="6"/>
  <c r="AB518" i="3"/>
  <c r="AC172" i="8"/>
  <c r="I47"/>
  <c r="H521"/>
  <c r="Z403"/>
  <c r="AF81"/>
  <c r="U258"/>
  <c r="AI383" i="3"/>
  <c r="J220" i="8"/>
  <c r="Q10"/>
  <c r="T450"/>
  <c r="J37"/>
  <c r="T15" i="3"/>
  <c r="Z457" i="8"/>
  <c r="U310" i="3"/>
  <c r="AA465" i="8"/>
  <c r="AF456" i="3"/>
  <c r="J479" i="8"/>
  <c r="D90" i="3"/>
  <c r="B14" i="8"/>
  <c r="DD537" i="12"/>
  <c r="AC181" i="3"/>
  <c r="D252" i="8"/>
  <c r="B135"/>
  <c r="AF60" i="3"/>
  <c r="AH82" i="8"/>
  <c r="B128"/>
  <c r="B436"/>
  <c r="J5"/>
  <c r="O404"/>
  <c r="D196"/>
  <c r="BD224" i="12"/>
  <c r="U504" i="8"/>
  <c r="O448"/>
  <c r="AC124" i="3"/>
  <c r="W436" i="8"/>
  <c r="P146"/>
  <c r="AB298"/>
  <c r="DD393" i="12"/>
  <c r="O22" i="8"/>
  <c r="AB447"/>
  <c r="J298" i="3"/>
  <c r="W227" i="8"/>
  <c r="I357" i="3"/>
  <c r="U303" i="8"/>
  <c r="K480"/>
  <c r="C357"/>
  <c r="T157" i="3"/>
  <c r="H228" i="8"/>
  <c r="T125" i="3"/>
  <c r="E335" i="8"/>
  <c r="E495" i="3"/>
  <c r="D84" i="8"/>
  <c r="ED501" i="12"/>
  <c r="BD214"/>
  <c r="D328"/>
  <c r="AH528" i="3"/>
  <c r="ED123" i="12"/>
  <c r="V473" i="8"/>
  <c r="AC30" i="3"/>
  <c r="B238" i="8"/>
  <c r="C379"/>
  <c r="K92" i="3"/>
  <c r="AG242" i="8"/>
  <c r="I332" i="3"/>
  <c r="AH19"/>
  <c r="AI438" i="8"/>
  <c r="U72" i="3"/>
  <c r="B442" i="8"/>
  <c r="V66" i="3"/>
  <c r="AH349" i="8"/>
  <c r="AC26"/>
  <c r="H468"/>
  <c r="AH304" i="3"/>
  <c r="W112"/>
  <c r="DD31" i="12"/>
  <c r="DD442"/>
  <c r="Z112" i="8"/>
  <c r="AC468" i="3"/>
  <c r="AH222"/>
  <c r="ED451" i="12"/>
  <c r="T434" i="8"/>
  <c r="K132" i="3"/>
  <c r="AA155"/>
  <c r="K51" i="8"/>
  <c r="BD192" i="12"/>
  <c r="U202" i="8"/>
  <c r="I464"/>
  <c r="DD347" i="12"/>
  <c r="I326" i="8"/>
  <c r="DD463" i="12"/>
  <c r="AB112" i="3"/>
  <c r="B287" i="8"/>
  <c r="P123"/>
  <c r="D74" i="12"/>
  <c r="AD541"/>
  <c r="I294" i="3"/>
  <c r="P149" i="8"/>
  <c r="N506"/>
  <c r="D347" i="12"/>
  <c r="Q31" i="8"/>
  <c r="AG157" i="3"/>
  <c r="D177" i="8"/>
  <c r="B125"/>
  <c r="F260" i="6"/>
  <c r="D36" i="8"/>
  <c r="T103"/>
  <c r="U89"/>
  <c r="E422" i="6"/>
  <c r="J456" i="8"/>
  <c r="D329" i="6"/>
  <c r="E192"/>
  <c r="G199"/>
  <c r="Q338" i="8"/>
  <c r="N347"/>
  <c r="T115" i="3"/>
  <c r="O327" i="8"/>
  <c r="E262"/>
  <c r="AH212"/>
  <c r="K273"/>
  <c r="H366"/>
  <c r="AF179" i="3"/>
  <c r="V367" i="8"/>
  <c r="AC362"/>
  <c r="H426" i="3"/>
  <c r="J202" i="8"/>
  <c r="AC406"/>
  <c r="H176"/>
  <c r="AA442"/>
  <c r="AH53" i="3"/>
  <c r="BD242" i="12"/>
  <c r="AG82" i="3"/>
  <c r="N12" i="8"/>
  <c r="D209"/>
  <c r="V278"/>
  <c r="N204"/>
  <c r="Q132"/>
  <c r="G329" i="6"/>
  <c r="V442" i="3"/>
  <c r="Z173"/>
  <c r="AD33" i="12"/>
  <c r="AB226" i="3"/>
  <c r="P154" i="8"/>
  <c r="AH440"/>
  <c r="AH366"/>
  <c r="C96"/>
  <c r="AF294"/>
  <c r="W230"/>
  <c r="T227"/>
  <c r="T48"/>
  <c r="AB372" i="3"/>
  <c r="D514" i="8"/>
  <c r="N334"/>
  <c r="AI312"/>
  <c r="ED243" i="12"/>
  <c r="AI362" i="3"/>
  <c r="AG288"/>
  <c r="CD447" i="12"/>
  <c r="Q376" i="8"/>
  <c r="P469"/>
  <c r="AA222" i="3"/>
  <c r="AB203" i="8"/>
  <c r="Q491"/>
  <c r="W344"/>
  <c r="Q349"/>
  <c r="Z233" i="3"/>
  <c r="F196" i="6"/>
  <c r="AB337" i="8"/>
  <c r="K490"/>
  <c r="CD278" i="12"/>
  <c r="T16" i="3"/>
  <c r="E494"/>
  <c r="K45" i="8"/>
  <c r="AD47" i="12"/>
  <c r="T375" i="3"/>
  <c r="Z514"/>
  <c r="U257"/>
  <c r="BD496" i="12"/>
  <c r="K384" i="8"/>
  <c r="D186" i="12"/>
  <c r="O353" i="8"/>
  <c r="C426"/>
  <c r="B257"/>
  <c r="N190"/>
  <c r="D205" i="6"/>
  <c r="D404" i="8"/>
  <c r="AA364"/>
  <c r="Z245"/>
  <c r="D7"/>
  <c r="U422" i="3"/>
  <c r="C50"/>
  <c r="AA211"/>
  <c r="W260"/>
  <c r="V63"/>
  <c r="O226" i="8"/>
  <c r="U34" i="3"/>
  <c r="AI386"/>
  <c r="AA263" i="8"/>
  <c r="AI220"/>
  <c r="I371"/>
  <c r="V215"/>
  <c r="AF457"/>
  <c r="W5"/>
  <c r="AF245"/>
  <c r="J185"/>
  <c r="AG316"/>
  <c r="P402"/>
  <c r="AF388" i="3"/>
  <c r="Q93" i="8"/>
  <c r="AC437"/>
  <c r="Q208"/>
  <c r="AG89" i="3"/>
  <c r="J466" i="8"/>
  <c r="C187" i="3"/>
  <c r="AH123"/>
  <c r="T370" i="8"/>
  <c r="AB501" i="3"/>
  <c r="K270" i="8"/>
  <c r="DD156" i="12"/>
  <c r="B242" i="8"/>
  <c r="AC121" i="3"/>
  <c r="C318" i="8"/>
  <c r="E209" i="3"/>
  <c r="AH351"/>
  <c r="ED161" i="12"/>
  <c r="AG339" i="3"/>
  <c r="C112" i="8"/>
  <c r="K241"/>
  <c r="AG306" i="3"/>
  <c r="H425" i="8"/>
  <c r="AA281" i="3"/>
  <c r="H26" i="8"/>
  <c r="J40"/>
  <c r="T97"/>
  <c r="Z342"/>
  <c r="Q351"/>
  <c r="J344" i="3"/>
  <c r="J94"/>
  <c r="Z240"/>
  <c r="AB144" i="8"/>
  <c r="B473" i="3"/>
  <c r="E424" i="8"/>
  <c r="Q81"/>
  <c r="V124" i="3"/>
  <c r="P252" i="8"/>
  <c r="C349" i="3"/>
  <c r="D232" i="12"/>
  <c r="U215" i="8"/>
  <c r="AH315"/>
  <c r="AA137"/>
  <c r="AB95"/>
  <c r="AC462"/>
  <c r="E469" i="3"/>
  <c r="T468" i="8"/>
  <c r="W136"/>
  <c r="AG182"/>
  <c r="AI387" i="3"/>
  <c r="V91" i="8"/>
  <c r="W97"/>
  <c r="K394" i="3"/>
  <c r="G464" i="6"/>
  <c r="AC414" i="8"/>
  <c r="AH269"/>
  <c r="AA450"/>
  <c r="E255"/>
  <c r="AF236"/>
  <c r="AF35"/>
  <c r="AF530" i="3"/>
  <c r="H40"/>
  <c r="AI375"/>
  <c r="J47"/>
  <c r="AB382" i="8"/>
  <c r="AA255"/>
  <c r="V9"/>
  <c r="O293"/>
  <c r="C496" i="3"/>
  <c r="U375" i="8"/>
  <c r="Z509"/>
  <c r="V64"/>
  <c r="AB283" i="3"/>
  <c r="N45" i="8"/>
  <c r="J30"/>
  <c r="AC349" i="3"/>
  <c r="AB89"/>
  <c r="AA292"/>
  <c r="V12" i="8"/>
  <c r="AH117" i="3"/>
  <c r="T49" i="8"/>
  <c r="AA369"/>
  <c r="N239"/>
  <c r="O21"/>
  <c r="AI160" i="3"/>
  <c r="AB196" i="8"/>
  <c r="E505" i="3"/>
  <c r="W282"/>
  <c r="O11" i="8"/>
  <c r="AH177" i="3"/>
  <c r="AG234"/>
  <c r="V137" i="8"/>
  <c r="K440"/>
  <c r="AB127" i="3"/>
  <c r="B363" i="8"/>
  <c r="K465"/>
  <c r="AD40" i="12"/>
  <c r="AF137" i="8"/>
  <c r="AD437" i="12"/>
  <c r="Q293" i="8"/>
  <c r="I347" i="3"/>
  <c r="U122"/>
  <c r="U332"/>
  <c r="Z380"/>
  <c r="J250" i="8"/>
  <c r="AF268" i="3"/>
  <c r="T295" i="8"/>
  <c r="O413"/>
  <c r="DD387" i="12"/>
  <c r="BD217"/>
  <c r="E86" i="3"/>
  <c r="U477" i="8"/>
  <c r="AI319"/>
  <c r="E374"/>
  <c r="AA481"/>
  <c r="AH153"/>
  <c r="O65"/>
  <c r="AF154"/>
  <c r="BD254" i="12"/>
  <c r="O358" i="8"/>
  <c r="E158"/>
  <c r="D320" i="12"/>
  <c r="T388" i="8"/>
  <c r="I45" i="3"/>
  <c r="AG263" i="8"/>
  <c r="E46" i="3"/>
  <c r="P454" i="8"/>
  <c r="AI78" i="3"/>
  <c r="AB453"/>
  <c r="AC251" i="8"/>
  <c r="W206" i="3"/>
  <c r="Z322" i="8"/>
  <c r="U106"/>
  <c r="E214" i="6"/>
  <c r="I234" i="8"/>
  <c r="C120"/>
  <c r="AC431" i="3"/>
  <c r="D108"/>
  <c r="T423" i="8"/>
  <c r="AA80" i="3"/>
  <c r="T386"/>
  <c r="AC34"/>
  <c r="AA522" i="8"/>
  <c r="I386"/>
  <c r="C167"/>
  <c r="ED95" i="12"/>
  <c r="BD433"/>
  <c r="D254" i="3"/>
  <c r="W124"/>
  <c r="DD486" i="12"/>
  <c r="Z310" i="3"/>
  <c r="DD334" i="12"/>
  <c r="C506" i="3"/>
  <c r="AA67" i="8"/>
  <c r="U24" i="3"/>
  <c r="F169" i="6"/>
  <c r="E110"/>
  <c r="AC231" i="8"/>
  <c r="AG85"/>
  <c r="J182"/>
  <c r="W263"/>
  <c r="K284"/>
  <c r="AI358"/>
  <c r="D76" i="6"/>
  <c r="E408" i="8"/>
  <c r="AI228" i="3"/>
  <c r="Z482" i="8"/>
  <c r="AH158"/>
  <c r="AH154"/>
  <c r="D196" i="6"/>
  <c r="N474" i="8"/>
  <c r="T282"/>
  <c r="V272" i="3"/>
  <c r="W459"/>
  <c r="J185"/>
  <c r="AA20" i="8"/>
  <c r="V424" i="3"/>
  <c r="U66" i="8"/>
  <c r="E294" i="3"/>
  <c r="Z50" i="8"/>
  <c r="E45" i="3"/>
  <c r="D501"/>
  <c r="H11" i="8"/>
  <c r="AA37" i="3"/>
  <c r="I323"/>
  <c r="K505" i="8"/>
  <c r="T508"/>
  <c r="AC375"/>
  <c r="U28"/>
  <c r="K468"/>
  <c r="V192" i="3"/>
  <c r="CD536" i="12"/>
  <c r="V67" i="3"/>
  <c r="AG187" i="8"/>
  <c r="T123"/>
  <c r="E248"/>
  <c r="W396"/>
  <c r="E77"/>
  <c r="AA165"/>
  <c r="D98" i="3"/>
  <c r="H392"/>
  <c r="N387" i="8"/>
  <c r="AH253" i="3"/>
  <c r="AD499" i="12"/>
  <c r="Q274" i="8"/>
  <c r="AC513" i="3"/>
  <c r="D472" i="6"/>
  <c r="AI123" i="8"/>
  <c r="D256"/>
  <c r="U116"/>
  <c r="AG199" i="3"/>
  <c r="W351" i="8"/>
  <c r="C402" i="3"/>
  <c r="W75" i="8"/>
  <c r="Q457"/>
  <c r="I398"/>
  <c r="W296"/>
  <c r="G460" i="6"/>
  <c r="N302" i="8"/>
  <c r="O319"/>
  <c r="Q481"/>
  <c r="W330" i="3"/>
  <c r="W31" i="8"/>
  <c r="AF161"/>
  <c r="B314"/>
  <c r="W515"/>
  <c r="CD519" i="12"/>
  <c r="W178" i="8"/>
  <c r="AI453"/>
  <c r="P517"/>
  <c r="W448"/>
  <c r="J151"/>
  <c r="BD247" i="12"/>
  <c r="AH90" i="8"/>
  <c r="AF446"/>
  <c r="K368"/>
  <c r="AA48"/>
  <c r="AH448"/>
  <c r="I88"/>
  <c r="I19" i="3"/>
  <c r="G449" i="6"/>
  <c r="T232" i="8"/>
  <c r="E256"/>
  <c r="E14"/>
  <c r="T179"/>
  <c r="J304"/>
  <c r="AD104" i="12"/>
  <c r="U295" i="8"/>
  <c r="J246"/>
  <c r="W434" i="3"/>
  <c r="W488" i="8"/>
  <c r="K504"/>
  <c r="ED102" i="12"/>
  <c r="AF7" i="3"/>
  <c r="AG272"/>
  <c r="T136"/>
  <c r="D345" i="8"/>
  <c r="T361"/>
  <c r="AB228"/>
  <c r="D376"/>
  <c r="B261"/>
  <c r="J137"/>
  <c r="K217"/>
  <c r="AF498" i="3"/>
  <c r="D523" i="8"/>
  <c r="AD426" i="12"/>
  <c r="I230" i="8"/>
  <c r="J445"/>
  <c r="W359" i="3"/>
  <c r="CD424" i="12"/>
  <c r="C345" i="3"/>
  <c r="I364" i="8"/>
  <c r="B181"/>
  <c r="AB289"/>
  <c r="AC161" i="3"/>
  <c r="C266"/>
  <c r="D138"/>
  <c r="P453" i="8"/>
  <c r="AF106" i="3"/>
  <c r="W218"/>
  <c r="E407" i="8"/>
  <c r="Q455"/>
  <c r="AA101"/>
  <c r="E43" i="3"/>
  <c r="AA116" i="8"/>
  <c r="O7"/>
  <c r="C38"/>
  <c r="AC500" i="3"/>
  <c r="I18" i="8"/>
  <c r="T223" i="3"/>
  <c r="AI309"/>
  <c r="CD123" i="12"/>
  <c r="D291"/>
  <c r="AG449" i="3"/>
  <c r="AG142" i="8"/>
  <c r="AG287" i="3"/>
  <c r="AG43" i="8"/>
  <c r="I143"/>
  <c r="E392" i="6"/>
  <c r="AG139" i="8"/>
  <c r="G165" i="6"/>
  <c r="O288" i="8"/>
  <c r="AC225"/>
  <c r="T438"/>
  <c r="O198"/>
  <c r="U314"/>
  <c r="AF388"/>
  <c r="V408" i="3"/>
  <c r="D366" i="6"/>
  <c r="AB130" i="8"/>
  <c r="Q174"/>
  <c r="AC335"/>
  <c r="Q410"/>
  <c r="J109"/>
  <c r="Z361" i="3"/>
  <c r="AH339"/>
  <c r="T69"/>
  <c r="AF48"/>
  <c r="ED551" i="12"/>
  <c r="J503" i="8"/>
  <c r="W423"/>
  <c r="K398"/>
  <c r="V291"/>
  <c r="Q456"/>
  <c r="AA154" i="3"/>
  <c r="AB306" i="8"/>
  <c r="J184"/>
  <c r="V129"/>
  <c r="P105"/>
  <c r="AH231" i="3"/>
  <c r="AG91" i="8"/>
  <c r="B399"/>
  <c r="D371"/>
  <c r="J391"/>
  <c r="I13" i="3"/>
  <c r="DD222" i="12"/>
  <c r="N486" i="8"/>
  <c r="AH91"/>
  <c r="V347"/>
  <c r="G472" i="6"/>
  <c r="Z295" i="8"/>
  <c r="AB113"/>
  <c r="U47"/>
  <c r="V433"/>
  <c r="P70"/>
  <c r="ED263" i="12"/>
  <c r="V11" i="8"/>
  <c r="E72"/>
  <c r="ED509" i="12"/>
  <c r="AG43" i="3"/>
  <c r="E44" i="8"/>
  <c r="W441"/>
  <c r="T140"/>
  <c r="AA207"/>
  <c r="D110" i="3"/>
  <c r="E310" i="8"/>
  <c r="O394"/>
  <c r="AC68" i="3"/>
  <c r="V324" i="8"/>
  <c r="J195"/>
  <c r="T251"/>
  <c r="AH474" i="3"/>
  <c r="T292" i="8"/>
  <c r="AG106" i="3"/>
  <c r="AF102"/>
  <c r="CD403" i="12"/>
  <c r="AF229" i="3"/>
  <c r="K361"/>
  <c r="AG179"/>
  <c r="Z118" i="8"/>
  <c r="ED150" i="12"/>
  <c r="E382" i="8"/>
  <c r="Q283"/>
  <c r="J270"/>
  <c r="O479"/>
  <c r="U401"/>
  <c r="T215"/>
  <c r="D358" i="6"/>
  <c r="O193" i="8"/>
  <c r="AH477"/>
  <c r="E313"/>
  <c r="Z27"/>
  <c r="D419" i="6"/>
  <c r="Q492" i="8"/>
  <c r="K390"/>
  <c r="B475"/>
  <c r="AG380" i="3"/>
  <c r="D145" i="6"/>
  <c r="AI80" i="3"/>
  <c r="N515" i="8"/>
  <c r="T326"/>
  <c r="AG403"/>
  <c r="U107" i="3"/>
  <c r="J9" i="8"/>
  <c r="AG491" i="3"/>
  <c r="C223" i="8"/>
  <c r="AH228"/>
  <c r="B349"/>
  <c r="H174"/>
  <c r="E101" i="3"/>
  <c r="B380"/>
  <c r="Z176"/>
  <c r="W405" i="8"/>
  <c r="AH277"/>
  <c r="AC260" i="3"/>
  <c r="W471" i="8"/>
  <c r="I421"/>
  <c r="N361"/>
  <c r="Q74"/>
  <c r="O186"/>
  <c r="C437"/>
  <c r="C371"/>
  <c r="AA319"/>
  <c r="AC415"/>
  <c r="V344"/>
  <c r="AB489"/>
  <c r="V421" i="3"/>
  <c r="Q371" i="8"/>
  <c r="N101"/>
  <c r="AA73" i="3"/>
  <c r="Z88"/>
  <c r="D374"/>
  <c r="E362" i="8"/>
  <c r="I83"/>
  <c r="O47"/>
  <c r="AG188" i="3"/>
  <c r="BD185" i="12"/>
  <c r="H260" i="8"/>
  <c r="AA460"/>
  <c r="D357"/>
  <c r="I240" i="3"/>
  <c r="AA495"/>
  <c r="T261"/>
  <c r="AC341"/>
  <c r="AB151" i="8"/>
  <c r="I256"/>
  <c r="AH318"/>
  <c r="W442" i="3"/>
  <c r="CD344" i="12"/>
  <c r="P256" i="8"/>
  <c r="D193" i="3"/>
  <c r="B429"/>
  <c r="D447"/>
  <c r="C51" i="8"/>
  <c r="AD451" i="12"/>
  <c r="V198" i="8"/>
  <c r="AG47"/>
  <c r="G423" i="6"/>
  <c r="E267"/>
  <c r="V62" i="8"/>
  <c r="V228"/>
  <c r="W128"/>
  <c r="AG269"/>
  <c r="D289"/>
  <c r="N403"/>
  <c r="G25" i="6"/>
  <c r="AA449" i="8"/>
  <c r="AI129"/>
  <c r="BD227" i="12"/>
  <c r="C90" i="8"/>
  <c r="N64"/>
  <c r="Q409"/>
  <c r="Q370"/>
  <c r="U241"/>
  <c r="I439"/>
  <c r="T248" i="3"/>
  <c r="AH198" i="8"/>
  <c r="AB449"/>
  <c r="Z289" i="3"/>
  <c r="AB81"/>
  <c r="AB439" i="8"/>
  <c r="E202"/>
  <c r="Q330"/>
  <c r="AF290" i="3"/>
  <c r="O210" i="8"/>
  <c r="T493"/>
  <c r="AC104" i="3"/>
  <c r="AH392" i="8"/>
  <c r="W449"/>
  <c r="W490"/>
  <c r="Z157" i="3"/>
  <c r="Z380" i="8"/>
  <c r="AH174" i="3"/>
  <c r="Z427"/>
  <c r="U468"/>
  <c r="T312" i="8"/>
  <c r="AG461"/>
  <c r="AH183"/>
  <c r="Z498"/>
  <c r="AG277" i="3"/>
  <c r="AF484"/>
  <c r="B377"/>
  <c r="P340" i="8"/>
  <c r="D344" i="12"/>
  <c r="W147" i="3"/>
  <c r="Q393" i="8"/>
  <c r="CD373" i="12"/>
  <c r="H56" i="3"/>
  <c r="C168" i="8"/>
  <c r="ED494" i="12"/>
  <c r="B71" i="3"/>
  <c r="J89" i="8"/>
  <c r="AI436" i="3"/>
  <c r="CD45" i="12"/>
  <c r="D51" i="3"/>
  <c r="Z83"/>
  <c r="H393" i="8"/>
  <c r="P156"/>
  <c r="DD481" i="12"/>
  <c r="I73" i="8"/>
  <c r="H138" i="3"/>
  <c r="Q315" i="8"/>
  <c r="J288"/>
  <c r="J290"/>
  <c r="Z489" i="3"/>
  <c r="AB256"/>
  <c r="V467" i="8"/>
  <c r="C398"/>
  <c r="AA195" i="3"/>
  <c r="AI222"/>
  <c r="AB259" i="8"/>
  <c r="D18"/>
  <c r="AA283" i="3"/>
  <c r="B194" i="8"/>
  <c r="AC6"/>
  <c r="V43" i="3"/>
  <c r="AA294"/>
  <c r="P495" i="8"/>
  <c r="O125"/>
  <c r="CD159" i="12"/>
  <c r="AH507" i="8"/>
  <c r="E479"/>
  <c r="J387" i="3"/>
  <c r="O173" i="8"/>
  <c r="H30"/>
  <c r="AD400" i="12"/>
  <c r="T17" i="3"/>
  <c r="P504" i="8"/>
  <c r="T258"/>
  <c r="AA522" i="3"/>
  <c r="AC236" i="8"/>
  <c r="B209"/>
  <c r="ED315" i="12"/>
  <c r="AC184" i="8"/>
  <c r="T218"/>
  <c r="AA10" i="3"/>
  <c r="C478"/>
  <c r="V116"/>
  <c r="AA127" i="8"/>
  <c r="AC69"/>
  <c r="D126" i="3"/>
  <c r="AB235" i="8"/>
  <c r="AB277" i="3"/>
  <c r="AC497"/>
  <c r="DD242" i="12"/>
  <c r="DD266"/>
  <c r="AI12" i="3"/>
  <c r="I262" i="8"/>
  <c r="P77"/>
  <c r="E152" i="6"/>
  <c r="AG118" i="8"/>
  <c r="D214" i="6"/>
  <c r="AC428" i="8"/>
  <c r="V122"/>
  <c r="Q360"/>
  <c r="Z430"/>
  <c r="T432"/>
  <c r="AH186" i="3"/>
  <c r="AC318" i="8"/>
  <c r="Q243"/>
  <c r="D364" i="6"/>
  <c r="O94" i="8"/>
  <c r="E92" i="6"/>
  <c r="G84"/>
  <c r="J251" i="8"/>
  <c r="O29"/>
  <c r="G45" i="6"/>
  <c r="AA158" i="8"/>
  <c r="AI380"/>
  <c r="N366"/>
  <c r="B24"/>
  <c r="AA245"/>
  <c r="N314"/>
  <c r="J87"/>
  <c r="AD422" i="12"/>
  <c r="J151" i="3"/>
  <c r="F122" i="6"/>
  <c r="P121" i="8"/>
  <c r="Z473" i="3"/>
  <c r="J120" i="8"/>
  <c r="P170"/>
  <c r="AH152"/>
  <c r="AB266" i="3"/>
  <c r="Q506" i="8"/>
  <c r="AH100" i="3"/>
  <c r="C238" i="8"/>
  <c r="W397"/>
  <c r="AC284"/>
  <c r="Z164"/>
  <c r="N472"/>
  <c r="AI431" i="3"/>
  <c r="BD66" i="12"/>
  <c r="C462" i="3"/>
  <c r="AF204"/>
  <c r="D33"/>
  <c r="BD98" i="12"/>
  <c r="V294" i="3"/>
  <c r="AB125" i="8"/>
  <c r="H442"/>
  <c r="C370"/>
  <c r="V375" i="3"/>
  <c r="AF406" i="8"/>
  <c r="Z45"/>
  <c r="ED10" i="12"/>
  <c r="D470" i="8"/>
  <c r="U293" i="3"/>
  <c r="Z464"/>
  <c r="AB221" i="8"/>
  <c r="AF528" i="3"/>
  <c r="E366" i="6"/>
  <c r="CD33" i="12"/>
  <c r="U485" i="8"/>
  <c r="U302"/>
  <c r="AA315"/>
  <c r="N135"/>
  <c r="B153"/>
  <c r="CD253" i="12"/>
  <c r="J190" i="8"/>
  <c r="C352"/>
  <c r="AC277"/>
  <c r="Q213"/>
  <c r="AG54" i="3"/>
  <c r="C35"/>
  <c r="AF365"/>
  <c r="Z261"/>
  <c r="AA5"/>
  <c r="U463" i="8"/>
  <c r="AG60"/>
  <c r="K116"/>
  <c r="ED337" i="12"/>
  <c r="H96" i="8"/>
  <c r="I11"/>
  <c r="AB265"/>
  <c r="N196"/>
  <c r="AA416"/>
  <c r="AH197"/>
  <c r="C337"/>
  <c r="I500"/>
  <c r="AC518" i="3"/>
  <c r="F293" i="6"/>
  <c r="P139" i="8"/>
  <c r="D426" i="12"/>
  <c r="AA458" i="8"/>
  <c r="AB194"/>
  <c r="BD50" i="12"/>
  <c r="V442" i="8"/>
  <c r="H71" i="3"/>
  <c r="D368"/>
  <c r="AD203" i="12"/>
  <c r="ED214"/>
  <c r="J165" i="8"/>
  <c r="BD382" i="12"/>
  <c r="AA233" i="3"/>
  <c r="Z60" i="8"/>
  <c r="N233"/>
  <c r="AF503" i="3"/>
  <c r="AB109" i="8"/>
  <c r="U24"/>
  <c r="I390" i="3"/>
  <c r="B162" i="8"/>
  <c r="C33" i="3"/>
  <c r="D40" i="8"/>
  <c r="BD385" i="12"/>
  <c r="AH193" i="3"/>
  <c r="Z228"/>
  <c r="N41" i="8"/>
  <c r="N68"/>
  <c r="D405"/>
  <c r="O228"/>
  <c r="AH384"/>
  <c r="P128"/>
  <c r="AG452"/>
  <c r="B512"/>
  <c r="AH194" i="3"/>
  <c r="K444" i="8"/>
  <c r="G416" i="6"/>
  <c r="V163" i="3"/>
  <c r="I217" i="8"/>
  <c r="U473"/>
  <c r="I206"/>
  <c r="V307"/>
  <c r="Z22" i="3"/>
  <c r="B387"/>
  <c r="W205"/>
  <c r="Q297" i="8"/>
  <c r="U158" i="3"/>
  <c r="AI6"/>
  <c r="E24"/>
  <c r="DD39" i="12"/>
  <c r="AH144" i="8"/>
  <c r="AG305" i="3"/>
  <c r="AA518"/>
  <c r="F338" i="6"/>
  <c r="P171" i="8"/>
  <c r="Z97"/>
  <c r="D56" i="6"/>
  <c r="Z152" i="8"/>
  <c r="AF409"/>
  <c r="P210"/>
  <c r="W398"/>
  <c r="W468"/>
  <c r="AF281"/>
  <c r="AF398"/>
  <c r="Q466"/>
  <c r="AI518"/>
  <c r="AA364" i="3"/>
  <c r="E173" i="6"/>
  <c r="Q300" i="8"/>
  <c r="AH40"/>
  <c r="B475" i="3"/>
  <c r="W329" i="8"/>
  <c r="B175"/>
  <c r="AI300" i="3"/>
  <c r="AI92" i="8"/>
  <c r="E359"/>
  <c r="K85" i="3"/>
  <c r="U117" i="8"/>
  <c r="B401"/>
  <c r="B17"/>
  <c r="AB65" i="3"/>
  <c r="AB101"/>
  <c r="K383" i="8"/>
  <c r="DD495" i="12"/>
  <c r="U233" i="3"/>
  <c r="AC156" i="8"/>
  <c r="AA508" i="3"/>
  <c r="D143" i="12"/>
  <c r="T161" i="8"/>
  <c r="AC408"/>
  <c r="K237"/>
  <c r="I292"/>
  <c r="ED496" i="12"/>
  <c r="CD469"/>
  <c r="AA329" i="3"/>
  <c r="Q254" i="8"/>
  <c r="W129"/>
  <c r="E12"/>
  <c r="D359"/>
  <c r="N174"/>
  <c r="AB431" i="3"/>
  <c r="H332" i="8"/>
  <c r="E514" i="3"/>
  <c r="W489" i="8"/>
  <c r="B448" i="3"/>
  <c r="AA333" i="8"/>
  <c r="K303"/>
  <c r="D297"/>
  <c r="D476"/>
  <c r="D36" i="12"/>
  <c r="W167" i="3"/>
  <c r="AC298"/>
  <c r="T436" i="8"/>
  <c r="K94" i="3"/>
  <c r="T444"/>
  <c r="H357"/>
  <c r="B144"/>
  <c r="AC452"/>
  <c r="AG4"/>
  <c r="AH300"/>
  <c r="B295" i="8"/>
  <c r="AB70"/>
  <c r="V293"/>
  <c r="E70"/>
  <c r="O188"/>
  <c r="P475"/>
  <c r="AA200" i="3"/>
  <c r="N420" i="8"/>
  <c r="E315" i="3"/>
  <c r="AG93" i="8"/>
  <c r="V411"/>
  <c r="K250"/>
  <c r="AG485"/>
  <c r="H124"/>
  <c r="AF294" i="3"/>
  <c r="AB422"/>
  <c r="AC370" i="8"/>
  <c r="I252"/>
  <c r="P130"/>
  <c r="D319" i="12"/>
  <c r="BD363"/>
  <c r="CD422"/>
  <c r="AC428" i="3"/>
  <c r="K207" i="8"/>
  <c r="AH284" i="3"/>
  <c r="W369" i="8"/>
  <c r="AF360" i="3"/>
  <c r="BD179" i="12"/>
  <c r="U490" i="8"/>
  <c r="Q51"/>
  <c r="I488"/>
  <c r="BD421" i="12"/>
  <c r="Z149" i="3"/>
  <c r="H175" i="8"/>
  <c r="AA142" i="3"/>
  <c r="AB279"/>
  <c r="Z283"/>
  <c r="Q450" i="8"/>
  <c r="D22" i="3"/>
  <c r="Z516" i="8"/>
  <c r="U434" i="3"/>
  <c r="CD173" i="12"/>
  <c r="J493" i="8"/>
  <c r="AD114" i="12"/>
  <c r="T40" i="3"/>
  <c r="BD400" i="12"/>
  <c r="AB246" i="8"/>
  <c r="G311" i="6"/>
  <c r="Z49" i="8"/>
  <c r="Z225"/>
  <c r="Q496"/>
  <c r="W22"/>
  <c r="K162"/>
  <c r="F226" i="6"/>
  <c r="G72"/>
  <c r="W79" i="8"/>
  <c r="U5"/>
  <c r="N57"/>
  <c r="C159"/>
  <c r="N80"/>
  <c r="BD404" i="12"/>
  <c r="P194" i="8"/>
  <c r="P73"/>
  <c r="I228"/>
  <c r="AB377" i="3"/>
  <c r="AI360"/>
  <c r="H234" i="8"/>
  <c r="AA96" i="3"/>
  <c r="F193" i="6"/>
  <c r="V53" i="3"/>
  <c r="U17" i="8"/>
  <c r="V56"/>
  <c r="D354"/>
  <c r="J313" i="3"/>
  <c r="D328" i="8"/>
  <c r="AB334" i="3"/>
  <c r="AA74" i="8"/>
  <c r="AI120" i="3"/>
  <c r="AB113"/>
  <c r="D177" i="6"/>
  <c r="T154" i="8"/>
  <c r="O481"/>
  <c r="I108"/>
  <c r="W81"/>
  <c r="Q232"/>
  <c r="AC45"/>
  <c r="AC49"/>
  <c r="N170"/>
  <c r="C421"/>
  <c r="AF453" i="3"/>
  <c r="H280" i="8"/>
  <c r="E527" i="3"/>
  <c r="T93" i="8"/>
  <c r="AI462" i="3"/>
  <c r="P44" i="8"/>
  <c r="E492" i="3"/>
  <c r="AF241" i="8"/>
  <c r="AC227" i="3"/>
  <c r="Z393" i="8"/>
  <c r="B388" i="3"/>
  <c r="AB486"/>
  <c r="AC453" i="8"/>
  <c r="I48"/>
  <c r="Q247"/>
  <c r="AD344" i="12"/>
  <c r="I363" i="8"/>
  <c r="J314" i="3"/>
  <c r="AG489" i="8"/>
  <c r="U231"/>
  <c r="AI486"/>
  <c r="E501"/>
  <c r="C60"/>
  <c r="J356"/>
  <c r="U186" i="3"/>
  <c r="B452" i="8"/>
  <c r="E142" i="3"/>
  <c r="V480" i="8"/>
  <c r="AH377" i="3"/>
  <c r="E322" i="8"/>
  <c r="AC90"/>
  <c r="P186"/>
  <c r="D452" i="6"/>
  <c r="F353"/>
  <c r="AH454" i="8"/>
  <c r="Z363"/>
  <c r="AA69"/>
  <c r="D235" i="6"/>
  <c r="C271" i="8"/>
  <c r="Z15"/>
  <c r="AG449"/>
  <c r="K135"/>
  <c r="AH393"/>
  <c r="ED425" i="12"/>
  <c r="U339" i="8"/>
  <c r="B29"/>
  <c r="Q414"/>
  <c r="F155" i="6"/>
  <c r="AH178" i="3"/>
  <c r="Z292" i="8"/>
  <c r="B103"/>
  <c r="Z442" i="3"/>
  <c r="H523" i="8"/>
  <c r="K16"/>
  <c r="B336"/>
  <c r="W8"/>
  <c r="O219"/>
  <c r="AC31" i="3"/>
  <c r="J400"/>
  <c r="T173" i="8"/>
  <c r="Z376" i="3"/>
  <c r="AB46"/>
  <c r="H177"/>
  <c r="N272" i="8"/>
  <c r="Q484"/>
  <c r="AG462"/>
  <c r="AH161" i="3"/>
  <c r="W487" i="8"/>
  <c r="D494" i="3"/>
  <c r="AI271" i="8"/>
  <c r="Q161"/>
  <c r="E69"/>
  <c r="C48"/>
  <c r="DD172" i="12"/>
  <c r="T235" i="8"/>
  <c r="B114" i="3"/>
  <c r="O223" i="8"/>
  <c r="AC518"/>
  <c r="N234"/>
  <c r="AD67" i="12"/>
  <c r="C254" i="3"/>
  <c r="AA42"/>
  <c r="AI311" i="8"/>
  <c r="Q100"/>
  <c r="AG490" i="3"/>
  <c r="U41"/>
  <c r="AG275"/>
  <c r="I10" i="8"/>
  <c r="V91" i="3"/>
  <c r="AF289" i="8"/>
  <c r="H524"/>
  <c r="U457" i="3"/>
  <c r="D257"/>
  <c r="I221" i="8"/>
  <c r="AA272"/>
  <c r="AF267"/>
  <c r="I112" i="3"/>
  <c r="K323" i="8"/>
  <c r="AH397" i="3"/>
  <c r="AH181" i="8"/>
  <c r="N199"/>
  <c r="O150"/>
  <c r="AA439"/>
  <c r="G137" i="6"/>
  <c r="AB184" i="8"/>
  <c r="H202"/>
  <c r="W141"/>
  <c r="F440" i="6"/>
  <c r="D440"/>
  <c r="I490" i="8"/>
  <c r="V209"/>
  <c r="N344"/>
  <c r="J231"/>
  <c r="AA249"/>
  <c r="G163" i="6"/>
  <c r="P284" i="8"/>
  <c r="D442"/>
  <c r="AI377" i="3"/>
  <c r="T238" i="8"/>
  <c r="E316" i="6"/>
  <c r="H209" i="8"/>
  <c r="T407" i="3"/>
  <c r="T204"/>
  <c r="U19" i="8"/>
  <c r="AH405"/>
  <c r="Q332"/>
  <c r="AC70"/>
  <c r="AA410" i="3"/>
  <c r="AA219" i="8"/>
  <c r="Z426"/>
  <c r="AH188" i="3"/>
  <c r="AA454"/>
  <c r="W40" i="8"/>
  <c r="AF108"/>
  <c r="AI403" i="3"/>
  <c r="T369" i="8"/>
  <c r="I133" i="3"/>
  <c r="J200" i="8"/>
  <c r="N417"/>
  <c r="AC210"/>
  <c r="J319"/>
  <c r="AH451" i="3"/>
  <c r="K84" i="8"/>
  <c r="K266" i="3"/>
  <c r="E429" i="8"/>
  <c r="Z517" i="3"/>
  <c r="U267" i="8"/>
  <c r="O336"/>
  <c r="J167" i="3"/>
  <c r="J10"/>
  <c r="AB169"/>
  <c r="ED331" i="12"/>
  <c r="AB112" i="8"/>
  <c r="T156"/>
  <c r="Z355" i="3"/>
  <c r="D214"/>
  <c r="K87" i="8"/>
  <c r="AB10"/>
  <c r="I164"/>
  <c r="C92"/>
  <c r="T226"/>
  <c r="AH425"/>
  <c r="D163"/>
  <c r="D491"/>
  <c r="D295"/>
  <c r="Q470"/>
  <c r="Z304"/>
  <c r="AD333" i="12"/>
  <c r="W89" i="3"/>
  <c r="V203" i="8"/>
  <c r="V87"/>
  <c r="AF526" i="3"/>
  <c r="V77"/>
  <c r="C255" i="8"/>
  <c r="T290" i="3"/>
  <c r="D175"/>
  <c r="O452" i="8"/>
  <c r="J29"/>
  <c r="AG78"/>
  <c r="AG368" i="3"/>
  <c r="AG334" i="8"/>
  <c r="I193"/>
  <c r="Z197"/>
  <c r="J74"/>
  <c r="K212"/>
  <c r="Q386"/>
  <c r="E473" i="3"/>
  <c r="P476" i="8"/>
  <c r="N386"/>
  <c r="D435"/>
  <c r="C229"/>
  <c r="ED555" i="12"/>
  <c r="Q316" i="8"/>
  <c r="H157"/>
  <c r="AI66" i="3"/>
  <c r="Q366" i="8"/>
  <c r="AH255" i="3"/>
  <c r="E51"/>
  <c r="B290" i="8"/>
  <c r="U52" i="3"/>
  <c r="C283" i="8"/>
  <c r="V176" i="3"/>
  <c r="N83" i="8"/>
  <c r="U154" i="3"/>
  <c r="J69"/>
  <c r="AF234"/>
  <c r="AB250"/>
  <c r="BD116" i="12"/>
  <c r="D461" i="8"/>
  <c r="T160"/>
  <c r="J270" i="3"/>
  <c r="E298" i="6"/>
  <c r="D248"/>
  <c r="T373" i="8"/>
  <c r="G85" i="6"/>
  <c r="D282"/>
  <c r="AF345" i="3"/>
  <c r="I448" i="8"/>
  <c r="AI463"/>
  <c r="AB317"/>
  <c r="P393"/>
  <c r="AB455"/>
  <c r="Q281"/>
  <c r="AH223" i="3"/>
  <c r="H392" i="8"/>
  <c r="AA163"/>
  <c r="O146"/>
  <c r="Z48"/>
  <c r="U403" i="3"/>
  <c r="C323" i="8"/>
  <c r="AA457"/>
  <c r="AC467"/>
  <c r="AA60"/>
  <c r="V463"/>
  <c r="O87"/>
  <c r="AC14"/>
  <c r="AC72"/>
  <c r="H86"/>
  <c r="AC145"/>
  <c r="AF450"/>
  <c r="T71"/>
  <c r="Z230" i="3"/>
  <c r="D103"/>
  <c r="I342"/>
  <c r="D402" i="12"/>
  <c r="E162" i="8"/>
  <c r="AB58"/>
  <c r="N413"/>
  <c r="N494"/>
  <c r="AF527" i="3"/>
  <c r="F350" i="6"/>
  <c r="Q154" i="8"/>
  <c r="C520" i="3"/>
  <c r="Z172" i="8"/>
  <c r="I203"/>
  <c r="H152" i="3"/>
  <c r="Z452"/>
  <c r="AG96"/>
  <c r="Z530"/>
  <c r="AD375" i="12"/>
  <c r="D90" i="8"/>
  <c r="AH201" i="3"/>
  <c r="J161" i="8"/>
  <c r="T491"/>
  <c r="AF140"/>
  <c r="Z41"/>
  <c r="K335" i="3"/>
  <c r="AH431" i="8"/>
  <c r="N355"/>
  <c r="D509"/>
  <c r="T382"/>
  <c r="N263"/>
  <c r="D141" i="12"/>
  <c r="AF345" i="8"/>
  <c r="B481"/>
  <c r="Z468"/>
  <c r="AF305"/>
  <c r="K274"/>
  <c r="P486"/>
  <c r="BD552" i="12"/>
  <c r="ED232"/>
  <c r="C218" i="3"/>
  <c r="AG200" i="8"/>
  <c r="O235"/>
  <c r="U149" i="3"/>
  <c r="D453" i="8"/>
  <c r="Z316" i="3"/>
  <c r="J60" i="8"/>
  <c r="AB138"/>
  <c r="J439"/>
  <c r="V24"/>
  <c r="E277" i="6"/>
  <c r="U135" i="8"/>
  <c r="AC475"/>
  <c r="Q149"/>
  <c r="F461" i="6"/>
  <c r="U152" i="3"/>
  <c r="AH83"/>
  <c r="AG336"/>
  <c r="AC376" i="8"/>
  <c r="H519"/>
  <c r="H276" i="3"/>
  <c r="D406"/>
  <c r="AI269"/>
  <c r="K369" i="8"/>
  <c r="I41" i="3"/>
  <c r="V288" i="8"/>
  <c r="AA234" i="3"/>
  <c r="H122" i="8"/>
  <c r="C245" i="3"/>
  <c r="B58" i="8"/>
  <c r="D464" i="12"/>
  <c r="AG286" i="8"/>
  <c r="AC95" i="3"/>
  <c r="Q323" i="8"/>
  <c r="AI487" i="3"/>
  <c r="ED257" i="12"/>
  <c r="AH157" i="3"/>
  <c r="Z397"/>
  <c r="H145" i="8"/>
  <c r="AD428" i="12"/>
  <c r="AH512" i="3"/>
  <c r="AC330"/>
  <c r="ED382" i="12"/>
  <c r="AB523" i="3"/>
  <c r="V133" i="8"/>
  <c r="CD147" i="12"/>
  <c r="AA499" i="3"/>
  <c r="C296" i="8"/>
  <c r="AF310" i="3"/>
  <c r="AF358" i="8"/>
  <c r="O348"/>
  <c r="D12"/>
  <c r="C217"/>
  <c r="AB164" i="3"/>
  <c r="AC373" i="8"/>
  <c r="J135" i="3"/>
  <c r="B271"/>
  <c r="AG323" i="8"/>
  <c r="AH250"/>
  <c r="D157" i="3"/>
  <c r="Q354" i="8"/>
  <c r="C418"/>
  <c r="Q345"/>
  <c r="Z476" i="3"/>
  <c r="AG505"/>
  <c r="D161" i="12"/>
  <c r="O281" i="8"/>
  <c r="W42"/>
  <c r="H429"/>
  <c r="DD407" i="12"/>
  <c r="BD471"/>
  <c r="W57" i="8"/>
  <c r="B450" i="3"/>
  <c r="AG215"/>
  <c r="AG421" i="8"/>
  <c r="AG67"/>
  <c r="AH15"/>
  <c r="Q64"/>
  <c r="Q103"/>
  <c r="O360"/>
  <c r="Q287"/>
  <c r="D321" i="6"/>
  <c r="V93" i="8"/>
  <c r="D297" i="12"/>
  <c r="DD23"/>
  <c r="B87" i="8"/>
  <c r="AH198" i="3"/>
  <c r="G224" i="6"/>
  <c r="AH260" i="8"/>
  <c r="AI508"/>
  <c r="Q304"/>
  <c r="N197"/>
  <c r="I117"/>
  <c r="AC407"/>
  <c r="AD302" i="12"/>
  <c r="D156"/>
  <c r="W246" i="8"/>
  <c r="B464"/>
  <c r="W206"/>
  <c r="AF362" i="3"/>
  <c r="AB173" i="8"/>
  <c r="K445"/>
  <c r="I191"/>
  <c r="O425"/>
  <c r="AC58"/>
  <c r="AI159"/>
  <c r="N307"/>
  <c r="CD489" i="12"/>
  <c r="J352" i="3"/>
  <c r="AH230"/>
  <c r="Z68"/>
  <c r="N332" i="8"/>
  <c r="AC246" i="3"/>
  <c r="Q443" i="8"/>
  <c r="N124"/>
  <c r="AH365"/>
  <c r="U366"/>
  <c r="AC492"/>
  <c r="C294"/>
  <c r="W421" i="3"/>
  <c r="W274"/>
  <c r="AB337"/>
  <c r="U377" i="8"/>
  <c r="J213" i="3"/>
  <c r="AG424"/>
  <c r="N22" i="8"/>
  <c r="AC369" i="3"/>
  <c r="W19" i="8"/>
  <c r="AF72" i="3"/>
  <c r="AF391"/>
  <c r="O195" i="8"/>
  <c r="D219" i="6"/>
  <c r="CD172" i="12"/>
  <c r="C522" i="8"/>
  <c r="AH492" i="3"/>
  <c r="T352"/>
  <c r="AC525"/>
  <c r="Z324"/>
  <c r="E98"/>
  <c r="U247"/>
  <c r="D51" i="8"/>
  <c r="AI220" i="3"/>
  <c r="I184"/>
  <c r="V227"/>
  <c r="BD489" i="12"/>
  <c r="AD110"/>
  <c r="AF328" i="3"/>
  <c r="F394" i="6"/>
  <c r="J406" i="3"/>
  <c r="AB379"/>
  <c r="W225" i="8"/>
  <c r="N406"/>
  <c r="AH40" i="3"/>
  <c r="I129" i="8"/>
  <c r="AG9"/>
  <c r="K161" i="3"/>
  <c r="E302" i="6"/>
  <c r="C158" i="8"/>
  <c r="I84"/>
  <c r="I75"/>
  <c r="AF233"/>
  <c r="V171"/>
  <c r="AG393" i="3"/>
  <c r="E269" i="8"/>
  <c r="H217" i="3"/>
  <c r="CD23" i="12"/>
  <c r="AI479" i="3"/>
  <c r="DD34" i="12"/>
  <c r="H253" i="3"/>
  <c r="C515"/>
  <c r="Z181" i="8"/>
  <c r="Q143"/>
  <c r="J472"/>
  <c r="Z429"/>
  <c r="V512"/>
  <c r="E138" i="3"/>
  <c r="D461" i="6"/>
  <c r="H311" i="8"/>
  <c r="ED113" i="12"/>
  <c r="Z156" i="3"/>
  <c r="AG312"/>
  <c r="AC399" i="8"/>
  <c r="AA361" i="3"/>
  <c r="U145"/>
  <c r="E343"/>
  <c r="DD38" i="12"/>
  <c r="J176" i="3"/>
  <c r="AI516" i="8"/>
  <c r="E207" i="6"/>
  <c r="AA147" i="8"/>
  <c r="N260"/>
  <c r="G71" i="6"/>
  <c r="E229"/>
  <c r="AI148" i="8"/>
  <c r="N459"/>
  <c r="W172"/>
  <c r="AG463" i="3"/>
  <c r="U86" i="8"/>
  <c r="AB490" i="3"/>
  <c r="E486" i="8"/>
  <c r="AC223"/>
  <c r="Z161"/>
  <c r="Q375"/>
  <c r="AG482" i="3"/>
  <c r="N157" i="8"/>
  <c r="I67"/>
  <c r="AC73" i="3"/>
  <c r="AH438"/>
  <c r="O84" i="8"/>
  <c r="U177"/>
  <c r="AH329" i="3"/>
  <c r="F184" i="6"/>
  <c r="Z475" i="3"/>
  <c r="Q12" i="8"/>
  <c r="AH456" i="3"/>
  <c r="AC13" i="8"/>
  <c r="U293"/>
  <c r="ED414" i="12"/>
  <c r="AI528" i="3"/>
  <c r="AA515" i="8"/>
  <c r="AI363"/>
  <c r="AC125" i="3"/>
  <c r="AB345" i="8"/>
  <c r="AG17"/>
  <c r="B61"/>
  <c r="AC46" i="3"/>
  <c r="T421" i="8"/>
  <c r="T331"/>
  <c r="AB358" i="3"/>
  <c r="AA111"/>
  <c r="Z451" i="8"/>
  <c r="AB353"/>
  <c r="J55"/>
  <c r="H345" i="3"/>
  <c r="B168" i="8"/>
  <c r="B119"/>
  <c r="K325"/>
  <c r="AG145" i="3"/>
  <c r="Q252" i="8"/>
  <c r="AI212" i="3"/>
  <c r="AA521" i="8"/>
  <c r="I214" i="3"/>
  <c r="Q187" i="8"/>
  <c r="AF21" i="3"/>
  <c r="V68"/>
  <c r="K355" i="8"/>
  <c r="U439"/>
  <c r="AB417" i="3"/>
  <c r="E140"/>
  <c r="AB179" i="8"/>
  <c r="AC32" i="3"/>
  <c r="AI475" i="8"/>
  <c r="AF348"/>
  <c r="AB331"/>
  <c r="C45"/>
  <c r="ED72" i="12"/>
  <c r="C411" i="8"/>
  <c r="CD430" i="12"/>
  <c r="AG364" i="8"/>
  <c r="AF52" i="3"/>
  <c r="AG406"/>
  <c r="W120" i="8"/>
  <c r="V88" i="3"/>
  <c r="V246"/>
  <c r="AI202"/>
  <c r="U328" i="8"/>
  <c r="K133"/>
  <c r="P488"/>
  <c r="T217"/>
  <c r="AA371" i="3"/>
  <c r="P35" i="8"/>
  <c r="W298" i="3"/>
  <c r="D329"/>
  <c r="Q14" i="8"/>
  <c r="I147" i="3"/>
  <c r="T34" i="8"/>
  <c r="AB117"/>
  <c r="J122"/>
  <c r="E449" i="6"/>
  <c r="DD40" i="12"/>
  <c r="C443" i="3"/>
  <c r="G173" i="6"/>
  <c r="F144"/>
  <c r="O505" i="8"/>
  <c r="AC304"/>
  <c r="I119"/>
  <c r="I170"/>
  <c r="B477"/>
  <c r="Q70"/>
  <c r="D241" i="3"/>
  <c r="T266" i="8"/>
  <c r="AD196" i="12"/>
  <c r="P387" i="8"/>
  <c r="H233" i="3"/>
  <c r="T432"/>
  <c r="K168"/>
  <c r="E67" i="8"/>
  <c r="B109"/>
  <c r="T128"/>
  <c r="C355"/>
  <c r="Q16"/>
  <c r="P99"/>
  <c r="D47" i="12"/>
  <c r="Z394" i="3"/>
  <c r="AD466" i="12"/>
  <c r="V385" i="8"/>
  <c r="H412" i="3"/>
  <c r="Q222" i="8"/>
  <c r="AA190"/>
  <c r="K234"/>
  <c r="AI289" i="3"/>
  <c r="P222" i="8"/>
  <c r="Q109"/>
  <c r="AC196"/>
  <c r="AH346" i="3"/>
  <c r="D493" i="8"/>
  <c r="AB48" i="3"/>
  <c r="H517" i="8"/>
  <c r="H424"/>
  <c r="AH515" i="3"/>
  <c r="AD37" i="12"/>
  <c r="V458" i="8"/>
  <c r="B468"/>
  <c r="AC317"/>
  <c r="AF42"/>
  <c r="E112"/>
  <c r="Z30" i="3"/>
  <c r="DD400" i="12"/>
  <c r="H164" i="8"/>
  <c r="U369"/>
  <c r="J154" i="3"/>
  <c r="I220" i="8"/>
  <c r="D503"/>
  <c r="W442"/>
  <c r="K339" i="3"/>
  <c r="AD390" i="12"/>
  <c r="AD323"/>
  <c r="U384" i="3"/>
  <c r="Z375"/>
  <c r="N54" i="8"/>
  <c r="H143"/>
  <c r="K242"/>
  <c r="J240"/>
  <c r="AC331" i="3"/>
  <c r="AB295" i="8"/>
  <c r="H428"/>
  <c r="B155"/>
  <c r="W328"/>
  <c r="AA272" i="3"/>
  <c r="W156" i="8"/>
  <c r="K436"/>
  <c r="N203"/>
  <c r="AH458" i="3"/>
  <c r="AB431" i="8"/>
  <c r="AG135" i="3"/>
  <c r="D243"/>
  <c r="AI255"/>
  <c r="B46" i="8"/>
  <c r="W34" i="3"/>
  <c r="AC508" i="8"/>
  <c r="AA10"/>
  <c r="AF49" i="3"/>
  <c r="P22" i="8"/>
  <c r="W367"/>
  <c r="D140" i="12"/>
  <c r="K247" i="8"/>
  <c r="E369"/>
  <c r="AG221"/>
  <c r="P11"/>
  <c r="AI210" i="3"/>
  <c r="W185" i="8"/>
  <c r="AI423"/>
  <c r="K457"/>
  <c r="C380" i="3"/>
  <c r="P357" i="8"/>
  <c r="AB166" i="3"/>
  <c r="AI56" i="8"/>
  <c r="W369" i="3"/>
  <c r="T187"/>
  <c r="AD515" i="12"/>
  <c r="N348" i="8"/>
  <c r="AF445"/>
  <c r="T285"/>
  <c r="H353"/>
  <c r="I161" i="3"/>
  <c r="T415" i="8"/>
  <c r="V431" i="3"/>
  <c r="D318"/>
  <c r="I12" i="8"/>
  <c r="D426"/>
  <c r="B65"/>
  <c r="AF317"/>
  <c r="K448"/>
  <c r="E384"/>
  <c r="AH97" i="3"/>
  <c r="Z277"/>
  <c r="AH460"/>
  <c r="B248" i="8"/>
  <c r="N292"/>
  <c r="AB401" i="3"/>
  <c r="T483" i="8"/>
  <c r="B18" i="3"/>
  <c r="V476" i="8"/>
  <c r="ED456" i="12"/>
  <c r="AB405" i="8"/>
  <c r="B167"/>
  <c r="V305"/>
  <c r="H382" i="3"/>
  <c r="J52" i="8"/>
  <c r="K149" i="3"/>
  <c r="W86" i="8"/>
  <c r="AD540" i="12"/>
  <c r="CD143"/>
  <c r="BD167"/>
  <c r="H219" i="8"/>
  <c r="AD97" i="12"/>
  <c r="AH196" i="3"/>
  <c r="J285"/>
  <c r="E268" i="8"/>
  <c r="N464"/>
  <c r="T426" i="3"/>
  <c r="AH474" i="8"/>
  <c r="D174"/>
  <c r="AB449" i="3"/>
  <c r="Z113" i="8"/>
  <c r="I9" i="3"/>
  <c r="Z33"/>
  <c r="H101"/>
  <c r="J428"/>
  <c r="E74"/>
  <c r="U285"/>
  <c r="B371" i="8"/>
  <c r="ED303" i="12"/>
  <c r="ED297"/>
  <c r="AB243" i="8"/>
  <c r="W485"/>
  <c r="J262"/>
  <c r="B403"/>
  <c r="D291"/>
  <c r="ED189" i="12"/>
  <c r="AI11" i="3"/>
  <c r="AF387"/>
  <c r="AF64"/>
  <c r="ED156" i="12"/>
  <c r="AD118"/>
  <c r="T134" i="3"/>
  <c r="C43" i="8"/>
  <c r="B463" i="3"/>
  <c r="J222"/>
  <c r="AI510"/>
  <c r="BD468" i="12"/>
  <c r="Z419" i="3"/>
  <c r="B338" i="8"/>
  <c r="D50"/>
  <c r="B66" i="3"/>
  <c r="W173" i="8"/>
  <c r="B22" i="3"/>
  <c r="Z353"/>
  <c r="I92"/>
  <c r="AD306" i="12"/>
  <c r="AB391" i="8"/>
  <c r="W465" i="3"/>
  <c r="O406" i="8"/>
  <c r="AC370" i="3"/>
  <c r="K523" i="8"/>
  <c r="AF348" i="3"/>
  <c r="W371" i="8"/>
  <c r="U5" i="3"/>
  <c r="N320" i="8"/>
  <c r="O185"/>
  <c r="AC229" i="3"/>
  <c r="B347" i="8"/>
  <c r="I299" i="3"/>
  <c r="C436" i="8"/>
  <c r="C250" i="3"/>
  <c r="Q412" i="8"/>
  <c r="AC50" i="3"/>
  <c r="V155" i="8"/>
  <c r="AF269" i="3"/>
  <c r="AI298" i="8"/>
  <c r="AA49" i="3"/>
  <c r="W253"/>
  <c r="AI495" i="8"/>
  <c r="J381" i="3"/>
  <c r="T446"/>
  <c r="AA506" i="8"/>
  <c r="C57"/>
  <c r="B201"/>
  <c r="AH308" i="3"/>
  <c r="I229"/>
  <c r="D4"/>
  <c r="B191" i="8"/>
  <c r="D139"/>
  <c r="J139" i="3"/>
  <c r="DD30" i="12"/>
  <c r="O351" i="8"/>
  <c r="CD254" i="12"/>
  <c r="BD487"/>
  <c r="V26" i="3"/>
  <c r="P332" i="8"/>
  <c r="AD127" i="12"/>
  <c r="B518" i="3"/>
  <c r="U304" i="8"/>
  <c r="N44"/>
  <c r="AC165"/>
  <c r="H486"/>
  <c r="AH78" i="3"/>
  <c r="AB106" i="8"/>
  <c r="AH202" i="3"/>
  <c r="D377" i="12"/>
  <c r="D107" i="3"/>
  <c r="H378"/>
  <c r="W280"/>
  <c r="I130"/>
  <c r="U455"/>
  <c r="T53"/>
  <c r="B350" i="8"/>
  <c r="ED100" i="12"/>
  <c r="V4" i="8"/>
  <c r="AF121" i="3"/>
  <c r="B73" i="8"/>
  <c r="AF96" i="3"/>
  <c r="Z491" i="8"/>
  <c r="AB314" i="3"/>
  <c r="AH47"/>
  <c r="Z215"/>
  <c r="U268" i="8"/>
  <c r="D344" i="3"/>
  <c r="AI15"/>
  <c r="E425" i="8"/>
  <c r="AC280" i="3"/>
  <c r="B104" i="8"/>
  <c r="D91" i="3"/>
  <c r="E468" i="8"/>
  <c r="DD314" i="12"/>
  <c r="W256" i="3"/>
  <c r="V456" i="8"/>
  <c r="H178"/>
  <c r="Q237"/>
  <c r="Z294" i="3"/>
  <c r="D85" i="8"/>
  <c r="AH289" i="3"/>
  <c r="E465" i="8"/>
  <c r="AB62" i="3"/>
  <c r="I374" i="8"/>
  <c r="C485" i="3"/>
  <c r="T151"/>
  <c r="E121" i="8"/>
  <c r="B245"/>
  <c r="B344" i="3"/>
  <c r="AB213"/>
  <c r="AB328"/>
  <c r="I118"/>
  <c r="C163"/>
  <c r="V237" i="8"/>
  <c r="AG398" i="3"/>
  <c r="CD190" i="12"/>
  <c r="E475" i="8"/>
  <c r="AD83" i="12"/>
  <c r="AA419" i="3"/>
  <c r="C434"/>
  <c r="O463" i="8"/>
  <c r="T182" i="3"/>
  <c r="H9" i="8"/>
  <c r="AB303" i="3"/>
  <c r="H36"/>
  <c r="AC337"/>
  <c r="AB338"/>
  <c r="H400"/>
  <c r="T311"/>
  <c r="P87" i="8"/>
  <c r="BD251" i="12"/>
  <c r="CD274"/>
  <c r="BD200"/>
  <c r="Z244" i="3"/>
  <c r="J495" i="8"/>
  <c r="C301" i="3"/>
  <c r="AH305"/>
  <c r="AI185"/>
  <c r="U461"/>
  <c r="I46"/>
  <c r="F453" i="6"/>
  <c r="C135" i="3"/>
  <c r="E256" i="6"/>
  <c r="D457" i="8"/>
  <c r="P185"/>
  <c r="V427"/>
  <c r="T123" i="3"/>
  <c r="AA382"/>
  <c r="AC169" i="8"/>
  <c r="AH69"/>
  <c r="H307"/>
  <c r="Q415"/>
  <c r="I148" i="3"/>
  <c r="J331"/>
  <c r="AH368"/>
  <c r="J325" i="8"/>
  <c r="E137" i="3"/>
  <c r="AA507"/>
  <c r="E219" i="8"/>
  <c r="DD311" i="12"/>
  <c r="H256" i="3"/>
  <c r="AF341"/>
  <c r="N86" i="8"/>
  <c r="T323" i="3"/>
  <c r="B456" i="8"/>
  <c r="C523" i="3"/>
  <c r="B188"/>
  <c r="AC308"/>
  <c r="ED21" i="12"/>
  <c r="C139" i="3"/>
  <c r="W340" i="8"/>
  <c r="V318"/>
  <c r="DD520" i="12"/>
  <c r="E365" i="3"/>
  <c r="B235" i="8"/>
  <c r="AC471" i="3"/>
  <c r="B361" i="8"/>
  <c r="AD351" i="12"/>
  <c r="E388" i="8"/>
  <c r="AC9" i="3"/>
  <c r="T130"/>
  <c r="J16"/>
  <c r="K267"/>
  <c r="AG268"/>
  <c r="AC519"/>
  <c r="B496"/>
  <c r="AF305"/>
  <c r="H304" i="8"/>
  <c r="B453" i="3"/>
  <c r="I136"/>
  <c r="DD553" i="12"/>
  <c r="AI141" i="3"/>
  <c r="V177"/>
  <c r="AC65"/>
  <c r="H441"/>
  <c r="DD354" i="12"/>
  <c r="P52" i="8"/>
  <c r="E37" i="3"/>
  <c r="B52"/>
  <c r="AI443"/>
  <c r="W283"/>
  <c r="AF50"/>
  <c r="D180" i="12"/>
  <c r="C9" i="3"/>
  <c r="AF131"/>
  <c r="CD100" i="12"/>
  <c r="BD134"/>
  <c r="V307" i="3"/>
  <c r="Z47"/>
  <c r="AD386" i="12"/>
  <c r="J105" i="3"/>
  <c r="AH240"/>
  <c r="BD273" i="12"/>
  <c r="CD401"/>
  <c r="C154" i="3"/>
  <c r="C456" i="8"/>
  <c r="U274"/>
  <c r="AF427" i="3"/>
  <c r="H396"/>
  <c r="ED184" i="12"/>
  <c r="D336" i="3"/>
  <c r="E272"/>
  <c r="BD309" i="12"/>
  <c r="T270" i="3"/>
  <c r="C131"/>
  <c r="AI251"/>
  <c r="K15"/>
  <c r="BD491" i="12"/>
  <c r="AA344" i="3"/>
  <c r="B297"/>
  <c r="T387"/>
  <c r="H22"/>
  <c r="O516" i="8"/>
  <c r="E56" i="3"/>
  <c r="T304" i="8"/>
  <c r="B427" i="3"/>
  <c r="D286" i="8"/>
  <c r="E411"/>
  <c r="BD120" i="12"/>
  <c r="K211" i="3"/>
  <c r="K89"/>
  <c r="V450"/>
  <c r="B4"/>
  <c r="N112" i="8"/>
  <c r="K131" i="3"/>
  <c r="K93" i="8"/>
  <c r="D267" i="12"/>
  <c r="B265" i="3"/>
  <c r="AG362" i="8"/>
  <c r="AA6"/>
  <c r="N217"/>
  <c r="D28" i="6"/>
  <c r="F81"/>
  <c r="Z438" i="3"/>
  <c r="AI88" i="8"/>
  <c r="W357"/>
  <c r="AF138" i="3"/>
  <c r="K254" i="8"/>
  <c r="T230" i="3"/>
  <c r="C100" i="8"/>
  <c r="T280"/>
  <c r="E327" i="6"/>
  <c r="CD393" i="12"/>
  <c r="K154" i="3"/>
  <c r="K347" i="8"/>
  <c r="AB263"/>
  <c r="E220"/>
  <c r="H320"/>
  <c r="AF145" i="3"/>
  <c r="E278" i="8"/>
  <c r="B476"/>
  <c r="Z405"/>
  <c r="F377" i="6"/>
  <c r="J306" i="3"/>
  <c r="AH77"/>
  <c r="J69" i="8"/>
  <c r="AH400"/>
  <c r="AI372"/>
  <c r="Z494" i="3"/>
  <c r="AF259" i="8"/>
  <c r="H21"/>
  <c r="DD438" i="12"/>
  <c r="B327" i="8"/>
  <c r="W440" i="3"/>
  <c r="AB192"/>
  <c r="I57"/>
  <c r="CD120" i="12"/>
  <c r="AD129"/>
  <c r="D338" i="8"/>
  <c r="D64"/>
  <c r="W71" i="3"/>
  <c r="B114" i="8"/>
  <c r="T74"/>
  <c r="D234"/>
  <c r="U264" i="3"/>
  <c r="AG25"/>
  <c r="DD440" i="12"/>
  <c r="D96"/>
  <c r="K511" i="8"/>
  <c r="T333" i="3"/>
  <c r="AG102"/>
  <c r="BD547" i="12"/>
  <c r="AD361"/>
  <c r="D456"/>
  <c r="AF454" i="3"/>
  <c r="AB354" i="8"/>
  <c r="N368"/>
  <c r="AB173" i="3"/>
  <c r="AB322" i="8"/>
  <c r="V311"/>
  <c r="C175"/>
  <c r="T127"/>
  <c r="AB175"/>
  <c r="H368"/>
  <c r="H249" i="3"/>
  <c r="E83"/>
  <c r="K375"/>
  <c r="D284" i="12"/>
  <c r="ED427"/>
  <c r="C295" i="3"/>
  <c r="U98" i="8"/>
  <c r="E55" i="3"/>
  <c r="T143"/>
  <c r="W391" i="8"/>
  <c r="J201" i="3"/>
  <c r="P270" i="8"/>
  <c r="O179"/>
  <c r="AB223" i="3"/>
  <c r="G148" i="6"/>
  <c r="AG365" i="8"/>
  <c r="AB429" i="3"/>
  <c r="E178"/>
  <c r="AI190" i="8"/>
  <c r="K186" i="3"/>
  <c r="H296"/>
  <c r="T103"/>
  <c r="DD336" i="12"/>
  <c r="D304" i="8"/>
  <c r="V32" i="3"/>
  <c r="AF481"/>
  <c r="AB107"/>
  <c r="DD63" i="12"/>
  <c r="E257" i="3"/>
  <c r="B505"/>
  <c r="H209"/>
  <c r="AI379"/>
  <c r="DD157" i="12"/>
  <c r="C112" i="3"/>
  <c r="N380" i="8"/>
  <c r="AF417" i="3"/>
  <c r="V98" i="8"/>
  <c r="E225"/>
  <c r="AI335" i="3"/>
  <c r="W18"/>
  <c r="D25" i="12"/>
  <c r="D46"/>
  <c r="U425" i="8"/>
  <c r="W489" i="3"/>
  <c r="CD228" i="12"/>
  <c r="AG493" i="3"/>
  <c r="C520" i="8"/>
  <c r="H117"/>
  <c r="U448"/>
  <c r="ED164" i="12"/>
  <c r="AI117" i="3"/>
  <c r="B359"/>
  <c r="I15"/>
  <c r="I200" i="8"/>
  <c r="T241"/>
  <c r="K46" i="3"/>
  <c r="D119"/>
  <c r="AD202" i="12"/>
  <c r="CD292"/>
  <c r="AA359" i="8"/>
  <c r="H345"/>
  <c r="AH159" i="3"/>
  <c r="AD363" i="12"/>
  <c r="U115" i="3"/>
  <c r="CD237" i="12"/>
  <c r="ED206"/>
  <c r="C16" i="3"/>
  <c r="K294"/>
  <c r="C284"/>
  <c r="J20" i="8"/>
  <c r="AD362" i="12"/>
  <c r="DD227"/>
  <c r="ED473"/>
  <c r="BD186"/>
  <c r="AB37" i="8"/>
  <c r="DD427" i="12"/>
  <c r="N457" i="8"/>
  <c r="D202" i="12"/>
  <c r="AB82" i="8"/>
  <c r="AD357" i="12"/>
  <c r="U101" i="3"/>
  <c r="I436" i="8"/>
  <c r="CD331" i="12"/>
  <c r="C79" i="3"/>
  <c r="U132"/>
  <c r="I248" i="8"/>
  <c r="V156" i="3"/>
  <c r="O63" i="8"/>
  <c r="V57" i="3"/>
  <c r="T197" i="8"/>
  <c r="H430" i="3"/>
  <c r="DD421" i="12"/>
  <c r="AG389" i="3"/>
  <c r="ED152" i="12"/>
  <c r="AD379"/>
  <c r="J256" i="3"/>
  <c r="AH401" i="8"/>
  <c r="AH408" i="3"/>
  <c r="J8" i="8"/>
  <c r="C498" i="3"/>
  <c r="P385" i="8"/>
  <c r="AF4" i="3"/>
  <c r="P178" i="8"/>
  <c r="AG342" i="3"/>
  <c r="V411"/>
  <c r="T260" i="8"/>
  <c r="AG524"/>
  <c r="I224" i="3"/>
  <c r="N321" i="8"/>
  <c r="AA271" i="3"/>
  <c r="AA249"/>
  <c r="E378" i="8"/>
  <c r="ED47" i="12"/>
  <c r="O18" i="8"/>
  <c r="Z131" i="3"/>
  <c r="U273"/>
  <c r="AF224"/>
  <c r="E395" i="8"/>
  <c r="W320"/>
  <c r="T87" i="3"/>
  <c r="N473" i="8"/>
  <c r="AB245" i="3"/>
  <c r="K85" i="8"/>
  <c r="F139" i="6"/>
  <c r="BD399" i="12"/>
  <c r="W207" i="8"/>
  <c r="J256"/>
  <c r="E96" i="3"/>
  <c r="AH407" i="8"/>
  <c r="AB149" i="3"/>
  <c r="J353" i="8"/>
  <c r="T411" i="3"/>
  <c r="K49" i="8"/>
  <c r="W76"/>
  <c r="V280"/>
  <c r="D248"/>
  <c r="E180"/>
  <c r="AI209" i="3"/>
  <c r="B430" i="8"/>
  <c r="ED65" i="12"/>
  <c r="AD360"/>
  <c r="BD268"/>
  <c r="O403" i="8"/>
  <c r="D261" i="3"/>
  <c r="C208" i="8"/>
  <c r="D88" i="12"/>
  <c r="B46" i="3"/>
  <c r="AG466" i="8"/>
  <c r="BD184" i="12"/>
  <c r="E195" i="3"/>
  <c r="P40" i="8"/>
  <c r="BD391" i="12"/>
  <c r="W43" i="8"/>
  <c r="D412" i="6"/>
  <c r="AH160" i="8"/>
  <c r="AC261" i="3"/>
  <c r="T464"/>
  <c r="ED298" i="12"/>
  <c r="D401"/>
  <c r="ED506"/>
  <c r="W219" i="3"/>
  <c r="DD401" i="12"/>
  <c r="I35" i="3"/>
  <c r="C162" i="8"/>
  <c r="U119" i="3"/>
  <c r="D272"/>
  <c r="N254" i="8"/>
  <c r="D314"/>
  <c r="B150"/>
  <c r="BD101" i="12"/>
  <c r="AI455" i="3"/>
  <c r="AI201" i="8"/>
  <c r="AG152" i="3"/>
  <c r="I325"/>
  <c r="K230" i="8"/>
  <c r="AA170"/>
  <c r="AD62" i="12"/>
  <c r="B163" i="3"/>
  <c r="V298" i="8"/>
  <c r="DD116" i="12"/>
  <c r="W116" i="8"/>
  <c r="ED66" i="12"/>
  <c r="D41" i="8"/>
  <c r="J199" i="3"/>
  <c r="ED395" i="12"/>
  <c r="V417" i="8"/>
  <c r="C151"/>
  <c r="AH517" i="3"/>
  <c r="H37"/>
  <c r="E321" i="8"/>
  <c r="AG276" i="3"/>
  <c r="J192"/>
  <c r="E406"/>
  <c r="AB49" i="8"/>
  <c r="T210" i="3"/>
  <c r="C400" i="8"/>
  <c r="AF510" i="3"/>
  <c r="AG73"/>
  <c r="D522"/>
  <c r="J179"/>
  <c r="V262"/>
  <c r="C88" i="8"/>
  <c r="P16"/>
  <c r="D302" i="3"/>
  <c r="AI495"/>
  <c r="B86"/>
  <c r="AI40"/>
  <c r="B278"/>
  <c r="AD496" i="12"/>
  <c r="W284" i="8"/>
  <c r="T287" i="3"/>
  <c r="B136"/>
  <c r="D213" i="12"/>
  <c r="AA387" i="8"/>
  <c r="W500"/>
  <c r="C267"/>
  <c r="K361"/>
  <c r="AG481" i="3"/>
  <c r="V356"/>
  <c r="AG14"/>
  <c r="AH375"/>
  <c r="J162"/>
  <c r="DD197" i="12"/>
  <c r="AI208" i="8"/>
  <c r="D165" i="12"/>
  <c r="AB525" i="3"/>
  <c r="AC321"/>
  <c r="B372" i="8"/>
  <c r="T383" i="3"/>
  <c r="ED34" i="12"/>
  <c r="AI341" i="3"/>
  <c r="BD280" i="12"/>
  <c r="AD442"/>
  <c r="E393" i="3"/>
  <c r="D234" i="6"/>
  <c r="CD419" i="12"/>
  <c r="J523" i="8"/>
  <c r="K268"/>
  <c r="DD194" i="12"/>
  <c r="D67" i="3"/>
  <c r="V429"/>
  <c r="Q302" i="8"/>
  <c r="CD490" i="12"/>
  <c r="AA122" i="3"/>
  <c r="V28" i="8"/>
  <c r="AG389"/>
  <c r="U225" i="3"/>
  <c r="C23"/>
  <c r="D228" i="12"/>
  <c r="CD189"/>
  <c r="C371" i="3"/>
  <c r="O249" i="8"/>
  <c r="U399" i="3"/>
  <c r="D212" i="8"/>
  <c r="C49" i="3"/>
  <c r="C370"/>
  <c r="U482"/>
  <c r="CD355" i="12"/>
  <c r="J398" i="8"/>
  <c r="AC257"/>
  <c r="AI79" i="3"/>
  <c r="AD39" i="12"/>
  <c r="K405" i="3"/>
  <c r="AD416" i="12"/>
  <c r="T331" i="3"/>
  <c r="AH522"/>
  <c r="J337"/>
  <c r="U415"/>
  <c r="T289"/>
  <c r="Z402" i="8"/>
  <c r="K68" i="3"/>
  <c r="DD22" i="12"/>
  <c r="BD105"/>
  <c r="CD70"/>
  <c r="AC281" i="3"/>
  <c r="Z258" i="8"/>
  <c r="AB134" i="3"/>
  <c r="ED271" i="12"/>
  <c r="BD272"/>
  <c r="V469" i="3"/>
  <c r="AF203"/>
  <c r="AI405"/>
  <c r="B276"/>
  <c r="AA60"/>
  <c r="U320"/>
  <c r="J345"/>
  <c r="BD140" i="12"/>
  <c r="AA181" i="8"/>
  <c r="I378"/>
  <c r="H349"/>
  <c r="AC25" i="3"/>
  <c r="O469" i="8"/>
  <c r="P218"/>
  <c r="K13"/>
  <c r="AA192" i="3"/>
  <c r="U140" i="8"/>
  <c r="V391" i="3"/>
  <c r="AI205"/>
  <c r="C99"/>
  <c r="D205"/>
  <c r="AF346" i="8"/>
  <c r="I423" i="3"/>
  <c r="J177"/>
  <c r="C174" i="8"/>
  <c r="J70" i="3"/>
  <c r="ED220" i="12"/>
  <c r="AC338" i="8"/>
  <c r="D395" i="3"/>
  <c r="AI475"/>
  <c r="B23" i="8"/>
  <c r="U500"/>
  <c r="E359" i="3"/>
  <c r="D50" i="12"/>
  <c r="D389" i="3"/>
  <c r="K434"/>
  <c r="D181" i="12"/>
  <c r="Z255" i="3"/>
  <c r="T440"/>
  <c r="E26" i="8"/>
  <c r="B272" i="3"/>
  <c r="AB378"/>
  <c r="W108"/>
  <c r="K163" i="8"/>
  <c r="AA88" i="3"/>
  <c r="N58" i="8"/>
  <c r="C84"/>
  <c r="Z4"/>
  <c r="AB370" i="3"/>
  <c r="AG53"/>
  <c r="AC504"/>
  <c r="N219" i="8"/>
  <c r="AB125" i="3"/>
  <c r="Z237" i="8"/>
  <c r="N223"/>
  <c r="I269" i="3"/>
  <c r="E418"/>
  <c r="AG456"/>
  <c r="K223" i="8"/>
  <c r="C192"/>
  <c r="B309" i="3"/>
  <c r="AF228"/>
  <c r="AH291"/>
  <c r="I512" i="8"/>
  <c r="AI355" i="3"/>
  <c r="B27" i="8"/>
  <c r="V279"/>
  <c r="J191"/>
  <c r="AG347"/>
  <c r="I159" i="3"/>
  <c r="J19" i="8"/>
  <c r="B472"/>
  <c r="T283" i="3"/>
  <c r="DD204" i="12"/>
  <c r="C296" i="3"/>
  <c r="H362" i="8"/>
  <c r="BD210" i="12"/>
  <c r="AB386" i="3"/>
  <c r="U417" i="8"/>
  <c r="O83"/>
  <c r="I370" i="3"/>
  <c r="CD385" i="12"/>
  <c r="CD474"/>
  <c r="H440" i="3"/>
  <c r="BD412" i="12"/>
  <c r="W170" i="8"/>
  <c r="AF90" i="3"/>
  <c r="AH28"/>
  <c r="T25"/>
  <c r="CD119" i="12"/>
  <c r="B30" i="3"/>
  <c r="AD93" i="12"/>
  <c r="AF247" i="3"/>
  <c r="DD498" i="12"/>
  <c r="AF413" i="3"/>
  <c r="Z220" i="8"/>
  <c r="C223" i="3"/>
  <c r="W383"/>
  <c r="AB493"/>
  <c r="U480"/>
  <c r="AG298"/>
  <c r="AD8" i="12"/>
  <c r="AG448" i="3"/>
  <c r="AI392"/>
  <c r="T153"/>
  <c r="AG527"/>
  <c r="AC43" i="8"/>
  <c r="B282" i="3"/>
  <c r="V207"/>
  <c r="D306" i="12"/>
  <c r="U177" i="3"/>
  <c r="J143"/>
  <c r="N104" i="8"/>
  <c r="J116" i="3"/>
  <c r="C214" i="8"/>
  <c r="B125" i="3"/>
  <c r="J382"/>
  <c r="U141"/>
  <c r="D419"/>
  <c r="AG49"/>
  <c r="DD122" i="12"/>
  <c r="H498" i="8"/>
  <c r="J375"/>
  <c r="I192" i="3"/>
  <c r="D315"/>
  <c r="I175"/>
  <c r="O356" i="8"/>
  <c r="AB445" i="3"/>
  <c r="V20"/>
  <c r="AC243"/>
  <c r="ED550" i="12"/>
  <c r="I167" i="8"/>
  <c r="AA154"/>
  <c r="C489" i="3"/>
  <c r="D315" i="12"/>
  <c r="C327" i="3"/>
  <c r="BD253" i="12"/>
  <c r="I311" i="3"/>
  <c r="AF146"/>
  <c r="AI208"/>
  <c r="E334" i="8"/>
  <c r="H318" i="3"/>
  <c r="CD284" i="12"/>
  <c r="J386" i="8"/>
  <c r="C98" i="3"/>
  <c r="W461"/>
  <c r="U103" i="8"/>
  <c r="AB207"/>
  <c r="Z167" i="3"/>
  <c r="CD439" i="12"/>
  <c r="N256" i="8"/>
  <c r="O364"/>
  <c r="Z241" i="3"/>
  <c r="ED489" i="12"/>
  <c r="AG107" i="3"/>
  <c r="H317"/>
  <c r="D355" i="12"/>
  <c r="J169" i="3"/>
  <c r="AC129"/>
  <c r="W386"/>
  <c r="AB254"/>
  <c r="CD492" i="12"/>
  <c r="D308" i="3"/>
  <c r="AB349"/>
  <c r="AC139"/>
  <c r="U317"/>
  <c r="D141" i="6"/>
  <c r="AH332" i="8"/>
  <c r="AB30"/>
  <c r="AB516"/>
  <c r="U156"/>
  <c r="G243" i="6"/>
  <c r="H269" i="8"/>
  <c r="AG219" i="3"/>
  <c r="T524" i="8"/>
  <c r="W144" i="3"/>
  <c r="AB123"/>
  <c r="I518" i="8"/>
  <c r="G294" i="6"/>
  <c r="J190" i="3"/>
  <c r="N10" i="8"/>
  <c r="BD517" i="12"/>
  <c r="AB452" i="8"/>
  <c r="F317" i="6"/>
  <c r="P291" i="8"/>
  <c r="I238"/>
  <c r="E131" i="6"/>
  <c r="Q523" i="8"/>
  <c r="AF79" i="3"/>
  <c r="AA262" i="8"/>
  <c r="J116"/>
  <c r="G469" i="6"/>
  <c r="W285" i="8"/>
  <c r="CD270" i="12"/>
  <c r="T457" i="8"/>
  <c r="Q359"/>
  <c r="AG488"/>
  <c r="AB32"/>
  <c r="Z314"/>
  <c r="Z386"/>
  <c r="U97" i="3"/>
  <c r="O459" i="8"/>
  <c r="AH183" i="3"/>
  <c r="AH348" i="8"/>
  <c r="K514"/>
  <c r="AI400"/>
  <c r="AF322" i="3"/>
  <c r="B354"/>
  <c r="AH144"/>
  <c r="CD160" i="12"/>
  <c r="AC110" i="3"/>
  <c r="E249"/>
  <c r="V487"/>
  <c r="AG320" i="8"/>
  <c r="AI427"/>
  <c r="Z302" i="3"/>
  <c r="W264"/>
  <c r="I145" i="8"/>
  <c r="B26"/>
  <c r="H264"/>
  <c r="B405"/>
  <c r="B306"/>
  <c r="Z46" i="3"/>
  <c r="CD500" i="12"/>
  <c r="E270" i="8"/>
  <c r="N297"/>
  <c r="B514" i="3"/>
  <c r="H107" i="8"/>
  <c r="W370"/>
  <c r="BD10" i="12"/>
  <c r="E513" i="8"/>
  <c r="AC446" i="3"/>
  <c r="AA78"/>
  <c r="C180" i="8"/>
  <c r="AG94" i="3"/>
  <c r="V383" i="8"/>
  <c r="AI93" i="3"/>
  <c r="Z344" i="8"/>
  <c r="O106"/>
  <c r="H268" i="3"/>
  <c r="AH381"/>
  <c r="U146" i="8"/>
  <c r="O115"/>
  <c r="C487" i="3"/>
  <c r="J514" i="8"/>
  <c r="T141"/>
  <c r="AA321" i="3"/>
  <c r="AG86"/>
  <c r="Q168" i="8"/>
  <c r="N6"/>
  <c r="AH60"/>
  <c r="K187" i="3"/>
  <c r="I419"/>
  <c r="V188"/>
  <c r="C273"/>
  <c r="D457" i="12"/>
  <c r="P78" i="8"/>
  <c r="CD482" i="12"/>
  <c r="W142" i="3"/>
  <c r="CD491" i="12"/>
  <c r="O139" i="8"/>
  <c r="B205"/>
  <c r="U208" i="3"/>
  <c r="E297" i="8"/>
  <c r="C108" i="3"/>
  <c r="AB498"/>
  <c r="V327" i="8"/>
  <c r="T521"/>
  <c r="AA87" i="3"/>
  <c r="W255"/>
  <c r="AD312" i="12"/>
  <c r="Z332" i="3"/>
  <c r="V437"/>
  <c r="AC271"/>
  <c r="AC204"/>
  <c r="AD349" i="12"/>
  <c r="K220" i="8"/>
  <c r="Z103" i="3"/>
  <c r="AG240"/>
  <c r="V69"/>
  <c r="U74"/>
  <c r="V155"/>
  <c r="O86" i="8"/>
  <c r="D449"/>
  <c r="Z429" i="3"/>
  <c r="V298"/>
  <c r="W440" i="8"/>
  <c r="U56" i="3"/>
  <c r="AI179"/>
  <c r="P510" i="8"/>
  <c r="U198"/>
  <c r="AH152" i="3"/>
  <c r="Z508" i="8"/>
  <c r="Z154" i="3"/>
  <c r="AH395"/>
  <c r="ED373" i="12"/>
  <c r="I280" i="8"/>
  <c r="J271"/>
  <c r="K220" i="3"/>
  <c r="AB425"/>
  <c r="T48"/>
  <c r="ED491" i="12"/>
  <c r="U192" i="3"/>
  <c r="AB331"/>
  <c r="T438"/>
  <c r="W158" i="8"/>
  <c r="AG169" i="3"/>
  <c r="DD123" i="12"/>
  <c r="W21" i="3"/>
  <c r="Z77"/>
  <c r="ED166" i="12"/>
  <c r="D380" i="8"/>
  <c r="AG421" i="3"/>
  <c r="D191" i="8"/>
  <c r="I282"/>
  <c r="AF272" i="3"/>
  <c r="Z313"/>
  <c r="B269"/>
  <c r="D102" i="12"/>
  <c r="BD278"/>
  <c r="F248" i="6"/>
  <c r="G279"/>
  <c r="AA231" i="3"/>
  <c r="U387"/>
  <c r="AB138"/>
  <c r="N95" i="8"/>
  <c r="E530" i="3"/>
  <c r="W464"/>
  <c r="I475" i="8"/>
  <c r="AB511"/>
  <c r="J152" i="3"/>
  <c r="W466"/>
  <c r="N151" i="8"/>
  <c r="AH91" i="3"/>
  <c r="I472" i="8"/>
  <c r="B129"/>
  <c r="AA330"/>
  <c r="AI43"/>
  <c r="K343" i="3"/>
  <c r="U181" i="8"/>
  <c r="AC109" i="3"/>
  <c r="AF6"/>
  <c r="N313" i="8"/>
  <c r="CD376" i="12"/>
  <c r="AA65" i="3"/>
  <c r="K205" i="8"/>
  <c r="W414"/>
  <c r="K194" i="3"/>
  <c r="B413"/>
  <c r="B520"/>
  <c r="C55" i="8"/>
  <c r="C107" i="3"/>
  <c r="AC22"/>
  <c r="U144" i="8"/>
  <c r="U319" i="3"/>
  <c r="K47" i="8"/>
  <c r="J420"/>
  <c r="D468"/>
  <c r="B127" i="3"/>
  <c r="ED154" i="12"/>
  <c r="V287" i="3"/>
  <c r="V468"/>
  <c r="AH467"/>
  <c r="B10"/>
  <c r="AI480"/>
  <c r="AF77"/>
  <c r="W111" i="8"/>
  <c r="H444"/>
  <c r="ED233" i="12"/>
  <c r="B454" i="3"/>
  <c r="AH200"/>
  <c r="CD127" i="12"/>
  <c r="J415" i="3"/>
  <c r="D283"/>
  <c r="CD285" i="12"/>
  <c r="J366" i="3"/>
  <c r="CD87" i="12"/>
  <c r="Z168" i="3"/>
  <c r="D127" i="8"/>
  <c r="P184"/>
  <c r="B285" i="3"/>
  <c r="J404"/>
  <c r="E520" i="8"/>
  <c r="C309"/>
  <c r="DD132" i="12"/>
  <c r="AD27"/>
  <c r="AH155" i="3"/>
  <c r="ED424" i="12"/>
  <c r="T206" i="8"/>
  <c r="B81" i="3"/>
  <c r="BD58" i="12"/>
  <c r="D115"/>
  <c r="Q385" i="8"/>
  <c r="CD231" i="12"/>
  <c r="AI440" i="3"/>
  <c r="N55" i="8"/>
  <c r="AA237" i="3"/>
  <c r="AA214"/>
  <c r="E110" i="8"/>
  <c r="AG295" i="3"/>
  <c r="I211"/>
  <c r="AH281" i="8"/>
  <c r="C500" i="3"/>
  <c r="AH51"/>
  <c r="V224"/>
  <c r="H361"/>
  <c r="K284"/>
  <c r="H403"/>
  <c r="U337"/>
  <c r="U303"/>
  <c r="K236" i="8"/>
  <c r="AI493" i="3"/>
  <c r="B502" i="8"/>
  <c r="Q454"/>
  <c r="AH390" i="3"/>
  <c r="D165" i="8"/>
  <c r="D425" i="3"/>
  <c r="AI69"/>
  <c r="K143"/>
  <c r="U331"/>
  <c r="B444" i="8"/>
  <c r="AI464" i="3"/>
  <c r="P232" i="8"/>
  <c r="Q140"/>
  <c r="V113" i="3"/>
  <c r="AC25" i="8"/>
  <c r="BD341" i="12"/>
  <c r="Z392" i="8"/>
  <c r="J463"/>
  <c r="CD477" i="12"/>
  <c r="AB317" i="3"/>
  <c r="K178" i="8"/>
  <c r="T398"/>
  <c r="Z407" i="3"/>
  <c r="U155" i="8"/>
  <c r="I361" i="3"/>
  <c r="O399" i="8"/>
  <c r="AH99" i="3"/>
  <c r="AD545" i="12"/>
  <c r="P168" i="8"/>
  <c r="CD195" i="12"/>
  <c r="E340" i="3"/>
  <c r="B462"/>
  <c r="J36"/>
  <c r="AD239" i="12"/>
  <c r="AB154" i="3"/>
  <c r="AC49"/>
  <c r="I420"/>
  <c r="V470" i="8"/>
  <c r="I483"/>
  <c r="D18" i="12"/>
  <c r="AD325"/>
  <c r="T385" i="3"/>
  <c r="O46" i="8"/>
  <c r="Q362"/>
  <c r="AA153" i="3"/>
  <c r="AH23"/>
  <c r="W212" i="8"/>
  <c r="U398" i="3"/>
  <c r="AB278"/>
  <c r="AI49"/>
  <c r="E420"/>
  <c r="AA283" i="8"/>
  <c r="DD415" i="12"/>
  <c r="E516" i="3"/>
  <c r="AD341" i="12"/>
  <c r="J310" i="3"/>
  <c r="C159"/>
  <c r="AF158"/>
  <c r="AF10"/>
  <c r="P143" i="8"/>
  <c r="T309" i="3"/>
  <c r="E411"/>
  <c r="C271"/>
  <c r="AA341"/>
  <c r="W422"/>
  <c r="I261"/>
  <c r="AA196"/>
  <c r="C301" i="8"/>
  <c r="AC506" i="3"/>
  <c r="T245"/>
  <c r="B499" i="8"/>
  <c r="H5"/>
  <c r="AB67" i="3"/>
  <c r="K86"/>
  <c r="ED201" i="12"/>
  <c r="U123" i="3"/>
  <c r="BD290" i="12"/>
  <c r="AH185" i="8"/>
  <c r="I379"/>
  <c r="AC71"/>
  <c r="ED76" i="12"/>
  <c r="G189" i="6"/>
  <c r="E262"/>
  <c r="AF102" i="8"/>
  <c r="AI304"/>
  <c r="Q113"/>
  <c r="W429"/>
  <c r="E226"/>
  <c r="Q199"/>
  <c r="AC356"/>
  <c r="AC95"/>
  <c r="T459"/>
  <c r="U54"/>
  <c r="AH479"/>
  <c r="AB287"/>
  <c r="V359"/>
  <c r="H25"/>
  <c r="AG213"/>
  <c r="Q416"/>
  <c r="T167"/>
  <c r="E406" i="6"/>
  <c r="AI342" i="3"/>
  <c r="K391" i="8"/>
  <c r="Z369"/>
  <c r="C450" i="3"/>
  <c r="AI402" i="8"/>
  <c r="D492"/>
  <c r="V387" i="3"/>
  <c r="AH56" i="8"/>
  <c r="T54"/>
  <c r="O230"/>
  <c r="Z495"/>
  <c r="AH95"/>
  <c r="O374"/>
  <c r="AH96" i="3"/>
  <c r="B452"/>
  <c r="D500"/>
  <c r="T414" i="8"/>
  <c r="B99"/>
  <c r="J371" i="3"/>
  <c r="O340" i="8"/>
  <c r="Z43"/>
  <c r="Z269"/>
  <c r="AB164"/>
  <c r="G104" i="6"/>
  <c r="I381" i="3"/>
  <c r="E29" i="8"/>
  <c r="N227"/>
  <c r="AH263"/>
  <c r="N389"/>
  <c r="O460"/>
  <c r="N232"/>
  <c r="D101"/>
  <c r="Z254"/>
  <c r="E76" i="6"/>
  <c r="H183" i="8"/>
  <c r="D365" i="6"/>
  <c r="G136"/>
  <c r="E159"/>
  <c r="G266"/>
  <c r="D25"/>
  <c r="G168"/>
  <c r="AI303" i="8"/>
  <c r="ED259" i="12"/>
  <c r="AG460" i="3"/>
  <c r="U426" i="8"/>
  <c r="AG22"/>
  <c r="AF227"/>
  <c r="T271"/>
  <c r="Z189"/>
  <c r="F368" i="6"/>
  <c r="AC447" i="8"/>
  <c r="G176" i="6"/>
  <c r="AI502" i="8"/>
  <c r="AG108"/>
  <c r="I520"/>
  <c r="P214"/>
  <c r="O390"/>
  <c r="Q347"/>
  <c r="Z39"/>
  <c r="H18"/>
  <c r="AA52"/>
  <c r="U188"/>
  <c r="T461"/>
  <c r="AH327"/>
  <c r="E255" i="6"/>
  <c r="B169" i="8"/>
  <c r="AC468"/>
  <c r="AG146"/>
  <c r="Z166"/>
  <c r="AC379"/>
  <c r="H42"/>
  <c r="H513"/>
  <c r="U417" i="3"/>
  <c r="Z323" i="8"/>
  <c r="AF433"/>
  <c r="AC80"/>
  <c r="U316"/>
  <c r="AB158"/>
  <c r="AH245" i="3"/>
  <c r="O273" i="8"/>
  <c r="AG20"/>
  <c r="D135"/>
  <c r="AG143"/>
  <c r="Z86"/>
  <c r="C374"/>
  <c r="F468" i="6"/>
  <c r="Q43" i="8"/>
  <c r="AI231"/>
  <c r="AB101"/>
  <c r="V295"/>
  <c r="AH496"/>
  <c r="AC302"/>
  <c r="Z407"/>
  <c r="O82"/>
  <c r="G34" i="6"/>
  <c r="J199" i="8"/>
  <c r="AG95"/>
  <c r="AI361"/>
  <c r="F314" i="6"/>
  <c r="U290" i="8"/>
  <c r="G170" i="6"/>
  <c r="K233" i="8"/>
  <c r="AC139"/>
  <c r="D121" i="6"/>
  <c r="K206" i="3"/>
  <c r="D259" i="6"/>
  <c r="AF82" i="8"/>
  <c r="B459"/>
  <c r="AC130"/>
  <c r="ED383" i="12"/>
  <c r="AB13" i="8"/>
  <c r="AC79"/>
  <c r="Q235"/>
  <c r="AF278"/>
  <c r="AI141"/>
  <c r="AF516" i="3"/>
  <c r="W39" i="8"/>
  <c r="O346"/>
  <c r="AB229" i="3"/>
  <c r="N520" i="8"/>
  <c r="AF261" i="3"/>
  <c r="AC262" i="8"/>
  <c r="AG273" i="3"/>
  <c r="AH369" i="8"/>
  <c r="D197"/>
  <c r="AH196"/>
  <c r="AF361"/>
  <c r="AC174"/>
  <c r="J358" i="3"/>
  <c r="J477" i="8"/>
  <c r="W128" i="3"/>
  <c r="U81"/>
  <c r="H318" i="8"/>
  <c r="N173"/>
  <c r="AG343"/>
  <c r="Z253"/>
  <c r="AC425"/>
  <c r="W352"/>
  <c r="E277"/>
  <c r="B494" i="3"/>
  <c r="AB68"/>
  <c r="H27"/>
  <c r="AB363" i="8"/>
  <c r="AA40" i="3"/>
  <c r="J417" i="8"/>
  <c r="W341" i="3"/>
  <c r="H255" i="8"/>
  <c r="V186"/>
  <c r="C141"/>
  <c r="W492"/>
  <c r="ED230" i="12"/>
  <c r="I437" i="3"/>
  <c r="Q500" i="8"/>
  <c r="J52" i="3"/>
  <c r="E100"/>
  <c r="T79" i="8"/>
  <c r="U221"/>
  <c r="J348"/>
  <c r="E278" i="6"/>
  <c r="D376"/>
  <c r="G91"/>
  <c r="T396" i="8"/>
  <c r="AC410"/>
  <c r="I310"/>
  <c r="V276"/>
  <c r="E419" i="6"/>
  <c r="AI16" i="8"/>
  <c r="Q255"/>
  <c r="E266" i="6"/>
  <c r="AG63" i="8"/>
  <c r="D279" i="6"/>
  <c r="AB172" i="8"/>
  <c r="U486"/>
  <c r="Q284"/>
  <c r="G335" i="6"/>
  <c r="D286"/>
  <c r="D316"/>
  <c r="Z26" i="8"/>
  <c r="E88" i="6"/>
  <c r="I253" i="8"/>
  <c r="F424" i="6"/>
  <c r="Z470" i="8"/>
  <c r="F327" i="6"/>
  <c r="U112" i="8"/>
  <c r="T267"/>
  <c r="H384"/>
  <c r="AG96"/>
  <c r="D35" i="6"/>
  <c r="AF350" i="8"/>
  <c r="Z427"/>
  <c r="AI167"/>
  <c r="V101"/>
  <c r="E386" i="6"/>
  <c r="AG337" i="8"/>
  <c r="Z17"/>
  <c r="AF349"/>
  <c r="P519"/>
  <c r="E470"/>
  <c r="U102"/>
  <c r="AH344"/>
  <c r="AA265"/>
  <c r="AG115"/>
  <c r="AH265"/>
  <c r="F225" i="6"/>
  <c r="B122" i="8"/>
  <c r="AI295"/>
  <c r="AG6"/>
  <c r="F153" i="6"/>
  <c r="AI80" i="8"/>
  <c r="W413"/>
  <c r="AF66"/>
  <c r="I174"/>
  <c r="AH485"/>
  <c r="E128" i="6"/>
  <c r="Q390" i="8"/>
  <c r="AH131"/>
  <c r="AG87"/>
  <c r="AG467"/>
  <c r="N110"/>
  <c r="AI480"/>
  <c r="AH256"/>
  <c r="AB59" i="3"/>
  <c r="AI196" i="8"/>
  <c r="AF437"/>
  <c r="W213"/>
  <c r="AG237"/>
  <c r="AC263"/>
  <c r="Q259"/>
  <c r="G424" i="6"/>
  <c r="N140" i="8"/>
  <c r="U406"/>
  <c r="J407"/>
  <c r="E460" i="6"/>
  <c r="Z65" i="8"/>
  <c r="AG306"/>
  <c r="Q230"/>
  <c r="T231"/>
  <c r="I56" i="3"/>
  <c r="AA423" i="8"/>
  <c r="AB454" i="3"/>
  <c r="AH218" i="8"/>
  <c r="AC353"/>
  <c r="AC199" i="3"/>
  <c r="AB336" i="8"/>
  <c r="AH42" i="3"/>
  <c r="N226" i="8"/>
  <c r="D249"/>
  <c r="AG465"/>
  <c r="K314"/>
  <c r="AB466"/>
  <c r="U332"/>
  <c r="N421"/>
  <c r="Q249"/>
  <c r="W454"/>
  <c r="T247"/>
  <c r="P364"/>
  <c r="AF440"/>
  <c r="AB403"/>
  <c r="T302"/>
  <c r="AF48"/>
  <c r="AH268"/>
  <c r="E369" i="6"/>
  <c r="D83"/>
  <c r="G200"/>
  <c r="AG271" i="8"/>
  <c r="AA344"/>
  <c r="AH231"/>
  <c r="C105"/>
  <c r="AC442"/>
  <c r="W148"/>
  <c r="Q428"/>
  <c r="F262" i="6"/>
  <c r="Z210" i="8"/>
  <c r="C262"/>
  <c r="G301" i="6"/>
  <c r="AF67" i="8"/>
  <c r="D126"/>
  <c r="AH313"/>
  <c r="AI134"/>
  <c r="Z59"/>
  <c r="AF313" i="3"/>
  <c r="J320" i="8"/>
  <c r="AH450" i="3"/>
  <c r="AD433" i="12"/>
  <c r="H337" i="8"/>
  <c r="N231"/>
  <c r="T249"/>
  <c r="W130"/>
  <c r="Z105"/>
  <c r="E391" i="6"/>
  <c r="E253" i="8"/>
  <c r="N444"/>
  <c r="AC87" i="3"/>
  <c r="AC357" i="8"/>
  <c r="D399" i="6"/>
  <c r="AA412" i="8"/>
  <c r="K395"/>
  <c r="AH435" i="3"/>
  <c r="AH219" i="8"/>
  <c r="AI11"/>
  <c r="W104" i="3"/>
  <c r="C69" i="8"/>
  <c r="AH88"/>
  <c r="AB415"/>
  <c r="BD455" i="12"/>
  <c r="D437" i="6"/>
  <c r="D434"/>
  <c r="T11" i="8"/>
  <c r="AF71" i="3"/>
  <c r="V373"/>
  <c r="AA391" i="8"/>
  <c r="AF351" i="3"/>
  <c r="O70" i="8"/>
  <c r="J357"/>
  <c r="H287"/>
  <c r="K320"/>
  <c r="AC218"/>
  <c r="AB352"/>
  <c r="AG176" i="3"/>
  <c r="J77" i="8"/>
  <c r="V256"/>
  <c r="Z111"/>
  <c r="H43"/>
  <c r="B315"/>
  <c r="F178" i="6"/>
  <c r="E396"/>
  <c r="U331" i="8"/>
  <c r="V180" i="3"/>
  <c r="F179" i="6"/>
  <c r="U88" i="8"/>
  <c r="AG66"/>
  <c r="AH482"/>
  <c r="AI449"/>
  <c r="W453" i="3"/>
  <c r="K101" i="8"/>
  <c r="O56"/>
  <c r="G364" i="6"/>
  <c r="T471" i="8"/>
  <c r="U23"/>
  <c r="F95" i="6"/>
  <c r="O164" i="8"/>
  <c r="W251"/>
  <c r="F255" i="6"/>
  <c r="AI46" i="8"/>
  <c r="E227" i="6"/>
  <c r="V161" i="8"/>
  <c r="AH460"/>
  <c r="D340" i="6"/>
  <c r="G302"/>
  <c r="AG490" i="8"/>
  <c r="G406" i="6"/>
  <c r="AH286" i="8"/>
  <c r="U325"/>
  <c r="F253" i="6"/>
  <c r="AC180" i="8"/>
  <c r="AA443"/>
  <c r="AH414"/>
  <c r="F471" i="6"/>
  <c r="E275"/>
  <c r="AG262" i="8"/>
  <c r="G467" i="6"/>
  <c r="E34"/>
  <c r="B173" i="8"/>
  <c r="AG175"/>
  <c r="G190" i="6"/>
  <c r="AH209" i="8"/>
  <c r="W117"/>
  <c r="F321" i="6"/>
  <c r="AA520" i="8"/>
  <c r="D119" i="6"/>
  <c r="V418" i="8"/>
  <c r="AA179"/>
  <c r="D216"/>
  <c r="AF119"/>
  <c r="W472"/>
  <c r="AG196"/>
  <c r="W102"/>
  <c r="AF262"/>
  <c r="P464"/>
  <c r="AG353"/>
  <c r="AG260"/>
  <c r="V195"/>
  <c r="W333"/>
  <c r="U438"/>
  <c r="Q60"/>
  <c r="U25"/>
  <c r="F20" i="6"/>
  <c r="E286" i="8"/>
  <c r="D43" i="6"/>
  <c r="E444"/>
  <c r="AA503" i="8"/>
  <c r="AI339"/>
  <c r="F230" i="6"/>
  <c r="Z122" i="8"/>
  <c r="F409" i="6"/>
  <c r="AI267" i="8"/>
  <c r="H28"/>
  <c r="Z187"/>
  <c r="F415" i="6"/>
  <c r="V46" i="8"/>
  <c r="AB60"/>
  <c r="AB430" i="3"/>
  <c r="E69" i="6"/>
  <c r="B60" i="8"/>
  <c r="AB11"/>
  <c r="AH309"/>
  <c r="D446"/>
  <c r="Z519"/>
  <c r="N415"/>
  <c r="AA44"/>
  <c r="D20"/>
  <c r="AC244"/>
  <c r="AI414"/>
  <c r="I85"/>
  <c r="Z395"/>
  <c r="AF315"/>
  <c r="P162"/>
  <c r="W49"/>
  <c r="D305"/>
  <c r="B118" i="3"/>
  <c r="O305" i="8"/>
  <c r="N229"/>
  <c r="G405" i="6"/>
  <c r="J98" i="8"/>
  <c r="T214"/>
  <c r="W231"/>
  <c r="AA314"/>
  <c r="AB91" i="3"/>
  <c r="E249" i="8"/>
  <c r="F156" i="6"/>
  <c r="H220" i="8"/>
  <c r="AA85"/>
  <c r="B56"/>
  <c r="I323"/>
  <c r="AH143"/>
  <c r="AB40"/>
  <c r="AA264"/>
  <c r="AA485"/>
  <c r="B228"/>
  <c r="AA199"/>
  <c r="V68"/>
  <c r="W214"/>
  <c r="AF341"/>
  <c r="AG311"/>
  <c r="AA130"/>
  <c r="AG183"/>
  <c r="AA340"/>
  <c r="AF138"/>
  <c r="E170" i="6"/>
  <c r="AB59" i="8"/>
  <c r="G126" i="6"/>
  <c r="U518" i="8"/>
  <c r="B428" i="3"/>
  <c r="AI192"/>
  <c r="D291" i="6"/>
  <c r="B79" i="3"/>
  <c r="G117" i="6"/>
  <c r="AA112" i="8"/>
  <c r="AA173"/>
  <c r="AC96"/>
  <c r="W46"/>
  <c r="AF118"/>
  <c r="F65" i="6"/>
  <c r="AI364" i="3"/>
  <c r="B184" i="8"/>
  <c r="N371"/>
  <c r="I15"/>
  <c r="Q131"/>
  <c r="E403" i="6"/>
  <c r="AC94" i="8"/>
  <c r="F141" i="6"/>
  <c r="Z223" i="8"/>
  <c r="D469"/>
  <c r="AG502" i="3"/>
  <c r="V266" i="8"/>
  <c r="DD325" i="12"/>
  <c r="D296" i="8"/>
  <c r="H489"/>
  <c r="N15"/>
  <c r="W397" i="3"/>
  <c r="AF56" i="8"/>
  <c r="J136"/>
  <c r="U41"/>
  <c r="AA27" i="3"/>
  <c r="G41" i="6"/>
  <c r="G154"/>
  <c r="AI514" i="3"/>
  <c r="Z221" i="8"/>
  <c r="I219" i="3"/>
  <c r="D258" i="12"/>
  <c r="AB471" i="8"/>
  <c r="T124"/>
  <c r="Z487"/>
  <c r="P45"/>
  <c r="AC249"/>
  <c r="E119" i="3"/>
  <c r="Z44" i="8"/>
  <c r="E127" i="6"/>
  <c r="BD411" i="12"/>
  <c r="T46" i="8"/>
  <c r="AF14"/>
  <c r="K124"/>
  <c r="C511"/>
  <c r="D380" i="3"/>
  <c r="AG153"/>
  <c r="E16" i="8"/>
  <c r="Z64"/>
  <c r="AF31"/>
  <c r="AG437"/>
  <c r="AB214"/>
  <c r="AA31"/>
  <c r="AA209"/>
  <c r="AI36"/>
  <c r="P450"/>
  <c r="H207"/>
  <c r="AI147"/>
  <c r="N499"/>
  <c r="AF286" i="3"/>
  <c r="AB56" i="8"/>
  <c r="D441" i="6"/>
  <c r="AI10" i="8"/>
  <c r="AG299"/>
  <c r="AG217"/>
  <c r="F399" i="6"/>
  <c r="AH372" i="8"/>
  <c r="O341"/>
  <c r="D338" i="6"/>
  <c r="U247" i="8"/>
  <c r="H376"/>
  <c r="F157" i="6"/>
  <c r="E376" i="3"/>
  <c r="AF158" i="8"/>
  <c r="AH109"/>
  <c r="E108" i="6"/>
  <c r="AG342" i="8"/>
  <c r="P240"/>
  <c r="AB347"/>
  <c r="E465" i="6"/>
  <c r="V410" i="3"/>
  <c r="AA217" i="8"/>
  <c r="AF511" i="3"/>
  <c r="AA388"/>
  <c r="N410" i="8"/>
  <c r="E393" i="6"/>
  <c r="N271" i="8"/>
  <c r="AI28"/>
  <c r="AA264" i="3"/>
  <c r="AF134"/>
  <c r="P46" i="8"/>
  <c r="E185"/>
  <c r="Z110"/>
  <c r="T260" i="3"/>
  <c r="W33"/>
  <c r="Z38"/>
  <c r="AH130" i="8"/>
  <c r="I201" i="3"/>
  <c r="E151" i="8"/>
  <c r="C264" i="3"/>
  <c r="D169" i="12"/>
  <c r="I397" i="3"/>
  <c r="AB427" i="8"/>
  <c r="AG21" i="3"/>
  <c r="CD553" i="12"/>
  <c r="Q296" i="8"/>
  <c r="AG300"/>
  <c r="AH36"/>
  <c r="AG239"/>
  <c r="D425" i="6"/>
  <c r="AH302" i="8"/>
  <c r="G407" i="6"/>
  <c r="AG51" i="8"/>
  <c r="V343"/>
  <c r="W238" i="3"/>
  <c r="AG519" i="8"/>
  <c r="AI213"/>
  <c r="U80"/>
  <c r="AB303"/>
  <c r="AC137"/>
  <c r="AF130"/>
  <c r="AB469"/>
  <c r="N466"/>
  <c r="E114" i="6"/>
  <c r="AB35" i="8"/>
  <c r="AI93"/>
  <c r="F352" i="6"/>
  <c r="AB444" i="8"/>
  <c r="D36" i="6"/>
  <c r="G363"/>
  <c r="D95"/>
  <c r="T118" i="3"/>
  <c r="D319" i="6"/>
  <c r="U159" i="8"/>
  <c r="AI45"/>
  <c r="W421"/>
  <c r="F205" i="6"/>
  <c r="E77"/>
  <c r="E363"/>
  <c r="Z127" i="8"/>
  <c r="N143"/>
  <c r="AA247"/>
  <c r="T195"/>
  <c r="T105"/>
  <c r="AH356"/>
  <c r="F305" i="6"/>
  <c r="H139" i="8"/>
  <c r="AI332"/>
  <c r="V189"/>
  <c r="AF141"/>
  <c r="E377" i="6"/>
  <c r="T75" i="8"/>
  <c r="Q433"/>
  <c r="AG377" i="3"/>
  <c r="F51" i="6"/>
  <c r="P74" i="8"/>
  <c r="AI87"/>
  <c r="D122" i="6"/>
  <c r="F76"/>
  <c r="AI126" i="8"/>
  <c r="T68"/>
  <c r="D431" i="6"/>
  <c r="AH490" i="8"/>
  <c r="F276" i="6"/>
  <c r="AA371" i="8"/>
  <c r="D139" i="6"/>
  <c r="P370" i="8"/>
  <c r="K245"/>
  <c r="AC441"/>
  <c r="G253" i="6"/>
  <c r="U263" i="8"/>
  <c r="D312" i="6"/>
  <c r="AA136" i="8"/>
  <c r="AI132"/>
  <c r="V89"/>
  <c r="AG413"/>
  <c r="Z352"/>
  <c r="K258"/>
  <c r="AA138"/>
  <c r="AF186"/>
  <c r="AA204"/>
  <c r="V35"/>
  <c r="Q30"/>
  <c r="J421"/>
  <c r="C334"/>
  <c r="AF237"/>
  <c r="T223"/>
  <c r="AC303"/>
  <c r="AI422"/>
  <c r="AI425"/>
  <c r="AA97"/>
  <c r="T35"/>
  <c r="K287"/>
  <c r="P181"/>
  <c r="J131"/>
  <c r="I29"/>
  <c r="B523" i="3"/>
  <c r="C525"/>
  <c r="W23" i="8"/>
  <c r="T138"/>
  <c r="U495"/>
  <c r="E354" i="6"/>
  <c r="D222"/>
  <c r="AH142" i="3"/>
  <c r="V86" i="8"/>
  <c r="D113"/>
  <c r="AC62"/>
  <c r="H316"/>
  <c r="H165"/>
  <c r="AG377"/>
  <c r="O40"/>
  <c r="AG412"/>
  <c r="F188" i="6"/>
  <c r="AH115" i="8"/>
  <c r="G342" i="6"/>
  <c r="G332"/>
  <c r="F358"/>
  <c r="AG486" i="8"/>
  <c r="N516"/>
  <c r="G450" i="6"/>
  <c r="AC5" i="8"/>
  <c r="E244" i="3"/>
  <c r="T162" i="8"/>
  <c r="CD512" i="12"/>
  <c r="CD110"/>
  <c r="AC300" i="8"/>
  <c r="G107" i="6"/>
  <c r="AG318" i="8"/>
  <c r="AB165"/>
  <c r="AA130" i="3"/>
  <c r="AC114" i="8"/>
  <c r="E238" i="6"/>
  <c r="Q453" i="8"/>
  <c r="W484"/>
  <c r="U294"/>
  <c r="BD193" i="12"/>
  <c r="D382" i="8"/>
  <c r="T448"/>
  <c r="U459"/>
  <c r="T76"/>
  <c r="AF301"/>
  <c r="AB296"/>
  <c r="W406"/>
  <c r="E499"/>
  <c r="P208"/>
  <c r="J189"/>
  <c r="H56"/>
  <c r="H467"/>
  <c r="J33"/>
  <c r="ED79" i="12"/>
  <c r="AC289" i="3"/>
  <c r="U36" i="8"/>
  <c r="AB512"/>
  <c r="U65"/>
  <c r="W146"/>
  <c r="AG54"/>
  <c r="AB16" i="3"/>
  <c r="AH215" i="8"/>
  <c r="AF376"/>
  <c r="U42" i="3"/>
  <c r="AA143" i="8"/>
  <c r="Q374"/>
  <c r="J476"/>
  <c r="AC259"/>
  <c r="K462"/>
  <c r="Z426" i="3"/>
  <c r="AI399" i="8"/>
  <c r="H478"/>
  <c r="E53" i="6"/>
  <c r="AH410" i="8"/>
  <c r="AI330"/>
  <c r="F372" i="6"/>
  <c r="F145"/>
  <c r="H303" i="8"/>
  <c r="Z72"/>
  <c r="K156" i="3"/>
  <c r="E27" i="6"/>
  <c r="AC315" i="8"/>
  <c r="AA519"/>
  <c r="C221"/>
  <c r="AH10"/>
  <c r="F292" i="6"/>
  <c r="AB212" i="8"/>
  <c r="E243" i="6"/>
  <c r="AC83" i="3"/>
  <c r="P338" i="8"/>
  <c r="K378" i="3"/>
  <c r="P159" i="8"/>
  <c r="AC19"/>
  <c r="U104"/>
  <c r="T31"/>
  <c r="AB334"/>
  <c r="AC208"/>
  <c r="T333"/>
  <c r="AI246"/>
  <c r="AC490"/>
  <c r="W84"/>
  <c r="E399" i="6"/>
  <c r="U226" i="8"/>
  <c r="D306"/>
  <c r="AC426" i="3"/>
  <c r="AH423" i="8"/>
  <c r="W217"/>
  <c r="AB239"/>
  <c r="F417" i="6"/>
  <c r="AH80" i="8"/>
  <c r="AH8"/>
  <c r="I357"/>
  <c r="V464"/>
  <c r="J170"/>
  <c r="G465" i="6"/>
  <c r="B158" i="8"/>
  <c r="Z51"/>
  <c r="Z459"/>
  <c r="G372" i="6"/>
  <c r="F445"/>
  <c r="AB213" i="8"/>
  <c r="V519"/>
  <c r="K117" i="3"/>
  <c r="O366" i="8"/>
  <c r="D33"/>
  <c r="P441"/>
  <c r="AA308"/>
  <c r="W89"/>
  <c r="P49"/>
  <c r="AC488" i="3"/>
  <c r="AG28" i="8"/>
  <c r="U32"/>
  <c r="AC261"/>
  <c r="I231" i="3"/>
  <c r="Z153"/>
  <c r="AB297" i="8"/>
  <c r="AH389" i="3"/>
  <c r="DD424" i="12"/>
  <c r="P350" i="8"/>
  <c r="CD113" i="12"/>
  <c r="D91" i="8"/>
  <c r="AG82"/>
  <c r="T153"/>
  <c r="V504"/>
  <c r="V197" i="3"/>
  <c r="U11" i="8"/>
  <c r="AC457"/>
  <c r="AH524"/>
  <c r="T64"/>
  <c r="AI357"/>
  <c r="I429"/>
  <c r="O76"/>
  <c r="E197" i="6"/>
  <c r="W110" i="8"/>
  <c r="AG55"/>
  <c r="AA259"/>
  <c r="U49"/>
  <c r="AC423"/>
  <c r="AF202"/>
  <c r="U335" i="3"/>
  <c r="H365"/>
  <c r="AF490" i="8"/>
  <c r="U78" i="3"/>
  <c r="AF84"/>
  <c r="W150" i="8"/>
  <c r="C252"/>
  <c r="AH136" i="3"/>
  <c r="E294" i="6"/>
  <c r="CD208" i="12"/>
  <c r="B470" i="3"/>
  <c r="AC494" i="8"/>
  <c r="V94"/>
  <c r="Q508"/>
  <c r="O277"/>
  <c r="W54"/>
  <c r="T65"/>
  <c r="K72" i="3"/>
  <c r="T328" i="8"/>
  <c r="B16"/>
  <c r="AA375"/>
  <c r="Q26"/>
  <c r="W269" i="3"/>
  <c r="E158"/>
  <c r="V305"/>
  <c r="AF352" i="8"/>
  <c r="J90"/>
  <c r="AG119"/>
  <c r="O309"/>
  <c r="U63"/>
  <c r="Z355"/>
  <c r="AI248"/>
  <c r="AA224"/>
  <c r="H289"/>
  <c r="AH337" i="3"/>
  <c r="AG303" i="8"/>
  <c r="I131"/>
  <c r="V144"/>
  <c r="AC127"/>
  <c r="W415" i="3"/>
  <c r="T402" i="8"/>
  <c r="V150"/>
  <c r="N364"/>
  <c r="AA498"/>
  <c r="E307" i="6"/>
  <c r="W238" i="8"/>
  <c r="AF273" i="3"/>
  <c r="E145" i="8"/>
  <c r="U234"/>
  <c r="AB371" i="3"/>
  <c r="T512" i="8"/>
  <c r="D192"/>
  <c r="AD132" i="12"/>
  <c r="AB422" i="8"/>
  <c r="K370"/>
  <c r="I433"/>
  <c r="AG124"/>
  <c r="AG132" i="3"/>
  <c r="AI275"/>
  <c r="P323" i="8"/>
  <c r="AC150"/>
  <c r="W450"/>
  <c r="Z93" i="3"/>
  <c r="AC160" i="8"/>
  <c r="T12"/>
  <c r="P275"/>
  <c r="J327"/>
  <c r="D222" i="12"/>
  <c r="AG214" i="8"/>
  <c r="I259"/>
  <c r="H300"/>
  <c r="U315"/>
  <c r="AA500" i="3"/>
  <c r="E448" i="6"/>
  <c r="F152"/>
  <c r="I397" i="8"/>
  <c r="B267" i="3"/>
  <c r="AC108" i="8"/>
  <c r="P88"/>
  <c r="P142"/>
  <c r="DD563" i="12"/>
  <c r="AA22" i="8"/>
  <c r="AH375"/>
  <c r="T29" i="3"/>
  <c r="B52" i="8"/>
  <c r="DD378" i="12"/>
  <c r="Z330" i="8"/>
  <c r="AB102"/>
  <c r="AC67"/>
  <c r="W408"/>
  <c r="AC358"/>
  <c r="B210"/>
  <c r="V27" i="3"/>
  <c r="U142" i="8"/>
  <c r="E205" i="6"/>
  <c r="C54" i="3"/>
  <c r="DD186" i="12"/>
  <c r="AB250" i="8"/>
  <c r="I345" i="3"/>
  <c r="AC233"/>
  <c r="O307" i="8"/>
  <c r="T392" i="3"/>
  <c r="E230" i="6"/>
  <c r="C197" i="8"/>
  <c r="AA330" i="3"/>
  <c r="Z222" i="8"/>
  <c r="AA218" i="3"/>
  <c r="AG180"/>
  <c r="D10" i="12"/>
  <c r="K430" i="8"/>
  <c r="T462"/>
  <c r="D173"/>
  <c r="AG397" i="3"/>
  <c r="E421"/>
  <c r="B227" i="8"/>
  <c r="C76" i="3"/>
  <c r="H142"/>
  <c r="E208" i="8"/>
  <c r="BD373" i="12"/>
  <c r="CD464"/>
  <c r="AH11" i="3"/>
  <c r="D170" i="12"/>
  <c r="D478" i="8"/>
  <c r="BD149" i="12"/>
  <c r="AG452" i="3"/>
  <c r="H276" i="8"/>
  <c r="F402" i="6"/>
  <c r="T69" i="8"/>
  <c r="D388" i="6"/>
  <c r="AF247" i="8"/>
  <c r="E16" i="6"/>
  <c r="Q280" i="8"/>
  <c r="AC117"/>
  <c r="H204"/>
  <c r="Z387"/>
  <c r="AH216"/>
  <c r="AB253"/>
  <c r="AH225" i="3"/>
  <c r="I391" i="8"/>
  <c r="AH119"/>
  <c r="I32" i="3"/>
  <c r="I8" i="8"/>
  <c r="Z514"/>
  <c r="AA322" i="3"/>
  <c r="E409" i="6"/>
  <c r="AC97" i="8"/>
  <c r="C433"/>
  <c r="AF248" i="3"/>
  <c r="AA171"/>
  <c r="K160"/>
  <c r="V332" i="8"/>
  <c r="P251"/>
  <c r="P301"/>
  <c r="O151"/>
  <c r="B422" i="3"/>
  <c r="I187" i="8"/>
  <c r="V205" i="3"/>
  <c r="O202" i="8"/>
  <c r="AI162"/>
  <c r="AC289"/>
  <c r="D78"/>
  <c r="I40"/>
  <c r="K324"/>
  <c r="I236"/>
  <c r="B98" i="3"/>
  <c r="AH21" i="8"/>
  <c r="P38"/>
  <c r="U456" i="3"/>
  <c r="AA133" i="8"/>
  <c r="P235"/>
  <c r="J313"/>
  <c r="E77" i="3"/>
  <c r="AG188" i="8"/>
  <c r="AI9" i="3"/>
  <c r="AF364" i="8"/>
  <c r="K59" i="3"/>
  <c r="P468" i="8"/>
  <c r="AF368" i="3"/>
  <c r="K482" i="8"/>
  <c r="T349"/>
  <c r="E436" i="3"/>
  <c r="N458" i="8"/>
  <c r="C473"/>
  <c r="T196" i="3"/>
  <c r="I183"/>
  <c r="D430" i="12"/>
  <c r="AC308" i="8"/>
  <c r="D13" i="3"/>
  <c r="D440"/>
  <c r="DD301" i="12"/>
  <c r="AF109" i="3"/>
  <c r="T317" i="8"/>
  <c r="B95" i="3"/>
  <c r="B303" i="8"/>
  <c r="P135"/>
  <c r="AF209"/>
  <c r="D441" i="3"/>
  <c r="AH475"/>
  <c r="AG522"/>
  <c r="E224" i="6"/>
  <c r="AI254" i="3"/>
  <c r="AC436"/>
  <c r="D468"/>
  <c r="BD235" i="12"/>
  <c r="AI180" i="3"/>
  <c r="W266" i="8"/>
  <c r="O122"/>
  <c r="N251"/>
  <c r="BD470" i="12"/>
  <c r="AF141" i="3"/>
  <c r="K129" i="8"/>
  <c r="W474" i="3"/>
  <c r="V239" i="8"/>
  <c r="I171"/>
  <c r="I316"/>
  <c r="T363"/>
  <c r="AA422" i="3"/>
  <c r="AB319"/>
  <c r="W39"/>
  <c r="AG425"/>
  <c r="C442"/>
  <c r="AG341" i="8"/>
  <c r="AG213" i="3"/>
  <c r="D258"/>
  <c r="Q405" i="8"/>
  <c r="CD137" i="12"/>
  <c r="C61" i="8"/>
  <c r="Q38"/>
  <c r="C347"/>
  <c r="V292"/>
  <c r="AH365" i="3"/>
  <c r="J512" i="8"/>
  <c r="P25"/>
  <c r="AD340" i="12"/>
  <c r="W134" i="3"/>
  <c r="B493"/>
  <c r="AA224"/>
  <c r="J396"/>
  <c r="AH267" i="8"/>
  <c r="E45" i="6"/>
  <c r="F444"/>
  <c r="U195" i="8"/>
  <c r="AA454"/>
  <c r="K426"/>
  <c r="N423"/>
  <c r="Z477"/>
  <c r="AI29"/>
  <c r="AC192"/>
  <c r="AA228"/>
  <c r="D401" i="6"/>
  <c r="AA40" i="8"/>
  <c r="U238"/>
  <c r="AH456"/>
  <c r="G436" i="6"/>
  <c r="D438"/>
  <c r="G184"/>
  <c r="W418" i="8"/>
  <c r="D83" i="3"/>
  <c r="I27" i="8"/>
  <c r="AG424"/>
  <c r="W315"/>
  <c r="Z14" i="3"/>
  <c r="P39" i="8"/>
  <c r="U422"/>
  <c r="T314"/>
  <c r="ED523" i="12"/>
  <c r="Z296" i="8"/>
  <c r="T486"/>
  <c r="ED332" i="12"/>
  <c r="F363" i="6"/>
  <c r="I385" i="8"/>
  <c r="J112"/>
  <c r="AI83"/>
  <c r="AC372"/>
  <c r="E132"/>
  <c r="AF252" i="3"/>
  <c r="I125" i="8"/>
  <c r="D206" i="12"/>
  <c r="J367" i="8"/>
  <c r="B323"/>
  <c r="J520"/>
  <c r="Q157"/>
  <c r="N276"/>
  <c r="B304"/>
  <c r="T42" i="3"/>
  <c r="AB65" i="8"/>
  <c r="U308"/>
  <c r="ED194" i="12"/>
  <c r="B322" i="3"/>
  <c r="AF324" i="8"/>
  <c r="CD428" i="12"/>
  <c r="T404" i="8"/>
  <c r="AB284"/>
  <c r="U430"/>
  <c r="N252"/>
  <c r="V405" i="3"/>
  <c r="K194" i="8"/>
  <c r="T216"/>
  <c r="E205" i="3"/>
  <c r="AB432"/>
  <c r="U218" i="8"/>
  <c r="Q188"/>
  <c r="P95"/>
  <c r="J92"/>
  <c r="Q343"/>
  <c r="AB326" i="3"/>
  <c r="D398" i="12"/>
  <c r="H455" i="8"/>
  <c r="I402" i="3"/>
  <c r="U36"/>
  <c r="T70" i="8"/>
  <c r="J387"/>
  <c r="AF146"/>
  <c r="AB159"/>
  <c r="I254"/>
  <c r="N194"/>
  <c r="D397" i="6"/>
  <c r="N391" i="8"/>
  <c r="D300" i="6"/>
  <c r="AC505" i="8"/>
  <c r="W34"/>
  <c r="N438"/>
  <c r="K238" i="3"/>
  <c r="K516" i="8"/>
  <c r="Z18"/>
  <c r="AH332" i="3"/>
  <c r="Z425" i="8"/>
  <c r="Z424"/>
  <c r="U82"/>
  <c r="I272"/>
  <c r="Q519"/>
  <c r="AH389"/>
  <c r="AI488" i="3"/>
  <c r="C278" i="8"/>
  <c r="AC7" i="3"/>
  <c r="I199" i="8"/>
  <c r="C66"/>
  <c r="BD327" i="12"/>
  <c r="B446" i="8"/>
  <c r="DD62" i="12"/>
  <c r="AH92" i="8"/>
  <c r="D521" i="3"/>
  <c r="I119"/>
  <c r="AH192"/>
  <c r="Z194" i="8"/>
  <c r="AC123"/>
  <c r="AC266"/>
  <c r="D150"/>
  <c r="F24" i="6"/>
  <c r="Z6" i="8"/>
  <c r="B504" i="3"/>
  <c r="CD256" i="12"/>
  <c r="AI59" i="3"/>
  <c r="AI301"/>
  <c r="I405" i="8"/>
  <c r="H464"/>
  <c r="D342" i="3"/>
  <c r="AB274"/>
  <c r="N513" i="8"/>
  <c r="H172"/>
  <c r="AA109" i="3"/>
  <c r="V266"/>
  <c r="AF165"/>
  <c r="K63" i="8"/>
  <c r="K409"/>
  <c r="E119"/>
  <c r="AA237"/>
  <c r="AH392" i="3"/>
  <c r="W86"/>
  <c r="DD380" i="12"/>
  <c r="U397" i="8"/>
  <c r="K288"/>
  <c r="W445"/>
  <c r="C259"/>
  <c r="AH497" i="3"/>
  <c r="D442"/>
  <c r="N290" i="8"/>
  <c r="B507"/>
  <c r="AA405" i="3"/>
  <c r="J62"/>
  <c r="DD71" i="12"/>
  <c r="H503" i="8"/>
  <c r="D126" i="6"/>
  <c r="W109" i="8"/>
  <c r="AB474"/>
  <c r="T59"/>
  <c r="AA211"/>
  <c r="Z447"/>
  <c r="Z102"/>
  <c r="F373" i="6"/>
  <c r="AB43" i="8"/>
  <c r="O197"/>
  <c r="D396" i="6"/>
  <c r="E179"/>
  <c r="DD478" i="12"/>
  <c r="U324" i="8"/>
  <c r="G159" i="6"/>
  <c r="D268" i="8"/>
  <c r="K366" i="3"/>
  <c r="ED238" i="12"/>
  <c r="I7" i="8"/>
  <c r="V297"/>
  <c r="J524"/>
  <c r="C518" i="3"/>
  <c r="U10" i="8"/>
  <c r="Z507" i="3"/>
  <c r="T467" i="8"/>
  <c r="D84" i="12"/>
  <c r="C148" i="8"/>
  <c r="AC344"/>
  <c r="B131"/>
  <c r="AG27" i="3"/>
  <c r="D516" i="8"/>
  <c r="Z345" i="3"/>
  <c r="H423"/>
  <c r="I336" i="8"/>
  <c r="G367" i="6"/>
  <c r="AG206" i="8"/>
  <c r="AB495" i="3"/>
  <c r="AH249"/>
  <c r="AH18"/>
  <c r="U7" i="8"/>
  <c r="V252"/>
  <c r="K88"/>
  <c r="Q63"/>
  <c r="D59" i="3"/>
  <c r="E397"/>
  <c r="K352"/>
  <c r="G300" i="6"/>
  <c r="AC130" i="3"/>
  <c r="AD488" i="12"/>
  <c r="W123" i="8"/>
  <c r="AG327" i="3"/>
  <c r="AG453"/>
  <c r="K330" i="8"/>
  <c r="U286" i="3"/>
  <c r="P492" i="8"/>
  <c r="I445"/>
  <c r="V366"/>
  <c r="B186"/>
  <c r="AI441" i="3"/>
  <c r="AA128"/>
  <c r="P239" i="8"/>
  <c r="AF163" i="3"/>
  <c r="ED62" i="12"/>
  <c r="D510" i="8"/>
  <c r="H353" i="3"/>
  <c r="B323"/>
  <c r="AB135" i="8"/>
  <c r="Z89" i="3"/>
  <c r="Z48"/>
  <c r="AI337"/>
  <c r="E50" i="8"/>
  <c r="Z26" i="3"/>
  <c r="AG502" i="8"/>
  <c r="E158" i="6"/>
  <c r="AB506" i="3"/>
  <c r="J315"/>
  <c r="J506" i="8"/>
  <c r="H123"/>
  <c r="Z378"/>
  <c r="AB420"/>
  <c r="V60"/>
  <c r="AG476" i="3"/>
  <c r="I425" i="8"/>
  <c r="AF232" i="3"/>
  <c r="H261" i="8"/>
  <c r="AF178"/>
  <c r="C493"/>
  <c r="AC116"/>
  <c r="B442" i="3"/>
  <c r="Z242"/>
  <c r="AC404"/>
  <c r="T490" i="8"/>
  <c r="J392" i="3"/>
  <c r="V62"/>
  <c r="D269" i="12"/>
  <c r="AC168" i="8"/>
  <c r="AH5"/>
  <c r="DD271" i="12"/>
  <c r="D452" i="3"/>
  <c r="E259" i="8"/>
  <c r="ED174" i="12"/>
  <c r="B498" i="8"/>
  <c r="N498"/>
  <c r="CD179" i="12"/>
  <c r="O28" i="8"/>
  <c r="C243" i="3"/>
  <c r="G336" i="6"/>
  <c r="D8" i="3"/>
  <c r="H312" i="8"/>
  <c r="AF194" i="3"/>
  <c r="E478" i="8"/>
  <c r="D162" i="3"/>
  <c r="V320" i="8"/>
  <c r="G33" i="6"/>
  <c r="U52" i="8"/>
  <c r="D271" i="6"/>
  <c r="AB67" i="8"/>
  <c r="AB464"/>
  <c r="V282"/>
  <c r="H75"/>
  <c r="I201"/>
  <c r="O428"/>
  <c r="V376"/>
  <c r="AC270"/>
  <c r="AA335"/>
  <c r="G116" i="6"/>
  <c r="W102" i="3"/>
  <c r="AG181" i="8"/>
  <c r="AH292"/>
  <c r="Z336"/>
  <c r="O170"/>
  <c r="AG208"/>
  <c r="V392"/>
  <c r="D167" i="12"/>
  <c r="AG180" i="8"/>
  <c r="V123" i="3"/>
  <c r="O429" i="8"/>
  <c r="AB263" i="3"/>
  <c r="ED432" i="12"/>
  <c r="U190" i="8"/>
  <c r="AH164" i="3"/>
  <c r="AH138" i="8"/>
  <c r="H315"/>
  <c r="AB140"/>
  <c r="AB482" i="3"/>
  <c r="AA67"/>
  <c r="N360" i="8"/>
  <c r="T453"/>
  <c r="AH154" i="3"/>
  <c r="B159"/>
  <c r="Z234" i="8"/>
  <c r="ED163" i="12"/>
  <c r="U318" i="8"/>
  <c r="V222" i="3"/>
  <c r="E187" i="8"/>
  <c r="AI26" i="3"/>
  <c r="D277" i="8"/>
  <c r="N440"/>
  <c r="Z53"/>
  <c r="AF459"/>
  <c r="K30" i="3"/>
  <c r="U70"/>
  <c r="O385" i="8"/>
  <c r="W202"/>
  <c r="AA458" i="3"/>
  <c r="ED465" i="12"/>
  <c r="E245" i="3"/>
  <c r="O271" i="8"/>
  <c r="C126"/>
  <c r="P288"/>
  <c r="N109"/>
  <c r="W366" i="3"/>
  <c r="D467" i="6"/>
  <c r="N115" i="8"/>
  <c r="AH114" i="3"/>
  <c r="AI4" i="8"/>
  <c r="J385"/>
  <c r="J314"/>
  <c r="V369"/>
  <c r="B427"/>
  <c r="AH209" i="3"/>
  <c r="Q190" i="8"/>
  <c r="B408"/>
  <c r="K425"/>
  <c r="T171" i="3"/>
  <c r="N436" i="8"/>
  <c r="N113"/>
  <c r="T332"/>
  <c r="E120"/>
  <c r="AF255"/>
  <c r="AC107"/>
  <c r="N136"/>
  <c r="P7"/>
  <c r="E23" i="6"/>
  <c r="AF235" i="3"/>
  <c r="AI60"/>
  <c r="DD261" i="12"/>
  <c r="AB353" i="3"/>
  <c r="U511" i="8"/>
  <c r="V423" i="3"/>
  <c r="Z413" i="8"/>
  <c r="D217"/>
  <c r="W237" i="3"/>
  <c r="U271"/>
  <c r="Z411" i="8"/>
  <c r="J446"/>
  <c r="N154"/>
  <c r="AG207" i="3"/>
  <c r="J160"/>
  <c r="B505" i="8"/>
  <c r="W121" i="3"/>
  <c r="D462" i="12"/>
  <c r="AD304"/>
  <c r="E85" i="8"/>
  <c r="AH120" i="3"/>
  <c r="AD419" i="12"/>
  <c r="Z138" i="8"/>
  <c r="V358"/>
  <c r="C439" i="3"/>
  <c r="Z52"/>
  <c r="E242" i="8"/>
  <c r="P192"/>
  <c r="I115" i="3"/>
  <c r="T460" i="8"/>
  <c r="AC128"/>
  <c r="D287" i="3"/>
  <c r="O276" i="8"/>
  <c r="AI115"/>
  <c r="AB343" i="3"/>
  <c r="E95" i="8"/>
  <c r="H256"/>
  <c r="D157"/>
  <c r="T448" i="3"/>
  <c r="W66" i="8"/>
  <c r="W476"/>
  <c r="CD30" i="12"/>
  <c r="D120" i="8"/>
  <c r="B449"/>
  <c r="AA402" i="3"/>
  <c r="O301" i="8"/>
  <c r="AC39"/>
  <c r="I173"/>
  <c r="AC320" i="3"/>
  <c r="P26" i="8"/>
  <c r="V478" i="3"/>
  <c r="AI207"/>
  <c r="C26" i="8"/>
  <c r="K295" i="3"/>
  <c r="J242"/>
  <c r="J176" i="8"/>
  <c r="W151" i="3"/>
  <c r="D125"/>
  <c r="CD90" i="12"/>
  <c r="AF63" i="3"/>
  <c r="H80"/>
  <c r="AH382" i="8"/>
  <c r="AA107"/>
  <c r="F297" i="6"/>
  <c r="AI209" i="8"/>
  <c r="Z375"/>
  <c r="G166" i="6"/>
  <c r="P296" i="8"/>
  <c r="AG264"/>
  <c r="K416"/>
  <c r="AI270"/>
  <c r="E450" i="6"/>
  <c r="Q20" i="8"/>
  <c r="AF387"/>
  <c r="AF75"/>
  <c r="AA309"/>
  <c r="AC220"/>
  <c r="AI352" i="3"/>
  <c r="O141" i="8"/>
  <c r="C50"/>
  <c r="P76"/>
  <c r="V342" i="3"/>
  <c r="I20" i="8"/>
  <c r="D400"/>
  <c r="O389"/>
  <c r="C507"/>
  <c r="B30"/>
  <c r="V132" i="3"/>
  <c r="I420" i="8"/>
  <c r="AI459"/>
  <c r="J362"/>
  <c r="AH111" i="3"/>
  <c r="AC402" i="8"/>
  <c r="AB290"/>
  <c r="D332" i="6"/>
  <c r="H167" i="8"/>
  <c r="W479"/>
  <c r="BD188" i="12"/>
  <c r="W241" i="8"/>
  <c r="I33"/>
  <c r="AG69"/>
  <c r="AI283"/>
  <c r="AG506" i="3"/>
  <c r="AI463"/>
  <c r="Z135" i="8"/>
  <c r="U396"/>
  <c r="C317"/>
  <c r="B383"/>
  <c r="AA86" i="3"/>
  <c r="AH462"/>
  <c r="AI486"/>
  <c r="N37" i="8"/>
  <c r="J276"/>
  <c r="U120" i="3"/>
  <c r="V448" i="8"/>
  <c r="U393"/>
  <c r="K348" i="3"/>
  <c r="C447" i="8"/>
  <c r="T25"/>
  <c r="AB218"/>
  <c r="K470"/>
  <c r="K333" i="3"/>
  <c r="H377"/>
  <c r="K356"/>
  <c r="Z416" i="8"/>
  <c r="B279"/>
  <c r="P274"/>
  <c r="O234"/>
  <c r="E357"/>
  <c r="V153"/>
  <c r="D348" i="6"/>
  <c r="D17" i="8"/>
  <c r="AC212" i="3"/>
  <c r="AH369"/>
  <c r="V83"/>
  <c r="T246" i="8"/>
  <c r="ED24" i="12"/>
  <c r="AH319" i="3"/>
  <c r="I396" i="8"/>
  <c r="N27"/>
  <c r="B117"/>
  <c r="D268" i="3"/>
  <c r="K260" i="8"/>
  <c r="T144"/>
  <c r="W20"/>
  <c r="J273"/>
  <c r="C438" i="3"/>
  <c r="N81" i="8"/>
  <c r="B523"/>
  <c r="B293" i="3"/>
  <c r="O434" i="8"/>
  <c r="ED316" i="12"/>
  <c r="AB177" i="8"/>
  <c r="K484"/>
  <c r="V484" i="3"/>
  <c r="AG348"/>
  <c r="AC390"/>
  <c r="AG100" i="8"/>
  <c r="D436" i="3"/>
  <c r="I367"/>
  <c r="H196" i="8"/>
  <c r="K382" i="3"/>
  <c r="B487"/>
  <c r="DD46" i="12"/>
  <c r="AC151" i="3"/>
  <c r="AH129"/>
  <c r="U383"/>
  <c r="B461"/>
  <c r="AG508" i="8"/>
  <c r="D364" i="12"/>
  <c r="AA141" i="8"/>
  <c r="AG458" i="3"/>
  <c r="T194"/>
  <c r="AF314" i="8"/>
  <c r="AC272"/>
  <c r="D48" i="6"/>
  <c r="V254" i="8"/>
  <c r="AF462"/>
  <c r="AA66"/>
  <c r="K10"/>
  <c r="J450"/>
  <c r="E468" i="6"/>
  <c r="AH71" i="8"/>
  <c r="AH394"/>
  <c r="B95"/>
  <c r="N503"/>
  <c r="C169"/>
  <c r="H12"/>
  <c r="W322"/>
  <c r="U34"/>
  <c r="D204"/>
  <c r="F191" i="6"/>
  <c r="Q369" i="8"/>
  <c r="AC511"/>
  <c r="H266"/>
  <c r="O5"/>
  <c r="D503" i="3"/>
  <c r="W240" i="8"/>
  <c r="B155" i="3"/>
  <c r="CD42" i="12"/>
  <c r="D334" i="8"/>
  <c r="AA291"/>
  <c r="D234" i="3"/>
  <c r="T175" i="8"/>
  <c r="O155"/>
  <c r="Z332"/>
  <c r="P8"/>
  <c r="AA336"/>
  <c r="AH471" i="3"/>
  <c r="H22" i="8"/>
  <c r="T199"/>
  <c r="O475"/>
  <c r="AG509" i="3"/>
  <c r="H370" i="8"/>
  <c r="D375" i="3"/>
  <c r="W36" i="8"/>
  <c r="AC417" i="3"/>
  <c r="T169" i="8"/>
  <c r="T268"/>
  <c r="AB232" i="3"/>
  <c r="W46"/>
  <c r="D361" i="6"/>
  <c r="K382" i="8"/>
  <c r="D294" i="6"/>
  <c r="T93" i="3"/>
  <c r="T431" i="8"/>
  <c r="AA339"/>
  <c r="I302"/>
  <c r="D509" i="3"/>
  <c r="AA271" i="8"/>
  <c r="E374" i="3"/>
  <c r="AF126"/>
  <c r="P383" i="8"/>
  <c r="H136"/>
  <c r="U101"/>
  <c r="P102"/>
  <c r="AH300"/>
  <c r="E347"/>
  <c r="C49"/>
  <c r="AG52" i="3"/>
  <c r="N98" i="8"/>
  <c r="AH502"/>
  <c r="H35"/>
  <c r="C321"/>
  <c r="W6"/>
  <c r="AI471"/>
  <c r="AD350" i="12"/>
  <c r="AI509" i="3"/>
  <c r="AF488" i="8"/>
  <c r="Q25"/>
  <c r="I134" i="3"/>
  <c r="AA438"/>
  <c r="I212" i="8"/>
  <c r="B466" i="3"/>
  <c r="T419" i="8"/>
  <c r="AH103"/>
  <c r="D98"/>
  <c r="H363"/>
  <c r="N470"/>
  <c r="V523"/>
  <c r="J429" i="3"/>
  <c r="ED484" i="12"/>
  <c r="O110" i="8"/>
  <c r="AA469"/>
  <c r="AG203"/>
  <c r="AB87"/>
  <c r="AA299"/>
  <c r="AG173"/>
  <c r="I380"/>
  <c r="BD218" i="12"/>
  <c r="AI371" i="8"/>
  <c r="W215"/>
  <c r="D19" i="3"/>
  <c r="V220"/>
  <c r="AG497"/>
  <c r="AH4" i="8"/>
  <c r="AF367" i="3"/>
  <c r="I216" i="8"/>
  <c r="AG356"/>
  <c r="AB498"/>
  <c r="Z333"/>
  <c r="AF258" i="3"/>
  <c r="I186" i="8"/>
  <c r="AF20"/>
  <c r="H295"/>
  <c r="Z247" i="3"/>
  <c r="BD197" i="12"/>
  <c r="E143" i="3"/>
  <c r="B62"/>
  <c r="J186" i="8"/>
  <c r="Z529" i="3"/>
  <c r="V428"/>
  <c r="E441"/>
  <c r="C466" i="8"/>
  <c r="K159"/>
  <c r="AD9" i="12"/>
  <c r="K184" i="8"/>
  <c r="P502"/>
  <c r="BD265" i="12"/>
  <c r="BD142"/>
  <c r="K252" i="8"/>
  <c r="O211"/>
  <c r="AG410"/>
  <c r="P24"/>
  <c r="E430" i="6"/>
  <c r="AA89" i="8"/>
  <c r="N28"/>
  <c r="AH44"/>
  <c r="AD423" i="12"/>
  <c r="AD368"/>
  <c r="K323" i="3"/>
  <c r="N261" i="8"/>
  <c r="T388" i="3"/>
  <c r="B288" i="8"/>
  <c r="AB147" i="3"/>
  <c r="D401"/>
  <c r="C384"/>
  <c r="AA426" i="8"/>
  <c r="V200"/>
  <c r="Q324"/>
  <c r="G76" i="6"/>
  <c r="E260"/>
  <c r="AI161" i="8"/>
  <c r="AB200"/>
  <c r="AI360"/>
  <c r="Z143"/>
  <c r="AI232"/>
  <c r="D112" i="6"/>
  <c r="AI428" i="8"/>
  <c r="AC37"/>
  <c r="AA25"/>
  <c r="C519" i="3"/>
  <c r="AC185" i="8"/>
  <c r="AB128"/>
  <c r="Q460"/>
  <c r="W373"/>
  <c r="B486" i="3"/>
  <c r="E178" i="6"/>
  <c r="AH222" i="8"/>
  <c r="AI468"/>
  <c r="K372"/>
  <c r="D415" i="12"/>
  <c r="D235" i="3"/>
  <c r="AC344"/>
  <c r="AI491" i="8"/>
  <c r="AB134"/>
  <c r="AI385"/>
  <c r="H65"/>
  <c r="B366"/>
  <c r="D171" i="12"/>
  <c r="U97" i="8"/>
  <c r="G208" i="6"/>
  <c r="B298" i="3"/>
  <c r="I263"/>
  <c r="W99" i="8"/>
  <c r="D205"/>
  <c r="U59"/>
  <c r="ED167" i="12"/>
  <c r="Z162" i="3"/>
  <c r="N117" i="8"/>
  <c r="AH136"/>
  <c r="Z36" i="3"/>
  <c r="B491"/>
  <c r="AC172"/>
  <c r="AC418"/>
  <c r="O306" i="8"/>
  <c r="J282" i="3"/>
  <c r="AG297"/>
  <c r="B396" i="8"/>
  <c r="V438" i="3"/>
  <c r="T310" i="8"/>
  <c r="AA5"/>
  <c r="AF199" i="3"/>
  <c r="U374" i="8"/>
  <c r="Z80" i="3"/>
  <c r="AI191" i="8"/>
  <c r="T4" i="3"/>
  <c r="O361" i="8"/>
  <c r="AG211"/>
  <c r="T209"/>
  <c r="P410"/>
  <c r="W459"/>
  <c r="AF244" i="3"/>
  <c r="H252"/>
  <c r="U162"/>
  <c r="I94" i="8"/>
  <c r="E330"/>
  <c r="DD33" i="12"/>
  <c r="D374" i="8"/>
  <c r="AG446" i="3"/>
  <c r="E150" i="8"/>
  <c r="AH247"/>
  <c r="AA223" i="3"/>
  <c r="E4" i="8"/>
  <c r="Z78" i="3"/>
  <c r="W287" i="8"/>
  <c r="AI447"/>
  <c r="V149"/>
  <c r="DD467" i="12"/>
  <c r="T57" i="8"/>
  <c r="N212"/>
  <c r="D304" i="12"/>
  <c r="P60" i="8"/>
  <c r="B333"/>
  <c r="E485"/>
  <c r="Q257"/>
  <c r="AC125"/>
  <c r="AF521"/>
  <c r="H358" i="3"/>
  <c r="Z519"/>
  <c r="J233" i="8"/>
  <c r="AI323"/>
  <c r="O263"/>
  <c r="AC136"/>
  <c r="AD187" i="12"/>
  <c r="K289" i="8"/>
  <c r="B198"/>
  <c r="T352"/>
  <c r="AH133"/>
  <c r="B490"/>
  <c r="AB152"/>
  <c r="F294" i="6"/>
  <c r="V350" i="8"/>
  <c r="C315"/>
  <c r="AC297"/>
  <c r="H298"/>
  <c r="U127" i="3"/>
  <c r="Z66" i="8"/>
  <c r="AG336"/>
  <c r="D369"/>
  <c r="AC85"/>
  <c r="T268" i="3"/>
  <c r="AB360" i="8"/>
  <c r="U155" i="3"/>
  <c r="Z368"/>
  <c r="D333" i="12"/>
  <c r="AI85" i="3"/>
  <c r="O337" i="8"/>
  <c r="I372"/>
  <c r="O387"/>
  <c r="C513" i="3"/>
  <c r="P348" i="8"/>
  <c r="W352" i="3"/>
  <c r="C145"/>
  <c r="H348" i="8"/>
  <c r="B59"/>
  <c r="Q289"/>
  <c r="E42"/>
  <c r="Z290" i="3"/>
  <c r="W105" i="8"/>
  <c r="AC195" i="3"/>
  <c r="C272" i="8"/>
  <c r="AH68" i="3"/>
  <c r="AF519" i="8"/>
  <c r="AB146"/>
  <c r="B360"/>
  <c r="CD324" i="12"/>
  <c r="AF76" i="8"/>
  <c r="J244" i="3"/>
  <c r="E42"/>
  <c r="AC434" i="8"/>
  <c r="C198"/>
  <c r="F436" i="6"/>
  <c r="T128" i="3"/>
  <c r="AH414"/>
  <c r="H85" i="8"/>
  <c r="Z54"/>
  <c r="AH180"/>
  <c r="H161"/>
  <c r="F28" i="6"/>
  <c r="G321"/>
  <c r="AF69" i="3"/>
  <c r="F268" i="6"/>
  <c r="AB492" i="8"/>
  <c r="AC166"/>
  <c r="V99"/>
  <c r="D187"/>
  <c r="Z87"/>
  <c r="W449" i="3"/>
  <c r="H443" i="8"/>
  <c r="AG21"/>
  <c r="K20"/>
  <c r="D495"/>
  <c r="E240" i="6"/>
  <c r="AI241" i="8"/>
  <c r="N241"/>
  <c r="Z23"/>
  <c r="AH506" i="3"/>
  <c r="AC327" i="8"/>
  <c r="AA159"/>
  <c r="E7" i="3"/>
  <c r="AH403" i="8"/>
  <c r="W96" i="3"/>
  <c r="U139"/>
  <c r="D37" i="6"/>
  <c r="W5" i="3"/>
  <c r="D403" i="12"/>
  <c r="F423" i="6"/>
  <c r="AG206" i="3"/>
  <c r="AA486" i="8"/>
  <c r="J43"/>
  <c r="AG469" i="3"/>
  <c r="O236" i="8"/>
  <c r="Q312"/>
  <c r="B460"/>
  <c r="D215"/>
  <c r="AC316" i="3"/>
  <c r="AG392" i="8"/>
  <c r="C488" i="3"/>
  <c r="AF427" i="8"/>
  <c r="W310"/>
  <c r="H134" i="3"/>
  <c r="AI477" i="8"/>
  <c r="D370" i="12"/>
  <c r="I21" i="3"/>
  <c r="AH393"/>
  <c r="F286" i="6"/>
  <c r="V323" i="3"/>
  <c r="J45" i="8"/>
  <c r="K218"/>
  <c r="N338"/>
  <c r="B247" i="3"/>
  <c r="AG252" i="8"/>
  <c r="U345" i="3"/>
  <c r="AI180" i="8"/>
  <c r="AI461"/>
  <c r="AB139"/>
  <c r="C191"/>
  <c r="H390" i="3"/>
  <c r="AB316" i="8"/>
  <c r="K176"/>
  <c r="AI210"/>
  <c r="D513" i="3"/>
  <c r="B122"/>
  <c r="B12" i="8"/>
  <c r="C319"/>
  <c r="AB402" i="3"/>
  <c r="K189" i="8"/>
  <c r="D365" i="3"/>
  <c r="AF5" i="8"/>
  <c r="I427"/>
  <c r="D386"/>
  <c r="CD201" i="12"/>
  <c r="Z408" i="3"/>
  <c r="B419"/>
  <c r="AH455" i="8"/>
  <c r="I103"/>
  <c r="W127"/>
  <c r="AH330" i="3"/>
  <c r="W432" i="8"/>
  <c r="AB310" i="3"/>
  <c r="Z376" i="8"/>
  <c r="E52" i="3"/>
  <c r="AG239"/>
  <c r="B271" i="8"/>
  <c r="J63" i="3"/>
  <c r="AB311" i="8"/>
  <c r="Q177"/>
  <c r="AH293" i="3"/>
  <c r="ED129" i="12"/>
  <c r="I359" i="3"/>
  <c r="AG276" i="8"/>
  <c r="AH388" i="3"/>
  <c r="T298" i="8"/>
  <c r="AI324"/>
  <c r="D372"/>
  <c r="J402" i="3"/>
  <c r="AI217"/>
  <c r="I51"/>
  <c r="H414" i="8"/>
  <c r="AB163"/>
  <c r="I36" i="3"/>
  <c r="AC201"/>
  <c r="DD285" i="12"/>
  <c r="DD89"/>
  <c r="AC18" i="8"/>
  <c r="V514"/>
  <c r="C170"/>
  <c r="C34"/>
  <c r="DD120" i="12"/>
  <c r="G381" i="6"/>
  <c r="E39"/>
  <c r="Z76" i="8"/>
  <c r="E226" i="6"/>
  <c r="N167" i="8"/>
  <c r="AH14"/>
  <c r="AI392"/>
  <c r="AA146"/>
  <c r="T288"/>
  <c r="U147" i="3"/>
  <c r="T100" i="8"/>
  <c r="C277"/>
  <c r="N485"/>
  <c r="AC493" i="3"/>
  <c r="AG174" i="8"/>
  <c r="G360" i="6"/>
  <c r="U133" i="8"/>
  <c r="V26"/>
  <c r="W176"/>
  <c r="AG326" i="3"/>
  <c r="I249" i="8"/>
  <c r="AB20"/>
  <c r="AC330"/>
  <c r="C246"/>
  <c r="AC88" i="3"/>
  <c r="J12" i="8"/>
  <c r="W337" i="3"/>
  <c r="AF74"/>
  <c r="U75" i="8"/>
  <c r="N497"/>
  <c r="AC348"/>
  <c r="Q499"/>
  <c r="AG400"/>
  <c r="Z203"/>
  <c r="BD322" i="12"/>
  <c r="P499" i="8"/>
  <c r="AH304"/>
  <c r="N298"/>
  <c r="U181" i="3"/>
  <c r="B474"/>
  <c r="Z147"/>
  <c r="AA57" i="8"/>
  <c r="T132"/>
  <c r="C176"/>
  <c r="W110" i="3"/>
  <c r="AF190" i="8"/>
  <c r="AF80" i="3"/>
  <c r="V472"/>
  <c r="I468" i="8"/>
  <c r="T251" i="3"/>
  <c r="Q106" i="8"/>
  <c r="V50" i="3"/>
  <c r="J128"/>
  <c r="O330" i="8"/>
  <c r="AF206"/>
  <c r="J278"/>
  <c r="AB495"/>
  <c r="B157"/>
  <c r="H278"/>
  <c r="Z117"/>
  <c r="V42"/>
  <c r="Q432"/>
  <c r="AH117"/>
  <c r="AB21" i="3"/>
  <c r="AB147" i="8"/>
  <c r="ED348" i="12"/>
  <c r="J152" i="8"/>
  <c r="D41" i="3"/>
  <c r="F98" i="6"/>
  <c r="D270" i="3"/>
  <c r="H330" i="8"/>
  <c r="Q8"/>
  <c r="AH148"/>
  <c r="AF419"/>
  <c r="W237"/>
  <c r="E362" i="6"/>
  <c r="P62" i="8"/>
  <c r="AF320"/>
  <c r="B453"/>
  <c r="AG199"/>
  <c r="AC71" i="3"/>
  <c r="W519" i="8"/>
  <c r="AH262"/>
  <c r="AA151" i="3"/>
  <c r="V520" i="8"/>
  <c r="I5"/>
  <c r="I101"/>
  <c r="Q130"/>
  <c r="W31" i="3"/>
  <c r="C12"/>
  <c r="AA90" i="8"/>
  <c r="BD508" i="12"/>
  <c r="AI368" i="8"/>
  <c r="Z11"/>
  <c r="AC400"/>
  <c r="K268" i="3"/>
  <c r="AF84" i="8"/>
  <c r="K119"/>
  <c r="Z239" i="3"/>
  <c r="V135"/>
  <c r="Z323"/>
  <c r="I78"/>
  <c r="U288"/>
  <c r="V95" i="8"/>
  <c r="P356"/>
  <c r="N126"/>
  <c r="W65"/>
  <c r="K471"/>
  <c r="AC340"/>
  <c r="AI139" i="3"/>
  <c r="T449"/>
  <c r="AF400" i="8"/>
  <c r="AA259" i="3"/>
  <c r="N362" i="8"/>
  <c r="AD171" i="12"/>
  <c r="J485" i="8"/>
  <c r="V331" i="3"/>
  <c r="P226" i="8"/>
  <c r="H116" i="3"/>
  <c r="W194" i="8"/>
  <c r="AH364"/>
  <c r="Q270"/>
  <c r="P330"/>
  <c r="AB29"/>
  <c r="AB17" i="3"/>
  <c r="AH224"/>
  <c r="AB404"/>
  <c r="F219" i="6"/>
  <c r="E505" i="8"/>
  <c r="W175"/>
  <c r="V213"/>
  <c r="Z272"/>
  <c r="C363" i="3"/>
  <c r="V313" i="8"/>
  <c r="BD55" i="12"/>
  <c r="W355" i="3"/>
  <c r="U299"/>
  <c r="AD356" i="12"/>
  <c r="T280" i="3"/>
  <c r="AB168"/>
  <c r="AF385"/>
  <c r="B530"/>
  <c r="V447" i="8"/>
  <c r="AI111"/>
  <c r="E187" i="6"/>
  <c r="AB406" i="8"/>
  <c r="C142"/>
  <c r="U405"/>
  <c r="D322" i="6"/>
  <c r="AH156" i="8"/>
  <c r="AB193"/>
  <c r="AH504"/>
  <c r="W336"/>
  <c r="U184"/>
  <c r="I329"/>
  <c r="J228"/>
  <c r="C427"/>
  <c r="O365"/>
  <c r="D424" i="6"/>
  <c r="AB249" i="3"/>
  <c r="DD277" i="12"/>
  <c r="AA54" i="8"/>
  <c r="P261"/>
  <c r="AI409" i="3"/>
  <c r="AF56"/>
  <c r="H46" i="8"/>
  <c r="Z279" i="3"/>
  <c r="AI212" i="8"/>
  <c r="AI247"/>
  <c r="W497"/>
  <c r="E43"/>
  <c r="Q418"/>
  <c r="O352"/>
  <c r="AI147" i="3"/>
  <c r="AB487"/>
  <c r="AD305" i="12"/>
  <c r="Z472" i="8"/>
  <c r="DD468" i="12"/>
  <c r="G272" i="6"/>
  <c r="AC82" i="8"/>
  <c r="AC54" i="3"/>
  <c r="W134" i="8"/>
  <c r="AI427" i="3"/>
  <c r="D507" i="8"/>
  <c r="AH413" i="3"/>
  <c r="I211" i="8"/>
  <c r="T406"/>
  <c r="AB214" i="3"/>
  <c r="Z79"/>
  <c r="AG167" i="8"/>
  <c r="AB66"/>
  <c r="AI17" i="3"/>
  <c r="U105" i="8"/>
  <c r="U336"/>
  <c r="Z12"/>
  <c r="D128"/>
  <c r="K396"/>
  <c r="ED511" i="12"/>
  <c r="AI492" i="3"/>
  <c r="AG14" i="8"/>
  <c r="V370"/>
  <c r="BD457" i="12"/>
  <c r="AI513" i="8"/>
  <c r="DD465" i="12"/>
  <c r="H210" i="3"/>
  <c r="AC512"/>
  <c r="D349" i="12"/>
  <c r="AH410" i="3"/>
  <c r="P483" i="8"/>
  <c r="AB117" i="3"/>
  <c r="K110"/>
  <c r="W123"/>
  <c r="J484" i="8"/>
  <c r="P310"/>
  <c r="BD180" i="12"/>
  <c r="AG249" i="3"/>
  <c r="BD557" i="12"/>
  <c r="D235" i="8"/>
  <c r="Z341" i="3"/>
  <c r="O213" i="8"/>
  <c r="V410"/>
  <c r="AA232"/>
  <c r="E451" i="6"/>
  <c r="AF125" i="3"/>
  <c r="N395" i="8"/>
  <c r="K341"/>
  <c r="CD488" i="12"/>
  <c r="H82" i="8"/>
  <c r="W222" i="3"/>
  <c r="U237"/>
  <c r="H462" i="8"/>
  <c r="B121" i="3"/>
  <c r="AH256"/>
  <c r="AA456"/>
  <c r="CD83" i="12"/>
  <c r="U476" i="8"/>
  <c r="ED52" i="12"/>
  <c r="H374" i="3"/>
  <c r="I279" i="8"/>
  <c r="N367"/>
  <c r="BD178" i="12"/>
  <c r="AB383" i="8"/>
  <c r="AF520" i="3"/>
  <c r="J432" i="8"/>
  <c r="J393"/>
  <c r="CD318" i="12"/>
  <c r="E189" i="8"/>
  <c r="AH101"/>
  <c r="AF212" i="3"/>
  <c r="AG332"/>
  <c r="AB503" i="8"/>
  <c r="D355"/>
  <c r="E314"/>
  <c r="I377" i="3"/>
  <c r="C330"/>
  <c r="DD296" i="12"/>
  <c r="D23" i="6"/>
  <c r="AI157" i="8"/>
  <c r="Z96"/>
  <c r="G344" i="6"/>
  <c r="AF59" i="8"/>
  <c r="AF217"/>
  <c r="U92"/>
  <c r="N156"/>
  <c r="W522"/>
  <c r="D137"/>
  <c r="Q82"/>
  <c r="N73"/>
  <c r="U229"/>
  <c r="AI146"/>
  <c r="AH150" i="3"/>
  <c r="P465" i="8"/>
  <c r="AF87"/>
  <c r="O36"/>
  <c r="W193"/>
  <c r="T28" i="3"/>
  <c r="T476" i="8"/>
  <c r="W262" i="3"/>
  <c r="H284" i="8"/>
  <c r="J482"/>
  <c r="V51"/>
  <c r="P290"/>
  <c r="B225"/>
  <c r="J507"/>
  <c r="AB395" i="3"/>
  <c r="AF464"/>
  <c r="I105"/>
  <c r="D16" i="8"/>
  <c r="E391"/>
  <c r="Z400" i="3"/>
  <c r="AI450"/>
  <c r="O163" i="8"/>
  <c r="H470"/>
  <c r="H367"/>
  <c r="V398"/>
  <c r="AH192"/>
  <c r="J492"/>
  <c r="U121"/>
  <c r="B466"/>
  <c r="W334"/>
  <c r="N50"/>
  <c r="B40"/>
  <c r="AB234"/>
  <c r="E148"/>
  <c r="J305"/>
  <c r="U343"/>
  <c r="AC472"/>
  <c r="O203"/>
  <c r="B358" i="3"/>
  <c r="AB142"/>
  <c r="AH12"/>
  <c r="AG56" i="8"/>
  <c r="D319"/>
  <c r="E272" i="6"/>
  <c r="T279" i="3"/>
  <c r="P166" i="8"/>
  <c r="W262"/>
  <c r="AC346"/>
  <c r="B345"/>
  <c r="AI112"/>
  <c r="ED393" i="12"/>
  <c r="AA509" i="3"/>
  <c r="AH188" i="8"/>
  <c r="Z124" i="3"/>
  <c r="AC502"/>
  <c r="H450" i="8"/>
  <c r="C451" i="3"/>
  <c r="AB308"/>
  <c r="AC340"/>
  <c r="AB6"/>
  <c r="B107"/>
  <c r="ED290" i="12"/>
  <c r="AG368" i="8"/>
  <c r="AF298" i="3"/>
  <c r="I389" i="8"/>
  <c r="AB329" i="3"/>
  <c r="AF71" i="8"/>
  <c r="AC522"/>
  <c r="AA45"/>
  <c r="K142"/>
  <c r="Z410" i="3"/>
  <c r="T348"/>
  <c r="DD562" i="12"/>
  <c r="V145" i="8"/>
  <c r="AC21" i="3"/>
  <c r="AG419"/>
  <c r="G229" i="6"/>
  <c r="AH132" i="8"/>
  <c r="Q307"/>
  <c r="D344"/>
  <c r="E76" i="3"/>
  <c r="D496" i="12"/>
  <c r="U163" i="8"/>
  <c r="D473" i="3"/>
  <c r="AF359" i="8"/>
  <c r="D448" i="3"/>
  <c r="AG417" i="8"/>
  <c r="B152" i="3"/>
  <c r="AA352"/>
  <c r="I30" i="8"/>
  <c r="T488"/>
  <c r="H97" i="3"/>
  <c r="E83" i="8"/>
  <c r="Z19" i="3"/>
  <c r="B447" i="8"/>
  <c r="AB467"/>
  <c r="AF507"/>
  <c r="DD388" i="12"/>
  <c r="C250" i="8"/>
  <c r="B132"/>
  <c r="W16"/>
  <c r="AG7" i="3"/>
  <c r="O112" i="8"/>
  <c r="T244"/>
  <c r="C364"/>
  <c r="AB412"/>
  <c r="E448" i="3"/>
  <c r="AC37"/>
  <c r="Z420"/>
  <c r="AA43"/>
  <c r="AF25" i="8"/>
  <c r="H323"/>
  <c r="H169" i="3"/>
  <c r="CD377" i="12"/>
  <c r="D347" i="6"/>
  <c r="AI334" i="8"/>
  <c r="K333"/>
  <c r="AG185" i="3"/>
  <c r="U171"/>
  <c r="AF210" i="8"/>
  <c r="B378"/>
  <c r="AB463" i="3"/>
  <c r="F339" i="6"/>
  <c r="T407" i="8"/>
  <c r="BD524" i="12"/>
  <c r="D455"/>
  <c r="AI99" i="3"/>
  <c r="J361"/>
  <c r="K183" i="8"/>
  <c r="AH203"/>
  <c r="G59" i="6"/>
  <c r="AI301" i="8"/>
  <c r="D306" i="6"/>
  <c r="D25" i="8"/>
  <c r="N20"/>
  <c r="D143" i="6"/>
  <c r="H128" i="8"/>
  <c r="G49" i="6"/>
  <c r="D104"/>
  <c r="AF23" i="8"/>
  <c r="AH75"/>
  <c r="Q194"/>
  <c r="AH166"/>
  <c r="AF410"/>
  <c r="P508"/>
  <c r="AG253" i="3"/>
  <c r="U488" i="8"/>
  <c r="I37"/>
  <c r="N258"/>
  <c r="Z130"/>
  <c r="K477"/>
  <c r="E210"/>
  <c r="T290"/>
  <c r="O370"/>
  <c r="Q29"/>
  <c r="K136"/>
  <c r="V46" i="3"/>
  <c r="P267" i="8"/>
  <c r="U344"/>
  <c r="AF402"/>
  <c r="AG396" i="3"/>
  <c r="C440" i="8"/>
  <c r="AC361"/>
  <c r="I112"/>
  <c r="B328"/>
  <c r="T26"/>
  <c r="I209"/>
  <c r="AF457" i="3"/>
  <c r="N428" i="8"/>
  <c r="I175"/>
  <c r="AC271"/>
  <c r="E153" i="6"/>
  <c r="O291" i="8"/>
  <c r="AD28" i="12"/>
  <c r="K318" i="8"/>
  <c r="AC464"/>
  <c r="D37"/>
  <c r="J433"/>
  <c r="J138" i="3"/>
  <c r="K44" i="8"/>
  <c r="T389"/>
  <c r="U45"/>
  <c r="AA448" i="3"/>
  <c r="Q193" i="8"/>
  <c r="I96"/>
  <c r="V490" i="3"/>
  <c r="U16" i="8"/>
  <c r="T7"/>
  <c r="ED326" i="12"/>
  <c r="N375" i="8"/>
  <c r="D179" i="12"/>
  <c r="Z440" i="3"/>
  <c r="AC133"/>
  <c r="E363" i="8"/>
  <c r="AG290"/>
  <c r="U245" i="3"/>
  <c r="Z320" i="8"/>
  <c r="D27" i="12"/>
  <c r="AD346"/>
  <c r="AA345" i="3"/>
  <c r="Q53" i="8"/>
  <c r="AC231" i="3"/>
  <c r="BD89" i="12"/>
  <c r="P15" i="8"/>
  <c r="I151"/>
  <c r="H504"/>
  <c r="F132" i="6"/>
  <c r="C97" i="8"/>
  <c r="D357" i="6"/>
  <c r="Z377" i="8"/>
  <c r="F228" i="6"/>
  <c r="AG93" i="3"/>
  <c r="W47" i="8"/>
  <c r="H30" i="3"/>
  <c r="O44" i="8"/>
  <c r="J390"/>
  <c r="Z393" i="3"/>
  <c r="AH271"/>
  <c r="K78" i="8"/>
  <c r="D316" i="3"/>
  <c r="AH329" i="8"/>
  <c r="U392"/>
  <c r="AH219" i="3"/>
  <c r="I156" i="8"/>
  <c r="AA279"/>
  <c r="J21" i="3"/>
  <c r="E502"/>
  <c r="J481" i="8"/>
  <c r="AD23" i="12"/>
  <c r="D140" i="3"/>
  <c r="I243"/>
  <c r="J490" i="8"/>
  <c r="AH356" i="3"/>
  <c r="E122"/>
  <c r="AG359" i="8"/>
  <c r="AG204" i="3"/>
  <c r="AI404"/>
  <c r="CD269" i="12"/>
  <c r="K433" i="8"/>
  <c r="T200"/>
  <c r="J335" i="3"/>
  <c r="T274" i="8"/>
  <c r="P119"/>
  <c r="AH499" i="3"/>
  <c r="F198" i="6"/>
  <c r="G220"/>
  <c r="O393" i="8"/>
  <c r="B161"/>
  <c r="D429" i="6"/>
  <c r="E454"/>
  <c r="V314" i="8"/>
  <c r="O156"/>
  <c r="P249"/>
  <c r="AF201" i="3"/>
  <c r="AG225"/>
  <c r="AA491" i="8"/>
  <c r="AA178"/>
  <c r="V364" i="3"/>
  <c r="U260" i="8"/>
  <c r="V379"/>
  <c r="AI464"/>
  <c r="N183"/>
  <c r="K210"/>
  <c r="AB74"/>
  <c r="AI193"/>
  <c r="D148"/>
  <c r="J102"/>
  <c r="T452"/>
  <c r="T54" i="3"/>
  <c r="B65"/>
  <c r="AC325" i="8"/>
  <c r="AA417"/>
  <c r="V293" i="3"/>
  <c r="AC461" i="8"/>
  <c r="Z262"/>
  <c r="Q306"/>
  <c r="K145"/>
  <c r="T492"/>
  <c r="N132"/>
  <c r="O35"/>
  <c r="Z466"/>
  <c r="AI434" i="3"/>
  <c r="E100" i="8"/>
  <c r="P354"/>
  <c r="H103"/>
  <c r="V389" i="3"/>
  <c r="U35"/>
  <c r="H422"/>
  <c r="O453" i="8"/>
  <c r="N514"/>
  <c r="AF505" i="3"/>
  <c r="T431"/>
  <c r="AF243" i="8"/>
  <c r="K146"/>
  <c r="H253"/>
  <c r="U81"/>
  <c r="AC147"/>
  <c r="AF201"/>
  <c r="I28" i="3"/>
  <c r="I424" i="8"/>
  <c r="I155" i="3"/>
  <c r="P329" i="8"/>
  <c r="D62" i="3"/>
  <c r="J166" i="8"/>
  <c r="N30"/>
  <c r="N461"/>
  <c r="AI389" i="3"/>
  <c r="J248" i="8"/>
  <c r="AG233"/>
  <c r="AH113" i="3"/>
  <c r="AG372"/>
  <c r="P41" i="8"/>
  <c r="H230"/>
  <c r="T77"/>
  <c r="V107"/>
  <c r="AA389"/>
  <c r="I450"/>
  <c r="AH482" i="3"/>
  <c r="H506" i="8"/>
  <c r="D46" i="6"/>
  <c r="U319" i="8"/>
  <c r="P23"/>
  <c r="Q212"/>
  <c r="V65"/>
  <c r="V171" i="3"/>
  <c r="AH471" i="8"/>
  <c r="AC10"/>
  <c r="AC228"/>
  <c r="AH455" i="3"/>
  <c r="T145" i="8"/>
  <c r="AC293"/>
  <c r="AC68"/>
  <c r="Z463" i="3"/>
  <c r="H106"/>
  <c r="N456" i="8"/>
  <c r="AC380"/>
  <c r="O200"/>
  <c r="AF482"/>
  <c r="ED437" i="12"/>
  <c r="B300" i="8"/>
  <c r="C200" i="3"/>
  <c r="DD135" i="12"/>
  <c r="P32" i="8"/>
  <c r="U270" i="3"/>
  <c r="K18"/>
  <c r="Q340" i="8"/>
  <c r="N429"/>
  <c r="ED251" i="12"/>
  <c r="B436" i="3"/>
  <c r="J72" i="8"/>
  <c r="D204" i="12"/>
  <c r="E18" i="8"/>
  <c r="V431"/>
  <c r="AC498" i="3"/>
  <c r="AB461" i="8"/>
  <c r="H158"/>
  <c r="U162"/>
  <c r="P196"/>
  <c r="N25"/>
  <c r="H270"/>
  <c r="CD91" i="12"/>
  <c r="F125" i="6"/>
  <c r="AI230" i="3"/>
  <c r="D375" i="8"/>
  <c r="CD463" i="12"/>
  <c r="V41" i="8"/>
  <c r="AA405"/>
  <c r="AF214"/>
  <c r="B143"/>
  <c r="V510"/>
  <c r="H188"/>
  <c r="T147" i="3"/>
  <c r="Z125"/>
  <c r="ED358" i="12"/>
  <c r="P479" i="8"/>
  <c r="B120" i="3"/>
  <c r="BD329" i="12"/>
  <c r="D224" i="8"/>
  <c r="ED347" i="12"/>
  <c r="P360" i="8"/>
  <c r="N333"/>
  <c r="P333"/>
  <c r="AG88" i="3"/>
  <c r="AF421"/>
  <c r="U468" i="8"/>
  <c r="D264" i="6"/>
  <c r="F43"/>
  <c r="D88" i="8"/>
  <c r="AA200"/>
  <c r="AC474"/>
  <c r="Z90"/>
  <c r="AH229"/>
  <c r="AG192"/>
  <c r="AB232"/>
  <c r="AG345"/>
  <c r="G213" i="6"/>
  <c r="W458" i="3"/>
  <c r="E458"/>
  <c r="N450" i="8"/>
  <c r="V326"/>
  <c r="N51"/>
  <c r="Q47"/>
  <c r="N275"/>
  <c r="AH520"/>
  <c r="P303"/>
  <c r="AF250" i="3"/>
  <c r="W187" i="8"/>
  <c r="I160"/>
  <c r="U242"/>
  <c r="H149"/>
  <c r="AB380"/>
  <c r="AA434"/>
  <c r="U267" i="3"/>
  <c r="U289" i="8"/>
  <c r="U469"/>
  <c r="AI107"/>
  <c r="AA103"/>
  <c r="E174"/>
  <c r="Z246"/>
  <c r="C295"/>
  <c r="B275" i="3"/>
  <c r="N255" i="8"/>
  <c r="H152"/>
  <c r="D374" i="6"/>
  <c r="AF363" i="8"/>
  <c r="O456"/>
  <c r="V486"/>
  <c r="AF494"/>
  <c r="AA223"/>
  <c r="Z124"/>
  <c r="AC338" i="3"/>
  <c r="B485" i="8"/>
  <c r="U123"/>
  <c r="D402" i="3"/>
  <c r="AI146"/>
  <c r="AG489"/>
  <c r="U94" i="8"/>
  <c r="C254"/>
  <c r="AD342" i="12"/>
  <c r="I168" i="8"/>
  <c r="V345" i="3"/>
  <c r="Q368" i="8"/>
  <c r="Z466" i="3"/>
  <c r="U323"/>
  <c r="AH41"/>
  <c r="E453"/>
  <c r="D210" i="12"/>
  <c r="Q365" i="8"/>
  <c r="AC131"/>
  <c r="AH207"/>
  <c r="ED323" i="12"/>
  <c r="D11" i="3"/>
  <c r="T247"/>
  <c r="AA99"/>
  <c r="T45" i="8"/>
  <c r="I120" i="3"/>
  <c r="B501"/>
  <c r="CD162" i="12"/>
  <c r="K331" i="8"/>
  <c r="B362" i="3"/>
  <c r="O62" i="8"/>
  <c r="N467"/>
  <c r="V253"/>
  <c r="U269"/>
  <c r="O131"/>
  <c r="AB174" i="3"/>
  <c r="AF322" i="8"/>
  <c r="B395"/>
  <c r="AB66" i="3"/>
  <c r="AF187" i="8"/>
  <c r="D351"/>
  <c r="AC29" i="3"/>
  <c r="D397" i="12"/>
  <c r="K420" i="8"/>
  <c r="AA72"/>
  <c r="AB411" i="3"/>
  <c r="U18"/>
  <c r="J360"/>
  <c r="ED455" i="12"/>
  <c r="AB227" i="8"/>
  <c r="AC409"/>
  <c r="AI348" i="3"/>
  <c r="V161"/>
  <c r="I196"/>
  <c r="K315"/>
  <c r="AH478" i="8"/>
  <c r="Z190" i="3"/>
  <c r="D278" i="6"/>
  <c r="C95" i="3"/>
  <c r="H315"/>
  <c r="W467" i="8"/>
  <c r="CD353" i="12"/>
  <c r="C314" i="3"/>
  <c r="AA12" i="8"/>
  <c r="AC329" i="3"/>
  <c r="AG325"/>
  <c r="AA484"/>
  <c r="AH402" i="8"/>
  <c r="G308" i="6"/>
  <c r="Z299" i="8"/>
  <c r="AF476"/>
  <c r="AH150"/>
  <c r="AI431"/>
  <c r="V508"/>
  <c r="AH316"/>
  <c r="AA432"/>
  <c r="AG500" i="3"/>
  <c r="K8" i="8"/>
  <c r="V31"/>
  <c r="Q363"/>
  <c r="D444"/>
  <c r="J39"/>
  <c r="AG15"/>
  <c r="J194"/>
  <c r="AA176"/>
  <c r="AI98" i="3"/>
  <c r="D269" i="6"/>
  <c r="D246"/>
  <c r="AA51" i="3"/>
  <c r="T166" i="8"/>
  <c r="I479"/>
  <c r="D421"/>
  <c r="I225"/>
  <c r="W414" i="3"/>
  <c r="AC102"/>
  <c r="N43" i="8"/>
  <c r="E53"/>
  <c r="U150"/>
  <c r="AG301" i="3"/>
  <c r="AI335" i="8"/>
  <c r="K302"/>
  <c r="N484"/>
  <c r="W379" i="3"/>
  <c r="W282" i="8"/>
  <c r="P136"/>
  <c r="K387"/>
  <c r="AG492" i="3"/>
  <c r="U89"/>
  <c r="G293" i="6"/>
  <c r="D38" i="3"/>
  <c r="K72" i="8"/>
  <c r="Z66" i="3"/>
  <c r="D75" i="8"/>
  <c r="W402"/>
  <c r="D34" i="6"/>
  <c r="C324" i="8"/>
  <c r="E96"/>
  <c r="DD326" i="12"/>
  <c r="T341" i="3"/>
  <c r="AI261"/>
  <c r="Q202" i="8"/>
  <c r="T161" i="3"/>
  <c r="CD366" i="12"/>
  <c r="AB470" i="8"/>
  <c r="F392" i="6"/>
  <c r="H169" i="8"/>
  <c r="AG492"/>
  <c r="O37"/>
  <c r="H158" i="3"/>
  <c r="C256"/>
  <c r="E468"/>
  <c r="E161" i="8"/>
  <c r="H194"/>
  <c r="AH469" i="3"/>
  <c r="P314" i="8"/>
  <c r="AI148" i="3"/>
  <c r="AC424" i="8"/>
  <c r="K279" i="3"/>
  <c r="AI286" i="8"/>
  <c r="AC266" i="3"/>
  <c r="T206"/>
  <c r="N128" i="8"/>
  <c r="AB218" i="3"/>
  <c r="AG414"/>
  <c r="N47" i="8"/>
  <c r="C395" i="3"/>
  <c r="E466" i="8"/>
  <c r="P61"/>
  <c r="J213"/>
  <c r="J41" i="3"/>
  <c r="AI447"/>
  <c r="J4"/>
  <c r="H366"/>
  <c r="J296" i="8"/>
  <c r="AG352" i="3"/>
  <c r="AB504"/>
  <c r="AC506" i="8"/>
  <c r="U410"/>
  <c r="G291" i="6"/>
  <c r="D201" i="12"/>
  <c r="I202" i="8"/>
  <c r="AF288"/>
  <c r="AI85"/>
  <c r="J158"/>
  <c r="AG463"/>
  <c r="Q105"/>
  <c r="N349"/>
  <c r="Z353"/>
  <c r="N122"/>
  <c r="Q263"/>
  <c r="N365"/>
  <c r="G433" i="6"/>
  <c r="I474" i="8"/>
  <c r="O79"/>
  <c r="W469" i="3"/>
  <c r="AA250"/>
  <c r="I162" i="8"/>
  <c r="AA482"/>
  <c r="D363" i="12"/>
  <c r="Q24" i="8"/>
  <c r="T236" i="3"/>
  <c r="C79" i="8"/>
  <c r="Z382" i="3"/>
  <c r="K134" i="8"/>
  <c r="V425"/>
  <c r="E218" i="3"/>
  <c r="Q78" i="8"/>
  <c r="C13"/>
  <c r="P494"/>
  <c r="Q160"/>
  <c r="H454"/>
  <c r="H257"/>
  <c r="Z452"/>
  <c r="AF499"/>
  <c r="AG240"/>
  <c r="AA519" i="3"/>
  <c r="AC455" i="8"/>
  <c r="E128" i="3"/>
  <c r="W377" i="8"/>
  <c r="AH321"/>
  <c r="K278" i="3"/>
  <c r="BD284" i="12"/>
  <c r="Q402" i="8"/>
  <c r="Z331"/>
  <c r="B457"/>
  <c r="B166"/>
  <c r="AC250"/>
  <c r="AB54" i="3"/>
  <c r="N191" i="8"/>
  <c r="AF392"/>
  <c r="D514" i="3"/>
  <c r="D483" i="8"/>
  <c r="AG444"/>
  <c r="AF314" i="3"/>
  <c r="AF219" i="8"/>
  <c r="E139" i="3"/>
  <c r="B174"/>
  <c r="D396" i="8"/>
  <c r="I346"/>
  <c r="AA63" i="3"/>
  <c r="AC483"/>
  <c r="D335"/>
  <c r="C30"/>
  <c r="BD172" i="12"/>
  <c r="K407" i="8"/>
  <c r="Z388"/>
  <c r="I319"/>
  <c r="AC144"/>
  <c r="O191"/>
  <c r="E271"/>
  <c r="B324"/>
  <c r="W88"/>
  <c r="H427"/>
  <c r="T510"/>
  <c r="H453"/>
  <c r="E216" i="6"/>
  <c r="P43" i="8"/>
  <c r="Z394"/>
  <c r="T294" i="3"/>
  <c r="AF338" i="8"/>
  <c r="Q512"/>
  <c r="AG395" i="3"/>
  <c r="P116" i="8"/>
  <c r="P328"/>
  <c r="AA373" i="3"/>
  <c r="V405" i="8"/>
  <c r="AC297" i="3"/>
  <c r="W11" i="8"/>
  <c r="DD188" i="12"/>
  <c r="O322" i="8"/>
  <c r="T400" i="3"/>
  <c r="F274" i="6"/>
  <c r="AH57" i="8"/>
  <c r="AI434"/>
  <c r="D337" i="3"/>
  <c r="AH165"/>
  <c r="AB465" i="8"/>
  <c r="E435"/>
  <c r="CD161" i="12"/>
  <c r="T335" i="8"/>
  <c r="D12" i="3"/>
  <c r="AH477"/>
  <c r="AA244" i="8"/>
  <c r="BD276" i="12"/>
  <c r="AD24"/>
  <c r="K304" i="3"/>
  <c r="E349"/>
  <c r="D97" i="8"/>
  <c r="I32"/>
  <c r="AF283" i="3"/>
  <c r="W106" i="8"/>
  <c r="E515" i="3"/>
  <c r="O123" i="8"/>
  <c r="AG55" i="3"/>
  <c r="AG84" i="8"/>
  <c r="V401"/>
  <c r="C430"/>
  <c r="N468"/>
  <c r="V61" i="3"/>
  <c r="D223"/>
  <c r="D123" i="12"/>
  <c r="AC317" i="3"/>
  <c r="ED56" i="12"/>
  <c r="I418" i="3"/>
  <c r="BD543" i="12"/>
  <c r="D116" i="6"/>
  <c r="AD13" i="12"/>
  <c r="C226" i="8"/>
  <c r="AG370" i="3"/>
  <c r="W306"/>
  <c r="W299" i="8"/>
  <c r="W221" i="3"/>
  <c r="I353"/>
  <c r="AB396" i="8"/>
  <c r="E498"/>
  <c r="C268"/>
  <c r="T495" i="3"/>
  <c r="BD183" i="12"/>
  <c r="CD71"/>
  <c r="AC354" i="3"/>
  <c r="DD72" i="12"/>
  <c r="CD101"/>
  <c r="AA466" i="3"/>
  <c r="P432" i="8"/>
  <c r="AC45" i="3"/>
  <c r="C411"/>
  <c r="B479"/>
  <c r="J390"/>
  <c r="W157"/>
  <c r="N295" i="8"/>
  <c r="D461" i="12"/>
  <c r="AH260" i="3"/>
  <c r="AC202"/>
  <c r="AA294" i="8"/>
  <c r="O93"/>
  <c r="CD185" i="12"/>
  <c r="AB466" i="3"/>
  <c r="AD432" i="12"/>
  <c r="Z185" i="3"/>
  <c r="K223"/>
  <c r="I331"/>
  <c r="CD262" i="12"/>
  <c r="H297" i="3"/>
  <c r="U394"/>
  <c r="T447" i="8"/>
  <c r="AA479" i="3"/>
  <c r="V384" i="8"/>
  <c r="B222"/>
  <c r="Z198" i="3"/>
  <c r="AI67"/>
  <c r="C67"/>
  <c r="AC374"/>
  <c r="H48"/>
  <c r="AC523"/>
  <c r="AF406"/>
  <c r="E449"/>
  <c r="J136"/>
  <c r="ED443" i="12"/>
  <c r="E144" i="8"/>
  <c r="AG277"/>
  <c r="T498"/>
  <c r="AI347" i="3"/>
  <c r="K328"/>
  <c r="AC57"/>
  <c r="AA465"/>
  <c r="V458"/>
  <c r="AD191" i="12"/>
  <c r="C396" i="8"/>
  <c r="ED261" i="12"/>
  <c r="AI329" i="3"/>
  <c r="H194"/>
  <c r="Z87"/>
  <c r="Z488"/>
  <c r="AI334"/>
  <c r="I121"/>
  <c r="AI291"/>
  <c r="AG291"/>
  <c r="V480"/>
  <c r="DD10" i="12"/>
  <c r="O245" i="8"/>
  <c r="DD113" i="12"/>
  <c r="U148" i="3"/>
  <c r="C395" i="8"/>
  <c r="AB467" i="3"/>
  <c r="AH67"/>
  <c r="AI55"/>
  <c r="D487" i="8"/>
  <c r="F426" i="6"/>
  <c r="N369" i="8"/>
  <c r="V456" i="3"/>
  <c r="B31"/>
  <c r="AC102" i="8"/>
  <c r="Z169" i="3"/>
  <c r="AI137"/>
  <c r="I383" i="8"/>
  <c r="C482" i="3"/>
  <c r="U274"/>
  <c r="D64"/>
  <c r="K6"/>
  <c r="ED502" i="12"/>
  <c r="U45" i="3"/>
  <c r="K312"/>
  <c r="AB110"/>
  <c r="BD19" i="12"/>
  <c r="V173" i="8"/>
  <c r="I410" i="3"/>
  <c r="C115"/>
  <c r="J96" i="8"/>
  <c r="AC187" i="3"/>
  <c r="BD286" i="12"/>
  <c r="CD198"/>
  <c r="H92" i="3"/>
  <c r="B196" i="8"/>
  <c r="J292" i="3"/>
  <c r="ED46" i="12"/>
  <c r="K491" i="8"/>
  <c r="T188" i="3"/>
  <c r="D443"/>
  <c r="U368" i="8"/>
  <c r="O171"/>
  <c r="N88"/>
  <c r="AH181" i="3"/>
  <c r="BD561" i="12"/>
  <c r="Z396" i="3"/>
  <c r="AD449" i="12"/>
  <c r="BD430"/>
  <c r="J133" i="3"/>
  <c r="AA206"/>
  <c r="U108"/>
  <c r="H199"/>
  <c r="D492"/>
  <c r="H184" i="8"/>
  <c r="AA512"/>
  <c r="CD421" i="12"/>
  <c r="V404" i="8"/>
  <c r="U291"/>
  <c r="W318"/>
  <c r="B133"/>
  <c r="AD99" i="12"/>
  <c r="D132" i="3"/>
  <c r="U261"/>
  <c r="K17" i="8"/>
  <c r="D288" i="12"/>
  <c r="V195" i="3"/>
  <c r="K429" i="8"/>
  <c r="J170" i="3"/>
  <c r="AA94" i="8"/>
  <c r="E32"/>
  <c r="W35"/>
  <c r="B29" i="3"/>
  <c r="V333"/>
  <c r="K331"/>
  <c r="AH511"/>
  <c r="Z520" i="8"/>
  <c r="B179" i="3"/>
  <c r="T404"/>
  <c r="G420" i="6"/>
  <c r="U20" i="8"/>
  <c r="K164" i="3"/>
  <c r="E400"/>
  <c r="D114"/>
  <c r="AC511"/>
  <c r="BD550" i="12"/>
  <c r="W435" i="3"/>
  <c r="I77" i="8"/>
  <c r="AB231" i="3"/>
  <c r="T26"/>
  <c r="I271"/>
  <c r="AA285"/>
  <c r="Z202"/>
  <c r="B397"/>
  <c r="AH513" i="8"/>
  <c r="B405" i="3"/>
  <c r="H45" i="8"/>
  <c r="K380"/>
  <c r="CD548" i="12"/>
  <c r="E206" i="3"/>
  <c r="Z94"/>
  <c r="Q458" i="8"/>
  <c r="V169" i="3"/>
  <c r="T9" i="8"/>
  <c r="D399" i="12"/>
  <c r="AF422" i="3"/>
  <c r="AB512"/>
  <c r="AA54"/>
  <c r="Z436" i="8"/>
  <c r="V216" i="3"/>
  <c r="E66" i="8"/>
  <c r="O227"/>
  <c r="E216"/>
  <c r="BD379" i="12"/>
  <c r="AC201" i="8"/>
  <c r="AF320" i="3"/>
  <c r="K16"/>
  <c r="D486"/>
  <c r="ED351" i="12"/>
  <c r="B301" i="8"/>
  <c r="D489" i="3"/>
  <c r="AH306"/>
  <c r="AH476"/>
  <c r="AF414"/>
  <c r="D303"/>
  <c r="AI423"/>
  <c r="U502" i="8"/>
  <c r="BD234" i="12"/>
  <c r="W226" i="3"/>
  <c r="DD180" i="12"/>
  <c r="D175" i="8"/>
  <c r="B54" i="3"/>
  <c r="ED560" i="12"/>
  <c r="C58" i="8"/>
  <c r="I300"/>
  <c r="AA478" i="3"/>
  <c r="C340"/>
  <c r="BD536" i="12"/>
  <c r="CD92"/>
  <c r="AI258" i="3"/>
  <c r="D69" i="8"/>
  <c r="ED58" i="12"/>
  <c r="B218" i="3"/>
  <c r="P449" i="8"/>
  <c r="I293" i="3"/>
  <c r="CD498" i="12"/>
  <c r="AH234" i="3"/>
  <c r="W493"/>
  <c r="Z208"/>
  <c r="C244"/>
  <c r="AI219"/>
  <c r="K337"/>
  <c r="T332"/>
  <c r="C194"/>
  <c r="AI153"/>
  <c r="CD427" i="12"/>
  <c r="C106" i="8"/>
  <c r="D396" i="12"/>
  <c r="V435" i="3"/>
  <c r="T152"/>
  <c r="W398"/>
  <c r="T414"/>
  <c r="AF148"/>
  <c r="C240"/>
  <c r="AA143"/>
  <c r="AG385"/>
  <c r="AF442"/>
  <c r="K37"/>
  <c r="U314"/>
  <c r="C385"/>
  <c r="AA319"/>
  <c r="BD79" i="12"/>
  <c r="AI221" i="3"/>
  <c r="AF399"/>
  <c r="I224" i="8"/>
  <c r="I320" i="3"/>
  <c r="AG172"/>
  <c r="AA153" i="8"/>
  <c r="K99" i="3"/>
  <c r="AG496"/>
  <c r="AH235"/>
  <c r="U221"/>
  <c r="AC350" i="8"/>
  <c r="E470" i="3"/>
  <c r="H300"/>
  <c r="K63"/>
  <c r="ED247" i="12"/>
  <c r="Z217" i="3"/>
  <c r="H474" i="8"/>
  <c r="DD196" i="12"/>
  <c r="AA118" i="3"/>
  <c r="AI164"/>
  <c r="D390" i="8"/>
  <c r="H217"/>
  <c r="AA360" i="3"/>
  <c r="AA108"/>
  <c r="W84"/>
  <c r="J6"/>
  <c r="DD528" i="12"/>
  <c r="V59" i="8"/>
  <c r="E329"/>
  <c r="AC371"/>
  <c r="AF326" i="3"/>
  <c r="D393"/>
  <c r="AI131"/>
  <c r="I427"/>
  <c r="W354"/>
  <c r="AI384"/>
  <c r="H263"/>
  <c r="AB435"/>
  <c r="AA218" i="8"/>
  <c r="B411"/>
  <c r="E371" i="6"/>
  <c r="G347"/>
  <c r="U183" i="8"/>
  <c r="AI279"/>
  <c r="O522"/>
  <c r="V130"/>
  <c r="AC230"/>
  <c r="U93"/>
  <c r="U124"/>
  <c r="AB381" i="3"/>
  <c r="Z484" i="8"/>
  <c r="T137"/>
  <c r="AI58" i="3"/>
  <c r="C348" i="8"/>
  <c r="AB270"/>
  <c r="D256" i="6"/>
  <c r="AH164" i="8"/>
  <c r="AC228" i="3"/>
  <c r="U42" i="8"/>
  <c r="U139"/>
  <c r="D203"/>
  <c r="I152"/>
  <c r="Z256"/>
  <c r="AG530" i="3"/>
  <c r="U492" i="8"/>
  <c r="P438"/>
  <c r="E97"/>
  <c r="Z439" i="3"/>
  <c r="AH315"/>
  <c r="AA227" i="8"/>
  <c r="DD207" i="12"/>
  <c r="D409"/>
  <c r="AI140" i="3"/>
  <c r="E502" i="8"/>
  <c r="P169"/>
  <c r="DD420" i="12"/>
  <c r="AD18"/>
  <c r="DD295"/>
  <c r="AD313"/>
  <c r="Z474" i="8"/>
  <c r="N460"/>
  <c r="K57"/>
  <c r="K18"/>
  <c r="C452"/>
  <c r="CD232" i="12"/>
  <c r="H379" i="3"/>
  <c r="J436" i="8"/>
  <c r="W193" i="3"/>
  <c r="C319"/>
  <c r="D214" i="8"/>
  <c r="N141"/>
  <c r="DD412" i="12"/>
  <c r="AH500" i="3"/>
  <c r="AH241" i="8"/>
  <c r="AF511"/>
  <c r="AB183"/>
  <c r="C516" i="3"/>
  <c r="AI76"/>
  <c r="I320" i="8"/>
  <c r="AF393" i="3"/>
  <c r="W259" i="8"/>
  <c r="B98"/>
  <c r="AB434" i="3"/>
  <c r="AH205"/>
  <c r="B37" i="8"/>
  <c r="W58" i="3"/>
  <c r="AC411" i="8"/>
  <c r="AB312"/>
  <c r="AA239" i="3"/>
  <c r="AA436" i="8"/>
  <c r="K301"/>
  <c r="AF512" i="3"/>
  <c r="Q407" i="8"/>
  <c r="U340" i="3"/>
  <c r="C51"/>
  <c r="B129"/>
  <c r="Z347"/>
  <c r="AA62"/>
  <c r="AD25" i="12"/>
  <c r="AB108" i="8"/>
  <c r="B107"/>
  <c r="AA17"/>
  <c r="Z259" i="3"/>
  <c r="T97"/>
  <c r="AF18"/>
  <c r="AB461"/>
  <c r="T301" i="8"/>
  <c r="H185" i="3"/>
  <c r="AC55"/>
  <c r="AA243"/>
  <c r="O138" i="8"/>
  <c r="W394" i="3"/>
  <c r="AG464" i="8"/>
  <c r="D375" i="12"/>
  <c r="T329" i="3"/>
  <c r="DD41" i="12"/>
  <c r="AF183" i="3"/>
  <c r="AB375" i="8"/>
  <c r="AI158" i="3"/>
  <c r="ED497" i="12"/>
  <c r="AD142"/>
  <c r="B430" i="3"/>
  <c r="U35" i="8"/>
  <c r="B320" i="3"/>
  <c r="AC63"/>
  <c r="C127"/>
  <c r="ED195" i="12"/>
  <c r="CD191"/>
  <c r="C476" i="3"/>
  <c r="AG24"/>
  <c r="H383"/>
  <c r="C434" i="8"/>
  <c r="I189"/>
  <c r="AG190" i="3"/>
  <c r="AC141"/>
  <c r="AA501"/>
  <c r="CD145" i="12"/>
  <c r="AF189" i="3"/>
  <c r="B441"/>
  <c r="U494"/>
  <c r="CD303" i="12"/>
  <c r="E488" i="8"/>
  <c r="Z106"/>
  <c r="AG173" i="3"/>
  <c r="C381"/>
  <c r="AD457" i="12"/>
  <c r="D466" i="3"/>
  <c r="B137"/>
  <c r="AA61"/>
  <c r="CD296" i="12"/>
  <c r="U258" i="3"/>
  <c r="ED268" i="12"/>
  <c r="E295" i="8"/>
  <c r="ED32" i="12"/>
  <c r="H173" i="3"/>
  <c r="B433"/>
  <c r="C354"/>
  <c r="AG59"/>
  <c r="I221"/>
  <c r="AG85"/>
  <c r="AD318" i="12"/>
  <c r="BD495"/>
  <c r="W192" i="3"/>
  <c r="B400" i="8"/>
  <c r="V276" i="3"/>
  <c r="AF101" i="8"/>
  <c r="AG293" i="3"/>
  <c r="E379"/>
  <c r="AD528" i="12"/>
  <c r="E337" i="8"/>
  <c r="AA127" i="3"/>
  <c r="AG241"/>
  <c r="E392" i="8"/>
  <c r="AD376" i="12"/>
  <c r="H32" i="3"/>
  <c r="AH307"/>
  <c r="P507" i="8"/>
  <c r="U378" i="3"/>
  <c r="AF99"/>
  <c r="C358" i="8"/>
  <c r="I114" i="3"/>
  <c r="W490"/>
  <c r="D40"/>
  <c r="K321" i="8"/>
  <c r="J61"/>
  <c r="V413"/>
  <c r="AG133" i="3"/>
  <c r="C28"/>
  <c r="E129" i="8"/>
  <c r="D134"/>
  <c r="Z428" i="3"/>
  <c r="V81"/>
  <c r="U178" i="8"/>
  <c r="J123" i="3"/>
  <c r="W508" i="8"/>
  <c r="CD506" i="12"/>
  <c r="AC471" i="8"/>
  <c r="AB163" i="3"/>
  <c r="BD403" i="12"/>
  <c r="T425" i="3"/>
  <c r="W347"/>
  <c r="E521" i="8"/>
  <c r="U521"/>
  <c r="AG259" i="3"/>
  <c r="AH20"/>
  <c r="AA435" i="8"/>
  <c r="I49"/>
  <c r="W222"/>
  <c r="AC41"/>
  <c r="D340" i="3"/>
  <c r="Z448"/>
  <c r="W69" i="8"/>
  <c r="U249"/>
  <c r="I52" i="3"/>
  <c r="AD246" i="12"/>
  <c r="W250" i="3"/>
  <c r="C279" i="8"/>
  <c r="T120" i="3"/>
  <c r="K110" i="8"/>
  <c r="AC224" i="3"/>
  <c r="V157"/>
  <c r="ED528" i="12"/>
  <c r="V367" i="3"/>
  <c r="J304"/>
  <c r="AA520"/>
  <c r="DD202" i="12"/>
  <c r="AF214" i="3"/>
  <c r="ED256" i="12"/>
  <c r="BD205"/>
  <c r="J383" i="3"/>
  <c r="B458"/>
  <c r="E398" i="8"/>
  <c r="W125" i="3"/>
  <c r="AI54"/>
  <c r="U156"/>
  <c r="V459" i="8"/>
  <c r="CD267" i="12"/>
  <c r="AD35"/>
  <c r="AA137" i="3"/>
  <c r="J84" i="8"/>
  <c r="C333" i="3"/>
  <c r="H61" i="8"/>
  <c r="C178" i="3"/>
  <c r="E237"/>
  <c r="D260"/>
  <c r="K54"/>
  <c r="D386" i="12"/>
  <c r="AH468" i="3"/>
  <c r="AC264"/>
  <c r="AG438" i="8"/>
  <c r="AG8" i="3"/>
  <c r="G108" i="6"/>
  <c r="AD149" i="12"/>
  <c r="DD155"/>
  <c r="E109" i="8"/>
  <c r="AD524" i="12"/>
  <c r="CD16"/>
  <c r="AF238" i="3"/>
  <c r="ED111" i="12"/>
  <c r="B139" i="8"/>
  <c r="J370"/>
  <c r="AG74" i="3"/>
  <c r="J291"/>
  <c r="E441" i="6"/>
  <c r="AI490" i="3"/>
  <c r="AD139" i="12"/>
  <c r="AH378" i="3"/>
  <c r="Z212"/>
  <c r="V274" i="8"/>
  <c r="V304" i="3"/>
  <c r="D368" i="12"/>
  <c r="I205" i="3"/>
  <c r="AA411"/>
  <c r="W278"/>
  <c r="V39"/>
  <c r="ED115" i="12"/>
  <c r="H190" i="3"/>
  <c r="AH253" i="8"/>
  <c r="C440" i="3"/>
  <c r="AG404"/>
  <c r="B401"/>
  <c r="AF282"/>
  <c r="AB306"/>
  <c r="BD304" i="12"/>
  <c r="C398" i="3"/>
  <c r="Z508"/>
  <c r="D295"/>
  <c r="D358" i="8"/>
  <c r="BD449" i="12"/>
  <c r="Z245" i="3"/>
  <c r="D153" i="12"/>
  <c r="V290" i="8"/>
  <c r="O45"/>
  <c r="CD99" i="12"/>
  <c r="B506" i="8"/>
  <c r="C318" i="3"/>
  <c r="D218" i="12"/>
  <c r="T286" i="3"/>
  <c r="H319" i="8"/>
  <c r="J421" i="3"/>
  <c r="W268"/>
  <c r="H172"/>
  <c r="AC57" i="8"/>
  <c r="V312"/>
  <c r="D238"/>
  <c r="AG487" i="3"/>
  <c r="AH50"/>
  <c r="B264"/>
  <c r="E405" i="6"/>
  <c r="ED81" i="12"/>
  <c r="DD483"/>
  <c r="AG432" i="3"/>
  <c r="AG238" i="8"/>
  <c r="D492" i="12"/>
  <c r="CD121"/>
  <c r="U363" i="3"/>
  <c r="P188" i="8"/>
  <c r="AG354" i="3"/>
  <c r="T416"/>
  <c r="I506" i="8"/>
  <c r="DD558" i="12"/>
  <c r="C224" i="8"/>
  <c r="C194"/>
  <c r="U520"/>
  <c r="AI102" i="3"/>
  <c r="Z424"/>
  <c r="AI119"/>
  <c r="T421"/>
  <c r="CD44" i="12"/>
  <c r="U46" i="3"/>
  <c r="BD293" i="12"/>
  <c r="AH519" i="3"/>
  <c r="AI381"/>
  <c r="W32"/>
  <c r="DD175" i="12"/>
  <c r="DD454"/>
  <c r="Z132" i="3"/>
  <c r="AH135"/>
  <c r="E344" i="8"/>
  <c r="I60" i="3"/>
  <c r="T381"/>
  <c r="K56"/>
  <c r="DD187" i="12"/>
  <c r="W161" i="3"/>
  <c r="ED286" i="12"/>
  <c r="C326" i="8"/>
  <c r="W482"/>
  <c r="T41"/>
  <c r="H87" i="3"/>
  <c r="W207"/>
  <c r="K58"/>
  <c r="DD76" i="12"/>
  <c r="W286" i="8"/>
  <c r="D283" i="12"/>
  <c r="J196" i="3"/>
  <c r="J364" i="8"/>
  <c r="V288" i="3"/>
  <c r="D104"/>
  <c r="I274" i="8"/>
  <c r="H385" i="3"/>
  <c r="AC220"/>
  <c r="H448" i="8"/>
  <c r="W137"/>
  <c r="AC265" i="3"/>
  <c r="DD148" i="12"/>
  <c r="ED236"/>
  <c r="W229" i="3"/>
  <c r="B138" i="8"/>
  <c r="O12"/>
  <c r="B522"/>
  <c r="I169" i="3"/>
  <c r="BD509" i="12"/>
  <c r="AA246" i="3"/>
  <c r="AH406"/>
  <c r="AI493" i="8"/>
  <c r="E515"/>
  <c r="AA39"/>
  <c r="ED196" i="12"/>
  <c r="AA261" i="3"/>
  <c r="T95"/>
  <c r="C151"/>
  <c r="CD388" i="12"/>
  <c r="K423" i="3"/>
  <c r="AB387" i="8"/>
  <c r="BD44" i="12"/>
  <c r="CD552"/>
  <c r="Z203" i="3"/>
  <c r="E219"/>
  <c r="C193" i="8"/>
  <c r="N225"/>
  <c r="AA93" i="3"/>
  <c r="D252" i="6"/>
  <c r="V484" i="8"/>
  <c r="D513"/>
  <c r="AD78" i="12"/>
  <c r="AD364"/>
  <c r="D50" i="3"/>
  <c r="B91"/>
  <c r="J214"/>
  <c r="T62" i="8"/>
  <c r="U344" i="3"/>
  <c r="B105"/>
  <c r="I154" i="8"/>
  <c r="U284" i="3"/>
  <c r="W266"/>
  <c r="W198"/>
  <c r="U8"/>
  <c r="BD163" i="12"/>
  <c r="V403" i="3"/>
  <c r="E199" i="8"/>
  <c r="AD145" i="12"/>
  <c r="AD88"/>
  <c r="AC312" i="3"/>
  <c r="B145" i="8"/>
  <c r="W480" i="3"/>
  <c r="AF431"/>
  <c r="W382"/>
  <c r="D55"/>
  <c r="AF173"/>
  <c r="Z445"/>
  <c r="ED318" i="12"/>
  <c r="K274" i="3"/>
  <c r="AA403"/>
  <c r="B189" i="8"/>
  <c r="K228"/>
  <c r="B71"/>
  <c r="U188" i="3"/>
  <c r="E336"/>
  <c r="P514" i="8"/>
  <c r="J25"/>
  <c r="BD73" i="12"/>
  <c r="W163" i="8"/>
  <c r="AB418"/>
  <c r="I203" i="3"/>
  <c r="K417"/>
  <c r="H331"/>
  <c r="AC105"/>
  <c r="AF226"/>
  <c r="B57"/>
  <c r="C183" i="8"/>
  <c r="V238" i="3"/>
  <c r="E40" i="8"/>
  <c r="B51"/>
  <c r="CD445" i="12"/>
  <c r="AH527" i="3"/>
  <c r="AD411" i="12"/>
  <c r="K262" i="3"/>
  <c r="AF265"/>
  <c r="V275"/>
  <c r="AF476"/>
  <c r="V15" i="8"/>
  <c r="CD69" i="12"/>
  <c r="AF458" i="8"/>
  <c r="O331"/>
  <c r="C15" i="3"/>
  <c r="H156"/>
  <c r="U354"/>
  <c r="BD222" i="12"/>
  <c r="I84" i="3"/>
  <c r="AI280"/>
  <c r="P345" i="8"/>
  <c r="V170" i="3"/>
  <c r="BD333" i="12"/>
  <c r="E162" i="3"/>
  <c r="V315"/>
  <c r="J49" i="8"/>
  <c r="H62" i="3"/>
  <c r="D406" i="12"/>
  <c r="D277"/>
  <c r="ED482"/>
  <c r="T154" i="3"/>
  <c r="AD329" i="12"/>
  <c r="C38" i="3"/>
  <c r="W176"/>
  <c r="E146"/>
  <c r="D68" i="8"/>
  <c r="T416"/>
  <c r="AF45" i="3"/>
  <c r="AI47"/>
  <c r="K178"/>
  <c r="E323" i="8"/>
  <c r="B425" i="3"/>
  <c r="H238"/>
  <c r="BD318" i="12"/>
  <c r="B274" i="3"/>
  <c r="J272" i="8"/>
  <c r="AI295" i="3"/>
  <c r="W196" i="8"/>
  <c r="W326"/>
  <c r="E60" i="3"/>
  <c r="C10" i="8"/>
  <c r="T461" i="3"/>
  <c r="D453" i="12"/>
  <c r="BD424"/>
  <c r="U407" i="3"/>
  <c r="D251"/>
  <c r="AB45"/>
  <c r="D123" i="8"/>
  <c r="AB364"/>
  <c r="W428"/>
  <c r="I34"/>
  <c r="AA298" i="3"/>
  <c r="BD33" i="12"/>
  <c r="H285" i="3"/>
  <c r="AI51"/>
  <c r="H52" i="8"/>
  <c r="AD36" i="12"/>
  <c r="BD428"/>
  <c r="B414" i="8"/>
  <c r="AC196" i="3"/>
  <c r="BD248" i="12"/>
  <c r="U19" i="3"/>
  <c r="BD32" i="12"/>
  <c r="B300" i="3"/>
  <c r="T380" i="8"/>
  <c r="J322" i="3"/>
  <c r="V369"/>
  <c r="AA526"/>
  <c r="AG494"/>
  <c r="E240" i="8"/>
  <c r="P312"/>
  <c r="V247"/>
  <c r="AD22" i="12"/>
  <c r="V451" i="3"/>
  <c r="U501" i="8"/>
  <c r="AI167" i="3"/>
  <c r="K191"/>
  <c r="T374" i="8"/>
  <c r="AI437" i="3"/>
  <c r="Z10" i="8"/>
  <c r="AF330" i="3"/>
  <c r="Z120"/>
  <c r="AA92" i="8"/>
  <c r="F106" i="6"/>
  <c r="Q262" i="8"/>
  <c r="AI390"/>
  <c r="G103" i="6"/>
  <c r="V112" i="8"/>
  <c r="P434"/>
  <c r="T111"/>
  <c r="O296"/>
  <c r="B39"/>
  <c r="O133"/>
  <c r="T165"/>
  <c r="AC187"/>
  <c r="K197"/>
  <c r="AF396"/>
  <c r="U306" i="3"/>
  <c r="AC163" i="8"/>
  <c r="AH259"/>
  <c r="K348"/>
  <c r="G338" i="6"/>
  <c r="AA430" i="8"/>
  <c r="AI195"/>
  <c r="AH284"/>
  <c r="J174"/>
  <c r="AB294" i="3"/>
  <c r="BD267" i="12"/>
  <c r="C94" i="3"/>
  <c r="AI178"/>
  <c r="AI92"/>
  <c r="AC329" i="8"/>
  <c r="AH226" i="3"/>
  <c r="I266"/>
  <c r="C130" i="8"/>
  <c r="J244"/>
  <c r="T376"/>
  <c r="AF116"/>
  <c r="V409"/>
  <c r="C231"/>
  <c r="O41"/>
  <c r="I327"/>
  <c r="AB500"/>
  <c r="V207"/>
  <c r="DD469" i="12"/>
  <c r="AI166" i="3"/>
  <c r="D370" i="8"/>
  <c r="J441"/>
  <c r="I80" i="3"/>
  <c r="D517"/>
  <c r="J121" i="8"/>
  <c r="U454"/>
  <c r="V121"/>
  <c r="U56"/>
  <c r="J487"/>
  <c r="O252"/>
  <c r="C73"/>
  <c r="N409"/>
  <c r="E401" i="3"/>
  <c r="AI94" i="8"/>
  <c r="W94" i="3"/>
  <c r="C483"/>
  <c r="AG408" i="8"/>
  <c r="U386"/>
  <c r="AG417" i="3"/>
  <c r="Z9"/>
  <c r="AB175"/>
  <c r="ED15" i="12"/>
  <c r="C53" i="8"/>
  <c r="V175"/>
  <c r="P224"/>
  <c r="C36"/>
  <c r="P179"/>
  <c r="AB51" i="3"/>
  <c r="AD319" i="12"/>
  <c r="N328" i="8"/>
  <c r="B55"/>
  <c r="B417" i="3"/>
  <c r="T356" i="8"/>
  <c r="H411" i="3"/>
  <c r="AB493" i="8"/>
  <c r="Z473"/>
  <c r="D495" i="3"/>
  <c r="Q40" i="8"/>
  <c r="ED31" i="12"/>
  <c r="W50" i="3"/>
  <c r="E262"/>
  <c r="W242" i="8"/>
  <c r="CD348" i="12"/>
  <c r="AG256" i="3"/>
  <c r="N74" i="8"/>
  <c r="AA528" i="3"/>
  <c r="AC89"/>
  <c r="O523" i="8"/>
  <c r="V326" i="3"/>
  <c r="B147"/>
  <c r="D338"/>
  <c r="AF156"/>
  <c r="ED405" i="12"/>
  <c r="I408" i="3"/>
  <c r="BD463" i="12"/>
  <c r="AI190" i="3"/>
  <c r="J312" i="8"/>
  <c r="AA426" i="3"/>
  <c r="K233"/>
  <c r="BD46" i="12"/>
  <c r="AF386" i="3"/>
  <c r="J41" i="8"/>
  <c r="B195"/>
  <c r="H266" i="3"/>
  <c r="AF51"/>
  <c r="AH73"/>
  <c r="H33"/>
  <c r="J253"/>
  <c r="AI111"/>
  <c r="W37"/>
  <c r="V263"/>
  <c r="AH503" i="8"/>
  <c r="E174" i="3"/>
  <c r="D79" i="12"/>
  <c r="AD262"/>
  <c r="E383" i="3"/>
  <c r="D273" i="12"/>
  <c r="U243" i="3"/>
  <c r="I349"/>
  <c r="D116" i="8"/>
  <c r="O314"/>
  <c r="H147" i="3"/>
  <c r="H66" i="8"/>
  <c r="K475"/>
  <c r="BD54" i="12"/>
  <c r="E317" i="3"/>
  <c r="DD125" i="12"/>
  <c r="Z65" i="3"/>
  <c r="W332" i="8"/>
  <c r="T82"/>
  <c r="AF455" i="3"/>
  <c r="E254"/>
  <c r="CD202" i="12"/>
  <c r="T496" i="8"/>
  <c r="D225" i="3"/>
  <c r="AG200"/>
  <c r="AA387"/>
  <c r="Q258" i="8"/>
  <c r="W141" i="3"/>
  <c r="J206"/>
  <c r="U183"/>
  <c r="B331" i="8"/>
  <c r="AC41" i="3"/>
  <c r="BD527" i="12"/>
  <c r="H480" i="8"/>
  <c r="V147" i="3"/>
  <c r="E33"/>
  <c r="AG411"/>
  <c r="D276" i="12"/>
  <c r="J73" i="3"/>
  <c r="K26"/>
  <c r="E179"/>
  <c r="V181" i="8"/>
  <c r="H181" i="3"/>
  <c r="C213"/>
  <c r="E265" i="8"/>
  <c r="AI380" i="3"/>
  <c r="B257"/>
  <c r="U493" i="8"/>
  <c r="V97"/>
  <c r="AF339" i="3"/>
  <c r="O32" i="8"/>
  <c r="AC314" i="3"/>
  <c r="H162"/>
  <c r="P108" i="8"/>
  <c r="N238"/>
  <c r="D451" i="12"/>
  <c r="C292" i="3"/>
  <c r="H97" i="8"/>
  <c r="AB348" i="3"/>
  <c r="E478"/>
  <c r="D130"/>
  <c r="AA221"/>
  <c r="V240" i="8"/>
  <c r="AH487"/>
  <c r="D26" i="12"/>
  <c r="AB459" i="3"/>
  <c r="H255"/>
  <c r="E435"/>
  <c r="K245"/>
  <c r="ED305" i="12"/>
  <c r="AD326"/>
  <c r="ED317"/>
  <c r="T20" i="3"/>
  <c r="W112" i="8"/>
  <c r="AD123" i="12"/>
  <c r="ED13"/>
  <c r="E154" i="3"/>
  <c r="Z38" i="8"/>
  <c r="AA20" i="3"/>
  <c r="AB359" i="8"/>
  <c r="AC429" i="3"/>
  <c r="BD199" i="12"/>
  <c r="J149" i="3"/>
  <c r="K126"/>
  <c r="AG444"/>
  <c r="AC309"/>
  <c r="V25"/>
  <c r="DD297" i="12"/>
  <c r="Z13" i="3"/>
  <c r="AA152"/>
  <c r="W351"/>
  <c r="Z418"/>
  <c r="AA135"/>
  <c r="J143" i="8"/>
  <c r="BD100" i="12"/>
  <c r="B27" i="3"/>
  <c r="Z312"/>
  <c r="AF332"/>
  <c r="DD11" i="12"/>
  <c r="W37" i="8"/>
  <c r="AB131" i="3"/>
  <c r="C466"/>
  <c r="H50" i="8"/>
  <c r="H329" i="3"/>
  <c r="D17" i="12"/>
  <c r="CD378"/>
  <c r="C199" i="3"/>
  <c r="E207"/>
  <c r="O168" i="8"/>
  <c r="Q507"/>
  <c r="ED248" i="12"/>
  <c r="C187" i="8"/>
  <c r="J106"/>
  <c r="T281"/>
  <c r="H91"/>
  <c r="AC526" i="3"/>
  <c r="I209"/>
  <c r="K50"/>
  <c r="P30" i="8"/>
  <c r="P129"/>
  <c r="J57"/>
  <c r="AH54" i="3"/>
  <c r="AG205"/>
  <c r="U423"/>
  <c r="CD233" i="12"/>
  <c r="AC44" i="3"/>
  <c r="N242" i="8"/>
  <c r="AH490" i="3"/>
  <c r="H244" i="8"/>
  <c r="Q133"/>
  <c r="V279" i="3"/>
  <c r="AD373" i="12"/>
  <c r="DD294"/>
  <c r="J259" i="3"/>
  <c r="V498" i="8"/>
  <c r="AI496" i="3"/>
  <c r="DD317" i="12"/>
  <c r="AI506" i="3"/>
  <c r="P72" i="8"/>
  <c r="G461" i="6"/>
  <c r="AA26" i="3"/>
  <c r="Z525"/>
  <c r="D242" i="12"/>
  <c r="AD193"/>
  <c r="AC461" i="3"/>
  <c r="H83"/>
  <c r="U6" i="8"/>
  <c r="V389"/>
  <c r="ED140" i="12"/>
  <c r="E133" i="3"/>
  <c r="J25"/>
  <c r="I346"/>
  <c r="D25"/>
  <c r="H321"/>
  <c r="W365"/>
  <c r="D240" i="12"/>
  <c r="W208" i="8"/>
  <c r="I163" i="3"/>
  <c r="I140"/>
  <c r="AF41" i="8"/>
  <c r="V360"/>
  <c r="J276" i="3"/>
  <c r="C388"/>
  <c r="W29"/>
  <c r="AG387" i="8"/>
  <c r="I467"/>
  <c r="E69" i="3"/>
  <c r="D95" i="8"/>
  <c r="C64"/>
  <c r="V9" i="3"/>
  <c r="D178"/>
  <c r="J34"/>
  <c r="U199"/>
  <c r="AC257"/>
  <c r="AF37"/>
  <c r="AB29"/>
  <c r="C486" i="8"/>
  <c r="AG144" i="3"/>
  <c r="AI53"/>
  <c r="K292" i="8"/>
  <c r="H384" i="3"/>
  <c r="U266" i="8"/>
  <c r="I321"/>
  <c r="B492" i="3"/>
  <c r="AF123" i="8"/>
  <c r="V255" i="3"/>
  <c r="AD109" i="12"/>
  <c r="D367" i="6"/>
  <c r="Z205" i="3"/>
  <c r="V452" i="8"/>
  <c r="AB56" i="3"/>
  <c r="U98"/>
  <c r="T107"/>
  <c r="Q378" i="8"/>
  <c r="AD19" i="12"/>
  <c r="AA29" i="3"/>
  <c r="C52" i="8"/>
  <c r="T126"/>
  <c r="DD471" i="12"/>
  <c r="D424"/>
  <c r="AB323" i="8"/>
  <c r="W121"/>
  <c r="E458"/>
  <c r="B381"/>
  <c r="BD413" i="12"/>
  <c r="C459" i="3"/>
  <c r="D198"/>
  <c r="B152" i="8"/>
  <c r="K306" i="3"/>
  <c r="AI287"/>
  <c r="T316" i="8"/>
  <c r="AB367" i="3"/>
  <c r="H398"/>
  <c r="D313" i="12"/>
  <c r="P416" i="8"/>
  <c r="CD372" i="12"/>
  <c r="CD79"/>
  <c r="J13" i="3"/>
  <c r="U392"/>
  <c r="AI305"/>
  <c r="E366" i="8"/>
  <c r="T489" i="3"/>
  <c r="K168" i="8"/>
  <c r="K185"/>
  <c r="P216"/>
  <c r="C403"/>
  <c r="DD513" i="12"/>
  <c r="W52" i="8"/>
  <c r="AF122" i="3"/>
  <c r="E187"/>
  <c r="AA317"/>
  <c r="ED151" i="12"/>
  <c r="AA265" i="3"/>
  <c r="AG72"/>
  <c r="N396" i="8"/>
  <c r="W245" i="3"/>
  <c r="I339" i="8"/>
  <c r="W368" i="3"/>
  <c r="CD206" i="12"/>
  <c r="Z149" i="8"/>
  <c r="D349" i="3"/>
  <c r="O175" i="8"/>
  <c r="AI133" i="3"/>
  <c r="D111"/>
  <c r="K296"/>
  <c r="AA240"/>
  <c r="CD183" i="12"/>
  <c r="I165" i="8"/>
  <c r="H305" i="3"/>
  <c r="H241" i="8"/>
  <c r="I116"/>
  <c r="D396" i="3"/>
  <c r="N147" i="8"/>
  <c r="J249"/>
  <c r="J203" i="3"/>
  <c r="H42"/>
  <c r="AF474"/>
  <c r="BD53" i="12"/>
  <c r="D380"/>
  <c r="T355" i="8"/>
  <c r="CD540" i="12"/>
  <c r="J293" i="3"/>
  <c r="H240" i="8"/>
  <c r="AF22" i="3"/>
  <c r="AG409"/>
  <c r="AD115" i="12"/>
  <c r="AD465"/>
  <c r="ED17"/>
  <c r="T465" i="3"/>
  <c r="C516" i="8"/>
  <c r="H117" i="3"/>
  <c r="E30" i="8"/>
  <c r="C428" i="3"/>
  <c r="AC492"/>
  <c r="AG12"/>
  <c r="C431"/>
  <c r="N479" i="8"/>
  <c r="AB72" i="3"/>
  <c r="U99" i="8"/>
  <c r="K256"/>
  <c r="AA263" i="3"/>
  <c r="DD267" i="12"/>
  <c r="DD363"/>
  <c r="E410" i="6"/>
  <c r="AH64" i="8"/>
  <c r="K431"/>
  <c r="AH279"/>
  <c r="AG8"/>
  <c r="F116" i="6"/>
  <c r="F130"/>
  <c r="AF339" i="8"/>
  <c r="Z343"/>
  <c r="D153"/>
  <c r="J242"/>
  <c r="AA411"/>
  <c r="AH309" i="3"/>
  <c r="J317" i="8"/>
  <c r="B45"/>
  <c r="V165" i="3"/>
  <c r="I411" i="8"/>
  <c r="Z109" i="3"/>
  <c r="AI376"/>
  <c r="AG257"/>
  <c r="Z224" i="8"/>
  <c r="AG402"/>
  <c r="W159" i="3"/>
  <c r="AC310" i="8"/>
  <c r="P283"/>
  <c r="D315"/>
  <c r="K117"/>
  <c r="I152" i="3"/>
  <c r="AG341"/>
  <c r="AC101"/>
  <c r="AC406"/>
  <c r="V107"/>
  <c r="ED23" i="12"/>
  <c r="D241"/>
  <c r="C21" i="8"/>
  <c r="AI155" i="3"/>
  <c r="B404" i="8"/>
  <c r="AC54"/>
  <c r="AI187"/>
  <c r="Z270"/>
  <c r="N284"/>
  <c r="D331"/>
  <c r="V338"/>
  <c r="Z179" i="3"/>
  <c r="AH146"/>
  <c r="AA123"/>
  <c r="Q167" i="8"/>
  <c r="ED559" i="12"/>
  <c r="B149" i="8"/>
  <c r="B406"/>
  <c r="H219" i="3"/>
  <c r="T403"/>
  <c r="W225"/>
  <c r="Z223"/>
  <c r="AD391" i="12"/>
  <c r="B423" i="3"/>
  <c r="ED234" i="12"/>
  <c r="W228" i="3"/>
  <c r="D66"/>
  <c r="T327"/>
  <c r="C415" i="8"/>
  <c r="G471" i="6"/>
  <c r="AC524" i="3"/>
  <c r="B50"/>
  <c r="I329"/>
  <c r="AI511"/>
  <c r="CD59" i="12"/>
  <c r="AI191" i="3"/>
  <c r="B92"/>
  <c r="D284" i="8"/>
  <c r="C149"/>
  <c r="Z399" i="3"/>
  <c r="CD311" i="12"/>
  <c r="T234" i="3"/>
  <c r="O386" i="8"/>
  <c r="AI62" i="3"/>
  <c r="AC27"/>
  <c r="I337" i="8"/>
  <c r="D497" i="12"/>
  <c r="AG520" i="3"/>
  <c r="AC191" i="8"/>
  <c r="AC365"/>
  <c r="AA201" i="3"/>
  <c r="AD188" i="12"/>
  <c r="K299" i="8"/>
  <c r="H159" i="3"/>
  <c r="J28" i="8"/>
  <c r="AD289" i="12"/>
  <c r="Q200" i="8"/>
  <c r="AA101" i="3"/>
  <c r="P28" i="8"/>
  <c r="O458"/>
  <c r="D67" i="12"/>
  <c r="E483" i="8"/>
  <c r="AD177" i="12"/>
  <c r="D255" i="8"/>
  <c r="U459" i="3"/>
  <c r="C276"/>
  <c r="E467"/>
  <c r="CD443" i="12"/>
  <c r="CD64"/>
  <c r="DD118"/>
  <c r="E135" i="8"/>
  <c r="D331" i="3"/>
  <c r="U479"/>
  <c r="AG116"/>
  <c r="AD226" i="12"/>
  <c r="H368" i="3"/>
  <c r="U418"/>
  <c r="K281" i="8"/>
  <c r="I281" i="3"/>
  <c r="AD295" i="12"/>
  <c r="B226" i="3"/>
  <c r="AG381"/>
  <c r="BD213" i="12"/>
  <c r="AA338" i="3"/>
  <c r="H281" i="8"/>
  <c r="C229" i="3"/>
  <c r="I122" i="8"/>
  <c r="I5" i="3"/>
  <c r="AB479"/>
  <c r="H77" i="8"/>
  <c r="H199"/>
  <c r="D242" i="3"/>
  <c r="U434" i="8"/>
  <c r="C382" i="3"/>
  <c r="U84" i="8"/>
  <c r="K158"/>
  <c r="D301"/>
  <c r="I461"/>
  <c r="D387" i="3"/>
  <c r="Q211" i="8"/>
  <c r="AC77" i="3"/>
  <c r="AB526"/>
  <c r="V425"/>
  <c r="DD218" i="12"/>
  <c r="BD340"/>
  <c r="AF66" i="3"/>
  <c r="H344"/>
  <c r="D443" i="12"/>
  <c r="AD434"/>
  <c r="N205" i="8"/>
  <c r="V335" i="3"/>
  <c r="AH213" i="8"/>
  <c r="DD444" i="12"/>
  <c r="AG83" i="8"/>
  <c r="V418" i="3"/>
  <c r="AC385"/>
  <c r="E31" i="8"/>
  <c r="D82"/>
  <c r="AG63" i="3"/>
  <c r="W336"/>
  <c r="CD556" i="12"/>
  <c r="AI233" i="3"/>
  <c r="ED420" i="12"/>
  <c r="W179" i="3"/>
  <c r="AG26"/>
  <c r="D473" i="8"/>
  <c r="ED378" i="12"/>
  <c r="K146" i="3"/>
  <c r="AC149"/>
  <c r="Q266" i="8"/>
  <c r="ED20" i="12"/>
  <c r="V245" i="8"/>
  <c r="O109"/>
  <c r="B223"/>
  <c r="J515"/>
  <c r="AB379"/>
  <c r="AC113"/>
  <c r="AB166"/>
  <c r="N216"/>
  <c r="O148"/>
  <c r="B474"/>
  <c r="I97" i="3"/>
  <c r="N149" i="8"/>
  <c r="K524"/>
  <c r="W436" i="3"/>
  <c r="AG303"/>
  <c r="I247" i="8"/>
  <c r="J355" i="3"/>
  <c r="BD469" i="12"/>
  <c r="K251" i="8"/>
  <c r="AA398"/>
  <c r="AI48" i="3"/>
  <c r="J233"/>
  <c r="E522"/>
  <c r="J392" i="8"/>
  <c r="W119"/>
  <c r="Z420"/>
  <c r="Q350"/>
  <c r="D144" i="3"/>
  <c r="BD497" i="12"/>
  <c r="T121" i="3"/>
  <c r="K204"/>
  <c r="DD246" i="12"/>
  <c r="AF239" i="3"/>
  <c r="D387" i="8"/>
  <c r="AA245" i="3"/>
  <c r="Q210" i="8"/>
  <c r="H291"/>
  <c r="J500"/>
  <c r="U385"/>
  <c r="H324" i="3"/>
  <c r="AH127"/>
  <c r="AG407"/>
  <c r="U390" i="8"/>
  <c r="D233" i="12"/>
  <c r="J328" i="3"/>
  <c r="AB143"/>
  <c r="ED515" i="12"/>
  <c r="C63" i="3"/>
  <c r="AD321" i="12"/>
  <c r="I86" i="8"/>
  <c r="D296" i="12"/>
  <c r="AD165"/>
  <c r="T131" i="3"/>
  <c r="C166"/>
  <c r="AF167"/>
  <c r="BD505" i="12"/>
  <c r="Z307" i="8"/>
  <c r="Z81" i="3"/>
  <c r="AB271"/>
  <c r="ED197" i="12"/>
  <c r="AD51"/>
  <c r="B380" i="8"/>
  <c r="AI439" i="3"/>
  <c r="AD291" i="12"/>
  <c r="C320" i="3"/>
  <c r="E447"/>
  <c r="D316" i="12"/>
  <c r="V48" i="3"/>
  <c r="C470" i="8"/>
  <c r="AC24" i="3"/>
  <c r="N319" i="8"/>
  <c r="O137"/>
  <c r="J48"/>
  <c r="ED283" i="12"/>
  <c r="I330" i="3"/>
  <c r="H248" i="8"/>
  <c r="I418"/>
  <c r="AI328"/>
  <c r="J286" i="3"/>
  <c r="AF169"/>
  <c r="Q61" i="8"/>
  <c r="W87" i="3"/>
  <c r="U163"/>
  <c r="C160"/>
  <c r="I222" i="8"/>
  <c r="AC296"/>
  <c r="AF460" i="3"/>
  <c r="D202" i="8"/>
  <c r="I335" i="3"/>
  <c r="H274"/>
  <c r="AB186"/>
  <c r="T219"/>
  <c r="J431"/>
  <c r="U232" i="8"/>
  <c r="H78"/>
  <c r="D379" i="12"/>
  <c r="AG81" i="3"/>
  <c r="AA375"/>
  <c r="V333" i="8"/>
  <c r="BD481" i="12"/>
  <c r="B69" i="3"/>
  <c r="AA254"/>
  <c r="AG87"/>
  <c r="B472"/>
  <c r="O359" i="8"/>
  <c r="B364" i="3"/>
  <c r="I282"/>
  <c r="D459" i="12"/>
  <c r="AF65" i="3"/>
  <c r="AF483" i="8"/>
  <c r="P153"/>
  <c r="I458"/>
  <c r="K358"/>
  <c r="J45" i="3"/>
  <c r="AA199"/>
  <c r="W410"/>
  <c r="H89"/>
  <c r="C258"/>
  <c r="ED428" i="12"/>
  <c r="C116" i="3"/>
  <c r="E245" i="8"/>
  <c r="U48"/>
  <c r="DD25" i="12"/>
  <c r="V16" i="8"/>
  <c r="I232"/>
  <c r="V319"/>
  <c r="ED9" i="12"/>
  <c r="V69" i="8"/>
  <c r="CD476" i="12"/>
  <c r="AG108" i="3"/>
  <c r="I362" i="8"/>
  <c r="AC414" i="3"/>
  <c r="AD507" i="12"/>
  <c r="K152" i="8"/>
  <c r="W9"/>
  <c r="W144"/>
  <c r="AI94" i="3"/>
  <c r="AH268"/>
  <c r="K255" i="8"/>
  <c r="T255" i="3"/>
  <c r="E181"/>
  <c r="AH514"/>
  <c r="D158" i="12"/>
  <c r="B346" i="8"/>
  <c r="AA225" i="3"/>
  <c r="B70"/>
  <c r="AD255" i="12"/>
  <c r="ED224"/>
  <c r="BD64"/>
  <c r="BD131"/>
  <c r="T74" i="3"/>
  <c r="AD550" i="12"/>
  <c r="J327" i="3"/>
  <c r="J117"/>
  <c r="D106"/>
  <c r="AG269"/>
  <c r="U116"/>
  <c r="D356"/>
  <c r="AC403"/>
  <c r="D454"/>
  <c r="AF112"/>
  <c r="AF120"/>
  <c r="K129"/>
  <c r="W51" i="8"/>
  <c r="AC296" i="3"/>
  <c r="AF28"/>
  <c r="AG375"/>
  <c r="W27"/>
  <c r="D365" i="8"/>
  <c r="W171" i="3"/>
  <c r="ED219" i="12"/>
  <c r="D417" i="3"/>
  <c r="W95"/>
  <c r="AH324"/>
  <c r="H214"/>
  <c r="Z159" i="8"/>
  <c r="ED418" i="12"/>
  <c r="I197" i="3"/>
  <c r="AH466"/>
  <c r="V38"/>
  <c r="AB116"/>
  <c r="T92" i="8"/>
  <c r="J401"/>
  <c r="AC456" i="3"/>
  <c r="AI284"/>
  <c r="K418"/>
  <c r="AF343"/>
  <c r="AI10"/>
  <c r="D57" i="12"/>
  <c r="D275" i="3"/>
  <c r="Z425"/>
  <c r="B520" i="8"/>
  <c r="E367" i="3"/>
  <c r="D430" i="8"/>
  <c r="AC48" i="3"/>
  <c r="B16"/>
  <c r="K202" i="8"/>
  <c r="E292" i="3"/>
  <c r="H273"/>
  <c r="D138" i="12"/>
  <c r="C120" i="3"/>
  <c r="AC286"/>
  <c r="H142" i="8"/>
  <c r="AF299" i="3"/>
  <c r="AA301"/>
  <c r="J509" i="8"/>
  <c r="T472" i="3"/>
  <c r="AC117"/>
  <c r="O209" i="8"/>
  <c r="AC314"/>
  <c r="J246" i="3"/>
  <c r="H102"/>
  <c r="DD410" i="12"/>
  <c r="U206" i="8"/>
  <c r="D137" i="3"/>
  <c r="W254"/>
  <c r="K47"/>
  <c r="W517" i="8"/>
  <c r="T473"/>
  <c r="I380" i="3"/>
  <c r="Z415"/>
  <c r="AA460"/>
  <c r="BD112" i="12"/>
  <c r="AA31" i="3"/>
  <c r="ED210" i="12"/>
  <c r="ED481"/>
  <c r="B432" i="3"/>
  <c r="E396"/>
  <c r="D390" i="12"/>
  <c r="W383" i="8"/>
  <c r="C346" i="3"/>
  <c r="D294" i="8"/>
  <c r="D343" i="12"/>
  <c r="AD393"/>
  <c r="C336" i="8"/>
  <c r="N46"/>
  <c r="B40" i="3"/>
  <c r="D43"/>
  <c r="C193"/>
  <c r="I178" i="8"/>
  <c r="B240" i="3"/>
  <c r="J142" i="8"/>
  <c r="E236"/>
  <c r="D12" i="12"/>
  <c r="J100" i="3"/>
  <c r="DD225" i="12"/>
  <c r="C216" i="3"/>
  <c r="AB54" i="8"/>
  <c r="D504" i="12"/>
  <c r="AD46"/>
  <c r="AA343" i="3"/>
  <c r="AC126"/>
  <c r="AD60" i="12"/>
  <c r="DD238"/>
  <c r="D347" i="8"/>
  <c r="T229" i="3"/>
  <c r="D511" i="12"/>
  <c r="AC509" i="8"/>
  <c r="D310"/>
  <c r="AB322" i="3"/>
  <c r="AB160"/>
  <c r="H74"/>
  <c r="AF359"/>
  <c r="N384" i="8"/>
  <c r="B33" i="3"/>
  <c r="P437" i="8"/>
  <c r="Q67"/>
  <c r="D226"/>
  <c r="E379"/>
  <c r="AA257" i="3"/>
  <c r="U157"/>
  <c r="BD364" i="12"/>
  <c r="DD24"/>
  <c r="AB242" i="3"/>
  <c r="CD72" i="12"/>
  <c r="V74" i="3"/>
  <c r="AC146"/>
  <c r="CD380" i="12"/>
  <c r="J440" i="3"/>
  <c r="K142"/>
  <c r="AF119"/>
  <c r="BD157" i="12"/>
  <c r="I65" i="3"/>
  <c r="T441" i="8"/>
  <c r="U321"/>
  <c r="AD459" i="12"/>
  <c r="ED349"/>
  <c r="H126" i="8"/>
  <c r="B87" i="3"/>
  <c r="CD545" i="12"/>
  <c r="H120" i="8"/>
  <c r="H107" i="3"/>
  <c r="AG360"/>
  <c r="AD195" i="12"/>
  <c r="AB465" i="3"/>
  <c r="D89"/>
  <c r="Q234" i="8"/>
  <c r="C364" i="3"/>
  <c r="ED362" i="12"/>
  <c r="AH80" i="3"/>
  <c r="U216"/>
  <c r="J84"/>
  <c r="V182" i="8"/>
  <c r="CD357" i="12"/>
  <c r="K102" i="3"/>
  <c r="AI140" i="8"/>
  <c r="D207" i="12"/>
  <c r="T340" i="8"/>
  <c r="B239"/>
  <c r="J42"/>
  <c r="D167" i="3"/>
  <c r="C286" i="8"/>
  <c r="Z340" i="3"/>
  <c r="U4"/>
  <c r="J68"/>
  <c r="AI193"/>
  <c r="AC182"/>
  <c r="T313" i="8"/>
  <c r="I39" i="3"/>
  <c r="O127" i="8"/>
  <c r="C420"/>
  <c r="J258" i="3"/>
  <c r="ED397" i="12"/>
  <c r="AA429" i="8"/>
  <c r="K105" i="3"/>
  <c r="AF277"/>
  <c r="AB505" i="8"/>
  <c r="T76" i="3"/>
  <c r="AD148" i="12"/>
  <c r="W162" i="8"/>
  <c r="E101"/>
  <c r="E145" i="3"/>
  <c r="P233" i="8"/>
  <c r="Q348"/>
  <c r="H109"/>
  <c r="AA291" i="3"/>
  <c r="Q225" i="8"/>
  <c r="DD213" i="12"/>
  <c r="AA194" i="8"/>
  <c r="AA358" i="3"/>
  <c r="AB89" i="8"/>
  <c r="AA376"/>
  <c r="H246"/>
  <c r="G408" i="6"/>
  <c r="V507" i="8"/>
  <c r="H7"/>
  <c r="Z289"/>
  <c r="AB475"/>
  <c r="AI331"/>
  <c r="AC142"/>
  <c r="K400"/>
  <c r="O444"/>
  <c r="CD307" i="12"/>
  <c r="H206" i="8"/>
  <c r="J267" i="3"/>
  <c r="G15" i="6"/>
  <c r="V264" i="8"/>
  <c r="H135"/>
  <c r="AB362"/>
  <c r="C407" i="3"/>
  <c r="J226" i="8"/>
  <c r="AH108" i="3"/>
  <c r="AA123" i="8"/>
  <c r="J383"/>
  <c r="J18" i="3"/>
  <c r="E452" i="8"/>
  <c r="BD429" i="12"/>
  <c r="I341" i="8"/>
  <c r="AG514"/>
  <c r="AA400" i="3"/>
  <c r="D530"/>
  <c r="C436"/>
  <c r="W495"/>
  <c r="D206" i="8"/>
  <c r="J379" i="3"/>
  <c r="AH476" i="8"/>
  <c r="W372"/>
  <c r="O174"/>
  <c r="AH258"/>
  <c r="AC105"/>
  <c r="U13"/>
  <c r="AB160"/>
  <c r="W149"/>
  <c r="AI350" i="3"/>
  <c r="I393" i="8"/>
  <c r="BD323" i="12"/>
  <c r="AF70" i="3"/>
  <c r="AH208" i="8"/>
  <c r="AC418"/>
  <c r="AI283" i="3"/>
  <c r="F457" i="6"/>
  <c r="AC107" i="3"/>
  <c r="H243" i="8"/>
  <c r="W321"/>
  <c r="N289"/>
  <c r="Z129"/>
  <c r="E8"/>
  <c r="K304"/>
  <c r="AA12" i="3"/>
  <c r="E15" i="6"/>
  <c r="W299" i="3"/>
  <c r="Q123" i="8"/>
  <c r="E200"/>
  <c r="B94"/>
  <c r="ED446" i="12"/>
  <c r="D145"/>
  <c r="DD165"/>
  <c r="W385" i="8"/>
  <c r="H87"/>
  <c r="P381"/>
  <c r="T33" i="3"/>
  <c r="T394" i="8"/>
  <c r="AB17"/>
  <c r="AB182"/>
  <c r="AG218"/>
  <c r="V365" i="3"/>
  <c r="Q118" i="8"/>
  <c r="B254"/>
  <c r="D335" i="12"/>
  <c r="AB314" i="8"/>
  <c r="E290"/>
  <c r="BD130" i="12"/>
  <c r="P409" i="8"/>
  <c r="AG433" i="3"/>
  <c r="C374"/>
  <c r="J281" i="8"/>
  <c r="D157" i="12"/>
  <c r="T396" i="3"/>
  <c r="AF529"/>
  <c r="E331"/>
  <c r="B22" i="8"/>
  <c r="V35" i="3"/>
  <c r="CD365" i="12"/>
  <c r="W316" i="8"/>
  <c r="W220" i="3"/>
  <c r="AC200"/>
  <c r="AA196" i="8"/>
  <c r="AG17" i="3"/>
  <c r="T321"/>
  <c r="H432"/>
  <c r="AF130"/>
  <c r="Q510" i="8"/>
  <c r="AB460"/>
  <c r="P462"/>
  <c r="D416"/>
  <c r="DD185" i="12"/>
  <c r="DD308"/>
  <c r="G39" i="6"/>
  <c r="U334" i="3"/>
  <c r="I502" i="8"/>
  <c r="D404" i="12"/>
  <c r="D430" i="3"/>
  <c r="AI132"/>
  <c r="K420"/>
  <c r="V189"/>
  <c r="T116" i="8"/>
  <c r="BD359" i="12"/>
  <c r="D176"/>
  <c r="B498" i="3"/>
  <c r="E357" i="6"/>
  <c r="V47" i="3"/>
  <c r="V80" i="8"/>
  <c r="AB111" i="3"/>
  <c r="U352" i="8"/>
  <c r="AH64" i="3"/>
  <c r="DD143" i="12"/>
  <c r="AH345" i="3"/>
  <c r="E90"/>
  <c r="C7"/>
  <c r="J235"/>
  <c r="J473" i="8"/>
  <c r="ED464" i="12"/>
  <c r="K65" i="8"/>
  <c r="J348" i="3"/>
  <c r="AB348" i="8"/>
  <c r="O514"/>
  <c r="CD322" i="12"/>
  <c r="AC321" i="8"/>
  <c r="AB503" i="3"/>
  <c r="DD82" i="12"/>
  <c r="D481"/>
  <c r="Q493" i="8"/>
  <c r="Z181" i="3"/>
  <c r="I45" i="8"/>
  <c r="V109" i="3"/>
  <c r="DD146" i="12"/>
  <c r="H108" i="3"/>
  <c r="AA433"/>
  <c r="B395"/>
  <c r="E115"/>
  <c r="AA177" i="8"/>
  <c r="K9"/>
  <c r="D424" i="3"/>
  <c r="AF38"/>
  <c r="C157"/>
  <c r="I6"/>
  <c r="B511" i="8"/>
  <c r="J393" i="3"/>
  <c r="T337"/>
  <c r="E248"/>
  <c r="I227" i="8"/>
  <c r="V97" i="3"/>
  <c r="AB288" i="8"/>
  <c r="J513"/>
  <c r="P415"/>
  <c r="AI419" i="3"/>
  <c r="AG466"/>
  <c r="U194"/>
  <c r="DD105" i="12"/>
  <c r="I409" i="8"/>
  <c r="B355"/>
  <c r="Z200"/>
  <c r="D463" i="12"/>
  <c r="AF369" i="3"/>
  <c r="O298" i="8"/>
  <c r="B105"/>
  <c r="U31" i="3"/>
  <c r="CD73" i="12"/>
  <c r="D116"/>
  <c r="E201" i="3"/>
  <c r="AB96" i="8"/>
  <c r="V404" i="3"/>
  <c r="B197"/>
  <c r="U254"/>
  <c r="O397" i="8"/>
  <c r="AI474" i="3"/>
  <c r="N439" i="8"/>
  <c r="AH102" i="3"/>
  <c r="E298"/>
  <c r="O85" i="8"/>
  <c r="AD197" i="12"/>
  <c r="J70" i="8"/>
  <c r="AG338" i="3"/>
  <c r="AA178"/>
  <c r="AF507"/>
  <c r="T487" i="8"/>
  <c r="D451"/>
  <c r="CD216" i="12"/>
  <c r="E234" i="3"/>
  <c r="B386"/>
  <c r="B372"/>
  <c r="AH521"/>
  <c r="K517" i="8"/>
  <c r="AB527" i="3"/>
  <c r="D503" i="12"/>
  <c r="P176" i="8"/>
  <c r="D320" i="3"/>
  <c r="DD35" i="12"/>
  <c r="J125" i="3"/>
  <c r="AH203"/>
  <c r="H197"/>
  <c r="AA334"/>
  <c r="AG387"/>
  <c r="AI204"/>
  <c r="H333"/>
  <c r="E19"/>
  <c r="D397"/>
  <c r="E302" i="8"/>
  <c r="T50" i="3"/>
  <c r="AG127"/>
  <c r="B31" i="8"/>
  <c r="DD269" i="12"/>
  <c r="AA205" i="3"/>
  <c r="Q4" i="8"/>
  <c r="AC449" i="3"/>
  <c r="DD515" i="12"/>
  <c r="J274" i="8"/>
  <c r="O485"/>
  <c r="U68" i="3"/>
  <c r="N482" i="8"/>
  <c r="AI129" i="3"/>
  <c r="V384"/>
  <c r="AH367"/>
  <c r="AC209"/>
  <c r="W65"/>
  <c r="B450" i="8"/>
  <c r="D510" i="12"/>
  <c r="Z226" i="3"/>
  <c r="AB179"/>
  <c r="ED169" i="12"/>
  <c r="AG485" i="3"/>
  <c r="H267"/>
  <c r="H164"/>
  <c r="H344" i="8"/>
  <c r="AF501" i="3"/>
  <c r="AH242"/>
  <c r="AF485" i="8"/>
  <c r="B266"/>
  <c r="K186"/>
  <c r="I309" i="3"/>
  <c r="AC300"/>
  <c r="AA212" i="8"/>
  <c r="I252" i="3"/>
  <c r="AG468"/>
  <c r="C182"/>
  <c r="O181" i="8"/>
  <c r="V4" i="3"/>
  <c r="E190"/>
  <c r="AB268"/>
  <c r="B286" i="8"/>
  <c r="D412" i="3"/>
  <c r="W433"/>
  <c r="I257"/>
  <c r="BD90" i="12"/>
  <c r="C78" i="8"/>
  <c r="AD231" i="12"/>
  <c r="ED500"/>
  <c r="U449" i="3"/>
  <c r="Z460"/>
  <c r="Q425" i="8"/>
  <c r="AH272"/>
  <c r="H232"/>
  <c r="D84" i="3"/>
  <c r="ED207" i="12"/>
  <c r="AA347" i="8"/>
  <c r="AG309" i="3"/>
  <c r="Q276" i="8"/>
  <c r="D244"/>
  <c r="CD125" i="12"/>
  <c r="AB122" i="8"/>
  <c r="AA52" i="3"/>
  <c r="H258"/>
  <c r="CD158" i="12"/>
  <c r="U104" i="3"/>
  <c r="H515" i="8"/>
  <c r="U412" i="3"/>
  <c r="U285" i="8"/>
  <c r="BD250" i="12"/>
  <c r="J440" i="8"/>
  <c r="T377" i="3"/>
  <c r="T504" i="8"/>
  <c r="BD338" i="12"/>
  <c r="E389" i="8"/>
  <c r="D427"/>
  <c r="B225" i="3"/>
  <c r="D272" i="12"/>
  <c r="Q28" i="8"/>
  <c r="O450"/>
  <c r="W462"/>
  <c r="AD462" i="12"/>
  <c r="AC395" i="3"/>
  <c r="H466" i="8"/>
  <c r="T514"/>
  <c r="H304" i="3"/>
  <c r="AC484"/>
  <c r="AA441"/>
  <c r="Z304"/>
  <c r="U111" i="8"/>
  <c r="AA170" i="3"/>
  <c r="AA215"/>
  <c r="D313" i="8"/>
  <c r="V390" i="3"/>
  <c r="N507" i="8"/>
  <c r="N201"/>
  <c r="E184"/>
  <c r="J211" i="3"/>
  <c r="B388" i="8"/>
  <c r="AG440"/>
  <c r="U277"/>
  <c r="AH229" i="3"/>
  <c r="K90"/>
  <c r="DD221" i="12"/>
  <c r="AA39" i="3"/>
  <c r="Q228" i="8"/>
  <c r="AA395"/>
  <c r="Q299"/>
  <c r="ED231" i="12"/>
  <c r="I204" i="8"/>
  <c r="ED139" i="12"/>
  <c r="AF222" i="8"/>
  <c r="D60"/>
  <c r="ED554" i="12"/>
  <c r="AF76" i="3"/>
  <c r="AD381" i="12"/>
  <c r="J296" i="3"/>
  <c r="C453" i="8"/>
  <c r="ED285" i="12"/>
  <c r="P183" i="8"/>
  <c r="I233" i="3"/>
  <c r="AA373" i="8"/>
  <c r="J438"/>
  <c r="Q261"/>
  <c r="C437" i="3"/>
  <c r="AA238"/>
  <c r="V471"/>
  <c r="V121"/>
  <c r="CD114" i="12"/>
  <c r="B213" i="3"/>
  <c r="AB42"/>
  <c r="AC115"/>
  <c r="E301" i="8"/>
  <c r="DD479" i="12"/>
  <c r="B319" i="3"/>
  <c r="I115" i="8"/>
  <c r="T435" i="3"/>
  <c r="AG411" i="8"/>
  <c r="AC92"/>
  <c r="AI258"/>
  <c r="I71"/>
  <c r="CD251" i="12"/>
  <c r="AB49" i="3"/>
  <c r="AF515" i="8"/>
  <c r="H40"/>
  <c r="D199" i="12"/>
  <c r="I64" i="3"/>
  <c r="U395"/>
  <c r="D423"/>
  <c r="W98"/>
  <c r="B512"/>
  <c r="V475"/>
  <c r="DD12" i="12"/>
  <c r="C413" i="3"/>
  <c r="AC34" i="8"/>
  <c r="AC51" i="3"/>
  <c r="ED293" i="12"/>
  <c r="C77" i="8"/>
  <c r="B51" i="3"/>
  <c r="BD460" i="12"/>
  <c r="J104" i="8"/>
  <c r="B255"/>
  <c r="H429" i="3"/>
  <c r="BD202" i="12"/>
  <c r="Z431" i="3"/>
  <c r="D185"/>
  <c r="C444"/>
  <c r="B515" i="8"/>
  <c r="J291"/>
  <c r="J324"/>
  <c r="D108" i="12"/>
  <c r="AI71" i="3"/>
  <c r="Z113"/>
  <c r="E377" i="8"/>
  <c r="AH405" i="3"/>
  <c r="W473"/>
  <c r="AC175"/>
  <c r="Z104"/>
  <c r="U424" i="8"/>
  <c r="H419"/>
  <c r="E333"/>
  <c r="AH35" i="3"/>
  <c r="H93" i="8"/>
  <c r="D71" i="12"/>
  <c r="Z172" i="3"/>
  <c r="E139" i="8"/>
  <c r="E504"/>
  <c r="C104"/>
  <c r="AC400" i="3"/>
  <c r="H92" i="8"/>
  <c r="T32" i="3"/>
  <c r="AG201"/>
  <c r="B44" i="8"/>
  <c r="H326" i="3"/>
  <c r="K164" i="8"/>
  <c r="BD402" i="12"/>
  <c r="W281" i="8"/>
  <c r="T96"/>
  <c r="D155" i="6"/>
  <c r="F58"/>
  <c r="N69" i="8"/>
  <c r="F240" i="6"/>
  <c r="CD11" i="12"/>
  <c r="AB276" i="8"/>
  <c r="J410" i="3"/>
  <c r="AB18" i="8"/>
  <c r="AG415"/>
  <c r="AG364" i="3"/>
  <c r="P163" i="8"/>
  <c r="AI122"/>
  <c r="V306"/>
  <c r="I220" i="3"/>
  <c r="V349" i="8"/>
  <c r="P155"/>
  <c r="N21"/>
  <c r="U302" i="3"/>
  <c r="C37" i="8"/>
  <c r="C368" i="3"/>
  <c r="D236" i="6"/>
  <c r="W313" i="8"/>
  <c r="C29" i="3"/>
  <c r="AI351" i="8"/>
  <c r="Z298"/>
  <c r="E303"/>
  <c r="D144" i="12"/>
  <c r="N48" i="8"/>
  <c r="E51"/>
  <c r="V203" i="3"/>
  <c r="D478" i="12"/>
  <c r="AA370" i="3"/>
  <c r="AG161"/>
  <c r="Z256"/>
  <c r="J413" i="8"/>
  <c r="D92" i="6"/>
  <c r="DD398" i="12"/>
  <c r="P497" i="8"/>
  <c r="V281"/>
  <c r="O218"/>
  <c r="V182" i="3"/>
  <c r="AH288" i="8"/>
  <c r="AC259" i="3"/>
  <c r="AC55" i="8"/>
  <c r="W333" i="3"/>
  <c r="Z251"/>
  <c r="J225" i="8"/>
  <c r="Z329" i="3"/>
  <c r="CD236" i="12"/>
  <c r="DD340"/>
  <c r="DD154"/>
  <c r="K71" i="8"/>
  <c r="C16"/>
  <c r="AF379" i="3"/>
  <c r="Z191"/>
  <c r="I501" i="8"/>
  <c r="T296" i="3"/>
  <c r="C514"/>
  <c r="AF410"/>
  <c r="C310" i="8"/>
  <c r="I105"/>
  <c r="K199"/>
  <c r="AB419" i="3"/>
  <c r="BD513" i="12"/>
  <c r="D227"/>
  <c r="DD216"/>
  <c r="ED524"/>
  <c r="V44" i="3"/>
  <c r="U355" i="8"/>
  <c r="AG378" i="3"/>
  <c r="AG322"/>
  <c r="T159"/>
  <c r="J262"/>
  <c r="Q461" i="8"/>
  <c r="DD348" i="12"/>
  <c r="Z511" i="3"/>
  <c r="I161" i="8"/>
  <c r="U114"/>
  <c r="U464" i="3"/>
  <c r="T372"/>
  <c r="H141"/>
  <c r="U353" i="8"/>
  <c r="H308"/>
  <c r="CD379" i="12"/>
  <c r="AA136" i="3"/>
  <c r="CD128" i="12"/>
  <c r="H221" i="3"/>
  <c r="AC19"/>
  <c r="DD8" i="12"/>
  <c r="AD150"/>
  <c r="B261" i="3"/>
  <c r="B415"/>
  <c r="V491"/>
  <c r="H225"/>
  <c r="J439"/>
  <c r="CD337" i="12"/>
  <c r="H4" i="3"/>
  <c r="J144"/>
  <c r="U121"/>
  <c r="AG129"/>
  <c r="E301"/>
  <c r="DD525" i="12"/>
  <c r="B294" i="3"/>
  <c r="AF306"/>
  <c r="D51" i="12"/>
  <c r="AI368" i="3"/>
  <c r="B171"/>
  <c r="CD375" i="12"/>
  <c r="H399" i="8"/>
  <c r="ED179" i="12"/>
  <c r="O121" i="8"/>
  <c r="E232" i="3"/>
  <c r="AA216"/>
  <c r="H293"/>
  <c r="AI109"/>
  <c r="AD278" i="12"/>
  <c r="H291" i="3"/>
  <c r="AH45"/>
  <c r="Z186" i="8"/>
  <c r="CD304" i="12"/>
  <c r="V302" i="8"/>
  <c r="DD160" i="12"/>
  <c r="CD197"/>
  <c r="DD381"/>
  <c r="V65" i="3"/>
  <c r="V17"/>
  <c r="AF13"/>
  <c r="I358"/>
  <c r="B373"/>
  <c r="H68"/>
  <c r="H189"/>
  <c r="ED14" i="12"/>
  <c r="B482" i="3"/>
  <c r="C75"/>
  <c r="AF225"/>
  <c r="U159"/>
  <c r="D9" i="8"/>
  <c r="C298" i="3"/>
  <c r="D9" i="12"/>
  <c r="Z458" i="3"/>
  <c r="D115"/>
  <c r="D254" i="8"/>
  <c r="V98" i="3"/>
  <c r="AD514" i="12"/>
  <c r="I260" i="3"/>
  <c r="D320" i="8"/>
  <c r="Z339" i="3"/>
  <c r="B325" i="8"/>
  <c r="I421" i="3"/>
  <c r="V112"/>
  <c r="J433"/>
  <c r="ED341" i="12"/>
  <c r="AD96"/>
  <c r="C309" i="3"/>
  <c r="K437"/>
  <c r="V187"/>
  <c r="T481" i="8"/>
  <c r="K460"/>
  <c r="E404" i="3"/>
  <c r="U318"/>
  <c r="AI281"/>
  <c r="D390" i="6"/>
  <c r="AI206" i="8"/>
  <c r="C340"/>
  <c r="W264"/>
  <c r="D472" i="3"/>
  <c r="W223" i="8"/>
  <c r="C422"/>
  <c r="AH163"/>
  <c r="Z178"/>
  <c r="V364"/>
  <c r="P337"/>
  <c r="E57"/>
  <c r="T159"/>
  <c r="AG519" i="3"/>
  <c r="AD286" i="12"/>
  <c r="J269" i="3"/>
  <c r="V92"/>
  <c r="Z30" i="8"/>
  <c r="AI153"/>
  <c r="AD512" i="12"/>
  <c r="AD489"/>
  <c r="BD390"/>
  <c r="U466" i="8"/>
  <c r="AF414"/>
  <c r="AB384" i="3"/>
  <c r="AI487" i="8"/>
  <c r="D489"/>
  <c r="D65"/>
  <c r="C116"/>
  <c r="D115"/>
  <c r="N359"/>
  <c r="K305"/>
  <c r="K376"/>
  <c r="AA403"/>
  <c r="AI172" i="3"/>
  <c r="T110" i="8"/>
  <c r="I413"/>
  <c r="B408" i="3"/>
  <c r="D495" i="12"/>
  <c r="AA168" i="3"/>
  <c r="AF89"/>
  <c r="O512" i="8"/>
  <c r="T502"/>
  <c r="H98"/>
  <c r="C498"/>
  <c r="E73"/>
  <c r="D453" i="6"/>
  <c r="AA141" i="3"/>
  <c r="ED389" i="12"/>
  <c r="AF373" i="3"/>
  <c r="O347" i="8"/>
  <c r="J223"/>
  <c r="Q451"/>
  <c r="AH342" i="3"/>
  <c r="Q112" i="8"/>
  <c r="D523" i="3"/>
  <c r="K291"/>
  <c r="U174"/>
  <c r="BD321" i="12"/>
  <c r="AA517" i="3"/>
  <c r="Z459"/>
  <c r="AF475" i="8"/>
  <c r="D231"/>
  <c r="E384" i="3"/>
  <c r="K487" i="8"/>
  <c r="CD49" i="12"/>
  <c r="AI242" i="3"/>
  <c r="T458"/>
  <c r="E170"/>
  <c r="H308"/>
  <c r="DD144" i="12"/>
  <c r="AC108" i="3"/>
  <c r="H184"/>
  <c r="K185"/>
  <c r="DD376" i="12"/>
  <c r="Z55" i="3"/>
  <c r="T94"/>
  <c r="D304" i="6"/>
  <c r="D38" i="8"/>
  <c r="B93"/>
  <c r="W476" i="3"/>
  <c r="I404"/>
  <c r="H307"/>
  <c r="C286"/>
  <c r="K165" i="8"/>
  <c r="H283" i="3"/>
  <c r="AF39"/>
  <c r="AH112"/>
  <c r="E115" i="8"/>
  <c r="J215" i="3"/>
  <c r="W192" i="8"/>
  <c r="W326" i="3"/>
  <c r="Z306"/>
  <c r="Z180" i="8"/>
  <c r="CD510" i="12"/>
  <c r="AH244" i="3"/>
  <c r="AI118"/>
  <c r="AG508"/>
  <c r="DD488" i="12"/>
  <c r="AH515" i="8"/>
  <c r="C450"/>
  <c r="N358"/>
  <c r="J380"/>
  <c r="B176"/>
  <c r="AA128"/>
  <c r="AA461" i="3"/>
  <c r="E93" i="8"/>
  <c r="AF401" i="3"/>
  <c r="AA71" i="8"/>
  <c r="H146"/>
  <c r="P482"/>
  <c r="Z249" i="3"/>
  <c r="H208"/>
  <c r="BD181" i="12"/>
  <c r="K276" i="3"/>
  <c r="C197"/>
  <c r="N257" i="8"/>
  <c r="C457"/>
  <c r="K433" i="3"/>
  <c r="W320"/>
  <c r="DD431" i="12"/>
  <c r="AB429" i="8"/>
  <c r="AC80" i="3"/>
  <c r="T261" i="8"/>
  <c r="E356"/>
  <c r="AA356" i="3"/>
  <c r="AF205"/>
  <c r="E88"/>
  <c r="E510" i="8"/>
  <c r="H171" i="3"/>
  <c r="D332" i="12"/>
  <c r="AI346" i="3"/>
  <c r="T442"/>
  <c r="J322" i="8"/>
  <c r="U432" i="3"/>
  <c r="AD366" i="12"/>
  <c r="Z133" i="8"/>
  <c r="E133"/>
  <c r="J155"/>
  <c r="ED275" i="12"/>
  <c r="AG191" i="8"/>
  <c r="AH7" i="3"/>
  <c r="B243"/>
  <c r="CD66" i="12"/>
  <c r="K261" i="8"/>
  <c r="AA414" i="3"/>
  <c r="AH176"/>
  <c r="E47"/>
  <c r="AD63" i="12"/>
  <c r="U480" i="8"/>
  <c r="U429" i="3"/>
  <c r="V201"/>
  <c r="ED535" i="12"/>
  <c r="AF264" i="3"/>
  <c r="BD450" i="12"/>
  <c r="H181" i="8"/>
  <c r="H128" i="3"/>
  <c r="DD423" i="12"/>
  <c r="H218" i="3"/>
  <c r="W243"/>
  <c r="ED467" i="12"/>
  <c r="DD137"/>
  <c r="AG41" i="3"/>
  <c r="B99"/>
  <c r="J272"/>
  <c r="E335"/>
  <c r="K430"/>
  <c r="CD499" i="12"/>
  <c r="B403" i="3"/>
  <c r="AC336"/>
  <c r="U103"/>
  <c r="D132" i="8"/>
  <c r="W305" i="3"/>
  <c r="AG217"/>
  <c r="I58"/>
  <c r="B177" i="8"/>
  <c r="V278" i="3"/>
  <c r="AA273" i="8"/>
  <c r="J321"/>
  <c r="AH269" i="3"/>
  <c r="Z281" i="8"/>
  <c r="T435"/>
  <c r="AH423" i="3"/>
  <c r="E231"/>
  <c r="AG450"/>
  <c r="AI324"/>
  <c r="E107"/>
  <c r="AA191"/>
  <c r="J187"/>
  <c r="ED278" i="12"/>
  <c r="H18" i="3"/>
  <c r="AD172" i="12"/>
  <c r="AB212" i="3"/>
  <c r="V193"/>
  <c r="K92" i="8"/>
  <c r="T191" i="3"/>
  <c r="V33"/>
  <c r="AB81" i="8"/>
  <c r="W431" i="3"/>
  <c r="C473"/>
  <c r="W153" i="8"/>
  <c r="H176" i="3"/>
  <c r="AC380"/>
  <c r="AB34"/>
  <c r="B483" i="8"/>
  <c r="AC73"/>
  <c r="AG419"/>
  <c r="AD160" i="12"/>
  <c r="I344" i="8"/>
  <c r="B366" i="3"/>
  <c r="J499" i="8"/>
  <c r="J331"/>
  <c r="K143"/>
  <c r="BD114" i="12"/>
  <c r="DD184"/>
  <c r="ED342"/>
  <c r="N165" i="8"/>
  <c r="W509"/>
  <c r="ED413" i="12"/>
  <c r="AD261"/>
  <c r="I422" i="3"/>
  <c r="AA182"/>
  <c r="BD532" i="12"/>
  <c r="AG515" i="3"/>
  <c r="AG321" i="8"/>
  <c r="AD103" i="12"/>
  <c r="AA121" i="3"/>
  <c r="C137" i="8"/>
  <c r="K103"/>
  <c r="H77" i="3"/>
  <c r="AG511"/>
  <c r="AI425"/>
  <c r="D74"/>
  <c r="V261"/>
  <c r="I194"/>
  <c r="AD309" i="12"/>
  <c r="U9" i="8"/>
  <c r="O368"/>
  <c r="K454"/>
  <c r="J280" i="3"/>
  <c r="I382"/>
  <c r="P164" i="8"/>
  <c r="Q278"/>
  <c r="K127" i="3"/>
  <c r="D418" i="6"/>
  <c r="AC422" i="8"/>
  <c r="U460" i="3"/>
  <c r="AA55" i="8"/>
  <c r="H211" i="3"/>
  <c r="D81" i="8"/>
  <c r="AA215"/>
  <c r="I37" i="3"/>
  <c r="E94" i="8"/>
  <c r="W25"/>
  <c r="K195" i="3"/>
  <c r="AD354" i="12"/>
  <c r="K40" i="3"/>
  <c r="DD337" i="12"/>
  <c r="ED402"/>
  <c r="J110" i="8"/>
  <c r="H337" i="3"/>
  <c r="AF518"/>
  <c r="U128"/>
  <c r="G398" i="6"/>
  <c r="C511" i="3"/>
  <c r="D101" i="12"/>
  <c r="CD534"/>
  <c r="AI236" i="3"/>
  <c r="J278"/>
  <c r="H229"/>
  <c r="DD551" i="12"/>
  <c r="AD228"/>
  <c r="K520" i="8"/>
  <c r="AA384"/>
  <c r="I186" i="3"/>
  <c r="P94" i="8"/>
  <c r="AA267" i="3"/>
  <c r="DD98" i="12"/>
  <c r="AH57" i="3"/>
  <c r="B398" i="8"/>
  <c r="AF93" i="3"/>
  <c r="H228"/>
  <c r="H57"/>
  <c r="ED99" i="12"/>
  <c r="ED324"/>
  <c r="E34" i="8"/>
  <c r="Z222" i="3"/>
  <c r="D243" i="8"/>
  <c r="C232" i="3"/>
  <c r="W138"/>
  <c r="K61"/>
  <c r="AI188"/>
  <c r="K169"/>
  <c r="AI15" i="8"/>
  <c r="AF197" i="3"/>
  <c r="AD106" i="12"/>
  <c r="B204" i="8"/>
  <c r="J204" i="3"/>
  <c r="AG126"/>
  <c r="T43"/>
  <c r="E90" i="8"/>
  <c r="BD442" i="12"/>
  <c r="AD337"/>
  <c r="AB297" i="3"/>
  <c r="DD9" i="12"/>
  <c r="T325" i="8"/>
  <c r="K346" i="3"/>
  <c r="AD260" i="12"/>
  <c r="J31" i="8"/>
  <c r="N511"/>
  <c r="E261" i="3"/>
  <c r="AC346"/>
  <c r="W259"/>
  <c r="K403" i="8"/>
  <c r="DD461" i="12"/>
  <c r="AG361" i="3"/>
  <c r="W93"/>
  <c r="DD383" i="12"/>
  <c r="D338"/>
  <c r="AB220" i="3"/>
  <c r="DD57" i="12"/>
  <c r="AA434" i="3"/>
  <c r="ED399" i="12"/>
  <c r="K75" i="8"/>
  <c r="C225"/>
  <c r="B141" i="3"/>
  <c r="AG388"/>
  <c r="U375"/>
  <c r="I343"/>
  <c r="AA235" i="8"/>
  <c r="I76" i="3"/>
  <c r="T44"/>
  <c r="E70"/>
  <c r="BD377" i="12"/>
  <c r="BD386"/>
  <c r="CD171"/>
  <c r="DD44"/>
  <c r="D16"/>
  <c r="E288" i="3"/>
  <c r="AC480" i="8"/>
  <c r="AI456" i="3"/>
  <c r="C212"/>
  <c r="O118" i="8"/>
  <c r="AF323" i="3"/>
  <c r="AB156"/>
  <c r="AD243" i="12"/>
  <c r="Z398" i="3"/>
  <c r="AB157"/>
  <c r="CD257" i="12"/>
  <c r="F154" i="6"/>
  <c r="D378"/>
  <c r="AH443" i="8"/>
  <c r="AC298"/>
  <c r="H58"/>
  <c r="AG140"/>
  <c r="T136"/>
  <c r="T181"/>
  <c r="H299"/>
  <c r="AF248"/>
  <c r="AB226"/>
  <c r="AF82" i="3"/>
  <c r="U418" i="8"/>
  <c r="N169"/>
  <c r="AB183" i="3"/>
  <c r="Z293" i="8"/>
  <c r="AH125" i="3"/>
  <c r="AC219" i="8"/>
  <c r="AI216" i="3"/>
  <c r="D146" i="6"/>
  <c r="AC299" i="8"/>
  <c r="AA463"/>
  <c r="D414" i="6"/>
  <c r="U253" i="8"/>
  <c r="DD287" i="12"/>
  <c r="D198" i="8"/>
  <c r="AA117" i="3"/>
  <c r="D44" i="8"/>
  <c r="B96" i="3"/>
  <c r="Q303" i="8"/>
  <c r="AH336" i="3"/>
  <c r="T37" i="8"/>
  <c r="Z196"/>
  <c r="AD536" i="12"/>
  <c r="I14" i="8"/>
  <c r="O295"/>
  <c r="J248" i="3"/>
  <c r="AI498" i="8"/>
  <c r="P293"/>
  <c r="V419" i="3"/>
  <c r="V461"/>
  <c r="BD29" i="12"/>
  <c r="AB522" i="3"/>
  <c r="T239" i="8"/>
  <c r="D75" i="12"/>
  <c r="BD461"/>
  <c r="D299"/>
  <c r="O446" i="8"/>
  <c r="D59"/>
  <c r="B156" i="3"/>
  <c r="ED338" i="12"/>
  <c r="F464" i="6"/>
  <c r="P31" i="8"/>
  <c r="U18"/>
  <c r="T213"/>
  <c r="J279"/>
  <c r="B527" i="3"/>
  <c r="O375" i="8"/>
  <c r="AD452" i="12"/>
  <c r="AC252" i="3"/>
  <c r="AG477"/>
  <c r="U421" i="8"/>
  <c r="AF57" i="3"/>
  <c r="AC502" i="8"/>
  <c r="T164" i="3"/>
  <c r="K137" i="8"/>
  <c r="U252"/>
  <c r="Z49" i="3"/>
  <c r="I375" i="8"/>
  <c r="I50"/>
  <c r="W210"/>
  <c r="D443"/>
  <c r="V187"/>
  <c r="AF309" i="3"/>
  <c r="C68" i="8"/>
  <c r="AA59" i="3"/>
  <c r="D309" i="12"/>
  <c r="K79" i="8"/>
  <c r="U364"/>
  <c r="Q291"/>
  <c r="B449" i="3"/>
  <c r="H502" i="8"/>
  <c r="AB299" i="3"/>
  <c r="T477"/>
  <c r="Z359"/>
  <c r="T393"/>
  <c r="AC382" i="8"/>
  <c r="W252"/>
  <c r="V351"/>
  <c r="I493"/>
  <c r="D259"/>
  <c r="H465"/>
  <c r="AI63" i="3"/>
  <c r="H54" i="8"/>
  <c r="D57"/>
  <c r="E44" i="3"/>
  <c r="ED369" i="12"/>
  <c r="E348" i="8"/>
  <c r="AC299" i="3"/>
  <c r="AA515"/>
  <c r="D37"/>
  <c r="I155" i="8"/>
  <c r="J111" i="3"/>
  <c r="J364"/>
  <c r="E103" i="8"/>
  <c r="B221"/>
  <c r="Z307" i="3"/>
  <c r="B137" i="8"/>
  <c r="D346" i="3"/>
  <c r="AC83" i="8"/>
  <c r="B50"/>
  <c r="W188" i="3"/>
  <c r="J510" i="8"/>
  <c r="U58" i="3"/>
  <c r="ED239" i="12"/>
  <c r="I257" i="8"/>
  <c r="AG526" i="3"/>
  <c r="Z500"/>
  <c r="AF295"/>
  <c r="AA105"/>
  <c r="U476"/>
  <c r="AB296"/>
  <c r="B215" i="8"/>
  <c r="D424"/>
  <c r="Q66"/>
  <c r="T237" i="3"/>
  <c r="V225"/>
  <c r="AB222"/>
  <c r="ED394" i="12"/>
  <c r="E417" i="3"/>
  <c r="C201" i="8"/>
  <c r="AH174"/>
  <c r="AA331"/>
  <c r="G97" i="6"/>
  <c r="J53" i="8"/>
  <c r="H351"/>
  <c r="AB52" i="3"/>
  <c r="H141" i="8"/>
  <c r="D29" i="3"/>
  <c r="AH516" i="8"/>
  <c r="AD194" i="12"/>
  <c r="H250" i="8"/>
  <c r="U207" i="3"/>
  <c r="Z15"/>
  <c r="AD359" i="12"/>
  <c r="AC392" i="3"/>
  <c r="V183"/>
  <c r="K293"/>
  <c r="T429"/>
  <c r="AH138"/>
  <c r="BD485" i="12"/>
  <c r="W234" i="3"/>
  <c r="AG98"/>
  <c r="AD474" i="12"/>
  <c r="K286" i="3"/>
  <c r="H131"/>
  <c r="BD392" i="12"/>
  <c r="B511" i="3"/>
  <c r="D69"/>
  <c r="C407" i="8"/>
  <c r="AH85" i="3"/>
  <c r="CD475" i="12"/>
  <c r="W444" i="3"/>
  <c r="C479"/>
  <c r="I70" i="8"/>
  <c r="V211"/>
  <c r="AC144" i="3"/>
  <c r="V273"/>
  <c r="K498" i="8"/>
  <c r="J43" i="3"/>
  <c r="AC208"/>
  <c r="CD381" i="12"/>
  <c r="T403" i="8"/>
  <c r="H257" i="3"/>
  <c r="Z524"/>
  <c r="D265" i="8"/>
  <c r="B438"/>
  <c r="H105" i="3"/>
  <c r="C352"/>
  <c r="B393"/>
  <c r="BD31" i="12"/>
  <c r="W492" i="3"/>
  <c r="U282"/>
  <c r="U276"/>
  <c r="AH416" i="8"/>
  <c r="W111" i="3"/>
  <c r="CD249" i="12"/>
  <c r="G247" i="6"/>
  <c r="I101" i="3"/>
  <c r="H469" i="8"/>
  <c r="T77" i="3"/>
  <c r="AI494"/>
  <c r="E223"/>
  <c r="C502"/>
  <c r="O362" i="8"/>
  <c r="AH105" i="3"/>
  <c r="AC520"/>
  <c r="J161"/>
  <c r="B424" i="8"/>
  <c r="ED360" i="12"/>
  <c r="BD30"/>
  <c r="D39" i="3"/>
  <c r="AI523"/>
  <c r="ED459" i="12"/>
  <c r="D233" i="8"/>
  <c r="H100" i="3"/>
  <c r="AI52"/>
  <c r="AG245"/>
  <c r="H5"/>
  <c r="D168"/>
  <c r="AG111"/>
  <c r="D317" i="12"/>
  <c r="AB307" i="3"/>
  <c r="AC35"/>
  <c r="W158"/>
  <c r="AB8"/>
  <c r="J118" i="8"/>
  <c r="AI519" i="3"/>
  <c r="ED105" i="12"/>
  <c r="I366" i="8"/>
  <c r="K247" i="3"/>
  <c r="DD276" i="12"/>
  <c r="D520" i="3"/>
  <c r="AA452"/>
  <c r="AD183" i="12"/>
  <c r="AI505" i="3"/>
  <c r="W323" i="8"/>
  <c r="AD353" i="12"/>
  <c r="AH118" i="3"/>
  <c r="T348" i="8"/>
  <c r="V134" i="3"/>
  <c r="E455"/>
  <c r="B374" i="8"/>
  <c r="AI449" i="3"/>
  <c r="AI107"/>
  <c r="AC247"/>
  <c r="D79"/>
  <c r="AG115"/>
  <c r="AB103"/>
  <c r="ED279" i="12"/>
  <c r="AB489" i="3"/>
  <c r="P458" i="8"/>
  <c r="AG12"/>
  <c r="AA68" i="3"/>
  <c r="H352"/>
  <c r="W288"/>
  <c r="E499"/>
  <c r="DD255" i="12"/>
  <c r="C138" i="8"/>
  <c r="J113" i="3"/>
  <c r="U465"/>
  <c r="C102"/>
  <c r="AB169" i="8"/>
  <c r="J434"/>
  <c r="Q206"/>
  <c r="AI243" i="3"/>
  <c r="AC476" i="8"/>
  <c r="I428"/>
  <c r="N476"/>
  <c r="V445" i="3"/>
  <c r="D324" i="12"/>
  <c r="U271" i="8"/>
  <c r="AG355" i="3"/>
  <c r="J414"/>
  <c r="B400"/>
  <c r="T410" i="8"/>
  <c r="Z485" i="3"/>
  <c r="AD415" i="12"/>
  <c r="DD95"/>
  <c r="C36" i="3"/>
  <c r="T226"/>
  <c r="C492" i="8"/>
  <c r="P440"/>
  <c r="J480"/>
  <c r="AA188" i="3"/>
  <c r="DD504" i="12"/>
  <c r="AG470" i="3"/>
  <c r="AG68"/>
  <c r="AA262"/>
  <c r="AC223"/>
  <c r="DD37" i="12"/>
  <c r="ED343"/>
  <c r="DD399"/>
  <c r="C460" i="3"/>
  <c r="AC92"/>
  <c r="C30" i="8"/>
  <c r="J195" i="3"/>
  <c r="Z94" i="8"/>
  <c r="T351" i="3"/>
  <c r="BD56" i="12"/>
  <c r="AH261" i="3"/>
  <c r="AC445"/>
  <c r="B25"/>
  <c r="J318" i="8"/>
  <c r="U284"/>
  <c r="D173" i="12"/>
  <c r="AF358" i="3"/>
  <c r="AG262"/>
  <c r="I69" i="8"/>
  <c r="DD241" i="12"/>
  <c r="AC183" i="8"/>
  <c r="U281"/>
  <c r="D378"/>
  <c r="N211"/>
  <c r="D168" i="12"/>
  <c r="AB182" i="3"/>
  <c r="K486" i="8"/>
  <c r="O15"/>
  <c r="H113"/>
  <c r="E333" i="3"/>
  <c r="H261"/>
  <c r="AB115"/>
  <c r="Z29" i="8"/>
  <c r="P279"/>
  <c r="AC160" i="3"/>
  <c r="AC51" i="8"/>
  <c r="V146" i="3"/>
  <c r="V455" i="8"/>
  <c r="Q179"/>
  <c r="AI70" i="3"/>
  <c r="J132" i="8"/>
  <c r="I372" i="3"/>
  <c r="AD50" i="12"/>
  <c r="AD34"/>
  <c r="E107" i="8"/>
  <c r="BD164" i="12"/>
  <c r="ED50"/>
  <c r="AC193" i="3"/>
  <c r="AB97"/>
  <c r="AG357"/>
  <c r="T21"/>
  <c r="D481" i="8"/>
  <c r="DD494" i="12"/>
  <c r="D53" i="3"/>
  <c r="H446" i="8"/>
  <c r="D281" i="3"/>
  <c r="V6"/>
  <c r="H254"/>
  <c r="Z433"/>
  <c r="K62" i="8"/>
  <c r="AA56" i="3"/>
  <c r="AC6"/>
  <c r="Z224"/>
  <c r="V115"/>
  <c r="U95"/>
  <c r="D86" i="12"/>
  <c r="U4" i="8"/>
  <c r="D439" i="3"/>
  <c r="AA491"/>
  <c r="D491"/>
  <c r="T179"/>
  <c r="AH299"/>
  <c r="V73"/>
  <c r="D8" i="12"/>
  <c r="J245" i="8"/>
  <c r="V179" i="3"/>
  <c r="K35"/>
  <c r="W223"/>
  <c r="I261" i="8"/>
  <c r="H165" i="3"/>
  <c r="CD300" i="12"/>
  <c r="V269" i="3"/>
  <c r="AH336" i="8"/>
  <c r="AA492" i="3"/>
  <c r="N376" i="8"/>
  <c r="I106" i="3"/>
  <c r="U220" i="8"/>
  <c r="AC203"/>
  <c r="V86" i="3"/>
  <c r="AD561" i="12"/>
  <c r="K334" i="3"/>
  <c r="BD349" i="12"/>
  <c r="K270" i="3"/>
  <c r="D353"/>
  <c r="E390"/>
  <c r="AA180"/>
  <c r="CD39" i="12"/>
  <c r="AH94" i="3"/>
  <c r="DD416" i="12"/>
  <c r="C195" i="8"/>
  <c r="DD119" i="12"/>
  <c r="AC529" i="3"/>
  <c r="AA392"/>
  <c r="CD295" i="12"/>
  <c r="AG100" i="3"/>
  <c r="I189"/>
  <c r="T285"/>
  <c r="B478"/>
  <c r="AC170"/>
  <c r="V245"/>
  <c r="AC272"/>
  <c r="AC17"/>
  <c r="W178"/>
  <c r="K173" i="8"/>
  <c r="AC460"/>
  <c r="AI378" i="3"/>
  <c r="ED385" i="12"/>
  <c r="CD505"/>
  <c r="V243" i="8"/>
  <c r="F427" i="6"/>
  <c r="G61"/>
  <c r="U197" i="8"/>
  <c r="AH102"/>
  <c r="AA64"/>
  <c r="AB114"/>
  <c r="AH495"/>
  <c r="F418" i="6"/>
  <c r="I442" i="8"/>
  <c r="O497"/>
  <c r="AH341"/>
  <c r="K111"/>
  <c r="AG288"/>
  <c r="O229"/>
  <c r="AC420"/>
  <c r="AF219" i="3"/>
  <c r="AG226"/>
  <c r="Q197" i="8"/>
  <c r="D480"/>
  <c r="AF229"/>
  <c r="B229"/>
  <c r="E7"/>
  <c r="P253"/>
  <c r="AB388"/>
  <c r="V362"/>
  <c r="Q102"/>
  <c r="AH457" i="3"/>
  <c r="N345" i="8"/>
  <c r="AA447" i="3"/>
  <c r="AD64" i="12"/>
  <c r="CD302"/>
  <c r="AB480" i="8"/>
  <c r="AB313" i="3"/>
  <c r="Z382" i="8"/>
  <c r="V453"/>
  <c r="U232" i="3"/>
  <c r="Q215" i="8"/>
  <c r="N426"/>
  <c r="U67"/>
  <c r="I104"/>
  <c r="B488"/>
  <c r="D356" i="6"/>
  <c r="W481" i="8"/>
  <c r="J461"/>
  <c r="I360"/>
  <c r="AB278"/>
  <c r="DD50" i="12"/>
  <c r="V67" i="8"/>
  <c r="AD549" i="12"/>
  <c r="D517" i="8"/>
  <c r="BD434" i="12"/>
  <c r="C414" i="3"/>
  <c r="ED141" i="12"/>
  <c r="E166" i="8"/>
  <c r="AF475" i="3"/>
  <c r="D124" i="12"/>
  <c r="ED225"/>
  <c r="CD250"/>
  <c r="U462" i="3"/>
  <c r="E258" i="8"/>
  <c r="E520" i="3"/>
  <c r="AC408"/>
  <c r="H273" i="8"/>
  <c r="AF157" i="3"/>
  <c r="AG475"/>
  <c r="V177" i="8"/>
  <c r="AH55"/>
  <c r="U343" i="3"/>
  <c r="T346" i="8"/>
  <c r="T102"/>
  <c r="E431" i="6"/>
  <c r="B140" i="8"/>
  <c r="K320" i="3"/>
  <c r="AH133"/>
  <c r="V5"/>
  <c r="K101"/>
  <c r="CD37" i="12"/>
  <c r="P343" i="8"/>
  <c r="V183"/>
  <c r="E402"/>
  <c r="Z147"/>
  <c r="D352"/>
  <c r="BD545" i="12"/>
  <c r="J90" i="3"/>
  <c r="W343"/>
  <c r="U287"/>
  <c r="Z315"/>
  <c r="Z478"/>
  <c r="AD548" i="12"/>
  <c r="Z125" i="8"/>
  <c r="F237" i="6"/>
  <c r="V434" i="3"/>
  <c r="AC410"/>
  <c r="Z335"/>
  <c r="E227" i="8"/>
  <c r="BD443" i="12"/>
  <c r="D174"/>
  <c r="AI89" i="3"/>
  <c r="ED357" i="12"/>
  <c r="D166" i="3"/>
  <c r="C53"/>
  <c r="AC401" i="8"/>
  <c r="D58" i="12"/>
  <c r="AF376" i="3"/>
  <c r="J316"/>
  <c r="U249"/>
  <c r="T419"/>
  <c r="J395" i="8"/>
  <c r="D432" i="12"/>
  <c r="E9" i="3"/>
  <c r="D413"/>
  <c r="H407"/>
  <c r="C277"/>
  <c r="AC124" i="8"/>
  <c r="V96" i="3"/>
  <c r="D131"/>
  <c r="Z98"/>
  <c r="AB494"/>
  <c r="K377"/>
  <c r="ED448" i="12"/>
  <c r="V472" i="8"/>
  <c r="B317"/>
  <c r="CD349" i="12"/>
  <c r="H126" i="3"/>
  <c r="D392" i="8"/>
  <c r="AG426" i="3"/>
  <c r="K239"/>
  <c r="W35"/>
  <c r="I513" i="8"/>
  <c r="Z108" i="3"/>
  <c r="AF288"/>
  <c r="E523"/>
  <c r="H183"/>
  <c r="AC490"/>
  <c r="K112"/>
  <c r="D214" i="12"/>
  <c r="T405" i="3"/>
  <c r="AI257"/>
  <c r="AA503"/>
  <c r="AI319"/>
  <c r="D481"/>
  <c r="E113" i="8"/>
  <c r="W58"/>
  <c r="H413" i="3"/>
  <c r="AF502"/>
  <c r="I303"/>
  <c r="ED493" i="12"/>
  <c r="D437"/>
  <c r="N84" i="8"/>
  <c r="C474"/>
  <c r="O180"/>
  <c r="CD93" i="12"/>
  <c r="AB393" i="3"/>
  <c r="V311"/>
  <c r="J384" i="8"/>
  <c r="D80" i="12"/>
  <c r="AI489" i="3"/>
  <c r="J28"/>
  <c r="W78" i="8"/>
  <c r="T322" i="3"/>
  <c r="U22" i="8"/>
  <c r="AF213" i="3"/>
  <c r="F103" i="6"/>
  <c r="AA181" i="3"/>
  <c r="U39" i="8"/>
  <c r="D511" i="3"/>
  <c r="H226" i="8"/>
  <c r="AH162"/>
  <c r="U335"/>
  <c r="N340"/>
  <c r="AI349"/>
  <c r="Z74" i="3"/>
  <c r="AC158"/>
  <c r="V462" i="8"/>
  <c r="P334"/>
  <c r="N326"/>
  <c r="D73" i="3"/>
  <c r="T266"/>
  <c r="AH364"/>
  <c r="T381" i="8"/>
  <c r="ED419" i="12"/>
  <c r="CD88"/>
  <c r="T282" i="3"/>
  <c r="J121"/>
  <c r="U112"/>
  <c r="I355" i="8"/>
  <c r="AH468"/>
  <c r="K364" i="3"/>
  <c r="AB510"/>
  <c r="E63"/>
  <c r="AD394" i="12"/>
  <c r="T428" i="3"/>
  <c r="D188" i="8"/>
  <c r="AF171" i="3"/>
  <c r="B342"/>
  <c r="D185" i="8"/>
  <c r="V349" i="3"/>
  <c r="AH274"/>
  <c r="AD330" i="12"/>
  <c r="ED327"/>
  <c r="C228" i="8"/>
  <c r="E516"/>
  <c r="AA386" i="3"/>
  <c r="Z100"/>
  <c r="N185" i="8"/>
  <c r="D80"/>
  <c r="D76" i="3"/>
  <c r="C400"/>
  <c r="J207"/>
  <c r="AA79"/>
  <c r="E439"/>
  <c r="B88"/>
  <c r="AB423" i="8"/>
  <c r="H426"/>
  <c r="CD75" i="12"/>
  <c r="I338" i="3"/>
  <c r="AB363"/>
  <c r="AC166"/>
  <c r="I437" i="8"/>
  <c r="T458"/>
  <c r="D227" i="3"/>
  <c r="K170" i="8"/>
  <c r="H434" i="3"/>
  <c r="C357"/>
  <c r="H150"/>
  <c r="C414" i="8"/>
  <c r="AI421" i="3"/>
  <c r="AA119"/>
  <c r="AF222"/>
  <c r="J234"/>
  <c r="I398"/>
  <c r="C454"/>
  <c r="H179" i="8"/>
  <c r="K456"/>
  <c r="BD17" i="12"/>
  <c r="DD499"/>
  <c r="B326" i="8"/>
  <c r="D14"/>
  <c r="T298" i="3"/>
  <c r="C173" i="8"/>
  <c r="AH417"/>
  <c r="I409" i="3"/>
  <c r="U46" i="8"/>
  <c r="K227"/>
  <c r="Z115" i="3"/>
  <c r="D422"/>
  <c r="P206" i="8"/>
  <c r="K76" i="3"/>
  <c r="U204" i="8"/>
  <c r="AG125" i="3"/>
  <c r="K48"/>
  <c r="H430" i="8"/>
  <c r="I287"/>
  <c r="CD458" i="12"/>
  <c r="U160" i="3"/>
  <c r="W97"/>
  <c r="AH33" i="8"/>
  <c r="AH158" i="3"/>
  <c r="J234" i="8"/>
  <c r="E146"/>
  <c r="D113" i="3"/>
  <c r="P264" i="8"/>
  <c r="C129" i="3"/>
  <c r="AI406"/>
  <c r="AA440"/>
  <c r="E177" i="8"/>
  <c r="U228" i="3"/>
  <c r="Z190" i="8"/>
  <c r="D210" i="3"/>
  <c r="AD526" i="12"/>
  <c r="K427" i="8"/>
  <c r="AG258"/>
  <c r="H72" i="3"/>
  <c r="U148" i="8"/>
  <c r="AA113"/>
  <c r="O283"/>
  <c r="AH525" i="3"/>
  <c r="Z121"/>
  <c r="D434" i="12"/>
  <c r="AD230"/>
  <c r="B329" i="3"/>
  <c r="U316"/>
  <c r="AH446"/>
  <c r="J230" i="8"/>
  <c r="H121" i="3"/>
  <c r="E364"/>
  <c r="P313" i="8"/>
  <c r="E92"/>
  <c r="V383" i="3"/>
  <c r="ED8" i="12"/>
  <c r="E481" i="3"/>
  <c r="N286" i="8"/>
  <c r="D234" i="12"/>
  <c r="K263" i="3"/>
  <c r="AF35"/>
  <c r="E258"/>
  <c r="I317" i="8"/>
  <c r="B147"/>
  <c r="D171"/>
  <c r="K215" i="3"/>
  <c r="H507" i="8"/>
  <c r="Z95"/>
  <c r="J198"/>
  <c r="ED27" i="12"/>
  <c r="AB84" i="3"/>
  <c r="D109"/>
  <c r="O99" i="8"/>
  <c r="D188" i="12"/>
  <c r="ED125"/>
  <c r="AB440" i="3"/>
  <c r="AA8"/>
  <c r="AA293" i="8"/>
  <c r="AA396" i="3"/>
  <c r="K464" i="8"/>
  <c r="I235" i="3"/>
  <c r="C71"/>
  <c r="AC397" i="8"/>
  <c r="AB185" i="3"/>
  <c r="T181"/>
  <c r="AI522"/>
  <c r="AF356"/>
  <c r="J68" i="8"/>
  <c r="I430"/>
  <c r="U65" i="3"/>
  <c r="AA225" i="8"/>
  <c r="B301" i="3"/>
  <c r="D467" i="12"/>
  <c r="D452" i="8"/>
  <c r="J158" i="3"/>
  <c r="K218"/>
  <c r="B220" i="8"/>
  <c r="CD107" i="12"/>
  <c r="K313" i="8"/>
  <c r="AI126" i="3"/>
  <c r="C504" i="8"/>
  <c r="K228" i="3"/>
  <c r="E355"/>
  <c r="T428" i="8"/>
  <c r="B368" i="3"/>
  <c r="N66" i="8"/>
  <c r="H150"/>
  <c r="D144"/>
  <c r="BD77" i="12"/>
  <c r="AG369" i="8"/>
  <c r="B360" i="3"/>
  <c r="AB243"/>
  <c r="C347"/>
  <c r="Z121" i="8"/>
  <c r="AC306"/>
  <c r="BD407" i="12"/>
  <c r="B249" i="3"/>
  <c r="H394" i="8"/>
  <c r="D68" i="3"/>
  <c r="AI243" i="8"/>
  <c r="D310" i="3"/>
  <c r="T471"/>
  <c r="K330"/>
  <c r="C175"/>
  <c r="J48"/>
  <c r="AC276"/>
  <c r="B100" i="8"/>
  <c r="H393" i="3"/>
  <c r="D529"/>
  <c r="D362" i="8"/>
  <c r="H431"/>
  <c r="AH110" i="3"/>
  <c r="DD130" i="12"/>
  <c r="AG378" i="8"/>
  <c r="Z297"/>
  <c r="V223"/>
  <c r="AD65" i="12"/>
  <c r="E461" i="8"/>
  <c r="B56" i="3"/>
  <c r="E159"/>
  <c r="V157" i="8"/>
  <c r="D192" i="3"/>
  <c r="BD541" i="12"/>
  <c r="AC177" i="8"/>
  <c r="AH213" i="3"/>
  <c r="U6"/>
  <c r="O73" i="8"/>
  <c r="Q273"/>
  <c r="V85" i="3"/>
  <c r="N26" i="8"/>
  <c r="Z326" i="3"/>
  <c r="BD521" i="12"/>
  <c r="C257" i="8"/>
  <c r="Q319"/>
  <c r="D372" i="3"/>
  <c r="Q138" i="8"/>
  <c r="J147"/>
  <c r="AB395"/>
  <c r="CD164" i="12"/>
  <c r="AH15" i="3"/>
  <c r="BD153" i="12"/>
  <c r="AB130" i="3"/>
  <c r="Q389" i="8"/>
  <c r="T382" i="3"/>
  <c r="B48" i="8"/>
  <c r="Z67"/>
  <c r="ED407" i="12"/>
  <c r="P408" i="8"/>
  <c r="B142"/>
  <c r="D525" i="3"/>
  <c r="H212" i="8"/>
  <c r="K144" i="3"/>
  <c r="C88"/>
  <c r="E313"/>
  <c r="P96" i="8"/>
  <c r="E252"/>
  <c r="BD252" i="12"/>
  <c r="C39" i="8"/>
  <c r="P202"/>
  <c r="J336"/>
  <c r="C71"/>
  <c r="U44" i="3"/>
  <c r="E494" i="8"/>
  <c r="W220"/>
  <c r="ED33" i="12"/>
  <c r="AA212" i="3"/>
  <c r="G75" i="6"/>
  <c r="V80" i="3"/>
  <c r="C324"/>
  <c r="W200" i="8"/>
  <c r="D177" i="12"/>
  <c r="P37" i="8"/>
  <c r="P327"/>
  <c r="AG38" i="3"/>
  <c r="J353"/>
  <c r="D170"/>
  <c r="T307" i="8"/>
  <c r="AA342" i="3"/>
  <c r="T150"/>
  <c r="AA376"/>
  <c r="K28" i="8"/>
  <c r="U83"/>
  <c r="J336" i="3"/>
  <c r="B394"/>
  <c r="AC132"/>
  <c r="D439" i="8"/>
  <c r="H356" i="3"/>
  <c r="W335"/>
  <c r="Z95"/>
  <c r="AH243"/>
  <c r="B166"/>
  <c r="B269" i="8"/>
  <c r="E71" i="3"/>
  <c r="C153" i="8"/>
  <c r="V292" i="3"/>
  <c r="V84"/>
  <c r="V482"/>
  <c r="AF217"/>
  <c r="AA172" i="8"/>
  <c r="Z396"/>
  <c r="T24"/>
  <c r="W42" i="3"/>
  <c r="C488" i="8"/>
  <c r="T163" i="3"/>
  <c r="D245" i="12"/>
  <c r="U289" i="3"/>
  <c r="D460" i="8"/>
  <c r="B187"/>
  <c r="J66" i="3"/>
  <c r="AG175"/>
  <c r="T267"/>
  <c r="W420"/>
  <c r="BD40" i="12"/>
  <c r="AA451" i="3"/>
  <c r="E45" i="8"/>
  <c r="I303"/>
  <c r="I326" i="3"/>
  <c r="AB191" i="8"/>
  <c r="T132" i="3"/>
  <c r="AB374" i="8"/>
  <c r="H9" i="3"/>
  <c r="ED49" i="12"/>
  <c r="CD468"/>
  <c r="E316" i="8"/>
  <c r="AG434" i="3"/>
  <c r="K127" i="8"/>
  <c r="CD130" i="12"/>
  <c r="D82"/>
  <c r="J243" i="3"/>
  <c r="Z275"/>
  <c r="C377"/>
  <c r="DD229" i="12"/>
  <c r="D196"/>
  <c r="U328" i="3"/>
  <c r="B263"/>
  <c r="AD502" i="12"/>
  <c r="AC221" i="3"/>
  <c r="B209"/>
  <c r="AH168"/>
  <c r="AD212" i="12"/>
  <c r="B158" i="3"/>
  <c r="AD250" i="12"/>
  <c r="ED42"/>
  <c r="H116" i="8"/>
  <c r="I325"/>
  <c r="O284"/>
  <c r="DD350" i="12"/>
  <c r="DD108"/>
  <c r="J243" i="8"/>
  <c r="K31"/>
  <c r="ED192" i="12"/>
  <c r="AA25" i="3"/>
  <c r="E163"/>
  <c r="V270" i="8"/>
  <c r="CD513" i="12"/>
  <c r="B382" i="8"/>
  <c r="K9" i="3"/>
  <c r="U109" i="8"/>
  <c r="T170"/>
  <c r="E295" i="6"/>
  <c r="AG129" i="8"/>
  <c r="W184"/>
  <c r="V309"/>
  <c r="AB361"/>
  <c r="AI90"/>
  <c r="AH281" i="3"/>
  <c r="F403" i="6"/>
  <c r="AF134" i="8"/>
  <c r="P200"/>
  <c r="W463"/>
  <c r="E376" i="6"/>
  <c r="K248" i="8"/>
  <c r="N434"/>
  <c r="C380"/>
  <c r="AF354"/>
  <c r="AH480" i="3"/>
  <c r="H339" i="8"/>
  <c r="AG265"/>
  <c r="AA191"/>
  <c r="I204" i="3"/>
  <c r="W30"/>
  <c r="AA69"/>
  <c r="AG79"/>
  <c r="AB415"/>
  <c r="I229" i="8"/>
  <c r="D77" i="6"/>
  <c r="AC245" i="3"/>
  <c r="K141" i="8"/>
  <c r="C423" i="3"/>
  <c r="D157" i="6"/>
  <c r="AH227" i="3"/>
  <c r="B116" i="8"/>
  <c r="I157" i="3"/>
  <c r="AC64"/>
  <c r="W234" i="8"/>
  <c r="AH343" i="3"/>
  <c r="N394" i="8"/>
  <c r="T329"/>
  <c r="AH483" i="3"/>
  <c r="D415" i="8"/>
  <c r="T204"/>
  <c r="N294"/>
  <c r="AD84" i="12"/>
  <c r="J66" i="8"/>
  <c r="Z76" i="3"/>
  <c r="Z226" i="8"/>
  <c r="AH478" i="3"/>
  <c r="H124"/>
  <c r="J427"/>
  <c r="AB483"/>
  <c r="D23" i="12"/>
  <c r="O473" i="8"/>
  <c r="AH344" i="3"/>
  <c r="AB502" i="8"/>
  <c r="Q518"/>
  <c r="BD480" i="12"/>
  <c r="AA155" i="8"/>
  <c r="V478"/>
  <c r="AH354" i="3"/>
  <c r="AB399"/>
  <c r="D233"/>
  <c r="D171"/>
  <c r="AA267" i="8"/>
  <c r="B211" i="3"/>
  <c r="N331" i="8"/>
  <c r="H70"/>
  <c r="B439"/>
  <c r="B353"/>
  <c r="J354"/>
  <c r="AD447" i="12"/>
  <c r="K282" i="3"/>
  <c r="V370"/>
  <c r="P518" i="8"/>
  <c r="ED488" i="12"/>
  <c r="AD409"/>
  <c r="B76" i="8"/>
  <c r="Z364" i="3"/>
  <c r="T311" i="8"/>
  <c r="DD352" i="12"/>
  <c r="K243" i="3"/>
  <c r="AH472"/>
  <c r="K157"/>
  <c r="J58"/>
  <c r="W61"/>
  <c r="B307"/>
  <c r="B445"/>
  <c r="D393" i="12"/>
  <c r="ED296"/>
  <c r="H310" i="3"/>
  <c r="D366" i="12"/>
  <c r="AD207"/>
  <c r="D261"/>
  <c r="K450" i="8"/>
  <c r="DD477" i="12"/>
  <c r="AB24" i="3"/>
  <c r="CD224" i="12"/>
  <c r="C264" i="8"/>
  <c r="AH247" i="3"/>
  <c r="D33" i="12"/>
  <c r="AG249" i="8"/>
  <c r="I44"/>
  <c r="BD312" i="12"/>
  <c r="I487" i="8"/>
  <c r="W456" i="3"/>
  <c r="H269"/>
  <c r="U486"/>
  <c r="BD171" i="12"/>
  <c r="U458" i="3"/>
  <c r="AF357"/>
  <c r="AB35"/>
  <c r="AH363"/>
  <c r="W83"/>
  <c r="C325" i="8"/>
  <c r="AI524" i="3"/>
  <c r="C463"/>
  <c r="E186"/>
  <c r="AA9"/>
  <c r="AB305"/>
  <c r="D172" i="8"/>
  <c r="BD12" i="12"/>
  <c r="O269" i="8"/>
  <c r="D262" i="12"/>
  <c r="AI29" i="3"/>
  <c r="ED218" i="12"/>
  <c r="C86" i="3"/>
  <c r="T65"/>
  <c r="T482"/>
  <c r="C39"/>
  <c r="AB256" i="8"/>
  <c r="DD349" i="12"/>
  <c r="N192" i="8"/>
  <c r="C289"/>
  <c r="E151" i="3"/>
  <c r="AF4" i="8"/>
  <c r="AI184"/>
  <c r="AF227" i="3"/>
  <c r="U207" i="8"/>
  <c r="N279"/>
  <c r="E433"/>
  <c r="V372" i="3"/>
  <c r="AI162"/>
  <c r="AH403"/>
  <c r="Z54"/>
  <c r="D305"/>
  <c r="AB206"/>
  <c r="AD380" i="12"/>
  <c r="D284" i="3"/>
  <c r="AI259" i="8"/>
  <c r="AH418" i="3"/>
  <c r="E277"/>
  <c r="Z422"/>
  <c r="J27"/>
  <c r="AC119"/>
  <c r="K264"/>
  <c r="C393"/>
  <c r="K60" i="8"/>
  <c r="T484" i="3"/>
  <c r="ED60" i="12"/>
  <c r="AA529" i="3"/>
  <c r="P346" i="8"/>
  <c r="AI322"/>
  <c r="B38" i="3"/>
  <c r="K451" i="8"/>
  <c r="ED213" i="12"/>
  <c r="C263" i="3"/>
  <c r="AI174"/>
  <c r="BD313" i="12"/>
  <c r="Z215" i="8"/>
  <c r="D371" i="12"/>
  <c r="V49" i="3"/>
  <c r="AC74"/>
  <c r="T227"/>
  <c r="T319"/>
  <c r="CD203" i="12"/>
  <c r="W309" i="3"/>
  <c r="U67"/>
  <c r="E305"/>
  <c r="Z112"/>
  <c r="H213" i="8"/>
  <c r="T475" i="3"/>
  <c r="V465"/>
  <c r="J371" i="8"/>
  <c r="C219" i="3"/>
  <c r="V406"/>
  <c r="T507" i="8"/>
  <c r="H239"/>
  <c r="E328"/>
  <c r="H305"/>
  <c r="AD517" i="12"/>
  <c r="AB374" i="3"/>
  <c r="AC416"/>
  <c r="AH317"/>
  <c r="W463"/>
  <c r="B244" i="8"/>
  <c r="D176"/>
  <c r="N416"/>
  <c r="V439" i="3"/>
  <c r="I46" i="8"/>
  <c r="AA388"/>
  <c r="B367"/>
  <c r="AI187" i="3"/>
  <c r="DD303" i="12"/>
  <c r="E431" i="8"/>
  <c r="K324" i="3"/>
  <c r="E472" i="6"/>
  <c r="W122" i="8"/>
  <c r="D258"/>
  <c r="AF456"/>
  <c r="N160"/>
  <c r="C17"/>
  <c r="C306" i="3"/>
  <c r="E200" i="6"/>
  <c r="AA4" i="8"/>
  <c r="AG308"/>
  <c r="V39"/>
  <c r="AG10" i="3"/>
  <c r="O480" i="8"/>
  <c r="N120"/>
  <c r="BD115" i="12"/>
  <c r="D5" i="3"/>
  <c r="AG465"/>
  <c r="AI396"/>
  <c r="J159" i="8"/>
  <c r="J126"/>
  <c r="J192"/>
  <c r="AG257"/>
  <c r="N245"/>
  <c r="D96"/>
  <c r="ED557" i="12"/>
  <c r="E350" i="8"/>
  <c r="J215"/>
  <c r="AA493" i="3"/>
  <c r="AG402"/>
  <c r="I436"/>
  <c r="AA89"/>
  <c r="K263" i="8"/>
  <c r="P481"/>
  <c r="E217"/>
  <c r="O190"/>
  <c r="D225" i="12"/>
  <c r="CD409"/>
  <c r="T312" i="3"/>
  <c r="AH101"/>
  <c r="C45"/>
  <c r="O501" i="8"/>
  <c r="DD81" i="12"/>
  <c r="U482" i="8"/>
  <c r="DD484" i="12"/>
  <c r="I275" i="3"/>
  <c r="D184" i="12"/>
  <c r="W427" i="3"/>
  <c r="AA219"/>
  <c r="AB470"/>
  <c r="AC103"/>
  <c r="I123" i="8"/>
  <c r="AD527" i="12"/>
  <c r="AG70" i="3"/>
  <c r="E484"/>
  <c r="U240"/>
  <c r="AB80"/>
  <c r="B500" i="8"/>
  <c r="D42"/>
  <c r="DD357" i="12"/>
  <c r="AI203" i="3"/>
  <c r="AC323"/>
  <c r="AD546" i="12"/>
  <c r="H173" i="8"/>
  <c r="C412"/>
  <c r="P425"/>
  <c r="AA208" i="3"/>
  <c r="J347"/>
  <c r="C433"/>
  <c r="K441"/>
  <c r="U356"/>
  <c r="G366" i="6"/>
  <c r="T190" i="3"/>
  <c r="AH175"/>
  <c r="Z298"/>
  <c r="V329"/>
  <c r="D181" i="8"/>
  <c r="J275" i="3"/>
  <c r="O8" i="8"/>
  <c r="C461" i="3"/>
  <c r="J374"/>
  <c r="BD507" i="12"/>
  <c r="I26" i="3"/>
  <c r="H471" i="8"/>
  <c r="AA74" i="3"/>
  <c r="C451" i="8"/>
  <c r="AG5" i="3"/>
  <c r="ED57" i="12"/>
  <c r="U84" i="3"/>
  <c r="J169" i="8"/>
  <c r="BD155" i="12"/>
  <c r="D343" i="3"/>
  <c r="E440" i="8"/>
  <c r="E223"/>
  <c r="H375" i="3"/>
  <c r="B355"/>
  <c r="ED165" i="12"/>
  <c r="B110" i="3"/>
  <c r="W199"/>
  <c r="DD215" i="12"/>
  <c r="AH163" i="3"/>
  <c r="AI369"/>
  <c r="AA189" i="8"/>
  <c r="AB201"/>
  <c r="O134"/>
  <c r="P237"/>
  <c r="Z434"/>
  <c r="AC233"/>
  <c r="Q7"/>
  <c r="I395" i="3"/>
  <c r="AB281" i="8"/>
  <c r="W521"/>
  <c r="AA210"/>
  <c r="T475"/>
  <c r="Z286"/>
  <c r="C462"/>
  <c r="T109"/>
  <c r="Q444"/>
  <c r="AH440" i="3"/>
  <c r="AI124"/>
  <c r="N291" i="8"/>
  <c r="V158"/>
  <c r="AA23"/>
  <c r="C392"/>
  <c r="BD132" i="12"/>
  <c r="C109" i="3"/>
  <c r="U260"/>
  <c r="AB188"/>
  <c r="AD251" i="12"/>
  <c r="AG469" i="8"/>
  <c r="P140"/>
  <c r="N502"/>
  <c r="E38"/>
  <c r="N322"/>
  <c r="O270"/>
  <c r="AI383"/>
  <c r="ED55" i="12"/>
  <c r="AH31" i="3"/>
  <c r="K342" i="8"/>
  <c r="B208"/>
  <c r="AC78"/>
  <c r="G350" i="6"/>
  <c r="V37" i="8"/>
  <c r="Z188" i="3"/>
  <c r="J386"/>
  <c r="W408"/>
  <c r="C6" i="8"/>
  <c r="J184" i="3"/>
  <c r="AF127"/>
  <c r="AI39"/>
  <c r="AD374" i="12"/>
  <c r="I179" i="8"/>
  <c r="D488" i="12"/>
  <c r="AD210"/>
  <c r="E305" i="8"/>
  <c r="J112" i="3"/>
  <c r="AA6"/>
  <c r="U288" i="8"/>
  <c r="AC327" i="3"/>
  <c r="T422"/>
  <c r="T45"/>
  <c r="AH508" i="8"/>
  <c r="AH106" i="3"/>
  <c r="AC198" i="8"/>
  <c r="E276"/>
  <c r="T276"/>
  <c r="I442" i="3"/>
  <c r="K326"/>
  <c r="B63" i="8"/>
  <c r="U280" i="3"/>
  <c r="B420"/>
  <c r="D219" i="8"/>
  <c r="ED176" i="12"/>
  <c r="U229" i="3"/>
  <c r="AB372" i="8"/>
  <c r="AC301"/>
  <c r="AH21" i="3"/>
  <c r="T242"/>
  <c r="AB236"/>
  <c r="Q195" i="8"/>
  <c r="AA250"/>
  <c r="AC437" i="3"/>
  <c r="D379" i="8"/>
  <c r="DD458" i="12"/>
  <c r="J119" i="3"/>
  <c r="CD448" i="12"/>
  <c r="AC91" i="3"/>
  <c r="V240"/>
  <c r="Z453" i="8"/>
  <c r="K317"/>
  <c r="AG473" i="3"/>
  <c r="J252"/>
  <c r="C57"/>
  <c r="D203"/>
  <c r="AA193" i="8"/>
  <c r="AC79" i="3"/>
  <c r="J216"/>
  <c r="V53" i="8"/>
  <c r="CD85" i="12"/>
  <c r="AD435"/>
  <c r="C78" i="3"/>
  <c r="I135" i="8"/>
  <c r="U359" i="3"/>
  <c r="AA19"/>
  <c r="AB368"/>
  <c r="H331" i="8"/>
  <c r="BD8" i="12"/>
  <c r="C247" i="3"/>
  <c r="H496" i="8"/>
  <c r="D122" i="12"/>
  <c r="AA251" i="8"/>
  <c r="ED211" i="12"/>
  <c r="CD293"/>
  <c r="ED209"/>
  <c r="U366" i="3"/>
  <c r="D498"/>
  <c r="E356"/>
  <c r="AI504"/>
  <c r="H362"/>
  <c r="K200" i="8"/>
  <c r="D339" i="3"/>
  <c r="BD401" i="12"/>
  <c r="CD177"/>
  <c r="CD116"/>
  <c r="AA104" i="3"/>
  <c r="CD425" i="12"/>
  <c r="D280" i="8"/>
  <c r="AA63"/>
  <c r="U296" i="3"/>
  <c r="AD464" i="12"/>
  <c r="AD414"/>
  <c r="E54" i="3"/>
  <c r="W169"/>
  <c r="ED422" i="12"/>
  <c r="BD465"/>
  <c r="ED433"/>
  <c r="I60" i="8"/>
  <c r="D223"/>
  <c r="K222" i="3"/>
  <c r="N67" i="8"/>
  <c r="T91" i="3"/>
  <c r="AD45" i="12"/>
  <c r="AI407" i="3"/>
  <c r="BD289" i="12"/>
  <c r="AC276" i="8"/>
  <c r="D412"/>
  <c r="J227"/>
  <c r="AC371" i="3"/>
  <c r="I388"/>
  <c r="AI395"/>
  <c r="CD275" i="12"/>
  <c r="C35" i="8"/>
  <c r="V295" i="3"/>
  <c r="AI501"/>
  <c r="J305"/>
  <c r="H292"/>
  <c r="AA393"/>
  <c r="AH322"/>
  <c r="AH137" i="8"/>
  <c r="B365"/>
  <c r="E345"/>
  <c r="E463"/>
  <c r="C268" i="3"/>
  <c r="C300"/>
  <c r="E191"/>
  <c r="DD316" i="12"/>
  <c r="AI339" i="3"/>
  <c r="K190"/>
  <c r="T172"/>
  <c r="AH323"/>
  <c r="V236" i="8"/>
  <c r="C82"/>
  <c r="D232" i="3"/>
  <c r="H458" i="8"/>
  <c r="AF307" i="3"/>
  <c r="T256"/>
  <c r="C235" i="8"/>
  <c r="AF9" i="3"/>
  <c r="T420"/>
  <c r="E240"/>
  <c r="Z36" i="8"/>
  <c r="E203"/>
  <c r="T390"/>
  <c r="Z24"/>
  <c r="Z153"/>
  <c r="N480"/>
  <c r="AI48"/>
  <c r="AB386"/>
  <c r="Z367"/>
  <c r="H381"/>
  <c r="E464"/>
  <c r="I406"/>
  <c r="AB308"/>
  <c r="V337" i="3"/>
  <c r="I95" i="8"/>
  <c r="ED411" i="12"/>
  <c r="DD74"/>
  <c r="AB6" i="8"/>
  <c r="U446"/>
  <c r="AI289"/>
  <c r="Q156"/>
  <c r="AI118"/>
  <c r="I403"/>
  <c r="AH350"/>
  <c r="E79"/>
  <c r="Z329"/>
  <c r="K46"/>
  <c r="U467"/>
  <c r="D376" i="3"/>
  <c r="AH359" i="8"/>
  <c r="J64"/>
  <c r="AD506" i="12"/>
  <c r="AF17" i="3"/>
  <c r="J140" i="8"/>
  <c r="E476" i="3"/>
  <c r="P114" i="8"/>
  <c r="K406"/>
  <c r="AB341" i="3"/>
  <c r="T273"/>
  <c r="AH427"/>
  <c r="D389" i="6"/>
  <c r="AI274" i="3"/>
  <c r="E381"/>
  <c r="D522" i="8"/>
  <c r="AF447" i="3"/>
  <c r="B331"/>
  <c r="CD57" i="12"/>
  <c r="AG16" i="3"/>
  <c r="J172"/>
  <c r="AG420" i="8"/>
  <c r="AC416"/>
  <c r="DD377" i="12"/>
  <c r="C311" i="3"/>
  <c r="B36"/>
  <c r="AH439"/>
  <c r="CD61" i="12"/>
  <c r="AF430" i="3"/>
  <c r="I82"/>
  <c r="BD558" i="12"/>
  <c r="I350" i="3"/>
  <c r="H299"/>
  <c r="AA21"/>
  <c r="AI410"/>
  <c r="V417"/>
  <c r="T228"/>
  <c r="AI382"/>
  <c r="AG237"/>
  <c r="AF54"/>
  <c r="U161" i="8"/>
  <c r="H49"/>
  <c r="C438"/>
  <c r="AF491"/>
  <c r="D193" i="6"/>
  <c r="G473"/>
  <c r="O292" i="8"/>
  <c r="J153"/>
  <c r="C293"/>
  <c r="DD223" i="12"/>
  <c r="T485" i="8"/>
  <c r="C317" i="3"/>
  <c r="AF392"/>
  <c r="W167" i="8"/>
  <c r="D100"/>
  <c r="AI28" i="3"/>
  <c r="I61" i="8"/>
  <c r="AC464" i="3"/>
  <c r="D168" i="8"/>
  <c r="I507"/>
  <c r="AH289"/>
  <c r="U210" i="3"/>
  <c r="E122" i="8"/>
  <c r="C23"/>
  <c r="E140"/>
  <c r="J308"/>
  <c r="P520"/>
  <c r="H57"/>
  <c r="CD369" i="12"/>
  <c r="Z71" i="3"/>
  <c r="ED130" i="12"/>
  <c r="W24" i="3"/>
  <c r="V209"/>
  <c r="C12" i="8"/>
  <c r="Z372" i="3"/>
  <c r="BD296" i="12"/>
  <c r="ED458"/>
  <c r="D124" i="8"/>
  <c r="AG77"/>
  <c r="AA374" i="3"/>
  <c r="V336"/>
  <c r="I243" i="8"/>
  <c r="AC154"/>
  <c r="AF5" i="3"/>
  <c r="AG524"/>
  <c r="J384"/>
  <c r="C60"/>
  <c r="ED22" i="12"/>
  <c r="CD170"/>
  <c r="K231" i="8"/>
  <c r="AB356"/>
  <c r="H293"/>
  <c r="J277"/>
  <c r="V492" i="3"/>
  <c r="O474" i="8"/>
  <c r="AC413" i="3"/>
  <c r="D309" i="8"/>
  <c r="CD435" i="12"/>
  <c r="W388" i="8"/>
  <c r="AF399"/>
  <c r="Q400"/>
  <c r="AC76" i="3"/>
  <c r="Z370"/>
  <c r="BD127" i="12"/>
  <c r="C387" i="3"/>
  <c r="AF409"/>
  <c r="Z43"/>
  <c r="AC425"/>
  <c r="E108" i="8"/>
  <c r="I343"/>
  <c r="W135" i="3"/>
  <c r="C256" i="8"/>
  <c r="B8"/>
  <c r="J281" i="3"/>
  <c r="AI430"/>
  <c r="D437"/>
  <c r="AA508" i="8"/>
  <c r="D253"/>
  <c r="AB207" i="3"/>
  <c r="C362"/>
  <c r="B358" i="8"/>
  <c r="B191" i="3"/>
  <c r="H64"/>
  <c r="ED421" i="12"/>
  <c r="C124" i="8"/>
  <c r="AB152" i="3"/>
  <c r="I236"/>
  <c r="AA277"/>
  <c r="AA202"/>
  <c r="W49"/>
  <c r="AI371"/>
  <c r="K424"/>
  <c r="D444"/>
  <c r="T252"/>
  <c r="AI317"/>
  <c r="CD483" i="12"/>
  <c r="D97" i="3"/>
  <c r="C421"/>
  <c r="T262" i="8"/>
  <c r="AA7" i="3"/>
  <c r="DD253" i="12"/>
  <c r="ED476"/>
  <c r="J404" i="8"/>
  <c r="U61" i="3"/>
  <c r="BD189" i="12"/>
  <c r="CD108"/>
  <c r="AH326" i="3"/>
  <c r="B516"/>
  <c r="E295"/>
  <c r="U401"/>
  <c r="J401"/>
  <c r="W248"/>
  <c r="I385"/>
  <c r="E56" i="8"/>
  <c r="D498"/>
  <c r="C208" i="3"/>
  <c r="AD59" i="12"/>
  <c r="ED172"/>
  <c r="V265" i="3"/>
  <c r="AI189"/>
  <c r="N425" i="8"/>
  <c r="V246"/>
  <c r="Z111" i="3"/>
  <c r="C72" i="8"/>
  <c r="J511"/>
  <c r="P126"/>
  <c r="AF407" i="3"/>
  <c r="DD470" i="12"/>
  <c r="AA408" i="3"/>
  <c r="E49"/>
  <c r="AH461" i="8"/>
  <c r="U478" i="3"/>
  <c r="E228" i="8"/>
  <c r="Q502"/>
  <c r="AC174" i="3"/>
  <c r="I139"/>
  <c r="D321" i="12"/>
  <c r="BD159"/>
  <c r="W131" i="3"/>
  <c r="I438" i="8"/>
  <c r="BD504" i="12"/>
  <c r="J494" i="8"/>
  <c r="U51"/>
  <c r="T215" i="3"/>
  <c r="K249"/>
  <c r="CD465" i="12"/>
  <c r="I432" i="3"/>
  <c r="AF382"/>
  <c r="W295"/>
  <c r="DD111" i="12"/>
  <c r="D274" i="3"/>
  <c r="I223"/>
  <c r="C428" i="8"/>
  <c r="D87"/>
  <c r="N318"/>
  <c r="AG318" i="3"/>
  <c r="W69"/>
  <c r="AA431"/>
  <c r="W51"/>
  <c r="AF215"/>
  <c r="AD343" i="12"/>
  <c r="C210" i="8"/>
  <c r="CD156" i="12"/>
  <c r="AF65" i="8"/>
  <c r="E253" i="6"/>
  <c r="F140"/>
  <c r="E405" i="8"/>
  <c r="N202"/>
  <c r="W314"/>
  <c r="T257"/>
  <c r="D298" i="6"/>
  <c r="AH381" i="8"/>
  <c r="P299"/>
  <c r="BD24" i="12"/>
  <c r="B489" i="8"/>
  <c r="K379" i="3"/>
  <c r="CD8" i="12"/>
  <c r="O71" i="8"/>
  <c r="AF470" i="3"/>
  <c r="T55" i="8"/>
  <c r="W230" i="3"/>
  <c r="U357"/>
  <c r="Q260" i="8"/>
  <c r="P17"/>
  <c r="E427"/>
  <c r="CD441" i="12"/>
  <c r="W481" i="3"/>
  <c r="J471" i="8"/>
  <c r="Q448"/>
  <c r="D209" i="6"/>
  <c r="AH134" i="3"/>
  <c r="D77" i="12"/>
  <c r="DD42"/>
  <c r="E521" i="3"/>
  <c r="Q505" i="8"/>
  <c r="AF40"/>
  <c r="C529" i="3"/>
  <c r="DD434" i="12"/>
  <c r="K311" i="3"/>
  <c r="U76"/>
  <c r="BD263" i="12"/>
  <c r="C220" i="3"/>
  <c r="AC263"/>
  <c r="ED88" i="12"/>
  <c r="D132"/>
  <c r="T205" i="3"/>
  <c r="J80" i="8"/>
  <c r="U225"/>
  <c r="I516"/>
  <c r="E235" i="3"/>
  <c r="D461"/>
  <c r="Z23"/>
  <c r="T500" i="8"/>
  <c r="AF271" i="3"/>
  <c r="V352" i="8"/>
  <c r="BD15" i="12"/>
  <c r="AD126"/>
  <c r="J307" i="8"/>
  <c r="N63"/>
  <c r="Z225" i="3"/>
  <c r="AH246"/>
  <c r="C305" i="8"/>
  <c r="D45"/>
  <c r="P98"/>
  <c r="BD165" i="12"/>
  <c r="BD519"/>
  <c r="V233" i="3"/>
  <c r="D399" i="8"/>
  <c r="E474" i="3"/>
  <c r="W100" i="8"/>
  <c r="H510"/>
  <c r="B272"/>
  <c r="AA379"/>
  <c r="C34" i="3"/>
  <c r="AC394" i="8"/>
  <c r="U327"/>
  <c r="B112" i="3"/>
  <c r="E26"/>
  <c r="D411"/>
  <c r="AB444"/>
  <c r="I256"/>
  <c r="E63" i="8"/>
  <c r="B352"/>
  <c r="V284" i="3"/>
  <c r="Z366"/>
  <c r="K384"/>
  <c r="T293"/>
  <c r="AD184" i="12"/>
  <c r="H125" i="3"/>
  <c r="W281"/>
  <c r="ED344" i="12"/>
  <c r="DD406"/>
  <c r="CD415"/>
  <c r="D317" i="8"/>
  <c r="AB408" i="3"/>
  <c r="J268"/>
  <c r="AD539" i="12"/>
  <c r="J212" i="3"/>
  <c r="I400" i="8"/>
  <c r="AB122" i="3"/>
  <c r="O75" i="8"/>
  <c r="U85"/>
  <c r="AC404"/>
  <c r="P36"/>
  <c r="D44" i="6"/>
  <c r="V196" i="8"/>
  <c r="F18" i="6"/>
  <c r="AB376" i="8"/>
  <c r="O430"/>
  <c r="Q406"/>
  <c r="K36"/>
  <c r="AF152"/>
  <c r="Z337"/>
  <c r="P255"/>
  <c r="AC479" i="3"/>
  <c r="V371"/>
  <c r="J427" i="8"/>
  <c r="H335"/>
  <c r="N330"/>
  <c r="Q380"/>
  <c r="E509" i="3"/>
  <c r="AC153"/>
  <c r="J209" i="8"/>
  <c r="U202" i="3"/>
  <c r="B392" i="8"/>
  <c r="AC50"/>
  <c r="AI308" i="3"/>
  <c r="T218"/>
  <c r="B234" i="8"/>
  <c r="AD72" i="12"/>
  <c r="D391"/>
  <c r="E257" i="8"/>
  <c r="J127"/>
  <c r="AI321" i="3"/>
  <c r="DD158" i="12"/>
  <c r="AI444" i="8"/>
  <c r="AG111"/>
  <c r="D485" i="3"/>
  <c r="AH245" i="8"/>
  <c r="AH290" i="3"/>
  <c r="H202"/>
  <c r="O493" i="8"/>
  <c r="K58"/>
  <c r="W286" i="3"/>
  <c r="DD322" i="12"/>
  <c r="H386" i="8"/>
  <c r="DD429" i="12"/>
  <c r="D358"/>
  <c r="B296" i="8"/>
  <c r="AF506" i="3"/>
  <c r="BD240" i="12"/>
  <c r="Z263" i="3"/>
  <c r="E92"/>
  <c r="T63"/>
  <c r="AD68" i="12"/>
  <c r="AA332" i="3"/>
  <c r="E437"/>
  <c r="Q459" i="8"/>
  <c r="AC505" i="3"/>
  <c r="D454" i="8"/>
  <c r="AF174" i="3"/>
  <c r="CD288" i="12"/>
  <c r="AA183" i="3"/>
  <c r="B529"/>
  <c r="CD514" i="12"/>
  <c r="K410" i="3"/>
  <c r="AH340"/>
  <c r="Z253"/>
  <c r="E488"/>
  <c r="AA384"/>
  <c r="U217"/>
  <c r="C322" i="8"/>
  <c r="AG131" i="3"/>
  <c r="CD494" i="12"/>
  <c r="AC503" i="3"/>
  <c r="AB71"/>
  <c r="B279"/>
  <c r="V334" i="8"/>
  <c r="AD201" i="12"/>
  <c r="J502" i="8"/>
  <c r="H27"/>
  <c r="AB24"/>
  <c r="AH495" i="3"/>
  <c r="ED272" i="12"/>
  <c r="B418" i="3"/>
  <c r="E124"/>
  <c r="J505" i="8"/>
  <c r="E10" i="3"/>
  <c r="H488" i="8"/>
  <c r="AG33" i="3"/>
  <c r="AC491"/>
  <c r="D190" i="8"/>
  <c r="K338" i="3"/>
  <c r="U133"/>
  <c r="K77"/>
  <c r="B293" i="8"/>
  <c r="BD326" i="12"/>
  <c r="Z228" i="8"/>
  <c r="AG212" i="3"/>
  <c r="T228" i="8"/>
  <c r="AD525" i="12"/>
  <c r="AA275" i="8"/>
  <c r="Z116"/>
  <c r="K322"/>
  <c r="O220"/>
  <c r="D335"/>
  <c r="E437"/>
  <c r="B246" i="3"/>
  <c r="BD315" i="12"/>
  <c r="AD345"/>
  <c r="D490"/>
  <c r="B200" i="3"/>
  <c r="J251"/>
  <c r="AH218"/>
  <c r="W100"/>
  <c r="I90"/>
  <c r="DD55" i="12"/>
  <c r="K313" i="3"/>
  <c r="AF499"/>
  <c r="U351"/>
  <c r="U376"/>
  <c r="DD335" i="12"/>
  <c r="D63"/>
  <c r="Z390" i="3"/>
  <c r="AC207"/>
  <c r="H271"/>
  <c r="AI12" i="8"/>
  <c r="I144" i="3"/>
  <c r="BD283" i="12"/>
  <c r="C70" i="3"/>
  <c r="I167"/>
  <c r="B207"/>
  <c r="E52" i="8"/>
  <c r="Z261"/>
  <c r="B325" i="3"/>
  <c r="U50"/>
  <c r="K119"/>
  <c r="C332"/>
  <c r="AD116" i="12"/>
  <c r="P286" i="8"/>
  <c r="E184" i="3"/>
  <c r="I210"/>
  <c r="AB333"/>
  <c r="K235"/>
  <c r="J508" i="8"/>
  <c r="AD494" i="12"/>
  <c r="B383" i="3"/>
  <c r="DD286" i="12"/>
  <c r="Q489" i="8"/>
  <c r="AF181" i="3"/>
  <c r="J29"/>
  <c r="N481" i="8"/>
  <c r="DD389" i="12"/>
  <c r="AD79"/>
  <c r="I308" i="3"/>
  <c r="V270"/>
  <c r="AC342"/>
  <c r="J30"/>
  <c r="AG23"/>
  <c r="E300"/>
  <c r="AD398" i="12"/>
  <c r="J400" i="8"/>
  <c r="V138" i="3"/>
  <c r="K219"/>
  <c r="H259"/>
  <c r="D106" i="8"/>
  <c r="AF524" i="3"/>
  <c r="W66"/>
  <c r="AF16"/>
  <c r="ED345" i="12"/>
  <c r="AB202" i="8"/>
  <c r="J230" i="3"/>
  <c r="AB88"/>
  <c r="AF438"/>
  <c r="DD529" i="12"/>
  <c r="AD287"/>
  <c r="AC155" i="3"/>
  <c r="E147" i="8"/>
  <c r="F319" i="6"/>
  <c r="AI238" i="8"/>
  <c r="AI253"/>
  <c r="Q224"/>
  <c r="D230" i="6"/>
  <c r="AC173" i="8"/>
  <c r="W422"/>
  <c r="Z6" i="3"/>
  <c r="W83" i="8"/>
  <c r="W518"/>
  <c r="AG104"/>
  <c r="AG496"/>
  <c r="DD67" i="12"/>
  <c r="J232" i="3"/>
  <c r="Z269"/>
  <c r="Z185" i="8"/>
  <c r="AB238"/>
  <c r="V63"/>
  <c r="D353" i="12"/>
  <c r="B420" i="8"/>
  <c r="AB190"/>
  <c r="AB69"/>
  <c r="AF42" i="3"/>
  <c r="O259" i="8"/>
  <c r="I291" i="3"/>
  <c r="D314"/>
  <c r="AA445" i="8"/>
  <c r="D354" i="3"/>
  <c r="E234" i="8"/>
  <c r="J117"/>
  <c r="AC514" i="3"/>
  <c r="V23"/>
  <c r="V402"/>
  <c r="V301"/>
  <c r="AG137"/>
  <c r="BD82" i="12"/>
  <c r="CD321"/>
  <c r="Q264" i="8"/>
  <c r="E480"/>
  <c r="AC33" i="3"/>
  <c r="W380" i="8"/>
  <c r="J238" i="3"/>
  <c r="K13"/>
  <c r="AB302"/>
  <c r="AB396"/>
  <c r="U428" i="8"/>
  <c r="D271"/>
  <c r="C52" i="3"/>
  <c r="I129"/>
  <c r="B497"/>
  <c r="I251" i="8"/>
  <c r="C32"/>
  <c r="BD432" i="12"/>
  <c r="U13" i="3"/>
  <c r="ED216" i="12"/>
  <c r="E68" i="3"/>
  <c r="AC66"/>
  <c r="V56"/>
  <c r="V119"/>
  <c r="BD467" i="12"/>
  <c r="T189" i="3"/>
  <c r="ED288" i="12"/>
  <c r="D161" i="8"/>
  <c r="V381" i="3"/>
  <c r="D294"/>
  <c r="H433"/>
  <c r="Z84"/>
  <c r="AD530" i="12"/>
  <c r="D277" i="3"/>
  <c r="Q463" i="8"/>
  <c r="D305" i="6"/>
  <c r="V222" i="8"/>
  <c r="T150"/>
  <c r="AH282" i="3"/>
  <c r="P244" i="8"/>
  <c r="C101"/>
  <c r="AA337"/>
  <c r="W379"/>
  <c r="AB433"/>
  <c r="Z237" i="3"/>
  <c r="G62" i="6"/>
  <c r="I17" i="8"/>
  <c r="U201"/>
  <c r="U487"/>
  <c r="AA357"/>
  <c r="E300"/>
  <c r="ED235" i="12"/>
  <c r="C445" i="3"/>
  <c r="AC501" i="8"/>
  <c r="AF100" i="3"/>
  <c r="D201"/>
  <c r="AC56"/>
  <c r="W126" i="8"/>
  <c r="K126"/>
  <c r="J428"/>
  <c r="Z446" i="3"/>
  <c r="AA463"/>
  <c r="AB159"/>
  <c r="D342" i="8"/>
  <c r="T456" i="3"/>
  <c r="C481"/>
  <c r="H472" i="8"/>
  <c r="O506"/>
  <c r="B322"/>
  <c r="AD11" i="12"/>
  <c r="E279" i="8"/>
  <c r="K503"/>
  <c r="T346" i="3"/>
  <c r="AH470"/>
  <c r="J99"/>
  <c r="BD61" i="12"/>
  <c r="AB9" i="8"/>
  <c r="CD255" i="12"/>
  <c r="ED85"/>
  <c r="E178" i="8"/>
  <c r="Q490"/>
  <c r="K373"/>
  <c r="U9" i="3"/>
  <c r="U131"/>
  <c r="D398" i="8"/>
  <c r="AD367" i="12"/>
  <c r="V308" i="3"/>
  <c r="H415"/>
  <c r="W52"/>
  <c r="B217"/>
  <c r="P13" i="8"/>
  <c r="AD20" i="12"/>
  <c r="Z128" i="3"/>
  <c r="N283" i="8"/>
  <c r="D491" i="12"/>
  <c r="AC460" i="3"/>
  <c r="CD395" i="12"/>
  <c r="Z40" i="3"/>
  <c r="AF324"/>
  <c r="K390"/>
  <c r="J124"/>
  <c r="O268" i="8"/>
  <c r="D250" i="3"/>
  <c r="AC278"/>
  <c r="U272" i="8"/>
  <c r="AH326"/>
  <c r="B17" i="3"/>
  <c r="AD301" i="12"/>
  <c r="I267" i="8"/>
  <c r="I215" i="3"/>
  <c r="K73"/>
  <c r="Z243"/>
  <c r="K276" i="8"/>
  <c r="E442"/>
  <c r="J411"/>
  <c r="D431"/>
  <c r="D303"/>
  <c r="BD270" i="12"/>
  <c r="AA366" i="3"/>
  <c r="AF86"/>
  <c r="D164" i="12"/>
  <c r="AH216" i="3"/>
  <c r="ED74" i="12"/>
  <c r="AC326" i="3"/>
  <c r="AH321"/>
  <c r="D143"/>
  <c r="J458" i="8"/>
  <c r="AF188" i="3"/>
  <c r="T246"/>
  <c r="D347"/>
  <c r="I132"/>
  <c r="E227"/>
  <c r="CD82" i="12"/>
  <c r="Z309" i="3"/>
  <c r="D230" i="12"/>
  <c r="BD255"/>
  <c r="E197" i="8"/>
  <c r="ED217" i="12"/>
  <c r="AF467" i="8"/>
  <c r="J343"/>
  <c r="I292" i="3"/>
  <c r="B140"/>
  <c r="BD300" i="12"/>
  <c r="D385" i="8"/>
  <c r="AF318" i="3"/>
  <c r="U179"/>
  <c r="V346"/>
  <c r="B237"/>
  <c r="AD280" i="12"/>
  <c r="D92" i="3"/>
  <c r="CD294" i="12"/>
  <c r="E153" i="3"/>
  <c r="B157"/>
  <c r="DD102" i="12"/>
  <c r="C294" i="3"/>
  <c r="H154"/>
  <c r="T116"/>
  <c r="T366"/>
  <c r="AC189"/>
  <c r="C236"/>
  <c r="V151"/>
  <c r="CD18" i="12"/>
  <c r="Z136" i="3"/>
  <c r="D357"/>
  <c r="Z471"/>
  <c r="C356" i="8"/>
  <c r="ED522" i="12"/>
  <c r="C489" i="8"/>
  <c r="E302" i="3"/>
  <c r="CD332" i="12"/>
  <c r="AA490" i="3"/>
  <c r="D518"/>
  <c r="I113"/>
  <c r="ED122" i="12"/>
  <c r="K24" i="3"/>
  <c r="H439" i="8"/>
  <c r="B14" i="3"/>
  <c r="B340"/>
  <c r="CD222" i="12"/>
  <c r="B63" i="3"/>
  <c r="AC521"/>
  <c r="AF75"/>
  <c r="AC352"/>
  <c r="AG284"/>
  <c r="I171"/>
  <c r="AB442" i="8"/>
  <c r="I191" i="3"/>
  <c r="I381" i="8"/>
  <c r="I80"/>
  <c r="K27" i="3"/>
  <c r="AG148"/>
  <c r="T297" i="8"/>
  <c r="AG483" i="3"/>
  <c r="E208"/>
  <c r="D378" i="12"/>
  <c r="K152" i="3"/>
  <c r="F201" i="6"/>
  <c r="D445" i="8"/>
  <c r="O176"/>
  <c r="W486"/>
  <c r="T265"/>
  <c r="AC222"/>
  <c r="AB370"/>
  <c r="J467"/>
  <c r="AF477"/>
  <c r="T99"/>
  <c r="K300"/>
  <c r="DD446" i="12"/>
  <c r="H60" i="8"/>
  <c r="U487" i="3"/>
  <c r="H271" i="8"/>
  <c r="C68" i="3"/>
  <c r="AA323" i="8"/>
  <c r="AD490" i="12"/>
  <c r="AB517" i="8"/>
  <c r="B409" i="3"/>
  <c r="AB74"/>
  <c r="W126"/>
  <c r="Z437" i="8"/>
  <c r="AA228" i="3"/>
  <c r="E182" i="8"/>
  <c r="AF325"/>
  <c r="D217" i="12"/>
  <c r="AH302" i="3"/>
  <c r="V160"/>
  <c r="O169" i="8"/>
  <c r="E456"/>
  <c r="U87" i="3"/>
  <c r="K114"/>
  <c r="E361" i="8"/>
  <c r="AH384" i="3"/>
  <c r="CD281" i="12"/>
  <c r="V374" i="3"/>
  <c r="V483"/>
  <c r="B357"/>
  <c r="DD106" i="12"/>
  <c r="BD393"/>
  <c r="H242" i="8"/>
  <c r="D483" i="3"/>
  <c r="Q423" i="8"/>
  <c r="CD115" i="12"/>
  <c r="C93" i="8"/>
  <c r="Q440"/>
  <c r="AF182" i="3"/>
  <c r="V470"/>
  <c r="B327"/>
  <c r="E275" i="8"/>
  <c r="J368" i="3"/>
  <c r="T185" i="8"/>
  <c r="AG84" i="3"/>
  <c r="AB252" i="8"/>
  <c r="C119"/>
  <c r="E80" i="3"/>
  <c r="J465" i="8"/>
  <c r="AI397" i="3"/>
  <c r="AD30" i="12"/>
  <c r="BD262"/>
  <c r="ED276"/>
  <c r="C99" i="8"/>
  <c r="E486" i="3"/>
  <c r="AD300" i="12"/>
  <c r="ED471"/>
  <c r="AG80" i="3"/>
  <c r="ED82" i="12"/>
  <c r="AI113" i="3"/>
  <c r="W342"/>
  <c r="CD245" i="12"/>
  <c r="Z444" i="3"/>
  <c r="D383" i="12"/>
  <c r="DD15"/>
  <c r="AC274" i="8"/>
  <c r="DD58" i="12"/>
  <c r="H320" i="3"/>
  <c r="DD304" i="12"/>
  <c r="I20" i="3"/>
  <c r="T467"/>
  <c r="U363" i="8"/>
  <c r="CD306" i="12"/>
  <c r="AF33" i="3"/>
  <c r="AB438"/>
  <c r="Z516"/>
  <c r="I309" i="8"/>
  <c r="J188" i="3"/>
  <c r="AD95" i="12"/>
  <c r="D430" i="6"/>
  <c r="H348" i="3"/>
  <c r="C136"/>
  <c r="B317"/>
  <c r="AI310" i="8"/>
  <c r="Z187" i="3"/>
  <c r="AD458" i="12"/>
  <c r="H35" i="3"/>
  <c r="D89" i="12"/>
  <c r="AI344" i="3"/>
  <c r="B473" i="8"/>
  <c r="V143"/>
  <c r="W14" i="3"/>
  <c r="AD292" i="12"/>
  <c r="D333" i="8"/>
  <c r="E147" i="3"/>
  <c r="J171"/>
  <c r="W372"/>
  <c r="AH500" i="8"/>
  <c r="J168" i="3"/>
  <c r="U200"/>
  <c r="W376" i="8"/>
  <c r="O457"/>
  <c r="W174"/>
  <c r="CD258" i="12"/>
  <c r="C445" i="8"/>
  <c r="G210" i="6"/>
  <c r="T509" i="8"/>
  <c r="AH436" i="3"/>
  <c r="AB497" i="8"/>
  <c r="Z276"/>
  <c r="AB261" i="3"/>
  <c r="T120" i="8"/>
  <c r="AF408"/>
  <c r="AB253" i="3"/>
  <c r="U341" i="8"/>
  <c r="AA488" i="3"/>
  <c r="U383" i="8"/>
  <c r="Z204" i="3"/>
  <c r="V103" i="8"/>
  <c r="K173" i="3"/>
  <c r="O517" i="8"/>
  <c r="AI165" i="3"/>
  <c r="K59" i="8"/>
  <c r="J283"/>
  <c r="DD115" i="12"/>
  <c r="B15" i="3"/>
  <c r="AF308" i="8"/>
  <c r="AC161"/>
  <c r="AF235"/>
  <c r="U340"/>
  <c r="H11" i="3"/>
  <c r="G401" i="6"/>
  <c r="ED478" i="12"/>
  <c r="C121" i="3"/>
  <c r="O126" i="8"/>
  <c r="J329"/>
  <c r="Q153"/>
  <c r="K446"/>
  <c r="T362"/>
  <c r="T95"/>
  <c r="E138"/>
  <c r="AI294" i="3"/>
  <c r="Q346" i="8"/>
  <c r="Q465"/>
  <c r="T398" i="3"/>
  <c r="O88" i="8"/>
  <c r="CD410" i="12"/>
  <c r="K336" i="3"/>
  <c r="J430" i="8"/>
  <c r="E175" i="3"/>
  <c r="B435" i="8"/>
  <c r="AG322"/>
  <c r="AB118"/>
  <c r="C405"/>
  <c r="AA75" i="3"/>
  <c r="N285" i="8"/>
  <c r="CD317" i="12"/>
  <c r="DD17"/>
  <c r="E529" i="3"/>
  <c r="AA336"/>
  <c r="E455" i="8"/>
  <c r="O312"/>
  <c r="W392" i="3"/>
  <c r="D431"/>
  <c r="CD212" i="12"/>
  <c r="AF398" i="3"/>
  <c r="AI156" i="8"/>
  <c r="CD543" i="12"/>
  <c r="AA472" i="3"/>
  <c r="D466" i="8"/>
  <c r="K311"/>
  <c r="B197"/>
  <c r="AA169" i="3"/>
  <c r="AB451"/>
  <c r="I504" i="8"/>
  <c r="V401" i="3"/>
  <c r="H188"/>
  <c r="K437" i="8"/>
  <c r="D189"/>
  <c r="V223" i="3"/>
  <c r="AI385"/>
  <c r="CD298" i="12"/>
  <c r="C185" i="8"/>
  <c r="B142" i="3"/>
  <c r="AB20"/>
  <c r="D379" i="6"/>
  <c r="H208" i="8"/>
  <c r="AI409"/>
  <c r="D187" i="3"/>
  <c r="D388" i="8"/>
  <c r="AA286"/>
  <c r="AI370" i="3"/>
  <c r="AG112"/>
  <c r="AB38"/>
  <c r="AG164"/>
  <c r="DD522" i="12"/>
  <c r="J209" i="3"/>
  <c r="V71"/>
  <c r="DD323" i="12"/>
  <c r="E233" i="3"/>
  <c r="AB64"/>
  <c r="AA477"/>
  <c r="AA514"/>
  <c r="AD254" i="12"/>
  <c r="CD359"/>
  <c r="AF178" i="3"/>
  <c r="T35"/>
  <c r="I245"/>
  <c r="U205"/>
  <c r="E6" i="8"/>
  <c r="BD107" i="12"/>
  <c r="AI406" i="8"/>
  <c r="K113" i="3"/>
  <c r="AC101" i="8"/>
  <c r="E224"/>
  <c r="AI527" i="3"/>
  <c r="B132"/>
  <c r="N393" i="8"/>
  <c r="C376" i="3"/>
  <c r="AC53"/>
  <c r="AC218"/>
  <c r="C479" i="8"/>
  <c r="BD522" i="12"/>
  <c r="H38" i="3"/>
  <c r="O257" i="8"/>
  <c r="Z206" i="3"/>
  <c r="Q404" i="8"/>
  <c r="AF274" i="3"/>
  <c r="C204" i="8"/>
  <c r="K500"/>
  <c r="D346" i="12"/>
  <c r="ED178"/>
  <c r="D175"/>
  <c r="O250" i="8"/>
  <c r="E125"/>
  <c r="AD327" i="12"/>
  <c r="W314" i="3"/>
  <c r="ED536" i="12"/>
  <c r="BD211"/>
  <c r="Z357" i="8"/>
  <c r="I388"/>
  <c r="AH115" i="3"/>
  <c r="AB521"/>
  <c r="ED90" i="12"/>
  <c r="D303"/>
  <c r="U473" i="3"/>
  <c r="DD373" i="12"/>
  <c r="I107" i="3"/>
  <c r="AB519"/>
  <c r="Z458" i="8"/>
  <c r="W367" i="3"/>
  <c r="W470"/>
  <c r="B153"/>
  <c r="J449" i="8"/>
  <c r="W275"/>
  <c r="C344" i="3"/>
  <c r="K253" i="8"/>
  <c r="H391" i="3"/>
  <c r="AH338"/>
  <c r="W25"/>
  <c r="V268"/>
  <c r="I199"/>
  <c r="C373" i="8"/>
  <c r="AI175" i="3"/>
  <c r="D414"/>
  <c r="D126" i="12"/>
  <c r="N489" i="8"/>
  <c r="U222" i="3"/>
  <c r="AC339"/>
  <c r="B502"/>
  <c r="U509" i="8"/>
  <c r="I7" i="3"/>
  <c r="E108"/>
  <c r="H214" i="8"/>
  <c r="V400" i="3"/>
  <c r="BD360" i="12"/>
  <c r="Z134" i="3"/>
  <c r="E291"/>
  <c r="G125" i="6"/>
  <c r="U246" i="8"/>
  <c r="AF127"/>
  <c r="AI494"/>
  <c r="H292"/>
  <c r="C452" i="3"/>
  <c r="E189" i="6"/>
  <c r="I217" i="3"/>
  <c r="Z202" i="8"/>
  <c r="AA468"/>
  <c r="Z236" i="3"/>
  <c r="H80" i="8"/>
  <c r="V436"/>
  <c r="E74" i="6"/>
  <c r="B92" i="8"/>
  <c r="AG232" i="3"/>
  <c r="E62" i="6"/>
  <c r="Q175" i="8"/>
  <c r="AH134"/>
  <c r="AG229"/>
  <c r="Q65"/>
  <c r="Q377"/>
  <c r="E134"/>
  <c r="J426"/>
  <c r="AA115"/>
  <c r="ED143" i="12"/>
  <c r="O334" i="8"/>
  <c r="AH52" i="3"/>
  <c r="D412" i="12"/>
  <c r="C477" i="8"/>
  <c r="O136"/>
  <c r="U252" i="3"/>
  <c r="V503" i="8"/>
  <c r="K301" i="3"/>
  <c r="AB309" i="8"/>
  <c r="AC100" i="3"/>
  <c r="H403" i="8"/>
  <c r="I276"/>
  <c r="U218" i="3"/>
  <c r="P490" i="8"/>
  <c r="N100"/>
  <c r="AF230" i="3"/>
  <c r="U376" i="8"/>
  <c r="W145"/>
  <c r="C424"/>
  <c r="Q331"/>
  <c r="C147" i="3"/>
  <c r="ED12" i="12"/>
  <c r="AD174"/>
  <c r="AF186" i="3"/>
  <c r="B285" i="8"/>
  <c r="J399" i="3"/>
  <c r="C501"/>
  <c r="H514" i="8"/>
  <c r="C385"/>
  <c r="AC366" i="3"/>
  <c r="H149"/>
  <c r="D93" i="12"/>
  <c r="AG386" i="3"/>
  <c r="AH417"/>
  <c r="AF465"/>
  <c r="K69"/>
  <c r="D39" i="12"/>
  <c r="C224" i="3"/>
  <c r="J91"/>
  <c r="K305"/>
  <c r="AD137" i="12"/>
  <c r="J74" i="3"/>
  <c r="O187" i="8"/>
  <c r="AB409" i="3"/>
  <c r="E333" i="6"/>
  <c r="AG386" i="8"/>
  <c r="AF212"/>
  <c r="G230" i="6"/>
  <c r="I508" i="8"/>
  <c r="AI293"/>
  <c r="AD76" i="12"/>
  <c r="K297" i="8"/>
  <c r="T114"/>
  <c r="P374"/>
  <c r="O9"/>
  <c r="ED284" i="12"/>
  <c r="B6" i="8"/>
  <c r="W348" i="3"/>
  <c r="C129" i="8"/>
  <c r="P6"/>
  <c r="U452"/>
  <c r="I142" i="3"/>
  <c r="Z319" i="8"/>
  <c r="AH360" i="3"/>
  <c r="C404" i="8"/>
  <c r="C27" i="3"/>
  <c r="P173" i="8"/>
  <c r="O129"/>
  <c r="I305" i="3"/>
  <c r="CD103" i="12"/>
  <c r="B424" i="3"/>
  <c r="U474"/>
  <c r="J365"/>
  <c r="P515" i="8"/>
  <c r="W293" i="3"/>
  <c r="E479"/>
  <c r="AB98" i="8"/>
  <c r="AC47" i="3"/>
  <c r="AA13"/>
  <c r="D11" i="8"/>
  <c r="AH453" i="3"/>
  <c r="U460" i="8"/>
  <c r="U263" i="3"/>
  <c r="AI357"/>
  <c r="H143"/>
  <c r="AG9"/>
  <c r="V299"/>
  <c r="J124" i="8"/>
  <c r="T334"/>
  <c r="W179"/>
  <c r="C348" i="3"/>
  <c r="B148"/>
  <c r="H395"/>
  <c r="T82"/>
  <c r="AD179" i="12"/>
  <c r="J417" i="3"/>
  <c r="K203" i="8"/>
  <c r="AC191" i="3"/>
  <c r="U432" i="8"/>
  <c r="AG300" i="3"/>
  <c r="DD333" i="12"/>
  <c r="H334" i="8"/>
  <c r="C377"/>
  <c r="DD230" i="12"/>
  <c r="AF302" i="3"/>
  <c r="AB485"/>
  <c r="AB305" i="8"/>
  <c r="B102" i="3"/>
  <c r="D156" i="8"/>
  <c r="AA521" i="3"/>
  <c r="T46"/>
  <c r="C234"/>
  <c r="AH491"/>
  <c r="K177" i="8"/>
  <c r="D286" i="3"/>
  <c r="Z184"/>
  <c r="U40"/>
  <c r="C206"/>
  <c r="D65" i="12"/>
  <c r="AG328" i="3"/>
  <c r="AC356"/>
  <c r="V191" i="8"/>
  <c r="BD246" i="12"/>
  <c r="B326" i="3"/>
  <c r="Z411"/>
  <c r="Z67"/>
  <c r="AD296" i="12"/>
  <c r="I295" i="3"/>
  <c r="AG403"/>
  <c r="I284"/>
  <c r="B421" i="8"/>
  <c r="D77" i="3"/>
  <c r="E226"/>
  <c r="CD530" i="12"/>
  <c r="ED364"/>
  <c r="C246" i="3"/>
  <c r="C455" i="8"/>
  <c r="W491" i="3"/>
  <c r="AB196"/>
  <c r="D139" i="12"/>
  <c r="I447" i="8"/>
  <c r="AH370" i="3"/>
  <c r="AA184"/>
  <c r="D57"/>
  <c r="AB4"/>
  <c r="AD178" i="12"/>
  <c r="I137" i="8"/>
  <c r="J165" i="3"/>
  <c r="W462"/>
  <c r="AG156" i="8"/>
  <c r="Z351" i="3"/>
  <c r="AF441"/>
  <c r="BD260" i="12"/>
  <c r="E13" i="3"/>
  <c r="I128"/>
  <c r="Z220"/>
  <c r="T183"/>
  <c r="Q35" i="8"/>
  <c r="B292" i="3"/>
  <c r="K174"/>
  <c r="Z209"/>
  <c r="CD502" i="12"/>
  <c r="P58" i="8"/>
  <c r="CD34" i="12"/>
  <c r="AG464" i="3"/>
  <c r="C195"/>
  <c r="AB480"/>
  <c r="C6"/>
  <c r="DD258" i="12"/>
  <c r="K155" i="3"/>
  <c r="D279"/>
  <c r="T357" i="8"/>
  <c r="U308" i="3"/>
  <c r="AH25"/>
  <c r="D341"/>
  <c r="K109"/>
  <c r="D457"/>
  <c r="C291"/>
  <c r="CD521" i="12"/>
  <c r="AB425" i="8"/>
  <c r="D307" i="12"/>
  <c r="T176" i="3"/>
  <c r="D348" i="12"/>
  <c r="ED104"/>
  <c r="B70" i="8"/>
  <c r="C397" i="3"/>
  <c r="Z144" i="8"/>
  <c r="W68"/>
  <c r="T451" i="3"/>
  <c r="D308" i="12"/>
  <c r="D362"/>
  <c r="D140" i="8"/>
  <c r="AB14" i="3"/>
  <c r="B312"/>
  <c r="D44"/>
  <c r="C408" i="8"/>
  <c r="K167"/>
  <c r="AA174" i="3"/>
  <c r="DD237" i="12"/>
  <c r="AD258"/>
  <c r="AD108"/>
  <c r="K193" i="3"/>
  <c r="BD344" i="12"/>
  <c r="Z354" i="3"/>
  <c r="K33"/>
  <c r="E271"/>
  <c r="BD102" i="12"/>
  <c r="W9" i="3"/>
  <c r="AB42" i="8"/>
  <c r="D48" i="12"/>
  <c r="BD544"/>
  <c r="D218" i="8"/>
  <c r="D292" i="12"/>
  <c r="AF291" i="3"/>
  <c r="I95"/>
  <c r="ED540" i="12"/>
  <c r="C62" i="3"/>
  <c r="H290"/>
  <c r="B510"/>
  <c r="AG455"/>
  <c r="BD526" i="12"/>
  <c r="K98" i="8"/>
  <c r="AC175"/>
  <c r="F289" i="6"/>
  <c r="AG170" i="8"/>
  <c r="H218"/>
  <c r="AG114"/>
  <c r="D313" i="3"/>
  <c r="N166" i="8"/>
  <c r="Z250"/>
  <c r="AC162"/>
  <c r="Z63"/>
  <c r="AB271"/>
  <c r="CD155" i="12"/>
  <c r="B256" i="8"/>
  <c r="N400"/>
  <c r="U275" i="3"/>
  <c r="V129"/>
  <c r="AH334" i="8"/>
  <c r="C261"/>
  <c r="E371"/>
  <c r="J24"/>
  <c r="O128"/>
  <c r="B399" i="3"/>
  <c r="D44" i="12"/>
  <c r="J483" i="8"/>
  <c r="AH388"/>
  <c r="AH211" i="3"/>
  <c r="AC140" i="8"/>
  <c r="C184"/>
  <c r="I195" i="3"/>
  <c r="H182"/>
  <c r="B121" i="8"/>
  <c r="AF508" i="3"/>
  <c r="E453" i="6"/>
  <c r="E443" i="3"/>
  <c r="D528"/>
  <c r="Z293"/>
  <c r="Z123"/>
  <c r="D321"/>
  <c r="V350"/>
  <c r="J302" i="8"/>
  <c r="T23" i="3"/>
  <c r="AI238"/>
  <c r="H224"/>
  <c r="AH488"/>
  <c r="AG42"/>
  <c r="AA455"/>
  <c r="C259"/>
  <c r="AD257" i="12"/>
  <c r="DD243"/>
  <c r="B66" i="8"/>
  <c r="B143" i="3"/>
  <c r="H100" i="8"/>
  <c r="J38"/>
  <c r="J414"/>
  <c r="N350"/>
  <c r="AG281"/>
  <c r="DD65" i="12"/>
  <c r="V486" i="3"/>
  <c r="V414" i="8"/>
  <c r="V113"/>
  <c r="C392" i="3"/>
  <c r="K149" i="8"/>
  <c r="AI42" i="3"/>
  <c r="D60"/>
  <c r="E224"/>
  <c r="AC459"/>
  <c r="DD426" i="12"/>
  <c r="C242" i="8"/>
  <c r="ED86" i="12"/>
  <c r="C233" i="3"/>
  <c r="AC222"/>
  <c r="B249" i="8"/>
  <c r="Q86"/>
  <c r="O132"/>
  <c r="AD186" i="12"/>
  <c r="J113" i="8"/>
  <c r="AD317" i="12"/>
  <c r="ED396"/>
  <c r="C205" i="8"/>
  <c r="H405" i="3"/>
  <c r="AF281"/>
  <c r="AB77" i="8"/>
  <c r="DD344" i="12"/>
  <c r="J6" i="8"/>
  <c r="AC270" i="3"/>
  <c r="E331" i="8"/>
  <c r="H365"/>
  <c r="AC470" i="3"/>
  <c r="E91" i="8"/>
  <c r="D405" i="12"/>
  <c r="J181" i="8"/>
  <c r="BD63" i="12"/>
  <c r="I273" i="8"/>
  <c r="Q379"/>
  <c r="B376" i="3"/>
  <c r="V235"/>
  <c r="E279"/>
  <c r="J455" i="8"/>
  <c r="Z338" i="3"/>
  <c r="I363"/>
  <c r="AA247"/>
  <c r="AA293"/>
  <c r="P64" i="8"/>
  <c r="AA523" i="3"/>
  <c r="BD124" i="12"/>
  <c r="DD131"/>
  <c r="AI429" i="3"/>
  <c r="D363" i="8"/>
  <c r="D368"/>
  <c r="T423" i="3"/>
  <c r="AG410"/>
  <c r="BD99" i="12"/>
  <c r="AF482" i="3"/>
  <c r="W400"/>
  <c r="C226"/>
  <c r="V487" i="8"/>
  <c r="U48" i="3"/>
  <c r="AA390"/>
  <c r="H20" i="8"/>
  <c r="U111" i="3"/>
  <c r="U161"/>
  <c r="BD533" i="12"/>
  <c r="ED246"/>
  <c r="AG430" i="3"/>
  <c r="AH347" i="8"/>
  <c r="AF206" i="3"/>
  <c r="Q37" i="8"/>
  <c r="BD440" i="12"/>
  <c r="H178" i="3"/>
  <c r="AA131"/>
  <c r="AB13"/>
  <c r="K71"/>
  <c r="AG515" i="8"/>
  <c r="B253" i="3"/>
  <c r="B80"/>
  <c r="C313" i="8"/>
  <c r="BD236" i="12"/>
  <c r="J438" i="3"/>
  <c r="I495" i="8"/>
  <c r="D70" i="12"/>
  <c r="K256" i="3"/>
  <c r="U113"/>
  <c r="K368"/>
  <c r="V319"/>
  <c r="T440" i="8"/>
  <c r="K11" i="3"/>
  <c r="J408"/>
  <c r="W483"/>
  <c r="BD479" i="12"/>
  <c r="D65" i="3"/>
  <c r="Z350"/>
  <c r="T67"/>
  <c r="B77" i="8"/>
  <c r="AB267"/>
  <c r="J126" i="3"/>
  <c r="AB433"/>
  <c r="O14" i="8"/>
  <c r="I509"/>
  <c r="AF459" i="3"/>
  <c r="T305"/>
  <c r="T114"/>
  <c r="AG311"/>
  <c r="AF113" i="8"/>
  <c r="Z365"/>
  <c r="N465"/>
  <c r="V8" i="3"/>
  <c r="P433" i="8"/>
  <c r="AI44"/>
  <c r="E474"/>
  <c r="D238" i="12"/>
  <c r="AB172" i="3"/>
  <c r="D475"/>
  <c r="DD546" i="12"/>
  <c r="J354" i="3"/>
  <c r="U173"/>
  <c r="Q426" i="8"/>
  <c r="D329"/>
  <c r="J367" i="3"/>
  <c r="H185" i="8"/>
  <c r="D256" i="3"/>
  <c r="W356"/>
  <c r="O355" i="8"/>
  <c r="BD38" i="12"/>
  <c r="AC282" i="3"/>
  <c r="V124" i="8"/>
  <c r="U78"/>
  <c r="W387" i="3"/>
  <c r="E497"/>
  <c r="DD298" i="12"/>
  <c r="O392" i="8"/>
  <c r="V388"/>
  <c r="J237"/>
  <c r="E104"/>
  <c r="AG431" i="3"/>
  <c r="J423"/>
  <c r="AC373"/>
  <c r="AD492" i="12"/>
  <c r="AC458" i="3"/>
  <c r="C56" i="8"/>
  <c r="N155"/>
  <c r="H223"/>
  <c r="AH279" i="3"/>
  <c r="U74" i="8"/>
  <c r="T314" i="3"/>
  <c r="J157" i="8"/>
  <c r="ED469" i="12"/>
  <c r="BD190"/>
  <c r="C161" i="8"/>
  <c r="K86"/>
  <c r="E186"/>
  <c r="AF452" i="3"/>
  <c r="AH401"/>
  <c r="BD556" i="12"/>
  <c r="J338" i="8"/>
  <c r="AC403"/>
  <c r="D350" i="3"/>
  <c r="D260" i="8"/>
  <c r="O477"/>
  <c r="N508"/>
  <c r="AB474" i="3"/>
  <c r="K125"/>
  <c r="O57" i="8"/>
  <c r="AA282" i="3"/>
  <c r="C382" i="8"/>
  <c r="AI105" i="3"/>
  <c r="D485" i="8"/>
  <c r="W155"/>
  <c r="D274" i="12"/>
  <c r="E314" i="3"/>
  <c r="C329"/>
  <c r="K354" i="8"/>
  <c r="AC383" i="3"/>
  <c r="AC291" i="8"/>
  <c r="C464"/>
  <c r="AB447" i="3"/>
  <c r="AG254"/>
  <c r="K521" i="8"/>
  <c r="AI21" i="3"/>
  <c r="ED527" i="12"/>
  <c r="K394" i="8"/>
  <c r="AG162"/>
  <c r="AI157" i="3"/>
  <c r="D155"/>
  <c r="D381" i="6"/>
  <c r="ED155" i="12"/>
  <c r="V363" i="8"/>
  <c r="N303"/>
  <c r="C333"/>
  <c r="J316"/>
  <c r="N72"/>
  <c r="P282"/>
  <c r="W311" i="3"/>
  <c r="C243" i="8"/>
  <c r="O320"/>
  <c r="Z527" i="3"/>
  <c r="C493"/>
  <c r="AF180"/>
  <c r="DD542" i="12"/>
  <c r="D22" i="8"/>
  <c r="B85"/>
  <c r="U365" i="3"/>
  <c r="AI37"/>
  <c r="C404"/>
  <c r="AH215"/>
  <c r="H28"/>
  <c r="AF254"/>
  <c r="V52"/>
  <c r="AF251"/>
  <c r="W325"/>
  <c r="AI108"/>
  <c r="I270" i="8"/>
  <c r="I255" i="3"/>
  <c r="U295"/>
  <c r="V365" i="8"/>
  <c r="Z42" i="3"/>
  <c r="B283"/>
  <c r="AF379" i="8"/>
  <c r="AG194" i="3"/>
  <c r="AD143" i="12"/>
  <c r="AI457" i="3"/>
  <c r="C149"/>
  <c r="V322" i="8"/>
  <c r="AF505"/>
  <c r="AA226" i="3"/>
  <c r="E156"/>
  <c r="Z482"/>
  <c r="AG32"/>
  <c r="J250"/>
  <c r="I428"/>
  <c r="AC8"/>
  <c r="D242" i="8"/>
  <c r="W209" i="3"/>
  <c r="D117"/>
  <c r="P472" i="8"/>
  <c r="E323" i="3"/>
  <c r="D417" i="12"/>
  <c r="BD356"/>
  <c r="U208" i="8"/>
  <c r="D282" i="12"/>
  <c r="C320" i="8"/>
  <c r="AA180"/>
  <c r="T225"/>
  <c r="Z372"/>
  <c r="AA41" i="3"/>
  <c r="W166"/>
  <c r="CD235" i="12"/>
  <c r="AB428" i="8"/>
  <c r="AD551" i="12"/>
  <c r="D374"/>
  <c r="J363" i="3"/>
  <c r="Q172" i="8"/>
  <c r="N424"/>
  <c r="B485" i="3"/>
  <c r="ED84" i="12"/>
  <c r="B397" i="8"/>
  <c r="D369" i="3"/>
  <c r="V494"/>
  <c r="H408"/>
  <c r="BD332" i="12"/>
  <c r="H369" i="8"/>
  <c r="K182" i="3"/>
  <c r="J33"/>
  <c r="U446"/>
  <c r="I160"/>
  <c r="I313"/>
  <c r="T173"/>
  <c r="E172" i="8"/>
  <c r="K214" i="3"/>
  <c r="ED149" i="12"/>
  <c r="E154" i="8"/>
  <c r="B374" i="3"/>
  <c r="B356" i="8"/>
  <c r="DD26" i="12"/>
  <c r="BD231"/>
  <c r="D37"/>
  <c r="V16" i="3"/>
  <c r="W437"/>
  <c r="W101"/>
  <c r="C491"/>
  <c r="H213"/>
  <c r="ED361" i="12"/>
  <c r="ED118"/>
  <c r="C26" i="3"/>
  <c r="C360" i="8"/>
  <c r="J182" i="3"/>
  <c r="DD281" i="12"/>
  <c r="AF426" i="8"/>
  <c r="AA230"/>
  <c r="BD136" i="12"/>
  <c r="T36" i="3"/>
  <c r="DD181" i="12"/>
  <c r="AC18" i="3"/>
  <c r="J22" i="8"/>
  <c r="C84" i="3"/>
  <c r="ED538" i="12"/>
  <c r="C150" i="3"/>
  <c r="AF375"/>
  <c r="D282"/>
  <c r="BD478" i="12"/>
  <c r="AH121" i="3"/>
  <c r="CD396" i="12"/>
  <c r="D441" i="8"/>
  <c r="BD540" i="12"/>
  <c r="O491" i="8"/>
  <c r="W472" i="3"/>
  <c r="AH483" i="8"/>
  <c r="H195"/>
  <c r="AH447" i="3"/>
  <c r="O24" i="8"/>
  <c r="ED262" i="12"/>
  <c r="AA511" i="8"/>
  <c r="AB27" i="3"/>
  <c r="H39" i="8"/>
  <c r="C502"/>
  <c r="C508" i="3"/>
  <c r="I424"/>
  <c r="AI288"/>
  <c r="K275"/>
  <c r="I440" i="8"/>
  <c r="AD481" i="12"/>
  <c r="H284" i="3"/>
  <c r="AI407" i="8"/>
  <c r="U172" i="3"/>
  <c r="C343"/>
  <c r="E276"/>
  <c r="I489" i="8"/>
  <c r="I434"/>
  <c r="AF165"/>
  <c r="Q401"/>
  <c r="C335" i="3"/>
  <c r="I108"/>
  <c r="J299" i="8"/>
  <c r="AB15" i="3"/>
  <c r="CD454" i="12"/>
  <c r="AG479" i="3"/>
  <c r="C304"/>
  <c r="AA316"/>
  <c r="C138"/>
  <c r="D433" i="8"/>
  <c r="AC104"/>
  <c r="N351"/>
  <c r="V446"/>
  <c r="I377"/>
  <c r="E482"/>
  <c r="T213" i="3"/>
  <c r="AD15" i="12"/>
  <c r="K439" i="3"/>
  <c r="B503" i="8"/>
  <c r="E387"/>
  <c r="P395"/>
  <c r="H400"/>
  <c r="CD84" i="12"/>
  <c r="U465" i="8"/>
  <c r="Z430" i="3"/>
  <c r="V247"/>
  <c r="AH291" i="8"/>
  <c r="AG286" i="3"/>
  <c r="H201"/>
  <c r="U138"/>
  <c r="E352" i="8"/>
  <c r="I352" i="3"/>
  <c r="I222"/>
  <c r="AG495"/>
  <c r="AG436"/>
  <c r="C139" i="8"/>
  <c r="DD19" i="12"/>
  <c r="Z61" i="3"/>
  <c r="AH272"/>
  <c r="B172" i="8"/>
  <c r="T222" i="3"/>
  <c r="F310" i="6"/>
  <c r="AC522" i="3"/>
  <c r="E274"/>
  <c r="E510"/>
  <c r="E283" i="8"/>
  <c r="V428"/>
  <c r="DD70" i="12"/>
  <c r="C160" i="8"/>
  <c r="Z77"/>
  <c r="AG99" i="3"/>
  <c r="K64" i="8"/>
  <c r="W389" i="3"/>
  <c r="I332" i="8"/>
  <c r="V76" i="3"/>
  <c r="DD249" i="12"/>
  <c r="AG379" i="3"/>
  <c r="V206" i="8"/>
  <c r="CD210" i="12"/>
  <c r="H95" i="3"/>
  <c r="ED308" i="12"/>
  <c r="AA125" i="3"/>
  <c r="B150"/>
  <c r="AG418" i="8"/>
  <c r="ED242" i="12"/>
  <c r="I180" i="3"/>
  <c r="AI273"/>
  <c r="B64" i="8"/>
  <c r="AF263" i="3"/>
  <c r="Z327"/>
  <c r="D204"/>
  <c r="Z183"/>
  <c r="D155" i="8"/>
  <c r="T174" i="3"/>
  <c r="V402" i="8"/>
  <c r="CD150" i="12"/>
  <c r="CD517"/>
  <c r="O111" i="8"/>
  <c r="Q244"/>
  <c r="AG236" i="3"/>
  <c r="CD157" i="12"/>
  <c r="BD94"/>
  <c r="DD505"/>
  <c r="W211" i="3"/>
  <c r="BD405" i="12"/>
  <c r="E104" i="3"/>
  <c r="ED78" i="12"/>
  <c r="D218" i="3"/>
  <c r="AA115"/>
  <c r="BD316" i="12"/>
  <c r="CD413"/>
  <c r="T436" i="3"/>
  <c r="BD259" i="12"/>
  <c r="ED368"/>
  <c r="W53" i="3"/>
  <c r="I143"/>
  <c r="Z485" i="8"/>
  <c r="K415"/>
  <c r="I226" i="3"/>
  <c r="AH508"/>
  <c r="AC249"/>
  <c r="E155"/>
  <c r="AF17" i="8"/>
  <c r="BD92" i="12"/>
  <c r="AB47" i="3"/>
  <c r="DD262" i="12"/>
  <c r="H166" i="3"/>
  <c r="Z299"/>
  <c r="T254"/>
  <c r="O503" i="8"/>
  <c r="D121"/>
  <c r="DD280" i="12"/>
  <c r="AG134" i="3"/>
  <c r="D450" i="12"/>
  <c r="AB476" i="8"/>
  <c r="U108"/>
  <c r="Q75"/>
  <c r="Z313"/>
  <c r="AF246"/>
  <c r="AI215" i="3"/>
  <c r="P152" i="8"/>
  <c r="AG125"/>
  <c r="B212"/>
  <c r="G268" i="6"/>
  <c r="P308" i="8"/>
  <c r="W239" i="3"/>
  <c r="W377"/>
  <c r="BD144" i="12"/>
  <c r="O510" i="8"/>
  <c r="K209"/>
  <c r="AG294"/>
  <c r="I99"/>
  <c r="I305"/>
  <c r="C210" i="3"/>
  <c r="U43" i="8"/>
  <c r="E253" i="3"/>
  <c r="E367" i="8"/>
  <c r="O290"/>
  <c r="J13"/>
  <c r="E318"/>
  <c r="AA407"/>
  <c r="AB142"/>
  <c r="ED63" i="12"/>
  <c r="B113" i="8"/>
  <c r="H414" i="3"/>
  <c r="B294" i="8"/>
  <c r="J162"/>
  <c r="G56" i="6"/>
  <c r="K76" i="8"/>
  <c r="AA447"/>
  <c r="H112"/>
  <c r="AC74"/>
  <c r="H290"/>
  <c r="AH124" i="3"/>
  <c r="O317" i="8"/>
  <c r="C236"/>
  <c r="J175"/>
  <c r="AI181" i="3"/>
  <c r="AG351" i="8"/>
  <c r="AC499"/>
  <c r="AG11" i="3"/>
  <c r="F337" i="6"/>
  <c r="E361"/>
  <c r="AH66" i="3"/>
  <c r="T146"/>
  <c r="AF449"/>
  <c r="K283" i="8"/>
  <c r="BD352" i="12"/>
  <c r="K96" i="3"/>
  <c r="B508"/>
  <c r="Q464" i="8"/>
  <c r="AG170" i="3"/>
  <c r="H102" i="8"/>
  <c r="Z457" i="3"/>
  <c r="B176"/>
  <c r="J424" i="8"/>
  <c r="AH372" i="3"/>
  <c r="D293" i="8"/>
  <c r="K151"/>
  <c r="O74"/>
  <c r="U402"/>
  <c r="AF331" i="3"/>
  <c r="CD462" i="12"/>
  <c r="AH266" i="8"/>
  <c r="P217"/>
  <c r="AG329" i="3"/>
  <c r="B267" i="8"/>
  <c r="I294"/>
  <c r="T112" i="3"/>
  <c r="T487"/>
  <c r="Q137" i="8"/>
  <c r="C363"/>
  <c r="AI318"/>
  <c r="AG295"/>
  <c r="D384"/>
  <c r="K411"/>
  <c r="D32"/>
  <c r="AB36" i="3"/>
  <c r="C307" i="8"/>
  <c r="AA359" i="3"/>
  <c r="E487"/>
  <c r="T374"/>
  <c r="CD323" i="12"/>
  <c r="D176" i="3"/>
  <c r="D314" i="12"/>
  <c r="Q322" i="8"/>
  <c r="B236" i="3"/>
  <c r="AF202"/>
  <c r="U243" i="8"/>
  <c r="J397"/>
  <c r="BD223" i="12"/>
  <c r="V479" i="3"/>
  <c r="AC465"/>
  <c r="K302"/>
  <c r="D496" i="8"/>
  <c r="AB514"/>
  <c r="K347" i="3"/>
  <c r="C444" i="8"/>
  <c r="C299" i="3"/>
  <c r="D194"/>
  <c r="D117" i="12"/>
  <c r="G340" i="6"/>
  <c r="K4" i="8"/>
  <c r="CD35" i="12"/>
  <c r="D439"/>
  <c r="AC274" i="3"/>
  <c r="AG194" i="8"/>
  <c r="W393" i="3"/>
  <c r="V329" i="8"/>
  <c r="P204"/>
  <c r="AF391"/>
  <c r="I279" i="3"/>
  <c r="AG316"/>
  <c r="W154"/>
  <c r="AC444"/>
  <c r="T378"/>
  <c r="BD347" i="12"/>
  <c r="AH422" i="8"/>
  <c r="E61" i="3"/>
  <c r="P223" i="8"/>
  <c r="U234" i="3"/>
  <c r="BD57" i="12"/>
  <c r="C225" i="3"/>
  <c r="AG147"/>
  <c r="AI144" i="8"/>
  <c r="J171"/>
  <c r="B389"/>
  <c r="ED170" i="12"/>
  <c r="AA133" i="3"/>
  <c r="I208"/>
  <c r="BD103" i="12"/>
  <c r="E250" i="6"/>
  <c r="I177" i="3"/>
  <c r="AC512" i="8"/>
  <c r="AB94" i="3"/>
  <c r="DD409" i="12"/>
  <c r="AG280" i="3"/>
  <c r="AF416"/>
  <c r="E126"/>
  <c r="AC303"/>
  <c r="C148"/>
  <c r="BD65" i="12"/>
  <c r="D83" i="8"/>
  <c r="BD492" i="12"/>
  <c r="J517" i="8"/>
  <c r="D129" i="12"/>
  <c r="H83" i="8"/>
  <c r="I91" i="3"/>
  <c r="H451" i="8"/>
  <c r="DD245" i="12"/>
  <c r="AD294"/>
  <c r="AA186" i="3"/>
  <c r="U191" i="8"/>
  <c r="T284" i="3"/>
  <c r="AC197"/>
  <c r="AA325"/>
  <c r="Z18"/>
  <c r="AI321" i="8"/>
  <c r="BD444" i="12"/>
  <c r="V337" i="8"/>
  <c r="CD40" i="12"/>
  <c r="E16" i="3"/>
  <c r="ED386" i="12"/>
  <c r="T511" i="8"/>
  <c r="C230"/>
  <c r="AB385"/>
  <c r="J257"/>
  <c r="C146"/>
  <c r="BD394" i="12"/>
  <c r="J379" i="8"/>
  <c r="DD51" i="12"/>
  <c r="D438"/>
  <c r="AB86" i="3"/>
  <c r="E386" i="8"/>
  <c r="AC475" i="3"/>
  <c r="B263" i="8"/>
  <c r="T409" i="3"/>
  <c r="O97" i="8"/>
  <c r="H120" i="3"/>
  <c r="H459" i="8"/>
  <c r="U390" i="3"/>
  <c r="H41" i="8"/>
  <c r="AF523" i="3"/>
  <c r="C155" i="8"/>
  <c r="U60" i="3"/>
  <c r="U182" i="8"/>
  <c r="U488" i="3"/>
  <c r="I98"/>
  <c r="BD74" i="12"/>
  <c r="C359" i="3"/>
  <c r="BD295" i="12"/>
  <c r="AD463"/>
  <c r="AG366" i="3"/>
  <c r="ED228" i="12"/>
  <c r="K248" i="3"/>
  <c r="AF262"/>
  <c r="AG184"/>
  <c r="K326" i="8"/>
  <c r="AG405" i="3"/>
  <c r="I276"/>
  <c r="AB442"/>
  <c r="D39" i="8"/>
  <c r="AH37" i="3"/>
  <c r="AD117" i="12"/>
  <c r="Z82" i="3"/>
  <c r="J83" i="8"/>
  <c r="D383"/>
  <c r="C480"/>
  <c r="D312" i="12"/>
  <c r="K412" i="3"/>
  <c r="AF259"/>
  <c r="E430"/>
  <c r="D501" i="8"/>
  <c r="U380"/>
  <c r="BD169" i="12"/>
  <c r="Q487" i="8"/>
  <c r="B76" i="3"/>
  <c r="AI237"/>
  <c r="U380"/>
  <c r="B134"/>
  <c r="J72"/>
  <c r="B198"/>
  <c r="W324" i="8"/>
  <c r="I198"/>
  <c r="Z522" i="3"/>
  <c r="BD170" i="12"/>
  <c r="AB394" i="8"/>
  <c r="N224"/>
  <c r="J163" i="3"/>
  <c r="BD230" i="12"/>
  <c r="AG75" i="3"/>
  <c r="D285" i="12"/>
  <c r="ED519"/>
  <c r="U309" i="8"/>
  <c r="AF378" i="3"/>
  <c r="AG192"/>
  <c r="C406" i="8"/>
  <c r="Q318"/>
  <c r="D512"/>
  <c r="C388"/>
  <c r="Z39" i="3"/>
  <c r="AD478" i="12"/>
  <c r="AA114" i="3"/>
  <c r="W478"/>
  <c r="AA379"/>
  <c r="AB366"/>
  <c r="D476" i="12"/>
  <c r="ED472"/>
  <c r="V236" i="3"/>
  <c r="AI315"/>
  <c r="T454"/>
  <c r="T359"/>
  <c r="Z232"/>
  <c r="W143" i="8"/>
  <c r="AF285"/>
  <c r="AH37"/>
  <c r="AA185" i="3"/>
  <c r="AC451" i="8"/>
  <c r="D325" i="12"/>
  <c r="O504" i="8"/>
  <c r="BD554" i="12"/>
  <c r="ED403"/>
  <c r="E287" i="8"/>
  <c r="T299"/>
  <c r="N53"/>
  <c r="K33"/>
  <c r="I519"/>
  <c r="D325"/>
  <c r="P80"/>
  <c r="D131" i="6"/>
  <c r="E464" i="3"/>
  <c r="K345"/>
  <c r="AH44"/>
  <c r="J103"/>
  <c r="AI354"/>
  <c r="I352" i="8"/>
  <c r="BD137" i="12"/>
  <c r="DD189"/>
  <c r="U130" i="3"/>
  <c r="AH518"/>
  <c r="DD375" i="12"/>
  <c r="CD41"/>
  <c r="W115" i="3"/>
  <c r="H396" i="8"/>
  <c r="U388" i="3"/>
  <c r="D351"/>
  <c r="C359" i="8"/>
  <c r="AH26" i="3"/>
  <c r="W82"/>
  <c r="D484"/>
  <c r="U367"/>
  <c r="AD358" i="12"/>
  <c r="Q57" i="8"/>
  <c r="I233"/>
  <c r="Z267"/>
  <c r="H144"/>
  <c r="K294"/>
  <c r="T205"/>
  <c r="J47"/>
  <c r="K181" i="3"/>
  <c r="Z7" i="8"/>
  <c r="AF446" i="3"/>
  <c r="D179"/>
  <c r="AD420" i="12"/>
  <c r="D427"/>
  <c r="I185" i="8"/>
  <c r="C425"/>
  <c r="V250"/>
  <c r="AB23" i="3"/>
  <c r="J211" i="8"/>
  <c r="AA476"/>
  <c r="AD532" i="12"/>
  <c r="I412" i="8"/>
  <c r="BD328" i="12"/>
  <c r="V441" i="3"/>
  <c r="AI513"/>
  <c r="D237" i="12"/>
  <c r="AH529" i="3"/>
  <c r="H156" i="8"/>
  <c r="BD233" i="12"/>
  <c r="AF451" i="3"/>
  <c r="T170"/>
  <c r="E183" i="8"/>
  <c r="E312" i="3"/>
  <c r="AF342" i="8"/>
  <c r="P118"/>
  <c r="B423"/>
  <c r="AA190" i="3"/>
  <c r="I134" i="8"/>
  <c r="B64" i="3"/>
  <c r="V78" i="8"/>
  <c r="AF20" i="3"/>
  <c r="AC61"/>
  <c r="W216"/>
  <c r="AD338" i="12"/>
  <c r="ED475"/>
  <c r="V105" i="3"/>
  <c r="Z174"/>
  <c r="H244"/>
  <c r="E410"/>
  <c r="D323" i="12"/>
  <c r="AH236" i="3"/>
  <c r="T480"/>
  <c r="DD211" i="12"/>
  <c r="AA147" i="3"/>
  <c r="AA30"/>
  <c r="H247"/>
  <c r="D248" i="12"/>
  <c r="AD14"/>
  <c r="E238" i="3"/>
  <c r="Z196"/>
  <c r="AC190" i="8"/>
  <c r="E165" i="3"/>
  <c r="T361"/>
  <c r="O451" i="8"/>
  <c r="AA18" i="3"/>
  <c r="D509" i="12"/>
  <c r="AG47" i="3"/>
  <c r="AA145"/>
  <c r="AH237"/>
  <c r="D143" i="8"/>
  <c r="ED340" i="12"/>
  <c r="P456" i="8"/>
  <c r="AH228" i="3"/>
  <c r="K321"/>
  <c r="I176"/>
  <c r="B37"/>
  <c r="AA349"/>
  <c r="U153"/>
  <c r="E316"/>
  <c r="J225"/>
  <c r="D82"/>
  <c r="J32"/>
  <c r="T41"/>
  <c r="AD140" i="12"/>
  <c r="D235"/>
  <c r="T202" i="3"/>
  <c r="I218" i="8"/>
  <c r="AC485" i="3"/>
  <c r="V114"/>
  <c r="C181" i="8"/>
  <c r="AC237" i="3"/>
  <c r="AC426" i="8"/>
  <c r="K258" i="3"/>
  <c r="AH444"/>
  <c r="E273" i="8"/>
  <c r="C196"/>
  <c r="E93" i="3"/>
  <c r="P273" i="8"/>
  <c r="B370" i="3"/>
  <c r="E282"/>
  <c r="AA381"/>
  <c r="AH298" i="8"/>
  <c r="V122" i="3"/>
  <c r="T66"/>
  <c r="T386" i="8"/>
  <c r="W385" i="3"/>
  <c r="ED37" i="12"/>
  <c r="K104" i="8"/>
  <c r="DD52" i="12"/>
  <c r="AB500" i="3"/>
  <c r="N236" i="8"/>
  <c r="V359" i="3"/>
  <c r="AC90"/>
  <c r="P79" i="8"/>
  <c r="AG394"/>
  <c r="C25" i="3"/>
  <c r="AC190"/>
  <c r="AG493" i="8"/>
  <c r="D17" i="6"/>
  <c r="G80"/>
  <c r="U265" i="3"/>
  <c r="AI91" i="8"/>
  <c r="I92"/>
  <c r="AG507"/>
  <c r="AG349"/>
  <c r="Z347"/>
  <c r="AI37"/>
  <c r="AB7"/>
  <c r="V202"/>
  <c r="AD412" i="12"/>
  <c r="E424" i="6"/>
  <c r="C217" i="3"/>
  <c r="AH497" i="8"/>
  <c r="AI521" i="3"/>
  <c r="AF246"/>
  <c r="V460" i="8"/>
  <c r="Z486"/>
  <c r="K188"/>
  <c r="V296" i="3"/>
  <c r="AD555" i="12"/>
  <c r="T339" i="8"/>
  <c r="AF316" i="3"/>
  <c r="AH29"/>
  <c r="AG352" i="8"/>
  <c r="V102"/>
  <c r="K286"/>
  <c r="J24" i="3"/>
  <c r="AF479"/>
  <c r="I422" i="8"/>
  <c r="K355" i="3"/>
  <c r="AB41"/>
  <c r="T433"/>
  <c r="I244" i="8"/>
  <c r="Q381"/>
  <c r="AB332"/>
  <c r="AI242"/>
  <c r="B33"/>
  <c r="V174"/>
  <c r="AF327"/>
  <c r="T288" i="3"/>
  <c r="DD361" i="12"/>
  <c r="AC376" i="3"/>
  <c r="H437" i="8"/>
  <c r="E111" i="3"/>
  <c r="W67" i="8"/>
  <c r="J352"/>
  <c r="B104" i="3"/>
  <c r="CD525" i="12"/>
  <c r="AA325" i="8"/>
  <c r="C46"/>
  <c r="AG457" i="3"/>
  <c r="AF209"/>
  <c r="W461" i="8"/>
  <c r="C212"/>
  <c r="B131" i="3"/>
  <c r="AB121"/>
  <c r="T470" i="8"/>
  <c r="U516"/>
  <c r="K299" i="3"/>
  <c r="K399"/>
  <c r="B250"/>
  <c r="K208"/>
  <c r="W140"/>
  <c r="Q479" i="8"/>
  <c r="O507"/>
  <c r="W247" i="3"/>
  <c r="CD374" i="12"/>
  <c r="D52" i="3"/>
  <c r="H328" i="8"/>
  <c r="BD503" i="12"/>
  <c r="AD73"/>
  <c r="CD287"/>
  <c r="K257" i="8"/>
  <c r="B516"/>
  <c r="V398" i="3"/>
  <c r="K429"/>
  <c r="C353" i="8"/>
  <c r="C14"/>
  <c r="B471"/>
  <c r="V482"/>
  <c r="W160"/>
  <c r="AC9"/>
  <c r="K277"/>
  <c r="E386" i="3"/>
  <c r="W104" i="8"/>
  <c r="D394" i="3"/>
  <c r="V328"/>
  <c r="C405"/>
  <c r="ED292" i="12"/>
  <c r="I289" i="3"/>
  <c r="K70" i="8"/>
  <c r="I259" i="3"/>
  <c r="C276" i="8"/>
  <c r="H153"/>
  <c r="AB254"/>
  <c r="DD396" i="12"/>
  <c r="AI454" i="3"/>
  <c r="AC184"/>
  <c r="D162" i="8"/>
  <c r="E518"/>
  <c r="O152"/>
  <c r="AC510" i="3"/>
  <c r="AA162"/>
  <c r="H36" i="8"/>
  <c r="C330"/>
  <c r="AF489" i="3"/>
  <c r="AI293"/>
  <c r="AC147"/>
  <c r="ED537" i="12"/>
  <c r="AA44" i="3"/>
  <c r="AI84"/>
  <c r="D226" i="12"/>
  <c r="H328" i="3"/>
  <c r="AA22"/>
  <c r="E241" i="8"/>
  <c r="AB120" i="3"/>
  <c r="C222"/>
  <c r="DD291" i="12"/>
  <c r="AD339"/>
  <c r="AG356" i="3"/>
  <c r="AD371" i="12"/>
  <c r="K237" i="3"/>
  <c r="H161"/>
  <c r="AA484" i="8"/>
  <c r="ED108" i="12"/>
  <c r="AI362" i="8"/>
  <c r="DD61" i="12"/>
  <c r="AH294" i="3"/>
  <c r="Z248" i="8"/>
  <c r="E10"/>
  <c r="Z392" i="3"/>
  <c r="CD459" i="12"/>
  <c r="T350" i="3"/>
  <c r="J97"/>
  <c r="E399" i="8"/>
  <c r="AF32" i="3"/>
  <c r="K388" i="8"/>
  <c r="ED134" i="12"/>
  <c r="J334" i="3"/>
  <c r="AI422"/>
  <c r="BD34" i="12"/>
  <c r="AA334" i="8"/>
  <c r="E524"/>
  <c r="I144"/>
  <c r="AB397" i="3"/>
  <c r="B214" i="8"/>
  <c r="DD500" i="12"/>
  <c r="J303" i="3"/>
  <c r="I399"/>
  <c r="B199" i="8"/>
  <c r="H63" i="3"/>
  <c r="D405" i="6"/>
  <c r="Z144" i="3"/>
  <c r="J93"/>
  <c r="C207"/>
  <c r="K344" i="8"/>
  <c r="AC486" i="3"/>
  <c r="AI343"/>
  <c r="W22"/>
  <c r="AA410" i="8"/>
  <c r="F135" i="6"/>
  <c r="H190" i="8"/>
  <c r="AI235" i="3"/>
  <c r="D31" i="8"/>
  <c r="Q196"/>
  <c r="AC339"/>
  <c r="U489"/>
  <c r="U215" i="3"/>
  <c r="H483" i="8"/>
  <c r="AI244" i="3"/>
  <c r="AH60"/>
  <c r="E483"/>
  <c r="T454" i="8"/>
  <c r="B302"/>
  <c r="AB357" i="3"/>
  <c r="AI163"/>
  <c r="Z142"/>
  <c r="E390" i="8"/>
  <c r="BD397" i="12"/>
  <c r="V500" i="8"/>
  <c r="U341" i="3"/>
  <c r="T58"/>
  <c r="AG332" i="8"/>
  <c r="AF103"/>
  <c r="AI399" i="3"/>
  <c r="I185"/>
  <c r="D348"/>
  <c r="W308"/>
  <c r="P414" i="8"/>
  <c r="J236" i="3"/>
  <c r="K440"/>
  <c r="AA166" i="8"/>
  <c r="AC254"/>
  <c r="AG244" i="3"/>
  <c r="AH404" i="8"/>
  <c r="K488"/>
  <c r="V342"/>
  <c r="D474" i="12"/>
  <c r="DD54"/>
  <c r="H242" i="3"/>
  <c r="D125" i="8"/>
  <c r="B226"/>
  <c r="AI106" i="3"/>
  <c r="AH72"/>
  <c r="ED549" i="12"/>
  <c r="J186" i="3"/>
  <c r="W195"/>
  <c r="AC389"/>
  <c r="AD469" i="12"/>
  <c r="H86" i="3"/>
  <c r="U21" i="8"/>
  <c r="Q367"/>
  <c r="AA113" i="3"/>
  <c r="BD45" i="12"/>
  <c r="E309" i="8"/>
  <c r="F15" i="6"/>
  <c r="C275" i="3"/>
  <c r="J264"/>
  <c r="C18"/>
  <c r="ED477" i="12"/>
  <c r="B381" i="3"/>
  <c r="AF354"/>
  <c r="C192"/>
  <c r="AI286"/>
  <c r="AB100" i="8"/>
  <c r="AG110" i="3"/>
  <c r="AA167"/>
  <c r="H268" i="8"/>
  <c r="V229"/>
  <c r="V274" i="3"/>
  <c r="I123"/>
  <c r="Q227" i="8"/>
  <c r="J406"/>
  <c r="N134"/>
  <c r="AH52"/>
  <c r="Z379" i="3"/>
  <c r="C260"/>
  <c r="AF426"/>
  <c r="AI521" i="8"/>
  <c r="B86"/>
  <c r="N162"/>
  <c r="Z471"/>
  <c r="AD484" i="12"/>
  <c r="AA171" i="8"/>
  <c r="AC515"/>
  <c r="I382"/>
  <c r="Z86" i="3"/>
  <c r="H355" i="8"/>
  <c r="E252" i="3"/>
  <c r="AD347" i="12"/>
  <c r="AI72" i="3"/>
  <c r="AD170" i="12"/>
  <c r="D389"/>
  <c r="U421" i="3"/>
  <c r="BD212" i="12"/>
  <c r="V446" i="3"/>
  <c r="Z400" i="8"/>
  <c r="AI25" i="3"/>
  <c r="AI338"/>
  <c r="AD316" i="12"/>
  <c r="H167" i="3"/>
  <c r="AB293"/>
  <c r="AG232" i="8"/>
  <c r="ED412" i="12"/>
  <c r="K365" i="3"/>
  <c r="AD501" i="12"/>
  <c r="K137" i="3"/>
  <c r="W404"/>
  <c r="AB252"/>
  <c r="U388" i="8"/>
  <c r="U348" i="3"/>
  <c r="AC279" i="8"/>
  <c r="AC463"/>
  <c r="O304"/>
  <c r="K56"/>
  <c r="V463" i="3"/>
  <c r="K395"/>
  <c r="AC267"/>
  <c r="N171" i="8"/>
  <c r="E394"/>
  <c r="U110" i="3"/>
  <c r="D248"/>
  <c r="AG179" i="8"/>
  <c r="BD562" i="12"/>
  <c r="ED387"/>
  <c r="B102" i="8"/>
  <c r="K206"/>
  <c r="D28" i="12"/>
  <c r="AD125"/>
  <c r="W120" i="3"/>
  <c r="D54" i="8"/>
  <c r="B189" i="3"/>
  <c r="AA300"/>
  <c r="J187" i="8"/>
  <c r="E332" i="3"/>
  <c r="T5"/>
  <c r="AI116"/>
  <c r="Z79" i="8"/>
  <c r="C469" i="3"/>
  <c r="AG124"/>
  <c r="AB486" i="8"/>
  <c r="H336" i="3"/>
  <c r="CD291" i="12"/>
  <c r="C474" i="3"/>
  <c r="AC96"/>
  <c r="K264" i="8"/>
  <c r="D269" i="3"/>
  <c r="AF311" i="8"/>
  <c r="U311" i="3"/>
  <c r="H16"/>
  <c r="I389"/>
  <c r="AB211"/>
  <c r="BD9" i="12"/>
  <c r="CD65"/>
  <c r="E416" i="8"/>
  <c r="D300" i="12"/>
  <c r="CD386"/>
  <c r="E91" i="3"/>
  <c r="AG459"/>
  <c r="E110"/>
  <c r="B273"/>
  <c r="W41" i="8"/>
  <c r="H46" i="3"/>
  <c r="E203"/>
  <c r="B398"/>
  <c r="T166"/>
  <c r="CD325" i="12"/>
  <c r="B312" i="8"/>
  <c r="BD437" i="12"/>
  <c r="N377" i="8"/>
  <c r="J425" i="3"/>
  <c r="BD43" i="12"/>
  <c r="AA179" i="3"/>
  <c r="E82"/>
  <c r="B55"/>
  <c r="V444"/>
  <c r="T320" i="8"/>
  <c r="H508"/>
  <c r="K253" i="3"/>
  <c r="AC417" i="8"/>
  <c r="B115"/>
  <c r="D209" i="3"/>
  <c r="DD439" i="12"/>
  <c r="W271" i="3"/>
  <c r="DD342" i="12"/>
  <c r="AH210" i="3"/>
  <c r="E325" i="8"/>
  <c r="AA369" i="3"/>
  <c r="K449" i="8"/>
  <c r="W395"/>
  <c r="C227"/>
  <c r="I103" i="3"/>
  <c r="P69" i="8"/>
  <c r="AB90"/>
  <c r="T42"/>
  <c r="AA385" i="3"/>
  <c r="E236"/>
  <c r="D72" i="8"/>
  <c r="J99"/>
  <c r="I63" i="3"/>
  <c r="Z156" i="8"/>
  <c r="J346" i="3"/>
  <c r="U352"/>
  <c r="Z72"/>
  <c r="U400"/>
  <c r="W17"/>
  <c r="AG64"/>
  <c r="J197"/>
  <c r="AH68" i="8"/>
  <c r="D408" i="3"/>
  <c r="CD205" i="12"/>
  <c r="AB120" i="8"/>
  <c r="C121"/>
  <c r="AB405" i="3"/>
  <c r="I286"/>
  <c r="O313" i="8"/>
  <c r="AF104" i="3"/>
  <c r="C113" i="8"/>
  <c r="W353" i="3"/>
  <c r="H239"/>
  <c r="AI516"/>
  <c r="AG304"/>
  <c r="H270"/>
  <c r="AC454"/>
  <c r="K428"/>
  <c r="B349"/>
  <c r="DD59" i="12"/>
  <c r="AD208"/>
  <c r="D236"/>
  <c r="C172" i="3"/>
  <c r="C423" i="8"/>
  <c r="AG472" i="3"/>
  <c r="P424" i="8"/>
  <c r="T452" i="3"/>
  <c r="T350" i="8"/>
  <c r="E441"/>
  <c r="D479"/>
  <c r="K419" i="3"/>
  <c r="V352"/>
  <c r="D336" i="12"/>
  <c r="J430" i="3"/>
  <c r="I317"/>
  <c r="DD501" i="12"/>
  <c r="B418" i="8"/>
  <c r="AB30" i="3"/>
  <c r="B310"/>
  <c r="Q139" i="8"/>
  <c r="U87"/>
  <c r="B297"/>
  <c r="Z469"/>
  <c r="D241"/>
  <c r="T207" i="3"/>
  <c r="I457" i="8"/>
  <c r="AG401" i="3"/>
  <c r="V123" i="8"/>
  <c r="ED117" i="12"/>
  <c r="C331" i="3"/>
  <c r="DD411" i="12"/>
  <c r="P358" i="8"/>
  <c r="J412" i="3"/>
  <c r="BD76" i="12"/>
  <c r="H309" i="8"/>
  <c r="D293" i="12"/>
  <c r="C507" i="3"/>
  <c r="AD21" i="12"/>
  <c r="T291" i="3"/>
  <c r="AC180"/>
  <c r="U152" i="8"/>
  <c r="D262" i="3"/>
  <c r="H198" i="8"/>
  <c r="C258"/>
  <c r="AG384"/>
  <c r="DD369" i="12"/>
  <c r="Z60" i="3"/>
  <c r="D215" i="12"/>
  <c r="T122" i="3"/>
  <c r="E230"/>
  <c r="T243"/>
  <c r="AF185"/>
  <c r="K257"/>
  <c r="D308" i="8"/>
  <c r="E432"/>
  <c r="CD167" i="12"/>
  <c r="AD214"/>
  <c r="CD187"/>
  <c r="BD143"/>
  <c r="AB355" i="3"/>
  <c r="I264"/>
  <c r="AH518" i="8"/>
  <c r="AG414"/>
  <c r="AC100"/>
  <c r="D458" i="12"/>
  <c r="H357" i="8"/>
  <c r="AG298"/>
  <c r="AB141" i="3"/>
  <c r="D513" i="12"/>
  <c r="D158" i="3"/>
  <c r="AC52"/>
  <c r="P506" i="8"/>
  <c r="P480"/>
  <c r="AF192" i="3"/>
  <c r="W240"/>
  <c r="AD222" i="12"/>
  <c r="K261" i="3"/>
  <c r="N352" i="8"/>
  <c r="CD263" i="12"/>
  <c r="V355" i="3"/>
  <c r="Z254"/>
  <c r="BD345" i="12"/>
  <c r="H111" i="8"/>
  <c r="AA351" i="3"/>
  <c r="J396" i="8"/>
  <c r="K212" i="3"/>
  <c r="AA268"/>
  <c r="D372" i="12"/>
  <c r="I324" i="3"/>
  <c r="AC487"/>
  <c r="T265"/>
  <c r="AI470"/>
  <c r="B187"/>
  <c r="H421" i="8"/>
  <c r="I187" i="3"/>
  <c r="E33" i="8"/>
  <c r="H151"/>
  <c r="O426"/>
  <c r="I322" i="3"/>
  <c r="E105"/>
  <c r="AD146" i="12"/>
  <c r="D121"/>
  <c r="D261" i="8"/>
  <c r="AC268"/>
  <c r="AG523" i="3"/>
  <c r="D515" i="8"/>
  <c r="AF253" i="3"/>
  <c r="CD247" i="12"/>
  <c r="T325" i="3"/>
  <c r="C265"/>
  <c r="BD534" i="12"/>
  <c r="T473" i="3"/>
  <c r="D135"/>
  <c r="AF334"/>
  <c r="AI336"/>
  <c r="C4" i="8"/>
  <c r="AC232" i="3"/>
  <c r="K91"/>
  <c r="B437" i="8"/>
  <c r="V146"/>
  <c r="D498" i="12"/>
  <c r="AD513"/>
  <c r="AB426" i="8"/>
  <c r="AF63"/>
  <c r="N382"/>
  <c r="AF336"/>
  <c r="U451"/>
  <c r="H233"/>
  <c r="F413" i="6"/>
  <c r="Z441" i="8"/>
  <c r="Z10" i="3"/>
  <c r="B391" i="8"/>
  <c r="F269" i="6"/>
  <c r="AC283" i="3"/>
  <c r="AB85"/>
  <c r="AG453" i="8"/>
  <c r="AG369" i="3"/>
  <c r="E167" i="8"/>
  <c r="AB136"/>
  <c r="I150"/>
  <c r="AF170"/>
  <c r="AA490"/>
  <c r="CD226" i="12"/>
  <c r="AA446" i="8"/>
  <c r="AB186"/>
  <c r="K493"/>
  <c r="AG250"/>
  <c r="T119" i="3"/>
  <c r="AI41"/>
  <c r="AI204" i="8"/>
  <c r="AI186" i="3"/>
  <c r="J104"/>
  <c r="F398" i="6"/>
  <c r="AD324" i="12"/>
  <c r="AF302" i="8"/>
  <c r="D160"/>
  <c r="J451"/>
  <c r="K455"/>
  <c r="W360"/>
  <c r="W235"/>
  <c r="AC7"/>
  <c r="I126" i="3"/>
  <c r="C354" i="8"/>
  <c r="B519"/>
  <c r="P376"/>
  <c r="N163"/>
  <c r="D373"/>
  <c r="AB33"/>
  <c r="N269"/>
  <c r="N493"/>
  <c r="Z526" i="3"/>
  <c r="AB129" i="8"/>
  <c r="T276" i="3"/>
  <c r="U82"/>
  <c r="AG296" i="8"/>
  <c r="F449" i="6"/>
  <c r="T149" i="8"/>
  <c r="AH338"/>
  <c r="W164"/>
  <c r="K381"/>
  <c r="B482"/>
  <c r="BD128" i="12"/>
  <c r="V81" i="8"/>
  <c r="U333"/>
  <c r="Z509" i="3"/>
  <c r="C432" i="8"/>
  <c r="E396"/>
  <c r="H29" i="3"/>
  <c r="T112" i="8"/>
  <c r="Q475"/>
  <c r="ED384" i="12"/>
  <c r="BD371"/>
  <c r="AA305" i="8"/>
  <c r="AD505" i="12"/>
  <c r="J416" i="8"/>
  <c r="AA185"/>
  <c r="AF461"/>
  <c r="CD527" i="12"/>
  <c r="Q388" i="8"/>
  <c r="AC523"/>
  <c r="AD284" i="12"/>
  <c r="AH376" i="3"/>
  <c r="Z230" i="8"/>
  <c r="T480"/>
  <c r="B160"/>
  <c r="V19"/>
  <c r="DD219" i="12"/>
  <c r="H38" i="8"/>
  <c r="O216"/>
  <c r="C394" i="3"/>
  <c r="BD514" i="12"/>
  <c r="AB238" i="3"/>
  <c r="AA65" i="8"/>
  <c r="H341" i="3"/>
  <c r="I449" i="8"/>
  <c r="K191"/>
  <c r="N240"/>
  <c r="U471" i="3"/>
  <c r="AD16" i="12"/>
  <c r="K43" i="8"/>
  <c r="O231"/>
  <c r="T478" i="3"/>
  <c r="AI459"/>
  <c r="AA85"/>
  <c r="W384" i="8"/>
  <c r="DD455" i="12"/>
  <c r="ED265"/>
  <c r="E309" i="3"/>
  <c r="D189" i="12"/>
  <c r="D305"/>
  <c r="AG440" i="3"/>
  <c r="D297"/>
  <c r="D77" i="8"/>
  <c r="Z503" i="3"/>
  <c r="I98" i="8"/>
  <c r="O242"/>
  <c r="AI438" i="3"/>
  <c r="AC347"/>
  <c r="K107" i="8"/>
  <c r="W409" i="3"/>
  <c r="AH70"/>
  <c r="K518" i="8"/>
  <c r="AG18" i="3"/>
  <c r="I494" i="8"/>
  <c r="U437" i="3"/>
  <c r="AA442"/>
  <c r="E373" i="8"/>
  <c r="AD421" i="12"/>
  <c r="AH469" i="8"/>
  <c r="V489"/>
  <c r="W180" i="3"/>
  <c r="O379" i="8"/>
  <c r="T306"/>
  <c r="P300"/>
  <c r="N449"/>
  <c r="T457" i="3"/>
  <c r="H34"/>
  <c r="B337" i="8"/>
  <c r="P27"/>
  <c r="H88" i="3"/>
  <c r="AA169" i="8"/>
  <c r="AB119" i="3"/>
  <c r="AB457"/>
  <c r="BD439" i="12"/>
  <c r="W152" i="3"/>
  <c r="AH191"/>
  <c r="K216" i="8"/>
  <c r="J412"/>
  <c r="I431"/>
  <c r="AA148" i="3"/>
  <c r="AI104"/>
  <c r="V413"/>
  <c r="AC250"/>
  <c r="AA158"/>
  <c r="ED542" i="12"/>
  <c r="H212" i="3"/>
  <c r="AB216"/>
  <c r="H216" i="8"/>
  <c r="C204" i="3"/>
  <c r="V7"/>
  <c r="N455" i="8"/>
  <c r="AB434"/>
  <c r="AB98" i="3"/>
  <c r="AA280"/>
  <c r="K67" i="8"/>
  <c r="T216" i="3"/>
  <c r="D391"/>
  <c r="DD214" i="12"/>
  <c r="AI492" i="8"/>
  <c r="H358"/>
  <c r="AH55" i="3"/>
  <c r="H93"/>
  <c r="CD68" i="12"/>
  <c r="K510" i="8"/>
  <c r="H247"/>
  <c r="D333" i="3"/>
  <c r="AH429"/>
  <c r="AG160"/>
  <c r="D520" i="8"/>
  <c r="E399" i="3"/>
  <c r="CD431" i="12"/>
  <c r="B265" i="8"/>
  <c r="DD136" i="12"/>
  <c r="W70" i="3"/>
  <c r="AH93"/>
  <c r="H123"/>
  <c r="W400" i="8"/>
  <c r="ED64" i="12"/>
  <c r="AB446" i="3"/>
  <c r="D381" i="8"/>
  <c r="T308" i="3"/>
  <c r="W460"/>
  <c r="DD391" i="12"/>
  <c r="AI411" i="3"/>
  <c r="J128" i="8"/>
  <c r="CD406" i="12"/>
  <c r="I164" i="3"/>
  <c r="U264" i="8"/>
  <c r="P268"/>
  <c r="B417"/>
  <c r="AF347" i="3"/>
  <c r="Z467"/>
  <c r="J403"/>
  <c r="V396"/>
  <c r="BD531" i="12"/>
  <c r="K272" i="3"/>
  <c r="CD309" i="12"/>
  <c r="B224" i="3"/>
  <c r="P306" i="8"/>
  <c r="AB194" i="3"/>
  <c r="B79" i="8"/>
  <c r="U79" i="3"/>
  <c r="Q17" i="8"/>
  <c r="C265"/>
  <c r="AA343"/>
  <c r="E32" i="3"/>
  <c r="E394" i="6"/>
  <c r="D151" i="8"/>
  <c r="AB464" i="3"/>
  <c r="AC295"/>
  <c r="V231"/>
  <c r="I47"/>
  <c r="J263"/>
  <c r="E239"/>
  <c r="E420" i="8"/>
  <c r="Z158" i="3"/>
  <c r="B368" i="8"/>
  <c r="AD229" i="12"/>
  <c r="V515" i="8"/>
  <c r="AI152" i="3"/>
  <c r="V252"/>
  <c r="K373"/>
  <c r="CD524" i="12"/>
  <c r="AB251" i="3"/>
  <c r="B126" i="8"/>
  <c r="D322" i="12"/>
  <c r="AG138" i="3"/>
  <c r="H112"/>
  <c r="H421"/>
  <c r="AA326" i="8"/>
  <c r="AC192" i="3"/>
  <c r="AA58"/>
  <c r="D48"/>
  <c r="G431" i="6"/>
  <c r="K179" i="8"/>
  <c r="J220" i="3"/>
  <c r="ED454" i="12"/>
  <c r="AC432" i="8"/>
  <c r="C73" i="3"/>
  <c r="K34" i="8"/>
  <c r="D105" i="12"/>
  <c r="AC304" i="3"/>
  <c r="U233" i="8"/>
  <c r="Z312"/>
  <c r="C207"/>
  <c r="AG114" i="3"/>
  <c r="C85"/>
  <c r="I462" i="8"/>
  <c r="AH493" i="3"/>
  <c r="AI197"/>
  <c r="I417"/>
  <c r="I151"/>
  <c r="AB481"/>
  <c r="U457" i="8"/>
  <c r="D259" i="12"/>
  <c r="AF31" i="3"/>
  <c r="Z200"/>
  <c r="DD408" i="12"/>
  <c r="Q431" i="8"/>
  <c r="D352" i="12"/>
  <c r="AD297"/>
  <c r="B196" i="3"/>
  <c r="E95"/>
  <c r="W75"/>
  <c r="D15"/>
  <c r="AH516"/>
  <c r="C321"/>
  <c r="BD302" i="12"/>
  <c r="N179" i="8"/>
  <c r="AC93" i="3"/>
  <c r="C131" i="8"/>
  <c r="H6" i="3"/>
  <c r="ED106" i="12"/>
  <c r="J257" i="3"/>
  <c r="AI130"/>
  <c r="Q147" i="8"/>
  <c r="U27" i="3"/>
  <c r="P417" i="8"/>
  <c r="J254"/>
  <c r="AG499" i="3"/>
  <c r="D229" i="8"/>
  <c r="C512" i="3"/>
  <c r="ED439" i="12"/>
  <c r="D388" i="3"/>
  <c r="E246"/>
  <c r="I125"/>
  <c r="U409" i="8"/>
  <c r="AA512" i="3"/>
  <c r="T294" i="8"/>
  <c r="AB272"/>
  <c r="K180" i="3"/>
  <c r="C169"/>
  <c r="E273"/>
  <c r="D282" i="8"/>
  <c r="CD478" i="12"/>
  <c r="AC369" i="8"/>
  <c r="V55" i="3"/>
  <c r="CD199" i="12"/>
  <c r="K236" i="3"/>
  <c r="B495"/>
  <c r="K466" i="8"/>
  <c r="BD343" i="12"/>
  <c r="AA17" i="3"/>
  <c r="AD75" i="12"/>
  <c r="CD550"/>
  <c r="B409" i="8"/>
  <c r="U223" i="3"/>
  <c r="O464" i="8"/>
  <c r="E343"/>
  <c r="AB468"/>
  <c r="AF221"/>
  <c r="AD446" i="12"/>
  <c r="AH331" i="3"/>
  <c r="AG117"/>
  <c r="CD74" i="12"/>
  <c r="AB145" i="3"/>
  <c r="D304"/>
  <c r="D417" i="8"/>
  <c r="J31" i="3"/>
  <c r="C413" i="8"/>
  <c r="Z348" i="3"/>
  <c r="B258" i="8"/>
  <c r="E130" i="3"/>
  <c r="AI302"/>
  <c r="D134"/>
  <c r="H222"/>
  <c r="BD141" i="12"/>
  <c r="D497" i="8"/>
  <c r="I71" i="3"/>
  <c r="I369"/>
  <c r="I515" i="8"/>
  <c r="U442" i="3"/>
  <c r="ED249" i="12"/>
  <c r="Q201" i="8"/>
  <c r="AH303" i="3"/>
  <c r="AG461"/>
  <c r="T434"/>
  <c r="D432"/>
  <c r="I465" i="8"/>
  <c r="C227" i="3"/>
  <c r="BD52" i="12"/>
  <c r="AF304" i="3"/>
  <c r="D227" i="8"/>
  <c r="B97" i="3"/>
  <c r="O246" i="8"/>
  <c r="ED132" i="12"/>
  <c r="CD437"/>
  <c r="K272" i="8"/>
  <c r="D408" i="12"/>
  <c r="D62"/>
  <c r="AD377"/>
  <c r="I207" i="8"/>
  <c r="DD234" i="12"/>
  <c r="D159" i="3"/>
  <c r="E94"/>
  <c r="AB291"/>
  <c r="K463" i="8"/>
  <c r="E229" i="3"/>
  <c r="C152" i="8"/>
  <c r="P391"/>
  <c r="D507" i="3"/>
  <c r="T78"/>
  <c r="DD405" i="12"/>
  <c r="J426" i="3"/>
  <c r="D268" i="12"/>
  <c r="H286" i="3"/>
  <c r="AA470"/>
  <c r="Z373"/>
  <c r="AF170"/>
  <c r="AF464" i="8"/>
  <c r="AI413" i="3"/>
  <c r="N524" i="8"/>
  <c r="V214" i="3"/>
  <c r="H54"/>
  <c r="W411"/>
  <c r="B15" i="8"/>
  <c r="AG120" i="3"/>
  <c r="Z333"/>
  <c r="AA275"/>
  <c r="U28"/>
  <c r="H363"/>
  <c r="H179"/>
  <c r="U246"/>
  <c r="V184"/>
  <c r="D86"/>
  <c r="I33"/>
  <c r="AH48"/>
  <c r="BD438" i="12"/>
  <c r="I406" i="3"/>
  <c r="E149"/>
  <c r="F17" i="6"/>
  <c r="AF384" i="3"/>
  <c r="AF64" i="8"/>
  <c r="G458" i="6"/>
  <c r="P405" i="8"/>
  <c r="E292" i="6"/>
  <c r="AG75" i="8"/>
  <c r="Z391"/>
  <c r="P523"/>
  <c r="H186"/>
  <c r="I240"/>
  <c r="U475" i="3"/>
  <c r="AD55" i="12"/>
  <c r="D103" i="8"/>
  <c r="J237" i="3"/>
  <c r="E506"/>
  <c r="P48" i="8"/>
  <c r="U330"/>
  <c r="E235"/>
  <c r="Q449"/>
  <c r="ED273" i="12"/>
  <c r="J294" i="8"/>
  <c r="D423"/>
  <c r="N210"/>
  <c r="N158"/>
  <c r="AA227" i="3"/>
  <c r="D524"/>
  <c r="E339" i="6"/>
  <c r="D383"/>
  <c r="K415" i="3"/>
  <c r="W36"/>
  <c r="H140"/>
  <c r="D300" i="8"/>
  <c r="AF40" i="3"/>
  <c r="Q333" i="8"/>
  <c r="B251"/>
  <c r="H317"/>
  <c r="D67"/>
  <c r="AF128" i="3"/>
  <c r="F231" i="6"/>
  <c r="O130" i="8"/>
  <c r="AG442" i="3"/>
  <c r="O153" i="8"/>
  <c r="AB327"/>
  <c r="U7" i="3"/>
  <c r="BD325" i="12"/>
  <c r="K362" i="3"/>
  <c r="AA514" i="8"/>
  <c r="ED97" i="12"/>
  <c r="C497" i="8"/>
  <c r="BD410" i="12"/>
  <c r="H139" i="3"/>
  <c r="D109" i="8"/>
  <c r="BD408" i="12"/>
  <c r="AF289" i="3"/>
  <c r="D251" i="8"/>
  <c r="D459" i="3"/>
  <c r="AG451"/>
  <c r="AF506" i="8"/>
  <c r="D124" i="3"/>
  <c r="Z134" i="8"/>
  <c r="D118"/>
  <c r="AG529" i="3"/>
  <c r="D142" i="12"/>
  <c r="B510" i="8"/>
  <c r="AF164" i="3"/>
  <c r="AA213"/>
  <c r="AG372" i="8"/>
  <c r="AB132" i="3"/>
  <c r="B422" i="8"/>
  <c r="CD271" i="12"/>
  <c r="O199" i="8"/>
  <c r="AI363" i="3"/>
  <c r="E124" i="8"/>
  <c r="J9" i="3"/>
  <c r="W446" i="8"/>
  <c r="AG376" i="3"/>
  <c r="K265"/>
  <c r="AA340"/>
  <c r="P401" i="8"/>
  <c r="D345" i="12"/>
  <c r="AG429" i="8"/>
  <c r="U498"/>
  <c r="C408" i="3"/>
  <c r="N164" i="8"/>
  <c r="N385"/>
  <c r="G202" i="6"/>
  <c r="C403" i="3"/>
  <c r="AB257"/>
  <c r="C19" i="8"/>
  <c r="DD163" i="12"/>
  <c r="AC44" i="8"/>
  <c r="J129"/>
  <c r="E80"/>
  <c r="AD52" i="12"/>
  <c r="D475" i="8"/>
  <c r="AB367"/>
  <c r="I79" i="3"/>
  <c r="AH503"/>
  <c r="BD415" i="12"/>
  <c r="AG227" i="3"/>
  <c r="D448" i="12"/>
  <c r="K315" i="8"/>
  <c r="K422" i="3"/>
  <c r="V313"/>
  <c r="E30"/>
  <c r="U66"/>
  <c r="H37" i="8"/>
  <c r="K349" i="3"/>
  <c r="C334"/>
  <c r="AD234" i="12"/>
  <c r="AG193" i="3"/>
  <c r="E150"/>
  <c r="E477"/>
  <c r="C415"/>
  <c r="C74"/>
  <c r="AD418" i="12"/>
  <c r="ED120"/>
  <c r="D128" i="3"/>
  <c r="K230"/>
  <c r="DD114" i="12"/>
  <c r="T391" i="8"/>
  <c r="CD38" i="12"/>
  <c r="AF284" i="3"/>
  <c r="CD240" i="12"/>
  <c r="CD94"/>
  <c r="W190" i="3"/>
  <c r="W384"/>
  <c r="ED336" i="12"/>
  <c r="T445" i="3"/>
  <c r="AG278"/>
  <c r="B169"/>
  <c r="AH126"/>
  <c r="T463"/>
  <c r="K147"/>
  <c r="J308"/>
  <c r="ED431" i="12"/>
  <c r="O254" i="8"/>
  <c r="ED182" i="12"/>
  <c r="D410" i="8"/>
  <c r="B371" i="3"/>
  <c r="J42"/>
  <c r="C164" i="8"/>
  <c r="B160" i="3"/>
  <c r="I348"/>
  <c r="BD196" i="12"/>
  <c r="J34" i="8"/>
  <c r="ED215" i="12"/>
  <c r="AF443" i="3"/>
  <c r="U339"/>
  <c r="Z384" i="8"/>
  <c r="V100" i="3"/>
  <c r="E250" i="8"/>
  <c r="AC60" i="3"/>
  <c r="D354" i="12"/>
  <c r="AF275" i="3"/>
  <c r="E196"/>
  <c r="K88"/>
  <c r="D507" i="12"/>
  <c r="AI253" i="3"/>
  <c r="U337" i="8"/>
  <c r="DD166" i="12"/>
  <c r="V302" i="3"/>
  <c r="AA377" i="8"/>
  <c r="E243"/>
  <c r="W420"/>
  <c r="AB383" i="3"/>
  <c r="P448" i="8"/>
  <c r="H351" i="3"/>
  <c r="K350"/>
  <c r="K147" i="8"/>
  <c r="AG83" i="3"/>
  <c r="Q218" i="8"/>
  <c r="T424"/>
  <c r="C134"/>
  <c r="AF68"/>
  <c r="V259"/>
  <c r="AF296" i="3"/>
  <c r="D131" i="8"/>
  <c r="AA251" i="3"/>
  <c r="Q72" i="8"/>
  <c r="T283"/>
  <c r="Z378" i="3"/>
  <c r="AF18" i="8"/>
  <c r="T78"/>
  <c r="K424"/>
  <c r="E98"/>
  <c r="Q498"/>
  <c r="AC402" i="3"/>
  <c r="T305" i="8"/>
  <c r="I333" i="3"/>
  <c r="E309" i="6"/>
  <c r="Z166" i="3"/>
  <c r="Q15" i="8"/>
  <c r="V108" i="3"/>
  <c r="P427" i="8"/>
  <c r="AH286" i="3"/>
  <c r="C490"/>
  <c r="AI164" i="8"/>
  <c r="U197" i="3"/>
  <c r="P524" i="8"/>
  <c r="N35"/>
  <c r="D224" i="3"/>
  <c r="AC527"/>
  <c r="W469" i="8"/>
  <c r="K421"/>
  <c r="AC530" i="3"/>
  <c r="CD412" i="12"/>
  <c r="K306" i="8"/>
  <c r="AH76" i="3"/>
  <c r="AD547" i="12"/>
  <c r="T140" i="3"/>
  <c r="W435" i="8"/>
  <c r="N94"/>
  <c r="W270" i="3"/>
  <c r="ED229" i="12"/>
  <c r="U223" i="8"/>
  <c r="C361" i="3"/>
  <c r="B165" i="8"/>
  <c r="ED416" i="12"/>
  <c r="AD397"/>
  <c r="AF249" i="3"/>
  <c r="AG146"/>
  <c r="E182"/>
  <c r="AC322" i="8"/>
  <c r="Q144"/>
  <c r="D256" i="12"/>
  <c r="T444" i="8"/>
  <c r="BD488" i="12"/>
  <c r="AD535"/>
  <c r="ED444"/>
  <c r="K22" i="3"/>
  <c r="V438" i="8"/>
  <c r="D367"/>
  <c r="AC420" i="3"/>
  <c r="E373"/>
  <c r="CD194" i="12"/>
  <c r="J46" i="8"/>
  <c r="W268"/>
  <c r="H7" i="3"/>
  <c r="AA470" i="8"/>
  <c r="D407" i="3"/>
  <c r="Z177"/>
  <c r="P81" i="8"/>
  <c r="AI96"/>
  <c r="W430" i="3"/>
  <c r="AA9" i="8"/>
  <c r="AF370" i="3"/>
  <c r="AB398"/>
  <c r="CD408" i="12"/>
  <c r="V72" i="3"/>
  <c r="AF342"/>
  <c r="T47"/>
  <c r="ED54" i="12"/>
  <c r="AB416" i="3"/>
  <c r="AF161"/>
  <c r="ED71" i="12"/>
  <c r="T439" i="3"/>
  <c r="AB287"/>
  <c r="AA33" i="8"/>
  <c r="W6" i="3"/>
  <c r="J235" i="8"/>
  <c r="BD342" i="12"/>
  <c r="C261" i="3"/>
  <c r="AI24"/>
  <c r="Q184" i="8"/>
  <c r="DD53" i="12"/>
  <c r="AD370"/>
  <c r="J356" i="3"/>
  <c r="I423" i="8"/>
  <c r="AI123" i="3"/>
  <c r="W263"/>
  <c r="Z488" i="8"/>
  <c r="I90"/>
  <c r="CD341" i="12"/>
  <c r="K436" i="3"/>
  <c r="C338" i="8"/>
  <c r="I396" i="3"/>
  <c r="E462" i="8"/>
  <c r="AI101" i="3"/>
  <c r="B118" i="8"/>
  <c r="DD18" i="12"/>
  <c r="Z258" i="3"/>
  <c r="ED44" i="12"/>
  <c r="C69" i="3"/>
  <c r="B85"/>
  <c r="U63"/>
  <c r="I345" i="8"/>
  <c r="AH169" i="3"/>
  <c r="Q46" i="8"/>
  <c r="J307" i="3"/>
  <c r="D196"/>
  <c r="V393"/>
  <c r="W288" i="8"/>
  <c r="I334" i="3"/>
  <c r="I65" i="8"/>
  <c r="P245"/>
  <c r="DD497" i="12"/>
  <c r="CD310"/>
  <c r="CD214"/>
  <c r="I268" i="3"/>
  <c r="B219"/>
  <c r="AD476" i="12"/>
  <c r="B167" i="3"/>
  <c r="AB248"/>
  <c r="D356" i="12"/>
  <c r="AH265" i="3"/>
  <c r="E353" i="8"/>
  <c r="K136" i="3"/>
  <c r="D271" i="12"/>
  <c r="AD220"/>
  <c r="D307" i="3"/>
  <c r="AA256"/>
  <c r="AH489"/>
  <c r="K371" i="8"/>
  <c r="N287"/>
  <c r="K403" i="3"/>
  <c r="J497" i="8"/>
  <c r="AB150"/>
  <c r="BD244" i="12"/>
  <c r="AB176" i="3"/>
  <c r="AF483"/>
  <c r="AI46"/>
  <c r="D465"/>
  <c r="Z453"/>
  <c r="AG20"/>
  <c r="AC238" i="8"/>
  <c r="E523"/>
  <c r="AA106" i="3"/>
  <c r="Q107" i="8"/>
  <c r="B509"/>
  <c r="H8"/>
  <c r="H424" i="3"/>
  <c r="AD151" i="12"/>
  <c r="K122" i="8"/>
  <c r="J338" i="3"/>
  <c r="K389" i="8"/>
  <c r="D283"/>
  <c r="CD220" i="12"/>
  <c r="AG302" i="3"/>
  <c r="D271"/>
  <c r="DD138" i="12"/>
  <c r="AG488" i="3"/>
  <c r="U370"/>
  <c r="U214"/>
  <c r="B205"/>
  <c r="AI61"/>
  <c r="I110"/>
  <c r="E66"/>
  <c r="U164"/>
  <c r="W362"/>
  <c r="D149" i="8"/>
  <c r="CD319" i="12"/>
  <c r="Z227" i="3"/>
  <c r="K327"/>
  <c r="U140"/>
  <c r="D220" i="12"/>
  <c r="D96" i="3"/>
  <c r="K14" i="8"/>
  <c r="O521"/>
  <c r="V174" i="3"/>
  <c r="AD158" i="12"/>
  <c r="B78" i="3"/>
  <c r="V415"/>
  <c r="BD419" i="12"/>
  <c r="AD219"/>
  <c r="AF166" i="3"/>
  <c r="H323"/>
  <c r="T177" i="8"/>
  <c r="V226" i="3"/>
  <c r="D102"/>
  <c r="AI262"/>
  <c r="AH352" i="8"/>
  <c r="B289" i="3"/>
  <c r="ED435" i="12"/>
  <c r="U83" i="3"/>
  <c r="B235"/>
  <c r="K431"/>
  <c r="BD375" i="12"/>
  <c r="AA82" i="3"/>
  <c r="AH100" i="8"/>
  <c r="K159" i="3"/>
  <c r="DD365" i="12"/>
  <c r="DD128"/>
  <c r="V395" i="3"/>
  <c r="K229"/>
  <c r="K25"/>
  <c r="B36" i="8"/>
  <c r="N523"/>
  <c r="AG197" i="3"/>
  <c r="ED483" i="12"/>
  <c r="CD358"/>
  <c r="K97" i="3"/>
  <c r="AF435"/>
  <c r="AC462"/>
  <c r="J254"/>
  <c r="AH505"/>
  <c r="K367"/>
  <c r="DD278" i="12"/>
  <c r="W204" i="8"/>
  <c r="H153" i="3"/>
  <c r="CD223" i="12"/>
  <c r="B451" i="8"/>
  <c r="K280"/>
  <c r="U129"/>
  <c r="U109" i="3"/>
  <c r="AD53" i="12"/>
  <c r="V94" i="3"/>
  <c r="I72"/>
  <c r="AG123" i="8"/>
  <c r="AC398" i="3"/>
  <c r="AF321"/>
  <c r="D73" i="12"/>
  <c r="AC111" i="3"/>
  <c r="DD437" i="12"/>
  <c r="AA163" i="3"/>
  <c r="E212"/>
  <c r="U372"/>
  <c r="Q39" i="8"/>
  <c r="Z96" i="3"/>
  <c r="D222" i="8"/>
  <c r="C93" i="3"/>
  <c r="ED563" i="12"/>
  <c r="N282" i="8"/>
  <c r="BD121" i="12"/>
  <c r="B190" i="3"/>
  <c r="C373"/>
  <c r="CD472" i="12"/>
  <c r="C316" i="3"/>
  <c r="AD61" i="12"/>
  <c r="C117" i="8"/>
  <c r="AG28" i="3"/>
  <c r="W214"/>
  <c r="DD360" i="12"/>
  <c r="AG228" i="3"/>
  <c r="E512" i="8"/>
  <c r="DD536" i="12"/>
  <c r="AD80"/>
  <c r="T390" i="3"/>
  <c r="J342"/>
  <c r="AC466"/>
  <c r="BD500" i="12"/>
  <c r="ED223"/>
  <c r="V135" i="8"/>
  <c r="I387" i="3"/>
  <c r="T367"/>
  <c r="C430"/>
  <c r="D145"/>
  <c r="BD331" i="12"/>
  <c r="D163" i="3"/>
  <c r="I386"/>
  <c r="AH232"/>
  <c r="CD196" i="12"/>
  <c r="AB131" i="8"/>
  <c r="U118" i="3"/>
  <c r="AH160"/>
  <c r="AF8"/>
  <c r="V102"/>
  <c r="AH333"/>
  <c r="P436" i="8"/>
  <c r="AG480" i="3"/>
  <c r="I246"/>
  <c r="BD414" i="12"/>
  <c r="Z31" i="3"/>
  <c r="AF108"/>
  <c r="AD102" i="12"/>
  <c r="Z170" i="8"/>
  <c r="B232" i="3"/>
  <c r="C33" i="8"/>
  <c r="K108" i="3"/>
  <c r="Q251" i="8"/>
  <c r="H177"/>
  <c r="D486" i="12"/>
  <c r="V511" i="8"/>
  <c r="AB50" i="3"/>
  <c r="D351" i="12"/>
  <c r="V131" i="3"/>
  <c r="I212"/>
  <c r="AI367"/>
  <c r="AD157" i="12"/>
  <c r="AD237"/>
  <c r="AB204" i="3"/>
  <c r="U255"/>
  <c r="C356"/>
  <c r="P254" i="8"/>
  <c r="K165" i="3"/>
  <c r="CD511" i="12"/>
  <c r="J129" i="3"/>
  <c r="AA525"/>
  <c r="V310"/>
  <c r="AF390"/>
  <c r="AH34"/>
  <c r="AC69"/>
  <c r="V128"/>
  <c r="Z75"/>
  <c r="AF287"/>
  <c r="K308" i="8"/>
  <c r="AF115" i="3"/>
  <c r="ED406" i="12"/>
  <c r="U268" i="3"/>
  <c r="J360" i="8"/>
  <c r="D202" i="3"/>
  <c r="AD70" i="12"/>
  <c r="AA76" i="8"/>
  <c r="BD25" i="12"/>
  <c r="C117" i="3"/>
  <c r="E267"/>
  <c r="Z505"/>
  <c r="Z69"/>
  <c r="AH523" i="8"/>
  <c r="AA462" i="3"/>
  <c r="V290"/>
  <c r="D317" i="6"/>
  <c r="D152"/>
  <c r="O135" i="8"/>
  <c r="AG40"/>
  <c r="T405"/>
  <c r="AA129"/>
  <c r="O206"/>
  <c r="O310"/>
  <c r="T219"/>
  <c r="W307"/>
  <c r="N65"/>
  <c r="H322"/>
  <c r="D159"/>
  <c r="D388" i="12"/>
  <c r="I153" i="3"/>
  <c r="AC391" i="8"/>
  <c r="AH310" i="3"/>
  <c r="O380" i="8"/>
  <c r="AC143"/>
  <c r="Z317" i="3"/>
  <c r="I260" i="8"/>
  <c r="AH217" i="3"/>
  <c r="Q373" i="8"/>
  <c r="B126" i="3"/>
  <c r="AA144"/>
  <c r="T489" i="8"/>
  <c r="Z211" i="3"/>
  <c r="B211" i="8"/>
  <c r="D267" i="3"/>
  <c r="AF215" i="8"/>
  <c r="AI416" i="3"/>
  <c r="O391" i="8"/>
  <c r="D26"/>
  <c r="V216"/>
  <c r="D405" i="3"/>
  <c r="ED466" i="12"/>
  <c r="I322" i="8"/>
  <c r="D8"/>
  <c r="AD136" i="12"/>
  <c r="B416" i="3"/>
  <c r="N281" i="8"/>
  <c r="B43"/>
  <c r="AI239" i="3"/>
  <c r="AB251" i="8"/>
  <c r="J102" i="3"/>
  <c r="DD473" i="12"/>
  <c r="O400" i="8"/>
  <c r="Z434" i="3"/>
  <c r="AD152" i="12"/>
  <c r="K196" i="3"/>
  <c r="AD180" i="12"/>
  <c r="H109" i="3"/>
  <c r="D203" i="12"/>
  <c r="U349" i="8"/>
  <c r="U142" i="3"/>
  <c r="K298"/>
  <c r="D28" i="8"/>
  <c r="K38" i="3"/>
  <c r="CD523" i="12"/>
  <c r="AA287" i="3"/>
  <c r="E377"/>
  <c r="B280"/>
  <c r="T224"/>
  <c r="AA420"/>
  <c r="N304" i="8"/>
  <c r="AC226"/>
  <c r="AA429" i="3"/>
  <c r="ED398" i="12"/>
  <c r="B338" i="3"/>
  <c r="K289"/>
  <c r="E408"/>
  <c r="CD432" i="12"/>
  <c r="E517" i="3"/>
  <c r="J175"/>
  <c r="AD100" i="12"/>
  <c r="AH88" i="3"/>
  <c r="K388"/>
  <c r="Z412" i="8"/>
  <c r="AI42"/>
  <c r="AC157" i="3"/>
  <c r="D185" i="12"/>
  <c r="DD561"/>
  <c r="AB333" i="8"/>
  <c r="E135" i="3"/>
  <c r="E196" i="8"/>
  <c r="ED486" i="12"/>
  <c r="E477" i="8"/>
  <c r="U346" i="3"/>
  <c r="DD94" i="12"/>
  <c r="AA116" i="3"/>
  <c r="T168"/>
  <c r="W403"/>
  <c r="E75"/>
  <c r="U184"/>
  <c r="AG435" i="8"/>
  <c r="V505"/>
  <c r="AH129"/>
  <c r="E214"/>
  <c r="K84" i="3"/>
  <c r="ED198" i="12"/>
  <c r="V291" i="3"/>
  <c r="K4"/>
  <c r="P378" i="8"/>
  <c r="Q521"/>
  <c r="D133" i="12"/>
  <c r="AG242" i="3"/>
  <c r="C390"/>
  <c r="I284" i="8"/>
  <c r="BD365" i="12"/>
  <c r="K381" i="3"/>
  <c r="AH347"/>
  <c r="CD51" i="12"/>
  <c r="K322" i="3"/>
  <c r="AD372" i="12"/>
  <c r="CD449"/>
  <c r="P12" i="8"/>
  <c r="CD163" i="12"/>
  <c r="J309" i="3"/>
  <c r="DD386" i="12"/>
  <c r="K314" i="3"/>
  <c r="C399"/>
  <c r="ED255" i="12"/>
  <c r="W300" i="3"/>
  <c r="B67"/>
  <c r="AC516" i="8"/>
  <c r="D487" i="12"/>
  <c r="B335" i="8"/>
  <c r="CD316" i="12"/>
  <c r="AI343" i="8"/>
  <c r="D252" i="3"/>
  <c r="I14"/>
  <c r="E21"/>
  <c r="E446"/>
  <c r="U71"/>
  <c r="B357" i="8"/>
  <c r="D236" i="3"/>
  <c r="K29" i="8"/>
  <c r="DD274" i="12"/>
  <c r="B487" i="8"/>
  <c r="J76"/>
  <c r="AF517" i="3"/>
  <c r="AH412"/>
  <c r="E320" i="6"/>
  <c r="AF423" i="3"/>
  <c r="AA372"/>
  <c r="AC134"/>
  <c r="AC519" i="8"/>
  <c r="AH485" i="3"/>
  <c r="Z107"/>
  <c r="AA452" i="8"/>
  <c r="DD539" i="12"/>
  <c r="U451" i="3"/>
  <c r="B384"/>
  <c r="C302" i="8"/>
  <c r="J317" i="3"/>
  <c r="D323"/>
  <c r="AD252" i="12"/>
  <c r="E4" i="3"/>
  <c r="Q353" i="8"/>
  <c r="AB11" i="3"/>
  <c r="AH325"/>
  <c r="W40"/>
  <c r="B396"/>
  <c r="AD199" i="12"/>
  <c r="AB25" i="8"/>
  <c r="H463"/>
  <c r="B252"/>
  <c r="J442" i="3"/>
  <c r="CD136" i="12"/>
  <c r="C140" i="8"/>
  <c r="V271" i="3"/>
  <c r="V376"/>
  <c r="D400" i="12"/>
  <c r="AI312" i="3"/>
  <c r="B488"/>
  <c r="U467"/>
  <c r="E113"/>
  <c r="C125"/>
  <c r="C510" i="8"/>
  <c r="J139"/>
  <c r="E159"/>
  <c r="C230" i="3"/>
  <c r="AF245"/>
  <c r="D527"/>
  <c r="D416" i="12"/>
  <c r="C506" i="8"/>
  <c r="E5" i="3"/>
  <c r="Z465"/>
  <c r="AH277"/>
  <c r="AF61"/>
  <c r="D369" i="12"/>
  <c r="DD545"/>
  <c r="BD80"/>
  <c r="J35" i="3"/>
  <c r="CD215" i="12"/>
  <c r="E284" i="8"/>
  <c r="J333" i="3"/>
  <c r="CD276" i="12"/>
  <c r="D272" i="8"/>
  <c r="K157"/>
  <c r="C497" i="3"/>
  <c r="J240"/>
  <c r="ED61" i="12"/>
  <c r="E74" i="8"/>
  <c r="T519"/>
  <c r="AH25"/>
  <c r="O343"/>
  <c r="AF79"/>
  <c r="E65" i="6"/>
  <c r="AA175" i="8"/>
  <c r="Z74"/>
  <c r="J156"/>
  <c r="P122"/>
  <c r="U259" i="3"/>
  <c r="E222" i="8"/>
  <c r="H76"/>
  <c r="D364" i="3"/>
  <c r="I298"/>
  <c r="AF377" i="8"/>
  <c r="B494"/>
  <c r="U158"/>
  <c r="D385" i="3"/>
  <c r="K74"/>
  <c r="J300"/>
  <c r="W501" i="8"/>
  <c r="O373"/>
  <c r="Q180"/>
  <c r="C24"/>
  <c r="K359" i="3"/>
  <c r="AD436" i="12"/>
  <c r="AF97" i="3"/>
  <c r="Q22" i="8"/>
  <c r="AC498"/>
  <c r="ED529" i="12"/>
  <c r="C133" i="3"/>
  <c r="AD216" i="12"/>
  <c r="AF408" i="3"/>
  <c r="AG104"/>
  <c r="AA57"/>
  <c r="BD71" i="12"/>
  <c r="B175" i="3"/>
  <c r="N177" i="8"/>
  <c r="D230" i="3"/>
  <c r="J339"/>
  <c r="AH278"/>
  <c r="O237" i="8"/>
  <c r="AF394" i="3"/>
  <c r="AB161" i="8"/>
  <c r="ED310" i="12"/>
  <c r="AC469" i="3"/>
  <c r="H352" i="8"/>
  <c r="B295" i="3"/>
  <c r="D263" i="12"/>
  <c r="AB357" i="8"/>
  <c r="P5"/>
  <c r="C80"/>
  <c r="ED35" i="12"/>
  <c r="BD18"/>
  <c r="ED250"/>
  <c r="H200" i="3"/>
  <c r="BD334" i="12"/>
  <c r="ED191"/>
  <c r="DD394"/>
  <c r="B67" i="8"/>
  <c r="N137"/>
  <c r="W20" i="3"/>
  <c r="E351"/>
  <c r="BD138" i="12"/>
  <c r="B212" i="3"/>
  <c r="AG159"/>
  <c r="U272"/>
  <c r="U491" i="8"/>
  <c r="D125" i="12"/>
  <c r="U169" i="8"/>
  <c r="AB277"/>
  <c r="T347" i="3"/>
  <c r="AH233" i="8"/>
  <c r="V109"/>
  <c r="AI198" i="3"/>
  <c r="N180" i="8"/>
  <c r="T155" i="3"/>
  <c r="AA66"/>
  <c r="V54"/>
  <c r="ED320" i="12"/>
  <c r="U454" i="3"/>
  <c r="AA404"/>
  <c r="T513" i="8"/>
  <c r="H10"/>
  <c r="AC221"/>
  <c r="D58" i="3"/>
  <c r="AB19"/>
  <c r="V434" i="8"/>
  <c r="AG343" i="3"/>
  <c r="CD342" i="12"/>
  <c r="Z314" i="3"/>
  <c r="W386" i="8"/>
  <c r="T4"/>
  <c r="T104" i="3"/>
  <c r="K49"/>
  <c r="I367" i="8"/>
  <c r="D15" i="6"/>
  <c r="AI57" i="3"/>
  <c r="J437" i="8"/>
  <c r="AB136" i="3"/>
  <c r="D127" i="12"/>
  <c r="Z59" i="3"/>
  <c r="Z284"/>
  <c r="U193"/>
  <c r="AG149" i="8"/>
  <c r="AG169"/>
  <c r="AI106"/>
  <c r="V79"/>
  <c r="H408"/>
  <c r="V20"/>
  <c r="AA201"/>
  <c r="H265"/>
  <c r="D208" i="12"/>
  <c r="AB369" i="8"/>
  <c r="E194" i="6"/>
  <c r="AG152" i="8"/>
  <c r="E417"/>
  <c r="W381" i="3"/>
  <c r="V386"/>
  <c r="E67"/>
  <c r="U64"/>
  <c r="AB423"/>
  <c r="W21" i="8"/>
  <c r="K364"/>
  <c r="T478"/>
  <c r="AB345" i="3"/>
  <c r="B8"/>
  <c r="AF297"/>
  <c r="P193" i="8"/>
  <c r="V70"/>
  <c r="AG254"/>
  <c r="N182"/>
  <c r="B435" i="3"/>
  <c r="I192" i="8"/>
  <c r="Q282"/>
  <c r="AG15" i="3"/>
  <c r="H17" i="8"/>
  <c r="H289" i="3"/>
  <c r="H322"/>
  <c r="AG473" i="8"/>
  <c r="D89"/>
  <c r="AG71"/>
  <c r="G382" i="6"/>
  <c r="C123" i="8"/>
  <c r="ED449" i="12"/>
  <c r="AF133" i="3"/>
  <c r="AI161"/>
  <c r="AC382"/>
  <c r="H306"/>
  <c r="D330" i="8"/>
  <c r="V466" i="3"/>
  <c r="W260" i="8"/>
  <c r="Q486"/>
  <c r="CD67" i="12"/>
  <c r="N82" i="8"/>
  <c r="CD282" i="12"/>
  <c r="AD315"/>
  <c r="AG317" i="3"/>
  <c r="AA486"/>
  <c r="D350" i="12"/>
  <c r="AB391" i="3"/>
  <c r="W376"/>
  <c r="H420"/>
  <c r="U506" i="8"/>
  <c r="H410" i="3"/>
  <c r="AB501" i="8"/>
  <c r="AA312" i="3"/>
  <c r="BD84" i="12"/>
  <c r="V481" i="3"/>
  <c r="O266" i="8"/>
  <c r="U262" i="3"/>
  <c r="Z386"/>
  <c r="AA530"/>
  <c r="W11"/>
  <c r="CD455" i="12"/>
  <c r="AH322" i="8"/>
  <c r="CD335" i="12"/>
  <c r="ED287"/>
  <c r="N56" i="8"/>
  <c r="AB340" i="3"/>
  <c r="BD85" i="12"/>
  <c r="H99" i="8"/>
  <c r="E440" i="3"/>
  <c r="E191" i="8"/>
  <c r="AI142" i="3"/>
  <c r="D400"/>
  <c r="DD535" i="12"/>
  <c r="Q164" i="8"/>
  <c r="AH328" i="3"/>
  <c r="I471" i="8"/>
  <c r="AG443" i="3"/>
  <c r="DD555" i="12"/>
  <c r="D81" i="3"/>
  <c r="C519" i="8"/>
  <c r="E136"/>
  <c r="D340" i="12"/>
  <c r="AF418" i="8"/>
  <c r="AD480" i="12"/>
  <c r="K177" i="3"/>
  <c r="AG216"/>
  <c r="J114"/>
  <c r="AH295"/>
  <c r="BD515" i="12"/>
  <c r="H62" i="8"/>
  <c r="AI477" i="3"/>
  <c r="B439"/>
  <c r="K68" i="8"/>
  <c r="Q467"/>
  <c r="U16" i="3"/>
  <c r="E38"/>
  <c r="ED188" i="12"/>
  <c r="Q110" i="8"/>
  <c r="J63"/>
  <c r="W405" i="3"/>
  <c r="ED175" i="12"/>
  <c r="U79" i="8"/>
  <c r="V309" i="3"/>
  <c r="J8"/>
  <c r="I131"/>
  <c r="AD74" i="12"/>
  <c r="AF434" i="3"/>
  <c r="D471"/>
  <c r="CD504" i="12"/>
  <c r="K207" i="3"/>
  <c r="AC473" i="8"/>
  <c r="W285" i="3"/>
  <c r="D433" i="12"/>
  <c r="P473" i="8"/>
  <c r="I301" i="3"/>
  <c r="C82"/>
  <c r="H395" i="8"/>
  <c r="CD246" i="12"/>
  <c r="ED135"/>
  <c r="E152" i="3"/>
  <c r="C465" i="8"/>
  <c r="E503" i="3"/>
  <c r="BD355" i="12"/>
  <c r="AH454" i="3"/>
  <c r="E319" i="8"/>
  <c r="D487" i="3"/>
  <c r="CD239" i="12"/>
  <c r="ED43"/>
  <c r="AF44" i="3"/>
  <c r="K138"/>
  <c r="D294" i="12"/>
  <c r="B115" i="3"/>
  <c r="B306"/>
  <c r="D373" i="12"/>
  <c r="AF395" i="3"/>
  <c r="I12"/>
  <c r="D466" i="12"/>
  <c r="Z208" i="8"/>
  <c r="J15" i="3"/>
  <c r="O454" i="8"/>
  <c r="H475"/>
  <c r="H101"/>
  <c r="Z337" i="3"/>
  <c r="AA173"/>
  <c r="AB298"/>
  <c r="AC409"/>
  <c r="C94" i="8"/>
  <c r="I39"/>
  <c r="N178"/>
  <c r="AC168" i="3"/>
  <c r="DD552" i="12"/>
  <c r="AG486" i="3"/>
  <c r="J265"/>
  <c r="CD343" i="12"/>
  <c r="AG61" i="3"/>
  <c r="AF240"/>
  <c r="I339"/>
  <c r="V149"/>
  <c r="I50"/>
  <c r="J288"/>
  <c r="V200"/>
  <c r="BD47" i="12"/>
  <c r="H66" i="3"/>
  <c r="AH391"/>
  <c r="H241"/>
  <c r="AH459"/>
  <c r="AH379" i="8"/>
  <c r="G122" i="6"/>
  <c r="F123"/>
  <c r="AG32" i="8"/>
  <c r="E68"/>
  <c r="AA390"/>
  <c r="G147" i="6"/>
  <c r="AI403" i="8"/>
  <c r="V100"/>
  <c r="AI465"/>
  <c r="O274"/>
  <c r="AD560" i="12"/>
  <c r="E364" i="8"/>
  <c r="AB338"/>
  <c r="V190"/>
  <c r="ED390" i="12"/>
  <c r="W291" i="8"/>
  <c r="B451" i="3"/>
  <c r="Z22" i="8"/>
  <c r="P352"/>
  <c r="O285"/>
  <c r="J408"/>
  <c r="T493" i="3"/>
  <c r="I453" i="8"/>
  <c r="I444"/>
  <c r="K354" i="3"/>
  <c r="AH89"/>
  <c r="O10" i="8"/>
  <c r="AB282" i="3"/>
  <c r="AD385" i="12"/>
  <c r="I208" i="8"/>
  <c r="AB106" i="3"/>
  <c r="K346" i="8"/>
  <c r="E141" i="3"/>
  <c r="J103" i="8"/>
  <c r="W256"/>
  <c r="O408"/>
  <c r="O502"/>
  <c r="AI517" i="3"/>
  <c r="V287" i="8"/>
  <c r="K298"/>
  <c r="T155"/>
  <c r="H342"/>
  <c r="D160" i="3"/>
  <c r="W276"/>
  <c r="AC112"/>
  <c r="N7" i="8"/>
  <c r="E451" i="3"/>
  <c r="AG65"/>
  <c r="T233"/>
  <c r="DD459" i="12"/>
  <c r="ED445"/>
  <c r="V34" i="3"/>
  <c r="K29"/>
  <c r="P167" i="8"/>
  <c r="W182" i="3"/>
  <c r="AB276"/>
  <c r="Z270"/>
  <c r="T492"/>
  <c r="D427"/>
  <c r="J198"/>
  <c r="BD446" i="12"/>
  <c r="D452"/>
  <c r="W64" i="3"/>
  <c r="E528"/>
  <c r="T148"/>
  <c r="D32"/>
  <c r="H473" i="8"/>
  <c r="AD521" i="12"/>
  <c r="I27" i="3"/>
  <c r="D72"/>
  <c r="E388"/>
  <c r="O142" i="8"/>
  <c r="Q135"/>
  <c r="G273" i="6"/>
  <c r="AC450" i="8"/>
  <c r="V382"/>
  <c r="AC336"/>
  <c r="U180"/>
  <c r="D35"/>
  <c r="AC521"/>
  <c r="C143"/>
  <c r="DD36" i="12"/>
  <c r="V338" i="3"/>
  <c r="Z7"/>
  <c r="K197"/>
  <c r="O17" i="8"/>
  <c r="T199" i="3"/>
  <c r="O39" i="8"/>
  <c r="C47"/>
  <c r="K25"/>
  <c r="J115" i="3"/>
  <c r="CD169" i="12"/>
  <c r="AF363" i="3"/>
  <c r="P398" i="8"/>
  <c r="I454"/>
  <c r="E525" i="3"/>
  <c r="BD498" i="12"/>
  <c r="B412" i="3"/>
  <c r="AH280"/>
  <c r="AH283"/>
  <c r="B407" i="8"/>
  <c r="AF129" i="3"/>
  <c r="K232" i="8"/>
  <c r="ED241" i="12"/>
  <c r="BD22"/>
  <c r="AH116" i="3"/>
  <c r="AA278" i="8"/>
  <c r="AA444"/>
  <c r="P292"/>
  <c r="T360" i="3"/>
  <c r="C303"/>
  <c r="C335" i="8"/>
  <c r="K144"/>
  <c r="V218" i="3"/>
  <c r="D147" i="12"/>
  <c r="H180" i="3"/>
  <c r="E450" i="8"/>
  <c r="DD435" i="12"/>
  <c r="AD554"/>
  <c r="O488" i="8"/>
  <c r="AA310"/>
  <c r="AC430" i="3"/>
  <c r="AI81"/>
  <c r="D334" i="12"/>
  <c r="AC239" i="3"/>
  <c r="K93"/>
  <c r="K404"/>
  <c r="E490" i="8"/>
  <c r="T14" i="3"/>
  <c r="AH137"/>
  <c r="C90"/>
  <c r="AB378" i="8"/>
  <c r="W79" i="3"/>
  <c r="T167"/>
  <c r="T57"/>
  <c r="D408" i="8"/>
  <c r="Z163" i="3"/>
  <c r="J105" i="8"/>
  <c r="K34" i="3"/>
  <c r="AD131" i="12"/>
  <c r="C483" i="8"/>
  <c r="BD28" i="12"/>
  <c r="B47" i="3"/>
  <c r="D22" i="12"/>
  <c r="K124" i="3"/>
  <c r="AD112" i="12"/>
  <c r="Z4" i="3"/>
  <c r="Z484"/>
  <c r="CD362" i="12"/>
  <c r="AB39" i="3"/>
  <c r="H252" i="8"/>
  <c r="C77" i="3"/>
  <c r="U425"/>
  <c r="E59" i="8"/>
  <c r="W149" i="3"/>
  <c r="T56"/>
  <c r="Z210"/>
  <c r="AA252"/>
  <c r="DD248" i="12"/>
  <c r="CD32"/>
  <c r="AA354" i="8"/>
  <c r="AA296" i="3"/>
  <c r="DD503" i="12"/>
  <c r="D421" i="3"/>
  <c r="Z20" i="8"/>
  <c r="AB471" i="3"/>
  <c r="C249"/>
  <c r="BD452" i="12"/>
  <c r="CD557"/>
  <c r="T233" i="8"/>
  <c r="I43" i="3"/>
  <c r="E205" i="8"/>
  <c r="AI481" i="3"/>
  <c r="D390"/>
  <c r="B278" i="8"/>
  <c r="H191"/>
  <c r="K170" i="3"/>
  <c r="AG270"/>
  <c r="AD147" i="12"/>
  <c r="E307" i="3"/>
  <c r="AF34"/>
  <c r="C494"/>
  <c r="AD308" i="12"/>
  <c r="AG25" i="8"/>
  <c r="AA38" i="3"/>
  <c r="I36" i="8"/>
  <c r="DD90" i="12"/>
  <c r="I111" i="3"/>
  <c r="AC367"/>
  <c r="P53" i="8"/>
  <c r="AF30"/>
  <c r="V101" i="3"/>
  <c r="U472" i="8"/>
  <c r="AF403" i="3"/>
  <c r="AD12" i="12"/>
  <c r="K153" i="3"/>
  <c r="I258"/>
  <c r="CD153" i="12"/>
  <c r="Z413" i="3"/>
  <c r="U105"/>
  <c r="AC378"/>
  <c r="C198"/>
  <c r="C509" i="8"/>
  <c r="Q159"/>
  <c r="E345" i="3"/>
  <c r="E481" i="8"/>
  <c r="V339" i="3"/>
  <c r="E369"/>
  <c r="E497" i="8"/>
  <c r="D456" i="3"/>
  <c r="C126"/>
  <c r="I102" i="8"/>
  <c r="Z102" i="3"/>
  <c r="DD487" i="12"/>
  <c r="T110" i="3"/>
  <c r="AF241"/>
  <c r="U191"/>
  <c r="CD204" i="12"/>
  <c r="AB315" i="3"/>
  <c r="DD110" i="12"/>
  <c r="D467" i="8"/>
  <c r="I16" i="3"/>
  <c r="B304"/>
  <c r="AB311"/>
  <c r="AF256"/>
  <c r="AH239"/>
  <c r="AI330"/>
  <c r="P246" i="8"/>
  <c r="D398" i="3"/>
  <c r="CD329" i="12"/>
  <c r="AB233" i="3"/>
  <c r="AD556" i="12"/>
  <c r="AG357" i="8"/>
  <c r="Z284"/>
  <c r="Q182"/>
  <c r="U365"/>
  <c r="AH320" i="3"/>
  <c r="U420" i="8"/>
  <c r="I139"/>
  <c r="AC348" i="3"/>
  <c r="B292" i="8"/>
  <c r="V55"/>
  <c r="AC290" i="3"/>
  <c r="AH340" i="8"/>
  <c r="I59" i="3"/>
  <c r="V300" i="8"/>
  <c r="P474"/>
  <c r="K162" i="3"/>
  <c r="D213" i="8"/>
  <c r="AA298"/>
  <c r="O376"/>
  <c r="W325"/>
  <c r="AC311"/>
  <c r="AH307"/>
  <c r="N411"/>
  <c r="Q152"/>
  <c r="J219"/>
  <c r="H301" i="3"/>
  <c r="B241"/>
  <c r="V10"/>
  <c r="I393"/>
  <c r="AG202"/>
  <c r="J300" i="8"/>
  <c r="W395" i="3"/>
  <c r="AA473"/>
  <c r="O329" i="8"/>
  <c r="W514"/>
  <c r="C142" i="3"/>
  <c r="AB221"/>
  <c r="AG265"/>
  <c r="E153" i="8"/>
  <c r="T197" i="3"/>
  <c r="AF176"/>
  <c r="C269"/>
  <c r="C97"/>
  <c r="E102"/>
  <c r="BD282" i="12"/>
  <c r="AG299" i="3"/>
  <c r="E54" i="8"/>
  <c r="AB499" i="3"/>
  <c r="E173"/>
  <c r="B517" i="8"/>
  <c r="C339" i="3"/>
  <c r="J318"/>
  <c r="D27" i="8"/>
  <c r="B330" i="3"/>
  <c r="E306" i="8"/>
  <c r="E137"/>
  <c r="K378"/>
  <c r="AC332" i="3"/>
  <c r="T256" i="8"/>
  <c r="F456" i="6"/>
  <c r="U125" i="3"/>
  <c r="AC185"/>
  <c r="AC128"/>
  <c r="I302"/>
  <c r="Z389"/>
  <c r="E278"/>
  <c r="P111" i="8"/>
  <c r="ED281" i="12"/>
  <c r="AA504" i="3"/>
  <c r="H211" i="8"/>
  <c r="AD119" i="12"/>
  <c r="AI176" i="3"/>
  <c r="AA457"/>
  <c r="ED311" i="12"/>
  <c r="D432" i="8"/>
  <c r="ED375" i="12"/>
  <c r="D501"/>
  <c r="AC440" i="3"/>
  <c r="CD470" i="12"/>
  <c r="I373" i="3"/>
  <c r="D219" i="12"/>
  <c r="D42"/>
  <c r="ED309"/>
  <c r="AA378" i="3"/>
  <c r="DD92" i="12"/>
  <c r="K307" i="3"/>
  <c r="W195" i="8"/>
  <c r="BD474" i="12"/>
  <c r="J202" i="3"/>
  <c r="P55" i="8"/>
  <c r="U62"/>
  <c r="E164" i="3"/>
  <c r="E355" i="8"/>
  <c r="CD526" i="12"/>
  <c r="E134" i="3"/>
  <c r="E495" i="8"/>
  <c r="D284" i="6"/>
  <c r="N93" i="8"/>
  <c r="AA197" i="3"/>
  <c r="V421" i="8"/>
  <c r="T157"/>
  <c r="P377"/>
  <c r="P342"/>
  <c r="D359" i="3"/>
  <c r="H207"/>
  <c r="AB424" i="8"/>
  <c r="E289"/>
  <c r="AF11" i="3"/>
  <c r="Q122" i="8"/>
  <c r="AB94"/>
  <c r="W319"/>
  <c r="I250"/>
  <c r="U437"/>
  <c r="AH498"/>
  <c r="J16"/>
  <c r="I328"/>
  <c r="B369"/>
  <c r="O279"/>
  <c r="W485" i="3"/>
  <c r="AA216" i="8"/>
  <c r="B124" i="3"/>
  <c r="AI508"/>
  <c r="AF472"/>
  <c r="O184" i="8"/>
  <c r="K340"/>
  <c r="AI168" i="3"/>
  <c r="T175"/>
  <c r="T393" i="8"/>
  <c r="AI74"/>
  <c r="AH184" i="3"/>
  <c r="AB484"/>
  <c r="J127"/>
  <c r="Q424" i="8"/>
  <c r="ED226" i="12"/>
  <c r="D446" i="3"/>
  <c r="N38" i="8"/>
  <c r="AB93" i="3"/>
  <c r="B489"/>
  <c r="K35" i="8"/>
  <c r="AG212"/>
  <c r="CD139" i="12"/>
  <c r="E176" i="3"/>
  <c r="AG412"/>
  <c r="AB530"/>
  <c r="AB202"/>
  <c r="D170" i="8"/>
  <c r="AF450" i="3"/>
  <c r="E165" i="8"/>
  <c r="E311" i="3"/>
  <c r="J216" i="8"/>
  <c r="F301" i="6"/>
  <c r="E272" i="8"/>
  <c r="J297" i="3"/>
  <c r="U517" i="8"/>
  <c r="B242" i="3"/>
  <c r="AD487" i="12"/>
  <c r="B384" i="8"/>
  <c r="W365"/>
  <c r="AH445" i="3"/>
  <c r="V285"/>
  <c r="D247" i="8"/>
  <c r="AD215" i="12"/>
  <c r="C91" i="8"/>
  <c r="Z250" i="3"/>
  <c r="AB270"/>
  <c r="AA53"/>
  <c r="K43"/>
  <c r="J55"/>
  <c r="Z29"/>
  <c r="P83" i="8"/>
  <c r="AA480"/>
  <c r="C253"/>
  <c r="C461"/>
  <c r="W107"/>
  <c r="E270" i="3"/>
  <c r="K155" i="8"/>
  <c r="C130" i="3"/>
  <c r="H204"/>
  <c r="AD264" i="12"/>
  <c r="E368" i="3"/>
  <c r="AA76"/>
  <c r="AG349"/>
  <c r="B339"/>
  <c r="I392" i="8"/>
  <c r="K240"/>
  <c r="AD336" i="12"/>
  <c r="BD113"/>
  <c r="AF466" i="8"/>
  <c r="K401" i="3"/>
  <c r="I271" i="8"/>
  <c r="H73" i="3"/>
  <c r="CD423" i="12"/>
  <c r="AD334"/>
  <c r="J46" i="3"/>
  <c r="AB124"/>
  <c r="D167" i="8"/>
  <c r="W218"/>
  <c r="ED355" i="12"/>
  <c r="D326" i="8"/>
  <c r="D403" i="3"/>
  <c r="AF435" i="8"/>
  <c r="AB385" i="3"/>
  <c r="AG209"/>
  <c r="I304"/>
  <c r="T368"/>
  <c r="Z194"/>
  <c r="C118"/>
  <c r="U30"/>
  <c r="BD229" i="12"/>
  <c r="ED26"/>
  <c r="Z53" i="3"/>
  <c r="ED252" i="12"/>
  <c r="W312" i="3"/>
  <c r="H406"/>
  <c r="D483" i="12"/>
  <c r="E274" i="8"/>
  <c r="V244" i="3"/>
  <c r="AG282"/>
  <c r="H65"/>
  <c r="AG95"/>
  <c r="H236"/>
  <c r="T90"/>
  <c r="DD91" i="12"/>
  <c r="C435" i="8"/>
  <c r="C422" i="3"/>
  <c r="T79"/>
  <c r="W317"/>
  <c r="BD525" i="12"/>
  <c r="AI224" i="3"/>
  <c r="DD327" i="12"/>
  <c r="K349" i="8"/>
  <c r="W438" i="3"/>
  <c r="AB514"/>
  <c r="AB269"/>
  <c r="AI398"/>
  <c r="AI307"/>
  <c r="AI234"/>
  <c r="T102"/>
  <c r="W26" i="8"/>
  <c r="W388" i="3"/>
  <c r="J183"/>
  <c r="AA351" i="8"/>
  <c r="P91"/>
  <c r="B308" i="3"/>
  <c r="DD521" i="12"/>
  <c r="E257" i="6"/>
  <c r="D395" i="8"/>
  <c r="AG76" i="3"/>
  <c r="J369" i="8"/>
  <c r="H279" i="3"/>
  <c r="D87"/>
  <c r="E132"/>
  <c r="T127"/>
  <c r="D418"/>
  <c r="AC246" i="8"/>
  <c r="CD467" i="12"/>
  <c r="BD176"/>
  <c r="C355" i="3"/>
  <c r="J189"/>
  <c r="AA346" i="8"/>
  <c r="T165" i="3"/>
  <c r="C181"/>
  <c r="D63"/>
  <c r="U411"/>
  <c r="H350" i="8"/>
  <c r="P500"/>
  <c r="ED41" i="12"/>
  <c r="AF83" i="3"/>
  <c r="W44"/>
  <c r="N488" i="8"/>
  <c r="AD348" i="12"/>
  <c r="AD444"/>
  <c r="DD441"/>
  <c r="J150" i="3"/>
  <c r="D242" i="6"/>
  <c r="AA425" i="8"/>
  <c r="K161"/>
  <c r="D134" i="6"/>
  <c r="AG176" i="8"/>
  <c r="AA502"/>
  <c r="AB518"/>
  <c r="Z133" i="3"/>
  <c r="AC197" i="8"/>
  <c r="W131"/>
  <c r="B448"/>
  <c r="AG214" i="3"/>
  <c r="U409"/>
  <c r="AH84"/>
  <c r="AF383" i="8"/>
  <c r="AH28"/>
  <c r="AG46" i="3"/>
  <c r="D172" i="6"/>
  <c r="I342" i="8"/>
  <c r="V395"/>
  <c r="V226"/>
  <c r="C123" i="3"/>
  <c r="J298" i="8"/>
  <c r="C468" i="3"/>
  <c r="AD85" i="12"/>
  <c r="P353" i="8"/>
  <c r="J79"/>
  <c r="O77"/>
  <c r="AB481"/>
  <c r="H130"/>
  <c r="B495"/>
  <c r="BD88" i="12"/>
  <c r="H59" i="8"/>
  <c r="Z119"/>
  <c r="B413"/>
  <c r="AC294"/>
  <c r="AI411"/>
  <c r="T264" i="3"/>
  <c r="I505" i="8"/>
  <c r="T387"/>
  <c r="D186"/>
  <c r="AI134" i="3"/>
  <c r="U51"/>
  <c r="AC397"/>
  <c r="BD16" i="12"/>
  <c r="BD357"/>
  <c r="AD247"/>
  <c r="BD13"/>
  <c r="AF350" i="3"/>
  <c r="BD555" i="12"/>
  <c r="AI250" i="3"/>
  <c r="AC396"/>
  <c r="P84" i="8"/>
  <c r="J88"/>
  <c r="D246" i="12"/>
  <c r="BD330"/>
  <c r="E64" i="3"/>
  <c r="K163"/>
  <c r="H60"/>
  <c r="DD310" i="12"/>
  <c r="T12" i="3"/>
  <c r="CD326" i="12"/>
  <c r="W505" i="8"/>
  <c r="J110" i="3"/>
  <c r="V412"/>
  <c r="AA203" i="8"/>
  <c r="AA423" i="3"/>
  <c r="I356"/>
  <c r="D137" i="12"/>
  <c r="B159" i="8"/>
  <c r="AD299" i="12"/>
  <c r="AI221" i="8"/>
  <c r="C350"/>
  <c r="J457"/>
  <c r="V368" i="3"/>
  <c r="AB399" i="8"/>
  <c r="I510"/>
  <c r="T130"/>
  <c r="AC439"/>
  <c r="Z205"/>
  <c r="U182" i="3"/>
  <c r="AA348"/>
  <c r="K12"/>
  <c r="K447" i="8"/>
  <c r="V496"/>
  <c r="AF116" i="3"/>
  <c r="DD419" i="12"/>
  <c r="V34" i="8"/>
  <c r="B241"/>
  <c r="AG272"/>
  <c r="D422"/>
  <c r="DD112" i="12"/>
  <c r="AB508" i="8"/>
  <c r="AA432" i="3"/>
  <c r="CD434" i="12"/>
  <c r="DD97"/>
  <c r="K148" i="3"/>
  <c r="DD560" i="12"/>
  <c r="U325" i="3"/>
  <c r="C290"/>
  <c r="F259" i="6"/>
  <c r="I106" i="8"/>
  <c r="E198" i="3"/>
  <c r="AA229" i="8"/>
  <c r="E36" i="3"/>
  <c r="P54" i="8"/>
  <c r="H67"/>
  <c r="B227" i="3"/>
  <c r="B97" i="8"/>
  <c r="AH148" i="3"/>
  <c r="AC253"/>
  <c r="E493" i="8"/>
  <c r="I492"/>
  <c r="V140" i="3"/>
  <c r="Z8"/>
  <c r="J389" i="8"/>
  <c r="Z469" i="3"/>
  <c r="AA363"/>
  <c r="AG512" i="8"/>
  <c r="ED307" i="12"/>
  <c r="J97" i="8"/>
  <c r="AC364" i="3"/>
  <c r="Q77" i="8"/>
  <c r="H497"/>
  <c r="AB496" i="3"/>
  <c r="AB301"/>
  <c r="AI149"/>
  <c r="D327" i="6"/>
  <c r="DD193" i="12"/>
  <c r="AG319" i="3"/>
  <c r="Z114" i="8"/>
  <c r="K290" i="3"/>
  <c r="AG163"/>
  <c r="W364" i="8"/>
  <c r="E338"/>
  <c r="ED521" i="12"/>
  <c r="AH208" i="3"/>
  <c r="ED187" i="12"/>
  <c r="CD50"/>
  <c r="J173" i="8"/>
  <c r="AH190" i="3"/>
  <c r="AI38" i="8"/>
  <c r="O371"/>
  <c r="U80" i="3"/>
  <c r="I174"/>
  <c r="AH241"/>
  <c r="J462" i="8"/>
  <c r="ED69" i="12"/>
  <c r="AD470"/>
  <c r="E365" i="8"/>
  <c r="D212" i="12"/>
  <c r="H409" i="3"/>
  <c r="U450"/>
  <c r="BD530" i="12"/>
  <c r="AC122" i="3"/>
  <c r="AD404" i="12"/>
  <c r="U404" i="3"/>
  <c r="CD328" i="12"/>
  <c r="P100" i="8"/>
  <c r="DD366" i="12"/>
  <c r="D228" i="3"/>
  <c r="AD124" i="12"/>
  <c r="K198" i="8"/>
  <c r="AF218" i="3"/>
  <c r="ED453" i="12"/>
  <c r="BD462"/>
  <c r="O289" i="8"/>
  <c r="W23" i="3"/>
  <c r="W124" i="8"/>
  <c r="N353"/>
  <c r="C510" i="3"/>
  <c r="ED277" i="12"/>
  <c r="H379" i="8"/>
  <c r="D145"/>
  <c r="V489" i="3"/>
  <c r="CD58" i="12"/>
  <c r="K201" i="3"/>
  <c r="V58"/>
  <c r="AB222" i="8"/>
  <c r="E214" i="3"/>
  <c r="B154"/>
  <c r="J239"/>
  <c r="U297" i="8"/>
  <c r="AA489" i="3"/>
  <c r="K75"/>
  <c r="D312"/>
  <c r="O214" i="8"/>
  <c r="O419"/>
  <c r="H439" i="3"/>
  <c r="E351" i="8"/>
  <c r="AD48" i="12"/>
  <c r="AC412" i="3"/>
  <c r="Z110"/>
  <c r="P336" i="8"/>
  <c r="E409" i="3"/>
  <c r="E267" i="8"/>
  <c r="AH462"/>
  <c r="H31" i="3"/>
  <c r="AD57" i="12"/>
  <c r="G341" i="6"/>
  <c r="T443" i="3"/>
  <c r="I113" i="8"/>
  <c r="AB393"/>
  <c r="AG40" i="3"/>
  <c r="I499" i="8"/>
  <c r="D200" i="12"/>
  <c r="DD445"/>
  <c r="C10" i="3"/>
  <c r="K225" i="8"/>
  <c r="H298" i="3"/>
  <c r="AI518"/>
  <c r="AC256"/>
  <c r="T459"/>
  <c r="T394"/>
  <c r="AG56"/>
  <c r="DD235" i="12"/>
  <c r="ED312"/>
  <c r="C481" i="8"/>
  <c r="B96"/>
  <c r="C145"/>
  <c r="C27"/>
  <c r="E391" i="3"/>
  <c r="DD315" i="12"/>
  <c r="AA337" i="3"/>
  <c r="W258"/>
  <c r="ED314" i="12"/>
  <c r="AB79" i="3"/>
  <c r="D508"/>
  <c r="C509"/>
  <c r="C476" i="8"/>
  <c r="W67" i="3"/>
  <c r="Z451"/>
  <c r="W243" i="8"/>
  <c r="E198"/>
  <c r="Z148"/>
  <c r="G442" i="6"/>
  <c r="N517" i="8"/>
  <c r="AG271" i="3"/>
  <c r="J168" i="8"/>
  <c r="V289"/>
  <c r="AB375" i="3"/>
  <c r="W493" i="8"/>
  <c r="N8"/>
  <c r="P388"/>
  <c r="H367" i="3"/>
  <c r="AH267"/>
  <c r="AG39"/>
  <c r="V406" i="8"/>
  <c r="AH107" i="3"/>
  <c r="D482" i="12"/>
  <c r="W423" i="3"/>
  <c r="V238" i="8"/>
  <c r="Z377" i="3"/>
  <c r="V286"/>
  <c r="J391"/>
  <c r="Z119"/>
  <c r="W494"/>
  <c r="AD17" i="12"/>
  <c r="C503" i="3"/>
  <c r="Q325" i="8"/>
  <c r="AF14" i="3"/>
  <c r="CD111" i="12"/>
  <c r="AH127" i="8"/>
  <c r="D150" i="12"/>
  <c r="CD244"/>
  <c r="Z330" i="3"/>
  <c r="AF13" i="8"/>
  <c r="W350" i="3"/>
  <c r="B82"/>
  <c r="BD139" i="12"/>
  <c r="H518" i="8"/>
  <c r="E48" i="3"/>
  <c r="AI90"/>
  <c r="E58" i="8"/>
  <c r="CD481" i="12"/>
  <c r="P309" i="8"/>
  <c r="O445"/>
  <c r="AF153" i="3"/>
  <c r="AI135"/>
  <c r="F282" i="6"/>
  <c r="D489" i="12"/>
  <c r="E372" i="3"/>
  <c r="E221" i="6"/>
  <c r="E35" i="3"/>
  <c r="P460" i="8"/>
  <c r="B6" i="3"/>
  <c r="N278" i="8"/>
  <c r="D504" i="3"/>
  <c r="J205"/>
  <c r="E180"/>
  <c r="AF468"/>
  <c r="I498" i="8"/>
  <c r="DD226" i="12"/>
  <c r="T40" i="8"/>
  <c r="AD283" i="12"/>
  <c r="U494" i="8"/>
  <c r="Z34" i="3"/>
  <c r="C272"/>
  <c r="W157" i="8"/>
  <c r="AD290" i="12"/>
  <c r="DD86"/>
  <c r="AI466" i="3"/>
  <c r="I182"/>
  <c r="AD81" i="12"/>
  <c r="AB380" i="3"/>
  <c r="AH511" i="8"/>
  <c r="AD38" i="12"/>
  <c r="H313" i="8"/>
  <c r="AC236" i="3"/>
  <c r="CD383" i="12"/>
  <c r="W495" i="8"/>
  <c r="H283"/>
  <c r="B476" i="3"/>
  <c r="E320" i="8"/>
  <c r="AF327" i="3"/>
  <c r="E334"/>
  <c r="AG326" i="8"/>
  <c r="DD502" i="12"/>
  <c r="T225" i="3"/>
  <c r="I308" i="8"/>
  <c r="D521"/>
  <c r="B433"/>
  <c r="H500"/>
  <c r="E347" i="3"/>
  <c r="D211" i="12"/>
  <c r="V58" i="8"/>
  <c r="B328" i="3"/>
  <c r="T31"/>
  <c r="AA395"/>
  <c r="P115" i="8"/>
  <c r="B221" i="3"/>
  <c r="AA507" i="8"/>
  <c r="ED436" i="12"/>
  <c r="U447" i="3"/>
  <c r="D477"/>
  <c r="AF110"/>
  <c r="P195" i="8"/>
  <c r="J108"/>
  <c r="AI125" i="3"/>
  <c r="ED380" i="12"/>
  <c r="CD286"/>
  <c r="W290" i="8"/>
  <c r="G413" i="6"/>
  <c r="AH116" i="8"/>
  <c r="I407"/>
  <c r="N315"/>
  <c r="P485"/>
  <c r="F285" i="6"/>
  <c r="V430" i="8"/>
  <c r="AH521"/>
  <c r="O42"/>
  <c r="E342" i="3"/>
  <c r="AF172"/>
  <c r="Q68" i="8"/>
  <c r="AA483" i="3"/>
  <c r="AF463"/>
  <c r="U394" i="8"/>
  <c r="AH385" i="3"/>
  <c r="C111" i="8"/>
  <c r="AA214"/>
  <c r="AG172"/>
  <c r="C8" i="3"/>
  <c r="AA524"/>
  <c r="AI239" i="8"/>
  <c r="I295"/>
  <c r="K399"/>
  <c r="C468"/>
  <c r="Q88"/>
  <c r="C249"/>
  <c r="T214" i="3"/>
  <c r="AI502"/>
  <c r="AA453" i="8"/>
  <c r="N11"/>
  <c r="AH450"/>
  <c r="P103"/>
  <c r="D281"/>
  <c r="AH341" i="3"/>
  <c r="P172" i="8"/>
  <c r="Z91" i="3"/>
  <c r="V324"/>
  <c r="AA380"/>
  <c r="V256"/>
  <c r="K278" i="8"/>
  <c r="E514"/>
  <c r="AH121"/>
  <c r="E480" i="3"/>
  <c r="U441"/>
  <c r="DD134" i="12"/>
  <c r="CD27"/>
  <c r="D20"/>
  <c r="V464" i="3"/>
  <c r="AI18"/>
  <c r="C427"/>
  <c r="J94" i="8"/>
  <c r="AB310"/>
  <c r="B445"/>
  <c r="B41"/>
  <c r="W452" i="3"/>
  <c r="W137"/>
  <c r="C182" i="8"/>
  <c r="AF105" i="3"/>
  <c r="V273" i="8"/>
  <c r="AF19" i="3"/>
  <c r="AH109"/>
  <c r="AD552" i="12"/>
  <c r="T430" i="8"/>
  <c r="D318" i="12"/>
  <c r="K240" i="3"/>
  <c r="AI19"/>
  <c r="B343"/>
  <c r="B270"/>
  <c r="AB450"/>
  <c r="AF525"/>
  <c r="T376"/>
  <c r="AF380"/>
  <c r="O324" i="8"/>
  <c r="I362" i="3"/>
  <c r="DD104" i="12"/>
  <c r="AI185" i="8"/>
  <c r="T220" i="3"/>
  <c r="I496" i="8"/>
  <c r="AF518"/>
  <c r="AH395"/>
  <c r="W226"/>
  <c r="AH420"/>
  <c r="P335"/>
  <c r="J425"/>
  <c r="AD407" i="12"/>
  <c r="V141" i="3"/>
  <c r="T72"/>
  <c r="W353" i="8"/>
  <c r="AB515" i="3"/>
  <c r="AC319"/>
  <c r="AB205"/>
  <c r="U43"/>
  <c r="K389"/>
  <c r="W92"/>
  <c r="C137"/>
  <c r="BD395" i="12"/>
  <c r="Z35" i="8"/>
  <c r="C418" i="3"/>
  <c r="C459" i="8"/>
  <c r="H69"/>
  <c r="AH17" i="3"/>
  <c r="W8"/>
  <c r="AH371"/>
  <c r="Z50"/>
  <c r="DD331" i="12"/>
  <c r="AB224" i="3"/>
  <c r="AD468" i="12"/>
  <c r="C46" i="3"/>
  <c r="AI304"/>
  <c r="AA175"/>
  <c r="C114" i="8"/>
  <c r="AA269" i="3"/>
  <c r="E350"/>
  <c r="U373"/>
  <c r="DD309" i="12"/>
  <c r="D479"/>
  <c r="I270" i="3"/>
  <c r="Z91" i="8"/>
  <c r="U224" i="3"/>
  <c r="H487" i="8"/>
  <c r="J174" i="3"/>
  <c r="D290" i="12"/>
  <c r="E188" i="8"/>
  <c r="V353" i="3"/>
  <c r="AA41" i="8"/>
  <c r="AI415" i="3"/>
  <c r="D24"/>
  <c r="AF440"/>
  <c r="BD221" i="12"/>
  <c r="C185" i="3"/>
  <c r="D35"/>
  <c r="AD322" i="12"/>
  <c r="AG447" i="3"/>
  <c r="BD41" i="12"/>
  <c r="J180" i="3"/>
  <c r="CD265" i="12"/>
  <c r="D414"/>
  <c r="Z462" i="3"/>
  <c r="BD160" i="12"/>
  <c r="J92" i="3"/>
  <c r="B117"/>
  <c r="AF132"/>
  <c r="AG222"/>
  <c r="AD311" i="12"/>
  <c r="D31"/>
  <c r="H511" i="8"/>
  <c r="AC284" i="3"/>
  <c r="AI195"/>
  <c r="AD217" i="12"/>
  <c r="DD212"/>
  <c r="K55" i="8"/>
  <c r="Q478"/>
  <c r="I254" i="3"/>
  <c r="Z362" i="8"/>
  <c r="H481"/>
  <c r="C484"/>
  <c r="Z246" i="3"/>
  <c r="N153" i="8"/>
  <c r="AD161" i="12"/>
  <c r="AH248" i="3"/>
  <c r="V103"/>
  <c r="Z287"/>
  <c r="AI169"/>
  <c r="D326"/>
  <c r="ED562" i="12"/>
  <c r="O412" i="8"/>
  <c r="DD512" i="12"/>
  <c r="D502" i="8"/>
  <c r="E340"/>
  <c r="K51" i="3"/>
  <c r="B177"/>
  <c r="K279" i="8"/>
  <c r="J15"/>
  <c r="Z252" i="3"/>
  <c r="V455"/>
  <c r="AB5" i="8"/>
  <c r="D299"/>
  <c r="Z438"/>
  <c r="D237" i="6"/>
  <c r="W249" i="3"/>
  <c r="AC351" i="8"/>
  <c r="AG313"/>
  <c r="E117"/>
  <c r="AA102" i="3"/>
  <c r="CD55" i="12"/>
  <c r="AB286" i="8"/>
  <c r="H461"/>
  <c r="Z248" i="3"/>
  <c r="T426" i="8"/>
  <c r="AH14" i="3"/>
  <c r="N17" i="8"/>
  <c r="U209"/>
  <c r="AF479"/>
  <c r="AG105" i="3"/>
  <c r="U224" i="8"/>
  <c r="AA286" i="3"/>
  <c r="J14"/>
  <c r="C469" i="8"/>
  <c r="U524"/>
  <c r="ED479" i="12"/>
  <c r="K310" i="3"/>
  <c r="AH380" i="8"/>
  <c r="C455" i="3"/>
  <c r="AI200"/>
  <c r="AA32" i="8"/>
  <c r="AA235" i="3"/>
  <c r="AA81"/>
  <c r="AI170"/>
  <c r="D208" i="8"/>
  <c r="W318" i="3"/>
  <c r="AG13"/>
  <c r="AH119"/>
  <c r="N92" i="8"/>
  <c r="N52"/>
  <c r="AG139" i="3"/>
  <c r="BD372" i="12"/>
  <c r="P112" i="8"/>
  <c r="AI260" i="3"/>
  <c r="I366"/>
  <c r="H198"/>
  <c r="AD265" i="12"/>
  <c r="C269" i="8"/>
  <c r="CD48" i="12"/>
  <c r="C28" i="8"/>
  <c r="CD558" i="12"/>
  <c r="K335" i="8"/>
  <c r="C248" i="3"/>
  <c r="AC476"/>
  <c r="AD497" i="12"/>
  <c r="BD216"/>
  <c r="E321" i="3"/>
  <c r="D118"/>
  <c r="W273" i="8"/>
  <c r="K469"/>
  <c r="W416" i="3"/>
  <c r="AC388"/>
  <c r="AA253"/>
  <c r="BD486" i="12"/>
  <c r="ED539"/>
  <c r="AC11" i="3"/>
  <c r="V143"/>
  <c r="P341" i="8"/>
  <c r="D243" i="12"/>
  <c r="E428" i="3"/>
  <c r="I140" i="8"/>
  <c r="K141" i="3"/>
  <c r="W439" i="8"/>
  <c r="AC337"/>
  <c r="I180"/>
  <c r="Z259"/>
  <c r="W378"/>
  <c r="U32" i="3"/>
  <c r="Z446" i="8"/>
  <c r="T101"/>
  <c r="AB18" i="3"/>
  <c r="D377"/>
  <c r="W95" i="8"/>
  <c r="AC53"/>
  <c r="AG48" i="3"/>
  <c r="U492"/>
  <c r="U26" i="8"/>
  <c r="J130"/>
  <c r="K140"/>
  <c r="ED245" i="12"/>
  <c r="W191" i="8"/>
  <c r="P324"/>
  <c r="T146"/>
  <c r="BD445" i="12"/>
  <c r="AC433" i="3"/>
  <c r="AD32" i="12"/>
  <c r="P501" i="8"/>
  <c r="CD126" i="12"/>
  <c r="H137" i="3"/>
  <c r="BD511" i="12"/>
  <c r="E423" i="3"/>
  <c r="I338" i="8"/>
  <c r="D4"/>
  <c r="D180" i="3"/>
  <c r="D317"/>
  <c r="T316"/>
  <c r="Z408" i="8"/>
  <c r="P250"/>
  <c r="C504" i="3"/>
  <c r="T356"/>
  <c r="J452" i="8"/>
  <c r="AB262" i="3"/>
  <c r="BD459" i="12"/>
  <c r="D292" i="8"/>
  <c r="Q242"/>
  <c r="I331"/>
  <c r="B23" i="3"/>
  <c r="D229" i="12"/>
  <c r="AC152" i="3"/>
  <c r="AH257"/>
  <c r="N18" i="8"/>
  <c r="W56"/>
  <c r="AC474" i="3"/>
  <c r="CD327" i="12"/>
  <c r="D30" i="8"/>
  <c r="AG517" i="3"/>
  <c r="E118" i="8"/>
  <c r="BD152" i="12"/>
  <c r="E282" i="8"/>
  <c r="J65" i="3"/>
  <c r="V108" i="8"/>
  <c r="E496"/>
  <c r="C453" i="3"/>
  <c r="C92"/>
  <c r="B260"/>
  <c r="B478" i="8"/>
  <c r="B351" i="3"/>
  <c r="W412"/>
  <c r="W464" i="8"/>
  <c r="ED67" i="12"/>
  <c r="E419" i="8"/>
  <c r="ED282" i="12"/>
  <c r="C307" i="3"/>
  <c r="BD166" i="12"/>
  <c r="T384" i="8"/>
  <c r="T412"/>
  <c r="C478"/>
  <c r="B193" i="3"/>
  <c r="P137" i="8"/>
  <c r="AC368" i="3"/>
  <c r="C416"/>
  <c r="AA16"/>
  <c r="V310" i="8"/>
  <c r="Z141" i="3"/>
  <c r="N189" i="8"/>
  <c r="Z297" i="3"/>
  <c r="AI136"/>
  <c r="AA177"/>
  <c r="BD482" i="12"/>
  <c r="U445" i="3"/>
  <c r="AD557" i="12"/>
  <c r="J50" i="3"/>
  <c r="J359"/>
  <c r="Q48" i="8"/>
  <c r="D306" i="3"/>
  <c r="O515" i="8"/>
  <c r="V281" i="3"/>
  <c r="U99"/>
  <c r="T484" i="8"/>
  <c r="C67"/>
  <c r="B287" i="3"/>
  <c r="I364"/>
  <c r="Z192" i="8"/>
  <c r="ED457" i="12"/>
  <c r="AA35" i="8"/>
  <c r="N392"/>
  <c r="BD275" i="12"/>
  <c r="AG97" i="3"/>
  <c r="W16"/>
  <c r="AI342" i="8"/>
  <c r="C202" i="3"/>
  <c r="W327"/>
  <c r="H359"/>
  <c r="D36"/>
  <c r="T363"/>
  <c r="D275" i="12"/>
  <c r="W72" i="3"/>
  <c r="C218" i="8"/>
  <c r="ED450" i="12"/>
  <c r="D462" i="3"/>
  <c r="DD209" i="12"/>
  <c r="W448" i="3"/>
  <c r="V332"/>
  <c r="ED260" i="12"/>
  <c r="D341"/>
  <c r="V127" i="3"/>
  <c r="E422"/>
  <c r="E265"/>
  <c r="H160"/>
  <c r="K400"/>
  <c r="T92"/>
  <c r="J464" i="8"/>
  <c r="AF242" i="3"/>
  <c r="AF325"/>
  <c r="K411"/>
  <c r="AA176"/>
  <c r="CD242" i="12"/>
  <c r="D93" i="3"/>
  <c r="J44" i="8"/>
  <c r="AC4"/>
  <c r="U185" i="3"/>
  <c r="T193"/>
  <c r="ED370" i="12"/>
  <c r="C379" i="3"/>
  <c r="I360"/>
  <c r="K380"/>
  <c r="DD447" i="12"/>
  <c r="D496" i="3"/>
  <c r="V394"/>
  <c r="T19"/>
  <c r="D239" i="8"/>
  <c r="K372" i="3"/>
  <c r="T83"/>
  <c r="ED321" i="12"/>
  <c r="E375" i="3"/>
  <c r="E121"/>
  <c r="ED173" i="12"/>
  <c r="AI356" i="3"/>
  <c r="AH374"/>
  <c r="I73"/>
  <c r="P331" i="8"/>
  <c r="J255" i="3"/>
  <c r="F71" i="6"/>
  <c r="E244" i="8"/>
  <c r="AC331"/>
  <c r="C152" i="3"/>
  <c r="O383" i="8"/>
  <c r="DD20" i="12"/>
  <c r="B481" i="3"/>
  <c r="AB351" i="8"/>
  <c r="K83"/>
  <c r="O416"/>
  <c r="B434"/>
  <c r="Z518"/>
  <c r="O325"/>
  <c r="D187" i="12"/>
  <c r="AA11" i="3"/>
  <c r="W323"/>
  <c r="AI325" i="8"/>
  <c r="W129" i="3"/>
  <c r="AA510"/>
  <c r="O321" i="8"/>
  <c r="P59"/>
  <c r="H234" i="3"/>
  <c r="V366"/>
  <c r="B164"/>
  <c r="J20"/>
  <c r="H387" i="8"/>
  <c r="AI213" i="3"/>
  <c r="B194"/>
  <c r="B108" i="8"/>
  <c r="W431"/>
  <c r="AD213" i="12"/>
  <c r="B13" i="3"/>
  <c r="J343"/>
  <c r="AH43"/>
  <c r="C200" i="8"/>
  <c r="H416"/>
  <c r="I361"/>
  <c r="AA313" i="3"/>
  <c r="F41" i="6"/>
  <c r="AA427" i="8"/>
  <c r="O117"/>
  <c r="N209"/>
  <c r="Z78"/>
  <c r="C141" i="3"/>
  <c r="DD313" i="12"/>
  <c r="AG399" i="3"/>
  <c r="BD353" i="12"/>
  <c r="CD86"/>
  <c r="Z189" i="3"/>
  <c r="J228"/>
  <c r="W473" i="8"/>
  <c r="H23"/>
  <c r="D413" i="12"/>
  <c r="B238" i="3"/>
  <c r="C89" i="8"/>
  <c r="Q96"/>
  <c r="V467" i="3"/>
  <c r="I107" i="8"/>
  <c r="AC86" i="3"/>
  <c r="K259"/>
  <c r="E281"/>
  <c r="C115" i="8"/>
  <c r="AB244" i="3"/>
  <c r="AG528"/>
  <c r="T310"/>
  <c r="H418"/>
  <c r="O6" i="8"/>
  <c r="E519" i="3"/>
  <c r="B190" i="8"/>
  <c r="U21" i="3"/>
  <c r="T10" i="8"/>
  <c r="C527" i="3"/>
  <c r="T269"/>
  <c r="H26"/>
  <c r="C328"/>
  <c r="K139"/>
  <c r="Z365"/>
  <c r="K280"/>
  <c r="W416" i="8"/>
  <c r="H50" i="3"/>
  <c r="B262"/>
  <c r="Z301"/>
  <c r="K66"/>
  <c r="AH285"/>
  <c r="U256"/>
  <c r="C300" i="8"/>
  <c r="K123" i="3"/>
  <c r="AG344"/>
  <c r="AI412"/>
  <c r="DD362" i="12"/>
  <c r="BD174"/>
  <c r="E233" i="8"/>
  <c r="AF309"/>
  <c r="AH318" i="3"/>
  <c r="AH153"/>
  <c r="AI275" i="8"/>
  <c r="O449"/>
  <c r="D241" i="6"/>
  <c r="AI197" i="8"/>
  <c r="AB268"/>
  <c r="AF104"/>
  <c r="AA86"/>
  <c r="N398"/>
  <c r="O19"/>
  <c r="C280"/>
  <c r="Z216"/>
  <c r="AH408"/>
  <c r="AG120"/>
  <c r="H343"/>
  <c r="Z25" i="3"/>
  <c r="W28" i="8"/>
  <c r="Z213"/>
  <c r="Q290"/>
  <c r="AB180" i="3"/>
  <c r="AF323" i="8"/>
  <c r="O441"/>
  <c r="E172" i="6"/>
  <c r="O297" i="8"/>
  <c r="C495"/>
  <c r="G330" i="6"/>
  <c r="D409" i="3"/>
  <c r="T373"/>
  <c r="AC36" i="8"/>
  <c r="AC366"/>
  <c r="K210" i="3"/>
  <c r="J101" i="8"/>
  <c r="D414"/>
  <c r="W63"/>
  <c r="T354" i="3"/>
  <c r="C62" i="8"/>
  <c r="D502" i="3"/>
  <c r="AF300" i="8"/>
  <c r="AA345"/>
  <c r="AC365" i="3"/>
  <c r="I297" i="8"/>
  <c r="Q183"/>
  <c r="AG471"/>
  <c r="AH443" i="3"/>
  <c r="N490" i="8"/>
  <c r="E462" i="6"/>
  <c r="E308" i="8"/>
  <c r="DD168" i="12"/>
  <c r="E341" i="8"/>
  <c r="E141"/>
  <c r="D15" i="12"/>
  <c r="AF27" i="3"/>
  <c r="V322"/>
  <c r="AG435"/>
  <c r="B4" i="8"/>
  <c r="E285"/>
  <c r="BD26" i="12"/>
  <c r="AG437" i="3"/>
  <c r="U321"/>
  <c r="D135" i="12"/>
  <c r="AH262" i="3"/>
  <c r="V450" i="8"/>
  <c r="Z512"/>
  <c r="B106"/>
  <c r="T186" i="3"/>
  <c r="ED313" i="12"/>
  <c r="K128" i="3"/>
  <c r="P392" i="8"/>
  <c r="I289"/>
  <c r="J431"/>
  <c r="D86"/>
  <c r="ED545" i="12"/>
  <c r="AB406" i="3"/>
  <c r="K396"/>
  <c r="ED306" i="12"/>
  <c r="AA203" i="3"/>
  <c r="D358"/>
  <c r="Z221"/>
  <c r="AD271" i="12"/>
  <c r="B94" i="3"/>
  <c r="J516" i="8"/>
  <c r="Z319" i="3"/>
  <c r="K40" i="8"/>
  <c r="AG445" i="3"/>
  <c r="E175" i="8"/>
  <c r="DD414" i="12"/>
  <c r="E307" i="8"/>
  <c r="Z409" i="3"/>
  <c r="D270" i="12"/>
  <c r="ED526"/>
  <c r="AH189" i="3"/>
  <c r="Z154" i="8"/>
  <c r="AC325" i="3"/>
  <c r="D505" i="8"/>
  <c r="C270" i="3"/>
  <c r="D298"/>
  <c r="AC142"/>
  <c r="D247" i="12"/>
  <c r="AB324" i="3"/>
  <c r="O462" i="8"/>
  <c r="CD392" i="12"/>
  <c r="BD427"/>
  <c r="I379" i="3"/>
  <c r="H96"/>
  <c r="AI374"/>
  <c r="CD399" i="12"/>
  <c r="AF432" i="3"/>
  <c r="U86"/>
  <c r="DD124" i="12"/>
  <c r="N71" i="8"/>
  <c r="E308" i="3"/>
  <c r="B247" i="8"/>
  <c r="AI184" i="3"/>
  <c r="AD275" i="12"/>
  <c r="AD185"/>
  <c r="DD195"/>
  <c r="Z391" i="3"/>
  <c r="I266" i="8"/>
  <c r="U166" i="3"/>
  <c r="AG182"/>
  <c r="AI82"/>
  <c r="E171"/>
  <c r="C214"/>
  <c r="E405"/>
  <c r="D518" i="8"/>
  <c r="N373"/>
  <c r="AF36" i="3"/>
  <c r="U413" i="8"/>
  <c r="T466"/>
  <c r="DD264" i="12"/>
  <c r="AB516" i="3"/>
  <c r="U438"/>
  <c r="D75"/>
  <c r="V297"/>
  <c r="D15" i="8"/>
  <c r="AA327" i="3"/>
  <c r="AG507"/>
  <c r="Z349"/>
  <c r="P225" i="8"/>
  <c r="Z498" i="3"/>
  <c r="T506" i="8"/>
  <c r="AA276" i="3"/>
  <c r="AC258"/>
  <c r="K209"/>
  <c r="AI424"/>
  <c r="Q185" i="8"/>
  <c r="I74" i="3"/>
  <c r="AG367"/>
  <c r="J376"/>
  <c r="C161"/>
  <c r="T106"/>
  <c r="AD402" i="12"/>
  <c r="B53" i="3"/>
  <c r="AI96"/>
  <c r="B178" i="8"/>
  <c r="W56" i="3"/>
  <c r="AG144" i="8"/>
  <c r="ED356" i="12"/>
  <c r="AH266" i="3"/>
  <c r="CD63" i="12"/>
  <c r="Q13" i="8"/>
  <c r="C166"/>
  <c r="I53"/>
  <c r="H91" i="3"/>
  <c r="Z447"/>
  <c r="C252"/>
  <c r="I285"/>
  <c r="ED553" i="12"/>
  <c r="T111" i="3"/>
  <c r="CD229" i="12"/>
  <c r="U220" i="3"/>
  <c r="AB275"/>
  <c r="H14"/>
  <c r="AI525"/>
  <c r="D295" i="12"/>
  <c r="H98" i="3"/>
  <c r="C31"/>
  <c r="E517" i="8"/>
  <c r="BD388" i="12"/>
  <c r="AG258" i="3"/>
  <c r="V306"/>
  <c r="AF120" i="8"/>
  <c r="E329" i="6"/>
  <c r="K42" i="8"/>
  <c r="W203"/>
  <c r="AC282"/>
  <c r="AH98" i="3"/>
  <c r="AG204" i="8"/>
  <c r="P97"/>
  <c r="U462"/>
  <c r="AB58" i="3"/>
  <c r="V241" i="8"/>
  <c r="I402"/>
  <c r="C339"/>
  <c r="AC393"/>
  <c r="AB184" i="3"/>
  <c r="B437"/>
  <c r="AF228" i="8"/>
  <c r="T250"/>
  <c r="E55"/>
  <c r="B428"/>
  <c r="T20"/>
  <c r="AH524" i="3"/>
  <c r="I359" i="8"/>
  <c r="W441" i="3"/>
  <c r="D265" i="12"/>
  <c r="C150" i="8"/>
  <c r="J266" i="3"/>
  <c r="Z146" i="8"/>
  <c r="C393"/>
  <c r="BD512" i="12"/>
  <c r="AB289" i="3"/>
  <c r="I4" i="8"/>
  <c r="V462" i="3"/>
  <c r="C401" i="8"/>
  <c r="T234"/>
  <c r="D445" i="12"/>
  <c r="U119" i="8"/>
  <c r="CD132" i="12"/>
  <c r="AH251" i="8"/>
  <c r="ED391" i="12"/>
  <c r="AC237" i="8"/>
  <c r="AC225" i="3"/>
  <c r="J212" i="8"/>
  <c r="AF473"/>
  <c r="W29"/>
  <c r="T408"/>
  <c r="AB524"/>
  <c r="CD549" i="12"/>
  <c r="AC516" i="3"/>
  <c r="D287" i="12"/>
  <c r="W247" i="8"/>
  <c r="I315"/>
  <c r="T384" i="3"/>
  <c r="J224"/>
  <c r="E62"/>
  <c r="D59" i="12"/>
  <c r="C417" i="3"/>
  <c r="AI267"/>
  <c r="D319"/>
  <c r="P34" i="8"/>
  <c r="AI226" i="3"/>
  <c r="H81"/>
  <c r="I480" i="8"/>
  <c r="D279" i="12"/>
  <c r="AH404" i="3"/>
  <c r="BD158" i="12"/>
  <c r="AF101" i="3"/>
  <c r="D499"/>
  <c r="CD56" i="12"/>
  <c r="W524" i="8"/>
  <c r="AH244"/>
  <c r="AF238"/>
  <c r="I237"/>
  <c r="D524"/>
  <c r="F283" i="6"/>
  <c r="Z173" i="8"/>
  <c r="E341" i="6"/>
  <c r="E116" i="8"/>
  <c r="K345"/>
  <c r="J368"/>
  <c r="AA488"/>
  <c r="J409" i="3"/>
  <c r="ED119" i="12"/>
  <c r="AC14" i="3"/>
  <c r="CD12" i="12"/>
  <c r="T49" i="3"/>
  <c r="AG484" i="8"/>
  <c r="V85"/>
  <c r="C132"/>
  <c r="AC268" i="3"/>
  <c r="AG329" i="8"/>
  <c r="P496"/>
  <c r="AG428" i="3"/>
  <c r="AA367"/>
  <c r="AD190" i="12"/>
  <c r="K36" i="3"/>
  <c r="Z454"/>
  <c r="AD235" i="12"/>
  <c r="K225" i="3"/>
  <c r="U50" i="8"/>
  <c r="J335"/>
  <c r="B375" i="3"/>
  <c r="I116"/>
  <c r="K50" i="8"/>
  <c r="D508" i="12"/>
  <c r="DD307"/>
  <c r="H316" i="3"/>
  <c r="Q79" i="8"/>
  <c r="AH491"/>
  <c r="AB133" i="3"/>
  <c r="J218" i="8"/>
  <c r="AB456" i="3"/>
  <c r="CD387" i="12"/>
  <c r="AC315" i="3"/>
  <c r="E370"/>
  <c r="W115" i="8"/>
  <c r="AB507" i="3"/>
  <c r="J295" i="8"/>
  <c r="V468"/>
  <c r="AH282"/>
  <c r="J130" i="3"/>
  <c r="U57"/>
  <c r="H10"/>
  <c r="ED302" i="12"/>
  <c r="Z150" i="3"/>
  <c r="T34"/>
  <c r="AH390" i="8"/>
  <c r="B203"/>
  <c r="AD387" i="12"/>
  <c r="AC164" i="3"/>
  <c r="V118"/>
  <c r="B350"/>
  <c r="U96"/>
  <c r="AC20" i="8"/>
  <c r="AB5" i="3"/>
  <c r="AA72"/>
  <c r="V148" i="8"/>
  <c r="T422"/>
  <c r="U33" i="3"/>
  <c r="V29"/>
  <c r="AD71" i="12"/>
  <c r="D183" i="3"/>
  <c r="U69"/>
  <c r="Z41"/>
  <c r="U37"/>
  <c r="J122"/>
  <c r="B18" i="8"/>
  <c r="J306"/>
  <c r="W187" i="3"/>
  <c r="AB203"/>
  <c r="T380"/>
  <c r="E50"/>
  <c r="C255"/>
  <c r="B35"/>
  <c r="H43"/>
  <c r="C492"/>
  <c r="H53"/>
  <c r="E27" i="8"/>
  <c r="DD417" i="12"/>
  <c r="W261" i="3"/>
  <c r="D482"/>
  <c r="DD198" i="12"/>
  <c r="U420" i="3"/>
  <c r="H415" i="8"/>
  <c r="B83"/>
  <c r="AD273" i="12"/>
  <c r="AC205" i="3"/>
  <c r="W181"/>
  <c r="K138" i="8"/>
  <c r="AD406" i="12"/>
  <c r="W520" i="8"/>
  <c r="AC235" i="3"/>
  <c r="I40"/>
  <c r="AC143"/>
  <c r="AF270"/>
  <c r="I310"/>
  <c r="AA145" i="8"/>
  <c r="D273" i="3"/>
  <c r="H226"/>
  <c r="Z159"/>
  <c r="AF381"/>
  <c r="DD164" i="12"/>
  <c r="T397" i="3"/>
  <c r="N34" i="8"/>
  <c r="ED264" i="12"/>
  <c r="AC162" i="3"/>
  <c r="W233"/>
  <c r="C171" i="8"/>
  <c r="CD466" i="12"/>
  <c r="W235" i="3"/>
  <c r="Z58"/>
  <c r="E330"/>
  <c r="AF425"/>
  <c r="CD334" i="12"/>
  <c r="D266" i="8"/>
  <c r="AC448" i="3"/>
  <c r="CD389" i="12"/>
  <c r="H277" i="8"/>
  <c r="D429" i="12"/>
  <c r="D465" i="8"/>
  <c r="V208" i="3"/>
  <c r="W267" i="8"/>
  <c r="C446" i="3"/>
  <c r="E519" i="8"/>
  <c r="T379" i="3"/>
  <c r="K269"/>
  <c r="DD48" i="12"/>
  <c r="D47" i="3"/>
  <c r="H338" i="8"/>
  <c r="D420" i="12"/>
  <c r="AA471" i="3"/>
  <c r="ED371" i="12"/>
  <c r="AC138" i="3"/>
  <c r="V154" i="8"/>
  <c r="J434" i="3"/>
  <c r="BD426" i="12"/>
  <c r="D98"/>
  <c r="BD59"/>
  <c r="AF433" i="3"/>
  <c r="D450" i="8"/>
  <c r="AB137" i="3"/>
  <c r="K67"/>
  <c r="C293"/>
  <c r="I314" i="8"/>
  <c r="D506" i="12"/>
  <c r="U347" i="3"/>
  <c r="AG371"/>
  <c r="Z369"/>
  <c r="T145"/>
  <c r="Z481" i="8"/>
  <c r="H436" i="3"/>
  <c r="Q439" i="8"/>
  <c r="D288" i="3"/>
  <c r="I166"/>
  <c r="AB92"/>
  <c r="D237"/>
  <c r="D288" i="6"/>
  <c r="C383" i="8"/>
  <c r="H221"/>
  <c r="AH162" i="3"/>
  <c r="AG97" i="8"/>
  <c r="AH465"/>
  <c r="W311"/>
  <c r="AC486"/>
  <c r="AF340" i="3"/>
  <c r="C167"/>
  <c r="O436" i="8"/>
  <c r="I183"/>
  <c r="AH254"/>
  <c r="V31" i="3"/>
  <c r="V275" i="8"/>
  <c r="E75"/>
  <c r="O162"/>
  <c r="AD121" i="12"/>
  <c r="T342" i="8"/>
  <c r="B308"/>
  <c r="I278"/>
  <c r="V348" i="3"/>
  <c r="AB249" i="8"/>
  <c r="Q265"/>
  <c r="O113"/>
  <c r="O20"/>
  <c r="C168" i="3"/>
  <c r="AF367" i="8"/>
  <c r="ED541" i="12"/>
  <c r="AA347" i="3"/>
  <c r="U419" i="8"/>
  <c r="E487"/>
  <c r="I238" i="3"/>
  <c r="I416"/>
  <c r="U136"/>
  <c r="P447" i="8"/>
  <c r="Z32" i="3"/>
  <c r="AD224" i="12"/>
  <c r="K213" i="3"/>
  <c r="U355"/>
  <c r="O282" i="8"/>
  <c r="AH433" i="3"/>
  <c r="H302" i="8"/>
  <c r="H313" i="3"/>
  <c r="E423" i="8"/>
  <c r="H174" i="3"/>
  <c r="W346"/>
  <c r="AG90"/>
  <c r="V454" i="8"/>
  <c r="D61"/>
  <c r="K99"/>
  <c r="B9" i="3"/>
  <c r="P294" i="8"/>
  <c r="D254" i="12"/>
  <c r="AH409" i="3"/>
  <c r="AC328"/>
  <c r="D192" i="12"/>
  <c r="CD178"/>
  <c r="E166" i="3"/>
  <c r="H133" i="8"/>
  <c r="N336"/>
  <c r="BD232" i="12"/>
  <c r="U266" i="3"/>
  <c r="AG451" i="8"/>
  <c r="K285" i="3"/>
  <c r="D23" i="8"/>
  <c r="W60"/>
  <c r="CD53" i="12"/>
  <c r="DD430"/>
  <c r="J491" i="8"/>
  <c r="W451"/>
  <c r="AI401" i="3"/>
  <c r="T503" i="8"/>
  <c r="AH358" i="3"/>
  <c r="B283" i="8"/>
  <c r="AF143" i="3"/>
  <c r="AA498"/>
  <c r="ED470" i="12"/>
  <c r="D93" i="8"/>
  <c r="U186"/>
  <c r="I371" i="3"/>
  <c r="J64"/>
  <c r="P487" i="8"/>
  <c r="DD259" i="12"/>
  <c r="Q145" i="8"/>
  <c r="J138"/>
  <c r="BD198" i="12"/>
  <c r="K226" i="8"/>
  <c r="J501"/>
  <c r="E59" i="3"/>
  <c r="AB34" i="8"/>
  <c r="D52" i="12"/>
  <c r="BD203"/>
  <c r="AA229" i="3"/>
  <c r="O221" i="8"/>
  <c r="B208" i="3"/>
  <c r="E260" i="8"/>
  <c r="N335"/>
  <c r="B58" i="3"/>
  <c r="AA140"/>
  <c r="DD256" i="12"/>
  <c r="C389" i="8"/>
  <c r="DD351" i="12"/>
  <c r="O239" i="8"/>
  <c r="D263" i="6"/>
  <c r="AF244" i="8"/>
  <c r="F117" i="6"/>
  <c r="AB487" i="8"/>
  <c r="O422"/>
  <c r="Q413"/>
  <c r="U347"/>
  <c r="AF490" i="3"/>
  <c r="Z500" i="8"/>
  <c r="AH367"/>
  <c r="B25"/>
  <c r="U351"/>
  <c r="J268"/>
  <c r="AG76"/>
  <c r="AH505"/>
  <c r="N5"/>
  <c r="AA518"/>
  <c r="AB318" i="3"/>
  <c r="AH502"/>
  <c r="AA492" i="8"/>
  <c r="E518" i="3"/>
  <c r="U452"/>
  <c r="AI182"/>
  <c r="K188"/>
  <c r="V394" i="8"/>
  <c r="AB23"/>
  <c r="T368"/>
  <c r="T180" i="3"/>
  <c r="C528"/>
  <c r="CD13" i="12"/>
  <c r="AI38" i="3"/>
  <c r="K182" i="8"/>
  <c r="E176"/>
  <c r="Z350"/>
  <c r="C297"/>
  <c r="AB22"/>
  <c r="J321" i="3"/>
  <c r="Z513"/>
  <c r="F459" i="6"/>
  <c r="W146" i="3"/>
  <c r="D435"/>
  <c r="B468"/>
  <c r="D66" i="8"/>
  <c r="AH92" i="3"/>
  <c r="W360"/>
  <c r="V99"/>
  <c r="D220"/>
  <c r="W175"/>
  <c r="AA295"/>
  <c r="J26"/>
  <c r="ED133" i="12"/>
  <c r="C360" i="3"/>
  <c r="E452"/>
  <c r="AC427"/>
  <c r="B223"/>
  <c r="C170"/>
  <c r="AD559" i="12"/>
  <c r="B210" i="3"/>
  <c r="V116" i="8"/>
  <c r="W276"/>
  <c r="D426" i="3"/>
  <c r="U313"/>
  <c r="J79"/>
  <c r="C425"/>
  <c r="BD243" i="12"/>
  <c r="C61" i="3"/>
  <c r="AF371"/>
  <c r="J252" i="8"/>
  <c r="U371"/>
  <c r="AC186" i="3"/>
  <c r="AG255"/>
  <c r="U169"/>
  <c r="AB499" i="8"/>
  <c r="U463" i="3"/>
  <c r="DD232" i="12"/>
  <c r="P365" i="8"/>
  <c r="AB135" i="3"/>
  <c r="B244"/>
  <c r="V280"/>
  <c r="U456" i="8"/>
  <c r="T477"/>
  <c r="B446" i="3"/>
  <c r="J11" i="8"/>
  <c r="AI27" i="3"/>
  <c r="T406"/>
  <c r="AB73" i="8"/>
  <c r="E89" i="3"/>
  <c r="AD49" i="12"/>
  <c r="AF208" i="3"/>
  <c r="AF466"/>
  <c r="DD466" i="12"/>
  <c r="AD523"/>
  <c r="DD556"/>
  <c r="ED353"/>
  <c r="AH195" i="3"/>
  <c r="AC119" i="8"/>
  <c r="Q399"/>
  <c r="AF29" i="3"/>
  <c r="I94"/>
  <c r="Q329" i="8"/>
  <c r="D149" i="3"/>
  <c r="T16" i="8"/>
  <c r="Z342" i="3"/>
  <c r="V181"/>
  <c r="H105" i="8"/>
  <c r="D17" i="3"/>
  <c r="D78" i="12"/>
  <c r="AA305" i="3"/>
  <c r="AD518" i="12"/>
  <c r="K318" i="3"/>
  <c r="DD485" i="12"/>
  <c r="AH366" i="3"/>
  <c r="AI201"/>
  <c r="CD360" i="12"/>
  <c r="AB462" i="3"/>
  <c r="AD259" i="12"/>
  <c r="AD10"/>
  <c r="AD558"/>
  <c r="U381" i="3"/>
  <c r="D21"/>
  <c r="T43" i="8"/>
  <c r="U410" i="3"/>
  <c r="T494"/>
  <c r="BD60" i="12"/>
  <c r="T60" i="3"/>
  <c r="AC439"/>
  <c r="T339"/>
  <c r="V495"/>
  <c r="B344" i="8"/>
  <c r="DD21" i="12"/>
  <c r="K202" i="3"/>
  <c r="U102"/>
  <c r="B332"/>
  <c r="H407" i="8"/>
  <c r="B525" i="3"/>
  <c r="AB420"/>
  <c r="AD54" i="12"/>
  <c r="H189" i="8"/>
  <c r="K309"/>
  <c r="K442" i="3"/>
  <c r="CD9" i="12"/>
  <c r="I227" i="3"/>
  <c r="T451" i="8"/>
  <c r="H386" i="3"/>
  <c r="T201"/>
  <c r="Z51"/>
  <c r="AC515"/>
  <c r="DD192" i="12"/>
  <c r="AA160" i="3"/>
  <c r="J35" i="8"/>
  <c r="ED114" i="12"/>
  <c r="J405" i="3"/>
  <c r="D425" i="12"/>
  <c r="AA157" i="3"/>
  <c r="D490" i="8"/>
  <c r="AH461" i="3"/>
  <c r="D366"/>
  <c r="E372" i="8"/>
  <c r="V416" i="3"/>
  <c r="AI160" i="8"/>
  <c r="BD125" i="12"/>
  <c r="AB247" i="3"/>
  <c r="AG154"/>
  <c r="K204" i="8"/>
  <c r="AH509" i="3"/>
  <c r="W373"/>
  <c r="AD320" i="12"/>
  <c r="C273" i="8"/>
  <c r="AC517" i="3"/>
  <c r="ED498" i="12"/>
  <c r="H350" i="3"/>
  <c r="CD390" i="12"/>
  <c r="U353" i="3"/>
  <c r="N311" i="8"/>
  <c r="Z358" i="3"/>
  <c r="AB413"/>
  <c r="D236" i="8"/>
  <c r="H335" i="3"/>
  <c r="AG305" i="8"/>
  <c r="V164"/>
  <c r="AA246"/>
  <c r="AI446"/>
  <c r="V25"/>
  <c r="W59"/>
  <c r="C103" i="3"/>
  <c r="AI326" i="8"/>
  <c r="AB509"/>
  <c r="V52"/>
  <c r="AI353"/>
  <c r="AC322" i="3"/>
  <c r="W335" i="8"/>
  <c r="AH220" i="3"/>
  <c r="Q52" i="8"/>
  <c r="AD276" i="12"/>
  <c r="C11" i="8"/>
  <c r="Q170"/>
  <c r="K66"/>
  <c r="AH358"/>
  <c r="T24" i="3"/>
  <c r="O149" i="8"/>
  <c r="AI247" i="3"/>
  <c r="AD270" i="12"/>
  <c r="O60" i="8"/>
  <c r="J100"/>
  <c r="I384"/>
  <c r="K219"/>
  <c r="G130" i="6"/>
  <c r="AA49" i="8"/>
  <c r="AC20" i="3"/>
  <c r="AH186" i="8"/>
  <c r="Z231" i="3"/>
  <c r="O81" i="8"/>
  <c r="Q422"/>
  <c r="N121"/>
  <c r="I202" i="3"/>
  <c r="D363" i="6"/>
  <c r="AI326" i="3"/>
  <c r="Z444" i="8"/>
  <c r="AD181" i="12"/>
  <c r="AA83" i="3"/>
  <c r="BD448" i="12"/>
  <c r="B519" i="3"/>
  <c r="AH412" i="8"/>
  <c r="ED240" i="12"/>
  <c r="J85" i="3"/>
  <c r="Q437" i="8"/>
  <c r="AG274" i="3"/>
  <c r="U322"/>
  <c r="AB273"/>
  <c r="Z443"/>
  <c r="E472"/>
  <c r="W426"/>
  <c r="AC501"/>
  <c r="E419"/>
  <c r="E126" i="8"/>
  <c r="Q438"/>
  <c r="E507"/>
  <c r="D205" i="12"/>
  <c r="ED96"/>
  <c r="W90" i="8"/>
  <c r="BD409" i="12"/>
  <c r="ED300"/>
  <c r="W265" i="3"/>
  <c r="D153"/>
  <c r="AC334"/>
  <c r="B5"/>
  <c r="C55"/>
  <c r="AA394"/>
  <c r="G29" i="6"/>
  <c r="C346" i="8"/>
  <c r="D395" i="6"/>
  <c r="I451" i="8"/>
  <c r="T129"/>
  <c r="J269"/>
  <c r="T377"/>
  <c r="D117"/>
  <c r="AF210" i="3"/>
  <c r="AG155"/>
  <c r="T194" i="8"/>
  <c r="P175"/>
  <c r="H340"/>
  <c r="O382"/>
  <c r="AG220" i="3"/>
  <c r="C144"/>
  <c r="AC27" i="8"/>
  <c r="N274"/>
  <c r="AA208"/>
  <c r="B356" i="3"/>
  <c r="G453" i="6"/>
  <c r="T236" i="8"/>
  <c r="K80"/>
  <c r="C124" i="3"/>
  <c r="AI417"/>
  <c r="B404"/>
  <c r="AA220"/>
  <c r="ED452" i="12"/>
  <c r="AA242" i="3"/>
  <c r="C44"/>
  <c r="AB144"/>
  <c r="E500" i="8"/>
  <c r="B236"/>
  <c r="P85"/>
  <c r="BD126" i="12"/>
  <c r="K10" i="3"/>
  <c r="N138" i="8"/>
  <c r="AG521" i="3"/>
  <c r="AC171"/>
  <c r="W457"/>
  <c r="I74" i="8"/>
  <c r="E511"/>
  <c r="AA303" i="3"/>
  <c r="N39" i="8"/>
  <c r="D485" i="12"/>
  <c r="AB356" i="3"/>
  <c r="AH480" i="8"/>
  <c r="V264" i="3"/>
  <c r="I286" i="8"/>
  <c r="C517" i="3"/>
  <c r="C19"/>
  <c r="T182" i="8"/>
  <c r="K435" i="3"/>
  <c r="D422" i="12"/>
  <c r="H47" i="3"/>
  <c r="AF377"/>
  <c r="AH420"/>
  <c r="E360" i="6"/>
  <c r="U485" i="3"/>
  <c r="ED93" i="12"/>
  <c r="AC159" i="3"/>
  <c r="T345"/>
  <c r="W513" i="8"/>
  <c r="V351" i="3"/>
  <c r="E434"/>
  <c r="H417"/>
  <c r="T344"/>
  <c r="V493"/>
  <c r="E342" i="8"/>
  <c r="K474"/>
  <c r="AD533" i="12"/>
  <c r="BD362"/>
  <c r="B256" i="3"/>
  <c r="K31"/>
  <c r="D494" i="12"/>
  <c r="E149" i="8"/>
  <c r="AC354"/>
  <c r="C447" i="3"/>
  <c r="Z305"/>
  <c r="AB189"/>
  <c r="CD77" i="12"/>
  <c r="AI248" i="3"/>
  <c r="D154"/>
  <c r="T309" i="8"/>
  <c r="DD126" i="12"/>
  <c r="J217" i="3"/>
  <c r="Z300"/>
  <c r="AH501"/>
  <c r="U250"/>
  <c r="H24"/>
  <c r="C110"/>
  <c r="AF81"/>
  <c r="V476"/>
  <c r="AH24"/>
  <c r="AI515" i="8"/>
  <c r="AC509" i="3"/>
  <c r="E280"/>
  <c r="E84"/>
  <c r="O80" i="8"/>
  <c r="AD248" i="12"/>
  <c r="C316" i="8"/>
  <c r="D442" i="12"/>
  <c r="Z463" i="8"/>
  <c r="CD330" i="12"/>
  <c r="C366" i="8"/>
  <c r="AC241" i="3"/>
  <c r="O48" i="8"/>
  <c r="J378" i="3"/>
  <c r="C409"/>
  <c r="AB137" i="8"/>
  <c r="BD70" i="12"/>
  <c r="AB478" i="3"/>
  <c r="I347" i="8"/>
  <c r="H371" i="3"/>
  <c r="AG337"/>
  <c r="CD314" i="12"/>
  <c r="E378" i="3"/>
  <c r="AA523" i="8"/>
  <c r="W304" i="3"/>
  <c r="H389" i="8"/>
  <c r="ED350" i="12"/>
  <c r="Z523" i="3"/>
  <c r="D230" i="8"/>
  <c r="AB414" i="3"/>
  <c r="ED142" i="12"/>
  <c r="T271" i="3"/>
  <c r="E467" i="8"/>
  <c r="BD453" i="12"/>
  <c r="J275" i="8"/>
  <c r="P347"/>
  <c r="J118" i="3"/>
  <c r="F416" i="6"/>
  <c r="DD457" i="12"/>
  <c r="AD544"/>
  <c r="H170" i="3"/>
  <c r="D363"/>
  <c r="I328"/>
  <c r="K296" i="8"/>
  <c r="J405"/>
  <c r="D13" i="12"/>
  <c r="BD122"/>
  <c r="V314" i="3"/>
  <c r="B34"/>
  <c r="AA516"/>
  <c r="AA132"/>
  <c r="K363"/>
  <c r="AA505"/>
  <c r="AG67"/>
  <c r="AI311"/>
  <c r="U399" i="8"/>
  <c r="CD495" i="12"/>
  <c r="DD496"/>
  <c r="CD15"/>
  <c r="BD249"/>
  <c r="ED543"/>
  <c r="AB309" i="3"/>
  <c r="AH348"/>
  <c r="D413" i="8"/>
  <c r="AG359" i="3"/>
  <c r="I401" i="8"/>
  <c r="I109" i="3"/>
  <c r="U251" i="8"/>
  <c r="K89"/>
  <c r="AH155"/>
  <c r="AC21"/>
  <c r="W317"/>
  <c r="E17"/>
  <c r="K214"/>
  <c r="P158"/>
  <c r="H516"/>
  <c r="W85"/>
  <c r="C524"/>
  <c r="H492"/>
  <c r="E496" i="3"/>
  <c r="D154" i="8"/>
  <c r="B174"/>
  <c r="U216"/>
  <c r="AF329" i="3"/>
  <c r="D46"/>
  <c r="W132"/>
  <c r="D147" i="8"/>
  <c r="K238"/>
  <c r="AI127" i="3"/>
  <c r="AD443" i="12"/>
  <c r="N42" i="8"/>
  <c r="BD161" i="12"/>
  <c r="Z155" i="3"/>
  <c r="BD380" i="12"/>
  <c r="BD510"/>
  <c r="AD424"/>
  <c r="K139" i="8"/>
  <c r="H499"/>
  <c r="H154"/>
  <c r="D334" i="3"/>
  <c r="D70" i="8"/>
  <c r="O519"/>
  <c r="W402" i="3"/>
  <c r="C41" i="8"/>
  <c r="C343"/>
  <c r="J145"/>
  <c r="E416" i="3"/>
  <c r="AF366"/>
  <c r="H373"/>
  <c r="U297"/>
  <c r="J297" i="8"/>
  <c r="CD22" i="12"/>
  <c r="AF487" i="3"/>
  <c r="AB300"/>
  <c r="K78"/>
  <c r="U393"/>
  <c r="D467"/>
  <c r="C143"/>
  <c r="H111"/>
  <c r="AB102"/>
  <c r="Z280" i="8"/>
  <c r="H288"/>
  <c r="O258"/>
  <c r="AH382" i="3"/>
  <c r="P367" i="8"/>
  <c r="AF237" i="3"/>
  <c r="D38" i="12"/>
  <c r="U239" i="3"/>
  <c r="E238" i="8"/>
  <c r="U449"/>
  <c r="I172"/>
  <c r="D20" i="3"/>
  <c r="D471" i="12"/>
  <c r="AA112" i="3"/>
  <c r="CD141" i="12"/>
  <c r="J448" i="8"/>
  <c r="AB509" i="3"/>
  <c r="T133" i="8"/>
  <c r="H6"/>
  <c r="AH8" i="3"/>
  <c r="T52"/>
  <c r="D208"/>
  <c r="W396"/>
  <c r="J95" i="8"/>
  <c r="O402"/>
  <c r="N148"/>
  <c r="J205"/>
  <c r="B204" i="3"/>
  <c r="N268" i="8"/>
  <c r="AI358" i="3"/>
  <c r="AF429"/>
  <c r="DD56" i="12"/>
  <c r="DD79"/>
  <c r="ED490"/>
  <c r="AA232" i="3"/>
  <c r="AG136"/>
  <c r="BD48" i="12"/>
  <c r="W427" i="8"/>
  <c r="AH252" i="3"/>
  <c r="DD472" i="12"/>
  <c r="C17" i="3"/>
  <c r="D110" i="12"/>
  <c r="B303" i="3"/>
  <c r="D263"/>
  <c r="V186"/>
  <c r="V415" i="8"/>
  <c r="E19" i="6"/>
  <c r="Z227" i="8"/>
  <c r="AG132"/>
  <c r="W55"/>
  <c r="U415"/>
  <c r="J504"/>
  <c r="BD111" i="12"/>
  <c r="N310" i="8"/>
  <c r="T88" i="3"/>
  <c r="W375"/>
  <c r="D415" i="6"/>
  <c r="H438" i="8"/>
  <c r="AB209" i="3"/>
  <c r="AG324" i="8"/>
  <c r="W4"/>
  <c r="N327"/>
  <c r="N309"/>
  <c r="V115"/>
  <c r="H388"/>
  <c r="K359"/>
  <c r="Z251"/>
  <c r="BD311" i="12"/>
  <c r="AH9" i="3"/>
  <c r="AH69"/>
  <c r="W127"/>
  <c r="AF439"/>
  <c r="K27" i="8"/>
  <c r="AA323" i="3"/>
  <c r="AG331" i="8"/>
  <c r="W445" i="3"/>
  <c r="D446" i="12"/>
  <c r="H263" i="8"/>
  <c r="AC384" i="3"/>
  <c r="Q398" i="8"/>
  <c r="K386"/>
  <c r="E201"/>
  <c r="B521" i="3"/>
  <c r="AG345"/>
  <c r="AG143"/>
  <c r="V377" i="8"/>
  <c r="D393"/>
  <c r="AA467" i="3"/>
  <c r="Z129"/>
  <c r="I158"/>
  <c r="T101"/>
  <c r="AG501"/>
  <c r="T250"/>
  <c r="AA138"/>
  <c r="AI171"/>
  <c r="AI103"/>
  <c r="C396"/>
  <c r="CD361" i="12"/>
  <c r="B199" i="3"/>
  <c r="T317"/>
  <c r="AB436"/>
  <c r="ED186" i="12"/>
  <c r="B232" i="8"/>
  <c r="K166" i="3"/>
  <c r="C240" i="8"/>
  <c r="BD269" i="12"/>
  <c r="Z235" i="3"/>
  <c r="E6"/>
  <c r="AD471" i="12"/>
  <c r="J407" i="3"/>
  <c r="V443"/>
  <c r="I44"/>
  <c r="I262"/>
  <c r="Z356" i="8"/>
  <c r="Z282" i="3"/>
  <c r="E86" i="8"/>
  <c r="AB290" i="3"/>
  <c r="C410" i="8"/>
  <c r="E215"/>
  <c r="E292"/>
  <c r="I239" i="3"/>
  <c r="C480"/>
  <c r="ED204" i="12"/>
  <c r="B39" i="3"/>
  <c r="CD154" i="12"/>
  <c r="N218" i="8"/>
  <c r="AI353" i="3"/>
  <c r="AG394"/>
  <c r="O398" i="8"/>
  <c r="AB292" i="3"/>
  <c r="D239"/>
  <c r="AG123"/>
  <c r="AF390" i="8"/>
  <c r="K32"/>
  <c r="T50"/>
  <c r="C247"/>
  <c r="N246"/>
  <c r="H416" i="3"/>
  <c r="AG285"/>
  <c r="BD351" i="12"/>
  <c r="CD367"/>
  <c r="DD270"/>
  <c r="AD26"/>
  <c r="C199" i="8"/>
  <c r="AD242" i="12"/>
  <c r="AA139" i="8"/>
  <c r="AC148" i="3"/>
  <c r="K183"/>
  <c r="AF513"/>
  <c r="C514" i="8"/>
  <c r="J166" i="3"/>
  <c r="W26"/>
  <c r="C426"/>
  <c r="K383"/>
  <c r="AH523"/>
  <c r="AC84"/>
  <c r="B28"/>
  <c r="J326" i="8"/>
  <c r="AD245" i="12"/>
  <c r="U361" i="3"/>
  <c r="E120"/>
  <c r="AF419"/>
  <c r="H397"/>
  <c r="AB233" i="8"/>
  <c r="T262" i="3"/>
  <c r="E11" i="8"/>
  <c r="ED514" i="12"/>
  <c r="C475" i="8"/>
  <c r="AH421" i="3"/>
  <c r="H175"/>
  <c r="K226"/>
  <c r="AD454" i="12"/>
  <c r="V154" i="3"/>
  <c r="AD153" i="12"/>
  <c r="B351" i="8"/>
  <c r="E255" i="3"/>
  <c r="D229"/>
  <c r="O251" i="8"/>
  <c r="AC154" i="3"/>
  <c r="AC294"/>
  <c r="DD372" i="12"/>
  <c r="E260" i="3"/>
  <c r="ED101" i="12"/>
  <c r="V360" i="3"/>
  <c r="E362"/>
  <c r="ED177" i="12"/>
  <c r="W488" i="3"/>
  <c r="T274"/>
  <c r="BD135" i="12"/>
  <c r="U430" i="3"/>
  <c r="W210"/>
  <c r="T397" i="8"/>
  <c r="D104" i="12"/>
  <c r="D310"/>
  <c r="ED199"/>
  <c r="AH489" i="8"/>
  <c r="H245"/>
  <c r="D45" i="3"/>
  <c r="V152"/>
  <c r="BD422" i="12"/>
  <c r="T200" i="3"/>
  <c r="T238"/>
  <c r="ED270" i="12"/>
  <c r="AI35" i="3"/>
  <c r="E415" i="6"/>
  <c r="V131" i="8"/>
  <c r="K366"/>
  <c r="D355" i="3"/>
  <c r="K216"/>
  <c r="V92" i="8"/>
  <c r="E415" i="3"/>
  <c r="D361"/>
  <c r="T357"/>
  <c r="AI266"/>
  <c r="J194"/>
  <c r="V250"/>
  <c r="AB513"/>
  <c r="Z17"/>
  <c r="W310"/>
  <c r="Z213"/>
  <c r="J229"/>
  <c r="G383" i="6"/>
  <c r="AG253" i="8"/>
  <c r="AI309"/>
  <c r="AF78"/>
  <c r="AF200"/>
  <c r="T322"/>
  <c r="AI313"/>
  <c r="AH62"/>
  <c r="W297"/>
  <c r="W328" i="3"/>
  <c r="AA110"/>
  <c r="I466" i="8"/>
  <c r="E327"/>
  <c r="E41" i="6"/>
  <c r="D47" i="8"/>
  <c r="O494"/>
  <c r="V117"/>
  <c r="AA392"/>
  <c r="H412"/>
  <c r="AF492"/>
  <c r="AB178" i="3"/>
  <c r="E11"/>
  <c r="AB456" i="8"/>
  <c r="Z92" i="3"/>
  <c r="H374" i="8"/>
  <c r="O377"/>
  <c r="P512"/>
  <c r="I72"/>
  <c r="AI413"/>
  <c r="CD168" i="12"/>
  <c r="AI470" i="8"/>
  <c r="E21"/>
  <c r="E417" i="6"/>
  <c r="H399" i="3"/>
  <c r="U326"/>
  <c r="B500"/>
  <c r="AC28" i="8"/>
  <c r="DD133" i="12"/>
  <c r="AB284" i="3"/>
  <c r="P435" i="8"/>
  <c r="H197"/>
  <c r="D210"/>
  <c r="AG128" i="3"/>
  <c r="E219" i="6"/>
  <c r="T517" i="8"/>
  <c r="T410" i="3"/>
  <c r="E112"/>
  <c r="U428"/>
  <c r="K199"/>
  <c r="B296"/>
  <c r="C89"/>
  <c r="AD113" i="12"/>
  <c r="D190" i="3"/>
  <c r="B112" i="8"/>
  <c r="BD523" i="12"/>
  <c r="K461" i="8"/>
  <c r="CD529" i="12"/>
  <c r="CD78"/>
  <c r="D130"/>
  <c r="H85" i="3"/>
  <c r="K385"/>
  <c r="B411"/>
  <c r="W251"/>
  <c r="V392"/>
  <c r="AC413" i="8"/>
  <c r="AD450" i="12"/>
  <c r="AF519" i="3"/>
  <c r="BD237" i="12"/>
  <c r="Z285" i="3"/>
  <c r="K187" i="8"/>
  <c r="D325" i="3"/>
  <c r="AG19" i="8"/>
  <c r="O59"/>
  <c r="AI458"/>
  <c r="AI225"/>
  <c r="AC307"/>
  <c r="I414"/>
  <c r="U168"/>
  <c r="AB285" i="3"/>
  <c r="AI512" i="8"/>
  <c r="AF497" i="3"/>
  <c r="AB502"/>
  <c r="N522" i="8"/>
  <c r="K363"/>
  <c r="W415"/>
  <c r="B179"/>
  <c r="N447"/>
  <c r="T232" i="3"/>
  <c r="P359" i="8"/>
  <c r="C20"/>
  <c r="O395"/>
  <c r="N265"/>
  <c r="I376"/>
  <c r="AA71" i="3"/>
  <c r="AB43"/>
  <c r="T138"/>
  <c r="AD441" i="12"/>
  <c r="AG413" i="3"/>
  <c r="AH335"/>
  <c r="T326"/>
  <c r="D53" i="8"/>
  <c r="E17" i="3"/>
  <c r="P446" i="8"/>
  <c r="W43" i="3"/>
  <c r="CD192" i="12"/>
  <c r="AH324" i="8"/>
  <c r="K203" i="3"/>
  <c r="AI97"/>
  <c r="W287"/>
  <c r="J111" i="8"/>
  <c r="K48"/>
  <c r="E457"/>
  <c r="Z303" i="3"/>
  <c r="AC361"/>
  <c r="K379" i="8"/>
  <c r="AI507" i="3"/>
  <c r="P51" i="8"/>
  <c r="D94"/>
  <c r="U345"/>
  <c r="K166"/>
  <c r="Z320" i="3"/>
  <c r="W475"/>
  <c r="I394"/>
  <c r="AG264"/>
  <c r="U513" i="8"/>
  <c r="AH352" i="3"/>
  <c r="B231"/>
  <c r="B365"/>
  <c r="B237" i="8"/>
  <c r="Q141"/>
  <c r="T38"/>
  <c r="BD201" i="12"/>
  <c r="C205" i="3"/>
  <c r="Q18" i="8"/>
  <c r="AB508" i="3"/>
  <c r="AD293" i="12"/>
  <c r="AC116" i="3"/>
  <c r="K180" i="8"/>
  <c r="I200" i="3"/>
  <c r="C266" i="8"/>
  <c r="V178" i="3"/>
  <c r="U350" i="8"/>
  <c r="AF471" i="3"/>
  <c r="DD141" i="12"/>
  <c r="ED492"/>
  <c r="J200" i="3"/>
  <c r="B100"/>
  <c r="ED400" i="12"/>
  <c r="E15" i="3"/>
  <c r="BD441" i="12"/>
  <c r="BD145"/>
  <c r="AF107" i="3"/>
  <c r="J273"/>
  <c r="C328" i="8"/>
  <c r="BD69" i="12"/>
  <c r="K205" i="3"/>
  <c r="AC64" i="8"/>
  <c r="B32" i="3"/>
  <c r="C297"/>
  <c r="AB392"/>
  <c r="J231"/>
  <c r="W446"/>
  <c r="V257"/>
  <c r="V151" i="8"/>
  <c r="D322" i="3"/>
  <c r="D484" i="8"/>
  <c r="E172" i="3"/>
  <c r="AA496"/>
  <c r="D94" i="12"/>
  <c r="AC120" i="3"/>
  <c r="DD182" i="12"/>
  <c r="AI16" i="3"/>
  <c r="B106"/>
  <c r="C239"/>
  <c r="D331" i="12"/>
  <c r="I89" i="3"/>
  <c r="B341"/>
  <c r="C241"/>
  <c r="W60"/>
  <c r="V485"/>
  <c r="V64"/>
  <c r="BD14" i="12"/>
  <c r="BD75"/>
  <c r="W331" i="8"/>
  <c r="F307" i="6"/>
  <c r="ED330" i="12"/>
  <c r="T334" i="3"/>
  <c r="J394"/>
  <c r="O489" i="8"/>
  <c r="W344" i="3"/>
  <c r="K42"/>
  <c r="I391"/>
  <c r="CD135" i="12"/>
  <c r="E58" i="3"/>
  <c r="Z432"/>
  <c r="AH22"/>
  <c r="T117"/>
  <c r="I137"/>
  <c r="DD508" i="12"/>
  <c r="U330" i="3"/>
  <c r="W338"/>
  <c r="DD29" i="12"/>
  <c r="C190" i="3"/>
  <c r="BD238" i="12"/>
  <c r="AG149" i="3"/>
  <c r="CD96" i="12"/>
  <c r="H103" i="3"/>
  <c r="B480"/>
  <c r="AG334"/>
  <c r="Z318"/>
  <c r="O275" i="8"/>
  <c r="CD102" i="12"/>
  <c r="U55" i="3"/>
  <c r="D387" i="12"/>
  <c r="AD438"/>
  <c r="V218" i="8"/>
  <c r="E192" i="3"/>
  <c r="I163" i="8"/>
  <c r="C221" i="3"/>
  <c r="E491" i="8"/>
  <c r="E290" i="3"/>
  <c r="C325"/>
  <c r="D326" i="12"/>
  <c r="E22" i="8"/>
  <c r="W68" i="3"/>
  <c r="ED128" i="12"/>
  <c r="W57" i="3"/>
  <c r="ED516" i="12"/>
  <c r="P145" i="8"/>
  <c r="AI73" i="3"/>
  <c r="E39"/>
  <c r="O208" i="8"/>
  <c r="G216" i="6"/>
  <c r="AG135" i="8"/>
  <c r="I298"/>
  <c r="AI432"/>
  <c r="AB12" i="3"/>
  <c r="D278" i="8"/>
  <c r="DD199" i="12"/>
  <c r="E500" i="3"/>
  <c r="AH61" i="8"/>
  <c r="W306"/>
  <c r="AF180"/>
  <c r="U115"/>
  <c r="U443" i="3"/>
  <c r="CD338" i="12"/>
  <c r="K54" i="8"/>
  <c r="AC75"/>
  <c r="AC480" i="3"/>
  <c r="E370" i="8"/>
  <c r="U167" i="3"/>
  <c r="J96"/>
  <c r="J115" i="8"/>
  <c r="B54"/>
  <c r="DD14" i="12"/>
  <c r="AD335"/>
  <c r="B255" i="3"/>
  <c r="DD540" i="12"/>
  <c r="D407" i="8"/>
  <c r="W168" i="3"/>
  <c r="D48" i="8"/>
  <c r="Q341"/>
  <c r="C244"/>
  <c r="W62" i="3"/>
  <c r="W390"/>
  <c r="B440"/>
  <c r="AG69"/>
  <c r="E442" i="6"/>
  <c r="B288" i="3"/>
  <c r="CD146" i="12"/>
  <c r="E346" i="3"/>
  <c r="K105" i="8"/>
  <c r="I477"/>
  <c r="AI359" i="3"/>
  <c r="T318"/>
  <c r="D360" i="8"/>
  <c r="AC430"/>
  <c r="B80"/>
  <c r="E211" i="3"/>
  <c r="D34"/>
  <c r="P280" i="8"/>
  <c r="P234"/>
  <c r="U379"/>
  <c r="Z44" i="3"/>
  <c r="T189" i="8"/>
  <c r="BD81" i="12"/>
  <c r="Z137" i="3"/>
  <c r="I219" i="8"/>
  <c r="E299"/>
  <c r="AD498" i="12"/>
  <c r="V117" i="3"/>
  <c r="AB340" i="8"/>
  <c r="CD184" i="12"/>
  <c r="AC48" i="8"/>
  <c r="AD91" i="12"/>
  <c r="AA73" i="8"/>
  <c r="BD456" i="12"/>
  <c r="B440" i="8"/>
  <c r="N131"/>
  <c r="T30" i="3"/>
  <c r="AD495" i="12"/>
  <c r="E14" i="3"/>
  <c r="W252"/>
  <c r="C485" i="8"/>
  <c r="B414" i="3"/>
  <c r="I241" i="8"/>
  <c r="BD288" i="12"/>
  <c r="T427" i="3"/>
  <c r="D238"/>
  <c r="CD446" i="12"/>
  <c r="P467" i="8"/>
  <c r="V253" i="3"/>
  <c r="AG171"/>
  <c r="C196"/>
  <c r="AA485"/>
  <c r="H216"/>
  <c r="U253"/>
  <c r="N244" i="8"/>
  <c r="D468" i="6"/>
  <c r="B173" i="3"/>
  <c r="E352"/>
  <c r="C156"/>
  <c r="ED51" i="12"/>
  <c r="DD236"/>
  <c r="P505" i="8"/>
  <c r="W53"/>
  <c r="B12" i="3"/>
  <c r="V194"/>
  <c r="D296"/>
  <c r="D78"/>
  <c r="AD378" i="12"/>
  <c r="E339" i="3"/>
  <c r="DD403" i="12"/>
  <c r="DD382"/>
  <c r="H250" i="3"/>
  <c r="AB323"/>
  <c r="ED193" i="12"/>
  <c r="E215" i="3"/>
  <c r="U85"/>
  <c r="AA129"/>
  <c r="AF333" i="8"/>
  <c r="K108"/>
  <c r="W296" i="3"/>
  <c r="I521" i="8"/>
  <c r="AG160"/>
  <c r="I258"/>
  <c r="H275"/>
  <c r="I264"/>
  <c r="AA88"/>
  <c r="ED171" i="12"/>
  <c r="Z260" i="8"/>
  <c r="DD353" i="12"/>
  <c r="AH280" i="8"/>
  <c r="P521"/>
  <c r="AG294" i="3"/>
  <c r="U471" i="8"/>
  <c r="Z504" i="3"/>
  <c r="AI109" i="8"/>
  <c r="Z349"/>
  <c r="B44" i="3"/>
  <c r="N172" i="8"/>
  <c r="AC5" i="3"/>
  <c r="I443" i="8"/>
  <c r="AI391" i="3"/>
  <c r="AB439"/>
  <c r="E40"/>
  <c r="AC251"/>
  <c r="AF503" i="8"/>
  <c r="V14"/>
  <c r="AA204" i="3"/>
  <c r="AI114"/>
  <c r="Z264"/>
  <c r="DD452" i="12"/>
  <c r="H385" i="8"/>
  <c r="H155"/>
  <c r="B406" i="3"/>
  <c r="AI65"/>
  <c r="O96" i="8"/>
  <c r="E261"/>
  <c r="J355"/>
  <c r="AH33" i="3"/>
  <c r="U27" i="8"/>
  <c r="V235"/>
  <c r="P463"/>
  <c r="ED107" i="12"/>
  <c r="I283" i="3"/>
  <c r="ED410" i="12"/>
  <c r="K32" i="3"/>
  <c r="CD354" i="12"/>
  <c r="B262" i="8"/>
  <c r="N181"/>
  <c r="AD534" i="12"/>
  <c r="I392" i="3"/>
  <c r="AH30"/>
  <c r="U349"/>
  <c r="N356" i="8"/>
  <c r="AA289" i="3"/>
  <c r="D429"/>
  <c r="E387"/>
  <c r="Q517" i="8"/>
  <c r="AG251" i="3"/>
  <c r="C389"/>
  <c r="AG293" i="8"/>
  <c r="E78"/>
  <c r="W239"/>
  <c r="AI388" i="3"/>
  <c r="ED267" i="12"/>
  <c r="AC97" i="3"/>
  <c r="C287" i="8"/>
  <c r="BD146" i="12"/>
  <c r="BD301"/>
  <c r="W322" i="3"/>
  <c r="D111" i="8"/>
  <c r="BD39" i="12"/>
  <c r="AH387" i="3"/>
  <c r="AC285"/>
  <c r="J283"/>
  <c r="C165"/>
  <c r="DD159" i="12"/>
  <c r="K15" i="8"/>
  <c r="D62"/>
  <c r="AG44" i="3"/>
  <c r="AF292" i="8"/>
  <c r="AA366"/>
  <c r="AG181" i="3"/>
  <c r="H229" i="8"/>
  <c r="T171"/>
  <c r="E318" i="3"/>
  <c r="AG91"/>
  <c r="K251"/>
  <c r="I401"/>
  <c r="U406"/>
  <c r="AB108"/>
  <c r="AB97" i="8"/>
  <c r="W109" i="3"/>
  <c r="Q430" i="8"/>
  <c r="AH84"/>
  <c r="J330"/>
  <c r="Z520" i="3"/>
  <c r="E409" i="8"/>
  <c r="DD265" i="12"/>
  <c r="AC450" i="3"/>
  <c r="U244"/>
  <c r="T70"/>
  <c r="AF140"/>
  <c r="D290" i="8"/>
  <c r="ED530" i="12"/>
  <c r="Z292" i="3"/>
  <c r="U204"/>
  <c r="K21" i="8"/>
  <c r="J57" i="3"/>
  <c r="K416"/>
  <c r="AA362"/>
  <c r="Q165" i="8"/>
  <c r="AI81"/>
  <c r="AH131" i="3"/>
  <c r="I384"/>
  <c r="K224" i="8"/>
  <c r="C110"/>
  <c r="C58" i="3"/>
  <c r="K192"/>
  <c r="D488" i="8"/>
  <c r="U151" i="3"/>
  <c r="Q337" i="8"/>
  <c r="J173" i="3"/>
  <c r="T61"/>
  <c r="AB330"/>
  <c r="Z334"/>
  <c r="D379"/>
  <c r="J377" i="8"/>
  <c r="DD129" i="12"/>
  <c r="D381"/>
  <c r="AD211"/>
  <c r="E306" i="3"/>
  <c r="H33" i="8"/>
  <c r="D222" i="3"/>
  <c r="AH10"/>
  <c r="B379"/>
  <c r="AD504" i="12"/>
  <c r="H215" i="3"/>
  <c r="ED91" i="12"/>
  <c r="I34" i="3"/>
  <c r="AA444"/>
  <c r="N79" i="8"/>
  <c r="B391" i="3"/>
  <c r="U189" i="8"/>
  <c r="W213" i="3"/>
  <c r="D488"/>
  <c r="AA497"/>
  <c r="H132"/>
  <c r="AA193"/>
  <c r="C44" i="8"/>
  <c r="AF175" i="3"/>
  <c r="E402"/>
  <c r="BD367" i="12"/>
  <c r="AG375" i="8"/>
  <c r="CD131" i="12"/>
  <c r="AC186" i="8"/>
  <c r="H74"/>
  <c r="J301" i="3"/>
  <c r="D9"/>
  <c r="ED409" i="12"/>
  <c r="Z492" i="3"/>
  <c r="ED367" i="12"/>
  <c r="AD401"/>
  <c r="I147" i="8"/>
  <c r="I43"/>
  <c r="I87" i="3"/>
  <c r="AD285" i="12"/>
  <c r="E506" i="8"/>
  <c r="AA307" i="3"/>
  <c r="J153"/>
  <c r="BD451" i="12"/>
  <c r="V211" i="3"/>
  <c r="AB217"/>
  <c r="E246" i="8"/>
  <c r="C13" i="3"/>
  <c r="I69"/>
  <c r="K12" i="8"/>
  <c r="G83" i="6"/>
  <c r="V443" i="8"/>
  <c r="N308"/>
  <c r="AG436"/>
  <c r="AG92"/>
  <c r="B185"/>
  <c r="V286"/>
  <c r="Z456"/>
  <c r="T192" i="3"/>
  <c r="AA126" i="8"/>
  <c r="T134"/>
  <c r="AF252"/>
  <c r="AF107"/>
  <c r="E501" i="3"/>
  <c r="K502" i="8"/>
  <c r="AB215" i="3"/>
  <c r="V469" i="8"/>
  <c r="AH361"/>
  <c r="Q6"/>
  <c r="AI69"/>
  <c r="T433"/>
  <c r="O147"/>
  <c r="O143"/>
  <c r="N221"/>
  <c r="H75" i="3"/>
  <c r="CD225" i="12"/>
  <c r="T187" i="8"/>
  <c r="V432"/>
  <c r="J148"/>
  <c r="W59" i="3"/>
  <c r="T59"/>
  <c r="I430"/>
  <c r="AC477"/>
  <c r="AF349"/>
  <c r="T144"/>
  <c r="Q503" i="8"/>
  <c r="K371" i="3"/>
  <c r="D411" i="12"/>
  <c r="I114" i="8"/>
  <c r="B83" i="3"/>
  <c r="J522" i="8"/>
  <c r="AI442" i="3"/>
  <c r="AA331"/>
  <c r="U374"/>
  <c r="E210"/>
  <c r="Q524" i="8"/>
  <c r="C54"/>
  <c r="V354" i="3"/>
  <c r="BD310" i="12"/>
  <c r="V95" i="3"/>
  <c r="D246" i="8"/>
  <c r="CD279" i="12"/>
  <c r="T169" i="3"/>
  <c r="DD87" i="12"/>
  <c r="O189" i="8"/>
  <c r="Z343" i="3"/>
  <c r="D64" i="12"/>
  <c r="I10" i="3"/>
  <c r="O166" i="8"/>
  <c r="I463"/>
  <c r="AA187"/>
  <c r="T139" i="3"/>
  <c r="AH376" i="8"/>
  <c r="D70" i="3"/>
  <c r="U369"/>
  <c r="AD553" i="12"/>
  <c r="J424" i="3"/>
  <c r="C424"/>
  <c r="D10"/>
  <c r="H278"/>
  <c r="V387" i="8"/>
  <c r="Q480"/>
  <c r="Q435"/>
  <c r="E317" i="6"/>
  <c r="AC211" i="3"/>
  <c r="AB242" i="8"/>
  <c r="W202" i="3"/>
  <c r="Z62" i="8"/>
  <c r="AH486" i="3"/>
  <c r="AA220" i="8"/>
  <c r="T304" i="3"/>
  <c r="O483" i="8"/>
  <c r="ED19" i="12"/>
  <c r="AA126" i="3"/>
  <c r="AD431" i="12"/>
  <c r="D80" i="3"/>
  <c r="E76" i="8"/>
  <c r="P429"/>
  <c r="H131"/>
  <c r="AB412" i="3"/>
  <c r="E299"/>
  <c r="Z302" i="8"/>
  <c r="N405"/>
  <c r="V37" i="3"/>
  <c r="B282" i="8"/>
  <c r="I249" i="3"/>
  <c r="AD101" i="12"/>
  <c r="E34" i="3"/>
  <c r="D35" i="12"/>
  <c r="ED508"/>
  <c r="J289" i="8"/>
  <c r="U419" i="3"/>
  <c r="T469"/>
  <c r="H428"/>
  <c r="J11"/>
  <c r="AB472"/>
  <c r="C280"/>
  <c r="AC150"/>
  <c r="AH82"/>
  <c r="B103"/>
  <c r="E111" i="8"/>
  <c r="O243"/>
  <c r="AI32" i="3"/>
  <c r="AB458"/>
  <c r="C122"/>
  <c r="O432" i="8"/>
  <c r="I234" i="3"/>
  <c r="B180"/>
  <c r="AI296"/>
  <c r="T424"/>
  <c r="P406" i="8"/>
  <c r="C416"/>
  <c r="Z9"/>
  <c r="V162" i="3"/>
  <c r="K287"/>
  <c r="AB267"/>
  <c r="T281"/>
  <c r="O161" i="8"/>
  <c r="W433"/>
  <c r="Q256"/>
  <c r="T321"/>
  <c r="H485"/>
  <c r="H329"/>
  <c r="U433" i="3"/>
  <c r="AF317"/>
  <c r="AI268"/>
  <c r="AB426"/>
  <c r="AC32" i="8"/>
  <c r="AB369" i="3"/>
  <c r="K125" i="8"/>
  <c r="AG408" i="3"/>
  <c r="T342"/>
  <c r="E164" i="8"/>
  <c r="O34"/>
  <c r="P133"/>
  <c r="ED499" i="12"/>
  <c r="V248" i="3"/>
  <c r="K98"/>
  <c r="AB362"/>
  <c r="D330"/>
  <c r="I273"/>
  <c r="N259" i="8"/>
  <c r="DD527" i="12"/>
  <c r="H404" i="3"/>
  <c r="DD80" i="12"/>
  <c r="D447" i="8"/>
  <c r="D131" i="12"/>
  <c r="AA352" i="8"/>
  <c r="AA120" i="3"/>
  <c r="AB155"/>
  <c r="Z368" i="8"/>
  <c r="DD292" i="12"/>
  <c r="K343" i="8"/>
  <c r="N483"/>
  <c r="I100" i="3"/>
  <c r="H99"/>
  <c r="AB437"/>
  <c r="I351"/>
  <c r="AF368" i="8"/>
  <c r="B162" i="3"/>
  <c r="DD368" i="12"/>
  <c r="AI499" i="3"/>
  <c r="B336"/>
  <c r="V358"/>
  <c r="T126"/>
  <c r="C107" i="8"/>
  <c r="ED423" i="12"/>
  <c r="B75" i="8"/>
  <c r="DD272" i="12"/>
  <c r="AA207" i="3"/>
  <c r="V196"/>
  <c r="Z275" i="8"/>
  <c r="B203" i="3"/>
  <c r="W242"/>
  <c r="AH520"/>
  <c r="AI229"/>
  <c r="C494" i="8"/>
  <c r="CD174" i="12"/>
  <c r="C171" i="3"/>
  <c r="P394" i="8"/>
  <c r="W143" i="3"/>
  <c r="AA289" i="8"/>
  <c r="BD339" i="12"/>
  <c r="C530" i="3"/>
  <c r="E407"/>
  <c r="AB32"/>
  <c r="AC177"/>
  <c r="H49"/>
  <c r="Z387"/>
  <c r="C155"/>
  <c r="V426" i="8"/>
  <c r="T198" i="3"/>
  <c r="D141"/>
  <c r="BD206" i="12"/>
  <c r="AH236" i="8"/>
  <c r="H383"/>
  <c r="CD509" i="12"/>
  <c r="I104" i="3"/>
  <c r="H341" i="8"/>
  <c r="E169"/>
  <c r="AG243" i="3"/>
  <c r="AG525"/>
  <c r="AI310"/>
  <c r="Z199"/>
  <c r="C146"/>
  <c r="E412" i="8"/>
  <c r="AC179" i="3"/>
  <c r="U477"/>
  <c r="Z405"/>
  <c r="CD182" i="12"/>
  <c r="H39" i="3"/>
  <c r="H205"/>
  <c r="E438" i="8"/>
  <c r="D420"/>
  <c r="BD335" i="12"/>
  <c r="T263" i="3"/>
  <c r="D19" i="12"/>
  <c r="DD107"/>
  <c r="P67" i="8"/>
  <c r="U286"/>
  <c r="ED212" i="12"/>
  <c r="AB407" i="8"/>
  <c r="AC292"/>
  <c r="C263"/>
  <c r="AF122"/>
  <c r="E71"/>
  <c r="V166"/>
  <c r="D153" i="6"/>
  <c r="V454" i="3"/>
  <c r="AG480" i="8"/>
  <c r="ED94" i="12"/>
  <c r="V371" i="8"/>
  <c r="AB115"/>
  <c r="AH463" i="3"/>
  <c r="I274"/>
  <c r="AF9" i="8"/>
  <c r="B311" i="3"/>
  <c r="N418" i="8"/>
  <c r="D273"/>
  <c r="B170"/>
  <c r="AF522"/>
  <c r="AA466"/>
  <c r="Z16" i="3"/>
  <c r="P382" i="8"/>
  <c r="AI144" i="3"/>
  <c r="T235"/>
  <c r="K340"/>
  <c r="U230"/>
  <c r="B441" i="8"/>
  <c r="ED18" i="12"/>
  <c r="AA326" i="3"/>
  <c r="C40" i="8"/>
  <c r="V104" i="3"/>
  <c r="W406"/>
  <c r="I419" i="8"/>
  <c r="P272"/>
  <c r="AD236" i="12"/>
  <c r="DD109"/>
  <c r="AF154" i="3"/>
  <c r="V459"/>
  <c r="O476" i="8"/>
  <c r="Z401" i="3"/>
  <c r="W274" i="8"/>
  <c r="J347"/>
  <c r="B165" i="3"/>
  <c r="AG140"/>
  <c r="Z404"/>
  <c r="ED87" i="12"/>
  <c r="ED75"/>
  <c r="AF460" i="8"/>
  <c r="AG167" i="3"/>
  <c r="D394" i="8"/>
  <c r="T113" i="3"/>
  <c r="D105" i="8"/>
  <c r="ED126" i="12"/>
  <c r="D394"/>
  <c r="AH354" i="8"/>
  <c r="DD190" i="12"/>
  <c r="T168" i="8"/>
  <c r="K171"/>
  <c r="C11" i="3"/>
  <c r="N432" i="8"/>
  <c r="AA421"/>
  <c r="AC110"/>
  <c r="ED157" i="12"/>
  <c r="CD129"/>
  <c r="AD92"/>
  <c r="CD186"/>
  <c r="AB497" i="3"/>
  <c r="Q146" i="8"/>
  <c r="B316"/>
  <c r="B480"/>
  <c r="E454" i="3"/>
  <c r="V78"/>
  <c r="E397" i="8"/>
  <c r="CD19" i="12"/>
  <c r="E498" i="3"/>
  <c r="K398"/>
  <c r="AH5"/>
  <c r="E382"/>
  <c r="T162"/>
  <c r="E490"/>
  <c r="C5"/>
  <c r="U178"/>
  <c r="D420"/>
  <c r="C326"/>
  <c r="AC165"/>
  <c r="AD155" i="12"/>
  <c r="I214" i="8"/>
  <c r="E161" i="3"/>
  <c r="J22"/>
  <c r="T148" i="8"/>
  <c r="AD382" i="12"/>
  <c r="AI30" i="3"/>
  <c r="AD279" i="12"/>
  <c r="K329" i="8"/>
  <c r="AG113" i="3"/>
  <c r="D267" i="8"/>
  <c r="AG244"/>
  <c r="AB170"/>
  <c r="P227"/>
  <c r="O140"/>
  <c r="P366"/>
  <c r="AG89"/>
  <c r="ED379" i="12"/>
  <c r="I159" i="8"/>
  <c r="H171"/>
  <c r="P325"/>
  <c r="V201"/>
  <c r="AI291"/>
  <c r="AC347"/>
  <c r="U391"/>
  <c r="AA431"/>
  <c r="K285"/>
  <c r="AC333" i="3"/>
  <c r="D333" i="6"/>
  <c r="W356" i="8"/>
  <c r="I6"/>
  <c r="Z14"/>
  <c r="AG321" i="3"/>
  <c r="W358"/>
  <c r="T27"/>
  <c r="B172"/>
  <c r="AF404" i="8"/>
  <c r="O442"/>
  <c r="Z374" i="3"/>
  <c r="W203"/>
  <c r="CD480" i="12"/>
  <c r="B60" i="3"/>
  <c r="V175"/>
  <c r="E142" i="8"/>
  <c r="T99" i="3"/>
  <c r="AI102" i="8"/>
  <c r="AF220" i="3"/>
  <c r="H272"/>
  <c r="I313" i="8"/>
  <c r="E381"/>
  <c r="T245"/>
  <c r="AG429" i="3"/>
  <c r="AC496"/>
  <c r="C482" i="8"/>
  <c r="CD538" i="12"/>
  <c r="J403" i="8"/>
  <c r="N40"/>
  <c r="W54" i="3"/>
  <c r="E434" i="8"/>
  <c r="ED440" i="12"/>
  <c r="AB228" i="3"/>
  <c r="C81" i="8"/>
  <c r="B378" i="3"/>
  <c r="B479" i="8"/>
  <c r="Z468" i="3"/>
  <c r="H394"/>
  <c r="I30"/>
  <c r="AI75"/>
  <c r="W12"/>
  <c r="AG467"/>
  <c r="I353" i="8"/>
  <c r="AG247" i="3"/>
  <c r="C412"/>
  <c r="N215" i="8"/>
  <c r="D505" i="12"/>
  <c r="U212" i="8"/>
  <c r="AA310" i="3"/>
  <c r="D356" i="8"/>
  <c r="C215"/>
  <c r="E225" i="3"/>
  <c r="U77"/>
  <c r="C306" i="8"/>
  <c r="ED339" i="12"/>
  <c r="W430" i="8"/>
  <c r="V234"/>
  <c r="BD51" i="12"/>
  <c r="T313" i="3"/>
  <c r="K118"/>
  <c r="AI458"/>
  <c r="T259"/>
  <c r="AF142" i="8"/>
  <c r="E338" i="3"/>
  <c r="AD384" i="12"/>
  <c r="K467" i="8"/>
  <c r="D72" i="12"/>
  <c r="CD277"/>
  <c r="DD453"/>
  <c r="B185" i="3"/>
  <c r="N175" i="8"/>
  <c r="C290"/>
  <c r="AB199"/>
  <c r="AG266" i="3"/>
  <c r="AG314"/>
  <c r="O38" i="8"/>
  <c r="AF477" i="3"/>
  <c r="W215"/>
  <c r="Z161"/>
  <c r="B49"/>
  <c r="H360" i="8"/>
  <c r="AC215" i="3"/>
  <c r="D103" i="12"/>
  <c r="AH431" i="3"/>
  <c r="E432"/>
  <c r="V258" i="8"/>
  <c r="E389" i="3"/>
  <c r="B352"/>
  <c r="CD193" i="12"/>
  <c r="AB424" i="3"/>
  <c r="V206"/>
  <c r="BD447" i="12"/>
  <c r="AB288" i="3"/>
  <c r="AA502"/>
  <c r="J470" i="8"/>
  <c r="U214"/>
  <c r="D30" i="12"/>
  <c r="AD472"/>
  <c r="C338" i="3"/>
  <c r="AC357"/>
  <c r="AG335"/>
  <c r="AD511" i="12"/>
  <c r="AI6" i="8"/>
  <c r="D223" i="12"/>
  <c r="E414" i="8"/>
  <c r="T84" i="3"/>
  <c r="E467" i="6"/>
  <c r="E194" i="3"/>
  <c r="V134" i="8"/>
  <c r="I277" i="3"/>
  <c r="D470" i="12"/>
  <c r="Z130" i="3"/>
  <c r="H361" i="8"/>
  <c r="T481" i="3"/>
  <c r="H356" i="8"/>
  <c r="AA50" i="3"/>
  <c r="V233" i="8"/>
  <c r="D231" i="12"/>
  <c r="AD509"/>
  <c r="AC167" i="3"/>
  <c r="ED131" i="12"/>
  <c r="U408" i="3"/>
  <c r="AC123"/>
  <c r="D55" i="8"/>
  <c r="W231" i="3"/>
  <c r="AG330"/>
  <c r="B499"/>
  <c r="N146" i="8"/>
  <c r="AC255" i="3"/>
  <c r="C179"/>
  <c r="E65" i="8"/>
  <c r="K350"/>
  <c r="AB403" i="3"/>
  <c r="J107"/>
  <c r="T209"/>
  <c r="AA94"/>
  <c r="T324"/>
  <c r="H191"/>
  <c r="AF383"/>
  <c r="BD117" i="12"/>
  <c r="CD227"/>
  <c r="BD472"/>
  <c r="ED335"/>
  <c r="C332" i="8"/>
  <c r="D328" i="3"/>
  <c r="AH179"/>
  <c r="BD162" i="12"/>
  <c r="V316" i="3"/>
  <c r="K369"/>
  <c r="AC463"/>
  <c r="H203"/>
  <c r="P257" i="8"/>
  <c r="B524"/>
  <c r="B233" i="3"/>
  <c r="K300"/>
  <c r="B258"/>
  <c r="V215"/>
  <c r="H262"/>
  <c r="U209"/>
  <c r="V343"/>
  <c r="AA306" i="8"/>
  <c r="G427" i="6"/>
  <c r="V251" i="8"/>
  <c r="D313" i="6"/>
  <c r="U290" i="3"/>
  <c r="AA195" i="8"/>
  <c r="T286"/>
  <c r="P503"/>
  <c r="AI151"/>
  <c r="AF276" i="3"/>
  <c r="V521" i="8"/>
  <c r="V294"/>
  <c r="I68"/>
  <c r="Q150"/>
  <c r="AB246" i="3"/>
  <c r="Z164"/>
  <c r="H286" i="8"/>
  <c r="G142" i="6"/>
  <c r="E266" i="3"/>
  <c r="C401"/>
  <c r="AI452"/>
  <c r="AF124" i="8"/>
  <c r="I25" i="3"/>
  <c r="Z441"/>
  <c r="O405" i="8"/>
  <c r="AC275" i="3"/>
  <c r="AI214"/>
  <c r="B123" i="8"/>
  <c r="AI323" i="3"/>
  <c r="AB200"/>
  <c r="W269" i="8"/>
  <c r="J377" i="3"/>
  <c r="B88" i="8"/>
  <c r="H79" i="3"/>
  <c r="AA459"/>
  <c r="AB327"/>
  <c r="H206"/>
  <c r="O345" i="8"/>
  <c r="D453" i="3"/>
  <c r="AA459" i="8"/>
  <c r="D42" i="3"/>
  <c r="D61"/>
  <c r="B214"/>
  <c r="ED291" i="12"/>
  <c r="Z501" i="3"/>
  <c r="K26" i="8"/>
  <c r="C304"/>
  <c r="CD238" i="12"/>
  <c r="ED372"/>
  <c r="D181" i="3"/>
  <c r="J274"/>
  <c r="D462" i="8"/>
  <c r="B253"/>
  <c r="AH275"/>
  <c r="B124"/>
  <c r="O233"/>
  <c r="O192"/>
  <c r="P349"/>
  <c r="AG51" i="3"/>
  <c r="N401" i="8"/>
  <c r="D343"/>
  <c r="O472"/>
  <c r="V61"/>
  <c r="AB332" i="3"/>
  <c r="Z55" i="8"/>
  <c r="K339"/>
  <c r="AH484" i="3"/>
  <c r="C18" i="8"/>
  <c r="AH507" i="3"/>
  <c r="CD211" i="12"/>
  <c r="D225" i="6"/>
  <c r="I370" i="8"/>
  <c r="AD206" i="12"/>
  <c r="I150" i="3"/>
  <c r="U248"/>
  <c r="Q441" i="8"/>
  <c r="J325" i="3"/>
  <c r="CD535" i="12"/>
  <c r="B339" i="8"/>
  <c r="I29" i="3"/>
  <c r="C270" i="8"/>
  <c r="AC478" i="3"/>
  <c r="Q117" i="8"/>
  <c r="ED365" i="12"/>
  <c r="DD330"/>
  <c r="C420" i="3"/>
  <c r="D56" i="12"/>
  <c r="U129" i="3"/>
  <c r="Z281"/>
  <c r="Z127"/>
  <c r="DD460" i="12"/>
  <c r="AF428" i="3"/>
  <c r="E23"/>
  <c r="ED517" i="12"/>
  <c r="E395" i="3"/>
  <c r="AA172"/>
  <c r="J310" i="8"/>
  <c r="DD482" i="12"/>
  <c r="U227" i="3"/>
  <c r="AI327"/>
  <c r="P459" i="8"/>
  <c r="Z423" i="3"/>
  <c r="D95"/>
  <c r="I400"/>
  <c r="C351" i="8"/>
  <c r="C458"/>
  <c r="C42" i="3"/>
  <c r="DD371" i="12"/>
  <c r="DD514"/>
  <c r="DD28"/>
  <c r="D415" i="3"/>
  <c r="K234"/>
  <c r="Z140"/>
  <c r="Z384"/>
  <c r="E288" i="8"/>
  <c r="BD337" i="12"/>
  <c r="AD519"/>
  <c r="I66" i="3"/>
  <c r="Q442" i="8"/>
  <c r="C108"/>
  <c r="I67" i="3"/>
  <c r="AH311"/>
  <c r="CD471" i="12"/>
  <c r="AC291" i="3"/>
  <c r="D151"/>
  <c r="D244" i="12"/>
  <c r="AA35" i="3"/>
  <c r="K227"/>
  <c r="Q473" i="8"/>
  <c r="E197" i="3"/>
  <c r="J227"/>
  <c r="DD425" i="12"/>
  <c r="DD490"/>
  <c r="V397" i="3"/>
  <c r="W279"/>
  <c r="ED110" i="12"/>
  <c r="O224" i="8"/>
  <c r="AF337"/>
  <c r="J399"/>
  <c r="D327" i="3"/>
  <c r="I523" i="8"/>
  <c r="G384" i="6"/>
  <c r="Z37" i="3"/>
  <c r="ED160" i="12"/>
  <c r="V119" i="8"/>
  <c r="N496"/>
  <c r="CD17" i="12"/>
  <c r="D371" i="6"/>
  <c r="AF335" i="8"/>
  <c r="U382" i="3"/>
  <c r="I247"/>
  <c r="I403"/>
  <c r="W24" i="8"/>
  <c r="H17" i="3"/>
  <c r="I49"/>
  <c r="J444" i="8"/>
  <c r="AG339"/>
  <c r="U424" i="3"/>
  <c r="AI159"/>
  <c r="C253"/>
  <c r="D133"/>
  <c r="AI22"/>
  <c r="I237"/>
  <c r="D160" i="12"/>
  <c r="E213" i="3"/>
  <c r="T375" i="8"/>
  <c r="AB469" i="3"/>
  <c r="D332" i="8"/>
  <c r="AC248" i="3"/>
  <c r="CD81" i="12"/>
  <c r="U472" i="3"/>
  <c r="AH173"/>
  <c r="U226"/>
  <c r="AC98" i="8"/>
  <c r="B528" i="3"/>
  <c r="K107"/>
  <c r="C237"/>
  <c r="W434" i="8"/>
  <c r="T453" i="3"/>
  <c r="AB402" i="8"/>
  <c r="Z475"/>
  <c r="H319" i="3"/>
  <c r="AG221"/>
  <c r="D220" i="8"/>
  <c r="DD183" i="12"/>
  <c r="V344" i="3"/>
  <c r="V90"/>
  <c r="U439"/>
  <c r="T221"/>
  <c r="J7"/>
  <c r="P148" i="8"/>
  <c r="CD520" i="12"/>
  <c r="P57" i="8"/>
  <c r="T379"/>
  <c r="AH467"/>
  <c r="C81" i="3"/>
  <c r="J442" i="8"/>
  <c r="K405"/>
  <c r="I173" i="3"/>
  <c r="C47"/>
  <c r="I283" i="8"/>
  <c r="T160" i="3"/>
  <c r="D182" i="12"/>
  <c r="BD559"/>
  <c r="Z114" i="3"/>
  <c r="Z309" i="8"/>
  <c r="D480" i="3"/>
  <c r="V399"/>
  <c r="C367"/>
  <c r="D367"/>
  <c r="I387" i="8"/>
  <c r="E438" i="3"/>
  <c r="Q522" i="8"/>
  <c r="AH425" i="3"/>
  <c r="D180" i="8"/>
  <c r="D207" i="3"/>
  <c r="W28"/>
  <c r="DD345" i="12"/>
  <c r="B43" i="3"/>
  <c r="BD87" i="12"/>
  <c r="AD205"/>
  <c r="H146" i="3"/>
  <c r="AF123"/>
  <c r="E392"/>
  <c r="I441"/>
  <c r="U25"/>
  <c r="D194" i="8"/>
  <c r="BD398" i="12"/>
  <c r="CD450"/>
  <c r="B347" i="3"/>
  <c r="T470"/>
  <c r="AG423"/>
  <c r="D216"/>
  <c r="K30" i="8"/>
  <c r="AH399" i="3"/>
  <c r="T303" i="8"/>
  <c r="V283" i="3"/>
  <c r="AD493" i="12"/>
  <c r="AA333" i="3"/>
  <c r="AC262"/>
  <c r="AH61"/>
  <c r="D19" i="8"/>
  <c r="CD259" i="12"/>
  <c r="D435"/>
  <c r="I478" i="8"/>
  <c r="B316" i="3"/>
  <c r="V70"/>
  <c r="W174"/>
  <c r="DD543" i="12"/>
  <c r="B69" i="8"/>
  <c r="E114" i="3"/>
  <c r="W94" i="8"/>
  <c r="AA24" i="3"/>
  <c r="V447"/>
  <c r="AI491"/>
  <c r="AD425" i="12"/>
  <c r="B90" i="3"/>
  <c r="W439"/>
  <c r="D298" i="12"/>
  <c r="K217" i="3"/>
  <c r="B151"/>
  <c r="CD144" i="12"/>
  <c r="CD404"/>
  <c r="C154" i="8"/>
  <c r="ED168" i="12"/>
  <c r="B361" i="3"/>
  <c r="BD317" i="12"/>
  <c r="B469" i="3"/>
  <c r="AI192" i="8"/>
  <c r="K397" i="3"/>
  <c r="K357"/>
  <c r="D382"/>
  <c r="Z260"/>
  <c r="AG392"/>
  <c r="C174"/>
  <c r="E344"/>
  <c r="Z20"/>
  <c r="B291" i="8"/>
  <c r="V241" i="3"/>
  <c r="V300"/>
  <c r="AB60"/>
  <c r="CD122" i="12"/>
  <c r="H401" i="3"/>
  <c r="O409" i="8"/>
  <c r="H277" i="3"/>
  <c r="V347"/>
  <c r="CD457" i="12"/>
  <c r="AG504" i="3"/>
  <c r="Z278"/>
  <c r="AB104"/>
  <c r="ED200" i="12"/>
  <c r="W15" i="3"/>
  <c r="W273"/>
  <c r="V282"/>
  <c r="E526"/>
  <c r="J145"/>
  <c r="DD511" i="12"/>
  <c r="N198" i="8"/>
  <c r="CD451" i="12"/>
  <c r="C503" i="8"/>
  <c r="Z477" i="3"/>
  <c r="V474"/>
  <c r="ED329" i="12"/>
  <c r="DD45"/>
  <c r="DD516"/>
  <c r="AG37" i="3"/>
  <c r="AB272"/>
  <c r="E319"/>
  <c r="D193" i="12"/>
  <c r="D66"/>
  <c r="O232" i="8"/>
  <c r="B127"/>
  <c r="AD241" i="12"/>
  <c r="I225" i="3"/>
  <c r="B503"/>
  <c r="Z288"/>
  <c r="CD452" i="12"/>
  <c r="Z461" i="8"/>
  <c r="DD433" i="12"/>
  <c r="B387" i="8"/>
  <c r="H432"/>
  <c r="E179"/>
  <c r="V72"/>
  <c r="AG35" i="3"/>
  <c r="H243"/>
  <c r="C495"/>
  <c r="I145"/>
  <c r="O267" i="8"/>
  <c r="AB31" i="3"/>
  <c r="C345" i="8"/>
  <c r="AH166" i="3"/>
  <c r="T358" i="8"/>
  <c r="K235"/>
  <c r="AD562" i="12"/>
  <c r="AD485"/>
  <c r="B200" i="8"/>
  <c r="D293" i="3"/>
  <c r="DD244" i="12"/>
  <c r="H55" i="3"/>
  <c r="W105"/>
  <c r="DD402" i="12"/>
  <c r="E322" i="3"/>
  <c r="B149"/>
  <c r="V221"/>
  <c r="I88"/>
  <c r="DD16" i="12"/>
  <c r="W190" i="8"/>
  <c r="E78" i="3"/>
  <c r="D440" i="8"/>
  <c r="ED147" i="12"/>
  <c r="D463" i="3"/>
  <c r="W363" i="8"/>
  <c r="AD164" i="12"/>
  <c r="C285" i="3"/>
  <c r="H23"/>
  <c r="W291"/>
  <c r="CD453" i="12"/>
  <c r="AA368" i="3"/>
  <c r="DD533" i="12"/>
  <c r="ED328"/>
  <c r="CD312"/>
  <c r="CD24"/>
  <c r="AC473" i="3"/>
  <c r="T85"/>
  <c r="AG382" i="8"/>
  <c r="W348"/>
  <c r="AC70" i="3"/>
  <c r="DD395" i="12"/>
  <c r="BD119"/>
  <c r="CD118"/>
  <c r="T455" i="3"/>
  <c r="BD298" i="12"/>
  <c r="AC94" i="3"/>
  <c r="AI151"/>
  <c r="K336" i="8"/>
  <c r="B290" i="3"/>
  <c r="W454"/>
  <c r="AC407"/>
  <c r="D381"/>
  <c r="D172" i="12"/>
  <c r="W48" i="3"/>
  <c r="O287" i="8"/>
  <c r="ED244" i="12"/>
  <c r="AH379" i="3"/>
  <c r="C284" i="8"/>
  <c r="AA166" i="3"/>
  <c r="B13" i="8"/>
  <c r="AB394" i="3"/>
  <c r="AD456" i="12"/>
  <c r="D152" i="8"/>
  <c r="D431" i="12"/>
  <c r="BD370"/>
  <c r="J437" i="3"/>
  <c r="BD110" i="12"/>
  <c r="I296" i="3"/>
  <c r="K408"/>
  <c r="DD93" i="12"/>
  <c r="AD413"/>
  <c r="H296" i="8"/>
  <c r="AC310" i="3"/>
  <c r="E327"/>
  <c r="E222"/>
  <c r="AI194"/>
  <c r="AC39"/>
  <c r="B493" i="8"/>
  <c r="BD538" i="12"/>
  <c r="V320" i="3"/>
  <c r="AG471"/>
  <c r="DD210" i="12"/>
  <c r="AB95" i="3"/>
  <c r="Z524" i="8"/>
  <c r="D155" i="12"/>
  <c r="W345" i="3"/>
  <c r="D286" i="12"/>
  <c r="AH132" i="3"/>
  <c r="H372"/>
  <c r="D133" i="8"/>
  <c r="Z360" i="3"/>
  <c r="E385" i="8"/>
  <c r="AH316" i="3"/>
  <c r="E358" i="8"/>
  <c r="AC466"/>
  <c r="DD359" i="12"/>
  <c r="H72" i="8"/>
  <c r="Z106" i="3"/>
  <c r="AF211"/>
  <c r="DD83" i="12"/>
  <c r="G109" i="6"/>
  <c r="AG211" i="3"/>
  <c r="J157"/>
  <c r="I48"/>
  <c r="BD314" i="12"/>
  <c r="U206" i="3"/>
  <c r="CD508" i="12"/>
  <c r="ED512"/>
  <c r="AB148" i="3"/>
  <c r="E202"/>
  <c r="E459" i="8"/>
  <c r="K252" i="3"/>
  <c r="C329" i="8"/>
  <c r="O344"/>
  <c r="DD428" i="12"/>
  <c r="K393" i="3"/>
  <c r="W301"/>
  <c r="AB418"/>
  <c r="T30" i="8"/>
  <c r="C189"/>
  <c r="ED426" i="12"/>
  <c r="AF194" i="8"/>
  <c r="BD261" i="12"/>
  <c r="V471" i="8"/>
  <c r="CD541" i="12"/>
  <c r="B526" i="3"/>
  <c r="I117"/>
  <c r="B28" i="8"/>
  <c r="AB105" i="3"/>
  <c r="ED533" i="12"/>
  <c r="AB140" i="3"/>
  <c r="AC254"/>
  <c r="T460"/>
  <c r="BD297" i="12"/>
  <c r="Q27" i="8"/>
  <c r="B134"/>
  <c r="C83"/>
  <c r="AI435" i="3"/>
  <c r="H4" i="8"/>
  <c r="AI100" i="3"/>
  <c r="D311" i="8"/>
  <c r="AB325" i="3"/>
  <c r="AC245" i="8"/>
  <c r="AA297" i="3"/>
  <c r="AG333"/>
  <c r="K515" i="8"/>
  <c r="V477" i="3"/>
  <c r="E49" i="8"/>
  <c r="H21" i="3"/>
  <c r="CD289" i="12"/>
  <c r="T195" i="3"/>
  <c r="J498" i="8"/>
  <c r="D416" i="3"/>
  <c r="J226"/>
  <c r="I179"/>
  <c r="AB114"/>
  <c r="W432"/>
  <c r="D68" i="12"/>
  <c r="D280" i="3"/>
  <c r="U23"/>
  <c r="I38"/>
  <c r="DD449" i="12"/>
  <c r="DD69"/>
  <c r="W91" i="3"/>
  <c r="AF493"/>
  <c r="Q321" i="8"/>
  <c r="U315" i="3"/>
  <c r="I25" i="8"/>
  <c r="D377"/>
  <c r="E25"/>
  <c r="D275"/>
  <c r="AB90" i="3"/>
  <c r="Z321"/>
  <c r="BD366" i="12"/>
  <c r="BD226"/>
  <c r="AH62" i="3"/>
  <c r="V251"/>
  <c r="AB286"/>
  <c r="B280" i="8"/>
  <c r="H44" i="3"/>
  <c r="C387" i="8"/>
  <c r="C449" i="3"/>
  <c r="AC134" i="8"/>
  <c r="B318"/>
  <c r="U358" i="3"/>
  <c r="AF114"/>
  <c r="E304"/>
  <c r="DD257" i="12"/>
  <c r="AC210" i="3"/>
  <c r="H195"/>
  <c r="K283"/>
  <c r="D154" i="12"/>
  <c r="DD64"/>
  <c r="P151" i="8"/>
  <c r="H427" i="3"/>
  <c r="T55"/>
  <c r="AI279"/>
  <c r="AH187"/>
  <c r="E346" i="8"/>
  <c r="E285" i="3"/>
  <c r="H192"/>
  <c r="Q301" i="8"/>
  <c r="AH167" i="3"/>
  <c r="AA164"/>
  <c r="N186" i="8"/>
  <c r="H338" i="3"/>
  <c r="DD346" i="12"/>
  <c r="H282" i="8"/>
  <c r="BD307" i="12"/>
  <c r="B277" i="3"/>
  <c r="T485"/>
  <c r="K23"/>
  <c r="W450"/>
  <c r="BD378" i="12"/>
  <c r="J56" i="8"/>
  <c r="I438" i="3"/>
  <c r="BD546" i="12"/>
  <c r="D401" i="8"/>
  <c r="D212" i="3"/>
  <c r="DD523" i="12"/>
  <c r="AA415" i="3"/>
  <c r="AA241"/>
  <c r="H82"/>
  <c r="DD208" i="12"/>
  <c r="I93" i="3"/>
  <c r="H114"/>
  <c r="C278"/>
  <c r="P265" i="8"/>
  <c r="B259"/>
  <c r="AC239"/>
  <c r="AF265"/>
  <c r="AA315" i="3"/>
  <c r="W73"/>
  <c r="B90" i="8"/>
  <c r="BD381" i="12"/>
  <c r="Z356" i="3"/>
  <c r="W349"/>
  <c r="AD274" i="12"/>
  <c r="E12" i="3"/>
  <c r="J341"/>
  <c r="AH258"/>
  <c r="AC353"/>
  <c r="V453"/>
  <c r="D149" i="12"/>
  <c r="Z105" i="3"/>
  <c r="BD303" i="12"/>
  <c r="B302" i="3"/>
  <c r="K406"/>
  <c r="J218"/>
  <c r="D112" i="12"/>
  <c r="AA428" i="3"/>
  <c r="ED429" i="12"/>
  <c r="I78" i="8"/>
  <c r="J385" i="3"/>
  <c r="J207" i="8"/>
  <c r="C96" i="3"/>
  <c r="AC93" i="8"/>
  <c r="C431"/>
  <c r="AF118" i="3"/>
  <c r="AG235" i="8"/>
  <c r="B369" i="3"/>
  <c r="AC204" i="8"/>
  <c r="BD21" i="12"/>
  <c r="D370" i="3"/>
  <c r="AF142"/>
  <c r="J81"/>
  <c r="H231"/>
  <c r="B89"/>
  <c r="AF417" i="8"/>
  <c r="B186" i="3"/>
  <c r="AA409"/>
  <c r="C201"/>
  <c r="AA117" i="8"/>
  <c r="H294"/>
  <c r="T7" i="3"/>
  <c r="AH437"/>
  <c r="C70" i="8"/>
  <c r="J345"/>
  <c r="N139"/>
  <c r="J114"/>
  <c r="AG61"/>
  <c r="H325"/>
  <c r="I132"/>
  <c r="T445"/>
  <c r="T217" i="3"/>
  <c r="D16"/>
  <c r="AC431" i="8"/>
  <c r="AB129" i="3"/>
  <c r="C349" i="8"/>
  <c r="I188"/>
  <c r="K83" i="3"/>
  <c r="AH361"/>
  <c r="DD448" i="12"/>
  <c r="C287" i="3"/>
  <c r="AC419"/>
  <c r="AD31" i="12"/>
  <c r="D389" i="8"/>
  <c r="J366"/>
  <c r="T494"/>
  <c r="H210"/>
  <c r="G260" i="6"/>
  <c r="DD60" i="12"/>
  <c r="B254" i="3"/>
  <c r="AC389" i="8"/>
  <c r="D182" i="3"/>
  <c r="AI306" i="8"/>
  <c r="T89" i="3"/>
  <c r="B182"/>
  <c r="ED322" i="12"/>
  <c r="Q494" i="8"/>
  <c r="D395" i="12"/>
  <c r="Z518" i="3"/>
  <c r="J249"/>
  <c r="DD75" i="12"/>
  <c r="K244" i="3"/>
  <c r="AD43" i="12"/>
  <c r="AH430" i="3"/>
  <c r="AB75"/>
  <c r="D217"/>
  <c r="O496" i="8"/>
  <c r="I376" i="3"/>
  <c r="CD36" i="12"/>
  <c r="V212" i="3"/>
  <c r="AA406"/>
  <c r="W340"/>
  <c r="AB195"/>
  <c r="AA487"/>
  <c r="Z241" i="8"/>
  <c r="W80" i="3"/>
  <c r="AB26"/>
  <c r="T360" i="8"/>
  <c r="V166" i="3"/>
  <c r="W484"/>
  <c r="H148"/>
  <c r="AG103" i="8"/>
  <c r="DD358" i="12"/>
  <c r="E85" i="3"/>
  <c r="E394"/>
  <c r="E511"/>
  <c r="AH90"/>
  <c r="V327"/>
  <c r="J320"/>
  <c r="K316"/>
  <c r="DD538" i="12"/>
  <c r="CD268"/>
  <c r="J62" i="8"/>
  <c r="DD355" i="12"/>
  <c r="N119" i="8"/>
  <c r="AC211"/>
  <c r="AC351" i="3"/>
  <c r="D85" i="12"/>
  <c r="D428" i="3"/>
  <c r="U413"/>
  <c r="T495" i="8"/>
  <c r="T364" i="3"/>
  <c r="W361" i="8"/>
  <c r="AG406"/>
  <c r="V490"/>
  <c r="G94" i="6"/>
  <c r="N430" i="8"/>
  <c r="Z373"/>
  <c r="C435" i="3"/>
  <c r="P276" i="8"/>
  <c r="T135"/>
  <c r="Q361"/>
  <c r="I368"/>
  <c r="AD281" i="12"/>
  <c r="B459" i="3"/>
  <c r="H118" i="8"/>
  <c r="K53" i="3"/>
  <c r="T240"/>
  <c r="AI145"/>
  <c r="AF331" i="8"/>
  <c r="J339"/>
  <c r="B415"/>
  <c r="H484"/>
  <c r="B206" i="3"/>
  <c r="W283" i="8"/>
  <c r="Z481" i="3"/>
  <c r="Z296"/>
  <c r="P258" i="8"/>
  <c r="AH288" i="3"/>
  <c r="AA377"/>
  <c r="K133"/>
  <c r="U470"/>
  <c r="AB389"/>
  <c r="O461" i="8"/>
  <c r="H12" i="3"/>
  <c r="T19" i="8"/>
  <c r="I188" i="3"/>
  <c r="P92" i="8"/>
  <c r="Q181"/>
  <c r="P412"/>
  <c r="U414" i="3"/>
  <c r="AB167"/>
  <c r="J340" i="8"/>
  <c r="AB190" i="3"/>
  <c r="AB9"/>
  <c r="I127"/>
  <c r="AF316" i="8"/>
  <c r="CD516" i="12"/>
  <c r="E296" i="3"/>
  <c r="CD315" i="12"/>
  <c r="CD402"/>
  <c r="U244" i="8"/>
  <c r="D464"/>
  <c r="C463"/>
  <c r="C63"/>
  <c r="AH20"/>
  <c r="B228" i="3"/>
  <c r="AA290"/>
  <c r="D244"/>
  <c r="E5" i="8"/>
  <c r="B321" i="3"/>
  <c r="AG260"/>
  <c r="V110"/>
  <c r="DD370" i="12"/>
  <c r="K70" i="3"/>
  <c r="V75"/>
  <c r="I24"/>
  <c r="U143"/>
  <c r="P431" i="8"/>
  <c r="O411"/>
  <c r="Z472" i="3"/>
  <c r="AA350"/>
  <c r="AB210"/>
  <c r="AC212" i="8"/>
  <c r="H476"/>
  <c r="AI420" i="3"/>
  <c r="ED334" i="12"/>
  <c r="E428" i="8"/>
  <c r="AD167" i="12"/>
  <c r="AD522"/>
  <c r="N262" i="8"/>
  <c r="E128"/>
  <c r="I96" i="3"/>
  <c r="AC441"/>
  <c r="W289"/>
  <c r="CD52" i="12"/>
  <c r="V13" i="3"/>
  <c r="T302"/>
  <c r="D330" i="12"/>
  <c r="B188" i="8"/>
  <c r="AB191" i="3"/>
  <c r="AB281"/>
  <c r="C442" i="8"/>
  <c r="AA273" i="3"/>
  <c r="AD249" i="12"/>
  <c r="ED190"/>
  <c r="CD518"/>
  <c r="AB247" i="8"/>
  <c r="B201" i="3"/>
  <c r="E155" i="8"/>
  <c r="D266" i="3"/>
  <c r="DD78" i="12"/>
  <c r="Z207" i="3"/>
  <c r="E189"/>
  <c r="ED301" i="12"/>
  <c r="K409" i="3"/>
  <c r="D105"/>
  <c r="C162"/>
  <c r="AA436"/>
  <c r="BD83" i="12"/>
  <c r="E429" i="3"/>
  <c r="K453" i="8"/>
  <c r="E368" i="6"/>
  <c r="AG443" i="8"/>
  <c r="AD307" i="12"/>
  <c r="B522" i="3"/>
  <c r="B233" i="8"/>
  <c r="W411"/>
  <c r="I42"/>
  <c r="Z406" i="3"/>
  <c r="AH264"/>
  <c r="T491"/>
  <c r="C248" i="8"/>
  <c r="T497"/>
  <c r="AF73" i="3"/>
  <c r="B310" i="8"/>
  <c r="D146" i="3"/>
  <c r="AH510"/>
  <c r="C362" i="8"/>
  <c r="I341" i="3"/>
  <c r="W150"/>
  <c r="BD435" i="12"/>
  <c r="BD271"/>
  <c r="AA449" i="3"/>
  <c r="AC38"/>
  <c r="D190" i="12"/>
  <c r="D468"/>
  <c r="T340" i="3"/>
  <c r="I42"/>
  <c r="BD494" i="12"/>
  <c r="D386" i="3"/>
  <c r="Z435"/>
  <c r="ED30" i="12"/>
  <c r="AD154"/>
  <c r="I4" i="3"/>
  <c r="J294"/>
  <c r="E275"/>
  <c r="I374"/>
  <c r="CD47" i="12"/>
  <c r="C406" i="3"/>
  <c r="AD56" i="12"/>
  <c r="T10" i="3"/>
  <c r="DD443" i="12"/>
  <c r="H134" i="8"/>
  <c r="AB264" i="3"/>
  <c r="ED561" i="12"/>
  <c r="ED441"/>
  <c r="K332" i="3"/>
  <c r="P355" i="8"/>
  <c r="AD473" i="12"/>
  <c r="AC467" i="3"/>
  <c r="U405"/>
  <c r="O492" i="8"/>
  <c r="W339" i="3"/>
  <c r="B113"/>
  <c r="H79" i="8"/>
  <c r="J19" i="3"/>
  <c r="D504" i="8"/>
  <c r="AD69" i="12"/>
  <c r="D259" i="3"/>
  <c r="K317"/>
  <c r="AF67"/>
  <c r="H84"/>
  <c r="K175"/>
  <c r="W14" i="8"/>
  <c r="Z352" i="3"/>
  <c r="T135"/>
  <c r="AG19"/>
  <c r="DD302" i="12"/>
  <c r="B425" i="8"/>
  <c r="I432"/>
  <c r="AB126" i="3"/>
  <c r="N300" i="8"/>
  <c r="B524" i="3"/>
  <c r="AI282"/>
  <c r="CD260" i="12"/>
  <c r="AB55" i="8"/>
  <c r="CD546" i="12"/>
  <c r="T520" i="8"/>
  <c r="ED546" i="12"/>
  <c r="K262" i="8"/>
  <c r="H41" i="3"/>
  <c r="E283"/>
  <c r="B377" i="8"/>
  <c r="B455" i="3"/>
  <c r="O350" i="8"/>
  <c r="DD251" i="12"/>
  <c r="CD200"/>
  <c r="AF352" i="3"/>
  <c r="AD531" i="12"/>
  <c r="V341" i="3"/>
  <c r="C56"/>
  <c r="Z412"/>
  <c r="D119" i="12"/>
  <c r="D480"/>
  <c r="T257" i="3"/>
  <c r="B335"/>
  <c r="K393" i="8"/>
  <c r="AI333" i="3"/>
  <c r="D100" i="12"/>
  <c r="AF87" i="3"/>
  <c r="BD42" i="12"/>
  <c r="D318" i="8"/>
  <c r="DD205" i="12"/>
  <c r="C158" i="3"/>
  <c r="DD66" i="12"/>
  <c r="H13" i="3"/>
  <c r="AH452"/>
  <c r="V382"/>
  <c r="D371"/>
  <c r="D490"/>
  <c r="K74" i="8"/>
  <c r="AA61"/>
  <c r="D5"/>
  <c r="DD170" i="12"/>
  <c r="Z271" i="8"/>
  <c r="B385"/>
  <c r="ED430" i="12"/>
  <c r="B513" i="3"/>
  <c r="AD267" i="12"/>
  <c r="AD427"/>
  <c r="E281" i="8"/>
  <c r="V239" i="3"/>
  <c r="D332"/>
  <c r="K402" i="8"/>
  <c r="ED520" i="12"/>
  <c r="V13" i="8"/>
  <c r="B259" i="3"/>
  <c r="CD382" i="12"/>
  <c r="AI432" i="3"/>
  <c r="J261"/>
  <c r="T466"/>
  <c r="W324"/>
  <c r="W290"/>
  <c r="H45"/>
  <c r="C477"/>
  <c r="K190" i="8"/>
  <c r="AF216" i="3"/>
  <c r="H63" i="8"/>
  <c r="BD208" i="12"/>
  <c r="E403" i="8"/>
  <c r="ED401" i="12"/>
  <c r="AB342" i="3"/>
  <c r="C136" i="8"/>
  <c r="H493"/>
  <c r="H433"/>
  <c r="C367"/>
  <c r="AG513" i="3"/>
  <c r="AD440" i="12"/>
  <c r="BD123"/>
  <c r="AF207" i="3"/>
  <c r="AA527"/>
  <c r="AI471"/>
  <c r="AD204" i="12"/>
  <c r="AH6" i="3"/>
  <c r="W502" i="8"/>
  <c r="BD551" i="12"/>
  <c r="ED83"/>
  <c r="Q136" i="8"/>
  <c r="H491"/>
  <c r="CD142" i="12"/>
  <c r="E426" i="3"/>
  <c r="D113" i="12"/>
  <c r="D493"/>
  <c r="AF225" i="8"/>
  <c r="ED28" i="12"/>
  <c r="D11"/>
  <c r="J23" i="3"/>
  <c r="E424"/>
  <c r="W428"/>
  <c r="K246"/>
  <c r="AI365"/>
  <c r="T71"/>
  <c r="AF338"/>
  <c r="DD85" i="12"/>
  <c r="E442" i="3"/>
  <c r="N487" i="8"/>
  <c r="DD179" i="12"/>
  <c r="V432" i="3"/>
  <c r="DD492" i="12"/>
  <c r="C378" i="3"/>
  <c r="AD238" i="12"/>
  <c r="B291" i="3"/>
  <c r="D357" i="12"/>
  <c r="I83" i="3"/>
  <c r="C239" i="8"/>
  <c r="D352" i="3"/>
  <c r="C176"/>
  <c r="J137"/>
  <c r="Z274"/>
  <c r="J217" i="8"/>
  <c r="H259"/>
  <c r="DD418" i="12"/>
  <c r="E349" i="8"/>
  <c r="CD21" i="12"/>
  <c r="T353" i="3"/>
  <c r="C500" i="8"/>
  <c r="DD173" i="12"/>
  <c r="V427" i="3"/>
  <c r="CD152" i="12"/>
  <c r="T338" i="3"/>
  <c r="C219" i="8"/>
  <c r="AD77" i="12"/>
  <c r="K195" i="8"/>
  <c r="B497"/>
  <c r="B239" i="3"/>
  <c r="AB76"/>
  <c r="CD340" i="12"/>
  <c r="C184" i="3"/>
  <c r="U168"/>
  <c r="I22"/>
  <c r="AI426"/>
  <c r="W183"/>
  <c r="I193"/>
  <c r="K365" i="8"/>
  <c r="W401" i="3"/>
  <c r="AB28"/>
  <c r="H265"/>
  <c r="V150"/>
  <c r="AC235" i="8"/>
  <c r="AF448" i="3"/>
  <c r="B277" i="8"/>
  <c r="P375"/>
  <c r="D339" i="12"/>
  <c r="Z162" i="8"/>
  <c r="B386"/>
  <c r="ED438" i="12"/>
  <c r="B230" i="3"/>
  <c r="AC345"/>
  <c r="K507" i="8"/>
  <c r="AA401" i="3"/>
  <c r="D211" i="8"/>
  <c r="ED294" i="12"/>
  <c r="J149" i="8"/>
  <c r="W236"/>
  <c r="ED462" i="12"/>
  <c r="BD354"/>
  <c r="AD233"/>
  <c r="J419" i="3"/>
  <c r="U469"/>
  <c r="V483" i="8"/>
  <c r="DD147" i="12"/>
  <c r="AH394" i="3"/>
  <c r="Z271"/>
  <c r="K20"/>
  <c r="AH313"/>
  <c r="AA149"/>
  <c r="AA11" i="8"/>
  <c r="AI320" i="3"/>
  <c r="AH292"/>
  <c r="AG71"/>
  <c r="H321" i="8"/>
  <c r="ED474" i="12"/>
  <c r="U90" i="8"/>
  <c r="E489" i="3"/>
  <c r="P228" i="8"/>
  <c r="W155" i="3"/>
  <c r="I244"/>
  <c r="B455" i="8"/>
  <c r="K221" i="3"/>
  <c r="B389"/>
  <c r="D148"/>
  <c r="ED221" i="12"/>
  <c r="AB510" i="8"/>
  <c r="K360"/>
  <c r="B38"/>
  <c r="C344"/>
  <c r="C211"/>
  <c r="CD336" i="12"/>
  <c r="C310" i="3"/>
  <c r="BD336" i="12"/>
  <c r="B202" i="3"/>
  <c r="V82"/>
  <c r="CD554" i="12"/>
  <c r="K414" i="3"/>
  <c r="T320"/>
  <c r="ED112" i="12"/>
  <c r="AD403"/>
  <c r="CD551"/>
  <c r="V249" i="3"/>
  <c r="K104"/>
  <c r="Z357"/>
  <c r="W114"/>
  <c r="ED103" i="12"/>
  <c r="H495" i="8"/>
  <c r="V148" i="3"/>
  <c r="H333" i="8"/>
  <c r="W429" i="3"/>
  <c r="D138" i="8"/>
  <c r="DD127" i="12"/>
  <c r="CD333"/>
  <c r="AA266" i="3"/>
  <c r="J388"/>
  <c r="T437"/>
  <c r="W316"/>
  <c r="E118"/>
  <c r="D188"/>
  <c r="AF53"/>
  <c r="AC306"/>
  <c r="O498" i="8"/>
  <c r="T399" i="3"/>
  <c r="N452" i="8"/>
  <c r="AD520" i="12"/>
  <c r="W201" i="3"/>
  <c r="D100"/>
  <c r="Z388"/>
  <c r="H447" i="8"/>
  <c r="K169"/>
  <c r="AB33" i="3"/>
  <c r="CD98" i="12"/>
  <c r="I168" i="3"/>
  <c r="AF260"/>
  <c r="AH424"/>
  <c r="CD444" i="12"/>
  <c r="U490" i="3"/>
  <c r="V228"/>
  <c r="BD23" i="12"/>
  <c r="AG454" i="3"/>
  <c r="AF346"/>
  <c r="DD293" i="12"/>
  <c r="AG474" i="3"/>
  <c r="O30" i="8"/>
  <c r="T462" i="3"/>
  <c r="C331" i="8"/>
  <c r="AH350" i="3"/>
  <c r="Q220" i="8"/>
  <c r="AD410" i="12"/>
  <c r="T365" i="3"/>
  <c r="C183"/>
  <c r="Z214"/>
  <c r="AB373"/>
  <c r="B110" i="8"/>
  <c r="P117"/>
  <c r="K8" i="3"/>
  <c r="J146"/>
  <c r="U448"/>
  <c r="Z490"/>
  <c r="C119"/>
  <c r="D134" i="12"/>
  <c r="D97"/>
  <c r="AH81" i="3"/>
  <c r="B250" i="8"/>
  <c r="J287"/>
  <c r="V229" i="3"/>
  <c r="CD124" i="12"/>
  <c r="P104" i="8"/>
  <c r="BD11" i="12"/>
  <c r="V473" i="3"/>
  <c r="B286"/>
  <c r="D463" i="8"/>
  <c r="Z85" i="3"/>
  <c r="E421" i="8"/>
  <c r="N29"/>
  <c r="AB185"/>
  <c r="AF412" i="3"/>
  <c r="U165"/>
  <c r="BD376" i="12"/>
  <c r="AI306" i="3"/>
  <c r="Z21"/>
  <c r="J241" i="8"/>
  <c r="E447"/>
  <c r="U14" i="3"/>
  <c r="P231" i="8"/>
  <c r="AI328" i="3"/>
  <c r="AB335"/>
  <c r="AH221"/>
  <c r="AC67"/>
  <c r="W172"/>
  <c r="Z152"/>
  <c r="C394" i="8"/>
  <c r="DD77" i="12"/>
  <c r="K391" i="3"/>
  <c r="E31"/>
  <c r="AB156" i="8"/>
  <c r="CD264" i="12"/>
  <c r="AF162" i="3"/>
  <c r="P371" i="8"/>
  <c r="AG250" i="3"/>
  <c r="I122"/>
  <c r="DD139" i="12"/>
  <c r="DD73"/>
  <c r="AI232" i="3"/>
  <c r="W236"/>
  <c r="J420"/>
  <c r="CZ54" i="13"/>
  <c r="W165" i="3"/>
  <c r="D206"/>
  <c r="ED485" i="12"/>
  <c r="K292" i="3"/>
  <c r="AA475" i="8"/>
  <c r="D348"/>
  <c r="AF355" i="3"/>
  <c r="B128"/>
  <c r="AB376"/>
  <c r="J89"/>
  <c r="I196" i="8"/>
  <c r="T442"/>
  <c r="ED162" i="12"/>
  <c r="D447"/>
  <c r="D263" i="8"/>
  <c r="I184"/>
  <c r="BD151" i="12"/>
  <c r="D500"/>
  <c r="AF113" i="3"/>
  <c r="K508" i="8"/>
  <c r="H388" i="3"/>
  <c r="E425"/>
  <c r="D341" i="8"/>
  <c r="O25"/>
  <c r="V30" i="3"/>
  <c r="C106"/>
  <c r="E337"/>
  <c r="AD328" i="12"/>
  <c r="E23" i="8"/>
  <c r="E357" i="3"/>
  <c r="D136"/>
  <c r="E413"/>
  <c r="C173"/>
  <c r="AA353"/>
  <c r="P461" i="8"/>
  <c r="AF494" i="3"/>
  <c r="D245"/>
  <c r="AB237" i="8"/>
  <c r="C323" i="3"/>
  <c r="CM54" i="13"/>
  <c r="CD561" i="12"/>
  <c r="T295" i="3"/>
  <c r="I207"/>
  <c r="B353"/>
  <c r="J271"/>
  <c r="AF469"/>
  <c r="DD390" i="12"/>
  <c r="CZ65" i="13"/>
  <c r="BT143"/>
  <c r="BY466"/>
  <c r="CD264"/>
  <c r="CC51"/>
  <c r="BU328"/>
  <c r="DO74"/>
  <c r="DQ24"/>
  <c r="BY469"/>
  <c r="DS393"/>
  <c r="BT528"/>
  <c r="DQ245"/>
  <c r="CA208"/>
  <c r="BW544"/>
  <c r="CB402"/>
  <c r="BY64"/>
  <c r="BT473"/>
  <c r="DQ67"/>
  <c r="CU565"/>
  <c r="BU469"/>
  <c r="BY384"/>
  <c r="DQ477"/>
  <c r="BY357"/>
  <c r="CM503"/>
  <c r="CC45"/>
  <c r="CB390"/>
  <c r="DO492"/>
  <c r="BT332"/>
  <c r="CC335"/>
  <c r="DO397"/>
  <c r="DO315"/>
  <c r="BY284"/>
  <c r="DR538"/>
  <c r="BW319"/>
  <c r="BW282"/>
  <c r="DQ263"/>
  <c r="CC368"/>
  <c r="BT398"/>
  <c r="CB326"/>
  <c r="BW86"/>
  <c r="CA387"/>
  <c r="BW13"/>
  <c r="DP502"/>
  <c r="DP544"/>
  <c r="CC81"/>
  <c r="BW255"/>
  <c r="DQ289"/>
  <c r="DR456"/>
  <c r="BY108"/>
  <c r="DS366"/>
  <c r="DB520"/>
  <c r="DB552"/>
  <c r="CA121"/>
  <c r="CC162"/>
  <c r="DR543"/>
  <c r="CM493"/>
  <c r="DS206"/>
  <c r="CA92"/>
  <c r="BW23"/>
  <c r="BW133"/>
  <c r="DS143"/>
  <c r="CB36"/>
  <c r="CC435"/>
  <c r="BT294"/>
  <c r="BT291"/>
  <c r="CB414"/>
  <c r="CC58"/>
  <c r="DP512"/>
  <c r="BU273"/>
  <c r="BW126"/>
  <c r="DQ43"/>
  <c r="BY155"/>
  <c r="BW276"/>
  <c r="BW547"/>
  <c r="BW76"/>
  <c r="CA236"/>
  <c r="DR348"/>
  <c r="CD307"/>
  <c r="DO390"/>
  <c r="CC27"/>
  <c r="CC426"/>
  <c r="BU565"/>
  <c r="BT416"/>
  <c r="BU308"/>
  <c r="CD287"/>
  <c r="DQ411"/>
  <c r="BT166"/>
  <c r="BY291"/>
  <c r="BU150"/>
  <c r="DD521"/>
  <c r="DR454"/>
  <c r="CC60"/>
  <c r="CC75"/>
  <c r="BW421"/>
  <c r="DN459"/>
  <c r="BY188"/>
  <c r="DQ450"/>
  <c r="BY330"/>
  <c r="DN457"/>
  <c r="BT460"/>
  <c r="CP569"/>
  <c r="DQ536"/>
  <c r="DP538"/>
  <c r="DQ494"/>
  <c r="BU90"/>
  <c r="BU336"/>
  <c r="CC101"/>
  <c r="CA358"/>
  <c r="DS418"/>
  <c r="DB545"/>
  <c r="CB420"/>
  <c r="DP319"/>
  <c r="CC148"/>
  <c r="BT50"/>
  <c r="BW307"/>
  <c r="BW102"/>
  <c r="BU196"/>
  <c r="DR567"/>
  <c r="DR263"/>
  <c r="CC19"/>
  <c r="DQ555"/>
  <c r="CA221"/>
  <c r="BY362"/>
  <c r="BT285"/>
  <c r="DR396"/>
  <c r="CC282"/>
  <c r="DP281"/>
  <c r="CB92"/>
  <c r="BU78"/>
  <c r="CA351"/>
  <c r="CC21"/>
  <c r="CA209"/>
  <c r="DN476"/>
  <c r="DS34"/>
  <c r="BY143"/>
  <c r="BT329"/>
  <c r="CX517"/>
  <c r="CD312"/>
  <c r="CA176"/>
  <c r="CB171"/>
  <c r="BY48"/>
  <c r="BW104"/>
  <c r="DP263"/>
  <c r="BW298"/>
  <c r="CB235"/>
  <c r="CD171"/>
  <c r="BT489"/>
  <c r="CA479"/>
  <c r="DR549"/>
  <c r="DN500"/>
  <c r="DQ516"/>
  <c r="CB303"/>
  <c r="DP528"/>
  <c r="BU296"/>
  <c r="CD273"/>
  <c r="CX525"/>
  <c r="BT421"/>
  <c r="BW386"/>
  <c r="CD236"/>
  <c r="BT144"/>
  <c r="BT427"/>
  <c r="CA105"/>
  <c r="BY479"/>
  <c r="DQ436"/>
  <c r="CB169"/>
  <c r="BT513"/>
  <c r="CC439"/>
  <c r="BW123"/>
  <c r="DQ14"/>
  <c r="DO258"/>
  <c r="BT126"/>
  <c r="BU375"/>
  <c r="DB501"/>
  <c r="BY224"/>
  <c r="CA408"/>
  <c r="BW230"/>
  <c r="BU494"/>
  <c r="BW474"/>
  <c r="BY356"/>
  <c r="CC56"/>
  <c r="DS378"/>
  <c r="BY225"/>
  <c r="DF496"/>
  <c r="DS426"/>
  <c r="BU364"/>
  <c r="DN458"/>
  <c r="BY364"/>
  <c r="BU255"/>
  <c r="CR562"/>
  <c r="DP550"/>
  <c r="CB137"/>
  <c r="BU102"/>
  <c r="CA106"/>
  <c r="CD76"/>
  <c r="CC316"/>
  <c r="CP564"/>
  <c r="CC376"/>
  <c r="DD496"/>
  <c r="BW569"/>
  <c r="CD193"/>
  <c r="CX494"/>
  <c r="CC151"/>
  <c r="BT324"/>
  <c r="DP160"/>
  <c r="DQ7"/>
  <c r="CA197"/>
  <c r="DN554"/>
  <c r="BT234"/>
  <c r="CA406"/>
  <c r="DR509"/>
  <c r="BW557"/>
  <c r="DS251"/>
  <c r="DB487"/>
  <c r="BT426"/>
  <c r="BU84"/>
  <c r="DS209"/>
  <c r="CC209"/>
  <c r="BT189"/>
  <c r="BY68"/>
  <c r="BW357"/>
  <c r="BY372"/>
  <c r="BU30"/>
  <c r="DR225"/>
  <c r="DS260"/>
  <c r="BU515"/>
  <c r="DF564"/>
  <c r="CC288"/>
  <c r="CD305"/>
  <c r="DN539"/>
  <c r="CB214"/>
  <c r="CC273"/>
  <c r="BY129"/>
  <c r="CA470"/>
  <c r="CM550"/>
  <c r="DR272"/>
  <c r="BW269"/>
  <c r="BY475"/>
  <c r="CD400"/>
  <c r="BW28"/>
  <c r="DO319"/>
  <c r="BT451"/>
  <c r="DP258"/>
  <c r="DR434"/>
  <c r="CB253"/>
  <c r="DN534"/>
  <c r="BY100"/>
  <c r="CD418"/>
  <c r="CB281"/>
  <c r="CD263"/>
  <c r="CA512"/>
  <c r="CD419"/>
  <c r="CC383"/>
  <c r="CD48"/>
  <c r="CC496"/>
  <c r="CC230"/>
  <c r="CC517"/>
  <c r="DO195"/>
  <c r="DN499"/>
  <c r="BT99"/>
  <c r="BW261"/>
  <c r="DO363"/>
  <c r="CD86"/>
  <c r="DQ333"/>
  <c r="DQ165"/>
  <c r="BU568"/>
  <c r="BU326"/>
  <c r="CD46"/>
  <c r="CD167"/>
  <c r="CD158"/>
  <c r="BT77"/>
  <c r="BW325"/>
  <c r="DS332"/>
  <c r="BT458"/>
  <c r="BW568"/>
  <c r="CC198"/>
  <c r="DR270"/>
  <c r="DP570"/>
  <c r="DO7"/>
  <c r="DP236"/>
  <c r="DP104"/>
  <c r="BT219"/>
  <c r="BU283"/>
  <c r="BT429"/>
  <c r="BW265"/>
  <c r="CA34"/>
  <c r="DO283"/>
  <c r="CB229"/>
  <c r="BW533"/>
  <c r="CC11"/>
  <c r="CA242"/>
  <c r="DS50"/>
  <c r="BU251"/>
  <c r="CC472"/>
  <c r="BW549"/>
  <c r="DR113"/>
  <c r="BY190"/>
  <c r="BU436"/>
  <c r="DO202"/>
  <c r="DP374"/>
  <c r="DR362"/>
  <c r="BU391"/>
  <c r="DQ170"/>
  <c r="DO481"/>
  <c r="CC447"/>
  <c r="BY112"/>
  <c r="BY366"/>
  <c r="CC255"/>
  <c r="CA382"/>
  <c r="CD32"/>
  <c r="BY167"/>
  <c r="CA161"/>
  <c r="CD331"/>
  <c r="DQ346"/>
  <c r="BU240"/>
  <c r="CC24"/>
  <c r="BT499"/>
  <c r="DQ427"/>
  <c r="DR413"/>
  <c r="BT374"/>
  <c r="BT385"/>
  <c r="CB162"/>
  <c r="BW371"/>
  <c r="DR321"/>
  <c r="CC443"/>
  <c r="BU261"/>
  <c r="DQ556"/>
  <c r="DQ125"/>
  <c r="CA232"/>
  <c r="CB430"/>
  <c r="CC117"/>
  <c r="DS154"/>
  <c r="DQ34"/>
  <c r="DO566"/>
  <c r="BU378"/>
  <c r="BT251"/>
  <c r="DR258"/>
  <c r="CD440"/>
  <c r="BT468"/>
  <c r="BT387"/>
  <c r="DO445"/>
  <c r="DR319"/>
  <c r="DS99"/>
  <c r="DR36"/>
  <c r="BU499"/>
  <c r="DS247"/>
  <c r="DR545"/>
  <c r="BT243"/>
  <c r="CD138"/>
  <c r="DR206"/>
  <c r="CD275"/>
  <c r="DR84"/>
  <c r="DQ552"/>
  <c r="CA99"/>
  <c r="CC127"/>
  <c r="DP289"/>
  <c r="BU145"/>
  <c r="DR205"/>
  <c r="CX541"/>
  <c r="DP178"/>
  <c r="BY500"/>
  <c r="DP73"/>
  <c r="BY303"/>
  <c r="DO155"/>
  <c r="BW566"/>
  <c r="CA55"/>
  <c r="CX508"/>
  <c r="DR403"/>
  <c r="BT313"/>
  <c r="BY208"/>
  <c r="BT536"/>
  <c r="CM520"/>
  <c r="BU537"/>
  <c r="BU531"/>
  <c r="BT345"/>
  <c r="BW129"/>
  <c r="BU211"/>
  <c r="DO379"/>
  <c r="BW77"/>
  <c r="CA234"/>
  <c r="CD294"/>
  <c r="BT328"/>
  <c r="BY474"/>
  <c r="CD65"/>
  <c r="DO361"/>
  <c r="DF505"/>
  <c r="BY344"/>
  <c r="DQ225"/>
  <c r="BU456"/>
  <c r="DS234"/>
  <c r="CD85"/>
  <c r="DB542"/>
  <c r="BW508"/>
  <c r="DR80"/>
  <c r="CB323"/>
  <c r="BT172"/>
  <c r="BW145"/>
  <c r="BW419"/>
  <c r="DQ187"/>
  <c r="DR356"/>
  <c r="DQ336"/>
  <c r="CZ564"/>
  <c r="BY532"/>
  <c r="DP200"/>
  <c r="DP303"/>
  <c r="DQ530"/>
  <c r="CA404"/>
  <c r="DR311"/>
  <c r="DR37"/>
  <c r="BT479"/>
  <c r="BY98"/>
  <c r="CB315"/>
  <c r="CA420"/>
  <c r="BT408"/>
  <c r="DP202"/>
  <c r="CD329"/>
  <c r="DO169"/>
  <c r="CB128"/>
  <c r="DP96"/>
  <c r="BU321"/>
  <c r="BW518"/>
  <c r="DR159"/>
  <c r="CC197"/>
  <c r="DO90"/>
  <c r="BT349"/>
  <c r="DO12"/>
  <c r="DQ249"/>
  <c r="CC344"/>
  <c r="BW491"/>
  <c r="CD319"/>
  <c r="CB139"/>
  <c r="BU96"/>
  <c r="BT524"/>
  <c r="DQ30"/>
  <c r="DO392"/>
  <c r="DR17"/>
  <c r="CA435"/>
  <c r="BU405"/>
  <c r="BY106"/>
  <c r="CB78"/>
  <c r="BT59"/>
  <c r="CC493"/>
  <c r="DF486"/>
  <c r="CB311"/>
  <c r="CA524"/>
  <c r="BT120"/>
  <c r="BT452"/>
  <c r="DO121"/>
  <c r="DP55"/>
  <c r="CX540"/>
  <c r="DS230"/>
  <c r="CA514"/>
  <c r="DO501"/>
  <c r="DQ145"/>
  <c r="BT178"/>
  <c r="CN563"/>
  <c r="CF340"/>
  <c r="DN510"/>
  <c r="DR163"/>
  <c r="CP568"/>
  <c r="CC415"/>
  <c r="CD103"/>
  <c r="CZ562"/>
  <c r="CT563"/>
  <c r="CA17"/>
  <c r="CB230"/>
  <c r="BU142"/>
  <c r="CC124"/>
  <c r="CA58"/>
  <c r="CB301"/>
  <c r="BT533"/>
  <c r="BU6"/>
  <c r="BY487"/>
  <c r="DP19"/>
  <c r="DR533"/>
  <c r="DR430"/>
  <c r="BY386"/>
  <c r="DP492"/>
  <c r="DO343"/>
  <c r="DB502"/>
  <c r="CC489"/>
  <c r="CA269"/>
  <c r="BW512"/>
  <c r="BT158"/>
  <c r="BY171"/>
  <c r="BU180"/>
  <c r="DO177"/>
  <c r="DS328"/>
  <c r="BU238"/>
  <c r="CB209"/>
  <c r="CB332"/>
  <c r="CM536"/>
  <c r="CA296"/>
  <c r="DR504"/>
  <c r="DS265"/>
  <c r="CQ568"/>
  <c r="DP330"/>
  <c r="BW127"/>
  <c r="DQ160"/>
  <c r="DP21"/>
  <c r="CC78"/>
  <c r="DQ157"/>
  <c r="DP398"/>
  <c r="CB316"/>
  <c r="CS565"/>
  <c r="BT344"/>
  <c r="DO82"/>
  <c r="CC227"/>
  <c r="CD119"/>
  <c r="BY536"/>
  <c r="BY542"/>
  <c r="BY140"/>
  <c r="BT363"/>
  <c r="DF524"/>
  <c r="BT266"/>
  <c r="CA428"/>
  <c r="DO442"/>
  <c r="CA485"/>
  <c r="DQ405"/>
  <c r="BU556"/>
  <c r="DQ115"/>
  <c r="BT35"/>
  <c r="DO132"/>
  <c r="BT496"/>
  <c r="BT351"/>
  <c r="CB213"/>
  <c r="DO480"/>
  <c r="CD102"/>
  <c r="BU239"/>
  <c r="DP53"/>
  <c r="DQ508"/>
  <c r="DR101"/>
  <c r="CC512"/>
  <c r="CC194"/>
  <c r="DQ308"/>
  <c r="DR470"/>
  <c r="DO422"/>
  <c r="DS350"/>
  <c r="CJ404"/>
  <c r="CB327"/>
  <c r="CA233"/>
  <c r="CA372"/>
  <c r="BT232"/>
  <c r="DP353"/>
  <c r="BY243"/>
  <c r="DR383"/>
  <c r="DN446"/>
  <c r="BU152"/>
  <c r="BT467"/>
  <c r="BT337"/>
  <c r="DO114"/>
  <c r="BW354"/>
  <c r="BY360"/>
  <c r="CB355"/>
  <c r="DN530"/>
  <c r="BU427"/>
  <c r="CD310"/>
  <c r="CA272"/>
  <c r="BY179"/>
  <c r="DR548"/>
  <c r="BT255"/>
  <c r="CD362"/>
  <c r="BU425"/>
  <c r="DO60"/>
  <c r="DO236"/>
  <c r="DO51"/>
  <c r="DP517"/>
  <c r="CS568"/>
  <c r="CB105"/>
  <c r="DP341"/>
  <c r="BY76"/>
  <c r="BT497"/>
  <c r="CB77"/>
  <c r="DD570"/>
  <c r="BW244"/>
  <c r="BT348"/>
  <c r="CA94"/>
  <c r="BY340"/>
  <c r="DQ109"/>
  <c r="BT91"/>
  <c r="DO182"/>
  <c r="DF516"/>
  <c r="BW428"/>
  <c r="BW493"/>
  <c r="DM478"/>
  <c r="DO451"/>
  <c r="CB50"/>
  <c r="DO41"/>
  <c r="CA214"/>
  <c r="CC567"/>
  <c r="CB257"/>
  <c r="CC106"/>
  <c r="DO183"/>
  <c r="DD558"/>
  <c r="DQ423"/>
  <c r="CA454"/>
  <c r="BU483"/>
  <c r="DS183"/>
  <c r="DN495"/>
  <c r="BT94"/>
  <c r="BY227"/>
  <c r="CA147"/>
  <c r="DQ117"/>
  <c r="BY9"/>
  <c r="DQ401"/>
  <c r="DR244"/>
  <c r="BU247"/>
  <c r="DP315"/>
  <c r="CB384"/>
  <c r="BW279"/>
  <c r="CC12"/>
  <c r="DO280"/>
  <c r="CB261"/>
  <c r="BY538"/>
  <c r="DD499"/>
  <c r="CD109"/>
  <c r="DO272"/>
  <c r="CX500"/>
  <c r="CD131"/>
  <c r="BW313"/>
  <c r="BU268"/>
  <c r="DS162"/>
  <c r="DS414"/>
  <c r="BY39"/>
  <c r="CB263"/>
  <c r="DQ98"/>
  <c r="CB56"/>
  <c r="CF245"/>
  <c r="DR507"/>
  <c r="DO125"/>
  <c r="DO59"/>
  <c r="CC374"/>
  <c r="BW527"/>
  <c r="CD317"/>
  <c r="DS367"/>
  <c r="CA12"/>
  <c r="BW397"/>
  <c r="CC61"/>
  <c r="CA537"/>
  <c r="DO80"/>
  <c r="DR442"/>
  <c r="BU198"/>
  <c r="DR292"/>
  <c r="CC70"/>
  <c r="BU207"/>
  <c r="CB374"/>
  <c r="CA91"/>
  <c r="DO489"/>
  <c r="DQ124"/>
  <c r="BW37"/>
  <c r="DB517"/>
  <c r="DS157"/>
  <c r="CA111"/>
  <c r="CD126"/>
  <c r="DR132"/>
  <c r="DO44"/>
  <c r="BW503"/>
  <c r="CC118"/>
  <c r="CX546"/>
  <c r="DQ153"/>
  <c r="DP348"/>
  <c r="BY27"/>
  <c r="DP212"/>
  <c r="CB28"/>
  <c r="DQ420"/>
  <c r="DP334"/>
  <c r="DQ198"/>
  <c r="BT281"/>
  <c r="DP139"/>
  <c r="CM504"/>
  <c r="DR273"/>
  <c r="DP395"/>
  <c r="CA521"/>
  <c r="BT180"/>
  <c r="BW83"/>
  <c r="BW38"/>
  <c r="CB278"/>
  <c r="DR414"/>
  <c r="DP325"/>
  <c r="DD562"/>
  <c r="CC325"/>
  <c r="BY321"/>
  <c r="CC486"/>
  <c r="CA334"/>
  <c r="BT183"/>
  <c r="DO50"/>
  <c r="DB554"/>
  <c r="BY66"/>
  <c r="DD564"/>
  <c r="CA182"/>
  <c r="DQ410"/>
  <c r="BY543"/>
  <c r="BY494"/>
  <c r="CA256"/>
  <c r="CB69"/>
  <c r="DS196"/>
  <c r="DR12"/>
  <c r="DO535"/>
  <c r="CA4"/>
  <c r="BT483"/>
  <c r="DF499"/>
  <c r="CA472"/>
  <c r="CD59"/>
  <c r="CD40"/>
  <c r="BT246"/>
  <c r="DP332"/>
  <c r="BU15"/>
  <c r="BU256"/>
  <c r="DS245"/>
  <c r="DS167"/>
  <c r="DD541"/>
  <c r="DQ402"/>
  <c r="BT446"/>
  <c r="DQ272"/>
  <c r="DM507"/>
  <c r="CM539"/>
  <c r="CC403"/>
  <c r="DP386"/>
  <c r="BU400"/>
  <c r="BW481"/>
  <c r="DR178"/>
  <c r="BU169"/>
  <c r="BU64"/>
  <c r="DR569"/>
  <c r="CA150"/>
  <c r="CD396"/>
  <c r="DS207"/>
  <c r="BU25"/>
  <c r="BT428"/>
  <c r="DQ358"/>
  <c r="DF537"/>
  <c r="CM528"/>
  <c r="DR278"/>
  <c r="CB401"/>
  <c r="BW65"/>
  <c r="CD80"/>
  <c r="DO380"/>
  <c r="CO569"/>
  <c r="CB172"/>
  <c r="DP300"/>
  <c r="DR440"/>
  <c r="CB268"/>
  <c r="CB403"/>
  <c r="CB127"/>
  <c r="BW472"/>
  <c r="DP508"/>
  <c r="BT559"/>
  <c r="DR349"/>
  <c r="BT414"/>
  <c r="CB302"/>
  <c r="CA484"/>
  <c r="DS195"/>
  <c r="CC429"/>
  <c r="CA377"/>
  <c r="BU423"/>
  <c r="DR214"/>
  <c r="BY36"/>
  <c r="CA417"/>
  <c r="DO269"/>
  <c r="DB525"/>
  <c r="CA204"/>
  <c r="DS128"/>
  <c r="BU309"/>
  <c r="BU158"/>
  <c r="BW500"/>
  <c r="CQ563"/>
  <c r="DS118"/>
  <c r="DS21"/>
  <c r="DO225"/>
  <c r="BW50"/>
  <c r="DP490"/>
  <c r="DR234"/>
  <c r="DQ539"/>
  <c r="BW403"/>
  <c r="CB51"/>
  <c r="BW267"/>
  <c r="DD563"/>
  <c r="DO388"/>
  <c r="CC477"/>
  <c r="DR243"/>
  <c r="CA562"/>
  <c r="DR452"/>
  <c r="DQ350"/>
  <c r="CA546"/>
  <c r="DS57"/>
  <c r="CM495"/>
  <c r="BU254"/>
  <c r="BT503"/>
  <c r="DQ491"/>
  <c r="DS68"/>
  <c r="CC419"/>
  <c r="BU463"/>
  <c r="DN480"/>
  <c r="CC126"/>
  <c r="BT127"/>
  <c r="DP240"/>
  <c r="DQ452"/>
  <c r="BY52"/>
  <c r="BT338"/>
  <c r="CA318"/>
  <c r="CC233"/>
  <c r="DM517"/>
  <c r="CA10"/>
  <c r="DO399"/>
  <c r="DQ478"/>
  <c r="BY253"/>
  <c r="CC320"/>
  <c r="BU444"/>
  <c r="BW106"/>
  <c r="DQ12"/>
  <c r="DD515"/>
  <c r="BW420"/>
  <c r="CM544"/>
  <c r="DS200"/>
  <c r="DQ6"/>
  <c r="DR259"/>
  <c r="BW70"/>
  <c r="CC508"/>
  <c r="CJ65"/>
  <c r="DR75"/>
  <c r="CU560"/>
  <c r="DO89"/>
  <c r="DP34"/>
  <c r="BW517"/>
  <c r="DQ563"/>
  <c r="CD62"/>
  <c r="CB75"/>
  <c r="CC504"/>
  <c r="CA510"/>
  <c r="DR248"/>
  <c r="DS379"/>
  <c r="CA489"/>
  <c r="DO455"/>
  <c r="BT565"/>
  <c r="BT272"/>
  <c r="CB271"/>
  <c r="BY104"/>
  <c r="DQ317"/>
  <c r="CA340"/>
  <c r="BY289"/>
  <c r="CC284"/>
  <c r="DN486"/>
  <c r="BY551"/>
  <c r="CB350"/>
  <c r="CC141"/>
  <c r="CC120"/>
  <c r="DQ166"/>
  <c r="DN513"/>
  <c r="CM535"/>
  <c r="BW72"/>
  <c r="DR146"/>
  <c r="CD78"/>
  <c r="CM557"/>
  <c r="DQ103"/>
  <c r="BY32"/>
  <c r="BW324"/>
  <c r="BW561"/>
  <c r="BU518"/>
  <c r="DP12"/>
  <c r="DQ314"/>
  <c r="CC265"/>
  <c r="BT47"/>
  <c r="DQ47"/>
  <c r="DP345"/>
  <c r="DQ349"/>
  <c r="BW114"/>
  <c r="DP67"/>
  <c r="CS562"/>
  <c r="BT231"/>
  <c r="CB356"/>
  <c r="DM519"/>
  <c r="CC96"/>
  <c r="DN484"/>
  <c r="CA495"/>
  <c r="DO551"/>
  <c r="DQ330"/>
  <c r="CX516"/>
  <c r="DR390"/>
  <c r="BY433"/>
  <c r="DP79"/>
  <c r="CM552"/>
  <c r="DO95"/>
  <c r="CD128"/>
  <c r="CC362"/>
  <c r="DP440"/>
  <c r="DQ219"/>
  <c r="DF429"/>
  <c r="CS567"/>
  <c r="DQ370"/>
  <c r="DF529"/>
  <c r="CB239"/>
  <c r="CA262"/>
  <c r="BU62"/>
  <c r="BY217"/>
  <c r="DR240"/>
  <c r="BT82"/>
  <c r="BU17"/>
  <c r="BU468"/>
  <c r="DQ38"/>
  <c r="BT289"/>
  <c r="DP564"/>
  <c r="DS122"/>
  <c r="CA478"/>
  <c r="CB140"/>
  <c r="DO233"/>
  <c r="BY547"/>
  <c r="CD424"/>
  <c r="CA30"/>
  <c r="DN559"/>
  <c r="DS420"/>
  <c r="CX501"/>
  <c r="CA29"/>
  <c r="CA253"/>
  <c r="DO35"/>
  <c r="BY338"/>
  <c r="DR238"/>
  <c r="CM551"/>
  <c r="DP141"/>
  <c r="BT13"/>
  <c r="BY425"/>
  <c r="DP187"/>
  <c r="BY328"/>
  <c r="BW84"/>
  <c r="CC99"/>
  <c r="BT305"/>
  <c r="DS388"/>
  <c r="DM486"/>
  <c r="CA152"/>
  <c r="BT471"/>
  <c r="CD118"/>
  <c r="CA248"/>
  <c r="DO395"/>
  <c r="CC264"/>
  <c r="BY445"/>
  <c r="BU89"/>
  <c r="CA31"/>
  <c r="CI268"/>
  <c r="DB563"/>
  <c r="BU87"/>
  <c r="DN447"/>
  <c r="BT198"/>
  <c r="DO67"/>
  <c r="DS339"/>
  <c r="CA453"/>
  <c r="CC510"/>
  <c r="DS76"/>
  <c r="BU455"/>
  <c r="DS36"/>
  <c r="DR195"/>
  <c r="DP20"/>
  <c r="BW315"/>
  <c r="DQ150"/>
  <c r="DQ108"/>
  <c r="DO209"/>
  <c r="DS271"/>
  <c r="DS171"/>
  <c r="CC121"/>
  <c r="BT81"/>
  <c r="CC534"/>
  <c r="DQ457"/>
  <c r="BW260"/>
  <c r="CD5"/>
  <c r="CX502"/>
  <c r="DP301"/>
  <c r="DD546"/>
  <c r="CD147"/>
  <c r="BY348"/>
  <c r="DQ502"/>
  <c r="CB346"/>
  <c r="DN469"/>
  <c r="BY8"/>
  <c r="BU508"/>
  <c r="BT206"/>
  <c r="BY153"/>
  <c r="BY74"/>
  <c r="CC214"/>
  <c r="BW288"/>
  <c r="CX528"/>
  <c r="DO200"/>
  <c r="BY283"/>
  <c r="BY113"/>
  <c r="DS371"/>
  <c r="DP279"/>
  <c r="CD55"/>
  <c r="DO164"/>
  <c r="BT233"/>
  <c r="DR489"/>
  <c r="DN504"/>
  <c r="CC76"/>
  <c r="DR47"/>
  <c r="DS106"/>
  <c r="CC319"/>
  <c r="DS87"/>
  <c r="DQ193"/>
  <c r="BW526"/>
  <c r="CX488"/>
  <c r="CA455"/>
  <c r="DR555"/>
  <c r="DM521"/>
  <c r="DP305"/>
  <c r="CA392"/>
  <c r="DP566"/>
  <c r="BU535"/>
  <c r="DR186"/>
  <c r="BY78"/>
  <c r="DO29"/>
  <c r="BU147"/>
  <c r="BT128"/>
  <c r="BY251"/>
  <c r="DD490"/>
  <c r="BT555"/>
  <c r="BU465"/>
  <c r="CC413"/>
  <c r="CA185"/>
  <c r="DR450"/>
  <c r="CI139"/>
  <c r="DP457"/>
  <c r="CF139"/>
  <c r="DP7"/>
  <c r="CD330"/>
  <c r="DN451"/>
  <c r="DS61"/>
  <c r="CD338"/>
  <c r="CC131"/>
  <c r="DO150"/>
  <c r="DR409"/>
  <c r="BU542"/>
  <c r="DR324"/>
  <c r="BT322"/>
  <c r="BU95"/>
  <c r="DD553"/>
  <c r="DN471"/>
  <c r="DQ415"/>
  <c r="BW43"/>
  <c r="DO108"/>
  <c r="BY468"/>
  <c r="DQ23"/>
  <c r="CZ569"/>
  <c r="DF570"/>
  <c r="DD555"/>
  <c r="BW14"/>
  <c r="BY529"/>
  <c r="DO378"/>
  <c r="DP298"/>
  <c r="BU101"/>
  <c r="BT139"/>
  <c r="CC553"/>
  <c r="DP491"/>
  <c r="BT396"/>
  <c r="BW4"/>
  <c r="CB72"/>
  <c r="DR11"/>
  <c r="BY424"/>
  <c r="DP106"/>
  <c r="BW538"/>
  <c r="BY492"/>
  <c r="BT245"/>
  <c r="CX506"/>
  <c r="BT531"/>
  <c r="DQ498"/>
  <c r="DO453"/>
  <c r="CB117"/>
  <c r="DO174"/>
  <c r="BT247"/>
  <c r="CD37"/>
  <c r="CC55"/>
  <c r="DQ380"/>
  <c r="DF426"/>
  <c r="CA307"/>
  <c r="CD326"/>
  <c r="DO34"/>
  <c r="DO540"/>
  <c r="CD267"/>
  <c r="BT360"/>
  <c r="DD560"/>
  <c r="CC204"/>
  <c r="DO18"/>
  <c r="DO144"/>
  <c r="BW149"/>
  <c r="DP472"/>
  <c r="DR463"/>
  <c r="DP206"/>
  <c r="DQ458"/>
  <c r="DN531"/>
  <c r="DP469"/>
  <c r="BY514"/>
  <c r="DQ337"/>
  <c r="DP407"/>
  <c r="CA297"/>
  <c r="BU266"/>
  <c r="CA487"/>
  <c r="BU156"/>
  <c r="DN478"/>
  <c r="CA325"/>
  <c r="CC65"/>
  <c r="CK404"/>
  <c r="DO251"/>
  <c r="DR154"/>
  <c r="CF51"/>
  <c r="BU28"/>
  <c r="DS297"/>
  <c r="CD376"/>
  <c r="DS66"/>
  <c r="CA460"/>
  <c r="DQ335"/>
  <c r="BY256"/>
  <c r="CX562"/>
  <c r="CA331"/>
  <c r="CB153"/>
  <c r="BT197"/>
  <c r="DR385"/>
  <c r="DR484"/>
  <c r="BW118"/>
  <c r="BW570"/>
  <c r="CC160"/>
  <c r="DO443"/>
  <c r="DO463"/>
  <c r="BY365"/>
  <c r="CD7"/>
  <c r="DQ204"/>
  <c r="CY424"/>
  <c r="CA553"/>
  <c r="BW284"/>
  <c r="BW24"/>
  <c r="CB80"/>
  <c r="BY509"/>
  <c r="BT519"/>
  <c r="CC69"/>
  <c r="CC521"/>
  <c r="BU93"/>
  <c r="CD300"/>
  <c r="BW304"/>
  <c r="DR289"/>
  <c r="DQ220"/>
  <c r="CA173"/>
  <c r="DS134"/>
  <c r="DR546"/>
  <c r="BU447"/>
  <c r="DP546"/>
  <c r="CM517"/>
  <c r="BW111"/>
  <c r="DR184"/>
  <c r="DS335"/>
  <c r="BU386"/>
  <c r="DO213"/>
  <c r="CD240"/>
  <c r="CA112"/>
  <c r="CA134"/>
  <c r="CC302"/>
  <c r="CD243"/>
  <c r="DQ295"/>
  <c r="DQ256"/>
  <c r="CA155"/>
  <c r="CX490"/>
  <c r="BW548"/>
  <c r="DQ53"/>
  <c r="DS288"/>
  <c r="CC412"/>
  <c r="BY84"/>
  <c r="CA230"/>
  <c r="CC551"/>
  <c r="CM506"/>
  <c r="DM522"/>
  <c r="BW388"/>
  <c r="BT119"/>
  <c r="DQ264"/>
  <c r="DO40"/>
  <c r="DP58"/>
  <c r="DP232"/>
  <c r="DO105"/>
  <c r="CB88"/>
  <c r="BY62"/>
  <c r="BY544"/>
  <c r="DQ417"/>
  <c r="CD223"/>
  <c r="CC420"/>
  <c r="DO507"/>
  <c r="CA540"/>
  <c r="BU401"/>
  <c r="DN523"/>
  <c r="BW185"/>
  <c r="CC436"/>
  <c r="DS70"/>
  <c r="DO471"/>
  <c r="BT269"/>
  <c r="BY335"/>
  <c r="BY478"/>
  <c r="CB82"/>
  <c r="CA536"/>
  <c r="DR104"/>
  <c r="BY540"/>
  <c r="BT447"/>
  <c r="DP342"/>
  <c r="BT474"/>
  <c r="DR495"/>
  <c r="CA195"/>
  <c r="DQ505"/>
  <c r="CA439"/>
  <c r="DP408"/>
  <c r="DQ22"/>
  <c r="DS42"/>
  <c r="CB65"/>
  <c r="CD192"/>
  <c r="BW98"/>
  <c r="BU48"/>
  <c r="DQ172"/>
  <c r="DR460"/>
  <c r="CA33"/>
  <c r="DO496"/>
  <c r="CD441"/>
  <c r="BU451"/>
  <c r="DQ35"/>
  <c r="CD163"/>
  <c r="CC375"/>
  <c r="CC31"/>
  <c r="CC222"/>
  <c r="CA463"/>
  <c r="DP142"/>
  <c r="BT423"/>
  <c r="BU354"/>
  <c r="CB333"/>
  <c r="DS5"/>
  <c r="DR177"/>
  <c r="DO393"/>
  <c r="DD508"/>
  <c r="DR464"/>
  <c r="DO424"/>
  <c r="CB122"/>
  <c r="DQ562"/>
  <c r="DS127"/>
  <c r="CB20"/>
  <c r="BT32"/>
  <c r="CM515"/>
  <c r="CD224"/>
  <c r="DO411"/>
  <c r="BU215"/>
  <c r="BT509"/>
  <c r="DR52"/>
  <c r="BT325"/>
  <c r="DQ451"/>
  <c r="DN470"/>
  <c r="CA54"/>
  <c r="DO550"/>
  <c r="DO419"/>
  <c r="CA427"/>
  <c r="CC524"/>
  <c r="DP533"/>
  <c r="DQ302"/>
  <c r="CA534"/>
  <c r="BU284"/>
  <c r="BU188"/>
  <c r="BY505"/>
  <c r="DS172"/>
  <c r="CM487"/>
  <c r="CC397"/>
  <c r="CA59"/>
  <c r="CD81"/>
  <c r="DP339"/>
  <c r="DO15"/>
  <c r="CB49"/>
  <c r="DP85"/>
  <c r="BT410"/>
  <c r="DP137"/>
  <c r="DR378"/>
  <c r="BY334"/>
  <c r="BW130"/>
  <c r="CB148"/>
  <c r="BY259"/>
  <c r="DN464"/>
  <c r="CA469"/>
  <c r="BW61"/>
  <c r="DO75"/>
  <c r="CD92"/>
  <c r="DS142"/>
  <c r="BW300"/>
  <c r="DP271"/>
  <c r="CD277"/>
  <c r="DP295"/>
  <c r="DM427"/>
  <c r="DP445"/>
  <c r="DR6"/>
  <c r="DQ243"/>
  <c r="DO33"/>
  <c r="BY6"/>
  <c r="DS370"/>
  <c r="BY215"/>
  <c r="BY567"/>
  <c r="BU228"/>
  <c r="CA270"/>
  <c r="DR429"/>
  <c r="BT472"/>
  <c r="BU485"/>
  <c r="CD291"/>
  <c r="DQ570"/>
  <c r="DR329"/>
  <c r="BU231"/>
  <c r="DR192"/>
  <c r="CB325"/>
  <c r="DN561"/>
  <c r="DP446"/>
  <c r="BT64"/>
  <c r="DO194"/>
  <c r="CC48"/>
  <c r="BU204"/>
  <c r="BY57"/>
  <c r="CB296"/>
  <c r="BU257"/>
  <c r="CC437"/>
  <c r="BU232"/>
  <c r="BW393"/>
  <c r="CC252"/>
  <c r="DR124"/>
  <c r="DP273"/>
  <c r="BU481"/>
  <c r="CD121"/>
  <c r="BU112"/>
  <c r="BY156"/>
  <c r="CD117"/>
  <c r="BY359"/>
  <c r="CD382"/>
  <c r="BW135"/>
  <c r="BW362"/>
  <c r="BW20"/>
  <c r="DQ338"/>
  <c r="BT494"/>
  <c r="DN152"/>
  <c r="DP307"/>
  <c r="BW231"/>
  <c r="CH213"/>
  <c r="DN516"/>
  <c r="BW167"/>
  <c r="CA104"/>
  <c r="DP63"/>
  <c r="BU18"/>
  <c r="CA516"/>
  <c r="BW204"/>
  <c r="BU298"/>
  <c r="DQ550"/>
  <c r="CR563"/>
  <c r="DO246"/>
  <c r="BT402"/>
  <c r="BU221"/>
  <c r="BY79"/>
  <c r="DQ425"/>
  <c r="DR271"/>
  <c r="BU205"/>
  <c r="DP180"/>
  <c r="CB218"/>
  <c r="BU393"/>
  <c r="DF538"/>
  <c r="CM560"/>
  <c r="DN441"/>
  <c r="DQ534"/>
  <c r="BY380"/>
  <c r="DN230"/>
  <c r="DQ96"/>
  <c r="DQ75"/>
  <c r="DP41"/>
  <c r="CC547"/>
  <c r="BT168"/>
  <c r="BW329"/>
  <c r="DO402"/>
  <c r="BW151"/>
  <c r="DR326"/>
  <c r="DS113"/>
  <c r="DP455"/>
  <c r="DF536"/>
  <c r="BY506"/>
  <c r="DO212"/>
  <c r="DQ546"/>
  <c r="CD107"/>
  <c r="DR519"/>
  <c r="BT67"/>
  <c r="CM565"/>
  <c r="BT412"/>
  <c r="CC299"/>
  <c r="DO111"/>
  <c r="BU193"/>
  <c r="CC100"/>
  <c r="DQ203"/>
  <c r="BY279"/>
  <c r="CB203"/>
  <c r="CB99"/>
  <c r="DD487"/>
  <c r="CB304"/>
  <c r="DQ473"/>
  <c r="DO450"/>
  <c r="CD215"/>
  <c r="CB308"/>
  <c r="DR83"/>
  <c r="DR167"/>
  <c r="DR188"/>
  <c r="BW382"/>
  <c r="DP464"/>
  <c r="CB419"/>
  <c r="BU208"/>
  <c r="DP346"/>
  <c r="DO564"/>
  <c r="CB328"/>
  <c r="BW558"/>
  <c r="CM547"/>
  <c r="CM558"/>
  <c r="CB53"/>
  <c r="CC196"/>
  <c r="CA79"/>
  <c r="CB382"/>
  <c r="DP124"/>
  <c r="BY95"/>
  <c r="CD123"/>
  <c r="DR400"/>
  <c r="DQ266"/>
  <c r="BY442"/>
  <c r="DO394"/>
  <c r="DQ432"/>
  <c r="CD21"/>
  <c r="CA535"/>
  <c r="DO457"/>
  <c r="DO305"/>
  <c r="BW521"/>
  <c r="BY220"/>
  <c r="BU407"/>
  <c r="BW308"/>
  <c r="BW429"/>
  <c r="DS395"/>
  <c r="CA462"/>
  <c r="DP434"/>
  <c r="DR98"/>
  <c r="CN568"/>
  <c r="BU76"/>
  <c r="BU176"/>
  <c r="CB336"/>
  <c r="DP430"/>
  <c r="DP337"/>
  <c r="DR276"/>
  <c r="DR162"/>
  <c r="BU42"/>
  <c r="BT29"/>
  <c r="DQ331"/>
  <c r="DR531"/>
  <c r="DQ235"/>
  <c r="DO372"/>
  <c r="DO99"/>
  <c r="BY520"/>
  <c r="DO436"/>
  <c r="BY46"/>
  <c r="CB370"/>
  <c r="DP495"/>
  <c r="DS327"/>
  <c r="BY318"/>
  <c r="BU439"/>
  <c r="DR320"/>
  <c r="BW236"/>
  <c r="CS564"/>
  <c r="BW513"/>
  <c r="DO563"/>
  <c r="DR365"/>
  <c r="DO163"/>
  <c r="BU435"/>
  <c r="BT45"/>
  <c r="DQ236"/>
  <c r="CC200"/>
  <c r="CT566"/>
  <c r="BY361"/>
  <c r="CB255"/>
  <c r="CD66"/>
  <c r="BW157"/>
  <c r="BU114"/>
  <c r="DS259"/>
  <c r="DR228"/>
  <c r="DO348"/>
  <c r="DQ127"/>
  <c r="BT283"/>
  <c r="BY421"/>
  <c r="CA549"/>
  <c r="DQ143"/>
  <c r="CA341"/>
  <c r="BW113"/>
  <c r="CC183"/>
  <c r="BW241"/>
  <c r="BU411"/>
  <c r="CA405"/>
  <c r="DP90"/>
  <c r="DB499"/>
  <c r="CD246"/>
  <c r="BU369"/>
  <c r="BT70"/>
  <c r="CM549"/>
  <c r="DP494"/>
  <c r="CC469"/>
  <c r="CA68"/>
  <c r="CA449"/>
  <c r="BT465"/>
  <c r="BU197"/>
  <c r="DO53"/>
  <c r="DQ5"/>
  <c r="BT353"/>
  <c r="DS285"/>
  <c r="CC188"/>
  <c r="DS351"/>
  <c r="BY325"/>
  <c r="DS273"/>
  <c r="CD442"/>
  <c r="CR564"/>
  <c r="DO158"/>
  <c r="DQ461"/>
  <c r="DM518"/>
  <c r="DN505"/>
  <c r="DR458"/>
  <c r="BT122"/>
  <c r="DF548"/>
  <c r="DO497"/>
  <c r="CC406"/>
  <c r="DS381"/>
  <c r="DO518"/>
  <c r="CB252"/>
  <c r="CC39"/>
  <c r="BW416"/>
  <c r="CC466"/>
  <c r="CB318"/>
  <c r="DR41"/>
  <c r="CB185"/>
  <c r="DD559"/>
  <c r="BY18"/>
  <c r="CA482"/>
  <c r="BT164"/>
  <c r="BT103"/>
  <c r="DQ558"/>
  <c r="DQ347"/>
  <c r="DO377"/>
  <c r="CD84"/>
  <c r="CB335"/>
  <c r="CA329"/>
  <c r="DR457"/>
  <c r="DR57"/>
  <c r="DO96"/>
  <c r="BU44"/>
  <c r="DO313"/>
  <c r="BW430"/>
  <c r="BW125"/>
  <c r="DP46"/>
  <c r="DQ27"/>
  <c r="BU264"/>
  <c r="DO214"/>
  <c r="CA82"/>
  <c r="CM532"/>
  <c r="CC9"/>
  <c r="DO192"/>
  <c r="BT215"/>
  <c r="DS130"/>
  <c r="DP267"/>
  <c r="BT105"/>
  <c r="DR343"/>
  <c r="DB485"/>
  <c r="CB399"/>
  <c r="DQ179"/>
  <c r="CA187"/>
  <c r="CB119"/>
  <c r="CY430"/>
  <c r="DP521"/>
  <c r="CX569"/>
  <c r="CC234"/>
  <c r="BY118"/>
  <c r="CC242"/>
  <c r="DP257"/>
  <c r="BT98"/>
  <c r="CU561"/>
  <c r="DQ293"/>
  <c r="DB516"/>
  <c r="BY502"/>
  <c r="DR264"/>
  <c r="DO488"/>
  <c r="DF504"/>
  <c r="DQ227"/>
  <c r="DP548"/>
  <c r="DQ462"/>
  <c r="CB242"/>
  <c r="CX563"/>
  <c r="DO252"/>
  <c r="CB286"/>
  <c r="BY320"/>
  <c r="BY451"/>
  <c r="DQ33"/>
  <c r="CC171"/>
  <c r="DO536"/>
  <c r="DQ316"/>
  <c r="DS270"/>
  <c r="BT551"/>
  <c r="DR34"/>
  <c r="CA48"/>
  <c r="BU453"/>
  <c r="DR359"/>
  <c r="BU299"/>
  <c r="BY105"/>
  <c r="DR399"/>
  <c r="CC250"/>
  <c r="DQ334"/>
  <c r="DP163"/>
  <c r="CA23"/>
  <c r="DQ152"/>
  <c r="DQ367"/>
  <c r="CB174"/>
  <c r="DP534"/>
  <c r="DR143"/>
  <c r="CC80"/>
  <c r="CQ570"/>
  <c r="CA22"/>
  <c r="CB411"/>
  <c r="DO326"/>
  <c r="DQ352"/>
  <c r="BY69"/>
  <c r="BT394"/>
  <c r="CB108"/>
  <c r="DN268"/>
  <c r="BT171"/>
  <c r="BW536"/>
  <c r="DP112"/>
  <c r="CB337"/>
  <c r="CD373"/>
  <c r="CA254"/>
  <c r="DO292"/>
  <c r="CD166"/>
  <c r="DS399"/>
  <c r="DO153"/>
  <c r="CC359"/>
  <c r="DQ196"/>
  <c r="CC355"/>
  <c r="DQ91"/>
  <c r="DB484"/>
  <c r="DO188"/>
  <c r="DP276"/>
  <c r="BY119"/>
  <c r="DO541"/>
  <c r="CB415"/>
  <c r="CA466"/>
  <c r="CD22"/>
  <c r="BY4"/>
  <c r="CX561"/>
  <c r="CC528"/>
  <c r="DO165"/>
  <c r="CB373"/>
  <c r="CA216"/>
  <c r="CX483"/>
  <c r="CD195"/>
  <c r="BU271"/>
  <c r="DO368"/>
  <c r="DQ433"/>
  <c r="DM476"/>
  <c r="DS14"/>
  <c r="DO173"/>
  <c r="DR115"/>
  <c r="DO534"/>
  <c r="DM491"/>
  <c r="DO25"/>
  <c r="DO466"/>
  <c r="BY142"/>
  <c r="CA235"/>
  <c r="CB362"/>
  <c r="CM508"/>
  <c r="BW495"/>
  <c r="BU10"/>
  <c r="DR191"/>
  <c r="BT462"/>
  <c r="BW41"/>
  <c r="DS187"/>
  <c r="BY67"/>
  <c r="DR512"/>
  <c r="BW142"/>
  <c r="DQ275"/>
  <c r="CC258"/>
  <c r="CG404"/>
  <c r="DO113"/>
  <c r="BU120"/>
  <c r="CC104"/>
  <c r="DP285"/>
  <c r="DS152"/>
  <c r="DD507"/>
  <c r="BY347"/>
  <c r="DS197"/>
  <c r="DS135"/>
  <c r="BU536"/>
  <c r="CD249"/>
  <c r="DO291"/>
  <c r="CF54"/>
  <c r="CD130"/>
  <c r="DO303"/>
  <c r="DQ16"/>
  <c r="DS416"/>
  <c r="CD61"/>
  <c r="DR408"/>
  <c r="CD321"/>
  <c r="CX557"/>
  <c r="DO20"/>
  <c r="BY311"/>
  <c r="BW263"/>
  <c r="DO512"/>
  <c r="CC266"/>
  <c r="BW140"/>
  <c r="BW207"/>
  <c r="BU521"/>
  <c r="DO435"/>
  <c r="CA213"/>
  <c r="CB144"/>
  <c r="CC36"/>
  <c r="DO187"/>
  <c r="BU488"/>
  <c r="CB396"/>
  <c r="CV563"/>
  <c r="BY37"/>
  <c r="DO247"/>
  <c r="DS35"/>
  <c r="CC395"/>
  <c r="BU360"/>
  <c r="CX553"/>
  <c r="BY420"/>
  <c r="CA19"/>
  <c r="DS81"/>
  <c r="CD324"/>
  <c r="CB276"/>
  <c r="BY158"/>
  <c r="DR558"/>
  <c r="DQ174"/>
  <c r="BW464"/>
  <c r="DS47"/>
  <c r="DR551"/>
  <c r="BY10"/>
  <c r="DO91"/>
  <c r="CD234"/>
  <c r="BW405"/>
  <c r="DQ298"/>
  <c r="DQ388"/>
  <c r="CA371"/>
  <c r="DD504"/>
  <c r="BU267"/>
  <c r="BU347"/>
  <c r="CM513"/>
  <c r="CP561"/>
  <c r="DS208"/>
  <c r="CC150"/>
  <c r="CC523"/>
  <c r="CA243"/>
  <c r="BW504"/>
  <c r="CA504"/>
  <c r="DP536"/>
  <c r="CA49"/>
  <c r="BU242"/>
  <c r="BW532"/>
  <c r="DO366"/>
  <c r="DP18"/>
  <c r="BW245"/>
  <c r="BU157"/>
  <c r="CP563"/>
  <c r="DR350"/>
  <c r="CD379"/>
  <c r="CD368"/>
  <c r="CC186"/>
  <c r="BU367"/>
  <c r="CT568"/>
  <c r="CD135"/>
  <c r="CC87"/>
  <c r="BY107"/>
  <c r="CA28"/>
  <c r="CX530"/>
  <c r="DB492"/>
  <c r="DQ197"/>
  <c r="CB111"/>
  <c r="BY198"/>
  <c r="DP283"/>
  <c r="BT93"/>
  <c r="DS316"/>
  <c r="DQ313"/>
  <c r="CD375"/>
  <c r="CA73"/>
  <c r="BY358"/>
  <c r="BW285"/>
  <c r="DS239"/>
  <c r="DR394"/>
  <c r="BT419"/>
  <c r="BY382"/>
  <c r="BW331"/>
  <c r="BU202"/>
  <c r="BY430"/>
  <c r="CC192"/>
  <c r="BW314"/>
  <c r="CB38"/>
  <c r="DB505"/>
  <c r="BY422"/>
  <c r="CC218"/>
  <c r="CT564"/>
  <c r="CC454"/>
  <c r="DD543"/>
  <c r="CC317"/>
  <c r="BT78"/>
  <c r="DP510"/>
  <c r="DS133"/>
  <c r="CC311"/>
  <c r="BW75"/>
  <c r="CB260"/>
  <c r="BY323"/>
  <c r="CC345"/>
  <c r="BU23"/>
  <c r="BU13"/>
  <c r="CA364"/>
  <c r="DN444"/>
  <c r="CB217"/>
  <c r="DS71"/>
  <c r="DO514"/>
  <c r="BW258"/>
  <c r="DO410"/>
  <c r="BY245"/>
  <c r="CD214"/>
  <c r="BY522"/>
  <c r="DS125"/>
  <c r="DP145"/>
  <c r="BU558"/>
  <c r="BW450"/>
  <c r="DQ101"/>
  <c r="CB407"/>
  <c r="BU412"/>
  <c r="DF565"/>
  <c r="CC398"/>
  <c r="BU222"/>
  <c r="BU34"/>
  <c r="DO362"/>
  <c r="DQ185"/>
  <c r="BU493"/>
  <c r="DM508"/>
  <c r="BY523"/>
  <c r="CD247"/>
  <c r="BT145"/>
  <c r="DB512"/>
  <c r="DS4"/>
  <c r="BT109"/>
  <c r="CC247"/>
  <c r="CB90"/>
  <c r="BY556"/>
  <c r="DS12"/>
  <c r="DP199"/>
  <c r="CM529"/>
  <c r="DR405"/>
  <c r="CB283"/>
  <c r="BW234"/>
  <c r="DP186"/>
  <c r="CD384"/>
  <c r="DR213"/>
  <c r="DO469"/>
  <c r="BU570"/>
  <c r="CX524"/>
  <c r="DO406"/>
  <c r="BU47"/>
  <c r="CM545"/>
  <c r="CA276"/>
  <c r="DP415"/>
  <c r="CD455"/>
  <c r="DP308"/>
  <c r="BU177"/>
  <c r="CA363"/>
  <c r="BY293"/>
  <c r="BW390"/>
  <c r="CV560"/>
  <c r="DS191"/>
  <c r="BY564"/>
  <c r="CA119"/>
  <c r="BY327"/>
  <c r="DO487"/>
  <c r="DS404"/>
  <c r="CB16"/>
  <c r="DO28"/>
  <c r="DO274"/>
  <c r="DS44"/>
  <c r="BY148"/>
  <c r="CA101"/>
  <c r="DQ68"/>
  <c r="DF483"/>
  <c r="BT131"/>
  <c r="BU379"/>
  <c r="BY404"/>
  <c r="CH273"/>
  <c r="BW272"/>
  <c r="DQ175"/>
  <c r="DP49"/>
  <c r="CC541"/>
  <c r="BW194"/>
  <c r="BY101"/>
  <c r="DR10"/>
  <c r="BW56"/>
  <c r="DO83"/>
  <c r="DF530"/>
  <c r="CA212"/>
  <c r="DD510"/>
  <c r="DR91"/>
  <c r="DN442"/>
  <c r="CD187"/>
  <c r="DP284"/>
  <c r="DQ474"/>
  <c r="DP370"/>
  <c r="DQ404"/>
  <c r="DS261"/>
  <c r="CM567"/>
  <c r="DO171"/>
  <c r="CC361"/>
  <c r="DR455"/>
  <c r="DR210"/>
  <c r="CC475"/>
  <c r="BW26"/>
  <c r="CD106"/>
  <c r="CA181"/>
  <c r="BU484"/>
  <c r="CB232"/>
  <c r="BT563"/>
  <c r="BU274"/>
  <c r="BU474"/>
  <c r="DR478"/>
  <c r="BW452"/>
  <c r="DQ397"/>
  <c r="CB13"/>
  <c r="CB237"/>
  <c r="CA493"/>
  <c r="DO308"/>
  <c r="DS147"/>
  <c r="DR112"/>
  <c r="DP213"/>
  <c r="BW96"/>
  <c r="DQ378"/>
  <c r="BT209"/>
  <c r="DS150"/>
  <c r="BU295"/>
  <c r="DF543"/>
  <c r="CB380"/>
  <c r="DQ422"/>
  <c r="DP162"/>
  <c r="BW394"/>
  <c r="CD11"/>
  <c r="DN497"/>
  <c r="DP248"/>
  <c r="CD292"/>
  <c r="DM499"/>
  <c r="CD262"/>
  <c r="BY429"/>
  <c r="DQ8"/>
  <c r="DQ232"/>
  <c r="CD122"/>
  <c r="CV565"/>
  <c r="DQ332"/>
  <c r="DQ523"/>
  <c r="DS180"/>
  <c r="DO154"/>
  <c r="BY378"/>
  <c r="CD24"/>
  <c r="BW497"/>
  <c r="DP252"/>
  <c r="BU59"/>
  <c r="CB200"/>
  <c r="CC110"/>
  <c r="DQ531"/>
  <c r="BT554"/>
  <c r="CA388"/>
  <c r="CC263"/>
  <c r="DR398"/>
  <c r="CD280"/>
  <c r="DP304"/>
  <c r="BU279"/>
  <c r="CD290"/>
  <c r="BT132"/>
  <c r="DQ329"/>
  <c r="DR274"/>
  <c r="BW227"/>
  <c r="CB114"/>
  <c r="BT389"/>
  <c r="CC409"/>
  <c r="DR539"/>
  <c r="BT181"/>
  <c r="BT515"/>
  <c r="BY486"/>
  <c r="BW560"/>
  <c r="CB378"/>
  <c r="CY426"/>
  <c r="BW402"/>
  <c r="CB410"/>
  <c r="DQ418"/>
  <c r="DP324"/>
  <c r="CC219"/>
  <c r="CB226"/>
  <c r="DP274"/>
  <c r="DB508"/>
  <c r="DP119"/>
  <c r="BT23"/>
  <c r="CX548"/>
  <c r="DS275"/>
  <c r="BY546"/>
  <c r="DO106"/>
  <c r="DQ87"/>
  <c r="DS391"/>
  <c r="BU356"/>
  <c r="CD257"/>
  <c r="DP92"/>
  <c r="BU345"/>
  <c r="DM460"/>
  <c r="CD351"/>
  <c r="BT535"/>
  <c r="BU70"/>
  <c r="CA527"/>
  <c r="BY294"/>
  <c r="BU471"/>
  <c r="BW163"/>
  <c r="DD511"/>
  <c r="BY44"/>
  <c r="BU410"/>
  <c r="CD125"/>
  <c r="CB110"/>
  <c r="DP293"/>
  <c r="DP148"/>
  <c r="DP26"/>
  <c r="DS326"/>
  <c r="BT257"/>
  <c r="CS563"/>
  <c r="DO122"/>
  <c r="BY274"/>
  <c r="DP43"/>
  <c r="DD529"/>
  <c r="DP158"/>
  <c r="CB180"/>
  <c r="DP170"/>
  <c r="DR249"/>
  <c r="CC210"/>
  <c r="BT449"/>
  <c r="DD567"/>
  <c r="DR379"/>
  <c r="DP456"/>
  <c r="BT74"/>
  <c r="DQ76"/>
  <c r="CD429"/>
  <c r="CB352"/>
  <c r="DS341"/>
  <c r="DB567"/>
  <c r="DQ250"/>
  <c r="CC417"/>
  <c r="CB181"/>
  <c r="CA263"/>
  <c r="DF514"/>
  <c r="CC167"/>
  <c r="CA332"/>
  <c r="DQ448"/>
  <c r="CD6"/>
  <c r="CV570"/>
  <c r="CD410"/>
  <c r="DS337"/>
  <c r="BU426"/>
  <c r="CA6"/>
  <c r="BW289"/>
  <c r="DS423"/>
  <c r="DP150"/>
  <c r="DQ210"/>
  <c r="DQ61"/>
  <c r="BT308"/>
  <c r="CD411"/>
  <c r="DS390"/>
  <c r="DQ188"/>
  <c r="DF487"/>
  <c r="BY525"/>
  <c r="BW320"/>
  <c r="DB531"/>
  <c r="DP265"/>
  <c r="BT379"/>
  <c r="DR505"/>
  <c r="DF498"/>
  <c r="DP551"/>
  <c r="DF551"/>
  <c r="BU479"/>
  <c r="BU532"/>
  <c r="CX496"/>
  <c r="DO210"/>
  <c r="BU351"/>
  <c r="DQ244"/>
  <c r="DQ58"/>
  <c r="BY237"/>
  <c r="CA476"/>
  <c r="DS105"/>
  <c r="DQ345"/>
  <c r="CD261"/>
  <c r="DS254"/>
  <c r="DO85"/>
  <c r="CA14"/>
  <c r="DS24"/>
  <c r="CC46"/>
  <c r="DS79"/>
  <c r="CC29"/>
  <c r="BY26"/>
  <c r="BT167"/>
  <c r="DP486"/>
  <c r="CD45"/>
  <c r="DS233"/>
  <c r="BU389"/>
  <c r="DP193"/>
  <c r="DQ99"/>
  <c r="DQ344"/>
  <c r="DO504"/>
  <c r="DR153"/>
  <c r="CC42"/>
  <c r="CA100"/>
  <c r="DP189"/>
  <c r="BW223"/>
  <c r="BY187"/>
  <c r="BT192"/>
  <c r="DP157"/>
  <c r="BT549"/>
  <c r="CA190"/>
  <c r="BU61"/>
  <c r="DF521"/>
  <c r="DM505"/>
  <c r="BT86"/>
  <c r="CU564"/>
  <c r="BW463"/>
  <c r="DQ70"/>
  <c r="CB219"/>
  <c r="CB104"/>
  <c r="CD389"/>
  <c r="BU122"/>
  <c r="CC109"/>
  <c r="BU305"/>
  <c r="BT191"/>
  <c r="BY229"/>
  <c r="DP479"/>
  <c r="BW434"/>
  <c r="DR465"/>
  <c r="CB132"/>
  <c r="BW186"/>
  <c r="DR97"/>
  <c r="DR68"/>
  <c r="DO384"/>
  <c r="DQ438"/>
  <c r="DD526"/>
  <c r="CD311"/>
  <c r="BY226"/>
  <c r="BY209"/>
  <c r="DD512"/>
  <c r="DO42"/>
  <c r="BY383"/>
  <c r="BW105"/>
  <c r="CB19"/>
  <c r="CI54"/>
  <c r="BT488"/>
  <c r="DO506"/>
  <c r="CC217"/>
  <c r="CD446"/>
  <c r="DP287"/>
  <c r="DR69"/>
  <c r="CC338"/>
  <c r="BT435"/>
  <c r="BT177"/>
  <c r="DP360"/>
  <c r="CC328"/>
  <c r="DO311"/>
  <c r="DM473"/>
  <c r="BU551"/>
  <c r="CA63"/>
  <c r="DR471"/>
  <c r="DQ134"/>
  <c r="DP351"/>
  <c r="DM470"/>
  <c r="BT381"/>
  <c r="DM487"/>
  <c r="CC72"/>
  <c r="CC431"/>
  <c r="CC505"/>
  <c r="CC28"/>
  <c r="DN506"/>
  <c r="DP27"/>
  <c r="CM516"/>
  <c r="DS62"/>
  <c r="BU322"/>
  <c r="DQ382"/>
  <c r="BU387"/>
  <c r="CA259"/>
  <c r="DF567"/>
  <c r="BW286"/>
  <c r="CC23"/>
  <c r="BU432"/>
  <c r="BW359"/>
  <c r="CA569"/>
  <c r="DS132"/>
  <c r="DO338"/>
  <c r="BT326"/>
  <c r="CX550"/>
  <c r="DB513"/>
  <c r="DR337"/>
  <c r="BY127"/>
  <c r="DF511"/>
  <c r="DF549"/>
  <c r="DS250"/>
  <c r="DR229"/>
  <c r="DD547"/>
  <c r="CA129"/>
  <c r="CD303"/>
  <c r="BW502"/>
  <c r="CC246"/>
  <c r="CX542"/>
  <c r="DR89"/>
  <c r="DO245"/>
  <c r="DP417"/>
  <c r="CA215"/>
  <c r="DQ173"/>
  <c r="DR336"/>
  <c r="BY481"/>
  <c r="DN494"/>
  <c r="CA13"/>
  <c r="CB54"/>
  <c r="BU241"/>
  <c r="CC103"/>
  <c r="DO26"/>
  <c r="DP156"/>
  <c r="CO561"/>
  <c r="CD152"/>
  <c r="DR60"/>
  <c r="CC339"/>
  <c r="DS78"/>
  <c r="DP74"/>
  <c r="CB67"/>
  <c r="CB179"/>
  <c r="DS238"/>
  <c r="DO87"/>
  <c r="BW380"/>
  <c r="DB558"/>
  <c r="DO459"/>
  <c r="BW184"/>
  <c r="DQ19"/>
  <c r="DQ122"/>
  <c r="BW69"/>
  <c r="DR488"/>
  <c r="DP511"/>
  <c r="CC363"/>
  <c r="CA135"/>
  <c r="CC450"/>
  <c r="BW174"/>
  <c r="DQ368"/>
  <c r="CB291"/>
  <c r="CC506"/>
  <c r="BT461"/>
  <c r="DS211"/>
  <c r="BW249"/>
  <c r="BY299"/>
  <c r="CD19"/>
  <c r="CM527"/>
  <c r="CM507"/>
  <c r="CA116"/>
  <c r="CA561"/>
  <c r="DF492"/>
  <c r="DN466"/>
  <c r="BY467"/>
  <c r="DQ171"/>
  <c r="BY368"/>
  <c r="DQ254"/>
  <c r="CD183"/>
  <c r="DP436"/>
  <c r="DP435"/>
  <c r="CC34"/>
  <c r="BW283"/>
  <c r="CA184"/>
  <c r="DO166"/>
  <c r="CA198"/>
  <c r="DP567"/>
  <c r="CC122"/>
  <c r="CC473"/>
  <c r="CB106"/>
  <c r="DR185"/>
  <c r="CB305"/>
  <c r="DP540"/>
  <c r="DP235"/>
  <c r="DO167"/>
  <c r="DS116"/>
  <c r="DO284"/>
  <c r="BU88"/>
  <c r="CB314"/>
  <c r="DR8"/>
  <c r="CB406"/>
  <c r="CB155"/>
  <c r="DP66"/>
  <c r="DN452"/>
  <c r="DN568"/>
  <c r="CA545"/>
  <c r="CA558"/>
  <c r="DQ64"/>
  <c r="CC369"/>
  <c r="BT123"/>
  <c r="DR280"/>
  <c r="DO527"/>
  <c r="DQ119"/>
  <c r="CA250"/>
  <c r="BT495"/>
  <c r="BY400"/>
  <c r="DQ542"/>
  <c r="CB164"/>
  <c r="DN529"/>
  <c r="DR111"/>
  <c r="CA459"/>
  <c r="CD364"/>
  <c r="DD538"/>
  <c r="DQ446"/>
  <c r="CC241"/>
  <c r="BT521"/>
  <c r="DQ403"/>
  <c r="DS158"/>
  <c r="CA283"/>
  <c r="DS177"/>
  <c r="CC166"/>
  <c r="BY5"/>
  <c r="CA247"/>
  <c r="CD346"/>
  <c r="DO568"/>
  <c r="DD545"/>
  <c r="DO513"/>
  <c r="BW528"/>
  <c r="CA497"/>
  <c r="CB136"/>
  <c r="BU134"/>
  <c r="DR541"/>
  <c r="DR39"/>
  <c r="DO330"/>
  <c r="BW218"/>
  <c r="DR557"/>
  <c r="DQ393"/>
  <c r="DF555"/>
  <c r="DQ209"/>
  <c r="DR156"/>
  <c r="BT399"/>
  <c r="DS188"/>
  <c r="DR527"/>
  <c r="DP83"/>
  <c r="CM531"/>
  <c r="DQ512"/>
  <c r="BT502"/>
  <c r="DS298"/>
  <c r="CA322"/>
  <c r="DQ74"/>
  <c r="BU519"/>
  <c r="CC487"/>
  <c r="DO204"/>
  <c r="DB564"/>
  <c r="DP61"/>
  <c r="CD20"/>
  <c r="BY548"/>
  <c r="CC445"/>
  <c r="DB560"/>
  <c r="BW232"/>
  <c r="DQ309"/>
  <c r="BT417"/>
  <c r="DR131"/>
  <c r="CB131"/>
  <c r="BW469"/>
  <c r="BW399"/>
  <c r="CD409"/>
  <c r="DO289"/>
  <c r="CC15"/>
  <c r="BT401"/>
  <c r="DP545"/>
  <c r="CB425"/>
  <c r="DP147"/>
  <c r="DS240"/>
  <c r="BT569"/>
  <c r="BY72"/>
  <c r="BY550"/>
  <c r="CD388"/>
  <c r="BU175"/>
  <c r="BW67"/>
  <c r="BU29"/>
  <c r="CB386"/>
  <c r="CY429"/>
  <c r="DS255"/>
  <c r="CA143"/>
  <c r="BY109"/>
  <c r="BU166"/>
  <c r="BU464"/>
  <c r="CB282"/>
  <c r="BT156"/>
  <c r="CD256"/>
  <c r="DF510"/>
  <c r="DO400"/>
  <c r="BU359"/>
  <c r="BU235"/>
  <c r="DO298"/>
  <c r="DO237"/>
  <c r="DP558"/>
  <c r="BY553"/>
  <c r="DS318"/>
  <c r="DM524"/>
  <c r="DM506"/>
  <c r="CD196"/>
  <c r="BU337"/>
  <c r="DS101"/>
  <c r="CB46"/>
  <c r="DB548"/>
  <c r="DO162"/>
  <c r="BT17"/>
  <c r="DR482"/>
  <c r="CD137"/>
  <c r="DB524"/>
  <c r="CA464"/>
  <c r="CB6"/>
  <c r="BU227"/>
  <c r="DO415"/>
  <c r="BU304"/>
  <c r="CD452"/>
  <c r="DP442"/>
  <c r="CB285"/>
  <c r="BW383"/>
  <c r="CC322"/>
  <c r="DB507"/>
  <c r="BU41"/>
  <c r="DP485"/>
  <c r="DR290"/>
  <c r="CD144"/>
  <c r="BW436"/>
  <c r="DR384"/>
  <c r="CD354"/>
  <c r="CB96"/>
  <c r="DO502"/>
  <c r="DP450"/>
  <c r="BY280"/>
  <c r="DQ320"/>
  <c r="DR81"/>
  <c r="DP261"/>
  <c r="CC331"/>
  <c r="CM564"/>
  <c r="DO52"/>
  <c r="CA217"/>
  <c r="BW233"/>
  <c r="CD404"/>
  <c r="BW216"/>
  <c r="DR367"/>
  <c r="DR194"/>
  <c r="DN525"/>
  <c r="DO347"/>
  <c r="CA304"/>
  <c r="CC543"/>
  <c r="CA314"/>
  <c r="DS329"/>
  <c r="DM479"/>
  <c r="CB39"/>
  <c r="DS360"/>
  <c r="DO401"/>
  <c r="DP447"/>
  <c r="DP260"/>
  <c r="DD531"/>
  <c r="DD494"/>
  <c r="DF561"/>
  <c r="BY496"/>
  <c r="CB251"/>
  <c r="DO350"/>
  <c r="BY265"/>
  <c r="DS219"/>
  <c r="BW461"/>
  <c r="CC191"/>
  <c r="BT265"/>
  <c r="DP209"/>
  <c r="BT327"/>
  <c r="BT140"/>
  <c r="CA245"/>
  <c r="BU104"/>
  <c r="DP229"/>
  <c r="BW103"/>
  <c r="DQ71"/>
  <c r="CD124"/>
  <c r="CC286"/>
  <c r="DF539"/>
  <c r="BY130"/>
  <c r="CV566"/>
  <c r="DN553"/>
  <c r="DR135"/>
  <c r="CX521"/>
  <c r="BY301"/>
  <c r="BY461"/>
  <c r="DB522"/>
  <c r="DO16"/>
  <c r="BY477"/>
  <c r="DM501"/>
  <c r="DF552"/>
  <c r="CB212"/>
  <c r="BW291"/>
  <c r="BY568"/>
  <c r="DM503"/>
  <c r="CA519"/>
  <c r="CD271"/>
  <c r="BY406"/>
  <c r="CA306"/>
  <c r="CC208"/>
  <c r="CD136"/>
  <c r="BY13"/>
  <c r="DE423"/>
  <c r="CA223"/>
  <c r="BT364"/>
  <c r="DP155"/>
  <c r="BW160"/>
  <c r="DN491"/>
  <c r="BW164"/>
  <c r="DR16"/>
  <c r="DQ322"/>
  <c r="CA483"/>
  <c r="DR552"/>
  <c r="DS428"/>
  <c r="DR523"/>
  <c r="DS308"/>
  <c r="DO249"/>
  <c r="DS312"/>
  <c r="DO503"/>
  <c r="CC113"/>
  <c r="DR133"/>
  <c r="BU511"/>
  <c r="BY434"/>
  <c r="DS85"/>
  <c r="BY354"/>
  <c r="DS153"/>
  <c r="BY149"/>
  <c r="BW511"/>
  <c r="CZ565"/>
  <c r="DQ222"/>
  <c r="BT365"/>
  <c r="CC537"/>
  <c r="BY345"/>
  <c r="DP459"/>
  <c r="BW516"/>
  <c r="CA352"/>
  <c r="BY541"/>
  <c r="CA319"/>
  <c r="DP382"/>
  <c r="BW301"/>
  <c r="DR418"/>
  <c r="CA131"/>
  <c r="DR129"/>
  <c r="DP6"/>
  <c r="DR28"/>
  <c r="BY515"/>
  <c r="BY75"/>
  <c r="CC402"/>
  <c r="DQ189"/>
  <c r="DB495"/>
  <c r="BY53"/>
  <c r="DQ389"/>
  <c r="DN465"/>
  <c r="BU428"/>
  <c r="BY166"/>
  <c r="DO314"/>
  <c r="BW97"/>
  <c r="DR136"/>
  <c r="DP13"/>
  <c r="BT176"/>
  <c r="BW109"/>
  <c r="DP420"/>
  <c r="BY326"/>
  <c r="DQ273"/>
  <c r="CD416"/>
  <c r="CD110"/>
  <c r="CD116"/>
  <c r="DM428"/>
  <c r="BY56"/>
  <c r="BY426"/>
  <c r="DQ431"/>
  <c r="BU137"/>
  <c r="BY464"/>
  <c r="BT48"/>
  <c r="BU382"/>
  <c r="DQ180"/>
  <c r="DR262"/>
  <c r="DQ435"/>
  <c r="DR49"/>
  <c r="DS168"/>
  <c r="BU133"/>
  <c r="DS301"/>
  <c r="BT33"/>
  <c r="DQ467"/>
  <c r="CD323"/>
  <c r="BT19"/>
  <c r="BW352"/>
  <c r="CB149"/>
  <c r="DQ443"/>
  <c r="BY438"/>
  <c r="DO199"/>
  <c r="CB295"/>
  <c r="BT358"/>
  <c r="DM523"/>
  <c r="BY288"/>
  <c r="DQ129"/>
  <c r="DR236"/>
  <c r="CA337"/>
  <c r="DO345"/>
  <c r="BU327"/>
  <c r="CB387"/>
  <c r="DS58"/>
  <c r="DR339"/>
  <c r="DO553"/>
  <c r="BW153"/>
  <c r="BW275"/>
  <c r="BY493"/>
  <c r="CA361"/>
  <c r="DR202"/>
  <c r="BU390"/>
  <c r="DR371"/>
  <c r="DN226"/>
  <c r="BT314"/>
  <c r="DS107"/>
  <c r="CC296"/>
  <c r="BU344"/>
  <c r="BT85"/>
  <c r="CC488"/>
  <c r="DO102"/>
  <c r="DP302"/>
  <c r="BU185"/>
  <c r="DO191"/>
  <c r="DN455"/>
  <c r="DP409"/>
  <c r="BW12"/>
  <c r="BW143"/>
  <c r="DN512"/>
  <c r="CD35"/>
  <c r="CD356"/>
  <c r="DR200"/>
  <c r="DR119"/>
  <c r="CB353"/>
  <c r="CD41"/>
  <c r="BT422"/>
  <c r="DO133"/>
  <c r="BU37"/>
  <c r="BT413"/>
  <c r="DN460"/>
  <c r="CD327"/>
  <c r="DP44"/>
  <c r="DP97"/>
  <c r="CA274"/>
  <c r="BW546"/>
  <c r="DO294"/>
  <c r="BY201"/>
  <c r="BU539"/>
  <c r="CD217"/>
  <c r="DD557"/>
  <c r="DQ181"/>
  <c r="DO264"/>
  <c r="BY126"/>
  <c r="BY82"/>
  <c r="DR209"/>
  <c r="DB521"/>
  <c r="CB12"/>
  <c r="CX491"/>
  <c r="BU154"/>
  <c r="BW410"/>
  <c r="BT357"/>
  <c r="CD443"/>
  <c r="BY163"/>
  <c r="BT454"/>
  <c r="BT441"/>
  <c r="DM515"/>
  <c r="CD448"/>
  <c r="DS246"/>
  <c r="BY238"/>
  <c r="DP86"/>
  <c r="CY4"/>
  <c r="BT306"/>
  <c r="BT212"/>
  <c r="DS321"/>
  <c r="DO539"/>
  <c r="BY15"/>
  <c r="DP321"/>
  <c r="BT250"/>
  <c r="DN437"/>
  <c r="CY425"/>
  <c r="DQ485"/>
  <c r="BT31"/>
  <c r="CS561"/>
  <c r="BT403"/>
  <c r="DP108"/>
  <c r="DQ515"/>
  <c r="BY154"/>
  <c r="BY141"/>
  <c r="CA298"/>
  <c r="DR107"/>
  <c r="CA35"/>
  <c r="DB494"/>
  <c r="BT46"/>
  <c r="DO429"/>
  <c r="DP396"/>
  <c r="DP250"/>
  <c r="DN445"/>
  <c r="BU65"/>
  <c r="BU288"/>
  <c r="CC399"/>
  <c r="DF503"/>
  <c r="DQ441"/>
  <c r="DQ116"/>
  <c r="CC333"/>
  <c r="CQ569"/>
  <c r="DB541"/>
  <c r="DR100"/>
  <c r="DF485"/>
  <c r="BU525"/>
  <c r="CA203"/>
  <c r="CA71"/>
  <c r="DO250"/>
  <c r="DS408"/>
  <c r="CM533"/>
  <c r="DF488"/>
  <c r="CB195"/>
  <c r="DP535"/>
  <c r="CQ566"/>
  <c r="DO342"/>
  <c r="DP16"/>
  <c r="CX522"/>
  <c r="DS252"/>
  <c r="BY309"/>
  <c r="DR27"/>
  <c r="DO267"/>
  <c r="BW433"/>
  <c r="BY263"/>
  <c r="CD383"/>
  <c r="DS156"/>
  <c r="BU294"/>
  <c r="BW161"/>
  <c r="BY138"/>
  <c r="BT434"/>
  <c r="DS186"/>
  <c r="CB83"/>
  <c r="BW334"/>
  <c r="DO10"/>
  <c r="CB154"/>
  <c r="CB391"/>
  <c r="BW92"/>
  <c r="DP239"/>
  <c r="CB422"/>
  <c r="CB379"/>
  <c r="BY329"/>
  <c r="DQ55"/>
  <c r="CE273"/>
  <c r="BY270"/>
  <c r="CX556"/>
  <c r="CC236"/>
  <c r="CD352"/>
  <c r="DS33"/>
  <c r="CC189"/>
  <c r="DP449"/>
  <c r="CO560"/>
  <c r="CC394"/>
  <c r="CD141"/>
  <c r="DQ123"/>
  <c r="DQ212"/>
  <c r="BT463"/>
  <c r="CB247"/>
  <c r="CC516"/>
  <c r="CA531"/>
  <c r="BW87"/>
  <c r="BW509"/>
  <c r="CC346"/>
  <c r="BU566"/>
  <c r="DO201"/>
  <c r="DQ194"/>
  <c r="CC199"/>
  <c r="BU20"/>
  <c r="DS214"/>
  <c r="CB55"/>
  <c r="DF495"/>
  <c r="DO355"/>
  <c r="DR294"/>
  <c r="BU243"/>
  <c r="DS160"/>
  <c r="DS305"/>
  <c r="BY322"/>
  <c r="BW408"/>
  <c r="BT52"/>
  <c r="BY125"/>
  <c r="CC116"/>
  <c r="CC481"/>
  <c r="DO324"/>
  <c r="CA46"/>
  <c r="BT161"/>
  <c r="CC54"/>
  <c r="BT155"/>
  <c r="CA127"/>
  <c r="DR203"/>
  <c r="DO382"/>
  <c r="CA515"/>
  <c r="BW90"/>
  <c r="DQ454"/>
  <c r="CC33"/>
  <c r="BT69"/>
  <c r="CC170"/>
  <c r="DP487"/>
  <c r="CX531"/>
  <c r="CM489"/>
  <c r="CD8"/>
  <c r="CA206"/>
  <c r="DP323"/>
  <c r="CA308"/>
  <c r="DN545"/>
  <c r="CA490"/>
  <c r="BW448"/>
  <c r="CC352"/>
  <c r="BW172"/>
  <c r="DR498"/>
  <c r="CJ415"/>
  <c r="CC243"/>
  <c r="DN489"/>
  <c r="CC566"/>
  <c r="DO373"/>
  <c r="CB424"/>
  <c r="BW425"/>
  <c r="DD568"/>
  <c r="DB540"/>
  <c r="DN562"/>
  <c r="CB8"/>
  <c r="CA146"/>
  <c r="BY151"/>
  <c r="CD235"/>
  <c r="CC164"/>
  <c r="DO473"/>
  <c r="DP483"/>
  <c r="CD391"/>
  <c r="BY390"/>
  <c r="DP296"/>
  <c r="DO263"/>
  <c r="CA196"/>
  <c r="CA496"/>
  <c r="DO340"/>
  <c r="CC154"/>
  <c r="BW520"/>
  <c r="CM559"/>
  <c r="BY85"/>
  <c r="DO349"/>
  <c r="DR85"/>
  <c r="CD164"/>
  <c r="DO547"/>
  <c r="CB421"/>
  <c r="CC564"/>
  <c r="CM500"/>
  <c r="CA278"/>
  <c r="CD83"/>
  <c r="BY440"/>
  <c r="DN557"/>
  <c r="DM497"/>
  <c r="CB145"/>
  <c r="BU140"/>
  <c r="DR518"/>
  <c r="CX511"/>
  <c r="CM483"/>
  <c r="DR218"/>
  <c r="BW373"/>
  <c r="CA541"/>
  <c r="DR25"/>
  <c r="CA365"/>
  <c r="BT498"/>
  <c r="DQ366"/>
  <c r="CA376"/>
  <c r="CC357"/>
  <c r="DR211"/>
  <c r="CC10"/>
  <c r="DP441"/>
  <c r="BU482"/>
  <c r="BT552"/>
  <c r="DP363"/>
  <c r="DR284"/>
  <c r="CA526"/>
  <c r="DR103"/>
  <c r="BY552"/>
  <c r="BW10"/>
  <c r="DM494"/>
  <c r="CV564"/>
  <c r="BU163"/>
  <c r="BY21"/>
  <c r="BY250"/>
  <c r="DR421"/>
  <c r="BY29"/>
  <c r="DS89"/>
  <c r="CD73"/>
  <c r="CC446"/>
  <c r="DO145"/>
  <c r="CB367"/>
  <c r="DR314"/>
  <c r="CF273"/>
  <c r="CD39"/>
  <c r="DQ228"/>
  <c r="BW451"/>
  <c r="DR190"/>
  <c r="BU473"/>
  <c r="BW191"/>
  <c r="BU422"/>
  <c r="DR26"/>
  <c r="DP474"/>
  <c r="BY70"/>
  <c r="CB313"/>
  <c r="BW17"/>
  <c r="DR493"/>
  <c r="CA412"/>
  <c r="CD26"/>
  <c r="BU144"/>
  <c r="CD12"/>
  <c r="BT290"/>
  <c r="DO227"/>
  <c r="DP507"/>
  <c r="DS190"/>
  <c r="CD372"/>
  <c r="CC177"/>
  <c r="DQ268"/>
  <c r="CD188"/>
  <c r="DR116"/>
  <c r="BW62"/>
  <c r="DD518"/>
  <c r="CC270"/>
  <c r="DB504"/>
  <c r="DO545"/>
  <c r="CD335"/>
  <c r="CB225"/>
  <c r="CD313"/>
  <c r="DD554"/>
  <c r="BY407"/>
  <c r="BT356"/>
  <c r="DR24"/>
  <c r="BY510"/>
  <c r="BU220"/>
  <c r="CD237"/>
  <c r="BT330"/>
  <c r="BW540"/>
  <c r="BW79"/>
  <c r="BT480"/>
  <c r="DR308"/>
  <c r="DO172"/>
  <c r="DD544"/>
  <c r="DR550"/>
  <c r="BW303"/>
  <c r="BT508"/>
  <c r="CC492"/>
  <c r="BU135"/>
  <c r="BT456"/>
  <c r="DS7"/>
  <c r="BT418"/>
  <c r="CA396"/>
  <c r="CB141"/>
  <c r="BT201"/>
  <c r="DN502"/>
  <c r="BU287"/>
  <c r="CC85"/>
  <c r="CC271"/>
  <c r="CA446"/>
  <c r="CD260"/>
  <c r="CA430"/>
  <c r="DQ207"/>
  <c r="CD184"/>
  <c r="BU7"/>
  <c r="CD79"/>
  <c r="CD428"/>
  <c r="DQ434"/>
  <c r="DS348"/>
  <c r="BY55"/>
  <c r="BY363"/>
  <c r="CO566"/>
  <c r="DP22"/>
  <c r="BY23"/>
  <c r="DR13"/>
  <c r="BY146"/>
  <c r="DP77"/>
  <c r="BW437"/>
  <c r="BW116"/>
  <c r="BT240"/>
  <c r="CC532"/>
  <c r="BW259"/>
  <c r="CD337"/>
  <c r="CB306"/>
  <c r="BW193"/>
  <c r="CD439"/>
  <c r="CC323"/>
  <c r="DO253"/>
  <c r="BW455"/>
  <c r="DQ496"/>
  <c r="DF550"/>
  <c r="BT79"/>
  <c r="DQ479"/>
  <c r="DS241"/>
  <c r="BU9"/>
  <c r="BW443"/>
  <c r="BT71"/>
  <c r="BU462"/>
  <c r="BW565"/>
  <c r="BY457"/>
  <c r="CX486"/>
  <c r="DO271"/>
  <c r="CA123"/>
  <c r="CD309"/>
  <c r="DS93"/>
  <c r="CH245"/>
  <c r="DO532"/>
  <c r="DS319"/>
  <c r="DP230"/>
  <c r="BT68"/>
  <c r="CD318"/>
  <c r="DO61"/>
  <c r="BU191"/>
  <c r="CD345"/>
  <c r="DR451"/>
  <c r="CA436"/>
  <c r="DO112"/>
  <c r="BT174"/>
  <c r="DB562"/>
  <c r="BY230"/>
  <c r="CQ564"/>
  <c r="BT96"/>
  <c r="BW15"/>
  <c r="CC203"/>
  <c r="DR207"/>
  <c r="DQ364"/>
  <c r="DR491"/>
  <c r="BU530"/>
  <c r="DP161"/>
  <c r="DQ286"/>
  <c r="CB107"/>
  <c r="DS340"/>
  <c r="CC213"/>
  <c r="DR179"/>
  <c r="CB87"/>
  <c r="DN537"/>
  <c r="DP36"/>
  <c r="CC479"/>
  <c r="DB530"/>
  <c r="BT89"/>
  <c r="BY221"/>
  <c r="BU313"/>
  <c r="DF557"/>
  <c r="CH404"/>
  <c r="BY405"/>
  <c r="BT273"/>
  <c r="BW498"/>
  <c r="DR87"/>
  <c r="DR30"/>
  <c r="BW281"/>
  <c r="DO458"/>
  <c r="DS283"/>
  <c r="BU522"/>
  <c r="DR439"/>
  <c r="DD501"/>
  <c r="DS88"/>
  <c r="BY453"/>
  <c r="BU549"/>
  <c r="BU219"/>
  <c r="CD393"/>
  <c r="BY450"/>
  <c r="CD219"/>
  <c r="CD276"/>
  <c r="CD433"/>
  <c r="BW208"/>
  <c r="BY239"/>
  <c r="DS15"/>
  <c r="BY216"/>
  <c r="DP312"/>
  <c r="CA170"/>
  <c r="DS155"/>
  <c r="BY115"/>
  <c r="DD516"/>
  <c r="DQ278"/>
  <c r="DO8"/>
  <c r="BY423"/>
  <c r="DO72"/>
  <c r="BU397"/>
  <c r="DS212"/>
  <c r="BY431"/>
  <c r="CD127"/>
  <c r="DQ456"/>
  <c r="CA342"/>
  <c r="DR474"/>
  <c r="DS282"/>
  <c r="CC123"/>
  <c r="CC182"/>
  <c r="BY535"/>
  <c r="DR204"/>
  <c r="DQ390"/>
  <c r="DN566"/>
  <c r="CB27"/>
  <c r="CA346"/>
  <c r="DR220"/>
  <c r="BY511"/>
  <c r="BW442"/>
  <c r="BT36"/>
  <c r="CX536"/>
  <c r="DR472"/>
  <c r="BY102"/>
  <c r="CA142"/>
  <c r="DQ504"/>
  <c r="BT57"/>
  <c r="BT542"/>
  <c r="CC254"/>
  <c r="CA330"/>
  <c r="DS380"/>
  <c r="DQ192"/>
  <c r="CB298"/>
  <c r="BW479"/>
  <c r="BW482"/>
  <c r="DR424"/>
  <c r="BU554"/>
  <c r="DF569"/>
  <c r="CB158"/>
  <c r="BT16"/>
  <c r="BT151"/>
  <c r="CO564"/>
  <c r="BT547"/>
  <c r="DM474"/>
  <c r="DO569"/>
  <c r="DQ471"/>
  <c r="CA380"/>
  <c r="DP114"/>
  <c r="CC511"/>
  <c r="BW166"/>
  <c r="DP275"/>
  <c r="DS38"/>
  <c r="DR64"/>
  <c r="CB26"/>
  <c r="DN546"/>
  <c r="DQ77"/>
  <c r="DO278"/>
  <c r="BY524"/>
  <c r="DF547"/>
  <c r="CD30"/>
  <c r="CC221"/>
  <c r="DQ484"/>
  <c r="CC520"/>
  <c r="DQ363"/>
  <c r="BW411"/>
  <c r="BT317"/>
  <c r="DB514"/>
  <c r="DS303"/>
  <c r="DS345"/>
  <c r="DQ85"/>
  <c r="CB118"/>
  <c r="BU174"/>
  <c r="CB428"/>
  <c r="DR230"/>
  <c r="DO120"/>
  <c r="DS302"/>
  <c r="DP102"/>
  <c r="DO403"/>
  <c r="DQ287"/>
  <c r="DO499"/>
  <c r="BU281"/>
  <c r="DQ110"/>
  <c r="DR139"/>
  <c r="DR514"/>
  <c r="DP89"/>
  <c r="BU371"/>
  <c r="BY446"/>
  <c r="CD58"/>
  <c r="BU85"/>
  <c r="BW510"/>
  <c r="BY285"/>
  <c r="CD407"/>
  <c r="DR35"/>
  <c r="BY35"/>
  <c r="BW68"/>
  <c r="BY319"/>
  <c r="CB397"/>
  <c r="BY38"/>
  <c r="DR511"/>
  <c r="DS80"/>
  <c r="CD161"/>
  <c r="BU58"/>
  <c r="BW277"/>
  <c r="BY281"/>
  <c r="CA228"/>
  <c r="BU153"/>
  <c r="BT220"/>
  <c r="CX555"/>
  <c r="CC108"/>
  <c r="BU155"/>
  <c r="CC153"/>
  <c r="BW417"/>
  <c r="DQ394"/>
  <c r="DQ312"/>
  <c r="DO139"/>
  <c r="DR67"/>
  <c r="DN515"/>
  <c r="BU210"/>
  <c r="CM509"/>
  <c r="DR375"/>
  <c r="DP475"/>
  <c r="DR544"/>
  <c r="BU504"/>
  <c r="BW214"/>
  <c r="BY157"/>
  <c r="DO241"/>
  <c r="CC329"/>
  <c r="DN498"/>
  <c r="CA186"/>
  <c r="CD181"/>
  <c r="DQ161"/>
  <c r="CQ562"/>
  <c r="DP478"/>
  <c r="BT376"/>
  <c r="BU43"/>
  <c r="CA359"/>
  <c r="CC179"/>
  <c r="BW274"/>
  <c r="BY193"/>
  <c r="DS59"/>
  <c r="DP501"/>
  <c r="DN508"/>
  <c r="CB300"/>
  <c r="CB64"/>
  <c r="CA51"/>
  <c r="DR333"/>
  <c r="BY410"/>
  <c r="BW22"/>
  <c r="DO203"/>
  <c r="CA520"/>
  <c r="BY77"/>
  <c r="BY286"/>
  <c r="DO146"/>
  <c r="DP488"/>
  <c r="CC414"/>
  <c r="DQ490"/>
  <c r="BT561"/>
  <c r="BT298"/>
  <c r="BU404"/>
  <c r="DS216"/>
  <c r="DR303"/>
  <c r="CA324"/>
  <c r="DR415"/>
  <c r="DQ57"/>
  <c r="DQ15"/>
  <c r="BU395"/>
  <c r="DO296"/>
  <c r="DN551"/>
  <c r="DQ60"/>
  <c r="CA477"/>
  <c r="BU543"/>
  <c r="DQ233"/>
  <c r="DR330"/>
  <c r="BW328"/>
  <c r="CD97"/>
  <c r="DQ154"/>
  <c r="DP425"/>
  <c r="DR61"/>
  <c r="BU203"/>
  <c r="DO239"/>
  <c r="DR559"/>
  <c r="DQ383"/>
  <c r="BT204"/>
  <c r="BY41"/>
  <c r="CB267"/>
  <c r="DO55"/>
  <c r="DN570"/>
  <c r="CC228"/>
  <c r="BY183"/>
  <c r="BT37"/>
  <c r="DO184"/>
  <c r="BW197"/>
  <c r="BT118"/>
  <c r="BU317"/>
  <c r="DO222"/>
  <c r="DN479"/>
  <c r="DQ241"/>
  <c r="CX520"/>
  <c r="BT207"/>
  <c r="CD251"/>
  <c r="DP184"/>
  <c r="DN538"/>
  <c r="BT241"/>
  <c r="DP251"/>
  <c r="DO243"/>
  <c r="BU431"/>
  <c r="DP144"/>
  <c r="CA265"/>
  <c r="DR157"/>
  <c r="BW432"/>
  <c r="BY370"/>
  <c r="CC467"/>
  <c r="CC495"/>
  <c r="BW159"/>
  <c r="CX523"/>
  <c r="CC276"/>
  <c r="BU449"/>
  <c r="CA309"/>
  <c r="BY247"/>
  <c r="BW63"/>
  <c r="DP185"/>
  <c r="BT141"/>
  <c r="DQ561"/>
  <c r="DR172"/>
  <c r="BT397"/>
  <c r="BU11"/>
  <c r="DD503"/>
  <c r="CA528"/>
  <c r="BW213"/>
  <c r="BW42"/>
  <c r="CD129"/>
  <c r="CC303"/>
  <c r="CX493"/>
  <c r="BU510"/>
  <c r="CB121"/>
  <c r="DR29"/>
  <c r="CA312"/>
  <c r="CB256"/>
  <c r="BW262"/>
  <c r="DP393"/>
  <c r="BW376"/>
  <c r="CC140"/>
  <c r="BT481"/>
  <c r="DD485"/>
  <c r="DP559"/>
  <c r="CC324"/>
  <c r="BY222"/>
  <c r="CA433"/>
  <c r="BU275"/>
  <c r="BU303"/>
  <c r="DP205"/>
  <c r="BY176"/>
  <c r="BT53"/>
  <c r="DB491"/>
  <c r="DR502"/>
  <c r="DS30"/>
  <c r="CA169"/>
  <c r="BY454"/>
  <c r="DB488"/>
  <c r="DQ304"/>
  <c r="BY458"/>
  <c r="DP132"/>
  <c r="DR388"/>
  <c r="CD69"/>
  <c r="DP69"/>
  <c r="DS73"/>
  <c r="DR144"/>
  <c r="BY539"/>
  <c r="BU184"/>
  <c r="DN517"/>
  <c r="DS213"/>
  <c r="CA77"/>
  <c r="CD34"/>
  <c r="BU452"/>
  <c r="DB538"/>
  <c r="BY169"/>
  <c r="DQ281"/>
  <c r="CO567"/>
  <c r="BW55"/>
  <c r="DP117"/>
  <c r="DQ466"/>
  <c r="BY234"/>
  <c r="DP309"/>
  <c r="BY199"/>
  <c r="DR370"/>
  <c r="DP107"/>
  <c r="BT301"/>
  <c r="CC115"/>
  <c r="DR239"/>
  <c r="DQ538"/>
  <c r="DP98"/>
  <c r="CA438"/>
  <c r="BY507"/>
  <c r="CA471"/>
  <c r="BY435"/>
  <c r="DO538"/>
  <c r="CD50"/>
  <c r="DQ80"/>
  <c r="BT286"/>
  <c r="CB177"/>
  <c r="DB551"/>
  <c r="CA102"/>
  <c r="BT445"/>
  <c r="DQ509"/>
  <c r="DO45"/>
  <c r="DO367"/>
  <c r="DO479"/>
  <c r="BW562"/>
  <c r="BT369"/>
  <c r="CE410"/>
  <c r="CX526"/>
  <c r="CC260"/>
  <c r="DP173"/>
  <c r="DS372"/>
  <c r="DR535"/>
  <c r="CA551"/>
  <c r="DO552"/>
  <c r="CD36"/>
  <c r="CD185"/>
  <c r="DP62"/>
  <c r="DP513"/>
  <c r="DQ294"/>
  <c r="DR293"/>
  <c r="CC455"/>
  <c r="DN435"/>
  <c r="CC500"/>
  <c r="BT279"/>
  <c r="CA260"/>
  <c r="BW385"/>
  <c r="DN519"/>
  <c r="DO428"/>
  <c r="DP317"/>
  <c r="CC207"/>
  <c r="CD232"/>
  <c r="DM490"/>
  <c r="DP333"/>
  <c r="BU149"/>
  <c r="BU33"/>
  <c r="DR364"/>
  <c r="BT187"/>
  <c r="CC310"/>
  <c r="CA275"/>
  <c r="CD434"/>
  <c r="CM490"/>
  <c r="DP413"/>
  <c r="DO510"/>
  <c r="CC176"/>
  <c r="CA56"/>
  <c r="DO560"/>
  <c r="CA211"/>
  <c r="CZ570"/>
  <c r="DP477"/>
  <c r="DP473"/>
  <c r="CD299"/>
  <c r="BW321"/>
  <c r="DR76"/>
  <c r="BW152"/>
  <c r="DM484"/>
  <c r="CH268"/>
  <c r="DQ445"/>
  <c r="BU334"/>
  <c r="DR420"/>
  <c r="BY304"/>
  <c r="BT165"/>
  <c r="DS136"/>
  <c r="BW413"/>
  <c r="BW240"/>
  <c r="DQ274"/>
  <c r="DF525"/>
  <c r="CC47"/>
  <c r="BY392"/>
  <c r="BU94"/>
  <c r="CA556"/>
  <c r="BY202"/>
  <c r="BT453"/>
  <c r="CD199"/>
  <c r="CD417"/>
  <c r="DP529"/>
  <c r="BT76"/>
  <c r="DQ148"/>
  <c r="DS97"/>
  <c r="DO491"/>
  <c r="CB339"/>
  <c r="BT366"/>
  <c r="BU500"/>
  <c r="CX539"/>
  <c r="CC119"/>
  <c r="DD539"/>
  <c r="DQ343"/>
  <c r="DR201"/>
  <c r="BT248"/>
  <c r="CC180"/>
  <c r="CL422"/>
  <c r="BY165"/>
  <c r="CD176"/>
  <c r="DR354"/>
  <c r="DP549"/>
  <c r="DP384"/>
  <c r="BY178"/>
  <c r="CB377"/>
  <c r="DQ470"/>
  <c r="CD93"/>
  <c r="CE54"/>
  <c r="BW53"/>
  <c r="CG65"/>
  <c r="DO358"/>
  <c r="DO215"/>
  <c r="DB518"/>
  <c r="DQ144"/>
  <c r="DS94"/>
  <c r="DD565"/>
  <c r="DB509"/>
  <c r="CM518"/>
  <c r="DR534"/>
  <c r="DQ428"/>
  <c r="CC522"/>
  <c r="BW360"/>
  <c r="CA467"/>
  <c r="CB159"/>
  <c r="BY374"/>
  <c r="CD397"/>
  <c r="CB175"/>
  <c r="DB526"/>
  <c r="BW398"/>
  <c r="BY94"/>
  <c r="DO65"/>
  <c r="DR268"/>
  <c r="DQ324"/>
  <c r="DO396"/>
  <c r="BT268"/>
  <c r="BW293"/>
  <c r="CB176"/>
  <c r="CG213"/>
  <c r="BT405"/>
  <c r="DP527"/>
  <c r="DR566"/>
  <c r="DB500"/>
  <c r="DS338"/>
  <c r="CC536"/>
  <c r="DS333"/>
  <c r="DR316"/>
  <c r="BW535"/>
  <c r="DR540"/>
  <c r="CC461"/>
  <c r="DQ37"/>
  <c r="DP234"/>
  <c r="BW169"/>
  <c r="CA494"/>
  <c r="BU546"/>
  <c r="BT63"/>
  <c r="DS266"/>
  <c r="BW138"/>
  <c r="BY402"/>
  <c r="BY352"/>
  <c r="DS204"/>
  <c r="DP152"/>
  <c r="DO561"/>
  <c r="DS347"/>
  <c r="DP188"/>
  <c r="CC451"/>
  <c r="CB135"/>
  <c r="CD165"/>
  <c r="BT309"/>
  <c r="BU32"/>
  <c r="BW317"/>
  <c r="BT510"/>
  <c r="DO321"/>
  <c r="CA78"/>
  <c r="DO337"/>
  <c r="CD304"/>
  <c r="DO559"/>
  <c r="BU53"/>
  <c r="DP565"/>
  <c r="BY455"/>
  <c r="DO9"/>
  <c r="DO255"/>
  <c r="CA171"/>
  <c r="BY197"/>
  <c r="DQ442"/>
  <c r="BT504"/>
  <c r="BY257"/>
  <c r="BY459"/>
  <c r="CA394"/>
  <c r="CC50"/>
  <c r="DR393"/>
  <c r="DR423"/>
  <c r="BU111"/>
  <c r="BY315"/>
  <c r="DS274"/>
  <c r="CB33"/>
  <c r="DQ480"/>
  <c r="BT110"/>
  <c r="DS110"/>
  <c r="DQ413"/>
  <c r="DR506"/>
  <c r="BU346"/>
  <c r="DO356"/>
  <c r="CM522"/>
  <c r="DQ341"/>
  <c r="DP131"/>
  <c r="CD414"/>
  <c r="CX535"/>
  <c r="BU86"/>
  <c r="DN556"/>
  <c r="CC144"/>
  <c r="CA421"/>
  <c r="CB21"/>
  <c r="CX513"/>
  <c r="CC425"/>
  <c r="CA362"/>
  <c r="DO335"/>
  <c r="DQ501"/>
  <c r="BU446"/>
  <c r="CA281"/>
  <c r="DM424"/>
  <c r="CA237"/>
  <c r="DP428"/>
  <c r="BW332"/>
  <c r="CA114"/>
  <c r="DS263"/>
  <c r="DS28"/>
  <c r="DO306"/>
  <c r="DQ177"/>
  <c r="CD430"/>
  <c r="CA66"/>
  <c r="CA80"/>
  <c r="CA431"/>
  <c r="BT213"/>
  <c r="BT464"/>
  <c r="BY99"/>
  <c r="BU162"/>
  <c r="CD454"/>
  <c r="DR386"/>
  <c r="DR40"/>
  <c r="DN439"/>
  <c r="DR151"/>
  <c r="BY223"/>
  <c r="DP174"/>
  <c r="BY275"/>
  <c r="DS237"/>
  <c r="DQ372"/>
  <c r="CC527"/>
  <c r="DP543"/>
  <c r="DF517"/>
  <c r="BU380"/>
  <c r="BY437"/>
  <c r="DS123"/>
  <c r="BT475"/>
  <c r="DB510"/>
  <c r="BY205"/>
  <c r="CA450"/>
  <c r="DQ206"/>
  <c r="DR431"/>
  <c r="CD202"/>
  <c r="DS287"/>
  <c r="BY499"/>
  <c r="CH65"/>
  <c r="CC169"/>
  <c r="CC235"/>
  <c r="BT425"/>
  <c r="DQ565"/>
  <c r="DO438"/>
  <c r="DO332"/>
  <c r="CB234"/>
  <c r="CB130"/>
  <c r="DR269"/>
  <c r="DO420"/>
  <c r="BW52"/>
  <c r="DP493"/>
  <c r="BY50"/>
  <c r="CF335"/>
  <c r="CF65"/>
  <c r="BT375"/>
  <c r="BT486"/>
  <c r="BY246"/>
  <c r="BT377"/>
  <c r="DR21"/>
  <c r="CA266"/>
  <c r="CD425"/>
  <c r="CB361"/>
  <c r="DP515"/>
  <c r="CB236"/>
  <c r="BU557"/>
  <c r="CX527"/>
  <c r="DS409"/>
  <c r="DP122"/>
  <c r="BT54"/>
  <c r="CD60"/>
  <c r="DR62"/>
  <c r="CA93"/>
  <c r="DO77"/>
  <c r="BY415"/>
  <c r="BT195"/>
  <c r="DS364"/>
  <c r="BU110"/>
  <c r="CD349"/>
  <c r="DB561"/>
  <c r="CA568"/>
  <c r="BU528"/>
  <c r="DN473"/>
  <c r="DS19"/>
  <c r="CU563"/>
  <c r="CK273"/>
  <c r="DQ159"/>
  <c r="DB511"/>
  <c r="CA115"/>
  <c r="BW323"/>
  <c r="BU442"/>
  <c r="DP422"/>
  <c r="CA205"/>
  <c r="DR55"/>
  <c r="CM499"/>
  <c r="CD132"/>
  <c r="DP505"/>
  <c r="BY336"/>
  <c r="CA47"/>
  <c r="DB490"/>
  <c r="DN560"/>
  <c r="DR122"/>
  <c r="DO437"/>
  <c r="DQ105"/>
  <c r="BY414"/>
  <c r="DR165"/>
  <c r="DP554"/>
  <c r="BY463"/>
  <c r="DP522"/>
  <c r="CB170"/>
  <c r="CC297"/>
  <c r="DF544"/>
  <c r="CB289"/>
  <c r="CC165"/>
  <c r="CD394"/>
  <c r="BU297"/>
  <c r="CC556"/>
  <c r="BU502"/>
  <c r="DR245"/>
  <c r="DS354"/>
  <c r="CA560"/>
  <c r="DS108"/>
  <c r="DO543"/>
  <c r="DO288"/>
  <c r="DQ419"/>
  <c r="CM491"/>
  <c r="DQ259"/>
  <c r="CC336"/>
  <c r="CB351"/>
  <c r="CB10"/>
  <c r="DR199"/>
  <c r="CC102"/>
  <c r="CM556"/>
  <c r="BU526"/>
  <c r="DS69"/>
  <c r="CC548"/>
  <c r="DS374"/>
  <c r="BY22"/>
  <c r="DR233"/>
  <c r="BT368"/>
  <c r="DN496"/>
  <c r="DP537"/>
  <c r="BT386"/>
  <c r="CA422"/>
  <c r="DR79"/>
  <c r="CA285"/>
  <c r="BY517"/>
  <c r="DR142"/>
  <c r="DO519"/>
  <c r="BT125"/>
  <c r="BT7"/>
  <c r="CD289"/>
  <c r="DO93"/>
  <c r="BY93"/>
  <c r="CA550"/>
  <c r="BY471"/>
  <c r="BU289"/>
  <c r="CV561"/>
  <c r="DS307"/>
  <c r="DO92"/>
  <c r="DP191"/>
  <c r="CT565"/>
  <c r="DS429"/>
  <c r="DO115"/>
  <c r="DR323"/>
  <c r="BY350"/>
  <c r="BT303"/>
  <c r="CD225"/>
  <c r="DQ545"/>
  <c r="DQ374"/>
  <c r="CC18"/>
  <c r="DQ111"/>
  <c r="DN415"/>
  <c r="BT270"/>
  <c r="DO127"/>
  <c r="DO282"/>
  <c r="DP241"/>
  <c r="DF533"/>
  <c r="CA125"/>
  <c r="CC353"/>
  <c r="BT507"/>
  <c r="DR461"/>
  <c r="DM429"/>
  <c r="CB194"/>
  <c r="DB523"/>
  <c r="DR286"/>
  <c r="DQ379"/>
  <c r="CD172"/>
  <c r="CX543"/>
  <c r="DO475"/>
  <c r="CA295"/>
  <c r="BY394"/>
  <c r="DR497"/>
  <c r="CX547"/>
  <c r="DS175"/>
  <c r="CA141"/>
  <c r="DP140"/>
  <c r="CB211"/>
  <c r="DR14"/>
  <c r="DR564"/>
  <c r="CC253"/>
  <c r="CJ245"/>
  <c r="DO470"/>
  <c r="BW115"/>
  <c r="BW395"/>
  <c r="CA43"/>
  <c r="DP23"/>
  <c r="BT553"/>
  <c r="CV569"/>
  <c r="DO279"/>
  <c r="CC348"/>
  <c r="DO57"/>
  <c r="DP356"/>
  <c r="BY332"/>
  <c r="BU490"/>
  <c r="CC478"/>
  <c r="CG54"/>
  <c r="DN454"/>
  <c r="DR537"/>
  <c r="DR291"/>
  <c r="CC540"/>
  <c r="BW333"/>
  <c r="BT444"/>
  <c r="BT244"/>
  <c r="DR123"/>
  <c r="BW170"/>
  <c r="CX564"/>
  <c r="CC287"/>
  <c r="BW477"/>
  <c r="CF339"/>
  <c r="DQ306"/>
  <c r="BT359"/>
  <c r="DR72"/>
  <c r="DS280"/>
  <c r="DS430"/>
  <c r="DP338"/>
  <c r="CD51"/>
  <c r="CM541"/>
  <c r="DD550"/>
  <c r="DO359"/>
  <c r="BY34"/>
  <c r="CC337"/>
  <c r="DF540"/>
  <c r="DP129"/>
  <c r="DB568"/>
  <c r="CC371"/>
  <c r="DR302"/>
  <c r="CB109"/>
  <c r="BU161"/>
  <c r="CC542"/>
  <c r="CB274"/>
  <c r="DP17"/>
  <c r="BY254"/>
  <c r="DR508"/>
  <c r="DO235"/>
  <c r="CC142"/>
  <c r="DP458"/>
  <c r="BW91"/>
  <c r="CC37"/>
  <c r="CB93"/>
  <c r="CC89"/>
  <c r="BY491"/>
  <c r="DO137"/>
  <c r="DR296"/>
  <c r="DD537"/>
  <c r="BY508"/>
  <c r="DP355"/>
  <c r="BY373"/>
  <c r="BW326"/>
  <c r="DP465"/>
  <c r="BY417"/>
  <c r="DQ297"/>
  <c r="BY261"/>
  <c r="CA201"/>
  <c r="CC382"/>
  <c r="BT485"/>
  <c r="CA86"/>
  <c r="CA570"/>
  <c r="BU40"/>
  <c r="BU331"/>
  <c r="BW11"/>
  <c r="DO277"/>
  <c r="BT437"/>
  <c r="DQ342"/>
  <c r="CA360"/>
  <c r="DS377"/>
  <c r="DO81"/>
  <c r="BW473"/>
  <c r="CC155"/>
  <c r="CA168"/>
  <c r="DR260"/>
  <c r="DD525"/>
  <c r="DQ553"/>
  <c r="CM553"/>
  <c r="CO562"/>
  <c r="BT162"/>
  <c r="CC93"/>
  <c r="CX510"/>
  <c r="DO62"/>
  <c r="CC212"/>
  <c r="CD29"/>
  <c r="CD88"/>
  <c r="BU307"/>
  <c r="DR487"/>
  <c r="DP254"/>
  <c r="BT391"/>
  <c r="BW367"/>
  <c r="CD175"/>
  <c r="DP313"/>
  <c r="CA156"/>
  <c r="BY428"/>
  <c r="DQ156"/>
  <c r="BY121"/>
  <c r="BU487"/>
  <c r="DP444"/>
  <c r="CC41"/>
  <c r="DS220"/>
  <c r="BT505"/>
  <c r="CA381"/>
  <c r="CE139"/>
  <c r="DP481"/>
  <c r="DR18"/>
  <c r="DO229"/>
  <c r="DO240"/>
  <c r="CC349"/>
  <c r="CA328"/>
  <c r="CF216"/>
  <c r="DR137"/>
  <c r="CA166"/>
  <c r="CC341"/>
  <c r="BY349"/>
  <c r="BT27"/>
  <c r="DF489"/>
  <c r="DR4"/>
  <c r="B243" i="8"/>
  <c r="D288"/>
  <c r="BD416" i="12"/>
  <c r="B145" i="3"/>
  <c r="ED237" i="12"/>
  <c r="H119" i="3"/>
  <c r="C353"/>
  <c r="AI397" i="8"/>
  <c r="AF415" i="3"/>
  <c r="V267"/>
  <c r="D121"/>
  <c r="D183" i="12"/>
  <c r="P400" i="8"/>
  <c r="H381" i="3"/>
  <c r="AA469"/>
  <c r="C180"/>
  <c r="D182" i="8"/>
  <c r="T441" i="3"/>
  <c r="CD181" i="12"/>
  <c r="AF41" i="3"/>
  <c r="E123"/>
  <c r="U238"/>
  <c r="AB240" i="8"/>
  <c r="H166"/>
  <c r="DD489" i="12"/>
  <c r="C351" i="3"/>
  <c r="O78" i="8"/>
  <c r="B319"/>
  <c r="H301"/>
  <c r="Z286" i="3"/>
  <c r="B313"/>
  <c r="U213"/>
  <c r="T37"/>
  <c r="U336"/>
  <c r="W197"/>
  <c r="Z178"/>
  <c r="DD476" i="12"/>
  <c r="B192" i="8"/>
  <c r="E136" i="3"/>
  <c r="T121" i="8"/>
  <c r="T447" i="3"/>
  <c r="W119"/>
  <c r="E217"/>
  <c r="B116"/>
  <c r="AH355"/>
  <c r="K39"/>
  <c r="V19"/>
  <c r="AF447" i="8"/>
  <c r="W229"/>
  <c r="D309" i="3"/>
  <c r="E109"/>
  <c r="D61" i="12"/>
  <c r="B93" i="3"/>
  <c r="E8"/>
  <c r="W72" i="8"/>
  <c r="U176"/>
  <c r="W50"/>
  <c r="AH224"/>
  <c r="W177" i="3"/>
  <c r="AC75"/>
  <c r="DD557" i="12"/>
  <c r="AH207" i="3"/>
  <c r="AC145"/>
  <c r="W364"/>
  <c r="T44" i="8"/>
  <c r="U164"/>
  <c r="W453"/>
  <c r="AA335" i="3"/>
  <c r="W399" i="8"/>
  <c r="K386" i="3"/>
  <c r="V437" i="8"/>
  <c r="AH422" i="3"/>
  <c r="P320" i="8"/>
  <c r="AB210"/>
  <c r="AA475" i="3"/>
  <c r="AB72" i="8"/>
  <c r="AA425" i="3"/>
  <c r="H258" i="8"/>
  <c r="U408"/>
  <c r="U240"/>
  <c r="K200" i="3"/>
  <c r="AG365"/>
  <c r="T429" i="8"/>
  <c r="C399"/>
  <c r="AG382" i="3"/>
  <c r="AB520" i="8"/>
  <c r="O66"/>
  <c r="CD112" i="12"/>
  <c r="E188" i="3"/>
  <c r="DD559" i="12"/>
  <c r="Z234" i="3"/>
  <c r="K176"/>
  <c r="BD106" i="12"/>
  <c r="I408" i="8"/>
  <c r="J292"/>
  <c r="E212"/>
  <c r="E125" i="3"/>
  <c r="V393" i="8"/>
  <c r="B216" i="3"/>
  <c r="I476" i="8"/>
  <c r="AB452" i="3"/>
  <c r="AB259"/>
  <c r="AA365"/>
  <c r="W248" i="8"/>
  <c r="I124" i="3"/>
  <c r="AG441"/>
  <c r="J372"/>
  <c r="H418" i="8"/>
  <c r="BD281" i="12"/>
  <c r="K438" i="3"/>
  <c r="E241"/>
  <c r="V474" i="8"/>
  <c r="E296"/>
  <c r="H52" i="3"/>
  <c r="BD484" i="12"/>
  <c r="AD134"/>
  <c r="AC350" i="3"/>
  <c r="I138" i="8"/>
  <c r="H145" i="3"/>
  <c r="CD54" i="12"/>
  <c r="J349" i="3"/>
  <c r="B7"/>
  <c r="W334"/>
  <c r="AD477" i="12"/>
  <c r="AF522" i="3"/>
  <c r="AA236"/>
  <c r="E297"/>
  <c r="DD319" i="12"/>
  <c r="D361"/>
  <c r="C105" i="3"/>
  <c r="E114" i="8"/>
  <c r="DD464" i="12"/>
  <c r="K134" i="3"/>
  <c r="K79"/>
  <c r="DD305" i="12"/>
  <c r="H186" i="3"/>
  <c r="DD252" i="12"/>
  <c r="AH179" i="8"/>
  <c r="BD241" i="12"/>
  <c r="W275" i="3"/>
  <c r="BD187" i="12"/>
  <c r="U440" i="3"/>
  <c r="V242"/>
  <c r="U38"/>
  <c r="D120" i="12"/>
  <c r="DD450"/>
  <c r="D6" i="3"/>
  <c r="H288"/>
  <c r="AB280"/>
  <c r="D397" i="8"/>
  <c r="C369"/>
  <c r="J299" i="3"/>
  <c r="AH261" i="8"/>
  <c r="AG86"/>
  <c r="U359"/>
  <c r="N463"/>
  <c r="I91"/>
  <c r="I277"/>
  <c r="T364"/>
  <c r="H377"/>
  <c r="AG122" i="3"/>
  <c r="AB64" i="8"/>
  <c r="P470"/>
  <c r="T80"/>
  <c r="AB438"/>
  <c r="AH274"/>
  <c r="AC482" i="3"/>
  <c r="J394" i="8"/>
  <c r="AC341"/>
  <c r="AB231"/>
  <c r="V213" i="3"/>
  <c r="Z436"/>
  <c r="AH426"/>
  <c r="O455" i="8"/>
  <c r="B343"/>
  <c r="Q520"/>
  <c r="P248"/>
  <c r="K151" i="3"/>
  <c r="ED544" i="12"/>
  <c r="H410" i="8"/>
  <c r="AI91" i="3"/>
  <c r="AF418"/>
  <c r="D92" i="12"/>
  <c r="J125" i="8"/>
  <c r="W17"/>
  <c r="BD490" i="12"/>
  <c r="T201" i="8"/>
  <c r="K90"/>
  <c r="V436" i="3"/>
  <c r="Q335" i="8"/>
  <c r="C188" i="3"/>
  <c r="O303" i="8"/>
  <c r="V170"/>
  <c r="AA443" i="3"/>
  <c r="BD228" i="12"/>
  <c r="CD351"/>
  <c r="AA299" i="3"/>
  <c r="N312" i="8"/>
  <c r="I111"/>
  <c r="P20"/>
  <c r="O90"/>
  <c r="B182"/>
  <c r="E463" i="3"/>
  <c r="CD243" i="12"/>
  <c r="Q275" i="8"/>
  <c r="Z402" i="3"/>
  <c r="T328"/>
  <c r="H436" i="8"/>
  <c r="K55" i="3"/>
  <c r="K358"/>
  <c r="AA103"/>
  <c r="H460" i="8"/>
  <c r="ED159" i="12"/>
  <c r="K100" i="8"/>
  <c r="AA433"/>
  <c r="Z448"/>
  <c r="H409"/>
  <c r="I517"/>
  <c r="Z137"/>
  <c r="B334" i="3"/>
  <c r="D434" i="8"/>
  <c r="Z195" i="3"/>
  <c r="AC273"/>
  <c r="V159"/>
  <c r="D129"/>
  <c r="ED487" i="12"/>
  <c r="AF131" i="8"/>
  <c r="AB462"/>
  <c r="E228" i="3"/>
  <c r="DD385" i="12"/>
  <c r="I198" i="3"/>
  <c r="K174" i="8"/>
  <c r="AG415" i="3"/>
  <c r="D419" i="8"/>
  <c r="N433"/>
  <c r="AH273" i="3"/>
  <c r="V409"/>
  <c r="W4"/>
  <c r="AG323"/>
  <c r="I62"/>
  <c r="BD108" i="12"/>
  <c r="U241" i="3"/>
  <c r="BD274" i="12"/>
  <c r="I407" i="3"/>
  <c r="AI34"/>
  <c r="K459" i="8"/>
  <c r="C358" i="3"/>
  <c r="J146" i="8"/>
  <c r="AG478" i="3"/>
  <c r="B224" i="8"/>
  <c r="U436" i="3"/>
  <c r="B180" i="8"/>
  <c r="AA284" i="3"/>
  <c r="AC275" i="8"/>
  <c r="AF336" i="3"/>
  <c r="AF361"/>
  <c r="AI86"/>
  <c r="Z158" i="8"/>
  <c r="T100" i="3"/>
  <c r="AI444"/>
  <c r="H230"/>
  <c r="DD518" i="12"/>
  <c r="AC451" i="3"/>
  <c r="AD417" i="12"/>
  <c r="ED185"/>
  <c r="T240" i="8"/>
  <c r="H19"/>
  <c r="E81"/>
  <c r="DD103" i="12"/>
  <c r="E404" i="8"/>
  <c r="CD398" i="12"/>
  <c r="N337" i="8"/>
  <c r="B447" i="3"/>
  <c r="U165" i="8"/>
  <c r="I340"/>
  <c r="AC279" i="3"/>
  <c r="D327" i="12"/>
  <c r="W294" i="3"/>
  <c r="AC443"/>
  <c r="V449"/>
  <c r="AB460"/>
  <c r="I354"/>
  <c r="D440" i="12"/>
  <c r="J441" i="3"/>
  <c r="K45"/>
  <c r="AC292"/>
  <c r="E433"/>
  <c r="AI497" i="8"/>
  <c r="I213"/>
  <c r="D239" i="12"/>
  <c r="U235" i="3"/>
  <c r="DD300" i="12"/>
  <c r="BD78"/>
  <c r="D123" i="3"/>
  <c r="D266" i="12"/>
  <c r="AC13" i="3"/>
  <c r="BD417" i="12"/>
  <c r="CD555"/>
  <c r="K392" i="3"/>
  <c r="AC214"/>
  <c r="AC320" i="8"/>
  <c r="AG189" i="3"/>
  <c r="AG283"/>
  <c r="D152"/>
  <c r="AD111" i="12"/>
  <c r="BD383"/>
  <c r="J4" i="8"/>
  <c r="AB350" i="3"/>
  <c r="DD320" i="12"/>
  <c r="AA98" i="3"/>
  <c r="AD467" i="12"/>
  <c r="D262" i="8"/>
  <c r="E320" i="3"/>
  <c r="AG422"/>
  <c r="V378"/>
  <c r="ED404" i="12"/>
  <c r="BD483"/>
  <c r="P319" i="8"/>
  <c r="D106" i="12"/>
  <c r="T122" i="8"/>
  <c r="D494"/>
  <c r="DD117" i="12"/>
  <c r="AF301" i="3"/>
  <c r="AI331"/>
  <c r="Z27"/>
  <c r="U237" i="8"/>
  <c r="BD129" i="12"/>
  <c r="AC216" i="3"/>
  <c r="P295" i="8"/>
  <c r="B465" i="3"/>
  <c r="AB244" i="8"/>
  <c r="G241" i="6"/>
  <c r="U192" i="8"/>
  <c r="W480"/>
  <c r="AH522"/>
  <c r="V7"/>
  <c r="E103" i="3"/>
  <c r="AG426" i="8"/>
  <c r="J88" i="3"/>
  <c r="U130" i="8"/>
  <c r="B7"/>
  <c r="N343"/>
  <c r="E286" i="3"/>
  <c r="O49" i="8"/>
  <c r="J350"/>
  <c r="CD149" i="12"/>
  <c r="F167" i="6"/>
  <c r="AG158" i="8"/>
  <c r="AH383"/>
  <c r="D406"/>
  <c r="AF428"/>
  <c r="AB361" i="3"/>
  <c r="ED366" i="12"/>
  <c r="C429" i="8"/>
  <c r="D434" i="3"/>
  <c r="H364"/>
  <c r="Z456"/>
  <c r="E360" i="8"/>
  <c r="AA258" i="3"/>
  <c r="ED92" i="12"/>
  <c r="CD46"/>
  <c r="V164" i="3"/>
  <c r="B72" i="8"/>
  <c r="Z193" i="3"/>
  <c r="J351" i="8"/>
  <c r="BD118" i="12"/>
  <c r="O238" i="8"/>
  <c r="O311"/>
  <c r="K374"/>
  <c r="P413"/>
  <c r="I82"/>
  <c r="Z272" i="3"/>
  <c r="AG231"/>
  <c r="Q58" i="8"/>
  <c r="AG57" i="3"/>
  <c r="AD89" i="12"/>
  <c r="Z45" i="3"/>
  <c r="C391"/>
  <c r="Z97"/>
  <c r="AA339"/>
  <c r="W88"/>
  <c r="DD524" i="12"/>
  <c r="V139" i="3"/>
  <c r="D373"/>
  <c r="D207" i="8"/>
  <c r="I278" i="3"/>
  <c r="I85"/>
  <c r="AD482" i="12"/>
  <c r="K118" i="8"/>
  <c r="C43" i="3"/>
  <c r="AH373" i="8"/>
  <c r="V60" i="3"/>
  <c r="C83"/>
  <c r="J350"/>
  <c r="AH287"/>
  <c r="O144" i="8"/>
  <c r="J80" i="3"/>
  <c r="H294"/>
  <c r="J247"/>
  <c r="V460"/>
  <c r="AC98"/>
  <c r="E265" i="6"/>
  <c r="AF329" i="8"/>
  <c r="AC390"/>
  <c r="AA56"/>
  <c r="E41"/>
  <c r="B309"/>
  <c r="AA418" i="3"/>
  <c r="AI512"/>
  <c r="J453" i="8"/>
  <c r="AI446" i="3"/>
  <c r="AG13" i="8"/>
  <c r="Z252"/>
  <c r="AC415" i="3"/>
  <c r="B206" i="8"/>
  <c r="BD396" i="12"/>
  <c r="AC4" i="3"/>
  <c r="U136" i="8"/>
  <c r="E160" i="3"/>
  <c r="E289"/>
  <c r="O339" i="8"/>
  <c r="C342"/>
  <c r="ED180" i="12"/>
  <c r="B462" i="8"/>
  <c r="Z528" i="3"/>
  <c r="B443"/>
  <c r="BD368" i="12"/>
  <c r="E380" i="3"/>
  <c r="E87" i="8"/>
  <c r="BD369" i="12"/>
  <c r="E263" i="8"/>
  <c r="AF458" i="3"/>
  <c r="B362" i="8"/>
  <c r="E157"/>
  <c r="J131" i="3"/>
  <c r="AD395" i="12"/>
  <c r="Z449" i="3"/>
  <c r="E401" i="8"/>
  <c r="Z479" i="3"/>
  <c r="T220" i="8"/>
  <c r="B84" i="3"/>
  <c r="J474" i="8"/>
  <c r="I340" i="3"/>
  <c r="D311"/>
  <c r="AB427"/>
  <c r="AI453"/>
  <c r="AI272"/>
  <c r="Z491"/>
  <c r="BD67" i="12"/>
  <c r="K106" i="3"/>
  <c r="AG439"/>
  <c r="Z512"/>
  <c r="P107" i="8"/>
  <c r="C372" i="3"/>
  <c r="BD245" i="12"/>
  <c r="D449" i="3"/>
  <c r="AI56"/>
  <c r="CD14" i="12"/>
  <c r="U219" i="3"/>
  <c r="B460"/>
  <c r="C251" i="8"/>
  <c r="B9"/>
  <c r="AG520"/>
  <c r="C467" i="3"/>
  <c r="DD178" i="12"/>
  <c r="AD87"/>
  <c r="D454"/>
  <c r="H48" i="8"/>
  <c r="K332"/>
  <c r="H71"/>
  <c r="CD180" i="12"/>
  <c r="Z470" i="3"/>
  <c r="W468"/>
  <c r="AC432"/>
  <c r="H110" i="8"/>
  <c r="BD225" i="12"/>
  <c r="AH448" i="3"/>
  <c r="D464"/>
  <c r="C390" i="8"/>
  <c r="B332"/>
  <c r="H431" i="3"/>
  <c r="J53"/>
  <c r="K397" i="8"/>
  <c r="AB40" i="3"/>
  <c r="CD429" i="12"/>
  <c r="I452" i="8"/>
  <c r="O102"/>
  <c r="Q125"/>
  <c r="B490" i="3"/>
  <c r="T277"/>
  <c r="J56"/>
  <c r="V191"/>
  <c r="D366" i="8"/>
  <c r="C32" i="3"/>
  <c r="D118" i="12"/>
  <c r="J141" i="3"/>
  <c r="V24"/>
  <c r="W347" i="8"/>
  <c r="E462" i="3"/>
  <c r="I55"/>
  <c r="AB344"/>
  <c r="DD374" i="12"/>
  <c r="T33" i="8"/>
  <c r="AA355" i="3"/>
  <c r="D438" i="8"/>
  <c r="W163" i="3"/>
  <c r="V258"/>
  <c r="CD308" i="12"/>
  <c r="AA95" i="3"/>
  <c r="T450"/>
  <c r="CD479" i="12"/>
  <c r="W183" i="8"/>
  <c r="K222"/>
  <c r="AD542" i="12"/>
  <c r="AD332"/>
  <c r="V289" i="3"/>
  <c r="AD445" i="12"/>
  <c r="D301"/>
  <c r="AD439"/>
  <c r="U117" i="3"/>
  <c r="B492" i="8"/>
  <c r="K224" i="3"/>
  <c r="Z242" i="8"/>
  <c r="AB360" i="3"/>
  <c r="ED463" i="12"/>
  <c r="AA187" i="3"/>
  <c r="N90" i="8"/>
  <c r="D146" i="12"/>
  <c r="AI361" i="3"/>
  <c r="AF43"/>
  <c r="J98"/>
  <c r="J210"/>
  <c r="Z311"/>
  <c r="W47"/>
  <c r="AH435" i="8"/>
  <c r="E317"/>
  <c r="DD231" i="12"/>
  <c r="AF159" i="3"/>
  <c r="AG230"/>
  <c r="J140"/>
  <c r="J37"/>
  <c r="CD76" i="12"/>
  <c r="O513" i="8"/>
  <c r="ED295" i="12"/>
  <c r="AG418" i="3"/>
  <c r="H88" i="8"/>
  <c r="Z414" i="3"/>
  <c r="H237"/>
  <c r="U124"/>
  <c r="AB239"/>
  <c r="J326"/>
  <c r="H389"/>
  <c r="D122"/>
  <c r="H330"/>
  <c r="CD460" i="12"/>
  <c r="T58" i="8"/>
  <c r="AA36" i="3"/>
  <c r="D58" i="8"/>
  <c r="AC77"/>
  <c r="AB359" i="3"/>
  <c r="CD29" i="12"/>
  <c r="J75" i="3"/>
  <c r="ED158" i="12"/>
  <c r="AI225" i="3"/>
  <c r="K402"/>
  <c r="Z496"/>
  <c r="BD493" i="12"/>
  <c r="AD232"/>
  <c r="B514" i="8"/>
  <c r="V420" i="3"/>
  <c r="F272" i="6"/>
  <c r="G409"/>
  <c r="W330" i="8"/>
  <c r="AF162"/>
  <c r="AA260" i="3"/>
  <c r="AA233" i="8"/>
  <c r="AF473" i="3"/>
  <c r="C29" i="8"/>
  <c r="G287" i="6"/>
  <c r="AA42" i="8"/>
  <c r="Q358"/>
  <c r="O217"/>
  <c r="AH199"/>
  <c r="AC384"/>
  <c r="I181" i="3"/>
  <c r="CD416" i="12"/>
  <c r="K401" i="8"/>
  <c r="AA148"/>
  <c r="J303"/>
  <c r="K441"/>
  <c r="J373" i="3"/>
  <c r="AH509" i="8"/>
  <c r="AC434" i="3"/>
  <c r="AG304" i="8"/>
  <c r="AB520" i="3"/>
  <c r="E293" i="8"/>
  <c r="I314" i="3"/>
  <c r="AD166" i="12"/>
  <c r="AF151" i="3"/>
  <c r="AH498"/>
  <c r="Z201"/>
  <c r="H223"/>
  <c r="AG281"/>
  <c r="K422" i="8"/>
  <c r="D311" i="12"/>
  <c r="CD560"/>
  <c r="AI484" i="3"/>
  <c r="AC455"/>
  <c r="B218" i="8"/>
  <c r="I435"/>
  <c r="K243"/>
  <c r="D191" i="12"/>
  <c r="AG384" i="3"/>
  <c r="AA134"/>
  <c r="J264" i="8"/>
  <c r="AA306" i="3"/>
  <c r="AD396" i="12"/>
  <c r="AH199" i="3"/>
  <c r="B168"/>
  <c r="AG510"/>
  <c r="T395" i="8"/>
  <c r="BD97" i="12"/>
  <c r="D290" i="3"/>
  <c r="D147"/>
  <c r="Z480"/>
  <c r="CD563" i="12"/>
  <c r="W117" i="3"/>
  <c r="U195"/>
  <c r="W374"/>
  <c r="V159" i="8"/>
  <c r="H155" i="3"/>
  <c r="AD461" i="12"/>
  <c r="E482" i="3"/>
  <c r="V11"/>
  <c r="C505" i="8"/>
  <c r="AB260" i="3"/>
  <c r="E507"/>
  <c r="I429"/>
  <c r="N475" i="8"/>
  <c r="V283"/>
  <c r="H505"/>
  <c r="E503"/>
  <c r="N379"/>
  <c r="H157" i="3"/>
  <c r="D29" i="12"/>
  <c r="B314" i="3"/>
  <c r="AH479"/>
  <c r="AC285" i="8"/>
  <c r="B471" i="3"/>
  <c r="Z280"/>
  <c r="T178"/>
  <c r="AA314"/>
  <c r="AC293"/>
  <c r="P29" i="8"/>
  <c r="H130" i="3"/>
  <c r="W292"/>
  <c r="T371"/>
  <c r="E489" i="8"/>
  <c r="C288"/>
  <c r="E39"/>
  <c r="E403" i="3"/>
  <c r="V126"/>
  <c r="D512" i="12"/>
  <c r="B251" i="3"/>
  <c r="AG208"/>
  <c r="CD106" i="12"/>
  <c r="Z117" i="3"/>
  <c r="C76" i="8"/>
  <c r="AF96"/>
  <c r="V318" i="3"/>
  <c r="AC118" i="8"/>
  <c r="Z52"/>
  <c r="AG409"/>
  <c r="AF513"/>
  <c r="U15"/>
  <c r="AI503"/>
  <c r="AF310"/>
  <c r="AC452"/>
  <c r="ED266" i="12"/>
  <c r="J337" i="8"/>
  <c r="Q226"/>
  <c r="J435"/>
  <c r="D197" i="12"/>
  <c r="D362" i="6"/>
  <c r="AD453" i="12"/>
  <c r="AA302" i="8"/>
  <c r="Z410"/>
  <c r="D278" i="12"/>
  <c r="AD138"/>
  <c r="J7" i="8"/>
  <c r="AB342"/>
  <c r="E315"/>
  <c r="AA55" i="3"/>
  <c r="Q42" i="8"/>
  <c r="O178"/>
  <c r="AF514" i="3"/>
  <c r="T383" i="8"/>
  <c r="AH306"/>
  <c r="J40" i="3"/>
  <c r="J315" i="8"/>
  <c r="Z35" i="3"/>
  <c r="I503" i="8"/>
  <c r="K111" i="3"/>
  <c r="D392"/>
  <c r="U360" i="8"/>
  <c r="ED381" i="12"/>
  <c r="T90" i="8"/>
  <c r="Z116" i="3"/>
  <c r="AG261"/>
  <c r="AB57" i="8"/>
  <c r="AA318" i="3"/>
  <c r="C464"/>
  <c r="AF465" i="8"/>
  <c r="DD509" i="12"/>
  <c r="Z499" i="8"/>
  <c r="C446"/>
  <c r="AG130" i="3"/>
  <c r="AB264" i="8"/>
  <c r="W346"/>
  <c r="AD120" i="12"/>
  <c r="ED377"/>
  <c r="W297" i="3"/>
  <c r="D111" i="12"/>
  <c r="H90" i="3"/>
  <c r="Z231" i="8"/>
  <c r="BD256" i="12"/>
  <c r="AA297" i="8"/>
  <c r="B464" i="3"/>
  <c r="C448"/>
  <c r="AA407"/>
  <c r="ED138" i="12"/>
  <c r="B465" i="8"/>
  <c r="E35"/>
  <c r="C490"/>
  <c r="AA391" i="3"/>
  <c r="Z238"/>
  <c r="AB321"/>
  <c r="U312"/>
  <c r="AD105" i="12"/>
  <c r="D240" i="8"/>
  <c r="W90" i="3"/>
  <c r="D151" i="12"/>
  <c r="D87"/>
  <c r="B183" i="8"/>
  <c r="V254" i="3"/>
  <c r="C368" i="8"/>
  <c r="J332" i="3"/>
  <c r="I446" i="8"/>
  <c r="W272" i="3"/>
  <c r="AB100"/>
  <c r="AI44"/>
  <c r="W78"/>
  <c r="J83"/>
  <c r="AC113"/>
  <c r="I344"/>
  <c r="Q314" i="8"/>
  <c r="H215"/>
  <c r="Q115"/>
  <c r="BD431" i="12"/>
  <c r="DD328"/>
  <c r="D465"/>
  <c r="E459" i="3"/>
  <c r="D99"/>
  <c r="U175"/>
  <c r="AC131"/>
  <c r="AI393"/>
  <c r="I228"/>
  <c r="CD283" i="12"/>
  <c r="D472"/>
  <c r="E366" i="3"/>
  <c r="E410" i="8"/>
  <c r="AB225" i="3"/>
  <c r="W447"/>
  <c r="AC188"/>
  <c r="K198"/>
  <c r="AF196"/>
  <c r="DD548" i="12"/>
  <c r="C375" i="8"/>
  <c r="T486" i="3"/>
  <c r="K221" i="8"/>
  <c r="U49" i="3"/>
  <c r="O157" i="8"/>
  <c r="D404" i="3"/>
  <c r="BD516" i="12"/>
  <c r="O201" i="8"/>
  <c r="Z523"/>
  <c r="CD496" i="12"/>
  <c r="CD370"/>
  <c r="W107" i="3"/>
  <c r="C178" i="8"/>
  <c r="AI128" i="3"/>
  <c r="W419" i="8"/>
  <c r="AC387" i="3"/>
  <c r="AC375"/>
  <c r="B154" i="8"/>
  <c r="D278" i="3"/>
  <c r="Z367"/>
  <c r="AG118"/>
  <c r="I405"/>
  <c r="D459" i="8"/>
  <c r="V330"/>
  <c r="W62"/>
  <c r="CD207" i="12"/>
  <c r="D56" i="3"/>
  <c r="Q99" i="8"/>
  <c r="E247" i="3"/>
  <c r="V145"/>
  <c r="AI264"/>
  <c r="C409" i="8"/>
  <c r="B454"/>
  <c r="B370"/>
  <c r="AI414" i="3"/>
  <c r="CD407" i="12"/>
  <c r="C24" i="3"/>
  <c r="B298" i="8"/>
  <c r="B348"/>
  <c r="I109"/>
  <c r="AI20"/>
  <c r="U493" i="3"/>
  <c r="AF155"/>
  <c r="D14" i="12"/>
  <c r="DD506"/>
  <c r="W38" i="3"/>
  <c r="H312"/>
  <c r="AG351"/>
  <c r="E326"/>
  <c r="CD248" i="12"/>
  <c r="AB146" i="3"/>
  <c r="I61"/>
  <c r="CD394" i="12"/>
  <c r="B518" i="8"/>
  <c r="W211"/>
  <c r="AI467" i="3"/>
  <c r="B21"/>
  <c r="C499" i="8"/>
  <c r="B421" i="3"/>
  <c r="T370"/>
  <c r="I431"/>
  <c r="D360" i="12"/>
  <c r="N504" i="8"/>
  <c r="AG29" i="3"/>
  <c r="CD542" i="12"/>
  <c r="K273" i="3"/>
  <c r="DD332" i="12"/>
  <c r="T275" i="3"/>
  <c r="BD464" i="12"/>
  <c r="I267" i="3"/>
  <c r="V234"/>
  <c r="AG177" i="8"/>
  <c r="D384" i="6"/>
  <c r="AI108" i="8"/>
  <c r="AG112"/>
  <c r="AG245"/>
  <c r="U198" i="3"/>
  <c r="U194" i="8"/>
  <c r="Q240"/>
  <c r="AG53"/>
  <c r="C153" i="3"/>
  <c r="AI223"/>
  <c r="H387"/>
  <c r="Q204" i="8"/>
  <c r="E469"/>
  <c r="V440" i="3"/>
  <c r="Q119" i="8"/>
  <c r="Z101"/>
  <c r="AG509"/>
  <c r="T263"/>
  <c r="AA445" i="3"/>
  <c r="D133" i="6"/>
  <c r="I231" i="8"/>
  <c r="J219" i="3"/>
  <c r="W161" i="8"/>
  <c r="AB139" i="3"/>
  <c r="N207" i="8"/>
  <c r="Q9"/>
  <c r="AA524"/>
  <c r="B432"/>
  <c r="AA394"/>
  <c r="AA450" i="3"/>
  <c r="J329"/>
  <c r="AC499"/>
  <c r="I54" i="8"/>
  <c r="K103" i="3"/>
  <c r="K494" i="8"/>
  <c r="AC28" i="3"/>
  <c r="J65" i="8"/>
  <c r="C524" i="3"/>
  <c r="U329"/>
  <c r="Z483"/>
  <c r="AC381"/>
  <c r="C402" i="8"/>
  <c r="AB76"/>
  <c r="ED442" i="12"/>
  <c r="J223" i="3"/>
  <c r="C245" i="8"/>
  <c r="D339"/>
  <c r="J290" i="3"/>
  <c r="W103"/>
  <c r="B47" i="8"/>
  <c r="T389" i="3"/>
  <c r="DD517" i="12"/>
  <c r="K57" i="3"/>
  <c r="D429" i="8"/>
  <c r="CD371" i="12"/>
  <c r="AH74" i="3"/>
  <c r="AD94" i="12"/>
  <c r="H359" i="8"/>
  <c r="J109" i="3"/>
  <c r="H163" i="8"/>
  <c r="D130"/>
  <c r="D361"/>
  <c r="Q54"/>
  <c r="W185" i="3"/>
  <c r="AB96"/>
  <c r="Z71" i="8"/>
  <c r="V49"/>
  <c r="DD282" i="12"/>
  <c r="AF335" i="3"/>
  <c r="E287"/>
  <c r="F346" i="6"/>
  <c r="AA284" i="8"/>
  <c r="V390"/>
  <c r="P390"/>
  <c r="W169"/>
  <c r="U107"/>
  <c r="C177"/>
  <c r="K282"/>
  <c r="B213"/>
  <c r="U93" i="3"/>
  <c r="AH104"/>
  <c r="V304" i="8"/>
  <c r="Q288"/>
  <c r="DD43" i="12"/>
  <c r="U37" i="8"/>
  <c r="C505" i="3"/>
  <c r="AI23"/>
  <c r="I288" i="8"/>
  <c r="K259"/>
  <c r="AI490"/>
  <c r="D460" i="3"/>
  <c r="AC159" i="8"/>
  <c r="AA92" i="3"/>
  <c r="ED205" i="12"/>
  <c r="C515" i="8"/>
  <c r="Z461" i="3"/>
  <c r="B340" i="8"/>
  <c r="D34"/>
  <c r="B345" i="3"/>
  <c r="AG77"/>
  <c r="T315"/>
  <c r="E177"/>
  <c r="AI472"/>
  <c r="BD257" i="12"/>
  <c r="AG279" i="3"/>
  <c r="U154" i="8"/>
  <c r="AF480" i="3"/>
  <c r="AA270"/>
  <c r="H151"/>
  <c r="O16" i="8"/>
  <c r="CD400" i="12"/>
  <c r="BD95"/>
  <c r="I68" i="3"/>
  <c r="E131"/>
  <c r="U514" i="8"/>
  <c r="AC217" i="3"/>
  <c r="T81" i="8"/>
  <c r="U508"/>
  <c r="C376"/>
  <c r="DD306" i="12"/>
  <c r="H144" i="3"/>
  <c r="AG388" i="8"/>
  <c r="N193"/>
  <c r="D169" i="3"/>
  <c r="V130"/>
  <c r="E79"/>
  <c r="AB524"/>
  <c r="J372" i="8"/>
  <c r="AA274" i="3"/>
  <c r="U185" i="8"/>
  <c r="AI115" i="3"/>
  <c r="H201" i="8"/>
  <c r="O51"/>
  <c r="AI498" i="3"/>
  <c r="AF474" i="8"/>
  <c r="V73"/>
  <c r="E512" i="3"/>
  <c r="AD90" i="12"/>
  <c r="BD548"/>
  <c r="Z160" i="8"/>
  <c r="Z510" i="3"/>
  <c r="Q419" i="8"/>
  <c r="H303" i="3"/>
  <c r="AG198"/>
  <c r="K374"/>
  <c r="AF68"/>
  <c r="AA33"/>
  <c r="AH259"/>
  <c r="I365" i="8"/>
  <c r="AA480" i="3"/>
  <c r="AF190"/>
  <c r="H311"/>
  <c r="D402" i="8"/>
  <c r="D264" i="12"/>
  <c r="T211" i="3"/>
  <c r="BD384" i="12"/>
  <c r="ED552"/>
  <c r="P443" i="8"/>
  <c r="H251" i="3"/>
  <c r="D30"/>
  <c r="T106" i="8"/>
  <c r="K281" i="3"/>
  <c r="AF462"/>
  <c r="D178" i="12"/>
  <c r="U137" i="3"/>
  <c r="ED461" i="12"/>
  <c r="AD200"/>
  <c r="AB519" i="8"/>
  <c r="AA464" i="3"/>
  <c r="D221" i="12"/>
  <c r="T5" i="8"/>
  <c r="V173" i="3"/>
  <c r="I18"/>
  <c r="AI4"/>
  <c r="Z122"/>
  <c r="T402"/>
  <c r="E363"/>
  <c r="F244" i="6"/>
  <c r="B509" i="3"/>
  <c r="P110" i="8"/>
  <c r="AF386"/>
  <c r="J398" i="3"/>
  <c r="AA146"/>
  <c r="BD358" i="12"/>
  <c r="AC335" i="3"/>
  <c r="Z336"/>
  <c r="AC311"/>
  <c r="H47" i="8"/>
  <c r="AD141" i="12"/>
  <c r="AB491" i="8"/>
  <c r="E239"/>
  <c r="E509"/>
  <c r="U176" i="3"/>
  <c r="AC114"/>
  <c r="DD150" i="12"/>
  <c r="D312" i="8"/>
  <c r="J181" i="3"/>
  <c r="P516" i="8"/>
  <c r="ED40" i="12"/>
  <c r="K140" i="3"/>
  <c r="K172"/>
  <c r="W312" i="8"/>
  <c r="Z383"/>
  <c r="AG228"/>
  <c r="AF144" i="3"/>
  <c r="DD100" i="12"/>
  <c r="Q92" i="8"/>
  <c r="W164" i="3"/>
  <c r="H148" i="8"/>
  <c r="AA278" i="3"/>
  <c r="D337" i="12"/>
  <c r="Z180" i="3"/>
  <c r="I412"/>
  <c r="Q286" i="8"/>
  <c r="ED269" i="12"/>
  <c r="D458" i="8"/>
  <c r="D486"/>
  <c r="BD502" i="12"/>
  <c r="C262" i="3"/>
  <c r="AI259"/>
  <c r="AB488"/>
  <c r="P63" i="8"/>
  <c r="E195"/>
  <c r="T107"/>
  <c r="AC343"/>
  <c r="ED434" i="12"/>
  <c r="C289" i="3"/>
  <c r="Z99"/>
  <c r="W77"/>
  <c r="AB410"/>
  <c r="D516"/>
  <c r="AG445" i="8"/>
  <c r="AB133"/>
  <c r="AG468"/>
  <c r="V190" i="3"/>
  <c r="AH294" i="8"/>
  <c r="W329" i="3"/>
  <c r="Z81" i="8"/>
  <c r="O69"/>
  <c r="AD269" i="12"/>
  <c r="N399" i="8"/>
  <c r="AC234"/>
  <c r="E9"/>
  <c r="K97"/>
  <c r="AI370"/>
  <c r="AF293" i="3"/>
  <c r="I149"/>
  <c r="K404" i="8"/>
  <c r="F371" i="6"/>
  <c r="C172" i="8"/>
  <c r="AA321"/>
  <c r="Z495" i="3"/>
  <c r="AC242"/>
  <c r="Z395"/>
  <c r="AC226"/>
  <c r="CD356" i="12"/>
  <c r="I335" i="8"/>
  <c r="BD49" i="12"/>
  <c r="I439" i="3"/>
  <c r="AD392" i="12"/>
  <c r="CD104"/>
  <c r="ED153"/>
  <c r="B24" i="3"/>
  <c r="B501" i="8"/>
  <c r="AC435"/>
  <c r="D73"/>
  <c r="H380"/>
  <c r="CD537" i="12"/>
  <c r="D71" i="8"/>
  <c r="DD151" i="12"/>
  <c r="AI515" i="3"/>
  <c r="I102"/>
  <c r="D410"/>
  <c r="DD288" i="12"/>
  <c r="C213" i="8"/>
  <c r="AB441" i="3"/>
  <c r="D476"/>
  <c r="V59"/>
  <c r="U522" i="8"/>
  <c r="B275"/>
  <c r="D165" i="3"/>
  <c r="I300"/>
  <c r="AI276"/>
  <c r="H160" i="8"/>
  <c r="AI43" i="3"/>
  <c r="Z24"/>
  <c r="D460" i="12"/>
  <c r="E193" i="3"/>
  <c r="K344"/>
  <c r="J59"/>
  <c r="I226" i="8"/>
  <c r="K319" i="3"/>
  <c r="AD563" i="12"/>
  <c r="W486" i="3"/>
  <c r="B507"/>
  <c r="Z118"/>
  <c r="H419"/>
  <c r="Q334" i="8"/>
  <c r="AA184"/>
  <c r="T149" i="3"/>
  <c r="AB187"/>
  <c r="DD171" i="12"/>
  <c r="BD291"/>
  <c r="H342" i="3"/>
  <c r="B337"/>
  <c r="BD133" i="12"/>
  <c r="AD29"/>
  <c r="DD153"/>
  <c r="AB302" i="8"/>
  <c r="AD218" i="12"/>
  <c r="Q268" i="8"/>
  <c r="D114" i="12"/>
  <c r="K215" i="8"/>
  <c r="ED534" i="12"/>
  <c r="W170" i="3"/>
  <c r="O286" i="8"/>
  <c r="ED518" i="12"/>
  <c r="E73" i="3"/>
  <c r="AI318"/>
  <c r="E375" i="8"/>
  <c r="T490" i="3"/>
  <c r="H113"/>
  <c r="AG224"/>
  <c r="AH494"/>
  <c r="B41"/>
  <c r="C432"/>
  <c r="AC135"/>
  <c r="AI315" i="8"/>
  <c r="AF520"/>
  <c r="AF95"/>
  <c r="D251" i="6"/>
  <c r="AA221" i="8"/>
  <c r="N200"/>
  <c r="U458"/>
  <c r="AC206" i="3"/>
  <c r="P229" i="8"/>
  <c r="AI377"/>
  <c r="E150" i="6"/>
  <c r="AF453" i="8"/>
  <c r="W510"/>
  <c r="AC386" i="3"/>
  <c r="W404" i="8"/>
  <c r="Z464"/>
  <c r="U389" i="3"/>
  <c r="Z171" i="8"/>
  <c r="AC133"/>
  <c r="Z417"/>
  <c r="H78" i="3"/>
  <c r="P132" i="8"/>
  <c r="W244" i="3"/>
  <c r="C512" i="8"/>
  <c r="D112"/>
  <c r="CD10" i="12"/>
  <c r="Z90" i="3"/>
  <c r="Z354" i="8"/>
  <c r="D95" i="12"/>
  <c r="V45" i="3"/>
  <c r="D194" i="12"/>
  <c r="K265" i="8"/>
  <c r="AB435"/>
  <c r="W382"/>
  <c r="I158"/>
  <c r="BD563" i="12"/>
  <c r="U364" i="3"/>
  <c r="AA230"/>
  <c r="AG513" i="8"/>
  <c r="C191" i="3"/>
  <c r="I24" i="8"/>
  <c r="E144" i="3"/>
  <c r="H520" i="8"/>
  <c r="T401"/>
  <c r="K53"/>
  <c r="T13" i="3"/>
  <c r="E508" i="8"/>
  <c r="BD389" i="12"/>
  <c r="N91" i="8"/>
  <c r="ED124" i="12"/>
  <c r="B151" i="8"/>
  <c r="AD352" i="12"/>
  <c r="V43" i="8"/>
  <c r="H479"/>
  <c r="D158"/>
  <c r="U495" i="3"/>
  <c r="AA476"/>
  <c r="D189"/>
  <c r="AB411" i="8"/>
  <c r="J357" i="3"/>
  <c r="H306" i="8"/>
  <c r="AC401" i="3"/>
  <c r="W122"/>
  <c r="I52" i="8"/>
  <c r="U362"/>
  <c r="H248" i="3"/>
  <c r="K123" i="8"/>
  <c r="BD528" i="12"/>
  <c r="K327" i="8"/>
  <c r="N187"/>
  <c r="AB201" i="3"/>
  <c r="K181" i="8"/>
  <c r="AB454"/>
  <c r="D392" i="12"/>
  <c r="N228" i="8"/>
  <c r="I485"/>
  <c r="AD192" i="12"/>
  <c r="DD532"/>
  <c r="AD430"/>
  <c r="AA279" i="3"/>
  <c r="H227"/>
  <c r="ED202" i="12"/>
  <c r="ED388"/>
  <c r="Q513" i="8"/>
  <c r="U450"/>
  <c r="E330" i="6"/>
  <c r="J245" i="3"/>
  <c r="C25" i="8"/>
  <c r="AB70" i="3"/>
  <c r="AF279"/>
  <c r="Z497" i="8"/>
  <c r="CD299" i="12"/>
  <c r="J120" i="3"/>
  <c r="AA350" i="8"/>
  <c r="DD176" i="12"/>
  <c r="K22" i="8"/>
  <c r="CD436" i="12"/>
  <c r="H325" i="3"/>
  <c r="H232"/>
  <c r="AG119"/>
  <c r="AI271"/>
  <c r="N501" i="8"/>
  <c r="I100"/>
  <c r="AG218" i="3"/>
  <c r="T358"/>
  <c r="I70"/>
  <c r="T8"/>
  <c r="AH464"/>
  <c r="E211" i="8"/>
  <c r="AH140" i="3"/>
  <c r="BD191" i="12"/>
  <c r="H31" i="8"/>
  <c r="T349" i="3"/>
  <c r="B10" i="8"/>
  <c r="P478"/>
  <c r="D216" i="12"/>
  <c r="D172" i="3"/>
  <c r="G36" i="6"/>
  <c r="D403" i="8"/>
  <c r="AA416" i="3"/>
  <c r="C472"/>
  <c r="BD156" i="12"/>
  <c r="BD277"/>
  <c r="AI292" i="3"/>
  <c r="AC508"/>
  <c r="V18"/>
  <c r="W298" i="8"/>
  <c r="D166" i="12"/>
  <c r="D292" i="3"/>
  <c r="AC26"/>
  <c r="D246"/>
  <c r="AC343"/>
  <c r="AC85"/>
  <c r="K94" i="8"/>
  <c r="D385" i="12"/>
  <c r="B171" i="8"/>
  <c r="C113" i="3"/>
  <c r="E293"/>
  <c r="D108" i="8"/>
  <c r="DD392" i="12"/>
  <c r="T300" i="8"/>
  <c r="AI76"/>
  <c r="D478" i="3"/>
  <c r="V388"/>
  <c r="J411"/>
  <c r="AB258"/>
  <c r="B26"/>
  <c r="E460" i="8"/>
  <c r="AI77" i="3"/>
  <c r="K153" i="8"/>
  <c r="U301" i="3"/>
  <c r="I327"/>
  <c r="W160"/>
  <c r="U190"/>
  <c r="K106" i="8"/>
  <c r="I13"/>
  <c r="D21"/>
  <c r="AC355" i="3"/>
  <c r="C417" i="8"/>
  <c r="I497"/>
  <c r="C471" i="3"/>
  <c r="I218"/>
  <c r="AA482"/>
  <c r="CD320" i="12"/>
  <c r="E522" i="8"/>
  <c r="Z169"/>
  <c r="W101"/>
  <c r="AB392"/>
  <c r="E247"/>
  <c r="H327" i="3"/>
  <c r="CD133" i="12"/>
  <c r="C361" i="8"/>
  <c r="H168" i="3"/>
  <c r="AD405" i="12"/>
  <c r="AH49" i="3"/>
  <c r="D526"/>
  <c r="AC358"/>
  <c r="V167"/>
  <c r="U505" i="8"/>
  <c r="Z179"/>
  <c r="V36"/>
  <c r="AH220"/>
  <c r="F142" i="6"/>
  <c r="Z335" i="8"/>
  <c r="T87"/>
  <c r="P215"/>
  <c r="AI231" i="3"/>
  <c r="W177" i="8"/>
  <c r="AF91"/>
  <c r="T330"/>
  <c r="Z148" i="3"/>
  <c r="K120" i="8"/>
  <c r="H402" i="3"/>
  <c r="D107" i="12"/>
  <c r="AC465" i="8"/>
  <c r="W113"/>
  <c r="AA440"/>
  <c r="AG348"/>
  <c r="W219"/>
  <c r="U280"/>
  <c r="D402" i="6"/>
  <c r="Z233" i="8"/>
  <c r="O508"/>
  <c r="Q395"/>
  <c r="AC333"/>
  <c r="AI354"/>
  <c r="Q364"/>
  <c r="C523"/>
  <c r="F249" i="6"/>
  <c r="J59" i="8"/>
  <c r="AB365" i="3"/>
  <c r="W204"/>
  <c r="ED98" i="12"/>
  <c r="Z70" i="8"/>
  <c r="AF26" i="3"/>
  <c r="T392" i="8"/>
  <c r="CD297" i="12"/>
  <c r="AB215" i="8"/>
  <c r="J295" i="3"/>
  <c r="B135"/>
  <c r="U137" i="8"/>
  <c r="I241" i="3"/>
  <c r="V361"/>
  <c r="I156"/>
  <c r="AG518"/>
  <c r="Q69" i="8"/>
  <c r="K150" i="3"/>
  <c r="I426"/>
  <c r="CD219" i="12"/>
  <c r="AH473" i="3"/>
  <c r="W307"/>
  <c r="D342" i="12"/>
  <c r="AG308" i="3"/>
  <c r="DD299" i="12"/>
  <c r="K21" i="3"/>
  <c r="U91"/>
  <c r="AB197"/>
  <c r="BD535" i="12"/>
  <c r="Z421" i="3"/>
  <c r="B19" i="8"/>
  <c r="P177"/>
  <c r="E41" i="3"/>
  <c r="D209" i="12"/>
  <c r="C80" i="3"/>
  <c r="H346"/>
  <c r="AH122"/>
  <c r="AB128"/>
  <c r="D184"/>
  <c r="AI280" i="8"/>
  <c r="AB71"/>
  <c r="AC60"/>
  <c r="U281" i="3"/>
  <c r="D110" i="8"/>
  <c r="B461"/>
  <c r="AD510" i="12"/>
  <c r="B74" i="8"/>
  <c r="O438"/>
  <c r="T430" i="3"/>
  <c r="AB446" i="8"/>
  <c r="O92"/>
  <c r="AF184" i="3"/>
  <c r="V219" i="8"/>
  <c r="T22"/>
  <c r="E444" i="3"/>
  <c r="K367" i="8"/>
  <c r="B75" i="3"/>
  <c r="H452" i="8"/>
  <c r="U187" i="3"/>
  <c r="C87"/>
  <c r="B496" i="8"/>
  <c r="V325" i="3"/>
  <c r="D342" i="6"/>
  <c r="AD389" i="12"/>
  <c r="I288" i="3"/>
  <c r="T18" i="8"/>
  <c r="B270"/>
  <c r="AH297" i="3"/>
  <c r="AG380" i="8"/>
  <c r="W413" i="3"/>
  <c r="AF147"/>
  <c r="W108" i="8"/>
  <c r="E185" i="3"/>
  <c r="D484" i="12"/>
  <c r="N206" i="8"/>
  <c r="BD219" i="12"/>
  <c r="W224" i="3"/>
  <c r="K28"/>
  <c r="T292"/>
  <c r="AI483"/>
  <c r="AI476"/>
  <c r="T81"/>
  <c r="BD553" i="12"/>
  <c r="K408" i="8"/>
  <c r="D195" i="12"/>
  <c r="AD282"/>
  <c r="B299" i="3"/>
  <c r="BD423" i="12"/>
  <c r="U294" i="3"/>
  <c r="K120"/>
  <c r="AH275"/>
  <c r="CD397" i="12"/>
  <c r="I89" i="8"/>
  <c r="E163"/>
  <c r="U20" i="3"/>
  <c r="K44"/>
  <c r="E445"/>
  <c r="V111" i="8"/>
  <c r="CD313" i="12"/>
  <c r="D237" i="8"/>
  <c r="I413" i="3"/>
  <c r="AH465"/>
  <c r="ED109" i="12"/>
  <c r="ED203"/>
  <c r="U94" i="3"/>
  <c r="Z107" i="8"/>
  <c r="AI31" i="3"/>
  <c r="AH453" i="8"/>
  <c r="E324"/>
  <c r="E383"/>
  <c r="V198" i="3"/>
  <c r="AG166"/>
  <c r="CD20" i="12"/>
  <c r="D173" i="3"/>
  <c r="DD228" i="12"/>
  <c r="J134" i="3"/>
  <c r="C91"/>
  <c r="E325"/>
  <c r="BD305" i="12"/>
  <c r="ED319"/>
  <c r="CD531"/>
  <c r="H227" i="8"/>
  <c r="U54" i="3"/>
  <c r="T129"/>
  <c r="W455"/>
  <c r="AH359"/>
  <c r="J39"/>
  <c r="AC189" i="8"/>
  <c r="E106"/>
  <c r="O384"/>
  <c r="AA383" i="3"/>
  <c r="K513" i="8"/>
  <c r="H73"/>
  <c r="AA302" i="3"/>
  <c r="C232" i="8"/>
  <c r="J370" i="3"/>
  <c r="I297"/>
  <c r="I354" i="8"/>
  <c r="AB151" i="3"/>
  <c r="CD26" i="12"/>
  <c r="B504" i="8"/>
  <c r="I77" i="3"/>
  <c r="AG340"/>
  <c r="Q108" i="8"/>
  <c r="BD154" i="12"/>
  <c r="W55" i="3"/>
  <c r="Z146"/>
  <c r="I269" i="8"/>
  <c r="P397"/>
  <c r="AD82" i="12"/>
  <c r="AA357" i="3"/>
  <c r="I373" i="8"/>
  <c r="Z493" i="3"/>
  <c r="Q382" i="8"/>
  <c r="AA165" i="3"/>
  <c r="E443" i="8"/>
  <c r="DD554" i="12"/>
  <c r="J18" i="8"/>
  <c r="U466" i="3"/>
  <c r="D418" i="12"/>
  <c r="J330" i="3"/>
  <c r="K5"/>
  <c r="CD148" i="12"/>
  <c r="AB492" i="3"/>
  <c r="DD451" i="12"/>
  <c r="D94" i="3"/>
  <c r="H237" i="8"/>
  <c r="DD260" i="12"/>
  <c r="Z385" i="3"/>
  <c r="Z374" i="8"/>
  <c r="AB118" i="3"/>
  <c r="AG168"/>
  <c r="N381" i="8"/>
  <c r="J435" i="3"/>
  <c r="C419"/>
  <c r="E25"/>
  <c r="H309"/>
  <c r="B123"/>
  <c r="W319"/>
  <c r="K260"/>
  <c r="J17"/>
  <c r="DD510" i="12"/>
  <c r="E472" i="8"/>
  <c r="U39" i="3"/>
  <c r="AG350"/>
  <c r="K95"/>
  <c r="DD324" i="12"/>
  <c r="Z515" i="3"/>
  <c r="AG109"/>
  <c r="H20"/>
  <c r="B72"/>
  <c r="AH487"/>
  <c r="AD86" i="12"/>
  <c r="B342" i="8"/>
  <c r="D43"/>
  <c r="BD209" i="12"/>
  <c r="C288" i="3"/>
  <c r="E380" i="8"/>
  <c r="B108" i="3"/>
  <c r="I351" i="8"/>
  <c r="D446" i="6"/>
  <c r="AB450" i="8"/>
  <c r="I291"/>
  <c r="AG154"/>
  <c r="D160" i="6"/>
  <c r="I296" i="8"/>
  <c r="D49" i="12"/>
  <c r="I146" i="8"/>
  <c r="J201"/>
  <c r="V15" i="3"/>
  <c r="B392"/>
  <c r="AH276"/>
  <c r="J222" i="8"/>
  <c r="E123"/>
  <c r="V83"/>
  <c r="DD68" i="12"/>
  <c r="H411" i="8"/>
  <c r="N372"/>
  <c r="W74" i="3"/>
  <c r="K413"/>
  <c r="T264" i="8"/>
  <c r="I66"/>
  <c r="U334"/>
  <c r="AD175" i="12"/>
  <c r="I232" i="3"/>
  <c r="CD485" i="12"/>
  <c r="AI249" i="3"/>
  <c r="DD356" i="12"/>
  <c r="D49" i="3"/>
  <c r="C369"/>
  <c r="H129"/>
  <c r="CD43" i="12"/>
  <c r="DD329"/>
  <c r="E167" i="3"/>
  <c r="AA304"/>
  <c r="ED531" i="12"/>
  <c r="CD97"/>
  <c r="AI473" i="3"/>
  <c r="P124" i="8"/>
  <c r="T98" i="3"/>
  <c r="AF117"/>
  <c r="U278"/>
  <c r="BD91" i="12"/>
  <c r="C260" i="8"/>
  <c r="K52"/>
  <c r="I182"/>
  <c r="AH416" i="3"/>
  <c r="AC313" i="8"/>
  <c r="B320"/>
  <c r="AC118" i="3"/>
  <c r="W148"/>
  <c r="DD531" i="12"/>
  <c r="P219" i="8"/>
  <c r="D408" i="6"/>
  <c r="AB368" i="8"/>
  <c r="D407" i="12"/>
  <c r="AB366" i="8"/>
  <c r="AH362" i="3"/>
  <c r="K360"/>
  <c r="U31" i="8"/>
  <c r="K65" i="3"/>
  <c r="AA435"/>
  <c r="O4" i="8"/>
  <c r="U122"/>
  <c r="T465"/>
  <c r="U135" i="3"/>
  <c r="ED183" i="12"/>
  <c r="C342" i="3"/>
  <c r="V144"/>
  <c r="Q309" i="8"/>
  <c r="ED352" i="12"/>
  <c r="O437" i="8"/>
  <c r="D129"/>
  <c r="T51" i="3"/>
  <c r="J160" i="8"/>
  <c r="N16"/>
  <c r="B469"/>
  <c r="ED359" i="12"/>
  <c r="AB517" i="3"/>
  <c r="C441" i="8"/>
  <c r="Z403" i="3"/>
  <c r="AF300"/>
  <c r="D255"/>
  <c r="AF420"/>
  <c r="AH139"/>
  <c r="T446" i="8"/>
  <c r="N419"/>
  <c r="AD369" i="12"/>
  <c r="D298" i="8"/>
  <c r="H334" i="3"/>
  <c r="D301"/>
  <c r="J156"/>
  <c r="K338" i="8"/>
  <c r="AB443" i="3"/>
  <c r="U269"/>
  <c r="C470"/>
  <c r="G426" i="6"/>
  <c r="U236" i="3"/>
  <c r="AD365" i="12"/>
  <c r="B329" i="8"/>
  <c r="N509"/>
  <c r="O467"/>
  <c r="DD413" i="12"/>
  <c r="BD285"/>
  <c r="U309" i="3"/>
  <c r="W63"/>
  <c r="T184"/>
  <c r="AC99"/>
  <c r="O338" i="8"/>
  <c r="E387" i="6"/>
  <c r="U40" i="8"/>
  <c r="F357" i="6"/>
  <c r="N478" i="8"/>
  <c r="AA367"/>
  <c r="AA248" i="3"/>
  <c r="W277" i="8"/>
  <c r="AA368"/>
  <c r="D519"/>
  <c r="D55" i="12"/>
  <c r="O108" i="8"/>
  <c r="K432"/>
  <c r="AH380" i="3"/>
  <c r="U313" i="8"/>
  <c r="BD475" i="12"/>
  <c r="AG423" i="8"/>
  <c r="J397" i="3"/>
  <c r="AA45"/>
  <c r="AA253" i="8"/>
  <c r="U436"/>
  <c r="Z295" i="3"/>
  <c r="B373" i="8"/>
  <c r="D346" i="6"/>
  <c r="O104" i="8"/>
  <c r="U88" i="3"/>
  <c r="K37" i="8"/>
  <c r="W303" i="3"/>
  <c r="AB436" i="8"/>
  <c r="D107"/>
  <c r="B101"/>
  <c r="U326"/>
  <c r="AB241" i="3"/>
  <c r="O417" i="8"/>
  <c r="BD35" i="12"/>
  <c r="I316" i="3"/>
  <c r="D506"/>
  <c r="K115"/>
  <c r="B467" i="8"/>
  <c r="AB99"/>
  <c r="AC494" i="3"/>
  <c r="D257" i="8"/>
  <c r="C397"/>
  <c r="O116"/>
  <c r="AH58" i="3"/>
  <c r="K250"/>
  <c r="AI393" i="8"/>
  <c r="AC438" i="3"/>
  <c r="Z160"/>
  <c r="AD483" i="12"/>
  <c r="D493" i="3"/>
  <c r="AC313"/>
  <c r="DD88" i="12"/>
  <c r="E259" i="3"/>
  <c r="O500" i="8"/>
  <c r="K192"/>
  <c r="B382" i="3"/>
  <c r="Q245" i="8"/>
  <c r="I299"/>
  <c r="DD367" i="12"/>
  <c r="U242" i="3"/>
  <c r="V202"/>
  <c r="T300"/>
  <c r="B192"/>
  <c r="T391"/>
  <c r="AG362"/>
  <c r="AG476" i="8"/>
  <c r="DD217" i="12"/>
  <c r="B74" i="3"/>
  <c r="W321"/>
  <c r="AC52" i="8"/>
  <c r="V260" i="3"/>
  <c r="DD152" i="12"/>
  <c r="AA100" i="3"/>
  <c r="DD534" i="12"/>
  <c r="ED181"/>
  <c r="I337" i="3"/>
  <c r="ED363" i="12"/>
  <c r="AF280" i="3"/>
  <c r="N453" i="8"/>
  <c r="E242" i="3"/>
  <c r="H69"/>
  <c r="P19" i="8"/>
  <c r="E385" i="3"/>
  <c r="I250"/>
  <c r="J44"/>
  <c r="U59"/>
  <c r="C41"/>
  <c r="CD507" i="12"/>
  <c r="I31" i="8"/>
  <c r="AC238" i="3"/>
  <c r="E200"/>
  <c r="K288"/>
  <c r="D441" i="12"/>
  <c r="AC213" i="3"/>
  <c r="E237" i="8"/>
  <c r="AD221" i="12"/>
  <c r="ED36"/>
  <c r="C386" i="3"/>
  <c r="AH349"/>
  <c r="J418"/>
  <c r="DD247" i="12"/>
  <c r="AF344" i="3"/>
  <c r="Z416"/>
  <c r="K341"/>
  <c r="D253" i="12"/>
  <c r="AG391" i="3"/>
  <c r="B77"/>
  <c r="AH230" i="8"/>
  <c r="DD318" i="12"/>
  <c r="AG324" i="3"/>
  <c r="AG150"/>
  <c r="AH383"/>
  <c r="DD47" i="12"/>
  <c r="U203" i="3"/>
  <c r="AI199"/>
  <c r="AB82"/>
  <c r="D213"/>
  <c r="J518" i="8"/>
  <c r="BD420" i="12"/>
  <c r="ED415"/>
  <c r="D90"/>
  <c r="V210" i="3"/>
  <c r="T303"/>
  <c r="Q11" i="8"/>
  <c r="E27" i="3"/>
  <c r="H108" i="8"/>
  <c r="U402" i="3"/>
  <c r="H456" i="8"/>
  <c r="H287" i="3"/>
  <c r="BD549" i="12"/>
  <c r="AF145" i="8"/>
  <c r="E24"/>
  <c r="D409"/>
  <c r="B161" i="3"/>
  <c r="ED392" i="12"/>
  <c r="D281"/>
  <c r="D163"/>
  <c r="B68" i="8"/>
  <c r="CD417" i="12"/>
  <c r="AA511" i="3"/>
  <c r="AH235" i="8"/>
  <c r="AF364" i="3"/>
  <c r="I242"/>
  <c r="AG462"/>
  <c r="ED374" i="12"/>
  <c r="D378" i="3"/>
  <c r="V217"/>
  <c r="AH251"/>
  <c r="DD338" i="12"/>
  <c r="DD475"/>
  <c r="W361" i="3"/>
  <c r="E361"/>
  <c r="D436" i="12"/>
  <c r="Z381" i="3"/>
  <c r="U327"/>
  <c r="K297"/>
  <c r="N329" i="8"/>
  <c r="I54" i="3"/>
  <c r="AD516" i="12"/>
  <c r="J351" i="3"/>
  <c r="DD140" i="12"/>
  <c r="AC81" i="3"/>
  <c r="AB150"/>
  <c r="DD364" i="12"/>
  <c r="D71" i="3"/>
  <c r="I415"/>
  <c r="P165" i="8"/>
  <c r="Z182" i="3"/>
  <c r="CD346" i="12"/>
  <c r="D99" i="8"/>
  <c r="C521" i="3"/>
  <c r="AI520"/>
  <c r="E430" i="8"/>
  <c r="ED116" i="12"/>
  <c r="C203" i="8"/>
  <c r="AF55" i="3"/>
  <c r="D178" i="8"/>
  <c r="K41" i="3"/>
  <c r="AF254" i="8"/>
  <c r="AB468" i="3"/>
  <c r="Z85" i="8"/>
  <c r="P451"/>
  <c r="V193"/>
  <c r="D426" i="6"/>
  <c r="F448"/>
  <c r="D27" i="3"/>
  <c r="Z265"/>
  <c r="AD388" i="12"/>
  <c r="D219" i="3"/>
  <c r="AB273" i="8"/>
  <c r="Z188"/>
  <c r="Q209"/>
  <c r="AG373" i="3"/>
  <c r="T252" i="8"/>
  <c r="D510" i="3"/>
  <c r="I311" i="8"/>
  <c r="H509"/>
  <c r="N512"/>
  <c r="AG273"/>
  <c r="O410"/>
  <c r="D346"/>
  <c r="AI351" i="3"/>
  <c r="V335" i="8"/>
  <c r="E127" i="3"/>
  <c r="P386" i="8"/>
  <c r="B81"/>
  <c r="T113"/>
  <c r="DD321" i="12"/>
  <c r="W289" i="8"/>
  <c r="AH442" i="3"/>
  <c r="N363" i="8"/>
  <c r="AG196" i="3"/>
  <c r="J284"/>
  <c r="B299" i="8"/>
  <c r="H512"/>
  <c r="T147"/>
  <c r="J263"/>
  <c r="AG162" i="3"/>
  <c r="D326" i="6"/>
  <c r="Z497" i="3"/>
  <c r="D321" i="8"/>
  <c r="AC287" i="3"/>
  <c r="H280"/>
  <c r="AF463" i="8"/>
  <c r="U146" i="3"/>
  <c r="K81"/>
  <c r="CD290" i="12"/>
  <c r="AF326" i="8"/>
  <c r="I142"/>
  <c r="AC324" i="3"/>
  <c r="AB347"/>
  <c r="AF243"/>
  <c r="DD549" i="12"/>
  <c r="K189" i="3"/>
  <c r="U283"/>
  <c r="U126"/>
  <c r="AI526"/>
  <c r="C132"/>
  <c r="D164"/>
  <c r="U431"/>
  <c r="E268"/>
  <c r="AC219"/>
  <c r="DD13" i="12"/>
  <c r="H129" i="8"/>
  <c r="ED289" i="12"/>
  <c r="CD272"/>
  <c r="U11" i="3"/>
  <c r="Q90" i="8"/>
  <c r="D40" i="6"/>
  <c r="AH17" i="8"/>
  <c r="I166"/>
  <c r="J82"/>
  <c r="AI469"/>
  <c r="AI314" i="3"/>
  <c r="Q191" i="8"/>
  <c r="K312"/>
  <c r="AI381"/>
  <c r="T299" i="3"/>
  <c r="O280" i="8"/>
  <c r="H94" i="3"/>
  <c r="P493" i="8"/>
  <c r="W419" i="3"/>
  <c r="N277" i="8"/>
  <c r="CD95" i="12"/>
  <c r="E221" i="8"/>
  <c r="T183"/>
  <c r="AG459"/>
  <c r="ED480" i="12"/>
  <c r="V172" i="8"/>
  <c r="F355" i="6"/>
  <c r="T242" i="8"/>
  <c r="D53" i="12"/>
  <c r="C65" i="3"/>
  <c r="K95" i="8"/>
  <c r="C228" i="3"/>
  <c r="D302" i="12"/>
  <c r="D458" i="3"/>
  <c r="E106"/>
  <c r="W162"/>
  <c r="T22"/>
  <c r="AG142"/>
  <c r="AH373"/>
  <c r="AI372"/>
  <c r="I255" i="8"/>
  <c r="AB488"/>
  <c r="AA47"/>
  <c r="P363"/>
  <c r="V430" i="3"/>
  <c r="AA341" i="8"/>
  <c r="BD93" i="12"/>
  <c r="I9" i="8"/>
  <c r="CD440" i="12"/>
  <c r="ED503"/>
  <c r="J172" i="8"/>
  <c r="D52"/>
  <c r="Z417" i="3"/>
  <c r="E168" i="8"/>
  <c r="W302" i="3"/>
  <c r="W44" i="8"/>
  <c r="T72"/>
  <c r="E513" i="3"/>
  <c r="DD379" i="12"/>
  <c r="H401" i="8"/>
  <c r="AA468" i="3"/>
  <c r="DD290" i="12"/>
  <c r="I148" i="8"/>
  <c r="AF23" i="3"/>
  <c r="O396" i="8"/>
  <c r="C111" i="3"/>
  <c r="AB455"/>
  <c r="ED11" i="12"/>
  <c r="W13" i="3"/>
  <c r="V232"/>
  <c r="ED222" i="12"/>
  <c r="Z257" i="3"/>
  <c r="AG432" i="8"/>
  <c r="Z73" i="3"/>
  <c r="W487"/>
  <c r="H246"/>
  <c r="CD473" i="12"/>
  <c r="P379" i="8"/>
  <c r="P109"/>
  <c r="W378" i="3"/>
  <c r="D250" i="12"/>
  <c r="AF47" i="3"/>
  <c r="Z383"/>
  <c r="D164" i="8"/>
  <c r="DD224" i="12"/>
  <c r="AA107" i="3"/>
  <c r="I141"/>
  <c r="ED25" i="12"/>
  <c r="AC359" i="3"/>
  <c r="BD279" i="12"/>
  <c r="B289" i="8"/>
  <c r="CD433" i="12"/>
  <c r="I425" i="3"/>
  <c r="J418" i="8"/>
  <c r="DD49" i="12"/>
  <c r="N378" i="8"/>
  <c r="B281" i="3"/>
  <c r="DD384" i="12"/>
  <c r="H340" i="3"/>
  <c r="AF402"/>
  <c r="AG34"/>
  <c r="D28"/>
  <c r="T287" i="8"/>
  <c r="AI36" i="3"/>
  <c r="D362"/>
  <c r="B138"/>
  <c r="G351" i="6"/>
  <c r="D240" i="3"/>
  <c r="AF160"/>
  <c r="AC203"/>
  <c r="AF46"/>
  <c r="ED80" i="12"/>
  <c r="D384" i="3"/>
  <c r="DD145" i="12"/>
  <c r="AG347" i="3"/>
  <c r="T408"/>
  <c r="AH180"/>
  <c r="ED325" i="12"/>
  <c r="V452" i="3"/>
  <c r="V492" i="8"/>
  <c r="I248" i="3"/>
  <c r="AA413"/>
  <c r="DD530" i="12"/>
  <c r="J51" i="3"/>
  <c r="P369" i="8"/>
  <c r="V357" i="3"/>
  <c r="K328" i="8"/>
  <c r="T18" i="3"/>
  <c r="H245"/>
  <c r="E216"/>
  <c r="AH296"/>
  <c r="C471" i="8"/>
  <c r="AF337" i="3"/>
  <c r="CD305" i="12"/>
  <c r="H364" i="8"/>
  <c r="BD324" i="12"/>
  <c r="AH513" i="3"/>
  <c r="AH270"/>
  <c r="AG210"/>
  <c r="C209"/>
  <c r="B315"/>
  <c r="I365"/>
  <c r="B318"/>
  <c r="W482"/>
  <c r="I121" i="8"/>
  <c r="BD476" i="12"/>
  <c r="AB496" i="8"/>
  <c r="BD539" i="12"/>
  <c r="E428" i="6"/>
  <c r="E484" i="8"/>
  <c r="I130"/>
  <c r="AI110" i="3"/>
  <c r="U212"/>
  <c r="DD240" i="12"/>
  <c r="DD289"/>
  <c r="J54" i="3"/>
  <c r="CD347" i="12"/>
  <c r="I415" i="8"/>
  <c r="AF231" i="3"/>
  <c r="I8"/>
  <c r="T479"/>
  <c r="AC405"/>
  <c r="AC62"/>
  <c r="AF495"/>
  <c r="T133"/>
  <c r="D423" i="12"/>
  <c r="AC278" i="8"/>
  <c r="W151"/>
  <c r="D215" i="6"/>
  <c r="AH39" i="3"/>
  <c r="AG404" i="8"/>
  <c r="C513"/>
  <c r="AH202"/>
  <c r="Q387"/>
  <c r="T437"/>
  <c r="AF257"/>
  <c r="AA149"/>
  <c r="Q279"/>
  <c r="AF137" i="3"/>
  <c r="AB388"/>
  <c r="T279" i="8"/>
  <c r="K255" i="3"/>
  <c r="P160" i="8"/>
  <c r="B141"/>
  <c r="AC198" i="3"/>
  <c r="AI461"/>
  <c r="B390"/>
  <c r="D74" i="8"/>
  <c r="AA46" i="3"/>
  <c r="DD275" i="12"/>
  <c r="B207" i="8"/>
  <c r="B48" i="3"/>
  <c r="B410" i="8"/>
  <c r="AC290"/>
  <c r="B45" i="3"/>
  <c r="U305"/>
  <c r="T56" i="8"/>
  <c r="AI340" i="3"/>
  <c r="O431" i="8"/>
  <c r="D24" i="12"/>
  <c r="AI177" i="3"/>
  <c r="AI270"/>
  <c r="W106"/>
  <c r="T17" i="8"/>
  <c r="Q246"/>
  <c r="AC78" i="3"/>
  <c r="C518" i="8"/>
  <c r="DD491" i="12"/>
  <c r="O247" i="8"/>
  <c r="V142" i="3"/>
  <c r="E451" i="8"/>
  <c r="Z216" i="3"/>
  <c r="Q163" i="8"/>
  <c r="AI265" i="3"/>
  <c r="ED447" i="12"/>
  <c r="T417" i="3"/>
  <c r="CD484" i="12"/>
  <c r="D162"/>
  <c r="E53" i="3"/>
  <c r="ED547" i="12"/>
  <c r="O471" i="8"/>
  <c r="I287" i="3"/>
  <c r="B215"/>
  <c r="W45"/>
  <c r="H231" i="8"/>
  <c r="I135" i="3"/>
  <c r="U350"/>
  <c r="AD107" i="12"/>
  <c r="BD350"/>
  <c r="B419" i="8"/>
  <c r="ED136" i="12"/>
  <c r="W181" i="8"/>
  <c r="O518"/>
  <c r="T203"/>
  <c r="J106" i="3"/>
  <c r="AC82"/>
  <c r="B111"/>
  <c r="C104"/>
  <c r="CD345" i="12"/>
  <c r="W474" i="8"/>
  <c r="D34" i="12"/>
  <c r="H314" i="3"/>
  <c r="AI455" i="8"/>
  <c r="CD426" i="12"/>
  <c r="BD72"/>
  <c r="D139" i="3"/>
  <c r="B146" i="8"/>
  <c r="K175"/>
  <c r="B61" i="3"/>
  <c r="AA453"/>
  <c r="T335"/>
  <c r="K145"/>
  <c r="U15"/>
  <c r="CD384" i="12"/>
  <c r="C22" i="3"/>
  <c r="AC421"/>
  <c r="AG22"/>
  <c r="DD169" i="12"/>
  <c r="U368" i="3"/>
  <c r="ED460" i="12"/>
  <c r="H336" i="8"/>
  <c r="D215" i="3"/>
  <c r="AB53"/>
  <c r="D406" i="6"/>
  <c r="P452" i="8"/>
  <c r="Q344"/>
  <c r="ED48" i="12"/>
  <c r="P157" i="8"/>
  <c r="G387" i="6"/>
  <c r="O183" i="8"/>
  <c r="V355"/>
  <c r="AC513"/>
  <c r="AI52"/>
  <c r="AB389"/>
  <c r="AF374" i="3"/>
  <c r="AA198"/>
  <c r="I17"/>
  <c r="Z450" i="8"/>
  <c r="D152" i="12"/>
  <c r="AF26" i="8"/>
  <c r="AC40" i="3"/>
  <c r="CD363" i="12"/>
  <c r="W145" i="3"/>
  <c r="K309"/>
  <c r="U435"/>
  <c r="T118" i="8"/>
  <c r="E456" i="3"/>
  <c r="AD448" i="12"/>
  <c r="B438" i="3"/>
  <c r="W201" i="8"/>
  <c r="D399" i="3"/>
  <c r="E230" i="8"/>
  <c r="H76" i="3"/>
  <c r="AI33"/>
  <c r="AA15"/>
  <c r="D515"/>
  <c r="O68" i="8"/>
  <c r="J301"/>
  <c r="E148" i="3"/>
  <c r="Q308" i="8"/>
  <c r="AB409"/>
  <c r="D166"/>
  <c r="AA53"/>
  <c r="E82"/>
  <c r="H55"/>
  <c r="BD425" i="12"/>
  <c r="C292" i="8"/>
  <c r="D136" i="12"/>
  <c r="AI121" i="3"/>
  <c r="AA36" i="8"/>
  <c r="T68" i="3"/>
  <c r="AD244" i="12"/>
  <c r="C40" i="3"/>
  <c r="C64"/>
  <c r="DD167" i="12"/>
  <c r="W451" i="3"/>
  <c r="AD500" i="12"/>
  <c r="DD507"/>
  <c r="B222" i="3"/>
  <c r="I312" i="8"/>
  <c r="Z328" i="3"/>
  <c r="U170"/>
  <c r="E332" i="8"/>
  <c r="BD299" i="12"/>
  <c r="E298" i="8"/>
  <c r="D340"/>
  <c r="AA70" i="3"/>
  <c r="Q71" i="8"/>
  <c r="J203"/>
  <c r="V137" i="3"/>
  <c r="AH239" i="8"/>
  <c r="K376" i="3"/>
  <c r="AF303"/>
  <c r="H275"/>
  <c r="Z197"/>
  <c r="U201"/>
  <c r="O423" i="8"/>
  <c r="AB227" i="3"/>
  <c r="D200" i="8"/>
  <c r="AI465" i="3"/>
  <c r="DD436" i="12"/>
  <c r="AD355"/>
  <c r="Z331" i="3"/>
  <c r="AI290"/>
  <c r="B456"/>
  <c r="AA513"/>
  <c r="V79"/>
  <c r="U22"/>
  <c r="I230"/>
  <c r="V40"/>
  <c r="AC446" i="8"/>
  <c r="Z218" i="3"/>
  <c r="E204"/>
  <c r="T212"/>
  <c r="BD168" i="12"/>
  <c r="K310" i="8"/>
  <c r="V204" i="3"/>
  <c r="I375"/>
  <c r="AH312"/>
  <c r="W494" i="8"/>
  <c r="Q129"/>
  <c r="D197" i="3"/>
  <c r="E81"/>
  <c r="Z165" i="8"/>
  <c r="K115"/>
  <c r="T343" i="3"/>
  <c r="CD80" i="12"/>
  <c r="W27" i="8"/>
  <c r="K62" i="3"/>
  <c r="BD264" i="12"/>
  <c r="Z511" i="8"/>
  <c r="D300" i="3"/>
  <c r="AF437"/>
  <c r="K158"/>
  <c r="B402"/>
  <c r="K122"/>
  <c r="B111" i="8"/>
  <c r="C282"/>
  <c r="CD218" i="12"/>
  <c r="AG331" i="3"/>
  <c r="H285" i="8"/>
  <c r="ED274" i="12"/>
  <c r="BD560"/>
  <c r="C186" i="8"/>
  <c r="O177"/>
  <c r="DD284" i="12"/>
  <c r="U75" i="3"/>
  <c r="AG177"/>
  <c r="AA217"/>
  <c r="V230"/>
  <c r="AB181"/>
  <c r="CD105" i="12"/>
  <c r="AA244" i="3"/>
  <c r="AI386" i="8"/>
  <c r="AG395"/>
  <c r="K82" i="3"/>
  <c r="CD166" i="12"/>
  <c r="Q277" i="8"/>
  <c r="B193"/>
  <c r="AD298" i="12"/>
  <c r="Z341" i="8"/>
  <c r="K39"/>
  <c r="H19" i="3"/>
  <c r="W99"/>
  <c r="B130" i="8"/>
  <c r="W41" i="3"/>
  <c r="K24" i="8"/>
  <c r="B484"/>
  <c r="H94"/>
  <c r="AI303" i="3"/>
  <c r="B431" i="8"/>
  <c r="D245"/>
  <c r="U481" i="3"/>
  <c r="W277"/>
  <c r="AI503"/>
  <c r="AB312"/>
  <c r="AC136"/>
  <c r="AG355" i="8"/>
  <c r="AD310" i="12"/>
  <c r="E431" i="3"/>
  <c r="CD528" i="12"/>
  <c r="AA194" i="3"/>
  <c r="AG363"/>
  <c r="K91" i="8"/>
  <c r="AI87" i="3"/>
  <c r="V414"/>
  <c r="AH396" i="8"/>
  <c r="BD220" i="12"/>
  <c r="D60"/>
  <c r="C336" i="3"/>
  <c r="T137"/>
  <c r="I280"/>
  <c r="AC301"/>
  <c r="BD173" i="12"/>
  <c r="Z139" i="3"/>
  <c r="J82"/>
  <c r="CD188" i="12"/>
  <c r="BD466"/>
  <c r="D345" i="3"/>
  <c r="H118"/>
  <c r="AI41" i="8"/>
  <c r="AG268"/>
  <c r="AH301"/>
  <c r="U312"/>
  <c r="Q250"/>
  <c r="AG36"/>
  <c r="AG46"/>
  <c r="AB404"/>
  <c r="AG229" i="3"/>
  <c r="H67"/>
  <c r="U151" i="8"/>
  <c r="V440"/>
  <c r="O120"/>
  <c r="AF83"/>
  <c r="P513"/>
  <c r="CD456" i="12"/>
  <c r="K496" i="8"/>
  <c r="AI418"/>
  <c r="W507"/>
  <c r="P380"/>
  <c r="J328"/>
  <c r="C312"/>
  <c r="Z198"/>
  <c r="Q383"/>
  <c r="D31" i="3"/>
  <c r="E427"/>
  <c r="AC156"/>
  <c r="AF94"/>
  <c r="W113"/>
  <c r="AH85" i="8"/>
  <c r="D114"/>
  <c r="H104" i="3"/>
  <c r="Q472" i="8"/>
  <c r="AB219" i="3"/>
  <c r="E426" i="8"/>
  <c r="H260" i="3"/>
  <c r="I304" i="8"/>
  <c r="ED495" i="12"/>
  <c r="E213" i="8"/>
  <c r="D291" i="3"/>
  <c r="D458" i="6"/>
  <c r="AF62" i="3"/>
  <c r="D299"/>
  <c r="W370"/>
  <c r="I216"/>
  <c r="Z268"/>
  <c r="AC510" i="8"/>
  <c r="H435"/>
  <c r="D506"/>
  <c r="AI299" i="3"/>
  <c r="BD542" i="12"/>
  <c r="E368" i="8"/>
  <c r="I23" i="3"/>
  <c r="AG381" i="8"/>
  <c r="AI175"/>
  <c r="AF192"/>
  <c r="P491"/>
  <c r="Z507"/>
  <c r="O55"/>
  <c r="C285"/>
  <c r="CD209" i="12"/>
  <c r="D18" i="3"/>
  <c r="T463" i="8"/>
  <c r="BD292" i="12"/>
  <c r="O328" i="8"/>
  <c r="I56"/>
  <c r="BD239" i="12"/>
  <c r="B178" i="3"/>
  <c r="J95"/>
  <c r="AB441" i="8"/>
  <c r="N31"/>
  <c r="AH526" i="3"/>
  <c r="AD122" i="12"/>
  <c r="AB61" i="3"/>
  <c r="AI211"/>
  <c r="AC244"/>
  <c r="E471"/>
  <c r="DD206" i="12"/>
  <c r="I334" i="8"/>
  <c r="AF221" i="3"/>
  <c r="J241"/>
  <c r="C87" i="8"/>
  <c r="B53"/>
  <c r="U53" i="3"/>
  <c r="ED280" i="12"/>
  <c r="U160" i="8"/>
  <c r="AB269"/>
  <c r="I190"/>
  <c r="K472"/>
  <c r="AG320" i="3"/>
  <c r="D279" i="8"/>
  <c r="C72" i="3"/>
  <c r="E116"/>
  <c r="V172"/>
  <c r="AD189" i="12"/>
  <c r="D177" i="3"/>
  <c r="AI285"/>
  <c r="CD165" i="12"/>
  <c r="T244" i="3"/>
  <c r="C66"/>
  <c r="C501" i="8"/>
  <c r="T359"/>
  <c r="AC29"/>
  <c r="D249" i="12"/>
  <c r="W133" i="3"/>
  <c r="AD460" i="12"/>
  <c r="AF523" i="8"/>
  <c r="AI478" i="3"/>
  <c r="W359" i="8"/>
  <c r="DD404" i="12"/>
  <c r="J178" i="3"/>
  <c r="I75"/>
  <c r="K171"/>
  <c r="E29"/>
  <c r="B491" i="8"/>
  <c r="AD253" i="12"/>
  <c r="U73" i="3"/>
  <c r="J332" i="8"/>
  <c r="W184" i="3"/>
  <c r="Z273"/>
  <c r="AA110" i="8"/>
  <c r="AH170" i="3"/>
  <c r="AB87"/>
  <c r="H81" i="8"/>
  <c r="I272" i="3"/>
  <c r="P289" i="8"/>
  <c r="D249" i="3"/>
  <c r="CD414" i="12"/>
  <c r="B240" i="8"/>
  <c r="J180"/>
  <c r="K432" i="3"/>
  <c r="C365"/>
  <c r="AD272" i="12"/>
  <c r="O240" i="8"/>
  <c r="J395" i="3"/>
  <c r="K342"/>
  <c r="AC227" i="8"/>
  <c r="H249"/>
  <c r="N32"/>
  <c r="AA24"/>
  <c r="AB63"/>
  <c r="AC22"/>
  <c r="N521"/>
  <c r="J141"/>
  <c r="AI266"/>
  <c r="T13"/>
  <c r="G227" i="6"/>
  <c r="T89" i="8"/>
  <c r="Z398"/>
  <c r="B434" i="3"/>
  <c r="J164" i="8"/>
  <c r="Z363" i="3"/>
  <c r="AD538" i="12"/>
  <c r="DD96"/>
  <c r="AB448" i="8"/>
  <c r="AG302"/>
  <c r="T15"/>
  <c r="V422" i="3"/>
  <c r="P220" i="8"/>
  <c r="I378" i="3"/>
  <c r="AH484" i="8"/>
  <c r="O495"/>
  <c r="AG505"/>
  <c r="T418" i="3"/>
  <c r="J280" i="8"/>
  <c r="U29" i="3"/>
  <c r="AH32"/>
  <c r="AC15"/>
  <c r="T336"/>
  <c r="J419" i="8"/>
  <c r="CD28" i="12"/>
  <c r="B260" i="8"/>
  <c r="V51" i="3"/>
  <c r="W165" i="8"/>
  <c r="B375"/>
  <c r="AB22" i="3"/>
  <c r="H187" i="8"/>
  <c r="AC442" i="3"/>
  <c r="K130" i="8"/>
  <c r="AB448" i="3"/>
  <c r="DD84" i="12"/>
  <c r="E206" i="8"/>
  <c r="AH36" i="3"/>
  <c r="B101"/>
  <c r="ED45" i="12"/>
  <c r="D302" i="8"/>
  <c r="J61" i="3"/>
  <c r="V479" i="8"/>
  <c r="V265"/>
  <c r="T156" i="3"/>
  <c r="B412" i="8"/>
  <c r="V42" i="3"/>
  <c r="N462" i="8"/>
  <c r="O58"/>
  <c r="AB505" i="3"/>
  <c r="U497" i="8"/>
  <c r="T38" i="3"/>
  <c r="BD109" i="12"/>
  <c r="AB354" i="3"/>
  <c r="C186"/>
  <c r="AB295"/>
  <c r="AI263" i="8"/>
  <c r="AH197" i="3"/>
  <c r="O89" i="8"/>
  <c r="AG390" i="3"/>
  <c r="H339"/>
  <c r="AB199"/>
  <c r="DD541" i="12"/>
  <c r="T64" i="3"/>
  <c r="J49"/>
  <c r="B195"/>
  <c r="Z138"/>
  <c r="AI156"/>
  <c r="D142"/>
  <c r="AD288" i="12"/>
  <c r="D174" i="3"/>
  <c r="AG31"/>
  <c r="D7"/>
  <c r="CD411" i="12"/>
  <c r="E97" i="3"/>
  <c r="H438"/>
  <c r="E15" i="8"/>
  <c r="T369" i="3"/>
  <c r="ED89" i="12"/>
  <c r="ED346"/>
  <c r="H425" i="3"/>
  <c r="D251" i="12"/>
  <c r="H440" i="8"/>
  <c r="DD200" i="12"/>
  <c r="C375" i="3"/>
  <c r="I138"/>
  <c r="B246" i="8"/>
  <c r="O241"/>
  <c r="AD135" i="12"/>
  <c r="DD101"/>
  <c r="DD397"/>
  <c r="U231" i="3"/>
  <c r="W147" i="8"/>
  <c r="U298" i="3"/>
  <c r="T297"/>
  <c r="BD207" i="12"/>
  <c r="Z455" i="3"/>
  <c r="AH38"/>
  <c r="BD294" i="12"/>
  <c r="AD223"/>
  <c r="H332" i="3"/>
  <c r="AH496"/>
  <c r="AI252"/>
  <c r="D410" i="12"/>
  <c r="D255"/>
  <c r="CD405"/>
  <c r="O378" i="8"/>
  <c r="AI497" i="3"/>
  <c r="AB293" i="8"/>
  <c r="AC72" i="3"/>
  <c r="AA64"/>
  <c r="O13" i="8"/>
  <c r="B284" i="3"/>
  <c r="O255" i="8"/>
  <c r="I268"/>
  <c r="E117" i="3"/>
  <c r="D45" i="12"/>
  <c r="ED145"/>
  <c r="K419" i="8"/>
  <c r="K509"/>
  <c r="T472"/>
  <c r="E157" i="3"/>
  <c r="B402" i="8"/>
  <c r="AH530" i="3"/>
  <c r="B313" i="8"/>
  <c r="I433" i="3"/>
  <c r="C21"/>
  <c r="D257" i="12"/>
  <c r="W457" i="8"/>
  <c r="CD493" i="12"/>
  <c r="Z450" i="3"/>
  <c r="J87"/>
  <c r="D119" i="8"/>
  <c r="E508" i="3"/>
  <c r="N266" i="8"/>
  <c r="AD159" i="12"/>
  <c r="AC173" i="3"/>
  <c r="AI143"/>
  <c r="E183"/>
  <c r="V433"/>
  <c r="E20" i="8"/>
  <c r="AI256" i="3"/>
  <c r="E311" i="8"/>
  <c r="H170"/>
  <c r="O407"/>
  <c r="DD312" i="12"/>
  <c r="E20" i="3"/>
  <c r="W76"/>
  <c r="W139"/>
  <c r="T253"/>
  <c r="B346"/>
  <c r="T336" i="8"/>
  <c r="D109" i="12"/>
  <c r="Q447" i="8"/>
  <c r="E371" i="3"/>
  <c r="DD99" i="12"/>
  <c r="AD162"/>
  <c r="AI173" i="3"/>
  <c r="ED304" i="12"/>
  <c r="D231" i="3"/>
  <c r="O421" i="8"/>
  <c r="E412" i="3"/>
  <c r="P298" i="8"/>
  <c r="O204"/>
  <c r="BD194" i="12"/>
  <c r="BD36"/>
  <c r="H347" i="3"/>
  <c r="Z126"/>
  <c r="T275" i="8"/>
  <c r="AB57" i="3"/>
  <c r="I177" i="8"/>
  <c r="N60"/>
  <c r="H89"/>
  <c r="E127"/>
  <c r="H375"/>
  <c r="B89"/>
  <c r="G441" i="6"/>
  <c r="E473" i="8"/>
  <c r="AA320" i="3"/>
  <c r="K167"/>
  <c r="T291" i="8"/>
  <c r="AD130" i="12"/>
  <c r="AF136" i="3"/>
  <c r="BD266" i="12"/>
  <c r="AH428" i="3"/>
  <c r="N435" i="8"/>
  <c r="Z301"/>
  <c r="ED558" i="12"/>
  <c r="AC445" i="8"/>
  <c r="AC364"/>
  <c r="E348" i="3"/>
  <c r="J279"/>
  <c r="CD420" i="12"/>
  <c r="AB477" i="3"/>
  <c r="E243"/>
  <c r="AB44"/>
  <c r="ED121" i="12"/>
  <c r="H163" i="3"/>
  <c r="AB491"/>
  <c r="B363"/>
  <c r="AH419"/>
  <c r="E99" i="8"/>
  <c r="C491"/>
  <c r="U92" i="3"/>
  <c r="K60"/>
  <c r="W357"/>
  <c r="CD532" i="12"/>
  <c r="E413" i="8"/>
  <c r="J71" i="3"/>
  <c r="C140"/>
  <c r="CD230" i="12"/>
  <c r="B364" i="8"/>
  <c r="T296"/>
  <c r="H281" i="3"/>
  <c r="Q248" i="8"/>
  <c r="Z486" i="3"/>
  <c r="AA424"/>
  <c r="AI8"/>
  <c r="E485"/>
  <c r="B73"/>
  <c r="CD515" i="12"/>
  <c r="W191" i="3"/>
  <c r="AH396"/>
  <c r="AF91"/>
  <c r="D285"/>
  <c r="C429"/>
  <c r="K443" i="8"/>
  <c r="E60"/>
  <c r="I31" i="3"/>
  <c r="W284"/>
  <c r="D456" i="8"/>
  <c r="AG313" i="3"/>
  <c r="BD37" i="12"/>
  <c r="AD128"/>
  <c r="I514" i="8"/>
  <c r="Z175" i="3"/>
  <c r="AH407"/>
  <c r="B245"/>
  <c r="P399" i="8"/>
  <c r="AB170" i="3"/>
  <c r="C234" i="8"/>
  <c r="B20" i="3"/>
  <c r="AH212"/>
  <c r="V441" i="8"/>
  <c r="I290" i="3"/>
  <c r="ED376" i="12"/>
  <c r="K87" i="3"/>
  <c r="D186"/>
  <c r="AF397"/>
  <c r="J5"/>
  <c r="C231"/>
  <c r="K208" i="8"/>
  <c r="AA417" i="3"/>
  <c r="AB10"/>
  <c r="AG131" i="8"/>
  <c r="C298"/>
  <c r="AA348"/>
  <c r="AG158" i="3"/>
  <c r="AB99"/>
  <c r="W380"/>
  <c r="H127"/>
  <c r="E336" i="8"/>
  <c r="AB78" i="3"/>
  <c r="V14"/>
  <c r="C303" i="8"/>
  <c r="D26" i="3"/>
  <c r="AF411"/>
  <c r="AD225" i="12"/>
  <c r="U153" i="8"/>
  <c r="CD352" i="12"/>
  <c r="V377" i="3"/>
  <c r="V317"/>
  <c r="E358"/>
  <c r="B146"/>
  <c r="DD201" i="12"/>
  <c r="CD62"/>
  <c r="Q313" i="8"/>
  <c r="AB69" i="3"/>
  <c r="AB153"/>
  <c r="ED510" i="12"/>
  <c r="D473"/>
  <c r="AD227"/>
  <c r="U333" i="3"/>
  <c r="D367" i="12"/>
  <c r="K485" i="8"/>
  <c r="P311"/>
  <c r="E444"/>
  <c r="C337" i="3"/>
  <c r="AH63"/>
  <c r="DD480" i="12"/>
  <c r="DD283"/>
  <c r="J324" i="3"/>
  <c r="BD520" i="12"/>
  <c r="BD204"/>
  <c r="V385" i="3"/>
  <c r="V111"/>
  <c r="Z101"/>
  <c r="AH357"/>
  <c r="AB63"/>
  <c r="D253"/>
  <c r="B133"/>
  <c r="AI13"/>
  <c r="ED507" i="12"/>
  <c r="W7" i="3"/>
  <c r="W186"/>
  <c r="AI154"/>
  <c r="D191"/>
  <c r="AD168" i="12"/>
  <c r="T362" i="3"/>
  <c r="AG30"/>
  <c r="AA494"/>
  <c r="Z437"/>
  <c r="AA28"/>
  <c r="AD268" i="12"/>
  <c r="C448" i="8"/>
  <c r="O342"/>
  <c r="CD134" i="12"/>
  <c r="AA255" i="3"/>
  <c r="AI408"/>
  <c r="DD462" i="12"/>
  <c r="E173" i="8"/>
  <c r="T413" i="3"/>
  <c r="AC176"/>
  <c r="N317" i="8"/>
  <c r="H58" i="3"/>
  <c r="B431"/>
  <c r="I440"/>
  <c r="AH385" i="8"/>
  <c r="K231" i="3"/>
  <c r="C457"/>
  <c r="B470" i="8"/>
  <c r="AC194"/>
  <c r="CD364" i="12"/>
  <c r="D437" i="8"/>
  <c r="AA430" i="3"/>
  <c r="K130"/>
  <c r="I318"/>
  <c r="H343"/>
  <c r="BD148" i="12"/>
  <c r="BD418"/>
  <c r="CD217"/>
  <c r="U10" i="3"/>
  <c r="AH432"/>
  <c r="K329"/>
  <c r="AI451"/>
  <c r="AF396"/>
  <c r="Z145"/>
  <c r="C283"/>
  <c r="O468" i="8"/>
  <c r="AA361"/>
  <c r="W208" i="3"/>
  <c r="Z290" i="8"/>
  <c r="AF308" i="3"/>
  <c r="AA48"/>
  <c r="DD519" i="12"/>
  <c r="V32" i="8"/>
  <c r="B410" i="3"/>
  <c r="J76"/>
  <c r="J67"/>
  <c r="AI20"/>
  <c r="V330"/>
  <c r="B181"/>
  <c r="AF488"/>
  <c r="I307"/>
  <c r="CD151" i="12"/>
  <c r="DD456"/>
  <c r="H25" i="3"/>
  <c r="C341"/>
  <c r="J38"/>
  <c r="AC423"/>
  <c r="B264" i="8"/>
  <c r="ED68" i="12"/>
  <c r="J164" i="3"/>
  <c r="H264"/>
  <c r="W85"/>
  <c r="J311"/>
  <c r="Z143"/>
  <c r="W180" i="8"/>
  <c r="DD149" i="12"/>
  <c r="AD491"/>
  <c r="D499"/>
  <c r="I411" i="3"/>
  <c r="I368"/>
  <c r="U371"/>
  <c r="ED258" i="12"/>
  <c r="I263" i="8"/>
  <c r="U300"/>
  <c r="AB158" i="3"/>
  <c r="D10" i="8"/>
  <c r="K232" i="3"/>
  <c r="B42"/>
  <c r="J259" i="8"/>
  <c r="CD522" i="12"/>
  <c r="AG4" i="8"/>
  <c r="W371" i="3"/>
  <c r="J443" i="8"/>
  <c r="T141" i="3"/>
  <c r="AI402"/>
  <c r="AC457"/>
  <c r="T39"/>
  <c r="D324"/>
  <c r="AH151"/>
  <c r="AD98" i="12"/>
  <c r="C22" i="8"/>
  <c r="T415" i="3"/>
  <c r="E169"/>
  <c r="J340"/>
  <c r="BD537" i="12"/>
  <c r="AB351" i="3"/>
  <c r="V407"/>
  <c r="AD133" i="12"/>
  <c r="V353" i="8"/>
  <c r="D71" i="6"/>
  <c r="J261" i="8"/>
  <c r="ED468" i="12"/>
  <c r="D200" i="3"/>
  <c r="U484"/>
  <c r="DD174" i="12"/>
  <c r="E57" i="3"/>
  <c r="C257"/>
  <c r="D469" i="12"/>
  <c r="CD266"/>
  <c r="T108" i="3"/>
  <c r="D376" i="12"/>
  <c r="E280" i="8"/>
  <c r="T278" i="3"/>
  <c r="C267"/>
  <c r="V36"/>
  <c r="N59" i="8"/>
  <c r="H369" i="3"/>
  <c r="AF445"/>
  <c r="AD66" i="12"/>
  <c r="ED333"/>
  <c r="CD486"/>
  <c r="D199" i="8"/>
  <c r="B109" i="3"/>
  <c r="D54"/>
  <c r="T172" i="8"/>
  <c r="H435" i="3"/>
  <c r="I195" i="8"/>
  <c r="P161"/>
  <c r="Q339"/>
  <c r="U426" i="3"/>
  <c r="J422"/>
  <c r="K271"/>
  <c r="J389"/>
  <c r="H192" i="8"/>
  <c r="J369" i="3"/>
  <c r="J302"/>
  <c r="AC372"/>
  <c r="CD60" i="12"/>
  <c r="AD543"/>
  <c r="K370" i="3"/>
  <c r="ED59" i="12"/>
  <c r="U110" i="8"/>
  <c r="AF273"/>
  <c r="V243" i="3"/>
  <c r="AI482" i="8"/>
  <c r="T278"/>
  <c r="W301"/>
  <c r="C65"/>
  <c r="AA13"/>
  <c r="T185" i="3"/>
  <c r="AF333"/>
  <c r="AI375" i="8"/>
  <c r="Z480"/>
  <c r="E448"/>
  <c r="E376"/>
  <c r="P199"/>
  <c r="T203" i="3"/>
  <c r="K421"/>
  <c r="U17"/>
  <c r="I404" i="8"/>
  <c r="W295"/>
  <c r="D252" i="12"/>
  <c r="AA75" i="8"/>
  <c r="O388"/>
  <c r="W246" i="3"/>
  <c r="D327" i="8"/>
  <c r="AH46" i="3"/>
  <c r="AB473"/>
  <c r="H125" i="8"/>
  <c r="N4"/>
  <c r="BD458" i="12"/>
  <c r="J75" i="8"/>
  <c r="C203" i="3"/>
  <c r="B234"/>
  <c r="P198" i="8"/>
  <c r="D264"/>
  <c r="AD508" i="12"/>
  <c r="B252" i="3"/>
  <c r="U453"/>
  <c r="AB255"/>
  <c r="I162"/>
  <c r="H522" i="8"/>
  <c r="U150" i="3"/>
  <c r="BD320" i="12"/>
  <c r="K426" i="3"/>
  <c r="D280" i="12"/>
  <c r="AA427" i="3"/>
  <c r="C454" i="8"/>
  <c r="AH298" i="3"/>
  <c r="D76" i="12"/>
  <c r="ED144"/>
  <c r="ED525"/>
  <c r="BD68"/>
  <c r="AI68" i="3"/>
  <c r="J208"/>
  <c r="U379"/>
  <c r="O367" i="8"/>
  <c r="C274"/>
  <c r="CD539" i="12"/>
  <c r="D226" i="3"/>
  <c r="T237" i="8"/>
  <c r="H376" i="3"/>
  <c r="DD474" i="12"/>
  <c r="D225" i="8"/>
  <c r="T439"/>
  <c r="E353" i="3"/>
  <c r="V163" i="8"/>
  <c r="D85" i="3"/>
  <c r="D505"/>
  <c r="C486"/>
  <c r="C251"/>
  <c r="C235"/>
  <c r="AH353"/>
  <c r="AH206"/>
  <c r="CD140" i="12"/>
  <c r="DD526"/>
  <c r="Z266" i="3"/>
  <c r="C299" i="8"/>
  <c r="ED227" i="12"/>
  <c r="J193" i="3"/>
  <c r="V89"/>
  <c r="AC163"/>
  <c r="D289" i="12"/>
  <c r="K303" i="3"/>
  <c r="D323" i="8"/>
  <c r="AH499"/>
  <c r="AH178"/>
  <c r="B34"/>
  <c r="AB104"/>
  <c r="T66"/>
  <c r="D511"/>
  <c r="Q98"/>
  <c r="AA97" i="3"/>
  <c r="AA122" i="8"/>
  <c r="E28"/>
  <c r="H29"/>
  <c r="AF444" i="3"/>
  <c r="P305" i="8"/>
  <c r="AA287"/>
  <c r="J342"/>
  <c r="D382" i="12"/>
  <c r="C103" i="8"/>
  <c r="C313" i="3"/>
  <c r="V386" i="8"/>
  <c r="J429"/>
  <c r="AF58" i="3"/>
  <c r="D161"/>
  <c r="DD121" i="12"/>
  <c r="B19" i="3"/>
  <c r="ED354" i="12"/>
  <c r="H135" i="3"/>
  <c r="CD503" i="12"/>
  <c r="H196" i="3"/>
  <c r="AB475"/>
  <c r="I511" i="8"/>
  <c r="AD408" i="12"/>
  <c r="D136" i="8"/>
  <c r="AG310" i="3"/>
  <c r="B324"/>
  <c r="Z11"/>
  <c r="D482" i="8"/>
  <c r="D477" i="12"/>
  <c r="U416" i="8"/>
  <c r="BD150" i="12"/>
  <c r="E65" i="3"/>
  <c r="AH83" i="8"/>
  <c r="D81" i="12"/>
  <c r="K64" i="3"/>
  <c r="J204" i="8"/>
  <c r="V340" i="3"/>
  <c r="K19"/>
  <c r="C365" i="8"/>
  <c r="T367"/>
  <c r="AD383" i="12"/>
  <c r="D32"/>
  <c r="ED70"/>
  <c r="I455" i="8"/>
  <c r="E398" i="3"/>
  <c r="N505" i="8"/>
  <c r="K116" i="3"/>
  <c r="Z421" i="8"/>
  <c r="W512"/>
  <c r="AD176" i="12"/>
  <c r="W511" i="8"/>
  <c r="W477"/>
  <c r="B82"/>
  <c r="W426"/>
  <c r="B268" i="3"/>
  <c r="T476"/>
  <c r="BD175" i="12"/>
  <c r="C164" i="3"/>
  <c r="C315"/>
  <c r="D469"/>
  <c r="V379"/>
  <c r="C220" i="8"/>
  <c r="BD86" i="12"/>
  <c r="Q169" i="8"/>
  <c r="D276" i="3"/>
  <c r="CD391" i="12"/>
  <c r="AG346" i="3"/>
  <c r="B68"/>
  <c r="I524" i="8"/>
  <c r="J359"/>
  <c r="V362" i="3"/>
  <c r="C134"/>
  <c r="B119"/>
  <c r="AI64"/>
  <c r="B394" i="8"/>
  <c r="AI245" i="3"/>
  <c r="D29" i="8"/>
  <c r="T177" i="3"/>
  <c r="ED299" i="12"/>
  <c r="AF266" i="3"/>
  <c r="AB25"/>
  <c r="H302"/>
  <c r="T474"/>
  <c r="AD331" i="12"/>
  <c r="E504" i="3"/>
  <c r="Q192" i="8"/>
  <c r="AC42" i="3"/>
  <c r="E393" i="8"/>
  <c r="U427" i="3"/>
  <c r="K353"/>
  <c r="BD477" i="12"/>
  <c r="U58" i="8"/>
  <c r="H295" i="3"/>
  <c r="F367" i="6"/>
  <c r="P477" i="8"/>
  <c r="K41"/>
  <c r="K439"/>
  <c r="AB230" i="3"/>
  <c r="AC507"/>
  <c r="K17"/>
  <c r="K407"/>
  <c r="AI150"/>
  <c r="ED39" i="12"/>
  <c r="C48" i="3"/>
  <c r="DD339" i="12"/>
  <c r="DD27"/>
  <c r="BD20"/>
  <c r="D21"/>
  <c r="D384"/>
  <c r="AH13" i="3"/>
  <c r="AF15"/>
  <c r="D69" i="12"/>
  <c r="BD147"/>
  <c r="D211" i="3"/>
  <c r="U251"/>
  <c r="BD96" i="12"/>
  <c r="DD343"/>
  <c r="J108" i="3"/>
  <c r="AI298"/>
  <c r="J311" i="8"/>
  <c r="B333" i="3"/>
  <c r="DD550" i="12"/>
  <c r="D148"/>
  <c r="H70" i="3"/>
  <c r="AF311"/>
  <c r="B486" i="8"/>
  <c r="K325" i="3"/>
  <c r="I312"/>
  <c r="V259"/>
  <c r="E199"/>
  <c r="W138" i="8"/>
  <c r="I435" i="3"/>
  <c r="AA32"/>
  <c r="J341" i="8"/>
  <c r="T301" i="3"/>
  <c r="AA189"/>
  <c r="K481" i="8"/>
  <c r="J260"/>
  <c r="E256" i="3"/>
  <c r="K357" i="8"/>
  <c r="U396" i="3"/>
  <c r="AC307"/>
  <c r="CD438" i="12"/>
  <c r="C322" i="3"/>
  <c r="B330" i="8"/>
  <c r="AG416" i="3"/>
  <c r="I99"/>
  <c r="I86"/>
  <c r="AF372"/>
  <c r="J77"/>
  <c r="AC269"/>
  <c r="W116"/>
  <c r="AH16"/>
  <c r="Q19" i="8"/>
  <c r="J60" i="3"/>
  <c r="C521" i="8"/>
  <c r="J413" i="3"/>
  <c r="C383"/>
  <c r="CD544" i="12"/>
  <c r="U342" i="3"/>
  <c r="T469" i="8"/>
  <c r="O105"/>
  <c r="AG270"/>
  <c r="K277" i="3"/>
  <c r="D91" i="12"/>
  <c r="H324" i="8"/>
  <c r="W313" i="3"/>
  <c r="C274"/>
  <c r="U304"/>
  <c r="T395"/>
  <c r="P426" i="8"/>
  <c r="W355"/>
  <c r="U196" i="3"/>
  <c r="Q482" i="8"/>
  <c r="BD499" i="12"/>
  <c r="H371" i="8"/>
  <c r="J319" i="3"/>
  <c r="C128" i="8"/>
  <c r="E471"/>
  <c r="P201"/>
  <c r="K387" i="3"/>
  <c r="W30" i="8"/>
  <c r="V76"/>
  <c r="U100" i="3"/>
  <c r="D421" i="12"/>
  <c r="AD156"/>
  <c r="CD138"/>
  <c r="H482" i="8"/>
  <c r="W443" i="3"/>
  <c r="I16" i="8"/>
  <c r="DD493" i="12"/>
  <c r="CD25"/>
  <c r="AD169"/>
  <c r="Z219" i="3"/>
  <c r="W241"/>
  <c r="AH415"/>
  <c r="U414" i="8"/>
  <c r="AB165" i="3"/>
  <c r="V185"/>
  <c r="W173"/>
  <c r="DD544" i="12"/>
  <c r="AA354" i="3"/>
  <c r="U397"/>
  <c r="H354"/>
  <c r="CD442" i="12"/>
  <c r="V334" i="3"/>
  <c r="AD58" i="12"/>
  <c r="T241" i="3"/>
  <c r="C449" i="8"/>
  <c r="K242" i="3"/>
  <c r="AA14"/>
  <c r="C282"/>
  <c r="B367"/>
  <c r="U453" i="8"/>
  <c r="K135" i="3"/>
  <c r="T355"/>
  <c r="C311" i="8"/>
  <c r="C327"/>
  <c r="D451" i="3"/>
  <c r="DD254" i="12"/>
  <c r="J78" i="3"/>
  <c r="D365" i="12"/>
  <c r="Z487" i="3"/>
  <c r="AF149"/>
  <c r="J416"/>
  <c r="Z56"/>
  <c r="CD221" i="12"/>
  <c r="BD308"/>
  <c r="AH233" i="3"/>
  <c r="ED548" i="12"/>
  <c r="K121" i="3"/>
  <c r="AD182" i="12"/>
  <c r="ED532"/>
  <c r="AC194" i="3"/>
  <c r="V12"/>
  <c r="Z70"/>
  <c r="B248"/>
  <c r="BD406" i="12"/>
  <c r="C179" i="8"/>
  <c r="U489" i="3"/>
  <c r="AI33" i="8"/>
  <c r="D179"/>
  <c r="B202"/>
  <c r="AD314" i="12"/>
  <c r="D433" i="3"/>
  <c r="H235"/>
  <c r="AH86"/>
  <c r="B229"/>
  <c r="DD422" i="12"/>
  <c r="B348" i="3"/>
  <c r="C281"/>
  <c r="ED208" i="12"/>
  <c r="BD319"/>
  <c r="K82" i="8"/>
  <c r="J26"/>
  <c r="J12" i="3"/>
  <c r="O478" i="8"/>
  <c r="AA156" i="3"/>
  <c r="DD273" i="12"/>
  <c r="BD215"/>
  <c r="K241" i="3"/>
  <c r="C308"/>
  <c r="I319"/>
  <c r="E264"/>
  <c r="DD203" i="12"/>
  <c r="AC472" i="3"/>
  <c r="H110"/>
  <c r="AF315"/>
  <c r="W227"/>
  <c r="J191"/>
  <c r="AD537" i="12"/>
  <c r="J475" i="8"/>
  <c r="D329" i="12"/>
  <c r="I213" i="3"/>
  <c r="W417"/>
  <c r="T239"/>
  <c r="W217"/>
  <c r="E22"/>
  <c r="AC16"/>
  <c r="AG263"/>
  <c r="E181" i="6"/>
  <c r="AF195" i="3"/>
  <c r="D41" i="12"/>
  <c r="AF486" i="3"/>
  <c r="H8"/>
  <c r="E99"/>
  <c r="O433" i="8"/>
  <c r="P302"/>
  <c r="D359" i="12"/>
  <c r="C202" i="8"/>
  <c r="ED556" i="12"/>
  <c r="B170" i="3"/>
  <c r="AG101"/>
  <c r="H360"/>
  <c r="J86"/>
  <c r="D198" i="12"/>
  <c r="DD233"/>
  <c r="D519" i="3"/>
  <c r="AB77"/>
  <c r="AD144" i="12"/>
  <c r="AI445" i="3"/>
  <c r="E437" i="6"/>
  <c r="J221" i="3"/>
  <c r="D54" i="12"/>
  <c r="B457" i="3"/>
  <c r="D128" i="12"/>
  <c r="AD429"/>
  <c r="U491" i="3"/>
  <c r="J155"/>
  <c r="CD176" i="12"/>
  <c r="AF59" i="3"/>
  <c r="BD473" i="12"/>
  <c r="I11" i="3"/>
  <c r="Z499"/>
  <c r="K512" i="8"/>
  <c r="I336" i="3"/>
  <c r="AD42" i="12"/>
  <c r="I355" i="3"/>
  <c r="CD562" i="12"/>
  <c r="W471" i="3"/>
  <c r="Z385" i="8"/>
  <c r="AB83" i="3"/>
  <c r="T62"/>
  <c r="AG312" i="8"/>
  <c r="V138"/>
  <c r="AH118"/>
  <c r="C410" i="3"/>
  <c r="V87"/>
  <c r="W130"/>
  <c r="P47" i="8"/>
  <c r="Z28" i="3"/>
  <c r="CD241" i="12"/>
  <c r="DD341"/>
  <c r="J142" i="3"/>
  <c r="E475"/>
  <c r="T258"/>
  <c r="Z186"/>
  <c r="E453" i="8"/>
  <c r="U483" i="3"/>
  <c r="CD89" i="12"/>
  <c r="AI95" i="3"/>
  <c r="C238"/>
  <c r="AC106"/>
  <c r="D264"/>
  <c r="B443" i="8"/>
  <c r="ED254" i="12"/>
  <c r="AD399"/>
  <c r="AF95" i="3"/>
  <c r="T449" i="8"/>
  <c r="CD109" i="12"/>
  <c r="C305" i="3"/>
  <c r="V120"/>
  <c r="BD62" i="12"/>
  <c r="AI83" i="3"/>
  <c r="AH201" i="8"/>
  <c r="K308" i="3"/>
  <c r="H51"/>
  <c r="H61"/>
  <c r="V426"/>
  <c r="AD455" i="12"/>
  <c r="C499" i="3"/>
  <c r="I172"/>
  <c r="W363"/>
  <c r="V448"/>
  <c r="AI227"/>
  <c r="AH95"/>
  <c r="I456" i="8"/>
  <c r="P141"/>
  <c r="E360" i="3"/>
  <c r="I315"/>
  <c r="N341" i="8"/>
  <c r="V93" i="3"/>
  <c r="K425"/>
  <c r="N383" i="8"/>
  <c r="T11" i="3"/>
  <c r="D418" i="8"/>
  <c r="I51"/>
  <c r="E204"/>
  <c r="AH172" i="3"/>
  <c r="W300" i="8"/>
  <c r="E457" i="3"/>
  <c r="D127"/>
  <c r="V277"/>
  <c r="AI529"/>
  <c r="AD503" i="12"/>
  <c r="C378" i="8"/>
  <c r="BD104" i="12"/>
  <c r="AH400" i="3"/>
  <c r="AG360" i="8"/>
  <c r="E220" i="3"/>
  <c r="Z12"/>
  <c r="AG289"/>
  <c r="U144"/>
  <c r="DD432" i="12"/>
  <c r="DD279"/>
  <c r="AI428" i="3"/>
  <c r="E168"/>
  <c r="CD547" i="12"/>
  <c r="W257" i="3"/>
  <c r="CD301" i="12"/>
  <c r="B513" i="8"/>
  <c r="U362" i="3"/>
  <c r="K52"/>
  <c r="B59"/>
  <c r="AB390"/>
  <c r="Z291"/>
  <c r="H68" i="8"/>
  <c r="J287" i="3"/>
  <c r="W244" i="8"/>
  <c r="AI121"/>
  <c r="J50"/>
  <c r="K352"/>
  <c r="AD263" i="12"/>
  <c r="I118" i="8"/>
  <c r="C312" i="3"/>
  <c r="I383"/>
  <c r="AF52" i="8"/>
  <c r="D289" i="3"/>
  <c r="E105" i="8"/>
  <c r="W477" i="3"/>
  <c r="D455"/>
  <c r="DD268" i="12"/>
  <c r="AG374" i="3"/>
  <c r="Z506"/>
  <c r="V303"/>
  <c r="U324"/>
  <c r="BD195" i="12"/>
  <c r="B305" i="3"/>
  <c r="H136"/>
  <c r="C460" i="8"/>
  <c r="CD252" i="12"/>
  <c r="AI345" i="3"/>
  <c r="E18"/>
  <c r="AA288"/>
  <c r="DD161" i="12"/>
  <c r="AF193" i="3"/>
  <c r="AG267"/>
  <c r="O427" i="8"/>
  <c r="T6" i="3"/>
  <c r="AB400"/>
  <c r="D159" i="12"/>
  <c r="Z308" i="3"/>
  <c r="B484"/>
  <c r="P384" i="8"/>
  <c r="D43" i="12"/>
  <c r="AH182" i="3"/>
  <c r="AI500"/>
  <c r="T105"/>
  <c r="D195" i="8"/>
  <c r="AG78" i="3"/>
  <c r="V22"/>
  <c r="C472" i="8"/>
  <c r="U106" i="3"/>
  <c r="I126" i="8"/>
  <c r="C215" i="3"/>
  <c r="AD266" i="12"/>
  <c r="AC183" i="3"/>
  <c r="I253"/>
  <c r="AH346" i="8"/>
  <c r="T343"/>
  <c r="AC360" i="3"/>
  <c r="AA437"/>
  <c r="AB459" i="8"/>
  <c r="K7" i="3"/>
  <c r="K316" i="8"/>
  <c r="C216"/>
  <c r="B144"/>
  <c r="E328" i="3"/>
  <c r="DD547" i="12"/>
  <c r="CD559"/>
  <c r="AH264" i="8"/>
  <c r="Z192" i="3"/>
  <c r="T272"/>
  <c r="AA324"/>
  <c r="K184"/>
  <c r="AF467"/>
  <c r="CM65" i="13"/>
  <c r="E263" i="3"/>
  <c r="D419" i="12"/>
  <c r="B139" i="3"/>
  <c r="Q95" i="8"/>
  <c r="AG62" i="3"/>
  <c r="CD461" i="12"/>
  <c r="CZ139" i="13"/>
  <c r="CL139"/>
  <c r="AH128" i="3"/>
  <c r="AH451" i="8"/>
  <c r="V158" i="3"/>
  <c r="E304" i="8"/>
  <c r="I265" i="3"/>
  <c r="W424"/>
  <c r="AI433"/>
  <c r="AC422"/>
  <c r="J132"/>
  <c r="AD44" i="12"/>
  <c r="I170" i="3"/>
  <c r="W331"/>
  <c r="I178"/>
  <c r="T124"/>
  <c r="C177"/>
  <c r="C487" i="8"/>
  <c r="Z267" i="3"/>
  <c r="T86"/>
  <c r="D14"/>
  <c r="E19" i="8"/>
  <c r="H34"/>
  <c r="B407" i="3"/>
  <c r="AF485"/>
  <c r="D307" i="8"/>
  <c r="Z151" i="3"/>
  <c r="P213" i="8"/>
  <c r="AD41" i="12"/>
  <c r="AA399" i="3"/>
  <c r="AD479" i="12"/>
  <c r="H59" i="3"/>
  <c r="CD339" i="12"/>
  <c r="AH418" i="8"/>
  <c r="E62"/>
  <c r="J135"/>
  <c r="AC363" i="3"/>
  <c r="BD454" i="12"/>
  <c r="E324" i="3"/>
  <c r="BD348" i="12"/>
  <c r="Q121" i="8"/>
  <c r="D449" i="12"/>
  <c r="AB421" i="8"/>
  <c r="J193"/>
  <c r="AC424" i="3"/>
  <c r="V237"/>
  <c r="P509" i="8"/>
  <c r="AG238" i="3"/>
  <c r="CL65" i="13"/>
  <c r="CN65"/>
  <c r="DS361"/>
  <c r="CA347"/>
  <c r="DQ414"/>
  <c r="DR344"/>
  <c r="DQ532"/>
  <c r="CB129"/>
  <c r="CA241"/>
  <c r="DS84"/>
  <c r="DP482"/>
  <c r="BU458"/>
  <c r="BU282"/>
  <c r="BU399"/>
  <c r="CC168"/>
  <c r="BW537"/>
  <c r="DD532"/>
  <c r="DP418"/>
  <c r="BU151"/>
  <c r="CD238"/>
  <c r="BW280"/>
  <c r="DS231"/>
  <c r="DS413"/>
  <c r="CC239"/>
  <c r="DP50"/>
  <c r="DS405"/>
  <c r="CA286"/>
  <c r="BU342"/>
  <c r="DP320"/>
  <c r="DP329"/>
  <c r="CD198"/>
  <c r="CC135"/>
  <c r="CM561"/>
  <c r="DP256"/>
  <c r="DO276"/>
  <c r="BT543"/>
  <c r="CA103"/>
  <c r="CC8"/>
  <c r="DM514"/>
  <c r="CC22"/>
  <c r="BY387"/>
  <c r="CC313"/>
  <c r="DR562"/>
  <c r="BT566"/>
  <c r="DS402"/>
  <c r="CC64"/>
  <c r="CL441"/>
  <c r="DS422"/>
  <c r="DR425"/>
  <c r="CA192"/>
  <c r="DQ65"/>
  <c r="DS55"/>
  <c r="DO530"/>
  <c r="CC531"/>
  <c r="BY111"/>
  <c r="DQ121"/>
  <c r="CC128"/>
  <c r="DQ135"/>
  <c r="DR265"/>
  <c r="BT226"/>
  <c r="CC43"/>
  <c r="BT333"/>
  <c r="BW389"/>
  <c r="BW235"/>
  <c r="DO339"/>
  <c r="CC400"/>
  <c r="BY569"/>
  <c r="DP198"/>
  <c r="DO391"/>
  <c r="BW81"/>
  <c r="CA293"/>
  <c r="DQ186"/>
  <c r="CA336"/>
  <c r="DS215"/>
  <c r="CD353"/>
  <c r="CB29"/>
  <c r="CA69"/>
  <c r="BT420"/>
  <c r="CB86"/>
  <c r="DQ242"/>
  <c r="DS415"/>
  <c r="CC538"/>
  <c r="DO134"/>
  <c r="DR128"/>
  <c r="BY337"/>
  <c r="DR118"/>
  <c r="BU292"/>
  <c r="DO505"/>
  <c r="DP227"/>
  <c r="DP115"/>
  <c r="CX499"/>
  <c r="DF4"/>
  <c r="CM562"/>
  <c r="BY341"/>
  <c r="CC283"/>
  <c r="CR560"/>
  <c r="BW189"/>
  <c r="DO454"/>
  <c r="CA356"/>
  <c r="DP210"/>
  <c r="CA109"/>
  <c r="DO297"/>
  <c r="BW33"/>
  <c r="CC181"/>
  <c r="DO238"/>
  <c r="BU57"/>
  <c r="BW205"/>
  <c r="DP343"/>
  <c r="CC35"/>
  <c r="DM472"/>
  <c r="DQ488"/>
  <c r="DO71"/>
  <c r="DP400"/>
  <c r="CC381"/>
  <c r="DN229"/>
  <c r="DR389"/>
  <c r="CX484"/>
  <c r="BU505"/>
  <c r="DQ369"/>
  <c r="BU217"/>
  <c r="DR283"/>
  <c r="DO160"/>
  <c r="DN302"/>
  <c r="DQ465"/>
  <c r="BY174"/>
  <c r="CQ565"/>
  <c r="CC502"/>
  <c r="BT229"/>
  <c r="DF519"/>
  <c r="DQ284"/>
  <c r="CD155"/>
  <c r="BU141"/>
  <c r="BT525"/>
  <c r="BY526"/>
  <c r="CB227"/>
  <c r="DO404"/>
  <c r="CC354"/>
  <c r="CD239"/>
  <c r="BY441"/>
  <c r="CA357"/>
  <c r="BT21"/>
  <c r="BY150"/>
  <c r="BU206"/>
  <c r="CA452"/>
  <c r="DR475"/>
  <c r="BU385"/>
  <c r="CC132"/>
  <c r="DO434"/>
  <c r="BT263"/>
  <c r="BT26"/>
  <c r="BW110"/>
  <c r="DN82"/>
  <c r="DO285"/>
  <c r="DP197"/>
  <c r="CA507"/>
  <c r="CC318"/>
  <c r="DO542"/>
  <c r="DO357"/>
  <c r="BU100"/>
  <c r="DS189"/>
  <c r="CM538"/>
  <c r="BY266"/>
  <c r="CA468"/>
  <c r="CC448"/>
  <c r="BY305"/>
  <c r="CA348"/>
  <c r="CC507"/>
  <c r="CM501"/>
  <c r="CC315"/>
  <c r="CA158"/>
  <c r="DQ239"/>
  <c r="CC291"/>
  <c r="DP42"/>
  <c r="DP500"/>
  <c r="DS40"/>
  <c r="DP467"/>
  <c r="BW25"/>
  <c r="BY228"/>
  <c r="CC549"/>
  <c r="DR312"/>
  <c r="BU357"/>
  <c r="DO336"/>
  <c r="CC392"/>
  <c r="CD436"/>
  <c r="BW392"/>
  <c r="BT404"/>
  <c r="BU250"/>
  <c r="DS95"/>
  <c r="DQ449"/>
  <c r="CN570"/>
  <c r="CU562"/>
  <c r="CA128"/>
  <c r="BT390"/>
  <c r="BU16"/>
  <c r="DP432"/>
  <c r="BU130"/>
  <c r="BT321"/>
  <c r="BW475"/>
  <c r="DQ356"/>
  <c r="DQ301"/>
  <c r="BU514"/>
  <c r="CA338"/>
  <c r="BT282"/>
  <c r="DS198"/>
  <c r="CA370"/>
  <c r="DN543"/>
  <c r="DR346"/>
  <c r="BY184"/>
  <c r="DS103"/>
  <c r="CD365"/>
  <c r="DQ339"/>
  <c r="CA414"/>
  <c r="DQ318"/>
  <c r="BY87"/>
  <c r="BU143"/>
  <c r="CD333"/>
  <c r="DR416"/>
  <c r="DR70"/>
  <c r="CA224"/>
  <c r="CK213"/>
  <c r="BT175"/>
  <c r="BY398"/>
  <c r="CM512"/>
  <c r="DS286"/>
  <c r="CX512"/>
  <c r="CC342"/>
  <c r="BY233"/>
  <c r="DQ54"/>
  <c r="CC555"/>
  <c r="BT218"/>
  <c r="DP81"/>
  <c r="CD361"/>
  <c r="BW222"/>
  <c r="DO407"/>
  <c r="BT142"/>
  <c r="BU66"/>
  <c r="DP404"/>
  <c r="CD146"/>
  <c r="BY43"/>
  <c r="DB544"/>
  <c r="BW327"/>
  <c r="BW522"/>
  <c r="CB161"/>
  <c r="CB395"/>
  <c r="DP226"/>
  <c r="CR569"/>
  <c r="CB123"/>
  <c r="BW309"/>
  <c r="BW542"/>
  <c r="DO220"/>
  <c r="DP509"/>
  <c r="CB366"/>
  <c r="BT530"/>
  <c r="DR102"/>
  <c r="BT506"/>
  <c r="BW551"/>
  <c r="DO6"/>
  <c r="CC554"/>
  <c r="BW555"/>
  <c r="DP280"/>
  <c r="DO273"/>
  <c r="CE268"/>
  <c r="CD64"/>
  <c r="CC389"/>
  <c r="DS18"/>
  <c r="DP506"/>
  <c r="CA95"/>
  <c r="DR513"/>
  <c r="CA238"/>
  <c r="DS313"/>
  <c r="DR237"/>
  <c r="DS225"/>
  <c r="CA44"/>
  <c r="DO486"/>
  <c r="DS417"/>
  <c r="DQ83"/>
  <c r="DO128"/>
  <c r="BT111"/>
  <c r="DN548"/>
  <c r="DQ371"/>
  <c r="BT370"/>
  <c r="DO254"/>
  <c r="BW374"/>
  <c r="CC350"/>
  <c r="DO270"/>
  <c r="DR279"/>
  <c r="CN561"/>
  <c r="DQ325"/>
  <c r="CA379"/>
  <c r="DP461"/>
  <c r="DR351"/>
  <c r="DP503"/>
  <c r="CB371"/>
  <c r="DO307"/>
  <c r="DQ510"/>
  <c r="BW365"/>
  <c r="DQ525"/>
  <c r="DS363"/>
  <c r="DS268"/>
  <c r="CB417"/>
  <c r="CA290"/>
  <c r="DS146"/>
  <c r="BW404"/>
  <c r="DQ560"/>
  <c r="DQ162"/>
  <c r="DS119"/>
  <c r="DR193"/>
  <c r="BU381"/>
  <c r="DP530"/>
  <c r="BW29"/>
  <c r="BY33"/>
  <c r="BT182"/>
  <c r="DQ195"/>
  <c r="BU559"/>
  <c r="CC145"/>
  <c r="DP121"/>
  <c r="CD286"/>
  <c r="DN450"/>
  <c r="DQ97"/>
  <c r="CD23"/>
  <c r="BY31"/>
  <c r="CB238"/>
  <c r="DP246"/>
  <c r="BT25"/>
  <c r="DN231"/>
  <c r="CT561"/>
  <c r="DS174"/>
  <c r="BU262"/>
  <c r="CM523"/>
  <c r="DS181"/>
  <c r="DS325"/>
  <c r="DQ138"/>
  <c r="DM509"/>
  <c r="CB198"/>
  <c r="DP525"/>
  <c r="BW57"/>
  <c r="CM511"/>
  <c r="BY399"/>
  <c r="DO64"/>
  <c r="CB103"/>
  <c r="DQ86"/>
  <c r="BU396"/>
  <c r="BY307"/>
  <c r="BU430"/>
  <c r="DD530"/>
  <c r="CB24"/>
  <c r="CA437"/>
  <c r="DQ247"/>
  <c r="DD556"/>
  <c r="DP35"/>
  <c r="CC408"/>
  <c r="CD315"/>
  <c r="DP460"/>
  <c r="BT312"/>
  <c r="DB536"/>
  <c r="DO100"/>
  <c r="BT114"/>
  <c r="DP56"/>
  <c r="BY90"/>
  <c r="DS53"/>
  <c r="CA555"/>
  <c r="DR65"/>
  <c r="DQ375"/>
  <c r="BT297"/>
  <c r="BW120"/>
  <c r="CB348"/>
  <c r="DO526"/>
  <c r="DN456"/>
  <c r="DP70"/>
  <c r="DE424"/>
  <c r="DS224"/>
  <c r="DP30"/>
  <c r="CC334"/>
  <c r="CD105"/>
  <c r="CC430"/>
  <c r="CA154"/>
  <c r="CD100"/>
  <c r="DO570"/>
  <c r="DS223"/>
  <c r="CC130"/>
  <c r="CN565"/>
  <c r="DR426"/>
  <c r="DP45"/>
  <c r="CA480"/>
  <c r="DO19"/>
  <c r="DO109"/>
  <c r="CB37"/>
  <c r="CB244"/>
  <c r="BW292"/>
  <c r="CD89"/>
  <c r="CL431"/>
  <c r="DP401"/>
  <c r="BW396"/>
  <c r="DP91"/>
  <c r="BT487"/>
  <c r="CE65"/>
  <c r="DS51"/>
  <c r="DS121"/>
  <c r="DP146"/>
  <c r="DQ50"/>
  <c r="BW58"/>
  <c r="BY555"/>
  <c r="BT135"/>
  <c r="CD374"/>
  <c r="BT527"/>
  <c r="DR226"/>
  <c r="CD228"/>
  <c r="BY91"/>
  <c r="CA492"/>
  <c r="DS25"/>
  <c r="BW195"/>
  <c r="BU413"/>
  <c r="CB372"/>
  <c r="BU45"/>
  <c r="CA160"/>
  <c r="CB330"/>
  <c r="CD108"/>
  <c r="BW99"/>
  <c r="DP452"/>
  <c r="DO555"/>
  <c r="BY527"/>
  <c r="BW155"/>
  <c r="DS138"/>
  <c r="BW341"/>
  <c r="CC216"/>
  <c r="DP39"/>
  <c r="DQ472"/>
  <c r="BU119"/>
  <c r="BU434"/>
  <c r="BU4"/>
  <c r="BT371"/>
  <c r="DP15"/>
  <c r="DO508"/>
  <c r="DP76"/>
  <c r="BW211"/>
  <c r="BW350"/>
  <c r="DQ533"/>
  <c r="CC49"/>
  <c r="CA517"/>
  <c r="DR222"/>
  <c r="CC525"/>
  <c r="DS249"/>
  <c r="CC453"/>
  <c r="DS357"/>
  <c r="DO329"/>
  <c r="CC97"/>
  <c r="BY531"/>
  <c r="CB76"/>
  <c r="DS92"/>
  <c r="CC62"/>
  <c r="BW539"/>
  <c r="DO22"/>
  <c r="DO515"/>
  <c r="DS330"/>
  <c r="DP526"/>
  <c r="CJ54"/>
  <c r="CC468"/>
  <c r="CC326"/>
  <c r="BT284"/>
  <c r="DO383"/>
  <c r="DR563"/>
  <c r="CB85"/>
  <c r="DB550"/>
  <c r="DO198"/>
  <c r="CB58"/>
  <c r="DR525"/>
  <c r="CC530"/>
  <c r="DN541"/>
  <c r="BU129"/>
  <c r="BT239"/>
  <c r="BT523"/>
  <c r="BY512"/>
  <c r="CA76"/>
  <c r="DR305"/>
  <c r="DP497"/>
  <c r="BU179"/>
  <c r="DO78"/>
  <c r="BW177"/>
  <c r="BW311"/>
  <c r="BU497"/>
  <c r="DP277"/>
  <c r="DO117"/>
  <c r="BY351"/>
  <c r="BW88"/>
  <c r="BY180"/>
  <c r="BY436"/>
  <c r="DS300"/>
  <c r="DP220"/>
  <c r="CC483"/>
  <c r="CX505"/>
  <c r="CM546"/>
  <c r="CA418"/>
  <c r="CC226"/>
  <c r="CB61"/>
  <c r="CD405"/>
  <c r="BT216"/>
  <c r="CC129"/>
  <c r="BT346"/>
  <c r="DO107"/>
  <c r="BW378"/>
  <c r="BY331"/>
  <c r="CA113"/>
  <c r="CC262"/>
  <c r="DQ311"/>
  <c r="DP25"/>
  <c r="CB115"/>
  <c r="DO143"/>
  <c r="CC340"/>
  <c r="BT108"/>
  <c r="CC427"/>
  <c r="BU83"/>
  <c r="BY273"/>
  <c r="DP192"/>
  <c r="CC84"/>
  <c r="DR126"/>
  <c r="DN514"/>
  <c r="DO24"/>
  <c r="CC157"/>
  <c r="CD150"/>
  <c r="DS401"/>
  <c r="CC529"/>
  <c r="DP159"/>
  <c r="BW559"/>
  <c r="DQ353"/>
  <c r="DQ283"/>
  <c r="BT4"/>
  <c r="CA96"/>
  <c r="BT224"/>
  <c r="DR536"/>
  <c r="CB101"/>
  <c r="CX537"/>
  <c r="DR164"/>
  <c r="BY19"/>
  <c r="DQ248"/>
  <c r="DQ10"/>
  <c r="DQ279"/>
  <c r="DR54"/>
  <c r="CB66"/>
  <c r="DQ215"/>
  <c r="BT43"/>
  <c r="DB557"/>
  <c r="DS83"/>
  <c r="BW158"/>
  <c r="CC6"/>
  <c r="CC268"/>
  <c r="CB279"/>
  <c r="BU538"/>
  <c r="BU46"/>
  <c r="BT159"/>
  <c r="BU159"/>
  <c r="DN78"/>
  <c r="DO69"/>
  <c r="DP32"/>
  <c r="CA279"/>
  <c r="DO178"/>
  <c r="CB344"/>
  <c r="DR22"/>
  <c r="DO365"/>
  <c r="DB547"/>
  <c r="CB364"/>
  <c r="BU200"/>
  <c r="DS6"/>
  <c r="DO14"/>
  <c r="DQ321"/>
  <c r="CB221"/>
  <c r="DQ399"/>
  <c r="DP429"/>
  <c r="CC272"/>
  <c r="BY177"/>
  <c r="DR295"/>
  <c r="DR355"/>
  <c r="CA70"/>
  <c r="CB22"/>
  <c r="CA508"/>
  <c r="BW534"/>
  <c r="BT558"/>
  <c r="CD173"/>
  <c r="BY530"/>
  <c r="DO485"/>
  <c r="CD91"/>
  <c r="BW506"/>
  <c r="DQ36"/>
  <c r="CD178"/>
  <c r="DD514"/>
  <c r="DQ507"/>
  <c r="BT9"/>
  <c r="CA323"/>
  <c r="BT274"/>
  <c r="DQ52"/>
  <c r="BU310"/>
  <c r="BU457"/>
  <c r="CC379"/>
  <c r="CC385"/>
  <c r="DR251"/>
  <c r="DR445"/>
  <c r="CC568"/>
  <c r="DS23"/>
  <c r="BY117"/>
  <c r="BT409"/>
  <c r="CM494"/>
  <c r="BU194"/>
  <c r="CB168"/>
  <c r="DM525"/>
  <c r="DN509"/>
  <c r="DR82"/>
  <c r="DS293"/>
  <c r="DF493"/>
  <c r="BT73"/>
  <c r="CB312"/>
  <c r="CB60"/>
  <c r="BU437"/>
  <c r="CD268"/>
  <c r="BW162"/>
  <c r="DD520"/>
  <c r="CA287"/>
  <c r="CB280"/>
  <c r="DO558"/>
  <c r="BU218"/>
  <c r="BU516"/>
  <c r="CA219"/>
  <c r="CA385"/>
  <c r="DP57"/>
  <c r="BU319"/>
  <c r="CB363"/>
  <c r="CA193"/>
  <c r="BU209"/>
  <c r="BU421"/>
  <c r="DR106"/>
  <c r="CA456"/>
  <c r="DP541"/>
  <c r="DD536"/>
  <c r="DQ381"/>
  <c r="DQ468"/>
  <c r="DB543"/>
  <c r="DO261"/>
  <c r="DP272"/>
  <c r="CB220"/>
  <c r="DP4"/>
  <c r="DO185"/>
  <c r="CA163"/>
  <c r="DO157"/>
  <c r="DR404"/>
  <c r="DR520"/>
  <c r="BT62"/>
  <c r="BW273"/>
  <c r="BY25"/>
  <c r="CC569"/>
  <c r="BU398"/>
  <c r="DP29"/>
  <c r="BW173"/>
  <c r="DF558"/>
  <c r="CD95"/>
  <c r="BW485"/>
  <c r="CD387"/>
  <c r="DB549"/>
  <c r="CD265"/>
  <c r="DD506"/>
  <c r="DQ469"/>
  <c r="DQ354"/>
  <c r="CA525"/>
  <c r="DO234"/>
  <c r="CX545"/>
  <c r="DS425"/>
  <c r="CD33"/>
  <c r="DR490"/>
  <c r="CB5"/>
  <c r="DR174"/>
  <c r="DP38"/>
  <c r="BW82"/>
  <c r="CM502"/>
  <c r="DO221"/>
  <c r="DO54"/>
  <c r="DP93"/>
  <c r="DO27"/>
  <c r="BW36"/>
  <c r="DR334"/>
  <c r="BU77"/>
  <c r="DR401"/>
  <c r="DR108"/>
  <c r="DR180"/>
  <c r="BW146"/>
  <c r="BU365"/>
  <c r="CB259"/>
  <c r="DF507"/>
  <c r="DP373"/>
  <c r="BW379"/>
  <c r="BT51"/>
  <c r="BW524"/>
  <c r="BU270"/>
  <c r="CD157"/>
  <c r="BU244"/>
  <c r="CD250"/>
  <c r="DO333"/>
  <c r="BW228"/>
  <c r="DQ79"/>
  <c r="DO224"/>
  <c r="DP557"/>
  <c r="BY287"/>
  <c r="DS64"/>
  <c r="BW132"/>
  <c r="DN377"/>
  <c r="DP412"/>
  <c r="BY63"/>
  <c r="BW95"/>
  <c r="BY504"/>
  <c r="BT538"/>
  <c r="DS253"/>
  <c r="DQ511"/>
  <c r="DO43"/>
  <c r="BY211"/>
  <c r="CA344"/>
  <c r="BY210"/>
  <c r="DS358"/>
  <c r="CA384"/>
  <c r="BT193"/>
  <c r="BU106"/>
  <c r="CA424"/>
  <c r="DP328"/>
  <c r="BU540"/>
  <c r="DS291"/>
  <c r="CA533"/>
  <c r="DR441"/>
  <c r="CD406"/>
  <c r="DN533"/>
  <c r="CP562"/>
  <c r="BW306"/>
  <c r="CB354"/>
  <c r="DF425"/>
  <c r="BT459"/>
  <c r="BY297"/>
  <c r="DP470"/>
  <c r="DF554"/>
  <c r="CD378"/>
  <c r="BW496"/>
  <c r="BW344"/>
  <c r="BW215"/>
  <c r="BW290"/>
  <c r="BT262"/>
  <c r="CC187"/>
  <c r="CB133"/>
  <c r="BU168"/>
  <c r="CC231"/>
  <c r="BU253"/>
  <c r="DM520"/>
  <c r="DS117"/>
  <c r="BU349"/>
  <c r="DO49"/>
  <c r="BT18"/>
  <c r="CA149"/>
  <c r="CB9"/>
  <c r="BY412"/>
  <c r="DB493"/>
  <c r="BW490"/>
  <c r="CA429"/>
  <c r="BU507"/>
  <c r="BY447"/>
  <c r="BY231"/>
  <c r="BU19"/>
  <c r="DO36"/>
  <c r="DP367"/>
  <c r="BU569"/>
  <c r="DP88"/>
  <c r="BY403"/>
  <c r="DP135"/>
  <c r="BU300"/>
  <c r="BT539"/>
  <c r="CC38"/>
  <c r="DP403"/>
  <c r="BW453"/>
  <c r="CA172"/>
  <c r="BY235"/>
  <c r="DR275"/>
  <c r="BT484"/>
  <c r="DQ211"/>
  <c r="DO498"/>
  <c r="BT393"/>
  <c r="DO205"/>
  <c r="DO449"/>
  <c r="DQ92"/>
  <c r="BY162"/>
  <c r="DR352"/>
  <c r="BW131"/>
  <c r="DS244"/>
  <c r="BY173"/>
  <c r="BY413"/>
  <c r="BW295"/>
  <c r="DP499"/>
  <c r="DO66"/>
  <c r="DP489"/>
  <c r="BY497"/>
  <c r="CD395"/>
  <c r="DN468"/>
  <c r="DS194"/>
  <c r="BT522"/>
  <c r="DR373"/>
  <c r="CX497"/>
  <c r="DP504"/>
  <c r="DS295"/>
  <c r="DB498"/>
  <c r="DR300"/>
  <c r="CB42"/>
  <c r="CB150"/>
  <c r="BU12"/>
  <c r="DS394"/>
  <c r="BY135"/>
  <c r="DP336"/>
  <c r="BT116"/>
  <c r="CC112"/>
  <c r="DS419"/>
  <c r="DQ460"/>
  <c r="DP563"/>
  <c r="DQ158"/>
  <c r="CD360"/>
  <c r="BY65"/>
  <c r="DP225"/>
  <c r="BT354"/>
  <c r="BU290"/>
  <c r="DQ299"/>
  <c r="DR138"/>
  <c r="CD298"/>
  <c r="BU358"/>
  <c r="BW192"/>
  <c r="BY147"/>
  <c r="CX549"/>
  <c r="DF497"/>
  <c r="CG139"/>
  <c r="BW202"/>
  <c r="BT564"/>
  <c r="BT568"/>
  <c r="DP24"/>
  <c r="DQ63"/>
  <c r="CC378"/>
  <c r="DS49"/>
  <c r="BY439"/>
  <c r="CC172"/>
  <c r="CA559"/>
  <c r="BY116"/>
  <c r="CA397"/>
  <c r="CI245"/>
  <c r="CM488"/>
  <c r="DS10"/>
  <c r="BU461"/>
  <c r="DS342"/>
  <c r="CF322"/>
  <c r="DP290"/>
  <c r="DN467"/>
  <c r="DO63"/>
  <c r="BT334"/>
  <c r="BT557"/>
  <c r="DS396"/>
  <c r="DO353"/>
  <c r="DS11"/>
  <c r="BW209"/>
  <c r="DS368"/>
  <c r="CB284"/>
  <c r="BU491"/>
  <c r="BU486"/>
  <c r="BW40"/>
  <c r="DQ409"/>
  <c r="DP380"/>
  <c r="DP561"/>
  <c r="CA310"/>
  <c r="DD542"/>
  <c r="BY51"/>
  <c r="DQ444"/>
  <c r="BU230"/>
  <c r="BY495"/>
  <c r="CA292"/>
  <c r="CJ213"/>
  <c r="DR173"/>
  <c r="DO79"/>
  <c r="BY97"/>
  <c r="BW212"/>
  <c r="BT199"/>
  <c r="BT146"/>
  <c r="DS65"/>
  <c r="BW121"/>
  <c r="CB249"/>
  <c r="BY472"/>
  <c r="DO142"/>
  <c r="CC290"/>
  <c r="DQ73"/>
  <c r="BU136"/>
  <c r="BU181"/>
  <c r="BW340"/>
  <c r="BY71"/>
  <c r="DQ216"/>
  <c r="CA280"/>
  <c r="CD252"/>
  <c r="CC390"/>
  <c r="DD552"/>
  <c r="DQ136"/>
  <c r="CY427"/>
  <c r="DS296"/>
  <c r="CB292"/>
  <c r="DF553"/>
  <c r="CC544"/>
  <c r="BU563"/>
  <c r="DO549"/>
  <c r="DR313"/>
  <c r="CB63"/>
  <c r="CA303"/>
  <c r="CA9"/>
  <c r="CC17"/>
  <c r="BU109"/>
  <c r="BT544"/>
  <c r="BU125"/>
  <c r="CU568"/>
  <c r="CC173"/>
  <c r="BW144"/>
  <c r="CD47"/>
  <c r="BW9"/>
  <c r="BT492"/>
  <c r="DQ280"/>
  <c r="DR282"/>
  <c r="CA38"/>
  <c r="DR77"/>
  <c r="DN475"/>
  <c r="DR253"/>
  <c r="CC365"/>
  <c r="CB192"/>
  <c r="DR134"/>
  <c r="DF484"/>
  <c r="DQ475"/>
  <c r="BW553"/>
  <c r="DQ310"/>
  <c r="DQ26"/>
  <c r="DR94"/>
  <c r="BY528"/>
  <c r="BW519"/>
  <c r="DO523"/>
  <c r="CH415"/>
  <c r="DS334"/>
  <c r="DP471"/>
  <c r="CT567"/>
  <c r="BY207"/>
  <c r="DR419"/>
  <c r="DD561"/>
  <c r="DQ89"/>
  <c r="DO413"/>
  <c r="DP231"/>
  <c r="BY460"/>
  <c r="DP292"/>
  <c r="DQ543"/>
  <c r="DP64"/>
  <c r="DB556"/>
  <c r="CB30"/>
  <c r="CM492"/>
  <c r="BU370"/>
  <c r="BU352"/>
  <c r="DE425"/>
  <c r="BW543"/>
  <c r="DR130"/>
  <c r="CD211"/>
  <c r="DR374"/>
  <c r="DR95"/>
  <c r="BU24"/>
  <c r="CB320"/>
  <c r="CB270"/>
  <c r="DQ514"/>
  <c r="DO323"/>
  <c r="DP322"/>
  <c r="BU246"/>
  <c r="DD483"/>
  <c r="DP242"/>
  <c r="BU27"/>
  <c r="DB570"/>
  <c r="DQ285"/>
  <c r="DR327"/>
  <c r="BY290"/>
  <c r="DR252"/>
  <c r="BY203"/>
  <c r="DO474"/>
  <c r="CD427"/>
  <c r="DR304"/>
  <c r="BY313"/>
  <c r="CY423"/>
  <c r="DR301"/>
  <c r="CC411"/>
  <c r="DP379"/>
  <c r="CB228"/>
  <c r="BT235"/>
  <c r="CD227"/>
  <c r="BW78"/>
  <c r="DR170"/>
  <c r="DO47"/>
  <c r="CA210"/>
  <c r="BW256"/>
  <c r="BW8"/>
  <c r="BU495"/>
  <c r="DF562"/>
  <c r="CC552"/>
  <c r="BT20"/>
  <c r="BU31"/>
  <c r="DS91"/>
  <c r="CJ268"/>
  <c r="DR88"/>
  <c r="DP99"/>
  <c r="CD168"/>
  <c r="CC229"/>
  <c r="BU420"/>
  <c r="BY381"/>
  <c r="CA554"/>
  <c r="DO310"/>
  <c r="DR217"/>
  <c r="DR46"/>
  <c r="BU553"/>
  <c r="BU533"/>
  <c r="DB534"/>
  <c r="DP451"/>
  <c r="BW39"/>
  <c r="CC261"/>
  <c r="DQ190"/>
  <c r="CD284"/>
  <c r="CC458"/>
  <c r="CC25"/>
  <c r="BT340"/>
  <c r="DR78"/>
  <c r="CD68"/>
  <c r="DP8"/>
  <c r="DP340"/>
  <c r="CC307"/>
  <c r="DP288"/>
  <c r="BU123"/>
  <c r="BY418"/>
  <c r="BU199"/>
  <c r="BU470"/>
  <c r="CD159"/>
  <c r="CC20"/>
  <c r="DS100"/>
  <c r="BY170"/>
  <c r="CC202"/>
  <c r="DR530"/>
  <c r="BY369"/>
  <c r="DR480"/>
  <c r="BY262"/>
  <c r="BU226"/>
  <c r="DM480"/>
  <c r="CD209"/>
  <c r="CC405"/>
  <c r="CA57"/>
  <c r="BW73"/>
  <c r="DP247"/>
  <c r="DO197"/>
  <c r="DO257"/>
  <c r="BU496"/>
  <c r="BU338"/>
  <c r="DR43"/>
  <c r="BT518"/>
  <c r="CD301"/>
  <c r="BU79"/>
  <c r="CN569"/>
  <c r="CB44"/>
  <c r="CB254"/>
  <c r="DQ270"/>
  <c r="CD422"/>
  <c r="CB269"/>
  <c r="DF512"/>
  <c r="CA84"/>
  <c r="DP78"/>
  <c r="DN472"/>
  <c r="DQ492"/>
  <c r="BW239"/>
  <c r="DN550"/>
  <c r="BY537"/>
  <c r="BW426"/>
  <c r="CA333"/>
  <c r="DQ149"/>
  <c r="CA180"/>
  <c r="DQ139"/>
  <c r="DS346"/>
  <c r="DN547"/>
  <c r="CB59"/>
  <c r="CC16"/>
  <c r="CA165"/>
  <c r="CC275"/>
  <c r="BY339"/>
  <c r="CA335"/>
  <c r="BU501"/>
  <c r="CB94"/>
  <c r="CD325"/>
  <c r="CC237"/>
  <c r="BT288"/>
  <c r="BT225"/>
  <c r="BY346"/>
  <c r="DO223"/>
  <c r="DR74"/>
  <c r="BY159"/>
  <c r="CA354"/>
  <c r="CR567"/>
  <c r="DP358"/>
  <c r="DQ169"/>
  <c r="DR42"/>
  <c r="BW486"/>
  <c r="DO302"/>
  <c r="CM519"/>
  <c r="DQ191"/>
  <c r="CD186"/>
  <c r="CA301"/>
  <c r="CC249"/>
  <c r="BW372"/>
  <c r="CA87"/>
  <c r="DP72"/>
  <c r="DS235"/>
  <c r="DR56"/>
  <c r="DQ282"/>
  <c r="BT343"/>
  <c r="DO281"/>
  <c r="DP169"/>
  <c r="BU74"/>
  <c r="DO476"/>
  <c r="BW266"/>
  <c r="DR148"/>
  <c r="DS315"/>
  <c r="BU263"/>
  <c r="CX551"/>
  <c r="BU212"/>
  <c r="CA434"/>
  <c r="CB418"/>
  <c r="DP136"/>
  <c r="BY191"/>
  <c r="BW190"/>
  <c r="BT493"/>
  <c r="CD31"/>
  <c r="CD101"/>
  <c r="CD230"/>
  <c r="DS164"/>
  <c r="DQ132"/>
  <c r="DP392"/>
  <c r="DP523"/>
  <c r="BU341"/>
  <c r="CB307"/>
  <c r="BY503"/>
  <c r="BU315"/>
  <c r="CD140"/>
  <c r="DS46"/>
  <c r="CC175"/>
  <c r="DR438"/>
  <c r="BT202"/>
  <c r="BY343"/>
  <c r="CD133"/>
  <c r="DQ400"/>
  <c r="CA425"/>
  <c r="CD241"/>
  <c r="DB483"/>
  <c r="CA251"/>
  <c r="DQ140"/>
  <c r="DS421"/>
  <c r="DN521"/>
  <c r="DS398"/>
  <c r="DO431"/>
  <c r="CD328"/>
  <c r="BW201"/>
  <c r="BU555"/>
  <c r="CD206"/>
  <c r="CX492"/>
  <c r="DQ384"/>
  <c r="CB41"/>
  <c r="BY86"/>
  <c r="CC52"/>
  <c r="CG415"/>
  <c r="CK415"/>
  <c r="BU105"/>
  <c r="BT100"/>
  <c r="CD344"/>
  <c r="BT30"/>
  <c r="BT258"/>
  <c r="DS192"/>
  <c r="BT28"/>
  <c r="DS310"/>
  <c r="CB45"/>
  <c r="BY249"/>
  <c r="BW254"/>
  <c r="CZ566"/>
  <c r="DS41"/>
  <c r="DB496"/>
  <c r="DP291"/>
  <c r="DO524"/>
  <c r="DN544"/>
  <c r="CC281"/>
  <c r="DP201"/>
  <c r="CA132"/>
  <c r="BW415"/>
  <c r="DQ11"/>
  <c r="CD56"/>
  <c r="CB205"/>
  <c r="BT556"/>
  <c r="BW60"/>
  <c r="BT39"/>
  <c r="BY312"/>
  <c r="CU566"/>
  <c r="DO482"/>
  <c r="CB40"/>
  <c r="BU115"/>
  <c r="DS144"/>
  <c r="DM493"/>
  <c r="DQ453"/>
  <c r="DS179"/>
  <c r="DP5"/>
  <c r="DS264"/>
  <c r="DR335"/>
  <c r="CC77"/>
  <c r="BY42"/>
  <c r="CE213"/>
  <c r="CC452"/>
  <c r="DP371"/>
  <c r="CA222"/>
  <c r="DP411"/>
  <c r="BT130"/>
  <c r="DQ25"/>
  <c r="DR361"/>
  <c r="CA321"/>
  <c r="DP286"/>
  <c r="BY132"/>
  <c r="BY317"/>
  <c r="DR407"/>
  <c r="BW137"/>
  <c r="CA277"/>
  <c r="DP426"/>
  <c r="BW487"/>
  <c r="CX533"/>
  <c r="BT163"/>
  <c r="DN555"/>
  <c r="CD134"/>
  <c r="CD112"/>
  <c r="CH139"/>
  <c r="DO268"/>
  <c r="BT380"/>
  <c r="DN474"/>
  <c r="CB216"/>
  <c r="CC562"/>
  <c r="CB416"/>
  <c r="DQ40"/>
  <c r="BY456"/>
  <c r="BW564"/>
  <c r="CB388"/>
  <c r="CD53"/>
  <c r="DP253"/>
  <c r="CC387"/>
  <c r="CA355"/>
  <c r="DN564"/>
  <c r="CB310"/>
  <c r="CB309"/>
  <c r="BY314"/>
  <c r="DS74"/>
  <c r="CC470"/>
  <c r="CD380"/>
  <c r="BY292"/>
  <c r="DS137"/>
  <c r="DR448"/>
  <c r="BY232"/>
  <c r="CD111"/>
  <c r="DO11"/>
  <c r="CC509"/>
  <c r="DO490"/>
  <c r="DP327"/>
  <c r="DN520"/>
  <c r="CD438"/>
  <c r="BU38"/>
  <c r="CD248"/>
  <c r="DQ44"/>
  <c r="BT102"/>
  <c r="DQ529"/>
  <c r="DP306"/>
  <c r="DN477"/>
  <c r="BU272"/>
  <c r="DS221"/>
  <c r="CC358"/>
  <c r="DB529"/>
  <c r="BU445"/>
  <c r="DR169"/>
  <c r="DR71"/>
  <c r="DM485"/>
  <c r="CD401"/>
  <c r="DR325"/>
  <c r="CA465"/>
  <c r="CC73"/>
  <c r="CB319"/>
  <c r="BU534"/>
  <c r="CD212"/>
  <c r="DQ373"/>
  <c r="CA353"/>
  <c r="BT56"/>
  <c r="DR532"/>
  <c r="DR363"/>
  <c r="CD451"/>
  <c r="DN558"/>
  <c r="CB342"/>
  <c r="BU323"/>
  <c r="CZ568"/>
  <c r="CB151"/>
  <c r="CC53"/>
  <c r="CC201"/>
  <c r="DP223"/>
  <c r="DS145"/>
  <c r="CA386"/>
  <c r="DB506"/>
  <c r="DQ267"/>
  <c r="CN139"/>
  <c r="DQ163"/>
  <c r="DN569"/>
  <c r="DQ395"/>
  <c r="BY549"/>
  <c r="CD94"/>
  <c r="CA65"/>
  <c r="DP111"/>
  <c r="CA20"/>
  <c r="DO290"/>
  <c r="DS387"/>
  <c r="DS400"/>
  <c r="DR121"/>
  <c r="DQ463"/>
  <c r="DR127"/>
  <c r="CD18"/>
  <c r="CA542"/>
  <c r="CA130"/>
  <c r="CA67"/>
  <c r="CM505"/>
  <c r="DP399"/>
  <c r="DD488"/>
  <c r="BU182"/>
  <c r="CD453"/>
  <c r="CX495"/>
  <c r="DP556"/>
  <c r="BY192"/>
  <c r="CC438"/>
  <c r="DP113"/>
  <c r="BY513"/>
  <c r="BY271"/>
  <c r="BW531"/>
  <c r="CC26"/>
  <c r="BY139"/>
  <c r="BT10"/>
  <c r="CD444"/>
  <c r="DD505"/>
  <c r="DP394"/>
  <c r="BT450"/>
  <c r="CB210"/>
  <c r="CD357"/>
  <c r="BU258"/>
  <c r="CX519"/>
  <c r="DS232"/>
  <c r="CA410"/>
  <c r="CB246"/>
  <c r="DR166"/>
  <c r="DB527"/>
  <c r="CB338"/>
  <c r="CA18"/>
  <c r="BT6"/>
  <c r="DQ213"/>
  <c r="CA239"/>
  <c r="DP238"/>
  <c r="CA202"/>
  <c r="CC440"/>
  <c r="BT415"/>
  <c r="BT242"/>
  <c r="DQ519"/>
  <c r="DS228"/>
  <c r="DR215"/>
  <c r="DP123"/>
  <c r="DP126"/>
  <c r="BW30"/>
  <c r="DS184"/>
  <c r="DR256"/>
  <c r="CA474"/>
  <c r="BW221"/>
  <c r="DD524"/>
  <c r="BW80"/>
  <c r="CD266"/>
  <c r="CA538"/>
  <c r="DQ133"/>
  <c r="CC308"/>
  <c r="DM430"/>
  <c r="BU417"/>
  <c r="CC7"/>
  <c r="CA107"/>
  <c r="CA509"/>
  <c r="BY200"/>
  <c r="BT388"/>
  <c r="CA148"/>
  <c r="BY563"/>
  <c r="BY248"/>
  <c r="CA145"/>
  <c r="DO511"/>
  <c r="DQ94"/>
  <c r="DP414"/>
  <c r="DO316"/>
  <c r="BT432"/>
  <c r="DP244"/>
  <c r="BW387"/>
  <c r="DD551"/>
  <c r="BT433"/>
  <c r="DD491"/>
  <c r="CB215"/>
  <c r="BY570"/>
  <c r="DP377"/>
  <c r="DF515"/>
  <c r="DO175"/>
  <c r="DR152"/>
  <c r="DO180"/>
  <c r="CA11"/>
  <c r="DR257"/>
  <c r="CX503"/>
  <c r="DQ365"/>
  <c r="BU314"/>
  <c r="DS236"/>
  <c r="DO328"/>
  <c r="DN487"/>
  <c r="BY196"/>
  <c r="CB245"/>
  <c r="BW108"/>
  <c r="BY389"/>
  <c r="BU131"/>
  <c r="BY388"/>
  <c r="DS323"/>
  <c r="CA264"/>
  <c r="BT22"/>
  <c r="CC557"/>
  <c r="CM569"/>
  <c r="DR342"/>
  <c r="BU478"/>
  <c r="DN526"/>
  <c r="BY501"/>
  <c r="DR277"/>
  <c r="BY408"/>
  <c r="CD162"/>
  <c r="DR402"/>
  <c r="DO31"/>
  <c r="BW406"/>
  <c r="BU388"/>
  <c r="DR345"/>
  <c r="DO430"/>
  <c r="DQ323"/>
  <c r="DR338"/>
  <c r="DR347"/>
  <c r="DO208"/>
  <c r="CD4"/>
  <c r="DS163"/>
  <c r="CA167"/>
  <c r="DN436"/>
  <c r="CD218"/>
  <c r="BT194"/>
  <c r="BT511"/>
  <c r="BU39"/>
  <c r="CB349"/>
  <c r="BW484"/>
  <c r="BY377"/>
  <c r="CB224"/>
  <c r="DD566"/>
  <c r="DF545"/>
  <c r="DR427"/>
  <c r="CB32"/>
  <c r="CB299"/>
  <c r="BY137"/>
  <c r="CC136"/>
  <c r="CB331"/>
  <c r="CA179"/>
  <c r="BT113"/>
  <c r="BU50"/>
  <c r="DP179"/>
  <c r="CB404"/>
  <c r="CB183"/>
  <c r="DP439"/>
  <c r="DS353"/>
  <c r="BW64"/>
  <c r="BY324"/>
  <c r="DP60"/>
  <c r="DD534"/>
  <c r="CA349"/>
  <c r="CB70"/>
  <c r="BU277"/>
  <c r="DR529"/>
  <c r="DS182"/>
  <c r="BT331"/>
  <c r="CX518"/>
  <c r="BU36"/>
  <c r="CD143"/>
  <c r="DP183"/>
  <c r="CA564"/>
  <c r="BY488"/>
  <c r="DQ360"/>
  <c r="DQ482"/>
  <c r="CX570"/>
  <c r="CD189"/>
  <c r="DR216"/>
  <c r="CA501"/>
  <c r="CS566"/>
  <c r="CD281"/>
  <c r="DQ503"/>
  <c r="CD42"/>
  <c r="DP52"/>
  <c r="DF508"/>
  <c r="BU186"/>
  <c r="DP297"/>
  <c r="BU223"/>
  <c r="DR221"/>
  <c r="DP318"/>
  <c r="CA151"/>
  <c r="BT476"/>
  <c r="DQ559"/>
  <c r="CX504"/>
  <c r="CB294"/>
  <c r="CB4"/>
  <c r="BT217"/>
  <c r="CB188"/>
  <c r="BY498"/>
  <c r="CD220"/>
  <c r="DD527"/>
  <c r="CC232"/>
  <c r="BU460"/>
  <c r="CZ567"/>
  <c r="BT55"/>
  <c r="CC545"/>
  <c r="CC280"/>
  <c r="BU517"/>
  <c r="DO217"/>
  <c r="BW89"/>
  <c r="DQ255"/>
  <c r="BY54"/>
  <c r="DS406"/>
  <c r="DP453"/>
  <c r="DP372"/>
  <c r="DP48"/>
  <c r="DP516"/>
  <c r="BW31"/>
  <c r="CB62"/>
  <c r="DP259"/>
  <c r="DP167"/>
  <c r="DQ305"/>
  <c r="DB553"/>
  <c r="BU329"/>
  <c r="CC215"/>
  <c r="BW251"/>
  <c r="DO370"/>
  <c r="DQ520"/>
  <c r="DO500"/>
  <c r="DP9"/>
  <c r="DP153"/>
  <c r="CX485"/>
  <c r="DO216"/>
  <c r="BW5"/>
  <c r="BY264"/>
  <c r="BT276"/>
  <c r="DQ183"/>
  <c r="BY195"/>
  <c r="DO493"/>
  <c r="BY296"/>
  <c r="DO287"/>
  <c r="CD177"/>
  <c r="CD231"/>
  <c r="DO193"/>
  <c r="CC444"/>
  <c r="DQ303"/>
  <c r="BY244"/>
  <c r="BY268"/>
  <c r="CB116"/>
  <c r="BT169"/>
  <c r="DR51"/>
  <c r="DS336"/>
  <c r="CA159"/>
  <c r="DR242"/>
  <c r="DO462"/>
  <c r="DF566"/>
  <c r="DR32"/>
  <c r="DR328"/>
  <c r="BT466"/>
  <c r="BU424"/>
  <c r="DR171"/>
  <c r="DP397"/>
  <c r="CA488"/>
  <c r="DQ518"/>
  <c r="CC86"/>
  <c r="DM516"/>
  <c r="DO375"/>
  <c r="CA366"/>
  <c r="CC559"/>
  <c r="CA530"/>
  <c r="BT339"/>
  <c r="DS52"/>
  <c r="CO570"/>
  <c r="DO21"/>
  <c r="DQ100"/>
  <c r="BY483"/>
  <c r="CX487"/>
  <c r="CX489"/>
  <c r="DM492"/>
  <c r="DO565"/>
  <c r="CM563"/>
  <c r="BW507"/>
  <c r="DM513"/>
  <c r="CA499"/>
  <c r="DO170"/>
  <c r="CD377"/>
  <c r="BT455"/>
  <c r="BT296"/>
  <c r="DQ205"/>
  <c r="BW424"/>
  <c r="DR33"/>
  <c r="DS139"/>
  <c r="BT318"/>
  <c r="BT440"/>
  <c r="CB265"/>
  <c r="BT252"/>
  <c r="CA544"/>
  <c r="CD205"/>
  <c r="DR125"/>
  <c r="CD9"/>
  <c r="BY123"/>
  <c r="BW51"/>
  <c r="DR96"/>
  <c r="CA300"/>
  <c r="BW134"/>
  <c r="DP151"/>
  <c r="CD336"/>
  <c r="CC422"/>
  <c r="DR109"/>
  <c r="DS306"/>
  <c r="DO190"/>
  <c r="DP243"/>
  <c r="BW252"/>
  <c r="DQ569"/>
  <c r="BY124"/>
  <c r="DS311"/>
  <c r="BU302"/>
  <c r="CI404"/>
  <c r="BY24"/>
  <c r="CD191"/>
  <c r="DQ141"/>
  <c r="BU368"/>
  <c r="BU21"/>
  <c r="DO421"/>
  <c r="CB347"/>
  <c r="DR315"/>
  <c r="CA375"/>
  <c r="BU333"/>
  <c r="DP80"/>
  <c r="CG268"/>
  <c r="CA174"/>
  <c r="BT315"/>
  <c r="DN434"/>
  <c r="CB385"/>
  <c r="CB426"/>
  <c r="BT84"/>
  <c r="DS67"/>
  <c r="CC4"/>
  <c r="DP95"/>
  <c r="CB71"/>
  <c r="BT214"/>
  <c r="CD399"/>
  <c r="CD222"/>
  <c r="DS149"/>
  <c r="CC67"/>
  <c r="DS169"/>
  <c r="CD316"/>
  <c r="BT117"/>
  <c r="CB324"/>
  <c r="DS248"/>
  <c r="BW347"/>
  <c r="DO293"/>
  <c r="CD306"/>
  <c r="DR59"/>
  <c r="DD548"/>
  <c r="CC91"/>
  <c r="DQ568"/>
  <c r="CB223"/>
  <c r="DR406"/>
  <c r="BW150"/>
  <c r="CA39"/>
  <c r="BW349"/>
  <c r="DQ120"/>
  <c r="CA566"/>
  <c r="DP245"/>
  <c r="CB266"/>
  <c r="DN527"/>
  <c r="BT352"/>
  <c r="DQ214"/>
  <c r="CC149"/>
  <c r="DP14"/>
  <c r="BW361"/>
  <c r="DF501"/>
  <c r="DS397"/>
  <c r="BW49"/>
  <c r="DQ221"/>
  <c r="DO448"/>
  <c r="CC513"/>
  <c r="BW248"/>
  <c r="DO32"/>
  <c r="BT205"/>
  <c r="BU433"/>
  <c r="DF509"/>
  <c r="CM566"/>
  <c r="DR48"/>
  <c r="CC143"/>
  <c r="CD347"/>
  <c r="BU107"/>
  <c r="DP498"/>
  <c r="CA491"/>
  <c r="DO230"/>
  <c r="CD408"/>
  <c r="DQ20"/>
  <c r="DO70"/>
  <c r="DO517"/>
  <c r="DO439"/>
  <c r="DP270"/>
  <c r="CD96"/>
  <c r="BW492"/>
  <c r="BU69"/>
  <c r="DO334"/>
  <c r="CD242"/>
  <c r="DS205"/>
  <c r="CY428"/>
  <c r="BU229"/>
  <c r="DR176"/>
  <c r="BW312"/>
  <c r="CC321"/>
  <c r="DO520"/>
  <c r="BU35"/>
  <c r="CC244"/>
  <c r="CA305"/>
  <c r="DO244"/>
  <c r="BW505"/>
  <c r="DR570"/>
  <c r="CO563"/>
  <c r="CD221"/>
  <c r="CD10"/>
  <c r="CD398"/>
  <c r="DP68"/>
  <c r="CA72"/>
  <c r="DS161"/>
  <c r="DR547"/>
  <c r="DQ537"/>
  <c r="DQ51"/>
  <c r="DS210"/>
  <c r="BW253"/>
  <c r="BY214"/>
  <c r="DP266"/>
  <c r="BW541"/>
  <c r="CA244"/>
  <c r="BY255"/>
  <c r="DQ439"/>
  <c r="CB409"/>
  <c r="DP116"/>
  <c r="CA258"/>
  <c r="DF423"/>
  <c r="BY560"/>
  <c r="CA543"/>
  <c r="DP416"/>
  <c r="BW179"/>
  <c r="DS29"/>
  <c r="DF534"/>
  <c r="DO5"/>
  <c r="CA37"/>
  <c r="DQ292"/>
  <c r="BU67"/>
  <c r="DR241"/>
  <c r="CA194"/>
  <c r="CA81"/>
  <c r="BU467"/>
  <c r="DP419"/>
  <c r="BT264"/>
  <c r="BY61"/>
  <c r="CA451"/>
  <c r="DQ238"/>
  <c r="BU195"/>
  <c r="DO468"/>
  <c r="DQ72"/>
  <c r="DS75"/>
  <c r="CD57"/>
  <c r="BT442"/>
  <c r="BY122"/>
  <c r="CR570"/>
  <c r="DR446"/>
  <c r="CD207"/>
  <c r="CA326"/>
  <c r="CA391"/>
  <c r="CS560"/>
  <c r="DO242"/>
  <c r="DS202"/>
  <c r="BT160"/>
  <c r="DS382"/>
  <c r="DQ90"/>
  <c r="BT83"/>
  <c r="DQ319"/>
  <c r="CA7"/>
  <c r="CA136"/>
  <c r="DQ437"/>
  <c r="CA126"/>
  <c r="DO179"/>
  <c r="BT517"/>
  <c r="CD390"/>
  <c r="DR395"/>
  <c r="CC256"/>
  <c r="CM525"/>
  <c r="DF541"/>
  <c r="BY462"/>
  <c r="CC418"/>
  <c r="CO568"/>
  <c r="CD16"/>
  <c r="BY276"/>
  <c r="DO317"/>
  <c r="DO537"/>
  <c r="BT253"/>
  <c r="DP362"/>
  <c r="CA50"/>
  <c r="BT208"/>
  <c r="BY465"/>
  <c r="DP71"/>
  <c r="CM497"/>
  <c r="DF560"/>
  <c r="CA21"/>
  <c r="DQ527"/>
  <c r="DR158"/>
  <c r="DO301"/>
  <c r="BW287"/>
  <c r="CD38"/>
  <c r="BW271"/>
  <c r="BT311"/>
  <c r="DP100"/>
  <c r="DQ45"/>
  <c r="CN567"/>
  <c r="BW180"/>
  <c r="CC285"/>
  <c r="BU408"/>
  <c r="DN536"/>
  <c r="CR561"/>
  <c r="CS569"/>
  <c r="BW16"/>
  <c r="BT95"/>
  <c r="BW369"/>
  <c r="DF542"/>
  <c r="DN552"/>
  <c r="CD279"/>
  <c r="DS140"/>
  <c r="CD90"/>
  <c r="DO286"/>
  <c r="DO371"/>
  <c r="BY16"/>
  <c r="BT42"/>
  <c r="DP118"/>
  <c r="BT430"/>
  <c r="DP125"/>
  <c r="DS385"/>
  <c r="DP138"/>
  <c r="BY20"/>
  <c r="DP427"/>
  <c r="CA506"/>
  <c r="BT362"/>
  <c r="BU164"/>
  <c r="DQ131"/>
  <c r="BU276"/>
  <c r="CC220"/>
  <c r="CA447"/>
  <c r="DQ155"/>
  <c r="BU318"/>
  <c r="BY110"/>
  <c r="CB52"/>
  <c r="DR63"/>
  <c r="CB365"/>
  <c r="CD296"/>
  <c r="DN563"/>
  <c r="DB515"/>
  <c r="DP37"/>
  <c r="DQ376"/>
  <c r="DS96"/>
  <c r="CA27"/>
  <c r="BY561"/>
  <c r="CA443"/>
  <c r="BU183"/>
  <c r="BU63"/>
  <c r="CA502"/>
  <c r="CP566"/>
  <c r="DR422"/>
  <c r="DR467"/>
  <c r="DM496"/>
  <c r="DP553"/>
  <c r="DS203"/>
  <c r="DS389"/>
  <c r="BT470"/>
  <c r="BT124"/>
  <c r="CD77"/>
  <c r="DQ168"/>
  <c r="BY316"/>
  <c r="CD204"/>
  <c r="CC526"/>
  <c r="DS257"/>
  <c r="DN433"/>
  <c r="BT184"/>
  <c r="DN461"/>
  <c r="DR317"/>
  <c r="DN453"/>
  <c r="CC44"/>
  <c r="DR501"/>
  <c r="CC139"/>
  <c r="CB262"/>
  <c r="DO327"/>
  <c r="BT223"/>
  <c r="CP570"/>
  <c r="CC224"/>
  <c r="BT267"/>
  <c r="BU415"/>
  <c r="BY470"/>
  <c r="CA199"/>
  <c r="BW346"/>
  <c r="BY7"/>
  <c r="DS115"/>
  <c r="DO38"/>
  <c r="CD170"/>
  <c r="DP47"/>
  <c r="DP28"/>
  <c r="CD274"/>
  <c r="DO409"/>
  <c r="DF506"/>
  <c r="BU353"/>
  <c r="BU548"/>
  <c r="DO13"/>
  <c r="CA118"/>
  <c r="CA25"/>
  <c r="BY533"/>
  <c r="CB47"/>
  <c r="DF556"/>
  <c r="CB68"/>
  <c r="BW182"/>
  <c r="CD203"/>
  <c r="CB178"/>
  <c r="DM502"/>
  <c r="DQ142"/>
  <c r="CB341"/>
  <c r="DP224"/>
  <c r="CB167"/>
  <c r="DM475"/>
  <c r="DP376"/>
  <c r="DS43"/>
  <c r="CD54"/>
  <c r="DR307"/>
  <c r="CA486"/>
  <c r="DQ271"/>
  <c r="CP567"/>
  <c r="BU81"/>
  <c r="DP438"/>
  <c r="BU285"/>
  <c r="DP314"/>
  <c r="DS322"/>
  <c r="BT249"/>
  <c r="DS77"/>
  <c r="DS13"/>
  <c r="BT137"/>
  <c r="DR397"/>
  <c r="CX529"/>
  <c r="DS279"/>
  <c r="BU340"/>
  <c r="BY449"/>
  <c r="DP326"/>
  <c r="CD283"/>
  <c r="DR246"/>
  <c r="BT11"/>
  <c r="DR496"/>
  <c r="CB206"/>
  <c r="DO344"/>
  <c r="DR510"/>
  <c r="CD13"/>
  <c r="CD115"/>
  <c r="BU454"/>
  <c r="CA177"/>
  <c r="CM485"/>
  <c r="DO472"/>
  <c r="BU448"/>
  <c r="DO262"/>
  <c r="BU545"/>
  <c r="CD288"/>
  <c r="CC501"/>
  <c r="BY557"/>
  <c r="BT236"/>
  <c r="BU312"/>
  <c r="DP524"/>
  <c r="DN528"/>
  <c r="BU80"/>
  <c r="DO275"/>
  <c r="CI273"/>
  <c r="BW322"/>
  <c r="CA291"/>
  <c r="DN565"/>
  <c r="DO433"/>
  <c r="BU414"/>
  <c r="BY189"/>
  <c r="DO206"/>
  <c r="CB393"/>
  <c r="CC83"/>
  <c r="BW514"/>
  <c r="DO30"/>
  <c r="DO118"/>
  <c r="DD528"/>
  <c r="DR340"/>
  <c r="DR322"/>
  <c r="CM537"/>
  <c r="BU466"/>
  <c r="DQ164"/>
  <c r="DQ29"/>
  <c r="BU441"/>
  <c r="DR528"/>
  <c r="CC134"/>
  <c r="CC257"/>
  <c r="DR31"/>
  <c r="CD392"/>
  <c r="CU567"/>
  <c r="DQ487"/>
  <c r="DS369"/>
  <c r="CD332"/>
  <c r="DR369"/>
  <c r="DO376"/>
  <c r="DQ81"/>
  <c r="CB408"/>
  <c r="BW435"/>
  <c r="CD413"/>
  <c r="CC68"/>
  <c r="DQ178"/>
  <c r="DR50"/>
  <c r="DR554"/>
  <c r="DP255"/>
  <c r="CA461"/>
  <c r="CC269"/>
  <c r="CA271"/>
  <c r="BW401"/>
  <c r="CA89"/>
  <c r="BY295"/>
  <c r="DQ69"/>
  <c r="DE4"/>
  <c r="BU350"/>
  <c r="DR353"/>
  <c r="CB186"/>
  <c r="BW366"/>
  <c r="DQ513"/>
  <c r="CD200"/>
  <c r="DF513"/>
  <c r="BT60"/>
  <c r="CC480"/>
  <c r="DQ113"/>
  <c r="CB163"/>
  <c r="BW296"/>
  <c r="CA53"/>
  <c r="BU293"/>
  <c r="CA523"/>
  <c r="BT529"/>
  <c r="BT392"/>
  <c r="DS16"/>
  <c r="CA183"/>
  <c r="BY302"/>
  <c r="DS412"/>
  <c r="CA315"/>
  <c r="DO39"/>
  <c r="BU113"/>
  <c r="CN564"/>
  <c r="CC111"/>
  <c r="DP462"/>
  <c r="CN566"/>
  <c r="CO565"/>
  <c r="CD282"/>
  <c r="DP149"/>
  <c r="DQ429"/>
  <c r="DR149"/>
  <c r="DQ13"/>
  <c r="DQ42"/>
  <c r="DR553"/>
  <c r="BW246"/>
  <c r="DO494"/>
  <c r="CP565"/>
  <c r="BU216"/>
  <c r="DR306"/>
  <c r="CA367"/>
  <c r="BW175"/>
  <c r="DN482"/>
  <c r="BY489"/>
  <c r="BW243"/>
  <c r="CC190"/>
  <c r="CA407"/>
  <c r="BW459"/>
  <c r="CD259"/>
  <c r="CA85"/>
  <c r="BU561"/>
  <c r="CU569"/>
  <c r="CA513"/>
  <c r="BT259"/>
  <c r="BU476"/>
  <c r="DQ93"/>
  <c r="CC485"/>
  <c r="CA374"/>
  <c r="CB272"/>
  <c r="DS22"/>
  <c r="BY391"/>
  <c r="CA423"/>
  <c r="DS17"/>
  <c r="BU330"/>
  <c r="DS424"/>
  <c r="DP194"/>
  <c r="DP54"/>
  <c r="CA52"/>
  <c r="CA157"/>
  <c r="BT157"/>
  <c r="DR223"/>
  <c r="DQ521"/>
  <c r="CC90"/>
  <c r="BT534"/>
  <c r="BY353"/>
  <c r="DR267"/>
  <c r="DN449"/>
  <c r="DQ151"/>
  <c r="DS109"/>
  <c r="BW112"/>
  <c r="DS410"/>
  <c r="DP282"/>
  <c r="CB34"/>
  <c r="DN532"/>
  <c r="CD343"/>
  <c r="CM534"/>
  <c r="DQ517"/>
  <c r="DP335"/>
  <c r="CD369"/>
  <c r="BU234"/>
  <c r="DR285"/>
  <c r="DF490"/>
  <c r="CA226"/>
  <c r="DS349"/>
  <c r="BY427"/>
  <c r="DP109"/>
  <c r="DQ296"/>
  <c r="DQ199"/>
  <c r="DO425"/>
  <c r="CA402"/>
  <c r="DQ230"/>
  <c r="CA395"/>
  <c r="BW499"/>
  <c r="DQ426"/>
  <c r="CC370"/>
  <c r="CA565"/>
  <c r="DR382"/>
  <c r="DS176"/>
  <c r="BW21"/>
  <c r="BT541"/>
  <c r="CD201"/>
  <c r="BT101"/>
  <c r="BW238"/>
  <c r="BT545"/>
  <c r="CD17"/>
  <c r="BT482"/>
  <c r="DR181"/>
  <c r="BY128"/>
  <c r="DP233"/>
  <c r="BW305"/>
  <c r="CB258"/>
  <c r="DS9"/>
  <c r="CC457"/>
  <c r="CC178"/>
  <c r="CD385"/>
  <c r="DS365"/>
  <c r="BT382"/>
  <c r="BT75"/>
  <c r="CB240"/>
  <c r="CB125"/>
  <c r="DN511"/>
  <c r="BU361"/>
  <c r="DO516"/>
  <c r="CC292"/>
  <c r="CC305"/>
  <c r="DQ224"/>
  <c r="CD255"/>
  <c r="BY161"/>
  <c r="DQ307"/>
  <c r="BU325"/>
  <c r="CC494"/>
  <c r="BY160"/>
  <c r="DP383"/>
  <c r="CB222"/>
  <c r="DS72"/>
  <c r="DO129"/>
  <c r="BW71"/>
  <c r="BW19"/>
  <c r="CC312"/>
  <c r="BT341"/>
  <c r="CX509"/>
  <c r="CB184"/>
  <c r="BT136"/>
  <c r="BW400"/>
  <c r="DO465"/>
  <c r="CA200"/>
  <c r="BT203"/>
  <c r="DS185"/>
  <c r="DO544"/>
  <c r="BT150"/>
  <c r="BT490"/>
  <c r="BU429"/>
  <c r="CA401"/>
  <c r="BY342"/>
  <c r="CX554"/>
  <c r="CC174"/>
  <c r="DS63"/>
  <c r="DR476"/>
  <c r="BT15"/>
  <c r="CB18"/>
  <c r="DP133"/>
  <c r="DQ128"/>
  <c r="BU121"/>
  <c r="BY444"/>
  <c r="DQ17"/>
  <c r="DO123"/>
  <c r="DQ499"/>
  <c r="DR469"/>
  <c r="CC298"/>
  <c r="DS82"/>
  <c r="BW423"/>
  <c r="CM498"/>
  <c r="BW342"/>
  <c r="CC561"/>
  <c r="DR45"/>
  <c r="DR372"/>
  <c r="DP164"/>
  <c r="DQ557"/>
  <c r="BT501"/>
  <c r="DP539"/>
  <c r="BU165"/>
  <c r="DO460"/>
  <c r="CC550"/>
  <c r="BU301"/>
  <c r="CD367"/>
  <c r="BU178"/>
  <c r="DR565"/>
  <c r="DP228"/>
  <c r="BU54"/>
  <c r="DR44"/>
  <c r="DR410"/>
  <c r="BU99"/>
  <c r="BW124"/>
  <c r="CX532"/>
  <c r="CC30"/>
  <c r="BY213"/>
  <c r="BT295"/>
  <c r="CB199"/>
  <c r="DP249"/>
  <c r="DR499"/>
  <c r="DP347"/>
  <c r="BW355"/>
  <c r="BT24"/>
  <c r="DO477"/>
  <c r="BU269"/>
  <c r="CC490"/>
  <c r="BY258"/>
  <c r="BU512"/>
  <c r="DQ300"/>
  <c r="DS375"/>
  <c r="BY80"/>
  <c r="DP433"/>
  <c r="CA511"/>
  <c r="DR392"/>
  <c r="CC309"/>
  <c r="CB277"/>
  <c r="CC367"/>
  <c r="DQ4"/>
  <c r="CX514"/>
  <c r="BW203"/>
  <c r="DD517"/>
  <c r="CD415"/>
  <c r="BW198"/>
  <c r="CA398"/>
  <c r="DN404"/>
  <c r="DS201"/>
  <c r="BT319"/>
  <c r="DO364"/>
  <c r="BW488"/>
  <c r="DR90"/>
  <c r="CA350"/>
  <c r="CA188"/>
  <c r="CA316"/>
  <c r="BT500"/>
  <c r="DQ500"/>
  <c r="DQ41"/>
  <c r="DO412"/>
  <c r="CC464"/>
  <c r="CF419"/>
  <c r="DP221"/>
  <c r="DO509"/>
  <c r="BW299"/>
  <c r="CD270"/>
  <c r="DR261"/>
  <c r="BY308"/>
  <c r="BU116"/>
  <c r="BY443"/>
  <c r="CC193"/>
  <c r="CX565"/>
  <c r="BT186"/>
  <c r="BW45"/>
  <c r="DP349"/>
  <c r="BW220"/>
  <c r="DS284"/>
  <c r="DS262"/>
  <c r="CC503"/>
  <c r="DO104"/>
  <c r="DR92"/>
  <c r="BT222"/>
  <c r="DO101"/>
  <c r="DR187"/>
  <c r="BT512"/>
  <c r="DO432"/>
  <c r="CB248"/>
  <c r="BW422"/>
  <c r="DR358"/>
  <c r="DR560"/>
  <c r="DR447"/>
  <c r="DS324"/>
  <c r="CC79"/>
  <c r="BY30"/>
  <c r="BY306"/>
  <c r="DQ146"/>
  <c r="BU544"/>
  <c r="CC565"/>
  <c r="BW384"/>
  <c r="CD302"/>
  <c r="DQ84"/>
  <c r="DR141"/>
  <c r="DQ62"/>
  <c r="CX544"/>
  <c r="DB559"/>
  <c r="CC388"/>
  <c r="DO426"/>
  <c r="CM542"/>
  <c r="DN488"/>
  <c r="CB89"/>
  <c r="CA475"/>
  <c r="DP476"/>
  <c r="CM514"/>
  <c r="DQ398"/>
  <c r="BU564"/>
  <c r="BY28"/>
  <c r="DO427"/>
  <c r="BT367"/>
  <c r="CD435"/>
  <c r="BU245"/>
  <c r="CA432"/>
  <c r="CB429"/>
  <c r="CC476"/>
  <c r="DP361"/>
  <c r="BT133"/>
  <c r="DR377"/>
  <c r="CD358"/>
  <c r="BU402"/>
  <c r="CC514"/>
  <c r="CD71"/>
  <c r="DQ265"/>
  <c r="BU492"/>
  <c r="CD151"/>
  <c r="CD426"/>
  <c r="BW242"/>
  <c r="DQ489"/>
  <c r="CA498"/>
  <c r="CC432"/>
  <c r="DP463"/>
  <c r="DQ476"/>
  <c r="BU339"/>
  <c r="CA120"/>
  <c r="DP33"/>
  <c r="BY133"/>
  <c r="CB427"/>
  <c r="CD27"/>
  <c r="DP214"/>
  <c r="DN443"/>
  <c r="BU259"/>
  <c r="CA144"/>
  <c r="DQ455"/>
  <c r="BW264"/>
  <c r="DD549"/>
  <c r="BU524"/>
  <c r="BT40"/>
  <c r="DQ412"/>
  <c r="CA345"/>
  <c r="DQ277"/>
  <c r="CA178"/>
  <c r="CC137"/>
  <c r="DP520"/>
  <c r="CC416"/>
  <c r="BY310"/>
  <c r="BT373"/>
  <c r="DR449"/>
  <c r="BT65"/>
  <c r="CA261"/>
  <c r="DQ234"/>
  <c r="CQ561"/>
  <c r="BY175"/>
  <c r="BU383"/>
  <c r="CD334"/>
  <c r="DS129"/>
  <c r="DS242"/>
  <c r="DP120"/>
  <c r="BT567"/>
  <c r="CB120"/>
  <c r="DF427"/>
  <c r="DR561"/>
  <c r="BW446"/>
  <c r="DR500"/>
  <c r="DS98"/>
  <c r="CC393"/>
  <c r="BW154"/>
  <c r="DR99"/>
  <c r="CD423"/>
  <c r="DR411"/>
  <c r="CC57"/>
  <c r="CC294"/>
  <c r="CB196"/>
  <c r="BY73"/>
  <c r="BT58"/>
  <c r="BU362"/>
  <c r="DQ106"/>
  <c r="CC225"/>
  <c r="DR521"/>
  <c r="BU403"/>
  <c r="BY145"/>
  <c r="DO312"/>
  <c r="CC211"/>
  <c r="CD381"/>
  <c r="CC293"/>
  <c r="BW270"/>
  <c r="BU384"/>
  <c r="BY516"/>
  <c r="DO136"/>
  <c r="CA503"/>
  <c r="DO231"/>
  <c r="BY206"/>
  <c r="BW339"/>
  <c r="DQ540"/>
  <c r="DP496"/>
  <c r="CD431"/>
  <c r="CV567"/>
  <c r="CC428"/>
  <c r="CB273"/>
  <c r="DS112"/>
  <c r="BY181"/>
  <c r="DP196"/>
  <c r="DS386"/>
  <c r="CB275"/>
  <c r="CB368"/>
  <c r="DR376"/>
  <c r="BY164"/>
  <c r="CA41"/>
  <c r="BW27"/>
  <c r="DO444"/>
  <c r="BT448"/>
  <c r="CM484"/>
  <c r="DB565"/>
  <c r="DP181"/>
  <c r="CD156"/>
  <c r="DO521"/>
  <c r="BT304"/>
  <c r="CC384"/>
  <c r="DO300"/>
  <c r="DQ201"/>
  <c r="CC147"/>
  <c r="CD213"/>
  <c r="CA207"/>
  <c r="CC63"/>
  <c r="CQ560"/>
  <c r="CA231"/>
  <c r="DP365"/>
  <c r="BT560"/>
  <c r="BW247"/>
  <c r="DM426"/>
  <c r="BW494"/>
  <c r="DS39"/>
  <c r="DB528"/>
  <c r="DP294"/>
  <c r="BW117"/>
  <c r="DP468"/>
  <c r="DS289"/>
  <c r="BU311"/>
  <c r="BY554"/>
  <c r="CC518"/>
  <c r="DP310"/>
  <c r="BW206"/>
  <c r="BT335"/>
  <c r="BY298"/>
  <c r="CA45"/>
  <c r="DP40"/>
  <c r="BW156"/>
  <c r="CR565"/>
  <c r="DQ541"/>
  <c r="CA60"/>
  <c r="DP176"/>
  <c r="BU343"/>
  <c r="DP237"/>
  <c r="CA317"/>
  <c r="BU498"/>
  <c r="BU56"/>
  <c r="DN535"/>
  <c r="BY236"/>
  <c r="DB535"/>
  <c r="CC195"/>
  <c r="DQ493"/>
  <c r="BU366"/>
  <c r="CA40"/>
  <c r="BU173"/>
  <c r="BW427"/>
  <c r="BW391"/>
  <c r="DD502"/>
  <c r="DO495"/>
  <c r="DQ240"/>
  <c r="CA32"/>
  <c r="CB166"/>
  <c r="DQ459"/>
  <c r="DO4"/>
  <c r="DP105"/>
  <c r="CA98"/>
  <c r="BW225"/>
  <c r="DQ483"/>
  <c r="CC205"/>
  <c r="DR255"/>
  <c r="CA481"/>
  <c r="CA413"/>
  <c r="BW375"/>
  <c r="BY103"/>
  <c r="BW377"/>
  <c r="CD295"/>
  <c r="DO56"/>
  <c r="CD229"/>
  <c r="CD269"/>
  <c r="CC356"/>
  <c r="BW148"/>
  <c r="DQ348"/>
  <c r="CC459"/>
  <c r="CB241"/>
  <c r="BT228"/>
  <c r="BT173"/>
  <c r="DS170"/>
  <c r="BT372"/>
  <c r="BT438"/>
  <c r="CC152"/>
  <c r="DQ231"/>
  <c r="DQ102"/>
  <c r="DO351"/>
  <c r="CB334"/>
  <c r="CD366"/>
  <c r="BT49"/>
  <c r="BY267"/>
  <c r="DQ421"/>
  <c r="DQ167"/>
  <c r="BT152"/>
  <c r="BW525"/>
  <c r="CA249"/>
  <c r="DR387"/>
  <c r="BU98"/>
  <c r="BU547"/>
  <c r="BW523"/>
  <c r="BW336"/>
  <c r="CD25"/>
  <c r="DO259"/>
  <c r="DO546"/>
  <c r="DO346"/>
  <c r="CB138"/>
  <c r="DD533"/>
  <c r="DR281"/>
  <c r="DS373"/>
  <c r="CA416"/>
  <c r="DR443"/>
  <c r="DS227"/>
  <c r="DD513"/>
  <c r="BU252"/>
  <c r="BT107"/>
  <c r="CT562"/>
  <c r="BY411"/>
  <c r="CD15"/>
  <c r="BW187"/>
  <c r="DN253"/>
  <c r="DO48"/>
  <c r="DR161"/>
  <c r="BT97"/>
  <c r="DP166"/>
  <c r="CB187"/>
  <c r="DS267"/>
  <c r="CC32"/>
  <c r="CC471"/>
  <c r="CD278"/>
  <c r="BW316"/>
  <c r="BY241"/>
  <c r="CC304"/>
  <c r="DO528"/>
  <c r="BY562"/>
  <c r="CB207"/>
  <c r="CC138"/>
  <c r="BY376"/>
  <c r="BY260"/>
  <c r="DQ18"/>
  <c r="BT478"/>
  <c r="CA62"/>
  <c r="BU22"/>
  <c r="BW353"/>
  <c r="BW294"/>
  <c r="DQ535"/>
  <c r="BU489"/>
  <c r="DQ184"/>
  <c r="CB381"/>
  <c r="DP204"/>
  <c r="CC570"/>
  <c r="DS292"/>
  <c r="DO484"/>
  <c r="CA539"/>
  <c r="CC560"/>
  <c r="DP211"/>
  <c r="DO159"/>
  <c r="DS26"/>
  <c r="DB486"/>
  <c r="CB376"/>
  <c r="BT92"/>
  <c r="DR542"/>
  <c r="BT260"/>
  <c r="CA444"/>
  <c r="DM425"/>
  <c r="DR436"/>
  <c r="BT153"/>
  <c r="BW94"/>
  <c r="DO211"/>
  <c r="DS131"/>
  <c r="CB23"/>
  <c r="DP128"/>
  <c r="CD174"/>
  <c r="DP94"/>
  <c r="DR287"/>
  <c r="BU148"/>
  <c r="DD519"/>
  <c r="BU92"/>
  <c r="CA529"/>
  <c r="DO385"/>
  <c r="BU477"/>
  <c r="BW556"/>
  <c r="CD348"/>
  <c r="DR486"/>
  <c r="BW515"/>
  <c r="CA64"/>
  <c r="CB405"/>
  <c r="BY419"/>
  <c r="DS27"/>
  <c r="BT491"/>
  <c r="DO556"/>
  <c r="BU438"/>
  <c r="DQ447"/>
  <c r="DP103"/>
  <c r="BU374"/>
  <c r="DQ564"/>
  <c r="DQ226"/>
  <c r="CB208"/>
  <c r="DF428"/>
  <c r="DM504"/>
  <c r="CC404"/>
  <c r="CC159"/>
  <c r="CB98"/>
  <c r="CA246"/>
  <c r="CC484"/>
  <c r="BW370"/>
  <c r="BW529"/>
  <c r="CA74"/>
  <c r="DO456"/>
  <c r="DO320"/>
  <c r="DN540"/>
  <c r="CB95"/>
  <c r="DR140"/>
  <c r="BW358"/>
  <c r="DP172"/>
  <c r="DQ351"/>
  <c r="DP299"/>
  <c r="CD197"/>
  <c r="CD154"/>
  <c r="DO447"/>
  <c r="BT112"/>
  <c r="DP352"/>
  <c r="BW439"/>
  <c r="BY269"/>
  <c r="DS229"/>
  <c r="DO181"/>
  <c r="CT570"/>
  <c r="BW200"/>
  <c r="DP375"/>
  <c r="DO374"/>
  <c r="BU306"/>
  <c r="DQ528"/>
  <c r="CX558"/>
  <c r="BY432"/>
  <c r="DP388"/>
  <c r="DO73"/>
  <c r="CC238"/>
  <c r="DM510"/>
  <c r="BY60"/>
  <c r="DO228"/>
  <c r="CC98"/>
  <c r="CD70"/>
  <c r="DN524"/>
  <c r="DP547"/>
  <c r="CB157"/>
  <c r="CC498"/>
  <c r="CF268"/>
  <c r="BU291"/>
  <c r="DS32"/>
  <c r="BT227"/>
  <c r="DP51"/>
  <c r="BW501"/>
  <c r="DS376"/>
  <c r="DS218"/>
  <c r="DS392"/>
  <c r="BY45"/>
  <c r="DF518"/>
  <c r="CA164"/>
  <c r="CA473"/>
  <c r="BT350"/>
  <c r="CC95"/>
  <c r="DP542"/>
  <c r="BY49"/>
  <c r="DP11"/>
  <c r="DO295"/>
  <c r="CC5"/>
  <c r="DP130"/>
  <c r="CB31"/>
  <c r="DP182"/>
  <c r="BW552"/>
  <c r="BY17"/>
  <c r="BT532"/>
  <c r="CB143"/>
  <c r="DQ130"/>
  <c r="BW196"/>
  <c r="DP391"/>
  <c r="DS331"/>
  <c r="DP203"/>
  <c r="DS256"/>
  <c r="DO76"/>
  <c r="CE415"/>
  <c r="BW268"/>
  <c r="CD371"/>
  <c r="DR515"/>
  <c r="BW471"/>
  <c r="BT72"/>
  <c r="BW122"/>
  <c r="CD44"/>
  <c r="CB288"/>
  <c r="DS356"/>
  <c r="CA15"/>
  <c r="DO260"/>
  <c r="DO381"/>
  <c r="CR568"/>
  <c r="CD322"/>
  <c r="DO84"/>
  <c r="DM477"/>
  <c r="CD194"/>
  <c r="CC407"/>
  <c r="DO299"/>
  <c r="DR437"/>
  <c r="CA457"/>
  <c r="DR168"/>
  <c r="DP168"/>
  <c r="BT469"/>
  <c r="CD363"/>
  <c r="DQ137"/>
  <c r="BU475"/>
  <c r="DQ424"/>
  <c r="DP218"/>
  <c r="CA403"/>
  <c r="DN542"/>
  <c r="CC558"/>
  <c r="DQ406"/>
  <c r="BU8"/>
  <c r="BW181"/>
  <c r="CA563"/>
  <c r="DO151"/>
  <c r="DO533"/>
  <c r="DR332"/>
  <c r="DQ440"/>
  <c r="DP514"/>
  <c r="DE426"/>
  <c r="DS37"/>
  <c r="DN438"/>
  <c r="CD370"/>
  <c r="BY385"/>
  <c r="BW278"/>
  <c r="CB35"/>
  <c r="BW237"/>
  <c r="DR53"/>
  <c r="DP359"/>
  <c r="DR93"/>
  <c r="DQ387"/>
  <c r="DR254"/>
  <c r="DR155"/>
  <c r="CE246"/>
  <c r="DB519"/>
  <c r="DS48"/>
  <c r="DQ547"/>
  <c r="DP385"/>
  <c r="CA97"/>
  <c r="DR433"/>
  <c r="BW454"/>
  <c r="BY212"/>
  <c r="DD493"/>
  <c r="CA383"/>
  <c r="DP560"/>
  <c r="CB400"/>
  <c r="CC423"/>
  <c r="BT210"/>
  <c r="BU260"/>
  <c r="CT569"/>
  <c r="DR568"/>
  <c r="BU406"/>
  <c r="BT378"/>
  <c r="BT424"/>
  <c r="DO218"/>
  <c r="DQ104"/>
  <c r="BT342"/>
  <c r="CC327"/>
  <c r="BU332"/>
  <c r="BT170"/>
  <c r="CD402"/>
  <c r="CC546"/>
  <c r="CX552"/>
  <c r="DR483"/>
  <c r="DR494"/>
  <c r="CP560"/>
  <c r="CD104"/>
  <c r="DP87"/>
  <c r="DR492"/>
  <c r="BY480"/>
  <c r="DQ114"/>
  <c r="DO140"/>
  <c r="BU280"/>
  <c r="DP366"/>
  <c r="DQ252"/>
  <c r="CB112"/>
  <c r="CC533"/>
  <c r="DP405"/>
  <c r="BW465"/>
  <c r="DO148"/>
  <c r="BW34"/>
  <c r="DB566"/>
  <c r="DR444"/>
  <c r="DN483"/>
  <c r="DP531"/>
  <c r="BU167"/>
  <c r="BU214"/>
  <c r="CD98"/>
  <c r="DS278"/>
  <c r="DQ200"/>
  <c r="DM511"/>
  <c r="DO138"/>
  <c r="DR466"/>
  <c r="BW107"/>
  <c r="DR453"/>
  <c r="DS403"/>
  <c r="CD314"/>
  <c r="CX567"/>
  <c r="DP190"/>
  <c r="DS124"/>
  <c r="CB152"/>
  <c r="DP175"/>
  <c r="DO341"/>
  <c r="BU419"/>
  <c r="CV562"/>
  <c r="BT148"/>
  <c r="DP65"/>
  <c r="BU560"/>
  <c r="DP82"/>
  <c r="DS281"/>
  <c r="DS359"/>
  <c r="DM489"/>
  <c r="DN493"/>
  <c r="CA284"/>
  <c r="CC248"/>
  <c r="CA42"/>
  <c r="CA175"/>
  <c r="BT302"/>
  <c r="BW178"/>
  <c r="CD87"/>
  <c r="DO446"/>
  <c r="DR198"/>
  <c r="CA137"/>
  <c r="DP390"/>
  <c r="CA90"/>
  <c r="DR120"/>
  <c r="DR231"/>
  <c r="DR175"/>
  <c r="DQ495"/>
  <c r="BT200"/>
  <c r="CS570"/>
  <c r="CD226"/>
  <c r="DP268"/>
  <c r="DS141"/>
  <c r="BT190"/>
  <c r="CC105"/>
  <c r="BU160"/>
  <c r="BY395"/>
  <c r="DR110"/>
  <c r="BU55"/>
  <c r="CA339"/>
  <c r="DQ291"/>
  <c r="DF526"/>
  <c r="DR357"/>
  <c r="DR224"/>
  <c r="CM570"/>
  <c r="DQ95"/>
  <c r="BW147"/>
  <c r="CB264"/>
  <c r="BU567"/>
  <c r="BY452"/>
  <c r="DD492"/>
  <c r="CD190"/>
  <c r="CC114"/>
  <c r="DO149"/>
  <c r="DR145"/>
  <c r="DO131"/>
  <c r="BU409"/>
  <c r="DO318"/>
  <c r="CM530"/>
  <c r="CB193"/>
  <c r="DP154"/>
  <c r="BW563"/>
  <c r="DO196"/>
  <c r="DR516"/>
  <c r="BT307"/>
  <c r="DQ361"/>
  <c r="DF568"/>
  <c r="CX559"/>
  <c r="BY375"/>
  <c r="BU132"/>
  <c r="DO147"/>
  <c r="BU189"/>
  <c r="CD258"/>
  <c r="BT406"/>
  <c r="CB191"/>
  <c r="CA218"/>
  <c r="CC347"/>
  <c r="BT154"/>
  <c r="CA311"/>
  <c r="BU71"/>
  <c r="CC240"/>
  <c r="CB113"/>
  <c r="DO440"/>
  <c r="CC146"/>
  <c r="BY83"/>
  <c r="DO360"/>
  <c r="BU236"/>
  <c r="DO414"/>
  <c r="CD114"/>
  <c r="CC156"/>
  <c r="CM496"/>
  <c r="CX534"/>
  <c r="DQ31"/>
  <c r="DR310"/>
  <c r="CA567"/>
  <c r="DO389"/>
  <c r="BT537"/>
  <c r="BY58"/>
  <c r="DP31"/>
  <c r="CN560"/>
  <c r="CB74"/>
  <c r="DR73"/>
  <c r="DR473"/>
  <c r="CD437"/>
  <c r="DP431"/>
  <c r="CA343"/>
  <c r="BY168"/>
  <c r="DN232"/>
  <c r="DO531"/>
  <c r="BY490"/>
  <c r="DR227"/>
  <c r="DR15"/>
  <c r="BU192"/>
  <c r="DR160"/>
  <c r="BW567"/>
  <c r="CB165"/>
  <c r="DQ392"/>
  <c r="DR208"/>
  <c r="DR247"/>
  <c r="DP562"/>
  <c r="BW176"/>
  <c r="DS120"/>
  <c r="DS243"/>
  <c r="BU373"/>
  <c r="DR391"/>
  <c r="CC185"/>
  <c r="DO86"/>
  <c r="BT550"/>
  <c r="CC289"/>
  <c r="BU73"/>
  <c r="BT238"/>
  <c r="DO478"/>
  <c r="DP217"/>
  <c r="DP378"/>
  <c r="BY534"/>
  <c r="CC223"/>
  <c r="DQ551"/>
  <c r="DO248"/>
  <c r="BU506"/>
  <c r="CA313"/>
  <c r="CB100"/>
  <c r="CA441"/>
  <c r="CD285"/>
  <c r="DO97"/>
  <c r="CM526"/>
  <c r="DD535"/>
  <c r="CB243"/>
  <c r="CB250"/>
  <c r="DO232"/>
  <c r="BU355"/>
  <c r="DS317"/>
  <c r="CX515"/>
  <c r="DS427"/>
  <c r="CA320"/>
  <c r="CA327"/>
  <c r="DM482"/>
  <c r="CC433"/>
  <c r="BU541"/>
  <c r="CC482"/>
  <c r="DP480"/>
  <c r="BY219"/>
  <c r="DB497"/>
  <c r="BY401"/>
  <c r="CA445"/>
  <c r="BT129"/>
  <c r="BU233"/>
  <c r="BT355"/>
  <c r="CC343"/>
  <c r="CA268"/>
  <c r="DO88"/>
  <c r="CA369"/>
  <c r="DQ182"/>
  <c r="BY92"/>
  <c r="BT106"/>
  <c r="BW18"/>
  <c r="BW310"/>
  <c r="DP519"/>
  <c r="DD500"/>
  <c r="CC460"/>
  <c r="DP369"/>
  <c r="CB146"/>
  <c r="BY519"/>
  <c r="DO124"/>
  <c r="DD489"/>
  <c r="CA227"/>
  <c r="BT299"/>
  <c r="DO567"/>
  <c r="CB345"/>
  <c r="CA522"/>
  <c r="BT292"/>
  <c r="DR66"/>
  <c r="DQ362"/>
  <c r="BW128"/>
  <c r="BU49"/>
  <c r="CD216"/>
  <c r="BT38"/>
  <c r="DB569"/>
  <c r="DQ147"/>
  <c r="DP484"/>
  <c r="CA110"/>
  <c r="DQ567"/>
  <c r="DO309"/>
  <c r="DO103"/>
  <c r="BT254"/>
  <c r="DP216"/>
  <c r="BU459"/>
  <c r="BT44"/>
  <c r="BT66"/>
  <c r="BT570"/>
  <c r="BW368"/>
  <c r="CD210"/>
  <c r="BY409"/>
  <c r="CB126"/>
  <c r="CB343"/>
  <c r="CM540"/>
  <c r="BT280"/>
  <c r="CA442"/>
  <c r="DP368"/>
  <c r="BW318"/>
  <c r="CC372"/>
  <c r="DO387"/>
  <c r="DQ32"/>
  <c r="DQ288"/>
  <c r="DF523"/>
  <c r="CB43"/>
  <c r="BU509"/>
  <c r="BT323"/>
  <c r="CB147"/>
  <c r="DR197"/>
  <c r="DP350"/>
  <c r="CB48"/>
  <c r="BW74"/>
  <c r="BW550"/>
  <c r="BT261"/>
  <c r="DO562"/>
  <c r="CD160"/>
  <c r="CA547"/>
  <c r="CA426"/>
  <c r="BT237"/>
  <c r="DO416"/>
  <c r="CA390"/>
  <c r="DO37"/>
  <c r="BY393"/>
  <c r="DS114"/>
  <c r="DQ88"/>
  <c r="CA393"/>
  <c r="DQ217"/>
  <c r="DO331"/>
  <c r="CD145"/>
  <c r="DO265"/>
  <c r="CA557"/>
  <c r="CD182"/>
  <c r="DQ407"/>
  <c r="DR341"/>
  <c r="BU416"/>
  <c r="DF527"/>
  <c r="BY120"/>
  <c r="BT548"/>
  <c r="CC279"/>
  <c r="CA289"/>
  <c r="DQ237"/>
  <c r="DO94"/>
  <c r="BW188"/>
  <c r="BT383"/>
  <c r="BY96"/>
  <c r="BT61"/>
  <c r="DO58"/>
  <c r="DR86"/>
  <c r="CD208"/>
  <c r="DQ202"/>
  <c r="CA220"/>
  <c r="CD412"/>
  <c r="DS90"/>
  <c r="DO176"/>
  <c r="BY152"/>
  <c r="BY81"/>
  <c r="DM495"/>
  <c r="DO226"/>
  <c r="BT310"/>
  <c r="BW330"/>
  <c r="BU392"/>
  <c r="CC267"/>
  <c r="DD486"/>
  <c r="BU480"/>
  <c r="DP75"/>
  <c r="DQ391"/>
  <c r="CD355"/>
  <c r="DR468"/>
  <c r="DP10"/>
  <c r="DR58"/>
  <c r="BU60"/>
  <c r="DS352"/>
  <c r="CB57"/>
  <c r="CM510"/>
  <c r="DP402"/>
  <c r="BW35"/>
  <c r="DN549"/>
  <c r="CB173"/>
  <c r="DR417"/>
  <c r="DQ506"/>
  <c r="CC40"/>
  <c r="CC163"/>
  <c r="BT277"/>
  <c r="BY242"/>
  <c r="BY485"/>
  <c r="CB413"/>
  <c r="CD43"/>
  <c r="DS60"/>
  <c r="DN310"/>
  <c r="DB503"/>
  <c r="DS54"/>
  <c r="CZ560"/>
  <c r="BU118"/>
  <c r="DR219"/>
  <c r="BW199"/>
  <c r="DQ385"/>
  <c r="BU124"/>
  <c r="BU418"/>
  <c r="CD180"/>
  <c r="CC158"/>
  <c r="DR196"/>
  <c r="BY379"/>
  <c r="CC434"/>
  <c r="CD386"/>
  <c r="DO152"/>
  <c r="BU128"/>
  <c r="BT211"/>
  <c r="DS407"/>
  <c r="DS102"/>
  <c r="CK268"/>
  <c r="DQ28"/>
  <c r="BW302"/>
  <c r="BT347"/>
  <c r="DP406"/>
  <c r="DR318"/>
  <c r="CC88"/>
  <c r="CC82"/>
  <c r="CC314"/>
  <c r="DQ315"/>
  <c r="BW414"/>
  <c r="DO423"/>
  <c r="DP134"/>
  <c r="DP569"/>
  <c r="CC59"/>
  <c r="DO417"/>
  <c r="BW440"/>
  <c r="CC462"/>
  <c r="CC14"/>
  <c r="BT271"/>
  <c r="BU171"/>
  <c r="DB532"/>
  <c r="DR522"/>
  <c r="CD233"/>
  <c r="BT221"/>
  <c r="CC251"/>
  <c r="BU324"/>
  <c r="BY558"/>
  <c r="BW554"/>
  <c r="CA140"/>
  <c r="CB102"/>
  <c r="DO207"/>
  <c r="DO304"/>
  <c r="DS299"/>
  <c r="DN507"/>
  <c r="CM568"/>
  <c r="DO405"/>
  <c r="BW351"/>
  <c r="DS8"/>
  <c r="CD432"/>
  <c r="DR150"/>
  <c r="BT293"/>
  <c r="DR380"/>
  <c r="BW257"/>
  <c r="BW165"/>
  <c r="DP389"/>
  <c r="CF213"/>
  <c r="CC563"/>
  <c r="BT300"/>
  <c r="BY144"/>
  <c r="DS104"/>
  <c r="DO266"/>
  <c r="CA282"/>
  <c r="DO483"/>
  <c r="DD495"/>
  <c r="CC278"/>
  <c r="CB233"/>
  <c r="CC391"/>
  <c r="BW381"/>
  <c r="CA389"/>
  <c r="DP357"/>
  <c r="BT540"/>
  <c r="BU440"/>
  <c r="DS314"/>
  <c r="DM500"/>
  <c r="DO110"/>
  <c r="BU190"/>
  <c r="CA552"/>
  <c r="CB317"/>
  <c r="CC71"/>
  <c r="BT436"/>
  <c r="DP177"/>
  <c r="DQ566"/>
  <c r="DF494"/>
  <c r="DN503"/>
  <c r="CB389"/>
  <c r="DR250"/>
  <c r="BY476"/>
  <c r="CC465"/>
  <c r="CC94"/>
  <c r="DQ327"/>
  <c r="DS165"/>
  <c r="DO168"/>
  <c r="DR517"/>
  <c r="CC66"/>
  <c r="DS344"/>
  <c r="CC491"/>
  <c r="DR235"/>
  <c r="CB360"/>
  <c r="CJ273"/>
  <c r="CD120"/>
  <c r="BY59"/>
  <c r="BU527"/>
  <c r="DP59"/>
  <c r="DP269"/>
  <c r="BU75"/>
  <c r="BW407"/>
  <c r="DD522"/>
  <c r="CC456"/>
  <c r="CB79"/>
  <c r="DQ208"/>
  <c r="CC463"/>
  <c r="DQ522"/>
  <c r="DR368"/>
  <c r="DQ251"/>
  <c r="DO46"/>
  <c r="DM512"/>
  <c r="BU97"/>
  <c r="DR23"/>
  <c r="DR20"/>
  <c r="CB11"/>
  <c r="BU139"/>
  <c r="BU363"/>
  <c r="BW545"/>
  <c r="BT230"/>
  <c r="CC380"/>
  <c r="DP215"/>
  <c r="CA409"/>
  <c r="DP278"/>
  <c r="DO452"/>
  <c r="BY371"/>
  <c r="DR503"/>
  <c r="BT411"/>
  <c r="DP381"/>
  <c r="CA299"/>
  <c r="BY88"/>
  <c r="CN562"/>
  <c r="BU14"/>
  <c r="CG273"/>
  <c r="BW136"/>
  <c r="CA122"/>
  <c r="BT12"/>
  <c r="BW48"/>
  <c r="BY204"/>
  <c r="DS222"/>
  <c r="BW171"/>
  <c r="BU450"/>
  <c r="DF430"/>
  <c r="CD253"/>
  <c r="DD540"/>
  <c r="CC13"/>
  <c r="CB97"/>
  <c r="BW183"/>
  <c r="BW141"/>
  <c r="CA440"/>
  <c r="DF520"/>
  <c r="DO119"/>
  <c r="CA8"/>
  <c r="BY136"/>
  <c r="CB124"/>
  <c r="CD339"/>
  <c r="CA415"/>
  <c r="DS31"/>
  <c r="CD67"/>
  <c r="BT275"/>
  <c r="CB84"/>
  <c r="BW409"/>
  <c r="DN485"/>
  <c r="BW483"/>
  <c r="CD14"/>
  <c r="DQ56"/>
  <c r="CB358"/>
  <c r="CA302"/>
  <c r="CB189"/>
  <c r="BU529"/>
  <c r="DP171"/>
  <c r="DO189"/>
  <c r="DP264"/>
  <c r="BT147"/>
  <c r="DQ548"/>
  <c r="BU503"/>
  <c r="DD569"/>
  <c r="DR366"/>
  <c r="DM498"/>
  <c r="BU278"/>
  <c r="DQ246"/>
  <c r="BU225"/>
  <c r="DO156"/>
  <c r="CC519"/>
  <c r="BT8"/>
  <c r="BW418"/>
  <c r="CC515"/>
  <c r="BU249"/>
  <c r="CC330"/>
  <c r="DP331"/>
  <c r="DQ377"/>
  <c r="BY14"/>
  <c r="BT384"/>
  <c r="DP143"/>
  <c r="BW119"/>
  <c r="BU523"/>
  <c r="DO525"/>
  <c r="DQ257"/>
  <c r="DP207"/>
  <c r="DO398"/>
  <c r="DO219"/>
  <c r="CZ561"/>
  <c r="DR298"/>
  <c r="CI213"/>
  <c r="CB357"/>
  <c r="BW44"/>
  <c r="BW335"/>
  <c r="DS20"/>
  <c r="DS269"/>
  <c r="BU550"/>
  <c r="BW345"/>
  <c r="BT90"/>
  <c r="DS178"/>
  <c r="DQ218"/>
  <c r="CA273"/>
  <c r="DD498"/>
  <c r="BY240"/>
  <c r="CB201"/>
  <c r="CC125"/>
  <c r="DR432"/>
  <c r="CA294"/>
  <c r="DQ39"/>
  <c r="CD403"/>
  <c r="CA189"/>
  <c r="CD49"/>
  <c r="CA288"/>
  <c r="CA400"/>
  <c r="BY518"/>
  <c r="CD254"/>
  <c r="BY12"/>
  <c r="CD308"/>
  <c r="CD244"/>
  <c r="CB182"/>
  <c r="BU520"/>
  <c r="DQ112"/>
  <c r="CA399"/>
  <c r="CA373"/>
  <c r="BW364"/>
  <c r="DR360"/>
  <c r="BT14"/>
  <c r="DQ396"/>
  <c r="DQ357"/>
  <c r="DS199"/>
  <c r="DR331"/>
  <c r="CA83"/>
  <c r="CB383"/>
  <c r="BT34"/>
  <c r="DQ107"/>
  <c r="DN462"/>
  <c r="BT361"/>
  <c r="CC295"/>
  <c r="DO68"/>
  <c r="DN481"/>
  <c r="DS343"/>
  <c r="CC133"/>
  <c r="DB555"/>
  <c r="DS226"/>
  <c r="BT87"/>
  <c r="BU51"/>
  <c r="CC364"/>
  <c r="BT88"/>
  <c r="DF532"/>
  <c r="BW217"/>
  <c r="CD142"/>
  <c r="DO522"/>
  <c r="CD245"/>
  <c r="BT526"/>
  <c r="DN522"/>
  <c r="CA138"/>
  <c r="BW444"/>
  <c r="BT336"/>
  <c r="DR428"/>
  <c r="DF528"/>
  <c r="DO386"/>
  <c r="BT520"/>
  <c r="CC366"/>
  <c r="BW54"/>
  <c r="CB369"/>
  <c r="DQ48"/>
  <c r="CX538"/>
  <c r="DQ359"/>
  <c r="CB25"/>
  <c r="CH54"/>
  <c r="BW47"/>
  <c r="CC351"/>
  <c r="DS126"/>
  <c r="BY47"/>
  <c r="DQ486"/>
  <c r="BY367"/>
  <c r="DB489"/>
  <c r="CC332"/>
  <c r="BW7"/>
  <c r="CD179"/>
  <c r="BT188"/>
  <c r="DF546"/>
  <c r="BT287"/>
  <c r="CD75"/>
  <c r="CA36"/>
  <c r="DR526"/>
  <c r="DR485"/>
  <c r="CK54"/>
  <c r="DR182"/>
  <c r="BW431"/>
  <c r="DP552"/>
  <c r="BT400"/>
  <c r="BW226"/>
  <c r="CC449"/>
  <c r="DR38"/>
  <c r="BT439"/>
  <c r="BW337"/>
  <c r="DS148"/>
  <c r="DO325"/>
  <c r="DR462"/>
  <c r="CB91"/>
  <c r="BY277"/>
  <c r="CB14"/>
  <c r="DP219"/>
  <c r="DR459"/>
  <c r="CA532"/>
  <c r="DP448"/>
  <c r="DS362"/>
  <c r="CB297"/>
  <c r="CF292"/>
  <c r="BU372"/>
  <c r="DQ408"/>
  <c r="DN567"/>
  <c r="CD320"/>
  <c r="CA229"/>
  <c r="DS258"/>
  <c r="BT185"/>
  <c r="CB160"/>
  <c r="BU68"/>
  <c r="DR9"/>
  <c r="DS159"/>
  <c r="BW6"/>
  <c r="CD350"/>
  <c r="CL54"/>
  <c r="BW441"/>
  <c r="DQ21"/>
  <c r="DR288"/>
  <c r="BU52"/>
  <c r="DS294"/>
  <c r="DQ290"/>
  <c r="BU170"/>
  <c r="DQ430"/>
  <c r="BW297"/>
  <c r="DQ328"/>
  <c r="BY252"/>
  <c r="DO354"/>
  <c r="BU187"/>
  <c r="CM524"/>
  <c r="CC396"/>
  <c r="DP127"/>
  <c r="CD297"/>
  <c r="CC474"/>
  <c r="BT562"/>
  <c r="DP454"/>
  <c r="CC92"/>
  <c r="BY397"/>
  <c r="BU138"/>
  <c r="DB539"/>
  <c r="DN440"/>
  <c r="DR477"/>
  <c r="DS111"/>
  <c r="BT457"/>
  <c r="DM481"/>
  <c r="DD484"/>
  <c r="DF563"/>
  <c r="CB190"/>
  <c r="CC360"/>
  <c r="BU472"/>
  <c r="DR309"/>
  <c r="BY565"/>
  <c r="BY473"/>
  <c r="BT477"/>
  <c r="CX560"/>
  <c r="DO126"/>
  <c r="DS86"/>
  <c r="BT134"/>
  <c r="CC184"/>
  <c r="DP101"/>
  <c r="BT80"/>
  <c r="CM521"/>
  <c r="DR556"/>
  <c r="CB287"/>
  <c r="BY272"/>
  <c r="BW101"/>
  <c r="CC274"/>
  <c r="BY134"/>
  <c r="BW139"/>
  <c r="DO408"/>
  <c r="BU237"/>
  <c r="DN463"/>
  <c r="DP344"/>
  <c r="BW100"/>
  <c r="DQ386"/>
  <c r="DP518"/>
  <c r="DO548"/>
  <c r="BY40"/>
  <c r="BW438"/>
  <c r="CA368"/>
  <c r="BU72"/>
  <c r="CB322"/>
  <c r="DP437"/>
  <c r="BW229"/>
  <c r="BU213"/>
  <c r="DO467"/>
  <c r="CC306"/>
  <c r="DP568"/>
  <c r="DP387"/>
  <c r="DO352"/>
  <c r="DR266"/>
  <c r="BU320"/>
  <c r="DN448"/>
  <c r="CD342"/>
  <c r="DR114"/>
  <c r="BT115"/>
  <c r="BT395"/>
  <c r="DS304"/>
  <c r="CD359"/>
  <c r="CC535"/>
  <c r="CD139"/>
  <c r="DS173"/>
  <c r="CD341"/>
  <c r="DR297"/>
  <c r="CD28"/>
  <c r="DO554"/>
  <c r="DQ9"/>
  <c r="DO369"/>
  <c r="DQ481"/>
  <c r="CB15"/>
  <c r="DQ464"/>
  <c r="CC386"/>
  <c r="CB329"/>
  <c r="CJ139"/>
  <c r="DF424"/>
  <c r="CA191"/>
  <c r="DP110"/>
  <c r="BY182"/>
  <c r="DQ260"/>
  <c r="DB537"/>
  <c r="DS384"/>
  <c r="CR566"/>
  <c r="CB359"/>
  <c r="DQ261"/>
  <c r="CM548"/>
  <c r="CC499"/>
  <c r="DQ544"/>
  <c r="DQ46"/>
  <c r="CC161"/>
  <c r="DQ497"/>
  <c r="DN490"/>
  <c r="DO17"/>
  <c r="CA240"/>
  <c r="DP424"/>
  <c r="DF531"/>
  <c r="BW85"/>
  <c r="CA133"/>
  <c r="BT431"/>
  <c r="CC373"/>
  <c r="CB202"/>
  <c r="BY114"/>
  <c r="CA24"/>
  <c r="BT546"/>
  <c r="DS290"/>
  <c r="DS277"/>
  <c r="DO322"/>
  <c r="CB290"/>
  <c r="CA257"/>
  <c r="BU127"/>
  <c r="BT5"/>
  <c r="CK139"/>
  <c r="DF522"/>
  <c r="CU570"/>
  <c r="CM486"/>
  <c r="BY131"/>
  <c r="CC441"/>
  <c r="DP555"/>
  <c r="CC277"/>
  <c r="DO461"/>
  <c r="BU224"/>
  <c r="DQ258"/>
  <c r="CC424"/>
  <c r="CA500"/>
  <c r="BY396"/>
  <c r="DQ66"/>
  <c r="CC539"/>
  <c r="CD169"/>
  <c r="DP443"/>
  <c r="CA411"/>
  <c r="DS320"/>
  <c r="DO256"/>
  <c r="CD82"/>
  <c r="CA267"/>
  <c r="DO116"/>
  <c r="CD149"/>
  <c r="DS411"/>
  <c r="DS217"/>
  <c r="CA505"/>
  <c r="BY185"/>
  <c r="CM543"/>
  <c r="BU103"/>
  <c r="DO529"/>
  <c r="CC206"/>
  <c r="DR189"/>
  <c r="BY355"/>
  <c r="BY278"/>
  <c r="DQ223"/>
  <c r="BW32"/>
  <c r="DN501"/>
  <c r="DR117"/>
  <c r="BW210"/>
  <c r="CA61"/>
  <c r="CB204"/>
  <c r="CD74"/>
  <c r="BT121"/>
  <c r="BY194"/>
  <c r="CA378"/>
  <c r="CC245"/>
  <c r="BU265"/>
  <c r="CB398"/>
  <c r="CB231"/>
  <c r="CD113"/>
  <c r="DO418"/>
  <c r="DP532"/>
  <c r="DQ276"/>
  <c r="BY172"/>
  <c r="DS45"/>
  <c r="BW363"/>
  <c r="DQ126"/>
  <c r="CD52"/>
  <c r="BT149"/>
  <c r="BT41"/>
  <c r="DS355"/>
  <c r="CA117"/>
  <c r="CB375"/>
  <c r="BU394"/>
  <c r="BW530"/>
  <c r="CA548"/>
  <c r="CM554"/>
  <c r="DS272"/>
  <c r="DR412"/>
  <c r="DS193"/>
  <c r="CB142"/>
  <c r="DQ49"/>
  <c r="BW59"/>
  <c r="CB340"/>
  <c r="DF559"/>
  <c r="CD421"/>
  <c r="BW168"/>
  <c r="BT514"/>
  <c r="BY545"/>
  <c r="BT196"/>
  <c r="CC300"/>
  <c r="BU201"/>
  <c r="CD72"/>
  <c r="DB533"/>
  <c r="DO557"/>
  <c r="BU108"/>
  <c r="BY484"/>
  <c r="DR19"/>
  <c r="BW93"/>
  <c r="BY482"/>
  <c r="DO161"/>
  <c r="DR299"/>
  <c r="BY559"/>
  <c r="CC107"/>
  <c r="CX568"/>
  <c r="DD509"/>
  <c r="CB293"/>
  <c r="BY89"/>
  <c r="CA139"/>
  <c r="CA255"/>
  <c r="DP354"/>
  <c r="CD450"/>
  <c r="DQ526"/>
  <c r="DQ176"/>
  <c r="CC401"/>
  <c r="DS309"/>
  <c r="DP311"/>
  <c r="CB394"/>
  <c r="CA252"/>
  <c r="DQ416"/>
  <c r="CA518"/>
  <c r="BU172"/>
  <c r="BU5"/>
  <c r="DP466"/>
  <c r="CA225"/>
  <c r="BT516"/>
  <c r="CX498"/>
  <c r="CC259"/>
  <c r="BY566"/>
  <c r="DQ78"/>
  <c r="DQ269"/>
  <c r="BW356"/>
  <c r="DQ554"/>
  <c r="DR212"/>
  <c r="DS383"/>
  <c r="BW250"/>
  <c r="CB81"/>
  <c r="DQ326"/>
  <c r="DQ253"/>
  <c r="BT138"/>
  <c r="DQ340"/>
  <c r="BU26"/>
  <c r="DO464"/>
  <c r="BU443"/>
  <c r="CC410"/>
  <c r="CC442"/>
  <c r="BU552"/>
  <c r="CA5"/>
  <c r="DF491"/>
  <c r="DR7"/>
  <c r="BU513"/>
  <c r="BU91"/>
  <c r="BU562"/>
  <c r="CD293"/>
  <c r="DF502"/>
  <c r="DR232"/>
  <c r="DQ59"/>
  <c r="CC74"/>
  <c r="CD63"/>
  <c r="BY282"/>
  <c r="CB73"/>
  <c r="CD99"/>
  <c r="DS276"/>
  <c r="CA26"/>
  <c r="CB321"/>
  <c r="BW348"/>
  <c r="BY521"/>
  <c r="CM555"/>
  <c r="CD148"/>
  <c r="DQ82"/>
  <c r="BU146"/>
  <c r="CD420"/>
  <c r="DR183"/>
  <c r="CA162"/>
  <c r="CI65"/>
  <c r="BU82"/>
  <c r="DR435"/>
  <c r="CD340"/>
  <c r="BU335"/>
  <c r="DD523"/>
  <c r="DS166"/>
  <c r="DR479"/>
  <c r="CC301"/>
  <c r="DR481"/>
  <c r="CK245"/>
  <c r="BW66"/>
  <c r="CQ567"/>
  <c r="DO130"/>
  <c r="BY416"/>
  <c r="BT443"/>
  <c r="DS151"/>
  <c r="DP208"/>
  <c r="CX507"/>
  <c r="BT316"/>
  <c r="BW343"/>
  <c r="DO441"/>
  <c r="BU376"/>
  <c r="DS56"/>
  <c r="DN518"/>
  <c r="BW219"/>
  <c r="DD497"/>
  <c r="DR105"/>
  <c r="CB423"/>
  <c r="BU316"/>
  <c r="DQ229"/>
  <c r="DQ118"/>
  <c r="BY333"/>
  <c r="CB134"/>
  <c r="CA419"/>
  <c r="CC377"/>
  <c r="BU126"/>
  <c r="DO23"/>
  <c r="BT320"/>
  <c r="BY218"/>
  <c r="DO141"/>
  <c r="DP423"/>
  <c r="CA88"/>
  <c r="DQ262"/>
  <c r="DO186"/>
  <c r="DO98"/>
  <c r="BU377"/>
  <c r="CE404"/>
  <c r="DP410"/>
  <c r="DN492"/>
  <c r="DR381"/>
  <c r="DN422"/>
  <c r="BT256"/>
  <c r="DP364"/>
  <c r="CT560"/>
  <c r="BU248"/>
  <c r="DP165"/>
  <c r="BU117"/>
  <c r="DO135"/>
  <c r="BY448"/>
  <c r="CC421"/>
  <c r="DP262"/>
  <c r="BW46"/>
  <c r="DM488"/>
  <c r="DR147"/>
  <c r="DF500"/>
  <c r="CA448"/>
  <c r="BU348"/>
  <c r="DP222"/>
  <c r="CD153"/>
  <c r="DQ355"/>
  <c r="CB17"/>
  <c r="CD272"/>
  <c r="BW224"/>
  <c r="CK65"/>
  <c r="CB156"/>
  <c r="CB7"/>
  <c r="CB412"/>
  <c r="DF535"/>
  <c r="CA458"/>
  <c r="BY186"/>
  <c r="CA153"/>
  <c r="DP195"/>
  <c r="BW412"/>
  <c r="CA16"/>
  <c r="BU286"/>
  <c r="DP84"/>
  <c r="BY11"/>
  <c r="DB546"/>
  <c r="BY300"/>
  <c r="CC497"/>
  <c r="DM483"/>
  <c r="CB392"/>
  <c r="BT104"/>
  <c r="BT179"/>
  <c r="CB197"/>
  <c r="CV568"/>
  <c r="CI415"/>
  <c r="CX566"/>
  <c r="CA124"/>
  <c r="DP316"/>
  <c r="CA75"/>
  <c r="BT407"/>
  <c r="BW489"/>
  <c r="BT278"/>
  <c r="DR524"/>
  <c r="DP421"/>
  <c r="CA108"/>
  <c r="BW338"/>
  <c r="DQ549"/>
  <c r="CJ335"/>
  <c r="CM340"/>
  <c r="CM339"/>
  <c r="CH340"/>
  <c r="CI340"/>
  <c r="CK322"/>
  <c r="CK339"/>
  <c r="CI335"/>
  <c r="CE216"/>
  <c r="CK340"/>
  <c r="CI216"/>
  <c r="CJ339"/>
  <c r="CH216"/>
  <c r="CE339"/>
  <c r="CM322"/>
  <c r="CJ340"/>
  <c r="CK292"/>
  <c r="CF293"/>
  <c r="CH335"/>
  <c r="CJ322"/>
  <c r="CI339"/>
  <c r="CK335"/>
  <c r="CM335"/>
  <c r="DA139"/>
  <c r="CJ216"/>
  <c r="CM216"/>
  <c r="CH322"/>
  <c r="CE322"/>
  <c r="CE292"/>
  <c r="CK216"/>
  <c r="CH339"/>
  <c r="CN54"/>
  <c r="CI322"/>
  <c r="CE340"/>
  <c r="CE335"/>
  <c r="F407" i="3" l="1"/>
  <c r="A407" s="1"/>
  <c r="F484"/>
  <c r="A484" s="1"/>
  <c r="F457"/>
  <c r="A457" s="1"/>
  <c r="F348"/>
  <c r="A348" s="1"/>
  <c r="F268"/>
  <c r="A268" s="1"/>
  <c r="F431"/>
  <c r="A431" s="1"/>
  <c r="F363"/>
  <c r="A363" s="1"/>
  <c r="F434"/>
  <c r="A434" s="1"/>
  <c r="F402"/>
  <c r="A402" s="1"/>
  <c r="F456"/>
  <c r="A456" s="1"/>
  <c r="F438"/>
  <c r="A438" s="1"/>
  <c r="F77"/>
  <c r="A77" s="1"/>
  <c r="F507"/>
  <c r="A507" s="1"/>
  <c r="F509"/>
  <c r="A509" s="1"/>
  <c r="F345"/>
  <c r="A345" s="1"/>
  <c r="F421"/>
  <c r="A421" s="1"/>
  <c r="F464"/>
  <c r="A464" s="1"/>
  <c r="F471"/>
  <c r="A471" s="1"/>
  <c r="F490"/>
  <c r="A490" s="1"/>
  <c r="F460"/>
  <c r="A460" s="1"/>
  <c r="F443"/>
  <c r="A443" s="1"/>
  <c r="F465"/>
  <c r="A465" s="1"/>
  <c r="F447"/>
  <c r="A447" s="1"/>
  <c r="F230"/>
  <c r="A230" s="1"/>
  <c r="F513"/>
  <c r="A513" s="1"/>
  <c r="F455"/>
  <c r="A455" s="1"/>
  <c r="F524"/>
  <c r="A524" s="1"/>
  <c r="F522"/>
  <c r="A522" s="1"/>
  <c r="F321"/>
  <c r="A321" s="1"/>
  <c r="F459"/>
  <c r="A459" s="1"/>
  <c r="F302"/>
  <c r="A302" s="1"/>
  <c r="F526"/>
  <c r="A526" s="1"/>
  <c r="F503"/>
  <c r="A503" s="1"/>
  <c r="F469"/>
  <c r="A469" s="1"/>
  <c r="F528"/>
  <c r="A528" s="1"/>
  <c r="F499"/>
  <c r="A499" s="1"/>
  <c r="F378"/>
  <c r="A378" s="1"/>
  <c r="F336"/>
  <c r="A336" s="1"/>
  <c r="F406"/>
  <c r="A406" s="1"/>
  <c r="F414"/>
  <c r="A414" s="1"/>
  <c r="F440"/>
  <c r="A440" s="1"/>
  <c r="F255"/>
  <c r="A255" s="1"/>
  <c r="F480"/>
  <c r="A480" s="1"/>
  <c r="F365"/>
  <c r="A365" s="1"/>
  <c r="F296"/>
  <c r="A296" s="1"/>
  <c r="F500"/>
  <c r="A500" s="1"/>
  <c r="F521"/>
  <c r="A521" s="1"/>
  <c r="F404"/>
  <c r="A404" s="1"/>
  <c r="F519"/>
  <c r="A519" s="1"/>
  <c r="F525"/>
  <c r="A525" s="1"/>
  <c r="F332"/>
  <c r="A332" s="1"/>
  <c r="F446"/>
  <c r="A446" s="1"/>
  <c r="F468"/>
  <c r="A468" s="1"/>
  <c r="F437"/>
  <c r="A437" s="1"/>
  <c r="F481"/>
  <c r="A481" s="1"/>
  <c r="F328"/>
  <c r="A328" s="1"/>
  <c r="F476"/>
  <c r="A476" s="1"/>
  <c r="F6"/>
  <c r="A6" s="1"/>
  <c r="F489"/>
  <c r="A489" s="1"/>
  <c r="F330"/>
  <c r="A330" s="1"/>
  <c r="F451"/>
  <c r="A451" s="1"/>
  <c r="F439"/>
  <c r="A439" s="1"/>
  <c r="F435"/>
  <c r="A435" s="1"/>
  <c r="F488"/>
  <c r="A488" s="1"/>
  <c r="F78"/>
  <c r="A78" s="1"/>
  <c r="F495"/>
  <c r="A495" s="1"/>
  <c r="F310"/>
  <c r="A310" s="1"/>
  <c r="F398"/>
  <c r="A398" s="1"/>
  <c r="F273"/>
  <c r="A273" s="1"/>
  <c r="F508"/>
  <c r="A508" s="1"/>
  <c r="F485"/>
  <c r="A485" s="1"/>
  <c r="F510"/>
  <c r="A510" s="1"/>
  <c r="F502"/>
  <c r="A502" s="1"/>
  <c r="F497"/>
  <c r="A497" s="1"/>
  <c r="F529"/>
  <c r="A529" s="1"/>
  <c r="F516"/>
  <c r="A516" s="1"/>
  <c r="F420"/>
  <c r="A420" s="1"/>
  <c r="F445"/>
  <c r="A445" s="1"/>
  <c r="F478"/>
  <c r="A478" s="1"/>
  <c r="F511"/>
  <c r="A511" s="1"/>
  <c r="F449"/>
  <c r="A449" s="1"/>
  <c r="F527"/>
  <c r="A527" s="1"/>
  <c r="F482"/>
  <c r="A482" s="1"/>
  <c r="F373"/>
  <c r="A373" s="1"/>
  <c r="F415"/>
  <c r="A415" s="1"/>
  <c r="F512"/>
  <c r="A512" s="1"/>
  <c r="F395"/>
  <c r="A395" s="1"/>
  <c r="F498"/>
  <c r="A498" s="1"/>
  <c r="F240"/>
  <c r="A240" s="1"/>
  <c r="F432"/>
  <c r="A432" s="1"/>
  <c r="F472"/>
  <c r="A472" s="1"/>
  <c r="F226"/>
  <c r="A226" s="1"/>
  <c r="F492"/>
  <c r="A492" s="1"/>
  <c r="F425"/>
  <c r="A425" s="1"/>
  <c r="F458"/>
  <c r="A458" s="1"/>
  <c r="F433"/>
  <c r="A433" s="1"/>
  <c r="F441"/>
  <c r="A441" s="1"/>
  <c r="F405"/>
  <c r="A405" s="1"/>
  <c r="F397"/>
  <c r="A397" s="1"/>
  <c r="F479"/>
  <c r="A479" s="1"/>
  <c r="F501"/>
  <c r="A501" s="1"/>
  <c r="F436"/>
  <c r="A436" s="1"/>
  <c r="F152"/>
  <c r="A152" s="1"/>
  <c r="F530"/>
  <c r="A530" s="1"/>
  <c r="F474"/>
  <c r="A474" s="1"/>
  <c r="F419"/>
  <c r="A419" s="1"/>
  <c r="F491"/>
  <c r="A491" s="1"/>
  <c r="F486"/>
  <c r="A486" s="1"/>
  <c r="F466"/>
  <c r="A466" s="1"/>
  <c r="F461"/>
  <c r="A461" s="1"/>
  <c r="F487"/>
  <c r="A487" s="1"/>
  <c r="F442"/>
  <c r="A442" s="1"/>
  <c r="F504"/>
  <c r="A504" s="1"/>
  <c r="F493"/>
  <c r="A493" s="1"/>
  <c r="F422"/>
  <c r="A422" s="1"/>
  <c r="F470"/>
  <c r="A470" s="1"/>
  <c r="F523"/>
  <c r="A523" s="1"/>
  <c r="F494"/>
  <c r="A494" s="1"/>
  <c r="F452"/>
  <c r="A452" s="1"/>
  <c r="F462"/>
  <c r="A462" s="1"/>
  <c r="F454"/>
  <c r="A454" s="1"/>
  <c r="F520"/>
  <c r="A520" s="1"/>
  <c r="F514"/>
  <c r="A514" s="1"/>
  <c r="L71" i="6"/>
  <c r="K71"/>
  <c r="O71"/>
  <c r="I458"/>
  <c r="J458"/>
  <c r="N458"/>
  <c r="K458"/>
  <c r="H458"/>
  <c r="O458"/>
  <c r="L458"/>
  <c r="M458"/>
  <c r="L406"/>
  <c r="O406"/>
  <c r="K406"/>
  <c r="L215"/>
  <c r="O215"/>
  <c r="K215"/>
  <c r="O326"/>
  <c r="K326"/>
  <c r="L326"/>
  <c r="L426"/>
  <c r="I426"/>
  <c r="H426"/>
  <c r="O426"/>
  <c r="N426"/>
  <c r="K426"/>
  <c r="M426"/>
  <c r="J426"/>
  <c r="L346"/>
  <c r="O346"/>
  <c r="K346"/>
  <c r="J408"/>
  <c r="O408"/>
  <c r="L408"/>
  <c r="N408"/>
  <c r="M408"/>
  <c r="K408"/>
  <c r="H408"/>
  <c r="I408"/>
  <c r="O446"/>
  <c r="L446"/>
  <c r="H446"/>
  <c r="N446"/>
  <c r="K446"/>
  <c r="M446"/>
  <c r="J446"/>
  <c r="I446"/>
  <c r="L342"/>
  <c r="K342"/>
  <c r="O342"/>
  <c r="O402"/>
  <c r="K402"/>
  <c r="L402"/>
  <c r="H251"/>
  <c r="O251"/>
  <c r="J251"/>
  <c r="M251"/>
  <c r="N251"/>
  <c r="I251"/>
  <c r="K251"/>
  <c r="L251"/>
  <c r="O133"/>
  <c r="H133"/>
  <c r="M133"/>
  <c r="I133"/>
  <c r="L133"/>
  <c r="N133"/>
  <c r="K133"/>
  <c r="J133"/>
  <c r="M384"/>
  <c r="J384"/>
  <c r="K384"/>
  <c r="I384"/>
  <c r="O384"/>
  <c r="L384"/>
  <c r="N384"/>
  <c r="H384"/>
  <c r="O362"/>
  <c r="K362"/>
  <c r="L362"/>
  <c r="O371"/>
  <c r="K371"/>
  <c r="L371"/>
  <c r="O225"/>
  <c r="L225"/>
  <c r="K225"/>
  <c r="N313"/>
  <c r="L313"/>
  <c r="K313"/>
  <c r="J313"/>
  <c r="H313"/>
  <c r="O313"/>
  <c r="M313"/>
  <c r="I313"/>
  <c r="L333"/>
  <c r="K333"/>
  <c r="O333"/>
  <c r="O153"/>
  <c r="L153"/>
  <c r="O468"/>
  <c r="K468"/>
  <c r="H468"/>
  <c r="L468"/>
  <c r="N468"/>
  <c r="M468"/>
  <c r="J468"/>
  <c r="I468"/>
  <c r="O415"/>
  <c r="M415"/>
  <c r="J415"/>
  <c r="I415"/>
  <c r="N415"/>
  <c r="H415"/>
  <c r="L415"/>
  <c r="K415"/>
  <c r="K395"/>
  <c r="L395"/>
  <c r="O395"/>
  <c r="L363"/>
  <c r="K363"/>
  <c r="O363"/>
  <c r="K288"/>
  <c r="O288"/>
  <c r="L288"/>
  <c r="N241"/>
  <c r="K241"/>
  <c r="L241"/>
  <c r="J241"/>
  <c r="I241"/>
  <c r="H241"/>
  <c r="O241"/>
  <c r="M241"/>
  <c r="N237"/>
  <c r="K237"/>
  <c r="H237"/>
  <c r="M237"/>
  <c r="I237"/>
  <c r="J237"/>
  <c r="L237"/>
  <c r="O237"/>
  <c r="K327"/>
  <c r="O327"/>
  <c r="L327"/>
  <c r="L172"/>
  <c r="K172"/>
  <c r="O172"/>
  <c r="J172"/>
  <c r="I172"/>
  <c r="M172"/>
  <c r="N172"/>
  <c r="H172"/>
  <c r="I134"/>
  <c r="H134"/>
  <c r="M134"/>
  <c r="L134"/>
  <c r="O134"/>
  <c r="K134"/>
  <c r="J134"/>
  <c r="N134"/>
  <c r="J284"/>
  <c r="O284"/>
  <c r="H284"/>
  <c r="N284"/>
  <c r="I284"/>
  <c r="K284"/>
  <c r="M284"/>
  <c r="L284"/>
  <c r="O317"/>
  <c r="L317"/>
  <c r="K317"/>
  <c r="O383"/>
  <c r="L383"/>
  <c r="K383"/>
  <c r="L405"/>
  <c r="O405"/>
  <c r="K405"/>
  <c r="K17"/>
  <c r="L17"/>
  <c r="O131"/>
  <c r="K131"/>
  <c r="L131"/>
  <c r="K381"/>
  <c r="O381"/>
  <c r="L381"/>
  <c r="L379"/>
  <c r="O379"/>
  <c r="K379"/>
  <c r="N430"/>
  <c r="I430"/>
  <c r="J430"/>
  <c r="M430"/>
  <c r="K430"/>
  <c r="L430"/>
  <c r="H430"/>
  <c r="O430"/>
  <c r="O305"/>
  <c r="L305"/>
  <c r="K305"/>
  <c r="O230"/>
  <c r="L230"/>
  <c r="K230"/>
  <c r="L298"/>
  <c r="K298"/>
  <c r="O298"/>
  <c r="N389"/>
  <c r="L389"/>
  <c r="H389"/>
  <c r="I389"/>
  <c r="J389"/>
  <c r="M389"/>
  <c r="K389"/>
  <c r="O389"/>
  <c r="L157"/>
  <c r="O157"/>
  <c r="K157"/>
  <c r="L356"/>
  <c r="O356"/>
  <c r="K356"/>
  <c r="L414"/>
  <c r="O414"/>
  <c r="K414"/>
  <c r="L378"/>
  <c r="K378"/>
  <c r="O378"/>
  <c r="M418"/>
  <c r="N418"/>
  <c r="J418"/>
  <c r="H418"/>
  <c r="K418"/>
  <c r="I418"/>
  <c r="O418"/>
  <c r="L418"/>
  <c r="L304"/>
  <c r="O304"/>
  <c r="K304"/>
  <c r="N453"/>
  <c r="J453"/>
  <c r="O453"/>
  <c r="I453"/>
  <c r="H453"/>
  <c r="K453"/>
  <c r="M453"/>
  <c r="L453"/>
  <c r="L390"/>
  <c r="O390"/>
  <c r="K390"/>
  <c r="K367"/>
  <c r="O367"/>
  <c r="L367"/>
  <c r="O256"/>
  <c r="L256"/>
  <c r="K256"/>
  <c r="K246"/>
  <c r="O246"/>
  <c r="L246"/>
  <c r="K269"/>
  <c r="O269"/>
  <c r="L269"/>
  <c r="O278"/>
  <c r="K278"/>
  <c r="L278"/>
  <c r="H374"/>
  <c r="O374"/>
  <c r="K374"/>
  <c r="I374"/>
  <c r="M374"/>
  <c r="J374"/>
  <c r="N374"/>
  <c r="L374"/>
  <c r="K264"/>
  <c r="L264"/>
  <c r="O264"/>
  <c r="L46"/>
  <c r="K46"/>
  <c r="O46"/>
  <c r="O429"/>
  <c r="K429"/>
  <c r="L429"/>
  <c r="K357"/>
  <c r="L357"/>
  <c r="O357"/>
  <c r="O143"/>
  <c r="K143"/>
  <c r="L143"/>
  <c r="L306"/>
  <c r="O306"/>
  <c r="K306"/>
  <c r="H347"/>
  <c r="L347"/>
  <c r="J347"/>
  <c r="N347"/>
  <c r="K347"/>
  <c r="I347"/>
  <c r="M347"/>
  <c r="O347"/>
  <c r="O424"/>
  <c r="K424"/>
  <c r="L424"/>
  <c r="L322"/>
  <c r="K322"/>
  <c r="O322"/>
  <c r="L294"/>
  <c r="K294"/>
  <c r="O294"/>
  <c r="O361"/>
  <c r="L361"/>
  <c r="K361"/>
  <c r="L348"/>
  <c r="O348"/>
  <c r="K348"/>
  <c r="O332"/>
  <c r="M332"/>
  <c r="H332"/>
  <c r="N332"/>
  <c r="K332"/>
  <c r="L332"/>
  <c r="I332"/>
  <c r="J332"/>
  <c r="I467"/>
  <c r="M467"/>
  <c r="J467"/>
  <c r="H467"/>
  <c r="L467"/>
  <c r="K467"/>
  <c r="N467"/>
  <c r="O467"/>
  <c r="O271"/>
  <c r="K271"/>
  <c r="L271"/>
  <c r="O396"/>
  <c r="L396"/>
  <c r="K396"/>
  <c r="L300"/>
  <c r="K300"/>
  <c r="O300"/>
  <c r="O397"/>
  <c r="L397"/>
  <c r="K397"/>
  <c r="J438"/>
  <c r="K438"/>
  <c r="M438"/>
  <c r="L438"/>
  <c r="O438"/>
  <c r="I438"/>
  <c r="H438"/>
  <c r="N438"/>
  <c r="L401"/>
  <c r="K401"/>
  <c r="O401"/>
  <c r="K388"/>
  <c r="J388"/>
  <c r="O388"/>
  <c r="N388"/>
  <c r="M388"/>
  <c r="L388"/>
  <c r="H388"/>
  <c r="I388"/>
  <c r="K222"/>
  <c r="L222"/>
  <c r="O222"/>
  <c r="L312"/>
  <c r="K312"/>
  <c r="O312"/>
  <c r="O431"/>
  <c r="I431"/>
  <c r="K431"/>
  <c r="M431"/>
  <c r="N431"/>
  <c r="H431"/>
  <c r="J431"/>
  <c r="L431"/>
  <c r="L122"/>
  <c r="K122"/>
  <c r="O122"/>
  <c r="O319"/>
  <c r="K319"/>
  <c r="L319"/>
  <c r="O95"/>
  <c r="L95"/>
  <c r="K95"/>
  <c r="K36"/>
  <c r="L36"/>
  <c r="O36"/>
  <c r="O425"/>
  <c r="H425"/>
  <c r="N425"/>
  <c r="I425"/>
  <c r="J425"/>
  <c r="L425"/>
  <c r="K425"/>
  <c r="M425"/>
  <c r="K338"/>
  <c r="O338"/>
  <c r="L338"/>
  <c r="L441"/>
  <c r="K441"/>
  <c r="O441"/>
  <c r="L291"/>
  <c r="O291"/>
  <c r="K291"/>
  <c r="O119"/>
  <c r="K119"/>
  <c r="L119"/>
  <c r="O340"/>
  <c r="L340"/>
  <c r="K434"/>
  <c r="O434"/>
  <c r="L434"/>
  <c r="L437"/>
  <c r="K437"/>
  <c r="O437"/>
  <c r="H399"/>
  <c r="K399"/>
  <c r="I399"/>
  <c r="M399"/>
  <c r="N399"/>
  <c r="J399"/>
  <c r="O399"/>
  <c r="L399"/>
  <c r="O35"/>
  <c r="K35"/>
  <c r="L35"/>
  <c r="L316"/>
  <c r="O316"/>
  <c r="K316"/>
  <c r="L286"/>
  <c r="O286"/>
  <c r="K286"/>
  <c r="K279"/>
  <c r="H279"/>
  <c r="J279"/>
  <c r="I279"/>
  <c r="O279"/>
  <c r="M279"/>
  <c r="L279"/>
  <c r="N279"/>
  <c r="M376"/>
  <c r="K376"/>
  <c r="I376"/>
  <c r="H376"/>
  <c r="N376"/>
  <c r="J376"/>
  <c r="L376"/>
  <c r="O376"/>
  <c r="L259"/>
  <c r="O259"/>
  <c r="K259"/>
  <c r="O365"/>
  <c r="K365"/>
  <c r="L365"/>
  <c r="K412"/>
  <c r="L412"/>
  <c r="O412"/>
  <c r="F505" i="3"/>
  <c r="A505" s="1"/>
  <c r="F427"/>
  <c r="A427" s="1"/>
  <c r="F453"/>
  <c r="A453" s="1"/>
  <c r="F496"/>
  <c r="A496" s="1"/>
  <c r="F518"/>
  <c r="A518" s="1"/>
  <c r="F463"/>
  <c r="A463" s="1"/>
  <c r="O461" i="6"/>
  <c r="J461"/>
  <c r="I461"/>
  <c r="M461"/>
  <c r="K461"/>
  <c r="L461"/>
  <c r="H461"/>
  <c r="N461"/>
  <c r="O219"/>
  <c r="K219"/>
  <c r="L219"/>
  <c r="N321"/>
  <c r="K321"/>
  <c r="M321"/>
  <c r="L321"/>
  <c r="O321"/>
  <c r="J321"/>
  <c r="I321"/>
  <c r="H321"/>
  <c r="F450" i="3"/>
  <c r="A450" s="1"/>
  <c r="L282" i="6"/>
  <c r="K282"/>
  <c r="O282"/>
  <c r="L440"/>
  <c r="H440"/>
  <c r="K440"/>
  <c r="N440"/>
  <c r="O440"/>
  <c r="I440"/>
  <c r="J440"/>
  <c r="M440"/>
  <c r="O235"/>
  <c r="K235"/>
  <c r="L235"/>
  <c r="L452"/>
  <c r="M452"/>
  <c r="O452"/>
  <c r="H452"/>
  <c r="K452"/>
  <c r="N452"/>
  <c r="J452"/>
  <c r="I452"/>
  <c r="F388" i="3"/>
  <c r="A388" s="1"/>
  <c r="F448"/>
  <c r="A448" s="1"/>
  <c r="F475"/>
  <c r="A475" s="1"/>
  <c r="O56" i="6"/>
  <c r="K56"/>
  <c r="L56"/>
  <c r="F387" i="3"/>
  <c r="A387" s="1"/>
  <c r="K364" i="6"/>
  <c r="O364"/>
  <c r="L364"/>
  <c r="F377" i="3"/>
  <c r="A377" s="1"/>
  <c r="F429"/>
  <c r="A429" s="1"/>
  <c r="F380"/>
  <c r="A380" s="1"/>
  <c r="K419" i="6"/>
  <c r="L419"/>
  <c r="O419"/>
  <c r="O358"/>
  <c r="L358"/>
  <c r="L366"/>
  <c r="K366"/>
  <c r="O366"/>
  <c r="H472"/>
  <c r="N472"/>
  <c r="O472"/>
  <c r="I472"/>
  <c r="J472"/>
  <c r="M472"/>
  <c r="K472"/>
  <c r="L472"/>
  <c r="K196"/>
  <c r="L196"/>
  <c r="O196"/>
  <c r="F473" i="3"/>
  <c r="A473" s="1"/>
  <c r="L205" i="6"/>
  <c r="K205"/>
  <c r="O205"/>
  <c r="O329"/>
  <c r="L329"/>
  <c r="F444" i="3"/>
  <c r="A444" s="1"/>
  <c r="H448" i="6"/>
  <c r="L448"/>
  <c r="N448"/>
  <c r="O448"/>
  <c r="I448"/>
  <c r="M448"/>
  <c r="J448"/>
  <c r="F467" i="3"/>
  <c r="A467" s="1"/>
  <c r="F515"/>
  <c r="A515" s="1"/>
  <c r="F483"/>
  <c r="A483" s="1"/>
  <c r="K349" i="6"/>
  <c r="O349"/>
  <c r="L349"/>
  <c r="L178"/>
  <c r="O178"/>
  <c r="K178"/>
  <c r="O464"/>
  <c r="H464"/>
  <c r="L464"/>
  <c r="I464"/>
  <c r="M464"/>
  <c r="N464"/>
  <c r="J464"/>
  <c r="K464"/>
  <c r="K318"/>
  <c r="O318"/>
  <c r="L318"/>
  <c r="K439"/>
  <c r="L439"/>
  <c r="O439"/>
  <c r="L90"/>
  <c r="O90"/>
  <c r="O420"/>
  <c r="K420"/>
  <c r="L420"/>
  <c r="K110"/>
  <c r="L110"/>
  <c r="O110"/>
  <c r="O382"/>
  <c r="L382"/>
  <c r="K382"/>
  <c r="O29"/>
  <c r="L29"/>
  <c r="K29"/>
  <c r="O100"/>
  <c r="L100"/>
  <c r="K100"/>
  <c r="L355"/>
  <c r="K355"/>
  <c r="O355"/>
  <c r="O307"/>
  <c r="I307"/>
  <c r="H307"/>
  <c r="K307"/>
  <c r="L307"/>
  <c r="M307"/>
  <c r="N307"/>
  <c r="J307"/>
  <c r="O394"/>
  <c r="L394"/>
  <c r="K394"/>
  <c r="K164"/>
  <c r="O164"/>
  <c r="L164"/>
  <c r="K183"/>
  <c r="O183"/>
  <c r="L183"/>
  <c r="H447"/>
  <c r="N447"/>
  <c r="I447"/>
  <c r="K447"/>
  <c r="J447"/>
  <c r="L447"/>
  <c r="O447"/>
  <c r="M447"/>
  <c r="L471"/>
  <c r="K471"/>
  <c r="I471"/>
  <c r="H471"/>
  <c r="O471"/>
  <c r="J471"/>
  <c r="N471"/>
  <c r="M471"/>
  <c r="K334"/>
  <c r="O334"/>
  <c r="L334"/>
  <c r="L380"/>
  <c r="O380"/>
  <c r="K380"/>
  <c r="K442"/>
  <c r="O442"/>
  <c r="L442"/>
  <c r="I442"/>
  <c r="J442"/>
  <c r="H442"/>
  <c r="M442"/>
  <c r="N442"/>
  <c r="L459"/>
  <c r="N459"/>
  <c r="H459"/>
  <c r="J459"/>
  <c r="M459"/>
  <c r="I459"/>
  <c r="K459"/>
  <c r="O459"/>
  <c r="L33"/>
  <c r="K33"/>
  <c r="O33"/>
  <c r="O21"/>
  <c r="L21"/>
  <c r="K21"/>
  <c r="O398"/>
  <c r="J398"/>
  <c r="M398"/>
  <c r="I398"/>
  <c r="H398"/>
  <c r="K398"/>
  <c r="L398"/>
  <c r="N398"/>
  <c r="K207"/>
  <c r="O207"/>
  <c r="L207"/>
  <c r="K218"/>
  <c r="L218"/>
  <c r="O218"/>
  <c r="L221"/>
  <c r="O221"/>
  <c r="K221"/>
  <c r="O59"/>
  <c r="L59"/>
  <c r="O360"/>
  <c r="K360"/>
  <c r="L360"/>
  <c r="K114"/>
  <c r="O114"/>
  <c r="L114"/>
  <c r="K80"/>
  <c r="O80"/>
  <c r="L80"/>
  <c r="L79"/>
  <c r="O79"/>
  <c r="K79"/>
  <c r="K469"/>
  <c r="J469"/>
  <c r="L469"/>
  <c r="I469"/>
  <c r="O469"/>
  <c r="M469"/>
  <c r="H469"/>
  <c r="N469"/>
  <c r="L393"/>
  <c r="K393"/>
  <c r="O393"/>
  <c r="L158"/>
  <c r="K158"/>
  <c r="O158"/>
  <c r="K337"/>
  <c r="L337"/>
  <c r="O337"/>
  <c r="K206"/>
  <c r="L206"/>
  <c r="O206"/>
  <c r="O292"/>
  <c r="L292"/>
  <c r="K292"/>
  <c r="L427"/>
  <c r="O427"/>
  <c r="K427"/>
  <c r="N451"/>
  <c r="H451"/>
  <c r="J451"/>
  <c r="M451"/>
  <c r="I451"/>
  <c r="L451"/>
  <c r="O451"/>
  <c r="L24"/>
  <c r="K24"/>
  <c r="O24"/>
  <c r="L123"/>
  <c r="O123"/>
  <c r="K123"/>
  <c r="K354"/>
  <c r="O354"/>
  <c r="L354"/>
  <c r="K409"/>
  <c r="L409"/>
  <c r="O409"/>
  <c r="O113"/>
  <c r="K113"/>
  <c r="L113"/>
  <c r="H253"/>
  <c r="I253"/>
  <c r="L253"/>
  <c r="K253"/>
  <c r="M253"/>
  <c r="O253"/>
  <c r="N253"/>
  <c r="J253"/>
  <c r="M417"/>
  <c r="J417"/>
  <c r="I417"/>
  <c r="K417"/>
  <c r="L417"/>
  <c r="H417"/>
  <c r="O417"/>
  <c r="N417"/>
  <c r="J449"/>
  <c r="O449"/>
  <c r="H449"/>
  <c r="L449"/>
  <c r="N449"/>
  <c r="M449"/>
  <c r="I449"/>
  <c r="O328"/>
  <c r="L328"/>
  <c r="K328"/>
  <c r="K303"/>
  <c r="O303"/>
  <c r="L303"/>
  <c r="O202"/>
  <c r="K202"/>
  <c r="L202"/>
  <c r="L38"/>
  <c r="K38"/>
  <c r="O38"/>
  <c r="K410"/>
  <c r="O410"/>
  <c r="L410"/>
  <c r="K203"/>
  <c r="O203"/>
  <c r="L203"/>
  <c r="L254"/>
  <c r="O254"/>
  <c r="K254"/>
  <c r="O213"/>
  <c r="L213"/>
  <c r="K213"/>
  <c r="K224"/>
  <c r="M224"/>
  <c r="N224"/>
  <c r="J224"/>
  <c r="O224"/>
  <c r="H224"/>
  <c r="L224"/>
  <c r="I224"/>
  <c r="L103"/>
  <c r="K103"/>
  <c r="O103"/>
  <c r="L411"/>
  <c r="O411"/>
  <c r="K411"/>
  <c r="K359"/>
  <c r="H359"/>
  <c r="N359"/>
  <c r="O359"/>
  <c r="I359"/>
  <c r="L359"/>
  <c r="M359"/>
  <c r="J359"/>
  <c r="K353"/>
  <c r="L353"/>
  <c r="O353"/>
  <c r="O377"/>
  <c r="K377"/>
  <c r="L377"/>
  <c r="H433"/>
  <c r="K433"/>
  <c r="N433"/>
  <c r="M433"/>
  <c r="O433"/>
  <c r="J433"/>
  <c r="I433"/>
  <c r="L433"/>
  <c r="L301"/>
  <c r="O301"/>
  <c r="K301"/>
  <c r="N460"/>
  <c r="K460"/>
  <c r="J460"/>
  <c r="L460"/>
  <c r="O460"/>
  <c r="H460"/>
  <c r="I460"/>
  <c r="M460"/>
  <c r="O445"/>
  <c r="L445"/>
  <c r="K445"/>
  <c r="J445"/>
  <c r="N445"/>
  <c r="M445"/>
  <c r="H445"/>
  <c r="I445"/>
  <c r="K41"/>
  <c r="O41"/>
  <c r="L41"/>
  <c r="L372"/>
  <c r="K372"/>
  <c r="O372"/>
  <c r="O255"/>
  <c r="K255"/>
  <c r="L255"/>
  <c r="K233"/>
  <c r="O233"/>
  <c r="L233"/>
  <c r="L179"/>
  <c r="O179"/>
  <c r="L68"/>
  <c r="O68"/>
  <c r="K68"/>
  <c r="O223"/>
  <c r="L223"/>
  <c r="K223"/>
  <c r="L404"/>
  <c r="K404"/>
  <c r="O404"/>
  <c r="L180"/>
  <c r="K180"/>
  <c r="O180"/>
  <c r="L370"/>
  <c r="O370"/>
  <c r="K370"/>
  <c r="L273"/>
  <c r="K273"/>
  <c r="O273"/>
  <c r="L125"/>
  <c r="J125"/>
  <c r="K125"/>
  <c r="O125"/>
  <c r="N125"/>
  <c r="M125"/>
  <c r="I125"/>
  <c r="H125"/>
  <c r="N89"/>
  <c r="L89"/>
  <c r="J89"/>
  <c r="I89"/>
  <c r="K89"/>
  <c r="H89"/>
  <c r="O89"/>
  <c r="M89"/>
  <c r="O311"/>
  <c r="L311"/>
  <c r="K311"/>
  <c r="L69"/>
  <c r="K69"/>
  <c r="O69"/>
  <c r="L81"/>
  <c r="O81"/>
  <c r="K81"/>
  <c r="K39"/>
  <c r="O39"/>
  <c r="L39"/>
  <c r="L26"/>
  <c r="O26"/>
  <c r="K26"/>
  <c r="K330"/>
  <c r="L330"/>
  <c r="O330"/>
  <c r="K58"/>
  <c r="O58"/>
  <c r="L58"/>
  <c r="O201"/>
  <c r="K201"/>
  <c r="L201"/>
  <c r="O261"/>
  <c r="L261"/>
  <c r="K261"/>
  <c r="O210"/>
  <c r="K210"/>
  <c r="L210"/>
  <c r="O314"/>
  <c r="K314"/>
  <c r="L314"/>
  <c r="K67"/>
  <c r="L67"/>
  <c r="O67"/>
  <c r="L387"/>
  <c r="O387"/>
  <c r="K387"/>
  <c r="K182"/>
  <c r="O182"/>
  <c r="L182"/>
  <c r="O84"/>
  <c r="L84"/>
  <c r="K84"/>
  <c r="O299"/>
  <c r="L299"/>
  <c r="K299"/>
  <c r="H341"/>
  <c r="K341"/>
  <c r="N341"/>
  <c r="L341"/>
  <c r="I341"/>
  <c r="M341"/>
  <c r="O341"/>
  <c r="J341"/>
  <c r="H463"/>
  <c r="J463"/>
  <c r="N463"/>
  <c r="O463"/>
  <c r="L463"/>
  <c r="K463"/>
  <c r="I463"/>
  <c r="M463"/>
  <c r="K281"/>
  <c r="L281"/>
  <c r="O281"/>
  <c r="K323"/>
  <c r="L323"/>
  <c r="O323"/>
  <c r="K290"/>
  <c r="L290"/>
  <c r="O290"/>
  <c r="L154"/>
  <c r="K154"/>
  <c r="O154"/>
  <c r="O130"/>
  <c r="L130"/>
  <c r="K130"/>
  <c r="K466"/>
  <c r="M466"/>
  <c r="I466"/>
  <c r="H466"/>
  <c r="O466"/>
  <c r="J466"/>
  <c r="L466"/>
  <c r="N466"/>
  <c r="L324"/>
  <c r="O324"/>
  <c r="K435"/>
  <c r="O435"/>
  <c r="L435"/>
  <c r="L315"/>
  <c r="O315"/>
  <c r="K315"/>
  <c r="K368"/>
  <c r="L368"/>
  <c r="O368"/>
  <c r="K386"/>
  <c r="L386"/>
  <c r="O386"/>
  <c r="I343"/>
  <c r="J343"/>
  <c r="O343"/>
  <c r="M343"/>
  <c r="K343"/>
  <c r="L343"/>
  <c r="H343"/>
  <c r="N343"/>
  <c r="O18"/>
  <c r="K18"/>
  <c r="L18"/>
  <c r="O454"/>
  <c r="M454"/>
  <c r="L454"/>
  <c r="H454"/>
  <c r="J454"/>
  <c r="N454"/>
  <c r="K454"/>
  <c r="I454"/>
  <c r="O262"/>
  <c r="K262"/>
  <c r="L262"/>
  <c r="O456"/>
  <c r="J456"/>
  <c r="I456"/>
  <c r="L456"/>
  <c r="H456"/>
  <c r="M456"/>
  <c r="N456"/>
  <c r="K456"/>
  <c r="L267"/>
  <c r="O267"/>
  <c r="K267"/>
  <c r="K457"/>
  <c r="I457"/>
  <c r="O457"/>
  <c r="M457"/>
  <c r="J457"/>
  <c r="H457"/>
  <c r="N457"/>
  <c r="L457"/>
  <c r="F477" i="3"/>
  <c r="A477" s="1"/>
  <c r="K385" i="6"/>
  <c r="O385"/>
  <c r="L385"/>
  <c r="L220"/>
  <c r="O220"/>
  <c r="K220"/>
  <c r="L351"/>
  <c r="K351"/>
  <c r="O351"/>
  <c r="F220" i="3"/>
  <c r="A220" s="1"/>
  <c r="K293" i="6"/>
  <c r="O293"/>
  <c r="L293"/>
  <c r="O443"/>
  <c r="M443"/>
  <c r="J443"/>
  <c r="N443"/>
  <c r="I443"/>
  <c r="H443"/>
  <c r="L443"/>
  <c r="K443"/>
  <c r="O296"/>
  <c r="K296"/>
  <c r="L296"/>
  <c r="O309"/>
  <c r="K309"/>
  <c r="L309"/>
  <c r="O455"/>
  <c r="N455"/>
  <c r="I455"/>
  <c r="H455"/>
  <c r="J455"/>
  <c r="L455"/>
  <c r="M455"/>
  <c r="K455"/>
  <c r="K162"/>
  <c r="L162"/>
  <c r="O162"/>
  <c r="K174"/>
  <c r="O174"/>
  <c r="L174"/>
  <c r="L102"/>
  <c r="O102"/>
  <c r="K102"/>
  <c r="O465"/>
  <c r="I465"/>
  <c r="K465"/>
  <c r="L465"/>
  <c r="M465"/>
  <c r="H465"/>
  <c r="N465"/>
  <c r="J465"/>
  <c r="F517" i="3"/>
  <c r="A517" s="1"/>
  <c r="F506"/>
  <c r="A506" s="1"/>
  <c r="N473" i="6"/>
  <c r="M473"/>
  <c r="K473"/>
  <c r="J473"/>
  <c r="H473"/>
  <c r="O473"/>
  <c r="L473"/>
  <c r="I473"/>
  <c r="L403"/>
  <c r="K403"/>
  <c r="O403"/>
  <c r="L375"/>
  <c r="O375"/>
  <c r="K375"/>
  <c r="O199"/>
  <c r="K199"/>
  <c r="L199"/>
  <c r="N391"/>
  <c r="J391"/>
  <c r="O391"/>
  <c r="H391"/>
  <c r="M391"/>
  <c r="L391"/>
  <c r="K391"/>
  <c r="I391"/>
  <c r="K268"/>
  <c r="L268"/>
  <c r="O268"/>
  <c r="K197"/>
  <c r="L197"/>
  <c r="O197"/>
  <c r="K444"/>
  <c r="L444"/>
  <c r="J444"/>
  <c r="I444"/>
  <c r="O444"/>
  <c r="N444"/>
  <c r="H444"/>
  <c r="M444"/>
  <c r="L173"/>
  <c r="O173"/>
  <c r="K173"/>
  <c r="K287"/>
  <c r="L287"/>
  <c r="O287"/>
  <c r="L310"/>
  <c r="O310"/>
  <c r="K310"/>
  <c r="L325"/>
  <c r="K325"/>
  <c r="O325"/>
  <c r="K462"/>
  <c r="L462"/>
  <c r="M462"/>
  <c r="J462"/>
  <c r="H462"/>
  <c r="I462"/>
  <c r="N462"/>
  <c r="O462"/>
  <c r="O400"/>
  <c r="L400"/>
  <c r="K400"/>
  <c r="J231"/>
  <c r="H231"/>
  <c r="O231"/>
  <c r="M231"/>
  <c r="K231"/>
  <c r="N231"/>
  <c r="I231"/>
  <c r="L231"/>
  <c r="K135"/>
  <c r="O135"/>
  <c r="L135"/>
  <c r="M163"/>
  <c r="I163"/>
  <c r="K163"/>
  <c r="O163"/>
  <c r="L163"/>
  <c r="H163"/>
  <c r="N163"/>
  <c r="J163"/>
  <c r="L101"/>
  <c r="O101"/>
  <c r="K101"/>
  <c r="L344"/>
  <c r="K344"/>
  <c r="O344"/>
  <c r="L280"/>
  <c r="K280"/>
  <c r="O280"/>
  <c r="K275"/>
  <c r="O275"/>
  <c r="L275"/>
  <c r="N450"/>
  <c r="J450"/>
  <c r="L450"/>
  <c r="M450"/>
  <c r="I450"/>
  <c r="O450"/>
  <c r="H450"/>
  <c r="K171"/>
  <c r="O171"/>
  <c r="L171"/>
  <c r="K72"/>
  <c r="O72"/>
  <c r="L72"/>
  <c r="O320"/>
  <c r="L320"/>
  <c r="K320"/>
  <c r="N149"/>
  <c r="L149"/>
  <c r="H149"/>
  <c r="I149"/>
  <c r="K149"/>
  <c r="O149"/>
  <c r="J149"/>
  <c r="M149"/>
  <c r="J470"/>
  <c r="M470"/>
  <c r="L470"/>
  <c r="N470"/>
  <c r="H470"/>
  <c r="I470"/>
  <c r="K470"/>
  <c r="O470"/>
  <c r="K335"/>
  <c r="L335"/>
  <c r="O335"/>
  <c r="K308"/>
  <c r="O308"/>
  <c r="L308"/>
  <c r="K137"/>
  <c r="L137"/>
  <c r="O137"/>
  <c r="L91"/>
  <c r="K91"/>
  <c r="O91"/>
  <c r="K345"/>
  <c r="L345"/>
  <c r="O345"/>
  <c r="M432"/>
  <c r="I432"/>
  <c r="L432"/>
  <c r="J432"/>
  <c r="K432"/>
  <c r="O432"/>
  <c r="H432"/>
  <c r="N432"/>
  <c r="L297"/>
  <c r="K297"/>
  <c r="O297"/>
  <c r="L51"/>
  <c r="O51"/>
  <c r="K51"/>
  <c r="L373"/>
  <c r="O373"/>
  <c r="K373"/>
  <c r="O136"/>
  <c r="L136"/>
  <c r="K136"/>
  <c r="O120"/>
  <c r="L120"/>
  <c r="K120"/>
  <c r="O243"/>
  <c r="I243"/>
  <c r="M243"/>
  <c r="L243"/>
  <c r="K243"/>
  <c r="H243"/>
  <c r="J243"/>
  <c r="N243"/>
  <c r="O75"/>
  <c r="K75"/>
  <c r="L75"/>
  <c r="L331"/>
  <c r="K331"/>
  <c r="O331"/>
  <c r="O422"/>
  <c r="K422"/>
  <c r="L422"/>
  <c r="O99"/>
  <c r="K99"/>
  <c r="L99"/>
  <c r="L407"/>
  <c r="O407"/>
  <c r="K407"/>
  <c r="K283"/>
  <c r="O283"/>
  <c r="L283"/>
  <c r="K436"/>
  <c r="N436"/>
  <c r="O436"/>
  <c r="M436"/>
  <c r="J436"/>
  <c r="H436"/>
  <c r="I436"/>
  <c r="L436"/>
  <c r="L66"/>
  <c r="O66"/>
  <c r="K66"/>
  <c r="N413"/>
  <c r="J413"/>
  <c r="H413"/>
  <c r="O413"/>
  <c r="L413"/>
  <c r="I413"/>
  <c r="K413"/>
  <c r="M413"/>
  <c r="K232"/>
  <c r="O232"/>
  <c r="L232"/>
  <c r="H88"/>
  <c r="N88"/>
  <c r="J88"/>
  <c r="O88"/>
  <c r="L88"/>
  <c r="I88"/>
  <c r="K88"/>
  <c r="M88"/>
  <c r="K289"/>
  <c r="O289"/>
  <c r="L289"/>
  <c r="M339"/>
  <c r="I339"/>
  <c r="N339"/>
  <c r="J339"/>
  <c r="L339"/>
  <c r="H339"/>
  <c r="O339"/>
  <c r="K339"/>
  <c r="L170"/>
  <c r="O170"/>
  <c r="K170"/>
  <c r="L217"/>
  <c r="K217"/>
  <c r="O217"/>
  <c r="K350"/>
  <c r="O350"/>
  <c r="L350"/>
  <c r="K428"/>
  <c r="O428"/>
  <c r="L428"/>
  <c r="O226"/>
  <c r="K226"/>
  <c r="L226"/>
  <c r="O277"/>
  <c r="K277"/>
  <c r="L277"/>
  <c r="H416"/>
  <c r="M416"/>
  <c r="K416"/>
  <c r="I416"/>
  <c r="N416"/>
  <c r="J416"/>
  <c r="L416"/>
  <c r="O416"/>
  <c r="K73"/>
  <c r="O73"/>
  <c r="L73"/>
  <c r="O285"/>
  <c r="K285"/>
  <c r="L285"/>
  <c r="K392"/>
  <c r="O392"/>
  <c r="L392"/>
  <c r="O188"/>
  <c r="K188"/>
  <c r="L188"/>
  <c r="O336"/>
  <c r="L336"/>
  <c r="K336"/>
  <c r="K302"/>
  <c r="O302"/>
  <c r="L302"/>
  <c r="K159"/>
  <c r="L159"/>
  <c r="O159"/>
  <c r="H140"/>
  <c r="J140"/>
  <c r="M140"/>
  <c r="K140"/>
  <c r="O140"/>
  <c r="N140"/>
  <c r="I140"/>
  <c r="L140"/>
  <c r="O55"/>
  <c r="L55"/>
  <c r="K55"/>
  <c r="O239"/>
  <c r="L239"/>
  <c r="K239"/>
  <c r="K421"/>
  <c r="O421"/>
  <c r="L421"/>
  <c r="O228"/>
  <c r="L228"/>
  <c r="K228"/>
  <c r="K274"/>
  <c r="O274"/>
  <c r="L274"/>
  <c r="O276"/>
  <c r="L276"/>
  <c r="K276"/>
  <c r="O266"/>
  <c r="I266"/>
  <c r="L266"/>
  <c r="H266"/>
  <c r="K266"/>
  <c r="J266"/>
  <c r="M266"/>
  <c r="N266"/>
  <c r="L369"/>
  <c r="O369"/>
  <c r="K369"/>
  <c r="O423"/>
  <c r="K423"/>
  <c r="L423"/>
  <c r="L127"/>
  <c r="K127"/>
  <c r="O127"/>
  <c r="O45"/>
  <c r="K45"/>
  <c r="L45"/>
  <c r="K352"/>
  <c r="O352"/>
  <c r="L352"/>
  <c r="L295"/>
  <c r="K295"/>
  <c r="O295"/>
  <c r="CZ139" i="1"/>
  <c r="CV292"/>
  <c r="CO216"/>
  <c r="CV216"/>
  <c r="CO339"/>
  <c r="CV339"/>
  <c r="CO340"/>
  <c r="CV340"/>
  <c r="CO322"/>
  <c r="CV322"/>
  <c r="CO335"/>
  <c r="CV335"/>
  <c r="DE139"/>
  <c r="CX139"/>
  <c r="CW65"/>
  <c r="H293"/>
  <c r="CW54"/>
  <c r="CE293"/>
  <c r="CG335"/>
  <c r="CG322"/>
  <c r="CG339"/>
  <c r="CG216"/>
  <c r="CG340"/>
  <c r="G293"/>
  <c r="I293"/>
  <c r="J293"/>
  <c r="BV293"/>
  <c r="CJ292"/>
  <c r="G210" i="12"/>
  <c r="G211"/>
  <c r="G212"/>
  <c r="O77" i="6"/>
  <c r="F50" i="3"/>
  <c r="O40" i="6"/>
  <c r="K160"/>
  <c r="L160"/>
  <c r="K263"/>
  <c r="L242"/>
  <c r="O242"/>
  <c r="O15"/>
  <c r="O152"/>
  <c r="L44"/>
  <c r="O44"/>
  <c r="K209"/>
  <c r="L193"/>
  <c r="L146"/>
  <c r="K92"/>
  <c r="O236"/>
  <c r="L236"/>
  <c r="L155"/>
  <c r="K252"/>
  <c r="O252"/>
  <c r="O116"/>
  <c r="L116"/>
  <c r="L34"/>
  <c r="O104"/>
  <c r="O23"/>
  <c r="L23"/>
  <c r="K37"/>
  <c r="K112"/>
  <c r="O112"/>
  <c r="O48"/>
  <c r="K126"/>
  <c r="O139"/>
  <c r="K43"/>
  <c r="L83"/>
  <c r="K121"/>
  <c r="L121"/>
  <c r="L25"/>
  <c r="K141"/>
  <c r="O234"/>
  <c r="L234"/>
  <c r="K28"/>
  <c r="O248"/>
  <c r="L248"/>
  <c r="O177"/>
  <c r="L214"/>
  <c r="O214"/>
  <c r="K145"/>
  <c r="L145"/>
  <c r="L76"/>
  <c r="O76"/>
  <c r="K42"/>
  <c r="O42"/>
  <c r="K244"/>
  <c r="O168"/>
  <c r="K168"/>
  <c r="O247"/>
  <c r="O191"/>
  <c r="K260"/>
  <c r="O260"/>
  <c r="K270"/>
  <c r="O167"/>
  <c r="K167"/>
  <c r="L132"/>
  <c r="K184"/>
  <c r="K265"/>
  <c r="L265"/>
  <c r="L63"/>
  <c r="O227"/>
  <c r="K227"/>
  <c r="O64"/>
  <c r="L64"/>
  <c r="K208"/>
  <c r="O208"/>
  <c r="L124"/>
  <c r="N61"/>
  <c r="M61"/>
  <c r="L61"/>
  <c r="I61"/>
  <c r="O19"/>
  <c r="O54"/>
  <c r="O216"/>
  <c r="L27"/>
  <c r="L151"/>
  <c r="O31"/>
  <c r="K229"/>
  <c r="L78"/>
  <c r="L144"/>
  <c r="L96"/>
  <c r="K96"/>
  <c r="L82"/>
  <c r="K272"/>
  <c r="O272"/>
  <c r="O107"/>
  <c r="K107"/>
  <c r="K187"/>
  <c r="K161"/>
  <c r="O161"/>
  <c r="O60"/>
  <c r="K50"/>
  <c r="O20"/>
  <c r="K47"/>
  <c r="K165"/>
  <c r="O165"/>
  <c r="L52"/>
  <c r="K150"/>
  <c r="O150"/>
  <c r="K195"/>
  <c r="O166"/>
  <c r="L176"/>
  <c r="K176"/>
  <c r="O106"/>
  <c r="K106"/>
  <c r="L200"/>
  <c r="L192"/>
  <c r="O192"/>
  <c r="K189"/>
  <c r="K16"/>
  <c r="L16"/>
  <c r="O65"/>
  <c r="K65"/>
  <c r="L70"/>
  <c r="K70"/>
  <c r="L147"/>
  <c r="K147"/>
  <c r="K94"/>
  <c r="O94"/>
  <c r="O142"/>
  <c r="K142"/>
  <c r="L109"/>
  <c r="K109"/>
  <c r="L138"/>
  <c r="O117"/>
  <c r="L98"/>
  <c r="O98"/>
  <c r="K111"/>
  <c r="L74"/>
  <c r="K74"/>
  <c r="O185"/>
  <c r="L185"/>
  <c r="L249"/>
  <c r="L240"/>
  <c r="O240"/>
  <c r="K57"/>
  <c r="O128"/>
  <c r="K128"/>
  <c r="O105"/>
  <c r="K87"/>
  <c r="O186"/>
  <c r="L175"/>
  <c r="O148"/>
  <c r="L148"/>
  <c r="O194"/>
  <c r="L194"/>
  <c r="O257"/>
  <c r="K108"/>
  <c r="O190"/>
  <c r="L190"/>
  <c r="K250"/>
  <c r="O198"/>
  <c r="L198"/>
  <c r="O129"/>
  <c r="L53"/>
  <c r="K53"/>
  <c r="L238"/>
  <c r="K238"/>
  <c r="O86"/>
  <c r="L181"/>
  <c r="O181"/>
  <c r="O156"/>
  <c r="L156"/>
  <c r="L204"/>
  <c r="K204"/>
  <c r="O115"/>
  <c r="L169"/>
  <c r="O93"/>
  <c r="K30"/>
  <c r="O85"/>
  <c r="L85"/>
  <c r="O62"/>
  <c r="O32"/>
  <c r="K245"/>
  <c r="L97"/>
  <c r="K97"/>
  <c r="K118"/>
  <c r="K49"/>
  <c r="O211"/>
  <c r="L211"/>
  <c r="K22"/>
  <c r="L22"/>
  <c r="O258"/>
  <c r="K258"/>
  <c r="L212"/>
  <c r="CZ339" i="13"/>
  <c r="CE293"/>
  <c r="J150" i="6"/>
  <c r="CZ322" i="13"/>
  <c r="CJ292"/>
  <c r="H76" i="6"/>
  <c r="CG340" i="13"/>
  <c r="DI139"/>
  <c r="CZ292"/>
  <c r="CG335"/>
  <c r="DA54"/>
  <c r="F4" i="8"/>
  <c r="F213" i="3"/>
  <c r="K40" i="6"/>
  <c r="L40"/>
  <c r="O160"/>
  <c r="O263"/>
  <c r="L263"/>
  <c r="K242"/>
  <c r="L15"/>
  <c r="K15"/>
  <c r="L152"/>
  <c r="K44"/>
  <c r="L209"/>
  <c r="O209"/>
  <c r="O193"/>
  <c r="K193"/>
  <c r="K146"/>
  <c r="O146"/>
  <c r="L92"/>
  <c r="O92"/>
  <c r="K236"/>
  <c r="O155"/>
  <c r="L252"/>
  <c r="K116"/>
  <c r="O34"/>
  <c r="L104"/>
  <c r="K23"/>
  <c r="O37"/>
  <c r="L37"/>
  <c r="L112"/>
  <c r="L48"/>
  <c r="K48"/>
  <c r="L126"/>
  <c r="O126"/>
  <c r="K139"/>
  <c r="L139"/>
  <c r="O43"/>
  <c r="L43"/>
  <c r="K83"/>
  <c r="O83"/>
  <c r="O121"/>
  <c r="O25"/>
  <c r="K25"/>
  <c r="O141"/>
  <c r="L141"/>
  <c r="K234"/>
  <c r="O28"/>
  <c r="L28"/>
  <c r="K248"/>
  <c r="L177"/>
  <c r="K214"/>
  <c r="O145"/>
  <c r="K76"/>
  <c r="L42"/>
  <c r="L244"/>
  <c r="O244"/>
  <c r="L168"/>
  <c r="L247"/>
  <c r="L191"/>
  <c r="K191"/>
  <c r="L260"/>
  <c r="L270"/>
  <c r="O270"/>
  <c r="L167"/>
  <c r="O132"/>
  <c r="K132"/>
  <c r="L184"/>
  <c r="O265"/>
  <c r="O63"/>
  <c r="K63"/>
  <c r="L227"/>
  <c r="K64"/>
  <c r="L208"/>
  <c r="K124"/>
  <c r="O124"/>
  <c r="K61"/>
  <c r="J61"/>
  <c r="O61"/>
  <c r="H61"/>
  <c r="K19"/>
  <c r="L19"/>
  <c r="L54"/>
  <c r="K54"/>
  <c r="K216"/>
  <c r="L216"/>
  <c r="K27"/>
  <c r="O27"/>
  <c r="K151"/>
  <c r="O151"/>
  <c r="L31"/>
  <c r="O229"/>
  <c r="L229"/>
  <c r="K78"/>
  <c r="O78"/>
  <c r="O144"/>
  <c r="K144"/>
  <c r="O96"/>
  <c r="O82"/>
  <c r="K82"/>
  <c r="L272"/>
  <c r="L107"/>
  <c r="O187"/>
  <c r="L187"/>
  <c r="L161"/>
  <c r="K60"/>
  <c r="L60"/>
  <c r="L50"/>
  <c r="O50"/>
  <c r="L20"/>
  <c r="K20"/>
  <c r="L47"/>
  <c r="O47"/>
  <c r="L165"/>
  <c r="K52"/>
  <c r="O52"/>
  <c r="H150"/>
  <c r="L150"/>
  <c r="O195"/>
  <c r="L166"/>
  <c r="K166"/>
  <c r="O176"/>
  <c r="L106"/>
  <c r="K200"/>
  <c r="O200"/>
  <c r="K192"/>
  <c r="L189"/>
  <c r="O189"/>
  <c r="O16"/>
  <c r="L65"/>
  <c r="O70"/>
  <c r="O147"/>
  <c r="L94"/>
  <c r="L142"/>
  <c r="O109"/>
  <c r="O138"/>
  <c r="K138"/>
  <c r="L117"/>
  <c r="K117"/>
  <c r="K98"/>
  <c r="O111"/>
  <c r="L111"/>
  <c r="O74"/>
  <c r="K185"/>
  <c r="K249"/>
  <c r="O249"/>
  <c r="K240"/>
  <c r="L57"/>
  <c r="O57"/>
  <c r="L128"/>
  <c r="K105"/>
  <c r="L105"/>
  <c r="O87"/>
  <c r="K186"/>
  <c r="L186"/>
  <c r="K175"/>
  <c r="O175"/>
  <c r="K148"/>
  <c r="K194"/>
  <c r="L257"/>
  <c r="K257"/>
  <c r="O108"/>
  <c r="L108"/>
  <c r="K190"/>
  <c r="O250"/>
  <c r="L250"/>
  <c r="K198"/>
  <c r="L129"/>
  <c r="K129"/>
  <c r="O53"/>
  <c r="O238"/>
  <c r="L86"/>
  <c r="K181"/>
  <c r="K156"/>
  <c r="O204"/>
  <c r="L115"/>
  <c r="O169"/>
  <c r="K169"/>
  <c r="K93"/>
  <c r="L93"/>
  <c r="O30"/>
  <c r="L30"/>
  <c r="K85"/>
  <c r="K62"/>
  <c r="L62"/>
  <c r="L32"/>
  <c r="O245"/>
  <c r="L245"/>
  <c r="O97"/>
  <c r="L118"/>
  <c r="O118"/>
  <c r="L49"/>
  <c r="O49"/>
  <c r="K211"/>
  <c r="O22"/>
  <c r="L258"/>
  <c r="O212"/>
  <c r="K212"/>
  <c r="DD139" i="13"/>
  <c r="DA65"/>
  <c r="CZ340"/>
  <c r="CG216"/>
  <c r="CG339"/>
  <c r="CZ335"/>
  <c r="H65" i="6"/>
  <c r="CG322" i="13"/>
  <c r="CH292"/>
  <c r="DB139"/>
  <c r="CZ216"/>
  <c r="I150" i="6"/>
  <c r="A213" i="3" l="1"/>
  <c r="AM50"/>
  <c r="CZ54" i="1"/>
  <c r="CZ65"/>
  <c r="CV293"/>
  <c r="EH293"/>
  <c r="CO293"/>
  <c r="CL339"/>
  <c r="DE54"/>
  <c r="CX54"/>
  <c r="CX65"/>
  <c r="DE65"/>
  <c r="CL216"/>
  <c r="CL322"/>
  <c r="DD139"/>
  <c r="DF139"/>
  <c r="CL335"/>
  <c r="CL340"/>
  <c r="CG293"/>
  <c r="CK293"/>
  <c r="CI293"/>
  <c r="CJ293"/>
  <c r="CQ293"/>
  <c r="CR293" s="1"/>
  <c r="BO15"/>
  <c r="BM15"/>
  <c r="N15" s="1"/>
  <c r="BL15"/>
  <c r="M15" s="1"/>
  <c r="BK15"/>
  <c r="L15" s="1"/>
  <c r="BJ15"/>
  <c r="K15" s="1"/>
  <c r="BI15"/>
  <c r="J15" s="1"/>
  <c r="BH15"/>
  <c r="DI54" i="13"/>
  <c r="CI293"/>
  <c r="CH293"/>
  <c r="DH139"/>
  <c r="DB65"/>
  <c r="CL335"/>
  <c r="I65" i="6"/>
  <c r="DJ139" i="13"/>
  <c r="N150" i="6"/>
  <c r="I76"/>
  <c r="DI65" i="13"/>
  <c r="M150" i="6"/>
  <c r="J76"/>
  <c r="DB54" i="13"/>
  <c r="CG293"/>
  <c r="CZ293"/>
  <c r="DD65"/>
  <c r="CM293"/>
  <c r="CJ293"/>
  <c r="DD54"/>
  <c r="CF15"/>
  <c r="J65" i="6"/>
  <c r="CL340" i="13"/>
  <c r="CK293"/>
  <c r="CL322"/>
  <c r="CL339"/>
  <c r="CL216"/>
  <c r="DG139" i="1" l="1"/>
  <c r="CS340"/>
  <c r="CS335"/>
  <c r="CS322"/>
  <c r="CS339"/>
  <c r="CS216"/>
  <c r="CL293"/>
  <c r="DF54"/>
  <c r="DD54"/>
  <c r="DD65"/>
  <c r="DF65"/>
  <c r="CQ15"/>
  <c r="CR15" s="1"/>
  <c r="CK15"/>
  <c r="CE15"/>
  <c r="EH15" s="1"/>
  <c r="G15"/>
  <c r="CI15"/>
  <c r="H15"/>
  <c r="I15"/>
  <c r="CJ15"/>
  <c r="BV15"/>
  <c r="DH65" i="13"/>
  <c r="CL293"/>
  <c r="CE15"/>
  <c r="CN216"/>
  <c r="CN340"/>
  <c r="CJ15"/>
  <c r="F139" i="3"/>
  <c r="DJ54" i="13"/>
  <c r="N65" i="6"/>
  <c r="CN335" i="13"/>
  <c r="CN322"/>
  <c r="CI15"/>
  <c r="DH54"/>
  <c r="CH15"/>
  <c r="CK15"/>
  <c r="DJ65"/>
  <c r="CN339"/>
  <c r="M65" i="6"/>
  <c r="N76"/>
  <c r="CM15" i="13"/>
  <c r="M76" i="6"/>
  <c r="DG54" i="1" l="1"/>
  <c r="DG65"/>
  <c r="CO15"/>
  <c r="CV15"/>
  <c r="CS293"/>
  <c r="CW340"/>
  <c r="CW322"/>
  <c r="CW339"/>
  <c r="CW216"/>
  <c r="CW335"/>
  <c r="CG15"/>
  <c r="H333" i="6"/>
  <c r="H346"/>
  <c r="H350"/>
  <c r="H351"/>
  <c r="CZ15" i="13"/>
  <c r="DA339"/>
  <c r="H227" i="6"/>
  <c r="F54" i="3"/>
  <c r="DA335" i="13"/>
  <c r="CN293"/>
  <c r="DA340"/>
  <c r="F65" i="3"/>
  <c r="DA322" i="13"/>
  <c r="CG15"/>
  <c r="DA216"/>
  <c r="AM54" i="3" l="1"/>
  <c r="AM65"/>
  <c r="CZ335" i="1"/>
  <c r="CZ339"/>
  <c r="CZ322"/>
  <c r="CZ216"/>
  <c r="DE340"/>
  <c r="CZ340"/>
  <c r="CX340"/>
  <c r="CX339"/>
  <c r="DE339"/>
  <c r="DE216"/>
  <c r="CX216"/>
  <c r="CW293"/>
  <c r="CL15"/>
  <c r="DE322"/>
  <c r="CX322"/>
  <c r="DE335"/>
  <c r="CX335"/>
  <c r="I351" i="6"/>
  <c r="J350"/>
  <c r="I350"/>
  <c r="H304"/>
  <c r="J351"/>
  <c r="J346"/>
  <c r="I333"/>
  <c r="J333"/>
  <c r="I346"/>
  <c r="N351"/>
  <c r="DD322" i="13"/>
  <c r="DA293"/>
  <c r="J227" i="6"/>
  <c r="DB322" i="13"/>
  <c r="DB216"/>
  <c r="DI335"/>
  <c r="DD340"/>
  <c r="DB339"/>
  <c r="DI339"/>
  <c r="DI216"/>
  <c r="DI322"/>
  <c r="DD339"/>
  <c r="DD335"/>
  <c r="DB335"/>
  <c r="DI340"/>
  <c r="DB340"/>
  <c r="I227" i="6"/>
  <c r="CL15" i="13"/>
  <c r="DD216"/>
  <c r="DF340" i="1" l="1"/>
  <c r="CZ293"/>
  <c r="CS15"/>
  <c r="CW15" s="1"/>
  <c r="DD340"/>
  <c r="DF322"/>
  <c r="DD322"/>
  <c r="DE293"/>
  <c r="CX293"/>
  <c r="DD335"/>
  <c r="DF335"/>
  <c r="DD216"/>
  <c r="DF216"/>
  <c r="DF339"/>
  <c r="DD339"/>
  <c r="M351" i="6"/>
  <c r="N346"/>
  <c r="M350"/>
  <c r="N333"/>
  <c r="M333"/>
  <c r="H26"/>
  <c r="I304"/>
  <c r="N350"/>
  <c r="M346"/>
  <c r="J304"/>
  <c r="DH335" i="13"/>
  <c r="DH322"/>
  <c r="DH340"/>
  <c r="DH339"/>
  <c r="DJ335"/>
  <c r="DJ322"/>
  <c r="DJ340"/>
  <c r="DJ339"/>
  <c r="DD293"/>
  <c r="DA15"/>
  <c r="CN15"/>
  <c r="DH216"/>
  <c r="DJ216"/>
  <c r="DI293"/>
  <c r="DB293"/>
  <c r="M227" i="6"/>
  <c r="N227"/>
  <c r="DG216" i="1" l="1"/>
  <c r="CZ15"/>
  <c r="DG340"/>
  <c r="DE15"/>
  <c r="CX15"/>
  <c r="DF293"/>
  <c r="DD293"/>
  <c r="DG339"/>
  <c r="DG335"/>
  <c r="DG322"/>
  <c r="F339" i="3"/>
  <c r="A339" s="1"/>
  <c r="I26" i="6"/>
  <c r="F340" i="3"/>
  <c r="A340" s="1"/>
  <c r="F322"/>
  <c r="A322" s="1"/>
  <c r="J26" i="6"/>
  <c r="M304"/>
  <c r="N304"/>
  <c r="F335" i="3"/>
  <c r="A335" s="1"/>
  <c r="DH293" i="13"/>
  <c r="DB15"/>
  <c r="DI15"/>
  <c r="DJ293"/>
  <c r="DD15"/>
  <c r="F216" i="3"/>
  <c r="DG293" i="1" l="1"/>
  <c r="DF15"/>
  <c r="DD15"/>
  <c r="F293" i="3"/>
  <c r="A293" s="1"/>
  <c r="N26" i="6"/>
  <c r="M26"/>
  <c r="DH15" i="13"/>
  <c r="DJ15"/>
  <c r="DG15" i="1" l="1"/>
  <c r="BO25"/>
  <c r="BM25"/>
  <c r="N25" s="1"/>
  <c r="BL25"/>
  <c r="M25" s="1"/>
  <c r="BK25"/>
  <c r="L25" s="1"/>
  <c r="BJ25"/>
  <c r="K25" s="1"/>
  <c r="BI25"/>
  <c r="J25" s="1"/>
  <c r="BH25"/>
  <c r="F15" i="3"/>
  <c r="A15" s="1"/>
  <c r="CF25" i="13"/>
  <c r="I25" i="1" l="1"/>
  <c r="CQ25"/>
  <c r="CR25" s="1"/>
  <c r="CJ25"/>
  <c r="CI25"/>
  <c r="CK25"/>
  <c r="BV25"/>
  <c r="G25"/>
  <c r="H25"/>
  <c r="BO97"/>
  <c r="CF97" s="1"/>
  <c r="BM97"/>
  <c r="N97" s="1"/>
  <c r="BL97"/>
  <c r="M97" s="1"/>
  <c r="BK97"/>
  <c r="L97" s="1"/>
  <c r="BJ97"/>
  <c r="K97" s="1"/>
  <c r="BI97"/>
  <c r="J97" s="1"/>
  <c r="BH97"/>
  <c r="D97"/>
  <c r="CF97" i="13"/>
  <c r="CI25"/>
  <c r="CJ25"/>
  <c r="CM25"/>
  <c r="CH25"/>
  <c r="CK25"/>
  <c r="CH97" i="1" l="1"/>
  <c r="CQ97"/>
  <c r="CE97"/>
  <c r="CO97" s="1"/>
  <c r="CR97"/>
  <c r="CK97"/>
  <c r="G97"/>
  <c r="CI97"/>
  <c r="I97"/>
  <c r="CJ97"/>
  <c r="H97"/>
  <c r="BV97"/>
  <c r="CH97" i="13"/>
  <c r="CJ97"/>
  <c r="CE97"/>
  <c r="CM97"/>
  <c r="CI97"/>
  <c r="CK97"/>
  <c r="CV97" i="1" l="1"/>
  <c r="CG97"/>
  <c r="CL97" s="1"/>
  <c r="EH97"/>
  <c r="CZ97" i="13"/>
  <c r="CG97"/>
  <c r="CL97"/>
  <c r="CS97" i="1" l="1"/>
  <c r="CW97" s="1"/>
  <c r="CN97" i="13"/>
  <c r="H108" i="6"/>
  <c r="DA97" i="13"/>
  <c r="CZ97" i="1" l="1"/>
  <c r="CX97"/>
  <c r="DE97"/>
  <c r="DD97" i="13"/>
  <c r="I108" i="6"/>
  <c r="DI97" i="13"/>
  <c r="J108" i="6"/>
  <c r="DB97" i="13"/>
  <c r="DF97" i="1" l="1"/>
  <c r="DD97"/>
  <c r="G187" i="12"/>
  <c r="H187"/>
  <c r="DJ97" i="13"/>
  <c r="N108" i="6"/>
  <c r="M108"/>
  <c r="DH97" i="13"/>
  <c r="DG97" i="1" l="1"/>
  <c r="BO297"/>
  <c r="BM297"/>
  <c r="N297" s="1"/>
  <c r="BL297"/>
  <c r="M297" s="1"/>
  <c r="BK297"/>
  <c r="L297" s="1"/>
  <c r="BJ297"/>
  <c r="K297" s="1"/>
  <c r="BI297"/>
  <c r="J297" s="1"/>
  <c r="BH297"/>
  <c r="D297"/>
  <c r="F97" i="3"/>
  <c r="CF297" i="13"/>
  <c r="AM97" i="3" l="1"/>
  <c r="G297" i="1"/>
  <c r="CK297"/>
  <c r="CQ297"/>
  <c r="CR297" s="1"/>
  <c r="CJ297"/>
  <c r="CI297"/>
  <c r="H297"/>
  <c r="I297"/>
  <c r="BV297"/>
  <c r="BO207"/>
  <c r="BM207"/>
  <c r="N207" s="1"/>
  <c r="BL207"/>
  <c r="M207" s="1"/>
  <c r="BK207"/>
  <c r="L207" s="1"/>
  <c r="BJ207"/>
  <c r="K207" s="1"/>
  <c r="BI207"/>
  <c r="J207" s="1"/>
  <c r="BH207"/>
  <c r="D207"/>
  <c r="D366"/>
  <c r="CF207" i="13"/>
  <c r="CH297"/>
  <c r="CJ297"/>
  <c r="CM297"/>
  <c r="CI297"/>
  <c r="CK297"/>
  <c r="CE207" i="1" l="1"/>
  <c r="EH207" s="1"/>
  <c r="CK207"/>
  <c r="CI207"/>
  <c r="CQ207"/>
  <c r="CR207" s="1"/>
  <c r="CJ207"/>
  <c r="G207"/>
  <c r="H207"/>
  <c r="I207"/>
  <c r="BV207"/>
  <c r="CH207" i="13"/>
  <c r="CJ207"/>
  <c r="CE207"/>
  <c r="CI207"/>
  <c r="CK207"/>
  <c r="CM207"/>
  <c r="CO207" i="1" l="1"/>
  <c r="CV207"/>
  <c r="CG207"/>
  <c r="CG207" i="13"/>
  <c r="CZ207"/>
  <c r="CL207" i="1" l="1"/>
  <c r="CL207" i="13"/>
  <c r="CS207" i="1" l="1"/>
  <c r="CW207" s="1"/>
  <c r="H218" i="6"/>
  <c r="DA207" i="13"/>
  <c r="CN207"/>
  <c r="CZ207" i="1" l="1"/>
  <c r="DE207"/>
  <c r="CX207"/>
  <c r="I218" i="6"/>
  <c r="J218"/>
  <c r="DB207" i="13"/>
  <c r="DD207"/>
  <c r="DI207"/>
  <c r="DD207" i="1" l="1"/>
  <c r="DF207"/>
  <c r="BO413"/>
  <c r="CE414"/>
  <c r="EH414" s="1"/>
  <c r="M218" i="6"/>
  <c r="N218"/>
  <c r="CE414" i="13"/>
  <c r="DH207"/>
  <c r="DJ207"/>
  <c r="DG207" i="1" l="1"/>
  <c r="CO414"/>
  <c r="CV414"/>
  <c r="CE413"/>
  <c r="EH413" s="1"/>
  <c r="F207" i="3"/>
  <c r="A207" s="1"/>
  <c r="CE413" i="13"/>
  <c r="CF413"/>
  <c r="CZ414"/>
  <c r="CV413" i="1" l="1"/>
  <c r="O73" i="12"/>
  <c r="O74"/>
  <c r="CZ413" i="13"/>
  <c r="BO5" i="1" l="1"/>
  <c r="CF5" s="1"/>
  <c r="CH5" s="1"/>
  <c r="BO6"/>
  <c r="BO7"/>
  <c r="BO8"/>
  <c r="CF8" s="1"/>
  <c r="CH8" s="1"/>
  <c r="BO9"/>
  <c r="CF9" s="1"/>
  <c r="CH9" s="1"/>
  <c r="BO10"/>
  <c r="BO11"/>
  <c r="CF11" s="1"/>
  <c r="CH11" s="1"/>
  <c r="BO12"/>
  <c r="CF12" s="1"/>
  <c r="CH12" s="1"/>
  <c r="BO13"/>
  <c r="BO14"/>
  <c r="CF14" s="1"/>
  <c r="CH14" s="1"/>
  <c r="BO16"/>
  <c r="CF16" s="1"/>
  <c r="CH16" s="1"/>
  <c r="BO17"/>
  <c r="CF17" s="1"/>
  <c r="CH17" s="1"/>
  <c r="BO18"/>
  <c r="BO19"/>
  <c r="CF19" s="1"/>
  <c r="CH19" s="1"/>
  <c r="BO20"/>
  <c r="CF20" s="1"/>
  <c r="CH20" s="1"/>
  <c r="BO21"/>
  <c r="CF21" s="1"/>
  <c r="CH21" s="1"/>
  <c r="BO22"/>
  <c r="BO23"/>
  <c r="CF23" s="1"/>
  <c r="CH23" s="1"/>
  <c r="BO24"/>
  <c r="BO26"/>
  <c r="CF26" s="1"/>
  <c r="CH26" s="1"/>
  <c r="BO27"/>
  <c r="CF27" s="1"/>
  <c r="CH27" s="1"/>
  <c r="BO28"/>
  <c r="BO29"/>
  <c r="CF29" s="1"/>
  <c r="BO30"/>
  <c r="BO31"/>
  <c r="CF31" s="1"/>
  <c r="CH31" s="1"/>
  <c r="BO32"/>
  <c r="CF32" s="1"/>
  <c r="CH32" s="1"/>
  <c r="BO33"/>
  <c r="CF33" s="1"/>
  <c r="CH33" s="1"/>
  <c r="BO34"/>
  <c r="BO35"/>
  <c r="BO36"/>
  <c r="CF36" s="1"/>
  <c r="CH36" s="1"/>
  <c r="BO37"/>
  <c r="CF37" s="1"/>
  <c r="CH37" s="1"/>
  <c r="BO38"/>
  <c r="CF38" s="1"/>
  <c r="CH38" s="1"/>
  <c r="BO39"/>
  <c r="CF39" s="1"/>
  <c r="CH39" s="1"/>
  <c r="BO40"/>
  <c r="BO41"/>
  <c r="CF41" s="1"/>
  <c r="CH41" s="1"/>
  <c r="BO42"/>
  <c r="CF42" s="1"/>
  <c r="CH42" s="1"/>
  <c r="BO43"/>
  <c r="CF43" s="1"/>
  <c r="CH43" s="1"/>
  <c r="BO44"/>
  <c r="BO45"/>
  <c r="BO46"/>
  <c r="CF46" s="1"/>
  <c r="CH46" s="1"/>
  <c r="BO47"/>
  <c r="BO48"/>
  <c r="BO49"/>
  <c r="CF49" s="1"/>
  <c r="CH49" s="1"/>
  <c r="BO52"/>
  <c r="CF52" s="1"/>
  <c r="BO55"/>
  <c r="BO56"/>
  <c r="BO57"/>
  <c r="BO58"/>
  <c r="BO59"/>
  <c r="BO60"/>
  <c r="BO61"/>
  <c r="BO62"/>
  <c r="BO63"/>
  <c r="CF63" s="1"/>
  <c r="CH63" s="1"/>
  <c r="BO64"/>
  <c r="BO66"/>
  <c r="CF66" s="1"/>
  <c r="CH66" s="1"/>
  <c r="BO67"/>
  <c r="CF67" s="1"/>
  <c r="CH67" s="1"/>
  <c r="BO68"/>
  <c r="BO69"/>
  <c r="BO70"/>
  <c r="BO71"/>
  <c r="CF71" s="1"/>
  <c r="CH71" s="1"/>
  <c r="BO72"/>
  <c r="CF72" s="1"/>
  <c r="CH72" s="1"/>
  <c r="BO73"/>
  <c r="BO74"/>
  <c r="CF74" s="1"/>
  <c r="CH74" s="1"/>
  <c r="BO75"/>
  <c r="CF75" s="1"/>
  <c r="CH75" s="1"/>
  <c r="BO76"/>
  <c r="CF76" s="1"/>
  <c r="CH76" s="1"/>
  <c r="BO79"/>
  <c r="BO80"/>
  <c r="BO81"/>
  <c r="CF81" s="1"/>
  <c r="CH81" s="1"/>
  <c r="BO82"/>
  <c r="CF82" s="1"/>
  <c r="CH82" s="1"/>
  <c r="BO83"/>
  <c r="CF83" s="1"/>
  <c r="CH83" s="1"/>
  <c r="BO84"/>
  <c r="BO85"/>
  <c r="CF85" s="1"/>
  <c r="BO86"/>
  <c r="CF86" s="1"/>
  <c r="BO87"/>
  <c r="CF87" s="1"/>
  <c r="BO88"/>
  <c r="BO89"/>
  <c r="BO90"/>
  <c r="BO91"/>
  <c r="BO92"/>
  <c r="BO93"/>
  <c r="CF93" s="1"/>
  <c r="CH93" s="1"/>
  <c r="BO94"/>
  <c r="CF94" s="1"/>
  <c r="BO95"/>
  <c r="CF95" s="1"/>
  <c r="BO96"/>
  <c r="CF96" s="1"/>
  <c r="BO98"/>
  <c r="CF98" s="1"/>
  <c r="CH98" s="1"/>
  <c r="BO99"/>
  <c r="BO100"/>
  <c r="CF100" s="1"/>
  <c r="CH100" s="1"/>
  <c r="BO101"/>
  <c r="CF101" s="1"/>
  <c r="CH101" s="1"/>
  <c r="BO102"/>
  <c r="BO103"/>
  <c r="BO104"/>
  <c r="CF104" s="1"/>
  <c r="CH104" s="1"/>
  <c r="BO105"/>
  <c r="CF105" s="1"/>
  <c r="CH105" s="1"/>
  <c r="BO106"/>
  <c r="CF106" s="1"/>
  <c r="CH106" s="1"/>
  <c r="BO107"/>
  <c r="CF107" s="1"/>
  <c r="CH107" s="1"/>
  <c r="BO108"/>
  <c r="BO109"/>
  <c r="BO110"/>
  <c r="CF110" s="1"/>
  <c r="CH110" s="1"/>
  <c r="BO111"/>
  <c r="CF111" s="1"/>
  <c r="CH111" s="1"/>
  <c r="BO112"/>
  <c r="BO113"/>
  <c r="CF113" s="1"/>
  <c r="CH113" s="1"/>
  <c r="BO114"/>
  <c r="BO115"/>
  <c r="CF115" s="1"/>
  <c r="CH115" s="1"/>
  <c r="BO116"/>
  <c r="BO117"/>
  <c r="CF117" s="1"/>
  <c r="CH117" s="1"/>
  <c r="BO118"/>
  <c r="CF118" s="1"/>
  <c r="CH118" s="1"/>
  <c r="BO119"/>
  <c r="BO120"/>
  <c r="BO121"/>
  <c r="CF121" s="1"/>
  <c r="CH121" s="1"/>
  <c r="BO122"/>
  <c r="BO123"/>
  <c r="BO124"/>
  <c r="BO125"/>
  <c r="BO126"/>
  <c r="BO127"/>
  <c r="CF127" s="1"/>
  <c r="CH127" s="1"/>
  <c r="BO128"/>
  <c r="CF128" s="1"/>
  <c r="CH128" s="1"/>
  <c r="BO129"/>
  <c r="BO130"/>
  <c r="CF130" s="1"/>
  <c r="CH130" s="1"/>
  <c r="BO131"/>
  <c r="CF131" s="1"/>
  <c r="CH131" s="1"/>
  <c r="BO132"/>
  <c r="CF132" s="1"/>
  <c r="CH132" s="1"/>
  <c r="BO133"/>
  <c r="CF133" s="1"/>
  <c r="CH133" s="1"/>
  <c r="BO134"/>
  <c r="CF134" s="1"/>
  <c r="CH134" s="1"/>
  <c r="BO135"/>
  <c r="CF135" s="1"/>
  <c r="CH135" s="1"/>
  <c r="BO136"/>
  <c r="CF136" s="1"/>
  <c r="CH136" s="1"/>
  <c r="BO137"/>
  <c r="CF137" s="1"/>
  <c r="CH137" s="1"/>
  <c r="BO138"/>
  <c r="BO140"/>
  <c r="CF140" s="1"/>
  <c r="CH140" s="1"/>
  <c r="BO141"/>
  <c r="CF141" s="1"/>
  <c r="CH141" s="1"/>
  <c r="BO142"/>
  <c r="BO143"/>
  <c r="BO144"/>
  <c r="CF144" s="1"/>
  <c r="CH144" s="1"/>
  <c r="BO145"/>
  <c r="CF145" s="1"/>
  <c r="CH145" s="1"/>
  <c r="BO146"/>
  <c r="BO147"/>
  <c r="BO148"/>
  <c r="BO149"/>
  <c r="CF149" s="1"/>
  <c r="CH149" s="1"/>
  <c r="BO150"/>
  <c r="CF150" s="1"/>
  <c r="CH150" s="1"/>
  <c r="BO151"/>
  <c r="BO153"/>
  <c r="CF153" s="1"/>
  <c r="CH153" s="1"/>
  <c r="BO154"/>
  <c r="CF154" s="1"/>
  <c r="CH154" s="1"/>
  <c r="BO155"/>
  <c r="CF155" s="1"/>
  <c r="CH155" s="1"/>
  <c r="BO156"/>
  <c r="CF156" s="1"/>
  <c r="CH156" s="1"/>
  <c r="BO157"/>
  <c r="CF157" s="1"/>
  <c r="CH157" s="1"/>
  <c r="BO158"/>
  <c r="CF158" s="1"/>
  <c r="CH158" s="1"/>
  <c r="BO159"/>
  <c r="CF159" s="1"/>
  <c r="CH159" s="1"/>
  <c r="BO160"/>
  <c r="BO161"/>
  <c r="BO162"/>
  <c r="BO163"/>
  <c r="BO164"/>
  <c r="CF164" s="1"/>
  <c r="CH164" s="1"/>
  <c r="BO165"/>
  <c r="CF165" s="1"/>
  <c r="CH165" s="1"/>
  <c r="BO166"/>
  <c r="CF166" s="1"/>
  <c r="CH166" s="1"/>
  <c r="BO167"/>
  <c r="CF167" s="1"/>
  <c r="CH167" s="1"/>
  <c r="BO168"/>
  <c r="BO169"/>
  <c r="CK169" s="1"/>
  <c r="BO170"/>
  <c r="CF170" s="1"/>
  <c r="CH170" s="1"/>
  <c r="BO171"/>
  <c r="CF171" s="1"/>
  <c r="CH171" s="1"/>
  <c r="BO172"/>
  <c r="BO173"/>
  <c r="CF173" s="1"/>
  <c r="CH173" s="1"/>
  <c r="BO174"/>
  <c r="CF174" s="1"/>
  <c r="CH174" s="1"/>
  <c r="BO175"/>
  <c r="CF175" s="1"/>
  <c r="CH175" s="1"/>
  <c r="BO176"/>
  <c r="CF176" s="1"/>
  <c r="CH176" s="1"/>
  <c r="BO177"/>
  <c r="BO178"/>
  <c r="CF178" s="1"/>
  <c r="CH178" s="1"/>
  <c r="BO179"/>
  <c r="CF179" s="1"/>
  <c r="CH179" s="1"/>
  <c r="BO180"/>
  <c r="CF180" s="1"/>
  <c r="CH180" s="1"/>
  <c r="BO181"/>
  <c r="CF181" s="1"/>
  <c r="CH181" s="1"/>
  <c r="BO182"/>
  <c r="CF182" s="1"/>
  <c r="CH182" s="1"/>
  <c r="BO183"/>
  <c r="CF183" s="1"/>
  <c r="CH183" s="1"/>
  <c r="BO184"/>
  <c r="CF184" s="1"/>
  <c r="CH184" s="1"/>
  <c r="BO185"/>
  <c r="BO186"/>
  <c r="BO187"/>
  <c r="CF187" s="1"/>
  <c r="CH187" s="1"/>
  <c r="BO188"/>
  <c r="BO189"/>
  <c r="CF189" s="1"/>
  <c r="CH189" s="1"/>
  <c r="BO190"/>
  <c r="CF190" s="1"/>
  <c r="CH190" s="1"/>
  <c r="BO191"/>
  <c r="BO192"/>
  <c r="BO193"/>
  <c r="CF193" s="1"/>
  <c r="CH193" s="1"/>
  <c r="BO194"/>
  <c r="BO195"/>
  <c r="CF195" s="1"/>
  <c r="CH195" s="1"/>
  <c r="BO196"/>
  <c r="BO197"/>
  <c r="CF197" s="1"/>
  <c r="CH197" s="1"/>
  <c r="BO198"/>
  <c r="CF198" s="1"/>
  <c r="CH198" s="1"/>
  <c r="BO199"/>
  <c r="BO200"/>
  <c r="CF200" s="1"/>
  <c r="CH200" s="1"/>
  <c r="BO201"/>
  <c r="CF201" s="1"/>
  <c r="CH201" s="1"/>
  <c r="BO202"/>
  <c r="BO203"/>
  <c r="CF203" s="1"/>
  <c r="CH203" s="1"/>
  <c r="BO204"/>
  <c r="BO205"/>
  <c r="CF205" s="1"/>
  <c r="CH205" s="1"/>
  <c r="BO206"/>
  <c r="BO208"/>
  <c r="BO209"/>
  <c r="BO210"/>
  <c r="BO211"/>
  <c r="BO212"/>
  <c r="BO214"/>
  <c r="BO215"/>
  <c r="BO217"/>
  <c r="BO218"/>
  <c r="CF218" s="1"/>
  <c r="CH218" s="1"/>
  <c r="BO219"/>
  <c r="BO220"/>
  <c r="BO221"/>
  <c r="BO222"/>
  <c r="CF222" s="1"/>
  <c r="CH222" s="1"/>
  <c r="BO223"/>
  <c r="CF223" s="1"/>
  <c r="CH223" s="1"/>
  <c r="BO224"/>
  <c r="BO225"/>
  <c r="CF225" s="1"/>
  <c r="CH225" s="1"/>
  <c r="BO227"/>
  <c r="CF227" s="1"/>
  <c r="CH227" s="1"/>
  <c r="BO228"/>
  <c r="BO229"/>
  <c r="CF229" s="1"/>
  <c r="CH229" s="1"/>
  <c r="BO230"/>
  <c r="BO231"/>
  <c r="CF231" s="1"/>
  <c r="CH231" s="1"/>
  <c r="BO232"/>
  <c r="CF232" s="1"/>
  <c r="CH232" s="1"/>
  <c r="BO233"/>
  <c r="CF233" s="1"/>
  <c r="CH233" s="1"/>
  <c r="BO234"/>
  <c r="CF234" s="1"/>
  <c r="CH234" s="1"/>
  <c r="BO235"/>
  <c r="BO236"/>
  <c r="CF236" s="1"/>
  <c r="CH236" s="1"/>
  <c r="BO237"/>
  <c r="CF237" s="1"/>
  <c r="CH237" s="1"/>
  <c r="BO238"/>
  <c r="CF238" s="1"/>
  <c r="CH238" s="1"/>
  <c r="BO239"/>
  <c r="CF239" s="1"/>
  <c r="CH239" s="1"/>
  <c r="BO240"/>
  <c r="BO241"/>
  <c r="CF241" s="1"/>
  <c r="CH241" s="1"/>
  <c r="BO242"/>
  <c r="BO243"/>
  <c r="BO244"/>
  <c r="BO247"/>
  <c r="CF247" s="1"/>
  <c r="CH247" s="1"/>
  <c r="BO248"/>
  <c r="CF248" s="1"/>
  <c r="CH248" s="1"/>
  <c r="BO249"/>
  <c r="CF249" s="1"/>
  <c r="CH249" s="1"/>
  <c r="BO250"/>
  <c r="BO251"/>
  <c r="BO252"/>
  <c r="CF252" s="1"/>
  <c r="CH252" s="1"/>
  <c r="BO253"/>
  <c r="CF253" s="1"/>
  <c r="CH253" s="1"/>
  <c r="BO254"/>
  <c r="CF254" s="1"/>
  <c r="CH254" s="1"/>
  <c r="BO255"/>
  <c r="BO256"/>
  <c r="BO257"/>
  <c r="BO258"/>
  <c r="BO259"/>
  <c r="CF259" s="1"/>
  <c r="CH259" s="1"/>
  <c r="BO260"/>
  <c r="BO261"/>
  <c r="CF261" s="1"/>
  <c r="CH261" s="1"/>
  <c r="BO262"/>
  <c r="BO263"/>
  <c r="CF263" s="1"/>
  <c r="CH263" s="1"/>
  <c r="BO264"/>
  <c r="BO265"/>
  <c r="BO266"/>
  <c r="BO267"/>
  <c r="BO269"/>
  <c r="BO270"/>
  <c r="BO271"/>
  <c r="BO272"/>
  <c r="BO274"/>
  <c r="BO275"/>
  <c r="BO276"/>
  <c r="BO277"/>
  <c r="BO278"/>
  <c r="BO279"/>
  <c r="BO280"/>
  <c r="BO281"/>
  <c r="BO282"/>
  <c r="BO283"/>
  <c r="BO284"/>
  <c r="BO285"/>
  <c r="BO286"/>
  <c r="BO287"/>
  <c r="BO288"/>
  <c r="BO289"/>
  <c r="BO290"/>
  <c r="BO291"/>
  <c r="BO294"/>
  <c r="BO295"/>
  <c r="BO296"/>
  <c r="BO298"/>
  <c r="BO299"/>
  <c r="BO300"/>
  <c r="BO301"/>
  <c r="BO303"/>
  <c r="BO304"/>
  <c r="BO305"/>
  <c r="BO306"/>
  <c r="BO307"/>
  <c r="BO308"/>
  <c r="BO309"/>
  <c r="BO310"/>
  <c r="BO311"/>
  <c r="BO312"/>
  <c r="BO313"/>
  <c r="BO314"/>
  <c r="BO315"/>
  <c r="BO316"/>
  <c r="BO317"/>
  <c r="BO318"/>
  <c r="BO319"/>
  <c r="BO320"/>
  <c r="BO321"/>
  <c r="BO323"/>
  <c r="BO324"/>
  <c r="BO325"/>
  <c r="BO326"/>
  <c r="BO327"/>
  <c r="BO328"/>
  <c r="BO329"/>
  <c r="BO330"/>
  <c r="BO331"/>
  <c r="BO332"/>
  <c r="BO334"/>
  <c r="BO336"/>
  <c r="BO337"/>
  <c r="BO338"/>
  <c r="BO341"/>
  <c r="BO342"/>
  <c r="BO343"/>
  <c r="BO344"/>
  <c r="BO345"/>
  <c r="BO346"/>
  <c r="BO347"/>
  <c r="BO348"/>
  <c r="BO349"/>
  <c r="BO350"/>
  <c r="BO351"/>
  <c r="BO352"/>
  <c r="BO353"/>
  <c r="BO354"/>
  <c r="BO355"/>
  <c r="BO356"/>
  <c r="BO357"/>
  <c r="BO358"/>
  <c r="BO359"/>
  <c r="BO360"/>
  <c r="BO361"/>
  <c r="BO362"/>
  <c r="BO363"/>
  <c r="BO364"/>
  <c r="BO365"/>
  <c r="BO366"/>
  <c r="BO367"/>
  <c r="BO368"/>
  <c r="BO369"/>
  <c r="BO370"/>
  <c r="BO371"/>
  <c r="BO372"/>
  <c r="BO373"/>
  <c r="BO374"/>
  <c r="BO375"/>
  <c r="BO376"/>
  <c r="BO378"/>
  <c r="BO379"/>
  <c r="BO380"/>
  <c r="BO381"/>
  <c r="BO382"/>
  <c r="BO383"/>
  <c r="BO384"/>
  <c r="BO385"/>
  <c r="BO386"/>
  <c r="BO387"/>
  <c r="BO388"/>
  <c r="BO389"/>
  <c r="BO390"/>
  <c r="BO391"/>
  <c r="BO392"/>
  <c r="BO393"/>
  <c r="BO394"/>
  <c r="BO395"/>
  <c r="BO396"/>
  <c r="BO397"/>
  <c r="BO398"/>
  <c r="BO399"/>
  <c r="BO400"/>
  <c r="BO401"/>
  <c r="BO402"/>
  <c r="BO403"/>
  <c r="BO404"/>
  <c r="BO405"/>
  <c r="BO406"/>
  <c r="BO407"/>
  <c r="BO408"/>
  <c r="BO409"/>
  <c r="BO410"/>
  <c r="BO411"/>
  <c r="BO412"/>
  <c r="BO414"/>
  <c r="BO415"/>
  <c r="BH5"/>
  <c r="BH6"/>
  <c r="BH7"/>
  <c r="BH8"/>
  <c r="BH9"/>
  <c r="BH10"/>
  <c r="BH11"/>
  <c r="BH12"/>
  <c r="BH13"/>
  <c r="BH14"/>
  <c r="BH16"/>
  <c r="BH17"/>
  <c r="BH18"/>
  <c r="BH19"/>
  <c r="BH20"/>
  <c r="BH21"/>
  <c r="BH22"/>
  <c r="BH23"/>
  <c r="BH24"/>
  <c r="BH26"/>
  <c r="BH27"/>
  <c r="BH28"/>
  <c r="BH29"/>
  <c r="BH30"/>
  <c r="BH31"/>
  <c r="BH32"/>
  <c r="BH33"/>
  <c r="BH34"/>
  <c r="BH35"/>
  <c r="BH36"/>
  <c r="BH37"/>
  <c r="BH38"/>
  <c r="BH39"/>
  <c r="BH40"/>
  <c r="BH41"/>
  <c r="BH42"/>
  <c r="BH43"/>
  <c r="BH44"/>
  <c r="BH45"/>
  <c r="BH46"/>
  <c r="BH47"/>
  <c r="BH48"/>
  <c r="BH49"/>
  <c r="BH52"/>
  <c r="BH55"/>
  <c r="BH56"/>
  <c r="BH57"/>
  <c r="BH58"/>
  <c r="BH59"/>
  <c r="BH60"/>
  <c r="BH61"/>
  <c r="BH62"/>
  <c r="BH63"/>
  <c r="BH64"/>
  <c r="BH66"/>
  <c r="BH67"/>
  <c r="BH68"/>
  <c r="BH69"/>
  <c r="BH70"/>
  <c r="BH71"/>
  <c r="BH72"/>
  <c r="BH73"/>
  <c r="BH74"/>
  <c r="BH75"/>
  <c r="BH76"/>
  <c r="BH79"/>
  <c r="BH80"/>
  <c r="BH81"/>
  <c r="BH82"/>
  <c r="BH83"/>
  <c r="BH84"/>
  <c r="BH85"/>
  <c r="BH86"/>
  <c r="BH87"/>
  <c r="BH88"/>
  <c r="BH89"/>
  <c r="BH90"/>
  <c r="BH91"/>
  <c r="BH92"/>
  <c r="BH93"/>
  <c r="BH94"/>
  <c r="BH95"/>
  <c r="BH96"/>
  <c r="BH98"/>
  <c r="BH99"/>
  <c r="BH100"/>
  <c r="BH101"/>
  <c r="BH102"/>
  <c r="BH103"/>
  <c r="BH104"/>
  <c r="BH105"/>
  <c r="BH106"/>
  <c r="BH107"/>
  <c r="BH108"/>
  <c r="BH109"/>
  <c r="BH110"/>
  <c r="BH111"/>
  <c r="BH112"/>
  <c r="BH113"/>
  <c r="BH114"/>
  <c r="BH115"/>
  <c r="BH116"/>
  <c r="BH117"/>
  <c r="BH118"/>
  <c r="BH119"/>
  <c r="BH120"/>
  <c r="BH121"/>
  <c r="BH122"/>
  <c r="BH123"/>
  <c r="BH124"/>
  <c r="BH125"/>
  <c r="BH126"/>
  <c r="BH127"/>
  <c r="BH128"/>
  <c r="BH129"/>
  <c r="BH130"/>
  <c r="BH131"/>
  <c r="BH132"/>
  <c r="BH133"/>
  <c r="BH134"/>
  <c r="BH135"/>
  <c r="BH136"/>
  <c r="BH137"/>
  <c r="BH138"/>
  <c r="BH140"/>
  <c r="BH141"/>
  <c r="BH142"/>
  <c r="BH143"/>
  <c r="BH144"/>
  <c r="BH145"/>
  <c r="BH146"/>
  <c r="BH147"/>
  <c r="BH148"/>
  <c r="BH149"/>
  <c r="BH150"/>
  <c r="BH151"/>
  <c r="BH160"/>
  <c r="BH161"/>
  <c r="BH162"/>
  <c r="BH163"/>
  <c r="BH164"/>
  <c r="BH165"/>
  <c r="BH166"/>
  <c r="BH167"/>
  <c r="BH168"/>
  <c r="BH169"/>
  <c r="BH170"/>
  <c r="BH171"/>
  <c r="BH172"/>
  <c r="BH173"/>
  <c r="BH174"/>
  <c r="BH175"/>
  <c r="BH176"/>
  <c r="BH177"/>
  <c r="BH178"/>
  <c r="BH180"/>
  <c r="BH181"/>
  <c r="BH182"/>
  <c r="BH183"/>
  <c r="BH184"/>
  <c r="BH185"/>
  <c r="BH186"/>
  <c r="BH187"/>
  <c r="BH188"/>
  <c r="BH189"/>
  <c r="BH190"/>
  <c r="BH191"/>
  <c r="BH192"/>
  <c r="BH193"/>
  <c r="BH194"/>
  <c r="BH195"/>
  <c r="BH196"/>
  <c r="BH197"/>
  <c r="BH198"/>
  <c r="BH199"/>
  <c r="BH200"/>
  <c r="BH201"/>
  <c r="BH202"/>
  <c r="BH203"/>
  <c r="BH204"/>
  <c r="BH205"/>
  <c r="BH206"/>
  <c r="BH208"/>
  <c r="BH209"/>
  <c r="BH210"/>
  <c r="BH211"/>
  <c r="BH212"/>
  <c r="BH214"/>
  <c r="BH215"/>
  <c r="BH217"/>
  <c r="BH218"/>
  <c r="BH219"/>
  <c r="BH220"/>
  <c r="BH221"/>
  <c r="BH222"/>
  <c r="BH223"/>
  <c r="BH224"/>
  <c r="BH225"/>
  <c r="BH253"/>
  <c r="BH264"/>
  <c r="BH265"/>
  <c r="BH266"/>
  <c r="BH267"/>
  <c r="BH269"/>
  <c r="BH270"/>
  <c r="BH271"/>
  <c r="BH272"/>
  <c r="BH274"/>
  <c r="BH275"/>
  <c r="BH276"/>
  <c r="BH277"/>
  <c r="BH278"/>
  <c r="BH279"/>
  <c r="BH280"/>
  <c r="BH281"/>
  <c r="BH282"/>
  <c r="BH283"/>
  <c r="BH284"/>
  <c r="BH285"/>
  <c r="BH286"/>
  <c r="BH287"/>
  <c r="BH288"/>
  <c r="BH289"/>
  <c r="BH290"/>
  <c r="BH291"/>
  <c r="BH292"/>
  <c r="BH294"/>
  <c r="BH295"/>
  <c r="BH296"/>
  <c r="BH298"/>
  <c r="BH299"/>
  <c r="BH300"/>
  <c r="BH301"/>
  <c r="BH303"/>
  <c r="BH304"/>
  <c r="BH305"/>
  <c r="BH306"/>
  <c r="BH307"/>
  <c r="BH308"/>
  <c r="BH309"/>
  <c r="BH310"/>
  <c r="BH311"/>
  <c r="BH312"/>
  <c r="BH313"/>
  <c r="BH314"/>
  <c r="BH315"/>
  <c r="BH316"/>
  <c r="BH317"/>
  <c r="BH318"/>
  <c r="BH319"/>
  <c r="BH320"/>
  <c r="BH321"/>
  <c r="BH323"/>
  <c r="BH324"/>
  <c r="BH325"/>
  <c r="BH326"/>
  <c r="BH327"/>
  <c r="BH328"/>
  <c r="BH329"/>
  <c r="BH330"/>
  <c r="BH331"/>
  <c r="BH332"/>
  <c r="BH334"/>
  <c r="BH336"/>
  <c r="BH337"/>
  <c r="BH338"/>
  <c r="BH341"/>
  <c r="BH342"/>
  <c r="BH343"/>
  <c r="BH344"/>
  <c r="BH345"/>
  <c r="BH346"/>
  <c r="BH347"/>
  <c r="BH348"/>
  <c r="BH349"/>
  <c r="BH350"/>
  <c r="BH351"/>
  <c r="BH352"/>
  <c r="BH353"/>
  <c r="BH354"/>
  <c r="BH355"/>
  <c r="BH356"/>
  <c r="BH357"/>
  <c r="BH358"/>
  <c r="BH359"/>
  <c r="BH360"/>
  <c r="BH361"/>
  <c r="BH362"/>
  <c r="BH363"/>
  <c r="BH364"/>
  <c r="BH365"/>
  <c r="BH366"/>
  <c r="BH367"/>
  <c r="BH368"/>
  <c r="BH369"/>
  <c r="BH370"/>
  <c r="BH371"/>
  <c r="BH372"/>
  <c r="BH373"/>
  <c r="BH374"/>
  <c r="BH375"/>
  <c r="BH376"/>
  <c r="BH378"/>
  <c r="BH379"/>
  <c r="BH380"/>
  <c r="BH381"/>
  <c r="BH382"/>
  <c r="BH383"/>
  <c r="BH384"/>
  <c r="BH385"/>
  <c r="BH386"/>
  <c r="BH387"/>
  <c r="BH388"/>
  <c r="BH389"/>
  <c r="BH390"/>
  <c r="BH391"/>
  <c r="BH392"/>
  <c r="BH393"/>
  <c r="BH394"/>
  <c r="BH395"/>
  <c r="BH396"/>
  <c r="BH397"/>
  <c r="BH398"/>
  <c r="BH399"/>
  <c r="BH400"/>
  <c r="BH401"/>
  <c r="BH402"/>
  <c r="BH403"/>
  <c r="BH404"/>
  <c r="BH405"/>
  <c r="BH406"/>
  <c r="BH407"/>
  <c r="BH408"/>
  <c r="BH409"/>
  <c r="BH410"/>
  <c r="BH411"/>
  <c r="BH412"/>
  <c r="BH413"/>
  <c r="BH414"/>
  <c r="BH415"/>
  <c r="BN3"/>
  <c r="B3"/>
  <c r="CF147" i="13"/>
  <c r="CF151"/>
  <c r="CF214"/>
  <c r="CF249"/>
  <c r="CF135"/>
  <c r="CF77"/>
  <c r="CF410"/>
  <c r="CF187"/>
  <c r="CF237"/>
  <c r="CF164"/>
  <c r="CF136"/>
  <c r="CF259"/>
  <c r="CF353"/>
  <c r="CF50"/>
  <c r="CF228"/>
  <c r="CF12"/>
  <c r="CF181"/>
  <c r="CF155"/>
  <c r="CF127"/>
  <c r="CF120"/>
  <c r="CF251"/>
  <c r="CF344"/>
  <c r="CF203"/>
  <c r="CF132"/>
  <c r="CF401"/>
  <c r="CF296"/>
  <c r="CF336"/>
  <c r="CF271"/>
  <c r="CF357"/>
  <c r="CF30"/>
  <c r="CF39"/>
  <c r="CF189"/>
  <c r="CF209"/>
  <c r="CF238"/>
  <c r="CF411"/>
  <c r="CF115"/>
  <c r="CF102"/>
  <c r="CF314"/>
  <c r="CF255"/>
  <c r="CF166"/>
  <c r="CF118"/>
  <c r="CF157"/>
  <c r="CF387"/>
  <c r="CF137"/>
  <c r="CF68"/>
  <c r="CF326"/>
  <c r="CF193"/>
  <c r="CF180"/>
  <c r="CF188"/>
  <c r="CF192"/>
  <c r="CF333"/>
  <c r="CF29"/>
  <c r="CF382"/>
  <c r="CF126"/>
  <c r="CF274"/>
  <c r="CF145"/>
  <c r="CF161"/>
  <c r="CF253"/>
  <c r="CF299"/>
  <c r="CF198"/>
  <c r="CF329"/>
  <c r="CF349"/>
  <c r="CF26"/>
  <c r="CF316"/>
  <c r="CF331"/>
  <c r="CF183"/>
  <c r="CF110"/>
  <c r="CF402"/>
  <c r="CF415"/>
  <c r="CF23"/>
  <c r="CF277"/>
  <c r="CF81"/>
  <c r="CF284"/>
  <c r="CF234"/>
  <c r="CF195"/>
  <c r="CF364"/>
  <c r="CF206"/>
  <c r="CF47"/>
  <c r="CF134"/>
  <c r="CF85"/>
  <c r="CF201"/>
  <c r="CF264"/>
  <c r="CF112"/>
  <c r="CF348"/>
  <c r="CF125"/>
  <c r="CF153"/>
  <c r="CF351"/>
  <c r="CF37"/>
  <c r="CF272"/>
  <c r="CF33"/>
  <c r="CF286"/>
  <c r="CF397"/>
  <c r="CF28"/>
  <c r="CF392"/>
  <c r="CF123"/>
  <c r="CF90"/>
  <c r="CF128"/>
  <c r="CF361"/>
  <c r="CF70"/>
  <c r="CF113"/>
  <c r="CF265"/>
  <c r="CF232"/>
  <c r="CF320"/>
  <c r="CF162"/>
  <c r="CF315"/>
  <c r="CF133"/>
  <c r="CF217"/>
  <c r="CF350"/>
  <c r="CF35"/>
  <c r="CF269"/>
  <c r="CF55"/>
  <c r="CF169"/>
  <c r="CF89"/>
  <c r="CF311"/>
  <c r="CF354"/>
  <c r="CF40"/>
  <c r="CF262"/>
  <c r="CF52"/>
  <c r="CF173"/>
  <c r="CF21"/>
  <c r="CF233"/>
  <c r="CF34"/>
  <c r="CF13"/>
  <c r="CF367"/>
  <c r="CF305"/>
  <c r="CF306"/>
  <c r="CF45"/>
  <c r="CF412"/>
  <c r="CF62"/>
  <c r="CF334"/>
  <c r="CF390"/>
  <c r="CF105"/>
  <c r="CF288"/>
  <c r="CF103"/>
  <c r="CF345"/>
  <c r="CF44"/>
  <c r="CF197"/>
  <c r="CF124"/>
  <c r="CF200"/>
  <c r="CF76"/>
  <c r="CF38"/>
  <c r="CF43"/>
  <c r="CF121"/>
  <c r="CF229"/>
  <c r="CF80"/>
  <c r="CF148"/>
  <c r="CF221"/>
  <c r="CF243"/>
  <c r="CF409"/>
  <c r="CF307"/>
  <c r="CF108"/>
  <c r="CF66"/>
  <c r="CF337"/>
  <c r="CF283"/>
  <c r="CF318"/>
  <c r="CF352"/>
  <c r="CF186"/>
  <c r="CF177"/>
  <c r="CF116"/>
  <c r="CF389"/>
  <c r="CF109"/>
  <c r="CF408"/>
  <c r="CF149"/>
  <c r="CF106"/>
  <c r="CF168"/>
  <c r="CF95"/>
  <c r="CF204"/>
  <c r="CF87"/>
  <c r="CF399"/>
  <c r="CF163"/>
  <c r="CF129"/>
  <c r="CF11"/>
  <c r="CF384"/>
  <c r="CF172"/>
  <c r="CF130"/>
  <c r="CF150"/>
  <c r="CF242"/>
  <c r="CF236"/>
  <c r="CF323"/>
  <c r="CF321"/>
  <c r="CF84"/>
  <c r="CF252"/>
  <c r="CF270"/>
  <c r="CF141"/>
  <c r="CF371"/>
  <c r="CF184"/>
  <c r="CF368"/>
  <c r="CF347"/>
  <c r="CF5"/>
  <c r="CF117"/>
  <c r="CF304"/>
  <c r="CF325"/>
  <c r="CF312"/>
  <c r="CF309"/>
  <c r="CF160"/>
  <c r="CF111"/>
  <c r="CF290"/>
  <c r="CF378"/>
  <c r="CF196"/>
  <c r="CF295"/>
  <c r="CF96"/>
  <c r="CF79"/>
  <c r="CF159"/>
  <c r="CF146"/>
  <c r="CF260"/>
  <c r="CF27"/>
  <c r="CF63"/>
  <c r="CF386"/>
  <c r="CF6"/>
  <c r="CF182"/>
  <c r="CF223"/>
  <c r="CF300"/>
  <c r="CF240"/>
  <c r="CF317"/>
  <c r="CF263"/>
  <c r="CF239"/>
  <c r="CF276"/>
  <c r="CF98"/>
  <c r="CF279"/>
  <c r="CF53"/>
  <c r="CF342"/>
  <c r="CF372"/>
  <c r="CF94"/>
  <c r="CF404"/>
  <c r="CF83"/>
  <c r="CF205"/>
  <c r="CF359"/>
  <c r="CF291"/>
  <c r="CF358"/>
  <c r="CF7"/>
  <c r="CF248"/>
  <c r="CF42"/>
  <c r="CF280"/>
  <c r="CF258"/>
  <c r="CF369"/>
  <c r="CF211"/>
  <c r="CF376"/>
  <c r="CF144"/>
  <c r="CF16"/>
  <c r="CF154"/>
  <c r="CF14"/>
  <c r="CF338"/>
  <c r="CF185"/>
  <c r="CF46"/>
  <c r="CF138"/>
  <c r="CF210"/>
  <c r="CF324"/>
  <c r="CF391"/>
  <c r="CF36"/>
  <c r="CF394"/>
  <c r="CF330"/>
  <c r="CF219"/>
  <c r="CF176"/>
  <c r="CF393"/>
  <c r="CF375"/>
  <c r="CF107"/>
  <c r="CF191"/>
  <c r="CF140"/>
  <c r="CF74"/>
  <c r="CF403"/>
  <c r="CF194"/>
  <c r="CF282"/>
  <c r="CF58"/>
  <c r="CF235"/>
  <c r="CF122"/>
  <c r="CF405"/>
  <c r="CF131"/>
  <c r="CF256"/>
  <c r="CF143"/>
  <c r="CF231"/>
  <c r="CF92"/>
  <c r="CF10"/>
  <c r="CF294"/>
  <c r="CF285"/>
  <c r="CF48"/>
  <c r="CF388"/>
  <c r="CF104"/>
  <c r="CF244"/>
  <c r="CF230"/>
  <c r="CF289"/>
  <c r="CF60"/>
  <c r="CF165"/>
  <c r="CF341"/>
  <c r="CF56"/>
  <c r="CF57"/>
  <c r="CF328"/>
  <c r="CF250"/>
  <c r="CF171"/>
  <c r="CF379"/>
  <c r="CF86"/>
  <c r="CF332"/>
  <c r="CF355"/>
  <c r="CF8"/>
  <c r="CF158"/>
  <c r="CF20"/>
  <c r="CF380"/>
  <c r="CF32"/>
  <c r="CF208"/>
  <c r="CF142"/>
  <c r="CF218"/>
  <c r="CF261"/>
  <c r="CF93"/>
  <c r="CF247"/>
  <c r="CF202"/>
  <c r="CF71"/>
  <c r="CF31"/>
  <c r="CF82"/>
  <c r="CF199"/>
  <c r="CF303"/>
  <c r="CF227"/>
  <c r="CF101"/>
  <c r="CF73"/>
  <c r="CF61"/>
  <c r="CF24"/>
  <c r="CF266"/>
  <c r="CF385"/>
  <c r="CF400"/>
  <c r="CF67"/>
  <c r="CF179"/>
  <c r="CF222"/>
  <c r="CF383"/>
  <c r="CF72"/>
  <c r="CF287"/>
  <c r="CF301"/>
  <c r="CF156"/>
  <c r="CF99"/>
  <c r="CF75"/>
  <c r="CF257"/>
  <c r="CF365"/>
  <c r="CF41"/>
  <c r="CF356"/>
  <c r="CF212"/>
  <c r="CF346"/>
  <c r="CF178"/>
  <c r="CF298"/>
  <c r="CF373"/>
  <c r="CF88"/>
  <c r="CF407"/>
  <c r="CF119"/>
  <c r="CF167"/>
  <c r="CF69"/>
  <c r="CF225"/>
  <c r="CF398"/>
  <c r="CF114"/>
  <c r="CF396"/>
  <c r="CF220"/>
  <c r="CF343"/>
  <c r="CF224"/>
  <c r="CF64"/>
  <c r="CF22"/>
  <c r="CF215"/>
  <c r="CF91"/>
  <c r="CF406"/>
  <c r="CF19"/>
  <c r="CF310"/>
  <c r="CF100"/>
  <c r="CF395"/>
  <c r="CF374"/>
  <c r="CF49"/>
  <c r="CF241"/>
  <c r="CF190"/>
  <c r="CF308"/>
  <c r="CF363"/>
  <c r="CF381"/>
  <c r="CF278"/>
  <c r="CF366"/>
  <c r="CF175"/>
  <c r="CF313"/>
  <c r="CF18"/>
  <c r="CF319"/>
  <c r="CF267"/>
  <c r="CF370"/>
  <c r="CF414"/>
  <c r="CF170"/>
  <c r="CF360"/>
  <c r="CE59" i="1" l="1"/>
  <c r="EH59" s="1"/>
  <c r="CF59"/>
  <c r="CH59" s="1"/>
  <c r="CR404"/>
  <c r="G404"/>
  <c r="BO418"/>
  <c r="CE418" s="1"/>
  <c r="EH418" s="1"/>
  <c r="BH418"/>
  <c r="BH417"/>
  <c r="CV417"/>
  <c r="BH416"/>
  <c r="BO416"/>
  <c r="CE245"/>
  <c r="CI246"/>
  <c r="CR415"/>
  <c r="CR220"/>
  <c r="BH4"/>
  <c r="BO4"/>
  <c r="CF4" s="1"/>
  <c r="CH4" s="1"/>
  <c r="CE355"/>
  <c r="CE281"/>
  <c r="EH281" s="1"/>
  <c r="CE25"/>
  <c r="EH25" s="1"/>
  <c r="CE297"/>
  <c r="EH297" s="1"/>
  <c r="CE288"/>
  <c r="CM404" i="13"/>
  <c r="CF327"/>
  <c r="CZ417"/>
  <c r="CE418"/>
  <c r="CF9"/>
  <c r="CE355"/>
  <c r="CF17"/>
  <c r="CF275"/>
  <c r="CE25"/>
  <c r="CM220"/>
  <c r="CE297"/>
  <c r="CE281"/>
  <c r="CE288"/>
  <c r="CE245"/>
  <c r="CM415"/>
  <c r="CF174"/>
  <c r="CE417"/>
  <c r="CF281"/>
  <c r="CF59"/>
  <c r="CH19"/>
  <c r="CF254"/>
  <c r="CI246"/>
  <c r="CF246"/>
  <c r="CF362"/>
  <c r="CE4" i="1" l="1"/>
  <c r="CV288"/>
  <c r="CO245"/>
  <c r="EH245"/>
  <c r="CV355"/>
  <c r="CF418"/>
  <c r="CJ418" s="1"/>
  <c r="CV418"/>
  <c r="CE416"/>
  <c r="CV245"/>
  <c r="CF416"/>
  <c r="CK416" s="1"/>
  <c r="H416"/>
  <c r="G416"/>
  <c r="BV416"/>
  <c r="I416"/>
  <c r="CR417"/>
  <c r="G417"/>
  <c r="H417"/>
  <c r="BV417"/>
  <c r="CG417" s="1"/>
  <c r="CL417" s="1"/>
  <c r="I417"/>
  <c r="CO418"/>
  <c r="H418"/>
  <c r="G418"/>
  <c r="I418"/>
  <c r="BV418"/>
  <c r="CK246"/>
  <c r="CJ246"/>
  <c r="CO25"/>
  <c r="CV25"/>
  <c r="CO281"/>
  <c r="CV281"/>
  <c r="CO297"/>
  <c r="CV297"/>
  <c r="CG25"/>
  <c r="CG297"/>
  <c r="CK288"/>
  <c r="CJ288"/>
  <c r="CJ288" i="13"/>
  <c r="CZ25"/>
  <c r="CH288"/>
  <c r="CZ418"/>
  <c r="CK288"/>
  <c r="CH246"/>
  <c r="CZ288"/>
  <c r="CJ418"/>
  <c r="CZ281"/>
  <c r="CH17"/>
  <c r="CZ297"/>
  <c r="CG297"/>
  <c r="CM417"/>
  <c r="CE416"/>
  <c r="CF417"/>
  <c r="CJ246"/>
  <c r="CF4"/>
  <c r="CZ245"/>
  <c r="CG25"/>
  <c r="CL417"/>
  <c r="CZ355"/>
  <c r="CK246"/>
  <c r="CF416"/>
  <c r="CF418"/>
  <c r="CO416" i="1" l="1"/>
  <c r="EH416"/>
  <c r="CI418"/>
  <c r="CK418"/>
  <c r="CH418"/>
  <c r="CQ418"/>
  <c r="CG418"/>
  <c r="CL418" s="1"/>
  <c r="CS417"/>
  <c r="CV416"/>
  <c r="CJ416"/>
  <c r="CQ416"/>
  <c r="CR416" s="1"/>
  <c r="CH416"/>
  <c r="CG416"/>
  <c r="CL416" s="1"/>
  <c r="CI416"/>
  <c r="CL25"/>
  <c r="CL297"/>
  <c r="O107" i="12"/>
  <c r="CK418" i="13"/>
  <c r="CJ417"/>
  <c r="CH418"/>
  <c r="CM416"/>
  <c r="CJ416"/>
  <c r="CH416"/>
  <c r="CG418"/>
  <c r="CG416"/>
  <c r="CN417"/>
  <c r="CI418"/>
  <c r="CI417"/>
  <c r="CL416"/>
  <c r="CL297"/>
  <c r="CH417"/>
  <c r="CL25"/>
  <c r="CG417"/>
  <c r="CI416"/>
  <c r="CK417"/>
  <c r="CZ416"/>
  <c r="CK416"/>
  <c r="CL418"/>
  <c r="CW417" i="1" l="1"/>
  <c r="DE417" s="1"/>
  <c r="CS297"/>
  <c r="CS25"/>
  <c r="CR418"/>
  <c r="CX417"/>
  <c r="CS416"/>
  <c r="CM403" i="12"/>
  <c r="CM402"/>
  <c r="CM401"/>
  <c r="CM400"/>
  <c r="CM399"/>
  <c r="CM398"/>
  <c r="CM397"/>
  <c r="CM396"/>
  <c r="CM395"/>
  <c r="CM394"/>
  <c r="CM393"/>
  <c r="CM392"/>
  <c r="CM391"/>
  <c r="CM390"/>
  <c r="CM389"/>
  <c r="CM388"/>
  <c r="CM387"/>
  <c r="CM386"/>
  <c r="CM385"/>
  <c r="CM384"/>
  <c r="CM383"/>
  <c r="CM382"/>
  <c r="CM381"/>
  <c r="CM380"/>
  <c r="CM379"/>
  <c r="CM378"/>
  <c r="CM377"/>
  <c r="CM376"/>
  <c r="CM375"/>
  <c r="CM374"/>
  <c r="CM373"/>
  <c r="CM372"/>
  <c r="CM371"/>
  <c r="CM370"/>
  <c r="CM369"/>
  <c r="CM368"/>
  <c r="CP368" s="1"/>
  <c r="CM367"/>
  <c r="CM366"/>
  <c r="CM365"/>
  <c r="CM364"/>
  <c r="CM363"/>
  <c r="CM362"/>
  <c r="CM361"/>
  <c r="CM360"/>
  <c r="CM359"/>
  <c r="CM358"/>
  <c r="CP358" s="1"/>
  <c r="CM357"/>
  <c r="CM356"/>
  <c r="CM355"/>
  <c r="CM354"/>
  <c r="CM353"/>
  <c r="CM352"/>
  <c r="CM351"/>
  <c r="CM350"/>
  <c r="CM349"/>
  <c r="CM348"/>
  <c r="CM347"/>
  <c r="CM346"/>
  <c r="CM345"/>
  <c r="CM344"/>
  <c r="CM343"/>
  <c r="CM341"/>
  <c r="CM340"/>
  <c r="CM339"/>
  <c r="CM338"/>
  <c r="CM337"/>
  <c r="CM336"/>
  <c r="CM335"/>
  <c r="CM334"/>
  <c r="CM333"/>
  <c r="CM332"/>
  <c r="CM331"/>
  <c r="CM330"/>
  <c r="CM329"/>
  <c r="CM328"/>
  <c r="CM327"/>
  <c r="CM326"/>
  <c r="CM325"/>
  <c r="CM324"/>
  <c r="CM323"/>
  <c r="CM322"/>
  <c r="CM321"/>
  <c r="CM320"/>
  <c r="CM319"/>
  <c r="CM318"/>
  <c r="CM317"/>
  <c r="CM316"/>
  <c r="CM315"/>
  <c r="CM314"/>
  <c r="CM313"/>
  <c r="CM312"/>
  <c r="CM311"/>
  <c r="CM310"/>
  <c r="CM309"/>
  <c r="CM308"/>
  <c r="CM307"/>
  <c r="CM306"/>
  <c r="CM305"/>
  <c r="CM304"/>
  <c r="CM303"/>
  <c r="CM302"/>
  <c r="CM301"/>
  <c r="CM300"/>
  <c r="CM299"/>
  <c r="CM298"/>
  <c r="CM297"/>
  <c r="CM296"/>
  <c r="CM295"/>
  <c r="CM294"/>
  <c r="CM293"/>
  <c r="CM292"/>
  <c r="CM291"/>
  <c r="CM290"/>
  <c r="CM289"/>
  <c r="CM288"/>
  <c r="CM287"/>
  <c r="CM286"/>
  <c r="CM285"/>
  <c r="CM284"/>
  <c r="CM283"/>
  <c r="CM282"/>
  <c r="CM281"/>
  <c r="CM280"/>
  <c r="CM279"/>
  <c r="CM278"/>
  <c r="CM277"/>
  <c r="CM276"/>
  <c r="CM275"/>
  <c r="CM274"/>
  <c r="CM273"/>
  <c r="CM272"/>
  <c r="CM271"/>
  <c r="CM270"/>
  <c r="CM269"/>
  <c r="CM268"/>
  <c r="CM267"/>
  <c r="CM266"/>
  <c r="CM265"/>
  <c r="CM264"/>
  <c r="CM263"/>
  <c r="CM262"/>
  <c r="CM261"/>
  <c r="CM260"/>
  <c r="CM259"/>
  <c r="CM258"/>
  <c r="CM257"/>
  <c r="CM256"/>
  <c r="CM255"/>
  <c r="CM254"/>
  <c r="CM253"/>
  <c r="CM252"/>
  <c r="CM251"/>
  <c r="CM250"/>
  <c r="CM249"/>
  <c r="CM248"/>
  <c r="CM247"/>
  <c r="CM246"/>
  <c r="CM244"/>
  <c r="CM243"/>
  <c r="CM242"/>
  <c r="CM241"/>
  <c r="CM240"/>
  <c r="CM239"/>
  <c r="CM238"/>
  <c r="CM237"/>
  <c r="CM236"/>
  <c r="CM235"/>
  <c r="CM234"/>
  <c r="CM233"/>
  <c r="CM232"/>
  <c r="CM231"/>
  <c r="CM230"/>
  <c r="CM229"/>
  <c r="CM228"/>
  <c r="CM227"/>
  <c r="CM226"/>
  <c r="CM225"/>
  <c r="CM224"/>
  <c r="CM223"/>
  <c r="CM222"/>
  <c r="CM221"/>
  <c r="CM220"/>
  <c r="CM219"/>
  <c r="CM218"/>
  <c r="CM217"/>
  <c r="CM216"/>
  <c r="CM215"/>
  <c r="CM214"/>
  <c r="CM213"/>
  <c r="CM212"/>
  <c r="CM211"/>
  <c r="CM210"/>
  <c r="CM209"/>
  <c r="CM208"/>
  <c r="CM207"/>
  <c r="CM206"/>
  <c r="CM205"/>
  <c r="CM204"/>
  <c r="CM203"/>
  <c r="CM202"/>
  <c r="CM201"/>
  <c r="CM200"/>
  <c r="CM199"/>
  <c r="CM198"/>
  <c r="CM197"/>
  <c r="CM196"/>
  <c r="CM195"/>
  <c r="CM194"/>
  <c r="CM193"/>
  <c r="CM192"/>
  <c r="CM191"/>
  <c r="CM190"/>
  <c r="CM189"/>
  <c r="CM188"/>
  <c r="CM187"/>
  <c r="CM186"/>
  <c r="CM185"/>
  <c r="CM184"/>
  <c r="CM183"/>
  <c r="CM182"/>
  <c r="CM181"/>
  <c r="CM180"/>
  <c r="CM179"/>
  <c r="CM178"/>
  <c r="CM177"/>
  <c r="CM176"/>
  <c r="CM175"/>
  <c r="CM174"/>
  <c r="CM173"/>
  <c r="CM172"/>
  <c r="CM171"/>
  <c r="CM170"/>
  <c r="CM169"/>
  <c r="CM168"/>
  <c r="CM167"/>
  <c r="CM166"/>
  <c r="CM164"/>
  <c r="CM163"/>
  <c r="CM162"/>
  <c r="CM161"/>
  <c r="CM160"/>
  <c r="CM159"/>
  <c r="CM158"/>
  <c r="CM157"/>
  <c r="CM156"/>
  <c r="CM155"/>
  <c r="CM154"/>
  <c r="CM153"/>
  <c r="CM152"/>
  <c r="CM151"/>
  <c r="CM150"/>
  <c r="CM149"/>
  <c r="H427" i="6"/>
  <c r="H429"/>
  <c r="H428"/>
  <c r="DB417" i="13"/>
  <c r="CN416"/>
  <c r="CM418"/>
  <c r="DI417"/>
  <c r="CN25"/>
  <c r="CN297"/>
  <c r="DA417"/>
  <c r="CW416" i="1" l="1"/>
  <c r="CX416" s="1"/>
  <c r="DF417"/>
  <c r="CZ417"/>
  <c r="CS418"/>
  <c r="DD417"/>
  <c r="CW297"/>
  <c r="CW25"/>
  <c r="CR368" i="12"/>
  <c r="CQ368"/>
  <c r="CU368"/>
  <c r="CR358"/>
  <c r="CU358"/>
  <c r="CQ358"/>
  <c r="J429" i="6"/>
  <c r="J427"/>
  <c r="I429"/>
  <c r="I427"/>
  <c r="J428"/>
  <c r="I428"/>
  <c r="H36"/>
  <c r="H308"/>
  <c r="DD417" i="13"/>
  <c r="DA25"/>
  <c r="DJ417"/>
  <c r="DA416"/>
  <c r="DH417"/>
  <c r="DB416"/>
  <c r="CN418"/>
  <c r="DA297"/>
  <c r="DE416" i="1" l="1"/>
  <c r="P32" i="7" s="1"/>
  <c r="P34" s="1"/>
  <c r="P2"/>
  <c r="DG417" i="1"/>
  <c r="DJ417" s="1"/>
  <c r="CZ416"/>
  <c r="CZ297"/>
  <c r="CZ25"/>
  <c r="CW418"/>
  <c r="DD416"/>
  <c r="P3" i="7"/>
  <c r="DF416" i="1"/>
  <c r="CX25"/>
  <c r="DE25"/>
  <c r="DE297"/>
  <c r="CX297"/>
  <c r="CQ567"/>
  <c r="CS567"/>
  <c r="CU567"/>
  <c r="CW567"/>
  <c r="CY567"/>
  <c r="DA567"/>
  <c r="CQ568"/>
  <c r="CS568"/>
  <c r="CU568"/>
  <c r="CW568"/>
  <c r="CY568"/>
  <c r="DA568"/>
  <c r="CS569"/>
  <c r="CQ570"/>
  <c r="CS570"/>
  <c r="CU570"/>
  <c r="CW570"/>
  <c r="CY570"/>
  <c r="DA570"/>
  <c r="CQ571"/>
  <c r="CS571"/>
  <c r="CU571"/>
  <c r="CW571"/>
  <c r="CY571"/>
  <c r="DA571"/>
  <c r="CQ572"/>
  <c r="CS572"/>
  <c r="CU572"/>
  <c r="CW572"/>
  <c r="CY572"/>
  <c r="DA572"/>
  <c r="CW573"/>
  <c r="CY573"/>
  <c r="CQ574"/>
  <c r="CS574"/>
  <c r="CU574"/>
  <c r="CW574"/>
  <c r="CY574"/>
  <c r="DA574"/>
  <c r="CQ575"/>
  <c r="CS575"/>
  <c r="CU575"/>
  <c r="CW575"/>
  <c r="CY575"/>
  <c r="DA575"/>
  <c r="CQ576"/>
  <c r="CS576"/>
  <c r="CU576"/>
  <c r="CW576"/>
  <c r="CY576"/>
  <c r="DA576"/>
  <c r="CQ577"/>
  <c r="CS577"/>
  <c r="CU577"/>
  <c r="CW577"/>
  <c r="CY577"/>
  <c r="DA577"/>
  <c r="CQ578"/>
  <c r="CS578"/>
  <c r="CU578"/>
  <c r="CW578"/>
  <c r="CY578"/>
  <c r="DA578"/>
  <c r="CQ580"/>
  <c r="CS580"/>
  <c r="CU580"/>
  <c r="CW580"/>
  <c r="CY580"/>
  <c r="DA580"/>
  <c r="CQ581"/>
  <c r="CS581"/>
  <c r="CU581"/>
  <c r="CW581"/>
  <c r="CY581"/>
  <c r="DA581"/>
  <c r="CQ582"/>
  <c r="CS582"/>
  <c r="CU582"/>
  <c r="CW582"/>
  <c r="CY582"/>
  <c r="DA582"/>
  <c r="CQ583"/>
  <c r="CS583"/>
  <c r="CU583"/>
  <c r="CW583"/>
  <c r="CY583"/>
  <c r="DA583"/>
  <c r="CQ584"/>
  <c r="CS584"/>
  <c r="CU584"/>
  <c r="CW584"/>
  <c r="CY584"/>
  <c r="DA584"/>
  <c r="CQ585"/>
  <c r="CS585"/>
  <c r="CU585"/>
  <c r="CW585"/>
  <c r="CY585"/>
  <c r="DA585"/>
  <c r="CQ586"/>
  <c r="CS586"/>
  <c r="CU586"/>
  <c r="CW586"/>
  <c r="CY586"/>
  <c r="DA586"/>
  <c r="CQ587"/>
  <c r="CS587"/>
  <c r="CU587"/>
  <c r="CW587"/>
  <c r="CY587"/>
  <c r="DA587"/>
  <c r="CQ588"/>
  <c r="CS588"/>
  <c r="CU588"/>
  <c r="CW588"/>
  <c r="CY588"/>
  <c r="DA588"/>
  <c r="CQ589"/>
  <c r="CS589"/>
  <c r="CU589"/>
  <c r="CW589"/>
  <c r="CY589"/>
  <c r="DA589"/>
  <c r="CQ590"/>
  <c r="CS590"/>
  <c r="CU590"/>
  <c r="CW590"/>
  <c r="CY590"/>
  <c r="DA590"/>
  <c r="CQ591"/>
  <c r="CS591"/>
  <c r="CU591"/>
  <c r="CW591"/>
  <c r="CY591"/>
  <c r="DA591"/>
  <c r="CQ592"/>
  <c r="CS592"/>
  <c r="CU592"/>
  <c r="CW592"/>
  <c r="CY592"/>
  <c r="DA592"/>
  <c r="CQ593"/>
  <c r="CS593"/>
  <c r="CU593"/>
  <c r="CW593"/>
  <c r="CY593"/>
  <c r="DA593"/>
  <c r="CQ594"/>
  <c r="CS594"/>
  <c r="CU594"/>
  <c r="CW594"/>
  <c r="CY594"/>
  <c r="DA594"/>
  <c r="CQ595"/>
  <c r="CS595"/>
  <c r="CU595"/>
  <c r="CW595"/>
  <c r="CY595"/>
  <c r="DA595"/>
  <c r="CQ596"/>
  <c r="CS596"/>
  <c r="CU596"/>
  <c r="CW596"/>
  <c r="CY596"/>
  <c r="DA596"/>
  <c r="CQ597"/>
  <c r="CS597"/>
  <c r="CU597"/>
  <c r="CW597"/>
  <c r="CY597"/>
  <c r="DA597"/>
  <c r="CQ598"/>
  <c r="CS598"/>
  <c r="CU598"/>
  <c r="CW598"/>
  <c r="CY598"/>
  <c r="DA598"/>
  <c r="CQ599"/>
  <c r="CS599"/>
  <c r="CU599"/>
  <c r="CW599"/>
  <c r="CY599"/>
  <c r="DA599"/>
  <c r="CQ600"/>
  <c r="CS600"/>
  <c r="CU600"/>
  <c r="CW600"/>
  <c r="CY600"/>
  <c r="DA600"/>
  <c r="CQ601"/>
  <c r="CS601"/>
  <c r="CU601"/>
  <c r="CW601"/>
  <c r="CY601"/>
  <c r="DA601"/>
  <c r="DC590"/>
  <c r="DD590"/>
  <c r="DE590"/>
  <c r="DF590"/>
  <c r="DC591"/>
  <c r="DD591"/>
  <c r="DE591"/>
  <c r="DF591"/>
  <c r="DC592"/>
  <c r="DD592"/>
  <c r="DE592"/>
  <c r="DF592"/>
  <c r="DC593"/>
  <c r="DD593"/>
  <c r="DE593"/>
  <c r="DF593"/>
  <c r="DC594"/>
  <c r="DD594"/>
  <c r="DE594"/>
  <c r="DF594"/>
  <c r="DC595"/>
  <c r="DD595"/>
  <c r="DE595"/>
  <c r="DF595"/>
  <c r="DC596"/>
  <c r="DD596"/>
  <c r="DE596"/>
  <c r="DF596"/>
  <c r="DC597"/>
  <c r="DD597"/>
  <c r="DE597"/>
  <c r="DF597"/>
  <c r="DC598"/>
  <c r="DD598"/>
  <c r="DE598"/>
  <c r="DF598"/>
  <c r="DC599"/>
  <c r="DD599"/>
  <c r="DE599"/>
  <c r="DF599"/>
  <c r="DC600"/>
  <c r="DD600"/>
  <c r="DE600"/>
  <c r="DF600"/>
  <c r="DC601"/>
  <c r="DD601"/>
  <c r="DE601"/>
  <c r="DF601"/>
  <c r="CO567"/>
  <c r="CO568"/>
  <c r="CO569"/>
  <c r="CO570"/>
  <c r="CO571"/>
  <c r="CO572"/>
  <c r="CO573"/>
  <c r="CO574"/>
  <c r="CO575"/>
  <c r="CO576"/>
  <c r="CO577"/>
  <c r="CO578"/>
  <c r="CO579"/>
  <c r="CO580"/>
  <c r="CO581"/>
  <c r="CO582"/>
  <c r="CO583"/>
  <c r="CO584"/>
  <c r="CO585"/>
  <c r="CO586"/>
  <c r="CO587"/>
  <c r="CO588"/>
  <c r="CO589"/>
  <c r="CO590"/>
  <c r="CO591"/>
  <c r="CO592"/>
  <c r="CO593"/>
  <c r="CO594"/>
  <c r="CO595"/>
  <c r="CO596"/>
  <c r="CO597"/>
  <c r="CO598"/>
  <c r="CO599"/>
  <c r="CO600"/>
  <c r="CO601"/>
  <c r="CD567"/>
  <c r="CE567"/>
  <c r="CF567"/>
  <c r="CG567"/>
  <c r="CH567"/>
  <c r="CI567"/>
  <c r="CJ567"/>
  <c r="CK567"/>
  <c r="CD568"/>
  <c r="CE568"/>
  <c r="CF568"/>
  <c r="CG568"/>
  <c r="CH568"/>
  <c r="CI568"/>
  <c r="CJ568"/>
  <c r="CK568"/>
  <c r="CD569"/>
  <c r="CD570"/>
  <c r="CE570"/>
  <c r="CF570"/>
  <c r="CG570"/>
  <c r="CH570"/>
  <c r="CI570"/>
  <c r="CJ570"/>
  <c r="CK570"/>
  <c r="CD571"/>
  <c r="CE571"/>
  <c r="CF571"/>
  <c r="CG571"/>
  <c r="CH571"/>
  <c r="CI571"/>
  <c r="CJ571"/>
  <c r="CK571"/>
  <c r="CD572"/>
  <c r="CE572"/>
  <c r="CF572"/>
  <c r="CG572"/>
  <c r="CH572"/>
  <c r="CI572"/>
  <c r="CJ572"/>
  <c r="CK572"/>
  <c r="CD573"/>
  <c r="CH573"/>
  <c r="CK573"/>
  <c r="CD574"/>
  <c r="CE574"/>
  <c r="CF574"/>
  <c r="CG574"/>
  <c r="CH574"/>
  <c r="CI574"/>
  <c r="CJ574"/>
  <c r="CK574"/>
  <c r="CD575"/>
  <c r="CE575"/>
  <c r="CF575"/>
  <c r="CG575"/>
  <c r="CH575"/>
  <c r="CI575"/>
  <c r="CJ575"/>
  <c r="CK575"/>
  <c r="CD576"/>
  <c r="CE576"/>
  <c r="CF576"/>
  <c r="CG576"/>
  <c r="CH576"/>
  <c r="CI576"/>
  <c r="CJ576"/>
  <c r="CK576"/>
  <c r="CD577"/>
  <c r="CE577"/>
  <c r="CF577"/>
  <c r="CG577"/>
  <c r="CH577"/>
  <c r="CI577"/>
  <c r="CJ577"/>
  <c r="CK577"/>
  <c r="CD578"/>
  <c r="CE578"/>
  <c r="CF578"/>
  <c r="CG578"/>
  <c r="CH578"/>
  <c r="CI578"/>
  <c r="CJ578"/>
  <c r="CK578"/>
  <c r="CD579"/>
  <c r="CE579"/>
  <c r="CF579"/>
  <c r="CG579"/>
  <c r="CH579"/>
  <c r="CI579"/>
  <c r="CJ579"/>
  <c r="CK579"/>
  <c r="CD580"/>
  <c r="CE580"/>
  <c r="CF580"/>
  <c r="CG580"/>
  <c r="CH580"/>
  <c r="CI580"/>
  <c r="CJ580"/>
  <c r="CK580"/>
  <c r="CD581"/>
  <c r="CE581"/>
  <c r="CF581"/>
  <c r="CG581"/>
  <c r="CH581"/>
  <c r="CI581"/>
  <c r="CJ581"/>
  <c r="CK581"/>
  <c r="CD582"/>
  <c r="CE582"/>
  <c r="CF582"/>
  <c r="CG582"/>
  <c r="CH582"/>
  <c r="CI582"/>
  <c r="CJ582"/>
  <c r="CK582"/>
  <c r="CD583"/>
  <c r="CE583"/>
  <c r="CF583"/>
  <c r="CG583"/>
  <c r="CH583"/>
  <c r="CI583"/>
  <c r="CJ583"/>
  <c r="CK583"/>
  <c r="CD584"/>
  <c r="CE584"/>
  <c r="CF584"/>
  <c r="CG584"/>
  <c r="CH584"/>
  <c r="CI584"/>
  <c r="CJ584"/>
  <c r="CK584"/>
  <c r="CD585"/>
  <c r="CE585"/>
  <c r="CF585"/>
  <c r="CG585"/>
  <c r="CH585"/>
  <c r="CI585"/>
  <c r="CJ585"/>
  <c r="CK585"/>
  <c r="CD586"/>
  <c r="CE586"/>
  <c r="CF586"/>
  <c r="CG586"/>
  <c r="CH586"/>
  <c r="CI586"/>
  <c r="CJ586"/>
  <c r="CK586"/>
  <c r="CD587"/>
  <c r="CE587"/>
  <c r="CF587"/>
  <c r="CG587"/>
  <c r="CH587"/>
  <c r="CI587"/>
  <c r="CJ587"/>
  <c r="CK587"/>
  <c r="CD588"/>
  <c r="CE588"/>
  <c r="CF588"/>
  <c r="CG588"/>
  <c r="CH588"/>
  <c r="CI588"/>
  <c r="CJ588"/>
  <c r="CK588"/>
  <c r="CD589"/>
  <c r="CE589"/>
  <c r="CF589"/>
  <c r="CG589"/>
  <c r="CH589"/>
  <c r="CI589"/>
  <c r="CJ589"/>
  <c r="CK589"/>
  <c r="CD590"/>
  <c r="CE590"/>
  <c r="CF590"/>
  <c r="CG590"/>
  <c r="CH590"/>
  <c r="CI590"/>
  <c r="CJ590"/>
  <c r="CK590"/>
  <c r="CD591"/>
  <c r="CE591"/>
  <c r="CF591"/>
  <c r="CG591"/>
  <c r="CH591"/>
  <c r="CI591"/>
  <c r="CJ591"/>
  <c r="CK591"/>
  <c r="CD592"/>
  <c r="CE592"/>
  <c r="CF592"/>
  <c r="CG592"/>
  <c r="CH592"/>
  <c r="CI592"/>
  <c r="CJ592"/>
  <c r="CK592"/>
  <c r="CD593"/>
  <c r="CE593"/>
  <c r="CF593"/>
  <c r="CG593"/>
  <c r="CH593"/>
  <c r="CI593"/>
  <c r="CJ593"/>
  <c r="CK593"/>
  <c r="CD594"/>
  <c r="CE594"/>
  <c r="CF594"/>
  <c r="CG594"/>
  <c r="CH594"/>
  <c r="CI594"/>
  <c r="CJ594"/>
  <c r="CK594"/>
  <c r="CD595"/>
  <c r="CE595"/>
  <c r="CF595"/>
  <c r="CG595"/>
  <c r="CH595"/>
  <c r="CI595"/>
  <c r="CJ595"/>
  <c r="CK595"/>
  <c r="CD596"/>
  <c r="CE596"/>
  <c r="CF596"/>
  <c r="CG596"/>
  <c r="CH596"/>
  <c r="CI596"/>
  <c r="CJ596"/>
  <c r="CK596"/>
  <c r="CD597"/>
  <c r="CE597"/>
  <c r="CF597"/>
  <c r="CG597"/>
  <c r="CH597"/>
  <c r="CI597"/>
  <c r="CJ597"/>
  <c r="CK597"/>
  <c r="CD598"/>
  <c r="CE598"/>
  <c r="CF598"/>
  <c r="CG598"/>
  <c r="CH598"/>
  <c r="CI598"/>
  <c r="CJ598"/>
  <c r="CK598"/>
  <c r="CD599"/>
  <c r="CE599"/>
  <c r="CF599"/>
  <c r="CG599"/>
  <c r="CH599"/>
  <c r="CI599"/>
  <c r="CJ599"/>
  <c r="CK599"/>
  <c r="CD600"/>
  <c r="CE600"/>
  <c r="CF600"/>
  <c r="CG600"/>
  <c r="CH600"/>
  <c r="CI600"/>
  <c r="CJ600"/>
  <c r="CK600"/>
  <c r="CD601"/>
  <c r="CE601"/>
  <c r="CF601"/>
  <c r="CG601"/>
  <c r="CH601"/>
  <c r="CI601"/>
  <c r="CJ601"/>
  <c r="CK601"/>
  <c r="CL567"/>
  <c r="CM567"/>
  <c r="CN567"/>
  <c r="CL568"/>
  <c r="CM568"/>
  <c r="CN568"/>
  <c r="CL569"/>
  <c r="CM569"/>
  <c r="CN569"/>
  <c r="CL570"/>
  <c r="CM570"/>
  <c r="CN570"/>
  <c r="CL571"/>
  <c r="CM571"/>
  <c r="CN571"/>
  <c r="CL572"/>
  <c r="CM572"/>
  <c r="CN572"/>
  <c r="CL573"/>
  <c r="CM573"/>
  <c r="CN573"/>
  <c r="CL574"/>
  <c r="CM574"/>
  <c r="CN574"/>
  <c r="CL575"/>
  <c r="CM575"/>
  <c r="CN575"/>
  <c r="CL576"/>
  <c r="CM576"/>
  <c r="CN576"/>
  <c r="CL577"/>
  <c r="CM577"/>
  <c r="CN577"/>
  <c r="CL578"/>
  <c r="CM578"/>
  <c r="CN578"/>
  <c r="CL579"/>
  <c r="CM579"/>
  <c r="CN579"/>
  <c r="CL580"/>
  <c r="CM580"/>
  <c r="CN580"/>
  <c r="CL581"/>
  <c r="CM581"/>
  <c r="CN581"/>
  <c r="CL582"/>
  <c r="CM582"/>
  <c r="CN582"/>
  <c r="CL583"/>
  <c r="CM583"/>
  <c r="CN583"/>
  <c r="CL584"/>
  <c r="CM584"/>
  <c r="CN584"/>
  <c r="CL585"/>
  <c r="CM585"/>
  <c r="CN585"/>
  <c r="CL586"/>
  <c r="CM586"/>
  <c r="CN586"/>
  <c r="CL587"/>
  <c r="CM587"/>
  <c r="CN587"/>
  <c r="CL588"/>
  <c r="CM588"/>
  <c r="CN588"/>
  <c r="CL589"/>
  <c r="CM589"/>
  <c r="CN589"/>
  <c r="CL590"/>
  <c r="CM590"/>
  <c r="CN590"/>
  <c r="CL591"/>
  <c r="CM591"/>
  <c r="CN591"/>
  <c r="CL592"/>
  <c r="CM592"/>
  <c r="CN592"/>
  <c r="CL593"/>
  <c r="CM593"/>
  <c r="CN593"/>
  <c r="CL594"/>
  <c r="CM594"/>
  <c r="CN594"/>
  <c r="CL595"/>
  <c r="CM595"/>
  <c r="CN595"/>
  <c r="CL596"/>
  <c r="CM596"/>
  <c r="CN596"/>
  <c r="CL597"/>
  <c r="CM597"/>
  <c r="CN597"/>
  <c r="CL598"/>
  <c r="CM598"/>
  <c r="CN598"/>
  <c r="CL599"/>
  <c r="CM599"/>
  <c r="CN599"/>
  <c r="CL600"/>
  <c r="CM600"/>
  <c r="CN600"/>
  <c r="CL601"/>
  <c r="CM601"/>
  <c r="CN601"/>
  <c r="CL566"/>
  <c r="CM566"/>
  <c r="CN566"/>
  <c r="CD566"/>
  <c r="DF589"/>
  <c r="DE589"/>
  <c r="DD589"/>
  <c r="DC589"/>
  <c r="DF588"/>
  <c r="DE588"/>
  <c r="DD588"/>
  <c r="DC588"/>
  <c r="DF587"/>
  <c r="DE587"/>
  <c r="DD587"/>
  <c r="DC587"/>
  <c r="DF586"/>
  <c r="DE586"/>
  <c r="DD586"/>
  <c r="DC586"/>
  <c r="DF585"/>
  <c r="DE585"/>
  <c r="DD585"/>
  <c r="DC585"/>
  <c r="DF584"/>
  <c r="DE584"/>
  <c r="DD584"/>
  <c r="DC584"/>
  <c r="DF583"/>
  <c r="DE583"/>
  <c r="DD583"/>
  <c r="DC583"/>
  <c r="DF582"/>
  <c r="DE582"/>
  <c r="DD582"/>
  <c r="DC582"/>
  <c r="DF581"/>
  <c r="DE581"/>
  <c r="DD581"/>
  <c r="DC581"/>
  <c r="DF580"/>
  <c r="DE580"/>
  <c r="DD580"/>
  <c r="DC580"/>
  <c r="DF579"/>
  <c r="DE579"/>
  <c r="DD579"/>
  <c r="DC579"/>
  <c r="DF578"/>
  <c r="DE578"/>
  <c r="DD578"/>
  <c r="DC578"/>
  <c r="DF577"/>
  <c r="DE577"/>
  <c r="DD577"/>
  <c r="DC577"/>
  <c r="DF576"/>
  <c r="DE576"/>
  <c r="DD576"/>
  <c r="DC576"/>
  <c r="DF575"/>
  <c r="DE575"/>
  <c r="DD575"/>
  <c r="DC575"/>
  <c r="DF574"/>
  <c r="DE574"/>
  <c r="DD574"/>
  <c r="DC574"/>
  <c r="DF573"/>
  <c r="DE573"/>
  <c r="DD573"/>
  <c r="DC573"/>
  <c r="DF572"/>
  <c r="DE572"/>
  <c r="DD572"/>
  <c r="DC572"/>
  <c r="DF571"/>
  <c r="DE571"/>
  <c r="DD571"/>
  <c r="DC571"/>
  <c r="DF570"/>
  <c r="DE570"/>
  <c r="DD570"/>
  <c r="DC570"/>
  <c r="DF569"/>
  <c r="DE569"/>
  <c r="DD569"/>
  <c r="DC569"/>
  <c r="DF568"/>
  <c r="DE568"/>
  <c r="DD568"/>
  <c r="DC568"/>
  <c r="DF567"/>
  <c r="DE567"/>
  <c r="DD567"/>
  <c r="DC567"/>
  <c r="DF566"/>
  <c r="DE566"/>
  <c r="DD566"/>
  <c r="DC566"/>
  <c r="DF561"/>
  <c r="DE561"/>
  <c r="DD561"/>
  <c r="DC561"/>
  <c r="DF560"/>
  <c r="DE560"/>
  <c r="DD560"/>
  <c r="DC560"/>
  <c r="DF559"/>
  <c r="DE559"/>
  <c r="DD559"/>
  <c r="DC559"/>
  <c r="CD559"/>
  <c r="CE559"/>
  <c r="CF559"/>
  <c r="CG559"/>
  <c r="CH559"/>
  <c r="CI559"/>
  <c r="CJ559"/>
  <c r="CK559"/>
  <c r="CL559"/>
  <c r="CM559"/>
  <c r="CD560"/>
  <c r="CL560"/>
  <c r="CM560"/>
  <c r="CD561"/>
  <c r="CL561"/>
  <c r="CM561"/>
  <c r="CN559"/>
  <c r="CO559"/>
  <c r="CQ559"/>
  <c r="CS559"/>
  <c r="CU559"/>
  <c r="CO560"/>
  <c r="CQ560"/>
  <c r="CS560"/>
  <c r="CU560"/>
  <c r="CO561"/>
  <c r="CQ561"/>
  <c r="CS561"/>
  <c r="CU561"/>
  <c r="CW560"/>
  <c r="CW561"/>
  <c r="CY561"/>
  <c r="DA561"/>
  <c r="CN561"/>
  <c r="CN560"/>
  <c r="DF553"/>
  <c r="DE553"/>
  <c r="DD553"/>
  <c r="DC553"/>
  <c r="DF552"/>
  <c r="DE552"/>
  <c r="DD552"/>
  <c r="DC552"/>
  <c r="DF551"/>
  <c r="DE551"/>
  <c r="DD551"/>
  <c r="DC551"/>
  <c r="DF550"/>
  <c r="DE550"/>
  <c r="DD550"/>
  <c r="DC550"/>
  <c r="DF549"/>
  <c r="DE549"/>
  <c r="DD549"/>
  <c r="DC549"/>
  <c r="DF548"/>
  <c r="DE548"/>
  <c r="DD548"/>
  <c r="DC548"/>
  <c r="DF547"/>
  <c r="DE547"/>
  <c r="DD547"/>
  <c r="DC547"/>
  <c r="CL547"/>
  <c r="CM547"/>
  <c r="CN547"/>
  <c r="CL548"/>
  <c r="CM548"/>
  <c r="CN548"/>
  <c r="CL549"/>
  <c r="CM549"/>
  <c r="CN549"/>
  <c r="CL550"/>
  <c r="CM550"/>
  <c r="CN550"/>
  <c r="CL551"/>
  <c r="CM551"/>
  <c r="CN551"/>
  <c r="CL552"/>
  <c r="CM552"/>
  <c r="CN552"/>
  <c r="CL553"/>
  <c r="CM553"/>
  <c r="CN553"/>
  <c r="CD548"/>
  <c r="CD549"/>
  <c r="CD550"/>
  <c r="CD551"/>
  <c r="CD552"/>
  <c r="CD553"/>
  <c r="CD547"/>
  <c r="DC537"/>
  <c r="DD537"/>
  <c r="DE537"/>
  <c r="DF537"/>
  <c r="DC538"/>
  <c r="DD538"/>
  <c r="DE538"/>
  <c r="DF538"/>
  <c r="DC539"/>
  <c r="DD539"/>
  <c r="DE539"/>
  <c r="DF539"/>
  <c r="DC540"/>
  <c r="DD540"/>
  <c r="DE540"/>
  <c r="DF540"/>
  <c r="DC541"/>
  <c r="DD541"/>
  <c r="DE541"/>
  <c r="DF541"/>
  <c r="DC542"/>
  <c r="DD542"/>
  <c r="DE542"/>
  <c r="DF542"/>
  <c r="DD536"/>
  <c r="DE536"/>
  <c r="DF536"/>
  <c r="DC536"/>
  <c r="CQ538"/>
  <c r="CS538"/>
  <c r="CU538"/>
  <c r="CW538"/>
  <c r="CQ539"/>
  <c r="CS539"/>
  <c r="CU539"/>
  <c r="CW539"/>
  <c r="CY539"/>
  <c r="DA539"/>
  <c r="CQ540"/>
  <c r="CS540"/>
  <c r="CU540"/>
  <c r="CW540"/>
  <c r="CY540"/>
  <c r="DA540"/>
  <c r="CQ541"/>
  <c r="CS541"/>
  <c r="CU541"/>
  <c r="CW541"/>
  <c r="CY541"/>
  <c r="DA541"/>
  <c r="CQ542"/>
  <c r="CS542"/>
  <c r="CU542"/>
  <c r="CW542"/>
  <c r="CY542"/>
  <c r="DA542"/>
  <c r="CO538"/>
  <c r="CO539"/>
  <c r="CO540"/>
  <c r="CO541"/>
  <c r="CO542"/>
  <c r="CD537"/>
  <c r="CE537"/>
  <c r="CF537"/>
  <c r="CG537"/>
  <c r="CH537"/>
  <c r="CJ537"/>
  <c r="CK537"/>
  <c r="CL537"/>
  <c r="CM537"/>
  <c r="CN537"/>
  <c r="CD538"/>
  <c r="CE538"/>
  <c r="CF538"/>
  <c r="CG538"/>
  <c r="CH538"/>
  <c r="CI538"/>
  <c r="CJ538"/>
  <c r="CK538"/>
  <c r="CL538"/>
  <c r="CM538"/>
  <c r="CN538"/>
  <c r="CD539"/>
  <c r="CE539"/>
  <c r="CF539"/>
  <c r="CG539"/>
  <c r="CH539"/>
  <c r="CI539"/>
  <c r="CJ539"/>
  <c r="CK539"/>
  <c r="CL539"/>
  <c r="CM539"/>
  <c r="CN539"/>
  <c r="CD540"/>
  <c r="CE540"/>
  <c r="CF540"/>
  <c r="CG540"/>
  <c r="CH540"/>
  <c r="CI540"/>
  <c r="CJ540"/>
  <c r="CK540"/>
  <c r="CL540"/>
  <c r="CM540"/>
  <c r="CN540"/>
  <c r="CD541"/>
  <c r="CE541"/>
  <c r="CF541"/>
  <c r="CG541"/>
  <c r="CH541"/>
  <c r="CI541"/>
  <c r="CJ541"/>
  <c r="CK541"/>
  <c r="CL541"/>
  <c r="CM541"/>
  <c r="CN541"/>
  <c r="CD542"/>
  <c r="CE542"/>
  <c r="CF542"/>
  <c r="CG542"/>
  <c r="CH542"/>
  <c r="CI542"/>
  <c r="CJ542"/>
  <c r="CK542"/>
  <c r="CL542"/>
  <c r="CM542"/>
  <c r="CN542"/>
  <c r="CL536"/>
  <c r="CM536"/>
  <c r="CN536"/>
  <c r="CD536"/>
  <c r="DD525"/>
  <c r="DE525"/>
  <c r="DF525"/>
  <c r="DD526"/>
  <c r="DE526"/>
  <c r="DF526"/>
  <c r="DD527"/>
  <c r="DE527"/>
  <c r="DF527"/>
  <c r="DD528"/>
  <c r="DE528"/>
  <c r="DF528"/>
  <c r="DD529"/>
  <c r="DE529"/>
  <c r="DF529"/>
  <c r="DD530"/>
  <c r="DE530"/>
  <c r="DF530"/>
  <c r="DD531"/>
  <c r="DE531"/>
  <c r="DF531"/>
  <c r="DC531"/>
  <c r="DC530"/>
  <c r="DC529"/>
  <c r="DC528"/>
  <c r="DC527"/>
  <c r="DC526"/>
  <c r="DC525"/>
  <c r="CM525"/>
  <c r="CN525"/>
  <c r="CM526"/>
  <c r="CN526"/>
  <c r="CM527"/>
  <c r="CN527"/>
  <c r="CM528"/>
  <c r="CN528"/>
  <c r="CM529"/>
  <c r="CN529"/>
  <c r="CM530"/>
  <c r="CN530"/>
  <c r="CM531"/>
  <c r="CN531"/>
  <c r="CL525"/>
  <c r="CL526"/>
  <c r="CL527"/>
  <c r="CL528"/>
  <c r="CL529"/>
  <c r="CL530"/>
  <c r="CL531"/>
  <c r="CD460"/>
  <c r="CE460"/>
  <c r="DD460"/>
  <c r="DE460"/>
  <c r="DF460"/>
  <c r="DC460"/>
  <c r="CM460"/>
  <c r="CN460"/>
  <c r="CQ460"/>
  <c r="CS460"/>
  <c r="CU460"/>
  <c r="CW460"/>
  <c r="CY460"/>
  <c r="DA460"/>
  <c r="CO460"/>
  <c r="B509"/>
  <c r="CJ509" s="1"/>
  <c r="C509"/>
  <c r="B510"/>
  <c r="CS510" s="1"/>
  <c r="C510"/>
  <c r="B511"/>
  <c r="CH511" s="1"/>
  <c r="C511"/>
  <c r="B512"/>
  <c r="CJ512" s="1"/>
  <c r="C512"/>
  <c r="B513"/>
  <c r="CY513" s="1"/>
  <c r="C513"/>
  <c r="B514"/>
  <c r="CG514" s="1"/>
  <c r="C514"/>
  <c r="B515"/>
  <c r="CH515" s="1"/>
  <c r="C515"/>
  <c r="B516"/>
  <c r="CK516" s="1"/>
  <c r="C516"/>
  <c r="B517"/>
  <c r="CY517" s="1"/>
  <c r="C517"/>
  <c r="B518"/>
  <c r="CI518" s="1"/>
  <c r="C518"/>
  <c r="B519"/>
  <c r="CL519" s="1"/>
  <c r="C519"/>
  <c r="B520"/>
  <c r="CG520" s="1"/>
  <c r="C520"/>
  <c r="CG460"/>
  <c r="CH460"/>
  <c r="CI460"/>
  <c r="CJ460"/>
  <c r="CK460"/>
  <c r="CL460"/>
  <c r="CL510"/>
  <c r="CF460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461"/>
  <c r="B503"/>
  <c r="CK503" s="1"/>
  <c r="B504"/>
  <c r="CW504" s="1"/>
  <c r="B505"/>
  <c r="CG505" s="1"/>
  <c r="B506"/>
  <c r="CW506" s="1"/>
  <c r="B507"/>
  <c r="CH507" s="1"/>
  <c r="B508"/>
  <c r="CI508" s="1"/>
  <c r="B462"/>
  <c r="CG462" s="1"/>
  <c r="B463"/>
  <c r="B464"/>
  <c r="CJ464" s="1"/>
  <c r="B465"/>
  <c r="CG465" s="1"/>
  <c r="B466"/>
  <c r="CO466" s="1"/>
  <c r="B467"/>
  <c r="B468"/>
  <c r="CL468" s="1"/>
  <c r="B469"/>
  <c r="CF469" s="1"/>
  <c r="B470"/>
  <c r="B471"/>
  <c r="B472"/>
  <c r="CO472" s="1"/>
  <c r="B473"/>
  <c r="CJ473" s="1"/>
  <c r="B474"/>
  <c r="CF474" s="1"/>
  <c r="B475"/>
  <c r="B476"/>
  <c r="DA476" s="1"/>
  <c r="B477"/>
  <c r="CG477" s="1"/>
  <c r="B478"/>
  <c r="CY478" s="1"/>
  <c r="B479"/>
  <c r="B480"/>
  <c r="CJ480" s="1"/>
  <c r="B481"/>
  <c r="CY481" s="1"/>
  <c r="B482"/>
  <c r="CH482" s="1"/>
  <c r="B483"/>
  <c r="CK483" s="1"/>
  <c r="B484"/>
  <c r="CH484" s="1"/>
  <c r="B485"/>
  <c r="CK485" s="1"/>
  <c r="B486"/>
  <c r="B487"/>
  <c r="B488"/>
  <c r="CY488" s="1"/>
  <c r="B489"/>
  <c r="CF489" s="1"/>
  <c r="B490"/>
  <c r="CW490" s="1"/>
  <c r="B491"/>
  <c r="CO491" s="1"/>
  <c r="B492"/>
  <c r="CJ492" s="1"/>
  <c r="B493"/>
  <c r="CG493" s="1"/>
  <c r="B494"/>
  <c r="CI494" s="1"/>
  <c r="B495"/>
  <c r="B496"/>
  <c r="CH496" s="1"/>
  <c r="B497"/>
  <c r="CN497" s="1"/>
  <c r="B498"/>
  <c r="CL498" s="1"/>
  <c r="B499"/>
  <c r="CS499" s="1"/>
  <c r="B500"/>
  <c r="CH500" s="1"/>
  <c r="B501"/>
  <c r="CO501" s="1"/>
  <c r="B502"/>
  <c r="CI502" s="1"/>
  <c r="B461"/>
  <c r="N429" i="6"/>
  <c r="N428"/>
  <c r="M428"/>
  <c r="M429"/>
  <c r="N427"/>
  <c r="M427"/>
  <c r="J36"/>
  <c r="I36"/>
  <c r="J308"/>
  <c r="I308"/>
  <c r="DD25" i="13"/>
  <c r="DB297"/>
  <c r="DB25"/>
  <c r="DA418"/>
  <c r="DI25"/>
  <c r="DI416"/>
  <c r="DI297"/>
  <c r="DH416"/>
  <c r="DD297"/>
  <c r="DJ416"/>
  <c r="DD416"/>
  <c r="CZ418" i="1" l="1"/>
  <c r="P4" i="7"/>
  <c r="P5"/>
  <c r="CX418" i="1"/>
  <c r="DE418"/>
  <c r="DG416"/>
  <c r="DJ416" s="1"/>
  <c r="DD297"/>
  <c r="DF297"/>
  <c r="DF25"/>
  <c r="DD25"/>
  <c r="CH489"/>
  <c r="CF465"/>
  <c r="CJ510"/>
  <c r="CI482"/>
  <c r="CO520"/>
  <c r="CF501"/>
  <c r="CJ497"/>
  <c r="CH481"/>
  <c r="CF485"/>
  <c r="CJ489"/>
  <c r="CI473"/>
  <c r="CI514"/>
  <c r="CK507"/>
  <c r="CL503"/>
  <c r="CL511"/>
  <c r="CH510"/>
  <c r="CL504"/>
  <c r="CJ500"/>
  <c r="CL493"/>
  <c r="CL485"/>
  <c r="CK478"/>
  <c r="CH465"/>
  <c r="CK520"/>
  <c r="CU520"/>
  <c r="CJ507"/>
  <c r="CG503"/>
  <c r="CJ496"/>
  <c r="CH472"/>
  <c r="CF509"/>
  <c r="CG511"/>
  <c r="CH509"/>
  <c r="CH504"/>
  <c r="CI500"/>
  <c r="CH477"/>
  <c r="CH518"/>
  <c r="CU473"/>
  <c r="DE554"/>
  <c r="DF554"/>
  <c r="CD602"/>
  <c r="DC554"/>
  <c r="DF602"/>
  <c r="DC602"/>
  <c r="DD602"/>
  <c r="DD554"/>
  <c r="DE602"/>
  <c r="CN602"/>
  <c r="CM602"/>
  <c r="CL602"/>
  <c r="DG599"/>
  <c r="DG593"/>
  <c r="DG592"/>
  <c r="DG591"/>
  <c r="DG590"/>
  <c r="DG600"/>
  <c r="DG598"/>
  <c r="DG596"/>
  <c r="DG595"/>
  <c r="DG594"/>
  <c r="DG601"/>
  <c r="DG597"/>
  <c r="DG589"/>
  <c r="DG588"/>
  <c r="DG587"/>
  <c r="DG578"/>
  <c r="DG577"/>
  <c r="DG571"/>
  <c r="DG568"/>
  <c r="DG567"/>
  <c r="DG583"/>
  <c r="DG572"/>
  <c r="DG576"/>
  <c r="DG582"/>
  <c r="DG586"/>
  <c r="DG580"/>
  <c r="DG581"/>
  <c r="DG584"/>
  <c r="DG585"/>
  <c r="DG575"/>
  <c r="DG574"/>
  <c r="DG570"/>
  <c r="CI519"/>
  <c r="CG513"/>
  <c r="CU517"/>
  <c r="CU513"/>
  <c r="CO515"/>
  <c r="CW519"/>
  <c r="CW515"/>
  <c r="CW511"/>
  <c r="CE515"/>
  <c r="CL509"/>
  <c r="CG509"/>
  <c r="CF511"/>
  <c r="CF490"/>
  <c r="CF473"/>
  <c r="CJ511"/>
  <c r="CK509"/>
  <c r="CJ508"/>
  <c r="CL505"/>
  <c r="CJ501"/>
  <c r="CI496"/>
  <c r="CL492"/>
  <c r="CI488"/>
  <c r="CL484"/>
  <c r="CG481"/>
  <c r="CL469"/>
  <c r="CK518"/>
  <c r="CJ517"/>
  <c r="CI515"/>
  <c r="CK513"/>
  <c r="CO476"/>
  <c r="CO509"/>
  <c r="CQ519"/>
  <c r="CQ515"/>
  <c r="CY509"/>
  <c r="CK511"/>
  <c r="CH519"/>
  <c r="CK517"/>
  <c r="CJ515"/>
  <c r="CF510"/>
  <c r="CI510"/>
  <c r="CH503"/>
  <c r="CH501"/>
  <c r="CL497"/>
  <c r="CL490"/>
  <c r="CH488"/>
  <c r="CJ484"/>
  <c r="CH480"/>
  <c r="CG517"/>
  <c r="CH513"/>
  <c r="CO504"/>
  <c r="CF506"/>
  <c r="CL506"/>
  <c r="CS466"/>
  <c r="DD461"/>
  <c r="DC461"/>
  <c r="CD461"/>
  <c r="DE461"/>
  <c r="CM461"/>
  <c r="CN461"/>
  <c r="CQ461"/>
  <c r="CY461"/>
  <c r="CO461"/>
  <c r="CH461"/>
  <c r="CL461"/>
  <c r="CE461"/>
  <c r="CW461"/>
  <c r="CS461"/>
  <c r="CK461"/>
  <c r="CU461"/>
  <c r="DA461"/>
  <c r="CJ461"/>
  <c r="DF499"/>
  <c r="DE499"/>
  <c r="DC499"/>
  <c r="CD499"/>
  <c r="CE499"/>
  <c r="DD499"/>
  <c r="CW499"/>
  <c r="CM499"/>
  <c r="CN499"/>
  <c r="CQ499"/>
  <c r="DA499"/>
  <c r="CU499"/>
  <c r="CI499"/>
  <c r="CY499"/>
  <c r="DF495"/>
  <c r="CE495"/>
  <c r="DD495"/>
  <c r="DC495"/>
  <c r="CN495"/>
  <c r="CQ495"/>
  <c r="CY495"/>
  <c r="DE495"/>
  <c r="CO495"/>
  <c r="CD495"/>
  <c r="CM495"/>
  <c r="CU495"/>
  <c r="CI495"/>
  <c r="CW495"/>
  <c r="CG495"/>
  <c r="CL495"/>
  <c r="DF491"/>
  <c r="CD491"/>
  <c r="CE491"/>
  <c r="DD491"/>
  <c r="DE491"/>
  <c r="CM491"/>
  <c r="CQ491"/>
  <c r="CY491"/>
  <c r="DC491"/>
  <c r="CN491"/>
  <c r="CW491"/>
  <c r="CS491"/>
  <c r="CI491"/>
  <c r="CU491"/>
  <c r="CJ491"/>
  <c r="DF487"/>
  <c r="DD487"/>
  <c r="DC487"/>
  <c r="CD487"/>
  <c r="DE487"/>
  <c r="CE487"/>
  <c r="CM487"/>
  <c r="CW487"/>
  <c r="CN487"/>
  <c r="CS487"/>
  <c r="CO487"/>
  <c r="CI487"/>
  <c r="CQ487"/>
  <c r="CU487"/>
  <c r="CG487"/>
  <c r="CL487"/>
  <c r="DF483"/>
  <c r="DE483"/>
  <c r="DC483"/>
  <c r="CD483"/>
  <c r="CM483"/>
  <c r="CW483"/>
  <c r="CE483"/>
  <c r="CN483"/>
  <c r="CQ483"/>
  <c r="DA483"/>
  <c r="DD483"/>
  <c r="CI483"/>
  <c r="CS483"/>
  <c r="CJ483"/>
  <c r="CY483"/>
  <c r="DF479"/>
  <c r="CE479"/>
  <c r="DD479"/>
  <c r="DC479"/>
  <c r="CM479"/>
  <c r="CD479"/>
  <c r="DE479"/>
  <c r="CN479"/>
  <c r="DA479"/>
  <c r="CI479"/>
  <c r="CY479"/>
  <c r="CG479"/>
  <c r="CL479"/>
  <c r="DF475"/>
  <c r="CD475"/>
  <c r="CE475"/>
  <c r="DD475"/>
  <c r="DE475"/>
  <c r="CM475"/>
  <c r="CQ475"/>
  <c r="CY475"/>
  <c r="CJ475"/>
  <c r="CN475"/>
  <c r="DC475"/>
  <c r="DA475"/>
  <c r="CU475"/>
  <c r="CG475"/>
  <c r="CL475"/>
  <c r="CW475"/>
  <c r="CI475"/>
  <c r="DF471"/>
  <c r="DD471"/>
  <c r="DC471"/>
  <c r="CD471"/>
  <c r="DE471"/>
  <c r="CE471"/>
  <c r="CM471"/>
  <c r="CQ471"/>
  <c r="CY471"/>
  <c r="CH471"/>
  <c r="CL471"/>
  <c r="CN471"/>
  <c r="CU471"/>
  <c r="DA471"/>
  <c r="CG471"/>
  <c r="CO471"/>
  <c r="CJ471"/>
  <c r="CS471"/>
  <c r="DF467"/>
  <c r="DE467"/>
  <c r="DC467"/>
  <c r="CD467"/>
  <c r="CM467"/>
  <c r="CQ467"/>
  <c r="CY467"/>
  <c r="CE467"/>
  <c r="DD467"/>
  <c r="CN467"/>
  <c r="DA467"/>
  <c r="CU467"/>
  <c r="CF467"/>
  <c r="CS467"/>
  <c r="CW467"/>
  <c r="DF463"/>
  <c r="DD463"/>
  <c r="DC463"/>
  <c r="CM463"/>
  <c r="DE463"/>
  <c r="CQ463"/>
  <c r="CY463"/>
  <c r="CI463"/>
  <c r="CD463"/>
  <c r="CN463"/>
  <c r="CU463"/>
  <c r="DA463"/>
  <c r="CO463"/>
  <c r="CK463"/>
  <c r="CS463"/>
  <c r="CW463"/>
  <c r="DE506"/>
  <c r="CE506"/>
  <c r="DF506"/>
  <c r="DC506"/>
  <c r="CM506"/>
  <c r="DD506"/>
  <c r="CN506"/>
  <c r="CU506"/>
  <c r="CO506"/>
  <c r="CD506"/>
  <c r="CS506"/>
  <c r="CY506"/>
  <c r="CG506"/>
  <c r="CK506"/>
  <c r="CQ506"/>
  <c r="CF495"/>
  <c r="CF479"/>
  <c r="CJ495"/>
  <c r="CH487"/>
  <c r="CJ463"/>
  <c r="CO467"/>
  <c r="CF483"/>
  <c r="CF478"/>
  <c r="CH495"/>
  <c r="CH483"/>
  <c r="CK471"/>
  <c r="CO475"/>
  <c r="CO488"/>
  <c r="CS497"/>
  <c r="CW471"/>
  <c r="CW464"/>
  <c r="DF461"/>
  <c r="DE502"/>
  <c r="CD502"/>
  <c r="DC502"/>
  <c r="CM502"/>
  <c r="CE502"/>
  <c r="DD502"/>
  <c r="CS502"/>
  <c r="DA502"/>
  <c r="CO502"/>
  <c r="DF502"/>
  <c r="CN502"/>
  <c r="CW502"/>
  <c r="CQ502"/>
  <c r="CG502"/>
  <c r="CK502"/>
  <c r="CU502"/>
  <c r="DE498"/>
  <c r="DC498"/>
  <c r="CM498"/>
  <c r="CD498"/>
  <c r="DD498"/>
  <c r="CE498"/>
  <c r="DF498"/>
  <c r="CN498"/>
  <c r="CS498"/>
  <c r="DA498"/>
  <c r="CO498"/>
  <c r="CQ498"/>
  <c r="CW498"/>
  <c r="CG498"/>
  <c r="CK498"/>
  <c r="CU498"/>
  <c r="CY498"/>
  <c r="DE494"/>
  <c r="DD494"/>
  <c r="CM494"/>
  <c r="DF494"/>
  <c r="DC494"/>
  <c r="CD494"/>
  <c r="CS494"/>
  <c r="CO494"/>
  <c r="CN494"/>
  <c r="CY494"/>
  <c r="CE494"/>
  <c r="CU494"/>
  <c r="CG494"/>
  <c r="CK494"/>
  <c r="CQ494"/>
  <c r="CH494"/>
  <c r="CW494"/>
  <c r="DE490"/>
  <c r="CE490"/>
  <c r="DF490"/>
  <c r="CM490"/>
  <c r="DC490"/>
  <c r="CQ490"/>
  <c r="CO490"/>
  <c r="CN490"/>
  <c r="CD490"/>
  <c r="CU490"/>
  <c r="CG490"/>
  <c r="CK490"/>
  <c r="DD490"/>
  <c r="CJ490"/>
  <c r="CS490"/>
  <c r="DE486"/>
  <c r="CD486"/>
  <c r="CM486"/>
  <c r="CE486"/>
  <c r="DD486"/>
  <c r="CS486"/>
  <c r="DA486"/>
  <c r="CO486"/>
  <c r="DF486"/>
  <c r="DC486"/>
  <c r="CN486"/>
  <c r="CU486"/>
  <c r="CY486"/>
  <c r="CG486"/>
  <c r="CK486"/>
  <c r="CH486"/>
  <c r="CQ486"/>
  <c r="DE482"/>
  <c r="DC482"/>
  <c r="CM482"/>
  <c r="CD482"/>
  <c r="DD482"/>
  <c r="CE482"/>
  <c r="DF482"/>
  <c r="CO482"/>
  <c r="CN482"/>
  <c r="CG482"/>
  <c r="CK482"/>
  <c r="CQ482"/>
  <c r="CJ482"/>
  <c r="DE478"/>
  <c r="DD478"/>
  <c r="CM478"/>
  <c r="DF478"/>
  <c r="DC478"/>
  <c r="CD478"/>
  <c r="CE478"/>
  <c r="CU478"/>
  <c r="CH478"/>
  <c r="CL478"/>
  <c r="CN478"/>
  <c r="CW478"/>
  <c r="CQ478"/>
  <c r="DA478"/>
  <c r="CJ478"/>
  <c r="CO478"/>
  <c r="CS478"/>
  <c r="DE474"/>
  <c r="CE474"/>
  <c r="DF474"/>
  <c r="CM474"/>
  <c r="DC474"/>
  <c r="CU474"/>
  <c r="CJ474"/>
  <c r="CN474"/>
  <c r="DD474"/>
  <c r="CQ474"/>
  <c r="DA474"/>
  <c r="CD474"/>
  <c r="CW474"/>
  <c r="CO474"/>
  <c r="CS474"/>
  <c r="CG474"/>
  <c r="CY474"/>
  <c r="DE470"/>
  <c r="CD470"/>
  <c r="CM470"/>
  <c r="CE470"/>
  <c r="DD470"/>
  <c r="DF470"/>
  <c r="CU470"/>
  <c r="CN470"/>
  <c r="DC470"/>
  <c r="CW470"/>
  <c r="CQ470"/>
  <c r="DA470"/>
  <c r="CS470"/>
  <c r="CY470"/>
  <c r="DE466"/>
  <c r="DC466"/>
  <c r="CM466"/>
  <c r="CD466"/>
  <c r="DD466"/>
  <c r="DF466"/>
  <c r="CU466"/>
  <c r="CN466"/>
  <c r="CQ466"/>
  <c r="DA466"/>
  <c r="CW466"/>
  <c r="CY466"/>
  <c r="DE462"/>
  <c r="CE462"/>
  <c r="DD462"/>
  <c r="CM462"/>
  <c r="DF462"/>
  <c r="DC462"/>
  <c r="CD462"/>
  <c r="CU462"/>
  <c r="CJ462"/>
  <c r="CN462"/>
  <c r="CW462"/>
  <c r="CQ462"/>
  <c r="DA462"/>
  <c r="CK462"/>
  <c r="CL462"/>
  <c r="CS462"/>
  <c r="DD505"/>
  <c r="DE505"/>
  <c r="CD505"/>
  <c r="DF505"/>
  <c r="CW505"/>
  <c r="CE505"/>
  <c r="DC505"/>
  <c r="CM505"/>
  <c r="CS505"/>
  <c r="CO505"/>
  <c r="CN505"/>
  <c r="CY505"/>
  <c r="CI505"/>
  <c r="CQ505"/>
  <c r="CU505"/>
  <c r="CF462"/>
  <c r="CH502"/>
  <c r="CK491"/>
  <c r="CI490"/>
  <c r="CL486"/>
  <c r="CH475"/>
  <c r="DD501"/>
  <c r="CE501"/>
  <c r="DE501"/>
  <c r="DF501"/>
  <c r="CD501"/>
  <c r="DC501"/>
  <c r="CM501"/>
  <c r="CW501"/>
  <c r="CN501"/>
  <c r="CY501"/>
  <c r="CS501"/>
  <c r="CI501"/>
  <c r="CU501"/>
  <c r="DA501"/>
  <c r="DD497"/>
  <c r="DC497"/>
  <c r="CD497"/>
  <c r="DF497"/>
  <c r="CE497"/>
  <c r="CU497"/>
  <c r="CM497"/>
  <c r="DE497"/>
  <c r="CQ497"/>
  <c r="CW497"/>
  <c r="CO497"/>
  <c r="CI497"/>
  <c r="CY497"/>
  <c r="CK497"/>
  <c r="DD493"/>
  <c r="DC493"/>
  <c r="CD493"/>
  <c r="CE493"/>
  <c r="DE493"/>
  <c r="CM493"/>
  <c r="CW493"/>
  <c r="DF493"/>
  <c r="CN493"/>
  <c r="CQ493"/>
  <c r="DA493"/>
  <c r="CU493"/>
  <c r="CI493"/>
  <c r="CY493"/>
  <c r="CH493"/>
  <c r="DD489"/>
  <c r="DC489"/>
  <c r="DE489"/>
  <c r="CD489"/>
  <c r="DF489"/>
  <c r="CM489"/>
  <c r="CN489"/>
  <c r="CS489"/>
  <c r="CE489"/>
  <c r="CU489"/>
  <c r="CO489"/>
  <c r="DA489"/>
  <c r="CI489"/>
  <c r="CQ489"/>
  <c r="CK489"/>
  <c r="DD485"/>
  <c r="DC485"/>
  <c r="CE485"/>
  <c r="DE485"/>
  <c r="DF485"/>
  <c r="CM485"/>
  <c r="CN485"/>
  <c r="CD485"/>
  <c r="CS485"/>
  <c r="CI485"/>
  <c r="CQ485"/>
  <c r="CO485"/>
  <c r="CH485"/>
  <c r="DD481"/>
  <c r="DC481"/>
  <c r="CD481"/>
  <c r="DF481"/>
  <c r="CE481"/>
  <c r="CM481"/>
  <c r="CN481"/>
  <c r="CW481"/>
  <c r="DE481"/>
  <c r="CU481"/>
  <c r="CQ481"/>
  <c r="DA481"/>
  <c r="CI481"/>
  <c r="CK481"/>
  <c r="DD477"/>
  <c r="DC477"/>
  <c r="CD477"/>
  <c r="CE477"/>
  <c r="DE477"/>
  <c r="CM477"/>
  <c r="DF477"/>
  <c r="CN477"/>
  <c r="CQ477"/>
  <c r="CY477"/>
  <c r="CO477"/>
  <c r="CJ477"/>
  <c r="CW477"/>
  <c r="CS477"/>
  <c r="CK477"/>
  <c r="CU477"/>
  <c r="DA477"/>
  <c r="CL477"/>
  <c r="DD473"/>
  <c r="DC473"/>
  <c r="DE473"/>
  <c r="CD473"/>
  <c r="DF473"/>
  <c r="CM473"/>
  <c r="CN473"/>
  <c r="CQ473"/>
  <c r="CY473"/>
  <c r="CO473"/>
  <c r="CH473"/>
  <c r="CL473"/>
  <c r="CS473"/>
  <c r="CE473"/>
  <c r="CW473"/>
  <c r="CK473"/>
  <c r="DA473"/>
  <c r="DD469"/>
  <c r="DC469"/>
  <c r="CE469"/>
  <c r="DE469"/>
  <c r="DF469"/>
  <c r="CM469"/>
  <c r="CN469"/>
  <c r="CQ469"/>
  <c r="CY469"/>
  <c r="CO469"/>
  <c r="CI469"/>
  <c r="CD469"/>
  <c r="CW469"/>
  <c r="CS469"/>
  <c r="CG469"/>
  <c r="CH469"/>
  <c r="CU469"/>
  <c r="DD465"/>
  <c r="DC465"/>
  <c r="CD465"/>
  <c r="DF465"/>
  <c r="CE465"/>
  <c r="CM465"/>
  <c r="CN465"/>
  <c r="CQ465"/>
  <c r="CY465"/>
  <c r="CO465"/>
  <c r="CJ465"/>
  <c r="DE465"/>
  <c r="CS465"/>
  <c r="CW465"/>
  <c r="CK465"/>
  <c r="CU465"/>
  <c r="CI465"/>
  <c r="DA465"/>
  <c r="CD508"/>
  <c r="CE508"/>
  <c r="DE508"/>
  <c r="CM508"/>
  <c r="DF508"/>
  <c r="DC508"/>
  <c r="CW508"/>
  <c r="DD508"/>
  <c r="CS508"/>
  <c r="CY508"/>
  <c r="CO508"/>
  <c r="CG508"/>
  <c r="CK508"/>
  <c r="CF508"/>
  <c r="CN508"/>
  <c r="DA508"/>
  <c r="CQ508"/>
  <c r="CD504"/>
  <c r="CE504"/>
  <c r="DF504"/>
  <c r="CM504"/>
  <c r="DD504"/>
  <c r="DC504"/>
  <c r="CS504"/>
  <c r="DA504"/>
  <c r="CN504"/>
  <c r="CU504"/>
  <c r="DE504"/>
  <c r="CY504"/>
  <c r="CG504"/>
  <c r="CK504"/>
  <c r="CF504"/>
  <c r="CQ504"/>
  <c r="CF461"/>
  <c r="CF503"/>
  <c r="CF498"/>
  <c r="CF493"/>
  <c r="CF487"/>
  <c r="CF482"/>
  <c r="CF477"/>
  <c r="CF471"/>
  <c r="CH508"/>
  <c r="CI506"/>
  <c r="CJ505"/>
  <c r="CJ504"/>
  <c r="CL502"/>
  <c r="CL501"/>
  <c r="CG501"/>
  <c r="CH499"/>
  <c r="CI498"/>
  <c r="CH497"/>
  <c r="CL494"/>
  <c r="CK493"/>
  <c r="CH491"/>
  <c r="CH490"/>
  <c r="CG489"/>
  <c r="CK487"/>
  <c r="CJ486"/>
  <c r="CJ485"/>
  <c r="CG483"/>
  <c r="CL481"/>
  <c r="CJ479"/>
  <c r="CG478"/>
  <c r="CI476"/>
  <c r="CI474"/>
  <c r="CG473"/>
  <c r="CI471"/>
  <c r="CL467"/>
  <c r="CI462"/>
  <c r="CG461"/>
  <c r="CD520"/>
  <c r="CE520"/>
  <c r="DF520"/>
  <c r="CM520"/>
  <c r="DD520"/>
  <c r="DC520"/>
  <c r="DE520"/>
  <c r="CW520"/>
  <c r="CH520"/>
  <c r="CL520"/>
  <c r="CN520"/>
  <c r="CY520"/>
  <c r="CS520"/>
  <c r="CI520"/>
  <c r="CQ520"/>
  <c r="CF520"/>
  <c r="DE518"/>
  <c r="CD518"/>
  <c r="DC518"/>
  <c r="CM518"/>
  <c r="CE518"/>
  <c r="DD518"/>
  <c r="CW518"/>
  <c r="CO518"/>
  <c r="CF518"/>
  <c r="CJ518"/>
  <c r="CN518"/>
  <c r="CQ518"/>
  <c r="DA518"/>
  <c r="CU518"/>
  <c r="CG518"/>
  <c r="CL518"/>
  <c r="DF518"/>
  <c r="CS518"/>
  <c r="CD516"/>
  <c r="CE516"/>
  <c r="CM516"/>
  <c r="DD516"/>
  <c r="DE516"/>
  <c r="DC516"/>
  <c r="CW516"/>
  <c r="CH516"/>
  <c r="CL516"/>
  <c r="DF516"/>
  <c r="CS516"/>
  <c r="CO516"/>
  <c r="CN516"/>
  <c r="CY516"/>
  <c r="CJ516"/>
  <c r="CQ516"/>
  <c r="CU516"/>
  <c r="CF516"/>
  <c r="DE514"/>
  <c r="DC514"/>
  <c r="CM514"/>
  <c r="CD514"/>
  <c r="DD514"/>
  <c r="CE514"/>
  <c r="DF514"/>
  <c r="CN514"/>
  <c r="CW514"/>
  <c r="CO514"/>
  <c r="CF514"/>
  <c r="CJ514"/>
  <c r="CU514"/>
  <c r="CQ514"/>
  <c r="DA514"/>
  <c r="CH514"/>
  <c r="CS514"/>
  <c r="CY514"/>
  <c r="CL514"/>
  <c r="CD512"/>
  <c r="CE512"/>
  <c r="DD512"/>
  <c r="CM512"/>
  <c r="DE512"/>
  <c r="DF512"/>
  <c r="DC512"/>
  <c r="CW512"/>
  <c r="CH512"/>
  <c r="CL512"/>
  <c r="CN512"/>
  <c r="CY512"/>
  <c r="CS512"/>
  <c r="CF512"/>
  <c r="CK512"/>
  <c r="CU512"/>
  <c r="DA512"/>
  <c r="DE510"/>
  <c r="DD510"/>
  <c r="DC510"/>
  <c r="CM510"/>
  <c r="DF510"/>
  <c r="CD510"/>
  <c r="CW510"/>
  <c r="CO510"/>
  <c r="CE510"/>
  <c r="CN510"/>
  <c r="CQ510"/>
  <c r="DA510"/>
  <c r="CU510"/>
  <c r="CG510"/>
  <c r="CK510"/>
  <c r="CY510"/>
  <c r="CJ520"/>
  <c r="CI516"/>
  <c r="CI512"/>
  <c r="CO462"/>
  <c r="CO512"/>
  <c r="CO499"/>
  <c r="CO483"/>
  <c r="DA516"/>
  <c r="CY502"/>
  <c r="CS495"/>
  <c r="CW486"/>
  <c r="DA469"/>
  <c r="CY462"/>
  <c r="CK499"/>
  <c r="CL491"/>
  <c r="CK475"/>
  <c r="CF505"/>
  <c r="CF499"/>
  <c r="CF494"/>
  <c r="CJ506"/>
  <c r="CK505"/>
  <c r="CJ499"/>
  <c r="CJ498"/>
  <c r="CK479"/>
  <c r="CI478"/>
  <c r="CH463"/>
  <c r="CI461"/>
  <c r="CD500"/>
  <c r="CE500"/>
  <c r="CM500"/>
  <c r="DD500"/>
  <c r="DE500"/>
  <c r="DC500"/>
  <c r="CS500"/>
  <c r="DA500"/>
  <c r="DF500"/>
  <c r="CN500"/>
  <c r="CY500"/>
  <c r="CO500"/>
  <c r="CU500"/>
  <c r="CG500"/>
  <c r="CK500"/>
  <c r="CF500"/>
  <c r="CQ500"/>
  <c r="CW500"/>
  <c r="CD496"/>
  <c r="CE496"/>
  <c r="DD496"/>
  <c r="CM496"/>
  <c r="DE496"/>
  <c r="DF496"/>
  <c r="CW496"/>
  <c r="CN496"/>
  <c r="CQ496"/>
  <c r="DC496"/>
  <c r="CU496"/>
  <c r="CG496"/>
  <c r="CK496"/>
  <c r="CF496"/>
  <c r="CS496"/>
  <c r="CO496"/>
  <c r="CL496"/>
  <c r="CY496"/>
  <c r="CD492"/>
  <c r="CE492"/>
  <c r="DE492"/>
  <c r="DC492"/>
  <c r="CM492"/>
  <c r="DF492"/>
  <c r="DD492"/>
  <c r="CW492"/>
  <c r="CN492"/>
  <c r="CS492"/>
  <c r="CO492"/>
  <c r="CG492"/>
  <c r="CK492"/>
  <c r="CF492"/>
  <c r="CQ492"/>
  <c r="CI492"/>
  <c r="CU492"/>
  <c r="CD488"/>
  <c r="CE488"/>
  <c r="DF488"/>
  <c r="CM488"/>
  <c r="DC488"/>
  <c r="DD488"/>
  <c r="CW488"/>
  <c r="DE488"/>
  <c r="CN488"/>
  <c r="CU488"/>
  <c r="CQ488"/>
  <c r="DA488"/>
  <c r="CG488"/>
  <c r="CK488"/>
  <c r="CF488"/>
  <c r="CL488"/>
  <c r="CS488"/>
  <c r="CD484"/>
  <c r="CE484"/>
  <c r="CM484"/>
  <c r="DD484"/>
  <c r="DE484"/>
  <c r="DC484"/>
  <c r="DF484"/>
  <c r="CS484"/>
  <c r="DA484"/>
  <c r="CY484"/>
  <c r="CO484"/>
  <c r="CU484"/>
  <c r="CG484"/>
  <c r="CK484"/>
  <c r="CF484"/>
  <c r="CW484"/>
  <c r="CI484"/>
  <c r="CN484"/>
  <c r="CD480"/>
  <c r="CE480"/>
  <c r="DD480"/>
  <c r="CM480"/>
  <c r="DE480"/>
  <c r="DF480"/>
  <c r="DC480"/>
  <c r="DA480"/>
  <c r="CN480"/>
  <c r="CG480"/>
  <c r="CK480"/>
  <c r="CF480"/>
  <c r="CY480"/>
  <c r="CL480"/>
  <c r="CD476"/>
  <c r="CE476"/>
  <c r="DE476"/>
  <c r="DC476"/>
  <c r="CM476"/>
  <c r="DF476"/>
  <c r="CU476"/>
  <c r="CH476"/>
  <c r="CL476"/>
  <c r="CY476"/>
  <c r="DD476"/>
  <c r="CN476"/>
  <c r="CS476"/>
  <c r="CK476"/>
  <c r="CF476"/>
  <c r="CQ476"/>
  <c r="CJ476"/>
  <c r="CW476"/>
  <c r="CD472"/>
  <c r="CE472"/>
  <c r="DF472"/>
  <c r="CM472"/>
  <c r="DC472"/>
  <c r="DD472"/>
  <c r="CU472"/>
  <c r="CJ472"/>
  <c r="DE472"/>
  <c r="CN472"/>
  <c r="CS472"/>
  <c r="CY472"/>
  <c r="CG472"/>
  <c r="CL472"/>
  <c r="CF472"/>
  <c r="CQ472"/>
  <c r="CW472"/>
  <c r="CK472"/>
  <c r="DA472"/>
  <c r="CD468"/>
  <c r="CE468"/>
  <c r="CM468"/>
  <c r="DD468"/>
  <c r="DE468"/>
  <c r="DC468"/>
  <c r="CU468"/>
  <c r="CH468"/>
  <c r="DF468"/>
  <c r="CY468"/>
  <c r="CS468"/>
  <c r="CO468"/>
  <c r="CW468"/>
  <c r="CN468"/>
  <c r="DA468"/>
  <c r="CD464"/>
  <c r="DD464"/>
  <c r="CM464"/>
  <c r="CE464"/>
  <c r="DE464"/>
  <c r="DF464"/>
  <c r="CU464"/>
  <c r="CH464"/>
  <c r="CL464"/>
  <c r="DC464"/>
  <c r="CS464"/>
  <c r="CN464"/>
  <c r="CY464"/>
  <c r="CK464"/>
  <c r="DA464"/>
  <c r="CO464"/>
  <c r="CI464"/>
  <c r="CQ464"/>
  <c r="DF507"/>
  <c r="CD507"/>
  <c r="CE507"/>
  <c r="DD507"/>
  <c r="DC507"/>
  <c r="DE507"/>
  <c r="CS507"/>
  <c r="DA507"/>
  <c r="CM507"/>
  <c r="CN507"/>
  <c r="CU507"/>
  <c r="CY507"/>
  <c r="CI507"/>
  <c r="CQ507"/>
  <c r="CW507"/>
  <c r="CO507"/>
  <c r="DF503"/>
  <c r="DD503"/>
  <c r="CD503"/>
  <c r="DE503"/>
  <c r="DC503"/>
  <c r="CE503"/>
  <c r="CN503"/>
  <c r="CW503"/>
  <c r="CU503"/>
  <c r="CM503"/>
  <c r="CQ503"/>
  <c r="DA503"/>
  <c r="CO503"/>
  <c r="CI503"/>
  <c r="CS503"/>
  <c r="CY503"/>
  <c r="CF507"/>
  <c r="CF502"/>
  <c r="CF497"/>
  <c r="CF491"/>
  <c r="CF486"/>
  <c r="CF481"/>
  <c r="CF475"/>
  <c r="CF470"/>
  <c r="CL508"/>
  <c r="CL507"/>
  <c r="CG507"/>
  <c r="CH506"/>
  <c r="CH505"/>
  <c r="CI504"/>
  <c r="CJ503"/>
  <c r="CJ502"/>
  <c r="CK501"/>
  <c r="CL500"/>
  <c r="CL499"/>
  <c r="CG499"/>
  <c r="CH498"/>
  <c r="CG497"/>
  <c r="CK495"/>
  <c r="CJ494"/>
  <c r="CJ493"/>
  <c r="CH492"/>
  <c r="CG491"/>
  <c r="CL489"/>
  <c r="CJ488"/>
  <c r="CJ487"/>
  <c r="CI486"/>
  <c r="CG485"/>
  <c r="CL483"/>
  <c r="CL482"/>
  <c r="CJ481"/>
  <c r="CI480"/>
  <c r="CH479"/>
  <c r="CI477"/>
  <c r="CG476"/>
  <c r="CH474"/>
  <c r="CI472"/>
  <c r="CI470"/>
  <c r="CL465"/>
  <c r="CL463"/>
  <c r="CH462"/>
  <c r="CG516"/>
  <c r="CK514"/>
  <c r="CG512"/>
  <c r="CO470"/>
  <c r="CO493"/>
  <c r="DA520"/>
  <c r="CY518"/>
  <c r="CQ512"/>
  <c r="CU508"/>
  <c r="CQ501"/>
  <c r="CS493"/>
  <c r="CQ484"/>
  <c r="CS475"/>
  <c r="CQ468"/>
  <c r="DF519"/>
  <c r="DD519"/>
  <c r="CD519"/>
  <c r="DE519"/>
  <c r="DC519"/>
  <c r="CE519"/>
  <c r="CN519"/>
  <c r="CS519"/>
  <c r="DA519"/>
  <c r="CG519"/>
  <c r="CK519"/>
  <c r="CY519"/>
  <c r="CU519"/>
  <c r="CO519"/>
  <c r="CJ519"/>
  <c r="DD517"/>
  <c r="CE517"/>
  <c r="DE517"/>
  <c r="DF517"/>
  <c r="DC517"/>
  <c r="CM517"/>
  <c r="CS517"/>
  <c r="DA517"/>
  <c r="CI517"/>
  <c r="CN517"/>
  <c r="CQ517"/>
  <c r="CW517"/>
  <c r="CH517"/>
  <c r="DF515"/>
  <c r="DE515"/>
  <c r="DC515"/>
  <c r="CD515"/>
  <c r="CS515"/>
  <c r="DA515"/>
  <c r="CG515"/>
  <c r="CK515"/>
  <c r="DD515"/>
  <c r="CM515"/>
  <c r="CN515"/>
  <c r="CU515"/>
  <c r="CY515"/>
  <c r="CF515"/>
  <c r="CL515"/>
  <c r="DD513"/>
  <c r="CD513"/>
  <c r="DF513"/>
  <c r="CE513"/>
  <c r="DE513"/>
  <c r="CS513"/>
  <c r="DA513"/>
  <c r="CI513"/>
  <c r="CM513"/>
  <c r="CW513"/>
  <c r="CN513"/>
  <c r="DC513"/>
  <c r="CQ513"/>
  <c r="CO513"/>
  <c r="CJ513"/>
  <c r="DF511"/>
  <c r="CE511"/>
  <c r="DC511"/>
  <c r="DD511"/>
  <c r="CN511"/>
  <c r="CS511"/>
  <c r="DA511"/>
  <c r="CD511"/>
  <c r="CM511"/>
  <c r="CY511"/>
  <c r="CO511"/>
  <c r="DE511"/>
  <c r="CU511"/>
  <c r="CI511"/>
  <c r="DD509"/>
  <c r="CD509"/>
  <c r="CE509"/>
  <c r="DE509"/>
  <c r="CM509"/>
  <c r="CS509"/>
  <c r="DA509"/>
  <c r="CN509"/>
  <c r="DF509"/>
  <c r="DC509"/>
  <c r="CQ509"/>
  <c r="CW509"/>
  <c r="CI509"/>
  <c r="CF519"/>
  <c r="CL517"/>
  <c r="CF517"/>
  <c r="CL513"/>
  <c r="CF513"/>
  <c r="CO517"/>
  <c r="CQ511"/>
  <c r="CU509"/>
  <c r="CM519"/>
  <c r="CD517"/>
  <c r="CN554"/>
  <c r="CN558" s="1"/>
  <c r="CN562" s="1"/>
  <c r="CM554"/>
  <c r="CM558" s="1"/>
  <c r="CM562" s="1"/>
  <c r="CL554"/>
  <c r="CL558" s="1"/>
  <c r="CL562" s="1"/>
  <c r="DF543"/>
  <c r="CD554"/>
  <c r="CM532"/>
  <c r="CL532"/>
  <c r="CN532"/>
  <c r="DF532"/>
  <c r="DE532"/>
  <c r="DD532"/>
  <c r="DC532"/>
  <c r="DC543"/>
  <c r="DE543"/>
  <c r="DD543"/>
  <c r="CN543"/>
  <c r="CM543"/>
  <c r="CL543"/>
  <c r="CD543"/>
  <c r="DG460"/>
  <c r="F418" i="3"/>
  <c r="A418" s="1"/>
  <c r="F416"/>
  <c r="A416" s="1"/>
  <c r="F417"/>
  <c r="A417" s="1"/>
  <c r="N308" i="6"/>
  <c r="M308"/>
  <c r="N36"/>
  <c r="M36"/>
  <c r="CD459" i="13"/>
  <c r="DG568"/>
  <c r="CJ514"/>
  <c r="CD506"/>
  <c r="CF494"/>
  <c r="CD534"/>
  <c r="CD563"/>
  <c r="CY487"/>
  <c r="CJ501"/>
  <c r="CE511"/>
  <c r="CH498"/>
  <c r="CY495"/>
  <c r="CL497"/>
  <c r="CI507"/>
  <c r="CG520"/>
  <c r="CF517"/>
  <c r="CG509"/>
  <c r="DI565"/>
  <c r="CL474"/>
  <c r="CJ518"/>
  <c r="DJ570"/>
  <c r="DK561"/>
  <c r="CD551"/>
  <c r="CF518"/>
  <c r="DI570"/>
  <c r="CF499"/>
  <c r="CW515"/>
  <c r="CG511"/>
  <c r="CD484"/>
  <c r="CG517"/>
  <c r="CK504"/>
  <c r="CG514"/>
  <c r="CD507"/>
  <c r="CG503"/>
  <c r="CD543"/>
  <c r="CK507"/>
  <c r="CD508"/>
  <c r="CY533"/>
  <c r="CL511"/>
  <c r="CD492"/>
  <c r="CW496"/>
  <c r="CE497"/>
  <c r="CI498"/>
  <c r="DH25"/>
  <c r="CI522"/>
  <c r="CK510"/>
  <c r="CG516"/>
  <c r="DG565"/>
  <c r="CD549"/>
  <c r="CJ510"/>
  <c r="CG505"/>
  <c r="CL485"/>
  <c r="CD516"/>
  <c r="CG500"/>
  <c r="CD518"/>
  <c r="CF520"/>
  <c r="CL516"/>
  <c r="CL493"/>
  <c r="CH522"/>
  <c r="CH505"/>
  <c r="CJ513"/>
  <c r="CJ483"/>
  <c r="CW487"/>
  <c r="CE506"/>
  <c r="CI501"/>
  <c r="CH511"/>
  <c r="CD520"/>
  <c r="CY518"/>
  <c r="CW517"/>
  <c r="DI418"/>
  <c r="CI516"/>
  <c r="CL515"/>
  <c r="CJ507"/>
  <c r="CW522"/>
  <c r="CD495"/>
  <c r="CJ516"/>
  <c r="CH507"/>
  <c r="CW483"/>
  <c r="CE520"/>
  <c r="CD493"/>
  <c r="CF496"/>
  <c r="CD463"/>
  <c r="CE533"/>
  <c r="CK518"/>
  <c r="CL495"/>
  <c r="CH500"/>
  <c r="CD482"/>
  <c r="CI499"/>
  <c r="CD554"/>
  <c r="DJ564"/>
  <c r="CE502"/>
  <c r="DJ568"/>
  <c r="DH297"/>
  <c r="CG504"/>
  <c r="DI568"/>
  <c r="CL510"/>
  <c r="CY516"/>
  <c r="CE513"/>
  <c r="DJ565"/>
  <c r="CD509"/>
  <c r="CG515"/>
  <c r="CD511"/>
  <c r="CD555"/>
  <c r="CE517"/>
  <c r="DI563"/>
  <c r="CD498"/>
  <c r="CK515"/>
  <c r="CH516"/>
  <c r="CD494"/>
  <c r="CY497"/>
  <c r="CD464"/>
  <c r="CL518"/>
  <c r="CH514"/>
  <c r="CI511"/>
  <c r="DK563"/>
  <c r="CG518"/>
  <c r="CJ500"/>
  <c r="CD505"/>
  <c r="CI509"/>
  <c r="DK565"/>
  <c r="CD475"/>
  <c r="CI517"/>
  <c r="CF514"/>
  <c r="CL514"/>
  <c r="CD545"/>
  <c r="DG561"/>
  <c r="CW484"/>
  <c r="CL492"/>
  <c r="CH515"/>
  <c r="DI566"/>
  <c r="CI483"/>
  <c r="CE501"/>
  <c r="CD481"/>
  <c r="CD490"/>
  <c r="CI500"/>
  <c r="CD483"/>
  <c r="CJ503"/>
  <c r="CD477"/>
  <c r="CD497"/>
  <c r="CJ502"/>
  <c r="CD552"/>
  <c r="CJ517"/>
  <c r="CF513"/>
  <c r="CD504"/>
  <c r="CK522"/>
  <c r="CF509"/>
  <c r="CD479"/>
  <c r="CG513"/>
  <c r="CK505"/>
  <c r="CD570"/>
  <c r="CD559"/>
  <c r="CD485"/>
  <c r="CF508"/>
  <c r="CH512"/>
  <c r="CK502"/>
  <c r="CI504"/>
  <c r="CH510"/>
  <c r="CJ484"/>
  <c r="CI512"/>
  <c r="CD522"/>
  <c r="DI561"/>
  <c r="CL494"/>
  <c r="CF507"/>
  <c r="CY484"/>
  <c r="CL487"/>
  <c r="CD513"/>
  <c r="CE510"/>
  <c r="CG512"/>
  <c r="CH520"/>
  <c r="CL483"/>
  <c r="CH506"/>
  <c r="CF498"/>
  <c r="CD515"/>
  <c r="CH509"/>
  <c r="CF502"/>
  <c r="CF500"/>
  <c r="CL520"/>
  <c r="CF515"/>
  <c r="CD491"/>
  <c r="CK512"/>
  <c r="CW513"/>
  <c r="CI503"/>
  <c r="CH503"/>
  <c r="CH504"/>
  <c r="CD568"/>
  <c r="CH508"/>
  <c r="CL486"/>
  <c r="CI515"/>
  <c r="CH518"/>
  <c r="CD501"/>
  <c r="CD488"/>
  <c r="CG498"/>
  <c r="CI508"/>
  <c r="CK500"/>
  <c r="DG570"/>
  <c r="CK484"/>
  <c r="DJ297"/>
  <c r="CJ504"/>
  <c r="CD537"/>
  <c r="CD503"/>
  <c r="CI506"/>
  <c r="CD487"/>
  <c r="CD465"/>
  <c r="CW518"/>
  <c r="CE522"/>
  <c r="CG522"/>
  <c r="CW486"/>
  <c r="CE518"/>
  <c r="CD474"/>
  <c r="CL496"/>
  <c r="CK517"/>
  <c r="CJ512"/>
  <c r="CW533"/>
  <c r="CJ506"/>
  <c r="DJ563"/>
  <c r="CD500"/>
  <c r="CE507"/>
  <c r="CE503"/>
  <c r="CY520"/>
  <c r="CF512"/>
  <c r="CI502"/>
  <c r="CL513"/>
  <c r="DJ25"/>
  <c r="CD499"/>
  <c r="CI513"/>
  <c r="CJ522"/>
  <c r="CH484"/>
  <c r="CH533"/>
  <c r="CL467"/>
  <c r="CK509"/>
  <c r="CI514"/>
  <c r="DJ561"/>
  <c r="CH501"/>
  <c r="CD496"/>
  <c r="CD472"/>
  <c r="DK570"/>
  <c r="CF505"/>
  <c r="CW485"/>
  <c r="CD539"/>
  <c r="DK564"/>
  <c r="CD471"/>
  <c r="CI510"/>
  <c r="CY513"/>
  <c r="CK520"/>
  <c r="CL473"/>
  <c r="CH517"/>
  <c r="CF516"/>
  <c r="CK506"/>
  <c r="CE499"/>
  <c r="CG507"/>
  <c r="CE494"/>
  <c r="CJ508"/>
  <c r="CD547"/>
  <c r="CD533"/>
  <c r="CI520"/>
  <c r="CF503"/>
  <c r="CW516"/>
  <c r="CL484"/>
  <c r="DI564"/>
  <c r="DG566"/>
  <c r="CD565"/>
  <c r="CJ511"/>
  <c r="DK568"/>
  <c r="CI484"/>
  <c r="CK508"/>
  <c r="CD512"/>
  <c r="CK513"/>
  <c r="CD473"/>
  <c r="CW494"/>
  <c r="CD557"/>
  <c r="CD524"/>
  <c r="CI518"/>
  <c r="CD535"/>
  <c r="CD486"/>
  <c r="CK516"/>
  <c r="CJ515"/>
  <c r="CJ520"/>
  <c r="CL517"/>
  <c r="CG501"/>
  <c r="CD489"/>
  <c r="CD566"/>
  <c r="CW495"/>
  <c r="CH483"/>
  <c r="CW514"/>
  <c r="CF504"/>
  <c r="CD502"/>
  <c r="CE504"/>
  <c r="CD517"/>
  <c r="DD418"/>
  <c r="CD553"/>
  <c r="CE516"/>
  <c r="CE496"/>
  <c r="CD514"/>
  <c r="CG533"/>
  <c r="CF501"/>
  <c r="CE509"/>
  <c r="DE484"/>
  <c r="CY486"/>
  <c r="CW512"/>
  <c r="CE515"/>
  <c r="CY515"/>
  <c r="CJ509"/>
  <c r="DE486"/>
  <c r="CE483"/>
  <c r="CH502"/>
  <c r="CW497"/>
  <c r="CY522"/>
  <c r="DK566"/>
  <c r="CF533"/>
  <c r="CD564"/>
  <c r="CG510"/>
  <c r="CG508"/>
  <c r="CF522"/>
  <c r="CE512"/>
  <c r="DB418"/>
  <c r="CJ533"/>
  <c r="CD536"/>
  <c r="CJ505"/>
  <c r="CL533"/>
  <c r="CE514"/>
  <c r="DJ566"/>
  <c r="CE500"/>
  <c r="CY517"/>
  <c r="CE508"/>
  <c r="CW520"/>
  <c r="CG502"/>
  <c r="CD461"/>
  <c r="CF506"/>
  <c r="CF510"/>
  <c r="CL522"/>
  <c r="CI505"/>
  <c r="CE498"/>
  <c r="CL512"/>
  <c r="CD510"/>
  <c r="CF511"/>
  <c r="CD541"/>
  <c r="CD469"/>
  <c r="CD561"/>
  <c r="CG506"/>
  <c r="CI533"/>
  <c r="CE505"/>
  <c r="CK533"/>
  <c r="DG563"/>
  <c r="CD523"/>
  <c r="DG564"/>
  <c r="CD538"/>
  <c r="CH513"/>
  <c r="CK514"/>
  <c r="CK511"/>
  <c r="DG297" i="1" l="1"/>
  <c r="DG25"/>
  <c r="CD558"/>
  <c r="DD558"/>
  <c r="DC558"/>
  <c r="DF558"/>
  <c r="DE558"/>
  <c r="DD418"/>
  <c r="DF418"/>
  <c r="P26" i="7"/>
  <c r="P25" s="1"/>
  <c r="DG471" i="1"/>
  <c r="DG461"/>
  <c r="DG499"/>
  <c r="DG510"/>
  <c r="DG477"/>
  <c r="DG504"/>
  <c r="DG478"/>
  <c r="DG498"/>
  <c r="DG516"/>
  <c r="DG514"/>
  <c r="DG475"/>
  <c r="DG502"/>
  <c r="DG484"/>
  <c r="DG462"/>
  <c r="DG488"/>
  <c r="DG476"/>
  <c r="DG500"/>
  <c r="DG473"/>
  <c r="DG465"/>
  <c r="DG472"/>
  <c r="DG518"/>
  <c r="DG520"/>
  <c r="DG486"/>
  <c r="DG512"/>
  <c r="DG507"/>
  <c r="DG515"/>
  <c r="DG501"/>
  <c r="DC521"/>
  <c r="CD521"/>
  <c r="DD521"/>
  <c r="DG509"/>
  <c r="CN521"/>
  <c r="DG517"/>
  <c r="DG493"/>
  <c r="DG508"/>
  <c r="DG503"/>
  <c r="DG519"/>
  <c r="CM521"/>
  <c r="DG513"/>
  <c r="DF521"/>
  <c r="DG511"/>
  <c r="DE521"/>
  <c r="F25" i="3"/>
  <c r="A25" s="1"/>
  <c r="F297"/>
  <c r="A297" s="1"/>
  <c r="DI569" i="13"/>
  <c r="CD567"/>
  <c r="DK569"/>
  <c r="DJ569"/>
  <c r="CD569"/>
  <c r="CD546"/>
  <c r="CD519"/>
  <c r="CD556"/>
  <c r="DG567"/>
  <c r="CD521"/>
  <c r="DK567"/>
  <c r="DH418"/>
  <c r="DJ567"/>
  <c r="CD540"/>
  <c r="CD544"/>
  <c r="DG569"/>
  <c r="DI567"/>
  <c r="CD550"/>
  <c r="DJ418"/>
  <c r="CD558"/>
  <c r="CD542"/>
  <c r="CD548"/>
  <c r="DE562" i="1" l="1"/>
  <c r="DF562"/>
  <c r="DC562"/>
  <c r="DD562"/>
  <c r="CD562"/>
  <c r="DG418"/>
  <c r="DJ418" s="1"/>
  <c r="AP63" i="12"/>
  <c r="AP98"/>
  <c r="AP148"/>
  <c r="AP342"/>
  <c r="BP63"/>
  <c r="BP98"/>
  <c r="BP165"/>
  <c r="DJ562" i="13"/>
  <c r="DK560"/>
  <c r="DI560"/>
  <c r="DI562"/>
  <c r="DG560"/>
  <c r="DG562"/>
  <c r="DJ560"/>
  <c r="CD560"/>
  <c r="CD562"/>
  <c r="DK562"/>
  <c r="AR342" i="12" l="1"/>
  <c r="AQ342"/>
  <c r="AU342"/>
  <c r="BR165"/>
  <c r="BQ165"/>
  <c r="BU165"/>
  <c r="AR148"/>
  <c r="AQ148"/>
  <c r="AU148"/>
  <c r="BR98"/>
  <c r="BQ98"/>
  <c r="BU98"/>
  <c r="AR98"/>
  <c r="AQ98"/>
  <c r="AU98"/>
  <c r="BR63"/>
  <c r="BQ63"/>
  <c r="BU63"/>
  <c r="AR63"/>
  <c r="AQ63"/>
  <c r="AU63"/>
  <c r="AP165"/>
  <c r="AR165" l="1"/>
  <c r="AQ165"/>
  <c r="AU165"/>
  <c r="CI288" i="1"/>
  <c r="BM288"/>
  <c r="BL288"/>
  <c r="M288" s="1"/>
  <c r="BK288"/>
  <c r="L288" s="1"/>
  <c r="BJ288"/>
  <c r="K288" s="1"/>
  <c r="BI288"/>
  <c r="H288"/>
  <c r="D288"/>
  <c r="CI288" i="13"/>
  <c r="CO288" i="1" l="1"/>
  <c r="EH288"/>
  <c r="G288"/>
  <c r="I288"/>
  <c r="CQ288"/>
  <c r="CR288" s="1"/>
  <c r="J288"/>
  <c r="N288"/>
  <c r="BV288"/>
  <c r="CG288" s="1"/>
  <c r="BM386"/>
  <c r="N386" s="1"/>
  <c r="BL386"/>
  <c r="M386" s="1"/>
  <c r="BK386"/>
  <c r="L386" s="1"/>
  <c r="BJ386"/>
  <c r="K386" s="1"/>
  <c r="BI386"/>
  <c r="J386" s="1"/>
  <c r="D386"/>
  <c r="BM382"/>
  <c r="N382" s="1"/>
  <c r="BL382"/>
  <c r="M382" s="1"/>
  <c r="BK382"/>
  <c r="L382" s="1"/>
  <c r="BJ382"/>
  <c r="K382" s="1"/>
  <c r="BI382"/>
  <c r="J382" s="1"/>
  <c r="D382"/>
  <c r="BM225"/>
  <c r="N225" s="1"/>
  <c r="BL225"/>
  <c r="M225" s="1"/>
  <c r="BK225"/>
  <c r="L225" s="1"/>
  <c r="BJ225"/>
  <c r="K225" s="1"/>
  <c r="BI225"/>
  <c r="J225" s="1"/>
  <c r="D225"/>
  <c r="CG288" i="13"/>
  <c r="CM288"/>
  <c r="CL288" i="1" l="1"/>
  <c r="CE386"/>
  <c r="EH386" s="1"/>
  <c r="CK386"/>
  <c r="CQ386"/>
  <c r="CR386" s="1"/>
  <c r="CJ386"/>
  <c r="CI386"/>
  <c r="G386"/>
  <c r="H386"/>
  <c r="I386"/>
  <c r="BV386"/>
  <c r="CK382"/>
  <c r="CQ382"/>
  <c r="CR382" s="1"/>
  <c r="CJ382"/>
  <c r="CI382"/>
  <c r="CE382"/>
  <c r="EH382" s="1"/>
  <c r="H382"/>
  <c r="I382"/>
  <c r="G382"/>
  <c r="BV382"/>
  <c r="CK225"/>
  <c r="CQ225"/>
  <c r="CR225" s="1"/>
  <c r="CJ225"/>
  <c r="CI225"/>
  <c r="G225"/>
  <c r="CE225"/>
  <c r="EH225" s="1"/>
  <c r="H225"/>
  <c r="I225"/>
  <c r="BV225"/>
  <c r="CK386" i="13"/>
  <c r="CM386"/>
  <c r="CL288"/>
  <c r="CH386"/>
  <c r="CE225"/>
  <c r="CH225"/>
  <c r="CJ382"/>
  <c r="CI382"/>
  <c r="CE382"/>
  <c r="CM225"/>
  <c r="CK382"/>
  <c r="CJ386"/>
  <c r="CM382"/>
  <c r="CI386"/>
  <c r="CE386"/>
  <c r="CH382"/>
  <c r="CI225"/>
  <c r="CK225"/>
  <c r="CJ225"/>
  <c r="CO386" i="1" l="1"/>
  <c r="CV386"/>
  <c r="CO382"/>
  <c r="CV382"/>
  <c r="CO225"/>
  <c r="CV225"/>
  <c r="CS288"/>
  <c r="CG386"/>
  <c r="CG382"/>
  <c r="CG225"/>
  <c r="CN288" i="13"/>
  <c r="CZ225"/>
  <c r="CG386"/>
  <c r="CZ386"/>
  <c r="CG225"/>
  <c r="CZ382"/>
  <c r="CG382"/>
  <c r="CL386" i="1" l="1"/>
  <c r="CW288"/>
  <c r="CL382"/>
  <c r="CL225"/>
  <c r="H299" i="6"/>
  <c r="DA288" i="13"/>
  <c r="CL382"/>
  <c r="CL386"/>
  <c r="CL225"/>
  <c r="CS382" i="1" l="1"/>
  <c r="CS386"/>
  <c r="CZ288"/>
  <c r="CS225"/>
  <c r="CX288"/>
  <c r="DE288"/>
  <c r="J299" i="6"/>
  <c r="I299"/>
  <c r="CN225" i="13"/>
  <c r="CN386"/>
  <c r="CN382"/>
  <c r="DB288"/>
  <c r="DD288"/>
  <c r="DI288"/>
  <c r="CW382" i="1" l="1"/>
  <c r="CW225"/>
  <c r="DF288"/>
  <c r="DD288"/>
  <c r="CW386"/>
  <c r="H397" i="6"/>
  <c r="N299"/>
  <c r="M299"/>
  <c r="H393"/>
  <c r="DJ288" i="13"/>
  <c r="DA225"/>
  <c r="DA386"/>
  <c r="H236" i="6"/>
  <c r="DA382" i="13"/>
  <c r="DH288"/>
  <c r="DG288" i="1" l="1"/>
  <c r="CZ386"/>
  <c r="CZ382"/>
  <c r="CX225"/>
  <c r="CZ225"/>
  <c r="DE382"/>
  <c r="CX382"/>
  <c r="DE225"/>
  <c r="DE386"/>
  <c r="CX386"/>
  <c r="DF225"/>
  <c r="J397" i="6"/>
  <c r="F288" i="3"/>
  <c r="A288" s="1"/>
  <c r="I393" i="6"/>
  <c r="I397"/>
  <c r="J393"/>
  <c r="DJ225" i="13"/>
  <c r="DD225"/>
  <c r="DB225"/>
  <c r="DB382"/>
  <c r="DD382"/>
  <c r="DI386"/>
  <c r="DI225"/>
  <c r="DD386"/>
  <c r="N236" i="6"/>
  <c r="DB386" i="13"/>
  <c r="DI382"/>
  <c r="J236" i="6"/>
  <c r="I236"/>
  <c r="DD225" i="1" l="1"/>
  <c r="DG225" s="1"/>
  <c r="DD382"/>
  <c r="DF382"/>
  <c r="DD386"/>
  <c r="DF386"/>
  <c r="M397" i="6"/>
  <c r="N393"/>
  <c r="N397"/>
  <c r="M393"/>
  <c r="DH386" i="13"/>
  <c r="DJ386"/>
  <c r="DJ382"/>
  <c r="DH225"/>
  <c r="DH382"/>
  <c r="M236" i="6"/>
  <c r="DG382" i="1" l="1"/>
  <c r="DG386"/>
  <c r="BT63" i="3"/>
  <c r="F382"/>
  <c r="A382" s="1"/>
  <c r="F386"/>
  <c r="A386" s="1"/>
  <c r="F225"/>
  <c r="BM29" i="1" l="1"/>
  <c r="N29" s="1"/>
  <c r="BL29"/>
  <c r="M29" s="1"/>
  <c r="BK29"/>
  <c r="L29" s="1"/>
  <c r="BJ29"/>
  <c r="K29" s="1"/>
  <c r="BI29"/>
  <c r="J29" s="1"/>
  <c r="BM28"/>
  <c r="N28" s="1"/>
  <c r="BL28"/>
  <c r="M28" s="1"/>
  <c r="BK28"/>
  <c r="L28" s="1"/>
  <c r="BJ28"/>
  <c r="K28" s="1"/>
  <c r="BI28"/>
  <c r="J28" s="1"/>
  <c r="CE27"/>
  <c r="EH27" s="1"/>
  <c r="BM27"/>
  <c r="BL27"/>
  <c r="M27" s="1"/>
  <c r="BK27"/>
  <c r="L27" s="1"/>
  <c r="BJ27"/>
  <c r="K27" s="1"/>
  <c r="BI27"/>
  <c r="H27"/>
  <c r="BM26"/>
  <c r="N26" s="1"/>
  <c r="BL26"/>
  <c r="M26" s="1"/>
  <c r="BK26"/>
  <c r="L26" s="1"/>
  <c r="BJ26"/>
  <c r="BI26"/>
  <c r="J26" s="1"/>
  <c r="H26"/>
  <c r="CE24"/>
  <c r="EH24" s="1"/>
  <c r="CW489"/>
  <c r="BM24"/>
  <c r="BL24"/>
  <c r="M24" s="1"/>
  <c r="BK24"/>
  <c r="L24" s="1"/>
  <c r="BJ24"/>
  <c r="K24" s="1"/>
  <c r="BI24"/>
  <c r="H24"/>
  <c r="BM23"/>
  <c r="BL23"/>
  <c r="M23" s="1"/>
  <c r="BK23"/>
  <c r="L23" s="1"/>
  <c r="BJ23"/>
  <c r="K23" s="1"/>
  <c r="BI23"/>
  <c r="H23"/>
  <c r="BM22"/>
  <c r="N22" s="1"/>
  <c r="BL22"/>
  <c r="M22" s="1"/>
  <c r="BK22"/>
  <c r="L22" s="1"/>
  <c r="BJ22"/>
  <c r="BI22"/>
  <c r="J22" s="1"/>
  <c r="H22"/>
  <c r="BM21"/>
  <c r="N21" s="1"/>
  <c r="BL21"/>
  <c r="M21" s="1"/>
  <c r="BK21"/>
  <c r="L21" s="1"/>
  <c r="BJ21"/>
  <c r="K21" s="1"/>
  <c r="BI21"/>
  <c r="J21" s="1"/>
  <c r="H21"/>
  <c r="CE20"/>
  <c r="EH20" s="1"/>
  <c r="CK20"/>
  <c r="BM20"/>
  <c r="N20" s="1"/>
  <c r="BL20"/>
  <c r="M20" s="1"/>
  <c r="BK20"/>
  <c r="L20" s="1"/>
  <c r="BJ20"/>
  <c r="K20" s="1"/>
  <c r="BI20"/>
  <c r="J20" s="1"/>
  <c r="BM19"/>
  <c r="N19" s="1"/>
  <c r="BL19"/>
  <c r="M19" s="1"/>
  <c r="BK19"/>
  <c r="L19" s="1"/>
  <c r="BJ19"/>
  <c r="K19" s="1"/>
  <c r="BI19"/>
  <c r="J19" s="1"/>
  <c r="BM18"/>
  <c r="N18" s="1"/>
  <c r="BL18"/>
  <c r="M18" s="1"/>
  <c r="BK18"/>
  <c r="L18" s="1"/>
  <c r="BJ18"/>
  <c r="K18" s="1"/>
  <c r="BI18"/>
  <c r="J18" s="1"/>
  <c r="CE17"/>
  <c r="EH17" s="1"/>
  <c r="BM17"/>
  <c r="N17" s="1"/>
  <c r="BL17"/>
  <c r="M17" s="1"/>
  <c r="BK17"/>
  <c r="L17" s="1"/>
  <c r="BJ17"/>
  <c r="K17" s="1"/>
  <c r="BI17"/>
  <c r="CE16"/>
  <c r="EH16" s="1"/>
  <c r="BM16"/>
  <c r="N16" s="1"/>
  <c r="BL16"/>
  <c r="M16" s="1"/>
  <c r="BK16"/>
  <c r="L16" s="1"/>
  <c r="BJ16"/>
  <c r="K16" s="1"/>
  <c r="BI16"/>
  <c r="J16" s="1"/>
  <c r="H16"/>
  <c r="BM14"/>
  <c r="N14" s="1"/>
  <c r="BL14"/>
  <c r="M14" s="1"/>
  <c r="BK14"/>
  <c r="L14" s="1"/>
  <c r="BJ14"/>
  <c r="K14" s="1"/>
  <c r="BI14"/>
  <c r="J14" s="1"/>
  <c r="CE13"/>
  <c r="EH13" s="1"/>
  <c r="BM13"/>
  <c r="N13" s="1"/>
  <c r="BL13"/>
  <c r="M13" s="1"/>
  <c r="BK13"/>
  <c r="L13" s="1"/>
  <c r="BJ13"/>
  <c r="K13" s="1"/>
  <c r="BI13"/>
  <c r="CE12"/>
  <c r="EH12" s="1"/>
  <c r="BM12"/>
  <c r="N12" s="1"/>
  <c r="BL12"/>
  <c r="M12" s="1"/>
  <c r="BK12"/>
  <c r="L12" s="1"/>
  <c r="BJ12"/>
  <c r="K12" s="1"/>
  <c r="BI12"/>
  <c r="CE11"/>
  <c r="EH11" s="1"/>
  <c r="BM11"/>
  <c r="N11" s="1"/>
  <c r="BL11"/>
  <c r="M11" s="1"/>
  <c r="BK11"/>
  <c r="L11" s="1"/>
  <c r="BJ11"/>
  <c r="K11" s="1"/>
  <c r="BI11"/>
  <c r="J11" s="1"/>
  <c r="H11"/>
  <c r="CY487"/>
  <c r="BM10"/>
  <c r="N10" s="1"/>
  <c r="BL10"/>
  <c r="M10" s="1"/>
  <c r="BK10"/>
  <c r="L10" s="1"/>
  <c r="BJ10"/>
  <c r="K10" s="1"/>
  <c r="BI10"/>
  <c r="J10" s="1"/>
  <c r="H10"/>
  <c r="BM9"/>
  <c r="N9" s="1"/>
  <c r="BL9"/>
  <c r="M9" s="1"/>
  <c r="BK9"/>
  <c r="L9" s="1"/>
  <c r="BJ9"/>
  <c r="K9" s="1"/>
  <c r="BI9"/>
  <c r="J9" s="1"/>
  <c r="CU483"/>
  <c r="BM8"/>
  <c r="N8" s="1"/>
  <c r="BL8"/>
  <c r="M8" s="1"/>
  <c r="BK8"/>
  <c r="L8" s="1"/>
  <c r="BJ8"/>
  <c r="K8" s="1"/>
  <c r="BI8"/>
  <c r="J8" s="1"/>
  <c r="H8"/>
  <c r="CI7"/>
  <c r="BM7"/>
  <c r="N7" s="1"/>
  <c r="BL7"/>
  <c r="M7" s="1"/>
  <c r="BK7"/>
  <c r="L7" s="1"/>
  <c r="BJ7"/>
  <c r="K7" s="1"/>
  <c r="BI7"/>
  <c r="H7"/>
  <c r="CE6"/>
  <c r="EH6" s="1"/>
  <c r="BM6"/>
  <c r="BL6"/>
  <c r="M6" s="1"/>
  <c r="BK6"/>
  <c r="L6" s="1"/>
  <c r="BJ6"/>
  <c r="BI6"/>
  <c r="H6"/>
  <c r="CE16" i="13"/>
  <c r="CE11"/>
  <c r="CY492"/>
  <c r="CE12"/>
  <c r="CY481"/>
  <c r="CE17"/>
  <c r="CE6"/>
  <c r="CK20"/>
  <c r="CE13"/>
  <c r="CE20"/>
  <c r="CE27"/>
  <c r="CE24"/>
  <c r="CQ7" i="1" l="1"/>
  <c r="CR7" s="1"/>
  <c r="CO20"/>
  <c r="CV20"/>
  <c r="CO27"/>
  <c r="CV27"/>
  <c r="CO11"/>
  <c r="CV11"/>
  <c r="CO12"/>
  <c r="CV12"/>
  <c r="CO13"/>
  <c r="CV13"/>
  <c r="CO16"/>
  <c r="CV16"/>
  <c r="CO24"/>
  <c r="CV24"/>
  <c r="CO6"/>
  <c r="CV6"/>
  <c r="CO17"/>
  <c r="CV17"/>
  <c r="DG483"/>
  <c r="J12"/>
  <c r="G12"/>
  <c r="CL474"/>
  <c r="CK474"/>
  <c r="H19"/>
  <c r="CQ9"/>
  <c r="CR9" s="1"/>
  <c r="CE9"/>
  <c r="EH9" s="1"/>
  <c r="CQ18"/>
  <c r="CR18" s="1"/>
  <c r="CK18"/>
  <c r="CE18"/>
  <c r="EH18" s="1"/>
  <c r="I12"/>
  <c r="CI19"/>
  <c r="CI23"/>
  <c r="CI10"/>
  <c r="I17"/>
  <c r="I13"/>
  <c r="H13"/>
  <c r="G28"/>
  <c r="G6"/>
  <c r="G29"/>
  <c r="I22"/>
  <c r="I26"/>
  <c r="I6"/>
  <c r="CE7"/>
  <c r="EH7" s="1"/>
  <c r="G9"/>
  <c r="H12"/>
  <c r="G14"/>
  <c r="CE14"/>
  <c r="EH14" s="1"/>
  <c r="H17"/>
  <c r="I19"/>
  <c r="CE19"/>
  <c r="EH19" s="1"/>
  <c r="I20"/>
  <c r="J6"/>
  <c r="H9"/>
  <c r="G10"/>
  <c r="N6"/>
  <c r="CE8"/>
  <c r="EH8" s="1"/>
  <c r="CE10"/>
  <c r="EH10" s="1"/>
  <c r="CI11"/>
  <c r="CE23"/>
  <c r="EH23" s="1"/>
  <c r="I16"/>
  <c r="BV6"/>
  <c r="G7"/>
  <c r="BV10"/>
  <c r="G11"/>
  <c r="I21"/>
  <c r="G8"/>
  <c r="I18"/>
  <c r="CJ20"/>
  <c r="G22"/>
  <c r="G26"/>
  <c r="CK29"/>
  <c r="CQ29"/>
  <c r="CR29" s="1"/>
  <c r="CJ29"/>
  <c r="CI29"/>
  <c r="CE29"/>
  <c r="EH29" s="1"/>
  <c r="H29"/>
  <c r="I29"/>
  <c r="BV29"/>
  <c r="CQ8"/>
  <c r="CR8" s="1"/>
  <c r="CI8"/>
  <c r="CK8"/>
  <c r="CJ8"/>
  <c r="CK7"/>
  <c r="CJ7"/>
  <c r="BV12"/>
  <c r="CK24"/>
  <c r="CQ24"/>
  <c r="CR24" s="1"/>
  <c r="CJ24"/>
  <c r="CI24"/>
  <c r="I7"/>
  <c r="G17"/>
  <c r="J17"/>
  <c r="CK17"/>
  <c r="CQ17"/>
  <c r="CR17" s="1"/>
  <c r="G18"/>
  <c r="CK19"/>
  <c r="CJ19"/>
  <c r="CQ19"/>
  <c r="CR19" s="1"/>
  <c r="K6"/>
  <c r="J7"/>
  <c r="BV7"/>
  <c r="I9"/>
  <c r="BV9"/>
  <c r="I10"/>
  <c r="I11"/>
  <c r="BV11"/>
  <c r="CK14"/>
  <c r="CQ14"/>
  <c r="CR14" s="1"/>
  <c r="CJ14"/>
  <c r="CI14"/>
  <c r="CI17"/>
  <c r="CQ10"/>
  <c r="CR10" s="1"/>
  <c r="CJ10"/>
  <c r="G13"/>
  <c r="J13"/>
  <c r="BV14"/>
  <c r="I14"/>
  <c r="BV18"/>
  <c r="BV21"/>
  <c r="H14"/>
  <c r="BV16"/>
  <c r="I8"/>
  <c r="BV8"/>
  <c r="CK10"/>
  <c r="G16"/>
  <c r="CJ17"/>
  <c r="BV20"/>
  <c r="CG20" s="1"/>
  <c r="H20"/>
  <c r="G20"/>
  <c r="BV19"/>
  <c r="K22"/>
  <c r="BV22"/>
  <c r="CE22"/>
  <c r="EH22" s="1"/>
  <c r="K26"/>
  <c r="BV26"/>
  <c r="CE26"/>
  <c r="EH26" s="1"/>
  <c r="CK28"/>
  <c r="CQ28"/>
  <c r="CR28" s="1"/>
  <c r="CJ28"/>
  <c r="CI28"/>
  <c r="BV13"/>
  <c r="BV17"/>
  <c r="CG17" s="1"/>
  <c r="H18"/>
  <c r="CI18"/>
  <c r="G23"/>
  <c r="J23"/>
  <c r="N23"/>
  <c r="I23"/>
  <c r="G27"/>
  <c r="BV27"/>
  <c r="J27"/>
  <c r="N27"/>
  <c r="I27"/>
  <c r="CJ18"/>
  <c r="G19"/>
  <c r="CI20"/>
  <c r="CQ20"/>
  <c r="CR20" s="1"/>
  <c r="G21"/>
  <c r="CE21"/>
  <c r="EH21" s="1"/>
  <c r="CK23"/>
  <c r="CQ23"/>
  <c r="CR23" s="1"/>
  <c r="CJ23"/>
  <c r="G24"/>
  <c r="J24"/>
  <c r="N24"/>
  <c r="I24"/>
  <c r="BV28"/>
  <c r="I28"/>
  <c r="H28"/>
  <c r="CE28"/>
  <c r="EH28" s="1"/>
  <c r="BV23"/>
  <c r="BV24"/>
  <c r="CG24" s="1"/>
  <c r="CZ6" i="13"/>
  <c r="CJ29"/>
  <c r="CK24"/>
  <c r="CE18"/>
  <c r="CI14"/>
  <c r="CK8"/>
  <c r="CZ20"/>
  <c r="CM19"/>
  <c r="CE7"/>
  <c r="CK503"/>
  <c r="CJ24"/>
  <c r="CE21"/>
  <c r="CI11"/>
  <c r="CM8"/>
  <c r="CK17"/>
  <c r="CJ14"/>
  <c r="CE22"/>
  <c r="CE23"/>
  <c r="CH24"/>
  <c r="CZ24"/>
  <c r="CK23"/>
  <c r="CJ7"/>
  <c r="CM18"/>
  <c r="CH8"/>
  <c r="CM29"/>
  <c r="CI28"/>
  <c r="CJ20"/>
  <c r="CK18"/>
  <c r="CJ8"/>
  <c r="CI20"/>
  <c r="CZ13"/>
  <c r="CM20"/>
  <c r="CE10"/>
  <c r="CK14"/>
  <c r="CK29"/>
  <c r="CI17"/>
  <c r="CZ27"/>
  <c r="CM14"/>
  <c r="CH14"/>
  <c r="CI8"/>
  <c r="CI19"/>
  <c r="CG24"/>
  <c r="CZ11"/>
  <c r="CJ23"/>
  <c r="CM17"/>
  <c r="CI18"/>
  <c r="CH10"/>
  <c r="CH23"/>
  <c r="CH20"/>
  <c r="CJ19"/>
  <c r="CZ17"/>
  <c r="CH29"/>
  <c r="CK28"/>
  <c r="CI7"/>
  <c r="CI10"/>
  <c r="CH7"/>
  <c r="CZ16"/>
  <c r="CM7"/>
  <c r="CG20"/>
  <c r="CE26"/>
  <c r="CE8"/>
  <c r="CJ28"/>
  <c r="CJ17"/>
  <c r="CM24"/>
  <c r="CE28"/>
  <c r="CI24"/>
  <c r="CE19"/>
  <c r="CZ12"/>
  <c r="CM28"/>
  <c r="CH18"/>
  <c r="CK501"/>
  <c r="CE14"/>
  <c r="CE29"/>
  <c r="CJ18"/>
  <c r="CM23"/>
  <c r="CK19"/>
  <c r="CH28"/>
  <c r="CI23"/>
  <c r="CE9"/>
  <c r="CK10"/>
  <c r="CM9"/>
  <c r="CK7"/>
  <c r="CK483"/>
  <c r="CJ10"/>
  <c r="CG17"/>
  <c r="CI29"/>
  <c r="CM10"/>
  <c r="CO22" i="1" l="1"/>
  <c r="CV22"/>
  <c r="CO21"/>
  <c r="CV21"/>
  <c r="CO26"/>
  <c r="CV26"/>
  <c r="CO8"/>
  <c r="CV8"/>
  <c r="CO28"/>
  <c r="CV28"/>
  <c r="CO23"/>
  <c r="CV23"/>
  <c r="CO14"/>
  <c r="CV14"/>
  <c r="CO7"/>
  <c r="CV7"/>
  <c r="CO19"/>
  <c r="CV19"/>
  <c r="CO9"/>
  <c r="CV9"/>
  <c r="CO29"/>
  <c r="CV29"/>
  <c r="CO10"/>
  <c r="CV10"/>
  <c r="CO18"/>
  <c r="CV18"/>
  <c r="CL24"/>
  <c r="CJ6"/>
  <c r="CI6"/>
  <c r="CG10"/>
  <c r="CK9"/>
  <c r="DA494"/>
  <c r="CJ9"/>
  <c r="CI9"/>
  <c r="CQ13"/>
  <c r="CR13" s="1"/>
  <c r="DA482"/>
  <c r="DG474"/>
  <c r="CG18"/>
  <c r="CG19"/>
  <c r="CK13"/>
  <c r="CJ11"/>
  <c r="CK11"/>
  <c r="CG28"/>
  <c r="CG6"/>
  <c r="CG23"/>
  <c r="CG14"/>
  <c r="CG7"/>
  <c r="CG29"/>
  <c r="CG8"/>
  <c r="CG13"/>
  <c r="CI13"/>
  <c r="CQ11"/>
  <c r="CR11" s="1"/>
  <c r="CJ13"/>
  <c r="CG11"/>
  <c r="CG9"/>
  <c r="CG12"/>
  <c r="CL20"/>
  <c r="CL17"/>
  <c r="CI12"/>
  <c r="CK12"/>
  <c r="CJ12"/>
  <c r="CQ12"/>
  <c r="CR12" s="1"/>
  <c r="CI26"/>
  <c r="CK26"/>
  <c r="CQ26"/>
  <c r="CR26" s="1"/>
  <c r="CJ26"/>
  <c r="CI22"/>
  <c r="CK22"/>
  <c r="CQ22"/>
  <c r="CR22" s="1"/>
  <c r="CJ22"/>
  <c r="CK27"/>
  <c r="CQ27"/>
  <c r="CR27" s="1"/>
  <c r="CJ27"/>
  <c r="CI27"/>
  <c r="CG27"/>
  <c r="CG26"/>
  <c r="CG22"/>
  <c r="CQ21"/>
  <c r="CR21" s="1"/>
  <c r="CJ21"/>
  <c r="CI21"/>
  <c r="CK21"/>
  <c r="CG21"/>
  <c r="CI16"/>
  <c r="CQ16"/>
  <c r="CR16" s="1"/>
  <c r="CJ16"/>
  <c r="CK16"/>
  <c r="CQ6"/>
  <c r="CR6" s="1"/>
  <c r="CK6"/>
  <c r="CG16"/>
  <c r="CZ7" i="13"/>
  <c r="CM6"/>
  <c r="CH9"/>
  <c r="CK12"/>
  <c r="CG7"/>
  <c r="CG23"/>
  <c r="CM13"/>
  <c r="CK22"/>
  <c r="CK26"/>
  <c r="CG16"/>
  <c r="CG21"/>
  <c r="CZ8"/>
  <c r="CM16"/>
  <c r="CI21"/>
  <c r="CI6"/>
  <c r="CJ21"/>
  <c r="CH21"/>
  <c r="CZ19"/>
  <c r="CG28"/>
  <c r="CJ12"/>
  <c r="CG26"/>
  <c r="CH6"/>
  <c r="CG9"/>
  <c r="CG6"/>
  <c r="CZ23"/>
  <c r="CM12"/>
  <c r="CG19"/>
  <c r="CK6"/>
  <c r="CI26"/>
  <c r="CG13"/>
  <c r="CZ29"/>
  <c r="CJ9"/>
  <c r="CZ18"/>
  <c r="CH26"/>
  <c r="CI9"/>
  <c r="CJ27"/>
  <c r="CZ9"/>
  <c r="CH12"/>
  <c r="CG11"/>
  <c r="CJ6"/>
  <c r="CM11"/>
  <c r="CG8"/>
  <c r="CL17"/>
  <c r="CI13"/>
  <c r="CG22"/>
  <c r="CK11"/>
  <c r="CK27"/>
  <c r="CZ28"/>
  <c r="CI16"/>
  <c r="CM21"/>
  <c r="CZ21"/>
  <c r="CG18"/>
  <c r="CZ14"/>
  <c r="CZ10"/>
  <c r="CG12"/>
  <c r="CG27"/>
  <c r="CH16"/>
  <c r="CG10"/>
  <c r="CZ22"/>
  <c r="CM22"/>
  <c r="CH11"/>
  <c r="CK13"/>
  <c r="CH27"/>
  <c r="CK16"/>
  <c r="CG14"/>
  <c r="CK21"/>
  <c r="CL24"/>
  <c r="CJ26"/>
  <c r="CJ13"/>
  <c r="CI27"/>
  <c r="CJ22"/>
  <c r="CZ26"/>
  <c r="CM26"/>
  <c r="CH22"/>
  <c r="CI12"/>
  <c r="CJ11"/>
  <c r="CK9"/>
  <c r="CH13"/>
  <c r="CM27"/>
  <c r="CG29"/>
  <c r="CJ16"/>
  <c r="CL20"/>
  <c r="CI22"/>
  <c r="CS20" i="1" l="1"/>
  <c r="CS24"/>
  <c r="CL27"/>
  <c r="CL13"/>
  <c r="CL7"/>
  <c r="CL28"/>
  <c r="CL19"/>
  <c r="CL22"/>
  <c r="CL11"/>
  <c r="CL8"/>
  <c r="CL14"/>
  <c r="CL18"/>
  <c r="CL21"/>
  <c r="CL12"/>
  <c r="CL6"/>
  <c r="CL9"/>
  <c r="CL16"/>
  <c r="CL26"/>
  <c r="CL29"/>
  <c r="CL23"/>
  <c r="CL10"/>
  <c r="DG494"/>
  <c r="CS17"/>
  <c r="CL13" i="13"/>
  <c r="CL27"/>
  <c r="CL6"/>
  <c r="CN24"/>
  <c r="CL29"/>
  <c r="CL23"/>
  <c r="CL28"/>
  <c r="CL8"/>
  <c r="CL9"/>
  <c r="CL14"/>
  <c r="CL18"/>
  <c r="CL26"/>
  <c r="CL21"/>
  <c r="CL10"/>
  <c r="CL19"/>
  <c r="CL22"/>
  <c r="CN17"/>
  <c r="CL16"/>
  <c r="CL11"/>
  <c r="CN20"/>
  <c r="CL12"/>
  <c r="CL7"/>
  <c r="CS10" i="1" l="1"/>
  <c r="CW10" s="1"/>
  <c r="CS23"/>
  <c r="CS29"/>
  <c r="CS9"/>
  <c r="CS18"/>
  <c r="CS14"/>
  <c r="CS8"/>
  <c r="CS19"/>
  <c r="CS28"/>
  <c r="CS7"/>
  <c r="CS26"/>
  <c r="CS6"/>
  <c r="CS12"/>
  <c r="CS16"/>
  <c r="CS21"/>
  <c r="CS27"/>
  <c r="CS13"/>
  <c r="CW17"/>
  <c r="CW24"/>
  <c r="CW20"/>
  <c r="CS11"/>
  <c r="CW7"/>
  <c r="CS22"/>
  <c r="H35" i="6"/>
  <c r="H21"/>
  <c r="H18"/>
  <c r="CN9" i="13"/>
  <c r="CN14"/>
  <c r="CN19"/>
  <c r="CN27"/>
  <c r="DA24"/>
  <c r="CN21"/>
  <c r="CN11"/>
  <c r="H28" i="6"/>
  <c r="CN22" i="13"/>
  <c r="CN28"/>
  <c r="CN13"/>
  <c r="H31" i="6"/>
  <c r="CN18" i="13"/>
  <c r="CN26"/>
  <c r="CN6"/>
  <c r="CN12"/>
  <c r="CN10"/>
  <c r="DA10"/>
  <c r="CN29"/>
  <c r="DA17"/>
  <c r="CN7"/>
  <c r="DA7"/>
  <c r="DA20"/>
  <c r="CN16"/>
  <c r="CN8"/>
  <c r="CN23"/>
  <c r="CW12" i="1" l="1"/>
  <c r="CZ10"/>
  <c r="CZ7"/>
  <c r="CZ17"/>
  <c r="CZ24"/>
  <c r="CZ12"/>
  <c r="CZ20"/>
  <c r="DE12"/>
  <c r="DE7"/>
  <c r="CX17"/>
  <c r="DE17"/>
  <c r="DE20"/>
  <c r="CX20"/>
  <c r="CX7"/>
  <c r="CX10"/>
  <c r="CW21"/>
  <c r="CW6"/>
  <c r="CW16"/>
  <c r="CW27"/>
  <c r="CW8"/>
  <c r="DE24"/>
  <c r="CX24"/>
  <c r="CW18"/>
  <c r="CW28"/>
  <c r="CW14"/>
  <c r="CW26"/>
  <c r="CW19"/>
  <c r="CW29"/>
  <c r="CW23"/>
  <c r="CW9"/>
  <c r="CW13"/>
  <c r="DE10"/>
  <c r="CX12"/>
  <c r="H29" i="6"/>
  <c r="I21"/>
  <c r="J35"/>
  <c r="H39"/>
  <c r="J21"/>
  <c r="H38"/>
  <c r="H24"/>
  <c r="H17"/>
  <c r="I35"/>
  <c r="J18"/>
  <c r="I18"/>
  <c r="DI24" i="13"/>
  <c r="DA28"/>
  <c r="H20" i="6"/>
  <c r="DA27" i="13"/>
  <c r="DB24"/>
  <c r="J31" i="6"/>
  <c r="H27"/>
  <c r="DB10" i="13"/>
  <c r="DA29"/>
  <c r="J23" i="6"/>
  <c r="DA18" i="13"/>
  <c r="DB7"/>
  <c r="DI17"/>
  <c r="DA21"/>
  <c r="J28" i="6"/>
  <c r="DD20" i="13"/>
  <c r="DI20"/>
  <c r="H34" i="6"/>
  <c r="DA26" i="13"/>
  <c r="DD24"/>
  <c r="DI12"/>
  <c r="K31" i="6"/>
  <c r="DB20" i="13"/>
  <c r="DA16"/>
  <c r="H23" i="6"/>
  <c r="DD17" i="13"/>
  <c r="DI7"/>
  <c r="I28" i="6"/>
  <c r="DD10" i="13"/>
  <c r="DD7"/>
  <c r="H25" i="6"/>
  <c r="H32"/>
  <c r="DB12" i="13"/>
  <c r="H19" i="6"/>
  <c r="DA12" i="13"/>
  <c r="DD12"/>
  <c r="DB17"/>
  <c r="DA23"/>
  <c r="DI10"/>
  <c r="H40" i="6"/>
  <c r="DA19" i="13"/>
  <c r="DA9"/>
  <c r="I31" i="6"/>
  <c r="I23"/>
  <c r="DA14" i="13"/>
  <c r="DA6"/>
  <c r="H30" i="6"/>
  <c r="DA13" i="13"/>
  <c r="H37" i="6"/>
  <c r="DF17" i="1" l="1"/>
  <c r="CZ13"/>
  <c r="CZ23"/>
  <c r="DA23" s="1"/>
  <c r="B9" i="7" s="1"/>
  <c r="CZ19" i="1"/>
  <c r="CZ14"/>
  <c r="CZ18"/>
  <c r="CZ6"/>
  <c r="CZ9"/>
  <c r="CZ29"/>
  <c r="CZ26"/>
  <c r="CZ16"/>
  <c r="CZ21"/>
  <c r="DA21" s="1"/>
  <c r="B8" i="7" s="1"/>
  <c r="CZ8" i="1"/>
  <c r="DF20"/>
  <c r="CZ28"/>
  <c r="CZ27"/>
  <c r="DD20"/>
  <c r="CX27"/>
  <c r="DD17"/>
  <c r="DE16"/>
  <c r="DF7"/>
  <c r="CX6"/>
  <c r="DD7"/>
  <c r="CX16"/>
  <c r="DE6"/>
  <c r="DE27"/>
  <c r="CX21"/>
  <c r="DE21"/>
  <c r="DE23"/>
  <c r="CX23"/>
  <c r="CX14"/>
  <c r="DE14"/>
  <c r="CX8"/>
  <c r="DE8"/>
  <c r="DE29"/>
  <c r="CX29"/>
  <c r="CX28"/>
  <c r="DE28"/>
  <c r="DD24"/>
  <c r="DF24"/>
  <c r="CX13"/>
  <c r="DE13"/>
  <c r="DE19"/>
  <c r="CX19"/>
  <c r="DD10"/>
  <c r="DE9"/>
  <c r="CX9"/>
  <c r="CX26"/>
  <c r="DE26"/>
  <c r="CX18"/>
  <c r="DE18"/>
  <c r="CW11"/>
  <c r="CW22"/>
  <c r="DF10"/>
  <c r="DF12"/>
  <c r="DD12"/>
  <c r="J39" i="6"/>
  <c r="N38"/>
  <c r="H33"/>
  <c r="J24"/>
  <c r="M21"/>
  <c r="N35"/>
  <c r="I39"/>
  <c r="J29"/>
  <c r="I38"/>
  <c r="I24"/>
  <c r="J38"/>
  <c r="I17"/>
  <c r="N21"/>
  <c r="J17"/>
  <c r="M35"/>
  <c r="I29"/>
  <c r="M18"/>
  <c r="N18"/>
  <c r="K32"/>
  <c r="DB21" i="13"/>
  <c r="DD18"/>
  <c r="DB18"/>
  <c r="J19" i="6"/>
  <c r="DH20" i="13"/>
  <c r="DB27"/>
  <c r="DA22"/>
  <c r="DI14"/>
  <c r="I27" i="6"/>
  <c r="DH24" i="13"/>
  <c r="I30" i="6"/>
  <c r="DB14" i="13"/>
  <c r="DD26"/>
  <c r="DI9"/>
  <c r="M31" i="6"/>
  <c r="I20"/>
  <c r="DH7" i="13"/>
  <c r="DB28"/>
  <c r="DD27"/>
  <c r="DE23"/>
  <c r="DD29"/>
  <c r="DJ12"/>
  <c r="DI13"/>
  <c r="I40" i="6"/>
  <c r="J37"/>
  <c r="J20"/>
  <c r="DI19" i="13"/>
  <c r="DB16"/>
  <c r="DB6"/>
  <c r="N23" i="6"/>
  <c r="DJ7" i="13"/>
  <c r="DD23"/>
  <c r="DD13"/>
  <c r="DI28"/>
  <c r="J34" i="6"/>
  <c r="H22"/>
  <c r="M23"/>
  <c r="DI23" i="13"/>
  <c r="DD9"/>
  <c r="M28" i="6"/>
  <c r="K34"/>
  <c r="N28"/>
  <c r="DB9" i="13"/>
  <c r="DI27"/>
  <c r="I19" i="6"/>
  <c r="J25"/>
  <c r="J32"/>
  <c r="DD28" i="13"/>
  <c r="DD21"/>
  <c r="DB26"/>
  <c r="I32" i="6"/>
  <c r="DA11" i="13"/>
  <c r="J40" i="6"/>
  <c r="DI18" i="13"/>
  <c r="DB23"/>
  <c r="DI6"/>
  <c r="J27" i="6"/>
  <c r="I34"/>
  <c r="DD16" i="13"/>
  <c r="DJ10"/>
  <c r="DB19"/>
  <c r="DE21"/>
  <c r="DI29"/>
  <c r="DJ20"/>
  <c r="DD6"/>
  <c r="J30" i="6"/>
  <c r="DH10" i="13"/>
  <c r="DD14"/>
  <c r="DD19"/>
  <c r="DJ24"/>
  <c r="I37" i="6"/>
  <c r="DB29" i="13"/>
  <c r="N31" i="6"/>
  <c r="DB13" i="13"/>
  <c r="DI16"/>
  <c r="DH12"/>
  <c r="I25" i="6"/>
  <c r="DH17" i="13"/>
  <c r="DJ17"/>
  <c r="DI26"/>
  <c r="DI21"/>
  <c r="DG10" i="1" l="1"/>
  <c r="DG24"/>
  <c r="DG17"/>
  <c r="DF27"/>
  <c r="DG20"/>
  <c r="DG7"/>
  <c r="CZ22"/>
  <c r="DG12"/>
  <c r="CZ11"/>
  <c r="DD27"/>
  <c r="DD6"/>
  <c r="DF16"/>
  <c r="DD21"/>
  <c r="DF6"/>
  <c r="DF21"/>
  <c r="DE11"/>
  <c r="CX11"/>
  <c r="DD19"/>
  <c r="DF19"/>
  <c r="DD13"/>
  <c r="DD29"/>
  <c r="DF29"/>
  <c r="DD23"/>
  <c r="DF23"/>
  <c r="DF26"/>
  <c r="DD26"/>
  <c r="DF13"/>
  <c r="DD28"/>
  <c r="DF28"/>
  <c r="CX22"/>
  <c r="DE22"/>
  <c r="DD18"/>
  <c r="DF18"/>
  <c r="DF9"/>
  <c r="DD9"/>
  <c r="DD8"/>
  <c r="DF8"/>
  <c r="DF14"/>
  <c r="DD14"/>
  <c r="DD16"/>
  <c r="I33" i="6"/>
  <c r="M29"/>
  <c r="N24"/>
  <c r="M38"/>
  <c r="F10" i="3"/>
  <c r="A10" s="1"/>
  <c r="M17" i="6"/>
  <c r="N29"/>
  <c r="N17"/>
  <c r="J33"/>
  <c r="M39"/>
  <c r="M24"/>
  <c r="N39"/>
  <c r="F24" i="3"/>
  <c r="A24" s="1"/>
  <c r="F7"/>
  <c r="A7" s="1"/>
  <c r="DJ26" i="13"/>
  <c r="DJ14"/>
  <c r="N30" i="6"/>
  <c r="N40"/>
  <c r="DJ19" i="13"/>
  <c r="DJ23"/>
  <c r="M37" i="6"/>
  <c r="DH19" i="13"/>
  <c r="DI11"/>
  <c r="N19" i="6"/>
  <c r="DH26" i="13"/>
  <c r="F17" i="3"/>
  <c r="DH14" i="13"/>
  <c r="M30" i="6"/>
  <c r="N37"/>
  <c r="DI22" i="13"/>
  <c r="DB11"/>
  <c r="DJ29"/>
  <c r="M25" i="6"/>
  <c r="DH18" i="13"/>
  <c r="DD11"/>
  <c r="DJ16"/>
  <c r="J22" i="6"/>
  <c r="F20" i="3"/>
  <c r="DJ28" i="13"/>
  <c r="N25" i="6"/>
  <c r="DJ21" i="13"/>
  <c r="DD22"/>
  <c r="DJ27"/>
  <c r="N32" i="6"/>
  <c r="DH27" i="13"/>
  <c r="DH28"/>
  <c r="DH9"/>
  <c r="M19" i="6"/>
  <c r="DH13" i="13"/>
  <c r="DH29"/>
  <c r="DH6"/>
  <c r="N20" i="6"/>
  <c r="F12" i="3"/>
  <c r="DH23" i="13"/>
  <c r="N34" i="6"/>
  <c r="M40"/>
  <c r="M32"/>
  <c r="I22"/>
  <c r="DJ18" i="13"/>
  <c r="M27" i="6"/>
  <c r="M34"/>
  <c r="N27"/>
  <c r="DJ13" i="13"/>
  <c r="DJ6"/>
  <c r="M20" i="6"/>
  <c r="DH21" i="13"/>
  <c r="DB22"/>
  <c r="DH16"/>
  <c r="DJ9"/>
  <c r="AM17" i="3" l="1"/>
  <c r="AM12"/>
  <c r="AM20"/>
  <c r="DH16" i="1"/>
  <c r="DG8"/>
  <c r="DG18"/>
  <c r="DG28"/>
  <c r="DG26"/>
  <c r="DG19"/>
  <c r="DG27"/>
  <c r="DG13"/>
  <c r="DG14"/>
  <c r="DG9"/>
  <c r="DG23"/>
  <c r="DG29"/>
  <c r="DG21"/>
  <c r="DG6"/>
  <c r="DD11"/>
  <c r="DF11"/>
  <c r="DF22"/>
  <c r="DD22"/>
  <c r="CM421"/>
  <c r="CN421"/>
  <c r="CU421"/>
  <c r="DB421"/>
  <c r="DC421"/>
  <c r="DI421"/>
  <c r="DI377"/>
  <c r="DC377"/>
  <c r="DB377"/>
  <c r="CY377"/>
  <c r="CU377"/>
  <c r="CN377"/>
  <c r="CM377"/>
  <c r="CM302"/>
  <c r="CN302"/>
  <c r="CU302"/>
  <c r="DB302"/>
  <c r="DC302"/>
  <c r="DI302"/>
  <c r="CM226"/>
  <c r="CN226"/>
  <c r="CU226"/>
  <c r="CY226"/>
  <c r="DB226"/>
  <c r="CM152"/>
  <c r="CN152"/>
  <c r="CU152"/>
  <c r="DC152"/>
  <c r="DI152"/>
  <c r="M33" i="6"/>
  <c r="F28" i="3"/>
  <c r="A28" s="1"/>
  <c r="O17" i="6"/>
  <c r="N33"/>
  <c r="F18" i="3"/>
  <c r="A18" s="1"/>
  <c r="F27"/>
  <c r="A27" s="1"/>
  <c r="F13"/>
  <c r="A13" s="1"/>
  <c r="DG421" i="13"/>
  <c r="CY152"/>
  <c r="DF302"/>
  <c r="DH11"/>
  <c r="DJ22"/>
  <c r="N22" i="6"/>
  <c r="DH22" i="13"/>
  <c r="DF377"/>
  <c r="DF421"/>
  <c r="CY226"/>
  <c r="F9" i="3"/>
  <c r="F21"/>
  <c r="DJ11" i="13"/>
  <c r="M22" i="6"/>
  <c r="F23" i="3"/>
  <c r="CY377" i="13"/>
  <c r="DG377"/>
  <c r="DF226"/>
  <c r="F8" i="3"/>
  <c r="F14"/>
  <c r="F19"/>
  <c r="CY421" i="13"/>
  <c r="DG302"/>
  <c r="CY302"/>
  <c r="DG152"/>
  <c r="F16" i="3"/>
  <c r="F29"/>
  <c r="F26"/>
  <c r="A16" l="1"/>
  <c r="AM23"/>
  <c r="AM26"/>
  <c r="AM19"/>
  <c r="AM29"/>
  <c r="AM14"/>
  <c r="AM21"/>
  <c r="AM8"/>
  <c r="AM9"/>
  <c r="DG22" i="1"/>
  <c r="DG11"/>
  <c r="CI98"/>
  <c r="BM98"/>
  <c r="N98" s="1"/>
  <c r="BL98"/>
  <c r="M98" s="1"/>
  <c r="BK98"/>
  <c r="L98" s="1"/>
  <c r="BJ98"/>
  <c r="K98" s="1"/>
  <c r="BI98"/>
  <c r="J98" s="1"/>
  <c r="D98"/>
  <c r="BM237"/>
  <c r="BL237"/>
  <c r="M237" s="1"/>
  <c r="BK237"/>
  <c r="L237" s="1"/>
  <c r="BJ237"/>
  <c r="K237" s="1"/>
  <c r="BI237"/>
  <c r="D237"/>
  <c r="BM116"/>
  <c r="N116" s="1"/>
  <c r="BL116"/>
  <c r="M116" s="1"/>
  <c r="BK116"/>
  <c r="L116" s="1"/>
  <c r="BJ116"/>
  <c r="K116" s="1"/>
  <c r="BI116"/>
  <c r="J116" s="1"/>
  <c r="D116"/>
  <c r="BM115"/>
  <c r="N115" s="1"/>
  <c r="BL115"/>
  <c r="M115" s="1"/>
  <c r="BK115"/>
  <c r="L115" s="1"/>
  <c r="BJ115"/>
  <c r="K115" s="1"/>
  <c r="BI115"/>
  <c r="J115" s="1"/>
  <c r="D115"/>
  <c r="F22" i="3"/>
  <c r="A22" s="1"/>
  <c r="F11"/>
  <c r="AM11" l="1"/>
  <c r="CE116" i="1"/>
  <c r="EH116" s="1"/>
  <c r="G116"/>
  <c r="CE115"/>
  <c r="EH115" s="1"/>
  <c r="G115"/>
  <c r="G98"/>
  <c r="CE237"/>
  <c r="EH237" s="1"/>
  <c r="CE98"/>
  <c r="EH98" s="1"/>
  <c r="CK98"/>
  <c r="CQ98"/>
  <c r="CR98" s="1"/>
  <c r="CJ98"/>
  <c r="H98"/>
  <c r="I98"/>
  <c r="BV98"/>
  <c r="CJ237"/>
  <c r="CI237"/>
  <c r="CK237"/>
  <c r="J237"/>
  <c r="N237"/>
  <c r="CK116"/>
  <c r="CQ116"/>
  <c r="CR116" s="1"/>
  <c r="CJ116"/>
  <c r="CI116"/>
  <c r="H116"/>
  <c r="I116"/>
  <c r="BV116"/>
  <c r="CK115"/>
  <c r="CQ115"/>
  <c r="CR115" s="1"/>
  <c r="CJ115"/>
  <c r="CI115"/>
  <c r="H115"/>
  <c r="I115"/>
  <c r="BV115"/>
  <c r="CI237" i="13"/>
  <c r="CH115"/>
  <c r="CH237"/>
  <c r="CJ115"/>
  <c r="CI115"/>
  <c r="CE115"/>
  <c r="CK116"/>
  <c r="CM98"/>
  <c r="CH98"/>
  <c r="CM116"/>
  <c r="CJ98"/>
  <c r="CE116"/>
  <c r="CI116"/>
  <c r="CE237"/>
  <c r="CK98"/>
  <c r="CE98"/>
  <c r="CJ116"/>
  <c r="CM115"/>
  <c r="CH116"/>
  <c r="CI98"/>
  <c r="CJ237"/>
  <c r="CK115"/>
  <c r="CK237"/>
  <c r="CO98" i="1" l="1"/>
  <c r="CV98"/>
  <c r="CO115"/>
  <c r="CV115"/>
  <c r="CO237"/>
  <c r="CV237"/>
  <c r="CO116"/>
  <c r="CV116"/>
  <c r="CG116"/>
  <c r="CG115"/>
  <c r="CG98"/>
  <c r="CZ98" i="13"/>
  <c r="CZ115"/>
  <c r="CG98"/>
  <c r="CZ116"/>
  <c r="CG116"/>
  <c r="CG115"/>
  <c r="CZ237"/>
  <c r="CL98" i="1" l="1"/>
  <c r="CL115"/>
  <c r="CL116"/>
  <c r="CL115" i="13"/>
  <c r="CL98"/>
  <c r="CL116"/>
  <c r="CS116" i="1" l="1"/>
  <c r="CS115"/>
  <c r="CS98"/>
  <c r="CW98" s="1"/>
  <c r="CW116"/>
  <c r="H127" i="6"/>
  <c r="DA98" i="13"/>
  <c r="CN116"/>
  <c r="DA116"/>
  <c r="H109" i="6"/>
  <c r="CN115" i="13"/>
  <c r="CN98"/>
  <c r="CW115" i="1" l="1"/>
  <c r="CZ115" s="1"/>
  <c r="CZ116"/>
  <c r="CZ98"/>
  <c r="CX116"/>
  <c r="DE116"/>
  <c r="DE98"/>
  <c r="CX98"/>
  <c r="J127" i="6"/>
  <c r="I127"/>
  <c r="DD98" i="13"/>
  <c r="I109" i="6"/>
  <c r="DB98" i="13"/>
  <c r="DD116"/>
  <c r="DB116"/>
  <c r="DI116"/>
  <c r="DI98"/>
  <c r="DD115"/>
  <c r="J126" i="6"/>
  <c r="J109"/>
  <c r="H126"/>
  <c r="DA115" i="13"/>
  <c r="DE115" i="1" l="1"/>
  <c r="CX115"/>
  <c r="DD115" s="1"/>
  <c r="DF98"/>
  <c r="DD98"/>
  <c r="DD116"/>
  <c r="DF116"/>
  <c r="CE419"/>
  <c r="EH419" s="1"/>
  <c r="CH419"/>
  <c r="CJ419"/>
  <c r="CK419"/>
  <c r="CQ419"/>
  <c r="CR419" s="1"/>
  <c r="N127" i="6"/>
  <c r="M127"/>
  <c r="DJ116" i="13"/>
  <c r="CH419"/>
  <c r="I126" i="6"/>
  <c r="DB115" i="13"/>
  <c r="CE419"/>
  <c r="DH116"/>
  <c r="N109" i="6"/>
  <c r="M126"/>
  <c r="DI115" i="13"/>
  <c r="DH98"/>
  <c r="M109" i="6"/>
  <c r="CK419" i="13"/>
  <c r="CJ419"/>
  <c r="CM419"/>
  <c r="DJ98"/>
  <c r="DH115"/>
  <c r="DF115" i="1" l="1"/>
  <c r="DG115" s="1"/>
  <c r="DH98"/>
  <c r="DG116"/>
  <c r="CO419"/>
  <c r="CV419"/>
  <c r="BM391"/>
  <c r="N391" s="1"/>
  <c r="BL391"/>
  <c r="M391" s="1"/>
  <c r="BK391"/>
  <c r="L391" s="1"/>
  <c r="BJ391"/>
  <c r="K391" s="1"/>
  <c r="BI391"/>
  <c r="H391"/>
  <c r="D391"/>
  <c r="BM384"/>
  <c r="N384" s="1"/>
  <c r="BL384"/>
  <c r="M384" s="1"/>
  <c r="BK384"/>
  <c r="L384" s="1"/>
  <c r="BJ384"/>
  <c r="K384" s="1"/>
  <c r="BI384"/>
  <c r="J384" s="1"/>
  <c r="D384"/>
  <c r="BM381"/>
  <c r="N381" s="1"/>
  <c r="BL381"/>
  <c r="M381" s="1"/>
  <c r="BK381"/>
  <c r="L381" s="1"/>
  <c r="BJ381"/>
  <c r="K381" s="1"/>
  <c r="BI381"/>
  <c r="J381" s="1"/>
  <c r="D381"/>
  <c r="BM310"/>
  <c r="BL310"/>
  <c r="M310" s="1"/>
  <c r="BK310"/>
  <c r="L310" s="1"/>
  <c r="BJ310"/>
  <c r="K310" s="1"/>
  <c r="BI310"/>
  <c r="H310"/>
  <c r="D310"/>
  <c r="F116" i="3"/>
  <c r="A116" s="1"/>
  <c r="N126" i="6"/>
  <c r="F115" i="3"/>
  <c r="CZ419" i="13"/>
  <c r="DJ115"/>
  <c r="F98" i="3"/>
  <c r="A98" l="1"/>
  <c r="AM115"/>
  <c r="CH470" i="1"/>
  <c r="CG470"/>
  <c r="CE310"/>
  <c r="EH310" s="1"/>
  <c r="CE391"/>
  <c r="EH391" s="1"/>
  <c r="G310"/>
  <c r="I310"/>
  <c r="I391"/>
  <c r="G391"/>
  <c r="CQ391"/>
  <c r="CR391" s="1"/>
  <c r="CJ391"/>
  <c r="CI391"/>
  <c r="CK391"/>
  <c r="J391"/>
  <c r="BV391"/>
  <c r="CK384"/>
  <c r="CJ384"/>
  <c r="CI384"/>
  <c r="CE384"/>
  <c r="EH384" s="1"/>
  <c r="H384"/>
  <c r="I384"/>
  <c r="G384"/>
  <c r="BV384"/>
  <c r="CK381"/>
  <c r="CQ381"/>
  <c r="CR381" s="1"/>
  <c r="CJ381"/>
  <c r="CI381"/>
  <c r="H381"/>
  <c r="CE381"/>
  <c r="EH381" s="1"/>
  <c r="G381"/>
  <c r="I381"/>
  <c r="BV381"/>
  <c r="CI310"/>
  <c r="CK310"/>
  <c r="CQ310"/>
  <c r="CR310" s="1"/>
  <c r="CJ310"/>
  <c r="J310"/>
  <c r="N310"/>
  <c r="BV310"/>
  <c r="CJ381" i="13"/>
  <c r="CK384"/>
  <c r="CI310"/>
  <c r="CE384"/>
  <c r="CI391"/>
  <c r="CE391"/>
  <c r="CK391"/>
  <c r="CG499"/>
  <c r="CK381"/>
  <c r="CI384"/>
  <c r="CJ384"/>
  <c r="CM381"/>
  <c r="CJ310"/>
  <c r="CH391"/>
  <c r="CH497"/>
  <c r="CH310"/>
  <c r="CH499"/>
  <c r="CK310"/>
  <c r="CH381"/>
  <c r="CE310"/>
  <c r="CM310"/>
  <c r="CJ391"/>
  <c r="CM391"/>
  <c r="CI381"/>
  <c r="CE381"/>
  <c r="CO391" i="1" l="1"/>
  <c r="CV391"/>
  <c r="CO381"/>
  <c r="CV381"/>
  <c r="CO384"/>
  <c r="CV384"/>
  <c r="CO310"/>
  <c r="CV310"/>
  <c r="CQ384"/>
  <c r="CR384" s="1"/>
  <c r="CG391"/>
  <c r="CG310"/>
  <c r="CG381"/>
  <c r="CG384"/>
  <c r="CM384" i="13"/>
  <c r="CG310"/>
  <c r="CG381"/>
  <c r="CH384"/>
  <c r="CG384"/>
  <c r="CZ310"/>
  <c r="CZ384"/>
  <c r="CG391"/>
  <c r="CZ391"/>
  <c r="CZ381"/>
  <c r="CL381" i="1" l="1"/>
  <c r="CL384"/>
  <c r="CL310"/>
  <c r="CL391"/>
  <c r="CL381" i="13"/>
  <c r="CL310"/>
  <c r="CL384"/>
  <c r="CL391"/>
  <c r="CS391" i="1" l="1"/>
  <c r="CS381"/>
  <c r="CS310"/>
  <c r="CS384"/>
  <c r="CN310" i="13"/>
  <c r="CN381"/>
  <c r="CN391"/>
  <c r="CN384"/>
  <c r="CW391" i="1" l="1"/>
  <c r="CW381"/>
  <c r="CW310"/>
  <c r="H402" i="6"/>
  <c r="H392"/>
  <c r="DA381" i="13"/>
  <c r="DA310"/>
  <c r="DA391"/>
  <c r="CZ381" i="1" l="1"/>
  <c r="CZ391"/>
  <c r="CZ310"/>
  <c r="CX310"/>
  <c r="DE310"/>
  <c r="DE381"/>
  <c r="CX381"/>
  <c r="CW384"/>
  <c r="CX391"/>
  <c r="DE391"/>
  <c r="I392" i="6"/>
  <c r="J402"/>
  <c r="J392"/>
  <c r="I402"/>
  <c r="H395"/>
  <c r="DB310" i="13"/>
  <c r="DD381"/>
  <c r="DI381"/>
  <c r="DI310"/>
  <c r="DB391"/>
  <c r="DD391"/>
  <c r="DD310"/>
  <c r="DB381"/>
  <c r="DA384"/>
  <c r="DI391"/>
  <c r="CZ384" i="1" l="1"/>
  <c r="DE384"/>
  <c r="CX384"/>
  <c r="DD391"/>
  <c r="DF391"/>
  <c r="DD310"/>
  <c r="DD381"/>
  <c r="DF381"/>
  <c r="DF310"/>
  <c r="N392" i="6"/>
  <c r="I395"/>
  <c r="N402"/>
  <c r="M392"/>
  <c r="J395"/>
  <c r="M402"/>
  <c r="DH310" i="13"/>
  <c r="DJ381"/>
  <c r="DJ391"/>
  <c r="DH391"/>
  <c r="DD384"/>
  <c r="DB384"/>
  <c r="DH381"/>
  <c r="DJ310"/>
  <c r="DI384"/>
  <c r="DG391" i="1" l="1"/>
  <c r="DD384"/>
  <c r="DF384"/>
  <c r="DG310"/>
  <c r="DG381"/>
  <c r="CE420"/>
  <c r="EH420" s="1"/>
  <c r="BO420"/>
  <c r="F381" i="3"/>
  <c r="A381" s="1"/>
  <c r="M395" i="6"/>
  <c r="F391" i="3"/>
  <c r="A391" s="1"/>
  <c r="N395" i="6"/>
  <c r="CE420" i="13"/>
  <c r="DH384"/>
  <c r="DJ384"/>
  <c r="CO420" i="1" l="1"/>
  <c r="CV420"/>
  <c r="CF420"/>
  <c r="DG384"/>
  <c r="D420"/>
  <c r="CI419"/>
  <c r="D419"/>
  <c r="F384" i="3"/>
  <c r="A384" s="1"/>
  <c r="CZ420" i="13"/>
  <c r="CI419"/>
  <c r="CF420"/>
  <c r="CK420" i="1" l="1"/>
  <c r="CH420"/>
  <c r="CQ420"/>
  <c r="CR420" s="1"/>
  <c r="CJ420"/>
  <c r="CI420"/>
  <c r="BV420"/>
  <c r="CG420" s="1"/>
  <c r="BV419"/>
  <c r="CG419" s="1"/>
  <c r="CG420" i="13"/>
  <c r="CK420"/>
  <c r="CM420"/>
  <c r="CJ420"/>
  <c r="CH420"/>
  <c r="CG419"/>
  <c r="CI420"/>
  <c r="CL419" i="1" l="1"/>
  <c r="CL420"/>
  <c r="CL420" i="13"/>
  <c r="CL419"/>
  <c r="CS419" i="1" l="1"/>
  <c r="CS420"/>
  <c r="CW419"/>
  <c r="DA419" i="13"/>
  <c r="CN419"/>
  <c r="CN420"/>
  <c r="CW420" i="1" l="1"/>
  <c r="CX420" s="1"/>
  <c r="CX419"/>
  <c r="CZ419"/>
  <c r="DE419"/>
  <c r="DE420"/>
  <c r="DI419" i="13"/>
  <c r="DB420"/>
  <c r="DI420"/>
  <c r="DD419"/>
  <c r="DB419"/>
  <c r="DA420"/>
  <c r="DF419" i="1" l="1"/>
  <c r="DD419"/>
  <c r="CZ420"/>
  <c r="DD420" s="1"/>
  <c r="DF420"/>
  <c r="DD420" i="13"/>
  <c r="DJ420"/>
  <c r="DH419"/>
  <c r="DJ419"/>
  <c r="DH420"/>
  <c r="DG419" i="1" l="1"/>
  <c r="DJ419" s="1"/>
  <c r="DG420"/>
  <c r="DN419" i="13"/>
  <c r="DJ420" i="1" l="1"/>
  <c r="DN420" i="13"/>
  <c r="CY490" i="1" l="1"/>
  <c r="BM197"/>
  <c r="N197" s="1"/>
  <c r="BL197"/>
  <c r="M197" s="1"/>
  <c r="BK197"/>
  <c r="L197" s="1"/>
  <c r="BJ197"/>
  <c r="K197" s="1"/>
  <c r="BI197"/>
  <c r="J197" s="1"/>
  <c r="D197"/>
  <c r="CK197" l="1"/>
  <c r="CQ197"/>
  <c r="CR197" s="1"/>
  <c r="CJ197"/>
  <c r="CI197"/>
  <c r="CE197"/>
  <c r="EH197" s="1"/>
  <c r="H197"/>
  <c r="G197"/>
  <c r="I197"/>
  <c r="BV197"/>
  <c r="BM103"/>
  <c r="N103" s="1"/>
  <c r="BL103"/>
  <c r="M103" s="1"/>
  <c r="BK103"/>
  <c r="L103" s="1"/>
  <c r="BJ103"/>
  <c r="K103" s="1"/>
  <c r="BI103"/>
  <c r="J103" s="1"/>
  <c r="D103"/>
  <c r="CI34"/>
  <c r="BM34"/>
  <c r="N34" s="1"/>
  <c r="BL34"/>
  <c r="M34" s="1"/>
  <c r="BK34"/>
  <c r="L34" s="1"/>
  <c r="BJ34"/>
  <c r="K34" s="1"/>
  <c r="BI34"/>
  <c r="J34" s="1"/>
  <c r="CJ197" i="13"/>
  <c r="CK197"/>
  <c r="CH197"/>
  <c r="CI197"/>
  <c r="CM197"/>
  <c r="CE197"/>
  <c r="CO197" i="1" l="1"/>
  <c r="CV197"/>
  <c r="CE34"/>
  <c r="EH34" s="1"/>
  <c r="CG197"/>
  <c r="CK103"/>
  <c r="CQ103"/>
  <c r="CR103" s="1"/>
  <c r="CJ103"/>
  <c r="CI103"/>
  <c r="H103"/>
  <c r="CE103"/>
  <c r="EH103" s="1"/>
  <c r="G103"/>
  <c r="I103"/>
  <c r="BV103"/>
  <c r="CK34"/>
  <c r="CQ34"/>
  <c r="CR34" s="1"/>
  <c r="CJ34"/>
  <c r="G34"/>
  <c r="H34"/>
  <c r="I34"/>
  <c r="BV34"/>
  <c r="BM59"/>
  <c r="N59" s="1"/>
  <c r="BL59"/>
  <c r="M59" s="1"/>
  <c r="BK59"/>
  <c r="L59" s="1"/>
  <c r="BJ59"/>
  <c r="K59" s="1"/>
  <c r="BI59"/>
  <c r="BM58"/>
  <c r="N58" s="1"/>
  <c r="BL58"/>
  <c r="M58" s="1"/>
  <c r="BK58"/>
  <c r="L58" s="1"/>
  <c r="BJ58"/>
  <c r="K58" s="1"/>
  <c r="BI58"/>
  <c r="J58" s="1"/>
  <c r="CE103" i="13"/>
  <c r="CJ34"/>
  <c r="CK103"/>
  <c r="CM103"/>
  <c r="CK34"/>
  <c r="CE34"/>
  <c r="CH34"/>
  <c r="CZ197"/>
  <c r="CG197"/>
  <c r="CH103"/>
  <c r="CM34"/>
  <c r="CI34"/>
  <c r="CJ103"/>
  <c r="CI103"/>
  <c r="J59" i="1" l="1"/>
  <c r="G59"/>
  <c r="CO103"/>
  <c r="CV103"/>
  <c r="CO34"/>
  <c r="CV34"/>
  <c r="CL197"/>
  <c r="CY492"/>
  <c r="CG34"/>
  <c r="CG103"/>
  <c r="G58"/>
  <c r="CK59"/>
  <c r="CQ59"/>
  <c r="CR59" s="1"/>
  <c r="CJ59"/>
  <c r="CI59"/>
  <c r="H59"/>
  <c r="I59"/>
  <c r="BV59"/>
  <c r="CE58"/>
  <c r="EH58" s="1"/>
  <c r="CK58"/>
  <c r="CQ58"/>
  <c r="CR58" s="1"/>
  <c r="CJ58"/>
  <c r="CI58"/>
  <c r="H58"/>
  <c r="I58"/>
  <c r="BV58"/>
  <c r="D385"/>
  <c r="CK59" i="13"/>
  <c r="CG103"/>
  <c r="CH59"/>
  <c r="CE59"/>
  <c r="CI59"/>
  <c r="CL197"/>
  <c r="CI58"/>
  <c r="CJ58"/>
  <c r="CZ103"/>
  <c r="CH58"/>
  <c r="CG34"/>
  <c r="CE58"/>
  <c r="CJ59"/>
  <c r="CK58"/>
  <c r="CM59"/>
  <c r="CM58"/>
  <c r="CZ34"/>
  <c r="CS197" i="1" l="1"/>
  <c r="CW197" s="1"/>
  <c r="CO58"/>
  <c r="CV58"/>
  <c r="CO59"/>
  <c r="CV59"/>
  <c r="CL34"/>
  <c r="CL103"/>
  <c r="CG59"/>
  <c r="CG58"/>
  <c r="F30" i="11"/>
  <c r="G30"/>
  <c r="CZ59" i="13"/>
  <c r="DA197"/>
  <c r="CG59"/>
  <c r="CN197"/>
  <c r="H208" i="6"/>
  <c r="CG58" i="13"/>
  <c r="CL103"/>
  <c r="CZ58"/>
  <c r="CL34"/>
  <c r="CS34" i="1" l="1"/>
  <c r="DE197"/>
  <c r="CZ197"/>
  <c r="CX197"/>
  <c r="CL59"/>
  <c r="CL58"/>
  <c r="CS103"/>
  <c r="EM9" i="12"/>
  <c r="EP9" s="1"/>
  <c r="EM10"/>
  <c r="EP10" s="1"/>
  <c r="EM11"/>
  <c r="EP11" s="1"/>
  <c r="EM12"/>
  <c r="EP12" s="1"/>
  <c r="EM13"/>
  <c r="EP13" s="1"/>
  <c r="EM14"/>
  <c r="EP14" s="1"/>
  <c r="EM15"/>
  <c r="EP15" s="1"/>
  <c r="EM16"/>
  <c r="EP16" s="1"/>
  <c r="EM17"/>
  <c r="EP17" s="1"/>
  <c r="EM18"/>
  <c r="EP18" s="1"/>
  <c r="EM19"/>
  <c r="EP19" s="1"/>
  <c r="EM20"/>
  <c r="EP20" s="1"/>
  <c r="EM21"/>
  <c r="EP21" s="1"/>
  <c r="EM22"/>
  <c r="EP22" s="1"/>
  <c r="EM23"/>
  <c r="EP23" s="1"/>
  <c r="EM24"/>
  <c r="EP24" s="1"/>
  <c r="EM25"/>
  <c r="EP25" s="1"/>
  <c r="EM26"/>
  <c r="EP26" s="1"/>
  <c r="EM27"/>
  <c r="EP27" s="1"/>
  <c r="EM28"/>
  <c r="EP28" s="1"/>
  <c r="EM29"/>
  <c r="EP29" s="1"/>
  <c r="EM30"/>
  <c r="EP30" s="1"/>
  <c r="EM31"/>
  <c r="EP31" s="1"/>
  <c r="EM32"/>
  <c r="EP32" s="1"/>
  <c r="EM33"/>
  <c r="EP33" s="1"/>
  <c r="EM34"/>
  <c r="EP34" s="1"/>
  <c r="EM35"/>
  <c r="EP35" s="1"/>
  <c r="EM36"/>
  <c r="EP36" s="1"/>
  <c r="EM37"/>
  <c r="EP37" s="1"/>
  <c r="EM38"/>
  <c r="EP38" s="1"/>
  <c r="EM39"/>
  <c r="EP39" s="1"/>
  <c r="EM40"/>
  <c r="EP40" s="1"/>
  <c r="EM41"/>
  <c r="EP41" s="1"/>
  <c r="EM42"/>
  <c r="EP42" s="1"/>
  <c r="EM43"/>
  <c r="EP43" s="1"/>
  <c r="EM44"/>
  <c r="EP44" s="1"/>
  <c r="EM45"/>
  <c r="EP45" s="1"/>
  <c r="EM46"/>
  <c r="EP46" s="1"/>
  <c r="EM47"/>
  <c r="EP47" s="1"/>
  <c r="EM48"/>
  <c r="EP48" s="1"/>
  <c r="EM49"/>
  <c r="EP49" s="1"/>
  <c r="EM50"/>
  <c r="EP50" s="1"/>
  <c r="EM51"/>
  <c r="EP51" s="1"/>
  <c r="EM52"/>
  <c r="EP52" s="1"/>
  <c r="EM53"/>
  <c r="EP53" s="1"/>
  <c r="EM54"/>
  <c r="EP54" s="1"/>
  <c r="EM55"/>
  <c r="EP55" s="1"/>
  <c r="EM56"/>
  <c r="EP56" s="1"/>
  <c r="EM57"/>
  <c r="EP57" s="1"/>
  <c r="EM58"/>
  <c r="EP58" s="1"/>
  <c r="EM59"/>
  <c r="EP59" s="1"/>
  <c r="EM60"/>
  <c r="EP60" s="1"/>
  <c r="EM61"/>
  <c r="EP61" s="1"/>
  <c r="EM62"/>
  <c r="EP62" s="1"/>
  <c r="EM63"/>
  <c r="EP63" s="1"/>
  <c r="EM64"/>
  <c r="EP64" s="1"/>
  <c r="EM65"/>
  <c r="EP65" s="1"/>
  <c r="EM66"/>
  <c r="EP66" s="1"/>
  <c r="EM67"/>
  <c r="EP67" s="1"/>
  <c r="EM68"/>
  <c r="EP68" s="1"/>
  <c r="EM69"/>
  <c r="EP69" s="1"/>
  <c r="EM70"/>
  <c r="EP70" s="1"/>
  <c r="EM71"/>
  <c r="EP71" s="1"/>
  <c r="EM72"/>
  <c r="EP72" s="1"/>
  <c r="EM73"/>
  <c r="EP73" s="1"/>
  <c r="EM74"/>
  <c r="EP74" s="1"/>
  <c r="EM75"/>
  <c r="EP75" s="1"/>
  <c r="EM76"/>
  <c r="EP76" s="1"/>
  <c r="EM77"/>
  <c r="EP77" s="1"/>
  <c r="EM78"/>
  <c r="EP78" s="1"/>
  <c r="EM79"/>
  <c r="EP79" s="1"/>
  <c r="EM80"/>
  <c r="EP80" s="1"/>
  <c r="EM81"/>
  <c r="EP81" s="1"/>
  <c r="EM82"/>
  <c r="EP82" s="1"/>
  <c r="EM83"/>
  <c r="EP83" s="1"/>
  <c r="EM84"/>
  <c r="EP84" s="1"/>
  <c r="EM85"/>
  <c r="EP85" s="1"/>
  <c r="EM86"/>
  <c r="EP86" s="1"/>
  <c r="EM87"/>
  <c r="EP87" s="1"/>
  <c r="EM88"/>
  <c r="EP88" s="1"/>
  <c r="EM89"/>
  <c r="EP89" s="1"/>
  <c r="EM90"/>
  <c r="EP90" s="1"/>
  <c r="EM91"/>
  <c r="EP91" s="1"/>
  <c r="EM92"/>
  <c r="EP92" s="1"/>
  <c r="EM93"/>
  <c r="EP93" s="1"/>
  <c r="EM94"/>
  <c r="EP94" s="1"/>
  <c r="EM95"/>
  <c r="EP95" s="1"/>
  <c r="EM96"/>
  <c r="EP96" s="1"/>
  <c r="EM97"/>
  <c r="EP97" s="1"/>
  <c r="EM98"/>
  <c r="EP98" s="1"/>
  <c r="EM99"/>
  <c r="EP99" s="1"/>
  <c r="EM100"/>
  <c r="EP100" s="1"/>
  <c r="EM101"/>
  <c r="EP101" s="1"/>
  <c r="EM102"/>
  <c r="EP102" s="1"/>
  <c r="EM103"/>
  <c r="EP103" s="1"/>
  <c r="EM104"/>
  <c r="EP104" s="1"/>
  <c r="EM105"/>
  <c r="EP105" s="1"/>
  <c r="EM106"/>
  <c r="EP106" s="1"/>
  <c r="EM107"/>
  <c r="EP107" s="1"/>
  <c r="EM108"/>
  <c r="EP108" s="1"/>
  <c r="EM109"/>
  <c r="EP109" s="1"/>
  <c r="EM110"/>
  <c r="EP110" s="1"/>
  <c r="EM111"/>
  <c r="EP111" s="1"/>
  <c r="EM112"/>
  <c r="EP112" s="1"/>
  <c r="EM113"/>
  <c r="EP113" s="1"/>
  <c r="EM114"/>
  <c r="EP114" s="1"/>
  <c r="EM115"/>
  <c r="EP115" s="1"/>
  <c r="EM116"/>
  <c r="EP116" s="1"/>
  <c r="EM117"/>
  <c r="EP117" s="1"/>
  <c r="EM118"/>
  <c r="EP118" s="1"/>
  <c r="EM119"/>
  <c r="EP119" s="1"/>
  <c r="EM120"/>
  <c r="EP120" s="1"/>
  <c r="EM121"/>
  <c r="EP121" s="1"/>
  <c r="EM122"/>
  <c r="EP122" s="1"/>
  <c r="EM123"/>
  <c r="EP123" s="1"/>
  <c r="EM124"/>
  <c r="EP124" s="1"/>
  <c r="EM125"/>
  <c r="EP125" s="1"/>
  <c r="EM126"/>
  <c r="EP126" s="1"/>
  <c r="EM127"/>
  <c r="EP127" s="1"/>
  <c r="EM128"/>
  <c r="EP128" s="1"/>
  <c r="EM129"/>
  <c r="EP129" s="1"/>
  <c r="EM130"/>
  <c r="EP130" s="1"/>
  <c r="EM131"/>
  <c r="EP131" s="1"/>
  <c r="EM132"/>
  <c r="EP132" s="1"/>
  <c r="EM133"/>
  <c r="EP133" s="1"/>
  <c r="EM134"/>
  <c r="EP134" s="1"/>
  <c r="EM135"/>
  <c r="EP135" s="1"/>
  <c r="EM136"/>
  <c r="EP136" s="1"/>
  <c r="EM137"/>
  <c r="EP137" s="1"/>
  <c r="EM138"/>
  <c r="EP138" s="1"/>
  <c r="EM139"/>
  <c r="EP139" s="1"/>
  <c r="EM140"/>
  <c r="EP140" s="1"/>
  <c r="EM141"/>
  <c r="EP141" s="1"/>
  <c r="EM142"/>
  <c r="EP142" s="1"/>
  <c r="EM143"/>
  <c r="EP143" s="1"/>
  <c r="EM144"/>
  <c r="EP144" s="1"/>
  <c r="EM145"/>
  <c r="EP145" s="1"/>
  <c r="EM146"/>
  <c r="EP146" s="1"/>
  <c r="EM147"/>
  <c r="EP147" s="1"/>
  <c r="EM148"/>
  <c r="EP148" s="1"/>
  <c r="EM149"/>
  <c r="EP149" s="1"/>
  <c r="EM150"/>
  <c r="EP150" s="1"/>
  <c r="EM151"/>
  <c r="EP151" s="1"/>
  <c r="EM152"/>
  <c r="EP152" s="1"/>
  <c r="EM153"/>
  <c r="EP153" s="1"/>
  <c r="EM154"/>
  <c r="EP154" s="1"/>
  <c r="EM155"/>
  <c r="EP155" s="1"/>
  <c r="EM156"/>
  <c r="EP156" s="1"/>
  <c r="EM157"/>
  <c r="EP157" s="1"/>
  <c r="EM158"/>
  <c r="EP158" s="1"/>
  <c r="EM159"/>
  <c r="EP159" s="1"/>
  <c r="EM160"/>
  <c r="EP160" s="1"/>
  <c r="EM161"/>
  <c r="EP161" s="1"/>
  <c r="EM162"/>
  <c r="EP162" s="1"/>
  <c r="EM163"/>
  <c r="EP163" s="1"/>
  <c r="EM164"/>
  <c r="EP164" s="1"/>
  <c r="EM165"/>
  <c r="EP165" s="1"/>
  <c r="EM166"/>
  <c r="EP166" s="1"/>
  <c r="EM167"/>
  <c r="EP167" s="1"/>
  <c r="EM168"/>
  <c r="EP168" s="1"/>
  <c r="EM169"/>
  <c r="EP169" s="1"/>
  <c r="EM170"/>
  <c r="EP170" s="1"/>
  <c r="EM171"/>
  <c r="EP171" s="1"/>
  <c r="EM172"/>
  <c r="EP172" s="1"/>
  <c r="EM173"/>
  <c r="EP173" s="1"/>
  <c r="EM174"/>
  <c r="EP174" s="1"/>
  <c r="EM175"/>
  <c r="EP175" s="1"/>
  <c r="EM176"/>
  <c r="EP176" s="1"/>
  <c r="EM177"/>
  <c r="EP177" s="1"/>
  <c r="EM178"/>
  <c r="EP178" s="1"/>
  <c r="EM179"/>
  <c r="EP179" s="1"/>
  <c r="EM180"/>
  <c r="EP180" s="1"/>
  <c r="EM181"/>
  <c r="EP181" s="1"/>
  <c r="EM182"/>
  <c r="EP182" s="1"/>
  <c r="EM183"/>
  <c r="EP183" s="1"/>
  <c r="EM184"/>
  <c r="EP184" s="1"/>
  <c r="EM185"/>
  <c r="EP185" s="1"/>
  <c r="EM186"/>
  <c r="EP186" s="1"/>
  <c r="EM187"/>
  <c r="EP187" s="1"/>
  <c r="EM188"/>
  <c r="EP188" s="1"/>
  <c r="EM189"/>
  <c r="EP189" s="1"/>
  <c r="EM190"/>
  <c r="EP190" s="1"/>
  <c r="EM191"/>
  <c r="EP191" s="1"/>
  <c r="EM192"/>
  <c r="EP192" s="1"/>
  <c r="EM193"/>
  <c r="EP193" s="1"/>
  <c r="EM194"/>
  <c r="EP194" s="1"/>
  <c r="EM195"/>
  <c r="EP195" s="1"/>
  <c r="EM196"/>
  <c r="EP196" s="1"/>
  <c r="EM197"/>
  <c r="EP197" s="1"/>
  <c r="EM198"/>
  <c r="EP198" s="1"/>
  <c r="EM199"/>
  <c r="EP199" s="1"/>
  <c r="EM200"/>
  <c r="EP200" s="1"/>
  <c r="EM201"/>
  <c r="EP201" s="1"/>
  <c r="EM202"/>
  <c r="EP202" s="1"/>
  <c r="EM203"/>
  <c r="EP203" s="1"/>
  <c r="EM204"/>
  <c r="EP204" s="1"/>
  <c r="EM205"/>
  <c r="EP205" s="1"/>
  <c r="EM206"/>
  <c r="EP206" s="1"/>
  <c r="EM207"/>
  <c r="EP207" s="1"/>
  <c r="EM208"/>
  <c r="EP208" s="1"/>
  <c r="EM209"/>
  <c r="EP209" s="1"/>
  <c r="EM210"/>
  <c r="EP210" s="1"/>
  <c r="EM211"/>
  <c r="EP211" s="1"/>
  <c r="EM212"/>
  <c r="EP212" s="1"/>
  <c r="EM213"/>
  <c r="EP213" s="1"/>
  <c r="EM214"/>
  <c r="EP214" s="1"/>
  <c r="EM215"/>
  <c r="EP215" s="1"/>
  <c r="EM216"/>
  <c r="EP216" s="1"/>
  <c r="EM217"/>
  <c r="EP217" s="1"/>
  <c r="EM218"/>
  <c r="EP218" s="1"/>
  <c r="EM219"/>
  <c r="EP219" s="1"/>
  <c r="EM220"/>
  <c r="EP220" s="1"/>
  <c r="EM221"/>
  <c r="EP221" s="1"/>
  <c r="EM222"/>
  <c r="EP222" s="1"/>
  <c r="EM223"/>
  <c r="EP223" s="1"/>
  <c r="EM224"/>
  <c r="EP224" s="1"/>
  <c r="EM225"/>
  <c r="EP225" s="1"/>
  <c r="EM226"/>
  <c r="EP226" s="1"/>
  <c r="EM227"/>
  <c r="EP227" s="1"/>
  <c r="EM228"/>
  <c r="EP228" s="1"/>
  <c r="EM229"/>
  <c r="EP229" s="1"/>
  <c r="EM230"/>
  <c r="EP230" s="1"/>
  <c r="EM231"/>
  <c r="EP231" s="1"/>
  <c r="EM232"/>
  <c r="EP232" s="1"/>
  <c r="EM233"/>
  <c r="EP233" s="1"/>
  <c r="EM234"/>
  <c r="EP234" s="1"/>
  <c r="EM235"/>
  <c r="EP235" s="1"/>
  <c r="EM236"/>
  <c r="EP236" s="1"/>
  <c r="EM237"/>
  <c r="EP237" s="1"/>
  <c r="EM238"/>
  <c r="EP238" s="1"/>
  <c r="EM239"/>
  <c r="EP239" s="1"/>
  <c r="EM240"/>
  <c r="EP240" s="1"/>
  <c r="EM241"/>
  <c r="EP241" s="1"/>
  <c r="EM242"/>
  <c r="EP242" s="1"/>
  <c r="EM243"/>
  <c r="EP243" s="1"/>
  <c r="EM244"/>
  <c r="EP244" s="1"/>
  <c r="EM245"/>
  <c r="EP245" s="1"/>
  <c r="EM246"/>
  <c r="EP246" s="1"/>
  <c r="EM247"/>
  <c r="EP247" s="1"/>
  <c r="EM248"/>
  <c r="EP248" s="1"/>
  <c r="EM249"/>
  <c r="EP249" s="1"/>
  <c r="EM250"/>
  <c r="EP250" s="1"/>
  <c r="EM251"/>
  <c r="EP251" s="1"/>
  <c r="EM252"/>
  <c r="EP252" s="1"/>
  <c r="EM253"/>
  <c r="EP253" s="1"/>
  <c r="EM254"/>
  <c r="EP254" s="1"/>
  <c r="EM255"/>
  <c r="EP255" s="1"/>
  <c r="EM256"/>
  <c r="EP256" s="1"/>
  <c r="EM257"/>
  <c r="EP257" s="1"/>
  <c r="EM258"/>
  <c r="EP258" s="1"/>
  <c r="EM259"/>
  <c r="EP259" s="1"/>
  <c r="EM260"/>
  <c r="EP260" s="1"/>
  <c r="EM261"/>
  <c r="EP261" s="1"/>
  <c r="EM262"/>
  <c r="EP262" s="1"/>
  <c r="EM263"/>
  <c r="EP263" s="1"/>
  <c r="EM264"/>
  <c r="EP264" s="1"/>
  <c r="EM265"/>
  <c r="EP265" s="1"/>
  <c r="EM266"/>
  <c r="EP266" s="1"/>
  <c r="EM267"/>
  <c r="EP267" s="1"/>
  <c r="EM268"/>
  <c r="EP268" s="1"/>
  <c r="EM269"/>
  <c r="EP269" s="1"/>
  <c r="EM270"/>
  <c r="EP270" s="1"/>
  <c r="EM271"/>
  <c r="EP271" s="1"/>
  <c r="EM272"/>
  <c r="EP272" s="1"/>
  <c r="EM273"/>
  <c r="EP273" s="1"/>
  <c r="EM274"/>
  <c r="EP274" s="1"/>
  <c r="EM275"/>
  <c r="EP275" s="1"/>
  <c r="EM276"/>
  <c r="EP276" s="1"/>
  <c r="EM277"/>
  <c r="EP277" s="1"/>
  <c r="EM278"/>
  <c r="EP278" s="1"/>
  <c r="EM279"/>
  <c r="EP279" s="1"/>
  <c r="EM280"/>
  <c r="EP280" s="1"/>
  <c r="EM281"/>
  <c r="EP281" s="1"/>
  <c r="EM282"/>
  <c r="EP282" s="1"/>
  <c r="EM283"/>
  <c r="EP283" s="1"/>
  <c r="EM284"/>
  <c r="EP284" s="1"/>
  <c r="EM285"/>
  <c r="EP285" s="1"/>
  <c r="EM286"/>
  <c r="EP286" s="1"/>
  <c r="EM287"/>
  <c r="EP287" s="1"/>
  <c r="EM288"/>
  <c r="EP288" s="1"/>
  <c r="EM289"/>
  <c r="EP289" s="1"/>
  <c r="EM290"/>
  <c r="EP290" s="1"/>
  <c r="EM291"/>
  <c r="EP291" s="1"/>
  <c r="EM292"/>
  <c r="EP292" s="1"/>
  <c r="EM293"/>
  <c r="EP293" s="1"/>
  <c r="EM294"/>
  <c r="EP294" s="1"/>
  <c r="EM295"/>
  <c r="EP295" s="1"/>
  <c r="EM296"/>
  <c r="EP296" s="1"/>
  <c r="EM297"/>
  <c r="EP297" s="1"/>
  <c r="EM298"/>
  <c r="EP298" s="1"/>
  <c r="EM299"/>
  <c r="EP299" s="1"/>
  <c r="EM300"/>
  <c r="EP300" s="1"/>
  <c r="EM301"/>
  <c r="EP301" s="1"/>
  <c r="EM302"/>
  <c r="EP302" s="1"/>
  <c r="EM303"/>
  <c r="EP303" s="1"/>
  <c r="EM304"/>
  <c r="EP304" s="1"/>
  <c r="EM305"/>
  <c r="EP305" s="1"/>
  <c r="EM306"/>
  <c r="EP306" s="1"/>
  <c r="EM307"/>
  <c r="EP307" s="1"/>
  <c r="EM308"/>
  <c r="EP308" s="1"/>
  <c r="EM309"/>
  <c r="EP309" s="1"/>
  <c r="EM310"/>
  <c r="EP310" s="1"/>
  <c r="EM311"/>
  <c r="EP311" s="1"/>
  <c r="EM312"/>
  <c r="EP312" s="1"/>
  <c r="EM313"/>
  <c r="EP313" s="1"/>
  <c r="EM314"/>
  <c r="EP314" s="1"/>
  <c r="EM315"/>
  <c r="EP315" s="1"/>
  <c r="EM316"/>
  <c r="EP316" s="1"/>
  <c r="EM317"/>
  <c r="EP317" s="1"/>
  <c r="EM318"/>
  <c r="EP318" s="1"/>
  <c r="EM319"/>
  <c r="EP319" s="1"/>
  <c r="EM320"/>
  <c r="EP320" s="1"/>
  <c r="EM321"/>
  <c r="EP321" s="1"/>
  <c r="EM322"/>
  <c r="EP322" s="1"/>
  <c r="EM323"/>
  <c r="EP323" s="1"/>
  <c r="EM324"/>
  <c r="EP324" s="1"/>
  <c r="EM325"/>
  <c r="EP325" s="1"/>
  <c r="EM326"/>
  <c r="EP326" s="1"/>
  <c r="EM327"/>
  <c r="EP327" s="1"/>
  <c r="EM328"/>
  <c r="EP328" s="1"/>
  <c r="EM329"/>
  <c r="EP329" s="1"/>
  <c r="EM330"/>
  <c r="EP330" s="1"/>
  <c r="EM331"/>
  <c r="EP331" s="1"/>
  <c r="EM332"/>
  <c r="EP332" s="1"/>
  <c r="EM333"/>
  <c r="EP333" s="1"/>
  <c r="EM334"/>
  <c r="EP334" s="1"/>
  <c r="EM335"/>
  <c r="EP335" s="1"/>
  <c r="EM336"/>
  <c r="EP336" s="1"/>
  <c r="EM337"/>
  <c r="EP337" s="1"/>
  <c r="EM338"/>
  <c r="EP338" s="1"/>
  <c r="EM339"/>
  <c r="EP339" s="1"/>
  <c r="EM340"/>
  <c r="EP340" s="1"/>
  <c r="EM341"/>
  <c r="EP341" s="1"/>
  <c r="EM342"/>
  <c r="EP342" s="1"/>
  <c r="EM343"/>
  <c r="EP343" s="1"/>
  <c r="EM344"/>
  <c r="EP344" s="1"/>
  <c r="EM345"/>
  <c r="EP345" s="1"/>
  <c r="EM346"/>
  <c r="EP346" s="1"/>
  <c r="EM347"/>
  <c r="EP347" s="1"/>
  <c r="EM348"/>
  <c r="EP348" s="1"/>
  <c r="EM349"/>
  <c r="EP349" s="1"/>
  <c r="EM350"/>
  <c r="EP350" s="1"/>
  <c r="EM351"/>
  <c r="EP351" s="1"/>
  <c r="EM352"/>
  <c r="EP352" s="1"/>
  <c r="EM353"/>
  <c r="EP353" s="1"/>
  <c r="EM354"/>
  <c r="EP354" s="1"/>
  <c r="EM355"/>
  <c r="EP355" s="1"/>
  <c r="EM356"/>
  <c r="EP356" s="1"/>
  <c r="EM357"/>
  <c r="EP357" s="1"/>
  <c r="EM358"/>
  <c r="EP358" s="1"/>
  <c r="EM359"/>
  <c r="EP359" s="1"/>
  <c r="EM360"/>
  <c r="EP360" s="1"/>
  <c r="EM361"/>
  <c r="EP361" s="1"/>
  <c r="EM362"/>
  <c r="EP362" s="1"/>
  <c r="EM363"/>
  <c r="EP363" s="1"/>
  <c r="EM364"/>
  <c r="EP364" s="1"/>
  <c r="EM365"/>
  <c r="EP365" s="1"/>
  <c r="EM366"/>
  <c r="EP366" s="1"/>
  <c r="EM367"/>
  <c r="EP367" s="1"/>
  <c r="EM368"/>
  <c r="EP368" s="1"/>
  <c r="EM369"/>
  <c r="EP369" s="1"/>
  <c r="EM370"/>
  <c r="EP370" s="1"/>
  <c r="EM371"/>
  <c r="EP371" s="1"/>
  <c r="EM372"/>
  <c r="EP372" s="1"/>
  <c r="EM373"/>
  <c r="EP373" s="1"/>
  <c r="EM374"/>
  <c r="EP374" s="1"/>
  <c r="EM375"/>
  <c r="EP375" s="1"/>
  <c r="EM376"/>
  <c r="EP376" s="1"/>
  <c r="EM377"/>
  <c r="EP377" s="1"/>
  <c r="EM378"/>
  <c r="EP378" s="1"/>
  <c r="EM379"/>
  <c r="EP379" s="1"/>
  <c r="EM380"/>
  <c r="EP380" s="1"/>
  <c r="EM381"/>
  <c r="EP381" s="1"/>
  <c r="EM382"/>
  <c r="EP382" s="1"/>
  <c r="EM383"/>
  <c r="EP383" s="1"/>
  <c r="EM384"/>
  <c r="EP384" s="1"/>
  <c r="EM385"/>
  <c r="EP385" s="1"/>
  <c r="EM386"/>
  <c r="EP386" s="1"/>
  <c r="EM387"/>
  <c r="EP387" s="1"/>
  <c r="EM388"/>
  <c r="EP388" s="1"/>
  <c r="EM389"/>
  <c r="EP389" s="1"/>
  <c r="EM390"/>
  <c r="EP390" s="1"/>
  <c r="EM391"/>
  <c r="EP391" s="1"/>
  <c r="EM392"/>
  <c r="EP392" s="1"/>
  <c r="EM393"/>
  <c r="EP393" s="1"/>
  <c r="EM394"/>
  <c r="EP394" s="1"/>
  <c r="EM395"/>
  <c r="EP395" s="1"/>
  <c r="EM396"/>
  <c r="EP396" s="1"/>
  <c r="EM397"/>
  <c r="EP397" s="1"/>
  <c r="EM398"/>
  <c r="EP398" s="1"/>
  <c r="EM399"/>
  <c r="EP399" s="1"/>
  <c r="EM400"/>
  <c r="EP400" s="1"/>
  <c r="EM401"/>
  <c r="EP401" s="1"/>
  <c r="EM402"/>
  <c r="EP402" s="1"/>
  <c r="EM403"/>
  <c r="EP403" s="1"/>
  <c r="EM404"/>
  <c r="EP404" s="1"/>
  <c r="EM405"/>
  <c r="EP405" s="1"/>
  <c r="EM406"/>
  <c r="EP406" s="1"/>
  <c r="EM407"/>
  <c r="EP407" s="1"/>
  <c r="EM408"/>
  <c r="EP408" s="1"/>
  <c r="EM409"/>
  <c r="EP409" s="1"/>
  <c r="EM410"/>
  <c r="EP410" s="1"/>
  <c r="EM411"/>
  <c r="EP411" s="1"/>
  <c r="EM412"/>
  <c r="EP412" s="1"/>
  <c r="EM413"/>
  <c r="EP413" s="1"/>
  <c r="EM414"/>
  <c r="EP414" s="1"/>
  <c r="EM415"/>
  <c r="EP415" s="1"/>
  <c r="EM416"/>
  <c r="EP416" s="1"/>
  <c r="EM417"/>
  <c r="EP417" s="1"/>
  <c r="EM418"/>
  <c r="EP418" s="1"/>
  <c r="EM419"/>
  <c r="EP419" s="1"/>
  <c r="EM420"/>
  <c r="EP420" s="1"/>
  <c r="EM421"/>
  <c r="EP421" s="1"/>
  <c r="EM422"/>
  <c r="EP422" s="1"/>
  <c r="EM423"/>
  <c r="EP423" s="1"/>
  <c r="EM424"/>
  <c r="EP424" s="1"/>
  <c r="EM425"/>
  <c r="EP425" s="1"/>
  <c r="EM426"/>
  <c r="EP426" s="1"/>
  <c r="EM427"/>
  <c r="EP427" s="1"/>
  <c r="EM428"/>
  <c r="EP428" s="1"/>
  <c r="EM429"/>
  <c r="EP429" s="1"/>
  <c r="EM430"/>
  <c r="EP430" s="1"/>
  <c r="EM431"/>
  <c r="EP431" s="1"/>
  <c r="EM432"/>
  <c r="EP432" s="1"/>
  <c r="EM433"/>
  <c r="EP433" s="1"/>
  <c r="EM434"/>
  <c r="EP434" s="1"/>
  <c r="EM435"/>
  <c r="EP435" s="1"/>
  <c r="EM436"/>
  <c r="EP436" s="1"/>
  <c r="EM437"/>
  <c r="EP437" s="1"/>
  <c r="EM438"/>
  <c r="EP438" s="1"/>
  <c r="EM439"/>
  <c r="EP439" s="1"/>
  <c r="EM440"/>
  <c r="EP440" s="1"/>
  <c r="EM441"/>
  <c r="EP441" s="1"/>
  <c r="EM442"/>
  <c r="EP442" s="1"/>
  <c r="EM443"/>
  <c r="EP443" s="1"/>
  <c r="EM444"/>
  <c r="EP444" s="1"/>
  <c r="EM445"/>
  <c r="EP445" s="1"/>
  <c r="EM446"/>
  <c r="EP446" s="1"/>
  <c r="EM447"/>
  <c r="EP447" s="1"/>
  <c r="EM448"/>
  <c r="EP448" s="1"/>
  <c r="EM449"/>
  <c r="EP449" s="1"/>
  <c r="EM450"/>
  <c r="EP450" s="1"/>
  <c r="EM451"/>
  <c r="EP451" s="1"/>
  <c r="EM452"/>
  <c r="EP452" s="1"/>
  <c r="EM453"/>
  <c r="EP453" s="1"/>
  <c r="EM454"/>
  <c r="EP454" s="1"/>
  <c r="EM455"/>
  <c r="EP455" s="1"/>
  <c r="EM456"/>
  <c r="EP456" s="1"/>
  <c r="EM457"/>
  <c r="EP457" s="1"/>
  <c r="EM458"/>
  <c r="EP458" s="1"/>
  <c r="EM459"/>
  <c r="EP459" s="1"/>
  <c r="EM460"/>
  <c r="EP460" s="1"/>
  <c r="EM461"/>
  <c r="EP461" s="1"/>
  <c r="EM462"/>
  <c r="EP462" s="1"/>
  <c r="EM463"/>
  <c r="EP463" s="1"/>
  <c r="EM464"/>
  <c r="EP464" s="1"/>
  <c r="EM465"/>
  <c r="EP465" s="1"/>
  <c r="EM466"/>
  <c r="EP466" s="1"/>
  <c r="EM467"/>
  <c r="EP467" s="1"/>
  <c r="EM468"/>
  <c r="EP468" s="1"/>
  <c r="EM469"/>
  <c r="EP469" s="1"/>
  <c r="EM470"/>
  <c r="EP470" s="1"/>
  <c r="EM471"/>
  <c r="EP471" s="1"/>
  <c r="EM472"/>
  <c r="EP472" s="1"/>
  <c r="EM473"/>
  <c r="EP473" s="1"/>
  <c r="EM474"/>
  <c r="EP474" s="1"/>
  <c r="EM475"/>
  <c r="EP475" s="1"/>
  <c r="EM476"/>
  <c r="EP476" s="1"/>
  <c r="EM477"/>
  <c r="EP477" s="1"/>
  <c r="EM478"/>
  <c r="EP478" s="1"/>
  <c r="EM479"/>
  <c r="EP479" s="1"/>
  <c r="EM480"/>
  <c r="EP480" s="1"/>
  <c r="EM481"/>
  <c r="EP481" s="1"/>
  <c r="EM482"/>
  <c r="EP482" s="1"/>
  <c r="EM483"/>
  <c r="EP483" s="1"/>
  <c r="EM484"/>
  <c r="EP484" s="1"/>
  <c r="EM485"/>
  <c r="EP485" s="1"/>
  <c r="EM486"/>
  <c r="EP486" s="1"/>
  <c r="EM487"/>
  <c r="EP487" s="1"/>
  <c r="EM488"/>
  <c r="EP488" s="1"/>
  <c r="EM489"/>
  <c r="EP489" s="1"/>
  <c r="EM490"/>
  <c r="EP490" s="1"/>
  <c r="EM491"/>
  <c r="EP491" s="1"/>
  <c r="EM492"/>
  <c r="EP492" s="1"/>
  <c r="EM493"/>
  <c r="EP493" s="1"/>
  <c r="EM494"/>
  <c r="EP494" s="1"/>
  <c r="EM495"/>
  <c r="EP495" s="1"/>
  <c r="EM496"/>
  <c r="EP496" s="1"/>
  <c r="EM497"/>
  <c r="EP497" s="1"/>
  <c r="EM498"/>
  <c r="EP498" s="1"/>
  <c r="EM499"/>
  <c r="EP499" s="1"/>
  <c r="EM500"/>
  <c r="EP500" s="1"/>
  <c r="EM501"/>
  <c r="EP501" s="1"/>
  <c r="EM502"/>
  <c r="EP502" s="1"/>
  <c r="EM503"/>
  <c r="EP503" s="1"/>
  <c r="EM504"/>
  <c r="EP504" s="1"/>
  <c r="EM505"/>
  <c r="EP505" s="1"/>
  <c r="EM506"/>
  <c r="EP506" s="1"/>
  <c r="EM507"/>
  <c r="EP507" s="1"/>
  <c r="EM508"/>
  <c r="EP508" s="1"/>
  <c r="EM509"/>
  <c r="EP509" s="1"/>
  <c r="EM510"/>
  <c r="EP510" s="1"/>
  <c r="EM511"/>
  <c r="EP511" s="1"/>
  <c r="EM512"/>
  <c r="EP512" s="1"/>
  <c r="EM513"/>
  <c r="EP513" s="1"/>
  <c r="EM514"/>
  <c r="EP514" s="1"/>
  <c r="EM515"/>
  <c r="EP515" s="1"/>
  <c r="EM516"/>
  <c r="EP516" s="1"/>
  <c r="EM517"/>
  <c r="EP517" s="1"/>
  <c r="EM518"/>
  <c r="EP518" s="1"/>
  <c r="EM519"/>
  <c r="EP519" s="1"/>
  <c r="EM520"/>
  <c r="EP520" s="1"/>
  <c r="EM521"/>
  <c r="EP521" s="1"/>
  <c r="EM522"/>
  <c r="EP522" s="1"/>
  <c r="EM523"/>
  <c r="EP523" s="1"/>
  <c r="EM524"/>
  <c r="EP524" s="1"/>
  <c r="EM525"/>
  <c r="EP525" s="1"/>
  <c r="EM526"/>
  <c r="EP526" s="1"/>
  <c r="EM527"/>
  <c r="EP527" s="1"/>
  <c r="EM528"/>
  <c r="EP528" s="1"/>
  <c r="EM8"/>
  <c r="EP8" s="1"/>
  <c r="DM9"/>
  <c r="DP9" s="1"/>
  <c r="DM10"/>
  <c r="DP10" s="1"/>
  <c r="DM11"/>
  <c r="DP11" s="1"/>
  <c r="DM12"/>
  <c r="DP12" s="1"/>
  <c r="DM13"/>
  <c r="DP13" s="1"/>
  <c r="DM14"/>
  <c r="DP14" s="1"/>
  <c r="DM15"/>
  <c r="DP15" s="1"/>
  <c r="DM16"/>
  <c r="DP16" s="1"/>
  <c r="DM17"/>
  <c r="DP17" s="1"/>
  <c r="DM18"/>
  <c r="DP18" s="1"/>
  <c r="DM19"/>
  <c r="DP19" s="1"/>
  <c r="DM20"/>
  <c r="DP20" s="1"/>
  <c r="DM21"/>
  <c r="DP21" s="1"/>
  <c r="DM22"/>
  <c r="DP22" s="1"/>
  <c r="DM23"/>
  <c r="DP23" s="1"/>
  <c r="DM24"/>
  <c r="DP24" s="1"/>
  <c r="DM25"/>
  <c r="DP25" s="1"/>
  <c r="DM26"/>
  <c r="DP26" s="1"/>
  <c r="DM27"/>
  <c r="DP27" s="1"/>
  <c r="DM28"/>
  <c r="DP28" s="1"/>
  <c r="DM29"/>
  <c r="DP29" s="1"/>
  <c r="DM30"/>
  <c r="DP30" s="1"/>
  <c r="DM31"/>
  <c r="DP31" s="1"/>
  <c r="DM32"/>
  <c r="DP32" s="1"/>
  <c r="DM33"/>
  <c r="DP33" s="1"/>
  <c r="DM34"/>
  <c r="DP34" s="1"/>
  <c r="DM35"/>
  <c r="DP35" s="1"/>
  <c r="DM36"/>
  <c r="DP36" s="1"/>
  <c r="DM37"/>
  <c r="DP37" s="1"/>
  <c r="DM38"/>
  <c r="DP38" s="1"/>
  <c r="DM39"/>
  <c r="DP39" s="1"/>
  <c r="DM40"/>
  <c r="DP40" s="1"/>
  <c r="DM41"/>
  <c r="DP41" s="1"/>
  <c r="DM42"/>
  <c r="DP42" s="1"/>
  <c r="DM43"/>
  <c r="DP43" s="1"/>
  <c r="DM44"/>
  <c r="DP44" s="1"/>
  <c r="DM45"/>
  <c r="DP45" s="1"/>
  <c r="DM46"/>
  <c r="DP46" s="1"/>
  <c r="DM47"/>
  <c r="DP47" s="1"/>
  <c r="DM48"/>
  <c r="DP48" s="1"/>
  <c r="DM49"/>
  <c r="DP49" s="1"/>
  <c r="DM50"/>
  <c r="DP50" s="1"/>
  <c r="DM51"/>
  <c r="DP51" s="1"/>
  <c r="DM52"/>
  <c r="DP52" s="1"/>
  <c r="DM53"/>
  <c r="DP53" s="1"/>
  <c r="DM54"/>
  <c r="DP54" s="1"/>
  <c r="DM55"/>
  <c r="DP55" s="1"/>
  <c r="DM56"/>
  <c r="DP56" s="1"/>
  <c r="DM57"/>
  <c r="DP57" s="1"/>
  <c r="DM58"/>
  <c r="DP58" s="1"/>
  <c r="DM59"/>
  <c r="DP59" s="1"/>
  <c r="DM60"/>
  <c r="DP60" s="1"/>
  <c r="DM61"/>
  <c r="DP61" s="1"/>
  <c r="DM62"/>
  <c r="DP62" s="1"/>
  <c r="DM63"/>
  <c r="DP63" s="1"/>
  <c r="DP64"/>
  <c r="DM65"/>
  <c r="DP65" s="1"/>
  <c r="DM66"/>
  <c r="DP66" s="1"/>
  <c r="DM67"/>
  <c r="DP67" s="1"/>
  <c r="DM68"/>
  <c r="DP68" s="1"/>
  <c r="DM69"/>
  <c r="DP69" s="1"/>
  <c r="DM70"/>
  <c r="DP70" s="1"/>
  <c r="DM71"/>
  <c r="DP71" s="1"/>
  <c r="DM72"/>
  <c r="DP72" s="1"/>
  <c r="DM73"/>
  <c r="DP73" s="1"/>
  <c r="DP74"/>
  <c r="DM75"/>
  <c r="DP75" s="1"/>
  <c r="DM76"/>
  <c r="DP76" s="1"/>
  <c r="DM77"/>
  <c r="DP77" s="1"/>
  <c r="DM78"/>
  <c r="DP78" s="1"/>
  <c r="DM79"/>
  <c r="DP79" s="1"/>
  <c r="DM80"/>
  <c r="DP80" s="1"/>
  <c r="DM81"/>
  <c r="DP81" s="1"/>
  <c r="DM82"/>
  <c r="DP82" s="1"/>
  <c r="DM83"/>
  <c r="DP83" s="1"/>
  <c r="DM84"/>
  <c r="DP84" s="1"/>
  <c r="DM85"/>
  <c r="DP85" s="1"/>
  <c r="DM86"/>
  <c r="DP86" s="1"/>
  <c r="DM87"/>
  <c r="DP87" s="1"/>
  <c r="DM88"/>
  <c r="DP88" s="1"/>
  <c r="DM89"/>
  <c r="DP89" s="1"/>
  <c r="DM90"/>
  <c r="DP90" s="1"/>
  <c r="DM91"/>
  <c r="DP91" s="1"/>
  <c r="DM92"/>
  <c r="DP92" s="1"/>
  <c r="DM93"/>
  <c r="DP93" s="1"/>
  <c r="DM94"/>
  <c r="DP94" s="1"/>
  <c r="DM95"/>
  <c r="DP95" s="1"/>
  <c r="DM96"/>
  <c r="DP96" s="1"/>
  <c r="DM97"/>
  <c r="DP97" s="1"/>
  <c r="DM98"/>
  <c r="DP98" s="1"/>
  <c r="DM99"/>
  <c r="DP99" s="1"/>
  <c r="DM100"/>
  <c r="DP100" s="1"/>
  <c r="DM101"/>
  <c r="DP101" s="1"/>
  <c r="DM102"/>
  <c r="DP102" s="1"/>
  <c r="DM103"/>
  <c r="DP103" s="1"/>
  <c r="DM104"/>
  <c r="DP104" s="1"/>
  <c r="DM105"/>
  <c r="DP105" s="1"/>
  <c r="DM106"/>
  <c r="DP106" s="1"/>
  <c r="DM107"/>
  <c r="DP107" s="1"/>
  <c r="DM108"/>
  <c r="DP108" s="1"/>
  <c r="DP109"/>
  <c r="DM110"/>
  <c r="DP110" s="1"/>
  <c r="DM111"/>
  <c r="DP111" s="1"/>
  <c r="DM112"/>
  <c r="DP112" s="1"/>
  <c r="DM113"/>
  <c r="DP113" s="1"/>
  <c r="DM114"/>
  <c r="DP114" s="1"/>
  <c r="DM115"/>
  <c r="DP115" s="1"/>
  <c r="DM116"/>
  <c r="DP116" s="1"/>
  <c r="DP117"/>
  <c r="DM118"/>
  <c r="DP118" s="1"/>
  <c r="DM119"/>
  <c r="DP119" s="1"/>
  <c r="DM120"/>
  <c r="DP120" s="1"/>
  <c r="DM121"/>
  <c r="DP121" s="1"/>
  <c r="DM122"/>
  <c r="DP122" s="1"/>
  <c r="DM123"/>
  <c r="DP123" s="1"/>
  <c r="DM124"/>
  <c r="DP124" s="1"/>
  <c r="DM125"/>
  <c r="DP125" s="1"/>
  <c r="DM126"/>
  <c r="DP126" s="1"/>
  <c r="DM127"/>
  <c r="DP127" s="1"/>
  <c r="DM128"/>
  <c r="DP128" s="1"/>
  <c r="DM129"/>
  <c r="DP129" s="1"/>
  <c r="DM130"/>
  <c r="DP130" s="1"/>
  <c r="DM131"/>
  <c r="DP131" s="1"/>
  <c r="DM132"/>
  <c r="DP132" s="1"/>
  <c r="DM133"/>
  <c r="DP133" s="1"/>
  <c r="DM134"/>
  <c r="DP134" s="1"/>
  <c r="DM135"/>
  <c r="DP135" s="1"/>
  <c r="DM136"/>
  <c r="DP136" s="1"/>
  <c r="DM137"/>
  <c r="DP137" s="1"/>
  <c r="DM138"/>
  <c r="DP138" s="1"/>
  <c r="DM139"/>
  <c r="DP139" s="1"/>
  <c r="DP140"/>
  <c r="DM141"/>
  <c r="DP141" s="1"/>
  <c r="DM142"/>
  <c r="DP142" s="1"/>
  <c r="DM143"/>
  <c r="DP143" s="1"/>
  <c r="DM144"/>
  <c r="DP144" s="1"/>
  <c r="DP145"/>
  <c r="DP146"/>
  <c r="DM147"/>
  <c r="DP147" s="1"/>
  <c r="DM148"/>
  <c r="DP148" s="1"/>
  <c r="DM149"/>
  <c r="DP149" s="1"/>
  <c r="DM150"/>
  <c r="DP150" s="1"/>
  <c r="DM151"/>
  <c r="DP151" s="1"/>
  <c r="DM152"/>
  <c r="DP152" s="1"/>
  <c r="DM153"/>
  <c r="DP153" s="1"/>
  <c r="DP154"/>
  <c r="DM155"/>
  <c r="DP155" s="1"/>
  <c r="DM156"/>
  <c r="DP156" s="1"/>
  <c r="DM157"/>
  <c r="DP157" s="1"/>
  <c r="DM158"/>
  <c r="DP158" s="1"/>
  <c r="DM159"/>
  <c r="DP159" s="1"/>
  <c r="DM160"/>
  <c r="DP160" s="1"/>
  <c r="DM161"/>
  <c r="DP161" s="1"/>
  <c r="DM162"/>
  <c r="DP162" s="1"/>
  <c r="DP163"/>
  <c r="DM164"/>
  <c r="DP164" s="1"/>
  <c r="DM165"/>
  <c r="DP165" s="1"/>
  <c r="DM166"/>
  <c r="DP166" s="1"/>
  <c r="DM167"/>
  <c r="DP167" s="1"/>
  <c r="DM168"/>
  <c r="DP168" s="1"/>
  <c r="DM169"/>
  <c r="DP169" s="1"/>
  <c r="DM170"/>
  <c r="DP170" s="1"/>
  <c r="DM171"/>
  <c r="DP171" s="1"/>
  <c r="DM172"/>
  <c r="DP172" s="1"/>
  <c r="DM173"/>
  <c r="DP173" s="1"/>
  <c r="DM174"/>
  <c r="DP174" s="1"/>
  <c r="DM175"/>
  <c r="DP175" s="1"/>
  <c r="DM176"/>
  <c r="DP176" s="1"/>
  <c r="DM177"/>
  <c r="DP177" s="1"/>
  <c r="DM178"/>
  <c r="DP178" s="1"/>
  <c r="DM179"/>
  <c r="DP179" s="1"/>
  <c r="DP180"/>
  <c r="DM181"/>
  <c r="DP181" s="1"/>
  <c r="DM182"/>
  <c r="DP182" s="1"/>
  <c r="DM183"/>
  <c r="DP183" s="1"/>
  <c r="DM184"/>
  <c r="DP184" s="1"/>
  <c r="DM185"/>
  <c r="DP185" s="1"/>
  <c r="DM186"/>
  <c r="DP186" s="1"/>
  <c r="DM187"/>
  <c r="DP187" s="1"/>
  <c r="DM188"/>
  <c r="DP188" s="1"/>
  <c r="DM189"/>
  <c r="DP189" s="1"/>
  <c r="DM190"/>
  <c r="DP190" s="1"/>
  <c r="DM191"/>
  <c r="DP191" s="1"/>
  <c r="DM192"/>
  <c r="DP192" s="1"/>
  <c r="DM193"/>
  <c r="DP193" s="1"/>
  <c r="DM194"/>
  <c r="DP194" s="1"/>
  <c r="DM195"/>
  <c r="DP195" s="1"/>
  <c r="DM196"/>
  <c r="DP196" s="1"/>
  <c r="DM197"/>
  <c r="DP197" s="1"/>
  <c r="DM198"/>
  <c r="DP198" s="1"/>
  <c r="DM199"/>
  <c r="DP199" s="1"/>
  <c r="DM200"/>
  <c r="DP200" s="1"/>
  <c r="DM201"/>
  <c r="DP201" s="1"/>
  <c r="DM202"/>
  <c r="DP202" s="1"/>
  <c r="DP203"/>
  <c r="DM204"/>
  <c r="DP204" s="1"/>
  <c r="DM205"/>
  <c r="DP205" s="1"/>
  <c r="DM206"/>
  <c r="DP206" s="1"/>
  <c r="DM207"/>
  <c r="DP207" s="1"/>
  <c r="DM208"/>
  <c r="DP208" s="1"/>
  <c r="DM209"/>
  <c r="DP209" s="1"/>
  <c r="DM210"/>
  <c r="DP210" s="1"/>
  <c r="DM211"/>
  <c r="DP211" s="1"/>
  <c r="DM212"/>
  <c r="DP212" s="1"/>
  <c r="DM213"/>
  <c r="DP213" s="1"/>
  <c r="DM214"/>
  <c r="DP214" s="1"/>
  <c r="DM215"/>
  <c r="DP215" s="1"/>
  <c r="DM216"/>
  <c r="DP216" s="1"/>
  <c r="DM217"/>
  <c r="DP217" s="1"/>
  <c r="DM218"/>
  <c r="DP218" s="1"/>
  <c r="DM219"/>
  <c r="DP219" s="1"/>
  <c r="DM220"/>
  <c r="DP220" s="1"/>
  <c r="DP221"/>
  <c r="DM222"/>
  <c r="DP222" s="1"/>
  <c r="DM223"/>
  <c r="DP223" s="1"/>
  <c r="DM224"/>
  <c r="DP224" s="1"/>
  <c r="DP225"/>
  <c r="DM226"/>
  <c r="DP226" s="1"/>
  <c r="DM227"/>
  <c r="DP227" s="1"/>
  <c r="DP228"/>
  <c r="DM229"/>
  <c r="DP229" s="1"/>
  <c r="DM230"/>
  <c r="DP230" s="1"/>
  <c r="DM231"/>
  <c r="DP231" s="1"/>
  <c r="DP232"/>
  <c r="DM233"/>
  <c r="DP233" s="1"/>
  <c r="DM234"/>
  <c r="DP234" s="1"/>
  <c r="DM235"/>
  <c r="DP235" s="1"/>
  <c r="DM236"/>
  <c r="DP236" s="1"/>
  <c r="DM237"/>
  <c r="DP237" s="1"/>
  <c r="DM238"/>
  <c r="DP238" s="1"/>
  <c r="DM239"/>
  <c r="DP239" s="1"/>
  <c r="DM240"/>
  <c r="DP240" s="1"/>
  <c r="DP241"/>
  <c r="DM242"/>
  <c r="DP242" s="1"/>
  <c r="DM243"/>
  <c r="DP243" s="1"/>
  <c r="DM244"/>
  <c r="DP244" s="1"/>
  <c r="DM245"/>
  <c r="DP245" s="1"/>
  <c r="DM246"/>
  <c r="DP246" s="1"/>
  <c r="DM247"/>
  <c r="DP247" s="1"/>
  <c r="DM248"/>
  <c r="DP248" s="1"/>
  <c r="DM249"/>
  <c r="DP249" s="1"/>
  <c r="DM250"/>
  <c r="DP250" s="1"/>
  <c r="DM251"/>
  <c r="DP251" s="1"/>
  <c r="DP252"/>
  <c r="DM253"/>
  <c r="DP253" s="1"/>
  <c r="DM254"/>
  <c r="DP254" s="1"/>
  <c r="DM255"/>
  <c r="DP255" s="1"/>
  <c r="DM256"/>
  <c r="DP256" s="1"/>
  <c r="DM257"/>
  <c r="DP257" s="1"/>
  <c r="DP258"/>
  <c r="DM259"/>
  <c r="DP259" s="1"/>
  <c r="DM260"/>
  <c r="DP260" s="1"/>
  <c r="DM261"/>
  <c r="DP261" s="1"/>
  <c r="DM262"/>
  <c r="DP262" s="1"/>
  <c r="DP263"/>
  <c r="DP264"/>
  <c r="DM265"/>
  <c r="DP265" s="1"/>
  <c r="DM266"/>
  <c r="DP266" s="1"/>
  <c r="DM267"/>
  <c r="DP267" s="1"/>
  <c r="DM268"/>
  <c r="DP268" s="1"/>
  <c r="DM269"/>
  <c r="DP269" s="1"/>
  <c r="DP270"/>
  <c r="DP271"/>
  <c r="DM272"/>
  <c r="DP272" s="1"/>
  <c r="DP273"/>
  <c r="DP274"/>
  <c r="DP275"/>
  <c r="DM276"/>
  <c r="DP276" s="1"/>
  <c r="DM277"/>
  <c r="DP277" s="1"/>
  <c r="DM278"/>
  <c r="DP278" s="1"/>
  <c r="DP279"/>
  <c r="DP280"/>
  <c r="DP281"/>
  <c r="DP282"/>
  <c r="DP283"/>
  <c r="DM284"/>
  <c r="DP284" s="1"/>
  <c r="DM285"/>
  <c r="DP285" s="1"/>
  <c r="DM286"/>
  <c r="DP286" s="1"/>
  <c r="DM287"/>
  <c r="DP287" s="1"/>
  <c r="DM288"/>
  <c r="DP288" s="1"/>
  <c r="DM289"/>
  <c r="DP289" s="1"/>
  <c r="DP290"/>
  <c r="DM291"/>
  <c r="DP291" s="1"/>
  <c r="DM292"/>
  <c r="DP292" s="1"/>
  <c r="DP293"/>
  <c r="DM294"/>
  <c r="DP294" s="1"/>
  <c r="DM295"/>
  <c r="DP295" s="1"/>
  <c r="DM296"/>
  <c r="DP296" s="1"/>
  <c r="DM297"/>
  <c r="DP297" s="1"/>
  <c r="DM298"/>
  <c r="DP298" s="1"/>
  <c r="DM299"/>
  <c r="DP299" s="1"/>
  <c r="DM300"/>
  <c r="DP300" s="1"/>
  <c r="DM301"/>
  <c r="DP301" s="1"/>
  <c r="DM302"/>
  <c r="DP302" s="1"/>
  <c r="DM303"/>
  <c r="DP303" s="1"/>
  <c r="DM304"/>
  <c r="DP304" s="1"/>
  <c r="DP305"/>
  <c r="DM306"/>
  <c r="DP306" s="1"/>
  <c r="DP307"/>
  <c r="DP308"/>
  <c r="DM309"/>
  <c r="DP309" s="1"/>
  <c r="DM310"/>
  <c r="DP310" s="1"/>
  <c r="DM311"/>
  <c r="DP311" s="1"/>
  <c r="DM312"/>
  <c r="DP312" s="1"/>
  <c r="DM313"/>
  <c r="DP313" s="1"/>
  <c r="DM314"/>
  <c r="DP314" s="1"/>
  <c r="DM315"/>
  <c r="DP315" s="1"/>
  <c r="DP316"/>
  <c r="DM317"/>
  <c r="DP317" s="1"/>
  <c r="DP318"/>
  <c r="DP319"/>
  <c r="DM320"/>
  <c r="DP320" s="1"/>
  <c r="DM321"/>
  <c r="DP321" s="1"/>
  <c r="DM322"/>
  <c r="DP322" s="1"/>
  <c r="DP323"/>
  <c r="DM324"/>
  <c r="DP324" s="1"/>
  <c r="DM325"/>
  <c r="DP325" s="1"/>
  <c r="DM326"/>
  <c r="DP326" s="1"/>
  <c r="DM327"/>
  <c r="DP327" s="1"/>
  <c r="DP328"/>
  <c r="DM329"/>
  <c r="DP329" s="1"/>
  <c r="DM330"/>
  <c r="DP330" s="1"/>
  <c r="DM331"/>
  <c r="DP331" s="1"/>
  <c r="DM332"/>
  <c r="DP332" s="1"/>
  <c r="DM333"/>
  <c r="DP333" s="1"/>
  <c r="DM334"/>
  <c r="DP334" s="1"/>
  <c r="DM335"/>
  <c r="DP335" s="1"/>
  <c r="DM336"/>
  <c r="DP336" s="1"/>
  <c r="DM337"/>
  <c r="DP337" s="1"/>
  <c r="DM338"/>
  <c r="DP338" s="1"/>
  <c r="DM339"/>
  <c r="DP339" s="1"/>
  <c r="DM340"/>
  <c r="DP340" s="1"/>
  <c r="DM341"/>
  <c r="DP341" s="1"/>
  <c r="DM342"/>
  <c r="DP342" s="1"/>
  <c r="DM343"/>
  <c r="DP343" s="1"/>
  <c r="DM344"/>
  <c r="DP344" s="1"/>
  <c r="DM345"/>
  <c r="DP345" s="1"/>
  <c r="DM346"/>
  <c r="DP346" s="1"/>
  <c r="DM347"/>
  <c r="DP347" s="1"/>
  <c r="DM348"/>
  <c r="DP348" s="1"/>
  <c r="DM349"/>
  <c r="DP349" s="1"/>
  <c r="DM350"/>
  <c r="DP350" s="1"/>
  <c r="DM351"/>
  <c r="DP351" s="1"/>
  <c r="DM352"/>
  <c r="DP352" s="1"/>
  <c r="DM353"/>
  <c r="DP353" s="1"/>
  <c r="DP354"/>
  <c r="DP355"/>
  <c r="DP357"/>
  <c r="DP358"/>
  <c r="DP360"/>
  <c r="DP362"/>
  <c r="DM365"/>
  <c r="DP365" s="1"/>
  <c r="DM366"/>
  <c r="DP366" s="1"/>
  <c r="DM367"/>
  <c r="DP367" s="1"/>
  <c r="DP368"/>
  <c r="DM369"/>
  <c r="DP369" s="1"/>
  <c r="DP370"/>
  <c r="DM371"/>
  <c r="DP371" s="1"/>
  <c r="DP372"/>
  <c r="DM373"/>
  <c r="DP373" s="1"/>
  <c r="DM374"/>
  <c r="DP374" s="1"/>
  <c r="DM375"/>
  <c r="DP375" s="1"/>
  <c r="DM376"/>
  <c r="DP376" s="1"/>
  <c r="DM377"/>
  <c r="DP377" s="1"/>
  <c r="DM378"/>
  <c r="DP378" s="1"/>
  <c r="DM379"/>
  <c r="DP379" s="1"/>
  <c r="DM380"/>
  <c r="DP380" s="1"/>
  <c r="DM381"/>
  <c r="DP381" s="1"/>
  <c r="DM382"/>
  <c r="DP382" s="1"/>
  <c r="DM383"/>
  <c r="DP383" s="1"/>
  <c r="DM384"/>
  <c r="DP384" s="1"/>
  <c r="DM385"/>
  <c r="DP385" s="1"/>
  <c r="DP386"/>
  <c r="DM387"/>
  <c r="DP387" s="1"/>
  <c r="DP388"/>
  <c r="DM389"/>
  <c r="DP389" s="1"/>
  <c r="DM390"/>
  <c r="DP390" s="1"/>
  <c r="DM391"/>
  <c r="DP391" s="1"/>
  <c r="DM392"/>
  <c r="DP392" s="1"/>
  <c r="DP393"/>
  <c r="DP394"/>
  <c r="DP395"/>
  <c r="DP396"/>
  <c r="DM397"/>
  <c r="DP397" s="1"/>
  <c r="DM398"/>
  <c r="DP398" s="1"/>
  <c r="DM399"/>
  <c r="DP399" s="1"/>
  <c r="DP400"/>
  <c r="DM401"/>
  <c r="DP401" s="1"/>
  <c r="DP402"/>
  <c r="DP403"/>
  <c r="DM404"/>
  <c r="DP404" s="1"/>
  <c r="DM405"/>
  <c r="DP405" s="1"/>
  <c r="DM406"/>
  <c r="DP406" s="1"/>
  <c r="DP407"/>
  <c r="DM408"/>
  <c r="DP408" s="1"/>
  <c r="DM409"/>
  <c r="DP409" s="1"/>
  <c r="DM410"/>
  <c r="DP410" s="1"/>
  <c r="DM411"/>
  <c r="DP411" s="1"/>
  <c r="DM412"/>
  <c r="DP412" s="1"/>
  <c r="DP413"/>
  <c r="DM414"/>
  <c r="DP414" s="1"/>
  <c r="DP415"/>
  <c r="DM416"/>
  <c r="DP416" s="1"/>
  <c r="DP417"/>
  <c r="DM418"/>
  <c r="DP418" s="1"/>
  <c r="DM419"/>
  <c r="DP419" s="1"/>
  <c r="DM420"/>
  <c r="DP420" s="1"/>
  <c r="DM421"/>
  <c r="DP421" s="1"/>
  <c r="DM422"/>
  <c r="DP422" s="1"/>
  <c r="DM423"/>
  <c r="DP423" s="1"/>
  <c r="DM424"/>
  <c r="DP424" s="1"/>
  <c r="DM425"/>
  <c r="DP425" s="1"/>
  <c r="DM426"/>
  <c r="DP426" s="1"/>
  <c r="DM427"/>
  <c r="DP427" s="1"/>
  <c r="DP428"/>
  <c r="DM429"/>
  <c r="DP429" s="1"/>
  <c r="DM430"/>
  <c r="DP430" s="1"/>
  <c r="DM431"/>
  <c r="DP431" s="1"/>
  <c r="DM432"/>
  <c r="DP432" s="1"/>
  <c r="DM433"/>
  <c r="DP433" s="1"/>
  <c r="DM434"/>
  <c r="DP434" s="1"/>
  <c r="DM435"/>
  <c r="DP435" s="1"/>
  <c r="DM436"/>
  <c r="DP436" s="1"/>
  <c r="DM437"/>
  <c r="DP437" s="1"/>
  <c r="DM438"/>
  <c r="DP438" s="1"/>
  <c r="DM439"/>
  <c r="DP439" s="1"/>
  <c r="DM440"/>
  <c r="DP440" s="1"/>
  <c r="DM441"/>
  <c r="DP441" s="1"/>
  <c r="DM442"/>
  <c r="DP442" s="1"/>
  <c r="DM443"/>
  <c r="DP443" s="1"/>
  <c r="DM444"/>
  <c r="DP444" s="1"/>
  <c r="DM445"/>
  <c r="DP445" s="1"/>
  <c r="DM446"/>
  <c r="DP446" s="1"/>
  <c r="DM447"/>
  <c r="DP447" s="1"/>
  <c r="DM448"/>
  <c r="DP448" s="1"/>
  <c r="DM449"/>
  <c r="DP449" s="1"/>
  <c r="DM450"/>
  <c r="DP450" s="1"/>
  <c r="DM451"/>
  <c r="DP451" s="1"/>
  <c r="DM452"/>
  <c r="DP452" s="1"/>
  <c r="DM453"/>
  <c r="DP453" s="1"/>
  <c r="DM454"/>
  <c r="DP454" s="1"/>
  <c r="DM455"/>
  <c r="DP455" s="1"/>
  <c r="DM456"/>
  <c r="DP456" s="1"/>
  <c r="DM457"/>
  <c r="DP457" s="1"/>
  <c r="DM458"/>
  <c r="DP458" s="1"/>
  <c r="DM459"/>
  <c r="DP459" s="1"/>
  <c r="DM460"/>
  <c r="DP460" s="1"/>
  <c r="DM461"/>
  <c r="DP461" s="1"/>
  <c r="DM462"/>
  <c r="DP462" s="1"/>
  <c r="DM463"/>
  <c r="DP463" s="1"/>
  <c r="DM464"/>
  <c r="DP464" s="1"/>
  <c r="DM465"/>
  <c r="DP465" s="1"/>
  <c r="DM466"/>
  <c r="DP466" s="1"/>
  <c r="DM467"/>
  <c r="DP467" s="1"/>
  <c r="DM468"/>
  <c r="DP468" s="1"/>
  <c r="DM469"/>
  <c r="DP469" s="1"/>
  <c r="DM470"/>
  <c r="DP470" s="1"/>
  <c r="DM471"/>
  <c r="DP471" s="1"/>
  <c r="DM472"/>
  <c r="DP472" s="1"/>
  <c r="DM473"/>
  <c r="DP473" s="1"/>
  <c r="DM474"/>
  <c r="DP474" s="1"/>
  <c r="DM475"/>
  <c r="DP475" s="1"/>
  <c r="DM476"/>
  <c r="DP476" s="1"/>
  <c r="DM477"/>
  <c r="DP477" s="1"/>
  <c r="DM478"/>
  <c r="DP478" s="1"/>
  <c r="DM479"/>
  <c r="DP479" s="1"/>
  <c r="DM480"/>
  <c r="DP480" s="1"/>
  <c r="DM481"/>
  <c r="DP481" s="1"/>
  <c r="DM482"/>
  <c r="DP482" s="1"/>
  <c r="DM483"/>
  <c r="DP483" s="1"/>
  <c r="DM484"/>
  <c r="DP484" s="1"/>
  <c r="DM485"/>
  <c r="DP485" s="1"/>
  <c r="DM486"/>
  <c r="DP486" s="1"/>
  <c r="DM487"/>
  <c r="DP487" s="1"/>
  <c r="DM488"/>
  <c r="DP488" s="1"/>
  <c r="DM489"/>
  <c r="DP489" s="1"/>
  <c r="DM490"/>
  <c r="DP490" s="1"/>
  <c r="DM491"/>
  <c r="DP491" s="1"/>
  <c r="DM492"/>
  <c r="DP492" s="1"/>
  <c r="DM493"/>
  <c r="DP493" s="1"/>
  <c r="DM494"/>
  <c r="DP494" s="1"/>
  <c r="DM495"/>
  <c r="DP495" s="1"/>
  <c r="DM496"/>
  <c r="DP496" s="1"/>
  <c r="DM497"/>
  <c r="DP497" s="1"/>
  <c r="DM498"/>
  <c r="DP498" s="1"/>
  <c r="DM499"/>
  <c r="DP499" s="1"/>
  <c r="DM500"/>
  <c r="DP500" s="1"/>
  <c r="DM501"/>
  <c r="DP501" s="1"/>
  <c r="DM502"/>
  <c r="DP502" s="1"/>
  <c r="DM503"/>
  <c r="DP503" s="1"/>
  <c r="DM504"/>
  <c r="DP504" s="1"/>
  <c r="DM505"/>
  <c r="DP505" s="1"/>
  <c r="DM506"/>
  <c r="DP506" s="1"/>
  <c r="DM507"/>
  <c r="DP507" s="1"/>
  <c r="DM508"/>
  <c r="DP508" s="1"/>
  <c r="DM509"/>
  <c r="DP509" s="1"/>
  <c r="DM510"/>
  <c r="DP510" s="1"/>
  <c r="DM511"/>
  <c r="DP511" s="1"/>
  <c r="DM512"/>
  <c r="DP512" s="1"/>
  <c r="DM513"/>
  <c r="DP513" s="1"/>
  <c r="DM514"/>
  <c r="DP514" s="1"/>
  <c r="DM515"/>
  <c r="DP515" s="1"/>
  <c r="DM516"/>
  <c r="DP516" s="1"/>
  <c r="DM517"/>
  <c r="DP517" s="1"/>
  <c r="DM518"/>
  <c r="DP518" s="1"/>
  <c r="DM519"/>
  <c r="DP519" s="1"/>
  <c r="DM520"/>
  <c r="DP520" s="1"/>
  <c r="DM521"/>
  <c r="DP521" s="1"/>
  <c r="DM522"/>
  <c r="DP522" s="1"/>
  <c r="DM523"/>
  <c r="DP523" s="1"/>
  <c r="DM524"/>
  <c r="DP524" s="1"/>
  <c r="DM525"/>
  <c r="DP525" s="1"/>
  <c r="DM526"/>
  <c r="DP526" s="1"/>
  <c r="DM527"/>
  <c r="DP527" s="1"/>
  <c r="DM528"/>
  <c r="DP528" s="1"/>
  <c r="DM8"/>
  <c r="DP8" s="1"/>
  <c r="CM9"/>
  <c r="CP9" s="1"/>
  <c r="CM10"/>
  <c r="CP10" s="1"/>
  <c r="CM11"/>
  <c r="CP11" s="1"/>
  <c r="CM12"/>
  <c r="CP12" s="1"/>
  <c r="CM13"/>
  <c r="CP13" s="1"/>
  <c r="CM14"/>
  <c r="CP14" s="1"/>
  <c r="CM15"/>
  <c r="CP15" s="1"/>
  <c r="CM16"/>
  <c r="CP16" s="1"/>
  <c r="CM17"/>
  <c r="CP17" s="1"/>
  <c r="CM18"/>
  <c r="CP18" s="1"/>
  <c r="CM19"/>
  <c r="CP19" s="1"/>
  <c r="CM20"/>
  <c r="CP20" s="1"/>
  <c r="CM21"/>
  <c r="CP21" s="1"/>
  <c r="CM22"/>
  <c r="CP22" s="1"/>
  <c r="CM23"/>
  <c r="CP23" s="1"/>
  <c r="CM24"/>
  <c r="CP24" s="1"/>
  <c r="CM25"/>
  <c r="CP25" s="1"/>
  <c r="CM26"/>
  <c r="CP26" s="1"/>
  <c r="CM27"/>
  <c r="CP27" s="1"/>
  <c r="CM28"/>
  <c r="CP28" s="1"/>
  <c r="CM29"/>
  <c r="CP29" s="1"/>
  <c r="CM30"/>
  <c r="CP30" s="1"/>
  <c r="CM31"/>
  <c r="CP31" s="1"/>
  <c r="CM32"/>
  <c r="CP32" s="1"/>
  <c r="CM33"/>
  <c r="CP33" s="1"/>
  <c r="CM34"/>
  <c r="CP34" s="1"/>
  <c r="CM35"/>
  <c r="CP35" s="1"/>
  <c r="CM36"/>
  <c r="CP36" s="1"/>
  <c r="CM37"/>
  <c r="CP37" s="1"/>
  <c r="CM38"/>
  <c r="CP38" s="1"/>
  <c r="CM39"/>
  <c r="CP39" s="1"/>
  <c r="CM40"/>
  <c r="CP40" s="1"/>
  <c r="CM41"/>
  <c r="CP41" s="1"/>
  <c r="CM42"/>
  <c r="CP42" s="1"/>
  <c r="CM43"/>
  <c r="CP43" s="1"/>
  <c r="CM44"/>
  <c r="CP44" s="1"/>
  <c r="CM45"/>
  <c r="CP45" s="1"/>
  <c r="CM46"/>
  <c r="CP46" s="1"/>
  <c r="CM47"/>
  <c r="CP47" s="1"/>
  <c r="CM48"/>
  <c r="CP48" s="1"/>
  <c r="CM49"/>
  <c r="CP49" s="1"/>
  <c r="CM50"/>
  <c r="CP50" s="1"/>
  <c r="CM51"/>
  <c r="CP51" s="1"/>
  <c r="CM52"/>
  <c r="CP52" s="1"/>
  <c r="CM53"/>
  <c r="CP53" s="1"/>
  <c r="CM54"/>
  <c r="CP54" s="1"/>
  <c r="CM55"/>
  <c r="CP55" s="1"/>
  <c r="CM56"/>
  <c r="CP56" s="1"/>
  <c r="CM57"/>
  <c r="CP57" s="1"/>
  <c r="CM58"/>
  <c r="CP58" s="1"/>
  <c r="CM59"/>
  <c r="CP59" s="1"/>
  <c r="CM60"/>
  <c r="CP60" s="1"/>
  <c r="CM61"/>
  <c r="CP61" s="1"/>
  <c r="CM62"/>
  <c r="CP62" s="1"/>
  <c r="CP63"/>
  <c r="CM64"/>
  <c r="CP64" s="1"/>
  <c r="CM65"/>
  <c r="CP65" s="1"/>
  <c r="CM66"/>
  <c r="CP66" s="1"/>
  <c r="CM67"/>
  <c r="CP67" s="1"/>
  <c r="CM68"/>
  <c r="CP68" s="1"/>
  <c r="CM69"/>
  <c r="CP69" s="1"/>
  <c r="CM70"/>
  <c r="CP70" s="1"/>
  <c r="CM71"/>
  <c r="CP71" s="1"/>
  <c r="CM72"/>
  <c r="CP72" s="1"/>
  <c r="CM73"/>
  <c r="CP73" s="1"/>
  <c r="CM74"/>
  <c r="CP74" s="1"/>
  <c r="CM75"/>
  <c r="CP75" s="1"/>
  <c r="CM76"/>
  <c r="CP76" s="1"/>
  <c r="CM77"/>
  <c r="CP77" s="1"/>
  <c r="CM78"/>
  <c r="CP78" s="1"/>
  <c r="CM79"/>
  <c r="CP79" s="1"/>
  <c r="CM80"/>
  <c r="CP80" s="1"/>
  <c r="CM81"/>
  <c r="CP81" s="1"/>
  <c r="CM82"/>
  <c r="CP82" s="1"/>
  <c r="CM83"/>
  <c r="CP83" s="1"/>
  <c r="CM84"/>
  <c r="CP84" s="1"/>
  <c r="CM85"/>
  <c r="CP85" s="1"/>
  <c r="CM86"/>
  <c r="CP86" s="1"/>
  <c r="CM87"/>
  <c r="CP87" s="1"/>
  <c r="CM88"/>
  <c r="CP88" s="1"/>
  <c r="CM89"/>
  <c r="CP89" s="1"/>
  <c r="CM90"/>
  <c r="CP90" s="1"/>
  <c r="CM91"/>
  <c r="CP91" s="1"/>
  <c r="CM92"/>
  <c r="CP92" s="1"/>
  <c r="CM93"/>
  <c r="CP93" s="1"/>
  <c r="CM94"/>
  <c r="CP94" s="1"/>
  <c r="CM95"/>
  <c r="CP95" s="1"/>
  <c r="CM96"/>
  <c r="CP96" s="1"/>
  <c r="CM97"/>
  <c r="CP97" s="1"/>
  <c r="CM98"/>
  <c r="CP98" s="1"/>
  <c r="CM99"/>
  <c r="CP99" s="1"/>
  <c r="CM100"/>
  <c r="CP100" s="1"/>
  <c r="CM101"/>
  <c r="CP101" s="1"/>
  <c r="CM102"/>
  <c r="CP102" s="1"/>
  <c r="CM103"/>
  <c r="CP103" s="1"/>
  <c r="CM104"/>
  <c r="CP104" s="1"/>
  <c r="CM105"/>
  <c r="CP105" s="1"/>
  <c r="CM106"/>
  <c r="CP106" s="1"/>
  <c r="CM107"/>
  <c r="CP107" s="1"/>
  <c r="CM108"/>
  <c r="CP108" s="1"/>
  <c r="CM109"/>
  <c r="CP109" s="1"/>
  <c r="CM110"/>
  <c r="CP110" s="1"/>
  <c r="CM111"/>
  <c r="CP111" s="1"/>
  <c r="CM112"/>
  <c r="CP112" s="1"/>
  <c r="CM113"/>
  <c r="CP113" s="1"/>
  <c r="CM114"/>
  <c r="CP114" s="1"/>
  <c r="CM115"/>
  <c r="CP115" s="1"/>
  <c r="CM116"/>
  <c r="CP116" s="1"/>
  <c r="CM117"/>
  <c r="CP117" s="1"/>
  <c r="CM118"/>
  <c r="CP118" s="1"/>
  <c r="CM119"/>
  <c r="CP119" s="1"/>
  <c r="CM120"/>
  <c r="CP120" s="1"/>
  <c r="CM121"/>
  <c r="CP121" s="1"/>
  <c r="CM122"/>
  <c r="CP122" s="1"/>
  <c r="CM123"/>
  <c r="CP123" s="1"/>
  <c r="CM124"/>
  <c r="CP124" s="1"/>
  <c r="CM125"/>
  <c r="CP125" s="1"/>
  <c r="CM126"/>
  <c r="CP126" s="1"/>
  <c r="CM127"/>
  <c r="CP127" s="1"/>
  <c r="CM128"/>
  <c r="CP128" s="1"/>
  <c r="CM129"/>
  <c r="CP129" s="1"/>
  <c r="CM130"/>
  <c r="CP130" s="1"/>
  <c r="CM131"/>
  <c r="CP131" s="1"/>
  <c r="CM132"/>
  <c r="CP132" s="1"/>
  <c r="CM133"/>
  <c r="CP133" s="1"/>
  <c r="CM134"/>
  <c r="CP134" s="1"/>
  <c r="CM135"/>
  <c r="CP135" s="1"/>
  <c r="CM136"/>
  <c r="CP136" s="1"/>
  <c r="CM137"/>
  <c r="CP137" s="1"/>
  <c r="CM138"/>
  <c r="CP138" s="1"/>
  <c r="CM139"/>
  <c r="CP139" s="1"/>
  <c r="CM140"/>
  <c r="CP140" s="1"/>
  <c r="CM141"/>
  <c r="CP141" s="1"/>
  <c r="CM142"/>
  <c r="CP142" s="1"/>
  <c r="CM143"/>
  <c r="CP143" s="1"/>
  <c r="CM144"/>
  <c r="CP144" s="1"/>
  <c r="CM145"/>
  <c r="CP145" s="1"/>
  <c r="CM146"/>
  <c r="CP146" s="1"/>
  <c r="CM147"/>
  <c r="CP147" s="1"/>
  <c r="CP148"/>
  <c r="CP149"/>
  <c r="CP150"/>
  <c r="CP151"/>
  <c r="CP152"/>
  <c r="CP153"/>
  <c r="CP154"/>
  <c r="CP155"/>
  <c r="CP156"/>
  <c r="CP157"/>
  <c r="CP158"/>
  <c r="CP159"/>
  <c r="CP160"/>
  <c r="CP161"/>
  <c r="CP162"/>
  <c r="CP163"/>
  <c r="CP164"/>
  <c r="CP165"/>
  <c r="CP166"/>
  <c r="CP167"/>
  <c r="CP168"/>
  <c r="CP169"/>
  <c r="CP170"/>
  <c r="CP171"/>
  <c r="CP172"/>
  <c r="CP173"/>
  <c r="CP174"/>
  <c r="CP175"/>
  <c r="CP176"/>
  <c r="CP177"/>
  <c r="CP178"/>
  <c r="CP179"/>
  <c r="CP180"/>
  <c r="CP181"/>
  <c r="CP182"/>
  <c r="CP183"/>
  <c r="CP184"/>
  <c r="CP185"/>
  <c r="CP186"/>
  <c r="CP187"/>
  <c r="CP188"/>
  <c r="CP189"/>
  <c r="CP190"/>
  <c r="CP191"/>
  <c r="CP192"/>
  <c r="CP193"/>
  <c r="CP194"/>
  <c r="CP195"/>
  <c r="CP196"/>
  <c r="CP197"/>
  <c r="CP198"/>
  <c r="CP199"/>
  <c r="CP200"/>
  <c r="CP201"/>
  <c r="CP202"/>
  <c r="CP203"/>
  <c r="CP204"/>
  <c r="CP205"/>
  <c r="CP206"/>
  <c r="CP207"/>
  <c r="CP208"/>
  <c r="CP209"/>
  <c r="CP210"/>
  <c r="CP211"/>
  <c r="CP212"/>
  <c r="CP213"/>
  <c r="CP214"/>
  <c r="CP215"/>
  <c r="CP216"/>
  <c r="CP217"/>
  <c r="CP218"/>
  <c r="CP219"/>
  <c r="CP220"/>
  <c r="CP221"/>
  <c r="CP222"/>
  <c r="CP223"/>
  <c r="CP224"/>
  <c r="CP225"/>
  <c r="CP226"/>
  <c r="CP227"/>
  <c r="CP228"/>
  <c r="CP229"/>
  <c r="CP230"/>
  <c r="CP231"/>
  <c r="CP232"/>
  <c r="CP233"/>
  <c r="CP234"/>
  <c r="CP235"/>
  <c r="CP236"/>
  <c r="CP237"/>
  <c r="CP238"/>
  <c r="CP239"/>
  <c r="CP240"/>
  <c r="CP241"/>
  <c r="CP242"/>
  <c r="CP243"/>
  <c r="CP244"/>
  <c r="CP245"/>
  <c r="CP246"/>
  <c r="CP247"/>
  <c r="CP248"/>
  <c r="CP249"/>
  <c r="CP250"/>
  <c r="CP251"/>
  <c r="CP252"/>
  <c r="CP253"/>
  <c r="CP254"/>
  <c r="CP255"/>
  <c r="CP256"/>
  <c r="CP257"/>
  <c r="CP258"/>
  <c r="CP259"/>
  <c r="CP260"/>
  <c r="CP261"/>
  <c r="CP262"/>
  <c r="CP263"/>
  <c r="CP264"/>
  <c r="CP265"/>
  <c r="CP266"/>
  <c r="CP267"/>
  <c r="CP268"/>
  <c r="CP269"/>
  <c r="CP270"/>
  <c r="CP271"/>
  <c r="CP272"/>
  <c r="CP273"/>
  <c r="CP274"/>
  <c r="CP275"/>
  <c r="CP276"/>
  <c r="CP277"/>
  <c r="CP278"/>
  <c r="CP279"/>
  <c r="CP280"/>
  <c r="CP281"/>
  <c r="CP282"/>
  <c r="CP283"/>
  <c r="CP284"/>
  <c r="CP285"/>
  <c r="CP286"/>
  <c r="CP287"/>
  <c r="CP288"/>
  <c r="CP289"/>
  <c r="CP290"/>
  <c r="CP291"/>
  <c r="CP292"/>
  <c r="CP293"/>
  <c r="CP294"/>
  <c r="CP295"/>
  <c r="CP296"/>
  <c r="CP297"/>
  <c r="CP298"/>
  <c r="CP299"/>
  <c r="CP300"/>
  <c r="CP301"/>
  <c r="CP302"/>
  <c r="CP303"/>
  <c r="CP304"/>
  <c r="CP305"/>
  <c r="CP306"/>
  <c r="CP307"/>
  <c r="CP308"/>
  <c r="CP309"/>
  <c r="CP310"/>
  <c r="CP311"/>
  <c r="CP312"/>
  <c r="CP313"/>
  <c r="CP314"/>
  <c r="CP315"/>
  <c r="CP316"/>
  <c r="CP317"/>
  <c r="CP318"/>
  <c r="CP319"/>
  <c r="CP320"/>
  <c r="CP321"/>
  <c r="CP322"/>
  <c r="CP323"/>
  <c r="CP324"/>
  <c r="CP325"/>
  <c r="CP326"/>
  <c r="CP327"/>
  <c r="CP328"/>
  <c r="CP329"/>
  <c r="CP330"/>
  <c r="CP331"/>
  <c r="CP332"/>
  <c r="CP333"/>
  <c r="CP334"/>
  <c r="CP335"/>
  <c r="CP336"/>
  <c r="CP337"/>
  <c r="CP338"/>
  <c r="CP339"/>
  <c r="CP340"/>
  <c r="CP341"/>
  <c r="CP342"/>
  <c r="CP343"/>
  <c r="CP344"/>
  <c r="CP345"/>
  <c r="CP346"/>
  <c r="CP347"/>
  <c r="CP348"/>
  <c r="CP349"/>
  <c r="CP350"/>
  <c r="CP351"/>
  <c r="CP352"/>
  <c r="CP353"/>
  <c r="CP354"/>
  <c r="CP355"/>
  <c r="CP356"/>
  <c r="CP357"/>
  <c r="CP359"/>
  <c r="CP360"/>
  <c r="CP361"/>
  <c r="CP362"/>
  <c r="CP363"/>
  <c r="CP364"/>
  <c r="CP365"/>
  <c r="CP366"/>
  <c r="CP367"/>
  <c r="CP369"/>
  <c r="CP370"/>
  <c r="CP371"/>
  <c r="CP372"/>
  <c r="CP373"/>
  <c r="CP374"/>
  <c r="CP375"/>
  <c r="CP376"/>
  <c r="CP377"/>
  <c r="CP378"/>
  <c r="CP379"/>
  <c r="CP380"/>
  <c r="CP381"/>
  <c r="CP382"/>
  <c r="CP383"/>
  <c r="CP384"/>
  <c r="CP385"/>
  <c r="CP386"/>
  <c r="CP387"/>
  <c r="CP388"/>
  <c r="CP389"/>
  <c r="CP390"/>
  <c r="CP391"/>
  <c r="CP392"/>
  <c r="CP393"/>
  <c r="CP394"/>
  <c r="CP395"/>
  <c r="CP396"/>
  <c r="CP397"/>
  <c r="CP398"/>
  <c r="CP399"/>
  <c r="CP400"/>
  <c r="CP401"/>
  <c r="CP402"/>
  <c r="CP403"/>
  <c r="CM404"/>
  <c r="CP404" s="1"/>
  <c r="CM405"/>
  <c r="CP405" s="1"/>
  <c r="CM406"/>
  <c r="CP406" s="1"/>
  <c r="CM407"/>
  <c r="CP407" s="1"/>
  <c r="CM408"/>
  <c r="CP408" s="1"/>
  <c r="CM409"/>
  <c r="CP409" s="1"/>
  <c r="CM410"/>
  <c r="CP410" s="1"/>
  <c r="CM411"/>
  <c r="CP411" s="1"/>
  <c r="CM412"/>
  <c r="CP412" s="1"/>
  <c r="CM413"/>
  <c r="CP413" s="1"/>
  <c r="CM414"/>
  <c r="CP414" s="1"/>
  <c r="CM415"/>
  <c r="CP415" s="1"/>
  <c r="CM416"/>
  <c r="CP416" s="1"/>
  <c r="CM417"/>
  <c r="CP417" s="1"/>
  <c r="CM418"/>
  <c r="CP418" s="1"/>
  <c r="CM419"/>
  <c r="CP419" s="1"/>
  <c r="CP420"/>
  <c r="CP421"/>
  <c r="L2" i="7" s="1"/>
  <c r="CM422" i="12"/>
  <c r="CP422" s="1"/>
  <c r="CM423"/>
  <c r="CP423" s="1"/>
  <c r="CM424"/>
  <c r="CP424" s="1"/>
  <c r="CM425"/>
  <c r="CP425" s="1"/>
  <c r="CM426"/>
  <c r="CP426" s="1"/>
  <c r="CM427"/>
  <c r="CP427" s="1"/>
  <c r="CM428"/>
  <c r="CP428" s="1"/>
  <c r="CM429"/>
  <c r="CP429" s="1"/>
  <c r="CM430"/>
  <c r="CP430" s="1"/>
  <c r="CM431"/>
  <c r="CP431" s="1"/>
  <c r="CM432"/>
  <c r="CP432" s="1"/>
  <c r="CM433"/>
  <c r="CP433" s="1"/>
  <c r="CM434"/>
  <c r="CP434" s="1"/>
  <c r="CM435"/>
  <c r="CP435" s="1"/>
  <c r="CM436"/>
  <c r="CP436" s="1"/>
  <c r="CM437"/>
  <c r="CP437" s="1"/>
  <c r="CM438"/>
  <c r="CP438" s="1"/>
  <c r="CM439"/>
  <c r="CP439" s="1"/>
  <c r="CM440"/>
  <c r="CP440" s="1"/>
  <c r="CM441"/>
  <c r="CP441" s="1"/>
  <c r="CM442"/>
  <c r="CP442" s="1"/>
  <c r="CM443"/>
  <c r="CP443" s="1"/>
  <c r="CM444"/>
  <c r="CP444" s="1"/>
  <c r="CM445"/>
  <c r="CP445" s="1"/>
  <c r="CM446"/>
  <c r="CP446" s="1"/>
  <c r="CM447"/>
  <c r="CP447" s="1"/>
  <c r="CM448"/>
  <c r="CP448" s="1"/>
  <c r="CM449"/>
  <c r="CP449" s="1"/>
  <c r="CM450"/>
  <c r="CP450" s="1"/>
  <c r="CM451"/>
  <c r="CP451" s="1"/>
  <c r="CM452"/>
  <c r="CP452" s="1"/>
  <c r="CM453"/>
  <c r="CP453" s="1"/>
  <c r="CM454"/>
  <c r="CP454" s="1"/>
  <c r="CM455"/>
  <c r="CP455" s="1"/>
  <c r="CM456"/>
  <c r="CP456" s="1"/>
  <c r="CM457"/>
  <c r="CP457" s="1"/>
  <c r="CM458"/>
  <c r="CP458" s="1"/>
  <c r="CM459"/>
  <c r="CP459" s="1"/>
  <c r="CM460"/>
  <c r="CP460" s="1"/>
  <c r="CM461"/>
  <c r="CP461" s="1"/>
  <c r="CM462"/>
  <c r="CP462" s="1"/>
  <c r="CM463"/>
  <c r="CP463" s="1"/>
  <c r="CM464"/>
  <c r="CP464" s="1"/>
  <c r="CM465"/>
  <c r="CP465" s="1"/>
  <c r="CM466"/>
  <c r="CP466" s="1"/>
  <c r="CM467"/>
  <c r="CP467" s="1"/>
  <c r="CM468"/>
  <c r="CP468" s="1"/>
  <c r="CM469"/>
  <c r="CP469" s="1"/>
  <c r="CM470"/>
  <c r="CP470" s="1"/>
  <c r="CM471"/>
  <c r="CP471" s="1"/>
  <c r="CM472"/>
  <c r="CP472" s="1"/>
  <c r="CM473"/>
  <c r="CP473" s="1"/>
  <c r="CM474"/>
  <c r="CP474" s="1"/>
  <c r="CM475"/>
  <c r="CP475" s="1"/>
  <c r="CM476"/>
  <c r="CP476" s="1"/>
  <c r="CM477"/>
  <c r="CP477" s="1"/>
  <c r="CM478"/>
  <c r="CP478" s="1"/>
  <c r="CM479"/>
  <c r="CP479" s="1"/>
  <c r="CM480"/>
  <c r="CP480" s="1"/>
  <c r="CM481"/>
  <c r="CP481" s="1"/>
  <c r="CM482"/>
  <c r="CP482" s="1"/>
  <c r="CM483"/>
  <c r="CP483" s="1"/>
  <c r="CM484"/>
  <c r="CP484" s="1"/>
  <c r="CM485"/>
  <c r="CP485" s="1"/>
  <c r="CM486"/>
  <c r="CP486" s="1"/>
  <c r="CM487"/>
  <c r="CP487" s="1"/>
  <c r="CM488"/>
  <c r="CP488" s="1"/>
  <c r="CM489"/>
  <c r="CP489" s="1"/>
  <c r="CM490"/>
  <c r="CP490" s="1"/>
  <c r="CM491"/>
  <c r="CP491" s="1"/>
  <c r="CM492"/>
  <c r="CP492" s="1"/>
  <c r="CM493"/>
  <c r="CP493" s="1"/>
  <c r="CM494"/>
  <c r="CP494" s="1"/>
  <c r="CM495"/>
  <c r="CP495" s="1"/>
  <c r="CM496"/>
  <c r="CP496" s="1"/>
  <c r="CM497"/>
  <c r="CP497" s="1"/>
  <c r="CM498"/>
  <c r="CP498" s="1"/>
  <c r="CM499"/>
  <c r="CP499" s="1"/>
  <c r="CM500"/>
  <c r="CP500" s="1"/>
  <c r="CM501"/>
  <c r="CP501" s="1"/>
  <c r="CM502"/>
  <c r="CP502" s="1"/>
  <c r="CM503"/>
  <c r="CP503" s="1"/>
  <c r="CM504"/>
  <c r="CP504" s="1"/>
  <c r="CM505"/>
  <c r="CP505" s="1"/>
  <c r="CM506"/>
  <c r="CP506" s="1"/>
  <c r="CM507"/>
  <c r="CP507" s="1"/>
  <c r="CM508"/>
  <c r="CP508" s="1"/>
  <c r="CM509"/>
  <c r="CP509" s="1"/>
  <c r="CM510"/>
  <c r="CP510" s="1"/>
  <c r="CM511"/>
  <c r="CP511" s="1"/>
  <c r="CM512"/>
  <c r="CP512" s="1"/>
  <c r="CM513"/>
  <c r="CP513" s="1"/>
  <c r="CM514"/>
  <c r="CP514" s="1"/>
  <c r="CM515"/>
  <c r="CP515" s="1"/>
  <c r="CM516"/>
  <c r="CP516" s="1"/>
  <c r="CM517"/>
  <c r="CP517" s="1"/>
  <c r="CM518"/>
  <c r="CP518" s="1"/>
  <c r="CM519"/>
  <c r="CP519" s="1"/>
  <c r="CM520"/>
  <c r="CP520" s="1"/>
  <c r="CM521"/>
  <c r="CP521" s="1"/>
  <c r="CM522"/>
  <c r="CP522" s="1"/>
  <c r="CM523"/>
  <c r="CP523" s="1"/>
  <c r="CM524"/>
  <c r="CP524" s="1"/>
  <c r="CM525"/>
  <c r="CP525" s="1"/>
  <c r="CM526"/>
  <c r="CP526" s="1"/>
  <c r="CM527"/>
  <c r="CP527" s="1"/>
  <c r="CM528"/>
  <c r="CP528" s="1"/>
  <c r="CM8"/>
  <c r="CP8" s="1"/>
  <c r="BP9"/>
  <c r="BP10"/>
  <c r="BP11"/>
  <c r="BP12"/>
  <c r="BP13"/>
  <c r="BP14"/>
  <c r="BP15"/>
  <c r="BP16"/>
  <c r="BP17"/>
  <c r="BP18"/>
  <c r="BP19"/>
  <c r="BP20"/>
  <c r="BP21"/>
  <c r="BP22"/>
  <c r="BP23"/>
  <c r="BP24"/>
  <c r="BP25"/>
  <c r="BP26"/>
  <c r="BP27"/>
  <c r="BP28"/>
  <c r="BP29"/>
  <c r="BP30"/>
  <c r="BP31"/>
  <c r="BP32"/>
  <c r="BP33"/>
  <c r="BP34"/>
  <c r="BP35"/>
  <c r="BP36"/>
  <c r="BP37"/>
  <c r="BP38"/>
  <c r="BP39"/>
  <c r="BP40"/>
  <c r="BP41"/>
  <c r="BP42"/>
  <c r="BP43"/>
  <c r="BP44"/>
  <c r="BP45"/>
  <c r="BP46"/>
  <c r="BP47"/>
  <c r="BP48"/>
  <c r="BP49"/>
  <c r="BP50"/>
  <c r="BP51"/>
  <c r="BP52"/>
  <c r="BP53"/>
  <c r="BP54"/>
  <c r="BP55"/>
  <c r="BP56"/>
  <c r="BP57"/>
  <c r="BP58"/>
  <c r="BP59"/>
  <c r="BP60"/>
  <c r="BP62"/>
  <c r="BP64"/>
  <c r="BP65"/>
  <c r="BP66"/>
  <c r="BP67"/>
  <c r="BP68"/>
  <c r="BP69"/>
  <c r="BP70"/>
  <c r="BP71"/>
  <c r="BP72"/>
  <c r="BP73"/>
  <c r="BP74"/>
  <c r="BP75"/>
  <c r="BP76"/>
  <c r="BP77"/>
  <c r="BP78"/>
  <c r="BP79"/>
  <c r="BP80"/>
  <c r="BP81"/>
  <c r="BP82"/>
  <c r="BP83"/>
  <c r="BP84"/>
  <c r="BP85"/>
  <c r="BP86"/>
  <c r="BP87"/>
  <c r="BP88"/>
  <c r="BP89"/>
  <c r="BP90"/>
  <c r="BP91"/>
  <c r="BP92"/>
  <c r="BP93"/>
  <c r="BP94"/>
  <c r="BP95"/>
  <c r="BP96"/>
  <c r="BP97"/>
  <c r="BP99"/>
  <c r="BP100"/>
  <c r="BP101"/>
  <c r="BP102"/>
  <c r="BP103"/>
  <c r="BP104"/>
  <c r="BP105"/>
  <c r="BP106"/>
  <c r="BP107"/>
  <c r="BP108"/>
  <c r="BP109"/>
  <c r="BP110"/>
  <c r="BP111"/>
  <c r="BP112"/>
  <c r="BP113"/>
  <c r="BP114"/>
  <c r="BP115"/>
  <c r="BP116"/>
  <c r="BP117"/>
  <c r="BP118"/>
  <c r="BP119"/>
  <c r="BP120"/>
  <c r="BP121"/>
  <c r="BP122"/>
  <c r="BP123"/>
  <c r="BP124"/>
  <c r="BP125"/>
  <c r="BP126"/>
  <c r="BP127"/>
  <c r="BP128"/>
  <c r="BP129"/>
  <c r="BP130"/>
  <c r="BP131"/>
  <c r="BP132"/>
  <c r="BP133"/>
  <c r="BP134"/>
  <c r="BP135"/>
  <c r="BP136"/>
  <c r="BP137"/>
  <c r="BP138"/>
  <c r="BP139"/>
  <c r="BP140"/>
  <c r="BP141"/>
  <c r="BP142"/>
  <c r="BP143"/>
  <c r="BP144"/>
  <c r="BP145"/>
  <c r="BP147"/>
  <c r="BP148"/>
  <c r="BP149"/>
  <c r="BP150"/>
  <c r="BP151"/>
  <c r="BP152"/>
  <c r="BP153"/>
  <c r="BP154"/>
  <c r="BP155"/>
  <c r="BP156"/>
  <c r="BP157"/>
  <c r="BP158"/>
  <c r="BP159"/>
  <c r="BP160"/>
  <c r="BP161"/>
  <c r="BP162"/>
  <c r="BP163"/>
  <c r="BP164"/>
  <c r="BP166"/>
  <c r="BP167"/>
  <c r="BP168"/>
  <c r="BP169"/>
  <c r="BP170"/>
  <c r="BP171"/>
  <c r="BP172"/>
  <c r="BP173"/>
  <c r="BP174"/>
  <c r="BP175"/>
  <c r="BP176"/>
  <c r="BP177"/>
  <c r="BP178"/>
  <c r="BP179"/>
  <c r="BP180"/>
  <c r="BP181"/>
  <c r="BP182"/>
  <c r="BP183"/>
  <c r="BP184"/>
  <c r="BP185"/>
  <c r="BP186"/>
  <c r="BP187"/>
  <c r="BP188"/>
  <c r="BP189"/>
  <c r="BP190"/>
  <c r="BP191"/>
  <c r="BP192"/>
  <c r="BP193"/>
  <c r="BP194"/>
  <c r="BP195"/>
  <c r="BP196"/>
  <c r="BP197"/>
  <c r="BP198"/>
  <c r="BP199"/>
  <c r="BP200"/>
  <c r="BP201"/>
  <c r="BP202"/>
  <c r="BP203"/>
  <c r="BP204"/>
  <c r="BP205"/>
  <c r="BP206"/>
  <c r="BP207"/>
  <c r="BP208"/>
  <c r="BP209"/>
  <c r="BP210"/>
  <c r="BP211"/>
  <c r="BP212"/>
  <c r="BP213"/>
  <c r="BP214"/>
  <c r="BP215"/>
  <c r="BP216"/>
  <c r="BP217"/>
  <c r="BP218"/>
  <c r="BP219"/>
  <c r="BP220"/>
  <c r="BP221"/>
  <c r="BP222"/>
  <c r="BP223"/>
  <c r="BP224"/>
  <c r="BP225"/>
  <c r="BP226"/>
  <c r="BP227"/>
  <c r="BP228"/>
  <c r="BP229"/>
  <c r="BP230"/>
  <c r="BP231"/>
  <c r="BP232"/>
  <c r="BP233"/>
  <c r="BP234"/>
  <c r="BP235"/>
  <c r="BP236"/>
  <c r="BP237"/>
  <c r="BP238"/>
  <c r="BP239"/>
  <c r="BP240"/>
  <c r="BP241"/>
  <c r="BP242"/>
  <c r="BP243"/>
  <c r="BP244"/>
  <c r="BP245"/>
  <c r="BP246"/>
  <c r="BP247"/>
  <c r="BP248"/>
  <c r="BP249"/>
  <c r="BP250"/>
  <c r="BP251"/>
  <c r="BP252"/>
  <c r="BP253"/>
  <c r="BP254"/>
  <c r="BP255"/>
  <c r="BP256"/>
  <c r="BP257"/>
  <c r="BP258"/>
  <c r="BP259"/>
  <c r="BP260"/>
  <c r="BP261"/>
  <c r="BP262"/>
  <c r="BP263"/>
  <c r="BP264"/>
  <c r="BP265"/>
  <c r="BP266"/>
  <c r="BP267"/>
  <c r="BP268"/>
  <c r="BP269"/>
  <c r="BP270"/>
  <c r="BP271"/>
  <c r="BP272"/>
  <c r="BP273"/>
  <c r="BP274"/>
  <c r="BP275"/>
  <c r="BP276"/>
  <c r="BP277"/>
  <c r="BP278"/>
  <c r="BP279"/>
  <c r="BP280"/>
  <c r="BP281"/>
  <c r="BP282"/>
  <c r="BP283"/>
  <c r="BP284"/>
  <c r="BP285"/>
  <c r="BP286"/>
  <c r="BP287"/>
  <c r="BP288"/>
  <c r="BP289"/>
  <c r="BP290"/>
  <c r="BP291"/>
  <c r="BP292"/>
  <c r="BP293"/>
  <c r="BP294"/>
  <c r="BP295"/>
  <c r="BP296"/>
  <c r="BP297"/>
  <c r="BP298"/>
  <c r="BP299"/>
  <c r="BP300"/>
  <c r="BP301"/>
  <c r="BP302"/>
  <c r="BP303"/>
  <c r="BP304"/>
  <c r="BP305"/>
  <c r="BP306"/>
  <c r="BP307"/>
  <c r="BP308"/>
  <c r="BP309"/>
  <c r="BP310"/>
  <c r="BP311"/>
  <c r="BP312"/>
  <c r="BP313"/>
  <c r="BP314"/>
  <c r="BP315"/>
  <c r="BP316"/>
  <c r="BP317"/>
  <c r="BP318"/>
  <c r="BP319"/>
  <c r="BP320"/>
  <c r="BP321"/>
  <c r="BP322"/>
  <c r="BP323"/>
  <c r="BP324"/>
  <c r="BP325"/>
  <c r="BP326"/>
  <c r="BP327"/>
  <c r="BP328"/>
  <c r="BP329"/>
  <c r="BP330"/>
  <c r="BP331"/>
  <c r="BP332"/>
  <c r="BP333"/>
  <c r="BP334"/>
  <c r="BP335"/>
  <c r="BP336"/>
  <c r="BP337"/>
  <c r="BP338"/>
  <c r="BP339"/>
  <c r="BP340"/>
  <c r="BP341"/>
  <c r="BP342"/>
  <c r="BP343"/>
  <c r="BP344"/>
  <c r="BP345"/>
  <c r="BP346"/>
  <c r="BP347"/>
  <c r="BP348"/>
  <c r="BP349"/>
  <c r="BP350"/>
  <c r="BP351"/>
  <c r="BP352"/>
  <c r="BP353"/>
  <c r="BP354"/>
  <c r="BP355"/>
  <c r="BP356"/>
  <c r="BP357"/>
  <c r="BP358"/>
  <c r="BP359"/>
  <c r="BP360"/>
  <c r="BP361"/>
  <c r="BP362"/>
  <c r="BP363"/>
  <c r="BP364"/>
  <c r="BP365"/>
  <c r="BP366"/>
  <c r="BP367"/>
  <c r="BP368"/>
  <c r="BP369"/>
  <c r="BP370"/>
  <c r="BP371"/>
  <c r="BP372"/>
  <c r="BP373"/>
  <c r="BP374"/>
  <c r="BP375"/>
  <c r="BP376"/>
  <c r="BP377"/>
  <c r="BP378"/>
  <c r="BP379"/>
  <c r="BP380"/>
  <c r="BP381"/>
  <c r="BP382"/>
  <c r="BP383"/>
  <c r="BP384"/>
  <c r="BP385"/>
  <c r="BP386"/>
  <c r="BP387"/>
  <c r="BP388"/>
  <c r="BP389"/>
  <c r="BP390"/>
  <c r="BP391"/>
  <c r="BP392"/>
  <c r="BP393"/>
  <c r="BP394"/>
  <c r="BP395"/>
  <c r="BP396"/>
  <c r="BP397"/>
  <c r="BP398"/>
  <c r="BP399"/>
  <c r="BP400"/>
  <c r="BP401"/>
  <c r="BP402"/>
  <c r="BP403"/>
  <c r="BP404"/>
  <c r="BP405"/>
  <c r="BP406"/>
  <c r="BP407"/>
  <c r="BP408"/>
  <c r="BP409"/>
  <c r="BP410"/>
  <c r="BP411"/>
  <c r="BP412"/>
  <c r="BP413"/>
  <c r="BP414"/>
  <c r="BP415"/>
  <c r="BP416"/>
  <c r="BP417"/>
  <c r="BP418"/>
  <c r="BP419"/>
  <c r="BP420"/>
  <c r="BP421"/>
  <c r="BP422"/>
  <c r="BP423"/>
  <c r="BP424"/>
  <c r="BP425"/>
  <c r="BP426"/>
  <c r="BP427"/>
  <c r="BP428"/>
  <c r="BP429"/>
  <c r="BP430"/>
  <c r="BP431"/>
  <c r="BP432"/>
  <c r="BP433"/>
  <c r="BP434"/>
  <c r="BP435"/>
  <c r="BP436"/>
  <c r="BP437"/>
  <c r="BP438"/>
  <c r="BP439"/>
  <c r="BP440"/>
  <c r="BP441"/>
  <c r="BP442"/>
  <c r="BP443"/>
  <c r="BP444"/>
  <c r="BP445"/>
  <c r="BP446"/>
  <c r="BP447"/>
  <c r="BP448"/>
  <c r="BP449"/>
  <c r="BP450"/>
  <c r="BP451"/>
  <c r="BP452"/>
  <c r="BP453"/>
  <c r="BP454"/>
  <c r="BP455"/>
  <c r="BP456"/>
  <c r="BP457"/>
  <c r="BP458"/>
  <c r="BP459"/>
  <c r="BP460"/>
  <c r="BP461"/>
  <c r="BP462"/>
  <c r="BP463"/>
  <c r="BP464"/>
  <c r="BP465"/>
  <c r="BP466"/>
  <c r="BP467"/>
  <c r="BP468"/>
  <c r="BP469"/>
  <c r="BP470"/>
  <c r="BP471"/>
  <c r="BP472"/>
  <c r="BP473"/>
  <c r="BP474"/>
  <c r="BP475"/>
  <c r="BP476"/>
  <c r="BP477"/>
  <c r="BP478"/>
  <c r="BP479"/>
  <c r="BP480"/>
  <c r="BP481"/>
  <c r="BP482"/>
  <c r="BP483"/>
  <c r="BP484"/>
  <c r="BP485"/>
  <c r="BP486"/>
  <c r="BP487"/>
  <c r="BP488"/>
  <c r="BP489"/>
  <c r="BP490"/>
  <c r="BP491"/>
  <c r="BP492"/>
  <c r="BP493"/>
  <c r="BP494"/>
  <c r="BP495"/>
  <c r="BP496"/>
  <c r="BP497"/>
  <c r="BP498"/>
  <c r="BP499"/>
  <c r="BP500"/>
  <c r="BP501"/>
  <c r="BP502"/>
  <c r="BP503"/>
  <c r="BP504"/>
  <c r="BP505"/>
  <c r="BP506"/>
  <c r="BP507"/>
  <c r="BP508"/>
  <c r="BP509"/>
  <c r="BP510"/>
  <c r="BP511"/>
  <c r="BP512"/>
  <c r="BP513"/>
  <c r="BP514"/>
  <c r="BP515"/>
  <c r="BP516"/>
  <c r="BP517"/>
  <c r="BP518"/>
  <c r="BP519"/>
  <c r="BP520"/>
  <c r="BP521"/>
  <c r="BP522"/>
  <c r="BP523"/>
  <c r="BP524"/>
  <c r="BP525"/>
  <c r="BP526"/>
  <c r="BP527"/>
  <c r="BP528"/>
  <c r="BP8"/>
  <c r="AP150"/>
  <c r="AP151"/>
  <c r="AP152"/>
  <c r="AP153"/>
  <c r="AP154"/>
  <c r="AP155"/>
  <c r="AP156"/>
  <c r="AP157"/>
  <c r="AP158"/>
  <c r="AP159"/>
  <c r="AP160"/>
  <c r="AP161"/>
  <c r="AP162"/>
  <c r="AP163"/>
  <c r="AP164"/>
  <c r="AP166"/>
  <c r="AP167"/>
  <c r="AP168"/>
  <c r="AP169"/>
  <c r="AP170"/>
  <c r="AP171"/>
  <c r="AP172"/>
  <c r="AP173"/>
  <c r="AP174"/>
  <c r="AP175"/>
  <c r="AP176"/>
  <c r="AP177"/>
  <c r="AP178"/>
  <c r="AP179"/>
  <c r="AP180"/>
  <c r="AP181"/>
  <c r="AP182"/>
  <c r="AP183"/>
  <c r="AP184"/>
  <c r="AP185"/>
  <c r="AP186"/>
  <c r="AP187"/>
  <c r="AP188"/>
  <c r="AP189"/>
  <c r="AP190"/>
  <c r="AP191"/>
  <c r="AP192"/>
  <c r="AP193"/>
  <c r="AP194"/>
  <c r="AP195"/>
  <c r="AP196"/>
  <c r="AP197"/>
  <c r="AP198"/>
  <c r="AP199"/>
  <c r="AP200"/>
  <c r="AP201"/>
  <c r="AP202"/>
  <c r="AP203"/>
  <c r="AP204"/>
  <c r="AP205"/>
  <c r="AP206"/>
  <c r="AP207"/>
  <c r="AP208"/>
  <c r="AP209"/>
  <c r="AP210"/>
  <c r="AP211"/>
  <c r="AP212"/>
  <c r="AP213"/>
  <c r="AP214"/>
  <c r="AP215"/>
  <c r="AP216"/>
  <c r="AP217"/>
  <c r="AP218"/>
  <c r="AP219"/>
  <c r="AP220"/>
  <c r="AP221"/>
  <c r="AP222"/>
  <c r="AP223"/>
  <c r="AP224"/>
  <c r="AP225"/>
  <c r="AP226"/>
  <c r="AP227"/>
  <c r="AP228"/>
  <c r="AP229"/>
  <c r="AP230"/>
  <c r="AP231"/>
  <c r="AP232"/>
  <c r="AP233"/>
  <c r="AP234"/>
  <c r="AP235"/>
  <c r="AP236"/>
  <c r="AP237"/>
  <c r="AP238"/>
  <c r="AP239"/>
  <c r="AP240"/>
  <c r="AP241"/>
  <c r="AP242"/>
  <c r="AP243"/>
  <c r="AP244"/>
  <c r="AP245"/>
  <c r="AP246"/>
  <c r="AP247"/>
  <c r="AP248"/>
  <c r="AP249"/>
  <c r="AP250"/>
  <c r="AP251"/>
  <c r="AP252"/>
  <c r="AP253"/>
  <c r="AP254"/>
  <c r="AP255"/>
  <c r="AP256"/>
  <c r="AP257"/>
  <c r="AP258"/>
  <c r="AP259"/>
  <c r="AP260"/>
  <c r="AP261"/>
  <c r="AP262"/>
  <c r="AP263"/>
  <c r="AP264"/>
  <c r="AP265"/>
  <c r="AP266"/>
  <c r="AP267"/>
  <c r="AP268"/>
  <c r="AP269"/>
  <c r="AP270"/>
  <c r="AP271"/>
  <c r="AP272"/>
  <c r="AP273"/>
  <c r="AP274"/>
  <c r="AP275"/>
  <c r="AP276"/>
  <c r="AP277"/>
  <c r="AP278"/>
  <c r="AP279"/>
  <c r="AP280"/>
  <c r="AP281"/>
  <c r="AP282"/>
  <c r="AP283"/>
  <c r="AP284"/>
  <c r="AP285"/>
  <c r="AP286"/>
  <c r="AP287"/>
  <c r="AP288"/>
  <c r="AP289"/>
  <c r="AP290"/>
  <c r="AP291"/>
  <c r="AP292"/>
  <c r="AP293"/>
  <c r="AP294"/>
  <c r="AP295"/>
  <c r="AP296"/>
  <c r="AP297"/>
  <c r="AP298"/>
  <c r="AP299"/>
  <c r="AP300"/>
  <c r="AP301"/>
  <c r="AP302"/>
  <c r="AP303"/>
  <c r="AP304"/>
  <c r="AP305"/>
  <c r="AP306"/>
  <c r="AP307"/>
  <c r="AP308"/>
  <c r="AP309"/>
  <c r="AP310"/>
  <c r="AP311"/>
  <c r="AP312"/>
  <c r="AP313"/>
  <c r="AP314"/>
  <c r="AP315"/>
  <c r="AP316"/>
  <c r="AP317"/>
  <c r="AP318"/>
  <c r="AP319"/>
  <c r="AP320"/>
  <c r="AP321"/>
  <c r="AP322"/>
  <c r="AP323"/>
  <c r="AP324"/>
  <c r="AP325"/>
  <c r="AP326"/>
  <c r="AP327"/>
  <c r="AP328"/>
  <c r="AP329"/>
  <c r="AP330"/>
  <c r="AP331"/>
  <c r="AP332"/>
  <c r="AP333"/>
  <c r="AP334"/>
  <c r="AP335"/>
  <c r="AP336"/>
  <c r="AP337"/>
  <c r="AP338"/>
  <c r="AP339"/>
  <c r="AP340"/>
  <c r="AP341"/>
  <c r="AP343"/>
  <c r="AP344"/>
  <c r="AP345"/>
  <c r="AP346"/>
  <c r="AP347"/>
  <c r="AP348"/>
  <c r="AP349"/>
  <c r="AP350"/>
  <c r="AP351"/>
  <c r="AP352"/>
  <c r="AP353"/>
  <c r="AP354"/>
  <c r="AP355"/>
  <c r="AP356"/>
  <c r="AP357"/>
  <c r="AP358"/>
  <c r="AP359"/>
  <c r="AP360"/>
  <c r="AP361"/>
  <c r="AP362"/>
  <c r="AP363"/>
  <c r="AP364"/>
  <c r="AP365"/>
  <c r="AP366"/>
  <c r="AP367"/>
  <c r="AP368"/>
  <c r="AP369"/>
  <c r="AP370"/>
  <c r="AP371"/>
  <c r="AP372"/>
  <c r="AP373"/>
  <c r="AP374"/>
  <c r="AP375"/>
  <c r="AP376"/>
  <c r="AP377"/>
  <c r="AP378"/>
  <c r="AP379"/>
  <c r="AP380"/>
  <c r="AP381"/>
  <c r="AP382"/>
  <c r="AP383"/>
  <c r="AP384"/>
  <c r="AP385"/>
  <c r="AP386"/>
  <c r="AP387"/>
  <c r="AP388"/>
  <c r="AP389"/>
  <c r="AP390"/>
  <c r="AP391"/>
  <c r="AP392"/>
  <c r="AP393"/>
  <c r="AP394"/>
  <c r="AP395"/>
  <c r="AP396"/>
  <c r="AP397"/>
  <c r="AP398"/>
  <c r="AP399"/>
  <c r="AP400"/>
  <c r="AP401"/>
  <c r="AP402"/>
  <c r="AP403"/>
  <c r="AP404"/>
  <c r="AP405"/>
  <c r="AP406"/>
  <c r="AP407"/>
  <c r="AP408"/>
  <c r="AP409"/>
  <c r="AP410"/>
  <c r="AP411"/>
  <c r="AP412"/>
  <c r="AP413"/>
  <c r="AP414"/>
  <c r="AP415"/>
  <c r="AP416"/>
  <c r="AP417"/>
  <c r="AP418"/>
  <c r="AP419"/>
  <c r="AP420"/>
  <c r="AP421"/>
  <c r="AM422"/>
  <c r="AP422" s="1"/>
  <c r="AM423"/>
  <c r="AP423" s="1"/>
  <c r="AM424"/>
  <c r="AP424" s="1"/>
  <c r="AM425"/>
  <c r="AP425" s="1"/>
  <c r="AM426"/>
  <c r="AP426" s="1"/>
  <c r="AM427"/>
  <c r="AP427" s="1"/>
  <c r="AM428"/>
  <c r="AP428" s="1"/>
  <c r="AM429"/>
  <c r="AP429" s="1"/>
  <c r="AM430"/>
  <c r="AP430" s="1"/>
  <c r="AM431"/>
  <c r="AP431" s="1"/>
  <c r="AM432"/>
  <c r="AP432" s="1"/>
  <c r="AM433"/>
  <c r="AP433" s="1"/>
  <c r="AM434"/>
  <c r="AP434" s="1"/>
  <c r="AM435"/>
  <c r="AP435" s="1"/>
  <c r="AM436"/>
  <c r="AP436" s="1"/>
  <c r="AM437"/>
  <c r="AP437" s="1"/>
  <c r="AM438"/>
  <c r="AP438" s="1"/>
  <c r="AM439"/>
  <c r="AP439" s="1"/>
  <c r="AM440"/>
  <c r="AP440" s="1"/>
  <c r="AM441"/>
  <c r="AP441" s="1"/>
  <c r="AM442"/>
  <c r="AP442" s="1"/>
  <c r="AM443"/>
  <c r="AP443" s="1"/>
  <c r="AM444"/>
  <c r="AP444" s="1"/>
  <c r="AM445"/>
  <c r="AP445" s="1"/>
  <c r="AM446"/>
  <c r="AP446" s="1"/>
  <c r="AM447"/>
  <c r="AP447" s="1"/>
  <c r="AM448"/>
  <c r="AP448" s="1"/>
  <c r="AM449"/>
  <c r="AP449" s="1"/>
  <c r="AM450"/>
  <c r="AP450" s="1"/>
  <c r="AM451"/>
  <c r="AP451" s="1"/>
  <c r="AM452"/>
  <c r="AP452" s="1"/>
  <c r="AM453"/>
  <c r="AP453" s="1"/>
  <c r="AM454"/>
  <c r="AP454" s="1"/>
  <c r="AM455"/>
  <c r="AP455" s="1"/>
  <c r="AM456"/>
  <c r="AP456" s="1"/>
  <c r="AM457"/>
  <c r="AP457" s="1"/>
  <c r="AM458"/>
  <c r="AP458" s="1"/>
  <c r="AM459"/>
  <c r="AP459" s="1"/>
  <c r="AM460"/>
  <c r="AP460" s="1"/>
  <c r="AM461"/>
  <c r="AP461" s="1"/>
  <c r="AM462"/>
  <c r="AP462" s="1"/>
  <c r="AM463"/>
  <c r="AP463" s="1"/>
  <c r="AM464"/>
  <c r="AP464" s="1"/>
  <c r="AM465"/>
  <c r="AP465" s="1"/>
  <c r="AM466"/>
  <c r="AP466" s="1"/>
  <c r="AM467"/>
  <c r="AP467" s="1"/>
  <c r="AM468"/>
  <c r="AP468" s="1"/>
  <c r="AM469"/>
  <c r="AP469" s="1"/>
  <c r="AM470"/>
  <c r="AP470" s="1"/>
  <c r="AM471"/>
  <c r="AP471" s="1"/>
  <c r="AM472"/>
  <c r="AP472" s="1"/>
  <c r="AM473"/>
  <c r="AP473" s="1"/>
  <c r="AM474"/>
  <c r="AP474" s="1"/>
  <c r="AM475"/>
  <c r="AP475" s="1"/>
  <c r="AM476"/>
  <c r="AP476" s="1"/>
  <c r="AM477"/>
  <c r="AP477" s="1"/>
  <c r="AM478"/>
  <c r="AP478" s="1"/>
  <c r="AM479"/>
  <c r="AP479" s="1"/>
  <c r="AM480"/>
  <c r="AP480" s="1"/>
  <c r="AM481"/>
  <c r="AP481" s="1"/>
  <c r="AM482"/>
  <c r="AP482" s="1"/>
  <c r="AM483"/>
  <c r="AP483" s="1"/>
  <c r="AM484"/>
  <c r="AP484" s="1"/>
  <c r="AM485"/>
  <c r="AP485" s="1"/>
  <c r="AM486"/>
  <c r="AP486" s="1"/>
  <c r="AM487"/>
  <c r="AP487" s="1"/>
  <c r="AM488"/>
  <c r="AP488" s="1"/>
  <c r="AM489"/>
  <c r="AP489" s="1"/>
  <c r="AM490"/>
  <c r="AP490" s="1"/>
  <c r="AM491"/>
  <c r="AP491" s="1"/>
  <c r="AM492"/>
  <c r="AP492" s="1"/>
  <c r="AM493"/>
  <c r="AP493" s="1"/>
  <c r="AM494"/>
  <c r="AP494" s="1"/>
  <c r="AM495"/>
  <c r="AP495" s="1"/>
  <c r="AM496"/>
  <c r="AP496" s="1"/>
  <c r="AM497"/>
  <c r="AP497" s="1"/>
  <c r="AM498"/>
  <c r="AP498" s="1"/>
  <c r="AM499"/>
  <c r="AP499" s="1"/>
  <c r="AM500"/>
  <c r="AP500" s="1"/>
  <c r="AM501"/>
  <c r="AP501" s="1"/>
  <c r="AM502"/>
  <c r="AP502" s="1"/>
  <c r="AM503"/>
  <c r="AP503" s="1"/>
  <c r="AM504"/>
  <c r="AP504" s="1"/>
  <c r="AM505"/>
  <c r="AP505" s="1"/>
  <c r="AM506"/>
  <c r="AP506" s="1"/>
  <c r="AM507"/>
  <c r="AP507" s="1"/>
  <c r="AM508"/>
  <c r="AP508" s="1"/>
  <c r="AM509"/>
  <c r="AP509" s="1"/>
  <c r="AM510"/>
  <c r="AP510" s="1"/>
  <c r="AM511"/>
  <c r="AP511" s="1"/>
  <c r="AM512"/>
  <c r="AP512" s="1"/>
  <c r="AM513"/>
  <c r="AP513" s="1"/>
  <c r="AM514"/>
  <c r="AP514" s="1"/>
  <c r="AM515"/>
  <c r="AP515" s="1"/>
  <c r="AM516"/>
  <c r="AP516" s="1"/>
  <c r="AM517"/>
  <c r="AP517" s="1"/>
  <c r="AM518"/>
  <c r="AP518" s="1"/>
  <c r="AM519"/>
  <c r="AP519" s="1"/>
  <c r="AM520"/>
  <c r="AP520" s="1"/>
  <c r="AM521"/>
  <c r="AP521" s="1"/>
  <c r="AM522"/>
  <c r="AP522" s="1"/>
  <c r="AM523"/>
  <c r="AP523" s="1"/>
  <c r="AM524"/>
  <c r="AP524" s="1"/>
  <c r="AM525"/>
  <c r="AP525" s="1"/>
  <c r="AM526"/>
  <c r="AP526" s="1"/>
  <c r="AM527"/>
  <c r="AP527" s="1"/>
  <c r="AM528"/>
  <c r="AP528" s="1"/>
  <c r="AM8"/>
  <c r="AP8" s="1"/>
  <c r="AM9"/>
  <c r="AP9" s="1"/>
  <c r="AM10"/>
  <c r="AP10" s="1"/>
  <c r="AM11"/>
  <c r="AP11" s="1"/>
  <c r="AM12"/>
  <c r="AP12" s="1"/>
  <c r="AM13"/>
  <c r="AP13" s="1"/>
  <c r="AM14"/>
  <c r="AP14" s="1"/>
  <c r="AM15"/>
  <c r="AP15" s="1"/>
  <c r="AM16"/>
  <c r="AP16" s="1"/>
  <c r="AM17"/>
  <c r="AP17" s="1"/>
  <c r="AM18"/>
  <c r="AP18" s="1"/>
  <c r="AM19"/>
  <c r="AP19" s="1"/>
  <c r="AM20"/>
  <c r="AP20" s="1"/>
  <c r="AM21"/>
  <c r="AP21" s="1"/>
  <c r="AM22"/>
  <c r="AP22" s="1"/>
  <c r="AM23"/>
  <c r="AP23" s="1"/>
  <c r="AM24"/>
  <c r="AP24" s="1"/>
  <c r="AM25"/>
  <c r="AP25" s="1"/>
  <c r="AM26"/>
  <c r="AP26" s="1"/>
  <c r="AM27"/>
  <c r="AP27" s="1"/>
  <c r="AM28"/>
  <c r="AP28" s="1"/>
  <c r="AM29"/>
  <c r="AP29" s="1"/>
  <c r="AM30"/>
  <c r="AP30" s="1"/>
  <c r="AM31"/>
  <c r="AP31" s="1"/>
  <c r="AM32"/>
  <c r="AP32" s="1"/>
  <c r="AM33"/>
  <c r="AP33" s="1"/>
  <c r="AM34"/>
  <c r="AP34" s="1"/>
  <c r="AM35"/>
  <c r="AP35" s="1"/>
  <c r="AM36"/>
  <c r="AP36" s="1"/>
  <c r="AM37"/>
  <c r="AP37" s="1"/>
  <c r="AM38"/>
  <c r="AP38" s="1"/>
  <c r="AM39"/>
  <c r="AP39" s="1"/>
  <c r="AM40"/>
  <c r="AP40" s="1"/>
  <c r="AM41"/>
  <c r="AP41" s="1"/>
  <c r="AM42"/>
  <c r="AP42" s="1"/>
  <c r="AM43"/>
  <c r="AP43" s="1"/>
  <c r="AM44"/>
  <c r="AP44" s="1"/>
  <c r="AM45"/>
  <c r="AP45" s="1"/>
  <c r="AM46"/>
  <c r="AP46" s="1"/>
  <c r="AM47"/>
  <c r="AP47" s="1"/>
  <c r="AM48"/>
  <c r="AP48" s="1"/>
  <c r="AM49"/>
  <c r="AP49" s="1"/>
  <c r="AP50"/>
  <c r="AP51"/>
  <c r="AP52"/>
  <c r="AP53"/>
  <c r="AP54"/>
  <c r="AP55"/>
  <c r="AP56"/>
  <c r="AP57"/>
  <c r="AM58"/>
  <c r="AP58" s="1"/>
  <c r="AM59"/>
  <c r="AP59" s="1"/>
  <c r="AM60"/>
  <c r="AP60" s="1"/>
  <c r="AP61"/>
  <c r="AP62"/>
  <c r="AP64"/>
  <c r="AP65"/>
  <c r="AP66"/>
  <c r="AP67"/>
  <c r="AP68"/>
  <c r="AP69"/>
  <c r="AP70"/>
  <c r="AP71"/>
  <c r="AP72"/>
  <c r="AP73"/>
  <c r="AP74"/>
  <c r="AP75"/>
  <c r="AP76"/>
  <c r="AP77"/>
  <c r="AP78"/>
  <c r="AP79"/>
  <c r="AP80"/>
  <c r="AP81"/>
  <c r="AP82"/>
  <c r="AP83"/>
  <c r="AP84"/>
  <c r="AP85"/>
  <c r="AP86"/>
  <c r="AP87"/>
  <c r="AP88"/>
  <c r="AP89"/>
  <c r="AP90"/>
  <c r="AP91"/>
  <c r="AP92"/>
  <c r="AP93"/>
  <c r="AP94"/>
  <c r="AP95"/>
  <c r="AP96"/>
  <c r="AP97"/>
  <c r="AP99"/>
  <c r="AP100"/>
  <c r="AP101"/>
  <c r="AP102"/>
  <c r="AP103"/>
  <c r="AP104"/>
  <c r="AP105"/>
  <c r="AP106"/>
  <c r="AP107"/>
  <c r="AP108"/>
  <c r="AP109"/>
  <c r="AP110"/>
  <c r="AP111"/>
  <c r="AP112"/>
  <c r="AP113"/>
  <c r="AP114"/>
  <c r="AP115"/>
  <c r="AP116"/>
  <c r="AP117"/>
  <c r="AP118"/>
  <c r="AP119"/>
  <c r="AP120"/>
  <c r="AP121"/>
  <c r="AP122"/>
  <c r="AP123"/>
  <c r="AP124"/>
  <c r="AP125"/>
  <c r="AP126"/>
  <c r="AP127"/>
  <c r="AP128"/>
  <c r="AP129"/>
  <c r="AP130"/>
  <c r="AP131"/>
  <c r="AP132"/>
  <c r="AP133"/>
  <c r="AP134"/>
  <c r="AP135"/>
  <c r="AP136"/>
  <c r="AP137"/>
  <c r="AP138"/>
  <c r="AP139"/>
  <c r="AP140"/>
  <c r="AP141"/>
  <c r="AP142"/>
  <c r="AP143"/>
  <c r="AP144"/>
  <c r="AP145"/>
  <c r="AP146"/>
  <c r="AP147"/>
  <c r="AP149"/>
  <c r="I208" i="6"/>
  <c r="CN103" i="13"/>
  <c r="CL59"/>
  <c r="CL58"/>
  <c r="DB197"/>
  <c r="DI197"/>
  <c r="DD197"/>
  <c r="J208" i="6"/>
  <c r="CN34" i="13"/>
  <c r="CS58" i="1" l="1"/>
  <c r="CS59"/>
  <c r="CW59" s="1"/>
  <c r="DD197"/>
  <c r="DF197"/>
  <c r="CW34"/>
  <c r="BR358" i="12"/>
  <c r="BQ358"/>
  <c r="BU358"/>
  <c r="BR346"/>
  <c r="BQ346"/>
  <c r="BU346"/>
  <c r="BR334"/>
  <c r="BQ334"/>
  <c r="BU334"/>
  <c r="BR322"/>
  <c r="BQ322"/>
  <c r="BU322"/>
  <c r="BR310"/>
  <c r="BQ310"/>
  <c r="BU310"/>
  <c r="BR298"/>
  <c r="BQ298"/>
  <c r="BU298"/>
  <c r="BR282"/>
  <c r="BQ282"/>
  <c r="BU282"/>
  <c r="BR274"/>
  <c r="BQ274"/>
  <c r="BU274"/>
  <c r="BR262"/>
  <c r="BQ262"/>
  <c r="BU262"/>
  <c r="BR250"/>
  <c r="BQ250"/>
  <c r="BU250"/>
  <c r="BR242"/>
  <c r="BQ242"/>
  <c r="BU242"/>
  <c r="BR230"/>
  <c r="BQ230"/>
  <c r="BU230"/>
  <c r="BR218"/>
  <c r="BQ218"/>
  <c r="BU218"/>
  <c r="BR210"/>
  <c r="BQ210"/>
  <c r="BU210"/>
  <c r="BR198"/>
  <c r="BQ198"/>
  <c r="BU198"/>
  <c r="BR190"/>
  <c r="BQ190"/>
  <c r="BU190"/>
  <c r="BR178"/>
  <c r="BQ178"/>
  <c r="BU178"/>
  <c r="BR166"/>
  <c r="BQ166"/>
  <c r="BU166"/>
  <c r="BR157"/>
  <c r="BQ157"/>
  <c r="BU157"/>
  <c r="BR145"/>
  <c r="BQ145"/>
  <c r="BU145"/>
  <c r="BR133"/>
  <c r="BQ133"/>
  <c r="BU133"/>
  <c r="BR121"/>
  <c r="BU121"/>
  <c r="BQ121"/>
  <c r="BR109"/>
  <c r="BQ109"/>
  <c r="BU109"/>
  <c r="BR101"/>
  <c r="BQ101"/>
  <c r="BU101"/>
  <c r="BR88"/>
  <c r="BQ88"/>
  <c r="BU88"/>
  <c r="BR76"/>
  <c r="BQ76"/>
  <c r="BU76"/>
  <c r="BR64"/>
  <c r="BQ64"/>
  <c r="BU64"/>
  <c r="BR55"/>
  <c r="BQ55"/>
  <c r="BU55"/>
  <c r="BR43"/>
  <c r="BU43"/>
  <c r="BQ43"/>
  <c r="BR31"/>
  <c r="BQ31"/>
  <c r="BU31"/>
  <c r="BR23"/>
  <c r="BQ23"/>
  <c r="BU23"/>
  <c r="BR15"/>
  <c r="BQ15"/>
  <c r="BU15"/>
  <c r="CR524"/>
  <c r="CQ524"/>
  <c r="CU524"/>
  <c r="CR512"/>
  <c r="CQ512"/>
  <c r="CU512"/>
  <c r="CR504"/>
  <c r="CQ504"/>
  <c r="CU504"/>
  <c r="CR492"/>
  <c r="CQ492"/>
  <c r="CU492"/>
  <c r="CR480"/>
  <c r="CQ480"/>
  <c r="CU480"/>
  <c r="CR472"/>
  <c r="CQ472"/>
  <c r="CU472"/>
  <c r="CR460"/>
  <c r="CQ460"/>
  <c r="CU460"/>
  <c r="CR448"/>
  <c r="CQ448"/>
  <c r="CU448"/>
  <c r="CR436"/>
  <c r="CQ436"/>
  <c r="CU436"/>
  <c r="CR428"/>
  <c r="CQ428"/>
  <c r="CU428"/>
  <c r="CR412"/>
  <c r="CQ412"/>
  <c r="CU412"/>
  <c r="CR404"/>
  <c r="CQ404"/>
  <c r="CU404"/>
  <c r="CR392"/>
  <c r="CQ392"/>
  <c r="CU392"/>
  <c r="CR384"/>
  <c r="CQ384"/>
  <c r="CU384"/>
  <c r="CR372"/>
  <c r="CQ372"/>
  <c r="CU372"/>
  <c r="CR363"/>
  <c r="CQ363"/>
  <c r="CU363"/>
  <c r="CR350"/>
  <c r="CU350"/>
  <c r="CQ350"/>
  <c r="CR342"/>
  <c r="CU342"/>
  <c r="CQ342"/>
  <c r="CR330"/>
  <c r="CQ330"/>
  <c r="CU330"/>
  <c r="CR318"/>
  <c r="CU318"/>
  <c r="CQ318"/>
  <c r="CR310"/>
  <c r="CU310"/>
  <c r="CQ310"/>
  <c r="CR302"/>
  <c r="CU302"/>
  <c r="CQ302"/>
  <c r="CR290"/>
  <c r="CU290"/>
  <c r="CQ290"/>
  <c r="CR278"/>
  <c r="CU278"/>
  <c r="CQ278"/>
  <c r="CR270"/>
  <c r="CU270"/>
  <c r="CQ270"/>
  <c r="CR258"/>
  <c r="CU258"/>
  <c r="CQ258"/>
  <c r="CR246"/>
  <c r="CU246"/>
  <c r="CQ246"/>
  <c r="CR234"/>
  <c r="CQ234"/>
  <c r="CU234"/>
  <c r="CR222"/>
  <c r="CU222"/>
  <c r="CQ222"/>
  <c r="CR214"/>
  <c r="CU214"/>
  <c r="CQ214"/>
  <c r="CR202"/>
  <c r="CQ202"/>
  <c r="CU202"/>
  <c r="CR194"/>
  <c r="CU194"/>
  <c r="CQ194"/>
  <c r="CR182"/>
  <c r="CU182"/>
  <c r="CQ182"/>
  <c r="CR170"/>
  <c r="CQ170"/>
  <c r="CU170"/>
  <c r="CR162"/>
  <c r="CU162"/>
  <c r="CQ162"/>
  <c r="CR154"/>
  <c r="CQ154"/>
  <c r="CU154"/>
  <c r="CR146"/>
  <c r="CU146"/>
  <c r="CQ146"/>
  <c r="CR138"/>
  <c r="CQ138"/>
  <c r="CU138"/>
  <c r="CR130"/>
  <c r="CQ130"/>
  <c r="CU130"/>
  <c r="CR122"/>
  <c r="CQ122"/>
  <c r="CU122"/>
  <c r="CR118"/>
  <c r="CU118"/>
  <c r="CQ118"/>
  <c r="CR102"/>
  <c r="CU102"/>
  <c r="CQ102"/>
  <c r="CR98"/>
  <c r="CQ98"/>
  <c r="CU98"/>
  <c r="CR90"/>
  <c r="CU90"/>
  <c r="CQ90"/>
  <c r="CR82"/>
  <c r="CU82"/>
  <c r="CQ82"/>
  <c r="CR74"/>
  <c r="CU74"/>
  <c r="CQ74"/>
  <c r="CR66"/>
  <c r="CU66"/>
  <c r="CQ66"/>
  <c r="CR58"/>
  <c r="CU58"/>
  <c r="CQ58"/>
  <c r="CR50"/>
  <c r="CU50"/>
  <c r="CQ50"/>
  <c r="CR46"/>
  <c r="CQ46"/>
  <c r="CU46"/>
  <c r="CR38"/>
  <c r="CQ38"/>
  <c r="CU38"/>
  <c r="CR30"/>
  <c r="CQ30"/>
  <c r="CU30"/>
  <c r="CR22"/>
  <c r="CQ22"/>
  <c r="CU22"/>
  <c r="CR18"/>
  <c r="CU18"/>
  <c r="CQ18"/>
  <c r="CR10"/>
  <c r="CU10"/>
  <c r="CQ10"/>
  <c r="DR523"/>
  <c r="DQ523"/>
  <c r="DU523"/>
  <c r="DR515"/>
  <c r="DQ515"/>
  <c r="DU515"/>
  <c r="DR507"/>
  <c r="DQ507"/>
  <c r="DU507"/>
  <c r="DR499"/>
  <c r="DQ499"/>
  <c r="DU499"/>
  <c r="DR487"/>
  <c r="DQ487"/>
  <c r="DU487"/>
  <c r="DR479"/>
  <c r="DQ479"/>
  <c r="DU479"/>
  <c r="DR475"/>
  <c r="DQ475"/>
  <c r="DU475"/>
  <c r="DR467"/>
  <c r="DQ467"/>
  <c r="DU467"/>
  <c r="DR459"/>
  <c r="DQ459"/>
  <c r="DU459"/>
  <c r="DR451"/>
  <c r="DQ451"/>
  <c r="DU451"/>
  <c r="DR443"/>
  <c r="DQ443"/>
  <c r="DU443"/>
  <c r="DR435"/>
  <c r="DQ435"/>
  <c r="DU435"/>
  <c r="DR427"/>
  <c r="DQ427"/>
  <c r="DU427"/>
  <c r="DR419"/>
  <c r="DQ419"/>
  <c r="DU419"/>
  <c r="DR411"/>
  <c r="DQ411"/>
  <c r="DU411"/>
  <c r="DR399"/>
  <c r="DQ399"/>
  <c r="DU399"/>
  <c r="DR391"/>
  <c r="DQ391"/>
  <c r="DU391"/>
  <c r="DR383"/>
  <c r="DQ383"/>
  <c r="DU383"/>
  <c r="DR375"/>
  <c r="DQ375"/>
  <c r="DU375"/>
  <c r="DR367"/>
  <c r="DQ367"/>
  <c r="DU367"/>
  <c r="DR360"/>
  <c r="DQ360"/>
  <c r="DU360"/>
  <c r="DR350"/>
  <c r="DQ350"/>
  <c r="DU350"/>
  <c r="DR342"/>
  <c r="DQ342"/>
  <c r="DU342"/>
  <c r="DR334"/>
  <c r="DQ334"/>
  <c r="DU334"/>
  <c r="DR326"/>
  <c r="DQ326"/>
  <c r="DU326"/>
  <c r="DR318"/>
  <c r="DQ318"/>
  <c r="DU318"/>
  <c r="DR310"/>
  <c r="DQ310"/>
  <c r="DU310"/>
  <c r="DR302"/>
  <c r="DQ302"/>
  <c r="DU302"/>
  <c r="DR294"/>
  <c r="DQ294"/>
  <c r="DU294"/>
  <c r="DR286"/>
  <c r="DQ286"/>
  <c r="DU286"/>
  <c r="DR282"/>
  <c r="DQ282"/>
  <c r="DU282"/>
  <c r="DR274"/>
  <c r="DQ274"/>
  <c r="DU274"/>
  <c r="DR266"/>
  <c r="DQ266"/>
  <c r="DU266"/>
  <c r="DR258"/>
  <c r="DQ258"/>
  <c r="DU258"/>
  <c r="DR250"/>
  <c r="DQ250"/>
  <c r="DU250"/>
  <c r="DR242"/>
  <c r="DQ242"/>
  <c r="DU242"/>
  <c r="DR234"/>
  <c r="DQ234"/>
  <c r="DU234"/>
  <c r="DR226"/>
  <c r="DQ226"/>
  <c r="DU226"/>
  <c r="DR218"/>
  <c r="DQ218"/>
  <c r="DU218"/>
  <c r="DR210"/>
  <c r="DQ210"/>
  <c r="DU210"/>
  <c r="DR202"/>
  <c r="DQ202"/>
  <c r="DU202"/>
  <c r="DR194"/>
  <c r="DQ194"/>
  <c r="DU194"/>
  <c r="DR190"/>
  <c r="DQ190"/>
  <c r="DU190"/>
  <c r="DR182"/>
  <c r="DQ182"/>
  <c r="DU182"/>
  <c r="DR174"/>
  <c r="DQ174"/>
  <c r="DU174"/>
  <c r="DR166"/>
  <c r="DQ166"/>
  <c r="DU166"/>
  <c r="DR158"/>
  <c r="DQ158"/>
  <c r="DU158"/>
  <c r="DR150"/>
  <c r="DQ150"/>
  <c r="DU150"/>
  <c r="DR142"/>
  <c r="DQ142"/>
  <c r="DU142"/>
  <c r="DR134"/>
  <c r="DQ134"/>
  <c r="DU134"/>
  <c r="DR126"/>
  <c r="DQ126"/>
  <c r="DU126"/>
  <c r="DR122"/>
  <c r="DQ122"/>
  <c r="DU122"/>
  <c r="DR114"/>
  <c r="DQ114"/>
  <c r="DU114"/>
  <c r="DR102"/>
  <c r="DQ102"/>
  <c r="DU102"/>
  <c r="DR94"/>
  <c r="DQ94"/>
  <c r="DU94"/>
  <c r="DR86"/>
  <c r="DQ86"/>
  <c r="DU86"/>
  <c r="DR78"/>
  <c r="DQ78"/>
  <c r="DU78"/>
  <c r="DR70"/>
  <c r="DQ70"/>
  <c r="DU70"/>
  <c r="DR62"/>
  <c r="DQ62"/>
  <c r="DU62"/>
  <c r="DR58"/>
  <c r="DQ58"/>
  <c r="DU58"/>
  <c r="DR50"/>
  <c r="DQ50"/>
  <c r="DU50"/>
  <c r="DR42"/>
  <c r="DQ42"/>
  <c r="DU42"/>
  <c r="DR34"/>
  <c r="DQ34"/>
  <c r="DU34"/>
  <c r="DR26"/>
  <c r="DQ26"/>
  <c r="DU26"/>
  <c r="DR18"/>
  <c r="DQ18"/>
  <c r="DU18"/>
  <c r="DR10"/>
  <c r="DQ10"/>
  <c r="DU10"/>
  <c r="ER523"/>
  <c r="EQ523"/>
  <c r="EU523"/>
  <c r="ER515"/>
  <c r="EQ515"/>
  <c r="EU515"/>
  <c r="ER507"/>
  <c r="EQ507"/>
  <c r="EU507"/>
  <c r="ER499"/>
  <c r="EQ499"/>
  <c r="EU499"/>
  <c r="ER491"/>
  <c r="EQ491"/>
  <c r="EU491"/>
  <c r="ER487"/>
  <c r="EQ487"/>
  <c r="EU487"/>
  <c r="ER479"/>
  <c r="EQ479"/>
  <c r="EU479"/>
  <c r="ER471"/>
  <c r="EQ471"/>
  <c r="EU471"/>
  <c r="ER463"/>
  <c r="EQ463"/>
  <c r="EU463"/>
  <c r="ER455"/>
  <c r="EQ455"/>
  <c r="EU455"/>
  <c r="ER447"/>
  <c r="EQ447"/>
  <c r="EU447"/>
  <c r="ER439"/>
  <c r="EQ439"/>
  <c r="EU439"/>
  <c r="ER431"/>
  <c r="EQ431"/>
  <c r="EU431"/>
  <c r="ER423"/>
  <c r="EQ423"/>
  <c r="EU423"/>
  <c r="ER411"/>
  <c r="EQ411"/>
  <c r="EU411"/>
  <c r="ER403"/>
  <c r="EQ403"/>
  <c r="EU403"/>
  <c r="ER395"/>
  <c r="EQ395"/>
  <c r="EU395"/>
  <c r="ER387"/>
  <c r="EQ387"/>
  <c r="EU387"/>
  <c r="ER379"/>
  <c r="EQ379"/>
  <c r="EU379"/>
  <c r="ER367"/>
  <c r="EQ367"/>
  <c r="EU367"/>
  <c r="ER359"/>
  <c r="EQ359"/>
  <c r="EU359"/>
  <c r="ER355"/>
  <c r="EQ355"/>
  <c r="EU355"/>
  <c r="ER347"/>
  <c r="EQ347"/>
  <c r="EU347"/>
  <c r="ER339"/>
  <c r="EQ339"/>
  <c r="EU339"/>
  <c r="ER331"/>
  <c r="EQ331"/>
  <c r="EU331"/>
  <c r="ER323"/>
  <c r="EQ323"/>
  <c r="EU323"/>
  <c r="ER315"/>
  <c r="EQ315"/>
  <c r="EU315"/>
  <c r="ER299"/>
  <c r="EQ299"/>
  <c r="EU299"/>
  <c r="ER263"/>
  <c r="EQ263"/>
  <c r="EU263"/>
  <c r="ER231"/>
  <c r="EQ231"/>
  <c r="EU231"/>
  <c r="ER223"/>
  <c r="EQ223"/>
  <c r="EU223"/>
  <c r="ER219"/>
  <c r="EQ219"/>
  <c r="EU219"/>
  <c r="ER211"/>
  <c r="EQ211"/>
  <c r="EU211"/>
  <c r="ER203"/>
  <c r="EQ203"/>
  <c r="EU203"/>
  <c r="ER199"/>
  <c r="EQ199"/>
  <c r="EU199"/>
  <c r="ER191"/>
  <c r="EQ191"/>
  <c r="EU191"/>
  <c r="ER183"/>
  <c r="EQ183"/>
  <c r="EU183"/>
  <c r="ER179"/>
  <c r="EQ179"/>
  <c r="EU179"/>
  <c r="ER171"/>
  <c r="EQ171"/>
  <c r="EU171"/>
  <c r="ER167"/>
  <c r="EQ167"/>
  <c r="EU167"/>
  <c r="ER159"/>
  <c r="EQ159"/>
  <c r="EU159"/>
  <c r="ER143"/>
  <c r="EQ143"/>
  <c r="EU143"/>
  <c r="ER107"/>
  <c r="EQ107"/>
  <c r="EU107"/>
  <c r="ER103"/>
  <c r="EQ103"/>
  <c r="EU103"/>
  <c r="ER95"/>
  <c r="EQ95"/>
  <c r="EU95"/>
  <c r="ER87"/>
  <c r="EQ87"/>
  <c r="EU87"/>
  <c r="ER83"/>
  <c r="EQ83"/>
  <c r="EU83"/>
  <c r="ER75"/>
  <c r="EQ75"/>
  <c r="EU75"/>
  <c r="ER67"/>
  <c r="EQ67"/>
  <c r="EU67"/>
  <c r="ER59"/>
  <c r="EQ59"/>
  <c r="EU59"/>
  <c r="ER51"/>
  <c r="EQ51"/>
  <c r="EU51"/>
  <c r="ER43"/>
  <c r="EQ43"/>
  <c r="EU43"/>
  <c r="ER39"/>
  <c r="EQ39"/>
  <c r="EU39"/>
  <c r="ER31"/>
  <c r="EQ31"/>
  <c r="EU31"/>
  <c r="ER23"/>
  <c r="EQ23"/>
  <c r="EU23"/>
  <c r="ER11"/>
  <c r="EQ11"/>
  <c r="EU11"/>
  <c r="AR149"/>
  <c r="AQ149"/>
  <c r="AU149"/>
  <c r="AR144"/>
  <c r="AQ144"/>
  <c r="AU144"/>
  <c r="AR140"/>
  <c r="AQ140"/>
  <c r="AU140"/>
  <c r="AR136"/>
  <c r="AQ136"/>
  <c r="AU136"/>
  <c r="AR132"/>
  <c r="AQ132"/>
  <c r="AU132"/>
  <c r="AR128"/>
  <c r="AQ128"/>
  <c r="AU128"/>
  <c r="AR124"/>
  <c r="AQ124"/>
  <c r="AU124"/>
  <c r="AR120"/>
  <c r="AQ120"/>
  <c r="AU120"/>
  <c r="AR116"/>
  <c r="AQ116"/>
  <c r="AU116"/>
  <c r="AR112"/>
  <c r="AQ112"/>
  <c r="AU112"/>
  <c r="AR108"/>
  <c r="AQ108"/>
  <c r="AU108"/>
  <c r="AR104"/>
  <c r="AQ104"/>
  <c r="AU104"/>
  <c r="AR100"/>
  <c r="AQ100"/>
  <c r="AU100"/>
  <c r="AR95"/>
  <c r="AQ95"/>
  <c r="AU95"/>
  <c r="AR91"/>
  <c r="AQ91"/>
  <c r="AU91"/>
  <c r="AR87"/>
  <c r="AU87"/>
  <c r="AQ87"/>
  <c r="AR83"/>
  <c r="AQ83"/>
  <c r="AU83"/>
  <c r="AR79"/>
  <c r="AU79"/>
  <c r="AQ79"/>
  <c r="AR75"/>
  <c r="AQ75"/>
  <c r="AU75"/>
  <c r="AR71"/>
  <c r="AQ71"/>
  <c r="AU71"/>
  <c r="AR67"/>
  <c r="AQ67"/>
  <c r="AU67"/>
  <c r="AR62"/>
  <c r="AQ62"/>
  <c r="AU62"/>
  <c r="AR58"/>
  <c r="AQ58"/>
  <c r="AU58"/>
  <c r="AR54"/>
  <c r="AQ54"/>
  <c r="AU54"/>
  <c r="AR50"/>
  <c r="AQ50"/>
  <c r="AU50"/>
  <c r="AR46"/>
  <c r="AQ46"/>
  <c r="AU46"/>
  <c r="AR42"/>
  <c r="AQ42"/>
  <c r="AU42"/>
  <c r="AR38"/>
  <c r="AQ38"/>
  <c r="AU38"/>
  <c r="AR34"/>
  <c r="AQ34"/>
  <c r="AU34"/>
  <c r="AR30"/>
  <c r="AQ30"/>
  <c r="AU30"/>
  <c r="AR26"/>
  <c r="AQ26"/>
  <c r="AU26"/>
  <c r="AR22"/>
  <c r="AQ22"/>
  <c r="AU22"/>
  <c r="AR18"/>
  <c r="AQ18"/>
  <c r="AU18"/>
  <c r="AR14"/>
  <c r="AQ14"/>
  <c r="AU14"/>
  <c r="AR10"/>
  <c r="AQ10"/>
  <c r="AU10"/>
  <c r="AR527"/>
  <c r="AQ527"/>
  <c r="AU527"/>
  <c r="AR523"/>
  <c r="AQ523"/>
  <c r="AU523"/>
  <c r="AR519"/>
  <c r="AQ519"/>
  <c r="AU519"/>
  <c r="AR515"/>
  <c r="AQ515"/>
  <c r="AU515"/>
  <c r="AR511"/>
  <c r="AQ511"/>
  <c r="AU511"/>
  <c r="AR507"/>
  <c r="AQ507"/>
  <c r="AU507"/>
  <c r="AR503"/>
  <c r="AQ503"/>
  <c r="AU503"/>
  <c r="AR499"/>
  <c r="AQ499"/>
  <c r="AU499"/>
  <c r="AR495"/>
  <c r="AQ495"/>
  <c r="AU495"/>
  <c r="AR491"/>
  <c r="AQ491"/>
  <c r="AU491"/>
  <c r="AR487"/>
  <c r="AQ487"/>
  <c r="AU487"/>
  <c r="AR483"/>
  <c r="AQ483"/>
  <c r="AU483"/>
  <c r="AR479"/>
  <c r="AQ479"/>
  <c r="AU479"/>
  <c r="AR475"/>
  <c r="AQ475"/>
  <c r="AU475"/>
  <c r="AR471"/>
  <c r="AQ471"/>
  <c r="AU471"/>
  <c r="AR467"/>
  <c r="AQ467"/>
  <c r="AU467"/>
  <c r="AR463"/>
  <c r="AQ463"/>
  <c r="AU463"/>
  <c r="AR459"/>
  <c r="AQ459"/>
  <c r="AU459"/>
  <c r="AR455"/>
  <c r="AQ455"/>
  <c r="AU455"/>
  <c r="AR451"/>
  <c r="AQ451"/>
  <c r="AU451"/>
  <c r="AR447"/>
  <c r="AQ447"/>
  <c r="AU447"/>
  <c r="AR443"/>
  <c r="AQ443"/>
  <c r="AU443"/>
  <c r="AR439"/>
  <c r="AQ439"/>
  <c r="AU439"/>
  <c r="AR435"/>
  <c r="AQ435"/>
  <c r="AU435"/>
  <c r="AR431"/>
  <c r="AQ431"/>
  <c r="AU431"/>
  <c r="AR427"/>
  <c r="AQ427"/>
  <c r="AU427"/>
  <c r="AR423"/>
  <c r="AQ423"/>
  <c r="AU423"/>
  <c r="AR419"/>
  <c r="AQ419"/>
  <c r="AU419"/>
  <c r="AR415"/>
  <c r="AQ415"/>
  <c r="AU415"/>
  <c r="AR411"/>
  <c r="AQ411"/>
  <c r="AU411"/>
  <c r="AR407"/>
  <c r="AQ407"/>
  <c r="AU407"/>
  <c r="AR403"/>
  <c r="AQ403"/>
  <c r="AU403"/>
  <c r="AR399"/>
  <c r="AQ399"/>
  <c r="AU399"/>
  <c r="AR395"/>
  <c r="AQ395"/>
  <c r="AU395"/>
  <c r="AR391"/>
  <c r="AQ391"/>
  <c r="AU391"/>
  <c r="AR387"/>
  <c r="AQ387"/>
  <c r="AU387"/>
  <c r="AR383"/>
  <c r="AQ383"/>
  <c r="AU383"/>
  <c r="AR379"/>
  <c r="AQ379"/>
  <c r="AU379"/>
  <c r="AR375"/>
  <c r="AQ375"/>
  <c r="AU375"/>
  <c r="AR371"/>
  <c r="AQ371"/>
  <c r="AU371"/>
  <c r="AR367"/>
  <c r="AQ367"/>
  <c r="AU367"/>
  <c r="AR363"/>
  <c r="AQ363"/>
  <c r="AU363"/>
  <c r="AR359"/>
  <c r="AQ359"/>
  <c r="AU359"/>
  <c r="AR355"/>
  <c r="AQ355"/>
  <c r="AU355"/>
  <c r="AR351"/>
  <c r="AQ351"/>
  <c r="AU351"/>
  <c r="AR347"/>
  <c r="AQ347"/>
  <c r="AU347"/>
  <c r="AR343"/>
  <c r="AQ343"/>
  <c r="AU343"/>
  <c r="AR338"/>
  <c r="AQ338"/>
  <c r="AU338"/>
  <c r="AR334"/>
  <c r="AQ334"/>
  <c r="AU334"/>
  <c r="AR330"/>
  <c r="AQ330"/>
  <c r="AU330"/>
  <c r="AR326"/>
  <c r="AQ326"/>
  <c r="AU326"/>
  <c r="AR322"/>
  <c r="AQ322"/>
  <c r="AU322"/>
  <c r="AR318"/>
  <c r="AQ318"/>
  <c r="AU318"/>
  <c r="AR314"/>
  <c r="AQ314"/>
  <c r="AU314"/>
  <c r="AR310"/>
  <c r="AQ310"/>
  <c r="AU310"/>
  <c r="AR306"/>
  <c r="AQ306"/>
  <c r="AU306"/>
  <c r="AR302"/>
  <c r="AQ302"/>
  <c r="AU302"/>
  <c r="AR298"/>
  <c r="AQ298"/>
  <c r="AU298"/>
  <c r="AR294"/>
  <c r="AQ294"/>
  <c r="AU294"/>
  <c r="AR290"/>
  <c r="AQ290"/>
  <c r="AU290"/>
  <c r="AR286"/>
  <c r="AQ286"/>
  <c r="AU286"/>
  <c r="AR282"/>
  <c r="AQ282"/>
  <c r="AU282"/>
  <c r="AR278"/>
  <c r="AQ278"/>
  <c r="AU278"/>
  <c r="AR274"/>
  <c r="AQ274"/>
  <c r="AU274"/>
  <c r="AR270"/>
  <c r="AQ270"/>
  <c r="AU270"/>
  <c r="AR266"/>
  <c r="AQ266"/>
  <c r="AU266"/>
  <c r="AR262"/>
  <c r="AQ262"/>
  <c r="AU262"/>
  <c r="AR258"/>
  <c r="AQ258"/>
  <c r="AU258"/>
  <c r="AR254"/>
  <c r="AQ254"/>
  <c r="AU254"/>
  <c r="AR250"/>
  <c r="AQ250"/>
  <c r="AU250"/>
  <c r="AR246"/>
  <c r="AQ246"/>
  <c r="AU246"/>
  <c r="AQ242"/>
  <c r="AR242"/>
  <c r="AU242"/>
  <c r="AR238"/>
  <c r="AQ238"/>
  <c r="AU238"/>
  <c r="AR234"/>
  <c r="AQ234"/>
  <c r="AU234"/>
  <c r="AR230"/>
  <c r="AQ230"/>
  <c r="AU230"/>
  <c r="AR226"/>
  <c r="AQ226"/>
  <c r="AU226"/>
  <c r="AR222"/>
  <c r="AQ222"/>
  <c r="AU222"/>
  <c r="AR218"/>
  <c r="AQ218"/>
  <c r="AU218"/>
  <c r="AR214"/>
  <c r="AQ214"/>
  <c r="AU214"/>
  <c r="AR210"/>
  <c r="AQ210"/>
  <c r="AU210"/>
  <c r="AR206"/>
  <c r="AQ206"/>
  <c r="AU206"/>
  <c r="AR202"/>
  <c r="AQ202"/>
  <c r="AU202"/>
  <c r="AR198"/>
  <c r="AQ198"/>
  <c r="AU198"/>
  <c r="AR194"/>
  <c r="AQ194"/>
  <c r="AU194"/>
  <c r="AR190"/>
  <c r="AQ190"/>
  <c r="AU190"/>
  <c r="AR186"/>
  <c r="AQ186"/>
  <c r="AU186"/>
  <c r="AR182"/>
  <c r="AQ182"/>
  <c r="AU182"/>
  <c r="AR178"/>
  <c r="AQ178"/>
  <c r="AU178"/>
  <c r="AR174"/>
  <c r="AQ174"/>
  <c r="AU174"/>
  <c r="AR170"/>
  <c r="AQ170"/>
  <c r="AU170"/>
  <c r="AR166"/>
  <c r="AQ166"/>
  <c r="AU166"/>
  <c r="AR161"/>
  <c r="AQ161"/>
  <c r="AU161"/>
  <c r="AR157"/>
  <c r="AQ157"/>
  <c r="AU157"/>
  <c r="AR153"/>
  <c r="AQ153"/>
  <c r="AU153"/>
  <c r="BR8"/>
  <c r="BQ8"/>
  <c r="BU8"/>
  <c r="BR525"/>
  <c r="BQ525"/>
  <c r="BU525"/>
  <c r="BR521"/>
  <c r="BQ521"/>
  <c r="BU521"/>
  <c r="BR517"/>
  <c r="BQ517"/>
  <c r="BU517"/>
  <c r="BR513"/>
  <c r="BU513"/>
  <c r="BQ513"/>
  <c r="BR509"/>
  <c r="BQ509"/>
  <c r="BU509"/>
  <c r="BR505"/>
  <c r="BU505"/>
  <c r="BQ505"/>
  <c r="BR501"/>
  <c r="BQ501"/>
  <c r="BU501"/>
  <c r="BR497"/>
  <c r="BQ497"/>
  <c r="BU497"/>
  <c r="BR493"/>
  <c r="BQ493"/>
  <c r="BU493"/>
  <c r="BR489"/>
  <c r="BU489"/>
  <c r="BQ489"/>
  <c r="BR485"/>
  <c r="BQ485"/>
  <c r="BU485"/>
  <c r="BR481"/>
  <c r="BU481"/>
  <c r="BQ481"/>
  <c r="BR477"/>
  <c r="BQ477"/>
  <c r="BU477"/>
  <c r="BR473"/>
  <c r="BU473"/>
  <c r="BQ473"/>
  <c r="BR469"/>
  <c r="BQ469"/>
  <c r="BU469"/>
  <c r="BR465"/>
  <c r="BQ465"/>
  <c r="BU465"/>
  <c r="BR461"/>
  <c r="BQ461"/>
  <c r="BU461"/>
  <c r="BR457"/>
  <c r="BU457"/>
  <c r="BQ457"/>
  <c r="BR453"/>
  <c r="BQ453"/>
  <c r="BU453"/>
  <c r="BR449"/>
  <c r="BU449"/>
  <c r="BQ449"/>
  <c r="BR445"/>
  <c r="BQ445"/>
  <c r="BU445"/>
  <c r="BR441"/>
  <c r="BU441"/>
  <c r="BQ441"/>
  <c r="BR437"/>
  <c r="BQ437"/>
  <c r="BU437"/>
  <c r="BR433"/>
  <c r="BQ433"/>
  <c r="BU433"/>
  <c r="BR429"/>
  <c r="BQ429"/>
  <c r="BU429"/>
  <c r="BR425"/>
  <c r="BQ425"/>
  <c r="BU425"/>
  <c r="BR421"/>
  <c r="BQ421"/>
  <c r="BU421"/>
  <c r="BR417"/>
  <c r="BU417"/>
  <c r="BQ417"/>
  <c r="BR413"/>
  <c r="BQ413"/>
  <c r="BU413"/>
  <c r="BR409"/>
  <c r="BU409"/>
  <c r="BQ409"/>
  <c r="BR405"/>
  <c r="BQ405"/>
  <c r="BU405"/>
  <c r="BR401"/>
  <c r="BQ401"/>
  <c r="BU401"/>
  <c r="BR397"/>
  <c r="BQ397"/>
  <c r="BU397"/>
  <c r="BR393"/>
  <c r="BQ393"/>
  <c r="BU393"/>
  <c r="BR389"/>
  <c r="BQ389"/>
  <c r="BU389"/>
  <c r="BR385"/>
  <c r="BU385"/>
  <c r="BQ385"/>
  <c r="BR381"/>
  <c r="BQ381"/>
  <c r="BU381"/>
  <c r="BR377"/>
  <c r="BU377"/>
  <c r="BQ377"/>
  <c r="BR373"/>
  <c r="BQ373"/>
  <c r="BU373"/>
  <c r="BR369"/>
  <c r="BQ369"/>
  <c r="BU369"/>
  <c r="BR365"/>
  <c r="BQ365"/>
  <c r="BU365"/>
  <c r="BR361"/>
  <c r="BQ361"/>
  <c r="BU361"/>
  <c r="BR357"/>
  <c r="BQ357"/>
  <c r="BU357"/>
  <c r="BR353"/>
  <c r="BU353"/>
  <c r="BQ353"/>
  <c r="BR349"/>
  <c r="BQ349"/>
  <c r="BU349"/>
  <c r="BR345"/>
  <c r="BU345"/>
  <c r="BQ345"/>
  <c r="BR341"/>
  <c r="BQ341"/>
  <c r="BU341"/>
  <c r="BR337"/>
  <c r="BQ337"/>
  <c r="BU337"/>
  <c r="BR333"/>
  <c r="BQ333"/>
  <c r="BU333"/>
  <c r="BR329"/>
  <c r="BQ329"/>
  <c r="BU329"/>
  <c r="BR325"/>
  <c r="BQ325"/>
  <c r="BU325"/>
  <c r="BR321"/>
  <c r="BQ321"/>
  <c r="BU321"/>
  <c r="BR317"/>
  <c r="BQ317"/>
  <c r="BU317"/>
  <c r="BR313"/>
  <c r="BU313"/>
  <c r="BQ313"/>
  <c r="BR309"/>
  <c r="BQ309"/>
  <c r="BU309"/>
  <c r="BR305"/>
  <c r="BQ305"/>
  <c r="BU305"/>
  <c r="BR301"/>
  <c r="BQ301"/>
  <c r="BU301"/>
  <c r="BR297"/>
  <c r="BQ297"/>
  <c r="BU297"/>
  <c r="BR293"/>
  <c r="BQ293"/>
  <c r="BU293"/>
  <c r="BR289"/>
  <c r="BU289"/>
  <c r="BQ289"/>
  <c r="BR285"/>
  <c r="BQ285"/>
  <c r="BU285"/>
  <c r="BR281"/>
  <c r="BQ281"/>
  <c r="BU281"/>
  <c r="BR277"/>
  <c r="BQ277"/>
  <c r="BU277"/>
  <c r="BR273"/>
  <c r="BQ273"/>
  <c r="BU273"/>
  <c r="BR269"/>
  <c r="BQ269"/>
  <c r="BU269"/>
  <c r="BR265"/>
  <c r="BU265"/>
  <c r="BQ265"/>
  <c r="BR261"/>
  <c r="BQ261"/>
  <c r="BU261"/>
  <c r="BR257"/>
  <c r="BU257"/>
  <c r="BQ257"/>
  <c r="BR253"/>
  <c r="BQ253"/>
  <c r="BU253"/>
  <c r="BR249"/>
  <c r="BQ249"/>
  <c r="BU249"/>
  <c r="BR245"/>
  <c r="BQ245"/>
  <c r="BU245"/>
  <c r="BR241"/>
  <c r="BQ241"/>
  <c r="BU241"/>
  <c r="BR237"/>
  <c r="BQ237"/>
  <c r="BU237"/>
  <c r="BR233"/>
  <c r="BQ233"/>
  <c r="BU233"/>
  <c r="BR229"/>
  <c r="BQ229"/>
  <c r="BU229"/>
  <c r="BR225"/>
  <c r="BQ225"/>
  <c r="BU225"/>
  <c r="BR221"/>
  <c r="BQ221"/>
  <c r="BU221"/>
  <c r="BR217"/>
  <c r="BU217"/>
  <c r="BQ217"/>
  <c r="BR213"/>
  <c r="BQ213"/>
  <c r="BU213"/>
  <c r="BR209"/>
  <c r="BQ209"/>
  <c r="BU209"/>
  <c r="BR205"/>
  <c r="BQ205"/>
  <c r="BU205"/>
  <c r="BR201"/>
  <c r="BQ201"/>
  <c r="BU201"/>
  <c r="BR197"/>
  <c r="BQ197"/>
  <c r="BU197"/>
  <c r="BR193"/>
  <c r="BU193"/>
  <c r="BQ193"/>
  <c r="BR189"/>
  <c r="BQ189"/>
  <c r="BU189"/>
  <c r="BR185"/>
  <c r="BU185"/>
  <c r="BQ185"/>
  <c r="BR181"/>
  <c r="BQ181"/>
  <c r="BU181"/>
  <c r="BR177"/>
  <c r="BQ177"/>
  <c r="BU177"/>
  <c r="BR173"/>
  <c r="BQ173"/>
  <c r="BU173"/>
  <c r="BR169"/>
  <c r="BQ169"/>
  <c r="BU169"/>
  <c r="BR164"/>
  <c r="BQ164"/>
  <c r="BU164"/>
  <c r="BR160"/>
  <c r="BQ160"/>
  <c r="BU160"/>
  <c r="BR156"/>
  <c r="BQ156"/>
  <c r="BU156"/>
  <c r="BR152"/>
  <c r="BQ152"/>
  <c r="BU152"/>
  <c r="BR148"/>
  <c r="BQ148"/>
  <c r="BU148"/>
  <c r="BR144"/>
  <c r="BQ144"/>
  <c r="BU144"/>
  <c r="BR140"/>
  <c r="BQ140"/>
  <c r="BU140"/>
  <c r="BR136"/>
  <c r="BQ136"/>
  <c r="BU136"/>
  <c r="BR132"/>
  <c r="BQ132"/>
  <c r="BU132"/>
  <c r="BR128"/>
  <c r="BQ128"/>
  <c r="BU128"/>
  <c r="BR124"/>
  <c r="BQ124"/>
  <c r="BU124"/>
  <c r="BR120"/>
  <c r="BQ120"/>
  <c r="BU120"/>
  <c r="BR116"/>
  <c r="BQ116"/>
  <c r="BU116"/>
  <c r="BR112"/>
  <c r="BQ112"/>
  <c r="BU112"/>
  <c r="BR108"/>
  <c r="BQ108"/>
  <c r="BU108"/>
  <c r="BR104"/>
  <c r="BQ104"/>
  <c r="BU104"/>
  <c r="BR100"/>
  <c r="BQ100"/>
  <c r="BU100"/>
  <c r="BR95"/>
  <c r="BQ95"/>
  <c r="BU95"/>
  <c r="BR91"/>
  <c r="BU91"/>
  <c r="BQ91"/>
  <c r="BR87"/>
  <c r="BQ87"/>
  <c r="BU87"/>
  <c r="BR83"/>
  <c r="BU83"/>
  <c r="BQ83"/>
  <c r="BR79"/>
  <c r="BQ79"/>
  <c r="BU79"/>
  <c r="BR75"/>
  <c r="BU75"/>
  <c r="BQ75"/>
  <c r="BR71"/>
  <c r="BQ71"/>
  <c r="BU71"/>
  <c r="BR67"/>
  <c r="BU67"/>
  <c r="BQ67"/>
  <c r="BR62"/>
  <c r="BQ62"/>
  <c r="BU62"/>
  <c r="BR58"/>
  <c r="BQ58"/>
  <c r="BU58"/>
  <c r="BR54"/>
  <c r="BQ54"/>
  <c r="BU54"/>
  <c r="BR50"/>
  <c r="BQ50"/>
  <c r="BU50"/>
  <c r="BR46"/>
  <c r="BQ46"/>
  <c r="BU46"/>
  <c r="BR42"/>
  <c r="BQ42"/>
  <c r="BU42"/>
  <c r="BR38"/>
  <c r="BQ38"/>
  <c r="BU38"/>
  <c r="BR34"/>
  <c r="BQ34"/>
  <c r="BU34"/>
  <c r="BR30"/>
  <c r="BQ30"/>
  <c r="BU30"/>
  <c r="BR26"/>
  <c r="BQ26"/>
  <c r="BU26"/>
  <c r="BR22"/>
  <c r="BQ22"/>
  <c r="BU22"/>
  <c r="BR18"/>
  <c r="BQ18"/>
  <c r="BU18"/>
  <c r="BR14"/>
  <c r="BQ14"/>
  <c r="BU14"/>
  <c r="BR10"/>
  <c r="BQ10"/>
  <c r="BU10"/>
  <c r="CR527"/>
  <c r="CQ527"/>
  <c r="CU527"/>
  <c r="CR523"/>
  <c r="CQ523"/>
  <c r="CU523"/>
  <c r="CR519"/>
  <c r="CQ519"/>
  <c r="CU519"/>
  <c r="CR515"/>
  <c r="CQ515"/>
  <c r="CU515"/>
  <c r="CR511"/>
  <c r="CQ511"/>
  <c r="CU511"/>
  <c r="CR507"/>
  <c r="CQ507"/>
  <c r="CU507"/>
  <c r="CR503"/>
  <c r="CQ503"/>
  <c r="CU503"/>
  <c r="CR499"/>
  <c r="CQ499"/>
  <c r="CU499"/>
  <c r="CR495"/>
  <c r="CQ495"/>
  <c r="CU495"/>
  <c r="CR491"/>
  <c r="CQ491"/>
  <c r="CU491"/>
  <c r="CR487"/>
  <c r="CQ487"/>
  <c r="CU487"/>
  <c r="CR483"/>
  <c r="CQ483"/>
  <c r="CU483"/>
  <c r="CR479"/>
  <c r="CQ479"/>
  <c r="CU479"/>
  <c r="CR475"/>
  <c r="CQ475"/>
  <c r="CU475"/>
  <c r="CR471"/>
  <c r="CQ471"/>
  <c r="CU471"/>
  <c r="CR467"/>
  <c r="CQ467"/>
  <c r="CU467"/>
  <c r="CR463"/>
  <c r="CQ463"/>
  <c r="CU463"/>
  <c r="CR459"/>
  <c r="CQ459"/>
  <c r="CU459"/>
  <c r="CR455"/>
  <c r="CQ455"/>
  <c r="CU455"/>
  <c r="CR451"/>
  <c r="CQ451"/>
  <c r="CU451"/>
  <c r="CR447"/>
  <c r="CQ447"/>
  <c r="CU447"/>
  <c r="CR443"/>
  <c r="CQ443"/>
  <c r="CU443"/>
  <c r="CR439"/>
  <c r="CQ439"/>
  <c r="CU439"/>
  <c r="CR435"/>
  <c r="CQ435"/>
  <c r="CU435"/>
  <c r="CR431"/>
  <c r="CQ431"/>
  <c r="CU431"/>
  <c r="CR427"/>
  <c r="CQ427"/>
  <c r="CU427"/>
  <c r="CR423"/>
  <c r="CQ423"/>
  <c r="CU423"/>
  <c r="CR419"/>
  <c r="CQ419"/>
  <c r="CU419"/>
  <c r="CR415"/>
  <c r="CQ415"/>
  <c r="CU415"/>
  <c r="CR411"/>
  <c r="CQ411"/>
  <c r="CU411"/>
  <c r="CR407"/>
  <c r="CQ407"/>
  <c r="CU407"/>
  <c r="CR403"/>
  <c r="CQ403"/>
  <c r="CU403"/>
  <c r="CR399"/>
  <c r="CQ399"/>
  <c r="CU399"/>
  <c r="CR395"/>
  <c r="CQ395"/>
  <c r="CU395"/>
  <c r="CR391"/>
  <c r="CQ391"/>
  <c r="CU391"/>
  <c r="CR387"/>
  <c r="CQ387"/>
  <c r="CU387"/>
  <c r="CR383"/>
  <c r="CQ383"/>
  <c r="CU383"/>
  <c r="CR379"/>
  <c r="CQ379"/>
  <c r="CU379"/>
  <c r="CR375"/>
  <c r="CQ375"/>
  <c r="CU375"/>
  <c r="CR371"/>
  <c r="CQ371"/>
  <c r="CU371"/>
  <c r="CR366"/>
  <c r="CU366"/>
  <c r="CQ366"/>
  <c r="CR362"/>
  <c r="CQ362"/>
  <c r="CU362"/>
  <c r="CR357"/>
  <c r="CQ357"/>
  <c r="CU357"/>
  <c r="CR353"/>
  <c r="CQ353"/>
  <c r="CU353"/>
  <c r="CR349"/>
  <c r="CQ349"/>
  <c r="CU349"/>
  <c r="CR345"/>
  <c r="CQ345"/>
  <c r="CU345"/>
  <c r="CR341"/>
  <c r="CQ341"/>
  <c r="CU341"/>
  <c r="CR337"/>
  <c r="CQ337"/>
  <c r="CU337"/>
  <c r="CR333"/>
  <c r="CQ333"/>
  <c r="CU333"/>
  <c r="CR329"/>
  <c r="CQ329"/>
  <c r="CU329"/>
  <c r="CR325"/>
  <c r="CQ325"/>
  <c r="CU325"/>
  <c r="CR321"/>
  <c r="CQ321"/>
  <c r="CU321"/>
  <c r="CR317"/>
  <c r="CQ317"/>
  <c r="CU317"/>
  <c r="CR313"/>
  <c r="CQ313"/>
  <c r="CU313"/>
  <c r="CR309"/>
  <c r="CQ309"/>
  <c r="CU309"/>
  <c r="CR305"/>
  <c r="CQ305"/>
  <c r="CU305"/>
  <c r="CR301"/>
  <c r="CQ301"/>
  <c r="CU301"/>
  <c r="CR297"/>
  <c r="CQ297"/>
  <c r="CU297"/>
  <c r="CR293"/>
  <c r="CQ293"/>
  <c r="CU293"/>
  <c r="CR289"/>
  <c r="CQ289"/>
  <c r="CU289"/>
  <c r="CR285"/>
  <c r="CQ285"/>
  <c r="CU285"/>
  <c r="CR281"/>
  <c r="CQ281"/>
  <c r="CU281"/>
  <c r="CR277"/>
  <c r="CQ277"/>
  <c r="CU277"/>
  <c r="CR273"/>
  <c r="CQ273"/>
  <c r="CU273"/>
  <c r="CR269"/>
  <c r="CQ269"/>
  <c r="CU269"/>
  <c r="CR265"/>
  <c r="CQ265"/>
  <c r="CU265"/>
  <c r="CR261"/>
  <c r="CQ261"/>
  <c r="CU261"/>
  <c r="CR257"/>
  <c r="CQ257"/>
  <c r="CU257"/>
  <c r="CR253"/>
  <c r="CQ253"/>
  <c r="CU253"/>
  <c r="CR249"/>
  <c r="CQ249"/>
  <c r="CU249"/>
  <c r="CR245"/>
  <c r="CQ245"/>
  <c r="CU245"/>
  <c r="CR241"/>
  <c r="CQ241"/>
  <c r="CU241"/>
  <c r="CR237"/>
  <c r="CQ237"/>
  <c r="CU237"/>
  <c r="CR233"/>
  <c r="CQ233"/>
  <c r="CU233"/>
  <c r="CR229"/>
  <c r="CQ229"/>
  <c r="CU229"/>
  <c r="CR225"/>
  <c r="CQ225"/>
  <c r="CU225"/>
  <c r="CR221"/>
  <c r="CQ221"/>
  <c r="CU221"/>
  <c r="CR217"/>
  <c r="CQ217"/>
  <c r="CU217"/>
  <c r="CR213"/>
  <c r="CQ213"/>
  <c r="CU213"/>
  <c r="CR209"/>
  <c r="CQ209"/>
  <c r="CU209"/>
  <c r="CR205"/>
  <c r="CQ205"/>
  <c r="CU205"/>
  <c r="CR201"/>
  <c r="CQ201"/>
  <c r="CU201"/>
  <c r="CR197"/>
  <c r="CQ197"/>
  <c r="CU197"/>
  <c r="CR193"/>
  <c r="CQ193"/>
  <c r="CU193"/>
  <c r="CR189"/>
  <c r="CQ189"/>
  <c r="CU189"/>
  <c r="CR185"/>
  <c r="CQ185"/>
  <c r="CU185"/>
  <c r="CR181"/>
  <c r="CQ181"/>
  <c r="CU181"/>
  <c r="CR177"/>
  <c r="CQ177"/>
  <c r="CU177"/>
  <c r="CR173"/>
  <c r="CQ173"/>
  <c r="CU173"/>
  <c r="CR169"/>
  <c r="CQ169"/>
  <c r="CU169"/>
  <c r="CR165"/>
  <c r="CQ165"/>
  <c r="CU165"/>
  <c r="CR161"/>
  <c r="CQ161"/>
  <c r="CU161"/>
  <c r="CR157"/>
  <c r="CQ157"/>
  <c r="CU157"/>
  <c r="CR153"/>
  <c r="CQ153"/>
  <c r="CU153"/>
  <c r="CR149"/>
  <c r="CQ149"/>
  <c r="CU149"/>
  <c r="CR145"/>
  <c r="CQ145"/>
  <c r="CU145"/>
  <c r="CR141"/>
  <c r="CQ141"/>
  <c r="CU141"/>
  <c r="CR137"/>
  <c r="CQ137"/>
  <c r="CU137"/>
  <c r="CR133"/>
  <c r="CQ133"/>
  <c r="CU133"/>
  <c r="CR129"/>
  <c r="CU129"/>
  <c r="CQ129"/>
  <c r="CR125"/>
  <c r="CQ125"/>
  <c r="CU125"/>
  <c r="CR121"/>
  <c r="CQ121"/>
  <c r="CU121"/>
  <c r="CR117"/>
  <c r="CQ117"/>
  <c r="CU117"/>
  <c r="CR113"/>
  <c r="CQ113"/>
  <c r="CU113"/>
  <c r="CR109"/>
  <c r="CQ109"/>
  <c r="CU109"/>
  <c r="CR105"/>
  <c r="CQ105"/>
  <c r="CU105"/>
  <c r="CR101"/>
  <c r="CQ101"/>
  <c r="CU101"/>
  <c r="CR97"/>
  <c r="CQ97"/>
  <c r="CU97"/>
  <c r="CR93"/>
  <c r="CQ93"/>
  <c r="CU93"/>
  <c r="CR89"/>
  <c r="CQ89"/>
  <c r="CU89"/>
  <c r="CR85"/>
  <c r="CQ85"/>
  <c r="CU85"/>
  <c r="CR81"/>
  <c r="CQ81"/>
  <c r="CU81"/>
  <c r="CR77"/>
  <c r="CQ77"/>
  <c r="CU77"/>
  <c r="CR73"/>
  <c r="CQ73"/>
  <c r="CU73"/>
  <c r="CR69"/>
  <c r="CQ69"/>
  <c r="CU69"/>
  <c r="CR65"/>
  <c r="CQ65"/>
  <c r="CU65"/>
  <c r="CR61"/>
  <c r="CQ61"/>
  <c r="CU61"/>
  <c r="CR57"/>
  <c r="CQ57"/>
  <c r="CU57"/>
  <c r="CR53"/>
  <c r="CQ53"/>
  <c r="CU53"/>
  <c r="CR49"/>
  <c r="CQ49"/>
  <c r="CU49"/>
  <c r="CR45"/>
  <c r="CQ45"/>
  <c r="CU45"/>
  <c r="CR41"/>
  <c r="CQ41"/>
  <c r="CU41"/>
  <c r="CR37"/>
  <c r="CQ37"/>
  <c r="CU37"/>
  <c r="CR33"/>
  <c r="CQ33"/>
  <c r="CU33"/>
  <c r="CR29"/>
  <c r="CQ29"/>
  <c r="CU29"/>
  <c r="CR25"/>
  <c r="CQ25"/>
  <c r="CU25"/>
  <c r="CR21"/>
  <c r="CQ21"/>
  <c r="CU21"/>
  <c r="CR17"/>
  <c r="CQ17"/>
  <c r="CU17"/>
  <c r="CR13"/>
  <c r="CQ13"/>
  <c r="CU13"/>
  <c r="CR9"/>
  <c r="CQ9"/>
  <c r="CU9"/>
  <c r="DR526"/>
  <c r="DQ526"/>
  <c r="DU526"/>
  <c r="DR522"/>
  <c r="DQ522"/>
  <c r="DU522"/>
  <c r="DR518"/>
  <c r="DQ518"/>
  <c r="DU518"/>
  <c r="DR514"/>
  <c r="DQ514"/>
  <c r="DU514"/>
  <c r="DR510"/>
  <c r="DQ510"/>
  <c r="DU510"/>
  <c r="DR506"/>
  <c r="DQ506"/>
  <c r="DU506"/>
  <c r="DR502"/>
  <c r="DQ502"/>
  <c r="DU502"/>
  <c r="DR498"/>
  <c r="DQ498"/>
  <c r="DU498"/>
  <c r="DR494"/>
  <c r="DQ494"/>
  <c r="DU494"/>
  <c r="DR490"/>
  <c r="DQ490"/>
  <c r="DU490"/>
  <c r="DR486"/>
  <c r="DQ486"/>
  <c r="DU486"/>
  <c r="DR482"/>
  <c r="DQ482"/>
  <c r="DU482"/>
  <c r="DR478"/>
  <c r="DQ478"/>
  <c r="DU478"/>
  <c r="DR474"/>
  <c r="DQ474"/>
  <c r="DU474"/>
  <c r="DR470"/>
  <c r="DQ470"/>
  <c r="DU470"/>
  <c r="DR466"/>
  <c r="DQ466"/>
  <c r="DU466"/>
  <c r="DR462"/>
  <c r="DQ462"/>
  <c r="DU462"/>
  <c r="DR458"/>
  <c r="DQ458"/>
  <c r="DU458"/>
  <c r="DR454"/>
  <c r="DQ454"/>
  <c r="DU454"/>
  <c r="DR450"/>
  <c r="DQ450"/>
  <c r="DU450"/>
  <c r="DR446"/>
  <c r="DQ446"/>
  <c r="DU446"/>
  <c r="DR442"/>
  <c r="DQ442"/>
  <c r="DU442"/>
  <c r="DR438"/>
  <c r="DQ438"/>
  <c r="DU438"/>
  <c r="DR434"/>
  <c r="DQ434"/>
  <c r="DU434"/>
  <c r="DR430"/>
  <c r="DQ430"/>
  <c r="DU430"/>
  <c r="DR426"/>
  <c r="DQ426"/>
  <c r="DU426"/>
  <c r="DR422"/>
  <c r="DQ422"/>
  <c r="DU422"/>
  <c r="DR418"/>
  <c r="DQ418"/>
  <c r="DU418"/>
  <c r="DR414"/>
  <c r="DQ414"/>
  <c r="DU414"/>
  <c r="DR410"/>
  <c r="DQ410"/>
  <c r="DU410"/>
  <c r="DR406"/>
  <c r="DQ406"/>
  <c r="DU406"/>
  <c r="DR402"/>
  <c r="DQ402"/>
  <c r="DU402"/>
  <c r="DR398"/>
  <c r="DQ398"/>
  <c r="DU398"/>
  <c r="DR394"/>
  <c r="DQ394"/>
  <c r="DU394"/>
  <c r="DR390"/>
  <c r="DQ390"/>
  <c r="DU390"/>
  <c r="DR386"/>
  <c r="DQ386"/>
  <c r="DU386"/>
  <c r="DR382"/>
  <c r="DQ382"/>
  <c r="DU382"/>
  <c r="DR378"/>
  <c r="DQ378"/>
  <c r="DU378"/>
  <c r="DR374"/>
  <c r="DQ374"/>
  <c r="DU374"/>
  <c r="DR370"/>
  <c r="DQ370"/>
  <c r="DU370"/>
  <c r="DR366"/>
  <c r="DQ366"/>
  <c r="DU366"/>
  <c r="DR358"/>
  <c r="DQ358"/>
  <c r="DU358"/>
  <c r="DR353"/>
  <c r="DQ353"/>
  <c r="DU353"/>
  <c r="DR349"/>
  <c r="DQ349"/>
  <c r="DU349"/>
  <c r="DR345"/>
  <c r="DQ345"/>
  <c r="DU345"/>
  <c r="DR341"/>
  <c r="DQ341"/>
  <c r="DU341"/>
  <c r="DR337"/>
  <c r="DU337"/>
  <c r="DQ337"/>
  <c r="DR333"/>
  <c r="DQ333"/>
  <c r="DU333"/>
  <c r="DR329"/>
  <c r="DU329"/>
  <c r="DQ329"/>
  <c r="DR325"/>
  <c r="DQ325"/>
  <c r="DU325"/>
  <c r="DR321"/>
  <c r="DQ321"/>
  <c r="DU321"/>
  <c r="DR317"/>
  <c r="DQ317"/>
  <c r="DU317"/>
  <c r="DR313"/>
  <c r="DQ313"/>
  <c r="DU313"/>
  <c r="DR309"/>
  <c r="DQ309"/>
  <c r="DU309"/>
  <c r="DR305"/>
  <c r="DU305"/>
  <c r="DQ305"/>
  <c r="DR301"/>
  <c r="DQ301"/>
  <c r="DU301"/>
  <c r="DR297"/>
  <c r="DU297"/>
  <c r="DQ297"/>
  <c r="DR293"/>
  <c r="DQ293"/>
  <c r="DU293"/>
  <c r="DR289"/>
  <c r="DQ289"/>
  <c r="DU289"/>
  <c r="DR285"/>
  <c r="DQ285"/>
  <c r="DU285"/>
  <c r="DR281"/>
  <c r="DQ281"/>
  <c r="DU281"/>
  <c r="DR277"/>
  <c r="DQ277"/>
  <c r="DU277"/>
  <c r="DR273"/>
  <c r="DU273"/>
  <c r="DQ273"/>
  <c r="DR269"/>
  <c r="DQ269"/>
  <c r="DU269"/>
  <c r="DR265"/>
  <c r="DU265"/>
  <c r="DQ265"/>
  <c r="DR261"/>
  <c r="DQ261"/>
  <c r="DU261"/>
  <c r="DR257"/>
  <c r="DQ257"/>
  <c r="DU257"/>
  <c r="DR253"/>
  <c r="DQ253"/>
  <c r="DU253"/>
  <c r="DR249"/>
  <c r="DQ249"/>
  <c r="DU249"/>
  <c r="DR245"/>
  <c r="DQ245"/>
  <c r="DU245"/>
  <c r="DR241"/>
  <c r="DU241"/>
  <c r="DQ241"/>
  <c r="DR237"/>
  <c r="DQ237"/>
  <c r="DU237"/>
  <c r="DR233"/>
  <c r="DU233"/>
  <c r="DQ233"/>
  <c r="DR229"/>
  <c r="DQ229"/>
  <c r="DU229"/>
  <c r="DR225"/>
  <c r="DQ225"/>
  <c r="DU225"/>
  <c r="DR221"/>
  <c r="DQ221"/>
  <c r="DU221"/>
  <c r="DR217"/>
  <c r="DQ217"/>
  <c r="DU217"/>
  <c r="DR213"/>
  <c r="DQ213"/>
  <c r="DU213"/>
  <c r="DR209"/>
  <c r="DU209"/>
  <c r="DQ209"/>
  <c r="DR205"/>
  <c r="DQ205"/>
  <c r="DU205"/>
  <c r="DR201"/>
  <c r="DU201"/>
  <c r="DQ201"/>
  <c r="DR197"/>
  <c r="DQ197"/>
  <c r="DU197"/>
  <c r="DR193"/>
  <c r="DQ193"/>
  <c r="DU193"/>
  <c r="DR189"/>
  <c r="DQ189"/>
  <c r="DU189"/>
  <c r="DR185"/>
  <c r="DQ185"/>
  <c r="DU185"/>
  <c r="DR181"/>
  <c r="DQ181"/>
  <c r="DU181"/>
  <c r="DR177"/>
  <c r="DU177"/>
  <c r="DQ177"/>
  <c r="DR173"/>
  <c r="DQ173"/>
  <c r="DU173"/>
  <c r="DR169"/>
  <c r="DU169"/>
  <c r="DQ169"/>
  <c r="DR165"/>
  <c r="DQ165"/>
  <c r="DU165"/>
  <c r="DR161"/>
  <c r="DQ161"/>
  <c r="DU161"/>
  <c r="DR157"/>
  <c r="DQ157"/>
  <c r="DU157"/>
  <c r="DR153"/>
  <c r="DQ153"/>
  <c r="DU153"/>
  <c r="DR149"/>
  <c r="DQ149"/>
  <c r="DU149"/>
  <c r="DR145"/>
  <c r="DU145"/>
  <c r="DQ145"/>
  <c r="DR141"/>
  <c r="DQ141"/>
  <c r="DU141"/>
  <c r="DR137"/>
  <c r="DU137"/>
  <c r="DQ137"/>
  <c r="DR133"/>
  <c r="DQ133"/>
  <c r="DU133"/>
  <c r="DR129"/>
  <c r="DQ129"/>
  <c r="DU129"/>
  <c r="DR125"/>
  <c r="DQ125"/>
  <c r="DU125"/>
  <c r="DR121"/>
  <c r="DQ121"/>
  <c r="DU121"/>
  <c r="DR117"/>
  <c r="DQ117"/>
  <c r="DU117"/>
  <c r="DR113"/>
  <c r="DU113"/>
  <c r="DQ113"/>
  <c r="DR109"/>
  <c r="DQ109"/>
  <c r="DU109"/>
  <c r="DR105"/>
  <c r="DU105"/>
  <c r="DQ105"/>
  <c r="DR101"/>
  <c r="DQ101"/>
  <c r="DU101"/>
  <c r="DR97"/>
  <c r="DQ97"/>
  <c r="DU97"/>
  <c r="DR93"/>
  <c r="DQ93"/>
  <c r="DU93"/>
  <c r="DR89"/>
  <c r="DQ89"/>
  <c r="DU89"/>
  <c r="DR85"/>
  <c r="DQ85"/>
  <c r="DU85"/>
  <c r="DR81"/>
  <c r="DU81"/>
  <c r="DQ81"/>
  <c r="DR77"/>
  <c r="DQ77"/>
  <c r="DU77"/>
  <c r="DR73"/>
  <c r="DU73"/>
  <c r="DQ73"/>
  <c r="DR69"/>
  <c r="DQ69"/>
  <c r="DU69"/>
  <c r="DR65"/>
  <c r="DQ65"/>
  <c r="DU65"/>
  <c r="DR61"/>
  <c r="DQ61"/>
  <c r="DU61"/>
  <c r="DR57"/>
  <c r="DQ57"/>
  <c r="DU57"/>
  <c r="DR53"/>
  <c r="DQ53"/>
  <c r="DU53"/>
  <c r="DR49"/>
  <c r="DU49"/>
  <c r="DQ49"/>
  <c r="DR45"/>
  <c r="DQ45"/>
  <c r="DU45"/>
  <c r="DR41"/>
  <c r="DU41"/>
  <c r="DQ41"/>
  <c r="DR37"/>
  <c r="DQ37"/>
  <c r="DU37"/>
  <c r="DR33"/>
  <c r="DQ33"/>
  <c r="DU33"/>
  <c r="DR29"/>
  <c r="DQ29"/>
  <c r="DU29"/>
  <c r="DR25"/>
  <c r="DQ25"/>
  <c r="DU25"/>
  <c r="DR21"/>
  <c r="DQ21"/>
  <c r="DU21"/>
  <c r="DR17"/>
  <c r="DU17"/>
  <c r="DQ17"/>
  <c r="DR13"/>
  <c r="DQ13"/>
  <c r="DU13"/>
  <c r="DR9"/>
  <c r="DU9"/>
  <c r="DQ9"/>
  <c r="EQ526"/>
  <c r="ER526"/>
  <c r="EU526"/>
  <c r="ER522"/>
  <c r="EQ522"/>
  <c r="EU522"/>
  <c r="ER518"/>
  <c r="EQ518"/>
  <c r="EU518"/>
  <c r="ER514"/>
  <c r="EQ514"/>
  <c r="EU514"/>
  <c r="ER510"/>
  <c r="EQ510"/>
  <c r="EU510"/>
  <c r="ER506"/>
  <c r="EQ506"/>
  <c r="EU506"/>
  <c r="ER502"/>
  <c r="EQ502"/>
  <c r="EU502"/>
  <c r="ER498"/>
  <c r="EQ498"/>
  <c r="EU498"/>
  <c r="EQ494"/>
  <c r="ER494"/>
  <c r="EU494"/>
  <c r="ER490"/>
  <c r="EQ490"/>
  <c r="EU490"/>
  <c r="ER486"/>
  <c r="EQ486"/>
  <c r="EU486"/>
  <c r="ER482"/>
  <c r="EQ482"/>
  <c r="EU482"/>
  <c r="EQ478"/>
  <c r="ER478"/>
  <c r="EU478"/>
  <c r="ER474"/>
  <c r="EQ474"/>
  <c r="EU474"/>
  <c r="ER470"/>
  <c r="EQ470"/>
  <c r="EU470"/>
  <c r="ER466"/>
  <c r="EQ466"/>
  <c r="EU466"/>
  <c r="EQ462"/>
  <c r="ER462"/>
  <c r="EU462"/>
  <c r="ER458"/>
  <c r="EQ458"/>
  <c r="EU458"/>
  <c r="ER454"/>
  <c r="EQ454"/>
  <c r="EU454"/>
  <c r="ER450"/>
  <c r="EQ450"/>
  <c r="EU450"/>
  <c r="ER446"/>
  <c r="EQ446"/>
  <c r="EU446"/>
  <c r="ER442"/>
  <c r="EQ442"/>
  <c r="EU442"/>
  <c r="ER438"/>
  <c r="EQ438"/>
  <c r="EU438"/>
  <c r="ER434"/>
  <c r="EQ434"/>
  <c r="EU434"/>
  <c r="EQ430"/>
  <c r="ER430"/>
  <c r="EU430"/>
  <c r="ER426"/>
  <c r="EQ426"/>
  <c r="EU426"/>
  <c r="ER422"/>
  <c r="EQ422"/>
  <c r="EU422"/>
  <c r="ER418"/>
  <c r="EQ418"/>
  <c r="EU418"/>
  <c r="EQ414"/>
  <c r="ER414"/>
  <c r="EU414"/>
  <c r="ER410"/>
  <c r="EQ410"/>
  <c r="EU410"/>
  <c r="ER406"/>
  <c r="EQ406"/>
  <c r="EU406"/>
  <c r="ER402"/>
  <c r="EQ402"/>
  <c r="EU402"/>
  <c r="EQ398"/>
  <c r="ER398"/>
  <c r="EU398"/>
  <c r="ER394"/>
  <c r="EQ394"/>
  <c r="EU394"/>
  <c r="ER390"/>
  <c r="EQ390"/>
  <c r="EU390"/>
  <c r="ER386"/>
  <c r="EQ386"/>
  <c r="EU386"/>
  <c r="ER382"/>
  <c r="EQ382"/>
  <c r="EU382"/>
  <c r="ER378"/>
  <c r="EQ378"/>
  <c r="EU378"/>
  <c r="ER374"/>
  <c r="EQ374"/>
  <c r="EU374"/>
  <c r="ER370"/>
  <c r="EQ370"/>
  <c r="EU370"/>
  <c r="EQ366"/>
  <c r="ER366"/>
  <c r="EU366"/>
  <c r="ER362"/>
  <c r="EQ362"/>
  <c r="EU362"/>
  <c r="ER358"/>
  <c r="EQ358"/>
  <c r="EU358"/>
  <c r="ER354"/>
  <c r="EQ354"/>
  <c r="EU354"/>
  <c r="EQ350"/>
  <c r="ER350"/>
  <c r="EU350"/>
  <c r="ER346"/>
  <c r="EQ346"/>
  <c r="EU346"/>
  <c r="ER342"/>
  <c r="EQ342"/>
  <c r="EU342"/>
  <c r="ER338"/>
  <c r="EQ338"/>
  <c r="EU338"/>
  <c r="EQ334"/>
  <c r="ER334"/>
  <c r="EU334"/>
  <c r="ER330"/>
  <c r="EQ330"/>
  <c r="EU330"/>
  <c r="ER326"/>
  <c r="EQ326"/>
  <c r="EU326"/>
  <c r="ER322"/>
  <c r="EQ322"/>
  <c r="EU322"/>
  <c r="ER318"/>
  <c r="EQ318"/>
  <c r="EU318"/>
  <c r="ER314"/>
  <c r="EQ314"/>
  <c r="EU314"/>
  <c r="ER310"/>
  <c r="EQ310"/>
  <c r="EU310"/>
  <c r="ER306"/>
  <c r="EQ306"/>
  <c r="EU306"/>
  <c r="EQ302"/>
  <c r="ER302"/>
  <c r="EU302"/>
  <c r="ER298"/>
  <c r="EQ298"/>
  <c r="EU298"/>
  <c r="ER294"/>
  <c r="EQ294"/>
  <c r="EU294"/>
  <c r="ER290"/>
  <c r="EQ290"/>
  <c r="EU290"/>
  <c r="EQ286"/>
  <c r="ER286"/>
  <c r="EU286"/>
  <c r="ER282"/>
  <c r="EQ282"/>
  <c r="EU282"/>
  <c r="ER278"/>
  <c r="EQ278"/>
  <c r="EU278"/>
  <c r="ER274"/>
  <c r="EQ274"/>
  <c r="EU274"/>
  <c r="EQ270"/>
  <c r="ER270"/>
  <c r="EU270"/>
  <c r="ER266"/>
  <c r="EQ266"/>
  <c r="EU266"/>
  <c r="ER262"/>
  <c r="EQ262"/>
  <c r="EU262"/>
  <c r="ER258"/>
  <c r="EQ258"/>
  <c r="EU258"/>
  <c r="ER254"/>
  <c r="EQ254"/>
  <c r="EU254"/>
  <c r="ER250"/>
  <c r="EQ250"/>
  <c r="EU250"/>
  <c r="ER246"/>
  <c r="EQ246"/>
  <c r="EU246"/>
  <c r="ER242"/>
  <c r="EQ242"/>
  <c r="EU242"/>
  <c r="ER238"/>
  <c r="EQ238"/>
  <c r="EU238"/>
  <c r="ER234"/>
  <c r="EQ234"/>
  <c r="EU234"/>
  <c r="ER230"/>
  <c r="EQ230"/>
  <c r="EU230"/>
  <c r="ER226"/>
  <c r="EQ226"/>
  <c r="EU226"/>
  <c r="ER222"/>
  <c r="EQ222"/>
  <c r="EU222"/>
  <c r="ER218"/>
  <c r="EQ218"/>
  <c r="EU218"/>
  <c r="ER214"/>
  <c r="EQ214"/>
  <c r="EU214"/>
  <c r="ER210"/>
  <c r="EQ210"/>
  <c r="EU210"/>
  <c r="ER206"/>
  <c r="EQ206"/>
  <c r="EU206"/>
  <c r="ER202"/>
  <c r="EQ202"/>
  <c r="EU202"/>
  <c r="ER198"/>
  <c r="EQ198"/>
  <c r="EU198"/>
  <c r="ER194"/>
  <c r="EQ194"/>
  <c r="EU194"/>
  <c r="ER190"/>
  <c r="EQ190"/>
  <c r="EU190"/>
  <c r="ER186"/>
  <c r="EQ186"/>
  <c r="EU186"/>
  <c r="ER182"/>
  <c r="EQ182"/>
  <c r="EU182"/>
  <c r="ER178"/>
  <c r="EQ178"/>
  <c r="EU178"/>
  <c r="ER174"/>
  <c r="EQ174"/>
  <c r="EU174"/>
  <c r="ER170"/>
  <c r="EQ170"/>
  <c r="EU170"/>
  <c r="ER166"/>
  <c r="EQ166"/>
  <c r="EU166"/>
  <c r="ER162"/>
  <c r="EQ162"/>
  <c r="EU162"/>
  <c r="ER158"/>
  <c r="EQ158"/>
  <c r="EU158"/>
  <c r="ER154"/>
  <c r="EQ154"/>
  <c r="EU154"/>
  <c r="ER150"/>
  <c r="EQ150"/>
  <c r="EU150"/>
  <c r="ER146"/>
  <c r="EQ146"/>
  <c r="EU146"/>
  <c r="ER142"/>
  <c r="EQ142"/>
  <c r="EU142"/>
  <c r="ER138"/>
  <c r="EQ138"/>
  <c r="EU138"/>
  <c r="ER134"/>
  <c r="EQ134"/>
  <c r="EU134"/>
  <c r="ER130"/>
  <c r="EQ130"/>
  <c r="EU130"/>
  <c r="ER126"/>
  <c r="EQ126"/>
  <c r="EU126"/>
  <c r="ER122"/>
  <c r="EQ122"/>
  <c r="EU122"/>
  <c r="ER118"/>
  <c r="EQ118"/>
  <c r="EU118"/>
  <c r="ER114"/>
  <c r="EQ114"/>
  <c r="EU114"/>
  <c r="ER110"/>
  <c r="EQ110"/>
  <c r="EU110"/>
  <c r="ER106"/>
  <c r="EQ106"/>
  <c r="EU106"/>
  <c r="ER102"/>
  <c r="EQ102"/>
  <c r="EU102"/>
  <c r="ER98"/>
  <c r="EQ98"/>
  <c r="EU98"/>
  <c r="ER94"/>
  <c r="EQ94"/>
  <c r="EU94"/>
  <c r="ER90"/>
  <c r="EQ90"/>
  <c r="EU90"/>
  <c r="ER86"/>
  <c r="EQ86"/>
  <c r="EU86"/>
  <c r="ER82"/>
  <c r="EQ82"/>
  <c r="EU82"/>
  <c r="ER78"/>
  <c r="EQ78"/>
  <c r="EU78"/>
  <c r="ER74"/>
  <c r="EQ74"/>
  <c r="EU74"/>
  <c r="ER70"/>
  <c r="EQ70"/>
  <c r="EU70"/>
  <c r="ER66"/>
  <c r="EQ66"/>
  <c r="EU66"/>
  <c r="ER62"/>
  <c r="EQ62"/>
  <c r="EU62"/>
  <c r="ER58"/>
  <c r="EQ58"/>
  <c r="EU58"/>
  <c r="ER54"/>
  <c r="EQ54"/>
  <c r="EU54"/>
  <c r="ER50"/>
  <c r="EQ50"/>
  <c r="EU50"/>
  <c r="ER46"/>
  <c r="EQ46"/>
  <c r="EU46"/>
  <c r="ER42"/>
  <c r="EQ42"/>
  <c r="EU42"/>
  <c r="ER38"/>
  <c r="EQ38"/>
  <c r="EU38"/>
  <c r="ER34"/>
  <c r="EQ34"/>
  <c r="EU34"/>
  <c r="ER30"/>
  <c r="EQ30"/>
  <c r="EU30"/>
  <c r="ER26"/>
  <c r="EQ26"/>
  <c r="EU26"/>
  <c r="ER22"/>
  <c r="EQ22"/>
  <c r="EU22"/>
  <c r="ER18"/>
  <c r="EQ18"/>
  <c r="EU18"/>
  <c r="ER14"/>
  <c r="EQ14"/>
  <c r="EU14"/>
  <c r="ER10"/>
  <c r="EQ10"/>
  <c r="EU10"/>
  <c r="AR141"/>
  <c r="AQ141"/>
  <c r="AU141"/>
  <c r="AR133"/>
  <c r="AQ133"/>
  <c r="AU133"/>
  <c r="AR125"/>
  <c r="AQ125"/>
  <c r="AU125"/>
  <c r="AR117"/>
  <c r="AQ117"/>
  <c r="AU117"/>
  <c r="AR109"/>
  <c r="AQ109"/>
  <c r="AU109"/>
  <c r="AR101"/>
  <c r="AQ101"/>
  <c r="AU101"/>
  <c r="AR92"/>
  <c r="AQ92"/>
  <c r="AU92"/>
  <c r="AR84"/>
  <c r="AQ84"/>
  <c r="AU84"/>
  <c r="AR76"/>
  <c r="AQ76"/>
  <c r="AU76"/>
  <c r="AR68"/>
  <c r="AQ68"/>
  <c r="AU68"/>
  <c r="AR59"/>
  <c r="AQ59"/>
  <c r="AU59"/>
  <c r="AR51"/>
  <c r="AQ51"/>
  <c r="AU51"/>
  <c r="AR43"/>
  <c r="AQ43"/>
  <c r="AU43"/>
  <c r="AR35"/>
  <c r="AQ35"/>
  <c r="AU35"/>
  <c r="AR27"/>
  <c r="AQ27"/>
  <c r="AU27"/>
  <c r="AR19"/>
  <c r="AQ19"/>
  <c r="AU19"/>
  <c r="AR15"/>
  <c r="AU15"/>
  <c r="AQ15"/>
  <c r="AR528"/>
  <c r="AQ528"/>
  <c r="AU528"/>
  <c r="AR520"/>
  <c r="AQ520"/>
  <c r="AU520"/>
  <c r="AR512"/>
  <c r="AQ512"/>
  <c r="AU512"/>
  <c r="AR504"/>
  <c r="AQ504"/>
  <c r="AU504"/>
  <c r="AR496"/>
  <c r="AQ496"/>
  <c r="AU496"/>
  <c r="AR488"/>
  <c r="AQ488"/>
  <c r="AU488"/>
  <c r="AR480"/>
  <c r="AQ480"/>
  <c r="AU480"/>
  <c r="AR472"/>
  <c r="AQ472"/>
  <c r="AU472"/>
  <c r="AR464"/>
  <c r="AQ464"/>
  <c r="AU464"/>
  <c r="AR456"/>
  <c r="AQ456"/>
  <c r="AU456"/>
  <c r="AR448"/>
  <c r="AQ448"/>
  <c r="AU448"/>
  <c r="AR440"/>
  <c r="AQ440"/>
  <c r="AU440"/>
  <c r="AR432"/>
  <c r="AQ432"/>
  <c r="AU432"/>
  <c r="AR424"/>
  <c r="AQ424"/>
  <c r="AU424"/>
  <c r="AR416"/>
  <c r="AQ416"/>
  <c r="AU416"/>
  <c r="AR408"/>
  <c r="AQ408"/>
  <c r="AU408"/>
  <c r="AR400"/>
  <c r="AQ400"/>
  <c r="AU400"/>
  <c r="AR392"/>
  <c r="AQ392"/>
  <c r="AU392"/>
  <c r="AR384"/>
  <c r="AQ384"/>
  <c r="AU384"/>
  <c r="AR376"/>
  <c r="AQ376"/>
  <c r="AU376"/>
  <c r="AR368"/>
  <c r="AQ368"/>
  <c r="AU368"/>
  <c r="AR360"/>
  <c r="AQ360"/>
  <c r="AU360"/>
  <c r="AR352"/>
  <c r="AQ352"/>
  <c r="AU352"/>
  <c r="AR344"/>
  <c r="AQ344"/>
  <c r="AU344"/>
  <c r="AR335"/>
  <c r="AQ335"/>
  <c r="AU335"/>
  <c r="AR327"/>
  <c r="AQ327"/>
  <c r="AU327"/>
  <c r="AR319"/>
  <c r="AQ319"/>
  <c r="AU319"/>
  <c r="AR311"/>
  <c r="AU311"/>
  <c r="AQ311"/>
  <c r="AR303"/>
  <c r="AU303"/>
  <c r="AQ303"/>
  <c r="AR295"/>
  <c r="AQ295"/>
  <c r="AU295"/>
  <c r="AR287"/>
  <c r="AQ287"/>
  <c r="AU287"/>
  <c r="AR279"/>
  <c r="AQ279"/>
  <c r="AU279"/>
  <c r="AR271"/>
  <c r="AU271"/>
  <c r="AQ271"/>
  <c r="AR263"/>
  <c r="AQ263"/>
  <c r="AU263"/>
  <c r="AR255"/>
  <c r="AQ255"/>
  <c r="AU255"/>
  <c r="AR247"/>
  <c r="AU247"/>
  <c r="AQ247"/>
  <c r="AR239"/>
  <c r="AU239"/>
  <c r="AQ239"/>
  <c r="AR231"/>
  <c r="AQ231"/>
  <c r="AU231"/>
  <c r="AR223"/>
  <c r="AQ223"/>
  <c r="AU223"/>
  <c r="AR215"/>
  <c r="AU215"/>
  <c r="AQ215"/>
  <c r="AR207"/>
  <c r="AU207"/>
  <c r="AQ207"/>
  <c r="AQ199"/>
  <c r="AU199"/>
  <c r="AR199"/>
  <c r="AR191"/>
  <c r="AQ191"/>
  <c r="AU191"/>
  <c r="AR183"/>
  <c r="AQ183"/>
  <c r="AU183"/>
  <c r="AR175"/>
  <c r="AU175"/>
  <c r="AQ175"/>
  <c r="AR167"/>
  <c r="AQ167"/>
  <c r="AU167"/>
  <c r="AR158"/>
  <c r="AQ158"/>
  <c r="AU158"/>
  <c r="AR154"/>
  <c r="AQ154"/>
  <c r="AU154"/>
  <c r="BR526"/>
  <c r="BQ526"/>
  <c r="BU526"/>
  <c r="BR518"/>
  <c r="BQ518"/>
  <c r="BU518"/>
  <c r="BR510"/>
  <c r="BQ510"/>
  <c r="BU510"/>
  <c r="BR502"/>
  <c r="BQ502"/>
  <c r="BU502"/>
  <c r="BR494"/>
  <c r="BQ494"/>
  <c r="BU494"/>
  <c r="BR486"/>
  <c r="BQ486"/>
  <c r="BU486"/>
  <c r="BR478"/>
  <c r="BQ478"/>
  <c r="BU478"/>
  <c r="BR470"/>
  <c r="BQ470"/>
  <c r="BU470"/>
  <c r="BR462"/>
  <c r="BQ462"/>
  <c r="BU462"/>
  <c r="BR454"/>
  <c r="BQ454"/>
  <c r="BU454"/>
  <c r="BR446"/>
  <c r="BQ446"/>
  <c r="BU446"/>
  <c r="BR438"/>
  <c r="BQ438"/>
  <c r="BU438"/>
  <c r="BR430"/>
  <c r="BQ430"/>
  <c r="BU430"/>
  <c r="BR422"/>
  <c r="BQ422"/>
  <c r="BU422"/>
  <c r="BR414"/>
  <c r="BQ414"/>
  <c r="BU414"/>
  <c r="BR406"/>
  <c r="BQ406"/>
  <c r="BU406"/>
  <c r="BR394"/>
  <c r="BQ394"/>
  <c r="BU394"/>
  <c r="BR386"/>
  <c r="BQ386"/>
  <c r="BU386"/>
  <c r="BR350"/>
  <c r="BQ350"/>
  <c r="BU350"/>
  <c r="BR330"/>
  <c r="BQ330"/>
  <c r="BU330"/>
  <c r="BR314"/>
  <c r="BQ314"/>
  <c r="BU314"/>
  <c r="BR302"/>
  <c r="BQ302"/>
  <c r="BU302"/>
  <c r="BR286"/>
  <c r="BQ286"/>
  <c r="BU286"/>
  <c r="BR270"/>
  <c r="BQ270"/>
  <c r="BU270"/>
  <c r="BR254"/>
  <c r="BQ254"/>
  <c r="BU254"/>
  <c r="BR238"/>
  <c r="BQ238"/>
  <c r="BU238"/>
  <c r="BR222"/>
  <c r="BQ222"/>
  <c r="BU222"/>
  <c r="BR202"/>
  <c r="BQ202"/>
  <c r="BU202"/>
  <c r="BR182"/>
  <c r="BQ182"/>
  <c r="BU182"/>
  <c r="BR170"/>
  <c r="BQ170"/>
  <c r="BU170"/>
  <c r="BR149"/>
  <c r="BQ149"/>
  <c r="BU149"/>
  <c r="BR137"/>
  <c r="BQ137"/>
  <c r="BU137"/>
  <c r="BR125"/>
  <c r="BQ125"/>
  <c r="BU125"/>
  <c r="BR113"/>
  <c r="BQ113"/>
  <c r="BU113"/>
  <c r="BR96"/>
  <c r="BQ96"/>
  <c r="BU96"/>
  <c r="BR84"/>
  <c r="BQ84"/>
  <c r="BU84"/>
  <c r="BR72"/>
  <c r="BQ72"/>
  <c r="BU72"/>
  <c r="BR51"/>
  <c r="BU51"/>
  <c r="BQ51"/>
  <c r="BR35"/>
  <c r="BU35"/>
  <c r="BQ35"/>
  <c r="BR19"/>
  <c r="BU19"/>
  <c r="BQ19"/>
  <c r="CR528"/>
  <c r="CQ528"/>
  <c r="CU528"/>
  <c r="CR516"/>
  <c r="CQ516"/>
  <c r="CU516"/>
  <c r="CR500"/>
  <c r="CQ500"/>
  <c r="CU500"/>
  <c r="CR488"/>
  <c r="CQ488"/>
  <c r="CU488"/>
  <c r="CR468"/>
  <c r="CQ468"/>
  <c r="CU468"/>
  <c r="CR456"/>
  <c r="CQ456"/>
  <c r="CU456"/>
  <c r="CR440"/>
  <c r="CQ440"/>
  <c r="CU440"/>
  <c r="CR424"/>
  <c r="CQ424"/>
  <c r="CU424"/>
  <c r="CR420"/>
  <c r="CQ420"/>
  <c r="CU420"/>
  <c r="CR400"/>
  <c r="CQ400"/>
  <c r="CU400"/>
  <c r="CR380"/>
  <c r="CQ380"/>
  <c r="CU380"/>
  <c r="CR359"/>
  <c r="CQ359"/>
  <c r="CU359"/>
  <c r="CR338"/>
  <c r="CU338"/>
  <c r="CQ338"/>
  <c r="CR322"/>
  <c r="CU322"/>
  <c r="CQ322"/>
  <c r="CR298"/>
  <c r="CQ298"/>
  <c r="CU298"/>
  <c r="CR282"/>
  <c r="CQ282"/>
  <c r="CU282"/>
  <c r="CR266"/>
  <c r="CQ266"/>
  <c r="CU266"/>
  <c r="CR250"/>
  <c r="CQ250"/>
  <c r="CU250"/>
  <c r="CR238"/>
  <c r="CU238"/>
  <c r="CQ238"/>
  <c r="CR226"/>
  <c r="CU226"/>
  <c r="CQ226"/>
  <c r="CR206"/>
  <c r="CU206"/>
  <c r="CQ206"/>
  <c r="CR186"/>
  <c r="CQ186"/>
  <c r="CU186"/>
  <c r="CR174"/>
  <c r="CU174"/>
  <c r="CQ174"/>
  <c r="CR166"/>
  <c r="CU166"/>
  <c r="CQ166"/>
  <c r="CR158"/>
  <c r="CU158"/>
  <c r="CQ158"/>
  <c r="CR150"/>
  <c r="CU150"/>
  <c r="CQ150"/>
  <c r="CR142"/>
  <c r="CU142"/>
  <c r="CQ142"/>
  <c r="CR134"/>
  <c r="CU134"/>
  <c r="CQ134"/>
  <c r="CR126"/>
  <c r="CQ126"/>
  <c r="CU126"/>
  <c r="CR114"/>
  <c r="CQ114"/>
  <c r="CU114"/>
  <c r="CR106"/>
  <c r="CQ106"/>
  <c r="CU106"/>
  <c r="CR94"/>
  <c r="CQ94"/>
  <c r="CU94"/>
  <c r="CR86"/>
  <c r="CQ86"/>
  <c r="CU86"/>
  <c r="CR78"/>
  <c r="CQ78"/>
  <c r="CU78"/>
  <c r="CR70"/>
  <c r="CQ70"/>
  <c r="CU70"/>
  <c r="CR62"/>
  <c r="CQ62"/>
  <c r="CU62"/>
  <c r="CR54"/>
  <c r="CQ54"/>
  <c r="CU54"/>
  <c r="CR42"/>
  <c r="CU42"/>
  <c r="CQ42"/>
  <c r="CR34"/>
  <c r="CU34"/>
  <c r="CQ34"/>
  <c r="CR26"/>
  <c r="CU26"/>
  <c r="CQ26"/>
  <c r="CR14"/>
  <c r="CQ14"/>
  <c r="CU14"/>
  <c r="DR527"/>
  <c r="DQ527"/>
  <c r="DU527"/>
  <c r="DR519"/>
  <c r="DQ519"/>
  <c r="DU519"/>
  <c r="DR511"/>
  <c r="DQ511"/>
  <c r="DU511"/>
  <c r="DR503"/>
  <c r="DQ503"/>
  <c r="DU503"/>
  <c r="DR495"/>
  <c r="DQ495"/>
  <c r="DU495"/>
  <c r="DR491"/>
  <c r="DQ491"/>
  <c r="DU491"/>
  <c r="DR483"/>
  <c r="DQ483"/>
  <c r="DU483"/>
  <c r="DR471"/>
  <c r="DQ471"/>
  <c r="DU471"/>
  <c r="DR463"/>
  <c r="DQ463"/>
  <c r="DU463"/>
  <c r="DR455"/>
  <c r="DQ455"/>
  <c r="DU455"/>
  <c r="DR447"/>
  <c r="DQ447"/>
  <c r="DU447"/>
  <c r="DR439"/>
  <c r="DQ439"/>
  <c r="DU439"/>
  <c r="DR431"/>
  <c r="DQ431"/>
  <c r="DU431"/>
  <c r="DR423"/>
  <c r="DQ423"/>
  <c r="DU423"/>
  <c r="DR415"/>
  <c r="DQ415"/>
  <c r="DU415"/>
  <c r="DR407"/>
  <c r="DQ407"/>
  <c r="DU407"/>
  <c r="DR403"/>
  <c r="DQ403"/>
  <c r="DU403"/>
  <c r="DQ395"/>
  <c r="DR395"/>
  <c r="DU395"/>
  <c r="DR387"/>
  <c r="DQ387"/>
  <c r="DU387"/>
  <c r="DR379"/>
  <c r="DQ379"/>
  <c r="DU379"/>
  <c r="DR371"/>
  <c r="DQ371"/>
  <c r="DU371"/>
  <c r="DR354"/>
  <c r="DQ354"/>
  <c r="DU354"/>
  <c r="DR346"/>
  <c r="DQ346"/>
  <c r="DU346"/>
  <c r="DR338"/>
  <c r="DQ338"/>
  <c r="DU338"/>
  <c r="DR330"/>
  <c r="DQ330"/>
  <c r="DU330"/>
  <c r="DR322"/>
  <c r="DQ322"/>
  <c r="DU322"/>
  <c r="DR314"/>
  <c r="DQ314"/>
  <c r="DU314"/>
  <c r="DR306"/>
  <c r="DQ306"/>
  <c r="DU306"/>
  <c r="DR298"/>
  <c r="DQ298"/>
  <c r="DU298"/>
  <c r="DR290"/>
  <c r="DQ290"/>
  <c r="DU290"/>
  <c r="DR278"/>
  <c r="DQ278"/>
  <c r="DU278"/>
  <c r="DR270"/>
  <c r="DQ270"/>
  <c r="DU270"/>
  <c r="DR262"/>
  <c r="DQ262"/>
  <c r="DU262"/>
  <c r="DR254"/>
  <c r="DQ254"/>
  <c r="DU254"/>
  <c r="DR246"/>
  <c r="DQ246"/>
  <c r="DU246"/>
  <c r="DR238"/>
  <c r="DQ238"/>
  <c r="DU238"/>
  <c r="DR230"/>
  <c r="DQ230"/>
  <c r="DU230"/>
  <c r="DR222"/>
  <c r="DQ222"/>
  <c r="DU222"/>
  <c r="DR214"/>
  <c r="DQ214"/>
  <c r="DU214"/>
  <c r="DR206"/>
  <c r="DQ206"/>
  <c r="DU206"/>
  <c r="DR198"/>
  <c r="DQ198"/>
  <c r="DU198"/>
  <c r="DR186"/>
  <c r="DQ186"/>
  <c r="DU186"/>
  <c r="DR178"/>
  <c r="DQ178"/>
  <c r="DU178"/>
  <c r="DR170"/>
  <c r="DQ170"/>
  <c r="DU170"/>
  <c r="DR162"/>
  <c r="DQ162"/>
  <c r="DU162"/>
  <c r="DR154"/>
  <c r="DQ154"/>
  <c r="DU154"/>
  <c r="DR146"/>
  <c r="DQ146"/>
  <c r="DU146"/>
  <c r="DR138"/>
  <c r="DQ138"/>
  <c r="DU138"/>
  <c r="DR130"/>
  <c r="DQ130"/>
  <c r="DU130"/>
  <c r="DR118"/>
  <c r="DQ118"/>
  <c r="DU118"/>
  <c r="DR110"/>
  <c r="DQ110"/>
  <c r="DU110"/>
  <c r="DR106"/>
  <c r="DQ106"/>
  <c r="DU106"/>
  <c r="DR98"/>
  <c r="DQ98"/>
  <c r="DU98"/>
  <c r="DR90"/>
  <c r="DQ90"/>
  <c r="DU90"/>
  <c r="DR82"/>
  <c r="DQ82"/>
  <c r="DU82"/>
  <c r="DR74"/>
  <c r="DQ74"/>
  <c r="DU74"/>
  <c r="DR66"/>
  <c r="DQ66"/>
  <c r="DU66"/>
  <c r="DR54"/>
  <c r="DQ54"/>
  <c r="DU54"/>
  <c r="DR46"/>
  <c r="DQ46"/>
  <c r="DU46"/>
  <c r="DR38"/>
  <c r="DQ38"/>
  <c r="DU38"/>
  <c r="DR30"/>
  <c r="DQ30"/>
  <c r="DU30"/>
  <c r="DR22"/>
  <c r="DQ22"/>
  <c r="DU22"/>
  <c r="DR14"/>
  <c r="DQ14"/>
  <c r="DU14"/>
  <c r="ER527"/>
  <c r="EQ527"/>
  <c r="EU527"/>
  <c r="ER519"/>
  <c r="EQ519"/>
  <c r="EU519"/>
  <c r="ER511"/>
  <c r="EQ511"/>
  <c r="EU511"/>
  <c r="ER503"/>
  <c r="EQ503"/>
  <c r="EU503"/>
  <c r="ER495"/>
  <c r="EQ495"/>
  <c r="EU495"/>
  <c r="ER483"/>
  <c r="EQ483"/>
  <c r="EU483"/>
  <c r="ER475"/>
  <c r="EQ475"/>
  <c r="EU475"/>
  <c r="ER467"/>
  <c r="EQ467"/>
  <c r="EU467"/>
  <c r="ER459"/>
  <c r="EQ459"/>
  <c r="EU459"/>
  <c r="ER451"/>
  <c r="EQ451"/>
  <c r="EU451"/>
  <c r="ER443"/>
  <c r="EQ443"/>
  <c r="EU443"/>
  <c r="ER435"/>
  <c r="EQ435"/>
  <c r="EU435"/>
  <c r="ER427"/>
  <c r="EQ427"/>
  <c r="EU427"/>
  <c r="ER415"/>
  <c r="EQ415"/>
  <c r="EU415"/>
  <c r="ER407"/>
  <c r="EQ407"/>
  <c r="EU407"/>
  <c r="ER399"/>
  <c r="EQ399"/>
  <c r="EU399"/>
  <c r="ER391"/>
  <c r="EQ391"/>
  <c r="EU391"/>
  <c r="ER383"/>
  <c r="EQ383"/>
  <c r="EU383"/>
  <c r="ER375"/>
  <c r="EQ375"/>
  <c r="EU375"/>
  <c r="ER371"/>
  <c r="EQ371"/>
  <c r="EU371"/>
  <c r="ER363"/>
  <c r="EQ363"/>
  <c r="EU363"/>
  <c r="ER351"/>
  <c r="EQ351"/>
  <c r="EU351"/>
  <c r="ER343"/>
  <c r="EQ343"/>
  <c r="EU343"/>
  <c r="ER335"/>
  <c r="EQ335"/>
  <c r="EU335"/>
  <c r="ER327"/>
  <c r="EQ327"/>
  <c r="EU327"/>
  <c r="ER319"/>
  <c r="EQ319"/>
  <c r="EU319"/>
  <c r="ER311"/>
  <c r="EQ311"/>
  <c r="EU311"/>
  <c r="ER307"/>
  <c r="EQ307"/>
  <c r="EU307"/>
  <c r="ER303"/>
  <c r="EQ303"/>
  <c r="EU303"/>
  <c r="ER295"/>
  <c r="EQ295"/>
  <c r="EU295"/>
  <c r="ER291"/>
  <c r="EQ291"/>
  <c r="EU291"/>
  <c r="ER287"/>
  <c r="EQ287"/>
  <c r="EU287"/>
  <c r="ER283"/>
  <c r="EQ283"/>
  <c r="EU283"/>
  <c r="ER279"/>
  <c r="EQ279"/>
  <c r="EU279"/>
  <c r="ER275"/>
  <c r="EQ275"/>
  <c r="EU275"/>
  <c r="ER271"/>
  <c r="EQ271"/>
  <c r="EU271"/>
  <c r="ER267"/>
  <c r="EQ267"/>
  <c r="EU267"/>
  <c r="ER259"/>
  <c r="EQ259"/>
  <c r="EU259"/>
  <c r="ER255"/>
  <c r="EQ255"/>
  <c r="EU255"/>
  <c r="ER251"/>
  <c r="EQ251"/>
  <c r="EU251"/>
  <c r="ER247"/>
  <c r="EQ247"/>
  <c r="EU247"/>
  <c r="ER243"/>
  <c r="EQ243"/>
  <c r="EU243"/>
  <c r="ER239"/>
  <c r="EQ239"/>
  <c r="EU239"/>
  <c r="ER235"/>
  <c r="EU235"/>
  <c r="EQ235"/>
  <c r="ER227"/>
  <c r="EQ227"/>
  <c r="EU227"/>
  <c r="ER215"/>
  <c r="EQ215"/>
  <c r="EU215"/>
  <c r="ER207"/>
  <c r="EQ207"/>
  <c r="EU207"/>
  <c r="ER195"/>
  <c r="EQ195"/>
  <c r="EU195"/>
  <c r="ER187"/>
  <c r="EQ187"/>
  <c r="EU187"/>
  <c r="ER175"/>
  <c r="EQ175"/>
  <c r="EU175"/>
  <c r="ER163"/>
  <c r="EQ163"/>
  <c r="EU163"/>
  <c r="ER155"/>
  <c r="EQ155"/>
  <c r="EU155"/>
  <c r="ER151"/>
  <c r="EQ151"/>
  <c r="EU151"/>
  <c r="ER147"/>
  <c r="EQ147"/>
  <c r="EU147"/>
  <c r="ER139"/>
  <c r="EQ139"/>
  <c r="EU139"/>
  <c r="ER135"/>
  <c r="EQ135"/>
  <c r="EU135"/>
  <c r="ER131"/>
  <c r="EQ131"/>
  <c r="EU131"/>
  <c r="ER127"/>
  <c r="EQ127"/>
  <c r="EU127"/>
  <c r="ER123"/>
  <c r="EQ123"/>
  <c r="EU123"/>
  <c r="ER119"/>
  <c r="EQ119"/>
  <c r="EU119"/>
  <c r="ER115"/>
  <c r="EQ115"/>
  <c r="EU115"/>
  <c r="ER111"/>
  <c r="EQ111"/>
  <c r="EU111"/>
  <c r="ER99"/>
  <c r="EQ99"/>
  <c r="EU99"/>
  <c r="ER91"/>
  <c r="EQ91"/>
  <c r="EU91"/>
  <c r="ER79"/>
  <c r="EQ79"/>
  <c r="EU79"/>
  <c r="ER71"/>
  <c r="EQ71"/>
  <c r="EU71"/>
  <c r="ER63"/>
  <c r="EQ63"/>
  <c r="EU63"/>
  <c r="ER55"/>
  <c r="EQ55"/>
  <c r="EU55"/>
  <c r="ER47"/>
  <c r="EQ47"/>
  <c r="EU47"/>
  <c r="ER35"/>
  <c r="EQ35"/>
  <c r="EU35"/>
  <c r="ER27"/>
  <c r="EQ27"/>
  <c r="EU27"/>
  <c r="ER19"/>
  <c r="EQ19"/>
  <c r="EU19"/>
  <c r="ER15"/>
  <c r="EQ15"/>
  <c r="EU15"/>
  <c r="AR147"/>
  <c r="AQ147"/>
  <c r="AU147"/>
  <c r="AR143"/>
  <c r="AU143"/>
  <c r="AQ143"/>
  <c r="AR139"/>
  <c r="AQ139"/>
  <c r="AU139"/>
  <c r="AR135"/>
  <c r="AQ135"/>
  <c r="AU135"/>
  <c r="AR131"/>
  <c r="AQ131"/>
  <c r="AU131"/>
  <c r="AR127"/>
  <c r="AQ127"/>
  <c r="AU127"/>
  <c r="AR123"/>
  <c r="AQ123"/>
  <c r="AU123"/>
  <c r="AR119"/>
  <c r="AU119"/>
  <c r="AQ119"/>
  <c r="AR115"/>
  <c r="AQ115"/>
  <c r="AU115"/>
  <c r="AR111"/>
  <c r="AU111"/>
  <c r="AQ111"/>
  <c r="AR107"/>
  <c r="AQ107"/>
  <c r="AU107"/>
  <c r="AR103"/>
  <c r="AQ103"/>
  <c r="AU103"/>
  <c r="AR99"/>
  <c r="AQ99"/>
  <c r="AU99"/>
  <c r="AR94"/>
  <c r="AQ94"/>
  <c r="AU94"/>
  <c r="AR90"/>
  <c r="AQ90"/>
  <c r="AU90"/>
  <c r="AR86"/>
  <c r="AQ86"/>
  <c r="AU86"/>
  <c r="AR78"/>
  <c r="AQ78"/>
  <c r="AU78"/>
  <c r="AR74"/>
  <c r="AQ74"/>
  <c r="AU74"/>
  <c r="AR70"/>
  <c r="AQ70"/>
  <c r="AU70"/>
  <c r="AR66"/>
  <c r="AQ66"/>
  <c r="AU66"/>
  <c r="AR61"/>
  <c r="AQ61"/>
  <c r="AU61"/>
  <c r="AR57"/>
  <c r="AQ57"/>
  <c r="AU57"/>
  <c r="AR53"/>
  <c r="AQ53"/>
  <c r="AU53"/>
  <c r="AR49"/>
  <c r="AQ49"/>
  <c r="AU49"/>
  <c r="AR45"/>
  <c r="AQ45"/>
  <c r="AU45"/>
  <c r="AR41"/>
  <c r="AQ41"/>
  <c r="AU41"/>
  <c r="AR37"/>
  <c r="AQ37"/>
  <c r="AU37"/>
  <c r="AR33"/>
  <c r="AQ33"/>
  <c r="AU33"/>
  <c r="AQ29"/>
  <c r="AR29"/>
  <c r="AU29"/>
  <c r="AR25"/>
  <c r="AQ25"/>
  <c r="AU25"/>
  <c r="AR21"/>
  <c r="AQ21"/>
  <c r="AU21"/>
  <c r="AR17"/>
  <c r="AQ17"/>
  <c r="AU17"/>
  <c r="AR13"/>
  <c r="AQ13"/>
  <c r="AU13"/>
  <c r="AR9"/>
  <c r="AQ9"/>
  <c r="AU9"/>
  <c r="AR526"/>
  <c r="AQ526"/>
  <c r="AU526"/>
  <c r="AR522"/>
  <c r="AQ522"/>
  <c r="AU522"/>
  <c r="AR518"/>
  <c r="AQ518"/>
  <c r="AU518"/>
  <c r="AR514"/>
  <c r="AQ514"/>
  <c r="AU514"/>
  <c r="AR510"/>
  <c r="AQ510"/>
  <c r="AU510"/>
  <c r="AR506"/>
  <c r="AQ506"/>
  <c r="AU506"/>
  <c r="AR502"/>
  <c r="AQ502"/>
  <c r="AU502"/>
  <c r="AQ498"/>
  <c r="AR498"/>
  <c r="AU498"/>
  <c r="AR494"/>
  <c r="AQ494"/>
  <c r="AU494"/>
  <c r="AR490"/>
  <c r="AQ490"/>
  <c r="AU490"/>
  <c r="AR486"/>
  <c r="AQ486"/>
  <c r="AU486"/>
  <c r="AR482"/>
  <c r="AQ482"/>
  <c r="AU482"/>
  <c r="AR478"/>
  <c r="AQ478"/>
  <c r="AU478"/>
  <c r="AR474"/>
  <c r="AQ474"/>
  <c r="AU474"/>
  <c r="AR470"/>
  <c r="AQ470"/>
  <c r="AU470"/>
  <c r="AR466"/>
  <c r="AQ466"/>
  <c r="AU466"/>
  <c r="AR462"/>
  <c r="AQ462"/>
  <c r="AU462"/>
  <c r="AR458"/>
  <c r="AQ458"/>
  <c r="AU458"/>
  <c r="AR454"/>
  <c r="AQ454"/>
  <c r="AU454"/>
  <c r="AR450"/>
  <c r="AQ450"/>
  <c r="AU450"/>
  <c r="AR446"/>
  <c r="AQ446"/>
  <c r="AU446"/>
  <c r="AR442"/>
  <c r="AQ442"/>
  <c r="AU442"/>
  <c r="AR438"/>
  <c r="AQ438"/>
  <c r="AU438"/>
  <c r="AR434"/>
  <c r="AQ434"/>
  <c r="AU434"/>
  <c r="AR430"/>
  <c r="AQ430"/>
  <c r="AU430"/>
  <c r="AR426"/>
  <c r="AQ426"/>
  <c r="AU426"/>
  <c r="AR422"/>
  <c r="AQ422"/>
  <c r="AU422"/>
  <c r="AR418"/>
  <c r="AQ418"/>
  <c r="AU418"/>
  <c r="AR414"/>
  <c r="AQ414"/>
  <c r="AU414"/>
  <c r="AR410"/>
  <c r="AQ410"/>
  <c r="AU410"/>
  <c r="AR406"/>
  <c r="AQ406"/>
  <c r="AU406"/>
  <c r="AR402"/>
  <c r="AQ402"/>
  <c r="AU402"/>
  <c r="AR398"/>
  <c r="AQ398"/>
  <c r="AU398"/>
  <c r="AR394"/>
  <c r="AQ394"/>
  <c r="AU394"/>
  <c r="AR390"/>
  <c r="AQ390"/>
  <c r="AU390"/>
  <c r="AR386"/>
  <c r="AQ386"/>
  <c r="AU386"/>
  <c r="AR382"/>
  <c r="AQ382"/>
  <c r="AU382"/>
  <c r="AR378"/>
  <c r="AQ378"/>
  <c r="AU378"/>
  <c r="AR374"/>
  <c r="AQ374"/>
  <c r="AU374"/>
  <c r="AQ370"/>
  <c r="AU370"/>
  <c r="AR370"/>
  <c r="AR366"/>
  <c r="AQ366"/>
  <c r="AU366"/>
  <c r="AR362"/>
  <c r="AQ362"/>
  <c r="AU362"/>
  <c r="AR358"/>
  <c r="AQ358"/>
  <c r="AU358"/>
  <c r="AR354"/>
  <c r="AQ354"/>
  <c r="AU354"/>
  <c r="AR350"/>
  <c r="AQ350"/>
  <c r="AU350"/>
  <c r="AR346"/>
  <c r="AQ346"/>
  <c r="AU346"/>
  <c r="AR341"/>
  <c r="AQ341"/>
  <c r="AU341"/>
  <c r="AR337"/>
  <c r="AQ337"/>
  <c r="AU337"/>
  <c r="AR333"/>
  <c r="AU333"/>
  <c r="AQ333"/>
  <c r="AR329"/>
  <c r="AQ329"/>
  <c r="AU329"/>
  <c r="AR325"/>
  <c r="AQ325"/>
  <c r="AU325"/>
  <c r="AR321"/>
  <c r="AQ321"/>
  <c r="AU321"/>
  <c r="AR317"/>
  <c r="AQ317"/>
  <c r="AU317"/>
  <c r="AR313"/>
  <c r="AQ313"/>
  <c r="AU313"/>
  <c r="AR309"/>
  <c r="AQ309"/>
  <c r="AU309"/>
  <c r="AR305"/>
  <c r="AQ305"/>
  <c r="AU305"/>
  <c r="AR301"/>
  <c r="AQ301"/>
  <c r="AU301"/>
  <c r="AR297"/>
  <c r="AQ297"/>
  <c r="AU297"/>
  <c r="AR293"/>
  <c r="AQ293"/>
  <c r="AU293"/>
  <c r="AR289"/>
  <c r="AQ289"/>
  <c r="AU289"/>
  <c r="AR285"/>
  <c r="AQ285"/>
  <c r="AU285"/>
  <c r="AR281"/>
  <c r="AQ281"/>
  <c r="AU281"/>
  <c r="AR277"/>
  <c r="AQ277"/>
  <c r="AU277"/>
  <c r="AR273"/>
  <c r="AQ273"/>
  <c r="AU273"/>
  <c r="AR269"/>
  <c r="AQ269"/>
  <c r="AU269"/>
  <c r="AR265"/>
  <c r="AQ265"/>
  <c r="AU265"/>
  <c r="AR261"/>
  <c r="AQ261"/>
  <c r="AU261"/>
  <c r="AR257"/>
  <c r="AQ257"/>
  <c r="AU257"/>
  <c r="AR253"/>
  <c r="AQ253"/>
  <c r="AU253"/>
  <c r="AR249"/>
  <c r="AQ249"/>
  <c r="AU249"/>
  <c r="AR245"/>
  <c r="AQ245"/>
  <c r="AU245"/>
  <c r="AR241"/>
  <c r="AQ241"/>
  <c r="AU241"/>
  <c r="AR237"/>
  <c r="AQ237"/>
  <c r="AU237"/>
  <c r="AR233"/>
  <c r="AQ233"/>
  <c r="AU233"/>
  <c r="AR229"/>
  <c r="AQ229"/>
  <c r="AU229"/>
  <c r="AR225"/>
  <c r="AQ225"/>
  <c r="AU225"/>
  <c r="AR221"/>
  <c r="AQ221"/>
  <c r="AU221"/>
  <c r="AR217"/>
  <c r="AQ217"/>
  <c r="AU217"/>
  <c r="AR213"/>
  <c r="AQ213"/>
  <c r="AU213"/>
  <c r="AR209"/>
  <c r="AQ209"/>
  <c r="AU209"/>
  <c r="AR205"/>
  <c r="AQ205"/>
  <c r="AU205"/>
  <c r="AR201"/>
  <c r="AQ201"/>
  <c r="AU201"/>
  <c r="AR197"/>
  <c r="AQ197"/>
  <c r="AU197"/>
  <c r="AR193"/>
  <c r="AQ193"/>
  <c r="AU193"/>
  <c r="AR189"/>
  <c r="AQ189"/>
  <c r="AU189"/>
  <c r="AR185"/>
  <c r="AQ185"/>
  <c r="AU185"/>
  <c r="AR181"/>
  <c r="AQ181"/>
  <c r="AU181"/>
  <c r="AR177"/>
  <c r="AQ177"/>
  <c r="AU177"/>
  <c r="AR173"/>
  <c r="AQ173"/>
  <c r="AU173"/>
  <c r="AR169"/>
  <c r="AQ169"/>
  <c r="AU169"/>
  <c r="AR164"/>
  <c r="AQ164"/>
  <c r="AU164"/>
  <c r="AR160"/>
  <c r="AQ160"/>
  <c r="AU160"/>
  <c r="AR156"/>
  <c r="AQ156"/>
  <c r="AU156"/>
  <c r="AR152"/>
  <c r="AQ152"/>
  <c r="AU152"/>
  <c r="BR528"/>
  <c r="BQ528"/>
  <c r="BU528"/>
  <c r="BR524"/>
  <c r="BQ524"/>
  <c r="BU524"/>
  <c r="BR520"/>
  <c r="BQ520"/>
  <c r="BU520"/>
  <c r="BR516"/>
  <c r="BQ516"/>
  <c r="BU516"/>
  <c r="BR512"/>
  <c r="BQ512"/>
  <c r="BU512"/>
  <c r="BR508"/>
  <c r="BQ508"/>
  <c r="BU508"/>
  <c r="BR504"/>
  <c r="BQ504"/>
  <c r="BU504"/>
  <c r="BR500"/>
  <c r="BQ500"/>
  <c r="BU500"/>
  <c r="BR496"/>
  <c r="BQ496"/>
  <c r="BU496"/>
  <c r="BR492"/>
  <c r="BQ492"/>
  <c r="BU492"/>
  <c r="BR488"/>
  <c r="BQ488"/>
  <c r="BU488"/>
  <c r="BR484"/>
  <c r="BQ484"/>
  <c r="BU484"/>
  <c r="BR480"/>
  <c r="BQ480"/>
  <c r="BU480"/>
  <c r="BR476"/>
  <c r="BQ476"/>
  <c r="BU476"/>
  <c r="BR472"/>
  <c r="BQ472"/>
  <c r="BU472"/>
  <c r="BR468"/>
  <c r="BQ468"/>
  <c r="BU468"/>
  <c r="BR464"/>
  <c r="BQ464"/>
  <c r="BU464"/>
  <c r="BR460"/>
  <c r="BQ460"/>
  <c r="BU460"/>
  <c r="BR456"/>
  <c r="BQ456"/>
  <c r="BU456"/>
  <c r="BR452"/>
  <c r="BQ452"/>
  <c r="BU452"/>
  <c r="BR448"/>
  <c r="BQ448"/>
  <c r="BU448"/>
  <c r="BR444"/>
  <c r="BQ444"/>
  <c r="BU444"/>
  <c r="BR440"/>
  <c r="BQ440"/>
  <c r="BU440"/>
  <c r="BR436"/>
  <c r="BQ436"/>
  <c r="BU436"/>
  <c r="BR432"/>
  <c r="BQ432"/>
  <c r="BU432"/>
  <c r="BR428"/>
  <c r="BQ428"/>
  <c r="BU428"/>
  <c r="BR424"/>
  <c r="BQ424"/>
  <c r="BU424"/>
  <c r="BR420"/>
  <c r="BQ420"/>
  <c r="BU420"/>
  <c r="BR416"/>
  <c r="BQ416"/>
  <c r="BU416"/>
  <c r="BR412"/>
  <c r="BQ412"/>
  <c r="BU412"/>
  <c r="BR408"/>
  <c r="BQ408"/>
  <c r="BU408"/>
  <c r="BR404"/>
  <c r="BQ404"/>
  <c r="BU404"/>
  <c r="BR400"/>
  <c r="BQ400"/>
  <c r="BU400"/>
  <c r="BR396"/>
  <c r="BQ396"/>
  <c r="BU396"/>
  <c r="BR392"/>
  <c r="BQ392"/>
  <c r="BU392"/>
  <c r="BR388"/>
  <c r="BQ388"/>
  <c r="BU388"/>
  <c r="BR384"/>
  <c r="BQ384"/>
  <c r="BU384"/>
  <c r="BR380"/>
  <c r="BQ380"/>
  <c r="BU380"/>
  <c r="BR376"/>
  <c r="BQ376"/>
  <c r="BU376"/>
  <c r="BR372"/>
  <c r="BQ372"/>
  <c r="BU372"/>
  <c r="BR368"/>
  <c r="BQ368"/>
  <c r="BU368"/>
  <c r="BR364"/>
  <c r="BQ364"/>
  <c r="BU364"/>
  <c r="BR360"/>
  <c r="BQ360"/>
  <c r="BU360"/>
  <c r="BR356"/>
  <c r="BQ356"/>
  <c r="BU356"/>
  <c r="BR352"/>
  <c r="BQ352"/>
  <c r="BU352"/>
  <c r="BR348"/>
  <c r="BQ348"/>
  <c r="BU348"/>
  <c r="BR344"/>
  <c r="BQ344"/>
  <c r="BU344"/>
  <c r="BR340"/>
  <c r="BQ340"/>
  <c r="BU340"/>
  <c r="BR336"/>
  <c r="BQ336"/>
  <c r="BU336"/>
  <c r="BR332"/>
  <c r="BQ332"/>
  <c r="BU332"/>
  <c r="BR328"/>
  <c r="BQ328"/>
  <c r="BU328"/>
  <c r="BR324"/>
  <c r="BQ324"/>
  <c r="BU324"/>
  <c r="BR320"/>
  <c r="BQ320"/>
  <c r="BU320"/>
  <c r="BR316"/>
  <c r="BQ316"/>
  <c r="BU316"/>
  <c r="BR312"/>
  <c r="BQ312"/>
  <c r="BU312"/>
  <c r="BR308"/>
  <c r="BQ308"/>
  <c r="BU308"/>
  <c r="BR304"/>
  <c r="BQ304"/>
  <c r="BU304"/>
  <c r="BR300"/>
  <c r="BQ300"/>
  <c r="BU300"/>
  <c r="BR296"/>
  <c r="BQ296"/>
  <c r="BU296"/>
  <c r="BR292"/>
  <c r="BQ292"/>
  <c r="BU292"/>
  <c r="BR288"/>
  <c r="BQ288"/>
  <c r="BU288"/>
  <c r="BR284"/>
  <c r="BQ284"/>
  <c r="BU284"/>
  <c r="BR280"/>
  <c r="BQ280"/>
  <c r="BU280"/>
  <c r="BR276"/>
  <c r="BQ276"/>
  <c r="BU276"/>
  <c r="BR272"/>
  <c r="BQ272"/>
  <c r="BU272"/>
  <c r="BR268"/>
  <c r="BQ268"/>
  <c r="BU268"/>
  <c r="BR264"/>
  <c r="BQ264"/>
  <c r="BU264"/>
  <c r="BR260"/>
  <c r="BQ260"/>
  <c r="BU260"/>
  <c r="BR256"/>
  <c r="BQ256"/>
  <c r="BU256"/>
  <c r="BR252"/>
  <c r="BQ252"/>
  <c r="BU252"/>
  <c r="BR248"/>
  <c r="BQ248"/>
  <c r="BU248"/>
  <c r="BR244"/>
  <c r="BQ244"/>
  <c r="BU244"/>
  <c r="BR240"/>
  <c r="BQ240"/>
  <c r="BU240"/>
  <c r="BR236"/>
  <c r="BQ236"/>
  <c r="BU236"/>
  <c r="BR232"/>
  <c r="BQ232"/>
  <c r="BU232"/>
  <c r="BR228"/>
  <c r="BQ228"/>
  <c r="BU228"/>
  <c r="BR224"/>
  <c r="BQ224"/>
  <c r="BU224"/>
  <c r="BR220"/>
  <c r="BQ220"/>
  <c r="BU220"/>
  <c r="BR216"/>
  <c r="BQ216"/>
  <c r="BU216"/>
  <c r="BR212"/>
  <c r="BQ212"/>
  <c r="BU212"/>
  <c r="BR208"/>
  <c r="BQ208"/>
  <c r="BU208"/>
  <c r="BR204"/>
  <c r="BQ204"/>
  <c r="BU204"/>
  <c r="BR200"/>
  <c r="BQ200"/>
  <c r="BU200"/>
  <c r="BR196"/>
  <c r="BQ196"/>
  <c r="BU196"/>
  <c r="BR192"/>
  <c r="BQ192"/>
  <c r="BU192"/>
  <c r="BR188"/>
  <c r="BQ188"/>
  <c r="BU188"/>
  <c r="BR184"/>
  <c r="BQ184"/>
  <c r="BU184"/>
  <c r="BR180"/>
  <c r="BQ180"/>
  <c r="BU180"/>
  <c r="BR176"/>
  <c r="BQ176"/>
  <c r="BU176"/>
  <c r="BR172"/>
  <c r="BQ172"/>
  <c r="BU172"/>
  <c r="BR168"/>
  <c r="BQ168"/>
  <c r="BU168"/>
  <c r="BR163"/>
  <c r="BU163"/>
  <c r="BQ163"/>
  <c r="BR159"/>
  <c r="BQ159"/>
  <c r="BU159"/>
  <c r="BR155"/>
  <c r="BU155"/>
  <c r="BQ155"/>
  <c r="BR151"/>
  <c r="BQ151"/>
  <c r="BU151"/>
  <c r="BR147"/>
  <c r="BU147"/>
  <c r="BQ147"/>
  <c r="BR143"/>
  <c r="BQ143"/>
  <c r="BU143"/>
  <c r="BR139"/>
  <c r="BU139"/>
  <c r="BQ139"/>
  <c r="BR135"/>
  <c r="BQ135"/>
  <c r="BU135"/>
  <c r="BR131"/>
  <c r="BU131"/>
  <c r="BQ131"/>
  <c r="BR127"/>
  <c r="BQ127"/>
  <c r="BU127"/>
  <c r="BR123"/>
  <c r="BU123"/>
  <c r="BQ123"/>
  <c r="BR119"/>
  <c r="BQ119"/>
  <c r="BU119"/>
  <c r="BR115"/>
  <c r="BU115"/>
  <c r="BQ115"/>
  <c r="BR111"/>
  <c r="BQ111"/>
  <c r="BU111"/>
  <c r="BR107"/>
  <c r="BU107"/>
  <c r="BQ107"/>
  <c r="BR103"/>
  <c r="BQ103"/>
  <c r="BU103"/>
  <c r="BR99"/>
  <c r="BU99"/>
  <c r="BQ99"/>
  <c r="BR94"/>
  <c r="BQ94"/>
  <c r="BU94"/>
  <c r="BR90"/>
  <c r="BQ90"/>
  <c r="BU90"/>
  <c r="BR86"/>
  <c r="BQ86"/>
  <c r="BU86"/>
  <c r="BR82"/>
  <c r="BQ82"/>
  <c r="BU82"/>
  <c r="BR78"/>
  <c r="BQ78"/>
  <c r="BU78"/>
  <c r="BR74"/>
  <c r="BQ74"/>
  <c r="BU74"/>
  <c r="BR70"/>
  <c r="BQ70"/>
  <c r="BU70"/>
  <c r="BR66"/>
  <c r="BQ66"/>
  <c r="BU66"/>
  <c r="BR61"/>
  <c r="BQ61"/>
  <c r="BU61"/>
  <c r="BR57"/>
  <c r="BU57"/>
  <c r="BQ57"/>
  <c r="BR53"/>
  <c r="BQ53"/>
  <c r="BU53"/>
  <c r="BR49"/>
  <c r="BQ49"/>
  <c r="BU49"/>
  <c r="BR45"/>
  <c r="BQ45"/>
  <c r="BU45"/>
  <c r="BR41"/>
  <c r="BQ41"/>
  <c r="BU41"/>
  <c r="BR37"/>
  <c r="BQ37"/>
  <c r="BU37"/>
  <c r="BR33"/>
  <c r="BU33"/>
  <c r="BQ33"/>
  <c r="BR29"/>
  <c r="BQ29"/>
  <c r="BU29"/>
  <c r="BR25"/>
  <c r="BU25"/>
  <c r="BQ25"/>
  <c r="BR21"/>
  <c r="BQ21"/>
  <c r="BU21"/>
  <c r="BR17"/>
  <c r="BQ17"/>
  <c r="BU17"/>
  <c r="BR13"/>
  <c r="BQ13"/>
  <c r="BU13"/>
  <c r="BR9"/>
  <c r="BQ9"/>
  <c r="BU9"/>
  <c r="CR526"/>
  <c r="CQ526"/>
  <c r="CU526"/>
  <c r="CR522"/>
  <c r="CQ522"/>
  <c r="CU522"/>
  <c r="CR518"/>
  <c r="CQ518"/>
  <c r="CU518"/>
  <c r="CR514"/>
  <c r="CU514"/>
  <c r="CQ514"/>
  <c r="CR510"/>
  <c r="CQ510"/>
  <c r="CU510"/>
  <c r="CR506"/>
  <c r="CU506"/>
  <c r="CQ506"/>
  <c r="CR502"/>
  <c r="CQ502"/>
  <c r="CU502"/>
  <c r="CR498"/>
  <c r="CU498"/>
  <c r="CQ498"/>
  <c r="CR494"/>
  <c r="CQ494"/>
  <c r="CU494"/>
  <c r="CR490"/>
  <c r="CQ490"/>
  <c r="CU490"/>
  <c r="CR486"/>
  <c r="CQ486"/>
  <c r="CU486"/>
  <c r="CR482"/>
  <c r="CU482"/>
  <c r="CQ482"/>
  <c r="CR478"/>
  <c r="CQ478"/>
  <c r="CU478"/>
  <c r="CR474"/>
  <c r="CU474"/>
  <c r="CQ474"/>
  <c r="CR470"/>
  <c r="CQ470"/>
  <c r="CU470"/>
  <c r="CR466"/>
  <c r="CU466"/>
  <c r="CQ466"/>
  <c r="CR462"/>
  <c r="CQ462"/>
  <c r="CU462"/>
  <c r="CR458"/>
  <c r="CQ458"/>
  <c r="CU458"/>
  <c r="CR454"/>
  <c r="CQ454"/>
  <c r="CU454"/>
  <c r="CR450"/>
  <c r="CU450"/>
  <c r="CQ450"/>
  <c r="CR446"/>
  <c r="CQ446"/>
  <c r="CU446"/>
  <c r="CR442"/>
  <c r="CU442"/>
  <c r="CQ442"/>
  <c r="CR438"/>
  <c r="CQ438"/>
  <c r="CU438"/>
  <c r="CR434"/>
  <c r="CU434"/>
  <c r="CQ434"/>
  <c r="CR430"/>
  <c r="CQ430"/>
  <c r="CU430"/>
  <c r="CR426"/>
  <c r="CQ426"/>
  <c r="CU426"/>
  <c r="CR422"/>
  <c r="CU422"/>
  <c r="CQ422"/>
  <c r="CR418"/>
  <c r="CU418"/>
  <c r="CQ418"/>
  <c r="CR414"/>
  <c r="CU414"/>
  <c r="CQ414"/>
  <c r="CR410"/>
  <c r="CQ410"/>
  <c r="CU410"/>
  <c r="CR406"/>
  <c r="CU406"/>
  <c r="CQ406"/>
  <c r="CR402"/>
  <c r="CU402"/>
  <c r="CQ402"/>
  <c r="CR398"/>
  <c r="CU398"/>
  <c r="CQ398"/>
  <c r="CR394"/>
  <c r="CQ394"/>
  <c r="CU394"/>
  <c r="CR390"/>
  <c r="CU390"/>
  <c r="CQ390"/>
  <c r="CR386"/>
  <c r="CU386"/>
  <c r="CQ386"/>
  <c r="CR382"/>
  <c r="CU382"/>
  <c r="CQ382"/>
  <c r="CR378"/>
  <c r="CQ378"/>
  <c r="CU378"/>
  <c r="CR374"/>
  <c r="CU374"/>
  <c r="CQ374"/>
  <c r="CR370"/>
  <c r="CU370"/>
  <c r="CQ370"/>
  <c r="CR365"/>
  <c r="CQ365"/>
  <c r="CU365"/>
  <c r="CR361"/>
  <c r="CQ361"/>
  <c r="CU361"/>
  <c r="CR356"/>
  <c r="CQ356"/>
  <c r="CU356"/>
  <c r="CR352"/>
  <c r="CQ352"/>
  <c r="CU352"/>
  <c r="CR348"/>
  <c r="CQ348"/>
  <c r="CU348"/>
  <c r="CR344"/>
  <c r="CQ344"/>
  <c r="CU344"/>
  <c r="CR340"/>
  <c r="CQ340"/>
  <c r="CU340"/>
  <c r="CR336"/>
  <c r="CQ336"/>
  <c r="CU336"/>
  <c r="CR332"/>
  <c r="CQ332"/>
  <c r="CU332"/>
  <c r="CR328"/>
  <c r="CQ328"/>
  <c r="CU328"/>
  <c r="CR324"/>
  <c r="CQ324"/>
  <c r="CU324"/>
  <c r="CR320"/>
  <c r="CQ320"/>
  <c r="CU320"/>
  <c r="CR316"/>
  <c r="CQ316"/>
  <c r="CU316"/>
  <c r="CR312"/>
  <c r="CQ312"/>
  <c r="CU312"/>
  <c r="CR308"/>
  <c r="CQ308"/>
  <c r="CU308"/>
  <c r="CR304"/>
  <c r="CQ304"/>
  <c r="CU304"/>
  <c r="CR300"/>
  <c r="CQ300"/>
  <c r="CU300"/>
  <c r="CR296"/>
  <c r="CQ296"/>
  <c r="CU296"/>
  <c r="CR292"/>
  <c r="CQ292"/>
  <c r="CU292"/>
  <c r="CR288"/>
  <c r="CQ288"/>
  <c r="CU288"/>
  <c r="CR284"/>
  <c r="CQ284"/>
  <c r="CU284"/>
  <c r="CR280"/>
  <c r="CQ280"/>
  <c r="CU280"/>
  <c r="CR276"/>
  <c r="CQ276"/>
  <c r="CU276"/>
  <c r="CR272"/>
  <c r="CQ272"/>
  <c r="CU272"/>
  <c r="CR268"/>
  <c r="CQ268"/>
  <c r="CU268"/>
  <c r="CR264"/>
  <c r="CQ264"/>
  <c r="CU264"/>
  <c r="CR260"/>
  <c r="CQ260"/>
  <c r="CU260"/>
  <c r="CR256"/>
  <c r="CQ256"/>
  <c r="CU256"/>
  <c r="CR252"/>
  <c r="CQ252"/>
  <c r="CU252"/>
  <c r="CR248"/>
  <c r="CQ248"/>
  <c r="CU248"/>
  <c r="CR244"/>
  <c r="CQ244"/>
  <c r="CU244"/>
  <c r="CR240"/>
  <c r="CQ240"/>
  <c r="CU240"/>
  <c r="CR236"/>
  <c r="CQ236"/>
  <c r="CU236"/>
  <c r="CR232"/>
  <c r="CQ232"/>
  <c r="CU232"/>
  <c r="CR228"/>
  <c r="CQ228"/>
  <c r="CU228"/>
  <c r="CR224"/>
  <c r="CQ224"/>
  <c r="CU224"/>
  <c r="CR220"/>
  <c r="CQ220"/>
  <c r="CU220"/>
  <c r="CR216"/>
  <c r="CQ216"/>
  <c r="CU216"/>
  <c r="CR212"/>
  <c r="CQ212"/>
  <c r="CU212"/>
  <c r="CR208"/>
  <c r="CQ208"/>
  <c r="CU208"/>
  <c r="CR204"/>
  <c r="CQ204"/>
  <c r="CU204"/>
  <c r="CR200"/>
  <c r="CQ200"/>
  <c r="CU200"/>
  <c r="CR196"/>
  <c r="CQ196"/>
  <c r="CU196"/>
  <c r="CR192"/>
  <c r="CQ192"/>
  <c r="CU192"/>
  <c r="CR188"/>
  <c r="CQ188"/>
  <c r="CU188"/>
  <c r="CR184"/>
  <c r="CQ184"/>
  <c r="CU184"/>
  <c r="CR180"/>
  <c r="CQ180"/>
  <c r="CU180"/>
  <c r="CR176"/>
  <c r="CQ176"/>
  <c r="CU176"/>
  <c r="CR172"/>
  <c r="CQ172"/>
  <c r="CU172"/>
  <c r="CR168"/>
  <c r="CQ168"/>
  <c r="CU168"/>
  <c r="CR164"/>
  <c r="CQ164"/>
  <c r="CU164"/>
  <c r="CR160"/>
  <c r="CQ160"/>
  <c r="CU160"/>
  <c r="CR156"/>
  <c r="CQ156"/>
  <c r="CU156"/>
  <c r="CR152"/>
  <c r="CQ152"/>
  <c r="CU152"/>
  <c r="CR148"/>
  <c r="CQ148"/>
  <c r="CU148"/>
  <c r="CR144"/>
  <c r="CQ144"/>
  <c r="CU144"/>
  <c r="CR140"/>
  <c r="CQ140"/>
  <c r="CU140"/>
  <c r="CR136"/>
  <c r="CQ136"/>
  <c r="CU136"/>
  <c r="CR132"/>
  <c r="CQ132"/>
  <c r="CU132"/>
  <c r="CR128"/>
  <c r="CQ128"/>
  <c r="CU128"/>
  <c r="CR124"/>
  <c r="CQ124"/>
  <c r="CU124"/>
  <c r="CR120"/>
  <c r="CQ120"/>
  <c r="CU120"/>
  <c r="CR116"/>
  <c r="CQ116"/>
  <c r="CU116"/>
  <c r="CR112"/>
  <c r="CQ112"/>
  <c r="CU112"/>
  <c r="CR108"/>
  <c r="CQ108"/>
  <c r="CU108"/>
  <c r="CR104"/>
  <c r="CQ104"/>
  <c r="CU104"/>
  <c r="CR100"/>
  <c r="CQ100"/>
  <c r="CU100"/>
  <c r="CR96"/>
  <c r="CQ96"/>
  <c r="CU96"/>
  <c r="CR92"/>
  <c r="CQ92"/>
  <c r="CU92"/>
  <c r="CR88"/>
  <c r="CU88"/>
  <c r="CQ88"/>
  <c r="CR84"/>
  <c r="CQ84"/>
  <c r="CU84"/>
  <c r="CR80"/>
  <c r="CU80"/>
  <c r="CQ80"/>
  <c r="CR76"/>
  <c r="CQ76"/>
  <c r="CU76"/>
  <c r="CR72"/>
  <c r="CU72"/>
  <c r="CQ72"/>
  <c r="CR68"/>
  <c r="CQ68"/>
  <c r="CU68"/>
  <c r="CR64"/>
  <c r="CU64"/>
  <c r="CQ64"/>
  <c r="CR60"/>
  <c r="CQ60"/>
  <c r="CU60"/>
  <c r="CR56"/>
  <c r="CU56"/>
  <c r="CQ56"/>
  <c r="CR52"/>
  <c r="CQ52"/>
  <c r="CU52"/>
  <c r="CR48"/>
  <c r="CU48"/>
  <c r="CQ48"/>
  <c r="CR44"/>
  <c r="CQ44"/>
  <c r="CU44"/>
  <c r="CR40"/>
  <c r="CU40"/>
  <c r="CQ40"/>
  <c r="CR36"/>
  <c r="CQ36"/>
  <c r="CU36"/>
  <c r="CR32"/>
  <c r="CU32"/>
  <c r="CQ32"/>
  <c r="CR28"/>
  <c r="CQ28"/>
  <c r="CU28"/>
  <c r="CR24"/>
  <c r="CU24"/>
  <c r="CQ24"/>
  <c r="CR20"/>
  <c r="CQ20"/>
  <c r="CU20"/>
  <c r="CR16"/>
  <c r="CU16"/>
  <c r="CQ16"/>
  <c r="CR12"/>
  <c r="CQ12"/>
  <c r="CU12"/>
  <c r="DR8"/>
  <c r="DQ8"/>
  <c r="DU8"/>
  <c r="DR525"/>
  <c r="DQ525"/>
  <c r="DU525"/>
  <c r="DR521"/>
  <c r="DU521"/>
  <c r="DQ521"/>
  <c r="DR517"/>
  <c r="DQ517"/>
  <c r="DU517"/>
  <c r="DR513"/>
  <c r="DQ513"/>
  <c r="DU513"/>
  <c r="DR509"/>
  <c r="DQ509"/>
  <c r="DU509"/>
  <c r="DR505"/>
  <c r="DQ505"/>
  <c r="DU505"/>
  <c r="DR501"/>
  <c r="DQ501"/>
  <c r="DU501"/>
  <c r="DR497"/>
  <c r="DU497"/>
  <c r="DQ497"/>
  <c r="DR493"/>
  <c r="DQ493"/>
  <c r="DU493"/>
  <c r="DR489"/>
  <c r="DU489"/>
  <c r="DQ489"/>
  <c r="DR485"/>
  <c r="DQ485"/>
  <c r="DU485"/>
  <c r="DR481"/>
  <c r="DQ481"/>
  <c r="DU481"/>
  <c r="DR477"/>
  <c r="DQ477"/>
  <c r="DU477"/>
  <c r="DR473"/>
  <c r="DQ473"/>
  <c r="DU473"/>
  <c r="DR469"/>
  <c r="DQ469"/>
  <c r="DU469"/>
  <c r="DR465"/>
  <c r="DU465"/>
  <c r="DQ465"/>
  <c r="DR461"/>
  <c r="DQ461"/>
  <c r="DU461"/>
  <c r="DR457"/>
  <c r="DU457"/>
  <c r="DQ457"/>
  <c r="DR453"/>
  <c r="DQ453"/>
  <c r="DU453"/>
  <c r="DR449"/>
  <c r="DQ449"/>
  <c r="DU449"/>
  <c r="DR445"/>
  <c r="DQ445"/>
  <c r="DU445"/>
  <c r="DR441"/>
  <c r="DQ441"/>
  <c r="DU441"/>
  <c r="DR437"/>
  <c r="DQ437"/>
  <c r="DU437"/>
  <c r="DR433"/>
  <c r="DU433"/>
  <c r="DQ433"/>
  <c r="DR429"/>
  <c r="DQ429"/>
  <c r="DU429"/>
  <c r="DR425"/>
  <c r="DU425"/>
  <c r="DQ425"/>
  <c r="DR421"/>
  <c r="DQ421"/>
  <c r="DU421"/>
  <c r="DR417"/>
  <c r="DQ417"/>
  <c r="DU417"/>
  <c r="DR413"/>
  <c r="DQ413"/>
  <c r="DU413"/>
  <c r="DR409"/>
  <c r="DQ409"/>
  <c r="DU409"/>
  <c r="DR405"/>
  <c r="DQ405"/>
  <c r="DU405"/>
  <c r="DR401"/>
  <c r="DU401"/>
  <c r="DQ401"/>
  <c r="DR397"/>
  <c r="DQ397"/>
  <c r="DU397"/>
  <c r="DR393"/>
  <c r="DU393"/>
  <c r="DQ393"/>
  <c r="DR389"/>
  <c r="DQ389"/>
  <c r="DU389"/>
  <c r="DR385"/>
  <c r="DQ385"/>
  <c r="DU385"/>
  <c r="DR381"/>
  <c r="DQ381"/>
  <c r="DU381"/>
  <c r="DR377"/>
  <c r="DQ377"/>
  <c r="DU377"/>
  <c r="DR373"/>
  <c r="DQ373"/>
  <c r="DU373"/>
  <c r="DR369"/>
  <c r="DU369"/>
  <c r="DQ369"/>
  <c r="DR365"/>
  <c r="DQ365"/>
  <c r="DU365"/>
  <c r="DR357"/>
  <c r="DQ357"/>
  <c r="DU357"/>
  <c r="DR352"/>
  <c r="DQ352"/>
  <c r="DU352"/>
  <c r="DR348"/>
  <c r="DQ348"/>
  <c r="DU348"/>
  <c r="DR344"/>
  <c r="DQ344"/>
  <c r="DU344"/>
  <c r="DR340"/>
  <c r="DQ340"/>
  <c r="DU340"/>
  <c r="DR336"/>
  <c r="DQ336"/>
  <c r="DU336"/>
  <c r="DR332"/>
  <c r="DQ332"/>
  <c r="DU332"/>
  <c r="DR328"/>
  <c r="DQ328"/>
  <c r="DU328"/>
  <c r="DR324"/>
  <c r="DQ324"/>
  <c r="DU324"/>
  <c r="DR320"/>
  <c r="DQ320"/>
  <c r="DU320"/>
  <c r="DR316"/>
  <c r="DQ316"/>
  <c r="DU316"/>
  <c r="DR312"/>
  <c r="DQ312"/>
  <c r="DU312"/>
  <c r="DR308"/>
  <c r="DQ308"/>
  <c r="DU308"/>
  <c r="DR304"/>
  <c r="DQ304"/>
  <c r="DU304"/>
  <c r="DR300"/>
  <c r="DQ300"/>
  <c r="DU300"/>
  <c r="DR296"/>
  <c r="DQ296"/>
  <c r="DU296"/>
  <c r="DR292"/>
  <c r="DQ292"/>
  <c r="DU292"/>
  <c r="DR288"/>
  <c r="DQ288"/>
  <c r="DU288"/>
  <c r="DR284"/>
  <c r="DQ284"/>
  <c r="DU284"/>
  <c r="DR280"/>
  <c r="DQ280"/>
  <c r="DU280"/>
  <c r="DR276"/>
  <c r="DQ276"/>
  <c r="DU276"/>
  <c r="DR272"/>
  <c r="DQ272"/>
  <c r="DU272"/>
  <c r="DR268"/>
  <c r="DQ268"/>
  <c r="DU268"/>
  <c r="DR264"/>
  <c r="DQ264"/>
  <c r="DU264"/>
  <c r="DR260"/>
  <c r="DQ260"/>
  <c r="DU260"/>
  <c r="DR256"/>
  <c r="DQ256"/>
  <c r="DU256"/>
  <c r="DR252"/>
  <c r="DQ252"/>
  <c r="DU252"/>
  <c r="DR248"/>
  <c r="DQ248"/>
  <c r="DU248"/>
  <c r="DR244"/>
  <c r="DQ244"/>
  <c r="DU244"/>
  <c r="DR240"/>
  <c r="DQ240"/>
  <c r="DU240"/>
  <c r="DR236"/>
  <c r="DQ236"/>
  <c r="DU236"/>
  <c r="DR232"/>
  <c r="DQ232"/>
  <c r="DU232"/>
  <c r="DR228"/>
  <c r="DQ228"/>
  <c r="DU228"/>
  <c r="DR224"/>
  <c r="DQ224"/>
  <c r="DU224"/>
  <c r="DR220"/>
  <c r="DQ220"/>
  <c r="DU220"/>
  <c r="DR216"/>
  <c r="DQ216"/>
  <c r="DU216"/>
  <c r="DR212"/>
  <c r="DQ212"/>
  <c r="DU212"/>
  <c r="DR208"/>
  <c r="DQ208"/>
  <c r="DU208"/>
  <c r="DR204"/>
  <c r="DQ204"/>
  <c r="DU204"/>
  <c r="DR200"/>
  <c r="DQ200"/>
  <c r="DU200"/>
  <c r="DR196"/>
  <c r="DQ196"/>
  <c r="DU196"/>
  <c r="DR192"/>
  <c r="DQ192"/>
  <c r="DU192"/>
  <c r="DQ188"/>
  <c r="DR188"/>
  <c r="DU188"/>
  <c r="DR184"/>
  <c r="DQ184"/>
  <c r="DU184"/>
  <c r="DR180"/>
  <c r="DQ180"/>
  <c r="DU180"/>
  <c r="DR176"/>
  <c r="DQ176"/>
  <c r="DU176"/>
  <c r="DR172"/>
  <c r="DQ172"/>
  <c r="DU172"/>
  <c r="DR168"/>
  <c r="DQ168"/>
  <c r="DU168"/>
  <c r="DR164"/>
  <c r="DQ164"/>
  <c r="DU164"/>
  <c r="DR160"/>
  <c r="DQ160"/>
  <c r="DU160"/>
  <c r="DQ156"/>
  <c r="DU156"/>
  <c r="DR156"/>
  <c r="DR152"/>
  <c r="DQ152"/>
  <c r="DU152"/>
  <c r="DR148"/>
  <c r="DQ148"/>
  <c r="DU148"/>
  <c r="DR144"/>
  <c r="DQ144"/>
  <c r="DU144"/>
  <c r="DQ140"/>
  <c r="DR140"/>
  <c r="DU140"/>
  <c r="DR136"/>
  <c r="DQ136"/>
  <c r="DU136"/>
  <c r="DR132"/>
  <c r="DQ132"/>
  <c r="DU132"/>
  <c r="DR128"/>
  <c r="DQ128"/>
  <c r="DU128"/>
  <c r="DQ124"/>
  <c r="DR124"/>
  <c r="DU124"/>
  <c r="DR120"/>
  <c r="DQ120"/>
  <c r="DU120"/>
  <c r="DR116"/>
  <c r="DQ116"/>
  <c r="DU116"/>
  <c r="DR112"/>
  <c r="DQ112"/>
  <c r="DU112"/>
  <c r="DR108"/>
  <c r="DQ108"/>
  <c r="DU108"/>
  <c r="DR104"/>
  <c r="DQ104"/>
  <c r="DU104"/>
  <c r="DR100"/>
  <c r="DQ100"/>
  <c r="DU100"/>
  <c r="DR96"/>
  <c r="DQ96"/>
  <c r="DU96"/>
  <c r="DQ92"/>
  <c r="DR92"/>
  <c r="DU92"/>
  <c r="DR88"/>
  <c r="DQ88"/>
  <c r="DU88"/>
  <c r="DR84"/>
  <c r="DQ84"/>
  <c r="DU84"/>
  <c r="DR80"/>
  <c r="DQ80"/>
  <c r="DU80"/>
  <c r="DQ76"/>
  <c r="DR76"/>
  <c r="DU76"/>
  <c r="DR72"/>
  <c r="DQ72"/>
  <c r="DU72"/>
  <c r="DR68"/>
  <c r="DQ68"/>
  <c r="DU68"/>
  <c r="DR64"/>
  <c r="DQ64"/>
  <c r="DU64"/>
  <c r="DQ60"/>
  <c r="DR60"/>
  <c r="DU60"/>
  <c r="DR56"/>
  <c r="DQ56"/>
  <c r="DU56"/>
  <c r="DR52"/>
  <c r="DQ52"/>
  <c r="DU52"/>
  <c r="DR48"/>
  <c r="DQ48"/>
  <c r="DU48"/>
  <c r="DR44"/>
  <c r="DQ44"/>
  <c r="DU44"/>
  <c r="DR40"/>
  <c r="DQ40"/>
  <c r="DU40"/>
  <c r="DR36"/>
  <c r="DQ36"/>
  <c r="DU36"/>
  <c r="DR32"/>
  <c r="DQ32"/>
  <c r="DU32"/>
  <c r="DQ28"/>
  <c r="DU28"/>
  <c r="DR28"/>
  <c r="DR24"/>
  <c r="DQ24"/>
  <c r="DU24"/>
  <c r="DR20"/>
  <c r="DQ20"/>
  <c r="DU20"/>
  <c r="DR16"/>
  <c r="DQ16"/>
  <c r="DU16"/>
  <c r="DQ12"/>
  <c r="DR12"/>
  <c r="DU12"/>
  <c r="ER8"/>
  <c r="EU8"/>
  <c r="EQ8"/>
  <c r="ER525"/>
  <c r="EQ525"/>
  <c r="EU525"/>
  <c r="ER521"/>
  <c r="EQ521"/>
  <c r="EU521"/>
  <c r="ER517"/>
  <c r="EU517"/>
  <c r="EQ517"/>
  <c r="ER513"/>
  <c r="EQ513"/>
  <c r="EU513"/>
  <c r="ER509"/>
  <c r="EQ509"/>
  <c r="EU509"/>
  <c r="ER505"/>
  <c r="EQ505"/>
  <c r="EU505"/>
  <c r="ER501"/>
  <c r="EQ501"/>
  <c r="EU501"/>
  <c r="ER497"/>
  <c r="EQ497"/>
  <c r="EU497"/>
  <c r="ER493"/>
  <c r="EQ493"/>
  <c r="EU493"/>
  <c r="ER489"/>
  <c r="EQ489"/>
  <c r="EU489"/>
  <c r="ER485"/>
  <c r="EQ485"/>
  <c r="EU485"/>
  <c r="ER481"/>
  <c r="EQ481"/>
  <c r="EU481"/>
  <c r="ER477"/>
  <c r="EQ477"/>
  <c r="EU477"/>
  <c r="ER473"/>
  <c r="EQ473"/>
  <c r="EU473"/>
  <c r="ER469"/>
  <c r="EQ469"/>
  <c r="EU469"/>
  <c r="ER465"/>
  <c r="EQ465"/>
  <c r="EU465"/>
  <c r="ER461"/>
  <c r="EQ461"/>
  <c r="EU461"/>
  <c r="ER457"/>
  <c r="EQ457"/>
  <c r="EU457"/>
  <c r="ER453"/>
  <c r="EQ453"/>
  <c r="EU453"/>
  <c r="ER449"/>
  <c r="EQ449"/>
  <c r="EU449"/>
  <c r="ER445"/>
  <c r="EQ445"/>
  <c r="EU445"/>
  <c r="ER441"/>
  <c r="EQ441"/>
  <c r="EU441"/>
  <c r="ER437"/>
  <c r="EQ437"/>
  <c r="EU437"/>
  <c r="ER433"/>
  <c r="EQ433"/>
  <c r="EU433"/>
  <c r="ER429"/>
  <c r="EQ429"/>
  <c r="EU429"/>
  <c r="ER425"/>
  <c r="EQ425"/>
  <c r="EU425"/>
  <c r="ER421"/>
  <c r="EQ421"/>
  <c r="EU421"/>
  <c r="ER417"/>
  <c r="EQ417"/>
  <c r="EU417"/>
  <c r="ER413"/>
  <c r="EQ413"/>
  <c r="EU413"/>
  <c r="ER409"/>
  <c r="EQ409"/>
  <c r="EU409"/>
  <c r="ER405"/>
  <c r="EU405"/>
  <c r="EQ405"/>
  <c r="ER401"/>
  <c r="EQ401"/>
  <c r="EU401"/>
  <c r="ER397"/>
  <c r="EQ397"/>
  <c r="EU397"/>
  <c r="ER393"/>
  <c r="EQ393"/>
  <c r="EU393"/>
  <c r="ER389"/>
  <c r="EQ389"/>
  <c r="EU389"/>
  <c r="ER385"/>
  <c r="EQ385"/>
  <c r="EU385"/>
  <c r="ER381"/>
  <c r="EQ381"/>
  <c r="EU381"/>
  <c r="ER377"/>
  <c r="EQ377"/>
  <c r="EU377"/>
  <c r="ER373"/>
  <c r="EQ373"/>
  <c r="EU373"/>
  <c r="ER369"/>
  <c r="EQ369"/>
  <c r="EU369"/>
  <c r="ER365"/>
  <c r="EQ365"/>
  <c r="EU365"/>
  <c r="ER361"/>
  <c r="EQ361"/>
  <c r="EU361"/>
  <c r="ER357"/>
  <c r="EQ357"/>
  <c r="EU357"/>
  <c r="ER353"/>
  <c r="EQ353"/>
  <c r="EU353"/>
  <c r="ER349"/>
  <c r="EQ349"/>
  <c r="EU349"/>
  <c r="ER345"/>
  <c r="EQ345"/>
  <c r="EU345"/>
  <c r="ER341"/>
  <c r="EU341"/>
  <c r="EQ341"/>
  <c r="ER337"/>
  <c r="EQ337"/>
  <c r="EU337"/>
  <c r="ER333"/>
  <c r="EQ333"/>
  <c r="EU333"/>
  <c r="ER329"/>
  <c r="EQ329"/>
  <c r="EU329"/>
  <c r="ER325"/>
  <c r="EQ325"/>
  <c r="EU325"/>
  <c r="ER321"/>
  <c r="EQ321"/>
  <c r="EU321"/>
  <c r="ER317"/>
  <c r="EQ317"/>
  <c r="EU317"/>
  <c r="ER313"/>
  <c r="EQ313"/>
  <c r="EU313"/>
  <c r="ER309"/>
  <c r="EQ309"/>
  <c r="EU309"/>
  <c r="ER305"/>
  <c r="EQ305"/>
  <c r="EU305"/>
  <c r="ER301"/>
  <c r="EQ301"/>
  <c r="EU301"/>
  <c r="ER297"/>
  <c r="EQ297"/>
  <c r="EU297"/>
  <c r="ER293"/>
  <c r="EQ293"/>
  <c r="EU293"/>
  <c r="ER289"/>
  <c r="EQ289"/>
  <c r="EU289"/>
  <c r="ER285"/>
  <c r="EQ285"/>
  <c r="EU285"/>
  <c r="ER281"/>
  <c r="EQ281"/>
  <c r="EU281"/>
  <c r="ER277"/>
  <c r="EU277"/>
  <c r="EQ277"/>
  <c r="ER273"/>
  <c r="EQ273"/>
  <c r="EU273"/>
  <c r="ER269"/>
  <c r="EQ269"/>
  <c r="EU269"/>
  <c r="ER265"/>
  <c r="EQ265"/>
  <c r="EU265"/>
  <c r="ER261"/>
  <c r="EQ261"/>
  <c r="EU261"/>
  <c r="ER257"/>
  <c r="EQ257"/>
  <c r="EU257"/>
  <c r="ER253"/>
  <c r="EQ253"/>
  <c r="EU253"/>
  <c r="ER249"/>
  <c r="EQ249"/>
  <c r="EU249"/>
  <c r="ER245"/>
  <c r="EQ245"/>
  <c r="EU245"/>
  <c r="ER241"/>
  <c r="EQ241"/>
  <c r="EU241"/>
  <c r="ER237"/>
  <c r="EQ237"/>
  <c r="EU237"/>
  <c r="ER233"/>
  <c r="EQ233"/>
  <c r="EU233"/>
  <c r="ER229"/>
  <c r="EQ229"/>
  <c r="EU229"/>
  <c r="ER225"/>
  <c r="EQ225"/>
  <c r="EU225"/>
  <c r="ER221"/>
  <c r="EQ221"/>
  <c r="EU221"/>
  <c r="ER217"/>
  <c r="EQ217"/>
  <c r="EU217"/>
  <c r="ER213"/>
  <c r="EQ213"/>
  <c r="EU213"/>
  <c r="ER209"/>
  <c r="EQ209"/>
  <c r="EU209"/>
  <c r="ER205"/>
  <c r="EQ205"/>
  <c r="EU205"/>
  <c r="ER201"/>
  <c r="EQ201"/>
  <c r="EU201"/>
  <c r="ER197"/>
  <c r="EQ197"/>
  <c r="EU197"/>
  <c r="ER193"/>
  <c r="EQ193"/>
  <c r="EU193"/>
  <c r="ER189"/>
  <c r="EQ189"/>
  <c r="EU189"/>
  <c r="ER185"/>
  <c r="EQ185"/>
  <c r="EU185"/>
  <c r="ER181"/>
  <c r="EQ181"/>
  <c r="EU181"/>
  <c r="ER177"/>
  <c r="EQ177"/>
  <c r="EU177"/>
  <c r="ER173"/>
  <c r="EQ173"/>
  <c r="EU173"/>
  <c r="ER169"/>
  <c r="EQ169"/>
  <c r="EU169"/>
  <c r="EQ165"/>
  <c r="ER165"/>
  <c r="EU165"/>
  <c r="ER161"/>
  <c r="EQ161"/>
  <c r="EU161"/>
  <c r="ER157"/>
  <c r="EQ157"/>
  <c r="EU157"/>
  <c r="ER153"/>
  <c r="EQ153"/>
  <c r="EU153"/>
  <c r="ER149"/>
  <c r="EU149"/>
  <c r="EQ149"/>
  <c r="ER145"/>
  <c r="EQ145"/>
  <c r="EU145"/>
  <c r="ER141"/>
  <c r="EQ141"/>
  <c r="EU141"/>
  <c r="ER137"/>
  <c r="EQ137"/>
  <c r="EU137"/>
  <c r="ER133"/>
  <c r="EQ133"/>
  <c r="EU133"/>
  <c r="ER129"/>
  <c r="EQ129"/>
  <c r="EU129"/>
  <c r="ER125"/>
  <c r="EQ125"/>
  <c r="EU125"/>
  <c r="ER121"/>
  <c r="EQ121"/>
  <c r="EU121"/>
  <c r="ER117"/>
  <c r="EQ117"/>
  <c r="EU117"/>
  <c r="ER113"/>
  <c r="EU113"/>
  <c r="EQ113"/>
  <c r="ER109"/>
  <c r="EQ109"/>
  <c r="EU109"/>
  <c r="ER105"/>
  <c r="EQ105"/>
  <c r="EU105"/>
  <c r="EQ101"/>
  <c r="ER101"/>
  <c r="EU101"/>
  <c r="ER97"/>
  <c r="EQ97"/>
  <c r="EU97"/>
  <c r="ER93"/>
  <c r="EQ93"/>
  <c r="EU93"/>
  <c r="ER89"/>
  <c r="EQ89"/>
  <c r="EU89"/>
  <c r="ER85"/>
  <c r="EQ85"/>
  <c r="EU85"/>
  <c r="ER81"/>
  <c r="EQ81"/>
  <c r="EU81"/>
  <c r="ER77"/>
  <c r="EQ77"/>
  <c r="EU77"/>
  <c r="ER73"/>
  <c r="EQ73"/>
  <c r="EU73"/>
  <c r="ER69"/>
  <c r="EQ69"/>
  <c r="EU69"/>
  <c r="ER65"/>
  <c r="EQ65"/>
  <c r="EU65"/>
  <c r="ER61"/>
  <c r="EQ61"/>
  <c r="EU61"/>
  <c r="ER57"/>
  <c r="EQ57"/>
  <c r="EU57"/>
  <c r="ER53"/>
  <c r="EQ53"/>
  <c r="EU53"/>
  <c r="ER49"/>
  <c r="EQ49"/>
  <c r="EU49"/>
  <c r="ER45"/>
  <c r="EQ45"/>
  <c r="EU45"/>
  <c r="ER41"/>
  <c r="EQ41"/>
  <c r="EU41"/>
  <c r="ER37"/>
  <c r="EQ37"/>
  <c r="EU37"/>
  <c r="ER33"/>
  <c r="EQ33"/>
  <c r="EU33"/>
  <c r="ER29"/>
  <c r="EQ29"/>
  <c r="EU29"/>
  <c r="ER25"/>
  <c r="EQ25"/>
  <c r="EU25"/>
  <c r="ER21"/>
  <c r="EQ21"/>
  <c r="EU21"/>
  <c r="ER17"/>
  <c r="EQ17"/>
  <c r="EU17"/>
  <c r="ER13"/>
  <c r="EQ13"/>
  <c r="EU13"/>
  <c r="ER9"/>
  <c r="EQ9"/>
  <c r="EU9"/>
  <c r="AR145"/>
  <c r="AQ145"/>
  <c r="AU145"/>
  <c r="AR137"/>
  <c r="AQ137"/>
  <c r="AU137"/>
  <c r="AR129"/>
  <c r="AQ129"/>
  <c r="AU129"/>
  <c r="AR121"/>
  <c r="AQ121"/>
  <c r="AU121"/>
  <c r="AR113"/>
  <c r="AQ113"/>
  <c r="AU113"/>
  <c r="AR105"/>
  <c r="AQ105"/>
  <c r="AU105"/>
  <c r="AR96"/>
  <c r="AQ96"/>
  <c r="AU96"/>
  <c r="AR88"/>
  <c r="AQ88"/>
  <c r="AU88"/>
  <c r="AR80"/>
  <c r="AQ80"/>
  <c r="AU80"/>
  <c r="AR72"/>
  <c r="AQ72"/>
  <c r="AU72"/>
  <c r="AR64"/>
  <c r="AQ64"/>
  <c r="AU64"/>
  <c r="AR55"/>
  <c r="AQ55"/>
  <c r="AU55"/>
  <c r="AR47"/>
  <c r="AU47"/>
  <c r="AQ47"/>
  <c r="AR39"/>
  <c r="AQ39"/>
  <c r="AU39"/>
  <c r="AR31"/>
  <c r="AQ31"/>
  <c r="AU31"/>
  <c r="AR23"/>
  <c r="AU23"/>
  <c r="AQ23"/>
  <c r="AR11"/>
  <c r="AQ11"/>
  <c r="AU11"/>
  <c r="AR524"/>
  <c r="AQ524"/>
  <c r="AU524"/>
  <c r="AR516"/>
  <c r="AQ516"/>
  <c r="AU516"/>
  <c r="AR508"/>
  <c r="AQ508"/>
  <c r="AU508"/>
  <c r="AR500"/>
  <c r="AQ500"/>
  <c r="AU500"/>
  <c r="AR492"/>
  <c r="AQ492"/>
  <c r="AU492"/>
  <c r="AR484"/>
  <c r="AQ484"/>
  <c r="AU484"/>
  <c r="AR476"/>
  <c r="AQ476"/>
  <c r="AU476"/>
  <c r="AR468"/>
  <c r="AQ468"/>
  <c r="AU468"/>
  <c r="AR460"/>
  <c r="AQ460"/>
  <c r="AU460"/>
  <c r="AR452"/>
  <c r="AQ452"/>
  <c r="AU452"/>
  <c r="AR444"/>
  <c r="AQ444"/>
  <c r="AU444"/>
  <c r="AR436"/>
  <c r="AQ436"/>
  <c r="AU436"/>
  <c r="AR428"/>
  <c r="AQ428"/>
  <c r="AU428"/>
  <c r="AR420"/>
  <c r="AQ420"/>
  <c r="AU420"/>
  <c r="AR412"/>
  <c r="AQ412"/>
  <c r="AU412"/>
  <c r="AR404"/>
  <c r="AQ404"/>
  <c r="AU404"/>
  <c r="AR396"/>
  <c r="AQ396"/>
  <c r="AU396"/>
  <c r="AR388"/>
  <c r="AQ388"/>
  <c r="AU388"/>
  <c r="AR380"/>
  <c r="AQ380"/>
  <c r="AU380"/>
  <c r="AR372"/>
  <c r="AQ372"/>
  <c r="AU372"/>
  <c r="AR364"/>
  <c r="AQ364"/>
  <c r="AU364"/>
  <c r="AR356"/>
  <c r="AQ356"/>
  <c r="AU356"/>
  <c r="AR348"/>
  <c r="AQ348"/>
  <c r="AU348"/>
  <c r="AR339"/>
  <c r="AQ339"/>
  <c r="AU339"/>
  <c r="AR331"/>
  <c r="AQ331"/>
  <c r="AU331"/>
  <c r="AR323"/>
  <c r="AQ323"/>
  <c r="AU323"/>
  <c r="AR315"/>
  <c r="AQ315"/>
  <c r="AU315"/>
  <c r="AR307"/>
  <c r="AQ307"/>
  <c r="AU307"/>
  <c r="AR299"/>
  <c r="AQ299"/>
  <c r="AU299"/>
  <c r="AR291"/>
  <c r="AQ291"/>
  <c r="AU291"/>
  <c r="AR283"/>
  <c r="AQ283"/>
  <c r="AU283"/>
  <c r="AR275"/>
  <c r="AQ275"/>
  <c r="AU275"/>
  <c r="AR267"/>
  <c r="AQ267"/>
  <c r="AU267"/>
  <c r="AR259"/>
  <c r="AQ259"/>
  <c r="AU259"/>
  <c r="AR251"/>
  <c r="AQ251"/>
  <c r="AU251"/>
  <c r="AR243"/>
  <c r="AQ243"/>
  <c r="AU243"/>
  <c r="AR235"/>
  <c r="AQ235"/>
  <c r="AU235"/>
  <c r="AR227"/>
  <c r="AQ227"/>
  <c r="AU227"/>
  <c r="AR219"/>
  <c r="AQ219"/>
  <c r="AU219"/>
  <c r="AR211"/>
  <c r="AQ211"/>
  <c r="AU211"/>
  <c r="AR203"/>
  <c r="AQ203"/>
  <c r="AU203"/>
  <c r="AR195"/>
  <c r="AQ195"/>
  <c r="AU195"/>
  <c r="AR187"/>
  <c r="AQ187"/>
  <c r="AU187"/>
  <c r="AR179"/>
  <c r="AQ179"/>
  <c r="AU179"/>
  <c r="AR171"/>
  <c r="AQ171"/>
  <c r="AU171"/>
  <c r="AR162"/>
  <c r="AQ162"/>
  <c r="AU162"/>
  <c r="AR150"/>
  <c r="AQ150"/>
  <c r="AU150"/>
  <c r="BR522"/>
  <c r="BQ522"/>
  <c r="BU522"/>
  <c r="BR514"/>
  <c r="BQ514"/>
  <c r="BU514"/>
  <c r="BR506"/>
  <c r="BQ506"/>
  <c r="BU506"/>
  <c r="BR498"/>
  <c r="BQ498"/>
  <c r="BU498"/>
  <c r="BR490"/>
  <c r="BQ490"/>
  <c r="BU490"/>
  <c r="BR482"/>
  <c r="BQ482"/>
  <c r="BU482"/>
  <c r="BR474"/>
  <c r="BQ474"/>
  <c r="BU474"/>
  <c r="BR466"/>
  <c r="BQ466"/>
  <c r="BU466"/>
  <c r="BR458"/>
  <c r="BQ458"/>
  <c r="BU458"/>
  <c r="BR450"/>
  <c r="BQ450"/>
  <c r="BU450"/>
  <c r="BR442"/>
  <c r="BQ442"/>
  <c r="BU442"/>
  <c r="BR434"/>
  <c r="BQ434"/>
  <c r="BU434"/>
  <c r="BR426"/>
  <c r="BQ426"/>
  <c r="BU426"/>
  <c r="BR418"/>
  <c r="BQ418"/>
  <c r="BU418"/>
  <c r="BR410"/>
  <c r="BQ410"/>
  <c r="BU410"/>
  <c r="BR402"/>
  <c r="BQ402"/>
  <c r="BU402"/>
  <c r="BR398"/>
  <c r="BQ398"/>
  <c r="BU398"/>
  <c r="BR390"/>
  <c r="BQ390"/>
  <c r="BU390"/>
  <c r="BR382"/>
  <c r="BQ382"/>
  <c r="BU382"/>
  <c r="BR378"/>
  <c r="BQ378"/>
  <c r="BU378"/>
  <c r="BR374"/>
  <c r="BQ374"/>
  <c r="BU374"/>
  <c r="BR370"/>
  <c r="BQ370"/>
  <c r="BU370"/>
  <c r="BR366"/>
  <c r="BQ366"/>
  <c r="BU366"/>
  <c r="BR362"/>
  <c r="BQ362"/>
  <c r="BU362"/>
  <c r="BR354"/>
  <c r="BQ354"/>
  <c r="BU354"/>
  <c r="BR342"/>
  <c r="BQ342"/>
  <c r="BU342"/>
  <c r="BR338"/>
  <c r="BQ338"/>
  <c r="BU338"/>
  <c r="BR326"/>
  <c r="BQ326"/>
  <c r="BU326"/>
  <c r="BR318"/>
  <c r="BQ318"/>
  <c r="BU318"/>
  <c r="BR306"/>
  <c r="BQ306"/>
  <c r="BU306"/>
  <c r="BR294"/>
  <c r="BQ294"/>
  <c r="BU294"/>
  <c r="BR290"/>
  <c r="BQ290"/>
  <c r="BU290"/>
  <c r="BR278"/>
  <c r="BQ278"/>
  <c r="BU278"/>
  <c r="BR266"/>
  <c r="BQ266"/>
  <c r="BU266"/>
  <c r="BR258"/>
  <c r="BQ258"/>
  <c r="BU258"/>
  <c r="BR246"/>
  <c r="BQ246"/>
  <c r="BU246"/>
  <c r="BR234"/>
  <c r="BQ234"/>
  <c r="BU234"/>
  <c r="BR226"/>
  <c r="BQ226"/>
  <c r="BU226"/>
  <c r="BR214"/>
  <c r="BQ214"/>
  <c r="BU214"/>
  <c r="BR206"/>
  <c r="BQ206"/>
  <c r="BU206"/>
  <c r="BR194"/>
  <c r="BQ194"/>
  <c r="BU194"/>
  <c r="BR186"/>
  <c r="BQ186"/>
  <c r="BU186"/>
  <c r="BR174"/>
  <c r="BQ174"/>
  <c r="BU174"/>
  <c r="BR161"/>
  <c r="BQ161"/>
  <c r="BU161"/>
  <c r="BR153"/>
  <c r="BU153"/>
  <c r="BQ153"/>
  <c r="BR141"/>
  <c r="BQ141"/>
  <c r="BU141"/>
  <c r="BR129"/>
  <c r="BU129"/>
  <c r="BQ129"/>
  <c r="BR117"/>
  <c r="BQ117"/>
  <c r="BU117"/>
  <c r="BR105"/>
  <c r="BQ105"/>
  <c r="BU105"/>
  <c r="BR92"/>
  <c r="BQ92"/>
  <c r="BU92"/>
  <c r="BR80"/>
  <c r="BQ80"/>
  <c r="BU80"/>
  <c r="BR68"/>
  <c r="BQ68"/>
  <c r="BU68"/>
  <c r="BR59"/>
  <c r="BU59"/>
  <c r="BQ59"/>
  <c r="BR47"/>
  <c r="BQ47"/>
  <c r="BU47"/>
  <c r="BR39"/>
  <c r="BQ39"/>
  <c r="BU39"/>
  <c r="BR27"/>
  <c r="BU27"/>
  <c r="BQ27"/>
  <c r="BR11"/>
  <c r="BU11"/>
  <c r="BQ11"/>
  <c r="CR520"/>
  <c r="CQ520"/>
  <c r="CU520"/>
  <c r="CR508"/>
  <c r="CQ508"/>
  <c r="CU508"/>
  <c r="CR496"/>
  <c r="CQ496"/>
  <c r="CU496"/>
  <c r="CR484"/>
  <c r="CQ484"/>
  <c r="CU484"/>
  <c r="CR476"/>
  <c r="CQ476"/>
  <c r="CU476"/>
  <c r="CR464"/>
  <c r="CQ464"/>
  <c r="CU464"/>
  <c r="CR452"/>
  <c r="CQ452"/>
  <c r="CU452"/>
  <c r="CR444"/>
  <c r="CQ444"/>
  <c r="CU444"/>
  <c r="CR432"/>
  <c r="CQ432"/>
  <c r="CU432"/>
  <c r="CR416"/>
  <c r="CQ416"/>
  <c r="CU416"/>
  <c r="CR408"/>
  <c r="CQ408"/>
  <c r="CU408"/>
  <c r="CR396"/>
  <c r="CQ396"/>
  <c r="CU396"/>
  <c r="CR388"/>
  <c r="CQ388"/>
  <c r="CU388"/>
  <c r="CR376"/>
  <c r="CQ376"/>
  <c r="CU376"/>
  <c r="CR367"/>
  <c r="CQ367"/>
  <c r="CU367"/>
  <c r="CR354"/>
  <c r="CU354"/>
  <c r="CQ354"/>
  <c r="CR346"/>
  <c r="CQ346"/>
  <c r="CU346"/>
  <c r="CR334"/>
  <c r="CU334"/>
  <c r="CQ334"/>
  <c r="CR326"/>
  <c r="CU326"/>
  <c r="CQ326"/>
  <c r="CR314"/>
  <c r="CQ314"/>
  <c r="CU314"/>
  <c r="CR306"/>
  <c r="CU306"/>
  <c r="CQ306"/>
  <c r="CR294"/>
  <c r="CU294"/>
  <c r="CQ294"/>
  <c r="CR286"/>
  <c r="CU286"/>
  <c r="CQ286"/>
  <c r="CR274"/>
  <c r="CU274"/>
  <c r="CQ274"/>
  <c r="CR262"/>
  <c r="CU262"/>
  <c r="CQ262"/>
  <c r="CR254"/>
  <c r="CU254"/>
  <c r="CQ254"/>
  <c r="CR242"/>
  <c r="CU242"/>
  <c r="CQ242"/>
  <c r="CR230"/>
  <c r="CU230"/>
  <c r="CQ230"/>
  <c r="CR218"/>
  <c r="CQ218"/>
  <c r="CU218"/>
  <c r="CR210"/>
  <c r="CU210"/>
  <c r="CQ210"/>
  <c r="CR198"/>
  <c r="CU198"/>
  <c r="CQ198"/>
  <c r="CR190"/>
  <c r="CU190"/>
  <c r="CQ190"/>
  <c r="CR178"/>
  <c r="CU178"/>
  <c r="CQ178"/>
  <c r="CR110"/>
  <c r="CU110"/>
  <c r="CQ110"/>
  <c r="ER419"/>
  <c r="EQ419"/>
  <c r="EU419"/>
  <c r="AR82"/>
  <c r="AQ82"/>
  <c r="AU82"/>
  <c r="AR146"/>
  <c r="AQ146"/>
  <c r="AU146"/>
  <c r="AR142"/>
  <c r="AQ142"/>
  <c r="AU142"/>
  <c r="AR138"/>
  <c r="AQ138"/>
  <c r="AU138"/>
  <c r="AR134"/>
  <c r="AQ134"/>
  <c r="AU134"/>
  <c r="AR130"/>
  <c r="AQ130"/>
  <c r="AU130"/>
  <c r="AR126"/>
  <c r="AQ126"/>
  <c r="AU126"/>
  <c r="AR122"/>
  <c r="AQ122"/>
  <c r="AU122"/>
  <c r="AR118"/>
  <c r="AQ118"/>
  <c r="AU118"/>
  <c r="AQ114"/>
  <c r="AR114"/>
  <c r="AU114"/>
  <c r="AR110"/>
  <c r="AQ110"/>
  <c r="AU110"/>
  <c r="AR106"/>
  <c r="AQ106"/>
  <c r="AU106"/>
  <c r="AR102"/>
  <c r="AQ102"/>
  <c r="AU102"/>
  <c r="AR97"/>
  <c r="AQ97"/>
  <c r="AU97"/>
  <c r="AR93"/>
  <c r="AQ93"/>
  <c r="AU93"/>
  <c r="AR89"/>
  <c r="AQ89"/>
  <c r="AU89"/>
  <c r="AR85"/>
  <c r="AQ85"/>
  <c r="AU85"/>
  <c r="AR81"/>
  <c r="AQ81"/>
  <c r="AU81"/>
  <c r="AR77"/>
  <c r="AQ77"/>
  <c r="AU77"/>
  <c r="AR73"/>
  <c r="AQ73"/>
  <c r="AU73"/>
  <c r="AR69"/>
  <c r="AQ69"/>
  <c r="AU69"/>
  <c r="AR65"/>
  <c r="AQ65"/>
  <c r="AU65"/>
  <c r="AR60"/>
  <c r="AQ60"/>
  <c r="AU60"/>
  <c r="AR56"/>
  <c r="AQ56"/>
  <c r="AU56"/>
  <c r="AR52"/>
  <c r="AQ52"/>
  <c r="AU52"/>
  <c r="AR48"/>
  <c r="AQ48"/>
  <c r="AU48"/>
  <c r="AR44"/>
  <c r="AQ44"/>
  <c r="AU44"/>
  <c r="AR40"/>
  <c r="AQ40"/>
  <c r="AU40"/>
  <c r="AR36"/>
  <c r="AQ36"/>
  <c r="AU36"/>
  <c r="AR32"/>
  <c r="AQ32"/>
  <c r="AU32"/>
  <c r="AR28"/>
  <c r="AQ28"/>
  <c r="AU28"/>
  <c r="AR24"/>
  <c r="AQ24"/>
  <c r="AU24"/>
  <c r="AR20"/>
  <c r="AQ20"/>
  <c r="AU20"/>
  <c r="AR16"/>
  <c r="AQ16"/>
  <c r="AU16"/>
  <c r="AR12"/>
  <c r="AQ12"/>
  <c r="AU12"/>
  <c r="AR8"/>
  <c r="AQ8"/>
  <c r="AU8"/>
  <c r="AR525"/>
  <c r="AQ525"/>
  <c r="AU525"/>
  <c r="AR521"/>
  <c r="AU521"/>
  <c r="AQ521"/>
  <c r="AR517"/>
  <c r="AQ517"/>
  <c r="AU517"/>
  <c r="AR513"/>
  <c r="AQ513"/>
  <c r="AU513"/>
  <c r="AR509"/>
  <c r="AU509"/>
  <c r="AQ509"/>
  <c r="AR505"/>
  <c r="AU505"/>
  <c r="AQ505"/>
  <c r="AR501"/>
  <c r="AQ501"/>
  <c r="AU501"/>
  <c r="AR497"/>
  <c r="AQ497"/>
  <c r="AU497"/>
  <c r="AR493"/>
  <c r="AU493"/>
  <c r="AQ493"/>
  <c r="AR489"/>
  <c r="AQ489"/>
  <c r="AU489"/>
  <c r="AR485"/>
  <c r="AU485"/>
  <c r="AQ485"/>
  <c r="AR481"/>
  <c r="AQ481"/>
  <c r="AU481"/>
  <c r="AR477"/>
  <c r="AQ477"/>
  <c r="AU477"/>
  <c r="AR473"/>
  <c r="AU473"/>
  <c r="AQ473"/>
  <c r="AR469"/>
  <c r="AU469"/>
  <c r="AQ469"/>
  <c r="AR465"/>
  <c r="AQ465"/>
  <c r="AU465"/>
  <c r="AR461"/>
  <c r="AQ461"/>
  <c r="AU461"/>
  <c r="AR457"/>
  <c r="AU457"/>
  <c r="AQ457"/>
  <c r="AR453"/>
  <c r="AQ453"/>
  <c r="AU453"/>
  <c r="AR449"/>
  <c r="AQ449"/>
  <c r="AU449"/>
  <c r="AR445"/>
  <c r="AQ445"/>
  <c r="AU445"/>
  <c r="AR441"/>
  <c r="AU441"/>
  <c r="AQ441"/>
  <c r="AR437"/>
  <c r="AQ437"/>
  <c r="AU437"/>
  <c r="AR433"/>
  <c r="AQ433"/>
  <c r="AU433"/>
  <c r="AR429"/>
  <c r="AQ429"/>
  <c r="AU429"/>
  <c r="AR425"/>
  <c r="AU425"/>
  <c r="AQ425"/>
  <c r="AR421"/>
  <c r="AQ421"/>
  <c r="AU421"/>
  <c r="AR417"/>
  <c r="AQ417"/>
  <c r="AU417"/>
  <c r="AR413"/>
  <c r="AQ413"/>
  <c r="AU413"/>
  <c r="AR409"/>
  <c r="AU409"/>
  <c r="AQ409"/>
  <c r="AR405"/>
  <c r="AQ405"/>
  <c r="AU405"/>
  <c r="AR401"/>
  <c r="AQ401"/>
  <c r="AU401"/>
  <c r="AR397"/>
  <c r="AQ397"/>
  <c r="AU397"/>
  <c r="AR393"/>
  <c r="AU393"/>
  <c r="AQ393"/>
  <c r="AR389"/>
  <c r="AQ389"/>
  <c r="AU389"/>
  <c r="AR385"/>
  <c r="AQ385"/>
  <c r="AU385"/>
  <c r="AR381"/>
  <c r="AU381"/>
  <c r="AQ381"/>
  <c r="AR377"/>
  <c r="AQ377"/>
  <c r="AU377"/>
  <c r="AR373"/>
  <c r="AQ373"/>
  <c r="AU373"/>
  <c r="AR369"/>
  <c r="AQ369"/>
  <c r="AU369"/>
  <c r="AR365"/>
  <c r="AQ365"/>
  <c r="AU365"/>
  <c r="AR361"/>
  <c r="AQ361"/>
  <c r="AU361"/>
  <c r="AR357"/>
  <c r="AQ357"/>
  <c r="AU357"/>
  <c r="AR353"/>
  <c r="AQ353"/>
  <c r="AU353"/>
  <c r="AR349"/>
  <c r="AQ349"/>
  <c r="AU349"/>
  <c r="AR345"/>
  <c r="AQ345"/>
  <c r="AU345"/>
  <c r="AR340"/>
  <c r="AQ340"/>
  <c r="AU340"/>
  <c r="AR336"/>
  <c r="AQ336"/>
  <c r="AU336"/>
  <c r="AR332"/>
  <c r="AQ332"/>
  <c r="AU332"/>
  <c r="AR328"/>
  <c r="AU328"/>
  <c r="AQ328"/>
  <c r="AR324"/>
  <c r="AQ324"/>
  <c r="AU324"/>
  <c r="AR320"/>
  <c r="AQ320"/>
  <c r="AU320"/>
  <c r="AR316"/>
  <c r="AQ316"/>
  <c r="AU316"/>
  <c r="AR312"/>
  <c r="AQ312"/>
  <c r="AU312"/>
  <c r="AR308"/>
  <c r="AQ308"/>
  <c r="AU308"/>
  <c r="AR304"/>
  <c r="AQ304"/>
  <c r="AU304"/>
  <c r="AR300"/>
  <c r="AQ300"/>
  <c r="AU300"/>
  <c r="AR296"/>
  <c r="AQ296"/>
  <c r="AU296"/>
  <c r="AR292"/>
  <c r="AQ292"/>
  <c r="AU292"/>
  <c r="AR288"/>
  <c r="AQ288"/>
  <c r="AU288"/>
  <c r="AR284"/>
  <c r="AQ284"/>
  <c r="AU284"/>
  <c r="AR280"/>
  <c r="AQ280"/>
  <c r="AU280"/>
  <c r="AR276"/>
  <c r="AQ276"/>
  <c r="AU276"/>
  <c r="AR272"/>
  <c r="AQ272"/>
  <c r="AU272"/>
  <c r="AR268"/>
  <c r="AQ268"/>
  <c r="AU268"/>
  <c r="AR264"/>
  <c r="AQ264"/>
  <c r="AU264"/>
  <c r="AR260"/>
  <c r="AQ260"/>
  <c r="AU260"/>
  <c r="AR256"/>
  <c r="AQ256"/>
  <c r="AU256"/>
  <c r="AR252"/>
  <c r="AQ252"/>
  <c r="AU252"/>
  <c r="AR248"/>
  <c r="AQ248"/>
  <c r="AU248"/>
  <c r="AR244"/>
  <c r="AQ244"/>
  <c r="AU244"/>
  <c r="AR240"/>
  <c r="AQ240"/>
  <c r="AU240"/>
  <c r="AR236"/>
  <c r="AQ236"/>
  <c r="AU236"/>
  <c r="AR232"/>
  <c r="AQ232"/>
  <c r="AU232"/>
  <c r="AR228"/>
  <c r="AQ228"/>
  <c r="AU228"/>
  <c r="AR224"/>
  <c r="AQ224"/>
  <c r="AU224"/>
  <c r="AR220"/>
  <c r="AQ220"/>
  <c r="AU220"/>
  <c r="AR216"/>
  <c r="AQ216"/>
  <c r="AU216"/>
  <c r="AR212"/>
  <c r="AQ212"/>
  <c r="AU212"/>
  <c r="AR208"/>
  <c r="AQ208"/>
  <c r="AU208"/>
  <c r="AR204"/>
  <c r="AQ204"/>
  <c r="AU204"/>
  <c r="AR200"/>
  <c r="AQ200"/>
  <c r="AU200"/>
  <c r="AR196"/>
  <c r="AQ196"/>
  <c r="AU196"/>
  <c r="AR192"/>
  <c r="AQ192"/>
  <c r="AU192"/>
  <c r="AR188"/>
  <c r="AQ188"/>
  <c r="AU188"/>
  <c r="AR184"/>
  <c r="AQ184"/>
  <c r="AU184"/>
  <c r="AR180"/>
  <c r="AQ180"/>
  <c r="AU180"/>
  <c r="AR176"/>
  <c r="AQ176"/>
  <c r="AU176"/>
  <c r="AR172"/>
  <c r="AQ172"/>
  <c r="AU172"/>
  <c r="AR168"/>
  <c r="AQ168"/>
  <c r="AU168"/>
  <c r="AR163"/>
  <c r="AQ163"/>
  <c r="AU163"/>
  <c r="AR159"/>
  <c r="AQ159"/>
  <c r="AU159"/>
  <c r="AR155"/>
  <c r="AQ155"/>
  <c r="AU155"/>
  <c r="AR151"/>
  <c r="AU151"/>
  <c r="AQ151"/>
  <c r="BR527"/>
  <c r="BQ527"/>
  <c r="BU527"/>
  <c r="BR523"/>
  <c r="BQ523"/>
  <c r="BU523"/>
  <c r="BR519"/>
  <c r="BQ519"/>
  <c r="BU519"/>
  <c r="BR515"/>
  <c r="BQ515"/>
  <c r="BU515"/>
  <c r="BR511"/>
  <c r="BQ511"/>
  <c r="BU511"/>
  <c r="BR507"/>
  <c r="BQ507"/>
  <c r="BU507"/>
  <c r="BR503"/>
  <c r="BQ503"/>
  <c r="BU503"/>
  <c r="BR499"/>
  <c r="BQ499"/>
  <c r="BU499"/>
  <c r="BR495"/>
  <c r="BQ495"/>
  <c r="BU495"/>
  <c r="BR491"/>
  <c r="BQ491"/>
  <c r="BU491"/>
  <c r="BR487"/>
  <c r="BQ487"/>
  <c r="BU487"/>
  <c r="BR483"/>
  <c r="BQ483"/>
  <c r="BU483"/>
  <c r="BR479"/>
  <c r="BQ479"/>
  <c r="BU479"/>
  <c r="BR475"/>
  <c r="BQ475"/>
  <c r="BU475"/>
  <c r="BR471"/>
  <c r="BQ471"/>
  <c r="BU471"/>
  <c r="BR467"/>
  <c r="BQ467"/>
  <c r="BU467"/>
  <c r="BR463"/>
  <c r="BQ463"/>
  <c r="BU463"/>
  <c r="BR459"/>
  <c r="BQ459"/>
  <c r="BU459"/>
  <c r="BR455"/>
  <c r="BQ455"/>
  <c r="BU455"/>
  <c r="BR451"/>
  <c r="BQ451"/>
  <c r="BU451"/>
  <c r="BR447"/>
  <c r="BQ447"/>
  <c r="BU447"/>
  <c r="BR443"/>
  <c r="BQ443"/>
  <c r="BU443"/>
  <c r="BR439"/>
  <c r="BQ439"/>
  <c r="BU439"/>
  <c r="BR435"/>
  <c r="BQ435"/>
  <c r="BU435"/>
  <c r="BR431"/>
  <c r="BQ431"/>
  <c r="BU431"/>
  <c r="BR427"/>
  <c r="BQ427"/>
  <c r="BU427"/>
  <c r="BR423"/>
  <c r="BQ423"/>
  <c r="BU423"/>
  <c r="BR419"/>
  <c r="BQ419"/>
  <c r="BU419"/>
  <c r="BR415"/>
  <c r="BQ415"/>
  <c r="BU415"/>
  <c r="BR411"/>
  <c r="BQ411"/>
  <c r="BU411"/>
  <c r="BR407"/>
  <c r="BQ407"/>
  <c r="BU407"/>
  <c r="BR403"/>
  <c r="BQ403"/>
  <c r="BU403"/>
  <c r="BR399"/>
  <c r="BQ399"/>
  <c r="BU399"/>
  <c r="BR395"/>
  <c r="BQ395"/>
  <c r="BU395"/>
  <c r="BR391"/>
  <c r="BQ391"/>
  <c r="BU391"/>
  <c r="BR387"/>
  <c r="BQ387"/>
  <c r="BU387"/>
  <c r="BR383"/>
  <c r="BQ383"/>
  <c r="BU383"/>
  <c r="BR379"/>
  <c r="BQ379"/>
  <c r="BU379"/>
  <c r="BR375"/>
  <c r="BQ375"/>
  <c r="BU375"/>
  <c r="BR371"/>
  <c r="BQ371"/>
  <c r="BU371"/>
  <c r="BR367"/>
  <c r="BQ367"/>
  <c r="BU367"/>
  <c r="BR363"/>
  <c r="BQ363"/>
  <c r="BU363"/>
  <c r="BR359"/>
  <c r="BQ359"/>
  <c r="BU359"/>
  <c r="BR355"/>
  <c r="BQ355"/>
  <c r="BU355"/>
  <c r="BR351"/>
  <c r="BQ351"/>
  <c r="BU351"/>
  <c r="BR347"/>
  <c r="BQ347"/>
  <c r="BU347"/>
  <c r="BR343"/>
  <c r="BQ343"/>
  <c r="BU343"/>
  <c r="BR339"/>
  <c r="BQ339"/>
  <c r="BU339"/>
  <c r="BR335"/>
  <c r="BQ335"/>
  <c r="BU335"/>
  <c r="BR331"/>
  <c r="BQ331"/>
  <c r="BU331"/>
  <c r="BR327"/>
  <c r="BQ327"/>
  <c r="BU327"/>
  <c r="BR323"/>
  <c r="BQ323"/>
  <c r="BU323"/>
  <c r="BR319"/>
  <c r="BQ319"/>
  <c r="BU319"/>
  <c r="BR315"/>
  <c r="BQ315"/>
  <c r="BU315"/>
  <c r="BR311"/>
  <c r="BQ311"/>
  <c r="BU311"/>
  <c r="BR307"/>
  <c r="BQ307"/>
  <c r="BU307"/>
  <c r="BR303"/>
  <c r="BQ303"/>
  <c r="BU303"/>
  <c r="BR299"/>
  <c r="BQ299"/>
  <c r="BU299"/>
  <c r="BR295"/>
  <c r="BQ295"/>
  <c r="BU295"/>
  <c r="BR291"/>
  <c r="BQ291"/>
  <c r="BU291"/>
  <c r="BR287"/>
  <c r="BQ287"/>
  <c r="BU287"/>
  <c r="BR283"/>
  <c r="BU283"/>
  <c r="BQ283"/>
  <c r="BR279"/>
  <c r="BQ279"/>
  <c r="BU279"/>
  <c r="BR275"/>
  <c r="BU275"/>
  <c r="BQ275"/>
  <c r="BR271"/>
  <c r="BQ271"/>
  <c r="BU271"/>
  <c r="BR267"/>
  <c r="BU267"/>
  <c r="BQ267"/>
  <c r="BR263"/>
  <c r="BQ263"/>
  <c r="BU263"/>
  <c r="BR259"/>
  <c r="BU259"/>
  <c r="BQ259"/>
  <c r="BR255"/>
  <c r="BQ255"/>
  <c r="BU255"/>
  <c r="BR251"/>
  <c r="BU251"/>
  <c r="BQ251"/>
  <c r="BR247"/>
  <c r="BQ247"/>
  <c r="BU247"/>
  <c r="BR243"/>
  <c r="BU243"/>
  <c r="BQ243"/>
  <c r="BR239"/>
  <c r="BQ239"/>
  <c r="BU239"/>
  <c r="BR235"/>
  <c r="BU235"/>
  <c r="BQ235"/>
  <c r="BR231"/>
  <c r="BQ231"/>
  <c r="BU231"/>
  <c r="BR227"/>
  <c r="BU227"/>
  <c r="BQ227"/>
  <c r="BR223"/>
  <c r="BQ223"/>
  <c r="BU223"/>
  <c r="BR219"/>
  <c r="BU219"/>
  <c r="BQ219"/>
  <c r="BR215"/>
  <c r="BQ215"/>
  <c r="BU215"/>
  <c r="BR211"/>
  <c r="BU211"/>
  <c r="BQ211"/>
  <c r="BR207"/>
  <c r="BQ207"/>
  <c r="BU207"/>
  <c r="BR203"/>
  <c r="BU203"/>
  <c r="BQ203"/>
  <c r="BR199"/>
  <c r="BQ199"/>
  <c r="BU199"/>
  <c r="BR195"/>
  <c r="BU195"/>
  <c r="BQ195"/>
  <c r="BR191"/>
  <c r="BQ191"/>
  <c r="BU191"/>
  <c r="BR187"/>
  <c r="BU187"/>
  <c r="BQ187"/>
  <c r="BR183"/>
  <c r="BQ183"/>
  <c r="BU183"/>
  <c r="BR179"/>
  <c r="BU179"/>
  <c r="BQ179"/>
  <c r="BR175"/>
  <c r="BQ175"/>
  <c r="BU175"/>
  <c r="BR171"/>
  <c r="BU171"/>
  <c r="BQ171"/>
  <c r="BR167"/>
  <c r="BQ167"/>
  <c r="BU167"/>
  <c r="BR162"/>
  <c r="BQ162"/>
  <c r="BU162"/>
  <c r="BR158"/>
  <c r="BQ158"/>
  <c r="BU158"/>
  <c r="BR154"/>
  <c r="BQ154"/>
  <c r="BU154"/>
  <c r="BR150"/>
  <c r="BQ150"/>
  <c r="BU150"/>
  <c r="BQ146"/>
  <c r="BU146"/>
  <c r="BR142"/>
  <c r="BQ142"/>
  <c r="BU142"/>
  <c r="BR138"/>
  <c r="BQ138"/>
  <c r="BU138"/>
  <c r="BR134"/>
  <c r="BQ134"/>
  <c r="BU134"/>
  <c r="BR130"/>
  <c r="BQ130"/>
  <c r="BU130"/>
  <c r="BR126"/>
  <c r="BQ126"/>
  <c r="BU126"/>
  <c r="BR122"/>
  <c r="BQ122"/>
  <c r="BU122"/>
  <c r="BR118"/>
  <c r="BQ118"/>
  <c r="BU118"/>
  <c r="BR114"/>
  <c r="BQ114"/>
  <c r="BU114"/>
  <c r="BR110"/>
  <c r="BQ110"/>
  <c r="BU110"/>
  <c r="BR106"/>
  <c r="BQ106"/>
  <c r="BU106"/>
  <c r="BR102"/>
  <c r="BQ102"/>
  <c r="BU102"/>
  <c r="BR97"/>
  <c r="BU97"/>
  <c r="BQ97"/>
  <c r="BR93"/>
  <c r="BQ93"/>
  <c r="BU93"/>
  <c r="BR89"/>
  <c r="BQ89"/>
  <c r="BU89"/>
  <c r="BR85"/>
  <c r="BQ85"/>
  <c r="BU85"/>
  <c r="BR81"/>
  <c r="BQ81"/>
  <c r="BU81"/>
  <c r="BR77"/>
  <c r="BQ77"/>
  <c r="BU77"/>
  <c r="BR73"/>
  <c r="BQ73"/>
  <c r="BU73"/>
  <c r="BR69"/>
  <c r="BQ69"/>
  <c r="BU69"/>
  <c r="BR65"/>
  <c r="BU65"/>
  <c r="BQ65"/>
  <c r="BR60"/>
  <c r="BQ60"/>
  <c r="BU60"/>
  <c r="BR56"/>
  <c r="BQ56"/>
  <c r="BU56"/>
  <c r="BR52"/>
  <c r="BQ52"/>
  <c r="BU52"/>
  <c r="BR48"/>
  <c r="BQ48"/>
  <c r="BU48"/>
  <c r="BR44"/>
  <c r="BQ44"/>
  <c r="BU44"/>
  <c r="BR40"/>
  <c r="BQ40"/>
  <c r="BU40"/>
  <c r="BR36"/>
  <c r="BQ36"/>
  <c r="BU36"/>
  <c r="BR32"/>
  <c r="BQ32"/>
  <c r="BU32"/>
  <c r="BR28"/>
  <c r="BQ28"/>
  <c r="BU28"/>
  <c r="BR24"/>
  <c r="BQ24"/>
  <c r="BU24"/>
  <c r="BR20"/>
  <c r="BQ20"/>
  <c r="BU20"/>
  <c r="BR16"/>
  <c r="BQ16"/>
  <c r="BU16"/>
  <c r="BR12"/>
  <c r="BQ12"/>
  <c r="BU12"/>
  <c r="CR8"/>
  <c r="CU8"/>
  <c r="CQ8"/>
  <c r="CR525"/>
  <c r="CQ525"/>
  <c r="CU525"/>
  <c r="CR521"/>
  <c r="CQ521"/>
  <c r="CU521"/>
  <c r="CR517"/>
  <c r="CQ517"/>
  <c r="CU517"/>
  <c r="CR513"/>
  <c r="CQ513"/>
  <c r="CU513"/>
  <c r="CR509"/>
  <c r="CQ509"/>
  <c r="CU509"/>
  <c r="CR505"/>
  <c r="CQ505"/>
  <c r="CU505"/>
  <c r="CR501"/>
  <c r="CQ501"/>
  <c r="CU501"/>
  <c r="CR497"/>
  <c r="CQ497"/>
  <c r="CU497"/>
  <c r="CR493"/>
  <c r="CQ493"/>
  <c r="CU493"/>
  <c r="CR489"/>
  <c r="CQ489"/>
  <c r="CU489"/>
  <c r="CR485"/>
  <c r="CQ485"/>
  <c r="CU485"/>
  <c r="CR481"/>
  <c r="CQ481"/>
  <c r="CU481"/>
  <c r="CR477"/>
  <c r="CQ477"/>
  <c r="CU477"/>
  <c r="CR473"/>
  <c r="CQ473"/>
  <c r="CU473"/>
  <c r="CR469"/>
  <c r="CQ469"/>
  <c r="CU469"/>
  <c r="CR465"/>
  <c r="CQ465"/>
  <c r="CU465"/>
  <c r="CR461"/>
  <c r="CQ461"/>
  <c r="CU461"/>
  <c r="CR457"/>
  <c r="CQ457"/>
  <c r="CU457"/>
  <c r="CR453"/>
  <c r="CQ453"/>
  <c r="CU453"/>
  <c r="CR449"/>
  <c r="CQ449"/>
  <c r="CU449"/>
  <c r="CR445"/>
  <c r="CQ445"/>
  <c r="CU445"/>
  <c r="CR441"/>
  <c r="CQ441"/>
  <c r="CU441"/>
  <c r="CR437"/>
  <c r="CQ437"/>
  <c r="CU437"/>
  <c r="CR433"/>
  <c r="CQ433"/>
  <c r="CU433"/>
  <c r="CR429"/>
  <c r="CQ429"/>
  <c r="CU429"/>
  <c r="CR425"/>
  <c r="CQ425"/>
  <c r="CU425"/>
  <c r="CR421"/>
  <c r="L5" i="7" s="1"/>
  <c r="CQ421" i="12"/>
  <c r="L3" i="7" s="1"/>
  <c r="CU421" i="12"/>
  <c r="L32" i="7" s="1"/>
  <c r="CR417" i="12"/>
  <c r="CQ417"/>
  <c r="CU417"/>
  <c r="CR413"/>
  <c r="CQ413"/>
  <c r="CU413"/>
  <c r="CR409"/>
  <c r="CQ409"/>
  <c r="CU409"/>
  <c r="CR405"/>
  <c r="CQ405"/>
  <c r="CU405"/>
  <c r="CR401"/>
  <c r="CQ401"/>
  <c r="CU401"/>
  <c r="CR397"/>
  <c r="CQ397"/>
  <c r="CU397"/>
  <c r="CR393"/>
  <c r="CQ393"/>
  <c r="CU393"/>
  <c r="CR389"/>
  <c r="CQ389"/>
  <c r="CU389"/>
  <c r="CR385"/>
  <c r="CQ385"/>
  <c r="CU385"/>
  <c r="CR381"/>
  <c r="CQ381"/>
  <c r="CU381"/>
  <c r="CR377"/>
  <c r="CQ377"/>
  <c r="CU377"/>
  <c r="CR373"/>
  <c r="CQ373"/>
  <c r="CU373"/>
  <c r="CR369"/>
  <c r="CQ369"/>
  <c r="CU369"/>
  <c r="CR364"/>
  <c r="CQ364"/>
  <c r="CU364"/>
  <c r="CR360"/>
  <c r="CQ360"/>
  <c r="CU360"/>
  <c r="CR355"/>
  <c r="CQ355"/>
  <c r="CU355"/>
  <c r="CR351"/>
  <c r="CQ351"/>
  <c r="CU351"/>
  <c r="CR347"/>
  <c r="CQ347"/>
  <c r="CU347"/>
  <c r="CR343"/>
  <c r="CQ343"/>
  <c r="CU343"/>
  <c r="CR339"/>
  <c r="CQ339"/>
  <c r="CU339"/>
  <c r="CR335"/>
  <c r="CQ335"/>
  <c r="CU335"/>
  <c r="CR331"/>
  <c r="CQ331"/>
  <c r="CU331"/>
  <c r="CR327"/>
  <c r="CQ327"/>
  <c r="CU327"/>
  <c r="CR323"/>
  <c r="CQ323"/>
  <c r="CU323"/>
  <c r="CR319"/>
  <c r="CQ319"/>
  <c r="CU319"/>
  <c r="CR315"/>
  <c r="CQ315"/>
  <c r="CU315"/>
  <c r="CR311"/>
  <c r="CQ311"/>
  <c r="CU311"/>
  <c r="CR307"/>
  <c r="CQ307"/>
  <c r="CU307"/>
  <c r="CR303"/>
  <c r="CQ303"/>
  <c r="CU303"/>
  <c r="CR299"/>
  <c r="CQ299"/>
  <c r="CU299"/>
  <c r="CR295"/>
  <c r="CQ295"/>
  <c r="CU295"/>
  <c r="CR291"/>
  <c r="CQ291"/>
  <c r="CU291"/>
  <c r="CR287"/>
  <c r="CQ287"/>
  <c r="CU287"/>
  <c r="CR283"/>
  <c r="CQ283"/>
  <c r="CU283"/>
  <c r="CR279"/>
  <c r="CQ279"/>
  <c r="CU279"/>
  <c r="CR275"/>
  <c r="CQ275"/>
  <c r="CU275"/>
  <c r="CR271"/>
  <c r="CQ271"/>
  <c r="CU271"/>
  <c r="CR267"/>
  <c r="CQ267"/>
  <c r="CU267"/>
  <c r="CR263"/>
  <c r="CQ263"/>
  <c r="CU263"/>
  <c r="CR259"/>
  <c r="CQ259"/>
  <c r="CU259"/>
  <c r="CR255"/>
  <c r="CQ255"/>
  <c r="CU255"/>
  <c r="CR251"/>
  <c r="CQ251"/>
  <c r="CU251"/>
  <c r="CR247"/>
  <c r="CQ247"/>
  <c r="CU247"/>
  <c r="CR243"/>
  <c r="CQ243"/>
  <c r="CU243"/>
  <c r="CR239"/>
  <c r="CQ239"/>
  <c r="CU239"/>
  <c r="CR235"/>
  <c r="CQ235"/>
  <c r="CU235"/>
  <c r="CR231"/>
  <c r="CQ231"/>
  <c r="CU231"/>
  <c r="CR227"/>
  <c r="CQ227"/>
  <c r="CU227"/>
  <c r="CR223"/>
  <c r="CQ223"/>
  <c r="CU223"/>
  <c r="CR219"/>
  <c r="CQ219"/>
  <c r="CU219"/>
  <c r="CR215"/>
  <c r="CQ215"/>
  <c r="CU215"/>
  <c r="CR211"/>
  <c r="CQ211"/>
  <c r="CU211"/>
  <c r="CR207"/>
  <c r="CQ207"/>
  <c r="CU207"/>
  <c r="CR203"/>
  <c r="CQ203"/>
  <c r="CU203"/>
  <c r="CR199"/>
  <c r="CQ199"/>
  <c r="CU199"/>
  <c r="CR195"/>
  <c r="CQ195"/>
  <c r="CU195"/>
  <c r="CR191"/>
  <c r="CQ191"/>
  <c r="CU191"/>
  <c r="CR187"/>
  <c r="CQ187"/>
  <c r="CU187"/>
  <c r="CR183"/>
  <c r="CQ183"/>
  <c r="CU183"/>
  <c r="CR179"/>
  <c r="CQ179"/>
  <c r="CU179"/>
  <c r="CR175"/>
  <c r="CQ175"/>
  <c r="CU175"/>
  <c r="CR171"/>
  <c r="CQ171"/>
  <c r="CU171"/>
  <c r="CR167"/>
  <c r="CQ167"/>
  <c r="CU167"/>
  <c r="CR163"/>
  <c r="CQ163"/>
  <c r="CU163"/>
  <c r="CR159"/>
  <c r="CQ159"/>
  <c r="CU159"/>
  <c r="CR155"/>
  <c r="CQ155"/>
  <c r="CU155"/>
  <c r="CR151"/>
  <c r="CQ151"/>
  <c r="CU151"/>
  <c r="CR147"/>
  <c r="CQ147"/>
  <c r="CU147"/>
  <c r="CR143"/>
  <c r="CQ143"/>
  <c r="CU143"/>
  <c r="CR139"/>
  <c r="CQ139"/>
  <c r="CU139"/>
  <c r="CR135"/>
  <c r="CQ135"/>
  <c r="CU135"/>
  <c r="CR131"/>
  <c r="CU131"/>
  <c r="CQ131"/>
  <c r="CR127"/>
  <c r="CQ127"/>
  <c r="CU127"/>
  <c r="CR123"/>
  <c r="CQ123"/>
  <c r="CU123"/>
  <c r="CR119"/>
  <c r="CQ119"/>
  <c r="CU119"/>
  <c r="CR115"/>
  <c r="CQ115"/>
  <c r="CU115"/>
  <c r="CR111"/>
  <c r="CQ111"/>
  <c r="CU111"/>
  <c r="CR107"/>
  <c r="CU107"/>
  <c r="CQ107"/>
  <c r="CR103"/>
  <c r="CQ103"/>
  <c r="CU103"/>
  <c r="CR99"/>
  <c r="CU99"/>
  <c r="CQ99"/>
  <c r="CR95"/>
  <c r="CQ95"/>
  <c r="CU95"/>
  <c r="CR91"/>
  <c r="CQ91"/>
  <c r="CU91"/>
  <c r="CR87"/>
  <c r="CQ87"/>
  <c r="CU87"/>
  <c r="CR83"/>
  <c r="CQ83"/>
  <c r="CU83"/>
  <c r="CR79"/>
  <c r="CQ79"/>
  <c r="CU79"/>
  <c r="CR75"/>
  <c r="CQ75"/>
  <c r="CU75"/>
  <c r="CR71"/>
  <c r="CQ71"/>
  <c r="CU71"/>
  <c r="CR67"/>
  <c r="CQ67"/>
  <c r="CU67"/>
  <c r="CR63"/>
  <c r="CQ63"/>
  <c r="CU63"/>
  <c r="CR59"/>
  <c r="CQ59"/>
  <c r="CU59"/>
  <c r="CR55"/>
  <c r="CQ55"/>
  <c r="CU55"/>
  <c r="CR51"/>
  <c r="CQ51"/>
  <c r="CU51"/>
  <c r="CR47"/>
  <c r="CQ47"/>
  <c r="CU47"/>
  <c r="CR43"/>
  <c r="CQ43"/>
  <c r="CU43"/>
  <c r="CR39"/>
  <c r="CQ39"/>
  <c r="CU39"/>
  <c r="CR35"/>
  <c r="CQ35"/>
  <c r="CU35"/>
  <c r="CR31"/>
  <c r="CQ31"/>
  <c r="CU31"/>
  <c r="CR27"/>
  <c r="CQ27"/>
  <c r="CU27"/>
  <c r="CR23"/>
  <c r="CQ23"/>
  <c r="CU23"/>
  <c r="CR19"/>
  <c r="CQ19"/>
  <c r="CU19"/>
  <c r="CR15"/>
  <c r="CQ15"/>
  <c r="CU15"/>
  <c r="CR11"/>
  <c r="CQ11"/>
  <c r="CU11"/>
  <c r="DR528"/>
  <c r="DQ528"/>
  <c r="DU528"/>
  <c r="DR524"/>
  <c r="DQ524"/>
  <c r="DU524"/>
  <c r="DR520"/>
  <c r="DQ520"/>
  <c r="DU520"/>
  <c r="DR516"/>
  <c r="DQ516"/>
  <c r="DU516"/>
  <c r="DR512"/>
  <c r="DQ512"/>
  <c r="DU512"/>
  <c r="DR508"/>
  <c r="DQ508"/>
  <c r="DU508"/>
  <c r="DR504"/>
  <c r="DQ504"/>
  <c r="DU504"/>
  <c r="DR500"/>
  <c r="DQ500"/>
  <c r="DU500"/>
  <c r="DR496"/>
  <c r="DQ496"/>
  <c r="DU496"/>
  <c r="DR492"/>
  <c r="DQ492"/>
  <c r="DU492"/>
  <c r="DR488"/>
  <c r="DQ488"/>
  <c r="DU488"/>
  <c r="DR484"/>
  <c r="DQ484"/>
  <c r="DU484"/>
  <c r="DR480"/>
  <c r="DQ480"/>
  <c r="DU480"/>
  <c r="DR476"/>
  <c r="DQ476"/>
  <c r="DU476"/>
  <c r="DR472"/>
  <c r="DQ472"/>
  <c r="DU472"/>
  <c r="DR468"/>
  <c r="DQ468"/>
  <c r="DU468"/>
  <c r="DR464"/>
  <c r="DQ464"/>
  <c r="DU464"/>
  <c r="DR460"/>
  <c r="DQ460"/>
  <c r="DU460"/>
  <c r="DR456"/>
  <c r="DQ456"/>
  <c r="DU456"/>
  <c r="DR452"/>
  <c r="DQ452"/>
  <c r="DU452"/>
  <c r="DR448"/>
  <c r="DQ448"/>
  <c r="DU448"/>
  <c r="DR444"/>
  <c r="DQ444"/>
  <c r="DU444"/>
  <c r="DR440"/>
  <c r="DQ440"/>
  <c r="DU440"/>
  <c r="DR436"/>
  <c r="DQ436"/>
  <c r="DU436"/>
  <c r="DR432"/>
  <c r="DQ432"/>
  <c r="DU432"/>
  <c r="DR428"/>
  <c r="DQ428"/>
  <c r="DU428"/>
  <c r="DR424"/>
  <c r="DQ424"/>
  <c r="DU424"/>
  <c r="DR420"/>
  <c r="DQ420"/>
  <c r="DU420"/>
  <c r="DR416"/>
  <c r="DQ416"/>
  <c r="DU416"/>
  <c r="DR412"/>
  <c r="DQ412"/>
  <c r="DU412"/>
  <c r="DR408"/>
  <c r="DQ408"/>
  <c r="DU408"/>
  <c r="DR404"/>
  <c r="DQ404"/>
  <c r="DU404"/>
  <c r="DR400"/>
  <c r="DQ400"/>
  <c r="DU400"/>
  <c r="DR396"/>
  <c r="DQ396"/>
  <c r="DU396"/>
  <c r="DR392"/>
  <c r="DQ392"/>
  <c r="DU392"/>
  <c r="DR388"/>
  <c r="DQ388"/>
  <c r="DU388"/>
  <c r="DR384"/>
  <c r="DQ384"/>
  <c r="DU384"/>
  <c r="DR380"/>
  <c r="DQ380"/>
  <c r="DU380"/>
  <c r="DR376"/>
  <c r="DQ376"/>
  <c r="DU376"/>
  <c r="DR372"/>
  <c r="DQ372"/>
  <c r="DU372"/>
  <c r="DR368"/>
  <c r="DQ368"/>
  <c r="DU368"/>
  <c r="DR362"/>
  <c r="DQ362"/>
  <c r="DU362"/>
  <c r="DR355"/>
  <c r="DQ355"/>
  <c r="DU355"/>
  <c r="DR351"/>
  <c r="DQ351"/>
  <c r="DU351"/>
  <c r="DR347"/>
  <c r="DQ347"/>
  <c r="DU347"/>
  <c r="DR343"/>
  <c r="DQ343"/>
  <c r="DU343"/>
  <c r="DR339"/>
  <c r="DQ339"/>
  <c r="DU339"/>
  <c r="DR335"/>
  <c r="DQ335"/>
  <c r="DU335"/>
  <c r="DR331"/>
  <c r="DQ331"/>
  <c r="DU331"/>
  <c r="DR327"/>
  <c r="DQ327"/>
  <c r="DU327"/>
  <c r="DQ323"/>
  <c r="DR323"/>
  <c r="DU323"/>
  <c r="DR319"/>
  <c r="DQ319"/>
  <c r="DU319"/>
  <c r="DR315"/>
  <c r="DQ315"/>
  <c r="DU315"/>
  <c r="DR311"/>
  <c r="DQ311"/>
  <c r="DU311"/>
  <c r="DR307"/>
  <c r="DQ307"/>
  <c r="DU307"/>
  <c r="DR303"/>
  <c r="DQ303"/>
  <c r="DU303"/>
  <c r="DR299"/>
  <c r="DQ299"/>
  <c r="DU299"/>
  <c r="DR295"/>
  <c r="DQ295"/>
  <c r="DU295"/>
  <c r="DQ291"/>
  <c r="DR291"/>
  <c r="DU291"/>
  <c r="DR287"/>
  <c r="DQ287"/>
  <c r="DU287"/>
  <c r="DR283"/>
  <c r="DQ283"/>
  <c r="DU283"/>
  <c r="DQ279"/>
  <c r="DR279"/>
  <c r="DU279"/>
  <c r="DR275"/>
  <c r="DQ275"/>
  <c r="DU275"/>
  <c r="DR271"/>
  <c r="DQ271"/>
  <c r="DU271"/>
  <c r="DR267"/>
  <c r="DQ267"/>
  <c r="DU267"/>
  <c r="DR263"/>
  <c r="DQ263"/>
  <c r="DU263"/>
  <c r="DR259"/>
  <c r="DQ259"/>
  <c r="DU259"/>
  <c r="DR255"/>
  <c r="DQ255"/>
  <c r="DU255"/>
  <c r="DR251"/>
  <c r="DQ251"/>
  <c r="DU251"/>
  <c r="DQ247"/>
  <c r="DR247"/>
  <c r="DU247"/>
  <c r="DR243"/>
  <c r="DQ243"/>
  <c r="DU243"/>
  <c r="DR239"/>
  <c r="DQ239"/>
  <c r="DU239"/>
  <c r="DR235"/>
  <c r="DQ235"/>
  <c r="DU235"/>
  <c r="DR231"/>
  <c r="DQ231"/>
  <c r="DU231"/>
  <c r="DR227"/>
  <c r="DQ227"/>
  <c r="DU227"/>
  <c r="DR223"/>
  <c r="DQ223"/>
  <c r="DU223"/>
  <c r="DR219"/>
  <c r="DQ219"/>
  <c r="DU219"/>
  <c r="DR215"/>
  <c r="DQ215"/>
  <c r="DU215"/>
  <c r="DR211"/>
  <c r="DQ211"/>
  <c r="DU211"/>
  <c r="DR207"/>
  <c r="DQ207"/>
  <c r="DU207"/>
  <c r="DR203"/>
  <c r="DQ203"/>
  <c r="DU203"/>
  <c r="DQ199"/>
  <c r="DR199"/>
  <c r="DU199"/>
  <c r="DR195"/>
  <c r="DQ195"/>
  <c r="DU195"/>
  <c r="DR191"/>
  <c r="DQ191"/>
  <c r="DU191"/>
  <c r="DR187"/>
  <c r="DQ187"/>
  <c r="DU187"/>
  <c r="DQ183"/>
  <c r="DR183"/>
  <c r="DU183"/>
  <c r="DR179"/>
  <c r="DQ179"/>
  <c r="DU179"/>
  <c r="DR175"/>
  <c r="DQ175"/>
  <c r="DU175"/>
  <c r="DR171"/>
  <c r="DQ171"/>
  <c r="DU171"/>
  <c r="DR167"/>
  <c r="DQ167"/>
  <c r="DU167"/>
  <c r="DR163"/>
  <c r="DQ163"/>
  <c r="DU163"/>
  <c r="DR159"/>
  <c r="DQ159"/>
  <c r="DU159"/>
  <c r="DR155"/>
  <c r="DQ155"/>
  <c r="DU155"/>
  <c r="DR151"/>
  <c r="DQ151"/>
  <c r="DU151"/>
  <c r="DR147"/>
  <c r="DQ147"/>
  <c r="DU147"/>
  <c r="DR143"/>
  <c r="DQ143"/>
  <c r="DU143"/>
  <c r="DR139"/>
  <c r="DQ139"/>
  <c r="DU139"/>
  <c r="DQ135"/>
  <c r="DR135"/>
  <c r="DU135"/>
  <c r="DR131"/>
  <c r="DQ131"/>
  <c r="DU131"/>
  <c r="DR127"/>
  <c r="DQ127"/>
  <c r="DU127"/>
  <c r="DR123"/>
  <c r="DQ123"/>
  <c r="DU123"/>
  <c r="DQ119"/>
  <c r="DR119"/>
  <c r="DU119"/>
  <c r="DR115"/>
  <c r="DQ115"/>
  <c r="DU115"/>
  <c r="DR111"/>
  <c r="DQ111"/>
  <c r="DU111"/>
  <c r="DR107"/>
  <c r="DQ107"/>
  <c r="DU107"/>
  <c r="DR103"/>
  <c r="DQ103"/>
  <c r="DU103"/>
  <c r="DR99"/>
  <c r="DQ99"/>
  <c r="DU99"/>
  <c r="DR95"/>
  <c r="DQ95"/>
  <c r="DU95"/>
  <c r="DR91"/>
  <c r="DQ91"/>
  <c r="DU91"/>
  <c r="DR87"/>
  <c r="DQ87"/>
  <c r="DU87"/>
  <c r="DR83"/>
  <c r="DQ83"/>
  <c r="DU83"/>
  <c r="DR79"/>
  <c r="DQ79"/>
  <c r="DU79"/>
  <c r="DR75"/>
  <c r="DQ75"/>
  <c r="DU75"/>
  <c r="DQ71"/>
  <c r="DR71"/>
  <c r="DU71"/>
  <c r="DR67"/>
  <c r="DQ67"/>
  <c r="DU67"/>
  <c r="DR63"/>
  <c r="DQ63"/>
  <c r="DU63"/>
  <c r="DR59"/>
  <c r="DQ59"/>
  <c r="DU59"/>
  <c r="DQ55"/>
  <c r="DR55"/>
  <c r="DU55"/>
  <c r="DR51"/>
  <c r="DQ51"/>
  <c r="DU51"/>
  <c r="DR47"/>
  <c r="DQ47"/>
  <c r="DU47"/>
  <c r="DR43"/>
  <c r="DQ43"/>
  <c r="DU43"/>
  <c r="DR39"/>
  <c r="DQ39"/>
  <c r="DU39"/>
  <c r="DR35"/>
  <c r="DQ35"/>
  <c r="DU35"/>
  <c r="DR31"/>
  <c r="DQ31"/>
  <c r="DU31"/>
  <c r="DR27"/>
  <c r="DQ27"/>
  <c r="DU27"/>
  <c r="DR23"/>
  <c r="DQ23"/>
  <c r="DU23"/>
  <c r="DR19"/>
  <c r="DQ19"/>
  <c r="DU19"/>
  <c r="DR15"/>
  <c r="DQ15"/>
  <c r="DU15"/>
  <c r="DR11"/>
  <c r="DQ11"/>
  <c r="DU11"/>
  <c r="ER528"/>
  <c r="EQ528"/>
  <c r="EU528"/>
  <c r="ER524"/>
  <c r="EQ524"/>
  <c r="EU524"/>
  <c r="ER520"/>
  <c r="EQ520"/>
  <c r="EU520"/>
  <c r="ER516"/>
  <c r="EQ516"/>
  <c r="EU516"/>
  <c r="ER512"/>
  <c r="EQ512"/>
  <c r="EU512"/>
  <c r="ER508"/>
  <c r="EQ508"/>
  <c r="EU508"/>
  <c r="ER504"/>
  <c r="EQ504"/>
  <c r="EU504"/>
  <c r="ER500"/>
  <c r="EQ500"/>
  <c r="EU500"/>
  <c r="ER496"/>
  <c r="EQ496"/>
  <c r="EU496"/>
  <c r="ER492"/>
  <c r="EQ492"/>
  <c r="EU492"/>
  <c r="ER488"/>
  <c r="EQ488"/>
  <c r="EU488"/>
  <c r="ER484"/>
  <c r="EQ484"/>
  <c r="EU484"/>
  <c r="ER480"/>
  <c r="EQ480"/>
  <c r="EU480"/>
  <c r="ER476"/>
  <c r="EQ476"/>
  <c r="EU476"/>
  <c r="ER472"/>
  <c r="EQ472"/>
  <c r="EU472"/>
  <c r="ER468"/>
  <c r="EQ468"/>
  <c r="EU468"/>
  <c r="ER464"/>
  <c r="EQ464"/>
  <c r="EU464"/>
  <c r="ER460"/>
  <c r="EQ460"/>
  <c r="EU460"/>
  <c r="ER456"/>
  <c r="EQ456"/>
  <c r="EU456"/>
  <c r="ER452"/>
  <c r="EQ452"/>
  <c r="EU452"/>
  <c r="ER448"/>
  <c r="EQ448"/>
  <c r="EU448"/>
  <c r="ER444"/>
  <c r="EQ444"/>
  <c r="EU444"/>
  <c r="ER440"/>
  <c r="EQ440"/>
  <c r="EU440"/>
  <c r="ER436"/>
  <c r="EQ436"/>
  <c r="EU436"/>
  <c r="ER432"/>
  <c r="EQ432"/>
  <c r="EU432"/>
  <c r="ER428"/>
  <c r="EQ428"/>
  <c r="EU428"/>
  <c r="ER424"/>
  <c r="EQ424"/>
  <c r="EU424"/>
  <c r="ER420"/>
  <c r="EQ420"/>
  <c r="EU420"/>
  <c r="ER416"/>
  <c r="EQ416"/>
  <c r="EU416"/>
  <c r="ER412"/>
  <c r="EQ412"/>
  <c r="EU412"/>
  <c r="ER408"/>
  <c r="EQ408"/>
  <c r="EU408"/>
  <c r="ER404"/>
  <c r="EQ404"/>
  <c r="EU404"/>
  <c r="ER400"/>
  <c r="EQ400"/>
  <c r="EU400"/>
  <c r="ER396"/>
  <c r="EQ396"/>
  <c r="EU396"/>
  <c r="ER392"/>
  <c r="EQ392"/>
  <c r="EU392"/>
  <c r="ER388"/>
  <c r="EQ388"/>
  <c r="EU388"/>
  <c r="ER384"/>
  <c r="EQ384"/>
  <c r="EU384"/>
  <c r="ER380"/>
  <c r="EQ380"/>
  <c r="EU380"/>
  <c r="ER376"/>
  <c r="EQ376"/>
  <c r="EU376"/>
  <c r="ER372"/>
  <c r="EQ372"/>
  <c r="EU372"/>
  <c r="ER368"/>
  <c r="EQ368"/>
  <c r="EU368"/>
  <c r="ER364"/>
  <c r="EQ364"/>
  <c r="EU364"/>
  <c r="ER360"/>
  <c r="EQ360"/>
  <c r="EU360"/>
  <c r="ER356"/>
  <c r="EQ356"/>
  <c r="EU356"/>
  <c r="ER352"/>
  <c r="EQ352"/>
  <c r="EU352"/>
  <c r="ER348"/>
  <c r="EQ348"/>
  <c r="EU348"/>
  <c r="ER344"/>
  <c r="EQ344"/>
  <c r="EU344"/>
  <c r="ER340"/>
  <c r="EQ340"/>
  <c r="EU340"/>
  <c r="ER336"/>
  <c r="EQ336"/>
  <c r="EU336"/>
  <c r="ER332"/>
  <c r="EQ332"/>
  <c r="EU332"/>
  <c r="ER328"/>
  <c r="EQ328"/>
  <c r="EU328"/>
  <c r="ER324"/>
  <c r="EQ324"/>
  <c r="EU324"/>
  <c r="ER320"/>
  <c r="EQ320"/>
  <c r="EU320"/>
  <c r="ER316"/>
  <c r="EQ316"/>
  <c r="EU316"/>
  <c r="ER312"/>
  <c r="EQ312"/>
  <c r="EU312"/>
  <c r="ER308"/>
  <c r="EQ308"/>
  <c r="EU308"/>
  <c r="ER304"/>
  <c r="EQ304"/>
  <c r="EU304"/>
  <c r="ER300"/>
  <c r="EQ300"/>
  <c r="EU300"/>
  <c r="ER296"/>
  <c r="EQ296"/>
  <c r="EU296"/>
  <c r="ER292"/>
  <c r="EQ292"/>
  <c r="EU292"/>
  <c r="ER288"/>
  <c r="EQ288"/>
  <c r="EU288"/>
  <c r="ER284"/>
  <c r="EQ284"/>
  <c r="EU284"/>
  <c r="ER280"/>
  <c r="EQ280"/>
  <c r="EU280"/>
  <c r="ER276"/>
  <c r="EQ276"/>
  <c r="EU276"/>
  <c r="ER272"/>
  <c r="EQ272"/>
  <c r="EU272"/>
  <c r="ER268"/>
  <c r="EQ268"/>
  <c r="EU268"/>
  <c r="ER264"/>
  <c r="EQ264"/>
  <c r="EU264"/>
  <c r="ER260"/>
  <c r="EQ260"/>
  <c r="EU260"/>
  <c r="ER256"/>
  <c r="EQ256"/>
  <c r="EU256"/>
  <c r="ER252"/>
  <c r="EQ252"/>
  <c r="EU252"/>
  <c r="ER248"/>
  <c r="EQ248"/>
  <c r="EU248"/>
  <c r="ER244"/>
  <c r="EQ244"/>
  <c r="EU244"/>
  <c r="ER240"/>
  <c r="EQ240"/>
  <c r="EU240"/>
  <c r="ER236"/>
  <c r="EQ236"/>
  <c r="EU236"/>
  <c r="ER232"/>
  <c r="EQ232"/>
  <c r="EU232"/>
  <c r="ER228"/>
  <c r="EQ228"/>
  <c r="EU228"/>
  <c r="ER224"/>
  <c r="EQ224"/>
  <c r="EU224"/>
  <c r="ER220"/>
  <c r="EQ220"/>
  <c r="EU220"/>
  <c r="ER216"/>
  <c r="EQ216"/>
  <c r="EU216"/>
  <c r="ER212"/>
  <c r="EQ212"/>
  <c r="EU212"/>
  <c r="ER208"/>
  <c r="EQ208"/>
  <c r="EU208"/>
  <c r="ER204"/>
  <c r="EQ204"/>
  <c r="EU204"/>
  <c r="ER200"/>
  <c r="EQ200"/>
  <c r="EU200"/>
  <c r="ER196"/>
  <c r="EQ196"/>
  <c r="EU196"/>
  <c r="ER192"/>
  <c r="EQ192"/>
  <c r="EU192"/>
  <c r="ER188"/>
  <c r="EQ188"/>
  <c r="EU188"/>
  <c r="ER184"/>
  <c r="EQ184"/>
  <c r="EU184"/>
  <c r="ER180"/>
  <c r="EQ180"/>
  <c r="EU180"/>
  <c r="ER176"/>
  <c r="EQ176"/>
  <c r="EU176"/>
  <c r="ER172"/>
  <c r="EQ172"/>
  <c r="EU172"/>
  <c r="ER168"/>
  <c r="EQ168"/>
  <c r="EU168"/>
  <c r="ER164"/>
  <c r="EQ164"/>
  <c r="EU164"/>
  <c r="ER160"/>
  <c r="EQ160"/>
  <c r="EU160"/>
  <c r="ER156"/>
  <c r="EQ156"/>
  <c r="EU156"/>
  <c r="ER152"/>
  <c r="EQ152"/>
  <c r="EU152"/>
  <c r="ER148"/>
  <c r="EQ148"/>
  <c r="EU148"/>
  <c r="ER144"/>
  <c r="EQ144"/>
  <c r="EU144"/>
  <c r="ER140"/>
  <c r="EQ140"/>
  <c r="EU140"/>
  <c r="ER136"/>
  <c r="EQ136"/>
  <c r="EU136"/>
  <c r="ER132"/>
  <c r="EQ132"/>
  <c r="EU132"/>
  <c r="ER128"/>
  <c r="EQ128"/>
  <c r="EU128"/>
  <c r="ER124"/>
  <c r="EQ124"/>
  <c r="EU124"/>
  <c r="ER120"/>
  <c r="EQ120"/>
  <c r="EU120"/>
  <c r="ER116"/>
  <c r="EQ116"/>
  <c r="EU116"/>
  <c r="ER112"/>
  <c r="EQ112"/>
  <c r="EU112"/>
  <c r="ER108"/>
  <c r="EQ108"/>
  <c r="EU108"/>
  <c r="ER104"/>
  <c r="EQ104"/>
  <c r="EU104"/>
  <c r="ER100"/>
  <c r="EQ100"/>
  <c r="EU100"/>
  <c r="ER96"/>
  <c r="EQ96"/>
  <c r="EU96"/>
  <c r="ER92"/>
  <c r="EQ92"/>
  <c r="EU92"/>
  <c r="ER88"/>
  <c r="EQ88"/>
  <c r="EU88"/>
  <c r="ER84"/>
  <c r="EQ84"/>
  <c r="EU84"/>
  <c r="ER80"/>
  <c r="EQ80"/>
  <c r="EU80"/>
  <c r="ER76"/>
  <c r="EQ76"/>
  <c r="EU76"/>
  <c r="ER72"/>
  <c r="EQ72"/>
  <c r="EU72"/>
  <c r="ER68"/>
  <c r="EQ68"/>
  <c r="EU68"/>
  <c r="ER64"/>
  <c r="EQ64"/>
  <c r="EU64"/>
  <c r="ER60"/>
  <c r="EQ60"/>
  <c r="EU60"/>
  <c r="ER56"/>
  <c r="EQ56"/>
  <c r="EU56"/>
  <c r="ER52"/>
  <c r="EQ52"/>
  <c r="EU52"/>
  <c r="ER48"/>
  <c r="EQ48"/>
  <c r="EU48"/>
  <c r="ER44"/>
  <c r="EQ44"/>
  <c r="EU44"/>
  <c r="ER40"/>
  <c r="EQ40"/>
  <c r="EU40"/>
  <c r="ER36"/>
  <c r="EQ36"/>
  <c r="EU36"/>
  <c r="ER32"/>
  <c r="EQ32"/>
  <c r="EU32"/>
  <c r="ER28"/>
  <c r="EQ28"/>
  <c r="EU28"/>
  <c r="ER24"/>
  <c r="EQ24"/>
  <c r="EU24"/>
  <c r="ER20"/>
  <c r="EQ20"/>
  <c r="EU20"/>
  <c r="ER16"/>
  <c r="EQ16"/>
  <c r="EU16"/>
  <c r="ER12"/>
  <c r="EQ12"/>
  <c r="EU12"/>
  <c r="P8"/>
  <c r="P16"/>
  <c r="BM96" i="1"/>
  <c r="N96" s="1"/>
  <c r="BL96"/>
  <c r="M96" s="1"/>
  <c r="BK96"/>
  <c r="L96" s="1"/>
  <c r="BJ96"/>
  <c r="K96" s="1"/>
  <c r="BI96"/>
  <c r="J96" s="1"/>
  <c r="D96"/>
  <c r="H45" i="6"/>
  <c r="DJ197" i="13"/>
  <c r="H70" i="6"/>
  <c r="DA59" i="13"/>
  <c r="CN58"/>
  <c r="N208" i="6"/>
  <c r="DH197" i="13"/>
  <c r="DA34"/>
  <c r="CN59"/>
  <c r="M208" i="6"/>
  <c r="DG197" i="1" l="1"/>
  <c r="DE59"/>
  <c r="CX59"/>
  <c r="DF59" s="1"/>
  <c r="CZ34"/>
  <c r="CZ59"/>
  <c r="DE34"/>
  <c r="CX34"/>
  <c r="CW58"/>
  <c r="CW103"/>
  <c r="CK96"/>
  <c r="CQ96"/>
  <c r="CR96" s="1"/>
  <c r="CJ96"/>
  <c r="CI96"/>
  <c r="G96"/>
  <c r="CE96"/>
  <c r="EH96" s="1"/>
  <c r="H96"/>
  <c r="I96"/>
  <c r="BV96"/>
  <c r="J45" i="6"/>
  <c r="H69"/>
  <c r="I45"/>
  <c r="H114"/>
  <c r="CH96" i="13"/>
  <c r="CK96"/>
  <c r="CM96"/>
  <c r="N70" i="6"/>
  <c r="DD34" i="13"/>
  <c r="DA58"/>
  <c r="I70" i="6"/>
  <c r="J70"/>
  <c r="DB59" i="13"/>
  <c r="F197" i="3"/>
  <c r="DI59" i="13"/>
  <c r="CI96"/>
  <c r="DA103"/>
  <c r="DB34"/>
  <c r="DD59"/>
  <c r="CE96"/>
  <c r="DI34"/>
  <c r="DJ59"/>
  <c r="CJ96"/>
  <c r="CZ103" i="1" l="1"/>
  <c r="CZ58"/>
  <c r="CO96"/>
  <c r="CV96"/>
  <c r="DE58"/>
  <c r="CX58"/>
  <c r="DD34"/>
  <c r="DF34"/>
  <c r="DD59"/>
  <c r="CX103"/>
  <c r="DE103"/>
  <c r="CG96"/>
  <c r="M45" i="6"/>
  <c r="I69"/>
  <c r="I114"/>
  <c r="J69"/>
  <c r="J114"/>
  <c r="N45"/>
  <c r="DH34" i="13"/>
  <c r="DI58"/>
  <c r="DD103"/>
  <c r="DJ34"/>
  <c r="CG96"/>
  <c r="DD58"/>
  <c r="CZ96"/>
  <c r="DI103"/>
  <c r="DB58"/>
  <c r="DH59"/>
  <c r="DB103"/>
  <c r="M70" i="6"/>
  <c r="DG59" i="1" l="1"/>
  <c r="DG34"/>
  <c r="DD58"/>
  <c r="DF58"/>
  <c r="DD103"/>
  <c r="DF103"/>
  <c r="CL96"/>
  <c r="M114" i="6"/>
  <c r="N69"/>
  <c r="N114"/>
  <c r="M69"/>
  <c r="F34" i="3"/>
  <c r="A34" s="1"/>
  <c r="CL96" i="13"/>
  <c r="DH103"/>
  <c r="DH58"/>
  <c r="F59" i="3"/>
  <c r="DJ103" i="13"/>
  <c r="DJ58"/>
  <c r="AM59" i="3" l="1"/>
  <c r="CS96" i="1"/>
  <c r="DG103"/>
  <c r="DG58"/>
  <c r="F103" i="3"/>
  <c r="A103" s="1"/>
  <c r="F58"/>
  <c r="A58" s="1"/>
  <c r="CN96" i="13"/>
  <c r="CW96" i="1" l="1"/>
  <c r="H107" i="6"/>
  <c r="DA96" i="13"/>
  <c r="CZ96" i="1" l="1"/>
  <c r="DE96"/>
  <c r="CX96"/>
  <c r="I107" i="6"/>
  <c r="DI96" i="13"/>
  <c r="J107" i="6"/>
  <c r="DB96" i="13"/>
  <c r="DD96"/>
  <c r="DD96" i="1" l="1"/>
  <c r="DF96"/>
  <c r="M107" i="6"/>
  <c r="DJ96" i="13"/>
  <c r="DH96"/>
  <c r="N107" i="6"/>
  <c r="DG96" i="1" l="1"/>
  <c r="BM231"/>
  <c r="N231" s="1"/>
  <c r="BL231"/>
  <c r="M231" s="1"/>
  <c r="BK231"/>
  <c r="L231" s="1"/>
  <c r="BJ231"/>
  <c r="K231" s="1"/>
  <c r="BI231"/>
  <c r="J231" s="1"/>
  <c r="D231"/>
  <c r="F96" i="3"/>
  <c r="AM96" l="1"/>
  <c r="CJ231" i="1"/>
  <c r="CI231"/>
  <c r="CK231"/>
  <c r="CE231"/>
  <c r="EH231" s="1"/>
  <c r="CH231" i="13"/>
  <c r="CE231"/>
  <c r="CK231"/>
  <c r="CI231"/>
  <c r="CJ231"/>
  <c r="CO231" i="1" l="1"/>
  <c r="CV231"/>
  <c r="CZ231" i="13"/>
  <c r="CE219" i="1" l="1"/>
  <c r="EH219" s="1"/>
  <c r="CI143"/>
  <c r="BM143"/>
  <c r="N143" s="1"/>
  <c r="BL143"/>
  <c r="M143" s="1"/>
  <c r="BK143"/>
  <c r="L143" s="1"/>
  <c r="BJ143"/>
  <c r="K143" s="1"/>
  <c r="BI143"/>
  <c r="J143" s="1"/>
  <c r="D143"/>
  <c r="CE219" i="13"/>
  <c r="CO219" i="1" l="1"/>
  <c r="CV219"/>
  <c r="CE143"/>
  <c r="EH143" s="1"/>
  <c r="CK143"/>
  <c r="CQ143"/>
  <c r="CR143" s="1"/>
  <c r="CJ143"/>
  <c r="G143"/>
  <c r="H143"/>
  <c r="I143"/>
  <c r="BV143"/>
  <c r="CZ219" i="13"/>
  <c r="CM143"/>
  <c r="CE143"/>
  <c r="CI143"/>
  <c r="CK143"/>
  <c r="CJ143"/>
  <c r="CH143"/>
  <c r="CO143" i="1" l="1"/>
  <c r="CV143"/>
  <c r="CG143"/>
  <c r="CG143" i="13"/>
  <c r="CZ143"/>
  <c r="CL143" i="1" l="1"/>
  <c r="CL143" i="13"/>
  <c r="CS143" i="1" l="1"/>
  <c r="CN143" i="13"/>
  <c r="CW143" i="1" l="1"/>
  <c r="H154" i="6"/>
  <c r="DA143" i="13"/>
  <c r="CZ143" i="1" l="1"/>
  <c r="DE143"/>
  <c r="CX143"/>
  <c r="I154" i="6"/>
  <c r="J154"/>
  <c r="DB143" i="13"/>
  <c r="DD143"/>
  <c r="DI143"/>
  <c r="DF143" i="1" l="1"/>
  <c r="DD143"/>
  <c r="DG143" s="1"/>
  <c r="D250"/>
  <c r="M154" i="6"/>
  <c r="N154"/>
  <c r="DH143" i="13"/>
  <c r="DJ143"/>
  <c r="BV415" i="1" l="1"/>
  <c r="BV404"/>
  <c r="F143" i="3"/>
  <c r="A143" s="1"/>
  <c r="BM342" i="1" l="1"/>
  <c r="N342" s="1"/>
  <c r="BL342"/>
  <c r="M342" s="1"/>
  <c r="BK342"/>
  <c r="L342" s="1"/>
  <c r="BJ342"/>
  <c r="K342" s="1"/>
  <c r="BI342"/>
  <c r="J342" s="1"/>
  <c r="D342"/>
  <c r="BM347"/>
  <c r="N347" s="1"/>
  <c r="BL347"/>
  <c r="M347" s="1"/>
  <c r="BK347"/>
  <c r="L347" s="1"/>
  <c r="BJ347"/>
  <c r="K347" s="1"/>
  <c r="BI347"/>
  <c r="J347" s="1"/>
  <c r="D347"/>
  <c r="BM363"/>
  <c r="N363" s="1"/>
  <c r="BL363"/>
  <c r="M363" s="1"/>
  <c r="BK363"/>
  <c r="L363" s="1"/>
  <c r="BJ363"/>
  <c r="K363" s="1"/>
  <c r="BI363"/>
  <c r="J363" s="1"/>
  <c r="D363"/>
  <c r="BM142"/>
  <c r="N142" s="1"/>
  <c r="BL142"/>
  <c r="M142" s="1"/>
  <c r="BK142"/>
  <c r="L142" s="1"/>
  <c r="BJ142"/>
  <c r="K142" s="1"/>
  <c r="BI142"/>
  <c r="J142" s="1"/>
  <c r="D142"/>
  <c r="CG467" l="1"/>
  <c r="G142"/>
  <c r="CE347"/>
  <c r="EH347" s="1"/>
  <c r="G363"/>
  <c r="CE342"/>
  <c r="EH342" s="1"/>
  <c r="CK342"/>
  <c r="CQ342"/>
  <c r="CR342" s="1"/>
  <c r="CJ342"/>
  <c r="CI342"/>
  <c r="G342"/>
  <c r="H342"/>
  <c r="I342"/>
  <c r="BV342"/>
  <c r="CK347"/>
  <c r="CQ347"/>
  <c r="CR347" s="1"/>
  <c r="CJ347"/>
  <c r="CI347"/>
  <c r="H347"/>
  <c r="G347"/>
  <c r="I347"/>
  <c r="BV347"/>
  <c r="CK363"/>
  <c r="CQ363"/>
  <c r="CR363" s="1"/>
  <c r="CJ363"/>
  <c r="CI363"/>
  <c r="H363"/>
  <c r="CE363"/>
  <c r="EH363" s="1"/>
  <c r="I363"/>
  <c r="BV363"/>
  <c r="CK142"/>
  <c r="CQ142"/>
  <c r="CR142" s="1"/>
  <c r="CJ142"/>
  <c r="CI142"/>
  <c r="CE142"/>
  <c r="EH142" s="1"/>
  <c r="H142"/>
  <c r="I142"/>
  <c r="BV142"/>
  <c r="CH342" i="13"/>
  <c r="CE142"/>
  <c r="CK142"/>
  <c r="CM347"/>
  <c r="CE347"/>
  <c r="CH142"/>
  <c r="CI363"/>
  <c r="CM342"/>
  <c r="CG496"/>
  <c r="CG494"/>
  <c r="CJ142"/>
  <c r="CJ342"/>
  <c r="CK342"/>
  <c r="CK363"/>
  <c r="CH363"/>
  <c r="CE342"/>
  <c r="CI342"/>
  <c r="CI347"/>
  <c r="CI142"/>
  <c r="CJ347"/>
  <c r="CK347"/>
  <c r="CM142"/>
  <c r="CJ363"/>
  <c r="CM363"/>
  <c r="CE363"/>
  <c r="CH347"/>
  <c r="CO342" i="1" l="1"/>
  <c r="CV342"/>
  <c r="CO347"/>
  <c r="CV347"/>
  <c r="CO142"/>
  <c r="CV142"/>
  <c r="CO363"/>
  <c r="CV363"/>
  <c r="CG347"/>
  <c r="CG142"/>
  <c r="CG342"/>
  <c r="CG363"/>
  <c r="H317"/>
  <c r="BI317"/>
  <c r="J317" s="1"/>
  <c r="BJ317"/>
  <c r="BK317"/>
  <c r="L317" s="1"/>
  <c r="BL317"/>
  <c r="M317" s="1"/>
  <c r="BM317"/>
  <c r="N317" s="1"/>
  <c r="D317"/>
  <c r="CG363" i="13"/>
  <c r="CZ142"/>
  <c r="CG347"/>
  <c r="CZ342"/>
  <c r="CG342"/>
  <c r="CZ347"/>
  <c r="CG142"/>
  <c r="CZ363"/>
  <c r="CL342" i="1" l="1"/>
  <c r="CL142"/>
  <c r="CL347"/>
  <c r="CL363"/>
  <c r="G317"/>
  <c r="K317"/>
  <c r="I317"/>
  <c r="BV317"/>
  <c r="CI317"/>
  <c r="CJ317"/>
  <c r="CQ317"/>
  <c r="CR317" s="1"/>
  <c r="CK317"/>
  <c r="CE317"/>
  <c r="EH317" s="1"/>
  <c r="CK317" i="13"/>
  <c r="CL142"/>
  <c r="CE317"/>
  <c r="CJ317"/>
  <c r="CM317"/>
  <c r="CL342"/>
  <c r="CL363"/>
  <c r="CI317"/>
  <c r="CH317"/>
  <c r="CL347"/>
  <c r="CS363" i="1" l="1"/>
  <c r="CS347"/>
  <c r="CS342"/>
  <c r="CS142"/>
  <c r="CO317"/>
  <c r="CV317"/>
  <c r="CG317"/>
  <c r="CN342" i="13"/>
  <c r="CN363"/>
  <c r="CZ317"/>
  <c r="CG317"/>
  <c r="CN142"/>
  <c r="CN347"/>
  <c r="CL317" i="1" l="1"/>
  <c r="CW342"/>
  <c r="CW347"/>
  <c r="CW142"/>
  <c r="CW363"/>
  <c r="H353" i="6"/>
  <c r="H153"/>
  <c r="H358"/>
  <c r="DA142" i="13"/>
  <c r="DA347"/>
  <c r="DA363"/>
  <c r="CL317"/>
  <c r="DA342"/>
  <c r="CZ347" i="1" l="1"/>
  <c r="CZ342"/>
  <c r="CS317"/>
  <c r="CZ142"/>
  <c r="DE363"/>
  <c r="CZ363"/>
  <c r="DE347"/>
  <c r="CX363"/>
  <c r="DE142"/>
  <c r="CX142"/>
  <c r="CX347"/>
  <c r="DE342"/>
  <c r="CX342"/>
  <c r="I353" i="6"/>
  <c r="I358"/>
  <c r="J153"/>
  <c r="J353"/>
  <c r="J358"/>
  <c r="I153"/>
  <c r="DD363" i="13"/>
  <c r="DD342"/>
  <c r="DI363"/>
  <c r="DI142"/>
  <c r="DB342"/>
  <c r="DB363"/>
  <c r="DB142"/>
  <c r="DI342"/>
  <c r="DB347"/>
  <c r="DD142"/>
  <c r="DD347"/>
  <c r="CN317"/>
  <c r="DI347"/>
  <c r="DF363" i="1" l="1"/>
  <c r="DD363"/>
  <c r="DF347"/>
  <c r="DD342"/>
  <c r="DF342"/>
  <c r="CW317"/>
  <c r="DF142"/>
  <c r="DD347"/>
  <c r="N153" i="6"/>
  <c r="H328"/>
  <c r="K153"/>
  <c r="N353"/>
  <c r="M353"/>
  <c r="N358"/>
  <c r="M358"/>
  <c r="K358"/>
  <c r="DJ347" i="13"/>
  <c r="DH347"/>
  <c r="DJ142"/>
  <c r="DH342"/>
  <c r="DH363"/>
  <c r="DA317"/>
  <c r="DJ342"/>
  <c r="DJ363"/>
  <c r="CZ317" i="1" l="1"/>
  <c r="DG363"/>
  <c r="DJ363" s="1"/>
  <c r="DE317"/>
  <c r="CX317"/>
  <c r="DG347"/>
  <c r="DD142"/>
  <c r="DG142" s="1"/>
  <c r="DG342"/>
  <c r="I328" i="6"/>
  <c r="F342" i="3"/>
  <c r="A342" s="1"/>
  <c r="M153" i="6"/>
  <c r="J328"/>
  <c r="F347" i="3"/>
  <c r="A347" s="1"/>
  <c r="DI317" i="13"/>
  <c r="DH142"/>
  <c r="DB317"/>
  <c r="DD317"/>
  <c r="DN363"/>
  <c r="DF317" i="1" l="1"/>
  <c r="DD317"/>
  <c r="N328" i="6"/>
  <c r="M328"/>
  <c r="F142" i="3"/>
  <c r="A142" s="1"/>
  <c r="DJ317" i="13"/>
  <c r="DH317"/>
  <c r="DG317" i="1" l="1"/>
  <c r="F317" i="3"/>
  <c r="A317" s="1"/>
  <c r="G201" i="12" l="1"/>
  <c r="G202"/>
  <c r="G203"/>
  <c r="G204"/>
  <c r="G205"/>
  <c r="G206"/>
  <c r="G207"/>
  <c r="G208"/>
  <c r="G209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338"/>
  <c r="G339"/>
  <c r="G340"/>
  <c r="G341"/>
  <c r="G342"/>
  <c r="G343"/>
  <c r="G344"/>
  <c r="G345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CN455" i="13"/>
  <c r="CN430"/>
  <c r="CO457"/>
  <c r="CO510"/>
  <c r="CN441"/>
  <c r="CO508"/>
  <c r="CO430"/>
  <c r="CN447"/>
  <c r="CP5"/>
  <c r="CO491"/>
  <c r="CO455"/>
  <c r="CO511"/>
  <c r="CN470"/>
  <c r="CN521"/>
  <c r="CO461"/>
  <c r="CN429"/>
  <c r="CN439"/>
  <c r="CO428"/>
  <c r="CO446"/>
  <c r="CO498"/>
  <c r="CN502"/>
  <c r="CN473"/>
  <c r="CN422"/>
  <c r="CO422"/>
  <c r="CN446"/>
  <c r="CN520"/>
  <c r="CO476"/>
  <c r="CO426"/>
  <c r="CN438"/>
  <c r="CO507"/>
  <c r="CO452"/>
  <c r="CO456"/>
  <c r="CO497"/>
  <c r="CO495"/>
  <c r="CN444"/>
  <c r="CN434"/>
  <c r="CO472"/>
  <c r="CO466"/>
  <c r="CN500"/>
  <c r="CO444"/>
  <c r="CO458"/>
  <c r="CN452"/>
  <c r="CO502"/>
  <c r="CO443"/>
  <c r="CN524"/>
  <c r="CO506"/>
  <c r="CN465"/>
  <c r="CN445"/>
  <c r="CN443"/>
  <c r="CO468"/>
  <c r="CO432"/>
  <c r="CN485"/>
  <c r="CO431"/>
  <c r="CO505"/>
  <c r="CO520"/>
  <c r="CN504"/>
  <c r="CN489"/>
  <c r="CO469"/>
  <c r="CO486"/>
  <c r="CO427"/>
  <c r="CO467"/>
  <c r="CN495"/>
  <c r="CO478"/>
  <c r="CN427"/>
  <c r="CN494"/>
  <c r="CO488"/>
  <c r="CN450"/>
  <c r="CN440"/>
  <c r="CN490"/>
  <c r="CO512"/>
  <c r="CN518"/>
  <c r="CO499"/>
  <c r="CO475"/>
  <c r="CN464"/>
  <c r="CO445"/>
  <c r="CN479"/>
  <c r="CO460"/>
  <c r="CO513"/>
  <c r="CN476"/>
  <c r="CN462"/>
  <c r="CN478"/>
  <c r="CN474"/>
  <c r="CO429"/>
  <c r="CN482"/>
  <c r="CN517"/>
  <c r="CO515"/>
  <c r="CN425"/>
  <c r="CN433"/>
  <c r="CN451"/>
  <c r="CN523"/>
  <c r="CO501"/>
  <c r="CN435"/>
  <c r="CN491"/>
  <c r="CN487"/>
  <c r="CN477"/>
  <c r="CO447"/>
  <c r="CN511"/>
  <c r="CO523"/>
  <c r="CN509"/>
  <c r="CO440"/>
  <c r="CN459"/>
  <c r="CO516"/>
  <c r="CO434"/>
  <c r="CN456"/>
  <c r="CO442"/>
  <c r="CO490"/>
  <c r="CO462"/>
  <c r="CN480"/>
  <c r="CO425"/>
  <c r="CO463"/>
  <c r="CO480"/>
  <c r="CO483"/>
  <c r="CN488"/>
  <c r="CO477"/>
  <c r="CN497"/>
  <c r="CN507"/>
  <c r="CN492"/>
  <c r="CO503"/>
  <c r="CN467"/>
  <c r="CN428"/>
  <c r="CN510"/>
  <c r="CO518"/>
  <c r="CO521"/>
  <c r="CO454"/>
  <c r="CO517"/>
  <c r="CN486"/>
  <c r="CO522"/>
  <c r="CO487"/>
  <c r="CN466"/>
  <c r="CN519"/>
  <c r="CN483"/>
  <c r="CO485"/>
  <c r="CN454"/>
  <c r="CN512"/>
  <c r="CN499"/>
  <c r="CN475"/>
  <c r="CO492"/>
  <c r="CO496"/>
  <c r="CN458"/>
  <c r="CO524"/>
  <c r="CO500"/>
  <c r="CN472"/>
  <c r="CN493"/>
  <c r="CN460"/>
  <c r="CO436"/>
  <c r="CN448"/>
  <c r="CN496"/>
  <c r="CN436"/>
  <c r="CN424"/>
  <c r="CO437"/>
  <c r="CO438"/>
  <c r="CO450"/>
  <c r="CN463"/>
  <c r="CO423"/>
  <c r="CO481"/>
  <c r="CN503"/>
  <c r="CO509"/>
  <c r="CO439"/>
  <c r="CO459"/>
  <c r="CN461"/>
  <c r="CO448"/>
  <c r="CN484"/>
  <c r="CO489"/>
  <c r="CN469"/>
  <c r="CO519"/>
  <c r="CO494"/>
  <c r="CO484"/>
  <c r="CN516"/>
  <c r="CO504"/>
  <c r="CO471"/>
  <c r="CO482"/>
  <c r="CN481"/>
  <c r="CN471"/>
  <c r="CN432"/>
  <c r="CN506"/>
  <c r="CN468"/>
  <c r="CN431"/>
  <c r="CN442"/>
  <c r="CO493"/>
  <c r="CO424"/>
  <c r="CN423"/>
  <c r="CN449"/>
  <c r="CO470"/>
  <c r="CN514"/>
  <c r="CN513"/>
  <c r="CO473"/>
  <c r="CO441"/>
  <c r="CO435"/>
  <c r="CN498"/>
  <c r="CN437"/>
  <c r="CN515"/>
  <c r="CO474"/>
  <c r="CO514"/>
  <c r="CO451"/>
  <c r="CO479"/>
  <c r="CO465"/>
  <c r="CO453"/>
  <c r="CO433"/>
  <c r="CN426"/>
  <c r="CN505"/>
  <c r="CN522"/>
  <c r="CN501"/>
  <c r="CN457"/>
  <c r="CO449"/>
  <c r="CN453"/>
  <c r="CO464"/>
  <c r="CN508"/>
  <c r="CI319" i="1" l="1"/>
  <c r="CQ569"/>
  <c r="BM319"/>
  <c r="N319" s="1"/>
  <c r="BL319"/>
  <c r="M319" s="1"/>
  <c r="BK319"/>
  <c r="L319" s="1"/>
  <c r="BJ319"/>
  <c r="K319" s="1"/>
  <c r="BI319"/>
  <c r="J319" s="1"/>
  <c r="D319"/>
  <c r="BM303"/>
  <c r="N303" s="1"/>
  <c r="BL303"/>
  <c r="M303" s="1"/>
  <c r="BK303"/>
  <c r="L303" s="1"/>
  <c r="BJ303"/>
  <c r="K303" s="1"/>
  <c r="BI303"/>
  <c r="D303"/>
  <c r="BM301"/>
  <c r="N301" s="1"/>
  <c r="BL301"/>
  <c r="M301" s="1"/>
  <c r="BK301"/>
  <c r="L301" s="1"/>
  <c r="BJ301"/>
  <c r="K301" s="1"/>
  <c r="BI301"/>
  <c r="H301"/>
  <c r="D301"/>
  <c r="H303" l="1"/>
  <c r="I301"/>
  <c r="I303"/>
  <c r="G303"/>
  <c r="J303"/>
  <c r="G301"/>
  <c r="CK319"/>
  <c r="CQ319"/>
  <c r="CR319" s="1"/>
  <c r="CJ319"/>
  <c r="G319"/>
  <c r="CE319"/>
  <c r="EH319" s="1"/>
  <c r="H319"/>
  <c r="I319"/>
  <c r="BV319"/>
  <c r="CQ303"/>
  <c r="CR303" s="1"/>
  <c r="CJ303"/>
  <c r="CI303"/>
  <c r="CK303"/>
  <c r="BV303"/>
  <c r="CE303"/>
  <c r="EH303" s="1"/>
  <c r="J301"/>
  <c r="CQ301"/>
  <c r="CR301" s="1"/>
  <c r="CJ301"/>
  <c r="CI301"/>
  <c r="CK301"/>
  <c r="BV301"/>
  <c r="CE301"/>
  <c r="EH301" s="1"/>
  <c r="CJ319" i="13"/>
  <c r="CM319"/>
  <c r="CM303"/>
  <c r="CJ303"/>
  <c r="CH301"/>
  <c r="CH303"/>
  <c r="CK303"/>
  <c r="CM301"/>
  <c r="CE301"/>
  <c r="CI301"/>
  <c r="CH319"/>
  <c r="CK301"/>
  <c r="CI319"/>
  <c r="CJ301"/>
  <c r="CK319"/>
  <c r="CE319"/>
  <c r="CI303"/>
  <c r="CE303"/>
  <c r="CO301" i="1" l="1"/>
  <c r="CV301"/>
  <c r="CO303"/>
  <c r="CV303"/>
  <c r="CO319"/>
  <c r="CV319"/>
  <c r="CG303"/>
  <c r="CG319"/>
  <c r="CG301"/>
  <c r="CZ319" i="13"/>
  <c r="CZ303"/>
  <c r="CG303"/>
  <c r="CG319"/>
  <c r="CZ301"/>
  <c r="CG301"/>
  <c r="CL303" i="1" l="1"/>
  <c r="CL319"/>
  <c r="CL301"/>
  <c r="CL319" i="13"/>
  <c r="CL301"/>
  <c r="CL303"/>
  <c r="CS319" i="1" l="1"/>
  <c r="CW319" s="1"/>
  <c r="CS303"/>
  <c r="CW303" s="1"/>
  <c r="CS301"/>
  <c r="H314" i="6"/>
  <c r="H330"/>
  <c r="H312"/>
  <c r="DA303" i="13"/>
  <c r="CN301"/>
  <c r="DA319"/>
  <c r="CN319"/>
  <c r="CN303"/>
  <c r="CZ319" i="1" l="1"/>
  <c r="CZ303"/>
  <c r="CW301"/>
  <c r="CX301" s="1"/>
  <c r="DE319"/>
  <c r="CX319"/>
  <c r="DE303"/>
  <c r="CX303"/>
  <c r="J314" i="6"/>
  <c r="I312"/>
  <c r="I330"/>
  <c r="J330"/>
  <c r="J312"/>
  <c r="N312"/>
  <c r="I314"/>
  <c r="DI303" i="13"/>
  <c r="DI319"/>
  <c r="DA301"/>
  <c r="DB319"/>
  <c r="DB301"/>
  <c r="DB303"/>
  <c r="DD319"/>
  <c r="DD303"/>
  <c r="DE301" i="1" l="1"/>
  <c r="CZ301"/>
  <c r="DF301"/>
  <c r="DF319"/>
  <c r="DD319"/>
  <c r="DD303"/>
  <c r="DF303"/>
  <c r="N314" i="6"/>
  <c r="M330"/>
  <c r="M312"/>
  <c r="M314"/>
  <c r="N330"/>
  <c r="DJ301" i="13"/>
  <c r="DD301"/>
  <c r="DJ303"/>
  <c r="DH319"/>
  <c r="DI301"/>
  <c r="DH303"/>
  <c r="DJ319"/>
  <c r="DD301" i="1" l="1"/>
  <c r="DG301" s="1"/>
  <c r="DG319"/>
  <c r="DG303"/>
  <c r="BM261"/>
  <c r="N261" s="1"/>
  <c r="BL261"/>
  <c r="M261" s="1"/>
  <c r="BK261"/>
  <c r="L261" s="1"/>
  <c r="BJ261"/>
  <c r="K261" s="1"/>
  <c r="BI261"/>
  <c r="D261"/>
  <c r="BM228"/>
  <c r="N228" s="1"/>
  <c r="BL228"/>
  <c r="M228" s="1"/>
  <c r="BK228"/>
  <c r="L228" s="1"/>
  <c r="BJ228"/>
  <c r="K228" s="1"/>
  <c r="BI228"/>
  <c r="J228" s="1"/>
  <c r="D228"/>
  <c r="BM395"/>
  <c r="N395" s="1"/>
  <c r="BL395"/>
  <c r="M395" s="1"/>
  <c r="BK395"/>
  <c r="L395" s="1"/>
  <c r="BJ395"/>
  <c r="K395" s="1"/>
  <c r="BI395"/>
  <c r="H395"/>
  <c r="D395"/>
  <c r="BM266"/>
  <c r="N266" s="1"/>
  <c r="BL266"/>
  <c r="M266" s="1"/>
  <c r="BK266"/>
  <c r="L266" s="1"/>
  <c r="BJ266"/>
  <c r="K266" s="1"/>
  <c r="BI266"/>
  <c r="D266"/>
  <c r="F301" i="3"/>
  <c r="A301" s="1"/>
  <c r="F319"/>
  <c r="A319" s="1"/>
  <c r="F303"/>
  <c r="A303" s="1"/>
  <c r="DH301" i="13"/>
  <c r="CI228" i="1" l="1"/>
  <c r="I266"/>
  <c r="H266"/>
  <c r="CE395"/>
  <c r="EH395" s="1"/>
  <c r="G266"/>
  <c r="G395"/>
  <c r="CE261"/>
  <c r="EH261" s="1"/>
  <c r="CJ261"/>
  <c r="CI261"/>
  <c r="CK261"/>
  <c r="J261"/>
  <c r="CQ228"/>
  <c r="CJ228"/>
  <c r="CK228"/>
  <c r="CE228"/>
  <c r="EH228" s="1"/>
  <c r="CK395"/>
  <c r="CQ395"/>
  <c r="CR395" s="1"/>
  <c r="CJ395"/>
  <c r="CI395"/>
  <c r="I395"/>
  <c r="J395"/>
  <c r="BV395"/>
  <c r="CQ266"/>
  <c r="CR266" s="1"/>
  <c r="CJ266"/>
  <c r="CI266"/>
  <c r="CK266"/>
  <c r="J266"/>
  <c r="BV266"/>
  <c r="CE266"/>
  <c r="EH266" s="1"/>
  <c r="CJ395" i="13"/>
  <c r="CK261"/>
  <c r="CH266"/>
  <c r="CK228"/>
  <c r="CI395"/>
  <c r="CJ261"/>
  <c r="CE266"/>
  <c r="CH395"/>
  <c r="CH261"/>
  <c r="CJ266"/>
  <c r="CM266"/>
  <c r="CI261"/>
  <c r="CK266"/>
  <c r="CE228"/>
  <c r="CE261"/>
  <c r="CI228"/>
  <c r="CH228"/>
  <c r="CI266"/>
  <c r="CE395"/>
  <c r="CK395"/>
  <c r="CJ228"/>
  <c r="CM395"/>
  <c r="CO395" i="1" l="1"/>
  <c r="CV395"/>
  <c r="CO266"/>
  <c r="CV266"/>
  <c r="CO261"/>
  <c r="CV261"/>
  <c r="CO228"/>
  <c r="CV228"/>
  <c r="CG266"/>
  <c r="CG395"/>
  <c r="CG266" i="13"/>
  <c r="CZ228"/>
  <c r="CG395"/>
  <c r="CZ395"/>
  <c r="CZ266"/>
  <c r="CZ261"/>
  <c r="CL395" i="1" l="1"/>
  <c r="CL266"/>
  <c r="CL395" i="13"/>
  <c r="CL266"/>
  <c r="CS395" i="1" l="1"/>
  <c r="CS266"/>
  <c r="H239" i="6"/>
  <c r="CN266" i="13"/>
  <c r="CN395"/>
  <c r="CW395" i="1" l="1"/>
  <c r="CW266"/>
  <c r="I239" i="6"/>
  <c r="H277"/>
  <c r="H406"/>
  <c r="J239"/>
  <c r="N239"/>
  <c r="DA395" i="13"/>
  <c r="DA266"/>
  <c r="CZ395" i="1" l="1"/>
  <c r="CZ266"/>
  <c r="DE266"/>
  <c r="CX266"/>
  <c r="CX395"/>
  <c r="DE395"/>
  <c r="I277" i="6"/>
  <c r="I406"/>
  <c r="M239"/>
  <c r="J277"/>
  <c r="J406"/>
  <c r="DB395" i="13"/>
  <c r="DI395"/>
  <c r="DI266"/>
  <c r="DB266"/>
  <c r="DD395"/>
  <c r="DD266"/>
  <c r="DD395" i="1" l="1"/>
  <c r="DF395"/>
  <c r="DD266"/>
  <c r="DF266"/>
  <c r="D161"/>
  <c r="M406" i="6"/>
  <c r="N406"/>
  <c r="N277"/>
  <c r="M277"/>
  <c r="DJ266" i="13"/>
  <c r="DH266"/>
  <c r="DH395"/>
  <c r="DJ395"/>
  <c r="DG266" i="1" l="1"/>
  <c r="DH395"/>
  <c r="BM38"/>
  <c r="BL38"/>
  <c r="M38" s="1"/>
  <c r="BK38"/>
  <c r="L38" s="1"/>
  <c r="BJ38"/>
  <c r="K38" s="1"/>
  <c r="BI38"/>
  <c r="F266" i="3"/>
  <c r="A266" s="1"/>
  <c r="H38" i="1" l="1"/>
  <c r="CE38"/>
  <c r="EH38" s="1"/>
  <c r="G38"/>
  <c r="I38"/>
  <c r="J38"/>
  <c r="N38"/>
  <c r="BV38"/>
  <c r="G214" i="12"/>
  <c r="G215"/>
  <c r="G216"/>
  <c r="G217"/>
  <c r="G218"/>
  <c r="G219"/>
  <c r="G220"/>
  <c r="CE38" i="13"/>
  <c r="CO38" i="1" l="1"/>
  <c r="CV38"/>
  <c r="CI38"/>
  <c r="CK38"/>
  <c r="CQ38"/>
  <c r="CR38" s="1"/>
  <c r="CJ38"/>
  <c r="CG38"/>
  <c r="BM298"/>
  <c r="N298" s="1"/>
  <c r="BL298"/>
  <c r="M298" s="1"/>
  <c r="BK298"/>
  <c r="L298" s="1"/>
  <c r="BJ298"/>
  <c r="K298" s="1"/>
  <c r="BI298"/>
  <c r="J298" s="1"/>
  <c r="H298"/>
  <c r="D298"/>
  <c r="BM248"/>
  <c r="N248" s="1"/>
  <c r="BL248"/>
  <c r="M248" s="1"/>
  <c r="BK248"/>
  <c r="L248" s="1"/>
  <c r="BJ248"/>
  <c r="K248" s="1"/>
  <c r="BI248"/>
  <c r="D248"/>
  <c r="CE249"/>
  <c r="BM249"/>
  <c r="N249" s="1"/>
  <c r="BL249"/>
  <c r="M249" s="1"/>
  <c r="BK249"/>
  <c r="L249" s="1"/>
  <c r="BJ249"/>
  <c r="K249" s="1"/>
  <c r="BI249"/>
  <c r="D249"/>
  <c r="CH38" i="13"/>
  <c r="DS524"/>
  <c r="DS525"/>
  <c r="CK38"/>
  <c r="CE249"/>
  <c r="CG38"/>
  <c r="CJ38"/>
  <c r="CI38"/>
  <c r="CZ38"/>
  <c r="CM38"/>
  <c r="EH249" i="1" l="1"/>
  <c r="CO249"/>
  <c r="CV249"/>
  <c r="CL38"/>
  <c r="I298"/>
  <c r="G298"/>
  <c r="CQ298"/>
  <c r="CR298" s="1"/>
  <c r="CJ298"/>
  <c r="CI298"/>
  <c r="CK298"/>
  <c r="BV298"/>
  <c r="CE298"/>
  <c r="EH298" s="1"/>
  <c r="CE248"/>
  <c r="EH248" s="1"/>
  <c r="CJ248"/>
  <c r="CI248"/>
  <c r="CK248"/>
  <c r="J248"/>
  <c r="J249"/>
  <c r="D124"/>
  <c r="CI248" i="13"/>
  <c r="CM298"/>
  <c r="CJ298"/>
  <c r="CE248"/>
  <c r="CH298"/>
  <c r="CK298"/>
  <c r="CL38"/>
  <c r="CE298"/>
  <c r="CH248"/>
  <c r="CI298"/>
  <c r="CK248"/>
  <c r="CZ249"/>
  <c r="CJ248"/>
  <c r="CO298" i="1" l="1"/>
  <c r="CV298"/>
  <c r="CO248"/>
  <c r="CV248"/>
  <c r="CS38"/>
  <c r="CG298"/>
  <c r="CJ249"/>
  <c r="CI249"/>
  <c r="CK249"/>
  <c r="CG298" i="13"/>
  <c r="CJ249"/>
  <c r="CH249"/>
  <c r="CI249"/>
  <c r="CZ248"/>
  <c r="CN38"/>
  <c r="CK249"/>
  <c r="CZ298"/>
  <c r="CL298" i="1" l="1"/>
  <c r="CW38"/>
  <c r="CL298" i="13"/>
  <c r="DA38"/>
  <c r="H49" i="6"/>
  <c r="CS298" i="1" l="1"/>
  <c r="CZ38"/>
  <c r="CX38"/>
  <c r="DE38"/>
  <c r="J49" i="6"/>
  <c r="DI38" i="13"/>
  <c r="I49" i="6"/>
  <c r="CN298" i="13"/>
  <c r="DB38"/>
  <c r="DD38"/>
  <c r="CW298" i="1" l="1"/>
  <c r="DF38"/>
  <c r="DD38"/>
  <c r="H309" i="6"/>
  <c r="M49"/>
  <c r="DA298" i="13"/>
  <c r="DJ38"/>
  <c r="DH38"/>
  <c r="N49" i="6"/>
  <c r="CZ298" i="1" l="1"/>
  <c r="DG38"/>
  <c r="CX298"/>
  <c r="DE298"/>
  <c r="J309" i="6"/>
  <c r="I309"/>
  <c r="DB298" i="13"/>
  <c r="DI298"/>
  <c r="DD298"/>
  <c r="F38" i="3"/>
  <c r="AM38" l="1"/>
  <c r="DF298" i="1"/>
  <c r="DD298"/>
  <c r="BM330"/>
  <c r="BL330"/>
  <c r="M330" s="1"/>
  <c r="BK330"/>
  <c r="L330" s="1"/>
  <c r="BJ330"/>
  <c r="K330" s="1"/>
  <c r="BI330"/>
  <c r="H330"/>
  <c r="D330"/>
  <c r="CI325"/>
  <c r="BM325"/>
  <c r="BL325"/>
  <c r="M325" s="1"/>
  <c r="BK325"/>
  <c r="L325" s="1"/>
  <c r="BJ325"/>
  <c r="K325" s="1"/>
  <c r="BI325"/>
  <c r="J325" s="1"/>
  <c r="H325"/>
  <c r="D325"/>
  <c r="CE383"/>
  <c r="EH383" s="1"/>
  <c r="BM383"/>
  <c r="BL383"/>
  <c r="M383" s="1"/>
  <c r="BK383"/>
  <c r="L383" s="1"/>
  <c r="BJ383"/>
  <c r="K383" s="1"/>
  <c r="BI383"/>
  <c r="H383"/>
  <c r="D383"/>
  <c r="N309" i="6"/>
  <c r="M309"/>
  <c r="DJ298" i="13"/>
  <c r="CE383"/>
  <c r="DH298"/>
  <c r="DG298" i="1" l="1"/>
  <c r="CO383"/>
  <c r="CV383"/>
  <c r="CE330"/>
  <c r="EH330" s="1"/>
  <c r="G330"/>
  <c r="I330"/>
  <c r="I325"/>
  <c r="G383"/>
  <c r="G325"/>
  <c r="I383"/>
  <c r="N325"/>
  <c r="CQ330"/>
  <c r="CR330" s="1"/>
  <c r="CJ330"/>
  <c r="CI330"/>
  <c r="CK330"/>
  <c r="J330"/>
  <c r="N330"/>
  <c r="BV330"/>
  <c r="CQ325"/>
  <c r="CR325" s="1"/>
  <c r="CJ325"/>
  <c r="CK325"/>
  <c r="BV325"/>
  <c r="CE325"/>
  <c r="EH325" s="1"/>
  <c r="J383"/>
  <c r="N383"/>
  <c r="BV383"/>
  <c r="F298" i="3"/>
  <c r="A298" s="1"/>
  <c r="CI325" i="13"/>
  <c r="CI330"/>
  <c r="CH330"/>
  <c r="CM330"/>
  <c r="CE325"/>
  <c r="CM325"/>
  <c r="CJ325"/>
  <c r="CZ383"/>
  <c r="CE330"/>
  <c r="CK325"/>
  <c r="CK330"/>
  <c r="CJ330"/>
  <c r="CH325"/>
  <c r="CO330" i="1" l="1"/>
  <c r="CV330"/>
  <c r="CO325"/>
  <c r="CV325"/>
  <c r="CO536"/>
  <c r="CI383"/>
  <c r="CQ383"/>
  <c r="CR383" s="1"/>
  <c r="CK383"/>
  <c r="CJ383"/>
  <c r="CG325"/>
  <c r="CG330"/>
  <c r="CG383"/>
  <c r="BM110"/>
  <c r="N110" s="1"/>
  <c r="BL110"/>
  <c r="M110" s="1"/>
  <c r="BK110"/>
  <c r="L110" s="1"/>
  <c r="BJ110"/>
  <c r="K110" s="1"/>
  <c r="BI110"/>
  <c r="J110" s="1"/>
  <c r="H110"/>
  <c r="CK110"/>
  <c r="D110"/>
  <c r="CM383" i="13"/>
  <c r="CK110"/>
  <c r="CK383"/>
  <c r="CG325"/>
  <c r="CG330"/>
  <c r="CJ383"/>
  <c r="CZ330"/>
  <c r="CZ325"/>
  <c r="CI383"/>
  <c r="CG383"/>
  <c r="CH383"/>
  <c r="CL330" i="1" l="1"/>
  <c r="CL325"/>
  <c r="CL383"/>
  <c r="CS330"/>
  <c r="CE110"/>
  <c r="EH110" s="1"/>
  <c r="I110"/>
  <c r="G110"/>
  <c r="BV110"/>
  <c r="CI110"/>
  <c r="CJ110"/>
  <c r="CQ110"/>
  <c r="CR110" s="1"/>
  <c r="BM414"/>
  <c r="N414" s="1"/>
  <c r="BL414"/>
  <c r="M414" s="1"/>
  <c r="BK414"/>
  <c r="L414" s="1"/>
  <c r="BJ414"/>
  <c r="K414" s="1"/>
  <c r="BI414"/>
  <c r="J414" s="1"/>
  <c r="D414"/>
  <c r="CL470"/>
  <c r="BM413"/>
  <c r="N413" s="1"/>
  <c r="BL413"/>
  <c r="M413" s="1"/>
  <c r="BK413"/>
  <c r="L413" s="1"/>
  <c r="BJ413"/>
  <c r="K413" s="1"/>
  <c r="BI413"/>
  <c r="H413"/>
  <c r="D413"/>
  <c r="CE412"/>
  <c r="EH412" s="1"/>
  <c r="BM412"/>
  <c r="N412" s="1"/>
  <c r="BL412"/>
  <c r="M412" s="1"/>
  <c r="BK412"/>
  <c r="L412" s="1"/>
  <c r="BJ412"/>
  <c r="K412" s="1"/>
  <c r="BI412"/>
  <c r="J412" s="1"/>
  <c r="D412"/>
  <c r="CH110" i="13"/>
  <c r="CE412"/>
  <c r="CM110"/>
  <c r="CE110"/>
  <c r="CL325"/>
  <c r="CJ110"/>
  <c r="CL330"/>
  <c r="CI110"/>
  <c r="CN330"/>
  <c r="CL383"/>
  <c r="CS325" i="1" l="1"/>
  <c r="CO413"/>
  <c r="CO412"/>
  <c r="CV412"/>
  <c r="CO110"/>
  <c r="CV110"/>
  <c r="CS383"/>
  <c r="CG110"/>
  <c r="I412"/>
  <c r="G413"/>
  <c r="I413"/>
  <c r="J413"/>
  <c r="I414"/>
  <c r="CQ414"/>
  <c r="CR414" s="1"/>
  <c r="CJ414"/>
  <c r="CI414"/>
  <c r="CK414"/>
  <c r="BV414"/>
  <c r="CG414" s="1"/>
  <c r="G414"/>
  <c r="H414"/>
  <c r="CQ413"/>
  <c r="CR413" s="1"/>
  <c r="CJ413"/>
  <c r="CI413"/>
  <c r="CK413"/>
  <c r="BV413"/>
  <c r="G412"/>
  <c r="BV412"/>
  <c r="H412"/>
  <c r="BM387"/>
  <c r="N387" s="1"/>
  <c r="BL387"/>
  <c r="M387" s="1"/>
  <c r="BK387"/>
  <c r="BJ387"/>
  <c r="K387" s="1"/>
  <c r="BI387"/>
  <c r="J387" s="1"/>
  <c r="D387"/>
  <c r="CE30"/>
  <c r="EH30" s="1"/>
  <c r="BM30"/>
  <c r="N30" s="1"/>
  <c r="BL30"/>
  <c r="M30" s="1"/>
  <c r="BK30"/>
  <c r="L30" s="1"/>
  <c r="BJ30"/>
  <c r="K30" s="1"/>
  <c r="BI30"/>
  <c r="H30"/>
  <c r="CH413" i="13"/>
  <c r="CG414"/>
  <c r="CJ413"/>
  <c r="CM414"/>
  <c r="CN383"/>
  <c r="CI413"/>
  <c r="CI414"/>
  <c r="CZ110"/>
  <c r="CM413"/>
  <c r="CE30"/>
  <c r="CG110"/>
  <c r="CH414"/>
  <c r="CK414"/>
  <c r="CJ414"/>
  <c r="CN325"/>
  <c r="CZ412"/>
  <c r="CK413"/>
  <c r="CO30" i="1" l="1"/>
  <c r="CV30"/>
  <c r="CW330"/>
  <c r="CL110"/>
  <c r="CW325"/>
  <c r="CL414"/>
  <c r="CW383"/>
  <c r="CO537"/>
  <c r="CQ412"/>
  <c r="CR412" s="1"/>
  <c r="CO479"/>
  <c r="CI412"/>
  <c r="CK412"/>
  <c r="CJ412"/>
  <c r="CI387"/>
  <c r="CG413"/>
  <c r="CG412"/>
  <c r="I387"/>
  <c r="G387"/>
  <c r="CQ387"/>
  <c r="CR387" s="1"/>
  <c r="CJ387"/>
  <c r="CK387"/>
  <c r="BV387"/>
  <c r="H387"/>
  <c r="L387"/>
  <c r="CE387"/>
  <c r="EH387" s="1"/>
  <c r="I30"/>
  <c r="G30"/>
  <c r="CQ30"/>
  <c r="CR30" s="1"/>
  <c r="J30"/>
  <c r="BV30"/>
  <c r="H394" i="6"/>
  <c r="H336"/>
  <c r="CG412" i="13"/>
  <c r="DA383"/>
  <c r="CJ387"/>
  <c r="CH412"/>
  <c r="CM412"/>
  <c r="CH387"/>
  <c r="CL414"/>
  <c r="CG413"/>
  <c r="CK412"/>
  <c r="DA330"/>
  <c r="CZ30"/>
  <c r="CL110"/>
  <c r="CJ412"/>
  <c r="CI387"/>
  <c r="CK387"/>
  <c r="CM30"/>
  <c r="CE387"/>
  <c r="CI412"/>
  <c r="CM387"/>
  <c r="DA325"/>
  <c r="CZ383" i="1" l="1"/>
  <c r="CZ325"/>
  <c r="CZ330"/>
  <c r="CS110"/>
  <c r="CO387"/>
  <c r="CV387"/>
  <c r="CS414"/>
  <c r="DE383"/>
  <c r="CX383"/>
  <c r="CX325"/>
  <c r="DE325"/>
  <c r="DE330"/>
  <c r="CX330"/>
  <c r="CL413"/>
  <c r="CO543"/>
  <c r="CG387"/>
  <c r="CL412"/>
  <c r="CJ30"/>
  <c r="CK30"/>
  <c r="CI30"/>
  <c r="CG30"/>
  <c r="I394" i="6"/>
  <c r="J336"/>
  <c r="J394"/>
  <c r="I336"/>
  <c r="DB383" i="13"/>
  <c r="CN414"/>
  <c r="CL413"/>
  <c r="CI30"/>
  <c r="CK30"/>
  <c r="DB325"/>
  <c r="DI325"/>
  <c r="DD325"/>
  <c r="CL412"/>
  <c r="DI383"/>
  <c r="CN110"/>
  <c r="DI330"/>
  <c r="DD383"/>
  <c r="DD330"/>
  <c r="CG30"/>
  <c r="CG387"/>
  <c r="CZ387"/>
  <c r="CJ30"/>
  <c r="CH30"/>
  <c r="DB330"/>
  <c r="CS413" i="1" l="1"/>
  <c r="CW414"/>
  <c r="CL387"/>
  <c r="CL30"/>
  <c r="DD325"/>
  <c r="DF325"/>
  <c r="DD330"/>
  <c r="DF330"/>
  <c r="CW110"/>
  <c r="DD383"/>
  <c r="DF383"/>
  <c r="CS412"/>
  <c r="N394" i="6"/>
  <c r="M336"/>
  <c r="N336"/>
  <c r="M394"/>
  <c r="CN412" i="13"/>
  <c r="CL387"/>
  <c r="DJ330"/>
  <c r="DH325"/>
  <c r="DJ383"/>
  <c r="DA110"/>
  <c r="CN413"/>
  <c r="DJ325"/>
  <c r="DH383"/>
  <c r="CL30"/>
  <c r="H121" i="6"/>
  <c r="DA414" i="13"/>
  <c r="DH330"/>
  <c r="CS387" i="1" l="1"/>
  <c r="CS30"/>
  <c r="CZ110"/>
  <c r="DE414"/>
  <c r="CZ414"/>
  <c r="CX414"/>
  <c r="CW413"/>
  <c r="DG330"/>
  <c r="DG383"/>
  <c r="CX110"/>
  <c r="DE110"/>
  <c r="DG325"/>
  <c r="F325" i="3"/>
  <c r="A325" s="1"/>
  <c r="H424" i="6"/>
  <c r="F383" i="3"/>
  <c r="A383" s="1"/>
  <c r="CN30" i="13"/>
  <c r="DD414"/>
  <c r="J121" i="6"/>
  <c r="DI110" i="13"/>
  <c r="DI414"/>
  <c r="I121" i="6"/>
  <c r="DA413" i="13"/>
  <c r="DB110"/>
  <c r="CN387"/>
  <c r="DB414"/>
  <c r="DD110"/>
  <c r="CZ413" i="1" l="1"/>
  <c r="DF414"/>
  <c r="DD414"/>
  <c r="DD110"/>
  <c r="DF110"/>
  <c r="CW387"/>
  <c r="DE413"/>
  <c r="CX413"/>
  <c r="CW30"/>
  <c r="CW412"/>
  <c r="I424" i="6"/>
  <c r="H423"/>
  <c r="J424"/>
  <c r="H41"/>
  <c r="N121"/>
  <c r="DA30" i="13"/>
  <c r="DI413"/>
  <c r="M121" i="6"/>
  <c r="DH110" i="13"/>
  <c r="DD413"/>
  <c r="DH414"/>
  <c r="DA412"/>
  <c r="DJ110"/>
  <c r="DB413"/>
  <c r="DA387"/>
  <c r="DJ414"/>
  <c r="CZ412" i="1" l="1"/>
  <c r="CZ387"/>
  <c r="DG110"/>
  <c r="CZ30"/>
  <c r="DG414"/>
  <c r="DJ414" s="1"/>
  <c r="CX30"/>
  <c r="DE30"/>
  <c r="CX387"/>
  <c r="DE387"/>
  <c r="DD413"/>
  <c r="DF413"/>
  <c r="DE412"/>
  <c r="CX412"/>
  <c r="J423" i="6"/>
  <c r="N424"/>
  <c r="M424"/>
  <c r="I423"/>
  <c r="J41"/>
  <c r="I41"/>
  <c r="DJ413" i="13"/>
  <c r="DD30"/>
  <c r="DI387"/>
  <c r="F110" i="3"/>
  <c r="DI30" i="13"/>
  <c r="DB387"/>
  <c r="DD412"/>
  <c r="DB412"/>
  <c r="DN414"/>
  <c r="DI412"/>
  <c r="DD387"/>
  <c r="DB30"/>
  <c r="DH413"/>
  <c r="AM110" i="3" l="1"/>
  <c r="DG413" i="1"/>
  <c r="DD387"/>
  <c r="DF387"/>
  <c r="DF412"/>
  <c r="DD412"/>
  <c r="DD30"/>
  <c r="DF30"/>
  <c r="F413" i="3"/>
  <c r="A413" s="1"/>
  <c r="N423" i="6"/>
  <c r="M423"/>
  <c r="N41"/>
  <c r="M41"/>
  <c r="DJ30" i="13"/>
  <c r="DJ412"/>
  <c r="DH30"/>
  <c r="DH387"/>
  <c r="DH412"/>
  <c r="DJ387"/>
  <c r="DG30" i="1" l="1"/>
  <c r="DG387"/>
  <c r="DG412"/>
  <c r="F412" i="3"/>
  <c r="A412" s="1"/>
  <c r="F30"/>
  <c r="A30" s="1"/>
  <c r="DJ30" i="1" l="1"/>
  <c r="AE2" i="8"/>
  <c r="Y2"/>
  <c r="S2"/>
  <c r="M2"/>
  <c r="AE2" i="3"/>
  <c r="Y2"/>
  <c r="S2"/>
  <c r="M2"/>
  <c r="CJ428" i="13"/>
  <c r="CE428"/>
  <c r="CK428"/>
  <c r="CF428"/>
  <c r="CH428"/>
  <c r="CI428"/>
  <c r="CL428"/>
  <c r="DN30"/>
  <c r="CG428"/>
  <c r="BM398" i="1" l="1"/>
  <c r="BL398"/>
  <c r="M398" s="1"/>
  <c r="BK398"/>
  <c r="L398" s="1"/>
  <c r="BJ398"/>
  <c r="K398" s="1"/>
  <c r="BI398"/>
  <c r="H398"/>
  <c r="D398"/>
  <c r="CM428" i="13"/>
  <c r="CE398" i="1" l="1"/>
  <c r="EH398" s="1"/>
  <c r="G398"/>
  <c r="I398"/>
  <c r="CQ398"/>
  <c r="CR398" s="1"/>
  <c r="CJ398"/>
  <c r="CI398"/>
  <c r="CK398"/>
  <c r="J398"/>
  <c r="N398"/>
  <c r="BV398"/>
  <c r="CJ398" i="13"/>
  <c r="CI398"/>
  <c r="CM398"/>
  <c r="CH398"/>
  <c r="CK398"/>
  <c r="CE398"/>
  <c r="CW428"/>
  <c r="CO398" i="1" l="1"/>
  <c r="CV398"/>
  <c r="CG398"/>
  <c r="CG398" i="13"/>
  <c r="CX428"/>
  <c r="CZ398"/>
  <c r="CL398" i="1" l="1"/>
  <c r="H439" i="6"/>
  <c r="CL398" i="13"/>
  <c r="CS398" i="1" l="1"/>
  <c r="J439" i="6"/>
  <c r="I439"/>
  <c r="DB428" i="13"/>
  <c r="CN398"/>
  <c r="DD428"/>
  <c r="CW398" i="1" l="1"/>
  <c r="M439" i="6"/>
  <c r="N439"/>
  <c r="H409"/>
  <c r="DA398" i="13"/>
  <c r="CZ398" i="1" l="1"/>
  <c r="DE398"/>
  <c r="CX398"/>
  <c r="F428" i="3"/>
  <c r="A428" s="1"/>
  <c r="I409" i="6"/>
  <c r="J409"/>
  <c r="DI398" i="13"/>
  <c r="DD398"/>
  <c r="DB398"/>
  <c r="DF398" i="1" l="1"/>
  <c r="DD398"/>
  <c r="N409" i="6"/>
  <c r="M409"/>
  <c r="CF430" i="13"/>
  <c r="DJ398"/>
  <c r="DH398"/>
  <c r="DH398" i="1" l="1"/>
  <c r="CI430" i="13"/>
  <c r="CK430"/>
  <c r="CW430"/>
  <c r="CJ430"/>
  <c r="CG430"/>
  <c r="CL430"/>
  <c r="CH430"/>
  <c r="CE430"/>
  <c r="CM430"/>
  <c r="CX430"/>
  <c r="H441" i="6" l="1"/>
  <c r="I441" l="1"/>
  <c r="J441"/>
  <c r="DB430" i="13"/>
  <c r="DD430"/>
  <c r="DE415" i="1" l="1"/>
  <c r="M441" i="6"/>
  <c r="N441"/>
  <c r="DI415" i="13"/>
  <c r="DM2" i="1" l="1"/>
  <c r="DJ395" s="1"/>
  <c r="DL2"/>
  <c r="DJ380"/>
  <c r="F430" i="3"/>
  <c r="A430" s="1"/>
  <c r="DN395" i="13"/>
  <c r="DN380"/>
  <c r="DJ53" i="1" l="1"/>
  <c r="DJ50"/>
  <c r="DJ65"/>
  <c r="DJ15"/>
  <c r="DJ97"/>
  <c r="DJ6"/>
  <c r="DJ20"/>
  <c r="DJ77"/>
  <c r="DJ51"/>
  <c r="DJ213"/>
  <c r="DJ273"/>
  <c r="DJ17"/>
  <c r="DJ139"/>
  <c r="DJ54"/>
  <c r="DJ340"/>
  <c r="DJ322"/>
  <c r="DJ335"/>
  <c r="DJ339"/>
  <c r="DJ216"/>
  <c r="DJ293"/>
  <c r="DJ297"/>
  <c r="DJ25"/>
  <c r="DJ24"/>
  <c r="DJ207"/>
  <c r="DJ288"/>
  <c r="DJ386"/>
  <c r="DJ382"/>
  <c r="DJ225"/>
  <c r="DJ18"/>
  <c r="DJ13"/>
  <c r="DJ26"/>
  <c r="DJ19"/>
  <c r="DJ12"/>
  <c r="DJ10"/>
  <c r="DJ22"/>
  <c r="DJ23"/>
  <c r="DJ14"/>
  <c r="DJ29"/>
  <c r="DJ9"/>
  <c r="DJ8"/>
  <c r="DJ16"/>
  <c r="DJ7"/>
  <c r="DJ28"/>
  <c r="DJ11"/>
  <c r="DJ21"/>
  <c r="DJ27"/>
  <c r="DJ115"/>
  <c r="DJ116"/>
  <c r="DJ98"/>
  <c r="DJ391"/>
  <c r="DJ381"/>
  <c r="DJ384"/>
  <c r="DJ197"/>
  <c r="DJ34"/>
  <c r="DJ103"/>
  <c r="DJ58"/>
  <c r="DJ59"/>
  <c r="DJ96"/>
  <c r="DJ143"/>
  <c r="DJ142"/>
  <c r="DJ347"/>
  <c r="DJ342"/>
  <c r="DJ317"/>
  <c r="DJ301"/>
  <c r="DJ303"/>
  <c r="DJ319"/>
  <c r="DJ38"/>
  <c r="DJ266"/>
  <c r="DJ298"/>
  <c r="DJ110"/>
  <c r="DJ383"/>
  <c r="DJ325"/>
  <c r="DJ330"/>
  <c r="DJ413"/>
  <c r="DJ412"/>
  <c r="DJ387"/>
  <c r="DJ398"/>
  <c r="BM126"/>
  <c r="N126" s="1"/>
  <c r="BL126"/>
  <c r="M126" s="1"/>
  <c r="BK126"/>
  <c r="L126" s="1"/>
  <c r="BJ126"/>
  <c r="K126" s="1"/>
  <c r="BI126"/>
  <c r="H126"/>
  <c r="D126"/>
  <c r="DN266" i="13"/>
  <c r="DN339"/>
  <c r="DN8"/>
  <c r="DN207"/>
  <c r="DN301"/>
  <c r="DN213"/>
  <c r="DN384"/>
  <c r="DN28"/>
  <c r="DN13"/>
  <c r="DN273"/>
  <c r="DN317"/>
  <c r="DN98"/>
  <c r="DN77"/>
  <c r="DN319"/>
  <c r="DN139"/>
  <c r="DN322"/>
  <c r="DN297"/>
  <c r="DN412"/>
  <c r="DN325"/>
  <c r="DN418"/>
  <c r="DN417"/>
  <c r="DN293"/>
  <c r="DN11"/>
  <c r="DN116"/>
  <c r="DN29"/>
  <c r="DN303"/>
  <c r="DN96"/>
  <c r="DN347"/>
  <c r="DN288"/>
  <c r="DN38"/>
  <c r="DN386"/>
  <c r="DN197"/>
  <c r="DN216"/>
  <c r="DN22"/>
  <c r="DN54"/>
  <c r="DN19"/>
  <c r="DN382"/>
  <c r="DN7"/>
  <c r="DN115"/>
  <c r="DN65"/>
  <c r="DN430"/>
  <c r="DN383"/>
  <c r="DN14"/>
  <c r="DN59"/>
  <c r="DN97"/>
  <c r="DN335"/>
  <c r="DN12"/>
  <c r="DN27"/>
  <c r="DN17"/>
  <c r="DN20"/>
  <c r="DN330"/>
  <c r="DN26"/>
  <c r="DN25"/>
  <c r="DN18"/>
  <c r="DN15"/>
  <c r="DN428"/>
  <c r="DN340"/>
  <c r="DN110"/>
  <c r="DN21"/>
  <c r="DN413"/>
  <c r="DN398"/>
  <c r="DN24"/>
  <c r="DN6"/>
  <c r="DN9"/>
  <c r="DN143"/>
  <c r="DN225"/>
  <c r="DN298"/>
  <c r="DN34"/>
  <c r="DN391"/>
  <c r="DN10"/>
  <c r="DN416"/>
  <c r="DN23"/>
  <c r="DN103"/>
  <c r="DN387"/>
  <c r="DN58"/>
  <c r="DN16"/>
  <c r="DN142"/>
  <c r="DN381"/>
  <c r="DN342"/>
  <c r="CI126" i="1" l="1"/>
  <c r="CE126"/>
  <c r="EH126" s="1"/>
  <c r="G126"/>
  <c r="CK126"/>
  <c r="CQ126"/>
  <c r="CR126" s="1"/>
  <c r="CJ126"/>
  <c r="I126"/>
  <c r="J126"/>
  <c r="BV126"/>
  <c r="CE126" i="13"/>
  <c r="CH126"/>
  <c r="CI126"/>
  <c r="CM126"/>
  <c r="CK126"/>
  <c r="CJ126"/>
  <c r="CO126" i="1" l="1"/>
  <c r="CV126"/>
  <c r="CG126"/>
  <c r="CG126" i="13"/>
  <c r="CZ126"/>
  <c r="CL126" i="1" l="1"/>
  <c r="CL126" i="13"/>
  <c r="CS126" i="1" l="1"/>
  <c r="CW126" s="1"/>
  <c r="H137" i="6"/>
  <c r="CN126" i="13"/>
  <c r="DA126"/>
  <c r="CZ126" i="1" l="1"/>
  <c r="DE126"/>
  <c r="CX126"/>
  <c r="BM147"/>
  <c r="N147" s="1"/>
  <c r="BL147"/>
  <c r="M147" s="1"/>
  <c r="BK147"/>
  <c r="L147" s="1"/>
  <c r="BJ147"/>
  <c r="K147" s="1"/>
  <c r="BI147"/>
  <c r="J147" s="1"/>
  <c r="D147"/>
  <c r="BI146"/>
  <c r="J146" s="1"/>
  <c r="BJ146"/>
  <c r="K146" s="1"/>
  <c r="BK146"/>
  <c r="L146" s="1"/>
  <c r="BL146"/>
  <c r="M146" s="1"/>
  <c r="BM146"/>
  <c r="N146" s="1"/>
  <c r="CE146"/>
  <c r="EH146" s="1"/>
  <c r="I137" i="6"/>
  <c r="J137"/>
  <c r="DD126" i="13"/>
  <c r="DI126"/>
  <c r="DB126"/>
  <c r="CE146"/>
  <c r="CO146" i="1" l="1"/>
  <c r="CV146"/>
  <c r="DD126"/>
  <c r="DF126"/>
  <c r="CE147"/>
  <c r="EH147" s="1"/>
  <c r="I146"/>
  <c r="G146"/>
  <c r="CK147"/>
  <c r="CQ147"/>
  <c r="CR147" s="1"/>
  <c r="CJ147"/>
  <c r="CI147"/>
  <c r="I147"/>
  <c r="G147"/>
  <c r="H147"/>
  <c r="BV147"/>
  <c r="H146"/>
  <c r="BV146"/>
  <c r="BM349"/>
  <c r="BL349"/>
  <c r="M349" s="1"/>
  <c r="BK349"/>
  <c r="L349" s="1"/>
  <c r="BJ349"/>
  <c r="K349" s="1"/>
  <c r="BI349"/>
  <c r="H349"/>
  <c r="D349"/>
  <c r="N137" i="6"/>
  <c r="M137"/>
  <c r="CJ147" i="13"/>
  <c r="CI147"/>
  <c r="CZ146"/>
  <c r="CK147"/>
  <c r="DJ126"/>
  <c r="CH147"/>
  <c r="DH126"/>
  <c r="CE147"/>
  <c r="CM147"/>
  <c r="DG126" i="1" l="1"/>
  <c r="CO147"/>
  <c r="CV147"/>
  <c r="CG147"/>
  <c r="CG146"/>
  <c r="CK146"/>
  <c r="CI146"/>
  <c r="CJ146"/>
  <c r="CQ146"/>
  <c r="CR146" s="1"/>
  <c r="CE349"/>
  <c r="EH349" s="1"/>
  <c r="CI349"/>
  <c r="G349"/>
  <c r="I349"/>
  <c r="CJ349"/>
  <c r="CQ349"/>
  <c r="CR349" s="1"/>
  <c r="J349"/>
  <c r="N349"/>
  <c r="BV349"/>
  <c r="CK349"/>
  <c r="F126" i="3"/>
  <c r="A126" s="1"/>
  <c r="CI146" i="13"/>
  <c r="CM349"/>
  <c r="CH146"/>
  <c r="CM146"/>
  <c r="CH349"/>
  <c r="CZ147"/>
  <c r="CK146"/>
  <c r="CK349"/>
  <c r="CG146"/>
  <c r="CE349"/>
  <c r="CG147"/>
  <c r="CJ146"/>
  <c r="CI349"/>
  <c r="CJ349"/>
  <c r="CO349" i="1" l="1"/>
  <c r="CV349"/>
  <c r="DJ126"/>
  <c r="CL146"/>
  <c r="CL147"/>
  <c r="CG349"/>
  <c r="CG349" i="13"/>
  <c r="CL146"/>
  <c r="CL147"/>
  <c r="CZ349"/>
  <c r="DN126"/>
  <c r="CS147" i="1" l="1"/>
  <c r="CS146"/>
  <c r="CL349"/>
  <c r="CN146" i="13"/>
  <c r="CL349"/>
  <c r="CN147"/>
  <c r="CS349" i="1" l="1"/>
  <c r="CW147"/>
  <c r="CW146"/>
  <c r="H157" i="6"/>
  <c r="H158"/>
  <c r="DA147" i="13"/>
  <c r="DA146"/>
  <c r="CN349"/>
  <c r="CZ146" i="1" l="1"/>
  <c r="CZ147"/>
  <c r="DE146"/>
  <c r="CX146"/>
  <c r="DE147"/>
  <c r="CX147"/>
  <c r="CW349"/>
  <c r="F29" i="11"/>
  <c r="F28"/>
  <c r="Z30" i="10"/>
  <c r="AD30"/>
  <c r="AC30"/>
  <c r="AB30"/>
  <c r="AA30"/>
  <c r="X18"/>
  <c r="X17"/>
  <c r="X16"/>
  <c r="X15"/>
  <c r="X14"/>
  <c r="X13"/>
  <c r="X12"/>
  <c r="X11"/>
  <c r="X10"/>
  <c r="X9"/>
  <c r="X8"/>
  <c r="I158" i="6"/>
  <c r="J157"/>
  <c r="H360"/>
  <c r="J158"/>
  <c r="I157"/>
  <c r="DI146" i="13"/>
  <c r="DA349"/>
  <c r="DB146"/>
  <c r="DD146"/>
  <c r="DI147"/>
  <c r="DB147"/>
  <c r="DD147"/>
  <c r="CZ349" i="1" l="1"/>
  <c r="DE349"/>
  <c r="CX349"/>
  <c r="DD146"/>
  <c r="DF146"/>
  <c r="DD147"/>
  <c r="DF147"/>
  <c r="ES529" i="12"/>
  <c r="EO529"/>
  <c r="EN529"/>
  <c r="EL529"/>
  <c r="EK529"/>
  <c r="EJ529"/>
  <c r="EI529"/>
  <c r="EH529"/>
  <c r="EG529"/>
  <c r="DS529"/>
  <c r="DN529"/>
  <c r="DL529"/>
  <c r="DK529"/>
  <c r="DJ529"/>
  <c r="DI529"/>
  <c r="DH529"/>
  <c r="DG529"/>
  <c r="CS529"/>
  <c r="CO529"/>
  <c r="CN529"/>
  <c r="CL529"/>
  <c r="CK529"/>
  <c r="CJ529"/>
  <c r="CI529"/>
  <c r="CH529"/>
  <c r="CG529"/>
  <c r="BS529"/>
  <c r="BO529"/>
  <c r="BN529"/>
  <c r="BL529"/>
  <c r="BK529"/>
  <c r="BJ529"/>
  <c r="BI529"/>
  <c r="BH529"/>
  <c r="BG529"/>
  <c r="AS529"/>
  <c r="AO529"/>
  <c r="AL529"/>
  <c r="AK529"/>
  <c r="AJ529"/>
  <c r="AI529"/>
  <c r="AH529"/>
  <c r="CZ529"/>
  <c r="J360" i="6"/>
  <c r="M157"/>
  <c r="N158"/>
  <c r="M158"/>
  <c r="N157"/>
  <c r="I360"/>
  <c r="DB349" i="13"/>
  <c r="DI349"/>
  <c r="DH147"/>
  <c r="DD349"/>
  <c r="DJ147"/>
  <c r="DJ146"/>
  <c r="DH146"/>
  <c r="DG147" i="1" l="1"/>
  <c r="DG146"/>
  <c r="DF349"/>
  <c r="DD349"/>
  <c r="E491" i="12"/>
  <c r="I491"/>
  <c r="J491"/>
  <c r="K491"/>
  <c r="L491"/>
  <c r="N491"/>
  <c r="O491"/>
  <c r="S491"/>
  <c r="E492"/>
  <c r="I492"/>
  <c r="J492"/>
  <c r="K492"/>
  <c r="L492"/>
  <c r="N492"/>
  <c r="O492"/>
  <c r="S492"/>
  <c r="E493"/>
  <c r="I493"/>
  <c r="J493"/>
  <c r="K493"/>
  <c r="L493"/>
  <c r="N493"/>
  <c r="O493"/>
  <c r="S493"/>
  <c r="E494"/>
  <c r="I494"/>
  <c r="J494"/>
  <c r="K494"/>
  <c r="L494"/>
  <c r="N494"/>
  <c r="O494"/>
  <c r="S494"/>
  <c r="E495"/>
  <c r="I495"/>
  <c r="J495"/>
  <c r="K495"/>
  <c r="L495"/>
  <c r="N495"/>
  <c r="O495"/>
  <c r="S495"/>
  <c r="E496"/>
  <c r="I496"/>
  <c r="J496"/>
  <c r="K496"/>
  <c r="L496"/>
  <c r="N496"/>
  <c r="O496"/>
  <c r="S496"/>
  <c r="E497"/>
  <c r="I497"/>
  <c r="J497"/>
  <c r="K497"/>
  <c r="L497"/>
  <c r="N497"/>
  <c r="O497"/>
  <c r="S497"/>
  <c r="E498"/>
  <c r="I498"/>
  <c r="J498"/>
  <c r="K498"/>
  <c r="L498"/>
  <c r="N498"/>
  <c r="O498"/>
  <c r="S498"/>
  <c r="E499"/>
  <c r="I499"/>
  <c r="J499"/>
  <c r="K499"/>
  <c r="L499"/>
  <c r="N499"/>
  <c r="O499"/>
  <c r="S499"/>
  <c r="E500"/>
  <c r="I500"/>
  <c r="J500"/>
  <c r="K500"/>
  <c r="L500"/>
  <c r="N500"/>
  <c r="O500"/>
  <c r="S500"/>
  <c r="E501"/>
  <c r="I501"/>
  <c r="J501"/>
  <c r="K501"/>
  <c r="L501"/>
  <c r="N501"/>
  <c r="O501"/>
  <c r="S501"/>
  <c r="E502"/>
  <c r="I502"/>
  <c r="J502"/>
  <c r="K502"/>
  <c r="L502"/>
  <c r="N502"/>
  <c r="O502"/>
  <c r="S502"/>
  <c r="E503"/>
  <c r="I503"/>
  <c r="J503"/>
  <c r="K503"/>
  <c r="L503"/>
  <c r="N503"/>
  <c r="O503"/>
  <c r="S503"/>
  <c r="E504"/>
  <c r="I504"/>
  <c r="J504"/>
  <c r="K504"/>
  <c r="L504"/>
  <c r="N504"/>
  <c r="O504"/>
  <c r="S504"/>
  <c r="E505"/>
  <c r="I505"/>
  <c r="J505"/>
  <c r="K505"/>
  <c r="L505"/>
  <c r="N505"/>
  <c r="O505"/>
  <c r="S505"/>
  <c r="E506"/>
  <c r="I506"/>
  <c r="J506"/>
  <c r="K506"/>
  <c r="L506"/>
  <c r="N506"/>
  <c r="O506"/>
  <c r="S506"/>
  <c r="E507"/>
  <c r="I507"/>
  <c r="J507"/>
  <c r="K507"/>
  <c r="L507"/>
  <c r="N507"/>
  <c r="O507"/>
  <c r="S507"/>
  <c r="E508"/>
  <c r="I508"/>
  <c r="J508"/>
  <c r="K508"/>
  <c r="L508"/>
  <c r="N508"/>
  <c r="O508"/>
  <c r="S508"/>
  <c r="E509"/>
  <c r="I509"/>
  <c r="J509"/>
  <c r="K509"/>
  <c r="L509"/>
  <c r="N509"/>
  <c r="O509"/>
  <c r="S509"/>
  <c r="E510"/>
  <c r="I510"/>
  <c r="J510"/>
  <c r="K510"/>
  <c r="L510"/>
  <c r="N510"/>
  <c r="O510"/>
  <c r="S510"/>
  <c r="E511"/>
  <c r="I511"/>
  <c r="J511"/>
  <c r="K511"/>
  <c r="L511"/>
  <c r="N511"/>
  <c r="O511"/>
  <c r="S511"/>
  <c r="E512"/>
  <c r="I512"/>
  <c r="J512"/>
  <c r="K512"/>
  <c r="L512"/>
  <c r="N512"/>
  <c r="O512"/>
  <c r="S512"/>
  <c r="E513"/>
  <c r="I513"/>
  <c r="J513"/>
  <c r="K513"/>
  <c r="L513"/>
  <c r="N513"/>
  <c r="O513"/>
  <c r="S513"/>
  <c r="E514"/>
  <c r="I514"/>
  <c r="J514"/>
  <c r="K514"/>
  <c r="L514"/>
  <c r="N514"/>
  <c r="O514"/>
  <c r="S514"/>
  <c r="E515"/>
  <c r="I515"/>
  <c r="J515"/>
  <c r="K515"/>
  <c r="L515"/>
  <c r="N515"/>
  <c r="O515"/>
  <c r="S515"/>
  <c r="E516"/>
  <c r="I516"/>
  <c r="J516"/>
  <c r="K516"/>
  <c r="L516"/>
  <c r="N516"/>
  <c r="O516"/>
  <c r="S516"/>
  <c r="E517"/>
  <c r="I517"/>
  <c r="J517"/>
  <c r="K517"/>
  <c r="L517"/>
  <c r="N517"/>
  <c r="O517"/>
  <c r="S517"/>
  <c r="E518"/>
  <c r="I518"/>
  <c r="J518"/>
  <c r="K518"/>
  <c r="L518"/>
  <c r="N518"/>
  <c r="O518"/>
  <c r="S518"/>
  <c r="E519"/>
  <c r="I519"/>
  <c r="J519"/>
  <c r="K519"/>
  <c r="L519"/>
  <c r="N519"/>
  <c r="O519"/>
  <c r="S519"/>
  <c r="E520"/>
  <c r="I520"/>
  <c r="J520"/>
  <c r="K520"/>
  <c r="L520"/>
  <c r="N520"/>
  <c r="O520"/>
  <c r="S520"/>
  <c r="E521"/>
  <c r="I521"/>
  <c r="J521"/>
  <c r="K521"/>
  <c r="L521"/>
  <c r="N521"/>
  <c r="O521"/>
  <c r="S521"/>
  <c r="E522"/>
  <c r="I522"/>
  <c r="J522"/>
  <c r="K522"/>
  <c r="L522"/>
  <c r="N522"/>
  <c r="O522"/>
  <c r="S522"/>
  <c r="E523"/>
  <c r="I523"/>
  <c r="J523"/>
  <c r="K523"/>
  <c r="L523"/>
  <c r="N523"/>
  <c r="O523"/>
  <c r="S523"/>
  <c r="E524"/>
  <c r="I524"/>
  <c r="J524"/>
  <c r="K524"/>
  <c r="L524"/>
  <c r="N524"/>
  <c r="O524"/>
  <c r="S524"/>
  <c r="E525"/>
  <c r="I525"/>
  <c r="J525"/>
  <c r="K525"/>
  <c r="L525"/>
  <c r="N525"/>
  <c r="O525"/>
  <c r="S525"/>
  <c r="E526"/>
  <c r="I526"/>
  <c r="J526"/>
  <c r="K526"/>
  <c r="L526"/>
  <c r="N526"/>
  <c r="O526"/>
  <c r="S526"/>
  <c r="E527"/>
  <c r="I527"/>
  <c r="J527"/>
  <c r="K527"/>
  <c r="L527"/>
  <c r="N527"/>
  <c r="O527"/>
  <c r="S527"/>
  <c r="E528"/>
  <c r="I528"/>
  <c r="J528"/>
  <c r="K528"/>
  <c r="L528"/>
  <c r="N528"/>
  <c r="O528"/>
  <c r="S528"/>
  <c r="E530"/>
  <c r="G530"/>
  <c r="H530"/>
  <c r="I530"/>
  <c r="J530"/>
  <c r="K530"/>
  <c r="L530"/>
  <c r="N530"/>
  <c r="O530"/>
  <c r="S530"/>
  <c r="T530"/>
  <c r="X530"/>
  <c r="Y530"/>
  <c r="AM530"/>
  <c r="AP530" s="1"/>
  <c r="CM530"/>
  <c r="CP530" s="1"/>
  <c r="DM530"/>
  <c r="DP530" s="1"/>
  <c r="W3" i="7" s="1"/>
  <c r="EM530" i="12"/>
  <c r="EP530" s="1"/>
  <c r="E531"/>
  <c r="G531"/>
  <c r="H531"/>
  <c r="I531"/>
  <c r="J531"/>
  <c r="K531"/>
  <c r="L531"/>
  <c r="N531"/>
  <c r="O531"/>
  <c r="S531"/>
  <c r="T531"/>
  <c r="X531"/>
  <c r="Y531"/>
  <c r="AM531"/>
  <c r="AP531" s="1"/>
  <c r="AR531" s="1"/>
  <c r="CM531"/>
  <c r="CP531" s="1"/>
  <c r="DM531"/>
  <c r="DP531" s="1"/>
  <c r="W4" i="7" s="1"/>
  <c r="EM531" i="12"/>
  <c r="EP531" s="1"/>
  <c r="ER531" s="1"/>
  <c r="E532"/>
  <c r="G532"/>
  <c r="H532"/>
  <c r="I532"/>
  <c r="J532"/>
  <c r="K532"/>
  <c r="L532"/>
  <c r="N532"/>
  <c r="O532"/>
  <c r="S532"/>
  <c r="T532"/>
  <c r="X532"/>
  <c r="Y532"/>
  <c r="AM532"/>
  <c r="AP532" s="1"/>
  <c r="BP532"/>
  <c r="BR532" s="1"/>
  <c r="CM532"/>
  <c r="CP532" s="1"/>
  <c r="DM532"/>
  <c r="DP532" s="1"/>
  <c r="W5" i="7" s="1"/>
  <c r="EM532" i="12"/>
  <c r="EP532" s="1"/>
  <c r="E533"/>
  <c r="G533"/>
  <c r="H533"/>
  <c r="I533"/>
  <c r="J533"/>
  <c r="K533"/>
  <c r="L533"/>
  <c r="N533"/>
  <c r="O533"/>
  <c r="S533"/>
  <c r="T533"/>
  <c r="X533"/>
  <c r="Y533"/>
  <c r="AM533"/>
  <c r="AP533" s="1"/>
  <c r="CM533"/>
  <c r="CP533" s="1"/>
  <c r="DM533"/>
  <c r="DP533" s="1"/>
  <c r="EM533"/>
  <c r="EP533" s="1"/>
  <c r="E534"/>
  <c r="G534"/>
  <c r="H534"/>
  <c r="I534"/>
  <c r="J534"/>
  <c r="K534"/>
  <c r="L534"/>
  <c r="N534"/>
  <c r="O534"/>
  <c r="S534"/>
  <c r="T534"/>
  <c r="X534"/>
  <c r="Y534"/>
  <c r="AM534"/>
  <c r="AP534" s="1"/>
  <c r="AR534" s="1"/>
  <c r="BP534"/>
  <c r="CM534"/>
  <c r="CP534" s="1"/>
  <c r="DM534"/>
  <c r="DP534" s="1"/>
  <c r="DR534" s="1"/>
  <c r="EM534"/>
  <c r="EP534" s="1"/>
  <c r="EQ534" s="1"/>
  <c r="E535"/>
  <c r="G535"/>
  <c r="H535"/>
  <c r="I535"/>
  <c r="J535"/>
  <c r="K535"/>
  <c r="L535"/>
  <c r="N535"/>
  <c r="O535"/>
  <c r="S535"/>
  <c r="T535"/>
  <c r="X535"/>
  <c r="Y535"/>
  <c r="AM535"/>
  <c r="AP535" s="1"/>
  <c r="CM535"/>
  <c r="CP535" s="1"/>
  <c r="DM535"/>
  <c r="DP535" s="1"/>
  <c r="EM535"/>
  <c r="EP535" s="1"/>
  <c r="E536"/>
  <c r="G536"/>
  <c r="H536"/>
  <c r="I536"/>
  <c r="J536"/>
  <c r="K536"/>
  <c r="L536"/>
  <c r="N536"/>
  <c r="O536"/>
  <c r="S536"/>
  <c r="T536"/>
  <c r="X536"/>
  <c r="Y536"/>
  <c r="AM536"/>
  <c r="AP536" s="1"/>
  <c r="AR536" s="1"/>
  <c r="BP536"/>
  <c r="CM536"/>
  <c r="CP536" s="1"/>
  <c r="DM536"/>
  <c r="DP536" s="1"/>
  <c r="EM536"/>
  <c r="EP536" s="1"/>
  <c r="E537"/>
  <c r="G537"/>
  <c r="H537"/>
  <c r="I537"/>
  <c r="J537"/>
  <c r="K537"/>
  <c r="L537"/>
  <c r="N537"/>
  <c r="O537"/>
  <c r="S537"/>
  <c r="T537"/>
  <c r="X537"/>
  <c r="Y537"/>
  <c r="AM537"/>
  <c r="AP537" s="1"/>
  <c r="CM537"/>
  <c r="CP537" s="1"/>
  <c r="CQ537" s="1"/>
  <c r="DM537"/>
  <c r="DP537" s="1"/>
  <c r="EM537"/>
  <c r="EP537" s="1"/>
  <c r="E538"/>
  <c r="G538"/>
  <c r="H538"/>
  <c r="I538"/>
  <c r="J538"/>
  <c r="K538"/>
  <c r="L538"/>
  <c r="N538"/>
  <c r="O538"/>
  <c r="S538"/>
  <c r="T538"/>
  <c r="X538"/>
  <c r="Y538"/>
  <c r="AM538"/>
  <c r="AP538" s="1"/>
  <c r="BP538"/>
  <c r="CM538"/>
  <c r="CP538" s="1"/>
  <c r="DM538"/>
  <c r="DP538" s="1"/>
  <c r="DR538" s="1"/>
  <c r="EM538"/>
  <c r="EP538" s="1"/>
  <c r="E539"/>
  <c r="G539"/>
  <c r="H539"/>
  <c r="I539"/>
  <c r="J539"/>
  <c r="K539"/>
  <c r="L539"/>
  <c r="N539"/>
  <c r="O539"/>
  <c r="S539"/>
  <c r="T539"/>
  <c r="X539"/>
  <c r="Y539"/>
  <c r="AM539"/>
  <c r="AP539" s="1"/>
  <c r="CM539"/>
  <c r="CP539" s="1"/>
  <c r="CQ539" s="1"/>
  <c r="DM539"/>
  <c r="DP539" s="1"/>
  <c r="EM539"/>
  <c r="EP539" s="1"/>
  <c r="E540"/>
  <c r="G540"/>
  <c r="H540"/>
  <c r="I540"/>
  <c r="J540"/>
  <c r="K540"/>
  <c r="L540"/>
  <c r="N540"/>
  <c r="O540"/>
  <c r="S540"/>
  <c r="T540"/>
  <c r="X540"/>
  <c r="Y540"/>
  <c r="AM540"/>
  <c r="AP540" s="1"/>
  <c r="AR540" s="1"/>
  <c r="BP540"/>
  <c r="CM540"/>
  <c r="CP540" s="1"/>
  <c r="DM540"/>
  <c r="DP540" s="1"/>
  <c r="EM540"/>
  <c r="EP540" s="1"/>
  <c r="E541"/>
  <c r="G541"/>
  <c r="H541"/>
  <c r="I541"/>
  <c r="J541"/>
  <c r="K541"/>
  <c r="L541"/>
  <c r="N541"/>
  <c r="O541"/>
  <c r="S541"/>
  <c r="T541"/>
  <c r="X541"/>
  <c r="Y541"/>
  <c r="AM541"/>
  <c r="AP541" s="1"/>
  <c r="CM541"/>
  <c r="CP541" s="1"/>
  <c r="DM541"/>
  <c r="DP541" s="1"/>
  <c r="EM541"/>
  <c r="EP541" s="1"/>
  <c r="E542"/>
  <c r="G542"/>
  <c r="H542"/>
  <c r="I542"/>
  <c r="J542"/>
  <c r="K542"/>
  <c r="L542"/>
  <c r="N542"/>
  <c r="O542"/>
  <c r="S542"/>
  <c r="T542"/>
  <c r="X542"/>
  <c r="Y542"/>
  <c r="AM542"/>
  <c r="AP542" s="1"/>
  <c r="BP542"/>
  <c r="CM542"/>
  <c r="CP542" s="1"/>
  <c r="DM542"/>
  <c r="DP542" s="1"/>
  <c r="DR542" s="1"/>
  <c r="EM542"/>
  <c r="EP542" s="1"/>
  <c r="E543"/>
  <c r="G543"/>
  <c r="H543"/>
  <c r="I543"/>
  <c r="J543"/>
  <c r="K543"/>
  <c r="L543"/>
  <c r="N543"/>
  <c r="O543"/>
  <c r="S543"/>
  <c r="T543"/>
  <c r="X543"/>
  <c r="Y543"/>
  <c r="AM543"/>
  <c r="AP543" s="1"/>
  <c r="CM543"/>
  <c r="CP543" s="1"/>
  <c r="DM543"/>
  <c r="DP543" s="1"/>
  <c r="EM543"/>
  <c r="EP543" s="1"/>
  <c r="E544"/>
  <c r="G544"/>
  <c r="H544"/>
  <c r="I544"/>
  <c r="J544"/>
  <c r="K544"/>
  <c r="L544"/>
  <c r="N544"/>
  <c r="O544"/>
  <c r="S544"/>
  <c r="T544"/>
  <c r="X544"/>
  <c r="Y544"/>
  <c r="AM544"/>
  <c r="AP544" s="1"/>
  <c r="AR544" s="1"/>
  <c r="BP544"/>
  <c r="CM544"/>
  <c r="CP544" s="1"/>
  <c r="DM544"/>
  <c r="DP544" s="1"/>
  <c r="EM544"/>
  <c r="EP544" s="1"/>
  <c r="E545"/>
  <c r="G545"/>
  <c r="H545"/>
  <c r="I545"/>
  <c r="J545"/>
  <c r="K545"/>
  <c r="L545"/>
  <c r="N545"/>
  <c r="O545"/>
  <c r="S545"/>
  <c r="T545"/>
  <c r="X545"/>
  <c r="Y545"/>
  <c r="AM545"/>
  <c r="AP545" s="1"/>
  <c r="CM545"/>
  <c r="CP545" s="1"/>
  <c r="DM545"/>
  <c r="DP545" s="1"/>
  <c r="EM545"/>
  <c r="EP545" s="1"/>
  <c r="E546"/>
  <c r="G546"/>
  <c r="H546"/>
  <c r="I546"/>
  <c r="J546"/>
  <c r="K546"/>
  <c r="L546"/>
  <c r="N546"/>
  <c r="O546"/>
  <c r="S546"/>
  <c r="T546"/>
  <c r="X546"/>
  <c r="Y546"/>
  <c r="AM546"/>
  <c r="AP546" s="1"/>
  <c r="BP546"/>
  <c r="CM546"/>
  <c r="CP546" s="1"/>
  <c r="DM546"/>
  <c r="DP546" s="1"/>
  <c r="DR546" s="1"/>
  <c r="EM546"/>
  <c r="EP546" s="1"/>
  <c r="E547"/>
  <c r="G547"/>
  <c r="H547"/>
  <c r="I547"/>
  <c r="J547"/>
  <c r="K547"/>
  <c r="L547"/>
  <c r="N547"/>
  <c r="O547"/>
  <c r="S547"/>
  <c r="T547"/>
  <c r="X547"/>
  <c r="Y547"/>
  <c r="AM547"/>
  <c r="AP547" s="1"/>
  <c r="CM547"/>
  <c r="CP547" s="1"/>
  <c r="DM547"/>
  <c r="DP547" s="1"/>
  <c r="EM547"/>
  <c r="EP547" s="1"/>
  <c r="E548"/>
  <c r="G548"/>
  <c r="H548"/>
  <c r="I548"/>
  <c r="J548"/>
  <c r="K548"/>
  <c r="L548"/>
  <c r="N548"/>
  <c r="O548"/>
  <c r="S548"/>
  <c r="T548"/>
  <c r="X548"/>
  <c r="Y548"/>
  <c r="AM548"/>
  <c r="AP548" s="1"/>
  <c r="AR548" s="1"/>
  <c r="BP548"/>
  <c r="CM548"/>
  <c r="CP548" s="1"/>
  <c r="DM548"/>
  <c r="DP548" s="1"/>
  <c r="EM548"/>
  <c r="EP548" s="1"/>
  <c r="EQ548" s="1"/>
  <c r="E549"/>
  <c r="G549"/>
  <c r="H549"/>
  <c r="I549"/>
  <c r="J549"/>
  <c r="K549"/>
  <c r="L549"/>
  <c r="N549"/>
  <c r="O549"/>
  <c r="S549"/>
  <c r="T549"/>
  <c r="X549"/>
  <c r="Y549"/>
  <c r="AM549"/>
  <c r="AP549" s="1"/>
  <c r="CM549"/>
  <c r="CP549" s="1"/>
  <c r="DM549"/>
  <c r="DP549" s="1"/>
  <c r="EM549"/>
  <c r="EP549" s="1"/>
  <c r="E550"/>
  <c r="G550"/>
  <c r="H550"/>
  <c r="I550"/>
  <c r="J550"/>
  <c r="K550"/>
  <c r="L550"/>
  <c r="N550"/>
  <c r="O550"/>
  <c r="S550"/>
  <c r="T550"/>
  <c r="X550"/>
  <c r="Y550"/>
  <c r="AM550"/>
  <c r="AP550" s="1"/>
  <c r="BP550"/>
  <c r="BR550" s="1"/>
  <c r="CM550"/>
  <c r="CP550" s="1"/>
  <c r="DM550"/>
  <c r="DP550" s="1"/>
  <c r="DR550" s="1"/>
  <c r="EM550"/>
  <c r="EP550" s="1"/>
  <c r="E551"/>
  <c r="G551"/>
  <c r="H551"/>
  <c r="I551"/>
  <c r="J551"/>
  <c r="K551"/>
  <c r="L551"/>
  <c r="N551"/>
  <c r="O551"/>
  <c r="S551"/>
  <c r="T551"/>
  <c r="X551"/>
  <c r="Y551"/>
  <c r="AM551"/>
  <c r="BP551"/>
  <c r="BR551" s="1"/>
  <c r="CM551"/>
  <c r="CP551" s="1"/>
  <c r="CR551" s="1"/>
  <c r="DM551"/>
  <c r="DP551" s="1"/>
  <c r="EM551"/>
  <c r="EP551" s="1"/>
  <c r="ER551" s="1"/>
  <c r="E552"/>
  <c r="G552"/>
  <c r="H552"/>
  <c r="I552"/>
  <c r="J552"/>
  <c r="K552"/>
  <c r="L552"/>
  <c r="N552"/>
  <c r="O552"/>
  <c r="S552"/>
  <c r="T552"/>
  <c r="X552"/>
  <c r="Y552"/>
  <c r="AM552"/>
  <c r="AP552" s="1"/>
  <c r="AR552" s="1"/>
  <c r="BP552"/>
  <c r="BR552" s="1"/>
  <c r="CM552"/>
  <c r="CP552" s="1"/>
  <c r="DM552"/>
  <c r="DP552" s="1"/>
  <c r="EM552"/>
  <c r="EP552" s="1"/>
  <c r="E553"/>
  <c r="G553"/>
  <c r="H553"/>
  <c r="I553"/>
  <c r="J553"/>
  <c r="K553"/>
  <c r="L553"/>
  <c r="N553"/>
  <c r="O553"/>
  <c r="S553"/>
  <c r="T553"/>
  <c r="X553"/>
  <c r="Y553"/>
  <c r="AM553"/>
  <c r="AP553" s="1"/>
  <c r="AR553" s="1"/>
  <c r="CM553"/>
  <c r="CP553" s="1"/>
  <c r="DM553"/>
  <c r="DP553" s="1"/>
  <c r="EM553"/>
  <c r="EP553" s="1"/>
  <c r="E554"/>
  <c r="G554"/>
  <c r="H554"/>
  <c r="I554"/>
  <c r="J554"/>
  <c r="K554"/>
  <c r="L554"/>
  <c r="N554"/>
  <c r="O554"/>
  <c r="S554"/>
  <c r="T554"/>
  <c r="X554"/>
  <c r="Y554"/>
  <c r="AM554"/>
  <c r="BM554"/>
  <c r="BP554" s="1"/>
  <c r="CM554"/>
  <c r="CP554" s="1"/>
  <c r="DM554"/>
  <c r="DP554" s="1"/>
  <c r="EM554"/>
  <c r="EP554" s="1"/>
  <c r="E555"/>
  <c r="G555"/>
  <c r="H555"/>
  <c r="I555"/>
  <c r="J555"/>
  <c r="K555"/>
  <c r="L555"/>
  <c r="N555"/>
  <c r="O555"/>
  <c r="S555"/>
  <c r="T555"/>
  <c r="X555"/>
  <c r="Y555"/>
  <c r="AM555"/>
  <c r="AP555" s="1"/>
  <c r="AR555" s="1"/>
  <c r="BM555"/>
  <c r="CM555"/>
  <c r="CP555" s="1"/>
  <c r="DM555"/>
  <c r="DP555" s="1"/>
  <c r="EM555"/>
  <c r="EP555" s="1"/>
  <c r="E556"/>
  <c r="G556"/>
  <c r="H556"/>
  <c r="I556"/>
  <c r="J556"/>
  <c r="K556"/>
  <c r="L556"/>
  <c r="N556"/>
  <c r="O556"/>
  <c r="S556"/>
  <c r="T556"/>
  <c r="X556"/>
  <c r="Y556"/>
  <c r="AM556"/>
  <c r="BM556"/>
  <c r="BP556" s="1"/>
  <c r="CM556"/>
  <c r="CP556" s="1"/>
  <c r="DM556"/>
  <c r="DP556" s="1"/>
  <c r="EM556"/>
  <c r="EP556" s="1"/>
  <c r="E557"/>
  <c r="G557"/>
  <c r="H557"/>
  <c r="I557"/>
  <c r="J557"/>
  <c r="K557"/>
  <c r="L557"/>
  <c r="N557"/>
  <c r="O557"/>
  <c r="S557"/>
  <c r="T557"/>
  <c r="X557"/>
  <c r="Y557"/>
  <c r="AM557"/>
  <c r="AP557" s="1"/>
  <c r="BM557"/>
  <c r="CM557"/>
  <c r="CP557" s="1"/>
  <c r="DM557"/>
  <c r="DP557" s="1"/>
  <c r="EM557"/>
  <c r="EP557" s="1"/>
  <c r="E558"/>
  <c r="G558"/>
  <c r="H558"/>
  <c r="I558"/>
  <c r="J558"/>
  <c r="K558"/>
  <c r="L558"/>
  <c r="N558"/>
  <c r="O558"/>
  <c r="S558"/>
  <c r="T558"/>
  <c r="X558"/>
  <c r="Y558"/>
  <c r="AM558"/>
  <c r="BM558"/>
  <c r="BP558" s="1"/>
  <c r="CM558"/>
  <c r="CP558" s="1"/>
  <c r="DM558"/>
  <c r="DP558" s="1"/>
  <c r="DR558" s="1"/>
  <c r="EM558"/>
  <c r="EP558" s="1"/>
  <c r="E559"/>
  <c r="G559"/>
  <c r="H559"/>
  <c r="I559"/>
  <c r="J559"/>
  <c r="K559"/>
  <c r="L559"/>
  <c r="N559"/>
  <c r="O559"/>
  <c r="S559"/>
  <c r="T559"/>
  <c r="X559"/>
  <c r="Y559"/>
  <c r="AM559"/>
  <c r="AP559" s="1"/>
  <c r="AR559" s="1"/>
  <c r="BM559"/>
  <c r="CM559"/>
  <c r="CP559" s="1"/>
  <c r="DM559"/>
  <c r="DP559" s="1"/>
  <c r="EM559"/>
  <c r="EP559" s="1"/>
  <c r="E560"/>
  <c r="G560"/>
  <c r="H560"/>
  <c r="I560"/>
  <c r="J560"/>
  <c r="K560"/>
  <c r="L560"/>
  <c r="N560"/>
  <c r="O560"/>
  <c r="S560"/>
  <c r="T560"/>
  <c r="X560"/>
  <c r="Y560"/>
  <c r="AM560"/>
  <c r="BM560"/>
  <c r="BP560" s="1"/>
  <c r="CM560"/>
  <c r="CP560" s="1"/>
  <c r="DM560"/>
  <c r="DP560" s="1"/>
  <c r="DR560" s="1"/>
  <c r="EM560"/>
  <c r="EP560" s="1"/>
  <c r="E561"/>
  <c r="G561"/>
  <c r="H561"/>
  <c r="I561"/>
  <c r="J561"/>
  <c r="K561"/>
  <c r="L561"/>
  <c r="N561"/>
  <c r="O561"/>
  <c r="S561"/>
  <c r="T561"/>
  <c r="X561"/>
  <c r="Y561"/>
  <c r="AM561"/>
  <c r="AP561" s="1"/>
  <c r="BM561"/>
  <c r="CM561"/>
  <c r="CP561" s="1"/>
  <c r="DM561"/>
  <c r="DP561" s="1"/>
  <c r="EM561"/>
  <c r="EP561" s="1"/>
  <c r="E562"/>
  <c r="G562"/>
  <c r="H562"/>
  <c r="I562"/>
  <c r="J562"/>
  <c r="K562"/>
  <c r="L562"/>
  <c r="N562"/>
  <c r="O562"/>
  <c r="S562"/>
  <c r="T562"/>
  <c r="X562"/>
  <c r="Y562"/>
  <c r="AM562"/>
  <c r="BM562"/>
  <c r="BP562" s="1"/>
  <c r="CM562"/>
  <c r="CP562" s="1"/>
  <c r="CQ562" s="1"/>
  <c r="DM562"/>
  <c r="DP562" s="1"/>
  <c r="DR562" s="1"/>
  <c r="EM562"/>
  <c r="EP562" s="1"/>
  <c r="E563"/>
  <c r="G563"/>
  <c r="H563"/>
  <c r="I563"/>
  <c r="J563"/>
  <c r="K563"/>
  <c r="L563"/>
  <c r="N563"/>
  <c r="O563"/>
  <c r="S563"/>
  <c r="T563"/>
  <c r="X563"/>
  <c r="Y563"/>
  <c r="AM563"/>
  <c r="AP563" s="1"/>
  <c r="BM563"/>
  <c r="CM563"/>
  <c r="CP563" s="1"/>
  <c r="DM563"/>
  <c r="DP563" s="1"/>
  <c r="EM563"/>
  <c r="EP563" s="1"/>
  <c r="E477"/>
  <c r="I477"/>
  <c r="J477"/>
  <c r="K477"/>
  <c r="L477"/>
  <c r="N477"/>
  <c r="O477"/>
  <c r="S477"/>
  <c r="E478"/>
  <c r="I478"/>
  <c r="J478"/>
  <c r="K478"/>
  <c r="L478"/>
  <c r="N478"/>
  <c r="O478"/>
  <c r="S478"/>
  <c r="E479"/>
  <c r="I479"/>
  <c r="J479"/>
  <c r="K479"/>
  <c r="L479"/>
  <c r="N479"/>
  <c r="O479"/>
  <c r="S479"/>
  <c r="E480"/>
  <c r="I480"/>
  <c r="J480"/>
  <c r="K480"/>
  <c r="L480"/>
  <c r="N480"/>
  <c r="O480"/>
  <c r="S480"/>
  <c r="E481"/>
  <c r="I481"/>
  <c r="J481"/>
  <c r="K481"/>
  <c r="L481"/>
  <c r="N481"/>
  <c r="O481"/>
  <c r="S481"/>
  <c r="E482"/>
  <c r="I482"/>
  <c r="J482"/>
  <c r="K482"/>
  <c r="L482"/>
  <c r="N482"/>
  <c r="O482"/>
  <c r="S482"/>
  <c r="E483"/>
  <c r="I483"/>
  <c r="J483"/>
  <c r="K483"/>
  <c r="L483"/>
  <c r="N483"/>
  <c r="O483"/>
  <c r="S483"/>
  <c r="E484"/>
  <c r="I484"/>
  <c r="J484"/>
  <c r="K484"/>
  <c r="L484"/>
  <c r="N484"/>
  <c r="O484"/>
  <c r="S484"/>
  <c r="E485"/>
  <c r="I485"/>
  <c r="J485"/>
  <c r="K485"/>
  <c r="L485"/>
  <c r="N485"/>
  <c r="O485"/>
  <c r="S485"/>
  <c r="E486"/>
  <c r="I486"/>
  <c r="J486"/>
  <c r="K486"/>
  <c r="L486"/>
  <c r="N486"/>
  <c r="O486"/>
  <c r="S486"/>
  <c r="E487"/>
  <c r="I487"/>
  <c r="J487"/>
  <c r="K487"/>
  <c r="L487"/>
  <c r="N487"/>
  <c r="O487"/>
  <c r="S487"/>
  <c r="E488"/>
  <c r="I488"/>
  <c r="J488"/>
  <c r="K488"/>
  <c r="L488"/>
  <c r="N488"/>
  <c r="O488"/>
  <c r="S488"/>
  <c r="E489"/>
  <c r="I489"/>
  <c r="J489"/>
  <c r="K489"/>
  <c r="L489"/>
  <c r="N489"/>
  <c r="O489"/>
  <c r="S489"/>
  <c r="E490"/>
  <c r="I490"/>
  <c r="J490"/>
  <c r="K490"/>
  <c r="L490"/>
  <c r="N490"/>
  <c r="O490"/>
  <c r="S490"/>
  <c r="E449"/>
  <c r="I449"/>
  <c r="J449"/>
  <c r="K449"/>
  <c r="L449"/>
  <c r="N449"/>
  <c r="O449"/>
  <c r="S449"/>
  <c r="E450"/>
  <c r="I450"/>
  <c r="J450"/>
  <c r="K450"/>
  <c r="L450"/>
  <c r="N450"/>
  <c r="O450"/>
  <c r="S450"/>
  <c r="E451"/>
  <c r="I451"/>
  <c r="J451"/>
  <c r="K451"/>
  <c r="L451"/>
  <c r="N451"/>
  <c r="O451"/>
  <c r="S451"/>
  <c r="E452"/>
  <c r="I452"/>
  <c r="J452"/>
  <c r="K452"/>
  <c r="L452"/>
  <c r="N452"/>
  <c r="O452"/>
  <c r="S452"/>
  <c r="E453"/>
  <c r="I453"/>
  <c r="J453"/>
  <c r="K453"/>
  <c r="L453"/>
  <c r="N453"/>
  <c r="O453"/>
  <c r="S453"/>
  <c r="E454"/>
  <c r="I454"/>
  <c r="J454"/>
  <c r="K454"/>
  <c r="L454"/>
  <c r="N454"/>
  <c r="O454"/>
  <c r="S454"/>
  <c r="E455"/>
  <c r="I455"/>
  <c r="J455"/>
  <c r="K455"/>
  <c r="L455"/>
  <c r="N455"/>
  <c r="O455"/>
  <c r="S455"/>
  <c r="E456"/>
  <c r="I456"/>
  <c r="J456"/>
  <c r="K456"/>
  <c r="L456"/>
  <c r="N456"/>
  <c r="O456"/>
  <c r="S456"/>
  <c r="E457"/>
  <c r="I457"/>
  <c r="J457"/>
  <c r="K457"/>
  <c r="L457"/>
  <c r="N457"/>
  <c r="O457"/>
  <c r="S457"/>
  <c r="E458"/>
  <c r="I458"/>
  <c r="J458"/>
  <c r="K458"/>
  <c r="L458"/>
  <c r="N458"/>
  <c r="O458"/>
  <c r="S458"/>
  <c r="E459"/>
  <c r="I459"/>
  <c r="J459"/>
  <c r="K459"/>
  <c r="L459"/>
  <c r="N459"/>
  <c r="O459"/>
  <c r="S459"/>
  <c r="E460"/>
  <c r="I460"/>
  <c r="J460"/>
  <c r="K460"/>
  <c r="L460"/>
  <c r="N460"/>
  <c r="O460"/>
  <c r="S460"/>
  <c r="E461"/>
  <c r="I461"/>
  <c r="J461"/>
  <c r="K461"/>
  <c r="L461"/>
  <c r="N461"/>
  <c r="O461"/>
  <c r="S461"/>
  <c r="E462"/>
  <c r="I462"/>
  <c r="J462"/>
  <c r="K462"/>
  <c r="L462"/>
  <c r="N462"/>
  <c r="O462"/>
  <c r="S462"/>
  <c r="E463"/>
  <c r="I463"/>
  <c r="J463"/>
  <c r="K463"/>
  <c r="L463"/>
  <c r="N463"/>
  <c r="O463"/>
  <c r="S463"/>
  <c r="E464"/>
  <c r="I464"/>
  <c r="J464"/>
  <c r="K464"/>
  <c r="L464"/>
  <c r="N464"/>
  <c r="O464"/>
  <c r="S464"/>
  <c r="E465"/>
  <c r="I465"/>
  <c r="J465"/>
  <c r="K465"/>
  <c r="L465"/>
  <c r="N465"/>
  <c r="O465"/>
  <c r="S465"/>
  <c r="E466"/>
  <c r="I466"/>
  <c r="J466"/>
  <c r="K466"/>
  <c r="L466"/>
  <c r="N466"/>
  <c r="O466"/>
  <c r="S466"/>
  <c r="E467"/>
  <c r="I467"/>
  <c r="J467"/>
  <c r="K467"/>
  <c r="L467"/>
  <c r="N467"/>
  <c r="O467"/>
  <c r="S467"/>
  <c r="E468"/>
  <c r="I468"/>
  <c r="J468"/>
  <c r="K468"/>
  <c r="L468"/>
  <c r="N468"/>
  <c r="O468"/>
  <c r="S468"/>
  <c r="E469"/>
  <c r="I469"/>
  <c r="J469"/>
  <c r="K469"/>
  <c r="L469"/>
  <c r="N469"/>
  <c r="O469"/>
  <c r="S469"/>
  <c r="E470"/>
  <c r="I470"/>
  <c r="J470"/>
  <c r="K470"/>
  <c r="L470"/>
  <c r="N470"/>
  <c r="O470"/>
  <c r="S470"/>
  <c r="E471"/>
  <c r="I471"/>
  <c r="J471"/>
  <c r="K471"/>
  <c r="L471"/>
  <c r="N471"/>
  <c r="O471"/>
  <c r="S471"/>
  <c r="E472"/>
  <c r="I472"/>
  <c r="J472"/>
  <c r="K472"/>
  <c r="L472"/>
  <c r="N472"/>
  <c r="O472"/>
  <c r="S472"/>
  <c r="E473"/>
  <c r="I473"/>
  <c r="J473"/>
  <c r="K473"/>
  <c r="L473"/>
  <c r="N473"/>
  <c r="O473"/>
  <c r="S473"/>
  <c r="E474"/>
  <c r="I474"/>
  <c r="J474"/>
  <c r="K474"/>
  <c r="L474"/>
  <c r="N474"/>
  <c r="O474"/>
  <c r="S474"/>
  <c r="E475"/>
  <c r="I475"/>
  <c r="J475"/>
  <c r="K475"/>
  <c r="L475"/>
  <c r="N475"/>
  <c r="O475"/>
  <c r="S475"/>
  <c r="E476"/>
  <c r="I476"/>
  <c r="J476"/>
  <c r="K476"/>
  <c r="L476"/>
  <c r="N476"/>
  <c r="O476"/>
  <c r="S476"/>
  <c r="E161"/>
  <c r="G161"/>
  <c r="I161"/>
  <c r="J161"/>
  <c r="K161"/>
  <c r="L161"/>
  <c r="N161"/>
  <c r="O161"/>
  <c r="S161"/>
  <c r="E162"/>
  <c r="G162"/>
  <c r="I162"/>
  <c r="J162"/>
  <c r="K162"/>
  <c r="L162"/>
  <c r="N162"/>
  <c r="O162"/>
  <c r="S162"/>
  <c r="E163"/>
  <c r="G163"/>
  <c r="I163"/>
  <c r="J163"/>
  <c r="K163"/>
  <c r="L163"/>
  <c r="N163"/>
  <c r="O163"/>
  <c r="S163"/>
  <c r="E164"/>
  <c r="G164"/>
  <c r="I164"/>
  <c r="J164"/>
  <c r="K164"/>
  <c r="L164"/>
  <c r="N164"/>
  <c r="O164"/>
  <c r="S164"/>
  <c r="E165"/>
  <c r="G165"/>
  <c r="I165"/>
  <c r="J165"/>
  <c r="K165"/>
  <c r="L165"/>
  <c r="N165"/>
  <c r="O165"/>
  <c r="S165"/>
  <c r="E166"/>
  <c r="G166"/>
  <c r="I166"/>
  <c r="J166"/>
  <c r="K166"/>
  <c r="L166"/>
  <c r="N166"/>
  <c r="O166"/>
  <c r="S166"/>
  <c r="E167"/>
  <c r="G167"/>
  <c r="I167"/>
  <c r="J167"/>
  <c r="K167"/>
  <c r="L167"/>
  <c r="N167"/>
  <c r="O167"/>
  <c r="S167"/>
  <c r="E168"/>
  <c r="G168"/>
  <c r="I168"/>
  <c r="J168"/>
  <c r="K168"/>
  <c r="L168"/>
  <c r="N168"/>
  <c r="O168"/>
  <c r="S168"/>
  <c r="E169"/>
  <c r="G169"/>
  <c r="I169"/>
  <c r="J169"/>
  <c r="K169"/>
  <c r="L169"/>
  <c r="N169"/>
  <c r="O169"/>
  <c r="S169"/>
  <c r="E170"/>
  <c r="G170"/>
  <c r="I170"/>
  <c r="J170"/>
  <c r="K170"/>
  <c r="L170"/>
  <c r="N170"/>
  <c r="O170"/>
  <c r="S170"/>
  <c r="E171"/>
  <c r="G171"/>
  <c r="I171"/>
  <c r="J171"/>
  <c r="K171"/>
  <c r="L171"/>
  <c r="N171"/>
  <c r="O171"/>
  <c r="S171"/>
  <c r="E172"/>
  <c r="G172"/>
  <c r="I172"/>
  <c r="J172"/>
  <c r="K172"/>
  <c r="L172"/>
  <c r="N172"/>
  <c r="O172"/>
  <c r="S172"/>
  <c r="E173"/>
  <c r="G173"/>
  <c r="I173"/>
  <c r="J173"/>
  <c r="K173"/>
  <c r="L173"/>
  <c r="N173"/>
  <c r="O173"/>
  <c r="S173"/>
  <c r="E174"/>
  <c r="G174"/>
  <c r="I174"/>
  <c r="J174"/>
  <c r="K174"/>
  <c r="L174"/>
  <c r="N174"/>
  <c r="O174"/>
  <c r="S174"/>
  <c r="E175"/>
  <c r="G175"/>
  <c r="I175"/>
  <c r="J175"/>
  <c r="K175"/>
  <c r="L175"/>
  <c r="N175"/>
  <c r="O175"/>
  <c r="S175"/>
  <c r="E176"/>
  <c r="G176"/>
  <c r="I176"/>
  <c r="J176"/>
  <c r="K176"/>
  <c r="L176"/>
  <c r="N176"/>
  <c r="O176"/>
  <c r="S176"/>
  <c r="E177"/>
  <c r="G177"/>
  <c r="I177"/>
  <c r="J177"/>
  <c r="K177"/>
  <c r="L177"/>
  <c r="N177"/>
  <c r="O177"/>
  <c r="S177"/>
  <c r="E178"/>
  <c r="G178"/>
  <c r="I178"/>
  <c r="J178"/>
  <c r="K178"/>
  <c r="L178"/>
  <c r="N178"/>
  <c r="O178"/>
  <c r="S178"/>
  <c r="E179"/>
  <c r="G179"/>
  <c r="I179"/>
  <c r="J179"/>
  <c r="K179"/>
  <c r="L179"/>
  <c r="N179"/>
  <c r="O179"/>
  <c r="S179"/>
  <c r="E180"/>
  <c r="G180"/>
  <c r="I180"/>
  <c r="J180"/>
  <c r="K180"/>
  <c r="L180"/>
  <c r="N180"/>
  <c r="O180"/>
  <c r="S180"/>
  <c r="E181"/>
  <c r="G181"/>
  <c r="I181"/>
  <c r="J181"/>
  <c r="K181"/>
  <c r="L181"/>
  <c r="N181"/>
  <c r="O181"/>
  <c r="S181"/>
  <c r="E182"/>
  <c r="G182"/>
  <c r="I182"/>
  <c r="J182"/>
  <c r="K182"/>
  <c r="L182"/>
  <c r="N182"/>
  <c r="O182"/>
  <c r="S182"/>
  <c r="E183"/>
  <c r="G183"/>
  <c r="I183"/>
  <c r="J183"/>
  <c r="K183"/>
  <c r="L183"/>
  <c r="N183"/>
  <c r="O183"/>
  <c r="S183"/>
  <c r="E184"/>
  <c r="G184"/>
  <c r="I184"/>
  <c r="J184"/>
  <c r="K184"/>
  <c r="L184"/>
  <c r="N184"/>
  <c r="O184"/>
  <c r="S184"/>
  <c r="E185"/>
  <c r="G185"/>
  <c r="I185"/>
  <c r="J185"/>
  <c r="K185"/>
  <c r="L185"/>
  <c r="N185"/>
  <c r="O185"/>
  <c r="S185"/>
  <c r="E186"/>
  <c r="G186"/>
  <c r="I186"/>
  <c r="J186"/>
  <c r="K186"/>
  <c r="L186"/>
  <c r="N186"/>
  <c r="O186"/>
  <c r="S186"/>
  <c r="E187"/>
  <c r="I187"/>
  <c r="J187"/>
  <c r="K187"/>
  <c r="L187"/>
  <c r="N187"/>
  <c r="O187"/>
  <c r="S187"/>
  <c r="E188"/>
  <c r="G188"/>
  <c r="I188"/>
  <c r="J188"/>
  <c r="K188"/>
  <c r="L188"/>
  <c r="N188"/>
  <c r="O188"/>
  <c r="S188"/>
  <c r="E189"/>
  <c r="G189"/>
  <c r="I189"/>
  <c r="J189"/>
  <c r="K189"/>
  <c r="L189"/>
  <c r="N189"/>
  <c r="O189"/>
  <c r="S189"/>
  <c r="E190"/>
  <c r="G190"/>
  <c r="I190"/>
  <c r="J190"/>
  <c r="K190"/>
  <c r="L190"/>
  <c r="N190"/>
  <c r="O190"/>
  <c r="S190"/>
  <c r="E191"/>
  <c r="G191"/>
  <c r="I191"/>
  <c r="J191"/>
  <c r="K191"/>
  <c r="L191"/>
  <c r="N191"/>
  <c r="O191"/>
  <c r="S191"/>
  <c r="E192"/>
  <c r="G192"/>
  <c r="I192"/>
  <c r="J192"/>
  <c r="K192"/>
  <c r="L192"/>
  <c r="N192"/>
  <c r="O192"/>
  <c r="S192"/>
  <c r="E193"/>
  <c r="G193"/>
  <c r="I193"/>
  <c r="J193"/>
  <c r="K193"/>
  <c r="L193"/>
  <c r="N193"/>
  <c r="O193"/>
  <c r="S193"/>
  <c r="E194"/>
  <c r="G194"/>
  <c r="I194"/>
  <c r="J194"/>
  <c r="K194"/>
  <c r="L194"/>
  <c r="N194"/>
  <c r="O194"/>
  <c r="S194"/>
  <c r="E195"/>
  <c r="G195"/>
  <c r="I195"/>
  <c r="J195"/>
  <c r="K195"/>
  <c r="L195"/>
  <c r="N195"/>
  <c r="O195"/>
  <c r="S195"/>
  <c r="E196"/>
  <c r="G196"/>
  <c r="I196"/>
  <c r="J196"/>
  <c r="K196"/>
  <c r="L196"/>
  <c r="N196"/>
  <c r="O196"/>
  <c r="S196"/>
  <c r="E197"/>
  <c r="G197"/>
  <c r="I197"/>
  <c r="J197"/>
  <c r="K197"/>
  <c r="L197"/>
  <c r="N197"/>
  <c r="O197"/>
  <c r="S197"/>
  <c r="E198"/>
  <c r="G198"/>
  <c r="I198"/>
  <c r="J198"/>
  <c r="K198"/>
  <c r="L198"/>
  <c r="N198"/>
  <c r="O198"/>
  <c r="S198"/>
  <c r="E199"/>
  <c r="G199"/>
  <c r="I199"/>
  <c r="J199"/>
  <c r="K199"/>
  <c r="L199"/>
  <c r="N199"/>
  <c r="O199"/>
  <c r="S199"/>
  <c r="E200"/>
  <c r="G200"/>
  <c r="I200"/>
  <c r="J200"/>
  <c r="K200"/>
  <c r="L200"/>
  <c r="N200"/>
  <c r="O200"/>
  <c r="S200"/>
  <c r="E201"/>
  <c r="I201"/>
  <c r="J201"/>
  <c r="K201"/>
  <c r="L201"/>
  <c r="N201"/>
  <c r="O201"/>
  <c r="S201"/>
  <c r="E202"/>
  <c r="I202"/>
  <c r="J202"/>
  <c r="K202"/>
  <c r="L202"/>
  <c r="N202"/>
  <c r="O202"/>
  <c r="S202"/>
  <c r="E203"/>
  <c r="I203"/>
  <c r="J203"/>
  <c r="K203"/>
  <c r="L203"/>
  <c r="N203"/>
  <c r="O203"/>
  <c r="S203"/>
  <c r="E204"/>
  <c r="I204"/>
  <c r="J204"/>
  <c r="K204"/>
  <c r="L204"/>
  <c r="N204"/>
  <c r="O204"/>
  <c r="S204"/>
  <c r="E205"/>
  <c r="I205"/>
  <c r="J205"/>
  <c r="K205"/>
  <c r="L205"/>
  <c r="N205"/>
  <c r="O205"/>
  <c r="S205"/>
  <c r="E206"/>
  <c r="I206"/>
  <c r="J206"/>
  <c r="K206"/>
  <c r="L206"/>
  <c r="N206"/>
  <c r="O206"/>
  <c r="S206"/>
  <c r="E207"/>
  <c r="I207"/>
  <c r="J207"/>
  <c r="K207"/>
  <c r="L207"/>
  <c r="N207"/>
  <c r="O207"/>
  <c r="S207"/>
  <c r="E208"/>
  <c r="I208"/>
  <c r="J208"/>
  <c r="K208"/>
  <c r="L208"/>
  <c r="N208"/>
  <c r="O208"/>
  <c r="S208"/>
  <c r="E209"/>
  <c r="I209"/>
  <c r="J209"/>
  <c r="K209"/>
  <c r="L209"/>
  <c r="N209"/>
  <c r="O209"/>
  <c r="S209"/>
  <c r="E210"/>
  <c r="I210"/>
  <c r="J210"/>
  <c r="K210"/>
  <c r="L210"/>
  <c r="N210"/>
  <c r="O210"/>
  <c r="S210"/>
  <c r="E211"/>
  <c r="I211"/>
  <c r="J211"/>
  <c r="K211"/>
  <c r="L211"/>
  <c r="N211"/>
  <c r="O211"/>
  <c r="S211"/>
  <c r="E212"/>
  <c r="I212"/>
  <c r="J212"/>
  <c r="K212"/>
  <c r="L212"/>
  <c r="N212"/>
  <c r="O212"/>
  <c r="S212"/>
  <c r="E213"/>
  <c r="G213"/>
  <c r="I213"/>
  <c r="J213"/>
  <c r="K213"/>
  <c r="L213"/>
  <c r="N213"/>
  <c r="O213"/>
  <c r="S213"/>
  <c r="E214"/>
  <c r="I214"/>
  <c r="J214"/>
  <c r="K214"/>
  <c r="L214"/>
  <c r="N214"/>
  <c r="O214"/>
  <c r="S214"/>
  <c r="E215"/>
  <c r="I215"/>
  <c r="J215"/>
  <c r="K215"/>
  <c r="L215"/>
  <c r="N215"/>
  <c r="O215"/>
  <c r="S215"/>
  <c r="E216"/>
  <c r="I216"/>
  <c r="J216"/>
  <c r="K216"/>
  <c r="L216"/>
  <c r="N216"/>
  <c r="O216"/>
  <c r="S216"/>
  <c r="E217"/>
  <c r="I217"/>
  <c r="J217"/>
  <c r="K217"/>
  <c r="L217"/>
  <c r="N217"/>
  <c r="O217"/>
  <c r="S217"/>
  <c r="E218"/>
  <c r="I218"/>
  <c r="J218"/>
  <c r="K218"/>
  <c r="L218"/>
  <c r="N218"/>
  <c r="O218"/>
  <c r="S218"/>
  <c r="E219"/>
  <c r="I219"/>
  <c r="J219"/>
  <c r="K219"/>
  <c r="L219"/>
  <c r="N219"/>
  <c r="O219"/>
  <c r="S219"/>
  <c r="E220"/>
  <c r="I220"/>
  <c r="J220"/>
  <c r="K220"/>
  <c r="L220"/>
  <c r="N220"/>
  <c r="O220"/>
  <c r="S220"/>
  <c r="E221"/>
  <c r="G221"/>
  <c r="I221"/>
  <c r="J221"/>
  <c r="K221"/>
  <c r="L221"/>
  <c r="N221"/>
  <c r="O221"/>
  <c r="S221"/>
  <c r="E222"/>
  <c r="G222"/>
  <c r="I222"/>
  <c r="J222"/>
  <c r="K222"/>
  <c r="L222"/>
  <c r="N222"/>
  <c r="O222"/>
  <c r="S222"/>
  <c r="E223"/>
  <c r="G223"/>
  <c r="I223"/>
  <c r="J223"/>
  <c r="K223"/>
  <c r="L223"/>
  <c r="N223"/>
  <c r="O223"/>
  <c r="S223"/>
  <c r="E224"/>
  <c r="G224"/>
  <c r="I224"/>
  <c r="J224"/>
  <c r="K224"/>
  <c r="L224"/>
  <c r="N224"/>
  <c r="O224"/>
  <c r="S224"/>
  <c r="E225"/>
  <c r="G225"/>
  <c r="I225"/>
  <c r="J225"/>
  <c r="K225"/>
  <c r="L225"/>
  <c r="N225"/>
  <c r="O225"/>
  <c r="S225"/>
  <c r="E226"/>
  <c r="G226"/>
  <c r="I226"/>
  <c r="J226"/>
  <c r="K226"/>
  <c r="L226"/>
  <c r="N226"/>
  <c r="O226"/>
  <c r="S226"/>
  <c r="E227"/>
  <c r="G227"/>
  <c r="I227"/>
  <c r="J227"/>
  <c r="K227"/>
  <c r="L227"/>
  <c r="N227"/>
  <c r="O227"/>
  <c r="S227"/>
  <c r="E228"/>
  <c r="G228"/>
  <c r="I228"/>
  <c r="J228"/>
  <c r="K228"/>
  <c r="L228"/>
  <c r="N228"/>
  <c r="O228"/>
  <c r="S228"/>
  <c r="E229"/>
  <c r="G229"/>
  <c r="I229"/>
  <c r="J229"/>
  <c r="K229"/>
  <c r="L229"/>
  <c r="N229"/>
  <c r="O229"/>
  <c r="S229"/>
  <c r="E230"/>
  <c r="G230"/>
  <c r="I230"/>
  <c r="J230"/>
  <c r="K230"/>
  <c r="L230"/>
  <c r="N230"/>
  <c r="O230"/>
  <c r="S230"/>
  <c r="E231"/>
  <c r="G231"/>
  <c r="I231"/>
  <c r="J231"/>
  <c r="K231"/>
  <c r="L231"/>
  <c r="N231"/>
  <c r="O231"/>
  <c r="S231"/>
  <c r="E232"/>
  <c r="G232"/>
  <c r="I232"/>
  <c r="J232"/>
  <c r="K232"/>
  <c r="L232"/>
  <c r="N232"/>
  <c r="O232"/>
  <c r="S232"/>
  <c r="E233"/>
  <c r="G233"/>
  <c r="I233"/>
  <c r="J233"/>
  <c r="K233"/>
  <c r="L233"/>
  <c r="N233"/>
  <c r="O233"/>
  <c r="S233"/>
  <c r="E234"/>
  <c r="G234"/>
  <c r="I234"/>
  <c r="J234"/>
  <c r="K234"/>
  <c r="L234"/>
  <c r="N234"/>
  <c r="O234"/>
  <c r="S234"/>
  <c r="E235"/>
  <c r="G235"/>
  <c r="I235"/>
  <c r="J235"/>
  <c r="K235"/>
  <c r="L235"/>
  <c r="N235"/>
  <c r="O235"/>
  <c r="S235"/>
  <c r="E236"/>
  <c r="G236"/>
  <c r="I236"/>
  <c r="J236"/>
  <c r="K236"/>
  <c r="L236"/>
  <c r="N236"/>
  <c r="O236"/>
  <c r="S236"/>
  <c r="E237"/>
  <c r="G237"/>
  <c r="I237"/>
  <c r="J237"/>
  <c r="K237"/>
  <c r="L237"/>
  <c r="N237"/>
  <c r="O237"/>
  <c r="S237"/>
  <c r="E238"/>
  <c r="G238"/>
  <c r="I238"/>
  <c r="J238"/>
  <c r="K238"/>
  <c r="L238"/>
  <c r="N238"/>
  <c r="O238"/>
  <c r="S238"/>
  <c r="E239"/>
  <c r="G239"/>
  <c r="I239"/>
  <c r="J239"/>
  <c r="K239"/>
  <c r="L239"/>
  <c r="N239"/>
  <c r="O239"/>
  <c r="S239"/>
  <c r="E240"/>
  <c r="G240"/>
  <c r="I240"/>
  <c r="J240"/>
  <c r="K240"/>
  <c r="L240"/>
  <c r="N240"/>
  <c r="O240"/>
  <c r="S240"/>
  <c r="E241"/>
  <c r="G241"/>
  <c r="I241"/>
  <c r="J241"/>
  <c r="K241"/>
  <c r="L241"/>
  <c r="N241"/>
  <c r="O241"/>
  <c r="S241"/>
  <c r="E242"/>
  <c r="G242"/>
  <c r="I242"/>
  <c r="J242"/>
  <c r="K242"/>
  <c r="L242"/>
  <c r="N242"/>
  <c r="O242"/>
  <c r="S242"/>
  <c r="E243"/>
  <c r="G243"/>
  <c r="I243"/>
  <c r="J243"/>
  <c r="K243"/>
  <c r="L243"/>
  <c r="N243"/>
  <c r="O243"/>
  <c r="S243"/>
  <c r="E244"/>
  <c r="G244"/>
  <c r="I244"/>
  <c r="J244"/>
  <c r="K244"/>
  <c r="L244"/>
  <c r="N244"/>
  <c r="O244"/>
  <c r="S244"/>
  <c r="E245"/>
  <c r="G245"/>
  <c r="I245"/>
  <c r="J245"/>
  <c r="K245"/>
  <c r="L245"/>
  <c r="N245"/>
  <c r="O245"/>
  <c r="S245"/>
  <c r="E246"/>
  <c r="G246"/>
  <c r="I246"/>
  <c r="J246"/>
  <c r="K246"/>
  <c r="L246"/>
  <c r="N246"/>
  <c r="O246"/>
  <c r="S246"/>
  <c r="E247"/>
  <c r="G247"/>
  <c r="I247"/>
  <c r="J247"/>
  <c r="K247"/>
  <c r="L247"/>
  <c r="N247"/>
  <c r="O247"/>
  <c r="S247"/>
  <c r="E248"/>
  <c r="G248"/>
  <c r="I248"/>
  <c r="J248"/>
  <c r="K248"/>
  <c r="L248"/>
  <c r="N248"/>
  <c r="O248"/>
  <c r="S248"/>
  <c r="E249"/>
  <c r="G249"/>
  <c r="I249"/>
  <c r="J249"/>
  <c r="K249"/>
  <c r="L249"/>
  <c r="N249"/>
  <c r="O249"/>
  <c r="S249"/>
  <c r="E250"/>
  <c r="G250"/>
  <c r="I250"/>
  <c r="J250"/>
  <c r="K250"/>
  <c r="L250"/>
  <c r="N250"/>
  <c r="O250"/>
  <c r="S250"/>
  <c r="E251"/>
  <c r="G251"/>
  <c r="I251"/>
  <c r="J251"/>
  <c r="K251"/>
  <c r="L251"/>
  <c r="N251"/>
  <c r="O251"/>
  <c r="S251"/>
  <c r="E252"/>
  <c r="G252"/>
  <c r="I252"/>
  <c r="J252"/>
  <c r="K252"/>
  <c r="L252"/>
  <c r="N252"/>
  <c r="O252"/>
  <c r="S252"/>
  <c r="E253"/>
  <c r="G253"/>
  <c r="I253"/>
  <c r="J253"/>
  <c r="K253"/>
  <c r="L253"/>
  <c r="N253"/>
  <c r="O253"/>
  <c r="S253"/>
  <c r="E254"/>
  <c r="G254"/>
  <c r="I254"/>
  <c r="J254"/>
  <c r="K254"/>
  <c r="L254"/>
  <c r="N254"/>
  <c r="O254"/>
  <c r="S254"/>
  <c r="E255"/>
  <c r="G255"/>
  <c r="I255"/>
  <c r="J255"/>
  <c r="K255"/>
  <c r="L255"/>
  <c r="N255"/>
  <c r="O255"/>
  <c r="S255"/>
  <c r="E256"/>
  <c r="G256"/>
  <c r="I256"/>
  <c r="J256"/>
  <c r="K256"/>
  <c r="L256"/>
  <c r="N256"/>
  <c r="O256"/>
  <c r="S256"/>
  <c r="E257"/>
  <c r="G257"/>
  <c r="I257"/>
  <c r="J257"/>
  <c r="K257"/>
  <c r="L257"/>
  <c r="N257"/>
  <c r="O257"/>
  <c r="S257"/>
  <c r="E258"/>
  <c r="G258"/>
  <c r="I258"/>
  <c r="J258"/>
  <c r="K258"/>
  <c r="L258"/>
  <c r="N258"/>
  <c r="O258"/>
  <c r="S258"/>
  <c r="E259"/>
  <c r="G259"/>
  <c r="I259"/>
  <c r="J259"/>
  <c r="K259"/>
  <c r="L259"/>
  <c r="N259"/>
  <c r="O259"/>
  <c r="S259"/>
  <c r="E260"/>
  <c r="G260"/>
  <c r="I260"/>
  <c r="J260"/>
  <c r="K260"/>
  <c r="L260"/>
  <c r="N260"/>
  <c r="O260"/>
  <c r="S260"/>
  <c r="E261"/>
  <c r="G261"/>
  <c r="I261"/>
  <c r="J261"/>
  <c r="K261"/>
  <c r="L261"/>
  <c r="N261"/>
  <c r="O261"/>
  <c r="S261"/>
  <c r="E262"/>
  <c r="G262"/>
  <c r="I262"/>
  <c r="J262"/>
  <c r="K262"/>
  <c r="L262"/>
  <c r="N262"/>
  <c r="O262"/>
  <c r="S262"/>
  <c r="E263"/>
  <c r="G263"/>
  <c r="I263"/>
  <c r="J263"/>
  <c r="K263"/>
  <c r="L263"/>
  <c r="N263"/>
  <c r="O263"/>
  <c r="S263"/>
  <c r="E264"/>
  <c r="G264"/>
  <c r="I264"/>
  <c r="J264"/>
  <c r="K264"/>
  <c r="L264"/>
  <c r="N264"/>
  <c r="O264"/>
  <c r="S264"/>
  <c r="E265"/>
  <c r="G265"/>
  <c r="I265"/>
  <c r="J265"/>
  <c r="K265"/>
  <c r="L265"/>
  <c r="N265"/>
  <c r="O265"/>
  <c r="S265"/>
  <c r="E266"/>
  <c r="G266"/>
  <c r="I266"/>
  <c r="J266"/>
  <c r="K266"/>
  <c r="L266"/>
  <c r="N266"/>
  <c r="O266"/>
  <c r="S266"/>
  <c r="E267"/>
  <c r="G267"/>
  <c r="I267"/>
  <c r="J267"/>
  <c r="K267"/>
  <c r="L267"/>
  <c r="N267"/>
  <c r="O267"/>
  <c r="S267"/>
  <c r="E268"/>
  <c r="G268"/>
  <c r="I268"/>
  <c r="J268"/>
  <c r="K268"/>
  <c r="L268"/>
  <c r="N268"/>
  <c r="O268"/>
  <c r="S268"/>
  <c r="E269"/>
  <c r="G269"/>
  <c r="I269"/>
  <c r="J269"/>
  <c r="K269"/>
  <c r="L269"/>
  <c r="N269"/>
  <c r="O269"/>
  <c r="S269"/>
  <c r="E270"/>
  <c r="G270"/>
  <c r="I270"/>
  <c r="J270"/>
  <c r="K270"/>
  <c r="L270"/>
  <c r="N270"/>
  <c r="O270"/>
  <c r="S270"/>
  <c r="E271"/>
  <c r="G271"/>
  <c r="I271"/>
  <c r="J271"/>
  <c r="K271"/>
  <c r="L271"/>
  <c r="N271"/>
  <c r="O271"/>
  <c r="S271"/>
  <c r="E272"/>
  <c r="G272"/>
  <c r="I272"/>
  <c r="J272"/>
  <c r="K272"/>
  <c r="L272"/>
  <c r="N272"/>
  <c r="O272"/>
  <c r="S272"/>
  <c r="E273"/>
  <c r="G273"/>
  <c r="I273"/>
  <c r="J273"/>
  <c r="K273"/>
  <c r="L273"/>
  <c r="N273"/>
  <c r="O273"/>
  <c r="S273"/>
  <c r="E274"/>
  <c r="G274"/>
  <c r="I274"/>
  <c r="J274"/>
  <c r="K274"/>
  <c r="L274"/>
  <c r="N274"/>
  <c r="O274"/>
  <c r="S274"/>
  <c r="E275"/>
  <c r="G275"/>
  <c r="I275"/>
  <c r="J275"/>
  <c r="K275"/>
  <c r="L275"/>
  <c r="N275"/>
  <c r="O275"/>
  <c r="S275"/>
  <c r="E276"/>
  <c r="G276"/>
  <c r="I276"/>
  <c r="J276"/>
  <c r="K276"/>
  <c r="L276"/>
  <c r="N276"/>
  <c r="O276"/>
  <c r="S276"/>
  <c r="E277"/>
  <c r="G277"/>
  <c r="I277"/>
  <c r="J277"/>
  <c r="K277"/>
  <c r="L277"/>
  <c r="N277"/>
  <c r="O277"/>
  <c r="S277"/>
  <c r="E278"/>
  <c r="G278"/>
  <c r="I278"/>
  <c r="J278"/>
  <c r="K278"/>
  <c r="L278"/>
  <c r="N278"/>
  <c r="O278"/>
  <c r="S278"/>
  <c r="E279"/>
  <c r="G279"/>
  <c r="I279"/>
  <c r="J279"/>
  <c r="K279"/>
  <c r="L279"/>
  <c r="N279"/>
  <c r="O279"/>
  <c r="S279"/>
  <c r="E280"/>
  <c r="G280"/>
  <c r="I280"/>
  <c r="J280"/>
  <c r="K280"/>
  <c r="L280"/>
  <c r="N280"/>
  <c r="O280"/>
  <c r="S280"/>
  <c r="E281"/>
  <c r="G281"/>
  <c r="I281"/>
  <c r="J281"/>
  <c r="K281"/>
  <c r="L281"/>
  <c r="N281"/>
  <c r="O281"/>
  <c r="S281"/>
  <c r="E282"/>
  <c r="G282"/>
  <c r="I282"/>
  <c r="J282"/>
  <c r="K282"/>
  <c r="L282"/>
  <c r="N282"/>
  <c r="O282"/>
  <c r="S282"/>
  <c r="E283"/>
  <c r="G283"/>
  <c r="I283"/>
  <c r="J283"/>
  <c r="K283"/>
  <c r="L283"/>
  <c r="N283"/>
  <c r="O283"/>
  <c r="S283"/>
  <c r="E284"/>
  <c r="G284"/>
  <c r="I284"/>
  <c r="J284"/>
  <c r="K284"/>
  <c r="L284"/>
  <c r="N284"/>
  <c r="O284"/>
  <c r="S284"/>
  <c r="E285"/>
  <c r="G285"/>
  <c r="I285"/>
  <c r="J285"/>
  <c r="K285"/>
  <c r="L285"/>
  <c r="N285"/>
  <c r="O285"/>
  <c r="S285"/>
  <c r="E286"/>
  <c r="G286"/>
  <c r="I286"/>
  <c r="J286"/>
  <c r="K286"/>
  <c r="L286"/>
  <c r="N286"/>
  <c r="O286"/>
  <c r="S286"/>
  <c r="E287"/>
  <c r="G287"/>
  <c r="I287"/>
  <c r="J287"/>
  <c r="K287"/>
  <c r="L287"/>
  <c r="N287"/>
  <c r="O287"/>
  <c r="S287"/>
  <c r="E288"/>
  <c r="G288"/>
  <c r="I288"/>
  <c r="J288"/>
  <c r="K288"/>
  <c r="L288"/>
  <c r="N288"/>
  <c r="O288"/>
  <c r="S288"/>
  <c r="E289"/>
  <c r="G289"/>
  <c r="I289"/>
  <c r="J289"/>
  <c r="K289"/>
  <c r="L289"/>
  <c r="N289"/>
  <c r="O289"/>
  <c r="S289"/>
  <c r="E290"/>
  <c r="G290"/>
  <c r="I290"/>
  <c r="J290"/>
  <c r="K290"/>
  <c r="L290"/>
  <c r="N290"/>
  <c r="O290"/>
  <c r="S290"/>
  <c r="E291"/>
  <c r="G291"/>
  <c r="I291"/>
  <c r="J291"/>
  <c r="K291"/>
  <c r="L291"/>
  <c r="N291"/>
  <c r="O291"/>
  <c r="S291"/>
  <c r="E292"/>
  <c r="G292"/>
  <c r="I292"/>
  <c r="J292"/>
  <c r="K292"/>
  <c r="L292"/>
  <c r="N292"/>
  <c r="O292"/>
  <c r="S292"/>
  <c r="E293"/>
  <c r="G293"/>
  <c r="I293"/>
  <c r="J293"/>
  <c r="K293"/>
  <c r="L293"/>
  <c r="N293"/>
  <c r="O293"/>
  <c r="S293"/>
  <c r="E294"/>
  <c r="G294"/>
  <c r="I294"/>
  <c r="J294"/>
  <c r="K294"/>
  <c r="L294"/>
  <c r="N294"/>
  <c r="O294"/>
  <c r="S294"/>
  <c r="E295"/>
  <c r="G295"/>
  <c r="I295"/>
  <c r="J295"/>
  <c r="K295"/>
  <c r="L295"/>
  <c r="N295"/>
  <c r="O295"/>
  <c r="S295"/>
  <c r="E296"/>
  <c r="I296"/>
  <c r="J296"/>
  <c r="K296"/>
  <c r="L296"/>
  <c r="N296"/>
  <c r="O296"/>
  <c r="S296"/>
  <c r="E297"/>
  <c r="I297"/>
  <c r="J297"/>
  <c r="K297"/>
  <c r="L297"/>
  <c r="N297"/>
  <c r="O297"/>
  <c r="S297"/>
  <c r="E298"/>
  <c r="I298"/>
  <c r="J298"/>
  <c r="K298"/>
  <c r="L298"/>
  <c r="N298"/>
  <c r="O298"/>
  <c r="S298"/>
  <c r="E299"/>
  <c r="I299"/>
  <c r="J299"/>
  <c r="K299"/>
  <c r="L299"/>
  <c r="N299"/>
  <c r="O299"/>
  <c r="S299"/>
  <c r="E300"/>
  <c r="I300"/>
  <c r="J300"/>
  <c r="K300"/>
  <c r="L300"/>
  <c r="N300"/>
  <c r="O300"/>
  <c r="S300"/>
  <c r="E301"/>
  <c r="I301"/>
  <c r="J301"/>
  <c r="K301"/>
  <c r="L301"/>
  <c r="N301"/>
  <c r="O301"/>
  <c r="S301"/>
  <c r="E302"/>
  <c r="I302"/>
  <c r="J302"/>
  <c r="K302"/>
  <c r="L302"/>
  <c r="N302"/>
  <c r="O302"/>
  <c r="S302"/>
  <c r="E303"/>
  <c r="I303"/>
  <c r="J303"/>
  <c r="K303"/>
  <c r="L303"/>
  <c r="N303"/>
  <c r="O303"/>
  <c r="S303"/>
  <c r="E304"/>
  <c r="I304"/>
  <c r="J304"/>
  <c r="K304"/>
  <c r="L304"/>
  <c r="N304"/>
  <c r="O304"/>
  <c r="S304"/>
  <c r="E305"/>
  <c r="I305"/>
  <c r="J305"/>
  <c r="K305"/>
  <c r="L305"/>
  <c r="N305"/>
  <c r="O305"/>
  <c r="S305"/>
  <c r="E306"/>
  <c r="I306"/>
  <c r="J306"/>
  <c r="K306"/>
  <c r="L306"/>
  <c r="N306"/>
  <c r="O306"/>
  <c r="S306"/>
  <c r="E307"/>
  <c r="I307"/>
  <c r="J307"/>
  <c r="K307"/>
  <c r="L307"/>
  <c r="N307"/>
  <c r="O307"/>
  <c r="S307"/>
  <c r="E308"/>
  <c r="I308"/>
  <c r="J308"/>
  <c r="K308"/>
  <c r="L308"/>
  <c r="N308"/>
  <c r="O308"/>
  <c r="S308"/>
  <c r="E309"/>
  <c r="I309"/>
  <c r="J309"/>
  <c r="K309"/>
  <c r="L309"/>
  <c r="N309"/>
  <c r="O309"/>
  <c r="S309"/>
  <c r="E310"/>
  <c r="I310"/>
  <c r="J310"/>
  <c r="K310"/>
  <c r="L310"/>
  <c r="N310"/>
  <c r="O310"/>
  <c r="S310"/>
  <c r="E311"/>
  <c r="I311"/>
  <c r="J311"/>
  <c r="K311"/>
  <c r="L311"/>
  <c r="N311"/>
  <c r="O311"/>
  <c r="S311"/>
  <c r="E312"/>
  <c r="I312"/>
  <c r="J312"/>
  <c r="K312"/>
  <c r="L312"/>
  <c r="N312"/>
  <c r="O312"/>
  <c r="S312"/>
  <c r="E313"/>
  <c r="I313"/>
  <c r="J313"/>
  <c r="K313"/>
  <c r="L313"/>
  <c r="N313"/>
  <c r="O313"/>
  <c r="S313"/>
  <c r="E314"/>
  <c r="I314"/>
  <c r="J314"/>
  <c r="K314"/>
  <c r="L314"/>
  <c r="N314"/>
  <c r="O314"/>
  <c r="S314"/>
  <c r="E315"/>
  <c r="I315"/>
  <c r="J315"/>
  <c r="K315"/>
  <c r="L315"/>
  <c r="N315"/>
  <c r="O315"/>
  <c r="S315"/>
  <c r="E316"/>
  <c r="I316"/>
  <c r="J316"/>
  <c r="K316"/>
  <c r="L316"/>
  <c r="N316"/>
  <c r="O316"/>
  <c r="S316"/>
  <c r="E317"/>
  <c r="I317"/>
  <c r="J317"/>
  <c r="K317"/>
  <c r="L317"/>
  <c r="N317"/>
  <c r="O317"/>
  <c r="S317"/>
  <c r="E318"/>
  <c r="I318"/>
  <c r="J318"/>
  <c r="K318"/>
  <c r="L318"/>
  <c r="N318"/>
  <c r="O318"/>
  <c r="S318"/>
  <c r="E319"/>
  <c r="I319"/>
  <c r="J319"/>
  <c r="K319"/>
  <c r="L319"/>
  <c r="N319"/>
  <c r="O319"/>
  <c r="S319"/>
  <c r="E320"/>
  <c r="I320"/>
  <c r="J320"/>
  <c r="K320"/>
  <c r="L320"/>
  <c r="N320"/>
  <c r="O320"/>
  <c r="S320"/>
  <c r="E321"/>
  <c r="I321"/>
  <c r="J321"/>
  <c r="K321"/>
  <c r="L321"/>
  <c r="N321"/>
  <c r="O321"/>
  <c r="S321"/>
  <c r="E322"/>
  <c r="I322"/>
  <c r="J322"/>
  <c r="K322"/>
  <c r="L322"/>
  <c r="N322"/>
  <c r="O322"/>
  <c r="S322"/>
  <c r="E323"/>
  <c r="I323"/>
  <c r="J323"/>
  <c r="K323"/>
  <c r="L323"/>
  <c r="N323"/>
  <c r="O323"/>
  <c r="S323"/>
  <c r="E324"/>
  <c r="I324"/>
  <c r="J324"/>
  <c r="K324"/>
  <c r="L324"/>
  <c r="N324"/>
  <c r="O324"/>
  <c r="S324"/>
  <c r="E325"/>
  <c r="I325"/>
  <c r="J325"/>
  <c r="K325"/>
  <c r="L325"/>
  <c r="N325"/>
  <c r="O325"/>
  <c r="S325"/>
  <c r="E326"/>
  <c r="I326"/>
  <c r="J326"/>
  <c r="K326"/>
  <c r="L326"/>
  <c r="N326"/>
  <c r="O326"/>
  <c r="S326"/>
  <c r="E327"/>
  <c r="I327"/>
  <c r="J327"/>
  <c r="K327"/>
  <c r="L327"/>
  <c r="N327"/>
  <c r="O327"/>
  <c r="S327"/>
  <c r="E328"/>
  <c r="I328"/>
  <c r="J328"/>
  <c r="K328"/>
  <c r="L328"/>
  <c r="N328"/>
  <c r="O328"/>
  <c r="S328"/>
  <c r="E329"/>
  <c r="I329"/>
  <c r="J329"/>
  <c r="K329"/>
  <c r="L329"/>
  <c r="N329"/>
  <c r="O329"/>
  <c r="S329"/>
  <c r="E330"/>
  <c r="I330"/>
  <c r="J330"/>
  <c r="K330"/>
  <c r="L330"/>
  <c r="N330"/>
  <c r="O330"/>
  <c r="S330"/>
  <c r="E331"/>
  <c r="I331"/>
  <c r="J331"/>
  <c r="K331"/>
  <c r="L331"/>
  <c r="N331"/>
  <c r="O331"/>
  <c r="S331"/>
  <c r="E332"/>
  <c r="I332"/>
  <c r="J332"/>
  <c r="K332"/>
  <c r="L332"/>
  <c r="N332"/>
  <c r="O332"/>
  <c r="S332"/>
  <c r="E333"/>
  <c r="I333"/>
  <c r="J333"/>
  <c r="K333"/>
  <c r="L333"/>
  <c r="N333"/>
  <c r="O333"/>
  <c r="S333"/>
  <c r="E334"/>
  <c r="I334"/>
  <c r="J334"/>
  <c r="K334"/>
  <c r="L334"/>
  <c r="N334"/>
  <c r="O334"/>
  <c r="S334"/>
  <c r="E335"/>
  <c r="I335"/>
  <c r="J335"/>
  <c r="K335"/>
  <c r="L335"/>
  <c r="N335"/>
  <c r="O335"/>
  <c r="S335"/>
  <c r="E336"/>
  <c r="I336"/>
  <c r="J336"/>
  <c r="K336"/>
  <c r="L336"/>
  <c r="N336"/>
  <c r="O336"/>
  <c r="S336"/>
  <c r="E337"/>
  <c r="I337"/>
  <c r="J337"/>
  <c r="K337"/>
  <c r="L337"/>
  <c r="N337"/>
  <c r="O337"/>
  <c r="S337"/>
  <c r="E338"/>
  <c r="I338"/>
  <c r="J338"/>
  <c r="K338"/>
  <c r="L338"/>
  <c r="N338"/>
  <c r="O338"/>
  <c r="S338"/>
  <c r="E339"/>
  <c r="I339"/>
  <c r="J339"/>
  <c r="K339"/>
  <c r="L339"/>
  <c r="N339"/>
  <c r="O339"/>
  <c r="S339"/>
  <c r="E340"/>
  <c r="I340"/>
  <c r="J340"/>
  <c r="K340"/>
  <c r="L340"/>
  <c r="N340"/>
  <c r="O340"/>
  <c r="S340"/>
  <c r="E341"/>
  <c r="I341"/>
  <c r="J341"/>
  <c r="K341"/>
  <c r="L341"/>
  <c r="N341"/>
  <c r="O341"/>
  <c r="S341"/>
  <c r="E342"/>
  <c r="I342"/>
  <c r="J342"/>
  <c r="K342"/>
  <c r="L342"/>
  <c r="N342"/>
  <c r="O342"/>
  <c r="S342"/>
  <c r="E343"/>
  <c r="I343"/>
  <c r="J343"/>
  <c r="K343"/>
  <c r="L343"/>
  <c r="N343"/>
  <c r="O343"/>
  <c r="S343"/>
  <c r="E344"/>
  <c r="I344"/>
  <c r="J344"/>
  <c r="K344"/>
  <c r="L344"/>
  <c r="N344"/>
  <c r="O344"/>
  <c r="S344"/>
  <c r="E345"/>
  <c r="I345"/>
  <c r="J345"/>
  <c r="K345"/>
  <c r="L345"/>
  <c r="N345"/>
  <c r="O345"/>
  <c r="S345"/>
  <c r="E346"/>
  <c r="I346"/>
  <c r="J346"/>
  <c r="K346"/>
  <c r="L346"/>
  <c r="N346"/>
  <c r="O346"/>
  <c r="S346"/>
  <c r="E347"/>
  <c r="I347"/>
  <c r="J347"/>
  <c r="K347"/>
  <c r="L347"/>
  <c r="N347"/>
  <c r="O347"/>
  <c r="S347"/>
  <c r="E348"/>
  <c r="I348"/>
  <c r="J348"/>
  <c r="K348"/>
  <c r="L348"/>
  <c r="N348"/>
  <c r="O348"/>
  <c r="S348"/>
  <c r="E349"/>
  <c r="I349"/>
  <c r="J349"/>
  <c r="K349"/>
  <c r="L349"/>
  <c r="N349"/>
  <c r="O349"/>
  <c r="S349"/>
  <c r="E350"/>
  <c r="I350"/>
  <c r="J350"/>
  <c r="K350"/>
  <c r="L350"/>
  <c r="N350"/>
  <c r="O350"/>
  <c r="S350"/>
  <c r="E351"/>
  <c r="I351"/>
  <c r="J351"/>
  <c r="K351"/>
  <c r="L351"/>
  <c r="N351"/>
  <c r="O351"/>
  <c r="S351"/>
  <c r="E352"/>
  <c r="I352"/>
  <c r="J352"/>
  <c r="K352"/>
  <c r="L352"/>
  <c r="N352"/>
  <c r="O352"/>
  <c r="S352"/>
  <c r="E353"/>
  <c r="I353"/>
  <c r="J353"/>
  <c r="K353"/>
  <c r="L353"/>
  <c r="N353"/>
  <c r="O353"/>
  <c r="S353"/>
  <c r="E354"/>
  <c r="I354"/>
  <c r="J354"/>
  <c r="K354"/>
  <c r="L354"/>
  <c r="N354"/>
  <c r="O354"/>
  <c r="S354"/>
  <c r="E355"/>
  <c r="I355"/>
  <c r="J355"/>
  <c r="K355"/>
  <c r="L355"/>
  <c r="N355"/>
  <c r="O355"/>
  <c r="S355"/>
  <c r="E356"/>
  <c r="I356"/>
  <c r="J356"/>
  <c r="K356"/>
  <c r="L356"/>
  <c r="N356"/>
  <c r="S356"/>
  <c r="E357"/>
  <c r="I357"/>
  <c r="J357"/>
  <c r="K357"/>
  <c r="L357"/>
  <c r="N357"/>
  <c r="O357"/>
  <c r="S357"/>
  <c r="E358"/>
  <c r="I358"/>
  <c r="J358"/>
  <c r="K358"/>
  <c r="L358"/>
  <c r="N358"/>
  <c r="O358"/>
  <c r="S358"/>
  <c r="E359"/>
  <c r="I359"/>
  <c r="J359"/>
  <c r="K359"/>
  <c r="L359"/>
  <c r="N359"/>
  <c r="S359"/>
  <c r="E360"/>
  <c r="I360"/>
  <c r="J360"/>
  <c r="K360"/>
  <c r="L360"/>
  <c r="N360"/>
  <c r="O360"/>
  <c r="S360"/>
  <c r="E361"/>
  <c r="I361"/>
  <c r="J361"/>
  <c r="K361"/>
  <c r="L361"/>
  <c r="N361"/>
  <c r="S361"/>
  <c r="E362"/>
  <c r="I362"/>
  <c r="J362"/>
  <c r="K362"/>
  <c r="L362"/>
  <c r="N362"/>
  <c r="O362"/>
  <c r="S362"/>
  <c r="E363"/>
  <c r="I363"/>
  <c r="J363"/>
  <c r="K363"/>
  <c r="L363"/>
  <c r="N363"/>
  <c r="S363"/>
  <c r="E364"/>
  <c r="I364"/>
  <c r="J364"/>
  <c r="K364"/>
  <c r="L364"/>
  <c r="N364"/>
  <c r="O364"/>
  <c r="S364"/>
  <c r="E365"/>
  <c r="I365"/>
  <c r="J365"/>
  <c r="K365"/>
  <c r="L365"/>
  <c r="N365"/>
  <c r="O365"/>
  <c r="S365"/>
  <c r="E366"/>
  <c r="I366"/>
  <c r="J366"/>
  <c r="K366"/>
  <c r="L366"/>
  <c r="N366"/>
  <c r="O366"/>
  <c r="S366"/>
  <c r="E367"/>
  <c r="I367"/>
  <c r="J367"/>
  <c r="K367"/>
  <c r="L367"/>
  <c r="N367"/>
  <c r="O367"/>
  <c r="S367"/>
  <c r="E368"/>
  <c r="I368"/>
  <c r="J368"/>
  <c r="K368"/>
  <c r="L368"/>
  <c r="N368"/>
  <c r="O368"/>
  <c r="S368"/>
  <c r="E369"/>
  <c r="I369"/>
  <c r="J369"/>
  <c r="K369"/>
  <c r="L369"/>
  <c r="N369"/>
  <c r="O369"/>
  <c r="S369"/>
  <c r="E370"/>
  <c r="I370"/>
  <c r="J370"/>
  <c r="K370"/>
  <c r="L370"/>
  <c r="N370"/>
  <c r="O370"/>
  <c r="S370"/>
  <c r="E371"/>
  <c r="I371"/>
  <c r="J371"/>
  <c r="K371"/>
  <c r="L371"/>
  <c r="N371"/>
  <c r="O371"/>
  <c r="S371"/>
  <c r="E372"/>
  <c r="I372"/>
  <c r="J372"/>
  <c r="K372"/>
  <c r="L372"/>
  <c r="N372"/>
  <c r="O372"/>
  <c r="S372"/>
  <c r="E373"/>
  <c r="I373"/>
  <c r="J373"/>
  <c r="K373"/>
  <c r="L373"/>
  <c r="N373"/>
  <c r="O373"/>
  <c r="S373"/>
  <c r="E374"/>
  <c r="I374"/>
  <c r="J374"/>
  <c r="K374"/>
  <c r="L374"/>
  <c r="N374"/>
  <c r="O374"/>
  <c r="S374"/>
  <c r="E375"/>
  <c r="I375"/>
  <c r="J375"/>
  <c r="K375"/>
  <c r="L375"/>
  <c r="N375"/>
  <c r="O375"/>
  <c r="S375"/>
  <c r="E376"/>
  <c r="I376"/>
  <c r="J376"/>
  <c r="K376"/>
  <c r="L376"/>
  <c r="N376"/>
  <c r="O376"/>
  <c r="S376"/>
  <c r="E377"/>
  <c r="I377"/>
  <c r="J377"/>
  <c r="K377"/>
  <c r="L377"/>
  <c r="N377"/>
  <c r="O377"/>
  <c r="S377"/>
  <c r="E378"/>
  <c r="I378"/>
  <c r="J378"/>
  <c r="K378"/>
  <c r="L378"/>
  <c r="N378"/>
  <c r="O378"/>
  <c r="S378"/>
  <c r="E379"/>
  <c r="I379"/>
  <c r="J379"/>
  <c r="K379"/>
  <c r="L379"/>
  <c r="N379"/>
  <c r="O379"/>
  <c r="S379"/>
  <c r="E380"/>
  <c r="I380"/>
  <c r="J380"/>
  <c r="K380"/>
  <c r="L380"/>
  <c r="N380"/>
  <c r="O380"/>
  <c r="S380"/>
  <c r="E381"/>
  <c r="I381"/>
  <c r="J381"/>
  <c r="K381"/>
  <c r="L381"/>
  <c r="N381"/>
  <c r="O381"/>
  <c r="S381"/>
  <c r="E382"/>
  <c r="I382"/>
  <c r="J382"/>
  <c r="K382"/>
  <c r="L382"/>
  <c r="N382"/>
  <c r="O382"/>
  <c r="S382"/>
  <c r="E383"/>
  <c r="I383"/>
  <c r="J383"/>
  <c r="K383"/>
  <c r="L383"/>
  <c r="N383"/>
  <c r="O383"/>
  <c r="S383"/>
  <c r="E384"/>
  <c r="I384"/>
  <c r="J384"/>
  <c r="K384"/>
  <c r="L384"/>
  <c r="N384"/>
  <c r="O384"/>
  <c r="S384"/>
  <c r="E385"/>
  <c r="I385"/>
  <c r="J385"/>
  <c r="K385"/>
  <c r="L385"/>
  <c r="N385"/>
  <c r="O385"/>
  <c r="S385"/>
  <c r="E386"/>
  <c r="I386"/>
  <c r="J386"/>
  <c r="K386"/>
  <c r="L386"/>
  <c r="N386"/>
  <c r="O386"/>
  <c r="S386"/>
  <c r="E387"/>
  <c r="I387"/>
  <c r="J387"/>
  <c r="K387"/>
  <c r="L387"/>
  <c r="N387"/>
  <c r="O387"/>
  <c r="S387"/>
  <c r="E388"/>
  <c r="I388"/>
  <c r="J388"/>
  <c r="K388"/>
  <c r="L388"/>
  <c r="N388"/>
  <c r="O388"/>
  <c r="S388"/>
  <c r="E389"/>
  <c r="I389"/>
  <c r="J389"/>
  <c r="K389"/>
  <c r="L389"/>
  <c r="N389"/>
  <c r="O389"/>
  <c r="S389"/>
  <c r="E390"/>
  <c r="I390"/>
  <c r="J390"/>
  <c r="K390"/>
  <c r="L390"/>
  <c r="N390"/>
  <c r="O390"/>
  <c r="S390"/>
  <c r="E391"/>
  <c r="I391"/>
  <c r="J391"/>
  <c r="K391"/>
  <c r="L391"/>
  <c r="N391"/>
  <c r="O391"/>
  <c r="S391"/>
  <c r="E392"/>
  <c r="I392"/>
  <c r="J392"/>
  <c r="K392"/>
  <c r="L392"/>
  <c r="N392"/>
  <c r="O392"/>
  <c r="S392"/>
  <c r="E393"/>
  <c r="I393"/>
  <c r="J393"/>
  <c r="K393"/>
  <c r="L393"/>
  <c r="N393"/>
  <c r="O393"/>
  <c r="S393"/>
  <c r="E394"/>
  <c r="I394"/>
  <c r="J394"/>
  <c r="K394"/>
  <c r="L394"/>
  <c r="N394"/>
  <c r="O394"/>
  <c r="S394"/>
  <c r="E395"/>
  <c r="I395"/>
  <c r="J395"/>
  <c r="K395"/>
  <c r="L395"/>
  <c r="N395"/>
  <c r="O395"/>
  <c r="S395"/>
  <c r="E396"/>
  <c r="I396"/>
  <c r="J396"/>
  <c r="K396"/>
  <c r="L396"/>
  <c r="N396"/>
  <c r="O396"/>
  <c r="S396"/>
  <c r="E397"/>
  <c r="I397"/>
  <c r="J397"/>
  <c r="K397"/>
  <c r="L397"/>
  <c r="N397"/>
  <c r="O397"/>
  <c r="S397"/>
  <c r="E398"/>
  <c r="I398"/>
  <c r="J398"/>
  <c r="K398"/>
  <c r="L398"/>
  <c r="N398"/>
  <c r="O398"/>
  <c r="S398"/>
  <c r="E399"/>
  <c r="I399"/>
  <c r="J399"/>
  <c r="K399"/>
  <c r="L399"/>
  <c r="N399"/>
  <c r="O399"/>
  <c r="S399"/>
  <c r="E400"/>
  <c r="I400"/>
  <c r="J400"/>
  <c r="K400"/>
  <c r="L400"/>
  <c r="N400"/>
  <c r="O400"/>
  <c r="S400"/>
  <c r="E401"/>
  <c r="I401"/>
  <c r="J401"/>
  <c r="K401"/>
  <c r="L401"/>
  <c r="N401"/>
  <c r="O401"/>
  <c r="S401"/>
  <c r="E402"/>
  <c r="I402"/>
  <c r="J402"/>
  <c r="K402"/>
  <c r="L402"/>
  <c r="N402"/>
  <c r="O402"/>
  <c r="S402"/>
  <c r="E403"/>
  <c r="I403"/>
  <c r="J403"/>
  <c r="K403"/>
  <c r="L403"/>
  <c r="N403"/>
  <c r="O403"/>
  <c r="S403"/>
  <c r="E404"/>
  <c r="I404"/>
  <c r="J404"/>
  <c r="K404"/>
  <c r="L404"/>
  <c r="N404"/>
  <c r="O404"/>
  <c r="S404"/>
  <c r="E405"/>
  <c r="I405"/>
  <c r="J405"/>
  <c r="K405"/>
  <c r="L405"/>
  <c r="N405"/>
  <c r="O405"/>
  <c r="S405"/>
  <c r="E406"/>
  <c r="I406"/>
  <c r="J406"/>
  <c r="K406"/>
  <c r="L406"/>
  <c r="N406"/>
  <c r="O406"/>
  <c r="S406"/>
  <c r="E407"/>
  <c r="I407"/>
  <c r="J407"/>
  <c r="K407"/>
  <c r="L407"/>
  <c r="N407"/>
  <c r="O407"/>
  <c r="S407"/>
  <c r="E408"/>
  <c r="I408"/>
  <c r="J408"/>
  <c r="K408"/>
  <c r="L408"/>
  <c r="N408"/>
  <c r="O408"/>
  <c r="S408"/>
  <c r="E409"/>
  <c r="I409"/>
  <c r="J409"/>
  <c r="K409"/>
  <c r="L409"/>
  <c r="N409"/>
  <c r="O409"/>
  <c r="S409"/>
  <c r="E410"/>
  <c r="I410"/>
  <c r="J410"/>
  <c r="K410"/>
  <c r="L410"/>
  <c r="N410"/>
  <c r="O410"/>
  <c r="S410"/>
  <c r="E411"/>
  <c r="I411"/>
  <c r="J411"/>
  <c r="K411"/>
  <c r="L411"/>
  <c r="N411"/>
  <c r="S411"/>
  <c r="E412"/>
  <c r="I412"/>
  <c r="J412"/>
  <c r="K412"/>
  <c r="L412"/>
  <c r="N412"/>
  <c r="O412"/>
  <c r="S412"/>
  <c r="E413"/>
  <c r="I413"/>
  <c r="J413"/>
  <c r="K413"/>
  <c r="L413"/>
  <c r="N413"/>
  <c r="O413"/>
  <c r="S413"/>
  <c r="E414"/>
  <c r="I414"/>
  <c r="J414"/>
  <c r="K414"/>
  <c r="L414"/>
  <c r="N414"/>
  <c r="O414"/>
  <c r="S414"/>
  <c r="E415"/>
  <c r="I415"/>
  <c r="J415"/>
  <c r="K415"/>
  <c r="L415"/>
  <c r="N415"/>
  <c r="O415"/>
  <c r="S415"/>
  <c r="E416"/>
  <c r="I416"/>
  <c r="J416"/>
  <c r="K416"/>
  <c r="L416"/>
  <c r="N416"/>
  <c r="O416"/>
  <c r="S416"/>
  <c r="E417"/>
  <c r="I417"/>
  <c r="J417"/>
  <c r="K417"/>
  <c r="L417"/>
  <c r="N417"/>
  <c r="O417"/>
  <c r="S417"/>
  <c r="E418"/>
  <c r="I418"/>
  <c r="J418"/>
  <c r="K418"/>
  <c r="L418"/>
  <c r="N418"/>
  <c r="O418"/>
  <c r="S418"/>
  <c r="E419"/>
  <c r="I419"/>
  <c r="J419"/>
  <c r="K419"/>
  <c r="L419"/>
  <c r="N419"/>
  <c r="O419"/>
  <c r="S419"/>
  <c r="E420"/>
  <c r="I420"/>
  <c r="J420"/>
  <c r="K420"/>
  <c r="N420"/>
  <c r="O420"/>
  <c r="S420"/>
  <c r="E421"/>
  <c r="I421"/>
  <c r="N421"/>
  <c r="O421"/>
  <c r="S421"/>
  <c r="E422"/>
  <c r="I422"/>
  <c r="N422"/>
  <c r="O422"/>
  <c r="S422"/>
  <c r="E423"/>
  <c r="I423"/>
  <c r="J423"/>
  <c r="K423"/>
  <c r="L423"/>
  <c r="N423"/>
  <c r="O423"/>
  <c r="S423"/>
  <c r="E424"/>
  <c r="I424"/>
  <c r="J424"/>
  <c r="K424"/>
  <c r="L424"/>
  <c r="N424"/>
  <c r="O424"/>
  <c r="S424"/>
  <c r="E425"/>
  <c r="I425"/>
  <c r="J425"/>
  <c r="K425"/>
  <c r="L425"/>
  <c r="N425"/>
  <c r="O425"/>
  <c r="S425"/>
  <c r="E426"/>
  <c r="I426"/>
  <c r="J426"/>
  <c r="K426"/>
  <c r="L426"/>
  <c r="N426"/>
  <c r="O426"/>
  <c r="S426"/>
  <c r="E427"/>
  <c r="I427"/>
  <c r="J427"/>
  <c r="K427"/>
  <c r="L427"/>
  <c r="N427"/>
  <c r="O427"/>
  <c r="S427"/>
  <c r="E428"/>
  <c r="I428"/>
  <c r="J428"/>
  <c r="K428"/>
  <c r="L428"/>
  <c r="N428"/>
  <c r="O428"/>
  <c r="S428"/>
  <c r="E429"/>
  <c r="I429"/>
  <c r="J429"/>
  <c r="K429"/>
  <c r="L429"/>
  <c r="N429"/>
  <c r="O429"/>
  <c r="S429"/>
  <c r="E430"/>
  <c r="I430"/>
  <c r="J430"/>
  <c r="K430"/>
  <c r="L430"/>
  <c r="N430"/>
  <c r="O430"/>
  <c r="S430"/>
  <c r="E431"/>
  <c r="I431"/>
  <c r="J431"/>
  <c r="K431"/>
  <c r="L431"/>
  <c r="N431"/>
  <c r="O431"/>
  <c r="S431"/>
  <c r="E432"/>
  <c r="I432"/>
  <c r="J432"/>
  <c r="K432"/>
  <c r="L432"/>
  <c r="N432"/>
  <c r="O432"/>
  <c r="S432"/>
  <c r="E433"/>
  <c r="I433"/>
  <c r="J433"/>
  <c r="K433"/>
  <c r="L433"/>
  <c r="N433"/>
  <c r="O433"/>
  <c r="S433"/>
  <c r="E434"/>
  <c r="I434"/>
  <c r="J434"/>
  <c r="K434"/>
  <c r="L434"/>
  <c r="N434"/>
  <c r="O434"/>
  <c r="S434"/>
  <c r="E435"/>
  <c r="I435"/>
  <c r="J435"/>
  <c r="K435"/>
  <c r="L435"/>
  <c r="N435"/>
  <c r="O435"/>
  <c r="S435"/>
  <c r="E436"/>
  <c r="I436"/>
  <c r="J436"/>
  <c r="K436"/>
  <c r="L436"/>
  <c r="N436"/>
  <c r="O436"/>
  <c r="S436"/>
  <c r="E437"/>
  <c r="I437"/>
  <c r="J437"/>
  <c r="K437"/>
  <c r="L437"/>
  <c r="N437"/>
  <c r="O437"/>
  <c r="S437"/>
  <c r="E438"/>
  <c r="I438"/>
  <c r="J438"/>
  <c r="K438"/>
  <c r="L438"/>
  <c r="N438"/>
  <c r="O438"/>
  <c r="S438"/>
  <c r="E439"/>
  <c r="I439"/>
  <c r="J439"/>
  <c r="K439"/>
  <c r="L439"/>
  <c r="N439"/>
  <c r="O439"/>
  <c r="S439"/>
  <c r="E440"/>
  <c r="I440"/>
  <c r="J440"/>
  <c r="K440"/>
  <c r="L440"/>
  <c r="N440"/>
  <c r="O440"/>
  <c r="S440"/>
  <c r="E441"/>
  <c r="I441"/>
  <c r="J441"/>
  <c r="K441"/>
  <c r="L441"/>
  <c r="N441"/>
  <c r="O441"/>
  <c r="S441"/>
  <c r="E442"/>
  <c r="I442"/>
  <c r="J442"/>
  <c r="K442"/>
  <c r="L442"/>
  <c r="N442"/>
  <c r="O442"/>
  <c r="S442"/>
  <c r="E443"/>
  <c r="I443"/>
  <c r="J443"/>
  <c r="K443"/>
  <c r="L443"/>
  <c r="N443"/>
  <c r="O443"/>
  <c r="S443"/>
  <c r="E444"/>
  <c r="I444"/>
  <c r="J444"/>
  <c r="K444"/>
  <c r="L444"/>
  <c r="N444"/>
  <c r="O444"/>
  <c r="S444"/>
  <c r="E445"/>
  <c r="I445"/>
  <c r="J445"/>
  <c r="K445"/>
  <c r="L445"/>
  <c r="N445"/>
  <c r="O445"/>
  <c r="S445"/>
  <c r="E446"/>
  <c r="I446"/>
  <c r="J446"/>
  <c r="K446"/>
  <c r="L446"/>
  <c r="N446"/>
  <c r="O446"/>
  <c r="S446"/>
  <c r="E447"/>
  <c r="I447"/>
  <c r="J447"/>
  <c r="K447"/>
  <c r="L447"/>
  <c r="N447"/>
  <c r="O447"/>
  <c r="S447"/>
  <c r="E448"/>
  <c r="I448"/>
  <c r="J448"/>
  <c r="K448"/>
  <c r="L448"/>
  <c r="N448"/>
  <c r="O448"/>
  <c r="S448"/>
  <c r="E10"/>
  <c r="G10"/>
  <c r="I10"/>
  <c r="J10"/>
  <c r="K10"/>
  <c r="L10"/>
  <c r="N10"/>
  <c r="O10"/>
  <c r="S10"/>
  <c r="E11"/>
  <c r="G11"/>
  <c r="I11"/>
  <c r="J11"/>
  <c r="K11"/>
  <c r="L11"/>
  <c r="N11"/>
  <c r="O11"/>
  <c r="S11"/>
  <c r="E12"/>
  <c r="G12"/>
  <c r="I12"/>
  <c r="J12"/>
  <c r="K12"/>
  <c r="L12"/>
  <c r="N12"/>
  <c r="O12"/>
  <c r="S12"/>
  <c r="E13"/>
  <c r="G13"/>
  <c r="I13"/>
  <c r="J13"/>
  <c r="K13"/>
  <c r="L13"/>
  <c r="N13"/>
  <c r="O13"/>
  <c r="S13"/>
  <c r="E14"/>
  <c r="G14"/>
  <c r="I14"/>
  <c r="K14"/>
  <c r="L14"/>
  <c r="N14"/>
  <c r="O14"/>
  <c r="S14"/>
  <c r="E15"/>
  <c r="G15"/>
  <c r="I15"/>
  <c r="J15"/>
  <c r="K15"/>
  <c r="L15"/>
  <c r="N15"/>
  <c r="S15"/>
  <c r="E16"/>
  <c r="G16"/>
  <c r="I16"/>
  <c r="J16"/>
  <c r="K16"/>
  <c r="L16"/>
  <c r="N16"/>
  <c r="O16"/>
  <c r="S16"/>
  <c r="E17"/>
  <c r="G17"/>
  <c r="I17"/>
  <c r="J17"/>
  <c r="K17"/>
  <c r="L17"/>
  <c r="N17"/>
  <c r="O17"/>
  <c r="S17"/>
  <c r="E18"/>
  <c r="G18"/>
  <c r="I18"/>
  <c r="J18"/>
  <c r="K18"/>
  <c r="L18"/>
  <c r="N18"/>
  <c r="O18"/>
  <c r="S18"/>
  <c r="E19"/>
  <c r="G19"/>
  <c r="I19"/>
  <c r="J19"/>
  <c r="K19"/>
  <c r="L19"/>
  <c r="N19"/>
  <c r="O19"/>
  <c r="S19"/>
  <c r="E20"/>
  <c r="G20"/>
  <c r="I20"/>
  <c r="J20"/>
  <c r="K20"/>
  <c r="L20"/>
  <c r="N20"/>
  <c r="O20"/>
  <c r="S20"/>
  <c r="E21"/>
  <c r="G21"/>
  <c r="I21"/>
  <c r="J21"/>
  <c r="K21"/>
  <c r="L21"/>
  <c r="N21"/>
  <c r="O21"/>
  <c r="S21"/>
  <c r="E22"/>
  <c r="G22"/>
  <c r="I22"/>
  <c r="J22"/>
  <c r="K22"/>
  <c r="L22"/>
  <c r="N22"/>
  <c r="O22"/>
  <c r="S22"/>
  <c r="E23"/>
  <c r="G23"/>
  <c r="I23"/>
  <c r="J23"/>
  <c r="K23"/>
  <c r="L23"/>
  <c r="N23"/>
  <c r="O23"/>
  <c r="S23"/>
  <c r="E24"/>
  <c r="G24"/>
  <c r="I24"/>
  <c r="J24"/>
  <c r="K24"/>
  <c r="L24"/>
  <c r="N24"/>
  <c r="O24"/>
  <c r="S24"/>
  <c r="E25"/>
  <c r="G25"/>
  <c r="I25"/>
  <c r="J25"/>
  <c r="K25"/>
  <c r="L25"/>
  <c r="N25"/>
  <c r="O25"/>
  <c r="S25"/>
  <c r="E26"/>
  <c r="G26"/>
  <c r="I26"/>
  <c r="J26"/>
  <c r="K26"/>
  <c r="L26"/>
  <c r="N26"/>
  <c r="O26"/>
  <c r="S26"/>
  <c r="E27"/>
  <c r="G27"/>
  <c r="I27"/>
  <c r="J27"/>
  <c r="K27"/>
  <c r="L27"/>
  <c r="N27"/>
  <c r="O27"/>
  <c r="S27"/>
  <c r="E28"/>
  <c r="G28"/>
  <c r="I28"/>
  <c r="J28"/>
  <c r="K28"/>
  <c r="L28"/>
  <c r="N28"/>
  <c r="O28"/>
  <c r="S28"/>
  <c r="E29"/>
  <c r="G29"/>
  <c r="I29"/>
  <c r="J29"/>
  <c r="K29"/>
  <c r="L29"/>
  <c r="N29"/>
  <c r="O29"/>
  <c r="S29"/>
  <c r="E30"/>
  <c r="G30"/>
  <c r="I30"/>
  <c r="J30"/>
  <c r="K30"/>
  <c r="L30"/>
  <c r="N30"/>
  <c r="O30"/>
  <c r="S30"/>
  <c r="E31"/>
  <c r="G31"/>
  <c r="I31"/>
  <c r="J31"/>
  <c r="K31"/>
  <c r="L31"/>
  <c r="N31"/>
  <c r="O31"/>
  <c r="S31"/>
  <c r="E32"/>
  <c r="G32"/>
  <c r="I32"/>
  <c r="J32"/>
  <c r="K32"/>
  <c r="L32"/>
  <c r="N32"/>
  <c r="O32"/>
  <c r="S32"/>
  <c r="E33"/>
  <c r="G33"/>
  <c r="I33"/>
  <c r="J33"/>
  <c r="K33"/>
  <c r="L33"/>
  <c r="N33"/>
  <c r="O33"/>
  <c r="S33"/>
  <c r="E34"/>
  <c r="G34"/>
  <c r="I34"/>
  <c r="J34"/>
  <c r="K34"/>
  <c r="L34"/>
  <c r="N34"/>
  <c r="O34"/>
  <c r="S34"/>
  <c r="E35"/>
  <c r="G35"/>
  <c r="I35"/>
  <c r="J35"/>
  <c r="K35"/>
  <c r="L35"/>
  <c r="N35"/>
  <c r="O35"/>
  <c r="S35"/>
  <c r="E36"/>
  <c r="G36"/>
  <c r="I36"/>
  <c r="J36"/>
  <c r="K36"/>
  <c r="L36"/>
  <c r="N36"/>
  <c r="O36"/>
  <c r="S36"/>
  <c r="E37"/>
  <c r="G37"/>
  <c r="I37"/>
  <c r="J37"/>
  <c r="K37"/>
  <c r="L37"/>
  <c r="N37"/>
  <c r="O37"/>
  <c r="S37"/>
  <c r="E38"/>
  <c r="G38"/>
  <c r="I38"/>
  <c r="J38"/>
  <c r="K38"/>
  <c r="L38"/>
  <c r="N38"/>
  <c r="O38"/>
  <c r="S38"/>
  <c r="E39"/>
  <c r="G39"/>
  <c r="I39"/>
  <c r="J39"/>
  <c r="K39"/>
  <c r="L39"/>
  <c r="N39"/>
  <c r="O39"/>
  <c r="S39"/>
  <c r="E40"/>
  <c r="G40"/>
  <c r="I40"/>
  <c r="J40"/>
  <c r="K40"/>
  <c r="L40"/>
  <c r="N40"/>
  <c r="O40"/>
  <c r="S40"/>
  <c r="E41"/>
  <c r="G41"/>
  <c r="I41"/>
  <c r="J41"/>
  <c r="K41"/>
  <c r="L41"/>
  <c r="N41"/>
  <c r="O41"/>
  <c r="S41"/>
  <c r="E42"/>
  <c r="G42"/>
  <c r="I42"/>
  <c r="J42"/>
  <c r="K42"/>
  <c r="L42"/>
  <c r="N42"/>
  <c r="O42"/>
  <c r="S42"/>
  <c r="E43"/>
  <c r="G43"/>
  <c r="I43"/>
  <c r="J43"/>
  <c r="K43"/>
  <c r="L43"/>
  <c r="N43"/>
  <c r="O43"/>
  <c r="S43"/>
  <c r="E44"/>
  <c r="G44"/>
  <c r="I44"/>
  <c r="J44"/>
  <c r="K44"/>
  <c r="L44"/>
  <c r="N44"/>
  <c r="O44"/>
  <c r="S44"/>
  <c r="E45"/>
  <c r="I45"/>
  <c r="J45"/>
  <c r="K45"/>
  <c r="L45"/>
  <c r="N45"/>
  <c r="O45"/>
  <c r="S45"/>
  <c r="E46"/>
  <c r="G46"/>
  <c r="I46"/>
  <c r="J46"/>
  <c r="K46"/>
  <c r="L46"/>
  <c r="N46"/>
  <c r="O46"/>
  <c r="S46"/>
  <c r="E47"/>
  <c r="G47"/>
  <c r="I47"/>
  <c r="J47"/>
  <c r="K47"/>
  <c r="L47"/>
  <c r="N47"/>
  <c r="O47"/>
  <c r="S47"/>
  <c r="E48"/>
  <c r="G48"/>
  <c r="I48"/>
  <c r="J48"/>
  <c r="K48"/>
  <c r="L48"/>
  <c r="N48"/>
  <c r="O48"/>
  <c r="S48"/>
  <c r="E49"/>
  <c r="G49"/>
  <c r="I49"/>
  <c r="J49"/>
  <c r="K49"/>
  <c r="L49"/>
  <c r="N49"/>
  <c r="O49"/>
  <c r="S49"/>
  <c r="E50"/>
  <c r="G50"/>
  <c r="I50"/>
  <c r="J50"/>
  <c r="K50"/>
  <c r="L50"/>
  <c r="N50"/>
  <c r="O50"/>
  <c r="S50"/>
  <c r="E51"/>
  <c r="G51"/>
  <c r="I51"/>
  <c r="J51"/>
  <c r="K51"/>
  <c r="L51"/>
  <c r="N51"/>
  <c r="O51"/>
  <c r="S51"/>
  <c r="E52"/>
  <c r="G52"/>
  <c r="I52"/>
  <c r="J52"/>
  <c r="K52"/>
  <c r="L52"/>
  <c r="N52"/>
  <c r="O52"/>
  <c r="S52"/>
  <c r="E53"/>
  <c r="G53"/>
  <c r="I53"/>
  <c r="J53"/>
  <c r="K53"/>
  <c r="L53"/>
  <c r="N53"/>
  <c r="O53"/>
  <c r="S53"/>
  <c r="E54"/>
  <c r="G54"/>
  <c r="I54"/>
  <c r="J54"/>
  <c r="K54"/>
  <c r="L54"/>
  <c r="N54"/>
  <c r="O54"/>
  <c r="S54"/>
  <c r="E55"/>
  <c r="G55"/>
  <c r="I55"/>
  <c r="J55"/>
  <c r="K55"/>
  <c r="L55"/>
  <c r="N55"/>
  <c r="O55"/>
  <c r="S55"/>
  <c r="E56"/>
  <c r="G56"/>
  <c r="I56"/>
  <c r="J56"/>
  <c r="K56"/>
  <c r="L56"/>
  <c r="N56"/>
  <c r="O56"/>
  <c r="S56"/>
  <c r="E57"/>
  <c r="G57"/>
  <c r="I57"/>
  <c r="J57"/>
  <c r="K57"/>
  <c r="L57"/>
  <c r="N57"/>
  <c r="O57"/>
  <c r="S57"/>
  <c r="E58"/>
  <c r="G58"/>
  <c r="I58"/>
  <c r="J58"/>
  <c r="K58"/>
  <c r="L58"/>
  <c r="N58"/>
  <c r="O58"/>
  <c r="S58"/>
  <c r="E59"/>
  <c r="G59"/>
  <c r="I59"/>
  <c r="J59"/>
  <c r="K59"/>
  <c r="L59"/>
  <c r="N59"/>
  <c r="O59"/>
  <c r="S59"/>
  <c r="E60"/>
  <c r="G60"/>
  <c r="I60"/>
  <c r="J60"/>
  <c r="K60"/>
  <c r="L60"/>
  <c r="N60"/>
  <c r="O60"/>
  <c r="S60"/>
  <c r="E61"/>
  <c r="G61"/>
  <c r="I61"/>
  <c r="J61"/>
  <c r="K61"/>
  <c r="L61"/>
  <c r="N61"/>
  <c r="O61"/>
  <c r="S61"/>
  <c r="E62"/>
  <c r="G62"/>
  <c r="I62"/>
  <c r="J62"/>
  <c r="K62"/>
  <c r="L62"/>
  <c r="N62"/>
  <c r="O62"/>
  <c r="S62"/>
  <c r="E63"/>
  <c r="G63"/>
  <c r="I63"/>
  <c r="J63"/>
  <c r="K63"/>
  <c r="L63"/>
  <c r="N63"/>
  <c r="O63"/>
  <c r="S63"/>
  <c r="E64"/>
  <c r="G64"/>
  <c r="I64"/>
  <c r="J64"/>
  <c r="K64"/>
  <c r="L64"/>
  <c r="N64"/>
  <c r="O64"/>
  <c r="S64"/>
  <c r="E65"/>
  <c r="G65"/>
  <c r="I65"/>
  <c r="J65"/>
  <c r="K65"/>
  <c r="L65"/>
  <c r="N65"/>
  <c r="O65"/>
  <c r="S65"/>
  <c r="E66"/>
  <c r="G66"/>
  <c r="I66"/>
  <c r="J66"/>
  <c r="K66"/>
  <c r="L66"/>
  <c r="N66"/>
  <c r="O66"/>
  <c r="S66"/>
  <c r="E67"/>
  <c r="G67"/>
  <c r="I67"/>
  <c r="J67"/>
  <c r="K67"/>
  <c r="L67"/>
  <c r="N67"/>
  <c r="O67"/>
  <c r="S67"/>
  <c r="E68"/>
  <c r="G68"/>
  <c r="I68"/>
  <c r="J68"/>
  <c r="K68"/>
  <c r="L68"/>
  <c r="N68"/>
  <c r="O68"/>
  <c r="S68"/>
  <c r="E69"/>
  <c r="G69"/>
  <c r="I69"/>
  <c r="J69"/>
  <c r="K69"/>
  <c r="L69"/>
  <c r="N69"/>
  <c r="O69"/>
  <c r="S69"/>
  <c r="E70"/>
  <c r="G70"/>
  <c r="I70"/>
  <c r="J70"/>
  <c r="K70"/>
  <c r="L70"/>
  <c r="N70"/>
  <c r="O70"/>
  <c r="S70"/>
  <c r="E71"/>
  <c r="G71"/>
  <c r="I71"/>
  <c r="J71"/>
  <c r="K71"/>
  <c r="L71"/>
  <c r="N71"/>
  <c r="O71"/>
  <c r="S71"/>
  <c r="E72"/>
  <c r="G72"/>
  <c r="I72"/>
  <c r="J72"/>
  <c r="K72"/>
  <c r="L72"/>
  <c r="N72"/>
  <c r="O72"/>
  <c r="S72"/>
  <c r="E73"/>
  <c r="G73"/>
  <c r="I73"/>
  <c r="J73"/>
  <c r="K73"/>
  <c r="L73"/>
  <c r="N73"/>
  <c r="S73"/>
  <c r="E74"/>
  <c r="G74"/>
  <c r="I74"/>
  <c r="J74"/>
  <c r="K74"/>
  <c r="L74"/>
  <c r="N74"/>
  <c r="S74"/>
  <c r="E75"/>
  <c r="G75"/>
  <c r="I75"/>
  <c r="J75"/>
  <c r="K75"/>
  <c r="L75"/>
  <c r="N75"/>
  <c r="O75"/>
  <c r="S75"/>
  <c r="E76"/>
  <c r="G76"/>
  <c r="I76"/>
  <c r="J76"/>
  <c r="K76"/>
  <c r="L76"/>
  <c r="N76"/>
  <c r="O76"/>
  <c r="S76"/>
  <c r="E77"/>
  <c r="G77"/>
  <c r="I77"/>
  <c r="J77"/>
  <c r="K77"/>
  <c r="L77"/>
  <c r="N77"/>
  <c r="O77"/>
  <c r="S77"/>
  <c r="E78"/>
  <c r="G78"/>
  <c r="I78"/>
  <c r="J78"/>
  <c r="K78"/>
  <c r="L78"/>
  <c r="N78"/>
  <c r="O78"/>
  <c r="S78"/>
  <c r="E79"/>
  <c r="G79"/>
  <c r="I79"/>
  <c r="J79"/>
  <c r="K79"/>
  <c r="L79"/>
  <c r="N79"/>
  <c r="O79"/>
  <c r="S79"/>
  <c r="E80"/>
  <c r="G80"/>
  <c r="I80"/>
  <c r="J80"/>
  <c r="K80"/>
  <c r="L80"/>
  <c r="N80"/>
  <c r="O80"/>
  <c r="S80"/>
  <c r="E81"/>
  <c r="G81"/>
  <c r="I81"/>
  <c r="J81"/>
  <c r="K81"/>
  <c r="L81"/>
  <c r="N81"/>
  <c r="O81"/>
  <c r="S81"/>
  <c r="E82"/>
  <c r="G82"/>
  <c r="I82"/>
  <c r="J82"/>
  <c r="K82"/>
  <c r="L82"/>
  <c r="N82"/>
  <c r="O82"/>
  <c r="S82"/>
  <c r="E83"/>
  <c r="G83"/>
  <c r="I83"/>
  <c r="J83"/>
  <c r="K83"/>
  <c r="L83"/>
  <c r="N83"/>
  <c r="O83"/>
  <c r="S83"/>
  <c r="E84"/>
  <c r="G84"/>
  <c r="I84"/>
  <c r="J84"/>
  <c r="K84"/>
  <c r="L84"/>
  <c r="N84"/>
  <c r="O84"/>
  <c r="S84"/>
  <c r="E85"/>
  <c r="G85"/>
  <c r="I85"/>
  <c r="J85"/>
  <c r="K85"/>
  <c r="L85"/>
  <c r="N85"/>
  <c r="O85"/>
  <c r="S85"/>
  <c r="E86"/>
  <c r="G86"/>
  <c r="I86"/>
  <c r="J86"/>
  <c r="K86"/>
  <c r="L86"/>
  <c r="N86"/>
  <c r="O86"/>
  <c r="S86"/>
  <c r="E87"/>
  <c r="G87"/>
  <c r="I87"/>
  <c r="J87"/>
  <c r="K87"/>
  <c r="L87"/>
  <c r="N87"/>
  <c r="O87"/>
  <c r="S87"/>
  <c r="E88"/>
  <c r="G88"/>
  <c r="I88"/>
  <c r="J88"/>
  <c r="K88"/>
  <c r="L88"/>
  <c r="N88"/>
  <c r="O88"/>
  <c r="S88"/>
  <c r="E89"/>
  <c r="G89"/>
  <c r="I89"/>
  <c r="J89"/>
  <c r="K89"/>
  <c r="L89"/>
  <c r="N89"/>
  <c r="O89"/>
  <c r="S89"/>
  <c r="E90"/>
  <c r="G90"/>
  <c r="I90"/>
  <c r="J90"/>
  <c r="K90"/>
  <c r="L90"/>
  <c r="N90"/>
  <c r="O90"/>
  <c r="S90"/>
  <c r="E91"/>
  <c r="G91"/>
  <c r="I91"/>
  <c r="J91"/>
  <c r="K91"/>
  <c r="L91"/>
  <c r="N91"/>
  <c r="O91"/>
  <c r="S91"/>
  <c r="E92"/>
  <c r="G92"/>
  <c r="I92"/>
  <c r="J92"/>
  <c r="K92"/>
  <c r="L92"/>
  <c r="N92"/>
  <c r="O92"/>
  <c r="S92"/>
  <c r="E93"/>
  <c r="G93"/>
  <c r="I93"/>
  <c r="J93"/>
  <c r="K93"/>
  <c r="L93"/>
  <c r="N93"/>
  <c r="O93"/>
  <c r="S93"/>
  <c r="E94"/>
  <c r="G94"/>
  <c r="I94"/>
  <c r="J94"/>
  <c r="K94"/>
  <c r="L94"/>
  <c r="N94"/>
  <c r="O94"/>
  <c r="S94"/>
  <c r="E95"/>
  <c r="G95"/>
  <c r="I95"/>
  <c r="J95"/>
  <c r="K95"/>
  <c r="L95"/>
  <c r="N95"/>
  <c r="O95"/>
  <c r="S95"/>
  <c r="E96"/>
  <c r="G96"/>
  <c r="I96"/>
  <c r="J96"/>
  <c r="K96"/>
  <c r="L96"/>
  <c r="N96"/>
  <c r="O96"/>
  <c r="S96"/>
  <c r="E97"/>
  <c r="G97"/>
  <c r="I97"/>
  <c r="J97"/>
  <c r="K97"/>
  <c r="L97"/>
  <c r="N97"/>
  <c r="O97"/>
  <c r="S97"/>
  <c r="E98"/>
  <c r="G98"/>
  <c r="I98"/>
  <c r="J98"/>
  <c r="K98"/>
  <c r="L98"/>
  <c r="N98"/>
  <c r="O98"/>
  <c r="S98"/>
  <c r="E99"/>
  <c r="G99"/>
  <c r="I99"/>
  <c r="J99"/>
  <c r="K99"/>
  <c r="L99"/>
  <c r="N99"/>
  <c r="O99"/>
  <c r="S99"/>
  <c r="E100"/>
  <c r="G100"/>
  <c r="I100"/>
  <c r="J100"/>
  <c r="K100"/>
  <c r="L100"/>
  <c r="N100"/>
  <c r="O100"/>
  <c r="S100"/>
  <c r="E101"/>
  <c r="G101"/>
  <c r="I101"/>
  <c r="J101"/>
  <c r="K101"/>
  <c r="L101"/>
  <c r="N101"/>
  <c r="O101"/>
  <c r="S101"/>
  <c r="E102"/>
  <c r="G102"/>
  <c r="I102"/>
  <c r="J102"/>
  <c r="K102"/>
  <c r="L102"/>
  <c r="N102"/>
  <c r="O102"/>
  <c r="S102"/>
  <c r="E103"/>
  <c r="G103"/>
  <c r="I103"/>
  <c r="J103"/>
  <c r="K103"/>
  <c r="L103"/>
  <c r="N103"/>
  <c r="O103"/>
  <c r="S103"/>
  <c r="E104"/>
  <c r="G104"/>
  <c r="I104"/>
  <c r="J104"/>
  <c r="K104"/>
  <c r="L104"/>
  <c r="N104"/>
  <c r="O104"/>
  <c r="S104"/>
  <c r="E105"/>
  <c r="G105"/>
  <c r="I105"/>
  <c r="J105"/>
  <c r="K105"/>
  <c r="L105"/>
  <c r="N105"/>
  <c r="O105"/>
  <c r="S105"/>
  <c r="E106"/>
  <c r="G106"/>
  <c r="I106"/>
  <c r="J106"/>
  <c r="K106"/>
  <c r="L106"/>
  <c r="N106"/>
  <c r="O106"/>
  <c r="S106"/>
  <c r="E107"/>
  <c r="G107"/>
  <c r="I107"/>
  <c r="J107"/>
  <c r="K107"/>
  <c r="L107"/>
  <c r="N107"/>
  <c r="S107"/>
  <c r="E108"/>
  <c r="G108"/>
  <c r="I108"/>
  <c r="J108"/>
  <c r="K108"/>
  <c r="L108"/>
  <c r="N108"/>
  <c r="O108"/>
  <c r="S108"/>
  <c r="E109"/>
  <c r="G109"/>
  <c r="I109"/>
  <c r="J109"/>
  <c r="K109"/>
  <c r="L109"/>
  <c r="N109"/>
  <c r="O109"/>
  <c r="S109"/>
  <c r="E110"/>
  <c r="G110"/>
  <c r="I110"/>
  <c r="J110"/>
  <c r="K110"/>
  <c r="L110"/>
  <c r="N110"/>
  <c r="O110"/>
  <c r="S110"/>
  <c r="E111"/>
  <c r="G111"/>
  <c r="I111"/>
  <c r="J111"/>
  <c r="K111"/>
  <c r="L111"/>
  <c r="N111"/>
  <c r="O111"/>
  <c r="S111"/>
  <c r="E112"/>
  <c r="G112"/>
  <c r="I112"/>
  <c r="J112"/>
  <c r="K112"/>
  <c r="L112"/>
  <c r="N112"/>
  <c r="O112"/>
  <c r="S112"/>
  <c r="E113"/>
  <c r="G113"/>
  <c r="I113"/>
  <c r="J113"/>
  <c r="K113"/>
  <c r="L113"/>
  <c r="N113"/>
  <c r="O113"/>
  <c r="S113"/>
  <c r="E114"/>
  <c r="G114"/>
  <c r="I114"/>
  <c r="J114"/>
  <c r="K114"/>
  <c r="L114"/>
  <c r="N114"/>
  <c r="O114"/>
  <c r="S114"/>
  <c r="E115"/>
  <c r="G115"/>
  <c r="I115"/>
  <c r="J115"/>
  <c r="K115"/>
  <c r="L115"/>
  <c r="N115"/>
  <c r="O115"/>
  <c r="S115"/>
  <c r="E116"/>
  <c r="G116"/>
  <c r="I116"/>
  <c r="J116"/>
  <c r="K116"/>
  <c r="L116"/>
  <c r="N116"/>
  <c r="O116"/>
  <c r="S116"/>
  <c r="E117"/>
  <c r="G117"/>
  <c r="I117"/>
  <c r="J117"/>
  <c r="K117"/>
  <c r="L117"/>
  <c r="N117"/>
  <c r="O117"/>
  <c r="S117"/>
  <c r="E118"/>
  <c r="G118"/>
  <c r="I118"/>
  <c r="J118"/>
  <c r="K118"/>
  <c r="L118"/>
  <c r="N118"/>
  <c r="O118"/>
  <c r="S118"/>
  <c r="E119"/>
  <c r="G119"/>
  <c r="I119"/>
  <c r="J119"/>
  <c r="K119"/>
  <c r="L119"/>
  <c r="N119"/>
  <c r="O119"/>
  <c r="S119"/>
  <c r="E120"/>
  <c r="G120"/>
  <c r="I120"/>
  <c r="J120"/>
  <c r="K120"/>
  <c r="L120"/>
  <c r="N120"/>
  <c r="O120"/>
  <c r="S120"/>
  <c r="E121"/>
  <c r="G121"/>
  <c r="I121"/>
  <c r="J121"/>
  <c r="K121"/>
  <c r="L121"/>
  <c r="N121"/>
  <c r="O121"/>
  <c r="S121"/>
  <c r="E122"/>
  <c r="G122"/>
  <c r="I122"/>
  <c r="J122"/>
  <c r="K122"/>
  <c r="L122"/>
  <c r="N122"/>
  <c r="O122"/>
  <c r="S122"/>
  <c r="E123"/>
  <c r="G123"/>
  <c r="I123"/>
  <c r="J123"/>
  <c r="K123"/>
  <c r="L123"/>
  <c r="N123"/>
  <c r="O123"/>
  <c r="S123"/>
  <c r="E124"/>
  <c r="G124"/>
  <c r="I124"/>
  <c r="J124"/>
  <c r="K124"/>
  <c r="L124"/>
  <c r="N124"/>
  <c r="O124"/>
  <c r="S124"/>
  <c r="E125"/>
  <c r="G125"/>
  <c r="I125"/>
  <c r="J125"/>
  <c r="K125"/>
  <c r="L125"/>
  <c r="N125"/>
  <c r="O125"/>
  <c r="S125"/>
  <c r="E126"/>
  <c r="G126"/>
  <c r="I126"/>
  <c r="J126"/>
  <c r="K126"/>
  <c r="L126"/>
  <c r="N126"/>
  <c r="O126"/>
  <c r="S126"/>
  <c r="E127"/>
  <c r="G127"/>
  <c r="I127"/>
  <c r="J127"/>
  <c r="K127"/>
  <c r="L127"/>
  <c r="N127"/>
  <c r="O127"/>
  <c r="S127"/>
  <c r="E128"/>
  <c r="G128"/>
  <c r="I128"/>
  <c r="J128"/>
  <c r="K128"/>
  <c r="L128"/>
  <c r="N128"/>
  <c r="O128"/>
  <c r="S128"/>
  <c r="E129"/>
  <c r="G129"/>
  <c r="I129"/>
  <c r="J129"/>
  <c r="K129"/>
  <c r="L129"/>
  <c r="N129"/>
  <c r="O129"/>
  <c r="S129"/>
  <c r="E130"/>
  <c r="G130"/>
  <c r="I130"/>
  <c r="J130"/>
  <c r="K130"/>
  <c r="L130"/>
  <c r="N130"/>
  <c r="O130"/>
  <c r="S130"/>
  <c r="E131"/>
  <c r="G131"/>
  <c r="I131"/>
  <c r="J131"/>
  <c r="K131"/>
  <c r="L131"/>
  <c r="N131"/>
  <c r="O131"/>
  <c r="S131"/>
  <c r="E132"/>
  <c r="G132"/>
  <c r="I132"/>
  <c r="J132"/>
  <c r="K132"/>
  <c r="L132"/>
  <c r="N132"/>
  <c r="O132"/>
  <c r="S132"/>
  <c r="E133"/>
  <c r="G133"/>
  <c r="I133"/>
  <c r="J133"/>
  <c r="K133"/>
  <c r="L133"/>
  <c r="N133"/>
  <c r="O133"/>
  <c r="S133"/>
  <c r="E134"/>
  <c r="G134"/>
  <c r="I134"/>
  <c r="J134"/>
  <c r="K134"/>
  <c r="L134"/>
  <c r="N134"/>
  <c r="O134"/>
  <c r="S134"/>
  <c r="E135"/>
  <c r="G135"/>
  <c r="I135"/>
  <c r="J135"/>
  <c r="K135"/>
  <c r="L135"/>
  <c r="N135"/>
  <c r="O135"/>
  <c r="S135"/>
  <c r="E136"/>
  <c r="G136"/>
  <c r="I136"/>
  <c r="J136"/>
  <c r="K136"/>
  <c r="L136"/>
  <c r="N136"/>
  <c r="O136"/>
  <c r="S136"/>
  <c r="E137"/>
  <c r="G137"/>
  <c r="I137"/>
  <c r="J137"/>
  <c r="K137"/>
  <c r="L137"/>
  <c r="N137"/>
  <c r="O137"/>
  <c r="S137"/>
  <c r="E138"/>
  <c r="G138"/>
  <c r="I138"/>
  <c r="J138"/>
  <c r="K138"/>
  <c r="L138"/>
  <c r="N138"/>
  <c r="O138"/>
  <c r="S138"/>
  <c r="E139"/>
  <c r="G139"/>
  <c r="I139"/>
  <c r="J139"/>
  <c r="K139"/>
  <c r="L139"/>
  <c r="N139"/>
  <c r="O139"/>
  <c r="S139"/>
  <c r="E140"/>
  <c r="G140"/>
  <c r="I140"/>
  <c r="J140"/>
  <c r="K140"/>
  <c r="L140"/>
  <c r="N140"/>
  <c r="O140"/>
  <c r="S140"/>
  <c r="E141"/>
  <c r="G141"/>
  <c r="I141"/>
  <c r="J141"/>
  <c r="K141"/>
  <c r="L141"/>
  <c r="N141"/>
  <c r="O141"/>
  <c r="S141"/>
  <c r="E142"/>
  <c r="G142"/>
  <c r="I142"/>
  <c r="J142"/>
  <c r="K142"/>
  <c r="L142"/>
  <c r="N142"/>
  <c r="O142"/>
  <c r="S142"/>
  <c r="E143"/>
  <c r="G143"/>
  <c r="I143"/>
  <c r="J143"/>
  <c r="K143"/>
  <c r="L143"/>
  <c r="N143"/>
  <c r="O143"/>
  <c r="S143"/>
  <c r="E144"/>
  <c r="G144"/>
  <c r="I144"/>
  <c r="J144"/>
  <c r="K144"/>
  <c r="L144"/>
  <c r="N144"/>
  <c r="O144"/>
  <c r="S144"/>
  <c r="E145"/>
  <c r="G145"/>
  <c r="I145"/>
  <c r="J145"/>
  <c r="K145"/>
  <c r="L145"/>
  <c r="N145"/>
  <c r="O145"/>
  <c r="S145"/>
  <c r="E146"/>
  <c r="G146"/>
  <c r="I146"/>
  <c r="J146"/>
  <c r="K146"/>
  <c r="L146"/>
  <c r="N146"/>
  <c r="O146"/>
  <c r="S146"/>
  <c r="E147"/>
  <c r="G147"/>
  <c r="I147"/>
  <c r="J147"/>
  <c r="K147"/>
  <c r="L147"/>
  <c r="N147"/>
  <c r="O147"/>
  <c r="S147"/>
  <c r="E148"/>
  <c r="G148"/>
  <c r="I148"/>
  <c r="J148"/>
  <c r="K148"/>
  <c r="L148"/>
  <c r="N148"/>
  <c r="O148"/>
  <c r="S148"/>
  <c r="E149"/>
  <c r="G149"/>
  <c r="I149"/>
  <c r="J149"/>
  <c r="K149"/>
  <c r="L149"/>
  <c r="N149"/>
  <c r="O149"/>
  <c r="S149"/>
  <c r="E150"/>
  <c r="G150"/>
  <c r="I150"/>
  <c r="J150"/>
  <c r="K150"/>
  <c r="L150"/>
  <c r="N150"/>
  <c r="O150"/>
  <c r="S150"/>
  <c r="E151"/>
  <c r="G151"/>
  <c r="I151"/>
  <c r="J151"/>
  <c r="K151"/>
  <c r="L151"/>
  <c r="N151"/>
  <c r="O151"/>
  <c r="S151"/>
  <c r="E152"/>
  <c r="G152"/>
  <c r="I152"/>
  <c r="J152"/>
  <c r="K152"/>
  <c r="L152"/>
  <c r="N152"/>
  <c r="O152"/>
  <c r="S152"/>
  <c r="E153"/>
  <c r="G153"/>
  <c r="I153"/>
  <c r="J153"/>
  <c r="K153"/>
  <c r="L153"/>
  <c r="N153"/>
  <c r="O153"/>
  <c r="S153"/>
  <c r="E154"/>
  <c r="G154"/>
  <c r="I154"/>
  <c r="J154"/>
  <c r="K154"/>
  <c r="L154"/>
  <c r="N154"/>
  <c r="O154"/>
  <c r="S154"/>
  <c r="E155"/>
  <c r="G155"/>
  <c r="I155"/>
  <c r="J155"/>
  <c r="K155"/>
  <c r="L155"/>
  <c r="N155"/>
  <c r="O155"/>
  <c r="S155"/>
  <c r="E156"/>
  <c r="G156"/>
  <c r="I156"/>
  <c r="J156"/>
  <c r="K156"/>
  <c r="L156"/>
  <c r="N156"/>
  <c r="O156"/>
  <c r="S156"/>
  <c r="E157"/>
  <c r="G157"/>
  <c r="I157"/>
  <c r="J157"/>
  <c r="K157"/>
  <c r="L157"/>
  <c r="N157"/>
  <c r="O157"/>
  <c r="S157"/>
  <c r="E158"/>
  <c r="G158"/>
  <c r="I158"/>
  <c r="J158"/>
  <c r="K158"/>
  <c r="L158"/>
  <c r="N158"/>
  <c r="O158"/>
  <c r="S158"/>
  <c r="E159"/>
  <c r="G159"/>
  <c r="I159"/>
  <c r="J159"/>
  <c r="K159"/>
  <c r="L159"/>
  <c r="N159"/>
  <c r="O159"/>
  <c r="S159"/>
  <c r="E160"/>
  <c r="G160"/>
  <c r="I160"/>
  <c r="J160"/>
  <c r="K160"/>
  <c r="L160"/>
  <c r="N160"/>
  <c r="O160"/>
  <c r="S160"/>
  <c r="S9"/>
  <c r="O9"/>
  <c r="N9"/>
  <c r="L9"/>
  <c r="K9"/>
  <c r="J9"/>
  <c r="I9"/>
  <c r="G9"/>
  <c r="E9"/>
  <c r="S8"/>
  <c r="O8"/>
  <c r="N8"/>
  <c r="L8"/>
  <c r="K8"/>
  <c r="J8"/>
  <c r="I8"/>
  <c r="H8"/>
  <c r="G8"/>
  <c r="E8"/>
  <c r="M360" i="6"/>
  <c r="N360"/>
  <c r="F147" i="3"/>
  <c r="A147" s="1"/>
  <c r="F146"/>
  <c r="A146" s="1"/>
  <c r="DJ147" i="1" l="1"/>
  <c r="DJ146"/>
  <c r="DG349"/>
  <c r="AQ559" i="12"/>
  <c r="AU559" s="1"/>
  <c r="DQ546"/>
  <c r="DV546" s="1"/>
  <c r="EM529"/>
  <c r="AM529"/>
  <c r="S529"/>
  <c r="AC7" i="10" s="1"/>
  <c r="K529" i="12"/>
  <c r="DM529"/>
  <c r="J529"/>
  <c r="CR539"/>
  <c r="CU539" s="1"/>
  <c r="CM529"/>
  <c r="N529"/>
  <c r="I529"/>
  <c r="L529"/>
  <c r="H529"/>
  <c r="M438"/>
  <c r="M183"/>
  <c r="CR558"/>
  <c r="CQ558"/>
  <c r="EQ544"/>
  <c r="EV544" s="1"/>
  <c r="ER544"/>
  <c r="ER561"/>
  <c r="EQ561"/>
  <c r="EV561" s="1"/>
  <c r="EQ536"/>
  <c r="EV536" s="1"/>
  <c r="ER536"/>
  <c r="M510"/>
  <c r="M553"/>
  <c r="EQ542"/>
  <c r="EV542" s="1"/>
  <c r="ER542"/>
  <c r="M460"/>
  <c r="AQ553"/>
  <c r="AU553" s="1"/>
  <c r="ER548"/>
  <c r="EU548" s="1"/>
  <c r="ER534"/>
  <c r="EU534" s="1"/>
  <c r="M197"/>
  <c r="M551"/>
  <c r="M523"/>
  <c r="M214"/>
  <c r="P206"/>
  <c r="M184"/>
  <c r="M352"/>
  <c r="CR554"/>
  <c r="CQ554"/>
  <c r="CV554" s="1"/>
  <c r="M445"/>
  <c r="M251"/>
  <c r="M247"/>
  <c r="M210"/>
  <c r="ER553"/>
  <c r="EQ553"/>
  <c r="M447"/>
  <c r="M443"/>
  <c r="M232"/>
  <c r="M255"/>
  <c r="M228"/>
  <c r="P228"/>
  <c r="M182"/>
  <c r="P178"/>
  <c r="P169"/>
  <c r="P472"/>
  <c r="ER563"/>
  <c r="EQ563"/>
  <c r="EV563" s="1"/>
  <c r="M346"/>
  <c r="M276"/>
  <c r="M274"/>
  <c r="M260"/>
  <c r="M243"/>
  <c r="M212"/>
  <c r="P201"/>
  <c r="M194"/>
  <c r="M223"/>
  <c r="M202"/>
  <c r="M200"/>
  <c r="M188"/>
  <c r="M173"/>
  <c r="M450"/>
  <c r="M490"/>
  <c r="M478"/>
  <c r="AR563"/>
  <c r="AQ563"/>
  <c r="CR562"/>
  <c r="CU562" s="1"/>
  <c r="AR561"/>
  <c r="AQ561"/>
  <c r="AV561" s="1"/>
  <c r="ER557"/>
  <c r="EQ557"/>
  <c r="CQ549"/>
  <c r="CV549" s="1"/>
  <c r="CR549"/>
  <c r="P542"/>
  <c r="AR542"/>
  <c r="CQ535"/>
  <c r="CV535" s="1"/>
  <c r="CR535"/>
  <c r="M229"/>
  <c r="M220"/>
  <c r="M218"/>
  <c r="M195"/>
  <c r="M471"/>
  <c r="M469"/>
  <c r="P462"/>
  <c r="P487"/>
  <c r="M487"/>
  <c r="CQ560"/>
  <c r="CR560"/>
  <c r="AR557"/>
  <c r="AQ557"/>
  <c r="CR556"/>
  <c r="CQ556"/>
  <c r="CV556" s="1"/>
  <c r="CR552"/>
  <c r="CQ552"/>
  <c r="CQ545"/>
  <c r="CV545" s="1"/>
  <c r="CR545"/>
  <c r="DR532"/>
  <c r="DQ532"/>
  <c r="DV532" s="1"/>
  <c r="M473"/>
  <c r="M456"/>
  <c r="ER559"/>
  <c r="EQ559"/>
  <c r="EV559" s="1"/>
  <c r="EQ538"/>
  <c r="EV538" s="1"/>
  <c r="ER538"/>
  <c r="CQ530"/>
  <c r="CV530" s="1"/>
  <c r="CR530"/>
  <c r="M468"/>
  <c r="M452"/>
  <c r="M557"/>
  <c r="ER555"/>
  <c r="EQ555"/>
  <c r="EV555" s="1"/>
  <c r="M555"/>
  <c r="CQ547"/>
  <c r="CV547" s="1"/>
  <c r="CR547"/>
  <c r="CQ543"/>
  <c r="CV543" s="1"/>
  <c r="CR543"/>
  <c r="P538"/>
  <c r="AR538"/>
  <c r="CQ533"/>
  <c r="CR533"/>
  <c r="M525"/>
  <c r="M475"/>
  <c r="M472"/>
  <c r="M480"/>
  <c r="M561"/>
  <c r="AQ555"/>
  <c r="BQ551"/>
  <c r="EQ546"/>
  <c r="EV546" s="1"/>
  <c r="ER546"/>
  <c r="CQ541"/>
  <c r="CR541"/>
  <c r="CR537"/>
  <c r="CU537" s="1"/>
  <c r="BQ532"/>
  <c r="M513"/>
  <c r="M503"/>
  <c r="M466"/>
  <c r="M457"/>
  <c r="DR551"/>
  <c r="DQ551"/>
  <c r="P546"/>
  <c r="AR546"/>
  <c r="EQ540"/>
  <c r="EV540" s="1"/>
  <c r="ER540"/>
  <c r="P534"/>
  <c r="P506"/>
  <c r="BQ552"/>
  <c r="BU552" s="1"/>
  <c r="AP551"/>
  <c r="AR551" s="1"/>
  <c r="M505"/>
  <c r="M501"/>
  <c r="M498"/>
  <c r="M519"/>
  <c r="M504"/>
  <c r="M511"/>
  <c r="P424"/>
  <c r="P278"/>
  <c r="P292"/>
  <c r="P426"/>
  <c r="P286"/>
  <c r="P162"/>
  <c r="DQ559"/>
  <c r="DR559"/>
  <c r="DQ556"/>
  <c r="BQ556"/>
  <c r="BR556"/>
  <c r="AQ543"/>
  <c r="AR543"/>
  <c r="M563"/>
  <c r="DQ562"/>
  <c r="CV562"/>
  <c r="DQ557"/>
  <c r="DR557"/>
  <c r="CQ557"/>
  <c r="CR557"/>
  <c r="EQ556"/>
  <c r="ER556"/>
  <c r="DQ555"/>
  <c r="DR555"/>
  <c r="CQ555"/>
  <c r="CR555"/>
  <c r="EQ554"/>
  <c r="ER554"/>
  <c r="DQ553"/>
  <c r="DR553"/>
  <c r="CQ553"/>
  <c r="CR553"/>
  <c r="EQ552"/>
  <c r="ER552"/>
  <c r="EQ550"/>
  <c r="ER550"/>
  <c r="DR540"/>
  <c r="DQ540"/>
  <c r="CV539"/>
  <c r="AQ539"/>
  <c r="AR539"/>
  <c r="CQ532"/>
  <c r="CR532"/>
  <c r="CQ559"/>
  <c r="CR559"/>
  <c r="BQ558"/>
  <c r="BR558"/>
  <c r="DQ554"/>
  <c r="AP554"/>
  <c r="M554"/>
  <c r="DQ552"/>
  <c r="DR544"/>
  <c r="DQ544"/>
  <c r="DQ563"/>
  <c r="DR563"/>
  <c r="CQ563"/>
  <c r="CR563"/>
  <c r="EQ562"/>
  <c r="ER562"/>
  <c r="BQ562"/>
  <c r="BR562"/>
  <c r="AP562"/>
  <c r="M562"/>
  <c r="DQ560"/>
  <c r="CQ550"/>
  <c r="CR550"/>
  <c r="DR548"/>
  <c r="DQ548"/>
  <c r="AQ547"/>
  <c r="AR547"/>
  <c r="DR536"/>
  <c r="DQ536"/>
  <c r="AQ535"/>
  <c r="AR535"/>
  <c r="EQ558"/>
  <c r="ER558"/>
  <c r="AP558"/>
  <c r="M558"/>
  <c r="AP556"/>
  <c r="M556"/>
  <c r="BQ554"/>
  <c r="BR554"/>
  <c r="DQ561"/>
  <c r="DR561"/>
  <c r="CQ561"/>
  <c r="CR561"/>
  <c r="EQ560"/>
  <c r="ER560"/>
  <c r="BQ560"/>
  <c r="BR560"/>
  <c r="AP560"/>
  <c r="M560"/>
  <c r="M559"/>
  <c r="DQ558"/>
  <c r="DR556"/>
  <c r="DR554"/>
  <c r="DR552"/>
  <c r="P550"/>
  <c r="AQ550"/>
  <c r="AR550"/>
  <c r="M548"/>
  <c r="EQ547"/>
  <c r="ER547"/>
  <c r="DQ547"/>
  <c r="DR547"/>
  <c r="M547"/>
  <c r="CQ546"/>
  <c r="CR546"/>
  <c r="BQ546"/>
  <c r="BR546"/>
  <c r="M544"/>
  <c r="EQ543"/>
  <c r="ER543"/>
  <c r="DQ543"/>
  <c r="DR543"/>
  <c r="M543"/>
  <c r="DQ542"/>
  <c r="CQ542"/>
  <c r="CR542"/>
  <c r="BQ542"/>
  <c r="BR542"/>
  <c r="M540"/>
  <c r="EQ539"/>
  <c r="ER539"/>
  <c r="DQ539"/>
  <c r="DR539"/>
  <c r="M539"/>
  <c r="DQ538"/>
  <c r="CQ538"/>
  <c r="CR538"/>
  <c r="BQ538"/>
  <c r="BR538"/>
  <c r="M536"/>
  <c r="EQ535"/>
  <c r="ER535"/>
  <c r="DQ535"/>
  <c r="DR535"/>
  <c r="M535"/>
  <c r="EV534"/>
  <c r="DQ534"/>
  <c r="CQ534"/>
  <c r="CR534"/>
  <c r="BQ534"/>
  <c r="BR534"/>
  <c r="BP531"/>
  <c r="P531" s="1"/>
  <c r="M531"/>
  <c r="M528"/>
  <c r="BP563"/>
  <c r="BP561"/>
  <c r="BP559"/>
  <c r="BP557"/>
  <c r="BP555"/>
  <c r="BP553"/>
  <c r="P552"/>
  <c r="AQ552"/>
  <c r="DQ550"/>
  <c r="BQ550"/>
  <c r="AQ549"/>
  <c r="AR549"/>
  <c r="P548"/>
  <c r="AQ545"/>
  <c r="AR545"/>
  <c r="P544"/>
  <c r="AQ541"/>
  <c r="AR541"/>
  <c r="P540"/>
  <c r="CV537"/>
  <c r="AQ537"/>
  <c r="AR537"/>
  <c r="P536"/>
  <c r="AQ533"/>
  <c r="AR533"/>
  <c r="EQ532"/>
  <c r="ER532"/>
  <c r="P532"/>
  <c r="AQ532"/>
  <c r="AR532"/>
  <c r="DR531"/>
  <c r="DQ531"/>
  <c r="M527"/>
  <c r="M552"/>
  <c r="EQ551"/>
  <c r="CQ551"/>
  <c r="M550"/>
  <c r="EQ549"/>
  <c r="ER549"/>
  <c r="DQ549"/>
  <c r="DR549"/>
  <c r="M549"/>
  <c r="EV548"/>
  <c r="CQ548"/>
  <c r="CR548"/>
  <c r="BQ548"/>
  <c r="BR548"/>
  <c r="M546"/>
  <c r="EQ545"/>
  <c r="ER545"/>
  <c r="DQ545"/>
  <c r="DR545"/>
  <c r="M545"/>
  <c r="CQ544"/>
  <c r="CR544"/>
  <c r="BQ544"/>
  <c r="BR544"/>
  <c r="M542"/>
  <c r="EQ541"/>
  <c r="ER541"/>
  <c r="DQ541"/>
  <c r="DR541"/>
  <c r="M541"/>
  <c r="CQ540"/>
  <c r="CR540"/>
  <c r="BQ540"/>
  <c r="BR540"/>
  <c r="M538"/>
  <c r="EQ537"/>
  <c r="ER537"/>
  <c r="DQ537"/>
  <c r="DR537"/>
  <c r="M537"/>
  <c r="CQ536"/>
  <c r="CR536"/>
  <c r="BQ536"/>
  <c r="BR536"/>
  <c r="M534"/>
  <c r="EQ533"/>
  <c r="ER533"/>
  <c r="DQ533"/>
  <c r="DR533"/>
  <c r="M533"/>
  <c r="CQ531"/>
  <c r="CR531"/>
  <c r="BP549"/>
  <c r="P549" s="1"/>
  <c r="AQ548"/>
  <c r="BP547"/>
  <c r="AQ546"/>
  <c r="BP545"/>
  <c r="P545" s="1"/>
  <c r="AQ544"/>
  <c r="BP543"/>
  <c r="P543" s="1"/>
  <c r="AQ542"/>
  <c r="BP541"/>
  <c r="AQ540"/>
  <c r="BP539"/>
  <c r="AQ538"/>
  <c r="BP537"/>
  <c r="AQ536"/>
  <c r="BP535"/>
  <c r="AQ534"/>
  <c r="BP533"/>
  <c r="P533" s="1"/>
  <c r="M532"/>
  <c r="EQ531"/>
  <c r="AQ530"/>
  <c r="AR530"/>
  <c r="M522"/>
  <c r="EQ530"/>
  <c r="ER530"/>
  <c r="DQ530"/>
  <c r="DR530"/>
  <c r="M530"/>
  <c r="M526"/>
  <c r="P524"/>
  <c r="AQ531"/>
  <c r="BP530"/>
  <c r="P530" s="1"/>
  <c r="M524"/>
  <c r="P523"/>
  <c r="M521"/>
  <c r="M516"/>
  <c r="M512"/>
  <c r="M518"/>
  <c r="M520"/>
  <c r="M517"/>
  <c r="M514"/>
  <c r="M508"/>
  <c r="M507"/>
  <c r="P515"/>
  <c r="P514"/>
  <c r="P508"/>
  <c r="M515"/>
  <c r="M509"/>
  <c r="M506"/>
  <c r="M497"/>
  <c r="P502"/>
  <c r="P501"/>
  <c r="P504"/>
  <c r="M502"/>
  <c r="M500"/>
  <c r="M499"/>
  <c r="M493"/>
  <c r="M496"/>
  <c r="M495"/>
  <c r="M492"/>
  <c r="P496"/>
  <c r="M494"/>
  <c r="M491"/>
  <c r="M489"/>
  <c r="M488"/>
  <c r="M486"/>
  <c r="P489"/>
  <c r="P486"/>
  <c r="M481"/>
  <c r="M485"/>
  <c r="M484"/>
  <c r="P485"/>
  <c r="M483"/>
  <c r="P480"/>
  <c r="M479"/>
  <c r="M482"/>
  <c r="P477"/>
  <c r="M477"/>
  <c r="P475"/>
  <c r="P474"/>
  <c r="P476"/>
  <c r="P470"/>
  <c r="M463"/>
  <c r="M470"/>
  <c r="M465"/>
  <c r="P464"/>
  <c r="M476"/>
  <c r="P471"/>
  <c r="M467"/>
  <c r="P466"/>
  <c r="M464"/>
  <c r="M474"/>
  <c r="P467"/>
  <c r="P468"/>
  <c r="P465"/>
  <c r="M453"/>
  <c r="M459"/>
  <c r="P456"/>
  <c r="M462"/>
  <c r="M461"/>
  <c r="P459"/>
  <c r="P458"/>
  <c r="P455"/>
  <c r="M458"/>
  <c r="P457"/>
  <c r="M455"/>
  <c r="M454"/>
  <c r="M451"/>
  <c r="M449"/>
  <c r="P448"/>
  <c r="P444"/>
  <c r="P446"/>
  <c r="M426"/>
  <c r="M409"/>
  <c r="M401"/>
  <c r="M377"/>
  <c r="M369"/>
  <c r="M448"/>
  <c r="M446"/>
  <c r="M444"/>
  <c r="M436"/>
  <c r="M435"/>
  <c r="M419"/>
  <c r="M418"/>
  <c r="M411"/>
  <c r="M410"/>
  <c r="M403"/>
  <c r="M402"/>
  <c r="M395"/>
  <c r="M394"/>
  <c r="M387"/>
  <c r="M386"/>
  <c r="M379"/>
  <c r="M378"/>
  <c r="M371"/>
  <c r="M370"/>
  <c r="P364"/>
  <c r="P358"/>
  <c r="M356"/>
  <c r="M345"/>
  <c r="M298"/>
  <c r="M442"/>
  <c r="M416"/>
  <c r="M408"/>
  <c r="M385"/>
  <c r="M384"/>
  <c r="M368"/>
  <c r="M344"/>
  <c r="M337"/>
  <c r="M437"/>
  <c r="M434"/>
  <c r="M421"/>
  <c r="M420"/>
  <c r="M413"/>
  <c r="M412"/>
  <c r="M405"/>
  <c r="M404"/>
  <c r="M397"/>
  <c r="M396"/>
  <c r="M389"/>
  <c r="M388"/>
  <c r="M381"/>
  <c r="M380"/>
  <c r="M373"/>
  <c r="M372"/>
  <c r="M360"/>
  <c r="M357"/>
  <c r="P350"/>
  <c r="M328"/>
  <c r="M305"/>
  <c r="M424"/>
  <c r="M417"/>
  <c r="M400"/>
  <c r="M393"/>
  <c r="M392"/>
  <c r="M376"/>
  <c r="M349"/>
  <c r="M441"/>
  <c r="M440"/>
  <c r="M439"/>
  <c r="P436"/>
  <c r="M433"/>
  <c r="M432"/>
  <c r="M431"/>
  <c r="M430"/>
  <c r="M429"/>
  <c r="M428"/>
  <c r="M427"/>
  <c r="M425"/>
  <c r="M423"/>
  <c r="M422"/>
  <c r="M415"/>
  <c r="M414"/>
  <c r="M407"/>
  <c r="M406"/>
  <c r="M399"/>
  <c r="M398"/>
  <c r="M391"/>
  <c r="M390"/>
  <c r="M383"/>
  <c r="M382"/>
  <c r="M375"/>
  <c r="M374"/>
  <c r="M367"/>
  <c r="M366"/>
  <c r="M361"/>
  <c r="M351"/>
  <c r="M336"/>
  <c r="M329"/>
  <c r="M363"/>
  <c r="M362"/>
  <c r="M358"/>
  <c r="M350"/>
  <c r="P348"/>
  <c r="M339"/>
  <c r="M338"/>
  <c r="M331"/>
  <c r="M330"/>
  <c r="M326"/>
  <c r="M313"/>
  <c r="M306"/>
  <c r="M267"/>
  <c r="M364"/>
  <c r="M353"/>
  <c r="M347"/>
  <c r="M341"/>
  <c r="M340"/>
  <c r="M333"/>
  <c r="M332"/>
  <c r="M321"/>
  <c r="M314"/>
  <c r="M365"/>
  <c r="M359"/>
  <c r="M355"/>
  <c r="M354"/>
  <c r="M348"/>
  <c r="P346"/>
  <c r="M343"/>
  <c r="M342"/>
  <c r="M335"/>
  <c r="M334"/>
  <c r="M322"/>
  <c r="M297"/>
  <c r="M254"/>
  <c r="M327"/>
  <c r="M324"/>
  <c r="M323"/>
  <c r="M316"/>
  <c r="M315"/>
  <c r="M308"/>
  <c r="M307"/>
  <c r="M300"/>
  <c r="M299"/>
  <c r="P284"/>
  <c r="P282"/>
  <c r="M271"/>
  <c r="M258"/>
  <c r="M318"/>
  <c r="M317"/>
  <c r="M310"/>
  <c r="M309"/>
  <c r="M302"/>
  <c r="M301"/>
  <c r="M294"/>
  <c r="M291"/>
  <c r="P288"/>
  <c r="M285"/>
  <c r="M283"/>
  <c r="M259"/>
  <c r="P256"/>
  <c r="M325"/>
  <c r="M320"/>
  <c r="M319"/>
  <c r="M312"/>
  <c r="M311"/>
  <c r="M304"/>
  <c r="M303"/>
  <c r="M296"/>
  <c r="M295"/>
  <c r="M289"/>
  <c r="M263"/>
  <c r="P290"/>
  <c r="M288"/>
  <c r="M284"/>
  <c r="M282"/>
  <c r="M280"/>
  <c r="M275"/>
  <c r="M272"/>
  <c r="M268"/>
  <c r="M264"/>
  <c r="P293"/>
  <c r="M287"/>
  <c r="M281"/>
  <c r="M279"/>
  <c r="M273"/>
  <c r="M269"/>
  <c r="M265"/>
  <c r="M261"/>
  <c r="M234"/>
  <c r="M226"/>
  <c r="M293"/>
  <c r="M292"/>
  <c r="M290"/>
  <c r="M286"/>
  <c r="P280"/>
  <c r="M278"/>
  <c r="M277"/>
  <c r="M270"/>
  <c r="M266"/>
  <c r="M262"/>
  <c r="M257"/>
  <c r="M256"/>
  <c r="M250"/>
  <c r="M252"/>
  <c r="M249"/>
  <c r="M248"/>
  <c r="P237"/>
  <c r="M253"/>
  <c r="M246"/>
  <c r="M242"/>
  <c r="M239"/>
  <c r="M238"/>
  <c r="M196"/>
  <c r="M245"/>
  <c r="M244"/>
  <c r="M241"/>
  <c r="M240"/>
  <c r="M231"/>
  <c r="P225"/>
  <c r="M237"/>
  <c r="P235"/>
  <c r="M230"/>
  <c r="P227"/>
  <c r="M225"/>
  <c r="M222"/>
  <c r="M213"/>
  <c r="M236"/>
  <c r="M235"/>
  <c r="P233"/>
  <c r="P230"/>
  <c r="P229"/>
  <c r="M227"/>
  <c r="M224"/>
  <c r="P222"/>
  <c r="P236"/>
  <c r="M233"/>
  <c r="P231"/>
  <c r="P224"/>
  <c r="P223"/>
  <c r="M207"/>
  <c r="P221"/>
  <c r="M219"/>
  <c r="M211"/>
  <c r="M208"/>
  <c r="M221"/>
  <c r="M217"/>
  <c r="M209"/>
  <c r="M206"/>
  <c r="M205"/>
  <c r="M192"/>
  <c r="M216"/>
  <c r="M215"/>
  <c r="P208"/>
  <c r="M204"/>
  <c r="M203"/>
  <c r="M201"/>
  <c r="P198"/>
  <c r="P193"/>
  <c r="P200"/>
  <c r="M193"/>
  <c r="M199"/>
  <c r="M198"/>
  <c r="P194"/>
  <c r="M174"/>
  <c r="P195"/>
  <c r="M189"/>
  <c r="M191"/>
  <c r="P170"/>
  <c r="M190"/>
  <c r="M187"/>
  <c r="M186"/>
  <c r="M185"/>
  <c r="M180"/>
  <c r="M179"/>
  <c r="M176"/>
  <c r="M175"/>
  <c r="P180"/>
  <c r="P176"/>
  <c r="P171"/>
  <c r="P182"/>
  <c r="M181"/>
  <c r="M178"/>
  <c r="M177"/>
  <c r="M172"/>
  <c r="M171"/>
  <c r="P173"/>
  <c r="M170"/>
  <c r="M167"/>
  <c r="P167"/>
  <c r="M169"/>
  <c r="M168"/>
  <c r="M163"/>
  <c r="M165"/>
  <c r="M164"/>
  <c r="M162"/>
  <c r="M166"/>
  <c r="M161"/>
  <c r="M9"/>
  <c r="P159"/>
  <c r="M44"/>
  <c r="M43"/>
  <c r="M33"/>
  <c r="M30"/>
  <c r="M8"/>
  <c r="M88"/>
  <c r="M149"/>
  <c r="M145"/>
  <c r="M96"/>
  <c r="M92"/>
  <c r="M87"/>
  <c r="M75"/>
  <c r="M45"/>
  <c r="M155"/>
  <c r="M122"/>
  <c r="M100"/>
  <c r="M81"/>
  <c r="M64"/>
  <c r="M27"/>
  <c r="P157"/>
  <c r="M151"/>
  <c r="M147"/>
  <c r="M114"/>
  <c r="M83"/>
  <c r="M24"/>
  <c r="M72"/>
  <c r="M68"/>
  <c r="M56"/>
  <c r="M49"/>
  <c r="M26"/>
  <c r="M79"/>
  <c r="M60"/>
  <c r="M58"/>
  <c r="M38"/>
  <c r="P136"/>
  <c r="P138"/>
  <c r="P87"/>
  <c r="P153"/>
  <c r="P128"/>
  <c r="P142"/>
  <c r="P132"/>
  <c r="P79"/>
  <c r="P77"/>
  <c r="M157"/>
  <c r="P148"/>
  <c r="M160"/>
  <c r="M154"/>
  <c r="P150"/>
  <c r="M159"/>
  <c r="P155"/>
  <c r="M153"/>
  <c r="P151"/>
  <c r="P144"/>
  <c r="P147"/>
  <c r="M156"/>
  <c r="P149"/>
  <c r="M158"/>
  <c r="M152"/>
  <c r="P146"/>
  <c r="P145"/>
  <c r="M138"/>
  <c r="M136"/>
  <c r="M132"/>
  <c r="M146"/>
  <c r="M144"/>
  <c r="M143"/>
  <c r="M131"/>
  <c r="M127"/>
  <c r="M125"/>
  <c r="M117"/>
  <c r="M109"/>
  <c r="M142"/>
  <c r="M140"/>
  <c r="M134"/>
  <c r="M130"/>
  <c r="M126"/>
  <c r="M124"/>
  <c r="M115"/>
  <c r="M112"/>
  <c r="M107"/>
  <c r="M106"/>
  <c r="P105"/>
  <c r="M99"/>
  <c r="P140"/>
  <c r="P134"/>
  <c r="M150"/>
  <c r="M148"/>
  <c r="P122"/>
  <c r="M141"/>
  <c r="M139"/>
  <c r="M137"/>
  <c r="M135"/>
  <c r="M133"/>
  <c r="M129"/>
  <c r="M121"/>
  <c r="M118"/>
  <c r="M113"/>
  <c r="M110"/>
  <c r="M95"/>
  <c r="P73"/>
  <c r="P130"/>
  <c r="M128"/>
  <c r="P126"/>
  <c r="P124"/>
  <c r="M123"/>
  <c r="M120"/>
  <c r="M119"/>
  <c r="M116"/>
  <c r="M111"/>
  <c r="M108"/>
  <c r="M105"/>
  <c r="M102"/>
  <c r="M98"/>
  <c r="M97"/>
  <c r="M94"/>
  <c r="M89"/>
  <c r="M104"/>
  <c r="P103"/>
  <c r="M91"/>
  <c r="M59"/>
  <c r="P104"/>
  <c r="M103"/>
  <c r="M101"/>
  <c r="M93"/>
  <c r="M90"/>
  <c r="P85"/>
  <c r="M85"/>
  <c r="M84"/>
  <c r="M82"/>
  <c r="M78"/>
  <c r="M86"/>
  <c r="P83"/>
  <c r="M77"/>
  <c r="M73"/>
  <c r="M80"/>
  <c r="M76"/>
  <c r="M74"/>
  <c r="P72"/>
  <c r="M71"/>
  <c r="M47"/>
  <c r="M65"/>
  <c r="M61"/>
  <c r="M53"/>
  <c r="P42"/>
  <c r="M70"/>
  <c r="M67"/>
  <c r="M63"/>
  <c r="M55"/>
  <c r="M51"/>
  <c r="P35"/>
  <c r="M69"/>
  <c r="M66"/>
  <c r="M62"/>
  <c r="M57"/>
  <c r="M54"/>
  <c r="P52"/>
  <c r="P49"/>
  <c r="P48"/>
  <c r="P39"/>
  <c r="P50"/>
  <c r="M48"/>
  <c r="P46"/>
  <c r="P43"/>
  <c r="M41"/>
  <c r="M40"/>
  <c r="M37"/>
  <c r="M52"/>
  <c r="M50"/>
  <c r="M46"/>
  <c r="P36"/>
  <c r="M36"/>
  <c r="P34"/>
  <c r="P33"/>
  <c r="M35"/>
  <c r="M34"/>
  <c r="M42"/>
  <c r="M39"/>
  <c r="P38"/>
  <c r="M28"/>
  <c r="M22"/>
  <c r="P32"/>
  <c r="P31"/>
  <c r="M32"/>
  <c r="M31"/>
  <c r="P30"/>
  <c r="P29"/>
  <c r="P26"/>
  <c r="P25"/>
  <c r="P23"/>
  <c r="M29"/>
  <c r="M25"/>
  <c r="M23"/>
  <c r="M20"/>
  <c r="M19"/>
  <c r="P13"/>
  <c r="M21"/>
  <c r="M18"/>
  <c r="P17"/>
  <c r="M17"/>
  <c r="M16"/>
  <c r="M12"/>
  <c r="M13"/>
  <c r="P14"/>
  <c r="P10"/>
  <c r="M15"/>
  <c r="P15"/>
  <c r="M14"/>
  <c r="M11"/>
  <c r="P11"/>
  <c r="M10"/>
  <c r="P9"/>
  <c r="F349" i="3"/>
  <c r="A349" s="1"/>
  <c r="CP4" i="13"/>
  <c r="CU433"/>
  <c r="CS481"/>
  <c r="CS455"/>
  <c r="CR480"/>
  <c r="CP463"/>
  <c r="CU532"/>
  <c r="CP559"/>
  <c r="DK559"/>
  <c r="CU555"/>
  <c r="CN539"/>
  <c r="CQ432"/>
  <c r="CV545"/>
  <c r="CU524"/>
  <c r="CV443"/>
  <c r="CR541"/>
  <c r="CP509"/>
  <c r="CV521"/>
  <c r="CV427"/>
  <c r="CT4"/>
  <c r="CS479"/>
  <c r="CP472"/>
  <c r="CO543"/>
  <c r="CR495"/>
  <c r="CU534"/>
  <c r="CR501"/>
  <c r="CQ495"/>
  <c r="CU508"/>
  <c r="CS501"/>
  <c r="CO544"/>
  <c r="CO545"/>
  <c r="CS483"/>
  <c r="CP442"/>
  <c r="DK533"/>
  <c r="CR424"/>
  <c r="CV503"/>
  <c r="CU540"/>
  <c r="CS522"/>
  <c r="CR430"/>
  <c r="CV424"/>
  <c r="CR431"/>
  <c r="CU488"/>
  <c r="CV500"/>
  <c r="CU494"/>
  <c r="CN555"/>
  <c r="CS450"/>
  <c r="CR549"/>
  <c r="CV440"/>
  <c r="CP523"/>
  <c r="CU500"/>
  <c r="CQ456"/>
  <c r="CQ425"/>
  <c r="CS529"/>
  <c r="CV465"/>
  <c r="CR491"/>
  <c r="CV447"/>
  <c r="CV509"/>
  <c r="CR528"/>
  <c r="CU490"/>
  <c r="CV520"/>
  <c r="CV533"/>
  <c r="CU466"/>
  <c r="CS551"/>
  <c r="CU427"/>
  <c r="CS492"/>
  <c r="CV431"/>
  <c r="CU516"/>
  <c r="CQ476"/>
  <c r="CS437"/>
  <c r="CP483"/>
  <c r="CQ500"/>
  <c r="CR502"/>
  <c r="CR520"/>
  <c r="CQ466"/>
  <c r="CQ454"/>
  <c r="CS444"/>
  <c r="CV530"/>
  <c r="CQ475"/>
  <c r="CO546"/>
  <c r="CV472"/>
  <c r="CP492"/>
  <c r="CP461"/>
  <c r="CV432"/>
  <c r="CV556"/>
  <c r="CS489"/>
  <c r="CO541"/>
  <c r="CU449"/>
  <c r="CP429"/>
  <c r="CU448"/>
  <c r="CV523"/>
  <c r="CV474"/>
  <c r="CP558"/>
  <c r="CV542"/>
  <c r="CV482"/>
  <c r="CP446"/>
  <c r="CV457"/>
  <c r="CV501"/>
  <c r="CS528"/>
  <c r="CO558"/>
  <c r="CV462"/>
  <c r="CP528"/>
  <c r="CS494"/>
  <c r="CQ559"/>
  <c r="CP470"/>
  <c r="CP450"/>
  <c r="CP518"/>
  <c r="CV488"/>
  <c r="CU499"/>
  <c r="CS454"/>
  <c r="CR515"/>
  <c r="CQ441"/>
  <c r="CS542"/>
  <c r="CQ516"/>
  <c r="CU465"/>
  <c r="CS465"/>
  <c r="DK528"/>
  <c r="CU478"/>
  <c r="CS541"/>
  <c r="DK551"/>
  <c r="CQ483"/>
  <c r="CR465"/>
  <c r="CP557"/>
  <c r="CQ539"/>
  <c r="CS475"/>
  <c r="CU551"/>
  <c r="CR497"/>
  <c r="CS429"/>
  <c r="CR536"/>
  <c r="CS434"/>
  <c r="CS487"/>
  <c r="CS426"/>
  <c r="CR444"/>
  <c r="CQ503"/>
  <c r="CV423"/>
  <c r="CV514"/>
  <c r="DK550"/>
  <c r="CP478"/>
  <c r="CU463"/>
  <c r="CQ538"/>
  <c r="CP544"/>
  <c r="CS499"/>
  <c r="CU482"/>
  <c r="CU498"/>
  <c r="CS531"/>
  <c r="CS493"/>
  <c r="CP439"/>
  <c r="CV532"/>
  <c r="CR470"/>
  <c r="CU513"/>
  <c r="CR558"/>
  <c r="CV516"/>
  <c r="CS438"/>
  <c r="CP510"/>
  <c r="CU538"/>
  <c r="CV455"/>
  <c r="CS498"/>
  <c r="CR521"/>
  <c r="CP521"/>
  <c r="CR471"/>
  <c r="CS490"/>
  <c r="CU546"/>
  <c r="CU536"/>
  <c r="CR526"/>
  <c r="CR436"/>
  <c r="CU529"/>
  <c r="DK557"/>
  <c r="CV524"/>
  <c r="CO538"/>
  <c r="CV506"/>
  <c r="CP526"/>
  <c r="CV438"/>
  <c r="CU476"/>
  <c r="CO540"/>
  <c r="CP524"/>
  <c r="CU495"/>
  <c r="CR452"/>
  <c r="CR494"/>
  <c r="CP501"/>
  <c r="CU510"/>
  <c r="CQ453"/>
  <c r="CO527"/>
  <c r="CR428"/>
  <c r="CV444"/>
  <c r="CS480"/>
  <c r="DK554"/>
  <c r="CP539"/>
  <c r="CQ514"/>
  <c r="CQ519"/>
  <c r="CS515"/>
  <c r="CR550"/>
  <c r="CR457"/>
  <c r="CR511"/>
  <c r="CP500"/>
  <c r="CS557"/>
  <c r="CQ505"/>
  <c r="CP473"/>
  <c r="CS544"/>
  <c r="DK531"/>
  <c r="CR512"/>
  <c r="CQ481"/>
  <c r="CN553"/>
  <c r="CU446"/>
  <c r="CV540"/>
  <c r="CS534"/>
  <c r="CQ443"/>
  <c r="CQ521"/>
  <c r="CS482"/>
  <c r="DK547"/>
  <c r="CN554"/>
  <c r="DK540"/>
  <c r="CS521"/>
  <c r="CO526"/>
  <c r="CS470"/>
  <c r="CO4"/>
  <c r="CP433"/>
  <c r="CU526"/>
  <c r="CV478"/>
  <c r="CR469"/>
  <c r="CQ468"/>
  <c r="CP459"/>
  <c r="CR467"/>
  <c r="CU441"/>
  <c r="CU483"/>
  <c r="CS519"/>
  <c r="DK545"/>
  <c r="CU530"/>
  <c r="CR554"/>
  <c r="CQ502"/>
  <c r="CP503"/>
  <c r="CS524"/>
  <c r="CS445"/>
  <c r="CU452"/>
  <c r="CP441"/>
  <c r="CN529"/>
  <c r="CP505"/>
  <c r="CS446"/>
  <c r="CP532"/>
  <c r="CN535"/>
  <c r="CP540"/>
  <c r="CP486"/>
  <c r="DK532"/>
  <c r="CP443"/>
  <c r="CU456"/>
  <c r="CQ499"/>
  <c r="CP474"/>
  <c r="CP549"/>
  <c r="CR504"/>
  <c r="CN557"/>
  <c r="CS463"/>
  <c r="CV559"/>
  <c r="CW4"/>
  <c r="DK546"/>
  <c r="CO8"/>
  <c r="CQ446"/>
  <c r="CU492"/>
  <c r="CS496"/>
  <c r="CP541"/>
  <c r="CV555"/>
  <c r="CU459"/>
  <c r="CQ462"/>
  <c r="CR514"/>
  <c r="CV515"/>
  <c r="CP542"/>
  <c r="CR463"/>
  <c r="CV473"/>
  <c r="CQ473"/>
  <c r="CQ558"/>
  <c r="CV487"/>
  <c r="CR498"/>
  <c r="CR439"/>
  <c r="CQ482"/>
  <c r="CU486"/>
  <c r="CP522"/>
  <c r="CS506"/>
  <c r="CP491"/>
  <c r="CS559"/>
  <c r="CV484"/>
  <c r="CQ427"/>
  <c r="CV479"/>
  <c r="CP465"/>
  <c r="CP538"/>
  <c r="CR441"/>
  <c r="CO533"/>
  <c r="CU514"/>
  <c r="CR466"/>
  <c r="CP550"/>
  <c r="CV459"/>
  <c r="CV544"/>
  <c r="CV476"/>
  <c r="CQ451"/>
  <c r="CS436"/>
  <c r="CS555"/>
  <c r="CR487"/>
  <c r="CO531"/>
  <c r="CQ496"/>
  <c r="CR423"/>
  <c r="CU436"/>
  <c r="CQ434"/>
  <c r="CP554"/>
  <c r="CQ452"/>
  <c r="CS504"/>
  <c r="CQ464"/>
  <c r="CN550"/>
  <c r="CR532"/>
  <c r="CS553"/>
  <c r="CU533"/>
  <c r="CV435"/>
  <c r="DK553"/>
  <c r="CS502"/>
  <c r="CV527"/>
  <c r="CR506"/>
  <c r="CP515"/>
  <c r="CN537"/>
  <c r="CP451"/>
  <c r="CQ448"/>
  <c r="CV430"/>
  <c r="CN558"/>
  <c r="CQ455"/>
  <c r="CQ465"/>
  <c r="CV546"/>
  <c r="CP533"/>
  <c r="CO559"/>
  <c r="CP547"/>
  <c r="CS527"/>
  <c r="CU539"/>
  <c r="CU496"/>
  <c r="CQ546"/>
  <c r="CQ541"/>
  <c r="DK548"/>
  <c r="CS424"/>
  <c r="CR486"/>
  <c r="CQ508"/>
  <c r="CR437"/>
  <c r="CN551"/>
  <c r="DK543"/>
  <c r="CQ428"/>
  <c r="CU468"/>
  <c r="CU556"/>
  <c r="CU537"/>
  <c r="CQ523"/>
  <c r="CU553"/>
  <c r="CU542"/>
  <c r="CQ515"/>
  <c r="CV464"/>
  <c r="CV549"/>
  <c r="CS474"/>
  <c r="CP513"/>
  <c r="CU437"/>
  <c r="CU543"/>
  <c r="CP535"/>
  <c r="CO536"/>
  <c r="CU523"/>
  <c r="CN527"/>
  <c r="CP469"/>
  <c r="CR537"/>
  <c r="CQ553"/>
  <c r="CR553"/>
  <c r="CQ422"/>
  <c r="CS431"/>
  <c r="CQ447"/>
  <c r="CP477"/>
  <c r="CP427"/>
  <c r="CP506"/>
  <c r="CV548"/>
  <c r="CR517"/>
  <c r="CU547"/>
  <c r="CQ542"/>
  <c r="CR427"/>
  <c r="CR530"/>
  <c r="CQ450"/>
  <c r="CQ486"/>
  <c r="CR531"/>
  <c r="CQ480"/>
  <c r="CR435"/>
  <c r="CV511"/>
  <c r="DK539"/>
  <c r="DK537"/>
  <c r="CR434"/>
  <c r="DK556"/>
  <c r="CU528"/>
  <c r="CU541"/>
  <c r="CQ492"/>
  <c r="CV454"/>
  <c r="CS548"/>
  <c r="CR429"/>
  <c r="CN542"/>
  <c r="CR518"/>
  <c r="CV453"/>
  <c r="CP494"/>
  <c r="CO535"/>
  <c r="CS539"/>
  <c r="CU455"/>
  <c r="CR557"/>
  <c r="CP545"/>
  <c r="CQ555"/>
  <c r="CQ429"/>
  <c r="CS526"/>
  <c r="CS549"/>
  <c r="CV437"/>
  <c r="CR468"/>
  <c r="CS538"/>
  <c r="CS456"/>
  <c r="CV518"/>
  <c r="CP428"/>
  <c r="DK538"/>
  <c r="CS464"/>
  <c r="CP490"/>
  <c r="CV552"/>
  <c r="CS540"/>
  <c r="CV536"/>
  <c r="CN556"/>
  <c r="CS547"/>
  <c r="CS427"/>
  <c r="CP556"/>
  <c r="CO549"/>
  <c r="CQ4"/>
  <c r="CR477"/>
  <c r="CS537"/>
  <c r="CR546"/>
  <c r="CU485"/>
  <c r="CR447"/>
  <c r="CR492"/>
  <c r="CR474"/>
  <c r="DJ349"/>
  <c r="CR476"/>
  <c r="CO555"/>
  <c r="CV526"/>
  <c r="CV475"/>
  <c r="CR552"/>
  <c r="CS510"/>
  <c r="CQ424"/>
  <c r="CV510"/>
  <c r="CQ477"/>
  <c r="CN545"/>
  <c r="CU519"/>
  <c r="DK541"/>
  <c r="CR426"/>
  <c r="CU454"/>
  <c r="CS4"/>
  <c r="CU438"/>
  <c r="CN547"/>
  <c r="CQ507"/>
  <c r="CP466"/>
  <c r="CV461"/>
  <c r="CQ540"/>
  <c r="CR450"/>
  <c r="CS532"/>
  <c r="CN526"/>
  <c r="CS500"/>
  <c r="CR490"/>
  <c r="CU430"/>
  <c r="CQ526"/>
  <c r="CU450"/>
  <c r="CS550"/>
  <c r="CV460"/>
  <c r="CS457"/>
  <c r="CS478"/>
  <c r="CR442"/>
  <c r="CR545"/>
  <c r="CP431"/>
  <c r="CU442"/>
  <c r="CP440"/>
  <c r="CQ529"/>
  <c r="CQ531"/>
  <c r="CU439"/>
  <c r="CS462"/>
  <c r="CV529"/>
  <c r="CV504"/>
  <c r="CP502"/>
  <c r="CU434"/>
  <c r="CU497"/>
  <c r="CQ485"/>
  <c r="CU522"/>
  <c r="CQ501"/>
  <c r="CP520"/>
  <c r="CP471"/>
  <c r="CV522"/>
  <c r="CS448"/>
  <c r="CS449"/>
  <c r="CU423"/>
  <c r="CR524"/>
  <c r="CV557"/>
  <c r="CU558"/>
  <c r="CV498"/>
  <c r="CV467"/>
  <c r="CS439"/>
  <c r="CU475"/>
  <c r="CR483"/>
  <c r="CP496"/>
  <c r="CS503"/>
  <c r="CR538"/>
  <c r="CV483"/>
  <c r="CU424"/>
  <c r="DK527"/>
  <c r="CQ490"/>
  <c r="CR482"/>
  <c r="CR500"/>
  <c r="CN528"/>
  <c r="CR559"/>
  <c r="CO556"/>
  <c r="DK530"/>
  <c r="CU559"/>
  <c r="CV558"/>
  <c r="CP534"/>
  <c r="CV541"/>
  <c r="CU549"/>
  <c r="CU445"/>
  <c r="CS517"/>
  <c r="CO5"/>
  <c r="CQ437"/>
  <c r="CR505"/>
  <c r="CS422"/>
  <c r="CS442"/>
  <c r="CS491"/>
  <c r="CS488"/>
  <c r="CU440"/>
  <c r="CR533"/>
  <c r="CV442"/>
  <c r="CQ423"/>
  <c r="CQ504"/>
  <c r="CR510"/>
  <c r="CQ550"/>
  <c r="CP480"/>
  <c r="CR440"/>
  <c r="CU432"/>
  <c r="CS497"/>
  <c r="CU462"/>
  <c r="CS556"/>
  <c r="CQ430"/>
  <c r="CR543"/>
  <c r="CV480"/>
  <c r="DK535"/>
  <c r="CU550"/>
  <c r="CU469"/>
  <c r="CS477"/>
  <c r="CS514"/>
  <c r="CQ510"/>
  <c r="CN530"/>
  <c r="CP458"/>
  <c r="CU428"/>
  <c r="CR485"/>
  <c r="CP499"/>
  <c r="CU552"/>
  <c r="CR446"/>
  <c r="CS428"/>
  <c r="CU521"/>
  <c r="CQ498"/>
  <c r="CU447"/>
  <c r="CS536"/>
  <c r="CR523"/>
  <c r="CR489"/>
  <c r="CR478"/>
  <c r="CQ557"/>
  <c r="CN538"/>
  <c r="CR516"/>
  <c r="CS430"/>
  <c r="DK558"/>
  <c r="CU470"/>
  <c r="CU489"/>
  <c r="CO552"/>
  <c r="CU431"/>
  <c r="CV468"/>
  <c r="CV543"/>
  <c r="CU504"/>
  <c r="CV470"/>
  <c r="CQ472"/>
  <c r="CR493"/>
  <c r="CV463"/>
  <c r="CN548"/>
  <c r="CS433"/>
  <c r="CP460"/>
  <c r="CU481"/>
  <c r="CQ463"/>
  <c r="CU460"/>
  <c r="CO530"/>
  <c r="CQ426"/>
  <c r="CQ536"/>
  <c r="CP516"/>
  <c r="CV452"/>
  <c r="CV495"/>
  <c r="CV519"/>
  <c r="CR496"/>
  <c r="CS558"/>
  <c r="CR451"/>
  <c r="CS508"/>
  <c r="CQ467"/>
  <c r="CR462"/>
  <c r="CS512"/>
  <c r="CP424"/>
  <c r="CV458"/>
  <c r="CQ478"/>
  <c r="CV422"/>
  <c r="CN533"/>
  <c r="CP449"/>
  <c r="CO550"/>
  <c r="DK555"/>
  <c r="CP504"/>
  <c r="CV448"/>
  <c r="CR464"/>
  <c r="CN531"/>
  <c r="CU520"/>
  <c r="CP476"/>
  <c r="CV428"/>
  <c r="CU545"/>
  <c r="CS447"/>
  <c r="CP454"/>
  <c r="CP508"/>
  <c r="CU458"/>
  <c r="CP468"/>
  <c r="CU457"/>
  <c r="CO542"/>
  <c r="CQ511"/>
  <c r="CQ431"/>
  <c r="CQ517"/>
  <c r="CU505"/>
  <c r="CR540"/>
  <c r="CU506"/>
  <c r="CV505"/>
  <c r="DK544"/>
  <c r="CP487"/>
  <c r="CP430"/>
  <c r="CQ488"/>
  <c r="CQ497"/>
  <c r="CR459"/>
  <c r="CS516"/>
  <c r="CU518"/>
  <c r="CR443"/>
  <c r="CQ530"/>
  <c r="CU527"/>
  <c r="CP432"/>
  <c r="CP514"/>
  <c r="CP464"/>
  <c r="CR522"/>
  <c r="CP475"/>
  <c r="CQ549"/>
  <c r="CV499"/>
  <c r="CQ509"/>
  <c r="CP497"/>
  <c r="CQ479"/>
  <c r="CV491"/>
  <c r="CQ460"/>
  <c r="DK534"/>
  <c r="CO539"/>
  <c r="CR456"/>
  <c r="CS511"/>
  <c r="CO551"/>
  <c r="CS466"/>
  <c r="CP517"/>
  <c r="CP435"/>
  <c r="CR4"/>
  <c r="CU443"/>
  <c r="CR527"/>
  <c r="CS484"/>
  <c r="CU425"/>
  <c r="CV539"/>
  <c r="CP553"/>
  <c r="CS452"/>
  <c r="CP543"/>
  <c r="CU535"/>
  <c r="CV508"/>
  <c r="DK549"/>
  <c r="CR479"/>
  <c r="CU487"/>
  <c r="CR454"/>
  <c r="CV451"/>
  <c r="CS518"/>
  <c r="CQ444"/>
  <c r="CS473"/>
  <c r="CU472"/>
  <c r="CQ439"/>
  <c r="CP529"/>
  <c r="CQ494"/>
  <c r="CR544"/>
  <c r="CV446"/>
  <c r="CN540"/>
  <c r="CQ518"/>
  <c r="CV434"/>
  <c r="CV445"/>
  <c r="CS552"/>
  <c r="CU451"/>
  <c r="CV433"/>
  <c r="CS485"/>
  <c r="CQ513"/>
  <c r="CV489"/>
  <c r="CQ543"/>
  <c r="CR425"/>
  <c r="CV485"/>
  <c r="CS461"/>
  <c r="CU453"/>
  <c r="CS443"/>
  <c r="CV481"/>
  <c r="CS523"/>
  <c r="CV477"/>
  <c r="CR488"/>
  <c r="CP488"/>
  <c r="CQ445"/>
  <c r="CR555"/>
  <c r="CR509"/>
  <c r="CU474"/>
  <c r="CQ533"/>
  <c r="CR551"/>
  <c r="CQ554"/>
  <c r="CP519"/>
  <c r="CQ489"/>
  <c r="CU503"/>
  <c r="CU531"/>
  <c r="CR475"/>
  <c r="CO534"/>
  <c r="CR535"/>
  <c r="CV4"/>
  <c r="CR539"/>
  <c r="CS458"/>
  <c r="CQ512"/>
  <c r="CV436"/>
  <c r="CQ438"/>
  <c r="CR432"/>
  <c r="CQ433"/>
  <c r="CP434"/>
  <c r="CQ491"/>
  <c r="DK526"/>
  <c r="CP548"/>
  <c r="CV550"/>
  <c r="CP493"/>
  <c r="CU477"/>
  <c r="CS505"/>
  <c r="DK536"/>
  <c r="CR449"/>
  <c r="CU554"/>
  <c r="CS471"/>
  <c r="CO548"/>
  <c r="CS530"/>
  <c r="CU471"/>
  <c r="CV469"/>
  <c r="CP438"/>
  <c r="CQ457"/>
  <c r="CU515"/>
  <c r="CU479"/>
  <c r="CS468"/>
  <c r="CU426"/>
  <c r="CR455"/>
  <c r="CN543"/>
  <c r="CR473"/>
  <c r="CP425"/>
  <c r="CP453"/>
  <c r="CN546"/>
  <c r="CV551"/>
  <c r="CQ470"/>
  <c r="CQ528"/>
  <c r="CN541"/>
  <c r="CQ548"/>
  <c r="CS546"/>
  <c r="CS509"/>
  <c r="CS520"/>
  <c r="CV494"/>
  <c r="CR519"/>
  <c r="CR547"/>
  <c r="CO547"/>
  <c r="CV512"/>
  <c r="CP552"/>
  <c r="CS459"/>
  <c r="CV502"/>
  <c r="CS453"/>
  <c r="CU461"/>
  <c r="CP423"/>
  <c r="CN544"/>
  <c r="CV535"/>
  <c r="CP457"/>
  <c r="CP426"/>
  <c r="CP555"/>
  <c r="CU557"/>
  <c r="CR507"/>
  <c r="CP537"/>
  <c r="CQ506"/>
  <c r="CU511"/>
  <c r="CV493"/>
  <c r="DK529"/>
  <c r="CR503"/>
  <c r="CP498"/>
  <c r="CR484"/>
  <c r="CU544"/>
  <c r="CR534"/>
  <c r="CQ459"/>
  <c r="CS440"/>
  <c r="CO557"/>
  <c r="CV496"/>
  <c r="CV449"/>
  <c r="CQ522"/>
  <c r="CP489"/>
  <c r="CP551"/>
  <c r="CU501"/>
  <c r="CP479"/>
  <c r="CR460"/>
  <c r="CU444"/>
  <c r="CN534"/>
  <c r="CV538"/>
  <c r="CP436"/>
  <c r="CV513"/>
  <c r="CQ487"/>
  <c r="CV441"/>
  <c r="CV553"/>
  <c r="CU464"/>
  <c r="CR529"/>
  <c r="DK552"/>
  <c r="CU502"/>
  <c r="CQ442"/>
  <c r="CU512"/>
  <c r="CU467"/>
  <c r="CR448"/>
  <c r="CR542"/>
  <c r="CS467"/>
  <c r="CV497"/>
  <c r="CP507"/>
  <c r="CP456"/>
  <c r="CO528"/>
  <c r="CN549"/>
  <c r="CV471"/>
  <c r="CS495"/>
  <c r="DH349"/>
  <c r="CV466"/>
  <c r="CP530"/>
  <c r="CU491"/>
  <c r="CU473"/>
  <c r="CU484"/>
  <c r="CP422"/>
  <c r="CQ535"/>
  <c r="CQ461"/>
  <c r="CQ537"/>
  <c r="CP455"/>
  <c r="CS476"/>
  <c r="CP445"/>
  <c r="CQ544"/>
  <c r="DG526"/>
  <c r="CS513"/>
  <c r="CR513"/>
  <c r="CV534"/>
  <c r="CQ534"/>
  <c r="CQ520"/>
  <c r="CS535"/>
  <c r="CR481"/>
  <c r="CR445"/>
  <c r="CS425"/>
  <c r="CR548"/>
  <c r="CU509"/>
  <c r="CQ484"/>
  <c r="CP444"/>
  <c r="CS441"/>
  <c r="CV528"/>
  <c r="CU507"/>
  <c r="CR438"/>
  <c r="CR556"/>
  <c r="CN536"/>
  <c r="CS545"/>
  <c r="CU435"/>
  <c r="CV547"/>
  <c r="CO532"/>
  <c r="CP482"/>
  <c r="CU429"/>
  <c r="CV554"/>
  <c r="CQ474"/>
  <c r="CS423"/>
  <c r="CQ527"/>
  <c r="CP448"/>
  <c r="CP462"/>
  <c r="CP546"/>
  <c r="CV456"/>
  <c r="CR499"/>
  <c r="CO537"/>
  <c r="CN532"/>
  <c r="CS432"/>
  <c r="CV492"/>
  <c r="CU480"/>
  <c r="CV450"/>
  <c r="CQ556"/>
  <c r="CP452"/>
  <c r="CS451"/>
  <c r="CU548"/>
  <c r="CP485"/>
  <c r="CS543"/>
  <c r="CQ493"/>
  <c r="CP447"/>
  <c r="CP484"/>
  <c r="CS486"/>
  <c r="CR472"/>
  <c r="CR433"/>
  <c r="CQ449"/>
  <c r="CP437"/>
  <c r="CQ532"/>
  <c r="CP495"/>
  <c r="CO554"/>
  <c r="CQ551"/>
  <c r="CQ469"/>
  <c r="CQ547"/>
  <c r="CP527"/>
  <c r="CQ458"/>
  <c r="CV507"/>
  <c r="CQ436"/>
  <c r="CP511"/>
  <c r="CV425"/>
  <c r="CP536"/>
  <c r="CV439"/>
  <c r="CS469"/>
  <c r="CV531"/>
  <c r="CS460"/>
  <c r="CR422"/>
  <c r="CQ471"/>
  <c r="CN552"/>
  <c r="CR461"/>
  <c r="CO553"/>
  <c r="CS507"/>
  <c r="CV490"/>
  <c r="CS533"/>
  <c r="CQ440"/>
  <c r="CV537"/>
  <c r="CP512"/>
  <c r="CS472"/>
  <c r="CV486"/>
  <c r="CS554"/>
  <c r="CQ524"/>
  <c r="CN559"/>
  <c r="CV517"/>
  <c r="CQ545"/>
  <c r="CU422"/>
  <c r="CQ435"/>
  <c r="CQ552"/>
  <c r="CR453"/>
  <c r="CR458"/>
  <c r="CU517"/>
  <c r="CU493"/>
  <c r="CP481"/>
  <c r="CP531"/>
  <c r="CP467"/>
  <c r="DK542"/>
  <c r="CO529"/>
  <c r="CR508"/>
  <c r="CS435"/>
  <c r="CV426"/>
  <c r="CV429"/>
  <c r="DN146"/>
  <c r="CT434"/>
  <c r="CT515"/>
  <c r="CZ527"/>
  <c r="CZ485"/>
  <c r="CT445"/>
  <c r="CT426"/>
  <c r="CZ504"/>
  <c r="DN147"/>
  <c r="CT473"/>
  <c r="CT544"/>
  <c r="CT508"/>
  <c r="CT506"/>
  <c r="CT474"/>
  <c r="CT559"/>
  <c r="CT553"/>
  <c r="CT438"/>
  <c r="CT449"/>
  <c r="CZ532"/>
  <c r="CT481"/>
  <c r="CT441"/>
  <c r="CT456"/>
  <c r="CT500"/>
  <c r="CZ483"/>
  <c r="CZ526"/>
  <c r="CT552"/>
  <c r="CT538"/>
  <c r="CZ544"/>
  <c r="CU525"/>
  <c r="CT436"/>
  <c r="CT433"/>
  <c r="CT526"/>
  <c r="CT478"/>
  <c r="CT472"/>
  <c r="CT529"/>
  <c r="CT491"/>
  <c r="CT533"/>
  <c r="CT442"/>
  <c r="CZ498"/>
  <c r="CT425"/>
  <c r="CT546"/>
  <c r="CZ541"/>
  <c r="CT423"/>
  <c r="CT476"/>
  <c r="CT555"/>
  <c r="CZ519"/>
  <c r="CT427"/>
  <c r="CT516"/>
  <c r="CT510"/>
  <c r="CT539"/>
  <c r="CT547"/>
  <c r="CT487"/>
  <c r="CT514"/>
  <c r="CT504"/>
  <c r="CT523"/>
  <c r="CT520"/>
  <c r="CU4"/>
  <c r="CT537"/>
  <c r="CZ540"/>
  <c r="CT518"/>
  <c r="CT512"/>
  <c r="CZ538"/>
  <c r="CT488"/>
  <c r="CT463"/>
  <c r="CT545"/>
  <c r="CT439"/>
  <c r="CT536"/>
  <c r="CT466"/>
  <c r="CT532"/>
  <c r="CT458"/>
  <c r="CT452"/>
  <c r="CT470"/>
  <c r="CT440"/>
  <c r="CZ500"/>
  <c r="CT511"/>
  <c r="CS525"/>
  <c r="CT447"/>
  <c r="CT450"/>
  <c r="CT498"/>
  <c r="CT437"/>
  <c r="CT502"/>
  <c r="CT422"/>
  <c r="CT524"/>
  <c r="CT527"/>
  <c r="CT548"/>
  <c r="CT435"/>
  <c r="CT482"/>
  <c r="CZ534"/>
  <c r="CO525"/>
  <c r="CT489"/>
  <c r="CT464"/>
  <c r="CT503"/>
  <c r="CT471"/>
  <c r="CZ497"/>
  <c r="CT486"/>
  <c r="CT530"/>
  <c r="CT517"/>
  <c r="CT484"/>
  <c r="CT496"/>
  <c r="CZ528"/>
  <c r="CT542"/>
  <c r="CT493"/>
  <c r="CT432"/>
  <c r="CR525"/>
  <c r="CZ546"/>
  <c r="CQ525"/>
  <c r="CT557"/>
  <c r="CT531"/>
  <c r="CZ502"/>
  <c r="CZ492"/>
  <c r="CT495"/>
  <c r="CT501"/>
  <c r="CT461"/>
  <c r="CT509"/>
  <c r="CT551"/>
  <c r="CT522"/>
  <c r="CT451"/>
  <c r="CZ539"/>
  <c r="CZ545"/>
  <c r="CT428"/>
  <c r="CZ548"/>
  <c r="CT554"/>
  <c r="CZ520"/>
  <c r="CT469"/>
  <c r="CT444"/>
  <c r="CP525"/>
  <c r="CT549"/>
  <c r="CT492"/>
  <c r="CT429"/>
  <c r="CZ536"/>
  <c r="CT550"/>
  <c r="CT446"/>
  <c r="CT462"/>
  <c r="CT454"/>
  <c r="CT467"/>
  <c r="CZ542"/>
  <c r="CT448"/>
  <c r="CT519"/>
  <c r="CT541"/>
  <c r="CT480"/>
  <c r="CT453"/>
  <c r="CZ510"/>
  <c r="CT505"/>
  <c r="CT494"/>
  <c r="CT479"/>
  <c r="CT443"/>
  <c r="CZ530"/>
  <c r="CT465"/>
  <c r="CT431"/>
  <c r="CT455"/>
  <c r="CT534"/>
  <c r="CT430"/>
  <c r="CT459"/>
  <c r="CZ511"/>
  <c r="CT507"/>
  <c r="CZ529"/>
  <c r="CT556"/>
  <c r="CT497"/>
  <c r="CT485"/>
  <c r="CT540"/>
  <c r="CT528"/>
  <c r="CT424"/>
  <c r="CT535"/>
  <c r="CT558"/>
  <c r="CT490"/>
  <c r="CT475"/>
  <c r="CT457"/>
  <c r="CT499"/>
  <c r="CT460"/>
  <c r="CT521"/>
  <c r="CT483"/>
  <c r="CT468"/>
  <c r="CT513"/>
  <c r="CT543"/>
  <c r="CT477"/>
  <c r="FF514" i="12" l="1"/>
  <c r="FG514" s="1"/>
  <c r="FF548"/>
  <c r="FG548" s="1"/>
  <c r="FF538"/>
  <c r="FG538" s="1"/>
  <c r="FF515"/>
  <c r="FG515" s="1"/>
  <c r="FF530"/>
  <c r="FG530" s="1"/>
  <c r="FF543"/>
  <c r="FG543" s="1"/>
  <c r="FF532"/>
  <c r="FG532" s="1"/>
  <c r="FF544"/>
  <c r="FG544" s="1"/>
  <c r="FF534"/>
  <c r="FG534" s="1"/>
  <c r="FF546"/>
  <c r="FG546" s="1"/>
  <c r="N7" i="10"/>
  <c r="N19" s="1"/>
  <c r="O7"/>
  <c r="O19" s="1"/>
  <c r="FF536" i="12"/>
  <c r="FG536" s="1"/>
  <c r="FF540"/>
  <c r="FG540" s="1"/>
  <c r="FF552"/>
  <c r="FG552" s="1"/>
  <c r="FF550"/>
  <c r="FG550" s="1"/>
  <c r="M7" i="10"/>
  <c r="M19" s="1"/>
  <c r="S7"/>
  <c r="S19" s="1"/>
  <c r="FF533" i="12"/>
  <c r="FG533" s="1"/>
  <c r="FF545"/>
  <c r="FG545" s="1"/>
  <c r="FF549"/>
  <c r="FG549" s="1"/>
  <c r="FF531"/>
  <c r="FG531" s="1"/>
  <c r="FF542"/>
  <c r="FG542" s="1"/>
  <c r="Q7" i="10"/>
  <c r="Q19" s="1"/>
  <c r="P7"/>
  <c r="P19" s="1"/>
  <c r="DJ349" i="1"/>
  <c r="DU546" i="12"/>
  <c r="DW546" s="1"/>
  <c r="DZ546" s="1"/>
  <c r="AT16"/>
  <c r="AT8"/>
  <c r="CV8"/>
  <c r="CT8"/>
  <c r="CV19"/>
  <c r="CT19"/>
  <c r="DV21"/>
  <c r="DT21"/>
  <c r="CV24"/>
  <c r="CT24"/>
  <c r="EV30"/>
  <c r="ET30"/>
  <c r="DV46"/>
  <c r="DT46"/>
  <c r="DV42"/>
  <c r="DT42"/>
  <c r="DV59"/>
  <c r="DT59"/>
  <c r="DV61"/>
  <c r="DT61"/>
  <c r="DV9"/>
  <c r="DT9"/>
  <c r="EV10"/>
  <c r="ET10"/>
  <c r="CV14"/>
  <c r="CT14"/>
  <c r="CV17"/>
  <c r="CT17"/>
  <c r="EV18"/>
  <c r="ET18"/>
  <c r="DV19"/>
  <c r="DT19"/>
  <c r="DV20"/>
  <c r="DT20"/>
  <c r="CV23"/>
  <c r="CT23"/>
  <c r="CV31"/>
  <c r="CT31"/>
  <c r="EV26"/>
  <c r="ET26"/>
  <c r="CV33"/>
  <c r="CT33"/>
  <c r="DV34"/>
  <c r="DT34"/>
  <c r="EV35"/>
  <c r="ET35"/>
  <c r="DV26"/>
  <c r="DT26"/>
  <c r="EV46"/>
  <c r="ET46"/>
  <c r="DV25"/>
  <c r="DT25"/>
  <c r="CV43"/>
  <c r="CT43"/>
  <c r="CV46"/>
  <c r="CT46"/>
  <c r="CV39"/>
  <c r="CT39"/>
  <c r="EV42"/>
  <c r="ET42"/>
  <c r="DV52"/>
  <c r="DT52"/>
  <c r="DV57"/>
  <c r="DT57"/>
  <c r="DV58"/>
  <c r="DT58"/>
  <c r="EV67"/>
  <c r="ET67"/>
  <c r="CV42"/>
  <c r="CT42"/>
  <c r="EV53"/>
  <c r="ET53"/>
  <c r="CV60"/>
  <c r="CT60"/>
  <c r="DV53"/>
  <c r="DT53"/>
  <c r="CV62"/>
  <c r="CT62"/>
  <c r="DV66"/>
  <c r="DT66"/>
  <c r="CV87"/>
  <c r="CT87"/>
  <c r="CV77"/>
  <c r="CT77"/>
  <c r="CV81"/>
  <c r="CT81"/>
  <c r="EV87"/>
  <c r="ET87"/>
  <c r="CV54"/>
  <c r="CT54"/>
  <c r="DV62"/>
  <c r="DT62"/>
  <c r="DV69"/>
  <c r="DT69"/>
  <c r="CV75"/>
  <c r="CT75"/>
  <c r="CV79"/>
  <c r="CT79"/>
  <c r="CV88"/>
  <c r="CT88"/>
  <c r="DV95"/>
  <c r="DT95"/>
  <c r="DV96"/>
  <c r="DT96"/>
  <c r="EV80"/>
  <c r="ET80"/>
  <c r="CV85"/>
  <c r="CT85"/>
  <c r="EV91"/>
  <c r="ET91"/>
  <c r="CV98"/>
  <c r="CT98"/>
  <c r="EV99"/>
  <c r="ET99"/>
  <c r="DV91"/>
  <c r="DT91"/>
  <c r="DV92"/>
  <c r="DT92"/>
  <c r="CV110"/>
  <c r="CT110"/>
  <c r="DV113"/>
  <c r="DT113"/>
  <c r="DV118"/>
  <c r="DT118"/>
  <c r="CV119"/>
  <c r="CT119"/>
  <c r="DV128"/>
  <c r="DT128"/>
  <c r="CV73"/>
  <c r="CT73"/>
  <c r="CV102"/>
  <c r="CT102"/>
  <c r="EV109"/>
  <c r="ET109"/>
  <c r="DV137"/>
  <c r="DT137"/>
  <c r="EV82"/>
  <c r="ET82"/>
  <c r="EV113"/>
  <c r="ET113"/>
  <c r="DV125"/>
  <c r="DT125"/>
  <c r="EV131"/>
  <c r="ET131"/>
  <c r="DV89"/>
  <c r="DT89"/>
  <c r="CV106"/>
  <c r="CT106"/>
  <c r="CV122"/>
  <c r="CT122"/>
  <c r="EV123"/>
  <c r="ET123"/>
  <c r="DV126"/>
  <c r="DT126"/>
  <c r="EV139"/>
  <c r="ET139"/>
  <c r="DV142"/>
  <c r="DT142"/>
  <c r="DV85"/>
  <c r="DT85"/>
  <c r="CV105"/>
  <c r="CT105"/>
  <c r="DV132"/>
  <c r="DT132"/>
  <c r="DV140"/>
  <c r="DT140"/>
  <c r="CV157"/>
  <c r="CT157"/>
  <c r="CV145"/>
  <c r="CT145"/>
  <c r="CV153"/>
  <c r="CT153"/>
  <c r="DV155"/>
  <c r="DT155"/>
  <c r="EV146"/>
  <c r="ET146"/>
  <c r="EV154"/>
  <c r="ET154"/>
  <c r="EV60"/>
  <c r="ET60"/>
  <c r="EV77"/>
  <c r="ET77"/>
  <c r="DV51"/>
  <c r="DT51"/>
  <c r="EV64"/>
  <c r="ET64"/>
  <c r="DV78"/>
  <c r="DT78"/>
  <c r="DV47"/>
  <c r="DT47"/>
  <c r="CV82"/>
  <c r="CT82"/>
  <c r="EV85"/>
  <c r="ET85"/>
  <c r="CV117"/>
  <c r="CT117"/>
  <c r="EV132"/>
  <c r="ET132"/>
  <c r="CV150"/>
  <c r="CT150"/>
  <c r="CV131"/>
  <c r="CT131"/>
  <c r="CV158"/>
  <c r="CT158"/>
  <c r="DV33"/>
  <c r="DT33"/>
  <c r="EV96"/>
  <c r="ET96"/>
  <c r="CV127"/>
  <c r="CT127"/>
  <c r="CV135"/>
  <c r="CT135"/>
  <c r="EV140"/>
  <c r="ET140"/>
  <c r="EV145"/>
  <c r="ET145"/>
  <c r="EV157"/>
  <c r="ET157"/>
  <c r="CV93"/>
  <c r="CT93"/>
  <c r="DV150"/>
  <c r="DT150"/>
  <c r="DV158"/>
  <c r="DT158"/>
  <c r="EV130"/>
  <c r="ET130"/>
  <c r="EV124"/>
  <c r="ET124"/>
  <c r="DV139"/>
  <c r="DT139"/>
  <c r="EV54"/>
  <c r="ET54"/>
  <c r="EV120"/>
  <c r="ET120"/>
  <c r="CV74"/>
  <c r="CT74"/>
  <c r="DV133"/>
  <c r="DT133"/>
  <c r="EV116"/>
  <c r="ET116"/>
  <c r="EV163"/>
  <c r="ET163"/>
  <c r="DV168"/>
  <c r="DT168"/>
  <c r="DV166"/>
  <c r="DT166"/>
  <c r="EV170"/>
  <c r="ET170"/>
  <c r="DV173"/>
  <c r="DT173"/>
  <c r="CV166"/>
  <c r="CT166"/>
  <c r="CV178"/>
  <c r="CT178"/>
  <c r="DV189"/>
  <c r="DT189"/>
  <c r="DV190"/>
  <c r="DT190"/>
  <c r="DV191"/>
  <c r="DT191"/>
  <c r="EV195"/>
  <c r="ET195"/>
  <c r="CV198"/>
  <c r="CT198"/>
  <c r="DV209"/>
  <c r="DT209"/>
  <c r="DV210"/>
  <c r="DT210"/>
  <c r="CV218"/>
  <c r="CT218"/>
  <c r="ET219"/>
  <c r="EV219"/>
  <c r="DV206"/>
  <c r="DT206"/>
  <c r="DV219"/>
  <c r="DT219"/>
  <c r="DV220"/>
  <c r="DT220"/>
  <c r="DV205"/>
  <c r="DT205"/>
  <c r="CV214"/>
  <c r="CT214"/>
  <c r="ET215"/>
  <c r="EV215"/>
  <c r="DV233"/>
  <c r="DT233"/>
  <c r="DV223"/>
  <c r="DT223"/>
  <c r="CV232"/>
  <c r="CT232"/>
  <c r="DV246"/>
  <c r="DT246"/>
  <c r="DV247"/>
  <c r="DT247"/>
  <c r="DV227"/>
  <c r="DT227"/>
  <c r="CV234"/>
  <c r="CT234"/>
  <c r="CV236"/>
  <c r="CT236"/>
  <c r="ET242"/>
  <c r="EV242"/>
  <c r="EV194"/>
  <c r="ET194"/>
  <c r="DV238"/>
  <c r="DT238"/>
  <c r="DV242"/>
  <c r="DT242"/>
  <c r="DV243"/>
  <c r="DT243"/>
  <c r="CV238"/>
  <c r="CT238"/>
  <c r="DV278"/>
  <c r="DT278"/>
  <c r="DV286"/>
  <c r="DT286"/>
  <c r="CV292"/>
  <c r="CT292"/>
  <c r="DV277"/>
  <c r="DT277"/>
  <c r="DV235"/>
  <c r="DT235"/>
  <c r="DV240"/>
  <c r="DT240"/>
  <c r="ET246"/>
  <c r="EV246"/>
  <c r="ET259"/>
  <c r="EV259"/>
  <c r="ET271"/>
  <c r="EV271"/>
  <c r="CV284"/>
  <c r="CT284"/>
  <c r="ET287"/>
  <c r="EV287"/>
  <c r="CV290"/>
  <c r="CT290"/>
  <c r="ET293"/>
  <c r="EV293"/>
  <c r="DV295"/>
  <c r="DT295"/>
  <c r="ET302"/>
  <c r="EV302"/>
  <c r="CV311"/>
  <c r="CT311"/>
  <c r="DV270"/>
  <c r="DT270"/>
  <c r="DV301"/>
  <c r="DT301"/>
  <c r="ET308"/>
  <c r="EV308"/>
  <c r="CV317"/>
  <c r="CT317"/>
  <c r="CV253"/>
  <c r="CT253"/>
  <c r="DV299"/>
  <c r="DT299"/>
  <c r="CV300"/>
  <c r="CT300"/>
  <c r="ET307"/>
  <c r="EV307"/>
  <c r="CV315"/>
  <c r="CT315"/>
  <c r="ET322"/>
  <c r="EV322"/>
  <c r="CV297"/>
  <c r="CT297"/>
  <c r="ET304"/>
  <c r="EV304"/>
  <c r="DV313"/>
  <c r="DT313"/>
  <c r="DV342"/>
  <c r="DT342"/>
  <c r="CV352"/>
  <c r="CT352"/>
  <c r="ET353"/>
  <c r="EV353"/>
  <c r="CV257"/>
  <c r="CT257"/>
  <c r="ET331"/>
  <c r="EV331"/>
  <c r="CV340"/>
  <c r="CT340"/>
  <c r="ET295"/>
  <c r="EV295"/>
  <c r="CV313"/>
  <c r="CT313"/>
  <c r="ET320"/>
  <c r="EV320"/>
  <c r="ET330"/>
  <c r="EV330"/>
  <c r="CV338"/>
  <c r="CT338"/>
  <c r="ET345"/>
  <c r="EV345"/>
  <c r="DV350"/>
  <c r="DT350"/>
  <c r="ET357"/>
  <c r="EV357"/>
  <c r="DV362"/>
  <c r="DT362"/>
  <c r="CV363"/>
  <c r="CT363"/>
  <c r="CV326"/>
  <c r="CT326"/>
  <c r="ET365"/>
  <c r="EV365"/>
  <c r="DV374"/>
  <c r="DT374"/>
  <c r="CV375"/>
  <c r="CT375"/>
  <c r="ET382"/>
  <c r="EV382"/>
  <c r="CV390"/>
  <c r="CT390"/>
  <c r="ET397"/>
  <c r="EV397"/>
  <c r="DV406"/>
  <c r="DT406"/>
  <c r="CV407"/>
  <c r="CT407"/>
  <c r="ET414"/>
  <c r="EV414"/>
  <c r="CV422"/>
  <c r="CT422"/>
  <c r="DV427"/>
  <c r="DT427"/>
  <c r="DV429"/>
  <c r="DT429"/>
  <c r="DV431"/>
  <c r="DT431"/>
  <c r="DV433"/>
  <c r="DT433"/>
  <c r="DV434"/>
  <c r="DT434"/>
  <c r="DV400"/>
  <c r="DT400"/>
  <c r="ET415"/>
  <c r="EV415"/>
  <c r="CV305"/>
  <c r="CT305"/>
  <c r="CV335"/>
  <c r="CT335"/>
  <c r="ET342"/>
  <c r="EV342"/>
  <c r="ET371"/>
  <c r="EV371"/>
  <c r="DV380"/>
  <c r="DT380"/>
  <c r="CV388"/>
  <c r="CT388"/>
  <c r="DV396"/>
  <c r="DT396"/>
  <c r="ET403"/>
  <c r="EV403"/>
  <c r="CV412"/>
  <c r="CT412"/>
  <c r="EV441"/>
  <c r="ET441"/>
  <c r="ET355"/>
  <c r="EV355"/>
  <c r="CV392"/>
  <c r="CT392"/>
  <c r="EV425"/>
  <c r="ET425"/>
  <c r="DV428"/>
  <c r="DT428"/>
  <c r="EV433"/>
  <c r="ET433"/>
  <c r="ET312"/>
  <c r="EV312"/>
  <c r="DV370"/>
  <c r="DT370"/>
  <c r="CV371"/>
  <c r="CT371"/>
  <c r="ET378"/>
  <c r="EV378"/>
  <c r="CV386"/>
  <c r="CT386"/>
  <c r="ET393"/>
  <c r="EV393"/>
  <c r="DV402"/>
  <c r="DT402"/>
  <c r="CV403"/>
  <c r="CT403"/>
  <c r="ET410"/>
  <c r="EV410"/>
  <c r="CV418"/>
  <c r="CT418"/>
  <c r="DV437"/>
  <c r="DT437"/>
  <c r="DV438"/>
  <c r="DT438"/>
  <c r="CV355"/>
  <c r="CT355"/>
  <c r="CV426"/>
  <c r="CT426"/>
  <c r="CV430"/>
  <c r="CT430"/>
  <c r="CV436"/>
  <c r="CT436"/>
  <c r="CV440"/>
  <c r="CT440"/>
  <c r="DT446"/>
  <c r="DV446"/>
  <c r="CV444"/>
  <c r="CT444"/>
  <c r="CT448"/>
  <c r="CV448"/>
  <c r="CV442"/>
  <c r="CT442"/>
  <c r="CT446"/>
  <c r="CV446"/>
  <c r="CT450"/>
  <c r="CV450"/>
  <c r="ET451"/>
  <c r="EV451"/>
  <c r="CV9"/>
  <c r="CT9"/>
  <c r="EV12"/>
  <c r="ET12"/>
  <c r="CV11"/>
  <c r="CT11"/>
  <c r="EV59"/>
  <c r="ET59"/>
  <c r="EV61"/>
  <c r="ET61"/>
  <c r="EV72"/>
  <c r="ET72"/>
  <c r="DV81"/>
  <c r="DT81"/>
  <c r="EV48"/>
  <c r="ET48"/>
  <c r="EV78"/>
  <c r="ET78"/>
  <c r="DV97"/>
  <c r="DT97"/>
  <c r="EV14"/>
  <c r="ET14"/>
  <c r="CV15"/>
  <c r="CT15"/>
  <c r="DV11"/>
  <c r="DT11"/>
  <c r="EV17"/>
  <c r="ET17"/>
  <c r="CV18"/>
  <c r="CT18"/>
  <c r="DV18"/>
  <c r="DT18"/>
  <c r="EV24"/>
  <c r="ET24"/>
  <c r="CV26"/>
  <c r="CT26"/>
  <c r="CV29"/>
  <c r="CT29"/>
  <c r="DV31"/>
  <c r="DT31"/>
  <c r="DV22"/>
  <c r="DT22"/>
  <c r="DV27"/>
  <c r="DT27"/>
  <c r="DV32"/>
  <c r="DT32"/>
  <c r="EV25"/>
  <c r="ET25"/>
  <c r="EV33"/>
  <c r="ET33"/>
  <c r="CV28"/>
  <c r="CT28"/>
  <c r="CV34"/>
  <c r="CT34"/>
  <c r="EV36"/>
  <c r="ET36"/>
  <c r="EV50"/>
  <c r="ET50"/>
  <c r="CV50"/>
  <c r="CT50"/>
  <c r="EV38"/>
  <c r="ET38"/>
  <c r="CV49"/>
  <c r="CT49"/>
  <c r="EV57"/>
  <c r="ET57"/>
  <c r="CV64"/>
  <c r="CT64"/>
  <c r="EV37"/>
  <c r="ET37"/>
  <c r="DV48"/>
  <c r="DT48"/>
  <c r="EV23"/>
  <c r="ET23"/>
  <c r="DV55"/>
  <c r="DT55"/>
  <c r="DV56"/>
  <c r="DT56"/>
  <c r="CV68"/>
  <c r="CT68"/>
  <c r="EV69"/>
  <c r="ET69"/>
  <c r="EV76"/>
  <c r="ET76"/>
  <c r="CV83"/>
  <c r="CT83"/>
  <c r="DV93"/>
  <c r="DT93"/>
  <c r="DV94"/>
  <c r="DT94"/>
  <c r="EV103"/>
  <c r="ET103"/>
  <c r="EV63"/>
  <c r="ET63"/>
  <c r="DV75"/>
  <c r="DT75"/>
  <c r="DV99"/>
  <c r="DT99"/>
  <c r="DV100"/>
  <c r="DT100"/>
  <c r="CV103"/>
  <c r="CT103"/>
  <c r="CV90"/>
  <c r="CT90"/>
  <c r="CV104"/>
  <c r="CT104"/>
  <c r="EV107"/>
  <c r="ET107"/>
  <c r="EV118"/>
  <c r="ET118"/>
  <c r="CV123"/>
  <c r="CT123"/>
  <c r="CV101"/>
  <c r="CT101"/>
  <c r="DV107"/>
  <c r="DT107"/>
  <c r="DV112"/>
  <c r="DT112"/>
  <c r="CV113"/>
  <c r="CT113"/>
  <c r="EV117"/>
  <c r="ET117"/>
  <c r="DV135"/>
  <c r="DT135"/>
  <c r="DV15"/>
  <c r="DT15"/>
  <c r="CV120"/>
  <c r="CT120"/>
  <c r="CV134"/>
  <c r="CT134"/>
  <c r="CV136"/>
  <c r="CT136"/>
  <c r="CV114"/>
  <c r="CT114"/>
  <c r="EV119"/>
  <c r="ET119"/>
  <c r="DV124"/>
  <c r="DT124"/>
  <c r="CV130"/>
  <c r="CT130"/>
  <c r="EV133"/>
  <c r="ET133"/>
  <c r="CV143"/>
  <c r="CT143"/>
  <c r="DV111"/>
  <c r="DT111"/>
  <c r="DV136"/>
  <c r="DT136"/>
  <c r="CV147"/>
  <c r="CT147"/>
  <c r="EV144"/>
  <c r="ET144"/>
  <c r="EV152"/>
  <c r="ET152"/>
  <c r="CV155"/>
  <c r="CT155"/>
  <c r="EV158"/>
  <c r="ET158"/>
  <c r="CV159"/>
  <c r="CT159"/>
  <c r="CV151"/>
  <c r="CT151"/>
  <c r="EV11"/>
  <c r="ET11"/>
  <c r="EV73"/>
  <c r="ET73"/>
  <c r="EV79"/>
  <c r="ET79"/>
  <c r="DV12"/>
  <c r="DT12"/>
  <c r="EV47"/>
  <c r="ET47"/>
  <c r="EV62"/>
  <c r="ET62"/>
  <c r="DV30"/>
  <c r="DT30"/>
  <c r="DV45"/>
  <c r="DT45"/>
  <c r="DV127"/>
  <c r="DT127"/>
  <c r="EV142"/>
  <c r="ET142"/>
  <c r="CV154"/>
  <c r="CT154"/>
  <c r="EV51"/>
  <c r="ET51"/>
  <c r="EV56"/>
  <c r="ET56"/>
  <c r="EV68"/>
  <c r="ET68"/>
  <c r="DV76"/>
  <c r="DT76"/>
  <c r="DV146"/>
  <c r="DT146"/>
  <c r="DV82"/>
  <c r="DT82"/>
  <c r="DV28"/>
  <c r="DT28"/>
  <c r="DV43"/>
  <c r="DT43"/>
  <c r="CV141"/>
  <c r="CT141"/>
  <c r="EV151"/>
  <c r="ET151"/>
  <c r="EV159"/>
  <c r="ET159"/>
  <c r="CV148"/>
  <c r="CT148"/>
  <c r="DV14"/>
  <c r="DT14"/>
  <c r="EV66"/>
  <c r="ET66"/>
  <c r="DV156"/>
  <c r="DT156"/>
  <c r="EV75"/>
  <c r="ET75"/>
  <c r="CV152"/>
  <c r="CT152"/>
  <c r="EV100"/>
  <c r="ET100"/>
  <c r="EV165"/>
  <c r="ET165"/>
  <c r="EV161"/>
  <c r="ET161"/>
  <c r="DV164"/>
  <c r="DT164"/>
  <c r="CV165"/>
  <c r="CT165"/>
  <c r="DV162"/>
  <c r="DT162"/>
  <c r="CV163"/>
  <c r="CT163"/>
  <c r="CV167"/>
  <c r="CT167"/>
  <c r="CV169"/>
  <c r="CT169"/>
  <c r="EV171"/>
  <c r="ET171"/>
  <c r="DV177"/>
  <c r="DT177"/>
  <c r="DV181"/>
  <c r="DT181"/>
  <c r="EV175"/>
  <c r="ET175"/>
  <c r="EV179"/>
  <c r="ET179"/>
  <c r="DV187"/>
  <c r="DT187"/>
  <c r="DV188"/>
  <c r="DT188"/>
  <c r="EV183"/>
  <c r="ET183"/>
  <c r="CV194"/>
  <c r="CT194"/>
  <c r="EV199"/>
  <c r="ET199"/>
  <c r="DV186"/>
  <c r="DT186"/>
  <c r="EV191"/>
  <c r="ET191"/>
  <c r="CV192"/>
  <c r="CT192"/>
  <c r="DV197"/>
  <c r="DT197"/>
  <c r="EV198"/>
  <c r="ET198"/>
  <c r="CV200"/>
  <c r="CT200"/>
  <c r="EV196"/>
  <c r="ET196"/>
  <c r="EV193"/>
  <c r="ET193"/>
  <c r="EV200"/>
  <c r="ET200"/>
  <c r="CV212"/>
  <c r="CT212"/>
  <c r="ET213"/>
  <c r="EV213"/>
  <c r="CV195"/>
  <c r="CT195"/>
  <c r="DV202"/>
  <c r="DT202"/>
  <c r="CV204"/>
  <c r="CT204"/>
  <c r="DV208"/>
  <c r="DT208"/>
  <c r="CV224"/>
  <c r="CT224"/>
  <c r="ET225"/>
  <c r="EV225"/>
  <c r="CV231"/>
  <c r="CT231"/>
  <c r="DV193"/>
  <c r="DT193"/>
  <c r="ET209"/>
  <c r="EV209"/>
  <c r="DV236"/>
  <c r="DT236"/>
  <c r="DV204"/>
  <c r="DT204"/>
  <c r="DV216"/>
  <c r="DT216"/>
  <c r="ET221"/>
  <c r="EV221"/>
  <c r="CV228"/>
  <c r="CT228"/>
  <c r="ET229"/>
  <c r="EV229"/>
  <c r="DV237"/>
  <c r="DT237"/>
  <c r="DV239"/>
  <c r="DT239"/>
  <c r="CV251"/>
  <c r="CT251"/>
  <c r="CV249"/>
  <c r="CT249"/>
  <c r="CV248"/>
  <c r="CT248"/>
  <c r="CV256"/>
  <c r="CT256"/>
  <c r="ET269"/>
  <c r="EV269"/>
  <c r="CV276"/>
  <c r="CT276"/>
  <c r="DV280"/>
  <c r="DT280"/>
  <c r="ET291"/>
  <c r="EV291"/>
  <c r="DV244"/>
  <c r="DT244"/>
  <c r="DV254"/>
  <c r="DT254"/>
  <c r="DV260"/>
  <c r="DT260"/>
  <c r="CV264"/>
  <c r="CT264"/>
  <c r="DV268"/>
  <c r="DT268"/>
  <c r="CV272"/>
  <c r="CT272"/>
  <c r="ET239"/>
  <c r="EV239"/>
  <c r="ET267"/>
  <c r="EV267"/>
  <c r="DV274"/>
  <c r="DT274"/>
  <c r="CV275"/>
  <c r="CT275"/>
  <c r="CV282"/>
  <c r="CT282"/>
  <c r="ET283"/>
  <c r="EV283"/>
  <c r="DV288"/>
  <c r="DT288"/>
  <c r="DV252"/>
  <c r="DT252"/>
  <c r="DV258"/>
  <c r="DT258"/>
  <c r="CV266"/>
  <c r="CT266"/>
  <c r="DV303"/>
  <c r="DT303"/>
  <c r="ET310"/>
  <c r="EV310"/>
  <c r="CV319"/>
  <c r="CT319"/>
  <c r="ET227"/>
  <c r="EV227"/>
  <c r="DV309"/>
  <c r="DT309"/>
  <c r="ET316"/>
  <c r="EV316"/>
  <c r="DV266"/>
  <c r="DT266"/>
  <c r="ET299"/>
  <c r="EV299"/>
  <c r="CV307"/>
  <c r="CT307"/>
  <c r="ET314"/>
  <c r="EV314"/>
  <c r="DV323"/>
  <c r="DT323"/>
  <c r="CV324"/>
  <c r="CT324"/>
  <c r="DV262"/>
  <c r="DT262"/>
  <c r="CV304"/>
  <c r="CT304"/>
  <c r="ET311"/>
  <c r="EV311"/>
  <c r="CV334"/>
  <c r="CT334"/>
  <c r="CV346"/>
  <c r="CT346"/>
  <c r="ET347"/>
  <c r="EV347"/>
  <c r="DV354"/>
  <c r="DT354"/>
  <c r="CV270"/>
  <c r="CT270"/>
  <c r="ET296"/>
  <c r="EV296"/>
  <c r="DV305"/>
  <c r="DT305"/>
  <c r="DV332"/>
  <c r="DT332"/>
  <c r="ET339"/>
  <c r="EV339"/>
  <c r="CV320"/>
  <c r="CT320"/>
  <c r="CV330"/>
  <c r="CT330"/>
  <c r="ET337"/>
  <c r="EV337"/>
  <c r="DV348"/>
  <c r="DT348"/>
  <c r="ET362"/>
  <c r="EV362"/>
  <c r="ET354"/>
  <c r="EV354"/>
  <c r="DV366"/>
  <c r="DT366"/>
  <c r="CV367"/>
  <c r="CT367"/>
  <c r="ET374"/>
  <c r="EV374"/>
  <c r="CV382"/>
  <c r="CT382"/>
  <c r="ET389"/>
  <c r="EV389"/>
  <c r="DV398"/>
  <c r="DT398"/>
  <c r="CV399"/>
  <c r="CT399"/>
  <c r="ET406"/>
  <c r="EV406"/>
  <c r="CV414"/>
  <c r="CT414"/>
  <c r="ET421"/>
  <c r="EV421"/>
  <c r="DV425"/>
  <c r="DT425"/>
  <c r="DV439"/>
  <c r="DT439"/>
  <c r="CV368"/>
  <c r="CT368"/>
  <c r="DV392"/>
  <c r="DT392"/>
  <c r="ET399"/>
  <c r="EV399"/>
  <c r="EV427"/>
  <c r="ET427"/>
  <c r="EV431"/>
  <c r="ET431"/>
  <c r="DV440"/>
  <c r="DT440"/>
  <c r="CV360"/>
  <c r="CT360"/>
  <c r="DV372"/>
  <c r="DT372"/>
  <c r="CV373"/>
  <c r="CT373"/>
  <c r="ET380"/>
  <c r="EV380"/>
  <c r="ET387"/>
  <c r="EV387"/>
  <c r="DV404"/>
  <c r="DT404"/>
  <c r="ET411"/>
  <c r="EV411"/>
  <c r="CV420"/>
  <c r="CT420"/>
  <c r="DV368"/>
  <c r="DT368"/>
  <c r="ET383"/>
  <c r="EV383"/>
  <c r="DV435"/>
  <c r="DT435"/>
  <c r="ET276"/>
  <c r="EV276"/>
  <c r="CV312"/>
  <c r="CT312"/>
  <c r="CV364"/>
  <c r="CT364"/>
  <c r="ET370"/>
  <c r="EV370"/>
  <c r="CV378"/>
  <c r="CT378"/>
  <c r="ET385"/>
  <c r="EV385"/>
  <c r="DV394"/>
  <c r="DT394"/>
  <c r="CV395"/>
  <c r="CT395"/>
  <c r="ET402"/>
  <c r="EV402"/>
  <c r="CV410"/>
  <c r="CT410"/>
  <c r="ET417"/>
  <c r="EV417"/>
  <c r="EV185"/>
  <c r="ET185"/>
  <c r="DV376"/>
  <c r="DT376"/>
  <c r="DV384"/>
  <c r="DT384"/>
  <c r="CV424"/>
  <c r="CT424"/>
  <c r="DV442"/>
  <c r="DT442"/>
  <c r="EV442"/>
  <c r="ET442"/>
  <c r="ET446"/>
  <c r="EV446"/>
  <c r="EV445"/>
  <c r="ET445"/>
  <c r="CV12"/>
  <c r="CT12"/>
  <c r="EV20"/>
  <c r="ET20"/>
  <c r="EV34"/>
  <c r="ET34"/>
  <c r="CV36"/>
  <c r="CT36"/>
  <c r="CV58"/>
  <c r="CT58"/>
  <c r="EV65"/>
  <c r="ET65"/>
  <c r="DV54"/>
  <c r="DT54"/>
  <c r="DV74"/>
  <c r="DT74"/>
  <c r="DV77"/>
  <c r="DT77"/>
  <c r="EV86"/>
  <c r="ET86"/>
  <c r="DV71"/>
  <c r="DT71"/>
  <c r="EV74"/>
  <c r="ET74"/>
  <c r="DV88"/>
  <c r="DT88"/>
  <c r="CV96"/>
  <c r="CT96"/>
  <c r="EV97"/>
  <c r="ET97"/>
  <c r="DV73"/>
  <c r="DT73"/>
  <c r="EV84"/>
  <c r="ET84"/>
  <c r="DV98"/>
  <c r="DT98"/>
  <c r="CV92"/>
  <c r="CT92"/>
  <c r="DV110"/>
  <c r="DT110"/>
  <c r="CV111"/>
  <c r="CT111"/>
  <c r="CV118"/>
  <c r="CT118"/>
  <c r="CV128"/>
  <c r="CT128"/>
  <c r="DV86"/>
  <c r="DT86"/>
  <c r="EV112"/>
  <c r="ET112"/>
  <c r="DV115"/>
  <c r="DT115"/>
  <c r="EV121"/>
  <c r="ET121"/>
  <c r="CV108"/>
  <c r="CT108"/>
  <c r="CV116"/>
  <c r="CT116"/>
  <c r="CV132"/>
  <c r="CT132"/>
  <c r="CV140"/>
  <c r="CT140"/>
  <c r="DV90"/>
  <c r="DT90"/>
  <c r="DV101"/>
  <c r="DT101"/>
  <c r="DV106"/>
  <c r="DT106"/>
  <c r="CV107"/>
  <c r="CT107"/>
  <c r="EV111"/>
  <c r="ET111"/>
  <c r="DV117"/>
  <c r="DT117"/>
  <c r="DV121"/>
  <c r="DT121"/>
  <c r="DV122"/>
  <c r="DT122"/>
  <c r="CV126"/>
  <c r="CT126"/>
  <c r="EV129"/>
  <c r="ET129"/>
  <c r="CV142"/>
  <c r="CT142"/>
  <c r="EV143"/>
  <c r="ET143"/>
  <c r="EV95"/>
  <c r="ET95"/>
  <c r="DV108"/>
  <c r="DT108"/>
  <c r="DV134"/>
  <c r="DT134"/>
  <c r="CV138"/>
  <c r="CT138"/>
  <c r="CV149"/>
  <c r="CT149"/>
  <c r="DV157"/>
  <c r="DT157"/>
  <c r="DV17"/>
  <c r="DT17"/>
  <c r="EV45"/>
  <c r="ET45"/>
  <c r="EV19"/>
  <c r="ET19"/>
  <c r="DV49"/>
  <c r="DT49"/>
  <c r="EV70"/>
  <c r="ET70"/>
  <c r="DV37"/>
  <c r="DT37"/>
  <c r="CV65"/>
  <c r="CT65"/>
  <c r="EV83"/>
  <c r="ET83"/>
  <c r="EV128"/>
  <c r="ET128"/>
  <c r="DV131"/>
  <c r="DT131"/>
  <c r="EV81"/>
  <c r="ET81"/>
  <c r="CV84"/>
  <c r="CT84"/>
  <c r="EV108"/>
  <c r="ET108"/>
  <c r="EV126"/>
  <c r="ET126"/>
  <c r="CV137"/>
  <c r="CT137"/>
  <c r="EV147"/>
  <c r="ET147"/>
  <c r="CV22"/>
  <c r="CT22"/>
  <c r="CV146"/>
  <c r="CT146"/>
  <c r="DV35"/>
  <c r="DT35"/>
  <c r="DV84"/>
  <c r="DT84"/>
  <c r="EV92"/>
  <c r="ET92"/>
  <c r="CV133"/>
  <c r="CT133"/>
  <c r="EV138"/>
  <c r="ET138"/>
  <c r="EV155"/>
  <c r="ET155"/>
  <c r="CV89"/>
  <c r="CT89"/>
  <c r="EV122"/>
  <c r="ET122"/>
  <c r="EV153"/>
  <c r="ET153"/>
  <c r="EV40"/>
  <c r="ET40"/>
  <c r="EV98"/>
  <c r="ET98"/>
  <c r="CV129"/>
  <c r="CT129"/>
  <c r="CV144"/>
  <c r="CT144"/>
  <c r="CV109"/>
  <c r="CT109"/>
  <c r="CV99"/>
  <c r="CT99"/>
  <c r="DV102"/>
  <c r="DT102"/>
  <c r="EV164"/>
  <c r="ET164"/>
  <c r="EV162"/>
  <c r="ET162"/>
  <c r="EV168"/>
  <c r="ET168"/>
  <c r="EV166"/>
  <c r="ET166"/>
  <c r="DV169"/>
  <c r="DT169"/>
  <c r="CV170"/>
  <c r="CT170"/>
  <c r="DV167"/>
  <c r="DT167"/>
  <c r="CV171"/>
  <c r="CT171"/>
  <c r="DV170"/>
  <c r="DT170"/>
  <c r="CV176"/>
  <c r="CT176"/>
  <c r="CV180"/>
  <c r="CT180"/>
  <c r="CV182"/>
  <c r="CT182"/>
  <c r="CV172"/>
  <c r="CT172"/>
  <c r="DV176"/>
  <c r="DT176"/>
  <c r="DV185"/>
  <c r="DT185"/>
  <c r="CV190"/>
  <c r="CT190"/>
  <c r="DV180"/>
  <c r="DT180"/>
  <c r="DV200"/>
  <c r="DT200"/>
  <c r="DV195"/>
  <c r="DT195"/>
  <c r="CV197"/>
  <c r="CT197"/>
  <c r="CV210"/>
  <c r="CT210"/>
  <c r="ET211"/>
  <c r="EV211"/>
  <c r="DV217"/>
  <c r="DT217"/>
  <c r="DV218"/>
  <c r="DT218"/>
  <c r="CV186"/>
  <c r="CT186"/>
  <c r="CV206"/>
  <c r="CT206"/>
  <c r="CV220"/>
  <c r="CT220"/>
  <c r="DV194"/>
  <c r="DT194"/>
  <c r="EV207"/>
  <c r="ET207"/>
  <c r="DV213"/>
  <c r="DT213"/>
  <c r="DV214"/>
  <c r="DT214"/>
  <c r="DV201"/>
  <c r="DT201"/>
  <c r="ET233"/>
  <c r="EV233"/>
  <c r="CV203"/>
  <c r="CT203"/>
  <c r="CV215"/>
  <c r="CT215"/>
  <c r="CV222"/>
  <c r="CT222"/>
  <c r="ET223"/>
  <c r="EV223"/>
  <c r="CV230"/>
  <c r="CT230"/>
  <c r="CV233"/>
  <c r="CT233"/>
  <c r="CV247"/>
  <c r="CT247"/>
  <c r="ET248"/>
  <c r="EV248"/>
  <c r="CV226"/>
  <c r="CT226"/>
  <c r="ET231"/>
  <c r="EV231"/>
  <c r="ET235"/>
  <c r="EV235"/>
  <c r="ET254"/>
  <c r="EV254"/>
  <c r="ET217"/>
  <c r="EV217"/>
  <c r="CV243"/>
  <c r="CT243"/>
  <c r="ET244"/>
  <c r="EV244"/>
  <c r="ET252"/>
  <c r="EV252"/>
  <c r="CV241"/>
  <c r="CT241"/>
  <c r="ET265"/>
  <c r="EV265"/>
  <c r="CV278"/>
  <c r="CT278"/>
  <c r="CV286"/>
  <c r="CT286"/>
  <c r="ET289"/>
  <c r="EV289"/>
  <c r="DV292"/>
  <c r="DT292"/>
  <c r="CV240"/>
  <c r="CT240"/>
  <c r="DV231"/>
  <c r="DT231"/>
  <c r="DV241"/>
  <c r="DT241"/>
  <c r="ET250"/>
  <c r="EV250"/>
  <c r="ET263"/>
  <c r="EV263"/>
  <c r="ET274"/>
  <c r="EV274"/>
  <c r="ET281"/>
  <c r="EV281"/>
  <c r="DV284"/>
  <c r="DT284"/>
  <c r="DV290"/>
  <c r="DT290"/>
  <c r="ET256"/>
  <c r="EV256"/>
  <c r="CV295"/>
  <c r="CT295"/>
  <c r="DV311"/>
  <c r="DT311"/>
  <c r="ET318"/>
  <c r="EV318"/>
  <c r="CV262"/>
  <c r="CT262"/>
  <c r="CV301"/>
  <c r="CT301"/>
  <c r="DV317"/>
  <c r="DT317"/>
  <c r="ET324"/>
  <c r="EV324"/>
  <c r="CV299"/>
  <c r="CT299"/>
  <c r="ET306"/>
  <c r="EV306"/>
  <c r="DV315"/>
  <c r="DT315"/>
  <c r="CV316"/>
  <c r="CT316"/>
  <c r="ET323"/>
  <c r="EV323"/>
  <c r="DV326"/>
  <c r="DT326"/>
  <c r="ET333"/>
  <c r="EV333"/>
  <c r="CV342"/>
  <c r="CT342"/>
  <c r="DV352"/>
  <c r="DT352"/>
  <c r="CV296"/>
  <c r="CT296"/>
  <c r="ET303"/>
  <c r="EV303"/>
  <c r="CV321"/>
  <c r="CT321"/>
  <c r="DV340"/>
  <c r="DT340"/>
  <c r="ET363"/>
  <c r="EV363"/>
  <c r="DV325"/>
  <c r="DT325"/>
  <c r="ET329"/>
  <c r="EV329"/>
  <c r="DV338"/>
  <c r="DT338"/>
  <c r="CV339"/>
  <c r="CT339"/>
  <c r="CV350"/>
  <c r="CT350"/>
  <c r="ET351"/>
  <c r="EV351"/>
  <c r="CV362"/>
  <c r="CT362"/>
  <c r="ET319"/>
  <c r="EV319"/>
  <c r="CV336"/>
  <c r="CT336"/>
  <c r="ET343"/>
  <c r="EV343"/>
  <c r="DV358"/>
  <c r="DT358"/>
  <c r="DV364"/>
  <c r="DT364"/>
  <c r="ET366"/>
  <c r="EV366"/>
  <c r="CV374"/>
  <c r="CT374"/>
  <c r="ET381"/>
  <c r="EV381"/>
  <c r="DV390"/>
  <c r="DT390"/>
  <c r="CV391"/>
  <c r="CT391"/>
  <c r="ET398"/>
  <c r="EV398"/>
  <c r="CV406"/>
  <c r="CT406"/>
  <c r="ET413"/>
  <c r="EV413"/>
  <c r="DV422"/>
  <c r="DT422"/>
  <c r="CV423"/>
  <c r="CT423"/>
  <c r="CV434"/>
  <c r="CT434"/>
  <c r="CV384"/>
  <c r="CT384"/>
  <c r="CV408"/>
  <c r="CT408"/>
  <c r="DV416"/>
  <c r="DT416"/>
  <c r="CV365"/>
  <c r="CT365"/>
  <c r="ET372"/>
  <c r="EV372"/>
  <c r="CV380"/>
  <c r="CT380"/>
  <c r="DV388"/>
  <c r="DT388"/>
  <c r="CV396"/>
  <c r="CT396"/>
  <c r="DV412"/>
  <c r="DT412"/>
  <c r="ET419"/>
  <c r="EV419"/>
  <c r="EV437"/>
  <c r="ET437"/>
  <c r="ET367"/>
  <c r="EV367"/>
  <c r="ET391"/>
  <c r="EV391"/>
  <c r="EV423"/>
  <c r="ET423"/>
  <c r="DV426"/>
  <c r="DT426"/>
  <c r="EV429"/>
  <c r="ET429"/>
  <c r="DV321"/>
  <c r="DT321"/>
  <c r="ET327"/>
  <c r="EV327"/>
  <c r="DV336"/>
  <c r="DT336"/>
  <c r="CV358"/>
  <c r="CT358"/>
  <c r="ET359"/>
  <c r="EV359"/>
  <c r="CV370"/>
  <c r="CT370"/>
  <c r="ET377"/>
  <c r="EV377"/>
  <c r="DV386"/>
  <c r="DT386"/>
  <c r="CV387"/>
  <c r="CT387"/>
  <c r="ET394"/>
  <c r="EV394"/>
  <c r="CV402"/>
  <c r="CT402"/>
  <c r="ET409"/>
  <c r="EV409"/>
  <c r="DV418"/>
  <c r="DT418"/>
  <c r="CV419"/>
  <c r="CT419"/>
  <c r="EV435"/>
  <c r="ET435"/>
  <c r="CV438"/>
  <c r="CT438"/>
  <c r="CV428"/>
  <c r="CT428"/>
  <c r="DV432"/>
  <c r="DT432"/>
  <c r="DV436"/>
  <c r="DT436"/>
  <c r="ET447"/>
  <c r="EV447"/>
  <c r="DT449"/>
  <c r="DV449"/>
  <c r="DT450"/>
  <c r="DV450"/>
  <c r="DV453"/>
  <c r="DT453"/>
  <c r="DV457"/>
  <c r="DT457"/>
  <c r="ET458"/>
  <c r="EV458"/>
  <c r="CV458"/>
  <c r="CT458"/>
  <c r="CV454"/>
  <c r="CT454"/>
  <c r="DV461"/>
  <c r="DT461"/>
  <c r="EV465"/>
  <c r="ET465"/>
  <c r="CT471"/>
  <c r="CV471"/>
  <c r="ET470"/>
  <c r="EV470"/>
  <c r="ET471"/>
  <c r="EV471"/>
  <c r="EV456"/>
  <c r="ET456"/>
  <c r="ET463"/>
  <c r="EV463"/>
  <c r="EV469"/>
  <c r="ET469"/>
  <c r="DV470"/>
  <c r="DT470"/>
  <c r="CT480"/>
  <c r="CV480"/>
  <c r="EV480"/>
  <c r="ET480"/>
  <c r="DT480"/>
  <c r="DV480"/>
  <c r="DV485"/>
  <c r="DT485"/>
  <c r="EV489"/>
  <c r="ET489"/>
  <c r="DT487"/>
  <c r="DV487"/>
  <c r="DT491"/>
  <c r="DV491"/>
  <c r="DT492"/>
  <c r="DV492"/>
  <c r="EV493"/>
  <c r="ET493"/>
  <c r="DT499"/>
  <c r="DV499"/>
  <c r="CV501"/>
  <c r="CT501"/>
  <c r="ET502"/>
  <c r="EV502"/>
  <c r="DT496"/>
  <c r="DV496"/>
  <c r="CT503"/>
  <c r="CV503"/>
  <c r="EV505"/>
  <c r="ET505"/>
  <c r="EV509"/>
  <c r="ET509"/>
  <c r="ET511"/>
  <c r="EV511"/>
  <c r="DT520"/>
  <c r="DV520"/>
  <c r="DV521"/>
  <c r="DT521"/>
  <c r="CT519"/>
  <c r="CV519"/>
  <c r="DV517"/>
  <c r="DT517"/>
  <c r="CT523"/>
  <c r="CV523"/>
  <c r="ET526"/>
  <c r="EV526"/>
  <c r="DV514"/>
  <c r="DT514"/>
  <c r="DT524"/>
  <c r="DV524"/>
  <c r="DT528"/>
  <c r="DV528"/>
  <c r="EV496"/>
  <c r="ET496"/>
  <c r="DT512"/>
  <c r="DV512"/>
  <c r="EV500"/>
  <c r="ET500"/>
  <c r="ET498"/>
  <c r="EV498"/>
  <c r="CV509"/>
  <c r="CT509"/>
  <c r="ET515"/>
  <c r="EV515"/>
  <c r="CT479"/>
  <c r="CV479"/>
  <c r="CT507"/>
  <c r="CV507"/>
  <c r="CV488"/>
  <c r="CT488"/>
  <c r="EV460"/>
  <c r="ET460"/>
  <c r="DV172"/>
  <c r="DT172"/>
  <c r="CV217"/>
  <c r="CT217"/>
  <c r="DT471"/>
  <c r="DV471"/>
  <c r="DV163"/>
  <c r="DT163"/>
  <c r="EV172"/>
  <c r="ET172"/>
  <c r="CV179"/>
  <c r="CT179"/>
  <c r="DV474"/>
  <c r="DT474"/>
  <c r="CV168"/>
  <c r="CT168"/>
  <c r="DV183"/>
  <c r="DT183"/>
  <c r="EV188"/>
  <c r="ET188"/>
  <c r="DV226"/>
  <c r="DT226"/>
  <c r="ET305"/>
  <c r="EV305"/>
  <c r="CV333"/>
  <c r="CT333"/>
  <c r="CV181"/>
  <c r="CT181"/>
  <c r="EV190"/>
  <c r="ET190"/>
  <c r="ET210"/>
  <c r="EV210"/>
  <c r="DV230"/>
  <c r="DT230"/>
  <c r="DV232"/>
  <c r="DT232"/>
  <c r="CV281"/>
  <c r="CT281"/>
  <c r="CV287"/>
  <c r="CT287"/>
  <c r="ET368"/>
  <c r="EV368"/>
  <c r="DV198"/>
  <c r="DT198"/>
  <c r="ET268"/>
  <c r="EV268"/>
  <c r="CV353"/>
  <c r="CT353"/>
  <c r="CV389"/>
  <c r="CT389"/>
  <c r="CV405"/>
  <c r="CT405"/>
  <c r="CV421"/>
  <c r="L4" i="7" s="1"/>
  <c r="CT421" i="12"/>
  <c r="ET260"/>
  <c r="EV260"/>
  <c r="CV279"/>
  <c r="CT279"/>
  <c r="ET286"/>
  <c r="EV286"/>
  <c r="EV184"/>
  <c r="ET184"/>
  <c r="ET247"/>
  <c r="EV247"/>
  <c r="ET282"/>
  <c r="EV282"/>
  <c r="ET288"/>
  <c r="EV288"/>
  <c r="CV381"/>
  <c r="CT381"/>
  <c r="CV184"/>
  <c r="CT184"/>
  <c r="CV252"/>
  <c r="CT252"/>
  <c r="DV293"/>
  <c r="DT293"/>
  <c r="DV304"/>
  <c r="DT304"/>
  <c r="DV345"/>
  <c r="DT345"/>
  <c r="DV369"/>
  <c r="DT369"/>
  <c r="DV391"/>
  <c r="DT391"/>
  <c r="DV381"/>
  <c r="DT381"/>
  <c r="DV415"/>
  <c r="DT415"/>
  <c r="DV383"/>
  <c r="DT383"/>
  <c r="DV387"/>
  <c r="DT387"/>
  <c r="DV409"/>
  <c r="DT409"/>
  <c r="EV436"/>
  <c r="ET436"/>
  <c r="DV393"/>
  <c r="DT393"/>
  <c r="DV423"/>
  <c r="DT423"/>
  <c r="ET220"/>
  <c r="EV220"/>
  <c r="CV314"/>
  <c r="CT314"/>
  <c r="ET340"/>
  <c r="EV340"/>
  <c r="CV401"/>
  <c r="CT401"/>
  <c r="CV225"/>
  <c r="CT225"/>
  <c r="DV222"/>
  <c r="DT222"/>
  <c r="CV306"/>
  <c r="CT306"/>
  <c r="CV32"/>
  <c r="CT32"/>
  <c r="DV38"/>
  <c r="DT38"/>
  <c r="DV44"/>
  <c r="DT44"/>
  <c r="DV60"/>
  <c r="DT60"/>
  <c r="DV65"/>
  <c r="DT65"/>
  <c r="CV66"/>
  <c r="CT66"/>
  <c r="DV87"/>
  <c r="DT87"/>
  <c r="EV8"/>
  <c r="ET8"/>
  <c r="EV9"/>
  <c r="ET9"/>
  <c r="CV13"/>
  <c r="CT13"/>
  <c r="CV10"/>
  <c r="CT10"/>
  <c r="DV13"/>
  <c r="DT13"/>
  <c r="CV25"/>
  <c r="CT25"/>
  <c r="EV28"/>
  <c r="ET28"/>
  <c r="CV30"/>
  <c r="CT30"/>
  <c r="EV31"/>
  <c r="ET31"/>
  <c r="DV24"/>
  <c r="DT24"/>
  <c r="CV21"/>
  <c r="CT21"/>
  <c r="EV27"/>
  <c r="ET27"/>
  <c r="EV29"/>
  <c r="ET29"/>
  <c r="EV32"/>
  <c r="ET32"/>
  <c r="DV23"/>
  <c r="DT23"/>
  <c r="DV29"/>
  <c r="DT29"/>
  <c r="CV35"/>
  <c r="CT35"/>
  <c r="DV36"/>
  <c r="DT36"/>
  <c r="DV40"/>
  <c r="DT40"/>
  <c r="CV44"/>
  <c r="CT44"/>
  <c r="DV50"/>
  <c r="DT50"/>
  <c r="CV27"/>
  <c r="CT27"/>
  <c r="CV45"/>
  <c r="CT45"/>
  <c r="EV44"/>
  <c r="ET44"/>
  <c r="DV63"/>
  <c r="DT63"/>
  <c r="DV64"/>
  <c r="DT64"/>
  <c r="CV37"/>
  <c r="CT37"/>
  <c r="CV47"/>
  <c r="CT47"/>
  <c r="EV55"/>
  <c r="ET55"/>
  <c r="EV71"/>
  <c r="ET71"/>
  <c r="DV41"/>
  <c r="DT41"/>
  <c r="EV52"/>
  <c r="ET52"/>
  <c r="CV56"/>
  <c r="CT56"/>
  <c r="DV67"/>
  <c r="DT67"/>
  <c r="DV68"/>
  <c r="DT68"/>
  <c r="DV80"/>
  <c r="DT80"/>
  <c r="DV83"/>
  <c r="DT83"/>
  <c r="CV69"/>
  <c r="CT69"/>
  <c r="EV93"/>
  <c r="ET93"/>
  <c r="CV94"/>
  <c r="CT94"/>
  <c r="DV105"/>
  <c r="DT105"/>
  <c r="CV70"/>
  <c r="CT70"/>
  <c r="DV79"/>
  <c r="DT79"/>
  <c r="EV89"/>
  <c r="ET89"/>
  <c r="CV100"/>
  <c r="CT100"/>
  <c r="EV101"/>
  <c r="ET101"/>
  <c r="DV103"/>
  <c r="DT103"/>
  <c r="EV105"/>
  <c r="ET105"/>
  <c r="EV110"/>
  <c r="ET110"/>
  <c r="EV115"/>
  <c r="ET115"/>
  <c r="EV127"/>
  <c r="ET127"/>
  <c r="CV112"/>
  <c r="CT112"/>
  <c r="DV119"/>
  <c r="DT119"/>
  <c r="DV123"/>
  <c r="DT123"/>
  <c r="EV135"/>
  <c r="ET135"/>
  <c r="DV138"/>
  <c r="DT138"/>
  <c r="EV106"/>
  <c r="ET106"/>
  <c r="DV109"/>
  <c r="DT109"/>
  <c r="DV114"/>
  <c r="DT114"/>
  <c r="CV124"/>
  <c r="CT124"/>
  <c r="EV125"/>
  <c r="ET125"/>
  <c r="DV130"/>
  <c r="DT130"/>
  <c r="EV141"/>
  <c r="ET141"/>
  <c r="DV116"/>
  <c r="DT116"/>
  <c r="DV120"/>
  <c r="DT120"/>
  <c r="EV137"/>
  <c r="ET137"/>
  <c r="EV150"/>
  <c r="ET150"/>
  <c r="EV148"/>
  <c r="ET148"/>
  <c r="DV153"/>
  <c r="DT153"/>
  <c r="DV159"/>
  <c r="DT159"/>
  <c r="EV156"/>
  <c r="ET156"/>
  <c r="EV160"/>
  <c r="ET160"/>
  <c r="CV59"/>
  <c r="CT59"/>
  <c r="CV76"/>
  <c r="CT76"/>
  <c r="EV13"/>
  <c r="ET13"/>
  <c r="DV39"/>
  <c r="DT39"/>
  <c r="DV70"/>
  <c r="DT70"/>
  <c r="CV78"/>
  <c r="CT78"/>
  <c r="EV43"/>
  <c r="ET43"/>
  <c r="CV57"/>
  <c r="CT57"/>
  <c r="CV80"/>
  <c r="CT80"/>
  <c r="EV114"/>
  <c r="ET114"/>
  <c r="CV20"/>
  <c r="CT20"/>
  <c r="CV63"/>
  <c r="CT63"/>
  <c r="CV72"/>
  <c r="CT72"/>
  <c r="EV136"/>
  <c r="ET136"/>
  <c r="EV149"/>
  <c r="ET149"/>
  <c r="CV156"/>
  <c r="CT156"/>
  <c r="EV49"/>
  <c r="ET49"/>
  <c r="CV53"/>
  <c r="CT53"/>
  <c r="CV61"/>
  <c r="CT61"/>
  <c r="DV72"/>
  <c r="DT72"/>
  <c r="DV154"/>
  <c r="DT154"/>
  <c r="EV88"/>
  <c r="ET88"/>
  <c r="EV22"/>
  <c r="ET22"/>
  <c r="CV86"/>
  <c r="CT86"/>
  <c r="DV143"/>
  <c r="DT143"/>
  <c r="CV125"/>
  <c r="CT125"/>
  <c r="CV160"/>
  <c r="CT160"/>
  <c r="CV41"/>
  <c r="CT41"/>
  <c r="DV104"/>
  <c r="DT104"/>
  <c r="EV21"/>
  <c r="ET21"/>
  <c r="DV152"/>
  <c r="DT152"/>
  <c r="DV144"/>
  <c r="DT144"/>
  <c r="CV115"/>
  <c r="CT115"/>
  <c r="CV97"/>
  <c r="CT97"/>
  <c r="DV141"/>
  <c r="DT141"/>
  <c r="CV139"/>
  <c r="CT139"/>
  <c r="EV134"/>
  <c r="ET134"/>
  <c r="DV148"/>
  <c r="DT148"/>
  <c r="CV164"/>
  <c r="CT164"/>
  <c r="CV162"/>
  <c r="CT162"/>
  <c r="DV171"/>
  <c r="DT171"/>
  <c r="EV177"/>
  <c r="ET177"/>
  <c r="EV181"/>
  <c r="ET181"/>
  <c r="EV182"/>
  <c r="ET182"/>
  <c r="DV174"/>
  <c r="DT174"/>
  <c r="DV175"/>
  <c r="DT175"/>
  <c r="DV179"/>
  <c r="DT179"/>
  <c r="CV183"/>
  <c r="CT183"/>
  <c r="EV187"/>
  <c r="ET187"/>
  <c r="CV188"/>
  <c r="CT188"/>
  <c r="EV173"/>
  <c r="ET173"/>
  <c r="CV193"/>
  <c r="CT193"/>
  <c r="DV199"/>
  <c r="DT199"/>
  <c r="EV189"/>
  <c r="ET189"/>
  <c r="EV197"/>
  <c r="ET197"/>
  <c r="CV199"/>
  <c r="CT199"/>
  <c r="EV192"/>
  <c r="ET192"/>
  <c r="CV201"/>
  <c r="CT201"/>
  <c r="CV196"/>
  <c r="CT196"/>
  <c r="EV201"/>
  <c r="ET201"/>
  <c r="EV205"/>
  <c r="ET205"/>
  <c r="DV211"/>
  <c r="DT211"/>
  <c r="DV212"/>
  <c r="DT212"/>
  <c r="CV202"/>
  <c r="CT202"/>
  <c r="EV203"/>
  <c r="ET203"/>
  <c r="CV216"/>
  <c r="CT216"/>
  <c r="DV225"/>
  <c r="DT225"/>
  <c r="DV203"/>
  <c r="DT203"/>
  <c r="CV208"/>
  <c r="CT208"/>
  <c r="DV215"/>
  <c r="DT215"/>
  <c r="DV221"/>
  <c r="DT221"/>
  <c r="DV229"/>
  <c r="DT229"/>
  <c r="CV239"/>
  <c r="CT239"/>
  <c r="DV250"/>
  <c r="DT250"/>
  <c r="DV251"/>
  <c r="DT251"/>
  <c r="ET238"/>
  <c r="EV238"/>
  <c r="DV248"/>
  <c r="DT248"/>
  <c r="DV249"/>
  <c r="DT249"/>
  <c r="ET237"/>
  <c r="EV237"/>
  <c r="ET240"/>
  <c r="EV240"/>
  <c r="DV253"/>
  <c r="DT253"/>
  <c r="CV244"/>
  <c r="CT244"/>
  <c r="DV256"/>
  <c r="DT256"/>
  <c r="ET261"/>
  <c r="EV261"/>
  <c r="DV273"/>
  <c r="DT273"/>
  <c r="DV276"/>
  <c r="DT276"/>
  <c r="ET277"/>
  <c r="EV277"/>
  <c r="CV280"/>
  <c r="CT280"/>
  <c r="ET285"/>
  <c r="EV285"/>
  <c r="DV245"/>
  <c r="DT245"/>
  <c r="CV260"/>
  <c r="CT260"/>
  <c r="DV264"/>
  <c r="DT264"/>
  <c r="CV268"/>
  <c r="CT268"/>
  <c r="DV272"/>
  <c r="DT272"/>
  <c r="ET275"/>
  <c r="EV275"/>
  <c r="CV274"/>
  <c r="CT274"/>
  <c r="ET279"/>
  <c r="EV279"/>
  <c r="DV282"/>
  <c r="DT282"/>
  <c r="CV288"/>
  <c r="CT288"/>
  <c r="CV293"/>
  <c r="CT293"/>
  <c r="ET273"/>
  <c r="EV273"/>
  <c r="ET294"/>
  <c r="EV294"/>
  <c r="CV303"/>
  <c r="CT303"/>
  <c r="DV319"/>
  <c r="DT319"/>
  <c r="CV245"/>
  <c r="CT245"/>
  <c r="ET300"/>
  <c r="EV300"/>
  <c r="CV309"/>
  <c r="CT309"/>
  <c r="CV258"/>
  <c r="CT258"/>
  <c r="ET298"/>
  <c r="EV298"/>
  <c r="DV307"/>
  <c r="DT307"/>
  <c r="CV308"/>
  <c r="CT308"/>
  <c r="ET315"/>
  <c r="EV315"/>
  <c r="CV323"/>
  <c r="CT323"/>
  <c r="ET326"/>
  <c r="EV326"/>
  <c r="DV334"/>
  <c r="DT334"/>
  <c r="ET341"/>
  <c r="EV341"/>
  <c r="DV346"/>
  <c r="DT346"/>
  <c r="CV354"/>
  <c r="CT354"/>
  <c r="ET257"/>
  <c r="EV257"/>
  <c r="CV332"/>
  <c r="CT332"/>
  <c r="DV283"/>
  <c r="DT283"/>
  <c r="DV297"/>
  <c r="DT297"/>
  <c r="DV330"/>
  <c r="DT330"/>
  <c r="CV331"/>
  <c r="CT331"/>
  <c r="ET338"/>
  <c r="EV338"/>
  <c r="CV348"/>
  <c r="CT348"/>
  <c r="ET349"/>
  <c r="EV349"/>
  <c r="ET361"/>
  <c r="EV361"/>
  <c r="CV343"/>
  <c r="CT343"/>
  <c r="CV366"/>
  <c r="CT366"/>
  <c r="ET373"/>
  <c r="EV373"/>
  <c r="DV382"/>
  <c r="DT382"/>
  <c r="CV383"/>
  <c r="CT383"/>
  <c r="ET390"/>
  <c r="EV390"/>
  <c r="CV398"/>
  <c r="CT398"/>
  <c r="ET405"/>
  <c r="EV405"/>
  <c r="DV414"/>
  <c r="DT414"/>
  <c r="CV415"/>
  <c r="CT415"/>
  <c r="ET422"/>
  <c r="EV422"/>
  <c r="CV344"/>
  <c r="CT344"/>
  <c r="DV360"/>
  <c r="DT360"/>
  <c r="ET375"/>
  <c r="EV375"/>
  <c r="DV424"/>
  <c r="DT424"/>
  <c r="DV430"/>
  <c r="DT430"/>
  <c r="CV432"/>
  <c r="CT432"/>
  <c r="CV328"/>
  <c r="CT328"/>
  <c r="ET335"/>
  <c r="EV335"/>
  <c r="DV344"/>
  <c r="DT344"/>
  <c r="CV372"/>
  <c r="CT372"/>
  <c r="ET379"/>
  <c r="EV379"/>
  <c r="ET388"/>
  <c r="EV388"/>
  <c r="ET395"/>
  <c r="EV395"/>
  <c r="CV404"/>
  <c r="CT404"/>
  <c r="DV420"/>
  <c r="DT420"/>
  <c r="CV441"/>
  <c r="CT441"/>
  <c r="CV376"/>
  <c r="CT376"/>
  <c r="DV408"/>
  <c r="DT408"/>
  <c r="EV439"/>
  <c r="ET439"/>
  <c r="CV327"/>
  <c r="CT327"/>
  <c r="ET334"/>
  <c r="EV334"/>
  <c r="CV356"/>
  <c r="CT356"/>
  <c r="CV359"/>
  <c r="CT359"/>
  <c r="ET369"/>
  <c r="EV369"/>
  <c r="DV378"/>
  <c r="DT378"/>
  <c r="CV379"/>
  <c r="CT379"/>
  <c r="ET386"/>
  <c r="EV386"/>
  <c r="CV394"/>
  <c r="CT394"/>
  <c r="ET401"/>
  <c r="EV401"/>
  <c r="DV410"/>
  <c r="DT410"/>
  <c r="CV411"/>
  <c r="CT411"/>
  <c r="ET418"/>
  <c r="EV418"/>
  <c r="DV328"/>
  <c r="DT328"/>
  <c r="CV400"/>
  <c r="CT400"/>
  <c r="ET407"/>
  <c r="EV407"/>
  <c r="CV416"/>
  <c r="CT416"/>
  <c r="EV443"/>
  <c r="ET443"/>
  <c r="CV445"/>
  <c r="CT445"/>
  <c r="CT443"/>
  <c r="CV443"/>
  <c r="CT447"/>
  <c r="CV447"/>
  <c r="DV444"/>
  <c r="DT444"/>
  <c r="DV448"/>
  <c r="DT448"/>
  <c r="EV444"/>
  <c r="ET444"/>
  <c r="EV448"/>
  <c r="ET448"/>
  <c r="CV452"/>
  <c r="CT452"/>
  <c r="EV453"/>
  <c r="ET453"/>
  <c r="DT454"/>
  <c r="DV454"/>
  <c r="ET455"/>
  <c r="EV455"/>
  <c r="CT455"/>
  <c r="CV455"/>
  <c r="CV460"/>
  <c r="CT460"/>
  <c r="DT459"/>
  <c r="DV459"/>
  <c r="CT462"/>
  <c r="CV462"/>
  <c r="EV468"/>
  <c r="ET468"/>
  <c r="ET466"/>
  <c r="EV466"/>
  <c r="CV469"/>
  <c r="CT469"/>
  <c r="DT472"/>
  <c r="DV472"/>
  <c r="DT464"/>
  <c r="DV464"/>
  <c r="CT466"/>
  <c r="CV466"/>
  <c r="DV473"/>
  <c r="DT473"/>
  <c r="CV477"/>
  <c r="CT477"/>
  <c r="DT483"/>
  <c r="DV483"/>
  <c r="DT484"/>
  <c r="DV484"/>
  <c r="DV486"/>
  <c r="DT486"/>
  <c r="EV488"/>
  <c r="ET488"/>
  <c r="ET486"/>
  <c r="EV486"/>
  <c r="CV490"/>
  <c r="CT490"/>
  <c r="DT495"/>
  <c r="DV495"/>
  <c r="ET499"/>
  <c r="EV499"/>
  <c r="CT496"/>
  <c r="CV496"/>
  <c r="CT498"/>
  <c r="CV498"/>
  <c r="EV501"/>
  <c r="ET501"/>
  <c r="EV504"/>
  <c r="ET504"/>
  <c r="CV504"/>
  <c r="CT504"/>
  <c r="ET503"/>
  <c r="EV503"/>
  <c r="DT507"/>
  <c r="DV507"/>
  <c r="CT511"/>
  <c r="CV511"/>
  <c r="EV513"/>
  <c r="ET513"/>
  <c r="CT512"/>
  <c r="CV512"/>
  <c r="DT515"/>
  <c r="DV515"/>
  <c r="EV516"/>
  <c r="ET516"/>
  <c r="EV524"/>
  <c r="ET524"/>
  <c r="ET514"/>
  <c r="EV514"/>
  <c r="ET519"/>
  <c r="EV519"/>
  <c r="CT499"/>
  <c r="CV499"/>
  <c r="ET510"/>
  <c r="EV510"/>
  <c r="ET523"/>
  <c r="EV523"/>
  <c r="ET487"/>
  <c r="EV487"/>
  <c r="CV505"/>
  <c r="CT505"/>
  <c r="DV458"/>
  <c r="DT458"/>
  <c r="DT500"/>
  <c r="DV500"/>
  <c r="ET462"/>
  <c r="EV462"/>
  <c r="DV196"/>
  <c r="DT196"/>
  <c r="CV219"/>
  <c r="CT219"/>
  <c r="CV229"/>
  <c r="CT229"/>
  <c r="CV263"/>
  <c r="CT263"/>
  <c r="ET313"/>
  <c r="EV313"/>
  <c r="ET336"/>
  <c r="EV336"/>
  <c r="CV349"/>
  <c r="CT349"/>
  <c r="ET483"/>
  <c r="EV483"/>
  <c r="EV169"/>
  <c r="ET169"/>
  <c r="DV178"/>
  <c r="DT178"/>
  <c r="ET214"/>
  <c r="EV214"/>
  <c r="CV254"/>
  <c r="CT254"/>
  <c r="DV267"/>
  <c r="DT267"/>
  <c r="DV275"/>
  <c r="DT275"/>
  <c r="DV298"/>
  <c r="DT298"/>
  <c r="DV316"/>
  <c r="DT316"/>
  <c r="DV343"/>
  <c r="DT343"/>
  <c r="DV349"/>
  <c r="DT349"/>
  <c r="CV425"/>
  <c r="CT425"/>
  <c r="ET232"/>
  <c r="EV232"/>
  <c r="ET241"/>
  <c r="EV241"/>
  <c r="DV279"/>
  <c r="DT279"/>
  <c r="DV296"/>
  <c r="DT296"/>
  <c r="DV314"/>
  <c r="DT314"/>
  <c r="DV329"/>
  <c r="DT329"/>
  <c r="DV357"/>
  <c r="DT357"/>
  <c r="ET392"/>
  <c r="EV392"/>
  <c r="ET408"/>
  <c r="EV408"/>
  <c r="CV493"/>
  <c r="CT493"/>
  <c r="EV178"/>
  <c r="ET178"/>
  <c r="ET236"/>
  <c r="EV236"/>
  <c r="DV320"/>
  <c r="DT320"/>
  <c r="ET212"/>
  <c r="EV212"/>
  <c r="CV235"/>
  <c r="CT235"/>
  <c r="ET245"/>
  <c r="EV245"/>
  <c r="ET255"/>
  <c r="EV255"/>
  <c r="DV263"/>
  <c r="DT263"/>
  <c r="DV302"/>
  <c r="DT302"/>
  <c r="DV318"/>
  <c r="DT318"/>
  <c r="DV333"/>
  <c r="DT333"/>
  <c r="DV347"/>
  <c r="DT347"/>
  <c r="ET384"/>
  <c r="EV384"/>
  <c r="CV246"/>
  <c r="CT246"/>
  <c r="EV430"/>
  <c r="ET430"/>
  <c r="EV424"/>
  <c r="ET424"/>
  <c r="CV439"/>
  <c r="CT439"/>
  <c r="CV429"/>
  <c r="CT429"/>
  <c r="DV489"/>
  <c r="DT489"/>
  <c r="DV525"/>
  <c r="DT525"/>
  <c r="DT463"/>
  <c r="DV463"/>
  <c r="ET292"/>
  <c r="EV292"/>
  <c r="CV325"/>
  <c r="CT325"/>
  <c r="ET352"/>
  <c r="EV352"/>
  <c r="ET404"/>
  <c r="EV404"/>
  <c r="CV518"/>
  <c r="CT518"/>
  <c r="DT467"/>
  <c r="DV467"/>
  <c r="CV322"/>
  <c r="CT322"/>
  <c r="ET412"/>
  <c r="EV412"/>
  <c r="ET249"/>
  <c r="EV249"/>
  <c r="ET348"/>
  <c r="EV348"/>
  <c r="ET358"/>
  <c r="EV358"/>
  <c r="ET364"/>
  <c r="EV364"/>
  <c r="EV428"/>
  <c r="ET428"/>
  <c r="DV291"/>
  <c r="DT291"/>
  <c r="CV393"/>
  <c r="CT393"/>
  <c r="CV209"/>
  <c r="CT209"/>
  <c r="ET272"/>
  <c r="EV272"/>
  <c r="ET328"/>
  <c r="EV328"/>
  <c r="ET360"/>
  <c r="EV360"/>
  <c r="EV202"/>
  <c r="ET202"/>
  <c r="CV250"/>
  <c r="CT250"/>
  <c r="ET253"/>
  <c r="EV253"/>
  <c r="CV520"/>
  <c r="CT520"/>
  <c r="ET264"/>
  <c r="EV264"/>
  <c r="DT479"/>
  <c r="DV479"/>
  <c r="DV469"/>
  <c r="DT469"/>
  <c r="EV521"/>
  <c r="ET521"/>
  <c r="EV485"/>
  <c r="ET485"/>
  <c r="CV476"/>
  <c r="CT476"/>
  <c r="ET218"/>
  <c r="EV218"/>
  <c r="ET228"/>
  <c r="EV228"/>
  <c r="DV413"/>
  <c r="DT413"/>
  <c r="DV365"/>
  <c r="DT365"/>
  <c r="DV389"/>
  <c r="DT389"/>
  <c r="DV405"/>
  <c r="DT405"/>
  <c r="CV38"/>
  <c r="CT38"/>
  <c r="DV151"/>
  <c r="DT151"/>
  <c r="EV94"/>
  <c r="ET94"/>
  <c r="EV434"/>
  <c r="ET434"/>
  <c r="DV10"/>
  <c r="DT10"/>
  <c r="CV55"/>
  <c r="CT55"/>
  <c r="CV67"/>
  <c r="CT67"/>
  <c r="DV443"/>
  <c r="DT443"/>
  <c r="DV160"/>
  <c r="DT160"/>
  <c r="BV501"/>
  <c r="BT501"/>
  <c r="BV517"/>
  <c r="BT517"/>
  <c r="BT481"/>
  <c r="BV481"/>
  <c r="BV208"/>
  <c r="BT208"/>
  <c r="BV216"/>
  <c r="BT216"/>
  <c r="BV224"/>
  <c r="BT224"/>
  <c r="BV232"/>
  <c r="BT232"/>
  <c r="BV240"/>
  <c r="BT240"/>
  <c r="BV248"/>
  <c r="BT248"/>
  <c r="BV260"/>
  <c r="BT260"/>
  <c r="BV270"/>
  <c r="BT270"/>
  <c r="BV278"/>
  <c r="BT278"/>
  <c r="BV286"/>
  <c r="BT286"/>
  <c r="BV294"/>
  <c r="BT294"/>
  <c r="BV302"/>
  <c r="BT302"/>
  <c r="BV310"/>
  <c r="BT310"/>
  <c r="BV318"/>
  <c r="BT318"/>
  <c r="BV492"/>
  <c r="BT492"/>
  <c r="BV510"/>
  <c r="BT510"/>
  <c r="BV526"/>
  <c r="BT526"/>
  <c r="BV490"/>
  <c r="BT490"/>
  <c r="BV464"/>
  <c r="BT464"/>
  <c r="BV168"/>
  <c r="BT168"/>
  <c r="BV176"/>
  <c r="BT176"/>
  <c r="BV184"/>
  <c r="BT184"/>
  <c r="BV192"/>
  <c r="BT192"/>
  <c r="BV200"/>
  <c r="BT200"/>
  <c r="BV295"/>
  <c r="BT295"/>
  <c r="BV303"/>
  <c r="BT303"/>
  <c r="BV311"/>
  <c r="BT311"/>
  <c r="BV319"/>
  <c r="BT319"/>
  <c r="BV493"/>
  <c r="BT493"/>
  <c r="BT503"/>
  <c r="BV503"/>
  <c r="BT507"/>
  <c r="BV507"/>
  <c r="BT519"/>
  <c r="BV519"/>
  <c r="BT449"/>
  <c r="BV449"/>
  <c r="BV161"/>
  <c r="BT161"/>
  <c r="BV169"/>
  <c r="BT169"/>
  <c r="BV177"/>
  <c r="BT177"/>
  <c r="BV185"/>
  <c r="BT185"/>
  <c r="BV193"/>
  <c r="BT193"/>
  <c r="BV201"/>
  <c r="BT201"/>
  <c r="BV326"/>
  <c r="BT326"/>
  <c r="BV334"/>
  <c r="BT334"/>
  <c r="BV342"/>
  <c r="BT342"/>
  <c r="BV350"/>
  <c r="BT350"/>
  <c r="BV358"/>
  <c r="BT358"/>
  <c r="BV368"/>
  <c r="BT368"/>
  <c r="BV376"/>
  <c r="BT376"/>
  <c r="BV384"/>
  <c r="BT384"/>
  <c r="BV500"/>
  <c r="BT500"/>
  <c r="BV516"/>
  <c r="BT516"/>
  <c r="BV480"/>
  <c r="BT480"/>
  <c r="BT458"/>
  <c r="BV458"/>
  <c r="BV162"/>
  <c r="BT162"/>
  <c r="BV170"/>
  <c r="BT170"/>
  <c r="BV178"/>
  <c r="BT178"/>
  <c r="BV186"/>
  <c r="BT186"/>
  <c r="BV194"/>
  <c r="BT194"/>
  <c r="BV202"/>
  <c r="BT202"/>
  <c r="BV293"/>
  <c r="BT293"/>
  <c r="BV301"/>
  <c r="BT301"/>
  <c r="BV309"/>
  <c r="BT309"/>
  <c r="BV317"/>
  <c r="BT317"/>
  <c r="BV22"/>
  <c r="BT22"/>
  <c r="BV30"/>
  <c r="BT30"/>
  <c r="BV38"/>
  <c r="BT38"/>
  <c r="BV46"/>
  <c r="BT46"/>
  <c r="BV54"/>
  <c r="BT54"/>
  <c r="BV62"/>
  <c r="BT62"/>
  <c r="BV70"/>
  <c r="BT70"/>
  <c r="BV78"/>
  <c r="BT78"/>
  <c r="BV86"/>
  <c r="BT86"/>
  <c r="BV99"/>
  <c r="BT99"/>
  <c r="BV107"/>
  <c r="BT107"/>
  <c r="BV115"/>
  <c r="BT115"/>
  <c r="BV123"/>
  <c r="BT123"/>
  <c r="BV399"/>
  <c r="BT399"/>
  <c r="BV409"/>
  <c r="BT409"/>
  <c r="BV417"/>
  <c r="BT417"/>
  <c r="BV427"/>
  <c r="BT427"/>
  <c r="BV435"/>
  <c r="BT435"/>
  <c r="BV443"/>
  <c r="BT443"/>
  <c r="BV23"/>
  <c r="BT23"/>
  <c r="BV35"/>
  <c r="BT35"/>
  <c r="ET454"/>
  <c r="EV454"/>
  <c r="EV457"/>
  <c r="ET457"/>
  <c r="CV457"/>
  <c r="CT457"/>
  <c r="EV449"/>
  <c r="ET449"/>
  <c r="EV461"/>
  <c r="ET461"/>
  <c r="CT463"/>
  <c r="CV463"/>
  <c r="CV470"/>
  <c r="CT470"/>
  <c r="ET467"/>
  <c r="EV467"/>
  <c r="CV472"/>
  <c r="CT472"/>
  <c r="DT475"/>
  <c r="DV475"/>
  <c r="EV476"/>
  <c r="ET476"/>
  <c r="ET474"/>
  <c r="EV474"/>
  <c r="EV477"/>
  <c r="ET477"/>
  <c r="ET479"/>
  <c r="EV479"/>
  <c r="CT482"/>
  <c r="CV482"/>
  <c r="EV484"/>
  <c r="ET484"/>
  <c r="ET482"/>
  <c r="EV482"/>
  <c r="CV492"/>
  <c r="CT492"/>
  <c r="ET491"/>
  <c r="EV491"/>
  <c r="CV500"/>
  <c r="CT500"/>
  <c r="DV502"/>
  <c r="DT502"/>
  <c r="CV502"/>
  <c r="CT502"/>
  <c r="DV505"/>
  <c r="DT505"/>
  <c r="DV509"/>
  <c r="DT509"/>
  <c r="CT514"/>
  <c r="CV514"/>
  <c r="DT511"/>
  <c r="DV511"/>
  <c r="CV506"/>
  <c r="CT506"/>
  <c r="DT508"/>
  <c r="DV508"/>
  <c r="EV520"/>
  <c r="ET520"/>
  <c r="CV521"/>
  <c r="CT521"/>
  <c r="DV518"/>
  <c r="DT518"/>
  <c r="DT519"/>
  <c r="DV519"/>
  <c r="DT516"/>
  <c r="DV516"/>
  <c r="ET522"/>
  <c r="EV522"/>
  <c r="DV526"/>
  <c r="DT526"/>
  <c r="EV528"/>
  <c r="ET528"/>
  <c r="DV506"/>
  <c r="DT506"/>
  <c r="DT503"/>
  <c r="DV503"/>
  <c r="EV508"/>
  <c r="ET508"/>
  <c r="CT459"/>
  <c r="CV459"/>
  <c r="EV525"/>
  <c r="ET525"/>
  <c r="DT476"/>
  <c r="DV476"/>
  <c r="EV167"/>
  <c r="ET167"/>
  <c r="EV176"/>
  <c r="ET176"/>
  <c r="DV456"/>
  <c r="DT456"/>
  <c r="DV165"/>
  <c r="DT165"/>
  <c r="CV177"/>
  <c r="CT177"/>
  <c r="DV184"/>
  <c r="DT184"/>
  <c r="DV224"/>
  <c r="DT224"/>
  <c r="ET266"/>
  <c r="EV266"/>
  <c r="CV294"/>
  <c r="CT294"/>
  <c r="CV318"/>
  <c r="CT318"/>
  <c r="CV341"/>
  <c r="CT341"/>
  <c r="CV351"/>
  <c r="CT351"/>
  <c r="CV481"/>
  <c r="CT481"/>
  <c r="DV192"/>
  <c r="DT192"/>
  <c r="CV227"/>
  <c r="CT227"/>
  <c r="DV255"/>
  <c r="DT255"/>
  <c r="ET284"/>
  <c r="EV284"/>
  <c r="ET346"/>
  <c r="EV346"/>
  <c r="EV426"/>
  <c r="ET426"/>
  <c r="CV273"/>
  <c r="CT273"/>
  <c r="CV361"/>
  <c r="CT361"/>
  <c r="CV397"/>
  <c r="CT397"/>
  <c r="CV413"/>
  <c r="CT413"/>
  <c r="CV265"/>
  <c r="CT265"/>
  <c r="CV283"/>
  <c r="CT283"/>
  <c r="CV291"/>
  <c r="CT291"/>
  <c r="CV211"/>
  <c r="CT211"/>
  <c r="ET278"/>
  <c r="EV278"/>
  <c r="ET290"/>
  <c r="EV290"/>
  <c r="CV175"/>
  <c r="CT175"/>
  <c r="CV205"/>
  <c r="CT205"/>
  <c r="DV269"/>
  <c r="DT269"/>
  <c r="DV300"/>
  <c r="DT300"/>
  <c r="DV335"/>
  <c r="DT335"/>
  <c r="DV373"/>
  <c r="DT373"/>
  <c r="DV417"/>
  <c r="DT417"/>
  <c r="DV367"/>
  <c r="DT367"/>
  <c r="DV401"/>
  <c r="DT401"/>
  <c r="DV379"/>
  <c r="DT379"/>
  <c r="DV385"/>
  <c r="DT385"/>
  <c r="DV399"/>
  <c r="DT399"/>
  <c r="CV437"/>
  <c r="CT437"/>
  <c r="DV407"/>
  <c r="DT407"/>
  <c r="CV453"/>
  <c r="CT453"/>
  <c r="ET490"/>
  <c r="EV490"/>
  <c r="DV265"/>
  <c r="DT265"/>
  <c r="CV302"/>
  <c r="CT302"/>
  <c r="ET325"/>
  <c r="EV325"/>
  <c r="EV440"/>
  <c r="ET440"/>
  <c r="CV486"/>
  <c r="CT486"/>
  <c r="CV189"/>
  <c r="CT189"/>
  <c r="ET243"/>
  <c r="EV243"/>
  <c r="CV337"/>
  <c r="CT337"/>
  <c r="ET494"/>
  <c r="EV494"/>
  <c r="CV259"/>
  <c r="CT259"/>
  <c r="DV285"/>
  <c r="DT285"/>
  <c r="ET301"/>
  <c r="EV301"/>
  <c r="ET262"/>
  <c r="EV262"/>
  <c r="ET420"/>
  <c r="EV420"/>
  <c r="CV285"/>
  <c r="CT285"/>
  <c r="CT495"/>
  <c r="CV495"/>
  <c r="CV417"/>
  <c r="CT417"/>
  <c r="CV52"/>
  <c r="CT52"/>
  <c r="CV173"/>
  <c r="CT173"/>
  <c r="DV481"/>
  <c r="DT481"/>
  <c r="DV161"/>
  <c r="DT161"/>
  <c r="EV517"/>
  <c r="ET517"/>
  <c r="CV522"/>
  <c r="CT522"/>
  <c r="EV473"/>
  <c r="ET473"/>
  <c r="DV419"/>
  <c r="DT419"/>
  <c r="EV204"/>
  <c r="ET204"/>
  <c r="DV371"/>
  <c r="DT371"/>
  <c r="DV395"/>
  <c r="DT395"/>
  <c r="DV353"/>
  <c r="DT353"/>
  <c r="EV15"/>
  <c r="ET15"/>
  <c r="EV39"/>
  <c r="ET39"/>
  <c r="CV48"/>
  <c r="CT48"/>
  <c r="DV145"/>
  <c r="DT145"/>
  <c r="CV95"/>
  <c r="CT95"/>
  <c r="EV102"/>
  <c r="ET102"/>
  <c r="CV435"/>
  <c r="CT435"/>
  <c r="EV58"/>
  <c r="ET58"/>
  <c r="CV71"/>
  <c r="CT71"/>
  <c r="DT445"/>
  <c r="DV445"/>
  <c r="BT495"/>
  <c r="BV495"/>
  <c r="BV513"/>
  <c r="BT513"/>
  <c r="BV451"/>
  <c r="BT451"/>
  <c r="BV455"/>
  <c r="BT455"/>
  <c r="BV167"/>
  <c r="BT167"/>
  <c r="BV179"/>
  <c r="BT179"/>
  <c r="BV187"/>
  <c r="BT187"/>
  <c r="BV195"/>
  <c r="BT195"/>
  <c r="BV203"/>
  <c r="BT203"/>
  <c r="BV332"/>
  <c r="BT332"/>
  <c r="BV340"/>
  <c r="BT340"/>
  <c r="BV348"/>
  <c r="BT348"/>
  <c r="BV356"/>
  <c r="BT356"/>
  <c r="BV366"/>
  <c r="BT366"/>
  <c r="BV374"/>
  <c r="BT374"/>
  <c r="BV382"/>
  <c r="BT382"/>
  <c r="BV506"/>
  <c r="BT506"/>
  <c r="BV522"/>
  <c r="BT522"/>
  <c r="BV486"/>
  <c r="BT486"/>
  <c r="BV460"/>
  <c r="BT460"/>
  <c r="BV476"/>
  <c r="BT476"/>
  <c r="BV213"/>
  <c r="BT213"/>
  <c r="BV221"/>
  <c r="BT221"/>
  <c r="BV229"/>
  <c r="BT229"/>
  <c r="BV237"/>
  <c r="BT237"/>
  <c r="BV245"/>
  <c r="BT245"/>
  <c r="BV253"/>
  <c r="BT253"/>
  <c r="BV261"/>
  <c r="BT261"/>
  <c r="BV271"/>
  <c r="BT271"/>
  <c r="BV279"/>
  <c r="BT279"/>
  <c r="BV287"/>
  <c r="BT287"/>
  <c r="BV324"/>
  <c r="BT324"/>
  <c r="BV325"/>
  <c r="BT325"/>
  <c r="BV333"/>
  <c r="BT333"/>
  <c r="BV341"/>
  <c r="BT341"/>
  <c r="BV349"/>
  <c r="BT349"/>
  <c r="BV357"/>
  <c r="BT357"/>
  <c r="BV367"/>
  <c r="BT367"/>
  <c r="BV375"/>
  <c r="BT375"/>
  <c r="BV383"/>
  <c r="BT383"/>
  <c r="BV391"/>
  <c r="BT391"/>
  <c r="BV479"/>
  <c r="BT479"/>
  <c r="BT483"/>
  <c r="BV483"/>
  <c r="BT457"/>
  <c r="BV457"/>
  <c r="BT473"/>
  <c r="BV473"/>
  <c r="BV210"/>
  <c r="BT210"/>
  <c r="BV218"/>
  <c r="BT218"/>
  <c r="BV226"/>
  <c r="BT226"/>
  <c r="BV234"/>
  <c r="BT234"/>
  <c r="BV242"/>
  <c r="BT242"/>
  <c r="BV250"/>
  <c r="BT250"/>
  <c r="BV258"/>
  <c r="BT258"/>
  <c r="BV268"/>
  <c r="BT268"/>
  <c r="BV276"/>
  <c r="BT276"/>
  <c r="BV284"/>
  <c r="BT284"/>
  <c r="BV292"/>
  <c r="BT292"/>
  <c r="BV300"/>
  <c r="BT300"/>
  <c r="BV308"/>
  <c r="BT308"/>
  <c r="BV316"/>
  <c r="BT316"/>
  <c r="BV494"/>
  <c r="BT494"/>
  <c r="BT512"/>
  <c r="BV512"/>
  <c r="BT528"/>
  <c r="BV528"/>
  <c r="BT454"/>
  <c r="BV454"/>
  <c r="BT470"/>
  <c r="BV470"/>
  <c r="BV211"/>
  <c r="BT211"/>
  <c r="BV219"/>
  <c r="BT219"/>
  <c r="BV227"/>
  <c r="BT227"/>
  <c r="BV235"/>
  <c r="BT235"/>
  <c r="BV243"/>
  <c r="BT243"/>
  <c r="BV251"/>
  <c r="BT251"/>
  <c r="BV259"/>
  <c r="BT259"/>
  <c r="BV269"/>
  <c r="BT269"/>
  <c r="BV277"/>
  <c r="BT277"/>
  <c r="BV285"/>
  <c r="BT285"/>
  <c r="BV331"/>
  <c r="BT331"/>
  <c r="BV339"/>
  <c r="BT339"/>
  <c r="BV347"/>
  <c r="BT347"/>
  <c r="BV355"/>
  <c r="BT355"/>
  <c r="BV365"/>
  <c r="BT365"/>
  <c r="BV373"/>
  <c r="BT373"/>
  <c r="BV381"/>
  <c r="BT381"/>
  <c r="BV389"/>
  <c r="BT389"/>
  <c r="BV390"/>
  <c r="BT390"/>
  <c r="BV398"/>
  <c r="BT398"/>
  <c r="BV408"/>
  <c r="BT408"/>
  <c r="BV416"/>
  <c r="BT416"/>
  <c r="BV426"/>
  <c r="BT426"/>
  <c r="BV434"/>
  <c r="BT434"/>
  <c r="BV442"/>
  <c r="BT442"/>
  <c r="BV13"/>
  <c r="BT13"/>
  <c r="BV95"/>
  <c r="BT95"/>
  <c r="BV103"/>
  <c r="BT103"/>
  <c r="BV111"/>
  <c r="BT111"/>
  <c r="BV119"/>
  <c r="BT119"/>
  <c r="BV39"/>
  <c r="BT39"/>
  <c r="DV451"/>
  <c r="DT451"/>
  <c r="DV452"/>
  <c r="DT452"/>
  <c r="DV455"/>
  <c r="DT455"/>
  <c r="CV456"/>
  <c r="CT456"/>
  <c r="ET459"/>
  <c r="EV459"/>
  <c r="DT460"/>
  <c r="DV460"/>
  <c r="DT468"/>
  <c r="DV468"/>
  <c r="CV465"/>
  <c r="CT465"/>
  <c r="DV466"/>
  <c r="DT466"/>
  <c r="CV468"/>
  <c r="CT468"/>
  <c r="EV464"/>
  <c r="ET464"/>
  <c r="CT467"/>
  <c r="CV467"/>
  <c r="CT464"/>
  <c r="CV464"/>
  <c r="CT475"/>
  <c r="CV475"/>
  <c r="CV473"/>
  <c r="CT473"/>
  <c r="CT478"/>
  <c r="CV478"/>
  <c r="ET478"/>
  <c r="EV478"/>
  <c r="EV481"/>
  <c r="ET481"/>
  <c r="CT483"/>
  <c r="CV483"/>
  <c r="DV482"/>
  <c r="DT482"/>
  <c r="CV485"/>
  <c r="CT485"/>
  <c r="CT487"/>
  <c r="CV487"/>
  <c r="DT488"/>
  <c r="DV488"/>
  <c r="CV489"/>
  <c r="CT489"/>
  <c r="DV478"/>
  <c r="DT478"/>
  <c r="ET495"/>
  <c r="EV495"/>
  <c r="CT494"/>
  <c r="CV494"/>
  <c r="EV497"/>
  <c r="ET497"/>
  <c r="DV497"/>
  <c r="DT497"/>
  <c r="DV498"/>
  <c r="DT498"/>
  <c r="DT504"/>
  <c r="DV504"/>
  <c r="DV494"/>
  <c r="DT494"/>
  <c r="DV493"/>
  <c r="DT493"/>
  <c r="CV508"/>
  <c r="CT508"/>
  <c r="ET507"/>
  <c r="EV507"/>
  <c r="DV513"/>
  <c r="DT513"/>
  <c r="CT515"/>
  <c r="CV515"/>
  <c r="CV513"/>
  <c r="CT513"/>
  <c r="DV522"/>
  <c r="DT522"/>
  <c r="ET518"/>
  <c r="EV518"/>
  <c r="CV525"/>
  <c r="CT525"/>
  <c r="CV517"/>
  <c r="CT517"/>
  <c r="CT527"/>
  <c r="CV527"/>
  <c r="DV510"/>
  <c r="DT510"/>
  <c r="CT491"/>
  <c r="CV491"/>
  <c r="CT526"/>
  <c r="CV526"/>
  <c r="DT523"/>
  <c r="DV523"/>
  <c r="EV492"/>
  <c r="ET492"/>
  <c r="ET506"/>
  <c r="EV506"/>
  <c r="CV516"/>
  <c r="CT516"/>
  <c r="CV524"/>
  <c r="CT524"/>
  <c r="CT528"/>
  <c r="CV528"/>
  <c r="EV512"/>
  <c r="ET512"/>
  <c r="CV484"/>
  <c r="CT484"/>
  <c r="ET450"/>
  <c r="EV450"/>
  <c r="DT527"/>
  <c r="DV527"/>
  <c r="DV465"/>
  <c r="DT465"/>
  <c r="CV161"/>
  <c r="CT161"/>
  <c r="EV452"/>
  <c r="ET452"/>
  <c r="DV182"/>
  <c r="DT182"/>
  <c r="EV186"/>
  <c r="ET186"/>
  <c r="CV207"/>
  <c r="CT207"/>
  <c r="ET258"/>
  <c r="EV258"/>
  <c r="CV271"/>
  <c r="CT271"/>
  <c r="ET297"/>
  <c r="EV297"/>
  <c r="ET321"/>
  <c r="EV321"/>
  <c r="ET344"/>
  <c r="EV344"/>
  <c r="CV369"/>
  <c r="CT369"/>
  <c r="EV174"/>
  <c r="ET174"/>
  <c r="DV207"/>
  <c r="DT207"/>
  <c r="CV223"/>
  <c r="CT223"/>
  <c r="CV237"/>
  <c r="CT237"/>
  <c r="DV271"/>
  <c r="DT271"/>
  <c r="CV277"/>
  <c r="CT277"/>
  <c r="DV294"/>
  <c r="DT294"/>
  <c r="DV310"/>
  <c r="DT310"/>
  <c r="DV331"/>
  <c r="DT331"/>
  <c r="DV351"/>
  <c r="DT351"/>
  <c r="CV385"/>
  <c r="CT385"/>
  <c r="CV433"/>
  <c r="CT433"/>
  <c r="CV121"/>
  <c r="CT121"/>
  <c r="EV206"/>
  <c r="ET206"/>
  <c r="ET234"/>
  <c r="EV234"/>
  <c r="DV261"/>
  <c r="DT261"/>
  <c r="DV281"/>
  <c r="DT281"/>
  <c r="DV308"/>
  <c r="DT308"/>
  <c r="DV324"/>
  <c r="DT324"/>
  <c r="DV339"/>
  <c r="DT339"/>
  <c r="DV355"/>
  <c r="DT355"/>
  <c r="CV377"/>
  <c r="CT377"/>
  <c r="ET400"/>
  <c r="EV400"/>
  <c r="ET416"/>
  <c r="EV416"/>
  <c r="CV221"/>
  <c r="CT221"/>
  <c r="DV257"/>
  <c r="DT257"/>
  <c r="DV341"/>
  <c r="DT341"/>
  <c r="CV191"/>
  <c r="CT191"/>
  <c r="ET224"/>
  <c r="EV224"/>
  <c r="CV242"/>
  <c r="CT242"/>
  <c r="ET251"/>
  <c r="EV251"/>
  <c r="DV259"/>
  <c r="DT259"/>
  <c r="DV287"/>
  <c r="DT287"/>
  <c r="DV306"/>
  <c r="DT306"/>
  <c r="DV322"/>
  <c r="DT322"/>
  <c r="DV337"/>
  <c r="DT337"/>
  <c r="EV472"/>
  <c r="ET472"/>
  <c r="DV234"/>
  <c r="DT234"/>
  <c r="ET356"/>
  <c r="EV356"/>
  <c r="CV427"/>
  <c r="CT427"/>
  <c r="CV431"/>
  <c r="CT431"/>
  <c r="EV438"/>
  <c r="ET438"/>
  <c r="EV432"/>
  <c r="ET432"/>
  <c r="CV449"/>
  <c r="CT449"/>
  <c r="ET226"/>
  <c r="EV226"/>
  <c r="ET270"/>
  <c r="EV270"/>
  <c r="ET309"/>
  <c r="EV309"/>
  <c r="CV329"/>
  <c r="CT329"/>
  <c r="CV357"/>
  <c r="CT357"/>
  <c r="CV461"/>
  <c r="CT461"/>
  <c r="CV261"/>
  <c r="CT261"/>
  <c r="CV347"/>
  <c r="CT347"/>
  <c r="ET350"/>
  <c r="EV350"/>
  <c r="DV462"/>
  <c r="DT462"/>
  <c r="CV213"/>
  <c r="CT213"/>
  <c r="ET332"/>
  <c r="EV332"/>
  <c r="DV501"/>
  <c r="DT501"/>
  <c r="CV310"/>
  <c r="CT310"/>
  <c r="CV298"/>
  <c r="CT298"/>
  <c r="CV185"/>
  <c r="CT185"/>
  <c r="DV228"/>
  <c r="DT228"/>
  <c r="ET230"/>
  <c r="EV230"/>
  <c r="CV289"/>
  <c r="CT289"/>
  <c r="ET396"/>
  <c r="EV396"/>
  <c r="DV490"/>
  <c r="DT490"/>
  <c r="EV180"/>
  <c r="ET180"/>
  <c r="ET527"/>
  <c r="EV527"/>
  <c r="CV474"/>
  <c r="CT474"/>
  <c r="ET216"/>
  <c r="EV216"/>
  <c r="DV421"/>
  <c r="DT421"/>
  <c r="DV375"/>
  <c r="DT375"/>
  <c r="DV397"/>
  <c r="DT397"/>
  <c r="CV40"/>
  <c r="CT40"/>
  <c r="DV147"/>
  <c r="DT147"/>
  <c r="EV90"/>
  <c r="ET90"/>
  <c r="DV129"/>
  <c r="DT129"/>
  <c r="DT447"/>
  <c r="DV447"/>
  <c r="BT491"/>
  <c r="BV491"/>
  <c r="BV509"/>
  <c r="BT509"/>
  <c r="BV525"/>
  <c r="BT525"/>
  <c r="BT477"/>
  <c r="BV477"/>
  <c r="BV489"/>
  <c r="BT489"/>
  <c r="BV467"/>
  <c r="BT467"/>
  <c r="BV471"/>
  <c r="BT471"/>
  <c r="BV212"/>
  <c r="BT212"/>
  <c r="BV220"/>
  <c r="BT220"/>
  <c r="BV228"/>
  <c r="BT228"/>
  <c r="BV236"/>
  <c r="BT236"/>
  <c r="BV244"/>
  <c r="BT244"/>
  <c r="BV252"/>
  <c r="BT252"/>
  <c r="BV256"/>
  <c r="BT256"/>
  <c r="BV264"/>
  <c r="BT264"/>
  <c r="BV274"/>
  <c r="BT274"/>
  <c r="BV282"/>
  <c r="BT282"/>
  <c r="BV290"/>
  <c r="BT290"/>
  <c r="BV298"/>
  <c r="BT298"/>
  <c r="BV306"/>
  <c r="BT306"/>
  <c r="BV314"/>
  <c r="BT314"/>
  <c r="BV322"/>
  <c r="BT322"/>
  <c r="BV502"/>
  <c r="BT502"/>
  <c r="BV518"/>
  <c r="BT518"/>
  <c r="BV482"/>
  <c r="BT482"/>
  <c r="BV456"/>
  <c r="BT456"/>
  <c r="BV472"/>
  <c r="BT472"/>
  <c r="BV164"/>
  <c r="BT164"/>
  <c r="BV172"/>
  <c r="BT172"/>
  <c r="BV180"/>
  <c r="BT180"/>
  <c r="BV188"/>
  <c r="BT188"/>
  <c r="BV196"/>
  <c r="BT196"/>
  <c r="BV204"/>
  <c r="BT204"/>
  <c r="BV266"/>
  <c r="BT266"/>
  <c r="BV291"/>
  <c r="BT291"/>
  <c r="BV299"/>
  <c r="BT299"/>
  <c r="BV307"/>
  <c r="BT307"/>
  <c r="BV315"/>
  <c r="BT315"/>
  <c r="BV323"/>
  <c r="BT323"/>
  <c r="BV498"/>
  <c r="BT498"/>
  <c r="BT499"/>
  <c r="BV499"/>
  <c r="BT511"/>
  <c r="BV511"/>
  <c r="BT515"/>
  <c r="BV515"/>
  <c r="BT527"/>
  <c r="BV527"/>
  <c r="BT453"/>
  <c r="BV453"/>
  <c r="BT469"/>
  <c r="BV469"/>
  <c r="BV165"/>
  <c r="BT165"/>
  <c r="BV173"/>
  <c r="BT173"/>
  <c r="BV181"/>
  <c r="BT181"/>
  <c r="BV189"/>
  <c r="BT189"/>
  <c r="BV197"/>
  <c r="BT197"/>
  <c r="BV205"/>
  <c r="BT205"/>
  <c r="BV330"/>
  <c r="BT330"/>
  <c r="BV338"/>
  <c r="BT338"/>
  <c r="BV346"/>
  <c r="BT346"/>
  <c r="BV354"/>
  <c r="BT354"/>
  <c r="BV364"/>
  <c r="BT364"/>
  <c r="BV372"/>
  <c r="BT372"/>
  <c r="BV380"/>
  <c r="BT380"/>
  <c r="BV508"/>
  <c r="BT508"/>
  <c r="BT524"/>
  <c r="BV524"/>
  <c r="BT488"/>
  <c r="BV488"/>
  <c r="BT466"/>
  <c r="BV466"/>
  <c r="BV166"/>
  <c r="BT166"/>
  <c r="BV174"/>
  <c r="BT174"/>
  <c r="BV182"/>
  <c r="BT182"/>
  <c r="BV190"/>
  <c r="BT190"/>
  <c r="BV198"/>
  <c r="BT198"/>
  <c r="BV206"/>
  <c r="BT206"/>
  <c r="BV289"/>
  <c r="BT289"/>
  <c r="BV297"/>
  <c r="BT297"/>
  <c r="BV305"/>
  <c r="BT305"/>
  <c r="BV313"/>
  <c r="BT313"/>
  <c r="BV321"/>
  <c r="BT321"/>
  <c r="BT446"/>
  <c r="BV446"/>
  <c r="BV14"/>
  <c r="BT14"/>
  <c r="BV18"/>
  <c r="BT18"/>
  <c r="BV26"/>
  <c r="BT26"/>
  <c r="BV34"/>
  <c r="BT34"/>
  <c r="BV42"/>
  <c r="BT42"/>
  <c r="BV50"/>
  <c r="BT50"/>
  <c r="BV58"/>
  <c r="BT58"/>
  <c r="BV66"/>
  <c r="BT66"/>
  <c r="BV74"/>
  <c r="BT74"/>
  <c r="BV82"/>
  <c r="BT82"/>
  <c r="BV132"/>
  <c r="BT132"/>
  <c r="BV141"/>
  <c r="BT141"/>
  <c r="BV149"/>
  <c r="BT149"/>
  <c r="BV157"/>
  <c r="BT157"/>
  <c r="BV403"/>
  <c r="BT403"/>
  <c r="BV413"/>
  <c r="BT413"/>
  <c r="BV423"/>
  <c r="BT423"/>
  <c r="BV431"/>
  <c r="BT431"/>
  <c r="BV439"/>
  <c r="BT439"/>
  <c r="BV15"/>
  <c r="BT15"/>
  <c r="BV19"/>
  <c r="BT19"/>
  <c r="BV27"/>
  <c r="BT27"/>
  <c r="BV43"/>
  <c r="BT43"/>
  <c r="CV409"/>
  <c r="CT409"/>
  <c r="CT451"/>
  <c r="CV451"/>
  <c r="EV208"/>
  <c r="ET208"/>
  <c r="DV327"/>
  <c r="DT327"/>
  <c r="DV312"/>
  <c r="DT312"/>
  <c r="ET280"/>
  <c r="EV280"/>
  <c r="ET376"/>
  <c r="EV376"/>
  <c r="CV267"/>
  <c r="CT267"/>
  <c r="ET317"/>
  <c r="EV317"/>
  <c r="CV345"/>
  <c r="CT345"/>
  <c r="DV289"/>
  <c r="DT289"/>
  <c r="CV497"/>
  <c r="CT497"/>
  <c r="CV269"/>
  <c r="CT269"/>
  <c r="CV187"/>
  <c r="CT187"/>
  <c r="DV477"/>
  <c r="DT477"/>
  <c r="ET475"/>
  <c r="EV475"/>
  <c r="ET222"/>
  <c r="EV222"/>
  <c r="DV411"/>
  <c r="DT411"/>
  <c r="DV377"/>
  <c r="DT377"/>
  <c r="DV403"/>
  <c r="DT403"/>
  <c r="DV149"/>
  <c r="DT149"/>
  <c r="CV91"/>
  <c r="CT91"/>
  <c r="EV104"/>
  <c r="ET104"/>
  <c r="DV441"/>
  <c r="DT441"/>
  <c r="BV505"/>
  <c r="BT505"/>
  <c r="BV521"/>
  <c r="BT521"/>
  <c r="BV485"/>
  <c r="BT485"/>
  <c r="BV459"/>
  <c r="BT459"/>
  <c r="BV463"/>
  <c r="BT463"/>
  <c r="BV475"/>
  <c r="BT475"/>
  <c r="BV163"/>
  <c r="BT163"/>
  <c r="BV171"/>
  <c r="BT171"/>
  <c r="BV175"/>
  <c r="BT175"/>
  <c r="BV183"/>
  <c r="BT183"/>
  <c r="BV191"/>
  <c r="BT191"/>
  <c r="BV199"/>
  <c r="BT199"/>
  <c r="BV328"/>
  <c r="BT328"/>
  <c r="BV336"/>
  <c r="BT336"/>
  <c r="BV344"/>
  <c r="BT344"/>
  <c r="BV352"/>
  <c r="BT352"/>
  <c r="BV362"/>
  <c r="BT362"/>
  <c r="BV370"/>
  <c r="BT370"/>
  <c r="BV378"/>
  <c r="BT378"/>
  <c r="BV386"/>
  <c r="BT386"/>
  <c r="BT496"/>
  <c r="BV496"/>
  <c r="BV514"/>
  <c r="BT514"/>
  <c r="BT478"/>
  <c r="BV478"/>
  <c r="BV452"/>
  <c r="BT452"/>
  <c r="BV468"/>
  <c r="BT468"/>
  <c r="BV209"/>
  <c r="BT209"/>
  <c r="BV217"/>
  <c r="BT217"/>
  <c r="BV225"/>
  <c r="BT225"/>
  <c r="BV233"/>
  <c r="BT233"/>
  <c r="BV241"/>
  <c r="BT241"/>
  <c r="BV249"/>
  <c r="BT249"/>
  <c r="BV257"/>
  <c r="BT257"/>
  <c r="BV265"/>
  <c r="BT265"/>
  <c r="BV267"/>
  <c r="BT267"/>
  <c r="BV275"/>
  <c r="BT275"/>
  <c r="BV283"/>
  <c r="BT283"/>
  <c r="BV329"/>
  <c r="BT329"/>
  <c r="BV337"/>
  <c r="BT337"/>
  <c r="BV345"/>
  <c r="BT345"/>
  <c r="BV353"/>
  <c r="BT353"/>
  <c r="BV363"/>
  <c r="BT363"/>
  <c r="BV371"/>
  <c r="BT371"/>
  <c r="BV379"/>
  <c r="BT379"/>
  <c r="BV387"/>
  <c r="BT387"/>
  <c r="BV395"/>
  <c r="BT395"/>
  <c r="BV497"/>
  <c r="BT497"/>
  <c r="BT523"/>
  <c r="BV523"/>
  <c r="BT487"/>
  <c r="BV487"/>
  <c r="BT461"/>
  <c r="BV461"/>
  <c r="BT465"/>
  <c r="BV465"/>
  <c r="BV214"/>
  <c r="BT214"/>
  <c r="BV222"/>
  <c r="BT222"/>
  <c r="BV230"/>
  <c r="BT230"/>
  <c r="BV238"/>
  <c r="BT238"/>
  <c r="BV246"/>
  <c r="BT246"/>
  <c r="BV254"/>
  <c r="BT254"/>
  <c r="BV262"/>
  <c r="BT262"/>
  <c r="BV272"/>
  <c r="BT272"/>
  <c r="BV280"/>
  <c r="BT280"/>
  <c r="BV288"/>
  <c r="BT288"/>
  <c r="BV296"/>
  <c r="BT296"/>
  <c r="BV304"/>
  <c r="BT304"/>
  <c r="BV312"/>
  <c r="BT312"/>
  <c r="BV320"/>
  <c r="BT320"/>
  <c r="BT504"/>
  <c r="BV504"/>
  <c r="BT520"/>
  <c r="BV520"/>
  <c r="BV484"/>
  <c r="BT484"/>
  <c r="BT450"/>
  <c r="BV450"/>
  <c r="BT462"/>
  <c r="BV462"/>
  <c r="BT474"/>
  <c r="BV474"/>
  <c r="BV207"/>
  <c r="BT207"/>
  <c r="BV215"/>
  <c r="BT215"/>
  <c r="BV223"/>
  <c r="BT223"/>
  <c r="BV231"/>
  <c r="BT231"/>
  <c r="BV239"/>
  <c r="BT239"/>
  <c r="BV247"/>
  <c r="BT247"/>
  <c r="BV255"/>
  <c r="BT255"/>
  <c r="BV263"/>
  <c r="BT263"/>
  <c r="BV273"/>
  <c r="BT273"/>
  <c r="BV281"/>
  <c r="BT281"/>
  <c r="BV327"/>
  <c r="BT327"/>
  <c r="BV335"/>
  <c r="BT335"/>
  <c r="BV343"/>
  <c r="BT343"/>
  <c r="BV351"/>
  <c r="BT351"/>
  <c r="BV359"/>
  <c r="BT359"/>
  <c r="BV360"/>
  <c r="BT360"/>
  <c r="BV361"/>
  <c r="BT361"/>
  <c r="BV369"/>
  <c r="BT369"/>
  <c r="BV377"/>
  <c r="BT377"/>
  <c r="BV385"/>
  <c r="BT385"/>
  <c r="BV393"/>
  <c r="BT393"/>
  <c r="BV394"/>
  <c r="BT394"/>
  <c r="BV402"/>
  <c r="BT402"/>
  <c r="BV412"/>
  <c r="BT412"/>
  <c r="BV420"/>
  <c r="BT420"/>
  <c r="BV421"/>
  <c r="BT421"/>
  <c r="BV422"/>
  <c r="BT422"/>
  <c r="BV430"/>
  <c r="BT430"/>
  <c r="BV438"/>
  <c r="BT438"/>
  <c r="BV91"/>
  <c r="BT91"/>
  <c r="BV128"/>
  <c r="BT128"/>
  <c r="BV136"/>
  <c r="BT136"/>
  <c r="BV137"/>
  <c r="BT137"/>
  <c r="BV145"/>
  <c r="BT145"/>
  <c r="BV153"/>
  <c r="BT153"/>
  <c r="BV447"/>
  <c r="BT447"/>
  <c r="BV31"/>
  <c r="BT31"/>
  <c r="BV92"/>
  <c r="BT92"/>
  <c r="BV100"/>
  <c r="BT100"/>
  <c r="BV108"/>
  <c r="BT108"/>
  <c r="BV116"/>
  <c r="BT116"/>
  <c r="BV124"/>
  <c r="BT124"/>
  <c r="BV125"/>
  <c r="BT125"/>
  <c r="BV133"/>
  <c r="BT133"/>
  <c r="BV138"/>
  <c r="BT138"/>
  <c r="BV388"/>
  <c r="BT388"/>
  <c r="BV396"/>
  <c r="BT396"/>
  <c r="BV404"/>
  <c r="BT404"/>
  <c r="BV405"/>
  <c r="BT405"/>
  <c r="BV406"/>
  <c r="BT406"/>
  <c r="BV414"/>
  <c r="BT414"/>
  <c r="BV424"/>
  <c r="BT424"/>
  <c r="BV432"/>
  <c r="BT432"/>
  <c r="BV440"/>
  <c r="BT440"/>
  <c r="BV448"/>
  <c r="BT448"/>
  <c r="BV16"/>
  <c r="BT16"/>
  <c r="BV24"/>
  <c r="BT24"/>
  <c r="BV32"/>
  <c r="BT32"/>
  <c r="BV40"/>
  <c r="BT40"/>
  <c r="BV44"/>
  <c r="BT44"/>
  <c r="BV56"/>
  <c r="BT56"/>
  <c r="BV64"/>
  <c r="BT64"/>
  <c r="BV72"/>
  <c r="BT72"/>
  <c r="BV80"/>
  <c r="BT80"/>
  <c r="BV88"/>
  <c r="BT88"/>
  <c r="BV101"/>
  <c r="BT101"/>
  <c r="BV109"/>
  <c r="BT109"/>
  <c r="BV117"/>
  <c r="BT117"/>
  <c r="BV397"/>
  <c r="BT397"/>
  <c r="BV407"/>
  <c r="BT407"/>
  <c r="BV415"/>
  <c r="BT415"/>
  <c r="BV425"/>
  <c r="BT425"/>
  <c r="BV433"/>
  <c r="BT433"/>
  <c r="BV441"/>
  <c r="BT441"/>
  <c r="BV17"/>
  <c r="BT17"/>
  <c r="BV25"/>
  <c r="BT25"/>
  <c r="BV33"/>
  <c r="BT33"/>
  <c r="BV41"/>
  <c r="BT41"/>
  <c r="BV49"/>
  <c r="BT49"/>
  <c r="BV57"/>
  <c r="BT57"/>
  <c r="BV65"/>
  <c r="BT65"/>
  <c r="BV73"/>
  <c r="BT73"/>
  <c r="BV81"/>
  <c r="BT81"/>
  <c r="BV89"/>
  <c r="BT89"/>
  <c r="BV98"/>
  <c r="BT98"/>
  <c r="BV122"/>
  <c r="BT122"/>
  <c r="BV127"/>
  <c r="BT127"/>
  <c r="BV135"/>
  <c r="BT135"/>
  <c r="BV51"/>
  <c r="BT51"/>
  <c r="BV59"/>
  <c r="BT59"/>
  <c r="BV67"/>
  <c r="BT67"/>
  <c r="BV75"/>
  <c r="BT75"/>
  <c r="BV83"/>
  <c r="BT83"/>
  <c r="BV96"/>
  <c r="BT96"/>
  <c r="BV104"/>
  <c r="BT104"/>
  <c r="BV112"/>
  <c r="BT112"/>
  <c r="BV120"/>
  <c r="BT120"/>
  <c r="BV129"/>
  <c r="BT129"/>
  <c r="BV150"/>
  <c r="BT150"/>
  <c r="BV444"/>
  <c r="BT444"/>
  <c r="BV97"/>
  <c r="BT97"/>
  <c r="BV105"/>
  <c r="BT105"/>
  <c r="BV113"/>
  <c r="BT113"/>
  <c r="BV121"/>
  <c r="BT121"/>
  <c r="BV126"/>
  <c r="BT126"/>
  <c r="BV9"/>
  <c r="BT9"/>
  <c r="BV90"/>
  <c r="BT90"/>
  <c r="BV106"/>
  <c r="BT106"/>
  <c r="BV114"/>
  <c r="BT114"/>
  <c r="BV140"/>
  <c r="BT140"/>
  <c r="BV148"/>
  <c r="BT148"/>
  <c r="BV156"/>
  <c r="BT156"/>
  <c r="BV8"/>
  <c r="BT8"/>
  <c r="BV142"/>
  <c r="BT142"/>
  <c r="BV158"/>
  <c r="BT158"/>
  <c r="BV392"/>
  <c r="BT392"/>
  <c r="BV400"/>
  <c r="BT400"/>
  <c r="BV410"/>
  <c r="BT410"/>
  <c r="BV418"/>
  <c r="BT418"/>
  <c r="BV428"/>
  <c r="BT428"/>
  <c r="BV436"/>
  <c r="BT436"/>
  <c r="BV10"/>
  <c r="BT10"/>
  <c r="BV20"/>
  <c r="BT20"/>
  <c r="BV28"/>
  <c r="BT28"/>
  <c r="BV36"/>
  <c r="BT36"/>
  <c r="BV48"/>
  <c r="BT48"/>
  <c r="BV52"/>
  <c r="BT52"/>
  <c r="BV60"/>
  <c r="BT60"/>
  <c r="BV68"/>
  <c r="BT68"/>
  <c r="BV76"/>
  <c r="BT76"/>
  <c r="BV84"/>
  <c r="BT84"/>
  <c r="BV134"/>
  <c r="BT134"/>
  <c r="BV139"/>
  <c r="BT139"/>
  <c r="BV147"/>
  <c r="BT147"/>
  <c r="BV155"/>
  <c r="BT155"/>
  <c r="BV401"/>
  <c r="BT401"/>
  <c r="BV411"/>
  <c r="BT411"/>
  <c r="BV419"/>
  <c r="BT419"/>
  <c r="BV429"/>
  <c r="BT429"/>
  <c r="BV437"/>
  <c r="BT437"/>
  <c r="BV11"/>
  <c r="BT11"/>
  <c r="BV21"/>
  <c r="BT21"/>
  <c r="BV29"/>
  <c r="BT29"/>
  <c r="BV37"/>
  <c r="BT37"/>
  <c r="BV45"/>
  <c r="BT45"/>
  <c r="BV53"/>
  <c r="BT53"/>
  <c r="BV61"/>
  <c r="BT61"/>
  <c r="BV69"/>
  <c r="BT69"/>
  <c r="BV77"/>
  <c r="BT77"/>
  <c r="BV85"/>
  <c r="BT85"/>
  <c r="BV94"/>
  <c r="BT94"/>
  <c r="BV144"/>
  <c r="BT144"/>
  <c r="BV152"/>
  <c r="BT152"/>
  <c r="BV160"/>
  <c r="BT160"/>
  <c r="BV47"/>
  <c r="BT47"/>
  <c r="BV55"/>
  <c r="BT55"/>
  <c r="BV63"/>
  <c r="BT63"/>
  <c r="BV71"/>
  <c r="BT71"/>
  <c r="BV79"/>
  <c r="BT79"/>
  <c r="BV87"/>
  <c r="BT87"/>
  <c r="BV146"/>
  <c r="BT146"/>
  <c r="BV154"/>
  <c r="BT154"/>
  <c r="BV93"/>
  <c r="BT93"/>
  <c r="BV130"/>
  <c r="BT130"/>
  <c r="BV143"/>
  <c r="BT143"/>
  <c r="BV151"/>
  <c r="BT151"/>
  <c r="BV159"/>
  <c r="BT159"/>
  <c r="BT445"/>
  <c r="BV445"/>
  <c r="BV12"/>
  <c r="BT12"/>
  <c r="BV102"/>
  <c r="BT102"/>
  <c r="BV110"/>
  <c r="BT110"/>
  <c r="BV118"/>
  <c r="BT118"/>
  <c r="BV131"/>
  <c r="BT131"/>
  <c r="AV553"/>
  <c r="AW553" s="1"/>
  <c r="AV23"/>
  <c r="AT23"/>
  <c r="AV26"/>
  <c r="AT26"/>
  <c r="AV35"/>
  <c r="AT35"/>
  <c r="AV87"/>
  <c r="AT87"/>
  <c r="AT110"/>
  <c r="AV110"/>
  <c r="AT148"/>
  <c r="AV148"/>
  <c r="AV19"/>
  <c r="AT19"/>
  <c r="AT124"/>
  <c r="AV124"/>
  <c r="AT138"/>
  <c r="AV138"/>
  <c r="AT159"/>
  <c r="AV159"/>
  <c r="AT147"/>
  <c r="AV147"/>
  <c r="AT142"/>
  <c r="AV142"/>
  <c r="AV79"/>
  <c r="AT79"/>
  <c r="AV51"/>
  <c r="AT51"/>
  <c r="AT104"/>
  <c r="AV104"/>
  <c r="AT169"/>
  <c r="AV169"/>
  <c r="AT178"/>
  <c r="AV178"/>
  <c r="AT171"/>
  <c r="AV171"/>
  <c r="AT177"/>
  <c r="AV177"/>
  <c r="AT170"/>
  <c r="AV170"/>
  <c r="AT195"/>
  <c r="AV195"/>
  <c r="AT192"/>
  <c r="AV192"/>
  <c r="AT197"/>
  <c r="AV197"/>
  <c r="AT225"/>
  <c r="AV225"/>
  <c r="AT237"/>
  <c r="AV237"/>
  <c r="AV293"/>
  <c r="AT293"/>
  <c r="AV446"/>
  <c r="AT446"/>
  <c r="AV445"/>
  <c r="AT445"/>
  <c r="AV447"/>
  <c r="AT447"/>
  <c r="AV467"/>
  <c r="AT467"/>
  <c r="AV466"/>
  <c r="AT466"/>
  <c r="AV471"/>
  <c r="AT471"/>
  <c r="AV477"/>
  <c r="AT477"/>
  <c r="AV479"/>
  <c r="AT479"/>
  <c r="AV489"/>
  <c r="AT489"/>
  <c r="AV506"/>
  <c r="AT506"/>
  <c r="AV510"/>
  <c r="AT510"/>
  <c r="AV515"/>
  <c r="AT515"/>
  <c r="AV358"/>
  <c r="AT358"/>
  <c r="AT206"/>
  <c r="AV206"/>
  <c r="AV288"/>
  <c r="AT288"/>
  <c r="AV424"/>
  <c r="AT424"/>
  <c r="AV432"/>
  <c r="AT432"/>
  <c r="AV286"/>
  <c r="AT286"/>
  <c r="AV247"/>
  <c r="AT247"/>
  <c r="AT186"/>
  <c r="AV186"/>
  <c r="AV284"/>
  <c r="AT284"/>
  <c r="P469"/>
  <c r="AV434"/>
  <c r="AT434"/>
  <c r="AV43"/>
  <c r="AT43"/>
  <c r="AV521"/>
  <c r="AT521"/>
  <c r="AV243"/>
  <c r="AT243"/>
  <c r="AV56"/>
  <c r="AT56"/>
  <c r="AV64"/>
  <c r="AT64"/>
  <c r="AV72"/>
  <c r="AT72"/>
  <c r="AT94"/>
  <c r="AV94"/>
  <c r="AT122"/>
  <c r="AV122"/>
  <c r="AV498"/>
  <c r="AT498"/>
  <c r="AT174"/>
  <c r="AV174"/>
  <c r="AT216"/>
  <c r="AV216"/>
  <c r="AT224"/>
  <c r="AV224"/>
  <c r="AT236"/>
  <c r="AV236"/>
  <c r="AT10"/>
  <c r="AV10"/>
  <c r="AT14"/>
  <c r="AV14"/>
  <c r="AT11"/>
  <c r="AV11"/>
  <c r="AV18"/>
  <c r="AT18"/>
  <c r="AV28"/>
  <c r="AT28"/>
  <c r="AV25"/>
  <c r="AT25"/>
  <c r="AV32"/>
  <c r="AT32"/>
  <c r="AV38"/>
  <c r="AT38"/>
  <c r="AV46"/>
  <c r="AT46"/>
  <c r="AV52"/>
  <c r="AT52"/>
  <c r="AT116"/>
  <c r="AV116"/>
  <c r="AT118"/>
  <c r="AV118"/>
  <c r="AT146"/>
  <c r="AV146"/>
  <c r="AT128"/>
  <c r="AV128"/>
  <c r="AT151"/>
  <c r="AV151"/>
  <c r="AT126"/>
  <c r="AV126"/>
  <c r="AT149"/>
  <c r="AV149"/>
  <c r="AV60"/>
  <c r="AT60"/>
  <c r="AV85"/>
  <c r="AT85"/>
  <c r="AT145"/>
  <c r="AV145"/>
  <c r="AT130"/>
  <c r="AV130"/>
  <c r="AT172"/>
  <c r="AV172"/>
  <c r="AT173"/>
  <c r="AV173"/>
  <c r="AT175"/>
  <c r="AV175"/>
  <c r="AT179"/>
  <c r="AV179"/>
  <c r="AT199"/>
  <c r="AV199"/>
  <c r="AT193"/>
  <c r="AV193"/>
  <c r="AT229"/>
  <c r="AV229"/>
  <c r="AT227"/>
  <c r="AV227"/>
  <c r="AT239"/>
  <c r="AV239"/>
  <c r="AV457"/>
  <c r="AT457"/>
  <c r="AV462"/>
  <c r="AT462"/>
  <c r="AV468"/>
  <c r="AT468"/>
  <c r="AV475"/>
  <c r="AT475"/>
  <c r="AV481"/>
  <c r="AT481"/>
  <c r="AV504"/>
  <c r="AT504"/>
  <c r="AV509"/>
  <c r="AT509"/>
  <c r="AV364"/>
  <c r="AT364"/>
  <c r="AV346"/>
  <c r="AT346"/>
  <c r="AV426"/>
  <c r="AT426"/>
  <c r="AV292"/>
  <c r="AT292"/>
  <c r="AV251"/>
  <c r="AT251"/>
  <c r="AV492"/>
  <c r="AT492"/>
  <c r="P503"/>
  <c r="P478"/>
  <c r="R228"/>
  <c r="AV496"/>
  <c r="AT496"/>
  <c r="AV436"/>
  <c r="AT436"/>
  <c r="AV245"/>
  <c r="AT245"/>
  <c r="AV253"/>
  <c r="AT253"/>
  <c r="AV58"/>
  <c r="AT58"/>
  <c r="AV66"/>
  <c r="AT66"/>
  <c r="AV88"/>
  <c r="AT88"/>
  <c r="AT96"/>
  <c r="AV96"/>
  <c r="AV482"/>
  <c r="AT482"/>
  <c r="AT188"/>
  <c r="AV188"/>
  <c r="AT208"/>
  <c r="AV208"/>
  <c r="AT218"/>
  <c r="AV218"/>
  <c r="AT226"/>
  <c r="AV226"/>
  <c r="AT238"/>
  <c r="AV238"/>
  <c r="AT9"/>
  <c r="AV9"/>
  <c r="AV15"/>
  <c r="AT15"/>
  <c r="AV16"/>
  <c r="AT13"/>
  <c r="AV13"/>
  <c r="AV30"/>
  <c r="AT30"/>
  <c r="AV34"/>
  <c r="AT34"/>
  <c r="AV36"/>
  <c r="AT36"/>
  <c r="AV50"/>
  <c r="AT50"/>
  <c r="AV48"/>
  <c r="AT48"/>
  <c r="AT103"/>
  <c r="AV103"/>
  <c r="AT114"/>
  <c r="AV114"/>
  <c r="AT108"/>
  <c r="AV108"/>
  <c r="AT105"/>
  <c r="AV105"/>
  <c r="AT144"/>
  <c r="AV144"/>
  <c r="AV73"/>
  <c r="AT73"/>
  <c r="AT153"/>
  <c r="AV153"/>
  <c r="AV83"/>
  <c r="AT83"/>
  <c r="AT134"/>
  <c r="AV134"/>
  <c r="AT132"/>
  <c r="AV132"/>
  <c r="Q44"/>
  <c r="AT167"/>
  <c r="AV167"/>
  <c r="AT176"/>
  <c r="AV176"/>
  <c r="AT180"/>
  <c r="AV180"/>
  <c r="AT196"/>
  <c r="AV196"/>
  <c r="AT200"/>
  <c r="AV200"/>
  <c r="AT198"/>
  <c r="AV198"/>
  <c r="AT233"/>
  <c r="AV233"/>
  <c r="AT235"/>
  <c r="AV235"/>
  <c r="AV443"/>
  <c r="AT443"/>
  <c r="AV455"/>
  <c r="AT455"/>
  <c r="AV458"/>
  <c r="AT458"/>
  <c r="AV456"/>
  <c r="AT456"/>
  <c r="AV461"/>
  <c r="AT461"/>
  <c r="AV470"/>
  <c r="AT470"/>
  <c r="AV476"/>
  <c r="AT476"/>
  <c r="AV474"/>
  <c r="AT474"/>
  <c r="AV487"/>
  <c r="AT487"/>
  <c r="AV486"/>
  <c r="AT486"/>
  <c r="AV502"/>
  <c r="AT502"/>
  <c r="AV505"/>
  <c r="AT505"/>
  <c r="AV508"/>
  <c r="AT508"/>
  <c r="AV512"/>
  <c r="AT512"/>
  <c r="AV507"/>
  <c r="AT507"/>
  <c r="AV527"/>
  <c r="AT527"/>
  <c r="AV528"/>
  <c r="AT528"/>
  <c r="AV511"/>
  <c r="AT511"/>
  <c r="AV526"/>
  <c r="AT526"/>
  <c r="AV348"/>
  <c r="AT348"/>
  <c r="AV428"/>
  <c r="AT428"/>
  <c r="AV440"/>
  <c r="AT440"/>
  <c r="AV278"/>
  <c r="AT278"/>
  <c r="AV249"/>
  <c r="AT249"/>
  <c r="Q460"/>
  <c r="P473"/>
  <c r="AV39"/>
  <c r="AT39"/>
  <c r="AV47"/>
  <c r="AT47"/>
  <c r="AV483"/>
  <c r="AT483"/>
  <c r="AV255"/>
  <c r="AT255"/>
  <c r="AV68"/>
  <c r="AT68"/>
  <c r="AV90"/>
  <c r="AT90"/>
  <c r="AT98"/>
  <c r="AV98"/>
  <c r="AV452"/>
  <c r="AT452"/>
  <c r="AT190"/>
  <c r="AV190"/>
  <c r="AT202"/>
  <c r="AV202"/>
  <c r="AT212"/>
  <c r="AV212"/>
  <c r="AT220"/>
  <c r="AV220"/>
  <c r="AT230"/>
  <c r="AV230"/>
  <c r="AV17"/>
  <c r="AT17"/>
  <c r="AV29"/>
  <c r="AT29"/>
  <c r="AV31"/>
  <c r="AT31"/>
  <c r="AV37"/>
  <c r="AT37"/>
  <c r="AV33"/>
  <c r="AT33"/>
  <c r="AV42"/>
  <c r="AT42"/>
  <c r="AT150"/>
  <c r="AV150"/>
  <c r="AT140"/>
  <c r="AV140"/>
  <c r="AT155"/>
  <c r="AV155"/>
  <c r="AT112"/>
  <c r="AV112"/>
  <c r="AT136"/>
  <c r="AV136"/>
  <c r="AT157"/>
  <c r="AV157"/>
  <c r="AT102"/>
  <c r="AV102"/>
  <c r="AT100"/>
  <c r="AV100"/>
  <c r="AV77"/>
  <c r="AT77"/>
  <c r="AT168"/>
  <c r="AV168"/>
  <c r="AV182"/>
  <c r="AT181"/>
  <c r="AV181"/>
  <c r="AT194"/>
  <c r="AV194"/>
  <c r="AT221"/>
  <c r="AV221"/>
  <c r="AT223"/>
  <c r="AV223"/>
  <c r="AT231"/>
  <c r="AV231"/>
  <c r="AV256"/>
  <c r="AT256"/>
  <c r="AV444"/>
  <c r="AT444"/>
  <c r="AV448"/>
  <c r="AT448"/>
  <c r="AV465"/>
  <c r="AT465"/>
  <c r="AV472"/>
  <c r="AT472"/>
  <c r="AV463"/>
  <c r="AT463"/>
  <c r="AV464"/>
  <c r="AT464"/>
  <c r="AV480"/>
  <c r="AT480"/>
  <c r="AV488"/>
  <c r="AT488"/>
  <c r="AV501"/>
  <c r="AT501"/>
  <c r="AV514"/>
  <c r="AT514"/>
  <c r="AV524"/>
  <c r="AT524"/>
  <c r="AV290"/>
  <c r="AT290"/>
  <c r="AV459"/>
  <c r="AT459"/>
  <c r="AV280"/>
  <c r="AT280"/>
  <c r="AV350"/>
  <c r="AT350"/>
  <c r="AV430"/>
  <c r="AT430"/>
  <c r="AT162"/>
  <c r="AV162"/>
  <c r="AT201"/>
  <c r="AV201"/>
  <c r="AV282"/>
  <c r="AT282"/>
  <c r="AV500"/>
  <c r="AT500"/>
  <c r="AV519"/>
  <c r="AT519"/>
  <c r="P184"/>
  <c r="AV494"/>
  <c r="AT494"/>
  <c r="Q352"/>
  <c r="AV517"/>
  <c r="AT517"/>
  <c r="AV523"/>
  <c r="AT523"/>
  <c r="AV21"/>
  <c r="AT21"/>
  <c r="AV41"/>
  <c r="AT41"/>
  <c r="AV49"/>
  <c r="AT49"/>
  <c r="AV485"/>
  <c r="AT485"/>
  <c r="AV241"/>
  <c r="AT241"/>
  <c r="AV54"/>
  <c r="AT54"/>
  <c r="AV62"/>
  <c r="AT62"/>
  <c r="AV70"/>
  <c r="AT70"/>
  <c r="AT92"/>
  <c r="AV92"/>
  <c r="AT120"/>
  <c r="AV120"/>
  <c r="AV454"/>
  <c r="AT454"/>
  <c r="AT204"/>
  <c r="AV204"/>
  <c r="AT214"/>
  <c r="AV214"/>
  <c r="AT222"/>
  <c r="AV222"/>
  <c r="AT234"/>
  <c r="AV234"/>
  <c r="R17"/>
  <c r="AV559"/>
  <c r="AW559" s="1"/>
  <c r="P460"/>
  <c r="P551"/>
  <c r="R472"/>
  <c r="R293"/>
  <c r="R364"/>
  <c r="R485"/>
  <c r="AQ551"/>
  <c r="AV551" s="1"/>
  <c r="P174"/>
  <c r="P51"/>
  <c r="R510"/>
  <c r="P177"/>
  <c r="P172"/>
  <c r="P192"/>
  <c r="P196"/>
  <c r="P479"/>
  <c r="P37"/>
  <c r="P114"/>
  <c r="P168"/>
  <c r="P505"/>
  <c r="P509"/>
  <c r="P512"/>
  <c r="P528"/>
  <c r="P527"/>
  <c r="P108"/>
  <c r="P116"/>
  <c r="P175"/>
  <c r="P179"/>
  <c r="P463"/>
  <c r="P28"/>
  <c r="P199"/>
  <c r="P445"/>
  <c r="P461"/>
  <c r="P481"/>
  <c r="P507"/>
  <c r="R87"/>
  <c r="AU561"/>
  <c r="AW561" s="1"/>
  <c r="R24"/>
  <c r="P44"/>
  <c r="P27"/>
  <c r="R81"/>
  <c r="R75"/>
  <c r="R460"/>
  <c r="R184"/>
  <c r="P183"/>
  <c r="P513"/>
  <c r="R469"/>
  <c r="R490"/>
  <c r="Q503"/>
  <c r="CU530"/>
  <c r="CW530" s="1"/>
  <c r="CZ530" s="1"/>
  <c r="EU559"/>
  <c r="EW559" s="1"/>
  <c r="EZ559" s="1"/>
  <c r="R478"/>
  <c r="R182"/>
  <c r="Q228"/>
  <c r="R508"/>
  <c r="R503"/>
  <c r="CU554"/>
  <c r="CW554" s="1"/>
  <c r="CZ554" s="1"/>
  <c r="R200"/>
  <c r="EU561"/>
  <c r="EW561" s="1"/>
  <c r="EZ561" s="1"/>
  <c r="EU540"/>
  <c r="EW540" s="1"/>
  <c r="EZ540" s="1"/>
  <c r="EU546"/>
  <c r="EW546" s="1"/>
  <c r="EZ546" s="1"/>
  <c r="CU552"/>
  <c r="CU535"/>
  <c r="CW535" s="1"/>
  <c r="CZ535" s="1"/>
  <c r="CU549"/>
  <c r="CW549" s="1"/>
  <c r="CZ549" s="1"/>
  <c r="R551"/>
  <c r="CU547"/>
  <c r="CW547" s="1"/>
  <c r="CZ547" s="1"/>
  <c r="CU543"/>
  <c r="CW543" s="1"/>
  <c r="CZ543" s="1"/>
  <c r="EU538"/>
  <c r="EW538" s="1"/>
  <c r="EZ538" s="1"/>
  <c r="AU563"/>
  <c r="EU536"/>
  <c r="EW536" s="1"/>
  <c r="EZ536" s="1"/>
  <c r="EU542"/>
  <c r="EW542" s="1"/>
  <c r="EZ542" s="1"/>
  <c r="CU558"/>
  <c r="BV552"/>
  <c r="BW552" s="1"/>
  <c r="BZ552" s="1"/>
  <c r="AU557"/>
  <c r="AV557"/>
  <c r="R136"/>
  <c r="Q282"/>
  <c r="CV552"/>
  <c r="CV558"/>
  <c r="R208"/>
  <c r="R27"/>
  <c r="R178"/>
  <c r="Q184"/>
  <c r="P352"/>
  <c r="Q469"/>
  <c r="P490"/>
  <c r="DU532"/>
  <c r="DW532" s="1"/>
  <c r="DZ532" s="1"/>
  <c r="R104"/>
  <c r="R176"/>
  <c r="R426"/>
  <c r="R515"/>
  <c r="R524"/>
  <c r="AU555"/>
  <c r="AV555"/>
  <c r="R525"/>
  <c r="P525"/>
  <c r="CU560"/>
  <c r="CV560"/>
  <c r="R232"/>
  <c r="Q232"/>
  <c r="P232"/>
  <c r="R280"/>
  <c r="EU544"/>
  <c r="EW544" s="1"/>
  <c r="EZ544" s="1"/>
  <c r="CV541"/>
  <c r="CU541"/>
  <c r="EV553"/>
  <c r="EU553"/>
  <c r="R210"/>
  <c r="P210"/>
  <c r="Q208"/>
  <c r="R206"/>
  <c r="AV563"/>
  <c r="R523"/>
  <c r="R162"/>
  <c r="R236"/>
  <c r="Q358"/>
  <c r="R477"/>
  <c r="BV532"/>
  <c r="BU532"/>
  <c r="CU533"/>
  <c r="P438"/>
  <c r="P510"/>
  <c r="Q183"/>
  <c r="R183"/>
  <c r="R227"/>
  <c r="Q290"/>
  <c r="R348"/>
  <c r="Q350"/>
  <c r="R513"/>
  <c r="R542"/>
  <c r="Q236"/>
  <c r="Q288"/>
  <c r="R358"/>
  <c r="CV533"/>
  <c r="R534"/>
  <c r="R438"/>
  <c r="R473"/>
  <c r="CU545"/>
  <c r="CW545" s="1"/>
  <c r="CZ545" s="1"/>
  <c r="CU556"/>
  <c r="CW556" s="1"/>
  <c r="CZ556" s="1"/>
  <c r="EV557"/>
  <c r="EU557"/>
  <c r="CW562"/>
  <c r="CZ562" s="1"/>
  <c r="R450"/>
  <c r="P450"/>
  <c r="R552"/>
  <c r="EU555"/>
  <c r="EW555" s="1"/>
  <c r="EZ555" s="1"/>
  <c r="CW539"/>
  <c r="CZ539" s="1"/>
  <c r="EU563"/>
  <c r="EW563" s="1"/>
  <c r="EZ563" s="1"/>
  <c r="R229"/>
  <c r="R480"/>
  <c r="R489"/>
  <c r="R536"/>
  <c r="R231"/>
  <c r="R548"/>
  <c r="CW537"/>
  <c r="CZ537" s="1"/>
  <c r="EW534"/>
  <c r="EZ534" s="1"/>
  <c r="R546"/>
  <c r="M529"/>
  <c r="R467"/>
  <c r="R486"/>
  <c r="CP529"/>
  <c r="T2" i="7" s="1"/>
  <c r="R466" i="12"/>
  <c r="EP529"/>
  <c r="Z2" i="7" s="1"/>
  <c r="R290" i="12"/>
  <c r="R459"/>
  <c r="R487"/>
  <c r="R169"/>
  <c r="R180"/>
  <c r="R224"/>
  <c r="R465"/>
  <c r="BP529"/>
  <c r="R424"/>
  <c r="R436"/>
  <c r="R458"/>
  <c r="Q459"/>
  <c r="R540"/>
  <c r="R167"/>
  <c r="R194"/>
  <c r="R230"/>
  <c r="R237"/>
  <c r="R25"/>
  <c r="R201"/>
  <c r="R496"/>
  <c r="R532"/>
  <c r="R550"/>
  <c r="R282"/>
  <c r="R222"/>
  <c r="R468"/>
  <c r="R502"/>
  <c r="R514"/>
  <c r="R506"/>
  <c r="R538"/>
  <c r="R30"/>
  <c r="R288"/>
  <c r="R159"/>
  <c r="R286"/>
  <c r="R471"/>
  <c r="R475"/>
  <c r="R544"/>
  <c r="EW548"/>
  <c r="EZ548" s="1"/>
  <c r="BV551"/>
  <c r="BU551"/>
  <c r="R457"/>
  <c r="R462"/>
  <c r="R501"/>
  <c r="DV551"/>
  <c r="DU551"/>
  <c r="P492"/>
  <c r="R492"/>
  <c r="P499"/>
  <c r="R499"/>
  <c r="Q502"/>
  <c r="P497"/>
  <c r="R497"/>
  <c r="Q508"/>
  <c r="Q514"/>
  <c r="P521"/>
  <c r="R521"/>
  <c r="R504"/>
  <c r="R511"/>
  <c r="Q511"/>
  <c r="P511"/>
  <c r="Q496"/>
  <c r="DV530"/>
  <c r="DU530"/>
  <c r="P522"/>
  <c r="R522"/>
  <c r="AU530"/>
  <c r="AV530"/>
  <c r="AU536"/>
  <c r="AV536"/>
  <c r="Q536"/>
  <c r="BR539"/>
  <c r="R539" s="1"/>
  <c r="BQ539"/>
  <c r="Q539" s="1"/>
  <c r="AU544"/>
  <c r="AV544"/>
  <c r="Q544"/>
  <c r="BR547"/>
  <c r="R547" s="1"/>
  <c r="BQ547"/>
  <c r="Q547" s="1"/>
  <c r="CU531"/>
  <c r="CV531"/>
  <c r="DV533"/>
  <c r="DU533"/>
  <c r="BV536"/>
  <c r="BU536"/>
  <c r="EU537"/>
  <c r="EV537"/>
  <c r="CU540"/>
  <c r="CV540"/>
  <c r="DV549"/>
  <c r="DU549"/>
  <c r="EU532"/>
  <c r="EV532"/>
  <c r="AU545"/>
  <c r="AV545"/>
  <c r="DV550"/>
  <c r="DU550"/>
  <c r="BQ559"/>
  <c r="P559"/>
  <c r="BR559"/>
  <c r="R559" s="1"/>
  <c r="BV534"/>
  <c r="BU534"/>
  <c r="DU534"/>
  <c r="DV534"/>
  <c r="DV539"/>
  <c r="DU539"/>
  <c r="BV542"/>
  <c r="BU542"/>
  <c r="DU542"/>
  <c r="DV542"/>
  <c r="EU547"/>
  <c r="EV547"/>
  <c r="CV561"/>
  <c r="CU561"/>
  <c r="P558"/>
  <c r="AQ558"/>
  <c r="AR558"/>
  <c r="R558" s="1"/>
  <c r="CV563"/>
  <c r="CU563"/>
  <c r="DU544"/>
  <c r="DV544"/>
  <c r="DU553"/>
  <c r="DV553"/>
  <c r="EV556"/>
  <c r="EU556"/>
  <c r="AU543"/>
  <c r="AV543"/>
  <c r="BU556"/>
  <c r="BV556"/>
  <c r="P494"/>
  <c r="R494"/>
  <c r="P500"/>
  <c r="R500"/>
  <c r="Q505"/>
  <c r="R505"/>
  <c r="Q523"/>
  <c r="R526"/>
  <c r="Q526"/>
  <c r="AU531"/>
  <c r="AV531"/>
  <c r="Q524"/>
  <c r="EU531"/>
  <c r="EV531"/>
  <c r="BR533"/>
  <c r="R533" s="1"/>
  <c r="BQ533"/>
  <c r="Q533" s="1"/>
  <c r="AU538"/>
  <c r="AV538"/>
  <c r="Q538"/>
  <c r="BR541"/>
  <c r="R541" s="1"/>
  <c r="BQ541"/>
  <c r="Q541" s="1"/>
  <c r="AU546"/>
  <c r="AV546"/>
  <c r="Q546"/>
  <c r="BR549"/>
  <c r="R549" s="1"/>
  <c r="BQ549"/>
  <c r="Q549" s="1"/>
  <c r="DV537"/>
  <c r="DU537"/>
  <c r="BV540"/>
  <c r="BU540"/>
  <c r="EU541"/>
  <c r="EV541"/>
  <c r="CU544"/>
  <c r="CV544"/>
  <c r="CU551"/>
  <c r="CV551"/>
  <c r="Q527"/>
  <c r="R527"/>
  <c r="DV531"/>
  <c r="DU531"/>
  <c r="AU532"/>
  <c r="Q532"/>
  <c r="AV532"/>
  <c r="AU541"/>
  <c r="AV541"/>
  <c r="BQ553"/>
  <c r="P553"/>
  <c r="BR553"/>
  <c r="R553" s="1"/>
  <c r="BQ561"/>
  <c r="P561"/>
  <c r="BR561"/>
  <c r="R561" s="1"/>
  <c r="BQ531"/>
  <c r="BR531"/>
  <c r="R531" s="1"/>
  <c r="EU535"/>
  <c r="EV535"/>
  <c r="CU538"/>
  <c r="CV538"/>
  <c r="EU543"/>
  <c r="EV543"/>
  <c r="CU546"/>
  <c r="CV546"/>
  <c r="DV547"/>
  <c r="DU547"/>
  <c r="DU558"/>
  <c r="DV558"/>
  <c r="EV560"/>
  <c r="EU560"/>
  <c r="AU535"/>
  <c r="AV535"/>
  <c r="EV562"/>
  <c r="EU562"/>
  <c r="DU554"/>
  <c r="DV554"/>
  <c r="CV553"/>
  <c r="CU553"/>
  <c r="DU555"/>
  <c r="DV555"/>
  <c r="DU562"/>
  <c r="DV562"/>
  <c r="P493"/>
  <c r="R493"/>
  <c r="Q504"/>
  <c r="Q501"/>
  <c r="R507"/>
  <c r="P517"/>
  <c r="R517"/>
  <c r="P520"/>
  <c r="R520"/>
  <c r="R528"/>
  <c r="P526"/>
  <c r="BR535"/>
  <c r="R535" s="1"/>
  <c r="BQ535"/>
  <c r="AU540"/>
  <c r="AV540"/>
  <c r="Q540"/>
  <c r="BR543"/>
  <c r="R543" s="1"/>
  <c r="BQ543"/>
  <c r="AU548"/>
  <c r="AV548"/>
  <c r="Q548"/>
  <c r="DV541"/>
  <c r="DU541"/>
  <c r="BV544"/>
  <c r="BU544"/>
  <c r="EU545"/>
  <c r="EV545"/>
  <c r="CU548"/>
  <c r="CV548"/>
  <c r="AU537"/>
  <c r="AV537"/>
  <c r="P541"/>
  <c r="AU552"/>
  <c r="Q552"/>
  <c r="AV552"/>
  <c r="BQ555"/>
  <c r="P555"/>
  <c r="BR555"/>
  <c r="R555" s="1"/>
  <c r="BQ563"/>
  <c r="P563"/>
  <c r="BR563"/>
  <c r="R563" s="1"/>
  <c r="DV535"/>
  <c r="DU535"/>
  <c r="BV538"/>
  <c r="BU538"/>
  <c r="DU538"/>
  <c r="DV538"/>
  <c r="DV543"/>
  <c r="DU543"/>
  <c r="BV546"/>
  <c r="BU546"/>
  <c r="BU560"/>
  <c r="BV560"/>
  <c r="P556"/>
  <c r="AQ556"/>
  <c r="AR556"/>
  <c r="R556" s="1"/>
  <c r="P535"/>
  <c r="DU536"/>
  <c r="DV536"/>
  <c r="AU547"/>
  <c r="AV547"/>
  <c r="DU560"/>
  <c r="DV560"/>
  <c r="BU562"/>
  <c r="BV562"/>
  <c r="CV559"/>
  <c r="CU559"/>
  <c r="AU539"/>
  <c r="AV539"/>
  <c r="EV552"/>
  <c r="EU552"/>
  <c r="CV555"/>
  <c r="CU555"/>
  <c r="DU557"/>
  <c r="DV557"/>
  <c r="DU556"/>
  <c r="DV556"/>
  <c r="P491"/>
  <c r="R491"/>
  <c r="P495"/>
  <c r="R495"/>
  <c r="R498"/>
  <c r="P498"/>
  <c r="Q506"/>
  <c r="R509"/>
  <c r="Q515"/>
  <c r="R519"/>
  <c r="P519"/>
  <c r="P518"/>
  <c r="R518"/>
  <c r="R512"/>
  <c r="P516"/>
  <c r="R516"/>
  <c r="BR530"/>
  <c r="R530" s="1"/>
  <c r="BQ530"/>
  <c r="Q530" s="1"/>
  <c r="EU530"/>
  <c r="EV530"/>
  <c r="AU534"/>
  <c r="AV534"/>
  <c r="Q534"/>
  <c r="BR537"/>
  <c r="R537" s="1"/>
  <c r="BQ537"/>
  <c r="Q537" s="1"/>
  <c r="AU542"/>
  <c r="AV542"/>
  <c r="Q542"/>
  <c r="BR545"/>
  <c r="R545" s="1"/>
  <c r="BQ545"/>
  <c r="EU533"/>
  <c r="EV533"/>
  <c r="CU536"/>
  <c r="CV536"/>
  <c r="DV545"/>
  <c r="DU545"/>
  <c r="BV548"/>
  <c r="BU548"/>
  <c r="EU549"/>
  <c r="EV549"/>
  <c r="EU551"/>
  <c r="EV551"/>
  <c r="AU533"/>
  <c r="AV533"/>
  <c r="P537"/>
  <c r="AU549"/>
  <c r="AV549"/>
  <c r="BV550"/>
  <c r="BU550"/>
  <c r="BQ557"/>
  <c r="P557"/>
  <c r="BR557"/>
  <c r="R557" s="1"/>
  <c r="CU534"/>
  <c r="CV534"/>
  <c r="EU539"/>
  <c r="EV539"/>
  <c r="CU542"/>
  <c r="CV542"/>
  <c r="AU550"/>
  <c r="AV550"/>
  <c r="Q550"/>
  <c r="P560"/>
  <c r="AQ560"/>
  <c r="AR560"/>
  <c r="R560" s="1"/>
  <c r="DU561"/>
  <c r="DV561"/>
  <c r="BU554"/>
  <c r="BV554"/>
  <c r="EV558"/>
  <c r="EU558"/>
  <c r="P547"/>
  <c r="DU548"/>
  <c r="DV548"/>
  <c r="CU550"/>
  <c r="CV550"/>
  <c r="P562"/>
  <c r="AQ562"/>
  <c r="AR562"/>
  <c r="R562" s="1"/>
  <c r="DU563"/>
  <c r="DV563"/>
  <c r="DU552"/>
  <c r="DV552"/>
  <c r="P554"/>
  <c r="AQ554"/>
  <c r="AR554"/>
  <c r="R554" s="1"/>
  <c r="BU558"/>
  <c r="BV558"/>
  <c r="CU532"/>
  <c r="CV532"/>
  <c r="P539"/>
  <c r="DU540"/>
  <c r="DV540"/>
  <c r="EU550"/>
  <c r="EV550"/>
  <c r="EV554"/>
  <c r="EU554"/>
  <c r="CV557"/>
  <c r="CU557"/>
  <c r="DU559"/>
  <c r="DV559"/>
  <c r="Q489"/>
  <c r="P483"/>
  <c r="R483"/>
  <c r="Q480"/>
  <c r="P482"/>
  <c r="R482"/>
  <c r="Q479"/>
  <c r="R479"/>
  <c r="P484"/>
  <c r="R484"/>
  <c r="Q485"/>
  <c r="R488"/>
  <c r="Q488"/>
  <c r="R481"/>
  <c r="Q477"/>
  <c r="Q487"/>
  <c r="Q486"/>
  <c r="P488"/>
  <c r="Q455"/>
  <c r="Q462"/>
  <c r="R456"/>
  <c r="Q467"/>
  <c r="Q470"/>
  <c r="R476"/>
  <c r="Q474"/>
  <c r="P452"/>
  <c r="R452"/>
  <c r="Q457"/>
  <c r="Q468"/>
  <c r="Q466"/>
  <c r="Q471"/>
  <c r="Q464"/>
  <c r="R463"/>
  <c r="Q463"/>
  <c r="R454"/>
  <c r="P454"/>
  <c r="R455"/>
  <c r="R461"/>
  <c r="Q461"/>
  <c r="Q456"/>
  <c r="Q475"/>
  <c r="R470"/>
  <c r="Q476"/>
  <c r="R474"/>
  <c r="P449"/>
  <c r="R449"/>
  <c r="P451"/>
  <c r="R451"/>
  <c r="Q458"/>
  <c r="P453"/>
  <c r="R453"/>
  <c r="Q465"/>
  <c r="Q472"/>
  <c r="R464"/>
  <c r="Q162"/>
  <c r="Q178"/>
  <c r="R181"/>
  <c r="Q181"/>
  <c r="Q171"/>
  <c r="P190"/>
  <c r="R190"/>
  <c r="R170"/>
  <c r="R174"/>
  <c r="R202"/>
  <c r="P202"/>
  <c r="P216"/>
  <c r="R216"/>
  <c r="Q192"/>
  <c r="R192"/>
  <c r="P211"/>
  <c r="R211"/>
  <c r="P219"/>
  <c r="R219"/>
  <c r="Q222"/>
  <c r="R243"/>
  <c r="P243"/>
  <c r="P251"/>
  <c r="R251"/>
  <c r="Q227"/>
  <c r="Q235"/>
  <c r="R238"/>
  <c r="P238"/>
  <c r="P242"/>
  <c r="R242"/>
  <c r="R258"/>
  <c r="P258"/>
  <c r="R274"/>
  <c r="P274"/>
  <c r="P250"/>
  <c r="R250"/>
  <c r="Q286"/>
  <c r="P287"/>
  <c r="R287"/>
  <c r="R278"/>
  <c r="R292"/>
  <c r="P312"/>
  <c r="R312"/>
  <c r="Q256"/>
  <c r="P285"/>
  <c r="R285"/>
  <c r="Q284"/>
  <c r="P308"/>
  <c r="R308"/>
  <c r="R342"/>
  <c r="P342"/>
  <c r="P341"/>
  <c r="R341"/>
  <c r="Q436"/>
  <c r="R168"/>
  <c r="Q168"/>
  <c r="R173"/>
  <c r="R175"/>
  <c r="Q175"/>
  <c r="Q180"/>
  <c r="P191"/>
  <c r="R191"/>
  <c r="R195"/>
  <c r="P204"/>
  <c r="R204"/>
  <c r="P218"/>
  <c r="R218"/>
  <c r="Q193"/>
  <c r="Q198"/>
  <c r="Q221"/>
  <c r="Q223"/>
  <c r="R233"/>
  <c r="P245"/>
  <c r="R245"/>
  <c r="Q206"/>
  <c r="Q225"/>
  <c r="R196"/>
  <c r="P246"/>
  <c r="R246"/>
  <c r="R255"/>
  <c r="R262"/>
  <c r="P262"/>
  <c r="R266"/>
  <c r="P266"/>
  <c r="R270"/>
  <c r="P270"/>
  <c r="P273"/>
  <c r="R273"/>
  <c r="P291"/>
  <c r="R291"/>
  <c r="R372"/>
  <c r="P372"/>
  <c r="R388"/>
  <c r="P388"/>
  <c r="R404"/>
  <c r="P404"/>
  <c r="R420"/>
  <c r="P420"/>
  <c r="P429"/>
  <c r="R429"/>
  <c r="R166"/>
  <c r="P166"/>
  <c r="P165"/>
  <c r="R165"/>
  <c r="Q167"/>
  <c r="R177"/>
  <c r="Q177"/>
  <c r="R172"/>
  <c r="Q182"/>
  <c r="R171"/>
  <c r="P186"/>
  <c r="R186"/>
  <c r="P187"/>
  <c r="R187"/>
  <c r="Q170"/>
  <c r="R197"/>
  <c r="P189"/>
  <c r="R189"/>
  <c r="P212"/>
  <c r="R212"/>
  <c r="P220"/>
  <c r="R220"/>
  <c r="P197"/>
  <c r="P203"/>
  <c r="R203"/>
  <c r="P217"/>
  <c r="R217"/>
  <c r="P207"/>
  <c r="R207"/>
  <c r="Q224"/>
  <c r="Q231"/>
  <c r="Q229"/>
  <c r="Q239"/>
  <c r="R239"/>
  <c r="P239"/>
  <c r="P247"/>
  <c r="R247"/>
  <c r="R235"/>
  <c r="P255"/>
  <c r="P253"/>
  <c r="R253"/>
  <c r="P248"/>
  <c r="R248"/>
  <c r="R276"/>
  <c r="P276"/>
  <c r="P277"/>
  <c r="R277"/>
  <c r="Q280"/>
  <c r="P226"/>
  <c r="R226"/>
  <c r="P265"/>
  <c r="R265"/>
  <c r="R284"/>
  <c r="P263"/>
  <c r="R263"/>
  <c r="P296"/>
  <c r="R296"/>
  <c r="P283"/>
  <c r="R283"/>
  <c r="P318"/>
  <c r="R318"/>
  <c r="R362"/>
  <c r="P362"/>
  <c r="P335"/>
  <c r="R335"/>
  <c r="Q364"/>
  <c r="R164"/>
  <c r="P164"/>
  <c r="P161"/>
  <c r="R161"/>
  <c r="P163"/>
  <c r="R163"/>
  <c r="Q169"/>
  <c r="Q173"/>
  <c r="Q176"/>
  <c r="R179"/>
  <c r="Q179"/>
  <c r="P181"/>
  <c r="P188"/>
  <c r="R188"/>
  <c r="P185"/>
  <c r="R185"/>
  <c r="R199"/>
  <c r="Q195"/>
  <c r="Q194"/>
  <c r="R214"/>
  <c r="P214"/>
  <c r="Q200"/>
  <c r="R193"/>
  <c r="R198"/>
  <c r="Q201"/>
  <c r="P215"/>
  <c r="R215"/>
  <c r="P205"/>
  <c r="R205"/>
  <c r="P209"/>
  <c r="R209"/>
  <c r="R221"/>
  <c r="R223"/>
  <c r="Q230"/>
  <c r="Q233"/>
  <c r="P241"/>
  <c r="R241"/>
  <c r="P249"/>
  <c r="R249"/>
  <c r="P213"/>
  <c r="R213"/>
  <c r="R225"/>
  <c r="P240"/>
  <c r="R240"/>
  <c r="P244"/>
  <c r="R244"/>
  <c r="Q237"/>
  <c r="P252"/>
  <c r="R252"/>
  <c r="R260"/>
  <c r="P260"/>
  <c r="R264"/>
  <c r="P264"/>
  <c r="R268"/>
  <c r="P268"/>
  <c r="R272"/>
  <c r="P272"/>
  <c r="P275"/>
  <c r="R275"/>
  <c r="R297"/>
  <c r="P297"/>
  <c r="R301"/>
  <c r="P301"/>
  <c r="R305"/>
  <c r="P305"/>
  <c r="R309"/>
  <c r="P309"/>
  <c r="R313"/>
  <c r="P313"/>
  <c r="R317"/>
  <c r="P317"/>
  <c r="R321"/>
  <c r="P321"/>
  <c r="R256"/>
  <c r="R334"/>
  <c r="P334"/>
  <c r="Q346"/>
  <c r="P434"/>
  <c r="R434"/>
  <c r="Q348"/>
  <c r="R380"/>
  <c r="P380"/>
  <c r="R396"/>
  <c r="P396"/>
  <c r="R412"/>
  <c r="P412"/>
  <c r="P391"/>
  <c r="R391"/>
  <c r="P423"/>
  <c r="R423"/>
  <c r="P257"/>
  <c r="R257"/>
  <c r="P234"/>
  <c r="R234"/>
  <c r="P261"/>
  <c r="R261"/>
  <c r="P279"/>
  <c r="R279"/>
  <c r="P281"/>
  <c r="R281"/>
  <c r="Q293"/>
  <c r="Q292"/>
  <c r="R299"/>
  <c r="P299"/>
  <c r="R307"/>
  <c r="P307"/>
  <c r="R315"/>
  <c r="P315"/>
  <c r="R323"/>
  <c r="P323"/>
  <c r="P289"/>
  <c r="R289"/>
  <c r="P320"/>
  <c r="R320"/>
  <c r="R325"/>
  <c r="P325"/>
  <c r="P259"/>
  <c r="R259"/>
  <c r="P294"/>
  <c r="R294"/>
  <c r="P316"/>
  <c r="R316"/>
  <c r="R327"/>
  <c r="P327"/>
  <c r="R328"/>
  <c r="P328"/>
  <c r="R336"/>
  <c r="P336"/>
  <c r="R344"/>
  <c r="P344"/>
  <c r="P254"/>
  <c r="R254"/>
  <c r="R346"/>
  <c r="P355"/>
  <c r="R355"/>
  <c r="P365"/>
  <c r="R365"/>
  <c r="P314"/>
  <c r="R314"/>
  <c r="P353"/>
  <c r="R353"/>
  <c r="P432"/>
  <c r="R432"/>
  <c r="P267"/>
  <c r="R267"/>
  <c r="P306"/>
  <c r="R306"/>
  <c r="P339"/>
  <c r="R339"/>
  <c r="R366"/>
  <c r="P366"/>
  <c r="R374"/>
  <c r="P374"/>
  <c r="R382"/>
  <c r="P382"/>
  <c r="R390"/>
  <c r="P390"/>
  <c r="R398"/>
  <c r="P398"/>
  <c r="R406"/>
  <c r="P406"/>
  <c r="R414"/>
  <c r="P414"/>
  <c r="R422"/>
  <c r="P422"/>
  <c r="P383"/>
  <c r="R383"/>
  <c r="P415"/>
  <c r="R415"/>
  <c r="P431"/>
  <c r="R431"/>
  <c r="P442"/>
  <c r="R442"/>
  <c r="P269"/>
  <c r="R269"/>
  <c r="Q278"/>
  <c r="R295"/>
  <c r="P295"/>
  <c r="R303"/>
  <c r="P303"/>
  <c r="R311"/>
  <c r="P311"/>
  <c r="R319"/>
  <c r="P319"/>
  <c r="P304"/>
  <c r="R304"/>
  <c r="P310"/>
  <c r="R310"/>
  <c r="P300"/>
  <c r="R300"/>
  <c r="R332"/>
  <c r="P332"/>
  <c r="R340"/>
  <c r="P340"/>
  <c r="R360"/>
  <c r="P360"/>
  <c r="P343"/>
  <c r="R343"/>
  <c r="P333"/>
  <c r="R333"/>
  <c r="P428"/>
  <c r="R428"/>
  <c r="P440"/>
  <c r="R440"/>
  <c r="R326"/>
  <c r="P326"/>
  <c r="R350"/>
  <c r="R370"/>
  <c r="P370"/>
  <c r="R378"/>
  <c r="P378"/>
  <c r="R386"/>
  <c r="P386"/>
  <c r="R394"/>
  <c r="P394"/>
  <c r="R402"/>
  <c r="P402"/>
  <c r="R410"/>
  <c r="P410"/>
  <c r="R418"/>
  <c r="P418"/>
  <c r="P351"/>
  <c r="R351"/>
  <c r="P367"/>
  <c r="R367"/>
  <c r="P399"/>
  <c r="R399"/>
  <c r="Q424"/>
  <c r="P425"/>
  <c r="R425"/>
  <c r="Q426"/>
  <c r="P427"/>
  <c r="R427"/>
  <c r="P441"/>
  <c r="R441"/>
  <c r="P302"/>
  <c r="R302"/>
  <c r="P271"/>
  <c r="R271"/>
  <c r="P324"/>
  <c r="R324"/>
  <c r="R330"/>
  <c r="P330"/>
  <c r="R338"/>
  <c r="P338"/>
  <c r="R354"/>
  <c r="P354"/>
  <c r="P322"/>
  <c r="R322"/>
  <c r="P347"/>
  <c r="R347"/>
  <c r="P430"/>
  <c r="R430"/>
  <c r="P331"/>
  <c r="R331"/>
  <c r="R368"/>
  <c r="AT368"/>
  <c r="P368"/>
  <c r="R376"/>
  <c r="P376"/>
  <c r="R384"/>
  <c r="P384"/>
  <c r="R392"/>
  <c r="P392"/>
  <c r="R400"/>
  <c r="P400"/>
  <c r="R408"/>
  <c r="P408"/>
  <c r="R416"/>
  <c r="P416"/>
  <c r="P329"/>
  <c r="R329"/>
  <c r="P375"/>
  <c r="R375"/>
  <c r="P407"/>
  <c r="R407"/>
  <c r="P433"/>
  <c r="R433"/>
  <c r="P439"/>
  <c r="R439"/>
  <c r="P373"/>
  <c r="R373"/>
  <c r="P397"/>
  <c r="R397"/>
  <c r="Q447"/>
  <c r="R447"/>
  <c r="P337"/>
  <c r="R337"/>
  <c r="P385"/>
  <c r="R385"/>
  <c r="P387"/>
  <c r="R387"/>
  <c r="P419"/>
  <c r="R419"/>
  <c r="P369"/>
  <c r="R369"/>
  <c r="P377"/>
  <c r="R377"/>
  <c r="P409"/>
  <c r="R409"/>
  <c r="R446"/>
  <c r="P393"/>
  <c r="R393"/>
  <c r="P405"/>
  <c r="R405"/>
  <c r="R445"/>
  <c r="P345"/>
  <c r="R345"/>
  <c r="P379"/>
  <c r="R379"/>
  <c r="P411"/>
  <c r="R411"/>
  <c r="P435"/>
  <c r="R435"/>
  <c r="P447"/>
  <c r="R444"/>
  <c r="R448"/>
  <c r="P349"/>
  <c r="R349"/>
  <c r="P357"/>
  <c r="R357"/>
  <c r="P413"/>
  <c r="R413"/>
  <c r="P437"/>
  <c r="R437"/>
  <c r="R443"/>
  <c r="P371"/>
  <c r="R371"/>
  <c r="P403"/>
  <c r="R403"/>
  <c r="P401"/>
  <c r="R401"/>
  <c r="Q446"/>
  <c r="P443"/>
  <c r="P417"/>
  <c r="R417"/>
  <c r="P381"/>
  <c r="R381"/>
  <c r="P389"/>
  <c r="R389"/>
  <c r="P421"/>
  <c r="R421"/>
  <c r="P298"/>
  <c r="R298"/>
  <c r="P395"/>
  <c r="R395"/>
  <c r="Q444"/>
  <c r="Q448"/>
  <c r="R38"/>
  <c r="R79"/>
  <c r="R138"/>
  <c r="R10"/>
  <c r="Q104"/>
  <c r="R153"/>
  <c r="P75"/>
  <c r="R11"/>
  <c r="Q39"/>
  <c r="Q122"/>
  <c r="R132"/>
  <c r="Q130"/>
  <c r="R73"/>
  <c r="R14"/>
  <c r="R85"/>
  <c r="R124"/>
  <c r="R140"/>
  <c r="R157"/>
  <c r="R15"/>
  <c r="Q72"/>
  <c r="R149"/>
  <c r="R43"/>
  <c r="R49"/>
  <c r="R126"/>
  <c r="Q136"/>
  <c r="R130"/>
  <c r="P24"/>
  <c r="R32"/>
  <c r="R48"/>
  <c r="R52"/>
  <c r="P81"/>
  <c r="R134"/>
  <c r="R26"/>
  <c r="R23"/>
  <c r="R83"/>
  <c r="R128"/>
  <c r="R142"/>
  <c r="R122"/>
  <c r="R147"/>
  <c r="R145"/>
  <c r="Q155"/>
  <c r="R150"/>
  <c r="R151"/>
  <c r="R155"/>
  <c r="Q151"/>
  <c r="Q126"/>
  <c r="R33"/>
  <c r="R77"/>
  <c r="R103"/>
  <c r="Q153"/>
  <c r="Q145"/>
  <c r="R39"/>
  <c r="Q79"/>
  <c r="R72"/>
  <c r="Q142"/>
  <c r="Q159"/>
  <c r="Q10"/>
  <c r="Q29"/>
  <c r="R31"/>
  <c r="Q34"/>
  <c r="R36"/>
  <c r="Q43"/>
  <c r="P63"/>
  <c r="R63"/>
  <c r="P61"/>
  <c r="R61"/>
  <c r="P90"/>
  <c r="R90"/>
  <c r="P78"/>
  <c r="R78"/>
  <c r="P82"/>
  <c r="R82"/>
  <c r="P84"/>
  <c r="R84"/>
  <c r="Q118"/>
  <c r="R118"/>
  <c r="P118"/>
  <c r="P135"/>
  <c r="R135"/>
  <c r="P137"/>
  <c r="R137"/>
  <c r="P141"/>
  <c r="R141"/>
  <c r="P125"/>
  <c r="R125"/>
  <c r="P127"/>
  <c r="R127"/>
  <c r="Q147"/>
  <c r="P154"/>
  <c r="R154"/>
  <c r="P12"/>
  <c r="R12"/>
  <c r="P20"/>
  <c r="R20"/>
  <c r="P22"/>
  <c r="R22"/>
  <c r="Q37"/>
  <c r="R37"/>
  <c r="Q50"/>
  <c r="R56"/>
  <c r="P56"/>
  <c r="P64"/>
  <c r="R64"/>
  <c r="Q49"/>
  <c r="Q35"/>
  <c r="P67"/>
  <c r="R67"/>
  <c r="P70"/>
  <c r="R70"/>
  <c r="P65"/>
  <c r="R65"/>
  <c r="P71"/>
  <c r="R71"/>
  <c r="Q87"/>
  <c r="R92"/>
  <c r="P92"/>
  <c r="R100"/>
  <c r="P100"/>
  <c r="P91"/>
  <c r="R91"/>
  <c r="P112"/>
  <c r="R112"/>
  <c r="P120"/>
  <c r="R120"/>
  <c r="P89"/>
  <c r="R89"/>
  <c r="P123"/>
  <c r="R123"/>
  <c r="P129"/>
  <c r="R129"/>
  <c r="P99"/>
  <c r="R99"/>
  <c r="Q105"/>
  <c r="P158"/>
  <c r="R158"/>
  <c r="R144"/>
  <c r="P160"/>
  <c r="R160"/>
  <c r="R148"/>
  <c r="R13"/>
  <c r="Q26"/>
  <c r="R41"/>
  <c r="P62"/>
  <c r="R62"/>
  <c r="Q110"/>
  <c r="P110"/>
  <c r="R110"/>
  <c r="Q77"/>
  <c r="P133"/>
  <c r="R133"/>
  <c r="R152"/>
  <c r="P152"/>
  <c r="P19"/>
  <c r="R19"/>
  <c r="R29"/>
  <c r="Q31"/>
  <c r="Q38"/>
  <c r="Q33"/>
  <c r="R34"/>
  <c r="Q36"/>
  <c r="R46"/>
  <c r="P58"/>
  <c r="R58"/>
  <c r="P66"/>
  <c r="R66"/>
  <c r="Q52"/>
  <c r="P69"/>
  <c r="R69"/>
  <c r="P55"/>
  <c r="R55"/>
  <c r="R42"/>
  <c r="P47"/>
  <c r="R47"/>
  <c r="Q83"/>
  <c r="P86"/>
  <c r="R86"/>
  <c r="P94"/>
  <c r="R94"/>
  <c r="R114"/>
  <c r="Q73"/>
  <c r="P97"/>
  <c r="R97"/>
  <c r="P102"/>
  <c r="R102"/>
  <c r="R106"/>
  <c r="P106"/>
  <c r="P119"/>
  <c r="R119"/>
  <c r="Q124"/>
  <c r="P95"/>
  <c r="R95"/>
  <c r="P121"/>
  <c r="R121"/>
  <c r="P115"/>
  <c r="R115"/>
  <c r="Q138"/>
  <c r="P117"/>
  <c r="R117"/>
  <c r="P131"/>
  <c r="R131"/>
  <c r="P143"/>
  <c r="R143"/>
  <c r="Q134"/>
  <c r="R146"/>
  <c r="R156"/>
  <c r="P156"/>
  <c r="Q157"/>
  <c r="Q150"/>
  <c r="Q23"/>
  <c r="Q25"/>
  <c r="Q30"/>
  <c r="Q46"/>
  <c r="P54"/>
  <c r="R54"/>
  <c r="Q48"/>
  <c r="R51"/>
  <c r="P74"/>
  <c r="R74"/>
  <c r="P76"/>
  <c r="R76"/>
  <c r="P98"/>
  <c r="R98"/>
  <c r="P93"/>
  <c r="R93"/>
  <c r="P59"/>
  <c r="R59"/>
  <c r="P111"/>
  <c r="R111"/>
  <c r="P139"/>
  <c r="R139"/>
  <c r="P107"/>
  <c r="R107"/>
  <c r="Q128"/>
  <c r="Q132"/>
  <c r="Q146"/>
  <c r="Q17"/>
  <c r="R18"/>
  <c r="Q18"/>
  <c r="Q14"/>
  <c r="Q11"/>
  <c r="Q15"/>
  <c r="P21"/>
  <c r="R21"/>
  <c r="P18"/>
  <c r="Q13"/>
  <c r="Q32"/>
  <c r="R28"/>
  <c r="P40"/>
  <c r="R40"/>
  <c r="R50"/>
  <c r="R60"/>
  <c r="P60"/>
  <c r="R68"/>
  <c r="P68"/>
  <c r="P41"/>
  <c r="P57"/>
  <c r="R57"/>
  <c r="R35"/>
  <c r="Q42"/>
  <c r="P53"/>
  <c r="R53"/>
  <c r="P80"/>
  <c r="R80"/>
  <c r="Q85"/>
  <c r="P88"/>
  <c r="R88"/>
  <c r="P96"/>
  <c r="R96"/>
  <c r="P101"/>
  <c r="R101"/>
  <c r="Q103"/>
  <c r="Q108"/>
  <c r="R108"/>
  <c r="Q116"/>
  <c r="R116"/>
  <c r="P113"/>
  <c r="R113"/>
  <c r="R105"/>
  <c r="P109"/>
  <c r="R109"/>
  <c r="Q140"/>
  <c r="Q144"/>
  <c r="Q149"/>
  <c r="Q148"/>
  <c r="R9"/>
  <c r="AV8"/>
  <c r="Q9"/>
  <c r="R8"/>
  <c r="DD8" i="13"/>
  <c r="CZ486"/>
  <c r="CZ507"/>
  <c r="DC434"/>
  <c r="CZ517"/>
  <c r="DC474"/>
  <c r="CZ558"/>
  <c r="DC477"/>
  <c r="CZ521"/>
  <c r="CZ555"/>
  <c r="DC502"/>
  <c r="CZ556"/>
  <c r="DC481"/>
  <c r="CZ531"/>
  <c r="CZ559"/>
  <c r="CZ551"/>
  <c r="DC490"/>
  <c r="CZ484"/>
  <c r="CZ506"/>
  <c r="DC465"/>
  <c r="CZ488"/>
  <c r="DC464"/>
  <c r="DC475"/>
  <c r="CZ505"/>
  <c r="DC478"/>
  <c r="CZ554"/>
  <c r="CZ428"/>
  <c r="DA492"/>
  <c r="CZ550"/>
  <c r="DC470"/>
  <c r="DA484"/>
  <c r="DA520"/>
  <c r="CZ509"/>
  <c r="DC476"/>
  <c r="CZ491"/>
  <c r="DA522"/>
  <c r="DC486"/>
  <c r="DC424"/>
  <c r="CZ552"/>
  <c r="CZ513"/>
  <c r="CZ535"/>
  <c r="CZ501"/>
  <c r="CZ494"/>
  <c r="DC473"/>
  <c r="CZ543"/>
  <c r="DC425"/>
  <c r="DC460"/>
  <c r="DC522"/>
  <c r="DC430"/>
  <c r="CZ489"/>
  <c r="DC484"/>
  <c r="CZ508"/>
  <c r="CZ493"/>
  <c r="CZ499"/>
  <c r="DC513"/>
  <c r="CZ549"/>
  <c r="DC517"/>
  <c r="CZ537"/>
  <c r="DC441"/>
  <c r="CZ522"/>
  <c r="DC499"/>
  <c r="DC533"/>
  <c r="CZ516"/>
  <c r="CZ496"/>
  <c r="DN349"/>
  <c r="CZ487"/>
  <c r="DA497"/>
  <c r="CZ512"/>
  <c r="CZ518"/>
  <c r="DC472"/>
  <c r="DC428"/>
  <c r="CZ523"/>
  <c r="DC467"/>
  <c r="DC427"/>
  <c r="DC492"/>
  <c r="CZ430"/>
  <c r="DA8"/>
  <c r="DC495"/>
  <c r="CZ515"/>
  <c r="DA533"/>
  <c r="DC423"/>
  <c r="CZ524"/>
  <c r="DC436"/>
  <c r="CZ495"/>
  <c r="DC463"/>
  <c r="DC451"/>
  <c r="DC469"/>
  <c r="DC435"/>
  <c r="DC488"/>
  <c r="CT525"/>
  <c r="DC433"/>
  <c r="CZ490"/>
  <c r="DC515"/>
  <c r="DC462"/>
  <c r="DC429"/>
  <c r="CZ514"/>
  <c r="DC438"/>
  <c r="CZ547"/>
  <c r="CZ553"/>
  <c r="DC440"/>
  <c r="DC468"/>
  <c r="DC461"/>
  <c r="DC426"/>
  <c r="DC471"/>
  <c r="DC520"/>
  <c r="CZ557"/>
  <c r="CZ533"/>
  <c r="CZ503"/>
  <c r="DC497"/>
  <c r="DC466"/>
  <c r="DC479"/>
  <c r="DC437"/>
  <c r="DC439"/>
  <c r="FF554" i="12" l="1"/>
  <c r="FG554" s="1"/>
  <c r="FF547"/>
  <c r="FG547" s="1"/>
  <c r="FF557"/>
  <c r="FG557" s="1"/>
  <c r="FF541"/>
  <c r="FG541" s="1"/>
  <c r="FF525"/>
  <c r="FG525" s="1"/>
  <c r="FF527"/>
  <c r="FG527" s="1"/>
  <c r="FF560"/>
  <c r="FG560" s="1"/>
  <c r="FF558"/>
  <c r="FG558" s="1"/>
  <c r="FF559"/>
  <c r="FG559" s="1"/>
  <c r="FF528"/>
  <c r="FG528" s="1"/>
  <c r="FF551"/>
  <c r="FG551" s="1"/>
  <c r="FF556"/>
  <c r="FG556" s="1"/>
  <c r="FF522"/>
  <c r="FG522" s="1"/>
  <c r="FF513"/>
  <c r="FG513" s="1"/>
  <c r="FF562"/>
  <c r="FG562" s="1"/>
  <c r="FF518"/>
  <c r="FG518" s="1"/>
  <c r="FF555"/>
  <c r="FG555" s="1"/>
  <c r="BP567"/>
  <c r="I2" i="7"/>
  <c r="CP567" i="12"/>
  <c r="Q551"/>
  <c r="V144"/>
  <c r="Q51"/>
  <c r="CV51"/>
  <c r="V51" s="1"/>
  <c r="CT51"/>
  <c r="T51" s="1"/>
  <c r="DV8"/>
  <c r="V8" s="1"/>
  <c r="DT8"/>
  <c r="Q255"/>
  <c r="CV255"/>
  <c r="V255" s="1"/>
  <c r="CT255"/>
  <c r="Q174"/>
  <c r="CV174"/>
  <c r="V174" s="1"/>
  <c r="CT174"/>
  <c r="T174" s="1"/>
  <c r="DV16"/>
  <c r="DT16"/>
  <c r="CV16"/>
  <c r="CT16"/>
  <c r="BT529"/>
  <c r="I4" i="7" s="1"/>
  <c r="EV41" i="12"/>
  <c r="ET41"/>
  <c r="T41" s="1"/>
  <c r="Q510"/>
  <c r="CT510"/>
  <c r="CV510"/>
  <c r="V510" s="1"/>
  <c r="EV16"/>
  <c r="ET16"/>
  <c r="EQ529"/>
  <c r="Z3" i="7" s="1"/>
  <c r="CW552" i="12"/>
  <c r="CZ552" s="1"/>
  <c r="AV80"/>
  <c r="V80" s="1"/>
  <c r="AT80"/>
  <c r="AT111"/>
  <c r="AV111"/>
  <c r="V111" s="1"/>
  <c r="AV76"/>
  <c r="V76" s="1"/>
  <c r="AT76"/>
  <c r="AT131"/>
  <c r="AV131"/>
  <c r="V131" s="1"/>
  <c r="AT121"/>
  <c r="AV121"/>
  <c r="V121" s="1"/>
  <c r="AT95"/>
  <c r="AV95"/>
  <c r="V95" s="1"/>
  <c r="AT106"/>
  <c r="AV106"/>
  <c r="V106" s="1"/>
  <c r="AV86"/>
  <c r="V86" s="1"/>
  <c r="AT86"/>
  <c r="AV69"/>
  <c r="V69" s="1"/>
  <c r="AT69"/>
  <c r="AT129"/>
  <c r="AV129"/>
  <c r="V129" s="1"/>
  <c r="AV91"/>
  <c r="V91" s="1"/>
  <c r="AT91"/>
  <c r="AV20"/>
  <c r="V20" s="1"/>
  <c r="AT20"/>
  <c r="AT12"/>
  <c r="AV12"/>
  <c r="V12" s="1"/>
  <c r="AT137"/>
  <c r="AV137"/>
  <c r="V137" s="1"/>
  <c r="Q75"/>
  <c r="AV75"/>
  <c r="V75" s="1"/>
  <c r="AT75"/>
  <c r="AV81"/>
  <c r="V81" s="1"/>
  <c r="AT81"/>
  <c r="AV395"/>
  <c r="V395" s="1"/>
  <c r="AT395"/>
  <c r="AV421"/>
  <c r="V421" s="1"/>
  <c r="AT421"/>
  <c r="AV371"/>
  <c r="V371" s="1"/>
  <c r="AT371"/>
  <c r="AV437"/>
  <c r="V437" s="1"/>
  <c r="AT437"/>
  <c r="AV357"/>
  <c r="V357" s="1"/>
  <c r="AT357"/>
  <c r="AV411"/>
  <c r="V411" s="1"/>
  <c r="AT411"/>
  <c r="AV393"/>
  <c r="V393" s="1"/>
  <c r="AT393"/>
  <c r="AV385"/>
  <c r="V385" s="1"/>
  <c r="AT385"/>
  <c r="AV329"/>
  <c r="V329" s="1"/>
  <c r="AT329"/>
  <c r="AV392"/>
  <c r="V392" s="1"/>
  <c r="AT392"/>
  <c r="AV331"/>
  <c r="V331" s="1"/>
  <c r="AT331"/>
  <c r="AV347"/>
  <c r="V347" s="1"/>
  <c r="AT347"/>
  <c r="AV322"/>
  <c r="V322" s="1"/>
  <c r="AT322"/>
  <c r="AV302"/>
  <c r="V302" s="1"/>
  <c r="AT302"/>
  <c r="AV399"/>
  <c r="V399" s="1"/>
  <c r="AT399"/>
  <c r="AV418"/>
  <c r="V418" s="1"/>
  <c r="AT418"/>
  <c r="AV386"/>
  <c r="V386" s="1"/>
  <c r="AT386"/>
  <c r="AV332"/>
  <c r="V332" s="1"/>
  <c r="AT332"/>
  <c r="AV304"/>
  <c r="V304" s="1"/>
  <c r="AT304"/>
  <c r="AV295"/>
  <c r="V295" s="1"/>
  <c r="AT295"/>
  <c r="AV269"/>
  <c r="V269" s="1"/>
  <c r="AT269"/>
  <c r="AV442"/>
  <c r="V442" s="1"/>
  <c r="AT442"/>
  <c r="AV383"/>
  <c r="V383" s="1"/>
  <c r="AT383"/>
  <c r="AV414"/>
  <c r="V414" s="1"/>
  <c r="AT414"/>
  <c r="AV382"/>
  <c r="V382" s="1"/>
  <c r="AT382"/>
  <c r="AV339"/>
  <c r="V339" s="1"/>
  <c r="AT339"/>
  <c r="AV314"/>
  <c r="V314" s="1"/>
  <c r="AT314"/>
  <c r="AV254"/>
  <c r="V254" s="1"/>
  <c r="AT254"/>
  <c r="AV320"/>
  <c r="V320" s="1"/>
  <c r="AT320"/>
  <c r="AV307"/>
  <c r="V307" s="1"/>
  <c r="AT307"/>
  <c r="AV279"/>
  <c r="V279" s="1"/>
  <c r="AT279"/>
  <c r="AV257"/>
  <c r="V257" s="1"/>
  <c r="AT257"/>
  <c r="AV380"/>
  <c r="V380" s="1"/>
  <c r="AT380"/>
  <c r="AV334"/>
  <c r="V334" s="1"/>
  <c r="AT334"/>
  <c r="AV313"/>
  <c r="V313" s="1"/>
  <c r="AT313"/>
  <c r="AV297"/>
  <c r="V297" s="1"/>
  <c r="AT297"/>
  <c r="AV272"/>
  <c r="V272" s="1"/>
  <c r="AT272"/>
  <c r="AV244"/>
  <c r="V244" s="1"/>
  <c r="AT244"/>
  <c r="AT213"/>
  <c r="AV213"/>
  <c r="V213" s="1"/>
  <c r="AT215"/>
  <c r="AV215"/>
  <c r="V215" s="1"/>
  <c r="AV335"/>
  <c r="V335" s="1"/>
  <c r="AT335"/>
  <c r="AV296"/>
  <c r="V296" s="1"/>
  <c r="AT296"/>
  <c r="AV265"/>
  <c r="V265" s="1"/>
  <c r="AT265"/>
  <c r="AT187"/>
  <c r="AV187"/>
  <c r="V187" s="1"/>
  <c r="AT166"/>
  <c r="AV166"/>
  <c r="V166" s="1"/>
  <c r="AV429"/>
  <c r="V429" s="1"/>
  <c r="AT429"/>
  <c r="AV420"/>
  <c r="V420" s="1"/>
  <c r="AT420"/>
  <c r="AV404"/>
  <c r="V404" s="1"/>
  <c r="AT404"/>
  <c r="AV266"/>
  <c r="V266" s="1"/>
  <c r="AT266"/>
  <c r="AV342"/>
  <c r="V342" s="1"/>
  <c r="AT342"/>
  <c r="AV287"/>
  <c r="V287" s="1"/>
  <c r="AT287"/>
  <c r="AV258"/>
  <c r="V258" s="1"/>
  <c r="AT258"/>
  <c r="AV518"/>
  <c r="V518" s="1"/>
  <c r="AT518"/>
  <c r="AV522"/>
  <c r="V522" s="1"/>
  <c r="AT522"/>
  <c r="AV497"/>
  <c r="V497" s="1"/>
  <c r="AT497"/>
  <c r="AV490"/>
  <c r="V490" s="1"/>
  <c r="AT490"/>
  <c r="AV473"/>
  <c r="AT473"/>
  <c r="Q513"/>
  <c r="AV513"/>
  <c r="V513" s="1"/>
  <c r="AT513"/>
  <c r="AT184"/>
  <c r="AV184"/>
  <c r="V184" s="1"/>
  <c r="T222"/>
  <c r="T204"/>
  <c r="T120"/>
  <c r="T162"/>
  <c r="T223"/>
  <c r="T181"/>
  <c r="T168"/>
  <c r="T102"/>
  <c r="T136"/>
  <c r="T155"/>
  <c r="T150"/>
  <c r="T33"/>
  <c r="T29"/>
  <c r="T17"/>
  <c r="T452"/>
  <c r="T90"/>
  <c r="T47"/>
  <c r="T249"/>
  <c r="T440"/>
  <c r="T348"/>
  <c r="T511"/>
  <c r="T527"/>
  <c r="T507"/>
  <c r="T508"/>
  <c r="T502"/>
  <c r="T487"/>
  <c r="T476"/>
  <c r="T461"/>
  <c r="T458"/>
  <c r="T443"/>
  <c r="T233"/>
  <c r="AV44"/>
  <c r="V44" s="1"/>
  <c r="AT44"/>
  <c r="T132"/>
  <c r="T144"/>
  <c r="T105"/>
  <c r="T114"/>
  <c r="T13"/>
  <c r="T66"/>
  <c r="T253"/>
  <c r="T496"/>
  <c r="T227"/>
  <c r="T193"/>
  <c r="T179"/>
  <c r="T175"/>
  <c r="T172"/>
  <c r="T130"/>
  <c r="T149"/>
  <c r="T151"/>
  <c r="T146"/>
  <c r="T118"/>
  <c r="T11"/>
  <c r="T10"/>
  <c r="T224"/>
  <c r="T122"/>
  <c r="T237"/>
  <c r="T197"/>
  <c r="T195"/>
  <c r="T170"/>
  <c r="T171"/>
  <c r="T169"/>
  <c r="T104"/>
  <c r="T142"/>
  <c r="T159"/>
  <c r="T124"/>
  <c r="T148"/>
  <c r="T87"/>
  <c r="T35"/>
  <c r="T26"/>
  <c r="AT109"/>
  <c r="AV109"/>
  <c r="V109" s="1"/>
  <c r="AT101"/>
  <c r="AV101"/>
  <c r="V101" s="1"/>
  <c r="AT143"/>
  <c r="AV143"/>
  <c r="V143" s="1"/>
  <c r="AT152"/>
  <c r="AV152"/>
  <c r="V152" s="1"/>
  <c r="AT123"/>
  <c r="AV123"/>
  <c r="V123" s="1"/>
  <c r="AV65"/>
  <c r="V65" s="1"/>
  <c r="AT65"/>
  <c r="AT125"/>
  <c r="AV125"/>
  <c r="V125" s="1"/>
  <c r="AV78"/>
  <c r="V78" s="1"/>
  <c r="AT78"/>
  <c r="AV24"/>
  <c r="AT24"/>
  <c r="AV381"/>
  <c r="V381" s="1"/>
  <c r="AT381"/>
  <c r="AV345"/>
  <c r="V345" s="1"/>
  <c r="AT345"/>
  <c r="AV369"/>
  <c r="V369" s="1"/>
  <c r="AT369"/>
  <c r="AV387"/>
  <c r="V387" s="1"/>
  <c r="AT387"/>
  <c r="AV439"/>
  <c r="V439" s="1"/>
  <c r="AT439"/>
  <c r="AV375"/>
  <c r="V375" s="1"/>
  <c r="AT375"/>
  <c r="AV400"/>
  <c r="V400" s="1"/>
  <c r="AT400"/>
  <c r="AV368"/>
  <c r="V368" s="1"/>
  <c r="AV354"/>
  <c r="V354" s="1"/>
  <c r="AT354"/>
  <c r="AV324"/>
  <c r="V324" s="1"/>
  <c r="AT324"/>
  <c r="AV427"/>
  <c r="V427" s="1"/>
  <c r="AT427"/>
  <c r="AV394"/>
  <c r="V394" s="1"/>
  <c r="AT394"/>
  <c r="AV326"/>
  <c r="V326" s="1"/>
  <c r="AT326"/>
  <c r="AV343"/>
  <c r="V343" s="1"/>
  <c r="AT343"/>
  <c r="AV340"/>
  <c r="V340" s="1"/>
  <c r="AT340"/>
  <c r="AV303"/>
  <c r="V303" s="1"/>
  <c r="AT303"/>
  <c r="AV431"/>
  <c r="V431" s="1"/>
  <c r="AT431"/>
  <c r="AV422"/>
  <c r="V422" s="1"/>
  <c r="AT422"/>
  <c r="AV390"/>
  <c r="V390" s="1"/>
  <c r="AT390"/>
  <c r="AV365"/>
  <c r="V365" s="1"/>
  <c r="AT365"/>
  <c r="AV355"/>
  <c r="V355" s="1"/>
  <c r="AT355"/>
  <c r="AV328"/>
  <c r="V328" s="1"/>
  <c r="AT328"/>
  <c r="AV294"/>
  <c r="V294" s="1"/>
  <c r="AT294"/>
  <c r="AV325"/>
  <c r="V325" s="1"/>
  <c r="AT325"/>
  <c r="AV315"/>
  <c r="V315" s="1"/>
  <c r="AT315"/>
  <c r="AV281"/>
  <c r="V281" s="1"/>
  <c r="AT281"/>
  <c r="AV261"/>
  <c r="V261" s="1"/>
  <c r="AT261"/>
  <c r="AV423"/>
  <c r="V423" s="1"/>
  <c r="AT423"/>
  <c r="AV396"/>
  <c r="V396" s="1"/>
  <c r="AT396"/>
  <c r="AV317"/>
  <c r="V317" s="1"/>
  <c r="AT317"/>
  <c r="AV301"/>
  <c r="V301" s="1"/>
  <c r="AT301"/>
  <c r="AV275"/>
  <c r="V275" s="1"/>
  <c r="AT275"/>
  <c r="AV260"/>
  <c r="V260" s="1"/>
  <c r="AT260"/>
  <c r="AV252"/>
  <c r="V252" s="1"/>
  <c r="AT252"/>
  <c r="AT205"/>
  <c r="AV205"/>
  <c r="V205" s="1"/>
  <c r="AT185"/>
  <c r="AV185"/>
  <c r="V185" s="1"/>
  <c r="AT164"/>
  <c r="AV164"/>
  <c r="V164" s="1"/>
  <c r="AV263"/>
  <c r="V263" s="1"/>
  <c r="AT263"/>
  <c r="AV277"/>
  <c r="V277" s="1"/>
  <c r="AT277"/>
  <c r="AT217"/>
  <c r="AV217"/>
  <c r="V217" s="1"/>
  <c r="AT189"/>
  <c r="AV189"/>
  <c r="V189" s="1"/>
  <c r="AT165"/>
  <c r="AV165"/>
  <c r="V165" s="1"/>
  <c r="AV372"/>
  <c r="V372" s="1"/>
  <c r="AT372"/>
  <c r="AV291"/>
  <c r="V291" s="1"/>
  <c r="AT291"/>
  <c r="AV270"/>
  <c r="V270" s="1"/>
  <c r="AT270"/>
  <c r="AV246"/>
  <c r="V246" s="1"/>
  <c r="AT246"/>
  <c r="AV312"/>
  <c r="V312" s="1"/>
  <c r="AT312"/>
  <c r="AV274"/>
  <c r="V274" s="1"/>
  <c r="AT274"/>
  <c r="AV495"/>
  <c r="V495" s="1"/>
  <c r="AT495"/>
  <c r="Q450"/>
  <c r="AV450"/>
  <c r="V450" s="1"/>
  <c r="AT450"/>
  <c r="AV469"/>
  <c r="V469" s="1"/>
  <c r="AT469"/>
  <c r="T454"/>
  <c r="T62"/>
  <c r="T241"/>
  <c r="T49"/>
  <c r="T21"/>
  <c r="T517"/>
  <c r="AV352"/>
  <c r="V352" s="1"/>
  <c r="AT352"/>
  <c r="T519"/>
  <c r="T500"/>
  <c r="T430"/>
  <c r="T280"/>
  <c r="T290"/>
  <c r="T514"/>
  <c r="T464"/>
  <c r="T472"/>
  <c r="T448"/>
  <c r="T220"/>
  <c r="T202"/>
  <c r="T200"/>
  <c r="T180"/>
  <c r="T167"/>
  <c r="T48"/>
  <c r="T36"/>
  <c r="T30"/>
  <c r="T238"/>
  <c r="T218"/>
  <c r="T188"/>
  <c r="T96"/>
  <c r="T492"/>
  <c r="T292"/>
  <c r="T346"/>
  <c r="T475"/>
  <c r="T462"/>
  <c r="T60"/>
  <c r="T46"/>
  <c r="T32"/>
  <c r="T28"/>
  <c r="T498"/>
  <c r="T64"/>
  <c r="T243"/>
  <c r="T43"/>
  <c r="T286"/>
  <c r="T424"/>
  <c r="T515"/>
  <c r="T506"/>
  <c r="T479"/>
  <c r="T471"/>
  <c r="T467"/>
  <c r="T445"/>
  <c r="T79"/>
  <c r="T19"/>
  <c r="AV53"/>
  <c r="V53" s="1"/>
  <c r="AT53"/>
  <c r="AV57"/>
  <c r="V57" s="1"/>
  <c r="AT57"/>
  <c r="AT107"/>
  <c r="AV107"/>
  <c r="V107" s="1"/>
  <c r="AV59"/>
  <c r="V59" s="1"/>
  <c r="AT59"/>
  <c r="AT93"/>
  <c r="AV93"/>
  <c r="V93" s="1"/>
  <c r="AT156"/>
  <c r="AV156"/>
  <c r="V156" s="1"/>
  <c r="AT119"/>
  <c r="AV119"/>
  <c r="V119" s="1"/>
  <c r="AT160"/>
  <c r="AV160"/>
  <c r="V160" s="1"/>
  <c r="AV67"/>
  <c r="V67" s="1"/>
  <c r="AT67"/>
  <c r="AT154"/>
  <c r="AV154"/>
  <c r="V154" s="1"/>
  <c r="AT127"/>
  <c r="AV127"/>
  <c r="V127" s="1"/>
  <c r="AV82"/>
  <c r="V82" s="1"/>
  <c r="AT82"/>
  <c r="AV63"/>
  <c r="V63" s="1"/>
  <c r="AT63"/>
  <c r="AV389"/>
  <c r="V389" s="1"/>
  <c r="AT389"/>
  <c r="AV417"/>
  <c r="V417" s="1"/>
  <c r="AT417"/>
  <c r="AV401"/>
  <c r="V401" s="1"/>
  <c r="AT401"/>
  <c r="AV403"/>
  <c r="V403" s="1"/>
  <c r="AT403"/>
  <c r="AV413"/>
  <c r="V413" s="1"/>
  <c r="AT413"/>
  <c r="AV435"/>
  <c r="V435" s="1"/>
  <c r="AT435"/>
  <c r="AV379"/>
  <c r="V379" s="1"/>
  <c r="AT379"/>
  <c r="AV405"/>
  <c r="V405" s="1"/>
  <c r="AT405"/>
  <c r="AV377"/>
  <c r="V377" s="1"/>
  <c r="AT377"/>
  <c r="AV397"/>
  <c r="V397" s="1"/>
  <c r="AT397"/>
  <c r="AV373"/>
  <c r="V373" s="1"/>
  <c r="AT373"/>
  <c r="AV433"/>
  <c r="V433" s="1"/>
  <c r="AT433"/>
  <c r="AV408"/>
  <c r="V408" s="1"/>
  <c r="AT408"/>
  <c r="AV376"/>
  <c r="V376" s="1"/>
  <c r="AT376"/>
  <c r="AV363"/>
  <c r="AT363"/>
  <c r="AV330"/>
  <c r="V330" s="1"/>
  <c r="AT330"/>
  <c r="AV367"/>
  <c r="V367" s="1"/>
  <c r="AT367"/>
  <c r="AV351"/>
  <c r="V351" s="1"/>
  <c r="AT351"/>
  <c r="AV402"/>
  <c r="V402" s="1"/>
  <c r="AT402"/>
  <c r="AV370"/>
  <c r="V370" s="1"/>
  <c r="AT370"/>
  <c r="AV333"/>
  <c r="V333" s="1"/>
  <c r="AT333"/>
  <c r="AV356"/>
  <c r="AT356"/>
  <c r="AV300"/>
  <c r="V300" s="1"/>
  <c r="AT300"/>
  <c r="AV311"/>
  <c r="V311" s="1"/>
  <c r="AT311"/>
  <c r="AV415"/>
  <c r="V415" s="1"/>
  <c r="AT415"/>
  <c r="AV361"/>
  <c r="AT361"/>
  <c r="AV398"/>
  <c r="V398" s="1"/>
  <c r="AT398"/>
  <c r="AV366"/>
  <c r="V366" s="1"/>
  <c r="AT366"/>
  <c r="AV306"/>
  <c r="V306" s="1"/>
  <c r="AT306"/>
  <c r="AV267"/>
  <c r="V267" s="1"/>
  <c r="AT267"/>
  <c r="AV353"/>
  <c r="V353" s="1"/>
  <c r="AT353"/>
  <c r="AV336"/>
  <c r="V336" s="1"/>
  <c r="AT336"/>
  <c r="AV316"/>
  <c r="V316" s="1"/>
  <c r="AT316"/>
  <c r="AV259"/>
  <c r="V259" s="1"/>
  <c r="AT259"/>
  <c r="AV289"/>
  <c r="V289" s="1"/>
  <c r="AT289"/>
  <c r="AV323"/>
  <c r="V323" s="1"/>
  <c r="AT323"/>
  <c r="AV391"/>
  <c r="V391" s="1"/>
  <c r="AT391"/>
  <c r="AV412"/>
  <c r="V412" s="1"/>
  <c r="AT412"/>
  <c r="AV321"/>
  <c r="V321" s="1"/>
  <c r="AT321"/>
  <c r="AV305"/>
  <c r="V305" s="1"/>
  <c r="AT305"/>
  <c r="AV264"/>
  <c r="V264" s="1"/>
  <c r="AT264"/>
  <c r="AT209"/>
  <c r="AV209"/>
  <c r="V209" s="1"/>
  <c r="AT163"/>
  <c r="AV163"/>
  <c r="V163" s="1"/>
  <c r="AT161"/>
  <c r="AV161"/>
  <c r="V161" s="1"/>
  <c r="AV318"/>
  <c r="V318" s="1"/>
  <c r="AT318"/>
  <c r="AV283"/>
  <c r="V283" s="1"/>
  <c r="AT283"/>
  <c r="AV276"/>
  <c r="V276" s="1"/>
  <c r="AT276"/>
  <c r="AV248"/>
  <c r="V248" s="1"/>
  <c r="AT248"/>
  <c r="AV388"/>
  <c r="V388" s="1"/>
  <c r="AT388"/>
  <c r="AV273"/>
  <c r="V273" s="1"/>
  <c r="AT273"/>
  <c r="AT191"/>
  <c r="AV191"/>
  <c r="V191" s="1"/>
  <c r="AV308"/>
  <c r="V308" s="1"/>
  <c r="AT308"/>
  <c r="AV285"/>
  <c r="V285" s="1"/>
  <c r="AT285"/>
  <c r="AV250"/>
  <c r="V250" s="1"/>
  <c r="AT250"/>
  <c r="AV453"/>
  <c r="V453" s="1"/>
  <c r="AT453"/>
  <c r="AV451"/>
  <c r="V451" s="1"/>
  <c r="AT451"/>
  <c r="AV449"/>
  <c r="V449" s="1"/>
  <c r="AT449"/>
  <c r="AV484"/>
  <c r="V484" s="1"/>
  <c r="AT484"/>
  <c r="AV516"/>
  <c r="V516" s="1"/>
  <c r="AT516"/>
  <c r="AV491"/>
  <c r="V491" s="1"/>
  <c r="AT491"/>
  <c r="AV493"/>
  <c r="V493" s="1"/>
  <c r="AT493"/>
  <c r="AV499"/>
  <c r="V499" s="1"/>
  <c r="AT499"/>
  <c r="AT183"/>
  <c r="AV183"/>
  <c r="V183" s="1"/>
  <c r="AV438"/>
  <c r="V438" s="1"/>
  <c r="AT438"/>
  <c r="T234"/>
  <c r="T214"/>
  <c r="T92"/>
  <c r="T494"/>
  <c r="T201"/>
  <c r="T231"/>
  <c r="T221"/>
  <c r="T194"/>
  <c r="AT182"/>
  <c r="T100"/>
  <c r="T157"/>
  <c r="T112"/>
  <c r="T140"/>
  <c r="T42"/>
  <c r="T37"/>
  <c r="T31"/>
  <c r="T68"/>
  <c r="T483"/>
  <c r="T39"/>
  <c r="T278"/>
  <c r="T428"/>
  <c r="T526"/>
  <c r="T528"/>
  <c r="T512"/>
  <c r="T505"/>
  <c r="T486"/>
  <c r="T474"/>
  <c r="T470"/>
  <c r="T456"/>
  <c r="T455"/>
  <c r="T235"/>
  <c r="T134"/>
  <c r="T153"/>
  <c r="T108"/>
  <c r="T103"/>
  <c r="T9"/>
  <c r="T482"/>
  <c r="T88"/>
  <c r="T58"/>
  <c r="T245"/>
  <c r="T436"/>
  <c r="T239"/>
  <c r="T229"/>
  <c r="T199"/>
  <c r="T173"/>
  <c r="T145"/>
  <c r="T126"/>
  <c r="T128"/>
  <c r="T116"/>
  <c r="T14"/>
  <c r="T236"/>
  <c r="T216"/>
  <c r="T94"/>
  <c r="T186"/>
  <c r="T206"/>
  <c r="T225"/>
  <c r="T192"/>
  <c r="T177"/>
  <c r="T178"/>
  <c r="T147"/>
  <c r="T138"/>
  <c r="T110"/>
  <c r="T23"/>
  <c r="AT113"/>
  <c r="AV113"/>
  <c r="V113" s="1"/>
  <c r="AV40"/>
  <c r="V40" s="1"/>
  <c r="AT40"/>
  <c r="AT139"/>
  <c r="AV139"/>
  <c r="V139" s="1"/>
  <c r="AV74"/>
  <c r="V74" s="1"/>
  <c r="AT74"/>
  <c r="AT117"/>
  <c r="AV117"/>
  <c r="V117" s="1"/>
  <c r="AT115"/>
  <c r="AV115"/>
  <c r="V115" s="1"/>
  <c r="AT97"/>
  <c r="AV97"/>
  <c r="V97" s="1"/>
  <c r="AV55"/>
  <c r="V55" s="1"/>
  <c r="AT55"/>
  <c r="AT133"/>
  <c r="AV133"/>
  <c r="V133" s="1"/>
  <c r="AT158"/>
  <c r="AV158"/>
  <c r="V158" s="1"/>
  <c r="AT99"/>
  <c r="AV99"/>
  <c r="V99" s="1"/>
  <c r="AV89"/>
  <c r="V89" s="1"/>
  <c r="AT89"/>
  <c r="AV71"/>
  <c r="V71" s="1"/>
  <c r="AT71"/>
  <c r="AV22"/>
  <c r="V22" s="1"/>
  <c r="AT22"/>
  <c r="AT141"/>
  <c r="AV141"/>
  <c r="V141" s="1"/>
  <c r="AT135"/>
  <c r="AV135"/>
  <c r="V135" s="1"/>
  <c r="AV84"/>
  <c r="V84" s="1"/>
  <c r="AT84"/>
  <c r="AV61"/>
  <c r="V61" s="1"/>
  <c r="AT61"/>
  <c r="AV298"/>
  <c r="V298" s="1"/>
  <c r="AT298"/>
  <c r="AV349"/>
  <c r="V349" s="1"/>
  <c r="AT349"/>
  <c r="AV409"/>
  <c r="V409" s="1"/>
  <c r="AT409"/>
  <c r="AV419"/>
  <c r="V419" s="1"/>
  <c r="AT419"/>
  <c r="AV337"/>
  <c r="V337" s="1"/>
  <c r="AT337"/>
  <c r="AV407"/>
  <c r="V407" s="1"/>
  <c r="AT407"/>
  <c r="AV416"/>
  <c r="V416" s="1"/>
  <c r="AT416"/>
  <c r="AV384"/>
  <c r="V384" s="1"/>
  <c r="AT384"/>
  <c r="AV338"/>
  <c r="V338" s="1"/>
  <c r="AT338"/>
  <c r="AV271"/>
  <c r="V271" s="1"/>
  <c r="AT271"/>
  <c r="AV441"/>
  <c r="V441" s="1"/>
  <c r="AT441"/>
  <c r="AV425"/>
  <c r="V425" s="1"/>
  <c r="AT425"/>
  <c r="AV410"/>
  <c r="V410" s="1"/>
  <c r="AT410"/>
  <c r="AV378"/>
  <c r="V378" s="1"/>
  <c r="AT378"/>
  <c r="AV359"/>
  <c r="AT359"/>
  <c r="AV360"/>
  <c r="V360" s="1"/>
  <c r="AT360"/>
  <c r="AV310"/>
  <c r="V310" s="1"/>
  <c r="AT310"/>
  <c r="AV319"/>
  <c r="V319" s="1"/>
  <c r="AT319"/>
  <c r="AV406"/>
  <c r="V406" s="1"/>
  <c r="AT406"/>
  <c r="AV374"/>
  <c r="V374" s="1"/>
  <c r="AT374"/>
  <c r="AV344"/>
  <c r="V344" s="1"/>
  <c r="AT344"/>
  <c r="AV327"/>
  <c r="V327" s="1"/>
  <c r="AT327"/>
  <c r="AV299"/>
  <c r="V299" s="1"/>
  <c r="AT299"/>
  <c r="AV309"/>
  <c r="V309" s="1"/>
  <c r="AT309"/>
  <c r="AV268"/>
  <c r="V268" s="1"/>
  <c r="AT268"/>
  <c r="AT240"/>
  <c r="AV240"/>
  <c r="V240" s="1"/>
  <c r="AV362"/>
  <c r="V362" s="1"/>
  <c r="AT362"/>
  <c r="AT207"/>
  <c r="AV207"/>
  <c r="V207" s="1"/>
  <c r="AT203"/>
  <c r="AV203"/>
  <c r="V203" s="1"/>
  <c r="AV262"/>
  <c r="V262" s="1"/>
  <c r="AT262"/>
  <c r="AV341"/>
  <c r="V341" s="1"/>
  <c r="AT341"/>
  <c r="AV242"/>
  <c r="V242" s="1"/>
  <c r="AT242"/>
  <c r="AT219"/>
  <c r="AV219"/>
  <c r="V219" s="1"/>
  <c r="AT211"/>
  <c r="AV211"/>
  <c r="V211" s="1"/>
  <c r="AV520"/>
  <c r="V520" s="1"/>
  <c r="AT520"/>
  <c r="Q27"/>
  <c r="AV27"/>
  <c r="V27" s="1"/>
  <c r="AT27"/>
  <c r="Q210"/>
  <c r="AT210"/>
  <c r="AV210"/>
  <c r="V210" s="1"/>
  <c r="Q525"/>
  <c r="AV525"/>
  <c r="V525" s="1"/>
  <c r="AT525"/>
  <c r="AT232"/>
  <c r="AV232"/>
  <c r="V232" s="1"/>
  <c r="AT228"/>
  <c r="AV228"/>
  <c r="V228" s="1"/>
  <c r="AV503"/>
  <c r="V503" s="1"/>
  <c r="AT503"/>
  <c r="Q478"/>
  <c r="AV478"/>
  <c r="V478" s="1"/>
  <c r="AT478"/>
  <c r="T70"/>
  <c r="T54"/>
  <c r="T485"/>
  <c r="T523"/>
  <c r="T282"/>
  <c r="T350"/>
  <c r="T459"/>
  <c r="T524"/>
  <c r="T501"/>
  <c r="T488"/>
  <c r="T480"/>
  <c r="T463"/>
  <c r="T465"/>
  <c r="T444"/>
  <c r="T256"/>
  <c r="T77"/>
  <c r="T230"/>
  <c r="T212"/>
  <c r="T190"/>
  <c r="T98"/>
  <c r="AV460"/>
  <c r="V460" s="1"/>
  <c r="AT460"/>
  <c r="T198"/>
  <c r="T196"/>
  <c r="T176"/>
  <c r="T83"/>
  <c r="T73"/>
  <c r="T50"/>
  <c r="T34"/>
  <c r="T15"/>
  <c r="T226"/>
  <c r="T208"/>
  <c r="T251"/>
  <c r="T426"/>
  <c r="T364"/>
  <c r="T509"/>
  <c r="T504"/>
  <c r="T481"/>
  <c r="T468"/>
  <c r="T457"/>
  <c r="T85"/>
  <c r="T52"/>
  <c r="T38"/>
  <c r="T25"/>
  <c r="T18"/>
  <c r="T72"/>
  <c r="T56"/>
  <c r="T521"/>
  <c r="T434"/>
  <c r="T284"/>
  <c r="T247"/>
  <c r="T432"/>
  <c r="T288"/>
  <c r="T358"/>
  <c r="T489"/>
  <c r="T477"/>
  <c r="T466"/>
  <c r="T447"/>
  <c r="T446"/>
  <c r="T293"/>
  <c r="R44"/>
  <c r="V346"/>
  <c r="U510"/>
  <c r="CW533"/>
  <c r="CZ533" s="1"/>
  <c r="EW553"/>
  <c r="EZ553" s="1"/>
  <c r="CW541"/>
  <c r="CZ541" s="1"/>
  <c r="AU551"/>
  <c r="U551" s="1"/>
  <c r="CW560"/>
  <c r="CZ560" s="1"/>
  <c r="AW555"/>
  <c r="AZ555" s="1"/>
  <c r="U27"/>
  <c r="V348"/>
  <c r="V147"/>
  <c r="U182"/>
  <c r="U478"/>
  <c r="R352"/>
  <c r="Q473"/>
  <c r="AW563"/>
  <c r="AZ563" s="1"/>
  <c r="V201"/>
  <c r="V350"/>
  <c r="V288"/>
  <c r="U222"/>
  <c r="Q8"/>
  <c r="U290"/>
  <c r="U364"/>
  <c r="U230"/>
  <c r="U147"/>
  <c r="V364"/>
  <c r="V280"/>
  <c r="U128"/>
  <c r="V224"/>
  <c r="V136"/>
  <c r="EW557"/>
  <c r="EZ557" s="1"/>
  <c r="U162"/>
  <c r="U525"/>
  <c r="AW557"/>
  <c r="AZ557" s="1"/>
  <c r="CW558"/>
  <c r="CZ558" s="1"/>
  <c r="V148"/>
  <c r="U513"/>
  <c r="Q81"/>
  <c r="U288"/>
  <c r="U206"/>
  <c r="V142"/>
  <c r="V169"/>
  <c r="V485"/>
  <c r="BW544"/>
  <c r="BZ544" s="1"/>
  <c r="V358"/>
  <c r="V206"/>
  <c r="BW532"/>
  <c r="BZ532" s="1"/>
  <c r="U459"/>
  <c r="V290"/>
  <c r="V278"/>
  <c r="FF561"/>
  <c r="FG561" s="1"/>
  <c r="U450"/>
  <c r="V282"/>
  <c r="U348"/>
  <c r="V284"/>
  <c r="FF510"/>
  <c r="FG510" s="1"/>
  <c r="U424"/>
  <c r="FF539"/>
  <c r="FG539" s="1"/>
  <c r="FF537"/>
  <c r="FG537" s="1"/>
  <c r="FF535"/>
  <c r="FG535" s="1"/>
  <c r="FF563"/>
  <c r="FG563" s="1"/>
  <c r="R7" i="10"/>
  <c r="R19" s="1"/>
  <c r="U232" i="12"/>
  <c r="FF553"/>
  <c r="FG553" s="1"/>
  <c r="U438"/>
  <c r="Q438"/>
  <c r="U485"/>
  <c r="EW537"/>
  <c r="EZ537" s="1"/>
  <c r="DW530"/>
  <c r="DZ530" s="1"/>
  <c r="V292"/>
  <c r="EW532"/>
  <c r="EZ532" s="1"/>
  <c r="CW540"/>
  <c r="CZ540" s="1"/>
  <c r="CW531"/>
  <c r="CZ531" s="1"/>
  <c r="CQ529"/>
  <c r="T3" i="7" s="1"/>
  <c r="U490" i="12"/>
  <c r="Q490"/>
  <c r="V230"/>
  <c r="V195"/>
  <c r="V229"/>
  <c r="V458"/>
  <c r="DW541"/>
  <c r="DZ541" s="1"/>
  <c r="BQ529"/>
  <c r="I3" i="7" s="1"/>
  <c r="V162" i="12"/>
  <c r="CR529"/>
  <c r="T5" i="7" s="1"/>
  <c r="ER529" i="12"/>
  <c r="Z5" i="7" s="1"/>
  <c r="V475" i="12"/>
  <c r="CW557"/>
  <c r="CZ557" s="1"/>
  <c r="BW550"/>
  <c r="BZ550" s="1"/>
  <c r="V464"/>
  <c r="EW554"/>
  <c r="EZ554" s="1"/>
  <c r="CW532"/>
  <c r="CZ532" s="1"/>
  <c r="DW563"/>
  <c r="DZ563" s="1"/>
  <c r="BW554"/>
  <c r="BZ554" s="1"/>
  <c r="DW551"/>
  <c r="DZ551" s="1"/>
  <c r="R16"/>
  <c r="BR529"/>
  <c r="I5" i="7" s="1"/>
  <c r="V233" i="12"/>
  <c r="CW546"/>
  <c r="CZ546" s="1"/>
  <c r="CW538"/>
  <c r="CZ538" s="1"/>
  <c r="BW556"/>
  <c r="BZ556" s="1"/>
  <c r="DW553"/>
  <c r="DZ553" s="1"/>
  <c r="V424"/>
  <c r="U350"/>
  <c r="BW560"/>
  <c r="BZ560" s="1"/>
  <c r="EW543"/>
  <c r="EZ543" s="1"/>
  <c r="EW535"/>
  <c r="EZ535" s="1"/>
  <c r="DW531"/>
  <c r="DZ531" s="1"/>
  <c r="V149"/>
  <c r="V25"/>
  <c r="V444"/>
  <c r="V436"/>
  <c r="V426"/>
  <c r="V173"/>
  <c r="V159"/>
  <c r="V122"/>
  <c r="V145"/>
  <c r="V155"/>
  <c r="V83"/>
  <c r="V286"/>
  <c r="U284"/>
  <c r="DW559"/>
  <c r="DZ559" s="1"/>
  <c r="CW550"/>
  <c r="CZ550" s="1"/>
  <c r="DW545"/>
  <c r="DZ545" s="1"/>
  <c r="EW530"/>
  <c r="EZ530" s="1"/>
  <c r="DW557"/>
  <c r="DZ557" s="1"/>
  <c r="DW560"/>
  <c r="DZ560" s="1"/>
  <c r="DW538"/>
  <c r="DZ538" s="1"/>
  <c r="CW551"/>
  <c r="CZ551" s="1"/>
  <c r="EW541"/>
  <c r="EZ541" s="1"/>
  <c r="DW542"/>
  <c r="DZ542" s="1"/>
  <c r="V208"/>
  <c r="BW551"/>
  <c r="BZ551" s="1"/>
  <c r="V236"/>
  <c r="V222"/>
  <c r="V472"/>
  <c r="V476"/>
  <c r="V459"/>
  <c r="V487"/>
  <c r="V477"/>
  <c r="DW548"/>
  <c r="DZ548" s="1"/>
  <c r="DW561"/>
  <c r="DZ561" s="1"/>
  <c r="BW548"/>
  <c r="BZ548" s="1"/>
  <c r="CW559"/>
  <c r="CZ559" s="1"/>
  <c r="BW562"/>
  <c r="BZ562" s="1"/>
  <c r="CW553"/>
  <c r="CZ553" s="1"/>
  <c r="EW560"/>
  <c r="EZ560" s="1"/>
  <c r="CW544"/>
  <c r="CZ544" s="1"/>
  <c r="CW563"/>
  <c r="CZ563" s="1"/>
  <c r="EW547"/>
  <c r="EZ547" s="1"/>
  <c r="DW534"/>
  <c r="DZ534" s="1"/>
  <c r="V227"/>
  <c r="V496"/>
  <c r="V523"/>
  <c r="DW540"/>
  <c r="DZ540" s="1"/>
  <c r="BW558"/>
  <c r="BZ558" s="1"/>
  <c r="AV562"/>
  <c r="V562" s="1"/>
  <c r="Q562"/>
  <c r="AU562"/>
  <c r="EW558"/>
  <c r="EZ558" s="1"/>
  <c r="U550"/>
  <c r="AW550"/>
  <c r="EW539"/>
  <c r="EZ539" s="1"/>
  <c r="EW549"/>
  <c r="EZ549" s="1"/>
  <c r="EW533"/>
  <c r="EZ533" s="1"/>
  <c r="BU537"/>
  <c r="BV537"/>
  <c r="V537" s="1"/>
  <c r="U534"/>
  <c r="AW534"/>
  <c r="Q516"/>
  <c r="V512"/>
  <c r="V506"/>
  <c r="DW556"/>
  <c r="DZ556" s="1"/>
  <c r="EW552"/>
  <c r="EZ552" s="1"/>
  <c r="DW543"/>
  <c r="DZ543" s="1"/>
  <c r="BW538"/>
  <c r="BZ538" s="1"/>
  <c r="U552"/>
  <c r="AW552"/>
  <c r="AW537"/>
  <c r="EW545"/>
  <c r="EZ545" s="1"/>
  <c r="BU543"/>
  <c r="U543" s="1"/>
  <c r="BV543"/>
  <c r="V543" s="1"/>
  <c r="V540"/>
  <c r="V528"/>
  <c r="U507"/>
  <c r="V507"/>
  <c r="V501"/>
  <c r="V504"/>
  <c r="DW562"/>
  <c r="DZ562" s="1"/>
  <c r="EW562"/>
  <c r="EZ562" s="1"/>
  <c r="DW547"/>
  <c r="DZ547" s="1"/>
  <c r="BV531"/>
  <c r="V531" s="1"/>
  <c r="BU531"/>
  <c r="BU561"/>
  <c r="BV561"/>
  <c r="V561" s="1"/>
  <c r="Q561"/>
  <c r="BU553"/>
  <c r="BV553"/>
  <c r="V553" s="1"/>
  <c r="Q553"/>
  <c r="U532"/>
  <c r="AW532"/>
  <c r="BW540"/>
  <c r="BZ540" s="1"/>
  <c r="V538"/>
  <c r="Q531"/>
  <c r="V526"/>
  <c r="Q512"/>
  <c r="V505"/>
  <c r="Q543"/>
  <c r="AZ561"/>
  <c r="CW561"/>
  <c r="CZ561" s="1"/>
  <c r="AZ553"/>
  <c r="DW539"/>
  <c r="DZ539" s="1"/>
  <c r="BW534"/>
  <c r="BZ534" s="1"/>
  <c r="BW536"/>
  <c r="BZ536" s="1"/>
  <c r="BU539"/>
  <c r="U539" s="1"/>
  <c r="BV539"/>
  <c r="V539" s="1"/>
  <c r="V536"/>
  <c r="U502"/>
  <c r="V542"/>
  <c r="Q518"/>
  <c r="V519"/>
  <c r="Q519"/>
  <c r="V509"/>
  <c r="U506"/>
  <c r="BU563"/>
  <c r="BV563"/>
  <c r="V563" s="1"/>
  <c r="Q563"/>
  <c r="BU555"/>
  <c r="BV555"/>
  <c r="V555" s="1"/>
  <c r="Q555"/>
  <c r="U540"/>
  <c r="AW540"/>
  <c r="Q520"/>
  <c r="U501"/>
  <c r="U504"/>
  <c r="AW535"/>
  <c r="V527"/>
  <c r="BU541"/>
  <c r="U541" s="1"/>
  <c r="BV541"/>
  <c r="V541" s="1"/>
  <c r="U538"/>
  <c r="AW538"/>
  <c r="V524"/>
  <c r="V500"/>
  <c r="Q500"/>
  <c r="V494"/>
  <c r="Q494"/>
  <c r="BU559"/>
  <c r="BV559"/>
  <c r="V559" s="1"/>
  <c r="Q559"/>
  <c r="AW545"/>
  <c r="U536"/>
  <c r="AW536"/>
  <c r="V508"/>
  <c r="Q497"/>
  <c r="EW550"/>
  <c r="EZ550" s="1"/>
  <c r="DW552"/>
  <c r="DZ552" s="1"/>
  <c r="AV560"/>
  <c r="V560" s="1"/>
  <c r="Q560"/>
  <c r="AU560"/>
  <c r="CW542"/>
  <c r="CZ542" s="1"/>
  <c r="CW534"/>
  <c r="CZ534" s="1"/>
  <c r="BU557"/>
  <c r="BV557"/>
  <c r="V557" s="1"/>
  <c r="Q557"/>
  <c r="AW549"/>
  <c r="EW551"/>
  <c r="EZ551" s="1"/>
  <c r="CW536"/>
  <c r="CZ536" s="1"/>
  <c r="BU545"/>
  <c r="U545" s="1"/>
  <c r="BV545"/>
  <c r="V545" s="1"/>
  <c r="U542"/>
  <c r="AW542"/>
  <c r="V515"/>
  <c r="Q495"/>
  <c r="Q491"/>
  <c r="CW555"/>
  <c r="CZ555" s="1"/>
  <c r="DW536"/>
  <c r="DZ536" s="1"/>
  <c r="AV556"/>
  <c r="V556" s="1"/>
  <c r="Q556"/>
  <c r="AU556"/>
  <c r="BW546"/>
  <c r="BZ546" s="1"/>
  <c r="DW535"/>
  <c r="DZ535" s="1"/>
  <c r="V552"/>
  <c r="V551"/>
  <c r="CW548"/>
  <c r="CZ548" s="1"/>
  <c r="V548"/>
  <c r="BU535"/>
  <c r="BV535"/>
  <c r="V535" s="1"/>
  <c r="V517"/>
  <c r="Q517"/>
  <c r="DW555"/>
  <c r="DZ555" s="1"/>
  <c r="DW554"/>
  <c r="DZ554" s="1"/>
  <c r="AZ559"/>
  <c r="Q535"/>
  <c r="DW558"/>
  <c r="DZ558" s="1"/>
  <c r="V532"/>
  <c r="DW537"/>
  <c r="DZ537" s="1"/>
  <c r="V546"/>
  <c r="EW531"/>
  <c r="EZ531" s="1"/>
  <c r="U524"/>
  <c r="AW531"/>
  <c r="U523"/>
  <c r="EW556"/>
  <c r="EZ556" s="1"/>
  <c r="DW544"/>
  <c r="DZ544" s="1"/>
  <c r="AV558"/>
  <c r="V558" s="1"/>
  <c r="Q558"/>
  <c r="AU558"/>
  <c r="BW542"/>
  <c r="BZ542" s="1"/>
  <c r="DW550"/>
  <c r="DZ550" s="1"/>
  <c r="Q545"/>
  <c r="DW549"/>
  <c r="DZ549" s="1"/>
  <c r="DW533"/>
  <c r="DZ533" s="1"/>
  <c r="BU547"/>
  <c r="U547" s="1"/>
  <c r="BV547"/>
  <c r="V547" s="1"/>
  <c r="V544"/>
  <c r="V521"/>
  <c r="Q521"/>
  <c r="V514"/>
  <c r="U508"/>
  <c r="Q507"/>
  <c r="Q499"/>
  <c r="AV554"/>
  <c r="V554" s="1"/>
  <c r="Q554"/>
  <c r="AU554"/>
  <c r="V550"/>
  <c r="AW533"/>
  <c r="V534"/>
  <c r="U503"/>
  <c r="BU530"/>
  <c r="U530" s="1"/>
  <c r="BV530"/>
  <c r="V530" s="1"/>
  <c r="U515"/>
  <c r="U496"/>
  <c r="V498"/>
  <c r="Q498"/>
  <c r="AW539"/>
  <c r="AW547"/>
  <c r="U548"/>
  <c r="AW548"/>
  <c r="Q493"/>
  <c r="AW541"/>
  <c r="BU549"/>
  <c r="BV549"/>
  <c r="V549" s="1"/>
  <c r="U546"/>
  <c r="AW546"/>
  <c r="BU533"/>
  <c r="BV533"/>
  <c r="V533" s="1"/>
  <c r="Q509"/>
  <c r="AW543"/>
  <c r="U544"/>
  <c r="AW544"/>
  <c r="AW530"/>
  <c r="Q522"/>
  <c r="Q528"/>
  <c r="V511"/>
  <c r="U514"/>
  <c r="V502"/>
  <c r="V492"/>
  <c r="Q492"/>
  <c r="U480"/>
  <c r="V483"/>
  <c r="Q483"/>
  <c r="V486"/>
  <c r="V488"/>
  <c r="V489"/>
  <c r="U486"/>
  <c r="U487"/>
  <c r="V479"/>
  <c r="U489"/>
  <c r="U477"/>
  <c r="V481"/>
  <c r="Q484"/>
  <c r="V482"/>
  <c r="Q482"/>
  <c r="V480"/>
  <c r="Q481"/>
  <c r="U472"/>
  <c r="U475"/>
  <c r="U473"/>
  <c r="U471"/>
  <c r="V452"/>
  <c r="Q452"/>
  <c r="V465"/>
  <c r="Q453"/>
  <c r="U476"/>
  <c r="V461"/>
  <c r="U464"/>
  <c r="V466"/>
  <c r="V457"/>
  <c r="V470"/>
  <c r="V462"/>
  <c r="V455"/>
  <c r="U465"/>
  <c r="U458"/>
  <c r="Q449"/>
  <c r="V456"/>
  <c r="U466"/>
  <c r="V468"/>
  <c r="U457"/>
  <c r="V474"/>
  <c r="U470"/>
  <c r="V467"/>
  <c r="U462"/>
  <c r="U455"/>
  <c r="U460"/>
  <c r="Q451"/>
  <c r="U456"/>
  <c r="V454"/>
  <c r="Q454"/>
  <c r="V463"/>
  <c r="U469"/>
  <c r="V471"/>
  <c r="U468"/>
  <c r="U474"/>
  <c r="U467"/>
  <c r="Q395"/>
  <c r="Q437"/>
  <c r="Q413"/>
  <c r="Q357"/>
  <c r="V445"/>
  <c r="Q405"/>
  <c r="Q409"/>
  <c r="Q385"/>
  <c r="Q337"/>
  <c r="U447"/>
  <c r="V447"/>
  <c r="Q433"/>
  <c r="Q407"/>
  <c r="Q375"/>
  <c r="Q331"/>
  <c r="U436"/>
  <c r="Q399"/>
  <c r="Q367"/>
  <c r="Q418"/>
  <c r="Q410"/>
  <c r="Q402"/>
  <c r="Q394"/>
  <c r="Q386"/>
  <c r="Q378"/>
  <c r="Q370"/>
  <c r="Q343"/>
  <c r="Q304"/>
  <c r="Q319"/>
  <c r="Q311"/>
  <c r="Q303"/>
  <c r="Q295"/>
  <c r="Q442"/>
  <c r="Q431"/>
  <c r="Q415"/>
  <c r="Q383"/>
  <c r="Q267"/>
  <c r="Q259"/>
  <c r="Q325"/>
  <c r="Q320"/>
  <c r="Q289"/>
  <c r="Q323"/>
  <c r="Q315"/>
  <c r="Q307"/>
  <c r="Q299"/>
  <c r="U293"/>
  <c r="U282"/>
  <c r="Q396"/>
  <c r="Q321"/>
  <c r="Q317"/>
  <c r="Q313"/>
  <c r="Q309"/>
  <c r="Q305"/>
  <c r="Q301"/>
  <c r="Q297"/>
  <c r="U200"/>
  <c r="V214"/>
  <c r="Q214"/>
  <c r="V194"/>
  <c r="U199"/>
  <c r="V199"/>
  <c r="Q185"/>
  <c r="V188"/>
  <c r="Q188"/>
  <c r="U176"/>
  <c r="U352"/>
  <c r="Q318"/>
  <c r="Q263"/>
  <c r="V226"/>
  <c r="Q226"/>
  <c r="U231"/>
  <c r="Q207"/>
  <c r="Q189"/>
  <c r="Q187"/>
  <c r="Q404"/>
  <c r="Q388"/>
  <c r="Q273"/>
  <c r="Q246"/>
  <c r="V196"/>
  <c r="V225"/>
  <c r="V245"/>
  <c r="Q245"/>
  <c r="U223"/>
  <c r="U198"/>
  <c r="V193"/>
  <c r="Q191"/>
  <c r="U180"/>
  <c r="Q285"/>
  <c r="V256"/>
  <c r="Q250"/>
  <c r="Q274"/>
  <c r="Q258"/>
  <c r="V181"/>
  <c r="U178"/>
  <c r="Q298"/>
  <c r="Q403"/>
  <c r="U448"/>
  <c r="U444"/>
  <c r="Q417"/>
  <c r="Q349"/>
  <c r="Q435"/>
  <c r="Q411"/>
  <c r="Q379"/>
  <c r="Q345"/>
  <c r="Q377"/>
  <c r="Q369"/>
  <c r="Q419"/>
  <c r="Q387"/>
  <c r="V430"/>
  <c r="Q430"/>
  <c r="Q354"/>
  <c r="Q324"/>
  <c r="Q271"/>
  <c r="Q425"/>
  <c r="U346"/>
  <c r="Q310"/>
  <c r="Q269"/>
  <c r="Q422"/>
  <c r="Q414"/>
  <c r="Q406"/>
  <c r="Q398"/>
  <c r="Q390"/>
  <c r="Q382"/>
  <c r="Q374"/>
  <c r="Q366"/>
  <c r="Q339"/>
  <c r="V432"/>
  <c r="Q432"/>
  <c r="Q365"/>
  <c r="Q254"/>
  <c r="Q344"/>
  <c r="Q336"/>
  <c r="Q328"/>
  <c r="Q316"/>
  <c r="Q423"/>
  <c r="V434"/>
  <c r="Q434"/>
  <c r="Q334"/>
  <c r="U278"/>
  <c r="Q252"/>
  <c r="V237"/>
  <c r="Q244"/>
  <c r="Q213"/>
  <c r="V249"/>
  <c r="Q249"/>
  <c r="V241"/>
  <c r="Q241"/>
  <c r="U233"/>
  <c r="Q209"/>
  <c r="Q205"/>
  <c r="U194"/>
  <c r="U195"/>
  <c r="U173"/>
  <c r="Q161"/>
  <c r="Q164"/>
  <c r="Q265"/>
  <c r="Q276"/>
  <c r="V247"/>
  <c r="Q247"/>
  <c r="V239"/>
  <c r="U224"/>
  <c r="Q196"/>
  <c r="U170"/>
  <c r="V186"/>
  <c r="Q186"/>
  <c r="V172"/>
  <c r="V167"/>
  <c r="Q165"/>
  <c r="Q166"/>
  <c r="U225"/>
  <c r="U193"/>
  <c r="V175"/>
  <c r="V168"/>
  <c r="Q342"/>
  <c r="Q308"/>
  <c r="Q242"/>
  <c r="U227"/>
  <c r="V251"/>
  <c r="Q251"/>
  <c r="V243"/>
  <c r="Q243"/>
  <c r="Q219"/>
  <c r="V216"/>
  <c r="Q216"/>
  <c r="V202"/>
  <c r="Q202"/>
  <c r="V171"/>
  <c r="U446"/>
  <c r="Q371"/>
  <c r="V443"/>
  <c r="Q393"/>
  <c r="Q397"/>
  <c r="Q373"/>
  <c r="Q439"/>
  <c r="Q329"/>
  <c r="Q416"/>
  <c r="Q408"/>
  <c r="Q400"/>
  <c r="Q392"/>
  <c r="Q384"/>
  <c r="Q376"/>
  <c r="Q368"/>
  <c r="Q347"/>
  <c r="Q427"/>
  <c r="Q351"/>
  <c r="Q333"/>
  <c r="Q306"/>
  <c r="Q353"/>
  <c r="Q294"/>
  <c r="V293"/>
  <c r="V234"/>
  <c r="Q234"/>
  <c r="Q275"/>
  <c r="U237"/>
  <c r="Q240"/>
  <c r="Q215"/>
  <c r="U169"/>
  <c r="Q283"/>
  <c r="Q296"/>
  <c r="Q217"/>
  <c r="U201"/>
  <c r="V220"/>
  <c r="Q220"/>
  <c r="V212"/>
  <c r="Q212"/>
  <c r="V197"/>
  <c r="V182"/>
  <c r="U167"/>
  <c r="Q270"/>
  <c r="Q266"/>
  <c r="Q262"/>
  <c r="U221"/>
  <c r="Q341"/>
  <c r="U256"/>
  <c r="V238"/>
  <c r="Q238"/>
  <c r="V235"/>
  <c r="V192"/>
  <c r="U171"/>
  <c r="V448"/>
  <c r="Q421"/>
  <c r="Q389"/>
  <c r="Q381"/>
  <c r="Q445"/>
  <c r="V446"/>
  <c r="Q401"/>
  <c r="U426"/>
  <c r="Q443"/>
  <c r="U358"/>
  <c r="Q322"/>
  <c r="Q338"/>
  <c r="Q330"/>
  <c r="Q302"/>
  <c r="Q441"/>
  <c r="Q326"/>
  <c r="V440"/>
  <c r="Q440"/>
  <c r="V428"/>
  <c r="Q428"/>
  <c r="Q360"/>
  <c r="Q340"/>
  <c r="Q332"/>
  <c r="Q300"/>
  <c r="Q314"/>
  <c r="Q355"/>
  <c r="Q327"/>
  <c r="Q281"/>
  <c r="Q279"/>
  <c r="Q261"/>
  <c r="Q257"/>
  <c r="Q391"/>
  <c r="Q412"/>
  <c r="Q380"/>
  <c r="U292"/>
  <c r="Q272"/>
  <c r="Q268"/>
  <c r="Q264"/>
  <c r="Q260"/>
  <c r="U208"/>
  <c r="V200"/>
  <c r="V179"/>
  <c r="V176"/>
  <c r="Q163"/>
  <c r="Q335"/>
  <c r="Q362"/>
  <c r="Q277"/>
  <c r="Q248"/>
  <c r="V253"/>
  <c r="Q253"/>
  <c r="U236"/>
  <c r="U229"/>
  <c r="V231"/>
  <c r="Q203"/>
  <c r="V170"/>
  <c r="V177"/>
  <c r="Q172"/>
  <c r="Q429"/>
  <c r="Q420"/>
  <c r="Q372"/>
  <c r="Q291"/>
  <c r="V223"/>
  <c r="V221"/>
  <c r="V198"/>
  <c r="Q197"/>
  <c r="V218"/>
  <c r="Q218"/>
  <c r="V204"/>
  <c r="Q204"/>
  <c r="V180"/>
  <c r="Q312"/>
  <c r="U286"/>
  <c r="Q287"/>
  <c r="U280"/>
  <c r="U235"/>
  <c r="Q211"/>
  <c r="Q199"/>
  <c r="U184"/>
  <c r="V190"/>
  <c r="Q190"/>
  <c r="V178"/>
  <c r="Q24"/>
  <c r="V132"/>
  <c r="U77"/>
  <c r="V43"/>
  <c r="U149"/>
  <c r="V85"/>
  <c r="V130"/>
  <c r="V49"/>
  <c r="U157"/>
  <c r="V140"/>
  <c r="V42"/>
  <c r="V126"/>
  <c r="V73"/>
  <c r="V77"/>
  <c r="V128"/>
  <c r="V104"/>
  <c r="V39"/>
  <c r="V31"/>
  <c r="V157"/>
  <c r="V138"/>
  <c r="V9"/>
  <c r="V79"/>
  <c r="V32"/>
  <c r="V150"/>
  <c r="U130"/>
  <c r="V134"/>
  <c r="V50"/>
  <c r="U79"/>
  <c r="V124"/>
  <c r="V72"/>
  <c r="V151"/>
  <c r="V153"/>
  <c r="Q59"/>
  <c r="Q74"/>
  <c r="Q121"/>
  <c r="V114"/>
  <c r="Q69"/>
  <c r="V19"/>
  <c r="Q19"/>
  <c r="U49"/>
  <c r="Q22"/>
  <c r="Q61"/>
  <c r="U29"/>
  <c r="U10"/>
  <c r="U148"/>
  <c r="V60"/>
  <c r="Q60"/>
  <c r="Q40"/>
  <c r="U142"/>
  <c r="U25"/>
  <c r="Q106"/>
  <c r="U85"/>
  <c r="U33"/>
  <c r="U31"/>
  <c r="V62"/>
  <c r="Q62"/>
  <c r="Q137"/>
  <c r="Q135"/>
  <c r="V34"/>
  <c r="U132"/>
  <c r="V103"/>
  <c r="Q80"/>
  <c r="U13"/>
  <c r="V15"/>
  <c r="U11"/>
  <c r="V14"/>
  <c r="V17"/>
  <c r="U146"/>
  <c r="Q107"/>
  <c r="Q93"/>
  <c r="V48"/>
  <c r="U46"/>
  <c r="V30"/>
  <c r="U150"/>
  <c r="Q156"/>
  <c r="U140"/>
  <c r="Q143"/>
  <c r="Q131"/>
  <c r="Q95"/>
  <c r="V102"/>
  <c r="Q102"/>
  <c r="Q86"/>
  <c r="V47"/>
  <c r="Q47"/>
  <c r="U52"/>
  <c r="V66"/>
  <c r="Q66"/>
  <c r="V58"/>
  <c r="Q58"/>
  <c r="U36"/>
  <c r="Q152"/>
  <c r="Q133"/>
  <c r="V110"/>
  <c r="U44"/>
  <c r="U26"/>
  <c r="Q158"/>
  <c r="U134"/>
  <c r="U126"/>
  <c r="Q123"/>
  <c r="V87"/>
  <c r="Q71"/>
  <c r="V64"/>
  <c r="Q64"/>
  <c r="V56"/>
  <c r="Q56"/>
  <c r="Q12"/>
  <c r="Q127"/>
  <c r="Q125"/>
  <c r="Q114"/>
  <c r="V90"/>
  <c r="Q90"/>
  <c r="Q63"/>
  <c r="U34"/>
  <c r="V10"/>
  <c r="Q109"/>
  <c r="V116"/>
  <c r="V96"/>
  <c r="Q96"/>
  <c r="V88"/>
  <c r="Q88"/>
  <c r="U14"/>
  <c r="U17"/>
  <c r="Q76"/>
  <c r="V54"/>
  <c r="Q54"/>
  <c r="U23"/>
  <c r="U104"/>
  <c r="V33"/>
  <c r="U38"/>
  <c r="Q160"/>
  <c r="U105"/>
  <c r="Q129"/>
  <c r="Q65"/>
  <c r="V70"/>
  <c r="Q70"/>
  <c r="U35"/>
  <c r="V37"/>
  <c r="V118"/>
  <c r="U153"/>
  <c r="U151"/>
  <c r="U81"/>
  <c r="V68"/>
  <c r="Q68"/>
  <c r="U32"/>
  <c r="U24"/>
  <c r="V13"/>
  <c r="V11"/>
  <c r="Q139"/>
  <c r="V98"/>
  <c r="Q98"/>
  <c r="V46"/>
  <c r="V94"/>
  <c r="Q94"/>
  <c r="Q55"/>
  <c r="V52"/>
  <c r="V36"/>
  <c r="V26"/>
  <c r="U159"/>
  <c r="Q99"/>
  <c r="U124"/>
  <c r="Q89"/>
  <c r="V100"/>
  <c r="Q100"/>
  <c r="V92"/>
  <c r="Q92"/>
  <c r="U83"/>
  <c r="U50"/>
  <c r="U155"/>
  <c r="U144"/>
  <c r="U122"/>
  <c r="U145"/>
  <c r="U136"/>
  <c r="Q113"/>
  <c r="V108"/>
  <c r="U103"/>
  <c r="Q101"/>
  <c r="U72"/>
  <c r="Q53"/>
  <c r="U42"/>
  <c r="Q57"/>
  <c r="V28"/>
  <c r="V21"/>
  <c r="Q21"/>
  <c r="U15"/>
  <c r="V18"/>
  <c r="V146"/>
  <c r="Q111"/>
  <c r="U48"/>
  <c r="U30"/>
  <c r="V23"/>
  <c r="Q117"/>
  <c r="Q115"/>
  <c r="Q119"/>
  <c r="Q97"/>
  <c r="U43"/>
  <c r="U39"/>
  <c r="V38"/>
  <c r="U138"/>
  <c r="V105"/>
  <c r="U73"/>
  <c r="V120"/>
  <c r="Q120"/>
  <c r="V112"/>
  <c r="Q112"/>
  <c r="Q91"/>
  <c r="U87"/>
  <c r="Q67"/>
  <c r="V35"/>
  <c r="Q28"/>
  <c r="Q20"/>
  <c r="Q16"/>
  <c r="Q154"/>
  <c r="Q141"/>
  <c r="Q84"/>
  <c r="Q82"/>
  <c r="Q78"/>
  <c r="V29"/>
  <c r="Q41"/>
  <c r="U9"/>
  <c r="DH520" i="13"/>
  <c r="DG426"/>
  <c r="DG535"/>
  <c r="DA495"/>
  <c r="DG517"/>
  <c r="DI482"/>
  <c r="DI428"/>
  <c r="DG522"/>
  <c r="DG530"/>
  <c r="DG490"/>
  <c r="DI492"/>
  <c r="DH519"/>
  <c r="DI484"/>
  <c r="DI488"/>
  <c r="DH506"/>
  <c r="DI480"/>
  <c r="DI534"/>
  <c r="DG536"/>
  <c r="DG542"/>
  <c r="DH498"/>
  <c r="DI441"/>
  <c r="DI552"/>
  <c r="DI517"/>
  <c r="DI476"/>
  <c r="DA430"/>
  <c r="DG508"/>
  <c r="DH472"/>
  <c r="DG424"/>
  <c r="DG475"/>
  <c r="DG538"/>
  <c r="DI491"/>
  <c r="DG500"/>
  <c r="DG519"/>
  <c r="DI481"/>
  <c r="DI470"/>
  <c r="DH474"/>
  <c r="DH476"/>
  <c r="DI523"/>
  <c r="DA513"/>
  <c r="DG502"/>
  <c r="DA486"/>
  <c r="DI430"/>
  <c r="DG485"/>
  <c r="DI509"/>
  <c r="DI460"/>
  <c r="DI487"/>
  <c r="DI461"/>
  <c r="DG479"/>
  <c r="DH473"/>
  <c r="DH499"/>
  <c r="DG498"/>
  <c r="DH521"/>
  <c r="DH497"/>
  <c r="DG528"/>
  <c r="DI549"/>
  <c r="DI479"/>
  <c r="DI485"/>
  <c r="DH509"/>
  <c r="DI493"/>
  <c r="DG523"/>
  <c r="DI535"/>
  <c r="DG484"/>
  <c r="DI502"/>
  <c r="DI547"/>
  <c r="DG524"/>
  <c r="DI550"/>
  <c r="DI527"/>
  <c r="DI553"/>
  <c r="DG470"/>
  <c r="DG501"/>
  <c r="DG481"/>
  <c r="DI475"/>
  <c r="DH492"/>
  <c r="DI472"/>
  <c r="DI500"/>
  <c r="DI483"/>
  <c r="DI514"/>
  <c r="DG478"/>
  <c r="DG497"/>
  <c r="DG532"/>
  <c r="DG539"/>
  <c r="DG504"/>
  <c r="DG482"/>
  <c r="DI541"/>
  <c r="DI520"/>
  <c r="DI536"/>
  <c r="DI463"/>
  <c r="DH485"/>
  <c r="DI468"/>
  <c r="DH486"/>
  <c r="DH510"/>
  <c r="DG492"/>
  <c r="DI510"/>
  <c r="DI451"/>
  <c r="DI524"/>
  <c r="DI464"/>
  <c r="DI477"/>
  <c r="DG534"/>
  <c r="DI467"/>
  <c r="DA516"/>
  <c r="DJ8"/>
  <c r="DG547"/>
  <c r="DA515"/>
  <c r="DG510"/>
  <c r="DI505"/>
  <c r="DI496"/>
  <c r="DH460"/>
  <c r="DI471"/>
  <c r="DI528"/>
  <c r="DI489"/>
  <c r="DH500"/>
  <c r="DI538"/>
  <c r="DI504"/>
  <c r="DG543"/>
  <c r="DI554"/>
  <c r="DI518"/>
  <c r="DI526"/>
  <c r="DI551"/>
  <c r="DI506"/>
  <c r="DG520"/>
  <c r="DA518"/>
  <c r="DH481"/>
  <c r="DG494"/>
  <c r="DG546"/>
  <c r="DG548"/>
  <c r="DH502"/>
  <c r="DI501"/>
  <c r="DI511"/>
  <c r="DI465"/>
  <c r="DG505"/>
  <c r="DH470"/>
  <c r="DH511"/>
  <c r="DG472"/>
  <c r="DI530"/>
  <c r="DG483"/>
  <c r="DG430"/>
  <c r="DI497"/>
  <c r="DI499"/>
  <c r="DI542"/>
  <c r="DG496"/>
  <c r="DG428"/>
  <c r="DI462"/>
  <c r="DI494"/>
  <c r="DI544"/>
  <c r="DA517"/>
  <c r="DI495"/>
  <c r="DI513"/>
  <c r="DI490"/>
  <c r="DI507"/>
  <c r="DI466"/>
  <c r="DI559"/>
  <c r="DH504"/>
  <c r="DI516"/>
  <c r="DI515"/>
  <c r="DI498"/>
  <c r="DI519"/>
  <c r="DI508"/>
  <c r="DG540"/>
  <c r="DB8"/>
  <c r="DI557"/>
  <c r="DI531"/>
  <c r="DI486"/>
  <c r="DI537"/>
  <c r="DI521"/>
  <c r="DI545"/>
  <c r="DI478"/>
  <c r="DG511"/>
  <c r="DI540"/>
  <c r="DI548"/>
  <c r="DG477"/>
  <c r="DG460"/>
  <c r="DI529"/>
  <c r="DG513"/>
  <c r="DI512"/>
  <c r="DG541"/>
  <c r="DI532"/>
  <c r="DG544"/>
  <c r="DI555"/>
  <c r="DG537"/>
  <c r="DI533"/>
  <c r="DI556"/>
  <c r="DI558"/>
  <c r="DG473"/>
  <c r="DI473"/>
  <c r="DG507"/>
  <c r="DI546"/>
  <c r="DG488"/>
  <c r="DA428"/>
  <c r="DI543"/>
  <c r="DI474"/>
  <c r="DG515"/>
  <c r="DH482"/>
  <c r="DI539"/>
  <c r="DH483"/>
  <c r="DI522"/>
  <c r="DI503"/>
  <c r="DH503"/>
  <c r="DG503"/>
  <c r="DG476"/>
  <c r="DA487"/>
  <c r="J2" i="7" l="1"/>
  <c r="T8" i="12"/>
  <c r="CT529"/>
  <c r="T255"/>
  <c r="ET529"/>
  <c r="T510"/>
  <c r="T16"/>
  <c r="EV529"/>
  <c r="Z4" i="7" s="1"/>
  <c r="T228" i="12"/>
  <c r="T520"/>
  <c r="T341"/>
  <c r="T362"/>
  <c r="T268"/>
  <c r="T299"/>
  <c r="T344"/>
  <c r="T406"/>
  <c r="T310"/>
  <c r="T410"/>
  <c r="T441"/>
  <c r="T338"/>
  <c r="T416"/>
  <c r="T337"/>
  <c r="T409"/>
  <c r="T298"/>
  <c r="T84"/>
  <c r="T71"/>
  <c r="T161"/>
  <c r="T209"/>
  <c r="T127"/>
  <c r="T119"/>
  <c r="T93"/>
  <c r="T107"/>
  <c r="T469"/>
  <c r="T165"/>
  <c r="T217"/>
  <c r="T185"/>
  <c r="T125"/>
  <c r="T123"/>
  <c r="T143"/>
  <c r="T109"/>
  <c r="T187"/>
  <c r="T215"/>
  <c r="T20"/>
  <c r="T86"/>
  <c r="T503"/>
  <c r="T27"/>
  <c r="T219"/>
  <c r="T203"/>
  <c r="T141"/>
  <c r="T99"/>
  <c r="T133"/>
  <c r="T97"/>
  <c r="T117"/>
  <c r="T139"/>
  <c r="T113"/>
  <c r="T493"/>
  <c r="T516"/>
  <c r="T449"/>
  <c r="T453"/>
  <c r="T285"/>
  <c r="T388"/>
  <c r="T276"/>
  <c r="T318"/>
  <c r="T264"/>
  <c r="T321"/>
  <c r="T391"/>
  <c r="T289"/>
  <c r="T316"/>
  <c r="T353"/>
  <c r="T306"/>
  <c r="T398"/>
  <c r="T415"/>
  <c r="T300"/>
  <c r="T333"/>
  <c r="T402"/>
  <c r="T367"/>
  <c r="T408"/>
  <c r="T373"/>
  <c r="T377"/>
  <c r="T379"/>
  <c r="T413"/>
  <c r="T401"/>
  <c r="T389"/>
  <c r="T82"/>
  <c r="T59"/>
  <c r="T57"/>
  <c r="T495"/>
  <c r="T312"/>
  <c r="T270"/>
  <c r="T372"/>
  <c r="T277"/>
  <c r="T260"/>
  <c r="T301"/>
  <c r="T396"/>
  <c r="T261"/>
  <c r="T315"/>
  <c r="T294"/>
  <c r="T355"/>
  <c r="T390"/>
  <c r="T431"/>
  <c r="T340"/>
  <c r="T326"/>
  <c r="T427"/>
  <c r="T354"/>
  <c r="T400"/>
  <c r="T439"/>
  <c r="T369"/>
  <c r="T381"/>
  <c r="T78"/>
  <c r="T65"/>
  <c r="T44"/>
  <c r="T184"/>
  <c r="T473"/>
  <c r="T497"/>
  <c r="T518"/>
  <c r="T287"/>
  <c r="T266"/>
  <c r="T420"/>
  <c r="T265"/>
  <c r="T335"/>
  <c r="T272"/>
  <c r="T313"/>
  <c r="T380"/>
  <c r="T279"/>
  <c r="T320"/>
  <c r="T314"/>
  <c r="T382"/>
  <c r="T383"/>
  <c r="T269"/>
  <c r="T304"/>
  <c r="T386"/>
  <c r="T399"/>
  <c r="T322"/>
  <c r="T331"/>
  <c r="T329"/>
  <c r="T393"/>
  <c r="T357"/>
  <c r="T371"/>
  <c r="T395"/>
  <c r="T75"/>
  <c r="T137"/>
  <c r="T129"/>
  <c r="T95"/>
  <c r="T131"/>
  <c r="T111"/>
  <c r="T460"/>
  <c r="T478"/>
  <c r="T232"/>
  <c r="T242"/>
  <c r="T262"/>
  <c r="T309"/>
  <c r="T327"/>
  <c r="T374"/>
  <c r="T319"/>
  <c r="T360"/>
  <c r="T378"/>
  <c r="T425"/>
  <c r="T271"/>
  <c r="T384"/>
  <c r="T407"/>
  <c r="T419"/>
  <c r="T349"/>
  <c r="T61"/>
  <c r="T22"/>
  <c r="T89"/>
  <c r="T55"/>
  <c r="T74"/>
  <c r="T40"/>
  <c r="T182"/>
  <c r="T183"/>
  <c r="T191"/>
  <c r="T163"/>
  <c r="T154"/>
  <c r="T160"/>
  <c r="T156"/>
  <c r="T352"/>
  <c r="T450"/>
  <c r="T189"/>
  <c r="T164"/>
  <c r="T205"/>
  <c r="T152"/>
  <c r="T101"/>
  <c r="T513"/>
  <c r="T166"/>
  <c r="T213"/>
  <c r="T91"/>
  <c r="T69"/>
  <c r="T76"/>
  <c r="T80"/>
  <c r="T525"/>
  <c r="T210"/>
  <c r="T211"/>
  <c r="T207"/>
  <c r="T240"/>
  <c r="T135"/>
  <c r="T158"/>
  <c r="T115"/>
  <c r="T438"/>
  <c r="T499"/>
  <c r="T491"/>
  <c r="T484"/>
  <c r="T451"/>
  <c r="T250"/>
  <c r="T308"/>
  <c r="T273"/>
  <c r="T248"/>
  <c r="T283"/>
  <c r="T305"/>
  <c r="T412"/>
  <c r="T323"/>
  <c r="T259"/>
  <c r="T336"/>
  <c r="T267"/>
  <c r="T366"/>
  <c r="T311"/>
  <c r="T370"/>
  <c r="T351"/>
  <c r="T330"/>
  <c r="T376"/>
  <c r="T433"/>
  <c r="T397"/>
  <c r="T405"/>
  <c r="T435"/>
  <c r="T403"/>
  <c r="T417"/>
  <c r="T63"/>
  <c r="T67"/>
  <c r="T53"/>
  <c r="T274"/>
  <c r="T246"/>
  <c r="T291"/>
  <c r="T263"/>
  <c r="T252"/>
  <c r="T275"/>
  <c r="T317"/>
  <c r="T423"/>
  <c r="T281"/>
  <c r="T325"/>
  <c r="T328"/>
  <c r="T365"/>
  <c r="T422"/>
  <c r="T303"/>
  <c r="T343"/>
  <c r="T394"/>
  <c r="T324"/>
  <c r="T368"/>
  <c r="T375"/>
  <c r="T387"/>
  <c r="T345"/>
  <c r="T24"/>
  <c r="T490"/>
  <c r="T522"/>
  <c r="T258"/>
  <c r="T342"/>
  <c r="T404"/>
  <c r="T429"/>
  <c r="T296"/>
  <c r="T244"/>
  <c r="T297"/>
  <c r="T334"/>
  <c r="T257"/>
  <c r="T307"/>
  <c r="T254"/>
  <c r="T339"/>
  <c r="T414"/>
  <c r="T442"/>
  <c r="T295"/>
  <c r="T332"/>
  <c r="T418"/>
  <c r="T302"/>
  <c r="T347"/>
  <c r="T392"/>
  <c r="T385"/>
  <c r="T411"/>
  <c r="T437"/>
  <c r="T421"/>
  <c r="T81"/>
  <c r="T12"/>
  <c r="T106"/>
  <c r="T121"/>
  <c r="V473"/>
  <c r="AW551"/>
  <c r="AZ551" s="1"/>
  <c r="Z551" s="1"/>
  <c r="V24"/>
  <c r="U228"/>
  <c r="U8"/>
  <c r="EU529"/>
  <c r="U174"/>
  <c r="CU529"/>
  <c r="T32" i="7" s="1"/>
  <c r="U445" i="12"/>
  <c r="U197"/>
  <c r="U168"/>
  <c r="U481"/>
  <c r="U108"/>
  <c r="U116"/>
  <c r="U488"/>
  <c r="U461"/>
  <c r="U479"/>
  <c r="U509"/>
  <c r="U528"/>
  <c r="U18"/>
  <c r="U114"/>
  <c r="U443"/>
  <c r="U175"/>
  <c r="U181"/>
  <c r="U196"/>
  <c r="U511"/>
  <c r="U527"/>
  <c r="U75"/>
  <c r="U210"/>
  <c r="V41"/>
  <c r="U183"/>
  <c r="CV529"/>
  <c r="T4" i="7" s="1"/>
  <c r="BW535" i="12"/>
  <c r="BZ535" s="1"/>
  <c r="U16"/>
  <c r="BU529"/>
  <c r="I32" i="7" s="1"/>
  <c r="V16" i="12"/>
  <c r="BV529"/>
  <c r="BW537"/>
  <c r="BZ537" s="1"/>
  <c r="BW539"/>
  <c r="BZ539" s="1"/>
  <c r="BW533"/>
  <c r="BZ533" s="1"/>
  <c r="BW549"/>
  <c r="BZ549" s="1"/>
  <c r="BW531"/>
  <c r="BZ531" s="1"/>
  <c r="BW530"/>
  <c r="BZ530" s="1"/>
  <c r="U522"/>
  <c r="W546"/>
  <c r="AZ546"/>
  <c r="Z546" s="1"/>
  <c r="AZ541"/>
  <c r="U493"/>
  <c r="W548"/>
  <c r="AZ548"/>
  <c r="Z548" s="1"/>
  <c r="U554"/>
  <c r="AW554"/>
  <c r="U556"/>
  <c r="AW556"/>
  <c r="U497"/>
  <c r="U500"/>
  <c r="U520"/>
  <c r="U519"/>
  <c r="W532"/>
  <c r="AZ532"/>
  <c r="Z532" s="1"/>
  <c r="BW553"/>
  <c r="U553"/>
  <c r="AZ552"/>
  <c r="Z552" s="1"/>
  <c r="W552"/>
  <c r="W550"/>
  <c r="AZ550"/>
  <c r="Z550" s="1"/>
  <c r="U492"/>
  <c r="W544"/>
  <c r="AZ544"/>
  <c r="Z544" s="1"/>
  <c r="AZ539"/>
  <c r="U498"/>
  <c r="AZ533"/>
  <c r="U521"/>
  <c r="BW547"/>
  <c r="BZ547" s="1"/>
  <c r="U560"/>
  <c r="AW560"/>
  <c r="W536"/>
  <c r="AZ536"/>
  <c r="Z536" s="1"/>
  <c r="BW541"/>
  <c r="BZ541" s="1"/>
  <c r="U518"/>
  <c r="U526"/>
  <c r="U505"/>
  <c r="W534"/>
  <c r="AZ534"/>
  <c r="Z534" s="1"/>
  <c r="U562"/>
  <c r="AW562"/>
  <c r="AZ543"/>
  <c r="U533"/>
  <c r="U558"/>
  <c r="AW558"/>
  <c r="U512"/>
  <c r="AZ531"/>
  <c r="U517"/>
  <c r="U491"/>
  <c r="U495"/>
  <c r="BW545"/>
  <c r="BZ545" s="1"/>
  <c r="AZ549"/>
  <c r="U557"/>
  <c r="BW557"/>
  <c r="U494"/>
  <c r="W538"/>
  <c r="AZ538"/>
  <c r="Z538" s="1"/>
  <c r="AZ535"/>
  <c r="U563"/>
  <c r="BW563"/>
  <c r="BW543"/>
  <c r="BZ543" s="1"/>
  <c r="AZ537"/>
  <c r="U516"/>
  <c r="AZ530"/>
  <c r="AZ547"/>
  <c r="U499"/>
  <c r="U531"/>
  <c r="W542"/>
  <c r="AZ542"/>
  <c r="Z542" s="1"/>
  <c r="U549"/>
  <c r="AZ545"/>
  <c r="U559"/>
  <c r="BW559"/>
  <c r="U535"/>
  <c r="W540"/>
  <c r="AZ540"/>
  <c r="Z540" s="1"/>
  <c r="U555"/>
  <c r="BW555"/>
  <c r="BW561"/>
  <c r="U561"/>
  <c r="U537"/>
  <c r="U482"/>
  <c r="U484"/>
  <c r="U483"/>
  <c r="U452"/>
  <c r="U454"/>
  <c r="U453"/>
  <c r="U451"/>
  <c r="U449"/>
  <c r="U463"/>
  <c r="U341"/>
  <c r="U262"/>
  <c r="U220"/>
  <c r="U283"/>
  <c r="U234"/>
  <c r="U427"/>
  <c r="U376"/>
  <c r="U408"/>
  <c r="U439"/>
  <c r="U393"/>
  <c r="U202"/>
  <c r="U166"/>
  <c r="U172"/>
  <c r="U192"/>
  <c r="U249"/>
  <c r="U344"/>
  <c r="U382"/>
  <c r="U414"/>
  <c r="U269"/>
  <c r="U403"/>
  <c r="U274"/>
  <c r="U285"/>
  <c r="U187"/>
  <c r="U239"/>
  <c r="U263"/>
  <c r="U185"/>
  <c r="U305"/>
  <c r="U321"/>
  <c r="U307"/>
  <c r="U289"/>
  <c r="U383"/>
  <c r="U303"/>
  <c r="U304"/>
  <c r="U370"/>
  <c r="U402"/>
  <c r="U367"/>
  <c r="U407"/>
  <c r="U409"/>
  <c r="U437"/>
  <c r="U395"/>
  <c r="U362"/>
  <c r="U163"/>
  <c r="U272"/>
  <c r="U279"/>
  <c r="U314"/>
  <c r="U326"/>
  <c r="U330"/>
  <c r="U389"/>
  <c r="U421"/>
  <c r="L34" i="7" s="1"/>
  <c r="U218" i="12"/>
  <c r="U277"/>
  <c r="U268"/>
  <c r="U412"/>
  <c r="U261"/>
  <c r="U355"/>
  <c r="U300"/>
  <c r="U340"/>
  <c r="U302"/>
  <c r="U322"/>
  <c r="U381"/>
  <c r="U238"/>
  <c r="U255"/>
  <c r="U212"/>
  <c r="U296"/>
  <c r="U240"/>
  <c r="U306"/>
  <c r="U351"/>
  <c r="U347"/>
  <c r="U368"/>
  <c r="U400"/>
  <c r="U329"/>
  <c r="U308"/>
  <c r="U342"/>
  <c r="U186"/>
  <c r="U265"/>
  <c r="U161"/>
  <c r="U209"/>
  <c r="U241"/>
  <c r="U244"/>
  <c r="U423"/>
  <c r="U336"/>
  <c r="U339"/>
  <c r="U374"/>
  <c r="U406"/>
  <c r="U310"/>
  <c r="U425"/>
  <c r="U271"/>
  <c r="U324"/>
  <c r="U354"/>
  <c r="U377"/>
  <c r="U417"/>
  <c r="U258"/>
  <c r="U191"/>
  <c r="U404"/>
  <c r="U301"/>
  <c r="U317"/>
  <c r="U299"/>
  <c r="U259"/>
  <c r="U442"/>
  <c r="U295"/>
  <c r="U394"/>
  <c r="U375"/>
  <c r="U385"/>
  <c r="U405"/>
  <c r="U413"/>
  <c r="U211"/>
  <c r="U287"/>
  <c r="U204"/>
  <c r="U335"/>
  <c r="U264"/>
  <c r="U380"/>
  <c r="U332"/>
  <c r="U440"/>
  <c r="U441"/>
  <c r="U270"/>
  <c r="U217"/>
  <c r="U215"/>
  <c r="U275"/>
  <c r="U353"/>
  <c r="U333"/>
  <c r="U392"/>
  <c r="U397"/>
  <c r="U219"/>
  <c r="U251"/>
  <c r="U242"/>
  <c r="U276"/>
  <c r="U205"/>
  <c r="U213"/>
  <c r="U316"/>
  <c r="U328"/>
  <c r="U365"/>
  <c r="U366"/>
  <c r="U398"/>
  <c r="U369"/>
  <c r="U345"/>
  <c r="U435"/>
  <c r="U250"/>
  <c r="U273"/>
  <c r="U388"/>
  <c r="U207"/>
  <c r="U226"/>
  <c r="U214"/>
  <c r="U297"/>
  <c r="U313"/>
  <c r="U323"/>
  <c r="U325"/>
  <c r="U267"/>
  <c r="U431"/>
  <c r="U319"/>
  <c r="U386"/>
  <c r="U418"/>
  <c r="U337"/>
  <c r="U357"/>
  <c r="U312"/>
  <c r="U372"/>
  <c r="U190"/>
  <c r="U429"/>
  <c r="U203"/>
  <c r="U248"/>
  <c r="U291"/>
  <c r="U420"/>
  <c r="U253"/>
  <c r="U177"/>
  <c r="U179"/>
  <c r="U260"/>
  <c r="U391"/>
  <c r="U257"/>
  <c r="U281"/>
  <c r="U327"/>
  <c r="U360"/>
  <c r="U428"/>
  <c r="U338"/>
  <c r="U401"/>
  <c r="U266"/>
  <c r="U294"/>
  <c r="U384"/>
  <c r="U416"/>
  <c r="U373"/>
  <c r="U371"/>
  <c r="U216"/>
  <c r="U243"/>
  <c r="U165"/>
  <c r="U247"/>
  <c r="U164"/>
  <c r="U252"/>
  <c r="U334"/>
  <c r="U434"/>
  <c r="U254"/>
  <c r="U432"/>
  <c r="U390"/>
  <c r="U422"/>
  <c r="U430"/>
  <c r="U387"/>
  <c r="U419"/>
  <c r="U379"/>
  <c r="U411"/>
  <c r="U349"/>
  <c r="U298"/>
  <c r="U245"/>
  <c r="U246"/>
  <c r="U189"/>
  <c r="U318"/>
  <c r="U188"/>
  <c r="U309"/>
  <c r="U396"/>
  <c r="U315"/>
  <c r="U320"/>
  <c r="U415"/>
  <c r="U311"/>
  <c r="U343"/>
  <c r="U378"/>
  <c r="U410"/>
  <c r="U399"/>
  <c r="U331"/>
  <c r="U433"/>
  <c r="U110"/>
  <c r="U82"/>
  <c r="U154"/>
  <c r="U91"/>
  <c r="U120"/>
  <c r="U113"/>
  <c r="U92"/>
  <c r="U55"/>
  <c r="U135"/>
  <c r="U62"/>
  <c r="U19"/>
  <c r="U59"/>
  <c r="U78"/>
  <c r="U141"/>
  <c r="U112"/>
  <c r="U117"/>
  <c r="U101"/>
  <c r="U28"/>
  <c r="U89"/>
  <c r="U99"/>
  <c r="U65"/>
  <c r="U160"/>
  <c r="U125"/>
  <c r="U71"/>
  <c r="U133"/>
  <c r="U102"/>
  <c r="U143"/>
  <c r="U40"/>
  <c r="U60"/>
  <c r="U61"/>
  <c r="U69"/>
  <c r="U111"/>
  <c r="U53"/>
  <c r="U68"/>
  <c r="U158"/>
  <c r="U152"/>
  <c r="U58"/>
  <c r="U107"/>
  <c r="U106"/>
  <c r="U97"/>
  <c r="U115"/>
  <c r="U51"/>
  <c r="U139"/>
  <c r="U129"/>
  <c r="U54"/>
  <c r="U63"/>
  <c r="U90"/>
  <c r="U12"/>
  <c r="U64"/>
  <c r="U123"/>
  <c r="U47"/>
  <c r="U95"/>
  <c r="U131"/>
  <c r="U156"/>
  <c r="U121"/>
  <c r="U98"/>
  <c r="U88"/>
  <c r="U109"/>
  <c r="U127"/>
  <c r="U86"/>
  <c r="U80"/>
  <c r="U67"/>
  <c r="U84"/>
  <c r="U20"/>
  <c r="U119"/>
  <c r="U21"/>
  <c r="U57"/>
  <c r="U100"/>
  <c r="U94"/>
  <c r="U70"/>
  <c r="U76"/>
  <c r="U96"/>
  <c r="U56"/>
  <c r="U66"/>
  <c r="U37"/>
  <c r="U93"/>
  <c r="U137"/>
  <c r="U118"/>
  <c r="U22"/>
  <c r="U41"/>
  <c r="U74"/>
  <c r="DI8" i="13"/>
  <c r="DH491"/>
  <c r="DG529"/>
  <c r="DH524"/>
  <c r="DH430"/>
  <c r="DI469"/>
  <c r="DH428"/>
  <c r="DG521"/>
  <c r="DG531"/>
  <c r="DH505"/>
  <c r="DG549"/>
  <c r="DH494"/>
  <c r="DG545"/>
  <c r="DG427"/>
  <c r="DH515"/>
  <c r="DH8"/>
  <c r="DG516"/>
  <c r="DH477"/>
  <c r="DJ540"/>
  <c r="DG486"/>
  <c r="DJ530"/>
  <c r="DH512"/>
  <c r="DG509"/>
  <c r="DG557"/>
  <c r="DH513"/>
  <c r="DJ528"/>
  <c r="DG518"/>
  <c r="DG551"/>
  <c r="DG423"/>
  <c r="DG491"/>
  <c r="DH518"/>
  <c r="DG553"/>
  <c r="DH523"/>
  <c r="DJ546"/>
  <c r="DG533"/>
  <c r="DH508"/>
  <c r="DH488"/>
  <c r="DH516"/>
  <c r="DG556"/>
  <c r="DJ544"/>
  <c r="DH501"/>
  <c r="DH484"/>
  <c r="DG480"/>
  <c r="DG499"/>
  <c r="DG425"/>
  <c r="DH478"/>
  <c r="DH487"/>
  <c r="DG554"/>
  <c r="DG495"/>
  <c r="DG514"/>
  <c r="DJ548"/>
  <c r="DG489"/>
  <c r="DH496"/>
  <c r="DG550"/>
  <c r="DG555"/>
  <c r="DH517"/>
  <c r="DH493"/>
  <c r="DH479"/>
  <c r="DG527"/>
  <c r="DG512"/>
  <c r="DH475"/>
  <c r="DG506"/>
  <c r="DJ534"/>
  <c r="DH514"/>
  <c r="DG559"/>
  <c r="DJ536"/>
  <c r="DH507"/>
  <c r="DJ538"/>
  <c r="DG474"/>
  <c r="DG429"/>
  <c r="DG552"/>
  <c r="DH480"/>
  <c r="DJ532"/>
  <c r="DG558"/>
  <c r="DH490"/>
  <c r="DG493"/>
  <c r="DJ542"/>
  <c r="DH489"/>
  <c r="DH495"/>
  <c r="DG487"/>
  <c r="DH522"/>
  <c r="EP567" i="12" l="1"/>
  <c r="Z32" i="7"/>
  <c r="W551" i="12"/>
  <c r="Z533"/>
  <c r="W535"/>
  <c r="Z547"/>
  <c r="Z530"/>
  <c r="Z539"/>
  <c r="Z535"/>
  <c r="W530"/>
  <c r="Z537"/>
  <c r="W533"/>
  <c r="W531"/>
  <c r="W545"/>
  <c r="W547"/>
  <c r="Z531"/>
  <c r="W539"/>
  <c r="Z545"/>
  <c r="W549"/>
  <c r="W537"/>
  <c r="Z549"/>
  <c r="Z543"/>
  <c r="BZ553"/>
  <c r="Z553" s="1"/>
  <c r="W553"/>
  <c r="BZ561"/>
  <c r="Z561" s="1"/>
  <c r="W561"/>
  <c r="BZ555"/>
  <c r="Z555" s="1"/>
  <c r="W555"/>
  <c r="W558"/>
  <c r="AZ558"/>
  <c r="Z558" s="1"/>
  <c r="W560"/>
  <c r="AZ560"/>
  <c r="Z560" s="1"/>
  <c r="W556"/>
  <c r="AZ556"/>
  <c r="Z556" s="1"/>
  <c r="BZ563"/>
  <c r="Z563" s="1"/>
  <c r="W563"/>
  <c r="BZ557"/>
  <c r="Z557" s="1"/>
  <c r="W557"/>
  <c r="W562"/>
  <c r="AZ562"/>
  <c r="Z562" s="1"/>
  <c r="W554"/>
  <c r="AZ554"/>
  <c r="Z554" s="1"/>
  <c r="W541"/>
  <c r="BZ559"/>
  <c r="Z559" s="1"/>
  <c r="W559"/>
  <c r="W543"/>
  <c r="Z541"/>
  <c r="DJ553" i="13"/>
  <c r="DJ549"/>
  <c r="DJ531"/>
  <c r="DJ533"/>
  <c r="DJ527"/>
  <c r="DJ526"/>
  <c r="DJ557"/>
  <c r="DJ558"/>
  <c r="DJ555"/>
  <c r="DJ550"/>
  <c r="DJ559"/>
  <c r="DJ539"/>
  <c r="DJ556"/>
  <c r="DJ529"/>
  <c r="DJ551"/>
  <c r="DJ541"/>
  <c r="DJ545"/>
  <c r="DJ543"/>
  <c r="DJ537"/>
  <c r="DJ554"/>
  <c r="DJ535"/>
  <c r="DJ547"/>
  <c r="DJ552"/>
  <c r="BM76" i="1" l="1"/>
  <c r="BL76"/>
  <c r="BK76"/>
  <c r="L76" s="1"/>
  <c r="BJ76"/>
  <c r="BI76"/>
  <c r="BM75"/>
  <c r="BL75"/>
  <c r="BK75"/>
  <c r="L75" s="1"/>
  <c r="BJ75"/>
  <c r="BI75"/>
  <c r="BM74"/>
  <c r="BL74"/>
  <c r="BK74"/>
  <c r="BJ74"/>
  <c r="BI74"/>
  <c r="H74"/>
  <c r="H76" l="1"/>
  <c r="H75"/>
  <c r="K74"/>
  <c r="N75"/>
  <c r="K76"/>
  <c r="CK76"/>
  <c r="K75"/>
  <c r="L74"/>
  <c r="M74"/>
  <c r="M76"/>
  <c r="M75"/>
  <c r="CE76"/>
  <c r="EH76" s="1"/>
  <c r="G74"/>
  <c r="CE74"/>
  <c r="EH74" s="1"/>
  <c r="G76"/>
  <c r="I74"/>
  <c r="G75"/>
  <c r="I76"/>
  <c r="J76"/>
  <c r="N76"/>
  <c r="BV76"/>
  <c r="CE75"/>
  <c r="EH75" s="1"/>
  <c r="I75"/>
  <c r="J75"/>
  <c r="BV75"/>
  <c r="J74"/>
  <c r="N74"/>
  <c r="BV74"/>
  <c r="CE74" i="13"/>
  <c r="CE75"/>
  <c r="CE76"/>
  <c r="CK76"/>
  <c r="CO76" i="1" l="1"/>
  <c r="CV76"/>
  <c r="CO75"/>
  <c r="CV75"/>
  <c r="CO74"/>
  <c r="CV74"/>
  <c r="CJ75"/>
  <c r="CW559"/>
  <c r="CJ74"/>
  <c r="CQ74"/>
  <c r="CR74" s="1"/>
  <c r="CI74"/>
  <c r="CI75"/>
  <c r="CK74"/>
  <c r="CI76"/>
  <c r="CJ76"/>
  <c r="CQ76"/>
  <c r="CR76" s="1"/>
  <c r="CQ75"/>
  <c r="CR75" s="1"/>
  <c r="CK75"/>
  <c r="CG74"/>
  <c r="CG76"/>
  <c r="CG75"/>
  <c r="BM205"/>
  <c r="BL205"/>
  <c r="BK205"/>
  <c r="BJ205"/>
  <c r="BI205"/>
  <c r="D205"/>
  <c r="CM75" i="13"/>
  <c r="CK75"/>
  <c r="CK74"/>
  <c r="CH76"/>
  <c r="CJ75"/>
  <c r="CI75"/>
  <c r="CG74"/>
  <c r="CJ74"/>
  <c r="CZ74"/>
  <c r="CI76"/>
  <c r="CG76"/>
  <c r="CZ75"/>
  <c r="CH74"/>
  <c r="CG75"/>
  <c r="CZ76"/>
  <c r="CJ76"/>
  <c r="CM74"/>
  <c r="CM76"/>
  <c r="CH75"/>
  <c r="CI74"/>
  <c r="Y30" i="10" l="1"/>
  <c r="M205" i="1"/>
  <c r="CL74"/>
  <c r="J205"/>
  <c r="N205"/>
  <c r="K205"/>
  <c r="CL75"/>
  <c r="L205"/>
  <c r="CL76"/>
  <c r="CE205"/>
  <c r="EH205" s="1"/>
  <c r="H205"/>
  <c r="I205"/>
  <c r="G205"/>
  <c r="BV205"/>
  <c r="BM201"/>
  <c r="BL201"/>
  <c r="BK201"/>
  <c r="BJ201"/>
  <c r="BI201"/>
  <c r="D201"/>
  <c r="BM316"/>
  <c r="BL316"/>
  <c r="BK316"/>
  <c r="BJ316"/>
  <c r="BI316"/>
  <c r="H316"/>
  <c r="D316"/>
  <c r="CH205" i="13"/>
  <c r="CL76"/>
  <c r="CL75"/>
  <c r="CE205"/>
  <c r="CL74"/>
  <c r="CO205" i="1" l="1"/>
  <c r="CV205"/>
  <c r="CS75"/>
  <c r="CS76"/>
  <c r="CJ205"/>
  <c r="M316"/>
  <c r="K316"/>
  <c r="CK316"/>
  <c r="N201"/>
  <c r="L316"/>
  <c r="K201"/>
  <c r="CQ201"/>
  <c r="CR201" s="1"/>
  <c r="L201"/>
  <c r="CS74"/>
  <c r="J316"/>
  <c r="N316"/>
  <c r="M201"/>
  <c r="CQ205"/>
  <c r="CR205" s="1"/>
  <c r="J201"/>
  <c r="CI205"/>
  <c r="CK205"/>
  <c r="CG205"/>
  <c r="G201"/>
  <c r="CE201"/>
  <c r="EH201" s="1"/>
  <c r="H201"/>
  <c r="I201"/>
  <c r="BV201"/>
  <c r="I316"/>
  <c r="CE316"/>
  <c r="EH316" s="1"/>
  <c r="G316"/>
  <c r="BV316"/>
  <c r="CE316" i="13"/>
  <c r="CJ205"/>
  <c r="CM201"/>
  <c r="CK205"/>
  <c r="CE201"/>
  <c r="CN74"/>
  <c r="CG205"/>
  <c r="CK316"/>
  <c r="CN75"/>
  <c r="CN76"/>
  <c r="CM205"/>
  <c r="CI205"/>
  <c r="CZ205"/>
  <c r="CO316" i="1" l="1"/>
  <c r="CV316"/>
  <c r="CO201"/>
  <c r="CV201"/>
  <c r="CW75"/>
  <c r="CI316"/>
  <c r="CQ316"/>
  <c r="CR316" s="1"/>
  <c r="CJ201"/>
  <c r="CL205"/>
  <c r="CJ316"/>
  <c r="CI201"/>
  <c r="CK201"/>
  <c r="CW76"/>
  <c r="CG201"/>
  <c r="CG316"/>
  <c r="CJ316" i="13"/>
  <c r="CM316"/>
  <c r="CZ201"/>
  <c r="CH201"/>
  <c r="CZ316"/>
  <c r="CH316"/>
  <c r="CG316"/>
  <c r="DA75"/>
  <c r="CJ201"/>
  <c r="CI316"/>
  <c r="H86" i="6"/>
  <c r="CG201" i="13"/>
  <c r="CI201"/>
  <c r="DA76"/>
  <c r="CL205"/>
  <c r="CK201"/>
  <c r="H87" i="6"/>
  <c r="CZ76" i="1" l="1"/>
  <c r="DC76" s="1"/>
  <c r="B18" i="7" s="1"/>
  <c r="CZ75" i="1"/>
  <c r="DA75" s="1"/>
  <c r="B11" i="7" s="1"/>
  <c r="DE76" i="1"/>
  <c r="DE75"/>
  <c r="CL201"/>
  <c r="CX75"/>
  <c r="CX76"/>
  <c r="CW74"/>
  <c r="CL316"/>
  <c r="CS205"/>
  <c r="K86" i="6"/>
  <c r="H85"/>
  <c r="DA74" i="13"/>
  <c r="DE75"/>
  <c r="I87" i="6"/>
  <c r="J87"/>
  <c r="J86"/>
  <c r="DI75" i="13"/>
  <c r="DI76"/>
  <c r="L87" i="6"/>
  <c r="CL316" i="13"/>
  <c r="DD75"/>
  <c r="DG76"/>
  <c r="DB76"/>
  <c r="DD76"/>
  <c r="CN205"/>
  <c r="CL201"/>
  <c r="DB75"/>
  <c r="I86" i="6"/>
  <c r="CZ74" i="1" l="1"/>
  <c r="DE74"/>
  <c r="DD75"/>
  <c r="DD76"/>
  <c r="CS316"/>
  <c r="CS201"/>
  <c r="CX74"/>
  <c r="DF75"/>
  <c r="DF76"/>
  <c r="DB74" i="13"/>
  <c r="DJ76"/>
  <c r="DH76"/>
  <c r="M87" i="6"/>
  <c r="CN316" i="13"/>
  <c r="N86" i="6"/>
  <c r="DH75" i="13"/>
  <c r="J85" i="6"/>
  <c r="DI74" i="13"/>
  <c r="I85" i="6"/>
  <c r="N87"/>
  <c r="DD74" i="13"/>
  <c r="CN201"/>
  <c r="M86" i="6"/>
  <c r="DJ75" i="13"/>
  <c r="DG75" i="1" l="1"/>
  <c r="DG76"/>
  <c r="DD74"/>
  <c r="DF74"/>
  <c r="CW205"/>
  <c r="DA205" i="13"/>
  <c r="H216" i="6"/>
  <c r="N85"/>
  <c r="DJ74" i="13"/>
  <c r="F76" i="3"/>
  <c r="F75"/>
  <c r="M85" i="6"/>
  <c r="DH74" i="13"/>
  <c r="AM76" i="3" l="1"/>
  <c r="AM75"/>
  <c r="CZ205" i="1"/>
  <c r="DG74"/>
  <c r="DE205"/>
  <c r="DJ75"/>
  <c r="DJ76"/>
  <c r="CW201"/>
  <c r="CW316"/>
  <c r="CX205"/>
  <c r="H327" i="6"/>
  <c r="H212"/>
  <c r="DD205" i="13"/>
  <c r="DA201"/>
  <c r="DN75"/>
  <c r="F74" i="3"/>
  <c r="DA316" i="13"/>
  <c r="J216" i="6"/>
  <c r="DI205" i="13"/>
  <c r="DN76"/>
  <c r="I216" i="6"/>
  <c r="DB205" i="13"/>
  <c r="AM74" i="3" l="1"/>
  <c r="CZ316" i="1"/>
  <c r="CZ201"/>
  <c r="DE201"/>
  <c r="DE316"/>
  <c r="DD205"/>
  <c r="DJ74"/>
  <c r="CX201"/>
  <c r="DF205"/>
  <c r="CX316"/>
  <c r="I327" i="6"/>
  <c r="J327"/>
  <c r="CL472" i="13"/>
  <c r="DI316"/>
  <c r="CL475"/>
  <c r="M216" i="6"/>
  <c r="DH205" i="13"/>
  <c r="DB316"/>
  <c r="N216" i="6"/>
  <c r="I212"/>
  <c r="CL465" i="13"/>
  <c r="DD201"/>
  <c r="CL482"/>
  <c r="J212" i="6"/>
  <c r="DB201" i="13"/>
  <c r="CL464"/>
  <c r="DD316"/>
  <c r="DN74"/>
  <c r="DJ205"/>
  <c r="DI201"/>
  <c r="CL468"/>
  <c r="DH205" i="1" l="1"/>
  <c r="DD201"/>
  <c r="DD316"/>
  <c r="DF316"/>
  <c r="DF201"/>
  <c r="M327" i="6"/>
  <c r="N327"/>
  <c r="CL470" i="13"/>
  <c r="DH201"/>
  <c r="CL460"/>
  <c r="N212" i="6"/>
  <c r="DJ201" i="13"/>
  <c r="CL466"/>
  <c r="DH316"/>
  <c r="F205" i="3"/>
  <c r="CL481" i="13"/>
  <c r="M212" i="6"/>
  <c r="CL471" i="13"/>
  <c r="CL461"/>
  <c r="CL462"/>
  <c r="CL476"/>
  <c r="DJ316"/>
  <c r="A205" i="3" l="1"/>
  <c r="DG201" i="1"/>
  <c r="DJ205"/>
  <c r="DG316"/>
  <c r="F316" i="3"/>
  <c r="A316" s="1"/>
  <c r="F201"/>
  <c r="DN205" i="13"/>
  <c r="DJ201" i="1" l="1"/>
  <c r="DJ316"/>
  <c r="DN201" i="13"/>
  <c r="CK50"/>
  <c r="CI50"/>
  <c r="CG50"/>
  <c r="DN316"/>
  <c r="CJ50"/>
  <c r="CH50"/>
  <c r="CE50"/>
  <c r="D315" i="1" l="1"/>
  <c r="BI315"/>
  <c r="BJ315"/>
  <c r="BK315"/>
  <c r="BL315"/>
  <c r="BM315"/>
  <c r="J315" l="1"/>
  <c r="M315"/>
  <c r="N315"/>
  <c r="L315"/>
  <c r="CE315"/>
  <c r="EH315" s="1"/>
  <c r="K315"/>
  <c r="G315"/>
  <c r="I315"/>
  <c r="BV315"/>
  <c r="H315"/>
  <c r="CE315" i="13"/>
  <c r="CO315" i="1" l="1"/>
  <c r="CV315"/>
  <c r="CK315"/>
  <c r="CQ315"/>
  <c r="CR315" s="1"/>
  <c r="CG315"/>
  <c r="CI315"/>
  <c r="CJ315"/>
  <c r="CI315" i="13"/>
  <c r="CJ315"/>
  <c r="CK315"/>
  <c r="CZ315"/>
  <c r="CM315"/>
  <c r="CH315"/>
  <c r="CG315"/>
  <c r="CL315" i="1" l="1"/>
  <c r="CL315" i="13"/>
  <c r="CS315" i="1" l="1"/>
  <c r="CN315" i="13"/>
  <c r="CW315" i="1" l="1"/>
  <c r="H326" i="6"/>
  <c r="DA315" i="13"/>
  <c r="DN50"/>
  <c r="CZ315" i="1" l="1"/>
  <c r="DE315"/>
  <c r="CX315"/>
  <c r="CE189"/>
  <c r="BI189"/>
  <c r="BJ189"/>
  <c r="BK189"/>
  <c r="BL189"/>
  <c r="BM189"/>
  <c r="I326" i="6"/>
  <c r="J326"/>
  <c r="DD315" i="13"/>
  <c r="CE189"/>
  <c r="DI315"/>
  <c r="DB315"/>
  <c r="CV189" i="1" l="1"/>
  <c r="DD315"/>
  <c r="DF315"/>
  <c r="M326" i="6"/>
  <c r="N326"/>
  <c r="DH315" i="13"/>
  <c r="CZ189"/>
  <c r="CF424"/>
  <c r="DJ315"/>
  <c r="DG315" i="1" l="1"/>
  <c r="F315" i="3"/>
  <c r="A315" s="1"/>
  <c r="CE424" i="13"/>
  <c r="DA496" i="1" l="1"/>
  <c r="DJ315"/>
  <c r="CG424" i="13"/>
  <c r="CK424"/>
  <c r="CI424"/>
  <c r="CH424"/>
  <c r="DE507"/>
  <c r="CZ424"/>
  <c r="CJ424"/>
  <c r="DN315"/>
  <c r="CL424"/>
  <c r="DG496" i="1" l="1"/>
  <c r="CX424" i="13"/>
  <c r="CM424"/>
  <c r="CW424"/>
  <c r="H435" i="6" l="1"/>
  <c r="DA424" i="13"/>
  <c r="BM60" i="1" l="1"/>
  <c r="BL60"/>
  <c r="BK60"/>
  <c r="BJ60"/>
  <c r="BI60"/>
  <c r="I435" i="6"/>
  <c r="J435"/>
  <c r="DI424" i="13"/>
  <c r="DD424"/>
  <c r="DB424"/>
  <c r="N60" i="1" l="1"/>
  <c r="K60"/>
  <c r="L60"/>
  <c r="M60"/>
  <c r="H60"/>
  <c r="CE60"/>
  <c r="EH60" s="1"/>
  <c r="CS482"/>
  <c r="I60"/>
  <c r="G60"/>
  <c r="J60"/>
  <c r="BV60"/>
  <c r="N435" i="6"/>
  <c r="M435"/>
  <c r="CE60" i="13"/>
  <c r="DH424"/>
  <c r="CW511"/>
  <c r="CW493"/>
  <c r="CO60" i="1" l="1"/>
  <c r="CV60"/>
  <c r="CG60"/>
  <c r="CS481"/>
  <c r="CI60"/>
  <c r="CK60"/>
  <c r="CQ60"/>
  <c r="CR60" s="1"/>
  <c r="CJ60"/>
  <c r="F424" i="3"/>
  <c r="A424" s="1"/>
  <c r="CK60" i="13"/>
  <c r="CJ60"/>
  <c r="CZ60"/>
  <c r="CG60"/>
  <c r="CW492"/>
  <c r="CW510"/>
  <c r="CM60"/>
  <c r="CH60"/>
  <c r="CI60"/>
  <c r="CL60" i="1" l="1"/>
  <c r="DN424" i="13"/>
  <c r="CL60"/>
  <c r="CS60" i="1" l="1"/>
  <c r="CN60" i="13"/>
  <c r="CW60" i="1" l="1"/>
  <c r="H71" i="6"/>
  <c r="DA60" i="13"/>
  <c r="CZ60" i="1" l="1"/>
  <c r="DE60"/>
  <c r="CX60"/>
  <c r="I71" i="6"/>
  <c r="J71"/>
  <c r="DB60" i="13"/>
  <c r="DD60"/>
  <c r="DI60"/>
  <c r="DD60" i="1" l="1"/>
  <c r="DF60"/>
  <c r="BM31"/>
  <c r="BL31"/>
  <c r="BK31"/>
  <c r="BJ31"/>
  <c r="BI31"/>
  <c r="H31"/>
  <c r="BM5"/>
  <c r="BL5"/>
  <c r="BK5"/>
  <c r="BJ5"/>
  <c r="BI5"/>
  <c r="H5"/>
  <c r="BM182"/>
  <c r="BL182"/>
  <c r="BK182"/>
  <c r="BJ182"/>
  <c r="BI182"/>
  <c r="H182"/>
  <c r="D182"/>
  <c r="N71" i="6"/>
  <c r="M71"/>
  <c r="DJ60" i="13"/>
  <c r="DH60"/>
  <c r="DG60" i="1" l="1"/>
  <c r="M182"/>
  <c r="M5"/>
  <c r="K31"/>
  <c r="CE31"/>
  <c r="EH31" s="1"/>
  <c r="N5"/>
  <c r="L31"/>
  <c r="L182"/>
  <c r="K182"/>
  <c r="CK182"/>
  <c r="K5"/>
  <c r="M31"/>
  <c r="L5"/>
  <c r="J31"/>
  <c r="I31"/>
  <c r="CE5"/>
  <c r="EH5" s="1"/>
  <c r="N31"/>
  <c r="G5"/>
  <c r="BV31"/>
  <c r="G31"/>
  <c r="I5"/>
  <c r="J5"/>
  <c r="BV5"/>
  <c r="G182"/>
  <c r="I182"/>
  <c r="CE182"/>
  <c r="EH182" s="1"/>
  <c r="J182"/>
  <c r="N182"/>
  <c r="BV182"/>
  <c r="F60" i="3"/>
  <c r="CE182" i="13"/>
  <c r="CK182"/>
  <c r="CE31"/>
  <c r="CE5"/>
  <c r="A60" i="3" l="1"/>
  <c r="CO5" i="1"/>
  <c r="CV5"/>
  <c r="CO31"/>
  <c r="CV31"/>
  <c r="CO182"/>
  <c r="CV182"/>
  <c r="CK5"/>
  <c r="DJ60"/>
  <c r="CQ5"/>
  <c r="CR5" s="1"/>
  <c r="CJ5"/>
  <c r="CI5"/>
  <c r="CQ182"/>
  <c r="CR182" s="1"/>
  <c r="CJ182"/>
  <c r="CI182"/>
  <c r="CG31"/>
  <c r="CG5"/>
  <c r="CI31"/>
  <c r="CK31"/>
  <c r="CQ31"/>
  <c r="CR31" s="1"/>
  <c r="CJ31"/>
  <c r="CG182"/>
  <c r="CJ182" i="13"/>
  <c r="CM182"/>
  <c r="CJ5"/>
  <c r="CI182"/>
  <c r="CZ31"/>
  <c r="CG31"/>
  <c r="CZ5"/>
  <c r="DN60"/>
  <c r="CK5"/>
  <c r="CZ182"/>
  <c r="CM31"/>
  <c r="CK31"/>
  <c r="CG5"/>
  <c r="CI31"/>
  <c r="CI5"/>
  <c r="CM5"/>
  <c r="CH182"/>
  <c r="CJ31"/>
  <c r="CG182"/>
  <c r="CH31"/>
  <c r="CH5"/>
  <c r="CL5" i="1" l="1"/>
  <c r="CL31"/>
  <c r="CL182"/>
  <c r="BM204"/>
  <c r="BL204"/>
  <c r="BK204"/>
  <c r="BJ204"/>
  <c r="BI204"/>
  <c r="CL5" i="13"/>
  <c r="CL182"/>
  <c r="CL31"/>
  <c r="CS182" i="1" l="1"/>
  <c r="CS31"/>
  <c r="CS5"/>
  <c r="CE204"/>
  <c r="BV204"/>
  <c r="BM73"/>
  <c r="BL73"/>
  <c r="BK73"/>
  <c r="BJ73"/>
  <c r="BI73"/>
  <c r="H73"/>
  <c r="CH204" i="13"/>
  <c r="CN182"/>
  <c r="CN31"/>
  <c r="CE204"/>
  <c r="CN5"/>
  <c r="CV204" i="1" l="1"/>
  <c r="CW182"/>
  <c r="CK204"/>
  <c r="CQ204"/>
  <c r="CR204" s="1"/>
  <c r="CI204"/>
  <c r="CJ204"/>
  <c r="M73"/>
  <c r="CE73"/>
  <c r="EH73" s="1"/>
  <c r="K73"/>
  <c r="L73"/>
  <c r="CG204"/>
  <c r="G73"/>
  <c r="I73"/>
  <c r="J73"/>
  <c r="N73"/>
  <c r="CJ73"/>
  <c r="BV73"/>
  <c r="D355"/>
  <c r="CK204" i="13"/>
  <c r="CJ73"/>
  <c r="CJ204"/>
  <c r="CI204"/>
  <c r="CM204"/>
  <c r="DA182"/>
  <c r="CZ204"/>
  <c r="CG204"/>
  <c r="H193" i="6"/>
  <c r="CE73" i="13"/>
  <c r="CZ182" i="1" l="1"/>
  <c r="CO355"/>
  <c r="EH355"/>
  <c r="CO73"/>
  <c r="CV73"/>
  <c r="DE182"/>
  <c r="CW31"/>
  <c r="CI73"/>
  <c r="CX182"/>
  <c r="CW5"/>
  <c r="CL204"/>
  <c r="CG73"/>
  <c r="CQ73"/>
  <c r="CR73" s="1"/>
  <c r="CK73"/>
  <c r="CI73" i="13"/>
  <c r="DA31"/>
  <c r="J193" i="6"/>
  <c r="I193"/>
  <c r="CG73" i="13"/>
  <c r="H42" i="6"/>
  <c r="DD182" i="13"/>
  <c r="CZ73"/>
  <c r="CL204"/>
  <c r="CH73"/>
  <c r="H16" i="6"/>
  <c r="CM73" i="13"/>
  <c r="DA5"/>
  <c r="DB182"/>
  <c r="DI182"/>
  <c r="CK73"/>
  <c r="CZ31" i="1" l="1"/>
  <c r="CZ5"/>
  <c r="DE5"/>
  <c r="DE31"/>
  <c r="DD182"/>
  <c r="CL73"/>
  <c r="DF182"/>
  <c r="CS204"/>
  <c r="CX5"/>
  <c r="CX31"/>
  <c r="DB5" i="13"/>
  <c r="DB31"/>
  <c r="M193" i="6"/>
  <c r="N193"/>
  <c r="DD5" i="13"/>
  <c r="CL73"/>
  <c r="J42" i="6"/>
  <c r="DD31" i="13"/>
  <c r="DH182"/>
  <c r="I16" i="6"/>
  <c r="I42"/>
  <c r="DI31" i="13"/>
  <c r="DJ182"/>
  <c r="DI5"/>
  <c r="J16" i="6"/>
  <c r="CN204" i="13"/>
  <c r="DG182" i="1" l="1"/>
  <c r="DD5"/>
  <c r="DD31"/>
  <c r="CS73"/>
  <c r="DF31"/>
  <c r="DF5"/>
  <c r="M16" i="6"/>
  <c r="DH5" i="13"/>
  <c r="DJ5"/>
  <c r="M42" i="6"/>
  <c r="N42"/>
  <c r="DH31" i="13"/>
  <c r="CN73"/>
  <c r="N16" i="6"/>
  <c r="F182" i="3"/>
  <c r="DJ31" i="13"/>
  <c r="DG31" i="1" l="1"/>
  <c r="DG5"/>
  <c r="CW73"/>
  <c r="DJ182"/>
  <c r="CW204"/>
  <c r="H84" i="6"/>
  <c r="H215"/>
  <c r="DA204" i="13"/>
  <c r="DA73"/>
  <c r="F31" i="3"/>
  <c r="DN182" i="13"/>
  <c r="F5" i="3"/>
  <c r="A5" l="1"/>
  <c r="AM31"/>
  <c r="AM5"/>
  <c r="CZ204" i="1"/>
  <c r="CZ73"/>
  <c r="DE204"/>
  <c r="DE73"/>
  <c r="DJ5"/>
  <c r="DJ31"/>
  <c r="CX73"/>
  <c r="CX204"/>
  <c r="I84" i="6"/>
  <c r="J215"/>
  <c r="J84"/>
  <c r="I215"/>
  <c r="DD204" i="13"/>
  <c r="DN5"/>
  <c r="DI73"/>
  <c r="DB73"/>
  <c r="DD73"/>
  <c r="DI204"/>
  <c r="DN31"/>
  <c r="DB204"/>
  <c r="A8" i="3" l="1"/>
  <c r="DD73" i="1"/>
  <c r="DD204"/>
  <c r="DF204"/>
  <c r="DF73"/>
  <c r="M84" i="6"/>
  <c r="N215"/>
  <c r="N84"/>
  <c r="M215"/>
  <c r="DJ204" i="13"/>
  <c r="DH204"/>
  <c r="DJ73"/>
  <c r="DH73"/>
  <c r="A9" i="3" l="1"/>
  <c r="DG204" i="1"/>
  <c r="DG73"/>
  <c r="FF457" i="12"/>
  <c r="FG457" s="1"/>
  <c r="FF445"/>
  <c r="FG445" s="1"/>
  <c r="FF446"/>
  <c r="FG446" s="1"/>
  <c r="FF453"/>
  <c r="FG453" s="1"/>
  <c r="FF496"/>
  <c r="FG496" s="1"/>
  <c r="FF464"/>
  <c r="FG464" s="1"/>
  <c r="FF479"/>
  <c r="FG479" s="1"/>
  <c r="FF442"/>
  <c r="FG442" s="1"/>
  <c r="FF501"/>
  <c r="FG501" s="1"/>
  <c r="FF443"/>
  <c r="FG443" s="1"/>
  <c r="FF456"/>
  <c r="FG456" s="1"/>
  <c r="FF497"/>
  <c r="FG497" s="1"/>
  <c r="FF487"/>
  <c r="FG487" s="1"/>
  <c r="FF500"/>
  <c r="FG500" s="1"/>
  <c r="FF444"/>
  <c r="FG444" s="1"/>
  <c r="FF454"/>
  <c r="FG454" s="1"/>
  <c r="FF474"/>
  <c r="FG474" s="1"/>
  <c r="FF483"/>
  <c r="FG483" s="1"/>
  <c r="FF499"/>
  <c r="FG499" s="1"/>
  <c r="FF504"/>
  <c r="FG504" s="1"/>
  <c r="FF471"/>
  <c r="FG471" s="1"/>
  <c r="FF452"/>
  <c r="FG452" s="1"/>
  <c r="FF451"/>
  <c r="FG451" s="1"/>
  <c r="FF495"/>
  <c r="FG495" s="1"/>
  <c r="FF455"/>
  <c r="FG455" s="1"/>
  <c r="FF449"/>
  <c r="FG449" s="1"/>
  <c r="FF447"/>
  <c r="FG447" s="1"/>
  <c r="FF502"/>
  <c r="FG502" s="1"/>
  <c r="BM199" i="1"/>
  <c r="BL199"/>
  <c r="BK199"/>
  <c r="BJ199"/>
  <c r="BI199"/>
  <c r="D199"/>
  <c r="F73" i="3"/>
  <c r="A73" s="1"/>
  <c r="F204"/>
  <c r="A204" s="1"/>
  <c r="A11" l="1"/>
  <c r="A12" s="1"/>
  <c r="FF463" i="12"/>
  <c r="FG463" s="1"/>
  <c r="DJ73" i="1"/>
  <c r="DJ204"/>
  <c r="K199"/>
  <c r="CE199"/>
  <c r="EH199" s="1"/>
  <c r="L199"/>
  <c r="M199"/>
  <c r="N199"/>
  <c r="G199"/>
  <c r="I199"/>
  <c r="H199"/>
  <c r="J199"/>
  <c r="BV199"/>
  <c r="DN73" i="13"/>
  <c r="CE199"/>
  <c r="DN204"/>
  <c r="A14" i="3" l="1"/>
  <c r="CO199" i="1"/>
  <c r="CV199"/>
  <c r="CG199"/>
  <c r="CI199"/>
  <c r="CK199"/>
  <c r="CQ199"/>
  <c r="CR199" s="1"/>
  <c r="CJ199"/>
  <c r="CM199" i="13"/>
  <c r="CG199"/>
  <c r="CH199"/>
  <c r="CK199"/>
  <c r="CI199"/>
  <c r="CJ199"/>
  <c r="CZ199"/>
  <c r="A17" i="3" l="1"/>
  <c r="A19" s="1"/>
  <c r="A20" s="1"/>
  <c r="A21" s="1"/>
  <c r="A23" s="1"/>
  <c r="A26" s="1"/>
  <c r="A29" s="1"/>
  <c r="A31" s="1"/>
  <c r="CL199" i="1"/>
  <c r="CL199" i="13"/>
  <c r="CS199" i="1" l="1"/>
  <c r="CN199" i="13"/>
  <c r="CW199" i="1" l="1"/>
  <c r="H210" i="6"/>
  <c r="DA199" i="13"/>
  <c r="CZ199" i="1" l="1"/>
  <c r="DE199"/>
  <c r="CX199"/>
  <c r="J210" i="6"/>
  <c r="I210"/>
  <c r="DI199" i="13"/>
  <c r="DB199"/>
  <c r="DD199"/>
  <c r="DD199" i="1" l="1"/>
  <c r="DF199"/>
  <c r="N210" i="6"/>
  <c r="M210"/>
  <c r="DJ199" i="13"/>
  <c r="DH199"/>
  <c r="DG199" i="1" l="1"/>
  <c r="F199" i="3"/>
  <c r="A199" s="1"/>
  <c r="DJ199" i="1" l="1"/>
  <c r="BM88"/>
  <c r="BL88"/>
  <c r="BK88"/>
  <c r="BJ88"/>
  <c r="BI88"/>
  <c r="D88"/>
  <c r="BM87"/>
  <c r="BL87"/>
  <c r="BK87"/>
  <c r="BJ87"/>
  <c r="BI87"/>
  <c r="DN199" i="13"/>
  <c r="N88" i="1" l="1"/>
  <c r="L87"/>
  <c r="M87"/>
  <c r="K88"/>
  <c r="CE88"/>
  <c r="EH88" s="1"/>
  <c r="J87"/>
  <c r="N87"/>
  <c r="L88"/>
  <c r="K87"/>
  <c r="M88"/>
  <c r="I88"/>
  <c r="H88"/>
  <c r="G88"/>
  <c r="CE87"/>
  <c r="EH87" s="1"/>
  <c r="G87"/>
  <c r="H87"/>
  <c r="I87"/>
  <c r="J88"/>
  <c r="BV88"/>
  <c r="BV87"/>
  <c r="CI191"/>
  <c r="BM191"/>
  <c r="BL191"/>
  <c r="BK191"/>
  <c r="BJ191"/>
  <c r="BI191"/>
  <c r="D191"/>
  <c r="CE88" i="13"/>
  <c r="CE87"/>
  <c r="CO87" i="1" l="1"/>
  <c r="CV87"/>
  <c r="CO88"/>
  <c r="CV88"/>
  <c r="CQ87"/>
  <c r="CR87" s="1"/>
  <c r="CI87"/>
  <c r="CK87"/>
  <c r="CJ87"/>
  <c r="N191"/>
  <c r="CQ191"/>
  <c r="CR191" s="1"/>
  <c r="J191"/>
  <c r="K191"/>
  <c r="L191"/>
  <c r="M191"/>
  <c r="G191"/>
  <c r="CG88"/>
  <c r="CI88"/>
  <c r="CK88"/>
  <c r="CQ88"/>
  <c r="CR88" s="1"/>
  <c r="CJ88"/>
  <c r="CG87"/>
  <c r="CE191"/>
  <c r="EH191" s="1"/>
  <c r="I191"/>
  <c r="H191"/>
  <c r="BV191"/>
  <c r="D403"/>
  <c r="BM403"/>
  <c r="BL403"/>
  <c r="BK403"/>
  <c r="BJ403"/>
  <c r="BI403"/>
  <c r="CG88" i="13"/>
  <c r="CK87"/>
  <c r="CJ88"/>
  <c r="CG87"/>
  <c r="CH88"/>
  <c r="CE191"/>
  <c r="CM88"/>
  <c r="CI87"/>
  <c r="CK88"/>
  <c r="CJ87"/>
  <c r="CZ88"/>
  <c r="CZ87"/>
  <c r="CM191"/>
  <c r="CI88"/>
  <c r="CH87"/>
  <c r="CM87"/>
  <c r="CO191" i="1" l="1"/>
  <c r="CV191"/>
  <c r="FF511" i="12"/>
  <c r="FG511" s="1"/>
  <c r="CK191" i="1"/>
  <c r="CJ191"/>
  <c r="J403"/>
  <c r="N403"/>
  <c r="K403"/>
  <c r="L403"/>
  <c r="M403"/>
  <c r="CL88"/>
  <c r="CL87"/>
  <c r="CG191"/>
  <c r="G403"/>
  <c r="CE403"/>
  <c r="EH403" s="1"/>
  <c r="H403"/>
  <c r="I403"/>
  <c r="BV403"/>
  <c r="BM402"/>
  <c r="BL402"/>
  <c r="BK402"/>
  <c r="BJ402"/>
  <c r="BI402"/>
  <c r="D402"/>
  <c r="CK191" i="13"/>
  <c r="CJ191"/>
  <c r="CZ191"/>
  <c r="CL88"/>
  <c r="CG191"/>
  <c r="CE403"/>
  <c r="CH191"/>
  <c r="CI191"/>
  <c r="CL87"/>
  <c r="CO403" i="1" l="1"/>
  <c r="CV403"/>
  <c r="CS88"/>
  <c r="CQ403"/>
  <c r="CR403" s="1"/>
  <c r="CE566"/>
  <c r="CE463"/>
  <c r="CK403"/>
  <c r="CI403"/>
  <c r="CJ403"/>
  <c r="M402"/>
  <c r="CS87"/>
  <c r="J402"/>
  <c r="N402"/>
  <c r="K402"/>
  <c r="CQ402"/>
  <c r="CR402" s="1"/>
  <c r="L402"/>
  <c r="CL191"/>
  <c r="CE402"/>
  <c r="EH402" s="1"/>
  <c r="CG403"/>
  <c r="G402"/>
  <c r="H402"/>
  <c r="I402"/>
  <c r="BV402"/>
  <c r="CN88" i="13"/>
  <c r="CE486"/>
  <c r="CH403"/>
  <c r="CE488"/>
  <c r="CL191"/>
  <c r="CG403"/>
  <c r="CZ403"/>
  <c r="CE484"/>
  <c r="CI403"/>
  <c r="CJ403"/>
  <c r="CE492"/>
  <c r="CM402"/>
  <c r="CM403"/>
  <c r="CN87"/>
  <c r="CE490"/>
  <c r="CE402"/>
  <c r="CK403"/>
  <c r="CO402" i="1" l="1"/>
  <c r="CV402"/>
  <c r="CK402"/>
  <c r="CI402"/>
  <c r="CJ402"/>
  <c r="CS191"/>
  <c r="CG402"/>
  <c r="CL403"/>
  <c r="CE82"/>
  <c r="CE85"/>
  <c r="EH85" s="1"/>
  <c r="CE109"/>
  <c r="EH109" s="1"/>
  <c r="CE114"/>
  <c r="EH114" s="1"/>
  <c r="CE122"/>
  <c r="EH122" s="1"/>
  <c r="CE123"/>
  <c r="EH123" s="1"/>
  <c r="CE137"/>
  <c r="CE140"/>
  <c r="CE164"/>
  <c r="EH164" s="1"/>
  <c r="CE171"/>
  <c r="CE209"/>
  <c r="EH209" s="1"/>
  <c r="CE211"/>
  <c r="EH211" s="1"/>
  <c r="CE220"/>
  <c r="EH220" s="1"/>
  <c r="CE227"/>
  <c r="CE229"/>
  <c r="CE232"/>
  <c r="CE242"/>
  <c r="EH242" s="1"/>
  <c r="CE296"/>
  <c r="EH296" s="1"/>
  <c r="CE328"/>
  <c r="EH328" s="1"/>
  <c r="CE332"/>
  <c r="EH332" s="1"/>
  <c r="CE346"/>
  <c r="EH346" s="1"/>
  <c r="CE356"/>
  <c r="CE365"/>
  <c r="EH365" s="1"/>
  <c r="CE373"/>
  <c r="EH373" s="1"/>
  <c r="CE378"/>
  <c r="EH378" s="1"/>
  <c r="CE380"/>
  <c r="EH380" s="1"/>
  <c r="CE388"/>
  <c r="EH388" s="1"/>
  <c r="CE397"/>
  <c r="EH397" s="1"/>
  <c r="CE405"/>
  <c r="EH405" s="1"/>
  <c r="CE406"/>
  <c r="EH406" s="1"/>
  <c r="CE407"/>
  <c r="EH407" s="1"/>
  <c r="CE409"/>
  <c r="EH409" s="1"/>
  <c r="CE229" i="13"/>
  <c r="CE332"/>
  <c r="CI402"/>
  <c r="CE378"/>
  <c r="CE209"/>
  <c r="CE328"/>
  <c r="CE122"/>
  <c r="CG402"/>
  <c r="CE82"/>
  <c r="CE109"/>
  <c r="CE232"/>
  <c r="CE296"/>
  <c r="CE346"/>
  <c r="CN191"/>
  <c r="CE123"/>
  <c r="CE397"/>
  <c r="CH402"/>
  <c r="CE140"/>
  <c r="CE373"/>
  <c r="CE85"/>
  <c r="CE211"/>
  <c r="CE365"/>
  <c r="CE356"/>
  <c r="CE77"/>
  <c r="CE137"/>
  <c r="CE380"/>
  <c r="CE171"/>
  <c r="CE407"/>
  <c r="CE406"/>
  <c r="CZ402"/>
  <c r="CE164"/>
  <c r="CE114"/>
  <c r="CJ402"/>
  <c r="CK402"/>
  <c r="CE405"/>
  <c r="CE388"/>
  <c r="CE242"/>
  <c r="CL403"/>
  <c r="CE177"/>
  <c r="CE409"/>
  <c r="CE227"/>
  <c r="CE220"/>
  <c r="CV356" i="1" l="1"/>
  <c r="CO409"/>
  <c r="CV409"/>
  <c r="CO406"/>
  <c r="CV406"/>
  <c r="CO380"/>
  <c r="CV380"/>
  <c r="CO405"/>
  <c r="CV405"/>
  <c r="CO378"/>
  <c r="CV378"/>
  <c r="CO346"/>
  <c r="CV346"/>
  <c r="CO242"/>
  <c r="CV242"/>
  <c r="CO220"/>
  <c r="CV220"/>
  <c r="CV171"/>
  <c r="CO123"/>
  <c r="CV123"/>
  <c r="CO85"/>
  <c r="CV85"/>
  <c r="CO397"/>
  <c r="CV397"/>
  <c r="CO332"/>
  <c r="CV332"/>
  <c r="CO211"/>
  <c r="CV211"/>
  <c r="CO164"/>
  <c r="CV164"/>
  <c r="CO122"/>
  <c r="CV122"/>
  <c r="CV82"/>
  <c r="CO373"/>
  <c r="CV373"/>
  <c r="CV232"/>
  <c r="CO407"/>
  <c r="CV407"/>
  <c r="CO388"/>
  <c r="CV388"/>
  <c r="CO365"/>
  <c r="CV365"/>
  <c r="CO328"/>
  <c r="CV328"/>
  <c r="CV229"/>
  <c r="CO209"/>
  <c r="CV209"/>
  <c r="CV140"/>
  <c r="CO114"/>
  <c r="CV114"/>
  <c r="CO296"/>
  <c r="CV296"/>
  <c r="CV227"/>
  <c r="CO177"/>
  <c r="CV177"/>
  <c r="CV137"/>
  <c r="CO109"/>
  <c r="CV109"/>
  <c r="CW88"/>
  <c r="DE380"/>
  <c r="CW87"/>
  <c r="CS403"/>
  <c r="CL402"/>
  <c r="J99" i="6"/>
  <c r="H99"/>
  <c r="CZ405" i="13"/>
  <c r="CZ407"/>
  <c r="DA88"/>
  <c r="CZ242"/>
  <c r="CZ332"/>
  <c r="CZ356"/>
  <c r="CZ122"/>
  <c r="CZ109"/>
  <c r="CZ380"/>
  <c r="CZ232"/>
  <c r="CZ378"/>
  <c r="CZ137"/>
  <c r="CZ211"/>
  <c r="CZ177"/>
  <c r="CZ409"/>
  <c r="CZ328"/>
  <c r="CZ209"/>
  <c r="CZ123"/>
  <c r="CN403"/>
  <c r="CZ171"/>
  <c r="CZ397"/>
  <c r="CZ296"/>
  <c r="DA87"/>
  <c r="CZ164"/>
  <c r="CZ140"/>
  <c r="CZ220"/>
  <c r="CZ229"/>
  <c r="CZ227"/>
  <c r="CZ85"/>
  <c r="CZ114"/>
  <c r="CZ388"/>
  <c r="CZ346"/>
  <c r="CZ365"/>
  <c r="H98" i="6"/>
  <c r="CZ82" i="13"/>
  <c r="CL402"/>
  <c r="CZ406"/>
  <c r="CZ373"/>
  <c r="DI380"/>
  <c r="DE220" i="1" l="1"/>
  <c r="CZ87"/>
  <c r="CZ88"/>
  <c r="CX88"/>
  <c r="DE87"/>
  <c r="CW403"/>
  <c r="DE88"/>
  <c r="CX87"/>
  <c r="CS402"/>
  <c r="CW191"/>
  <c r="N99" i="6"/>
  <c r="H202"/>
  <c r="I99"/>
  <c r="M99"/>
  <c r="H414"/>
  <c r="J98"/>
  <c r="DA403" i="13"/>
  <c r="DA191"/>
  <c r="DB88"/>
  <c r="I98" i="6"/>
  <c r="DB87" i="13"/>
  <c r="DI88"/>
  <c r="DD87"/>
  <c r="CN402"/>
  <c r="DI220"/>
  <c r="DI87"/>
  <c r="DD88"/>
  <c r="CZ403" i="1" l="1"/>
  <c r="CZ191"/>
  <c r="DF88"/>
  <c r="DD88"/>
  <c r="DE191"/>
  <c r="DF87"/>
  <c r="DD87"/>
  <c r="DE403"/>
  <c r="CX403"/>
  <c r="CX191"/>
  <c r="J414" i="6"/>
  <c r="J202"/>
  <c r="I414"/>
  <c r="I202"/>
  <c r="F88" i="3"/>
  <c r="A88" s="1"/>
  <c r="DJ87" i="13"/>
  <c r="DH87"/>
  <c r="DD191"/>
  <c r="DB191"/>
  <c r="DB403"/>
  <c r="DJ88"/>
  <c r="N98" i="6"/>
  <c r="DI403" i="13"/>
  <c r="DD403"/>
  <c r="DI191"/>
  <c r="DH88"/>
  <c r="M98" i="6"/>
  <c r="DG88" i="1" l="1"/>
  <c r="DG87"/>
  <c r="DD191"/>
  <c r="DF403"/>
  <c r="DD403"/>
  <c r="DJ88"/>
  <c r="CW402"/>
  <c r="DF191"/>
  <c r="M202" i="6"/>
  <c r="M414"/>
  <c r="N202"/>
  <c r="N414"/>
  <c r="DN88" i="13"/>
  <c r="DA402"/>
  <c r="DH191"/>
  <c r="DH403"/>
  <c r="DJ403"/>
  <c r="DJ191"/>
  <c r="F87" i="3"/>
  <c r="AM87" l="1"/>
  <c r="DG191" i="1"/>
  <c r="CZ402"/>
  <c r="DG403"/>
  <c r="DE402"/>
  <c r="DJ87"/>
  <c r="CX402"/>
  <c r="F403" i="3"/>
  <c r="A403" s="1"/>
  <c r="F191"/>
  <c r="A191" s="1"/>
  <c r="DI402" i="13"/>
  <c r="DB402"/>
  <c r="DN87"/>
  <c r="DD402"/>
  <c r="DD402" i="1" l="1"/>
  <c r="DA421"/>
  <c r="DJ403"/>
  <c r="DJ191"/>
  <c r="DF402"/>
  <c r="DH402" i="13"/>
  <c r="CF427"/>
  <c r="CF423"/>
  <c r="DN191"/>
  <c r="DE421"/>
  <c r="CF426"/>
  <c r="CF425"/>
  <c r="DJ402"/>
  <c r="DN403"/>
  <c r="DH402" i="1" l="1"/>
  <c r="DH421" s="1"/>
  <c r="DA497"/>
  <c r="CE425" i="13"/>
  <c r="CE427"/>
  <c r="DE497"/>
  <c r="CE426"/>
  <c r="CE423"/>
  <c r="DG497" i="1" l="1"/>
  <c r="DJ402"/>
  <c r="CM423" i="13"/>
  <c r="CI426"/>
  <c r="CK425"/>
  <c r="CH427"/>
  <c r="CH425"/>
  <c r="CK427"/>
  <c r="CZ425"/>
  <c r="CM425"/>
  <c r="CZ423"/>
  <c r="CW426"/>
  <c r="CL427"/>
  <c r="CL426"/>
  <c r="CL425"/>
  <c r="CG425"/>
  <c r="CI423"/>
  <c r="CH426"/>
  <c r="CW427"/>
  <c r="DN402"/>
  <c r="CJ426"/>
  <c r="CI425"/>
  <c r="CK426"/>
  <c r="CG427"/>
  <c r="CJ423"/>
  <c r="CH423"/>
  <c r="CW423"/>
  <c r="CG423"/>
  <c r="CM426"/>
  <c r="CZ427"/>
  <c r="CL423"/>
  <c r="CG426"/>
  <c r="CZ426"/>
  <c r="CM427"/>
  <c r="CW425"/>
  <c r="CI427"/>
  <c r="CJ427"/>
  <c r="CK423"/>
  <c r="CJ425"/>
  <c r="H437" i="6" l="1"/>
  <c r="DA426" i="13"/>
  <c r="DA425"/>
  <c r="CX423"/>
  <c r="CX426"/>
  <c r="CX425"/>
  <c r="CX427"/>
  <c r="I437" i="6" l="1"/>
  <c r="J437"/>
  <c r="H434"/>
  <c r="DI425" i="13"/>
  <c r="DD426"/>
  <c r="DB425"/>
  <c r="DI426"/>
  <c r="DA423"/>
  <c r="DA427"/>
  <c r="DB426"/>
  <c r="DD425"/>
  <c r="BM314" i="1" l="1"/>
  <c r="BL314"/>
  <c r="BK314"/>
  <c r="BJ314"/>
  <c r="BI314"/>
  <c r="D314"/>
  <c r="M437" i="6"/>
  <c r="J434"/>
  <c r="N437"/>
  <c r="I434"/>
  <c r="N434"/>
  <c r="DH425" i="13"/>
  <c r="DH426"/>
  <c r="DD427"/>
  <c r="DI423"/>
  <c r="DB427"/>
  <c r="DI427"/>
  <c r="DD423"/>
  <c r="H314" i="1" l="1"/>
  <c r="G314"/>
  <c r="K314"/>
  <c r="L314"/>
  <c r="M314"/>
  <c r="N314"/>
  <c r="I314"/>
  <c r="CE314"/>
  <c r="EH314" s="1"/>
  <c r="J314"/>
  <c r="BV314"/>
  <c r="F426" i="3"/>
  <c r="A426" s="1"/>
  <c r="F423"/>
  <c r="A423" s="1"/>
  <c r="M434" i="6"/>
  <c r="DH427" i="13"/>
  <c r="CE314"/>
  <c r="DH423"/>
  <c r="CO314" i="1" l="1"/>
  <c r="CV314"/>
  <c r="CI314"/>
  <c r="CK314"/>
  <c r="CQ314"/>
  <c r="CR314" s="1"/>
  <c r="CJ314"/>
  <c r="CG314"/>
  <c r="CG77" i="13"/>
  <c r="CI314"/>
  <c r="CM314"/>
  <c r="CH77"/>
  <c r="DN425"/>
  <c r="CK77"/>
  <c r="CZ314"/>
  <c r="DN426"/>
  <c r="DN427"/>
  <c r="CJ314"/>
  <c r="CK314"/>
  <c r="CJ77"/>
  <c r="DN423"/>
  <c r="CG314"/>
  <c r="CH314"/>
  <c r="CI77"/>
  <c r="CL314" i="1" l="1"/>
  <c r="CL314" i="13"/>
  <c r="CS314" i="1" l="1"/>
  <c r="CN314" i="13"/>
  <c r="CW314" i="1" l="1"/>
  <c r="H325" i="6"/>
  <c r="DA314" i="13"/>
  <c r="CZ314" i="1" l="1"/>
  <c r="DE314"/>
  <c r="CX314"/>
  <c r="J325" i="6"/>
  <c r="I325"/>
  <c r="DB314" i="13"/>
  <c r="DD314"/>
  <c r="DI314"/>
  <c r="DF314" i="1" l="1"/>
  <c r="DD314"/>
  <c r="M325" i="6"/>
  <c r="N325"/>
  <c r="DH314" i="13"/>
  <c r="DJ314"/>
  <c r="DG314" i="1" l="1"/>
  <c r="F314" i="3"/>
  <c r="A314" s="1"/>
  <c r="DJ314" i="1" l="1"/>
  <c r="DN314" i="13"/>
  <c r="BM259" i="1" l="1"/>
  <c r="BL259"/>
  <c r="BK259"/>
  <c r="BJ259"/>
  <c r="BI259"/>
  <c r="D259"/>
  <c r="K259" l="1"/>
  <c r="L259"/>
  <c r="M259"/>
  <c r="J259"/>
  <c r="N259"/>
  <c r="CE259"/>
  <c r="EH259" s="1"/>
  <c r="CE259" i="13"/>
  <c r="CO259" i="1" l="1"/>
  <c r="CV259"/>
  <c r="CK259"/>
  <c r="CJ259"/>
  <c r="CI259"/>
  <c r="CH259" i="13"/>
  <c r="CK259"/>
  <c r="CZ259"/>
  <c r="CJ259"/>
  <c r="CI259"/>
  <c r="CI262" i="1" l="1"/>
  <c r="BM262"/>
  <c r="BL262"/>
  <c r="BK262"/>
  <c r="BJ262"/>
  <c r="BI262"/>
  <c r="D262"/>
  <c r="N262" l="1"/>
  <c r="K262"/>
  <c r="L262"/>
  <c r="M262"/>
  <c r="CE262"/>
  <c r="EH262" s="1"/>
  <c r="J262"/>
  <c r="BI124"/>
  <c r="BK124"/>
  <c r="CE262" i="13"/>
  <c r="CI262"/>
  <c r="CO262" i="1" l="1"/>
  <c r="CV262"/>
  <c r="CQ262"/>
  <c r="CK262"/>
  <c r="CJ262"/>
  <c r="BI385"/>
  <c r="BJ385"/>
  <c r="BK385"/>
  <c r="BL385"/>
  <c r="BI388"/>
  <c r="BJ388"/>
  <c r="BK388"/>
  <c r="BL388"/>
  <c r="BI389"/>
  <c r="BJ389"/>
  <c r="BK389"/>
  <c r="BL389"/>
  <c r="BI390"/>
  <c r="BJ390"/>
  <c r="BK390"/>
  <c r="BL390"/>
  <c r="BI392"/>
  <c r="BJ392"/>
  <c r="BK392"/>
  <c r="BL392"/>
  <c r="BI393"/>
  <c r="BJ393"/>
  <c r="BK393"/>
  <c r="BL393"/>
  <c r="BI394"/>
  <c r="BJ394"/>
  <c r="BK394"/>
  <c r="BL394"/>
  <c r="BI396"/>
  <c r="BJ396"/>
  <c r="BK396"/>
  <c r="BL396"/>
  <c r="BI397"/>
  <c r="BJ397"/>
  <c r="BK397"/>
  <c r="BL397"/>
  <c r="BI399"/>
  <c r="BJ399"/>
  <c r="BK399"/>
  <c r="BL399"/>
  <c r="BI400"/>
  <c r="BJ400"/>
  <c r="BK400"/>
  <c r="BL400"/>
  <c r="BI401"/>
  <c r="BJ401"/>
  <c r="BK401"/>
  <c r="BL401"/>
  <c r="BI405"/>
  <c r="BJ405"/>
  <c r="BK405"/>
  <c r="BL405"/>
  <c r="BI406"/>
  <c r="BJ406"/>
  <c r="BK406"/>
  <c r="BL406"/>
  <c r="BI407"/>
  <c r="BJ407"/>
  <c r="BK407"/>
  <c r="BL407"/>
  <c r="BI408"/>
  <c r="BJ408"/>
  <c r="BK408"/>
  <c r="BL408"/>
  <c r="BI409"/>
  <c r="BJ409"/>
  <c r="BK409"/>
  <c r="BL409"/>
  <c r="BI410"/>
  <c r="BJ410"/>
  <c r="BK410"/>
  <c r="BL410"/>
  <c r="BI411"/>
  <c r="BJ411"/>
  <c r="BK411"/>
  <c r="BL411"/>
  <c r="BI324"/>
  <c r="BJ324"/>
  <c r="BK324"/>
  <c r="BL324"/>
  <c r="BI326"/>
  <c r="BJ326"/>
  <c r="BK326"/>
  <c r="BL326"/>
  <c r="BI327"/>
  <c r="BJ327"/>
  <c r="BK327"/>
  <c r="BL327"/>
  <c r="BI328"/>
  <c r="BJ328"/>
  <c r="BK328"/>
  <c r="BL328"/>
  <c r="BI329"/>
  <c r="BJ329"/>
  <c r="BK329"/>
  <c r="BL329"/>
  <c r="BI331"/>
  <c r="BJ331"/>
  <c r="BK331"/>
  <c r="BL331"/>
  <c r="BI332"/>
  <c r="BJ332"/>
  <c r="BK332"/>
  <c r="BL332"/>
  <c r="BI334"/>
  <c r="BJ334"/>
  <c r="BK334"/>
  <c r="BL334"/>
  <c r="BI336"/>
  <c r="BJ336"/>
  <c r="BK336"/>
  <c r="BL336"/>
  <c r="BI337"/>
  <c r="BJ337"/>
  <c r="BK337"/>
  <c r="BL337"/>
  <c r="BI338"/>
  <c r="BJ338"/>
  <c r="BK338"/>
  <c r="BL338"/>
  <c r="BI341"/>
  <c r="BJ341"/>
  <c r="BK341"/>
  <c r="BL341"/>
  <c r="BI343"/>
  <c r="BJ343"/>
  <c r="BK343"/>
  <c r="BL343"/>
  <c r="BI344"/>
  <c r="BJ344"/>
  <c r="BK344"/>
  <c r="BL344"/>
  <c r="BI345"/>
  <c r="BJ345"/>
  <c r="BK345"/>
  <c r="BL345"/>
  <c r="BI346"/>
  <c r="BJ346"/>
  <c r="BK346"/>
  <c r="BL346"/>
  <c r="BI348"/>
  <c r="BJ348"/>
  <c r="BK348"/>
  <c r="BL348"/>
  <c r="BI350"/>
  <c r="BJ350"/>
  <c r="BK350"/>
  <c r="BL350"/>
  <c r="BI351"/>
  <c r="BJ351"/>
  <c r="BK351"/>
  <c r="BL351"/>
  <c r="BI352"/>
  <c r="BJ352"/>
  <c r="BK352"/>
  <c r="BL352"/>
  <c r="BI353"/>
  <c r="BJ353"/>
  <c r="BK353"/>
  <c r="BL353"/>
  <c r="BI354"/>
  <c r="BJ354"/>
  <c r="BK354"/>
  <c r="BL354"/>
  <c r="BI355"/>
  <c r="BJ355"/>
  <c r="BK355"/>
  <c r="BL355"/>
  <c r="BI356"/>
  <c r="BJ356"/>
  <c r="BK356"/>
  <c r="BL356"/>
  <c r="BI357"/>
  <c r="BJ357"/>
  <c r="BK357"/>
  <c r="BL357"/>
  <c r="BI358"/>
  <c r="BJ358"/>
  <c r="BK358"/>
  <c r="BL358"/>
  <c r="BI359"/>
  <c r="BJ359"/>
  <c r="BK359"/>
  <c r="BL359"/>
  <c r="BI360"/>
  <c r="BJ360"/>
  <c r="BK360"/>
  <c r="BL360"/>
  <c r="BI361"/>
  <c r="BJ361"/>
  <c r="BK361"/>
  <c r="BL361"/>
  <c r="BI362"/>
  <c r="BJ362"/>
  <c r="BK362"/>
  <c r="BL362"/>
  <c r="BI364"/>
  <c r="BJ364"/>
  <c r="BK364"/>
  <c r="BL364"/>
  <c r="BI365"/>
  <c r="BJ365"/>
  <c r="BK365"/>
  <c r="BL365"/>
  <c r="BI366"/>
  <c r="BJ366"/>
  <c r="BK366"/>
  <c r="BL366"/>
  <c r="BI367"/>
  <c r="BJ367"/>
  <c r="BK367"/>
  <c r="BL367"/>
  <c r="BI368"/>
  <c r="BJ368"/>
  <c r="BK368"/>
  <c r="BL368"/>
  <c r="BI369"/>
  <c r="BJ369"/>
  <c r="BK369"/>
  <c r="BL369"/>
  <c r="BI370"/>
  <c r="BJ370"/>
  <c r="BK370"/>
  <c r="BL370"/>
  <c r="BI371"/>
  <c r="BJ371"/>
  <c r="BK371"/>
  <c r="BL371"/>
  <c r="BI372"/>
  <c r="BJ372"/>
  <c r="BK372"/>
  <c r="BL372"/>
  <c r="BI373"/>
  <c r="BJ373"/>
  <c r="BK373"/>
  <c r="BL373"/>
  <c r="BI374"/>
  <c r="BJ374"/>
  <c r="BK374"/>
  <c r="BL374"/>
  <c r="BI375"/>
  <c r="BJ375"/>
  <c r="BK375"/>
  <c r="BL375"/>
  <c r="BI376"/>
  <c r="BJ376"/>
  <c r="BK376"/>
  <c r="BL376"/>
  <c r="BI378"/>
  <c r="BJ378"/>
  <c r="BK378"/>
  <c r="BL378"/>
  <c r="BI379"/>
  <c r="BJ379"/>
  <c r="BK379"/>
  <c r="BL379"/>
  <c r="BI380"/>
  <c r="BJ380"/>
  <c r="BK380"/>
  <c r="BL380"/>
  <c r="BL323"/>
  <c r="BK323"/>
  <c r="BJ323"/>
  <c r="BI323"/>
  <c r="BI255"/>
  <c r="BJ255"/>
  <c r="BK255"/>
  <c r="BL255"/>
  <c r="BI256"/>
  <c r="BJ256"/>
  <c r="BK256"/>
  <c r="BL256"/>
  <c r="BI257"/>
  <c r="BJ257"/>
  <c r="BK257"/>
  <c r="BL257"/>
  <c r="BI258"/>
  <c r="BJ258"/>
  <c r="BK258"/>
  <c r="BL258"/>
  <c r="BI260"/>
  <c r="BJ260"/>
  <c r="BK260"/>
  <c r="BL260"/>
  <c r="BI263"/>
  <c r="BJ263"/>
  <c r="BK263"/>
  <c r="BL263"/>
  <c r="BI264"/>
  <c r="BJ264"/>
  <c r="BK264"/>
  <c r="BL264"/>
  <c r="BI265"/>
  <c r="BJ265"/>
  <c r="BK265"/>
  <c r="BL265"/>
  <c r="BI267"/>
  <c r="BJ267"/>
  <c r="BK267"/>
  <c r="BL267"/>
  <c r="BI269"/>
  <c r="BJ269"/>
  <c r="BK269"/>
  <c r="BL269"/>
  <c r="BI270"/>
  <c r="BJ270"/>
  <c r="BK270"/>
  <c r="BL270"/>
  <c r="BI271"/>
  <c r="BJ271"/>
  <c r="BK271"/>
  <c r="BL271"/>
  <c r="BI272"/>
  <c r="BJ272"/>
  <c r="BK272"/>
  <c r="BL272"/>
  <c r="BI274"/>
  <c r="BJ274"/>
  <c r="BK274"/>
  <c r="BL274"/>
  <c r="BI275"/>
  <c r="BJ275"/>
  <c r="BK275"/>
  <c r="BL275"/>
  <c r="BI276"/>
  <c r="BJ276"/>
  <c r="BK276"/>
  <c r="BL276"/>
  <c r="BI277"/>
  <c r="BJ277"/>
  <c r="BK277"/>
  <c r="BL277"/>
  <c r="BI278"/>
  <c r="BJ278"/>
  <c r="BK278"/>
  <c r="BL278"/>
  <c r="BI279"/>
  <c r="BJ279"/>
  <c r="BK279"/>
  <c r="BL279"/>
  <c r="BI280"/>
  <c r="BJ280"/>
  <c r="BK280"/>
  <c r="BL280"/>
  <c r="BI281"/>
  <c r="BJ281"/>
  <c r="BK281"/>
  <c r="BL281"/>
  <c r="BI282"/>
  <c r="BJ282"/>
  <c r="BK282"/>
  <c r="BL282"/>
  <c r="BI283"/>
  <c r="BJ283"/>
  <c r="BK283"/>
  <c r="BL283"/>
  <c r="BI284"/>
  <c r="BJ284"/>
  <c r="BK284"/>
  <c r="BL284"/>
  <c r="BI285"/>
  <c r="BJ285"/>
  <c r="BK285"/>
  <c r="BL285"/>
  <c r="BI286"/>
  <c r="BJ286"/>
  <c r="BK286"/>
  <c r="BL286"/>
  <c r="BI287"/>
  <c r="BJ287"/>
  <c r="BK287"/>
  <c r="BL287"/>
  <c r="BI289"/>
  <c r="BJ289"/>
  <c r="BK289"/>
  <c r="BL289"/>
  <c r="BI290"/>
  <c r="BJ290"/>
  <c r="BK290"/>
  <c r="BL290"/>
  <c r="BI291"/>
  <c r="BJ291"/>
  <c r="BK291"/>
  <c r="BL291"/>
  <c r="BI292"/>
  <c r="BJ292"/>
  <c r="BK292"/>
  <c r="BL292"/>
  <c r="BI294"/>
  <c r="BJ294"/>
  <c r="BK294"/>
  <c r="BL294"/>
  <c r="BI295"/>
  <c r="BJ295"/>
  <c r="BK295"/>
  <c r="BL295"/>
  <c r="BI296"/>
  <c r="BJ296"/>
  <c r="BK296"/>
  <c r="BL296"/>
  <c r="BI299"/>
  <c r="BJ299"/>
  <c r="BK299"/>
  <c r="BL299"/>
  <c r="BI300"/>
  <c r="BJ300"/>
  <c r="BK300"/>
  <c r="BL300"/>
  <c r="BI304"/>
  <c r="BJ304"/>
  <c r="BK304"/>
  <c r="BL304"/>
  <c r="BI305"/>
  <c r="BJ305"/>
  <c r="BK305"/>
  <c r="BL305"/>
  <c r="BI306"/>
  <c r="BJ306"/>
  <c r="BK306"/>
  <c r="BL306"/>
  <c r="BI307"/>
  <c r="BJ307"/>
  <c r="BK307"/>
  <c r="BL307"/>
  <c r="BI308"/>
  <c r="BJ308"/>
  <c r="BK308"/>
  <c r="BL308"/>
  <c r="BI309"/>
  <c r="BJ309"/>
  <c r="BK309"/>
  <c r="BL309"/>
  <c r="BI311"/>
  <c r="BJ311"/>
  <c r="BK311"/>
  <c r="BL311"/>
  <c r="BI312"/>
  <c r="BJ312"/>
  <c r="BK312"/>
  <c r="BL312"/>
  <c r="BI313"/>
  <c r="BJ313"/>
  <c r="BK313"/>
  <c r="BL313"/>
  <c r="BI318"/>
  <c r="BJ318"/>
  <c r="BK318"/>
  <c r="BL318"/>
  <c r="BI320"/>
  <c r="BJ320"/>
  <c r="BK320"/>
  <c r="BL320"/>
  <c r="BI321"/>
  <c r="BJ321"/>
  <c r="BK321"/>
  <c r="BL321"/>
  <c r="BL254"/>
  <c r="BK254"/>
  <c r="BJ254"/>
  <c r="BI254"/>
  <c r="BI198"/>
  <c r="BJ198"/>
  <c r="BK198"/>
  <c r="BL198"/>
  <c r="BI200"/>
  <c r="BJ200"/>
  <c r="BK200"/>
  <c r="BL200"/>
  <c r="BI202"/>
  <c r="BJ202"/>
  <c r="BK202"/>
  <c r="BL202"/>
  <c r="BI203"/>
  <c r="BJ203"/>
  <c r="BK203"/>
  <c r="BL203"/>
  <c r="J204"/>
  <c r="K204"/>
  <c r="L204"/>
  <c r="M204"/>
  <c r="BI206"/>
  <c r="BJ206"/>
  <c r="BK206"/>
  <c r="BL206"/>
  <c r="BI208"/>
  <c r="BJ208"/>
  <c r="BK208"/>
  <c r="BL208"/>
  <c r="BI209"/>
  <c r="BJ209"/>
  <c r="BK209"/>
  <c r="BL209"/>
  <c r="BI210"/>
  <c r="BJ210"/>
  <c r="BK210"/>
  <c r="BL210"/>
  <c r="BI211"/>
  <c r="BJ211"/>
  <c r="BK211"/>
  <c r="BL211"/>
  <c r="BI212"/>
  <c r="BJ212"/>
  <c r="BK212"/>
  <c r="BL212"/>
  <c r="BI214"/>
  <c r="BJ214"/>
  <c r="BK214"/>
  <c r="BL214"/>
  <c r="BI215"/>
  <c r="BJ215"/>
  <c r="BK215"/>
  <c r="BL215"/>
  <c r="BI217"/>
  <c r="BJ217"/>
  <c r="BK217"/>
  <c r="BL217"/>
  <c r="BI218"/>
  <c r="BJ218"/>
  <c r="BK218"/>
  <c r="BL218"/>
  <c r="BI219"/>
  <c r="BJ219"/>
  <c r="BK219"/>
  <c r="BL219"/>
  <c r="BI220"/>
  <c r="BJ220"/>
  <c r="BK220"/>
  <c r="BL220"/>
  <c r="BI221"/>
  <c r="BJ221"/>
  <c r="BK221"/>
  <c r="BL221"/>
  <c r="BI222"/>
  <c r="BJ222"/>
  <c r="BK222"/>
  <c r="BL222"/>
  <c r="BI223"/>
  <c r="BJ223"/>
  <c r="BK223"/>
  <c r="BL223"/>
  <c r="BI224"/>
  <c r="BJ224"/>
  <c r="BK224"/>
  <c r="BL224"/>
  <c r="BI227"/>
  <c r="BJ227"/>
  <c r="BK227"/>
  <c r="BL227"/>
  <c r="BI229"/>
  <c r="BJ229"/>
  <c r="BK229"/>
  <c r="BL229"/>
  <c r="BI230"/>
  <c r="BJ230"/>
  <c r="BK230"/>
  <c r="BL230"/>
  <c r="BI232"/>
  <c r="BJ232"/>
  <c r="BK232"/>
  <c r="BL232"/>
  <c r="BI233"/>
  <c r="BJ233"/>
  <c r="BK233"/>
  <c r="BL233"/>
  <c r="BI234"/>
  <c r="BJ234"/>
  <c r="BK234"/>
  <c r="BL234"/>
  <c r="BI235"/>
  <c r="BJ235"/>
  <c r="BK235"/>
  <c r="BL235"/>
  <c r="BI236"/>
  <c r="BJ236"/>
  <c r="BK236"/>
  <c r="BL236"/>
  <c r="BI238"/>
  <c r="BJ238"/>
  <c r="BK238"/>
  <c r="BL238"/>
  <c r="BI239"/>
  <c r="BJ239"/>
  <c r="BK239"/>
  <c r="BL239"/>
  <c r="BI240"/>
  <c r="BJ240"/>
  <c r="BK240"/>
  <c r="BL240"/>
  <c r="BI241"/>
  <c r="BJ241"/>
  <c r="BK241"/>
  <c r="BL241"/>
  <c r="BI242"/>
  <c r="BJ242"/>
  <c r="BK242"/>
  <c r="BL242"/>
  <c r="BI243"/>
  <c r="BJ243"/>
  <c r="K243" s="1"/>
  <c r="BK243"/>
  <c r="BL243"/>
  <c r="BI244"/>
  <c r="BJ244"/>
  <c r="BK244"/>
  <c r="BL244"/>
  <c r="BI247"/>
  <c r="BJ247"/>
  <c r="BK247"/>
  <c r="BL247"/>
  <c r="BI250"/>
  <c r="BJ250"/>
  <c r="BK250"/>
  <c r="BL250"/>
  <c r="BI251"/>
  <c r="BJ251"/>
  <c r="BK251"/>
  <c r="BL251"/>
  <c r="BI252"/>
  <c r="BJ252"/>
  <c r="BK252"/>
  <c r="BL252"/>
  <c r="BI253"/>
  <c r="BJ253"/>
  <c r="BK253"/>
  <c r="BL253"/>
  <c r="BI132"/>
  <c r="BJ132"/>
  <c r="BK132"/>
  <c r="BL132"/>
  <c r="BI133"/>
  <c r="BJ133"/>
  <c r="BK133"/>
  <c r="BL133"/>
  <c r="BI134"/>
  <c r="BJ134"/>
  <c r="BK134"/>
  <c r="BL134"/>
  <c r="BI135"/>
  <c r="BJ135"/>
  <c r="BK135"/>
  <c r="BL135"/>
  <c r="BI136"/>
  <c r="BJ136"/>
  <c r="BK136"/>
  <c r="BL136"/>
  <c r="BI137"/>
  <c r="BJ137"/>
  <c r="BK137"/>
  <c r="BL137"/>
  <c r="BI138"/>
  <c r="BJ138"/>
  <c r="BK138"/>
  <c r="BL138"/>
  <c r="BI140"/>
  <c r="BJ140"/>
  <c r="BK140"/>
  <c r="BL140"/>
  <c r="BI141"/>
  <c r="BJ141"/>
  <c r="BK141"/>
  <c r="BL141"/>
  <c r="BI144"/>
  <c r="BJ144"/>
  <c r="BK144"/>
  <c r="BL144"/>
  <c r="BI145"/>
  <c r="BJ145"/>
  <c r="BK145"/>
  <c r="BL145"/>
  <c r="BI148"/>
  <c r="BJ148"/>
  <c r="BK148"/>
  <c r="BL148"/>
  <c r="BI149"/>
  <c r="BJ149"/>
  <c r="BK149"/>
  <c r="BL149"/>
  <c r="BI150"/>
  <c r="BJ150"/>
  <c r="BK150"/>
  <c r="BL150"/>
  <c r="BI151"/>
  <c r="BJ151"/>
  <c r="BK151"/>
  <c r="BL151"/>
  <c r="BI153"/>
  <c r="BJ153"/>
  <c r="BK153"/>
  <c r="BL153"/>
  <c r="BI154"/>
  <c r="BJ154"/>
  <c r="BK154"/>
  <c r="BL154"/>
  <c r="BI155"/>
  <c r="BJ155"/>
  <c r="BK155"/>
  <c r="BL155"/>
  <c r="BI156"/>
  <c r="BJ156"/>
  <c r="BK156"/>
  <c r="BL156"/>
  <c r="BI157"/>
  <c r="BJ157"/>
  <c r="BK157"/>
  <c r="BL157"/>
  <c r="BI158"/>
  <c r="BJ158"/>
  <c r="BK158"/>
  <c r="BL158"/>
  <c r="BI159"/>
  <c r="BJ159"/>
  <c r="BK159"/>
  <c r="BL159"/>
  <c r="BI160"/>
  <c r="BJ160"/>
  <c r="BK160"/>
  <c r="BL160"/>
  <c r="BI161"/>
  <c r="BJ161"/>
  <c r="BK161"/>
  <c r="BL161"/>
  <c r="BI162"/>
  <c r="BJ162"/>
  <c r="BK162"/>
  <c r="BL162"/>
  <c r="BI163"/>
  <c r="BJ163"/>
  <c r="BK163"/>
  <c r="BL163"/>
  <c r="BI164"/>
  <c r="BJ164"/>
  <c r="BK164"/>
  <c r="BL164"/>
  <c r="BI165"/>
  <c r="BJ165"/>
  <c r="BK165"/>
  <c r="BL165"/>
  <c r="BI166"/>
  <c r="BJ166"/>
  <c r="BK166"/>
  <c r="BL166"/>
  <c r="BI167"/>
  <c r="BJ167"/>
  <c r="BK167"/>
  <c r="BL167"/>
  <c r="BI168"/>
  <c r="BJ168"/>
  <c r="BK168"/>
  <c r="BL168"/>
  <c r="BI169"/>
  <c r="BJ169"/>
  <c r="BK169"/>
  <c r="BL169"/>
  <c r="BI170"/>
  <c r="BJ170"/>
  <c r="BK170"/>
  <c r="BL170"/>
  <c r="BI171"/>
  <c r="BJ171"/>
  <c r="BK171"/>
  <c r="BL171"/>
  <c r="BI172"/>
  <c r="BJ172"/>
  <c r="BK172"/>
  <c r="BL172"/>
  <c r="BI173"/>
  <c r="BJ173"/>
  <c r="BK173"/>
  <c r="BL173"/>
  <c r="BI174"/>
  <c r="BJ174"/>
  <c r="BK174"/>
  <c r="BL174"/>
  <c r="BI175"/>
  <c r="BJ175"/>
  <c r="BK175"/>
  <c r="BL175"/>
  <c r="BI176"/>
  <c r="BJ176"/>
  <c r="BK176"/>
  <c r="BL176"/>
  <c r="BI177"/>
  <c r="BJ177"/>
  <c r="BK177"/>
  <c r="BL177"/>
  <c r="BI178"/>
  <c r="BJ178"/>
  <c r="BK178"/>
  <c r="BL178"/>
  <c r="BI179"/>
  <c r="BJ179"/>
  <c r="BK179"/>
  <c r="BL179"/>
  <c r="BI180"/>
  <c r="BJ180"/>
  <c r="BK180"/>
  <c r="BL180"/>
  <c r="BI181"/>
  <c r="BJ181"/>
  <c r="BK181"/>
  <c r="BL181"/>
  <c r="BI183"/>
  <c r="BJ183"/>
  <c r="BK183"/>
  <c r="BL183"/>
  <c r="BI184"/>
  <c r="BJ184"/>
  <c r="BK184"/>
  <c r="BL184"/>
  <c r="BI185"/>
  <c r="BJ185"/>
  <c r="BK185"/>
  <c r="BL185"/>
  <c r="BI186"/>
  <c r="BJ186"/>
  <c r="BK186"/>
  <c r="BL186"/>
  <c r="BI187"/>
  <c r="BJ187"/>
  <c r="BK187"/>
  <c r="BL187"/>
  <c r="BI188"/>
  <c r="BJ188"/>
  <c r="BK188"/>
  <c r="BL188"/>
  <c r="J189"/>
  <c r="K189"/>
  <c r="L189"/>
  <c r="M189"/>
  <c r="BI190"/>
  <c r="BJ190"/>
  <c r="BK190"/>
  <c r="BL190"/>
  <c r="BI192"/>
  <c r="BJ192"/>
  <c r="BK192"/>
  <c r="BL192"/>
  <c r="BI193"/>
  <c r="BJ193"/>
  <c r="BK193"/>
  <c r="BL193"/>
  <c r="BI194"/>
  <c r="BJ194"/>
  <c r="BK194"/>
  <c r="BL194"/>
  <c r="BI195"/>
  <c r="BJ195"/>
  <c r="BK195"/>
  <c r="BL195"/>
  <c r="BI196"/>
  <c r="BJ196"/>
  <c r="BK196"/>
  <c r="BL196"/>
  <c r="BL131"/>
  <c r="BK131"/>
  <c r="BJ131"/>
  <c r="BI131"/>
  <c r="BI80"/>
  <c r="BJ80"/>
  <c r="BK80"/>
  <c r="BL80"/>
  <c r="BI81"/>
  <c r="BJ81"/>
  <c r="BK81"/>
  <c r="BL81"/>
  <c r="BI82"/>
  <c r="BJ82"/>
  <c r="BK82"/>
  <c r="BL82"/>
  <c r="BI83"/>
  <c r="BJ83"/>
  <c r="BK83"/>
  <c r="BL83"/>
  <c r="BI84"/>
  <c r="BJ84"/>
  <c r="BK84"/>
  <c r="BL84"/>
  <c r="BI85"/>
  <c r="BJ85"/>
  <c r="BK85"/>
  <c r="BL85"/>
  <c r="BI86"/>
  <c r="BJ86"/>
  <c r="BK86"/>
  <c r="BL86"/>
  <c r="BI89"/>
  <c r="BJ89"/>
  <c r="BK89"/>
  <c r="BL89"/>
  <c r="BI90"/>
  <c r="BJ90"/>
  <c r="BK90"/>
  <c r="BL90"/>
  <c r="BI91"/>
  <c r="BJ91"/>
  <c r="BK91"/>
  <c r="BL91"/>
  <c r="BI92"/>
  <c r="BJ92"/>
  <c r="BK92"/>
  <c r="BL92"/>
  <c r="BI93"/>
  <c r="BJ93"/>
  <c r="BK93"/>
  <c r="BL93"/>
  <c r="BI94"/>
  <c r="BJ94"/>
  <c r="BK94"/>
  <c r="BL94"/>
  <c r="BI95"/>
  <c r="BJ95"/>
  <c r="BK95"/>
  <c r="BL95"/>
  <c r="BI99"/>
  <c r="BJ99"/>
  <c r="BK99"/>
  <c r="BL99"/>
  <c r="BI100"/>
  <c r="BJ100"/>
  <c r="BK100"/>
  <c r="BL100"/>
  <c r="BI101"/>
  <c r="BJ101"/>
  <c r="BK101"/>
  <c r="BL101"/>
  <c r="BI102"/>
  <c r="BJ102"/>
  <c r="BK102"/>
  <c r="BL102"/>
  <c r="BI104"/>
  <c r="BJ104"/>
  <c r="BK104"/>
  <c r="BL104"/>
  <c r="BI105"/>
  <c r="BJ105"/>
  <c r="BK105"/>
  <c r="BL105"/>
  <c r="BI106"/>
  <c r="BJ106"/>
  <c r="BK106"/>
  <c r="BL106"/>
  <c r="BI107"/>
  <c r="BJ107"/>
  <c r="BK107"/>
  <c r="BL107"/>
  <c r="BI108"/>
  <c r="BJ108"/>
  <c r="BK108"/>
  <c r="BL108"/>
  <c r="BI109"/>
  <c r="BJ109"/>
  <c r="BK109"/>
  <c r="BL109"/>
  <c r="BI111"/>
  <c r="BJ111"/>
  <c r="BK111"/>
  <c r="BL111"/>
  <c r="BI112"/>
  <c r="BJ112"/>
  <c r="BK112"/>
  <c r="BL112"/>
  <c r="BI113"/>
  <c r="BJ113"/>
  <c r="BK113"/>
  <c r="BL113"/>
  <c r="BI114"/>
  <c r="BJ114"/>
  <c r="BK114"/>
  <c r="BL114"/>
  <c r="BI117"/>
  <c r="BJ117"/>
  <c r="BK117"/>
  <c r="BL117"/>
  <c r="BI118"/>
  <c r="BJ118"/>
  <c r="BK118"/>
  <c r="BL118"/>
  <c r="BI119"/>
  <c r="BJ119"/>
  <c r="BK119"/>
  <c r="BL119"/>
  <c r="BI120"/>
  <c r="BJ120"/>
  <c r="BK120"/>
  <c r="BL120"/>
  <c r="BI121"/>
  <c r="BJ121"/>
  <c r="BK121"/>
  <c r="BL121"/>
  <c r="BI122"/>
  <c r="BJ122"/>
  <c r="BK122"/>
  <c r="BL122"/>
  <c r="BI123"/>
  <c r="BJ123"/>
  <c r="BK123"/>
  <c r="BL123"/>
  <c r="J124"/>
  <c r="BJ124"/>
  <c r="L124"/>
  <c r="BL124"/>
  <c r="BI125"/>
  <c r="BJ125"/>
  <c r="BK125"/>
  <c r="BL125"/>
  <c r="BI127"/>
  <c r="BJ127"/>
  <c r="BK127"/>
  <c r="BL127"/>
  <c r="BI128"/>
  <c r="BJ128"/>
  <c r="BK128"/>
  <c r="BL128"/>
  <c r="BI129"/>
  <c r="BJ129"/>
  <c r="BK129"/>
  <c r="BL129"/>
  <c r="BI130"/>
  <c r="BJ130"/>
  <c r="BK130"/>
  <c r="BL130"/>
  <c r="BL79"/>
  <c r="BK79"/>
  <c r="BJ79"/>
  <c r="BI79"/>
  <c r="BI55"/>
  <c r="BJ55"/>
  <c r="BK55"/>
  <c r="BL55"/>
  <c r="BI56"/>
  <c r="BJ56"/>
  <c r="BK56"/>
  <c r="BL56"/>
  <c r="BI57"/>
  <c r="BJ57"/>
  <c r="BK57"/>
  <c r="BL57"/>
  <c r="BI61"/>
  <c r="BJ61"/>
  <c r="BK61"/>
  <c r="BL61"/>
  <c r="BI62"/>
  <c r="BJ62"/>
  <c r="BK62"/>
  <c r="BL62"/>
  <c r="BI63"/>
  <c r="BJ63"/>
  <c r="BK63"/>
  <c r="BL63"/>
  <c r="BI64"/>
  <c r="BJ64"/>
  <c r="BK64"/>
  <c r="BL64"/>
  <c r="BI66"/>
  <c r="BJ66"/>
  <c r="BK66"/>
  <c r="BL66"/>
  <c r="BI67"/>
  <c r="BJ67"/>
  <c r="BK67"/>
  <c r="BL67"/>
  <c r="BI68"/>
  <c r="BJ68"/>
  <c r="BK68"/>
  <c r="BL68"/>
  <c r="BI69"/>
  <c r="BJ69"/>
  <c r="BK69"/>
  <c r="BL69"/>
  <c r="BI70"/>
  <c r="BJ70"/>
  <c r="BK70"/>
  <c r="BL70"/>
  <c r="BI71"/>
  <c r="BJ71"/>
  <c r="BK71"/>
  <c r="BL71"/>
  <c r="BI72"/>
  <c r="BJ72"/>
  <c r="BK72"/>
  <c r="BL72"/>
  <c r="BI32"/>
  <c r="BJ32"/>
  <c r="BK32"/>
  <c r="BL32"/>
  <c r="BI33"/>
  <c r="BJ33"/>
  <c r="BK33"/>
  <c r="BL33"/>
  <c r="BI35"/>
  <c r="BJ35"/>
  <c r="BK35"/>
  <c r="BL35"/>
  <c r="BI36"/>
  <c r="BJ36"/>
  <c r="BK36"/>
  <c r="BL36"/>
  <c r="BI37"/>
  <c r="BJ37"/>
  <c r="BK37"/>
  <c r="BL37"/>
  <c r="BI39"/>
  <c r="BJ39"/>
  <c r="BK39"/>
  <c r="BL39"/>
  <c r="BI40"/>
  <c r="BJ40"/>
  <c r="BK40"/>
  <c r="BL40"/>
  <c r="BI41"/>
  <c r="BJ41"/>
  <c r="BK41"/>
  <c r="BL41"/>
  <c r="BI42"/>
  <c r="BJ42"/>
  <c r="BK42"/>
  <c r="BL42"/>
  <c r="BI43"/>
  <c r="BJ43"/>
  <c r="BK43"/>
  <c r="BL43"/>
  <c r="BI44"/>
  <c r="BJ44"/>
  <c r="BK44"/>
  <c r="BL44"/>
  <c r="BI45"/>
  <c r="BJ45"/>
  <c r="BK45"/>
  <c r="BL45"/>
  <c r="BI46"/>
  <c r="BJ46"/>
  <c r="BK46"/>
  <c r="BL46"/>
  <c r="BI47"/>
  <c r="BJ47"/>
  <c r="BK47"/>
  <c r="BL47"/>
  <c r="BI48"/>
  <c r="BJ48"/>
  <c r="BK48"/>
  <c r="BL48"/>
  <c r="BI49"/>
  <c r="BJ49"/>
  <c r="BK49"/>
  <c r="BL49"/>
  <c r="BI52"/>
  <c r="BJ52"/>
  <c r="BK52"/>
  <c r="BL52"/>
  <c r="BL4"/>
  <c r="BK4"/>
  <c r="BJ4"/>
  <c r="BI4"/>
  <c r="J4" s="1"/>
  <c r="CK262" i="13"/>
  <c r="CH262"/>
  <c r="CJ262"/>
  <c r="CZ262"/>
  <c r="J129" i="1" l="1"/>
  <c r="J125"/>
  <c r="J122"/>
  <c r="J111"/>
  <c r="J108"/>
  <c r="J104"/>
  <c r="J100"/>
  <c r="J92"/>
  <c r="J89"/>
  <c r="J83"/>
  <c r="J81"/>
  <c r="J193"/>
  <c r="J187"/>
  <c r="J183"/>
  <c r="J180"/>
  <c r="J176"/>
  <c r="J168"/>
  <c r="J166"/>
  <c r="J162"/>
  <c r="J158"/>
  <c r="J154"/>
  <c r="J149"/>
  <c r="J144"/>
  <c r="J140"/>
  <c r="J136"/>
  <c r="J132"/>
  <c r="J251"/>
  <c r="J244"/>
  <c r="J238"/>
  <c r="L4"/>
  <c r="J130"/>
  <c r="J127"/>
  <c r="J119"/>
  <c r="J112"/>
  <c r="J109"/>
  <c r="J105"/>
  <c r="J101"/>
  <c r="J94"/>
  <c r="J90"/>
  <c r="J84"/>
  <c r="J194"/>
  <c r="J188"/>
  <c r="J184"/>
  <c r="J178"/>
  <c r="J174"/>
  <c r="J170"/>
  <c r="J167"/>
  <c r="J163"/>
  <c r="J159"/>
  <c r="J155"/>
  <c r="J151"/>
  <c r="J135"/>
  <c r="J252"/>
  <c r="J241"/>
  <c r="J234"/>
  <c r="J229"/>
  <c r="J223"/>
  <c r="J220"/>
  <c r="J219"/>
  <c r="M79"/>
  <c r="J121"/>
  <c r="J118"/>
  <c r="J114"/>
  <c r="J107"/>
  <c r="J93"/>
  <c r="J86"/>
  <c r="J80"/>
  <c r="J196"/>
  <c r="J192"/>
  <c r="J186"/>
  <c r="J179"/>
  <c r="J175"/>
  <c r="J171"/>
  <c r="J165"/>
  <c r="J161"/>
  <c r="J157"/>
  <c r="J153"/>
  <c r="J148"/>
  <c r="J145"/>
  <c r="J141"/>
  <c r="J137"/>
  <c r="J134"/>
  <c r="J253"/>
  <c r="J243"/>
  <c r="J239"/>
  <c r="J235"/>
  <c r="J232"/>
  <c r="J222"/>
  <c r="J218"/>
  <c r="M4"/>
  <c r="J128"/>
  <c r="J123"/>
  <c r="J120"/>
  <c r="J117"/>
  <c r="J113"/>
  <c r="J106"/>
  <c r="J102"/>
  <c r="J99"/>
  <c r="J95"/>
  <c r="J91"/>
  <c r="J85"/>
  <c r="J82"/>
  <c r="M131"/>
  <c r="J195"/>
  <c r="J190"/>
  <c r="J185"/>
  <c r="J181"/>
  <c r="J177"/>
  <c r="J173"/>
  <c r="J169"/>
  <c r="J164"/>
  <c r="J160"/>
  <c r="J156"/>
  <c r="J150"/>
  <c r="J138"/>
  <c r="J133"/>
  <c r="J250"/>
  <c r="J247"/>
  <c r="J242"/>
  <c r="J240"/>
  <c r="J236"/>
  <c r="J233"/>
  <c r="J230"/>
  <c r="J227"/>
  <c r="J224"/>
  <c r="J221"/>
  <c r="J217"/>
  <c r="L79"/>
  <c r="K130"/>
  <c r="K129"/>
  <c r="K128"/>
  <c r="K127"/>
  <c r="K125"/>
  <c r="K124"/>
  <c r="K123"/>
  <c r="K122"/>
  <c r="K121"/>
  <c r="K120"/>
  <c r="K119"/>
  <c r="K118"/>
  <c r="K117"/>
  <c r="K114"/>
  <c r="K113"/>
  <c r="K112"/>
  <c r="K111"/>
  <c r="K109"/>
  <c r="K108"/>
  <c r="K107"/>
  <c r="K106"/>
  <c r="K105"/>
  <c r="K104"/>
  <c r="K102"/>
  <c r="K101"/>
  <c r="K100"/>
  <c r="K99"/>
  <c r="K95"/>
  <c r="K94"/>
  <c r="K93"/>
  <c r="K92"/>
  <c r="K91"/>
  <c r="K90"/>
  <c r="K89"/>
  <c r="K86"/>
  <c r="K85"/>
  <c r="K84"/>
  <c r="K83"/>
  <c r="K82"/>
  <c r="K81"/>
  <c r="K80"/>
  <c r="L131"/>
  <c r="K196"/>
  <c r="K195"/>
  <c r="K194"/>
  <c r="K193"/>
  <c r="K192"/>
  <c r="K190"/>
  <c r="K188"/>
  <c r="K187"/>
  <c r="K186"/>
  <c r="K185"/>
  <c r="K184"/>
  <c r="K183"/>
  <c r="K181"/>
  <c r="K180"/>
  <c r="K179"/>
  <c r="K178"/>
  <c r="K177"/>
  <c r="K176"/>
  <c r="K175"/>
  <c r="K174"/>
  <c r="K173"/>
  <c r="K171"/>
  <c r="K170"/>
  <c r="K169"/>
  <c r="K168"/>
  <c r="K167"/>
  <c r="K166"/>
  <c r="K165"/>
  <c r="K164"/>
  <c r="K163"/>
  <c r="K162"/>
  <c r="K161"/>
  <c r="K160"/>
  <c r="K159"/>
  <c r="K158"/>
  <c r="K157"/>
  <c r="K156"/>
  <c r="K155"/>
  <c r="K154"/>
  <c r="K153"/>
  <c r="K151"/>
  <c r="K150"/>
  <c r="K149"/>
  <c r="K148"/>
  <c r="K145"/>
  <c r="K144"/>
  <c r="K141"/>
  <c r="K140"/>
  <c r="K138"/>
  <c r="K137"/>
  <c r="K136"/>
  <c r="K135"/>
  <c r="K134"/>
  <c r="K133"/>
  <c r="K132"/>
  <c r="K253"/>
  <c r="K252"/>
  <c r="K251"/>
  <c r="K250"/>
  <c r="K247"/>
  <c r="K244"/>
  <c r="K242"/>
  <c r="K241"/>
  <c r="K240"/>
  <c r="K239"/>
  <c r="K238"/>
  <c r="K236"/>
  <c r="K235"/>
  <c r="K234"/>
  <c r="K233"/>
  <c r="K232"/>
  <c r="K230"/>
  <c r="K229"/>
  <c r="K227"/>
  <c r="K224"/>
  <c r="K223"/>
  <c r="K222"/>
  <c r="K221"/>
  <c r="K220"/>
  <c r="K219"/>
  <c r="K218"/>
  <c r="K217"/>
  <c r="K215"/>
  <c r="K214"/>
  <c r="K212"/>
  <c r="K211"/>
  <c r="K210"/>
  <c r="K209"/>
  <c r="K208"/>
  <c r="K206"/>
  <c r="K203"/>
  <c r="K202"/>
  <c r="K200"/>
  <c r="K198"/>
  <c r="L254"/>
  <c r="J214"/>
  <c r="J212"/>
  <c r="J210"/>
  <c r="J208"/>
  <c r="J206"/>
  <c r="J202"/>
  <c r="J198"/>
  <c r="J321"/>
  <c r="J312"/>
  <c r="J308"/>
  <c r="J306"/>
  <c r="J299"/>
  <c r="J294"/>
  <c r="J291"/>
  <c r="J285"/>
  <c r="J281"/>
  <c r="J278"/>
  <c r="J276"/>
  <c r="J274"/>
  <c r="J270"/>
  <c r="J264"/>
  <c r="J258"/>
  <c r="J255"/>
  <c r="M323"/>
  <c r="J379"/>
  <c r="J376"/>
  <c r="J375"/>
  <c r="J373"/>
  <c r="J369"/>
  <c r="J367"/>
  <c r="J364"/>
  <c r="J361"/>
  <c r="J360"/>
  <c r="J358"/>
  <c r="J356"/>
  <c r="J354"/>
  <c r="J352"/>
  <c r="J350"/>
  <c r="J348"/>
  <c r="J346"/>
  <c r="J345"/>
  <c r="J344"/>
  <c r="J343"/>
  <c r="J341"/>
  <c r="J338"/>
  <c r="J337"/>
  <c r="J336"/>
  <c r="J334"/>
  <c r="J333"/>
  <c r="J332"/>
  <c r="J331"/>
  <c r="J329"/>
  <c r="J328"/>
  <c r="J327"/>
  <c r="J326"/>
  <c r="J324"/>
  <c r="J411"/>
  <c r="J410"/>
  <c r="J409"/>
  <c r="J292"/>
  <c r="J289"/>
  <c r="J286"/>
  <c r="J283"/>
  <c r="J280"/>
  <c r="J271"/>
  <c r="J267"/>
  <c r="J265"/>
  <c r="J257"/>
  <c r="J372"/>
  <c r="J370"/>
  <c r="J366"/>
  <c r="J351"/>
  <c r="M128"/>
  <c r="M124"/>
  <c r="M123"/>
  <c r="M121"/>
  <c r="M120"/>
  <c r="M119"/>
  <c r="M118"/>
  <c r="M117"/>
  <c r="M114"/>
  <c r="M113"/>
  <c r="M112"/>
  <c r="M111"/>
  <c r="M109"/>
  <c r="M108"/>
  <c r="M107"/>
  <c r="M106"/>
  <c r="M105"/>
  <c r="M104"/>
  <c r="M102"/>
  <c r="M101"/>
  <c r="M100"/>
  <c r="M99"/>
  <c r="M95"/>
  <c r="M94"/>
  <c r="M93"/>
  <c r="M92"/>
  <c r="M91"/>
  <c r="M90"/>
  <c r="M89"/>
  <c r="M86"/>
  <c r="M85"/>
  <c r="M84"/>
  <c r="M83"/>
  <c r="M82"/>
  <c r="M81"/>
  <c r="M80"/>
  <c r="J131"/>
  <c r="M196"/>
  <c r="M195"/>
  <c r="M194"/>
  <c r="M193"/>
  <c r="M192"/>
  <c r="M190"/>
  <c r="M188"/>
  <c r="M187"/>
  <c r="M186"/>
  <c r="M185"/>
  <c r="M184"/>
  <c r="M183"/>
  <c r="M181"/>
  <c r="M180"/>
  <c r="M179"/>
  <c r="M178"/>
  <c r="M177"/>
  <c r="M176"/>
  <c r="M175"/>
  <c r="M174"/>
  <c r="M173"/>
  <c r="M171"/>
  <c r="M170"/>
  <c r="M169"/>
  <c r="M168"/>
  <c r="M167"/>
  <c r="M166"/>
  <c r="M165"/>
  <c r="M164"/>
  <c r="M163"/>
  <c r="M162"/>
  <c r="M161"/>
  <c r="M160"/>
  <c r="M159"/>
  <c r="M158"/>
  <c r="M157"/>
  <c r="M156"/>
  <c r="M155"/>
  <c r="M154"/>
  <c r="M153"/>
  <c r="M151"/>
  <c r="M150"/>
  <c r="M149"/>
  <c r="M148"/>
  <c r="M145"/>
  <c r="M144"/>
  <c r="M141"/>
  <c r="M140"/>
  <c r="M138"/>
  <c r="M137"/>
  <c r="M136"/>
  <c r="M135"/>
  <c r="M134"/>
  <c r="M133"/>
  <c r="M132"/>
  <c r="J215"/>
  <c r="J211"/>
  <c r="J209"/>
  <c r="J203"/>
  <c r="J200"/>
  <c r="M254"/>
  <c r="J320"/>
  <c r="J318"/>
  <c r="J313"/>
  <c r="J311"/>
  <c r="J309"/>
  <c r="J307"/>
  <c r="J305"/>
  <c r="J304"/>
  <c r="J300"/>
  <c r="J296"/>
  <c r="J295"/>
  <c r="J290"/>
  <c r="J287"/>
  <c r="J284"/>
  <c r="J282"/>
  <c r="J279"/>
  <c r="J277"/>
  <c r="J275"/>
  <c r="J272"/>
  <c r="J269"/>
  <c r="J263"/>
  <c r="J260"/>
  <c r="J256"/>
  <c r="J380"/>
  <c r="J378"/>
  <c r="J374"/>
  <c r="J371"/>
  <c r="J368"/>
  <c r="J365"/>
  <c r="J362"/>
  <c r="J359"/>
  <c r="J357"/>
  <c r="J355"/>
  <c r="J353"/>
  <c r="J79"/>
  <c r="M130"/>
  <c r="M129"/>
  <c r="M127"/>
  <c r="M125"/>
  <c r="M122"/>
  <c r="K4"/>
  <c r="K79"/>
  <c r="L130"/>
  <c r="L129"/>
  <c r="L128"/>
  <c r="L127"/>
  <c r="L125"/>
  <c r="L123"/>
  <c r="L122"/>
  <c r="L121"/>
  <c r="L120"/>
  <c r="L119"/>
  <c r="L118"/>
  <c r="L117"/>
  <c r="L114"/>
  <c r="L113"/>
  <c r="L112"/>
  <c r="L111"/>
  <c r="L109"/>
  <c r="L108"/>
  <c r="L107"/>
  <c r="L106"/>
  <c r="L105"/>
  <c r="L104"/>
  <c r="L102"/>
  <c r="L101"/>
  <c r="L100"/>
  <c r="L99"/>
  <c r="L95"/>
  <c r="L94"/>
  <c r="L93"/>
  <c r="L92"/>
  <c r="L91"/>
  <c r="L90"/>
  <c r="L89"/>
  <c r="L86"/>
  <c r="L85"/>
  <c r="L84"/>
  <c r="L83"/>
  <c r="L82"/>
  <c r="L81"/>
  <c r="L80"/>
  <c r="K131"/>
  <c r="L196"/>
  <c r="L195"/>
  <c r="L194"/>
  <c r="L193"/>
  <c r="L192"/>
  <c r="L190"/>
  <c r="L188"/>
  <c r="L187"/>
  <c r="L186"/>
  <c r="L185"/>
  <c r="L184"/>
  <c r="L183"/>
  <c r="L181"/>
  <c r="L180"/>
  <c r="L179"/>
  <c r="L178"/>
  <c r="L177"/>
  <c r="L176"/>
  <c r="L175"/>
  <c r="L174"/>
  <c r="L173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1"/>
  <c r="L150"/>
  <c r="L149"/>
  <c r="L148"/>
  <c r="L145"/>
  <c r="L144"/>
  <c r="L141"/>
  <c r="L140"/>
  <c r="L138"/>
  <c r="L137"/>
  <c r="L136"/>
  <c r="L135"/>
  <c r="K321"/>
  <c r="K320"/>
  <c r="K318"/>
  <c r="K313"/>
  <c r="K312"/>
  <c r="K311"/>
  <c r="K309"/>
  <c r="K308"/>
  <c r="K307"/>
  <c r="K306"/>
  <c r="K305"/>
  <c r="K304"/>
  <c r="K300"/>
  <c r="K299"/>
  <c r="K296"/>
  <c r="K295"/>
  <c r="K294"/>
  <c r="K292"/>
  <c r="K291"/>
  <c r="K290"/>
  <c r="K289"/>
  <c r="K287"/>
  <c r="K286"/>
  <c r="K285"/>
  <c r="K284"/>
  <c r="K283"/>
  <c r="K282"/>
  <c r="K281"/>
  <c r="K280"/>
  <c r="K279"/>
  <c r="K278"/>
  <c r="K277"/>
  <c r="K276"/>
  <c r="K275"/>
  <c r="K274"/>
  <c r="K272"/>
  <c r="K271"/>
  <c r="K270"/>
  <c r="K269"/>
  <c r="K267"/>
  <c r="K265"/>
  <c r="K264"/>
  <c r="K263"/>
  <c r="K260"/>
  <c r="K258"/>
  <c r="K257"/>
  <c r="K256"/>
  <c r="K255"/>
  <c r="L323"/>
  <c r="K380"/>
  <c r="K379"/>
  <c r="K378"/>
  <c r="K376"/>
  <c r="K375"/>
  <c r="K374"/>
  <c r="K373"/>
  <c r="K372"/>
  <c r="K371"/>
  <c r="K370"/>
  <c r="K369"/>
  <c r="K368"/>
  <c r="K367"/>
  <c r="K366"/>
  <c r="K365"/>
  <c r="K364"/>
  <c r="K362"/>
  <c r="K361"/>
  <c r="K360"/>
  <c r="K359"/>
  <c r="K358"/>
  <c r="K357"/>
  <c r="K356"/>
  <c r="K355"/>
  <c r="K354"/>
  <c r="K353"/>
  <c r="K352"/>
  <c r="K351"/>
  <c r="K350"/>
  <c r="K348"/>
  <c r="K346"/>
  <c r="K345"/>
  <c r="K344"/>
  <c r="K343"/>
  <c r="K341"/>
  <c r="K338"/>
  <c r="K337"/>
  <c r="K336"/>
  <c r="K334"/>
  <c r="K333"/>
  <c r="K332"/>
  <c r="K331"/>
  <c r="K329"/>
  <c r="K328"/>
  <c r="K327"/>
  <c r="K326"/>
  <c r="K324"/>
  <c r="K411"/>
  <c r="K410"/>
  <c r="K409"/>
  <c r="K408"/>
  <c r="K407"/>
  <c r="K406"/>
  <c r="K405"/>
  <c r="K401"/>
  <c r="K400"/>
  <c r="K399"/>
  <c r="K397"/>
  <c r="K396"/>
  <c r="K394"/>
  <c r="K393"/>
  <c r="K392"/>
  <c r="K390"/>
  <c r="K389"/>
  <c r="K388"/>
  <c r="K385"/>
  <c r="J408"/>
  <c r="J407"/>
  <c r="J406"/>
  <c r="J405"/>
  <c r="J401"/>
  <c r="J400"/>
  <c r="J399"/>
  <c r="J397"/>
  <c r="J396"/>
  <c r="J394"/>
  <c r="J393"/>
  <c r="J392"/>
  <c r="J390"/>
  <c r="J389"/>
  <c r="J388"/>
  <c r="J385"/>
  <c r="M253"/>
  <c r="M252"/>
  <c r="M251"/>
  <c r="M250"/>
  <c r="M247"/>
  <c r="M244"/>
  <c r="M243"/>
  <c r="M242"/>
  <c r="M241"/>
  <c r="M240"/>
  <c r="M239"/>
  <c r="M238"/>
  <c r="M236"/>
  <c r="M235"/>
  <c r="M234"/>
  <c r="M233"/>
  <c r="M232"/>
  <c r="M230"/>
  <c r="M229"/>
  <c r="M227"/>
  <c r="M224"/>
  <c r="M223"/>
  <c r="M222"/>
  <c r="M221"/>
  <c r="M220"/>
  <c r="M219"/>
  <c r="M218"/>
  <c r="M217"/>
  <c r="M215"/>
  <c r="M214"/>
  <c r="M212"/>
  <c r="M211"/>
  <c r="M210"/>
  <c r="M209"/>
  <c r="M208"/>
  <c r="M206"/>
  <c r="M203"/>
  <c r="M202"/>
  <c r="M200"/>
  <c r="M198"/>
  <c r="J254"/>
  <c r="M321"/>
  <c r="M320"/>
  <c r="M318"/>
  <c r="M313"/>
  <c r="M312"/>
  <c r="M311"/>
  <c r="M309"/>
  <c r="M308"/>
  <c r="M307"/>
  <c r="M306"/>
  <c r="M305"/>
  <c r="M304"/>
  <c r="M300"/>
  <c r="M299"/>
  <c r="M296"/>
  <c r="M295"/>
  <c r="M294"/>
  <c r="M292"/>
  <c r="M291"/>
  <c r="M290"/>
  <c r="M289"/>
  <c r="M287"/>
  <c r="M286"/>
  <c r="M285"/>
  <c r="M284"/>
  <c r="M283"/>
  <c r="M282"/>
  <c r="M281"/>
  <c r="M280"/>
  <c r="M279"/>
  <c r="M278"/>
  <c r="M277"/>
  <c r="M276"/>
  <c r="M275"/>
  <c r="M274"/>
  <c r="M272"/>
  <c r="M271"/>
  <c r="M270"/>
  <c r="M269"/>
  <c r="M267"/>
  <c r="M265"/>
  <c r="M264"/>
  <c r="M263"/>
  <c r="M260"/>
  <c r="M258"/>
  <c r="M257"/>
  <c r="M256"/>
  <c r="M255"/>
  <c r="J323"/>
  <c r="M380"/>
  <c r="M379"/>
  <c r="M378"/>
  <c r="M376"/>
  <c r="M375"/>
  <c r="M374"/>
  <c r="M373"/>
  <c r="M372"/>
  <c r="M371"/>
  <c r="M370"/>
  <c r="M369"/>
  <c r="M368"/>
  <c r="M367"/>
  <c r="M366"/>
  <c r="M365"/>
  <c r="M364"/>
  <c r="M362"/>
  <c r="M361"/>
  <c r="M360"/>
  <c r="M359"/>
  <c r="M358"/>
  <c r="M357"/>
  <c r="M356"/>
  <c r="M355"/>
  <c r="M354"/>
  <c r="M353"/>
  <c r="M352"/>
  <c r="M351"/>
  <c r="M350"/>
  <c r="M348"/>
  <c r="M346"/>
  <c r="M345"/>
  <c r="M344"/>
  <c r="M343"/>
  <c r="M341"/>
  <c r="M338"/>
  <c r="M337"/>
  <c r="M336"/>
  <c r="M334"/>
  <c r="M333"/>
  <c r="M332"/>
  <c r="M331"/>
  <c r="M329"/>
  <c r="M328"/>
  <c r="M327"/>
  <c r="M326"/>
  <c r="M324"/>
  <c r="M411"/>
  <c r="M410"/>
  <c r="M409"/>
  <c r="M408"/>
  <c r="M407"/>
  <c r="M406"/>
  <c r="M405"/>
  <c r="M401"/>
  <c r="M400"/>
  <c r="M399"/>
  <c r="M397"/>
  <c r="M396"/>
  <c r="M394"/>
  <c r="M393"/>
  <c r="M392"/>
  <c r="M390"/>
  <c r="M389"/>
  <c r="M388"/>
  <c r="M385"/>
  <c r="L134"/>
  <c r="L133"/>
  <c r="L132"/>
  <c r="L253"/>
  <c r="L252"/>
  <c r="L251"/>
  <c r="L250"/>
  <c r="L247"/>
  <c r="L244"/>
  <c r="L243"/>
  <c r="L242"/>
  <c r="L241"/>
  <c r="L240"/>
  <c r="L239"/>
  <c r="L238"/>
  <c r="L236"/>
  <c r="L235"/>
  <c r="L234"/>
  <c r="L233"/>
  <c r="L232"/>
  <c r="L230"/>
  <c r="L229"/>
  <c r="L227"/>
  <c r="L224"/>
  <c r="L223"/>
  <c r="L222"/>
  <c r="L221"/>
  <c r="L220"/>
  <c r="L219"/>
  <c r="L218"/>
  <c r="L217"/>
  <c r="L215"/>
  <c r="L214"/>
  <c r="L212"/>
  <c r="L211"/>
  <c r="L210"/>
  <c r="L209"/>
  <c r="L208"/>
  <c r="L206"/>
  <c r="L203"/>
  <c r="L202"/>
  <c r="L200"/>
  <c r="L198"/>
  <c r="K254"/>
  <c r="L321"/>
  <c r="L320"/>
  <c r="L318"/>
  <c r="L313"/>
  <c r="L312"/>
  <c r="L311"/>
  <c r="L309"/>
  <c r="L308"/>
  <c r="L307"/>
  <c r="L306"/>
  <c r="L305"/>
  <c r="L304"/>
  <c r="L300"/>
  <c r="L299"/>
  <c r="L296"/>
  <c r="L295"/>
  <c r="L294"/>
  <c r="L292"/>
  <c r="L291"/>
  <c r="L290"/>
  <c r="L289"/>
  <c r="L287"/>
  <c r="L286"/>
  <c r="L285"/>
  <c r="L284"/>
  <c r="L283"/>
  <c r="L282"/>
  <c r="L281"/>
  <c r="L280"/>
  <c r="L279"/>
  <c r="L278"/>
  <c r="L277"/>
  <c r="L276"/>
  <c r="L275"/>
  <c r="L274"/>
  <c r="L272"/>
  <c r="L271"/>
  <c r="L270"/>
  <c r="L269"/>
  <c r="L267"/>
  <c r="L265"/>
  <c r="L264"/>
  <c r="L263"/>
  <c r="L260"/>
  <c r="L258"/>
  <c r="L257"/>
  <c r="L256"/>
  <c r="L255"/>
  <c r="K323"/>
  <c r="L380"/>
  <c r="L379"/>
  <c r="L378"/>
  <c r="L376"/>
  <c r="L375"/>
  <c r="L374"/>
  <c r="L373"/>
  <c r="L372"/>
  <c r="L371"/>
  <c r="L370"/>
  <c r="L369"/>
  <c r="L368"/>
  <c r="L367"/>
  <c r="L366"/>
  <c r="L365"/>
  <c r="L364"/>
  <c r="L362"/>
  <c r="L361"/>
  <c r="L360"/>
  <c r="L359"/>
  <c r="L358"/>
  <c r="L357"/>
  <c r="L356"/>
  <c r="L355"/>
  <c r="L354"/>
  <c r="L353"/>
  <c r="L352"/>
  <c r="L351"/>
  <c r="L350"/>
  <c r="L348"/>
  <c r="L346"/>
  <c r="L345"/>
  <c r="L344"/>
  <c r="L343"/>
  <c r="L341"/>
  <c r="L338"/>
  <c r="L337"/>
  <c r="L336"/>
  <c r="L334"/>
  <c r="L333"/>
  <c r="L332"/>
  <c r="L331"/>
  <c r="L329"/>
  <c r="L328"/>
  <c r="L327"/>
  <c r="L326"/>
  <c r="L324"/>
  <c r="L411"/>
  <c r="L410"/>
  <c r="L409"/>
  <c r="L408"/>
  <c r="L407"/>
  <c r="L406"/>
  <c r="L405"/>
  <c r="L401"/>
  <c r="L400"/>
  <c r="L399"/>
  <c r="L397"/>
  <c r="L396"/>
  <c r="L394"/>
  <c r="L393"/>
  <c r="L392"/>
  <c r="L390"/>
  <c r="L389"/>
  <c r="L388"/>
  <c r="L385"/>
  <c r="BM180" l="1"/>
  <c r="D180"/>
  <c r="CE180" l="1"/>
  <c r="EH180" s="1"/>
  <c r="N180"/>
  <c r="I180"/>
  <c r="G180"/>
  <c r="H180"/>
  <c r="BV180"/>
  <c r="BM176"/>
  <c r="H176"/>
  <c r="D176"/>
  <c r="H273" i="6"/>
  <c r="CE180" i="13"/>
  <c r="CO180" i="1" l="1"/>
  <c r="CV180"/>
  <c r="CE176"/>
  <c r="EH176" s="1"/>
  <c r="CG180"/>
  <c r="CI180"/>
  <c r="CK180"/>
  <c r="CQ180"/>
  <c r="CR180" s="1"/>
  <c r="CJ180"/>
  <c r="G176"/>
  <c r="I176"/>
  <c r="N176"/>
  <c r="BV176"/>
  <c r="I273" i="6"/>
  <c r="J273"/>
  <c r="CH180" i="13"/>
  <c r="CZ180"/>
  <c r="CI180"/>
  <c r="CK180"/>
  <c r="CE176"/>
  <c r="CG180"/>
  <c r="CJ180"/>
  <c r="CM180"/>
  <c r="CO176" i="1" l="1"/>
  <c r="CV176"/>
  <c r="CK176"/>
  <c r="CL180"/>
  <c r="CQ176"/>
  <c r="CR176" s="1"/>
  <c r="CI176"/>
  <c r="CJ176"/>
  <c r="CG176"/>
  <c r="M273" i="6"/>
  <c r="N273"/>
  <c r="CH176" i="13"/>
  <c r="CZ176"/>
  <c r="CM176"/>
  <c r="CL180"/>
  <c r="CJ176"/>
  <c r="CK176"/>
  <c r="CI176"/>
  <c r="CG176"/>
  <c r="CS180" i="1" l="1"/>
  <c r="CL176"/>
  <c r="F262" i="3"/>
  <c r="A262" s="1"/>
  <c r="CL176" i="13"/>
  <c r="CN180"/>
  <c r="CW180" i="1" l="1"/>
  <c r="CS176"/>
  <c r="H191" i="6"/>
  <c r="CN176" i="13"/>
  <c r="DA180"/>
  <c r="CZ180" i="1" l="1"/>
  <c r="DE180"/>
  <c r="CW176"/>
  <c r="CX180"/>
  <c r="H187" i="6"/>
  <c r="DI180" i="13"/>
  <c r="DB180"/>
  <c r="DD180"/>
  <c r="DA176"/>
  <c r="J191" i="6"/>
  <c r="I191"/>
  <c r="CZ176" i="1" l="1"/>
  <c r="DE176"/>
  <c r="DD180"/>
  <c r="DF180"/>
  <c r="CX176"/>
  <c r="M191" i="6"/>
  <c r="DD176" i="13"/>
  <c r="DJ180"/>
  <c r="DI176"/>
  <c r="I187" i="6"/>
  <c r="DB176" i="13"/>
  <c r="N191" i="6"/>
  <c r="DH180" i="13"/>
  <c r="J187" i="6"/>
  <c r="DG180" i="1" l="1"/>
  <c r="DD176"/>
  <c r="DF176"/>
  <c r="DH176" i="13"/>
  <c r="M187" i="6"/>
  <c r="F180" i="3"/>
  <c r="DJ176" i="13"/>
  <c r="N187" i="6"/>
  <c r="DG176" i="1" l="1"/>
  <c r="DJ180"/>
  <c r="DN180" i="13"/>
  <c r="F176" i="3"/>
  <c r="DJ176" i="1" l="1"/>
  <c r="BM290"/>
  <c r="H290"/>
  <c r="D290"/>
  <c r="DN176" i="13"/>
  <c r="CE290" i="1" l="1"/>
  <c r="EH290" s="1"/>
  <c r="I290"/>
  <c r="G290"/>
  <c r="CI290"/>
  <c r="N290"/>
  <c r="BV290"/>
  <c r="CN78"/>
  <c r="CN422" s="1"/>
  <c r="CU78"/>
  <c r="CE290" i="13"/>
  <c r="DC422"/>
  <c r="CY78"/>
  <c r="CI290"/>
  <c r="CO290" i="1" l="1"/>
  <c r="CV290"/>
  <c r="CU422"/>
  <c r="CG290"/>
  <c r="CK290"/>
  <c r="CQ290"/>
  <c r="CR290" s="1"/>
  <c r="CJ290"/>
  <c r="N204"/>
  <c r="H204"/>
  <c r="D204"/>
  <c r="BM244"/>
  <c r="D244"/>
  <c r="BM243"/>
  <c r="D243"/>
  <c r="BM242"/>
  <c r="D242"/>
  <c r="BM241"/>
  <c r="D241"/>
  <c r="BM232"/>
  <c r="D232"/>
  <c r="CE230"/>
  <c r="EH230" s="1"/>
  <c r="BM230"/>
  <c r="D230"/>
  <c r="BM229"/>
  <c r="D229"/>
  <c r="D233"/>
  <c r="BM233"/>
  <c r="D234"/>
  <c r="BM234"/>
  <c r="D235"/>
  <c r="BM235"/>
  <c r="D236"/>
  <c r="BM236"/>
  <c r="CE236"/>
  <c r="EH236" s="1"/>
  <c r="CG290" i="13"/>
  <c r="CH290"/>
  <c r="CE230"/>
  <c r="CE236"/>
  <c r="CZ290"/>
  <c r="CM290"/>
  <c r="CK290"/>
  <c r="CJ290"/>
  <c r="CY422"/>
  <c r="EH232" i="1" l="1"/>
  <c r="CO232"/>
  <c r="EH229"/>
  <c r="CO229"/>
  <c r="CO204"/>
  <c r="EH204"/>
  <c r="CO230"/>
  <c r="CV230"/>
  <c r="CO236"/>
  <c r="CV236"/>
  <c r="N234"/>
  <c r="CK229"/>
  <c r="N230"/>
  <c r="N242"/>
  <c r="CL290"/>
  <c r="N233"/>
  <c r="CJ230"/>
  <c r="CQ242"/>
  <c r="N243"/>
  <c r="N236"/>
  <c r="CE235"/>
  <c r="EH235" s="1"/>
  <c r="N232"/>
  <c r="N244"/>
  <c r="N235"/>
  <c r="CE234"/>
  <c r="EH234" s="1"/>
  <c r="N229"/>
  <c r="N241"/>
  <c r="CE243"/>
  <c r="EH243" s="1"/>
  <c r="CE244"/>
  <c r="EH244" s="1"/>
  <c r="CE233"/>
  <c r="EH233" s="1"/>
  <c r="CE241"/>
  <c r="EH241" s="1"/>
  <c r="G204"/>
  <c r="I204"/>
  <c r="CJ230" i="13"/>
  <c r="CK229"/>
  <c r="CE233"/>
  <c r="CE244"/>
  <c r="CL290"/>
  <c r="CZ230"/>
  <c r="CE234"/>
  <c r="CE243"/>
  <c r="CZ236"/>
  <c r="CE235"/>
  <c r="CE241"/>
  <c r="CO241" i="1" l="1"/>
  <c r="CV241"/>
  <c r="CO233"/>
  <c r="CV233"/>
  <c r="CO244"/>
  <c r="CV244"/>
  <c r="CO243"/>
  <c r="CV243"/>
  <c r="CO234"/>
  <c r="CV234"/>
  <c r="CO235"/>
  <c r="CV235"/>
  <c r="CS290"/>
  <c r="CK236"/>
  <c r="CI236"/>
  <c r="CJ242"/>
  <c r="CK242"/>
  <c r="CI242"/>
  <c r="CJ229"/>
  <c r="CI230"/>
  <c r="CK230"/>
  <c r="CQ230"/>
  <c r="CJ236"/>
  <c r="CI229"/>
  <c r="CK233"/>
  <c r="CK243"/>
  <c r="CI234"/>
  <c r="CQ244"/>
  <c r="CI233"/>
  <c r="CJ233"/>
  <c r="CJ243"/>
  <c r="CQ243"/>
  <c r="CK241"/>
  <c r="CI244"/>
  <c r="CK244"/>
  <c r="CI241"/>
  <c r="CI243"/>
  <c r="CJ244"/>
  <c r="CJ241"/>
  <c r="CJ234"/>
  <c r="CK234"/>
  <c r="CI232"/>
  <c r="CJ232"/>
  <c r="CK232"/>
  <c r="CI235"/>
  <c r="CJ235"/>
  <c r="CQ235"/>
  <c r="CK235"/>
  <c r="CI233" i="13"/>
  <c r="CK230"/>
  <c r="CH230"/>
  <c r="CZ241"/>
  <c r="CJ242"/>
  <c r="CI242"/>
  <c r="CH236"/>
  <c r="CZ233"/>
  <c r="CJ236"/>
  <c r="CH234"/>
  <c r="CJ243"/>
  <c r="CH233"/>
  <c r="CH232"/>
  <c r="CH235"/>
  <c r="CK236"/>
  <c r="CI234"/>
  <c r="CK242"/>
  <c r="CZ234"/>
  <c r="CI241"/>
  <c r="CI235"/>
  <c r="CJ244"/>
  <c r="CZ235"/>
  <c r="CJ235"/>
  <c r="CK234"/>
  <c r="CZ243"/>
  <c r="CI244"/>
  <c r="CH229"/>
  <c r="CJ241"/>
  <c r="CK233"/>
  <c r="CI232"/>
  <c r="CN290"/>
  <c r="CJ233"/>
  <c r="CJ232"/>
  <c r="CH244"/>
  <c r="CK243"/>
  <c r="CH243"/>
  <c r="CK244"/>
  <c r="CI236"/>
  <c r="CH241"/>
  <c r="CI229"/>
  <c r="CK241"/>
  <c r="CH242"/>
  <c r="CK232"/>
  <c r="CK235"/>
  <c r="CI230"/>
  <c r="CI243"/>
  <c r="CJ234"/>
  <c r="CJ229"/>
  <c r="CZ244"/>
  <c r="CW290" i="1" l="1"/>
  <c r="H301" i="6"/>
  <c r="DA290" i="13"/>
  <c r="CZ290" i="1" l="1"/>
  <c r="DE290"/>
  <c r="CX290"/>
  <c r="J301" i="6"/>
  <c r="I301"/>
  <c r="DI290" i="13"/>
  <c r="DB290"/>
  <c r="DD290"/>
  <c r="DD290" i="1" l="1"/>
  <c r="DF290"/>
  <c r="H254" i="6"/>
  <c r="M301"/>
  <c r="N301"/>
  <c r="H246"/>
  <c r="DJ290" i="13"/>
  <c r="DH290"/>
  <c r="DG290" i="1" l="1"/>
  <c r="I246" i="6"/>
  <c r="H255"/>
  <c r="J254"/>
  <c r="J246"/>
  <c r="I254"/>
  <c r="F290" i="3"/>
  <c r="A290" s="1"/>
  <c r="DJ290" i="1" l="1"/>
  <c r="N380"/>
  <c r="BM338"/>
  <c r="I255" i="6"/>
  <c r="M254"/>
  <c r="M246"/>
  <c r="J255"/>
  <c r="N254"/>
  <c r="N246"/>
  <c r="DN290" i="13"/>
  <c r="N255" i="6" l="1"/>
  <c r="F235" i="3"/>
  <c r="A235" s="1"/>
  <c r="F243"/>
  <c r="A243" s="1"/>
  <c r="M255" i="6"/>
  <c r="F244" i="3" l="1"/>
  <c r="A244" s="1"/>
  <c r="CX380" i="1" l="1"/>
  <c r="CX220"/>
  <c r="CI320"/>
  <c r="CI326"/>
  <c r="CI292"/>
  <c r="CI252"/>
  <c r="CI193"/>
  <c r="CI194"/>
  <c r="CI195"/>
  <c r="CI196"/>
  <c r="CI192"/>
  <c r="CI186"/>
  <c r="CI144"/>
  <c r="CI145"/>
  <c r="CI121"/>
  <c r="CI105"/>
  <c r="CI72"/>
  <c r="DB220" i="13"/>
  <c r="DB380"/>
  <c r="CI292"/>
  <c r="DD220" i="1" l="1"/>
  <c r="DG220" s="1"/>
  <c r="DJ220" s="1"/>
  <c r="DD380"/>
  <c r="CO553"/>
  <c r="CO548"/>
  <c r="CO550"/>
  <c r="CO552"/>
  <c r="CO549"/>
  <c r="CO551"/>
  <c r="CG561"/>
  <c r="CG560"/>
  <c r="CF560"/>
  <c r="CF561"/>
  <c r="CE560"/>
  <c r="CE561"/>
  <c r="CI560"/>
  <c r="CI561"/>
  <c r="CH561"/>
  <c r="CH560"/>
  <c r="CK561"/>
  <c r="CK560"/>
  <c r="CJ560"/>
  <c r="CJ561"/>
  <c r="CW552"/>
  <c r="CW549"/>
  <c r="CE548"/>
  <c r="CE552"/>
  <c r="CE551"/>
  <c r="CE550"/>
  <c r="CE549"/>
  <c r="CE553"/>
  <c r="CG553"/>
  <c r="CG552"/>
  <c r="CG551"/>
  <c r="CF551"/>
  <c r="CF550"/>
  <c r="CF549"/>
  <c r="CF552"/>
  <c r="CF553"/>
  <c r="CI552"/>
  <c r="CI551"/>
  <c r="CI553"/>
  <c r="CH551"/>
  <c r="CH553"/>
  <c r="CH552"/>
  <c r="CS549"/>
  <c r="CS553"/>
  <c r="CS551"/>
  <c r="CS552"/>
  <c r="CU553"/>
  <c r="CU552"/>
  <c r="CK551"/>
  <c r="CK553"/>
  <c r="CK552"/>
  <c r="CQ548"/>
  <c r="CQ551"/>
  <c r="CQ552"/>
  <c r="CQ549"/>
  <c r="CQ553"/>
  <c r="CJ553"/>
  <c r="CJ548"/>
  <c r="CJ552"/>
  <c r="CJ551"/>
  <c r="FF507" i="12"/>
  <c r="FG507" s="1"/>
  <c r="FF492"/>
  <c r="FG492" s="1"/>
  <c r="FF503"/>
  <c r="FG503" s="1"/>
  <c r="FF488"/>
  <c r="FG488" s="1"/>
  <c r="FF465"/>
  <c r="FG465" s="1"/>
  <c r="FF458"/>
  <c r="FG458" s="1"/>
  <c r="FF478"/>
  <c r="FG478" s="1"/>
  <c r="FF468"/>
  <c r="FG468" s="1"/>
  <c r="FF521"/>
  <c r="FG521" s="1"/>
  <c r="FF481"/>
  <c r="FG481" s="1"/>
  <c r="FF485"/>
  <c r="FG485" s="1"/>
  <c r="FF506"/>
  <c r="FG506" s="1"/>
  <c r="FF467"/>
  <c r="FG467" s="1"/>
  <c r="FF475"/>
  <c r="FG475" s="1"/>
  <c r="FF520"/>
  <c r="FG520" s="1"/>
  <c r="FF484"/>
  <c r="FG484" s="1"/>
  <c r="FF480"/>
  <c r="FG480" s="1"/>
  <c r="FF490"/>
  <c r="FG490" s="1"/>
  <c r="FF505"/>
  <c r="FG505" s="1"/>
  <c r="CY552" i="1"/>
  <c r="DH220" i="13"/>
  <c r="DN220"/>
  <c r="DH380"/>
  <c r="DA549" i="1" l="1"/>
  <c r="DA548"/>
  <c r="DA552"/>
  <c r="DG552" s="1"/>
  <c r="DA551"/>
  <c r="DG561"/>
  <c r="D112"/>
  <c r="BM112"/>
  <c r="D166"/>
  <c r="BM166"/>
  <c r="D275"/>
  <c r="BM275"/>
  <c r="CU569"/>
  <c r="D399"/>
  <c r="BM399"/>
  <c r="CE275" l="1"/>
  <c r="EH275" s="1"/>
  <c r="CE166"/>
  <c r="EH166" s="1"/>
  <c r="CE112"/>
  <c r="EH112" s="1"/>
  <c r="CE399"/>
  <c r="EH399" s="1"/>
  <c r="N399"/>
  <c r="N275"/>
  <c r="N166"/>
  <c r="N112"/>
  <c r="H275"/>
  <c r="H166"/>
  <c r="I399"/>
  <c r="G112"/>
  <c r="I166"/>
  <c r="G399"/>
  <c r="H399"/>
  <c r="I112"/>
  <c r="G275"/>
  <c r="G166"/>
  <c r="H112"/>
  <c r="I275"/>
  <c r="BV166"/>
  <c r="BV275"/>
  <c r="BV399"/>
  <c r="BV112"/>
  <c r="CE399" i="13"/>
  <c r="CE275"/>
  <c r="CE166"/>
  <c r="CE112"/>
  <c r="CO399" i="1" l="1"/>
  <c r="CV399"/>
  <c r="CO112"/>
  <c r="CV112"/>
  <c r="CO166"/>
  <c r="CV166"/>
  <c r="CO275"/>
  <c r="CV275"/>
  <c r="CK346"/>
  <c r="CK164"/>
  <c r="CK177"/>
  <c r="CK211"/>
  <c r="CI220"/>
  <c r="CJ220"/>
  <c r="CK220"/>
  <c r="CK109"/>
  <c r="CI380"/>
  <c r="CJ380"/>
  <c r="CK380"/>
  <c r="CK410"/>
  <c r="CH380" i="13"/>
  <c r="CK380"/>
  <c r="CK109"/>
  <c r="CH220"/>
  <c r="CI220"/>
  <c r="CZ112"/>
  <c r="CJ220"/>
  <c r="CZ275"/>
  <c r="CK177"/>
  <c r="CZ399"/>
  <c r="CK220"/>
  <c r="CK346"/>
  <c r="CZ166"/>
  <c r="CK410"/>
  <c r="CK164"/>
  <c r="CJ380"/>
  <c r="CI380"/>
  <c r="CK211"/>
  <c r="FF482" i="12" l="1"/>
  <c r="FG482" s="1"/>
  <c r="FF450"/>
  <c r="FG450" s="1"/>
  <c r="FF477"/>
  <c r="FG477" s="1"/>
  <c r="FF462"/>
  <c r="FG462" s="1"/>
  <c r="BM215" i="1" l="1"/>
  <c r="D215"/>
  <c r="BM80"/>
  <c r="D80"/>
  <c r="N80" l="1"/>
  <c r="N215"/>
  <c r="CE80"/>
  <c r="EH80" s="1"/>
  <c r="CE215"/>
  <c r="EH215" s="1"/>
  <c r="H80"/>
  <c r="G215"/>
  <c r="BV215"/>
  <c r="H215"/>
  <c r="I215"/>
  <c r="G80"/>
  <c r="BV80"/>
  <c r="I80"/>
  <c r="CE215" i="13"/>
  <c r="CE80"/>
  <c r="CO215" i="1" l="1"/>
  <c r="CV215"/>
  <c r="CO80"/>
  <c r="CV80"/>
  <c r="CJ215"/>
  <c r="CI215"/>
  <c r="CQ215"/>
  <c r="CR215" s="1"/>
  <c r="CK215"/>
  <c r="CK80"/>
  <c r="CI80"/>
  <c r="CJ80"/>
  <c r="CG80"/>
  <c r="CQ80"/>
  <c r="CR80" s="1"/>
  <c r="CG215"/>
  <c r="CG215" i="13"/>
  <c r="CH215"/>
  <c r="CM215"/>
  <c r="CZ80"/>
  <c r="CK80"/>
  <c r="CK215"/>
  <c r="CG80"/>
  <c r="CZ215"/>
  <c r="CH80"/>
  <c r="CI80"/>
  <c r="CJ80"/>
  <c r="CI215"/>
  <c r="CJ215"/>
  <c r="CM80"/>
  <c r="CL80" i="1" l="1"/>
  <c r="CL215"/>
  <c r="BM408"/>
  <c r="D408"/>
  <c r="CL80" i="13"/>
  <c r="CL215"/>
  <c r="CS215" i="1" l="1"/>
  <c r="CS80"/>
  <c r="N408"/>
  <c r="CE408"/>
  <c r="EH408" s="1"/>
  <c r="BV408"/>
  <c r="H408"/>
  <c r="I408"/>
  <c r="G408"/>
  <c r="BM219"/>
  <c r="D219"/>
  <c r="BM220"/>
  <c r="D220"/>
  <c r="CE408" i="13"/>
  <c r="CN215"/>
  <c r="CN80"/>
  <c r="CO408" i="1" l="1"/>
  <c r="CV408"/>
  <c r="CW80"/>
  <c r="CW215"/>
  <c r="BV220"/>
  <c r="CG220" s="1"/>
  <c r="N219"/>
  <c r="CG408"/>
  <c r="CK408"/>
  <c r="CI408"/>
  <c r="CJ408"/>
  <c r="CQ408"/>
  <c r="CR408" s="1"/>
  <c r="G219"/>
  <c r="H220"/>
  <c r="H219"/>
  <c r="BV219"/>
  <c r="I219"/>
  <c r="N220"/>
  <c r="G220"/>
  <c r="I220"/>
  <c r="N338"/>
  <c r="H338"/>
  <c r="D338"/>
  <c r="H91" i="6"/>
  <c r="H226"/>
  <c r="DA80" i="13"/>
  <c r="DA215"/>
  <c r="CK408"/>
  <c r="CH408"/>
  <c r="CG408"/>
  <c r="CJ408"/>
  <c r="CM408"/>
  <c r="CZ408"/>
  <c r="CI408"/>
  <c r="CG220"/>
  <c r="CZ215" i="1" l="1"/>
  <c r="CZ80"/>
  <c r="DE215"/>
  <c r="DE80"/>
  <c r="CL220"/>
  <c r="CL408"/>
  <c r="CX80"/>
  <c r="CX215"/>
  <c r="CE338"/>
  <c r="EH338" s="1"/>
  <c r="CI219"/>
  <c r="CJ219"/>
  <c r="CK219"/>
  <c r="CG219"/>
  <c r="I338"/>
  <c r="G338"/>
  <c r="CQ219"/>
  <c r="CR219" s="1"/>
  <c r="BV338"/>
  <c r="I91" i="6"/>
  <c r="I226"/>
  <c r="J226"/>
  <c r="J91"/>
  <c r="CM219" i="13"/>
  <c r="DD215"/>
  <c r="CE338"/>
  <c r="CH219"/>
  <c r="CI219"/>
  <c r="CL220"/>
  <c r="DB80"/>
  <c r="DD80"/>
  <c r="CG219"/>
  <c r="CJ219"/>
  <c r="DI215"/>
  <c r="DI80"/>
  <c r="CK219"/>
  <c r="CL408"/>
  <c r="DB215"/>
  <c r="CO338" i="1" l="1"/>
  <c r="CV338"/>
  <c r="DD215"/>
  <c r="DD80"/>
  <c r="CS408"/>
  <c r="CI338"/>
  <c r="DF80"/>
  <c r="DF215"/>
  <c r="CL219"/>
  <c r="CQ338"/>
  <c r="CR338" s="1"/>
  <c r="CK338"/>
  <c r="CJ338"/>
  <c r="CG338"/>
  <c r="N226" i="6"/>
  <c r="M91"/>
  <c r="M226"/>
  <c r="N91"/>
  <c r="CL219" i="13"/>
  <c r="DJ215"/>
  <c r="CH338"/>
  <c r="CJ338"/>
  <c r="CG338"/>
  <c r="CM338"/>
  <c r="DJ80"/>
  <c r="DH80"/>
  <c r="CK338"/>
  <c r="CZ338"/>
  <c r="CN408"/>
  <c r="DH215"/>
  <c r="CI338"/>
  <c r="DG215" i="1" l="1"/>
  <c r="DG80"/>
  <c r="CW408"/>
  <c r="CS219"/>
  <c r="CL338"/>
  <c r="F80" i="3"/>
  <c r="A80" s="1"/>
  <c r="H419" i="6"/>
  <c r="CL338" i="13"/>
  <c r="DA408"/>
  <c r="CN219"/>
  <c r="F215" i="3"/>
  <c r="A215" l="1"/>
  <c r="CZ408" i="1"/>
  <c r="DE408"/>
  <c r="CW219"/>
  <c r="CS338"/>
  <c r="DJ215"/>
  <c r="DJ80"/>
  <c r="CX408"/>
  <c r="H230" i="6"/>
  <c r="J419"/>
  <c r="I419"/>
  <c r="DD408" i="13"/>
  <c r="DI408"/>
  <c r="DN215"/>
  <c r="DA219"/>
  <c r="DB408"/>
  <c r="CN338"/>
  <c r="DN80"/>
  <c r="CZ219" i="1" l="1"/>
  <c r="DE219"/>
  <c r="CW338"/>
  <c r="DD408"/>
  <c r="CX219"/>
  <c r="DF408"/>
  <c r="M419" i="6"/>
  <c r="I230"/>
  <c r="N419"/>
  <c r="H349"/>
  <c r="J230"/>
  <c r="DD219" i="13"/>
  <c r="DA338"/>
  <c r="DB219"/>
  <c r="DH408"/>
  <c r="DJ408"/>
  <c r="DI219"/>
  <c r="CZ338" i="1" l="1"/>
  <c r="DE338"/>
  <c r="DF219"/>
  <c r="DD219"/>
  <c r="FF435" i="12"/>
  <c r="FG435" s="1"/>
  <c r="FF472"/>
  <c r="FG472" s="1"/>
  <c r="FF469"/>
  <c r="FG469" s="1"/>
  <c r="FF493"/>
  <c r="FG493" s="1"/>
  <c r="FF460"/>
  <c r="FG460" s="1"/>
  <c r="FF437"/>
  <c r="FG437" s="1"/>
  <c r="DG408" i="1"/>
  <c r="CX338"/>
  <c r="I349" i="6"/>
  <c r="J349"/>
  <c r="F408" i="3"/>
  <c r="A408" s="1"/>
  <c r="N230" i="6"/>
  <c r="M230"/>
  <c r="DD338" i="13"/>
  <c r="DJ219"/>
  <c r="DB338"/>
  <c r="DH219"/>
  <c r="DI338"/>
  <c r="DG219" i="1" l="1"/>
  <c r="DD338"/>
  <c r="FF523" i="12"/>
  <c r="FG523" s="1"/>
  <c r="DJ408" i="1"/>
  <c r="DF338"/>
  <c r="BM52"/>
  <c r="BM252"/>
  <c r="D252"/>
  <c r="M349" i="6"/>
  <c r="N349"/>
  <c r="F219" i="3"/>
  <c r="A219" s="1"/>
  <c r="DN408" i="13"/>
  <c r="DH338"/>
  <c r="DJ338"/>
  <c r="DJ219" i="1" l="1"/>
  <c r="N252"/>
  <c r="N52"/>
  <c r="CE252"/>
  <c r="EH252" s="1"/>
  <c r="CE52"/>
  <c r="EH52" s="1"/>
  <c r="DG338"/>
  <c r="H52"/>
  <c r="I52"/>
  <c r="F338" i="3"/>
  <c r="A338" s="1"/>
  <c r="CE52" i="13"/>
  <c r="DN219"/>
  <c r="CE252"/>
  <c r="CO252" i="1" l="1"/>
  <c r="CV252"/>
  <c r="CO52"/>
  <c r="CV52"/>
  <c r="DJ338"/>
  <c r="CJ252"/>
  <c r="CK252"/>
  <c r="CK52"/>
  <c r="CI52"/>
  <c r="CJ52"/>
  <c r="CK52" i="13"/>
  <c r="CJ52"/>
  <c r="CI52"/>
  <c r="CH52"/>
  <c r="CH252"/>
  <c r="CZ252"/>
  <c r="DN338"/>
  <c r="CJ252"/>
  <c r="CI252"/>
  <c r="CK252"/>
  <c r="CZ52"/>
  <c r="FF436" i="12" l="1"/>
  <c r="FG436" s="1"/>
  <c r="FF473"/>
  <c r="FG473" s="1"/>
  <c r="FF461"/>
  <c r="FG461" s="1"/>
  <c r="FF438"/>
  <c r="FG438" s="1"/>
  <c r="FF524"/>
  <c r="FG524" s="1"/>
  <c r="FF441"/>
  <c r="FG441" s="1"/>
  <c r="FF494"/>
  <c r="FG494" s="1"/>
  <c r="FF519"/>
  <c r="FG519" s="1"/>
  <c r="FF509"/>
  <c r="FG509" s="1"/>
  <c r="FF470"/>
  <c r="FG470" s="1"/>
  <c r="FF439"/>
  <c r="FG439" s="1"/>
  <c r="BM63" i="1" l="1"/>
  <c r="N63" l="1"/>
  <c r="CE63"/>
  <c r="EH63" s="1"/>
  <c r="H63"/>
  <c r="I63"/>
  <c r="CE63" i="13"/>
  <c r="CO63" i="1" l="1"/>
  <c r="CV63"/>
  <c r="CK63"/>
  <c r="CJ63"/>
  <c r="CI63"/>
  <c r="BM148"/>
  <c r="D148"/>
  <c r="CH63" i="13"/>
  <c r="CJ63"/>
  <c r="CZ63"/>
  <c r="CK63"/>
  <c r="CI63"/>
  <c r="N148" i="1" l="1"/>
  <c r="CE148"/>
  <c r="EH148" s="1"/>
  <c r="BV148"/>
  <c r="G148"/>
  <c r="H148"/>
  <c r="I148"/>
  <c r="CE148" i="13"/>
  <c r="CO148" i="1" l="1"/>
  <c r="CV148"/>
  <c r="CK148"/>
  <c r="CI148"/>
  <c r="CQ148"/>
  <c r="CR148" s="1"/>
  <c r="CJ148"/>
  <c r="CG148"/>
  <c r="CG148" i="13"/>
  <c r="CK148"/>
  <c r="CM148"/>
  <c r="CH148"/>
  <c r="CJ148"/>
  <c r="CZ148"/>
  <c r="CI148"/>
  <c r="CL148" i="1" l="1"/>
  <c r="BM255"/>
  <c r="D255"/>
  <c r="CL148" i="13"/>
  <c r="CS148" i="1" l="1"/>
  <c r="N255"/>
  <c r="CE255"/>
  <c r="EH255" s="1"/>
  <c r="CE255" i="13"/>
  <c r="CN148"/>
  <c r="CO255" i="1" l="1"/>
  <c r="CV255"/>
  <c r="CQ255"/>
  <c r="CI255"/>
  <c r="CJ255"/>
  <c r="CK255"/>
  <c r="CH255" i="13"/>
  <c r="CJ255"/>
  <c r="CK255"/>
  <c r="CI255"/>
  <c r="CZ255"/>
  <c r="CW148" i="1" l="1"/>
  <c r="H159" i="6"/>
  <c r="DA148" i="13"/>
  <c r="CZ148" i="1" l="1"/>
  <c r="CX148"/>
  <c r="DE148"/>
  <c r="FF448" i="12"/>
  <c r="FG448" s="1"/>
  <c r="FF486"/>
  <c r="FG486" s="1"/>
  <c r="FF508"/>
  <c r="FG508" s="1"/>
  <c r="N159" i="6"/>
  <c r="I159"/>
  <c r="J159"/>
  <c r="DI148" i="13"/>
  <c r="DB148"/>
  <c r="DD148"/>
  <c r="DF148" i="1" l="1"/>
  <c r="DD148"/>
  <c r="BM300"/>
  <c r="D300"/>
  <c r="M159" i="6"/>
  <c r="F148" i="3"/>
  <c r="A148" s="1"/>
  <c r="DJ148" i="13"/>
  <c r="DH148"/>
  <c r="DG148" i="1" l="1"/>
  <c r="FF466" i="12"/>
  <c r="FG466" s="1"/>
  <c r="DJ148" i="1"/>
  <c r="N300"/>
  <c r="CE300"/>
  <c r="EH300" s="1"/>
  <c r="G300"/>
  <c r="I300"/>
  <c r="BV300"/>
  <c r="H300"/>
  <c r="BM45"/>
  <c r="CE45"/>
  <c r="EH45" s="1"/>
  <c r="CE45" i="13"/>
  <c r="DN148"/>
  <c r="CE300"/>
  <c r="CO45" i="1" l="1"/>
  <c r="CV45"/>
  <c r="CO300"/>
  <c r="CV300"/>
  <c r="CI300"/>
  <c r="CJ300"/>
  <c r="N45"/>
  <c r="CK300"/>
  <c r="CQ300"/>
  <c r="CR300" s="1"/>
  <c r="CG300"/>
  <c r="H45"/>
  <c r="I45"/>
  <c r="CI300" i="13"/>
  <c r="CZ300"/>
  <c r="CM300"/>
  <c r="CZ45"/>
  <c r="CK300"/>
  <c r="CH300"/>
  <c r="CG300"/>
  <c r="CJ300"/>
  <c r="CQ479" i="1" l="1"/>
  <c r="CQ537"/>
  <c r="FF498" i="12"/>
  <c r="FG498" s="1"/>
  <c r="CL300" i="1"/>
  <c r="CK45"/>
  <c r="CI45"/>
  <c r="CJ45"/>
  <c r="CL477" i="13"/>
  <c r="CL504"/>
  <c r="CJ45"/>
  <c r="CL506"/>
  <c r="CK45"/>
  <c r="CI45"/>
  <c r="CH45"/>
  <c r="CL490"/>
  <c r="CL502"/>
  <c r="CL488"/>
  <c r="CL500"/>
  <c r="CL479"/>
  <c r="CL300"/>
  <c r="CL508"/>
  <c r="CL498"/>
  <c r="CS300" i="1" l="1"/>
  <c r="CN300" i="13"/>
  <c r="CW300" i="1" l="1"/>
  <c r="H311" i="6"/>
  <c r="DA300" i="13"/>
  <c r="CZ300" i="1" l="1"/>
  <c r="DE300"/>
  <c r="CX300"/>
  <c r="I311" i="6"/>
  <c r="J311"/>
  <c r="DB300" i="13"/>
  <c r="DD300"/>
  <c r="DI300"/>
  <c r="DD300" i="1" l="1"/>
  <c r="DF300"/>
  <c r="BM375"/>
  <c r="D375"/>
  <c r="N311" i="6"/>
  <c r="M311"/>
  <c r="DJ300" i="13"/>
  <c r="DH300"/>
  <c r="DG300" i="1" l="1"/>
  <c r="N375"/>
  <c r="CE375"/>
  <c r="EH375" s="1"/>
  <c r="H375"/>
  <c r="I375"/>
  <c r="G375"/>
  <c r="BV375"/>
  <c r="BM292"/>
  <c r="CQ292" s="1"/>
  <c r="CR292" s="1"/>
  <c r="D292"/>
  <c r="EH292" s="1"/>
  <c r="F300" i="3"/>
  <c r="A300" s="1"/>
  <c r="CM292" i="13"/>
  <c r="CE375"/>
  <c r="CO375" i="1" l="1"/>
  <c r="CV375"/>
  <c r="CO292"/>
  <c r="DJ300"/>
  <c r="N292"/>
  <c r="CK375"/>
  <c r="CQ375"/>
  <c r="CR375" s="1"/>
  <c r="CI375"/>
  <c r="CJ375"/>
  <c r="CG375"/>
  <c r="BV292"/>
  <c r="CG292" s="1"/>
  <c r="G292"/>
  <c r="H292"/>
  <c r="I292"/>
  <c r="DN300" i="13"/>
  <c r="CG292"/>
  <c r="CZ375"/>
  <c r="CH375"/>
  <c r="CK375"/>
  <c r="CG375"/>
  <c r="CJ375"/>
  <c r="CI375"/>
  <c r="CM375"/>
  <c r="CL292" i="1" l="1"/>
  <c r="CL375"/>
  <c r="CL292" i="13"/>
  <c r="CL375"/>
  <c r="CS292" i="1" l="1"/>
  <c r="CS375"/>
  <c r="CN292" i="13"/>
  <c r="CN375"/>
  <c r="CW375" i="1" l="1"/>
  <c r="CW292"/>
  <c r="H303" i="6"/>
  <c r="H386"/>
  <c r="DA375" i="13"/>
  <c r="DA292"/>
  <c r="CZ375" i="1" l="1"/>
  <c r="CZ292"/>
  <c r="CX292"/>
  <c r="DE292"/>
  <c r="FF491" i="12"/>
  <c r="FG491" s="1"/>
  <c r="FF440"/>
  <c r="FG440" s="1"/>
  <c r="FF459"/>
  <c r="FG459" s="1"/>
  <c r="FF512"/>
  <c r="FG512" s="1"/>
  <c r="FF489"/>
  <c r="FG489" s="1"/>
  <c r="CX375" i="1"/>
  <c r="DE375"/>
  <c r="BM291"/>
  <c r="D291"/>
  <c r="J303" i="6"/>
  <c r="I386"/>
  <c r="I303"/>
  <c r="J386"/>
  <c r="DB375" i="13"/>
  <c r="DI375"/>
  <c r="DI292"/>
  <c r="DB292"/>
  <c r="DD375"/>
  <c r="DD292"/>
  <c r="DD292" i="1" l="1"/>
  <c r="DF292"/>
  <c r="DF375"/>
  <c r="DD375"/>
  <c r="N291"/>
  <c r="CE291"/>
  <c r="EH291" s="1"/>
  <c r="CI291"/>
  <c r="H291"/>
  <c r="I291"/>
  <c r="G291"/>
  <c r="BV291"/>
  <c r="BM72"/>
  <c r="D265"/>
  <c r="BM265"/>
  <c r="BM140"/>
  <c r="D140"/>
  <c r="N303" i="6"/>
  <c r="N386"/>
  <c r="M386"/>
  <c r="M303"/>
  <c r="CI291" i="13"/>
  <c r="DJ292"/>
  <c r="DH375"/>
  <c r="DJ375"/>
  <c r="DH292"/>
  <c r="CE291"/>
  <c r="DG292" i="1" l="1"/>
  <c r="EH140"/>
  <c r="CO140"/>
  <c r="CO291"/>
  <c r="CV291"/>
  <c r="DG375"/>
  <c r="CE265"/>
  <c r="EH265" s="1"/>
  <c r="N265"/>
  <c r="N140"/>
  <c r="CQ291"/>
  <c r="CR291" s="1"/>
  <c r="N72"/>
  <c r="CE72"/>
  <c r="EH72" s="1"/>
  <c r="CG291"/>
  <c r="CJ291"/>
  <c r="CK291"/>
  <c r="H72"/>
  <c r="G265"/>
  <c r="I265"/>
  <c r="I72"/>
  <c r="I140"/>
  <c r="H140"/>
  <c r="H265"/>
  <c r="BV265"/>
  <c r="BV140"/>
  <c r="G140"/>
  <c r="BM254"/>
  <c r="D254"/>
  <c r="BM299"/>
  <c r="D299"/>
  <c r="F292" i="3"/>
  <c r="A292" s="1"/>
  <c r="F375"/>
  <c r="A375" s="1"/>
  <c r="CG291" i="13"/>
  <c r="CK291"/>
  <c r="CE72"/>
  <c r="CH291"/>
  <c r="CH140"/>
  <c r="CZ291"/>
  <c r="CM291"/>
  <c r="CJ291"/>
  <c r="CE265"/>
  <c r="CO72" i="1" l="1"/>
  <c r="CV72"/>
  <c r="CO265"/>
  <c r="CV265"/>
  <c r="DJ375"/>
  <c r="DJ292"/>
  <c r="CI140"/>
  <c r="CQ140"/>
  <c r="CR140" s="1"/>
  <c r="CK140"/>
  <c r="CJ140"/>
  <c r="CQ72"/>
  <c r="CR72" s="1"/>
  <c r="N299"/>
  <c r="N254"/>
  <c r="CL291"/>
  <c r="CE254"/>
  <c r="EH254" s="1"/>
  <c r="CE299"/>
  <c r="EH299" s="1"/>
  <c r="CQ265"/>
  <c r="CR265" s="1"/>
  <c r="CI265"/>
  <c r="CG265"/>
  <c r="CK265"/>
  <c r="CJ265"/>
  <c r="CK72"/>
  <c r="CJ72"/>
  <c r="CG140"/>
  <c r="G299"/>
  <c r="BV299"/>
  <c r="H299"/>
  <c r="I299"/>
  <c r="BM321"/>
  <c r="D321"/>
  <c r="BM163"/>
  <c r="D163"/>
  <c r="CK72" i="13"/>
  <c r="CG265"/>
  <c r="CK265"/>
  <c r="CM265"/>
  <c r="CH72"/>
  <c r="CI72"/>
  <c r="CM140"/>
  <c r="CG140"/>
  <c r="CM72"/>
  <c r="CJ140"/>
  <c r="CJ265"/>
  <c r="CZ72"/>
  <c r="CJ72"/>
  <c r="CZ265"/>
  <c r="CL291"/>
  <c r="DN292"/>
  <c r="CH265"/>
  <c r="CI265"/>
  <c r="CI140"/>
  <c r="CE299"/>
  <c r="CE254"/>
  <c r="CK140"/>
  <c r="DN375"/>
  <c r="CO299" i="1" l="1"/>
  <c r="CV299"/>
  <c r="CO254"/>
  <c r="CV254"/>
  <c r="CS291"/>
  <c r="N321"/>
  <c r="CJ299"/>
  <c r="CL265"/>
  <c r="CL140"/>
  <c r="CQ299"/>
  <c r="CR299" s="1"/>
  <c r="CK299"/>
  <c r="CI299"/>
  <c r="CE321"/>
  <c r="EH321" s="1"/>
  <c r="CI163"/>
  <c r="CE163"/>
  <c r="EH163" s="1"/>
  <c r="CJ254"/>
  <c r="CK254"/>
  <c r="CI254"/>
  <c r="CG299"/>
  <c r="H321"/>
  <c r="I163"/>
  <c r="I321"/>
  <c r="N163"/>
  <c r="G321"/>
  <c r="BV321"/>
  <c r="BV163"/>
  <c r="G163"/>
  <c r="H163"/>
  <c r="CH299" i="13"/>
  <c r="CI254"/>
  <c r="CJ254"/>
  <c r="CK299"/>
  <c r="CM299"/>
  <c r="CZ254"/>
  <c r="CI163"/>
  <c r="CI299"/>
  <c r="CG299"/>
  <c r="CZ299"/>
  <c r="CJ299"/>
  <c r="CE321"/>
  <c r="CL265"/>
  <c r="CH254"/>
  <c r="CK254"/>
  <c r="CN291"/>
  <c r="CL140"/>
  <c r="CE163"/>
  <c r="CO321" i="1" l="1"/>
  <c r="CV321"/>
  <c r="CO163"/>
  <c r="CV163"/>
  <c r="CW291"/>
  <c r="CS265"/>
  <c r="CS140"/>
  <c r="CK321"/>
  <c r="CL299"/>
  <c r="CJ163"/>
  <c r="CQ163"/>
  <c r="CR163" s="1"/>
  <c r="CK163"/>
  <c r="CQ321"/>
  <c r="CR321" s="1"/>
  <c r="CJ321"/>
  <c r="CI321"/>
  <c r="CG321"/>
  <c r="CG163"/>
  <c r="H302" i="6"/>
  <c r="CJ163" i="13"/>
  <c r="CK321"/>
  <c r="CG163"/>
  <c r="CM321"/>
  <c r="CN265"/>
  <c r="CG321"/>
  <c r="CN140"/>
  <c r="CZ321"/>
  <c r="DA291"/>
  <c r="CH321"/>
  <c r="CK163"/>
  <c r="CZ163"/>
  <c r="CH163"/>
  <c r="CL299"/>
  <c r="CM163"/>
  <c r="CJ321"/>
  <c r="CI321"/>
  <c r="CZ291" i="1" l="1"/>
  <c r="CW265"/>
  <c r="DE291"/>
  <c r="CS299"/>
  <c r="CX291"/>
  <c r="CL321"/>
  <c r="CL163"/>
  <c r="J302" i="6"/>
  <c r="H276"/>
  <c r="I302"/>
  <c r="CN299" i="13"/>
  <c r="CL163"/>
  <c r="DA265"/>
  <c r="DB291"/>
  <c r="DD291"/>
  <c r="CL321"/>
  <c r="DI291"/>
  <c r="CZ265" i="1" l="1"/>
  <c r="CW299"/>
  <c r="DE265"/>
  <c r="DD291"/>
  <c r="CS321"/>
  <c r="CW140"/>
  <c r="CS163"/>
  <c r="CX265"/>
  <c r="DF291"/>
  <c r="I276" i="6"/>
  <c r="N302"/>
  <c r="M302"/>
  <c r="H310"/>
  <c r="J276"/>
  <c r="H151"/>
  <c r="DI265" i="13"/>
  <c r="DB265"/>
  <c r="DA140"/>
  <c r="CN321"/>
  <c r="DJ291"/>
  <c r="DH291"/>
  <c r="DA299"/>
  <c r="CN163"/>
  <c r="DD265"/>
  <c r="DG291" i="1" l="1"/>
  <c r="CZ299"/>
  <c r="CZ140"/>
  <c r="CW321"/>
  <c r="DE299"/>
  <c r="DE140"/>
  <c r="DD265"/>
  <c r="CX140"/>
  <c r="DF265"/>
  <c r="CX299"/>
  <c r="N276" i="6"/>
  <c r="I310"/>
  <c r="M276"/>
  <c r="F291" i="3"/>
  <c r="A291" s="1"/>
  <c r="J310" i="6"/>
  <c r="DI140" i="13"/>
  <c r="DD140"/>
  <c r="I151" i="6"/>
  <c r="DH265" i="13"/>
  <c r="DA321"/>
  <c r="DD299"/>
  <c r="DJ265"/>
  <c r="DI299"/>
  <c r="DB140"/>
  <c r="DB299"/>
  <c r="J151" i="6"/>
  <c r="DG265" i="1" l="1"/>
  <c r="CZ321"/>
  <c r="DE321"/>
  <c r="DD299"/>
  <c r="DD140"/>
  <c r="DJ291"/>
  <c r="DF299"/>
  <c r="CX321"/>
  <c r="CW163"/>
  <c r="DF140"/>
  <c r="M310" i="6"/>
  <c r="N310"/>
  <c r="F265" i="3"/>
  <c r="A265" s="1"/>
  <c r="H174" i="6"/>
  <c r="N151"/>
  <c r="DB321" i="13"/>
  <c r="DH299"/>
  <c r="DJ299"/>
  <c r="M151" i="6"/>
  <c r="DH140" i="13"/>
  <c r="DD321"/>
  <c r="DI321"/>
  <c r="DA163"/>
  <c r="DJ140"/>
  <c r="DN291"/>
  <c r="DG299" i="1" l="1"/>
  <c r="DG140"/>
  <c r="CZ163"/>
  <c r="DE163"/>
  <c r="DD321"/>
  <c r="DJ265"/>
  <c r="CX163"/>
  <c r="DF321"/>
  <c r="CQ380"/>
  <c r="CR380" s="1"/>
  <c r="I174" i="6"/>
  <c r="J174"/>
  <c r="F299" i="3"/>
  <c r="A299" s="1"/>
  <c r="DJ321" i="13"/>
  <c r="DH321"/>
  <c r="DI163"/>
  <c r="DN265"/>
  <c r="DD163"/>
  <c r="DB163"/>
  <c r="CM380"/>
  <c r="F140" i="3"/>
  <c r="DD163" i="1" l="1"/>
  <c r="DJ140"/>
  <c r="DJ299"/>
  <c r="DF163"/>
  <c r="DG321"/>
  <c r="BM71"/>
  <c r="BM348"/>
  <c r="N174" i="6"/>
  <c r="M174"/>
  <c r="DN140" i="13"/>
  <c r="DJ163"/>
  <c r="DN299"/>
  <c r="DH163"/>
  <c r="DG163" i="1" l="1"/>
  <c r="BV348"/>
  <c r="DJ321"/>
  <c r="CE238"/>
  <c r="CE71"/>
  <c r="EH71" s="1"/>
  <c r="I71"/>
  <c r="H348"/>
  <c r="H71"/>
  <c r="N71"/>
  <c r="I348"/>
  <c r="N348"/>
  <c r="BM117"/>
  <c r="D117"/>
  <c r="BM181"/>
  <c r="D181"/>
  <c r="F163" i="3"/>
  <c r="A163" s="1"/>
  <c r="CE238" i="13"/>
  <c r="DN321"/>
  <c r="CE71"/>
  <c r="CV238" i="1" l="1"/>
  <c r="CO71"/>
  <c r="CV71"/>
  <c r="DJ163"/>
  <c r="N181"/>
  <c r="N117"/>
  <c r="CE181"/>
  <c r="EH181" s="1"/>
  <c r="CE117"/>
  <c r="EH117" s="1"/>
  <c r="CK71"/>
  <c r="CJ71"/>
  <c r="CI71"/>
  <c r="H181"/>
  <c r="G181"/>
  <c r="H117"/>
  <c r="I117"/>
  <c r="G117"/>
  <c r="BV117"/>
  <c r="I181"/>
  <c r="BV181"/>
  <c r="CI181"/>
  <c r="BM360"/>
  <c r="BM203"/>
  <c r="BM202"/>
  <c r="D203"/>
  <c r="CE117" i="13"/>
  <c r="CJ71"/>
  <c r="CI181"/>
  <c r="CE181"/>
  <c r="CK71"/>
  <c r="CZ238"/>
  <c r="CI71"/>
  <c r="CZ71"/>
  <c r="DN163"/>
  <c r="CH71"/>
  <c r="CO181" i="1" l="1"/>
  <c r="CV181"/>
  <c r="CO117"/>
  <c r="CV117"/>
  <c r="CE203"/>
  <c r="EH203" s="1"/>
  <c r="N203"/>
  <c r="CI117"/>
  <c r="CJ117"/>
  <c r="CK117"/>
  <c r="CJ181"/>
  <c r="CK181"/>
  <c r="CG117"/>
  <c r="CG181"/>
  <c r="CQ117"/>
  <c r="CR117" s="1"/>
  <c r="CQ181"/>
  <c r="CR181" s="1"/>
  <c r="H203"/>
  <c r="I203"/>
  <c r="G203"/>
  <c r="BV203"/>
  <c r="CE203" i="13"/>
  <c r="CM181"/>
  <c r="CZ181"/>
  <c r="CK181"/>
  <c r="CH181"/>
  <c r="CK117"/>
  <c r="CH117"/>
  <c r="CI117"/>
  <c r="CJ117"/>
  <c r="CZ117"/>
  <c r="CM117"/>
  <c r="CG117"/>
  <c r="CG181"/>
  <c r="CJ181"/>
  <c r="CO203" i="1" l="1"/>
  <c r="CV203"/>
  <c r="CL181"/>
  <c r="CL117"/>
  <c r="CG203"/>
  <c r="CI203"/>
  <c r="CJ203"/>
  <c r="CK203"/>
  <c r="CQ203"/>
  <c r="CR203" s="1"/>
  <c r="CL181" i="13"/>
  <c r="CL117"/>
  <c r="CK203"/>
  <c r="CZ203"/>
  <c r="CI203"/>
  <c r="CJ203"/>
  <c r="CH203"/>
  <c r="CM203"/>
  <c r="CG203"/>
  <c r="CS117" i="1" l="1"/>
  <c r="CS181"/>
  <c r="CL203"/>
  <c r="CN181" i="13"/>
  <c r="CN117"/>
  <c r="CL203"/>
  <c r="CW117" i="1" l="1"/>
  <c r="CS203"/>
  <c r="H128" i="6"/>
  <c r="CN203" i="13"/>
  <c r="DA117"/>
  <c r="CZ117" i="1" l="1"/>
  <c r="CW203"/>
  <c r="CW181"/>
  <c r="CX117"/>
  <c r="DE117"/>
  <c r="I128" i="6"/>
  <c r="H214"/>
  <c r="J128"/>
  <c r="DI117" i="13"/>
  <c r="DB117"/>
  <c r="DA203"/>
  <c r="DD117"/>
  <c r="DA181"/>
  <c r="H192" i="6"/>
  <c r="CZ203" i="1" l="1"/>
  <c r="CX181"/>
  <c r="CZ181"/>
  <c r="DE181"/>
  <c r="DF117"/>
  <c r="DD117"/>
  <c r="DE203"/>
  <c r="CX203"/>
  <c r="N128" i="6"/>
  <c r="J214"/>
  <c r="DJ117" i="13"/>
  <c r="DH117"/>
  <c r="I192" i="6"/>
  <c r="DD181" i="13"/>
  <c r="J192" i="6"/>
  <c r="DD203" i="13"/>
  <c r="I214" i="6"/>
  <c r="DI181" i="13"/>
  <c r="M128" i="6"/>
  <c r="DB181" i="13"/>
  <c r="DB203"/>
  <c r="DI203"/>
  <c r="DG117" i="1" l="1"/>
  <c r="DF181"/>
  <c r="DD181"/>
  <c r="DD203"/>
  <c r="DF203"/>
  <c r="D202"/>
  <c r="D360"/>
  <c r="I360"/>
  <c r="N360"/>
  <c r="M192" i="6"/>
  <c r="DH181" i="13"/>
  <c r="N192" i="6"/>
  <c r="DJ181" i="13"/>
  <c r="CF429"/>
  <c r="DH203"/>
  <c r="DJ203"/>
  <c r="M214" i="6"/>
  <c r="N214"/>
  <c r="F117" i="3"/>
  <c r="AM117" l="1"/>
  <c r="DG203" i="1"/>
  <c r="DG181"/>
  <c r="DJ117"/>
  <c r="DJ181"/>
  <c r="CE360"/>
  <c r="EH360" s="1"/>
  <c r="BV360"/>
  <c r="G360"/>
  <c r="H360"/>
  <c r="CE360" i="13"/>
  <c r="F181" i="3"/>
  <c r="DN181" i="13"/>
  <c r="CE429"/>
  <c r="DN117"/>
  <c r="F203" i="3"/>
  <c r="CO360" i="1" l="1"/>
  <c r="CV360"/>
  <c r="DJ203"/>
  <c r="CI360"/>
  <c r="CG360"/>
  <c r="CJ360"/>
  <c r="CK360"/>
  <c r="CQ360"/>
  <c r="CR360" s="1"/>
  <c r="DI442" i="13"/>
  <c r="DC455"/>
  <c r="CL456"/>
  <c r="DC444"/>
  <c r="CL457"/>
  <c r="DI454"/>
  <c r="DC457"/>
  <c r="CJ360"/>
  <c r="CL458"/>
  <c r="CL455"/>
  <c r="DI455"/>
  <c r="DC442"/>
  <c r="DC459"/>
  <c r="CH360"/>
  <c r="DI459"/>
  <c r="DC453"/>
  <c r="DC443"/>
  <c r="CG360"/>
  <c r="CL444"/>
  <c r="CZ360"/>
  <c r="CZ429"/>
  <c r="DN203"/>
  <c r="CM360"/>
  <c r="DI457"/>
  <c r="CK360"/>
  <c r="CI360"/>
  <c r="CL442"/>
  <c r="CL454"/>
  <c r="CL443"/>
  <c r="DC456"/>
  <c r="DC452"/>
  <c r="DI458"/>
  <c r="DI456"/>
  <c r="DC454"/>
  <c r="CL360" i="1" l="1"/>
  <c r="DC458" i="13"/>
  <c r="CL360"/>
  <c r="CS360" i="1" l="1"/>
  <c r="D348"/>
  <c r="G348"/>
  <c r="CN360" i="13"/>
  <c r="CW360" i="1" l="1"/>
  <c r="CE348"/>
  <c r="EH348" s="1"/>
  <c r="H371" i="6"/>
  <c r="CE348" i="13"/>
  <c r="DA360"/>
  <c r="CZ360" i="1" l="1"/>
  <c r="CO348"/>
  <c r="CV348"/>
  <c r="DE360"/>
  <c r="CG348"/>
  <c r="CX360"/>
  <c r="CQ348"/>
  <c r="CR348" s="1"/>
  <c r="CJ348"/>
  <c r="CK348"/>
  <c r="CI348"/>
  <c r="J371" i="6"/>
  <c r="I371"/>
  <c r="CZ348" i="13"/>
  <c r="CH348"/>
  <c r="CM348"/>
  <c r="CI348"/>
  <c r="DI360"/>
  <c r="DB360"/>
  <c r="CJ348"/>
  <c r="DD360"/>
  <c r="CG348"/>
  <c r="CK348"/>
  <c r="CS348" i="1" l="1"/>
  <c r="DD360"/>
  <c r="DF360"/>
  <c r="N371" i="6"/>
  <c r="M371"/>
  <c r="DH360" i="13"/>
  <c r="DJ360"/>
  <c r="CN348"/>
  <c r="DG360" i="1" l="1"/>
  <c r="BM70"/>
  <c r="BM157"/>
  <c r="D157"/>
  <c r="F360" i="3"/>
  <c r="A360" s="1"/>
  <c r="DJ360" i="1" l="1"/>
  <c r="N70"/>
  <c r="CE70"/>
  <c r="EH70" s="1"/>
  <c r="CE155"/>
  <c r="N157"/>
  <c r="CW348"/>
  <c r="CI157"/>
  <c r="CE157"/>
  <c r="EH157" s="1"/>
  <c r="H70"/>
  <c r="I70"/>
  <c r="D214"/>
  <c r="BM214"/>
  <c r="CE70" i="13"/>
  <c r="CE157"/>
  <c r="CE155"/>
  <c r="CI157"/>
  <c r="DA348"/>
  <c r="DN360"/>
  <c r="CZ348" i="1" l="1"/>
  <c r="CV155"/>
  <c r="CO70"/>
  <c r="CV70"/>
  <c r="CO157"/>
  <c r="CV157"/>
  <c r="DE348"/>
  <c r="N214"/>
  <c r="CX348"/>
  <c r="CK157"/>
  <c r="CJ157"/>
  <c r="CE214"/>
  <c r="EH214" s="1"/>
  <c r="CK70"/>
  <c r="CI70"/>
  <c r="CJ70"/>
  <c r="H214"/>
  <c r="BV214"/>
  <c r="I214"/>
  <c r="G214"/>
  <c r="CK157" i="13"/>
  <c r="CK70"/>
  <c r="DB348"/>
  <c r="CH70"/>
  <c r="CJ70"/>
  <c r="CH157"/>
  <c r="CJ157"/>
  <c r="CZ155"/>
  <c r="CE214"/>
  <c r="CI70"/>
  <c r="DD348"/>
  <c r="DI348"/>
  <c r="CZ70"/>
  <c r="CZ157"/>
  <c r="CO214" i="1" l="1"/>
  <c r="CV214"/>
  <c r="DD348"/>
  <c r="CK214"/>
  <c r="DF348"/>
  <c r="CI214"/>
  <c r="CQ214"/>
  <c r="CR214" s="1"/>
  <c r="CJ214"/>
  <c r="CG214"/>
  <c r="CG214" i="13"/>
  <c r="CH214"/>
  <c r="CI214"/>
  <c r="DH348"/>
  <c r="CK214"/>
  <c r="CM214"/>
  <c r="DJ348"/>
  <c r="CJ214"/>
  <c r="CZ214"/>
  <c r="DG348" i="1" l="1"/>
  <c r="CL214"/>
  <c r="CL214" i="13"/>
  <c r="DJ348" i="1" l="1"/>
  <c r="CS214"/>
  <c r="DN348" i="13"/>
  <c r="CN214"/>
  <c r="CW214" i="1" l="1"/>
  <c r="H225" i="6"/>
  <c r="DA214" i="13"/>
  <c r="CZ214" i="1" l="1"/>
  <c r="DE214"/>
  <c r="CX214"/>
  <c r="J225" i="6"/>
  <c r="I225"/>
  <c r="DB214" i="13"/>
  <c r="DI214"/>
  <c r="DD214"/>
  <c r="DD214" i="1" l="1"/>
  <c r="DF214"/>
  <c r="N225" i="6"/>
  <c r="M225"/>
  <c r="DJ214" i="13"/>
  <c r="DH214"/>
  <c r="DG214" i="1" l="1"/>
  <c r="DJ214" s="1"/>
  <c r="DN214" i="13"/>
  <c r="F214" i="3"/>
  <c r="A214" l="1"/>
  <c r="H189" i="1"/>
  <c r="H385"/>
  <c r="H388"/>
  <c r="H406"/>
  <c r="H365"/>
  <c r="H122"/>
  <c r="H90"/>
  <c r="H405"/>
  <c r="I380"/>
  <c r="H380"/>
  <c r="G380"/>
  <c r="H296"/>
  <c r="H114"/>
  <c r="H85"/>
  <c r="H390"/>
  <c r="H397"/>
  <c r="H171"/>
  <c r="H161"/>
  <c r="H137"/>
  <c r="H407"/>
  <c r="H123"/>
  <c r="H378"/>
  <c r="H371"/>
  <c r="H374"/>
  <c r="H264"/>
  <c r="H46"/>
  <c r="BV380"/>
  <c r="H67"/>
  <c r="H328"/>
  <c r="H394"/>
  <c r="CG380" l="1"/>
  <c r="BM313"/>
  <c r="H313"/>
  <c r="D313"/>
  <c r="BM329"/>
  <c r="D329"/>
  <c r="BM187"/>
  <c r="D187"/>
  <c r="BM186"/>
  <c r="D186"/>
  <c r="BM185"/>
  <c r="D185"/>
  <c r="BM227"/>
  <c r="D227"/>
  <c r="CG380" i="13"/>
  <c r="EH227" i="1" l="1"/>
  <c r="CO227"/>
  <c r="N227"/>
  <c r="CE185"/>
  <c r="EH185" s="1"/>
  <c r="N313"/>
  <c r="N187"/>
  <c r="N329"/>
  <c r="CE313"/>
  <c r="EH313" s="1"/>
  <c r="N186"/>
  <c r="CE187"/>
  <c r="EH187" s="1"/>
  <c r="CE329"/>
  <c r="EH329" s="1"/>
  <c r="CL380"/>
  <c r="N185"/>
  <c r="CE186"/>
  <c r="EH186" s="1"/>
  <c r="I313"/>
  <c r="G185"/>
  <c r="BV313"/>
  <c r="G329"/>
  <c r="I187"/>
  <c r="BV329"/>
  <c r="G313"/>
  <c r="I329"/>
  <c r="H329"/>
  <c r="H187"/>
  <c r="BV186"/>
  <c r="BV187"/>
  <c r="BV185"/>
  <c r="H186"/>
  <c r="G186"/>
  <c r="G187"/>
  <c r="I186"/>
  <c r="I185"/>
  <c r="H185"/>
  <c r="D281"/>
  <c r="D286"/>
  <c r="D101"/>
  <c r="CE186" i="13"/>
  <c r="CE187"/>
  <c r="CL380"/>
  <c r="CE313"/>
  <c r="CE185"/>
  <c r="CE329"/>
  <c r="CH185"/>
  <c r="CO186" i="1" l="1"/>
  <c r="CV186"/>
  <c r="CO187"/>
  <c r="CV187"/>
  <c r="CO313"/>
  <c r="CV313"/>
  <c r="CO185"/>
  <c r="CV185"/>
  <c r="CO329"/>
  <c r="CV329"/>
  <c r="CI185"/>
  <c r="CG186"/>
  <c r="CI313"/>
  <c r="CJ313"/>
  <c r="CK313"/>
  <c r="CJ186"/>
  <c r="CK186"/>
  <c r="CI187"/>
  <c r="CJ187"/>
  <c r="CK187"/>
  <c r="CG185"/>
  <c r="CI329"/>
  <c r="CJ329"/>
  <c r="CK329"/>
  <c r="CI227"/>
  <c r="CJ227"/>
  <c r="CK227"/>
  <c r="CK185"/>
  <c r="CJ185"/>
  <c r="CG313"/>
  <c r="CG187"/>
  <c r="CG329"/>
  <c r="CQ186"/>
  <c r="CR186" s="1"/>
  <c r="CQ313"/>
  <c r="CR313" s="1"/>
  <c r="CQ329"/>
  <c r="CR329" s="1"/>
  <c r="CQ187"/>
  <c r="CR187" s="1"/>
  <c r="CQ185"/>
  <c r="CR185" s="1"/>
  <c r="D287"/>
  <c r="D145"/>
  <c r="CZ329" i="13"/>
  <c r="CK186"/>
  <c r="CH186"/>
  <c r="CM185"/>
  <c r="CK329"/>
  <c r="CI313"/>
  <c r="CI185"/>
  <c r="CK185"/>
  <c r="CJ227"/>
  <c r="CI227"/>
  <c r="CI329"/>
  <c r="CZ186"/>
  <c r="CI186"/>
  <c r="CH313"/>
  <c r="CM329"/>
  <c r="CH187"/>
  <c r="CG187"/>
  <c r="CM313"/>
  <c r="CJ185"/>
  <c r="CG185"/>
  <c r="CJ187"/>
  <c r="CZ187"/>
  <c r="CJ313"/>
  <c r="CH329"/>
  <c r="CZ313"/>
  <c r="CK227"/>
  <c r="CG313"/>
  <c r="CM186"/>
  <c r="CJ186"/>
  <c r="CK187"/>
  <c r="CM187"/>
  <c r="CJ329"/>
  <c r="CG186"/>
  <c r="CI187"/>
  <c r="CK313"/>
  <c r="CH227"/>
  <c r="CG329"/>
  <c r="CZ185"/>
  <c r="CL313" i="1" l="1"/>
  <c r="CL185"/>
  <c r="CL329"/>
  <c r="CL187"/>
  <c r="CL186"/>
  <c r="BM32"/>
  <c r="BM33"/>
  <c r="BM35"/>
  <c r="BM36"/>
  <c r="BM37"/>
  <c r="BM39"/>
  <c r="BM40"/>
  <c r="BM41"/>
  <c r="BM42"/>
  <c r="BM43"/>
  <c r="BM44"/>
  <c r="BM46"/>
  <c r="BM47"/>
  <c r="BM48"/>
  <c r="BM49"/>
  <c r="BM55"/>
  <c r="BM56"/>
  <c r="BM57"/>
  <c r="BM61"/>
  <c r="BM62"/>
  <c r="BM64"/>
  <c r="BM66"/>
  <c r="BM67"/>
  <c r="BM68"/>
  <c r="BM69"/>
  <c r="BM79"/>
  <c r="BM81"/>
  <c r="G81" s="1"/>
  <c r="BM82"/>
  <c r="BM83"/>
  <c r="BM84"/>
  <c r="BM85"/>
  <c r="BM86"/>
  <c r="BM89"/>
  <c r="BM90"/>
  <c r="BM91"/>
  <c r="BM92"/>
  <c r="BM93"/>
  <c r="BM94"/>
  <c r="BM95"/>
  <c r="BM99"/>
  <c r="BM100"/>
  <c r="BM101"/>
  <c r="G101" s="1"/>
  <c r="BM102"/>
  <c r="BM104"/>
  <c r="BM105"/>
  <c r="BM106"/>
  <c r="BM107"/>
  <c r="BM108"/>
  <c r="BM109"/>
  <c r="BM111"/>
  <c r="BM113"/>
  <c r="BM114"/>
  <c r="BM118"/>
  <c r="BM119"/>
  <c r="BM120"/>
  <c r="BM121"/>
  <c r="BM122"/>
  <c r="BM123"/>
  <c r="BM124"/>
  <c r="BM125"/>
  <c r="BM127"/>
  <c r="BM128"/>
  <c r="BM129"/>
  <c r="BM130"/>
  <c r="BM131"/>
  <c r="BM132"/>
  <c r="BM133"/>
  <c r="BM134"/>
  <c r="BM135"/>
  <c r="BM136"/>
  <c r="BM137"/>
  <c r="BM138"/>
  <c r="BM141"/>
  <c r="BM144"/>
  <c r="BM145"/>
  <c r="BM149"/>
  <c r="BM150"/>
  <c r="BM151"/>
  <c r="BM153"/>
  <c r="BM154"/>
  <c r="BM155"/>
  <c r="BM156"/>
  <c r="BM158"/>
  <c r="BM159"/>
  <c r="BM160"/>
  <c r="BM161"/>
  <c r="BM162"/>
  <c r="BM164"/>
  <c r="BM165"/>
  <c r="BM167"/>
  <c r="BM168"/>
  <c r="BM169"/>
  <c r="BM170"/>
  <c r="BM171"/>
  <c r="BM172"/>
  <c r="BM173"/>
  <c r="BM174"/>
  <c r="BM175"/>
  <c r="BM177"/>
  <c r="BM178"/>
  <c r="BM179"/>
  <c r="BM183"/>
  <c r="BM184"/>
  <c r="BM188"/>
  <c r="BM190"/>
  <c r="BM192"/>
  <c r="BM193"/>
  <c r="BM194"/>
  <c r="BM195"/>
  <c r="BM196"/>
  <c r="BM198"/>
  <c r="BM200"/>
  <c r="N202"/>
  <c r="BM206"/>
  <c r="BM208"/>
  <c r="BM209"/>
  <c r="BM210"/>
  <c r="BM211"/>
  <c r="BM212"/>
  <c r="BM217"/>
  <c r="BM218"/>
  <c r="BM221"/>
  <c r="BM222"/>
  <c r="BM223"/>
  <c r="BM224"/>
  <c r="BM238"/>
  <c r="BM239"/>
  <c r="BM240"/>
  <c r="BM247"/>
  <c r="BM250"/>
  <c r="BM251"/>
  <c r="BM253"/>
  <c r="BM256"/>
  <c r="BM257"/>
  <c r="BM258"/>
  <c r="BM260"/>
  <c r="BM263"/>
  <c r="BM264"/>
  <c r="BM267"/>
  <c r="BM269"/>
  <c r="BM270"/>
  <c r="BM271"/>
  <c r="BM272"/>
  <c r="BM274"/>
  <c r="BM276"/>
  <c r="BM277"/>
  <c r="BM278"/>
  <c r="BM279"/>
  <c r="BM280"/>
  <c r="BM281"/>
  <c r="BM282"/>
  <c r="BM283"/>
  <c r="BM284"/>
  <c r="BM285"/>
  <c r="BM286"/>
  <c r="BM287"/>
  <c r="BM289"/>
  <c r="BM294"/>
  <c r="BM295"/>
  <c r="BM296"/>
  <c r="BM304"/>
  <c r="BM305"/>
  <c r="BM306"/>
  <c r="BM307"/>
  <c r="BM308"/>
  <c r="BM309"/>
  <c r="BM311"/>
  <c r="BM312"/>
  <c r="BM318"/>
  <c r="BM320"/>
  <c r="BM323"/>
  <c r="BM324"/>
  <c r="BM326"/>
  <c r="BM327"/>
  <c r="BM328"/>
  <c r="BM331"/>
  <c r="BM332"/>
  <c r="BM334"/>
  <c r="BM336"/>
  <c r="BM337"/>
  <c r="BM341"/>
  <c r="BM343"/>
  <c r="BM344"/>
  <c r="BM345"/>
  <c r="BM346"/>
  <c r="BM350"/>
  <c r="BM351"/>
  <c r="BM352"/>
  <c r="BM353"/>
  <c r="BM354"/>
  <c r="BM355"/>
  <c r="BM356"/>
  <c r="BM357"/>
  <c r="BM358"/>
  <c r="BM359"/>
  <c r="BM361"/>
  <c r="BM362"/>
  <c r="BM364"/>
  <c r="BM365"/>
  <c r="BM366"/>
  <c r="BM367"/>
  <c r="BM368"/>
  <c r="BM369"/>
  <c r="BM370"/>
  <c r="BM371"/>
  <c r="BM372"/>
  <c r="BM373"/>
  <c r="BM374"/>
  <c r="H376"/>
  <c r="BM376"/>
  <c r="BM378"/>
  <c r="BM379"/>
  <c r="BM385"/>
  <c r="BM388"/>
  <c r="BM389"/>
  <c r="BM390"/>
  <c r="BM392"/>
  <c r="BM393"/>
  <c r="BM394"/>
  <c r="BM396"/>
  <c r="BM397"/>
  <c r="BM400"/>
  <c r="BM401"/>
  <c r="BM405"/>
  <c r="BV405" s="1"/>
  <c r="BM406"/>
  <c r="BV406" s="1"/>
  <c r="BM407"/>
  <c r="BV407" s="1"/>
  <c r="BM409"/>
  <c r="BM410"/>
  <c r="BM411"/>
  <c r="CL186" i="13"/>
  <c r="CL185"/>
  <c r="CL313"/>
  <c r="CL187"/>
  <c r="CL329"/>
  <c r="CS185" i="1" l="1"/>
  <c r="CS187"/>
  <c r="CS186"/>
  <c r="CS329"/>
  <c r="CS313"/>
  <c r="N393"/>
  <c r="N368"/>
  <c r="N364"/>
  <c r="N356"/>
  <c r="N352"/>
  <c r="N346"/>
  <c r="N332"/>
  <c r="N326"/>
  <c r="N312"/>
  <c r="N308"/>
  <c r="N295"/>
  <c r="N289"/>
  <c r="N285"/>
  <c r="N277"/>
  <c r="N271"/>
  <c r="N257"/>
  <c r="N250"/>
  <c r="N239"/>
  <c r="N224"/>
  <c r="N209"/>
  <c r="N193"/>
  <c r="N184"/>
  <c r="N177"/>
  <c r="N162"/>
  <c r="N154"/>
  <c r="N135"/>
  <c r="N129"/>
  <c r="N125"/>
  <c r="N118"/>
  <c r="N113"/>
  <c r="N109"/>
  <c r="N105"/>
  <c r="N81"/>
  <c r="N66"/>
  <c r="N56"/>
  <c r="N35"/>
  <c r="N392"/>
  <c r="N367"/>
  <c r="N355"/>
  <c r="N345"/>
  <c r="N331"/>
  <c r="N320"/>
  <c r="N311"/>
  <c r="N307"/>
  <c r="N284"/>
  <c r="N276"/>
  <c r="N270"/>
  <c r="N256"/>
  <c r="N238"/>
  <c r="N223"/>
  <c r="N212"/>
  <c r="N196"/>
  <c r="N192"/>
  <c r="N175"/>
  <c r="N167"/>
  <c r="N153"/>
  <c r="N138"/>
  <c r="N128"/>
  <c r="N124"/>
  <c r="N108"/>
  <c r="N104"/>
  <c r="N95"/>
  <c r="N89"/>
  <c r="N79"/>
  <c r="N55"/>
  <c r="N411"/>
  <c r="N401"/>
  <c r="N370"/>
  <c r="N366"/>
  <c r="N358"/>
  <c r="N354"/>
  <c r="N344"/>
  <c r="N337"/>
  <c r="N324"/>
  <c r="N306"/>
  <c r="N287"/>
  <c r="N283"/>
  <c r="N279"/>
  <c r="N260"/>
  <c r="N222"/>
  <c r="N211"/>
  <c r="N195"/>
  <c r="N190"/>
  <c r="N174"/>
  <c r="N165"/>
  <c r="N156"/>
  <c r="N151"/>
  <c r="N127"/>
  <c r="N107"/>
  <c r="N99"/>
  <c r="N64"/>
  <c r="N37"/>
  <c r="N33"/>
  <c r="N400"/>
  <c r="N396"/>
  <c r="N369"/>
  <c r="N357"/>
  <c r="N353"/>
  <c r="N343"/>
  <c r="N336"/>
  <c r="N309"/>
  <c r="N305"/>
  <c r="N286"/>
  <c r="N278"/>
  <c r="N272"/>
  <c r="N267"/>
  <c r="N263"/>
  <c r="N258"/>
  <c r="N251"/>
  <c r="N240"/>
  <c r="N210"/>
  <c r="N200"/>
  <c r="N194"/>
  <c r="N173"/>
  <c r="N164"/>
  <c r="N159"/>
  <c r="N155"/>
  <c r="N150"/>
  <c r="N145"/>
  <c r="N136"/>
  <c r="N130"/>
  <c r="N106"/>
  <c r="N91"/>
  <c r="N82"/>
  <c r="N62"/>
  <c r="N57"/>
  <c r="N189"/>
  <c r="G189"/>
  <c r="I189"/>
  <c r="N359"/>
  <c r="I49"/>
  <c r="G49"/>
  <c r="G385"/>
  <c r="N385"/>
  <c r="I385"/>
  <c r="N137"/>
  <c r="I137"/>
  <c r="N123"/>
  <c r="I123"/>
  <c r="N122"/>
  <c r="I122"/>
  <c r="N114"/>
  <c r="I114"/>
  <c r="N90"/>
  <c r="I90"/>
  <c r="N85"/>
  <c r="I85"/>
  <c r="N365"/>
  <c r="I365"/>
  <c r="N296"/>
  <c r="I296"/>
  <c r="G407"/>
  <c r="G406"/>
  <c r="G405"/>
  <c r="G397"/>
  <c r="G390"/>
  <c r="G388"/>
  <c r="N247"/>
  <c r="N407"/>
  <c r="I407"/>
  <c r="N406"/>
  <c r="I406"/>
  <c r="N405"/>
  <c r="I405"/>
  <c r="N397"/>
  <c r="I397"/>
  <c r="N390"/>
  <c r="I390"/>
  <c r="N388"/>
  <c r="I388"/>
  <c r="G171"/>
  <c r="G161"/>
  <c r="G365"/>
  <c r="G296"/>
  <c r="N171"/>
  <c r="I171"/>
  <c r="N161"/>
  <c r="I161"/>
  <c r="G137"/>
  <c r="G123"/>
  <c r="G122"/>
  <c r="G114"/>
  <c r="G90"/>
  <c r="G85"/>
  <c r="N378"/>
  <c r="G378"/>
  <c r="I378"/>
  <c r="G371"/>
  <c r="N371"/>
  <c r="I371"/>
  <c r="N374"/>
  <c r="I374"/>
  <c r="G374"/>
  <c r="N264"/>
  <c r="I264"/>
  <c r="G264"/>
  <c r="N46"/>
  <c r="I46"/>
  <c r="N67"/>
  <c r="I67"/>
  <c r="BV374"/>
  <c r="BV308"/>
  <c r="BV264"/>
  <c r="BV202"/>
  <c r="BV161"/>
  <c r="BV114"/>
  <c r="BV90"/>
  <c r="BV390"/>
  <c r="BV385"/>
  <c r="BV365"/>
  <c r="BV196"/>
  <c r="BV123"/>
  <c r="BV85"/>
  <c r="BV82"/>
  <c r="BV137"/>
  <c r="BV122"/>
  <c r="BV400"/>
  <c r="BV397"/>
  <c r="BV388"/>
  <c r="BV378"/>
  <c r="BV373"/>
  <c r="BV371"/>
  <c r="BV296"/>
  <c r="BV171"/>
  <c r="N328"/>
  <c r="I328"/>
  <c r="G328"/>
  <c r="N394"/>
  <c r="I394"/>
  <c r="G394"/>
  <c r="I279"/>
  <c r="G279"/>
  <c r="H279"/>
  <c r="G411"/>
  <c r="I411"/>
  <c r="H411"/>
  <c r="BV411"/>
  <c r="BV410"/>
  <c r="H410"/>
  <c r="BV409"/>
  <c r="H409"/>
  <c r="H401"/>
  <c r="I401"/>
  <c r="G401"/>
  <c r="BV401"/>
  <c r="I400"/>
  <c r="H400"/>
  <c r="H396"/>
  <c r="I396"/>
  <c r="G396"/>
  <c r="BV394"/>
  <c r="H393"/>
  <c r="I393"/>
  <c r="G393"/>
  <c r="BV393"/>
  <c r="H392"/>
  <c r="I392"/>
  <c r="G392"/>
  <c r="BV392"/>
  <c r="BV389"/>
  <c r="H389"/>
  <c r="BV379"/>
  <c r="H379"/>
  <c r="H373"/>
  <c r="BV372"/>
  <c r="H372"/>
  <c r="H370"/>
  <c r="BV370"/>
  <c r="G370"/>
  <c r="I370"/>
  <c r="I369"/>
  <c r="H369"/>
  <c r="H368"/>
  <c r="I368"/>
  <c r="I367"/>
  <c r="G367"/>
  <c r="BV367"/>
  <c r="H367"/>
  <c r="H366"/>
  <c r="I366"/>
  <c r="H364"/>
  <c r="I364"/>
  <c r="BV362"/>
  <c r="H362"/>
  <c r="BV361"/>
  <c r="H361"/>
  <c r="H359"/>
  <c r="BV359"/>
  <c r="G359"/>
  <c r="I359"/>
  <c r="H358"/>
  <c r="G358"/>
  <c r="I358"/>
  <c r="BV358"/>
  <c r="H357"/>
  <c r="BV357"/>
  <c r="G357"/>
  <c r="I357"/>
  <c r="H356"/>
  <c r="G356"/>
  <c r="I356"/>
  <c r="BV356"/>
  <c r="H355"/>
  <c r="BV355"/>
  <c r="CG355" s="1"/>
  <c r="G355"/>
  <c r="I355"/>
  <c r="H354"/>
  <c r="G354"/>
  <c r="I354"/>
  <c r="BV354"/>
  <c r="H353"/>
  <c r="BV353"/>
  <c r="G353"/>
  <c r="I353"/>
  <c r="BV351"/>
  <c r="H351"/>
  <c r="BV350"/>
  <c r="H350"/>
  <c r="H346"/>
  <c r="G346"/>
  <c r="I346"/>
  <c r="BV346"/>
  <c r="I345"/>
  <c r="H345"/>
  <c r="H344"/>
  <c r="BV344"/>
  <c r="G344"/>
  <c r="I344"/>
  <c r="H343"/>
  <c r="G343"/>
  <c r="I343"/>
  <c r="BV343"/>
  <c r="BV341"/>
  <c r="H341"/>
  <c r="H337"/>
  <c r="I337"/>
  <c r="H336"/>
  <c r="I336"/>
  <c r="BV334"/>
  <c r="H334"/>
  <c r="BV333"/>
  <c r="H333"/>
  <c r="I332"/>
  <c r="G332"/>
  <c r="BV332"/>
  <c r="H332"/>
  <c r="I331"/>
  <c r="G331"/>
  <c r="H331"/>
  <c r="BV331"/>
  <c r="BV328"/>
  <c r="BV327"/>
  <c r="H327"/>
  <c r="H326"/>
  <c r="BV326"/>
  <c r="G326"/>
  <c r="I326"/>
  <c r="H324"/>
  <c r="BV324"/>
  <c r="G324"/>
  <c r="I324"/>
  <c r="BV323"/>
  <c r="H323"/>
  <c r="H320"/>
  <c r="G320"/>
  <c r="I320"/>
  <c r="BV320"/>
  <c r="BV318"/>
  <c r="H318"/>
  <c r="H312"/>
  <c r="BV312"/>
  <c r="G312"/>
  <c r="I312"/>
  <c r="H311"/>
  <c r="G311"/>
  <c r="I311"/>
  <c r="BV311"/>
  <c r="H309"/>
  <c r="G309"/>
  <c r="I309"/>
  <c r="BV309"/>
  <c r="H308"/>
  <c r="G308"/>
  <c r="I308"/>
  <c r="I307"/>
  <c r="H307"/>
  <c r="I306"/>
  <c r="H306"/>
  <c r="H305"/>
  <c r="BV305"/>
  <c r="G305"/>
  <c r="I305"/>
  <c r="BV295"/>
  <c r="I295"/>
  <c r="G295"/>
  <c r="H295"/>
  <c r="BV294"/>
  <c r="H294"/>
  <c r="BV289"/>
  <c r="G289"/>
  <c r="I289"/>
  <c r="H289"/>
  <c r="BV287"/>
  <c r="H287"/>
  <c r="I287"/>
  <c r="BV286"/>
  <c r="H286"/>
  <c r="I286"/>
  <c r="BV285"/>
  <c r="BV284"/>
  <c r="G284"/>
  <c r="I284"/>
  <c r="H284"/>
  <c r="BV283"/>
  <c r="G283"/>
  <c r="I283"/>
  <c r="H283"/>
  <c r="BV282"/>
  <c r="H282"/>
  <c r="BV281"/>
  <c r="H281"/>
  <c r="BV280"/>
  <c r="H280"/>
  <c r="BV279"/>
  <c r="BV278"/>
  <c r="G278"/>
  <c r="I278"/>
  <c r="H278"/>
  <c r="BV277"/>
  <c r="H277"/>
  <c r="I277"/>
  <c r="BV276"/>
  <c r="H276"/>
  <c r="I276"/>
  <c r="BV274"/>
  <c r="H274"/>
  <c r="BV272"/>
  <c r="G272"/>
  <c r="I272"/>
  <c r="H272"/>
  <c r="BV271"/>
  <c r="G271"/>
  <c r="I271"/>
  <c r="H271"/>
  <c r="BV270"/>
  <c r="G270"/>
  <c r="I270"/>
  <c r="H270"/>
  <c r="BV269"/>
  <c r="H269"/>
  <c r="BV267"/>
  <c r="G267"/>
  <c r="I267"/>
  <c r="H267"/>
  <c r="BV396"/>
  <c r="N221"/>
  <c r="H221"/>
  <c r="BV253"/>
  <c r="H253"/>
  <c r="BV224"/>
  <c r="H224"/>
  <c r="I224"/>
  <c r="G224"/>
  <c r="BV223"/>
  <c r="I223"/>
  <c r="H223"/>
  <c r="BV222"/>
  <c r="I222"/>
  <c r="H222"/>
  <c r="BV221"/>
  <c r="I221"/>
  <c r="G221"/>
  <c r="BV218"/>
  <c r="H218"/>
  <c r="BV217"/>
  <c r="H217"/>
  <c r="BV212"/>
  <c r="H212"/>
  <c r="I212"/>
  <c r="BV211"/>
  <c r="H211"/>
  <c r="G211"/>
  <c r="I211"/>
  <c r="BV210"/>
  <c r="I210"/>
  <c r="H210"/>
  <c r="G210"/>
  <c r="BV209"/>
  <c r="I209"/>
  <c r="H209"/>
  <c r="G209"/>
  <c r="BV208"/>
  <c r="H208"/>
  <c r="BV206"/>
  <c r="H206"/>
  <c r="I202"/>
  <c r="H202"/>
  <c r="G202"/>
  <c r="BV200"/>
  <c r="I200"/>
  <c r="H200"/>
  <c r="G200"/>
  <c r="BV198"/>
  <c r="H198"/>
  <c r="G196"/>
  <c r="H196"/>
  <c r="I196"/>
  <c r="BV195"/>
  <c r="H195"/>
  <c r="I195"/>
  <c r="G195"/>
  <c r="BV194"/>
  <c r="I194"/>
  <c r="H194"/>
  <c r="BV193"/>
  <c r="H193"/>
  <c r="I193"/>
  <c r="G193"/>
  <c r="BV192"/>
  <c r="G192"/>
  <c r="H192"/>
  <c r="I192"/>
  <c r="BV190"/>
  <c r="H190"/>
  <c r="I190"/>
  <c r="G190"/>
  <c r="BV189"/>
  <c r="BV188"/>
  <c r="H188"/>
  <c r="BV184"/>
  <c r="H184"/>
  <c r="G184"/>
  <c r="I184"/>
  <c r="BV183"/>
  <c r="H183"/>
  <c r="BV178"/>
  <c r="H178"/>
  <c r="BV177"/>
  <c r="H177"/>
  <c r="BV175"/>
  <c r="H175"/>
  <c r="I175"/>
  <c r="BV174"/>
  <c r="I174"/>
  <c r="H174"/>
  <c r="G174"/>
  <c r="BV173"/>
  <c r="H173"/>
  <c r="G173"/>
  <c r="I173"/>
  <c r="BV172"/>
  <c r="BV170"/>
  <c r="H170"/>
  <c r="BV169"/>
  <c r="H169"/>
  <c r="BV168"/>
  <c r="H168"/>
  <c r="BV167"/>
  <c r="H167"/>
  <c r="G167"/>
  <c r="I167"/>
  <c r="BV165"/>
  <c r="H165"/>
  <c r="G165"/>
  <c r="I165"/>
  <c r="BV164"/>
  <c r="I164"/>
  <c r="H164"/>
  <c r="G164"/>
  <c r="BV162"/>
  <c r="H162"/>
  <c r="I162"/>
  <c r="G162"/>
  <c r="BV160"/>
  <c r="H160"/>
  <c r="BV151"/>
  <c r="H151"/>
  <c r="G151"/>
  <c r="I151"/>
  <c r="BV150"/>
  <c r="H150"/>
  <c r="I150"/>
  <c r="BV149"/>
  <c r="H149"/>
  <c r="BV145"/>
  <c r="H145"/>
  <c r="I145"/>
  <c r="BV144"/>
  <c r="H144"/>
  <c r="BV141"/>
  <c r="BV138"/>
  <c r="I138"/>
  <c r="G138"/>
  <c r="H138"/>
  <c r="BV136"/>
  <c r="I136"/>
  <c r="H136"/>
  <c r="BV135"/>
  <c r="H135"/>
  <c r="G135"/>
  <c r="I135"/>
  <c r="BV134"/>
  <c r="BV133"/>
  <c r="BV132"/>
  <c r="BV131"/>
  <c r="BV130"/>
  <c r="I130"/>
  <c r="G130"/>
  <c r="H130"/>
  <c r="BV129"/>
  <c r="I129"/>
  <c r="G129"/>
  <c r="H129"/>
  <c r="BV128"/>
  <c r="H128"/>
  <c r="I128"/>
  <c r="BV127"/>
  <c r="H127"/>
  <c r="I127"/>
  <c r="BV125"/>
  <c r="H125"/>
  <c r="I125"/>
  <c r="BV124"/>
  <c r="I124"/>
  <c r="G124"/>
  <c r="H124"/>
  <c r="BV121"/>
  <c r="BV120"/>
  <c r="BV119"/>
  <c r="H118"/>
  <c r="I118"/>
  <c r="BV113"/>
  <c r="H113"/>
  <c r="I113"/>
  <c r="BV111"/>
  <c r="BV109"/>
  <c r="H109"/>
  <c r="G109"/>
  <c r="I109"/>
  <c r="BV108"/>
  <c r="H108"/>
  <c r="G108"/>
  <c r="I108"/>
  <c r="BV107"/>
  <c r="I107"/>
  <c r="H107"/>
  <c r="BV106"/>
  <c r="I106"/>
  <c r="H106"/>
  <c r="BV105"/>
  <c r="I105"/>
  <c r="H105"/>
  <c r="BV104"/>
  <c r="I104"/>
  <c r="H104"/>
  <c r="BV102"/>
  <c r="BV101"/>
  <c r="BV100"/>
  <c r="BV99"/>
  <c r="H99"/>
  <c r="G99"/>
  <c r="I99"/>
  <c r="BV95"/>
  <c r="I95"/>
  <c r="H95"/>
  <c r="BV94"/>
  <c r="BV93"/>
  <c r="BV92"/>
  <c r="BV91"/>
  <c r="I91"/>
  <c r="G91"/>
  <c r="H91"/>
  <c r="BV89"/>
  <c r="BV86"/>
  <c r="BV84"/>
  <c r="BV83"/>
  <c r="I82"/>
  <c r="G82"/>
  <c r="H82"/>
  <c r="BV81"/>
  <c r="H81"/>
  <c r="I81"/>
  <c r="BV79"/>
  <c r="H79"/>
  <c r="I79"/>
  <c r="H66"/>
  <c r="I66"/>
  <c r="H56"/>
  <c r="I33"/>
  <c r="I35"/>
  <c r="I37"/>
  <c r="I55"/>
  <c r="I57"/>
  <c r="I62"/>
  <c r="H33"/>
  <c r="H35"/>
  <c r="H37"/>
  <c r="H55"/>
  <c r="H57"/>
  <c r="H62"/>
  <c r="BV376"/>
  <c r="BV304"/>
  <c r="H304"/>
  <c r="BV118"/>
  <c r="G118"/>
  <c r="G400"/>
  <c r="BV369"/>
  <c r="G369"/>
  <c r="G368"/>
  <c r="BV368"/>
  <c r="G366"/>
  <c r="BV366"/>
  <c r="G337"/>
  <c r="BV337"/>
  <c r="G364"/>
  <c r="BV364"/>
  <c r="I352"/>
  <c r="H352"/>
  <c r="BV352"/>
  <c r="G352"/>
  <c r="G345"/>
  <c r="BV345"/>
  <c r="G336"/>
  <c r="BV336"/>
  <c r="BV307"/>
  <c r="G307"/>
  <c r="BV306"/>
  <c r="G306"/>
  <c r="G287"/>
  <c r="G286"/>
  <c r="H285"/>
  <c r="G285"/>
  <c r="I285"/>
  <c r="G277"/>
  <c r="G276"/>
  <c r="G223"/>
  <c r="G222"/>
  <c r="G212"/>
  <c r="G194"/>
  <c r="G177"/>
  <c r="I177"/>
  <c r="G175"/>
  <c r="G150"/>
  <c r="G145"/>
  <c r="G136"/>
  <c r="G128"/>
  <c r="G127"/>
  <c r="G125"/>
  <c r="G113"/>
  <c r="G107"/>
  <c r="G106"/>
  <c r="G105"/>
  <c r="G104"/>
  <c r="G95"/>
  <c r="H89"/>
  <c r="G89"/>
  <c r="I89"/>
  <c r="G79"/>
  <c r="H64"/>
  <c r="I64"/>
  <c r="I56"/>
  <c r="CN186" i="13"/>
  <c r="CN185"/>
  <c r="CN313"/>
  <c r="CN329"/>
  <c r="CN187"/>
  <c r="CG355"/>
  <c r="CW329" i="1" l="1"/>
  <c r="CW313"/>
  <c r="CO529"/>
  <c r="CO531"/>
  <c r="CO527"/>
  <c r="CO530"/>
  <c r="CO528"/>
  <c r="CE529"/>
  <c r="CE530"/>
  <c r="CE531"/>
  <c r="CE528"/>
  <c r="CE525"/>
  <c r="CW185"/>
  <c r="CW186"/>
  <c r="CW187"/>
  <c r="N410"/>
  <c r="N379"/>
  <c r="N376"/>
  <c r="N373"/>
  <c r="N372"/>
  <c r="N362"/>
  <c r="N361"/>
  <c r="N350"/>
  <c r="N333"/>
  <c r="N327"/>
  <c r="N323"/>
  <c r="N318"/>
  <c r="N304"/>
  <c r="N294"/>
  <c r="N282"/>
  <c r="N281"/>
  <c r="N280"/>
  <c r="N274"/>
  <c r="N269"/>
  <c r="N253"/>
  <c r="N217"/>
  <c r="N208"/>
  <c r="N133"/>
  <c r="N141"/>
  <c r="N134"/>
  <c r="N132"/>
  <c r="N131"/>
  <c r="N121"/>
  <c r="N120"/>
  <c r="N111"/>
  <c r="N102"/>
  <c r="N94"/>
  <c r="N101"/>
  <c r="N100"/>
  <c r="N93"/>
  <c r="BM4"/>
  <c r="H196" i="6"/>
  <c r="H340"/>
  <c r="H197"/>
  <c r="H324"/>
  <c r="DA186" i="13"/>
  <c r="DA329"/>
  <c r="CE523"/>
  <c r="CE529"/>
  <c r="CE528"/>
  <c r="H198" i="6"/>
  <c r="DA313" i="13"/>
  <c r="DA185"/>
  <c r="DA187"/>
  <c r="CE539"/>
  <c r="CE531"/>
  <c r="CZ313" i="1" l="1"/>
  <c r="CZ329"/>
  <c r="CZ187"/>
  <c r="CZ186"/>
  <c r="CZ185"/>
  <c r="DE185"/>
  <c r="DE329"/>
  <c r="DE313"/>
  <c r="CX186"/>
  <c r="DE186"/>
  <c r="CX187"/>
  <c r="DE187"/>
  <c r="CX313"/>
  <c r="CX329"/>
  <c r="CX185"/>
  <c r="H92"/>
  <c r="G92"/>
  <c r="I92"/>
  <c r="H94"/>
  <c r="G94"/>
  <c r="I94"/>
  <c r="H101"/>
  <c r="I101"/>
  <c r="H133"/>
  <c r="G133"/>
  <c r="I133"/>
  <c r="H132"/>
  <c r="G132"/>
  <c r="I132"/>
  <c r="H134"/>
  <c r="G134"/>
  <c r="I134"/>
  <c r="H93"/>
  <c r="G93"/>
  <c r="I93"/>
  <c r="H100"/>
  <c r="G100"/>
  <c r="I100"/>
  <c r="H102"/>
  <c r="G102"/>
  <c r="I102"/>
  <c r="H120"/>
  <c r="G120"/>
  <c r="I120"/>
  <c r="H121"/>
  <c r="G121"/>
  <c r="I121"/>
  <c r="H131"/>
  <c r="G131"/>
  <c r="I131"/>
  <c r="H141"/>
  <c r="G141"/>
  <c r="I141"/>
  <c r="G149"/>
  <c r="I149"/>
  <c r="G168"/>
  <c r="I168"/>
  <c r="G169"/>
  <c r="I169"/>
  <c r="G170"/>
  <c r="I170"/>
  <c r="G178"/>
  <c r="I178"/>
  <c r="G183"/>
  <c r="I183"/>
  <c r="G188"/>
  <c r="I188"/>
  <c r="G198"/>
  <c r="I198"/>
  <c r="G206"/>
  <c r="I206"/>
  <c r="G208"/>
  <c r="I208"/>
  <c r="G217"/>
  <c r="I217"/>
  <c r="G218"/>
  <c r="I218"/>
  <c r="G253"/>
  <c r="G269"/>
  <c r="I269"/>
  <c r="G274"/>
  <c r="I274"/>
  <c r="G280"/>
  <c r="I280"/>
  <c r="G281"/>
  <c r="I281"/>
  <c r="G282"/>
  <c r="I282"/>
  <c r="G294"/>
  <c r="I294"/>
  <c r="G304"/>
  <c r="I304"/>
  <c r="G318"/>
  <c r="I318"/>
  <c r="G323"/>
  <c r="I323"/>
  <c r="G327"/>
  <c r="I327"/>
  <c r="G333"/>
  <c r="I333"/>
  <c r="G334"/>
  <c r="I334"/>
  <c r="G341"/>
  <c r="I341"/>
  <c r="G350"/>
  <c r="I350"/>
  <c r="G351"/>
  <c r="I351"/>
  <c r="G361"/>
  <c r="I361"/>
  <c r="G362"/>
  <c r="I362"/>
  <c r="G372"/>
  <c r="I372"/>
  <c r="G373"/>
  <c r="I373"/>
  <c r="G376"/>
  <c r="I376"/>
  <c r="G379"/>
  <c r="I379"/>
  <c r="G389"/>
  <c r="I389"/>
  <c r="G409"/>
  <c r="I409"/>
  <c r="G410"/>
  <c r="I410"/>
  <c r="N144"/>
  <c r="N149"/>
  <c r="N158"/>
  <c r="N160"/>
  <c r="N168"/>
  <c r="N169"/>
  <c r="N170"/>
  <c r="N178"/>
  <c r="N179"/>
  <c r="N183"/>
  <c r="N188"/>
  <c r="N198"/>
  <c r="N206"/>
  <c r="N218"/>
  <c r="N351"/>
  <c r="H111"/>
  <c r="G111"/>
  <c r="I111"/>
  <c r="H119"/>
  <c r="G119"/>
  <c r="I119"/>
  <c r="G144"/>
  <c r="I144"/>
  <c r="G160"/>
  <c r="I160"/>
  <c r="N389"/>
  <c r="N409"/>
  <c r="N341"/>
  <c r="N334"/>
  <c r="N119"/>
  <c r="N92"/>
  <c r="N86"/>
  <c r="I324" i="6"/>
  <c r="J197"/>
  <c r="J340"/>
  <c r="I340"/>
  <c r="J196"/>
  <c r="J324"/>
  <c r="I197"/>
  <c r="I196"/>
  <c r="DI186" i="13"/>
  <c r="DD329"/>
  <c r="DD186"/>
  <c r="DI329"/>
  <c r="J198" i="6"/>
  <c r="DI187" i="13"/>
  <c r="DB185"/>
  <c r="DB329"/>
  <c r="DD313"/>
  <c r="I198" i="6"/>
  <c r="DB187" i="13"/>
  <c r="DB313"/>
  <c r="DB186"/>
  <c r="DD185"/>
  <c r="DD187"/>
  <c r="DI313"/>
  <c r="DI185"/>
  <c r="DD313" i="1" l="1"/>
  <c r="DF313"/>
  <c r="DF186"/>
  <c r="DD186"/>
  <c r="DD185"/>
  <c r="DD187"/>
  <c r="DF187"/>
  <c r="DF185"/>
  <c r="DF329"/>
  <c r="H86"/>
  <c r="G86"/>
  <c r="I86"/>
  <c r="N340" i="6"/>
  <c r="N324"/>
  <c r="N197"/>
  <c r="K340"/>
  <c r="N196"/>
  <c r="M324"/>
  <c r="M197"/>
  <c r="K324"/>
  <c r="M196"/>
  <c r="DH187" i="13"/>
  <c r="DJ329"/>
  <c r="DH186"/>
  <c r="DH185"/>
  <c r="DJ185"/>
  <c r="M198" i="6"/>
  <c r="DJ186" i="13"/>
  <c r="DJ313"/>
  <c r="DH313"/>
  <c r="DJ187"/>
  <c r="N198" i="6"/>
  <c r="DG187" i="1" l="1"/>
  <c r="DG186"/>
  <c r="DG185"/>
  <c r="DD329"/>
  <c r="N83"/>
  <c r="N32"/>
  <c r="N36"/>
  <c r="N39"/>
  <c r="N41"/>
  <c r="N40"/>
  <c r="N44"/>
  <c r="N43"/>
  <c r="N42"/>
  <c r="N49"/>
  <c r="N48"/>
  <c r="N47"/>
  <c r="N61"/>
  <c r="N69"/>
  <c r="N68"/>
  <c r="F186" i="3"/>
  <c r="A186" s="1"/>
  <c r="M340" i="6"/>
  <c r="F187" i="3"/>
  <c r="DH329" i="13"/>
  <c r="F185" i="3"/>
  <c r="A185" l="1"/>
  <c r="DJ186" i="1"/>
  <c r="DJ187"/>
  <c r="DG329"/>
  <c r="DJ185"/>
  <c r="DG313"/>
  <c r="H61"/>
  <c r="I61"/>
  <c r="H68"/>
  <c r="I68"/>
  <c r="H83"/>
  <c r="G83"/>
  <c r="I83"/>
  <c r="H84"/>
  <c r="G84"/>
  <c r="I84"/>
  <c r="H69"/>
  <c r="I69"/>
  <c r="N84"/>
  <c r="F329" i="3"/>
  <c r="A329" s="1"/>
  <c r="F313"/>
  <c r="A313" s="1"/>
  <c r="DN187" i="13"/>
  <c r="DN186"/>
  <c r="DN185"/>
  <c r="DJ329" i="1" l="1"/>
  <c r="DJ313"/>
  <c r="H49"/>
  <c r="DN329" i="13"/>
  <c r="DN313"/>
  <c r="H32" i="1" l="1"/>
  <c r="I32"/>
  <c r="H41"/>
  <c r="I41"/>
  <c r="H44"/>
  <c r="I44"/>
  <c r="H43"/>
  <c r="I43"/>
  <c r="I48"/>
  <c r="H48"/>
  <c r="H36"/>
  <c r="I36"/>
  <c r="H39"/>
  <c r="I39"/>
  <c r="H40"/>
  <c r="I40"/>
  <c r="H42"/>
  <c r="I42"/>
  <c r="H47"/>
  <c r="I47"/>
  <c r="I4" l="1"/>
  <c r="G4"/>
  <c r="H4"/>
  <c r="BV4"/>
  <c r="N4"/>
  <c r="K52" l="1"/>
  <c r="L52"/>
  <c r="M52"/>
  <c r="D272"/>
  <c r="D113"/>
  <c r="CE272" l="1"/>
  <c r="EH272" s="1"/>
  <c r="CE113"/>
  <c r="EH113" s="1"/>
  <c r="J52"/>
  <c r="BV52"/>
  <c r="G52"/>
  <c r="CQ52"/>
  <c r="CR52" s="1"/>
  <c r="CE272" i="13"/>
  <c r="CM52"/>
  <c r="CE113"/>
  <c r="CO113" i="1" l="1"/>
  <c r="CV113"/>
  <c r="CO272"/>
  <c r="CV272"/>
  <c r="CG52"/>
  <c r="CQ113"/>
  <c r="CR113" s="1"/>
  <c r="CI113"/>
  <c r="CJ113"/>
  <c r="CK113"/>
  <c r="CI272"/>
  <c r="CJ272"/>
  <c r="CK272"/>
  <c r="CG272"/>
  <c r="CG113"/>
  <c r="CQ272"/>
  <c r="CR272" s="1"/>
  <c r="CJ113" i="13"/>
  <c r="CM272"/>
  <c r="CJ272"/>
  <c r="CH113"/>
  <c r="CK272"/>
  <c r="CZ113"/>
  <c r="CG52"/>
  <c r="CG272"/>
  <c r="CG113"/>
  <c r="CK113"/>
  <c r="CZ272"/>
  <c r="CI272"/>
  <c r="CH272"/>
  <c r="CM113"/>
  <c r="CI113"/>
  <c r="CE374" i="1" l="1"/>
  <c r="CL113"/>
  <c r="CL272"/>
  <c r="CL52"/>
  <c r="CE49"/>
  <c r="EH49" s="1"/>
  <c r="CS579"/>
  <c r="CL52" i="13"/>
  <c r="CE49"/>
  <c r="CL272"/>
  <c r="CL113"/>
  <c r="CE374"/>
  <c r="CV374" i="1" l="1"/>
  <c r="CO49"/>
  <c r="CV49"/>
  <c r="CS113"/>
  <c r="CS272"/>
  <c r="CK49"/>
  <c r="CS52"/>
  <c r="CI49"/>
  <c r="CJ49"/>
  <c r="CK374"/>
  <c r="CI374"/>
  <c r="CJ374"/>
  <c r="CG374"/>
  <c r="CQ374"/>
  <c r="CR374" s="1"/>
  <c r="CJ374" i="13"/>
  <c r="CN272"/>
  <c r="CG374"/>
  <c r="CJ49"/>
  <c r="CI49"/>
  <c r="CN113"/>
  <c r="CM374"/>
  <c r="CZ374"/>
  <c r="CN52"/>
  <c r="CH49"/>
  <c r="CZ49"/>
  <c r="CH374"/>
  <c r="CK49"/>
  <c r="CK374"/>
  <c r="CI374"/>
  <c r="CW272" i="1" l="1"/>
  <c r="CW113"/>
  <c r="CL374"/>
  <c r="H283" i="6"/>
  <c r="DA272" i="13"/>
  <c r="CL374"/>
  <c r="DA113"/>
  <c r="H124" i="6"/>
  <c r="CZ272" i="1" l="1"/>
  <c r="CZ113"/>
  <c r="DE113"/>
  <c r="DE272"/>
  <c r="CK526"/>
  <c r="CK527"/>
  <c r="CK525"/>
  <c r="CW52"/>
  <c r="CX113"/>
  <c r="CX272"/>
  <c r="K55"/>
  <c r="L55"/>
  <c r="M55"/>
  <c r="J283" i="6"/>
  <c r="I283"/>
  <c r="CK524" i="13"/>
  <c r="DI113"/>
  <c r="DD272"/>
  <c r="H63" i="6"/>
  <c r="DB113" i="13"/>
  <c r="DD113"/>
  <c r="DB272"/>
  <c r="DA52"/>
  <c r="CK523"/>
  <c r="I124" i="6"/>
  <c r="CK535" i="13"/>
  <c r="DI272"/>
  <c r="CK525"/>
  <c r="J124" i="6"/>
  <c r="CZ52" i="1" l="1"/>
  <c r="DE52"/>
  <c r="DD272"/>
  <c r="DD113"/>
  <c r="CX52"/>
  <c r="DF113"/>
  <c r="DF272"/>
  <c r="J55"/>
  <c r="G55"/>
  <c r="BV55"/>
  <c r="D378"/>
  <c r="D401"/>
  <c r="D374"/>
  <c r="D279"/>
  <c r="D99"/>
  <c r="N283" i="6"/>
  <c r="M283"/>
  <c r="N124"/>
  <c r="DB52" i="13"/>
  <c r="J63" i="6"/>
  <c r="DD52" i="13"/>
  <c r="I63" i="6"/>
  <c r="DH113" i="13"/>
  <c r="DH272"/>
  <c r="M124" i="6"/>
  <c r="DJ113" i="13"/>
  <c r="DI52"/>
  <c r="DJ272"/>
  <c r="DG272" i="1" l="1"/>
  <c r="DH113"/>
  <c r="CO374"/>
  <c r="EH374"/>
  <c r="DD52"/>
  <c r="CE401"/>
  <c r="EH401" s="1"/>
  <c r="CE99"/>
  <c r="EH99" s="1"/>
  <c r="CE279"/>
  <c r="EH279" s="1"/>
  <c r="DF52"/>
  <c r="K56"/>
  <c r="L56"/>
  <c r="M56"/>
  <c r="CI279"/>
  <c r="CE370"/>
  <c r="EH370" s="1"/>
  <c r="CE390"/>
  <c r="EH390" s="1"/>
  <c r="CE247"/>
  <c r="CE108"/>
  <c r="CE61"/>
  <c r="EH61" s="1"/>
  <c r="CE66"/>
  <c r="EH66" s="1"/>
  <c r="EH4"/>
  <c r="CE161"/>
  <c r="EH161" s="1"/>
  <c r="F272" i="3"/>
  <c r="A272" s="1"/>
  <c r="CE108" i="13"/>
  <c r="CE99"/>
  <c r="N63" i="6"/>
  <c r="CE247" i="13"/>
  <c r="CE390"/>
  <c r="F113" i="3"/>
  <c r="M63" i="6"/>
  <c r="DJ52" i="13"/>
  <c r="CE161"/>
  <c r="CI279"/>
  <c r="CE401"/>
  <c r="CE66"/>
  <c r="CE279"/>
  <c r="DH52"/>
  <c r="CE4"/>
  <c r="CE61"/>
  <c r="CE370"/>
  <c r="A113" i="3" l="1"/>
  <c r="DG52" i="1"/>
  <c r="CV390"/>
  <c r="CV108"/>
  <c r="CO279"/>
  <c r="CV279"/>
  <c r="CO4"/>
  <c r="CV4"/>
  <c r="CV247"/>
  <c r="CO99"/>
  <c r="CV99"/>
  <c r="CO161"/>
  <c r="CV161"/>
  <c r="CO66"/>
  <c r="CV66"/>
  <c r="CO401"/>
  <c r="CV401"/>
  <c r="CO61"/>
  <c r="CV61"/>
  <c r="CO370"/>
  <c r="CV370"/>
  <c r="CE312"/>
  <c r="DJ113"/>
  <c r="DJ272"/>
  <c r="CE206"/>
  <c r="EH206" s="1"/>
  <c r="CE188"/>
  <c r="EH188" s="1"/>
  <c r="CE221"/>
  <c r="CE198"/>
  <c r="CE193"/>
  <c r="CE184"/>
  <c r="CE178"/>
  <c r="CE173"/>
  <c r="CE169"/>
  <c r="EH169" s="1"/>
  <c r="CE159"/>
  <c r="CE153"/>
  <c r="CE69"/>
  <c r="EH69" s="1"/>
  <c r="CE67"/>
  <c r="CE62"/>
  <c r="CE57"/>
  <c r="CE39"/>
  <c r="EH39" s="1"/>
  <c r="CE35"/>
  <c r="EH35" s="1"/>
  <c r="CE133"/>
  <c r="CE127"/>
  <c r="CE119"/>
  <c r="EH119" s="1"/>
  <c r="CE105"/>
  <c r="CE101"/>
  <c r="EH101" s="1"/>
  <c r="CE95"/>
  <c r="CE89"/>
  <c r="CE287"/>
  <c r="EH287" s="1"/>
  <c r="CE283"/>
  <c r="CE278"/>
  <c r="CE271"/>
  <c r="CE257"/>
  <c r="CE250"/>
  <c r="EH250" s="1"/>
  <c r="CE364"/>
  <c r="CE352"/>
  <c r="EH352" s="1"/>
  <c r="CE341"/>
  <c r="EH341" s="1"/>
  <c r="CE326"/>
  <c r="CE308"/>
  <c r="CE295"/>
  <c r="CE411"/>
  <c r="EH411" s="1"/>
  <c r="CE392"/>
  <c r="EH392" s="1"/>
  <c r="CE389"/>
  <c r="EH389" s="1"/>
  <c r="CE385"/>
  <c r="EH385" s="1"/>
  <c r="CE376"/>
  <c r="EH376" s="1"/>
  <c r="CI99"/>
  <c r="CE218"/>
  <c r="CE208"/>
  <c r="EH208" s="1"/>
  <c r="CE192"/>
  <c r="CE183"/>
  <c r="CE172"/>
  <c r="CE168"/>
  <c r="EH168" s="1"/>
  <c r="CE162"/>
  <c r="CE158"/>
  <c r="CE151"/>
  <c r="CE84"/>
  <c r="EH84" s="1"/>
  <c r="CE81"/>
  <c r="CE68"/>
  <c r="EH68" s="1"/>
  <c r="CE56"/>
  <c r="CE145"/>
  <c r="EH145" s="1"/>
  <c r="CE141"/>
  <c r="CE136"/>
  <c r="CE132"/>
  <c r="CE130"/>
  <c r="CE118"/>
  <c r="CE111"/>
  <c r="CE100"/>
  <c r="CE94"/>
  <c r="EH94" s="1"/>
  <c r="CE222"/>
  <c r="CE286"/>
  <c r="EH286" s="1"/>
  <c r="CE282"/>
  <c r="EH282" s="1"/>
  <c r="CE277"/>
  <c r="CE270"/>
  <c r="CE256"/>
  <c r="CE367"/>
  <c r="CE359"/>
  <c r="EH359" s="1"/>
  <c r="CE351"/>
  <c r="EH351" s="1"/>
  <c r="CE345"/>
  <c r="CE334"/>
  <c r="EH334" s="1"/>
  <c r="CE331"/>
  <c r="CE320"/>
  <c r="CE311"/>
  <c r="CE307"/>
  <c r="CE294"/>
  <c r="EH294" s="1"/>
  <c r="CE371"/>
  <c r="CE212"/>
  <c r="CE196"/>
  <c r="CE202"/>
  <c r="EH202" s="1"/>
  <c r="CE195"/>
  <c r="CE190"/>
  <c r="CE175"/>
  <c r="CE167"/>
  <c r="CE156"/>
  <c r="CE150"/>
  <c r="CE83"/>
  <c r="CE79"/>
  <c r="CE55"/>
  <c r="EH55" s="1"/>
  <c r="CE37"/>
  <c r="EH37" s="1"/>
  <c r="CE135"/>
  <c r="CE129"/>
  <c r="EH129" s="1"/>
  <c r="CE125"/>
  <c r="CE121"/>
  <c r="CE107"/>
  <c r="CE93"/>
  <c r="EH93" s="1"/>
  <c r="CE91"/>
  <c r="EH91" s="1"/>
  <c r="CE289"/>
  <c r="CE285"/>
  <c r="CE276"/>
  <c r="CE269"/>
  <c r="EH269" s="1"/>
  <c r="CE264"/>
  <c r="CE260"/>
  <c r="CE253"/>
  <c r="CE240"/>
  <c r="EH240" s="1"/>
  <c r="CE224"/>
  <c r="CE366"/>
  <c r="EH366" s="1"/>
  <c r="CE362"/>
  <c r="EH362" s="1"/>
  <c r="CE358"/>
  <c r="CE354"/>
  <c r="CE350"/>
  <c r="EH350" s="1"/>
  <c r="CE344"/>
  <c r="CE337"/>
  <c r="CE324"/>
  <c r="CE318"/>
  <c r="EH318" s="1"/>
  <c r="CE306"/>
  <c r="CE400"/>
  <c r="EH400" s="1"/>
  <c r="CE396"/>
  <c r="EH396" s="1"/>
  <c r="CE394"/>
  <c r="EH394" s="1"/>
  <c r="CE379"/>
  <c r="EH379" s="1"/>
  <c r="CE372"/>
  <c r="EH372" s="1"/>
  <c r="CE217"/>
  <c r="EH217" s="1"/>
  <c r="CE210"/>
  <c r="CE200"/>
  <c r="CE194"/>
  <c r="CE179"/>
  <c r="CE174"/>
  <c r="CE170"/>
  <c r="EH170" s="1"/>
  <c r="CE165"/>
  <c r="CE160"/>
  <c r="EH160" s="1"/>
  <c r="CE154"/>
  <c r="CE149"/>
  <c r="CE86"/>
  <c r="EH86" s="1"/>
  <c r="CE64"/>
  <c r="CE36"/>
  <c r="EH36" s="1"/>
  <c r="CE138"/>
  <c r="EH138" s="1"/>
  <c r="CE134"/>
  <c r="CE128"/>
  <c r="CE124"/>
  <c r="EH124" s="1"/>
  <c r="CE120"/>
  <c r="EH120" s="1"/>
  <c r="CE106"/>
  <c r="CE102"/>
  <c r="EH102" s="1"/>
  <c r="CE92"/>
  <c r="EH92" s="1"/>
  <c r="CE90"/>
  <c r="CE284"/>
  <c r="CE280"/>
  <c r="EH280" s="1"/>
  <c r="CE274"/>
  <c r="EH274" s="1"/>
  <c r="CE267"/>
  <c r="CE263"/>
  <c r="CE258"/>
  <c r="CE251"/>
  <c r="CE239"/>
  <c r="CE223"/>
  <c r="CE361"/>
  <c r="EH361" s="1"/>
  <c r="CE357"/>
  <c r="EH357" s="1"/>
  <c r="CE353"/>
  <c r="CE343"/>
  <c r="CE336"/>
  <c r="EH336" s="1"/>
  <c r="CE327"/>
  <c r="EH327" s="1"/>
  <c r="CE323"/>
  <c r="EH323" s="1"/>
  <c r="CE309"/>
  <c r="CE305"/>
  <c r="CE368"/>
  <c r="CE393"/>
  <c r="EH393" s="1"/>
  <c r="CE369"/>
  <c r="CE46"/>
  <c r="EH46" s="1"/>
  <c r="CE44"/>
  <c r="EH44" s="1"/>
  <c r="CE41"/>
  <c r="EH41" s="1"/>
  <c r="CE48"/>
  <c r="EH48" s="1"/>
  <c r="CE43"/>
  <c r="EH43" s="1"/>
  <c r="CE40"/>
  <c r="EH40" s="1"/>
  <c r="CE33"/>
  <c r="CE47"/>
  <c r="EH47" s="1"/>
  <c r="CE42"/>
  <c r="EH42" s="1"/>
  <c r="CE32"/>
  <c r="EH32" s="1"/>
  <c r="CE144"/>
  <c r="CE131"/>
  <c r="CE304"/>
  <c r="EH304" s="1"/>
  <c r="CE333"/>
  <c r="EH333" s="1"/>
  <c r="CI333"/>
  <c r="CE104"/>
  <c r="J56"/>
  <c r="BV56"/>
  <c r="G56"/>
  <c r="CQ573"/>
  <c r="CW537"/>
  <c r="DA487"/>
  <c r="CI287"/>
  <c r="CI573"/>
  <c r="CQ579"/>
  <c r="CI270"/>
  <c r="CQ99"/>
  <c r="CR99" s="1"/>
  <c r="CJ99"/>
  <c r="CK99"/>
  <c r="DA505"/>
  <c r="CQ401"/>
  <c r="CR401" s="1"/>
  <c r="CK401"/>
  <c r="CI401"/>
  <c r="CJ401"/>
  <c r="CK279"/>
  <c r="CJ279"/>
  <c r="CI81"/>
  <c r="CI289"/>
  <c r="CG279"/>
  <c r="CG401"/>
  <c r="CG99"/>
  <c r="CQ279"/>
  <c r="CR279" s="1"/>
  <c r="CK217"/>
  <c r="CK279" i="13"/>
  <c r="CE285"/>
  <c r="CE170"/>
  <c r="CE277"/>
  <c r="CE224"/>
  <c r="CE129"/>
  <c r="CE212"/>
  <c r="CE192"/>
  <c r="CE133"/>
  <c r="CE127"/>
  <c r="CE128"/>
  <c r="CE120"/>
  <c r="CE79"/>
  <c r="CE178"/>
  <c r="CZ390"/>
  <c r="CE367"/>
  <c r="CE331"/>
  <c r="CE352"/>
  <c r="CE396"/>
  <c r="CE326"/>
  <c r="CE81"/>
  <c r="CH99"/>
  <c r="CE239"/>
  <c r="CE359"/>
  <c r="CE309"/>
  <c r="CE334"/>
  <c r="CE37"/>
  <c r="CE307"/>
  <c r="CE274"/>
  <c r="CE253"/>
  <c r="CE69"/>
  <c r="CE62"/>
  <c r="CE42"/>
  <c r="CE144"/>
  <c r="CM99"/>
  <c r="CE257"/>
  <c r="CE131"/>
  <c r="CE282"/>
  <c r="CE43"/>
  <c r="CE89"/>
  <c r="CE210"/>
  <c r="CE327"/>
  <c r="CE208"/>
  <c r="CE39"/>
  <c r="DE487"/>
  <c r="CK217"/>
  <c r="CE320"/>
  <c r="CE369"/>
  <c r="CZ61"/>
  <c r="CE136"/>
  <c r="CI333"/>
  <c r="CE111"/>
  <c r="CE68"/>
  <c r="CE184"/>
  <c r="CE343"/>
  <c r="CE362"/>
  <c r="CE190"/>
  <c r="CZ247"/>
  <c r="CE354"/>
  <c r="CH84"/>
  <c r="CE160"/>
  <c r="CE40"/>
  <c r="CE162"/>
  <c r="DN272"/>
  <c r="CE379"/>
  <c r="CE119"/>
  <c r="CE130"/>
  <c r="CE106"/>
  <c r="CE304"/>
  <c r="CE337"/>
  <c r="CE102"/>
  <c r="CE311"/>
  <c r="DE498"/>
  <c r="CE305"/>
  <c r="CE35"/>
  <c r="CE44"/>
  <c r="CE168"/>
  <c r="CE284"/>
  <c r="CE167"/>
  <c r="CE278"/>
  <c r="CE269"/>
  <c r="CE169"/>
  <c r="CE33"/>
  <c r="CE86"/>
  <c r="CE90"/>
  <c r="CE344"/>
  <c r="CE306"/>
  <c r="CE366"/>
  <c r="CJ99"/>
  <c r="CE341"/>
  <c r="CE121"/>
  <c r="CZ279"/>
  <c r="CE353"/>
  <c r="CE376"/>
  <c r="CE83"/>
  <c r="CE48"/>
  <c r="CE361"/>
  <c r="CE283"/>
  <c r="CG401"/>
  <c r="CI287"/>
  <c r="CE276"/>
  <c r="CE336"/>
  <c r="CE91"/>
  <c r="CE218"/>
  <c r="CG279"/>
  <c r="CE183"/>
  <c r="CM279"/>
  <c r="CE94"/>
  <c r="CE364"/>
  <c r="CE223"/>
  <c r="CE51"/>
  <c r="CE156"/>
  <c r="CE53"/>
  <c r="CE46"/>
  <c r="CZ401"/>
  <c r="CE32"/>
  <c r="CE104"/>
  <c r="CE358"/>
  <c r="CJ279"/>
  <c r="CE158"/>
  <c r="CE393"/>
  <c r="CE271"/>
  <c r="CE132"/>
  <c r="CE206"/>
  <c r="CI99"/>
  <c r="CE400"/>
  <c r="CE134"/>
  <c r="CE179"/>
  <c r="CZ4"/>
  <c r="CE264"/>
  <c r="CE333"/>
  <c r="CE260"/>
  <c r="DN113"/>
  <c r="CE280"/>
  <c r="CE173"/>
  <c r="CE345"/>
  <c r="CE258"/>
  <c r="CE105"/>
  <c r="CE141"/>
  <c r="CE371"/>
  <c r="CE64"/>
  <c r="CE287"/>
  <c r="CE198"/>
  <c r="CI81"/>
  <c r="CE84"/>
  <c r="CE357"/>
  <c r="CE154"/>
  <c r="CE200"/>
  <c r="CZ161"/>
  <c r="CI270"/>
  <c r="CE195"/>
  <c r="CE151"/>
  <c r="CH279"/>
  <c r="CE172"/>
  <c r="CI53"/>
  <c r="CE138"/>
  <c r="CJ401"/>
  <c r="CE174"/>
  <c r="CE92"/>
  <c r="CE153"/>
  <c r="CE351"/>
  <c r="CE318"/>
  <c r="CZ108"/>
  <c r="CE323"/>
  <c r="CE312"/>
  <c r="CE251"/>
  <c r="CE118"/>
  <c r="CE368"/>
  <c r="CE394"/>
  <c r="CE101"/>
  <c r="CE57"/>
  <c r="CE149"/>
  <c r="CM401"/>
  <c r="CI401"/>
  <c r="CE221"/>
  <c r="CE308"/>
  <c r="CE55"/>
  <c r="CE324"/>
  <c r="CE256"/>
  <c r="CK401"/>
  <c r="CE270"/>
  <c r="CE385"/>
  <c r="CK99"/>
  <c r="CE392"/>
  <c r="CE47"/>
  <c r="CE193"/>
  <c r="CZ66"/>
  <c r="CE389"/>
  <c r="CE165"/>
  <c r="CE196"/>
  <c r="CE150"/>
  <c r="CG99"/>
  <c r="CE411"/>
  <c r="DE505"/>
  <c r="CE286"/>
  <c r="CE240"/>
  <c r="CE125"/>
  <c r="CE350"/>
  <c r="CE145"/>
  <c r="CE250"/>
  <c r="CE217"/>
  <c r="CE188"/>
  <c r="CE41"/>
  <c r="CI289"/>
  <c r="CE194"/>
  <c r="CE93"/>
  <c r="CZ370"/>
  <c r="CE67"/>
  <c r="CE107"/>
  <c r="CH86"/>
  <c r="CE124"/>
  <c r="CE135"/>
  <c r="CE372"/>
  <c r="CE295"/>
  <c r="CE267"/>
  <c r="CE202"/>
  <c r="CE289"/>
  <c r="CE95"/>
  <c r="CE175"/>
  <c r="CE159"/>
  <c r="CZ99"/>
  <c r="CE263"/>
  <c r="CE56"/>
  <c r="CH401"/>
  <c r="F52" i="3"/>
  <c r="CE36" i="13"/>
  <c r="CE100"/>
  <c r="CE222"/>
  <c r="CE294"/>
  <c r="AM52" i="3" l="1"/>
  <c r="CV368" i="1"/>
  <c r="CV251"/>
  <c r="EH251"/>
  <c r="CV154"/>
  <c r="CV174"/>
  <c r="CV210"/>
  <c r="CV394"/>
  <c r="CV260"/>
  <c r="CV285"/>
  <c r="CV107"/>
  <c r="CV135"/>
  <c r="CV175"/>
  <c r="CV196"/>
  <c r="CV307"/>
  <c r="CV367"/>
  <c r="CV56"/>
  <c r="CV151"/>
  <c r="CV172"/>
  <c r="CV308"/>
  <c r="CV364"/>
  <c r="EH364"/>
  <c r="CV278"/>
  <c r="CV95"/>
  <c r="CV127"/>
  <c r="CV57"/>
  <c r="CV153"/>
  <c r="CV221"/>
  <c r="CV104"/>
  <c r="CV305"/>
  <c r="CV258"/>
  <c r="CV128"/>
  <c r="CV64"/>
  <c r="CV396"/>
  <c r="CV324"/>
  <c r="CV354"/>
  <c r="CV224"/>
  <c r="CV264"/>
  <c r="EH264"/>
  <c r="CV289"/>
  <c r="CV37"/>
  <c r="CV150"/>
  <c r="CV190"/>
  <c r="CV212"/>
  <c r="CV311"/>
  <c r="CV345"/>
  <c r="CV256"/>
  <c r="CV136"/>
  <c r="CV392"/>
  <c r="CV326"/>
  <c r="CV283"/>
  <c r="CV62"/>
  <c r="CV159"/>
  <c r="CV184"/>
  <c r="CV312"/>
  <c r="CV33"/>
  <c r="CV369"/>
  <c r="CV309"/>
  <c r="CV343"/>
  <c r="CV223"/>
  <c r="CV263"/>
  <c r="CV284"/>
  <c r="CV194"/>
  <c r="CV337"/>
  <c r="CV358"/>
  <c r="CV125"/>
  <c r="CV156"/>
  <c r="CV195"/>
  <c r="CV371"/>
  <c r="CV320"/>
  <c r="CV270"/>
  <c r="CV222"/>
  <c r="CV118"/>
  <c r="CV81"/>
  <c r="CV162"/>
  <c r="CV192"/>
  <c r="CV411"/>
  <c r="CV257"/>
  <c r="CV105"/>
  <c r="CV67"/>
  <c r="CV193"/>
  <c r="CV393"/>
  <c r="CV353"/>
  <c r="CV239"/>
  <c r="CV267"/>
  <c r="CV90"/>
  <c r="CV200"/>
  <c r="CV306"/>
  <c r="CV344"/>
  <c r="CV276"/>
  <c r="CV79"/>
  <c r="EH79"/>
  <c r="CV167"/>
  <c r="CV331"/>
  <c r="CV277"/>
  <c r="CV130"/>
  <c r="CV295"/>
  <c r="CV271"/>
  <c r="CV89"/>
  <c r="CV173"/>
  <c r="CV144"/>
  <c r="CO41"/>
  <c r="CV41"/>
  <c r="CV106"/>
  <c r="CV134"/>
  <c r="CO86"/>
  <c r="CV86"/>
  <c r="CV165"/>
  <c r="CO372"/>
  <c r="CV372"/>
  <c r="CV400"/>
  <c r="CO240"/>
  <c r="CV240"/>
  <c r="CO269"/>
  <c r="CV269"/>
  <c r="CO91"/>
  <c r="CV91"/>
  <c r="CO55"/>
  <c r="CV55"/>
  <c r="CO351"/>
  <c r="CV351"/>
  <c r="CV141"/>
  <c r="CO68"/>
  <c r="CV68"/>
  <c r="CV158"/>
  <c r="CV183"/>
  <c r="CO250"/>
  <c r="CV250"/>
  <c r="CO101"/>
  <c r="CV101"/>
  <c r="CV133"/>
  <c r="CV178"/>
  <c r="CO333"/>
  <c r="CV333"/>
  <c r="CO32"/>
  <c r="CV32"/>
  <c r="CO40"/>
  <c r="CV40"/>
  <c r="CO44"/>
  <c r="CV44"/>
  <c r="CO323"/>
  <c r="CV323"/>
  <c r="CO120"/>
  <c r="CV120"/>
  <c r="CO138"/>
  <c r="CV138"/>
  <c r="CV149"/>
  <c r="CO170"/>
  <c r="CV170"/>
  <c r="CO379"/>
  <c r="CV379"/>
  <c r="CO362"/>
  <c r="CV362"/>
  <c r="CV253"/>
  <c r="CO93"/>
  <c r="CV93"/>
  <c r="CO129"/>
  <c r="CV129"/>
  <c r="CO202"/>
  <c r="CV202"/>
  <c r="CO294"/>
  <c r="CV294"/>
  <c r="CO359"/>
  <c r="CV359"/>
  <c r="CO94"/>
  <c r="CV94"/>
  <c r="CO145"/>
  <c r="CV145"/>
  <c r="CO376"/>
  <c r="CV376"/>
  <c r="CO341"/>
  <c r="CV341"/>
  <c r="CO287"/>
  <c r="CV287"/>
  <c r="CO35"/>
  <c r="CV35"/>
  <c r="CO188"/>
  <c r="CV188"/>
  <c r="CO304"/>
  <c r="CV304"/>
  <c r="CO42"/>
  <c r="CV42"/>
  <c r="CO43"/>
  <c r="CV43"/>
  <c r="CO46"/>
  <c r="CV46"/>
  <c r="CO327"/>
  <c r="CV327"/>
  <c r="CO357"/>
  <c r="CV357"/>
  <c r="CO274"/>
  <c r="CV274"/>
  <c r="CO92"/>
  <c r="CV92"/>
  <c r="CO124"/>
  <c r="CV124"/>
  <c r="CO36"/>
  <c r="CV36"/>
  <c r="CO318"/>
  <c r="CV318"/>
  <c r="CO350"/>
  <c r="CV350"/>
  <c r="CO366"/>
  <c r="CV366"/>
  <c r="CV83"/>
  <c r="CO334"/>
  <c r="CV334"/>
  <c r="CO282"/>
  <c r="CV282"/>
  <c r="CV100"/>
  <c r="CV132"/>
  <c r="CO84"/>
  <c r="CV84"/>
  <c r="CO168"/>
  <c r="CV168"/>
  <c r="CO208"/>
  <c r="CV208"/>
  <c r="CO385"/>
  <c r="CV385"/>
  <c r="CO352"/>
  <c r="CV352"/>
  <c r="CO119"/>
  <c r="CV119"/>
  <c r="CO39"/>
  <c r="CV39"/>
  <c r="CO169"/>
  <c r="CV169"/>
  <c r="CO206"/>
  <c r="CV206"/>
  <c r="CV131"/>
  <c r="CO47"/>
  <c r="CV47"/>
  <c r="CO48"/>
  <c r="CV48"/>
  <c r="CO336"/>
  <c r="CV336"/>
  <c r="CO361"/>
  <c r="CV361"/>
  <c r="CO280"/>
  <c r="CV280"/>
  <c r="CO102"/>
  <c r="CV102"/>
  <c r="CO160"/>
  <c r="CV160"/>
  <c r="CV179"/>
  <c r="CO217"/>
  <c r="CV217"/>
  <c r="CV121"/>
  <c r="CO286"/>
  <c r="CV286"/>
  <c r="CV111"/>
  <c r="CV218"/>
  <c r="CO389"/>
  <c r="CV389"/>
  <c r="CO69"/>
  <c r="CV69"/>
  <c r="CV198"/>
  <c r="DG505"/>
  <c r="DG487"/>
  <c r="CH548"/>
  <c r="CW479"/>
  <c r="CW485"/>
  <c r="CW548"/>
  <c r="CJ573"/>
  <c r="CG573"/>
  <c r="CS548"/>
  <c r="CS573"/>
  <c r="CU479"/>
  <c r="CU537"/>
  <c r="CI271"/>
  <c r="DA491"/>
  <c r="CY489"/>
  <c r="CY538"/>
  <c r="CI67"/>
  <c r="CS479"/>
  <c r="CS537"/>
  <c r="CQ550"/>
  <c r="CQ536"/>
  <c r="CI269"/>
  <c r="CY549"/>
  <c r="CI47"/>
  <c r="CK549"/>
  <c r="CU549"/>
  <c r="CK529"/>
  <c r="CI61"/>
  <c r="CI468"/>
  <c r="CI48"/>
  <c r="CI46"/>
  <c r="CI33"/>
  <c r="CE421"/>
  <c r="EH421" s="1"/>
  <c r="CE152"/>
  <c r="EH152" s="1"/>
  <c r="CE377"/>
  <c r="EH377" s="1"/>
  <c r="CE302"/>
  <c r="EH302" s="1"/>
  <c r="CE226"/>
  <c r="EH226" s="1"/>
  <c r="CI79"/>
  <c r="DJ52"/>
  <c r="CI264"/>
  <c r="CI267"/>
  <c r="CI69"/>
  <c r="CI274"/>
  <c r="CL401"/>
  <c r="CL279"/>
  <c r="CI253"/>
  <c r="CL99"/>
  <c r="CK82"/>
  <c r="CJ282"/>
  <c r="CI189"/>
  <c r="CK189"/>
  <c r="CJ189"/>
  <c r="CG189"/>
  <c r="CK281"/>
  <c r="CI281"/>
  <c r="CJ281"/>
  <c r="CG281"/>
  <c r="K57"/>
  <c r="L57"/>
  <c r="M57"/>
  <c r="CI282"/>
  <c r="CK282"/>
  <c r="CG282"/>
  <c r="CJ85"/>
  <c r="CG85"/>
  <c r="CI85"/>
  <c r="CI82"/>
  <c r="CJ82"/>
  <c r="CK85"/>
  <c r="CG82"/>
  <c r="CG253"/>
  <c r="CI277"/>
  <c r="CJ277"/>
  <c r="CK277"/>
  <c r="CK33"/>
  <c r="CJ33"/>
  <c r="CK48"/>
  <c r="CJ48"/>
  <c r="CK69"/>
  <c r="CJ69"/>
  <c r="CK44"/>
  <c r="CI44"/>
  <c r="CJ44"/>
  <c r="CK64"/>
  <c r="CI64"/>
  <c r="CJ64"/>
  <c r="CG285"/>
  <c r="CI280"/>
  <c r="CJ280"/>
  <c r="CK280"/>
  <c r="CK36"/>
  <c r="CI36"/>
  <c r="CJ36"/>
  <c r="CQ160"/>
  <c r="CR160" s="1"/>
  <c r="CI160"/>
  <c r="CJ160"/>
  <c r="CK160"/>
  <c r="CK55"/>
  <c r="CJ55"/>
  <c r="CI55"/>
  <c r="CG277"/>
  <c r="CK81"/>
  <c r="CJ81"/>
  <c r="CG267"/>
  <c r="CG278"/>
  <c r="CI286"/>
  <c r="CK286"/>
  <c r="CJ286"/>
  <c r="CG56"/>
  <c r="CK257"/>
  <c r="CJ257"/>
  <c r="CI257"/>
  <c r="CJ270"/>
  <c r="CK270"/>
  <c r="CK68"/>
  <c r="CJ68"/>
  <c r="CI68"/>
  <c r="CI275"/>
  <c r="CJ275"/>
  <c r="CK275"/>
  <c r="CG284"/>
  <c r="CK35"/>
  <c r="CI35"/>
  <c r="CJ35"/>
  <c r="CK86"/>
  <c r="CJ86"/>
  <c r="CI86"/>
  <c r="CI217"/>
  <c r="CJ217"/>
  <c r="CG81"/>
  <c r="CI258"/>
  <c r="CK258"/>
  <c r="CJ258"/>
  <c r="CK274"/>
  <c r="CJ274"/>
  <c r="CK56"/>
  <c r="CJ56"/>
  <c r="CI56"/>
  <c r="CG79"/>
  <c r="CK269"/>
  <c r="CJ269"/>
  <c r="CJ287"/>
  <c r="CK287"/>
  <c r="CK47"/>
  <c r="CJ47"/>
  <c r="CG160"/>
  <c r="CG264"/>
  <c r="CG271"/>
  <c r="CG289"/>
  <c r="CK37"/>
  <c r="CI37"/>
  <c r="CJ37"/>
  <c r="CK43"/>
  <c r="CI43"/>
  <c r="CJ43"/>
  <c r="CK67"/>
  <c r="CJ67"/>
  <c r="CK84"/>
  <c r="CI84"/>
  <c r="CJ84"/>
  <c r="CK253"/>
  <c r="CJ253"/>
  <c r="CK267"/>
  <c r="CJ267"/>
  <c r="CI278"/>
  <c r="CK278"/>
  <c r="CJ278"/>
  <c r="CG286"/>
  <c r="CK41"/>
  <c r="CI41"/>
  <c r="CJ41"/>
  <c r="CG270"/>
  <c r="CG275"/>
  <c r="CI284"/>
  <c r="CJ284"/>
  <c r="CK284"/>
  <c r="CG86"/>
  <c r="CK260"/>
  <c r="CJ260"/>
  <c r="CI260"/>
  <c r="CG276"/>
  <c r="CK32"/>
  <c r="CI32"/>
  <c r="CJ32"/>
  <c r="CK42"/>
  <c r="CI42"/>
  <c r="CJ42"/>
  <c r="CK66"/>
  <c r="CJ66"/>
  <c r="CI66"/>
  <c r="CK83"/>
  <c r="CJ83"/>
  <c r="CI83"/>
  <c r="CK40"/>
  <c r="CI40"/>
  <c r="CJ40"/>
  <c r="CK62"/>
  <c r="CJ62"/>
  <c r="CI62"/>
  <c r="CG283"/>
  <c r="CI202"/>
  <c r="CK202"/>
  <c r="CJ202"/>
  <c r="CJ264"/>
  <c r="CK264"/>
  <c r="CJ271"/>
  <c r="CK271"/>
  <c r="CK289"/>
  <c r="CJ289"/>
  <c r="CG84"/>
  <c r="CG274"/>
  <c r="CI283"/>
  <c r="CJ283"/>
  <c r="CK283"/>
  <c r="CI263"/>
  <c r="CJ263"/>
  <c r="CK263"/>
  <c r="CI285"/>
  <c r="CJ285"/>
  <c r="CK285"/>
  <c r="CK61"/>
  <c r="CJ61"/>
  <c r="CK79"/>
  <c r="CJ79"/>
  <c r="CJ256"/>
  <c r="CI256"/>
  <c r="CK256"/>
  <c r="CG269"/>
  <c r="CG280"/>
  <c r="CG287"/>
  <c r="CK39"/>
  <c r="CI39"/>
  <c r="CJ39"/>
  <c r="CK46"/>
  <c r="CJ46"/>
  <c r="CK57"/>
  <c r="CJ57"/>
  <c r="CI57"/>
  <c r="CI276"/>
  <c r="CJ276"/>
  <c r="CK276"/>
  <c r="CG83"/>
  <c r="CG55"/>
  <c r="CG202"/>
  <c r="CQ217"/>
  <c r="CR217" s="1"/>
  <c r="CQ202"/>
  <c r="CR202" s="1"/>
  <c r="CS374"/>
  <c r="CZ364" i="13"/>
  <c r="CZ312"/>
  <c r="CZ200"/>
  <c r="CZ183"/>
  <c r="CZ253"/>
  <c r="CZ46"/>
  <c r="CZ168"/>
  <c r="CZ179"/>
  <c r="CZ367"/>
  <c r="CZ326"/>
  <c r="CZ393"/>
  <c r="CN374"/>
  <c r="CJ67"/>
  <c r="CH55"/>
  <c r="CK286"/>
  <c r="CG264"/>
  <c r="CH68"/>
  <c r="DC516"/>
  <c r="CG271"/>
  <c r="CJ44"/>
  <c r="DE500"/>
  <c r="CJ217"/>
  <c r="CI274"/>
  <c r="CJ68"/>
  <c r="DA500"/>
  <c r="CG282"/>
  <c r="CH269"/>
  <c r="CJ271"/>
  <c r="CI202"/>
  <c r="CI285"/>
  <c r="CJ256"/>
  <c r="CJ48"/>
  <c r="CH281"/>
  <c r="CG55"/>
  <c r="CG85"/>
  <c r="CH275"/>
  <c r="CZ172"/>
  <c r="CZ159"/>
  <c r="CZ267"/>
  <c r="CZ158"/>
  <c r="CZ362"/>
  <c r="CZ43"/>
  <c r="CZ84"/>
  <c r="CZ160"/>
  <c r="CZ196"/>
  <c r="CZ136"/>
  <c r="CZ67"/>
  <c r="CZ372"/>
  <c r="CJ202"/>
  <c r="CK282"/>
  <c r="CK86"/>
  <c r="DA510"/>
  <c r="CK47"/>
  <c r="CJ47"/>
  <c r="CH282"/>
  <c r="CI36"/>
  <c r="DA494"/>
  <c r="CJ53"/>
  <c r="CI61"/>
  <c r="CJ40"/>
  <c r="CJ82"/>
  <c r="CK260"/>
  <c r="CK82"/>
  <c r="CK33"/>
  <c r="CK36"/>
  <c r="CI66"/>
  <c r="CH258"/>
  <c r="CW488"/>
  <c r="CH202"/>
  <c r="DA504"/>
  <c r="CZ64"/>
  <c r="CZ156"/>
  <c r="CZ89"/>
  <c r="CZ32"/>
  <c r="CZ94"/>
  <c r="CZ36"/>
  <c r="CZ169"/>
  <c r="CZ389"/>
  <c r="CZ305"/>
  <c r="CZ284"/>
  <c r="CZ130"/>
  <c r="DA483"/>
  <c r="DN52"/>
  <c r="CJ55"/>
  <c r="CH284"/>
  <c r="CW490"/>
  <c r="CG277"/>
  <c r="DA512"/>
  <c r="CK258"/>
  <c r="CJ51"/>
  <c r="CK256"/>
  <c r="CZ307"/>
  <c r="CZ392"/>
  <c r="CZ193"/>
  <c r="CZ141"/>
  <c r="CZ170"/>
  <c r="CZ304"/>
  <c r="CZ100"/>
  <c r="CZ280"/>
  <c r="CZ107"/>
  <c r="CZ212"/>
  <c r="CZ192"/>
  <c r="CZ86"/>
  <c r="CH82"/>
  <c r="CI64"/>
  <c r="CH48"/>
  <c r="CE377"/>
  <c r="DA496"/>
  <c r="CK84"/>
  <c r="CK61"/>
  <c r="CK44"/>
  <c r="CJ33"/>
  <c r="CG53"/>
  <c r="CJ35"/>
  <c r="CZ104"/>
  <c r="CZ194"/>
  <c r="CZ277"/>
  <c r="CZ178"/>
  <c r="CZ294"/>
  <c r="CZ92"/>
  <c r="CZ119"/>
  <c r="CZ111"/>
  <c r="CZ57"/>
  <c r="CZ309"/>
  <c r="CZ276"/>
  <c r="CM217"/>
  <c r="CI284"/>
  <c r="CG81"/>
  <c r="CH260"/>
  <c r="CI57"/>
  <c r="CH53"/>
  <c r="CI67"/>
  <c r="CJ160"/>
  <c r="CK37"/>
  <c r="CI278"/>
  <c r="CK257"/>
  <c r="CI33"/>
  <c r="CJ83"/>
  <c r="CY488"/>
  <c r="CJ258"/>
  <c r="CI217"/>
  <c r="CI263"/>
  <c r="CW500"/>
  <c r="CJ56"/>
  <c r="CH79"/>
  <c r="CH47"/>
  <c r="CH81"/>
  <c r="CG51"/>
  <c r="CJ260"/>
  <c r="CK55"/>
  <c r="CZ153"/>
  <c r="CZ263"/>
  <c r="CZ167"/>
  <c r="CZ133"/>
  <c r="CZ202"/>
  <c r="CZ274"/>
  <c r="CZ352"/>
  <c r="CZ286"/>
  <c r="CZ95"/>
  <c r="CZ33"/>
  <c r="CZ306"/>
  <c r="CM202"/>
  <c r="CK271"/>
  <c r="CG283"/>
  <c r="CG274"/>
  <c r="CG189"/>
  <c r="CJ64"/>
  <c r="CH62"/>
  <c r="CH44"/>
  <c r="CI62"/>
  <c r="CK263"/>
  <c r="CH285"/>
  <c r="CH43"/>
  <c r="CE226"/>
  <c r="CF523"/>
  <c r="CE421"/>
  <c r="CK253"/>
  <c r="CI39"/>
  <c r="CY490"/>
  <c r="CJ283"/>
  <c r="CH57"/>
  <c r="CG82"/>
  <c r="CJ285"/>
  <c r="CZ394"/>
  <c r="CZ190"/>
  <c r="CZ162"/>
  <c r="CZ91"/>
  <c r="CZ120"/>
  <c r="CZ287"/>
  <c r="CZ83"/>
  <c r="CZ48"/>
  <c r="CZ154"/>
  <c r="CZ264"/>
  <c r="CZ320"/>
  <c r="CZ41"/>
  <c r="DE502"/>
  <c r="CH83"/>
  <c r="CI68"/>
  <c r="CH271"/>
  <c r="DC487"/>
  <c r="DA508"/>
  <c r="CH67"/>
  <c r="CK67"/>
  <c r="CH286"/>
  <c r="CG79"/>
  <c r="CH36"/>
  <c r="DA502"/>
  <c r="CH35"/>
  <c r="CK53"/>
  <c r="CI260"/>
  <c r="CH264"/>
  <c r="CG83"/>
  <c r="CI271"/>
  <c r="CJ263"/>
  <c r="CI41"/>
  <c r="CH257"/>
  <c r="CJ84"/>
  <c r="CI264"/>
  <c r="CI277"/>
  <c r="CZ174"/>
  <c r="CZ37"/>
  <c r="CZ118"/>
  <c r="CZ269"/>
  <c r="CZ323"/>
  <c r="CZ341"/>
  <c r="CZ366"/>
  <c r="CZ47"/>
  <c r="CZ251"/>
  <c r="CZ354"/>
  <c r="CZ195"/>
  <c r="CZ144"/>
  <c r="DA490"/>
  <c r="CK287"/>
  <c r="CK264"/>
  <c r="CJ43"/>
  <c r="DA485"/>
  <c r="DC518"/>
  <c r="CI84"/>
  <c r="CH278"/>
  <c r="CJ57"/>
  <c r="CK56"/>
  <c r="CH42"/>
  <c r="CK42"/>
  <c r="CJ289"/>
  <c r="CK527"/>
  <c r="CH46"/>
  <c r="CI82"/>
  <c r="CK62"/>
  <c r="CI47"/>
  <c r="CG286"/>
  <c r="CH33"/>
  <c r="CK32"/>
  <c r="CJ286"/>
  <c r="CH217"/>
  <c r="CK41"/>
  <c r="CW504"/>
  <c r="CZ368"/>
  <c r="CZ224"/>
  <c r="CZ270"/>
  <c r="CZ240"/>
  <c r="CZ44"/>
  <c r="CZ376"/>
  <c r="CZ350"/>
  <c r="CZ131"/>
  <c r="CZ198"/>
  <c r="CZ396"/>
  <c r="CZ125"/>
  <c r="CZ173"/>
  <c r="DC498"/>
  <c r="CJ264"/>
  <c r="CK43"/>
  <c r="CG285"/>
  <c r="CH85"/>
  <c r="CI51"/>
  <c r="CJ62"/>
  <c r="CJ257"/>
  <c r="CK270"/>
  <c r="CJ189"/>
  <c r="CG269"/>
  <c r="CK83"/>
  <c r="CI253"/>
  <c r="CH189"/>
  <c r="CI160"/>
  <c r="CK285"/>
  <c r="CI48"/>
  <c r="CI275"/>
  <c r="CJ61"/>
  <c r="CG202"/>
  <c r="CL401"/>
  <c r="CK283"/>
  <c r="CH61"/>
  <c r="CI276"/>
  <c r="CJ86"/>
  <c r="CZ324"/>
  <c r="CZ371"/>
  <c r="CZ400"/>
  <c r="CZ40"/>
  <c r="CZ145"/>
  <c r="CZ318"/>
  <c r="CZ206"/>
  <c r="CZ69"/>
  <c r="CZ128"/>
  <c r="CZ337"/>
  <c r="CZ271"/>
  <c r="DE489"/>
  <c r="CK284"/>
  <c r="CJ253"/>
  <c r="CJ281"/>
  <c r="CI257"/>
  <c r="CJ280"/>
  <c r="CI83"/>
  <c r="CH64"/>
  <c r="CJ269"/>
  <c r="CK280"/>
  <c r="CJ278"/>
  <c r="CH51"/>
  <c r="CI46"/>
  <c r="CY498"/>
  <c r="CK267"/>
  <c r="CK189"/>
  <c r="CK202"/>
  <c r="CK79"/>
  <c r="CJ79"/>
  <c r="CI282"/>
  <c r="CK274"/>
  <c r="CG287"/>
  <c r="CZ56"/>
  <c r="CZ283"/>
  <c r="CZ353"/>
  <c r="CZ68"/>
  <c r="CZ379"/>
  <c r="CZ42"/>
  <c r="CZ132"/>
  <c r="CZ102"/>
  <c r="CZ135"/>
  <c r="CZ345"/>
  <c r="CZ257"/>
  <c r="CZ165"/>
  <c r="CH263"/>
  <c r="CK160"/>
  <c r="CJ36"/>
  <c r="CH32"/>
  <c r="CI79"/>
  <c r="CJ32"/>
  <c r="CW506"/>
  <c r="CJ46"/>
  <c r="CH283"/>
  <c r="CI86"/>
  <c r="CZ258"/>
  <c r="CZ358"/>
  <c r="CZ295"/>
  <c r="CZ333"/>
  <c r="CZ359"/>
  <c r="CZ124"/>
  <c r="CZ39"/>
  <c r="CZ218"/>
  <c r="CZ221"/>
  <c r="CZ223"/>
  <c r="CZ331"/>
  <c r="CL99"/>
  <c r="CK46"/>
  <c r="CK39"/>
  <c r="CK69"/>
  <c r="CG270"/>
  <c r="CH66"/>
  <c r="CY502"/>
  <c r="CH289"/>
  <c r="DC489"/>
  <c r="CI43"/>
  <c r="CK51"/>
  <c r="CZ175"/>
  <c r="CZ256"/>
  <c r="CZ105"/>
  <c r="CZ351"/>
  <c r="CZ149"/>
  <c r="CZ188"/>
  <c r="CZ282"/>
  <c r="CZ361"/>
  <c r="CZ260"/>
  <c r="CZ150"/>
  <c r="CZ81"/>
  <c r="CZ134"/>
  <c r="CJ277"/>
  <c r="CG278"/>
  <c r="CH40"/>
  <c r="CH256"/>
  <c r="CK538"/>
  <c r="CG253"/>
  <c r="CI40"/>
  <c r="CK57"/>
  <c r="CH253"/>
  <c r="CI56"/>
  <c r="CW508"/>
  <c r="CI69"/>
  <c r="CG280"/>
  <c r="CI269"/>
  <c r="CH69"/>
  <c r="CK269"/>
  <c r="CH39"/>
  <c r="CI44"/>
  <c r="CI258"/>
  <c r="DA506"/>
  <c r="CI37"/>
  <c r="CI286"/>
  <c r="CH37"/>
  <c r="CG160"/>
  <c r="CZ285"/>
  <c r="CZ311"/>
  <c r="CZ411"/>
  <c r="CZ55"/>
  <c r="CZ138"/>
  <c r="CZ35"/>
  <c r="CZ334"/>
  <c r="CZ336"/>
  <c r="CZ210"/>
  <c r="CZ289"/>
  <c r="CZ222"/>
  <c r="CZ106"/>
  <c r="CW498"/>
  <c r="CI256"/>
  <c r="CI55"/>
  <c r="CJ39"/>
  <c r="DA488"/>
  <c r="CK276"/>
  <c r="CK289"/>
  <c r="CI189"/>
  <c r="CG284"/>
  <c r="CG86"/>
  <c r="CG84"/>
  <c r="CH41"/>
  <c r="CJ275"/>
  <c r="CJ66"/>
  <c r="CG275"/>
  <c r="CH270"/>
  <c r="CK40"/>
  <c r="CH160"/>
  <c r="CE302"/>
  <c r="CJ274"/>
  <c r="CK85"/>
  <c r="CI497"/>
  <c r="CZ127"/>
  <c r="CZ343"/>
  <c r="CZ79"/>
  <c r="CZ101"/>
  <c r="CZ129"/>
  <c r="CZ357"/>
  <c r="CZ385"/>
  <c r="CZ121"/>
  <c r="CZ308"/>
  <c r="CZ184"/>
  <c r="CZ90"/>
  <c r="CM160"/>
  <c r="CH267"/>
  <c r="CJ287"/>
  <c r="CJ276"/>
  <c r="CJ41"/>
  <c r="CH274"/>
  <c r="CG267"/>
  <c r="CI283"/>
  <c r="CJ282"/>
  <c r="DA498"/>
  <c r="CK48"/>
  <c r="CK275"/>
  <c r="CH277"/>
  <c r="DE491"/>
  <c r="CI267"/>
  <c r="CJ81"/>
  <c r="CJ270"/>
  <c r="CI281"/>
  <c r="CK278"/>
  <c r="CH280"/>
  <c r="CI35"/>
  <c r="CG289"/>
  <c r="CH56"/>
  <c r="CJ69"/>
  <c r="CI42"/>
  <c r="CZ278"/>
  <c r="CZ369"/>
  <c r="CZ344"/>
  <c r="CZ250"/>
  <c r="CZ93"/>
  <c r="CZ327"/>
  <c r="CZ208"/>
  <c r="CZ217"/>
  <c r="CZ151"/>
  <c r="CZ62"/>
  <c r="CZ239"/>
  <c r="CL279"/>
  <c r="CK68"/>
  <c r="CK81"/>
  <c r="CH276"/>
  <c r="CI32"/>
  <c r="CG56"/>
  <c r="DA514"/>
  <c r="CJ42"/>
  <c r="CK281"/>
  <c r="CK277"/>
  <c r="CK35"/>
  <c r="CW502"/>
  <c r="CE152"/>
  <c r="CG281"/>
  <c r="CI85"/>
  <c r="CH287"/>
  <c r="CI280"/>
  <c r="DC500"/>
  <c r="CG276"/>
  <c r="CJ85"/>
  <c r="CK66"/>
  <c r="CJ284"/>
  <c r="CY500"/>
  <c r="CK64"/>
  <c r="CJ267"/>
  <c r="CJ37"/>
  <c r="CS401" i="1" l="1"/>
  <c r="CV421"/>
  <c r="CV302"/>
  <c r="CL285"/>
  <c r="DG489"/>
  <c r="DG491"/>
  <c r="CL286"/>
  <c r="CS279"/>
  <c r="DG479"/>
  <c r="CV152"/>
  <c r="CV226"/>
  <c r="CV377"/>
  <c r="CS99"/>
  <c r="CL202"/>
  <c r="CL84"/>
  <c r="CL275"/>
  <c r="CL264"/>
  <c r="CL267"/>
  <c r="CL281"/>
  <c r="CL55"/>
  <c r="CL283"/>
  <c r="CL276"/>
  <c r="CL270"/>
  <c r="CL160"/>
  <c r="CL284"/>
  <c r="CL82"/>
  <c r="CL287"/>
  <c r="CL274"/>
  <c r="CL83"/>
  <c r="CL280"/>
  <c r="CL86"/>
  <c r="CL289"/>
  <c r="CL56"/>
  <c r="CL253"/>
  <c r="CL85"/>
  <c r="CL189"/>
  <c r="CL269"/>
  <c r="CL271"/>
  <c r="CL81"/>
  <c r="CL278"/>
  <c r="CL277"/>
  <c r="CL282"/>
  <c r="J57"/>
  <c r="G57"/>
  <c r="BV57"/>
  <c r="CL79"/>
  <c r="D196"/>
  <c r="CL264" i="13"/>
  <c r="CN401"/>
  <c r="CL160"/>
  <c r="CL202"/>
  <c r="CL189"/>
  <c r="CL285"/>
  <c r="CL280"/>
  <c r="CZ302"/>
  <c r="CL287"/>
  <c r="CL79"/>
  <c r="CN99"/>
  <c r="CL267"/>
  <c r="CL270"/>
  <c r="CL84"/>
  <c r="CL86"/>
  <c r="CL277"/>
  <c r="CL278"/>
  <c r="CL284"/>
  <c r="CL253"/>
  <c r="CL82"/>
  <c r="CL56"/>
  <c r="CL283"/>
  <c r="CZ377"/>
  <c r="CL55"/>
  <c r="CZ152"/>
  <c r="CZ226"/>
  <c r="CL289"/>
  <c r="CL275"/>
  <c r="CL269"/>
  <c r="CL271"/>
  <c r="CN279"/>
  <c r="CZ421"/>
  <c r="CL276"/>
  <c r="CL274"/>
  <c r="CL281"/>
  <c r="CL85"/>
  <c r="CL83"/>
  <c r="CL286"/>
  <c r="CL282"/>
  <c r="CL81"/>
  <c r="CO196" i="1" l="1"/>
  <c r="EH196"/>
  <c r="CW401"/>
  <c r="CW374"/>
  <c r="CG57"/>
  <c r="CE78"/>
  <c r="EH78" s="1"/>
  <c r="CG217"/>
  <c r="H412" i="6"/>
  <c r="H385"/>
  <c r="CG217" i="13"/>
  <c r="DA374"/>
  <c r="DA401"/>
  <c r="CE78"/>
  <c r="CG57"/>
  <c r="CZ401" i="1" l="1"/>
  <c r="CZ374"/>
  <c r="CE422"/>
  <c r="EH422" s="1"/>
  <c r="DE401"/>
  <c r="CW279"/>
  <c r="CX401"/>
  <c r="CW99"/>
  <c r="CX374"/>
  <c r="DE374"/>
  <c r="CL217"/>
  <c r="CL57"/>
  <c r="CJ196"/>
  <c r="CK196"/>
  <c r="CQ196"/>
  <c r="CR196" s="1"/>
  <c r="CG196"/>
  <c r="CI173"/>
  <c r="CK108"/>
  <c r="J385" i="6"/>
  <c r="H290"/>
  <c r="I385"/>
  <c r="I412"/>
  <c r="J412"/>
  <c r="H110"/>
  <c r="DI401" i="13"/>
  <c r="CI173"/>
  <c r="CE422"/>
  <c r="CM196"/>
  <c r="CK196"/>
  <c r="CJ196"/>
  <c r="DA99"/>
  <c r="DI374"/>
  <c r="DD374"/>
  <c r="DA279"/>
  <c r="CI196"/>
  <c r="DB401"/>
  <c r="CL217"/>
  <c r="CH196"/>
  <c r="CK108"/>
  <c r="DD401"/>
  <c r="CG196"/>
  <c r="CL57"/>
  <c r="DB374"/>
  <c r="CZ279" i="1" l="1"/>
  <c r="CZ99"/>
  <c r="DF401"/>
  <c r="CX99"/>
  <c r="DE279"/>
  <c r="CX279"/>
  <c r="DD401"/>
  <c r="DD374"/>
  <c r="DE99"/>
  <c r="DF374"/>
  <c r="C6" i="10"/>
  <c r="CL196" i="1"/>
  <c r="CI164"/>
  <c r="CJ164"/>
  <c r="CK173"/>
  <c r="CJ173"/>
  <c r="CI108"/>
  <c r="CJ108"/>
  <c r="CG127"/>
  <c r="CI127"/>
  <c r="CJ127"/>
  <c r="CK127"/>
  <c r="CI175"/>
  <c r="CJ175"/>
  <c r="CK175"/>
  <c r="CQ276"/>
  <c r="CR276" s="1"/>
  <c r="CQ108"/>
  <c r="CR108" s="1"/>
  <c r="CG108"/>
  <c r="CQ173"/>
  <c r="CR173" s="1"/>
  <c r="CG173"/>
  <c r="CQ175"/>
  <c r="CR175" s="1"/>
  <c r="CG175"/>
  <c r="CQ164"/>
  <c r="CR164" s="1"/>
  <c r="CG164"/>
  <c r="CQ127"/>
  <c r="CR127" s="1"/>
  <c r="CI166"/>
  <c r="CU482"/>
  <c r="CI200"/>
  <c r="CQ253"/>
  <c r="CR253" s="1"/>
  <c r="CK356"/>
  <c r="DA573"/>
  <c r="CK332"/>
  <c r="CI328"/>
  <c r="CU548"/>
  <c r="DA536"/>
  <c r="CY560"/>
  <c r="CI162"/>
  <c r="CI155"/>
  <c r="CI212"/>
  <c r="CI206"/>
  <c r="CI250"/>
  <c r="CW550"/>
  <c r="CI327"/>
  <c r="CK528"/>
  <c r="CY548"/>
  <c r="CE569"/>
  <c r="CW566"/>
  <c r="CI132"/>
  <c r="CK131"/>
  <c r="CW551"/>
  <c r="CK111"/>
  <c r="N385" i="6"/>
  <c r="M412"/>
  <c r="J290"/>
  <c r="I290"/>
  <c r="M385"/>
  <c r="N412"/>
  <c r="J110"/>
  <c r="I110"/>
  <c r="DB279" i="13"/>
  <c r="CJ175"/>
  <c r="CI132"/>
  <c r="CI212"/>
  <c r="CH173"/>
  <c r="CM276"/>
  <c r="CI164"/>
  <c r="CI108"/>
  <c r="DD279"/>
  <c r="CK356"/>
  <c r="DI279"/>
  <c r="CH175"/>
  <c r="CM164"/>
  <c r="CM175"/>
  <c r="CK173"/>
  <c r="CK131"/>
  <c r="CJ108"/>
  <c r="CJ127"/>
  <c r="CM173"/>
  <c r="CI162"/>
  <c r="CG108"/>
  <c r="CM253"/>
  <c r="CI200"/>
  <c r="CL196"/>
  <c r="CJ173"/>
  <c r="CK111"/>
  <c r="CH164"/>
  <c r="CK175"/>
  <c r="CJ164"/>
  <c r="CI175"/>
  <c r="CM108"/>
  <c r="CI127"/>
  <c r="CK332"/>
  <c r="CY493"/>
  <c r="CH108"/>
  <c r="DB99"/>
  <c r="CG175"/>
  <c r="CI327"/>
  <c r="CM127"/>
  <c r="CI155"/>
  <c r="DD99"/>
  <c r="CK537"/>
  <c r="DJ374"/>
  <c r="CG164"/>
  <c r="CG173"/>
  <c r="CH372"/>
  <c r="CI328"/>
  <c r="DH374"/>
  <c r="CK526"/>
  <c r="CH127"/>
  <c r="CG127"/>
  <c r="CY511"/>
  <c r="DH401"/>
  <c r="DI99"/>
  <c r="CI250"/>
  <c r="CI206"/>
  <c r="DJ401"/>
  <c r="CK127"/>
  <c r="CI166"/>
  <c r="DF99" i="1" l="1"/>
  <c r="DD99"/>
  <c r="DD279"/>
  <c r="DF279"/>
  <c r="CK355"/>
  <c r="CE527"/>
  <c r="DA547"/>
  <c r="CG549"/>
  <c r="CI537"/>
  <c r="CS196"/>
  <c r="CO526"/>
  <c r="CQ566"/>
  <c r="CQ602" s="1"/>
  <c r="CQ480"/>
  <c r="CQ547"/>
  <c r="CI548"/>
  <c r="CO481"/>
  <c r="DG481" s="1"/>
  <c r="CO480"/>
  <c r="CO547"/>
  <c r="CO554" s="1"/>
  <c r="CO558" s="1"/>
  <c r="CO562" s="1"/>
  <c r="CO566"/>
  <c r="CO602" s="1"/>
  <c r="CO525"/>
  <c r="CU566"/>
  <c r="CW569"/>
  <c r="DA566"/>
  <c r="CG569"/>
  <c r="CE573"/>
  <c r="CE602" s="1"/>
  <c r="CF569"/>
  <c r="CS566"/>
  <c r="CS602" s="1"/>
  <c r="DA579"/>
  <c r="CU579"/>
  <c r="CY566"/>
  <c r="CG550"/>
  <c r="CI566"/>
  <c r="CJ569"/>
  <c r="CG566"/>
  <c r="CI569"/>
  <c r="CW579"/>
  <c r="CU550"/>
  <c r="CU573"/>
  <c r="CF573"/>
  <c r="CY569"/>
  <c r="CY559"/>
  <c r="CY579"/>
  <c r="CK569"/>
  <c r="DA569"/>
  <c r="CH566"/>
  <c r="CE536"/>
  <c r="CK550"/>
  <c r="CK548"/>
  <c r="CK566"/>
  <c r="CJ566"/>
  <c r="CF566"/>
  <c r="DA560"/>
  <c r="DG560" s="1"/>
  <c r="CU551"/>
  <c r="CU536"/>
  <c r="CG548"/>
  <c r="CI550"/>
  <c r="CJ536"/>
  <c r="CJ550"/>
  <c r="CH549"/>
  <c r="CJ549"/>
  <c r="CK547"/>
  <c r="CI549"/>
  <c r="CK188"/>
  <c r="CY547"/>
  <c r="CS547"/>
  <c r="CF547"/>
  <c r="CQ341"/>
  <c r="CR341" s="1"/>
  <c r="CY551"/>
  <c r="CF548"/>
  <c r="CH547"/>
  <c r="CJ547"/>
  <c r="CG547"/>
  <c r="CI536"/>
  <c r="CI547"/>
  <c r="CW482"/>
  <c r="CW536"/>
  <c r="CW553"/>
  <c r="CU547"/>
  <c r="CH536"/>
  <c r="CH550"/>
  <c r="DA538"/>
  <c r="DA550"/>
  <c r="DA492"/>
  <c r="DA553"/>
  <c r="DA537"/>
  <c r="CY485"/>
  <c r="CY553"/>
  <c r="CY537"/>
  <c r="CY482"/>
  <c r="CY550"/>
  <c r="CY536"/>
  <c r="CW547"/>
  <c r="CE547"/>
  <c r="CS536"/>
  <c r="CS550"/>
  <c r="DA495"/>
  <c r="CF536"/>
  <c r="CK530"/>
  <c r="CK536"/>
  <c r="CG536"/>
  <c r="CK531"/>
  <c r="CE466"/>
  <c r="CE526"/>
  <c r="CS480"/>
  <c r="CJ93"/>
  <c r="DA485"/>
  <c r="CI467"/>
  <c r="CH467"/>
  <c r="CW480"/>
  <c r="CG468"/>
  <c r="CF468"/>
  <c r="CK469"/>
  <c r="CJ469"/>
  <c r="CK470"/>
  <c r="CJ470"/>
  <c r="CG463"/>
  <c r="CF463"/>
  <c r="CQ4"/>
  <c r="CR4" s="1"/>
  <c r="DA506"/>
  <c r="CK468"/>
  <c r="CJ468"/>
  <c r="CI101"/>
  <c r="CU480"/>
  <c r="CJ111"/>
  <c r="DA490"/>
  <c r="CI379"/>
  <c r="CU485"/>
  <c r="CG464"/>
  <c r="CF464"/>
  <c r="CK466"/>
  <c r="CL466"/>
  <c r="CL521" s="1"/>
  <c r="CF466"/>
  <c r="CH466"/>
  <c r="CK467"/>
  <c r="CI466"/>
  <c r="CJ467"/>
  <c r="CJ466"/>
  <c r="CG466"/>
  <c r="CF421"/>
  <c r="CF377"/>
  <c r="CF302"/>
  <c r="CF226"/>
  <c r="CF152"/>
  <c r="CK295"/>
  <c r="DG401"/>
  <c r="DG374"/>
  <c r="CI357"/>
  <c r="CI238"/>
  <c r="CI358"/>
  <c r="CI239"/>
  <c r="CI251"/>
  <c r="CL127"/>
  <c r="CI94"/>
  <c r="CI128"/>
  <c r="CI371"/>
  <c r="CI240"/>
  <c r="CI352"/>
  <c r="CL164"/>
  <c r="CL108"/>
  <c r="CI129"/>
  <c r="CI336"/>
  <c r="CI353"/>
  <c r="CI223"/>
  <c r="CI337"/>
  <c r="CI354"/>
  <c r="CI362"/>
  <c r="CI224"/>
  <c r="CI95"/>
  <c r="CK92"/>
  <c r="CI130"/>
  <c r="CI355"/>
  <c r="CI341"/>
  <c r="CI356"/>
  <c r="CI364"/>
  <c r="CI198"/>
  <c r="CL175"/>
  <c r="CL173"/>
  <c r="CF78"/>
  <c r="CI359"/>
  <c r="CG359"/>
  <c r="CI4"/>
  <c r="CJ94"/>
  <c r="CK94"/>
  <c r="CI138"/>
  <c r="CJ138"/>
  <c r="CK138"/>
  <c r="CK371"/>
  <c r="CJ371"/>
  <c r="CK396"/>
  <c r="CI396"/>
  <c r="CJ396"/>
  <c r="CI331"/>
  <c r="CJ331"/>
  <c r="CK331"/>
  <c r="CJ355"/>
  <c r="CJ240"/>
  <c r="CK240"/>
  <c r="CK193"/>
  <c r="CJ193"/>
  <c r="CI208"/>
  <c r="CJ208"/>
  <c r="CK208"/>
  <c r="CI165"/>
  <c r="CK165"/>
  <c r="CJ165"/>
  <c r="CI177"/>
  <c r="CJ177"/>
  <c r="CI188"/>
  <c r="CJ188"/>
  <c r="CK372"/>
  <c r="CJ372"/>
  <c r="CI372"/>
  <c r="CK368"/>
  <c r="CJ368"/>
  <c r="CI368"/>
  <c r="CI304"/>
  <c r="CJ304"/>
  <c r="CK304"/>
  <c r="CI312"/>
  <c r="CJ312"/>
  <c r="CK312"/>
  <c r="CI324"/>
  <c r="CJ324"/>
  <c r="CK324"/>
  <c r="CJ333"/>
  <c r="CK333"/>
  <c r="CI344"/>
  <c r="CJ344"/>
  <c r="CK344"/>
  <c r="CJ350"/>
  <c r="CK350"/>
  <c r="CI350"/>
  <c r="CJ358"/>
  <c r="CK358"/>
  <c r="CJ366"/>
  <c r="CK366"/>
  <c r="CI366"/>
  <c r="CJ192"/>
  <c r="CK192"/>
  <c r="CK198"/>
  <c r="CJ198"/>
  <c r="CI211"/>
  <c r="CJ211"/>
  <c r="CI221"/>
  <c r="CJ221"/>
  <c r="CK221"/>
  <c r="CI156"/>
  <c r="CJ156"/>
  <c r="CK156"/>
  <c r="CI161"/>
  <c r="CK161"/>
  <c r="CJ161"/>
  <c r="CI172"/>
  <c r="CK172"/>
  <c r="CJ172"/>
  <c r="CJ129"/>
  <c r="CK129"/>
  <c r="CK379"/>
  <c r="CJ379"/>
  <c r="CK406"/>
  <c r="CI406"/>
  <c r="CJ406"/>
  <c r="CI90"/>
  <c r="CJ90"/>
  <c r="CK90"/>
  <c r="CG95"/>
  <c r="CJ95"/>
  <c r="CK95"/>
  <c r="CI109"/>
  <c r="CJ109"/>
  <c r="CI111"/>
  <c r="CJ121"/>
  <c r="CK121"/>
  <c r="CI125"/>
  <c r="CJ125"/>
  <c r="CK125"/>
  <c r="CJ130"/>
  <c r="CK130"/>
  <c r="CI131"/>
  <c r="CJ131"/>
  <c r="CI135"/>
  <c r="CJ135"/>
  <c r="CK135"/>
  <c r="CJ144"/>
  <c r="CK144"/>
  <c r="CK389"/>
  <c r="CI389"/>
  <c r="CJ389"/>
  <c r="CK392"/>
  <c r="CJ392"/>
  <c r="CI392"/>
  <c r="CK409"/>
  <c r="CJ409"/>
  <c r="CI409"/>
  <c r="CI309"/>
  <c r="CJ309"/>
  <c r="CK309"/>
  <c r="CI323"/>
  <c r="CJ323"/>
  <c r="CK323"/>
  <c r="CI343"/>
  <c r="CJ343"/>
  <c r="CK343"/>
  <c r="CJ357"/>
  <c r="CK357"/>
  <c r="CJ365"/>
  <c r="CK365"/>
  <c r="CI365"/>
  <c r="CJ195"/>
  <c r="CK195"/>
  <c r="CI209"/>
  <c r="CK209"/>
  <c r="CJ209"/>
  <c r="CI150"/>
  <c r="CJ150"/>
  <c r="CK150"/>
  <c r="CI167"/>
  <c r="CJ167"/>
  <c r="CK167"/>
  <c r="CI179"/>
  <c r="CJ179"/>
  <c r="CK179"/>
  <c r="CK378"/>
  <c r="CJ378"/>
  <c r="CI378"/>
  <c r="CK397"/>
  <c r="CJ397"/>
  <c r="CI397"/>
  <c r="CK405"/>
  <c r="CJ405"/>
  <c r="CI405"/>
  <c r="CI305"/>
  <c r="CJ305"/>
  <c r="CK305"/>
  <c r="CI318"/>
  <c r="CJ318"/>
  <c r="CK318"/>
  <c r="CJ326"/>
  <c r="CK326"/>
  <c r="CI346"/>
  <c r="CJ346"/>
  <c r="CJ352"/>
  <c r="CK352"/>
  <c r="CJ251"/>
  <c r="CK251"/>
  <c r="CJ194"/>
  <c r="CK194"/>
  <c r="CJ200"/>
  <c r="CK200"/>
  <c r="CI149"/>
  <c r="CK149"/>
  <c r="CJ149"/>
  <c r="CK166"/>
  <c r="CJ166"/>
  <c r="CI174"/>
  <c r="CJ174"/>
  <c r="CK174"/>
  <c r="CJ105"/>
  <c r="CK105"/>
  <c r="CI89"/>
  <c r="CJ89"/>
  <c r="CK89"/>
  <c r="CI107"/>
  <c r="CJ107"/>
  <c r="CK107"/>
  <c r="CG124"/>
  <c r="CI124"/>
  <c r="CJ124"/>
  <c r="CK124"/>
  <c r="CI134"/>
  <c r="CJ134"/>
  <c r="CK134"/>
  <c r="CI100"/>
  <c r="CJ100"/>
  <c r="CK100"/>
  <c r="CI104"/>
  <c r="CJ104"/>
  <c r="CK104"/>
  <c r="CI112"/>
  <c r="CJ112"/>
  <c r="CK112"/>
  <c r="CI118"/>
  <c r="CJ118"/>
  <c r="CK118"/>
  <c r="CI122"/>
  <c r="CJ122"/>
  <c r="CK122"/>
  <c r="CJ132"/>
  <c r="CK132"/>
  <c r="CI136"/>
  <c r="CJ136"/>
  <c r="CK136"/>
  <c r="CI141"/>
  <c r="CJ141"/>
  <c r="CK141"/>
  <c r="CJ145"/>
  <c r="CK145"/>
  <c r="CK373"/>
  <c r="CJ373"/>
  <c r="CI373"/>
  <c r="CG394"/>
  <c r="CK394"/>
  <c r="CI394"/>
  <c r="CJ394"/>
  <c r="CK411"/>
  <c r="CI411"/>
  <c r="CJ411"/>
  <c r="CI311"/>
  <c r="CJ311"/>
  <c r="CK311"/>
  <c r="CI334"/>
  <c r="CJ334"/>
  <c r="CK334"/>
  <c r="CG345"/>
  <c r="CI345"/>
  <c r="CJ345"/>
  <c r="CK345"/>
  <c r="CJ351"/>
  <c r="CK351"/>
  <c r="CI351"/>
  <c r="CJ359"/>
  <c r="CK359"/>
  <c r="CJ367"/>
  <c r="CK367"/>
  <c r="CI367"/>
  <c r="CJ250"/>
  <c r="CK250"/>
  <c r="CI210"/>
  <c r="CJ210"/>
  <c r="CK210"/>
  <c r="CI153"/>
  <c r="CK153"/>
  <c r="CJ153"/>
  <c r="CI158"/>
  <c r="CJ158"/>
  <c r="CK158"/>
  <c r="CI169"/>
  <c r="CJ169"/>
  <c r="CK370"/>
  <c r="CI370"/>
  <c r="CJ370"/>
  <c r="CK388"/>
  <c r="CJ388"/>
  <c r="CI388"/>
  <c r="CK393"/>
  <c r="CJ393"/>
  <c r="CI393"/>
  <c r="CK399"/>
  <c r="CJ399"/>
  <c r="CI399"/>
  <c r="CK407"/>
  <c r="CJ407"/>
  <c r="CI407"/>
  <c r="CI294"/>
  <c r="CJ294"/>
  <c r="CK294"/>
  <c r="CI307"/>
  <c r="CJ307"/>
  <c r="CK307"/>
  <c r="CJ320"/>
  <c r="CK320"/>
  <c r="CJ328"/>
  <c r="CK328"/>
  <c r="CJ337"/>
  <c r="CK337"/>
  <c r="CJ354"/>
  <c r="CK354"/>
  <c r="CJ362"/>
  <c r="CK362"/>
  <c r="CJ224"/>
  <c r="CK224"/>
  <c r="CJ239"/>
  <c r="CK239"/>
  <c r="CI151"/>
  <c r="CJ151"/>
  <c r="CK151"/>
  <c r="CI168"/>
  <c r="CK168"/>
  <c r="CJ168"/>
  <c r="CI184"/>
  <c r="CJ184"/>
  <c r="CK184"/>
  <c r="CG102"/>
  <c r="CI102"/>
  <c r="CJ102"/>
  <c r="CK102"/>
  <c r="CI120"/>
  <c r="CJ120"/>
  <c r="CK120"/>
  <c r="CI296"/>
  <c r="CJ296"/>
  <c r="CK296"/>
  <c r="CI92"/>
  <c r="CJ92"/>
  <c r="CK4"/>
  <c r="CJ4"/>
  <c r="CI91"/>
  <c r="CJ91"/>
  <c r="CK91"/>
  <c r="CI93"/>
  <c r="CK93"/>
  <c r="CJ101"/>
  <c r="CK101"/>
  <c r="CI106"/>
  <c r="CJ106"/>
  <c r="CK106"/>
  <c r="CI114"/>
  <c r="CJ114"/>
  <c r="CK114"/>
  <c r="CI119"/>
  <c r="CJ119"/>
  <c r="CK119"/>
  <c r="CI123"/>
  <c r="CJ123"/>
  <c r="CK123"/>
  <c r="CJ128"/>
  <c r="CK128"/>
  <c r="CI133"/>
  <c r="CJ133"/>
  <c r="CK133"/>
  <c r="CI137"/>
  <c r="CJ137"/>
  <c r="CK137"/>
  <c r="CK369"/>
  <c r="CJ369"/>
  <c r="CI369"/>
  <c r="CK376"/>
  <c r="CJ376"/>
  <c r="CI376"/>
  <c r="CK385"/>
  <c r="CI385"/>
  <c r="CJ385"/>
  <c r="CI295"/>
  <c r="CJ295"/>
  <c r="CI306"/>
  <c r="CJ306"/>
  <c r="CK306"/>
  <c r="CJ327"/>
  <c r="CK327"/>
  <c r="CJ336"/>
  <c r="CK336"/>
  <c r="CJ353"/>
  <c r="CK353"/>
  <c r="CG361"/>
  <c r="CJ361"/>
  <c r="CK361"/>
  <c r="CI361"/>
  <c r="CG223"/>
  <c r="CK223"/>
  <c r="CJ223"/>
  <c r="CK238"/>
  <c r="CJ238"/>
  <c r="CI190"/>
  <c r="CJ190"/>
  <c r="CK190"/>
  <c r="CJ206"/>
  <c r="CK206"/>
  <c r="CJ212"/>
  <c r="CK212"/>
  <c r="CJ155"/>
  <c r="CK155"/>
  <c r="CK162"/>
  <c r="CJ162"/>
  <c r="CI171"/>
  <c r="CJ171"/>
  <c r="CK171"/>
  <c r="CI183"/>
  <c r="CJ183"/>
  <c r="CK183"/>
  <c r="CK390"/>
  <c r="CJ390"/>
  <c r="CI390"/>
  <c r="CK400"/>
  <c r="CJ400"/>
  <c r="CI400"/>
  <c r="CJ410"/>
  <c r="CI410"/>
  <c r="CI308"/>
  <c r="CJ308"/>
  <c r="CK308"/>
  <c r="CI332"/>
  <c r="CJ332"/>
  <c r="CJ341"/>
  <c r="CK341"/>
  <c r="CJ356"/>
  <c r="CJ364"/>
  <c r="CK364"/>
  <c r="CJ247"/>
  <c r="CI247"/>
  <c r="CK247"/>
  <c r="CG222"/>
  <c r="CJ222"/>
  <c r="CI222"/>
  <c r="CK222"/>
  <c r="CI218"/>
  <c r="CJ218"/>
  <c r="CK218"/>
  <c r="CI154"/>
  <c r="CJ154"/>
  <c r="CK154"/>
  <c r="CI159"/>
  <c r="CJ159"/>
  <c r="CK159"/>
  <c r="CI170"/>
  <c r="CJ170"/>
  <c r="CK170"/>
  <c r="CI178"/>
  <c r="CJ178"/>
  <c r="CK178"/>
  <c r="CG4"/>
  <c r="CQ83"/>
  <c r="CR83" s="1"/>
  <c r="CQ66"/>
  <c r="CR66" s="1"/>
  <c r="CQ89"/>
  <c r="CR89" s="1"/>
  <c r="CG89"/>
  <c r="CQ94"/>
  <c r="CR94" s="1"/>
  <c r="CG94"/>
  <c r="CQ120"/>
  <c r="CR120" s="1"/>
  <c r="CG120"/>
  <c r="CQ138"/>
  <c r="CR138" s="1"/>
  <c r="CG138"/>
  <c r="CQ379"/>
  <c r="CR379" s="1"/>
  <c r="CG379"/>
  <c r="CQ406"/>
  <c r="CR406" s="1"/>
  <c r="CG406"/>
  <c r="CQ296"/>
  <c r="CR296" s="1"/>
  <c r="CG296"/>
  <c r="CQ240"/>
  <c r="CQ271"/>
  <c r="CR271" s="1"/>
  <c r="CQ190"/>
  <c r="CR190" s="1"/>
  <c r="CG190"/>
  <c r="CQ206"/>
  <c r="CR206" s="1"/>
  <c r="CG206"/>
  <c r="CQ171"/>
  <c r="CR171" s="1"/>
  <c r="CG171"/>
  <c r="CQ410"/>
  <c r="CR410" s="1"/>
  <c r="CG410"/>
  <c r="CG341"/>
  <c r="CQ364"/>
  <c r="CR364" s="1"/>
  <c r="CG364"/>
  <c r="CQ257"/>
  <c r="CQ270"/>
  <c r="CR270" s="1"/>
  <c r="CQ282"/>
  <c r="CR282" s="1"/>
  <c r="CQ151"/>
  <c r="CR151" s="1"/>
  <c r="CG151"/>
  <c r="CQ168"/>
  <c r="CR168" s="1"/>
  <c r="CG168"/>
  <c r="CQ184"/>
  <c r="CR184" s="1"/>
  <c r="CG184"/>
  <c r="CQ86"/>
  <c r="CR86" s="1"/>
  <c r="CQ57"/>
  <c r="CR57" s="1"/>
  <c r="CQ90"/>
  <c r="CR90" s="1"/>
  <c r="CG90"/>
  <c r="CQ109"/>
  <c r="CR109" s="1"/>
  <c r="CG109"/>
  <c r="CQ111"/>
  <c r="CR111" s="1"/>
  <c r="CG111"/>
  <c r="CQ121"/>
  <c r="CR121" s="1"/>
  <c r="CG121"/>
  <c r="CQ125"/>
  <c r="CR125" s="1"/>
  <c r="CG125"/>
  <c r="CQ130"/>
  <c r="CR130" s="1"/>
  <c r="CG130"/>
  <c r="CQ131"/>
  <c r="CR131" s="1"/>
  <c r="CG131"/>
  <c r="CQ135"/>
  <c r="CR135" s="1"/>
  <c r="CG135"/>
  <c r="CQ144"/>
  <c r="CR144" s="1"/>
  <c r="CG144"/>
  <c r="CQ389"/>
  <c r="CR389" s="1"/>
  <c r="CG389"/>
  <c r="CQ392"/>
  <c r="CR392" s="1"/>
  <c r="CG392"/>
  <c r="CQ409"/>
  <c r="CR409" s="1"/>
  <c r="CG409"/>
  <c r="CQ309"/>
  <c r="CR309" s="1"/>
  <c r="CG309"/>
  <c r="CQ323"/>
  <c r="CR323" s="1"/>
  <c r="CG323"/>
  <c r="CQ343"/>
  <c r="CR343" s="1"/>
  <c r="CG343"/>
  <c r="CQ357"/>
  <c r="CR357" s="1"/>
  <c r="CG357"/>
  <c r="CQ365"/>
  <c r="CR365" s="1"/>
  <c r="CG365"/>
  <c r="CQ274"/>
  <c r="CR274" s="1"/>
  <c r="CQ285"/>
  <c r="CR285" s="1"/>
  <c r="CQ193"/>
  <c r="CR193" s="1"/>
  <c r="CG193"/>
  <c r="CQ208"/>
  <c r="CR208" s="1"/>
  <c r="CG208"/>
  <c r="CQ165"/>
  <c r="CR165" s="1"/>
  <c r="CG165"/>
  <c r="CQ177"/>
  <c r="CR177" s="1"/>
  <c r="CG177"/>
  <c r="CQ188"/>
  <c r="CR188" s="1"/>
  <c r="CG188"/>
  <c r="CQ372"/>
  <c r="CR372" s="1"/>
  <c r="CG372"/>
  <c r="CQ368"/>
  <c r="CR368" s="1"/>
  <c r="CG368"/>
  <c r="CQ304"/>
  <c r="CR304" s="1"/>
  <c r="CG304"/>
  <c r="CQ312"/>
  <c r="CR312" s="1"/>
  <c r="CG312"/>
  <c r="CQ324"/>
  <c r="CR324" s="1"/>
  <c r="CG324"/>
  <c r="CQ333"/>
  <c r="CR333" s="1"/>
  <c r="CG333"/>
  <c r="CQ344"/>
  <c r="CR344" s="1"/>
  <c r="CG344"/>
  <c r="CQ350"/>
  <c r="CR350" s="1"/>
  <c r="CG350"/>
  <c r="CQ358"/>
  <c r="CR358" s="1"/>
  <c r="CG358"/>
  <c r="CQ366"/>
  <c r="CR366" s="1"/>
  <c r="CG366"/>
  <c r="CQ258"/>
  <c r="CQ284"/>
  <c r="CR284" s="1"/>
  <c r="CQ218"/>
  <c r="CR218" s="1"/>
  <c r="CG218"/>
  <c r="CQ170"/>
  <c r="CR170" s="1"/>
  <c r="CG170"/>
  <c r="CQ178"/>
  <c r="CR178" s="1"/>
  <c r="CG178"/>
  <c r="CQ189"/>
  <c r="CR189" s="1"/>
  <c r="CQ105"/>
  <c r="CR105" s="1"/>
  <c r="CG105"/>
  <c r="CQ134"/>
  <c r="CR134" s="1"/>
  <c r="CG134"/>
  <c r="CQ371"/>
  <c r="CR371" s="1"/>
  <c r="CG371"/>
  <c r="CQ396"/>
  <c r="CR396" s="1"/>
  <c r="CG396"/>
  <c r="CQ331"/>
  <c r="CR331" s="1"/>
  <c r="CG331"/>
  <c r="CQ355"/>
  <c r="CR355" s="1"/>
  <c r="CQ264"/>
  <c r="CR264" s="1"/>
  <c r="CQ283"/>
  <c r="CR283" s="1"/>
  <c r="CQ212"/>
  <c r="CR212" s="1"/>
  <c r="CG212"/>
  <c r="CQ162"/>
  <c r="CR162" s="1"/>
  <c r="CG162"/>
  <c r="CQ183"/>
  <c r="CR183" s="1"/>
  <c r="CG183"/>
  <c r="CQ390"/>
  <c r="CR390" s="1"/>
  <c r="CG390"/>
  <c r="CQ400"/>
  <c r="CR400" s="1"/>
  <c r="CG400"/>
  <c r="CQ332"/>
  <c r="CR332" s="1"/>
  <c r="CG332"/>
  <c r="CQ356"/>
  <c r="CR356" s="1"/>
  <c r="CG356"/>
  <c r="CQ289"/>
  <c r="CR289" s="1"/>
  <c r="CQ85"/>
  <c r="CR85" s="1"/>
  <c r="CQ82"/>
  <c r="CR82" s="1"/>
  <c r="CQ56"/>
  <c r="CR56" s="1"/>
  <c r="CQ92"/>
  <c r="CR92" s="1"/>
  <c r="CG92"/>
  <c r="CQ100"/>
  <c r="CR100" s="1"/>
  <c r="CG100"/>
  <c r="CQ104"/>
  <c r="CR104" s="1"/>
  <c r="CG104"/>
  <c r="CQ112"/>
  <c r="CR112" s="1"/>
  <c r="CG112"/>
  <c r="CQ118"/>
  <c r="CR118" s="1"/>
  <c r="CG118"/>
  <c r="CQ122"/>
  <c r="CR122" s="1"/>
  <c r="CG122"/>
  <c r="CQ132"/>
  <c r="CR132" s="1"/>
  <c r="CG132"/>
  <c r="CQ136"/>
  <c r="CR136" s="1"/>
  <c r="CG136"/>
  <c r="CQ141"/>
  <c r="CR141" s="1"/>
  <c r="CG141"/>
  <c r="CQ145"/>
  <c r="CR145" s="1"/>
  <c r="CG145"/>
  <c r="CQ373"/>
  <c r="CR373" s="1"/>
  <c r="CG373"/>
  <c r="CQ411"/>
  <c r="CR411" s="1"/>
  <c r="CG411"/>
  <c r="CQ311"/>
  <c r="CR311" s="1"/>
  <c r="CG311"/>
  <c r="CQ334"/>
  <c r="CR334" s="1"/>
  <c r="CG334"/>
  <c r="CQ351"/>
  <c r="CR351" s="1"/>
  <c r="CG351"/>
  <c r="CQ359"/>
  <c r="CR359" s="1"/>
  <c r="CQ367"/>
  <c r="CR367" s="1"/>
  <c r="CG367"/>
  <c r="CQ250"/>
  <c r="CQ267"/>
  <c r="CR267" s="1"/>
  <c r="CQ278"/>
  <c r="CR278" s="1"/>
  <c r="CQ286"/>
  <c r="CR286" s="1"/>
  <c r="CQ195"/>
  <c r="CR195" s="1"/>
  <c r="CG195"/>
  <c r="CQ209"/>
  <c r="CR209" s="1"/>
  <c r="CG209"/>
  <c r="CQ150"/>
  <c r="CR150" s="1"/>
  <c r="CG150"/>
  <c r="CQ167"/>
  <c r="CR167" s="1"/>
  <c r="CG167"/>
  <c r="CQ378"/>
  <c r="CR378" s="1"/>
  <c r="CG378"/>
  <c r="CQ397"/>
  <c r="CR397" s="1"/>
  <c r="CG397"/>
  <c r="CQ405"/>
  <c r="CR405" s="1"/>
  <c r="CG405"/>
  <c r="CQ305"/>
  <c r="CR305" s="1"/>
  <c r="CG305"/>
  <c r="CQ318"/>
  <c r="CR318" s="1"/>
  <c r="CG318"/>
  <c r="CQ326"/>
  <c r="CR326" s="1"/>
  <c r="CG326"/>
  <c r="CQ346"/>
  <c r="CR346" s="1"/>
  <c r="CG346"/>
  <c r="CQ352"/>
  <c r="CR352" s="1"/>
  <c r="CG352"/>
  <c r="CQ251"/>
  <c r="CQ260"/>
  <c r="CQ277"/>
  <c r="CR277" s="1"/>
  <c r="CQ192"/>
  <c r="CR192" s="1"/>
  <c r="CG192"/>
  <c r="CQ198"/>
  <c r="CR198" s="1"/>
  <c r="CG198"/>
  <c r="CQ211"/>
  <c r="CR211" s="1"/>
  <c r="CG211"/>
  <c r="CQ221"/>
  <c r="CR221" s="1"/>
  <c r="CG221"/>
  <c r="CQ161"/>
  <c r="CR161" s="1"/>
  <c r="CG161"/>
  <c r="CQ172"/>
  <c r="CR172" s="1"/>
  <c r="CG172"/>
  <c r="CQ79"/>
  <c r="CR79" s="1"/>
  <c r="CQ107"/>
  <c r="CR107" s="1"/>
  <c r="CG107"/>
  <c r="CQ129"/>
  <c r="CR129" s="1"/>
  <c r="CG129"/>
  <c r="CQ84"/>
  <c r="CR84" s="1"/>
  <c r="CQ81"/>
  <c r="CR81" s="1"/>
  <c r="CQ55"/>
  <c r="CR55" s="1"/>
  <c r="CQ91"/>
  <c r="CR91" s="1"/>
  <c r="CG91"/>
  <c r="CQ93"/>
  <c r="CR93" s="1"/>
  <c r="CG93"/>
  <c r="CQ101"/>
  <c r="CR101" s="1"/>
  <c r="CG101"/>
  <c r="CQ106"/>
  <c r="CR106" s="1"/>
  <c r="CG106"/>
  <c r="CQ114"/>
  <c r="CR114" s="1"/>
  <c r="CG114"/>
  <c r="CQ119"/>
  <c r="CR119" s="1"/>
  <c r="CG119"/>
  <c r="CQ123"/>
  <c r="CR123" s="1"/>
  <c r="CG123"/>
  <c r="CQ128"/>
  <c r="CR128" s="1"/>
  <c r="CG128"/>
  <c r="CQ133"/>
  <c r="CR133" s="1"/>
  <c r="CG133"/>
  <c r="CQ137"/>
  <c r="CR137" s="1"/>
  <c r="CG137"/>
  <c r="CQ369"/>
  <c r="CR369" s="1"/>
  <c r="CG369"/>
  <c r="CQ376"/>
  <c r="CR376" s="1"/>
  <c r="CG376"/>
  <c r="CQ385"/>
  <c r="CR385" s="1"/>
  <c r="CG385"/>
  <c r="CQ295"/>
  <c r="CR295" s="1"/>
  <c r="CG295"/>
  <c r="CQ306"/>
  <c r="CR306" s="1"/>
  <c r="CG306"/>
  <c r="CQ327"/>
  <c r="CR327" s="1"/>
  <c r="CG327"/>
  <c r="CQ336"/>
  <c r="CR336" s="1"/>
  <c r="CG336"/>
  <c r="CQ353"/>
  <c r="CR353" s="1"/>
  <c r="CG353"/>
  <c r="CQ256"/>
  <c r="CQ269"/>
  <c r="CR269" s="1"/>
  <c r="CQ281"/>
  <c r="CR281" s="1"/>
  <c r="CQ210"/>
  <c r="CR210" s="1"/>
  <c r="CG210"/>
  <c r="CQ169"/>
  <c r="CR169" s="1"/>
  <c r="CG169"/>
  <c r="CQ370"/>
  <c r="CR370" s="1"/>
  <c r="CG370"/>
  <c r="CQ388"/>
  <c r="CR388" s="1"/>
  <c r="CG388"/>
  <c r="CQ393"/>
  <c r="CR393" s="1"/>
  <c r="CG393"/>
  <c r="CQ399"/>
  <c r="CR399" s="1"/>
  <c r="CG399"/>
  <c r="CQ407"/>
  <c r="CR407" s="1"/>
  <c r="CG407"/>
  <c r="CQ294"/>
  <c r="CR294" s="1"/>
  <c r="CG294"/>
  <c r="CQ307"/>
  <c r="CR307" s="1"/>
  <c r="CG307"/>
  <c r="CQ320"/>
  <c r="CR320" s="1"/>
  <c r="CG320"/>
  <c r="CQ328"/>
  <c r="CR328" s="1"/>
  <c r="CG328"/>
  <c r="CQ337"/>
  <c r="CR337" s="1"/>
  <c r="CG337"/>
  <c r="CQ354"/>
  <c r="CR354" s="1"/>
  <c r="CG354"/>
  <c r="CQ362"/>
  <c r="CR362" s="1"/>
  <c r="CG362"/>
  <c r="CQ224"/>
  <c r="CR224" s="1"/>
  <c r="CG224"/>
  <c r="CQ280"/>
  <c r="CR280" s="1"/>
  <c r="CQ287"/>
  <c r="CR287" s="1"/>
  <c r="CQ194"/>
  <c r="CR194" s="1"/>
  <c r="CG194"/>
  <c r="CQ200"/>
  <c r="CR200" s="1"/>
  <c r="CG200"/>
  <c r="CQ149"/>
  <c r="CR149" s="1"/>
  <c r="CG149"/>
  <c r="CQ166"/>
  <c r="CR166" s="1"/>
  <c r="CG166"/>
  <c r="CQ174"/>
  <c r="CR174" s="1"/>
  <c r="CG174"/>
  <c r="CQ308"/>
  <c r="CR308" s="1"/>
  <c r="CG308"/>
  <c r="CQ223"/>
  <c r="CR223" s="1"/>
  <c r="CQ361"/>
  <c r="CR361" s="1"/>
  <c r="CQ102"/>
  <c r="CR102" s="1"/>
  <c r="CQ345"/>
  <c r="CR345" s="1"/>
  <c r="CQ275"/>
  <c r="CR275" s="1"/>
  <c r="CQ124"/>
  <c r="CR124" s="1"/>
  <c r="CQ95"/>
  <c r="CR95" s="1"/>
  <c r="CQ394"/>
  <c r="CR394" s="1"/>
  <c r="CQ222"/>
  <c r="CR222" s="1"/>
  <c r="M110" i="6"/>
  <c r="M290"/>
  <c r="N290"/>
  <c r="F374" i="3"/>
  <c r="A374" s="1"/>
  <c r="F401"/>
  <c r="A401" s="1"/>
  <c r="N110" i="6"/>
  <c r="CM304" i="13"/>
  <c r="CM307"/>
  <c r="CM359"/>
  <c r="CM361"/>
  <c r="CM269"/>
  <c r="CN196"/>
  <c r="CM212"/>
  <c r="CM198"/>
  <c r="CM89"/>
  <c r="CM91"/>
  <c r="CM144"/>
  <c r="CY485"/>
  <c r="CY504"/>
  <c r="DE490"/>
  <c r="DE504"/>
  <c r="CJ493"/>
  <c r="DC511"/>
  <c r="DE494"/>
  <c r="CI489"/>
  <c r="DE501"/>
  <c r="CG495"/>
  <c r="CL507"/>
  <c r="CM392"/>
  <c r="CM366"/>
  <c r="CM371"/>
  <c r="CM346"/>
  <c r="CM362"/>
  <c r="CM285"/>
  <c r="CM193"/>
  <c r="CM200"/>
  <c r="DJ99"/>
  <c r="CM104"/>
  <c r="CM133"/>
  <c r="CM56"/>
  <c r="DA489"/>
  <c r="CJ494"/>
  <c r="CF536"/>
  <c r="CW509"/>
  <c r="CF492"/>
  <c r="CL480"/>
  <c r="CH485"/>
  <c r="CF534"/>
  <c r="CG483"/>
  <c r="CY507"/>
  <c r="CY509"/>
  <c r="CM372"/>
  <c r="CM388"/>
  <c r="CM334"/>
  <c r="CM336"/>
  <c r="CM286"/>
  <c r="CM287"/>
  <c r="CM178"/>
  <c r="CM167"/>
  <c r="CM95"/>
  <c r="CM145"/>
  <c r="CM125"/>
  <c r="CM81"/>
  <c r="DC501"/>
  <c r="CL489"/>
  <c r="CK492"/>
  <c r="DE485"/>
  <c r="CM365"/>
  <c r="CM320"/>
  <c r="CM92"/>
  <c r="DE492"/>
  <c r="CF486"/>
  <c r="CI492"/>
  <c r="CM357"/>
  <c r="CM367"/>
  <c r="CM411"/>
  <c r="CM306"/>
  <c r="CM264"/>
  <c r="CM295"/>
  <c r="CM218"/>
  <c r="CM195"/>
  <c r="CM129"/>
  <c r="CM136"/>
  <c r="CM109"/>
  <c r="CM83"/>
  <c r="CY496"/>
  <c r="DA509"/>
  <c r="CF545"/>
  <c r="CK497"/>
  <c r="CG488"/>
  <c r="CE524"/>
  <c r="DE514"/>
  <c r="CY494"/>
  <c r="CF493"/>
  <c r="CF491"/>
  <c r="CJ495"/>
  <c r="CM333"/>
  <c r="CM341"/>
  <c r="CM405"/>
  <c r="CM393"/>
  <c r="DJ279"/>
  <c r="CM206"/>
  <c r="CM210"/>
  <c r="CM161"/>
  <c r="CM105"/>
  <c r="CM114"/>
  <c r="CM102"/>
  <c r="CK534"/>
  <c r="CK485"/>
  <c r="CK529"/>
  <c r="CH496"/>
  <c r="CJ499"/>
  <c r="CI491"/>
  <c r="CL491"/>
  <c r="CI494"/>
  <c r="CW499"/>
  <c r="DC512"/>
  <c r="CE495"/>
  <c r="CM323"/>
  <c r="CM332"/>
  <c r="CM355"/>
  <c r="CM376"/>
  <c r="CM270"/>
  <c r="CM289"/>
  <c r="CM177"/>
  <c r="CL164"/>
  <c r="CM130"/>
  <c r="CM122"/>
  <c r="CL108"/>
  <c r="CM86"/>
  <c r="DE503"/>
  <c r="CE549"/>
  <c r="CE538"/>
  <c r="DE517"/>
  <c r="DC508"/>
  <c r="DE488"/>
  <c r="CJ486"/>
  <c r="DE483"/>
  <c r="DE520"/>
  <c r="CE489"/>
  <c r="CK498"/>
  <c r="CM312"/>
  <c r="CM328"/>
  <c r="CM378"/>
  <c r="CM345"/>
  <c r="CM294"/>
  <c r="CL175"/>
  <c r="CM162"/>
  <c r="CM211"/>
  <c r="CM120"/>
  <c r="CM101"/>
  <c r="CM107"/>
  <c r="DE495"/>
  <c r="CJ485"/>
  <c r="CF524"/>
  <c r="CK486"/>
  <c r="CL505"/>
  <c r="DE515"/>
  <c r="CK547"/>
  <c r="CH490"/>
  <c r="CF539"/>
  <c r="CY514"/>
  <c r="CH495"/>
  <c r="CE527"/>
  <c r="CK494"/>
  <c r="DE499"/>
  <c r="CG491"/>
  <c r="CK549"/>
  <c r="CG490"/>
  <c r="CM410"/>
  <c r="CM370"/>
  <c r="CM318"/>
  <c r="CM267"/>
  <c r="CM281"/>
  <c r="CM224"/>
  <c r="CM166"/>
  <c r="CM141"/>
  <c r="CM111"/>
  <c r="CK528"/>
  <c r="DC505"/>
  <c r="DA499"/>
  <c r="DC514"/>
  <c r="CF535"/>
  <c r="DC485"/>
  <c r="CI485"/>
  <c r="CW505"/>
  <c r="CM409"/>
  <c r="CM390"/>
  <c r="CM396"/>
  <c r="CM352"/>
  <c r="CM308"/>
  <c r="CM284"/>
  <c r="CM208"/>
  <c r="CM174"/>
  <c r="CM90"/>
  <c r="CM112"/>
  <c r="CM137"/>
  <c r="CM94"/>
  <c r="CE536"/>
  <c r="CY510"/>
  <c r="DC493"/>
  <c r="CJ492"/>
  <c r="CF495"/>
  <c r="CE526"/>
  <c r="DC504"/>
  <c r="CY483"/>
  <c r="CI496"/>
  <c r="CG486"/>
  <c r="DE510"/>
  <c r="CM368"/>
  <c r="CM399"/>
  <c r="CM351"/>
  <c r="CM353"/>
  <c r="CM277"/>
  <c r="CM275"/>
  <c r="CM189"/>
  <c r="CM192"/>
  <c r="CL127"/>
  <c r="CM150"/>
  <c r="CM131"/>
  <c r="CM66"/>
  <c r="CI486"/>
  <c r="CK531"/>
  <c r="CL499"/>
  <c r="CJ498"/>
  <c r="DA505"/>
  <c r="DC494"/>
  <c r="CJ496"/>
  <c r="CF537"/>
  <c r="DC507"/>
  <c r="CY512"/>
  <c r="CM389"/>
  <c r="CM358"/>
  <c r="CM364"/>
  <c r="CM326"/>
  <c r="CM337"/>
  <c r="CM282"/>
  <c r="CM184"/>
  <c r="CM194"/>
  <c r="CM223"/>
  <c r="CM100"/>
  <c r="CM128"/>
  <c r="CM57"/>
  <c r="DC491"/>
  <c r="CL509"/>
  <c r="CF483"/>
  <c r="DC482"/>
  <c r="CH492"/>
  <c r="CM406"/>
  <c r="CM170"/>
  <c r="CM82"/>
  <c r="CI495"/>
  <c r="CG492"/>
  <c r="DH99"/>
  <c r="CM344"/>
  <c r="CM379"/>
  <c r="CM305"/>
  <c r="CM407"/>
  <c r="CM296"/>
  <c r="CM171"/>
  <c r="CM169"/>
  <c r="CM172"/>
  <c r="CM134"/>
  <c r="CM119"/>
  <c r="CM79"/>
  <c r="CE525"/>
  <c r="DA507"/>
  <c r="CK545"/>
  <c r="DE518"/>
  <c r="CI493"/>
  <c r="CY505"/>
  <c r="CF538"/>
  <c r="CK536"/>
  <c r="DE509"/>
  <c r="CL503"/>
  <c r="CY503"/>
  <c r="CM343"/>
  <c r="CM356"/>
  <c r="CM373"/>
  <c r="CM385"/>
  <c r="CM274"/>
  <c r="CM278"/>
  <c r="CM188"/>
  <c r="CL173"/>
  <c r="CM135"/>
  <c r="CM132"/>
  <c r="CM151"/>
  <c r="CM85"/>
  <c r="CW491"/>
  <c r="CE491"/>
  <c r="CE537"/>
  <c r="CK493"/>
  <c r="CJ497"/>
  <c r="DC483"/>
  <c r="CE493"/>
  <c r="CW489"/>
  <c r="DC509"/>
  <c r="CG493"/>
  <c r="CG497"/>
  <c r="CM324"/>
  <c r="CM354"/>
  <c r="CM397"/>
  <c r="CM394"/>
  <c r="CM280"/>
  <c r="CM190"/>
  <c r="CM183"/>
  <c r="CM221"/>
  <c r="CM138"/>
  <c r="CM106"/>
  <c r="CM84"/>
  <c r="CE534"/>
  <c r="CE545"/>
  <c r="CL478"/>
  <c r="CF488"/>
  <c r="CY508"/>
  <c r="CH491"/>
  <c r="CY491"/>
  <c r="CI490"/>
  <c r="DE496"/>
  <c r="CW503"/>
  <c r="CK496"/>
  <c r="CM309"/>
  <c r="CM400"/>
  <c r="CM331"/>
  <c r="CM369"/>
  <c r="DH279"/>
  <c r="CM283"/>
  <c r="CM165"/>
  <c r="CM222"/>
  <c r="CM121"/>
  <c r="CM118"/>
  <c r="CM124"/>
  <c r="CM93"/>
  <c r="CE535"/>
  <c r="DC510"/>
  <c r="DA491"/>
  <c r="CK499"/>
  <c r="DA511"/>
  <c r="DC480"/>
  <c r="CH486"/>
  <c r="DE493"/>
  <c r="CK495"/>
  <c r="CW507"/>
  <c r="DE522"/>
  <c r="DE512"/>
  <c r="CH489"/>
  <c r="CY499"/>
  <c r="DA493"/>
  <c r="CH494"/>
  <c r="CH493"/>
  <c r="CM350"/>
  <c r="CM311"/>
  <c r="CM327"/>
  <c r="CM271"/>
  <c r="CM168"/>
  <c r="CM209"/>
  <c r="CM149"/>
  <c r="CM123"/>
  <c r="CM55"/>
  <c r="DC496"/>
  <c r="CY489"/>
  <c r="CF490"/>
  <c r="DE508"/>
  <c r="CE485"/>
  <c r="CK539"/>
  <c r="DE533"/>
  <c r="CF497"/>
  <c r="DG279" i="1" l="1"/>
  <c r="DG99"/>
  <c r="CL318"/>
  <c r="CG543"/>
  <c r="DG495"/>
  <c r="CQ521"/>
  <c r="DG490"/>
  <c r="CE521"/>
  <c r="CK543"/>
  <c r="DG492"/>
  <c r="CH543"/>
  <c r="DG506"/>
  <c r="CS521"/>
  <c r="CF543"/>
  <c r="CI543"/>
  <c r="CJ543"/>
  <c r="CE543"/>
  <c r="CQ554"/>
  <c r="CW602"/>
  <c r="CJ602"/>
  <c r="CO532"/>
  <c r="CU602"/>
  <c r="CG602"/>
  <c r="DG482"/>
  <c r="DA602"/>
  <c r="CK532"/>
  <c r="CO521"/>
  <c r="DG549"/>
  <c r="CH521"/>
  <c r="CY521"/>
  <c r="CW554"/>
  <c r="CU554"/>
  <c r="CG554"/>
  <c r="CF602"/>
  <c r="CI554"/>
  <c r="CI521"/>
  <c r="CY602"/>
  <c r="DG485"/>
  <c r="DG548"/>
  <c r="CK554"/>
  <c r="CI602"/>
  <c r="DG579"/>
  <c r="CK602"/>
  <c r="DG573"/>
  <c r="DG566"/>
  <c r="CJ554"/>
  <c r="DA554"/>
  <c r="DG550"/>
  <c r="DG553"/>
  <c r="CE554"/>
  <c r="DG547"/>
  <c r="DG551"/>
  <c r="CH554"/>
  <c r="CF554"/>
  <c r="CS554"/>
  <c r="CY554"/>
  <c r="DG464"/>
  <c r="CJ521"/>
  <c r="DG469"/>
  <c r="CE532"/>
  <c r="CK521"/>
  <c r="CU521"/>
  <c r="CG521"/>
  <c r="DG467"/>
  <c r="DG466"/>
  <c r="DG470"/>
  <c r="DG468"/>
  <c r="DA521"/>
  <c r="DG463"/>
  <c r="CF521"/>
  <c r="CW521"/>
  <c r="DG480"/>
  <c r="CF422"/>
  <c r="CK421"/>
  <c r="CG421"/>
  <c r="CK302"/>
  <c r="CI421"/>
  <c r="CJ421"/>
  <c r="CH421"/>
  <c r="CJ377"/>
  <c r="CK377"/>
  <c r="CH377"/>
  <c r="CG377"/>
  <c r="CI377"/>
  <c r="CJ302"/>
  <c r="CI302"/>
  <c r="CH302"/>
  <c r="CJ226"/>
  <c r="CH226"/>
  <c r="CK226"/>
  <c r="CI226"/>
  <c r="CG152"/>
  <c r="CH152"/>
  <c r="CI152"/>
  <c r="CJ152"/>
  <c r="CK152"/>
  <c r="DJ401"/>
  <c r="DJ374"/>
  <c r="CL194"/>
  <c r="CL307"/>
  <c r="CL407"/>
  <c r="CL149"/>
  <c r="CL224"/>
  <c r="CL354"/>
  <c r="CL320"/>
  <c r="CL174"/>
  <c r="CL169"/>
  <c r="CL166"/>
  <c r="CL200"/>
  <c r="CL337"/>
  <c r="CL327"/>
  <c r="CL369"/>
  <c r="CL133"/>
  <c r="CL308"/>
  <c r="CL362"/>
  <c r="CL328"/>
  <c r="CL393"/>
  <c r="CL306"/>
  <c r="CL385"/>
  <c r="CL399"/>
  <c r="CL388"/>
  <c r="CL370"/>
  <c r="CL210"/>
  <c r="CL336"/>
  <c r="CL295"/>
  <c r="CL376"/>
  <c r="CL137"/>
  <c r="CL128"/>
  <c r="CL119"/>
  <c r="CL101"/>
  <c r="CL91"/>
  <c r="CL334"/>
  <c r="CL311"/>
  <c r="CL145"/>
  <c r="CL136"/>
  <c r="CL118"/>
  <c r="CL100"/>
  <c r="CL366"/>
  <c r="CL350"/>
  <c r="CL333"/>
  <c r="CL312"/>
  <c r="CL368"/>
  <c r="CL372"/>
  <c r="CL177"/>
  <c r="CL208"/>
  <c r="CL365"/>
  <c r="CL389"/>
  <c r="CL130"/>
  <c r="CL121"/>
  <c r="CL111"/>
  <c r="CL184"/>
  <c r="CL296"/>
  <c r="CL120"/>
  <c r="CL294"/>
  <c r="CL353"/>
  <c r="CL107"/>
  <c r="CL161"/>
  <c r="CL221"/>
  <c r="CL198"/>
  <c r="CL346"/>
  <c r="CL326"/>
  <c r="CL305"/>
  <c r="CL405"/>
  <c r="CL378"/>
  <c r="CL209"/>
  <c r="CL356"/>
  <c r="CL332"/>
  <c r="CL400"/>
  <c r="CL162"/>
  <c r="CL396"/>
  <c r="CL371"/>
  <c r="CL134"/>
  <c r="CL178"/>
  <c r="CL218"/>
  <c r="CL364"/>
  <c r="CL410"/>
  <c r="CL190"/>
  <c r="CL223"/>
  <c r="CL123"/>
  <c r="CL114"/>
  <c r="CL106"/>
  <c r="CL93"/>
  <c r="CL351"/>
  <c r="CL411"/>
  <c r="CL373"/>
  <c r="CL141"/>
  <c r="CL132"/>
  <c r="CL122"/>
  <c r="CL112"/>
  <c r="CL104"/>
  <c r="CL92"/>
  <c r="CL105"/>
  <c r="CL358"/>
  <c r="CL344"/>
  <c r="CL324"/>
  <c r="CL304"/>
  <c r="CL165"/>
  <c r="CL193"/>
  <c r="CL357"/>
  <c r="CL343"/>
  <c r="CL309"/>
  <c r="CL409"/>
  <c r="CL392"/>
  <c r="CL144"/>
  <c r="CL135"/>
  <c r="CL125"/>
  <c r="CL109"/>
  <c r="CL90"/>
  <c r="CL168"/>
  <c r="CL151"/>
  <c r="CL406"/>
  <c r="CL379"/>
  <c r="CL138"/>
  <c r="CL94"/>
  <c r="CL361"/>
  <c r="CL129"/>
  <c r="CL172"/>
  <c r="CL211"/>
  <c r="CL192"/>
  <c r="CL352"/>
  <c r="CL397"/>
  <c r="CL167"/>
  <c r="CL150"/>
  <c r="CL195"/>
  <c r="CL367"/>
  <c r="CL390"/>
  <c r="CL183"/>
  <c r="CL212"/>
  <c r="CL355"/>
  <c r="CL331"/>
  <c r="CL170"/>
  <c r="CL341"/>
  <c r="CL171"/>
  <c r="CL206"/>
  <c r="CL222"/>
  <c r="CL394"/>
  <c r="CL102"/>
  <c r="CL345"/>
  <c r="CW196"/>
  <c r="CL359"/>
  <c r="CL95"/>
  <c r="CH78"/>
  <c r="CJ78"/>
  <c r="CI78"/>
  <c r="CK78"/>
  <c r="CL323"/>
  <c r="CL188"/>
  <c r="CL131"/>
  <c r="CL124"/>
  <c r="CL89"/>
  <c r="CL4"/>
  <c r="H207" i="6"/>
  <c r="F279" i="3"/>
  <c r="A279" s="1"/>
  <c r="F99"/>
  <c r="A99" s="1"/>
  <c r="CZ196" i="1" l="1"/>
  <c r="CS558"/>
  <c r="CH558"/>
  <c r="CI558"/>
  <c r="CG558"/>
  <c r="CW558"/>
  <c r="CQ558"/>
  <c r="CY558"/>
  <c r="CF558"/>
  <c r="CE558"/>
  <c r="CJ558"/>
  <c r="CK558"/>
  <c r="CU558"/>
  <c r="DJ279"/>
  <c r="CS396"/>
  <c r="DE196"/>
  <c r="CS189"/>
  <c r="CS370"/>
  <c r="CR152"/>
  <c r="CR421"/>
  <c r="CR377"/>
  <c r="CH569"/>
  <c r="CH602" s="1"/>
  <c r="DG602" s="1"/>
  <c r="DA559"/>
  <c r="DA558" s="1"/>
  <c r="DG554"/>
  <c r="DG521"/>
  <c r="CH422"/>
  <c r="CK422"/>
  <c r="CI422"/>
  <c r="CJ422"/>
  <c r="CL421"/>
  <c r="CL377"/>
  <c r="CL152"/>
  <c r="DJ99"/>
  <c r="D6" i="10"/>
  <c r="CX196" i="1"/>
  <c r="J207" i="6"/>
  <c r="I207"/>
  <c r="CL308" i="13"/>
  <c r="CL400"/>
  <c r="CL394"/>
  <c r="CL371"/>
  <c r="CL174"/>
  <c r="CL195"/>
  <c r="CL171"/>
  <c r="CL106"/>
  <c r="CL114"/>
  <c r="CI519"/>
  <c r="CG178"/>
  <c r="CH107"/>
  <c r="CJ353"/>
  <c r="CG307"/>
  <c r="CJ362"/>
  <c r="CJ165"/>
  <c r="CH350"/>
  <c r="CK400"/>
  <c r="CK94"/>
  <c r="CH135"/>
  <c r="CI394"/>
  <c r="CH247"/>
  <c r="CK198"/>
  <c r="CF554"/>
  <c r="CI344"/>
  <c r="CK194"/>
  <c r="CK178"/>
  <c r="CG109"/>
  <c r="CK333"/>
  <c r="CH307"/>
  <c r="CJ320"/>
  <c r="CJ174"/>
  <c r="CI208"/>
  <c r="DE516"/>
  <c r="CH564"/>
  <c r="CH101"/>
  <c r="CF541"/>
  <c r="CI149"/>
  <c r="CK393"/>
  <c r="CJ389"/>
  <c r="CI94"/>
  <c r="CG393"/>
  <c r="CJ223"/>
  <c r="CK150"/>
  <c r="CG100"/>
  <c r="CK112"/>
  <c r="CJ124"/>
  <c r="CI100"/>
  <c r="CJ302"/>
  <c r="CJ519"/>
  <c r="CJ324"/>
  <c r="CI238"/>
  <c r="CK390"/>
  <c r="CH172"/>
  <c r="CK406"/>
  <c r="CK120"/>
  <c r="CJ106"/>
  <c r="CJ136"/>
  <c r="CG174"/>
  <c r="CI346"/>
  <c r="CJ365"/>
  <c r="CI222"/>
  <c r="CJ304"/>
  <c r="CI570"/>
  <c r="CJ489"/>
  <c r="CL407"/>
  <c r="CL305"/>
  <c r="CL367"/>
  <c r="CL353"/>
  <c r="CL295"/>
  <c r="CL193"/>
  <c r="CL170"/>
  <c r="CL107"/>
  <c r="CL136"/>
  <c r="CJ521"/>
  <c r="CE551"/>
  <c r="CI118"/>
  <c r="CG149"/>
  <c r="CH104"/>
  <c r="CI369"/>
  <c r="CH224"/>
  <c r="CK171"/>
  <c r="CH124"/>
  <c r="CH118"/>
  <c r="CG421"/>
  <c r="DN374"/>
  <c r="CG320"/>
  <c r="CI170"/>
  <c r="CK554"/>
  <c r="CG150"/>
  <c r="CI372"/>
  <c r="CI320"/>
  <c r="CG105"/>
  <c r="CH158"/>
  <c r="CK561"/>
  <c r="CK200"/>
  <c r="CI351"/>
  <c r="CJ400"/>
  <c r="CJ144"/>
  <c r="CH421"/>
  <c r="CH132"/>
  <c r="DC563"/>
  <c r="CH346"/>
  <c r="CH377"/>
  <c r="CK548"/>
  <c r="CK559"/>
  <c r="CH378"/>
  <c r="CK491"/>
  <c r="CJ358"/>
  <c r="CF542"/>
  <c r="CG212"/>
  <c r="CJ94"/>
  <c r="CH334"/>
  <c r="CJ121"/>
  <c r="CK521"/>
  <c r="CK540"/>
  <c r="CI224"/>
  <c r="CG353"/>
  <c r="CJ296"/>
  <c r="CH149"/>
  <c r="CG411"/>
  <c r="CK555"/>
  <c r="CI302"/>
  <c r="CE566"/>
  <c r="CI341"/>
  <c r="CH133"/>
  <c r="CG145"/>
  <c r="CK154"/>
  <c r="CJ410"/>
  <c r="CI161"/>
  <c r="CJ104"/>
  <c r="CK136"/>
  <c r="CI90"/>
  <c r="CI158"/>
  <c r="CG390"/>
  <c r="CK169"/>
  <c r="CJ378"/>
  <c r="CG132"/>
  <c r="CK240"/>
  <c r="CK129"/>
  <c r="CH93"/>
  <c r="CG354"/>
  <c r="CK385"/>
  <c r="CI107"/>
  <c r="CF485"/>
  <c r="CH162"/>
  <c r="CJ91"/>
  <c r="CH198"/>
  <c r="CJ162"/>
  <c r="CH111"/>
  <c r="CH206"/>
  <c r="CJ367"/>
  <c r="CJ109"/>
  <c r="CJ370"/>
  <c r="CK144"/>
  <c r="CI568"/>
  <c r="CL320"/>
  <c r="CL378"/>
  <c r="CL355"/>
  <c r="CL326"/>
  <c r="CL296"/>
  <c r="CL192"/>
  <c r="CL206"/>
  <c r="CL134"/>
  <c r="CL100"/>
  <c r="CL521"/>
  <c r="CF540"/>
  <c r="CK351"/>
  <c r="CY501"/>
  <c r="CH174"/>
  <c r="CH410"/>
  <c r="CI405"/>
  <c r="CG151"/>
  <c r="CJ344"/>
  <c r="CY506"/>
  <c r="CH320"/>
  <c r="CK210"/>
  <c r="CH356"/>
  <c r="CJ295"/>
  <c r="CK565"/>
  <c r="CK366"/>
  <c r="CG188"/>
  <c r="CJ488"/>
  <c r="CG161"/>
  <c r="CK247"/>
  <c r="CK320"/>
  <c r="CG324"/>
  <c r="CI121"/>
  <c r="CK174"/>
  <c r="CK407"/>
  <c r="CK92"/>
  <c r="CI183"/>
  <c r="CF552"/>
  <c r="CG308"/>
  <c r="CG359"/>
  <c r="CH138"/>
  <c r="CF548"/>
  <c r="CG106"/>
  <c r="CI172"/>
  <c r="CK370"/>
  <c r="CI429"/>
  <c r="CI566"/>
  <c r="CI323"/>
  <c r="CK336"/>
  <c r="CJ102"/>
  <c r="CE521"/>
  <c r="CG394"/>
  <c r="CG295"/>
  <c r="CH566"/>
  <c r="CF547"/>
  <c r="CI120"/>
  <c r="CI312"/>
  <c r="CK369"/>
  <c r="CK294"/>
  <c r="CJ221"/>
  <c r="CH308"/>
  <c r="CI311"/>
  <c r="CH393"/>
  <c r="CH343"/>
  <c r="CK100"/>
  <c r="CK183"/>
  <c r="CL359"/>
  <c r="CL365"/>
  <c r="CL361"/>
  <c r="CL372"/>
  <c r="CL323"/>
  <c r="CL190"/>
  <c r="CL211"/>
  <c r="CL111"/>
  <c r="CL137"/>
  <c r="CL94"/>
  <c r="CL565"/>
  <c r="CK168"/>
  <c r="CI309"/>
  <c r="CG357"/>
  <c r="CK352"/>
  <c r="CK101"/>
  <c r="CK218"/>
  <c r="CI104"/>
  <c r="CJ406"/>
  <c r="CK324"/>
  <c r="CK159"/>
  <c r="CI407"/>
  <c r="DA521"/>
  <c r="CJ138"/>
  <c r="CH178"/>
  <c r="CJ171"/>
  <c r="CK156"/>
  <c r="CI359"/>
  <c r="CI368"/>
  <c r="CH112"/>
  <c r="CJ192"/>
  <c r="CI174"/>
  <c r="CH211"/>
  <c r="CH337"/>
  <c r="CE553"/>
  <c r="CJ238"/>
  <c r="CL318"/>
  <c r="CL346"/>
  <c r="CL397"/>
  <c r="CL389"/>
  <c r="CL294"/>
  <c r="CL223"/>
  <c r="CL183"/>
  <c r="CL120"/>
  <c r="CL91"/>
  <c r="CL93"/>
  <c r="DE565"/>
  <c r="CG392"/>
  <c r="CI177"/>
  <c r="CH102"/>
  <c r="CH353"/>
  <c r="CI171"/>
  <c r="CJ307"/>
  <c r="CJ570"/>
  <c r="CI352"/>
  <c r="CK345"/>
  <c r="CI410"/>
  <c r="CL429"/>
  <c r="CG218"/>
  <c r="DE563"/>
  <c r="CI91"/>
  <c r="CH122"/>
  <c r="CI306"/>
  <c r="CH156"/>
  <c r="CJ132"/>
  <c r="CI376"/>
  <c r="CH179"/>
  <c r="CK118"/>
  <c r="CJ123"/>
  <c r="CJ326"/>
  <c r="CH344"/>
  <c r="CG94"/>
  <c r="CK563"/>
  <c r="CK172"/>
  <c r="CI101"/>
  <c r="CG294"/>
  <c r="CI343"/>
  <c r="CH123"/>
  <c r="CK192"/>
  <c r="CJ355"/>
  <c r="CH4"/>
  <c r="CH389"/>
  <c r="DE506"/>
  <c r="CJ373"/>
  <c r="CH373"/>
  <c r="CW521"/>
  <c r="CH565"/>
  <c r="CK302"/>
  <c r="CK304"/>
  <c r="CI350"/>
  <c r="CJ345"/>
  <c r="CJ200"/>
  <c r="CJ346"/>
  <c r="CH177"/>
  <c r="CJ168"/>
  <c r="CG122"/>
  <c r="CJ343"/>
  <c r="CI122"/>
  <c r="CI308"/>
  <c r="CF553"/>
  <c r="CG409"/>
  <c r="CL405"/>
  <c r="CL333"/>
  <c r="CL392"/>
  <c r="CL350"/>
  <c r="CL331"/>
  <c r="CL178"/>
  <c r="CL168"/>
  <c r="CL118"/>
  <c r="CL124"/>
  <c r="CL131"/>
  <c r="CJ565"/>
  <c r="CG119"/>
  <c r="CJ193"/>
  <c r="CI4"/>
  <c r="CI102"/>
  <c r="CJ167"/>
  <c r="CG167"/>
  <c r="CJ393"/>
  <c r="CH121"/>
  <c r="CJ119"/>
  <c r="CH302"/>
  <c r="CI337"/>
  <c r="CE564"/>
  <c r="CJ563"/>
  <c r="CH91"/>
  <c r="CK221"/>
  <c r="CE559"/>
  <c r="CI307"/>
  <c r="CK107"/>
  <c r="CH208"/>
  <c r="CH161"/>
  <c r="CI362"/>
  <c r="CI411"/>
  <c r="CK296"/>
  <c r="CJ212"/>
  <c r="CH120"/>
  <c r="CK519"/>
  <c r="CK405"/>
  <c r="CJ95"/>
  <c r="CH400"/>
  <c r="CH311"/>
  <c r="CH141"/>
  <c r="CI388"/>
  <c r="CH326"/>
  <c r="CH192"/>
  <c r="CK105"/>
  <c r="CH390"/>
  <c r="DL533"/>
  <c r="CG327"/>
  <c r="CG399"/>
  <c r="CE565"/>
  <c r="CI154"/>
  <c r="CI366"/>
  <c r="CG137"/>
  <c r="CK184"/>
  <c r="CH355"/>
  <c r="CH150"/>
  <c r="CI239"/>
  <c r="CH394"/>
  <c r="CK93"/>
  <c r="CF561"/>
  <c r="CG364"/>
  <c r="CJ309"/>
  <c r="CK378"/>
  <c r="CG114"/>
  <c r="CI358"/>
  <c r="CG166"/>
  <c r="CI377"/>
  <c r="CI194"/>
  <c r="CK195"/>
  <c r="CK149"/>
  <c r="CK490"/>
  <c r="CK122"/>
  <c r="CK251"/>
  <c r="CI396"/>
  <c r="CF559"/>
  <c r="CI184"/>
  <c r="CE547"/>
  <c r="CG192"/>
  <c r="CI373"/>
  <c r="CH223"/>
  <c r="CI125"/>
  <c r="CI295"/>
  <c r="CI211"/>
  <c r="DC506"/>
  <c r="CG296"/>
  <c r="CK359"/>
  <c r="CH488"/>
  <c r="CH167"/>
  <c r="CG210"/>
  <c r="CK190"/>
  <c r="CL304"/>
  <c r="CL368"/>
  <c r="CL406"/>
  <c r="CL312"/>
  <c r="CL345"/>
  <c r="CL218"/>
  <c r="CL172"/>
  <c r="CL130"/>
  <c r="CL133"/>
  <c r="CL4"/>
  <c r="CE543"/>
  <c r="CK130"/>
  <c r="CJ112"/>
  <c r="CH332"/>
  <c r="CK295"/>
  <c r="CG129"/>
  <c r="CJ323"/>
  <c r="CG396"/>
  <c r="CH362"/>
  <c r="CG332"/>
  <c r="CG568"/>
  <c r="CJ306"/>
  <c r="CG306"/>
  <c r="CE541"/>
  <c r="CI226"/>
  <c r="CG194"/>
  <c r="CI389"/>
  <c r="CI371"/>
  <c r="CG343"/>
  <c r="CG104"/>
  <c r="CJ247"/>
  <c r="CG170"/>
  <c r="CJ331"/>
  <c r="CH345"/>
  <c r="CJ327"/>
  <c r="CI89"/>
  <c r="CE519"/>
  <c r="CI392"/>
  <c r="CI421"/>
  <c r="CH324"/>
  <c r="CK397"/>
  <c r="CE570"/>
  <c r="CJ78"/>
  <c r="CG410"/>
  <c r="CJ155"/>
  <c r="CJ134"/>
  <c r="CK552"/>
  <c r="CH170"/>
  <c r="CK489"/>
  <c r="CH212"/>
  <c r="CK532"/>
  <c r="CJ129"/>
  <c r="CK546"/>
  <c r="CF484"/>
  <c r="CH250"/>
  <c r="CJ130"/>
  <c r="CJ141"/>
  <c r="CK421"/>
  <c r="CK341"/>
  <c r="CK487"/>
  <c r="CJ332"/>
  <c r="CG570"/>
  <c r="CE548"/>
  <c r="CI92"/>
  <c r="CK145"/>
  <c r="CK568"/>
  <c r="CL334"/>
  <c r="CL357"/>
  <c r="CL385"/>
  <c r="CL352"/>
  <c r="CL209"/>
  <c r="CL221"/>
  <c r="CL101"/>
  <c r="CL150"/>
  <c r="CL129"/>
  <c r="CH563"/>
  <c r="CF544"/>
  <c r="CH200"/>
  <c r="CF78"/>
  <c r="CJ371"/>
  <c r="CK158"/>
  <c r="CH405"/>
  <c r="CJ399"/>
  <c r="CK570"/>
  <c r="CE542"/>
  <c r="CH399"/>
  <c r="CE561"/>
  <c r="CJ341"/>
  <c r="CH519"/>
  <c r="CG336"/>
  <c r="CH154"/>
  <c r="CF421"/>
  <c r="CK90"/>
  <c r="CH222"/>
  <c r="DN401"/>
  <c r="CK328"/>
  <c r="CL388"/>
  <c r="CL366"/>
  <c r="CL309"/>
  <c r="CL311"/>
  <c r="CL390"/>
  <c r="CL162"/>
  <c r="CL165"/>
  <c r="CL145"/>
  <c r="CL95"/>
  <c r="CL102"/>
  <c r="CE554"/>
  <c r="CH190"/>
  <c r="CH114"/>
  <c r="CH144"/>
  <c r="CI332"/>
  <c r="CG373"/>
  <c r="CK376"/>
  <c r="CI210"/>
  <c r="CJ388"/>
  <c r="CK167"/>
  <c r="CK394"/>
  <c r="CK119"/>
  <c r="CJ350"/>
  <c r="CE552"/>
  <c r="CJ133"/>
  <c r="CI137"/>
  <c r="CG198"/>
  <c r="CG356"/>
  <c r="CJ357"/>
  <c r="CH78"/>
  <c r="CK344"/>
  <c r="CK135"/>
  <c r="CI159"/>
  <c r="CG405"/>
  <c r="CG141"/>
  <c r="CG200"/>
  <c r="CW519"/>
  <c r="CG346"/>
  <c r="CJ359"/>
  <c r="CI355"/>
  <c r="CH294"/>
  <c r="CH407"/>
  <c r="CJ336"/>
  <c r="CH570"/>
  <c r="CI379"/>
  <c r="CG120"/>
  <c r="CI131"/>
  <c r="CH487"/>
  <c r="CJ209"/>
  <c r="DA501"/>
  <c r="CK543"/>
  <c r="CK305"/>
  <c r="CJ156"/>
  <c r="CK362"/>
  <c r="CH364"/>
  <c r="CJ376"/>
  <c r="CG407"/>
  <c r="CG118"/>
  <c r="CH309"/>
  <c r="CH218"/>
  <c r="CG136"/>
  <c r="CH169"/>
  <c r="CI135"/>
  <c r="CK357"/>
  <c r="CJ122"/>
  <c r="CG193"/>
  <c r="CL336"/>
  <c r="CL358"/>
  <c r="CL362"/>
  <c r="CL409"/>
  <c r="CL161"/>
  <c r="CL200"/>
  <c r="CL89"/>
  <c r="CL109"/>
  <c r="CL125"/>
  <c r="CK530"/>
  <c r="CI105"/>
  <c r="CJ188"/>
  <c r="CG311"/>
  <c r="CJ568"/>
  <c r="CG223"/>
  <c r="CG124"/>
  <c r="CG184"/>
  <c r="CG123"/>
  <c r="CK212"/>
  <c r="CG385"/>
  <c r="CK327"/>
  <c r="CG372"/>
  <c r="DC519"/>
  <c r="CI390"/>
  <c r="CK151"/>
  <c r="CI378"/>
  <c r="CJ208"/>
  <c r="CJ218"/>
  <c r="CK224"/>
  <c r="CH166"/>
  <c r="CG101"/>
  <c r="CK134"/>
  <c r="CI95"/>
  <c r="CG183"/>
  <c r="CH385"/>
  <c r="DC521"/>
  <c r="CW565"/>
  <c r="CK153"/>
  <c r="CH119"/>
  <c r="CH388"/>
  <c r="CK114"/>
  <c r="CK350"/>
  <c r="CG208"/>
  <c r="CF564"/>
  <c r="CG484"/>
  <c r="CF555"/>
  <c r="CI123"/>
  <c r="CG368"/>
  <c r="CH210"/>
  <c r="CE530"/>
  <c r="CJ145"/>
  <c r="CG309"/>
  <c r="CH568"/>
  <c r="CK138"/>
  <c r="CJ101"/>
  <c r="CI564"/>
  <c r="CI112"/>
  <c r="CG130"/>
  <c r="CK557"/>
  <c r="CJ100"/>
  <c r="CK553"/>
  <c r="CH188"/>
  <c r="CG134"/>
  <c r="CK544"/>
  <c r="CJ251"/>
  <c r="CK365"/>
  <c r="CK226"/>
  <c r="CE568"/>
  <c r="CK309"/>
  <c r="CH367"/>
  <c r="CJ396"/>
  <c r="CG89"/>
  <c r="CG388"/>
  <c r="CJ154"/>
  <c r="CJ135"/>
  <c r="CH100"/>
  <c r="CI152"/>
  <c r="CH361"/>
  <c r="CE550"/>
  <c r="CG305"/>
  <c r="CH171"/>
  <c r="CH130"/>
  <c r="CI109"/>
  <c r="CI138"/>
  <c r="CJ411"/>
  <c r="CH328"/>
  <c r="CJ566"/>
  <c r="CJ118"/>
  <c r="CK564"/>
  <c r="CJ170"/>
  <c r="CG485"/>
  <c r="CL376"/>
  <c r="CL324"/>
  <c r="CL393"/>
  <c r="CL379"/>
  <c r="CL198"/>
  <c r="CL177"/>
  <c r="CL128"/>
  <c r="CL138"/>
  <c r="CL90"/>
  <c r="DA563"/>
  <c r="CG377"/>
  <c r="CH240"/>
  <c r="CK239"/>
  <c r="CK358"/>
  <c r="CG111"/>
  <c r="CH95"/>
  <c r="CJ368"/>
  <c r="CJ429"/>
  <c r="CH89"/>
  <c r="CI370"/>
  <c r="CH369"/>
  <c r="CH331"/>
  <c r="CG519"/>
  <c r="CK91"/>
  <c r="CK89"/>
  <c r="CG169"/>
  <c r="CK250"/>
  <c r="CH359"/>
  <c r="CH137"/>
  <c r="CJ114"/>
  <c r="CI167"/>
  <c r="CJ178"/>
  <c r="CJ92"/>
  <c r="CJ179"/>
  <c r="CJ366"/>
  <c r="CG521"/>
  <c r="CE540"/>
  <c r="CJ334"/>
  <c r="CI399"/>
  <c r="CJ407"/>
  <c r="CG379"/>
  <c r="CK355"/>
  <c r="CF546"/>
  <c r="CI209"/>
  <c r="CG125"/>
  <c r="CH411"/>
  <c r="CK550"/>
  <c r="CG177"/>
  <c r="CI168"/>
  <c r="CG563"/>
  <c r="CG352"/>
  <c r="CJ312"/>
  <c r="CH226"/>
  <c r="CK307"/>
  <c r="CJ377"/>
  <c r="CH351"/>
  <c r="CJ390"/>
  <c r="CF487"/>
  <c r="CH333"/>
  <c r="CI111"/>
  <c r="CG172"/>
  <c r="CJ206"/>
  <c r="CJ111"/>
  <c r="CI178"/>
  <c r="CG389"/>
  <c r="CL399"/>
  <c r="CL351"/>
  <c r="CL337"/>
  <c r="CL344"/>
  <c r="CL208"/>
  <c r="CL224"/>
  <c r="CL105"/>
  <c r="CL92"/>
  <c r="CL104"/>
  <c r="CK541"/>
  <c r="CG90"/>
  <c r="CH152"/>
  <c r="CJ564"/>
  <c r="CH305"/>
  <c r="CJ405"/>
  <c r="CJ89"/>
  <c r="CI165"/>
  <c r="CJ149"/>
  <c r="CF302"/>
  <c r="CK132"/>
  <c r="DE513"/>
  <c r="DC503"/>
  <c r="CF551"/>
  <c r="CK133"/>
  <c r="CK411"/>
  <c r="CI318"/>
  <c r="CE532"/>
  <c r="CH195"/>
  <c r="CI188"/>
  <c r="CH318"/>
  <c r="CG162"/>
  <c r="CJ226"/>
  <c r="CG4"/>
  <c r="CG165"/>
  <c r="CG397"/>
  <c r="CI124"/>
  <c r="CL370"/>
  <c r="CL373"/>
  <c r="CL327"/>
  <c r="CL343"/>
  <c r="CL184"/>
  <c r="CL169"/>
  <c r="CL151"/>
  <c r="CL135"/>
  <c r="CL144"/>
  <c r="CE563"/>
  <c r="CK361"/>
  <c r="CK343"/>
  <c r="CH392"/>
  <c r="CK208"/>
  <c r="CE487"/>
  <c r="CK308"/>
  <c r="CK125"/>
  <c r="CH151"/>
  <c r="CG107"/>
  <c r="CI487"/>
  <c r="CK162"/>
  <c r="CI324"/>
  <c r="CY521"/>
  <c r="CG566"/>
  <c r="CJ4"/>
  <c r="CH92"/>
  <c r="CG128"/>
  <c r="CI397"/>
  <c r="CJ194"/>
  <c r="CG351"/>
  <c r="CG341"/>
  <c r="CK373"/>
  <c r="CH341"/>
  <c r="CH371"/>
  <c r="CK95"/>
  <c r="CI304"/>
  <c r="CG565"/>
  <c r="CJ240"/>
  <c r="CI190"/>
  <c r="CK106"/>
  <c r="CG112"/>
  <c r="CK161"/>
  <c r="CE557"/>
  <c r="CH366"/>
  <c r="CH136"/>
  <c r="CH429"/>
  <c r="CG365"/>
  <c r="CG138"/>
  <c r="CK209"/>
  <c r="CF563"/>
  <c r="CG195"/>
  <c r="CH153"/>
  <c r="CK377"/>
  <c r="CK4"/>
  <c r="CK165"/>
  <c r="CG345"/>
  <c r="CJ153"/>
  <c r="CJ239"/>
  <c r="CG93"/>
  <c r="CK379"/>
  <c r="CJ198"/>
  <c r="CG222"/>
  <c r="CJ392"/>
  <c r="CJ152"/>
  <c r="CI331"/>
  <c r="CL328"/>
  <c r="CL396"/>
  <c r="CL307"/>
  <c r="CL410"/>
  <c r="CL166"/>
  <c r="CL212"/>
  <c r="CL149"/>
  <c r="CL132"/>
  <c r="CL141"/>
  <c r="DA519"/>
  <c r="CI93"/>
  <c r="CH304"/>
  <c r="CH209"/>
  <c r="CI223"/>
  <c r="CG190"/>
  <c r="CI393"/>
  <c r="CF570"/>
  <c r="CG102"/>
  <c r="CK353"/>
  <c r="CI150"/>
  <c r="CJ161"/>
  <c r="CG312"/>
  <c r="CK354"/>
  <c r="CI565"/>
  <c r="CK331"/>
  <c r="CI354"/>
  <c r="CH168"/>
  <c r="CG209"/>
  <c r="CI336"/>
  <c r="CJ421"/>
  <c r="CF549"/>
  <c r="CK334"/>
  <c r="CH327"/>
  <c r="CI361"/>
  <c r="CJ222"/>
  <c r="CG131"/>
  <c r="CY565"/>
  <c r="CK137"/>
  <c r="CH379"/>
  <c r="CI305"/>
  <c r="CI247"/>
  <c r="CK326"/>
  <c r="CK128"/>
  <c r="CH129"/>
  <c r="CG92"/>
  <c r="CG318"/>
  <c r="CG95"/>
  <c r="CI326"/>
  <c r="CK141"/>
  <c r="CL519"/>
  <c r="CH125"/>
  <c r="CK323"/>
  <c r="CJ294"/>
  <c r="CI240"/>
  <c r="CJ169"/>
  <c r="CG361"/>
  <c r="CI136"/>
  <c r="CF550"/>
  <c r="CI119"/>
  <c r="CH94"/>
  <c r="CH397"/>
  <c r="CK396"/>
  <c r="CK124"/>
  <c r="CI385"/>
  <c r="CW501"/>
  <c r="CG564"/>
  <c r="CI151"/>
  <c r="CI357"/>
  <c r="CJ487"/>
  <c r="CI334"/>
  <c r="CH109"/>
  <c r="CK170"/>
  <c r="CK306"/>
  <c r="CG304"/>
  <c r="CG326"/>
  <c r="CJ128"/>
  <c r="CK223"/>
  <c r="CH370"/>
  <c r="CF489"/>
  <c r="CG369"/>
  <c r="CK399"/>
  <c r="CH184"/>
  <c r="CH90"/>
  <c r="CG378"/>
  <c r="CJ369"/>
  <c r="CH159"/>
  <c r="CJ337"/>
  <c r="CG371"/>
  <c r="CI409"/>
  <c r="CG337"/>
  <c r="CK188"/>
  <c r="CL306"/>
  <c r="CL364"/>
  <c r="CL354"/>
  <c r="CL411"/>
  <c r="CL210"/>
  <c r="CL222"/>
  <c r="CL119"/>
  <c r="CL112"/>
  <c r="CL122"/>
  <c r="CY519"/>
  <c r="CJ333"/>
  <c r="CJ107"/>
  <c r="CH295"/>
  <c r="CE546"/>
  <c r="DE511"/>
  <c r="CG429"/>
  <c r="CJ328"/>
  <c r="CM4"/>
  <c r="CH357"/>
  <c r="CG400"/>
  <c r="CK123"/>
  <c r="CJ166"/>
  <c r="CI521"/>
  <c r="CF543"/>
  <c r="CI251"/>
  <c r="CK542"/>
  <c r="CG489"/>
  <c r="CG376"/>
  <c r="CG224"/>
  <c r="CK371"/>
  <c r="CK166"/>
  <c r="DA503"/>
  <c r="CH251"/>
  <c r="CI406"/>
  <c r="CJ394"/>
  <c r="CJ318"/>
  <c r="CF565"/>
  <c r="CG367"/>
  <c r="CJ352"/>
  <c r="CJ211"/>
  <c r="CF557"/>
  <c r="CG135"/>
  <c r="CJ210"/>
  <c r="CH358"/>
  <c r="CH368"/>
  <c r="CI114"/>
  <c r="CL501"/>
  <c r="CF568"/>
  <c r="CI153"/>
  <c r="DE519"/>
  <c r="CI195"/>
  <c r="CJ305"/>
  <c r="CI294"/>
  <c r="CH352"/>
  <c r="CJ364"/>
  <c r="CE555"/>
  <c r="CJ351"/>
  <c r="CG91"/>
  <c r="CH238"/>
  <c r="CH128"/>
  <c r="CH194"/>
  <c r="CI367"/>
  <c r="CG370"/>
  <c r="CI156"/>
  <c r="CH155"/>
  <c r="CL369"/>
  <c r="CL356"/>
  <c r="CL341"/>
  <c r="CL332"/>
  <c r="CL194"/>
  <c r="CL167"/>
  <c r="CL188"/>
  <c r="CL123"/>
  <c r="CL121"/>
  <c r="DE521"/>
  <c r="CK206"/>
  <c r="CK193"/>
  <c r="CK318"/>
  <c r="CG334"/>
  <c r="CK179"/>
  <c r="CI129"/>
  <c r="CK367"/>
  <c r="CG362"/>
  <c r="CJ105"/>
  <c r="CI133"/>
  <c r="CG121"/>
  <c r="CI130"/>
  <c r="CH306"/>
  <c r="DC565"/>
  <c r="CH145"/>
  <c r="CE544"/>
  <c r="CJ308"/>
  <c r="CJ150"/>
  <c r="CI296"/>
  <c r="CJ183"/>
  <c r="CK102"/>
  <c r="CH365"/>
  <c r="CI106"/>
  <c r="CK409"/>
  <c r="CI353"/>
  <c r="CJ159"/>
  <c r="CK368"/>
  <c r="CI563"/>
  <c r="CI141"/>
  <c r="CH193"/>
  <c r="CG171"/>
  <c r="CK104"/>
  <c r="CK78"/>
  <c r="CJ90"/>
  <c r="CH165"/>
  <c r="CJ184"/>
  <c r="CK152"/>
  <c r="CJ177"/>
  <c r="CJ158"/>
  <c r="CG406"/>
  <c r="CF521"/>
  <c r="CI198"/>
  <c r="CK429"/>
  <c r="CJ250"/>
  <c r="CJ356"/>
  <c r="CF422"/>
  <c r="CH106"/>
  <c r="CH221"/>
  <c r="CH312"/>
  <c r="CK389"/>
  <c r="CK392"/>
  <c r="CM429"/>
  <c r="CH296"/>
  <c r="CI192"/>
  <c r="CI221"/>
  <c r="CL563"/>
  <c r="CJ195"/>
  <c r="CH131"/>
  <c r="CJ490"/>
  <c r="CF566"/>
  <c r="CG211"/>
  <c r="CK155"/>
  <c r="CI128"/>
  <c r="CJ151"/>
  <c r="CF519"/>
  <c r="CJ354"/>
  <c r="CI400"/>
  <c r="CF377"/>
  <c r="CJ379"/>
  <c r="CH396"/>
  <c r="CJ311"/>
  <c r="CI364"/>
  <c r="CG152"/>
  <c r="DA565"/>
  <c r="CH336"/>
  <c r="CJ361"/>
  <c r="CI356"/>
  <c r="CK372"/>
  <c r="CK388"/>
  <c r="CI134"/>
  <c r="CK337"/>
  <c r="DA196"/>
  <c r="CG487"/>
  <c r="CG331"/>
  <c r="CG133"/>
  <c r="CJ385"/>
  <c r="CH521"/>
  <c r="CJ491"/>
  <c r="CI193"/>
  <c r="CK551"/>
  <c r="CI145"/>
  <c r="CK222"/>
  <c r="CI169"/>
  <c r="CG144"/>
  <c r="CF226"/>
  <c r="CJ397"/>
  <c r="CI179"/>
  <c r="CK121"/>
  <c r="CG206"/>
  <c r="CJ125"/>
  <c r="CW563"/>
  <c r="CG344"/>
  <c r="CG328"/>
  <c r="CG323"/>
  <c r="CJ93"/>
  <c r="CI365"/>
  <c r="CH183"/>
  <c r="CI78"/>
  <c r="CH105"/>
  <c r="CJ409"/>
  <c r="CH134"/>
  <c r="CI345"/>
  <c r="CJ120"/>
  <c r="CH376"/>
  <c r="CG221"/>
  <c r="CH323"/>
  <c r="CH354"/>
  <c r="CG333"/>
  <c r="CI144"/>
  <c r="CH239"/>
  <c r="CK238"/>
  <c r="CK312"/>
  <c r="CJ372"/>
  <c r="CJ172"/>
  <c r="CI218"/>
  <c r="CK488"/>
  <c r="CK311"/>
  <c r="CH409"/>
  <c r="CH406"/>
  <c r="CG168"/>
  <c r="CJ131"/>
  <c r="CF152"/>
  <c r="CY563"/>
  <c r="CJ137"/>
  <c r="CG350"/>
  <c r="CK566"/>
  <c r="CK364"/>
  <c r="CG358"/>
  <c r="CI488"/>
  <c r="CG366"/>
  <c r="CJ224"/>
  <c r="CJ190"/>
  <c r="CN189"/>
  <c r="CI569"/>
  <c r="CL152"/>
  <c r="CL421"/>
  <c r="DN279"/>
  <c r="CY569"/>
  <c r="CM421"/>
  <c r="CF569"/>
  <c r="CH422"/>
  <c r="CW567"/>
  <c r="CF556"/>
  <c r="CL569"/>
  <c r="CY567"/>
  <c r="DB196"/>
  <c r="DA567"/>
  <c r="CJ422"/>
  <c r="DC431"/>
  <c r="DD196"/>
  <c r="CK422"/>
  <c r="DI196"/>
  <c r="CI567"/>
  <c r="CM377"/>
  <c r="CI422"/>
  <c r="CG567"/>
  <c r="CN370"/>
  <c r="CG569"/>
  <c r="CH567"/>
  <c r="CE567"/>
  <c r="CK567"/>
  <c r="DA569"/>
  <c r="CK569"/>
  <c r="CE558"/>
  <c r="CM152"/>
  <c r="CL567"/>
  <c r="CF567"/>
  <c r="CL377"/>
  <c r="DN99"/>
  <c r="CE569"/>
  <c r="CN396"/>
  <c r="CJ567"/>
  <c r="CE556"/>
  <c r="CJ569"/>
  <c r="CH569"/>
  <c r="DE569"/>
  <c r="DC569"/>
  <c r="DE567"/>
  <c r="CF558"/>
  <c r="CK558"/>
  <c r="CW569"/>
  <c r="CK556"/>
  <c r="DC567"/>
  <c r="CU562" i="1" l="1"/>
  <c r="CJ562"/>
  <c r="CF562"/>
  <c r="CQ562"/>
  <c r="CG562"/>
  <c r="CH562"/>
  <c r="DA562"/>
  <c r="CK562"/>
  <c r="CE562"/>
  <c r="CY562"/>
  <c r="CW562"/>
  <c r="CI562"/>
  <c r="CS562"/>
  <c r="DD196"/>
  <c r="DG569"/>
  <c r="DG559"/>
  <c r="V6" i="10"/>
  <c r="G6"/>
  <c r="I6"/>
  <c r="DF196" i="1"/>
  <c r="H6" i="10"/>
  <c r="CW189" i="1"/>
  <c r="F6" i="10"/>
  <c r="D369" i="1"/>
  <c r="D370"/>
  <c r="D371"/>
  <c r="D372"/>
  <c r="D373"/>
  <c r="D376"/>
  <c r="D379"/>
  <c r="D388"/>
  <c r="D389"/>
  <c r="D390"/>
  <c r="D392"/>
  <c r="D393"/>
  <c r="D394"/>
  <c r="D396"/>
  <c r="D397"/>
  <c r="D400"/>
  <c r="D405"/>
  <c r="D406"/>
  <c r="D407"/>
  <c r="D410"/>
  <c r="D411"/>
  <c r="D368"/>
  <c r="D294"/>
  <c r="D295"/>
  <c r="EH295" s="1"/>
  <c r="D296"/>
  <c r="D304"/>
  <c r="D305"/>
  <c r="D306"/>
  <c r="D307"/>
  <c r="D308"/>
  <c r="D309"/>
  <c r="D311"/>
  <c r="D312"/>
  <c r="D318"/>
  <c r="D320"/>
  <c r="D323"/>
  <c r="D324"/>
  <c r="D326"/>
  <c r="D327"/>
  <c r="D328"/>
  <c r="D331"/>
  <c r="D332"/>
  <c r="D334"/>
  <c r="D336"/>
  <c r="D337"/>
  <c r="D341"/>
  <c r="D343"/>
  <c r="D344"/>
  <c r="D345"/>
  <c r="D346"/>
  <c r="D350"/>
  <c r="D351"/>
  <c r="D352"/>
  <c r="D353"/>
  <c r="D354"/>
  <c r="D356"/>
  <c r="EH356" s="1"/>
  <c r="D357"/>
  <c r="D358"/>
  <c r="D359"/>
  <c r="D361"/>
  <c r="D362"/>
  <c r="D364"/>
  <c r="CO364" s="1"/>
  <c r="D365"/>
  <c r="D367"/>
  <c r="D223"/>
  <c r="D224"/>
  <c r="D238"/>
  <c r="D239"/>
  <c r="D240"/>
  <c r="D247"/>
  <c r="D251"/>
  <c r="CO251" s="1"/>
  <c r="D253"/>
  <c r="D256"/>
  <c r="D257"/>
  <c r="D258"/>
  <c r="D260"/>
  <c r="D263"/>
  <c r="D264"/>
  <c r="CO264" s="1"/>
  <c r="D267"/>
  <c r="D269"/>
  <c r="D270"/>
  <c r="D271"/>
  <c r="D274"/>
  <c r="D276"/>
  <c r="D277"/>
  <c r="D278"/>
  <c r="D280"/>
  <c r="D282"/>
  <c r="D283"/>
  <c r="D284"/>
  <c r="D285"/>
  <c r="D289"/>
  <c r="D222"/>
  <c r="D149"/>
  <c r="D150"/>
  <c r="D151"/>
  <c r="D153"/>
  <c r="D154"/>
  <c r="D155"/>
  <c r="D156"/>
  <c r="D158"/>
  <c r="D159"/>
  <c r="D160"/>
  <c r="D162"/>
  <c r="D164"/>
  <c r="D165"/>
  <c r="D167"/>
  <c r="D168"/>
  <c r="D169"/>
  <c r="D170"/>
  <c r="D171"/>
  <c r="D172"/>
  <c r="D173"/>
  <c r="D174"/>
  <c r="D175"/>
  <c r="D178"/>
  <c r="D179"/>
  <c r="D183"/>
  <c r="D184"/>
  <c r="D188"/>
  <c r="D189"/>
  <c r="D190"/>
  <c r="D192"/>
  <c r="D193"/>
  <c r="D194"/>
  <c r="D195"/>
  <c r="D198"/>
  <c r="D200"/>
  <c r="D206"/>
  <c r="D208"/>
  <c r="D209"/>
  <c r="D210"/>
  <c r="D211"/>
  <c r="D212"/>
  <c r="D217"/>
  <c r="D218"/>
  <c r="D221"/>
  <c r="D89"/>
  <c r="D90"/>
  <c r="D91"/>
  <c r="D92"/>
  <c r="D93"/>
  <c r="D94"/>
  <c r="D95"/>
  <c r="D100"/>
  <c r="D102"/>
  <c r="D104"/>
  <c r="D105"/>
  <c r="D106"/>
  <c r="D107"/>
  <c r="D108"/>
  <c r="D109"/>
  <c r="D111"/>
  <c r="D114"/>
  <c r="D118"/>
  <c r="D119"/>
  <c r="D120"/>
  <c r="D121"/>
  <c r="D122"/>
  <c r="D123"/>
  <c r="D125"/>
  <c r="D127"/>
  <c r="D128"/>
  <c r="D129"/>
  <c r="D130"/>
  <c r="D131"/>
  <c r="D132"/>
  <c r="D133"/>
  <c r="D134"/>
  <c r="D135"/>
  <c r="D136"/>
  <c r="D137"/>
  <c r="D138"/>
  <c r="D141"/>
  <c r="D144"/>
  <c r="D79"/>
  <c r="CO79" s="1"/>
  <c r="D81"/>
  <c r="D82"/>
  <c r="D83"/>
  <c r="D84"/>
  <c r="D85"/>
  <c r="D86"/>
  <c r="M207" i="6"/>
  <c r="N207"/>
  <c r="CE562" i="13"/>
  <c r="CF562"/>
  <c r="DA189"/>
  <c r="CE560"/>
  <c r="CK562"/>
  <c r="CF560"/>
  <c r="CG562"/>
  <c r="DJ196"/>
  <c r="CI562"/>
  <c r="DH196"/>
  <c r="CK560"/>
  <c r="CH562"/>
  <c r="CJ562"/>
  <c r="H200" i="6"/>
  <c r="DG196" i="1" l="1"/>
  <c r="EH133"/>
  <c r="CO133"/>
  <c r="EH121"/>
  <c r="CO121"/>
  <c r="EH218"/>
  <c r="CO218"/>
  <c r="EH183"/>
  <c r="CO183"/>
  <c r="EH178"/>
  <c r="CO178"/>
  <c r="CO165"/>
  <c r="EH165"/>
  <c r="EH149"/>
  <c r="CO149"/>
  <c r="EH253"/>
  <c r="CO253"/>
  <c r="EH247"/>
  <c r="CO247"/>
  <c r="EH82"/>
  <c r="CO82"/>
  <c r="EH141"/>
  <c r="CO141"/>
  <c r="EH137"/>
  <c r="CO137"/>
  <c r="EH131"/>
  <c r="CO131"/>
  <c r="CO107"/>
  <c r="EH107"/>
  <c r="EH83"/>
  <c r="CO83"/>
  <c r="EH144"/>
  <c r="CO144"/>
  <c r="EH134"/>
  <c r="CO134"/>
  <c r="EH132"/>
  <c r="CO132"/>
  <c r="EH111"/>
  <c r="CO111"/>
  <c r="CO106"/>
  <c r="EH106"/>
  <c r="EH100"/>
  <c r="CO100"/>
  <c r="EH198"/>
  <c r="CO198"/>
  <c r="EH189"/>
  <c r="CO189"/>
  <c r="EH179"/>
  <c r="CO179"/>
  <c r="CO171"/>
  <c r="EH171"/>
  <c r="EH158"/>
  <c r="CO158"/>
  <c r="CZ189"/>
  <c r="CO105"/>
  <c r="EH105"/>
  <c r="CO210"/>
  <c r="EH210"/>
  <c r="CO156"/>
  <c r="EH156"/>
  <c r="CO289"/>
  <c r="EH289"/>
  <c r="CO276"/>
  <c r="EH276"/>
  <c r="CO260"/>
  <c r="EH260"/>
  <c r="CO239"/>
  <c r="EH239"/>
  <c r="CO367"/>
  <c r="EH367"/>
  <c r="CO344"/>
  <c r="EH344"/>
  <c r="CO311"/>
  <c r="EH311"/>
  <c r="CO306"/>
  <c r="EH306"/>
  <c r="CO400"/>
  <c r="CO393"/>
  <c r="CO81"/>
  <c r="EH81"/>
  <c r="CO67"/>
  <c r="EH67"/>
  <c r="CO37"/>
  <c r="CO136"/>
  <c r="EH136"/>
  <c r="CO128"/>
  <c r="EH128"/>
  <c r="CO118"/>
  <c r="EH118"/>
  <c r="CO108"/>
  <c r="EH108"/>
  <c r="CO104"/>
  <c r="EH104"/>
  <c r="CO90"/>
  <c r="EH90"/>
  <c r="CO192"/>
  <c r="EH192"/>
  <c r="CO184"/>
  <c r="EH184"/>
  <c r="CO175"/>
  <c r="EH175"/>
  <c r="CO167"/>
  <c r="EH167"/>
  <c r="CO155"/>
  <c r="EH155"/>
  <c r="CO150"/>
  <c r="EH150"/>
  <c r="CO285"/>
  <c r="EH285"/>
  <c r="CO267"/>
  <c r="EH267"/>
  <c r="CO258"/>
  <c r="EH258"/>
  <c r="CO238"/>
  <c r="EH238"/>
  <c r="CO354"/>
  <c r="EH354"/>
  <c r="CO343"/>
  <c r="EH343"/>
  <c r="CO320"/>
  <c r="EH320"/>
  <c r="CO309"/>
  <c r="EH309"/>
  <c r="CO305"/>
  <c r="EH305"/>
  <c r="CO392"/>
  <c r="CO371"/>
  <c r="EH371"/>
  <c r="CO95"/>
  <c r="EH95"/>
  <c r="CO200"/>
  <c r="EH200"/>
  <c r="CO151"/>
  <c r="EH151"/>
  <c r="CO57"/>
  <c r="EH57"/>
  <c r="CO135"/>
  <c r="EH135"/>
  <c r="CO127"/>
  <c r="EH127"/>
  <c r="CO89"/>
  <c r="EH89"/>
  <c r="CO212"/>
  <c r="EH212"/>
  <c r="CO195"/>
  <c r="EH195"/>
  <c r="CO190"/>
  <c r="EH190"/>
  <c r="CO174"/>
  <c r="EH174"/>
  <c r="CO159"/>
  <c r="EH159"/>
  <c r="CO154"/>
  <c r="EH154"/>
  <c r="CO284"/>
  <c r="EH284"/>
  <c r="CO278"/>
  <c r="EH278"/>
  <c r="CO271"/>
  <c r="EH271"/>
  <c r="CO257"/>
  <c r="EH257"/>
  <c r="CO224"/>
  <c r="EH224"/>
  <c r="CO358"/>
  <c r="EH358"/>
  <c r="CO353"/>
  <c r="EH353"/>
  <c r="CO326"/>
  <c r="EH326"/>
  <c r="CO308"/>
  <c r="EH308"/>
  <c r="CO368"/>
  <c r="EH368"/>
  <c r="CO396"/>
  <c r="CO390"/>
  <c r="CO62"/>
  <c r="EH62"/>
  <c r="CO193"/>
  <c r="EH193"/>
  <c r="CO172"/>
  <c r="EH172"/>
  <c r="CO162"/>
  <c r="EH162"/>
  <c r="CO64"/>
  <c r="EH64"/>
  <c r="CO56"/>
  <c r="EH56"/>
  <c r="CO33"/>
  <c r="EH33"/>
  <c r="CO130"/>
  <c r="EH130"/>
  <c r="CO125"/>
  <c r="EH125"/>
  <c r="CO221"/>
  <c r="EH221"/>
  <c r="CO194"/>
  <c r="EH194"/>
  <c r="CO173"/>
  <c r="EH173"/>
  <c r="CO153"/>
  <c r="EH153"/>
  <c r="CO222"/>
  <c r="EH222"/>
  <c r="CO283"/>
  <c r="EH283"/>
  <c r="CO277"/>
  <c r="EH277"/>
  <c r="CO270"/>
  <c r="EH270"/>
  <c r="CO263"/>
  <c r="EH263"/>
  <c r="CO256"/>
  <c r="EH256"/>
  <c r="CO223"/>
  <c r="EH223"/>
  <c r="CO345"/>
  <c r="EH345"/>
  <c r="CO337"/>
  <c r="EH337"/>
  <c r="CO331"/>
  <c r="EH331"/>
  <c r="CO324"/>
  <c r="EH324"/>
  <c r="CO312"/>
  <c r="EH312"/>
  <c r="CO307"/>
  <c r="EH307"/>
  <c r="CO411"/>
  <c r="CO394"/>
  <c r="CO369"/>
  <c r="EH369"/>
  <c r="CO356"/>
  <c r="CO295"/>
  <c r="DE189"/>
  <c r="V19" i="10"/>
  <c r="CS341" i="1"/>
  <c r="F196" i="3"/>
  <c r="A196" s="1"/>
  <c r="DM454" i="13"/>
  <c r="DC449"/>
  <c r="DC447"/>
  <c r="J200" i="6"/>
  <c r="DC446" i="13"/>
  <c r="DD189"/>
  <c r="CN341"/>
  <c r="DG456"/>
  <c r="DI189"/>
  <c r="DC450"/>
  <c r="DH456"/>
  <c r="DH454"/>
  <c r="DC445"/>
  <c r="DC448"/>
  <c r="DM456"/>
  <c r="DG454"/>
  <c r="CH436" i="1" l="1"/>
  <c r="CK438"/>
  <c r="CH431"/>
  <c r="CH444" s="1"/>
  <c r="CI434"/>
  <c r="CM434"/>
  <c r="CK433"/>
  <c r="CK446" s="1"/>
  <c r="CJ436"/>
  <c r="DH432"/>
  <c r="DC435"/>
  <c r="CH437"/>
  <c r="CH450" s="1"/>
  <c r="CH451" s="1"/>
  <c r="CM437"/>
  <c r="CM450" s="1"/>
  <c r="CM451" s="1"/>
  <c r="CM436"/>
  <c r="CH445"/>
  <c r="CX432"/>
  <c r="CF434"/>
  <c r="CV433"/>
  <c r="CV446" s="1"/>
  <c r="CF437"/>
  <c r="CF450" s="1"/>
  <c r="CF451" s="1"/>
  <c r="CU432"/>
  <c r="CU437"/>
  <c r="CU450" s="1"/>
  <c r="CU451" s="1"/>
  <c r="CF431"/>
  <c r="CF444" s="1"/>
  <c r="CI431"/>
  <c r="CI444" s="1"/>
  <c r="DD432"/>
  <c r="CO435"/>
  <c r="CO448" s="1"/>
  <c r="CO449" s="1"/>
  <c r="CP435"/>
  <c r="CP448" s="1"/>
  <c r="CP449" s="1"/>
  <c r="CS432"/>
  <c r="CH432"/>
  <c r="CW432"/>
  <c r="CI438"/>
  <c r="DI431"/>
  <c r="DH431"/>
  <c r="CV438"/>
  <c r="CK434"/>
  <c r="CI433"/>
  <c r="CI446" s="1"/>
  <c r="CI436"/>
  <c r="CV435"/>
  <c r="CV448" s="1"/>
  <c r="CH435"/>
  <c r="CH448" s="1"/>
  <c r="CP433"/>
  <c r="CP446" s="1"/>
  <c r="DC434"/>
  <c r="CE436"/>
  <c r="CU435"/>
  <c r="CU448" s="1"/>
  <c r="DC432"/>
  <c r="CJ432"/>
  <c r="CM432"/>
  <c r="DI436"/>
  <c r="CZ431"/>
  <c r="CZ444" s="1"/>
  <c r="CF433"/>
  <c r="CF446" s="1"/>
  <c r="DG431"/>
  <c r="DA431"/>
  <c r="DA444" s="1"/>
  <c r="CU431"/>
  <c r="CU444" s="1"/>
  <c r="CP436"/>
  <c r="DF432"/>
  <c r="CO433"/>
  <c r="CO446" s="1"/>
  <c r="CF438"/>
  <c r="CK432"/>
  <c r="CO436"/>
  <c r="DC436"/>
  <c r="CP434"/>
  <c r="CU438"/>
  <c r="CR432"/>
  <c r="CL431"/>
  <c r="CL444" s="1"/>
  <c r="CJ434"/>
  <c r="CJ433"/>
  <c r="CJ446" s="1"/>
  <c r="CH433"/>
  <c r="CH446" s="1"/>
  <c r="CH434"/>
  <c r="CJ435"/>
  <c r="CJ448" s="1"/>
  <c r="CK436"/>
  <c r="CI435"/>
  <c r="CI448" s="1"/>
  <c r="CV436"/>
  <c r="CK435"/>
  <c r="CK448" s="1"/>
  <c r="CN435"/>
  <c r="CN448" s="1"/>
  <c r="CN449" s="1"/>
  <c r="CE437"/>
  <c r="CE450" s="1"/>
  <c r="CN436"/>
  <c r="DB432"/>
  <c r="CH438"/>
  <c r="CO438"/>
  <c r="CE433"/>
  <c r="CE446" s="1"/>
  <c r="CM433"/>
  <c r="CM446" s="1"/>
  <c r="CV431"/>
  <c r="CV444" s="1"/>
  <c r="CI432"/>
  <c r="CI453" s="1"/>
  <c r="CN437"/>
  <c r="CN450" s="1"/>
  <c r="CN451" s="1"/>
  <c r="CO434"/>
  <c r="DB431"/>
  <c r="DB444" s="1"/>
  <c r="CN438"/>
  <c r="CT432"/>
  <c r="DI432"/>
  <c r="CN434"/>
  <c r="CG432"/>
  <c r="CS431"/>
  <c r="CS444" s="1"/>
  <c r="DC431"/>
  <c r="CM431"/>
  <c r="CM444" s="1"/>
  <c r="CK437"/>
  <c r="CK450" s="1"/>
  <c r="CK451" s="1"/>
  <c r="DD431"/>
  <c r="DI433"/>
  <c r="CK431"/>
  <c r="CK444" s="1"/>
  <c r="CE432"/>
  <c r="CV434"/>
  <c r="CJ431"/>
  <c r="CJ444" s="1"/>
  <c r="CP437"/>
  <c r="CP450" s="1"/>
  <c r="CP451" s="1"/>
  <c r="CI437"/>
  <c r="CI450" s="1"/>
  <c r="CI451" s="1"/>
  <c r="CE434"/>
  <c r="DI435"/>
  <c r="CZ432"/>
  <c r="CV432"/>
  <c r="DB438"/>
  <c r="CW431"/>
  <c r="CW444" s="1"/>
  <c r="CT431"/>
  <c r="CT444" s="1"/>
  <c r="CP438"/>
  <c r="CU434"/>
  <c r="DI434"/>
  <c r="CM435"/>
  <c r="CM448" s="1"/>
  <c r="CM449" s="1"/>
  <c r="CE438"/>
  <c r="DG432"/>
  <c r="CL432"/>
  <c r="DB435"/>
  <c r="DB448" s="1"/>
  <c r="CV437"/>
  <c r="CV450" s="1"/>
  <c r="CV451" s="1"/>
  <c r="CU436"/>
  <c r="CU433"/>
  <c r="CU446" s="1"/>
  <c r="DE431"/>
  <c r="CR431"/>
  <c r="CR444" s="1"/>
  <c r="CF432"/>
  <c r="CF435"/>
  <c r="CF448" s="1"/>
  <c r="EH427"/>
  <c r="CJ437"/>
  <c r="CJ450" s="1"/>
  <c r="CJ451" s="1"/>
  <c r="DF431"/>
  <c r="DC433"/>
  <c r="CN432"/>
  <c r="CM438"/>
  <c r="CN431"/>
  <c r="CN444" s="1"/>
  <c r="CE431"/>
  <c r="CE444" s="1"/>
  <c r="CF436"/>
  <c r="CJ438"/>
  <c r="DB436"/>
  <c r="DA432"/>
  <c r="CG431"/>
  <c r="CG444" s="1"/>
  <c r="CE435"/>
  <c r="CE448" s="1"/>
  <c r="CO437"/>
  <c r="CO450" s="1"/>
  <c r="CO451" s="1"/>
  <c r="DB437"/>
  <c r="DB450" s="1"/>
  <c r="DB451" s="1"/>
  <c r="CN433"/>
  <c r="CN446" s="1"/>
  <c r="CX431"/>
  <c r="CX444" s="1"/>
  <c r="DE432"/>
  <c r="DP433"/>
  <c r="DJ196"/>
  <c r="EH437"/>
  <c r="EH433"/>
  <c r="EH435"/>
  <c r="CJ433" i="13"/>
  <c r="CZ431"/>
  <c r="DM446"/>
  <c r="CH437"/>
  <c r="CJ434"/>
  <c r="DG446"/>
  <c r="CK433"/>
  <c r="CE433"/>
  <c r="CZ437"/>
  <c r="DG444"/>
  <c r="CF434"/>
  <c r="DM452"/>
  <c r="CJ437"/>
  <c r="CY435"/>
  <c r="CK435"/>
  <c r="CD456"/>
  <c r="CZ435"/>
  <c r="CE437"/>
  <c r="CF436"/>
  <c r="CD445"/>
  <c r="CI435"/>
  <c r="DH444"/>
  <c r="CZ433"/>
  <c r="DM436"/>
  <c r="DF431"/>
  <c r="CY438"/>
  <c r="CH434"/>
  <c r="CK434"/>
  <c r="DM431"/>
  <c r="CE436"/>
  <c r="CY434"/>
  <c r="CY433"/>
  <c r="CD457"/>
  <c r="CY437"/>
  <c r="CD476"/>
  <c r="CK437"/>
  <c r="CE435"/>
  <c r="CI436"/>
  <c r="DI453"/>
  <c r="DG433"/>
  <c r="CI437"/>
  <c r="CY436"/>
  <c r="CZ436"/>
  <c r="CD466"/>
  <c r="DG436"/>
  <c r="DG435"/>
  <c r="DG434"/>
  <c r="CE434"/>
  <c r="CJ438"/>
  <c r="DG452"/>
  <c r="CI438"/>
  <c r="CF435"/>
  <c r="DN196"/>
  <c r="CJ435"/>
  <c r="CH438"/>
  <c r="DF437"/>
  <c r="DF438"/>
  <c r="DG431"/>
  <c r="CD467"/>
  <c r="DH452"/>
  <c r="CF433"/>
  <c r="CH436"/>
  <c r="CK436"/>
  <c r="CZ438"/>
  <c r="DE431"/>
  <c r="DM444"/>
  <c r="CF437"/>
  <c r="CI433"/>
  <c r="DI444"/>
  <c r="CJ436"/>
  <c r="CZ434"/>
  <c r="DI443"/>
  <c r="CF438"/>
  <c r="CY431"/>
  <c r="DI452"/>
  <c r="CE438"/>
  <c r="CK438"/>
  <c r="DM434"/>
  <c r="CI434"/>
  <c r="CH435"/>
  <c r="DM435"/>
  <c r="CH433"/>
  <c r="DG439"/>
  <c r="CK452" i="1" l="1"/>
  <c r="CO453"/>
  <c r="CH452"/>
  <c r="CN453"/>
  <c r="CN452"/>
  <c r="CE452"/>
  <c r="CV453"/>
  <c r="CJ452"/>
  <c r="CE453"/>
  <c r="CM452"/>
  <c r="CK453"/>
  <c r="CO452"/>
  <c r="CO447"/>
  <c r="CJ453"/>
  <c r="CP452"/>
  <c r="CP447"/>
  <c r="CI452"/>
  <c r="CF453"/>
  <c r="CV452"/>
  <c r="CP453"/>
  <c r="CU452"/>
  <c r="CM453"/>
  <c r="CH453"/>
  <c r="CF452"/>
  <c r="CU453"/>
  <c r="CN445"/>
  <c r="CU439"/>
  <c r="CE439"/>
  <c r="CV439"/>
  <c r="CJ439"/>
  <c r="CK439"/>
  <c r="CX445"/>
  <c r="CM445"/>
  <c r="CN439"/>
  <c r="CH439"/>
  <c r="CL445"/>
  <c r="CF439"/>
  <c r="CM439"/>
  <c r="CI439"/>
  <c r="CT445"/>
  <c r="CV445"/>
  <c r="CZ445"/>
  <c r="CG445"/>
  <c r="CR445"/>
  <c r="CW445"/>
  <c r="CS445"/>
  <c r="DB445"/>
  <c r="DA445"/>
  <c r="CW341"/>
  <c r="CM447"/>
  <c r="EH438"/>
  <c r="H352" i="6"/>
  <c r="CD470" i="13"/>
  <c r="CD458"/>
  <c r="CD460"/>
  <c r="CF452"/>
  <c r="CH439"/>
  <c r="DG457"/>
  <c r="CE452"/>
  <c r="CF441"/>
  <c r="CH452"/>
  <c r="CJ452"/>
  <c r="CK441"/>
  <c r="CH443"/>
  <c r="CK439"/>
  <c r="CY452"/>
  <c r="CY450"/>
  <c r="DG441"/>
  <c r="CD462"/>
  <c r="CH441"/>
  <c r="DM441"/>
  <c r="CK452"/>
  <c r="CD449"/>
  <c r="CE439"/>
  <c r="CD480"/>
  <c r="CI452"/>
  <c r="CD447"/>
  <c r="CF439"/>
  <c r="CD468"/>
  <c r="CZ452"/>
  <c r="CI439"/>
  <c r="CJ441"/>
  <c r="DA341"/>
  <c r="CJ439"/>
  <c r="CH454"/>
  <c r="CD478"/>
  <c r="CY441"/>
  <c r="CI441"/>
  <c r="CE441"/>
  <c r="DH441"/>
  <c r="CY439"/>
  <c r="DG443"/>
  <c r="CZ341" i="1" l="1"/>
  <c r="CN447"/>
  <c r="CX341"/>
  <c r="DE341"/>
  <c r="F21" i="10"/>
  <c r="G21"/>
  <c r="D21"/>
  <c r="I21"/>
  <c r="H21"/>
  <c r="F25"/>
  <c r="F27"/>
  <c r="W24"/>
  <c r="W27"/>
  <c r="D28"/>
  <c r="C24"/>
  <c r="H28"/>
  <c r="F28"/>
  <c r="C27"/>
  <c r="G25"/>
  <c r="G24"/>
  <c r="C25"/>
  <c r="D27"/>
  <c r="H27"/>
  <c r="C28"/>
  <c r="G28"/>
  <c r="V28"/>
  <c r="V24"/>
  <c r="C21"/>
  <c r="D24"/>
  <c r="V21"/>
  <c r="F24"/>
  <c r="I27"/>
  <c r="H24"/>
  <c r="I25"/>
  <c r="V22"/>
  <c r="I28"/>
  <c r="V25"/>
  <c r="I24"/>
  <c r="H25"/>
  <c r="W28"/>
  <c r="G27"/>
  <c r="V27"/>
  <c r="W25"/>
  <c r="D25"/>
  <c r="I22"/>
  <c r="C22"/>
  <c r="D22"/>
  <c r="H22"/>
  <c r="F22"/>
  <c r="G22"/>
  <c r="CS210" i="1"/>
  <c r="N352" i="6"/>
  <c r="I352"/>
  <c r="J352"/>
  <c r="CI446" i="13"/>
  <c r="CH446"/>
  <c r="CY446"/>
  <c r="CH466"/>
  <c r="CJ482"/>
  <c r="CI455"/>
  <c r="CI448"/>
  <c r="CJ444"/>
  <c r="CN210"/>
  <c r="CF455"/>
  <c r="CI482"/>
  <c r="CI444"/>
  <c r="CY444"/>
  <c r="CY448"/>
  <c r="CK482"/>
  <c r="CY477"/>
  <c r="CE446"/>
  <c r="CK457"/>
  <c r="CE448"/>
  <c r="CH444"/>
  <c r="CE455"/>
  <c r="CF446"/>
  <c r="CY479"/>
  <c r="CF464"/>
  <c r="CF444"/>
  <c r="CY482"/>
  <c r="CE464"/>
  <c r="CY473"/>
  <c r="CY457"/>
  <c r="DD341"/>
  <c r="CY475"/>
  <c r="CY464"/>
  <c r="CF482"/>
  <c r="CE444"/>
  <c r="DI341"/>
  <c r="CK448"/>
  <c r="CK464"/>
  <c r="CH457"/>
  <c r="CJ455"/>
  <c r="CH448"/>
  <c r="CY455"/>
  <c r="DB341"/>
  <c r="CJ448"/>
  <c r="CH482"/>
  <c r="CE457"/>
  <c r="CF448"/>
  <c r="CJ464"/>
  <c r="CI464"/>
  <c r="CH464"/>
  <c r="CH455"/>
  <c r="CZ448"/>
  <c r="CI457"/>
  <c r="CE482"/>
  <c r="CJ457"/>
  <c r="CJ446"/>
  <c r="CK444"/>
  <c r="CK446"/>
  <c r="CK455"/>
  <c r="CF457"/>
  <c r="DF341" i="1" l="1"/>
  <c r="CH447"/>
  <c r="CU445"/>
  <c r="CJ445"/>
  <c r="CK445"/>
  <c r="CE445"/>
  <c r="CI445"/>
  <c r="CF445"/>
  <c r="V33" i="10"/>
  <c r="D33"/>
  <c r="C33"/>
  <c r="F33"/>
  <c r="I33"/>
  <c r="H33"/>
  <c r="G33"/>
  <c r="DD341" i="1"/>
  <c r="CE447"/>
  <c r="CJ447"/>
  <c r="CK447"/>
  <c r="CF447"/>
  <c r="CI447"/>
  <c r="D30" i="10"/>
  <c r="F30"/>
  <c r="I30"/>
  <c r="H30"/>
  <c r="C30"/>
  <c r="G30"/>
  <c r="CK449" i="1"/>
  <c r="V30" i="10"/>
  <c r="V31" s="1"/>
  <c r="CE449" i="1"/>
  <c r="CH449"/>
  <c r="CF449"/>
  <c r="CU449"/>
  <c r="CV449"/>
  <c r="CJ449"/>
  <c r="CU447"/>
  <c r="CI449"/>
  <c r="CE451"/>
  <c r="F341" i="3"/>
  <c r="A341" s="1"/>
  <c r="M352" i="6"/>
  <c r="CK454" i="13"/>
  <c r="CJ479"/>
  <c r="CF477"/>
  <c r="CH458"/>
  <c r="CH470"/>
  <c r="CJ476"/>
  <c r="CJ454"/>
  <c r="CI473"/>
  <c r="CJ470"/>
  <c r="CF454"/>
  <c r="CF468"/>
  <c r="CK450"/>
  <c r="CE478"/>
  <c r="CY478"/>
  <c r="CE473"/>
  <c r="CH475"/>
  <c r="CK466"/>
  <c r="CY447"/>
  <c r="CI450"/>
  <c r="CJ474"/>
  <c r="CH456"/>
  <c r="CH447"/>
  <c r="CK474"/>
  <c r="CJ481"/>
  <c r="CF443"/>
  <c r="CK470"/>
  <c r="CJ450"/>
  <c r="CK445"/>
  <c r="CF475"/>
  <c r="CE476"/>
  <c r="CY458"/>
  <c r="CE479"/>
  <c r="CY454"/>
  <c r="CH476"/>
  <c r="CI454"/>
  <c r="CF478"/>
  <c r="CE468"/>
  <c r="CI468"/>
  <c r="CJ458"/>
  <c r="CE450"/>
  <c r="CJ480"/>
  <c r="CK460"/>
  <c r="CH477"/>
  <c r="CH479"/>
  <c r="CF460"/>
  <c r="CF450"/>
  <c r="CJ462"/>
  <c r="CH460"/>
  <c r="CJ475"/>
  <c r="CE472"/>
  <c r="CK462"/>
  <c r="CY480"/>
  <c r="CE454"/>
  <c r="CF470"/>
  <c r="CK477"/>
  <c r="CE481"/>
  <c r="CH445"/>
  <c r="CK478"/>
  <c r="CH468"/>
  <c r="CF445"/>
  <c r="CJ468"/>
  <c r="CY466"/>
  <c r="CY445"/>
  <c r="CK476"/>
  <c r="CY476"/>
  <c r="CY443"/>
  <c r="CE470"/>
  <c r="CH462"/>
  <c r="CI443"/>
  <c r="CI477"/>
  <c r="CE445"/>
  <c r="CI474"/>
  <c r="CK456"/>
  <c r="DJ341"/>
  <c r="CE466"/>
  <c r="CE443"/>
  <c r="CJ443"/>
  <c r="CI466"/>
  <c r="CI472"/>
  <c r="CH480"/>
  <c r="CF458"/>
  <c r="CF472"/>
  <c r="CE475"/>
  <c r="CF466"/>
  <c r="CF479"/>
  <c r="CY460"/>
  <c r="CI478"/>
  <c r="CJ447"/>
  <c r="CI480"/>
  <c r="CE447"/>
  <c r="CK468"/>
  <c r="CK480"/>
  <c r="CK458"/>
  <c r="CK479"/>
  <c r="CJ472"/>
  <c r="CI462"/>
  <c r="CY470"/>
  <c r="CJ445"/>
  <c r="CE456"/>
  <c r="CF474"/>
  <c r="CI479"/>
  <c r="CY462"/>
  <c r="CI470"/>
  <c r="CK443"/>
  <c r="CE477"/>
  <c r="CK472"/>
  <c r="CK475"/>
  <c r="CF480"/>
  <c r="CH478"/>
  <c r="CE458"/>
  <c r="CF456"/>
  <c r="CI445"/>
  <c r="CI481"/>
  <c r="CI475"/>
  <c r="CK447"/>
  <c r="CE480"/>
  <c r="CI460"/>
  <c r="CF447"/>
  <c r="CF481"/>
  <c r="CY474"/>
  <c r="CH450"/>
  <c r="CJ473"/>
  <c r="CJ456"/>
  <c r="CI447"/>
  <c r="CY468"/>
  <c r="CK473"/>
  <c r="CJ466"/>
  <c r="CH481"/>
  <c r="CF462"/>
  <c r="CI476"/>
  <c r="CE460"/>
  <c r="CE474"/>
  <c r="DH341"/>
  <c r="CY456"/>
  <c r="CH474"/>
  <c r="CF473"/>
  <c r="CI456"/>
  <c r="CI458"/>
  <c r="CJ478"/>
  <c r="CJ460"/>
  <c r="CH472"/>
  <c r="CY472"/>
  <c r="CE462"/>
  <c r="CF476"/>
  <c r="CH473"/>
  <c r="CJ477"/>
  <c r="CK481"/>
  <c r="DG341" i="1" l="1"/>
  <c r="DJ341" s="1"/>
  <c r="CW210"/>
  <c r="H221" i="6"/>
  <c r="J221"/>
  <c r="H269"/>
  <c r="DA210" i="13"/>
  <c r="DN341"/>
  <c r="CZ210" i="1" l="1"/>
  <c r="CX210"/>
  <c r="DE210"/>
  <c r="CS4"/>
  <c r="CS345"/>
  <c r="J269" i="6"/>
  <c r="I269"/>
  <c r="I221"/>
  <c r="CY432" i="13"/>
  <c r="DI210"/>
  <c r="CN4"/>
  <c r="CN345"/>
  <c r="DD210"/>
  <c r="DB210"/>
  <c r="DD210" i="1" l="1"/>
  <c r="DF210"/>
  <c r="BV453"/>
  <c r="K61"/>
  <c r="L61"/>
  <c r="M61"/>
  <c r="CN442"/>
  <c r="CU442"/>
  <c r="CS89"/>
  <c r="CS393"/>
  <c r="CS253"/>
  <c r="CS164"/>
  <c r="CS144"/>
  <c r="CS137"/>
  <c r="CS135"/>
  <c r="CS133"/>
  <c r="CS131"/>
  <c r="CS130"/>
  <c r="CS128"/>
  <c r="CS124"/>
  <c r="CS122"/>
  <c r="CS120"/>
  <c r="CS114"/>
  <c r="CS112"/>
  <c r="CS107"/>
  <c r="CS105"/>
  <c r="CS101"/>
  <c r="CS95"/>
  <c r="CS93"/>
  <c r="CS91"/>
  <c r="CS90"/>
  <c r="CS109"/>
  <c r="CS276"/>
  <c r="CS175"/>
  <c r="CS173"/>
  <c r="CS145"/>
  <c r="CS141"/>
  <c r="CS138"/>
  <c r="CS136"/>
  <c r="CS134"/>
  <c r="CS132"/>
  <c r="CS129"/>
  <c r="CS127"/>
  <c r="CS125"/>
  <c r="CS123"/>
  <c r="CS121"/>
  <c r="CS119"/>
  <c r="CS118"/>
  <c r="CS111"/>
  <c r="CS108"/>
  <c r="CS106"/>
  <c r="CS104"/>
  <c r="CS102"/>
  <c r="CS100"/>
  <c r="CS94"/>
  <c r="CS92"/>
  <c r="CS84"/>
  <c r="CS83"/>
  <c r="CS85"/>
  <c r="CS56"/>
  <c r="CS81"/>
  <c r="CS86"/>
  <c r="CS82"/>
  <c r="CS55"/>
  <c r="CS57"/>
  <c r="CS79"/>
  <c r="CS409"/>
  <c r="CS411"/>
  <c r="CS169"/>
  <c r="CS171"/>
  <c r="CS177"/>
  <c r="CS178"/>
  <c r="CS183"/>
  <c r="CS193"/>
  <c r="CS194"/>
  <c r="CS200"/>
  <c r="CS212"/>
  <c r="CS217"/>
  <c r="CS221"/>
  <c r="CS222"/>
  <c r="CS223"/>
  <c r="CS275"/>
  <c r="CS282"/>
  <c r="CS289"/>
  <c r="CS332"/>
  <c r="CS354"/>
  <c r="CS364"/>
  <c r="CS372"/>
  <c r="CS379"/>
  <c r="CS388"/>
  <c r="CS397"/>
  <c r="N221" i="6"/>
  <c r="M221"/>
  <c r="M269"/>
  <c r="CN364" i="13"/>
  <c r="CN223"/>
  <c r="CN95"/>
  <c r="CN135"/>
  <c r="CN102"/>
  <c r="CY471"/>
  <c r="CN332"/>
  <c r="CN222"/>
  <c r="CN105"/>
  <c r="CN144"/>
  <c r="CN106"/>
  <c r="CY469"/>
  <c r="CN85"/>
  <c r="CN354"/>
  <c r="CN171"/>
  <c r="CN133"/>
  <c r="CN108"/>
  <c r="CN132"/>
  <c r="CN83"/>
  <c r="CN411"/>
  <c r="CN175"/>
  <c r="CN137"/>
  <c r="CN118"/>
  <c r="CN136"/>
  <c r="CN388"/>
  <c r="CN193"/>
  <c r="CN124"/>
  <c r="CN100"/>
  <c r="CN123"/>
  <c r="CN81"/>
  <c r="CN372"/>
  <c r="CN178"/>
  <c r="CN130"/>
  <c r="CN104"/>
  <c r="CN127"/>
  <c r="CN82"/>
  <c r="CN84"/>
  <c r="CY459"/>
  <c r="CN282"/>
  <c r="CN194"/>
  <c r="CN129"/>
  <c r="CN101"/>
  <c r="CN94"/>
  <c r="CY465"/>
  <c r="CN276"/>
  <c r="CN183"/>
  <c r="CN134"/>
  <c r="CN107"/>
  <c r="CX4"/>
  <c r="CN393"/>
  <c r="CN164"/>
  <c r="CN221"/>
  <c r="CN121"/>
  <c r="CN141"/>
  <c r="CN86"/>
  <c r="CY453"/>
  <c r="DH210"/>
  <c r="CN212"/>
  <c r="CN125"/>
  <c r="CN90"/>
  <c r="CN93"/>
  <c r="CY442"/>
  <c r="CY449"/>
  <c r="CN275"/>
  <c r="CN173"/>
  <c r="CN109"/>
  <c r="CN128"/>
  <c r="CN79"/>
  <c r="CY461"/>
  <c r="CN397"/>
  <c r="DJ210"/>
  <c r="CN91"/>
  <c r="CN131"/>
  <c r="CN57"/>
  <c r="CN253"/>
  <c r="CN177"/>
  <c r="CN138"/>
  <c r="CN114"/>
  <c r="CN55"/>
  <c r="CY440"/>
  <c r="CN289"/>
  <c r="CN169"/>
  <c r="CN145"/>
  <c r="CN122"/>
  <c r="CN56"/>
  <c r="CY467"/>
  <c r="CY451"/>
  <c r="CN409"/>
  <c r="CN217"/>
  <c r="CN112"/>
  <c r="CN89"/>
  <c r="CN111"/>
  <c r="CY463"/>
  <c r="CN379"/>
  <c r="CN200"/>
  <c r="CN120"/>
  <c r="CN92"/>
  <c r="CN119"/>
  <c r="DG210" i="1" l="1"/>
  <c r="DJ210" s="1"/>
  <c r="J61"/>
  <c r="BV61"/>
  <c r="G61"/>
  <c r="CQ61"/>
  <c r="CR61" s="1"/>
  <c r="CS394"/>
  <c r="CS269"/>
  <c r="CS390"/>
  <c r="CS170"/>
  <c r="CS208"/>
  <c r="CS399"/>
  <c r="CS407"/>
  <c r="CS274"/>
  <c r="CS172"/>
  <c r="CS357"/>
  <c r="CS368"/>
  <c r="CS209"/>
  <c r="CS206"/>
  <c r="CS198"/>
  <c r="CS192"/>
  <c r="CS184"/>
  <c r="CS168"/>
  <c r="CS165"/>
  <c r="CS161"/>
  <c r="CS150"/>
  <c r="CS308"/>
  <c r="CS202"/>
  <c r="CS167"/>
  <c r="CS392"/>
  <c r="CS389"/>
  <c r="CS385"/>
  <c r="CS378"/>
  <c r="CS376"/>
  <c r="CS373"/>
  <c r="CS371"/>
  <c r="CS369"/>
  <c r="CS367"/>
  <c r="CS366"/>
  <c r="CS365"/>
  <c r="CS362"/>
  <c r="CS361"/>
  <c r="CS359"/>
  <c r="CS358"/>
  <c r="CS356"/>
  <c r="CS355"/>
  <c r="CS353"/>
  <c r="CS352"/>
  <c r="CS351"/>
  <c r="CS350"/>
  <c r="CS346"/>
  <c r="CS344"/>
  <c r="CS343"/>
  <c r="CS337"/>
  <c r="CS336"/>
  <c r="CS334"/>
  <c r="CS333"/>
  <c r="CS331"/>
  <c r="CS328"/>
  <c r="CS327"/>
  <c r="CS326"/>
  <c r="CS324"/>
  <c r="CS323"/>
  <c r="CS320"/>
  <c r="CS318"/>
  <c r="CS312"/>
  <c r="CS311"/>
  <c r="CS309"/>
  <c r="CS307"/>
  <c r="CS306"/>
  <c r="CS305"/>
  <c r="CS304"/>
  <c r="CS296"/>
  <c r="CS295"/>
  <c r="CS294"/>
  <c r="CS287"/>
  <c r="CS286"/>
  <c r="CS285"/>
  <c r="CS284"/>
  <c r="CS283"/>
  <c r="CS281"/>
  <c r="CS280"/>
  <c r="CS278"/>
  <c r="CS277"/>
  <c r="CS271"/>
  <c r="CS270"/>
  <c r="CS267"/>
  <c r="CS264"/>
  <c r="CS224"/>
  <c r="CS218"/>
  <c r="CS211"/>
  <c r="CS190"/>
  <c r="CS188"/>
  <c r="CS174"/>
  <c r="CS166"/>
  <c r="CS162"/>
  <c r="CS151"/>
  <c r="CS149"/>
  <c r="CS410"/>
  <c r="CS406"/>
  <c r="CS405"/>
  <c r="CS400"/>
  <c r="CN365" i="13"/>
  <c r="CN304"/>
  <c r="CN362"/>
  <c r="CN274"/>
  <c r="CN264"/>
  <c r="CN190"/>
  <c r="DN210"/>
  <c r="CN337"/>
  <c r="CN390"/>
  <c r="CN336"/>
  <c r="CN286"/>
  <c r="CN174"/>
  <c r="CN151"/>
  <c r="CN328"/>
  <c r="CN170"/>
  <c r="CN162"/>
  <c r="CN358"/>
  <c r="CN405"/>
  <c r="CN356"/>
  <c r="CN287"/>
  <c r="CN206"/>
  <c r="CN224"/>
  <c r="CN399"/>
  <c r="CN331"/>
  <c r="CN359"/>
  <c r="CN385"/>
  <c r="CN320"/>
  <c r="CN378"/>
  <c r="CN318"/>
  <c r="CN267"/>
  <c r="CN184"/>
  <c r="CE431"/>
  <c r="CN355"/>
  <c r="CN305"/>
  <c r="CN353"/>
  <c r="CN283"/>
  <c r="CN192"/>
  <c r="CN211"/>
  <c r="CN346"/>
  <c r="CN281"/>
  <c r="CN166"/>
  <c r="CN371"/>
  <c r="CN309"/>
  <c r="CN369"/>
  <c r="CN307"/>
  <c r="CN280"/>
  <c r="CN167"/>
  <c r="CM61"/>
  <c r="CN350"/>
  <c r="CN368"/>
  <c r="CN165"/>
  <c r="CN334"/>
  <c r="CN407"/>
  <c r="CN333"/>
  <c r="CN284"/>
  <c r="CN208"/>
  <c r="CN149"/>
  <c r="CN367"/>
  <c r="CN306"/>
  <c r="CN366"/>
  <c r="CN269"/>
  <c r="CN277"/>
  <c r="CN218"/>
  <c r="CN373"/>
  <c r="CN296"/>
  <c r="CN172"/>
  <c r="CN357"/>
  <c r="CN327"/>
  <c r="CN308"/>
  <c r="CN326"/>
  <c r="CN278"/>
  <c r="CN209"/>
  <c r="F210" i="3"/>
  <c r="CN361" i="13"/>
  <c r="CN410"/>
  <c r="CN285"/>
  <c r="CN352"/>
  <c r="CN406"/>
  <c r="CN351"/>
  <c r="CN270"/>
  <c r="CN168"/>
  <c r="CN188"/>
  <c r="CN392"/>
  <c r="CN324"/>
  <c r="CN389"/>
  <c r="CN323"/>
  <c r="CN271"/>
  <c r="CN198"/>
  <c r="CN400"/>
  <c r="CN295"/>
  <c r="CN161"/>
  <c r="CF431"/>
  <c r="CN344"/>
  <c r="CN394"/>
  <c r="CN343"/>
  <c r="CN294"/>
  <c r="CN202"/>
  <c r="CN150"/>
  <c r="CN376"/>
  <c r="CN312"/>
  <c r="CN311"/>
  <c r="A210" i="3" l="1"/>
  <c r="CW109" i="1"/>
  <c r="CS377"/>
  <c r="CS152"/>
  <c r="C19" i="10"/>
  <c r="C31" s="1"/>
  <c r="D19"/>
  <c r="D31" s="1"/>
  <c r="CW92" i="1"/>
  <c r="CW55"/>
  <c r="CW133"/>
  <c r="CG61"/>
  <c r="K62"/>
  <c r="L62"/>
  <c r="M62"/>
  <c r="CS160"/>
  <c r="CS195"/>
  <c r="H120" i="6"/>
  <c r="H66"/>
  <c r="H103"/>
  <c r="CN377" i="13"/>
  <c r="CN195"/>
  <c r="CM431"/>
  <c r="CN160"/>
  <c r="CG61"/>
  <c r="CI431"/>
  <c r="DA109"/>
  <c r="DA133"/>
  <c r="DA92"/>
  <c r="H144" i="6"/>
  <c r="CJ431" i="13"/>
  <c r="CK431"/>
  <c r="CE432"/>
  <c r="CN152"/>
  <c r="CH431"/>
  <c r="DA55"/>
  <c r="CZ55" i="1" l="1"/>
  <c r="CZ133"/>
  <c r="CZ92"/>
  <c r="CZ109"/>
  <c r="CX109"/>
  <c r="DE133"/>
  <c r="DE109"/>
  <c r="DE92"/>
  <c r="DE55"/>
  <c r="CX55"/>
  <c r="CX92"/>
  <c r="CL61"/>
  <c r="I19" i="10"/>
  <c r="I31" s="1"/>
  <c r="F19"/>
  <c r="F31" s="1"/>
  <c r="G19"/>
  <c r="G31" s="1"/>
  <c r="H19"/>
  <c r="H31" s="1"/>
  <c r="J62" i="1"/>
  <c r="BV62"/>
  <c r="G62"/>
  <c r="CQ62"/>
  <c r="CR62" s="1"/>
  <c r="CW135"/>
  <c r="CS421"/>
  <c r="CW167"/>
  <c r="J120" i="6"/>
  <c r="I120"/>
  <c r="J103"/>
  <c r="J66"/>
  <c r="I66"/>
  <c r="I103"/>
  <c r="H178"/>
  <c r="DI133" i="13"/>
  <c r="DD92"/>
  <c r="DI55"/>
  <c r="DI92"/>
  <c r="DB55"/>
  <c r="CE449"/>
  <c r="DB109"/>
  <c r="DI109"/>
  <c r="CM62"/>
  <c r="DD109"/>
  <c r="CN421"/>
  <c r="CE459"/>
  <c r="DB92"/>
  <c r="DD133"/>
  <c r="CL61"/>
  <c r="DA135"/>
  <c r="H146" i="6"/>
  <c r="DD55" i="13"/>
  <c r="DA167"/>
  <c r="CE463"/>
  <c r="CZ167" i="1" l="1"/>
  <c r="CZ135"/>
  <c r="DF109"/>
  <c r="DD109"/>
  <c r="DE135"/>
  <c r="DD55"/>
  <c r="DD92"/>
  <c r="CH531"/>
  <c r="CH526"/>
  <c r="CH528"/>
  <c r="CH530"/>
  <c r="CH525"/>
  <c r="CH529"/>
  <c r="CH527"/>
  <c r="DE167"/>
  <c r="CS61"/>
  <c r="CG62"/>
  <c r="K63"/>
  <c r="L63"/>
  <c r="M63"/>
  <c r="CX167"/>
  <c r="CX135"/>
  <c r="CW217"/>
  <c r="CW202"/>
  <c r="CW173"/>
  <c r="CW105"/>
  <c r="CW127"/>
  <c r="CW108"/>
  <c r="M120" i="6"/>
  <c r="N120"/>
  <c r="I178"/>
  <c r="H228"/>
  <c r="H213"/>
  <c r="H119"/>
  <c r="J178"/>
  <c r="M66"/>
  <c r="M103"/>
  <c r="DI135" i="13"/>
  <c r="J146" i="6"/>
  <c r="CH534" i="13"/>
  <c r="CH525"/>
  <c r="DB135"/>
  <c r="DI167"/>
  <c r="CH523"/>
  <c r="DD135"/>
  <c r="DA173"/>
  <c r="CH536"/>
  <c r="CH549"/>
  <c r="DA217"/>
  <c r="DJ109"/>
  <c r="CH526"/>
  <c r="DH55"/>
  <c r="CH529"/>
  <c r="CH554"/>
  <c r="DD167"/>
  <c r="CH528"/>
  <c r="CH545"/>
  <c r="CN61"/>
  <c r="CG431"/>
  <c r="CH544"/>
  <c r="CG62"/>
  <c r="CH548"/>
  <c r="DA202"/>
  <c r="CH552"/>
  <c r="I146" i="6"/>
  <c r="CH542" i="13"/>
  <c r="CH538"/>
  <c r="DB167"/>
  <c r="CH547"/>
  <c r="DA127"/>
  <c r="CH556"/>
  <c r="H138" i="6"/>
  <c r="DA105" i="13"/>
  <c r="H116" i="6"/>
  <c r="CH550" i="13"/>
  <c r="CH546"/>
  <c r="CH537"/>
  <c r="DH109"/>
  <c r="CH558"/>
  <c r="CH524"/>
  <c r="CH560"/>
  <c r="DH92"/>
  <c r="CH527"/>
  <c r="CH539"/>
  <c r="CH535"/>
  <c r="CH540"/>
  <c r="CL432"/>
  <c r="DA108"/>
  <c r="CH531"/>
  <c r="H184" i="6"/>
  <c r="CZ202" i="1" l="1"/>
  <c r="CZ217"/>
  <c r="DG109"/>
  <c r="DJ109" s="1"/>
  <c r="CZ108"/>
  <c r="CZ105"/>
  <c r="CZ127"/>
  <c r="CZ173"/>
  <c r="DE173"/>
  <c r="DE127"/>
  <c r="DE217"/>
  <c r="DE105"/>
  <c r="DD135"/>
  <c r="DD167"/>
  <c r="CH532"/>
  <c r="DE108"/>
  <c r="DE202"/>
  <c r="CL62"/>
  <c r="J63"/>
  <c r="BV63"/>
  <c r="G63"/>
  <c r="CQ63"/>
  <c r="CR63" s="1"/>
  <c r="CX127"/>
  <c r="CX217"/>
  <c r="CX105"/>
  <c r="CX108"/>
  <c r="CX202"/>
  <c r="CX173"/>
  <c r="DF167"/>
  <c r="DF135"/>
  <c r="CJ442"/>
  <c r="CE442"/>
  <c r="CF442"/>
  <c r="CW89"/>
  <c r="CW332"/>
  <c r="CW56"/>
  <c r="CW101"/>
  <c r="CW95"/>
  <c r="CW123"/>
  <c r="CW170"/>
  <c r="CW106"/>
  <c r="CW177"/>
  <c r="CW141"/>
  <c r="CW129"/>
  <c r="CW84"/>
  <c r="CW190"/>
  <c r="CW165"/>
  <c r="CW162"/>
  <c r="CW107"/>
  <c r="CW178"/>
  <c r="CW161"/>
  <c r="CW137"/>
  <c r="CW122"/>
  <c r="CW119"/>
  <c r="CW188"/>
  <c r="CW169"/>
  <c r="CW149"/>
  <c r="CW125"/>
  <c r="CW91"/>
  <c r="CW172"/>
  <c r="CW166"/>
  <c r="CW150"/>
  <c r="CW130"/>
  <c r="CW171"/>
  <c r="CW160"/>
  <c r="CW145"/>
  <c r="CW118"/>
  <c r="CW183"/>
  <c r="CW144"/>
  <c r="CW128"/>
  <c r="CW120"/>
  <c r="CW100"/>
  <c r="CW104"/>
  <c r="CW132"/>
  <c r="CW193"/>
  <c r="CW174"/>
  <c r="CW194"/>
  <c r="CW138"/>
  <c r="CW192"/>
  <c r="CW136"/>
  <c r="CW111"/>
  <c r="CW90"/>
  <c r="CW168"/>
  <c r="CW124"/>
  <c r="CW114"/>
  <c r="CW350"/>
  <c r="CW296"/>
  <c r="CW345"/>
  <c r="CW323"/>
  <c r="CW320"/>
  <c r="CW305"/>
  <c r="CW344"/>
  <c r="CW333"/>
  <c r="CW326"/>
  <c r="CW307"/>
  <c r="CW287"/>
  <c r="CW208"/>
  <c r="CW399"/>
  <c r="CW200"/>
  <c r="CW209"/>
  <c r="CW308"/>
  <c r="CW405"/>
  <c r="CW224"/>
  <c r="CW221"/>
  <c r="CW275"/>
  <c r="CW393"/>
  <c r="CW223"/>
  <c r="CW371"/>
  <c r="CW392"/>
  <c r="CW271"/>
  <c r="CW318"/>
  <c r="CW218"/>
  <c r="CW394"/>
  <c r="CW396"/>
  <c r="CW334"/>
  <c r="CW385"/>
  <c r="CW343"/>
  <c r="CW336"/>
  <c r="CW306"/>
  <c r="CW324"/>
  <c r="CW312"/>
  <c r="CW289"/>
  <c r="CW327"/>
  <c r="CW331"/>
  <c r="CW337"/>
  <c r="CW304"/>
  <c r="CW206"/>
  <c r="CW409"/>
  <c r="CW198"/>
  <c r="CW85"/>
  <c r="CW93"/>
  <c r="CW352"/>
  <c r="CW369"/>
  <c r="CW365"/>
  <c r="CW355"/>
  <c r="CW389"/>
  <c r="CW270"/>
  <c r="CW280"/>
  <c r="CW378"/>
  <c r="CW370"/>
  <c r="CW362"/>
  <c r="CW354"/>
  <c r="CW283"/>
  <c r="CW356"/>
  <c r="CW359"/>
  <c r="CW376"/>
  <c r="CW379"/>
  <c r="CW351"/>
  <c r="CW269"/>
  <c r="CW372"/>
  <c r="CW366"/>
  <c r="CW358"/>
  <c r="CW274"/>
  <c r="CW364"/>
  <c r="CW373"/>
  <c r="CW286"/>
  <c r="CW311"/>
  <c r="CW367"/>
  <c r="CW267"/>
  <c r="CW281"/>
  <c r="CW285"/>
  <c r="CW353"/>
  <c r="CW284"/>
  <c r="CW278"/>
  <c r="CW277"/>
  <c r="CW164"/>
  <c r="H262" i="6"/>
  <c r="H375"/>
  <c r="H344"/>
  <c r="H188"/>
  <c r="H381"/>
  <c r="H356"/>
  <c r="H289"/>
  <c r="H298"/>
  <c r="H334"/>
  <c r="H220"/>
  <c r="H217"/>
  <c r="H337"/>
  <c r="H282"/>
  <c r="H345"/>
  <c r="H285"/>
  <c r="H136"/>
  <c r="I213"/>
  <c r="H100"/>
  <c r="H171"/>
  <c r="H281"/>
  <c r="H67"/>
  <c r="H219"/>
  <c r="H319"/>
  <c r="H338"/>
  <c r="H410"/>
  <c r="H377"/>
  <c r="H199"/>
  <c r="H373"/>
  <c r="H405"/>
  <c r="J228"/>
  <c r="H95"/>
  <c r="M178"/>
  <c r="H131"/>
  <c r="H420"/>
  <c r="H383"/>
  <c r="H296"/>
  <c r="H278"/>
  <c r="H179"/>
  <c r="H365"/>
  <c r="H322"/>
  <c r="H292"/>
  <c r="H367"/>
  <c r="H370"/>
  <c r="H180"/>
  <c r="H101"/>
  <c r="I228"/>
  <c r="H291"/>
  <c r="H268"/>
  <c r="H286"/>
  <c r="H122"/>
  <c r="H400"/>
  <c r="H331"/>
  <c r="H288"/>
  <c r="H342"/>
  <c r="H355"/>
  <c r="H362"/>
  <c r="H232"/>
  <c r="N178"/>
  <c r="H382"/>
  <c r="H164"/>
  <c r="H102"/>
  <c r="H271"/>
  <c r="H130"/>
  <c r="H300"/>
  <c r="H329"/>
  <c r="H335"/>
  <c r="J213"/>
  <c r="H316"/>
  <c r="J119"/>
  <c r="H261"/>
  <c r="H294"/>
  <c r="H366"/>
  <c r="H396"/>
  <c r="H364"/>
  <c r="H403"/>
  <c r="H235"/>
  <c r="H183"/>
  <c r="H317"/>
  <c r="H173"/>
  <c r="I119"/>
  <c r="H318"/>
  <c r="H348"/>
  <c r="H354"/>
  <c r="H407"/>
  <c r="H170"/>
  <c r="H378"/>
  <c r="H203"/>
  <c r="H205"/>
  <c r="H404"/>
  <c r="H280"/>
  <c r="H323"/>
  <c r="H363"/>
  <c r="H387"/>
  <c r="H315"/>
  <c r="H361"/>
  <c r="H390"/>
  <c r="H380"/>
  <c r="H297"/>
  <c r="H295"/>
  <c r="H135"/>
  <c r="H369"/>
  <c r="F109" i="3"/>
  <c r="A109" s="1"/>
  <c r="H182" i="6"/>
  <c r="H201"/>
  <c r="H143"/>
  <c r="DD217" i="13"/>
  <c r="DA125"/>
  <c r="DA89"/>
  <c r="DA56"/>
  <c r="CF440"/>
  <c r="J116" i="6"/>
  <c r="H161"/>
  <c r="H104"/>
  <c r="CH553" i="13"/>
  <c r="DA174"/>
  <c r="DA271"/>
  <c r="DA345"/>
  <c r="DA312"/>
  <c r="DA372"/>
  <c r="DA409"/>
  <c r="DA353"/>
  <c r="DH167"/>
  <c r="DA150"/>
  <c r="DA95"/>
  <c r="DA93"/>
  <c r="CE451"/>
  <c r="H160" i="6"/>
  <c r="CE453" i="13"/>
  <c r="DA200"/>
  <c r="DI173"/>
  <c r="DA123"/>
  <c r="DD127"/>
  <c r="DA100"/>
  <c r="H118" i="6"/>
  <c r="H209"/>
  <c r="H147"/>
  <c r="CH561" i="13"/>
  <c r="DA320"/>
  <c r="DI217"/>
  <c r="CJ461"/>
  <c r="H106" i="6"/>
  <c r="DA305" i="13"/>
  <c r="DA289"/>
  <c r="DI202"/>
  <c r="DA84"/>
  <c r="DI105"/>
  <c r="DA138"/>
  <c r="H156" i="6"/>
  <c r="CH541" i="13"/>
  <c r="CE440"/>
  <c r="CH532"/>
  <c r="DA190"/>
  <c r="DA208"/>
  <c r="DA283"/>
  <c r="DA344"/>
  <c r="DA304"/>
  <c r="DA373"/>
  <c r="DA352"/>
  <c r="DA394"/>
  <c r="DD105"/>
  <c r="DA104"/>
  <c r="DA149"/>
  <c r="H234" i="6"/>
  <c r="CK432" i="13"/>
  <c r="CJ453"/>
  <c r="I184" i="6"/>
  <c r="DA269" i="13"/>
  <c r="DJ167"/>
  <c r="DA122"/>
  <c r="DB108"/>
  <c r="DA124"/>
  <c r="H155" i="6"/>
  <c r="H141"/>
  <c r="H139"/>
  <c r="J184"/>
  <c r="CE469" i="13"/>
  <c r="DA183"/>
  <c r="DA287"/>
  <c r="DA332"/>
  <c r="DA306"/>
  <c r="DA376"/>
  <c r="DA396"/>
  <c r="DA311"/>
  <c r="DA165"/>
  <c r="DA119"/>
  <c r="DJ135"/>
  <c r="CL62"/>
  <c r="CF442"/>
  <c r="I138" i="6"/>
  <c r="CJ471" i="13"/>
  <c r="CH551"/>
  <c r="DA161"/>
  <c r="DA224"/>
  <c r="DA286"/>
  <c r="DA307"/>
  <c r="DA354"/>
  <c r="N146" i="6"/>
  <c r="DA169" i="13"/>
  <c r="DA296"/>
  <c r="DA323"/>
  <c r="DA366"/>
  <c r="H129" i="6"/>
  <c r="DA172" i="13"/>
  <c r="DA270"/>
  <c r="DA318"/>
  <c r="DA362"/>
  <c r="DA379"/>
  <c r="DA393"/>
  <c r="DA141"/>
  <c r="DI127"/>
  <c r="CM63"/>
  <c r="H194" i="6"/>
  <c r="H96"/>
  <c r="CL463" i="13"/>
  <c r="DA166"/>
  <c r="DA280"/>
  <c r="DA334"/>
  <c r="DA399"/>
  <c r="CH555"/>
  <c r="DA223"/>
  <c r="DA371"/>
  <c r="DD202"/>
  <c r="DB105"/>
  <c r="DA114"/>
  <c r="DA118"/>
  <c r="H185" i="6"/>
  <c r="CE471" i="13"/>
  <c r="CF432"/>
  <c r="CW429"/>
  <c r="CF461"/>
  <c r="DA188"/>
  <c r="DA221"/>
  <c r="DA267"/>
  <c r="DA308"/>
  <c r="DA355"/>
  <c r="DA378"/>
  <c r="DA359"/>
  <c r="DD173"/>
  <c r="DA101"/>
  <c r="DD108"/>
  <c r="DA128"/>
  <c r="H229" i="6"/>
  <c r="H176"/>
  <c r="CH557" i="13"/>
  <c r="CH432"/>
  <c r="DA333"/>
  <c r="DB217"/>
  <c r="DA145"/>
  <c r="DA106"/>
  <c r="DA85"/>
  <c r="CF453"/>
  <c r="CJ442"/>
  <c r="H117" i="6"/>
  <c r="DA192" i="13"/>
  <c r="DA405"/>
  <c r="DA129"/>
  <c r="CE442"/>
  <c r="DA168"/>
  <c r="CH530"/>
  <c r="DA389"/>
  <c r="DA198"/>
  <c r="DA120"/>
  <c r="DA137"/>
  <c r="H112" i="6"/>
  <c r="CH559" i="13"/>
  <c r="H211" i="6"/>
  <c r="H204"/>
  <c r="DN109" i="13"/>
  <c r="DA171"/>
  <c r="DA164"/>
  <c r="DA278"/>
  <c r="DA343"/>
  <c r="DA356"/>
  <c r="DA392"/>
  <c r="DA364"/>
  <c r="DB202"/>
  <c r="DA107"/>
  <c r="DI108"/>
  <c r="DA111"/>
  <c r="H115" i="6"/>
  <c r="H111"/>
  <c r="H175"/>
  <c r="DA162" i="13"/>
  <c r="DA365"/>
  <c r="DH135"/>
  <c r="DA136"/>
  <c r="DA91"/>
  <c r="H148" i="6"/>
  <c r="CE467" i="13"/>
  <c r="CL459"/>
  <c r="CE461"/>
  <c r="CH543"/>
  <c r="DA178"/>
  <c r="DA209"/>
  <c r="DA274"/>
  <c r="DA326"/>
  <c r="DA369"/>
  <c r="DA367"/>
  <c r="DA370"/>
  <c r="DA385"/>
  <c r="DB127"/>
  <c r="DA90"/>
  <c r="DA130"/>
  <c r="H189" i="6"/>
  <c r="CI432" i="13"/>
  <c r="CL469"/>
  <c r="H152" i="6"/>
  <c r="CF471" i="13"/>
  <c r="DA193"/>
  <c r="DA275"/>
  <c r="DA350"/>
  <c r="DA324"/>
  <c r="J138" i="6"/>
  <c r="CE465" i="13"/>
  <c r="DA194"/>
  <c r="DA281"/>
  <c r="DA336"/>
  <c r="I116" i="6"/>
  <c r="DA170" i="13"/>
  <c r="DA218"/>
  <c r="DA285"/>
  <c r="DA331"/>
  <c r="DA358"/>
  <c r="DA351"/>
  <c r="DB173"/>
  <c r="DA144"/>
  <c r="DA132"/>
  <c r="M146" i="6"/>
  <c r="CJ440" i="13"/>
  <c r="H181" i="6"/>
  <c r="DA177" i="13"/>
  <c r="DA206"/>
  <c r="DA284"/>
  <c r="DA337"/>
  <c r="H177" i="6"/>
  <c r="DA160" i="13"/>
  <c r="DA277"/>
  <c r="DA327"/>
  <c r="DG167" i="1" l="1"/>
  <c r="CZ379"/>
  <c r="CZ389"/>
  <c r="CZ409"/>
  <c r="CZ385"/>
  <c r="CZ396"/>
  <c r="CZ394"/>
  <c r="CZ392"/>
  <c r="CZ393"/>
  <c r="CZ405"/>
  <c r="CZ399"/>
  <c r="CZ378"/>
  <c r="CZ353"/>
  <c r="CZ367"/>
  <c r="CZ311"/>
  <c r="CZ373"/>
  <c r="CZ364"/>
  <c r="CZ358"/>
  <c r="CZ366"/>
  <c r="CZ372"/>
  <c r="CZ351"/>
  <c r="CZ376"/>
  <c r="CZ359"/>
  <c r="CZ356"/>
  <c r="CZ354"/>
  <c r="CZ362"/>
  <c r="CZ370"/>
  <c r="CZ355"/>
  <c r="CZ365"/>
  <c r="CZ369"/>
  <c r="CZ352"/>
  <c r="CZ304"/>
  <c r="CZ337"/>
  <c r="CZ331"/>
  <c r="CZ327"/>
  <c r="CZ312"/>
  <c r="CZ324"/>
  <c r="CZ306"/>
  <c r="CZ336"/>
  <c r="CZ343"/>
  <c r="CZ334"/>
  <c r="CZ318"/>
  <c r="CZ371"/>
  <c r="CZ308"/>
  <c r="CZ307"/>
  <c r="CZ326"/>
  <c r="CZ333"/>
  <c r="CZ344"/>
  <c r="CZ305"/>
  <c r="CZ320"/>
  <c r="CZ323"/>
  <c r="CZ345"/>
  <c r="CZ350"/>
  <c r="CZ332"/>
  <c r="CZ277"/>
  <c r="CZ278"/>
  <c r="CZ284"/>
  <c r="CZ285"/>
  <c r="CZ281"/>
  <c r="CZ267"/>
  <c r="CZ286"/>
  <c r="CZ274"/>
  <c r="CZ269"/>
  <c r="CZ283"/>
  <c r="CZ280"/>
  <c r="CZ270"/>
  <c r="CZ289"/>
  <c r="CZ271"/>
  <c r="CZ275"/>
  <c r="CZ287"/>
  <c r="CZ296"/>
  <c r="CZ164"/>
  <c r="CZ206"/>
  <c r="CZ218"/>
  <c r="CZ223"/>
  <c r="CZ221"/>
  <c r="CZ224"/>
  <c r="CZ209"/>
  <c r="CZ200"/>
  <c r="CZ208"/>
  <c r="CZ168"/>
  <c r="CZ192"/>
  <c r="CZ194"/>
  <c r="CZ174"/>
  <c r="CZ193"/>
  <c r="CZ183"/>
  <c r="CZ160"/>
  <c r="CZ171"/>
  <c r="CZ166"/>
  <c r="DA166" s="1"/>
  <c r="B13" i="7" s="1"/>
  <c r="CZ172" i="1"/>
  <c r="CZ169"/>
  <c r="CZ188"/>
  <c r="CZ161"/>
  <c r="CZ178"/>
  <c r="CZ162"/>
  <c r="CZ190"/>
  <c r="CZ177"/>
  <c r="CZ170"/>
  <c r="CZ136"/>
  <c r="CZ144"/>
  <c r="CZ150"/>
  <c r="CZ125"/>
  <c r="CZ119"/>
  <c r="CZ122"/>
  <c r="CZ107"/>
  <c r="CZ84"/>
  <c r="CZ141"/>
  <c r="CZ123"/>
  <c r="CZ101"/>
  <c r="DG135"/>
  <c r="CZ114"/>
  <c r="CZ90"/>
  <c r="CZ104"/>
  <c r="DA104" s="1"/>
  <c r="B12" i="7" s="1"/>
  <c r="CZ120" i="1"/>
  <c r="CZ145"/>
  <c r="CZ93"/>
  <c r="CZ124"/>
  <c r="CZ111"/>
  <c r="CZ138"/>
  <c r="CZ132"/>
  <c r="CZ100"/>
  <c r="CZ128"/>
  <c r="CZ118"/>
  <c r="CZ130"/>
  <c r="CZ91"/>
  <c r="CZ149"/>
  <c r="CZ129"/>
  <c r="CZ95"/>
  <c r="CZ56"/>
  <c r="CZ89"/>
  <c r="CZ198"/>
  <c r="CZ137"/>
  <c r="CZ106"/>
  <c r="CZ85"/>
  <c r="CZ165"/>
  <c r="DE277"/>
  <c r="DE311"/>
  <c r="DE376"/>
  <c r="DE354"/>
  <c r="DE280"/>
  <c r="DE365"/>
  <c r="DE85"/>
  <c r="DE327"/>
  <c r="DE306"/>
  <c r="DE334"/>
  <c r="DE392"/>
  <c r="DE393"/>
  <c r="DE221"/>
  <c r="DE209"/>
  <c r="DE326"/>
  <c r="DE305"/>
  <c r="DE124"/>
  <c r="DE111"/>
  <c r="DE138"/>
  <c r="DE128"/>
  <c r="DE130"/>
  <c r="DE91"/>
  <c r="DE137"/>
  <c r="DE129"/>
  <c r="DE106"/>
  <c r="DE89"/>
  <c r="DE278"/>
  <c r="DE281"/>
  <c r="DE286"/>
  <c r="DE358"/>
  <c r="DE359"/>
  <c r="DE362"/>
  <c r="DE270"/>
  <c r="DE369"/>
  <c r="DE198"/>
  <c r="DE336"/>
  <c r="DE396"/>
  <c r="DE333"/>
  <c r="DE320"/>
  <c r="DE350"/>
  <c r="DE136"/>
  <c r="DE194"/>
  <c r="DE150"/>
  <c r="DE119"/>
  <c r="DE161"/>
  <c r="DE165"/>
  <c r="DE141"/>
  <c r="DE101"/>
  <c r="DE284"/>
  <c r="DE267"/>
  <c r="DE366"/>
  <c r="DE351"/>
  <c r="DE356"/>
  <c r="DE389"/>
  <c r="DE352"/>
  <c r="DE343"/>
  <c r="DE318"/>
  <c r="DE371"/>
  <c r="DE405"/>
  <c r="DE399"/>
  <c r="DE287"/>
  <c r="DE323"/>
  <c r="DE174"/>
  <c r="DE100"/>
  <c r="DE160"/>
  <c r="DE149"/>
  <c r="DE178"/>
  <c r="DE170"/>
  <c r="DE56"/>
  <c r="DE164"/>
  <c r="DE353"/>
  <c r="DE367"/>
  <c r="DE372"/>
  <c r="DE379"/>
  <c r="DE283"/>
  <c r="DE355"/>
  <c r="DE206"/>
  <c r="DE331"/>
  <c r="DE324"/>
  <c r="DE385"/>
  <c r="DE394"/>
  <c r="DE271"/>
  <c r="DE223"/>
  <c r="DE275"/>
  <c r="DE308"/>
  <c r="DE208"/>
  <c r="DE307"/>
  <c r="DE345"/>
  <c r="DE114"/>
  <c r="DE90"/>
  <c r="DE192"/>
  <c r="DE193"/>
  <c r="DE120"/>
  <c r="DE183"/>
  <c r="DE171"/>
  <c r="DE169"/>
  <c r="DE122"/>
  <c r="DE84"/>
  <c r="DE123"/>
  <c r="DE332"/>
  <c r="DE274"/>
  <c r="DD173"/>
  <c r="DD108"/>
  <c r="DD217"/>
  <c r="DD202"/>
  <c r="DD105"/>
  <c r="DD127"/>
  <c r="DE344"/>
  <c r="DE378"/>
  <c r="DE304"/>
  <c r="DE370"/>
  <c r="DE269"/>
  <c r="DE168"/>
  <c r="DE144"/>
  <c r="DE224"/>
  <c r="DE93"/>
  <c r="DE409"/>
  <c r="DE145"/>
  <c r="DE125"/>
  <c r="DE285"/>
  <c r="DE172"/>
  <c r="DE107"/>
  <c r="DE337"/>
  <c r="DE166"/>
  <c r="DE162"/>
  <c r="DE95"/>
  <c r="DE373"/>
  <c r="DE132"/>
  <c r="DE104"/>
  <c r="DE118"/>
  <c r="DE177"/>
  <c r="DE289"/>
  <c r="DE218"/>
  <c r="DE200"/>
  <c r="DE312"/>
  <c r="DE296"/>
  <c r="DE188"/>
  <c r="DE190"/>
  <c r="DE364"/>
  <c r="CX364"/>
  <c r="DF127"/>
  <c r="CS62"/>
  <c r="CG63"/>
  <c r="K64"/>
  <c r="L64"/>
  <c r="M64"/>
  <c r="DF108"/>
  <c r="CX337"/>
  <c r="CX327"/>
  <c r="CX324"/>
  <c r="CX336"/>
  <c r="CX334"/>
  <c r="CX318"/>
  <c r="CX223"/>
  <c r="CX221"/>
  <c r="CX224"/>
  <c r="CX200"/>
  <c r="CX307"/>
  <c r="CX345"/>
  <c r="CX192"/>
  <c r="CX132"/>
  <c r="CX144"/>
  <c r="CX183"/>
  <c r="CX171"/>
  <c r="CX119"/>
  <c r="CX137"/>
  <c r="CX162"/>
  <c r="CX84"/>
  <c r="CX177"/>
  <c r="CX106"/>
  <c r="CX170"/>
  <c r="CX332"/>
  <c r="CX366"/>
  <c r="CX356"/>
  <c r="CX362"/>
  <c r="CX284"/>
  <c r="CX285"/>
  <c r="CX286"/>
  <c r="CX372"/>
  <c r="CX359"/>
  <c r="CX283"/>
  <c r="CX370"/>
  <c r="CX270"/>
  <c r="CX365"/>
  <c r="CX409"/>
  <c r="CX343"/>
  <c r="CX396"/>
  <c r="CX271"/>
  <c r="CX371"/>
  <c r="CX393"/>
  <c r="CX405"/>
  <c r="CX399"/>
  <c r="CX326"/>
  <c r="CX305"/>
  <c r="CX111"/>
  <c r="CX138"/>
  <c r="CX174"/>
  <c r="CX100"/>
  <c r="CX118"/>
  <c r="CX130"/>
  <c r="CX149"/>
  <c r="CX161"/>
  <c r="CX190"/>
  <c r="CX129"/>
  <c r="CX278"/>
  <c r="CX267"/>
  <c r="CX376"/>
  <c r="CX164"/>
  <c r="CX353"/>
  <c r="CX373"/>
  <c r="CX274"/>
  <c r="CX379"/>
  <c r="CX378"/>
  <c r="CX389"/>
  <c r="CX369"/>
  <c r="CX93"/>
  <c r="CX85"/>
  <c r="CX206"/>
  <c r="CX304"/>
  <c r="CX289"/>
  <c r="CX306"/>
  <c r="CX394"/>
  <c r="CX275"/>
  <c r="CX208"/>
  <c r="CX287"/>
  <c r="CX333"/>
  <c r="CX320"/>
  <c r="CX296"/>
  <c r="CX114"/>
  <c r="CX168"/>
  <c r="CX136"/>
  <c r="CX194"/>
  <c r="CX193"/>
  <c r="CX104"/>
  <c r="CX120"/>
  <c r="CX145"/>
  <c r="CX150"/>
  <c r="CX172"/>
  <c r="CX91"/>
  <c r="CX169"/>
  <c r="CX178"/>
  <c r="CX165"/>
  <c r="CX141"/>
  <c r="CX123"/>
  <c r="CX101"/>
  <c r="CX89"/>
  <c r="CX311"/>
  <c r="CX351"/>
  <c r="CX277"/>
  <c r="CX281"/>
  <c r="CX367"/>
  <c r="CX358"/>
  <c r="CX269"/>
  <c r="CX354"/>
  <c r="CX280"/>
  <c r="CX355"/>
  <c r="CX352"/>
  <c r="CX198"/>
  <c r="CX331"/>
  <c r="CX312"/>
  <c r="CX385"/>
  <c r="CX218"/>
  <c r="CX392"/>
  <c r="CX308"/>
  <c r="CX209"/>
  <c r="CX344"/>
  <c r="CX323"/>
  <c r="CX350"/>
  <c r="CX124"/>
  <c r="CX90"/>
  <c r="CX128"/>
  <c r="CX160"/>
  <c r="CX166"/>
  <c r="CX125"/>
  <c r="CX188"/>
  <c r="CX122"/>
  <c r="CX107"/>
  <c r="CX95"/>
  <c r="CX56"/>
  <c r="DF173"/>
  <c r="DF105"/>
  <c r="DF202"/>
  <c r="DF217"/>
  <c r="CH442"/>
  <c r="CI442"/>
  <c r="CK442"/>
  <c r="CW94"/>
  <c r="CW121"/>
  <c r="CW184"/>
  <c r="DF92"/>
  <c r="CW195"/>
  <c r="CW151"/>
  <c r="CW61"/>
  <c r="CW79"/>
  <c r="CW82"/>
  <c r="CW102"/>
  <c r="CW131"/>
  <c r="CW112"/>
  <c r="CW134"/>
  <c r="CW276"/>
  <c r="CW295"/>
  <c r="CW346"/>
  <c r="CW83"/>
  <c r="CW309"/>
  <c r="CW294"/>
  <c r="CW328"/>
  <c r="CW361"/>
  <c r="CW410"/>
  <c r="CW407"/>
  <c r="CW211"/>
  <c r="CW57"/>
  <c r="CW86"/>
  <c r="CW400"/>
  <c r="CW264"/>
  <c r="CW390"/>
  <c r="CW388"/>
  <c r="CW282"/>
  <c r="CW406"/>
  <c r="CW175"/>
  <c r="CW397"/>
  <c r="CW411"/>
  <c r="CW212"/>
  <c r="CW81"/>
  <c r="CW368"/>
  <c r="I375" i="6"/>
  <c r="J262"/>
  <c r="J375"/>
  <c r="H90"/>
  <c r="I262"/>
  <c r="J188"/>
  <c r="H275"/>
  <c r="I188"/>
  <c r="J344"/>
  <c r="I344"/>
  <c r="I382"/>
  <c r="I164"/>
  <c r="J298"/>
  <c r="I271"/>
  <c r="J282"/>
  <c r="I369"/>
  <c r="H223"/>
  <c r="J322"/>
  <c r="H411"/>
  <c r="I407"/>
  <c r="N119"/>
  <c r="J355"/>
  <c r="J381"/>
  <c r="I342"/>
  <c r="I261"/>
  <c r="I286"/>
  <c r="J345"/>
  <c r="J220"/>
  <c r="J281"/>
  <c r="J334"/>
  <c r="J268"/>
  <c r="J203"/>
  <c r="J136"/>
  <c r="J364"/>
  <c r="I396"/>
  <c r="I335"/>
  <c r="I338"/>
  <c r="J164"/>
  <c r="I235"/>
  <c r="I362"/>
  <c r="H379"/>
  <c r="I390"/>
  <c r="J316"/>
  <c r="I420"/>
  <c r="J367"/>
  <c r="J373"/>
  <c r="J289"/>
  <c r="I179"/>
  <c r="J383"/>
  <c r="I281"/>
  <c r="J183"/>
  <c r="I135"/>
  <c r="J396"/>
  <c r="J363"/>
  <c r="I183"/>
  <c r="J232"/>
  <c r="I365"/>
  <c r="J356"/>
  <c r="I205"/>
  <c r="M213"/>
  <c r="I217"/>
  <c r="J219"/>
  <c r="J288"/>
  <c r="I122"/>
  <c r="J102"/>
  <c r="J377"/>
  <c r="I170"/>
  <c r="J278"/>
  <c r="I400"/>
  <c r="I410"/>
  <c r="I292"/>
  <c r="I363"/>
  <c r="H320"/>
  <c r="J354"/>
  <c r="I331"/>
  <c r="J318"/>
  <c r="J404"/>
  <c r="J407"/>
  <c r="I232"/>
  <c r="J235"/>
  <c r="H113"/>
  <c r="I366"/>
  <c r="J280"/>
  <c r="J361"/>
  <c r="J292"/>
  <c r="J261"/>
  <c r="J380"/>
  <c r="H267"/>
  <c r="J329"/>
  <c r="J319"/>
  <c r="H162"/>
  <c r="J387"/>
  <c r="H306"/>
  <c r="I296"/>
  <c r="J294"/>
  <c r="I291"/>
  <c r="J390"/>
  <c r="I130"/>
  <c r="I300"/>
  <c r="J362"/>
  <c r="H372"/>
  <c r="J337"/>
  <c r="I95"/>
  <c r="J317"/>
  <c r="I322"/>
  <c r="J285"/>
  <c r="J297"/>
  <c r="I319"/>
  <c r="J403"/>
  <c r="I100"/>
  <c r="J405"/>
  <c r="J296"/>
  <c r="J217"/>
  <c r="I405"/>
  <c r="I171"/>
  <c r="I345"/>
  <c r="H68"/>
  <c r="I282"/>
  <c r="I316"/>
  <c r="I295"/>
  <c r="J365"/>
  <c r="J378"/>
  <c r="H401"/>
  <c r="I380"/>
  <c r="J420"/>
  <c r="I219"/>
  <c r="I329"/>
  <c r="I404"/>
  <c r="I220"/>
  <c r="J400"/>
  <c r="H293"/>
  <c r="J295"/>
  <c r="I317"/>
  <c r="J300"/>
  <c r="I354"/>
  <c r="J323"/>
  <c r="J205"/>
  <c r="H123"/>
  <c r="M228"/>
  <c r="J410"/>
  <c r="H287"/>
  <c r="I288"/>
  <c r="H222"/>
  <c r="I298"/>
  <c r="H421"/>
  <c r="I268"/>
  <c r="I297"/>
  <c r="J348"/>
  <c r="J170"/>
  <c r="J135"/>
  <c r="J291"/>
  <c r="J100"/>
  <c r="I370"/>
  <c r="I294"/>
  <c r="I387"/>
  <c r="J338"/>
  <c r="J130"/>
  <c r="I334"/>
  <c r="J271"/>
  <c r="J315"/>
  <c r="I315"/>
  <c r="I318"/>
  <c r="J382"/>
  <c r="H422"/>
  <c r="I289"/>
  <c r="N103"/>
  <c r="I285"/>
  <c r="I348"/>
  <c r="N228"/>
  <c r="I378"/>
  <c r="J67"/>
  <c r="J171"/>
  <c r="I403"/>
  <c r="J95"/>
  <c r="I67"/>
  <c r="I356"/>
  <c r="J370"/>
  <c r="I323"/>
  <c r="I361"/>
  <c r="J179"/>
  <c r="J199"/>
  <c r="J342"/>
  <c r="I199"/>
  <c r="I280"/>
  <c r="J286"/>
  <c r="I136"/>
  <c r="I337"/>
  <c r="I367"/>
  <c r="J173"/>
  <c r="J331"/>
  <c r="I278"/>
  <c r="J180"/>
  <c r="N213"/>
  <c r="H357"/>
  <c r="I373"/>
  <c r="I101"/>
  <c r="I131"/>
  <c r="I381"/>
  <c r="J101"/>
  <c r="I173"/>
  <c r="I377"/>
  <c r="J122"/>
  <c r="I355"/>
  <c r="M119"/>
  <c r="I364"/>
  <c r="J369"/>
  <c r="H305"/>
  <c r="J366"/>
  <c r="J131"/>
  <c r="I383"/>
  <c r="J335"/>
  <c r="I180"/>
  <c r="H72"/>
  <c r="I102"/>
  <c r="I203"/>
  <c r="J182"/>
  <c r="I182"/>
  <c r="J143"/>
  <c r="H206"/>
  <c r="I143"/>
  <c r="I201"/>
  <c r="J201"/>
  <c r="K177"/>
  <c r="DD392" i="13"/>
  <c r="DD343"/>
  <c r="DI336"/>
  <c r="DI312"/>
  <c r="DB369"/>
  <c r="DD311"/>
  <c r="DD333"/>
  <c r="DI352"/>
  <c r="DB337"/>
  <c r="DB389"/>
  <c r="DD283"/>
  <c r="DB286"/>
  <c r="DI267"/>
  <c r="DD218"/>
  <c r="DI198"/>
  <c r="DI177"/>
  <c r="DB160"/>
  <c r="DI209"/>
  <c r="DB162"/>
  <c r="DD123"/>
  <c r="DI136"/>
  <c r="DJ108"/>
  <c r="DB128"/>
  <c r="DD104"/>
  <c r="DI90"/>
  <c r="DB89"/>
  <c r="DA83"/>
  <c r="I118" i="6"/>
  <c r="J160"/>
  <c r="DD379" i="13"/>
  <c r="DD331"/>
  <c r="DI358"/>
  <c r="DI307"/>
  <c r="DB305"/>
  <c r="DD393"/>
  <c r="DD334"/>
  <c r="DI350"/>
  <c r="DI409"/>
  <c r="DB376"/>
  <c r="DD284"/>
  <c r="DI289"/>
  <c r="DD296"/>
  <c r="DB269"/>
  <c r="DD198"/>
  <c r="DI224"/>
  <c r="DB169"/>
  <c r="DD161"/>
  <c r="DB223"/>
  <c r="DD125"/>
  <c r="DI91"/>
  <c r="DI107"/>
  <c r="DB141"/>
  <c r="DD141"/>
  <c r="DI106"/>
  <c r="DB104"/>
  <c r="DB93"/>
  <c r="I189" i="6"/>
  <c r="H62"/>
  <c r="H94"/>
  <c r="H186"/>
  <c r="CI440" i="13"/>
  <c r="M184" i="6"/>
  <c r="CF449" i="13"/>
  <c r="H145" i="6"/>
  <c r="DA211" i="13"/>
  <c r="DA390"/>
  <c r="I204" i="6"/>
  <c r="CI471" i="13"/>
  <c r="I177" i="6"/>
  <c r="CK461" i="13"/>
  <c r="CK442"/>
  <c r="M116" i="6"/>
  <c r="DA410" i="13"/>
  <c r="J141" i="6"/>
  <c r="N116"/>
  <c r="DA328" i="13"/>
  <c r="H93" i="6"/>
  <c r="J117"/>
  <c r="CF463" i="13"/>
  <c r="CH459"/>
  <c r="DD409"/>
  <c r="DD312"/>
  <c r="DI362"/>
  <c r="DI378"/>
  <c r="DB373"/>
  <c r="DD399"/>
  <c r="DD371"/>
  <c r="DI366"/>
  <c r="DI337"/>
  <c r="DB353"/>
  <c r="DD281"/>
  <c r="DI296"/>
  <c r="DI277"/>
  <c r="DB280"/>
  <c r="DD165"/>
  <c r="DI172"/>
  <c r="DB165"/>
  <c r="DD162"/>
  <c r="DB224"/>
  <c r="DD122"/>
  <c r="DI129"/>
  <c r="DI118"/>
  <c r="DB101"/>
  <c r="DD101"/>
  <c r="DI119"/>
  <c r="DB145"/>
  <c r="DA86"/>
  <c r="J148" i="6"/>
  <c r="J161"/>
  <c r="DA361" i="13"/>
  <c r="DD326"/>
  <c r="DB393"/>
  <c r="DI396"/>
  <c r="DD271"/>
  <c r="DI174"/>
  <c r="DI200"/>
  <c r="DB138"/>
  <c r="DB111"/>
  <c r="J104" i="6"/>
  <c r="M138"/>
  <c r="CI442" i="13"/>
  <c r="DA400"/>
  <c r="DE104"/>
  <c r="DD304"/>
  <c r="DI305"/>
  <c r="DI308"/>
  <c r="DB405"/>
  <c r="DD394"/>
  <c r="DD336"/>
  <c r="DI333"/>
  <c r="DI370"/>
  <c r="DB326"/>
  <c r="DD277"/>
  <c r="DI275"/>
  <c r="DD287"/>
  <c r="DB277"/>
  <c r="DD170"/>
  <c r="DI168"/>
  <c r="DB172"/>
  <c r="DD188"/>
  <c r="DI188"/>
  <c r="DD144"/>
  <c r="DI128"/>
  <c r="DI145"/>
  <c r="DB91"/>
  <c r="DD107"/>
  <c r="DI137"/>
  <c r="DB130"/>
  <c r="DD93"/>
  <c r="J147" i="6"/>
  <c r="I175"/>
  <c r="DA276" i="13"/>
  <c r="DD362"/>
  <c r="DI365"/>
  <c r="DI372"/>
  <c r="DB409"/>
  <c r="DB350"/>
  <c r="DD337"/>
  <c r="DI326"/>
  <c r="DI332"/>
  <c r="DB396"/>
  <c r="DB308"/>
  <c r="DI284"/>
  <c r="DD274"/>
  <c r="DB267"/>
  <c r="DD169"/>
  <c r="DI169"/>
  <c r="DB208"/>
  <c r="DD183"/>
  <c r="DI166"/>
  <c r="DB166"/>
  <c r="DD89"/>
  <c r="DH108"/>
  <c r="DB136"/>
  <c r="DD136"/>
  <c r="DI124"/>
  <c r="DB84"/>
  <c r="DB56"/>
  <c r="J234" i="6"/>
  <c r="H105"/>
  <c r="CX429" i="13"/>
  <c r="J209" i="6"/>
  <c r="I129"/>
  <c r="I234"/>
  <c r="I104"/>
  <c r="CK463" i="13"/>
  <c r="CI465"/>
  <c r="DA368"/>
  <c r="I147" i="6"/>
  <c r="CK449" i="13"/>
  <c r="I111" i="6"/>
  <c r="H97"/>
  <c r="I141"/>
  <c r="I139"/>
  <c r="DA282" i="13"/>
  <c r="I117" i="6"/>
  <c r="CI469" i="13"/>
  <c r="DA212"/>
  <c r="DA81"/>
  <c r="CK469"/>
  <c r="I115" i="6"/>
  <c r="CF451" i="13"/>
  <c r="DA294"/>
  <c r="DD378"/>
  <c r="DD308"/>
  <c r="DI351"/>
  <c r="DB327"/>
  <c r="DB306"/>
  <c r="DD366"/>
  <c r="DD323"/>
  <c r="DI405"/>
  <c r="DB334"/>
  <c r="DB333"/>
  <c r="DD289"/>
  <c r="DB274"/>
  <c r="DI274"/>
  <c r="DD209"/>
  <c r="DI165"/>
  <c r="DB221"/>
  <c r="DJ202"/>
  <c r="DI160"/>
  <c r="DB170"/>
  <c r="DD120"/>
  <c r="DI141"/>
  <c r="DB119"/>
  <c r="DJ105"/>
  <c r="DD124"/>
  <c r="DH105"/>
  <c r="DB125"/>
  <c r="J176" i="6"/>
  <c r="H142"/>
  <c r="CI459" i="13"/>
  <c r="DD396"/>
  <c r="DD306"/>
  <c r="DI369"/>
  <c r="DI373"/>
  <c r="DB378"/>
  <c r="DD353"/>
  <c r="DD307"/>
  <c r="DI356"/>
  <c r="DB364"/>
  <c r="DB379"/>
  <c r="DD286"/>
  <c r="DB284"/>
  <c r="DI281"/>
  <c r="DD164"/>
  <c r="DI221"/>
  <c r="DI162"/>
  <c r="DB198"/>
  <c r="DD177"/>
  <c r="DB183"/>
  <c r="DD84"/>
  <c r="DI89"/>
  <c r="DJ127"/>
  <c r="DB90"/>
  <c r="DD114"/>
  <c r="DI149"/>
  <c r="DB123"/>
  <c r="DI93"/>
  <c r="J155" i="6"/>
  <c r="CH463" i="13"/>
  <c r="CK453"/>
  <c r="H92" i="6"/>
  <c r="J175"/>
  <c r="CH469" i="13"/>
  <c r="CK465"/>
  <c r="DA195"/>
  <c r="DI393"/>
  <c r="DB336"/>
  <c r="DD385"/>
  <c r="DD350"/>
  <c r="DI304"/>
  <c r="DB351"/>
  <c r="DI271"/>
  <c r="DD280"/>
  <c r="DD208"/>
  <c r="DH217"/>
  <c r="DD206"/>
  <c r="DI178"/>
  <c r="DJ217"/>
  <c r="DI101"/>
  <c r="DB150"/>
  <c r="DD138"/>
  <c r="DI125"/>
  <c r="DA57"/>
  <c r="J204" i="6"/>
  <c r="I176"/>
  <c r="CG63" i="13"/>
  <c r="J118" i="6"/>
  <c r="K115"/>
  <c r="DD356" i="13"/>
  <c r="DI354"/>
  <c r="DI353"/>
  <c r="DB372"/>
  <c r="DB385"/>
  <c r="DD352"/>
  <c r="DI392"/>
  <c r="DI345"/>
  <c r="DB365"/>
  <c r="DB392"/>
  <c r="DI270"/>
  <c r="DD267"/>
  <c r="DB271"/>
  <c r="DD166"/>
  <c r="DI183"/>
  <c r="DB206"/>
  <c r="DD193"/>
  <c r="DH202"/>
  <c r="DB209"/>
  <c r="DD95"/>
  <c r="DI123"/>
  <c r="DB114"/>
  <c r="DA112"/>
  <c r="DD106"/>
  <c r="DB137"/>
  <c r="DI56"/>
  <c r="H132" i="6"/>
  <c r="CH465" i="13"/>
  <c r="CH449"/>
  <c r="DD358"/>
  <c r="DD320"/>
  <c r="DI371"/>
  <c r="DB345"/>
  <c r="DB367"/>
  <c r="DD354"/>
  <c r="DI376"/>
  <c r="DI355"/>
  <c r="DB356"/>
  <c r="DB354"/>
  <c r="DI280"/>
  <c r="DB281"/>
  <c r="DB285"/>
  <c r="DD192"/>
  <c r="DI164"/>
  <c r="DB171"/>
  <c r="DD224"/>
  <c r="DI223"/>
  <c r="DB193"/>
  <c r="DD128"/>
  <c r="DI114"/>
  <c r="DB118"/>
  <c r="DA121"/>
  <c r="DD118"/>
  <c r="DI132"/>
  <c r="DA79"/>
  <c r="DA82"/>
  <c r="J129" i="6"/>
  <c r="CJ432" i="13"/>
  <c r="N138" i="6"/>
  <c r="I152"/>
  <c r="CH467" i="13"/>
  <c r="I160" i="6"/>
  <c r="CI467" i="13"/>
  <c r="CI453"/>
  <c r="DA346"/>
  <c r="DD85"/>
  <c r="I155" i="6"/>
  <c r="I194"/>
  <c r="J106"/>
  <c r="J194"/>
  <c r="CI463" i="13"/>
  <c r="DA175"/>
  <c r="CI451"/>
  <c r="CF467"/>
  <c r="DA184"/>
  <c r="DA406"/>
  <c r="CH442"/>
  <c r="I211" i="6"/>
  <c r="CH471" i="13"/>
  <c r="DA309"/>
  <c r="DD372"/>
  <c r="DD345"/>
  <c r="DI399"/>
  <c r="DB366"/>
  <c r="DB352"/>
  <c r="DD370"/>
  <c r="DI327"/>
  <c r="DI331"/>
  <c r="DB359"/>
  <c r="DB355"/>
  <c r="DI278"/>
  <c r="DD278"/>
  <c r="DB283"/>
  <c r="DD174"/>
  <c r="DI208"/>
  <c r="DB174"/>
  <c r="DD200"/>
  <c r="DI192"/>
  <c r="DB178"/>
  <c r="DD130"/>
  <c r="DI120"/>
  <c r="DB149"/>
  <c r="DA151"/>
  <c r="DD91"/>
  <c r="DI104"/>
  <c r="DD56"/>
  <c r="I161" i="6"/>
  <c r="CH453" i="13"/>
  <c r="J115" i="6"/>
  <c r="DD369" i="13"/>
  <c r="DI389"/>
  <c r="DD351"/>
  <c r="DB307"/>
  <c r="DI269"/>
  <c r="DB194"/>
  <c r="DD111"/>
  <c r="DD119"/>
  <c r="DB85"/>
  <c r="J112" i="6"/>
  <c r="J139"/>
  <c r="I209"/>
  <c r="DE166" i="13"/>
  <c r="DD373"/>
  <c r="DD344"/>
  <c r="DI343"/>
  <c r="DB318"/>
  <c r="DB311"/>
  <c r="DD359"/>
  <c r="DI311"/>
  <c r="DI379"/>
  <c r="DB332"/>
  <c r="DB358"/>
  <c r="DD275"/>
  <c r="DB296"/>
  <c r="DI285"/>
  <c r="DD168"/>
  <c r="DI170"/>
  <c r="DB192"/>
  <c r="DD223"/>
  <c r="DI206"/>
  <c r="DB164"/>
  <c r="DD132"/>
  <c r="DI100"/>
  <c r="DB100"/>
  <c r="DA134"/>
  <c r="DD100"/>
  <c r="DI95"/>
  <c r="DB95"/>
  <c r="J181" i="6"/>
  <c r="CI449" i="13"/>
  <c r="CF469"/>
  <c r="DD405"/>
  <c r="DD318"/>
  <c r="DI320"/>
  <c r="DI364"/>
  <c r="DB304"/>
  <c r="DD364"/>
  <c r="DD305"/>
  <c r="DI318"/>
  <c r="DB324"/>
  <c r="DB394"/>
  <c r="DD270"/>
  <c r="DB278"/>
  <c r="DI283"/>
  <c r="DD221"/>
  <c r="DI194"/>
  <c r="DI190"/>
  <c r="DJ173"/>
  <c r="DI161"/>
  <c r="DB177"/>
  <c r="DD90"/>
  <c r="DI150"/>
  <c r="DB132"/>
  <c r="DB107"/>
  <c r="DD145"/>
  <c r="DI84"/>
  <c r="DB124"/>
  <c r="DI85"/>
  <c r="J185" i="6"/>
  <c r="CH451" i="13"/>
  <c r="I185" i="6"/>
  <c r="I229"/>
  <c r="CI461" i="13"/>
  <c r="J189" i="6"/>
  <c r="CH461" i="13"/>
  <c r="I106" i="6"/>
  <c r="DA295" i="13"/>
  <c r="DA411"/>
  <c r="J156" i="6"/>
  <c r="CF465" i="13"/>
  <c r="J211" i="6"/>
  <c r="J177"/>
  <c r="CW431" i="13"/>
  <c r="CK467"/>
  <c r="DA388"/>
  <c r="H64" i="6"/>
  <c r="CH440" i="13"/>
  <c r="DA407"/>
  <c r="H195" i="6"/>
  <c r="N184"/>
  <c r="J229"/>
  <c r="J111"/>
  <c r="DA397" i="13"/>
  <c r="DD355"/>
  <c r="DI306"/>
  <c r="DI324"/>
  <c r="DB343"/>
  <c r="DD389"/>
  <c r="DD327"/>
  <c r="DI359"/>
  <c r="DI344"/>
  <c r="DB371"/>
  <c r="DB344"/>
  <c r="DI287"/>
  <c r="DD269"/>
  <c r="DB275"/>
  <c r="DD178"/>
  <c r="DH173"/>
  <c r="DB168"/>
  <c r="DD171"/>
  <c r="DI218"/>
  <c r="DB188"/>
  <c r="DD137"/>
  <c r="DH127"/>
  <c r="DB120"/>
  <c r="DD150"/>
  <c r="DI138"/>
  <c r="DB106"/>
  <c r="DA61"/>
  <c r="CF459"/>
  <c r="I96" i="6"/>
  <c r="DJ92" i="13"/>
  <c r="DD376"/>
  <c r="DD332"/>
  <c r="DI323"/>
  <c r="DB362"/>
  <c r="DB331"/>
  <c r="DD365"/>
  <c r="DI334"/>
  <c r="DI385"/>
  <c r="DB370"/>
  <c r="DB312"/>
  <c r="DI286"/>
  <c r="DD285"/>
  <c r="DB270"/>
  <c r="DD160"/>
  <c r="DI193"/>
  <c r="DB190"/>
  <c r="DD194"/>
  <c r="DI171"/>
  <c r="DB218"/>
  <c r="DD149"/>
  <c r="DI122"/>
  <c r="DB129"/>
  <c r="DA102"/>
  <c r="DD129"/>
  <c r="DB144"/>
  <c r="CN62"/>
  <c r="I112" i="6"/>
  <c r="CK440" i="13"/>
  <c r="J96" i="6"/>
  <c r="I181"/>
  <c r="CK471" i="13"/>
  <c r="CK451"/>
  <c r="DA94"/>
  <c r="J152" i="6"/>
  <c r="DD367" i="13"/>
  <c r="DI394"/>
  <c r="DB320"/>
  <c r="DD324"/>
  <c r="DI367"/>
  <c r="DB399"/>
  <c r="DB323"/>
  <c r="DB289"/>
  <c r="DB287"/>
  <c r="DD190"/>
  <c r="DB200"/>
  <c r="DD172"/>
  <c r="DB161"/>
  <c r="DI111"/>
  <c r="DI144"/>
  <c r="DA131"/>
  <c r="DI130"/>
  <c r="DB122"/>
  <c r="I148" i="6"/>
  <c r="CK459" i="13"/>
  <c r="I156" i="6"/>
  <c r="DA264" i="13"/>
  <c r="F135" i="3"/>
  <c r="DG202" i="1" l="1"/>
  <c r="DG217"/>
  <c r="DG173"/>
  <c r="CZ411"/>
  <c r="CZ397"/>
  <c r="CZ406"/>
  <c r="CZ388"/>
  <c r="CZ390"/>
  <c r="CZ400"/>
  <c r="CZ407"/>
  <c r="CZ410"/>
  <c r="CZ368"/>
  <c r="CZ361"/>
  <c r="CZ328"/>
  <c r="CZ309"/>
  <c r="CZ346"/>
  <c r="CZ282"/>
  <c r="CZ264"/>
  <c r="CZ294"/>
  <c r="CZ295"/>
  <c r="CZ276"/>
  <c r="CZ212"/>
  <c r="CZ175"/>
  <c r="CZ211"/>
  <c r="CZ195"/>
  <c r="CZ184"/>
  <c r="DC184" s="1"/>
  <c r="B19" i="7" s="1"/>
  <c r="DG92" i="1"/>
  <c r="CZ81"/>
  <c r="CZ57"/>
  <c r="CZ83"/>
  <c r="CZ112"/>
  <c r="CZ102"/>
  <c r="CZ79"/>
  <c r="CZ151"/>
  <c r="CZ121"/>
  <c r="CZ86"/>
  <c r="CZ134"/>
  <c r="CZ131"/>
  <c r="CZ61"/>
  <c r="CZ94"/>
  <c r="DG127"/>
  <c r="DG108"/>
  <c r="DG105"/>
  <c r="CZ82"/>
  <c r="DE81"/>
  <c r="DE388"/>
  <c r="DE61"/>
  <c r="DE406"/>
  <c r="DE397"/>
  <c r="DD168"/>
  <c r="DD95"/>
  <c r="DD122"/>
  <c r="DD125"/>
  <c r="DD160"/>
  <c r="DD124"/>
  <c r="DD323"/>
  <c r="DD344"/>
  <c r="DD308"/>
  <c r="DD392"/>
  <c r="DD312"/>
  <c r="DD198"/>
  <c r="DD355"/>
  <c r="DD354"/>
  <c r="DD358"/>
  <c r="DD281"/>
  <c r="DD351"/>
  <c r="DD89"/>
  <c r="DD123"/>
  <c r="DD169"/>
  <c r="DD145"/>
  <c r="DD104"/>
  <c r="DD194"/>
  <c r="DD296"/>
  <c r="DD333"/>
  <c r="DD208"/>
  <c r="DD394"/>
  <c r="DD206"/>
  <c r="DD389"/>
  <c r="DD379"/>
  <c r="DD353"/>
  <c r="DD376"/>
  <c r="DD190"/>
  <c r="DD130"/>
  <c r="DD111"/>
  <c r="DD326"/>
  <c r="DD399"/>
  <c r="DD371"/>
  <c r="DD396"/>
  <c r="DD271"/>
  <c r="DD170"/>
  <c r="DD364"/>
  <c r="DD107"/>
  <c r="DD188"/>
  <c r="DD166"/>
  <c r="DD128"/>
  <c r="DD90"/>
  <c r="DD350"/>
  <c r="DD209"/>
  <c r="DD218"/>
  <c r="DD385"/>
  <c r="DD331"/>
  <c r="DD352"/>
  <c r="DD367"/>
  <c r="DD277"/>
  <c r="DD311"/>
  <c r="DD101"/>
  <c r="DD178"/>
  <c r="DD91"/>
  <c r="DD120"/>
  <c r="DD193"/>
  <c r="DD136"/>
  <c r="DD114"/>
  <c r="DD320"/>
  <c r="DD275"/>
  <c r="DD306"/>
  <c r="DD304"/>
  <c r="DD369"/>
  <c r="DD378"/>
  <c r="DD373"/>
  <c r="DD164"/>
  <c r="DD129"/>
  <c r="DD149"/>
  <c r="DD118"/>
  <c r="DD100"/>
  <c r="DD138"/>
  <c r="DD305"/>
  <c r="DD284"/>
  <c r="DD405"/>
  <c r="DD393"/>
  <c r="DD343"/>
  <c r="DD409"/>
  <c r="DD270"/>
  <c r="DD283"/>
  <c r="DD372"/>
  <c r="DD285"/>
  <c r="DD362"/>
  <c r="DD366"/>
  <c r="DD177"/>
  <c r="DD162"/>
  <c r="DD119"/>
  <c r="DD183"/>
  <c r="DD132"/>
  <c r="DD345"/>
  <c r="DD224"/>
  <c r="DD223"/>
  <c r="DD336"/>
  <c r="DD327"/>
  <c r="DD165"/>
  <c r="DD172"/>
  <c r="DD289"/>
  <c r="DD274"/>
  <c r="DD278"/>
  <c r="DD174"/>
  <c r="DD365"/>
  <c r="DD370"/>
  <c r="DD359"/>
  <c r="DD286"/>
  <c r="DD356"/>
  <c r="DD332"/>
  <c r="DD106"/>
  <c r="DD84"/>
  <c r="DD137"/>
  <c r="DD171"/>
  <c r="DD144"/>
  <c r="DD192"/>
  <c r="DD307"/>
  <c r="DD200"/>
  <c r="DD221"/>
  <c r="DD334"/>
  <c r="DD324"/>
  <c r="DD337"/>
  <c r="DD56"/>
  <c r="DD280"/>
  <c r="DD269"/>
  <c r="DD150"/>
  <c r="DD287"/>
  <c r="DD85"/>
  <c r="DD267"/>
  <c r="DD161"/>
  <c r="CW421"/>
  <c r="CW152"/>
  <c r="DE407"/>
  <c r="DE294"/>
  <c r="DE212"/>
  <c r="DE410"/>
  <c r="DE309"/>
  <c r="DE211"/>
  <c r="DE390"/>
  <c r="DE86"/>
  <c r="DE112"/>
  <c r="DE79"/>
  <c r="DE94"/>
  <c r="DE368"/>
  <c r="DE175"/>
  <c r="DE57"/>
  <c r="DE346"/>
  <c r="DE131"/>
  <c r="DE361"/>
  <c r="DE102"/>
  <c r="DE151"/>
  <c r="DE328"/>
  <c r="DE83"/>
  <c r="DE134"/>
  <c r="DE82"/>
  <c r="DE121"/>
  <c r="DE400"/>
  <c r="DE282"/>
  <c r="DE195"/>
  <c r="DE264"/>
  <c r="DE184"/>
  <c r="DE295"/>
  <c r="DE276"/>
  <c r="DE411"/>
  <c r="DJ135"/>
  <c r="DF90"/>
  <c r="DF277"/>
  <c r="DF296"/>
  <c r="DF405"/>
  <c r="DF365"/>
  <c r="DF171"/>
  <c r="CL63"/>
  <c r="DF85"/>
  <c r="DF161"/>
  <c r="DF122"/>
  <c r="DF123"/>
  <c r="DF114"/>
  <c r="DF304"/>
  <c r="DF378"/>
  <c r="DF373"/>
  <c r="DF137"/>
  <c r="J64"/>
  <c r="BV64"/>
  <c r="G64"/>
  <c r="CQ64"/>
  <c r="CR64" s="1"/>
  <c r="DF198"/>
  <c r="DF104"/>
  <c r="DF84"/>
  <c r="DF209"/>
  <c r="DF385"/>
  <c r="CX264"/>
  <c r="CX212"/>
  <c r="CX406"/>
  <c r="CX400"/>
  <c r="CX86"/>
  <c r="CX361"/>
  <c r="CX295"/>
  <c r="CX79"/>
  <c r="CX184"/>
  <c r="CX411"/>
  <c r="CX407"/>
  <c r="CX61"/>
  <c r="CX121"/>
  <c r="CX282"/>
  <c r="CX390"/>
  <c r="CX328"/>
  <c r="CX83"/>
  <c r="CX57"/>
  <c r="CX294"/>
  <c r="CX346"/>
  <c r="CX102"/>
  <c r="CX195"/>
  <c r="CX94"/>
  <c r="CX175"/>
  <c r="CX388"/>
  <c r="CX211"/>
  <c r="CX309"/>
  <c r="CX112"/>
  <c r="CX133"/>
  <c r="CX368"/>
  <c r="CX131"/>
  <c r="CX81"/>
  <c r="CX397"/>
  <c r="CX276"/>
  <c r="CX410"/>
  <c r="CX134"/>
  <c r="CX82"/>
  <c r="CX151"/>
  <c r="CX189"/>
  <c r="DF141"/>
  <c r="DF166"/>
  <c r="DF376"/>
  <c r="DF371"/>
  <c r="DF56"/>
  <c r="DF129"/>
  <c r="DF118"/>
  <c r="DF183"/>
  <c r="DF206"/>
  <c r="DF269"/>
  <c r="DF331"/>
  <c r="DF409"/>
  <c r="DF128"/>
  <c r="DF120"/>
  <c r="DF106"/>
  <c r="DF160"/>
  <c r="DF190"/>
  <c r="DF200"/>
  <c r="DF281"/>
  <c r="DF356"/>
  <c r="DF367"/>
  <c r="DF336"/>
  <c r="DF353"/>
  <c r="DF352"/>
  <c r="DF354"/>
  <c r="DF350"/>
  <c r="DF337"/>
  <c r="DF389"/>
  <c r="DF89"/>
  <c r="DF107"/>
  <c r="DF125"/>
  <c r="DF124"/>
  <c r="DF91"/>
  <c r="DF136"/>
  <c r="DF130"/>
  <c r="DF138"/>
  <c r="DF188"/>
  <c r="DF170"/>
  <c r="DF192"/>
  <c r="DF165"/>
  <c r="DF169"/>
  <c r="DF150"/>
  <c r="DF168"/>
  <c r="DF280"/>
  <c r="DF267"/>
  <c r="DF278"/>
  <c r="DF224"/>
  <c r="DF271"/>
  <c r="DF320"/>
  <c r="DF312"/>
  <c r="DF323"/>
  <c r="DF305"/>
  <c r="DF326"/>
  <c r="DF324"/>
  <c r="DF370"/>
  <c r="DF162"/>
  <c r="DF311"/>
  <c r="DF351"/>
  <c r="DF355"/>
  <c r="DF275"/>
  <c r="DF286"/>
  <c r="DF270"/>
  <c r="DF223"/>
  <c r="DF333"/>
  <c r="DF362"/>
  <c r="DF358"/>
  <c r="DF344"/>
  <c r="DF366"/>
  <c r="DF343"/>
  <c r="DF364"/>
  <c r="DF334"/>
  <c r="DF359"/>
  <c r="DF392"/>
  <c r="DF369"/>
  <c r="DF394"/>
  <c r="DF396"/>
  <c r="DF379"/>
  <c r="DF101"/>
  <c r="DF144"/>
  <c r="DF145"/>
  <c r="DF111"/>
  <c r="DF119"/>
  <c r="DF132"/>
  <c r="DF164"/>
  <c r="DF221"/>
  <c r="DF178"/>
  <c r="DF172"/>
  <c r="DF194"/>
  <c r="DF208"/>
  <c r="DF174"/>
  <c r="DF287"/>
  <c r="DF284"/>
  <c r="DF274"/>
  <c r="DF289"/>
  <c r="DF308"/>
  <c r="DF327"/>
  <c r="DF306"/>
  <c r="DF332"/>
  <c r="DF307"/>
  <c r="DF345"/>
  <c r="DF372"/>
  <c r="DF399"/>
  <c r="DF393"/>
  <c r="DF95"/>
  <c r="DF100"/>
  <c r="DF193"/>
  <c r="DF177"/>
  <c r="DF285"/>
  <c r="DF283"/>
  <c r="DF318"/>
  <c r="DF218"/>
  <c r="DF149"/>
  <c r="DF93"/>
  <c r="CW357"/>
  <c r="CW222"/>
  <c r="I411" i="6"/>
  <c r="J411"/>
  <c r="N182"/>
  <c r="M182"/>
  <c r="DG184" i="13"/>
  <c r="DJ132"/>
  <c r="DH344"/>
  <c r="DH306"/>
  <c r="DB406"/>
  <c r="DJ362"/>
  <c r="DJ369"/>
  <c r="DH354"/>
  <c r="DH327"/>
  <c r="DJ304"/>
  <c r="DJ337"/>
  <c r="DH284"/>
  <c r="DH286"/>
  <c r="DJ275"/>
  <c r="DH208"/>
  <c r="DB184"/>
  <c r="DH160"/>
  <c r="DI184"/>
  <c r="DJ178"/>
  <c r="DH136"/>
  <c r="DH111"/>
  <c r="DJ90"/>
  <c r="DJ101"/>
  <c r="DJ111"/>
  <c r="DD94"/>
  <c r="DB81"/>
  <c r="N209" i="6"/>
  <c r="DH392" i="13"/>
  <c r="DH369"/>
  <c r="DB411"/>
  <c r="DJ344"/>
  <c r="DJ396"/>
  <c r="DH379"/>
  <c r="DH365"/>
  <c r="DB400"/>
  <c r="DJ326"/>
  <c r="DJ283"/>
  <c r="DH174"/>
  <c r="DH129"/>
  <c r="DI94"/>
  <c r="DJ270"/>
  <c r="N148" i="6"/>
  <c r="DH333" i="13"/>
  <c r="DH345"/>
  <c r="DJ409"/>
  <c r="DJ379"/>
  <c r="DD397"/>
  <c r="DH350"/>
  <c r="DH337"/>
  <c r="DB390"/>
  <c r="DJ355"/>
  <c r="DJ296"/>
  <c r="DI276"/>
  <c r="DJ267"/>
  <c r="DH177"/>
  <c r="DJ165"/>
  <c r="DH164"/>
  <c r="DB211"/>
  <c r="DD134"/>
  <c r="DI134"/>
  <c r="DH118"/>
  <c r="DB133"/>
  <c r="DJ104"/>
  <c r="DD79"/>
  <c r="DB86"/>
  <c r="CJ459"/>
  <c r="CJ449"/>
  <c r="DH394"/>
  <c r="DH336"/>
  <c r="DJ356"/>
  <c r="DJ308"/>
  <c r="DD388"/>
  <c r="DH385"/>
  <c r="DA421"/>
  <c r="DB397"/>
  <c r="DD282"/>
  <c r="DD264"/>
  <c r="DB295"/>
  <c r="DD211"/>
  <c r="DI212"/>
  <c r="DJ208"/>
  <c r="DH192"/>
  <c r="DH120"/>
  <c r="DJ128"/>
  <c r="M209" i="6"/>
  <c r="DJ209" i="13"/>
  <c r="DB61"/>
  <c r="DI309"/>
  <c r="DB83"/>
  <c r="DH358"/>
  <c r="DH409"/>
  <c r="DB368"/>
  <c r="DJ392"/>
  <c r="DJ345"/>
  <c r="DH396"/>
  <c r="DH307"/>
  <c r="DB361"/>
  <c r="DJ370"/>
  <c r="DI264"/>
  <c r="DI294"/>
  <c r="DJ285"/>
  <c r="DH209"/>
  <c r="DJ190"/>
  <c r="DH218"/>
  <c r="DB195"/>
  <c r="DD112"/>
  <c r="DI131"/>
  <c r="DH114"/>
  <c r="DB121"/>
  <c r="DJ114"/>
  <c r="DI79"/>
  <c r="DD86"/>
  <c r="F173" i="3"/>
  <c r="N96" i="6"/>
  <c r="DH351" i="13"/>
  <c r="DH366"/>
  <c r="DJ376"/>
  <c r="DJ394"/>
  <c r="DJ399"/>
  <c r="DH364"/>
  <c r="DH334"/>
  <c r="DB388"/>
  <c r="DD276"/>
  <c r="DH206"/>
  <c r="DJ192"/>
  <c r="DB131"/>
  <c r="DD81"/>
  <c r="DH124"/>
  <c r="DD390"/>
  <c r="DH399"/>
  <c r="DH324"/>
  <c r="DJ350"/>
  <c r="DJ372"/>
  <c r="DD361"/>
  <c r="DH378"/>
  <c r="DI390"/>
  <c r="DB410"/>
  <c r="DD294"/>
  <c r="DD295"/>
  <c r="DB282"/>
  <c r="DD212"/>
  <c r="DH161"/>
  <c r="DJ172"/>
  <c r="DH165"/>
  <c r="DJ188"/>
  <c r="DH123"/>
  <c r="DD102"/>
  <c r="DH106"/>
  <c r="DJ106"/>
  <c r="DJ118"/>
  <c r="DD57"/>
  <c r="DI83"/>
  <c r="J145" i="6"/>
  <c r="DD406" i="13"/>
  <c r="DH371"/>
  <c r="DI410"/>
  <c r="DJ389"/>
  <c r="DJ393"/>
  <c r="DD309"/>
  <c r="DH373"/>
  <c r="DI400"/>
  <c r="DJ367"/>
  <c r="DH296"/>
  <c r="DH285"/>
  <c r="DJ280"/>
  <c r="DH169"/>
  <c r="DB212"/>
  <c r="DD195"/>
  <c r="DJ171"/>
  <c r="DJ194"/>
  <c r="DH84"/>
  <c r="DH91"/>
  <c r="DB102"/>
  <c r="DB112"/>
  <c r="DJ56"/>
  <c r="DB82"/>
  <c r="M117" i="6"/>
  <c r="DH275" i="13"/>
  <c r="DJ277"/>
  <c r="DH168"/>
  <c r="DJ170"/>
  <c r="DI211"/>
  <c r="DJ193"/>
  <c r="DH125"/>
  <c r="DJ84"/>
  <c r="DJ124"/>
  <c r="DD83"/>
  <c r="N117" i="6"/>
  <c r="DD121" i="13"/>
  <c r="DH132"/>
  <c r="DJ95"/>
  <c r="DB79"/>
  <c r="DI81"/>
  <c r="DJ358"/>
  <c r="DH278"/>
  <c r="DH193"/>
  <c r="DJ221"/>
  <c r="DJ164"/>
  <c r="DJ136"/>
  <c r="DJ89"/>
  <c r="DI86"/>
  <c r="N176" i="6"/>
  <c r="DH166" i="13"/>
  <c r="DD411"/>
  <c r="DH389"/>
  <c r="DH370"/>
  <c r="DJ336"/>
  <c r="DJ306"/>
  <c r="DD400"/>
  <c r="DH352"/>
  <c r="DI407"/>
  <c r="DB309"/>
  <c r="DJ359"/>
  <c r="DJ281"/>
  <c r="DB264"/>
  <c r="DJ284"/>
  <c r="DH172"/>
  <c r="DJ223"/>
  <c r="DH183"/>
  <c r="DJ160"/>
  <c r="DH122"/>
  <c r="DB151"/>
  <c r="DH119"/>
  <c r="DJ129"/>
  <c r="DB134"/>
  <c r="DB57"/>
  <c r="DJ85"/>
  <c r="M96" i="6"/>
  <c r="DA357" i="13"/>
  <c r="DH353"/>
  <c r="DH332"/>
  <c r="DJ352"/>
  <c r="DJ307"/>
  <c r="DD410"/>
  <c r="DH304"/>
  <c r="DI346"/>
  <c r="DJ371"/>
  <c r="DB294"/>
  <c r="DB189"/>
  <c r="DH95"/>
  <c r="DJ137"/>
  <c r="I93" i="6"/>
  <c r="DJ150" i="13"/>
  <c r="DD346"/>
  <c r="DH311"/>
  <c r="DJ405"/>
  <c r="DJ324"/>
  <c r="DJ366"/>
  <c r="DH323"/>
  <c r="DH372"/>
  <c r="DI411"/>
  <c r="DJ353"/>
  <c r="DH277"/>
  <c r="DH289"/>
  <c r="DJ278"/>
  <c r="DH198"/>
  <c r="DJ198"/>
  <c r="DD175"/>
  <c r="DH200"/>
  <c r="DJ162"/>
  <c r="DH90"/>
  <c r="DH89"/>
  <c r="DI112"/>
  <c r="DJ130"/>
  <c r="DJ138"/>
  <c r="DI57"/>
  <c r="DD82"/>
  <c r="I145" i="6"/>
  <c r="DI397" i="13"/>
  <c r="DH320"/>
  <c r="DJ378"/>
  <c r="DJ351"/>
  <c r="DJ364"/>
  <c r="DH308"/>
  <c r="DH362"/>
  <c r="DJ373"/>
  <c r="DJ320"/>
  <c r="DH270"/>
  <c r="DH269"/>
  <c r="DJ274"/>
  <c r="DH188"/>
  <c r="DJ183"/>
  <c r="DH178"/>
  <c r="DJ168"/>
  <c r="DH104"/>
  <c r="CM64"/>
  <c r="DJ289"/>
  <c r="DH128"/>
  <c r="L195" i="6"/>
  <c r="DH138" i="13"/>
  <c r="DD368"/>
  <c r="DH331"/>
  <c r="DI368"/>
  <c r="DJ312"/>
  <c r="DJ318"/>
  <c r="DI388"/>
  <c r="DH405"/>
  <c r="DI361"/>
  <c r="DJ331"/>
  <c r="DH281"/>
  <c r="DH283"/>
  <c r="DJ269"/>
  <c r="DD184"/>
  <c r="DI175"/>
  <c r="DJ177"/>
  <c r="DH171"/>
  <c r="DJ169"/>
  <c r="DH130"/>
  <c r="DD131"/>
  <c r="DH144"/>
  <c r="DJ125"/>
  <c r="DJ107"/>
  <c r="DI61"/>
  <c r="DI82"/>
  <c r="M148" i="6"/>
  <c r="DD328" i="13"/>
  <c r="DH367"/>
  <c r="DI328"/>
  <c r="DJ305"/>
  <c r="DJ333"/>
  <c r="DI406"/>
  <c r="DH343"/>
  <c r="DJ365"/>
  <c r="DJ354"/>
  <c r="DH267"/>
  <c r="DJ218"/>
  <c r="DI102"/>
  <c r="DJ149"/>
  <c r="DD407"/>
  <c r="DH56"/>
  <c r="DH312"/>
  <c r="DH305"/>
  <c r="DB328"/>
  <c r="DJ343"/>
  <c r="DJ327"/>
  <c r="DH376"/>
  <c r="DH359"/>
  <c r="DJ385"/>
  <c r="DJ323"/>
  <c r="DH274"/>
  <c r="DH287"/>
  <c r="DJ287"/>
  <c r="DH170"/>
  <c r="DJ166"/>
  <c r="DH190"/>
  <c r="DJ161"/>
  <c r="DJ174"/>
  <c r="DH100"/>
  <c r="DH101"/>
  <c r="DJ123"/>
  <c r="DJ119"/>
  <c r="DJ100"/>
  <c r="DB94"/>
  <c r="DA152"/>
  <c r="CJ451"/>
  <c r="DH355"/>
  <c r="DH393"/>
  <c r="DB346"/>
  <c r="DJ334"/>
  <c r="DJ332"/>
  <c r="DH326"/>
  <c r="DH356"/>
  <c r="DB407"/>
  <c r="DJ311"/>
  <c r="DI295"/>
  <c r="DI282"/>
  <c r="DJ286"/>
  <c r="DH223"/>
  <c r="DJ224"/>
  <c r="DH224"/>
  <c r="DJ200"/>
  <c r="DH145"/>
  <c r="DD151"/>
  <c r="DH150"/>
  <c r="DJ91"/>
  <c r="DJ144"/>
  <c r="DJ93"/>
  <c r="J93" i="6"/>
  <c r="DA222" i="13"/>
  <c r="DH271"/>
  <c r="DJ271"/>
  <c r="DH221"/>
  <c r="DH194"/>
  <c r="DJ206"/>
  <c r="DH149"/>
  <c r="DH137"/>
  <c r="DJ145"/>
  <c r="DD61"/>
  <c r="I200" i="6"/>
  <c r="DB175" i="13"/>
  <c r="DI121"/>
  <c r="DJ122"/>
  <c r="DJ120"/>
  <c r="DH85"/>
  <c r="M176" i="6"/>
  <c r="DH280" i="13"/>
  <c r="DB276"/>
  <c r="DI195"/>
  <c r="DH162"/>
  <c r="DH107"/>
  <c r="DI151"/>
  <c r="DJ141"/>
  <c r="CL63"/>
  <c r="DC226" i="1" l="1"/>
  <c r="DG161"/>
  <c r="DG150"/>
  <c r="DG280"/>
  <c r="DG200"/>
  <c r="DG192"/>
  <c r="DG171"/>
  <c r="DG286"/>
  <c r="DG174"/>
  <c r="DG274"/>
  <c r="DG172"/>
  <c r="DH223"/>
  <c r="DG183"/>
  <c r="DG162"/>
  <c r="DG285"/>
  <c r="DG283"/>
  <c r="DG284"/>
  <c r="DG138"/>
  <c r="DG178"/>
  <c r="DG218"/>
  <c r="DG188"/>
  <c r="DG271"/>
  <c r="DG206"/>
  <c r="DG208"/>
  <c r="DG296"/>
  <c r="DG169"/>
  <c r="DG281"/>
  <c r="DG198"/>
  <c r="DG267"/>
  <c r="DG287"/>
  <c r="DG269"/>
  <c r="DG221"/>
  <c r="DG144"/>
  <c r="DG278"/>
  <c r="DG289"/>
  <c r="DG165"/>
  <c r="DG224"/>
  <c r="DG177"/>
  <c r="DG270"/>
  <c r="DG149"/>
  <c r="DG164"/>
  <c r="DG275"/>
  <c r="DG193"/>
  <c r="DG277"/>
  <c r="DG209"/>
  <c r="DH166"/>
  <c r="DG170"/>
  <c r="DG190"/>
  <c r="DG194"/>
  <c r="DG145"/>
  <c r="DG160"/>
  <c r="DG168"/>
  <c r="CZ357"/>
  <c r="CZ222"/>
  <c r="DH137"/>
  <c r="DG56"/>
  <c r="DG84"/>
  <c r="DG100"/>
  <c r="DH136"/>
  <c r="DG120"/>
  <c r="DG90"/>
  <c r="DG107"/>
  <c r="DG130"/>
  <c r="DG123"/>
  <c r="DG124"/>
  <c r="DG122"/>
  <c r="DG95"/>
  <c r="DG85"/>
  <c r="DG106"/>
  <c r="DG132"/>
  <c r="DG119"/>
  <c r="DG118"/>
  <c r="DG129"/>
  <c r="DG114"/>
  <c r="DG91"/>
  <c r="DH101"/>
  <c r="DG128"/>
  <c r="DG111"/>
  <c r="DG104"/>
  <c r="DG89"/>
  <c r="DG125"/>
  <c r="DJ173"/>
  <c r="DA433"/>
  <c r="DA446" s="1"/>
  <c r="DA434"/>
  <c r="DB434"/>
  <c r="DB453" s="1"/>
  <c r="DB433"/>
  <c r="DB446" s="1"/>
  <c r="DB452" s="1"/>
  <c r="CW377"/>
  <c r="DA377"/>
  <c r="CW62"/>
  <c r="DA226"/>
  <c r="DB152"/>
  <c r="DD141"/>
  <c r="DG141" s="1"/>
  <c r="DD151"/>
  <c r="DD134"/>
  <c r="DD397"/>
  <c r="DD131"/>
  <c r="DD133"/>
  <c r="DD309"/>
  <c r="DD175"/>
  <c r="DD195"/>
  <c r="DD346"/>
  <c r="DD57"/>
  <c r="DD328"/>
  <c r="DD121"/>
  <c r="DD407"/>
  <c r="DD184"/>
  <c r="DD361"/>
  <c r="DD400"/>
  <c r="DD212"/>
  <c r="DD82"/>
  <c r="DD276"/>
  <c r="DD368"/>
  <c r="DD83"/>
  <c r="DD264"/>
  <c r="DD282"/>
  <c r="DD318"/>
  <c r="DD189"/>
  <c r="DD410"/>
  <c r="DD81"/>
  <c r="DD112"/>
  <c r="DD211"/>
  <c r="DD388"/>
  <c r="DD94"/>
  <c r="DD102"/>
  <c r="DD294"/>
  <c r="DD390"/>
  <c r="DD61"/>
  <c r="DD411"/>
  <c r="DD295"/>
  <c r="DD86"/>
  <c r="DD406"/>
  <c r="DD93"/>
  <c r="CZ421"/>
  <c r="DE421"/>
  <c r="CX421"/>
  <c r="CZ152"/>
  <c r="CX152"/>
  <c r="DE152"/>
  <c r="DG370"/>
  <c r="DE357"/>
  <c r="DE222"/>
  <c r="DH345"/>
  <c r="DJ108"/>
  <c r="DJ167"/>
  <c r="DJ202"/>
  <c r="DJ105"/>
  <c r="DJ217"/>
  <c r="DF151"/>
  <c r="DF397"/>
  <c r="DF212"/>
  <c r="CS63"/>
  <c r="DF82"/>
  <c r="DF83"/>
  <c r="DG304"/>
  <c r="DF211"/>
  <c r="DF388"/>
  <c r="DF390"/>
  <c r="DF407"/>
  <c r="DF406"/>
  <c r="DF282"/>
  <c r="CG64"/>
  <c r="L32"/>
  <c r="M32"/>
  <c r="K32"/>
  <c r="DB78"/>
  <c r="DF102"/>
  <c r="DG385"/>
  <c r="CX357"/>
  <c r="CX222"/>
  <c r="DF400"/>
  <c r="DF86"/>
  <c r="DF57"/>
  <c r="DF61"/>
  <c r="DF133"/>
  <c r="DF184"/>
  <c r="DF131"/>
  <c r="DF410"/>
  <c r="DF81"/>
  <c r="DF79"/>
  <c r="DF112"/>
  <c r="DF134"/>
  <c r="DF189"/>
  <c r="DF328"/>
  <c r="DF309"/>
  <c r="DG373"/>
  <c r="DG405"/>
  <c r="DG365"/>
  <c r="DG378"/>
  <c r="DF346"/>
  <c r="DF94"/>
  <c r="DF121"/>
  <c r="DF411"/>
  <c r="DF55"/>
  <c r="DG366"/>
  <c r="DG320"/>
  <c r="DG344"/>
  <c r="DG367"/>
  <c r="DG359"/>
  <c r="DG372"/>
  <c r="DG389"/>
  <c r="DG311"/>
  <c r="DG362"/>
  <c r="DG379"/>
  <c r="DG327"/>
  <c r="DG343"/>
  <c r="DG326"/>
  <c r="DG323"/>
  <c r="DG393"/>
  <c r="DG332"/>
  <c r="DF264"/>
  <c r="DG394"/>
  <c r="DG396"/>
  <c r="DF175"/>
  <c r="DG354"/>
  <c r="DG312"/>
  <c r="DG350"/>
  <c r="DG376"/>
  <c r="DG358"/>
  <c r="DG364"/>
  <c r="DG356"/>
  <c r="DG369"/>
  <c r="DG324"/>
  <c r="DG307"/>
  <c r="DG337"/>
  <c r="DG334"/>
  <c r="DG392"/>
  <c r="DG308"/>
  <c r="DF361"/>
  <c r="DF195"/>
  <c r="DF276"/>
  <c r="DF294"/>
  <c r="DG305"/>
  <c r="DG352"/>
  <c r="DG306"/>
  <c r="DG336"/>
  <c r="DG333"/>
  <c r="DG399"/>
  <c r="DG409"/>
  <c r="DG331"/>
  <c r="DG371"/>
  <c r="DF295"/>
  <c r="DF368"/>
  <c r="CW253"/>
  <c r="I90" i="6"/>
  <c r="K90"/>
  <c r="N262"/>
  <c r="M262"/>
  <c r="N375"/>
  <c r="N90"/>
  <c r="F364" i="3"/>
  <c r="A364" s="1"/>
  <c r="J90" i="6"/>
  <c r="M375"/>
  <c r="M344"/>
  <c r="N344"/>
  <c r="N275"/>
  <c r="N188"/>
  <c r="F333" i="3"/>
  <c r="A333" s="1"/>
  <c r="M275" i="6"/>
  <c r="J275"/>
  <c r="M188"/>
  <c r="I275"/>
  <c r="I305"/>
  <c r="F379" i="3"/>
  <c r="A379" s="1"/>
  <c r="N338" i="6"/>
  <c r="F89" i="3"/>
  <c r="A89" s="1"/>
  <c r="M282" i="6"/>
  <c r="J421"/>
  <c r="M400"/>
  <c r="F278" i="3"/>
  <c r="A278" s="1"/>
  <c r="N387" i="6"/>
  <c r="M370"/>
  <c r="N404"/>
  <c r="N296"/>
  <c r="N300"/>
  <c r="F306" i="3"/>
  <c r="A306" s="1"/>
  <c r="M306" i="6"/>
  <c r="F366" i="3"/>
  <c r="A366" s="1"/>
  <c r="F194"/>
  <c r="A194" s="1"/>
  <c r="I372" i="6"/>
  <c r="M223"/>
  <c r="M410"/>
  <c r="M403"/>
  <c r="N390"/>
  <c r="N285"/>
  <c r="F84" i="3"/>
  <c r="A84" s="1"/>
  <c r="N68" i="6"/>
  <c r="F283" i="3"/>
  <c r="A283" s="1"/>
  <c r="F289"/>
  <c r="A289" s="1"/>
  <c r="M383" i="6"/>
  <c r="F350" i="3"/>
  <c r="A350" s="1"/>
  <c r="F343"/>
  <c r="A343" s="1"/>
  <c r="N323" i="6"/>
  <c r="I233"/>
  <c r="M217"/>
  <c r="M322"/>
  <c r="N411"/>
  <c r="F371" i="3"/>
  <c r="A371" s="1"/>
  <c r="N403" i="6"/>
  <c r="N291"/>
  <c r="M369"/>
  <c r="J379"/>
  <c r="N294"/>
  <c r="M377"/>
  <c r="J123"/>
  <c r="N380"/>
  <c r="M72"/>
  <c r="M267"/>
  <c r="M199"/>
  <c r="F327" i="3"/>
  <c r="A327" s="1"/>
  <c r="F90"/>
  <c r="A90" s="1"/>
  <c r="M300" i="6"/>
  <c r="N271"/>
  <c r="N66"/>
  <c r="N354"/>
  <c r="N123"/>
  <c r="N113"/>
  <c r="M162"/>
  <c r="F269" i="3"/>
  <c r="A269" s="1"/>
  <c r="N72" i="6"/>
  <c r="M180"/>
  <c r="N130"/>
  <c r="M294"/>
  <c r="F285" i="3"/>
  <c r="A285" s="1"/>
  <c r="N373" i="6"/>
  <c r="M268"/>
  <c r="I379"/>
  <c r="F399" i="3"/>
  <c r="A399" s="1"/>
  <c r="N287" i="6"/>
  <c r="F352" i="3"/>
  <c r="A352" s="1"/>
  <c r="K329" i="6"/>
  <c r="J72"/>
  <c r="I357"/>
  <c r="M396"/>
  <c r="M373"/>
  <c r="N199"/>
  <c r="N316"/>
  <c r="F370" i="3"/>
  <c r="A370" s="1"/>
  <c r="F331"/>
  <c r="A331" s="1"/>
  <c r="M271" i="6"/>
  <c r="F367" i="3"/>
  <c r="A367" s="1"/>
  <c r="I293" i="6"/>
  <c r="N422"/>
  <c r="N135"/>
  <c r="N261"/>
  <c r="N292"/>
  <c r="N183"/>
  <c r="M164"/>
  <c r="J368"/>
  <c r="F311" i="3"/>
  <c r="A311" s="1"/>
  <c r="M420" i="6"/>
  <c r="F359" i="3"/>
  <c r="A359" s="1"/>
  <c r="N306" i="6"/>
  <c r="F385" i="3"/>
  <c r="A385" s="1"/>
  <c r="M354" i="6"/>
  <c r="N381"/>
  <c r="F281" i="3"/>
  <c r="A281" s="1"/>
  <c r="J372" i="6"/>
  <c r="N345"/>
  <c r="M356"/>
  <c r="M357"/>
  <c r="N361"/>
  <c r="N342"/>
  <c r="M95"/>
  <c r="F323" i="3"/>
  <c r="A323" s="1"/>
  <c r="N356" i="6"/>
  <c r="M331"/>
  <c r="N420"/>
  <c r="M335"/>
  <c r="I421"/>
  <c r="M100"/>
  <c r="F396" i="3"/>
  <c r="A396" s="1"/>
  <c r="J422" i="6"/>
  <c r="H73"/>
  <c r="M122"/>
  <c r="N400"/>
  <c r="N421"/>
  <c r="N171"/>
  <c r="F326" i="3"/>
  <c r="A326" s="1"/>
  <c r="F334"/>
  <c r="A334" s="1"/>
  <c r="M364" i="6"/>
  <c r="F372" i="3"/>
  <c r="A372" s="1"/>
  <c r="M173" i="6"/>
  <c r="N297"/>
  <c r="M131"/>
  <c r="F392" i="3"/>
  <c r="A392" s="1"/>
  <c r="K179" i="6"/>
  <c r="N407"/>
  <c r="M288"/>
  <c r="M380"/>
  <c r="M319"/>
  <c r="F257" i="3"/>
  <c r="A257" s="1"/>
  <c r="M101" i="6"/>
  <c r="M219"/>
  <c r="M363"/>
  <c r="J113"/>
  <c r="M365"/>
  <c r="J162"/>
  <c r="J68"/>
  <c r="N282"/>
  <c r="N219"/>
  <c r="M67"/>
  <c r="M281"/>
  <c r="F362" i="3"/>
  <c r="A362" s="1"/>
  <c r="N220" i="6"/>
  <c r="N295"/>
  <c r="N364"/>
  <c r="N322"/>
  <c r="M411"/>
  <c r="M222"/>
  <c r="F393" i="3"/>
  <c r="A393" s="1"/>
  <c r="F358"/>
  <c r="A358" s="1"/>
  <c r="N280" i="6"/>
  <c r="J357"/>
  <c r="H233"/>
  <c r="M381"/>
  <c r="M329"/>
  <c r="J222"/>
  <c r="F324" i="3"/>
  <c r="A324" s="1"/>
  <c r="J233" i="6"/>
  <c r="M407"/>
  <c r="F369" i="3"/>
  <c r="A369" s="1"/>
  <c r="F337"/>
  <c r="A337" s="1"/>
  <c r="F172"/>
  <c r="A172" s="1"/>
  <c r="M293" i="6"/>
  <c r="N367"/>
  <c r="M289"/>
  <c r="M401"/>
  <c r="F206" i="3"/>
  <c r="A206" s="1"/>
  <c r="J267" i="6"/>
  <c r="M320"/>
  <c r="I162"/>
  <c r="N217"/>
  <c r="N100"/>
  <c r="N337"/>
  <c r="F287" i="3"/>
  <c r="A287" s="1"/>
  <c r="N348" i="6"/>
  <c r="N318"/>
  <c r="M183"/>
  <c r="M379"/>
  <c r="N268"/>
  <c r="F280" i="3"/>
  <c r="A280" s="1"/>
  <c r="N396" i="6"/>
  <c r="N372"/>
  <c r="N102"/>
  <c r="N410"/>
  <c r="F274" i="3"/>
  <c r="A274" s="1"/>
  <c r="M317" i="6"/>
  <c r="N377"/>
  <c r="F389" i="3"/>
  <c r="A389" s="1"/>
  <c r="F305"/>
  <c r="A305" s="1"/>
  <c r="J401" i="6"/>
  <c r="N67"/>
  <c r="F192" i="3"/>
  <c r="A192" s="1"/>
  <c r="I222" i="6"/>
  <c r="N278"/>
  <c r="N317"/>
  <c r="M382"/>
  <c r="N378"/>
  <c r="M292"/>
  <c r="F312" i="3"/>
  <c r="A312" s="1"/>
  <c r="F224"/>
  <c r="A224" s="1"/>
  <c r="N170" i="6"/>
  <c r="M366"/>
  <c r="M296"/>
  <c r="M316"/>
  <c r="M404"/>
  <c r="N267"/>
  <c r="N369"/>
  <c r="M387"/>
  <c r="N293"/>
  <c r="J320"/>
  <c r="N363"/>
  <c r="N334"/>
  <c r="N95"/>
  <c r="M68"/>
  <c r="M422"/>
  <c r="M342"/>
  <c r="M278"/>
  <c r="I72"/>
  <c r="N131"/>
  <c r="M179"/>
  <c r="M345"/>
  <c r="N122"/>
  <c r="N164"/>
  <c r="M102"/>
  <c r="I368"/>
  <c r="M286"/>
  <c r="N269"/>
  <c r="M362"/>
  <c r="M135"/>
  <c r="M287"/>
  <c r="N179"/>
  <c r="M361"/>
  <c r="M315"/>
  <c r="F304" i="3"/>
  <c r="A304" s="1"/>
  <c r="F376"/>
  <c r="A376" s="1"/>
  <c r="M318" i="6"/>
  <c r="I401"/>
  <c r="M232"/>
  <c r="N320"/>
  <c r="N379"/>
  <c r="F267" i="3"/>
  <c r="A267" s="1"/>
  <c r="N162" i="6"/>
  <c r="I287"/>
  <c r="M136"/>
  <c r="M367"/>
  <c r="M123"/>
  <c r="N366"/>
  <c r="I68"/>
  <c r="F320" i="3"/>
  <c r="A320" s="1"/>
  <c r="N383" i="6"/>
  <c r="N365"/>
  <c r="I267"/>
  <c r="N315"/>
  <c r="M348"/>
  <c r="F277" i="3"/>
  <c r="A277" s="1"/>
  <c r="M390" i="6"/>
  <c r="M291"/>
  <c r="N362"/>
  <c r="M298"/>
  <c r="N370"/>
  <c r="N298"/>
  <c r="N357"/>
  <c r="N286"/>
  <c r="M285"/>
  <c r="F344" i="3"/>
  <c r="A344" s="1"/>
  <c r="F270"/>
  <c r="A270" s="1"/>
  <c r="M421" i="6"/>
  <c r="M323"/>
  <c r="I223"/>
  <c r="I123"/>
  <c r="M405"/>
  <c r="N235"/>
  <c r="F354" i="3"/>
  <c r="A354" s="1"/>
  <c r="I113" i="6"/>
  <c r="F286" i="3"/>
  <c r="A286" s="1"/>
  <c r="M334" i="6"/>
  <c r="N319"/>
  <c r="M355"/>
  <c r="N355"/>
  <c r="J305"/>
  <c r="J223"/>
  <c r="J287"/>
  <c r="F120" i="3"/>
  <c r="A120" s="1"/>
  <c r="N405" i="6"/>
  <c r="N205"/>
  <c r="N281"/>
  <c r="M220"/>
  <c r="N180"/>
  <c r="N232"/>
  <c r="M130"/>
  <c r="N401"/>
  <c r="M113"/>
  <c r="N331"/>
  <c r="M337"/>
  <c r="I320"/>
  <c r="F250" i="3"/>
  <c r="A250" s="1"/>
  <c r="N222" i="6"/>
  <c r="M372"/>
  <c r="M261"/>
  <c r="N288"/>
  <c r="M171"/>
  <c r="M295"/>
  <c r="N101"/>
  <c r="J306"/>
  <c r="N289"/>
  <c r="M338"/>
  <c r="F271" i="3"/>
  <c r="A271" s="1"/>
  <c r="F275"/>
  <c r="A275" s="1"/>
  <c r="M297" i="6"/>
  <c r="N335"/>
  <c r="N305"/>
  <c r="M235"/>
  <c r="F217" i="3"/>
  <c r="A217" s="1"/>
  <c r="N223" i="6"/>
  <c r="M170"/>
  <c r="M280"/>
  <c r="F394" i="3"/>
  <c r="A394" s="1"/>
  <c r="I422" i="6"/>
  <c r="N329"/>
  <c r="H368"/>
  <c r="J293"/>
  <c r="M305"/>
  <c r="F356" i="3"/>
  <c r="A356" s="1"/>
  <c r="I306" i="6"/>
  <c r="M203"/>
  <c r="F307" i="3"/>
  <c r="A307" s="1"/>
  <c r="F308"/>
  <c r="A308" s="1"/>
  <c r="M378" i="6"/>
  <c r="N136"/>
  <c r="N203"/>
  <c r="N173"/>
  <c r="M205"/>
  <c r="F409" i="3"/>
  <c r="A409" s="1"/>
  <c r="N382" i="6"/>
  <c r="F123" i="3"/>
  <c r="A123" s="1"/>
  <c r="F122"/>
  <c r="A122" s="1"/>
  <c r="F129"/>
  <c r="A129" s="1"/>
  <c r="F114"/>
  <c r="A114" s="1"/>
  <c r="F251"/>
  <c r="A251" s="1"/>
  <c r="F202"/>
  <c r="A202" s="1"/>
  <c r="F167"/>
  <c r="A167" s="1"/>
  <c r="F169"/>
  <c r="A169" s="1"/>
  <c r="F188"/>
  <c r="A188" s="1"/>
  <c r="F162"/>
  <c r="A162" s="1"/>
  <c r="F124"/>
  <c r="A124" s="1"/>
  <c r="F92"/>
  <c r="A92" s="1"/>
  <c r="F125"/>
  <c r="A125" s="1"/>
  <c r="F91"/>
  <c r="A91" s="1"/>
  <c r="F111"/>
  <c r="A111" s="1"/>
  <c r="F108"/>
  <c r="A108" s="1"/>
  <c r="F119"/>
  <c r="A119" s="1"/>
  <c r="F56"/>
  <c r="A56" s="1"/>
  <c r="M206" i="6"/>
  <c r="N206"/>
  <c r="I206"/>
  <c r="F132" i="3"/>
  <c r="A132" s="1"/>
  <c r="H264" i="6"/>
  <c r="N143"/>
  <c r="M143"/>
  <c r="J206"/>
  <c r="N201"/>
  <c r="M201"/>
  <c r="DE377" i="13"/>
  <c r="M200" i="6"/>
  <c r="F183" i="3"/>
  <c r="DA253" i="13"/>
  <c r="DF433"/>
  <c r="M156" i="6"/>
  <c r="DJ102" i="13"/>
  <c r="F209" i="3"/>
  <c r="DH397" i="13"/>
  <c r="DJ328"/>
  <c r="DA377"/>
  <c r="DH211"/>
  <c r="DJ134"/>
  <c r="DH94"/>
  <c r="M147" i="6"/>
  <c r="N115"/>
  <c r="M112"/>
  <c r="N161"/>
  <c r="F170" i="3"/>
  <c r="M175" i="6"/>
  <c r="N152"/>
  <c r="DF435" i="13"/>
  <c r="N104" i="6"/>
  <c r="F193" i="3"/>
  <c r="DD357" i="13"/>
  <c r="DJ361"/>
  <c r="DH264"/>
  <c r="DI222"/>
  <c r="DH121"/>
  <c r="DJ86"/>
  <c r="N105" i="6"/>
  <c r="F198" i="3"/>
  <c r="I195" i="6"/>
  <c r="M161"/>
  <c r="M229"/>
  <c r="F150" i="3"/>
  <c r="J92" i="6"/>
  <c r="DB357" i="13"/>
  <c r="DN173"/>
  <c r="CX431"/>
  <c r="N144" i="6"/>
  <c r="F165" i="3"/>
  <c r="DJ189" i="13"/>
  <c r="N147" i="6"/>
  <c r="F118" i="3"/>
  <c r="DE226" i="13"/>
  <c r="DH131"/>
  <c r="N141" i="6"/>
  <c r="DJ133" i="13"/>
  <c r="N185" i="6"/>
  <c r="M93"/>
  <c r="F104" i="3"/>
  <c r="N181" i="6"/>
  <c r="DH361" i="13"/>
  <c r="DH368"/>
  <c r="DJ282"/>
  <c r="DJ175"/>
  <c r="DJ151"/>
  <c r="DH83"/>
  <c r="I142" i="6"/>
  <c r="F85" i="3"/>
  <c r="N93" i="6"/>
  <c r="M160"/>
  <c r="F130" i="3"/>
  <c r="M92" i="6"/>
  <c r="N200"/>
  <c r="N111"/>
  <c r="F95" i="3"/>
  <c r="DH407" i="13"/>
  <c r="DH406"/>
  <c r="DJ294"/>
  <c r="DJ195"/>
  <c r="DJ112"/>
  <c r="DJ82"/>
  <c r="N211" i="6"/>
  <c r="F136" i="3"/>
  <c r="M181" i="6"/>
  <c r="F171" i="3"/>
  <c r="N189" i="6"/>
  <c r="F106" i="3"/>
  <c r="N229" i="6"/>
  <c r="F190" i="3"/>
  <c r="O184" i="6"/>
  <c r="N139"/>
  <c r="DH410" i="13"/>
  <c r="DD421"/>
  <c r="DJ295"/>
  <c r="DH175"/>
  <c r="DJ61"/>
  <c r="DH81"/>
  <c r="J186" i="6"/>
  <c r="N64"/>
  <c r="N204"/>
  <c r="M152"/>
  <c r="F100" i="3"/>
  <c r="M155" i="6"/>
  <c r="F107" i="3"/>
  <c r="N145" i="6"/>
  <c r="F145" i="3"/>
  <c r="DH318" i="13"/>
  <c r="DJ400"/>
  <c r="DH189"/>
  <c r="DH134"/>
  <c r="DJ83"/>
  <c r="N195" i="6"/>
  <c r="F160" i="3"/>
  <c r="M142" i="6"/>
  <c r="N186"/>
  <c r="F166" i="3"/>
  <c r="M106" i="6"/>
  <c r="M145"/>
  <c r="DH388" i="13"/>
  <c r="F221" i="3"/>
  <c r="DH309" i="13"/>
  <c r="DJ276"/>
  <c r="DJ131"/>
  <c r="DH82"/>
  <c r="N160" i="6"/>
  <c r="I186"/>
  <c r="F174" i="3"/>
  <c r="I92" i="6"/>
  <c r="N175"/>
  <c r="DE433" i="13"/>
  <c r="DB421"/>
  <c r="DH276"/>
  <c r="DJ79"/>
  <c r="N132" i="6"/>
  <c r="M115"/>
  <c r="N62"/>
  <c r="DF78" i="13"/>
  <c r="I94" i="6"/>
  <c r="CJ463" i="13"/>
  <c r="CN63"/>
  <c r="M139" i="6"/>
  <c r="I132"/>
  <c r="F178" i="3"/>
  <c r="M111" i="6"/>
  <c r="DH390" i="13"/>
  <c r="DJ388"/>
  <c r="DH282"/>
  <c r="DJ211"/>
  <c r="DJ121"/>
  <c r="DD152"/>
  <c r="N106" i="6"/>
  <c r="F177" i="3"/>
  <c r="M211" i="6"/>
  <c r="J144"/>
  <c r="DM455" i="13"/>
  <c r="K155" i="6"/>
  <c r="F200" i="3"/>
  <c r="N194" i="6"/>
  <c r="N97"/>
  <c r="DN135" i="13"/>
  <c r="DH411"/>
  <c r="DJ407"/>
  <c r="DJ264"/>
  <c r="DB222"/>
  <c r="DA62"/>
  <c r="DB152"/>
  <c r="J142" i="6"/>
  <c r="CJ467" i="13"/>
  <c r="M129" i="6"/>
  <c r="F144" i="3"/>
  <c r="I97" i="6"/>
  <c r="J64"/>
  <c r="DH328" i="13"/>
  <c r="DJ184"/>
  <c r="I144" i="6"/>
  <c r="N155"/>
  <c r="M94"/>
  <c r="DI357" i="13"/>
  <c r="DI152"/>
  <c r="N177" i="6"/>
  <c r="DG226" i="13"/>
  <c r="DF152"/>
  <c r="M189" i="6"/>
  <c r="DH400" i="13"/>
  <c r="M118" i="6"/>
  <c r="F101" i="3"/>
  <c r="F128"/>
  <c r="J132" i="6"/>
  <c r="DF436" i="13"/>
  <c r="DJ397"/>
  <c r="DJ309"/>
  <c r="DD222"/>
  <c r="DH133"/>
  <c r="DH57"/>
  <c r="DJ81"/>
  <c r="M105" i="6"/>
  <c r="DF452" i="13"/>
  <c r="N118" i="6"/>
  <c r="M62"/>
  <c r="M132"/>
  <c r="F161" i="3"/>
  <c r="M204" i="6"/>
  <c r="I64"/>
  <c r="CJ465" i="13"/>
  <c r="DJ390"/>
  <c r="DJ346"/>
  <c r="DH195"/>
  <c r="DH112"/>
  <c r="DJ94"/>
  <c r="N112" i="6"/>
  <c r="M104"/>
  <c r="M234"/>
  <c r="N92"/>
  <c r="DE434" i="13"/>
  <c r="M97" i="6"/>
  <c r="M177"/>
  <c r="N142"/>
  <c r="DA429" i="13"/>
  <c r="K104" i="6"/>
  <c r="DJ55" i="13"/>
  <c r="DJ406"/>
  <c r="DJ411"/>
  <c r="DH184"/>
  <c r="DH102"/>
  <c r="DH86"/>
  <c r="N234" i="6"/>
  <c r="J97"/>
  <c r="F127" i="3"/>
  <c r="M144" i="6"/>
  <c r="F138" i="3"/>
  <c r="M194" i="6"/>
  <c r="J62"/>
  <c r="M195"/>
  <c r="K152"/>
  <c r="DH141" i="13"/>
  <c r="DJ410"/>
  <c r="DH295"/>
  <c r="DH212"/>
  <c r="DH61"/>
  <c r="N94" i="6"/>
  <c r="I105"/>
  <c r="M186"/>
  <c r="F218" i="3"/>
  <c r="N129" i="6"/>
  <c r="J195"/>
  <c r="CJ469" i="13"/>
  <c r="F105" i="3"/>
  <c r="DF434" i="13"/>
  <c r="DI421"/>
  <c r="DH294"/>
  <c r="DJ212"/>
  <c r="DJ57"/>
  <c r="M185" i="6"/>
  <c r="F208" i="3"/>
  <c r="J105" i="6"/>
  <c r="J94"/>
  <c r="F223" i="3"/>
  <c r="M141" i="6"/>
  <c r="DH346" i="13"/>
  <c r="DJ368"/>
  <c r="DH151"/>
  <c r="DH93"/>
  <c r="M64" i="6"/>
  <c r="I62"/>
  <c r="N156"/>
  <c r="F137" i="3"/>
  <c r="A137" l="1"/>
  <c r="A223"/>
  <c r="A208"/>
  <c r="A221"/>
  <c r="A166"/>
  <c r="A160"/>
  <c r="A138"/>
  <c r="A136"/>
  <c r="A161"/>
  <c r="A101"/>
  <c r="A177"/>
  <c r="A209"/>
  <c r="AM118"/>
  <c r="AM107"/>
  <c r="AM100"/>
  <c r="AM127"/>
  <c r="AM105"/>
  <c r="AM106"/>
  <c r="AM95"/>
  <c r="AM85"/>
  <c r="AM104"/>
  <c r="DG211" i="1"/>
  <c r="DG295"/>
  <c r="DG294"/>
  <c r="DG189"/>
  <c r="DG282"/>
  <c r="DG276"/>
  <c r="DG212"/>
  <c r="DG175"/>
  <c r="DG151"/>
  <c r="DG264"/>
  <c r="DG184"/>
  <c r="DG195"/>
  <c r="DG55"/>
  <c r="DG93"/>
  <c r="DG86"/>
  <c r="DG102"/>
  <c r="DG112"/>
  <c r="DH83"/>
  <c r="DH152" s="1"/>
  <c r="DG133"/>
  <c r="DG61"/>
  <c r="DG94"/>
  <c r="DG81"/>
  <c r="DG82"/>
  <c r="DG121"/>
  <c r="DG57"/>
  <c r="DG131"/>
  <c r="DG134"/>
  <c r="CZ62"/>
  <c r="CZ253"/>
  <c r="DB439"/>
  <c r="DE62"/>
  <c r="DJ160"/>
  <c r="DI438"/>
  <c r="DI437"/>
  <c r="DH377"/>
  <c r="CX62"/>
  <c r="DB422"/>
  <c r="B30" i="7" s="1"/>
  <c r="DE377" i="1"/>
  <c r="DI226"/>
  <c r="DA152"/>
  <c r="CZ377"/>
  <c r="DD79"/>
  <c r="DD222"/>
  <c r="CX377"/>
  <c r="DD357"/>
  <c r="DD421"/>
  <c r="DF421"/>
  <c r="DF152"/>
  <c r="DE253"/>
  <c r="DJ345"/>
  <c r="DJ224"/>
  <c r="DJ170"/>
  <c r="DJ119"/>
  <c r="DJ399"/>
  <c r="DJ336"/>
  <c r="DJ270"/>
  <c r="DJ308"/>
  <c r="DJ392"/>
  <c r="DJ106"/>
  <c r="DJ337"/>
  <c r="DJ92"/>
  <c r="DJ364"/>
  <c r="DJ312"/>
  <c r="DJ127"/>
  <c r="DJ394"/>
  <c r="DJ136"/>
  <c r="DJ223"/>
  <c r="DJ145"/>
  <c r="DJ84"/>
  <c r="DJ332"/>
  <c r="DJ193"/>
  <c r="DJ208"/>
  <c r="DJ311"/>
  <c r="DJ389"/>
  <c r="DJ359"/>
  <c r="DJ344"/>
  <c r="DJ56"/>
  <c r="DJ107"/>
  <c r="DJ405"/>
  <c r="DJ123"/>
  <c r="DJ296"/>
  <c r="DJ174"/>
  <c r="DJ101"/>
  <c r="DJ138"/>
  <c r="DJ200"/>
  <c r="DJ306"/>
  <c r="DJ305"/>
  <c r="DJ192"/>
  <c r="DJ166"/>
  <c r="DJ183"/>
  <c r="DJ91"/>
  <c r="DJ307"/>
  <c r="DJ370"/>
  <c r="DJ269"/>
  <c r="DJ162"/>
  <c r="DJ358"/>
  <c r="DJ130"/>
  <c r="DJ271"/>
  <c r="DJ124"/>
  <c r="DJ125"/>
  <c r="DJ104"/>
  <c r="DJ190"/>
  <c r="DJ393"/>
  <c r="DJ323"/>
  <c r="DJ327"/>
  <c r="DJ209"/>
  <c r="DJ320"/>
  <c r="DJ171"/>
  <c r="DJ373"/>
  <c r="DJ90"/>
  <c r="DJ371"/>
  <c r="DJ144"/>
  <c r="DJ95"/>
  <c r="DJ331"/>
  <c r="DJ206"/>
  <c r="DJ278"/>
  <c r="DJ352"/>
  <c r="DJ286"/>
  <c r="DJ118"/>
  <c r="DJ111"/>
  <c r="DJ132"/>
  <c r="DJ324"/>
  <c r="DJ267"/>
  <c r="DJ177"/>
  <c r="DJ376"/>
  <c r="DJ281"/>
  <c r="DJ396"/>
  <c r="DJ150"/>
  <c r="DJ221"/>
  <c r="DJ188"/>
  <c r="DJ326"/>
  <c r="DJ198"/>
  <c r="DJ379"/>
  <c r="DJ172"/>
  <c r="DJ367"/>
  <c r="DJ366"/>
  <c r="DJ122"/>
  <c r="DJ161"/>
  <c r="DJ114"/>
  <c r="DJ385"/>
  <c r="DJ89"/>
  <c r="DJ304"/>
  <c r="DJ194"/>
  <c r="DJ120"/>
  <c r="DJ409"/>
  <c r="DJ333"/>
  <c r="DJ280"/>
  <c r="DJ277"/>
  <c r="DJ289"/>
  <c r="DJ274"/>
  <c r="DJ128"/>
  <c r="DJ334"/>
  <c r="DJ369"/>
  <c r="DJ356"/>
  <c r="DJ283"/>
  <c r="DJ350"/>
  <c r="DJ129"/>
  <c r="DJ354"/>
  <c r="DJ178"/>
  <c r="DJ275"/>
  <c r="DJ165"/>
  <c r="DJ100"/>
  <c r="DJ343"/>
  <c r="DJ287"/>
  <c r="DJ362"/>
  <c r="DJ169"/>
  <c r="DJ372"/>
  <c r="DJ218"/>
  <c r="DJ378"/>
  <c r="DJ137"/>
  <c r="DJ365"/>
  <c r="DJ85"/>
  <c r="CL64"/>
  <c r="DG318"/>
  <c r="CQ32"/>
  <c r="CR32" s="1"/>
  <c r="J32"/>
  <c r="BV32"/>
  <c r="G32"/>
  <c r="CX253"/>
  <c r="DG388"/>
  <c r="DG390"/>
  <c r="DG397"/>
  <c r="DG407"/>
  <c r="DG406"/>
  <c r="DF357"/>
  <c r="DF222"/>
  <c r="DG353"/>
  <c r="DG361"/>
  <c r="DG410"/>
  <c r="DG355"/>
  <c r="DG346"/>
  <c r="DG309"/>
  <c r="DG400"/>
  <c r="DG411"/>
  <c r="DG351"/>
  <c r="DG368"/>
  <c r="M90" i="6"/>
  <c r="F264" i="3"/>
  <c r="A264" s="1"/>
  <c r="F295"/>
  <c r="A295" s="1"/>
  <c r="F284"/>
  <c r="A284" s="1"/>
  <c r="F309"/>
  <c r="A309" s="1"/>
  <c r="N73" i="6"/>
  <c r="F411" i="3"/>
  <c r="A411" s="1"/>
  <c r="F151"/>
  <c r="A151" s="1"/>
  <c r="F355"/>
  <c r="A355" s="1"/>
  <c r="F112"/>
  <c r="A112" s="1"/>
  <c r="F361"/>
  <c r="A361" s="1"/>
  <c r="F368"/>
  <c r="A368" s="1"/>
  <c r="F61"/>
  <c r="A61" s="1"/>
  <c r="F410"/>
  <c r="A410" s="1"/>
  <c r="K450" i="6"/>
  <c r="F318" i="3"/>
  <c r="A318" s="1"/>
  <c r="J73" i="6"/>
  <c r="N233"/>
  <c r="F400" i="3"/>
  <c r="A400" s="1"/>
  <c r="F353"/>
  <c r="A353" s="1"/>
  <c r="F168"/>
  <c r="A168" s="1"/>
  <c r="F390"/>
  <c r="A390" s="1"/>
  <c r="N368" i="6"/>
  <c r="F282" i="3"/>
  <c r="A282" s="1"/>
  <c r="F276"/>
  <c r="A276" s="1"/>
  <c r="F346"/>
  <c r="A346" s="1"/>
  <c r="I73" i="6"/>
  <c r="M368"/>
  <c r="F294" i="3"/>
  <c r="A294" s="1"/>
  <c r="F351"/>
  <c r="A351" s="1"/>
  <c r="M233" i="6"/>
  <c r="F211" i="3"/>
  <c r="A211" s="1"/>
  <c r="F258"/>
  <c r="A258" s="1"/>
  <c r="F256"/>
  <c r="A256" s="1"/>
  <c r="F212"/>
  <c r="A212" s="1"/>
  <c r="F102"/>
  <c r="A102" s="1"/>
  <c r="F55"/>
  <c r="A55" s="1"/>
  <c r="F57"/>
  <c r="A57" s="1"/>
  <c r="J264" i="6"/>
  <c r="F195" i="3"/>
  <c r="A195" s="1"/>
  <c r="I264" i="6"/>
  <c r="DJ222" i="13"/>
  <c r="DE152"/>
  <c r="DD62"/>
  <c r="DG445"/>
  <c r="F53" i="3"/>
  <c r="DH222" i="13"/>
  <c r="F93" i="3"/>
  <c r="DD377" i="13"/>
  <c r="F121" i="3"/>
  <c r="F83"/>
  <c r="DD253" i="13"/>
  <c r="F141" i="3"/>
  <c r="DG447" i="13"/>
  <c r="F131" i="3"/>
  <c r="DJ152" i="13"/>
  <c r="F94" i="3"/>
  <c r="DF439" i="13"/>
  <c r="DI62"/>
  <c r="DJ357"/>
  <c r="F175" i="3"/>
  <c r="F149"/>
  <c r="DI253" i="13"/>
  <c r="DE429"/>
  <c r="F81" i="3"/>
  <c r="DH357" i="13"/>
  <c r="F133" i="3"/>
  <c r="DI377" i="13"/>
  <c r="F51" i="3"/>
  <c r="DG455" i="13"/>
  <c r="DJ421"/>
  <c r="F82" i="3"/>
  <c r="DM438" i="13"/>
  <c r="CL64"/>
  <c r="F164" i="3"/>
  <c r="DF454" i="13"/>
  <c r="DH79"/>
  <c r="F86" i="3"/>
  <c r="F134"/>
  <c r="DB253" i="13"/>
  <c r="DF441"/>
  <c r="DM439"/>
  <c r="DB377"/>
  <c r="F189" i="3"/>
  <c r="F184"/>
  <c r="DM437" i="13"/>
  <c r="DH421"/>
  <c r="CM32"/>
  <c r="DF448"/>
  <c r="DB62"/>
  <c r="A83" i="3" l="1"/>
  <c r="AM81"/>
  <c r="AM86"/>
  <c r="AM121"/>
  <c r="AM93"/>
  <c r="AM82"/>
  <c r="AM53"/>
  <c r="AM94"/>
  <c r="AM51"/>
  <c r="DG222" i="1"/>
  <c r="DF62"/>
  <c r="DD152"/>
  <c r="DG79"/>
  <c r="CF525"/>
  <c r="CF530"/>
  <c r="CF531"/>
  <c r="CF529"/>
  <c r="CF526"/>
  <c r="CF528"/>
  <c r="CF527"/>
  <c r="DF377"/>
  <c r="DD62"/>
  <c r="DD253"/>
  <c r="DG421"/>
  <c r="FF476" i="12"/>
  <c r="DJ368" i="1"/>
  <c r="DJ134"/>
  <c r="DJ121"/>
  <c r="DJ355"/>
  <c r="DJ410"/>
  <c r="DJ189"/>
  <c r="DJ195"/>
  <c r="DJ55"/>
  <c r="DJ353"/>
  <c r="DJ407"/>
  <c r="DJ390"/>
  <c r="DJ175"/>
  <c r="DJ211"/>
  <c r="DJ294"/>
  <c r="DJ133"/>
  <c r="DJ212"/>
  <c r="DJ94"/>
  <c r="DJ83"/>
  <c r="DJ131"/>
  <c r="DJ397"/>
  <c r="DJ388"/>
  <c r="DJ318"/>
  <c r="DJ102"/>
  <c r="DJ86"/>
  <c r="DJ149"/>
  <c r="DJ346"/>
  <c r="DJ112"/>
  <c r="DJ81"/>
  <c r="DJ57"/>
  <c r="DJ406"/>
  <c r="DJ141"/>
  <c r="DJ351"/>
  <c r="DJ309"/>
  <c r="DJ164"/>
  <c r="DJ361"/>
  <c r="DJ284"/>
  <c r="DJ295"/>
  <c r="DJ93"/>
  <c r="DJ276"/>
  <c r="DJ411"/>
  <c r="DJ400"/>
  <c r="DJ184"/>
  <c r="DJ151"/>
  <c r="DJ264"/>
  <c r="DJ61"/>
  <c r="DJ282"/>
  <c r="DJ168"/>
  <c r="DJ285"/>
  <c r="CW63"/>
  <c r="CS64"/>
  <c r="AB6" i="10"/>
  <c r="AB19" s="1"/>
  <c r="M33" i="1"/>
  <c r="L33"/>
  <c r="K33"/>
  <c r="CG32"/>
  <c r="K66"/>
  <c r="L66"/>
  <c r="M66"/>
  <c r="DB442"/>
  <c r="DF253"/>
  <c r="DG328"/>
  <c r="DD377"/>
  <c r="N264" i="6"/>
  <c r="M264"/>
  <c r="DH253" i="13"/>
  <c r="DF455"/>
  <c r="DJ62"/>
  <c r="CF531"/>
  <c r="CF529"/>
  <c r="DH152"/>
  <c r="DG450"/>
  <c r="DA63"/>
  <c r="DG448"/>
  <c r="CF527"/>
  <c r="DG453"/>
  <c r="DF462"/>
  <c r="DJ253"/>
  <c r="DF442"/>
  <c r="DH377"/>
  <c r="CF525"/>
  <c r="DF464"/>
  <c r="CF530"/>
  <c r="DF440"/>
  <c r="DF453"/>
  <c r="DG440"/>
  <c r="CF526"/>
  <c r="DJ377"/>
  <c r="CF528"/>
  <c r="CN64"/>
  <c r="DG458"/>
  <c r="DG461"/>
  <c r="DH62"/>
  <c r="DG253" i="1" l="1"/>
  <c r="DG62"/>
  <c r="DJ62" s="1"/>
  <c r="CZ63"/>
  <c r="CF532"/>
  <c r="DG152"/>
  <c r="DE63"/>
  <c r="FG476" i="12"/>
  <c r="DJ421" i="1"/>
  <c r="DJ328"/>
  <c r="DJ79"/>
  <c r="DB447"/>
  <c r="CX63"/>
  <c r="CL32"/>
  <c r="DB449"/>
  <c r="BV33"/>
  <c r="CQ33"/>
  <c r="CR33" s="1"/>
  <c r="G33"/>
  <c r="J33"/>
  <c r="J66"/>
  <c r="BV66"/>
  <c r="G66"/>
  <c r="DG357"/>
  <c r="F79" i="3"/>
  <c r="A79" s="1"/>
  <c r="F357"/>
  <c r="A357" s="1"/>
  <c r="M73" i="6"/>
  <c r="F222" i="3"/>
  <c r="A222" s="1"/>
  <c r="F62"/>
  <c r="A62" s="1"/>
  <c r="F253"/>
  <c r="A253" s="1"/>
  <c r="DG377" i="1" l="1"/>
  <c r="DD63"/>
  <c r="DJ222"/>
  <c r="DJ357"/>
  <c r="CS32"/>
  <c r="DF63"/>
  <c r="CW64"/>
  <c r="CG33"/>
  <c r="CG66"/>
  <c r="K67"/>
  <c r="L67"/>
  <c r="M67"/>
  <c r="H75" i="6"/>
  <c r="O54" i="3"/>
  <c r="O310"/>
  <c r="H482"/>
  <c r="DN166" i="13"/>
  <c r="N362" i="3"/>
  <c r="Q423"/>
  <c r="K510"/>
  <c r="P514"/>
  <c r="DN125" i="13"/>
  <c r="DN175"/>
  <c r="H524" i="3"/>
  <c r="N90"/>
  <c r="K499"/>
  <c r="P209"/>
  <c r="N318"/>
  <c r="N279"/>
  <c r="N504"/>
  <c r="V503"/>
  <c r="DF459" i="13"/>
  <c r="DF474"/>
  <c r="Q257" i="3"/>
  <c r="N259"/>
  <c r="O294"/>
  <c r="O482"/>
  <c r="O407"/>
  <c r="N58"/>
  <c r="P118"/>
  <c r="N325"/>
  <c r="N141"/>
  <c r="Q460"/>
  <c r="Q45"/>
  <c r="Q483"/>
  <c r="J501"/>
  <c r="N40"/>
  <c r="Q114"/>
  <c r="DN274" i="13"/>
  <c r="P25" i="3"/>
  <c r="N107"/>
  <c r="Q203"/>
  <c r="N75"/>
  <c r="P497"/>
  <c r="P284"/>
  <c r="O277"/>
  <c r="O223"/>
  <c r="O508"/>
  <c r="Q34"/>
  <c r="N26"/>
  <c r="Q414"/>
  <c r="H529"/>
  <c r="J494"/>
  <c r="O356"/>
  <c r="P299"/>
  <c r="J514"/>
  <c r="P150"/>
  <c r="P333"/>
  <c r="H479"/>
  <c r="P425"/>
  <c r="O53"/>
  <c r="Q193"/>
  <c r="T499"/>
  <c r="Q500"/>
  <c r="O317"/>
  <c r="P8"/>
  <c r="O45"/>
  <c r="CG64" i="13"/>
  <c r="P242" i="3"/>
  <c r="Q410"/>
  <c r="N204"/>
  <c r="Q425"/>
  <c r="I483"/>
  <c r="V513"/>
  <c r="U506"/>
  <c r="Q366"/>
  <c r="P348"/>
  <c r="P37"/>
  <c r="O339"/>
  <c r="Q129"/>
  <c r="Q107"/>
  <c r="K520"/>
  <c r="O110"/>
  <c r="Q299"/>
  <c r="Q91"/>
  <c r="Q225"/>
  <c r="O136"/>
  <c r="P396"/>
  <c r="O459"/>
  <c r="K500"/>
  <c r="N312"/>
  <c r="Q59"/>
  <c r="O121"/>
  <c r="P428"/>
  <c r="J477"/>
  <c r="O275"/>
  <c r="Q239"/>
  <c r="K461"/>
  <c r="P136"/>
  <c r="I74" i="6"/>
  <c r="W504" i="3"/>
  <c r="P504"/>
  <c r="Q293"/>
  <c r="N52"/>
  <c r="Q363"/>
  <c r="N202"/>
  <c r="K529"/>
  <c r="U514"/>
  <c r="O365"/>
  <c r="DN93" i="13"/>
  <c r="P38" i="3"/>
  <c r="P161"/>
  <c r="DN101" i="13"/>
  <c r="N385" i="3"/>
  <c r="O472"/>
  <c r="O5"/>
  <c r="N65"/>
  <c r="H454"/>
  <c r="P226"/>
  <c r="O260"/>
  <c r="Q178"/>
  <c r="O514"/>
  <c r="Q510"/>
  <c r="P197"/>
  <c r="Q383"/>
  <c r="P387"/>
  <c r="P402"/>
  <c r="DN312" i="13"/>
  <c r="K447" i="3"/>
  <c r="H473"/>
  <c r="Q524"/>
  <c r="O120"/>
  <c r="O19"/>
  <c r="Q266"/>
  <c r="P515"/>
  <c r="Q255"/>
  <c r="O178"/>
  <c r="H530"/>
  <c r="T523"/>
  <c r="Q184"/>
  <c r="DD63" i="13"/>
  <c r="DN55"/>
  <c r="N415" i="3"/>
  <c r="P366"/>
  <c r="O229"/>
  <c r="P247"/>
  <c r="P355"/>
  <c r="Q4"/>
  <c r="P75"/>
  <c r="O374"/>
  <c r="P7"/>
  <c r="N369"/>
  <c r="O409"/>
  <c r="O304"/>
  <c r="O9"/>
  <c r="O61"/>
  <c r="N42"/>
  <c r="N17"/>
  <c r="K514"/>
  <c r="Q90"/>
  <c r="Q43"/>
  <c r="Q198"/>
  <c r="H467"/>
  <c r="O402"/>
  <c r="I447"/>
  <c r="I474"/>
  <c r="DH429" i="13"/>
  <c r="P170" i="3"/>
  <c r="V521"/>
  <c r="O228"/>
  <c r="N80"/>
  <c r="N499"/>
  <c r="O466"/>
  <c r="DN278" i="13"/>
  <c r="O522" i="3"/>
  <c r="O336"/>
  <c r="N355"/>
  <c r="P474"/>
  <c r="DN123" i="13"/>
  <c r="Q177" i="3"/>
  <c r="Q388"/>
  <c r="T530"/>
  <c r="T497"/>
  <c r="Q133"/>
  <c r="DN218" i="13"/>
  <c r="N489" i="3"/>
  <c r="I476"/>
  <c r="O164"/>
  <c r="P230"/>
  <c r="Q122"/>
  <c r="P302"/>
  <c r="Q492"/>
  <c r="N520"/>
  <c r="O401"/>
  <c r="N295"/>
  <c r="DN164" i="13"/>
  <c r="Q301" i="3"/>
  <c r="H474"/>
  <c r="P472"/>
  <c r="O284"/>
  <c r="O90"/>
  <c r="P162"/>
  <c r="Q502"/>
  <c r="N308"/>
  <c r="P177"/>
  <c r="N63"/>
  <c r="W508"/>
  <c r="O238"/>
  <c r="N335"/>
  <c r="K495"/>
  <c r="N479"/>
  <c r="Q310"/>
  <c r="O246"/>
  <c r="K518"/>
  <c r="I485"/>
  <c r="O173"/>
  <c r="P109"/>
  <c r="O484"/>
  <c r="N41"/>
  <c r="N382"/>
  <c r="Q134"/>
  <c r="N293"/>
  <c r="P431"/>
  <c r="Q305"/>
  <c r="Q170"/>
  <c r="O418"/>
  <c r="T520"/>
  <c r="N448"/>
  <c r="N373"/>
  <c r="P524"/>
  <c r="Q393"/>
  <c r="O358"/>
  <c r="O283"/>
  <c r="O452"/>
  <c r="O41"/>
  <c r="DG471" i="13"/>
  <c r="J447" i="3"/>
  <c r="O328"/>
  <c r="N123"/>
  <c r="P107"/>
  <c r="P315"/>
  <c r="DN361" i="13"/>
  <c r="O430" i="3"/>
  <c r="J521"/>
  <c r="P527"/>
  <c r="N378"/>
  <c r="J461"/>
  <c r="Q314"/>
  <c r="Q227"/>
  <c r="N71"/>
  <c r="J483"/>
  <c r="O127"/>
  <c r="DN119" i="13"/>
  <c r="N159" i="3"/>
  <c r="DN92" i="13"/>
  <c r="DF463"/>
  <c r="DH431"/>
  <c r="N215" i="3"/>
  <c r="Q340"/>
  <c r="J467"/>
  <c r="Q282"/>
  <c r="DN61" i="13"/>
  <c r="Q187" i="3"/>
  <c r="P309"/>
  <c r="N408"/>
  <c r="U515"/>
  <c r="N214"/>
  <c r="O301"/>
  <c r="O234"/>
  <c r="Q61"/>
  <c r="Q141"/>
  <c r="H499"/>
  <c r="P96"/>
  <c r="N240"/>
  <c r="P269"/>
  <c r="N149"/>
  <c r="O437"/>
  <c r="P179"/>
  <c r="N376"/>
  <c r="Q97"/>
  <c r="P12"/>
  <c r="DN353" i="13"/>
  <c r="W521" i="3"/>
  <c r="P320"/>
  <c r="O167"/>
  <c r="P62"/>
  <c r="Q441"/>
  <c r="P426"/>
  <c r="J530"/>
  <c r="O439"/>
  <c r="N244"/>
  <c r="N483"/>
  <c r="N196"/>
  <c r="W515"/>
  <c r="N406"/>
  <c r="I499"/>
  <c r="P176"/>
  <c r="P310"/>
  <c r="N386"/>
  <c r="J449"/>
  <c r="Q516"/>
  <c r="P526"/>
  <c r="Q435"/>
  <c r="T527"/>
  <c r="Q368"/>
  <c r="P510"/>
  <c r="DN334" i="13"/>
  <c r="I500" i="3"/>
  <c r="N242"/>
  <c r="N183"/>
  <c r="P466"/>
  <c r="DN350" i="13"/>
  <c r="O377" i="3"/>
  <c r="N188"/>
  <c r="O471"/>
  <c r="I479"/>
  <c r="O248"/>
  <c r="N361"/>
  <c r="O97"/>
  <c r="N342"/>
  <c r="P368"/>
  <c r="P410"/>
  <c r="DN177" i="13"/>
  <c r="Q291" i="3"/>
  <c r="O183"/>
  <c r="DN105" i="13"/>
  <c r="I473" i="3"/>
  <c r="N8"/>
  <c r="P286"/>
  <c r="Q398"/>
  <c r="N297"/>
  <c r="Q68"/>
  <c r="P407"/>
  <c r="O456"/>
  <c r="J495"/>
  <c r="Q75"/>
  <c r="O86"/>
  <c r="DN193" i="13"/>
  <c r="P351" i="3"/>
  <c r="K493"/>
  <c r="Q222"/>
  <c r="P185"/>
  <c r="Q77"/>
  <c r="U526"/>
  <c r="O431"/>
  <c r="N5"/>
  <c r="O69"/>
  <c r="P491"/>
  <c r="J444"/>
  <c r="P488"/>
  <c r="Q378"/>
  <c r="N49"/>
  <c r="N266"/>
  <c r="Q322"/>
  <c r="O165"/>
  <c r="N190"/>
  <c r="N450"/>
  <c r="Q69"/>
  <c r="O12"/>
  <c r="P16"/>
  <c r="P88"/>
  <c r="H458"/>
  <c r="Q36"/>
  <c r="O21"/>
  <c r="J520"/>
  <c r="N417"/>
  <c r="P100"/>
  <c r="I481"/>
  <c r="P312"/>
  <c r="P361"/>
  <c r="DF479" i="13"/>
  <c r="N477" i="3"/>
  <c r="J510"/>
  <c r="P120"/>
  <c r="N383"/>
  <c r="K476"/>
  <c r="Q254"/>
  <c r="Q162"/>
  <c r="O222"/>
  <c r="P280"/>
  <c r="K498"/>
  <c r="N208"/>
  <c r="N61"/>
  <c r="Q183"/>
  <c r="J451"/>
  <c r="T498"/>
  <c r="O527"/>
  <c r="DN195" i="13"/>
  <c r="N124" i="3"/>
  <c r="O15"/>
  <c r="J472"/>
  <c r="N500"/>
  <c r="N76"/>
  <c r="J462"/>
  <c r="P113"/>
  <c r="P90"/>
  <c r="Q498"/>
  <c r="Q449"/>
  <c r="O161"/>
  <c r="Q156"/>
  <c r="Q403"/>
  <c r="K444"/>
  <c r="T525"/>
  <c r="P408"/>
  <c r="O363"/>
  <c r="O360"/>
  <c r="P214"/>
  <c r="O267"/>
  <c r="DN190" i="13"/>
  <c r="DN83"/>
  <c r="O84" i="3"/>
  <c r="I454"/>
  <c r="P193"/>
  <c r="I451"/>
  <c r="Q477"/>
  <c r="DN346" i="13"/>
  <c r="Q452" i="3"/>
  <c r="DN174" i="13"/>
  <c r="N113" i="3"/>
  <c r="P173"/>
  <c r="O147"/>
  <c r="N432"/>
  <c r="P382"/>
  <c r="K525"/>
  <c r="Q155"/>
  <c r="Q349"/>
  <c r="O321"/>
  <c r="Q321"/>
  <c r="O510"/>
  <c r="T503"/>
  <c r="H519"/>
  <c r="O305"/>
  <c r="P273"/>
  <c r="N410"/>
  <c r="N282"/>
  <c r="Q365"/>
  <c r="J480"/>
  <c r="P206"/>
  <c r="Q399"/>
  <c r="Q408"/>
  <c r="O141"/>
  <c r="O345"/>
  <c r="Q49"/>
  <c r="O176"/>
  <c r="DD429" i="13"/>
  <c r="Q15" i="3"/>
  <c r="O56"/>
  <c r="K464"/>
  <c r="P216"/>
  <c r="O393"/>
  <c r="P369"/>
  <c r="K462"/>
  <c r="O495"/>
  <c r="P363"/>
  <c r="N438"/>
  <c r="Q273"/>
  <c r="O319"/>
  <c r="DG467" i="13"/>
  <c r="O505" i="3"/>
  <c r="P50"/>
  <c r="Q294"/>
  <c r="P124"/>
  <c r="N158"/>
  <c r="N387"/>
  <c r="O31"/>
  <c r="H472"/>
  <c r="N462"/>
  <c r="Q81"/>
  <c r="DN318" i="13"/>
  <c r="O30" i="3"/>
  <c r="N122"/>
  <c r="N315"/>
  <c r="Q8"/>
  <c r="Q480"/>
  <c r="Q179"/>
  <c r="DN393" i="13"/>
  <c r="P132" i="3"/>
  <c r="P343"/>
  <c r="H455"/>
  <c r="P23"/>
  <c r="T524"/>
  <c r="Q70"/>
  <c r="P149"/>
  <c r="U500"/>
  <c r="O281"/>
  <c r="Q189"/>
  <c r="P379"/>
  <c r="Q182"/>
  <c r="V511"/>
  <c r="T504"/>
  <c r="Q149"/>
  <c r="J512"/>
  <c r="J481"/>
  <c r="V519"/>
  <c r="P317"/>
  <c r="O320"/>
  <c r="N230"/>
  <c r="Q262"/>
  <c r="Q367"/>
  <c r="Q208"/>
  <c r="O151"/>
  <c r="U525"/>
  <c r="N497"/>
  <c r="K473"/>
  <c r="Q511"/>
  <c r="Q76"/>
  <c r="O457"/>
  <c r="DI429" i="13"/>
  <c r="J526" i="3"/>
  <c r="P276"/>
  <c r="Q272"/>
  <c r="I511"/>
  <c r="Q12"/>
  <c r="P147"/>
  <c r="O325"/>
  <c r="DF456" i="13"/>
  <c r="P420" i="3"/>
  <c r="J465"/>
  <c r="DF468" i="13"/>
  <c r="J460" i="3"/>
  <c r="DN308" i="13"/>
  <c r="DN198"/>
  <c r="DN364"/>
  <c r="O333" i="3"/>
  <c r="N223"/>
  <c r="K478"/>
  <c r="K483"/>
  <c r="P277"/>
  <c r="N133"/>
  <c r="O330"/>
  <c r="O417"/>
  <c r="I486"/>
  <c r="H459"/>
  <c r="P476"/>
  <c r="P239"/>
  <c r="Q151"/>
  <c r="O477"/>
  <c r="Q437"/>
  <c r="Q125"/>
  <c r="N218"/>
  <c r="K527"/>
  <c r="Q21"/>
  <c r="Q18"/>
  <c r="N171"/>
  <c r="O87"/>
  <c r="N519"/>
  <c r="O327"/>
  <c r="I509"/>
  <c r="H520"/>
  <c r="P248"/>
  <c r="W530"/>
  <c r="DN127" i="13"/>
  <c r="W509" i="3"/>
  <c r="N422"/>
  <c r="Q420"/>
  <c r="I478"/>
  <c r="P391"/>
  <c r="P422"/>
  <c r="Q102"/>
  <c r="Q223"/>
  <c r="N78"/>
  <c r="P432"/>
  <c r="DN168" i="13"/>
  <c r="DD431"/>
  <c r="O378" i="3"/>
  <c r="Q522"/>
  <c r="N175"/>
  <c r="O303"/>
  <c r="P84"/>
  <c r="Q9"/>
  <c r="Q29"/>
  <c r="N116"/>
  <c r="H487"/>
  <c r="N86"/>
  <c r="U508"/>
  <c r="DN129" i="13"/>
  <c r="O520" i="3"/>
  <c r="N93"/>
  <c r="J466"/>
  <c r="N392"/>
  <c r="Q229"/>
  <c r="P121"/>
  <c r="N30"/>
  <c r="P313"/>
  <c r="Q473"/>
  <c r="Q214"/>
  <c r="Q318"/>
  <c r="O115"/>
  <c r="N391"/>
  <c r="O280"/>
  <c r="N243"/>
  <c r="N389"/>
  <c r="O251"/>
  <c r="O515"/>
  <c r="Q54"/>
  <c r="O499"/>
  <c r="Q397"/>
  <c r="H450"/>
  <c r="P192"/>
  <c r="O132"/>
  <c r="T526"/>
  <c r="Q490"/>
  <c r="DN333" i="13"/>
  <c r="N309" i="3"/>
  <c r="O78"/>
  <c r="N286"/>
  <c r="Q55"/>
  <c r="DN328" i="13"/>
  <c r="N430" i="3"/>
  <c r="O414"/>
  <c r="O445"/>
  <c r="P218"/>
  <c r="I521"/>
  <c r="Q251"/>
  <c r="O489"/>
  <c r="N147"/>
  <c r="Q311"/>
  <c r="Q459"/>
  <c r="J502"/>
  <c r="Q332"/>
  <c r="Q6"/>
  <c r="DG464" i="13"/>
  <c r="O426" i="3"/>
  <c r="N529"/>
  <c r="P264"/>
  <c r="I480"/>
  <c r="I464"/>
  <c r="O425"/>
  <c r="W514"/>
  <c r="O529"/>
  <c r="Q302"/>
  <c r="O286"/>
  <c r="T518"/>
  <c r="Q117"/>
  <c r="K526"/>
  <c r="O125"/>
  <c r="DF476" i="13"/>
  <c r="I520" i="3"/>
  <c r="O513"/>
  <c r="Q111"/>
  <c r="O98"/>
  <c r="DN81" i="13"/>
  <c r="O487" i="3"/>
  <c r="K522"/>
  <c r="N294"/>
  <c r="Q494"/>
  <c r="V504"/>
  <c r="O326"/>
  <c r="W529"/>
  <c r="Q19"/>
  <c r="O109"/>
  <c r="P278"/>
  <c r="I488"/>
  <c r="N186"/>
  <c r="O180"/>
  <c r="J478"/>
  <c r="N399"/>
  <c r="P478"/>
  <c r="DN311" i="13"/>
  <c r="Q323" i="3"/>
  <c r="N115"/>
  <c r="DN86" i="13"/>
  <c r="O197" i="3"/>
  <c r="Q246"/>
  <c r="I504"/>
  <c r="P502"/>
  <c r="Q63"/>
  <c r="K504"/>
  <c r="P238"/>
  <c r="Q300"/>
  <c r="DN84" i="13"/>
  <c r="N393" i="3"/>
  <c r="N67"/>
  <c r="P44"/>
  <c r="P439"/>
  <c r="Q27"/>
  <c r="N174"/>
  <c r="H449"/>
  <c r="DN120" i="13"/>
  <c r="O172" i="3"/>
  <c r="J522"/>
  <c r="W526"/>
  <c r="N261"/>
  <c r="P104"/>
  <c r="O22"/>
  <c r="N79"/>
  <c r="Q37"/>
  <c r="P98"/>
  <c r="P93"/>
  <c r="O289"/>
  <c r="I443"/>
  <c r="P5"/>
  <c r="O411"/>
  <c r="N356"/>
  <c r="O62"/>
  <c r="N524"/>
  <c r="Q405"/>
  <c r="O285"/>
  <c r="N351"/>
  <c r="Q443"/>
  <c r="P394"/>
  <c r="J445"/>
  <c r="H497"/>
  <c r="O254"/>
  <c r="Q118"/>
  <c r="N284"/>
  <c r="I472"/>
  <c r="O199"/>
  <c r="DN79" i="13"/>
  <c r="O351" i="3"/>
  <c r="DN224" i="13"/>
  <c r="Q444" i="3"/>
  <c r="O211"/>
  <c r="Q281"/>
  <c r="Q486"/>
  <c r="P470"/>
  <c r="N100"/>
  <c r="P171"/>
  <c r="O189"/>
  <c r="P498"/>
  <c r="O171"/>
  <c r="P357"/>
  <c r="N530"/>
  <c r="O300"/>
  <c r="Q98"/>
  <c r="DF457" i="13"/>
  <c r="P360" i="3"/>
  <c r="P525"/>
  <c r="O308"/>
  <c r="Q508"/>
  <c r="P13"/>
  <c r="O201"/>
  <c r="K528"/>
  <c r="O65"/>
  <c r="DN114" i="13"/>
  <c r="DN112"/>
  <c r="O381" i="3"/>
  <c r="H453"/>
  <c r="W523"/>
  <c r="DN121" i="13"/>
  <c r="J482" i="3"/>
  <c r="P70"/>
  <c r="P403"/>
  <c r="P58"/>
  <c r="N232"/>
  <c r="P496"/>
  <c r="O75"/>
  <c r="Q85"/>
  <c r="P250"/>
  <c r="Q379"/>
  <c r="N7"/>
  <c r="O282"/>
  <c r="Q256"/>
  <c r="J450"/>
  <c r="Q471"/>
  <c r="N33"/>
  <c r="I458"/>
  <c r="V507"/>
  <c r="O135"/>
  <c r="N194"/>
  <c r="N328"/>
  <c r="Q74"/>
  <c r="P80"/>
  <c r="O73"/>
  <c r="O44"/>
  <c r="P475"/>
  <c r="O192"/>
  <c r="O27"/>
  <c r="O396"/>
  <c r="N143"/>
  <c r="Q167"/>
  <c r="O150"/>
  <c r="O272"/>
  <c r="Q375"/>
  <c r="T516"/>
  <c r="Q509"/>
  <c r="P52"/>
  <c r="H471"/>
  <c r="N372"/>
  <c r="K519"/>
  <c r="DN306" i="13"/>
  <c r="N157" i="3"/>
  <c r="H510"/>
  <c r="Q17"/>
  <c r="J504"/>
  <c r="V520"/>
  <c r="O444"/>
  <c r="P453"/>
  <c r="P19"/>
  <c r="N167"/>
  <c r="T529"/>
  <c r="DN280" i="13"/>
  <c r="P378" i="3"/>
  <c r="P82"/>
  <c r="Q433"/>
  <c r="Q268"/>
  <c r="Q475"/>
  <c r="K477"/>
  <c r="DG451" i="13"/>
  <c r="O297" i="3"/>
  <c r="O148"/>
  <c r="J448"/>
  <c r="N4"/>
  <c r="H460"/>
  <c r="P388"/>
  <c r="N367"/>
  <c r="Q352"/>
  <c r="Q331"/>
  <c r="N138"/>
  <c r="P17"/>
  <c r="O40"/>
  <c r="O14"/>
  <c r="N57"/>
  <c r="J529"/>
  <c r="Q390"/>
  <c r="O475"/>
  <c r="O295"/>
  <c r="N45"/>
  <c r="P329"/>
  <c r="O149"/>
  <c r="O227"/>
  <c r="P166"/>
  <c r="O4"/>
  <c r="P511"/>
  <c r="P481"/>
  <c r="O134"/>
  <c r="O386"/>
  <c r="P53"/>
  <c r="P208"/>
  <c r="Q126"/>
  <c r="O438"/>
  <c r="Q424"/>
  <c r="P188"/>
  <c r="P227"/>
  <c r="H463"/>
  <c r="N456"/>
  <c r="N515"/>
  <c r="Q244"/>
  <c r="N205"/>
  <c r="P201"/>
  <c r="P228"/>
  <c r="O36"/>
  <c r="V508"/>
  <c r="CM33" i="13"/>
  <c r="P35" i="3"/>
  <c r="Q235"/>
  <c r="P376"/>
  <c r="K448"/>
  <c r="N486"/>
  <c r="P415"/>
  <c r="U529"/>
  <c r="I512"/>
  <c r="DN388" i="13"/>
  <c r="P191" i="3"/>
  <c r="Q525"/>
  <c r="P469"/>
  <c r="K502"/>
  <c r="N96"/>
  <c r="P335"/>
  <c r="O442"/>
  <c r="DN332" i="13"/>
  <c r="Q377" i="3"/>
  <c r="DN209" i="13"/>
  <c r="Q514" i="3"/>
  <c r="N475"/>
  <c r="P447"/>
  <c r="P345"/>
  <c r="N280"/>
  <c r="O329"/>
  <c r="O225"/>
  <c r="J528"/>
  <c r="N405"/>
  <c r="J490"/>
  <c r="Q386"/>
  <c r="O519"/>
  <c r="N212"/>
  <c r="P71"/>
  <c r="P36"/>
  <c r="O231"/>
  <c r="P212"/>
  <c r="P414"/>
  <c r="P114"/>
  <c r="N277"/>
  <c r="V500"/>
  <c r="O157"/>
  <c r="O424"/>
  <c r="P195"/>
  <c r="N144"/>
  <c r="P300"/>
  <c r="O137"/>
  <c r="O478"/>
  <c r="Q173"/>
  <c r="N10"/>
  <c r="N371"/>
  <c r="P138"/>
  <c r="N397"/>
  <c r="P61"/>
  <c r="P288"/>
  <c r="J463"/>
  <c r="U511"/>
  <c r="O354"/>
  <c r="N161"/>
  <c r="K496"/>
  <c r="DN90" i="13"/>
  <c r="O391" i="3"/>
  <c r="W516"/>
  <c r="I527"/>
  <c r="O133"/>
  <c r="I475"/>
  <c r="Q295"/>
  <c r="O119"/>
  <c r="N166"/>
  <c r="N72"/>
  <c r="O232"/>
  <c r="N390"/>
  <c r="T509"/>
  <c r="P493"/>
  <c r="V499"/>
  <c r="N528"/>
  <c r="K465"/>
  <c r="P28"/>
  <c r="Q64"/>
  <c r="Q152"/>
  <c r="DN223" i="13"/>
  <c r="P303" i="3"/>
  <c r="Q196"/>
  <c r="Q474"/>
  <c r="P473"/>
  <c r="J488"/>
  <c r="N265"/>
  <c r="O226"/>
  <c r="I468"/>
  <c r="N346"/>
  <c r="I469"/>
  <c r="P158"/>
  <c r="O174"/>
  <c r="P14"/>
  <c r="N235"/>
  <c r="K490"/>
  <c r="DN167" i="13"/>
  <c r="DF451"/>
  <c r="K509" i="3"/>
  <c r="P448"/>
  <c r="N518"/>
  <c r="Q497"/>
  <c r="P482"/>
  <c r="N445"/>
  <c r="O24"/>
  <c r="O389"/>
  <c r="N50"/>
  <c r="W501"/>
  <c r="Q285"/>
  <c r="O58"/>
  <c r="H491"/>
  <c r="N117"/>
  <c r="N200"/>
  <c r="N54"/>
  <c r="Q315"/>
  <c r="DF475" i="13"/>
  <c r="N135" i="3"/>
  <c r="N331"/>
  <c r="O412"/>
  <c r="Q261"/>
  <c r="U516"/>
  <c r="Q364"/>
  <c r="DB429" i="13"/>
  <c r="N236" i="3"/>
  <c r="N496"/>
  <c r="N302"/>
  <c r="K506"/>
  <c r="Q215"/>
  <c r="Q448"/>
  <c r="DF443" i="13"/>
  <c r="Q35" i="3"/>
  <c r="N169"/>
  <c r="Q13"/>
  <c r="J456"/>
  <c r="U524"/>
  <c r="Q92"/>
  <c r="N506"/>
  <c r="DN378" i="13"/>
  <c r="DB63"/>
  <c r="O410" i="3"/>
  <c r="W503"/>
  <c r="N189"/>
  <c r="P108"/>
  <c r="Q80"/>
  <c r="N414"/>
  <c r="N68"/>
  <c r="N478"/>
  <c r="I498"/>
  <c r="Q358"/>
  <c r="Q396"/>
  <c r="N333"/>
  <c r="DN296" i="13"/>
  <c r="N507" i="3"/>
  <c r="DF473" i="13"/>
  <c r="N427" i="3"/>
  <c r="N344"/>
  <c r="O490"/>
  <c r="Q339"/>
  <c r="Q219"/>
  <c r="N357"/>
  <c r="W518"/>
  <c r="O128"/>
  <c r="N114"/>
  <c r="DF432" i="13"/>
  <c r="O307" i="3"/>
  <c r="P182"/>
  <c r="O366"/>
  <c r="N119"/>
  <c r="P381"/>
  <c r="O7"/>
  <c r="P112"/>
  <c r="DN122" i="13"/>
  <c r="K463" i="3"/>
  <c r="O208"/>
  <c r="O461"/>
  <c r="P383"/>
  <c r="O376"/>
  <c r="P211"/>
  <c r="P46"/>
  <c r="P145"/>
  <c r="DN277" i="13"/>
  <c r="O468" i="3"/>
  <c r="I497"/>
  <c r="DG465" i="13"/>
  <c r="N227" i="3"/>
  <c r="Q50"/>
  <c r="N129"/>
  <c r="DN202" i="13"/>
  <c r="O293" i="3"/>
  <c r="N366"/>
  <c r="P64"/>
  <c r="P290"/>
  <c r="Q109"/>
  <c r="W512"/>
  <c r="V515"/>
  <c r="N485"/>
  <c r="N258"/>
  <c r="P196"/>
  <c r="N501"/>
  <c r="K492"/>
  <c r="DN283" i="13"/>
  <c r="P111" i="3"/>
  <c r="P350"/>
  <c r="H492"/>
  <c r="Q506"/>
  <c r="O292"/>
  <c r="O131"/>
  <c r="Q387"/>
  <c r="U504"/>
  <c r="DN294" i="13"/>
  <c r="N419" i="3"/>
  <c r="I524"/>
  <c r="O455"/>
  <c r="P507"/>
  <c r="P283"/>
  <c r="Q132"/>
  <c r="P258"/>
  <c r="W513"/>
  <c r="N305"/>
  <c r="Q439"/>
  <c r="O488"/>
  <c r="Q373"/>
  <c r="DN128" i="13"/>
  <c r="Q491" i="3"/>
  <c r="Q230"/>
  <c r="N154"/>
  <c r="N108"/>
  <c r="O357"/>
  <c r="P194"/>
  <c r="P103"/>
  <c r="P384"/>
  <c r="N276"/>
  <c r="N358"/>
  <c r="O525"/>
  <c r="N313"/>
  <c r="N339"/>
  <c r="O82"/>
  <c r="O346"/>
  <c r="Q112"/>
  <c r="O384"/>
  <c r="DN411" i="13"/>
  <c r="V498" i="3"/>
  <c r="Q41"/>
  <c r="N368"/>
  <c r="O243"/>
  <c r="O212"/>
  <c r="W499"/>
  <c r="Q78"/>
  <c r="U512"/>
  <c r="P21"/>
  <c r="O95"/>
  <c r="N118"/>
  <c r="P233"/>
  <c r="K452"/>
  <c r="O170"/>
  <c r="Q232"/>
  <c r="DN405" i="13"/>
  <c r="J523" i="3"/>
  <c r="N18"/>
  <c r="V497"/>
  <c r="P54"/>
  <c r="N44"/>
  <c r="H478"/>
  <c r="Q204"/>
  <c r="N22"/>
  <c r="P298"/>
  <c r="K486"/>
  <c r="DF449" i="13"/>
  <c r="N197" i="3"/>
  <c r="DN287" i="13"/>
  <c r="Q258" i="3"/>
  <c r="Q120"/>
  <c r="N73"/>
  <c r="Q166"/>
  <c r="Q11"/>
  <c r="P370"/>
  <c r="O334"/>
  <c r="Q157"/>
  <c r="Q348"/>
  <c r="O388"/>
  <c r="H503"/>
  <c r="O299"/>
  <c r="Q276"/>
  <c r="DN106" i="13"/>
  <c r="DN130"/>
  <c r="Q505" i="3"/>
  <c r="H528"/>
  <c r="Q245"/>
  <c r="N139"/>
  <c r="I501"/>
  <c r="DF460" i="13"/>
  <c r="O342" i="3"/>
  <c r="O29"/>
  <c r="P508"/>
  <c r="N210"/>
  <c r="Q56"/>
  <c r="N206"/>
  <c r="Q487"/>
  <c r="N401"/>
  <c r="H452"/>
  <c r="DF477" i="13"/>
  <c r="P419" i="3"/>
  <c r="P485"/>
  <c r="Q507"/>
  <c r="N299"/>
  <c r="DN118" i="13"/>
  <c r="P137" i="3"/>
  <c r="N411"/>
  <c r="N160"/>
  <c r="P352"/>
  <c r="U501"/>
  <c r="N34"/>
  <c r="Q106"/>
  <c r="P241"/>
  <c r="DN51" i="13"/>
  <c r="V525" i="3"/>
  <c r="H504"/>
  <c r="Q470"/>
  <c r="J446"/>
  <c r="N83"/>
  <c r="N300"/>
  <c r="P245"/>
  <c r="P371"/>
  <c r="O403"/>
  <c r="DN372" i="13"/>
  <c r="O160" i="3"/>
  <c r="O314"/>
  <c r="N38"/>
  <c r="O338"/>
  <c r="W519"/>
  <c r="N359"/>
  <c r="O318"/>
  <c r="P293"/>
  <c r="U521"/>
  <c r="DI63" i="13"/>
  <c r="Q240" i="3"/>
  <c r="Q10"/>
  <c r="T515"/>
  <c r="O270"/>
  <c r="Q180"/>
  <c r="N251"/>
  <c r="Q335"/>
  <c r="P74"/>
  <c r="Q144"/>
  <c r="P205"/>
  <c r="P501"/>
  <c r="O66"/>
  <c r="O162"/>
  <c r="P130"/>
  <c r="Q87"/>
  <c r="P83"/>
  <c r="N101"/>
  <c r="O324"/>
  <c r="P429"/>
  <c r="Q47"/>
  <c r="DN410" i="13"/>
  <c r="Q186" i="3"/>
  <c r="O460"/>
  <c r="I508"/>
  <c r="N303"/>
  <c r="Q280"/>
  <c r="DG469" i="13"/>
  <c r="Q496" i="3"/>
  <c r="N345"/>
  <c r="P409"/>
  <c r="P486"/>
  <c r="O367"/>
  <c r="N384"/>
  <c r="DN132" i="13"/>
  <c r="Q287" i="3"/>
  <c r="O394"/>
  <c r="P430"/>
  <c r="N37"/>
  <c r="DN345" i="13"/>
  <c r="N252" i="3"/>
  <c r="DN369" i="13"/>
  <c r="N111" i="3"/>
  <c r="U523"/>
  <c r="O269"/>
  <c r="N271"/>
  <c r="O17"/>
  <c r="N285"/>
  <c r="O287"/>
  <c r="P128"/>
  <c r="O214"/>
  <c r="N268"/>
  <c r="O432"/>
  <c r="P365"/>
  <c r="O235"/>
  <c r="O262"/>
  <c r="H444"/>
  <c r="J486"/>
  <c r="K512"/>
  <c r="Q372"/>
  <c r="I507"/>
  <c r="P63"/>
  <c r="P267"/>
  <c r="P202"/>
  <c r="N121"/>
  <c r="N51"/>
  <c r="O233"/>
  <c r="Q472"/>
  <c r="O420"/>
  <c r="V516"/>
  <c r="K511"/>
  <c r="O92"/>
  <c r="DN271" i="13"/>
  <c r="O195" i="3"/>
  <c r="P163"/>
  <c r="Q233"/>
  <c r="P305"/>
  <c r="P424"/>
  <c r="O511"/>
  <c r="Q40"/>
  <c r="N170"/>
  <c r="Q466"/>
  <c r="Q446"/>
  <c r="P373"/>
  <c r="I514"/>
  <c r="N228"/>
  <c r="P260"/>
  <c r="I515"/>
  <c r="DF481" i="13"/>
  <c r="N43" i="3"/>
  <c r="V506"/>
  <c r="I456"/>
  <c r="O247"/>
  <c r="O415"/>
  <c r="Q461"/>
  <c r="P479"/>
  <c r="W511"/>
  <c r="N241"/>
  <c r="Q422"/>
  <c r="P47"/>
  <c r="O241"/>
  <c r="P304"/>
  <c r="N213"/>
  <c r="Q468"/>
  <c r="DN270" i="13"/>
  <c r="Q327" i="3"/>
  <c r="Q451"/>
  <c r="Q430"/>
  <c r="O245"/>
  <c r="N176"/>
  <c r="O298"/>
  <c r="P517"/>
  <c r="N527"/>
  <c r="N363"/>
  <c r="H500"/>
  <c r="J455"/>
  <c r="Q503"/>
  <c r="O88"/>
  <c r="O158"/>
  <c r="P446"/>
  <c r="J470"/>
  <c r="Q329"/>
  <c r="N288"/>
  <c r="O491"/>
  <c r="DN396" i="13"/>
  <c r="N404" i="3"/>
  <c r="Q391"/>
  <c r="N48"/>
  <c r="J452"/>
  <c r="P393"/>
  <c r="DN326" i="13"/>
  <c r="W528" i="3"/>
  <c r="J485"/>
  <c r="P395"/>
  <c r="Q83"/>
  <c r="P60"/>
  <c r="N329"/>
  <c r="Q105"/>
  <c r="N97"/>
  <c r="N273"/>
  <c r="P73"/>
  <c r="N275"/>
  <c r="Q493"/>
  <c r="Q283"/>
  <c r="Q195"/>
  <c r="N488"/>
  <c r="J498"/>
  <c r="DN161" i="13"/>
  <c r="H477" i="3"/>
  <c r="P342"/>
  <c r="O52"/>
  <c r="Q438"/>
  <c r="Q259"/>
  <c r="P367"/>
  <c r="P57"/>
  <c r="Q342"/>
  <c r="N517"/>
  <c r="N192"/>
  <c r="O429"/>
  <c r="O126"/>
  <c r="P200"/>
  <c r="O443"/>
  <c r="DN124" i="13"/>
  <c r="Q197" i="3"/>
  <c r="O266"/>
  <c r="K521"/>
  <c r="O404"/>
  <c r="K488"/>
  <c r="N289"/>
  <c r="P359"/>
  <c r="N464"/>
  <c r="N110"/>
  <c r="O501"/>
  <c r="O517"/>
  <c r="P483"/>
  <c r="Q482"/>
  <c r="K494"/>
  <c r="Q341"/>
  <c r="P20"/>
  <c r="Q96"/>
  <c r="N146"/>
  <c r="Q499"/>
  <c r="N347"/>
  <c r="P159"/>
  <c r="Q520"/>
  <c r="O111"/>
  <c r="N381"/>
  <c r="J471"/>
  <c r="DG466" i="13"/>
  <c r="Q289" i="3"/>
  <c r="P236"/>
  <c r="DN362" i="13"/>
  <c r="N494" i="3"/>
  <c r="O63"/>
  <c r="Q275"/>
  <c r="P289"/>
  <c r="P500"/>
  <c r="N25"/>
  <c r="Q312"/>
  <c r="H522"/>
  <c r="O257"/>
  <c r="N246"/>
  <c r="O196"/>
  <c r="P199"/>
  <c r="N352"/>
  <c r="P468"/>
  <c r="Q504"/>
  <c r="H494"/>
  <c r="P530"/>
  <c r="O503"/>
  <c r="P131"/>
  <c r="O35"/>
  <c r="Q23"/>
  <c r="Q199"/>
  <c r="H489"/>
  <c r="O194"/>
  <c r="DN149" i="13"/>
  <c r="DN355"/>
  <c r="N274" i="3"/>
  <c r="J487"/>
  <c r="O37"/>
  <c r="O28"/>
  <c r="O435"/>
  <c r="N263"/>
  <c r="I506"/>
  <c r="P445"/>
  <c r="DN409" i="13"/>
  <c r="P321" i="3"/>
  <c r="P89"/>
  <c r="DN337" i="13"/>
  <c r="N222" i="3"/>
  <c r="N459"/>
  <c r="J469"/>
  <c r="O427"/>
  <c r="H475"/>
  <c r="O440"/>
  <c r="DN389" i="13"/>
  <c r="N156" i="3"/>
  <c r="P186"/>
  <c r="O502"/>
  <c r="P464"/>
  <c r="N94"/>
  <c r="Q407"/>
  <c r="P169"/>
  <c r="P417"/>
  <c r="J453"/>
  <c r="O352"/>
  <c r="P78"/>
  <c r="O47"/>
  <c r="P490"/>
  <c r="I448"/>
  <c r="Q392"/>
  <c r="DN354" i="13"/>
  <c r="DN406"/>
  <c r="P356" i="3"/>
  <c r="P444"/>
  <c r="H521"/>
  <c r="N311"/>
  <c r="O77"/>
  <c r="Q526"/>
  <c r="DN275" i="13"/>
  <c r="N502" i="3"/>
  <c r="P523"/>
  <c r="DN171" i="13"/>
  <c r="Q5" i="3"/>
  <c r="O93"/>
  <c r="DN212" i="13"/>
  <c r="N225" i="3"/>
  <c r="O476"/>
  <c r="N134"/>
  <c r="Q150"/>
  <c r="Q404"/>
  <c r="Q154"/>
  <c r="DN206" i="13"/>
  <c r="P463" i="3"/>
  <c r="Q326"/>
  <c r="Q360"/>
  <c r="V518"/>
  <c r="O38"/>
  <c r="P337"/>
  <c r="Q324"/>
  <c r="Q263"/>
  <c r="Q65"/>
  <c r="DN352" i="13"/>
  <c r="N126" i="3"/>
  <c r="P40"/>
  <c r="N521"/>
  <c r="N91"/>
  <c r="Q346"/>
  <c r="O32"/>
  <c r="N474"/>
  <c r="O390"/>
  <c r="O258"/>
  <c r="Q288"/>
  <c r="K474"/>
  <c r="U505"/>
  <c r="Q436"/>
  <c r="O371"/>
  <c r="Q220"/>
  <c r="P11"/>
  <c r="W506"/>
  <c r="P279"/>
  <c r="Q347"/>
  <c r="O130"/>
  <c r="O434"/>
  <c r="Q176"/>
  <c r="P499"/>
  <c r="U517"/>
  <c r="O6"/>
  <c r="Q528"/>
  <c r="O372"/>
  <c r="N292"/>
  <c r="P94"/>
  <c r="P99"/>
  <c r="N28"/>
  <c r="O193"/>
  <c r="N270"/>
  <c r="O107"/>
  <c r="N444"/>
  <c r="P231"/>
  <c r="DN276" i="13"/>
  <c r="DN356"/>
  <c r="Q416" i="3"/>
  <c r="J489"/>
  <c r="N145"/>
  <c r="Q428"/>
  <c r="Q409"/>
  <c r="Q381"/>
  <c r="CF532" i="13"/>
  <c r="K466" i="3"/>
  <c r="O370"/>
  <c r="DN111" i="13"/>
  <c r="Q171" i="3"/>
  <c r="O200"/>
  <c r="W520"/>
  <c r="O50"/>
  <c r="P116"/>
  <c r="O453"/>
  <c r="DN344" i="13"/>
  <c r="O213" i="3"/>
  <c r="P442"/>
  <c r="Q389"/>
  <c r="P437"/>
  <c r="P172"/>
  <c r="K467"/>
  <c r="U530"/>
  <c r="Q478"/>
  <c r="H498"/>
  <c r="O8"/>
  <c r="P340"/>
  <c r="N151"/>
  <c r="O42"/>
  <c r="I525"/>
  <c r="P210"/>
  <c r="N60"/>
  <c r="I519"/>
  <c r="P183"/>
  <c r="P154"/>
  <c r="DF444" i="13"/>
  <c r="DN264"/>
  <c r="N278" i="3"/>
  <c r="P484"/>
  <c r="K459"/>
  <c r="Q99"/>
  <c r="N480"/>
  <c r="H486"/>
  <c r="N77"/>
  <c r="N457"/>
  <c r="Q79"/>
  <c r="N336"/>
  <c r="P385"/>
  <c r="V517"/>
  <c r="O51"/>
  <c r="I457"/>
  <c r="Q192"/>
  <c r="Q100"/>
  <c r="DN407" i="13"/>
  <c r="Q194" i="3"/>
  <c r="O112"/>
  <c r="O399"/>
  <c r="N526"/>
  <c r="O179"/>
  <c r="K468"/>
  <c r="N304"/>
  <c r="H523"/>
  <c r="N472"/>
  <c r="P433"/>
  <c r="Q168"/>
  <c r="N104"/>
  <c r="N66"/>
  <c r="T500"/>
  <c r="N296"/>
  <c r="O516"/>
  <c r="N447"/>
  <c r="DN376" i="13"/>
  <c r="N287" i="3"/>
  <c r="N69"/>
  <c r="P528"/>
  <c r="H483"/>
  <c r="O55"/>
  <c r="N465"/>
  <c r="Q308"/>
  <c r="K445"/>
  <c r="Q481"/>
  <c r="P256"/>
  <c r="O480"/>
  <c r="O106"/>
  <c r="Q137"/>
  <c r="Q412"/>
  <c r="N343"/>
  <c r="P326"/>
  <c r="N231"/>
  <c r="N434"/>
  <c r="I503"/>
  <c r="O236"/>
  <c r="Q359"/>
  <c r="DN141" i="13"/>
  <c r="O159" i="3"/>
  <c r="N234"/>
  <c r="H511"/>
  <c r="Q153"/>
  <c r="N424"/>
  <c r="Q207"/>
  <c r="O359"/>
  <c r="J511"/>
  <c r="K505"/>
  <c r="Q212"/>
  <c r="DN169" i="13"/>
  <c r="Q213" i="3"/>
  <c r="N164"/>
  <c r="Q455"/>
  <c r="P175"/>
  <c r="O71"/>
  <c r="N416"/>
  <c r="P18"/>
  <c r="P349"/>
  <c r="Q72"/>
  <c r="DN327" i="13"/>
  <c r="K450" i="3"/>
  <c r="N221"/>
  <c r="Q164"/>
  <c r="Q370"/>
  <c r="DN138" i="13"/>
  <c r="O296" i="3"/>
  <c r="Q371"/>
  <c r="N219"/>
  <c r="O263"/>
  <c r="P398"/>
  <c r="P129"/>
  <c r="DF467" i="13"/>
  <c r="N326" i="3"/>
  <c r="I490"/>
  <c r="K455"/>
  <c r="K460"/>
  <c r="P318"/>
  <c r="N327"/>
  <c r="O278"/>
  <c r="P262"/>
  <c r="O382"/>
  <c r="Q95"/>
  <c r="N102"/>
  <c r="N490"/>
  <c r="Q16"/>
  <c r="P412"/>
  <c r="P26"/>
  <c r="O498"/>
  <c r="DF466" i="13"/>
  <c r="Q248" i="3"/>
  <c r="Q415"/>
  <c r="O244"/>
  <c r="N11"/>
  <c r="N165"/>
  <c r="Q529"/>
  <c r="T510"/>
  <c r="Q28"/>
  <c r="P146"/>
  <c r="N350"/>
  <c r="DN131" i="13"/>
  <c r="K523" i="3"/>
  <c r="J493"/>
  <c r="DN365" i="13"/>
  <c r="O191" i="3"/>
  <c r="N487"/>
  <c r="H490"/>
  <c r="DN188" i="13"/>
  <c r="DB431"/>
  <c r="Q458" i="3"/>
  <c r="O219"/>
  <c r="N233"/>
  <c r="H508"/>
  <c r="O373"/>
  <c r="P275"/>
  <c r="J517"/>
  <c r="O250"/>
  <c r="Q274"/>
  <c r="N226"/>
  <c r="T517"/>
  <c r="Q309"/>
  <c r="N260"/>
  <c r="Q453"/>
  <c r="DN208" i="13"/>
  <c r="P168" i="3"/>
  <c r="DN102" i="13"/>
  <c r="P31" i="3"/>
  <c r="P324"/>
  <c r="DN368" i="13"/>
  <c r="N89" i="3"/>
  <c r="P67"/>
  <c r="U522"/>
  <c r="U502"/>
  <c r="O13"/>
  <c r="O465"/>
  <c r="Q344"/>
  <c r="K515"/>
  <c r="K449"/>
  <c r="N370"/>
  <c r="N224"/>
  <c r="DN137" i="13"/>
  <c r="N454" i="3"/>
  <c r="P521"/>
  <c r="N191"/>
  <c r="P358"/>
  <c r="P505"/>
  <c r="N509"/>
  <c r="I496"/>
  <c r="O26"/>
  <c r="Q434"/>
  <c r="Q26"/>
  <c r="V522"/>
  <c r="Q252"/>
  <c r="DN136" i="13"/>
  <c r="Q356" i="3"/>
  <c r="O496"/>
  <c r="N412"/>
  <c r="O76"/>
  <c r="K530"/>
  <c r="O340"/>
  <c r="DN399" i="13"/>
  <c r="DF422"/>
  <c r="J499" i="3"/>
  <c r="O102"/>
  <c r="V524"/>
  <c r="Q385"/>
  <c r="P255"/>
  <c r="Q479"/>
  <c r="J458"/>
  <c r="P296"/>
  <c r="P187"/>
  <c r="V510"/>
  <c r="H445"/>
  <c r="P180"/>
  <c r="O89"/>
  <c r="N426"/>
  <c r="DN358" i="13"/>
  <c r="P115" i="3"/>
  <c r="N449"/>
  <c r="P518"/>
  <c r="Q374"/>
  <c r="K487"/>
  <c r="O101"/>
  <c r="O494"/>
  <c r="O64"/>
  <c r="N209"/>
  <c r="P224"/>
  <c r="Q465"/>
  <c r="O188"/>
  <c r="U507"/>
  <c r="Q284"/>
  <c r="O331"/>
  <c r="O249"/>
  <c r="O290"/>
  <c r="DN307" i="13"/>
  <c r="O408" i="3"/>
  <c r="N103"/>
  <c r="O441"/>
  <c r="N360"/>
  <c r="O509"/>
  <c r="Q237"/>
  <c r="Q380"/>
  <c r="Q501"/>
  <c r="Q303"/>
  <c r="O187"/>
  <c r="O264"/>
  <c r="N398"/>
  <c r="H512"/>
  <c r="P418"/>
  <c r="I446"/>
  <c r="DN289" i="13"/>
  <c r="DG463"/>
  <c r="I516" i="3"/>
  <c r="N314"/>
  <c r="Q211"/>
  <c r="DN397" i="13"/>
  <c r="N106" i="3"/>
  <c r="O335"/>
  <c r="P272"/>
  <c r="Q121"/>
  <c r="Q101"/>
  <c r="O355"/>
  <c r="Q127"/>
  <c r="N365"/>
  <c r="K454"/>
  <c r="P462"/>
  <c r="N98"/>
  <c r="I460"/>
  <c r="O400"/>
  <c r="Q279"/>
  <c r="N39"/>
  <c r="O462"/>
  <c r="O175"/>
  <c r="N332"/>
  <c r="J74" i="6"/>
  <c r="P39" i="3"/>
  <c r="P364"/>
  <c r="DN170" i="13"/>
  <c r="P160" i="3"/>
  <c r="N429"/>
  <c r="Q88"/>
  <c r="N437"/>
  <c r="Q319"/>
  <c r="J519"/>
  <c r="P354"/>
  <c r="O108"/>
  <c r="O364"/>
  <c r="N195"/>
  <c r="Q402"/>
  <c r="O255"/>
  <c r="P399"/>
  <c r="O46"/>
  <c r="DN108" i="13"/>
  <c r="Q238" i="3"/>
  <c r="I529"/>
  <c r="T511"/>
  <c r="P30"/>
  <c r="J473"/>
  <c r="Q400"/>
  <c r="P189"/>
  <c r="DG462" i="13"/>
  <c r="N150" i="3"/>
  <c r="N155"/>
  <c r="P338"/>
  <c r="P204"/>
  <c r="N440"/>
  <c r="P198"/>
  <c r="P261"/>
  <c r="Q353"/>
  <c r="K451"/>
  <c r="Q515"/>
  <c r="P219"/>
  <c r="DN183" i="13"/>
  <c r="N238" i="3"/>
  <c r="I517"/>
  <c r="P421"/>
  <c r="I471"/>
  <c r="DN172" i="13"/>
  <c r="U499" i="3"/>
  <c r="N481"/>
  <c r="P344"/>
  <c r="Q188"/>
  <c r="N514"/>
  <c r="O469"/>
  <c r="O72"/>
  <c r="N168"/>
  <c r="O486"/>
  <c r="N85"/>
  <c r="I466"/>
  <c r="DA431" i="13"/>
  <c r="T528" i="3"/>
  <c r="P51"/>
  <c r="Q148"/>
  <c r="P334"/>
  <c r="Q138"/>
  <c r="O198"/>
  <c r="Q200"/>
  <c r="N109"/>
  <c r="N105"/>
  <c r="O181"/>
  <c r="O436"/>
  <c r="P68"/>
  <c r="J505"/>
  <c r="N87"/>
  <c r="O123"/>
  <c r="I449"/>
  <c r="O467"/>
  <c r="P15"/>
  <c r="DF458" i="13"/>
  <c r="P92" i="3"/>
  <c r="P142"/>
  <c r="N400"/>
  <c r="H470"/>
  <c r="V530"/>
  <c r="K516"/>
  <c r="N6"/>
  <c r="I444"/>
  <c r="DN320" i="13"/>
  <c r="Q30" i="3"/>
  <c r="O473"/>
  <c r="O256"/>
  <c r="O276"/>
  <c r="N512"/>
  <c r="I513"/>
  <c r="N484"/>
  <c r="Q304"/>
  <c r="Q485"/>
  <c r="P308"/>
  <c r="Q427"/>
  <c r="J507"/>
  <c r="P529"/>
  <c r="P404"/>
  <c r="P454"/>
  <c r="N466"/>
  <c r="Q462"/>
  <c r="N199"/>
  <c r="P220"/>
  <c r="J468"/>
  <c r="P328"/>
  <c r="O506"/>
  <c r="O217"/>
  <c r="O99"/>
  <c r="O103"/>
  <c r="P285"/>
  <c r="H481"/>
  <c r="W524"/>
  <c r="Q450"/>
  <c r="O523"/>
  <c r="Q406"/>
  <c r="P105"/>
  <c r="K484"/>
  <c r="N423"/>
  <c r="O23"/>
  <c r="N407"/>
  <c r="I482"/>
  <c r="K482"/>
  <c r="P22"/>
  <c r="K470"/>
  <c r="P274"/>
  <c r="O353"/>
  <c r="H514"/>
  <c r="P143"/>
  <c r="O177"/>
  <c r="N142"/>
  <c r="P125"/>
  <c r="Q333"/>
  <c r="P346"/>
  <c r="N380"/>
  <c r="O380"/>
  <c r="N498"/>
  <c r="P380"/>
  <c r="N47"/>
  <c r="N413"/>
  <c r="N463"/>
  <c r="Q181"/>
  <c r="K443"/>
  <c r="Q231"/>
  <c r="DF482" i="13"/>
  <c r="H507" i="3"/>
  <c r="T505"/>
  <c r="N95"/>
  <c r="N59"/>
  <c r="P339"/>
  <c r="Q190"/>
  <c r="P257"/>
  <c r="O530"/>
  <c r="O405"/>
  <c r="O504"/>
  <c r="N319"/>
  <c r="DF447" i="13"/>
  <c r="N301" i="3"/>
  <c r="O479"/>
  <c r="Q357"/>
  <c r="N84"/>
  <c r="Q260"/>
  <c r="P102"/>
  <c r="Q53"/>
  <c r="N467"/>
  <c r="N262"/>
  <c r="J492"/>
  <c r="N451"/>
  <c r="DN295" i="13"/>
  <c r="Q290" i="3"/>
  <c r="Q429"/>
  <c r="Q421"/>
  <c r="J515"/>
  <c r="N492"/>
  <c r="Q351"/>
  <c r="P65"/>
  <c r="N337"/>
  <c r="U513"/>
  <c r="O454"/>
  <c r="J497"/>
  <c r="K513"/>
  <c r="P389"/>
  <c r="J503"/>
  <c r="DN192" i="13"/>
  <c r="O59" i="3"/>
  <c r="O154"/>
  <c r="DN373" i="13"/>
  <c r="N402" i="3"/>
  <c r="O210"/>
  <c r="N505"/>
  <c r="K497"/>
  <c r="P330"/>
  <c r="I502"/>
  <c r="DN323" i="13"/>
  <c r="Q243" i="3"/>
  <c r="P56"/>
  <c r="Q519"/>
  <c r="O288"/>
  <c r="O361"/>
  <c r="H505"/>
  <c r="Q413"/>
  <c r="Q362"/>
  <c r="H493"/>
  <c r="I495"/>
  <c r="DF470" i="13"/>
  <c r="P263" i="3"/>
  <c r="P221"/>
  <c r="N172"/>
  <c r="Q401"/>
  <c r="P34"/>
  <c r="N99"/>
  <c r="K491"/>
  <c r="N428"/>
  <c r="Q345"/>
  <c r="N409"/>
  <c r="Q350"/>
  <c r="Q513"/>
  <c r="N120"/>
  <c r="P213"/>
  <c r="Q469"/>
  <c r="P66"/>
  <c r="H515"/>
  <c r="T496"/>
  <c r="Q517"/>
  <c r="O521"/>
  <c r="U527"/>
  <c r="I489"/>
  <c r="O344"/>
  <c r="Q253"/>
  <c r="W522"/>
  <c r="P270"/>
  <c r="P215"/>
  <c r="V514"/>
  <c r="N29"/>
  <c r="DN366" i="13"/>
  <c r="V512" i="3"/>
  <c r="N217"/>
  <c r="P140"/>
  <c r="N140"/>
  <c r="N395"/>
  <c r="P59"/>
  <c r="N468"/>
  <c r="H506"/>
  <c r="DF446" i="13"/>
  <c r="N349" i="3"/>
  <c r="N436"/>
  <c r="N185"/>
  <c r="DG432" i="13"/>
  <c r="N525" i="3"/>
  <c r="O524"/>
  <c r="O259"/>
  <c r="O500"/>
  <c r="O25"/>
  <c r="N388"/>
  <c r="DN221" i="13"/>
  <c r="DN385"/>
  <c r="P252" i="3"/>
  <c r="O421"/>
  <c r="P55"/>
  <c r="O458"/>
  <c r="Q307"/>
  <c r="Q82"/>
  <c r="I505"/>
  <c r="Q163"/>
  <c r="P452"/>
  <c r="O74"/>
  <c r="J513"/>
  <c r="N152"/>
  <c r="Q242"/>
  <c r="O140"/>
  <c r="Q139"/>
  <c r="O33"/>
  <c r="K475"/>
  <c r="O306"/>
  <c r="Q265"/>
  <c r="Q267"/>
  <c r="P377"/>
  <c r="O205"/>
  <c r="V501"/>
  <c r="H480"/>
  <c r="P95"/>
  <c r="DN89" i="13"/>
  <c r="K456" i="3"/>
  <c r="O91"/>
  <c r="N127"/>
  <c r="Q131"/>
  <c r="DN134" i="13"/>
  <c r="P489" i="3"/>
  <c r="N132"/>
  <c r="K471"/>
  <c r="W502"/>
  <c r="P314"/>
  <c r="DG468" i="13"/>
  <c r="O447" i="3"/>
  <c r="N184"/>
  <c r="Q108"/>
  <c r="O94"/>
  <c r="O184"/>
  <c r="DN390" i="13"/>
  <c r="DN336"/>
  <c r="DN304"/>
  <c r="H447" i="3"/>
  <c r="Q484"/>
  <c r="T514"/>
  <c r="P139"/>
  <c r="I459"/>
  <c r="DN281" i="13"/>
  <c r="P411" i="3"/>
  <c r="H496"/>
  <c r="P287"/>
  <c r="O237"/>
  <c r="Q249"/>
  <c r="N394"/>
  <c r="Q419"/>
  <c r="O34"/>
  <c r="N36"/>
  <c r="Q7"/>
  <c r="N471"/>
  <c r="P240"/>
  <c r="Q161"/>
  <c r="O483"/>
  <c r="P33"/>
  <c r="I467"/>
  <c r="H502"/>
  <c r="V528"/>
  <c r="I528"/>
  <c r="P503"/>
  <c r="DN150" i="13"/>
  <c r="O474" i="3"/>
  <c r="P97"/>
  <c r="Q336"/>
  <c r="O449"/>
  <c r="Q52"/>
  <c r="DF471" i="13"/>
  <c r="Q463" i="3"/>
  <c r="O470"/>
  <c r="O139"/>
  <c r="Q119"/>
  <c r="O273"/>
  <c r="J464"/>
  <c r="N14"/>
  <c r="K446"/>
  <c r="Q147"/>
  <c r="N255"/>
  <c r="O202"/>
  <c r="Q264"/>
  <c r="H468"/>
  <c r="O497"/>
  <c r="N148"/>
  <c r="I470"/>
  <c r="O186"/>
  <c r="U509"/>
  <c r="H74" i="6"/>
  <c r="Q216" i="3"/>
  <c r="P386"/>
  <c r="V523"/>
  <c r="H518"/>
  <c r="H462"/>
  <c r="N443"/>
  <c r="Q140"/>
  <c r="O216"/>
  <c r="P266"/>
  <c r="O11"/>
  <c r="N418"/>
  <c r="Q432"/>
  <c r="N508"/>
  <c r="O203"/>
  <c r="T512"/>
  <c r="O385"/>
  <c r="Q206"/>
  <c r="O526"/>
  <c r="T519"/>
  <c r="I491"/>
  <c r="N27"/>
  <c r="O312"/>
  <c r="N442"/>
  <c r="O204"/>
  <c r="V526"/>
  <c r="N229"/>
  <c r="P42"/>
  <c r="DN429" i="13"/>
  <c r="N523" i="3"/>
  <c r="V505"/>
  <c r="N330"/>
  <c r="O168"/>
  <c r="DN394" i="13"/>
  <c r="P174" i="3"/>
  <c r="J454"/>
  <c r="H501"/>
  <c r="N56"/>
  <c r="P134"/>
  <c r="O79"/>
  <c r="N421"/>
  <c r="P495"/>
  <c r="P509"/>
  <c r="Q51"/>
  <c r="Q224"/>
  <c r="O337"/>
  <c r="O392"/>
  <c r="DF472" i="13"/>
  <c r="O152" i="3"/>
  <c r="N81"/>
  <c r="DN371" i="13"/>
  <c r="P492" i="3"/>
  <c r="J474"/>
  <c r="Q431"/>
  <c r="N249"/>
  <c r="N453"/>
  <c r="DG459" i="13"/>
  <c r="DN53"/>
  <c r="P519" i="3"/>
  <c r="N173"/>
  <c r="K503"/>
  <c r="N250"/>
  <c r="P123"/>
  <c r="O18"/>
  <c r="N435"/>
  <c r="N180"/>
  <c r="Q169"/>
  <c r="Q395"/>
  <c r="P72"/>
  <c r="Q355"/>
  <c r="J506"/>
  <c r="P477"/>
  <c r="Q467"/>
  <c r="O450"/>
  <c r="DN56" i="13"/>
  <c r="O70" i="3"/>
  <c r="Q32"/>
  <c r="K524"/>
  <c r="T507"/>
  <c r="P45"/>
  <c r="N136"/>
  <c r="P301"/>
  <c r="Q160"/>
  <c r="H484"/>
  <c r="DN379" i="13"/>
  <c r="Q158" i="3"/>
  <c r="Q89"/>
  <c r="P375"/>
  <c r="DN367" i="13"/>
  <c r="Q330" i="3"/>
  <c r="O224"/>
  <c r="J500"/>
  <c r="O252"/>
  <c r="N522"/>
  <c r="Q110"/>
  <c r="N153"/>
  <c r="O322"/>
  <c r="N431"/>
  <c r="P157"/>
  <c r="DN144" i="13"/>
  <c r="Q277" i="3"/>
  <c r="O145"/>
  <c r="Q296"/>
  <c r="K453"/>
  <c r="Q202"/>
  <c r="Q317"/>
  <c r="N220"/>
  <c r="P465"/>
  <c r="P122"/>
  <c r="Q527"/>
  <c r="P467"/>
  <c r="N187"/>
  <c r="N35"/>
  <c r="Q270"/>
  <c r="Q185"/>
  <c r="I462"/>
  <c r="N112"/>
  <c r="DF478" i="13"/>
  <c r="Q136" i="3"/>
  <c r="J457"/>
  <c r="N62"/>
  <c r="Q456"/>
  <c r="I510"/>
  <c r="Q320"/>
  <c r="Q361"/>
  <c r="O230"/>
  <c r="Q306"/>
  <c r="O274"/>
  <c r="DN165" i="13"/>
  <c r="W496" i="3"/>
  <c r="P461"/>
  <c r="H465"/>
  <c r="P392"/>
  <c r="Q145"/>
  <c r="Q205"/>
  <c r="N70"/>
  <c r="O313"/>
  <c r="N257"/>
  <c r="P244"/>
  <c r="T522"/>
  <c r="Q146"/>
  <c r="O253"/>
  <c r="O348"/>
  <c r="Q209"/>
  <c r="N88"/>
  <c r="P362"/>
  <c r="N364"/>
  <c r="N379"/>
  <c r="Q226"/>
  <c r="H446"/>
  <c r="J509"/>
  <c r="P144"/>
  <c r="P91"/>
  <c r="DN282" i="13"/>
  <c r="N338" i="3"/>
  <c r="P297"/>
  <c r="N291"/>
  <c r="N446"/>
  <c r="O114"/>
  <c r="O422"/>
  <c r="N452"/>
  <c r="N341"/>
  <c r="O268"/>
  <c r="N181"/>
  <c r="Q442"/>
  <c r="N92"/>
  <c r="Q94"/>
  <c r="Q247"/>
  <c r="I455"/>
  <c r="P265"/>
  <c r="O493"/>
  <c r="N433"/>
  <c r="P400"/>
  <c r="N193"/>
  <c r="N482"/>
  <c r="O464"/>
  <c r="Q241"/>
  <c r="O190"/>
  <c r="Q445"/>
  <c r="DN162" i="13"/>
  <c r="K501" i="3"/>
  <c r="O332"/>
  <c r="Q250"/>
  <c r="I526"/>
  <c r="CG32" i="13"/>
  <c r="N9" i="3"/>
  <c r="N245"/>
  <c r="Q316"/>
  <c r="Q278"/>
  <c r="P397"/>
  <c r="N324"/>
  <c r="K457"/>
  <c r="N32"/>
  <c r="N460"/>
  <c r="K479"/>
  <c r="O67"/>
  <c r="P217"/>
  <c r="O20"/>
  <c r="Q86"/>
  <c r="J475"/>
  <c r="N306"/>
  <c r="O341"/>
  <c r="H517"/>
  <c r="O383"/>
  <c r="Q354"/>
  <c r="P458"/>
  <c r="DN284" i="13"/>
  <c r="P29" i="3"/>
  <c r="O492"/>
  <c r="P440"/>
  <c r="DN189" i="13"/>
  <c r="H526" i="3"/>
  <c r="N179"/>
  <c r="Q337"/>
  <c r="DN160" i="13"/>
  <c r="N12" i="3"/>
  <c r="Q93"/>
  <c r="N322"/>
  <c r="DN95" i="13"/>
  <c r="N340" i="3"/>
  <c r="N348"/>
  <c r="N307"/>
  <c r="Q62"/>
  <c r="P24"/>
  <c r="Q175"/>
  <c r="I492"/>
  <c r="J508"/>
  <c r="P401"/>
  <c r="Q48"/>
  <c r="N316"/>
  <c r="N281"/>
  <c r="Q124"/>
  <c r="O218"/>
  <c r="O343"/>
  <c r="P307"/>
  <c r="N310"/>
  <c r="DN91" i="13"/>
  <c r="Q236" i="3"/>
  <c r="W507"/>
  <c r="DF465" i="13"/>
  <c r="Q489" i="3"/>
  <c r="N511"/>
  <c r="O242"/>
  <c r="P480"/>
  <c r="Q25"/>
  <c r="U528"/>
  <c r="P69"/>
  <c r="P291"/>
  <c r="K472"/>
  <c r="V527"/>
  <c r="P427"/>
  <c r="Q57"/>
  <c r="P165"/>
  <c r="O406"/>
  <c r="N137"/>
  <c r="N396"/>
  <c r="O100"/>
  <c r="P455"/>
  <c r="DN370" i="13"/>
  <c r="W517" i="3"/>
  <c r="N53"/>
  <c r="P126"/>
  <c r="Q115"/>
  <c r="O118"/>
  <c r="O209"/>
  <c r="Q221"/>
  <c r="Q269"/>
  <c r="DF469" i="13"/>
  <c r="N473" i="3"/>
  <c r="N461"/>
  <c r="K458"/>
  <c r="P253"/>
  <c r="Q128"/>
  <c r="P243"/>
  <c r="Q297"/>
  <c r="N269"/>
  <c r="O39"/>
  <c r="N290"/>
  <c r="N237"/>
  <c r="O311"/>
  <c r="Q191"/>
  <c r="N162"/>
  <c r="P77"/>
  <c r="DF480" i="13"/>
  <c r="T521" i="3"/>
  <c r="O347"/>
  <c r="Q476"/>
  <c r="Q417"/>
  <c r="P271"/>
  <c r="O446"/>
  <c r="Q325"/>
  <c r="J443"/>
  <c r="P372"/>
  <c r="O271"/>
  <c r="O122"/>
  <c r="Q165"/>
  <c r="T501"/>
  <c r="W498"/>
  <c r="P229"/>
  <c r="O423"/>
  <c r="P135"/>
  <c r="O166"/>
  <c r="Q174"/>
  <c r="N46"/>
  <c r="P151"/>
  <c r="Q464"/>
  <c r="H485"/>
  <c r="DN200" i="13"/>
  <c r="N74" i="3"/>
  <c r="Q42"/>
  <c r="H525"/>
  <c r="N125"/>
  <c r="Q440"/>
  <c r="O80"/>
  <c r="O398"/>
  <c r="W500"/>
  <c r="V509"/>
  <c r="P306"/>
  <c r="H495"/>
  <c r="P43"/>
  <c r="I465"/>
  <c r="P148"/>
  <c r="N403"/>
  <c r="N317"/>
  <c r="J496"/>
  <c r="N503"/>
  <c r="N513"/>
  <c r="P435"/>
  <c r="DF461" i="13"/>
  <c r="O416" i="3"/>
  <c r="P152"/>
  <c r="P405"/>
  <c r="N248"/>
  <c r="N469"/>
  <c r="T508"/>
  <c r="N130"/>
  <c r="N15"/>
  <c r="W510"/>
  <c r="K469"/>
  <c r="Q447"/>
  <c r="N31"/>
  <c r="Q521"/>
  <c r="O215"/>
  <c r="N178"/>
  <c r="N458"/>
  <c r="DN151" i="13"/>
  <c r="N23" i="3"/>
  <c r="O349"/>
  <c r="O220"/>
  <c r="O375"/>
  <c r="Q418"/>
  <c r="Q292"/>
  <c r="P234"/>
  <c r="P251"/>
  <c r="P441"/>
  <c r="O117"/>
  <c r="J479"/>
  <c r="Q457"/>
  <c r="Q71"/>
  <c r="I452"/>
  <c r="J516"/>
  <c r="N21"/>
  <c r="DN343" i="13"/>
  <c r="N264" i="3"/>
  <c r="I487"/>
  <c r="Q44"/>
  <c r="O369"/>
  <c r="N491"/>
  <c r="P516"/>
  <c r="P232"/>
  <c r="W527"/>
  <c r="P155"/>
  <c r="P41"/>
  <c r="DN100" i="13"/>
  <c r="N131" i="3"/>
  <c r="DN184" i="13"/>
  <c r="W525" i="3"/>
  <c r="P522"/>
  <c r="P106"/>
  <c r="DF445" i="13"/>
  <c r="U510" i="3"/>
  <c r="O315"/>
  <c r="O116"/>
  <c r="O221"/>
  <c r="T513"/>
  <c r="N320"/>
  <c r="U503"/>
  <c r="Q394"/>
  <c r="P331"/>
  <c r="W505"/>
  <c r="N323"/>
  <c r="N267"/>
  <c r="H527"/>
  <c r="P325"/>
  <c r="U496"/>
  <c r="DN107" i="13"/>
  <c r="I477" i="3"/>
  <c r="N354"/>
  <c r="O265"/>
  <c r="DN324" i="13"/>
  <c r="N20" i="3"/>
  <c r="P49"/>
  <c r="P9"/>
  <c r="P438"/>
  <c r="DN305" i="13"/>
  <c r="O528" i="3"/>
  <c r="N24"/>
  <c r="H466"/>
  <c r="O512"/>
  <c r="O16"/>
  <c r="Q523"/>
  <c r="H457"/>
  <c r="N253"/>
  <c r="I461"/>
  <c r="H509"/>
  <c r="P341"/>
  <c r="O463"/>
  <c r="CL32" i="13"/>
  <c r="N177" i="3"/>
  <c r="H464"/>
  <c r="N16"/>
  <c r="H516"/>
  <c r="P406"/>
  <c r="DN194" i="13"/>
  <c r="O83" i="3"/>
  <c r="N128"/>
  <c r="Q33"/>
  <c r="P457"/>
  <c r="O507"/>
  <c r="Q58"/>
  <c r="Q20"/>
  <c r="N13"/>
  <c r="P294"/>
  <c r="O291"/>
  <c r="O169"/>
  <c r="V496"/>
  <c r="Q116"/>
  <c r="Q159"/>
  <c r="O395"/>
  <c r="P316"/>
  <c r="Q426"/>
  <c r="P487"/>
  <c r="O57"/>
  <c r="O433"/>
  <c r="P153"/>
  <c r="O261"/>
  <c r="DN57" i="13"/>
  <c r="P332" i="3"/>
  <c r="P164"/>
  <c r="P203"/>
  <c r="P184"/>
  <c r="K480"/>
  <c r="N256"/>
  <c r="DN211" i="13"/>
  <c r="DN94"/>
  <c r="P10" i="3"/>
  <c r="O397"/>
  <c r="O428"/>
  <c r="DN217" i="13"/>
  <c r="Q60" i="3"/>
  <c r="J491"/>
  <c r="P292"/>
  <c r="Q218"/>
  <c r="DN267" i="13"/>
  <c r="I450" i="3"/>
  <c r="O124"/>
  <c r="P225"/>
  <c r="O129"/>
  <c r="J459"/>
  <c r="U519"/>
  <c r="Q313"/>
  <c r="Q338"/>
  <c r="O153"/>
  <c r="Q210"/>
  <c r="DN269" i="13"/>
  <c r="N239" i="3"/>
  <c r="P254"/>
  <c r="P235"/>
  <c r="DN178" i="13"/>
  <c r="Q39" i="3"/>
  <c r="Q217"/>
  <c r="N321"/>
  <c r="O155"/>
  <c r="O60"/>
  <c r="K508"/>
  <c r="P127"/>
  <c r="O163"/>
  <c r="P117"/>
  <c r="P259"/>
  <c r="O309"/>
  <c r="H451"/>
  <c r="Q113"/>
  <c r="P512"/>
  <c r="K481"/>
  <c r="P460"/>
  <c r="P249"/>
  <c r="P85"/>
  <c r="K507"/>
  <c r="P237"/>
  <c r="I530"/>
  <c r="N425"/>
  <c r="Q135"/>
  <c r="N207"/>
  <c r="Q24"/>
  <c r="Q172"/>
  <c r="P4"/>
  <c r="P390"/>
  <c r="N334"/>
  <c r="T502"/>
  <c r="N476"/>
  <c r="Q376"/>
  <c r="Q103"/>
  <c r="P81"/>
  <c r="Q38"/>
  <c r="DF450" i="13"/>
  <c r="O85" i="3"/>
  <c r="P223"/>
  <c r="P416"/>
  <c r="Q130"/>
  <c r="J518"/>
  <c r="Q143"/>
  <c r="DN286" i="13"/>
  <c r="DN85"/>
  <c r="O379" i="3"/>
  <c r="I445"/>
  <c r="DN309" i="13"/>
  <c r="N201" i="3"/>
  <c r="Q22"/>
  <c r="H456"/>
  <c r="J476"/>
  <c r="P323"/>
  <c r="W497"/>
  <c r="H469"/>
  <c r="H461"/>
  <c r="Q369"/>
  <c r="Q454"/>
  <c r="O68"/>
  <c r="P443"/>
  <c r="Q512"/>
  <c r="J484"/>
  <c r="N439"/>
  <c r="N493"/>
  <c r="I493"/>
  <c r="N470"/>
  <c r="Q384"/>
  <c r="O451"/>
  <c r="DN359" i="13"/>
  <c r="V529" i="3"/>
  <c r="P178"/>
  <c r="O448"/>
  <c r="I518"/>
  <c r="Q286"/>
  <c r="P434"/>
  <c r="Q142"/>
  <c r="K485"/>
  <c r="DN104" i="13"/>
  <c r="O413" i="3"/>
  <c r="N64"/>
  <c r="U497"/>
  <c r="J524"/>
  <c r="O142"/>
  <c r="P336"/>
  <c r="DN421" i="13"/>
  <c r="N374" i="3"/>
  <c r="Q488"/>
  <c r="O138"/>
  <c r="P110"/>
  <c r="H443"/>
  <c r="O113"/>
  <c r="N55"/>
  <c r="H476"/>
  <c r="K489"/>
  <c r="P353"/>
  <c r="P295"/>
  <c r="Q67"/>
  <c r="N211"/>
  <c r="DN400" i="13"/>
  <c r="O350" i="3"/>
  <c r="P222"/>
  <c r="P27"/>
  <c r="O10"/>
  <c r="O143"/>
  <c r="O518"/>
  <c r="O146"/>
  <c r="I523"/>
  <c r="Q104"/>
  <c r="P119"/>
  <c r="P413"/>
  <c r="P207"/>
  <c r="O323"/>
  <c r="O481"/>
  <c r="P450"/>
  <c r="O419"/>
  <c r="P281"/>
  <c r="O96"/>
  <c r="P311"/>
  <c r="H488"/>
  <c r="N254"/>
  <c r="J525"/>
  <c r="DI431" i="13"/>
  <c r="N272" i="3"/>
  <c r="P322"/>
  <c r="P6"/>
  <c r="P449"/>
  <c r="N353"/>
  <c r="N375"/>
  <c r="I484"/>
  <c r="Q495"/>
  <c r="N203"/>
  <c r="P459"/>
  <c r="N441"/>
  <c r="DN285" i="13"/>
  <c r="T506" i="3"/>
  <c r="P156"/>
  <c r="DG449" i="13"/>
  <c r="Q298" i="3"/>
  <c r="U520"/>
  <c r="N420"/>
  <c r="DN133" i="13"/>
  <c r="Q46" i="3"/>
  <c r="O302"/>
  <c r="P374"/>
  <c r="P76"/>
  <c r="N182"/>
  <c r="Q73"/>
  <c r="P181"/>
  <c r="DN392" i="13"/>
  <c r="O104" i="3"/>
  <c r="N19"/>
  <c r="P451"/>
  <c r="N216"/>
  <c r="P246"/>
  <c r="Q411"/>
  <c r="Q84"/>
  <c r="P423"/>
  <c r="O485"/>
  <c r="DN145" i="13"/>
  <c r="Q228" i="3"/>
  <c r="P471"/>
  <c r="N298"/>
  <c r="N283"/>
  <c r="K517"/>
  <c r="O362"/>
  <c r="DN351" i="13"/>
  <c r="P513" i="3"/>
  <c r="Q382"/>
  <c r="P494"/>
  <c r="Q343"/>
  <c r="P101"/>
  <c r="P167"/>
  <c r="Q31"/>
  <c r="P347"/>
  <c r="Q201"/>
  <c r="J527"/>
  <c r="O49"/>
  <c r="DN62" i="13"/>
  <c r="N516" i="3"/>
  <c r="P506"/>
  <c r="P133"/>
  <c r="N198"/>
  <c r="N377"/>
  <c r="Q14"/>
  <c r="P86"/>
  <c r="O240"/>
  <c r="O316"/>
  <c r="Q234"/>
  <c r="N163"/>
  <c r="N455"/>
  <c r="P87"/>
  <c r="Q518"/>
  <c r="O81"/>
  <c r="I463"/>
  <c r="Q271"/>
  <c r="O185"/>
  <c r="O387"/>
  <c r="Q328"/>
  <c r="O43"/>
  <c r="O48"/>
  <c r="U518"/>
  <c r="P268"/>
  <c r="N510"/>
  <c r="P190"/>
  <c r="DN331" i="13"/>
  <c r="O207" i="3"/>
  <c r="O144"/>
  <c r="P79"/>
  <c r="P141"/>
  <c r="N247"/>
  <c r="P48"/>
  <c r="O156"/>
  <c r="Q123"/>
  <c r="O279"/>
  <c r="P32"/>
  <c r="P319"/>
  <c r="Q66"/>
  <c r="V502"/>
  <c r="H448"/>
  <c r="U498"/>
  <c r="Q530"/>
  <c r="P282"/>
  <c r="I494"/>
  <c r="O206"/>
  <c r="H513"/>
  <c r="N495"/>
  <c r="O105"/>
  <c r="I522"/>
  <c r="O182"/>
  <c r="Q334"/>
  <c r="I453"/>
  <c r="O239"/>
  <c r="P436"/>
  <c r="N82"/>
  <c r="P520"/>
  <c r="O368"/>
  <c r="P456"/>
  <c r="DN357" i="13"/>
  <c r="DJ63"/>
  <c r="CG66"/>
  <c r="DH63"/>
  <c r="M74" i="6"/>
  <c r="DA64" i="13"/>
  <c r="DN222"/>
  <c r="CN32"/>
  <c r="CG33"/>
  <c r="DN431"/>
  <c r="N74" i="6"/>
  <c r="DG63" i="1" l="1"/>
  <c r="CZ64"/>
  <c r="DE64"/>
  <c r="CX64"/>
  <c r="CL33"/>
  <c r="J67"/>
  <c r="G67"/>
  <c r="BV67"/>
  <c r="CQ67"/>
  <c r="CR67" s="1"/>
  <c r="CL66"/>
  <c r="J75" i="6"/>
  <c r="I75"/>
  <c r="F63" i="3"/>
  <c r="DB64" i="13"/>
  <c r="CM67"/>
  <c r="DI64"/>
  <c r="DD64"/>
  <c r="CL33"/>
  <c r="CL66"/>
  <c r="AM63" i="3" l="1"/>
  <c r="CW32" i="1"/>
  <c r="DD64"/>
  <c r="DJ63"/>
  <c r="DF64"/>
  <c r="CS66"/>
  <c r="CS33"/>
  <c r="M35"/>
  <c r="L35"/>
  <c r="K35"/>
  <c r="CG67"/>
  <c r="M75" i="6"/>
  <c r="N75"/>
  <c r="H43"/>
  <c r="CN33" i="13"/>
  <c r="DH64"/>
  <c r="CG67"/>
  <c r="DN63"/>
  <c r="DJ64"/>
  <c r="DA32"/>
  <c r="CN66"/>
  <c r="CZ32" i="1" l="1"/>
  <c r="DG64"/>
  <c r="CX32"/>
  <c r="CW66"/>
  <c r="DE32"/>
  <c r="CL67"/>
  <c r="BV35"/>
  <c r="CQ35"/>
  <c r="CR35" s="1"/>
  <c r="J35"/>
  <c r="G35"/>
  <c r="F64" i="3"/>
  <c r="A64" s="1"/>
  <c r="DA66" i="13"/>
  <c r="DI32"/>
  <c r="CM35"/>
  <c r="J43" i="6"/>
  <c r="CL67" i="13"/>
  <c r="H77" i="6"/>
  <c r="DD32" i="13"/>
  <c r="DB32"/>
  <c r="I43" i="6"/>
  <c r="CZ66" i="1" l="1"/>
  <c r="DA66" s="1"/>
  <c r="B10" i="7" s="1"/>
  <c r="DF32" i="1"/>
  <c r="DD32"/>
  <c r="CX66"/>
  <c r="DE66"/>
  <c r="DJ64"/>
  <c r="CS67"/>
  <c r="CW33"/>
  <c r="L36"/>
  <c r="M36"/>
  <c r="K36"/>
  <c r="CG35"/>
  <c r="DH32" i="13"/>
  <c r="H44" i="6"/>
  <c r="DD66" i="13"/>
  <c r="DA33"/>
  <c r="DB66"/>
  <c r="CN67"/>
  <c r="M43" i="6"/>
  <c r="DI66" i="13"/>
  <c r="K77" i="6"/>
  <c r="DN64" i="13"/>
  <c r="CG35"/>
  <c r="I77" i="6"/>
  <c r="DE66" i="13"/>
  <c r="J77" i="6"/>
  <c r="DJ32" i="13"/>
  <c r="N43" i="6"/>
  <c r="DC66" i="1" l="1"/>
  <c r="B17" i="7" s="1"/>
  <c r="CZ33" i="1"/>
  <c r="DG32"/>
  <c r="DJ32" s="1"/>
  <c r="DE33"/>
  <c r="DF66"/>
  <c r="CL35"/>
  <c r="CX33"/>
  <c r="BV36"/>
  <c r="G36"/>
  <c r="J36"/>
  <c r="CQ36"/>
  <c r="CR36" s="1"/>
  <c r="DG66" i="13"/>
  <c r="DI33"/>
  <c r="DN32"/>
  <c r="N77" i="6"/>
  <c r="J44"/>
  <c r="L77"/>
  <c r="F32" i="3"/>
  <c r="DJ66" i="13"/>
  <c r="DB33"/>
  <c r="CL35"/>
  <c r="I44" i="6"/>
  <c r="CM36" i="13"/>
  <c r="DD33"/>
  <c r="A32" i="3" l="1"/>
  <c r="AM32"/>
  <c r="DD66" i="1"/>
  <c r="DC78"/>
  <c r="DC438"/>
  <c r="DC437"/>
  <c r="DG66"/>
  <c r="DD33"/>
  <c r="CS35"/>
  <c r="CW67"/>
  <c r="DF33"/>
  <c r="CG36"/>
  <c r="M37"/>
  <c r="K37"/>
  <c r="L37"/>
  <c r="M77" i="6"/>
  <c r="DG438" i="13"/>
  <c r="DA67"/>
  <c r="CN35"/>
  <c r="DG437"/>
  <c r="DH33"/>
  <c r="H78" i="6"/>
  <c r="F66" i="3"/>
  <c r="DJ33" i="13"/>
  <c r="CG36"/>
  <c r="DG78"/>
  <c r="M44" i="6"/>
  <c r="DH66" i="13"/>
  <c r="N44" i="6"/>
  <c r="AM66" i="3" l="1"/>
  <c r="DC422" i="1"/>
  <c r="B16" i="7" s="1"/>
  <c r="DG33" i="1"/>
  <c r="CZ67"/>
  <c r="DJ66"/>
  <c r="DE67"/>
  <c r="CL36"/>
  <c r="CX67"/>
  <c r="BV37"/>
  <c r="J37"/>
  <c r="CQ37"/>
  <c r="CR37" s="1"/>
  <c r="G37"/>
  <c r="F33" i="3"/>
  <c r="CL36" i="13"/>
  <c r="CM37"/>
  <c r="DB67"/>
  <c r="DI67"/>
  <c r="J78" i="6"/>
  <c r="DG422" i="13"/>
  <c r="DC432"/>
  <c r="I78" i="6"/>
  <c r="DD67" i="13"/>
  <c r="DN66"/>
  <c r="A33" i="3" l="1"/>
  <c r="AM33"/>
  <c r="AC6" i="10"/>
  <c r="AC19" s="1"/>
  <c r="DC442" i="1"/>
  <c r="DD67"/>
  <c r="DJ33"/>
  <c r="CS36"/>
  <c r="CW35"/>
  <c r="DF67"/>
  <c r="CG37"/>
  <c r="H46" i="6"/>
  <c r="DG442" i="13"/>
  <c r="CI552"/>
  <c r="CI542"/>
  <c r="CI545"/>
  <c r="DH67"/>
  <c r="CI534"/>
  <c r="CI523"/>
  <c r="CI554"/>
  <c r="CI548"/>
  <c r="CI558"/>
  <c r="CI550"/>
  <c r="CI546"/>
  <c r="CI539"/>
  <c r="CI536"/>
  <c r="CN36"/>
  <c r="M78" i="6"/>
  <c r="N78"/>
  <c r="CI544" i="13"/>
  <c r="CI537"/>
  <c r="CI560"/>
  <c r="DN33"/>
  <c r="CI524"/>
  <c r="CI535"/>
  <c r="CG37"/>
  <c r="DA35"/>
  <c r="CI547"/>
  <c r="DJ67"/>
  <c r="CI538"/>
  <c r="CI540"/>
  <c r="CI556"/>
  <c r="CI549"/>
  <c r="CZ35" i="1" l="1"/>
  <c r="DG67"/>
  <c r="DE35"/>
  <c r="CL37"/>
  <c r="CX35"/>
  <c r="I46" i="6"/>
  <c r="J46"/>
  <c r="CI541" i="13"/>
  <c r="CI543"/>
  <c r="CI561"/>
  <c r="CI551"/>
  <c r="F67" i="3"/>
  <c r="DM457" i="13"/>
  <c r="CI555"/>
  <c r="CL37"/>
  <c r="DM447"/>
  <c r="CI557"/>
  <c r="CI553"/>
  <c r="CI559"/>
  <c r="DB35"/>
  <c r="DD35"/>
  <c r="DI35"/>
  <c r="DM449"/>
  <c r="AM67" i="3" l="1"/>
  <c r="DD35" i="1"/>
  <c r="DJ67"/>
  <c r="CS37"/>
  <c r="CW36"/>
  <c r="DF35"/>
  <c r="K39"/>
  <c r="M39"/>
  <c r="L39"/>
  <c r="K68"/>
  <c r="L68"/>
  <c r="M68"/>
  <c r="M46" i="6"/>
  <c r="N46"/>
  <c r="DA36" i="13"/>
  <c r="H47" i="6"/>
  <c r="DJ35" i="13"/>
  <c r="DH35"/>
  <c r="CN37"/>
  <c r="DN67"/>
  <c r="CZ36" i="1" l="1"/>
  <c r="DG35"/>
  <c r="DE36"/>
  <c r="CX36"/>
  <c r="G39"/>
  <c r="CQ39"/>
  <c r="CR39" s="1"/>
  <c r="J39"/>
  <c r="BV39"/>
  <c r="J68"/>
  <c r="BV68"/>
  <c r="G68"/>
  <c r="CQ68"/>
  <c r="CR68" s="1"/>
  <c r="F35" i="3"/>
  <c r="A35" s="1"/>
  <c r="DD36" i="13"/>
  <c r="DB36"/>
  <c r="CM68"/>
  <c r="J47" i="6"/>
  <c r="CM39" i="13"/>
  <c r="DI36"/>
  <c r="I47" i="6"/>
  <c r="CW37" i="1" l="1"/>
  <c r="DD36"/>
  <c r="DJ35"/>
  <c r="DF36"/>
  <c r="CG68"/>
  <c r="CG39"/>
  <c r="K69"/>
  <c r="L69"/>
  <c r="M69"/>
  <c r="N47" i="6"/>
  <c r="DJ36" i="13"/>
  <c r="CG39"/>
  <c r="H48" i="6"/>
  <c r="CG68" i="13"/>
  <c r="DN35"/>
  <c r="DH36"/>
  <c r="DA37"/>
  <c r="M47" i="6"/>
  <c r="DG36" i="1" l="1"/>
  <c r="CZ37"/>
  <c r="CX37"/>
  <c r="DE37"/>
  <c r="CL39"/>
  <c r="CL68"/>
  <c r="J69"/>
  <c r="BV69"/>
  <c r="G69"/>
  <c r="CQ69"/>
  <c r="CR69" s="1"/>
  <c r="DI37" i="13"/>
  <c r="CL39"/>
  <c r="J48" i="6"/>
  <c r="I48"/>
  <c r="CL68" i="13"/>
  <c r="DD37"/>
  <c r="DB37"/>
  <c r="F36" i="3"/>
  <c r="CM69" i="13"/>
  <c r="A36" i="3" l="1"/>
  <c r="AM36"/>
  <c r="DF37" i="1"/>
  <c r="DD37"/>
  <c r="DJ36"/>
  <c r="CS39"/>
  <c r="CS68"/>
  <c r="CG69"/>
  <c r="K40"/>
  <c r="L40"/>
  <c r="M40"/>
  <c r="K70"/>
  <c r="L70"/>
  <c r="M70"/>
  <c r="DH37" i="13"/>
  <c r="CG69"/>
  <c r="CN39"/>
  <c r="DJ37"/>
  <c r="N48" i="6"/>
  <c r="M48"/>
  <c r="DN36" i="13"/>
  <c r="CN68"/>
  <c r="DG37" i="1" l="1"/>
  <c r="CW543"/>
  <c r="CL69"/>
  <c r="BV40"/>
  <c r="G40"/>
  <c r="J40"/>
  <c r="CQ40"/>
  <c r="CR40" s="1"/>
  <c r="J70"/>
  <c r="BV70"/>
  <c r="G70"/>
  <c r="CQ70"/>
  <c r="CR70" s="1"/>
  <c r="CM40" i="13"/>
  <c r="DA566"/>
  <c r="DA570"/>
  <c r="DA562"/>
  <c r="DA564"/>
  <c r="CL69"/>
  <c r="CM70"/>
  <c r="DA568"/>
  <c r="F37" i="3"/>
  <c r="A37" l="1"/>
  <c r="AM37"/>
  <c r="DJ37" i="1"/>
  <c r="CW39"/>
  <c r="CJ526"/>
  <c r="CJ530"/>
  <c r="CJ525"/>
  <c r="CJ529"/>
  <c r="CJ528"/>
  <c r="CJ527"/>
  <c r="CJ531"/>
  <c r="CY531"/>
  <c r="CY530"/>
  <c r="CY529"/>
  <c r="CY528"/>
  <c r="CS69"/>
  <c r="CW68"/>
  <c r="CG40"/>
  <c r="CG70"/>
  <c r="K41"/>
  <c r="L41"/>
  <c r="M41"/>
  <c r="K71"/>
  <c r="L71"/>
  <c r="M71"/>
  <c r="H79" i="6"/>
  <c r="DA39" i="13"/>
  <c r="CJ534"/>
  <c r="CJ524"/>
  <c r="CJ552"/>
  <c r="CG40"/>
  <c r="CJ531"/>
  <c r="CN69"/>
  <c r="CJ539"/>
  <c r="CJ537"/>
  <c r="CJ550"/>
  <c r="DA68"/>
  <c r="CJ528"/>
  <c r="CJ529"/>
  <c r="CJ540"/>
  <c r="CJ542"/>
  <c r="CJ545"/>
  <c r="DC531"/>
  <c r="CJ527"/>
  <c r="DC558"/>
  <c r="CJ556"/>
  <c r="CJ547"/>
  <c r="CJ535"/>
  <c r="CJ544"/>
  <c r="DC540"/>
  <c r="DC542"/>
  <c r="CJ525"/>
  <c r="CJ546"/>
  <c r="DN37"/>
  <c r="CJ536"/>
  <c r="CJ526"/>
  <c r="DC560"/>
  <c r="DC539"/>
  <c r="CJ554"/>
  <c r="CG70"/>
  <c r="CJ549"/>
  <c r="CJ538"/>
  <c r="CJ560"/>
  <c r="CJ523"/>
  <c r="DC528"/>
  <c r="H50" i="6"/>
  <c r="CJ558" i="13"/>
  <c r="DC529"/>
  <c r="CJ548"/>
  <c r="A38" i="3" l="1"/>
  <c r="CZ39" i="1"/>
  <c r="CZ68"/>
  <c r="CX39"/>
  <c r="DE39"/>
  <c r="CJ532"/>
  <c r="DE68"/>
  <c r="CL70"/>
  <c r="CX68"/>
  <c r="CL40"/>
  <c r="BV41"/>
  <c r="G41"/>
  <c r="J41"/>
  <c r="CQ41"/>
  <c r="CR41" s="1"/>
  <c r="J71"/>
  <c r="BV71"/>
  <c r="G71"/>
  <c r="CQ71"/>
  <c r="CR71" s="1"/>
  <c r="J79" i="6"/>
  <c r="I79"/>
  <c r="CJ557" i="13"/>
  <c r="CM71"/>
  <c r="CM41"/>
  <c r="DI68"/>
  <c r="CJ543"/>
  <c r="CJ551"/>
  <c r="CL40"/>
  <c r="CJ530"/>
  <c r="DD68"/>
  <c r="CJ561"/>
  <c r="I50" i="6"/>
  <c r="DI39" i="13"/>
  <c r="DB39"/>
  <c r="CJ541"/>
  <c r="J50" i="6"/>
  <c r="CJ532" i="13"/>
  <c r="CJ559"/>
  <c r="DD39"/>
  <c r="CL70"/>
  <c r="CJ555"/>
  <c r="CJ553"/>
  <c r="DB68"/>
  <c r="DF39" i="1" l="1"/>
  <c r="DD39"/>
  <c r="DD68"/>
  <c r="DA527"/>
  <c r="DA529"/>
  <c r="DA525"/>
  <c r="DA528"/>
  <c r="DA530"/>
  <c r="DA531"/>
  <c r="DA526"/>
  <c r="CS70"/>
  <c r="CW69"/>
  <c r="DF68"/>
  <c r="CS40"/>
  <c r="CG41"/>
  <c r="CG71"/>
  <c r="K72"/>
  <c r="L72"/>
  <c r="M72"/>
  <c r="M79" i="6"/>
  <c r="N79"/>
  <c r="H80"/>
  <c r="DE549" i="13"/>
  <c r="DE536"/>
  <c r="CN40"/>
  <c r="CG71"/>
  <c r="DE547"/>
  <c r="DJ39"/>
  <c r="DE539"/>
  <c r="DE538"/>
  <c r="CL440"/>
  <c r="DE548"/>
  <c r="CG41"/>
  <c r="DJ68"/>
  <c r="DE525"/>
  <c r="M50" i="6"/>
  <c r="DH39" i="13"/>
  <c r="DE524"/>
  <c r="DE535"/>
  <c r="CL439"/>
  <c r="N50" i="6"/>
  <c r="DA69" i="13"/>
  <c r="DE545"/>
  <c r="DE560"/>
  <c r="DE546"/>
  <c r="DE544"/>
  <c r="DE527"/>
  <c r="DE542"/>
  <c r="DE528"/>
  <c r="DH68"/>
  <c r="DE537"/>
  <c r="CN70"/>
  <c r="DE556"/>
  <c r="DE531"/>
  <c r="DE529"/>
  <c r="DE523"/>
  <c r="DE534"/>
  <c r="DE526"/>
  <c r="DE558"/>
  <c r="DE550"/>
  <c r="DE540"/>
  <c r="DG39" i="1" l="1"/>
  <c r="DJ39" s="1"/>
  <c r="CZ69"/>
  <c r="DG68"/>
  <c r="DE69"/>
  <c r="DA543"/>
  <c r="DA532"/>
  <c r="CL41"/>
  <c r="CX69"/>
  <c r="CL71"/>
  <c r="J72"/>
  <c r="BV72"/>
  <c r="G72"/>
  <c r="F68" i="3"/>
  <c r="A68" s="1"/>
  <c r="I80" i="6"/>
  <c r="J80"/>
  <c r="DE541" i="13"/>
  <c r="DE454"/>
  <c r="DE570"/>
  <c r="DN39"/>
  <c r="DE568"/>
  <c r="CL41"/>
  <c r="DE551"/>
  <c r="DD69"/>
  <c r="DE554"/>
  <c r="DE552"/>
  <c r="DE553"/>
  <c r="DE559"/>
  <c r="DE557"/>
  <c r="DE555"/>
  <c r="F39" i="3"/>
  <c r="DE443" i="13"/>
  <c r="CL71"/>
  <c r="DE532"/>
  <c r="DE561"/>
  <c r="DE564"/>
  <c r="DE543"/>
  <c r="DB69"/>
  <c r="DE530"/>
  <c r="DI69"/>
  <c r="DE566"/>
  <c r="DE562"/>
  <c r="A39" i="3" l="1"/>
  <c r="AM39"/>
  <c r="CS41" i="1"/>
  <c r="DD69"/>
  <c r="CY525"/>
  <c r="CY527"/>
  <c r="CY526"/>
  <c r="CG527"/>
  <c r="CG526"/>
  <c r="CG525"/>
  <c r="CG528"/>
  <c r="CG531"/>
  <c r="CG530"/>
  <c r="CG529"/>
  <c r="DJ68"/>
  <c r="CW70"/>
  <c r="DF69"/>
  <c r="CS71"/>
  <c r="CW40"/>
  <c r="K42"/>
  <c r="M42"/>
  <c r="L42"/>
  <c r="CG72"/>
  <c r="M80" i="6"/>
  <c r="N80"/>
  <c r="H51"/>
  <c r="H81"/>
  <c r="DJ69" i="13"/>
  <c r="DC526"/>
  <c r="CG537"/>
  <c r="DC556"/>
  <c r="CG544"/>
  <c r="DC550"/>
  <c r="DC535"/>
  <c r="DH69"/>
  <c r="CG554"/>
  <c r="CG529"/>
  <c r="DC544"/>
  <c r="DC538"/>
  <c r="CG552"/>
  <c r="CG526"/>
  <c r="CG531"/>
  <c r="CG534"/>
  <c r="CG549"/>
  <c r="CN41"/>
  <c r="CG548"/>
  <c r="CG535"/>
  <c r="DC549"/>
  <c r="DA70"/>
  <c r="DE444"/>
  <c r="DC545"/>
  <c r="CG550"/>
  <c r="CG547"/>
  <c r="CG528"/>
  <c r="DC536"/>
  <c r="CG558"/>
  <c r="DC527"/>
  <c r="CN71"/>
  <c r="CG527"/>
  <c r="DN68"/>
  <c r="DC547"/>
  <c r="CG525"/>
  <c r="CG542"/>
  <c r="CG546"/>
  <c r="DA40"/>
  <c r="DC524"/>
  <c r="CG536"/>
  <c r="CG560"/>
  <c r="CG72"/>
  <c r="DC523"/>
  <c r="DC537"/>
  <c r="DC534"/>
  <c r="CG545"/>
  <c r="DC546"/>
  <c r="CG538"/>
  <c r="CG540"/>
  <c r="CG556"/>
  <c r="CG523"/>
  <c r="CG524"/>
  <c r="CG539"/>
  <c r="DC548"/>
  <c r="CZ40" i="1" l="1"/>
  <c r="CZ70"/>
  <c r="DG69"/>
  <c r="DE40"/>
  <c r="DE70"/>
  <c r="CY532"/>
  <c r="CY543"/>
  <c r="CG532"/>
  <c r="CL72"/>
  <c r="DA447"/>
  <c r="CX70"/>
  <c r="CX40"/>
  <c r="CW41"/>
  <c r="J42"/>
  <c r="CQ42"/>
  <c r="CR42" s="1"/>
  <c r="BV42"/>
  <c r="G42"/>
  <c r="I81" i="6"/>
  <c r="J81"/>
  <c r="I51"/>
  <c r="J51"/>
  <c r="F69" i="3"/>
  <c r="A69" s="1"/>
  <c r="CG532" i="13"/>
  <c r="DC557"/>
  <c r="DI70"/>
  <c r="DC570"/>
  <c r="CG557"/>
  <c r="CG543"/>
  <c r="DD70"/>
  <c r="DC562"/>
  <c r="DB40"/>
  <c r="DC551"/>
  <c r="DC543"/>
  <c r="CL72"/>
  <c r="DC564"/>
  <c r="DD40"/>
  <c r="DC532"/>
  <c r="DC530"/>
  <c r="CG559"/>
  <c r="DA41"/>
  <c r="DI40"/>
  <c r="DC541"/>
  <c r="DC552"/>
  <c r="DC568"/>
  <c r="DC555"/>
  <c r="DB70"/>
  <c r="CG553"/>
  <c r="DC554"/>
  <c r="DC566"/>
  <c r="CG530"/>
  <c r="DC561"/>
  <c r="CG541"/>
  <c r="CG555"/>
  <c r="DC553"/>
  <c r="CM42"/>
  <c r="CG551"/>
  <c r="DC559"/>
  <c r="CG561"/>
  <c r="H52" i="6"/>
  <c r="CZ41" i="1" l="1"/>
  <c r="DE41"/>
  <c r="DD70"/>
  <c r="DD40"/>
  <c r="DJ69"/>
  <c r="CX41"/>
  <c r="DF70"/>
  <c r="CW71"/>
  <c r="DF40"/>
  <c r="CS72"/>
  <c r="CG42"/>
  <c r="L43"/>
  <c r="CM78"/>
  <c r="CM422" s="1"/>
  <c r="K43"/>
  <c r="M43"/>
  <c r="N81" i="6"/>
  <c r="M51"/>
  <c r="M81"/>
  <c r="N51"/>
  <c r="DH70" i="13"/>
  <c r="H82" i="6"/>
  <c r="DJ70" i="13"/>
  <c r="DJ40"/>
  <c r="I52" i="6"/>
  <c r="DN69" i="13"/>
  <c r="CN72"/>
  <c r="DI41"/>
  <c r="DB41"/>
  <c r="DA71"/>
  <c r="DH40"/>
  <c r="DD41"/>
  <c r="J52" i="6"/>
  <c r="CG42" i="13"/>
  <c r="DG70" i="1" l="1"/>
  <c r="CZ71"/>
  <c r="DG40"/>
  <c r="DD41"/>
  <c r="DE71"/>
  <c r="CL42"/>
  <c r="DF41"/>
  <c r="CX71"/>
  <c r="BV43"/>
  <c r="G43"/>
  <c r="J43"/>
  <c r="CQ43"/>
  <c r="CR43" s="1"/>
  <c r="F40" i="3"/>
  <c r="A40" s="1"/>
  <c r="I82" i="6"/>
  <c r="CL42" i="13"/>
  <c r="N52" i="6"/>
  <c r="DH41" i="13"/>
  <c r="F70" i="3"/>
  <c r="DB71" i="13"/>
  <c r="DI71"/>
  <c r="DJ41"/>
  <c r="J82" i="6"/>
  <c r="M52"/>
  <c r="DD71" i="13"/>
  <c r="CM43"/>
  <c r="A70" i="3" l="1"/>
  <c r="CS42" i="1"/>
  <c r="DG41"/>
  <c r="DD71"/>
  <c r="CM442"/>
  <c r="DJ40"/>
  <c r="DJ70"/>
  <c r="DF71"/>
  <c r="CW72"/>
  <c r="K44"/>
  <c r="CG43"/>
  <c r="M44"/>
  <c r="L44"/>
  <c r="CN42" i="13"/>
  <c r="DN70"/>
  <c r="DN40"/>
  <c r="DA72"/>
  <c r="DJ71"/>
  <c r="H83" i="6"/>
  <c r="N82"/>
  <c r="M82"/>
  <c r="F41" i="3"/>
  <c r="CG43" i="13"/>
  <c r="DH71"/>
  <c r="A41" i="3" l="1"/>
  <c r="AM41"/>
  <c r="DG71" i="1"/>
  <c r="CZ72"/>
  <c r="DE72"/>
  <c r="DJ41"/>
  <c r="CW42"/>
  <c r="CX72"/>
  <c r="CL43"/>
  <c r="J44"/>
  <c r="CQ44"/>
  <c r="CR44" s="1"/>
  <c r="BV44"/>
  <c r="G44"/>
  <c r="DA42" i="13"/>
  <c r="DN41"/>
  <c r="DB72"/>
  <c r="CM44"/>
  <c r="I83" i="6"/>
  <c r="J83"/>
  <c r="DI72" i="13"/>
  <c r="CL43"/>
  <c r="H53" i="6"/>
  <c r="F71" i="3"/>
  <c r="DD72" i="13"/>
  <c r="AM71" i="3" l="1"/>
  <c r="CZ42" i="1"/>
  <c r="DD72"/>
  <c r="DE42"/>
  <c r="DJ71"/>
  <c r="DF72"/>
  <c r="CX42"/>
  <c r="CS43"/>
  <c r="M45"/>
  <c r="K45"/>
  <c r="L45"/>
  <c r="CG44"/>
  <c r="DN71" i="13"/>
  <c r="M83" i="6"/>
  <c r="DD42" i="13"/>
  <c r="DJ72"/>
  <c r="DH72"/>
  <c r="I53" i="6"/>
  <c r="CN43" i="13"/>
  <c r="J53" i="6"/>
  <c r="DI42" i="13"/>
  <c r="N83" i="6"/>
  <c r="CG44" i="13"/>
  <c r="DB42"/>
  <c r="DG72" i="1" l="1"/>
  <c r="DD42"/>
  <c r="CS543"/>
  <c r="DF42"/>
  <c r="CL44"/>
  <c r="G45"/>
  <c r="J45"/>
  <c r="BV45"/>
  <c r="CQ45"/>
  <c r="CR45" s="1"/>
  <c r="CW564" i="13"/>
  <c r="N53" i="6"/>
  <c r="F72" i="3"/>
  <c r="CL44" i="13"/>
  <c r="DJ42"/>
  <c r="CW566"/>
  <c r="DH42"/>
  <c r="CW570"/>
  <c r="CW562"/>
  <c r="M53" i="6"/>
  <c r="CW568" i="13"/>
  <c r="CM45"/>
  <c r="AM72" i="3" l="1"/>
  <c r="DG42" i="1"/>
  <c r="DJ72"/>
  <c r="CW43"/>
  <c r="CS44"/>
  <c r="M46"/>
  <c r="CG45"/>
  <c r="K46"/>
  <c r="L46"/>
  <c r="DN72" i="13"/>
  <c r="CG45"/>
  <c r="CN44"/>
  <c r="DA43"/>
  <c r="F42" i="3"/>
  <c r="H54" i="6"/>
  <c r="A42" i="3" l="1"/>
  <c r="AM42"/>
  <c r="CZ43" i="1"/>
  <c r="DH435"/>
  <c r="DH436"/>
  <c r="DH433"/>
  <c r="DH434"/>
  <c r="DE43"/>
  <c r="DH78"/>
  <c r="DJ42"/>
  <c r="CX43"/>
  <c r="DI78"/>
  <c r="J46"/>
  <c r="CQ46"/>
  <c r="CR46" s="1"/>
  <c r="G46"/>
  <c r="BV46"/>
  <c r="CL45"/>
  <c r="DI43" i="13"/>
  <c r="CM46"/>
  <c r="DM459"/>
  <c r="DM463"/>
  <c r="DN42"/>
  <c r="DB43"/>
  <c r="DM443"/>
  <c r="J54" i="6"/>
  <c r="I54"/>
  <c r="DD43" i="13"/>
  <c r="CL45"/>
  <c r="DM445"/>
  <c r="DI422" i="1" l="1"/>
  <c r="B29" i="7" s="1"/>
  <c r="DD43" i="1"/>
  <c r="CS45"/>
  <c r="CW44"/>
  <c r="DF43"/>
  <c r="CG46"/>
  <c r="K47"/>
  <c r="L47"/>
  <c r="M47"/>
  <c r="H55" i="6"/>
  <c r="C425" i="1"/>
  <c r="M54" i="6"/>
  <c r="CG46" i="13"/>
  <c r="CN45"/>
  <c r="N54" i="6"/>
  <c r="DM448" i="13"/>
  <c r="DM450"/>
  <c r="DM464"/>
  <c r="DJ43"/>
  <c r="DM462"/>
  <c r="DH43"/>
  <c r="DM468"/>
  <c r="DM422"/>
  <c r="DM466"/>
  <c r="DA44"/>
  <c r="DM458"/>
  <c r="DG43" i="1" l="1"/>
  <c r="CZ44"/>
  <c r="AI6" i="10"/>
  <c r="CX44" i="1"/>
  <c r="DE44"/>
  <c r="CL46"/>
  <c r="BV47"/>
  <c r="G47"/>
  <c r="CQ47"/>
  <c r="CR47" s="1"/>
  <c r="J47"/>
  <c r="I55" i="6"/>
  <c r="J55"/>
  <c r="CL46" i="13"/>
  <c r="F43" i="3"/>
  <c r="DI44" i="13"/>
  <c r="DD44"/>
  <c r="DB44"/>
  <c r="CM47"/>
  <c r="A43" i="3" l="1"/>
  <c r="AM43"/>
  <c r="CQ433" i="1"/>
  <c r="CQ446" s="1"/>
  <c r="CQ434"/>
  <c r="CW45"/>
  <c r="CW525"/>
  <c r="CW526"/>
  <c r="CW528"/>
  <c r="CW529"/>
  <c r="CW531"/>
  <c r="CW530"/>
  <c r="CW527"/>
  <c r="DF44"/>
  <c r="DD44"/>
  <c r="DI442"/>
  <c r="DJ43"/>
  <c r="CS46"/>
  <c r="L48"/>
  <c r="K48"/>
  <c r="M48"/>
  <c r="CG47"/>
  <c r="K49"/>
  <c r="L49"/>
  <c r="M49"/>
  <c r="M55" i="6"/>
  <c r="H56"/>
  <c r="I56"/>
  <c r="N55"/>
  <c r="DM453" i="13"/>
  <c r="DM465"/>
  <c r="DA536"/>
  <c r="DA523"/>
  <c r="CL433"/>
  <c r="DA544"/>
  <c r="DA535"/>
  <c r="DA529"/>
  <c r="DM442"/>
  <c r="DA546"/>
  <c r="DH44"/>
  <c r="DM451"/>
  <c r="DA45"/>
  <c r="DA558"/>
  <c r="DA560"/>
  <c r="CL446"/>
  <c r="DA542"/>
  <c r="BW466"/>
  <c r="DM432"/>
  <c r="BW457"/>
  <c r="DM469"/>
  <c r="DA526"/>
  <c r="CL434"/>
  <c r="CG47"/>
  <c r="DA538"/>
  <c r="DA548"/>
  <c r="DA528"/>
  <c r="DA531"/>
  <c r="DM471"/>
  <c r="BW476"/>
  <c r="CN46"/>
  <c r="DA554"/>
  <c r="DA537"/>
  <c r="DA547"/>
  <c r="DA545"/>
  <c r="DA534"/>
  <c r="DA550"/>
  <c r="DA527"/>
  <c r="BW467"/>
  <c r="DA524"/>
  <c r="DA540"/>
  <c r="DA556"/>
  <c r="CL445"/>
  <c r="DM461"/>
  <c r="BW445"/>
  <c r="DN43"/>
  <c r="DM467"/>
  <c r="DA549"/>
  <c r="DA552"/>
  <c r="BW456"/>
  <c r="DJ44"/>
  <c r="DM440"/>
  <c r="DA539"/>
  <c r="DG44" i="1" l="1"/>
  <c r="CQ447"/>
  <c r="CX45"/>
  <c r="CZ45"/>
  <c r="DE45"/>
  <c r="CW532"/>
  <c r="DF45"/>
  <c r="CL47"/>
  <c r="G48"/>
  <c r="BV48"/>
  <c r="J48"/>
  <c r="CQ48"/>
  <c r="CR48" s="1"/>
  <c r="J56" i="6"/>
  <c r="M56"/>
  <c r="N56"/>
  <c r="F44" i="3"/>
  <c r="A44" s="1"/>
  <c r="DA561" i="13"/>
  <c r="DA557"/>
  <c r="CM48"/>
  <c r="BW462"/>
  <c r="DI45"/>
  <c r="DA541"/>
  <c r="DA532"/>
  <c r="BW449"/>
  <c r="DD45"/>
  <c r="DB45"/>
  <c r="DA530"/>
  <c r="DA551"/>
  <c r="DJ45"/>
  <c r="DA559"/>
  <c r="DA555"/>
  <c r="BW480"/>
  <c r="CL47"/>
  <c r="DA543"/>
  <c r="DA553"/>
  <c r="BW470"/>
  <c r="DD45" i="1" l="1"/>
  <c r="CW46"/>
  <c r="B28" i="7"/>
  <c r="DJ44" i="1"/>
  <c r="CS47"/>
  <c r="CG48"/>
  <c r="BV49"/>
  <c r="J49"/>
  <c r="CQ49"/>
  <c r="CR49" s="1"/>
  <c r="F45" i="3"/>
  <c r="A45" s="1"/>
  <c r="CM49" i="13"/>
  <c r="DH45"/>
  <c r="CN47"/>
  <c r="DA46"/>
  <c r="DN44"/>
  <c r="H57" i="6"/>
  <c r="CG48" i="13"/>
  <c r="DG45" i="1" l="1"/>
  <c r="CZ46"/>
  <c r="DE46"/>
  <c r="CQ436"/>
  <c r="CQ435"/>
  <c r="CQ448" s="1"/>
  <c r="CX46"/>
  <c r="CS526"/>
  <c r="CS531"/>
  <c r="CS527"/>
  <c r="CS529"/>
  <c r="CS525"/>
  <c r="CS528"/>
  <c r="CS530"/>
  <c r="CQ527"/>
  <c r="CQ528"/>
  <c r="CQ529"/>
  <c r="CQ530"/>
  <c r="CQ531"/>
  <c r="CQ525"/>
  <c r="CQ526"/>
  <c r="CU525"/>
  <c r="CU529"/>
  <c r="CU531"/>
  <c r="CU530"/>
  <c r="CU528"/>
  <c r="CU527"/>
  <c r="CU526"/>
  <c r="DJ45"/>
  <c r="CL48"/>
  <c r="CG49"/>
  <c r="CY524" i="13"/>
  <c r="CL556"/>
  <c r="CL538"/>
  <c r="CL529"/>
  <c r="CW548"/>
  <c r="BW460"/>
  <c r="BW478"/>
  <c r="CL435"/>
  <c r="CY558"/>
  <c r="CY545"/>
  <c r="CL535"/>
  <c r="CY556"/>
  <c r="CW523"/>
  <c r="CY560"/>
  <c r="CL536"/>
  <c r="CY529"/>
  <c r="CW549"/>
  <c r="CW540"/>
  <c r="CL542"/>
  <c r="CL525"/>
  <c r="CY548"/>
  <c r="CY540"/>
  <c r="CY525"/>
  <c r="CL560"/>
  <c r="CW531"/>
  <c r="CL531"/>
  <c r="CL526"/>
  <c r="CL528"/>
  <c r="CY534"/>
  <c r="J57" i="6"/>
  <c r="CY549" i="13"/>
  <c r="CW538"/>
  <c r="CW525"/>
  <c r="CW546"/>
  <c r="CL547"/>
  <c r="CY539"/>
  <c r="CY523"/>
  <c r="CL550"/>
  <c r="CL540"/>
  <c r="CW526"/>
  <c r="CY527"/>
  <c r="CW558"/>
  <c r="CW545"/>
  <c r="CW534"/>
  <c r="CL548"/>
  <c r="CL545"/>
  <c r="CW560"/>
  <c r="CW537"/>
  <c r="DI46"/>
  <c r="CW539"/>
  <c r="CW529"/>
  <c r="CW556"/>
  <c r="CY538"/>
  <c r="CL524"/>
  <c r="CL558"/>
  <c r="DB46"/>
  <c r="BW468"/>
  <c r="CW535"/>
  <c r="CY531"/>
  <c r="CG49"/>
  <c r="CL544"/>
  <c r="CL539"/>
  <c r="CW528"/>
  <c r="DN45"/>
  <c r="CW542"/>
  <c r="CY526"/>
  <c r="CL448"/>
  <c r="CL48"/>
  <c r="CL537"/>
  <c r="CL527"/>
  <c r="CL447"/>
  <c r="CW544"/>
  <c r="BW458"/>
  <c r="CY546"/>
  <c r="CW547"/>
  <c r="CY550"/>
  <c r="I57" i="6"/>
  <c r="CL549" i="13"/>
  <c r="CY535"/>
  <c r="CW524"/>
  <c r="CW552"/>
  <c r="CW536"/>
  <c r="CY542"/>
  <c r="CL523"/>
  <c r="CW554"/>
  <c r="CY537"/>
  <c r="CW527"/>
  <c r="CL546"/>
  <c r="DD46"/>
  <c r="CY544"/>
  <c r="CY528"/>
  <c r="CY547"/>
  <c r="CW550"/>
  <c r="CL534"/>
  <c r="BW447"/>
  <c r="CL436"/>
  <c r="CY536"/>
  <c r="CQ449" i="1" l="1"/>
  <c r="DF46"/>
  <c r="DD46"/>
  <c r="CS532"/>
  <c r="DG541"/>
  <c r="CQ532"/>
  <c r="CQ543"/>
  <c r="DG536"/>
  <c r="DG540"/>
  <c r="CU532"/>
  <c r="DG539"/>
  <c r="CU543"/>
  <c r="DG538"/>
  <c r="DG542"/>
  <c r="DG537"/>
  <c r="CS48"/>
  <c r="CR78"/>
  <c r="CW47"/>
  <c r="CL49"/>
  <c r="CG78"/>
  <c r="H58" i="6"/>
  <c r="CL541" i="13"/>
  <c r="CL552"/>
  <c r="DL546"/>
  <c r="CL568"/>
  <c r="DH46"/>
  <c r="CG78"/>
  <c r="DL549"/>
  <c r="DL539"/>
  <c r="CL562"/>
  <c r="CL532"/>
  <c r="CW530"/>
  <c r="CY568"/>
  <c r="CY553"/>
  <c r="CW559"/>
  <c r="CY562"/>
  <c r="DL545"/>
  <c r="DL534"/>
  <c r="DL537"/>
  <c r="CY570"/>
  <c r="CW551"/>
  <c r="CL49"/>
  <c r="N57" i="6"/>
  <c r="CL564" i="13"/>
  <c r="CY557"/>
  <c r="CW553"/>
  <c r="CY554"/>
  <c r="DL538"/>
  <c r="CL449"/>
  <c r="DL535"/>
  <c r="CN48"/>
  <c r="DL550"/>
  <c r="CY566"/>
  <c r="CL551"/>
  <c r="DL565"/>
  <c r="CL554"/>
  <c r="CL559"/>
  <c r="CL566"/>
  <c r="CW561"/>
  <c r="CL543"/>
  <c r="CY551"/>
  <c r="CW541"/>
  <c r="CL530"/>
  <c r="CY555"/>
  <c r="CY561"/>
  <c r="DL548"/>
  <c r="DL563"/>
  <c r="DL547"/>
  <c r="CY552"/>
  <c r="CY543"/>
  <c r="CM78"/>
  <c r="CY532"/>
  <c r="CY564"/>
  <c r="CL555"/>
  <c r="CL561"/>
  <c r="CW555"/>
  <c r="CL570"/>
  <c r="DL544"/>
  <c r="DL540"/>
  <c r="CY530"/>
  <c r="CW543"/>
  <c r="DA47"/>
  <c r="CW557"/>
  <c r="CY559"/>
  <c r="CL553"/>
  <c r="CL557"/>
  <c r="DL542"/>
  <c r="DL536"/>
  <c r="M57" i="6"/>
  <c r="CW532" i="13"/>
  <c r="DJ46"/>
  <c r="CY541"/>
  <c r="DG46" i="1" l="1"/>
  <c r="CZ47"/>
  <c r="DJ46"/>
  <c r="CG433"/>
  <c r="CG446" s="1"/>
  <c r="CG434"/>
  <c r="CG435"/>
  <c r="CG448" s="1"/>
  <c r="CG436"/>
  <c r="CR433"/>
  <c r="CR446" s="1"/>
  <c r="CR434"/>
  <c r="CR436"/>
  <c r="CR435"/>
  <c r="CR448" s="1"/>
  <c r="DG543"/>
  <c r="DE47"/>
  <c r="CX47"/>
  <c r="CL78"/>
  <c r="CS49"/>
  <c r="I58" i="6"/>
  <c r="J58"/>
  <c r="DL551" i="13"/>
  <c r="DL561"/>
  <c r="CM435"/>
  <c r="DL568"/>
  <c r="DL557"/>
  <c r="CM434"/>
  <c r="DL570"/>
  <c r="CG433"/>
  <c r="DL566"/>
  <c r="DL554"/>
  <c r="CG435"/>
  <c r="DL555"/>
  <c r="DL552"/>
  <c r="DL559"/>
  <c r="DB47"/>
  <c r="F46" i="3"/>
  <c r="CN49" i="13"/>
  <c r="DL564"/>
  <c r="DI47"/>
  <c r="DN46"/>
  <c r="DD47"/>
  <c r="CL78"/>
  <c r="DL541"/>
  <c r="CG434"/>
  <c r="DL543"/>
  <c r="CM433"/>
  <c r="CM436"/>
  <c r="CG436"/>
  <c r="DL553"/>
  <c r="A46" i="3" l="1"/>
  <c r="AM46"/>
  <c r="CL434" i="1"/>
  <c r="CL433"/>
  <c r="CL446" s="1"/>
  <c r="CL435"/>
  <c r="CL448" s="1"/>
  <c r="CL436"/>
  <c r="CW48"/>
  <c r="DD47"/>
  <c r="K21" i="10"/>
  <c r="K22"/>
  <c r="K24"/>
  <c r="DF47" i="1"/>
  <c r="K28" i="10"/>
  <c r="CS78" i="1"/>
  <c r="H59" i="6"/>
  <c r="M58"/>
  <c r="N58"/>
  <c r="CG443" i="13"/>
  <c r="DH47"/>
  <c r="DJ47"/>
  <c r="CM441"/>
  <c r="CN78"/>
  <c r="CM455"/>
  <c r="CM448"/>
  <c r="DA48"/>
  <c r="CM457"/>
  <c r="CG440"/>
  <c r="CG454"/>
  <c r="CM454"/>
  <c r="CM446"/>
  <c r="CM444"/>
  <c r="CM443"/>
  <c r="CM482"/>
  <c r="CG441"/>
  <c r="CZ48" i="1" l="1"/>
  <c r="DG47"/>
  <c r="K25" i="10"/>
  <c r="DE48" i="1"/>
  <c r="CS434"/>
  <c r="CS433"/>
  <c r="CS446" s="1"/>
  <c r="CS435"/>
  <c r="CS448" s="1"/>
  <c r="CS436"/>
  <c r="CX48"/>
  <c r="CR447"/>
  <c r="E21" i="10"/>
  <c r="CR449" i="1"/>
  <c r="E24" i="10"/>
  <c r="E25"/>
  <c r="K30"/>
  <c r="E28"/>
  <c r="E27"/>
  <c r="E22"/>
  <c r="CW49" i="1"/>
  <c r="J59" i="6"/>
  <c r="I59"/>
  <c r="F47" i="3"/>
  <c r="A47" s="1"/>
  <c r="CW435" i="13"/>
  <c r="H60" i="6"/>
  <c r="CM473" i="13"/>
  <c r="CM447"/>
  <c r="CM456"/>
  <c r="DA49"/>
  <c r="CM476"/>
  <c r="CG448"/>
  <c r="CM458"/>
  <c r="CM445"/>
  <c r="CW434"/>
  <c r="CM481"/>
  <c r="CG457"/>
  <c r="CG482"/>
  <c r="CM462"/>
  <c r="DI48"/>
  <c r="CM480"/>
  <c r="CG455"/>
  <c r="DD48"/>
  <c r="CG464"/>
  <c r="CM472"/>
  <c r="CG446"/>
  <c r="CM474"/>
  <c r="CM460"/>
  <c r="CM478"/>
  <c r="CW433"/>
  <c r="CM477"/>
  <c r="CG432"/>
  <c r="CW436"/>
  <c r="CM475"/>
  <c r="DB48"/>
  <c r="CG444"/>
  <c r="CM470"/>
  <c r="CM468"/>
  <c r="CM466"/>
  <c r="CM479"/>
  <c r="CM464"/>
  <c r="CZ49" i="1" l="1"/>
  <c r="E33" i="10"/>
  <c r="DA435" i="1"/>
  <c r="DA448" s="1"/>
  <c r="DF48"/>
  <c r="DA436"/>
  <c r="CT438"/>
  <c r="CT437"/>
  <c r="CT450" s="1"/>
  <c r="CT451" s="1"/>
  <c r="CT433"/>
  <c r="CT446" s="1"/>
  <c r="CT434"/>
  <c r="CT435"/>
  <c r="CT448" s="1"/>
  <c r="CT436"/>
  <c r="CT422"/>
  <c r="CG447"/>
  <c r="DE49"/>
  <c r="DJ47"/>
  <c r="J21" i="10"/>
  <c r="E30"/>
  <c r="J28"/>
  <c r="J27"/>
  <c r="J25"/>
  <c r="CG449" i="1"/>
  <c r="J24" i="10"/>
  <c r="J22"/>
  <c r="CX49" i="1"/>
  <c r="N59" i="6"/>
  <c r="K59"/>
  <c r="CG471" i="13"/>
  <c r="CX435"/>
  <c r="CG480"/>
  <c r="DE435"/>
  <c r="CX422"/>
  <c r="CG465"/>
  <c r="CG475"/>
  <c r="CW440"/>
  <c r="CG476"/>
  <c r="CG463"/>
  <c r="CG468"/>
  <c r="CG467"/>
  <c r="CX437"/>
  <c r="CG481"/>
  <c r="CX433"/>
  <c r="CG477"/>
  <c r="CM461"/>
  <c r="CG469"/>
  <c r="CG472"/>
  <c r="CG478"/>
  <c r="CG447"/>
  <c r="CM471"/>
  <c r="CG460"/>
  <c r="CG459"/>
  <c r="CG458"/>
  <c r="CG466"/>
  <c r="DD49"/>
  <c r="CX434"/>
  <c r="CG456"/>
  <c r="CG473"/>
  <c r="CG461"/>
  <c r="CG462"/>
  <c r="DE436"/>
  <c r="CX454"/>
  <c r="DB49"/>
  <c r="CM440"/>
  <c r="I60" i="6"/>
  <c r="CW441" i="13"/>
  <c r="DI49"/>
  <c r="CW454"/>
  <c r="CG470"/>
  <c r="CG474"/>
  <c r="CM432"/>
  <c r="CG449"/>
  <c r="DJ48"/>
  <c r="CG445"/>
  <c r="CX438"/>
  <c r="CW443"/>
  <c r="CW432"/>
  <c r="CG479"/>
  <c r="DN47"/>
  <c r="J60" i="6"/>
  <c r="CT452" i="1" l="1"/>
  <c r="CT453"/>
  <c r="CT439"/>
  <c r="J33" i="10"/>
  <c r="DA78" i="1"/>
  <c r="DD48"/>
  <c r="DD49"/>
  <c r="CL447"/>
  <c r="U6" i="10"/>
  <c r="U19" s="1"/>
  <c r="U31" s="1"/>
  <c r="CT442" i="1"/>
  <c r="J30" i="10"/>
  <c r="U22"/>
  <c r="CL449" i="1"/>
  <c r="K27" i="10"/>
  <c r="K33" s="1"/>
  <c r="U28"/>
  <c r="U27"/>
  <c r="U24"/>
  <c r="U21"/>
  <c r="U25"/>
  <c r="DF49" i="1"/>
  <c r="M59" i="6"/>
  <c r="CX453" i="13"/>
  <c r="DE466"/>
  <c r="CW457"/>
  <c r="CM467"/>
  <c r="CW444"/>
  <c r="CX455"/>
  <c r="DH48"/>
  <c r="N60" i="6"/>
  <c r="CW464" i="13"/>
  <c r="DH49"/>
  <c r="CX446"/>
  <c r="CX441"/>
  <c r="CW446"/>
  <c r="DE441"/>
  <c r="CX452"/>
  <c r="CX464"/>
  <c r="CM465"/>
  <c r="CW469"/>
  <c r="DE455"/>
  <c r="CW459"/>
  <c r="M60" i="6"/>
  <c r="CM449" i="13"/>
  <c r="CX444"/>
  <c r="CX457"/>
  <c r="CX442"/>
  <c r="DE448"/>
  <c r="CW482"/>
  <c r="CX432"/>
  <c r="CW455"/>
  <c r="CM469"/>
  <c r="DE445"/>
  <c r="CM459"/>
  <c r="DE78"/>
  <c r="CM463"/>
  <c r="CX482"/>
  <c r="CX439"/>
  <c r="CW465"/>
  <c r="CW448"/>
  <c r="DE456"/>
  <c r="CX443"/>
  <c r="DJ49"/>
  <c r="CX448"/>
  <c r="CW467"/>
  <c r="CX440"/>
  <c r="DG48" i="1" l="1"/>
  <c r="DJ48" s="1"/>
  <c r="DG49"/>
  <c r="U33" i="10"/>
  <c r="CS447" i="1"/>
  <c r="CT447"/>
  <c r="CT449"/>
  <c r="CS449"/>
  <c r="F48" i="3"/>
  <c r="A48" s="1"/>
  <c r="CW478" i="13"/>
  <c r="CX463"/>
  <c r="CX456"/>
  <c r="CW461"/>
  <c r="CX480"/>
  <c r="CW445"/>
  <c r="CX479"/>
  <c r="F49" i="3"/>
  <c r="CX461" i="13"/>
  <c r="DE462"/>
  <c r="CW470"/>
  <c r="CX478"/>
  <c r="CW449"/>
  <c r="CX472"/>
  <c r="CX468"/>
  <c r="CW466"/>
  <c r="CX460"/>
  <c r="CX462"/>
  <c r="CW473"/>
  <c r="DE432"/>
  <c r="DE457"/>
  <c r="CX470"/>
  <c r="CW477"/>
  <c r="DE482"/>
  <c r="CX476"/>
  <c r="CW481"/>
  <c r="CX481"/>
  <c r="CX475"/>
  <c r="DN48"/>
  <c r="CX467"/>
  <c r="CX450"/>
  <c r="CW447"/>
  <c r="CW468"/>
  <c r="CX477"/>
  <c r="CX473"/>
  <c r="DE480"/>
  <c r="CX474"/>
  <c r="DE464"/>
  <c r="CW458"/>
  <c r="CW476"/>
  <c r="CW479"/>
  <c r="CX458"/>
  <c r="CW463"/>
  <c r="CX449"/>
  <c r="CW456"/>
  <c r="CW475"/>
  <c r="CW462"/>
  <c r="CX469"/>
  <c r="CW472"/>
  <c r="CW471"/>
  <c r="CX459"/>
  <c r="CX451"/>
  <c r="CX465"/>
  <c r="DE446"/>
  <c r="CW474"/>
  <c r="CX471"/>
  <c r="CX466"/>
  <c r="CX447"/>
  <c r="CX445"/>
  <c r="CW460"/>
  <c r="CW480"/>
  <c r="A49" i="3" l="1"/>
  <c r="A50" s="1"/>
  <c r="A51" s="1"/>
  <c r="A52" s="1"/>
  <c r="A53" s="1"/>
  <c r="A54" s="1"/>
  <c r="A59" s="1"/>
  <c r="A63" s="1"/>
  <c r="A65" s="1"/>
  <c r="A66" s="1"/>
  <c r="A67" s="1"/>
  <c r="A71" s="1"/>
  <c r="A72" s="1"/>
  <c r="A74" s="1"/>
  <c r="A75" s="1"/>
  <c r="A76" s="1"/>
  <c r="A81" s="1"/>
  <c r="A82" s="1"/>
  <c r="A85" s="1"/>
  <c r="A86" s="1"/>
  <c r="A87" s="1"/>
  <c r="A93" s="1"/>
  <c r="A94" s="1"/>
  <c r="A95" s="1"/>
  <c r="A96" s="1"/>
  <c r="A97" s="1"/>
  <c r="A100" s="1"/>
  <c r="A104" s="1"/>
  <c r="A105" s="1"/>
  <c r="A106" s="1"/>
  <c r="A107" s="1"/>
  <c r="A110" s="1"/>
  <c r="A115" s="1"/>
  <c r="A117" s="1"/>
  <c r="A118" s="1"/>
  <c r="A121" s="1"/>
  <c r="A127" s="1"/>
  <c r="A128" s="1"/>
  <c r="A130" s="1"/>
  <c r="A131" s="1"/>
  <c r="A133" s="1"/>
  <c r="A134" s="1"/>
  <c r="A135" s="1"/>
  <c r="A139" s="1"/>
  <c r="A140" s="1"/>
  <c r="A141" s="1"/>
  <c r="A144" s="1"/>
  <c r="A145" s="1"/>
  <c r="A149" s="1"/>
  <c r="A150" s="1"/>
  <c r="AM49"/>
  <c r="DJ49" i="1"/>
  <c r="DA449"/>
  <c r="DE481" i="13"/>
  <c r="DE459"/>
  <c r="DE469"/>
  <c r="DE461"/>
  <c r="DE477"/>
  <c r="DE447"/>
  <c r="DE471"/>
  <c r="DE474"/>
  <c r="DE468"/>
  <c r="DE472"/>
  <c r="DE478"/>
  <c r="DE465"/>
  <c r="DE460"/>
  <c r="DE479"/>
  <c r="DE458"/>
  <c r="DE476"/>
  <c r="DE449"/>
  <c r="DE475"/>
  <c r="DE467"/>
  <c r="FF517" i="12" l="1"/>
  <c r="FG517" s="1"/>
  <c r="FF516"/>
  <c r="FG516" s="1"/>
  <c r="FF526"/>
  <c r="F445" i="8" l="1"/>
  <c r="F441"/>
  <c r="F496"/>
  <c r="F419"/>
  <c r="F440"/>
  <c r="F450"/>
  <c r="F483"/>
  <c r="F448"/>
  <c r="F363"/>
  <c r="F465"/>
  <c r="F482"/>
  <c r="F336"/>
  <c r="F78"/>
  <c r="F455"/>
  <c r="F431"/>
  <c r="F442"/>
  <c r="F330"/>
  <c r="F497"/>
  <c r="F296"/>
  <c r="F328"/>
  <c r="F365"/>
  <c r="F493"/>
  <c r="F310"/>
  <c r="F489"/>
  <c r="F472"/>
  <c r="F380"/>
  <c r="F498"/>
  <c r="F230"/>
  <c r="F451"/>
  <c r="F520"/>
  <c r="F523"/>
  <c r="F513"/>
  <c r="F404"/>
  <c r="F456"/>
  <c r="F491"/>
  <c r="F447"/>
  <c r="F462"/>
  <c r="F473"/>
  <c r="F407"/>
  <c r="F495"/>
  <c r="F485"/>
  <c r="F348"/>
  <c r="F494"/>
  <c r="F487"/>
  <c r="F524"/>
  <c r="F438"/>
  <c r="F486"/>
  <c r="F425"/>
  <c r="F446"/>
  <c r="F474"/>
  <c r="F460"/>
  <c r="F501"/>
  <c r="F508"/>
  <c r="F321"/>
  <c r="F470"/>
  <c r="F457"/>
  <c r="F443"/>
  <c r="F464"/>
  <c r="F421"/>
  <c r="F522"/>
  <c r="F433"/>
  <c r="F414"/>
  <c r="F427"/>
  <c r="F463"/>
  <c r="F477"/>
  <c r="F480"/>
  <c r="F515"/>
  <c r="F255"/>
  <c r="F488"/>
  <c r="F437"/>
  <c r="F481"/>
  <c r="F436"/>
  <c r="F377"/>
  <c r="F506"/>
  <c r="F468"/>
  <c r="F387"/>
  <c r="F469"/>
  <c r="F434"/>
  <c r="F459"/>
  <c r="F466"/>
  <c r="F471"/>
  <c r="F458"/>
  <c r="F476"/>
  <c r="F503"/>
  <c r="F484"/>
  <c r="F373"/>
  <c r="F519"/>
  <c r="F516"/>
  <c r="F240"/>
  <c r="F499"/>
  <c r="F444"/>
  <c r="F504"/>
  <c r="F302"/>
  <c r="F397"/>
  <c r="F517"/>
  <c r="F492"/>
  <c r="F502"/>
  <c r="F378"/>
  <c r="F467"/>
  <c r="F449"/>
  <c r="F507"/>
  <c r="F479"/>
  <c r="F511"/>
  <c r="F406"/>
  <c r="F402"/>
  <c r="F500"/>
  <c r="F454"/>
  <c r="F461"/>
  <c r="F152"/>
  <c r="F475"/>
  <c r="F435"/>
  <c r="F415"/>
  <c r="F420"/>
  <c r="F514"/>
  <c r="F505"/>
  <c r="F453"/>
  <c r="F512"/>
  <c r="F388"/>
  <c r="F509"/>
  <c r="F518"/>
  <c r="F521"/>
  <c r="F478"/>
  <c r="F510"/>
  <c r="F429"/>
  <c r="F405"/>
  <c r="F452"/>
  <c r="F422"/>
  <c r="F439"/>
  <c r="F490"/>
  <c r="F332"/>
  <c r="F432"/>
  <c r="CY96" i="12"/>
  <c r="AX96"/>
  <c r="BY96"/>
  <c r="AY96"/>
  <c r="EY96"/>
  <c r="DY96"/>
  <c r="DX96"/>
  <c r="EX96"/>
  <c r="CX96"/>
  <c r="BX96"/>
  <c r="CX326"/>
  <c r="CY326"/>
  <c r="AY326"/>
  <c r="DX326"/>
  <c r="BX326"/>
  <c r="EY326"/>
  <c r="AX326"/>
  <c r="BY326"/>
  <c r="EX326"/>
  <c r="DY326"/>
  <c r="EX244"/>
  <c r="CX244"/>
  <c r="BY244"/>
  <c r="CY244"/>
  <c r="DY244"/>
  <c r="AY244"/>
  <c r="AX244"/>
  <c r="EY244"/>
  <c r="BX244"/>
  <c r="DX244"/>
  <c r="AY420"/>
  <c r="DX420"/>
  <c r="AX420"/>
  <c r="EX420"/>
  <c r="CX420"/>
  <c r="EY420"/>
  <c r="CY420"/>
  <c r="DY420"/>
  <c r="BX420"/>
  <c r="BY420"/>
  <c r="DY75"/>
  <c r="DX75"/>
  <c r="CY75"/>
  <c r="CX75"/>
  <c r="EY75"/>
  <c r="BX75"/>
  <c r="AY75"/>
  <c r="EX75"/>
  <c r="BY75"/>
  <c r="AX75"/>
  <c r="DX351"/>
  <c r="EX351"/>
  <c r="BX351"/>
  <c r="CY351"/>
  <c r="AX351"/>
  <c r="DY351"/>
  <c r="AY351"/>
  <c r="CX351"/>
  <c r="EY351"/>
  <c r="BY351"/>
  <c r="EY155"/>
  <c r="AY155"/>
  <c r="AX155"/>
  <c r="DY155"/>
  <c r="DX155"/>
  <c r="CY155"/>
  <c r="BX155"/>
  <c r="EX155"/>
  <c r="CX155"/>
  <c r="BY155"/>
  <c r="EY449"/>
  <c r="DY449"/>
  <c r="AX449"/>
  <c r="CY449"/>
  <c r="AY449"/>
  <c r="CX449"/>
  <c r="BX449"/>
  <c r="DX449"/>
  <c r="EX449"/>
  <c r="BY449"/>
  <c r="AX22"/>
  <c r="AY22"/>
  <c r="EX22"/>
  <c r="DX22"/>
  <c r="DY22"/>
  <c r="CX22"/>
  <c r="BX22"/>
  <c r="EY22"/>
  <c r="CY22"/>
  <c r="BY22"/>
  <c r="DX92"/>
  <c r="EY92"/>
  <c r="EX92"/>
  <c r="DY92"/>
  <c r="BX92"/>
  <c r="CX92"/>
  <c r="AY92"/>
  <c r="CY92"/>
  <c r="BY92"/>
  <c r="AX92"/>
  <c r="BY81"/>
  <c r="CX81"/>
  <c r="EY81"/>
  <c r="DY81"/>
  <c r="AY81"/>
  <c r="EX81"/>
  <c r="CY81"/>
  <c r="DX81"/>
  <c r="BX81"/>
  <c r="AX81"/>
  <c r="DY242"/>
  <c r="AX242"/>
  <c r="AY242"/>
  <c r="CX242"/>
  <c r="DX242"/>
  <c r="CY242"/>
  <c r="BY242"/>
  <c r="BX242"/>
  <c r="EX242"/>
  <c r="EY242"/>
  <c r="AY127"/>
  <c r="CX127"/>
  <c r="EX127"/>
  <c r="BX127"/>
  <c r="DX127"/>
  <c r="BY127"/>
  <c r="AX127"/>
  <c r="EY127"/>
  <c r="DY127"/>
  <c r="CY127"/>
  <c r="AX285"/>
  <c r="DX285"/>
  <c r="BX285"/>
  <c r="CX285"/>
  <c r="EY285"/>
  <c r="BY285"/>
  <c r="AY285"/>
  <c r="DY285"/>
  <c r="EX285"/>
  <c r="CY285"/>
  <c r="BY188"/>
  <c r="DY188"/>
  <c r="EY188"/>
  <c r="EX188"/>
  <c r="BX188"/>
  <c r="AX188"/>
  <c r="CY188"/>
  <c r="DX188"/>
  <c r="CX188"/>
  <c r="AY188"/>
  <c r="BX120"/>
  <c r="AY120"/>
  <c r="BY120"/>
  <c r="DY120"/>
  <c r="CY120"/>
  <c r="EY120"/>
  <c r="DX120"/>
  <c r="CX120"/>
  <c r="AX120"/>
  <c r="EX120"/>
  <c r="AY138"/>
  <c r="DY138"/>
  <c r="EY138"/>
  <c r="CY138"/>
  <c r="EX138"/>
  <c r="DX138"/>
  <c r="AX138"/>
  <c r="BY138"/>
  <c r="BX138"/>
  <c r="CX138"/>
  <c r="CX238"/>
  <c r="BX238"/>
  <c r="BY238"/>
  <c r="CY238"/>
  <c r="EX238"/>
  <c r="DY238"/>
  <c r="AX238"/>
  <c r="EY238"/>
  <c r="DX238"/>
  <c r="AY238"/>
  <c r="EY169"/>
  <c r="DY169"/>
  <c r="BY169"/>
  <c r="AX169"/>
  <c r="EX169"/>
  <c r="CX169"/>
  <c r="CY169"/>
  <c r="BX169"/>
  <c r="DX169"/>
  <c r="AY169"/>
  <c r="BX258"/>
  <c r="EX258"/>
  <c r="CX258"/>
  <c r="BY258"/>
  <c r="DY258"/>
  <c r="CY258"/>
  <c r="DX258"/>
  <c r="AY258"/>
  <c r="AX258"/>
  <c r="EY258"/>
  <c r="AY214"/>
  <c r="BY214"/>
  <c r="DX214"/>
  <c r="AX214"/>
  <c r="EX214"/>
  <c r="CX214"/>
  <c r="EY214"/>
  <c r="BX214"/>
  <c r="DY214"/>
  <c r="CY214"/>
  <c r="CY487"/>
  <c r="CX487"/>
  <c r="EX487"/>
  <c r="BX487"/>
  <c r="EY487"/>
  <c r="AY487"/>
  <c r="AX487"/>
  <c r="BY487"/>
  <c r="DX487"/>
  <c r="DY487"/>
  <c r="CX291"/>
  <c r="EY291"/>
  <c r="CY291"/>
  <c r="BY291"/>
  <c r="AY291"/>
  <c r="AX291"/>
  <c r="BX291"/>
  <c r="EX291"/>
  <c r="DY291"/>
  <c r="DX291"/>
  <c r="EX282"/>
  <c r="AX282"/>
  <c r="BX282"/>
  <c r="CX282"/>
  <c r="AY282"/>
  <c r="BY282"/>
  <c r="EY282"/>
  <c r="DY282"/>
  <c r="CY282"/>
  <c r="DX282"/>
  <c r="CX365"/>
  <c r="DY365"/>
  <c r="BX365"/>
  <c r="EX365"/>
  <c r="BY365"/>
  <c r="DX365"/>
  <c r="EY365"/>
  <c r="AY365"/>
  <c r="CY365"/>
  <c r="AX365"/>
  <c r="EX496"/>
  <c r="DY496"/>
  <c r="BX496"/>
  <c r="CX496"/>
  <c r="AY496"/>
  <c r="AX496"/>
  <c r="CY496"/>
  <c r="DX496"/>
  <c r="BY496"/>
  <c r="EY496"/>
  <c r="BY248"/>
  <c r="CX248"/>
  <c r="AX248"/>
  <c r="EY248"/>
  <c r="AY248"/>
  <c r="CY248"/>
  <c r="BX248"/>
  <c r="DY248"/>
  <c r="DX248"/>
  <c r="EX248"/>
  <c r="DY66"/>
  <c r="EX66"/>
  <c r="DX66"/>
  <c r="AX66"/>
  <c r="CX66"/>
  <c r="BX66"/>
  <c r="AY66"/>
  <c r="EY66"/>
  <c r="BY66"/>
  <c r="CY66"/>
  <c r="BY340"/>
  <c r="BX340"/>
  <c r="DY340"/>
  <c r="CX340"/>
  <c r="DX340"/>
  <c r="AX340"/>
  <c r="EY340"/>
  <c r="CY340"/>
  <c r="EX340"/>
  <c r="AY340"/>
  <c r="BX292"/>
  <c r="AX292"/>
  <c r="EX292"/>
  <c r="EY292"/>
  <c r="BY292"/>
  <c r="AY292"/>
  <c r="DY292"/>
  <c r="CX292"/>
  <c r="CY292"/>
  <c r="DX292"/>
  <c r="CY262"/>
  <c r="DX262"/>
  <c r="CX262"/>
  <c r="DY262"/>
  <c r="EY262"/>
  <c r="AY262"/>
  <c r="BY262"/>
  <c r="EX262"/>
  <c r="AX262"/>
  <c r="BX262"/>
  <c r="BY249"/>
  <c r="CY249"/>
  <c r="CX249"/>
  <c r="EY249"/>
  <c r="AX249"/>
  <c r="DX249"/>
  <c r="EX249"/>
  <c r="AY249"/>
  <c r="BX249"/>
  <c r="DY249"/>
  <c r="EX513"/>
  <c r="AY513"/>
  <c r="AX513"/>
  <c r="EY513"/>
  <c r="BY513"/>
  <c r="DY513"/>
  <c r="BX513"/>
  <c r="CX513"/>
  <c r="CY513"/>
  <c r="DX513"/>
  <c r="AX172"/>
  <c r="EX172"/>
  <c r="CX172"/>
  <c r="DX172"/>
  <c r="BY172"/>
  <c r="BX172"/>
  <c r="CY172"/>
  <c r="EY172"/>
  <c r="AY172"/>
  <c r="DY172"/>
  <c r="EX95"/>
  <c r="CX95"/>
  <c r="DY95"/>
  <c r="BX95"/>
  <c r="AY95"/>
  <c r="AX95"/>
  <c r="BY95"/>
  <c r="CY95"/>
  <c r="DX95"/>
  <c r="EY95"/>
  <c r="CY192"/>
  <c r="BY192"/>
  <c r="AX192"/>
  <c r="DX192"/>
  <c r="AY192"/>
  <c r="CX192"/>
  <c r="DY192"/>
  <c r="BX192"/>
  <c r="EX192"/>
  <c r="EY192"/>
  <c r="EY106"/>
  <c r="BY106"/>
  <c r="CX106"/>
  <c r="BX106"/>
  <c r="EX106"/>
  <c r="DX106"/>
  <c r="AY106"/>
  <c r="CY106"/>
  <c r="AX106"/>
  <c r="DY106"/>
  <c r="EX31"/>
  <c r="EY31"/>
  <c r="CX31"/>
  <c r="AX31"/>
  <c r="CY31"/>
  <c r="DX31"/>
  <c r="BY31"/>
  <c r="AY31"/>
  <c r="DY31"/>
  <c r="BX31"/>
  <c r="BX501"/>
  <c r="AY501"/>
  <c r="CY501"/>
  <c r="DY501"/>
  <c r="CX501"/>
  <c r="AX501"/>
  <c r="EY501"/>
  <c r="BY501"/>
  <c r="EX501"/>
  <c r="DX501"/>
  <c r="AX422"/>
  <c r="BY422"/>
  <c r="DX422"/>
  <c r="CX422"/>
  <c r="DY422"/>
  <c r="EX422"/>
  <c r="AY422"/>
  <c r="CY422"/>
  <c r="BX422"/>
  <c r="EY422"/>
  <c r="CY425"/>
  <c r="EX425"/>
  <c r="DY425"/>
  <c r="AY425"/>
  <c r="BY425"/>
  <c r="DX425"/>
  <c r="EY425"/>
  <c r="AX425"/>
  <c r="CX425"/>
  <c r="BX425"/>
  <c r="AX124"/>
  <c r="BX124"/>
  <c r="DX124"/>
  <c r="BY124"/>
  <c r="EX124"/>
  <c r="CX124"/>
  <c r="DY124"/>
  <c r="CY124"/>
  <c r="EY124"/>
  <c r="AY124"/>
  <c r="DX47"/>
  <c r="EX47"/>
  <c r="BY47"/>
  <c r="EY47"/>
  <c r="BX47"/>
  <c r="AX47"/>
  <c r="CY47"/>
  <c r="CX47"/>
  <c r="DY47"/>
  <c r="AY47"/>
  <c r="CX311"/>
  <c r="AX311"/>
  <c r="EY311"/>
  <c r="DY311"/>
  <c r="EX311"/>
  <c r="AY311"/>
  <c r="CY311"/>
  <c r="BX311"/>
  <c r="DX311"/>
  <c r="BY311"/>
  <c r="AX136"/>
  <c r="CX136"/>
  <c r="BY136"/>
  <c r="DY136"/>
  <c r="DX136"/>
  <c r="EX136"/>
  <c r="CY136"/>
  <c r="BX136"/>
  <c r="AY136"/>
  <c r="EY136"/>
  <c r="AY53"/>
  <c r="EX53"/>
  <c r="DY53"/>
  <c r="AX53"/>
  <c r="CX53"/>
  <c r="BY53"/>
  <c r="CY53"/>
  <c r="BX53"/>
  <c r="EY53"/>
  <c r="DX53"/>
  <c r="CX175"/>
  <c r="CY175"/>
  <c r="EY175"/>
  <c r="EX175"/>
  <c r="BX175"/>
  <c r="AY175"/>
  <c r="AX175"/>
  <c r="DX175"/>
  <c r="BY175"/>
  <c r="DY175"/>
  <c r="EY190"/>
  <c r="CX190"/>
  <c r="CY190"/>
  <c r="DX190"/>
  <c r="AX190"/>
  <c r="AY190"/>
  <c r="BX190"/>
  <c r="EX190"/>
  <c r="DY190"/>
  <c r="BY190"/>
  <c r="CY387"/>
  <c r="DX387"/>
  <c r="BX387"/>
  <c r="EY387"/>
  <c r="CX387"/>
  <c r="BY387"/>
  <c r="EX387"/>
  <c r="AX387"/>
  <c r="DY387"/>
  <c r="AY387"/>
  <c r="CY131"/>
  <c r="EY131"/>
  <c r="BY131"/>
  <c r="AX131"/>
  <c r="AY131"/>
  <c r="CX131"/>
  <c r="DX131"/>
  <c r="DY131"/>
  <c r="EX131"/>
  <c r="BX131"/>
  <c r="AY62"/>
  <c r="BY62"/>
  <c r="DY62"/>
  <c r="BX62"/>
  <c r="EX62"/>
  <c r="CX62"/>
  <c r="AX62"/>
  <c r="EY62"/>
  <c r="DX62"/>
  <c r="CY62"/>
  <c r="AX391"/>
  <c r="DX391"/>
  <c r="EX391"/>
  <c r="DY391"/>
  <c r="AY391"/>
  <c r="EY391"/>
  <c r="BX391"/>
  <c r="BY391"/>
  <c r="CX391"/>
  <c r="CY391"/>
  <c r="AX182"/>
  <c r="CX182"/>
  <c r="DY182"/>
  <c r="BX182"/>
  <c r="EX182"/>
  <c r="EY182"/>
  <c r="DX182"/>
  <c r="AY182"/>
  <c r="BY182"/>
  <c r="CY182"/>
  <c r="CX293"/>
  <c r="CY293"/>
  <c r="DY293"/>
  <c r="BX293"/>
  <c r="AY293"/>
  <c r="DX293"/>
  <c r="EX293"/>
  <c r="AX293"/>
  <c r="EY293"/>
  <c r="BY293"/>
  <c r="BX273"/>
  <c r="DX273"/>
  <c r="DY273"/>
  <c r="CY273"/>
  <c r="BY273"/>
  <c r="EY273"/>
  <c r="AX273"/>
  <c r="EX273"/>
  <c r="CX273"/>
  <c r="AY273"/>
  <c r="CX60"/>
  <c r="CY60"/>
  <c r="AX60"/>
  <c r="BX60"/>
  <c r="AY60"/>
  <c r="BY60"/>
  <c r="DY60"/>
  <c r="EX60"/>
  <c r="DX60"/>
  <c r="EY60"/>
  <c r="CY230"/>
  <c r="DY230"/>
  <c r="EY230"/>
  <c r="BY230"/>
  <c r="AY230"/>
  <c r="BX230"/>
  <c r="AX230"/>
  <c r="CX230"/>
  <c r="DX230"/>
  <c r="EX230"/>
  <c r="AY73"/>
  <c r="CY73"/>
  <c r="BY73"/>
  <c r="AX73"/>
  <c r="CX73"/>
  <c r="EX73"/>
  <c r="BX73"/>
  <c r="DY73"/>
  <c r="EY73"/>
  <c r="DX73"/>
  <c r="AX500"/>
  <c r="EY500"/>
  <c r="DX500"/>
  <c r="BX500"/>
  <c r="BY500"/>
  <c r="DY500"/>
  <c r="AY500"/>
  <c r="CY500"/>
  <c r="EX500"/>
  <c r="CX500"/>
  <c r="EY160"/>
  <c r="BY160"/>
  <c r="EX160"/>
  <c r="DX160"/>
  <c r="AY160"/>
  <c r="CX160"/>
  <c r="DY160"/>
  <c r="AX160"/>
  <c r="BX160"/>
  <c r="CY160"/>
  <c r="DY493"/>
  <c r="DX493"/>
  <c r="AY493"/>
  <c r="CX493"/>
  <c r="EY493"/>
  <c r="CY493"/>
  <c r="AX493"/>
  <c r="BX493"/>
  <c r="EX493"/>
  <c r="BY493"/>
  <c r="BX58"/>
  <c r="CY58"/>
  <c r="AX58"/>
  <c r="EX58"/>
  <c r="BY58"/>
  <c r="EY58"/>
  <c r="DY58"/>
  <c r="CX58"/>
  <c r="DX58"/>
  <c r="AY58"/>
  <c r="DY43"/>
  <c r="CY43"/>
  <c r="EY43"/>
  <c r="AY43"/>
  <c r="DX43"/>
  <c r="EX43"/>
  <c r="BX43"/>
  <c r="BY43"/>
  <c r="CX43"/>
  <c r="AX43"/>
  <c r="EY303"/>
  <c r="BX303"/>
  <c r="AY303"/>
  <c r="EX303"/>
  <c r="AX303"/>
  <c r="CY303"/>
  <c r="BY303"/>
  <c r="CX303"/>
  <c r="DY303"/>
  <c r="DX303"/>
  <c r="BY450"/>
  <c r="CX450"/>
  <c r="BX450"/>
  <c r="EY450"/>
  <c r="DY450"/>
  <c r="EX450"/>
  <c r="AY450"/>
  <c r="CY450"/>
  <c r="DX450"/>
  <c r="AX450"/>
  <c r="EY284"/>
  <c r="BX284"/>
  <c r="EX284"/>
  <c r="AX284"/>
  <c r="CY284"/>
  <c r="BY284"/>
  <c r="DY284"/>
  <c r="CX284"/>
  <c r="AY284"/>
  <c r="DX284"/>
  <c r="EY495"/>
  <c r="AX495"/>
  <c r="DX495"/>
  <c r="CX495"/>
  <c r="BY495"/>
  <c r="CY495"/>
  <c r="EX495"/>
  <c r="DY495"/>
  <c r="AY495"/>
  <c r="BX495"/>
  <c r="CY268"/>
  <c r="EX268"/>
  <c r="DX268"/>
  <c r="BX268"/>
  <c r="DY268"/>
  <c r="EY268"/>
  <c r="BY268"/>
  <c r="CX268"/>
  <c r="AY268"/>
  <c r="AX268"/>
  <c r="AY412"/>
  <c r="EX412"/>
  <c r="CY412"/>
  <c r="DX412"/>
  <c r="AX412"/>
  <c r="EY412"/>
  <c r="CX412"/>
  <c r="BX412"/>
  <c r="BY412"/>
  <c r="DY412"/>
  <c r="EY372"/>
  <c r="AY372"/>
  <c r="DX372"/>
  <c r="AX372"/>
  <c r="CX372"/>
  <c r="CY372"/>
  <c r="BY372"/>
  <c r="BX372"/>
  <c r="DY372"/>
  <c r="EX372"/>
  <c r="DY404"/>
  <c r="AY404"/>
  <c r="DX404"/>
  <c r="EY404"/>
  <c r="EX404"/>
  <c r="CY404"/>
  <c r="BY404"/>
  <c r="BX404"/>
  <c r="CX404"/>
  <c r="AX404"/>
  <c r="DY13"/>
  <c r="BX13"/>
  <c r="AY13"/>
  <c r="DX13"/>
  <c r="BY13"/>
  <c r="EX13"/>
  <c r="AX13"/>
  <c r="CX13"/>
  <c r="EY13"/>
  <c r="CY13"/>
  <c r="DY103"/>
  <c r="EX103"/>
  <c r="BX103"/>
  <c r="EY103"/>
  <c r="AY103"/>
  <c r="DX103"/>
  <c r="BY103"/>
  <c r="CY103"/>
  <c r="CX103"/>
  <c r="AX103"/>
  <c r="AY321"/>
  <c r="BX321"/>
  <c r="BY321"/>
  <c r="AX321"/>
  <c r="CY321"/>
  <c r="EY321"/>
  <c r="EX321"/>
  <c r="CX321"/>
  <c r="DY321"/>
  <c r="DX321"/>
  <c r="EY121"/>
  <c r="BX121"/>
  <c r="BY121"/>
  <c r="DX121"/>
  <c r="AX121"/>
  <c r="AY121"/>
  <c r="EX121"/>
  <c r="CX121"/>
  <c r="CY121"/>
  <c r="DY121"/>
  <c r="CX272"/>
  <c r="AY272"/>
  <c r="AX272"/>
  <c r="EY272"/>
  <c r="DX272"/>
  <c r="CY272"/>
  <c r="BX272"/>
  <c r="EX272"/>
  <c r="BY272"/>
  <c r="DY272"/>
  <c r="BX322"/>
  <c r="EX322"/>
  <c r="EY322"/>
  <c r="AX322"/>
  <c r="BY322"/>
  <c r="AY322"/>
  <c r="CX322"/>
  <c r="DY322"/>
  <c r="CY322"/>
  <c r="DX322"/>
  <c r="EY361"/>
  <c r="CY361"/>
  <c r="AY361"/>
  <c r="DX361"/>
  <c r="BY361"/>
  <c r="AX361"/>
  <c r="DY361"/>
  <c r="CX361"/>
  <c r="BX361"/>
  <c r="EX361"/>
  <c r="AX11"/>
  <c r="EX11"/>
  <c r="BX11"/>
  <c r="CX11"/>
  <c r="BY11"/>
  <c r="CY11"/>
  <c r="EY11"/>
  <c r="DY11"/>
  <c r="DX11"/>
  <c r="AY11"/>
  <c r="EY23"/>
  <c r="AX23"/>
  <c r="BX23"/>
  <c r="CX23"/>
  <c r="AY23"/>
  <c r="DY23"/>
  <c r="EX23"/>
  <c r="BY23"/>
  <c r="DX23"/>
  <c r="CY23"/>
  <c r="DY207"/>
  <c r="AX207"/>
  <c r="EY207"/>
  <c r="BY207"/>
  <c r="EX207"/>
  <c r="CX207"/>
  <c r="CY207"/>
  <c r="BX207"/>
  <c r="AY207"/>
  <c r="DX207"/>
  <c r="BX471"/>
  <c r="CY471"/>
  <c r="DX471"/>
  <c r="CX471"/>
  <c r="BY471"/>
  <c r="AX471"/>
  <c r="EX471"/>
  <c r="AY471"/>
  <c r="EY471"/>
  <c r="DY471"/>
  <c r="EY394"/>
  <c r="AY394"/>
  <c r="AX394"/>
  <c r="BY394"/>
  <c r="DY394"/>
  <c r="BX394"/>
  <c r="CX394"/>
  <c r="DX394"/>
  <c r="CY394"/>
  <c r="EX394"/>
  <c r="AX337"/>
  <c r="EY337"/>
  <c r="BY337"/>
  <c r="AY337"/>
  <c r="DY337"/>
  <c r="CY337"/>
  <c r="DX337"/>
  <c r="EX337"/>
  <c r="BX337"/>
  <c r="CX337"/>
  <c r="DY271"/>
  <c r="AY271"/>
  <c r="CY271"/>
  <c r="BX271"/>
  <c r="EX271"/>
  <c r="CX271"/>
  <c r="EY271"/>
  <c r="DX271"/>
  <c r="BY271"/>
  <c r="AX271"/>
  <c r="EX223"/>
  <c r="BX223"/>
  <c r="AY223"/>
  <c r="CX223"/>
  <c r="BY223"/>
  <c r="DY223"/>
  <c r="AX223"/>
  <c r="DX223"/>
  <c r="CY223"/>
  <c r="EY223"/>
  <c r="DY259"/>
  <c r="EY259"/>
  <c r="CX259"/>
  <c r="EX259"/>
  <c r="DX259"/>
  <c r="BX259"/>
  <c r="AX259"/>
  <c r="CY259"/>
  <c r="BY259"/>
  <c r="AY259"/>
  <c r="DY350"/>
  <c r="CX350"/>
  <c r="DX350"/>
  <c r="AY350"/>
  <c r="CY350"/>
  <c r="BY350"/>
  <c r="BX350"/>
  <c r="EY350"/>
  <c r="EX350"/>
  <c r="AX350"/>
  <c r="AX409"/>
  <c r="BX409"/>
  <c r="DY409"/>
  <c r="AY409"/>
  <c r="CY409"/>
  <c r="EX409"/>
  <c r="BY409"/>
  <c r="DX409"/>
  <c r="EY409"/>
  <c r="CX409"/>
  <c r="CY19"/>
  <c r="BY19"/>
  <c r="AX19"/>
  <c r="AY19"/>
  <c r="BX19"/>
  <c r="EX19"/>
  <c r="DX19"/>
  <c r="CX19"/>
  <c r="EY19"/>
  <c r="DY19"/>
  <c r="EY71"/>
  <c r="BY71"/>
  <c r="BX71"/>
  <c r="CY71"/>
  <c r="CX71"/>
  <c r="AX71"/>
  <c r="EX71"/>
  <c r="AY71"/>
  <c r="DX71"/>
  <c r="DY71"/>
  <c r="EY366"/>
  <c r="AX366"/>
  <c r="EX366"/>
  <c r="DX366"/>
  <c r="AY366"/>
  <c r="CY366"/>
  <c r="CX366"/>
  <c r="DY366"/>
  <c r="BY366"/>
  <c r="BX366"/>
  <c r="CX316"/>
  <c r="AY316"/>
  <c r="BY316"/>
  <c r="EX316"/>
  <c r="EY316"/>
  <c r="CY316"/>
  <c r="DY316"/>
  <c r="AX316"/>
  <c r="BX316"/>
  <c r="DX316"/>
  <c r="DX478"/>
  <c r="EX478"/>
  <c r="CY478"/>
  <c r="CX478"/>
  <c r="AX478"/>
  <c r="BY478"/>
  <c r="BX478"/>
  <c r="EY478"/>
  <c r="AY478"/>
  <c r="DY478"/>
  <c r="DX275"/>
  <c r="CX275"/>
  <c r="EY275"/>
  <c r="EX275"/>
  <c r="CY275"/>
  <c r="BX275"/>
  <c r="BY275"/>
  <c r="AX275"/>
  <c r="DY275"/>
  <c r="AY275"/>
  <c r="DY507"/>
  <c r="EX507"/>
  <c r="AY507"/>
  <c r="CY507"/>
  <c r="AX507"/>
  <c r="DX507"/>
  <c r="BY507"/>
  <c r="EY507"/>
  <c r="CX507"/>
  <c r="BX507"/>
  <c r="BX307"/>
  <c r="DY307"/>
  <c r="CX307"/>
  <c r="CY307"/>
  <c r="DX307"/>
  <c r="EX307"/>
  <c r="EY307"/>
  <c r="AX307"/>
  <c r="BY307"/>
  <c r="AY307"/>
  <c r="BX380"/>
  <c r="EX380"/>
  <c r="EY380"/>
  <c r="CX380"/>
  <c r="DX380"/>
  <c r="CY380"/>
  <c r="BY380"/>
  <c r="DY380"/>
  <c r="AX380"/>
  <c r="AY380"/>
  <c r="DX157"/>
  <c r="AY157"/>
  <c r="DY157"/>
  <c r="EY157"/>
  <c r="EX157"/>
  <c r="BY157"/>
  <c r="CX157"/>
  <c r="CY157"/>
  <c r="BX157"/>
  <c r="AX157"/>
  <c r="DX269"/>
  <c r="AX269"/>
  <c r="DY269"/>
  <c r="BY269"/>
  <c r="EY269"/>
  <c r="CY269"/>
  <c r="CX269"/>
  <c r="EX269"/>
  <c r="BX269"/>
  <c r="AY269"/>
  <c r="EY452"/>
  <c r="EX452"/>
  <c r="BY452"/>
  <c r="AY452"/>
  <c r="CX452"/>
  <c r="DY452"/>
  <c r="BX452"/>
  <c r="CY452"/>
  <c r="DX452"/>
  <c r="AX452"/>
  <c r="AY168"/>
  <c r="DX168"/>
  <c r="DY168"/>
  <c r="BX168"/>
  <c r="CX168"/>
  <c r="EY168"/>
  <c r="EX168"/>
  <c r="CY168"/>
  <c r="AX168"/>
  <c r="BY168"/>
  <c r="EY117"/>
  <c r="CX117"/>
  <c r="BX117"/>
  <c r="DX117"/>
  <c r="AX117"/>
  <c r="BY117"/>
  <c r="AY117"/>
  <c r="EX117"/>
  <c r="DY117"/>
  <c r="CY117"/>
  <c r="BY9"/>
  <c r="AX9"/>
  <c r="AY9"/>
  <c r="DX9"/>
  <c r="DY9"/>
  <c r="EY9"/>
  <c r="CY9"/>
  <c r="CX9"/>
  <c r="EX9"/>
  <c r="BX9"/>
  <c r="CY306"/>
  <c r="AX306"/>
  <c r="DX306"/>
  <c r="EY306"/>
  <c r="CX306"/>
  <c r="BY306"/>
  <c r="BX306"/>
  <c r="EX306"/>
  <c r="AY306"/>
  <c r="DY306"/>
  <c r="EY111"/>
  <c r="EX111"/>
  <c r="BX111"/>
  <c r="AY111"/>
  <c r="DY111"/>
  <c r="CX111"/>
  <c r="CY111"/>
  <c r="AX111"/>
  <c r="DX111"/>
  <c r="BY111"/>
  <c r="AX176"/>
  <c r="EY176"/>
  <c r="DY176"/>
  <c r="BX176"/>
  <c r="CY176"/>
  <c r="CX176"/>
  <c r="DX176"/>
  <c r="BY176"/>
  <c r="AY176"/>
  <c r="EX176"/>
  <c r="AX332"/>
  <c r="AY332"/>
  <c r="DY332"/>
  <c r="BY332"/>
  <c r="CY332"/>
  <c r="EY332"/>
  <c r="EX332"/>
  <c r="CX332"/>
  <c r="DX332"/>
  <c r="BX332"/>
  <c r="BX44"/>
  <c r="BY44"/>
  <c r="DX44"/>
  <c r="DY44"/>
  <c r="CX44"/>
  <c r="EY44"/>
  <c r="AX44"/>
  <c r="AY44"/>
  <c r="EX44"/>
  <c r="CY44"/>
  <c r="AX347"/>
  <c r="AY347"/>
  <c r="DX347"/>
  <c r="BY347"/>
  <c r="DY347"/>
  <c r="BX347"/>
  <c r="CX347"/>
  <c r="CY347"/>
  <c r="EY347"/>
  <c r="EX347"/>
  <c r="BY428"/>
  <c r="CX428"/>
  <c r="BX428"/>
  <c r="DX428"/>
  <c r="EX428"/>
  <c r="AX428"/>
  <c r="CY428"/>
  <c r="AY428"/>
  <c r="DY428"/>
  <c r="EY428"/>
  <c r="CX447"/>
  <c r="DY447"/>
  <c r="EX447"/>
  <c r="AY447"/>
  <c r="BX447"/>
  <c r="BY447"/>
  <c r="AX447"/>
  <c r="CY447"/>
  <c r="EY447"/>
  <c r="DX447"/>
  <c r="CY397"/>
  <c r="DX397"/>
  <c r="CX397"/>
  <c r="BY397"/>
  <c r="BX397"/>
  <c r="DY397"/>
  <c r="AY397"/>
  <c r="AX397"/>
  <c r="EY397"/>
  <c r="EX397"/>
  <c r="BX424"/>
  <c r="AX424"/>
  <c r="EX424"/>
  <c r="CY424"/>
  <c r="BY424"/>
  <c r="EY424"/>
  <c r="CX424"/>
  <c r="DX424"/>
  <c r="AY424"/>
  <c r="DY424"/>
  <c r="DY18"/>
  <c r="BX18"/>
  <c r="AY18"/>
  <c r="CX18"/>
  <c r="BY18"/>
  <c r="EX18"/>
  <c r="CY18"/>
  <c r="AX18"/>
  <c r="EY18"/>
  <c r="DX18"/>
  <c r="AY232"/>
  <c r="AX232"/>
  <c r="EX232"/>
  <c r="DY232"/>
  <c r="EY232"/>
  <c r="BX232"/>
  <c r="DX232"/>
  <c r="CX232"/>
  <c r="CY232"/>
  <c r="BY232"/>
  <c r="EX152"/>
  <c r="DX152"/>
  <c r="CX152"/>
  <c r="EY152"/>
  <c r="BX152"/>
  <c r="BY152"/>
  <c r="AY152"/>
  <c r="AX152"/>
  <c r="CY152"/>
  <c r="DY152"/>
  <c r="AX216"/>
  <c r="EX216"/>
  <c r="DX216"/>
  <c r="BY216"/>
  <c r="BX216"/>
  <c r="EY216"/>
  <c r="AY216"/>
  <c r="DY216"/>
  <c r="CX216"/>
  <c r="CY216"/>
  <c r="DY345"/>
  <c r="AY345"/>
  <c r="BY345"/>
  <c r="BX345"/>
  <c r="EY345"/>
  <c r="CX345"/>
  <c r="DX345"/>
  <c r="EX345"/>
  <c r="AX345"/>
  <c r="CY345"/>
  <c r="BY470"/>
  <c r="BX470"/>
  <c r="DX470"/>
  <c r="AX470"/>
  <c r="AY470"/>
  <c r="CY470"/>
  <c r="EX470"/>
  <c r="EY470"/>
  <c r="DY470"/>
  <c r="CX470"/>
  <c r="DX162"/>
  <c r="EY162"/>
  <c r="CY162"/>
  <c r="CX162"/>
  <c r="BX162"/>
  <c r="EX162"/>
  <c r="AY162"/>
  <c r="BY162"/>
  <c r="DY162"/>
  <c r="AX162"/>
  <c r="DX348"/>
  <c r="DY348"/>
  <c r="BX348"/>
  <c r="AX348"/>
  <c r="EY348"/>
  <c r="CY348"/>
  <c r="CX348"/>
  <c r="BY348"/>
  <c r="EX348"/>
  <c r="AY348"/>
  <c r="AY304"/>
  <c r="CX304"/>
  <c r="BY304"/>
  <c r="DY304"/>
  <c r="EX304"/>
  <c r="EY304"/>
  <c r="CY304"/>
  <c r="DX304"/>
  <c r="BX304"/>
  <c r="AX304"/>
  <c r="BX227"/>
  <c r="AY227"/>
  <c r="EY227"/>
  <c r="CY227"/>
  <c r="CX227"/>
  <c r="DY227"/>
  <c r="BY227"/>
  <c r="EX227"/>
  <c r="DX227"/>
  <c r="AX227"/>
  <c r="DY370"/>
  <c r="CX370"/>
  <c r="EX370"/>
  <c r="AX370"/>
  <c r="DX370"/>
  <c r="EY370"/>
  <c r="BX370"/>
  <c r="CY370"/>
  <c r="BY370"/>
  <c r="AY370"/>
  <c r="DX439"/>
  <c r="CX439"/>
  <c r="EX439"/>
  <c r="EY439"/>
  <c r="DY439"/>
  <c r="CY439"/>
  <c r="AY439"/>
  <c r="BY439"/>
  <c r="BX439"/>
  <c r="AX439"/>
  <c r="AY464"/>
  <c r="AX464"/>
  <c r="CY464"/>
  <c r="DX464"/>
  <c r="BY464"/>
  <c r="DY464"/>
  <c r="EY464"/>
  <c r="BX464"/>
  <c r="EX464"/>
  <c r="CX464"/>
  <c r="EY26"/>
  <c r="BY26"/>
  <c r="AY26"/>
  <c r="AX26"/>
  <c r="CX26"/>
  <c r="BX26"/>
  <c r="CY26"/>
  <c r="DX26"/>
  <c r="DY26"/>
  <c r="EX26"/>
  <c r="DX461"/>
  <c r="AX461"/>
  <c r="DY461"/>
  <c r="EX461"/>
  <c r="CX461"/>
  <c r="BX461"/>
  <c r="BY461"/>
  <c r="AY461"/>
  <c r="CY461"/>
  <c r="EY461"/>
  <c r="DY241"/>
  <c r="AX241"/>
  <c r="BX241"/>
  <c r="BY241"/>
  <c r="CY241"/>
  <c r="AY241"/>
  <c r="CX241"/>
  <c r="DX241"/>
  <c r="EX241"/>
  <c r="EY241"/>
  <c r="BY166"/>
  <c r="DX166"/>
  <c r="BX166"/>
  <c r="AX166"/>
  <c r="AY166"/>
  <c r="CX166"/>
  <c r="EX166"/>
  <c r="CY166"/>
  <c r="EY166"/>
  <c r="DY166"/>
  <c r="BX410"/>
  <c r="EY410"/>
  <c r="EX410"/>
  <c r="DY410"/>
  <c r="CX410"/>
  <c r="AY410"/>
  <c r="AX410"/>
  <c r="DX410"/>
  <c r="CY410"/>
  <c r="BY410"/>
  <c r="BY243"/>
  <c r="AX243"/>
  <c r="DX243"/>
  <c r="DY243"/>
  <c r="BX243"/>
  <c r="AY243"/>
  <c r="CY243"/>
  <c r="CX243"/>
  <c r="EY243"/>
  <c r="EX243"/>
  <c r="EY145"/>
  <c r="BY145"/>
  <c r="DX145"/>
  <c r="CY145"/>
  <c r="AX145"/>
  <c r="EX145"/>
  <c r="BX145"/>
  <c r="AY145"/>
  <c r="CX145"/>
  <c r="DY145"/>
  <c r="BX184"/>
  <c r="CX184"/>
  <c r="EY184"/>
  <c r="DX184"/>
  <c r="CY184"/>
  <c r="EX184"/>
  <c r="BY184"/>
  <c r="AY184"/>
  <c r="DY184"/>
  <c r="AX184"/>
  <c r="CX65"/>
  <c r="CY65"/>
  <c r="EX65"/>
  <c r="AY65"/>
  <c r="BX65"/>
  <c r="BY65"/>
  <c r="AX65"/>
  <c r="DY65"/>
  <c r="EY65"/>
  <c r="DX65"/>
  <c r="AX339"/>
  <c r="DY339"/>
  <c r="BX339"/>
  <c r="BY339"/>
  <c r="CX339"/>
  <c r="EX339"/>
  <c r="EY339"/>
  <c r="AY339"/>
  <c r="CY339"/>
  <c r="DX339"/>
  <c r="BY181"/>
  <c r="CX181"/>
  <c r="DY181"/>
  <c r="EX181"/>
  <c r="CY181"/>
  <c r="BX181"/>
  <c r="AX181"/>
  <c r="EY181"/>
  <c r="DX181"/>
  <c r="AY181"/>
  <c r="CX245"/>
  <c r="CY245"/>
  <c r="BY245"/>
  <c r="EX245"/>
  <c r="DX245"/>
  <c r="EY245"/>
  <c r="BX245"/>
  <c r="AY245"/>
  <c r="AX245"/>
  <c r="DY245"/>
  <c r="DY302"/>
  <c r="AY302"/>
  <c r="BY302"/>
  <c r="CY302"/>
  <c r="EX302"/>
  <c r="AX302"/>
  <c r="CX302"/>
  <c r="DX302"/>
  <c r="EY302"/>
  <c r="BX302"/>
  <c r="EX491"/>
  <c r="AY491"/>
  <c r="CY491"/>
  <c r="AX491"/>
  <c r="EY491"/>
  <c r="DY491"/>
  <c r="BY491"/>
  <c r="BX491"/>
  <c r="DX491"/>
  <c r="CX491"/>
  <c r="AY510"/>
  <c r="EX510"/>
  <c r="DY510"/>
  <c r="CX510"/>
  <c r="BY510"/>
  <c r="CY510"/>
  <c r="EY510"/>
  <c r="AX510"/>
  <c r="BX510"/>
  <c r="DX510"/>
  <c r="BY498"/>
  <c r="AX498"/>
  <c r="AY498"/>
  <c r="DY498"/>
  <c r="CX498"/>
  <c r="EX498"/>
  <c r="DX498"/>
  <c r="EY498"/>
  <c r="BX498"/>
  <c r="CY498"/>
  <c r="DY437"/>
  <c r="EY437"/>
  <c r="AY437"/>
  <c r="AX437"/>
  <c r="CX437"/>
  <c r="CY437"/>
  <c r="DX437"/>
  <c r="BX437"/>
  <c r="BY437"/>
  <c r="EX437"/>
  <c r="DY357"/>
  <c r="AY357"/>
  <c r="EX357"/>
  <c r="AX357"/>
  <c r="BX357"/>
  <c r="BY357"/>
  <c r="DX357"/>
  <c r="EY357"/>
  <c r="CY357"/>
  <c r="CX357"/>
  <c r="DX132"/>
  <c r="EX132"/>
  <c r="BY132"/>
  <c r="DY132"/>
  <c r="BX132"/>
  <c r="CX132"/>
  <c r="AY132"/>
  <c r="EY132"/>
  <c r="AX132"/>
  <c r="CY132"/>
  <c r="AX263"/>
  <c r="BX263"/>
  <c r="CY263"/>
  <c r="DX263"/>
  <c r="EY263"/>
  <c r="EX263"/>
  <c r="BY263"/>
  <c r="CX263"/>
  <c r="DY263"/>
  <c r="AY263"/>
  <c r="DX210"/>
  <c r="AX210"/>
  <c r="CX210"/>
  <c r="AY210"/>
  <c r="DY210"/>
  <c r="BY210"/>
  <c r="CY210"/>
  <c r="EY210"/>
  <c r="BX210"/>
  <c r="EX210"/>
  <c r="CX199"/>
  <c r="BX199"/>
  <c r="CY199"/>
  <c r="DX199"/>
  <c r="EX199"/>
  <c r="DY199"/>
  <c r="AY199"/>
  <c r="BY199"/>
  <c r="AX199"/>
  <c r="EY199"/>
  <c r="EY247"/>
  <c r="CY247"/>
  <c r="BY247"/>
  <c r="DY247"/>
  <c r="CX247"/>
  <c r="AY247"/>
  <c r="EX247"/>
  <c r="DX247"/>
  <c r="AX247"/>
  <c r="BX247"/>
  <c r="CX86"/>
  <c r="BY86"/>
  <c r="EY86"/>
  <c r="CY86"/>
  <c r="DY86"/>
  <c r="BX86"/>
  <c r="AY86"/>
  <c r="DX86"/>
  <c r="AX86"/>
  <c r="EX86"/>
  <c r="EY151"/>
  <c r="AX151"/>
  <c r="CY151"/>
  <c r="CX151"/>
  <c r="BY151"/>
  <c r="AY151"/>
  <c r="BX151"/>
  <c r="DX151"/>
  <c r="EX151"/>
  <c r="DY151"/>
  <c r="AY443"/>
  <c r="BX443"/>
  <c r="CY443"/>
  <c r="DX443"/>
  <c r="DY443"/>
  <c r="BY443"/>
  <c r="AX443"/>
  <c r="EX443"/>
  <c r="CX443"/>
  <c r="EY443"/>
  <c r="EX63"/>
  <c r="BX63"/>
  <c r="CX63"/>
  <c r="AX63"/>
  <c r="EY63"/>
  <c r="DY63"/>
  <c r="BY63"/>
  <c r="DX63"/>
  <c r="AY63"/>
  <c r="CY63"/>
  <c r="EX54"/>
  <c r="AY54"/>
  <c r="DX54"/>
  <c r="BX54"/>
  <c r="AX54"/>
  <c r="EY54"/>
  <c r="DY54"/>
  <c r="CY54"/>
  <c r="CX54"/>
  <c r="BY54"/>
  <c r="CX84"/>
  <c r="BX84"/>
  <c r="EY84"/>
  <c r="CY84"/>
  <c r="DY84"/>
  <c r="BY84"/>
  <c r="AY84"/>
  <c r="AX84"/>
  <c r="DX84"/>
  <c r="EX84"/>
  <c r="BX143"/>
  <c r="DX143"/>
  <c r="BY143"/>
  <c r="CY143"/>
  <c r="EY143"/>
  <c r="DY143"/>
  <c r="AX143"/>
  <c r="AY143"/>
  <c r="EX143"/>
  <c r="CX143"/>
  <c r="AX329"/>
  <c r="BX329"/>
  <c r="AY329"/>
  <c r="CX329"/>
  <c r="EX329"/>
  <c r="DY329"/>
  <c r="EY329"/>
  <c r="BY329"/>
  <c r="DX329"/>
  <c r="CY329"/>
  <c r="AX153"/>
  <c r="EX153"/>
  <c r="DY153"/>
  <c r="BX153"/>
  <c r="AY153"/>
  <c r="CX153"/>
  <c r="EY153"/>
  <c r="DX153"/>
  <c r="CY153"/>
  <c r="BY153"/>
  <c r="CX250"/>
  <c r="BX250"/>
  <c r="DY250"/>
  <c r="DX250"/>
  <c r="AY250"/>
  <c r="CY250"/>
  <c r="BY250"/>
  <c r="AX250"/>
  <c r="EX250"/>
  <c r="EY250"/>
  <c r="AY197"/>
  <c r="BX197"/>
  <c r="DX197"/>
  <c r="CX197"/>
  <c r="AX197"/>
  <c r="EY197"/>
  <c r="DY197"/>
  <c r="BY197"/>
  <c r="EX197"/>
  <c r="CY197"/>
  <c r="AX511"/>
  <c r="DY511"/>
  <c r="AY511"/>
  <c r="CY511"/>
  <c r="BX511"/>
  <c r="EX511"/>
  <c r="BY511"/>
  <c r="DX511"/>
  <c r="EY511"/>
  <c r="CX511"/>
  <c r="EX167"/>
  <c r="AY167"/>
  <c r="CY167"/>
  <c r="CX167"/>
  <c r="AX167"/>
  <c r="DY167"/>
  <c r="EY167"/>
  <c r="BY167"/>
  <c r="BX167"/>
  <c r="DX167"/>
  <c r="EX288"/>
  <c r="AX288"/>
  <c r="CX288"/>
  <c r="EY288"/>
  <c r="AY288"/>
  <c r="DY288"/>
  <c r="DX288"/>
  <c r="BX288"/>
  <c r="BY288"/>
  <c r="CY288"/>
  <c r="EX317"/>
  <c r="DX317"/>
  <c r="AX317"/>
  <c r="CY317"/>
  <c r="BX317"/>
  <c r="EY317"/>
  <c r="AY317"/>
  <c r="CX317"/>
  <c r="BY317"/>
  <c r="DY317"/>
  <c r="BX308"/>
  <c r="EY308"/>
  <c r="DX308"/>
  <c r="EX308"/>
  <c r="AX308"/>
  <c r="AY308"/>
  <c r="CY308"/>
  <c r="DY308"/>
  <c r="BY308"/>
  <c r="CX308"/>
  <c r="DY237"/>
  <c r="CX237"/>
  <c r="AX237"/>
  <c r="BX237"/>
  <c r="EX237"/>
  <c r="EY237"/>
  <c r="CY237"/>
  <c r="DX237"/>
  <c r="AY237"/>
  <c r="BY237"/>
  <c r="CY108"/>
  <c r="CX108"/>
  <c r="AX108"/>
  <c r="AY108"/>
  <c r="BX108"/>
  <c r="DX108"/>
  <c r="DY108"/>
  <c r="EX108"/>
  <c r="EY108"/>
  <c r="BY108"/>
  <c r="CY466"/>
  <c r="DX466"/>
  <c r="EY466"/>
  <c r="CX466"/>
  <c r="BY466"/>
  <c r="EX466"/>
  <c r="BX466"/>
  <c r="AY466"/>
  <c r="AX466"/>
  <c r="DY466"/>
  <c r="EY407"/>
  <c r="AX407"/>
  <c r="EX407"/>
  <c r="DX407"/>
  <c r="BX407"/>
  <c r="AY407"/>
  <c r="BY407"/>
  <c r="DY407"/>
  <c r="CY407"/>
  <c r="CX407"/>
  <c r="DY236"/>
  <c r="EX236"/>
  <c r="CY236"/>
  <c r="AY236"/>
  <c r="BY236"/>
  <c r="EY236"/>
  <c r="DX236"/>
  <c r="CX236"/>
  <c r="AX236"/>
  <c r="BX236"/>
  <c r="BY15"/>
  <c r="CY15"/>
  <c r="AY15"/>
  <c r="DY15"/>
  <c r="EY15"/>
  <c r="BX15"/>
  <c r="EX15"/>
  <c r="AX15"/>
  <c r="CX15"/>
  <c r="DX15"/>
  <c r="CX215"/>
  <c r="DX215"/>
  <c r="EX215"/>
  <c r="EY215"/>
  <c r="AX215"/>
  <c r="BY215"/>
  <c r="DY215"/>
  <c r="BX215"/>
  <c r="CY215"/>
  <c r="AY215"/>
  <c r="BY266"/>
  <c r="BX266"/>
  <c r="DY266"/>
  <c r="CX266"/>
  <c r="EX266"/>
  <c r="CY266"/>
  <c r="AY266"/>
  <c r="DX266"/>
  <c r="AX266"/>
  <c r="EY266"/>
  <c r="DY135"/>
  <c r="BY135"/>
  <c r="EX135"/>
  <c r="CY135"/>
  <c r="EY135"/>
  <c r="BX135"/>
  <c r="AX135"/>
  <c r="AY135"/>
  <c r="CX135"/>
  <c r="DX135"/>
  <c r="DY300"/>
  <c r="DX300"/>
  <c r="AY300"/>
  <c r="BY300"/>
  <c r="CY300"/>
  <c r="BX300"/>
  <c r="AX300"/>
  <c r="CX300"/>
  <c r="EX300"/>
  <c r="EY300"/>
  <c r="EY328"/>
  <c r="BY328"/>
  <c r="BX328"/>
  <c r="AY328"/>
  <c r="AX328"/>
  <c r="EX328"/>
  <c r="CX328"/>
  <c r="DY328"/>
  <c r="CY328"/>
  <c r="DX328"/>
  <c r="DY330"/>
  <c r="CY330"/>
  <c r="EX330"/>
  <c r="BX330"/>
  <c r="AX330"/>
  <c r="EY330"/>
  <c r="CX330"/>
  <c r="DX330"/>
  <c r="BY330"/>
  <c r="AY330"/>
  <c r="CY29"/>
  <c r="EY29"/>
  <c r="CX29"/>
  <c r="BY29"/>
  <c r="BX29"/>
  <c r="DY29"/>
  <c r="EX29"/>
  <c r="AY29"/>
  <c r="AX29"/>
  <c r="DX29"/>
  <c r="AX309"/>
  <c r="CX309"/>
  <c r="BY309"/>
  <c r="AY309"/>
  <c r="DX309"/>
  <c r="EY309"/>
  <c r="CY309"/>
  <c r="BX309"/>
  <c r="EX309"/>
  <c r="DY309"/>
  <c r="AY137"/>
  <c r="EX137"/>
  <c r="EY137"/>
  <c r="CY137"/>
  <c r="DY137"/>
  <c r="BX137"/>
  <c r="DX137"/>
  <c r="AX137"/>
  <c r="CX137"/>
  <c r="BY137"/>
  <c r="EY27"/>
  <c r="BY27"/>
  <c r="DX27"/>
  <c r="CY27"/>
  <c r="EX27"/>
  <c r="AX27"/>
  <c r="CX27"/>
  <c r="DY27"/>
  <c r="AY27"/>
  <c r="BX27"/>
  <c r="BX286"/>
  <c r="DX286"/>
  <c r="EY286"/>
  <c r="EX286"/>
  <c r="AX286"/>
  <c r="CY286"/>
  <c r="DY286"/>
  <c r="AY286"/>
  <c r="BY286"/>
  <c r="CX286"/>
  <c r="CX83"/>
  <c r="AX83"/>
  <c r="CY83"/>
  <c r="DX83"/>
  <c r="BX83"/>
  <c r="DY83"/>
  <c r="AY83"/>
  <c r="EY83"/>
  <c r="EX83"/>
  <c r="BY83"/>
  <c r="BY201"/>
  <c r="DX201"/>
  <c r="BX201"/>
  <c r="CX201"/>
  <c r="CY201"/>
  <c r="EX201"/>
  <c r="EY201"/>
  <c r="AY201"/>
  <c r="AX201"/>
  <c r="DY201"/>
  <c r="CX45"/>
  <c r="AX45"/>
  <c r="DX45"/>
  <c r="EY45"/>
  <c r="EX45"/>
  <c r="DY45"/>
  <c r="BY45"/>
  <c r="BX45"/>
  <c r="CY45"/>
  <c r="AY45"/>
  <c r="DX385"/>
  <c r="CX385"/>
  <c r="AX385"/>
  <c r="EY385"/>
  <c r="BY385"/>
  <c r="EX385"/>
  <c r="BX385"/>
  <c r="AY385"/>
  <c r="DY385"/>
  <c r="CY385"/>
  <c r="BX129"/>
  <c r="BY129"/>
  <c r="EX129"/>
  <c r="EY129"/>
  <c r="DX129"/>
  <c r="DY129"/>
  <c r="AX129"/>
  <c r="CX129"/>
  <c r="CY129"/>
  <c r="AY129"/>
  <c r="CY228"/>
  <c r="AX228"/>
  <c r="EY228"/>
  <c r="BY228"/>
  <c r="EX228"/>
  <c r="DY228"/>
  <c r="AY228"/>
  <c r="CX228"/>
  <c r="BX228"/>
  <c r="DX228"/>
  <c r="CX305"/>
  <c r="DX305"/>
  <c r="AX305"/>
  <c r="CY305"/>
  <c r="AY305"/>
  <c r="BX305"/>
  <c r="DY305"/>
  <c r="EX305"/>
  <c r="EY305"/>
  <c r="BY305"/>
  <c r="CX141"/>
  <c r="AY141"/>
  <c r="EY141"/>
  <c r="DX141"/>
  <c r="BX141"/>
  <c r="CY141"/>
  <c r="DY141"/>
  <c r="AX141"/>
  <c r="EX141"/>
  <c r="BY141"/>
  <c r="CX270"/>
  <c r="CY270"/>
  <c r="DX270"/>
  <c r="BY270"/>
  <c r="EY270"/>
  <c r="DY270"/>
  <c r="BX270"/>
  <c r="EX270"/>
  <c r="AX270"/>
  <c r="AY270"/>
  <c r="EY69"/>
  <c r="EX69"/>
  <c r="CY69"/>
  <c r="CX69"/>
  <c r="DY69"/>
  <c r="BX69"/>
  <c r="BY69"/>
  <c r="AY69"/>
  <c r="DX69"/>
  <c r="AX69"/>
  <c r="AX52"/>
  <c r="DX52"/>
  <c r="BX52"/>
  <c r="EY52"/>
  <c r="CY52"/>
  <c r="BY52"/>
  <c r="CX52"/>
  <c r="AY52"/>
  <c r="DY52"/>
  <c r="EX52"/>
  <c r="AX196"/>
  <c r="CY196"/>
  <c r="BY196"/>
  <c r="EX196"/>
  <c r="CX196"/>
  <c r="DY196"/>
  <c r="AY196"/>
  <c r="DX196"/>
  <c r="EY196"/>
  <c r="BX196"/>
  <c r="CY465"/>
  <c r="AX465"/>
  <c r="EX465"/>
  <c r="DX465"/>
  <c r="DY465"/>
  <c r="EY465"/>
  <c r="AY465"/>
  <c r="BY465"/>
  <c r="BX465"/>
  <c r="CX465"/>
  <c r="BY226"/>
  <c r="CY226"/>
  <c r="AY226"/>
  <c r="DX226"/>
  <c r="BX226"/>
  <c r="EY226"/>
  <c r="DY226"/>
  <c r="AX226"/>
  <c r="EX226"/>
  <c r="CX226"/>
  <c r="CX298"/>
  <c r="BX298"/>
  <c r="DX298"/>
  <c r="CY298"/>
  <c r="AY298"/>
  <c r="EX298"/>
  <c r="DY298"/>
  <c r="AX298"/>
  <c r="EY298"/>
  <c r="BY298"/>
  <c r="EX400"/>
  <c r="AX400"/>
  <c r="CY400"/>
  <c r="BX400"/>
  <c r="EY400"/>
  <c r="DX400"/>
  <c r="DY400"/>
  <c r="BY400"/>
  <c r="CX400"/>
  <c r="AY400"/>
  <c r="DY344"/>
  <c r="BY344"/>
  <c r="DX344"/>
  <c r="AX344"/>
  <c r="EY344"/>
  <c r="CY344"/>
  <c r="AY344"/>
  <c r="BX344"/>
  <c r="CX344"/>
  <c r="EX344"/>
  <c r="EX97"/>
  <c r="BX97"/>
  <c r="EY97"/>
  <c r="AX97"/>
  <c r="DY97"/>
  <c r="CX97"/>
  <c r="CY97"/>
  <c r="BY97"/>
  <c r="AY97"/>
  <c r="DX97"/>
  <c r="DY364"/>
  <c r="BY364"/>
  <c r="CX364"/>
  <c r="EY364"/>
  <c r="CY364"/>
  <c r="AX364"/>
  <c r="BX364"/>
  <c r="DX364"/>
  <c r="AY364"/>
  <c r="EX364"/>
  <c r="DY299"/>
  <c r="EX299"/>
  <c r="BY299"/>
  <c r="DX299"/>
  <c r="AY299"/>
  <c r="CY299"/>
  <c r="AX299"/>
  <c r="EY299"/>
  <c r="CX299"/>
  <c r="BX299"/>
  <c r="EY388"/>
  <c r="CX388"/>
  <c r="DX388"/>
  <c r="BX388"/>
  <c r="AY388"/>
  <c r="DY388"/>
  <c r="EX388"/>
  <c r="AX388"/>
  <c r="CY388"/>
  <c r="BY388"/>
  <c r="CY383"/>
  <c r="EX383"/>
  <c r="DX383"/>
  <c r="BY383"/>
  <c r="DY383"/>
  <c r="AY383"/>
  <c r="CX383"/>
  <c r="AX383"/>
  <c r="BX383"/>
  <c r="EY383"/>
  <c r="CX463"/>
  <c r="DX463"/>
  <c r="BY463"/>
  <c r="CY463"/>
  <c r="AY463"/>
  <c r="EY463"/>
  <c r="BX463"/>
  <c r="EX463"/>
  <c r="AX463"/>
  <c r="DY463"/>
  <c r="DY222"/>
  <c r="CY222"/>
  <c r="AX222"/>
  <c r="EX222"/>
  <c r="BY222"/>
  <c r="EY222"/>
  <c r="AY222"/>
  <c r="CX222"/>
  <c r="BX222"/>
  <c r="DX222"/>
  <c r="CX123"/>
  <c r="BX123"/>
  <c r="CY123"/>
  <c r="AY123"/>
  <c r="DY123"/>
  <c r="AX123"/>
  <c r="EY123"/>
  <c r="DX123"/>
  <c r="EX123"/>
  <c r="BY123"/>
  <c r="EY338"/>
  <c r="BY338"/>
  <c r="DY338"/>
  <c r="AY338"/>
  <c r="CY338"/>
  <c r="EX338"/>
  <c r="BX338"/>
  <c r="DX338"/>
  <c r="AX338"/>
  <c r="CX338"/>
  <c r="CX373"/>
  <c r="AX373"/>
  <c r="BX373"/>
  <c r="DY373"/>
  <c r="AY373"/>
  <c r="CY373"/>
  <c r="DX373"/>
  <c r="EY373"/>
  <c r="BY373"/>
  <c r="EX373"/>
  <c r="EY50"/>
  <c r="AY50"/>
  <c r="BY50"/>
  <c r="AX50"/>
  <c r="DY50"/>
  <c r="DX50"/>
  <c r="CX50"/>
  <c r="EX50"/>
  <c r="CY50"/>
  <c r="BX50"/>
  <c r="DX218"/>
  <c r="BY218"/>
  <c r="BX218"/>
  <c r="AX218"/>
  <c r="EX218"/>
  <c r="AY218"/>
  <c r="CX218"/>
  <c r="DY218"/>
  <c r="CY218"/>
  <c r="EY218"/>
  <c r="EY104"/>
  <c r="DY104"/>
  <c r="AX104"/>
  <c r="BX104"/>
  <c r="DX104"/>
  <c r="EX104"/>
  <c r="BY104"/>
  <c r="AY104"/>
  <c r="CY104"/>
  <c r="CX104"/>
  <c r="AX393"/>
  <c r="DY393"/>
  <c r="BY393"/>
  <c r="AY393"/>
  <c r="DX393"/>
  <c r="BX393"/>
  <c r="CX393"/>
  <c r="CY393"/>
  <c r="EY393"/>
  <c r="EX393"/>
  <c r="CX472"/>
  <c r="AY472"/>
  <c r="DY472"/>
  <c r="EX472"/>
  <c r="EY472"/>
  <c r="BX472"/>
  <c r="CY472"/>
  <c r="DX472"/>
  <c r="AX472"/>
  <c r="BY472"/>
  <c r="EY483"/>
  <c r="DY483"/>
  <c r="AY483"/>
  <c r="CX483"/>
  <c r="CY483"/>
  <c r="DX483"/>
  <c r="BY483"/>
  <c r="AX483"/>
  <c r="BX483"/>
  <c r="EX483"/>
  <c r="AX107"/>
  <c r="EX107"/>
  <c r="EY107"/>
  <c r="DX107"/>
  <c r="AY107"/>
  <c r="BX107"/>
  <c r="DY107"/>
  <c r="CY107"/>
  <c r="CX107"/>
  <c r="BY107"/>
  <c r="DX438"/>
  <c r="CY438"/>
  <c r="CX438"/>
  <c r="DY438"/>
  <c r="AX438"/>
  <c r="AY438"/>
  <c r="EY438"/>
  <c r="BY438"/>
  <c r="BX438"/>
  <c r="EX438"/>
  <c r="EY77"/>
  <c r="EX77"/>
  <c r="DX77"/>
  <c r="CY77"/>
  <c r="AY77"/>
  <c r="BY77"/>
  <c r="AX77"/>
  <c r="DY77"/>
  <c r="BX77"/>
  <c r="CX77"/>
  <c r="EY341"/>
  <c r="BY341"/>
  <c r="BX341"/>
  <c r="EX341"/>
  <c r="DX341"/>
  <c r="CY341"/>
  <c r="AY341"/>
  <c r="CX341"/>
  <c r="DY341"/>
  <c r="AX341"/>
  <c r="EY87"/>
  <c r="DY87"/>
  <c r="AY87"/>
  <c r="BY87"/>
  <c r="DX87"/>
  <c r="CY87"/>
  <c r="AX87"/>
  <c r="BX87"/>
  <c r="CX87"/>
  <c r="EX87"/>
  <c r="EX89"/>
  <c r="BY89"/>
  <c r="DX89"/>
  <c r="EY89"/>
  <c r="CX89"/>
  <c r="DY89"/>
  <c r="BX89"/>
  <c r="AX89"/>
  <c r="CY89"/>
  <c r="AY89"/>
  <c r="BX221"/>
  <c r="AX221"/>
  <c r="DX221"/>
  <c r="EY221"/>
  <c r="CY221"/>
  <c r="AY221"/>
  <c r="CX221"/>
  <c r="BY221"/>
  <c r="EX221"/>
  <c r="DY221"/>
  <c r="CY353"/>
  <c r="DY353"/>
  <c r="BX353"/>
  <c r="DX353"/>
  <c r="EX353"/>
  <c r="BY353"/>
  <c r="CX353"/>
  <c r="EY353"/>
  <c r="AY353"/>
  <c r="AX353"/>
  <c r="DX234"/>
  <c r="DY234"/>
  <c r="CX234"/>
  <c r="BX234"/>
  <c r="AY234"/>
  <c r="AX234"/>
  <c r="EX234"/>
  <c r="BY234"/>
  <c r="EY234"/>
  <c r="CY234"/>
  <c r="EY297"/>
  <c r="AY297"/>
  <c r="CX297"/>
  <c r="AX297"/>
  <c r="DX297"/>
  <c r="EX297"/>
  <c r="BX297"/>
  <c r="BY297"/>
  <c r="DY297"/>
  <c r="CY297"/>
  <c r="AY431"/>
  <c r="BX431"/>
  <c r="DX431"/>
  <c r="CY431"/>
  <c r="BY431"/>
  <c r="EY431"/>
  <c r="CX431"/>
  <c r="EX431"/>
  <c r="AX431"/>
  <c r="DY431"/>
  <c r="BY101"/>
  <c r="CX101"/>
  <c r="EX101"/>
  <c r="EY101"/>
  <c r="AX101"/>
  <c r="DX101"/>
  <c r="CY101"/>
  <c r="DY101"/>
  <c r="BX101"/>
  <c r="AY101"/>
  <c r="BY414"/>
  <c r="DX414"/>
  <c r="DY414"/>
  <c r="CY414"/>
  <c r="AY414"/>
  <c r="BX414"/>
  <c r="EY414"/>
  <c r="EX414"/>
  <c r="AX414"/>
  <c r="CX414"/>
  <c r="BY49"/>
  <c r="BX49"/>
  <c r="AY49"/>
  <c r="EX49"/>
  <c r="DX49"/>
  <c r="EY49"/>
  <c r="DY49"/>
  <c r="CY49"/>
  <c r="CX49"/>
  <c r="AX49"/>
  <c r="DX185"/>
  <c r="BX185"/>
  <c r="EY185"/>
  <c r="CY185"/>
  <c r="CX185"/>
  <c r="AX185"/>
  <c r="EX185"/>
  <c r="AY185"/>
  <c r="BY185"/>
  <c r="DY185"/>
  <c r="CX324"/>
  <c r="BY324"/>
  <c r="AX324"/>
  <c r="DY324"/>
  <c r="AY324"/>
  <c r="EY324"/>
  <c r="BX324"/>
  <c r="DX324"/>
  <c r="EX324"/>
  <c r="CY324"/>
  <c r="CX318"/>
  <c r="AX318"/>
  <c r="CY318"/>
  <c r="DX318"/>
  <c r="BY318"/>
  <c r="EX318"/>
  <c r="EY318"/>
  <c r="AY318"/>
  <c r="DY318"/>
  <c r="BX318"/>
  <c r="AX359"/>
  <c r="AY359"/>
  <c r="BY359"/>
  <c r="CY359"/>
  <c r="DX359"/>
  <c r="EY359"/>
  <c r="BX359"/>
  <c r="CX359"/>
  <c r="EX359"/>
  <c r="DY359"/>
  <c r="BX349"/>
  <c r="DY349"/>
  <c r="EX349"/>
  <c r="EY349"/>
  <c r="AY349"/>
  <c r="CY349"/>
  <c r="AX349"/>
  <c r="BY349"/>
  <c r="DX349"/>
  <c r="CX349"/>
  <c r="BX413"/>
  <c r="EY413"/>
  <c r="CX413"/>
  <c r="DY413"/>
  <c r="CY413"/>
  <c r="BY413"/>
  <c r="DX413"/>
  <c r="AX413"/>
  <c r="AY413"/>
  <c r="EX413"/>
  <c r="EY224"/>
  <c r="BX224"/>
  <c r="EX224"/>
  <c r="DX224"/>
  <c r="CY224"/>
  <c r="DY224"/>
  <c r="CX224"/>
  <c r="AX224"/>
  <c r="BY224"/>
  <c r="AY224"/>
  <c r="DX399"/>
  <c r="BX399"/>
  <c r="EY399"/>
  <c r="CX399"/>
  <c r="EX399"/>
  <c r="BY399"/>
  <c r="AY399"/>
  <c r="AX399"/>
  <c r="CY399"/>
  <c r="DY399"/>
  <c r="CX333"/>
  <c r="BX333"/>
  <c r="BY333"/>
  <c r="EX333"/>
  <c r="DX333"/>
  <c r="CY333"/>
  <c r="DY333"/>
  <c r="AX333"/>
  <c r="EY333"/>
  <c r="AY333"/>
  <c r="BY346"/>
  <c r="AX346"/>
  <c r="EY346"/>
  <c r="EX346"/>
  <c r="DX346"/>
  <c r="AY346"/>
  <c r="DY346"/>
  <c r="BX346"/>
  <c r="CY346"/>
  <c r="CX346"/>
  <c r="CX499"/>
  <c r="DX499"/>
  <c r="EX499"/>
  <c r="AX499"/>
  <c r="AY499"/>
  <c r="CY499"/>
  <c r="DY499"/>
  <c r="BY499"/>
  <c r="BX499"/>
  <c r="EY499"/>
  <c r="CX360"/>
  <c r="EY360"/>
  <c r="DY360"/>
  <c r="AY360"/>
  <c r="EX360"/>
  <c r="AX360"/>
  <c r="DX360"/>
  <c r="BY360"/>
  <c r="BX360"/>
  <c r="CY360"/>
  <c r="DY481"/>
  <c r="AY481"/>
  <c r="DX481"/>
  <c r="BY481"/>
  <c r="EY481"/>
  <c r="EX481"/>
  <c r="AX481"/>
  <c r="CY481"/>
  <c r="BX481"/>
  <c r="CX481"/>
  <c r="CY33"/>
  <c r="AX33"/>
  <c r="BX33"/>
  <c r="EY33"/>
  <c r="CX33"/>
  <c r="DX33"/>
  <c r="DY33"/>
  <c r="AY33"/>
  <c r="EX33"/>
  <c r="BY33"/>
  <c r="BY205"/>
  <c r="EX205"/>
  <c r="CY205"/>
  <c r="DY205"/>
  <c r="AX205"/>
  <c r="BX205"/>
  <c r="DX205"/>
  <c r="AY205"/>
  <c r="EY205"/>
  <c r="CX205"/>
  <c r="AY79"/>
  <c r="BX79"/>
  <c r="CY79"/>
  <c r="BY79"/>
  <c r="CX79"/>
  <c r="DY79"/>
  <c r="EX79"/>
  <c r="EY79"/>
  <c r="AX79"/>
  <c r="DX79"/>
  <c r="DY473"/>
  <c r="CY473"/>
  <c r="AY473"/>
  <c r="CX473"/>
  <c r="EX473"/>
  <c r="DX473"/>
  <c r="EY473"/>
  <c r="BY473"/>
  <c r="AX473"/>
  <c r="BX473"/>
  <c r="AX112"/>
  <c r="DY112"/>
  <c r="EX112"/>
  <c r="CY112"/>
  <c r="AY112"/>
  <c r="EY112"/>
  <c r="BX112"/>
  <c r="DX112"/>
  <c r="CX112"/>
  <c r="BY112"/>
  <c r="EY70"/>
  <c r="BX70"/>
  <c r="BY70"/>
  <c r="AY70"/>
  <c r="CX70"/>
  <c r="AX70"/>
  <c r="CY70"/>
  <c r="DY70"/>
  <c r="DX70"/>
  <c r="EX70"/>
  <c r="CY147"/>
  <c r="DX147"/>
  <c r="BY147"/>
  <c r="DY147"/>
  <c r="BX147"/>
  <c r="EX147"/>
  <c r="AY147"/>
  <c r="EY147"/>
  <c r="AX147"/>
  <c r="CX147"/>
  <c r="AX319"/>
  <c r="DY319"/>
  <c r="AY319"/>
  <c r="CX319"/>
  <c r="DX319"/>
  <c r="BY319"/>
  <c r="CY319"/>
  <c r="BX319"/>
  <c r="EY319"/>
  <c r="EX319"/>
  <c r="DX290"/>
  <c r="DY290"/>
  <c r="AY290"/>
  <c r="AX290"/>
  <c r="BY290"/>
  <c r="EX290"/>
  <c r="CY290"/>
  <c r="EY290"/>
  <c r="CX290"/>
  <c r="BX290"/>
  <c r="CY378"/>
  <c r="AY378"/>
  <c r="AX378"/>
  <c r="CX378"/>
  <c r="BX378"/>
  <c r="EX378"/>
  <c r="DY378"/>
  <c r="DX378"/>
  <c r="BY378"/>
  <c r="EY378"/>
  <c r="BY417"/>
  <c r="CY417"/>
  <c r="AY417"/>
  <c r="BX417"/>
  <c r="EY417"/>
  <c r="CX417"/>
  <c r="DX417"/>
  <c r="AX417"/>
  <c r="EX417"/>
  <c r="DY417"/>
  <c r="DX382"/>
  <c r="CY382"/>
  <c r="BX382"/>
  <c r="BY382"/>
  <c r="AX382"/>
  <c r="DY382"/>
  <c r="AY382"/>
  <c r="EY382"/>
  <c r="EX382"/>
  <c r="CX382"/>
  <c r="CX482"/>
  <c r="CY482"/>
  <c r="EY482"/>
  <c r="BY482"/>
  <c r="EX482"/>
  <c r="AX482"/>
  <c r="AY482"/>
  <c r="BX482"/>
  <c r="DY482"/>
  <c r="DX482"/>
  <c r="BY456"/>
  <c r="AX456"/>
  <c r="BX456"/>
  <c r="DX456"/>
  <c r="CX456"/>
  <c r="CY456"/>
  <c r="DY456"/>
  <c r="EX456"/>
  <c r="AY456"/>
  <c r="EY456"/>
  <c r="AY502"/>
  <c r="BY502"/>
  <c r="CY502"/>
  <c r="DX502"/>
  <c r="BX502"/>
  <c r="EY502"/>
  <c r="AX502"/>
  <c r="EX502"/>
  <c r="CX502"/>
  <c r="DY502"/>
  <c r="CY255"/>
  <c r="DX255"/>
  <c r="BY255"/>
  <c r="DY255"/>
  <c r="EY255"/>
  <c r="BX255"/>
  <c r="AX255"/>
  <c r="CX255"/>
  <c r="AY255"/>
  <c r="EX255"/>
  <c r="AY159"/>
  <c r="EY159"/>
  <c r="CY159"/>
  <c r="DX159"/>
  <c r="BX159"/>
  <c r="AX159"/>
  <c r="CX159"/>
  <c r="EX159"/>
  <c r="BY159"/>
  <c r="DY159"/>
  <c r="BY99"/>
  <c r="DY99"/>
  <c r="AX99"/>
  <c r="CX99"/>
  <c r="CY99"/>
  <c r="BX99"/>
  <c r="EY99"/>
  <c r="AY99"/>
  <c r="EX99"/>
  <c r="DX99"/>
  <c r="BY354"/>
  <c r="EY354"/>
  <c r="CY354"/>
  <c r="AY354"/>
  <c r="DX354"/>
  <c r="AX354"/>
  <c r="DY354"/>
  <c r="EX354"/>
  <c r="CX354"/>
  <c r="BX354"/>
  <c r="EX140"/>
  <c r="DY140"/>
  <c r="BX140"/>
  <c r="AX140"/>
  <c r="DX140"/>
  <c r="CX140"/>
  <c r="AY140"/>
  <c r="BY140"/>
  <c r="EY140"/>
  <c r="CY140"/>
  <c r="BY356"/>
  <c r="DY356"/>
  <c r="AX356"/>
  <c r="BX356"/>
  <c r="CY356"/>
  <c r="EX356"/>
  <c r="AY356"/>
  <c r="EY356"/>
  <c r="CX356"/>
  <c r="DX356"/>
  <c r="AY178"/>
  <c r="DX178"/>
  <c r="EX178"/>
  <c r="BX178"/>
  <c r="BY178"/>
  <c r="EY178"/>
  <c r="CX178"/>
  <c r="AX178"/>
  <c r="CY178"/>
  <c r="DY178"/>
  <c r="DX480"/>
  <c r="CY480"/>
  <c r="CX480"/>
  <c r="DY480"/>
  <c r="AY480"/>
  <c r="BX480"/>
  <c r="AX480"/>
  <c r="BY480"/>
  <c r="EX480"/>
  <c r="EY480"/>
  <c r="EY313"/>
  <c r="BX313"/>
  <c r="DX313"/>
  <c r="BY313"/>
  <c r="AY313"/>
  <c r="AX313"/>
  <c r="DY313"/>
  <c r="CY313"/>
  <c r="CX313"/>
  <c r="EX313"/>
  <c r="DY174"/>
  <c r="BY174"/>
  <c r="AY174"/>
  <c r="CX174"/>
  <c r="DX174"/>
  <c r="EY174"/>
  <c r="AX174"/>
  <c r="EX174"/>
  <c r="CY174"/>
  <c r="BX174"/>
  <c r="AY165"/>
  <c r="CX165"/>
  <c r="BX165"/>
  <c r="AX165"/>
  <c r="EX165"/>
  <c r="BY165"/>
  <c r="EY165"/>
  <c r="DX165"/>
  <c r="DY165"/>
  <c r="CY165"/>
  <c r="CY186"/>
  <c r="DY186"/>
  <c r="BX186"/>
  <c r="EX186"/>
  <c r="CX186"/>
  <c r="AX186"/>
  <c r="DX186"/>
  <c r="EY186"/>
  <c r="BY186"/>
  <c r="AY186"/>
  <c r="EY468"/>
  <c r="AY468"/>
  <c r="BX468"/>
  <c r="DY468"/>
  <c r="AX468"/>
  <c r="CX468"/>
  <c r="DX468"/>
  <c r="CY468"/>
  <c r="BY468"/>
  <c r="EX468"/>
  <c r="BX98"/>
  <c r="EY98"/>
  <c r="DX98"/>
  <c r="AX98"/>
  <c r="CY98"/>
  <c r="BY98"/>
  <c r="CX98"/>
  <c r="DY98"/>
  <c r="AY98"/>
  <c r="EX98"/>
  <c r="EX325"/>
  <c r="CY325"/>
  <c r="DX325"/>
  <c r="AY325"/>
  <c r="CX325"/>
  <c r="EY325"/>
  <c r="BX325"/>
  <c r="DY325"/>
  <c r="BY325"/>
  <c r="AX325"/>
  <c r="CY434"/>
  <c r="EY434"/>
  <c r="BY434"/>
  <c r="EX434"/>
  <c r="DX434"/>
  <c r="CX434"/>
  <c r="DY434"/>
  <c r="AX434"/>
  <c r="BX434"/>
  <c r="AY434"/>
  <c r="DY110"/>
  <c r="EX110"/>
  <c r="EY110"/>
  <c r="DX110"/>
  <c r="AX110"/>
  <c r="AY110"/>
  <c r="CX110"/>
  <c r="BX110"/>
  <c r="CY110"/>
  <c r="BY110"/>
  <c r="CX506"/>
  <c r="BX506"/>
  <c r="EY506"/>
  <c r="BY506"/>
  <c r="AX506"/>
  <c r="AY506"/>
  <c r="CY506"/>
  <c r="DX506"/>
  <c r="EX506"/>
  <c r="DY506"/>
  <c r="BY411"/>
  <c r="BX411"/>
  <c r="AY411"/>
  <c r="EY411"/>
  <c r="AX411"/>
  <c r="EX411"/>
  <c r="CY411"/>
  <c r="DX411"/>
  <c r="CX411"/>
  <c r="DY411"/>
  <c r="DX146"/>
  <c r="BY146"/>
  <c r="EY146"/>
  <c r="DY146"/>
  <c r="AY146"/>
  <c r="CX146"/>
  <c r="AX146"/>
  <c r="EX146"/>
  <c r="BX146"/>
  <c r="CY146"/>
  <c r="BY418"/>
  <c r="CY418"/>
  <c r="CX418"/>
  <c r="EY418"/>
  <c r="DX418"/>
  <c r="AX418"/>
  <c r="DY418"/>
  <c r="AY418"/>
  <c r="EX418"/>
  <c r="BX418"/>
  <c r="BX16"/>
  <c r="CX16"/>
  <c r="EY16"/>
  <c r="BY16"/>
  <c r="AY16"/>
  <c r="DY16"/>
  <c r="EX16"/>
  <c r="AX16"/>
  <c r="CY16"/>
  <c r="DX16"/>
  <c r="DY59"/>
  <c r="AX59"/>
  <c r="BX59"/>
  <c r="EY59"/>
  <c r="EX59"/>
  <c r="BY59"/>
  <c r="DX59"/>
  <c r="CX59"/>
  <c r="CY59"/>
  <c r="AY59"/>
  <c r="CX251"/>
  <c r="AX251"/>
  <c r="BX251"/>
  <c r="BY251"/>
  <c r="DY251"/>
  <c r="DX251"/>
  <c r="EX251"/>
  <c r="AY251"/>
  <c r="CY251"/>
  <c r="EY251"/>
  <c r="DY367"/>
  <c r="CX367"/>
  <c r="CY367"/>
  <c r="AX367"/>
  <c r="EY367"/>
  <c r="DX367"/>
  <c r="BY367"/>
  <c r="BX367"/>
  <c r="AY367"/>
  <c r="EX367"/>
  <c r="CY408"/>
  <c r="CX408"/>
  <c r="AY408"/>
  <c r="DX408"/>
  <c r="EX408"/>
  <c r="EY408"/>
  <c r="BX408"/>
  <c r="BY408"/>
  <c r="DY408"/>
  <c r="AX408"/>
  <c r="BY430"/>
  <c r="CY430"/>
  <c r="BX430"/>
  <c r="DY430"/>
  <c r="CX430"/>
  <c r="EX430"/>
  <c r="AY430"/>
  <c r="DX430"/>
  <c r="AX430"/>
  <c r="EY430"/>
  <c r="BY485"/>
  <c r="DX485"/>
  <c r="CY485"/>
  <c r="BX485"/>
  <c r="EY485"/>
  <c r="AY485"/>
  <c r="CX485"/>
  <c r="EX485"/>
  <c r="DY485"/>
  <c r="AX485"/>
  <c r="CY462"/>
  <c r="AX462"/>
  <c r="DY462"/>
  <c r="BY462"/>
  <c r="DX462"/>
  <c r="EX462"/>
  <c r="EY462"/>
  <c r="BX462"/>
  <c r="AY462"/>
  <c r="CX462"/>
  <c r="EY30"/>
  <c r="AY30"/>
  <c r="EX30"/>
  <c r="BX30"/>
  <c r="CX30"/>
  <c r="BY30"/>
  <c r="CY30"/>
  <c r="DX30"/>
  <c r="AX30"/>
  <c r="DY30"/>
  <c r="CY374"/>
  <c r="AY374"/>
  <c r="CX374"/>
  <c r="DY374"/>
  <c r="EX374"/>
  <c r="DX374"/>
  <c r="AX374"/>
  <c r="EY374"/>
  <c r="BX374"/>
  <c r="BY374"/>
  <c r="DY494"/>
  <c r="CX494"/>
  <c r="CY494"/>
  <c r="EY494"/>
  <c r="DX494"/>
  <c r="AY494"/>
  <c r="AX494"/>
  <c r="BX494"/>
  <c r="BY494"/>
  <c r="EX494"/>
  <c r="AX421"/>
  <c r="AY421"/>
  <c r="DY421"/>
  <c r="EY421"/>
  <c r="CY421"/>
  <c r="BY421"/>
  <c r="DX421"/>
  <c r="EX421"/>
  <c r="CX421"/>
  <c r="BX421"/>
  <c r="CY419"/>
  <c r="EY419"/>
  <c r="AX419"/>
  <c r="CX419"/>
  <c r="AY419"/>
  <c r="EX419"/>
  <c r="DX419"/>
  <c r="DY419"/>
  <c r="BY419"/>
  <c r="BX419"/>
  <c r="AY90"/>
  <c r="EX90"/>
  <c r="DY90"/>
  <c r="DX90"/>
  <c r="CY90"/>
  <c r="BX90"/>
  <c r="CX90"/>
  <c r="BY90"/>
  <c r="AX90"/>
  <c r="EY90"/>
  <c r="AX427"/>
  <c r="EX427"/>
  <c r="CY427"/>
  <c r="DX427"/>
  <c r="EY427"/>
  <c r="CX427"/>
  <c r="DY427"/>
  <c r="AY427"/>
  <c r="BX427"/>
  <c r="BY427"/>
  <c r="BX213"/>
  <c r="DX213"/>
  <c r="BY213"/>
  <c r="CY213"/>
  <c r="EY213"/>
  <c r="AX213"/>
  <c r="DY213"/>
  <c r="CX213"/>
  <c r="AY213"/>
  <c r="EX213"/>
  <c r="DX504"/>
  <c r="AX504"/>
  <c r="CX504"/>
  <c r="AY504"/>
  <c r="BX504"/>
  <c r="EX504"/>
  <c r="DY504"/>
  <c r="BY504"/>
  <c r="CY504"/>
  <c r="EY504"/>
  <c r="EY85"/>
  <c r="BX85"/>
  <c r="DX85"/>
  <c r="AX85"/>
  <c r="EX85"/>
  <c r="AY85"/>
  <c r="BY85"/>
  <c r="CX85"/>
  <c r="CY85"/>
  <c r="DY85"/>
  <c r="EY40"/>
  <c r="CY40"/>
  <c r="DY40"/>
  <c r="BY40"/>
  <c r="BX40"/>
  <c r="DX40"/>
  <c r="EX40"/>
  <c r="AX40"/>
  <c r="CX40"/>
  <c r="AY40"/>
  <c r="BX130"/>
  <c r="DX130"/>
  <c r="AY130"/>
  <c r="AX130"/>
  <c r="CY130"/>
  <c r="DY130"/>
  <c r="EY130"/>
  <c r="CX130"/>
  <c r="BY130"/>
  <c r="EX130"/>
  <c r="DX191"/>
  <c r="DY191"/>
  <c r="CX191"/>
  <c r="AY191"/>
  <c r="EX191"/>
  <c r="EY191"/>
  <c r="CY191"/>
  <c r="BX191"/>
  <c r="AX191"/>
  <c r="BY191"/>
  <c r="AX401"/>
  <c r="DY401"/>
  <c r="DX401"/>
  <c r="BY401"/>
  <c r="BX401"/>
  <c r="EY401"/>
  <c r="EX401"/>
  <c r="CY401"/>
  <c r="CX401"/>
  <c r="AY401"/>
  <c r="EY150"/>
  <c r="CY150"/>
  <c r="DY150"/>
  <c r="BX150"/>
  <c r="AX150"/>
  <c r="CX150"/>
  <c r="DX150"/>
  <c r="BY150"/>
  <c r="AY150"/>
  <c r="EX150"/>
  <c r="DY177"/>
  <c r="CY177"/>
  <c r="EY177"/>
  <c r="AY177"/>
  <c r="EX177"/>
  <c r="AX177"/>
  <c r="CX177"/>
  <c r="BY177"/>
  <c r="BX177"/>
  <c r="DX177"/>
  <c r="AX173"/>
  <c r="AY173"/>
  <c r="CX173"/>
  <c r="EX173"/>
  <c r="DX173"/>
  <c r="BY173"/>
  <c r="DY173"/>
  <c r="BX173"/>
  <c r="EY173"/>
  <c r="CY173"/>
  <c r="BY88"/>
  <c r="CX88"/>
  <c r="AY88"/>
  <c r="BX88"/>
  <c r="DY88"/>
  <c r="DX88"/>
  <c r="AX88"/>
  <c r="EY88"/>
  <c r="CY88"/>
  <c r="EX88"/>
  <c r="DX194"/>
  <c r="AY194"/>
  <c r="AX194"/>
  <c r="CY194"/>
  <c r="BX194"/>
  <c r="BY194"/>
  <c r="CX194"/>
  <c r="DY194"/>
  <c r="EY194"/>
  <c r="EX194"/>
  <c r="EX229"/>
  <c r="EY229"/>
  <c r="AY229"/>
  <c r="DX229"/>
  <c r="BX229"/>
  <c r="AX229"/>
  <c r="CY229"/>
  <c r="CX229"/>
  <c r="DY229"/>
  <c r="BY229"/>
  <c r="DX220"/>
  <c r="BY220"/>
  <c r="CX220"/>
  <c r="AY220"/>
  <c r="AX220"/>
  <c r="DY220"/>
  <c r="EY220"/>
  <c r="BX220"/>
  <c r="CY220"/>
  <c r="EX220"/>
  <c r="BY477"/>
  <c r="AY477"/>
  <c r="BX477"/>
  <c r="CY477"/>
  <c r="EY477"/>
  <c r="AX477"/>
  <c r="DY477"/>
  <c r="DX477"/>
  <c r="EX477"/>
  <c r="CX477"/>
  <c r="DY398"/>
  <c r="EY398"/>
  <c r="BY398"/>
  <c r="AY398"/>
  <c r="BX398"/>
  <c r="CY398"/>
  <c r="AX398"/>
  <c r="EX398"/>
  <c r="DX398"/>
  <c r="CX398"/>
  <c r="EX206"/>
  <c r="AY206"/>
  <c r="CY206"/>
  <c r="DY206"/>
  <c r="AX206"/>
  <c r="BY206"/>
  <c r="DX206"/>
  <c r="EY206"/>
  <c r="CX206"/>
  <c r="BX206"/>
  <c r="BX492"/>
  <c r="DY492"/>
  <c r="BY492"/>
  <c r="EY492"/>
  <c r="AX492"/>
  <c r="DX492"/>
  <c r="EX492"/>
  <c r="CX492"/>
  <c r="AY492"/>
  <c r="CY492"/>
  <c r="BY68"/>
  <c r="AY68"/>
  <c r="CY68"/>
  <c r="AX68"/>
  <c r="EX68"/>
  <c r="EY68"/>
  <c r="CX68"/>
  <c r="DY68"/>
  <c r="DX68"/>
  <c r="BX68"/>
  <c r="AY158"/>
  <c r="EY158"/>
  <c r="CX158"/>
  <c r="BY158"/>
  <c r="AX158"/>
  <c r="EX158"/>
  <c r="DY158"/>
  <c r="BX158"/>
  <c r="DX158"/>
  <c r="CY158"/>
  <c r="BX429"/>
  <c r="EY429"/>
  <c r="BY429"/>
  <c r="DX429"/>
  <c r="CX429"/>
  <c r="CY429"/>
  <c r="EX429"/>
  <c r="DY429"/>
  <c r="AX429"/>
  <c r="AY429"/>
  <c r="AX125"/>
  <c r="DY125"/>
  <c r="CX125"/>
  <c r="DX125"/>
  <c r="CY125"/>
  <c r="EY125"/>
  <c r="BY125"/>
  <c r="BX125"/>
  <c r="EX125"/>
  <c r="AY125"/>
  <c r="DY486"/>
  <c r="BX486"/>
  <c r="BY486"/>
  <c r="DX486"/>
  <c r="EX486"/>
  <c r="EY486"/>
  <c r="AX486"/>
  <c r="CX486"/>
  <c r="CY486"/>
  <c r="AY486"/>
  <c r="BY76"/>
  <c r="AX76"/>
  <c r="CY76"/>
  <c r="DX76"/>
  <c r="DY76"/>
  <c r="EX76"/>
  <c r="CX76"/>
  <c r="BX76"/>
  <c r="AY76"/>
  <c r="EY76"/>
  <c r="EY32"/>
  <c r="DX32"/>
  <c r="EX32"/>
  <c r="AY32"/>
  <c r="CX32"/>
  <c r="CY32"/>
  <c r="DY32"/>
  <c r="BX32"/>
  <c r="BY32"/>
  <c r="AX32"/>
  <c r="CY208"/>
  <c r="DY208"/>
  <c r="DX208"/>
  <c r="BX208"/>
  <c r="AY208"/>
  <c r="EY208"/>
  <c r="BY208"/>
  <c r="EX208"/>
  <c r="CX208"/>
  <c r="AX208"/>
  <c r="AX335"/>
  <c r="EY335"/>
  <c r="CY335"/>
  <c r="DY335"/>
  <c r="EX335"/>
  <c r="CX335"/>
  <c r="BX335"/>
  <c r="BY335"/>
  <c r="DX335"/>
  <c r="AY335"/>
  <c r="DY320"/>
  <c r="AX320"/>
  <c r="AY320"/>
  <c r="BX320"/>
  <c r="CX320"/>
  <c r="BY320"/>
  <c r="EX320"/>
  <c r="CY320"/>
  <c r="DX320"/>
  <c r="EY320"/>
  <c r="EX240"/>
  <c r="BX240"/>
  <c r="BY240"/>
  <c r="CX240"/>
  <c r="DY240"/>
  <c r="DX240"/>
  <c r="AY240"/>
  <c r="EY240"/>
  <c r="CY240"/>
  <c r="AX240"/>
  <c r="DX379"/>
  <c r="EX379"/>
  <c r="AX379"/>
  <c r="CY379"/>
  <c r="CX379"/>
  <c r="DY379"/>
  <c r="EY379"/>
  <c r="AY379"/>
  <c r="BX379"/>
  <c r="BY379"/>
  <c r="EY200"/>
  <c r="AX200"/>
  <c r="CX200"/>
  <c r="AY200"/>
  <c r="CY200"/>
  <c r="DY200"/>
  <c r="BX200"/>
  <c r="BY200"/>
  <c r="DX200"/>
  <c r="EX200"/>
  <c r="DY497"/>
  <c r="CX497"/>
  <c r="DX497"/>
  <c r="BX497"/>
  <c r="AX497"/>
  <c r="EX497"/>
  <c r="EY497"/>
  <c r="AY497"/>
  <c r="BY497"/>
  <c r="CY497"/>
  <c r="EX283"/>
  <c r="BX283"/>
  <c r="DY283"/>
  <c r="CX283"/>
  <c r="AY283"/>
  <c r="BY283"/>
  <c r="EY283"/>
  <c r="CY283"/>
  <c r="AX283"/>
  <c r="DX283"/>
  <c r="AY119"/>
  <c r="BX119"/>
  <c r="AX119"/>
  <c r="BY119"/>
  <c r="EX119"/>
  <c r="CX119"/>
  <c r="DX119"/>
  <c r="CY119"/>
  <c r="EY119"/>
  <c r="DY119"/>
  <c r="BX37"/>
  <c r="CX37"/>
  <c r="CY37"/>
  <c r="EX37"/>
  <c r="DY37"/>
  <c r="BY37"/>
  <c r="EY37"/>
  <c r="AY37"/>
  <c r="DX37"/>
  <c r="AX37"/>
  <c r="AY423"/>
  <c r="CX423"/>
  <c r="EY423"/>
  <c r="AX423"/>
  <c r="EX423"/>
  <c r="CY423"/>
  <c r="BX423"/>
  <c r="DY423"/>
  <c r="DX423"/>
  <c r="BY423"/>
  <c r="DY67"/>
  <c r="BX67"/>
  <c r="DX67"/>
  <c r="AX67"/>
  <c r="EX67"/>
  <c r="AY67"/>
  <c r="BY67"/>
  <c r="CY67"/>
  <c r="CX67"/>
  <c r="EY67"/>
  <c r="AY113"/>
  <c r="BX113"/>
  <c r="EX113"/>
  <c r="AX113"/>
  <c r="BY113"/>
  <c r="CX113"/>
  <c r="CY113"/>
  <c r="DY113"/>
  <c r="DX113"/>
  <c r="EY113"/>
  <c r="AY183"/>
  <c r="AX183"/>
  <c r="CY183"/>
  <c r="EX183"/>
  <c r="BX183"/>
  <c r="DX183"/>
  <c r="DY183"/>
  <c r="BY183"/>
  <c r="EY183"/>
  <c r="CX183"/>
  <c r="BX415"/>
  <c r="AY415"/>
  <c r="EX415"/>
  <c r="BY415"/>
  <c r="CY415"/>
  <c r="DY415"/>
  <c r="DX415"/>
  <c r="AX415"/>
  <c r="CX415"/>
  <c r="EY415"/>
  <c r="AY80"/>
  <c r="DY80"/>
  <c r="EX80"/>
  <c r="BX80"/>
  <c r="CX80"/>
  <c r="AX80"/>
  <c r="EY80"/>
  <c r="CY80"/>
  <c r="BY80"/>
  <c r="DX80"/>
  <c r="EX460"/>
  <c r="EY460"/>
  <c r="AY460"/>
  <c r="CX460"/>
  <c r="BX460"/>
  <c r="CY460"/>
  <c r="DY460"/>
  <c r="BY460"/>
  <c r="AX460"/>
  <c r="DX460"/>
  <c r="AX280"/>
  <c r="BX280"/>
  <c r="BY280"/>
  <c r="CY280"/>
  <c r="EX280"/>
  <c r="DY280"/>
  <c r="DX280"/>
  <c r="CX280"/>
  <c r="EY280"/>
  <c r="AY280"/>
  <c r="CY368"/>
  <c r="BX368"/>
  <c r="DX368"/>
  <c r="DY368"/>
  <c r="AY368"/>
  <c r="CX368"/>
  <c r="AX368"/>
  <c r="EY368"/>
  <c r="BY368"/>
  <c r="EX368"/>
  <c r="DX48"/>
  <c r="AY48"/>
  <c r="CY48"/>
  <c r="CX48"/>
  <c r="BX48"/>
  <c r="BY48"/>
  <c r="DY48"/>
  <c r="AX48"/>
  <c r="EY48"/>
  <c r="EX48"/>
  <c r="BX154"/>
  <c r="DY154"/>
  <c r="BY154"/>
  <c r="CX154"/>
  <c r="EX154"/>
  <c r="AY154"/>
  <c r="AX154"/>
  <c r="DX154"/>
  <c r="CY154"/>
  <c r="EY154"/>
  <c r="BX265"/>
  <c r="BY265"/>
  <c r="CX265"/>
  <c r="CY265"/>
  <c r="AX265"/>
  <c r="EX265"/>
  <c r="DX265"/>
  <c r="AY265"/>
  <c r="EY265"/>
  <c r="DY265"/>
  <c r="CY441"/>
  <c r="CX441"/>
  <c r="EX441"/>
  <c r="BX441"/>
  <c r="AY441"/>
  <c r="BY441"/>
  <c r="EY441"/>
  <c r="AX441"/>
  <c r="DX441"/>
  <c r="DY441"/>
  <c r="BX440"/>
  <c r="AX440"/>
  <c r="CX440"/>
  <c r="EY440"/>
  <c r="CY440"/>
  <c r="BY440"/>
  <c r="DX440"/>
  <c r="AY440"/>
  <c r="EX440"/>
  <c r="DY440"/>
  <c r="EY51"/>
  <c r="AX51"/>
  <c r="BX51"/>
  <c r="BY51"/>
  <c r="AY51"/>
  <c r="DY51"/>
  <c r="CY51"/>
  <c r="EX51"/>
  <c r="CX51"/>
  <c r="DX51"/>
  <c r="AY457"/>
  <c r="CY457"/>
  <c r="EY457"/>
  <c r="CX457"/>
  <c r="BX457"/>
  <c r="BY457"/>
  <c r="EX457"/>
  <c r="AX457"/>
  <c r="DX457"/>
  <c r="DY457"/>
  <c r="AX42"/>
  <c r="EX42"/>
  <c r="CX42"/>
  <c r="CY42"/>
  <c r="BY42"/>
  <c r="EY42"/>
  <c r="BX42"/>
  <c r="DX42"/>
  <c r="DY42"/>
  <c r="AY42"/>
  <c r="AX467"/>
  <c r="DY467"/>
  <c r="EX467"/>
  <c r="CY467"/>
  <c r="CX467"/>
  <c r="DX467"/>
  <c r="AY467"/>
  <c r="BY467"/>
  <c r="BX467"/>
  <c r="EY467"/>
  <c r="DX505"/>
  <c r="CX505"/>
  <c r="BX505"/>
  <c r="DY505"/>
  <c r="CY505"/>
  <c r="BY505"/>
  <c r="EX505"/>
  <c r="EY505"/>
  <c r="AY505"/>
  <c r="AX505"/>
  <c r="DX36"/>
  <c r="DY36"/>
  <c r="EX36"/>
  <c r="AX36"/>
  <c r="CY36"/>
  <c r="BX36"/>
  <c r="CX36"/>
  <c r="AY36"/>
  <c r="BY36"/>
  <c r="EY36"/>
  <c r="BX426"/>
  <c r="AY426"/>
  <c r="BY426"/>
  <c r="CX426"/>
  <c r="EX426"/>
  <c r="CY426"/>
  <c r="DX426"/>
  <c r="AX426"/>
  <c r="EY426"/>
  <c r="DY426"/>
  <c r="DY134"/>
  <c r="EY134"/>
  <c r="BX134"/>
  <c r="AX134"/>
  <c r="EX134"/>
  <c r="CX134"/>
  <c r="BY134"/>
  <c r="AY134"/>
  <c r="CY134"/>
  <c r="DX134"/>
  <c r="EX57"/>
  <c r="CX57"/>
  <c r="AY57"/>
  <c r="CY57"/>
  <c r="DY57"/>
  <c r="DX57"/>
  <c r="BX57"/>
  <c r="EY57"/>
  <c r="BY57"/>
  <c r="AX57"/>
  <c r="BX327"/>
  <c r="AY327"/>
  <c r="EX327"/>
  <c r="EY327"/>
  <c r="DX327"/>
  <c r="BY327"/>
  <c r="DY327"/>
  <c r="CY327"/>
  <c r="AX327"/>
  <c r="CX327"/>
  <c r="EY25"/>
  <c r="BY25"/>
  <c r="AY25"/>
  <c r="CX25"/>
  <c r="DX25"/>
  <c r="BX25"/>
  <c r="DY25"/>
  <c r="CY25"/>
  <c r="EX25"/>
  <c r="AX25"/>
  <c r="EX144"/>
  <c r="AY144"/>
  <c r="CY144"/>
  <c r="EY144"/>
  <c r="BY144"/>
  <c r="BX144"/>
  <c r="AX144"/>
  <c r="DX144"/>
  <c r="DY144"/>
  <c r="CX144"/>
  <c r="DX312"/>
  <c r="CX312"/>
  <c r="DY312"/>
  <c r="BY312"/>
  <c r="AX312"/>
  <c r="AY312"/>
  <c r="EX312"/>
  <c r="EY312"/>
  <c r="CY312"/>
  <c r="BX312"/>
  <c r="CY381"/>
  <c r="AX381"/>
  <c r="EY381"/>
  <c r="CX381"/>
  <c r="BX381"/>
  <c r="EX381"/>
  <c r="DY381"/>
  <c r="AY381"/>
  <c r="DX381"/>
  <c r="BY381"/>
  <c r="BY433"/>
  <c r="DY433"/>
  <c r="EX433"/>
  <c r="CX433"/>
  <c r="CY433"/>
  <c r="AX433"/>
  <c r="DX433"/>
  <c r="AY433"/>
  <c r="BX433"/>
  <c r="EY433"/>
  <c r="EY386"/>
  <c r="DX386"/>
  <c r="EX386"/>
  <c r="AY386"/>
  <c r="CY386"/>
  <c r="BY386"/>
  <c r="BX386"/>
  <c r="DY386"/>
  <c r="AX386"/>
  <c r="CX386"/>
  <c r="CY352"/>
  <c r="DY352"/>
  <c r="BY352"/>
  <c r="AY352"/>
  <c r="CX352"/>
  <c r="EX352"/>
  <c r="EY352"/>
  <c r="AX352"/>
  <c r="DX352"/>
  <c r="BX352"/>
  <c r="DY432"/>
  <c r="BX432"/>
  <c r="EX432"/>
  <c r="DX432"/>
  <c r="AY432"/>
  <c r="AX432"/>
  <c r="BY432"/>
  <c r="CX432"/>
  <c r="EY432"/>
  <c r="CY432"/>
  <c r="CY474"/>
  <c r="AY474"/>
  <c r="CX474"/>
  <c r="EX474"/>
  <c r="BX474"/>
  <c r="DY474"/>
  <c r="EY474"/>
  <c r="DX474"/>
  <c r="AX474"/>
  <c r="BY474"/>
  <c r="BX61"/>
  <c r="CY61"/>
  <c r="AY61"/>
  <c r="EY61"/>
  <c r="CX61"/>
  <c r="BY61"/>
  <c r="DX61"/>
  <c r="EX61"/>
  <c r="AX61"/>
  <c r="DY61"/>
  <c r="AY503"/>
  <c r="EX503"/>
  <c r="BX503"/>
  <c r="BY503"/>
  <c r="CX503"/>
  <c r="EY503"/>
  <c r="DX503"/>
  <c r="DY503"/>
  <c r="AX503"/>
  <c r="CY503"/>
  <c r="BX100"/>
  <c r="EX100"/>
  <c r="DX100"/>
  <c r="AY100"/>
  <c r="EY100"/>
  <c r="CX100"/>
  <c r="AX100"/>
  <c r="BY100"/>
  <c r="DY100"/>
  <c r="CY100"/>
  <c r="AY193"/>
  <c r="DY193"/>
  <c r="AX193"/>
  <c r="BX193"/>
  <c r="EX193"/>
  <c r="CY193"/>
  <c r="CX193"/>
  <c r="DX193"/>
  <c r="EY193"/>
  <c r="BY193"/>
  <c r="CX444"/>
  <c r="DY444"/>
  <c r="AX444"/>
  <c r="EY444"/>
  <c r="BY444"/>
  <c r="CY444"/>
  <c r="AY444"/>
  <c r="BX444"/>
  <c r="EX444"/>
  <c r="DX444"/>
  <c r="DX310"/>
  <c r="BX310"/>
  <c r="DY310"/>
  <c r="CY310"/>
  <c r="EY310"/>
  <c r="EX310"/>
  <c r="CX310"/>
  <c r="BY310"/>
  <c r="AX310"/>
  <c r="AY310"/>
  <c r="CY261"/>
  <c r="EX261"/>
  <c r="BY261"/>
  <c r="DY261"/>
  <c r="CX261"/>
  <c r="EY261"/>
  <c r="BX261"/>
  <c r="AX261"/>
  <c r="AY261"/>
  <c r="DX261"/>
  <c r="AX377"/>
  <c r="BX377"/>
  <c r="AY377"/>
  <c r="DY377"/>
  <c r="DX377"/>
  <c r="CX377"/>
  <c r="EX377"/>
  <c r="CY377"/>
  <c r="EY377"/>
  <c r="BY377"/>
  <c r="BX475"/>
  <c r="BY475"/>
  <c r="AX475"/>
  <c r="DX475"/>
  <c r="AY475"/>
  <c r="CY475"/>
  <c r="CX475"/>
  <c r="EX475"/>
  <c r="DY475"/>
  <c r="EY475"/>
  <c r="CX115"/>
  <c r="DY115"/>
  <c r="DX115"/>
  <c r="EX115"/>
  <c r="BX115"/>
  <c r="CY115"/>
  <c r="AY115"/>
  <c r="AX115"/>
  <c r="BY115"/>
  <c r="EY115"/>
  <c r="DX490"/>
  <c r="EX490"/>
  <c r="CX490"/>
  <c r="EY490"/>
  <c r="BY490"/>
  <c r="DY490"/>
  <c r="AY490"/>
  <c r="AX490"/>
  <c r="BX490"/>
  <c r="CY490"/>
  <c r="EX109"/>
  <c r="AY109"/>
  <c r="CY109"/>
  <c r="BY109"/>
  <c r="EY109"/>
  <c r="CX109"/>
  <c r="BX109"/>
  <c r="DY109"/>
  <c r="AX109"/>
  <c r="DX109"/>
  <c r="AX102"/>
  <c r="CY102"/>
  <c r="EY102"/>
  <c r="AY102"/>
  <c r="DY102"/>
  <c r="CX102"/>
  <c r="BY102"/>
  <c r="EX102"/>
  <c r="BX102"/>
  <c r="DX102"/>
  <c r="CY149"/>
  <c r="BX149"/>
  <c r="EY149"/>
  <c r="DX149"/>
  <c r="AX149"/>
  <c r="AY149"/>
  <c r="BY149"/>
  <c r="DY149"/>
  <c r="EX149"/>
  <c r="CX149"/>
  <c r="CY358"/>
  <c r="AX358"/>
  <c r="BX358"/>
  <c r="BY358"/>
  <c r="CX358"/>
  <c r="DX358"/>
  <c r="EY358"/>
  <c r="EX358"/>
  <c r="AY358"/>
  <c r="DY358"/>
  <c r="CX231"/>
  <c r="DY231"/>
  <c r="CY231"/>
  <c r="EY231"/>
  <c r="DX231"/>
  <c r="BY231"/>
  <c r="AY231"/>
  <c r="AX231"/>
  <c r="EX231"/>
  <c r="BX231"/>
  <c r="DX343"/>
  <c r="AY343"/>
  <c r="BX343"/>
  <c r="EY343"/>
  <c r="AX343"/>
  <c r="DY343"/>
  <c r="BY343"/>
  <c r="CX343"/>
  <c r="EX343"/>
  <c r="CY343"/>
  <c r="EX128"/>
  <c r="BY128"/>
  <c r="CY128"/>
  <c r="DX128"/>
  <c r="CX128"/>
  <c r="DY128"/>
  <c r="EY128"/>
  <c r="BX128"/>
  <c r="AX128"/>
  <c r="AY128"/>
  <c r="AX246"/>
  <c r="BY246"/>
  <c r="EX246"/>
  <c r="BX246"/>
  <c r="DY246"/>
  <c r="EY246"/>
  <c r="CY246"/>
  <c r="DX246"/>
  <c r="CX246"/>
  <c r="AY246"/>
  <c r="CY451"/>
  <c r="BX451"/>
  <c r="CX451"/>
  <c r="AY451"/>
  <c r="DY451"/>
  <c r="EX451"/>
  <c r="EY451"/>
  <c r="BY451"/>
  <c r="DX451"/>
  <c r="AX451"/>
  <c r="EY12"/>
  <c r="EX12"/>
  <c r="AY12"/>
  <c r="CX12"/>
  <c r="DX12"/>
  <c r="CY12"/>
  <c r="AX12"/>
  <c r="BY12"/>
  <c r="BX12"/>
  <c r="DY12"/>
  <c r="DY289"/>
  <c r="CY289"/>
  <c r="DX289"/>
  <c r="EY289"/>
  <c r="CX289"/>
  <c r="AY289"/>
  <c r="BX289"/>
  <c r="AX289"/>
  <c r="BY289"/>
  <c r="EX289"/>
  <c r="CX35"/>
  <c r="EX35"/>
  <c r="EY35"/>
  <c r="AY35"/>
  <c r="CY35"/>
  <c r="AX35"/>
  <c r="BY35"/>
  <c r="DY35"/>
  <c r="DX35"/>
  <c r="BX35"/>
  <c r="CY384"/>
  <c r="AY384"/>
  <c r="CX384"/>
  <c r="BX384"/>
  <c r="DY384"/>
  <c r="DX384"/>
  <c r="AX384"/>
  <c r="EY384"/>
  <c r="EX384"/>
  <c r="BY384"/>
  <c r="AX277"/>
  <c r="BX277"/>
  <c r="CX277"/>
  <c r="DY277"/>
  <c r="CY277"/>
  <c r="AY277"/>
  <c r="BY277"/>
  <c r="EX277"/>
  <c r="DX277"/>
  <c r="EY277"/>
  <c r="AX371"/>
  <c r="BX371"/>
  <c r="BY371"/>
  <c r="CY371"/>
  <c r="CX371"/>
  <c r="DY371"/>
  <c r="AY371"/>
  <c r="EX371"/>
  <c r="EY371"/>
  <c r="DX371"/>
  <c r="BX133"/>
  <c r="EY133"/>
  <c r="DY133"/>
  <c r="EX133"/>
  <c r="AX133"/>
  <c r="AY133"/>
  <c r="BY133"/>
  <c r="CY133"/>
  <c r="DX133"/>
  <c r="CX133"/>
  <c r="EY445"/>
  <c r="BY445"/>
  <c r="DY445"/>
  <c r="CY445"/>
  <c r="BX445"/>
  <c r="DX445"/>
  <c r="CX445"/>
  <c r="AY445"/>
  <c r="EX445"/>
  <c r="AX445"/>
  <c r="AY260"/>
  <c r="AX260"/>
  <c r="DX260"/>
  <c r="CY260"/>
  <c r="EX260"/>
  <c r="CX260"/>
  <c r="BX260"/>
  <c r="BY260"/>
  <c r="EY260"/>
  <c r="DY260"/>
  <c r="DY20"/>
  <c r="AY20"/>
  <c r="BX20"/>
  <c r="CY20"/>
  <c r="DX20"/>
  <c r="EX20"/>
  <c r="BY20"/>
  <c r="CX20"/>
  <c r="EY20"/>
  <c r="AX20"/>
  <c r="DY74"/>
  <c r="DX74"/>
  <c r="CX74"/>
  <c r="EY74"/>
  <c r="AX74"/>
  <c r="CY74"/>
  <c r="BX74"/>
  <c r="EX74"/>
  <c r="BY74"/>
  <c r="AY74"/>
  <c r="EY252"/>
  <c r="AX252"/>
  <c r="CX252"/>
  <c r="DX252"/>
  <c r="BY252"/>
  <c r="CY252"/>
  <c r="DY252"/>
  <c r="EX252"/>
  <c r="AY252"/>
  <c r="BX252"/>
  <c r="EX14"/>
  <c r="DY14"/>
  <c r="DX14"/>
  <c r="BY14"/>
  <c r="CX14"/>
  <c r="EY14"/>
  <c r="CY14"/>
  <c r="BX14"/>
  <c r="AY14"/>
  <c r="AX14"/>
  <c r="BY171"/>
  <c r="CY171"/>
  <c r="EY171"/>
  <c r="DY171"/>
  <c r="BX171"/>
  <c r="DX171"/>
  <c r="AX171"/>
  <c r="EX171"/>
  <c r="CX171"/>
  <c r="AY171"/>
  <c r="BX278"/>
  <c r="DX278"/>
  <c r="BY278"/>
  <c r="AX278"/>
  <c r="AY278"/>
  <c r="DY278"/>
  <c r="EX278"/>
  <c r="EY278"/>
  <c r="CY278"/>
  <c r="CX278"/>
  <c r="AX455"/>
  <c r="AY455"/>
  <c r="BX455"/>
  <c r="EY455"/>
  <c r="CY455"/>
  <c r="BY455"/>
  <c r="DY455"/>
  <c r="EX455"/>
  <c r="DX455"/>
  <c r="CX455"/>
  <c r="DY148"/>
  <c r="BY148"/>
  <c r="AY148"/>
  <c r="BX148"/>
  <c r="AX148"/>
  <c r="CX148"/>
  <c r="CY148"/>
  <c r="EX148"/>
  <c r="DX148"/>
  <c r="EY148"/>
  <c r="DY296"/>
  <c r="AX296"/>
  <c r="EY296"/>
  <c r="EX296"/>
  <c r="BY296"/>
  <c r="DX296"/>
  <c r="AY296"/>
  <c r="BX296"/>
  <c r="CX296"/>
  <c r="CY296"/>
  <c r="BY448"/>
  <c r="CY448"/>
  <c r="DX448"/>
  <c r="AX448"/>
  <c r="DY448"/>
  <c r="EY448"/>
  <c r="BX448"/>
  <c r="EX448"/>
  <c r="CX448"/>
  <c r="AY448"/>
  <c r="EX355"/>
  <c r="AX355"/>
  <c r="CY355"/>
  <c r="DY355"/>
  <c r="BX355"/>
  <c r="CX355"/>
  <c r="EY355"/>
  <c r="AY355"/>
  <c r="BY355"/>
  <c r="DX355"/>
  <c r="CX376"/>
  <c r="CY376"/>
  <c r="BY376"/>
  <c r="AX376"/>
  <c r="DY376"/>
  <c r="EX376"/>
  <c r="AY376"/>
  <c r="EY376"/>
  <c r="BX376"/>
  <c r="DX376"/>
  <c r="EY225"/>
  <c r="DY225"/>
  <c r="EX225"/>
  <c r="BY225"/>
  <c r="BX225"/>
  <c r="CY225"/>
  <c r="DX225"/>
  <c r="AX225"/>
  <c r="CX225"/>
  <c r="AY225"/>
  <c r="EX116"/>
  <c r="AX116"/>
  <c r="EY116"/>
  <c r="DY116"/>
  <c r="CX116"/>
  <c r="CY116"/>
  <c r="BY116"/>
  <c r="BX116"/>
  <c r="DX116"/>
  <c r="AY116"/>
  <c r="BY489"/>
  <c r="DY489"/>
  <c r="CY489"/>
  <c r="EX489"/>
  <c r="AY489"/>
  <c r="EY489"/>
  <c r="BX489"/>
  <c r="DX489"/>
  <c r="AX489"/>
  <c r="CX489"/>
  <c r="DY363"/>
  <c r="EX363"/>
  <c r="BX363"/>
  <c r="DX363"/>
  <c r="AX363"/>
  <c r="AY363"/>
  <c r="CY363"/>
  <c r="EY363"/>
  <c r="CX363"/>
  <c r="BY363"/>
  <c r="DY281"/>
  <c r="BY281"/>
  <c r="BX281"/>
  <c r="EY281"/>
  <c r="DX281"/>
  <c r="CY281"/>
  <c r="CX281"/>
  <c r="AY281"/>
  <c r="EX281"/>
  <c r="AX281"/>
  <c r="DY55"/>
  <c r="BY55"/>
  <c r="DX55"/>
  <c r="CX55"/>
  <c r="AY55"/>
  <c r="CY55"/>
  <c r="EY55"/>
  <c r="EX55"/>
  <c r="BX55"/>
  <c r="AX55"/>
  <c r="DY72"/>
  <c r="EY72"/>
  <c r="DX72"/>
  <c r="EX72"/>
  <c r="CX72"/>
  <c r="BX72"/>
  <c r="AY72"/>
  <c r="BY72"/>
  <c r="AX72"/>
  <c r="CY72"/>
  <c r="CX389"/>
  <c r="CY389"/>
  <c r="EY389"/>
  <c r="AX389"/>
  <c r="BY389"/>
  <c r="EX389"/>
  <c r="BX389"/>
  <c r="AY389"/>
  <c r="DY389"/>
  <c r="DX389"/>
  <c r="BX39"/>
  <c r="DY39"/>
  <c r="AY39"/>
  <c r="EX39"/>
  <c r="BY39"/>
  <c r="CX39"/>
  <c r="CY39"/>
  <c r="EY39"/>
  <c r="AX39"/>
  <c r="DX39"/>
  <c r="DY264"/>
  <c r="DX264"/>
  <c r="AX264"/>
  <c r="BY264"/>
  <c r="CX264"/>
  <c r="EY264"/>
  <c r="CY264"/>
  <c r="BX264"/>
  <c r="EX264"/>
  <c r="AY264"/>
  <c r="CX17"/>
  <c r="EX17"/>
  <c r="CY17"/>
  <c r="AX17"/>
  <c r="DX17"/>
  <c r="DY17"/>
  <c r="EY17"/>
  <c r="BX17"/>
  <c r="AY17"/>
  <c r="BY17"/>
  <c r="DX161"/>
  <c r="EY161"/>
  <c r="EX161"/>
  <c r="BX161"/>
  <c r="DY161"/>
  <c r="CX161"/>
  <c r="BY161"/>
  <c r="CY161"/>
  <c r="AX161"/>
  <c r="AY161"/>
  <c r="CY156"/>
  <c r="AX156"/>
  <c r="EX156"/>
  <c r="BX156"/>
  <c r="DX156"/>
  <c r="BY156"/>
  <c r="EY156"/>
  <c r="DY156"/>
  <c r="AY156"/>
  <c r="CX156"/>
  <c r="CY202"/>
  <c r="EX202"/>
  <c r="BY202"/>
  <c r="BX202"/>
  <c r="DX202"/>
  <c r="CX202"/>
  <c r="DY202"/>
  <c r="AY202"/>
  <c r="EY202"/>
  <c r="AX202"/>
  <c r="DY405"/>
  <c r="BX405"/>
  <c r="CY405"/>
  <c r="AX405"/>
  <c r="EX405"/>
  <c r="CX405"/>
  <c r="DX405"/>
  <c r="AY405"/>
  <c r="BY405"/>
  <c r="EY405"/>
  <c r="AX21"/>
  <c r="EX21"/>
  <c r="AY21"/>
  <c r="BX21"/>
  <c r="DX21"/>
  <c r="EY21"/>
  <c r="DY21"/>
  <c r="CY21"/>
  <c r="CX21"/>
  <c r="BY21"/>
  <c r="AY453"/>
  <c r="EX453"/>
  <c r="AX453"/>
  <c r="BX453"/>
  <c r="DY453"/>
  <c r="CX453"/>
  <c r="EY453"/>
  <c r="CY453"/>
  <c r="DX453"/>
  <c r="BY453"/>
  <c r="DY390"/>
  <c r="CX390"/>
  <c r="EX390"/>
  <c r="AY390"/>
  <c r="EY390"/>
  <c r="DX390"/>
  <c r="AX390"/>
  <c r="BY390"/>
  <c r="CY390"/>
  <c r="BX390"/>
  <c r="CX38"/>
  <c r="AY38"/>
  <c r="EX38"/>
  <c r="BY38"/>
  <c r="AX38"/>
  <c r="DY38"/>
  <c r="CY38"/>
  <c r="EY38"/>
  <c r="BX38"/>
  <c r="DX38"/>
  <c r="DX93"/>
  <c r="EX93"/>
  <c r="BX93"/>
  <c r="CX93"/>
  <c r="AY93"/>
  <c r="BY93"/>
  <c r="DY93"/>
  <c r="AX93"/>
  <c r="EY93"/>
  <c r="CY93"/>
  <c r="DX369"/>
  <c r="AY369"/>
  <c r="CY369"/>
  <c r="EY369"/>
  <c r="EX369"/>
  <c r="CX369"/>
  <c r="BX369"/>
  <c r="DY369"/>
  <c r="BY369"/>
  <c r="AX369"/>
  <c r="EY279"/>
  <c r="BY279"/>
  <c r="CX279"/>
  <c r="DX279"/>
  <c r="DY279"/>
  <c r="BX279"/>
  <c r="AY279"/>
  <c r="CY279"/>
  <c r="EX279"/>
  <c r="AX279"/>
  <c r="CX314"/>
  <c r="AY314"/>
  <c r="DY314"/>
  <c r="EY314"/>
  <c r="BY314"/>
  <c r="AX314"/>
  <c r="EX314"/>
  <c r="DX314"/>
  <c r="BX314"/>
  <c r="CY314"/>
  <c r="CY179"/>
  <c r="DY179"/>
  <c r="AX179"/>
  <c r="EX179"/>
  <c r="BY179"/>
  <c r="AY179"/>
  <c r="DX179"/>
  <c r="CX179"/>
  <c r="EY179"/>
  <c r="BX179"/>
  <c r="CX56"/>
  <c r="DX56"/>
  <c r="AX56"/>
  <c r="EX56"/>
  <c r="AY56"/>
  <c r="BY56"/>
  <c r="DY56"/>
  <c r="CY56"/>
  <c r="BX56"/>
  <c r="EY56"/>
  <c r="EY295"/>
  <c r="EX295"/>
  <c r="DX295"/>
  <c r="CX295"/>
  <c r="DY295"/>
  <c r="CY295"/>
  <c r="AY295"/>
  <c r="BX295"/>
  <c r="AX295"/>
  <c r="BY295"/>
  <c r="AY170"/>
  <c r="CY170"/>
  <c r="AX170"/>
  <c r="CX170"/>
  <c r="DX170"/>
  <c r="EX170"/>
  <c r="BY170"/>
  <c r="EY170"/>
  <c r="DY170"/>
  <c r="BX170"/>
  <c r="EX392"/>
  <c r="CY392"/>
  <c r="AX392"/>
  <c r="AY392"/>
  <c r="BX392"/>
  <c r="EY392"/>
  <c r="BY392"/>
  <c r="DX392"/>
  <c r="CX392"/>
  <c r="DY392"/>
  <c r="DY46"/>
  <c r="AY46"/>
  <c r="CX46"/>
  <c r="EX46"/>
  <c r="CY46"/>
  <c r="AX46"/>
  <c r="EY46"/>
  <c r="DX46"/>
  <c r="BX46"/>
  <c r="BY46"/>
  <c r="DX212"/>
  <c r="EY212"/>
  <c r="BY212"/>
  <c r="CY212"/>
  <c r="AX212"/>
  <c r="BX212"/>
  <c r="DY212"/>
  <c r="AY212"/>
  <c r="EX212"/>
  <c r="CX212"/>
  <c r="AY189"/>
  <c r="DY189"/>
  <c r="AX189"/>
  <c r="CY189"/>
  <c r="DX189"/>
  <c r="EY189"/>
  <c r="EX189"/>
  <c r="BX189"/>
  <c r="BY189"/>
  <c r="CX189"/>
  <c r="AY253"/>
  <c r="DY253"/>
  <c r="DX253"/>
  <c r="CY253"/>
  <c r="EY253"/>
  <c r="EX253"/>
  <c r="AX253"/>
  <c r="CX253"/>
  <c r="BY253"/>
  <c r="BX253"/>
  <c r="CY301"/>
  <c r="DY301"/>
  <c r="CX301"/>
  <c r="AY301"/>
  <c r="AX301"/>
  <c r="EX301"/>
  <c r="BY301"/>
  <c r="DX301"/>
  <c r="EY301"/>
  <c r="BX301"/>
  <c r="EY235"/>
  <c r="AX235"/>
  <c r="CY235"/>
  <c r="BY235"/>
  <c r="EX235"/>
  <c r="DY235"/>
  <c r="DX235"/>
  <c r="AY235"/>
  <c r="BX235"/>
  <c r="CX235"/>
  <c r="DY509"/>
  <c r="CX509"/>
  <c r="CY509"/>
  <c r="DX509"/>
  <c r="EX509"/>
  <c r="AX509"/>
  <c r="BY509"/>
  <c r="AY509"/>
  <c r="EY509"/>
  <c r="BX509"/>
  <c r="DY114"/>
  <c r="BX114"/>
  <c r="EX114"/>
  <c r="DX114"/>
  <c r="EY114"/>
  <c r="AX114"/>
  <c r="AY114"/>
  <c r="CX114"/>
  <c r="BY114"/>
  <c r="CY114"/>
  <c r="CY211"/>
  <c r="EX211"/>
  <c r="EY211"/>
  <c r="BY211"/>
  <c r="BX211"/>
  <c r="DY211"/>
  <c r="DX211"/>
  <c r="AX211"/>
  <c r="CX211"/>
  <c r="AY211"/>
  <c r="AY484"/>
  <c r="CX484"/>
  <c r="BX484"/>
  <c r="CY484"/>
  <c r="AX484"/>
  <c r="BY484"/>
  <c r="EX484"/>
  <c r="DY484"/>
  <c r="EY484"/>
  <c r="DX484"/>
  <c r="EY395"/>
  <c r="CX395"/>
  <c r="CY395"/>
  <c r="BY395"/>
  <c r="AX395"/>
  <c r="DY395"/>
  <c r="BX395"/>
  <c r="EX395"/>
  <c r="AY395"/>
  <c r="DX395"/>
  <c r="CY34"/>
  <c r="BX34"/>
  <c r="AX34"/>
  <c r="EY34"/>
  <c r="CX34"/>
  <c r="BY34"/>
  <c r="DY34"/>
  <c r="DX34"/>
  <c r="EX34"/>
  <c r="AY34"/>
  <c r="EX82"/>
  <c r="DY82"/>
  <c r="AY82"/>
  <c r="BY82"/>
  <c r="DX82"/>
  <c r="BX82"/>
  <c r="CY82"/>
  <c r="CX82"/>
  <c r="EY82"/>
  <c r="AX82"/>
  <c r="DX105"/>
  <c r="EY105"/>
  <c r="BY105"/>
  <c r="AX105"/>
  <c r="CY105"/>
  <c r="BX105"/>
  <c r="EX105"/>
  <c r="AY105"/>
  <c r="DY105"/>
  <c r="CX105"/>
  <c r="BX256"/>
  <c r="DY256"/>
  <c r="EY256"/>
  <c r="BY256"/>
  <c r="DX256"/>
  <c r="AY256"/>
  <c r="AX256"/>
  <c r="CY256"/>
  <c r="CX256"/>
  <c r="EX256"/>
  <c r="EX64"/>
  <c r="AX64"/>
  <c r="CY64"/>
  <c r="AY64"/>
  <c r="BY64"/>
  <c r="EY64"/>
  <c r="CX64"/>
  <c r="BX64"/>
  <c r="DX64"/>
  <c r="DY64"/>
  <c r="BY267"/>
  <c r="BX267"/>
  <c r="EX267"/>
  <c r="EY267"/>
  <c r="DY267"/>
  <c r="AX267"/>
  <c r="CX267"/>
  <c r="CY267"/>
  <c r="AY267"/>
  <c r="DX267"/>
  <c r="DX459"/>
  <c r="AY459"/>
  <c r="EY459"/>
  <c r="AX459"/>
  <c r="BY459"/>
  <c r="BX459"/>
  <c r="CX459"/>
  <c r="EX459"/>
  <c r="CY459"/>
  <c r="DY459"/>
  <c r="DX512"/>
  <c r="CY512"/>
  <c r="AY512"/>
  <c r="BY512"/>
  <c r="CX512"/>
  <c r="EX512"/>
  <c r="EY512"/>
  <c r="BX512"/>
  <c r="DY512"/>
  <c r="AX512"/>
  <c r="AY219"/>
  <c r="DX219"/>
  <c r="EY219"/>
  <c r="CX219"/>
  <c r="BX219"/>
  <c r="DY219"/>
  <c r="CY219"/>
  <c r="AX219"/>
  <c r="BY219"/>
  <c r="EX219"/>
  <c r="DX287"/>
  <c r="DY287"/>
  <c r="CY287"/>
  <c r="BY287"/>
  <c r="AX287"/>
  <c r="EX287"/>
  <c r="AY287"/>
  <c r="BX287"/>
  <c r="CX287"/>
  <c r="EY287"/>
  <c r="BX254"/>
  <c r="DY254"/>
  <c r="CX254"/>
  <c r="DX254"/>
  <c r="BY254"/>
  <c r="CY254"/>
  <c r="AX254"/>
  <c r="EY254"/>
  <c r="AY254"/>
  <c r="EX254"/>
  <c r="EY10"/>
  <c r="BX10"/>
  <c r="EX10"/>
  <c r="DY10"/>
  <c r="AX10"/>
  <c r="AY10"/>
  <c r="CY10"/>
  <c r="CX10"/>
  <c r="DX10"/>
  <c r="BY10"/>
  <c r="EX446"/>
  <c r="BY446"/>
  <c r="EY446"/>
  <c r="DY446"/>
  <c r="DX446"/>
  <c r="BX446"/>
  <c r="AY446"/>
  <c r="AX446"/>
  <c r="CY446"/>
  <c r="CX446"/>
  <c r="BY336"/>
  <c r="BX336"/>
  <c r="EY336"/>
  <c r="CX336"/>
  <c r="CY336"/>
  <c r="AY336"/>
  <c r="DY336"/>
  <c r="EX336"/>
  <c r="DX336"/>
  <c r="AX336"/>
  <c r="AX204"/>
  <c r="DX204"/>
  <c r="AY204"/>
  <c r="CX204"/>
  <c r="DY204"/>
  <c r="BX204"/>
  <c r="EX204"/>
  <c r="CY204"/>
  <c r="BY204"/>
  <c r="EY204"/>
  <c r="CX24"/>
  <c r="CY24"/>
  <c r="BY24"/>
  <c r="DY24"/>
  <c r="EY24"/>
  <c r="AY24"/>
  <c r="AX24"/>
  <c r="DX24"/>
  <c r="BX24"/>
  <c r="EX24"/>
  <c r="CY209"/>
  <c r="AY209"/>
  <c r="EX209"/>
  <c r="AX209"/>
  <c r="CX209"/>
  <c r="BX209"/>
  <c r="DY209"/>
  <c r="DX209"/>
  <c r="BY209"/>
  <c r="EY209"/>
  <c r="BX198"/>
  <c r="DY198"/>
  <c r="AX198"/>
  <c r="AY198"/>
  <c r="CX198"/>
  <c r="BY198"/>
  <c r="EX198"/>
  <c r="EY198"/>
  <c r="DX198"/>
  <c r="CY198"/>
  <c r="EY403"/>
  <c r="CX403"/>
  <c r="BX403"/>
  <c r="DY403"/>
  <c r="BY403"/>
  <c r="AX403"/>
  <c r="AY403"/>
  <c r="EX403"/>
  <c r="DX403"/>
  <c r="CY403"/>
  <c r="AX508"/>
  <c r="AY508"/>
  <c r="CX508"/>
  <c r="EX508"/>
  <c r="CY508"/>
  <c r="DX508"/>
  <c r="EY508"/>
  <c r="DY508"/>
  <c r="BX508"/>
  <c r="BY508"/>
  <c r="DX187"/>
  <c r="BX187"/>
  <c r="CY187"/>
  <c r="EX187"/>
  <c r="DY187"/>
  <c r="EY187"/>
  <c r="AX187"/>
  <c r="AY187"/>
  <c r="CX187"/>
  <c r="BY187"/>
  <c r="EX276"/>
  <c r="AX276"/>
  <c r="BY276"/>
  <c r="BX276"/>
  <c r="AY276"/>
  <c r="DY276"/>
  <c r="DX276"/>
  <c r="CX276"/>
  <c r="EY276"/>
  <c r="CY276"/>
  <c r="DX334"/>
  <c r="BX334"/>
  <c r="DY334"/>
  <c r="BY334"/>
  <c r="AY334"/>
  <c r="EX334"/>
  <c r="EY334"/>
  <c r="AX334"/>
  <c r="CX334"/>
  <c r="CY334"/>
  <c r="EY195"/>
  <c r="BX195"/>
  <c r="DY195"/>
  <c r="EX195"/>
  <c r="DX195"/>
  <c r="AX195"/>
  <c r="CY195"/>
  <c r="AY195"/>
  <c r="BY195"/>
  <c r="CX195"/>
  <c r="DX469"/>
  <c r="DY469"/>
  <c r="BY469"/>
  <c r="BX469"/>
  <c r="EX469"/>
  <c r="CY469"/>
  <c r="AX469"/>
  <c r="AY469"/>
  <c r="EY469"/>
  <c r="CX469"/>
  <c r="CY458"/>
  <c r="BX458"/>
  <c r="BY458"/>
  <c r="DY458"/>
  <c r="EY458"/>
  <c r="EX458"/>
  <c r="DX458"/>
  <c r="AX458"/>
  <c r="AY458"/>
  <c r="CX458"/>
  <c r="EY91"/>
  <c r="BY91"/>
  <c r="DY91"/>
  <c r="AX91"/>
  <c r="CY91"/>
  <c r="BX91"/>
  <c r="EX91"/>
  <c r="CX91"/>
  <c r="DX91"/>
  <c r="AY91"/>
  <c r="DX94"/>
  <c r="DY94"/>
  <c r="BY94"/>
  <c r="AY94"/>
  <c r="EX94"/>
  <c r="CX94"/>
  <c r="AX94"/>
  <c r="BX94"/>
  <c r="CY94"/>
  <c r="EY94"/>
  <c r="BY396"/>
  <c r="EY396"/>
  <c r="DX396"/>
  <c r="AX396"/>
  <c r="CX396"/>
  <c r="BX396"/>
  <c r="DY396"/>
  <c r="EX396"/>
  <c r="AY396"/>
  <c r="CY396"/>
  <c r="EY163"/>
  <c r="DY163"/>
  <c r="AY163"/>
  <c r="DX163"/>
  <c r="BY163"/>
  <c r="AX163"/>
  <c r="CY163"/>
  <c r="BX163"/>
  <c r="EX163"/>
  <c r="CX163"/>
  <c r="CY406"/>
  <c r="EX406"/>
  <c r="EY406"/>
  <c r="AX406"/>
  <c r="AY406"/>
  <c r="DY406"/>
  <c r="BX406"/>
  <c r="CX406"/>
  <c r="BY406"/>
  <c r="DX406"/>
  <c r="CY323"/>
  <c r="DX323"/>
  <c r="AY323"/>
  <c r="EX323"/>
  <c r="EY323"/>
  <c r="BX323"/>
  <c r="DY323"/>
  <c r="BY323"/>
  <c r="CX323"/>
  <c r="AX323"/>
  <c r="CX442"/>
  <c r="EX442"/>
  <c r="DY442"/>
  <c r="AX442"/>
  <c r="DX442"/>
  <c r="BX442"/>
  <c r="EY442"/>
  <c r="BY442"/>
  <c r="CY442"/>
  <c r="AY442"/>
  <c r="EY416"/>
  <c r="DY416"/>
  <c r="EX416"/>
  <c r="CX416"/>
  <c r="AX416"/>
  <c r="CY416"/>
  <c r="BX416"/>
  <c r="DX416"/>
  <c r="AY416"/>
  <c r="BY416"/>
  <c r="AY217"/>
  <c r="DY217"/>
  <c r="CY217"/>
  <c r="AX217"/>
  <c r="EY217"/>
  <c r="CX217"/>
  <c r="BX217"/>
  <c r="BY217"/>
  <c r="DX217"/>
  <c r="EX217"/>
  <c r="BY435"/>
  <c r="EX435"/>
  <c r="DX435"/>
  <c r="AY435"/>
  <c r="AX435"/>
  <c r="CY435"/>
  <c r="CX435"/>
  <c r="EY435"/>
  <c r="BX435"/>
  <c r="DY435"/>
  <c r="EY239"/>
  <c r="DY239"/>
  <c r="EX239"/>
  <c r="AX239"/>
  <c r="CX239"/>
  <c r="DX239"/>
  <c r="BX239"/>
  <c r="CY239"/>
  <c r="AY239"/>
  <c r="BY239"/>
  <c r="CY315"/>
  <c r="EY315"/>
  <c r="DY315"/>
  <c r="DX315"/>
  <c r="BY315"/>
  <c r="CX315"/>
  <c r="BX315"/>
  <c r="EX315"/>
  <c r="AX315"/>
  <c r="AY315"/>
  <c r="BY203"/>
  <c r="EY203"/>
  <c r="AY203"/>
  <c r="DY203"/>
  <c r="EX203"/>
  <c r="DX203"/>
  <c r="BX203"/>
  <c r="CY203"/>
  <c r="AX203"/>
  <c r="CX203"/>
  <c r="CX257"/>
  <c r="CY257"/>
  <c r="AY257"/>
  <c r="AX257"/>
  <c r="DY257"/>
  <c r="BY257"/>
  <c r="BX257"/>
  <c r="EY257"/>
  <c r="DX257"/>
  <c r="EX257"/>
  <c r="BX126"/>
  <c r="EX126"/>
  <c r="BY126"/>
  <c r="CY126"/>
  <c r="EY126"/>
  <c r="AX126"/>
  <c r="DX126"/>
  <c r="AY126"/>
  <c r="CX126"/>
  <c r="DY126"/>
  <c r="CY122"/>
  <c r="DX122"/>
  <c r="EX122"/>
  <c r="CX122"/>
  <c r="BY122"/>
  <c r="AY122"/>
  <c r="BX122"/>
  <c r="DY122"/>
  <c r="AX122"/>
  <c r="EY122"/>
  <c r="BY78"/>
  <c r="AX78"/>
  <c r="DX78"/>
  <c r="AY78"/>
  <c r="BX78"/>
  <c r="DY78"/>
  <c r="CY78"/>
  <c r="CX78"/>
  <c r="EY78"/>
  <c r="EX78"/>
  <c r="BX454"/>
  <c r="AX454"/>
  <c r="CX454"/>
  <c r="AY454"/>
  <c r="BY454"/>
  <c r="DX454"/>
  <c r="CY454"/>
  <c r="DY454"/>
  <c r="EY454"/>
  <c r="EX454"/>
  <c r="DY180"/>
  <c r="EY180"/>
  <c r="BX180"/>
  <c r="AY180"/>
  <c r="BY180"/>
  <c r="AX180"/>
  <c r="DX180"/>
  <c r="EX180"/>
  <c r="CY180"/>
  <c r="CX180"/>
  <c r="BX164"/>
  <c r="DY164"/>
  <c r="DX164"/>
  <c r="AX164"/>
  <c r="EY164"/>
  <c r="AY164"/>
  <c r="EX164"/>
  <c r="BY164"/>
  <c r="CX164"/>
  <c r="CY164"/>
  <c r="AY488"/>
  <c r="BX488"/>
  <c r="DX488"/>
  <c r="EX488"/>
  <c r="EY488"/>
  <c r="DY488"/>
  <c r="CY488"/>
  <c r="CX488"/>
  <c r="BY488"/>
  <c r="AX488"/>
  <c r="CX118"/>
  <c r="AX118"/>
  <c r="BY118"/>
  <c r="EX118"/>
  <c r="CY118"/>
  <c r="BX118"/>
  <c r="EY118"/>
  <c r="DY118"/>
  <c r="DX118"/>
  <c r="AY118"/>
  <c r="DX139"/>
  <c r="EY139"/>
  <c r="AY139"/>
  <c r="CY139"/>
  <c r="EX139"/>
  <c r="CX139"/>
  <c r="BX139"/>
  <c r="AX139"/>
  <c r="DY139"/>
  <c r="BY139"/>
  <c r="AY142"/>
  <c r="AX142"/>
  <c r="CX142"/>
  <c r="DY142"/>
  <c r="CY142"/>
  <c r="EY142"/>
  <c r="BY142"/>
  <c r="DX142"/>
  <c r="EX142"/>
  <c r="BX142"/>
  <c r="BY479"/>
  <c r="BX479"/>
  <c r="AY479"/>
  <c r="CX479"/>
  <c r="AX479"/>
  <c r="CY479"/>
  <c r="DY479"/>
  <c r="DX479"/>
  <c r="EX479"/>
  <c r="EY479"/>
  <c r="AX41"/>
  <c r="AY41"/>
  <c r="CY41"/>
  <c r="DX41"/>
  <c r="BY41"/>
  <c r="EY41"/>
  <c r="EX41"/>
  <c r="DY41"/>
  <c r="BX41"/>
  <c r="CX41"/>
  <c r="DY274"/>
  <c r="BX274"/>
  <c r="CY274"/>
  <c r="EX274"/>
  <c r="EY274"/>
  <c r="AY274"/>
  <c r="DX274"/>
  <c r="CX274"/>
  <c r="AX274"/>
  <c r="BY274"/>
  <c r="EX294"/>
  <c r="AY294"/>
  <c r="DX294"/>
  <c r="EY294"/>
  <c r="DY294"/>
  <c r="BX294"/>
  <c r="AX294"/>
  <c r="CY294"/>
  <c r="CX294"/>
  <c r="BY294"/>
  <c r="DY342"/>
  <c r="EX342"/>
  <c r="AX342"/>
  <c r="EY342"/>
  <c r="BX342"/>
  <c r="CY342"/>
  <c r="BY342"/>
  <c r="AY342"/>
  <c r="DX342"/>
  <c r="CX342"/>
  <c r="AY362"/>
  <c r="DY362"/>
  <c r="BX362"/>
  <c r="BY362"/>
  <c r="EX362"/>
  <c r="CY362"/>
  <c r="AX362"/>
  <c r="DX362"/>
  <c r="EY362"/>
  <c r="CX362"/>
  <c r="BX402"/>
  <c r="EX402"/>
  <c r="BY402"/>
  <c r="CX402"/>
  <c r="AX402"/>
  <c r="DX402"/>
  <c r="EY402"/>
  <c r="AY402"/>
  <c r="CY402"/>
  <c r="DY402"/>
  <c r="CY375"/>
  <c r="AY375"/>
  <c r="EY375"/>
  <c r="CX375"/>
  <c r="BX375"/>
  <c r="DY375"/>
  <c r="AX375"/>
  <c r="EX375"/>
  <c r="DX375"/>
  <c r="BY375"/>
  <c r="DX28"/>
  <c r="DY28"/>
  <c r="CY28"/>
  <c r="AY28"/>
  <c r="CX28"/>
  <c r="EX28"/>
  <c r="BX28"/>
  <c r="BY28"/>
  <c r="EY28"/>
  <c r="AX28"/>
  <c r="DX233"/>
  <c r="AY233"/>
  <c r="AX233"/>
  <c r="DY233"/>
  <c r="EX233"/>
  <c r="EY233"/>
  <c r="CX233"/>
  <c r="CY233"/>
  <c r="BY233"/>
  <c r="BX233"/>
  <c r="FG526"/>
  <c r="F417" i="8"/>
  <c r="F418"/>
  <c r="F400"/>
  <c r="F77"/>
  <c r="F220"/>
  <c r="F226"/>
  <c r="F129"/>
  <c r="F122"/>
  <c r="F114"/>
  <c r="F123"/>
  <c r="F30"/>
  <c r="F253"/>
  <c r="F97"/>
  <c r="F189"/>
  <c r="F8"/>
  <c r="F85"/>
  <c r="F242"/>
  <c r="F137"/>
  <c r="F180"/>
  <c r="F117"/>
  <c r="F203"/>
  <c r="F229"/>
  <c r="F140"/>
  <c r="F231"/>
  <c r="F65"/>
  <c r="F134"/>
  <c r="F232"/>
  <c r="F171"/>
  <c r="F225"/>
  <c r="F106"/>
  <c r="F227"/>
  <c r="F82"/>
  <c r="F198"/>
  <c r="F50"/>
  <c r="F138"/>
  <c r="F165"/>
  <c r="F20"/>
  <c r="F161"/>
  <c r="DW149" i="12" l="1"/>
  <c r="DZ149" s="1"/>
  <c r="EW469"/>
  <c r="EZ469" s="1"/>
  <c r="Y124"/>
  <c r="Y169"/>
  <c r="Y471"/>
  <c r="Y246"/>
  <c r="Y128"/>
  <c r="Y348"/>
  <c r="Y19"/>
  <c r="Y259"/>
  <c r="Y271"/>
  <c r="Y337"/>
  <c r="Y394"/>
  <c r="Y207"/>
  <c r="Y11"/>
  <c r="Y322"/>
  <c r="Y268"/>
  <c r="Y284"/>
  <c r="EW94"/>
  <c r="EZ94" s="1"/>
  <c r="Y309"/>
  <c r="Y143"/>
  <c r="Y247"/>
  <c r="Y263"/>
  <c r="Y92"/>
  <c r="Y449"/>
  <c r="Y235"/>
  <c r="Y395"/>
  <c r="Y116"/>
  <c r="Y42"/>
  <c r="Y208"/>
  <c r="Y76"/>
  <c r="Y477"/>
  <c r="Y220"/>
  <c r="Y338"/>
  <c r="Y364"/>
  <c r="Y228"/>
  <c r="Y315"/>
  <c r="Y24"/>
  <c r="Y448"/>
  <c r="Y231"/>
  <c r="Y490"/>
  <c r="Y377"/>
  <c r="Y261"/>
  <c r="Y213"/>
  <c r="Y427"/>
  <c r="Y135"/>
  <c r="Y114"/>
  <c r="Y371"/>
  <c r="Y457"/>
  <c r="Y98"/>
  <c r="Y354"/>
  <c r="Y502"/>
  <c r="Y417"/>
  <c r="Y147"/>
  <c r="Y79"/>
  <c r="Y481"/>
  <c r="Y224"/>
  <c r="Y438"/>
  <c r="Y83"/>
  <c r="Y27"/>
  <c r="Y15"/>
  <c r="Y108"/>
  <c r="Y58"/>
  <c r="Y230"/>
  <c r="Y273"/>
  <c r="Y106"/>
  <c r="Y248"/>
  <c r="Y72"/>
  <c r="Y281"/>
  <c r="Y355"/>
  <c r="Y296"/>
  <c r="Y74"/>
  <c r="Y398"/>
  <c r="Y494"/>
  <c r="Y462"/>
  <c r="Y251"/>
  <c r="Y468"/>
  <c r="Y101"/>
  <c r="Y104"/>
  <c r="Y129"/>
  <c r="Y422"/>
  <c r="Y163"/>
  <c r="Y195"/>
  <c r="Y403"/>
  <c r="Y433"/>
  <c r="Y57"/>
  <c r="Y134"/>
  <c r="Y36"/>
  <c r="Y379"/>
  <c r="Y59"/>
  <c r="Y318"/>
  <c r="Y69"/>
  <c r="Y270"/>
  <c r="Y145"/>
  <c r="Y243"/>
  <c r="Y152"/>
  <c r="Y428"/>
  <c r="Y380"/>
  <c r="Y244"/>
  <c r="Y28"/>
  <c r="Y375"/>
  <c r="Y479"/>
  <c r="Y139"/>
  <c r="Y267"/>
  <c r="Y179"/>
  <c r="Y369"/>
  <c r="Y182"/>
  <c r="BW233"/>
  <c r="BZ233" s="1"/>
  <c r="Y233"/>
  <c r="BW362"/>
  <c r="BW342"/>
  <c r="BZ342" s="1"/>
  <c r="DW323"/>
  <c r="AW94"/>
  <c r="X94"/>
  <c r="DW91"/>
  <c r="DZ91" s="1"/>
  <c r="EW195"/>
  <c r="BW198"/>
  <c r="BZ198" s="1"/>
  <c r="EW24"/>
  <c r="CW446"/>
  <c r="CZ446" s="1"/>
  <c r="EW267"/>
  <c r="X395"/>
  <c r="AW395"/>
  <c r="AZ395" s="1"/>
  <c r="BW28"/>
  <c r="CW274"/>
  <c r="CZ274" s="1"/>
  <c r="Y41"/>
  <c r="DW142"/>
  <c r="DZ142" s="1"/>
  <c r="CW139"/>
  <c r="CZ139" s="1"/>
  <c r="EW118"/>
  <c r="CW488"/>
  <c r="CZ488" s="1"/>
  <c r="EW488"/>
  <c r="EZ488" s="1"/>
  <c r="Y180"/>
  <c r="DW219"/>
  <c r="DZ219" s="1"/>
  <c r="DW512"/>
  <c r="AW267"/>
  <c r="AZ267" s="1"/>
  <c r="X267"/>
  <c r="BW64"/>
  <c r="BZ64" s="1"/>
  <c r="Y105"/>
  <c r="AW28"/>
  <c r="X28"/>
  <c r="CW375"/>
  <c r="CZ375" s="1"/>
  <c r="EW362"/>
  <c r="EZ362" s="1"/>
  <c r="CW142"/>
  <c r="CZ142" s="1"/>
  <c r="EW139"/>
  <c r="EZ139" s="1"/>
  <c r="DW180"/>
  <c r="DZ180" s="1"/>
  <c r="Y122"/>
  <c r="DW122"/>
  <c r="DZ122" s="1"/>
  <c r="Y126"/>
  <c r="AW257"/>
  <c r="X257"/>
  <c r="CW203"/>
  <c r="DW203"/>
  <c r="DZ203" s="1"/>
  <c r="EW315"/>
  <c r="DW315"/>
  <c r="DZ315" s="1"/>
  <c r="DW239"/>
  <c r="Y435"/>
  <c r="EW217"/>
  <c r="EZ217" s="1"/>
  <c r="CW217"/>
  <c r="DW416"/>
  <c r="DZ416" s="1"/>
  <c r="CW416"/>
  <c r="Y442"/>
  <c r="BW442"/>
  <c r="BZ442" s="1"/>
  <c r="EW442"/>
  <c r="EW323"/>
  <c r="EZ323" s="1"/>
  <c r="BW406"/>
  <c r="EW163"/>
  <c r="EZ163" s="1"/>
  <c r="DW396"/>
  <c r="DW94"/>
  <c r="DZ94" s="1"/>
  <c r="EW91"/>
  <c r="Y458"/>
  <c r="X469"/>
  <c r="AW469"/>
  <c r="AZ469" s="1"/>
  <c r="CW195"/>
  <c r="CZ195" s="1"/>
  <c r="AW195"/>
  <c r="AZ195" s="1"/>
  <c r="X195"/>
  <c r="BW195"/>
  <c r="BZ195" s="1"/>
  <c r="AW334"/>
  <c r="AZ334" s="1"/>
  <c r="X334"/>
  <c r="Y276"/>
  <c r="EW276"/>
  <c r="Y187"/>
  <c r="EW187"/>
  <c r="EZ187" s="1"/>
  <c r="DW508"/>
  <c r="DZ508" s="1"/>
  <c r="Y508"/>
  <c r="DW403"/>
  <c r="EW198"/>
  <c r="X198"/>
  <c r="AW198"/>
  <c r="AZ198" s="1"/>
  <c r="BW209"/>
  <c r="BZ209" s="1"/>
  <c r="Y209"/>
  <c r="DW24"/>
  <c r="EW204"/>
  <c r="Y204"/>
  <c r="DW336"/>
  <c r="AW446"/>
  <c r="AZ446" s="1"/>
  <c r="X446"/>
  <c r="EW10"/>
  <c r="EZ10" s="1"/>
  <c r="Y254"/>
  <c r="BW254"/>
  <c r="BZ254" s="1"/>
  <c r="Y287"/>
  <c r="BW219"/>
  <c r="BZ219" s="1"/>
  <c r="Y219"/>
  <c r="BW512"/>
  <c r="CW459"/>
  <c r="CZ459" s="1"/>
  <c r="CW64"/>
  <c r="CZ64" s="1"/>
  <c r="CW256"/>
  <c r="DW256"/>
  <c r="BW256"/>
  <c r="BZ256" s="1"/>
  <c r="EW105"/>
  <c r="Y82"/>
  <c r="EW34"/>
  <c r="CW34"/>
  <c r="CZ34" s="1"/>
  <c r="BW395"/>
  <c r="EW484"/>
  <c r="BW484"/>
  <c r="BZ484" s="1"/>
  <c r="Y211"/>
  <c r="EW211"/>
  <c r="EZ211" s="1"/>
  <c r="Y509"/>
  <c r="DW509"/>
  <c r="DZ509" s="1"/>
  <c r="CW235"/>
  <c r="AW235"/>
  <c r="X235"/>
  <c r="X301"/>
  <c r="AW301"/>
  <c r="X253"/>
  <c r="AW253"/>
  <c r="AZ253" s="1"/>
  <c r="DW253"/>
  <c r="CW189"/>
  <c r="CZ189" s="1"/>
  <c r="EW212"/>
  <c r="EZ212" s="1"/>
  <c r="AW212"/>
  <c r="AZ212" s="1"/>
  <c r="X212"/>
  <c r="DW212"/>
  <c r="CW46"/>
  <c r="CZ46" s="1"/>
  <c r="CW392"/>
  <c r="CZ392" s="1"/>
  <c r="BW392"/>
  <c r="BZ392" s="1"/>
  <c r="EW392"/>
  <c r="CW170"/>
  <c r="BW295"/>
  <c r="BZ295" s="1"/>
  <c r="CW295"/>
  <c r="DW56"/>
  <c r="DZ56" s="1"/>
  <c r="CW179"/>
  <c r="CZ179" s="1"/>
  <c r="EW179"/>
  <c r="EZ179" s="1"/>
  <c r="EW314"/>
  <c r="EZ314" s="1"/>
  <c r="X279"/>
  <c r="AW279"/>
  <c r="AZ279" s="1"/>
  <c r="BW279"/>
  <c r="Y93"/>
  <c r="DW93"/>
  <c r="DZ93" s="1"/>
  <c r="EW38"/>
  <c r="EZ38" s="1"/>
  <c r="X453"/>
  <c r="AW453"/>
  <c r="AZ453" s="1"/>
  <c r="CW21"/>
  <c r="DW21"/>
  <c r="X21"/>
  <c r="AW21"/>
  <c r="DW405"/>
  <c r="Y156"/>
  <c r="DW156"/>
  <c r="EW161"/>
  <c r="Y17"/>
  <c r="DW17"/>
  <c r="DZ17" s="1"/>
  <c r="CW17"/>
  <c r="CZ17" s="1"/>
  <c r="X264"/>
  <c r="AW264"/>
  <c r="AW39"/>
  <c r="X39"/>
  <c r="BW39"/>
  <c r="BW389"/>
  <c r="BZ389" s="1"/>
  <c r="AW72"/>
  <c r="X72"/>
  <c r="CW72"/>
  <c r="CZ72" s="1"/>
  <c r="EW55"/>
  <c r="CW55"/>
  <c r="CZ55" s="1"/>
  <c r="X281"/>
  <c r="AW281"/>
  <c r="Y363"/>
  <c r="EW363"/>
  <c r="EZ363" s="1"/>
  <c r="DW489"/>
  <c r="DZ489" s="1"/>
  <c r="EW489"/>
  <c r="EZ489" s="1"/>
  <c r="BW116"/>
  <c r="BZ116" s="1"/>
  <c r="Y225"/>
  <c r="AW376"/>
  <c r="AZ376" s="1"/>
  <c r="X376"/>
  <c r="DW355"/>
  <c r="DZ355" s="1"/>
  <c r="CW355"/>
  <c r="CZ355" s="1"/>
  <c r="AW355"/>
  <c r="AZ355" s="1"/>
  <c r="X355"/>
  <c r="CW448"/>
  <c r="CW296"/>
  <c r="CZ296" s="1"/>
  <c r="EW148"/>
  <c r="EZ148" s="1"/>
  <c r="BW148"/>
  <c r="BZ148" s="1"/>
  <c r="CW455"/>
  <c r="Y455"/>
  <c r="AW278"/>
  <c r="AZ278" s="1"/>
  <c r="X278"/>
  <c r="X171"/>
  <c r="AW171"/>
  <c r="AW14"/>
  <c r="X14"/>
  <c r="EW252"/>
  <c r="DW252"/>
  <c r="X74"/>
  <c r="AW74"/>
  <c r="AZ74" s="1"/>
  <c r="DW20"/>
  <c r="DZ20" s="1"/>
  <c r="BW260"/>
  <c r="BZ260" s="1"/>
  <c r="DW260"/>
  <c r="EW445"/>
  <c r="EZ445" s="1"/>
  <c r="BW445"/>
  <c r="CW371"/>
  <c r="CZ371" s="1"/>
  <c r="AW371"/>
  <c r="AZ371" s="1"/>
  <c r="X371"/>
  <c r="CW277"/>
  <c r="CZ277" s="1"/>
  <c r="DW384"/>
  <c r="Y384"/>
  <c r="DW35"/>
  <c r="DZ35" s="1"/>
  <c r="CW35"/>
  <c r="CZ35" s="1"/>
  <c r="BW289"/>
  <c r="BZ289" s="1"/>
  <c r="DW289"/>
  <c r="DZ289" s="1"/>
  <c r="EW12"/>
  <c r="AW451"/>
  <c r="X451"/>
  <c r="EW451"/>
  <c r="BW451"/>
  <c r="DW246"/>
  <c r="BW246"/>
  <c r="BZ246" s="1"/>
  <c r="BW128"/>
  <c r="BZ128" s="1"/>
  <c r="DW128"/>
  <c r="CW343"/>
  <c r="CZ343" s="1"/>
  <c r="BW231"/>
  <c r="BZ231" s="1"/>
  <c r="EW358"/>
  <c r="EZ358" s="1"/>
  <c r="CW149"/>
  <c r="CZ149" s="1"/>
  <c r="Y149"/>
  <c r="BW149"/>
  <c r="BZ149" s="1"/>
  <c r="BW102"/>
  <c r="X102"/>
  <c r="AW102"/>
  <c r="AZ102" s="1"/>
  <c r="EW490"/>
  <c r="EZ490" s="1"/>
  <c r="AW115"/>
  <c r="X115"/>
  <c r="EW115"/>
  <c r="EZ115" s="1"/>
  <c r="CW377"/>
  <c r="CZ377" s="1"/>
  <c r="BW377"/>
  <c r="AW261"/>
  <c r="X261"/>
  <c r="Y310"/>
  <c r="EW310"/>
  <c r="EZ310" s="1"/>
  <c r="BW310"/>
  <c r="EW444"/>
  <c r="EZ444" s="1"/>
  <c r="CW444"/>
  <c r="DW193"/>
  <c r="DZ193" s="1"/>
  <c r="BW193"/>
  <c r="BW100"/>
  <c r="DW503"/>
  <c r="DZ503" s="1"/>
  <c r="BW503"/>
  <c r="BZ503" s="1"/>
  <c r="X61"/>
  <c r="AW61"/>
  <c r="CW61"/>
  <c r="CZ61" s="1"/>
  <c r="BW61"/>
  <c r="CW474"/>
  <c r="Y432"/>
  <c r="DW352"/>
  <c r="CW352"/>
  <c r="Y386"/>
  <c r="AW433"/>
  <c r="X433"/>
  <c r="DW381"/>
  <c r="DZ381" s="1"/>
  <c r="BW381"/>
  <c r="CW144"/>
  <c r="BW144"/>
  <c r="BZ144" s="1"/>
  <c r="Y144"/>
  <c r="EW25"/>
  <c r="EZ25" s="1"/>
  <c r="DW25"/>
  <c r="EW327"/>
  <c r="EZ327" s="1"/>
  <c r="EW57"/>
  <c r="EZ57" s="1"/>
  <c r="DW134"/>
  <c r="DZ134" s="1"/>
  <c r="CW134"/>
  <c r="X426"/>
  <c r="AW426"/>
  <c r="AZ426" s="1"/>
  <c r="CW426"/>
  <c r="CZ426" s="1"/>
  <c r="BW36"/>
  <c r="BZ36" s="1"/>
  <c r="Y505"/>
  <c r="DW505"/>
  <c r="DZ505" s="1"/>
  <c r="DW42"/>
  <c r="DZ42" s="1"/>
  <c r="EW457"/>
  <c r="CW51"/>
  <c r="CZ51" s="1"/>
  <c r="Y51"/>
  <c r="Y440"/>
  <c r="CW441"/>
  <c r="CZ441" s="1"/>
  <c r="Y265"/>
  <c r="AW154"/>
  <c r="X154"/>
  <c r="BW48"/>
  <c r="DW48"/>
  <c r="X368"/>
  <c r="AW368"/>
  <c r="DW368"/>
  <c r="DW280"/>
  <c r="DZ280" s="1"/>
  <c r="X460"/>
  <c r="AW460"/>
  <c r="AZ460" s="1"/>
  <c r="BW460"/>
  <c r="BZ460" s="1"/>
  <c r="EW460"/>
  <c r="EZ460" s="1"/>
  <c r="CW80"/>
  <c r="CZ80" s="1"/>
  <c r="Y80"/>
  <c r="DW415"/>
  <c r="EW415"/>
  <c r="BW183"/>
  <c r="Y183"/>
  <c r="X113"/>
  <c r="AW113"/>
  <c r="Y67"/>
  <c r="BW67"/>
  <c r="BZ67" s="1"/>
  <c r="DW423"/>
  <c r="DZ423" s="1"/>
  <c r="EW423"/>
  <c r="EZ423" s="1"/>
  <c r="Y423"/>
  <c r="Y37"/>
  <c r="EW37"/>
  <c r="EZ37" s="1"/>
  <c r="CW119"/>
  <c r="CZ119" s="1"/>
  <c r="BW119"/>
  <c r="CW283"/>
  <c r="DW497"/>
  <c r="DW200"/>
  <c r="DZ200" s="1"/>
  <c r="AW379"/>
  <c r="X379"/>
  <c r="X240"/>
  <c r="AW240"/>
  <c r="DW240"/>
  <c r="BW240"/>
  <c r="BZ240" s="1"/>
  <c r="BW320"/>
  <c r="BZ320" s="1"/>
  <c r="DW335"/>
  <c r="EW335"/>
  <c r="EZ335" s="1"/>
  <c r="AW335"/>
  <c r="X335"/>
  <c r="DW208"/>
  <c r="DZ208" s="1"/>
  <c r="CW32"/>
  <c r="CZ32" s="1"/>
  <c r="CW76"/>
  <c r="EW486"/>
  <c r="CW125"/>
  <c r="CZ125" s="1"/>
  <c r="X429"/>
  <c r="AW429"/>
  <c r="AZ429" s="1"/>
  <c r="CW429"/>
  <c r="BW429"/>
  <c r="BZ429" s="1"/>
  <c r="BW158"/>
  <c r="BZ158" s="1"/>
  <c r="BW68"/>
  <c r="BZ68" s="1"/>
  <c r="Y68"/>
  <c r="Y492"/>
  <c r="X492"/>
  <c r="AW492"/>
  <c r="AZ492" s="1"/>
  <c r="BW492"/>
  <c r="DW206"/>
  <c r="DZ206" s="1"/>
  <c r="CW398"/>
  <c r="DW477"/>
  <c r="DZ477" s="1"/>
  <c r="EW220"/>
  <c r="CW229"/>
  <c r="CZ229" s="1"/>
  <c r="DW229"/>
  <c r="EW88"/>
  <c r="EZ88" s="1"/>
  <c r="DW88"/>
  <c r="CW88"/>
  <c r="CZ88" s="1"/>
  <c r="BW173"/>
  <c r="EW173"/>
  <c r="EZ173" s="1"/>
  <c r="DW177"/>
  <c r="AW177"/>
  <c r="AZ177" s="1"/>
  <c r="X177"/>
  <c r="BW150"/>
  <c r="Y401"/>
  <c r="BW191"/>
  <c r="BZ191" s="1"/>
  <c r="Y191"/>
  <c r="EW130"/>
  <c r="EZ130" s="1"/>
  <c r="DW130"/>
  <c r="EW40"/>
  <c r="EZ40" s="1"/>
  <c r="EW85"/>
  <c r="BW504"/>
  <c r="DW504"/>
  <c r="DZ504" s="1"/>
  <c r="CW427"/>
  <c r="CZ427" s="1"/>
  <c r="EW427"/>
  <c r="EZ427" s="1"/>
  <c r="DW90"/>
  <c r="BW419"/>
  <c r="BZ419" s="1"/>
  <c r="EW419"/>
  <c r="EZ419" s="1"/>
  <c r="CW421"/>
  <c r="AW421"/>
  <c r="AZ421" s="1"/>
  <c r="X421"/>
  <c r="BW494"/>
  <c r="DW374"/>
  <c r="DZ374" s="1"/>
  <c r="Y374"/>
  <c r="DW30"/>
  <c r="DZ30" s="1"/>
  <c r="BW30"/>
  <c r="BZ30" s="1"/>
  <c r="DW430"/>
  <c r="X408"/>
  <c r="AW408"/>
  <c r="CW408"/>
  <c r="CZ408" s="1"/>
  <c r="BW367"/>
  <c r="X367"/>
  <c r="DW251"/>
  <c r="X251"/>
  <c r="AW251"/>
  <c r="AZ251" s="1"/>
  <c r="EW59"/>
  <c r="EZ59" s="1"/>
  <c r="EW16"/>
  <c r="EW418"/>
  <c r="DW418"/>
  <c r="CW146"/>
  <c r="CZ146" s="1"/>
  <c r="CW411"/>
  <c r="CZ411" s="1"/>
  <c r="X411"/>
  <c r="AW411"/>
  <c r="DW506"/>
  <c r="CW110"/>
  <c r="CZ110" s="1"/>
  <c r="Y434"/>
  <c r="CW434"/>
  <c r="Y325"/>
  <c r="CW98"/>
  <c r="DW98"/>
  <c r="DZ98" s="1"/>
  <c r="AW468"/>
  <c r="X468"/>
  <c r="DW186"/>
  <c r="DZ186" s="1"/>
  <c r="BW186"/>
  <c r="BZ186" s="1"/>
  <c r="CW165"/>
  <c r="EW174"/>
  <c r="CW174"/>
  <c r="CZ174" s="1"/>
  <c r="EW313"/>
  <c r="X313"/>
  <c r="AW313"/>
  <c r="AZ313" s="1"/>
  <c r="BW313"/>
  <c r="EW480"/>
  <c r="EZ480" s="1"/>
  <c r="Y480"/>
  <c r="DW480"/>
  <c r="DZ480" s="1"/>
  <c r="CW178"/>
  <c r="CZ178" s="1"/>
  <c r="EW178"/>
  <c r="EZ178" s="1"/>
  <c r="EW356"/>
  <c r="X140"/>
  <c r="AW140"/>
  <c r="AZ140" s="1"/>
  <c r="BW354"/>
  <c r="BZ354" s="1"/>
  <c r="X354"/>
  <c r="AW354"/>
  <c r="AZ354" s="1"/>
  <c r="X99"/>
  <c r="AW99"/>
  <c r="AZ99" s="1"/>
  <c r="AW159"/>
  <c r="X159"/>
  <c r="Y255"/>
  <c r="AW502"/>
  <c r="X502"/>
  <c r="Y456"/>
  <c r="CW456"/>
  <c r="CZ456" s="1"/>
  <c r="Y482"/>
  <c r="CW382"/>
  <c r="CZ382" s="1"/>
  <c r="EW417"/>
  <c r="EW378"/>
  <c r="Y378"/>
  <c r="AW290"/>
  <c r="X290"/>
  <c r="Y319"/>
  <c r="X147"/>
  <c r="AW147"/>
  <c r="BW147"/>
  <c r="BZ147" s="1"/>
  <c r="Y70"/>
  <c r="CW473"/>
  <c r="CZ473" s="1"/>
  <c r="EW79"/>
  <c r="Y205"/>
  <c r="BW33"/>
  <c r="BZ33" s="1"/>
  <c r="BW481"/>
  <c r="DW360"/>
  <c r="DZ360" s="1"/>
  <c r="BW499"/>
  <c r="Y499"/>
  <c r="CW499"/>
  <c r="CZ499" s="1"/>
  <c r="DW333"/>
  <c r="CW333"/>
  <c r="Y399"/>
  <c r="X413"/>
  <c r="AW413"/>
  <c r="DW349"/>
  <c r="DZ349" s="1"/>
  <c r="Y349"/>
  <c r="BW349"/>
  <c r="Y359"/>
  <c r="BW318"/>
  <c r="BZ318" s="1"/>
  <c r="EW318"/>
  <c r="EZ318" s="1"/>
  <c r="X318"/>
  <c r="AW318"/>
  <c r="EW324"/>
  <c r="Y324"/>
  <c r="CW324"/>
  <c r="EW185"/>
  <c r="EZ185" s="1"/>
  <c r="CW49"/>
  <c r="CZ49" s="1"/>
  <c r="DW49"/>
  <c r="AW414"/>
  <c r="X414"/>
  <c r="Y414"/>
  <c r="BW431"/>
  <c r="BZ431" s="1"/>
  <c r="AW297"/>
  <c r="AZ297" s="1"/>
  <c r="X297"/>
  <c r="BW234"/>
  <c r="BZ234" s="1"/>
  <c r="X353"/>
  <c r="AW353"/>
  <c r="AZ353" s="1"/>
  <c r="Y89"/>
  <c r="CW87"/>
  <c r="DW87"/>
  <c r="Y341"/>
  <c r="BW341"/>
  <c r="BZ341" s="1"/>
  <c r="CW77"/>
  <c r="EW77"/>
  <c r="BW107"/>
  <c r="BZ107" s="1"/>
  <c r="EW107"/>
  <c r="EZ107" s="1"/>
  <c r="BW483"/>
  <c r="BZ483" s="1"/>
  <c r="DW393"/>
  <c r="X393"/>
  <c r="AW393"/>
  <c r="AZ393" s="1"/>
  <c r="X104"/>
  <c r="AW104"/>
  <c r="EW218"/>
  <c r="EZ218" s="1"/>
  <c r="DW218"/>
  <c r="CW50"/>
  <c r="CZ50" s="1"/>
  <c r="Y373"/>
  <c r="CW373"/>
  <c r="CZ373" s="1"/>
  <c r="BW338"/>
  <c r="EW123"/>
  <c r="CW123"/>
  <c r="CZ123" s="1"/>
  <c r="BW222"/>
  <c r="BW463"/>
  <c r="BZ463" s="1"/>
  <c r="BW383"/>
  <c r="BZ383" s="1"/>
  <c r="EW388"/>
  <c r="EZ388" s="1"/>
  <c r="DW388"/>
  <c r="CW299"/>
  <c r="CZ299" s="1"/>
  <c r="Y299"/>
  <c r="DW364"/>
  <c r="X97"/>
  <c r="BW344"/>
  <c r="BZ344" s="1"/>
  <c r="AW344"/>
  <c r="AZ344" s="1"/>
  <c r="X344"/>
  <c r="Y400"/>
  <c r="DW400"/>
  <c r="DZ400" s="1"/>
  <c r="AW400"/>
  <c r="AZ400" s="1"/>
  <c r="X400"/>
  <c r="X298"/>
  <c r="AW298"/>
  <c r="CW226"/>
  <c r="CW465"/>
  <c r="CZ465" s="1"/>
  <c r="AW465"/>
  <c r="X465"/>
  <c r="DW196"/>
  <c r="EW196"/>
  <c r="CW52"/>
  <c r="CZ52" s="1"/>
  <c r="BW52"/>
  <c r="AW69"/>
  <c r="AZ69" s="1"/>
  <c r="X69"/>
  <c r="BW69"/>
  <c r="EW69"/>
  <c r="EZ69" s="1"/>
  <c r="EW270"/>
  <c r="EZ270" s="1"/>
  <c r="Y305"/>
  <c r="CW305"/>
  <c r="DW228"/>
  <c r="DZ228" s="1"/>
  <c r="X228"/>
  <c r="AW228"/>
  <c r="DW129"/>
  <c r="DZ129" s="1"/>
  <c r="BW129"/>
  <c r="BW385"/>
  <c r="BZ385" s="1"/>
  <c r="X385"/>
  <c r="AW385"/>
  <c r="EW45"/>
  <c r="CW45"/>
  <c r="CZ45" s="1"/>
  <c r="BW201"/>
  <c r="EW83"/>
  <c r="EZ83" s="1"/>
  <c r="BW83"/>
  <c r="BZ83" s="1"/>
  <c r="CW83"/>
  <c r="CZ83" s="1"/>
  <c r="Y286"/>
  <c r="EW286"/>
  <c r="CW27"/>
  <c r="DW27"/>
  <c r="DZ27" s="1"/>
  <c r="CW137"/>
  <c r="Y137"/>
  <c r="CW309"/>
  <c r="Y29"/>
  <c r="CW330"/>
  <c r="CZ330" s="1"/>
  <c r="EW330"/>
  <c r="EZ330" s="1"/>
  <c r="DW328"/>
  <c r="EW328"/>
  <c r="EZ328" s="1"/>
  <c r="CW300"/>
  <c r="DW135"/>
  <c r="DZ135" s="1"/>
  <c r="BW135"/>
  <c r="X266"/>
  <c r="AW266"/>
  <c r="AZ266" s="1"/>
  <c r="EW266"/>
  <c r="EZ266" s="1"/>
  <c r="BW215"/>
  <c r="DW15"/>
  <c r="BW15"/>
  <c r="BZ15" s="1"/>
  <c r="CW236"/>
  <c r="Y236"/>
  <c r="CW407"/>
  <c r="CZ407" s="1"/>
  <c r="Y407"/>
  <c r="X407"/>
  <c r="AW407"/>
  <c r="AZ407" s="1"/>
  <c r="Y466"/>
  <c r="CW466"/>
  <c r="CZ466" s="1"/>
  <c r="AW108"/>
  <c r="X108"/>
  <c r="Y237"/>
  <c r="EW237"/>
  <c r="EZ237" s="1"/>
  <c r="DW308"/>
  <c r="BW317"/>
  <c r="BZ317" s="1"/>
  <c r="EW317"/>
  <c r="DW288"/>
  <c r="DZ288" s="1"/>
  <c r="CW288"/>
  <c r="CZ288" s="1"/>
  <c r="BW167"/>
  <c r="X167"/>
  <c r="AW167"/>
  <c r="EW167"/>
  <c r="EZ167" s="1"/>
  <c r="BW511"/>
  <c r="X511"/>
  <c r="AW511"/>
  <c r="AZ511" s="1"/>
  <c r="DW197"/>
  <c r="EW250"/>
  <c r="EZ250" s="1"/>
  <c r="Y250"/>
  <c r="CW250"/>
  <c r="DW329"/>
  <c r="EW329"/>
  <c r="AW329"/>
  <c r="X329"/>
  <c r="AW143"/>
  <c r="X143"/>
  <c r="DW84"/>
  <c r="DZ84" s="1"/>
  <c r="CW84"/>
  <c r="DW54"/>
  <c r="DZ54" s="1"/>
  <c r="Y63"/>
  <c r="EW63"/>
  <c r="EZ63" s="1"/>
  <c r="X443"/>
  <c r="AW443"/>
  <c r="EW151"/>
  <c r="EZ151" s="1"/>
  <c r="Y86"/>
  <c r="X247"/>
  <c r="AW247"/>
  <c r="CW247"/>
  <c r="X199"/>
  <c r="AW199"/>
  <c r="EW199"/>
  <c r="CW199"/>
  <c r="CZ199" s="1"/>
  <c r="CW210"/>
  <c r="CZ210" s="1"/>
  <c r="AW263"/>
  <c r="X263"/>
  <c r="Y132"/>
  <c r="BW357"/>
  <c r="CW437"/>
  <c r="CW491"/>
  <c r="Y491"/>
  <c r="DW302"/>
  <c r="Y245"/>
  <c r="EW245"/>
  <c r="AW181"/>
  <c r="AZ181" s="1"/>
  <c r="X181"/>
  <c r="CW339"/>
  <c r="CZ339" s="1"/>
  <c r="AW339"/>
  <c r="AZ339" s="1"/>
  <c r="X339"/>
  <c r="DW65"/>
  <c r="DZ65" s="1"/>
  <c r="Y184"/>
  <c r="DW184"/>
  <c r="BW145"/>
  <c r="DW145"/>
  <c r="DZ145" s="1"/>
  <c r="BW243"/>
  <c r="Y410"/>
  <c r="Y166"/>
  <c r="CW241"/>
  <c r="BW241"/>
  <c r="CW461"/>
  <c r="CZ461" s="1"/>
  <c r="DW461"/>
  <c r="Y26"/>
  <c r="CW464"/>
  <c r="CZ464" s="1"/>
  <c r="AW464"/>
  <c r="X464"/>
  <c r="BW439"/>
  <c r="DW439"/>
  <c r="BW370"/>
  <c r="BZ370" s="1"/>
  <c r="EW370"/>
  <c r="DW227"/>
  <c r="DZ227" s="1"/>
  <c r="CW227"/>
  <c r="BW227"/>
  <c r="BZ227" s="1"/>
  <c r="EW348"/>
  <c r="DW348"/>
  <c r="DZ348" s="1"/>
  <c r="Y162"/>
  <c r="Y470"/>
  <c r="X345"/>
  <c r="AW345"/>
  <c r="AZ345" s="1"/>
  <c r="Y216"/>
  <c r="DW216"/>
  <c r="DZ216" s="1"/>
  <c r="DW152"/>
  <c r="Y232"/>
  <c r="AW18"/>
  <c r="X18"/>
  <c r="CW18"/>
  <c r="X424"/>
  <c r="AW424"/>
  <c r="AZ424" s="1"/>
  <c r="BW397"/>
  <c r="BZ397" s="1"/>
  <c r="BW447"/>
  <c r="BZ447" s="1"/>
  <c r="CW447"/>
  <c r="CZ447" s="1"/>
  <c r="BW428"/>
  <c r="BZ428" s="1"/>
  <c r="EW347"/>
  <c r="EZ347" s="1"/>
  <c r="BW347"/>
  <c r="BZ347" s="1"/>
  <c r="Y347"/>
  <c r="Y44"/>
  <c r="CW332"/>
  <c r="CZ332" s="1"/>
  <c r="EW176"/>
  <c r="EZ176" s="1"/>
  <c r="CW176"/>
  <c r="CZ176" s="1"/>
  <c r="AW111"/>
  <c r="AZ111" s="1"/>
  <c r="X111"/>
  <c r="Y111"/>
  <c r="X306"/>
  <c r="AW306"/>
  <c r="AZ306" s="1"/>
  <c r="BW9"/>
  <c r="X9"/>
  <c r="AW9"/>
  <c r="AZ9" s="1"/>
  <c r="EW117"/>
  <c r="EZ117" s="1"/>
  <c r="DW117"/>
  <c r="DZ117" s="1"/>
  <c r="DW168"/>
  <c r="DZ168" s="1"/>
  <c r="Y452"/>
  <c r="Y269"/>
  <c r="X269"/>
  <c r="AW269"/>
  <c r="AZ269" s="1"/>
  <c r="CW157"/>
  <c r="AW380"/>
  <c r="AZ380" s="1"/>
  <c r="X380"/>
  <c r="DW380"/>
  <c r="DZ380" s="1"/>
  <c r="BW380"/>
  <c r="BZ380" s="1"/>
  <c r="X307"/>
  <c r="AW307"/>
  <c r="AZ307" s="1"/>
  <c r="BW507"/>
  <c r="BZ507" s="1"/>
  <c r="DW507"/>
  <c r="DZ507" s="1"/>
  <c r="EW507"/>
  <c r="X275"/>
  <c r="AW275"/>
  <c r="EW275"/>
  <c r="EZ275" s="1"/>
  <c r="EW478"/>
  <c r="BW316"/>
  <c r="BZ316" s="1"/>
  <c r="CW316"/>
  <c r="CW366"/>
  <c r="EW366"/>
  <c r="EZ366" s="1"/>
  <c r="DW71"/>
  <c r="DZ71" s="1"/>
  <c r="CW71"/>
  <c r="CZ71" s="1"/>
  <c r="DW19"/>
  <c r="DZ19" s="1"/>
  <c r="X19"/>
  <c r="AW19"/>
  <c r="X409"/>
  <c r="AW409"/>
  <c r="AZ409" s="1"/>
  <c r="BW350"/>
  <c r="BZ350" s="1"/>
  <c r="DW350"/>
  <c r="DZ350" s="1"/>
  <c r="DW259"/>
  <c r="DZ259" s="1"/>
  <c r="X223"/>
  <c r="AW223"/>
  <c r="Y223"/>
  <c r="EW271"/>
  <c r="DW337"/>
  <c r="DZ337" s="1"/>
  <c r="AW471"/>
  <c r="X471"/>
  <c r="BW207"/>
  <c r="BZ207" s="1"/>
  <c r="EW23"/>
  <c r="BW23"/>
  <c r="DW11"/>
  <c r="DZ11" s="1"/>
  <c r="X11"/>
  <c r="AW11"/>
  <c r="AZ11" s="1"/>
  <c r="Y361"/>
  <c r="BW322"/>
  <c r="BZ322" s="1"/>
  <c r="BW272"/>
  <c r="BZ272" s="1"/>
  <c r="X272"/>
  <c r="AW272"/>
  <c r="AZ272" s="1"/>
  <c r="AW121"/>
  <c r="X121"/>
  <c r="EW321"/>
  <c r="EZ321" s="1"/>
  <c r="CW103"/>
  <c r="CZ103" s="1"/>
  <c r="Y103"/>
  <c r="AW13"/>
  <c r="X13"/>
  <c r="Y13"/>
  <c r="CW404"/>
  <c r="CZ404" s="1"/>
  <c r="EW404"/>
  <c r="BW372"/>
  <c r="BZ372" s="1"/>
  <c r="X372"/>
  <c r="AW372"/>
  <c r="AZ372" s="1"/>
  <c r="EW412"/>
  <c r="EZ412" s="1"/>
  <c r="CW268"/>
  <c r="CZ268" s="1"/>
  <c r="BW268"/>
  <c r="BW495"/>
  <c r="X495"/>
  <c r="AW495"/>
  <c r="CW284"/>
  <c r="CZ284" s="1"/>
  <c r="X284"/>
  <c r="AW284"/>
  <c r="AZ284" s="1"/>
  <c r="Y450"/>
  <c r="BW450"/>
  <c r="X303"/>
  <c r="AW303"/>
  <c r="AZ303" s="1"/>
  <c r="BW43"/>
  <c r="DW58"/>
  <c r="DZ58" s="1"/>
  <c r="BW58"/>
  <c r="X493"/>
  <c r="AW493"/>
  <c r="Y493"/>
  <c r="BW160"/>
  <c r="BZ160" s="1"/>
  <c r="Y160"/>
  <c r="EW500"/>
  <c r="EZ500" s="1"/>
  <c r="X500"/>
  <c r="AW500"/>
  <c r="AZ500" s="1"/>
  <c r="DW73"/>
  <c r="DZ73" s="1"/>
  <c r="EW73"/>
  <c r="EZ73" s="1"/>
  <c r="CW230"/>
  <c r="CZ230" s="1"/>
  <c r="CW273"/>
  <c r="CZ273" s="1"/>
  <c r="BW273"/>
  <c r="BZ273" s="1"/>
  <c r="EW293"/>
  <c r="EZ293" s="1"/>
  <c r="CW182"/>
  <c r="CZ182" s="1"/>
  <c r="CW62"/>
  <c r="CZ62" s="1"/>
  <c r="X131"/>
  <c r="AW131"/>
  <c r="AZ131" s="1"/>
  <c r="Y387"/>
  <c r="DW387"/>
  <c r="DZ387" s="1"/>
  <c r="EW190"/>
  <c r="EZ190" s="1"/>
  <c r="DW190"/>
  <c r="DZ190" s="1"/>
  <c r="Y175"/>
  <c r="DW53"/>
  <c r="EW53"/>
  <c r="EZ53" s="1"/>
  <c r="BW136"/>
  <c r="BZ136" s="1"/>
  <c r="Y47"/>
  <c r="X47"/>
  <c r="AW47"/>
  <c r="AZ47" s="1"/>
  <c r="EW47"/>
  <c r="EZ47" s="1"/>
  <c r="BW422"/>
  <c r="BZ422" s="1"/>
  <c r="AW422"/>
  <c r="X422"/>
  <c r="EW31"/>
  <c r="AW106"/>
  <c r="AZ106" s="1"/>
  <c r="X106"/>
  <c r="EW106"/>
  <c r="CW192"/>
  <c r="CZ192" s="1"/>
  <c r="BW95"/>
  <c r="BZ95" s="1"/>
  <c r="BW172"/>
  <c r="BZ172" s="1"/>
  <c r="EW172"/>
  <c r="EZ172" s="1"/>
  <c r="CW513"/>
  <c r="EW249"/>
  <c r="CW249"/>
  <c r="CZ249" s="1"/>
  <c r="X262"/>
  <c r="AW262"/>
  <c r="AZ262" s="1"/>
  <c r="BW292"/>
  <c r="BZ292" s="1"/>
  <c r="EW340"/>
  <c r="DW340"/>
  <c r="DZ340" s="1"/>
  <c r="Y66"/>
  <c r="DW66"/>
  <c r="DZ66" s="1"/>
  <c r="BW248"/>
  <c r="AW248"/>
  <c r="AZ248" s="1"/>
  <c r="X248"/>
  <c r="Y496"/>
  <c r="EW496"/>
  <c r="EZ496" s="1"/>
  <c r="CW365"/>
  <c r="DW282"/>
  <c r="DZ282" s="1"/>
  <c r="X282"/>
  <c r="AW282"/>
  <c r="AZ282" s="1"/>
  <c r="Y291"/>
  <c r="CW291"/>
  <c r="CZ291" s="1"/>
  <c r="X487"/>
  <c r="AW487"/>
  <c r="EW487"/>
  <c r="EZ487" s="1"/>
  <c r="CW214"/>
  <c r="CZ214" s="1"/>
  <c r="Y258"/>
  <c r="BW169"/>
  <c r="AW169"/>
  <c r="X169"/>
  <c r="Y238"/>
  <c r="BW238"/>
  <c r="BZ238" s="1"/>
  <c r="DW120"/>
  <c r="DZ120" s="1"/>
  <c r="CW188"/>
  <c r="CZ188" s="1"/>
  <c r="BW188"/>
  <c r="BZ188" s="1"/>
  <c r="Y285"/>
  <c r="BW285"/>
  <c r="DW127"/>
  <c r="DZ127" s="1"/>
  <c r="Y127"/>
  <c r="BW242"/>
  <c r="BZ242" s="1"/>
  <c r="CW242"/>
  <c r="X81"/>
  <c r="AW81"/>
  <c r="AZ81" s="1"/>
  <c r="EW81"/>
  <c r="EZ81" s="1"/>
  <c r="CW81"/>
  <c r="CZ81" s="1"/>
  <c r="BW92"/>
  <c r="BZ92" s="1"/>
  <c r="DW92"/>
  <c r="DZ92" s="1"/>
  <c r="DW22"/>
  <c r="BW449"/>
  <c r="X449"/>
  <c r="AW449"/>
  <c r="AZ449" s="1"/>
  <c r="CW155"/>
  <c r="CZ155" s="1"/>
  <c r="DW155"/>
  <c r="CW351"/>
  <c r="CZ351" s="1"/>
  <c r="Y75"/>
  <c r="BW420"/>
  <c r="BZ420" s="1"/>
  <c r="CW420"/>
  <c r="CZ420" s="1"/>
  <c r="Y420"/>
  <c r="DW326"/>
  <c r="DZ326" s="1"/>
  <c r="DW96"/>
  <c r="AW402"/>
  <c r="AZ402" s="1"/>
  <c r="X402"/>
  <c r="AW274"/>
  <c r="X274"/>
  <c r="EW41"/>
  <c r="EZ41" s="1"/>
  <c r="EW142"/>
  <c r="BW139"/>
  <c r="BZ139" s="1"/>
  <c r="CW118"/>
  <c r="EW164"/>
  <c r="EZ164" s="1"/>
  <c r="CW122"/>
  <c r="EW257"/>
  <c r="CW315"/>
  <c r="CZ315" s="1"/>
  <c r="BW323"/>
  <c r="DW458"/>
  <c r="DW276"/>
  <c r="DZ276" s="1"/>
  <c r="BW187"/>
  <c r="BZ187" s="1"/>
  <c r="EW508"/>
  <c r="EZ508" s="1"/>
  <c r="CW198"/>
  <c r="CZ198" s="1"/>
  <c r="BW446"/>
  <c r="BZ446" s="1"/>
  <c r="AW10"/>
  <c r="X10"/>
  <c r="CW287"/>
  <c r="CZ287" s="1"/>
  <c r="AW287"/>
  <c r="X287"/>
  <c r="AW512"/>
  <c r="AZ512" s="1"/>
  <c r="X512"/>
  <c r="EW82"/>
  <c r="EZ82" s="1"/>
  <c r="AW484"/>
  <c r="AZ484" s="1"/>
  <c r="X484"/>
  <c r="EW233"/>
  <c r="EZ233" s="1"/>
  <c r="DW233"/>
  <c r="DW375"/>
  <c r="DZ375" s="1"/>
  <c r="Y402"/>
  <c r="Y294"/>
  <c r="Y164"/>
  <c r="EW180"/>
  <c r="EZ180" s="1"/>
  <c r="DW454"/>
  <c r="X454"/>
  <c r="AW454"/>
  <c r="AZ454" s="1"/>
  <c r="CW78"/>
  <c r="CZ78" s="1"/>
  <c r="BW122"/>
  <c r="BZ122" s="1"/>
  <c r="CW126"/>
  <c r="CZ126" s="1"/>
  <c r="BW126"/>
  <c r="BZ126" s="1"/>
  <c r="DW257"/>
  <c r="CW257"/>
  <c r="CZ257" s="1"/>
  <c r="Y203"/>
  <c r="BW239"/>
  <c r="BZ239" s="1"/>
  <c r="AW435"/>
  <c r="X435"/>
  <c r="BW217"/>
  <c r="BZ217" s="1"/>
  <c r="AW416"/>
  <c r="Y416"/>
  <c r="X416"/>
  <c r="CW323"/>
  <c r="CZ323" s="1"/>
  <c r="AW406"/>
  <c r="AZ406" s="1"/>
  <c r="X406"/>
  <c r="AW163"/>
  <c r="X163"/>
  <c r="EW396"/>
  <c r="X396"/>
  <c r="X91"/>
  <c r="AW91"/>
  <c r="EW458"/>
  <c r="EZ458" s="1"/>
  <c r="BW458"/>
  <c r="CW334"/>
  <c r="Y334"/>
  <c r="DW334"/>
  <c r="X276"/>
  <c r="AW276"/>
  <c r="CW187"/>
  <c r="DW187"/>
  <c r="DZ187" s="1"/>
  <c r="CW508"/>
  <c r="X403"/>
  <c r="AW403"/>
  <c r="AZ403" s="1"/>
  <c r="BW24"/>
  <c r="BZ24" s="1"/>
  <c r="CW24"/>
  <c r="CW204"/>
  <c r="CZ204" s="1"/>
  <c r="Y336"/>
  <c r="EW446"/>
  <c r="EZ446" s="1"/>
  <c r="EW219"/>
  <c r="EZ219" s="1"/>
  <c r="EW459"/>
  <c r="AW459"/>
  <c r="X459"/>
  <c r="BW267"/>
  <c r="EW28"/>
  <c r="EZ28" s="1"/>
  <c r="EW375"/>
  <c r="Y362"/>
  <c r="AW342"/>
  <c r="X342"/>
  <c r="CW294"/>
  <c r="CZ294" s="1"/>
  <c r="EW294"/>
  <c r="DW274"/>
  <c r="DZ274" s="1"/>
  <c r="BW41"/>
  <c r="BZ41" s="1"/>
  <c r="AW41"/>
  <c r="AZ41" s="1"/>
  <c r="X41"/>
  <c r="EW479"/>
  <c r="AW479"/>
  <c r="AZ479" s="1"/>
  <c r="X479"/>
  <c r="DW139"/>
  <c r="DZ139" s="1"/>
  <c r="DW488"/>
  <c r="DZ488" s="1"/>
  <c r="CW164"/>
  <c r="CZ164" s="1"/>
  <c r="BW164"/>
  <c r="BZ164" s="1"/>
  <c r="BW180"/>
  <c r="BW454"/>
  <c r="BZ454" s="1"/>
  <c r="DW78"/>
  <c r="CW233"/>
  <c r="CZ233" s="1"/>
  <c r="X233"/>
  <c r="AW233"/>
  <c r="AZ233" s="1"/>
  <c r="CW28"/>
  <c r="CZ28" s="1"/>
  <c r="DW28"/>
  <c r="DZ28" s="1"/>
  <c r="X375"/>
  <c r="AW375"/>
  <c r="DW402"/>
  <c r="DZ402" s="1"/>
  <c r="EW402"/>
  <c r="DW362"/>
  <c r="DZ362" s="1"/>
  <c r="CW342"/>
  <c r="EW342"/>
  <c r="Y274"/>
  <c r="BW274"/>
  <c r="DW41"/>
  <c r="DZ41" s="1"/>
  <c r="DW479"/>
  <c r="CW479"/>
  <c r="CZ479" s="1"/>
  <c r="BW142"/>
  <c r="AW142"/>
  <c r="X142"/>
  <c r="AW139"/>
  <c r="X139"/>
  <c r="Y118"/>
  <c r="BW118"/>
  <c r="X118"/>
  <c r="AW118"/>
  <c r="AZ118" s="1"/>
  <c r="X488"/>
  <c r="AW488"/>
  <c r="AZ488" s="1"/>
  <c r="BW488"/>
  <c r="AW164"/>
  <c r="AZ164" s="1"/>
  <c r="X164"/>
  <c r="CW180"/>
  <c r="CZ180" s="1"/>
  <c r="AW180"/>
  <c r="X180"/>
  <c r="Y454"/>
  <c r="EW78"/>
  <c r="EZ78" s="1"/>
  <c r="AW78"/>
  <c r="X78"/>
  <c r="AW122"/>
  <c r="AZ122" s="1"/>
  <c r="X122"/>
  <c r="DW126"/>
  <c r="DZ126" s="1"/>
  <c r="BW257"/>
  <c r="BZ257" s="1"/>
  <c r="Y257"/>
  <c r="X203"/>
  <c r="AW203"/>
  <c r="AZ203" s="1"/>
  <c r="EW203"/>
  <c r="EZ203" s="1"/>
  <c r="BW315"/>
  <c r="BZ315" s="1"/>
  <c r="Y239"/>
  <c r="CW239"/>
  <c r="CZ239" s="1"/>
  <c r="CW435"/>
  <c r="CZ435" s="1"/>
  <c r="DW435"/>
  <c r="DZ435" s="1"/>
  <c r="DW217"/>
  <c r="Y217"/>
  <c r="BW416"/>
  <c r="BZ416" s="1"/>
  <c r="EW416"/>
  <c r="EZ416" s="1"/>
  <c r="DW442"/>
  <c r="CW442"/>
  <c r="CZ442" s="1"/>
  <c r="Y323"/>
  <c r="DW406"/>
  <c r="DZ406" s="1"/>
  <c r="EW406"/>
  <c r="EZ406" s="1"/>
  <c r="BW163"/>
  <c r="BZ163" s="1"/>
  <c r="DW163"/>
  <c r="BW396"/>
  <c r="BZ396" s="1"/>
  <c r="BW94"/>
  <c r="BZ94" s="1"/>
  <c r="Y94"/>
  <c r="Y91"/>
  <c r="BW91"/>
  <c r="AW458"/>
  <c r="AZ458" s="1"/>
  <c r="X458"/>
  <c r="CW469"/>
  <c r="CZ469" s="1"/>
  <c r="DW195"/>
  <c r="CW276"/>
  <c r="BW276"/>
  <c r="BZ276" s="1"/>
  <c r="AW187"/>
  <c r="X187"/>
  <c r="BW508"/>
  <c r="BZ508" s="1"/>
  <c r="AW508"/>
  <c r="AZ508" s="1"/>
  <c r="X508"/>
  <c r="EW403"/>
  <c r="CW209"/>
  <c r="AW24"/>
  <c r="AZ24" s="1"/>
  <c r="X24"/>
  <c r="BW204"/>
  <c r="BZ204" s="1"/>
  <c r="DW204"/>
  <c r="DZ204" s="1"/>
  <c r="EW336"/>
  <c r="CW336"/>
  <c r="CZ336" s="1"/>
  <c r="Y446"/>
  <c r="Y10"/>
  <c r="BW10"/>
  <c r="BZ10" s="1"/>
  <c r="DW254"/>
  <c r="DZ254" s="1"/>
  <c r="EW287"/>
  <c r="EZ287" s="1"/>
  <c r="X219"/>
  <c r="AW219"/>
  <c r="AZ219" s="1"/>
  <c r="CW219"/>
  <c r="CZ219" s="1"/>
  <c r="Y512"/>
  <c r="BW459"/>
  <c r="BZ459" s="1"/>
  <c r="Y459"/>
  <c r="X64"/>
  <c r="AW64"/>
  <c r="AZ64" s="1"/>
  <c r="CW105"/>
  <c r="BW105"/>
  <c r="BZ105" s="1"/>
  <c r="AW82"/>
  <c r="X82"/>
  <c r="BW82"/>
  <c r="DW34"/>
  <c r="DW395"/>
  <c r="DZ395" s="1"/>
  <c r="CW395"/>
  <c r="DW484"/>
  <c r="DZ484" s="1"/>
  <c r="CW484"/>
  <c r="CW211"/>
  <c r="CZ211" s="1"/>
  <c r="BW211"/>
  <c r="CW114"/>
  <c r="CZ114" s="1"/>
  <c r="DW114"/>
  <c r="BW235"/>
  <c r="BZ235" s="1"/>
  <c r="EW235"/>
  <c r="DW301"/>
  <c r="DZ301" s="1"/>
  <c r="Y301"/>
  <c r="BW253"/>
  <c r="EW253"/>
  <c r="EZ253" s="1"/>
  <c r="DW189"/>
  <c r="Y189"/>
  <c r="Y212"/>
  <c r="AW46"/>
  <c r="X46"/>
  <c r="Y46"/>
  <c r="DW392"/>
  <c r="Y392"/>
  <c r="AW170"/>
  <c r="AZ170" s="1"/>
  <c r="X170"/>
  <c r="Y295"/>
  <c r="DW295"/>
  <c r="BW56"/>
  <c r="Y56"/>
  <c r="CW56"/>
  <c r="CZ56" s="1"/>
  <c r="DW179"/>
  <c r="AW179"/>
  <c r="AZ179" s="1"/>
  <c r="X179"/>
  <c r="AW314"/>
  <c r="X314"/>
  <c r="Y314"/>
  <c r="EW279"/>
  <c r="BW369"/>
  <c r="BZ369" s="1"/>
  <c r="AW93"/>
  <c r="X93"/>
  <c r="CW93"/>
  <c r="CZ93" s="1"/>
  <c r="DW38"/>
  <c r="Y38"/>
  <c r="Y390"/>
  <c r="CW453"/>
  <c r="EW453"/>
  <c r="EZ453" s="1"/>
  <c r="BW21"/>
  <c r="CW405"/>
  <c r="BW405"/>
  <c r="BZ405" s="1"/>
  <c r="AW202"/>
  <c r="AZ202" s="1"/>
  <c r="X202"/>
  <c r="CW202"/>
  <c r="EW202"/>
  <c r="EZ202" s="1"/>
  <c r="BW156"/>
  <c r="Y161"/>
  <c r="CW161"/>
  <c r="CZ161" s="1"/>
  <c r="BW17"/>
  <c r="AW17"/>
  <c r="AZ17" s="1"/>
  <c r="X17"/>
  <c r="Y264"/>
  <c r="DW264"/>
  <c r="DZ264" s="1"/>
  <c r="EW39"/>
  <c r="DW389"/>
  <c r="DZ389" s="1"/>
  <c r="EW389"/>
  <c r="EW72"/>
  <c r="EZ72" s="1"/>
  <c r="DW55"/>
  <c r="EW281"/>
  <c r="EZ281" s="1"/>
  <c r="DW281"/>
  <c r="CW363"/>
  <c r="CZ363" s="1"/>
  <c r="X363"/>
  <c r="AW363"/>
  <c r="AZ363" s="1"/>
  <c r="BW489"/>
  <c r="BZ489" s="1"/>
  <c r="CW225"/>
  <c r="BW225"/>
  <c r="Y376"/>
  <c r="BW355"/>
  <c r="BZ355" s="1"/>
  <c r="EW355"/>
  <c r="EW448"/>
  <c r="EZ448" s="1"/>
  <c r="X448"/>
  <c r="AW448"/>
  <c r="AZ448" s="1"/>
  <c r="BW296"/>
  <c r="BZ296" s="1"/>
  <c r="EW296"/>
  <c r="Y148"/>
  <c r="DW455"/>
  <c r="DZ455" s="1"/>
  <c r="AW455"/>
  <c r="AZ455" s="1"/>
  <c r="X455"/>
  <c r="EW278"/>
  <c r="EZ278" s="1"/>
  <c r="Y171"/>
  <c r="DW171"/>
  <c r="DZ171" s="1"/>
  <c r="Y14"/>
  <c r="CW14"/>
  <c r="CZ14" s="1"/>
  <c r="EW14"/>
  <c r="CW252"/>
  <c r="CZ252" s="1"/>
  <c r="EW74"/>
  <c r="CW20"/>
  <c r="CZ20" s="1"/>
  <c r="CW260"/>
  <c r="AW260"/>
  <c r="AZ260" s="1"/>
  <c r="X260"/>
  <c r="Y445"/>
  <c r="CW133"/>
  <c r="CZ133" s="1"/>
  <c r="Y133"/>
  <c r="EW371"/>
  <c r="EZ371" s="1"/>
  <c r="Y277"/>
  <c r="BW277"/>
  <c r="EW384"/>
  <c r="EZ384" s="1"/>
  <c r="Y35"/>
  <c r="EW289"/>
  <c r="EZ289" s="1"/>
  <c r="Y289"/>
  <c r="BW12"/>
  <c r="DW12"/>
  <c r="DW451"/>
  <c r="DZ451" s="1"/>
  <c r="EW246"/>
  <c r="EZ246" s="1"/>
  <c r="BW343"/>
  <c r="BZ343" s="1"/>
  <c r="EW231"/>
  <c r="EZ231" s="1"/>
  <c r="DW231"/>
  <c r="DZ231" s="1"/>
  <c r="CW231"/>
  <c r="CZ231" s="1"/>
  <c r="BW358"/>
  <c r="BZ358" s="1"/>
  <c r="EW149"/>
  <c r="AW149"/>
  <c r="AZ149" s="1"/>
  <c r="X149"/>
  <c r="EW102"/>
  <c r="EZ102" s="1"/>
  <c r="Y102"/>
  <c r="BW109"/>
  <c r="BW490"/>
  <c r="BZ490" s="1"/>
  <c r="DW490"/>
  <c r="Y115"/>
  <c r="DW115"/>
  <c r="Y475"/>
  <c r="BW475"/>
  <c r="BZ475" s="1"/>
  <c r="DW377"/>
  <c r="AW377"/>
  <c r="AZ377" s="1"/>
  <c r="X377"/>
  <c r="BW261"/>
  <c r="X310"/>
  <c r="AW310"/>
  <c r="AZ310" s="1"/>
  <c r="DW310"/>
  <c r="DZ310" s="1"/>
  <c r="BW444"/>
  <c r="BZ444" s="1"/>
  <c r="CW193"/>
  <c r="CZ193" s="1"/>
  <c r="X193"/>
  <c r="AW193"/>
  <c r="Y100"/>
  <c r="EW503"/>
  <c r="EZ503" s="1"/>
  <c r="EW61"/>
  <c r="EZ61" s="1"/>
  <c r="Y474"/>
  <c r="CW432"/>
  <c r="CZ432" s="1"/>
  <c r="DW432"/>
  <c r="AW352"/>
  <c r="AZ352" s="1"/>
  <c r="X352"/>
  <c r="Y352"/>
  <c r="BW386"/>
  <c r="EW386"/>
  <c r="BW433"/>
  <c r="Y381"/>
  <c r="CW381"/>
  <c r="CZ381" s="1"/>
  <c r="EW312"/>
  <c r="EZ312" s="1"/>
  <c r="EW144"/>
  <c r="CW25"/>
  <c r="CW327"/>
  <c r="CZ327" s="1"/>
  <c r="Y327"/>
  <c r="EW134"/>
  <c r="EZ134" s="1"/>
  <c r="DW426"/>
  <c r="DZ426" s="1"/>
  <c r="DW36"/>
  <c r="Y467"/>
  <c r="EW467"/>
  <c r="EZ467" s="1"/>
  <c r="BW42"/>
  <c r="BZ42" s="1"/>
  <c r="CW42"/>
  <c r="EW51"/>
  <c r="EZ51" s="1"/>
  <c r="DW440"/>
  <c r="DZ440" s="1"/>
  <c r="CW440"/>
  <c r="DW441"/>
  <c r="DZ441" s="1"/>
  <c r="Y441"/>
  <c r="DW265"/>
  <c r="DZ265" s="1"/>
  <c r="CW265"/>
  <c r="CZ265" s="1"/>
  <c r="Y154"/>
  <c r="X48"/>
  <c r="AW48"/>
  <c r="CW48"/>
  <c r="EW368"/>
  <c r="EZ368" s="1"/>
  <c r="CW368"/>
  <c r="BW368"/>
  <c r="BZ368" s="1"/>
  <c r="Y280"/>
  <c r="BW280"/>
  <c r="BZ280" s="1"/>
  <c r="CW460"/>
  <c r="CZ460" s="1"/>
  <c r="BW80"/>
  <c r="BZ80" s="1"/>
  <c r="Y415"/>
  <c r="EW183"/>
  <c r="EW113"/>
  <c r="CW67"/>
  <c r="EW67"/>
  <c r="X423"/>
  <c r="AW423"/>
  <c r="AZ423" s="1"/>
  <c r="EW119"/>
  <c r="Y119"/>
  <c r="EW497"/>
  <c r="EZ497" s="1"/>
  <c r="CW497"/>
  <c r="Y200"/>
  <c r="EW379"/>
  <c r="EW240"/>
  <c r="EW320"/>
  <c r="Y320"/>
  <c r="X208"/>
  <c r="AW208"/>
  <c r="BW32"/>
  <c r="BZ32" s="1"/>
  <c r="Y32"/>
  <c r="EW76"/>
  <c r="EZ76" s="1"/>
  <c r="X76"/>
  <c r="AW76"/>
  <c r="AZ76" s="1"/>
  <c r="CW486"/>
  <c r="DW486"/>
  <c r="DZ486" s="1"/>
  <c r="Y125"/>
  <c r="DW429"/>
  <c r="CW158"/>
  <c r="DW68"/>
  <c r="DZ68" s="1"/>
  <c r="EW68"/>
  <c r="CW492"/>
  <c r="CZ492" s="1"/>
  <c r="BW206"/>
  <c r="BZ206" s="1"/>
  <c r="Y206"/>
  <c r="DW398"/>
  <c r="DZ398" s="1"/>
  <c r="BW398"/>
  <c r="BW477"/>
  <c r="BZ477" s="1"/>
  <c r="X220"/>
  <c r="AW220"/>
  <c r="AZ220" s="1"/>
  <c r="DW220"/>
  <c r="DZ220" s="1"/>
  <c r="Y229"/>
  <c r="CW194"/>
  <c r="CZ194" s="1"/>
  <c r="X194"/>
  <c r="AW194"/>
  <c r="AZ194" s="1"/>
  <c r="CW173"/>
  <c r="CZ173" s="1"/>
  <c r="BW177"/>
  <c r="BZ177" s="1"/>
  <c r="EW177"/>
  <c r="DW150"/>
  <c r="CW401"/>
  <c r="CZ401" s="1"/>
  <c r="BW401"/>
  <c r="AW401"/>
  <c r="AZ401" s="1"/>
  <c r="X401"/>
  <c r="CW191"/>
  <c r="CZ191" s="1"/>
  <c r="BW130"/>
  <c r="BZ130" s="1"/>
  <c r="Y40"/>
  <c r="DW40"/>
  <c r="CW85"/>
  <c r="CZ85" s="1"/>
  <c r="AW85"/>
  <c r="AZ85" s="1"/>
  <c r="X85"/>
  <c r="Y504"/>
  <c r="EW213"/>
  <c r="EZ213" s="1"/>
  <c r="AW213"/>
  <c r="X213"/>
  <c r="DW213"/>
  <c r="DZ213" s="1"/>
  <c r="BW427"/>
  <c r="BZ427" s="1"/>
  <c r="X427"/>
  <c r="AW427"/>
  <c r="AZ427" s="1"/>
  <c r="CW90"/>
  <c r="Y419"/>
  <c r="EW421"/>
  <c r="EZ421" s="1"/>
  <c r="AW494"/>
  <c r="X494"/>
  <c r="BW374"/>
  <c r="EW374"/>
  <c r="EZ374" s="1"/>
  <c r="EW30"/>
  <c r="CW462"/>
  <c r="CZ462" s="1"/>
  <c r="EW462"/>
  <c r="EZ462" s="1"/>
  <c r="AW462"/>
  <c r="AZ462" s="1"/>
  <c r="X462"/>
  <c r="EW485"/>
  <c r="EZ485" s="1"/>
  <c r="BW485"/>
  <c r="BZ485" s="1"/>
  <c r="Y430"/>
  <c r="BW430"/>
  <c r="BZ430" s="1"/>
  <c r="EW408"/>
  <c r="CW251"/>
  <c r="CZ251" s="1"/>
  <c r="CW59"/>
  <c r="CZ59" s="1"/>
  <c r="DW16"/>
  <c r="DZ16" s="1"/>
  <c r="CW16"/>
  <c r="Y418"/>
  <c r="BW146"/>
  <c r="BZ146" s="1"/>
  <c r="Y146"/>
  <c r="DW146"/>
  <c r="DW411"/>
  <c r="DZ411" s="1"/>
  <c r="Y110"/>
  <c r="EW110"/>
  <c r="EZ110" s="1"/>
  <c r="BW434"/>
  <c r="DW434"/>
  <c r="BW325"/>
  <c r="BZ325" s="1"/>
  <c r="DW325"/>
  <c r="DZ325" s="1"/>
  <c r="EW98"/>
  <c r="Y186"/>
  <c r="AW186"/>
  <c r="X186"/>
  <c r="EW165"/>
  <c r="Y165"/>
  <c r="X174"/>
  <c r="AW174"/>
  <c r="Y174"/>
  <c r="CW313"/>
  <c r="CZ313" s="1"/>
  <c r="Y313"/>
  <c r="DW178"/>
  <c r="CW356"/>
  <c r="CZ356" s="1"/>
  <c r="Y140"/>
  <c r="BW140"/>
  <c r="BZ140" s="1"/>
  <c r="CW354"/>
  <c r="CZ354" s="1"/>
  <c r="DW354"/>
  <c r="DW99"/>
  <c r="BW99"/>
  <c r="BZ99" s="1"/>
  <c r="BW159"/>
  <c r="BZ159" s="1"/>
  <c r="Y159"/>
  <c r="CW255"/>
  <c r="CZ255" s="1"/>
  <c r="EW456"/>
  <c r="EZ456" s="1"/>
  <c r="DW456"/>
  <c r="DW482"/>
  <c r="DZ482" s="1"/>
  <c r="AW482"/>
  <c r="X482"/>
  <c r="EW382"/>
  <c r="X382"/>
  <c r="AW382"/>
  <c r="AZ382" s="1"/>
  <c r="DW382"/>
  <c r="AW417"/>
  <c r="X417"/>
  <c r="BW417"/>
  <c r="BZ417" s="1"/>
  <c r="BW378"/>
  <c r="BZ378" s="1"/>
  <c r="Y290"/>
  <c r="EW319"/>
  <c r="CW112"/>
  <c r="CZ112" s="1"/>
  <c r="Y112"/>
  <c r="X112"/>
  <c r="AW112"/>
  <c r="AZ112" s="1"/>
  <c r="Y473"/>
  <c r="DW79"/>
  <c r="DZ79" s="1"/>
  <c r="BW79"/>
  <c r="DW205"/>
  <c r="DW33"/>
  <c r="AW33"/>
  <c r="AZ33" s="1"/>
  <c r="X33"/>
  <c r="AW360"/>
  <c r="AZ360" s="1"/>
  <c r="X360"/>
  <c r="X499"/>
  <c r="AW499"/>
  <c r="AZ499" s="1"/>
  <c r="CW346"/>
  <c r="CZ346" s="1"/>
  <c r="Y346"/>
  <c r="X346"/>
  <c r="AW346"/>
  <c r="AW333"/>
  <c r="AZ333" s="1"/>
  <c r="X333"/>
  <c r="EW333"/>
  <c r="BW399"/>
  <c r="BZ399" s="1"/>
  <c r="AW224"/>
  <c r="X224"/>
  <c r="DW224"/>
  <c r="DW413"/>
  <c r="DZ413" s="1"/>
  <c r="CW413"/>
  <c r="CZ413" s="1"/>
  <c r="EW359"/>
  <c r="EZ359" s="1"/>
  <c r="AW359"/>
  <c r="AZ359" s="1"/>
  <c r="X359"/>
  <c r="CW318"/>
  <c r="DW324"/>
  <c r="AW185"/>
  <c r="AZ185" s="1"/>
  <c r="X185"/>
  <c r="BW185"/>
  <c r="EW49"/>
  <c r="EZ49" s="1"/>
  <c r="EW414"/>
  <c r="EW101"/>
  <c r="AW431"/>
  <c r="AZ431" s="1"/>
  <c r="X431"/>
  <c r="Y431"/>
  <c r="BW297"/>
  <c r="BZ297" s="1"/>
  <c r="CW297"/>
  <c r="EW234"/>
  <c r="CW234"/>
  <c r="Y353"/>
  <c r="EW353"/>
  <c r="CW221"/>
  <c r="DW221"/>
  <c r="DZ221" s="1"/>
  <c r="CW89"/>
  <c r="EW89"/>
  <c r="EZ89" s="1"/>
  <c r="BW87"/>
  <c r="AW341"/>
  <c r="AZ341" s="1"/>
  <c r="X341"/>
  <c r="BW77"/>
  <c r="Y77"/>
  <c r="CW438"/>
  <c r="CZ438" s="1"/>
  <c r="CW107"/>
  <c r="CZ107" s="1"/>
  <c r="Y107"/>
  <c r="AW107"/>
  <c r="X107"/>
  <c r="AW483"/>
  <c r="AZ483" s="1"/>
  <c r="X483"/>
  <c r="CW483"/>
  <c r="BW472"/>
  <c r="BZ472" s="1"/>
  <c r="Y472"/>
  <c r="Y393"/>
  <c r="CW104"/>
  <c r="CZ104" s="1"/>
  <c r="EW104"/>
  <c r="AW218"/>
  <c r="AZ218" s="1"/>
  <c r="X218"/>
  <c r="BW50"/>
  <c r="DW50"/>
  <c r="Y50"/>
  <c r="CW338"/>
  <c r="EW338"/>
  <c r="EZ338" s="1"/>
  <c r="DW123"/>
  <c r="Y123"/>
  <c r="CW222"/>
  <c r="CZ222" s="1"/>
  <c r="EW222"/>
  <c r="DW463"/>
  <c r="DZ463" s="1"/>
  <c r="AW383"/>
  <c r="X383"/>
  <c r="CW388"/>
  <c r="CZ388" s="1"/>
  <c r="DW299"/>
  <c r="BW364"/>
  <c r="BZ364" s="1"/>
  <c r="CW364"/>
  <c r="Y344"/>
  <c r="DW344"/>
  <c r="DZ344" s="1"/>
  <c r="CW400"/>
  <c r="EW400"/>
  <c r="DW298"/>
  <c r="DZ298" s="1"/>
  <c r="EW226"/>
  <c r="EZ226" s="1"/>
  <c r="BW226"/>
  <c r="BZ226" s="1"/>
  <c r="BW465"/>
  <c r="Y196"/>
  <c r="EW52"/>
  <c r="EZ52" s="1"/>
  <c r="DW52"/>
  <c r="DZ52" s="1"/>
  <c r="DW69"/>
  <c r="DZ69" s="1"/>
  <c r="BW270"/>
  <c r="BZ270" s="1"/>
  <c r="DW270"/>
  <c r="BW141"/>
  <c r="BZ141" s="1"/>
  <c r="Y141"/>
  <c r="EW305"/>
  <c r="EZ305" s="1"/>
  <c r="BW228"/>
  <c r="EW228"/>
  <c r="CW129"/>
  <c r="CZ129" s="1"/>
  <c r="EW385"/>
  <c r="CW385"/>
  <c r="CZ385" s="1"/>
  <c r="BW45"/>
  <c r="EW201"/>
  <c r="DW201"/>
  <c r="DZ201" s="1"/>
  <c r="DW83"/>
  <c r="BW27"/>
  <c r="BZ27" s="1"/>
  <c r="X27"/>
  <c r="AW27"/>
  <c r="X137"/>
  <c r="AW137"/>
  <c r="AZ137" s="1"/>
  <c r="EW309"/>
  <c r="EZ309" s="1"/>
  <c r="DW309"/>
  <c r="AW309"/>
  <c r="X309"/>
  <c r="EW29"/>
  <c r="EZ29" s="1"/>
  <c r="CW29"/>
  <c r="CZ29" s="1"/>
  <c r="Y330"/>
  <c r="AW328"/>
  <c r="X328"/>
  <c r="X300"/>
  <c r="AW300"/>
  <c r="AZ300" s="1"/>
  <c r="Y300"/>
  <c r="CW135"/>
  <c r="CZ135" s="1"/>
  <c r="DW266"/>
  <c r="CW266"/>
  <c r="CZ266" s="1"/>
  <c r="EW215"/>
  <c r="EZ215" s="1"/>
  <c r="CW15"/>
  <c r="CZ15" s="1"/>
  <c r="DW236"/>
  <c r="DZ236" s="1"/>
  <c r="BW407"/>
  <c r="BW466"/>
  <c r="BZ466" s="1"/>
  <c r="DW108"/>
  <c r="CW108"/>
  <c r="CZ108" s="1"/>
  <c r="DW237"/>
  <c r="BW237"/>
  <c r="BZ237" s="1"/>
  <c r="CW308"/>
  <c r="Y308"/>
  <c r="CW317"/>
  <c r="AW288"/>
  <c r="AZ288" s="1"/>
  <c r="X288"/>
  <c r="CW167"/>
  <c r="CZ167" s="1"/>
  <c r="DW511"/>
  <c r="DZ511" s="1"/>
  <c r="BW197"/>
  <c r="AW250"/>
  <c r="AZ250" s="1"/>
  <c r="X250"/>
  <c r="DW250"/>
  <c r="DZ250" s="1"/>
  <c r="CW153"/>
  <c r="CZ153" s="1"/>
  <c r="EW153"/>
  <c r="CW329"/>
  <c r="CZ329" s="1"/>
  <c r="CW143"/>
  <c r="DW143"/>
  <c r="DZ143" s="1"/>
  <c r="X84"/>
  <c r="AW84"/>
  <c r="AZ84" s="1"/>
  <c r="Y54"/>
  <c r="DW63"/>
  <c r="X63"/>
  <c r="AW63"/>
  <c r="AZ63" s="1"/>
  <c r="BW443"/>
  <c r="DW151"/>
  <c r="DZ151" s="1"/>
  <c r="CW151"/>
  <c r="CZ151" s="1"/>
  <c r="EW86"/>
  <c r="EZ86" s="1"/>
  <c r="BW86"/>
  <c r="DW247"/>
  <c r="DZ247" s="1"/>
  <c r="DW199"/>
  <c r="EW210"/>
  <c r="EZ210" s="1"/>
  <c r="AW210"/>
  <c r="AZ210" s="1"/>
  <c r="X210"/>
  <c r="CW263"/>
  <c r="CZ263" s="1"/>
  <c r="DW263"/>
  <c r="CW132"/>
  <c r="CZ132" s="1"/>
  <c r="EW132"/>
  <c r="X357"/>
  <c r="AW357"/>
  <c r="AZ357" s="1"/>
  <c r="BW437"/>
  <c r="BZ437" s="1"/>
  <c r="AW437"/>
  <c r="AZ437" s="1"/>
  <c r="X437"/>
  <c r="DW498"/>
  <c r="DZ498" s="1"/>
  <c r="Y498"/>
  <c r="DW510"/>
  <c r="DZ510" s="1"/>
  <c r="EW510"/>
  <c r="DW491"/>
  <c r="DZ491" s="1"/>
  <c r="EW491"/>
  <c r="EZ491" s="1"/>
  <c r="CW302"/>
  <c r="BW245"/>
  <c r="Y181"/>
  <c r="BW181"/>
  <c r="CW181"/>
  <c r="CZ181" s="1"/>
  <c r="Y339"/>
  <c r="BW65"/>
  <c r="CW65"/>
  <c r="CZ65" s="1"/>
  <c r="EW145"/>
  <c r="EZ145" s="1"/>
  <c r="CW243"/>
  <c r="CZ243" s="1"/>
  <c r="CW410"/>
  <c r="CZ410" s="1"/>
  <c r="BW410"/>
  <c r="AW166"/>
  <c r="AZ166" s="1"/>
  <c r="X166"/>
  <c r="Y241"/>
  <c r="AW241"/>
  <c r="AZ241" s="1"/>
  <c r="X241"/>
  <c r="Y461"/>
  <c r="EW461"/>
  <c r="EZ461" s="1"/>
  <c r="EW26"/>
  <c r="BW26"/>
  <c r="BZ26" s="1"/>
  <c r="EW464"/>
  <c r="Y464"/>
  <c r="Y370"/>
  <c r="CW370"/>
  <c r="EW227"/>
  <c r="EZ227" s="1"/>
  <c r="X304"/>
  <c r="AW304"/>
  <c r="CW304"/>
  <c r="CZ304" s="1"/>
  <c r="X348"/>
  <c r="AW348"/>
  <c r="AZ348" s="1"/>
  <c r="AW162"/>
  <c r="X162"/>
  <c r="EW162"/>
  <c r="EZ162" s="1"/>
  <c r="X470"/>
  <c r="AW470"/>
  <c r="AZ470" s="1"/>
  <c r="EW345"/>
  <c r="EZ345" s="1"/>
  <c r="BW345"/>
  <c r="BZ345" s="1"/>
  <c r="EW216"/>
  <c r="EZ216" s="1"/>
  <c r="BW152"/>
  <c r="EW152"/>
  <c r="EZ152" s="1"/>
  <c r="CW232"/>
  <c r="CZ232" s="1"/>
  <c r="Y18"/>
  <c r="Y424"/>
  <c r="BW424"/>
  <c r="BZ424" s="1"/>
  <c r="AW397"/>
  <c r="X397"/>
  <c r="Y447"/>
  <c r="X428"/>
  <c r="AW428"/>
  <c r="CW428"/>
  <c r="X347"/>
  <c r="AW347"/>
  <c r="X44"/>
  <c r="AW44"/>
  <c r="AZ44" s="1"/>
  <c r="DW44"/>
  <c r="DZ44" s="1"/>
  <c r="EW332"/>
  <c r="EZ332" s="1"/>
  <c r="Y176"/>
  <c r="X176"/>
  <c r="AW176"/>
  <c r="AZ176" s="1"/>
  <c r="BW111"/>
  <c r="BZ111" s="1"/>
  <c r="Y306"/>
  <c r="CW306"/>
  <c r="CZ306" s="1"/>
  <c r="EW9"/>
  <c r="Y117"/>
  <c r="BW117"/>
  <c r="BZ117" s="1"/>
  <c r="AW168"/>
  <c r="X168"/>
  <c r="CW168"/>
  <c r="CZ168" s="1"/>
  <c r="Y168"/>
  <c r="BW452"/>
  <c r="BZ452" s="1"/>
  <c r="BW269"/>
  <c r="BZ269" s="1"/>
  <c r="DW269"/>
  <c r="DZ269" s="1"/>
  <c r="AW157"/>
  <c r="X157"/>
  <c r="Y157"/>
  <c r="CW380"/>
  <c r="CZ380" s="1"/>
  <c r="CW307"/>
  <c r="CZ307" s="1"/>
  <c r="CW507"/>
  <c r="CZ507" s="1"/>
  <c r="X507"/>
  <c r="AW507"/>
  <c r="Y478"/>
  <c r="X478"/>
  <c r="AW478"/>
  <c r="DW478"/>
  <c r="DZ478" s="1"/>
  <c r="AW316"/>
  <c r="X316"/>
  <c r="EW316"/>
  <c r="EZ316" s="1"/>
  <c r="BW366"/>
  <c r="X366"/>
  <c r="AW366"/>
  <c r="Y71"/>
  <c r="EW19"/>
  <c r="EZ19" s="1"/>
  <c r="DW409"/>
  <c r="DZ409" s="1"/>
  <c r="Y409"/>
  <c r="X350"/>
  <c r="AW350"/>
  <c r="AZ350" s="1"/>
  <c r="CW350"/>
  <c r="CZ350" s="1"/>
  <c r="EW259"/>
  <c r="EZ259" s="1"/>
  <c r="BW223"/>
  <c r="BZ223" s="1"/>
  <c r="DW271"/>
  <c r="DZ271" s="1"/>
  <c r="BW271"/>
  <c r="BZ271" s="1"/>
  <c r="CW337"/>
  <c r="DW394"/>
  <c r="DZ394" s="1"/>
  <c r="BW471"/>
  <c r="BZ471" s="1"/>
  <c r="AW23"/>
  <c r="X23"/>
  <c r="CW11"/>
  <c r="CZ11" s="1"/>
  <c r="EW361"/>
  <c r="X361"/>
  <c r="AW361"/>
  <c r="AZ361" s="1"/>
  <c r="X322"/>
  <c r="AW322"/>
  <c r="AZ322" s="1"/>
  <c r="Y272"/>
  <c r="CW121"/>
  <c r="CZ121" s="1"/>
  <c r="DW121"/>
  <c r="DW321"/>
  <c r="DZ321" s="1"/>
  <c r="BW321"/>
  <c r="BZ321" s="1"/>
  <c r="EW13"/>
  <c r="EZ13" s="1"/>
  <c r="BW13"/>
  <c r="BZ13" s="1"/>
  <c r="BW404"/>
  <c r="BZ404" s="1"/>
  <c r="DW372"/>
  <c r="DZ372" s="1"/>
  <c r="AW412"/>
  <c r="AZ412" s="1"/>
  <c r="X412"/>
  <c r="Y412"/>
  <c r="DW268"/>
  <c r="DZ268" s="1"/>
  <c r="Y495"/>
  <c r="EW284"/>
  <c r="X450"/>
  <c r="AW450"/>
  <c r="AZ450" s="1"/>
  <c r="EW450"/>
  <c r="EZ450" s="1"/>
  <c r="CW450"/>
  <c r="CZ450" s="1"/>
  <c r="CW303"/>
  <c r="CZ303" s="1"/>
  <c r="EW303"/>
  <c r="EZ303" s="1"/>
  <c r="X43"/>
  <c r="AW43"/>
  <c r="AZ43" s="1"/>
  <c r="EW43"/>
  <c r="CW58"/>
  <c r="CZ58" s="1"/>
  <c r="EW58"/>
  <c r="DW493"/>
  <c r="DZ493" s="1"/>
  <c r="X160"/>
  <c r="AW160"/>
  <c r="DW160"/>
  <c r="DZ160" s="1"/>
  <c r="BW500"/>
  <c r="CW73"/>
  <c r="CZ73" s="1"/>
  <c r="Y73"/>
  <c r="X230"/>
  <c r="AW230"/>
  <c r="AZ230" s="1"/>
  <c r="DW60"/>
  <c r="DZ60" s="1"/>
  <c r="Y60"/>
  <c r="CW60"/>
  <c r="EW273"/>
  <c r="EZ273" s="1"/>
  <c r="DW293"/>
  <c r="DZ293" s="1"/>
  <c r="EW182"/>
  <c r="X182"/>
  <c r="AW182"/>
  <c r="AZ182" s="1"/>
  <c r="BW391"/>
  <c r="BZ391" s="1"/>
  <c r="EW391"/>
  <c r="DW62"/>
  <c r="EW62"/>
  <c r="EZ62" s="1"/>
  <c r="Y62"/>
  <c r="DW131"/>
  <c r="DZ131" s="1"/>
  <c r="CW387"/>
  <c r="CZ387" s="1"/>
  <c r="BW190"/>
  <c r="BZ190" s="1"/>
  <c r="BW175"/>
  <c r="BZ175" s="1"/>
  <c r="CW175"/>
  <c r="CZ175" s="1"/>
  <c r="CW53"/>
  <c r="Y53"/>
  <c r="Y311"/>
  <c r="AW311"/>
  <c r="AZ311" s="1"/>
  <c r="X311"/>
  <c r="BW47"/>
  <c r="DW47"/>
  <c r="DZ47" s="1"/>
  <c r="DW124"/>
  <c r="BW425"/>
  <c r="BZ425" s="1"/>
  <c r="DW425"/>
  <c r="EW425"/>
  <c r="EZ425" s="1"/>
  <c r="CW422"/>
  <c r="DW501"/>
  <c r="X501"/>
  <c r="AW501"/>
  <c r="AZ501" s="1"/>
  <c r="Y501"/>
  <c r="Y31"/>
  <c r="X31"/>
  <c r="AW31"/>
  <c r="BW106"/>
  <c r="BZ106" s="1"/>
  <c r="EW192"/>
  <c r="Y192"/>
  <c r="Y172"/>
  <c r="X172"/>
  <c r="AW172"/>
  <c r="BW513"/>
  <c r="BZ513" s="1"/>
  <c r="X513"/>
  <c r="AW513"/>
  <c r="AZ513" s="1"/>
  <c r="DW249"/>
  <c r="DZ249" s="1"/>
  <c r="EW262"/>
  <c r="EZ262" s="1"/>
  <c r="CW292"/>
  <c r="CZ292" s="1"/>
  <c r="CW340"/>
  <c r="BW66"/>
  <c r="EW66"/>
  <c r="EZ66" s="1"/>
  <c r="EW248"/>
  <c r="CW248"/>
  <c r="CZ248" s="1"/>
  <c r="DW496"/>
  <c r="DZ496" s="1"/>
  <c r="CW496"/>
  <c r="CZ496" s="1"/>
  <c r="Y365"/>
  <c r="EW365"/>
  <c r="Y282"/>
  <c r="EW282"/>
  <c r="EW291"/>
  <c r="EZ291" s="1"/>
  <c r="Y487"/>
  <c r="CW487"/>
  <c r="CZ487" s="1"/>
  <c r="EW214"/>
  <c r="Y214"/>
  <c r="DW258"/>
  <c r="DZ258" s="1"/>
  <c r="CW258"/>
  <c r="DW238"/>
  <c r="DZ238" s="1"/>
  <c r="EW238"/>
  <c r="CW238"/>
  <c r="CZ238" s="1"/>
  <c r="AW138"/>
  <c r="X138"/>
  <c r="EW120"/>
  <c r="EZ120" s="1"/>
  <c r="Y120"/>
  <c r="DW188"/>
  <c r="EW188"/>
  <c r="EZ188" s="1"/>
  <c r="DW285"/>
  <c r="DZ285" s="1"/>
  <c r="BW127"/>
  <c r="BZ127" s="1"/>
  <c r="Y242"/>
  <c r="BW81"/>
  <c r="BZ81" s="1"/>
  <c r="Y81"/>
  <c r="BW22"/>
  <c r="BZ22" s="1"/>
  <c r="EW22"/>
  <c r="EZ22" s="1"/>
  <c r="CW449"/>
  <c r="CZ449" s="1"/>
  <c r="EW155"/>
  <c r="Y351"/>
  <c r="BW351"/>
  <c r="BZ351" s="1"/>
  <c r="X75"/>
  <c r="AW75"/>
  <c r="BW75"/>
  <c r="BZ75" s="1"/>
  <c r="DW75"/>
  <c r="EW420"/>
  <c r="EZ420" s="1"/>
  <c r="AW244"/>
  <c r="X244"/>
  <c r="AW326"/>
  <c r="AZ326" s="1"/>
  <c r="X326"/>
  <c r="Y326"/>
  <c r="BW96"/>
  <c r="BZ96" s="1"/>
  <c r="X96"/>
  <c r="AW96"/>
  <c r="AZ96" s="1"/>
  <c r="AW362"/>
  <c r="X362"/>
  <c r="X294"/>
  <c r="AW294"/>
  <c r="AZ294" s="1"/>
  <c r="DW164"/>
  <c r="BW78"/>
  <c r="BZ78" s="1"/>
  <c r="X126"/>
  <c r="AW126"/>
  <c r="AZ126" s="1"/>
  <c r="AW239"/>
  <c r="X239"/>
  <c r="AW217"/>
  <c r="AZ217" s="1"/>
  <c r="X217"/>
  <c r="AW323"/>
  <c r="X323"/>
  <c r="Y406"/>
  <c r="AW396"/>
  <c r="Y396"/>
  <c r="BW334"/>
  <c r="BZ334" s="1"/>
  <c r="BW403"/>
  <c r="BZ403" s="1"/>
  <c r="DW209"/>
  <c r="AW204"/>
  <c r="AZ204" s="1"/>
  <c r="X204"/>
  <c r="CW254"/>
  <c r="DW287"/>
  <c r="DZ287" s="1"/>
  <c r="EW512"/>
  <c r="EZ512" s="1"/>
  <c r="CW267"/>
  <c r="CZ267" s="1"/>
  <c r="EW64"/>
  <c r="DW82"/>
  <c r="AW34"/>
  <c r="X34"/>
  <c r="Y484"/>
  <c r="EW114"/>
  <c r="EZ114" s="1"/>
  <c r="BW509"/>
  <c r="BZ509" s="1"/>
  <c r="AW509"/>
  <c r="X509"/>
  <c r="CW509"/>
  <c r="CZ509" s="1"/>
  <c r="CW301"/>
  <c r="Y253"/>
  <c r="BW189"/>
  <c r="BZ189" s="1"/>
  <c r="BW46"/>
  <c r="BZ46" s="1"/>
  <c r="X392"/>
  <c r="AW392"/>
  <c r="BW170"/>
  <c r="BZ170" s="1"/>
  <c r="EW170"/>
  <c r="EW295"/>
  <c r="EW56"/>
  <c r="BW179"/>
  <c r="BW314"/>
  <c r="CW314"/>
  <c r="DW279"/>
  <c r="DZ279" s="1"/>
  <c r="X369"/>
  <c r="AW369"/>
  <c r="CW369"/>
  <c r="CZ369" s="1"/>
  <c r="BW93"/>
  <c r="BW38"/>
  <c r="BZ38" s="1"/>
  <c r="X38"/>
  <c r="AW38"/>
  <c r="AZ38" s="1"/>
  <c r="CW38"/>
  <c r="CZ38" s="1"/>
  <c r="X390"/>
  <c r="AW390"/>
  <c r="AZ390" s="1"/>
  <c r="EW390"/>
  <c r="DW453"/>
  <c r="Y453"/>
  <c r="Y21"/>
  <c r="EW405"/>
  <c r="DW202"/>
  <c r="DZ202" s="1"/>
  <c r="EW156"/>
  <c r="EZ156" s="1"/>
  <c r="X161"/>
  <c r="AW161"/>
  <c r="DW161"/>
  <c r="EW264"/>
  <c r="CW264"/>
  <c r="CZ264" s="1"/>
  <c r="Y39"/>
  <c r="CW389"/>
  <c r="CZ389" s="1"/>
  <c r="DW72"/>
  <c r="DZ72" s="1"/>
  <c r="X55"/>
  <c r="AW55"/>
  <c r="AZ55" s="1"/>
  <c r="CW489"/>
  <c r="AW116"/>
  <c r="AZ116" s="1"/>
  <c r="X116"/>
  <c r="AW225"/>
  <c r="X225"/>
  <c r="DW376"/>
  <c r="DZ376" s="1"/>
  <c r="EW376"/>
  <c r="BW448"/>
  <c r="DW448"/>
  <c r="CW148"/>
  <c r="CZ148" s="1"/>
  <c r="EW455"/>
  <c r="EZ455" s="1"/>
  <c r="CW278"/>
  <c r="CZ278" s="1"/>
  <c r="DW278"/>
  <c r="DZ278" s="1"/>
  <c r="CW171"/>
  <c r="CZ171" s="1"/>
  <c r="BW171"/>
  <c r="BW14"/>
  <c r="BW252"/>
  <c r="BZ252" s="1"/>
  <c r="X252"/>
  <c r="AW252"/>
  <c r="AZ252" s="1"/>
  <c r="BW74"/>
  <c r="BZ74" s="1"/>
  <c r="CW74"/>
  <c r="CZ74" s="1"/>
  <c r="BW20"/>
  <c r="BZ20" s="1"/>
  <c r="EW260"/>
  <c r="EZ260" s="1"/>
  <c r="Y260"/>
  <c r="CW445"/>
  <c r="DW133"/>
  <c r="DZ133" s="1"/>
  <c r="AW133"/>
  <c r="X133"/>
  <c r="BW133"/>
  <c r="DW277"/>
  <c r="X277"/>
  <c r="AW277"/>
  <c r="AZ277" s="1"/>
  <c r="BW384"/>
  <c r="BZ384" s="1"/>
  <c r="CW289"/>
  <c r="CZ289" s="1"/>
  <c r="CW12"/>
  <c r="CZ12" s="1"/>
  <c r="Y451"/>
  <c r="Y343"/>
  <c r="AW231"/>
  <c r="X231"/>
  <c r="DW358"/>
  <c r="X358"/>
  <c r="AW358"/>
  <c r="AZ358" s="1"/>
  <c r="DW109"/>
  <c r="DZ109" s="1"/>
  <c r="CW109"/>
  <c r="CZ109" s="1"/>
  <c r="Y109"/>
  <c r="AW490"/>
  <c r="X490"/>
  <c r="EW475"/>
  <c r="EZ475" s="1"/>
  <c r="DW475"/>
  <c r="DZ475" s="1"/>
  <c r="DW261"/>
  <c r="DZ261" s="1"/>
  <c r="EW261"/>
  <c r="EZ261" s="1"/>
  <c r="Y444"/>
  <c r="X444"/>
  <c r="AW444"/>
  <c r="AZ444" s="1"/>
  <c r="AW100"/>
  <c r="X100"/>
  <c r="DW100"/>
  <c r="X503"/>
  <c r="AW503"/>
  <c r="AZ503" s="1"/>
  <c r="CW503"/>
  <c r="Y503"/>
  <c r="DW61"/>
  <c r="Y61"/>
  <c r="AW474"/>
  <c r="AZ474" s="1"/>
  <c r="X474"/>
  <c r="BW474"/>
  <c r="BZ474" s="1"/>
  <c r="EW432"/>
  <c r="EZ432" s="1"/>
  <c r="CW386"/>
  <c r="DW386"/>
  <c r="CW433"/>
  <c r="CZ433" s="1"/>
  <c r="BW312"/>
  <c r="Y312"/>
  <c r="CW312"/>
  <c r="DW144"/>
  <c r="Y25"/>
  <c r="X327"/>
  <c r="AW327"/>
  <c r="AZ327" s="1"/>
  <c r="DW327"/>
  <c r="BW327"/>
  <c r="BW57"/>
  <c r="AW134"/>
  <c r="X134"/>
  <c r="Y426"/>
  <c r="X36"/>
  <c r="AW36"/>
  <c r="AZ36" s="1"/>
  <c r="EW505"/>
  <c r="BW505"/>
  <c r="DW467"/>
  <c r="DZ467" s="1"/>
  <c r="EW42"/>
  <c r="DW457"/>
  <c r="BW457"/>
  <c r="BZ457" s="1"/>
  <c r="BW51"/>
  <c r="X440"/>
  <c r="AW440"/>
  <c r="AZ440" s="1"/>
  <c r="AW441"/>
  <c r="X441"/>
  <c r="BW441"/>
  <c r="EW265"/>
  <c r="EW154"/>
  <c r="EZ154" s="1"/>
  <c r="BW154"/>
  <c r="Y368"/>
  <c r="EW280"/>
  <c r="EZ280" s="1"/>
  <c r="AW280"/>
  <c r="X280"/>
  <c r="Y460"/>
  <c r="EW80"/>
  <c r="EZ80" s="1"/>
  <c r="CW415"/>
  <c r="CZ415" s="1"/>
  <c r="BW415"/>
  <c r="CW113"/>
  <c r="BW113"/>
  <c r="AW67"/>
  <c r="AZ67" s="1"/>
  <c r="X67"/>
  <c r="BW423"/>
  <c r="X37"/>
  <c r="AW37"/>
  <c r="AZ37" s="1"/>
  <c r="CW37"/>
  <c r="DW283"/>
  <c r="DZ283" s="1"/>
  <c r="BW283"/>
  <c r="AW497"/>
  <c r="AZ497" s="1"/>
  <c r="X497"/>
  <c r="BW200"/>
  <c r="BZ200" s="1"/>
  <c r="CW200"/>
  <c r="CZ200" s="1"/>
  <c r="BW379"/>
  <c r="BZ379" s="1"/>
  <c r="CW379"/>
  <c r="CZ379" s="1"/>
  <c r="DW379"/>
  <c r="CW240"/>
  <c r="CZ240" s="1"/>
  <c r="AW320"/>
  <c r="X320"/>
  <c r="BW335"/>
  <c r="CW208"/>
  <c r="CZ208" s="1"/>
  <c r="EW32"/>
  <c r="X486"/>
  <c r="AW486"/>
  <c r="EW125"/>
  <c r="AW125"/>
  <c r="AZ125" s="1"/>
  <c r="X125"/>
  <c r="EW429"/>
  <c r="EZ429" s="1"/>
  <c r="EW158"/>
  <c r="EZ158" s="1"/>
  <c r="AW68"/>
  <c r="AZ68" s="1"/>
  <c r="X68"/>
  <c r="EW492"/>
  <c r="CW206"/>
  <c r="CZ206" s="1"/>
  <c r="X206"/>
  <c r="AW206"/>
  <c r="AZ206" s="1"/>
  <c r="EW206"/>
  <c r="EZ206" s="1"/>
  <c r="EW398"/>
  <c r="EZ398" s="1"/>
  <c r="CW477"/>
  <c r="CZ477" s="1"/>
  <c r="X477"/>
  <c r="AW477"/>
  <c r="AZ477" s="1"/>
  <c r="BW220"/>
  <c r="AW229"/>
  <c r="AZ229" s="1"/>
  <c r="X229"/>
  <c r="EW194"/>
  <c r="EZ194" s="1"/>
  <c r="Y194"/>
  <c r="BW88"/>
  <c r="Y173"/>
  <c r="Y177"/>
  <c r="EW150"/>
  <c r="CW150"/>
  <c r="CZ150" s="1"/>
  <c r="CW130"/>
  <c r="AW130"/>
  <c r="AZ130" s="1"/>
  <c r="X130"/>
  <c r="CW40"/>
  <c r="CZ40" s="1"/>
  <c r="BW40"/>
  <c r="BZ40" s="1"/>
  <c r="CW504"/>
  <c r="CZ504" s="1"/>
  <c r="BW213"/>
  <c r="BZ213" s="1"/>
  <c r="DW427"/>
  <c r="BW90"/>
  <c r="EW90"/>
  <c r="EZ90" s="1"/>
  <c r="CW419"/>
  <c r="CZ419" s="1"/>
  <c r="DW421"/>
  <c r="DZ421" s="1"/>
  <c r="EW494"/>
  <c r="EZ494" s="1"/>
  <c r="CW494"/>
  <c r="Y30"/>
  <c r="DW462"/>
  <c r="DZ462" s="1"/>
  <c r="CW485"/>
  <c r="EW430"/>
  <c r="EZ430" s="1"/>
  <c r="DW408"/>
  <c r="DZ408" s="1"/>
  <c r="EW367"/>
  <c r="EZ367" s="1"/>
  <c r="DW367"/>
  <c r="DZ367" s="1"/>
  <c r="CW367"/>
  <c r="DW59"/>
  <c r="BW59"/>
  <c r="Y16"/>
  <c r="BW16"/>
  <c r="CW418"/>
  <c r="EW146"/>
  <c r="EZ146" s="1"/>
  <c r="Y411"/>
  <c r="Y506"/>
  <c r="BW506"/>
  <c r="BZ506" s="1"/>
  <c r="X110"/>
  <c r="AW110"/>
  <c r="X434"/>
  <c r="AW434"/>
  <c r="AZ434" s="1"/>
  <c r="EW434"/>
  <c r="AW325"/>
  <c r="AZ325" s="1"/>
  <c r="X325"/>
  <c r="BW98"/>
  <c r="DW468"/>
  <c r="BW468"/>
  <c r="BZ468" s="1"/>
  <c r="CW186"/>
  <c r="DW165"/>
  <c r="X165"/>
  <c r="AW165"/>
  <c r="AZ165" s="1"/>
  <c r="BW174"/>
  <c r="BZ174" s="1"/>
  <c r="AW480"/>
  <c r="AZ480" s="1"/>
  <c r="X480"/>
  <c r="CW480"/>
  <c r="Y178"/>
  <c r="BW356"/>
  <c r="BZ356" s="1"/>
  <c r="CW140"/>
  <c r="EW354"/>
  <c r="EW99"/>
  <c r="EZ99" s="1"/>
  <c r="EW159"/>
  <c r="DW159"/>
  <c r="AW255"/>
  <c r="X255"/>
  <c r="CW502"/>
  <c r="CZ502" s="1"/>
  <c r="BW502"/>
  <c r="BZ502" s="1"/>
  <c r="BW456"/>
  <c r="EW482"/>
  <c r="CW482"/>
  <c r="DW417"/>
  <c r="DW378"/>
  <c r="CW378"/>
  <c r="CZ378" s="1"/>
  <c r="BW290"/>
  <c r="EW290"/>
  <c r="DW319"/>
  <c r="AW319"/>
  <c r="AZ319" s="1"/>
  <c r="X319"/>
  <c r="EW70"/>
  <c r="EZ70" s="1"/>
  <c r="AW70"/>
  <c r="X70"/>
  <c r="BW70"/>
  <c r="BZ70" s="1"/>
  <c r="DW112"/>
  <c r="BW473"/>
  <c r="BZ473" s="1"/>
  <c r="DW473"/>
  <c r="X79"/>
  <c r="AW79"/>
  <c r="AZ79" s="1"/>
  <c r="CW79"/>
  <c r="CW205"/>
  <c r="BW205"/>
  <c r="BZ205" s="1"/>
  <c r="EW205"/>
  <c r="EZ205" s="1"/>
  <c r="EW33"/>
  <c r="EZ33" s="1"/>
  <c r="CW33"/>
  <c r="X481"/>
  <c r="AW481"/>
  <c r="AZ481" s="1"/>
  <c r="DW481"/>
  <c r="BW360"/>
  <c r="BZ360" s="1"/>
  <c r="EW360"/>
  <c r="CW360"/>
  <c r="CZ360" s="1"/>
  <c r="EW499"/>
  <c r="DW346"/>
  <c r="DZ346" s="1"/>
  <c r="EW399"/>
  <c r="EZ399" s="1"/>
  <c r="DW399"/>
  <c r="CW224"/>
  <c r="CZ224" s="1"/>
  <c r="EW224"/>
  <c r="EZ224" s="1"/>
  <c r="EW413"/>
  <c r="X349"/>
  <c r="AW349"/>
  <c r="EW349"/>
  <c r="CW359"/>
  <c r="CZ359" s="1"/>
  <c r="DW318"/>
  <c r="DZ318" s="1"/>
  <c r="BW324"/>
  <c r="BZ324" s="1"/>
  <c r="AW324"/>
  <c r="X324"/>
  <c r="CW185"/>
  <c r="CZ185" s="1"/>
  <c r="DW185"/>
  <c r="DZ185" s="1"/>
  <c r="Y49"/>
  <c r="DW101"/>
  <c r="CW101"/>
  <c r="CZ101" s="1"/>
  <c r="EW431"/>
  <c r="EW297"/>
  <c r="EZ297" s="1"/>
  <c r="Y297"/>
  <c r="AW234"/>
  <c r="AZ234" s="1"/>
  <c r="X234"/>
  <c r="DW353"/>
  <c r="Y221"/>
  <c r="AW221"/>
  <c r="X221"/>
  <c r="X89"/>
  <c r="AW89"/>
  <c r="X87"/>
  <c r="AW87"/>
  <c r="AZ87" s="1"/>
  <c r="Y87"/>
  <c r="DW341"/>
  <c r="DZ341" s="1"/>
  <c r="EW438"/>
  <c r="EZ438" s="1"/>
  <c r="DW107"/>
  <c r="DZ107" s="1"/>
  <c r="Y483"/>
  <c r="X472"/>
  <c r="AW472"/>
  <c r="AZ472" s="1"/>
  <c r="CW472"/>
  <c r="CZ472" s="1"/>
  <c r="CW393"/>
  <c r="CZ393" s="1"/>
  <c r="DW104"/>
  <c r="DZ104" s="1"/>
  <c r="CW218"/>
  <c r="CZ218" s="1"/>
  <c r="BW218"/>
  <c r="DW373"/>
  <c r="DZ373" s="1"/>
  <c r="BW373"/>
  <c r="X338"/>
  <c r="AW338"/>
  <c r="AZ338" s="1"/>
  <c r="Y222"/>
  <c r="X222"/>
  <c r="AW222"/>
  <c r="AZ222" s="1"/>
  <c r="X463"/>
  <c r="AW463"/>
  <c r="AZ463" s="1"/>
  <c r="Y463"/>
  <c r="CW463"/>
  <c r="CW383"/>
  <c r="DW383"/>
  <c r="Y388"/>
  <c r="AW299"/>
  <c r="X299"/>
  <c r="EW364"/>
  <c r="AW364"/>
  <c r="X364"/>
  <c r="DW97"/>
  <c r="CW97"/>
  <c r="BW97"/>
  <c r="EW344"/>
  <c r="EZ344" s="1"/>
  <c r="BW400"/>
  <c r="EW298"/>
  <c r="EZ298" s="1"/>
  <c r="BW298"/>
  <c r="AW226"/>
  <c r="AZ226" s="1"/>
  <c r="X226"/>
  <c r="DW226"/>
  <c r="DW465"/>
  <c r="DZ465" s="1"/>
  <c r="BW196"/>
  <c r="BZ196" s="1"/>
  <c r="AW52"/>
  <c r="AZ52" s="1"/>
  <c r="X52"/>
  <c r="CW69"/>
  <c r="CZ69" s="1"/>
  <c r="EW141"/>
  <c r="CW141"/>
  <c r="CZ141" s="1"/>
  <c r="X305"/>
  <c r="AW305"/>
  <c r="CW228"/>
  <c r="CZ228" s="1"/>
  <c r="X129"/>
  <c r="AW129"/>
  <c r="AZ129" s="1"/>
  <c r="EW129"/>
  <c r="EZ129" s="1"/>
  <c r="DW385"/>
  <c r="DZ385" s="1"/>
  <c r="DW45"/>
  <c r="X201"/>
  <c r="AW201"/>
  <c r="AZ201" s="1"/>
  <c r="CW286"/>
  <c r="CZ286" s="1"/>
  <c r="DW286"/>
  <c r="DZ286" s="1"/>
  <c r="EW27"/>
  <c r="EZ27" s="1"/>
  <c r="DW137"/>
  <c r="DZ137" s="1"/>
  <c r="BW309"/>
  <c r="BZ309" s="1"/>
  <c r="DW29"/>
  <c r="AW330"/>
  <c r="AZ330" s="1"/>
  <c r="X330"/>
  <c r="Y328"/>
  <c r="BW300"/>
  <c r="BZ300" s="1"/>
  <c r="DW300"/>
  <c r="Y266"/>
  <c r="Y215"/>
  <c r="DW215"/>
  <c r="X15"/>
  <c r="AW15"/>
  <c r="AZ15" s="1"/>
  <c r="BW236"/>
  <c r="EW236"/>
  <c r="EZ236" s="1"/>
  <c r="DW407"/>
  <c r="EW466"/>
  <c r="DW466"/>
  <c r="DZ466" s="1"/>
  <c r="BW108"/>
  <c r="BZ108" s="1"/>
  <c r="AW237"/>
  <c r="X237"/>
  <c r="AW308"/>
  <c r="AZ308" s="1"/>
  <c r="X308"/>
  <c r="BW308"/>
  <c r="BZ308" s="1"/>
  <c r="Y317"/>
  <c r="AW317"/>
  <c r="X317"/>
  <c r="Y288"/>
  <c r="EW288"/>
  <c r="Y511"/>
  <c r="EW197"/>
  <c r="AW197"/>
  <c r="X197"/>
  <c r="Y197"/>
  <c r="Y153"/>
  <c r="AW153"/>
  <c r="X153"/>
  <c r="Y329"/>
  <c r="EW143"/>
  <c r="EZ143" s="1"/>
  <c r="BW143"/>
  <c r="BZ143" s="1"/>
  <c r="Y84"/>
  <c r="CW54"/>
  <c r="CZ54" s="1"/>
  <c r="AW54"/>
  <c r="X54"/>
  <c r="EW54"/>
  <c r="EZ54" s="1"/>
  <c r="CW63"/>
  <c r="CW443"/>
  <c r="CZ443" s="1"/>
  <c r="Y443"/>
  <c r="BW151"/>
  <c r="BZ151" s="1"/>
  <c r="X86"/>
  <c r="AW86"/>
  <c r="CW86"/>
  <c r="CZ86" s="1"/>
  <c r="EW247"/>
  <c r="EZ247" s="1"/>
  <c r="Y199"/>
  <c r="BW210"/>
  <c r="BZ210" s="1"/>
  <c r="DW210"/>
  <c r="DZ210" s="1"/>
  <c r="AW132"/>
  <c r="X132"/>
  <c r="BW132"/>
  <c r="DW132"/>
  <c r="DW357"/>
  <c r="EW357"/>
  <c r="DW437"/>
  <c r="Y437"/>
  <c r="EW498"/>
  <c r="AW498"/>
  <c r="AZ498" s="1"/>
  <c r="X498"/>
  <c r="BW510"/>
  <c r="BZ510" s="1"/>
  <c r="Y510"/>
  <c r="BW491"/>
  <c r="AW491"/>
  <c r="AZ491" s="1"/>
  <c r="X491"/>
  <c r="BW302"/>
  <c r="AW302"/>
  <c r="AZ302" s="1"/>
  <c r="X302"/>
  <c r="Y302"/>
  <c r="DW181"/>
  <c r="BW339"/>
  <c r="Y65"/>
  <c r="X184"/>
  <c r="AW184"/>
  <c r="EW184"/>
  <c r="CW184"/>
  <c r="CZ184" s="1"/>
  <c r="CW145"/>
  <c r="AW145"/>
  <c r="AZ145" s="1"/>
  <c r="X145"/>
  <c r="DW243"/>
  <c r="DW410"/>
  <c r="EW166"/>
  <c r="EZ166" s="1"/>
  <c r="BW166"/>
  <c r="EW241"/>
  <c r="EZ241" s="1"/>
  <c r="CW26"/>
  <c r="BW464"/>
  <c r="BZ464" s="1"/>
  <c r="DW464"/>
  <c r="DZ464" s="1"/>
  <c r="Y439"/>
  <c r="EW439"/>
  <c r="DW370"/>
  <c r="DZ370" s="1"/>
  <c r="BW304"/>
  <c r="EW304"/>
  <c r="EZ304" s="1"/>
  <c r="Y304"/>
  <c r="CW348"/>
  <c r="CZ348" s="1"/>
  <c r="BW348"/>
  <c r="BZ348" s="1"/>
  <c r="BW162"/>
  <c r="BZ162" s="1"/>
  <c r="DW162"/>
  <c r="EW470"/>
  <c r="DW470"/>
  <c r="DZ470" s="1"/>
  <c r="DW345"/>
  <c r="CW216"/>
  <c r="BW216"/>
  <c r="BZ216" s="1"/>
  <c r="AW216"/>
  <c r="AZ216" s="1"/>
  <c r="X216"/>
  <c r="X152"/>
  <c r="AW152"/>
  <c r="AZ152" s="1"/>
  <c r="DW232"/>
  <c r="DZ232" s="1"/>
  <c r="EW232"/>
  <c r="DW18"/>
  <c r="DZ18" s="1"/>
  <c r="EW18"/>
  <c r="BW18"/>
  <c r="BZ18" s="1"/>
  <c r="DW424"/>
  <c r="DZ424" s="1"/>
  <c r="Y397"/>
  <c r="CW397"/>
  <c r="CZ397" s="1"/>
  <c r="X447"/>
  <c r="AW447"/>
  <c r="AZ447" s="1"/>
  <c r="EW447"/>
  <c r="EW428"/>
  <c r="EZ428" s="1"/>
  <c r="BW332"/>
  <c r="Y332"/>
  <c r="BW176"/>
  <c r="BZ176" s="1"/>
  <c r="CW111"/>
  <c r="EW111"/>
  <c r="EZ111" s="1"/>
  <c r="EW306"/>
  <c r="CW9"/>
  <c r="DW9"/>
  <c r="DZ9" s="1"/>
  <c r="CW117"/>
  <c r="CZ117" s="1"/>
  <c r="BW168"/>
  <c r="X452"/>
  <c r="AW452"/>
  <c r="AZ452" s="1"/>
  <c r="EW452"/>
  <c r="EW269"/>
  <c r="EZ269" s="1"/>
  <c r="BW157"/>
  <c r="EW157"/>
  <c r="EZ157" s="1"/>
  <c r="DW157"/>
  <c r="Y307"/>
  <c r="EW307"/>
  <c r="Y275"/>
  <c r="BW275"/>
  <c r="BZ275" s="1"/>
  <c r="CW275"/>
  <c r="CW478"/>
  <c r="Y366"/>
  <c r="EW71"/>
  <c r="EZ71" s="1"/>
  <c r="BW71"/>
  <c r="BW19"/>
  <c r="BZ19" s="1"/>
  <c r="EW350"/>
  <c r="X259"/>
  <c r="AW259"/>
  <c r="AZ259" s="1"/>
  <c r="CW259"/>
  <c r="CZ259" s="1"/>
  <c r="EW223"/>
  <c r="EZ223" s="1"/>
  <c r="BW337"/>
  <c r="BZ337" s="1"/>
  <c r="X337"/>
  <c r="AW337"/>
  <c r="CW394"/>
  <c r="CZ394" s="1"/>
  <c r="X394"/>
  <c r="AW394"/>
  <c r="AZ394" s="1"/>
  <c r="CW471"/>
  <c r="CZ471" s="1"/>
  <c r="DW207"/>
  <c r="CW207"/>
  <c r="CZ207" s="1"/>
  <c r="X207"/>
  <c r="AW207"/>
  <c r="DW23"/>
  <c r="DZ23" s="1"/>
  <c r="Y23"/>
  <c r="BW11"/>
  <c r="BZ11" s="1"/>
  <c r="BW361"/>
  <c r="BZ361" s="1"/>
  <c r="CW322"/>
  <c r="CZ322" s="1"/>
  <c r="DW272"/>
  <c r="DZ272" s="1"/>
  <c r="CW272"/>
  <c r="EW121"/>
  <c r="Y321"/>
  <c r="BW103"/>
  <c r="DW404"/>
  <c r="DZ404" s="1"/>
  <c r="EW372"/>
  <c r="EZ372" s="1"/>
  <c r="Y372"/>
  <c r="BW412"/>
  <c r="DW412"/>
  <c r="AW268"/>
  <c r="X268"/>
  <c r="EW268"/>
  <c r="EZ268" s="1"/>
  <c r="CW495"/>
  <c r="DW284"/>
  <c r="DZ284" s="1"/>
  <c r="BW284"/>
  <c r="DW450"/>
  <c r="DZ450" s="1"/>
  <c r="Y303"/>
  <c r="CW43"/>
  <c r="CZ43" s="1"/>
  <c r="DW43"/>
  <c r="DZ43" s="1"/>
  <c r="X58"/>
  <c r="AW58"/>
  <c r="AZ58" s="1"/>
  <c r="EW493"/>
  <c r="EW160"/>
  <c r="EZ160" s="1"/>
  <c r="Y500"/>
  <c r="DW500"/>
  <c r="DZ500" s="1"/>
  <c r="X73"/>
  <c r="AW73"/>
  <c r="AZ73" s="1"/>
  <c r="EW230"/>
  <c r="EZ230" s="1"/>
  <c r="BW230"/>
  <c r="BZ230" s="1"/>
  <c r="EW60"/>
  <c r="EZ60" s="1"/>
  <c r="BW60"/>
  <c r="BZ60" s="1"/>
  <c r="X273"/>
  <c r="AW273"/>
  <c r="AZ273" s="1"/>
  <c r="Y293"/>
  <c r="CW293"/>
  <c r="BW182"/>
  <c r="BZ182" s="1"/>
  <c r="DW391"/>
  <c r="BW62"/>
  <c r="BW131"/>
  <c r="BZ131" s="1"/>
  <c r="CW131"/>
  <c r="AW387"/>
  <c r="AZ387" s="1"/>
  <c r="X387"/>
  <c r="Y190"/>
  <c r="CW190"/>
  <c r="CZ190" s="1"/>
  <c r="DW175"/>
  <c r="EW175"/>
  <c r="EZ175" s="1"/>
  <c r="BW53"/>
  <c r="X53"/>
  <c r="AW53"/>
  <c r="AZ53" s="1"/>
  <c r="EW136"/>
  <c r="EZ136" s="1"/>
  <c r="CW136"/>
  <c r="CZ136" s="1"/>
  <c r="DW311"/>
  <c r="DZ311" s="1"/>
  <c r="EW311"/>
  <c r="EZ311" s="1"/>
  <c r="CW311"/>
  <c r="CW47"/>
  <c r="CW124"/>
  <c r="CZ124" s="1"/>
  <c r="BW124"/>
  <c r="BZ124" s="1"/>
  <c r="CW425"/>
  <c r="CZ425" s="1"/>
  <c r="DW422"/>
  <c r="DZ422" s="1"/>
  <c r="EW501"/>
  <c r="EZ501" s="1"/>
  <c r="CW501"/>
  <c r="BW501"/>
  <c r="BZ501" s="1"/>
  <c r="CW31"/>
  <c r="CZ31" s="1"/>
  <c r="CW106"/>
  <c r="CZ106" s="1"/>
  <c r="BW192"/>
  <c r="BZ192" s="1"/>
  <c r="DW192"/>
  <c r="DZ192" s="1"/>
  <c r="AW95"/>
  <c r="AZ95" s="1"/>
  <c r="X95"/>
  <c r="CW95"/>
  <c r="DW172"/>
  <c r="DZ172" s="1"/>
  <c r="DW513"/>
  <c r="Y513"/>
  <c r="BW249"/>
  <c r="BZ249" s="1"/>
  <c r="X249"/>
  <c r="AW249"/>
  <c r="AZ249" s="1"/>
  <c r="CW262"/>
  <c r="EW292"/>
  <c r="CW66"/>
  <c r="CZ66" s="1"/>
  <c r="DW248"/>
  <c r="DZ248" s="1"/>
  <c r="BW496"/>
  <c r="BZ496" s="1"/>
  <c r="BW365"/>
  <c r="BZ365" s="1"/>
  <c r="CW282"/>
  <c r="CZ282" s="1"/>
  <c r="BW291"/>
  <c r="DW487"/>
  <c r="DZ487" s="1"/>
  <c r="BW214"/>
  <c r="AW214"/>
  <c r="AZ214" s="1"/>
  <c r="X214"/>
  <c r="EW258"/>
  <c r="CW169"/>
  <c r="CZ169" s="1"/>
  <c r="CW138"/>
  <c r="DW138"/>
  <c r="DZ138" s="1"/>
  <c r="X120"/>
  <c r="AW120"/>
  <c r="AZ120" s="1"/>
  <c r="BW120"/>
  <c r="BZ120" s="1"/>
  <c r="EW285"/>
  <c r="EZ285" s="1"/>
  <c r="X285"/>
  <c r="AW285"/>
  <c r="X127"/>
  <c r="AW127"/>
  <c r="EW127"/>
  <c r="EZ127" s="1"/>
  <c r="AW242"/>
  <c r="X242"/>
  <c r="DW81"/>
  <c r="DZ81" s="1"/>
  <c r="EW92"/>
  <c r="EZ92" s="1"/>
  <c r="CW22"/>
  <c r="CZ22" s="1"/>
  <c r="Y22"/>
  <c r="EW449"/>
  <c r="EZ449" s="1"/>
  <c r="BW155"/>
  <c r="AW155"/>
  <c r="X155"/>
  <c r="EW351"/>
  <c r="EZ351" s="1"/>
  <c r="X420"/>
  <c r="AW420"/>
  <c r="AZ420" s="1"/>
  <c r="DW244"/>
  <c r="CW244"/>
  <c r="CZ244" s="1"/>
  <c r="CW96"/>
  <c r="BW402"/>
  <c r="BZ402" s="1"/>
  <c r="DW342"/>
  <c r="DZ342" s="1"/>
  <c r="DW294"/>
  <c r="Y142"/>
  <c r="DW118"/>
  <c r="Y488"/>
  <c r="CW454"/>
  <c r="CZ454" s="1"/>
  <c r="EW126"/>
  <c r="EZ126" s="1"/>
  <c r="EW435"/>
  <c r="EZ435" s="1"/>
  <c r="X442"/>
  <c r="AW442"/>
  <c r="AZ442" s="1"/>
  <c r="CW396"/>
  <c r="DW469"/>
  <c r="EW334"/>
  <c r="DW198"/>
  <c r="AW209"/>
  <c r="AZ209" s="1"/>
  <c r="X209"/>
  <c r="DW10"/>
  <c r="DZ10" s="1"/>
  <c r="X254"/>
  <c r="AW254"/>
  <c r="DW459"/>
  <c r="DZ459" s="1"/>
  <c r="DW64"/>
  <c r="AW256"/>
  <c r="AZ256" s="1"/>
  <c r="X256"/>
  <c r="DW105"/>
  <c r="AW211"/>
  <c r="X211"/>
  <c r="BW375"/>
  <c r="CW402"/>
  <c r="CZ402" s="1"/>
  <c r="CW362"/>
  <c r="Y342"/>
  <c r="BW294"/>
  <c r="BZ294" s="1"/>
  <c r="EW274"/>
  <c r="CW41"/>
  <c r="BW479"/>
  <c r="EW454"/>
  <c r="EZ454" s="1"/>
  <c r="Y78"/>
  <c r="EW122"/>
  <c r="EZ122" s="1"/>
  <c r="BW203"/>
  <c r="BZ203" s="1"/>
  <c r="AW315"/>
  <c r="AZ315" s="1"/>
  <c r="X315"/>
  <c r="EW239"/>
  <c r="BW435"/>
  <c r="BZ435" s="1"/>
  <c r="CW406"/>
  <c r="CZ406" s="1"/>
  <c r="CW163"/>
  <c r="CZ163" s="1"/>
  <c r="CW94"/>
  <c r="CW91"/>
  <c r="CZ91" s="1"/>
  <c r="CW458"/>
  <c r="Y469"/>
  <c r="BW469"/>
  <c r="BZ469" s="1"/>
  <c r="CW403"/>
  <c r="CZ403" s="1"/>
  <c r="Y198"/>
  <c r="EW209"/>
  <c r="AW336"/>
  <c r="AZ336" s="1"/>
  <c r="X336"/>
  <c r="BW336"/>
  <c r="DW446"/>
  <c r="DZ446" s="1"/>
  <c r="CW10"/>
  <c r="EW254"/>
  <c r="BW287"/>
  <c r="CW512"/>
  <c r="DW267"/>
  <c r="Y64"/>
  <c r="EW256"/>
  <c r="Y256"/>
  <c r="X105"/>
  <c r="AW105"/>
  <c r="CW82"/>
  <c r="CZ82" s="1"/>
  <c r="Y34"/>
  <c r="BW34"/>
  <c r="EW395"/>
  <c r="EZ395" s="1"/>
  <c r="DW211"/>
  <c r="DZ211" s="1"/>
  <c r="AW114"/>
  <c r="AZ114" s="1"/>
  <c r="X114"/>
  <c r="BW114"/>
  <c r="EW509"/>
  <c r="DW235"/>
  <c r="DZ235" s="1"/>
  <c r="BW301"/>
  <c r="BZ301" s="1"/>
  <c r="EW301"/>
  <c r="CW253"/>
  <c r="CZ253" s="1"/>
  <c r="EW189"/>
  <c r="X189"/>
  <c r="AW189"/>
  <c r="AZ189" s="1"/>
  <c r="CW212"/>
  <c r="BW212"/>
  <c r="BZ212" s="1"/>
  <c r="DW46"/>
  <c r="EW46"/>
  <c r="DW170"/>
  <c r="DZ170" s="1"/>
  <c r="Y170"/>
  <c r="AW295"/>
  <c r="X295"/>
  <c r="X56"/>
  <c r="AW56"/>
  <c r="AZ56" s="1"/>
  <c r="DW314"/>
  <c r="DZ314" s="1"/>
  <c r="Y279"/>
  <c r="CW279"/>
  <c r="EW369"/>
  <c r="EZ369" s="1"/>
  <c r="DW369"/>
  <c r="DZ369" s="1"/>
  <c r="EW93"/>
  <c r="BW390"/>
  <c r="BZ390" s="1"/>
  <c r="DW390"/>
  <c r="CW390"/>
  <c r="BW453"/>
  <c r="BZ453" s="1"/>
  <c r="EW21"/>
  <c r="Y405"/>
  <c r="X405"/>
  <c r="AW405"/>
  <c r="AZ405" s="1"/>
  <c r="Y202"/>
  <c r="BW202"/>
  <c r="CW156"/>
  <c r="X156"/>
  <c r="AW156"/>
  <c r="BW161"/>
  <c r="BZ161" s="1"/>
  <c r="EW17"/>
  <c r="BW264"/>
  <c r="DW39"/>
  <c r="DZ39" s="1"/>
  <c r="CW39"/>
  <c r="Y389"/>
  <c r="AW389"/>
  <c r="X389"/>
  <c r="BW72"/>
  <c r="BZ72" s="1"/>
  <c r="BW55"/>
  <c r="Y55"/>
  <c r="CW281"/>
  <c r="CZ281" s="1"/>
  <c r="BW281"/>
  <c r="BW363"/>
  <c r="AW489"/>
  <c r="X489"/>
  <c r="Y489"/>
  <c r="DW116"/>
  <c r="DZ116" s="1"/>
  <c r="CW116"/>
  <c r="CZ116" s="1"/>
  <c r="EW116"/>
  <c r="EZ116" s="1"/>
  <c r="DW225"/>
  <c r="DZ225" s="1"/>
  <c r="EW225"/>
  <c r="EZ225" s="1"/>
  <c r="BW376"/>
  <c r="CW376"/>
  <c r="CZ376" s="1"/>
  <c r="DW296"/>
  <c r="AW296"/>
  <c r="AZ296" s="1"/>
  <c r="X296"/>
  <c r="DW148"/>
  <c r="DZ148" s="1"/>
  <c r="AW148"/>
  <c r="X148"/>
  <c r="BW455"/>
  <c r="BZ455" s="1"/>
  <c r="Y278"/>
  <c r="BW278"/>
  <c r="BZ278" s="1"/>
  <c r="EW171"/>
  <c r="DW14"/>
  <c r="Y252"/>
  <c r="DW74"/>
  <c r="DZ74" s="1"/>
  <c r="AW20"/>
  <c r="AZ20" s="1"/>
  <c r="X20"/>
  <c r="EW20"/>
  <c r="Y20"/>
  <c r="AW445"/>
  <c r="AZ445" s="1"/>
  <c r="X445"/>
  <c r="DW445"/>
  <c r="DZ445" s="1"/>
  <c r="EW133"/>
  <c r="DW371"/>
  <c r="BW371"/>
  <c r="EW277"/>
  <c r="AW384"/>
  <c r="X384"/>
  <c r="CW384"/>
  <c r="CZ384" s="1"/>
  <c r="BW35"/>
  <c r="BZ35" s="1"/>
  <c r="AW35"/>
  <c r="X35"/>
  <c r="EW35"/>
  <c r="EZ35" s="1"/>
  <c r="X289"/>
  <c r="AW289"/>
  <c r="AW12"/>
  <c r="X12"/>
  <c r="Y12"/>
  <c r="CW451"/>
  <c r="CW246"/>
  <c r="X246"/>
  <c r="AW246"/>
  <c r="AZ246" s="1"/>
  <c r="AW128"/>
  <c r="X128"/>
  <c r="CW128"/>
  <c r="CZ128" s="1"/>
  <c r="EW128"/>
  <c r="EW343"/>
  <c r="EZ343" s="1"/>
  <c r="X343"/>
  <c r="AW343"/>
  <c r="AZ343" s="1"/>
  <c r="DW343"/>
  <c r="DZ343" s="1"/>
  <c r="Y358"/>
  <c r="CW358"/>
  <c r="DW102"/>
  <c r="DZ102" s="1"/>
  <c r="CW102"/>
  <c r="CZ102" s="1"/>
  <c r="AW109"/>
  <c r="AZ109" s="1"/>
  <c r="X109"/>
  <c r="EW109"/>
  <c r="EZ109" s="1"/>
  <c r="CW490"/>
  <c r="BW115"/>
  <c r="BZ115" s="1"/>
  <c r="CW115"/>
  <c r="CW475"/>
  <c r="X475"/>
  <c r="AW475"/>
  <c r="AZ475" s="1"/>
  <c r="EW377"/>
  <c r="CW261"/>
  <c r="CW310"/>
  <c r="CZ310" s="1"/>
  <c r="DW444"/>
  <c r="DZ444" s="1"/>
  <c r="EW193"/>
  <c r="EZ193" s="1"/>
  <c r="Y193"/>
  <c r="CW100"/>
  <c r="CZ100" s="1"/>
  <c r="EW100"/>
  <c r="DW474"/>
  <c r="EW474"/>
  <c r="EZ474" s="1"/>
  <c r="AW432"/>
  <c r="AZ432" s="1"/>
  <c r="X432"/>
  <c r="BW432"/>
  <c r="BW352"/>
  <c r="BZ352" s="1"/>
  <c r="EW352"/>
  <c r="AW386"/>
  <c r="X386"/>
  <c r="DW433"/>
  <c r="EW433"/>
  <c r="EW381"/>
  <c r="EZ381" s="1"/>
  <c r="AW381"/>
  <c r="X381"/>
  <c r="AW312"/>
  <c r="X312"/>
  <c r="DW312"/>
  <c r="DZ312" s="1"/>
  <c r="X144"/>
  <c r="AW144"/>
  <c r="AW25"/>
  <c r="AZ25" s="1"/>
  <c r="X25"/>
  <c r="BW25"/>
  <c r="BZ25" s="1"/>
  <c r="X57"/>
  <c r="AW57"/>
  <c r="AZ57" s="1"/>
  <c r="DW57"/>
  <c r="DZ57" s="1"/>
  <c r="CW57"/>
  <c r="BW134"/>
  <c r="EW426"/>
  <c r="EZ426" s="1"/>
  <c r="BW426"/>
  <c r="CW36"/>
  <c r="EW36"/>
  <c r="X505"/>
  <c r="AW505"/>
  <c r="CW505"/>
  <c r="BW467"/>
  <c r="CW467"/>
  <c r="CZ467" s="1"/>
  <c r="AW467"/>
  <c r="X467"/>
  <c r="X42"/>
  <c r="AW42"/>
  <c r="AW457"/>
  <c r="AZ457" s="1"/>
  <c r="X457"/>
  <c r="CW457"/>
  <c r="CZ457" s="1"/>
  <c r="DW51"/>
  <c r="DZ51" s="1"/>
  <c r="X51"/>
  <c r="AW51"/>
  <c r="AZ51" s="1"/>
  <c r="EW440"/>
  <c r="BW440"/>
  <c r="BZ440" s="1"/>
  <c r="EW441"/>
  <c r="EZ441" s="1"/>
  <c r="X265"/>
  <c r="AW265"/>
  <c r="BW265"/>
  <c r="DW154"/>
  <c r="CW154"/>
  <c r="CZ154" s="1"/>
  <c r="EW48"/>
  <c r="Y48"/>
  <c r="CW280"/>
  <c r="CZ280" s="1"/>
  <c r="DW460"/>
  <c r="DZ460" s="1"/>
  <c r="DW80"/>
  <c r="DZ80" s="1"/>
  <c r="X80"/>
  <c r="AW80"/>
  <c r="AZ80" s="1"/>
  <c r="X415"/>
  <c r="AW415"/>
  <c r="AZ415" s="1"/>
  <c r="CW183"/>
  <c r="DW183"/>
  <c r="X183"/>
  <c r="AW183"/>
  <c r="AZ183" s="1"/>
  <c r="DW113"/>
  <c r="DZ113" s="1"/>
  <c r="Y113"/>
  <c r="DW67"/>
  <c r="CW423"/>
  <c r="DW37"/>
  <c r="BW37"/>
  <c r="DW119"/>
  <c r="DZ119" s="1"/>
  <c r="X119"/>
  <c r="AW119"/>
  <c r="AW283"/>
  <c r="X283"/>
  <c r="Y283"/>
  <c r="EW283"/>
  <c r="EZ283" s="1"/>
  <c r="Y497"/>
  <c r="BW497"/>
  <c r="BZ497" s="1"/>
  <c r="EW200"/>
  <c r="AW200"/>
  <c r="AZ200" s="1"/>
  <c r="X200"/>
  <c r="Y240"/>
  <c r="DW320"/>
  <c r="DZ320" s="1"/>
  <c r="CW320"/>
  <c r="Y335"/>
  <c r="CW335"/>
  <c r="EW208"/>
  <c r="BW208"/>
  <c r="AW32"/>
  <c r="X32"/>
  <c r="DW32"/>
  <c r="BW76"/>
  <c r="BZ76" s="1"/>
  <c r="DW76"/>
  <c r="Y486"/>
  <c r="BW486"/>
  <c r="BZ486" s="1"/>
  <c r="BW125"/>
  <c r="DW125"/>
  <c r="DZ125" s="1"/>
  <c r="Y429"/>
  <c r="DW158"/>
  <c r="DZ158" s="1"/>
  <c r="X158"/>
  <c r="AW158"/>
  <c r="Y158"/>
  <c r="CW68"/>
  <c r="CZ68" s="1"/>
  <c r="DW492"/>
  <c r="DZ492" s="1"/>
  <c r="AW398"/>
  <c r="X398"/>
  <c r="EW477"/>
  <c r="EZ477" s="1"/>
  <c r="CW220"/>
  <c r="BW229"/>
  <c r="BZ229" s="1"/>
  <c r="EW229"/>
  <c r="EZ229" s="1"/>
  <c r="BW194"/>
  <c r="DW194"/>
  <c r="X88"/>
  <c r="AW88"/>
  <c r="AZ88" s="1"/>
  <c r="Y88"/>
  <c r="DW173"/>
  <c r="DZ173" s="1"/>
  <c r="X173"/>
  <c r="AW173"/>
  <c r="CW177"/>
  <c r="Y150"/>
  <c r="X150"/>
  <c r="AW150"/>
  <c r="AZ150" s="1"/>
  <c r="EW401"/>
  <c r="DW401"/>
  <c r="DZ401" s="1"/>
  <c r="X191"/>
  <c r="AW191"/>
  <c r="AZ191" s="1"/>
  <c r="EW191"/>
  <c r="DW191"/>
  <c r="Y130"/>
  <c r="AW40"/>
  <c r="X40"/>
  <c r="DW85"/>
  <c r="Y85"/>
  <c r="BW85"/>
  <c r="EW504"/>
  <c r="EZ504" s="1"/>
  <c r="X504"/>
  <c r="AW504"/>
  <c r="AZ504" s="1"/>
  <c r="CW213"/>
  <c r="AW90"/>
  <c r="AZ90" s="1"/>
  <c r="X90"/>
  <c r="Y90"/>
  <c r="DW419"/>
  <c r="DZ419" s="1"/>
  <c r="AW419"/>
  <c r="AZ419" s="1"/>
  <c r="X419"/>
  <c r="BW421"/>
  <c r="Y421"/>
  <c r="DW494"/>
  <c r="AW374"/>
  <c r="X374"/>
  <c r="CW374"/>
  <c r="X30"/>
  <c r="AW30"/>
  <c r="AZ30" s="1"/>
  <c r="CW30"/>
  <c r="BW462"/>
  <c r="BZ462" s="1"/>
  <c r="X485"/>
  <c r="AW485"/>
  <c r="AZ485" s="1"/>
  <c r="Y485"/>
  <c r="DW485"/>
  <c r="X430"/>
  <c r="AW430"/>
  <c r="AZ430" s="1"/>
  <c r="CW430"/>
  <c r="BW408"/>
  <c r="BZ408" s="1"/>
  <c r="Y408"/>
  <c r="AW367"/>
  <c r="AZ367" s="1"/>
  <c r="Y367"/>
  <c r="EW251"/>
  <c r="EZ251" s="1"/>
  <c r="BW251"/>
  <c r="BZ251" s="1"/>
  <c r="X59"/>
  <c r="AW59"/>
  <c r="X16"/>
  <c r="AW16"/>
  <c r="AZ16" s="1"/>
  <c r="BW418"/>
  <c r="BZ418" s="1"/>
  <c r="X418"/>
  <c r="AW418"/>
  <c r="AW146"/>
  <c r="AZ146" s="1"/>
  <c r="X146"/>
  <c r="EW411"/>
  <c r="BW411"/>
  <c r="BZ411" s="1"/>
  <c r="EW506"/>
  <c r="X506"/>
  <c r="AW506"/>
  <c r="AZ506" s="1"/>
  <c r="CW506"/>
  <c r="BW110"/>
  <c r="BZ110" s="1"/>
  <c r="DW110"/>
  <c r="CW325"/>
  <c r="CZ325" s="1"/>
  <c r="EW325"/>
  <c r="X98"/>
  <c r="AW98"/>
  <c r="AZ98" s="1"/>
  <c r="EW468"/>
  <c r="CW468"/>
  <c r="EW186"/>
  <c r="EZ186" s="1"/>
  <c r="BW165"/>
  <c r="BZ165" s="1"/>
  <c r="DW174"/>
  <c r="DZ174" s="1"/>
  <c r="DW313"/>
  <c r="DZ313" s="1"/>
  <c r="BW480"/>
  <c r="AW178"/>
  <c r="AZ178" s="1"/>
  <c r="X178"/>
  <c r="BW178"/>
  <c r="Y356"/>
  <c r="X356"/>
  <c r="AW356"/>
  <c r="DW140"/>
  <c r="DZ140" s="1"/>
  <c r="EW140"/>
  <c r="Y99"/>
  <c r="CW99"/>
  <c r="CW159"/>
  <c r="CZ159" s="1"/>
  <c r="EW255"/>
  <c r="EZ255" s="1"/>
  <c r="BW255"/>
  <c r="DW255"/>
  <c r="DZ255" s="1"/>
  <c r="EW502"/>
  <c r="EZ502" s="1"/>
  <c r="DW502"/>
  <c r="X456"/>
  <c r="AW456"/>
  <c r="AZ456" s="1"/>
  <c r="BW482"/>
  <c r="BZ482" s="1"/>
  <c r="Y382"/>
  <c r="BW382"/>
  <c r="CW417"/>
  <c r="CZ417" s="1"/>
  <c r="X378"/>
  <c r="AW378"/>
  <c r="AZ378" s="1"/>
  <c r="CW290"/>
  <c r="CZ290" s="1"/>
  <c r="DW290"/>
  <c r="BW319"/>
  <c r="CW319"/>
  <c r="CW147"/>
  <c r="CZ147" s="1"/>
  <c r="EW147"/>
  <c r="EZ147" s="1"/>
  <c r="DW147"/>
  <c r="DW70"/>
  <c r="CW70"/>
  <c r="CZ70" s="1"/>
  <c r="BW112"/>
  <c r="EW112"/>
  <c r="AW473"/>
  <c r="AZ473" s="1"/>
  <c r="X473"/>
  <c r="EW473"/>
  <c r="EZ473" s="1"/>
  <c r="X205"/>
  <c r="AW205"/>
  <c r="Y33"/>
  <c r="CW481"/>
  <c r="EW481"/>
  <c r="EZ481" s="1"/>
  <c r="Y360"/>
  <c r="DW499"/>
  <c r="DZ499" s="1"/>
  <c r="BW346"/>
  <c r="BZ346" s="1"/>
  <c r="EW346"/>
  <c r="EZ346" s="1"/>
  <c r="Y333"/>
  <c r="BW333"/>
  <c r="BZ333" s="1"/>
  <c r="X399"/>
  <c r="AW399"/>
  <c r="CW399"/>
  <c r="CZ399" s="1"/>
  <c r="BW224"/>
  <c r="Y413"/>
  <c r="BW413"/>
  <c r="CW349"/>
  <c r="BW359"/>
  <c r="Y185"/>
  <c r="X49"/>
  <c r="AW49"/>
  <c r="BW49"/>
  <c r="BZ49" s="1"/>
  <c r="CW414"/>
  <c r="CZ414" s="1"/>
  <c r="BW414"/>
  <c r="DW414"/>
  <c r="BW101"/>
  <c r="AW101"/>
  <c r="AZ101" s="1"/>
  <c r="X101"/>
  <c r="CW431"/>
  <c r="DW431"/>
  <c r="DW297"/>
  <c r="DZ297" s="1"/>
  <c r="Y234"/>
  <c r="DW234"/>
  <c r="CW353"/>
  <c r="BW353"/>
  <c r="BZ353" s="1"/>
  <c r="EW221"/>
  <c r="BW221"/>
  <c r="BZ221" s="1"/>
  <c r="BW89"/>
  <c r="DW89"/>
  <c r="DZ89" s="1"/>
  <c r="EW87"/>
  <c r="CW341"/>
  <c r="CZ341" s="1"/>
  <c r="EW341"/>
  <c r="X77"/>
  <c r="AW77"/>
  <c r="AZ77" s="1"/>
  <c r="DW77"/>
  <c r="DZ77" s="1"/>
  <c r="BW438"/>
  <c r="BZ438" s="1"/>
  <c r="AW438"/>
  <c r="X438"/>
  <c r="DW438"/>
  <c r="DZ438" s="1"/>
  <c r="EW483"/>
  <c r="EZ483" s="1"/>
  <c r="DW483"/>
  <c r="DZ483" s="1"/>
  <c r="DW472"/>
  <c r="DZ472" s="1"/>
  <c r="EW472"/>
  <c r="EZ472" s="1"/>
  <c r="EW393"/>
  <c r="EZ393" s="1"/>
  <c r="BW393"/>
  <c r="BZ393" s="1"/>
  <c r="BW104"/>
  <c r="Y218"/>
  <c r="EW50"/>
  <c r="EZ50" s="1"/>
  <c r="X50"/>
  <c r="AW50"/>
  <c r="AZ50" s="1"/>
  <c r="EW373"/>
  <c r="AW373"/>
  <c r="AZ373" s="1"/>
  <c r="X373"/>
  <c r="DW338"/>
  <c r="X123"/>
  <c r="AW123"/>
  <c r="BW123"/>
  <c r="DW222"/>
  <c r="DZ222" s="1"/>
  <c r="EW463"/>
  <c r="EZ463" s="1"/>
  <c r="Y383"/>
  <c r="EW383"/>
  <c r="EZ383" s="1"/>
  <c r="X388"/>
  <c r="AW388"/>
  <c r="AZ388" s="1"/>
  <c r="BW388"/>
  <c r="BZ388" s="1"/>
  <c r="BW299"/>
  <c r="BZ299" s="1"/>
  <c r="EW299"/>
  <c r="AW97"/>
  <c r="Y97"/>
  <c r="EW97"/>
  <c r="CW344"/>
  <c r="CZ344" s="1"/>
  <c r="Y298"/>
  <c r="CW298"/>
  <c r="Y226"/>
  <c r="Y465"/>
  <c r="EW465"/>
  <c r="CW196"/>
  <c r="CZ196" s="1"/>
  <c r="X196"/>
  <c r="AW196"/>
  <c r="Y52"/>
  <c r="AW270"/>
  <c r="X270"/>
  <c r="CW270"/>
  <c r="CZ270" s="1"/>
  <c r="X141"/>
  <c r="AW141"/>
  <c r="AZ141" s="1"/>
  <c r="DW141"/>
  <c r="DZ141" s="1"/>
  <c r="BW305"/>
  <c r="BZ305" s="1"/>
  <c r="DW305"/>
  <c r="Y385"/>
  <c r="Y45"/>
  <c r="X45"/>
  <c r="Y201"/>
  <c r="CW201"/>
  <c r="X83"/>
  <c r="AW83"/>
  <c r="AZ83" s="1"/>
  <c r="AW286"/>
  <c r="X286"/>
  <c r="BW286"/>
  <c r="BZ286" s="1"/>
  <c r="BW137"/>
  <c r="EW137"/>
  <c r="AW29"/>
  <c r="X29"/>
  <c r="BW29"/>
  <c r="BZ29" s="1"/>
  <c r="DW330"/>
  <c r="DZ330" s="1"/>
  <c r="BW330"/>
  <c r="BZ330" s="1"/>
  <c r="CW328"/>
  <c r="CZ328" s="1"/>
  <c r="BW328"/>
  <c r="BZ328" s="1"/>
  <c r="EW300"/>
  <c r="EZ300" s="1"/>
  <c r="AW135"/>
  <c r="X135"/>
  <c r="EW135"/>
  <c r="BW266"/>
  <c r="BZ266" s="1"/>
  <c r="X215"/>
  <c r="AW215"/>
  <c r="AZ215" s="1"/>
  <c r="CW215"/>
  <c r="CZ215" s="1"/>
  <c r="EW15"/>
  <c r="EZ15" s="1"/>
  <c r="X236"/>
  <c r="AW236"/>
  <c r="EW407"/>
  <c r="EZ407" s="1"/>
  <c r="AW466"/>
  <c r="X466"/>
  <c r="EW108"/>
  <c r="CW237"/>
  <c r="EW308"/>
  <c r="DW317"/>
  <c r="DZ317" s="1"/>
  <c r="BW288"/>
  <c r="DW167"/>
  <c r="DZ167" s="1"/>
  <c r="Y167"/>
  <c r="CW511"/>
  <c r="CZ511" s="1"/>
  <c r="EW511"/>
  <c r="EZ511" s="1"/>
  <c r="CW197"/>
  <c r="BW250"/>
  <c r="BZ250" s="1"/>
  <c r="DW153"/>
  <c r="BW153"/>
  <c r="BZ153" s="1"/>
  <c r="BW329"/>
  <c r="BZ329" s="1"/>
  <c r="EW84"/>
  <c r="BW84"/>
  <c r="BW54"/>
  <c r="BW63"/>
  <c r="EW443"/>
  <c r="EZ443" s="1"/>
  <c r="DW443"/>
  <c r="Y151"/>
  <c r="X151"/>
  <c r="AW151"/>
  <c r="DW86"/>
  <c r="BW247"/>
  <c r="BZ247" s="1"/>
  <c r="BW199"/>
  <c r="BZ199" s="1"/>
  <c r="Y210"/>
  <c r="EW263"/>
  <c r="BW263"/>
  <c r="BZ263" s="1"/>
  <c r="CW357"/>
  <c r="Y357"/>
  <c r="EW437"/>
  <c r="EZ437" s="1"/>
  <c r="BW498"/>
  <c r="CW498"/>
  <c r="CZ498" s="1"/>
  <c r="AW510"/>
  <c r="X510"/>
  <c r="CW510"/>
  <c r="CZ510" s="1"/>
  <c r="EW302"/>
  <c r="AW245"/>
  <c r="X245"/>
  <c r="DW245"/>
  <c r="CW245"/>
  <c r="CZ245" s="1"/>
  <c r="EW181"/>
  <c r="DW339"/>
  <c r="EW339"/>
  <c r="AW65"/>
  <c r="AZ65" s="1"/>
  <c r="X65"/>
  <c r="EW65"/>
  <c r="EZ65" s="1"/>
  <c r="BW184"/>
  <c r="EW243"/>
  <c r="EZ243" s="1"/>
  <c r="AW243"/>
  <c r="X243"/>
  <c r="X410"/>
  <c r="AW410"/>
  <c r="AZ410" s="1"/>
  <c r="EW410"/>
  <c r="CW166"/>
  <c r="CZ166" s="1"/>
  <c r="DW166"/>
  <c r="DW241"/>
  <c r="DZ241" s="1"/>
  <c r="BW461"/>
  <c r="BZ461" s="1"/>
  <c r="AW461"/>
  <c r="X461"/>
  <c r="DW26"/>
  <c r="DZ26" s="1"/>
  <c r="AW26"/>
  <c r="AZ26" s="1"/>
  <c r="X26"/>
  <c r="X439"/>
  <c r="AW439"/>
  <c r="AZ439" s="1"/>
  <c r="CW439"/>
  <c r="X370"/>
  <c r="AW370"/>
  <c r="AW227"/>
  <c r="X227"/>
  <c r="Y227"/>
  <c r="DW304"/>
  <c r="DZ304" s="1"/>
  <c r="CW162"/>
  <c r="CZ162" s="1"/>
  <c r="CW470"/>
  <c r="BW470"/>
  <c r="CW345"/>
  <c r="CZ345" s="1"/>
  <c r="Y345"/>
  <c r="CW152"/>
  <c r="CZ152" s="1"/>
  <c r="BW232"/>
  <c r="BZ232" s="1"/>
  <c r="AW232"/>
  <c r="AZ232" s="1"/>
  <c r="X232"/>
  <c r="CW424"/>
  <c r="EW424"/>
  <c r="EZ424" s="1"/>
  <c r="EW397"/>
  <c r="DW397"/>
  <c r="DZ397" s="1"/>
  <c r="DW447"/>
  <c r="DW428"/>
  <c r="DZ428" s="1"/>
  <c r="CW347"/>
  <c r="CZ347" s="1"/>
  <c r="DW347"/>
  <c r="EW44"/>
  <c r="EZ44" s="1"/>
  <c r="CW44"/>
  <c r="BW44"/>
  <c r="BZ44" s="1"/>
  <c r="DW332"/>
  <c r="DZ332" s="1"/>
  <c r="AW332"/>
  <c r="AZ332" s="1"/>
  <c r="X332"/>
  <c r="DW176"/>
  <c r="DW111"/>
  <c r="DZ111" s="1"/>
  <c r="BW306"/>
  <c r="DW306"/>
  <c r="DZ306" s="1"/>
  <c r="Y9"/>
  <c r="X117"/>
  <c r="AW117"/>
  <c r="AZ117" s="1"/>
  <c r="EW168"/>
  <c r="DW452"/>
  <c r="DZ452" s="1"/>
  <c r="CW452"/>
  <c r="CW269"/>
  <c r="CZ269" s="1"/>
  <c r="EW380"/>
  <c r="DW307"/>
  <c r="DZ307" s="1"/>
  <c r="BW307"/>
  <c r="Y507"/>
  <c r="DW275"/>
  <c r="DZ275" s="1"/>
  <c r="BW478"/>
  <c r="DW316"/>
  <c r="Y316"/>
  <c r="DW366"/>
  <c r="DZ366" s="1"/>
  <c r="AW71"/>
  <c r="AZ71" s="1"/>
  <c r="X71"/>
  <c r="CW19"/>
  <c r="CZ19" s="1"/>
  <c r="CW409"/>
  <c r="CZ409" s="1"/>
  <c r="EW409"/>
  <c r="EZ409" s="1"/>
  <c r="BW409"/>
  <c r="BZ409" s="1"/>
  <c r="Y350"/>
  <c r="BW259"/>
  <c r="DW223"/>
  <c r="DZ223" s="1"/>
  <c r="CW223"/>
  <c r="X271"/>
  <c r="AW271"/>
  <c r="AZ271" s="1"/>
  <c r="CW271"/>
  <c r="CZ271" s="1"/>
  <c r="EW337"/>
  <c r="EZ337" s="1"/>
  <c r="EW394"/>
  <c r="EZ394" s="1"/>
  <c r="BW394"/>
  <c r="BZ394" s="1"/>
  <c r="EW471"/>
  <c r="EZ471" s="1"/>
  <c r="DW471"/>
  <c r="DZ471" s="1"/>
  <c r="EW207"/>
  <c r="EZ207" s="1"/>
  <c r="CW23"/>
  <c r="EW11"/>
  <c r="CW361"/>
  <c r="CZ361" s="1"/>
  <c r="DW322"/>
  <c r="DZ322" s="1"/>
  <c r="EW322"/>
  <c r="EW272"/>
  <c r="EZ272" s="1"/>
  <c r="Y121"/>
  <c r="BW121"/>
  <c r="CW321"/>
  <c r="CZ321" s="1"/>
  <c r="AW321"/>
  <c r="AZ321" s="1"/>
  <c r="X321"/>
  <c r="AW103"/>
  <c r="AZ103" s="1"/>
  <c r="X103"/>
  <c r="DW103"/>
  <c r="DZ103" s="1"/>
  <c r="EW103"/>
  <c r="EZ103" s="1"/>
  <c r="CW13"/>
  <c r="CZ13" s="1"/>
  <c r="DW13"/>
  <c r="DZ13" s="1"/>
  <c r="X404"/>
  <c r="AW404"/>
  <c r="Y404"/>
  <c r="CW372"/>
  <c r="CZ372" s="1"/>
  <c r="CW412"/>
  <c r="EW495"/>
  <c r="EZ495" s="1"/>
  <c r="DW495"/>
  <c r="DW303"/>
  <c r="DZ303" s="1"/>
  <c r="BW303"/>
  <c r="Y43"/>
  <c r="BW493"/>
  <c r="BZ493" s="1"/>
  <c r="CW493"/>
  <c r="CW160"/>
  <c r="CW500"/>
  <c r="CZ500" s="1"/>
  <c r="BW73"/>
  <c r="BZ73" s="1"/>
  <c r="DW230"/>
  <c r="X60"/>
  <c r="AW60"/>
  <c r="AZ60" s="1"/>
  <c r="DW273"/>
  <c r="DZ273" s="1"/>
  <c r="X293"/>
  <c r="AW293"/>
  <c r="BW293"/>
  <c r="DW182"/>
  <c r="CW391"/>
  <c r="CZ391" s="1"/>
  <c r="Y391"/>
  <c r="X391"/>
  <c r="AW391"/>
  <c r="AZ391" s="1"/>
  <c r="X62"/>
  <c r="AW62"/>
  <c r="AZ62" s="1"/>
  <c r="EW131"/>
  <c r="EZ131" s="1"/>
  <c r="Y131"/>
  <c r="EW387"/>
  <c r="EZ387" s="1"/>
  <c r="BW387"/>
  <c r="X190"/>
  <c r="AW190"/>
  <c r="AZ190" s="1"/>
  <c r="AW175"/>
  <c r="AZ175" s="1"/>
  <c r="X175"/>
  <c r="Y136"/>
  <c r="DW136"/>
  <c r="AW136"/>
  <c r="AZ136" s="1"/>
  <c r="X136"/>
  <c r="BW311"/>
  <c r="BZ311" s="1"/>
  <c r="EW124"/>
  <c r="EZ124" s="1"/>
  <c r="AW124"/>
  <c r="AZ124" s="1"/>
  <c r="X124"/>
  <c r="X425"/>
  <c r="AW425"/>
  <c r="AZ425" s="1"/>
  <c r="Y425"/>
  <c r="EW422"/>
  <c r="BW31"/>
  <c r="BZ31" s="1"/>
  <c r="DW31"/>
  <c r="DZ31" s="1"/>
  <c r="DW106"/>
  <c r="DZ106" s="1"/>
  <c r="X192"/>
  <c r="AW192"/>
  <c r="AZ192" s="1"/>
  <c r="DW95"/>
  <c r="DZ95" s="1"/>
  <c r="Y95"/>
  <c r="EW95"/>
  <c r="CW172"/>
  <c r="CZ172" s="1"/>
  <c r="EW513"/>
  <c r="Y249"/>
  <c r="BW262"/>
  <c r="BZ262" s="1"/>
  <c r="Y262"/>
  <c r="DW262"/>
  <c r="DZ262" s="1"/>
  <c r="DW292"/>
  <c r="DZ292" s="1"/>
  <c r="Y292"/>
  <c r="AW292"/>
  <c r="AZ292" s="1"/>
  <c r="X292"/>
  <c r="Y340"/>
  <c r="X340"/>
  <c r="AW340"/>
  <c r="AZ340" s="1"/>
  <c r="BW340"/>
  <c r="BZ340" s="1"/>
  <c r="AW66"/>
  <c r="X66"/>
  <c r="AW496"/>
  <c r="X496"/>
  <c r="AW365"/>
  <c r="AZ365" s="1"/>
  <c r="X365"/>
  <c r="DW365"/>
  <c r="BW282"/>
  <c r="DW291"/>
  <c r="DZ291" s="1"/>
  <c r="X291"/>
  <c r="AW291"/>
  <c r="AZ291" s="1"/>
  <c r="BW487"/>
  <c r="BZ487" s="1"/>
  <c r="DW214"/>
  <c r="DZ214" s="1"/>
  <c r="X258"/>
  <c r="AW258"/>
  <c r="BW258"/>
  <c r="BZ258" s="1"/>
  <c r="DW169"/>
  <c r="EW169"/>
  <c r="EZ169" s="1"/>
  <c r="X238"/>
  <c r="AW238"/>
  <c r="AZ238" s="1"/>
  <c r="BW138"/>
  <c r="BZ138" s="1"/>
  <c r="EW138"/>
  <c r="Y138"/>
  <c r="CW120"/>
  <c r="Y188"/>
  <c r="X188"/>
  <c r="AW188"/>
  <c r="CW285"/>
  <c r="CW127"/>
  <c r="CZ127" s="1"/>
  <c r="EW242"/>
  <c r="EZ242" s="1"/>
  <c r="DW242"/>
  <c r="DZ242" s="1"/>
  <c r="X92"/>
  <c r="AW92"/>
  <c r="AZ92" s="1"/>
  <c r="CW92"/>
  <c r="X22"/>
  <c r="AW22"/>
  <c r="AZ22" s="1"/>
  <c r="DW449"/>
  <c r="DZ449" s="1"/>
  <c r="Y155"/>
  <c r="AW351"/>
  <c r="X351"/>
  <c r="DW351"/>
  <c r="DZ351" s="1"/>
  <c r="EW75"/>
  <c r="CW75"/>
  <c r="CZ75" s="1"/>
  <c r="DW420"/>
  <c r="BW244"/>
  <c r="BZ244" s="1"/>
  <c r="EW244"/>
  <c r="EW326"/>
  <c r="BW326"/>
  <c r="BZ326" s="1"/>
  <c r="CW326"/>
  <c r="CZ326" s="1"/>
  <c r="EW96"/>
  <c r="EZ96" s="1"/>
  <c r="Y96"/>
  <c r="F416" i="8"/>
  <c r="DM375" i="13"/>
  <c r="DM345"/>
  <c r="DL368"/>
  <c r="DL419"/>
  <c r="DM408"/>
  <c r="DM384"/>
  <c r="DL377"/>
  <c r="DL421"/>
  <c r="DM376"/>
  <c r="DM410"/>
  <c r="DM348"/>
  <c r="DL344"/>
  <c r="DL321"/>
  <c r="DM331"/>
  <c r="DL361"/>
  <c r="DM220"/>
  <c r="DM178"/>
  <c r="DL70"/>
  <c r="DL65"/>
  <c r="DM231"/>
  <c r="DL39"/>
  <c r="DM127"/>
  <c r="DM342"/>
  <c r="DL384"/>
  <c r="DM406"/>
  <c r="DL346"/>
  <c r="DL347"/>
  <c r="DL275"/>
  <c r="DL229"/>
  <c r="DM89"/>
  <c r="DL283"/>
  <c r="DM182"/>
  <c r="DL126"/>
  <c r="DL86"/>
  <c r="DL284"/>
  <c r="DM193"/>
  <c r="DL174"/>
  <c r="DM76"/>
  <c r="DL219"/>
  <c r="DL108"/>
  <c r="DL291"/>
  <c r="DL40"/>
  <c r="DL141"/>
  <c r="DM48"/>
  <c r="DM394"/>
  <c r="DM315"/>
  <c r="DL405"/>
  <c r="DL306"/>
  <c r="DL312"/>
  <c r="DL315"/>
  <c r="DM401"/>
  <c r="DL317"/>
  <c r="DM351"/>
  <c r="DL409"/>
  <c r="DL392"/>
  <c r="DL379"/>
  <c r="DL322"/>
  <c r="DL401"/>
  <c r="DM409"/>
  <c r="DM38"/>
  <c r="DM130"/>
  <c r="DM205"/>
  <c r="DL257"/>
  <c r="DM282"/>
  <c r="DL15"/>
  <c r="DM160"/>
  <c r="DM208"/>
  <c r="DM209"/>
  <c r="DM55"/>
  <c r="DM221"/>
  <c r="DL14"/>
  <c r="DM150"/>
  <c r="DL121"/>
  <c r="DL154"/>
  <c r="DL80"/>
  <c r="DM284"/>
  <c r="DM109"/>
  <c r="DL288"/>
  <c r="DL391"/>
  <c r="DL410"/>
  <c r="DM398"/>
  <c r="DM414"/>
  <c r="DM361"/>
  <c r="DM313"/>
  <c r="DL394"/>
  <c r="DM353"/>
  <c r="DL351"/>
  <c r="DM396"/>
  <c r="DM372"/>
  <c r="DM366"/>
  <c r="DM364"/>
  <c r="DL382"/>
  <c r="DL336"/>
  <c r="DM75"/>
  <c r="DM175"/>
  <c r="DM207"/>
  <c r="DL236"/>
  <c r="DL243"/>
  <c r="DL127"/>
  <c r="DL135"/>
  <c r="DM255"/>
  <c r="DM104"/>
  <c r="DM263"/>
  <c r="DL98"/>
  <c r="DL93"/>
  <c r="DL107"/>
  <c r="DL77"/>
  <c r="DM297"/>
  <c r="DM10"/>
  <c r="DL209"/>
  <c r="DM296"/>
  <c r="DL178"/>
  <c r="DL130"/>
  <c r="DM217"/>
  <c r="DL203"/>
  <c r="DM51"/>
  <c r="DM154"/>
  <c r="DL232"/>
  <c r="DM96"/>
  <c r="DL23"/>
  <c r="DM49"/>
  <c r="DL51"/>
  <c r="DL85"/>
  <c r="DL180"/>
  <c r="DL238"/>
  <c r="DM8"/>
  <c r="DM126"/>
  <c r="DL266"/>
  <c r="DL171"/>
  <c r="DM132"/>
  <c r="DM295"/>
  <c r="DL268"/>
  <c r="DM253"/>
  <c r="DM285"/>
  <c r="DL220"/>
  <c r="DM168"/>
  <c r="DM169"/>
  <c r="DM271"/>
  <c r="DL242"/>
  <c r="DM230"/>
  <c r="DM115"/>
  <c r="DM153"/>
  <c r="DL112"/>
  <c r="DM211"/>
  <c r="DM18"/>
  <c r="DM279"/>
  <c r="DL137"/>
  <c r="DL184"/>
  <c r="DL104"/>
  <c r="DM287"/>
  <c r="DL215"/>
  <c r="DM94"/>
  <c r="DL90"/>
  <c r="DL286"/>
  <c r="DL256"/>
  <c r="DM26"/>
  <c r="DL239"/>
  <c r="DL273"/>
  <c r="DL124"/>
  <c r="DL99"/>
  <c r="DL331"/>
  <c r="DL303"/>
  <c r="DM316"/>
  <c r="DL386"/>
  <c r="DL332"/>
  <c r="DM318"/>
  <c r="DM337"/>
  <c r="DM389"/>
  <c r="DM325"/>
  <c r="DL400"/>
  <c r="DM244"/>
  <c r="DM215"/>
  <c r="DM66"/>
  <c r="DM265"/>
  <c r="DL74"/>
  <c r="DM112"/>
  <c r="DM32"/>
  <c r="DL57"/>
  <c r="DL195"/>
  <c r="DL165"/>
  <c r="DM34"/>
  <c r="DM36"/>
  <c r="DL300"/>
  <c r="DL129"/>
  <c r="DL218"/>
  <c r="DM252"/>
  <c r="DL28"/>
  <c r="DL228"/>
  <c r="DL214"/>
  <c r="DL71"/>
  <c r="DL106"/>
  <c r="DM300"/>
  <c r="DM198"/>
  <c r="DL146"/>
  <c r="DM41"/>
  <c r="DL88"/>
  <c r="DL299"/>
  <c r="DL13"/>
  <c r="DM73"/>
  <c r="DM35"/>
  <c r="DM61"/>
  <c r="DM44"/>
  <c r="DM91"/>
  <c r="DM268"/>
  <c r="DM45"/>
  <c r="DL144"/>
  <c r="DL25"/>
  <c r="DL210"/>
  <c r="DM67"/>
  <c r="DL227"/>
  <c r="DL82"/>
  <c r="DL252"/>
  <c r="DM84"/>
  <c r="DM294"/>
  <c r="DM288"/>
  <c r="DL136"/>
  <c r="DL102"/>
  <c r="DM185"/>
  <c r="DL182"/>
  <c r="DL290"/>
  <c r="DL230"/>
  <c r="DL152"/>
  <c r="DL147"/>
  <c r="DM170"/>
  <c r="DL30"/>
  <c r="DM195"/>
  <c r="DL110"/>
  <c r="DL119"/>
  <c r="DL186"/>
  <c r="DM171"/>
  <c r="DM291"/>
  <c r="DM141"/>
  <c r="DL163"/>
  <c r="DM256"/>
  <c r="DL164"/>
  <c r="DL169"/>
  <c r="DM314"/>
  <c r="DM383"/>
  <c r="DM402"/>
  <c r="DM317"/>
  <c r="DM367"/>
  <c r="DM377"/>
  <c r="DL395"/>
  <c r="DM240"/>
  <c r="DL173"/>
  <c r="DM43"/>
  <c r="DM280"/>
  <c r="DL191"/>
  <c r="DM233"/>
  <c r="DL272"/>
  <c r="DL72"/>
  <c r="DL206"/>
  <c r="DL276"/>
  <c r="DM299"/>
  <c r="DL76"/>
  <c r="DM92"/>
  <c r="DL200"/>
  <c r="DL128"/>
  <c r="DL31"/>
  <c r="DL192"/>
  <c r="DL58"/>
  <c r="DL166"/>
  <c r="DL246"/>
  <c r="DL217"/>
  <c r="DL55"/>
  <c r="DL133"/>
  <c r="DL50"/>
  <c r="DM214"/>
  <c r="DM151"/>
  <c r="DL330"/>
  <c r="DL349"/>
  <c r="DL412"/>
  <c r="DL356"/>
  <c r="DM322"/>
  <c r="DL313"/>
  <c r="DL415"/>
  <c r="DL406"/>
  <c r="DL367"/>
  <c r="DL403"/>
  <c r="DL397"/>
  <c r="DL362"/>
  <c r="DM324"/>
  <c r="DL414"/>
  <c r="DM15"/>
  <c r="DM269"/>
  <c r="DM283"/>
  <c r="DM47"/>
  <c r="DM128"/>
  <c r="DM53"/>
  <c r="DL140"/>
  <c r="DM359"/>
  <c r="DM307"/>
  <c r="DM312"/>
  <c r="DL402"/>
  <c r="DL345"/>
  <c r="DM257"/>
  <c r="DL109"/>
  <c r="DM165"/>
  <c r="DM179"/>
  <c r="DM42"/>
  <c r="DM192"/>
  <c r="DM262"/>
  <c r="DL241"/>
  <c r="DM188"/>
  <c r="DL54"/>
  <c r="DL131"/>
  <c r="DM201"/>
  <c r="DL244"/>
  <c r="DM77"/>
  <c r="DM236"/>
  <c r="DL213"/>
  <c r="DL123"/>
  <c r="DL132"/>
  <c r="DM371"/>
  <c r="DM320"/>
  <c r="DL418"/>
  <c r="DM415"/>
  <c r="DL307"/>
  <c r="DL304"/>
  <c r="DL411"/>
  <c r="DM336"/>
  <c r="DL372"/>
  <c r="DL389"/>
  <c r="DL310"/>
  <c r="DM335"/>
  <c r="DL354"/>
  <c r="DL339"/>
  <c r="DM387"/>
  <c r="DM110"/>
  <c r="DM135"/>
  <c r="DM78"/>
  <c r="DM63"/>
  <c r="DM59"/>
  <c r="DM156"/>
  <c r="DL138"/>
  <c r="DM242"/>
  <c r="DM23"/>
  <c r="DM24"/>
  <c r="DL111"/>
  <c r="DM281"/>
  <c r="DM136"/>
  <c r="DL295"/>
  <c r="DL41"/>
  <c r="DM56"/>
  <c r="DL148"/>
  <c r="DM86"/>
  <c r="L264" i="3"/>
  <c r="DL364" i="13"/>
  <c r="DL396"/>
  <c r="DL338"/>
  <c r="DL355"/>
  <c r="DL388"/>
  <c r="DM362"/>
  <c r="DL374"/>
  <c r="DM344"/>
  <c r="DL375"/>
  <c r="DM343"/>
  <c r="DM411"/>
  <c r="DM302"/>
  <c r="DL360"/>
  <c r="DM363"/>
  <c r="DM124"/>
  <c r="DM54"/>
  <c r="DM176"/>
  <c r="DM13"/>
  <c r="DL95"/>
  <c r="DM162"/>
  <c r="DL278"/>
  <c r="DL199"/>
  <c r="DM88"/>
  <c r="DM70"/>
  <c r="DM183"/>
  <c r="DL150"/>
  <c r="DM25"/>
  <c r="DM219"/>
  <c r="DM199"/>
  <c r="DM52"/>
  <c r="DL145"/>
  <c r="DM161"/>
  <c r="DM237"/>
  <c r="DM278"/>
  <c r="DL33"/>
  <c r="DL222"/>
  <c r="DM166"/>
  <c r="DL279"/>
  <c r="DM93"/>
  <c r="DM245"/>
  <c r="DM50"/>
  <c r="DM174"/>
  <c r="DL53"/>
  <c r="DM184"/>
  <c r="DL89"/>
  <c r="DM149"/>
  <c r="DL59"/>
  <c r="DL21"/>
  <c r="DM158"/>
  <c r="DM226"/>
  <c r="DL175"/>
  <c r="DL189"/>
  <c r="DM391"/>
  <c r="DL337"/>
  <c r="DM374"/>
  <c r="DL416"/>
  <c r="DL68"/>
  <c r="DM87"/>
  <c r="DL155"/>
  <c r="DM144"/>
  <c r="DL149"/>
  <c r="DM155"/>
  <c r="DM57"/>
  <c r="DL196"/>
  <c r="DM22"/>
  <c r="DM58"/>
  <c r="DL44"/>
  <c r="DL38"/>
  <c r="DM390"/>
  <c r="DM419"/>
  <c r="DL381"/>
  <c r="DL371"/>
  <c r="DM349"/>
  <c r="DL365"/>
  <c r="DL333"/>
  <c r="DM379"/>
  <c r="DM333"/>
  <c r="DM370"/>
  <c r="DM412"/>
  <c r="DL342"/>
  <c r="DL408"/>
  <c r="DL383"/>
  <c r="DM329"/>
  <c r="DM139"/>
  <c r="DM100"/>
  <c r="DL231"/>
  <c r="DM64"/>
  <c r="DL117"/>
  <c r="DL10"/>
  <c r="DM116"/>
  <c r="DM369"/>
  <c r="DL326"/>
  <c r="DM365"/>
  <c r="DM309"/>
  <c r="DL380"/>
  <c r="DM191"/>
  <c r="DL139"/>
  <c r="DM143"/>
  <c r="DL224"/>
  <c r="DM260"/>
  <c r="DL156"/>
  <c r="DL250"/>
  <c r="DL289"/>
  <c r="DM17"/>
  <c r="DL101"/>
  <c r="DL120"/>
  <c r="DM133"/>
  <c r="DL78"/>
  <c r="DL225"/>
  <c r="DM223"/>
  <c r="DM173"/>
  <c r="DL285"/>
  <c r="DM258"/>
  <c r="DM380"/>
  <c r="DL340"/>
  <c r="DM358"/>
  <c r="DL329"/>
  <c r="DM392"/>
  <c r="DM303"/>
  <c r="DL352"/>
  <c r="DM346"/>
  <c r="DM382"/>
  <c r="DL420"/>
  <c r="DM323"/>
  <c r="DL343"/>
  <c r="DL334"/>
  <c r="DM404"/>
  <c r="DM120"/>
  <c r="DM11"/>
  <c r="DM37"/>
  <c r="DL17"/>
  <c r="DM187"/>
  <c r="DM180"/>
  <c r="DL258"/>
  <c r="DL118"/>
  <c r="DM243"/>
  <c r="DM68"/>
  <c r="DL194"/>
  <c r="DM33"/>
  <c r="DM90"/>
  <c r="DL237"/>
  <c r="DL264"/>
  <c r="DM39"/>
  <c r="DL34"/>
  <c r="DL116"/>
  <c r="DM222"/>
  <c r="DM311"/>
  <c r="DL417"/>
  <c r="DL335"/>
  <c r="DM386"/>
  <c r="DL305"/>
  <c r="DL323"/>
  <c r="DM338"/>
  <c r="DL366"/>
  <c r="DM334"/>
  <c r="DL407"/>
  <c r="DL398"/>
  <c r="DL413"/>
  <c r="DL318"/>
  <c r="DL390"/>
  <c r="DM356"/>
  <c r="DM264"/>
  <c r="DM292"/>
  <c r="DM118"/>
  <c r="DL167"/>
  <c r="DM85"/>
  <c r="DM107"/>
  <c r="DM123"/>
  <c r="DM6"/>
  <c r="DM224"/>
  <c r="DM159"/>
  <c r="DL249"/>
  <c r="DL247"/>
  <c r="DM246"/>
  <c r="DL280"/>
  <c r="DM114"/>
  <c r="DM157"/>
  <c r="DM196"/>
  <c r="DL29"/>
  <c r="DM14"/>
  <c r="DL92"/>
  <c r="DM190"/>
  <c r="DL193"/>
  <c r="DM74"/>
  <c r="DL261"/>
  <c r="DM29"/>
  <c r="DL67"/>
  <c r="DL170"/>
  <c r="DM172"/>
  <c r="DL235"/>
  <c r="DL202"/>
  <c r="DL11"/>
  <c r="DL269"/>
  <c r="DL185"/>
  <c r="DL115"/>
  <c r="DL73"/>
  <c r="DM147"/>
  <c r="DL254"/>
  <c r="DM272"/>
  <c r="DL259"/>
  <c r="DL270"/>
  <c r="DL198"/>
  <c r="DL81"/>
  <c r="DM177"/>
  <c r="DL96"/>
  <c r="DL125"/>
  <c r="DM30"/>
  <c r="DM146"/>
  <c r="DL113"/>
  <c r="DM137"/>
  <c r="DL240"/>
  <c r="DL251"/>
  <c r="DM19"/>
  <c r="DM248"/>
  <c r="DL94"/>
  <c r="DL267"/>
  <c r="DM134"/>
  <c r="DL5"/>
  <c r="DL176"/>
  <c r="DM203"/>
  <c r="DM247"/>
  <c r="DM152"/>
  <c r="DL9"/>
  <c r="DM119"/>
  <c r="DM60"/>
  <c r="DL103"/>
  <c r="DM298"/>
  <c r="DM181"/>
  <c r="DM413"/>
  <c r="DM355"/>
  <c r="DM319"/>
  <c r="DL393"/>
  <c r="DM328"/>
  <c r="DL328"/>
  <c r="DM306"/>
  <c r="DM388"/>
  <c r="DM347"/>
  <c r="DL370"/>
  <c r="DM259"/>
  <c r="DM229"/>
  <c r="DM145"/>
  <c r="DM241"/>
  <c r="DM254"/>
  <c r="DL60"/>
  <c r="DM102"/>
  <c r="DM200"/>
  <c r="DL100"/>
  <c r="DM99"/>
  <c r="DL160"/>
  <c r="DM31"/>
  <c r="DL181"/>
  <c r="DM27"/>
  <c r="DL64"/>
  <c r="DL212"/>
  <c r="DL16"/>
  <c r="DL97"/>
  <c r="DM276"/>
  <c r="DM164"/>
  <c r="DL221"/>
  <c r="DL197"/>
  <c r="DL281"/>
  <c r="DL105"/>
  <c r="DL46"/>
  <c r="DL56"/>
  <c r="L418" i="3"/>
  <c r="DL114" i="13"/>
  <c r="DM121"/>
  <c r="DL153"/>
  <c r="DL75"/>
  <c r="DL207"/>
  <c r="DL45"/>
  <c r="DM108"/>
  <c r="DL157"/>
  <c r="DM289"/>
  <c r="DL84"/>
  <c r="DL287"/>
  <c r="DM103"/>
  <c r="DM249"/>
  <c r="DL48"/>
  <c r="DL245"/>
  <c r="DM274"/>
  <c r="DL26"/>
  <c r="DM5"/>
  <c r="DM117"/>
  <c r="DL262"/>
  <c r="DL159"/>
  <c r="DM28"/>
  <c r="DL296"/>
  <c r="DL63"/>
  <c r="DL205"/>
  <c r="DL179"/>
  <c r="DL18"/>
  <c r="DL27"/>
  <c r="DM21"/>
  <c r="DL91"/>
  <c r="DL187"/>
  <c r="DL188"/>
  <c r="DM122"/>
  <c r="DM71"/>
  <c r="DM20"/>
  <c r="DM261"/>
  <c r="DL190"/>
  <c r="DL142"/>
  <c r="DL83"/>
  <c r="DM197"/>
  <c r="DL350"/>
  <c r="DL373"/>
  <c r="DM407"/>
  <c r="DM421"/>
  <c r="DL376"/>
  <c r="DM339"/>
  <c r="DM267"/>
  <c r="DL253"/>
  <c r="DM301"/>
  <c r="DL6"/>
  <c r="DM227"/>
  <c r="DL274"/>
  <c r="DM228"/>
  <c r="DL183"/>
  <c r="DM286"/>
  <c r="DM238"/>
  <c r="DM293"/>
  <c r="DM275"/>
  <c r="DL282"/>
  <c r="DL162"/>
  <c r="DM83"/>
  <c r="DL151"/>
  <c r="DM81"/>
  <c r="DL62"/>
  <c r="DM290"/>
  <c r="DM142"/>
  <c r="DL32"/>
  <c r="DM186"/>
  <c r="DL211"/>
  <c r="DL168"/>
  <c r="DM194"/>
  <c r="DL223"/>
  <c r="DM350"/>
  <c r="DL309"/>
  <c r="DL341"/>
  <c r="DL359"/>
  <c r="DM304"/>
  <c r="DL316"/>
  <c r="DL311"/>
  <c r="DM341"/>
  <c r="DM373"/>
  <c r="DM321"/>
  <c r="DM332"/>
  <c r="DL324"/>
  <c r="DL319"/>
  <c r="DL385"/>
  <c r="DM400"/>
  <c r="DM216"/>
  <c r="DM239"/>
  <c r="DL35"/>
  <c r="DM251"/>
  <c r="DL37"/>
  <c r="DM270"/>
  <c r="DM138"/>
  <c r="DL399"/>
  <c r="DL308"/>
  <c r="DL404"/>
  <c r="DL353"/>
  <c r="DM352"/>
  <c r="DM101"/>
  <c r="DM9"/>
  <c r="DM148"/>
  <c r="DL271"/>
  <c r="DM111"/>
  <c r="DL122"/>
  <c r="DM189"/>
  <c r="DL216"/>
  <c r="DL66"/>
  <c r="DL47"/>
  <c r="DL234"/>
  <c r="DM82"/>
  <c r="DM98"/>
  <c r="DL233"/>
  <c r="DM202"/>
  <c r="DL301"/>
  <c r="DL36"/>
  <c r="DM360"/>
  <c r="DM397"/>
  <c r="DL325"/>
  <c r="DM310"/>
  <c r="DM340"/>
  <c r="DM308"/>
  <c r="DM368"/>
  <c r="DM381"/>
  <c r="DM305"/>
  <c r="DL363"/>
  <c r="DM416"/>
  <c r="DL378"/>
  <c r="DL357"/>
  <c r="DM393"/>
  <c r="DM378"/>
  <c r="DM7"/>
  <c r="DM277"/>
  <c r="DL24"/>
  <c r="DL277"/>
  <c r="DL293"/>
  <c r="DM40"/>
  <c r="DM234"/>
  <c r="DL20"/>
  <c r="DM204"/>
  <c r="DM125"/>
  <c r="DL208"/>
  <c r="DL294"/>
  <c r="DM129"/>
  <c r="DM210"/>
  <c r="DL292"/>
  <c r="DM106"/>
  <c r="DL161"/>
  <c r="DL52"/>
  <c r="DM206"/>
  <c r="DM418"/>
  <c r="DM395"/>
  <c r="DM357"/>
  <c r="DL348"/>
  <c r="DM405"/>
  <c r="DL320"/>
  <c r="DM354"/>
  <c r="DL387"/>
  <c r="DM399"/>
  <c r="DL314"/>
  <c r="DM330"/>
  <c r="DM326"/>
  <c r="DL358"/>
  <c r="DM385"/>
  <c r="DL369"/>
  <c r="DM72"/>
  <c r="DM266"/>
  <c r="DM250"/>
  <c r="DM140"/>
  <c r="DM232"/>
  <c r="DL7"/>
  <c r="DL87"/>
  <c r="DL42"/>
  <c r="DM131"/>
  <c r="DM65"/>
  <c r="DL260"/>
  <c r="DL143"/>
  <c r="DL177"/>
  <c r="DM62"/>
  <c r="DM213"/>
  <c r="DM273"/>
  <c r="DM225"/>
  <c r="DM46"/>
  <c r="DL19"/>
  <c r="DL248"/>
  <c r="DM12"/>
  <c r="DL298"/>
  <c r="DL8"/>
  <c r="DL12"/>
  <c r="DL22"/>
  <c r="DL204"/>
  <c r="DL134"/>
  <c r="DL255"/>
  <c r="DL79"/>
  <c r="DL265"/>
  <c r="DL172"/>
  <c r="DL201"/>
  <c r="DM218"/>
  <c r="DM163"/>
  <c r="DM235"/>
  <c r="DL297"/>
  <c r="DM80"/>
  <c r="DL69"/>
  <c r="DM403"/>
  <c r="DM417"/>
  <c r="DM420"/>
  <c r="DM79"/>
  <c r="DM212"/>
  <c r="DM97"/>
  <c r="DL43"/>
  <c r="DM113"/>
  <c r="DM95"/>
  <c r="DM69"/>
  <c r="DL49"/>
  <c r="DL61"/>
  <c r="DM167"/>
  <c r="DM16"/>
  <c r="DM105"/>
  <c r="G264" i="3" l="1"/>
  <c r="G418"/>
  <c r="AZ422" i="12"/>
  <c r="CZ421"/>
  <c r="L26" i="7"/>
  <c r="EZ9" i="12"/>
  <c r="Z190"/>
  <c r="Z477"/>
  <c r="Z269"/>
  <c r="Z278"/>
  <c r="AZ351"/>
  <c r="Z351" s="1"/>
  <c r="W351"/>
  <c r="EZ11"/>
  <c r="Z11" s="1"/>
  <c r="DZ166"/>
  <c r="W510"/>
  <c r="W29"/>
  <c r="EZ465"/>
  <c r="AZ49"/>
  <c r="W49"/>
  <c r="BZ255"/>
  <c r="W418"/>
  <c r="BZ85"/>
  <c r="W173"/>
  <c r="W158"/>
  <c r="EZ440"/>
  <c r="W42"/>
  <c r="W467"/>
  <c r="W505"/>
  <c r="BZ426"/>
  <c r="Z426" s="1"/>
  <c r="AZ144"/>
  <c r="W144"/>
  <c r="W381"/>
  <c r="W386"/>
  <c r="BZ432"/>
  <c r="EZ100"/>
  <c r="CZ490"/>
  <c r="EZ133"/>
  <c r="BZ55"/>
  <c r="EZ17"/>
  <c r="W156"/>
  <c r="DZ390"/>
  <c r="CZ279"/>
  <c r="AZ295"/>
  <c r="W295"/>
  <c r="BZ34"/>
  <c r="AZ105"/>
  <c r="W105"/>
  <c r="EZ239"/>
  <c r="W254"/>
  <c r="W155"/>
  <c r="W242"/>
  <c r="W127"/>
  <c r="W285"/>
  <c r="BZ214"/>
  <c r="Z73"/>
  <c r="W495"/>
  <c r="DZ207"/>
  <c r="W337"/>
  <c r="DZ157"/>
  <c r="BZ166"/>
  <c r="DZ243"/>
  <c r="CZ145"/>
  <c r="EZ357"/>
  <c r="AZ86"/>
  <c r="W86"/>
  <c r="W54"/>
  <c r="AZ317"/>
  <c r="W317"/>
  <c r="DZ300"/>
  <c r="Z330"/>
  <c r="W305"/>
  <c r="Z472"/>
  <c r="W324"/>
  <c r="W70"/>
  <c r="DZ417"/>
  <c r="W255"/>
  <c r="W480"/>
  <c r="W110"/>
  <c r="CZ418"/>
  <c r="DZ59"/>
  <c r="Z419"/>
  <c r="W125"/>
  <c r="W320"/>
  <c r="W134"/>
  <c r="DZ144"/>
  <c r="W100"/>
  <c r="W490"/>
  <c r="CZ445"/>
  <c r="AZ225"/>
  <c r="W225"/>
  <c r="CZ489"/>
  <c r="EZ405"/>
  <c r="BZ314"/>
  <c r="EZ295"/>
  <c r="W392"/>
  <c r="AZ34"/>
  <c r="W34"/>
  <c r="AZ323"/>
  <c r="W323"/>
  <c r="AZ244"/>
  <c r="W244"/>
  <c r="W75"/>
  <c r="W138"/>
  <c r="W258"/>
  <c r="EZ248"/>
  <c r="W172"/>
  <c r="EZ192"/>
  <c r="Z192" s="1"/>
  <c r="W31"/>
  <c r="CZ60"/>
  <c r="Z60" s="1"/>
  <c r="W160"/>
  <c r="EZ58"/>
  <c r="AZ23"/>
  <c r="W366"/>
  <c r="W316"/>
  <c r="W478"/>
  <c r="W347"/>
  <c r="W428"/>
  <c r="W304"/>
  <c r="CZ370"/>
  <c r="EZ132"/>
  <c r="DZ199"/>
  <c r="DZ63"/>
  <c r="DZ237"/>
  <c r="DZ266"/>
  <c r="Z266" s="1"/>
  <c r="AZ328"/>
  <c r="W328"/>
  <c r="W27"/>
  <c r="DZ83"/>
  <c r="Z83" s="1"/>
  <c r="BZ45"/>
  <c r="CZ364"/>
  <c r="AZ383"/>
  <c r="W383"/>
  <c r="W123"/>
  <c r="AZ107"/>
  <c r="Z107" s="1"/>
  <c r="W107"/>
  <c r="CZ89"/>
  <c r="EZ414"/>
  <c r="CZ318"/>
  <c r="AZ224"/>
  <c r="W224"/>
  <c r="DZ205"/>
  <c r="AZ417"/>
  <c r="W417"/>
  <c r="W482"/>
  <c r="BZ434"/>
  <c r="Z462"/>
  <c r="W374"/>
  <c r="EZ68"/>
  <c r="Z68" s="1"/>
  <c r="EZ119"/>
  <c r="EZ67"/>
  <c r="W48"/>
  <c r="CZ42"/>
  <c r="W193"/>
  <c r="CZ225"/>
  <c r="DZ281"/>
  <c r="W39"/>
  <c r="CZ202"/>
  <c r="W93"/>
  <c r="DZ295"/>
  <c r="AZ46"/>
  <c r="W46"/>
  <c r="W253"/>
  <c r="DZ114"/>
  <c r="W82"/>
  <c r="EZ403"/>
  <c r="W187"/>
  <c r="AZ78"/>
  <c r="W78"/>
  <c r="W139"/>
  <c r="W375"/>
  <c r="EZ294"/>
  <c r="W342"/>
  <c r="W91"/>
  <c r="W163"/>
  <c r="AZ416"/>
  <c r="W416"/>
  <c r="AZ435"/>
  <c r="Z435" s="1"/>
  <c r="W435"/>
  <c r="Z126"/>
  <c r="AZ287"/>
  <c r="AZ274"/>
  <c r="W274"/>
  <c r="DZ96"/>
  <c r="Z81"/>
  <c r="DZ53"/>
  <c r="W493"/>
  <c r="AZ13"/>
  <c r="Z13" s="1"/>
  <c r="W121"/>
  <c r="W223"/>
  <c r="Z409"/>
  <c r="W19"/>
  <c r="W275"/>
  <c r="DZ152"/>
  <c r="CZ241"/>
  <c r="CZ437"/>
  <c r="AZ199"/>
  <c r="W199"/>
  <c r="AZ443"/>
  <c r="W443"/>
  <c r="W167"/>
  <c r="EZ317"/>
  <c r="CZ236"/>
  <c r="W135"/>
  <c r="W300"/>
  <c r="AZ385"/>
  <c r="W385"/>
  <c r="BZ129"/>
  <c r="Z129" s="1"/>
  <c r="W228"/>
  <c r="CZ305"/>
  <c r="W465"/>
  <c r="W298"/>
  <c r="DZ388"/>
  <c r="Z388" s="1"/>
  <c r="W104"/>
  <c r="AZ318"/>
  <c r="W318"/>
  <c r="BZ499"/>
  <c r="EZ79"/>
  <c r="W290"/>
  <c r="EZ417"/>
  <c r="W468"/>
  <c r="W411"/>
  <c r="W408"/>
  <c r="EZ85"/>
  <c r="DZ177"/>
  <c r="W335"/>
  <c r="W240"/>
  <c r="CZ283"/>
  <c r="W113"/>
  <c r="AZ368"/>
  <c r="W368"/>
  <c r="BZ381"/>
  <c r="DZ352"/>
  <c r="W61"/>
  <c r="CZ444"/>
  <c r="Z444" s="1"/>
  <c r="W451"/>
  <c r="BZ445"/>
  <c r="W14"/>
  <c r="CZ448"/>
  <c r="W72"/>
  <c r="W264"/>
  <c r="W21"/>
  <c r="CZ295"/>
  <c r="DZ212"/>
  <c r="DZ253"/>
  <c r="AZ301"/>
  <c r="W301"/>
  <c r="W235"/>
  <c r="DZ256"/>
  <c r="Z446"/>
  <c r="EZ91"/>
  <c r="W203"/>
  <c r="W28"/>
  <c r="Z219"/>
  <c r="EZ267"/>
  <c r="AZ94"/>
  <c r="W94"/>
  <c r="BZ362"/>
  <c r="W188"/>
  <c r="DZ495"/>
  <c r="W380"/>
  <c r="W245"/>
  <c r="CZ237"/>
  <c r="CZ201"/>
  <c r="W196"/>
  <c r="DZ70"/>
  <c r="W59"/>
  <c r="CZ30"/>
  <c r="CZ374"/>
  <c r="DZ494"/>
  <c r="W90"/>
  <c r="W40"/>
  <c r="EZ191"/>
  <c r="W398"/>
  <c r="EZ208"/>
  <c r="W283"/>
  <c r="W183"/>
  <c r="CZ183"/>
  <c r="Z80"/>
  <c r="BZ265"/>
  <c r="CZ57"/>
  <c r="W57"/>
  <c r="AZ312"/>
  <c r="W312"/>
  <c r="DZ433"/>
  <c r="EZ352"/>
  <c r="W310"/>
  <c r="W475"/>
  <c r="CZ115"/>
  <c r="W246"/>
  <c r="CZ451"/>
  <c r="W12"/>
  <c r="AZ384"/>
  <c r="W384"/>
  <c r="BZ371"/>
  <c r="EZ171"/>
  <c r="W148"/>
  <c r="W116"/>
  <c r="W489"/>
  <c r="W389"/>
  <c r="EZ21"/>
  <c r="W56"/>
  <c r="EZ189"/>
  <c r="EZ301"/>
  <c r="BZ287"/>
  <c r="EZ334"/>
  <c r="BZ155"/>
  <c r="AZ242"/>
  <c r="AZ127"/>
  <c r="Z127" s="1"/>
  <c r="EZ292"/>
  <c r="Z292" s="1"/>
  <c r="W136"/>
  <c r="W53"/>
  <c r="W73"/>
  <c r="EZ121"/>
  <c r="W259"/>
  <c r="CZ275"/>
  <c r="BZ168"/>
  <c r="DZ162"/>
  <c r="CZ26"/>
  <c r="W184"/>
  <c r="BZ339"/>
  <c r="DZ437"/>
  <c r="DZ357"/>
  <c r="AZ54"/>
  <c r="W197"/>
  <c r="EZ288"/>
  <c r="W237"/>
  <c r="DZ215"/>
  <c r="DZ45"/>
  <c r="EZ141"/>
  <c r="Z141" s="1"/>
  <c r="CZ97"/>
  <c r="W364"/>
  <c r="AZ299"/>
  <c r="W299"/>
  <c r="W222"/>
  <c r="W338"/>
  <c r="W472"/>
  <c r="AZ221"/>
  <c r="W221"/>
  <c r="AZ349"/>
  <c r="W349"/>
  <c r="DZ399"/>
  <c r="W481"/>
  <c r="W79"/>
  <c r="AZ70"/>
  <c r="BZ456"/>
  <c r="W434"/>
  <c r="BZ16"/>
  <c r="CZ367"/>
  <c r="W419"/>
  <c r="BZ90"/>
  <c r="W130"/>
  <c r="AZ486"/>
  <c r="W486"/>
  <c r="W37"/>
  <c r="BZ113"/>
  <c r="BZ441"/>
  <c r="W440"/>
  <c r="EZ505"/>
  <c r="BZ57"/>
  <c r="W327"/>
  <c r="CZ312"/>
  <c r="DZ61"/>
  <c r="DZ100"/>
  <c r="W231"/>
  <c r="DZ277"/>
  <c r="W133"/>
  <c r="BZ171"/>
  <c r="DZ448"/>
  <c r="Z116"/>
  <c r="DZ161"/>
  <c r="BZ179"/>
  <c r="W509"/>
  <c r="DZ82"/>
  <c r="W287"/>
  <c r="W204"/>
  <c r="AZ239"/>
  <c r="W239"/>
  <c r="W294"/>
  <c r="W362"/>
  <c r="W326"/>
  <c r="EZ155"/>
  <c r="W22"/>
  <c r="EZ214"/>
  <c r="CZ340"/>
  <c r="W501"/>
  <c r="CZ53"/>
  <c r="EZ391"/>
  <c r="W182"/>
  <c r="W230"/>
  <c r="W450"/>
  <c r="DZ121"/>
  <c r="W157"/>
  <c r="W168"/>
  <c r="W176"/>
  <c r="W44"/>
  <c r="W397"/>
  <c r="W162"/>
  <c r="W491"/>
  <c r="EZ510"/>
  <c r="W437"/>
  <c r="W210"/>
  <c r="W63"/>
  <c r="CZ308"/>
  <c r="W236"/>
  <c r="DZ309"/>
  <c r="W137"/>
  <c r="DZ270"/>
  <c r="W438"/>
  <c r="BZ87"/>
  <c r="EZ353"/>
  <c r="EZ234"/>
  <c r="W431"/>
  <c r="AZ346"/>
  <c r="Z346" s="1"/>
  <c r="W346"/>
  <c r="BZ79"/>
  <c r="W112"/>
  <c r="DZ382"/>
  <c r="EZ382"/>
  <c r="AZ174"/>
  <c r="W174"/>
  <c r="EZ165"/>
  <c r="EZ98"/>
  <c r="AZ213"/>
  <c r="W213"/>
  <c r="EZ177"/>
  <c r="DZ429"/>
  <c r="CZ486"/>
  <c r="EZ379"/>
  <c r="CZ67"/>
  <c r="AZ48"/>
  <c r="EZ144"/>
  <c r="EZ386"/>
  <c r="W352"/>
  <c r="DZ377"/>
  <c r="DZ115"/>
  <c r="W149"/>
  <c r="BZ156"/>
  <c r="DZ392"/>
  <c r="EZ235"/>
  <c r="BZ82"/>
  <c r="W64"/>
  <c r="DZ195"/>
  <c r="W458"/>
  <c r="W396"/>
  <c r="DZ442"/>
  <c r="AZ180"/>
  <c r="W118"/>
  <c r="AZ342"/>
  <c r="DZ334"/>
  <c r="BZ458"/>
  <c r="AZ91"/>
  <c r="EZ396"/>
  <c r="W126"/>
  <c r="W454"/>
  <c r="W180"/>
  <c r="W484"/>
  <c r="AZ10"/>
  <c r="DZ458"/>
  <c r="W81"/>
  <c r="W282"/>
  <c r="W303"/>
  <c r="BZ268"/>
  <c r="W404"/>
  <c r="W11"/>
  <c r="W471"/>
  <c r="EZ271"/>
  <c r="Z271" s="1"/>
  <c r="W409"/>
  <c r="W9"/>
  <c r="W424"/>
  <c r="W345"/>
  <c r="BZ439"/>
  <c r="W339"/>
  <c r="DZ302"/>
  <c r="AZ263"/>
  <c r="W263"/>
  <c r="DZ329"/>
  <c r="W511"/>
  <c r="BZ511"/>
  <c r="Z511" s="1"/>
  <c r="AZ167"/>
  <c r="AZ108"/>
  <c r="W108"/>
  <c r="BZ215"/>
  <c r="W266"/>
  <c r="CZ309"/>
  <c r="DZ196"/>
  <c r="AZ298"/>
  <c r="W400"/>
  <c r="BZ338"/>
  <c r="DZ393"/>
  <c r="Z393" s="1"/>
  <c r="EZ77"/>
  <c r="W297"/>
  <c r="CZ324"/>
  <c r="W502"/>
  <c r="W159"/>
  <c r="EZ356"/>
  <c r="W313"/>
  <c r="CZ165"/>
  <c r="EZ16"/>
  <c r="W251"/>
  <c r="CZ429"/>
  <c r="CZ76"/>
  <c r="BZ119"/>
  <c r="EZ415"/>
  <c r="CZ134"/>
  <c r="DZ25"/>
  <c r="W433"/>
  <c r="BZ193"/>
  <c r="W261"/>
  <c r="AZ115"/>
  <c r="W115"/>
  <c r="W102"/>
  <c r="DZ128"/>
  <c r="EZ451"/>
  <c r="EZ12"/>
  <c r="W371"/>
  <c r="W74"/>
  <c r="EZ252"/>
  <c r="W171"/>
  <c r="CZ455"/>
  <c r="Z455" s="1"/>
  <c r="W281"/>
  <c r="W55"/>
  <c r="DZ156"/>
  <c r="CZ21"/>
  <c r="W314"/>
  <c r="EZ392"/>
  <c r="CZ235"/>
  <c r="EZ105"/>
  <c r="CZ256"/>
  <c r="W195"/>
  <c r="W469"/>
  <c r="DZ323"/>
  <c r="W293"/>
  <c r="EZ397"/>
  <c r="AZ227"/>
  <c r="W227"/>
  <c r="W151"/>
  <c r="W466"/>
  <c r="W286"/>
  <c r="CZ349"/>
  <c r="DZ194"/>
  <c r="W496"/>
  <c r="W66"/>
  <c r="W190"/>
  <c r="W60"/>
  <c r="BZ303"/>
  <c r="Z303" s="1"/>
  <c r="W103"/>
  <c r="CZ23"/>
  <c r="W271"/>
  <c r="EZ339"/>
  <c r="AZ245"/>
  <c r="AZ135"/>
  <c r="EZ137"/>
  <c r="AZ123"/>
  <c r="W77"/>
  <c r="DZ414"/>
  <c r="BZ112"/>
  <c r="W378"/>
  <c r="CZ99"/>
  <c r="BZ480"/>
  <c r="W506"/>
  <c r="DZ485"/>
  <c r="EZ326"/>
  <c r="Z326" s="1"/>
  <c r="CZ285"/>
  <c r="W365"/>
  <c r="W62"/>
  <c r="BZ293"/>
  <c r="W117"/>
  <c r="W26"/>
  <c r="DZ339"/>
  <c r="AZ510"/>
  <c r="BZ63"/>
  <c r="W153"/>
  <c r="AZ29"/>
  <c r="Z344"/>
  <c r="W388"/>
  <c r="W373"/>
  <c r="DZ431"/>
  <c r="W473"/>
  <c r="W98"/>
  <c r="W146"/>
  <c r="W430"/>
  <c r="CZ213"/>
  <c r="DZ85"/>
  <c r="W401"/>
  <c r="CZ177"/>
  <c r="BZ194"/>
  <c r="CZ335"/>
  <c r="AZ119"/>
  <c r="W119"/>
  <c r="W80"/>
  <c r="AZ265"/>
  <c r="W265"/>
  <c r="W51"/>
  <c r="W457"/>
  <c r="AZ467"/>
  <c r="EZ36"/>
  <c r="AZ381"/>
  <c r="AZ386"/>
  <c r="CZ261"/>
  <c r="CZ358"/>
  <c r="AZ289"/>
  <c r="Z289" s="1"/>
  <c r="W289"/>
  <c r="W296"/>
  <c r="BZ363"/>
  <c r="CZ156"/>
  <c r="W405"/>
  <c r="EZ46"/>
  <c r="W189"/>
  <c r="EZ509"/>
  <c r="DZ267"/>
  <c r="EZ254"/>
  <c r="W336"/>
  <c r="CZ41"/>
  <c r="Z41" s="1"/>
  <c r="AZ211"/>
  <c r="W211"/>
  <c r="W256"/>
  <c r="W209"/>
  <c r="DZ469"/>
  <c r="Z469" s="1"/>
  <c r="W442"/>
  <c r="DZ294"/>
  <c r="W420"/>
  <c r="AZ155"/>
  <c r="W249"/>
  <c r="CZ47"/>
  <c r="W387"/>
  <c r="BZ62"/>
  <c r="W273"/>
  <c r="W58"/>
  <c r="DZ412"/>
  <c r="W23"/>
  <c r="Z394"/>
  <c r="EZ307"/>
  <c r="W452"/>
  <c r="Z117"/>
  <c r="CZ9"/>
  <c r="CZ216"/>
  <c r="Z216" s="1"/>
  <c r="EZ439"/>
  <c r="AZ184"/>
  <c r="DZ181"/>
  <c r="W302"/>
  <c r="W498"/>
  <c r="DZ132"/>
  <c r="AZ132"/>
  <c r="W132"/>
  <c r="AZ153"/>
  <c r="W308"/>
  <c r="EZ466"/>
  <c r="W330"/>
  <c r="W52"/>
  <c r="W226"/>
  <c r="AZ364"/>
  <c r="CZ383"/>
  <c r="W463"/>
  <c r="AZ89"/>
  <c r="W89"/>
  <c r="AZ324"/>
  <c r="CZ205"/>
  <c r="W319"/>
  <c r="EZ290"/>
  <c r="CZ482"/>
  <c r="AZ255"/>
  <c r="DZ159"/>
  <c r="EZ354"/>
  <c r="DZ165"/>
  <c r="DZ468"/>
  <c r="W325"/>
  <c r="W229"/>
  <c r="W477"/>
  <c r="Z206"/>
  <c r="AZ320"/>
  <c r="W497"/>
  <c r="CZ113"/>
  <c r="DZ457"/>
  <c r="BZ327"/>
  <c r="DZ386"/>
  <c r="W503"/>
  <c r="AZ100"/>
  <c r="DZ358"/>
  <c r="BZ133"/>
  <c r="BZ448"/>
  <c r="AZ161"/>
  <c r="W161"/>
  <c r="W390"/>
  <c r="DZ188"/>
  <c r="AZ138"/>
  <c r="W322"/>
  <c r="AZ316"/>
  <c r="CZ428"/>
  <c r="W241"/>
  <c r="W166"/>
  <c r="BZ245"/>
  <c r="W357"/>
  <c r="W143"/>
  <c r="W250"/>
  <c r="W288"/>
  <c r="AZ309"/>
  <c r="EZ228"/>
  <c r="EZ400"/>
  <c r="DZ50"/>
  <c r="W218"/>
  <c r="W483"/>
  <c r="W185"/>
  <c r="DZ224"/>
  <c r="W33"/>
  <c r="AZ482"/>
  <c r="DZ99"/>
  <c r="DZ146"/>
  <c r="Z146" s="1"/>
  <c r="W462"/>
  <c r="W494"/>
  <c r="W427"/>
  <c r="DZ40"/>
  <c r="AZ208"/>
  <c r="W208"/>
  <c r="EZ320"/>
  <c r="W423"/>
  <c r="EZ113"/>
  <c r="BZ386"/>
  <c r="DZ12"/>
  <c r="W260"/>
  <c r="W17"/>
  <c r="CZ405"/>
  <c r="AZ93"/>
  <c r="W179"/>
  <c r="AZ82"/>
  <c r="W24"/>
  <c r="W122"/>
  <c r="W164"/>
  <c r="W488"/>
  <c r="AZ139"/>
  <c r="Z139" s="1"/>
  <c r="AZ142"/>
  <c r="W142"/>
  <c r="EZ342"/>
  <c r="W479"/>
  <c r="AZ459"/>
  <c r="W459"/>
  <c r="CZ187"/>
  <c r="W512"/>
  <c r="EZ257"/>
  <c r="BZ449"/>
  <c r="Z449" s="1"/>
  <c r="BZ285"/>
  <c r="AZ169"/>
  <c r="W169"/>
  <c r="W487"/>
  <c r="W248"/>
  <c r="W292"/>
  <c r="W262"/>
  <c r="EZ249"/>
  <c r="Z249" s="1"/>
  <c r="W106"/>
  <c r="W131"/>
  <c r="Z273"/>
  <c r="Z372"/>
  <c r="AZ121"/>
  <c r="W272"/>
  <c r="BZ23"/>
  <c r="CZ366"/>
  <c r="EZ507"/>
  <c r="W307"/>
  <c r="W269"/>
  <c r="W306"/>
  <c r="AZ18"/>
  <c r="W18"/>
  <c r="BZ145"/>
  <c r="W181"/>
  <c r="BZ357"/>
  <c r="CZ247"/>
  <c r="AZ143"/>
  <c r="AZ329"/>
  <c r="W329"/>
  <c r="W407"/>
  <c r="CZ27"/>
  <c r="W69"/>
  <c r="CZ77"/>
  <c r="DZ87"/>
  <c r="W234"/>
  <c r="AZ414"/>
  <c r="W414"/>
  <c r="CZ333"/>
  <c r="W147"/>
  <c r="AZ290"/>
  <c r="EZ378"/>
  <c r="W354"/>
  <c r="AZ468"/>
  <c r="CZ434"/>
  <c r="DZ506"/>
  <c r="DZ418"/>
  <c r="W492"/>
  <c r="AZ335"/>
  <c r="DZ240"/>
  <c r="DZ415"/>
  <c r="Z460"/>
  <c r="DZ48"/>
  <c r="AZ154"/>
  <c r="W154"/>
  <c r="W426"/>
  <c r="CZ474"/>
  <c r="BZ100"/>
  <c r="Z343"/>
  <c r="DZ246"/>
  <c r="AZ451"/>
  <c r="W445"/>
  <c r="W278"/>
  <c r="W376"/>
  <c r="AZ72"/>
  <c r="Z72" s="1"/>
  <c r="AZ39"/>
  <c r="AZ21"/>
  <c r="W279"/>
  <c r="AZ235"/>
  <c r="EZ484"/>
  <c r="BZ512"/>
  <c r="W446"/>
  <c r="EZ204"/>
  <c r="Z204" s="1"/>
  <c r="EZ198"/>
  <c r="W315"/>
  <c r="W257"/>
  <c r="AZ28"/>
  <c r="W267"/>
  <c r="W395"/>
  <c r="W71"/>
  <c r="CZ44"/>
  <c r="Z44" s="1"/>
  <c r="CZ357"/>
  <c r="EZ97"/>
  <c r="W399"/>
  <c r="AZ205"/>
  <c r="EZ325"/>
  <c r="Z325" s="1"/>
  <c r="W340"/>
  <c r="W192"/>
  <c r="CZ493"/>
  <c r="Z321"/>
  <c r="DZ316"/>
  <c r="DZ447"/>
  <c r="CZ470"/>
  <c r="AZ370"/>
  <c r="W370"/>
  <c r="BZ84"/>
  <c r="EZ108"/>
  <c r="DZ305"/>
  <c r="W393"/>
  <c r="BZ413"/>
  <c r="DZ147"/>
  <c r="DZ290"/>
  <c r="W456"/>
  <c r="W16"/>
  <c r="W391"/>
  <c r="BZ121"/>
  <c r="W439"/>
  <c r="W461"/>
  <c r="W410"/>
  <c r="DZ245"/>
  <c r="DZ86"/>
  <c r="EZ84"/>
  <c r="AZ466"/>
  <c r="W83"/>
  <c r="AZ97"/>
  <c r="W97"/>
  <c r="W50"/>
  <c r="DZ234"/>
  <c r="W101"/>
  <c r="CZ481"/>
  <c r="CZ319"/>
  <c r="CZ468"/>
  <c r="AZ374"/>
  <c r="W150"/>
  <c r="W88"/>
  <c r="AZ32"/>
  <c r="W32"/>
  <c r="W200"/>
  <c r="BZ37"/>
  <c r="CZ423"/>
  <c r="CZ505"/>
  <c r="EZ244"/>
  <c r="DZ420"/>
  <c r="Z420" s="1"/>
  <c r="EZ75"/>
  <c r="CZ92"/>
  <c r="Z92" s="1"/>
  <c r="AZ188"/>
  <c r="CZ120"/>
  <c r="Z120" s="1"/>
  <c r="EZ138"/>
  <c r="W238"/>
  <c r="DZ169"/>
  <c r="AZ258"/>
  <c r="W291"/>
  <c r="BZ282"/>
  <c r="DZ365"/>
  <c r="AZ496"/>
  <c r="Z496" s="1"/>
  <c r="AZ66"/>
  <c r="EZ513"/>
  <c r="EZ95"/>
  <c r="W95"/>
  <c r="EZ422"/>
  <c r="W425"/>
  <c r="W124"/>
  <c r="DZ136"/>
  <c r="Z136" s="1"/>
  <c r="BZ387"/>
  <c r="Z387" s="1"/>
  <c r="DZ182"/>
  <c r="AZ293"/>
  <c r="DZ230"/>
  <c r="Z230" s="1"/>
  <c r="CZ160"/>
  <c r="CZ412"/>
  <c r="AZ404"/>
  <c r="W13"/>
  <c r="W321"/>
  <c r="EZ322"/>
  <c r="Z322" s="1"/>
  <c r="W207"/>
  <c r="CZ223"/>
  <c r="BZ259"/>
  <c r="Z259" s="1"/>
  <c r="BZ478"/>
  <c r="BZ307"/>
  <c r="EZ380"/>
  <c r="Z380" s="1"/>
  <c r="CZ452"/>
  <c r="EZ168"/>
  <c r="BZ306"/>
  <c r="DZ176"/>
  <c r="Z176" s="1"/>
  <c r="W332"/>
  <c r="DZ347"/>
  <c r="CZ424"/>
  <c r="Z424" s="1"/>
  <c r="W232"/>
  <c r="BZ470"/>
  <c r="CZ439"/>
  <c r="AZ461"/>
  <c r="EZ410"/>
  <c r="AZ243"/>
  <c r="W243"/>
  <c r="BZ184"/>
  <c r="W65"/>
  <c r="EZ181"/>
  <c r="EZ302"/>
  <c r="BZ498"/>
  <c r="EZ263"/>
  <c r="AZ151"/>
  <c r="Z151" s="1"/>
  <c r="DZ443"/>
  <c r="BZ54"/>
  <c r="DZ153"/>
  <c r="CZ197"/>
  <c r="BZ288"/>
  <c r="EZ308"/>
  <c r="AZ236"/>
  <c r="W215"/>
  <c r="EZ135"/>
  <c r="BZ137"/>
  <c r="AZ286"/>
  <c r="W141"/>
  <c r="AZ270"/>
  <c r="AZ196"/>
  <c r="CZ298"/>
  <c r="W344"/>
  <c r="EZ299"/>
  <c r="BZ123"/>
  <c r="DZ338"/>
  <c r="EZ373"/>
  <c r="BZ104"/>
  <c r="AZ438"/>
  <c r="Z438" s="1"/>
  <c r="EZ341"/>
  <c r="Z341" s="1"/>
  <c r="EZ87"/>
  <c r="BZ89"/>
  <c r="EZ221"/>
  <c r="CZ353"/>
  <c r="CZ431"/>
  <c r="BZ101"/>
  <c r="BZ414"/>
  <c r="BZ359"/>
  <c r="BZ224"/>
  <c r="AZ399"/>
  <c r="EZ112"/>
  <c r="BZ319"/>
  <c r="BZ382"/>
  <c r="DZ502"/>
  <c r="EZ140"/>
  <c r="AZ356"/>
  <c r="BZ178"/>
  <c r="W178"/>
  <c r="EZ468"/>
  <c r="DZ110"/>
  <c r="CZ506"/>
  <c r="EZ506"/>
  <c r="EZ411"/>
  <c r="AZ418"/>
  <c r="AZ59"/>
  <c r="W367"/>
  <c r="CZ430"/>
  <c r="W485"/>
  <c r="W30"/>
  <c r="BZ421"/>
  <c r="W504"/>
  <c r="AZ40"/>
  <c r="DZ191"/>
  <c r="W191"/>
  <c r="EZ401"/>
  <c r="AZ173"/>
  <c r="CZ220"/>
  <c r="AZ398"/>
  <c r="AZ158"/>
  <c r="BZ125"/>
  <c r="DZ76"/>
  <c r="DZ32"/>
  <c r="BZ208"/>
  <c r="CZ320"/>
  <c r="EZ200"/>
  <c r="Z200" s="1"/>
  <c r="AZ283"/>
  <c r="DZ37"/>
  <c r="DZ67"/>
  <c r="DZ183"/>
  <c r="W415"/>
  <c r="EZ48"/>
  <c r="DZ154"/>
  <c r="AZ42"/>
  <c r="BZ467"/>
  <c r="AZ505"/>
  <c r="CZ36"/>
  <c r="BZ134"/>
  <c r="W25"/>
  <c r="EZ433"/>
  <c r="W432"/>
  <c r="DZ474"/>
  <c r="EZ377"/>
  <c r="CZ475"/>
  <c r="Z475" s="1"/>
  <c r="W343"/>
  <c r="EZ128"/>
  <c r="AZ128"/>
  <c r="W128"/>
  <c r="CZ246"/>
  <c r="AZ12"/>
  <c r="AZ35"/>
  <c r="Z35" s="1"/>
  <c r="W35"/>
  <c r="EZ277"/>
  <c r="DZ371"/>
  <c r="EZ20"/>
  <c r="Z20" s="1"/>
  <c r="W20"/>
  <c r="DZ14"/>
  <c r="AZ148"/>
  <c r="Z148" s="1"/>
  <c r="DZ296"/>
  <c r="BZ376"/>
  <c r="AZ489"/>
  <c r="Z489" s="1"/>
  <c r="BZ281"/>
  <c r="AZ389"/>
  <c r="CZ39"/>
  <c r="BZ264"/>
  <c r="AZ156"/>
  <c r="BZ202"/>
  <c r="CZ390"/>
  <c r="EZ93"/>
  <c r="DZ46"/>
  <c r="CZ212"/>
  <c r="BZ114"/>
  <c r="W114"/>
  <c r="EZ256"/>
  <c r="CZ512"/>
  <c r="CZ10"/>
  <c r="BZ336"/>
  <c r="EZ209"/>
  <c r="CZ458"/>
  <c r="CZ94"/>
  <c r="BZ479"/>
  <c r="EZ274"/>
  <c r="CZ362"/>
  <c r="BZ375"/>
  <c r="DZ105"/>
  <c r="DZ64"/>
  <c r="AZ254"/>
  <c r="DZ198"/>
  <c r="CZ396"/>
  <c r="DZ118"/>
  <c r="CZ96"/>
  <c r="DZ244"/>
  <c r="AZ285"/>
  <c r="W120"/>
  <c r="CZ138"/>
  <c r="EZ258"/>
  <c r="W214"/>
  <c r="BZ291"/>
  <c r="Z291" s="1"/>
  <c r="CZ262"/>
  <c r="Z262" s="1"/>
  <c r="DZ513"/>
  <c r="CZ95"/>
  <c r="CZ501"/>
  <c r="CZ311"/>
  <c r="Z311" s="1"/>
  <c r="W311"/>
  <c r="BZ53"/>
  <c r="DZ175"/>
  <c r="Z175" s="1"/>
  <c r="CZ131"/>
  <c r="Z131" s="1"/>
  <c r="DZ391"/>
  <c r="CZ293"/>
  <c r="EZ493"/>
  <c r="W43"/>
  <c r="BZ284"/>
  <c r="CZ495"/>
  <c r="AZ268"/>
  <c r="BZ412"/>
  <c r="W372"/>
  <c r="BZ103"/>
  <c r="Z103" s="1"/>
  <c r="CZ272"/>
  <c r="Z272" s="1"/>
  <c r="AZ207"/>
  <c r="W394"/>
  <c r="AZ337"/>
  <c r="EZ350"/>
  <c r="Z350" s="1"/>
  <c r="BZ71"/>
  <c r="Z71" s="1"/>
  <c r="CZ478"/>
  <c r="BZ157"/>
  <c r="EZ452"/>
  <c r="EZ306"/>
  <c r="CZ111"/>
  <c r="Z111" s="1"/>
  <c r="BZ332"/>
  <c r="Z332" s="1"/>
  <c r="EZ447"/>
  <c r="EZ18"/>
  <c r="EZ232"/>
  <c r="Z232" s="1"/>
  <c r="W152"/>
  <c r="W216"/>
  <c r="DZ345"/>
  <c r="Z345" s="1"/>
  <c r="EZ470"/>
  <c r="BZ304"/>
  <c r="DZ410"/>
  <c r="W145"/>
  <c r="EZ184"/>
  <c r="BZ302"/>
  <c r="BZ491"/>
  <c r="EZ498"/>
  <c r="BZ132"/>
  <c r="CZ63"/>
  <c r="AZ197"/>
  <c r="EZ197"/>
  <c r="AZ237"/>
  <c r="DZ407"/>
  <c r="BZ236"/>
  <c r="DZ29"/>
  <c r="W201"/>
  <c r="W129"/>
  <c r="AZ305"/>
  <c r="DZ226"/>
  <c r="BZ298"/>
  <c r="BZ400"/>
  <c r="BZ97"/>
  <c r="DZ97"/>
  <c r="EZ364"/>
  <c r="DZ383"/>
  <c r="CZ463"/>
  <c r="Z463" s="1"/>
  <c r="BZ373"/>
  <c r="BZ218"/>
  <c r="W87"/>
  <c r="DZ353"/>
  <c r="EZ431"/>
  <c r="DZ101"/>
  <c r="EZ349"/>
  <c r="EZ413"/>
  <c r="EZ499"/>
  <c r="EZ360"/>
  <c r="Z360" s="1"/>
  <c r="DZ481"/>
  <c r="CZ33"/>
  <c r="W205"/>
  <c r="CZ79"/>
  <c r="DZ473"/>
  <c r="Z473" s="1"/>
  <c r="DZ112"/>
  <c r="DZ319"/>
  <c r="BZ290"/>
  <c r="DZ378"/>
  <c r="EZ482"/>
  <c r="EZ159"/>
  <c r="CZ140"/>
  <c r="Z140" s="1"/>
  <c r="CZ480"/>
  <c r="W165"/>
  <c r="CZ186"/>
  <c r="BZ98"/>
  <c r="EZ434"/>
  <c r="AZ110"/>
  <c r="BZ59"/>
  <c r="CZ485"/>
  <c r="CZ494"/>
  <c r="DZ427"/>
  <c r="Z427" s="1"/>
  <c r="CZ130"/>
  <c r="EZ150"/>
  <c r="BZ88"/>
  <c r="BZ220"/>
  <c r="W206"/>
  <c r="EZ492"/>
  <c r="W68"/>
  <c r="EZ125"/>
  <c r="EZ32"/>
  <c r="BZ335"/>
  <c r="DZ379"/>
  <c r="BZ283"/>
  <c r="CZ37"/>
  <c r="BZ423"/>
  <c r="W67"/>
  <c r="BZ415"/>
  <c r="AZ280"/>
  <c r="Z280" s="1"/>
  <c r="W280"/>
  <c r="BZ154"/>
  <c r="EZ265"/>
  <c r="AZ441"/>
  <c r="W441"/>
  <c r="BZ51"/>
  <c r="Z51" s="1"/>
  <c r="EZ42"/>
  <c r="BZ505"/>
  <c r="W36"/>
  <c r="AZ134"/>
  <c r="DZ327"/>
  <c r="BZ312"/>
  <c r="CZ386"/>
  <c r="W474"/>
  <c r="CZ503"/>
  <c r="Z503" s="1"/>
  <c r="W444"/>
  <c r="AZ490"/>
  <c r="W109"/>
  <c r="W358"/>
  <c r="AZ231"/>
  <c r="Z231" s="1"/>
  <c r="W277"/>
  <c r="AZ133"/>
  <c r="W252"/>
  <c r="BZ14"/>
  <c r="EZ376"/>
  <c r="EZ264"/>
  <c r="DZ453"/>
  <c r="EZ390"/>
  <c r="W38"/>
  <c r="BZ93"/>
  <c r="AZ369"/>
  <c r="Z369" s="1"/>
  <c r="W369"/>
  <c r="CZ314"/>
  <c r="EZ56"/>
  <c r="EZ170"/>
  <c r="AZ392"/>
  <c r="CZ301"/>
  <c r="AZ509"/>
  <c r="EZ64"/>
  <c r="CZ254"/>
  <c r="DZ209"/>
  <c r="W217"/>
  <c r="DZ164"/>
  <c r="Z164" s="1"/>
  <c r="AZ362"/>
  <c r="W96"/>
  <c r="DZ75"/>
  <c r="AZ75"/>
  <c r="EZ238"/>
  <c r="Z238" s="1"/>
  <c r="CZ258"/>
  <c r="EZ282"/>
  <c r="EZ365"/>
  <c r="BZ66"/>
  <c r="W513"/>
  <c r="AZ172"/>
  <c r="Z172" s="1"/>
  <c r="AZ31"/>
  <c r="DZ501"/>
  <c r="CZ422"/>
  <c r="DZ425"/>
  <c r="Z425" s="1"/>
  <c r="DZ124"/>
  <c r="Z124" s="1"/>
  <c r="BZ47"/>
  <c r="W175"/>
  <c r="DZ62"/>
  <c r="EZ182"/>
  <c r="BZ500"/>
  <c r="Z500" s="1"/>
  <c r="AZ160"/>
  <c r="EZ43"/>
  <c r="EZ284"/>
  <c r="W412"/>
  <c r="EZ361"/>
  <c r="CZ337"/>
  <c r="W350"/>
  <c r="AZ366"/>
  <c r="BZ366"/>
  <c r="AZ478"/>
  <c r="AZ507"/>
  <c r="W507"/>
  <c r="AZ157"/>
  <c r="AZ168"/>
  <c r="AZ347"/>
  <c r="AZ428"/>
  <c r="AZ397"/>
  <c r="BZ152"/>
  <c r="W470"/>
  <c r="AZ162"/>
  <c r="W348"/>
  <c r="AZ304"/>
  <c r="EZ464"/>
  <c r="EZ26"/>
  <c r="BZ410"/>
  <c r="BZ65"/>
  <c r="Z65" s="1"/>
  <c r="BZ181"/>
  <c r="CZ302"/>
  <c r="DZ263"/>
  <c r="Z210"/>
  <c r="BZ86"/>
  <c r="BZ443"/>
  <c r="W84"/>
  <c r="CZ143"/>
  <c r="EZ153"/>
  <c r="BZ197"/>
  <c r="CZ317"/>
  <c r="DZ108"/>
  <c r="BZ407"/>
  <c r="W15"/>
  <c r="W309"/>
  <c r="AZ27"/>
  <c r="EZ201"/>
  <c r="EZ385"/>
  <c r="BZ228"/>
  <c r="W270"/>
  <c r="BZ465"/>
  <c r="CZ400"/>
  <c r="DZ299"/>
  <c r="EZ222"/>
  <c r="DZ123"/>
  <c r="CZ338"/>
  <c r="BZ50"/>
  <c r="EZ104"/>
  <c r="CZ483"/>
  <c r="Z483" s="1"/>
  <c r="BZ77"/>
  <c r="W341"/>
  <c r="CZ221"/>
  <c r="CZ234"/>
  <c r="CZ297"/>
  <c r="Z297" s="1"/>
  <c r="EZ101"/>
  <c r="BZ185"/>
  <c r="Z185" s="1"/>
  <c r="DZ324"/>
  <c r="EZ333"/>
  <c r="W333"/>
  <c r="W499"/>
  <c r="W360"/>
  <c r="DZ33"/>
  <c r="EZ319"/>
  <c r="W382"/>
  <c r="DZ456"/>
  <c r="DZ354"/>
  <c r="DZ178"/>
  <c r="AZ186"/>
  <c r="W186"/>
  <c r="DZ434"/>
  <c r="CZ16"/>
  <c r="EZ408"/>
  <c r="EZ30"/>
  <c r="BZ374"/>
  <c r="AZ494"/>
  <c r="CZ90"/>
  <c r="W85"/>
  <c r="BZ401"/>
  <c r="DZ150"/>
  <c r="W194"/>
  <c r="W220"/>
  <c r="BZ398"/>
  <c r="CZ158"/>
  <c r="W76"/>
  <c r="EZ240"/>
  <c r="CZ497"/>
  <c r="EZ183"/>
  <c r="CZ368"/>
  <c r="CZ48"/>
  <c r="CZ440"/>
  <c r="DZ36"/>
  <c r="CZ25"/>
  <c r="BZ433"/>
  <c r="DZ432"/>
  <c r="AZ193"/>
  <c r="BZ261"/>
  <c r="W377"/>
  <c r="DZ490"/>
  <c r="BZ109"/>
  <c r="Z109" s="1"/>
  <c r="EZ149"/>
  <c r="Z149" s="1"/>
  <c r="BZ12"/>
  <c r="BZ277"/>
  <c r="CZ260"/>
  <c r="EZ74"/>
  <c r="Z74" s="1"/>
  <c r="EZ14"/>
  <c r="W455"/>
  <c r="EZ296"/>
  <c r="W448"/>
  <c r="EZ355"/>
  <c r="Z355" s="1"/>
  <c r="BZ225"/>
  <c r="DZ55"/>
  <c r="EZ389"/>
  <c r="EZ39"/>
  <c r="BZ17"/>
  <c r="W202"/>
  <c r="BZ21"/>
  <c r="CZ453"/>
  <c r="DZ38"/>
  <c r="Z38" s="1"/>
  <c r="EZ279"/>
  <c r="AZ314"/>
  <c r="DZ179"/>
  <c r="BZ56"/>
  <c r="W170"/>
  <c r="DZ189"/>
  <c r="BZ253"/>
  <c r="BZ211"/>
  <c r="CZ484"/>
  <c r="CZ395"/>
  <c r="DZ34"/>
  <c r="CZ105"/>
  <c r="W219"/>
  <c r="EZ336"/>
  <c r="CZ209"/>
  <c r="W508"/>
  <c r="AZ187"/>
  <c r="CZ276"/>
  <c r="BZ91"/>
  <c r="DZ163"/>
  <c r="DZ217"/>
  <c r="BZ488"/>
  <c r="Z488" s="1"/>
  <c r="BZ118"/>
  <c r="BZ142"/>
  <c r="DZ479"/>
  <c r="BZ274"/>
  <c r="CZ342"/>
  <c r="EZ402"/>
  <c r="Z402" s="1"/>
  <c r="AZ375"/>
  <c r="W233"/>
  <c r="DZ78"/>
  <c r="BZ180"/>
  <c r="EZ479"/>
  <c r="W41"/>
  <c r="EZ375"/>
  <c r="BZ267"/>
  <c r="EZ459"/>
  <c r="CZ24"/>
  <c r="W403"/>
  <c r="CZ508"/>
  <c r="Z508" s="1"/>
  <c r="AZ276"/>
  <c r="W276"/>
  <c r="CZ334"/>
  <c r="AZ396"/>
  <c r="AZ163"/>
  <c r="W406"/>
  <c r="DZ257"/>
  <c r="DZ454"/>
  <c r="Z454" s="1"/>
  <c r="DZ233"/>
  <c r="Z233" s="1"/>
  <c r="BZ323"/>
  <c r="CZ122"/>
  <c r="Z122" s="1"/>
  <c r="CZ118"/>
  <c r="EZ142"/>
  <c r="W402"/>
  <c r="DZ155"/>
  <c r="W449"/>
  <c r="DZ22"/>
  <c r="Z22" s="1"/>
  <c r="W92"/>
  <c r="CZ242"/>
  <c r="BZ169"/>
  <c r="AZ487"/>
  <c r="Z487" s="1"/>
  <c r="CZ365"/>
  <c r="BZ248"/>
  <c r="EZ340"/>
  <c r="CZ513"/>
  <c r="EZ106"/>
  <c r="Z106" s="1"/>
  <c r="EZ31"/>
  <c r="W422"/>
  <c r="W47"/>
  <c r="W500"/>
  <c r="AZ493"/>
  <c r="BZ58"/>
  <c r="BZ43"/>
  <c r="BZ450"/>
  <c r="Z450" s="1"/>
  <c r="W284"/>
  <c r="AZ495"/>
  <c r="BZ495"/>
  <c r="W268"/>
  <c r="EZ404"/>
  <c r="EZ23"/>
  <c r="AZ471"/>
  <c r="Z471" s="1"/>
  <c r="AZ223"/>
  <c r="AZ19"/>
  <c r="Z19" s="1"/>
  <c r="CZ316"/>
  <c r="EZ478"/>
  <c r="AZ275"/>
  <c r="CZ157"/>
  <c r="BZ9"/>
  <c r="W111"/>
  <c r="W447"/>
  <c r="CZ18"/>
  <c r="EZ348"/>
  <c r="Z348" s="1"/>
  <c r="CZ227"/>
  <c r="EZ370"/>
  <c r="DZ439"/>
  <c r="AZ464"/>
  <c r="W464"/>
  <c r="DZ461"/>
  <c r="BZ241"/>
  <c r="BZ243"/>
  <c r="DZ184"/>
  <c r="EZ245"/>
  <c r="CZ491"/>
  <c r="EZ199"/>
  <c r="AZ247"/>
  <c r="W247"/>
  <c r="CZ84"/>
  <c r="EZ329"/>
  <c r="CZ250"/>
  <c r="Z250" s="1"/>
  <c r="DZ197"/>
  <c r="BZ167"/>
  <c r="DZ308"/>
  <c r="DZ15"/>
  <c r="Z15" s="1"/>
  <c r="BZ135"/>
  <c r="CZ300"/>
  <c r="DZ328"/>
  <c r="CZ137"/>
  <c r="EZ286"/>
  <c r="BZ201"/>
  <c r="EZ45"/>
  <c r="AZ228"/>
  <c r="BZ69"/>
  <c r="Z69" s="1"/>
  <c r="BZ52"/>
  <c r="Z52" s="1"/>
  <c r="EZ196"/>
  <c r="AZ465"/>
  <c r="CZ226"/>
  <c r="DZ364"/>
  <c r="BZ222"/>
  <c r="EZ123"/>
  <c r="DZ218"/>
  <c r="AZ104"/>
  <c r="CZ87"/>
  <c r="W353"/>
  <c r="DZ49"/>
  <c r="EZ324"/>
  <c r="BZ349"/>
  <c r="AZ413"/>
  <c r="W413"/>
  <c r="DZ333"/>
  <c r="BZ481"/>
  <c r="AZ147"/>
  <c r="AZ502"/>
  <c r="AZ159"/>
  <c r="W99"/>
  <c r="W140"/>
  <c r="BZ313"/>
  <c r="EZ313"/>
  <c r="EZ174"/>
  <c r="CZ98"/>
  <c r="AZ411"/>
  <c r="EZ418"/>
  <c r="DZ251"/>
  <c r="Z251" s="1"/>
  <c r="BZ367"/>
  <c r="AZ408"/>
  <c r="DZ430"/>
  <c r="BZ494"/>
  <c r="W421"/>
  <c r="DZ90"/>
  <c r="BZ504"/>
  <c r="Z504" s="1"/>
  <c r="DZ130"/>
  <c r="BZ150"/>
  <c r="W177"/>
  <c r="BZ173"/>
  <c r="DZ88"/>
  <c r="DZ229"/>
  <c r="Z229" s="1"/>
  <c r="EZ220"/>
  <c r="CZ398"/>
  <c r="BZ492"/>
  <c r="W429"/>
  <c r="EZ486"/>
  <c r="DZ335"/>
  <c r="AZ240"/>
  <c r="AZ379"/>
  <c r="W379"/>
  <c r="DZ497"/>
  <c r="AZ113"/>
  <c r="BZ183"/>
  <c r="W460"/>
  <c r="DZ368"/>
  <c r="BZ48"/>
  <c r="EZ457"/>
  <c r="CZ144"/>
  <c r="AZ433"/>
  <c r="CZ352"/>
  <c r="BZ61"/>
  <c r="AZ61"/>
  <c r="BZ310"/>
  <c r="Z310" s="1"/>
  <c r="AZ261"/>
  <c r="BZ377"/>
  <c r="BZ102"/>
  <c r="Z102" s="1"/>
  <c r="BZ451"/>
  <c r="DZ384"/>
  <c r="DZ260"/>
  <c r="DZ252"/>
  <c r="AZ14"/>
  <c r="AZ171"/>
  <c r="W355"/>
  <c r="AZ281"/>
  <c r="EZ55"/>
  <c r="BZ39"/>
  <c r="AZ264"/>
  <c r="EZ161"/>
  <c r="DZ405"/>
  <c r="DZ21"/>
  <c r="W453"/>
  <c r="BZ279"/>
  <c r="CZ170"/>
  <c r="W212"/>
  <c r="BZ395"/>
  <c r="EZ34"/>
  <c r="W10"/>
  <c r="DZ336"/>
  <c r="DZ24"/>
  <c r="W198"/>
  <c r="DZ403"/>
  <c r="EZ276"/>
  <c r="W334"/>
  <c r="DZ396"/>
  <c r="BZ406"/>
  <c r="Z406" s="1"/>
  <c r="EZ442"/>
  <c r="CZ416"/>
  <c r="CZ217"/>
  <c r="DZ239"/>
  <c r="EZ315"/>
  <c r="Z315" s="1"/>
  <c r="CZ203"/>
  <c r="Z203" s="1"/>
  <c r="AZ257"/>
  <c r="DZ512"/>
  <c r="EZ118"/>
  <c r="BZ28"/>
  <c r="EZ24"/>
  <c r="EZ195"/>
  <c r="DK178" i="13"/>
  <c r="DK323"/>
  <c r="DK341"/>
  <c r="DK274"/>
  <c r="DK162"/>
  <c r="DK180"/>
  <c r="DK163"/>
  <c r="DK358"/>
  <c r="DK291"/>
  <c r="DK371"/>
  <c r="DK112"/>
  <c r="DK208"/>
  <c r="DK128"/>
  <c r="DK189"/>
  <c r="DK213"/>
  <c r="DK118"/>
  <c r="DK18"/>
  <c r="DK131"/>
  <c r="DK183"/>
  <c r="DK273"/>
  <c r="DK77"/>
  <c r="DK71"/>
  <c r="DK79"/>
  <c r="DK314"/>
  <c r="DK367"/>
  <c r="DK406"/>
  <c r="DK313"/>
  <c r="DK392"/>
  <c r="DK135"/>
  <c r="DK220"/>
  <c r="DK146"/>
  <c r="DK370"/>
  <c r="DK396"/>
  <c r="DK387"/>
  <c r="DK333"/>
  <c r="DK322"/>
  <c r="DK321"/>
  <c r="DK305"/>
  <c r="DK301"/>
  <c r="DK100"/>
  <c r="DK126"/>
  <c r="DK223"/>
  <c r="DK204"/>
  <c r="DK28"/>
  <c r="DK64"/>
  <c r="DK43"/>
  <c r="DK168"/>
  <c r="DK297"/>
  <c r="DK290"/>
  <c r="DK277"/>
  <c r="DK19"/>
  <c r="DK67"/>
  <c r="DK116"/>
  <c r="DK215"/>
  <c r="DK317"/>
  <c r="DK169"/>
  <c r="DK294"/>
  <c r="DK200"/>
  <c r="DK113"/>
  <c r="DK288"/>
  <c r="DK39"/>
  <c r="DK264"/>
  <c r="DK96"/>
  <c r="DK24"/>
  <c r="DK133"/>
  <c r="DK22"/>
  <c r="DK143"/>
  <c r="DK212"/>
  <c r="DK413"/>
  <c r="DK420"/>
  <c r="DK389"/>
  <c r="DK377"/>
  <c r="DK335"/>
  <c r="DK279"/>
  <c r="DK109"/>
  <c r="DK280"/>
  <c r="DK380"/>
  <c r="DK350"/>
  <c r="DK398"/>
  <c r="DK404"/>
  <c r="DK326"/>
  <c r="DK346"/>
  <c r="DK134"/>
  <c r="DK36"/>
  <c r="DK114"/>
  <c r="DK269"/>
  <c r="DK97"/>
  <c r="DK201"/>
  <c r="DK25"/>
  <c r="DK300"/>
  <c r="DK86"/>
  <c r="DK278"/>
  <c r="DK185"/>
  <c r="DK275"/>
  <c r="DK197"/>
  <c r="DK310"/>
  <c r="DK356"/>
  <c r="DK195"/>
  <c r="DK40"/>
  <c r="DK48"/>
  <c r="DK187"/>
  <c r="DK173"/>
  <c r="DK89"/>
  <c r="DK33"/>
  <c r="DK56"/>
  <c r="DK253"/>
  <c r="DK216"/>
  <c r="DK329"/>
  <c r="DK190"/>
  <c r="DK304"/>
  <c r="DK284"/>
  <c r="DK144"/>
  <c r="DK319"/>
  <c r="DK400"/>
  <c r="DK336"/>
  <c r="DK375"/>
  <c r="DK369"/>
  <c r="DK122"/>
  <c r="DK69"/>
  <c r="DK34"/>
  <c r="DK348"/>
  <c r="DK391"/>
  <c r="DK409"/>
  <c r="DK376"/>
  <c r="DK410"/>
  <c r="DK373"/>
  <c r="DK119"/>
  <c r="DK49"/>
  <c r="DK293"/>
  <c r="DK85"/>
  <c r="DK174"/>
  <c r="DK11"/>
  <c r="DK152"/>
  <c r="DK296"/>
  <c r="DK217"/>
  <c r="DK5"/>
  <c r="DK76"/>
  <c r="DK93"/>
  <c r="DK276"/>
  <c r="DK364"/>
  <c r="DK417"/>
  <c r="DK219"/>
  <c r="DK60"/>
  <c r="DK205"/>
  <c r="DK150"/>
  <c r="DK266"/>
  <c r="DK66"/>
  <c r="DK55"/>
  <c r="DK145"/>
  <c r="DK285"/>
  <c r="DK137"/>
  <c r="DK166"/>
  <c r="DK384"/>
  <c r="DK363"/>
  <c r="DK393"/>
  <c r="DK101"/>
  <c r="DK267"/>
  <c r="DK320"/>
  <c r="DK374"/>
  <c r="DK365"/>
  <c r="DK342"/>
  <c r="DK353"/>
  <c r="DK281"/>
  <c r="DK10"/>
  <c r="DK299"/>
  <c r="DK139"/>
  <c r="DK148"/>
  <c r="DK151"/>
  <c r="DK271"/>
  <c r="DK108"/>
  <c r="DK99"/>
  <c r="DK196"/>
  <c r="DK136"/>
  <c r="DK344"/>
  <c r="DK199"/>
  <c r="DK98"/>
  <c r="DK46"/>
  <c r="DK107"/>
  <c r="DK117"/>
  <c r="DK289"/>
  <c r="DK203"/>
  <c r="DK6"/>
  <c r="DK343"/>
  <c r="DK171"/>
  <c r="DK388"/>
  <c r="DK17"/>
  <c r="DK35"/>
  <c r="DK318"/>
  <c r="DK61"/>
  <c r="DK29"/>
  <c r="DK338"/>
  <c r="DK415"/>
  <c r="DK349"/>
  <c r="DK127"/>
  <c r="DK90"/>
  <c r="DK80"/>
  <c r="DK115"/>
  <c r="DK184"/>
  <c r="DK316"/>
  <c r="DK345"/>
  <c r="DK65"/>
  <c r="DK149"/>
  <c r="DK330"/>
  <c r="DK91"/>
  <c r="DK111"/>
  <c r="DK382"/>
  <c r="DK334"/>
  <c r="DK403"/>
  <c r="DK402"/>
  <c r="DK381"/>
  <c r="DK372"/>
  <c r="DK268"/>
  <c r="DK7"/>
  <c r="DK414"/>
  <c r="DK360"/>
  <c r="DK303"/>
  <c r="DK378"/>
  <c r="DK412"/>
  <c r="DK361"/>
  <c r="DK328"/>
  <c r="DK351"/>
  <c r="DK42"/>
  <c r="DK53"/>
  <c r="DK176"/>
  <c r="DK207"/>
  <c r="DK14"/>
  <c r="DK210"/>
  <c r="DK37"/>
  <c r="DK50"/>
  <c r="DK270"/>
  <c r="DK132"/>
  <c r="DK209"/>
  <c r="DK73"/>
  <c r="DK13"/>
  <c r="DK120"/>
  <c r="DK92"/>
  <c r="DK401"/>
  <c r="DK337"/>
  <c r="DK103"/>
  <c r="DK8"/>
  <c r="DK104"/>
  <c r="DK225"/>
  <c r="DK84"/>
  <c r="DK63"/>
  <c r="DK38"/>
  <c r="DK74"/>
  <c r="DK218"/>
  <c r="DK167"/>
  <c r="DK222"/>
  <c r="DK287"/>
  <c r="DK182"/>
  <c r="DK385"/>
  <c r="DK419"/>
  <c r="DK408"/>
  <c r="DK306"/>
  <c r="DK354"/>
  <c r="DK110"/>
  <c r="DK102"/>
  <c r="DK362"/>
  <c r="DK405"/>
  <c r="DK421"/>
  <c r="DK312"/>
  <c r="DK309"/>
  <c r="DK395"/>
  <c r="DK45"/>
  <c r="DK87"/>
  <c r="DK295"/>
  <c r="DK58"/>
  <c r="DK20"/>
  <c r="DK21"/>
  <c r="DK88"/>
  <c r="DK106"/>
  <c r="DK286"/>
  <c r="DK129"/>
  <c r="DK147"/>
  <c r="DK181"/>
  <c r="DK211"/>
  <c r="DK198"/>
  <c r="DK340"/>
  <c r="DK23"/>
  <c r="DK52"/>
  <c r="DK186"/>
  <c r="DK177"/>
  <c r="DK202"/>
  <c r="DK123"/>
  <c r="DK224"/>
  <c r="DK170"/>
  <c r="DK214"/>
  <c r="DK124"/>
  <c r="DK386"/>
  <c r="DK51"/>
  <c r="DK12"/>
  <c r="DK57"/>
  <c r="DK272"/>
  <c r="DK54"/>
  <c r="DK308"/>
  <c r="DK383"/>
  <c r="DK339"/>
  <c r="DK379"/>
  <c r="DK399"/>
  <c r="DK72"/>
  <c r="DK298"/>
  <c r="DK394"/>
  <c r="DK416"/>
  <c r="DK411"/>
  <c r="DK324"/>
  <c r="DK332"/>
  <c r="DK390"/>
  <c r="DK140"/>
  <c r="DK15"/>
  <c r="DK206"/>
  <c r="DK94"/>
  <c r="DK138"/>
  <c r="DK125"/>
  <c r="DK95"/>
  <c r="DK130"/>
  <c r="DK192"/>
  <c r="DK59"/>
  <c r="DK62"/>
  <c r="DK265"/>
  <c r="DK26"/>
  <c r="DK81"/>
  <c r="DK368"/>
  <c r="DK30"/>
  <c r="DK68"/>
  <c r="DK191"/>
  <c r="DK175"/>
  <c r="DK83"/>
  <c r="DK194"/>
  <c r="DK27"/>
  <c r="DK283"/>
  <c r="DK282"/>
  <c r="DK188"/>
  <c r="DK32"/>
  <c r="DK331"/>
  <c r="DK311"/>
  <c r="DK418"/>
  <c r="DK315"/>
  <c r="DK292"/>
  <c r="DK16"/>
  <c r="DK407"/>
  <c r="DK366"/>
  <c r="DK347"/>
  <c r="DK397"/>
  <c r="DK307"/>
  <c r="DK44"/>
  <c r="DK164"/>
  <c r="DK47"/>
  <c r="DK9"/>
  <c r="DK105"/>
  <c r="DK221"/>
  <c r="DK193"/>
  <c r="DK70"/>
  <c r="DK165"/>
  <c r="DK31"/>
  <c r="DK325"/>
  <c r="DK82"/>
  <c r="DK75"/>
  <c r="DK160"/>
  <c r="DK141"/>
  <c r="DK121"/>
  <c r="DK172"/>
  <c r="DK142"/>
  <c r="DK161"/>
  <c r="L25" i="7" l="1"/>
  <c r="Z421" i="12"/>
  <c r="Z241"/>
  <c r="Z268"/>
  <c r="Z58"/>
  <c r="Z252"/>
  <c r="Z248"/>
  <c r="Z334"/>
  <c r="Z456"/>
  <c r="Z485"/>
  <c r="Z10"/>
  <c r="Z300"/>
  <c r="Z162"/>
  <c r="Z207"/>
  <c r="Z191"/>
  <c r="Z340"/>
  <c r="Z47"/>
  <c r="Z67"/>
  <c r="Z211"/>
  <c r="Z432"/>
  <c r="Z443"/>
  <c r="Z166"/>
  <c r="Z399"/>
  <c r="Z288"/>
  <c r="Z275"/>
  <c r="Z323"/>
  <c r="Z27"/>
  <c r="Z143"/>
  <c r="Z187"/>
  <c r="Z484"/>
  <c r="Z16"/>
  <c r="Z212"/>
  <c r="Z9"/>
  <c r="Z77"/>
  <c r="Z502"/>
  <c r="Z181"/>
  <c r="Z445"/>
  <c r="Z423"/>
  <c r="Z464"/>
  <c r="Z235"/>
  <c r="Z429"/>
  <c r="Z381"/>
  <c r="Z354"/>
  <c r="Z507"/>
  <c r="Z253"/>
  <c r="Z440"/>
  <c r="Z26"/>
  <c r="Z215"/>
  <c r="Z156"/>
  <c r="Z223"/>
  <c r="Z499"/>
  <c r="Z53"/>
  <c r="Z367"/>
  <c r="Z342"/>
  <c r="Z17"/>
  <c r="Z431"/>
  <c r="Z114"/>
  <c r="Z189"/>
  <c r="Z267"/>
  <c r="Z145"/>
  <c r="Z255"/>
  <c r="Z403"/>
  <c r="Z352"/>
  <c r="Z179"/>
  <c r="Z30"/>
  <c r="Z133"/>
  <c r="Z408"/>
  <c r="Z339"/>
  <c r="Z152"/>
  <c r="Z63"/>
  <c r="Z202"/>
  <c r="Z171"/>
  <c r="Z193"/>
  <c r="Z50"/>
  <c r="Z397"/>
  <c r="Z441"/>
  <c r="Z85"/>
  <c r="Z150"/>
  <c r="Z382"/>
  <c r="Z214"/>
  <c r="Z198"/>
  <c r="Z422"/>
  <c r="Z378"/>
  <c r="Z305"/>
  <c r="Z82"/>
  <c r="Z285"/>
  <c r="Z415"/>
  <c r="Z222"/>
  <c r="Z43"/>
  <c r="Z365"/>
  <c r="Z318"/>
  <c r="Z119"/>
  <c r="Z264"/>
  <c r="Z379"/>
  <c r="Z362"/>
  <c r="Z413"/>
  <c r="Z437"/>
  <c r="Z113"/>
  <c r="Z147"/>
  <c r="Z401"/>
  <c r="Z392"/>
  <c r="Z290"/>
  <c r="Z237"/>
  <c r="Z307"/>
  <c r="Z294"/>
  <c r="Z481"/>
  <c r="Z234"/>
  <c r="Z428"/>
  <c r="Z246"/>
  <c r="Z76"/>
  <c r="Z270"/>
  <c r="Z99"/>
  <c r="Z448"/>
  <c r="Z165"/>
  <c r="Z213"/>
  <c r="Z247"/>
  <c r="Z274"/>
  <c r="Z377"/>
  <c r="Z411"/>
  <c r="Z201"/>
  <c r="Z25"/>
  <c r="Z160"/>
  <c r="Z509"/>
  <c r="Z391"/>
  <c r="Z95"/>
  <c r="Z96"/>
  <c r="Z458"/>
  <c r="Z177"/>
  <c r="Z492"/>
  <c r="Z257"/>
  <c r="Z188"/>
  <c r="Z40"/>
  <c r="Z224"/>
  <c r="Z314"/>
  <c r="Z228"/>
  <c r="Z209"/>
  <c r="Z410"/>
  <c r="Z505"/>
  <c r="Z279"/>
  <c r="Z407"/>
  <c r="Z115"/>
  <c r="Z194"/>
  <c r="Z261"/>
  <c r="Z226"/>
  <c r="Z347"/>
  <c r="Z134"/>
  <c r="Z205"/>
  <c r="Z309"/>
  <c r="Z170"/>
  <c r="Z465"/>
  <c r="Z277"/>
  <c r="Z168"/>
  <c r="Z57"/>
  <c r="Z70"/>
  <c r="Z112"/>
  <c r="Z366"/>
  <c r="Z97"/>
  <c r="Z417"/>
  <c r="Z283"/>
  <c r="Z498"/>
  <c r="Z55"/>
  <c r="Z260"/>
  <c r="Z33"/>
  <c r="Z376"/>
  <c r="Z125"/>
  <c r="Z470"/>
  <c r="Z118"/>
  <c r="Z183"/>
  <c r="Z88"/>
  <c r="Z491"/>
  <c r="Z284"/>
  <c r="Z36"/>
  <c r="Z243"/>
  <c r="Z282"/>
  <c r="Z512"/>
  <c r="Z23"/>
  <c r="Z480"/>
  <c r="Z87"/>
  <c r="Z90"/>
  <c r="Z396"/>
  <c r="Z494"/>
  <c r="Z56"/>
  <c r="Z497"/>
  <c r="Z490"/>
  <c r="Z98"/>
  <c r="Z400"/>
  <c r="Z302"/>
  <c r="Z452"/>
  <c r="Z412"/>
  <c r="Z64"/>
  <c r="Z296"/>
  <c r="Z128"/>
  <c r="Z319"/>
  <c r="Z353"/>
  <c r="Z286"/>
  <c r="Z236"/>
  <c r="Z182"/>
  <c r="Z357"/>
  <c r="Z208"/>
  <c r="Z510"/>
  <c r="Z91"/>
  <c r="Z371"/>
  <c r="Z434"/>
  <c r="Z24"/>
  <c r="Z276"/>
  <c r="Z39"/>
  <c r="Z130"/>
  <c r="Z479"/>
  <c r="Z336"/>
  <c r="Z398"/>
  <c r="Z137"/>
  <c r="Z461"/>
  <c r="Z306"/>
  <c r="Z37"/>
  <c r="Z474"/>
  <c r="Z333"/>
  <c r="Z93"/>
  <c r="Z327"/>
  <c r="Z153"/>
  <c r="Z62"/>
  <c r="Z358"/>
  <c r="Z467"/>
  <c r="Z245"/>
  <c r="Z256"/>
  <c r="Z180"/>
  <c r="Z195"/>
  <c r="Z174"/>
  <c r="Z79"/>
  <c r="Z308"/>
  <c r="Z199"/>
  <c r="Z287"/>
  <c r="Z395"/>
  <c r="Z61"/>
  <c r="Z313"/>
  <c r="Z186"/>
  <c r="Z220"/>
  <c r="Z110"/>
  <c r="Z373"/>
  <c r="Z501"/>
  <c r="Z390"/>
  <c r="Z506"/>
  <c r="Z178"/>
  <c r="Z101"/>
  <c r="Z439"/>
  <c r="Z404"/>
  <c r="Z466"/>
  <c r="Z84"/>
  <c r="Z447"/>
  <c r="Z405"/>
  <c r="Z316"/>
  <c r="Z457"/>
  <c r="Z338"/>
  <c r="Z442"/>
  <c r="Z295"/>
  <c r="Z513"/>
  <c r="Z258"/>
  <c r="Z32"/>
  <c r="Z374"/>
  <c r="Z21"/>
  <c r="Z154"/>
  <c r="Z468"/>
  <c r="Z329"/>
  <c r="Z18"/>
  <c r="Z142"/>
  <c r="Z324"/>
  <c r="Z298"/>
  <c r="Z263"/>
  <c r="Z221"/>
  <c r="Z94"/>
  <c r="Z328"/>
  <c r="Z86"/>
  <c r="Z104"/>
  <c r="Z163"/>
  <c r="Z375"/>
  <c r="Z217"/>
  <c r="Z75"/>
  <c r="Z453"/>
  <c r="Z495"/>
  <c r="Z42"/>
  <c r="Z59"/>
  <c r="Z335"/>
  <c r="Z414"/>
  <c r="Z169"/>
  <c r="Z364"/>
  <c r="Z184"/>
  <c r="Z48"/>
  <c r="Z239"/>
  <c r="Z54"/>
  <c r="Z242"/>
  <c r="Z301"/>
  <c r="Z368"/>
  <c r="Z383"/>
  <c r="Z34"/>
  <c r="Z225"/>
  <c r="Z317"/>
  <c r="Z49"/>
  <c r="Z478"/>
  <c r="Z337"/>
  <c r="Z196"/>
  <c r="Z14"/>
  <c r="Z240"/>
  <c r="Z218"/>
  <c r="Z493"/>
  <c r="Z31"/>
  <c r="Z197"/>
  <c r="Z254"/>
  <c r="Z173"/>
  <c r="Z418"/>
  <c r="Z293"/>
  <c r="Z66"/>
  <c r="Z451"/>
  <c r="Z121"/>
  <c r="Z138"/>
  <c r="Z89"/>
  <c r="Z155"/>
  <c r="Z265"/>
  <c r="Z29"/>
  <c r="Z135"/>
  <c r="Z108"/>
  <c r="Z486"/>
  <c r="Z349"/>
  <c r="Z299"/>
  <c r="Z312"/>
  <c r="Z78"/>
  <c r="Z144"/>
  <c r="Z157"/>
  <c r="Z12"/>
  <c r="Z281"/>
  <c r="Z433"/>
  <c r="Z159"/>
  <c r="Z304"/>
  <c r="Z389"/>
  <c r="Z158"/>
  <c r="Z430"/>
  <c r="Z370"/>
  <c r="Z28"/>
  <c r="Z459"/>
  <c r="Z482"/>
  <c r="Z161"/>
  <c r="Z100"/>
  <c r="Z320"/>
  <c r="Z132"/>
  <c r="Z386"/>
  <c r="Z123"/>
  <c r="Z227"/>
  <c r="Z167"/>
  <c r="Z384"/>
  <c r="Z385"/>
  <c r="Z416"/>
  <c r="Z46"/>
  <c r="Z244"/>
  <c r="Z105"/>
  <c r="FF193"/>
  <c r="FF95"/>
  <c r="FF67"/>
  <c r="FF235"/>
  <c r="FF230"/>
  <c r="FF392"/>
  <c r="FF244"/>
  <c r="FF325"/>
  <c r="FF233"/>
  <c r="FF215"/>
  <c r="FF174"/>
  <c r="FF431"/>
  <c r="FF408"/>
  <c r="FF352"/>
  <c r="FF213"/>
  <c r="FF409"/>
  <c r="FF272"/>
  <c r="FF168"/>
  <c r="FF70"/>
  <c r="FF419"/>
  <c r="FF207"/>
  <c r="FF175"/>
  <c r="FF306"/>
  <c r="FF367"/>
  <c r="FF165"/>
  <c r="FF231"/>
  <c r="FF238"/>
  <c r="FF236"/>
  <c r="FF401"/>
  <c r="FF126"/>
  <c r="FF423"/>
  <c r="FF406"/>
  <c r="FF300"/>
  <c r="FF334"/>
  <c r="FF426"/>
  <c r="FF24"/>
  <c r="FF118"/>
  <c r="FF259"/>
  <c r="FF336"/>
  <c r="FF418"/>
  <c r="FF425"/>
  <c r="FF391"/>
  <c r="FF257"/>
  <c r="FF127"/>
  <c r="FF429"/>
  <c r="FF138"/>
  <c r="FF229"/>
  <c r="FF103"/>
  <c r="FF224"/>
  <c r="FF121"/>
  <c r="FF377"/>
  <c r="FF369"/>
  <c r="FF382"/>
  <c r="FF144"/>
  <c r="FF332"/>
  <c r="FF81"/>
  <c r="FF384"/>
  <c r="FF424"/>
  <c r="FF141"/>
  <c r="FF410"/>
  <c r="FF113"/>
  <c r="FF101"/>
  <c r="FF246"/>
  <c r="FF82"/>
  <c r="FF110"/>
  <c r="FF414"/>
  <c r="FF206"/>
  <c r="FF133"/>
  <c r="FF59"/>
  <c r="FF86"/>
  <c r="FF314"/>
  <c r="FF156"/>
  <c r="FF350"/>
  <c r="FF169"/>
  <c r="FF433"/>
  <c r="FF89"/>
  <c r="FF381"/>
  <c r="FF202"/>
  <c r="FF340"/>
  <c r="FF234"/>
  <c r="FF404"/>
  <c r="FF69"/>
  <c r="FF34"/>
  <c r="FF411"/>
  <c r="FF374" l="1"/>
  <c r="FF19"/>
  <c r="FF351"/>
  <c r="FF240"/>
  <c r="F79" i="8" l="1"/>
  <c r="F315"/>
  <c r="F364"/>
  <c r="F251"/>
  <c r="F109"/>
  <c r="F23"/>
  <c r="F107"/>
  <c r="FF49" i="12" l="1"/>
  <c r="FF251"/>
  <c r="FF320"/>
  <c r="FF44"/>
  <c r="FF388"/>
  <c r="FF212"/>
  <c r="FF329"/>
  <c r="FF74"/>
  <c r="FF204"/>
  <c r="FF187"/>
  <c r="FF214"/>
  <c r="FF97"/>
  <c r="FF339"/>
  <c r="FF23"/>
  <c r="FF322"/>
  <c r="FF116"/>
  <c r="FF208"/>
  <c r="FF245"/>
  <c r="FF319"/>
  <c r="FF239"/>
  <c r="FF194"/>
  <c r="FF134"/>
  <c r="FF122"/>
  <c r="FF290"/>
  <c r="FF253"/>
  <c r="FF226"/>
  <c r="FF51"/>
  <c r="FF77"/>
  <c r="FF366"/>
  <c r="FF298"/>
  <c r="FF397"/>
  <c r="FF41"/>
  <c r="FF185"/>
  <c r="FF119"/>
  <c r="FF25"/>
  <c r="FF383"/>
  <c r="FF87"/>
  <c r="FF294"/>
  <c r="FF344"/>
  <c r="FF297"/>
  <c r="FF249"/>
  <c r="FF219"/>
  <c r="FF15"/>
  <c r="FF295"/>
  <c r="FF315"/>
  <c r="FF161"/>
  <c r="FF365"/>
  <c r="FF154"/>
  <c r="FF192"/>
  <c r="FF284"/>
  <c r="FF241"/>
  <c r="FF305"/>
  <c r="FF33"/>
  <c r="FF83"/>
  <c r="FF237"/>
  <c r="FF180"/>
  <c r="FF16"/>
  <c r="FF386"/>
  <c r="FF316"/>
  <c r="FF109"/>
  <c r="FF55"/>
  <c r="FF58"/>
  <c r="FF333"/>
  <c r="FF222"/>
  <c r="FF65"/>
  <c r="FF288"/>
  <c r="FF20"/>
  <c r="FF147"/>
  <c r="FF172"/>
  <c r="FF179"/>
  <c r="FF432"/>
  <c r="FF27"/>
  <c r="FF131"/>
  <c r="FF326"/>
  <c r="FF342"/>
  <c r="FF167"/>
  <c r="FF191"/>
  <c r="FF124"/>
  <c r="FF417"/>
  <c r="FF28"/>
  <c r="FF56"/>
  <c r="FF21"/>
  <c r="FF220"/>
  <c r="FF211"/>
  <c r="FF255"/>
  <c r="FF42"/>
  <c r="FF394"/>
  <c r="FF76"/>
  <c r="FF385"/>
  <c r="FF159"/>
  <c r="FF143"/>
  <c r="FF338"/>
  <c r="FF390"/>
  <c r="FF330"/>
  <c r="FF152"/>
  <c r="FF343"/>
  <c r="FF302"/>
  <c r="FF285"/>
  <c r="FF399"/>
  <c r="FF163"/>
  <c r="FF242"/>
  <c r="FF153"/>
  <c r="FF37"/>
  <c r="FF378"/>
  <c r="FF53"/>
  <c r="FF373"/>
  <c r="FF210"/>
  <c r="FF296"/>
  <c r="FF389"/>
  <c r="FF189"/>
  <c r="FF205"/>
  <c r="FF218"/>
  <c r="FF123"/>
  <c r="FF149"/>
  <c r="FF32"/>
  <c r="FF13"/>
  <c r="FF415"/>
  <c r="FF137"/>
  <c r="FF145"/>
  <c r="FF151"/>
  <c r="FF198"/>
  <c r="FF247"/>
  <c r="FF99"/>
  <c r="FF57"/>
  <c r="FF186"/>
  <c r="FF267"/>
  <c r="FF321"/>
  <c r="FF98"/>
  <c r="FF299"/>
  <c r="FF195"/>
  <c r="FF18"/>
  <c r="FF117"/>
  <c r="FF166"/>
  <c r="FF416"/>
  <c r="FF54"/>
  <c r="FF223"/>
  <c r="FF79"/>
  <c r="FF162"/>
  <c r="FF158"/>
  <c r="FF196"/>
  <c r="FF393"/>
  <c r="FF387"/>
  <c r="FF96"/>
  <c r="FF345"/>
  <c r="FF311"/>
  <c r="FF38"/>
  <c r="FF64"/>
  <c r="FF139"/>
  <c r="FF78"/>
  <c r="FF183"/>
  <c r="FF341"/>
  <c r="FF190"/>
  <c r="FF252"/>
  <c r="FF105"/>
  <c r="FF289"/>
  <c r="FF412"/>
  <c r="FF216"/>
  <c r="FF268"/>
  <c r="FF287"/>
  <c r="FF405"/>
  <c r="FF182"/>
  <c r="FF88"/>
  <c r="FF94"/>
  <c r="FF291"/>
  <c r="FF30"/>
  <c r="FF128"/>
  <c r="FF310"/>
  <c r="FF36"/>
  <c r="FF71"/>
  <c r="FF80"/>
  <c r="FF93"/>
  <c r="FF396"/>
  <c r="FF171"/>
  <c r="FF177"/>
  <c r="FF48"/>
  <c r="FF72"/>
  <c r="FF68"/>
  <c r="FF164"/>
  <c r="FF173"/>
  <c r="FF100"/>
  <c r="FF160"/>
  <c r="FF398"/>
  <c r="FF286"/>
  <c r="FF225"/>
  <c r="FF26"/>
  <c r="FF430"/>
  <c r="FF200"/>
  <c r="FF136"/>
  <c r="FF40"/>
  <c r="FF313"/>
  <c r="FF292"/>
  <c r="FF47"/>
  <c r="FF135"/>
  <c r="FF427"/>
  <c r="FF254"/>
  <c r="FF346"/>
  <c r="FF402"/>
  <c r="FF347"/>
  <c r="FF348"/>
  <c r="FF324"/>
  <c r="FF227"/>
  <c r="FF46"/>
  <c r="FF335"/>
  <c r="FF188"/>
  <c r="FF75"/>
  <c r="FF209"/>
  <c r="FF140"/>
  <c r="FF228"/>
  <c r="FF201"/>
  <c r="FF120"/>
  <c r="FF129"/>
  <c r="FF52"/>
  <c r="FF197"/>
  <c r="FF353"/>
  <c r="FF157"/>
  <c r="FF376"/>
  <c r="FF428"/>
  <c r="FF150"/>
  <c r="FF102"/>
  <c r="FF155"/>
  <c r="FF17"/>
  <c r="FF269"/>
  <c r="FF349"/>
  <c r="FF178"/>
  <c r="AG529" l="1"/>
  <c r="G45"/>
  <c r="G529" l="1"/>
  <c r="L7" i="10" l="1"/>
  <c r="L19" s="1"/>
  <c r="P45" i="12"/>
  <c r="AQ529"/>
  <c r="F3" i="7" s="1"/>
  <c r="Q45" i="12"/>
  <c r="AV45"/>
  <c r="AP529"/>
  <c r="F2" i="7" s="1"/>
  <c r="AT45" i="12"/>
  <c r="G2" i="7" l="1"/>
  <c r="FF45" i="12"/>
  <c r="AT529"/>
  <c r="T45"/>
  <c r="AU529"/>
  <c r="F32" i="7" s="1"/>
  <c r="U45" i="12"/>
  <c r="AW45"/>
  <c r="AZ45" s="1"/>
  <c r="AV529"/>
  <c r="F4" i="7" s="1"/>
  <c r="V45" i="12"/>
  <c r="AP567"/>
  <c r="AR529"/>
  <c r="F5" i="7" s="1"/>
  <c r="R45" i="12"/>
  <c r="FF184" l="1"/>
  <c r="Z45"/>
  <c r="W45"/>
  <c r="DK41" i="13"/>
  <c r="FF112" i="12" l="1"/>
  <c r="FF115"/>
  <c r="DG562" i="1" l="1"/>
  <c r="DL560" i="13"/>
  <c r="DL562"/>
  <c r="FF420" i="12" l="1"/>
  <c r="FF368"/>
  <c r="FF111"/>
  <c r="DG558" i="1"/>
  <c r="DL556" i="13"/>
  <c r="DL567"/>
  <c r="DL558"/>
  <c r="DL569"/>
  <c r="FF11" i="12" l="1"/>
  <c r="FF63"/>
  <c r="FF203"/>
  <c r="FF275"/>
  <c r="FF260"/>
  <c r="FF379"/>
  <c r="FF328"/>
  <c r="FF331"/>
  <c r="FF265"/>
  <c r="FF371"/>
  <c r="FF142"/>
  <c r="FF35"/>
  <c r="FF221"/>
  <c r="FF73"/>
  <c r="FF232"/>
  <c r="FF92"/>
  <c r="FF66"/>
  <c r="FF91"/>
  <c r="FF107"/>
  <c r="FF90"/>
  <c r="FF104"/>
  <c r="FF263"/>
  <c r="FF62"/>
  <c r="FF271"/>
  <c r="FF327"/>
  <c r="FF108"/>
  <c r="FF258"/>
  <c r="FF270"/>
  <c r="FF106"/>
  <c r="FF261"/>
  <c r="FF262"/>
  <c r="FF264"/>
  <c r="W21" i="10" l="1"/>
  <c r="W33" s="1"/>
  <c r="FF400" i="12"/>
  <c r="FF125"/>
  <c r="FF217"/>
  <c r="CW4" i="1"/>
  <c r="CV78"/>
  <c r="CZ455" i="13"/>
  <c r="DA4"/>
  <c r="CZ78"/>
  <c r="CZ4" i="1" l="1"/>
  <c r="CW433"/>
  <c r="CW446" s="1"/>
  <c r="CW434"/>
  <c r="CV422"/>
  <c r="CV442" s="1"/>
  <c r="CX4"/>
  <c r="CW78"/>
  <c r="DE4"/>
  <c r="CZ454" i="13"/>
  <c r="CZ440"/>
  <c r="DA434"/>
  <c r="CZ439"/>
  <c r="CZ450"/>
  <c r="CZ453"/>
  <c r="DB4"/>
  <c r="DA78"/>
  <c r="DD4"/>
  <c r="CZ441"/>
  <c r="DA433"/>
  <c r="CZ442"/>
  <c r="DI4"/>
  <c r="CW435" i="1" l="1"/>
  <c r="CW448" s="1"/>
  <c r="CW436"/>
  <c r="CX434"/>
  <c r="CX433"/>
  <c r="CX446" s="1"/>
  <c r="DE433"/>
  <c r="DE434"/>
  <c r="CZ433"/>
  <c r="CZ446" s="1"/>
  <c r="CZ434"/>
  <c r="CX78"/>
  <c r="DF4"/>
  <c r="W6" i="10"/>
  <c r="DD4" i="1"/>
  <c r="CV447"/>
  <c r="W22" i="10"/>
  <c r="W30" s="1"/>
  <c r="DE78" i="1"/>
  <c r="CZ78"/>
  <c r="F333" i="8"/>
  <c r="F264"/>
  <c r="F370"/>
  <c r="F362"/>
  <c r="F268"/>
  <c r="F349"/>
  <c r="F401"/>
  <c r="F301"/>
  <c r="F116"/>
  <c r="F323"/>
  <c r="F413"/>
  <c r="F199"/>
  <c r="F383"/>
  <c r="F399"/>
  <c r="F372"/>
  <c r="F88"/>
  <c r="F324"/>
  <c r="F288"/>
  <c r="F277"/>
  <c r="F89"/>
  <c r="F381"/>
  <c r="F342"/>
  <c r="F273"/>
  <c r="F317"/>
  <c r="F304"/>
  <c r="F369"/>
  <c r="F306"/>
  <c r="F368"/>
  <c r="F284"/>
  <c r="F172"/>
  <c r="F411"/>
  <c r="F318"/>
  <c r="F390"/>
  <c r="F379"/>
  <c r="F319"/>
  <c r="F408"/>
  <c r="F40"/>
  <c r="F10"/>
  <c r="F194"/>
  <c r="F192"/>
  <c r="F235"/>
  <c r="F298"/>
  <c r="F289"/>
  <c r="F311"/>
  <c r="F359"/>
  <c r="F358"/>
  <c r="F355"/>
  <c r="F351"/>
  <c r="F168"/>
  <c r="F287"/>
  <c r="F280"/>
  <c r="F286"/>
  <c r="F426"/>
  <c r="F343"/>
  <c r="F293"/>
  <c r="F217"/>
  <c r="F308"/>
  <c r="F309"/>
  <c r="F25"/>
  <c r="F151"/>
  <c r="F327"/>
  <c r="F375"/>
  <c r="F395"/>
  <c r="F389"/>
  <c r="F339"/>
  <c r="F206"/>
  <c r="F409"/>
  <c r="F303"/>
  <c r="F250"/>
  <c r="F331"/>
  <c r="F269"/>
  <c r="F80"/>
  <c r="F279"/>
  <c r="F314"/>
  <c r="F271"/>
  <c r="F347"/>
  <c r="F335"/>
  <c r="F360"/>
  <c r="F410"/>
  <c r="F120"/>
  <c r="F281"/>
  <c r="F356"/>
  <c r="F299"/>
  <c r="F305"/>
  <c r="F275"/>
  <c r="F276"/>
  <c r="F186"/>
  <c r="F382"/>
  <c r="F272"/>
  <c r="F84"/>
  <c r="F291"/>
  <c r="F386"/>
  <c r="F354"/>
  <c r="F394"/>
  <c r="F295"/>
  <c r="F211"/>
  <c r="F257"/>
  <c r="F385"/>
  <c r="F35"/>
  <c r="F337"/>
  <c r="F344"/>
  <c r="F391"/>
  <c r="F163"/>
  <c r="F423"/>
  <c r="F265"/>
  <c r="F392"/>
  <c r="F278"/>
  <c r="F325"/>
  <c r="F320"/>
  <c r="F346"/>
  <c r="F326"/>
  <c r="F312"/>
  <c r="F371"/>
  <c r="F316"/>
  <c r="F297"/>
  <c r="F283"/>
  <c r="F340"/>
  <c r="F243"/>
  <c r="F112"/>
  <c r="F224"/>
  <c r="F18"/>
  <c r="F403"/>
  <c r="F22"/>
  <c r="F350"/>
  <c r="F334"/>
  <c r="F73"/>
  <c r="F412"/>
  <c r="F270"/>
  <c r="F142"/>
  <c r="F300"/>
  <c r="F428"/>
  <c r="F424"/>
  <c r="F48"/>
  <c r="F393"/>
  <c r="F322"/>
  <c r="F313"/>
  <c r="F282"/>
  <c r="F262"/>
  <c r="F285"/>
  <c r="F45"/>
  <c r="F338"/>
  <c r="F90"/>
  <c r="F374"/>
  <c r="F357"/>
  <c r="F290"/>
  <c r="F361"/>
  <c r="F266"/>
  <c r="F430"/>
  <c r="F352"/>
  <c r="F353"/>
  <c r="F341"/>
  <c r="F376"/>
  <c r="F274"/>
  <c r="F345"/>
  <c r="F294"/>
  <c r="F28"/>
  <c r="F396"/>
  <c r="F307"/>
  <c r="F292"/>
  <c r="F366"/>
  <c r="F398"/>
  <c r="F61"/>
  <c r="F329"/>
  <c r="F267"/>
  <c r="F219"/>
  <c r="F68"/>
  <c r="F367"/>
  <c r="F204"/>
  <c r="F384"/>
  <c r="F256"/>
  <c r="F258"/>
  <c r="F244"/>
  <c r="F222"/>
  <c r="F212"/>
  <c r="F202"/>
  <c r="F207"/>
  <c r="F162"/>
  <c r="F196"/>
  <c r="F188"/>
  <c r="F167"/>
  <c r="F191"/>
  <c r="F169"/>
  <c r="F146"/>
  <c r="F147"/>
  <c r="F148"/>
  <c r="F143"/>
  <c r="F119"/>
  <c r="F103"/>
  <c r="F125"/>
  <c r="F99"/>
  <c r="F108"/>
  <c r="F124"/>
  <c r="F102"/>
  <c r="F91"/>
  <c r="F126"/>
  <c r="F111"/>
  <c r="F92"/>
  <c r="F64"/>
  <c r="F62"/>
  <c r="F69"/>
  <c r="F56"/>
  <c r="F47"/>
  <c r="F27"/>
  <c r="F55"/>
  <c r="F58"/>
  <c r="F6"/>
  <c r="F44"/>
  <c r="F24"/>
  <c r="F34"/>
  <c r="F57"/>
  <c r="F15"/>
  <c r="F13"/>
  <c r="F7"/>
  <c r="F245"/>
  <c r="F248"/>
  <c r="F132"/>
  <c r="F195"/>
  <c r="DG4" i="1" l="1"/>
  <c r="DJ4" s="1"/>
  <c r="CZ436"/>
  <c r="CZ435"/>
  <c r="CZ448" s="1"/>
  <c r="DE435"/>
  <c r="DE436"/>
  <c r="CX436"/>
  <c r="CX435"/>
  <c r="CX448" s="1"/>
  <c r="DF78"/>
  <c r="DF433"/>
  <c r="DF434"/>
  <c r="DD434"/>
  <c r="DD433"/>
  <c r="W19" i="10"/>
  <c r="W31" s="1"/>
  <c r="DD78" i="1"/>
  <c r="F259" i="8"/>
  <c r="F104"/>
  <c r="AJ43"/>
  <c r="AD435"/>
  <c r="FB379" i="12"/>
  <c r="R207" i="8"/>
  <c r="FD127" i="12"/>
  <c r="FA450"/>
  <c r="FB477"/>
  <c r="AJ303" i="3"/>
  <c r="R400" i="8"/>
  <c r="AJ249" i="3"/>
  <c r="FB453" i="12"/>
  <c r="FA137"/>
  <c r="FA417"/>
  <c r="AJ371" i="3"/>
  <c r="AD45" i="8"/>
  <c r="R205" i="3"/>
  <c r="AD366" i="8"/>
  <c r="X152" i="3"/>
  <c r="FA386" i="12"/>
  <c r="AD374" i="8"/>
  <c r="FD45" i="12"/>
  <c r="AJ115" i="8"/>
  <c r="R214"/>
  <c r="L321"/>
  <c r="FA263" i="12"/>
  <c r="X312" i="3"/>
  <c r="FB143" i="12"/>
  <c r="R320" i="8"/>
  <c r="FB313" i="12"/>
  <c r="L154" i="3"/>
  <c r="FA351" i="12"/>
  <c r="FA495"/>
  <c r="AD301" i="3"/>
  <c r="AD447"/>
  <c r="FC15" i="12"/>
  <c r="FC33"/>
  <c r="AD482" i="3"/>
  <c r="AD108" i="8"/>
  <c r="AJ100"/>
  <c r="AD209" i="3"/>
  <c r="AD307" i="8"/>
  <c r="L287" i="3"/>
  <c r="FA506" i="12"/>
  <c r="FC460"/>
  <c r="L509" i="3"/>
  <c r="AD66" i="8"/>
  <c r="D495" i="6"/>
  <c r="FA330" i="12"/>
  <c r="FA277"/>
  <c r="FD302"/>
  <c r="AJ322" i="3"/>
  <c r="CZ446" i="13"/>
  <c r="R241" i="8"/>
  <c r="AD274"/>
  <c r="E502" i="6"/>
  <c r="R109" i="8"/>
  <c r="FB449" i="12"/>
  <c r="D519"/>
  <c r="FB282"/>
  <c r="AJ140" i="3"/>
  <c r="C513" i="6"/>
  <c r="AJ169" i="8"/>
  <c r="R211" i="3"/>
  <c r="X471"/>
  <c r="X254" i="8"/>
  <c r="AD263"/>
  <c r="E495" i="6"/>
  <c r="FB373" i="12"/>
  <c r="FD312"/>
  <c r="L85" i="3"/>
  <c r="FA526" i="12"/>
  <c r="R18" i="3"/>
  <c r="FA179" i="12"/>
  <c r="AJ466" i="8"/>
  <c r="FD523" i="12"/>
  <c r="FA489"/>
  <c r="X501" i="3"/>
  <c r="AJ71"/>
  <c r="FB189" i="12"/>
  <c r="AD43" i="3"/>
  <c r="L129" i="8"/>
  <c r="L282" i="3"/>
  <c r="AJ375" i="8"/>
  <c r="X19" i="3"/>
  <c r="DJ454" i="13"/>
  <c r="AD399" i="8"/>
  <c r="FB191" i="12"/>
  <c r="L371" i="8"/>
  <c r="X229"/>
  <c r="R397"/>
  <c r="AD109" i="3"/>
  <c r="X430"/>
  <c r="R203"/>
  <c r="FA304" i="12"/>
  <c r="DS435" i="13"/>
  <c r="AJ78" i="8"/>
  <c r="L206" i="3"/>
  <c r="FA310" i="12"/>
  <c r="L123" i="3"/>
  <c r="FA372" i="12"/>
  <c r="AD35" i="3"/>
  <c r="L378"/>
  <c r="R386" i="8"/>
  <c r="AD91" i="3"/>
  <c r="DS473" i="13"/>
  <c r="AJ76" i="8"/>
  <c r="X45" i="3"/>
  <c r="FC52" i="12"/>
  <c r="AJ97" i="8"/>
  <c r="E525" i="6"/>
  <c r="L430" i="3"/>
  <c r="FA393" i="12"/>
  <c r="D533" i="6"/>
  <c r="AJ478" i="8"/>
  <c r="AD201" i="3"/>
  <c r="FA48" i="12"/>
  <c r="R91" i="8"/>
  <c r="R223"/>
  <c r="L201" i="3"/>
  <c r="AD382"/>
  <c r="R172" i="8"/>
  <c r="L42"/>
  <c r="AD148"/>
  <c r="X425" i="3"/>
  <c r="FC283" i="12"/>
  <c r="AD506" i="3"/>
  <c r="AD381" i="8"/>
  <c r="AD117"/>
  <c r="R298"/>
  <c r="FC434" i="12"/>
  <c r="R125" i="3"/>
  <c r="F213" i="8"/>
  <c r="F87"/>
  <c r="DJ497" i="13"/>
  <c r="FA341" i="12"/>
  <c r="AJ297" i="3"/>
  <c r="L70" i="8"/>
  <c r="FD337" i="12"/>
  <c r="DS512" i="13"/>
  <c r="FD17" i="12"/>
  <c r="AJ439" i="3"/>
  <c r="AJ243" i="8"/>
  <c r="X185" i="3"/>
  <c r="L77"/>
  <c r="X283"/>
  <c r="AD443" i="8"/>
  <c r="AD233" i="3"/>
  <c r="L125"/>
  <c r="AD216"/>
  <c r="AJ363" i="8"/>
  <c r="R370" i="3"/>
  <c r="R15" i="8"/>
  <c r="DS464" i="13"/>
  <c r="R162" i="8"/>
  <c r="FD483" i="12"/>
  <c r="X243" i="8"/>
  <c r="FB213" i="12"/>
  <c r="L310" i="8"/>
  <c r="FC135" i="12"/>
  <c r="FD391"/>
  <c r="FC278"/>
  <c r="AD159" i="3"/>
  <c r="AJ217"/>
  <c r="FA323" i="12"/>
  <c r="FC100"/>
  <c r="AD224" i="3"/>
  <c r="FC179" i="12"/>
  <c r="L262" i="3"/>
  <c r="AJ433" i="8"/>
  <c r="R77"/>
  <c r="FD482" i="12"/>
  <c r="L336" i="3"/>
  <c r="FC202" i="12"/>
  <c r="AD444" i="8"/>
  <c r="FC242" i="12"/>
  <c r="X457" i="3"/>
  <c r="FD209" i="12"/>
  <c r="L259" i="8"/>
  <c r="X465"/>
  <c r="R230" i="3"/>
  <c r="X93" i="8"/>
  <c r="X335" i="3"/>
  <c r="AD281"/>
  <c r="AJ286" i="8"/>
  <c r="AJ245"/>
  <c r="AD311" i="3"/>
  <c r="R270"/>
  <c r="L72"/>
  <c r="AD278" i="8"/>
  <c r="FD492" i="12"/>
  <c r="X489" i="8"/>
  <c r="AD350" i="3"/>
  <c r="R166" i="8"/>
  <c r="FA357" i="12"/>
  <c r="AJ90" i="8"/>
  <c r="AJ397" i="3"/>
  <c r="AD442" i="8"/>
  <c r="R412" i="3"/>
  <c r="AJ281" i="8"/>
  <c r="X293" i="3"/>
  <c r="FB515" i="12"/>
  <c r="E498" i="6"/>
  <c r="L366" i="3"/>
  <c r="AD363"/>
  <c r="X411" i="8"/>
  <c r="FD359" i="12"/>
  <c r="X202" i="3"/>
  <c r="R182" i="8"/>
  <c r="DL424" i="13"/>
  <c r="FA345" i="12"/>
  <c r="L371" i="3"/>
  <c r="L50"/>
  <c r="G526" i="6"/>
  <c r="FA442" i="12"/>
  <c r="X84" i="8"/>
  <c r="FB97" i="12"/>
  <c r="AJ118" i="3"/>
  <c r="R141" i="8"/>
  <c r="FD210" i="12"/>
  <c r="L202" i="8"/>
  <c r="FD419" i="12"/>
  <c r="L175" i="8"/>
  <c r="FA52" i="12"/>
  <c r="L157" i="8"/>
  <c r="AJ251" i="3"/>
  <c r="X467"/>
  <c r="X324"/>
  <c r="FD201" i="12"/>
  <c r="L46" i="8"/>
  <c r="AD121"/>
  <c r="R75" i="3"/>
  <c r="L185" i="8"/>
  <c r="R166" i="3"/>
  <c r="AD484"/>
  <c r="AD457" i="8"/>
  <c r="AJ337"/>
  <c r="AJ98" i="3"/>
  <c r="X350" i="8"/>
  <c r="L81"/>
  <c r="L149" i="3"/>
  <c r="DK506" i="13"/>
  <c r="AJ370" i="8"/>
  <c r="FB366" i="12"/>
  <c r="FD53"/>
  <c r="X123" i="8"/>
  <c r="FC406" i="12"/>
  <c r="R279" i="8"/>
  <c r="AD119"/>
  <c r="L253"/>
  <c r="AJ92" i="3"/>
  <c r="AJ49"/>
  <c r="FB16" i="12"/>
  <c r="G506" i="6"/>
  <c r="AJ284" i="3"/>
  <c r="AD214" i="8"/>
  <c r="L97" i="3"/>
  <c r="X48" i="8"/>
  <c r="X303"/>
  <c r="DS461" i="13"/>
  <c r="AJ126" i="3"/>
  <c r="AJ114" i="8"/>
  <c r="FA202" i="12"/>
  <c r="L330" i="3"/>
  <c r="R418" i="8"/>
  <c r="F128"/>
  <c r="DI433" i="13"/>
  <c r="L235" i="8"/>
  <c r="AJ487"/>
  <c r="FD287" i="12"/>
  <c r="FB299"/>
  <c r="AJ418" i="3"/>
  <c r="FA226" i="12"/>
  <c r="R253" i="8"/>
  <c r="FA63" i="12"/>
  <c r="AD218" i="8"/>
  <c r="FD185" i="12"/>
  <c r="R428" i="8"/>
  <c r="L54" i="3"/>
  <c r="AD19"/>
  <c r="FC450" i="12"/>
  <c r="L451" i="8"/>
  <c r="L9"/>
  <c r="AD85" i="3"/>
  <c r="AJ488" i="8"/>
  <c r="FD400" i="12"/>
  <c r="X171" i="8"/>
  <c r="E486" i="6"/>
  <c r="AD471" i="8"/>
  <c r="FC171" i="12"/>
  <c r="FD493"/>
  <c r="X202" i="8"/>
  <c r="AD36" i="3"/>
  <c r="FA298" i="12"/>
  <c r="AJ423" i="8"/>
  <c r="AJ374"/>
  <c r="DJ482" i="13"/>
  <c r="FC391" i="12"/>
  <c r="DS441" i="13"/>
  <c r="FC188" i="12"/>
  <c r="AJ345" i="3"/>
  <c r="X311" i="8"/>
  <c r="L437"/>
  <c r="AD143"/>
  <c r="AD252" i="3"/>
  <c r="FA293" i="12"/>
  <c r="AD506" i="8"/>
  <c r="X122" i="3"/>
  <c r="FA133" i="12"/>
  <c r="X176" i="8"/>
  <c r="FB76" i="12"/>
  <c r="FC81"/>
  <c r="X260" i="8"/>
  <c r="L19"/>
  <c r="X29"/>
  <c r="X63"/>
  <c r="FD491" i="12"/>
  <c r="FD286"/>
  <c r="FD132"/>
  <c r="L491" i="8"/>
  <c r="AD22" i="3"/>
  <c r="L470"/>
  <c r="FC207" i="12"/>
  <c r="L125" i="8"/>
  <c r="L477" i="3"/>
  <c r="D517" i="12"/>
  <c r="FA58"/>
  <c r="X140" i="3"/>
  <c r="AJ259" i="8"/>
  <c r="DL495" i="13"/>
  <c r="R131" i="8"/>
  <c r="FB372" i="12"/>
  <c r="L170" i="3"/>
  <c r="R460" i="8"/>
  <c r="FB247" i="12"/>
  <c r="AJ290" i="3"/>
  <c r="FC277" i="12"/>
  <c r="AJ65" i="3"/>
  <c r="FA109" i="12"/>
  <c r="AJ504" i="8"/>
  <c r="AD158"/>
  <c r="X35"/>
  <c r="FB232" i="12"/>
  <c r="R443" i="8"/>
  <c r="FD29" i="12"/>
  <c r="FB429"/>
  <c r="AJ231" i="8"/>
  <c r="X88"/>
  <c r="L475"/>
  <c r="AD430"/>
  <c r="CZ462" i="13"/>
  <c r="R177" i="3"/>
  <c r="X114"/>
  <c r="L374"/>
  <c r="AJ263"/>
  <c r="L187" i="8"/>
  <c r="R214" i="3"/>
  <c r="L55" i="8"/>
  <c r="FC483" i="12"/>
  <c r="L280" i="8"/>
  <c r="FA60" i="12"/>
  <c r="L195" i="8"/>
  <c r="X303" i="3"/>
  <c r="FA9" i="12"/>
  <c r="FB407"/>
  <c r="X406" i="3"/>
  <c r="X193"/>
  <c r="AJ134"/>
  <c r="FA225" i="12"/>
  <c r="FB156"/>
  <c r="R439" i="3"/>
  <c r="AJ377"/>
  <c r="X382"/>
  <c r="AJ185" i="8"/>
  <c r="X390" i="3"/>
  <c r="L92"/>
  <c r="L109"/>
  <c r="L108" i="8"/>
  <c r="FA146" i="12"/>
  <c r="X385" i="8"/>
  <c r="X401" i="3"/>
  <c r="FB404" i="12"/>
  <c r="X491" i="3"/>
  <c r="R74" i="8"/>
  <c r="L71"/>
  <c r="FD274" i="12"/>
  <c r="FA73"/>
  <c r="L228" i="3"/>
  <c r="AJ359"/>
  <c r="FC165" i="12"/>
  <c r="X442" i="8"/>
  <c r="AJ388" i="3"/>
  <c r="L237"/>
  <c r="R366" i="8"/>
  <c r="L405"/>
  <c r="FC399" i="12"/>
  <c r="FD298"/>
  <c r="AD258" i="8"/>
  <c r="F176"/>
  <c r="F38"/>
  <c r="L270"/>
  <c r="L107" i="3"/>
  <c r="R200"/>
  <c r="DJ485" i="13"/>
  <c r="AD272" i="8"/>
  <c r="L489"/>
  <c r="AD234" i="3"/>
  <c r="L318"/>
  <c r="X77"/>
  <c r="AD356" i="8"/>
  <c r="AJ25"/>
  <c r="AJ491" i="3"/>
  <c r="L185"/>
  <c r="R170" i="8"/>
  <c r="AD266" i="3"/>
  <c r="X55" i="8"/>
  <c r="FC90" i="12"/>
  <c r="R261" i="8"/>
  <c r="AD293" i="3"/>
  <c r="FC120" i="12"/>
  <c r="R223" i="3"/>
  <c r="AD417"/>
  <c r="DS471" i="13"/>
  <c r="X409" i="8"/>
  <c r="AJ193" i="3"/>
  <c r="R179" i="8"/>
  <c r="AD142" i="3"/>
  <c r="X277" i="8"/>
  <c r="AJ110" i="3"/>
  <c r="R128" i="8"/>
  <c r="FA355" i="12"/>
  <c r="X413" i="3"/>
  <c r="AD245"/>
  <c r="X300" i="8"/>
  <c r="FA375" i="12"/>
  <c r="R260" i="8"/>
  <c r="FA259" i="12"/>
  <c r="G514" i="6"/>
  <c r="AD490" i="3"/>
  <c r="R247" i="8"/>
  <c r="R496"/>
  <c r="AJ486" i="3"/>
  <c r="L249"/>
  <c r="FB34" i="12"/>
  <c r="X10" i="8"/>
  <c r="FB233" i="12"/>
  <c r="AJ85" i="8"/>
  <c r="R453"/>
  <c r="AD46"/>
  <c r="AJ125"/>
  <c r="FB502" i="12"/>
  <c r="DS515" i="13"/>
  <c r="FD154" i="12"/>
  <c r="AD335" i="3"/>
  <c r="AJ133" i="8"/>
  <c r="X304"/>
  <c r="AJ13" i="3"/>
  <c r="FC181" i="12"/>
  <c r="FB192"/>
  <c r="FA124"/>
  <c r="AD70" i="8"/>
  <c r="X129"/>
  <c r="X43" i="3"/>
  <c r="AJ507"/>
  <c r="L445" i="8"/>
  <c r="FD333" i="12"/>
  <c r="R72" i="3"/>
  <c r="AD190"/>
  <c r="FB146" i="12"/>
  <c r="FB243"/>
  <c r="R302" i="3"/>
  <c r="X132"/>
  <c r="FB187" i="12"/>
  <c r="FA411"/>
  <c r="X97" i="8"/>
  <c r="FC199" i="12"/>
  <c r="L189" i="3"/>
  <c r="FB519" i="12"/>
  <c r="X292" i="3"/>
  <c r="FB431" i="12"/>
  <c r="AD203" i="8"/>
  <c r="R147"/>
  <c r="AD244"/>
  <c r="FD518" i="12"/>
  <c r="AJ242" i="3"/>
  <c r="AJ115"/>
  <c r="AD304"/>
  <c r="L167" i="8"/>
  <c r="L94" i="3"/>
  <c r="X182"/>
  <c r="R250"/>
  <c r="R300"/>
  <c r="AJ44" i="8"/>
  <c r="AJ87" i="3"/>
  <c r="FA327" i="12"/>
  <c r="AJ73" i="8"/>
  <c r="X438" i="3"/>
  <c r="L400" i="8"/>
  <c r="AJ40" i="3"/>
  <c r="AJ200"/>
  <c r="R285" i="8"/>
  <c r="L188" i="3"/>
  <c r="FB206" i="12"/>
  <c r="AD276" i="3"/>
  <c r="R272"/>
  <c r="L481"/>
  <c r="AJ158"/>
  <c r="AD282" i="8"/>
  <c r="R392" i="3"/>
  <c r="L156"/>
  <c r="AJ351"/>
  <c r="FA13" i="12"/>
  <c r="FB370"/>
  <c r="X218" i="3"/>
  <c r="DH4" i="13"/>
  <c r="F177" i="8"/>
  <c r="F19"/>
  <c r="FB442" i="12"/>
  <c r="AD406" i="3"/>
  <c r="R220" i="8"/>
  <c r="AD33" i="3"/>
  <c r="X48"/>
  <c r="L131" i="8"/>
  <c r="X44"/>
  <c r="AD223"/>
  <c r="R173" i="3"/>
  <c r="R100" i="8"/>
  <c r="AJ475" i="3"/>
  <c r="L233"/>
  <c r="AJ363"/>
  <c r="L78"/>
  <c r="FA434" i="12"/>
  <c r="X171" i="3"/>
  <c r="FC194" i="12"/>
  <c r="L214" i="3"/>
  <c r="R431"/>
  <c r="R116"/>
  <c r="R481" i="8"/>
  <c r="X431"/>
  <c r="R349" i="3"/>
  <c r="AJ457"/>
  <c r="AD186" i="8"/>
  <c r="R198" i="3"/>
  <c r="X430" i="8"/>
  <c r="AD128"/>
  <c r="AJ121" i="3"/>
  <c r="FA113" i="12"/>
  <c r="FA508"/>
  <c r="AD171" i="3"/>
  <c r="FB52" i="12"/>
  <c r="AD153" i="8"/>
  <c r="AJ344"/>
  <c r="AD401"/>
  <c r="AD408"/>
  <c r="X8"/>
  <c r="FA53" i="12"/>
  <c r="FB400"/>
  <c r="L417" i="8"/>
  <c r="FA167" i="12"/>
  <c r="AJ489" i="8"/>
  <c r="R311" i="3"/>
  <c r="AD347" i="8"/>
  <c r="FB496" i="12"/>
  <c r="L441" i="8"/>
  <c r="FD283" i="12"/>
  <c r="AJ9" i="3"/>
  <c r="FD321" i="12"/>
  <c r="X133" i="3"/>
  <c r="DS437" i="13"/>
  <c r="AD441" i="8"/>
  <c r="FC185" i="12"/>
  <c r="G490" i="6"/>
  <c r="R408" i="3"/>
  <c r="L85" i="8"/>
  <c r="DL504" i="13"/>
  <c r="R503" i="8"/>
  <c r="D501" i="6"/>
  <c r="L299" i="8"/>
  <c r="FC525" i="12"/>
  <c r="AD295" i="3"/>
  <c r="FD160" i="12"/>
  <c r="FA286"/>
  <c r="L426" i="8"/>
  <c r="FD346" i="12"/>
  <c r="D481" i="6"/>
  <c r="FB68" i="12"/>
  <c r="AJ59" i="8"/>
  <c r="AD362" i="3"/>
  <c r="FC73" i="12"/>
  <c r="R343" i="8"/>
  <c r="FB67" i="12"/>
  <c r="L132" i="3"/>
  <c r="R212"/>
  <c r="L155"/>
  <c r="L224" i="8"/>
  <c r="CZ480" i="13"/>
  <c r="L389" i="3"/>
  <c r="AD337"/>
  <c r="R494" i="8"/>
  <c r="AJ81"/>
  <c r="X35" i="3"/>
  <c r="X257"/>
  <c r="FB161" i="12"/>
  <c r="X101" i="3"/>
  <c r="FB394" i="12"/>
  <c r="AD409" i="3"/>
  <c r="AD34"/>
  <c r="FB62" i="12"/>
  <c r="L152" i="3"/>
  <c r="X433"/>
  <c r="R140" i="8"/>
  <c r="R311"/>
  <c r="X234" i="3"/>
  <c r="X499"/>
  <c r="FB125" i="12"/>
  <c r="L19" i="3"/>
  <c r="FD54" i="12"/>
  <c r="AD56" i="8"/>
  <c r="X207" i="3"/>
  <c r="X389"/>
  <c r="R425" i="8"/>
  <c r="DL446" i="13"/>
  <c r="AJ413" i="8"/>
  <c r="R78"/>
  <c r="FB392" i="12"/>
  <c r="AJ498" i="3"/>
  <c r="FD473" i="12"/>
  <c r="AJ17" i="8"/>
  <c r="AD375"/>
  <c r="AJ139" i="3"/>
  <c r="L314"/>
  <c r="X408" i="8"/>
  <c r="FD224" i="12"/>
  <c r="AJ256" i="3"/>
  <c r="AD215" i="8"/>
  <c r="FD387" i="12"/>
  <c r="R218" i="8"/>
  <c r="FA159" i="12"/>
  <c r="L279" i="8"/>
  <c r="FD412" i="12"/>
  <c r="R42" i="3"/>
  <c r="AD319"/>
  <c r="X466"/>
  <c r="FB78" i="12"/>
  <c r="L394" i="3"/>
  <c r="AD420"/>
  <c r="FC71" i="12"/>
  <c r="F252" i="8"/>
  <c r="F60"/>
  <c r="AJ506"/>
  <c r="AD133" i="3"/>
  <c r="AD107"/>
  <c r="R59"/>
  <c r="FB446" i="12"/>
  <c r="L349" i="8"/>
  <c r="FB41" i="12"/>
  <c r="R338" i="8"/>
  <c r="AD32"/>
  <c r="FB331" i="12"/>
  <c r="FA479"/>
  <c r="AJ362" i="3"/>
  <c r="FA141" i="12"/>
  <c r="FA61"/>
  <c r="FA227"/>
  <c r="FD356"/>
  <c r="FB468"/>
  <c r="L213" i="3"/>
  <c r="X451" i="8"/>
  <c r="AJ285" i="3"/>
  <c r="L243"/>
  <c r="AJ103" i="8"/>
  <c r="AJ285"/>
  <c r="FD375" i="12"/>
  <c r="R32" i="3"/>
  <c r="FC447" i="12"/>
  <c r="FC429"/>
  <c r="FB173"/>
  <c r="L441" i="3"/>
  <c r="FB255" i="12"/>
  <c r="FD66"/>
  <c r="L507" i="3"/>
  <c r="R125" i="8"/>
  <c r="L285" i="3"/>
  <c r="FD84" i="12"/>
  <c r="L50" i="8"/>
  <c r="X162" i="3"/>
  <c r="FD399" i="12"/>
  <c r="FA76"/>
  <c r="FB153"/>
  <c r="X7" i="8"/>
  <c r="FC400" i="12"/>
  <c r="R35" i="3"/>
  <c r="FC378" i="12"/>
  <c r="L15" i="3"/>
  <c r="FC157" i="12"/>
  <c r="FB513"/>
  <c r="FA481"/>
  <c r="L229" i="8"/>
  <c r="FC462" i="12"/>
  <c r="AJ211" i="3"/>
  <c r="FC337" i="12"/>
  <c r="AJ411" i="3"/>
  <c r="AD338"/>
  <c r="FC258" i="12"/>
  <c r="FD306"/>
  <c r="R288" i="3"/>
  <c r="X340" i="8"/>
  <c r="AJ283"/>
  <c r="R134"/>
  <c r="FD25" i="12"/>
  <c r="L330" i="8"/>
  <c r="X183"/>
  <c r="FA131" i="12"/>
  <c r="E531" i="6"/>
  <c r="L165" i="8"/>
  <c r="L290"/>
  <c r="FC210" i="12"/>
  <c r="L100" i="3"/>
  <c r="R172"/>
  <c r="AD169" i="8"/>
  <c r="DL502" i="13"/>
  <c r="X318" i="3"/>
  <c r="X308" i="8"/>
  <c r="FC111" i="12"/>
  <c r="R190" i="8"/>
  <c r="L219" i="3"/>
  <c r="AJ37"/>
  <c r="R485" i="8"/>
  <c r="L333" i="3"/>
  <c r="FD92" i="12"/>
  <c r="AD190" i="8"/>
  <c r="FC84" i="12"/>
  <c r="R339" i="3"/>
  <c r="FB340" i="12"/>
  <c r="G509" i="6"/>
  <c r="FB490" i="12"/>
  <c r="FC491"/>
  <c r="AJ431" i="3"/>
  <c r="R52" i="8"/>
  <c r="X30"/>
  <c r="DL452" i="13"/>
  <c r="AJ186" i="8"/>
  <c r="L236"/>
  <c r="FB309" i="12"/>
  <c r="AJ159" i="3"/>
  <c r="FA32" i="12"/>
  <c r="L224" i="3"/>
  <c r="FC380" i="12"/>
  <c r="DJ429" i="13"/>
  <c r="AJ350" i="8"/>
  <c r="R339"/>
  <c r="DS480" i="13"/>
  <c r="X384" i="8"/>
  <c r="FB193" i="12"/>
  <c r="X81" i="8"/>
  <c r="AD27" i="3"/>
  <c r="X135"/>
  <c r="X120"/>
  <c r="FC195" i="12"/>
  <c r="X405" i="8"/>
  <c r="X220" i="3"/>
  <c r="AJ473"/>
  <c r="L272" i="8"/>
  <c r="FD175" i="12"/>
  <c r="R245" i="8"/>
  <c r="L174"/>
  <c r="DS447" i="13"/>
  <c r="FC485" i="12"/>
  <c r="FD498"/>
  <c r="AJ84" i="8"/>
  <c r="L153" i="3"/>
  <c r="FA437" i="12"/>
  <c r="DS476" i="13"/>
  <c r="R395" i="8"/>
  <c r="FD126" i="12"/>
  <c r="AJ175" i="8"/>
  <c r="FB357" i="12"/>
  <c r="FD441"/>
  <c r="DS452" i="13"/>
  <c r="AJ376" i="8"/>
  <c r="F155"/>
  <c r="F16"/>
  <c r="R191" i="3"/>
  <c r="FB352" i="12"/>
  <c r="L93" i="3"/>
  <c r="L37" i="8"/>
  <c r="FB402" i="12"/>
  <c r="X450" i="8"/>
  <c r="AJ450"/>
  <c r="FC510" i="12"/>
  <c r="AJ274" i="8"/>
  <c r="AD398" i="3"/>
  <c r="X175" i="8"/>
  <c r="AJ260" i="3"/>
  <c r="AJ127"/>
  <c r="X194" i="8"/>
  <c r="R417" i="3"/>
  <c r="FA415" i="12"/>
  <c r="L32" i="8"/>
  <c r="AJ310"/>
  <c r="R37" i="3"/>
  <c r="AJ415"/>
  <c r="X506"/>
  <c r="L309"/>
  <c r="FD72" i="12"/>
  <c r="R444" i="8"/>
  <c r="CZ445" i="13"/>
  <c r="AJ420" i="8"/>
  <c r="G495" i="6"/>
  <c r="FB338" i="12"/>
  <c r="FA85"/>
  <c r="FA249"/>
  <c r="X42" i="8"/>
  <c r="X71" i="3"/>
  <c r="R107" i="8"/>
  <c r="FC343" i="12"/>
  <c r="L72" i="8"/>
  <c r="R369" i="3"/>
  <c r="AJ183" i="8"/>
  <c r="DK484" i="13"/>
  <c r="FC498" i="12"/>
  <c r="L370" i="8"/>
  <c r="DL498" i="13"/>
  <c r="AD453" i="8"/>
  <c r="AJ244"/>
  <c r="L478"/>
  <c r="FB459" i="12"/>
  <c r="FB333"/>
  <c r="FD259"/>
  <c r="FA494"/>
  <c r="L87" i="3"/>
  <c r="X397" i="8"/>
  <c r="R333" i="3"/>
  <c r="AD250" i="8"/>
  <c r="X34" i="3"/>
  <c r="X11"/>
  <c r="X156" i="8"/>
  <c r="R451" i="3"/>
  <c r="AJ34" i="8"/>
  <c r="R435"/>
  <c r="L66"/>
  <c r="AJ152"/>
  <c r="FA75" i="12"/>
  <c r="R110" i="8"/>
  <c r="R56" i="3"/>
  <c r="DS494" i="13"/>
  <c r="R285" i="3"/>
  <c r="AJ6"/>
  <c r="AD375"/>
  <c r="AD61"/>
  <c r="FD393" i="12"/>
  <c r="FC189"/>
  <c r="L339" i="3"/>
  <c r="FB56" i="12"/>
  <c r="DL501" i="13"/>
  <c r="FA296" i="12"/>
  <c r="E508" i="6"/>
  <c r="AD192" i="8"/>
  <c r="FC217" i="12"/>
  <c r="X132" i="8"/>
  <c r="X74" i="3"/>
  <c r="L242"/>
  <c r="FC166" i="12"/>
  <c r="FB319"/>
  <c r="D491" i="6"/>
  <c r="AJ442" i="3"/>
  <c r="R146"/>
  <c r="L362"/>
  <c r="R475"/>
  <c r="FC426" i="12"/>
  <c r="R269" i="8"/>
  <c r="FA22" i="12"/>
  <c r="AD293" i="8"/>
  <c r="L79"/>
  <c r="R337" i="3"/>
  <c r="FB257" i="12"/>
  <c r="R21" i="8"/>
  <c r="D499" i="6"/>
  <c r="AD206" i="8"/>
  <c r="L284" i="3"/>
  <c r="AJ15"/>
  <c r="AJ336" i="8"/>
  <c r="R331" i="3"/>
  <c r="X503" i="8"/>
  <c r="AD497" i="3"/>
  <c r="AJ328"/>
  <c r="X170" i="8"/>
  <c r="FD129" i="12"/>
  <c r="AD24" i="3"/>
  <c r="R103" i="8"/>
  <c r="AD483"/>
  <c r="L501"/>
  <c r="R365" i="3"/>
  <c r="F490" i="6"/>
  <c r="AD16" i="3"/>
  <c r="X320"/>
  <c r="FA83" i="12"/>
  <c r="X51" i="8"/>
  <c r="AD133"/>
  <c r="FD239" i="12"/>
  <c r="AD465" i="3"/>
  <c r="FC255" i="12"/>
  <c r="FA239"/>
  <c r="FC250"/>
  <c r="FD254"/>
  <c r="R410" i="8"/>
  <c r="L468"/>
  <c r="F506" i="6"/>
  <c r="DK489" i="13"/>
  <c r="X17" i="3"/>
  <c r="AJ403"/>
  <c r="L497" i="8"/>
  <c r="AJ259" i="3"/>
  <c r="F234" i="8"/>
  <c r="F115"/>
  <c r="R149" i="3"/>
  <c r="X219"/>
  <c r="AJ482"/>
  <c r="R121"/>
  <c r="AD419" i="8"/>
  <c r="AJ282" i="3"/>
  <c r="L31"/>
  <c r="FC110" i="12"/>
  <c r="L318" i="8"/>
  <c r="AJ206" i="3"/>
  <c r="L370"/>
  <c r="X127"/>
  <c r="R407"/>
  <c r="FD378" i="12"/>
  <c r="DJ452" i="13"/>
  <c r="L422" i="3"/>
  <c r="R251" i="8"/>
  <c r="L178" i="3"/>
  <c r="R314" i="8"/>
  <c r="X106"/>
  <c r="FD502" i="12"/>
  <c r="AD120" i="3"/>
  <c r="L16"/>
  <c r="AD168" i="8"/>
  <c r="FD73" i="12"/>
  <c r="X198" i="8"/>
  <c r="R477"/>
  <c r="R316"/>
  <c r="AJ287"/>
  <c r="R304"/>
  <c r="AJ120" i="3"/>
  <c r="AJ135"/>
  <c r="AD318" i="8"/>
  <c r="FC20" i="12"/>
  <c r="AJ449" i="8"/>
  <c r="R19" i="3"/>
  <c r="X462"/>
  <c r="L433" i="8"/>
  <c r="R84" i="3"/>
  <c r="AJ121" i="8"/>
  <c r="X502"/>
  <c r="R52" i="3"/>
  <c r="FA236" i="12"/>
  <c r="AD384" i="8"/>
  <c r="FB85" i="12"/>
  <c r="FA88"/>
  <c r="FD36"/>
  <c r="F508" i="6"/>
  <c r="FA120" i="12"/>
  <c r="X368" i="8"/>
  <c r="X70" i="3"/>
  <c r="E529" i="6"/>
  <c r="FB28" i="12"/>
  <c r="DS455" i="13"/>
  <c r="FA380" i="12"/>
  <c r="FA440"/>
  <c r="R218" i="3"/>
  <c r="AD197" i="8"/>
  <c r="FD503" i="12"/>
  <c r="FD509"/>
  <c r="R106" i="3"/>
  <c r="FC382" i="12"/>
  <c r="AD505" i="8"/>
  <c r="R342"/>
  <c r="X506"/>
  <c r="L175" i="3"/>
  <c r="FD244" i="12"/>
  <c r="FD184"/>
  <c r="AJ273" i="3"/>
  <c r="X434" i="8"/>
  <c r="AJ405" i="3"/>
  <c r="X395" i="8"/>
  <c r="FC239" i="12"/>
  <c r="R375" i="3"/>
  <c r="L207"/>
  <c r="X298"/>
  <c r="FD120" i="12"/>
  <c r="X368" i="3"/>
  <c r="AD246" i="8"/>
  <c r="X100" i="3"/>
  <c r="FA325" i="12"/>
  <c r="L352" i="3"/>
  <c r="R421"/>
  <c r="L24" i="8"/>
  <c r="L335"/>
  <c r="FC496" i="12"/>
  <c r="X352" i="8"/>
  <c r="F218"/>
  <c r="F83"/>
  <c r="AJ264"/>
  <c r="L278" i="3"/>
  <c r="FD300" i="12"/>
  <c r="X16" i="8"/>
  <c r="AD384" i="3"/>
  <c r="AD255"/>
  <c r="X475" i="8"/>
  <c r="DS485" i="13"/>
  <c r="L106" i="8"/>
  <c r="FC304" i="12"/>
  <c r="L286" i="8"/>
  <c r="FD178" i="12"/>
  <c r="AD349" i="3"/>
  <c r="FA374" i="12"/>
  <c r="B528" i="6"/>
  <c r="R127" i="8"/>
  <c r="R471"/>
  <c r="X237"/>
  <c r="FA281" i="12"/>
  <c r="F160" i="8"/>
  <c r="F32"/>
  <c r="AJ297"/>
  <c r="AJ320"/>
  <c r="X314" i="3"/>
  <c r="AJ109" i="8"/>
  <c r="L47" i="3"/>
  <c r="R307"/>
  <c r="FB279" i="12"/>
  <c r="R189" i="8"/>
  <c r="FC461" i="12"/>
  <c r="L326" i="3"/>
  <c r="AJ460" i="8"/>
  <c r="L200"/>
  <c r="AD344"/>
  <c r="FC105" i="12"/>
  <c r="FB176"/>
  <c r="FC26"/>
  <c r="AJ45" i="3"/>
  <c r="R101"/>
  <c r="FD109" i="12"/>
  <c r="FC121"/>
  <c r="AD255" i="8"/>
  <c r="AD13"/>
  <c r="FB526" i="12"/>
  <c r="E483" i="6"/>
  <c r="R441" i="3"/>
  <c r="X354" i="8"/>
  <c r="L495"/>
  <c r="X135"/>
  <c r="X128"/>
  <c r="AD99" i="3"/>
  <c r="AD21"/>
  <c r="L245"/>
  <c r="FB186" i="12"/>
  <c r="X195" i="3"/>
  <c r="AD449"/>
  <c r="FC197" i="12"/>
  <c r="L104" i="3"/>
  <c r="FC422" i="12"/>
  <c r="FB298"/>
  <c r="FD369"/>
  <c r="AD218" i="3"/>
  <c r="X186" i="8"/>
  <c r="AJ117" i="3"/>
  <c r="FB10" i="12"/>
  <c r="AD188" i="3"/>
  <c r="FD70" i="12"/>
  <c r="AJ171" i="8"/>
  <c r="FD472" i="12"/>
  <c r="L205" i="3"/>
  <c r="R237" i="8"/>
  <c r="AJ355"/>
  <c r="R5" i="3"/>
  <c r="L343" i="8"/>
  <c r="L99"/>
  <c r="X127"/>
  <c r="DL461" i="13"/>
  <c r="FC297" i="12"/>
  <c r="L380" i="8"/>
  <c r="X119"/>
  <c r="L295" i="3"/>
  <c r="FC502" i="12"/>
  <c r="R354" i="8"/>
  <c r="X117" i="3"/>
  <c r="AJ367" i="8"/>
  <c r="AJ11"/>
  <c r="L104"/>
  <c r="FA520" i="12"/>
  <c r="FA439"/>
  <c r="FA71"/>
  <c r="FD58"/>
  <c r="L458" i="3"/>
  <c r="DS521" i="13"/>
  <c r="AD407" i="8"/>
  <c r="DS472" i="13"/>
  <c r="FD380" i="12"/>
  <c r="X274" i="8"/>
  <c r="FD21" i="12"/>
  <c r="L462" i="8"/>
  <c r="R261" i="3"/>
  <c r="AJ13" i="8"/>
  <c r="AJ317" i="3"/>
  <c r="R186" i="8"/>
  <c r="AD272" i="3"/>
  <c r="AD186"/>
  <c r="AD307"/>
  <c r="L146" i="8"/>
  <c r="L348" i="3"/>
  <c r="X447" i="8"/>
  <c r="L90"/>
  <c r="AJ422"/>
  <c r="X157" i="3"/>
  <c r="L360" i="8"/>
  <c r="AD354"/>
  <c r="AD405" i="3"/>
  <c r="FB144" i="12"/>
  <c r="R484" i="8"/>
  <c r="R39" i="3"/>
  <c r="FA184" i="12"/>
  <c r="AD456" i="8"/>
  <c r="AJ21" i="3"/>
  <c r="L18" i="8"/>
  <c r="FD451" i="12"/>
  <c r="X296" i="3"/>
  <c r="FA340" i="12"/>
  <c r="X55" i="3"/>
  <c r="FD345" i="12"/>
  <c r="L77" i="8"/>
  <c r="R204" i="3"/>
  <c r="AD270" i="8"/>
  <c r="FB239" i="12"/>
  <c r="AD271" i="8"/>
  <c r="L117"/>
  <c r="FA254" i="12"/>
  <c r="R180" i="8"/>
  <c r="R388"/>
  <c r="FD398" i="12"/>
  <c r="AD438" i="8"/>
  <c r="DS517" i="13"/>
  <c r="FD453" i="12"/>
  <c r="FD516"/>
  <c r="R138" i="8"/>
  <c r="X343" i="3"/>
  <c r="FB242" i="12"/>
  <c r="AJ310" i="3"/>
  <c r="X42"/>
  <c r="L396"/>
  <c r="AJ347" i="8"/>
  <c r="AJ366"/>
  <c r="AD105" i="3"/>
  <c r="AJ404" i="8"/>
  <c r="X134" i="3"/>
  <c r="F178" i="8"/>
  <c r="F21"/>
  <c r="DS493" i="13"/>
  <c r="R325" i="8"/>
  <c r="X276"/>
  <c r="FA160" i="12"/>
  <c r="L246" i="8"/>
  <c r="FA164" i="12"/>
  <c r="AJ307" i="3"/>
  <c r="AD87"/>
  <c r="DL494" i="13"/>
  <c r="FD417" i="12"/>
  <c r="G501" i="6"/>
  <c r="X188" i="8"/>
  <c r="L56"/>
  <c r="AJ429"/>
  <c r="L103" i="3"/>
  <c r="X162" i="8"/>
  <c r="R454"/>
  <c r="FC428" i="12"/>
  <c r="FC501"/>
  <c r="X9" i="8"/>
  <c r="R105" i="3"/>
  <c r="FA504" i="12"/>
  <c r="FB218"/>
  <c r="L194" i="3"/>
  <c r="AD330" i="8"/>
  <c r="AD302" i="3"/>
  <c r="X365" i="8"/>
  <c r="L161"/>
  <c r="X452" i="3"/>
  <c r="AD94"/>
  <c r="L354" i="8"/>
  <c r="DL458" i="13"/>
  <c r="FD459" i="12"/>
  <c r="X91" i="3"/>
  <c r="AD97"/>
  <c r="AJ331"/>
  <c r="FA289" i="12"/>
  <c r="R109" i="3"/>
  <c r="X509" i="8"/>
  <c r="X216" i="3"/>
  <c r="X267" i="8"/>
  <c r="R220" i="3"/>
  <c r="L205" i="8"/>
  <c r="FD166" i="12"/>
  <c r="R305" i="8"/>
  <c r="X284"/>
  <c r="R106"/>
  <c r="AJ324" i="3"/>
  <c r="FC348" i="12"/>
  <c r="R493" i="8"/>
  <c r="R57" i="3"/>
  <c r="AD325"/>
  <c r="L349"/>
  <c r="AD29" i="8"/>
  <c r="L455" i="3"/>
  <c r="DK431" i="13"/>
  <c r="FC373" i="12"/>
  <c r="FD389"/>
  <c r="FD28"/>
  <c r="R435" i="3"/>
  <c r="L403"/>
  <c r="FB494" i="12"/>
  <c r="AJ490" i="3"/>
  <c r="L148" i="8"/>
  <c r="FB350" i="12"/>
  <c r="X36" i="3"/>
  <c r="FC349" i="12"/>
  <c r="FD341"/>
  <c r="AD172" i="8"/>
  <c r="AJ69" i="3"/>
  <c r="FD11" i="12"/>
  <c r="AJ61" i="3"/>
  <c r="FC211" i="12"/>
  <c r="AD433" i="8"/>
  <c r="L298"/>
  <c r="X245"/>
  <c r="AD244" i="3"/>
  <c r="AD57"/>
  <c r="AJ485"/>
  <c r="FD330" i="12"/>
  <c r="FA135"/>
  <c r="AJ223" i="8"/>
  <c r="AD340"/>
  <c r="FD362" i="12"/>
  <c r="X360" i="8"/>
  <c r="FC316" i="12"/>
  <c r="FD243"/>
  <c r="FD91"/>
  <c r="L112" i="3"/>
  <c r="AJ495" i="8"/>
  <c r="L204"/>
  <c r="FD343" i="12"/>
  <c r="R29" i="3"/>
  <c r="L229"/>
  <c r="L504" i="8"/>
  <c r="L136" i="3"/>
  <c r="AJ315"/>
  <c r="R30" i="8"/>
  <c r="AJ277"/>
  <c r="L381"/>
  <c r="FC123" i="12"/>
  <c r="FD83"/>
  <c r="FC395"/>
  <c r="L168" i="8"/>
  <c r="AD80" i="3"/>
  <c r="FD348" i="12"/>
  <c r="FC55"/>
  <c r="DS488" i="13"/>
  <c r="L64" i="8"/>
  <c r="X421" i="3"/>
  <c r="X371"/>
  <c r="FB169" i="12"/>
  <c r="FD457"/>
  <c r="R335" i="8"/>
  <c r="AD499" i="3"/>
  <c r="AD40" i="8"/>
  <c r="AD220"/>
  <c r="R271" i="3"/>
  <c r="FB126" i="12"/>
  <c r="L466" i="3"/>
  <c r="FD157" i="12"/>
  <c r="X9" i="3"/>
  <c r="X316" i="8"/>
  <c r="FB61" i="12"/>
  <c r="FD193"/>
  <c r="FB139"/>
  <c r="DL455" i="13"/>
  <c r="L348" i="8"/>
  <c r="AJ87"/>
  <c r="AJ52" i="3"/>
  <c r="F170" i="8"/>
  <c r="F52"/>
  <c r="FD355" i="12"/>
  <c r="L28" i="3"/>
  <c r="FD342" i="12"/>
  <c r="R469" i="8"/>
  <c r="FA213" i="12"/>
  <c r="DK498" i="13"/>
  <c r="R62" i="3"/>
  <c r="R40"/>
  <c r="FA151" i="12"/>
  <c r="X146" i="3"/>
  <c r="AJ415" i="8"/>
  <c r="DL444" i="13"/>
  <c r="D497" i="6"/>
  <c r="L61" i="8"/>
  <c r="X226"/>
  <c r="X374" i="3"/>
  <c r="AJ416"/>
  <c r="L34"/>
  <c r="AJ266"/>
  <c r="FB493" i="12"/>
  <c r="FD214"/>
  <c r="AJ227" i="3"/>
  <c r="AJ123"/>
  <c r="L57" i="8"/>
  <c r="AD220" i="3"/>
  <c r="AD223"/>
  <c r="R6"/>
  <c r="FA19" i="12"/>
  <c r="FA458"/>
  <c r="FD258"/>
  <c r="AD474" i="8"/>
  <c r="L301"/>
  <c r="FD13" i="12"/>
  <c r="AD465" i="8"/>
  <c r="AJ151"/>
  <c r="R50"/>
  <c r="X248" i="3"/>
  <c r="F494" i="6"/>
  <c r="DS523" i="13"/>
  <c r="R9" i="3"/>
  <c r="L436"/>
  <c r="FA72" i="12"/>
  <c r="X40" i="8"/>
  <c r="L241"/>
  <c r="AD316" i="3"/>
  <c r="R401" i="8"/>
  <c r="X479"/>
  <c r="FA87" i="12"/>
  <c r="FD296"/>
  <c r="L100" i="8"/>
  <c r="X198" i="3"/>
  <c r="FB501" i="12"/>
  <c r="R284" i="3"/>
  <c r="X177" i="8"/>
  <c r="L483"/>
  <c r="X480"/>
  <c r="X200" i="3"/>
  <c r="X428"/>
  <c r="AD311" i="8"/>
  <c r="R275" i="3"/>
  <c r="FA272" i="12"/>
  <c r="X314" i="8"/>
  <c r="R23" i="3"/>
  <c r="FD251" i="12"/>
  <c r="FD46"/>
  <c r="R293" i="8"/>
  <c r="FB201" i="12"/>
  <c r="AJ493" i="8"/>
  <c r="X143" i="3"/>
  <c r="FD213" i="12"/>
  <c r="R72" i="8"/>
  <c r="FA285" i="12"/>
  <c r="FC486"/>
  <c r="X190" i="8"/>
  <c r="R341"/>
  <c r="FA162" i="12"/>
  <c r="FA134"/>
  <c r="AJ123" i="8"/>
  <c r="AD146"/>
  <c r="L351" i="3"/>
  <c r="E507" i="6"/>
  <c r="FD148" i="12"/>
  <c r="FA92"/>
  <c r="L151" i="3"/>
  <c r="FD228" i="12"/>
  <c r="DS491" i="13"/>
  <c r="R344" i="3"/>
  <c r="AJ190"/>
  <c r="R234"/>
  <c r="X24" i="8"/>
  <c r="AJ70" i="3"/>
  <c r="L490"/>
  <c r="AJ331" i="8"/>
  <c r="DL433" i="13"/>
  <c r="R208" i="8"/>
  <c r="FC61" i="12"/>
  <c r="L79" i="3"/>
  <c r="FA412" i="12"/>
  <c r="AD342" i="3"/>
  <c r="X265"/>
  <c r="FA97" i="12"/>
  <c r="AJ249" i="8"/>
  <c r="R93" i="3"/>
  <c r="AD116"/>
  <c r="R504"/>
  <c r="AJ342" i="8"/>
  <c r="X126" i="3"/>
  <c r="AJ239"/>
  <c r="R17"/>
  <c r="FA217" i="12"/>
  <c r="FD501"/>
  <c r="R403" i="8"/>
  <c r="D505" i="6"/>
  <c r="FB349" i="12"/>
  <c r="X18" i="3"/>
  <c r="FA261" i="12"/>
  <c r="FC315"/>
  <c r="AD412" i="8"/>
  <c r="AJ170"/>
  <c r="R455" i="3"/>
  <c r="L362" i="8"/>
  <c r="L381" i="3"/>
  <c r="AD210"/>
  <c r="FA502" i="12"/>
  <c r="AJ119" i="3"/>
  <c r="X45" i="8"/>
  <c r="FD39" i="12"/>
  <c r="R99" i="8"/>
  <c r="L474" i="3"/>
  <c r="L240" i="8"/>
  <c r="FD481" i="12"/>
  <c r="F239" i="8"/>
  <c r="F113"/>
  <c r="CZ456" i="13"/>
  <c r="R242" i="8"/>
  <c r="L384"/>
  <c r="X281"/>
  <c r="R450" i="3"/>
  <c r="FD195" i="12"/>
  <c r="AD26" i="3"/>
  <c r="X498" i="8"/>
  <c r="L92"/>
  <c r="L202" i="3"/>
  <c r="FA153" i="12"/>
  <c r="AJ145" i="3"/>
  <c r="E533" i="6"/>
  <c r="FB222" i="12"/>
  <c r="X235" i="3"/>
  <c r="X366" i="8"/>
  <c r="X492"/>
  <c r="X72"/>
  <c r="FC47" i="12"/>
  <c r="X309" i="3"/>
  <c r="AJ485" i="8"/>
  <c r="FA454" i="12"/>
  <c r="R63" i="3"/>
  <c r="DS522" i="13"/>
  <c r="R233" i="3"/>
  <c r="AJ366"/>
  <c r="FA292" i="12"/>
  <c r="R199" i="8"/>
  <c r="FB158" i="12"/>
  <c r="CZ449" i="13"/>
  <c r="FA510" i="12"/>
  <c r="FA516"/>
  <c r="AD393" i="3"/>
  <c r="DS496" i="13"/>
  <c r="X43" i="8"/>
  <c r="FB64" i="12"/>
  <c r="X94" i="3"/>
  <c r="R429"/>
  <c r="R130"/>
  <c r="X23" i="8"/>
  <c r="X165"/>
  <c r="AD494" i="3"/>
  <c r="FD520" i="12"/>
  <c r="AD326" i="3"/>
  <c r="FA118" i="12"/>
  <c r="R119" i="8"/>
  <c r="AJ391" i="3"/>
  <c r="R375" i="8"/>
  <c r="FB194" i="12"/>
  <c r="X304" i="3"/>
  <c r="FB283" i="12"/>
  <c r="AJ165" i="3"/>
  <c r="X222" i="8"/>
  <c r="FC241" i="12"/>
  <c r="FB65"/>
  <c r="FD125"/>
  <c r="AD294" i="3"/>
  <c r="R231"/>
  <c r="FA366" i="12"/>
  <c r="AJ329" i="3"/>
  <c r="R45"/>
  <c r="FB447" i="12"/>
  <c r="L478" i="3"/>
  <c r="AJ210" i="8"/>
  <c r="DS436" i="13"/>
  <c r="L36" i="3"/>
  <c r="L323"/>
  <c r="FD227" i="12"/>
  <c r="AJ185" i="3"/>
  <c r="FD69" i="12"/>
  <c r="FD89"/>
  <c r="FA116"/>
  <c r="FB53"/>
  <c r="L498" i="8"/>
  <c r="G533" i="6"/>
  <c r="FA524" i="12"/>
  <c r="R245" i="3"/>
  <c r="AD265"/>
  <c r="X179" i="8"/>
  <c r="AD53"/>
  <c r="L255"/>
  <c r="AJ352" i="3"/>
  <c r="R328"/>
  <c r="AJ197" i="8"/>
  <c r="G491" i="6"/>
  <c r="FC350" i="12"/>
  <c r="FD442"/>
  <c r="AJ56" i="3"/>
  <c r="AD178"/>
  <c r="X13"/>
  <c r="FA468" i="12"/>
  <c r="FB311"/>
  <c r="AJ179" i="3"/>
  <c r="CZ477" i="13"/>
  <c r="AJ208" i="3"/>
  <c r="X233"/>
  <c r="AD450" i="8"/>
  <c r="FB184" i="12"/>
  <c r="AD237" i="3"/>
  <c r="AD488" i="8"/>
  <c r="R419" i="3"/>
  <c r="AD428" i="8"/>
  <c r="AJ407" i="3"/>
  <c r="L329"/>
  <c r="AD23"/>
  <c r="FD42" i="12"/>
  <c r="FC41"/>
  <c r="AJ400" i="3"/>
  <c r="FB256" i="12"/>
  <c r="X20" i="3"/>
  <c r="AD290" i="8"/>
  <c r="F488" i="6"/>
  <c r="L364" i="3"/>
  <c r="R465" i="8"/>
  <c r="FD454" i="12"/>
  <c r="F236" i="8"/>
  <c r="F86"/>
  <c r="DA454" i="13"/>
  <c r="FC261" i="12"/>
  <c r="FA432"/>
  <c r="FB415"/>
  <c r="FC322"/>
  <c r="R507" i="8"/>
  <c r="R196" i="3"/>
  <c r="AD248"/>
  <c r="DS516" i="13"/>
  <c r="AD149" i="8"/>
  <c r="L393"/>
  <c r="L306"/>
  <c r="L237"/>
  <c r="AD343"/>
  <c r="DL509" i="13"/>
  <c r="L218" i="8"/>
  <c r="L215"/>
  <c r="L391" i="3"/>
  <c r="FA493" i="12"/>
  <c r="DJ484" i="13"/>
  <c r="DL477"/>
  <c r="R310" i="3"/>
  <c r="R366"/>
  <c r="FD103" i="12"/>
  <c r="R297" i="8"/>
  <c r="X377" i="3"/>
  <c r="X168"/>
  <c r="AJ357" i="8"/>
  <c r="FC127" i="12"/>
  <c r="X349" i="3"/>
  <c r="AJ12"/>
  <c r="X247"/>
  <c r="AJ129" i="8"/>
  <c r="FD179" i="12"/>
  <c r="AD500" i="3"/>
  <c r="FD279" i="12"/>
  <c r="DL465" i="13"/>
  <c r="FD30" i="12"/>
  <c r="L244" i="3"/>
  <c r="R319" i="8"/>
  <c r="FA238" i="12"/>
  <c r="R269" i="3"/>
  <c r="E493" i="6"/>
  <c r="X258" i="3"/>
  <c r="AJ303" i="8"/>
  <c r="L283"/>
  <c r="DE463" i="13"/>
  <c r="AD103" i="3"/>
  <c r="X271" i="8"/>
  <c r="DS500" i="13"/>
  <c r="AD388" i="8"/>
  <c r="X367" i="3"/>
  <c r="AD212" i="8"/>
  <c r="FD112" i="12"/>
  <c r="L138" i="3"/>
  <c r="R406"/>
  <c r="AJ339"/>
  <c r="DK460" i="13"/>
  <c r="L444" i="3"/>
  <c r="X32"/>
  <c r="FA268" i="12"/>
  <c r="FA306"/>
  <c r="AJ109" i="3"/>
  <c r="FD59" i="12"/>
  <c r="AD191" i="3"/>
  <c r="AD75"/>
  <c r="FB360" i="12"/>
  <c r="FB315"/>
  <c r="FB328"/>
  <c r="AJ177" i="3"/>
  <c r="FA462" i="12"/>
  <c r="FC327"/>
  <c r="R115" i="8"/>
  <c r="AD167"/>
  <c r="X122"/>
  <c r="FD187" i="12"/>
  <c r="X41" i="3"/>
  <c r="L22"/>
  <c r="FC151" i="12"/>
  <c r="AD50" i="8"/>
  <c r="L86" i="3"/>
  <c r="B525" i="6"/>
  <c r="AD29" i="3"/>
  <c r="AD198" i="8"/>
  <c r="AD172" i="3"/>
  <c r="R484"/>
  <c r="X378"/>
  <c r="FC273" i="12"/>
  <c r="AD469" i="3"/>
  <c r="X57"/>
  <c r="L267"/>
  <c r="AJ26"/>
  <c r="FC112" i="12"/>
  <c r="DL471" i="13"/>
  <c r="R222" i="8"/>
  <c r="R67"/>
  <c r="FA206" i="12"/>
  <c r="F479" i="6"/>
  <c r="L158" i="3"/>
  <c r="DJ489" i="13"/>
  <c r="L297" i="8"/>
  <c r="FA130" i="12"/>
  <c r="DJ509" i="13"/>
  <c r="R443" i="3"/>
  <c r="AJ73"/>
  <c r="L337"/>
  <c r="R291"/>
  <c r="X361"/>
  <c r="R336" i="8"/>
  <c r="FD456" i="12"/>
  <c r="FD245"/>
  <c r="L177" i="3"/>
  <c r="L475"/>
  <c r="X413" i="8"/>
  <c r="R42"/>
  <c r="FA303" i="12"/>
  <c r="AD320" i="3"/>
  <c r="AJ46" i="8"/>
  <c r="FB77" i="12"/>
  <c r="FC274"/>
  <c r="X27" i="8"/>
  <c r="AJ340" i="3"/>
  <c r="L75" i="8"/>
  <c r="R364"/>
  <c r="AD355"/>
  <c r="AJ17" i="3"/>
  <c r="L83"/>
  <c r="FC87" i="12"/>
  <c r="AJ407" i="8"/>
  <c r="X235"/>
  <c r="L439" i="3"/>
  <c r="F197" i="8"/>
  <c r="DB434" i="13"/>
  <c r="AD402" i="3"/>
  <c r="L257" i="8"/>
  <c r="AJ477" i="3"/>
  <c r="X218" i="8"/>
  <c r="L57" i="3"/>
  <c r="AD171" i="8"/>
  <c r="FC484" i="12"/>
  <c r="FB482"/>
  <c r="FC268"/>
  <c r="AJ482" i="8"/>
  <c r="X417" i="3"/>
  <c r="FA145" i="12"/>
  <c r="L230" i="8"/>
  <c r="X21"/>
  <c r="AD329"/>
  <c r="X332"/>
  <c r="X223"/>
  <c r="L16"/>
  <c r="X196" i="3"/>
  <c r="L268" i="8"/>
  <c r="AD381" i="3"/>
  <c r="FC513" i="12"/>
  <c r="L7" i="8"/>
  <c r="X398" i="3"/>
  <c r="FD396" i="12"/>
  <c r="FD167"/>
  <c r="AD213" i="3"/>
  <c r="FC296" i="12"/>
  <c r="FD397"/>
  <c r="F498" i="6"/>
  <c r="AD396" i="3"/>
  <c r="AD369"/>
  <c r="FD71" i="12"/>
  <c r="R258" i="8"/>
  <c r="AD337"/>
  <c r="R185"/>
  <c r="L457"/>
  <c r="AD501" i="3"/>
  <c r="AJ89" i="8"/>
  <c r="FA405" i="12"/>
  <c r="FA309"/>
  <c r="DK462" i="13"/>
  <c r="X440" i="3"/>
  <c r="R236"/>
  <c r="R80"/>
  <c r="FC317" i="12"/>
  <c r="AD268" i="3"/>
  <c r="AD415" i="8"/>
  <c r="AD97"/>
  <c r="AJ304"/>
  <c r="FA287" i="12"/>
  <c r="AD247" i="8"/>
  <c r="F530" i="6"/>
  <c r="X468" i="8"/>
  <c r="R459"/>
  <c r="L212"/>
  <c r="R136"/>
  <c r="L387"/>
  <c r="FB503" i="12"/>
  <c r="FB464"/>
  <c r="R487" i="3"/>
  <c r="R276" i="8"/>
  <c r="FD40" i="12"/>
  <c r="X85" i="3"/>
  <c r="AJ439" i="8"/>
  <c r="AD371" i="3"/>
  <c r="X64"/>
  <c r="G512" i="6"/>
  <c r="DS445" i="13"/>
  <c r="AJ425" i="3"/>
  <c r="X199" i="8"/>
  <c r="R359" i="3"/>
  <c r="X482"/>
  <c r="AJ107" i="8"/>
  <c r="X239"/>
  <c r="L44"/>
  <c r="AJ75"/>
  <c r="AJ437" i="3"/>
  <c r="X297" i="8"/>
  <c r="DJ504" i="13"/>
  <c r="AD151" i="8"/>
  <c r="X267" i="3"/>
  <c r="FC59" i="12"/>
  <c r="AJ306" i="3"/>
  <c r="R235"/>
  <c r="CZ422" i="13"/>
  <c r="R18" i="8"/>
  <c r="C526" i="6"/>
  <c r="FB9" i="12"/>
  <c r="FA243"/>
  <c r="AD30" i="8"/>
  <c r="X278"/>
  <c r="FB140" i="12"/>
  <c r="AJ138" i="3"/>
  <c r="AJ28" i="8"/>
  <c r="X78"/>
  <c r="DJ481" i="13"/>
  <c r="R422" i="8"/>
  <c r="FB223" i="12"/>
  <c r="X159" i="8"/>
  <c r="AJ283" i="3"/>
  <c r="X403" i="8"/>
  <c r="AD291"/>
  <c r="L311" i="3"/>
  <c r="L364" i="8"/>
  <c r="AD88" i="3"/>
  <c r="L338" i="8"/>
  <c r="AD102"/>
  <c r="FB318" i="12"/>
  <c r="CZ482" i="13"/>
  <c r="AD477" i="3"/>
  <c r="AJ330"/>
  <c r="X210" i="8"/>
  <c r="AD285" i="3"/>
  <c r="AJ216"/>
  <c r="R386"/>
  <c r="AD152"/>
  <c r="AJ50" i="8"/>
  <c r="X416" i="3"/>
  <c r="AD68" i="8"/>
  <c r="X91"/>
  <c r="AJ153"/>
  <c r="AJ164"/>
  <c r="FC488" i="12"/>
  <c r="AD389" i="8"/>
  <c r="FD241" i="12"/>
  <c r="AD132" i="8"/>
  <c r="FB202" i="12"/>
  <c r="X77" i="8"/>
  <c r="AJ27" i="3"/>
  <c r="F241" i="8"/>
  <c r="F81"/>
  <c r="FB26" i="12"/>
  <c r="FD466"/>
  <c r="L337" i="8"/>
  <c r="AJ165"/>
  <c r="AD298" i="3"/>
  <c r="AJ102" i="8"/>
  <c r="AJ308"/>
  <c r="FC224" i="12"/>
  <c r="X500" i="3"/>
  <c r="FA253" i="12"/>
  <c r="R71" i="3"/>
  <c r="F477" i="6"/>
  <c r="L345" i="3"/>
  <c r="FA365" i="12"/>
  <c r="AD287" i="3"/>
  <c r="AJ356" i="8"/>
  <c r="AJ186" i="3"/>
  <c r="L425"/>
  <c r="R478" i="8"/>
  <c r="X148"/>
  <c r="AJ58" i="3"/>
  <c r="FB460" i="12"/>
  <c r="B526" i="6"/>
  <c r="CZ457" i="13"/>
  <c r="AD266" i="8"/>
  <c r="FB463" i="12"/>
  <c r="L145" i="3"/>
  <c r="AJ157"/>
  <c r="L110"/>
  <c r="FA441" i="12"/>
  <c r="X81" i="3"/>
  <c r="R73" i="8"/>
  <c r="FA170" i="12"/>
  <c r="AD310" i="8"/>
  <c r="AD6" i="3"/>
  <c r="AD495" i="8"/>
  <c r="L121" i="3"/>
  <c r="FA193" i="12"/>
  <c r="R65" i="8"/>
  <c r="AD155" i="3"/>
  <c r="L173"/>
  <c r="L12"/>
  <c r="FA218" i="12"/>
  <c r="FC279"/>
  <c r="L158" i="8"/>
  <c r="FA353" i="12"/>
  <c r="X443" i="3"/>
  <c r="FC345" i="12"/>
  <c r="X96" i="8"/>
  <c r="R446"/>
  <c r="L334" i="3"/>
  <c r="FC91" i="12"/>
  <c r="FA57"/>
  <c r="AD499" i="8"/>
  <c r="L487"/>
  <c r="FC389" i="12"/>
  <c r="R257" i="8"/>
  <c r="X326" i="3"/>
  <c r="D510" i="6"/>
  <c r="AJ98" i="8"/>
  <c r="X394" i="3"/>
  <c r="AD254" i="8"/>
  <c r="FB302" i="12"/>
  <c r="L189" i="8"/>
  <c r="L62" i="3"/>
  <c r="X115"/>
  <c r="L497"/>
  <c r="AJ24" i="8"/>
  <c r="R368" i="3"/>
  <c r="AD124" i="8"/>
  <c r="AD434"/>
  <c r="FB377" i="12"/>
  <c r="L209" i="3"/>
  <c r="FB119" i="12"/>
  <c r="FD385"/>
  <c r="L110" i="8"/>
  <c r="AJ460" i="3"/>
  <c r="FA99" i="12"/>
  <c r="X182" i="8"/>
  <c r="FB160" i="12"/>
  <c r="AJ138" i="8"/>
  <c r="AD204"/>
  <c r="AJ454" i="3"/>
  <c r="FC163" i="12"/>
  <c r="FD447"/>
  <c r="AD299" i="3"/>
  <c r="R70" i="8"/>
  <c r="FA38" i="12"/>
  <c r="FC336"/>
  <c r="R198" i="8"/>
  <c r="R372" i="3"/>
  <c r="AJ448"/>
  <c r="R356"/>
  <c r="X226"/>
  <c r="X6"/>
  <c r="AJ412" i="8"/>
  <c r="FA423" i="12"/>
  <c r="AJ110" i="8"/>
  <c r="AD160"/>
  <c r="R40"/>
  <c r="FB518" i="12"/>
  <c r="AD98" i="3"/>
  <c r="AJ470"/>
  <c r="AD59"/>
  <c r="FB43" i="12"/>
  <c r="AD427" i="8"/>
  <c r="AD295"/>
  <c r="FD506" i="12"/>
  <c r="X416" i="8"/>
  <c r="FA472" i="12"/>
  <c r="AD6" i="8"/>
  <c r="FD49" i="12"/>
  <c r="AJ207" i="8"/>
  <c r="AD162"/>
  <c r="AJ462"/>
  <c r="DS510" i="13"/>
  <c r="FB408" i="12"/>
  <c r="R213" i="8"/>
  <c r="R405" i="3"/>
  <c r="X444" i="8"/>
  <c r="FC256" i="12"/>
  <c r="AJ114" i="3"/>
  <c r="FB175" i="12"/>
  <c r="AD83" i="3"/>
  <c r="X352"/>
  <c r="X255" i="8"/>
  <c r="AJ22"/>
  <c r="FB21" i="12"/>
  <c r="R430" i="3"/>
  <c r="AD424" i="8"/>
  <c r="X179" i="3"/>
  <c r="FB430" i="12"/>
  <c r="F175" i="8"/>
  <c r="F33"/>
  <c r="AD33"/>
  <c r="AD226"/>
  <c r="FB450" i="12"/>
  <c r="AJ427" i="8"/>
  <c r="X462"/>
  <c r="R389"/>
  <c r="AJ148" i="3"/>
  <c r="L219" i="8"/>
  <c r="X104"/>
  <c r="FB334" i="12"/>
  <c r="L220" i="8"/>
  <c r="R156" i="3"/>
  <c r="AJ467"/>
  <c r="X410"/>
  <c r="R215" i="8"/>
  <c r="X22" i="3"/>
  <c r="AD479" i="8"/>
  <c r="X357"/>
  <c r="X306"/>
  <c r="X102" i="3"/>
  <c r="R416"/>
  <c r="FC103" i="12"/>
  <c r="CZ458" i="13"/>
  <c r="L406" i="3"/>
  <c r="AJ77" i="8"/>
  <c r="X38"/>
  <c r="AD458" i="3"/>
  <c r="X155"/>
  <c r="FB487" i="12"/>
  <c r="FC201"/>
  <c r="FD413"/>
  <c r="FB271"/>
  <c r="FD319"/>
  <c r="AJ145" i="8"/>
  <c r="FA378" i="12"/>
  <c r="FC240"/>
  <c r="AJ174" i="3"/>
  <c r="X383" i="8"/>
  <c r="FA114" i="12"/>
  <c r="AD297" i="3"/>
  <c r="FC452" i="12"/>
  <c r="R70" i="3"/>
  <c r="L305"/>
  <c r="L311" i="8"/>
  <c r="R7"/>
  <c r="L361" i="3"/>
  <c r="R492" i="8"/>
  <c r="L494" i="3"/>
  <c r="AJ269" i="8"/>
  <c r="FD35" i="12"/>
  <c r="X149" i="8"/>
  <c r="AD273" i="3"/>
  <c r="L459" i="8"/>
  <c r="FC62" i="12"/>
  <c r="AJ459" i="3"/>
  <c r="AJ492" i="8"/>
  <c r="D527" i="6"/>
  <c r="AD34" i="8"/>
  <c r="FB36" i="12"/>
  <c r="AD43" i="8"/>
  <c r="L415" i="3"/>
  <c r="L367" i="8"/>
  <c r="FA186" i="12"/>
  <c r="D525" i="6"/>
  <c r="AJ408" i="3"/>
  <c r="AJ132" i="8"/>
  <c r="DK495" i="13"/>
  <c r="FB57" i="12"/>
  <c r="AJ467" i="8"/>
  <c r="AJ306"/>
  <c r="R55"/>
  <c r="FD277" i="12"/>
  <c r="FC275"/>
  <c r="FC328"/>
  <c r="X496" i="3"/>
  <c r="X123"/>
  <c r="R92"/>
  <c r="R209" i="8"/>
  <c r="DL460" i="13"/>
  <c r="L182" i="3"/>
  <c r="X282"/>
  <c r="L181" i="8"/>
  <c r="E530" i="6"/>
  <c r="AD488" i="3"/>
  <c r="AJ18"/>
  <c r="AJ65" i="8"/>
  <c r="DI78" i="13"/>
  <c r="F154" i="8"/>
  <c r="F54"/>
  <c r="AD262"/>
  <c r="FC454" i="12"/>
  <c r="AJ406" i="8"/>
  <c r="AD323" i="3"/>
  <c r="FC361" i="12"/>
  <c r="FA371"/>
  <c r="R24" i="3"/>
  <c r="X264" i="8"/>
  <c r="FC386" i="12"/>
  <c r="AJ128" i="3"/>
  <c r="FD247" i="12"/>
  <c r="R241" i="3"/>
  <c r="AD265" i="8"/>
  <c r="FC320" i="12"/>
  <c r="R11" i="8"/>
  <c r="L53" i="3"/>
  <c r="R453"/>
  <c r="R462" i="8"/>
  <c r="R470"/>
  <c r="L36"/>
  <c r="FC494" i="12"/>
  <c r="FC359"/>
  <c r="AD390" i="3"/>
  <c r="R499"/>
  <c r="R36" i="8"/>
  <c r="FD434" i="12"/>
  <c r="FD26"/>
  <c r="R474" i="3"/>
  <c r="X338"/>
  <c r="DK509" i="13"/>
  <c r="FD141" i="12"/>
  <c r="AJ468" i="3"/>
  <c r="FD47" i="12"/>
  <c r="DL445" i="13"/>
  <c r="X271" i="3"/>
  <c r="AD179"/>
  <c r="L328"/>
  <c r="AD241"/>
  <c r="AD73"/>
  <c r="X233" i="8"/>
  <c r="DL488" i="13"/>
  <c r="R287" i="3"/>
  <c r="FD204" i="12"/>
  <c r="R351" i="8"/>
  <c r="AJ190"/>
  <c r="L411" i="3"/>
  <c r="DK423" i="13"/>
  <c r="X169" i="3"/>
  <c r="AJ139" i="8"/>
  <c r="FA223" i="12"/>
  <c r="FA475"/>
  <c r="AD457" i="3"/>
  <c r="L460"/>
  <c r="FD410" i="12"/>
  <c r="AD79" i="3"/>
  <c r="X87" i="8"/>
  <c r="L164"/>
  <c r="L62"/>
  <c r="FB55" i="12"/>
  <c r="AD406" i="8"/>
  <c r="R145"/>
  <c r="AD161" i="3"/>
  <c r="FD476" i="12"/>
  <c r="AD54" i="3"/>
  <c r="FB259" i="12"/>
  <c r="F499" i="6"/>
  <c r="X465" i="3"/>
  <c r="AJ426" i="8"/>
  <c r="R505" i="3"/>
  <c r="F487" i="6"/>
  <c r="X275" i="3"/>
  <c r="AD301" i="8"/>
  <c r="X187" i="3"/>
  <c r="FC18" i="12"/>
  <c r="DK491" i="13"/>
  <c r="FD293" i="12"/>
  <c r="X358" i="8"/>
  <c r="FD48" i="12"/>
  <c r="R506" i="8"/>
  <c r="L450"/>
  <c r="AJ58"/>
  <c r="AD372" i="3"/>
  <c r="L191" i="8"/>
  <c r="L130"/>
  <c r="L419" i="3"/>
  <c r="L116" i="8"/>
  <c r="X93" i="3"/>
  <c r="FA367" i="12"/>
  <c r="AJ299" i="8"/>
  <c r="R468"/>
  <c r="L263"/>
  <c r="FD101" i="12"/>
  <c r="R185" i="3"/>
  <c r="R449"/>
  <c r="X161"/>
  <c r="X487" i="8"/>
  <c r="AJ255" i="3"/>
  <c r="X449" i="8"/>
  <c r="FA373" i="12"/>
  <c r="FD318"/>
  <c r="AJ223" i="3"/>
  <c r="L297"/>
  <c r="AD212"/>
  <c r="AD396" i="8"/>
  <c r="AJ339"/>
  <c r="AJ116" i="3"/>
  <c r="FC76" i="12"/>
  <c r="R133" i="3"/>
  <c r="R387"/>
  <c r="AD436"/>
  <c r="L20" i="8"/>
  <c r="FD143" i="12"/>
  <c r="FD99"/>
  <c r="DA443" i="13"/>
  <c r="FA142" i="12"/>
  <c r="X252" i="3"/>
  <c r="FB441" i="12"/>
  <c r="FB228"/>
  <c r="R267" i="8"/>
  <c r="AD440"/>
  <c r="R423" i="3"/>
  <c r="AJ68" i="8"/>
  <c r="AD264" i="3"/>
  <c r="AJ137"/>
  <c r="FA429" i="12"/>
  <c r="CZ443" i="13"/>
  <c r="AJ226" i="8"/>
  <c r="FC527" i="12"/>
  <c r="R174" i="3"/>
  <c r="X147" i="8"/>
  <c r="F261"/>
  <c r="F141"/>
  <c r="F5"/>
  <c r="L252"/>
  <c r="L378"/>
  <c r="AD331" i="3"/>
  <c r="R104" i="8"/>
  <c r="FA443" i="12"/>
  <c r="AJ137" i="8"/>
  <c r="AJ440"/>
  <c r="FC351" i="12"/>
  <c r="D526"/>
  <c r="X488" i="3"/>
  <c r="L38" i="8"/>
  <c r="FB374" i="12"/>
  <c r="L200" i="3"/>
  <c r="L52"/>
  <c r="FD19" i="12"/>
  <c r="AD408" i="3"/>
  <c r="AJ101" i="8"/>
  <c r="AJ354"/>
  <c r="X210" i="3"/>
  <c r="E478" i="6"/>
  <c r="X103" i="3"/>
  <c r="AD198"/>
  <c r="FC118" i="12"/>
  <c r="D485" i="6"/>
  <c r="L428" i="3"/>
  <c r="X285"/>
  <c r="FC23" i="12"/>
  <c r="AD296" i="8"/>
  <c r="L150" i="3"/>
  <c r="X437"/>
  <c r="AJ93" i="8"/>
  <c r="X371"/>
  <c r="AJ351"/>
  <c r="X200"/>
  <c r="R390"/>
  <c r="R398"/>
  <c r="X347"/>
  <c r="FD297" i="12"/>
  <c r="FA425"/>
  <c r="AD130" i="8"/>
  <c r="AJ409"/>
  <c r="AD62"/>
  <c r="L296"/>
  <c r="X144"/>
  <c r="R475"/>
  <c r="L51" i="3"/>
  <c r="X61" i="8"/>
  <c r="AD387"/>
  <c r="FC340" i="12"/>
  <c r="R363" i="3"/>
  <c r="R227"/>
  <c r="R191" i="8"/>
  <c r="AD15"/>
  <c r="AD205"/>
  <c r="X22"/>
  <c r="FB238" i="12"/>
  <c r="AJ82" i="3"/>
  <c r="AD294" i="8"/>
  <c r="X191"/>
  <c r="FD494" i="12"/>
  <c r="AJ166" i="8"/>
  <c r="FC158" i="12"/>
  <c r="X240" i="3"/>
  <c r="AD105" i="8"/>
  <c r="AD492" i="3"/>
  <c r="X305"/>
  <c r="L386"/>
  <c r="X297"/>
  <c r="AJ337"/>
  <c r="L137"/>
  <c r="AD76"/>
  <c r="FB231" i="12"/>
  <c r="FA207"/>
  <c r="R296" i="3"/>
  <c r="FD474" i="12"/>
  <c r="AD18" i="3"/>
  <c r="AJ16" i="8"/>
  <c r="AD310" i="3"/>
  <c r="X264"/>
  <c r="X317"/>
  <c r="FB287" i="12"/>
  <c r="AD176" i="8"/>
  <c r="AD267"/>
  <c r="FB226" i="12"/>
  <c r="L11" i="8"/>
  <c r="R413"/>
  <c r="FA428" i="12"/>
  <c r="L464" i="8"/>
  <c r="AD333"/>
  <c r="X85"/>
  <c r="FB207" i="12"/>
  <c r="FC167"/>
  <c r="DK456" i="13"/>
  <c r="G507" i="6"/>
  <c r="AD348" i="3"/>
  <c r="R38" i="8"/>
  <c r="L275"/>
  <c r="X343"/>
  <c r="AJ88" i="3"/>
  <c r="DS511" i="13"/>
  <c r="AD20" i="8"/>
  <c r="FD507" i="12"/>
  <c r="FD497"/>
  <c r="L345" i="8"/>
  <c r="FB276" i="12"/>
  <c r="AJ29" i="8"/>
  <c r="AJ257" i="3"/>
  <c r="X21"/>
  <c r="X38"/>
  <c r="FC401" i="12"/>
  <c r="FD156"/>
  <c r="FD14"/>
  <c r="FA343"/>
  <c r="FD521"/>
  <c r="L269" i="3"/>
  <c r="L172" i="8"/>
  <c r="AJ64" i="3"/>
  <c r="AD47" i="8"/>
  <c r="AD417"/>
  <c r="FA11" i="12"/>
  <c r="G480" i="6"/>
  <c r="L26" i="3"/>
  <c r="FA314" i="12"/>
  <c r="FA381"/>
  <c r="R325" i="3"/>
  <c r="L49"/>
  <c r="AD137" i="8"/>
  <c r="X323"/>
  <c r="X491"/>
  <c r="L324"/>
  <c r="H15" i="6"/>
  <c r="F150" i="8"/>
  <c r="F39"/>
  <c r="R292"/>
  <c r="L65" i="3"/>
  <c r="R194" i="8"/>
  <c r="AD252"/>
  <c r="FA389" i="12"/>
  <c r="X336" i="8"/>
  <c r="AJ32"/>
  <c r="E527" i="6"/>
  <c r="X12" i="3"/>
  <c r="L14"/>
  <c r="AD58"/>
  <c r="AD377" i="8"/>
  <c r="AJ274" i="3"/>
  <c r="R273"/>
  <c r="L290"/>
  <c r="FB388" i="12"/>
  <c r="L365" i="8"/>
  <c r="AJ166" i="3"/>
  <c r="AJ295" i="8"/>
  <c r="FA383" i="12"/>
  <c r="X351" i="8"/>
  <c r="FB101" i="12"/>
  <c r="FC248"/>
  <c r="FB364"/>
  <c r="R312" i="3"/>
  <c r="R248" i="8"/>
  <c r="FB235" i="12"/>
  <c r="FD219"/>
  <c r="FA210"/>
  <c r="R254" i="8"/>
  <c r="L400" i="3"/>
  <c r="DK480" i="13"/>
  <c r="AJ147" i="8"/>
  <c r="X383" i="3"/>
  <c r="DK483" i="13"/>
  <c r="FB362" i="12"/>
  <c r="X439" i="8"/>
  <c r="R457"/>
  <c r="L111" i="3"/>
  <c r="AJ508"/>
  <c r="AJ308"/>
  <c r="FB200" i="12"/>
  <c r="AD462" i="8"/>
  <c r="AJ289" i="3"/>
  <c r="AD207" i="8"/>
  <c r="L401"/>
  <c r="AJ421" i="3"/>
  <c r="R80" i="8"/>
  <c r="AJ395" i="3"/>
  <c r="FC65" i="12"/>
  <c r="FC143"/>
  <c r="DL490" i="13"/>
  <c r="FB178" i="12"/>
  <c r="R302" i="8"/>
  <c r="AD193"/>
  <c r="AD203" i="3"/>
  <c r="R168"/>
  <c r="AJ8"/>
  <c r="X322" i="8"/>
  <c r="R182" i="3"/>
  <c r="X87"/>
  <c r="FA364" i="12"/>
  <c r="AJ246" i="8"/>
  <c r="FC366" i="12"/>
  <c r="L480" i="3"/>
  <c r="AD423" i="8"/>
  <c r="AD305" i="3"/>
  <c r="AJ369"/>
  <c r="FC323" i="12"/>
  <c r="FA392"/>
  <c r="FC30"/>
  <c r="AJ385" i="8"/>
  <c r="X120"/>
  <c r="FB332" i="12"/>
  <c r="FD231"/>
  <c r="FC314"/>
  <c r="L397" i="3"/>
  <c r="X495" i="8"/>
  <c r="D530" i="6"/>
  <c r="X401" i="8"/>
  <c r="X180" i="3"/>
  <c r="R494"/>
  <c r="AD18" i="8"/>
  <c r="AJ451"/>
  <c r="FA212" i="12"/>
  <c r="L275" i="3"/>
  <c r="F533" i="6"/>
  <c r="R259" i="3"/>
  <c r="AJ205" i="8"/>
  <c r="DS474" i="13"/>
  <c r="L372" i="8"/>
  <c r="FD12" i="12"/>
  <c r="FA86"/>
  <c r="R249" i="3"/>
  <c r="R334"/>
  <c r="FC182" i="12"/>
  <c r="R192" i="3"/>
  <c r="R94" i="8"/>
  <c r="X220"/>
  <c r="DS477" i="13"/>
  <c r="L176" i="8"/>
  <c r="FB489" i="12"/>
  <c r="AJ124" i="8"/>
  <c r="X125"/>
  <c r="FA347" i="12"/>
  <c r="X382" i="8"/>
  <c r="FA208" i="12"/>
  <c r="R108" i="3"/>
  <c r="R17" i="8"/>
  <c r="X386"/>
  <c r="X358" i="3"/>
  <c r="FB383" i="12"/>
  <c r="X365" i="3"/>
  <c r="AJ225" i="8"/>
  <c r="R175" i="3"/>
  <c r="R98"/>
  <c r="FA459" i="12"/>
  <c r="X161" i="8"/>
  <c r="R29"/>
  <c r="FB147" i="12"/>
  <c r="X108" i="8"/>
  <c r="X333" i="3"/>
  <c r="AD147" i="8"/>
  <c r="AJ150"/>
  <c r="L91" i="3"/>
  <c r="AJ390" i="8"/>
  <c r="X62" i="3"/>
  <c r="FB120" i="12"/>
  <c r="X194" i="3"/>
  <c r="X204" i="8"/>
  <c r="R258" i="3"/>
  <c r="F223" i="8"/>
  <c r="F98"/>
  <c r="FB390" i="12"/>
  <c r="AJ316" i="3"/>
  <c r="R120"/>
  <c r="L58"/>
  <c r="AD134" i="8"/>
  <c r="DK426" i="13"/>
  <c r="FB509" i="12"/>
  <c r="FA67"/>
  <c r="AJ296" i="3"/>
  <c r="AD53"/>
  <c r="R107"/>
  <c r="R114"/>
  <c r="FC108" i="12"/>
  <c r="D488" i="6"/>
  <c r="E487"/>
  <c r="FC473" i="12"/>
  <c r="X256" i="8"/>
  <c r="L225" i="3"/>
  <c r="AJ117" i="8"/>
  <c r="X423" i="3"/>
  <c r="FA402" i="12"/>
  <c r="FB321"/>
  <c r="AD394" i="3"/>
  <c r="FC414" i="12"/>
  <c r="FB183"/>
  <c r="R286" i="3"/>
  <c r="FA149" i="12"/>
  <c r="X136" i="8"/>
  <c r="FD134" i="12"/>
  <c r="CZ444" i="13"/>
  <c r="R259" i="8"/>
  <c r="L102"/>
  <c r="AD156"/>
  <c r="FD128" i="12"/>
  <c r="FC177"/>
  <c r="FA426"/>
  <c r="FA308"/>
  <c r="FC509"/>
  <c r="L190" i="8"/>
  <c r="FD368" i="12"/>
  <c r="L13" i="8"/>
  <c r="AJ314" i="3"/>
  <c r="X379"/>
  <c r="AD398" i="8"/>
  <c r="FA148" i="12"/>
  <c r="AJ181" i="8"/>
  <c r="X355"/>
  <c r="DL440" i="13"/>
  <c r="AD290" i="3"/>
  <c r="X452" i="8"/>
  <c r="R299" i="3"/>
  <c r="R263"/>
  <c r="AD385" i="8"/>
  <c r="AD173"/>
  <c r="AD74" i="3"/>
  <c r="AJ237" i="8"/>
  <c r="DS444" i="13"/>
  <c r="X66" i="8"/>
  <c r="L430"/>
  <c r="AD84" i="3"/>
  <c r="FD159" i="12"/>
  <c r="FD323"/>
  <c r="AD173" i="3"/>
  <c r="AJ286"/>
  <c r="G525" i="6"/>
  <c r="FC227" i="12"/>
  <c r="L326" i="8"/>
  <c r="AD138"/>
  <c r="R225" i="3"/>
  <c r="FD230" i="12"/>
  <c r="R291" i="8"/>
  <c r="AJ494"/>
  <c r="AJ246" i="3"/>
  <c r="FB46" i="12"/>
  <c r="AD463" i="3"/>
  <c r="AJ18" i="8"/>
  <c r="AJ57"/>
  <c r="G504" i="6"/>
  <c r="F500"/>
  <c r="AD470" i="8"/>
  <c r="FB296" i="12"/>
  <c r="X184" i="3"/>
  <c r="X460"/>
  <c r="FC66" i="12"/>
  <c r="FB368"/>
  <c r="FD513"/>
  <c r="FB182"/>
  <c r="L353" i="8"/>
  <c r="L239" i="3"/>
  <c r="F512" i="6"/>
  <c r="FC35" i="12"/>
  <c r="FD420"/>
  <c r="L439" i="8"/>
  <c r="X72" i="3"/>
  <c r="FD427" i="12"/>
  <c r="R184" i="3"/>
  <c r="L33" i="8"/>
  <c r="X219"/>
  <c r="AD365" i="3"/>
  <c r="FD64" i="12"/>
  <c r="AJ93" i="3"/>
  <c r="AJ502"/>
  <c r="FD75" i="12"/>
  <c r="X16" i="3"/>
  <c r="FA121" i="12"/>
  <c r="FA98"/>
  <c r="FA155"/>
  <c r="FC80"/>
  <c r="AD151" i="3"/>
  <c r="AD473" i="8"/>
  <c r="AD225" i="3"/>
  <c r="L40"/>
  <c r="AJ224" i="8"/>
  <c r="AD462" i="3"/>
  <c r="F509" i="6"/>
  <c r="F221" i="8"/>
  <c r="F105"/>
  <c r="DJ444" i="13"/>
  <c r="AJ459" i="8"/>
  <c r="FA449" i="12"/>
  <c r="FA250"/>
  <c r="R424" i="8"/>
  <c r="L347"/>
  <c r="R74" i="3"/>
  <c r="L66"/>
  <c r="X240" i="8"/>
  <c r="E476" i="6"/>
  <c r="X268" i="3"/>
  <c r="AJ406"/>
  <c r="FB241" i="12"/>
  <c r="L334" i="8"/>
  <c r="AD132" i="3"/>
  <c r="X469" i="8"/>
  <c r="L411"/>
  <c r="AD208"/>
  <c r="R463" i="3"/>
  <c r="X315"/>
  <c r="D509" i="6"/>
  <c r="AJ130" i="3"/>
  <c r="AD96"/>
  <c r="AJ346" i="8"/>
  <c r="FC463" i="12"/>
  <c r="FB224"/>
  <c r="AJ21" i="8"/>
  <c r="FA388" i="12"/>
  <c r="FC526"/>
  <c r="FD77"/>
  <c r="FA291"/>
  <c r="R398" i="3"/>
  <c r="AD297" i="8"/>
  <c r="AJ155" i="3"/>
  <c r="FD10" i="12"/>
  <c r="FB159"/>
  <c r="FA307"/>
  <c r="FC155"/>
  <c r="X117" i="8"/>
  <c r="F475" i="6"/>
  <c r="DL473" i="13"/>
  <c r="FB83" i="12"/>
  <c r="E489" i="6"/>
  <c r="AD238" i="8"/>
  <c r="R184"/>
  <c r="L154"/>
  <c r="L460"/>
  <c r="AJ53" i="3"/>
  <c r="AD340"/>
  <c r="X75" i="8"/>
  <c r="FA370" i="12"/>
  <c r="AD111" i="3"/>
  <c r="FD208" i="12"/>
  <c r="X234" i="8"/>
  <c r="AD484"/>
  <c r="R27" i="3"/>
  <c r="X464" i="8"/>
  <c r="AJ398" i="3"/>
  <c r="AJ261" i="8"/>
  <c r="X400" i="3"/>
  <c r="AD57" i="8"/>
  <c r="FA315" i="12"/>
  <c r="L134" i="3"/>
  <c r="DK490" i="13"/>
  <c r="X388" i="8"/>
  <c r="X263"/>
  <c r="R73" i="3"/>
  <c r="X225" i="8"/>
  <c r="X282"/>
  <c r="L303"/>
  <c r="R328"/>
  <c r="R477" i="3"/>
  <c r="X280" i="8"/>
  <c r="AJ458"/>
  <c r="L24" i="3"/>
  <c r="X257" i="8"/>
  <c r="AJ24" i="3"/>
  <c r="FC357" i="12"/>
  <c r="X376" i="8"/>
  <c r="R202" i="3"/>
  <c r="D500" i="6"/>
  <c r="FD74" i="12"/>
  <c r="X366" i="3"/>
  <c r="FC21" i="12"/>
  <c r="FA231"/>
  <c r="AD162" i="3"/>
  <c r="G485" i="6"/>
  <c r="L64" i="3"/>
  <c r="X157" i="8"/>
  <c r="X346" i="3"/>
  <c r="FC67" i="12"/>
  <c r="FD246"/>
  <c r="AJ136" i="3"/>
  <c r="L277"/>
  <c r="AJ455"/>
  <c r="AJ130" i="8"/>
  <c r="X313" i="3"/>
  <c r="L488"/>
  <c r="AD174"/>
  <c r="AD66"/>
  <c r="R248"/>
  <c r="FD449" i="12"/>
  <c r="AD12" i="3"/>
  <c r="R194"/>
  <c r="R145"/>
  <c r="FC467" i="12"/>
  <c r="R337" i="8"/>
  <c r="FC172" i="12"/>
  <c r="AD107" i="8"/>
  <c r="R423"/>
  <c r="FC424" i="12"/>
  <c r="FD263"/>
  <c r="FB171"/>
  <c r="FC383"/>
  <c r="R216" i="3"/>
  <c r="X442"/>
  <c r="FB317" i="12"/>
  <c r="X25" i="8"/>
  <c r="X504"/>
  <c r="X351" i="3"/>
  <c r="R152"/>
  <c r="L312" i="8"/>
  <c r="FD123" i="12"/>
  <c r="X319" i="3"/>
  <c r="FC226" i="12"/>
  <c r="CZ479" i="13"/>
  <c r="L446" i="8"/>
  <c r="FA424" i="12"/>
  <c r="DL487" i="13"/>
  <c r="R155" i="8"/>
  <c r="FD280" i="12"/>
  <c r="F173" i="8"/>
  <c r="F93"/>
  <c r="R98"/>
  <c r="R329" i="3"/>
  <c r="FA288" i="12"/>
  <c r="DK477" i="13"/>
  <c r="F502" i="6"/>
  <c r="R305" i="3"/>
  <c r="FC119" i="12"/>
  <c r="AJ379" i="3"/>
  <c r="X504"/>
  <c r="AD87" i="8"/>
  <c r="AJ453"/>
  <c r="R308"/>
  <c r="X483" i="3"/>
  <c r="AJ321"/>
  <c r="FB264" i="12"/>
  <c r="AJ428" i="3"/>
  <c r="FC459" i="12"/>
  <c r="FB244"/>
  <c r="X478" i="8"/>
  <c r="X252"/>
  <c r="FC153" i="12"/>
  <c r="AJ481" i="8"/>
  <c r="FD484" i="12"/>
  <c r="AD438" i="3"/>
  <c r="FD206" i="12"/>
  <c r="AJ361" i="3"/>
  <c r="AJ151"/>
  <c r="G529" i="6"/>
  <c r="AJ16" i="3"/>
  <c r="AD504" i="8"/>
  <c r="FB249" i="12"/>
  <c r="L187" i="3"/>
  <c r="AJ350"/>
  <c r="L499" i="8"/>
  <c r="AD285"/>
  <c r="R270"/>
  <c r="L453" i="3"/>
  <c r="L207" i="8"/>
  <c r="AJ360" i="3"/>
  <c r="AD393" i="8"/>
  <c r="X467"/>
  <c r="AD437" i="3"/>
  <c r="X283" i="8"/>
  <c r="R222" i="3"/>
  <c r="B527" i="6"/>
  <c r="AJ133" i="3"/>
  <c r="L319"/>
  <c r="AD351" i="8"/>
  <c r="FD477" i="12"/>
  <c r="R23" i="8"/>
  <c r="R306"/>
  <c r="AJ356" i="3"/>
  <c r="AJ85"/>
  <c r="L266"/>
  <c r="AJ181"/>
  <c r="X435" i="8"/>
  <c r="AJ168" i="3"/>
  <c r="AD204"/>
  <c r="FB473" i="12"/>
  <c r="AD182" i="3"/>
  <c r="DS451" i="13"/>
  <c r="L234" i="3"/>
  <c r="R66" i="8"/>
  <c r="AD199"/>
  <c r="X196"/>
  <c r="L331" i="3"/>
  <c r="L264" i="8"/>
  <c r="R8"/>
  <c r="R360" i="3"/>
  <c r="X236"/>
  <c r="FA183" i="12"/>
  <c r="E497" i="6"/>
  <c r="L96" i="3"/>
  <c r="AJ446" i="8"/>
  <c r="AD174"/>
  <c r="R415" i="3"/>
  <c r="X83" i="8"/>
  <c r="L382"/>
  <c r="AD288" i="3"/>
  <c r="FD289" i="12"/>
  <c r="FC269"/>
  <c r="R88" i="3"/>
  <c r="DJ480" i="13"/>
  <c r="X490" i="8"/>
  <c r="R315" i="3"/>
  <c r="X39" i="8"/>
  <c r="L15"/>
  <c r="X140"/>
  <c r="R108"/>
  <c r="R180" i="3"/>
  <c r="FC31" i="12"/>
  <c r="AD343" i="3"/>
  <c r="AJ78"/>
  <c r="DK494" i="13"/>
  <c r="AD269" i="8"/>
  <c r="R43"/>
  <c r="R146"/>
  <c r="AJ440" i="3"/>
  <c r="AD17" i="8"/>
  <c r="AJ429" i="3"/>
  <c r="AD183" i="8"/>
  <c r="F205"/>
  <c r="L27" i="3"/>
  <c r="R348"/>
  <c r="FB322" i="12"/>
  <c r="DK504" i="13"/>
  <c r="FC470" i="12"/>
  <c r="AD114" i="8"/>
  <c r="FC310" i="12"/>
  <c r="R450" i="8"/>
  <c r="AD100"/>
  <c r="X370" i="3"/>
  <c r="FB270" i="12"/>
  <c r="AD345" i="3"/>
  <c r="FD500" i="12"/>
  <c r="X484" i="3"/>
  <c r="X450"/>
  <c r="AJ66"/>
  <c r="FA273" i="12"/>
  <c r="AD480" i="3"/>
  <c r="AD480" i="8"/>
  <c r="R221"/>
  <c r="X166" i="3"/>
  <c r="R427" i="8"/>
  <c r="L352"/>
  <c r="FB22" i="12"/>
  <c r="R167" i="8"/>
  <c r="AD48" i="3"/>
  <c r="DS498" i="13"/>
  <c r="AJ10" i="8"/>
  <c r="FD171" i="12"/>
  <c r="R442" i="8"/>
  <c r="R445"/>
  <c r="FD505" i="12"/>
  <c r="DS448" i="13"/>
  <c r="AD42" i="8"/>
  <c r="DK444" i="13"/>
  <c r="F29" i="8"/>
  <c r="X426" i="3"/>
  <c r="FD104" i="12"/>
  <c r="FA197"/>
  <c r="DS440" i="13"/>
  <c r="FA188" i="12"/>
  <c r="FD180"/>
  <c r="R410" i="3"/>
  <c r="DB78" i="13"/>
  <c r="F63" i="8"/>
  <c r="AD195" i="3"/>
  <c r="FA15" i="12"/>
  <c r="AD479" i="3"/>
  <c r="AD308"/>
  <c r="FC347" i="12"/>
  <c r="AD163" i="3"/>
  <c r="R226" i="8"/>
  <c r="FC519" i="12"/>
  <c r="X14" i="3"/>
  <c r="R499" i="8"/>
  <c r="X262" i="3"/>
  <c r="R362"/>
  <c r="R113" i="8"/>
  <c r="AJ275"/>
  <c r="FA18" i="12"/>
  <c r="DL497" i="13"/>
  <c r="L22" i="8"/>
  <c r="L438" i="3"/>
  <c r="AJ149" i="8"/>
  <c r="FD240" i="12"/>
  <c r="FA65"/>
  <c r="X483" i="8"/>
  <c r="AD277" i="3"/>
  <c r="FB295" i="12"/>
  <c r="FC19"/>
  <c r="AJ348" i="3"/>
  <c r="AD280" i="8"/>
  <c r="X387" i="3"/>
  <c r="AJ229"/>
  <c r="FC56" i="12"/>
  <c r="AJ401" i="3"/>
  <c r="X256"/>
  <c r="L212"/>
  <c r="FD326" i="12"/>
  <c r="R122" i="8"/>
  <c r="FB395" i="12"/>
  <c r="R167" i="3"/>
  <c r="AJ325"/>
  <c r="FC230" i="12"/>
  <c r="L124" i="3"/>
  <c r="L403" i="8"/>
  <c r="L250" i="3"/>
  <c r="AD371" i="8"/>
  <c r="FB466" i="12"/>
  <c r="L234" i="8"/>
  <c r="FB337" i="12"/>
  <c r="AD431" i="8"/>
  <c r="R89"/>
  <c r="AJ40"/>
  <c r="R230"/>
  <c r="R149"/>
  <c r="AD106" i="3"/>
  <c r="L315" i="8"/>
  <c r="FA328" i="12"/>
  <c r="X468" i="3"/>
  <c r="FB272" i="12"/>
  <c r="R126" i="8"/>
  <c r="FA50" i="12"/>
  <c r="L186" i="8"/>
  <c r="L313"/>
  <c r="X419"/>
  <c r="FD460" i="12"/>
  <c r="AD91" i="8"/>
  <c r="AD283"/>
  <c r="AD477"/>
  <c r="FD33" i="12"/>
  <c r="R466" i="8"/>
  <c r="AJ258"/>
  <c r="AD95"/>
  <c r="R46"/>
  <c r="FD9" i="12"/>
  <c r="AJ503" i="8"/>
  <c r="AD213"/>
  <c r="X150"/>
  <c r="FC325" i="12"/>
  <c r="FD37"/>
  <c r="FC204"/>
  <c r="AJ124" i="3"/>
  <c r="R136"/>
  <c r="DJ503" i="13"/>
  <c r="X296" i="8"/>
  <c r="AJ508"/>
  <c r="AJ396" i="3"/>
  <c r="R164"/>
  <c r="FA171" i="12"/>
  <c r="FB172"/>
  <c r="DS456" i="13"/>
  <c r="DS495"/>
  <c r="AJ298" i="8"/>
  <c r="FC122" i="12"/>
  <c r="AJ421" i="8"/>
  <c r="F507" i="6"/>
  <c r="FA242" i="12"/>
  <c r="L127" i="3"/>
  <c r="L44"/>
  <c r="AD211"/>
  <c r="X113"/>
  <c r="AD410" i="8"/>
  <c r="FC439" i="12"/>
  <c r="FD80"/>
  <c r="FC354"/>
  <c r="FA157"/>
  <c r="FA446"/>
  <c r="L442" i="8"/>
  <c r="FD20" i="12"/>
  <c r="AD209" i="8"/>
  <c r="FD351" i="12"/>
  <c r="AD357" i="8"/>
  <c r="FB355" i="12"/>
  <c r="AJ172" i="8"/>
  <c r="DK470" i="13"/>
  <c r="X69" i="8"/>
  <c r="AJ364"/>
  <c r="X441" i="3"/>
  <c r="AD405" i="8"/>
  <c r="R427" i="3"/>
  <c r="R217"/>
  <c r="AJ204" i="8"/>
  <c r="X186" i="3"/>
  <c r="AD142" i="8"/>
  <c r="FA43" i="12"/>
  <c r="AD249" i="8"/>
  <c r="R264" i="3"/>
  <c r="FD190" i="12"/>
  <c r="AD184" i="3"/>
  <c r="R506"/>
  <c r="AD304" i="8"/>
  <c r="AD138" i="3"/>
  <c r="AJ300" i="8"/>
  <c r="B532" i="6"/>
  <c r="FB123" i="12"/>
  <c r="F166" i="8"/>
  <c r="F53"/>
  <c r="FB267" i="12"/>
  <c r="G479" i="6"/>
  <c r="AD461" i="8"/>
  <c r="X449" i="3"/>
  <c r="R340"/>
  <c r="X339" i="8"/>
  <c r="AD261"/>
  <c r="X389"/>
  <c r="L199"/>
  <c r="FD414" i="12"/>
  <c r="X342" i="8"/>
  <c r="AD40" i="3"/>
  <c r="FC489" i="12"/>
  <c r="R377" i="8"/>
  <c r="L143" i="3"/>
  <c r="AJ261"/>
  <c r="AJ252" i="8"/>
  <c r="R505"/>
  <c r="R161" i="3"/>
  <c r="FB492" i="12"/>
  <c r="FB133"/>
  <c r="FA244"/>
  <c r="L321" i="3"/>
  <c r="X476" i="8"/>
  <c r="R342" i="3"/>
  <c r="FB236" i="12"/>
  <c r="AD502" i="8"/>
  <c r="X340" i="3"/>
  <c r="AJ298"/>
  <c r="DL448" i="13"/>
  <c r="FA91" i="12"/>
  <c r="FB168"/>
  <c r="FD194"/>
  <c r="R446" i="3"/>
  <c r="FC427" i="12"/>
  <c r="FC409"/>
  <c r="X13" i="8"/>
  <c r="DS497" i="13"/>
  <c r="FB418" i="12"/>
  <c r="L204" i="3"/>
  <c r="AJ402"/>
  <c r="FB188" i="12"/>
  <c r="X291" i="8"/>
  <c r="AD482"/>
  <c r="FB95" i="12"/>
  <c r="FD374"/>
  <c r="FB438"/>
  <c r="R346" i="3"/>
  <c r="AJ250"/>
  <c r="DK454" i="13"/>
  <c r="AD141" i="3"/>
  <c r="X146" i="8"/>
  <c r="R391"/>
  <c r="X217"/>
  <c r="AD400" i="3"/>
  <c r="AJ201" i="8"/>
  <c r="L18" i="3"/>
  <c r="X113" i="8"/>
  <c r="FB339" i="12"/>
  <c r="R33" i="3"/>
  <c r="AJ91" i="8"/>
  <c r="FA344" i="12"/>
  <c r="AJ152" i="3"/>
  <c r="AD380"/>
  <c r="AD156"/>
  <c r="AJ11"/>
  <c r="R81"/>
  <c r="FC353" i="12"/>
  <c r="L407" i="8"/>
  <c r="FB129" i="12"/>
  <c r="DL491" i="13"/>
  <c r="L89" i="8"/>
  <c r="FC440" i="12"/>
  <c r="FC330"/>
  <c r="R144" i="8"/>
  <c r="AD270" i="3"/>
  <c r="AJ462"/>
  <c r="R147"/>
  <c r="FA267" i="12"/>
  <c r="DS507" i="13"/>
  <c r="FB475" i="12"/>
  <c r="FC228"/>
  <c r="L180" i="8"/>
  <c r="AD166"/>
  <c r="AD453" i="3"/>
  <c r="FD479" i="12"/>
  <c r="FD23"/>
  <c r="AD177" i="3"/>
  <c r="DK508" i="13"/>
  <c r="X97" i="3"/>
  <c r="FB268" i="12"/>
  <c r="AJ173" i="3"/>
  <c r="FD508" i="12"/>
  <c r="FC444"/>
  <c r="X110" i="3"/>
  <c r="DL450" i="13"/>
  <c r="R273" i="8"/>
  <c r="AD257"/>
  <c r="R254" i="3"/>
  <c r="FC176" i="12"/>
  <c r="R491" i="8"/>
  <c r="R463"/>
  <c r="FA435" i="12"/>
  <c r="FB511"/>
  <c r="R380" i="8"/>
  <c r="X139" i="3"/>
  <c r="FB127" i="12"/>
  <c r="AD306" i="8"/>
  <c r="X363" i="3"/>
  <c r="DK473" i="13"/>
  <c r="AJ430" i="3"/>
  <c r="X392"/>
  <c r="X363" i="8"/>
  <c r="X457"/>
  <c r="AD168" i="3"/>
  <c r="X172"/>
  <c r="R352"/>
  <c r="FD196" i="12"/>
  <c r="X485" i="8"/>
  <c r="FB135" i="12"/>
  <c r="FD121"/>
  <c r="AD37" i="8"/>
  <c r="R111" i="3"/>
  <c r="FD226" i="12"/>
  <c r="FD87"/>
  <c r="AJ129" i="3"/>
  <c r="AJ55"/>
  <c r="R406" i="8"/>
  <c r="AD273"/>
  <c r="L156"/>
  <c r="CZ469" i="13"/>
  <c r="F174" i="8"/>
  <c r="F49"/>
  <c r="FD353" i="12"/>
  <c r="FB115"/>
  <c r="AD65" i="3"/>
  <c r="L293" i="8"/>
  <c r="R129"/>
  <c r="AD103"/>
  <c r="L84"/>
  <c r="FC134" i="12"/>
  <c r="G499" i="6"/>
  <c r="L342" i="3"/>
  <c r="AD24" i="8"/>
  <c r="FC369" i="12"/>
  <c r="D518"/>
  <c r="L408" i="8"/>
  <c r="FA199" i="12"/>
  <c r="AD194" i="3"/>
  <c r="L67"/>
  <c r="AJ401" i="8"/>
  <c r="AD60" i="3"/>
  <c r="R399"/>
  <c r="D507" i="6"/>
  <c r="FA165" i="12"/>
  <c r="AJ106" i="3"/>
  <c r="FB262" i="12"/>
  <c r="FB346"/>
  <c r="FB495"/>
  <c r="AJ111" i="8"/>
  <c r="FC294" i="12"/>
  <c r="FD225"/>
  <c r="DJ508" i="13"/>
  <c r="L84" i="3"/>
  <c r="L76"/>
  <c r="R388"/>
  <c r="X334"/>
  <c r="FB82" i="12"/>
  <c r="R112" i="3"/>
  <c r="FB384" i="12"/>
  <c r="FA28"/>
  <c r="CZ470" i="13"/>
  <c r="L302" i="3"/>
  <c r="B530" i="6"/>
  <c r="AD416" i="3"/>
  <c r="AD507"/>
  <c r="AD89" i="8"/>
  <c r="X174" i="3"/>
  <c r="R219"/>
  <c r="L458" i="8"/>
  <c r="X505" i="3"/>
  <c r="AJ255" i="8"/>
  <c r="FA499" i="12"/>
  <c r="FC168"/>
  <c r="R22" i="3"/>
  <c r="X110" i="8"/>
  <c r="D515" i="12"/>
  <c r="L435" i="3"/>
  <c r="AD451"/>
  <c r="R454"/>
  <c r="AJ6" i="8"/>
  <c r="L211" i="3"/>
  <c r="AD277" i="8"/>
  <c r="L142" i="3"/>
  <c r="FA89" i="12"/>
  <c r="B533" i="6"/>
  <c r="FC77" i="12"/>
  <c r="AD299" i="8"/>
  <c r="R289" i="3"/>
  <c r="X459"/>
  <c r="R28" i="8"/>
  <c r="X463"/>
  <c r="AJ80" i="3"/>
  <c r="AD148"/>
  <c r="X324" i="8"/>
  <c r="X242"/>
  <c r="FC360" i="12"/>
  <c r="AD487" i="8"/>
  <c r="L98" i="3"/>
  <c r="X273"/>
  <c r="AJ83"/>
  <c r="AD123"/>
  <c r="AD236"/>
  <c r="FA264" i="12"/>
  <c r="AJ51" i="3"/>
  <c r="FB102" i="12"/>
  <c r="AD470" i="3"/>
  <c r="X144"/>
  <c r="AJ294"/>
  <c r="FC98" i="12"/>
  <c r="FC266"/>
  <c r="R358" i="8"/>
  <c r="AD378"/>
  <c r="DS499" i="13"/>
  <c r="AJ414" i="8"/>
  <c r="AJ229"/>
  <c r="DK452" i="13"/>
  <c r="L495" i="3"/>
  <c r="X12" i="8"/>
  <c r="FB387" i="12"/>
  <c r="FD376"/>
  <c r="X319" i="8"/>
  <c r="AJ465" i="3"/>
  <c r="FD275" i="12"/>
  <c r="L166" i="3"/>
  <c r="L454"/>
  <c r="FD386" i="12"/>
  <c r="R473" i="8"/>
  <c r="L409" i="3"/>
  <c r="FA503" i="12"/>
  <c r="X158" i="3"/>
  <c r="X357"/>
  <c r="X279"/>
  <c r="L291" i="8"/>
  <c r="AD508"/>
  <c r="R7" i="3"/>
  <c r="FC305" i="12"/>
  <c r="AJ205" i="3"/>
  <c r="L331" i="8"/>
  <c r="AD428" i="3"/>
  <c r="R332" i="8"/>
  <c r="AJ504" i="3"/>
  <c r="L118"/>
  <c r="FB54" i="12"/>
  <c r="FA36"/>
  <c r="AJ50" i="3"/>
  <c r="L500" i="8"/>
  <c r="R199" i="3"/>
  <c r="L81"/>
  <c r="FD200" i="12"/>
  <c r="FA251"/>
  <c r="X293" i="8"/>
  <c r="AJ267"/>
  <c r="L91"/>
  <c r="F208"/>
  <c r="F121"/>
  <c r="FB452" i="12"/>
  <c r="AD50" i="3"/>
  <c r="DS490" i="13"/>
  <c r="L218" i="3"/>
  <c r="AD115" i="8"/>
  <c r="R268" i="3"/>
  <c r="AD505"/>
  <c r="AD227"/>
  <c r="L184"/>
  <c r="L140" i="8"/>
  <c r="X249" i="3"/>
  <c r="FA320" i="12"/>
  <c r="DS450" i="13"/>
  <c r="R238" i="3"/>
  <c r="FD169" i="12"/>
  <c r="AD336" i="3"/>
  <c r="X73"/>
  <c r="L461" i="8"/>
  <c r="FC329" i="12"/>
  <c r="AJ473" i="8"/>
  <c r="L471" i="3"/>
  <c r="D476" i="6"/>
  <c r="X427" i="8"/>
  <c r="AJ214" i="3"/>
  <c r="CZ476" i="13"/>
  <c r="AJ75" i="3"/>
  <c r="L208" i="8"/>
  <c r="X436"/>
  <c r="AD259" i="3"/>
  <c r="R49" i="8"/>
  <c r="DS519" i="13"/>
  <c r="R295" i="3"/>
  <c r="FA463" i="12"/>
  <c r="X228" i="3"/>
  <c r="FC412" i="12"/>
  <c r="X396" i="3"/>
  <c r="X437" i="8"/>
  <c r="FB274" i="12"/>
  <c r="R240" i="3"/>
  <c r="FB190" i="12"/>
  <c r="AJ258" i="3"/>
  <c r="FC46" i="12"/>
  <c r="X118" i="3"/>
  <c r="AD170"/>
  <c r="X460" i="8"/>
  <c r="DS470" i="13"/>
  <c r="L508" i="3"/>
  <c r="DS506" i="13"/>
  <c r="AD104" i="3"/>
  <c r="AJ235" i="8"/>
  <c r="L356"/>
  <c r="AJ486"/>
  <c r="FC385" i="12"/>
  <c r="AJ247" i="3"/>
  <c r="AD44"/>
  <c r="R203" i="8"/>
  <c r="X399" i="3"/>
  <c r="R426"/>
  <c r="FD379" i="12"/>
  <c r="AD413" i="8"/>
  <c r="L406"/>
  <c r="FA354" i="12"/>
  <c r="X128" i="3"/>
  <c r="R69"/>
  <c r="AJ491" i="8"/>
  <c r="FB152" i="12"/>
  <c r="R411" i="8"/>
  <c r="AJ475"/>
  <c r="R132"/>
  <c r="FA403" i="12"/>
  <c r="X260" i="3"/>
  <c r="R483" i="8"/>
  <c r="AJ243" i="3"/>
  <c r="FD320" i="12"/>
  <c r="L288" i="3"/>
  <c r="FC190" i="12"/>
  <c r="R229" i="8"/>
  <c r="AD90"/>
  <c r="FD131" i="12"/>
  <c r="AD86" i="8"/>
  <c r="X136" i="3"/>
  <c r="AJ76"/>
  <c r="X142"/>
  <c r="FB105" i="12"/>
  <c r="AD324" i="3"/>
  <c r="AD360"/>
  <c r="R129"/>
  <c r="B531" i="6"/>
  <c r="FC213" i="12"/>
  <c r="R313" i="8"/>
  <c r="FA80" i="12"/>
  <c r="AJ427" i="3"/>
  <c r="AD122"/>
  <c r="DS433" i="13"/>
  <c r="FC490" i="12"/>
  <c r="DK482" i="13"/>
  <c r="G502" i="6"/>
  <c r="FD352" i="12"/>
  <c r="G531" i="6"/>
  <c r="AD351" i="3"/>
  <c r="F527" i="6"/>
  <c r="AJ95" i="8"/>
  <c r="L173"/>
  <c r="AJ294"/>
  <c r="DL435" i="13"/>
  <c r="FA414" i="12"/>
  <c r="L65" i="8"/>
  <c r="R371"/>
  <c r="FA156" i="12"/>
  <c r="X37" i="8"/>
  <c r="L183"/>
  <c r="FD223" i="12"/>
  <c r="X374" i="8"/>
  <c r="X67" i="3"/>
  <c r="FB205" i="12"/>
  <c r="F214" i="8"/>
  <c r="F71"/>
  <c r="FB326" i="12"/>
  <c r="AD93" i="8"/>
  <c r="AJ324"/>
  <c r="FA316" i="12"/>
  <c r="R255" i="8"/>
  <c r="L302"/>
  <c r="L120"/>
  <c r="R229" i="3"/>
  <c r="AD485"/>
  <c r="AD322"/>
  <c r="L221"/>
  <c r="AJ221" i="8"/>
  <c r="FD392" i="12"/>
  <c r="FA174"/>
  <c r="L10" i="3"/>
  <c r="L289"/>
  <c r="FB491" i="12"/>
  <c r="R224" i="8"/>
  <c r="L253" i="3"/>
  <c r="AD254"/>
  <c r="L434"/>
  <c r="AD192"/>
  <c r="L277" i="8"/>
  <c r="L194"/>
  <c r="FB284" i="12"/>
  <c r="L162" i="8"/>
  <c r="AD62" i="3"/>
  <c r="L250" i="8"/>
  <c r="X424" i="3"/>
  <c r="X477" i="8"/>
  <c r="E482" i="6"/>
  <c r="AJ438" i="3"/>
  <c r="X174" i="8"/>
  <c r="AD278" i="3"/>
  <c r="R384" i="8"/>
  <c r="AJ463" i="3"/>
  <c r="R336"/>
  <c r="AJ313" i="8"/>
  <c r="AJ135"/>
  <c r="AJ325"/>
  <c r="AJ463"/>
  <c r="FC431" i="12"/>
  <c r="R82" i="3"/>
  <c r="R176" i="8"/>
  <c r="R436" i="3"/>
  <c r="FA421" i="12"/>
  <c r="R266" i="8"/>
  <c r="AD486" i="3"/>
  <c r="AJ67" i="8"/>
  <c r="DL474" i="13"/>
  <c r="FA166" i="12"/>
  <c r="AJ291" i="3"/>
  <c r="AJ48" i="8"/>
  <c r="FA84" i="12"/>
  <c r="AJ176" i="8"/>
  <c r="FA528" i="12"/>
  <c r="D513" i="6"/>
  <c r="L124" i="8"/>
  <c r="FC334" i="12"/>
  <c r="AJ309" i="8"/>
  <c r="X328" i="3"/>
  <c r="AJ398" i="8"/>
  <c r="AD16"/>
  <c r="AJ189"/>
  <c r="AD81"/>
  <c r="AD127"/>
  <c r="R96"/>
  <c r="L254"/>
  <c r="R378"/>
  <c r="FC126" i="12"/>
  <c r="AJ474" i="3"/>
  <c r="X251" i="8"/>
  <c r="FC381" i="12"/>
  <c r="L244" i="8"/>
  <c r="AJ456" i="3"/>
  <c r="R16"/>
  <c r="X53" i="8"/>
  <c r="R34"/>
  <c r="FA181" i="12"/>
  <c r="AD329" i="3"/>
  <c r="AD7"/>
  <c r="DJ494" i="13"/>
  <c r="L122" i="3"/>
  <c r="FC196" i="12"/>
  <c r="FD510"/>
  <c r="R309" i="3"/>
  <c r="L341"/>
  <c r="D523" i="12"/>
  <c r="R64" i="3"/>
  <c r="AD60" i="8"/>
  <c r="FC94" i="12"/>
  <c r="AJ352" i="8"/>
  <c r="AD359"/>
  <c r="AD114" i="3"/>
  <c r="FB499" i="12"/>
  <c r="X209" i="8"/>
  <c r="R376" i="3"/>
  <c r="FA470" i="12"/>
  <c r="R276" i="3"/>
  <c r="FC446" i="12"/>
  <c r="AJ197" i="3"/>
  <c r="FA270" i="12"/>
  <c r="R324" i="3"/>
  <c r="FD96" i="12"/>
  <c r="FB261"/>
  <c r="R457" i="3"/>
  <c r="X499" i="8"/>
  <c r="X244"/>
  <c r="AJ387" i="3"/>
  <c r="X236" i="8"/>
  <c r="X62"/>
  <c r="R176" i="3"/>
  <c r="FC231" i="12"/>
  <c r="L319" i="8"/>
  <c r="FC515" i="12"/>
  <c r="FC12"/>
  <c r="AD69" i="3"/>
  <c r="L179" i="8"/>
  <c r="X322" i="3"/>
  <c r="FB167" i="12"/>
  <c r="FA382"/>
  <c r="AD49" i="8"/>
  <c r="AD93" i="3"/>
  <c r="X51"/>
  <c r="AJ113" i="8"/>
  <c r="R91" i="3"/>
  <c r="R412" i="8"/>
  <c r="R150"/>
  <c r="R322" i="3"/>
  <c r="DL441" i="13"/>
  <c r="CZ467"/>
  <c r="F193" i="8"/>
  <c r="F51"/>
  <c r="FA140" i="12"/>
  <c r="R162" i="3"/>
  <c r="FA461" i="12"/>
  <c r="AD52" i="3"/>
  <c r="AJ416" i="8"/>
  <c r="X301"/>
  <c r="L447" i="3"/>
  <c r="X384"/>
  <c r="X109"/>
  <c r="AD421"/>
  <c r="FB401" i="12"/>
  <c r="X239" i="3"/>
  <c r="DJ501" i="13"/>
  <c r="AD313" i="3"/>
  <c r="FA74" i="12"/>
  <c r="FB39"/>
  <c r="AD336" i="8"/>
  <c r="X341" i="3"/>
  <c r="L192" i="8"/>
  <c r="FC54" i="12"/>
  <c r="FD317"/>
  <c r="FB117"/>
  <c r="AD292" i="3"/>
  <c r="AJ270"/>
  <c r="G508" i="6"/>
  <c r="FC324" i="12"/>
  <c r="AD109" i="8"/>
  <c r="L383" i="3"/>
  <c r="FC148" i="12"/>
  <c r="AJ494" i="3"/>
  <c r="FB516" i="12"/>
  <c r="FB59"/>
  <c r="FA505"/>
  <c r="AJ28" i="3"/>
  <c r="L465" i="8"/>
  <c r="FD450" i="12"/>
  <c r="FC117"/>
  <c r="FB60"/>
  <c r="FB20"/>
  <c r="L178" i="8"/>
  <c r="R415"/>
  <c r="FA334" i="12"/>
  <c r="AJ233" i="8"/>
  <c r="X461"/>
  <c r="FD61" i="12"/>
  <c r="X485" i="3"/>
  <c r="AD404"/>
  <c r="X497"/>
  <c r="L225" i="8"/>
  <c r="R148" i="3"/>
  <c r="FD384" i="12"/>
  <c r="L39" i="3"/>
  <c r="R482" i="8"/>
  <c r="R267" i="3"/>
  <c r="FA275" i="12"/>
  <c r="AD460" i="3"/>
  <c r="R213"/>
  <c r="AD30"/>
  <c r="AD444"/>
  <c r="L216" i="8"/>
  <c r="AJ80"/>
  <c r="FA34" i="12"/>
  <c r="FC28"/>
  <c r="R124" i="3"/>
  <c r="G488" i="6"/>
  <c r="FA317" i="12"/>
  <c r="G513" i="6"/>
  <c r="X164" i="3"/>
  <c r="L73" i="8"/>
  <c r="X248"/>
  <c r="X475" i="3"/>
  <c r="AD443"/>
  <c r="D527" i="12"/>
  <c r="R348" i="8"/>
  <c r="AJ410" i="3"/>
  <c r="AD239" i="8"/>
  <c r="X201" i="3"/>
  <c r="AD145" i="8"/>
  <c r="AD195"/>
  <c r="FD62" i="12"/>
  <c r="FA416"/>
  <c r="AD421" i="8"/>
  <c r="AD256"/>
  <c r="R334"/>
  <c r="R309"/>
  <c r="L482"/>
  <c r="FC180" i="12"/>
  <c r="FD517"/>
  <c r="R501" i="8"/>
  <c r="AJ422" i="3"/>
  <c r="L40" i="8"/>
  <c r="X199" i="3"/>
  <c r="AJ411" i="8"/>
  <c r="E511" i="6"/>
  <c r="L498" i="3"/>
  <c r="FB266" i="12"/>
  <c r="AD113" i="3"/>
  <c r="L282" i="8"/>
  <c r="R480"/>
  <c r="AD258" i="3"/>
  <c r="FA16" i="12"/>
  <c r="FA45"/>
  <c r="FC524"/>
  <c r="AJ476" i="8"/>
  <c r="AJ164" i="3"/>
  <c r="AJ31"/>
  <c r="AD475" i="8"/>
  <c r="FA216" i="12"/>
  <c r="AD217" i="8"/>
  <c r="AJ420" i="3"/>
  <c r="X178"/>
  <c r="FC419" i="12"/>
  <c r="FB304"/>
  <c r="FD85"/>
  <c r="FD261"/>
  <c r="AD283" i="3"/>
  <c r="AJ167"/>
  <c r="X154" i="8"/>
  <c r="FC212" i="12"/>
  <c r="L320" i="8"/>
  <c r="R502" i="3"/>
  <c r="R340" i="8"/>
  <c r="L426" i="3"/>
  <c r="L424"/>
  <c r="L242" i="8"/>
  <c r="FD56" i="12"/>
  <c r="AD364" i="8"/>
  <c r="X76" i="3"/>
  <c r="AD238"/>
  <c r="L295" i="8"/>
  <c r="R256" i="3"/>
  <c r="F131" i="8"/>
  <c r="DD434" i="13"/>
  <c r="FD44" i="12"/>
  <c r="AJ111" i="3"/>
  <c r="X281"/>
  <c r="FA248" i="12"/>
  <c r="FA396"/>
  <c r="FC57"/>
  <c r="FD118"/>
  <c r="AJ233" i="3"/>
  <c r="X349" i="8"/>
  <c r="AJ53"/>
  <c r="FC43" i="12"/>
  <c r="L480" i="8"/>
  <c r="R286"/>
  <c r="R373"/>
  <c r="R77" i="3"/>
  <c r="E481" i="6"/>
  <c r="AD164" i="8"/>
  <c r="FC83" i="12"/>
  <c r="R137" i="3"/>
  <c r="R418"/>
  <c r="AD418" i="8"/>
  <c r="L360" i="3"/>
  <c r="L443" i="8"/>
  <c r="FC63" i="12"/>
  <c r="FB289"/>
  <c r="FD349"/>
  <c r="R444" i="3"/>
  <c r="FB351" i="12"/>
  <c r="FD388"/>
  <c r="FA175"/>
  <c r="AD175" i="8"/>
  <c r="AD225"/>
  <c r="AJ240"/>
  <c r="AJ201" i="3"/>
  <c r="L447" i="8"/>
  <c r="AD338"/>
  <c r="E499" i="6"/>
  <c r="G486"/>
  <c r="FC125" i="12"/>
  <c r="X505" i="8"/>
  <c r="X359"/>
  <c r="FB248" i="12"/>
  <c r="FA527"/>
  <c r="FA444"/>
  <c r="X355" i="3"/>
  <c r="FB214" i="12"/>
  <c r="L470" i="8"/>
  <c r="DS501" i="13"/>
  <c r="FD205" i="12"/>
  <c r="FC169"/>
  <c r="X181" i="8"/>
  <c r="R37"/>
  <c r="FC141" i="12"/>
  <c r="R113" i="3"/>
  <c r="FA190" i="12"/>
  <c r="AJ271" i="3"/>
  <c r="AJ393" i="8"/>
  <c r="DL479" i="13"/>
  <c r="L236" i="3"/>
  <c r="X205"/>
  <c r="AD386" i="8"/>
  <c r="X404"/>
  <c r="FD270" i="12"/>
  <c r="D521"/>
  <c r="FB312"/>
  <c r="G475" i="6"/>
  <c r="FA196" i="12"/>
  <c r="L408" i="3"/>
  <c r="L35" i="8"/>
  <c r="FA515" i="12"/>
  <c r="X356" i="3"/>
  <c r="FA191" i="12"/>
  <c r="R442" i="3"/>
  <c r="R290"/>
  <c r="G487" i="6"/>
  <c r="L51" i="8"/>
  <c r="DS482" i="13"/>
  <c r="L105" i="3"/>
  <c r="FC184" i="12"/>
  <c r="FB204"/>
  <c r="X114" i="8"/>
  <c r="L452"/>
  <c r="AD313"/>
  <c r="FD467" i="12"/>
  <c r="FD81"/>
  <c r="FC292"/>
  <c r="R187" i="8"/>
  <c r="FA350" i="12"/>
  <c r="L395" i="8"/>
  <c r="L357"/>
  <c r="AD135"/>
  <c r="AJ71"/>
  <c r="L111"/>
  <c r="L213"/>
  <c r="AD51"/>
  <c r="FB240" i="12"/>
  <c r="FB448"/>
  <c r="FD372"/>
  <c r="FA408"/>
  <c r="X41" i="8"/>
  <c r="FB413" i="12"/>
  <c r="L483" i="3"/>
  <c r="DS438" i="13"/>
  <c r="FB483" i="12"/>
  <c r="AJ448" i="8"/>
  <c r="R150" i="3"/>
  <c r="FD331" i="12"/>
  <c r="FB227"/>
  <c r="AD251" i="8"/>
  <c r="R275"/>
  <c r="FD281" i="12"/>
  <c r="FD135"/>
  <c r="FA204"/>
  <c r="AJ443" i="3"/>
  <c r="AJ278" i="8"/>
  <c r="L6" i="3"/>
  <c r="L127" i="8"/>
  <c r="X90" i="3"/>
  <c r="R111" i="8"/>
  <c r="FC352" i="12"/>
  <c r="R114" i="8"/>
  <c r="FB118" i="12"/>
  <c r="FC453"/>
  <c r="FA517"/>
  <c r="R495" i="8"/>
  <c r="AJ101" i="3"/>
  <c r="R118" i="8"/>
  <c r="R46" i="3"/>
  <c r="L68"/>
  <c r="FB163" i="12"/>
  <c r="DK500" i="13"/>
  <c r="F190" i="8"/>
  <c r="F72"/>
  <c r="R51"/>
  <c r="FC257" i="12"/>
  <c r="AD229" i="3"/>
  <c r="FC302" i="12"/>
  <c r="FD202"/>
  <c r="FC102"/>
  <c r="L304" i="3"/>
  <c r="FC375" i="12"/>
  <c r="X232" i="8"/>
  <c r="L197"/>
  <c r="X294" i="3"/>
  <c r="E480" i="6"/>
  <c r="X215" i="8"/>
  <c r="DS486" i="13"/>
  <c r="X88" i="3"/>
  <c r="X273" i="8"/>
  <c r="FD435" i="12"/>
  <c r="DS453" i="13"/>
  <c r="FA453" i="12"/>
  <c r="AJ187" i="3"/>
  <c r="L39" i="8"/>
  <c r="AJ25" i="3"/>
  <c r="FD63" i="12"/>
  <c r="L245" i="8"/>
  <c r="L485"/>
  <c r="FD524" i="12"/>
  <c r="AJ466" i="3"/>
  <c r="AD376"/>
  <c r="L114"/>
  <c r="AJ470" i="8"/>
  <c r="X28" i="3"/>
  <c r="AD31" i="8"/>
  <c r="L9" i="3"/>
  <c r="DK475" i="13"/>
  <c r="X372" i="3"/>
  <c r="R377"/>
  <c r="D478" i="6"/>
  <c r="X211" i="3"/>
  <c r="FB96" i="12"/>
  <c r="X241" i="3"/>
  <c r="AD415"/>
  <c r="AD286"/>
  <c r="G511" i="6"/>
  <c r="R292" i="3"/>
  <c r="FB73" i="12"/>
  <c r="FD217"/>
  <c r="L193" i="8"/>
  <c r="R399"/>
  <c r="AJ392" i="3"/>
  <c r="FA305" i="12"/>
  <c r="FA82"/>
  <c r="DL467" i="13"/>
  <c r="L83" i="8"/>
  <c r="AD476"/>
  <c r="FA460" i="12"/>
  <c r="FA456"/>
  <c r="FD328"/>
  <c r="AJ509" i="8"/>
  <c r="AD411" i="3"/>
  <c r="AD261"/>
  <c r="L232"/>
  <c r="L444" i="8"/>
  <c r="AD234"/>
  <c r="FC397" i="12"/>
  <c r="R148" i="8"/>
  <c r="X290"/>
  <c r="F482" i="6"/>
  <c r="R249" i="8"/>
  <c r="AD274" i="3"/>
  <c r="L501"/>
  <c r="R299" i="8"/>
  <c r="FD416" i="12"/>
  <c r="FA62"/>
  <c r="X278" i="3"/>
  <c r="L437"/>
  <c r="R236" i="8"/>
  <c r="AJ502"/>
  <c r="X495" i="3"/>
  <c r="R306"/>
  <c r="R153"/>
  <c r="FC72" i="12"/>
  <c r="X459" i="8"/>
  <c r="X335"/>
  <c r="FD172" i="12"/>
  <c r="R497" i="8"/>
  <c r="X490" i="3"/>
  <c r="DJ4" i="13"/>
  <c r="F136" i="8"/>
  <c r="DA436" i="13"/>
  <c r="D502" i="6"/>
  <c r="L298" i="3"/>
  <c r="AD489"/>
  <c r="FD422" i="12"/>
  <c r="AD48" i="8"/>
  <c r="L196" i="3"/>
  <c r="G500" i="6"/>
  <c r="D474"/>
  <c r="R252" i="8"/>
  <c r="FC522" i="12"/>
  <c r="FC284"/>
  <c r="AD394" i="8"/>
  <c r="AD215" i="3"/>
  <c r="L43"/>
  <c r="L477" i="8"/>
  <c r="FA387" i="12"/>
  <c r="FB381"/>
  <c r="AJ31" i="8"/>
  <c r="AJ178" i="3"/>
  <c r="FD428" i="12"/>
  <c r="R437" i="3"/>
  <c r="R280"/>
  <c r="L436" i="8"/>
  <c r="L87"/>
  <c r="AD231" i="3"/>
  <c r="X444"/>
  <c r="L424" i="8"/>
  <c r="R387"/>
  <c r="X66" i="3"/>
  <c r="L88"/>
  <c r="L279"/>
  <c r="AD31"/>
  <c r="AD140" i="8"/>
  <c r="R157"/>
  <c r="AD468"/>
  <c r="X138"/>
  <c r="FB484" i="12"/>
  <c r="AJ63" i="8"/>
  <c r="AD281"/>
  <c r="AD46" i="3"/>
  <c r="X402" i="8"/>
  <c r="FB327" i="12"/>
  <c r="X148" i="3"/>
  <c r="AD390" i="8"/>
  <c r="D494" i="6"/>
  <c r="AJ143" i="8"/>
  <c r="AJ402"/>
  <c r="D487" i="6"/>
  <c r="R318" i="8"/>
  <c r="FB344" i="12"/>
  <c r="FC44"/>
  <c r="FD197"/>
  <c r="R79" i="3"/>
  <c r="AJ436"/>
  <c r="FC96" i="12"/>
  <c r="DS443" i="13"/>
  <c r="FC358" i="12"/>
  <c r="X60" i="3"/>
  <c r="AJ316" i="8"/>
  <c r="X191" i="3"/>
  <c r="FB197" i="12"/>
  <c r="AD497" i="8"/>
  <c r="AD197" i="3"/>
  <c r="E491" i="6"/>
  <c r="X10" i="3"/>
  <c r="AD101"/>
  <c r="L276" i="8"/>
  <c r="AJ319"/>
  <c r="X15"/>
  <c r="F492" i="6"/>
  <c r="R373" i="3"/>
  <c r="L89"/>
  <c r="FA455" i="12"/>
  <c r="L252" i="3"/>
  <c r="AJ182" i="8"/>
  <c r="AJ141" i="3"/>
  <c r="FC384" i="12"/>
  <c r="FD183"/>
  <c r="DI446" i="13"/>
  <c r="FB18" i="12"/>
  <c r="FC301"/>
  <c r="FA337"/>
  <c r="X404" i="3"/>
  <c r="L119"/>
  <c r="L323" i="8"/>
  <c r="L137"/>
  <c r="FD229" i="12"/>
  <c r="D508" i="6"/>
  <c r="FD138" i="12"/>
  <c r="R92" i="8"/>
  <c r="FA342" i="12"/>
  <c r="FA487"/>
  <c r="FB237"/>
  <c r="L407" i="3"/>
  <c r="AJ217" i="8"/>
  <c r="X124"/>
  <c r="FC392" i="12"/>
  <c r="L431" i="3"/>
  <c r="L471" i="8"/>
  <c r="L115" i="3"/>
  <c r="DS459" i="13"/>
  <c r="L479" i="8"/>
  <c r="FA319" i="12"/>
  <c r="E490" i="6"/>
  <c r="FD137" i="12"/>
  <c r="AD385" i="3"/>
  <c r="X466" i="8"/>
  <c r="X253"/>
  <c r="L196"/>
  <c r="R262" i="3"/>
  <c r="X269" i="8"/>
  <c r="FB375" i="12"/>
  <c r="FD262"/>
  <c r="AD165" i="8"/>
  <c r="L116" i="3"/>
  <c r="FB31" i="12"/>
  <c r="L232" i="8"/>
  <c r="R41"/>
  <c r="AJ236" i="3"/>
  <c r="X423" i="8"/>
  <c r="FD486" i="12"/>
  <c r="FD65"/>
  <c r="L168" i="3"/>
  <c r="AD388"/>
  <c r="L389" i="8"/>
  <c r="R358" i="3"/>
  <c r="L358" i="8"/>
  <c r="X189" i="3"/>
  <c r="FA30" i="12"/>
  <c r="DS508" i="13"/>
  <c r="F237" i="8"/>
  <c r="F101"/>
  <c r="L165" i="3"/>
  <c r="FC37" i="12"/>
  <c r="AJ478" i="3"/>
  <c r="FB423" i="12"/>
  <c r="AD80" i="8"/>
  <c r="X99"/>
  <c r="AJ281" i="3"/>
  <c r="L198"/>
  <c r="R317" i="8"/>
  <c r="L292" i="3"/>
  <c r="L344"/>
  <c r="FA200" i="12"/>
  <c r="AJ336" i="3"/>
  <c r="AJ471" i="8"/>
  <c r="AD507"/>
  <c r="R181" i="3"/>
  <c r="AD68"/>
  <c r="R193" i="8"/>
  <c r="R239" i="3"/>
  <c r="R324" i="8"/>
  <c r="R297" i="3"/>
  <c r="R179"/>
  <c r="AJ392" i="8"/>
  <c r="FA361" i="12"/>
  <c r="AJ254" i="3"/>
  <c r="FB134" i="12"/>
  <c r="FD256"/>
  <c r="FB124"/>
  <c r="FD421"/>
  <c r="L488" i="8"/>
  <c r="FC417" i="12"/>
  <c r="X224" i="8"/>
  <c r="L479" i="3"/>
  <c r="AJ180"/>
  <c r="FB100" i="12"/>
  <c r="FD41"/>
  <c r="AD94" i="8"/>
  <c r="R187" i="3"/>
  <c r="E513" i="6"/>
  <c r="AJ202" i="3"/>
  <c r="E506" i="6"/>
  <c r="FA29" i="12"/>
  <c r="AD13" i="3"/>
  <c r="R349" i="8"/>
  <c r="AD504" i="3"/>
  <c r="L117"/>
  <c r="R158" i="8"/>
  <c r="AJ497" i="3"/>
  <c r="L174"/>
  <c r="AD242" i="8"/>
  <c r="FD151" i="12"/>
  <c r="L8" i="3"/>
  <c r="AJ242" i="8"/>
  <c r="L388" i="3"/>
  <c r="FB30" i="12"/>
  <c r="L25" i="3"/>
  <c r="X425" i="8"/>
  <c r="X75" i="3"/>
  <c r="DS454" i="13"/>
  <c r="AD435" i="3"/>
  <c r="AD180" i="8"/>
  <c r="DS465" i="13"/>
  <c r="FC377" i="12"/>
  <c r="L281" i="8"/>
  <c r="AD111"/>
  <c r="FB306" i="12"/>
  <c r="X434" i="3"/>
  <c r="L263"/>
  <c r="AD456"/>
  <c r="L238" i="8"/>
  <c r="FB461" i="12"/>
  <c r="L226" i="3"/>
  <c r="FB51" i="12"/>
  <c r="FD130"/>
  <c r="AJ383" i="3"/>
  <c r="L502"/>
  <c r="AJ209" i="8"/>
  <c r="R163" i="3"/>
  <c r="FB198" i="12"/>
  <c r="X453" i="8"/>
  <c r="FD490" i="12"/>
  <c r="AJ14" i="8"/>
  <c r="FB253" i="12"/>
  <c r="FB361"/>
  <c r="L256" i="8"/>
  <c r="FA362" i="12"/>
  <c r="R45" i="8"/>
  <c r="FD324" i="12"/>
  <c r="FC421"/>
  <c r="L181" i="3"/>
  <c r="AJ362" i="8"/>
  <c r="AJ245" i="3"/>
  <c r="X15"/>
  <c r="X445"/>
  <c r="R507"/>
  <c r="L78" i="8"/>
  <c r="R243" i="3"/>
  <c r="AD146"/>
  <c r="AD466" i="8"/>
  <c r="X277" i="3"/>
  <c r="AD224" i="8"/>
  <c r="L448" i="3"/>
  <c r="AJ142"/>
  <c r="L163"/>
  <c r="FA376" i="12"/>
  <c r="FA122"/>
  <c r="FD284"/>
  <c r="DS479" i="13"/>
  <c r="R359" i="8"/>
  <c r="FC356" i="12"/>
  <c r="AD222" i="8"/>
  <c r="X213"/>
  <c r="L206"/>
  <c r="FA46" i="12"/>
  <c r="X458" i="3"/>
  <c r="R26"/>
  <c r="R82" i="8"/>
  <c r="AJ312"/>
  <c r="AD349"/>
  <c r="AD328" i="3"/>
  <c r="R287" i="8"/>
  <c r="X337" i="3"/>
  <c r="X339"/>
  <c r="AJ170"/>
  <c r="FB488" i="12"/>
  <c r="R116" i="8"/>
  <c r="AJ136"/>
  <c r="DL496" i="13"/>
  <c r="R478" i="3"/>
  <c r="AJ309"/>
  <c r="R380"/>
  <c r="F228" i="8"/>
  <c r="F110"/>
  <c r="X412" i="3"/>
  <c r="FD308" i="12"/>
  <c r="FC237"/>
  <c r="FA180"/>
  <c r="AJ388" i="8"/>
  <c r="X65" i="3"/>
  <c r="X231" i="8"/>
  <c r="AD463"/>
  <c r="AD391"/>
  <c r="FD173" i="12"/>
  <c r="FB330"/>
  <c r="R361" i="3"/>
  <c r="AD447" i="8"/>
  <c r="L421"/>
  <c r="FB196" i="12"/>
  <c r="AJ287" i="3"/>
  <c r="L119" i="8"/>
  <c r="AD490"/>
  <c r="X107" i="3"/>
  <c r="R368" i="8"/>
  <c r="R490" i="3"/>
  <c r="FA448" i="12"/>
  <c r="FC244"/>
  <c r="AD478" i="3"/>
  <c r="R474" i="8"/>
  <c r="B514" i="6"/>
  <c r="R326" i="8"/>
  <c r="FB524" i="12"/>
  <c r="R49" i="3"/>
  <c r="L45"/>
  <c r="AJ63"/>
  <c r="AD320" i="8"/>
  <c r="AD328"/>
  <c r="AD392" i="3"/>
  <c r="L379" i="8"/>
  <c r="FA485" i="12"/>
  <c r="L217" i="8"/>
  <c r="L440" i="3"/>
  <c r="AJ381"/>
  <c r="X445" i="8"/>
  <c r="DK476" i="13"/>
  <c r="X330" i="3"/>
  <c r="FA24" i="12"/>
  <c r="X61" i="3"/>
  <c r="L171" i="8"/>
  <c r="X155"/>
  <c r="AD324"/>
  <c r="AJ413" i="3"/>
  <c r="L203" i="8"/>
  <c r="R90" i="3"/>
  <c r="AD422"/>
  <c r="L198" i="8"/>
  <c r="X411" i="3"/>
  <c r="X255"/>
  <c r="AD334" i="8"/>
  <c r="R409"/>
  <c r="L358" i="3"/>
  <c r="FB341" i="12"/>
  <c r="DS504" i="13"/>
  <c r="L251" i="3"/>
  <c r="L280"/>
  <c r="AD64"/>
  <c r="X474" i="8"/>
  <c r="AD55" i="3"/>
  <c r="FA430" i="12"/>
  <c r="FD176"/>
  <c r="X106" i="3"/>
  <c r="AJ62" i="8"/>
  <c r="X393" i="3"/>
  <c r="FC53" i="12"/>
  <c r="L324" i="3"/>
  <c r="FA209" i="12"/>
  <c r="R244" i="8"/>
  <c r="AJ425"/>
  <c r="R206" i="3"/>
  <c r="R350"/>
  <c r="R381"/>
  <c r="AD315"/>
  <c r="X176"/>
  <c r="AJ163" i="8"/>
  <c r="L220" i="3"/>
  <c r="AD364"/>
  <c r="AJ224"/>
  <c r="FA501" i="12"/>
  <c r="AJ157" i="8"/>
  <c r="X130" i="3"/>
  <c r="X118" i="8"/>
  <c r="L338" i="3"/>
  <c r="R215"/>
  <c r="AJ198"/>
  <c r="R54"/>
  <c r="R381" i="8"/>
  <c r="FA93" i="12"/>
  <c r="X280" i="3"/>
  <c r="X34" i="8"/>
  <c r="AD430" i="3"/>
  <c r="R170"/>
  <c r="L462"/>
  <c r="FC93" i="12"/>
  <c r="AD312" i="8"/>
  <c r="E492" i="6"/>
  <c r="R66" i="3"/>
  <c r="FB69" i="12"/>
  <c r="AD116" i="8"/>
  <c r="AJ394" i="3"/>
  <c r="FD403" i="12"/>
  <c r="AD292" i="8"/>
  <c r="AD495" i="3"/>
  <c r="L457"/>
  <c r="L197"/>
  <c r="FB81" i="12"/>
  <c r="AJ241" i="3"/>
  <c r="X121"/>
  <c r="FC455" i="12"/>
  <c r="F183" i="8"/>
  <c r="F70"/>
  <c r="AJ418"/>
  <c r="AD418" i="3"/>
  <c r="FB409" i="12"/>
  <c r="FD93"/>
  <c r="L285" i="8"/>
  <c r="R394"/>
  <c r="X333"/>
  <c r="AD126" i="3"/>
  <c r="AD185" i="8"/>
  <c r="DJ502" i="13"/>
  <c r="L112" i="8"/>
  <c r="FD475" i="12"/>
  <c r="FC113"/>
  <c r="L80" i="3"/>
  <c r="R8"/>
  <c r="DL493" i="13"/>
  <c r="X70" i="8"/>
  <c r="L95"/>
  <c r="L135"/>
  <c r="FB290" i="12"/>
  <c r="FA335"/>
  <c r="E528" i="6"/>
  <c r="FD465" i="12"/>
  <c r="FC193"/>
  <c r="AJ496" i="3"/>
  <c r="AD175"/>
  <c r="L259"/>
  <c r="FA215" i="12"/>
  <c r="X291" i="3"/>
  <c r="AJ44"/>
  <c r="R294" i="8"/>
  <c r="FA26" i="12"/>
  <c r="L307" i="3"/>
  <c r="AD10"/>
  <c r="AD454" i="8"/>
  <c r="AJ207" i="3"/>
  <c r="D514" i="6"/>
  <c r="FD478" i="12"/>
  <c r="FC216"/>
  <c r="L494" i="8"/>
  <c r="FA49" i="12"/>
  <c r="FA112"/>
  <c r="L404" i="8"/>
  <c r="L233"/>
  <c r="X482"/>
  <c r="FB367" i="12"/>
  <c r="FD527"/>
  <c r="FC175"/>
  <c r="L305" i="8"/>
  <c r="X305"/>
  <c r="X330"/>
  <c r="L343" i="3"/>
  <c r="L481" i="8"/>
  <c r="X63" i="3"/>
  <c r="AD429" i="8"/>
  <c r="FD390" i="12"/>
  <c r="R117" i="8"/>
  <c r="AJ89" i="3"/>
  <c r="FA433" i="12"/>
  <c r="FA512"/>
  <c r="L350" i="3"/>
  <c r="X18" i="8"/>
  <c r="FB527" i="12"/>
  <c r="AD110" i="3"/>
  <c r="X190"/>
  <c r="AJ19" i="8"/>
  <c r="AJ79" i="3"/>
  <c r="R228"/>
  <c r="FD22" i="12"/>
  <c r="AJ311" i="8"/>
  <c r="FD234" i="12"/>
  <c r="L504" i="3"/>
  <c r="FA111" i="12"/>
  <c r="FD198"/>
  <c r="FA507"/>
  <c r="FB109"/>
  <c r="FA143"/>
  <c r="AJ437" i="8"/>
  <c r="L410"/>
  <c r="AJ112"/>
  <c r="L258" i="3"/>
  <c r="AD382" i="8"/>
  <c r="X195"/>
  <c r="AD259"/>
  <c r="AD437"/>
  <c r="R367"/>
  <c r="X453" i="3"/>
  <c r="R496"/>
  <c r="AJ438" i="8"/>
  <c r="R79"/>
  <c r="R346"/>
  <c r="FA224" i="12"/>
  <c r="AJ441" i="3"/>
  <c r="AJ321" i="8"/>
  <c r="X270" i="3"/>
  <c r="X178" i="8"/>
  <c r="X112"/>
  <c r="FC132" i="12"/>
  <c r="FA17"/>
  <c r="FA240"/>
  <c r="X479" i="3"/>
  <c r="FC245" i="12"/>
  <c r="AD196" i="3"/>
  <c r="FD162" i="12"/>
  <c r="FA483"/>
  <c r="FB170"/>
  <c r="L55" i="3"/>
  <c r="L144" i="8"/>
  <c r="CZ481" i="13"/>
  <c r="FB428" i="12"/>
  <c r="AJ15" i="8"/>
  <c r="FA81" i="12"/>
  <c r="FC214"/>
  <c r="AD348" i="8"/>
  <c r="AD128" i="3"/>
  <c r="FD288" i="12"/>
  <c r="L222" i="3"/>
  <c r="FB500" i="12"/>
  <c r="L390" i="3"/>
  <c r="R312" i="8"/>
  <c r="FB458" i="12"/>
  <c r="AD476" i="3"/>
  <c r="X492"/>
  <c r="AJ195"/>
  <c r="R447"/>
  <c r="AJ484" i="8"/>
  <c r="AJ389"/>
  <c r="AD360"/>
  <c r="AJ248" i="3"/>
  <c r="X461"/>
  <c r="R57" i="8"/>
  <c r="F209"/>
  <c r="F67"/>
  <c r="FD145" i="12"/>
  <c r="FD117"/>
  <c r="R452" i="3"/>
  <c r="AD150" i="8"/>
  <c r="X36"/>
  <c r="L152"/>
  <c r="X246"/>
  <c r="R99" i="3"/>
  <c r="L217"/>
  <c r="AD478" i="8"/>
  <c r="FB209" i="12"/>
  <c r="FB467"/>
  <c r="R458" i="8"/>
  <c r="DK479" i="13"/>
  <c r="FB507" i="12"/>
  <c r="FC160"/>
  <c r="FD461"/>
  <c r="FC267"/>
  <c r="AJ149" i="3"/>
  <c r="L420"/>
  <c r="FC27" i="12"/>
  <c r="AD448" i="3"/>
  <c r="AD205"/>
  <c r="FA420" i="12"/>
  <c r="X68" i="3"/>
  <c r="FD78" i="12"/>
  <c r="AD232" i="3"/>
  <c r="F505" i="6"/>
  <c r="DJ506" i="13"/>
  <c r="R75" i="8"/>
  <c r="L476"/>
  <c r="R189" i="3"/>
  <c r="L49" i="8"/>
  <c r="FA198" i="12"/>
  <c r="FB230"/>
  <c r="R227" i="8"/>
  <c r="AD318" i="3"/>
  <c r="AD67" i="8"/>
  <c r="AD429" i="3"/>
  <c r="AJ161" i="8"/>
  <c r="FC523" i="12"/>
  <c r="X353" i="3"/>
  <c r="L303"/>
  <c r="FC203" i="12"/>
  <c r="L249" i="8"/>
  <c r="E485" i="6"/>
  <c r="FA279" i="12"/>
  <c r="L429" i="3"/>
  <c r="FB150" i="12"/>
  <c r="L131" i="3"/>
  <c r="L474" i="8"/>
  <c r="FD499" i="12"/>
  <c r="DL503" i="13"/>
  <c r="AD37" i="3"/>
  <c r="FA518" i="12"/>
  <c r="DJ425" i="13"/>
  <c r="L399" i="3"/>
  <c r="AJ150"/>
  <c r="R103"/>
  <c r="AD332"/>
  <c r="DK502" i="13"/>
  <c r="D514" i="12"/>
  <c r="X54" i="8"/>
  <c r="L35" i="3"/>
  <c r="L266" i="8"/>
  <c r="FA37" i="12"/>
  <c r="L6" i="8"/>
  <c r="X47" i="3"/>
  <c r="R65"/>
  <c r="L377"/>
  <c r="FD394" i="12"/>
  <c r="R483" i="3"/>
  <c r="FB141" i="12"/>
  <c r="L103" i="8"/>
  <c r="X508" i="3"/>
  <c r="R382" i="8"/>
  <c r="X160" i="3"/>
  <c r="AD170" i="8"/>
  <c r="R384" i="3"/>
  <c r="AJ355"/>
  <c r="X326" i="8"/>
  <c r="FB410" i="12"/>
  <c r="FC170"/>
  <c r="DL486" i="13"/>
  <c r="DL428"/>
  <c r="X49" i="8"/>
  <c r="L388"/>
  <c r="D480" i="6"/>
  <c r="AJ209" i="3"/>
  <c r="FC16" i="12"/>
  <c r="FB356"/>
  <c r="AJ424" i="8"/>
  <c r="AD366" i="3"/>
  <c r="R88" i="8"/>
  <c r="FC469" i="12"/>
  <c r="D504" i="6"/>
  <c r="FD446" i="12"/>
  <c r="AD309" i="3"/>
  <c r="FD124" i="12"/>
  <c r="FB462"/>
  <c r="L147" i="8"/>
  <c r="FB424" i="12"/>
  <c r="FB87"/>
  <c r="R290" i="8"/>
  <c r="L274" i="3"/>
  <c r="X214"/>
  <c r="R83"/>
  <c r="L199"/>
  <c r="R278" i="8"/>
  <c r="R128" i="3"/>
  <c r="AJ291" i="8"/>
  <c r="R94" i="3"/>
  <c r="L214" i="8"/>
  <c r="R204"/>
  <c r="AJ92"/>
  <c r="AJ104" i="3"/>
  <c r="FA94" i="12"/>
  <c r="R56" i="8"/>
  <c r="X309"/>
  <c r="AD240" i="3"/>
  <c r="X92"/>
  <c r="R15"/>
  <c r="R491"/>
  <c r="X292" i="8"/>
  <c r="X436" i="3"/>
  <c r="R318"/>
  <c r="FB58" i="12"/>
  <c r="FB151"/>
  <c r="R86" i="8"/>
  <c r="X165" i="3"/>
  <c r="X54"/>
  <c r="FB432" i="12"/>
  <c r="F184" i="8"/>
  <c r="F14"/>
  <c r="AJ333"/>
  <c r="FA522" i="12"/>
  <c r="R16" i="8"/>
  <c r="L335" i="3"/>
  <c r="AJ23"/>
  <c r="AJ445"/>
  <c r="FC286" i="12"/>
  <c r="X173" i="3"/>
  <c r="L346" i="8"/>
  <c r="R479"/>
  <c r="FB365" i="12"/>
  <c r="AJ379" i="8"/>
  <c r="L160" i="3"/>
  <c r="FB437" i="12"/>
  <c r="FD496"/>
  <c r="R314" i="3"/>
  <c r="L404"/>
  <c r="X37"/>
  <c r="E475" i="6"/>
  <c r="FA313" i="12"/>
  <c r="AJ317" i="8"/>
  <c r="X362"/>
  <c r="FB130" i="12"/>
  <c r="AJ134" i="8"/>
  <c r="L221"/>
  <c r="FB517" i="12"/>
  <c r="FA321"/>
  <c r="F503" i="6"/>
  <c r="FB74" i="12"/>
  <c r="X262" i="8"/>
  <c r="X105"/>
  <c r="FD363" i="12"/>
  <c r="L96" i="8"/>
  <c r="X99" i="3"/>
  <c r="X104"/>
  <c r="FC129" i="12"/>
  <c r="FC497"/>
  <c r="FC115"/>
  <c r="L456" i="3"/>
  <c r="R10"/>
  <c r="DK474" i="13"/>
  <c r="FB420" i="12"/>
  <c r="L402" i="3"/>
  <c r="AD187"/>
  <c r="AD113" i="8"/>
  <c r="FC423" i="12"/>
  <c r="L88" i="8"/>
  <c r="FB297" i="12"/>
  <c r="L276" i="3"/>
  <c r="X103" i="8"/>
  <c r="L255" i="3"/>
  <c r="FB90" i="12"/>
  <c r="L90" i="3"/>
  <c r="X258" i="8"/>
  <c r="AD207" i="3"/>
  <c r="FA205" i="12"/>
  <c r="FC78"/>
  <c r="DK486" i="13"/>
  <c r="R321" i="8"/>
  <c r="AD127" i="3"/>
  <c r="FB412" i="12"/>
  <c r="FC481"/>
  <c r="FB358"/>
  <c r="R32" i="8"/>
  <c r="FD271" i="12"/>
  <c r="AJ188" i="3"/>
  <c r="R265" i="8"/>
  <c r="L48"/>
  <c r="FA265" i="12"/>
  <c r="FD429"/>
  <c r="L329" i="8"/>
  <c r="AJ46" i="3"/>
  <c r="DS475" i="13"/>
  <c r="FD455" i="12"/>
  <c r="FB32"/>
  <c r="FA331"/>
  <c r="AJ216" i="8"/>
  <c r="X95" i="3"/>
  <c r="X284"/>
  <c r="X418" i="8"/>
  <c r="R221" i="3"/>
  <c r="X74" i="8"/>
  <c r="AD445" i="3"/>
  <c r="FD357" i="12"/>
  <c r="AD467" i="3"/>
  <c r="DL492" i="13"/>
  <c r="FD257" i="12"/>
  <c r="R498" i="8"/>
  <c r="FC97" i="12"/>
  <c r="X151" i="8"/>
  <c r="X367"/>
  <c r="X100"/>
  <c r="DL431" i="13"/>
  <c r="AD231" i="8"/>
  <c r="FA177" i="12"/>
  <c r="AD243" i="3"/>
  <c r="DJ493" i="13"/>
  <c r="FB179" i="12"/>
  <c r="FD334"/>
  <c r="DL439" i="13"/>
  <c r="L210" i="8"/>
  <c r="FC290" i="12"/>
  <c r="FC259"/>
  <c r="DL499" i="13"/>
  <c r="AD460" i="8"/>
  <c r="FD60" i="12"/>
  <c r="AD464" i="8"/>
  <c r="FC464" i="12"/>
  <c r="FB294"/>
  <c r="X193" i="8"/>
  <c r="FB252" i="12"/>
  <c r="AD25" i="8"/>
  <c r="AJ464"/>
  <c r="FB258" i="12"/>
  <c r="DD78" i="13"/>
  <c r="F201" i="8"/>
  <c r="F9"/>
  <c r="R329"/>
  <c r="L29"/>
  <c r="AJ487" i="3"/>
  <c r="L325" i="8"/>
  <c r="L223"/>
  <c r="L191" i="3"/>
  <c r="FA467" i="12"/>
  <c r="AJ84" i="3"/>
  <c r="FC289" i="12"/>
  <c r="L42" i="3"/>
  <c r="L134" i="8"/>
  <c r="R341" i="3"/>
  <c r="L393"/>
  <c r="AJ250" i="8"/>
  <c r="X225" i="3"/>
  <c r="DL426" i="13"/>
  <c r="FD407" i="12"/>
  <c r="FB49"/>
  <c r="FC341"/>
  <c r="R357" i="3"/>
  <c r="FC162" i="12"/>
  <c r="FC130"/>
  <c r="AJ156" i="8"/>
  <c r="FD147" i="12"/>
  <c r="R137" i="8"/>
  <c r="L467"/>
  <c r="AJ47" i="3"/>
  <c r="FC271" i="12"/>
  <c r="AD302" i="8"/>
  <c r="R123"/>
  <c r="FD260" i="12"/>
  <c r="L417" i="3"/>
  <c r="FA427" i="12"/>
  <c r="R363" i="8"/>
  <c r="L377"/>
  <c r="R482" i="3"/>
  <c r="R39" i="8"/>
  <c r="D506" i="6"/>
  <c r="AJ268" i="3"/>
  <c r="F495" i="6"/>
  <c r="FA401" i="12"/>
  <c r="AD316" i="8"/>
  <c r="X23" i="3"/>
  <c r="AD73" i="8"/>
  <c r="R217"/>
  <c r="AJ312" i="3"/>
  <c r="FA90" i="12"/>
  <c r="R58" i="3"/>
  <c r="L106"/>
  <c r="AJ42"/>
  <c r="AD260"/>
  <c r="AD413"/>
  <c r="X53"/>
  <c r="X64" i="8"/>
  <c r="FC109" i="12"/>
  <c r="AJ228" i="3"/>
  <c r="R134"/>
  <c r="DK507" i="13"/>
  <c r="FC468" i="12"/>
  <c r="L82" i="8"/>
  <c r="R110" i="3"/>
  <c r="L291"/>
  <c r="FA491" i="12"/>
  <c r="X295" i="3"/>
  <c r="FA369" i="12"/>
  <c r="AJ72" i="3"/>
  <c r="FD336" i="12"/>
  <c r="X137" i="8"/>
  <c r="L339"/>
  <c r="FD436" i="12"/>
  <c r="L336" i="8"/>
  <c r="F529" i="6"/>
  <c r="FC480" i="12"/>
  <c r="AJ147" i="3"/>
  <c r="FA385" i="12"/>
  <c r="FD444"/>
  <c r="L74" i="3"/>
  <c r="AD356"/>
  <c r="L163" i="8"/>
  <c r="R303"/>
  <c r="X177" i="3"/>
  <c r="FB336" i="12"/>
  <c r="R206" i="8"/>
  <c r="DJ477" i="13"/>
  <c r="FA44" i="12"/>
  <c r="R345" i="8"/>
  <c r="AJ8"/>
  <c r="FB528" i="12"/>
  <c r="FD215"/>
  <c r="AD217" i="3"/>
  <c r="L231" i="8"/>
  <c r="AJ120"/>
  <c r="R400" i="3"/>
  <c r="AJ198" i="8"/>
  <c r="X386" i="3"/>
  <c r="R401"/>
  <c r="R251"/>
  <c r="R235" i="8"/>
  <c r="FB506" i="12"/>
  <c r="FB229"/>
  <c r="X215" i="3"/>
  <c r="R420"/>
  <c r="FD480" i="12"/>
  <c r="FA390"/>
  <c r="FC51"/>
  <c r="FA41"/>
  <c r="R266" i="3"/>
  <c r="R262" i="8"/>
  <c r="L292"/>
  <c r="R282"/>
  <c r="AD262" i="3"/>
  <c r="R246" i="8"/>
  <c r="L415"/>
  <c r="FD367" i="12"/>
  <c r="AJ299" i="3"/>
  <c r="FA25" i="12"/>
  <c r="FC482"/>
  <c r="AJ311" i="3"/>
  <c r="DS484" i="13"/>
  <c r="FA492" i="12"/>
  <c r="FC209"/>
  <c r="R130" i="8"/>
  <c r="AD386" i="3"/>
  <c r="AJ159" i="8"/>
  <c r="AD182"/>
  <c r="L506" i="3"/>
  <c r="L385" i="8"/>
  <c r="AJ426" i="3"/>
  <c r="AJ248" i="8"/>
  <c r="L306" i="3"/>
  <c r="J15" i="6"/>
  <c r="F149" i="8"/>
  <c r="F37"/>
  <c r="FB17" i="12"/>
  <c r="AD44" i="8"/>
  <c r="FA10" i="12"/>
  <c r="L283" i="3"/>
  <c r="FC150" i="12"/>
  <c r="R500" i="8"/>
  <c r="FA128" i="12"/>
  <c r="AD308" i="8"/>
  <c r="X59" i="3"/>
  <c r="X249" i="8"/>
  <c r="AD376"/>
  <c r="DL430" i="13"/>
  <c r="X417" i="8"/>
  <c r="L74"/>
  <c r="FB444" i="12"/>
  <c r="L210" i="3"/>
  <c r="R232" i="8"/>
  <c r="X24" i="3"/>
  <c r="DL506" i="13"/>
  <c r="FC504" i="12"/>
  <c r="R117" i="3"/>
  <c r="R228" i="8"/>
  <c r="X46"/>
  <c r="FC223" i="12"/>
  <c r="AJ369" i="8"/>
  <c r="AJ435" i="3"/>
  <c r="L141" i="8"/>
  <c r="FA51" i="12"/>
  <c r="L155" i="8"/>
  <c r="R48"/>
  <c r="AJ238" i="3"/>
  <c r="X407"/>
  <c r="R485"/>
  <c r="R471"/>
  <c r="FD512" i="12"/>
  <c r="FD327"/>
  <c r="FD222"/>
  <c r="X418" i="3"/>
  <c r="FB137" i="12"/>
  <c r="X180" i="8"/>
  <c r="FB250" i="12"/>
  <c r="DJ462" i="13"/>
  <c r="R83" i="8"/>
  <c r="AD397" i="3"/>
  <c r="AJ384"/>
  <c r="X160" i="8"/>
  <c r="FD168" i="12"/>
  <c r="R320" i="3"/>
  <c r="R154" i="8"/>
  <c r="X131" i="3"/>
  <c r="FB88" i="12"/>
  <c r="AD455" i="8"/>
  <c r="FA168" i="12"/>
  <c r="FB80"/>
  <c r="FC332"/>
  <c r="AD63" i="3"/>
  <c r="R255"/>
  <c r="AD141" i="8"/>
  <c r="FD290" i="12"/>
  <c r="AJ441" i="8"/>
  <c r="R374" i="3"/>
  <c r="AD434"/>
  <c r="AJ266" i="8"/>
  <c r="X334"/>
  <c r="AJ86"/>
  <c r="AD354" i="3"/>
  <c r="AD130"/>
  <c r="FC432" i="12"/>
  <c r="R411" i="3"/>
  <c r="FB342" i="12"/>
  <c r="R489" i="8"/>
  <c r="L397"/>
  <c r="AD378" i="3"/>
  <c r="AD145"/>
  <c r="L230"/>
  <c r="R431" i="8"/>
  <c r="FA138" i="12"/>
  <c r="R139" i="3"/>
  <c r="X289" i="8"/>
  <c r="X116"/>
  <c r="AJ328"/>
  <c r="AD200" i="3"/>
  <c r="AJ461" i="8"/>
  <c r="FB443" i="12"/>
  <c r="X80" i="8"/>
  <c r="FD525" i="12"/>
  <c r="AD196" i="8"/>
  <c r="AJ498"/>
  <c r="FA302" i="12"/>
  <c r="L17" i="8"/>
  <c r="FC249" i="12"/>
  <c r="R188" i="3"/>
  <c r="AD72"/>
  <c r="DL423" i="13"/>
  <c r="L58" i="8"/>
  <c r="FD216" i="12"/>
  <c r="FB476"/>
  <c r="FD423"/>
  <c r="AD77" i="3"/>
  <c r="L294"/>
  <c r="L394" i="8"/>
  <c r="F43"/>
  <c r="FC308" i="12"/>
  <c r="FA348"/>
  <c r="FD116"/>
  <c r="AJ227" i="8"/>
  <c r="FA301" i="12"/>
  <c r="AD154" i="8"/>
  <c r="X250" i="3"/>
  <c r="FA395" i="12"/>
  <c r="FB456"/>
  <c r="AD129" i="8"/>
  <c r="DJ507" i="13"/>
  <c r="R355" i="3"/>
  <c r="L294" i="8"/>
  <c r="DS458" i="13"/>
  <c r="X433" i="8"/>
  <c r="FC418" i="12"/>
  <c r="R396" i="8"/>
  <c r="FA274" i="12"/>
  <c r="AJ349" i="3"/>
  <c r="R466"/>
  <c r="R68" i="8"/>
  <c r="FA228" i="12"/>
  <c r="AJ262" i="8"/>
  <c r="L169"/>
  <c r="FA126" i="12"/>
  <c r="L37" i="3"/>
  <c r="R164" i="8"/>
  <c r="R281"/>
  <c r="AJ455"/>
  <c r="X448" i="3"/>
  <c r="X7"/>
  <c r="AJ358" i="8"/>
  <c r="AJ196"/>
  <c r="R20"/>
  <c r="F238"/>
  <c r="R448" i="3"/>
  <c r="L356"/>
  <c r="L314" i="8"/>
  <c r="FA33" i="12"/>
  <c r="L54" i="8"/>
  <c r="L27"/>
  <c r="R489" i="3"/>
  <c r="FD485" i="12"/>
  <c r="F144" i="8"/>
  <c r="F17"/>
  <c r="L262"/>
  <c r="FD406" i="12"/>
  <c r="FB347"/>
  <c r="AJ279" i="8"/>
  <c r="R53" i="3"/>
  <c r="R392" i="8"/>
  <c r="FC60" i="12"/>
  <c r="AD481" i="3"/>
  <c r="FD107" i="12"/>
  <c r="R296" i="8"/>
  <c r="AD358" i="3"/>
  <c r="AJ338"/>
  <c r="X259"/>
  <c r="AD332" i="8"/>
  <c r="L34"/>
  <c r="DS478" i="13"/>
  <c r="AJ458" i="3"/>
  <c r="X208" i="8"/>
  <c r="L176" i="3"/>
  <c r="AD461"/>
  <c r="AD426"/>
  <c r="X126" i="8"/>
  <c r="R84"/>
  <c r="AD228"/>
  <c r="DS449" i="13"/>
  <c r="FC500" i="12"/>
  <c r="FC243"/>
  <c r="AJ265" i="3"/>
  <c r="AJ220" i="8"/>
  <c r="L416"/>
  <c r="AD14" i="3"/>
  <c r="FC346" i="12"/>
  <c r="FC465"/>
  <c r="R62" i="8"/>
  <c r="AJ277" i="3"/>
  <c r="FA35" i="12"/>
  <c r="L56" i="3"/>
  <c r="AJ488"/>
  <c r="AJ68"/>
  <c r="DJ491" i="13"/>
  <c r="X359" i="3"/>
  <c r="AD389"/>
  <c r="AJ410" i="8"/>
  <c r="FA201" i="12"/>
  <c r="FB142"/>
  <c r="X14" i="8"/>
  <c r="L60"/>
  <c r="F480" i="6"/>
  <c r="FC82" i="12"/>
  <c r="AJ329" i="8"/>
  <c r="AJ206"/>
  <c r="AD289"/>
  <c r="FD250" i="12"/>
  <c r="AJ282" i="8"/>
  <c r="AJ443"/>
  <c r="L344"/>
  <c r="R390" i="3"/>
  <c r="L493" i="8"/>
  <c r="X119" i="3"/>
  <c r="X402"/>
  <c r="FB411" i="12"/>
  <c r="FD310"/>
  <c r="R186" i="3"/>
  <c r="AJ464"/>
  <c r="R59" i="8"/>
  <c r="DS462" i="13"/>
  <c r="L299" i="3"/>
  <c r="R330" i="8"/>
  <c r="FD191" i="12"/>
  <c r="L203" i="3"/>
  <c r="AJ300"/>
  <c r="X58"/>
  <c r="X247" i="8"/>
  <c r="X203" i="3"/>
  <c r="DS481" i="13"/>
  <c r="FD268" i="12"/>
  <c r="FA333"/>
  <c r="FC407"/>
  <c r="R13" i="3"/>
  <c r="FA203" i="12"/>
  <c r="AJ431" i="8"/>
  <c r="AJ408"/>
  <c r="AD491"/>
  <c r="FC262" i="12"/>
  <c r="AJ72" i="8"/>
  <c r="R85"/>
  <c r="L95" i="3"/>
  <c r="FA68" i="12"/>
  <c r="AJ405" i="8"/>
  <c r="FC198" i="12"/>
  <c r="L223" i="3"/>
  <c r="X431"/>
  <c r="FC457" i="12"/>
  <c r="FC505"/>
  <c r="AD367" i="3"/>
  <c r="X224"/>
  <c r="FD50" i="12"/>
  <c r="AD251" i="3"/>
  <c r="AJ77"/>
  <c r="FB33" i="12"/>
  <c r="AJ484" i="3"/>
  <c r="R382"/>
  <c r="AD282"/>
  <c r="X342"/>
  <c r="R433" i="8"/>
  <c r="X310"/>
  <c r="FB324" i="12"/>
  <c r="R462" i="3"/>
  <c r="AJ191"/>
  <c r="AD118" i="8"/>
  <c r="L101" i="3"/>
  <c r="AJ414"/>
  <c r="AJ267"/>
  <c r="L422" i="8"/>
  <c r="AJ5"/>
  <c r="FC503" i="12"/>
  <c r="AJ353" i="8"/>
  <c r="X484"/>
  <c r="AJ221" i="3"/>
  <c r="AJ253" i="8"/>
  <c r="AJ168"/>
  <c r="L120" i="3"/>
  <c r="FB508" i="12"/>
  <c r="R234" i="8"/>
  <c r="AJ289"/>
  <c r="FC365" i="12"/>
  <c r="AJ178" i="8"/>
  <c r="FB92" i="12"/>
  <c r="R404" i="3"/>
  <c r="AD289"/>
  <c r="F249" i="8"/>
  <c r="F94"/>
  <c r="DI434" i="13"/>
  <c r="X109" i="8"/>
  <c r="FC48" i="12"/>
  <c r="R60" i="8"/>
  <c r="AD503" i="3"/>
  <c r="X201" i="8"/>
  <c r="X288"/>
  <c r="AJ430"/>
  <c r="AD466" i="3"/>
  <c r="AJ302" i="8"/>
  <c r="X261"/>
  <c r="FB149" i="12"/>
  <c r="L10" i="8"/>
  <c r="FB521" i="12"/>
  <c r="L353" i="3"/>
  <c r="L300" i="8"/>
  <c r="AD353"/>
  <c r="DL454" i="13"/>
  <c r="FC368" i="12"/>
  <c r="AJ499" i="8"/>
  <c r="AJ228"/>
  <c r="FC398" i="12"/>
  <c r="X158" i="8"/>
  <c r="AJ102" i="3"/>
  <c r="X26"/>
  <c r="G498" i="6"/>
  <c r="AJ38" i="3"/>
  <c r="DL478" i="13"/>
  <c r="FD212" i="12"/>
  <c r="E501" i="6"/>
  <c r="R367" i="3"/>
  <c r="FA219" i="12"/>
  <c r="AJ154" i="8"/>
  <c r="AD125"/>
  <c r="AD135" i="3"/>
  <c r="FD303" i="12"/>
  <c r="AJ373" i="3"/>
  <c r="G481" i="6"/>
  <c r="FB265" i="12"/>
  <c r="FC367"/>
  <c r="L71" i="3"/>
  <c r="AD451" i="8"/>
  <c r="X33" i="3"/>
  <c r="L130"/>
  <c r="R508" i="8"/>
  <c r="L33" i="3"/>
  <c r="AJ451"/>
  <c r="L46"/>
  <c r="FC478" i="12"/>
  <c r="R422" i="3"/>
  <c r="R131"/>
  <c r="R300" i="8"/>
  <c r="FC146" i="12"/>
  <c r="X163" i="3"/>
  <c r="X345"/>
  <c r="R502" i="8"/>
  <c r="AD326"/>
  <c r="AJ200"/>
  <c r="R481" i="3"/>
  <c r="FB111" i="12"/>
  <c r="AD485" i="8"/>
  <c r="L288"/>
  <c r="FC29" i="12"/>
  <c r="FB114"/>
  <c r="X151" i="3"/>
  <c r="FD405" i="12"/>
  <c r="R264" i="8"/>
  <c r="D520" i="12"/>
  <c r="AJ176" i="3"/>
  <c r="AJ507" i="8"/>
  <c r="FD114" i="12"/>
  <c r="AD221" i="3"/>
  <c r="AJ386"/>
  <c r="FC437" i="12"/>
  <c r="X369" i="3"/>
  <c r="FC13" i="12"/>
  <c r="DK493" i="13"/>
  <c r="AD401" i="3"/>
  <c r="FA514" i="12"/>
  <c r="X266" i="3"/>
  <c r="DL436" i="13"/>
  <c r="FD526" i="12"/>
  <c r="X387" i="8"/>
  <c r="R419"/>
  <c r="AJ106"/>
  <c r="X57"/>
  <c r="CZ432" i="13"/>
  <c r="AD363" i="8"/>
  <c r="R240"/>
  <c r="AJ148"/>
  <c r="R437"/>
  <c r="R451"/>
  <c r="L11" i="3"/>
  <c r="AJ481"/>
  <c r="AJ125"/>
  <c r="G503" i="6"/>
  <c r="FD236" i="12"/>
  <c r="X331" i="3"/>
  <c r="DK430" i="13"/>
  <c r="L267" i="8"/>
  <c r="FA154" i="12"/>
  <c r="X253" i="3"/>
  <c r="AJ483"/>
  <c r="G478" i="6"/>
  <c r="FD165" i="12"/>
  <c r="DL434" i="13"/>
  <c r="AD370" i="8"/>
  <c r="X216"/>
  <c r="FA20" i="12"/>
  <c r="FC260"/>
  <c r="FB376"/>
  <c r="L293" i="3"/>
  <c r="X153"/>
  <c r="AD41"/>
  <c r="AD314" i="8"/>
  <c r="X380" i="3"/>
  <c r="AJ41"/>
  <c r="FD186" i="12"/>
  <c r="AD85" i="8"/>
  <c r="R123" i="3"/>
  <c r="AJ456" i="8"/>
  <c r="AD402"/>
  <c r="AJ468"/>
  <c r="L28"/>
  <c r="L309"/>
  <c r="L448"/>
  <c r="FC229" i="12"/>
  <c r="D534" i="6"/>
  <c r="R178" i="8"/>
  <c r="AD287"/>
  <c r="AJ378"/>
  <c r="F210"/>
  <c r="F127"/>
  <c r="FB70" i="12"/>
  <c r="X446" i="3"/>
  <c r="DS518" i="13"/>
  <c r="AD7" i="8"/>
  <c r="AJ156" i="3"/>
  <c r="L159" i="8"/>
  <c r="G505" i="6"/>
  <c r="FB426" i="12"/>
  <c r="R11" i="3"/>
  <c r="FC405" i="12"/>
  <c r="DJ427" i="13"/>
  <c r="AD47" i="3"/>
  <c r="FB406" i="12"/>
  <c r="AJ442" i="8"/>
  <c r="FA103" i="12"/>
  <c r="FD252"/>
  <c r="R351" i="3"/>
  <c r="FB348" i="12"/>
  <c r="L443" i="3"/>
  <c r="R211" i="8"/>
  <c r="AJ230" i="3"/>
  <c r="FA233" i="12"/>
  <c r="X276" i="3"/>
  <c r="AD361"/>
  <c r="L354"/>
  <c r="R447" i="8"/>
  <c r="AJ208"/>
  <c r="AJ237" i="3"/>
  <c r="X121" i="8"/>
  <c r="AD341"/>
  <c r="L20" i="3"/>
  <c r="AJ292"/>
  <c r="L68" i="8"/>
  <c r="R353"/>
  <c r="X238" i="3"/>
  <c r="AJ184"/>
  <c r="E514" i="6"/>
  <c r="FC487" i="12"/>
  <c r="DS431" i="13"/>
  <c r="X56" i="3"/>
  <c r="FD146" i="12"/>
  <c r="R493" i="3"/>
  <c r="AD12" i="8"/>
  <c r="X456"/>
  <c r="AJ260"/>
  <c r="AD202" i="3"/>
  <c r="E479" i="6"/>
  <c r="AJ323" i="8"/>
  <c r="F525" i="6"/>
  <c r="FB245" i="12"/>
  <c r="X244" i="3"/>
  <c r="FC342" i="12"/>
  <c r="AD136" i="8"/>
  <c r="FC233" i="12"/>
  <c r="AD317" i="8"/>
  <c r="DS457" i="13"/>
  <c r="L449" i="3"/>
  <c r="AJ454" i="8"/>
  <c r="AJ225" i="3"/>
  <c r="DK478" i="13"/>
  <c r="FB212" i="12"/>
  <c r="X107" i="8"/>
  <c r="X422" i="3"/>
  <c r="FC276" i="12"/>
  <c r="R438" i="3"/>
  <c r="AJ194" i="8"/>
  <c r="R26"/>
  <c r="X50"/>
  <c r="X426"/>
  <c r="AJ199" i="3"/>
  <c r="AD176"/>
  <c r="AJ64" i="8"/>
  <c r="FC458" i="12"/>
  <c r="L240" i="3"/>
  <c r="AJ160" i="8"/>
  <c r="AJ354" i="3"/>
  <c r="X394" i="8"/>
  <c r="AD383" i="3"/>
  <c r="AJ212"/>
  <c r="AJ483" i="8"/>
  <c r="AD284"/>
  <c r="FA394" i="12"/>
  <c r="R50" i="3"/>
  <c r="FD514" i="12"/>
  <c r="FD102"/>
  <c r="AD96" i="8"/>
  <c r="L281" i="3"/>
  <c r="FB433" i="12"/>
  <c r="L419" i="8"/>
  <c r="AJ218"/>
  <c r="FD415" i="12"/>
  <c r="X294" i="8"/>
  <c r="R143" i="3"/>
  <c r="R163" i="8"/>
  <c r="R160"/>
  <c r="L440"/>
  <c r="X288" i="3"/>
  <c r="X439"/>
  <c r="AD368"/>
  <c r="AJ368"/>
  <c r="AD493"/>
  <c r="L369"/>
  <c r="FD464" i="12"/>
  <c r="D524"/>
  <c r="FA276"/>
  <c r="R498" i="3"/>
  <c r="AD5" i="8"/>
  <c r="FD431" i="12"/>
  <c r="AJ74" i="3"/>
  <c r="FB37" i="12"/>
  <c r="DJ498" i="13"/>
  <c r="L61" i="3"/>
  <c r="AJ105"/>
  <c r="FA438" i="12"/>
  <c r="R115" i="3"/>
  <c r="AD157" i="8"/>
  <c r="L414"/>
  <c r="FD86" i="12"/>
  <c r="R237" i="3"/>
  <c r="R135" i="8"/>
  <c r="FD439" i="12"/>
  <c r="R353" i="3"/>
  <c r="AD82" i="8"/>
  <c r="FA422" i="12"/>
  <c r="FA469"/>
  <c r="AJ301" i="3"/>
  <c r="G494" i="6"/>
  <c r="X406" i="8"/>
  <c r="L248" i="3"/>
  <c r="FD401" i="12"/>
  <c r="FD111"/>
  <c r="AJ140" i="8"/>
  <c r="F145"/>
  <c r="F12"/>
  <c r="FD438" i="12"/>
  <c r="FC506"/>
  <c r="FA284"/>
  <c r="D482" i="6"/>
  <c r="FC466" i="12"/>
  <c r="AD373" i="8"/>
  <c r="FD360" i="12"/>
  <c r="FD301"/>
  <c r="FB310"/>
  <c r="AJ499" i="3"/>
  <c r="AD11"/>
  <c r="AD341"/>
  <c r="AJ54"/>
  <c r="FB303" i="12"/>
  <c r="X356" i="8"/>
  <c r="FD170" i="12"/>
  <c r="X369" i="8"/>
  <c r="FB291" i="12"/>
  <c r="X40" i="3"/>
  <c r="R13" i="8"/>
  <c r="FC411" i="12"/>
  <c r="R277" i="8"/>
  <c r="CZ473" i="13"/>
  <c r="FC495" i="12"/>
  <c r="AD222" i="3"/>
  <c r="AJ252"/>
  <c r="FC136" i="12"/>
  <c r="AD288" i="8"/>
  <c r="AJ86" i="3"/>
  <c r="AJ304"/>
  <c r="D528" i="6"/>
  <c r="AJ349" i="8"/>
  <c r="FB251" i="12"/>
  <c r="X408" i="3"/>
  <c r="L271" i="8"/>
  <c r="F481" i="6"/>
  <c r="DL453" i="13"/>
  <c r="FB479" i="12"/>
  <c r="AJ490" i="8"/>
  <c r="FA237" i="12"/>
  <c r="FC39"/>
  <c r="R479" i="3"/>
  <c r="FC387" i="12"/>
  <c r="E504" i="6"/>
  <c r="AJ47" i="8"/>
  <c r="R470" i="3"/>
  <c r="AJ452"/>
  <c r="L320"/>
  <c r="X391"/>
  <c r="CZ460" i="13"/>
  <c r="FB389" i="12"/>
  <c r="AD433" i="3"/>
  <c r="FB478" i="12"/>
  <c r="L435" i="8"/>
  <c r="X496"/>
  <c r="AD400"/>
  <c r="FD238" i="12"/>
  <c r="FA257"/>
  <c r="AJ42" i="8"/>
  <c r="FB398" i="12"/>
  <c r="AJ367" i="3"/>
  <c r="FB396" i="12"/>
  <c r="G482" i="6"/>
  <c r="FC183" i="12"/>
  <c r="DL466" i="13"/>
  <c r="FB263" i="12"/>
  <c r="AJ500" i="3"/>
  <c r="X185" i="8"/>
  <c r="FC425" i="12"/>
  <c r="AD131" i="8"/>
  <c r="X96" i="3"/>
  <c r="FC75" i="12"/>
  <c r="AJ118" i="8"/>
  <c r="L493" i="3"/>
  <c r="R461" i="8"/>
  <c r="X329"/>
  <c r="AD157" i="3"/>
  <c r="D493" i="6"/>
  <c r="FA486" i="12"/>
  <c r="R61" i="3"/>
  <c r="X301"/>
  <c r="AJ66" i="8"/>
  <c r="L317" i="3"/>
  <c r="X393" i="8"/>
  <c r="AJ320" i="3"/>
  <c r="R95"/>
  <c r="L251" i="8"/>
  <c r="FA360" i="12"/>
  <c r="AD240" i="8"/>
  <c r="DJ423" i="13"/>
  <c r="L260" i="8"/>
  <c r="FB465" i="12"/>
  <c r="AJ203" i="8"/>
  <c r="L452" i="3"/>
  <c r="AD144"/>
  <c r="L368" i="8"/>
  <c r="AJ365"/>
  <c r="X347" i="3"/>
  <c r="L17"/>
  <c r="FA14" i="12"/>
  <c r="FA21"/>
  <c r="R338" i="3"/>
  <c r="DK503" i="13"/>
  <c r="FD311" i="12"/>
  <c r="AJ33" i="8"/>
  <c r="FA300" i="12"/>
  <c r="L261" i="8"/>
  <c r="AD448"/>
  <c r="AJ269" i="3"/>
  <c r="X82"/>
  <c r="X397"/>
  <c r="X101" i="8"/>
  <c r="X488"/>
  <c r="AD71" i="3"/>
  <c r="N15" i="6"/>
  <c r="F164" i="8"/>
  <c r="F42"/>
  <c r="AD407" i="3"/>
  <c r="L29"/>
  <c r="R441" i="8"/>
  <c r="FB89" i="12"/>
  <c r="R434" i="3"/>
  <c r="R452" i="8"/>
  <c r="L366"/>
  <c r="R175"/>
  <c r="DL429" i="13"/>
  <c r="FA283" i="12"/>
  <c r="R68" i="3"/>
  <c r="FB50" i="12"/>
  <c r="AD248" i="8"/>
  <c r="FA185" i="12"/>
  <c r="AJ19" i="3"/>
  <c r="AD9"/>
  <c r="L139" i="8"/>
  <c r="AD399" i="3"/>
  <c r="X39"/>
  <c r="R197" i="8"/>
  <c r="L5"/>
  <c r="DL464" i="13"/>
  <c r="L52" i="8"/>
  <c r="X52" i="3"/>
  <c r="FA252" i="12"/>
  <c r="X269" i="3"/>
  <c r="AD508"/>
  <c r="AD110" i="8"/>
  <c r="AD496" i="3"/>
  <c r="FA336" i="12"/>
  <c r="R41" i="3"/>
  <c r="AD414"/>
  <c r="AJ202" i="8"/>
  <c r="AD90" i="3"/>
  <c r="L491"/>
  <c r="FB329" i="12"/>
  <c r="FC291"/>
  <c r="FD16"/>
  <c r="DS463" i="13"/>
  <c r="R233" i="8"/>
  <c r="AJ194" i="3"/>
  <c r="FB397" i="12"/>
  <c r="AD471" i="3"/>
  <c r="DL459" i="13"/>
  <c r="X212" i="8"/>
  <c r="R383"/>
  <c r="G474" i="6"/>
  <c r="AJ62" i="3"/>
  <c r="AJ371" i="8"/>
  <c r="FD305" i="12"/>
  <c r="FA282"/>
  <c r="AD423" i="3"/>
  <c r="R378"/>
  <c r="AJ471"/>
  <c r="D528" i="12"/>
  <c r="FC221"/>
  <c r="FC430"/>
  <c r="X89" i="3"/>
  <c r="L243" i="8"/>
  <c r="L32" i="3"/>
  <c r="R326"/>
  <c r="L182" i="8"/>
  <c r="AJ383"/>
  <c r="R154" i="3"/>
  <c r="L380"/>
  <c r="FB19" i="12"/>
  <c r="AD155" i="8"/>
  <c r="R192"/>
  <c r="X266"/>
  <c r="FA101" i="12"/>
  <c r="AD49" i="3"/>
  <c r="AJ26" i="8"/>
  <c r="L170"/>
  <c r="L13" i="3"/>
  <c r="X111"/>
  <c r="FB121" i="12"/>
  <c r="FB385"/>
  <c r="X142" i="8"/>
  <c r="X493" i="3"/>
  <c r="FB278" i="12"/>
  <c r="AD414" i="8"/>
  <c r="X241"/>
  <c r="AJ232"/>
  <c r="X228"/>
  <c r="FD304" i="12"/>
  <c r="R181" i="8"/>
  <c r="X145" i="3"/>
  <c r="L238"/>
  <c r="E488" i="6"/>
  <c r="R426" i="8"/>
  <c r="FA297" i="12"/>
  <c r="AJ45" i="8"/>
  <c r="FC235" i="12"/>
  <c r="FA56"/>
  <c r="FC17"/>
  <c r="AD347" i="3"/>
  <c r="AD45"/>
  <c r="X204"/>
  <c r="FD307" i="12"/>
  <c r="FC25"/>
  <c r="R379" i="3"/>
  <c r="X300"/>
  <c r="AD126" i="8"/>
  <c r="FA324" i="12"/>
  <c r="FD462"/>
  <c r="DK427" i="13"/>
  <c r="AJ501" i="8"/>
  <c r="AD243"/>
  <c r="FB154" i="12"/>
  <c r="X141" i="8"/>
  <c r="X398"/>
  <c r="L482" i="3"/>
  <c r="AJ393"/>
  <c r="AJ335" i="8"/>
  <c r="AD230" i="3"/>
  <c r="R168" i="8"/>
  <c r="R246" i="3"/>
  <c r="FC174" i="12"/>
  <c r="L359" i="3"/>
  <c r="AD95"/>
  <c r="FC472" i="12"/>
  <c r="AJ307" i="8"/>
  <c r="L412" i="3"/>
  <c r="L53" i="8"/>
  <c r="CZ461" i="13"/>
  <c r="AD52" i="8"/>
  <c r="FA42" i="12"/>
  <c r="FA329"/>
  <c r="AD200" i="8"/>
  <c r="FA409" i="12"/>
  <c r="F215" i="8"/>
  <c r="F118"/>
  <c r="R5"/>
  <c r="FD67" i="12"/>
  <c r="FA12"/>
  <c r="FA413"/>
  <c r="FC32"/>
  <c r="R317" i="3"/>
  <c r="AJ361" i="8"/>
  <c r="FC388" i="12"/>
  <c r="AD425" i="8"/>
  <c r="L414" i="3"/>
  <c r="AD377"/>
  <c r="X321"/>
  <c r="AJ192"/>
  <c r="DJ499" i="13"/>
  <c r="R473" i="3"/>
  <c r="G476" i="6"/>
  <c r="AJ275" i="3"/>
  <c r="D529" i="6"/>
  <c r="AD8" i="8"/>
  <c r="X167"/>
  <c r="X348" i="3"/>
  <c r="FC40" i="12"/>
  <c r="R190" i="3"/>
  <c r="X129"/>
  <c r="AJ480"/>
  <c r="FC293" i="12"/>
  <c r="AJ41" i="8"/>
  <c r="X79" i="3"/>
  <c r="L273" i="8"/>
  <c r="FD425" i="12"/>
  <c r="AJ20" i="3"/>
  <c r="AJ103"/>
  <c r="AJ372" i="8"/>
  <c r="FB320" i="12"/>
  <c r="R468" i="3"/>
  <c r="R210" i="8"/>
  <c r="AJ480"/>
  <c r="AD411"/>
  <c r="FB24" i="12"/>
  <c r="L271" i="3"/>
  <c r="L161"/>
  <c r="F484" i="6"/>
  <c r="FD68" i="12"/>
  <c r="X456" i="3"/>
  <c r="R34"/>
  <c r="FD365" i="12"/>
  <c r="R488" i="8"/>
  <c r="L467" i="3"/>
  <c r="AJ342"/>
  <c r="AJ262"/>
  <c r="FC200" i="12"/>
  <c r="AD395" i="8"/>
  <c r="FD332" i="12"/>
  <c r="AD367" i="8"/>
  <c r="L14"/>
  <c r="X147" i="3"/>
  <c r="DJ476" i="13"/>
  <c r="E503" i="6"/>
  <c r="FC390" i="12"/>
  <c r="X112" i="3"/>
  <c r="FD291" i="12"/>
  <c r="AD353" i="3"/>
  <c r="FC265" i="12"/>
  <c r="L209" i="8"/>
  <c r="AJ184"/>
  <c r="AD391" i="3"/>
  <c r="R126"/>
  <c r="L412" i="8"/>
  <c r="AD178"/>
  <c r="AJ477"/>
  <c r="DK501" i="13"/>
  <c r="X76" i="8"/>
  <c r="AD183" i="3"/>
  <c r="FB219" i="12"/>
  <c r="AJ230" i="8"/>
  <c r="FA161" i="12"/>
  <c r="X409" i="3"/>
  <c r="AJ506"/>
  <c r="AD323" i="8"/>
  <c r="AD275" i="3"/>
  <c r="FB403" i="12"/>
  <c r="AD118" i="3"/>
  <c r="AJ48"/>
  <c r="L387"/>
  <c r="L429" i="8"/>
  <c r="FC338" i="12"/>
  <c r="FA255"/>
  <c r="AJ143" i="3"/>
  <c r="AD306"/>
  <c r="DK492" i="13"/>
  <c r="AD221" i="8"/>
  <c r="R455"/>
  <c r="L499" i="3"/>
  <c r="AJ364"/>
  <c r="L148"/>
  <c r="DL456" i="13"/>
  <c r="AJ315" i="8"/>
  <c r="X170" i="3"/>
  <c r="L114" i="8"/>
  <c r="FD338" i="12"/>
  <c r="AJ497" i="8"/>
  <c r="AD169" i="3"/>
  <c r="L506" i="8"/>
  <c r="FB523" i="12"/>
  <c r="X71" i="8"/>
  <c r="L375"/>
  <c r="FC475" i="12"/>
  <c r="AD92" i="3"/>
  <c r="FA78" i="12"/>
  <c r="D511" i="6"/>
  <c r="X375" i="3"/>
  <c r="AJ70" i="8"/>
  <c r="FC313" i="12"/>
  <c r="R504" i="8"/>
  <c r="R331"/>
  <c r="R90"/>
  <c r="FB110" i="12"/>
  <c r="AD27" i="8"/>
  <c r="X274" i="3"/>
  <c r="FA23" i="12"/>
  <c r="X474" i="3"/>
  <c r="R253"/>
  <c r="DJ486" i="13"/>
  <c r="FA312" i="12"/>
  <c r="FC379"/>
  <c r="R391" i="3"/>
  <c r="X440" i="8"/>
  <c r="FA27" i="12"/>
  <c r="AJ276" i="3"/>
  <c r="AJ127" i="8"/>
  <c r="AD335"/>
  <c r="F153"/>
  <c r="F74"/>
  <c r="AD269" i="3"/>
  <c r="X175"/>
  <c r="AJ254" i="8"/>
  <c r="DS468" i="13"/>
  <c r="FB180" i="12"/>
  <c r="FB353"/>
  <c r="L70" i="3"/>
  <c r="L183"/>
  <c r="AJ469"/>
  <c r="X80"/>
  <c r="FC376" i="12"/>
  <c r="FB38"/>
  <c r="AJ333" i="3"/>
  <c r="X167"/>
  <c r="L359" i="8"/>
  <c r="L94"/>
  <c r="FB48" i="12"/>
  <c r="FA473"/>
  <c r="L398" i="3"/>
  <c r="FC451" i="12"/>
  <c r="L43" i="8"/>
  <c r="L384" i="3"/>
  <c r="G497" i="6"/>
  <c r="AJ240" i="3"/>
  <c r="R402" i="8"/>
  <c r="AJ347" i="3"/>
  <c r="FD468" i="12"/>
  <c r="L113" i="8"/>
  <c r="FB63" i="12"/>
  <c r="D489" i="6"/>
  <c r="AJ61" i="8"/>
  <c r="X95"/>
  <c r="AD41"/>
  <c r="AD8" i="3"/>
  <c r="DL457" i="13"/>
  <c r="AD117" i="3"/>
  <c r="G534" i="6"/>
  <c r="L396" i="8"/>
  <c r="X189"/>
  <c r="FD408" i="12"/>
  <c r="R487" i="8"/>
  <c r="X481" i="3"/>
  <c r="AD51"/>
  <c r="FB485" i="12"/>
  <c r="R142" i="8"/>
  <c r="AJ271"/>
  <c r="FD15" i="12"/>
  <c r="FB405"/>
  <c r="FD292"/>
  <c r="L399" i="8"/>
  <c r="AJ449" i="3"/>
  <c r="AD383" i="8"/>
  <c r="X412"/>
  <c r="FC517" i="12"/>
  <c r="FB216"/>
  <c r="X221" i="3"/>
  <c r="AJ395" i="8"/>
  <c r="R495" i="3"/>
  <c r="AD101" i="8"/>
  <c r="FC114" i="12"/>
  <c r="R224" i="3"/>
  <c r="X6" i="8"/>
  <c r="DJ496" i="13"/>
  <c r="AJ219" i="3"/>
  <c r="FC89" i="12"/>
  <c r="AJ182" i="3"/>
  <c r="FC456" i="12"/>
  <c r="L487" i="3"/>
  <c r="R467"/>
  <c r="L128"/>
  <c r="F534" i="6"/>
  <c r="L201" i="8"/>
  <c r="AJ435"/>
  <c r="FC225" i="12"/>
  <c r="X346" i="8"/>
  <c r="X275"/>
  <c r="AJ162"/>
  <c r="L484"/>
  <c r="AJ314"/>
  <c r="AD36"/>
  <c r="L367" i="3"/>
  <c r="AD158"/>
  <c r="FA477" i="12"/>
  <c r="AJ171" i="3"/>
  <c r="L296"/>
  <c r="L341" i="8"/>
  <c r="FD34" i="12"/>
  <c r="DJ475" i="13"/>
  <c r="AJ113" i="3"/>
  <c r="D503" i="6"/>
  <c r="L126" i="8"/>
  <c r="L485" i="3"/>
  <c r="FC10" i="12"/>
  <c r="FC370"/>
  <c r="R120" i="8"/>
  <c r="AD409"/>
  <c r="FA8" i="12"/>
  <c r="FA258"/>
  <c r="AJ96" i="3"/>
  <c r="AJ210"/>
  <c r="AJ332"/>
  <c r="AD122" i="8"/>
  <c r="R54"/>
  <c r="X373"/>
  <c r="AJ7"/>
  <c r="FC138" i="12"/>
  <c r="AJ146" i="3"/>
  <c r="FD404" i="12"/>
  <c r="AD492" i="8"/>
  <c r="R14"/>
  <c r="FC396" i="12"/>
  <c r="R216" i="8"/>
  <c r="FB457" i="12"/>
  <c r="AJ100" i="3"/>
  <c r="CZ471" i="13"/>
  <c r="FB246" i="12"/>
  <c r="R205" i="8"/>
  <c r="AD464" i="3"/>
  <c r="FA229" i="12"/>
  <c r="R440" i="3"/>
  <c r="DL476" i="13"/>
  <c r="L342" i="8"/>
  <c r="FD519" i="12"/>
  <c r="R12" i="8"/>
  <c r="X364"/>
  <c r="FA368" i="12"/>
  <c r="R132" i="3"/>
  <c r="FA104" i="12"/>
  <c r="FB363"/>
  <c r="FD350"/>
  <c r="AD503" i="8"/>
  <c r="M15" i="6"/>
  <c r="F130" i="8"/>
  <c r="F31"/>
  <c r="AD379" i="3"/>
  <c r="X428" i="8"/>
  <c r="FB416" i="12"/>
  <c r="FD433"/>
  <c r="D492" i="6"/>
  <c r="AJ457" i="8"/>
  <c r="X446"/>
  <c r="FB132" i="12"/>
  <c r="AJ38" i="8"/>
  <c r="FA189" i="12"/>
  <c r="R304" i="3"/>
  <c r="FC106" i="12"/>
  <c r="R321" i="3"/>
  <c r="X362"/>
  <c r="AD84" i="8"/>
  <c r="FD100" i="12"/>
  <c r="FA221"/>
  <c r="FA521"/>
  <c r="AD452" i="8"/>
  <c r="R360"/>
  <c r="L179" i="3"/>
  <c r="X188"/>
  <c r="X68" i="8"/>
  <c r="FA31" i="12"/>
  <c r="DK499" i="13"/>
  <c r="AD331" i="8"/>
  <c r="L123"/>
  <c r="G532" i="6"/>
  <c r="X137" i="3"/>
  <c r="FC253" i="12"/>
  <c r="AJ154" i="3"/>
  <c r="FA436" i="12"/>
  <c r="R160" i="3"/>
  <c r="X259" i="8"/>
  <c r="R169" i="3"/>
  <c r="DK485" i="13"/>
  <c r="X172" i="8"/>
  <c r="L322"/>
  <c r="R201"/>
  <c r="L420"/>
  <c r="AD28" i="3"/>
  <c r="L466" i="8"/>
  <c r="G484" i="6"/>
  <c r="X33" i="8"/>
  <c r="R417"/>
  <c r="FC307" i="12"/>
  <c r="AD279" i="8"/>
  <c r="FD511" i="12"/>
  <c r="L193" i="3"/>
  <c r="FB285" i="12"/>
  <c r="FC11"/>
  <c r="FC364"/>
  <c r="FA397"/>
  <c r="FA127"/>
  <c r="FC140"/>
  <c r="AJ174" i="8"/>
  <c r="FD340" i="12"/>
  <c r="R274" i="3"/>
  <c r="AJ360" i="8"/>
  <c r="FB369" i="12"/>
  <c r="L316" i="8"/>
  <c r="AJ90" i="3"/>
  <c r="L208"/>
  <c r="FD255" i="12"/>
  <c r="AJ60" i="3"/>
  <c r="FC318" i="12"/>
  <c r="AD65" i="8"/>
  <c r="FB498" i="12"/>
  <c r="AD39" i="3"/>
  <c r="FD142" i="12"/>
  <c r="R395" i="3"/>
  <c r="FB514" i="12"/>
  <c r="X141" i="3"/>
  <c r="FD299" i="12"/>
  <c r="L188" i="8"/>
  <c r="AJ396"/>
  <c r="AD25" i="3"/>
  <c r="FD487" i="12"/>
  <c r="FC22"/>
  <c r="FA419"/>
  <c r="AD79" i="8"/>
  <c r="FC372" i="12"/>
  <c r="AD235" i="8"/>
  <c r="FA234" i="12"/>
  <c r="L265" i="8"/>
  <c r="D531" i="6"/>
  <c r="F233" i="8"/>
  <c r="F36"/>
  <c r="FA214" i="12"/>
  <c r="DK441" i="13"/>
  <c r="AD346" i="3"/>
  <c r="FA346" i="12"/>
  <c r="AJ60" i="8"/>
  <c r="AD256" i="3"/>
  <c r="FC339" i="12"/>
  <c r="R97" i="8"/>
  <c r="FB454" i="12"/>
  <c r="FC137"/>
  <c r="L500" i="3"/>
  <c r="X350"/>
  <c r="FD430" i="12"/>
  <c r="L455" i="8"/>
  <c r="FD335" i="12"/>
  <c r="R157" i="3"/>
  <c r="AD416" i="8"/>
  <c r="X331"/>
  <c r="AJ213"/>
  <c r="R122" i="3"/>
  <c r="L468"/>
  <c r="AJ301" i="8"/>
  <c r="L287"/>
  <c r="AD346"/>
  <c r="FD309" i="12"/>
  <c r="AD71" i="8"/>
  <c r="FB66" i="12"/>
  <c r="AD201" i="8"/>
  <c r="X508"/>
  <c r="R22"/>
  <c r="FD220" i="12"/>
  <c r="FC433"/>
  <c r="L257" i="3"/>
  <c r="DS487" i="13"/>
  <c r="L373" i="3"/>
  <c r="FB71" i="12"/>
  <c r="FC208"/>
  <c r="AJ381" i="8"/>
  <c r="FA119" i="12"/>
  <c r="L392" i="3"/>
  <c r="F504" i="6"/>
  <c r="R81" i="8"/>
  <c r="AD440" i="3"/>
  <c r="L386" i="8"/>
  <c r="X20"/>
  <c r="FA195" i="12"/>
  <c r="FD221"/>
  <c r="DJ490" i="13"/>
  <c r="FA498" i="12"/>
  <c r="X131" i="8"/>
  <c r="R374"/>
  <c r="AD28"/>
  <c r="R313" i="3"/>
  <c r="AD108"/>
  <c r="AD333"/>
  <c r="AD152" i="8"/>
  <c r="FD469" i="12"/>
  <c r="G530" i="6"/>
  <c r="R301" i="8"/>
  <c r="FB75" i="12"/>
  <c r="AD350" i="8"/>
  <c r="AJ374" i="3"/>
  <c r="FD211" i="12"/>
  <c r="R421" i="8"/>
  <c r="AJ434"/>
  <c r="DE473" i="13"/>
  <c r="FA123" i="12"/>
  <c r="FB422"/>
  <c r="AJ132" i="3"/>
  <c r="R403"/>
  <c r="AD352" i="8"/>
  <c r="AD82" i="3"/>
  <c r="FD315" i="12"/>
  <c r="AD369" i="8"/>
  <c r="AD494"/>
  <c r="FC74" i="12"/>
  <c r="L473" i="3"/>
  <c r="DJ500" i="13"/>
  <c r="R407" i="8"/>
  <c r="R225"/>
  <c r="AD236"/>
  <c r="L322" i="3"/>
  <c r="R295" i="8"/>
  <c r="FB471" i="12"/>
  <c r="X231" i="3"/>
  <c r="X108"/>
  <c r="L101" i="8"/>
  <c r="DL463" i="13"/>
  <c r="L376" i="3"/>
  <c r="R112" i="8"/>
  <c r="AD426"/>
  <c r="FD313" i="12"/>
  <c r="R449" i="8"/>
  <c r="X392"/>
  <c r="X455" i="3"/>
  <c r="FB382" i="12"/>
  <c r="FA311"/>
  <c r="X11" i="8"/>
  <c r="R486"/>
  <c r="AD374" i="3"/>
  <c r="FB98" i="12"/>
  <c r="R119" i="3"/>
  <c r="FD181" i="12"/>
  <c r="AD280" i="3"/>
  <c r="X52" i="8"/>
  <c r="AJ99"/>
  <c r="FC251" i="12"/>
  <c r="AD291" i="3"/>
  <c r="R260"/>
  <c r="AJ330" i="8"/>
  <c r="AD469"/>
  <c r="L169" i="3"/>
  <c r="AJ385"/>
  <c r="FA406" i="12"/>
  <c r="L69" i="8"/>
  <c r="X497"/>
  <c r="FC300" i="12"/>
  <c r="R464" i="8"/>
  <c r="R456"/>
  <c r="FA490" i="12"/>
  <c r="FC280"/>
  <c r="R238" i="8"/>
  <c r="FB414" i="12"/>
  <c r="FC435"/>
  <c r="AD358" i="8"/>
  <c r="X232" i="3"/>
  <c r="X98"/>
  <c r="L59" i="8"/>
  <c r="X493"/>
  <c r="X254" i="3"/>
  <c r="X494"/>
  <c r="F157" i="8"/>
  <c r="F11"/>
  <c r="FA474" i="12"/>
  <c r="AD449" i="8"/>
  <c r="FB8" i="12"/>
  <c r="FA144"/>
  <c r="FA511"/>
  <c r="FD515"/>
  <c r="AJ335" i="3"/>
  <c r="FD424" i="12"/>
  <c r="R152" i="8"/>
  <c r="FD361" i="12"/>
  <c r="X86" i="8"/>
  <c r="X227" i="3"/>
  <c r="AJ384" i="8"/>
  <c r="AD86" i="3"/>
  <c r="AD154"/>
  <c r="L26" i="8"/>
  <c r="FB300" i="12"/>
  <c r="X310" i="3"/>
  <c r="AD136"/>
  <c r="AD436" i="8"/>
  <c r="AJ54"/>
  <c r="L12"/>
  <c r="FC514" i="12"/>
  <c r="FC363"/>
  <c r="AJ256" i="8"/>
  <c r="B529" i="6"/>
  <c r="R71" i="8"/>
  <c r="AJ23"/>
  <c r="L157" i="3"/>
  <c r="R195"/>
  <c r="R9" i="8"/>
  <c r="FD285" i="12"/>
  <c r="FB122"/>
  <c r="AJ247" i="8"/>
  <c r="X299" i="3"/>
  <c r="FD192" i="12"/>
  <c r="X156" i="3"/>
  <c r="FB29" i="12"/>
  <c r="FC107"/>
  <c r="AJ273" i="8"/>
  <c r="R183" i="3"/>
  <c r="AJ288"/>
  <c r="L82"/>
  <c r="L308" i="8"/>
  <c r="FC438" i="12"/>
  <c r="FB301"/>
  <c r="X56" i="8"/>
  <c r="FC443" i="12"/>
  <c r="L346" i="3"/>
  <c r="R492"/>
  <c r="FB343" i="12"/>
  <c r="L461" i="3"/>
  <c r="FB220" i="12"/>
  <c r="FB11"/>
  <c r="L492" i="3"/>
  <c r="F491" i="6"/>
  <c r="FC147" i="12"/>
  <c r="R465" i="3"/>
  <c r="FD366" i="12"/>
  <c r="AJ305" i="8"/>
  <c r="L284"/>
  <c r="R393" i="3"/>
  <c r="DJ456" i="13"/>
  <c r="FC263" i="12"/>
  <c r="AD75" i="8"/>
  <c r="AJ107" i="3"/>
  <c r="G489" i="6"/>
  <c r="L385" i="3"/>
  <c r="AJ505" i="8"/>
  <c r="X407"/>
  <c r="AD35"/>
  <c r="R307"/>
  <c r="R33"/>
  <c r="AJ505" i="3"/>
  <c r="AJ476"/>
  <c r="FC133" i="12"/>
  <c r="X471" i="8"/>
  <c r="AD129" i="3"/>
  <c r="L21"/>
  <c r="FA464" i="12"/>
  <c r="X211" i="8"/>
  <c r="AD99"/>
  <c r="X295"/>
  <c r="X133"/>
  <c r="L241" i="3"/>
  <c r="AJ212" i="8"/>
  <c r="AJ447" i="3"/>
  <c r="X400" i="8"/>
  <c r="L172" i="3"/>
  <c r="DN49" i="13"/>
  <c r="X203" i="8"/>
  <c r="AD441" i="3"/>
  <c r="FC42" i="12"/>
  <c r="FD458"/>
  <c r="L231" i="3"/>
  <c r="AJ188" i="8"/>
  <c r="AD147" i="3"/>
  <c r="AJ27" i="8"/>
  <c r="DE470" i="13"/>
  <c r="R393" i="8"/>
  <c r="AD247" i="3"/>
  <c r="R141"/>
  <c r="AJ501"/>
  <c r="DL462" i="13"/>
  <c r="AJ353" i="3"/>
  <c r="R501"/>
  <c r="X111" i="8"/>
  <c r="X60"/>
  <c r="AJ30"/>
  <c r="X98"/>
  <c r="FB15" i="12"/>
  <c r="FD79"/>
  <c r="DS503" i="13"/>
  <c r="AD54" i="8"/>
  <c r="L63"/>
  <c r="FB305" i="12"/>
  <c r="FD437"/>
  <c r="FA418"/>
  <c r="AD253" i="8"/>
  <c r="R207" i="3"/>
  <c r="AJ122" i="8"/>
  <c r="FA484" i="12"/>
  <c r="X312" i="8"/>
  <c r="AD191"/>
  <c r="FC442" i="12"/>
  <c r="X287" i="8"/>
  <c r="L31"/>
  <c r="R303" i="3"/>
  <c r="FD189" i="12"/>
  <c r="X302" i="3"/>
  <c r="FD463" i="12"/>
  <c r="F179" i="8"/>
  <c r="F46"/>
  <c r="FC232" i="12"/>
  <c r="L215" i="3"/>
  <c r="L505"/>
  <c r="R93" i="8"/>
  <c r="L135" i="3"/>
  <c r="AJ187" i="8"/>
  <c r="AJ399"/>
  <c r="L144" i="3"/>
  <c r="FA172" i="12"/>
  <c r="FA158"/>
  <c r="AJ341" i="3"/>
  <c r="R356" i="8"/>
  <c r="AJ99" i="3"/>
  <c r="AD179" i="8"/>
  <c r="AJ95" i="3"/>
  <c r="FC186" i="12"/>
  <c r="FA182"/>
  <c r="X438" i="8"/>
  <c r="AJ36" i="3"/>
  <c r="AD439"/>
  <c r="X50"/>
  <c r="X286"/>
  <c r="FD203" i="12"/>
  <c r="AJ55" i="8"/>
  <c r="DS483" i="13"/>
  <c r="FB254" i="12"/>
  <c r="AD420" i="8"/>
  <c r="FA241" i="12"/>
  <c r="R121" i="8"/>
  <c r="FB103" i="12"/>
  <c r="FB474"/>
  <c r="D490" i="6"/>
  <c r="R420" i="8"/>
  <c r="AJ83"/>
  <c r="DJ430" i="13"/>
  <c r="L269" i="8"/>
  <c r="AJ241"/>
  <c r="FD43" i="12"/>
  <c r="R433" i="3"/>
  <c r="R60"/>
  <c r="R86"/>
  <c r="X317" i="8"/>
  <c r="L427"/>
  <c r="FD140" i="12"/>
  <c r="R64" i="8"/>
  <c r="X78" i="3"/>
  <c r="R365" i="8"/>
  <c r="FC511" i="12"/>
  <c r="R405" i="8"/>
  <c r="X90"/>
  <c r="X328"/>
  <c r="FA451" i="12"/>
  <c r="L409" i="8"/>
  <c r="R124"/>
  <c r="R200"/>
  <c r="L150"/>
  <c r="AJ445"/>
  <c r="AD314" i="3"/>
  <c r="X65" i="8"/>
  <c r="R67" i="3"/>
  <c r="FA478" i="12"/>
  <c r="X377" i="8"/>
  <c r="R445" i="3"/>
  <c r="AJ160"/>
  <c r="X507"/>
  <c r="DK428" i="13"/>
  <c r="D475" i="6"/>
  <c r="L108" i="3"/>
  <c r="L450"/>
  <c r="DL443" i="13"/>
  <c r="AJ302" i="3"/>
  <c r="AD123" i="8"/>
  <c r="AD112" i="3"/>
  <c r="DL449" i="13"/>
  <c r="R429" i="8"/>
  <c r="FC116" i="12"/>
  <c r="X502" i="3"/>
  <c r="L289" i="8"/>
  <c r="L23"/>
  <c r="FC303" i="12"/>
  <c r="L47" i="8"/>
  <c r="L227"/>
  <c r="FC145" i="12"/>
  <c r="CZ475" i="13"/>
  <c r="FB157" i="12"/>
  <c r="FC335"/>
  <c r="FA108"/>
  <c r="X243" i="3"/>
  <c r="L273"/>
  <c r="L304" i="8"/>
  <c r="AJ257"/>
  <c r="AD77"/>
  <c r="AJ489" i="3"/>
  <c r="FB203" i="12"/>
  <c r="DJ479" i="13"/>
  <c r="L258" i="8"/>
  <c r="X344" i="3"/>
  <c r="F485" i="6"/>
  <c r="DL482" i="13"/>
  <c r="AJ419" i="8"/>
  <c r="AJ500"/>
  <c r="X494"/>
  <c r="X222" i="3"/>
  <c r="X125"/>
  <c r="AJ231"/>
  <c r="AD160"/>
  <c r="X298" i="8"/>
  <c r="FC362" i="12"/>
  <c r="DK425" i="13"/>
  <c r="AD493" i="8"/>
  <c r="AJ397"/>
  <c r="R30" i="3"/>
  <c r="FB520" i="12"/>
  <c r="FD155"/>
  <c r="L382" i="3"/>
  <c r="R333" i="8"/>
  <c r="X364" i="3"/>
  <c r="D496" i="6"/>
  <c r="FC142" i="12"/>
  <c r="X498" i="3"/>
  <c r="AJ69" i="8"/>
  <c r="AJ404" i="3"/>
  <c r="L121" i="8"/>
  <c r="L186" i="3"/>
  <c r="R87"/>
  <c r="X173" i="8"/>
  <c r="AD11"/>
  <c r="R48" i="3"/>
  <c r="X212"/>
  <c r="FB211" i="12"/>
  <c r="R142" i="3"/>
  <c r="F200" i="8"/>
  <c r="F76"/>
  <c r="F510" i="6"/>
  <c r="AD219" i="3"/>
  <c r="X454" i="8"/>
  <c r="R159" i="3"/>
  <c r="FA410" i="12"/>
  <c r="R409" i="3"/>
  <c r="AD445" i="8"/>
  <c r="FA59" i="12"/>
  <c r="X30" i="3"/>
  <c r="AD216" i="8"/>
  <c r="F531" i="6"/>
  <c r="FA482" i="12"/>
  <c r="AD509" i="8"/>
  <c r="AD106"/>
  <c r="AJ323" i="3"/>
  <c r="FD122" i="12"/>
  <c r="L355" i="3"/>
  <c r="L177" i="8"/>
  <c r="DS439" i="13"/>
  <c r="FC85" i="12"/>
  <c r="FA173"/>
  <c r="DL483" i="13"/>
  <c r="DL505"/>
  <c r="AJ318" i="8"/>
  <c r="R252" i="3"/>
  <c r="FD395" i="12"/>
  <c r="L427" i="3"/>
  <c r="AD412"/>
  <c r="L373" i="8"/>
  <c r="L147" i="3"/>
  <c r="FA232" i="12"/>
  <c r="L328" i="8"/>
  <c r="L402"/>
  <c r="X320"/>
  <c r="AD239" i="3"/>
  <c r="AJ423"/>
  <c r="AD425"/>
  <c r="X213"/>
  <c r="X83"/>
  <c r="L99"/>
  <c r="AD120" i="8"/>
  <c r="FA349" i="12"/>
  <c r="AJ334" i="3"/>
  <c r="R193"/>
  <c r="X86"/>
  <c r="DJ488" i="13"/>
  <c r="FB260" i="12"/>
  <c r="AJ446" i="3"/>
  <c r="FB221" i="12"/>
  <c r="X19" i="8"/>
  <c r="X390"/>
  <c r="X421"/>
  <c r="AD14"/>
  <c r="AJ391"/>
  <c r="R350"/>
  <c r="D512" i="6"/>
  <c r="R509" i="8"/>
  <c r="FD344" i="12"/>
  <c r="L69" i="3"/>
  <c r="FA194" i="12"/>
  <c r="FD358"/>
  <c r="R158" i="3"/>
  <c r="FB435" i="12"/>
  <c r="FB512"/>
  <c r="R165" i="3"/>
  <c r="FC36" i="12"/>
  <c r="FD322"/>
  <c r="FB307"/>
  <c r="X159" i="3"/>
  <c r="FC281" i="12"/>
  <c r="FB316"/>
  <c r="L421" i="3"/>
  <c r="L105" i="8"/>
  <c r="X92"/>
  <c r="X348"/>
  <c r="AD245"/>
  <c r="FC252" i="12"/>
  <c r="FA332"/>
  <c r="R335" i="3"/>
  <c r="L143" i="8"/>
  <c r="FC326" i="12"/>
  <c r="FA513"/>
  <c r="AD140" i="3"/>
  <c r="R323"/>
  <c r="FB72" i="12"/>
  <c r="L446" i="3"/>
  <c r="X487"/>
  <c r="FA384" i="12"/>
  <c r="R364" i="3"/>
  <c r="X208"/>
  <c r="FB293" i="12"/>
  <c r="FB391"/>
  <c r="FC68"/>
  <c r="AD446" i="3"/>
  <c r="R51"/>
  <c r="AJ161"/>
  <c r="AJ180" i="8"/>
  <c r="FD276" i="12"/>
  <c r="FC69"/>
  <c r="X145" i="8"/>
  <c r="FA466" i="12"/>
  <c r="L190" i="3"/>
  <c r="R143" i="8"/>
  <c r="L141" i="3"/>
  <c r="R428"/>
  <c r="AD219" i="8"/>
  <c r="G493" i="6"/>
  <c r="X67" i="8"/>
  <c r="CZ464" i="13"/>
  <c r="X464" i="3"/>
  <c r="AD206"/>
  <c r="AD131"/>
  <c r="X415" i="8"/>
  <c r="FB427" i="12"/>
  <c r="FC234"/>
  <c r="F182" i="8"/>
  <c r="F75"/>
  <c r="FC282" i="12"/>
  <c r="X391" i="8"/>
  <c r="FA129" i="12"/>
  <c r="AD237" i="8"/>
  <c r="L211"/>
  <c r="AJ236"/>
  <c r="AJ399" i="3"/>
  <c r="R159" i="8"/>
  <c r="FD207" i="12"/>
  <c r="AD150" i="3"/>
  <c r="AD63" i="8"/>
  <c r="AJ108"/>
  <c r="L248"/>
  <c r="FC471" i="12"/>
  <c r="AJ357" i="3"/>
  <c r="AJ447" i="8"/>
  <c r="FD182" i="12"/>
  <c r="F493" i="6"/>
  <c r="X476" i="3"/>
  <c r="R369" i="8"/>
  <c r="E505" i="6"/>
  <c r="AD241" i="8"/>
  <c r="DJ492" i="13"/>
  <c r="AD61" i="8"/>
  <c r="FA178" i="12"/>
  <c r="FA290"/>
  <c r="AD83" i="8"/>
  <c r="AD264"/>
  <c r="R47"/>
  <c r="X285"/>
  <c r="X345"/>
  <c r="FC220" i="12"/>
  <c r="X102" i="8"/>
  <c r="FC415" i="12"/>
  <c r="X261" i="3"/>
  <c r="AD298" i="8"/>
  <c r="X153"/>
  <c r="AD491" i="3"/>
  <c r="R24" i="8"/>
  <c r="FB417" i="12"/>
  <c r="R308" i="3"/>
  <c r="AD177" i="8"/>
  <c r="R371" i="3"/>
  <c r="FB439" i="12"/>
  <c r="FC247"/>
  <c r="AJ22" i="3"/>
  <c r="AJ14"/>
  <c r="FA269" i="12"/>
  <c r="FC518"/>
  <c r="AD89" i="3"/>
  <c r="L5"/>
  <c r="R370" i="8"/>
  <c r="R239"/>
  <c r="AD334" i="3"/>
  <c r="X17" i="8"/>
  <c r="FC333" i="12"/>
  <c r="DK487" i="13"/>
  <c r="AD210" i="8"/>
  <c r="X115"/>
  <c r="FD133" i="12"/>
  <c r="E534" i="6"/>
  <c r="R165" i="8"/>
  <c r="L164" i="3"/>
  <c r="R301"/>
  <c r="L454" i="8"/>
  <c r="R140" i="3"/>
  <c r="AD153"/>
  <c r="FD51" i="12"/>
  <c r="CN525" i="13"/>
  <c r="R118" i="3"/>
  <c r="X313" i="8"/>
  <c r="AD121" i="3"/>
  <c r="AJ318"/>
  <c r="G492" i="6"/>
  <c r="FA391" i="12"/>
  <c r="FD314"/>
  <c r="AD38" i="8"/>
  <c r="DS467" i="13"/>
  <c r="CZ459"/>
  <c r="R497" i="3"/>
  <c r="AD392" i="8"/>
  <c r="FC173" i="12"/>
  <c r="AJ345" i="8"/>
  <c r="AD339"/>
  <c r="FB13" i="12"/>
  <c r="FC205"/>
  <c r="L340" i="3"/>
  <c r="L268"/>
  <c r="AD185"/>
  <c r="R138"/>
  <c r="AD271"/>
  <c r="AD104" i="8"/>
  <c r="R135" i="3"/>
  <c r="X184" i="8"/>
  <c r="FA338" i="12"/>
  <c r="AD67" i="3"/>
  <c r="R330"/>
  <c r="X361" i="8"/>
  <c r="AJ346" i="3"/>
  <c r="X217"/>
  <c r="AD424"/>
  <c r="L374" i="8"/>
  <c r="FC393" i="12"/>
  <c r="FD32"/>
  <c r="FA404"/>
  <c r="AJ222" i="3"/>
  <c r="D486" i="6"/>
  <c r="FD95" i="12"/>
  <c r="FC272"/>
  <c r="FC159"/>
  <c r="FC410"/>
  <c r="AJ177" i="8"/>
  <c r="AD427" i="3"/>
  <c r="FA246" i="12"/>
  <c r="R139" i="8"/>
  <c r="FB234" i="12"/>
  <c r="X205" i="8"/>
  <c r="AJ214"/>
  <c r="AJ173"/>
  <c r="R201" i="3"/>
  <c r="X116"/>
  <c r="FA132" i="12"/>
  <c r="FD411"/>
  <c r="AD228" i="3"/>
  <c r="AJ238" i="8"/>
  <c r="AD362"/>
  <c r="X403" i="3"/>
  <c r="F478" i="6"/>
  <c r="R257" i="3"/>
  <c r="L355" i="8"/>
  <c r="R503" i="3"/>
  <c r="F187" i="8"/>
  <c r="F41"/>
  <c r="X245" i="3"/>
  <c r="DS466" i="13"/>
  <c r="AD98" i="8"/>
  <c r="R271"/>
  <c r="FB286" i="12"/>
  <c r="L115" i="8"/>
  <c r="AD144"/>
  <c r="R284"/>
  <c r="L73" i="3"/>
  <c r="AJ338" i="8"/>
  <c r="AD446"/>
  <c r="D479" i="6"/>
  <c r="AJ91" i="3"/>
  <c r="DJ424" i="13"/>
  <c r="FC152" i="12"/>
  <c r="AJ162" i="3"/>
  <c r="R416" i="8"/>
  <c r="FD232" i="12"/>
  <c r="FB210"/>
  <c r="L503" i="3"/>
  <c r="R438" i="8"/>
  <c r="AJ189" i="3"/>
  <c r="FA358" i="12"/>
  <c r="AD102" i="3"/>
  <c r="FA147" i="12"/>
  <c r="AJ453" i="3"/>
  <c r="L395"/>
  <c r="AD88" i="8"/>
  <c r="FC88" i="12"/>
  <c r="AD454" i="3"/>
  <c r="FC436" i="12"/>
  <c r="X79" i="8"/>
  <c r="L192" i="3"/>
  <c r="D477" i="6"/>
  <c r="DL500" i="13"/>
  <c r="FD267" i="12"/>
  <c r="L23" i="3"/>
  <c r="X443" i="8"/>
  <c r="FA399" i="12"/>
  <c r="X289" i="3"/>
  <c r="FB510" i="12"/>
  <c r="FB345"/>
  <c r="L325" i="3"/>
  <c r="X489"/>
  <c r="AJ389"/>
  <c r="R76"/>
  <c r="FD402" i="12"/>
  <c r="AD475" i="3"/>
  <c r="R389"/>
  <c r="AJ213"/>
  <c r="FB215" i="12"/>
  <c r="R357" i="8"/>
  <c r="F526" i="6"/>
  <c r="AD322" i="8"/>
  <c r="AJ417"/>
  <c r="AD473" i="3"/>
  <c r="R69" i="8"/>
  <c r="R456" i="3"/>
  <c r="X105"/>
  <c r="AD276" i="8"/>
  <c r="AD489"/>
  <c r="R256"/>
  <c r="AJ377"/>
  <c r="L247"/>
  <c r="X308" i="3"/>
  <c r="DS502" i="13"/>
  <c r="R100" i="3"/>
  <c r="X242"/>
  <c r="X448" i="8"/>
  <c r="FD443" i="12"/>
  <c r="AJ359" i="8"/>
  <c r="D516" i="12"/>
  <c r="R319" i="3"/>
  <c r="X49"/>
  <c r="X206"/>
  <c r="L469"/>
  <c r="X470"/>
  <c r="AD39" i="8"/>
  <c r="FD199" i="12"/>
  <c r="FD471"/>
  <c r="R278" i="3"/>
  <c r="DK424" i="13"/>
  <c r="FB451" i="12"/>
  <c r="DK496" i="13"/>
  <c r="FA363" i="12"/>
  <c r="E484" i="6"/>
  <c r="R197" i="3"/>
  <c r="AJ191" i="8"/>
  <c r="AD165" i="3"/>
  <c r="AD202" i="8"/>
  <c r="AD161"/>
  <c r="AD69"/>
  <c r="FB165" i="12"/>
  <c r="X152" i="8"/>
  <c r="FA480" i="12"/>
  <c r="D525"/>
  <c r="AD78" i="3"/>
  <c r="FB371" i="12"/>
  <c r="X272" i="8"/>
  <c r="L442" i="3"/>
  <c r="L496"/>
  <c r="AD439" i="8"/>
  <c r="L434"/>
  <c r="R102"/>
  <c r="FA139" i="12"/>
  <c r="L332" i="3"/>
  <c r="X5" i="8"/>
  <c r="AJ226" i="3"/>
  <c r="FC8" i="12"/>
  <c r="FD136"/>
  <c r="X454" i="3"/>
  <c r="AJ234" i="8"/>
  <c r="L45"/>
  <c r="X481"/>
  <c r="FD98" i="12"/>
  <c r="L67" i="8"/>
  <c r="AD149" i="3"/>
  <c r="AJ155" i="8"/>
  <c r="X138" i="3"/>
  <c r="R279"/>
  <c r="AD17"/>
  <c r="L418" i="8"/>
  <c r="AD15" i="3"/>
  <c r="R151" i="8"/>
  <c r="AJ96"/>
  <c r="L166"/>
  <c r="B534" i="6"/>
  <c r="FD265" i="12"/>
  <c r="X376" i="3"/>
  <c r="AJ368" i="8"/>
  <c r="FB155" i="12"/>
  <c r="F185" i="8"/>
  <c r="F26"/>
  <c r="AD233"/>
  <c r="R178" i="3"/>
  <c r="X337" i="8"/>
  <c r="X458"/>
  <c r="AD232"/>
  <c r="FB99" i="12"/>
  <c r="L383" i="8"/>
  <c r="F511" i="6"/>
  <c r="X130" i="8"/>
  <c r="FC95" i="12"/>
  <c r="FC499"/>
  <c r="E509" i="6"/>
  <c r="DL485" i="13"/>
  <c r="FD249" i="12"/>
  <c r="R188" i="8"/>
  <c r="AJ434" i="3"/>
  <c r="AJ12" i="8"/>
  <c r="X447" i="3"/>
  <c r="FD55" i="12"/>
  <c r="L363" i="8"/>
  <c r="FD152" i="12"/>
  <c r="D484" i="6"/>
  <c r="FB504" i="12"/>
  <c r="X237" i="3"/>
  <c r="AJ469" i="8"/>
  <c r="DL425" i="13"/>
  <c r="FA96" i="12"/>
  <c r="R439" i="8"/>
  <c r="AD410" i="3"/>
  <c r="E474" i="6"/>
  <c r="E500"/>
  <c r="CZ472" i="13"/>
  <c r="FB359" i="12"/>
  <c r="X31" i="3"/>
  <c r="B513" i="6"/>
  <c r="L401" i="3"/>
  <c r="L274" i="8"/>
  <c r="AJ386"/>
  <c r="FC24" i="12"/>
  <c r="X143" i="8"/>
  <c r="AD119" i="3"/>
  <c r="FA187" i="12"/>
  <c r="L122" i="8"/>
  <c r="X318"/>
  <c r="R288"/>
  <c r="X197" i="3"/>
  <c r="AD78" i="8"/>
  <c r="L508"/>
  <c r="X469" i="3"/>
  <c r="FA452" i="12"/>
  <c r="AD403" i="8"/>
  <c r="FC154" i="12"/>
  <c r="R283" i="8"/>
  <c r="AJ348"/>
  <c r="FD382" i="12"/>
  <c r="FC299"/>
  <c r="X419" i="3"/>
  <c r="FA322" i="12"/>
  <c r="FC191"/>
  <c r="R21" i="3"/>
  <c r="L372"/>
  <c r="R219" i="8"/>
  <c r="R195"/>
  <c r="DS442" i="13"/>
  <c r="R155" i="3"/>
  <c r="AJ378"/>
  <c r="FC86" i="12"/>
  <c r="AJ373" i="8"/>
  <c r="R459" i="3"/>
  <c r="FA476" i="12"/>
  <c r="FD409"/>
  <c r="AD58" i="8"/>
  <c r="FB181" i="12"/>
  <c r="FC416"/>
  <c r="DJ426" i="13"/>
  <c r="FC128" i="12"/>
  <c r="R508" i="3"/>
  <c r="AJ334" i="8"/>
  <c r="AJ244" i="3"/>
  <c r="X463"/>
  <c r="AJ142" i="8"/>
  <c r="AJ270"/>
  <c r="DK481" i="13"/>
  <c r="L113" i="3"/>
  <c r="R402"/>
  <c r="FD383" i="12"/>
  <c r="FB436"/>
  <c r="R44" i="3"/>
  <c r="FA400" i="12"/>
  <c r="AJ424" i="3"/>
  <c r="AJ79" i="8"/>
  <c r="R315"/>
  <c r="FD115" i="12"/>
  <c r="FD364"/>
  <c r="L86" i="8"/>
  <c r="FC124" i="12"/>
  <c r="R183" i="8"/>
  <c r="FB104" i="12"/>
  <c r="AD181" i="8"/>
  <c r="FA519" i="12"/>
  <c r="AD370" i="3"/>
  <c r="AJ313"/>
  <c r="FA488" i="12"/>
  <c r="FA299"/>
  <c r="R263" i="8"/>
  <c r="AJ239"/>
  <c r="AJ183" i="3"/>
  <c r="AJ232"/>
  <c r="X223"/>
  <c r="FC238" i="12"/>
  <c r="AJ358" i="3"/>
  <c r="R97"/>
  <c r="AJ305"/>
  <c r="FA278" i="12"/>
  <c r="AD452" i="3"/>
  <c r="AD5"/>
  <c r="R6" i="8"/>
  <c r="FC270" i="12"/>
  <c r="AD56" i="3"/>
  <c r="X396" i="8"/>
  <c r="DS432" i="13"/>
  <c r="X29" i="3"/>
  <c r="FB525" i="12"/>
  <c r="X207" i="8"/>
  <c r="R61"/>
  <c r="FD110" i="12"/>
  <c r="FA447"/>
  <c r="DL468" i="13"/>
  <c r="FC394" i="12"/>
  <c r="X480" i="3"/>
  <c r="L93" i="8"/>
  <c r="F216"/>
  <c r="F95"/>
  <c r="FC298" i="12"/>
  <c r="X321" i="8"/>
  <c r="F501" i="6"/>
  <c r="R283" i="3"/>
  <c r="AJ211" i="8"/>
  <c r="R413" i="3"/>
  <c r="L138" i="8"/>
  <c r="AJ295" i="3"/>
  <c r="G477" i="6"/>
  <c r="AJ412" i="3"/>
  <c r="FA64" i="12"/>
  <c r="R282" i="3"/>
  <c r="FC236" i="12"/>
  <c r="X139" i="8"/>
  <c r="AJ39"/>
  <c r="R161"/>
  <c r="AJ29" i="3"/>
  <c r="L133" i="8"/>
  <c r="L256" i="3"/>
  <c r="L98" i="8"/>
  <c r="AD227"/>
  <c r="FD489" i="12"/>
  <c r="R490" i="8"/>
  <c r="AD159"/>
  <c r="L308" i="3"/>
  <c r="AJ332" i="8"/>
  <c r="FA260" i="12"/>
  <c r="X206" i="8"/>
  <c r="FD445" i="12"/>
  <c r="E526" i="6"/>
  <c r="FC493" i="12"/>
  <c r="X150" i="3"/>
  <c r="L363"/>
  <c r="X8"/>
  <c r="FB481" i="12"/>
  <c r="AD459" i="3"/>
  <c r="AD496" i="8"/>
  <c r="AJ196" i="3"/>
  <c r="AD229" i="8"/>
  <c r="FD188" i="12"/>
  <c r="FD294"/>
  <c r="FA211"/>
  <c r="L38" i="3"/>
  <c r="AJ382" i="8"/>
  <c r="L332"/>
  <c r="L136"/>
  <c r="FC528" i="12"/>
  <c r="AD187" i="8"/>
  <c r="L464" i="3"/>
  <c r="FB138" i="12"/>
  <c r="AJ88" i="8"/>
  <c r="R153"/>
  <c r="FB273" i="12"/>
  <c r="R460" i="3"/>
  <c r="AD124"/>
  <c r="X501" i="8"/>
  <c r="L129" i="3"/>
  <c r="F159" i="8"/>
  <c r="AJ59" i="3"/>
  <c r="DS505" i="13"/>
  <c r="AJ126" i="8"/>
  <c r="FB166" i="12"/>
  <c r="X470" i="8"/>
  <c r="AD344" i="3"/>
  <c r="X420" i="8"/>
  <c r="X209" i="3"/>
  <c r="R127"/>
  <c r="DS460" i="13"/>
  <c r="FD452" i="12"/>
  <c r="L7" i="3"/>
  <c r="AD235"/>
  <c r="L438" i="8"/>
  <c r="AD319"/>
  <c r="FB185" i="12"/>
  <c r="R414" i="8"/>
  <c r="L502"/>
  <c r="X25" i="3"/>
  <c r="X82" i="8"/>
  <c r="FC508" i="12"/>
  <c r="F474" i="6"/>
  <c r="X26" i="8"/>
  <c r="FD237" i="12"/>
  <c r="L398" i="8"/>
  <c r="L48" i="3"/>
  <c r="AD372" i="8"/>
  <c r="AJ251"/>
  <c r="AJ433" i="3"/>
  <c r="L60"/>
  <c r="FA220" i="12"/>
  <c r="AD467" i="8"/>
  <c r="R202"/>
  <c r="AD188"/>
  <c r="L109"/>
  <c r="FB79" i="12"/>
  <c r="R467" i="8"/>
  <c r="AJ272" i="3"/>
  <c r="X429" i="8"/>
  <c r="FA465" i="12"/>
  <c r="FD432"/>
  <c r="F496" i="6"/>
  <c r="R20" i="3"/>
  <c r="FA247" i="12"/>
  <c r="AJ492" i="3"/>
  <c r="FC312" i="12"/>
  <c r="AJ276" i="8"/>
  <c r="AJ112" i="3"/>
  <c r="FC403" i="12"/>
  <c r="FB386"/>
  <c r="L445" i="3"/>
  <c r="FC70" i="12"/>
  <c r="DL469" i="13"/>
  <c r="AJ322" i="8"/>
  <c r="AJ400"/>
  <c r="AD431" i="3"/>
  <c r="X246"/>
  <c r="G527" i="6"/>
  <c r="FC420" i="12"/>
  <c r="L410" i="3"/>
  <c r="FA79" i="12"/>
  <c r="R362" i="8"/>
  <c r="AJ32" i="3"/>
  <c r="CZ478" i="13"/>
  <c r="L492" i="8"/>
  <c r="FC187" i="12"/>
  <c r="X265" i="8"/>
  <c r="AD459"/>
  <c r="AJ474"/>
  <c r="DK497" i="13"/>
  <c r="G510" i="6"/>
  <c r="DJ478" i="13"/>
  <c r="R31" i="3"/>
  <c r="L425" i="8"/>
  <c r="R352"/>
  <c r="FD158" i="12"/>
  <c r="AJ370" i="3"/>
  <c r="L391" i="8"/>
  <c r="AJ450" i="3"/>
  <c r="AD379" i="8"/>
  <c r="FB195" i="12"/>
  <c r="AD38" i="3"/>
  <c r="X375" i="8"/>
  <c r="AJ380"/>
  <c r="FD88" i="12"/>
  <c r="L357" i="3"/>
  <c r="FC50" i="12"/>
  <c r="L368" i="3"/>
  <c r="FD164" i="12"/>
  <c r="FD269"/>
  <c r="R169" i="8"/>
  <c r="AJ461" i="3"/>
  <c r="L75"/>
  <c r="AJ167" i="8"/>
  <c r="AJ263"/>
  <c r="X427" i="3"/>
  <c r="AJ97"/>
  <c r="F135" i="8"/>
  <c r="R347"/>
  <c r="X28"/>
  <c r="AJ179"/>
  <c r="AJ272"/>
  <c r="R36" i="3"/>
  <c r="FA339" i="12"/>
  <c r="R379" i="8"/>
  <c r="AD163"/>
  <c r="DL447" i="13"/>
  <c r="FB45" i="12"/>
  <c r="X388" i="3"/>
  <c r="FC321" i="12"/>
  <c r="L459" i="3"/>
  <c r="L307" i="8"/>
  <c r="X325"/>
  <c r="AD450" i="3"/>
  <c r="AD303" i="8"/>
  <c r="FD139" i="12"/>
  <c r="AJ7" i="3"/>
  <c r="AD143"/>
  <c r="R310" i="8"/>
  <c r="FD242" i="12"/>
  <c r="AD164" i="3"/>
  <c r="FD377" i="12"/>
  <c r="L350" i="8"/>
  <c r="AJ163" i="3"/>
  <c r="X473"/>
  <c r="DJ441" i="13"/>
  <c r="AD166" i="3"/>
  <c r="FC101" i="12"/>
  <c r="L451" i="3"/>
  <c r="X46"/>
  <c r="L469" i="8"/>
  <c r="FD381" i="12"/>
  <c r="L128" i="8"/>
  <c r="FA256" i="12"/>
  <c r="DS520" i="13"/>
  <c r="FC344" i="12"/>
  <c r="X164" i="8"/>
  <c r="R151" i="3"/>
  <c r="FA47" i="12"/>
  <c r="X420" i="3"/>
  <c r="AD468"/>
  <c r="FD52" i="12"/>
  <c r="AJ419" i="3"/>
  <c r="FB27" i="12"/>
  <c r="R58" i="8"/>
  <c r="AD194"/>
  <c r="L463"/>
  <c r="AD59"/>
  <c r="AD321" i="3"/>
  <c r="FD354" i="12"/>
  <c r="E512" i="6"/>
  <c r="X149" i="3"/>
  <c r="R250" i="8"/>
  <c r="R509" i="3"/>
  <c r="AJ288" i="8"/>
  <c r="CZ465" i="13"/>
  <c r="R105" i="8"/>
  <c r="R277" i="3"/>
  <c r="F497" i="6"/>
  <c r="X227" i="8"/>
  <c r="R500" i="3"/>
  <c r="R425"/>
  <c r="AD20"/>
  <c r="X197" i="8"/>
  <c r="FA115" i="12"/>
  <c r="DJ470" i="13"/>
  <c r="FA500" i="12"/>
  <c r="R347" i="3"/>
  <c r="FB40" i="12"/>
  <c r="FA326"/>
  <c r="X181" i="3"/>
  <c r="DL451" i="13"/>
  <c r="R96" i="3"/>
  <c r="L405"/>
  <c r="L465"/>
  <c r="AJ94"/>
  <c r="FA398" i="12"/>
  <c r="FA431"/>
  <c r="L254" i="3"/>
  <c r="DJ431" i="13"/>
  <c r="AD199" i="3"/>
  <c r="X192" i="8"/>
  <c r="FD18" i="12"/>
  <c r="L361" i="8"/>
  <c r="R144" i="3"/>
  <c r="X422" i="8"/>
  <c r="AJ343"/>
  <c r="FA280" i="12"/>
  <c r="X370" i="8"/>
  <c r="AJ146"/>
  <c r="DJ487" i="13"/>
  <c r="L301" i="3"/>
  <c r="AJ9" i="8"/>
  <c r="FD495" i="12"/>
  <c r="AJ290" i="8"/>
  <c r="FB505" i="12"/>
  <c r="FC512"/>
  <c r="FD90"/>
  <c r="X500" i="8"/>
  <c r="AJ104"/>
  <c r="FD329" i="12"/>
  <c r="AD380" i="8"/>
  <c r="FB14" i="12"/>
  <c r="R27" i="8"/>
  <c r="L159" i="3"/>
  <c r="L507" i="8"/>
  <c r="AD70" i="3"/>
  <c r="R243" i="8"/>
  <c r="FB323" i="12"/>
  <c r="AJ326" i="8"/>
  <c r="FB91" i="12"/>
  <c r="X307" i="8"/>
  <c r="R461" i="3"/>
  <c r="L310"/>
  <c r="DH462" i="13"/>
  <c r="X385" i="3"/>
  <c r="AJ144" i="8"/>
  <c r="X325" i="3"/>
  <c r="AJ119" i="8"/>
  <c r="AJ30" i="3"/>
  <c r="DJ428" i="13"/>
  <c r="FC309" i="12"/>
  <c r="G496" i="6"/>
  <c r="FD248" i="12"/>
  <c r="FB47"/>
  <c r="R298" i="3"/>
  <c r="AD325" i="8"/>
  <c r="FC149" i="12"/>
  <c r="R458" i="3"/>
  <c r="AD361" i="8"/>
  <c r="AD112"/>
  <c r="R174"/>
  <c r="AJ387"/>
  <c r="R332" i="3"/>
  <c r="FC285" i="12"/>
  <c r="L486" i="8"/>
  <c r="FA192" i="12"/>
  <c r="AJ34" i="3"/>
  <c r="AD21" i="8"/>
  <c r="AJ319" i="3"/>
  <c r="FB275" i="12"/>
  <c r="FA77"/>
  <c r="E494" i="6"/>
  <c r="AJ10" i="3"/>
  <c r="AD242"/>
  <c r="R265"/>
  <c r="L272"/>
  <c r="AD481" i="8"/>
  <c r="F260"/>
  <c r="F139"/>
  <c r="CZ447" i="13"/>
  <c r="FB94" i="12"/>
  <c r="FB354"/>
  <c r="FD325"/>
  <c r="L171" i="3"/>
  <c r="AD22" i="8"/>
  <c r="AJ444" i="3"/>
  <c r="L149" i="8"/>
  <c r="FD82" i="12"/>
  <c r="L235" i="3"/>
  <c r="L300"/>
  <c r="FD113" i="12"/>
  <c r="L80" i="8"/>
  <c r="AJ365" i="3"/>
  <c r="AJ193" i="8"/>
  <c r="FC139" i="12"/>
  <c r="AJ169" i="3"/>
  <c r="AD26" i="8"/>
  <c r="X381"/>
  <c r="FA55" i="12"/>
  <c r="FA163"/>
  <c r="X154" i="3"/>
  <c r="FD8" i="12"/>
  <c r="AD230" i="8"/>
  <c r="AD193" i="3"/>
  <c r="L453" i="8"/>
  <c r="L270" i="3"/>
  <c r="AD19" i="8"/>
  <c r="FA70" i="12"/>
  <c r="AJ175" i="3"/>
  <c r="AD267"/>
  <c r="X134" i="8"/>
  <c r="X429" i="3"/>
  <c r="FB469" i="12"/>
  <c r="FB145"/>
  <c r="X306" i="3"/>
  <c r="FB199" i="12"/>
  <c r="FD371"/>
  <c r="AD442" i="3"/>
  <c r="R25"/>
  <c r="DJ473" i="13"/>
  <c r="AD500" i="8"/>
  <c r="R476" i="3"/>
  <c r="L278" i="8"/>
  <c r="DS509" i="13"/>
  <c r="L496" i="8"/>
  <c r="L30"/>
  <c r="X353"/>
  <c r="X507"/>
  <c r="AD317" i="3"/>
  <c r="AD483"/>
  <c r="R209"/>
  <c r="FC38" i="12"/>
  <c r="FC178"/>
  <c r="FB108"/>
  <c r="AJ265" i="8"/>
  <c r="FA525" i="12"/>
  <c r="FB25"/>
  <c r="L313" i="3"/>
  <c r="FA136" i="12"/>
  <c r="FD31"/>
  <c r="R95" i="8"/>
  <c r="FA95" i="12"/>
  <c r="FC206"/>
  <c r="AD403" i="3"/>
  <c r="R469"/>
  <c r="AD501" i="8"/>
  <c r="R424" i="3"/>
  <c r="FC222" i="12"/>
  <c r="FC374"/>
  <c r="FC474"/>
  <c r="AD32" i="3"/>
  <c r="R14"/>
  <c r="X451"/>
  <c r="L503" i="8"/>
  <c r="FB522" i="12"/>
  <c r="L484" i="3"/>
  <c r="L365"/>
  <c r="FC156" i="12"/>
  <c r="R294" i="3"/>
  <c r="X84"/>
  <c r="FC295" i="12"/>
  <c r="R104" i="3"/>
  <c r="FC9" i="12"/>
  <c r="FA445"/>
  <c r="L102" i="3"/>
  <c r="L140"/>
  <c r="FA509" i="12"/>
  <c r="FC479"/>
  <c r="AD387" i="3"/>
  <c r="FC45" i="12"/>
  <c r="L160" i="8"/>
  <c r="L133" i="3"/>
  <c r="AJ94" i="8"/>
  <c r="X183" i="3"/>
  <c r="X410" i="8"/>
  <c r="FA176" i="12"/>
  <c r="R244" i="3"/>
  <c r="AJ81"/>
  <c r="FC492" i="12"/>
  <c r="FD448"/>
  <c r="FA318"/>
  <c r="AJ343" i="3"/>
  <c r="X192"/>
  <c r="AJ141" i="8"/>
  <c r="AJ390" i="3"/>
  <c r="FB112" i="12"/>
  <c r="AJ344" i="3"/>
  <c r="R343"/>
  <c r="AD365" i="8"/>
  <c r="AD10"/>
  <c r="FB497" i="12"/>
  <c r="X486" i="3"/>
  <c r="F483" i="6"/>
  <c r="FD149" i="12"/>
  <c r="F254" i="8"/>
  <c r="F133"/>
  <c r="DA435" i="13"/>
  <c r="AJ218" i="3"/>
  <c r="R280" i="8"/>
  <c r="L142"/>
  <c r="X311" i="3"/>
  <c r="FB380" i="12"/>
  <c r="FA271"/>
  <c r="L456" i="8"/>
  <c r="L222"/>
  <c r="AJ144" i="3"/>
  <c r="FC441" i="12"/>
  <c r="X299" i="8"/>
  <c r="AD167" i="3"/>
  <c r="FB106" i="12"/>
  <c r="FD24"/>
  <c r="R53" i="8"/>
  <c r="FB335" i="12"/>
  <c r="X381" i="3"/>
  <c r="R25" i="8"/>
  <c r="FB486" i="12"/>
  <c r="R43" i="3"/>
  <c r="DL475" i="13"/>
  <c r="AJ122" i="3"/>
  <c r="AJ375"/>
  <c r="R35" i="8"/>
  <c r="L379" i="3"/>
  <c r="L413" i="8"/>
  <c r="X238"/>
  <c r="R156"/>
  <c r="FD426" i="12"/>
  <c r="AD279" i="3"/>
  <c r="AD397" i="8"/>
  <c r="L25"/>
  <c r="FA150" i="12"/>
  <c r="L146" i="3"/>
  <c r="FC64" i="12"/>
  <c r="AJ382" i="3"/>
  <c r="L226" i="8"/>
  <c r="FB148" i="12"/>
  <c r="AD275" i="8"/>
  <c r="X503" i="3"/>
  <c r="DL489" i="13"/>
  <c r="E510" i="6"/>
  <c r="R19" i="8"/>
  <c r="L509"/>
  <c r="FB445" i="12"/>
  <c r="X414" i="3"/>
  <c r="DL480" i="13"/>
  <c r="AD74" i="8"/>
  <c r="FC288" i="12"/>
  <c r="FB440"/>
  <c r="FB174"/>
  <c r="AJ57" i="3"/>
  <c r="L449" i="8"/>
  <c r="AD395" i="3"/>
  <c r="L180"/>
  <c r="FC355" i="12"/>
  <c r="AJ417" i="3"/>
  <c r="AD321" i="8"/>
  <c r="X268"/>
  <c r="AD312" i="3"/>
  <c r="AJ394" i="8"/>
  <c r="DS492" i="13"/>
  <c r="AJ284" i="8"/>
  <c r="X509" i="3"/>
  <c r="AJ493"/>
  <c r="FB86" i="12"/>
  <c r="AD342" i="8"/>
  <c r="AD509" i="3"/>
  <c r="D526" i="6"/>
  <c r="AD64" i="8"/>
  <c r="FC520" i="12"/>
  <c r="FB177"/>
  <c r="FC404"/>
  <c r="AJ116" i="8"/>
  <c r="L21"/>
  <c r="X272" i="3"/>
  <c r="AJ428" i="8"/>
  <c r="R28" i="3"/>
  <c r="FD266" i="12"/>
  <c r="FC507"/>
  <c r="FB128"/>
  <c r="AD9" i="8"/>
  <c r="X230"/>
  <c r="DK429" i="13"/>
  <c r="R322" i="8"/>
  <c r="R177"/>
  <c r="AD189" i="3"/>
  <c r="X424" i="8"/>
  <c r="FA169" i="12"/>
  <c r="AJ278" i="3"/>
  <c r="L286"/>
  <c r="FC371" i="12"/>
  <c r="AD42" i="3"/>
  <c r="AD474"/>
  <c r="R171"/>
  <c r="FD370" i="12"/>
  <c r="AJ158" i="8"/>
  <c r="X379"/>
  <c r="AD498" i="3"/>
  <c r="AD345" i="8"/>
  <c r="FC254" i="12"/>
  <c r="R293" i="3"/>
  <c r="R85"/>
  <c r="E477" i="6"/>
  <c r="AJ264" i="3"/>
  <c r="L463"/>
  <c r="AJ43"/>
  <c r="FA496" i="12"/>
  <c r="AD419" i="3"/>
  <c r="AJ479"/>
  <c r="FA100" i="12"/>
  <c r="AD125" i="3"/>
  <c r="AJ495"/>
  <c r="L126"/>
  <c r="FB281" i="12"/>
  <c r="AJ192" i="8"/>
  <c r="L107"/>
  <c r="AJ496"/>
  <c r="X399"/>
  <c r="FB107" i="12"/>
  <c r="FC477"/>
  <c r="D522"/>
  <c r="FA497"/>
  <c r="L423" i="3"/>
  <c r="FC402" i="12"/>
  <c r="FD278"/>
  <c r="FD161"/>
  <c r="FA471"/>
  <c r="AD300" i="8"/>
  <c r="X58"/>
  <c r="F246"/>
  <c r="F100"/>
  <c r="CZ466" i="13"/>
  <c r="R480" i="3"/>
  <c r="X378" i="8"/>
  <c r="AJ372" i="3"/>
  <c r="AD180"/>
  <c r="FD272" i="12"/>
  <c r="L30" i="3"/>
  <c r="DJ460" i="13"/>
  <c r="FD94" i="12"/>
  <c r="FA379"/>
  <c r="FB399"/>
  <c r="L317" i="8"/>
  <c r="L195" i="3"/>
  <c r="D532" i="6"/>
  <c r="L41" i="8"/>
  <c r="R404"/>
  <c r="AD315"/>
  <c r="R210" i="3"/>
  <c r="AD303"/>
  <c r="FB93" i="12"/>
  <c r="X31" i="8"/>
  <c r="R316" i="3"/>
  <c r="X373"/>
  <c r="X315" i="8"/>
  <c r="AJ36"/>
  <c r="AD214" i="3"/>
  <c r="L316"/>
  <c r="FC445" i="12"/>
  <c r="FA39"/>
  <c r="FD150"/>
  <c r="FA222"/>
  <c r="R87" i="8"/>
  <c r="AD137" i="3"/>
  <c r="FB280" i="12"/>
  <c r="L351" i="8"/>
  <c r="AD422"/>
  <c r="FB113" i="12"/>
  <c r="FD295"/>
  <c r="DS513" i="13"/>
  <c r="AJ253" i="3"/>
  <c r="X338" i="8"/>
  <c r="R196"/>
  <c r="R385" i="3"/>
  <c r="FC79" i="12"/>
  <c r="FD339"/>
  <c r="AD81" i="3"/>
  <c r="AJ503"/>
  <c r="R76" i="8"/>
  <c r="R208" i="3"/>
  <c r="L413"/>
  <c r="AD250"/>
  <c r="FD316" i="12"/>
  <c r="FC413"/>
  <c r="AD134" i="3"/>
  <c r="X360"/>
  <c r="L239" i="8"/>
  <c r="AD263" i="3"/>
  <c r="DK505" i="13"/>
  <c r="FD273" i="12"/>
  <c r="AD23" i="8"/>
  <c r="AJ280" i="3"/>
  <c r="AJ52" i="8"/>
  <c r="X169"/>
  <c r="DL481" i="13"/>
  <c r="AJ20" i="8"/>
  <c r="AJ51"/>
  <c r="FA110" i="12"/>
  <c r="AD368" i="8"/>
  <c r="R47" i="3"/>
  <c r="X263"/>
  <c r="L246"/>
  <c r="X221" i="8"/>
  <c r="X89"/>
  <c r="R171"/>
  <c r="FA66" i="12"/>
  <c r="AJ199" i="8"/>
  <c r="AJ195"/>
  <c r="AJ268"/>
  <c r="AJ222"/>
  <c r="L216" i="3"/>
  <c r="AD92" i="8"/>
  <c r="L151"/>
  <c r="AD487" i="3"/>
  <c r="X47" i="8"/>
  <c r="L145"/>
  <c r="AD260"/>
  <c r="AJ215"/>
  <c r="R55" i="3"/>
  <c r="AD305" i="8"/>
  <c r="FC521" i="12"/>
  <c r="AJ235" i="3"/>
  <c r="DJ505" i="13"/>
  <c r="FB42" i="12"/>
  <c r="L260" i="3"/>
  <c r="FD119" i="12"/>
  <c r="AD284" i="3"/>
  <c r="AJ234"/>
  <c r="FA107" i="12"/>
  <c r="FA152"/>
  <c r="X415" i="3"/>
  <c r="FB164" i="12"/>
  <c r="AJ56" i="8"/>
  <c r="FA230" i="12"/>
  <c r="DJ474" i="13"/>
  <c r="X286" i="8"/>
  <c r="FD153" i="12"/>
  <c r="AJ37" i="8"/>
  <c r="AJ280"/>
  <c r="R464" i="3"/>
  <c r="L97" i="8"/>
  <c r="FC34" i="12"/>
  <c r="FD105"/>
  <c r="L228" i="8"/>
  <c r="AD373" i="3"/>
  <c r="FC264" i="12"/>
  <c r="AD208" i="3"/>
  <c r="AD189" i="8"/>
  <c r="L76"/>
  <c r="FC161" i="12"/>
  <c r="FD418"/>
  <c r="R212" i="8"/>
  <c r="X323" i="3"/>
  <c r="X332"/>
  <c r="FB393" i="12"/>
  <c r="FC104"/>
  <c r="FB84"/>
  <c r="AD286" i="8"/>
  <c r="FD440" i="12"/>
  <c r="AJ35" i="3"/>
  <c r="X354"/>
  <c r="FC287" i="12"/>
  <c r="F247" i="8"/>
  <c r="F96"/>
  <c r="R289"/>
  <c r="X5" i="3"/>
  <c r="FD108" i="12"/>
  <c r="FB419"/>
  <c r="FD253"/>
  <c r="G528" i="6"/>
  <c r="DK488" i="13"/>
  <c r="R361" i="8"/>
  <c r="FA359" i="12"/>
  <c r="L261" i="3"/>
  <c r="FD347" i="12"/>
  <c r="X251" i="3"/>
  <c r="X478"/>
  <c r="FB470" i="12"/>
  <c r="DJ495" i="13"/>
  <c r="FA105" i="12"/>
  <c r="AJ5" i="3"/>
  <c r="X344" i="8"/>
  <c r="R38" i="3"/>
  <c r="AD139"/>
  <c r="L59"/>
  <c r="FA266" i="12"/>
  <c r="F528" i="6"/>
  <c r="X307" i="3"/>
  <c r="R354"/>
  <c r="FD38" i="12"/>
  <c r="FD218"/>
  <c r="L390" i="8"/>
  <c r="FC192" i="12"/>
  <c r="F476" i="6"/>
  <c r="L423" i="8"/>
  <c r="FD264" i="12"/>
  <c r="DS514" i="13"/>
  <c r="X250" i="8"/>
  <c r="X473"/>
  <c r="AJ296"/>
  <c r="X441"/>
  <c r="F489" i="6"/>
  <c r="X32" i="8"/>
  <c r="FB208" i="12"/>
  <c r="FA125"/>
  <c r="AD404" i="8"/>
  <c r="X372"/>
  <c r="FB136" i="12"/>
  <c r="DL427" i="13"/>
  <c r="FC319" i="12"/>
  <c r="FD470"/>
  <c r="FB225"/>
  <c r="X316" i="3"/>
  <c r="FB425" i="12"/>
  <c r="AJ279" i="3"/>
  <c r="FC306" i="12"/>
  <c r="R133" i="8"/>
  <c r="AJ153" i="3"/>
  <c r="X59" i="8"/>
  <c r="AJ219"/>
  <c r="L376"/>
  <c r="AD72"/>
  <c r="R274"/>
  <c r="X336" i="3"/>
  <c r="X279" i="8"/>
  <c r="FB421" i="12"/>
  <c r="R345" i="3"/>
  <c r="FA245" i="12"/>
  <c r="AJ49" i="8"/>
  <c r="L476" i="3"/>
  <c r="R63" i="8"/>
  <c r="X168"/>
  <c r="R226" i="3"/>
  <c r="FD76" i="12"/>
  <c r="X187" i="8"/>
  <c r="FB434" i="12"/>
  <c r="X73" i="8"/>
  <c r="FB314" i="12"/>
  <c r="DL470" i="13"/>
  <c r="X163" i="8"/>
  <c r="R242" i="3"/>
  <c r="R232"/>
  <c r="FC218" i="12"/>
  <c r="D498" i="6"/>
  <c r="DJ483" i="13"/>
  <c r="AD300" i="3"/>
  <c r="F486" i="6"/>
  <c r="AJ203" i="3"/>
  <c r="AD181"/>
  <c r="R434" i="8"/>
  <c r="R488" i="3"/>
  <c r="R440" i="8"/>
  <c r="FD163" i="12"/>
  <c r="R344" i="8"/>
  <c r="AD330" i="3"/>
  <c r="R268" i="8"/>
  <c r="L431"/>
  <c r="L490"/>
  <c r="FA69" i="12"/>
  <c r="AD100" i="3"/>
  <c r="AJ67"/>
  <c r="FB288" i="12"/>
  <c r="FC219"/>
  <c r="AD339" i="3"/>
  <c r="FD27" i="12"/>
  <c r="AD455" i="3"/>
  <c r="R247"/>
  <c r="L162"/>
  <c r="FD504" i="12"/>
  <c r="AD246" i="3"/>
  <c r="FB12" i="12"/>
  <c r="FD144"/>
  <c r="FA356"/>
  <c r="L118" i="8"/>
  <c r="FA40" i="12"/>
  <c r="L375" i="3"/>
  <c r="X341" i="8"/>
  <c r="FB455" i="12"/>
  <c r="FA377"/>
  <c r="X290" i="3"/>
  <c r="L63"/>
  <c r="DL508" i="13"/>
  <c r="FC14" i="12"/>
  <c r="FB269"/>
  <c r="X69" i="3"/>
  <c r="X486" i="8"/>
  <c r="X44" i="3"/>
  <c r="X94" i="8"/>
  <c r="R376"/>
  <c r="FB472" i="12"/>
  <c r="FD488"/>
  <c r="AJ128" i="8"/>
  <c r="AJ108" i="3"/>
  <c r="R448" i="8"/>
  <c r="X455"/>
  <c r="AD211"/>
  <c r="F181"/>
  <c r="F59"/>
  <c r="AJ292"/>
  <c r="FA352" i="12"/>
  <c r="FA295"/>
  <c r="X214" i="8"/>
  <c r="R272"/>
  <c r="DS469" i="13"/>
  <c r="AJ341" i="8"/>
  <c r="X166"/>
  <c r="R31"/>
  <c r="FD235" i="12"/>
  <c r="X287" i="3"/>
  <c r="FA106" i="12"/>
  <c r="R102" i="3"/>
  <c r="R323" i="8"/>
  <c r="AD55"/>
  <c r="F513" i="6"/>
  <c r="FB277" i="12"/>
  <c r="E496" i="6"/>
  <c r="FB378" i="12"/>
  <c r="L227" i="3"/>
  <c r="FA457" i="12"/>
  <c r="FC215"/>
  <c r="FB308"/>
  <c r="AJ131" i="3"/>
  <c r="DS446" i="13"/>
  <c r="AD498" i="8"/>
  <c r="L139" i="3"/>
  <c r="FC408" i="12"/>
  <c r="X230" i="3"/>
  <c r="R476" i="8"/>
  <c r="AJ479"/>
  <c r="AJ39" i="3"/>
  <c r="AJ172"/>
  <c r="FC448" i="12"/>
  <c r="R10" i="8"/>
  <c r="DS489" i="13"/>
  <c r="FC449" i="12"/>
  <c r="FC164"/>
  <c r="R430" i="8"/>
  <c r="FC99" i="12"/>
  <c r="AJ105" i="8"/>
  <c r="R396" i="3"/>
  <c r="FC516" i="12"/>
  <c r="AJ131" i="8"/>
  <c r="X380"/>
  <c r="R101"/>
  <c r="DL507" i="13"/>
  <c r="R173" i="8"/>
  <c r="R78" i="3"/>
  <c r="FB35" i="12"/>
  <c r="FB325"/>
  <c r="E532" i="6"/>
  <c r="AD268" i="8"/>
  <c r="FD233" i="12"/>
  <c r="X124" i="3"/>
  <c r="R383"/>
  <c r="I15" i="6"/>
  <c r="F66" i="8"/>
  <c r="R397" i="3"/>
  <c r="F532" i="6"/>
  <c r="R372" i="8"/>
  <c r="FD174" i="12"/>
  <c r="AJ82" i="8"/>
  <c r="X229" i="3"/>
  <c r="AJ403" i="8"/>
  <c r="FA117" i="12"/>
  <c r="R436" i="8"/>
  <c r="FD528" i="12"/>
  <c r="AJ74" i="8"/>
  <c r="R355"/>
  <c r="FB217" i="12"/>
  <c r="FA262"/>
  <c r="L8" i="8"/>
  <c r="L489" i="3"/>
  <c r="L369" i="8"/>
  <c r="X302"/>
  <c r="DI445" i="13"/>
  <c r="FB292" i="12"/>
  <c r="FD57"/>
  <c r="R486" i="3"/>
  <c r="DL484" i="13"/>
  <c r="L428" i="8"/>
  <c r="FD282" i="12"/>
  <c r="R231" i="8"/>
  <c r="AJ326" i="3"/>
  <c r="L167"/>
  <c r="L392" i="8"/>
  <c r="AJ465"/>
  <c r="FC58" i="12"/>
  <c r="R89" i="3"/>
  <c r="L340" i="8"/>
  <c r="X414"/>
  <c r="AJ436"/>
  <c r="X477" i="3"/>
  <c r="FC92" i="12"/>
  <c r="FB23"/>
  <c r="L433" i="3"/>
  <c r="AJ220"/>
  <c r="L333" i="8"/>
  <c r="AJ293"/>
  <c r="DS434" i="13"/>
  <c r="FB480" i="12"/>
  <c r="FA294"/>
  <c r="AJ409" i="3"/>
  <c r="AJ376"/>
  <c r="AJ444" i="8"/>
  <c r="X270"/>
  <c r="L132"/>
  <c r="AD139"/>
  <c r="FB162" i="12"/>
  <c r="R281" i="3"/>
  <c r="L486"/>
  <c r="X395"/>
  <c r="AD253"/>
  <c r="FD177" i="12"/>
  <c r="X329" i="3"/>
  <c r="CZ451" i="13"/>
  <c r="AD184" i="8"/>
  <c r="R385"/>
  <c r="AJ33" i="3"/>
  <c r="R44" i="8"/>
  <c r="AJ204" i="3"/>
  <c r="L473" i="8"/>
  <c r="L153"/>
  <c r="FC246" i="12"/>
  <c r="R394" i="3"/>
  <c r="FD97" i="12"/>
  <c r="AJ293" i="3"/>
  <c r="AJ35" i="8"/>
  <c r="L416" i="3"/>
  <c r="FD522" i="12"/>
  <c r="FA102"/>
  <c r="R12" i="3"/>
  <c r="FC49" i="12"/>
  <c r="R414" i="3"/>
  <c r="AJ380"/>
  <c r="FC311" i="12"/>
  <c r="X435" i="3"/>
  <c r="FB116" i="12"/>
  <c r="AD458" i="8"/>
  <c r="L265" i="3"/>
  <c r="AJ509"/>
  <c r="FB131" i="12"/>
  <c r="FD373"/>
  <c r="F514" i="6"/>
  <c r="FA235" i="12"/>
  <c r="AJ340" i="8"/>
  <c r="AD296" i="3"/>
  <c r="L184" i="8"/>
  <c r="L315" i="3"/>
  <c r="FD106" i="12"/>
  <c r="FA407"/>
  <c r="FC144"/>
  <c r="AJ452" i="8"/>
  <c r="F156"/>
  <c r="DD433" i="13"/>
  <c r="FA523" i="12"/>
  <c r="AD76" i="8"/>
  <c r="L347" i="3"/>
  <c r="AJ215"/>
  <c r="AD249"/>
  <c r="R408" i="8"/>
  <c r="AD502" i="3"/>
  <c r="L505" i="8"/>
  <c r="L247" i="3"/>
  <c r="FB44" i="12"/>
  <c r="FC131"/>
  <c r="AD309" i="8"/>
  <c r="X405" i="3"/>
  <c r="AD486" i="8"/>
  <c r="AD257" i="3"/>
  <c r="X27"/>
  <c r="AD115"/>
  <c r="L312"/>
  <c r="AD226"/>
  <c r="DH446" i="13"/>
  <c r="DJ434"/>
  <c r="DJ78"/>
  <c r="DI448"/>
  <c r="DB436"/>
  <c r="DD435"/>
  <c r="DH434"/>
  <c r="DH78"/>
  <c r="DA448"/>
  <c r="DD454"/>
  <c r="DB435"/>
  <c r="DI447"/>
  <c r="DB454"/>
  <c r="DA482"/>
  <c r="F4" i="3"/>
  <c r="DJ433" i="13"/>
  <c r="DA444"/>
  <c r="DA441"/>
  <c r="DI449"/>
  <c r="DI435"/>
  <c r="DA440"/>
  <c r="DI439"/>
  <c r="DD436"/>
  <c r="DH433"/>
  <c r="DA455"/>
  <c r="DI440"/>
  <c r="DI450"/>
  <c r="DB440"/>
  <c r="DA464"/>
  <c r="DJ446"/>
  <c r="DA446"/>
  <c r="DI436"/>
  <c r="Y226" i="3" l="1"/>
  <c r="G312"/>
  <c r="Y115"/>
  <c r="S27"/>
  <c r="Y257"/>
  <c r="S405"/>
  <c r="G247"/>
  <c r="Y502"/>
  <c r="Y249"/>
  <c r="AE215"/>
  <c r="G347"/>
  <c r="G315"/>
  <c r="Y296"/>
  <c r="AE509"/>
  <c r="G265"/>
  <c r="S435"/>
  <c r="AE380"/>
  <c r="M414"/>
  <c r="M12"/>
  <c r="G416"/>
  <c r="AE293"/>
  <c r="M394"/>
  <c r="AE204"/>
  <c r="AE33"/>
  <c r="S329"/>
  <c r="Y253"/>
  <c r="S395"/>
  <c r="G486"/>
  <c r="M281"/>
  <c r="AE376"/>
  <c r="AE409"/>
  <c r="AE220"/>
  <c r="G433"/>
  <c r="S477"/>
  <c r="M89"/>
  <c r="G167"/>
  <c r="AE326"/>
  <c r="M486"/>
  <c r="G489"/>
  <c r="S229"/>
  <c r="M397"/>
  <c r="M383"/>
  <c r="S124"/>
  <c r="L532" i="6"/>
  <c r="M532"/>
  <c r="K532"/>
  <c r="N532"/>
  <c r="J532"/>
  <c r="I532"/>
  <c r="O532"/>
  <c r="H532"/>
  <c r="M78" i="3"/>
  <c r="M396"/>
  <c r="AE172"/>
  <c r="AE39"/>
  <c r="S230"/>
  <c r="G139"/>
  <c r="AE131"/>
  <c r="G227"/>
  <c r="N496" i="6"/>
  <c r="I496"/>
  <c r="H496"/>
  <c r="M496"/>
  <c r="K496"/>
  <c r="J496"/>
  <c r="L496"/>
  <c r="O496"/>
  <c r="M102" i="3"/>
  <c r="S287"/>
  <c r="AE108"/>
  <c r="S44"/>
  <c r="S69"/>
  <c r="G63"/>
  <c r="S290"/>
  <c r="G375"/>
  <c r="Y246"/>
  <c r="G162"/>
  <c r="M247"/>
  <c r="Y455"/>
  <c r="Y339"/>
  <c r="AE67"/>
  <c r="Y100"/>
  <c r="Y330"/>
  <c r="M488"/>
  <c r="Y181"/>
  <c r="AE203"/>
  <c r="Y300"/>
  <c r="M232"/>
  <c r="M242"/>
  <c r="M226"/>
  <c r="G476"/>
  <c r="M345"/>
  <c r="S336"/>
  <c r="AE153"/>
  <c r="AE279"/>
  <c r="S316"/>
  <c r="M354"/>
  <c r="S307"/>
  <c r="G59"/>
  <c r="Y139"/>
  <c r="M38"/>
  <c r="AE5"/>
  <c r="S478"/>
  <c r="S251"/>
  <c r="G261"/>
  <c r="S5"/>
  <c r="S354"/>
  <c r="AE35"/>
  <c r="S332"/>
  <c r="S323"/>
  <c r="Y208"/>
  <c r="Y373"/>
  <c r="M464"/>
  <c r="S415"/>
  <c r="AE234"/>
  <c r="Y284"/>
  <c r="G260"/>
  <c r="AE235"/>
  <c r="M55"/>
  <c r="Y487"/>
  <c r="G216"/>
  <c r="G246"/>
  <c r="S263"/>
  <c r="M47"/>
  <c r="AE280"/>
  <c r="Y263"/>
  <c r="S360"/>
  <c r="Y134"/>
  <c r="Y250"/>
  <c r="G413"/>
  <c r="M208"/>
  <c r="AE503"/>
  <c r="Y81"/>
  <c r="M385"/>
  <c r="AE253"/>
  <c r="Y137"/>
  <c r="G316"/>
  <c r="Y214"/>
  <c r="S373"/>
  <c r="M316"/>
  <c r="Y303"/>
  <c r="M210"/>
  <c r="G195"/>
  <c r="G30"/>
  <c r="Y180"/>
  <c r="AE372"/>
  <c r="M480"/>
  <c r="G423"/>
  <c r="AX522" i="12"/>
  <c r="DX522"/>
  <c r="CX522"/>
  <c r="BY522"/>
  <c r="CY522"/>
  <c r="AY522"/>
  <c r="EY522"/>
  <c r="DY522"/>
  <c r="EX522"/>
  <c r="BX522"/>
  <c r="G126" i="3"/>
  <c r="AE495"/>
  <c r="Y125"/>
  <c r="AE479"/>
  <c r="Y419"/>
  <c r="AE43"/>
  <c r="G463"/>
  <c r="AE264"/>
  <c r="L477" i="6"/>
  <c r="J477"/>
  <c r="H477"/>
  <c r="I477"/>
  <c r="K477"/>
  <c r="N477"/>
  <c r="M477"/>
  <c r="O477"/>
  <c r="M85" i="3"/>
  <c r="M293"/>
  <c r="Y498"/>
  <c r="M171"/>
  <c r="Y474"/>
  <c r="Y42"/>
  <c r="G286"/>
  <c r="AE278"/>
  <c r="Y189"/>
  <c r="M28"/>
  <c r="S272"/>
  <c r="Y509"/>
  <c r="AE493"/>
  <c r="S509"/>
  <c r="Y312"/>
  <c r="AE417"/>
  <c r="G180"/>
  <c r="Y395"/>
  <c r="AE57"/>
  <c r="S414"/>
  <c r="M510" i="6"/>
  <c r="L510"/>
  <c r="H510"/>
  <c r="J510"/>
  <c r="I510"/>
  <c r="N510"/>
  <c r="O510"/>
  <c r="K510"/>
  <c r="S503" i="3"/>
  <c r="AE382"/>
  <c r="G146"/>
  <c r="Y279"/>
  <c r="G379"/>
  <c r="AE375"/>
  <c r="AE122"/>
  <c r="M43"/>
  <c r="S381"/>
  <c r="Y167"/>
  <c r="AE144"/>
  <c r="S311"/>
  <c r="AE218"/>
  <c r="S486"/>
  <c r="M343"/>
  <c r="AE344"/>
  <c r="AE390"/>
  <c r="S192"/>
  <c r="AE343"/>
  <c r="AE81"/>
  <c r="M244"/>
  <c r="S183"/>
  <c r="G133"/>
  <c r="Y387"/>
  <c r="G140"/>
  <c r="G102"/>
  <c r="M104"/>
  <c r="S84"/>
  <c r="M294"/>
  <c r="G365"/>
  <c r="G484"/>
  <c r="S451"/>
  <c r="M14"/>
  <c r="Y32"/>
  <c r="M424"/>
  <c r="M469"/>
  <c r="Y403"/>
  <c r="G313"/>
  <c r="M209"/>
  <c r="Y483"/>
  <c r="Y317"/>
  <c r="M476"/>
  <c r="M25"/>
  <c r="Y442"/>
  <c r="S306"/>
  <c r="S429"/>
  <c r="Y267"/>
  <c r="AE175"/>
  <c r="G270"/>
  <c r="Y193"/>
  <c r="S154"/>
  <c r="AE169"/>
  <c r="AE365"/>
  <c r="G300"/>
  <c r="G235"/>
  <c r="AE444"/>
  <c r="G171"/>
  <c r="G272"/>
  <c r="M265"/>
  <c r="Y242"/>
  <c r="AE10"/>
  <c r="L494" i="6"/>
  <c r="H494"/>
  <c r="K494"/>
  <c r="J494"/>
  <c r="N494"/>
  <c r="O494"/>
  <c r="M494"/>
  <c r="I494"/>
  <c r="AE319" i="3"/>
  <c r="AE34"/>
  <c r="M332"/>
  <c r="M458"/>
  <c r="M298"/>
  <c r="AE30"/>
  <c r="S325"/>
  <c r="S385"/>
  <c r="G310"/>
  <c r="M461"/>
  <c r="Y70"/>
  <c r="G159"/>
  <c r="G301"/>
  <c r="M144"/>
  <c r="Y199"/>
  <c r="G254"/>
  <c r="AE94"/>
  <c r="G465"/>
  <c r="G405"/>
  <c r="M96"/>
  <c r="S181"/>
  <c r="M347"/>
  <c r="Y20"/>
  <c r="M425"/>
  <c r="M500"/>
  <c r="M277"/>
  <c r="M509"/>
  <c r="S149"/>
  <c r="I512" i="6"/>
  <c r="J512"/>
  <c r="M512"/>
  <c r="L512"/>
  <c r="N512"/>
  <c r="O512"/>
  <c r="H512"/>
  <c r="K512"/>
  <c r="Y321" i="3"/>
  <c r="AE419"/>
  <c r="Y468"/>
  <c r="S420"/>
  <c r="M151"/>
  <c r="S46"/>
  <c r="G451"/>
  <c r="Y166"/>
  <c r="S473"/>
  <c r="AE163"/>
  <c r="Y164"/>
  <c r="Y143"/>
  <c r="AE7"/>
  <c r="Y450"/>
  <c r="G459"/>
  <c r="S388"/>
  <c r="M36"/>
  <c r="AE97"/>
  <c r="S427"/>
  <c r="G75"/>
  <c r="AE461"/>
  <c r="G368"/>
  <c r="G357"/>
  <c r="Y38"/>
  <c r="AE450"/>
  <c r="AE370"/>
  <c r="M31"/>
  <c r="AE32"/>
  <c r="G410"/>
  <c r="S246"/>
  <c r="Y431"/>
  <c r="G445"/>
  <c r="AE112"/>
  <c r="AE492"/>
  <c r="M20"/>
  <c r="AE272"/>
  <c r="G60"/>
  <c r="AE433"/>
  <c r="G48"/>
  <c r="S25"/>
  <c r="Y235"/>
  <c r="G7"/>
  <c r="M127"/>
  <c r="S209"/>
  <c r="Y344"/>
  <c r="AE59"/>
  <c r="G129"/>
  <c r="Y124"/>
  <c r="M460"/>
  <c r="G464"/>
  <c r="G38"/>
  <c r="AE196"/>
  <c r="Y459"/>
  <c r="S8"/>
  <c r="G363"/>
  <c r="S150"/>
  <c r="H526" i="6"/>
  <c r="J526"/>
  <c r="M526"/>
  <c r="K526"/>
  <c r="L526"/>
  <c r="O526"/>
  <c r="I526"/>
  <c r="N526"/>
  <c r="G308" i="3"/>
  <c r="G256"/>
  <c r="AE29"/>
  <c r="M282"/>
  <c r="AE412"/>
  <c r="AE295"/>
  <c r="M413"/>
  <c r="M283"/>
  <c r="S480"/>
  <c r="S29"/>
  <c r="Y56"/>
  <c r="Y5"/>
  <c r="Y452"/>
  <c r="AE305"/>
  <c r="M97"/>
  <c r="AE358"/>
  <c r="S223"/>
  <c r="AE232"/>
  <c r="AE183"/>
  <c r="AE313"/>
  <c r="Y370"/>
  <c r="AE424"/>
  <c r="M44"/>
  <c r="M402"/>
  <c r="G113"/>
  <c r="S463"/>
  <c r="AE244"/>
  <c r="M508"/>
  <c r="M459"/>
  <c r="AE378"/>
  <c r="M155"/>
  <c r="G372"/>
  <c r="M21"/>
  <c r="S419"/>
  <c r="S469"/>
  <c r="S197"/>
  <c r="Y119"/>
  <c r="G401"/>
  <c r="S31"/>
  <c r="L500" i="6"/>
  <c r="O500"/>
  <c r="N500"/>
  <c r="K500"/>
  <c r="H500"/>
  <c r="M500"/>
  <c r="I500"/>
  <c r="J500"/>
  <c r="L474"/>
  <c r="H474"/>
  <c r="N474"/>
  <c r="M474"/>
  <c r="I474"/>
  <c r="O474"/>
  <c r="K474"/>
  <c r="J474"/>
  <c r="Y410" i="3"/>
  <c r="S237"/>
  <c r="S447"/>
  <c r="AE434"/>
  <c r="K509" i="6"/>
  <c r="J509"/>
  <c r="H509"/>
  <c r="L509"/>
  <c r="N509"/>
  <c r="M509"/>
  <c r="I509"/>
  <c r="O509"/>
  <c r="M178" i="3"/>
  <c r="S376"/>
  <c r="Y15"/>
  <c r="Y17"/>
  <c r="M279"/>
  <c r="S138"/>
  <c r="Y149"/>
  <c r="S454"/>
  <c r="AE226"/>
  <c r="G332"/>
  <c r="G496"/>
  <c r="G442"/>
  <c r="Y78"/>
  <c r="EX525" i="12"/>
  <c r="DX525"/>
  <c r="AY525"/>
  <c r="EY525"/>
  <c r="BX525"/>
  <c r="DY525"/>
  <c r="AX525"/>
  <c r="CY525"/>
  <c r="CX525"/>
  <c r="BY525"/>
  <c r="Y165" i="3"/>
  <c r="M197"/>
  <c r="J484" i="6"/>
  <c r="M484"/>
  <c r="O484"/>
  <c r="K484"/>
  <c r="L484"/>
  <c r="I484"/>
  <c r="N484"/>
  <c r="H484"/>
  <c r="M278" i="3"/>
  <c r="S470"/>
  <c r="G469"/>
  <c r="S206"/>
  <c r="S49"/>
  <c r="M319"/>
  <c r="DY516" i="12"/>
  <c r="EY516"/>
  <c r="BY516"/>
  <c r="CY516"/>
  <c r="AX516"/>
  <c r="DX516"/>
  <c r="CX516"/>
  <c r="EX516"/>
  <c r="BX516"/>
  <c r="AY516"/>
  <c r="S242" i="3"/>
  <c r="M100"/>
  <c r="S308"/>
  <c r="S105"/>
  <c r="M456"/>
  <c r="Y473"/>
  <c r="AE213"/>
  <c r="M389"/>
  <c r="Y475"/>
  <c r="M76"/>
  <c r="AE389"/>
  <c r="S489"/>
  <c r="G325"/>
  <c r="S289"/>
  <c r="G23"/>
  <c r="G192"/>
  <c r="Y454"/>
  <c r="G395"/>
  <c r="AE453"/>
  <c r="Y102"/>
  <c r="AE189"/>
  <c r="G503"/>
  <c r="AE162"/>
  <c r="AE91"/>
  <c r="G73"/>
  <c r="S245"/>
  <c r="M503"/>
  <c r="M257"/>
  <c r="S403"/>
  <c r="Y228"/>
  <c r="S116"/>
  <c r="M201"/>
  <c r="Y427"/>
  <c r="AE222"/>
  <c r="Y424"/>
  <c r="S217"/>
  <c r="AE346"/>
  <c r="M330"/>
  <c r="Y67"/>
  <c r="M135"/>
  <c r="Y271"/>
  <c r="M138"/>
  <c r="Y185"/>
  <c r="G268"/>
  <c r="G340"/>
  <c r="M497"/>
  <c r="AE318"/>
  <c r="Y121"/>
  <c r="M118"/>
  <c r="Y153"/>
  <c r="M140"/>
  <c r="M301"/>
  <c r="G164"/>
  <c r="L534" i="6"/>
  <c r="K534"/>
  <c r="J534"/>
  <c r="N534"/>
  <c r="M534"/>
  <c r="O534"/>
  <c r="I534"/>
  <c r="H534"/>
  <c r="Y334" i="3"/>
  <c r="G5"/>
  <c r="Y89"/>
  <c r="AE14"/>
  <c r="AE22"/>
  <c r="M371"/>
  <c r="M308"/>
  <c r="Y491"/>
  <c r="S261"/>
  <c r="I505" i="6"/>
  <c r="O505"/>
  <c r="N505"/>
  <c r="H505"/>
  <c r="M505"/>
  <c r="L505"/>
  <c r="K505"/>
  <c r="J505"/>
  <c r="S476" i="3"/>
  <c r="AE357"/>
  <c r="Y150"/>
  <c r="AE399"/>
  <c r="Y131"/>
  <c r="Y206"/>
  <c r="S464"/>
  <c r="M428"/>
  <c r="G141"/>
  <c r="G190"/>
  <c r="AE161"/>
  <c r="M51"/>
  <c r="Y446"/>
  <c r="S208"/>
  <c r="M364"/>
  <c r="S487"/>
  <c r="G446"/>
  <c r="M323"/>
  <c r="Y140"/>
  <c r="M335"/>
  <c r="G421"/>
  <c r="S159"/>
  <c r="M165"/>
  <c r="M158"/>
  <c r="G69"/>
  <c r="AE446"/>
  <c r="S86"/>
  <c r="M193"/>
  <c r="AE334"/>
  <c r="G99"/>
  <c r="S83"/>
  <c r="S213"/>
  <c r="Y425"/>
  <c r="AE423"/>
  <c r="Y239"/>
  <c r="G147"/>
  <c r="Y412"/>
  <c r="G427"/>
  <c r="M252"/>
  <c r="G355"/>
  <c r="AE323"/>
  <c r="S30"/>
  <c r="M409"/>
  <c r="M159"/>
  <c r="Y219"/>
  <c r="M142"/>
  <c r="S212"/>
  <c r="M48"/>
  <c r="M87"/>
  <c r="G186"/>
  <c r="AE404"/>
  <c r="S498"/>
  <c r="S364"/>
  <c r="G382"/>
  <c r="M30"/>
  <c r="Y160"/>
  <c r="AE231"/>
  <c r="S125"/>
  <c r="S222"/>
  <c r="S344"/>
  <c r="AE489"/>
  <c r="G273"/>
  <c r="S243"/>
  <c r="S502"/>
  <c r="Y112"/>
  <c r="AE302"/>
  <c r="G450"/>
  <c r="G108"/>
  <c r="S507"/>
  <c r="AE160"/>
  <c r="M445"/>
  <c r="M67"/>
  <c r="Y314"/>
  <c r="S78"/>
  <c r="M86"/>
  <c r="M60"/>
  <c r="M433"/>
  <c r="S286"/>
  <c r="S50"/>
  <c r="Y439"/>
  <c r="AE36"/>
  <c r="AE95"/>
  <c r="AE99"/>
  <c r="AE341"/>
  <c r="G144"/>
  <c r="G135"/>
  <c r="G505"/>
  <c r="G215"/>
  <c r="S302"/>
  <c r="M303"/>
  <c r="M207"/>
  <c r="M501"/>
  <c r="AE353"/>
  <c r="AE501"/>
  <c r="M141"/>
  <c r="Y247"/>
  <c r="Y147"/>
  <c r="G231"/>
  <c r="Y441"/>
  <c r="G172"/>
  <c r="AE447"/>
  <c r="G241"/>
  <c r="G21"/>
  <c r="Y129"/>
  <c r="AE476"/>
  <c r="AE505"/>
  <c r="G385"/>
  <c r="AE107"/>
  <c r="M393"/>
  <c r="M465"/>
  <c r="G492"/>
  <c r="G461"/>
  <c r="M492"/>
  <c r="G346"/>
  <c r="G82"/>
  <c r="AE288"/>
  <c r="M183"/>
  <c r="S156"/>
  <c r="S299"/>
  <c r="M195"/>
  <c r="G157"/>
  <c r="Y136"/>
  <c r="S310"/>
  <c r="Y154"/>
  <c r="Y86"/>
  <c r="S227"/>
  <c r="AE335"/>
  <c r="S494"/>
  <c r="S254"/>
  <c r="S98"/>
  <c r="S232"/>
  <c r="AE385"/>
  <c r="G169"/>
  <c r="M260"/>
  <c r="Y291"/>
  <c r="Y280"/>
  <c r="M119"/>
  <c r="Y374"/>
  <c r="S455"/>
  <c r="G376"/>
  <c r="S108"/>
  <c r="S231"/>
  <c r="G322"/>
  <c r="G473"/>
  <c r="Y82"/>
  <c r="M403"/>
  <c r="AE132"/>
  <c r="AE374"/>
  <c r="Y333"/>
  <c r="Y108"/>
  <c r="M313"/>
  <c r="Y440"/>
  <c r="G392"/>
  <c r="G373"/>
  <c r="G257"/>
  <c r="G468"/>
  <c r="M122"/>
  <c r="M157"/>
  <c r="S350"/>
  <c r="G500"/>
  <c r="Y256"/>
  <c r="Y346"/>
  <c r="Y25"/>
  <c r="S141"/>
  <c r="M395"/>
  <c r="Y39"/>
  <c r="AE60"/>
  <c r="G208"/>
  <c r="AE90"/>
  <c r="M274"/>
  <c r="G193"/>
  <c r="Y28"/>
  <c r="M169"/>
  <c r="M160"/>
  <c r="AE154"/>
  <c r="S137"/>
  <c r="S188"/>
  <c r="G179"/>
  <c r="S362"/>
  <c r="M321"/>
  <c r="M304"/>
  <c r="Y379"/>
  <c r="M132"/>
  <c r="M440"/>
  <c r="Y464"/>
  <c r="AE100"/>
  <c r="AE146"/>
  <c r="AE332"/>
  <c r="AE210"/>
  <c r="AE96"/>
  <c r="G485"/>
  <c r="AE113"/>
  <c r="G296"/>
  <c r="AE171"/>
  <c r="Y158"/>
  <c r="G367"/>
  <c r="G128"/>
  <c r="M467"/>
  <c r="G487"/>
  <c r="AE182"/>
  <c r="AE219"/>
  <c r="M224"/>
  <c r="M495"/>
  <c r="S221"/>
  <c r="AE449"/>
  <c r="Y51"/>
  <c r="S481"/>
  <c r="Y117"/>
  <c r="Y8"/>
  <c r="AE347"/>
  <c r="AE240"/>
  <c r="G384"/>
  <c r="G398"/>
  <c r="S167"/>
  <c r="AE333"/>
  <c r="S80"/>
  <c r="AE469"/>
  <c r="G183"/>
  <c r="G70"/>
  <c r="S175"/>
  <c r="Y269"/>
  <c r="AE276"/>
  <c r="M391"/>
  <c r="M253"/>
  <c r="S474"/>
  <c r="S274"/>
  <c r="S375"/>
  <c r="Y92"/>
  <c r="Y169"/>
  <c r="S170"/>
  <c r="G148"/>
  <c r="AE364"/>
  <c r="G499"/>
  <c r="Y306"/>
  <c r="AE143"/>
  <c r="G387"/>
  <c r="AE48"/>
  <c r="Y118"/>
  <c r="Y275"/>
  <c r="AE506"/>
  <c r="S409"/>
  <c r="Y183"/>
  <c r="M126"/>
  <c r="Y391"/>
  <c r="Y353"/>
  <c r="S112"/>
  <c r="M503" i="6"/>
  <c r="O503"/>
  <c r="N503"/>
  <c r="J503"/>
  <c r="H503"/>
  <c r="L503"/>
  <c r="K503"/>
  <c r="I503"/>
  <c r="S147" i="3"/>
  <c r="AE262"/>
  <c r="AE342"/>
  <c r="G467"/>
  <c r="M34"/>
  <c r="S456"/>
  <c r="G161"/>
  <c r="G271"/>
  <c r="M468"/>
  <c r="AE103"/>
  <c r="AE20"/>
  <c r="S79"/>
  <c r="AE480"/>
  <c r="S129"/>
  <c r="M190"/>
  <c r="S348"/>
  <c r="AE275"/>
  <c r="M473"/>
  <c r="AE192"/>
  <c r="S321"/>
  <c r="Y377"/>
  <c r="G414"/>
  <c r="M317"/>
  <c r="G412"/>
  <c r="Y95"/>
  <c r="G359"/>
  <c r="M246"/>
  <c r="Y230"/>
  <c r="AE393"/>
  <c r="G482"/>
  <c r="S300"/>
  <c r="M379"/>
  <c r="S204"/>
  <c r="Y45"/>
  <c r="Y347"/>
  <c r="H488" i="6"/>
  <c r="K488"/>
  <c r="L488"/>
  <c r="I488"/>
  <c r="N488"/>
  <c r="M488"/>
  <c r="J488"/>
  <c r="O488"/>
  <c r="G238" i="3"/>
  <c r="S145"/>
  <c r="S493"/>
  <c r="S111"/>
  <c r="G13"/>
  <c r="Y49"/>
  <c r="G380"/>
  <c r="M154"/>
  <c r="M326"/>
  <c r="G32"/>
  <c r="S89"/>
  <c r="CX528" i="12"/>
  <c r="AY528"/>
  <c r="DX528"/>
  <c r="BX528"/>
  <c r="AX528"/>
  <c r="DY528"/>
  <c r="EY528"/>
  <c r="CY528"/>
  <c r="BY528"/>
  <c r="EX528"/>
  <c r="AE471" i="3"/>
  <c r="M378"/>
  <c r="Y423"/>
  <c r="AE62"/>
  <c r="Y471"/>
  <c r="AE194"/>
  <c r="G491"/>
  <c r="Y90"/>
  <c r="Y414"/>
  <c r="M41"/>
  <c r="Y496"/>
  <c r="Y508"/>
  <c r="S269"/>
  <c r="S52"/>
  <c r="S39"/>
  <c r="Y399"/>
  <c r="Y9"/>
  <c r="AE19"/>
  <c r="M68"/>
  <c r="M434"/>
  <c r="G29"/>
  <c r="Y407"/>
  <c r="Y71"/>
  <c r="S397"/>
  <c r="S82"/>
  <c r="AE269"/>
  <c r="M338"/>
  <c r="G17"/>
  <c r="S347"/>
  <c r="Y144"/>
  <c r="G452"/>
  <c r="M95"/>
  <c r="AE320"/>
  <c r="G317"/>
  <c r="S301"/>
  <c r="M61"/>
  <c r="Y157"/>
  <c r="G493"/>
  <c r="S96"/>
  <c r="AE500"/>
  <c r="AE367"/>
  <c r="Y433"/>
  <c r="S391"/>
  <c r="G320"/>
  <c r="AE452"/>
  <c r="M470"/>
  <c r="O504" i="6"/>
  <c r="L504"/>
  <c r="N504"/>
  <c r="J504"/>
  <c r="M504"/>
  <c r="I504"/>
  <c r="H504"/>
  <c r="K504"/>
  <c r="M479" i="3"/>
  <c r="S408"/>
  <c r="AE304"/>
  <c r="AE86"/>
  <c r="AE252"/>
  <c r="Y222"/>
  <c r="S40"/>
  <c r="AE54"/>
  <c r="Y341"/>
  <c r="Y11"/>
  <c r="AE499"/>
  <c r="G248"/>
  <c r="AE301"/>
  <c r="M353"/>
  <c r="M237"/>
  <c r="M115"/>
  <c r="AE105"/>
  <c r="G61"/>
  <c r="AE74"/>
  <c r="M498"/>
  <c r="DY524" i="12"/>
  <c r="AX524"/>
  <c r="CY524"/>
  <c r="EY524"/>
  <c r="BX524"/>
  <c r="EX524"/>
  <c r="DX524"/>
  <c r="CX524"/>
  <c r="AY524"/>
  <c r="BY524"/>
  <c r="G369" i="3"/>
  <c r="Y493"/>
  <c r="AE368"/>
  <c r="Y368"/>
  <c r="S439"/>
  <c r="S288"/>
  <c r="M143"/>
  <c r="G281"/>
  <c r="M50"/>
  <c r="AE212"/>
  <c r="Y383"/>
  <c r="AE354"/>
  <c r="G240"/>
  <c r="Y176"/>
  <c r="AE199"/>
  <c r="M438"/>
  <c r="S422"/>
  <c r="AE225"/>
  <c r="G449"/>
  <c r="S244"/>
  <c r="J479" i="6"/>
  <c r="K479"/>
  <c r="M479"/>
  <c r="O479"/>
  <c r="L479"/>
  <c r="I479"/>
  <c r="H479"/>
  <c r="N479"/>
  <c r="Y202" i="3"/>
  <c r="M493"/>
  <c r="S56"/>
  <c r="M514" i="6"/>
  <c r="L514"/>
  <c r="O514"/>
  <c r="K514"/>
  <c r="H514"/>
  <c r="J514"/>
  <c r="N514"/>
  <c r="I514"/>
  <c r="AE184" i="3"/>
  <c r="S238"/>
  <c r="AE292"/>
  <c r="G20"/>
  <c r="AE237"/>
  <c r="G354"/>
  <c r="Y361"/>
  <c r="S276"/>
  <c r="AE230"/>
  <c r="G443"/>
  <c r="M351"/>
  <c r="Y47"/>
  <c r="M11"/>
  <c r="AE156"/>
  <c r="S446"/>
  <c r="M123"/>
  <c r="AE41"/>
  <c r="S380"/>
  <c r="Y41"/>
  <c r="S153"/>
  <c r="G293"/>
  <c r="AE483"/>
  <c r="S253"/>
  <c r="S331"/>
  <c r="AE125"/>
  <c r="AE481"/>
  <c r="G11"/>
  <c r="S266"/>
  <c r="Y401"/>
  <c r="S369"/>
  <c r="AE386"/>
  <c r="Y221"/>
  <c r="AE176"/>
  <c r="AY520" i="12"/>
  <c r="DY520"/>
  <c r="EX520"/>
  <c r="BX520"/>
  <c r="CY520"/>
  <c r="AX520"/>
  <c r="DX520"/>
  <c r="CX520"/>
  <c r="EY520"/>
  <c r="BY520"/>
  <c r="S151" i="3"/>
  <c r="M481"/>
  <c r="S345"/>
  <c r="S163"/>
  <c r="M131"/>
  <c r="M422"/>
  <c r="G46"/>
  <c r="AE451"/>
  <c r="G33"/>
  <c r="G130"/>
  <c r="S33"/>
  <c r="G71"/>
  <c r="AE373"/>
  <c r="Y135"/>
  <c r="M367"/>
  <c r="I501" i="6"/>
  <c r="N501"/>
  <c r="J501"/>
  <c r="K501"/>
  <c r="M501"/>
  <c r="L501"/>
  <c r="H501"/>
  <c r="O501"/>
  <c r="AE38" i="3"/>
  <c r="S26"/>
  <c r="AE102"/>
  <c r="G353"/>
  <c r="Y466"/>
  <c r="Y503"/>
  <c r="Y289"/>
  <c r="M404"/>
  <c r="G120"/>
  <c r="AE221"/>
  <c r="AE267"/>
  <c r="AE414"/>
  <c r="G101"/>
  <c r="AE191"/>
  <c r="M462"/>
  <c r="S342"/>
  <c r="Y282"/>
  <c r="M382"/>
  <c r="AE484"/>
  <c r="AE77"/>
  <c r="Y251"/>
  <c r="S224"/>
  <c r="Y367"/>
  <c r="S431"/>
  <c r="G223"/>
  <c r="G95"/>
  <c r="M13"/>
  <c r="S203"/>
  <c r="S58"/>
  <c r="AE300"/>
  <c r="G203"/>
  <c r="G299"/>
  <c r="AE464"/>
  <c r="M186"/>
  <c r="S402"/>
  <c r="S119"/>
  <c r="M390"/>
  <c r="Y389"/>
  <c r="S359"/>
  <c r="AE68"/>
  <c r="AE488"/>
  <c r="G56"/>
  <c r="AE277"/>
  <c r="Y14"/>
  <c r="AE265"/>
  <c r="Y426"/>
  <c r="Y461"/>
  <c r="G176"/>
  <c r="AE458"/>
  <c r="S259"/>
  <c r="AE338"/>
  <c r="Y358"/>
  <c r="Y481"/>
  <c r="M53"/>
  <c r="M489"/>
  <c r="G356"/>
  <c r="M448"/>
  <c r="S7"/>
  <c r="S448"/>
  <c r="G37"/>
  <c r="M466"/>
  <c r="AE349"/>
  <c r="M355"/>
  <c r="S250"/>
  <c r="G294"/>
  <c r="Y77"/>
  <c r="Y72"/>
  <c r="M188"/>
  <c r="Y200"/>
  <c r="M139"/>
  <c r="G230"/>
  <c r="Y145"/>
  <c r="Y378"/>
  <c r="M411"/>
  <c r="Y130"/>
  <c r="Y354"/>
  <c r="Y434"/>
  <c r="M374"/>
  <c r="M255"/>
  <c r="Y63"/>
  <c r="S131"/>
  <c r="M320"/>
  <c r="AE384"/>
  <c r="Y397"/>
  <c r="S418"/>
  <c r="M471"/>
  <c r="M485"/>
  <c r="S407"/>
  <c r="AE238"/>
  <c r="AE435"/>
  <c r="M117"/>
  <c r="S24"/>
  <c r="G210"/>
  <c r="S59"/>
  <c r="G283"/>
  <c r="G306"/>
  <c r="AE426"/>
  <c r="G506"/>
  <c r="Y386"/>
  <c r="AE311"/>
  <c r="AE299"/>
  <c r="Y262"/>
  <c r="M266"/>
  <c r="M420"/>
  <c r="S215"/>
  <c r="M251"/>
  <c r="M401"/>
  <c r="S386"/>
  <c r="M400"/>
  <c r="Y217"/>
  <c r="S177"/>
  <c r="Y356"/>
  <c r="G74"/>
  <c r="AE147"/>
  <c r="AE72"/>
  <c r="S295"/>
  <c r="G291"/>
  <c r="M110"/>
  <c r="M134"/>
  <c r="AE228"/>
  <c r="S53"/>
  <c r="Y413"/>
  <c r="Y260"/>
  <c r="AE42"/>
  <c r="G106"/>
  <c r="M58"/>
  <c r="AE312"/>
  <c r="S23"/>
  <c r="AE268"/>
  <c r="M482"/>
  <c r="G417"/>
  <c r="AE47"/>
  <c r="M357"/>
  <c r="S225"/>
  <c r="G393"/>
  <c r="M341"/>
  <c r="G42"/>
  <c r="AE84"/>
  <c r="G191"/>
  <c r="AE487"/>
  <c r="Y243"/>
  <c r="Y467"/>
  <c r="Y445"/>
  <c r="M221"/>
  <c r="S284"/>
  <c r="S95"/>
  <c r="AE46"/>
  <c r="AE188"/>
  <c r="Y127"/>
  <c r="Y207"/>
  <c r="G90"/>
  <c r="G255"/>
  <c r="G276"/>
  <c r="Y187"/>
  <c r="G402"/>
  <c r="M10"/>
  <c r="G456"/>
  <c r="S104"/>
  <c r="S99"/>
  <c r="H475" i="6"/>
  <c r="N475"/>
  <c r="L475"/>
  <c r="O475"/>
  <c r="I475"/>
  <c r="J475"/>
  <c r="M475"/>
  <c r="K475"/>
  <c r="S37" i="3"/>
  <c r="G404"/>
  <c r="M314"/>
  <c r="G160"/>
  <c r="S173"/>
  <c r="AE445"/>
  <c r="AE23"/>
  <c r="G335"/>
  <c r="S54"/>
  <c r="S165"/>
  <c r="M318"/>
  <c r="S436"/>
  <c r="M491"/>
  <c r="M15"/>
  <c r="S92"/>
  <c r="Y240"/>
  <c r="AE104"/>
  <c r="M94"/>
  <c r="M128"/>
  <c r="G199"/>
  <c r="M83"/>
  <c r="S214"/>
  <c r="G274"/>
  <c r="Y309"/>
  <c r="Y366"/>
  <c r="AE209"/>
  <c r="AE355"/>
  <c r="M384"/>
  <c r="S160"/>
  <c r="S508"/>
  <c r="M483"/>
  <c r="G377"/>
  <c r="M65"/>
  <c r="S47"/>
  <c r="G35"/>
  <c r="CY514" i="12"/>
  <c r="CX514"/>
  <c r="EY514"/>
  <c r="DY514"/>
  <c r="DX514"/>
  <c r="EX514"/>
  <c r="AX514"/>
  <c r="BX514"/>
  <c r="BY514"/>
  <c r="AY514"/>
  <c r="Y332" i="3"/>
  <c r="M103"/>
  <c r="AE150"/>
  <c r="G399"/>
  <c r="Y37"/>
  <c r="G131"/>
  <c r="G429"/>
  <c r="H485" i="6"/>
  <c r="I485"/>
  <c r="O485"/>
  <c r="M485"/>
  <c r="N485"/>
  <c r="K485"/>
  <c r="L485"/>
  <c r="J485"/>
  <c r="G303" i="3"/>
  <c r="S353"/>
  <c r="Y429"/>
  <c r="Y318"/>
  <c r="M189"/>
  <c r="Y232"/>
  <c r="S68"/>
  <c r="Y205"/>
  <c r="Y448"/>
  <c r="G420"/>
  <c r="AE149"/>
  <c r="G217"/>
  <c r="M99"/>
  <c r="M452"/>
  <c r="S461"/>
  <c r="AE248"/>
  <c r="M447"/>
  <c r="AE195"/>
  <c r="S492"/>
  <c r="Y476"/>
  <c r="G390"/>
  <c r="G222"/>
  <c r="Y128"/>
  <c r="G55"/>
  <c r="Y196"/>
  <c r="S479"/>
  <c r="S270"/>
  <c r="AE441"/>
  <c r="M496"/>
  <c r="S453"/>
  <c r="G258"/>
  <c r="G504"/>
  <c r="M228"/>
  <c r="AE79"/>
  <c r="S190"/>
  <c r="Y110"/>
  <c r="G350"/>
  <c r="AE89"/>
  <c r="S63"/>
  <c r="G343"/>
  <c r="AE207"/>
  <c r="Y10"/>
  <c r="G307"/>
  <c r="AE44"/>
  <c r="S291"/>
  <c r="G259"/>
  <c r="Y175"/>
  <c r="AE496"/>
  <c r="L528" i="6"/>
  <c r="N528"/>
  <c r="I528"/>
  <c r="H528"/>
  <c r="K528"/>
  <c r="J528"/>
  <c r="M528"/>
  <c r="O528"/>
  <c r="M8" i="3"/>
  <c r="G80"/>
  <c r="Y126"/>
  <c r="Y418"/>
  <c r="S121"/>
  <c r="AE241"/>
  <c r="G197"/>
  <c r="G457"/>
  <c r="Y495"/>
  <c r="AE394"/>
  <c r="M66"/>
  <c r="M492" i="6"/>
  <c r="H492"/>
  <c r="K492"/>
  <c r="L492"/>
  <c r="N492"/>
  <c r="J492"/>
  <c r="O492"/>
  <c r="I492"/>
  <c r="G462" i="3"/>
  <c r="M170"/>
  <c r="Y430"/>
  <c r="S280"/>
  <c r="M54"/>
  <c r="AE198"/>
  <c r="M215"/>
  <c r="G338"/>
  <c r="S130"/>
  <c r="AE224"/>
  <c r="Y364"/>
  <c r="G220"/>
  <c r="S176"/>
  <c r="Y315"/>
  <c r="M381"/>
  <c r="M350"/>
  <c r="M206"/>
  <c r="G324"/>
  <c r="S393"/>
  <c r="S106"/>
  <c r="Y55"/>
  <c r="Y64"/>
  <c r="G280"/>
  <c r="G251"/>
  <c r="G358"/>
  <c r="S255"/>
  <c r="S411"/>
  <c r="Y422"/>
  <c r="M90"/>
  <c r="AE413"/>
  <c r="S61"/>
  <c r="S330"/>
  <c r="AE381"/>
  <c r="G440"/>
  <c r="Y392"/>
  <c r="AE63"/>
  <c r="G45"/>
  <c r="M49"/>
  <c r="Y478"/>
  <c r="M490"/>
  <c r="S107"/>
  <c r="AE287"/>
  <c r="M361"/>
  <c r="S65"/>
  <c r="S412"/>
  <c r="M380"/>
  <c r="AE309"/>
  <c r="M478"/>
  <c r="AE170"/>
  <c r="S339"/>
  <c r="S337"/>
  <c r="Y328"/>
  <c r="M26"/>
  <c r="S458"/>
  <c r="G163"/>
  <c r="AE142"/>
  <c r="G448"/>
  <c r="S277"/>
  <c r="Y146"/>
  <c r="M243"/>
  <c r="M507"/>
  <c r="S445"/>
  <c r="S15"/>
  <c r="AE245"/>
  <c r="G181"/>
  <c r="M163"/>
  <c r="G502"/>
  <c r="AE383"/>
  <c r="G226"/>
  <c r="Y456"/>
  <c r="G263"/>
  <c r="S434"/>
  <c r="Y435"/>
  <c r="S75"/>
  <c r="G25"/>
  <c r="G388"/>
  <c r="G8"/>
  <c r="G174"/>
  <c r="AE497"/>
  <c r="G117"/>
  <c r="Y504"/>
  <c r="Y13"/>
  <c r="J506" i="6"/>
  <c r="M506"/>
  <c r="I506"/>
  <c r="O506"/>
  <c r="K506"/>
  <c r="H506"/>
  <c r="N506"/>
  <c r="L506"/>
  <c r="AE202" i="3"/>
  <c r="O513" i="6"/>
  <c r="K513"/>
  <c r="L513"/>
  <c r="H513"/>
  <c r="J513"/>
  <c r="I513"/>
  <c r="M513"/>
  <c r="N513"/>
  <c r="M187" i="3"/>
  <c r="AE180"/>
  <c r="G479"/>
  <c r="AE254"/>
  <c r="M179"/>
  <c r="M297"/>
  <c r="M239"/>
  <c r="Y68"/>
  <c r="M181"/>
  <c r="AE336"/>
  <c r="G344"/>
  <c r="G292"/>
  <c r="G198"/>
  <c r="AE281"/>
  <c r="AE478"/>
  <c r="G165"/>
  <c r="S189"/>
  <c r="M358"/>
  <c r="Y388"/>
  <c r="G168"/>
  <c r="AE236"/>
  <c r="G116"/>
  <c r="M262"/>
  <c r="Y385"/>
  <c r="N490" i="6"/>
  <c r="L490"/>
  <c r="K490"/>
  <c r="O490"/>
  <c r="H490"/>
  <c r="M490"/>
  <c r="J490"/>
  <c r="I490"/>
  <c r="G115" i="3"/>
  <c r="G431"/>
  <c r="G407"/>
  <c r="G119"/>
  <c r="S404"/>
  <c r="AE141"/>
  <c r="G252"/>
  <c r="G89"/>
  <c r="M373"/>
  <c r="Y101"/>
  <c r="S10"/>
  <c r="L491" i="6"/>
  <c r="O491"/>
  <c r="N491"/>
  <c r="I491"/>
  <c r="M491"/>
  <c r="J491"/>
  <c r="K491"/>
  <c r="H491"/>
  <c r="Y197" i="3"/>
  <c r="S191"/>
  <c r="S60"/>
  <c r="AE436"/>
  <c r="M79"/>
  <c r="S148"/>
  <c r="Y46"/>
  <c r="Y31"/>
  <c r="G279"/>
  <c r="G88"/>
  <c r="S66"/>
  <c r="S444"/>
  <c r="Y231"/>
  <c r="M280"/>
  <c r="M437"/>
  <c r="AE178"/>
  <c r="G43"/>
  <c r="Y215"/>
  <c r="G196"/>
  <c r="Y489"/>
  <c r="G298"/>
  <c r="S490"/>
  <c r="M153"/>
  <c r="M306"/>
  <c r="S495"/>
  <c r="G437"/>
  <c r="S278"/>
  <c r="G501"/>
  <c r="Y274"/>
  <c r="G232"/>
  <c r="Y261"/>
  <c r="Y411"/>
  <c r="AE392"/>
  <c r="M292"/>
  <c r="Y286"/>
  <c r="Y415"/>
  <c r="S241"/>
  <c r="S211"/>
  <c r="M377"/>
  <c r="S372"/>
  <c r="G9"/>
  <c r="S28"/>
  <c r="G114"/>
  <c r="Y376"/>
  <c r="AE466"/>
  <c r="AE25"/>
  <c r="AE187"/>
  <c r="S88"/>
  <c r="M480" i="6"/>
  <c r="H480"/>
  <c r="N480"/>
  <c r="O480"/>
  <c r="I480"/>
  <c r="J480"/>
  <c r="K480"/>
  <c r="L480"/>
  <c r="S294" i="3"/>
  <c r="G304"/>
  <c r="Y229"/>
  <c r="G68"/>
  <c r="M46"/>
  <c r="AE101"/>
  <c r="S90"/>
  <c r="G6"/>
  <c r="AE443"/>
  <c r="M150"/>
  <c r="G483"/>
  <c r="G105"/>
  <c r="M290"/>
  <c r="M442"/>
  <c r="S356"/>
  <c r="G408"/>
  <c r="CY521" i="12"/>
  <c r="AY521"/>
  <c r="CX521"/>
  <c r="BY521"/>
  <c r="EY521"/>
  <c r="EX521"/>
  <c r="AX521"/>
  <c r="BX521"/>
  <c r="DY521"/>
  <c r="DX521"/>
  <c r="S205" i="3"/>
  <c r="G236"/>
  <c r="AE271"/>
  <c r="M113"/>
  <c r="S355"/>
  <c r="K499" i="6"/>
  <c r="H499"/>
  <c r="L499"/>
  <c r="J499"/>
  <c r="O499"/>
  <c r="M499"/>
  <c r="N499"/>
  <c r="I499"/>
  <c r="AE201" i="3"/>
  <c r="M444"/>
  <c r="G360"/>
  <c r="M418"/>
  <c r="M137"/>
  <c r="H481" i="6"/>
  <c r="K481"/>
  <c r="M481"/>
  <c r="N481"/>
  <c r="J481"/>
  <c r="I481"/>
  <c r="L481"/>
  <c r="O481"/>
  <c r="M77" i="3"/>
  <c r="AE233"/>
  <c r="S281"/>
  <c r="AE111"/>
  <c r="M256"/>
  <c r="Y238"/>
  <c r="S76"/>
  <c r="G424"/>
  <c r="G426"/>
  <c r="M502"/>
  <c r="AE167"/>
  <c r="Y283"/>
  <c r="S178"/>
  <c r="AE420"/>
  <c r="AE31"/>
  <c r="AE164"/>
  <c r="Y258"/>
  <c r="Y113"/>
  <c r="G498"/>
  <c r="K511" i="6"/>
  <c r="O511"/>
  <c r="L511"/>
  <c r="H511"/>
  <c r="N511"/>
  <c r="M511"/>
  <c r="I511"/>
  <c r="J511"/>
  <c r="S199" i="3"/>
  <c r="AE422"/>
  <c r="S201"/>
  <c r="AE410"/>
  <c r="BX527" i="12"/>
  <c r="AY527"/>
  <c r="CY527"/>
  <c r="DX527"/>
  <c r="BY527"/>
  <c r="AX527"/>
  <c r="DY527"/>
  <c r="EY527"/>
  <c r="EX527"/>
  <c r="CX527"/>
  <c r="Y443" i="3"/>
  <c r="S475"/>
  <c r="S164"/>
  <c r="M124"/>
  <c r="Y444"/>
  <c r="Y30"/>
  <c r="M213"/>
  <c r="Y460"/>
  <c r="M267"/>
  <c r="G39"/>
  <c r="M148"/>
  <c r="S497"/>
  <c r="Y404"/>
  <c r="S485"/>
  <c r="AE28"/>
  <c r="AE494"/>
  <c r="G383"/>
  <c r="AE270"/>
  <c r="Y292"/>
  <c r="S341"/>
  <c r="Y313"/>
  <c r="S239"/>
  <c r="Y421"/>
  <c r="S109"/>
  <c r="S384"/>
  <c r="G447"/>
  <c r="Y52"/>
  <c r="M162"/>
  <c r="M322"/>
  <c r="M91"/>
  <c r="S51"/>
  <c r="Y93"/>
  <c r="S322"/>
  <c r="Y69"/>
  <c r="M176"/>
  <c r="AE387"/>
  <c r="M457"/>
  <c r="M324"/>
  <c r="AE197"/>
  <c r="M276"/>
  <c r="M376"/>
  <c r="Y114"/>
  <c r="M64"/>
  <c r="EY523" i="12"/>
  <c r="DY523"/>
  <c r="AX523"/>
  <c r="CX523"/>
  <c r="AY523"/>
  <c r="BY523"/>
  <c r="BX523"/>
  <c r="DX523"/>
  <c r="CY523"/>
  <c r="EX523"/>
  <c r="G341" i="3"/>
  <c r="M309"/>
  <c r="G122"/>
  <c r="Y7"/>
  <c r="Y329"/>
  <c r="M16"/>
  <c r="AE456"/>
  <c r="AE474"/>
  <c r="S328"/>
  <c r="AE291"/>
  <c r="Y486"/>
  <c r="M436"/>
  <c r="M82"/>
  <c r="M336"/>
  <c r="AE463"/>
  <c r="Y278"/>
  <c r="AE438"/>
  <c r="K482" i="6"/>
  <c r="I482"/>
  <c r="O482"/>
  <c r="J482"/>
  <c r="N482"/>
  <c r="L482"/>
  <c r="H482"/>
  <c r="M482"/>
  <c r="S424" i="3"/>
  <c r="Y62"/>
  <c r="Y192"/>
  <c r="G434"/>
  <c r="Y254"/>
  <c r="G253"/>
  <c r="G289"/>
  <c r="G10"/>
  <c r="G221"/>
  <c r="Y322"/>
  <c r="Y485"/>
  <c r="M229"/>
  <c r="S67"/>
  <c r="Y351"/>
  <c r="Y122"/>
  <c r="AE427"/>
  <c r="M129"/>
  <c r="Y360"/>
  <c r="Y324"/>
  <c r="S142"/>
  <c r="AE76"/>
  <c r="S136"/>
  <c r="G288"/>
  <c r="AE243"/>
  <c r="S260"/>
  <c r="M69"/>
  <c r="S128"/>
  <c r="M426"/>
  <c r="S399"/>
  <c r="Y44"/>
  <c r="AE247"/>
  <c r="Y104"/>
  <c r="G508"/>
  <c r="Y170"/>
  <c r="S118"/>
  <c r="AE258"/>
  <c r="M240"/>
  <c r="S396"/>
  <c r="S228"/>
  <c r="M295"/>
  <c r="Y259"/>
  <c r="AE75"/>
  <c r="AE214"/>
  <c r="G471"/>
  <c r="S73"/>
  <c r="Y336"/>
  <c r="M238"/>
  <c r="S249"/>
  <c r="G184"/>
  <c r="Y227"/>
  <c r="Y505"/>
  <c r="M268"/>
  <c r="G218"/>
  <c r="Y50"/>
  <c r="G81"/>
  <c r="M199"/>
  <c r="AE50"/>
  <c r="G118"/>
  <c r="AE504"/>
  <c r="Y428"/>
  <c r="AE205"/>
  <c r="M7"/>
  <c r="S279"/>
  <c r="S357"/>
  <c r="S158"/>
  <c r="G409"/>
  <c r="G454"/>
  <c r="G166"/>
  <c r="AE465"/>
  <c r="G495"/>
  <c r="AE294"/>
  <c r="S144"/>
  <c r="Y470"/>
  <c r="AE51"/>
  <c r="Y236"/>
  <c r="Y123"/>
  <c r="AE83"/>
  <c r="S273"/>
  <c r="G98"/>
  <c r="Y148"/>
  <c r="AE80"/>
  <c r="S459"/>
  <c r="M289"/>
  <c r="G142"/>
  <c r="G211"/>
  <c r="M454"/>
  <c r="Y451"/>
  <c r="G435"/>
  <c r="EY515" i="12"/>
  <c r="AY515"/>
  <c r="EX515"/>
  <c r="CX515"/>
  <c r="BY515"/>
  <c r="BX515"/>
  <c r="AX515"/>
  <c r="DX515"/>
  <c r="CY515"/>
  <c r="DY515"/>
  <c r="M22" i="3"/>
  <c r="S505"/>
  <c r="M219"/>
  <c r="S174"/>
  <c r="Y507"/>
  <c r="Y416"/>
  <c r="G302"/>
  <c r="M112"/>
  <c r="S334"/>
  <c r="M388"/>
  <c r="G76"/>
  <c r="G84"/>
  <c r="AE106"/>
  <c r="M399"/>
  <c r="Y60"/>
  <c r="G67"/>
  <c r="Y194"/>
  <c r="EX518" i="12"/>
  <c r="AY518"/>
  <c r="DY518"/>
  <c r="BY518"/>
  <c r="DX518"/>
  <c r="EY518"/>
  <c r="BX518"/>
  <c r="AX518"/>
  <c r="CY518"/>
  <c r="CX518"/>
  <c r="G342" i="3"/>
  <c r="Y65"/>
  <c r="AE55"/>
  <c r="AE129"/>
  <c r="M111"/>
  <c r="M352"/>
  <c r="S172"/>
  <c r="Y168"/>
  <c r="S392"/>
  <c r="AE430"/>
  <c r="S363"/>
  <c r="S139"/>
  <c r="M254"/>
  <c r="S110"/>
  <c r="AE173"/>
  <c r="S97"/>
  <c r="Y177"/>
  <c r="Y453"/>
  <c r="M147"/>
  <c r="AE462"/>
  <c r="Y270"/>
  <c r="M81"/>
  <c r="AE11"/>
  <c r="Y156"/>
  <c r="Y380"/>
  <c r="AE152"/>
  <c r="M33"/>
  <c r="G18"/>
  <c r="Y400"/>
  <c r="Y141"/>
  <c r="AE250"/>
  <c r="M346"/>
  <c r="AE402"/>
  <c r="G204"/>
  <c r="M446"/>
  <c r="AE298"/>
  <c r="S340"/>
  <c r="M342"/>
  <c r="G321"/>
  <c r="M161"/>
  <c r="AE261"/>
  <c r="G143"/>
  <c r="Y40"/>
  <c r="M340"/>
  <c r="S449"/>
  <c r="Y138"/>
  <c r="M506"/>
  <c r="Y184"/>
  <c r="M264"/>
  <c r="S186"/>
  <c r="M217"/>
  <c r="M427"/>
  <c r="S441"/>
  <c r="S113"/>
  <c r="Y211"/>
  <c r="G44"/>
  <c r="G127"/>
  <c r="M164"/>
  <c r="AE396"/>
  <c r="M136"/>
  <c r="AE124"/>
  <c r="S468"/>
  <c r="Y106"/>
  <c r="G250"/>
  <c r="G124"/>
  <c r="AE325"/>
  <c r="M167"/>
  <c r="G212"/>
  <c r="S256"/>
  <c r="AE401"/>
  <c r="AE229"/>
  <c r="S387"/>
  <c r="AE348"/>
  <c r="Y277"/>
  <c r="G438"/>
  <c r="M362"/>
  <c r="S262"/>
  <c r="S14"/>
  <c r="Y163"/>
  <c r="Y308"/>
  <c r="Y479"/>
  <c r="Y195"/>
  <c r="M410"/>
  <c r="S426"/>
  <c r="Y48"/>
  <c r="S166"/>
  <c r="Y480"/>
  <c r="AE66"/>
  <c r="S450"/>
  <c r="S484"/>
  <c r="Y345"/>
  <c r="S370"/>
  <c r="M348"/>
  <c r="G27"/>
  <c r="AE429"/>
  <c r="AE440"/>
  <c r="AE78"/>
  <c r="Y343"/>
  <c r="M180"/>
  <c r="M315"/>
  <c r="M88"/>
  <c r="Y288"/>
  <c r="M415"/>
  <c r="G96"/>
  <c r="K497" i="6"/>
  <c r="I497"/>
  <c r="M497"/>
  <c r="J497"/>
  <c r="L497"/>
  <c r="O497"/>
  <c r="H497"/>
  <c r="N497"/>
  <c r="S236" i="3"/>
  <c r="M360"/>
  <c r="G331"/>
  <c r="G234"/>
  <c r="Y182"/>
  <c r="Y204"/>
  <c r="AE168"/>
  <c r="AE181"/>
  <c r="G266"/>
  <c r="AE85"/>
  <c r="AE356"/>
  <c r="G319"/>
  <c r="AE133"/>
  <c r="M222"/>
  <c r="Y437"/>
  <c r="AE360"/>
  <c r="G453"/>
  <c r="AE350"/>
  <c r="G187"/>
  <c r="AE16"/>
  <c r="AE151"/>
  <c r="AE361"/>
  <c r="Y438"/>
  <c r="AE428"/>
  <c r="AE321"/>
  <c r="S483"/>
  <c r="S504"/>
  <c r="AE379"/>
  <c r="M305"/>
  <c r="M329"/>
  <c r="S319"/>
  <c r="M152"/>
  <c r="S351"/>
  <c r="S442"/>
  <c r="M216"/>
  <c r="M145"/>
  <c r="M194"/>
  <c r="Y12"/>
  <c r="M248"/>
  <c r="Y66"/>
  <c r="Y174"/>
  <c r="G488"/>
  <c r="S313"/>
  <c r="AE455"/>
  <c r="G277"/>
  <c r="AE136"/>
  <c r="S346"/>
  <c r="G64"/>
  <c r="Y162"/>
  <c r="S366"/>
  <c r="M202"/>
  <c r="AE24"/>
  <c r="G24"/>
  <c r="M477"/>
  <c r="M73"/>
  <c r="G134"/>
  <c r="S400"/>
  <c r="AE398"/>
  <c r="M27"/>
  <c r="Y111"/>
  <c r="Y340"/>
  <c r="AE53"/>
  <c r="H489" i="6"/>
  <c r="N489"/>
  <c r="L489"/>
  <c r="I489"/>
  <c r="O489"/>
  <c r="J489"/>
  <c r="M489"/>
  <c r="K489"/>
  <c r="AE155" i="3"/>
  <c r="M398"/>
  <c r="Y96"/>
  <c r="AE130"/>
  <c r="S315"/>
  <c r="M463"/>
  <c r="Y132"/>
  <c r="AE406"/>
  <c r="S268"/>
  <c r="O476" i="6"/>
  <c r="I476"/>
  <c r="N476"/>
  <c r="M476"/>
  <c r="H476"/>
  <c r="J476"/>
  <c r="K476"/>
  <c r="L476"/>
  <c r="G66" i="3"/>
  <c r="M74"/>
  <c r="Y462"/>
  <c r="G40"/>
  <c r="Y225"/>
  <c r="Y151"/>
  <c r="S16"/>
  <c r="AE502"/>
  <c r="AE93"/>
  <c r="Y365"/>
  <c r="M184"/>
  <c r="S72"/>
  <c r="G239"/>
  <c r="S460"/>
  <c r="S184"/>
  <c r="Y463"/>
  <c r="AE246"/>
  <c r="M225"/>
  <c r="AE286"/>
  <c r="Y173"/>
  <c r="Y84"/>
  <c r="Y74"/>
  <c r="M263"/>
  <c r="M299"/>
  <c r="Y290"/>
  <c r="S379"/>
  <c r="AE314"/>
  <c r="M286"/>
  <c r="Y394"/>
  <c r="S423"/>
  <c r="G225"/>
  <c r="L487" i="6"/>
  <c r="I487"/>
  <c r="K487"/>
  <c r="H487"/>
  <c r="O487"/>
  <c r="N487"/>
  <c r="J487"/>
  <c r="M487"/>
  <c r="M114" i="3"/>
  <c r="M107"/>
  <c r="Y53"/>
  <c r="AE296"/>
  <c r="G58"/>
  <c r="M120"/>
  <c r="AE316"/>
  <c r="M258"/>
  <c r="S194"/>
  <c r="S62"/>
  <c r="G91"/>
  <c r="S333"/>
  <c r="M98"/>
  <c r="M175"/>
  <c r="S365"/>
  <c r="S358"/>
  <c r="M108"/>
  <c r="M192"/>
  <c r="M334"/>
  <c r="M249"/>
  <c r="M259"/>
  <c r="G275"/>
  <c r="M494"/>
  <c r="S180"/>
  <c r="G397"/>
  <c r="AE369"/>
  <c r="Y305"/>
  <c r="G480"/>
  <c r="S87"/>
  <c r="M182"/>
  <c r="AE8"/>
  <c r="M168"/>
  <c r="Y203"/>
  <c r="AE395"/>
  <c r="AE421"/>
  <c r="AE289"/>
  <c r="AE308"/>
  <c r="AE508"/>
  <c r="G111"/>
  <c r="S383"/>
  <c r="G400"/>
  <c r="M312"/>
  <c r="AE166"/>
  <c r="G290"/>
  <c r="M273"/>
  <c r="AE274"/>
  <c r="Y58"/>
  <c r="G14"/>
  <c r="S12"/>
  <c r="M527" i="6"/>
  <c r="H527"/>
  <c r="J527"/>
  <c r="O527"/>
  <c r="N527"/>
  <c r="I527"/>
  <c r="K527"/>
  <c r="L527"/>
  <c r="G65" i="3"/>
  <c r="G49"/>
  <c r="M325"/>
  <c r="G26"/>
  <c r="AE64"/>
  <c r="G269"/>
  <c r="S38"/>
  <c r="S21"/>
  <c r="AE257"/>
  <c r="AE88"/>
  <c r="Y348"/>
  <c r="S317"/>
  <c r="S264"/>
  <c r="Y310"/>
  <c r="Y18"/>
  <c r="M296"/>
  <c r="Y76"/>
  <c r="G137"/>
  <c r="AE337"/>
  <c r="S297"/>
  <c r="G386"/>
  <c r="S305"/>
  <c r="Y492"/>
  <c r="S240"/>
  <c r="AE82"/>
  <c r="M227"/>
  <c r="M363"/>
  <c r="G51"/>
  <c r="S437"/>
  <c r="G150"/>
  <c r="S285"/>
  <c r="G428"/>
  <c r="Y198"/>
  <c r="S103"/>
  <c r="N478" i="6"/>
  <c r="K478"/>
  <c r="H478"/>
  <c r="M478"/>
  <c r="L478"/>
  <c r="J478"/>
  <c r="I478"/>
  <c r="O478"/>
  <c r="S210" i="3"/>
  <c r="Y408"/>
  <c r="G52"/>
  <c r="G200"/>
  <c r="S488"/>
  <c r="BY526" i="12"/>
  <c r="CY526"/>
  <c r="BX526"/>
  <c r="CX526"/>
  <c r="AY526"/>
  <c r="EX526"/>
  <c r="DY526"/>
  <c r="EY526"/>
  <c r="DX526"/>
  <c r="AX526"/>
  <c r="Y331" i="3"/>
  <c r="M174"/>
  <c r="AE137"/>
  <c r="Y264"/>
  <c r="M423"/>
  <c r="S252"/>
  <c r="Y436"/>
  <c r="M387"/>
  <c r="M133"/>
  <c r="AE116"/>
  <c r="Y212"/>
  <c r="G297"/>
  <c r="AE223"/>
  <c r="AE255"/>
  <c r="S161"/>
  <c r="M449"/>
  <c r="M185"/>
  <c r="S93"/>
  <c r="G419"/>
  <c r="Y372"/>
  <c r="S187"/>
  <c r="S275"/>
  <c r="M505"/>
  <c r="S465"/>
  <c r="Y54"/>
  <c r="Y161"/>
  <c r="Y79"/>
  <c r="G460"/>
  <c r="Y457"/>
  <c r="S169"/>
  <c r="G411"/>
  <c r="M287"/>
  <c r="Y73"/>
  <c r="Y241"/>
  <c r="G328"/>
  <c r="Y179"/>
  <c r="S271"/>
  <c r="AE468"/>
  <c r="S338"/>
  <c r="M474"/>
  <c r="M499"/>
  <c r="Y390"/>
  <c r="M453"/>
  <c r="G53"/>
  <c r="M241"/>
  <c r="AE128"/>
  <c r="M24"/>
  <c r="Y323"/>
  <c r="AE18"/>
  <c r="Y488"/>
  <c r="K530" i="6"/>
  <c r="L530"/>
  <c r="O530"/>
  <c r="H530"/>
  <c r="J530"/>
  <c r="M530"/>
  <c r="I530"/>
  <c r="N530"/>
  <c r="S282" i="3"/>
  <c r="G182"/>
  <c r="M92"/>
  <c r="S123"/>
  <c r="S496"/>
  <c r="AE408"/>
  <c r="G415"/>
  <c r="AE459"/>
  <c r="Y273"/>
  <c r="G494"/>
  <c r="G361"/>
  <c r="G305"/>
  <c r="M70"/>
  <c r="Y297"/>
  <c r="AE174"/>
  <c r="S155"/>
  <c r="Y458"/>
  <c r="G406"/>
  <c r="M416"/>
  <c r="S102"/>
  <c r="S22"/>
  <c r="S410"/>
  <c r="AE467"/>
  <c r="M156"/>
  <c r="AE148"/>
  <c r="S179"/>
  <c r="M430"/>
  <c r="S352"/>
  <c r="Y83"/>
  <c r="AE114"/>
  <c r="M405"/>
  <c r="Y59"/>
  <c r="AE470"/>
  <c r="Y98"/>
  <c r="S6"/>
  <c r="S226"/>
  <c r="M356"/>
  <c r="AE448"/>
  <c r="M372"/>
  <c r="Y299"/>
  <c r="AE454"/>
  <c r="AE460"/>
  <c r="G209"/>
  <c r="M368"/>
  <c r="G497"/>
  <c r="S115"/>
  <c r="G62"/>
  <c r="S394"/>
  <c r="S326"/>
  <c r="G334"/>
  <c r="S443"/>
  <c r="G12"/>
  <c r="G173"/>
  <c r="Y155"/>
  <c r="G121"/>
  <c r="Y6"/>
  <c r="S81"/>
  <c r="G110"/>
  <c r="AE157"/>
  <c r="G145"/>
  <c r="AE58"/>
  <c r="G425"/>
  <c r="AE186"/>
  <c r="Y287"/>
  <c r="G345"/>
  <c r="M71"/>
  <c r="S500"/>
  <c r="Y298"/>
  <c r="AE27"/>
  <c r="S416"/>
  <c r="Y152"/>
  <c r="M386"/>
  <c r="AE216"/>
  <c r="Y285"/>
  <c r="AE330"/>
  <c r="Y477"/>
  <c r="Y88"/>
  <c r="G311"/>
  <c r="AE283"/>
  <c r="AE138"/>
  <c r="M235"/>
  <c r="AE306"/>
  <c r="S267"/>
  <c r="AE437"/>
  <c r="S482"/>
  <c r="M359"/>
  <c r="AE425"/>
  <c r="S64"/>
  <c r="Y371"/>
  <c r="S85"/>
  <c r="M487"/>
  <c r="Y268"/>
  <c r="M80"/>
  <c r="M236"/>
  <c r="S440"/>
  <c r="Y501"/>
  <c r="Y369"/>
  <c r="Y396"/>
  <c r="Y213"/>
  <c r="S398"/>
  <c r="Y381"/>
  <c r="S196"/>
  <c r="S417"/>
  <c r="G57"/>
  <c r="AE477"/>
  <c r="Y402"/>
  <c r="G439"/>
  <c r="G83"/>
  <c r="AE17"/>
  <c r="AE340"/>
  <c r="Y320"/>
  <c r="G475"/>
  <c r="G177"/>
  <c r="S361"/>
  <c r="M291"/>
  <c r="G337"/>
  <c r="AE73"/>
  <c r="M443"/>
  <c r="G158"/>
  <c r="AE26"/>
  <c r="G267"/>
  <c r="S57"/>
  <c r="Y469"/>
  <c r="S378"/>
  <c r="M484"/>
  <c r="Y172"/>
  <c r="Y29"/>
  <c r="G86"/>
  <c r="G22"/>
  <c r="S41"/>
  <c r="AE177"/>
  <c r="Y75"/>
  <c r="Y191"/>
  <c r="AE109"/>
  <c r="S32"/>
  <c r="G444"/>
  <c r="AE339"/>
  <c r="M406"/>
  <c r="G138"/>
  <c r="S367"/>
  <c r="Y103"/>
  <c r="S258"/>
  <c r="K493" i="6"/>
  <c r="L493"/>
  <c r="O493"/>
  <c r="I493"/>
  <c r="M493"/>
  <c r="H493"/>
  <c r="N493"/>
  <c r="J493"/>
  <c r="M269" i="3"/>
  <c r="G244"/>
  <c r="Y500"/>
  <c r="S247"/>
  <c r="AE12"/>
  <c r="S349"/>
  <c r="S168"/>
  <c r="S377"/>
  <c r="M366"/>
  <c r="M310"/>
  <c r="G391"/>
  <c r="Y248"/>
  <c r="M196"/>
  <c r="G364"/>
  <c r="S20"/>
  <c r="AE400"/>
  <c r="Y23"/>
  <c r="G329"/>
  <c r="AE407"/>
  <c r="M419"/>
  <c r="Y237"/>
  <c r="S233"/>
  <c r="AE208"/>
  <c r="AE179"/>
  <c r="S13"/>
  <c r="Y178"/>
  <c r="AE56"/>
  <c r="M328"/>
  <c r="AE352"/>
  <c r="Y265"/>
  <c r="M245"/>
  <c r="AE185"/>
  <c r="G323"/>
  <c r="G36"/>
  <c r="G478"/>
  <c r="M45"/>
  <c r="AE329"/>
  <c r="M231"/>
  <c r="Y294"/>
  <c r="AE165"/>
  <c r="S304"/>
  <c r="AE391"/>
  <c r="Y326"/>
  <c r="Y494"/>
  <c r="M130"/>
  <c r="M429"/>
  <c r="S94"/>
  <c r="Y393"/>
  <c r="AE366"/>
  <c r="M233"/>
  <c r="M63"/>
  <c r="S309"/>
  <c r="S235"/>
  <c r="N533" i="6"/>
  <c r="I533"/>
  <c r="J533"/>
  <c r="K533"/>
  <c r="O533"/>
  <c r="M533"/>
  <c r="H533"/>
  <c r="L533"/>
  <c r="AE145" i="3"/>
  <c r="G202"/>
  <c r="Y26"/>
  <c r="M450"/>
  <c r="G474"/>
  <c r="AE119"/>
  <c r="Y210"/>
  <c r="G381"/>
  <c r="M455"/>
  <c r="S18"/>
  <c r="M17"/>
  <c r="AE239"/>
  <c r="S126"/>
  <c r="M504"/>
  <c r="Y116"/>
  <c r="M93"/>
  <c r="S265"/>
  <c r="Y342"/>
  <c r="G79"/>
  <c r="G490"/>
  <c r="AE70"/>
  <c r="M234"/>
  <c r="AE190"/>
  <c r="M344"/>
  <c r="G151"/>
  <c r="L507" i="6"/>
  <c r="J507"/>
  <c r="K507"/>
  <c r="M507"/>
  <c r="H507"/>
  <c r="N507"/>
  <c r="O507"/>
  <c r="I507"/>
  <c r="G351" i="3"/>
  <c r="S143"/>
  <c r="M23"/>
  <c r="M275"/>
  <c r="S428"/>
  <c r="S200"/>
  <c r="M284"/>
  <c r="S198"/>
  <c r="Y316"/>
  <c r="G436"/>
  <c r="M9"/>
  <c r="S248"/>
  <c r="M6"/>
  <c r="Y223"/>
  <c r="Y220"/>
  <c r="AE123"/>
  <c r="AE227"/>
  <c r="AE266"/>
  <c r="G34"/>
  <c r="AE416"/>
  <c r="S374"/>
  <c r="S146"/>
  <c r="M40"/>
  <c r="M62"/>
  <c r="G28"/>
  <c r="AE52"/>
  <c r="S9"/>
  <c r="G466"/>
  <c r="M271"/>
  <c r="Y499"/>
  <c r="S371"/>
  <c r="S421"/>
  <c r="Y80"/>
  <c r="AE315"/>
  <c r="G136"/>
  <c r="G229"/>
  <c r="M29"/>
  <c r="G112"/>
  <c r="AE485"/>
  <c r="Y57"/>
  <c r="Y244"/>
  <c r="AE61"/>
  <c r="AE69"/>
  <c r="S36"/>
  <c r="AE490"/>
  <c r="G403"/>
  <c r="M435"/>
  <c r="G455"/>
  <c r="G349"/>
  <c r="Y325"/>
  <c r="M57"/>
  <c r="AE324"/>
  <c r="M220"/>
  <c r="S216"/>
  <c r="M109"/>
  <c r="AE331"/>
  <c r="Y97"/>
  <c r="S91"/>
  <c r="Y94"/>
  <c r="S452"/>
  <c r="Y302"/>
  <c r="G194"/>
  <c r="M105"/>
  <c r="G103"/>
  <c r="Y87"/>
  <c r="AE307"/>
  <c r="S134"/>
  <c r="Y105"/>
  <c r="G396"/>
  <c r="S42"/>
  <c r="AE310"/>
  <c r="S343"/>
  <c r="M204"/>
  <c r="S55"/>
  <c r="S296"/>
  <c r="AE21"/>
  <c r="M39"/>
  <c r="Y405"/>
  <c r="S157"/>
  <c r="G348"/>
  <c r="Y307"/>
  <c r="Y186"/>
  <c r="Y272"/>
  <c r="AE317"/>
  <c r="M261"/>
  <c r="G458"/>
  <c r="S117"/>
  <c r="G295"/>
  <c r="M5"/>
  <c r="G205"/>
  <c r="Y188"/>
  <c r="AE117"/>
  <c r="Y218"/>
  <c r="G104"/>
  <c r="Y449"/>
  <c r="S195"/>
  <c r="G245"/>
  <c r="Y21"/>
  <c r="Y99"/>
  <c r="M441"/>
  <c r="K483" i="6"/>
  <c r="O483"/>
  <c r="M483"/>
  <c r="N483"/>
  <c r="L483"/>
  <c r="J483"/>
  <c r="H483"/>
  <c r="I483"/>
  <c r="M101" i="3"/>
  <c r="AE45"/>
  <c r="G326"/>
  <c r="M307"/>
  <c r="G47"/>
  <c r="S314"/>
  <c r="Y349"/>
  <c r="Y255"/>
  <c r="Y384"/>
  <c r="G278"/>
  <c r="M421"/>
  <c r="G352"/>
  <c r="S100"/>
  <c r="S368"/>
  <c r="S298"/>
  <c r="G207"/>
  <c r="M375"/>
  <c r="AE405"/>
  <c r="AE273"/>
  <c r="G175"/>
  <c r="M106"/>
  <c r="M218"/>
  <c r="M529" i="6"/>
  <c r="H529"/>
  <c r="I529"/>
  <c r="O529"/>
  <c r="J529"/>
  <c r="L529"/>
  <c r="N529"/>
  <c r="K529"/>
  <c r="S70" i="3"/>
  <c r="M52"/>
  <c r="M84"/>
  <c r="S462"/>
  <c r="M19"/>
  <c r="AE135"/>
  <c r="AE120"/>
  <c r="G16"/>
  <c r="Y120"/>
  <c r="G178"/>
  <c r="G422"/>
  <c r="M407"/>
  <c r="S127"/>
  <c r="G370"/>
  <c r="AE206"/>
  <c r="G31"/>
  <c r="AE282"/>
  <c r="M121"/>
  <c r="AE482"/>
  <c r="S219"/>
  <c r="M149"/>
  <c r="AE259"/>
  <c r="AE403"/>
  <c r="S17"/>
  <c r="Y465"/>
  <c r="S320"/>
  <c r="Y16"/>
  <c r="M365"/>
  <c r="Y24"/>
  <c r="AE328"/>
  <c r="Y497"/>
  <c r="M331"/>
  <c r="AE15"/>
  <c r="G284"/>
  <c r="M337"/>
  <c r="M475"/>
  <c r="G362"/>
  <c r="M146"/>
  <c r="AE442"/>
  <c r="G242"/>
  <c r="S74"/>
  <c r="H508" i="6"/>
  <c r="J508"/>
  <c r="I508"/>
  <c r="M508"/>
  <c r="K508"/>
  <c r="L508"/>
  <c r="N508"/>
  <c r="O508"/>
  <c r="G339" i="3"/>
  <c r="Y61"/>
  <c r="Y375"/>
  <c r="AE6"/>
  <c r="M285"/>
  <c r="M56"/>
  <c r="M451"/>
  <c r="S11"/>
  <c r="S34"/>
  <c r="M333"/>
  <c r="G87"/>
  <c r="M369"/>
  <c r="S71"/>
  <c r="G309"/>
  <c r="S506"/>
  <c r="AE415"/>
  <c r="M37"/>
  <c r="M417"/>
  <c r="AE127"/>
  <c r="AE260"/>
  <c r="Y398"/>
  <c r="G93"/>
  <c r="M191"/>
  <c r="G153"/>
  <c r="AE473"/>
  <c r="S220"/>
  <c r="S120"/>
  <c r="S135"/>
  <c r="Y27"/>
  <c r="G224"/>
  <c r="AE159"/>
  <c r="AE431"/>
  <c r="M339"/>
  <c r="G333"/>
  <c r="AE37"/>
  <c r="G219"/>
  <c r="S318"/>
  <c r="M172"/>
  <c r="G100"/>
  <c r="N531" i="6"/>
  <c r="I531"/>
  <c r="J531"/>
  <c r="L531"/>
  <c r="H531"/>
  <c r="M531"/>
  <c r="K531"/>
  <c r="O531"/>
  <c r="M288" i="3"/>
  <c r="Y338"/>
  <c r="AE411"/>
  <c r="AE211"/>
  <c r="G15"/>
  <c r="M35"/>
  <c r="S162"/>
  <c r="G285"/>
  <c r="G507"/>
  <c r="G441"/>
  <c r="M32"/>
  <c r="G243"/>
  <c r="AE285"/>
  <c r="G213"/>
  <c r="AE362"/>
  <c r="M59"/>
  <c r="Y107"/>
  <c r="Y133"/>
  <c r="Y420"/>
  <c r="G394"/>
  <c r="S466"/>
  <c r="Y319"/>
  <c r="M42"/>
  <c r="AE256"/>
  <c r="G314"/>
  <c r="AE139"/>
  <c r="AE498"/>
  <c r="S389"/>
  <c r="S207"/>
  <c r="G19"/>
  <c r="S499"/>
  <c r="S234"/>
  <c r="S433"/>
  <c r="G152"/>
  <c r="Y34"/>
  <c r="Y409"/>
  <c r="S101"/>
  <c r="S257"/>
  <c r="S35"/>
  <c r="Y337"/>
  <c r="G389"/>
  <c r="G155"/>
  <c r="M212"/>
  <c r="G132"/>
  <c r="Y362"/>
  <c r="Y295"/>
  <c r="M408"/>
  <c r="S133"/>
  <c r="AE9"/>
  <c r="M311"/>
  <c r="Y171"/>
  <c r="AE121"/>
  <c r="M198"/>
  <c r="AE457"/>
  <c r="M349"/>
  <c r="M116"/>
  <c r="M431"/>
  <c r="G214"/>
  <c r="S171"/>
  <c r="G78"/>
  <c r="AE363"/>
  <c r="G233"/>
  <c r="AE475"/>
  <c r="M173"/>
  <c r="S48"/>
  <c r="Y33"/>
  <c r="Y406"/>
  <c r="S218"/>
  <c r="AE351"/>
  <c r="G156"/>
  <c r="M392"/>
  <c r="AE158"/>
  <c r="G481"/>
  <c r="M272"/>
  <c r="Y276"/>
  <c r="G188"/>
  <c r="AE200"/>
  <c r="AE40"/>
  <c r="S438"/>
  <c r="AE87"/>
  <c r="M300"/>
  <c r="M250"/>
  <c r="S182"/>
  <c r="G94"/>
  <c r="Y304"/>
  <c r="AE115"/>
  <c r="AE242"/>
  <c r="S292"/>
  <c r="G189"/>
  <c r="S132"/>
  <c r="M302"/>
  <c r="Y190"/>
  <c r="M72"/>
  <c r="AE507"/>
  <c r="S43"/>
  <c r="AE13"/>
  <c r="Y335"/>
  <c r="G249"/>
  <c r="AE486"/>
  <c r="Y490"/>
  <c r="Y245"/>
  <c r="S413"/>
  <c r="AE110"/>
  <c r="Y142"/>
  <c r="AE193"/>
  <c r="Y417"/>
  <c r="M223"/>
  <c r="Y293"/>
  <c r="Y266"/>
  <c r="G185"/>
  <c r="AE491"/>
  <c r="S77"/>
  <c r="G318"/>
  <c r="Y234"/>
  <c r="M200"/>
  <c r="G107"/>
  <c r="G237"/>
  <c r="AE388"/>
  <c r="AE359"/>
  <c r="G228"/>
  <c r="S491"/>
  <c r="S401"/>
  <c r="G109"/>
  <c r="G92"/>
  <c r="S390"/>
  <c r="S382"/>
  <c r="AE377"/>
  <c r="M439"/>
  <c r="AE134"/>
  <c r="S193"/>
  <c r="S406"/>
  <c r="S303"/>
  <c r="M214"/>
  <c r="AE263"/>
  <c r="G374"/>
  <c r="S114"/>
  <c r="M177"/>
  <c r="AE65"/>
  <c r="AE290"/>
  <c r="G170"/>
  <c r="S140"/>
  <c r="EY517" i="12"/>
  <c r="AY517"/>
  <c r="BX517"/>
  <c r="CY517"/>
  <c r="CX517"/>
  <c r="EX517"/>
  <c r="DY517"/>
  <c r="AX517"/>
  <c r="DX517"/>
  <c r="BY517"/>
  <c r="G477" i="3"/>
  <c r="G470"/>
  <c r="Y22"/>
  <c r="S122"/>
  <c r="Y252"/>
  <c r="AE345"/>
  <c r="Y36"/>
  <c r="L486" i="6"/>
  <c r="O486"/>
  <c r="K486"/>
  <c r="M486"/>
  <c r="H486"/>
  <c r="N486"/>
  <c r="J486"/>
  <c r="I486"/>
  <c r="Y85" i="3"/>
  <c r="Y19"/>
  <c r="G54"/>
  <c r="AE418"/>
  <c r="G330"/>
  <c r="AE126"/>
  <c r="G97"/>
  <c r="AE284"/>
  <c r="AE49"/>
  <c r="AE92"/>
  <c r="G149"/>
  <c r="AE98"/>
  <c r="Y484"/>
  <c r="M166"/>
  <c r="M75"/>
  <c r="S324"/>
  <c r="S467"/>
  <c r="AE251"/>
  <c r="AE118"/>
  <c r="G50"/>
  <c r="G371"/>
  <c r="S202"/>
  <c r="Y363"/>
  <c r="G366"/>
  <c r="O498" i="6"/>
  <c r="L498"/>
  <c r="I498"/>
  <c r="M498"/>
  <c r="J498"/>
  <c r="H498"/>
  <c r="K498"/>
  <c r="N498"/>
  <c r="S293" i="3"/>
  <c r="M412"/>
  <c r="AE397"/>
  <c r="Y350"/>
  <c r="G72"/>
  <c r="M270"/>
  <c r="Y311"/>
  <c r="Y281"/>
  <c r="S335"/>
  <c r="M230"/>
  <c r="S457"/>
  <c r="G336"/>
  <c r="G262"/>
  <c r="Y224"/>
  <c r="AE217"/>
  <c r="Y159"/>
  <c r="M370"/>
  <c r="Y216"/>
  <c r="G125"/>
  <c r="Y233"/>
  <c r="S283"/>
  <c r="G77"/>
  <c r="S185"/>
  <c r="AE439"/>
  <c r="AE297"/>
  <c r="M125"/>
  <c r="Y506"/>
  <c r="S425"/>
  <c r="Y382"/>
  <c r="G201"/>
  <c r="Y201"/>
  <c r="G430"/>
  <c r="M525" i="6"/>
  <c r="I525"/>
  <c r="O525"/>
  <c r="L525"/>
  <c r="J525"/>
  <c r="K525"/>
  <c r="N525"/>
  <c r="H525"/>
  <c r="S45" i="3"/>
  <c r="Y91"/>
  <c r="G378"/>
  <c r="Y35"/>
  <c r="G123"/>
  <c r="G206"/>
  <c r="M203"/>
  <c r="S430"/>
  <c r="Y109"/>
  <c r="S19"/>
  <c r="G282"/>
  <c r="Y43"/>
  <c r="AE71"/>
  <c r="S501"/>
  <c r="M18"/>
  <c r="G85"/>
  <c r="L495" i="6"/>
  <c r="I495"/>
  <c r="N495"/>
  <c r="O495"/>
  <c r="M495"/>
  <c r="K495"/>
  <c r="J495"/>
  <c r="H495"/>
  <c r="S471" i="3"/>
  <c r="M211"/>
  <c r="AE140"/>
  <c r="CX519" i="12"/>
  <c r="DY519"/>
  <c r="AX519"/>
  <c r="CY519"/>
  <c r="EX519"/>
  <c r="AY519"/>
  <c r="BY519"/>
  <c r="EY519"/>
  <c r="DX519"/>
  <c r="BX519"/>
  <c r="M502" i="6"/>
  <c r="N502"/>
  <c r="L502"/>
  <c r="H502"/>
  <c r="O502"/>
  <c r="J502"/>
  <c r="I502"/>
  <c r="K502"/>
  <c r="AE322" i="3"/>
  <c r="G509"/>
  <c r="G287"/>
  <c r="Y209"/>
  <c r="Y482"/>
  <c r="Y447"/>
  <c r="Y301"/>
  <c r="G154"/>
  <c r="S312"/>
  <c r="S152"/>
  <c r="M205"/>
  <c r="AE371"/>
  <c r="AE249"/>
  <c r="AE303"/>
  <c r="AM4"/>
  <c r="BW526" i="12"/>
  <c r="BZ526" s="1"/>
  <c r="EW522"/>
  <c r="EZ522" s="1"/>
  <c r="DW516"/>
  <c r="CW522"/>
  <c r="CZ522" s="1"/>
  <c r="AW527"/>
  <c r="DW526"/>
  <c r="AW515"/>
  <c r="AZ515" s="1"/>
  <c r="BW524"/>
  <c r="CW524"/>
  <c r="CZ524" s="1"/>
  <c r="DW517"/>
  <c r="BW514"/>
  <c r="EW527"/>
  <c r="AW526"/>
  <c r="AZ526" s="1"/>
  <c r="CW520"/>
  <c r="AW520"/>
  <c r="BW518"/>
  <c r="AW516"/>
  <c r="CW515"/>
  <c r="CZ515" s="1"/>
  <c r="EW526"/>
  <c r="BW520"/>
  <c r="DW515"/>
  <c r="DZ515" s="1"/>
  <c r="EW515"/>
  <c r="EZ515" s="1"/>
  <c r="Y520"/>
  <c r="EW521"/>
  <c r="CW525"/>
  <c r="AW514"/>
  <c r="CW518"/>
  <c r="CZ518" s="1"/>
  <c r="EW516"/>
  <c r="BW522"/>
  <c r="X525"/>
  <c r="Y518"/>
  <c r="Y516"/>
  <c r="X521"/>
  <c r="EW520"/>
  <c r="AW518"/>
  <c r="CW527"/>
  <c r="BW516"/>
  <c r="BZ516" s="1"/>
  <c r="BW515"/>
  <c r="X527"/>
  <c r="Y524"/>
  <c r="X516"/>
  <c r="EW525"/>
  <c r="DW514"/>
  <c r="CW514"/>
  <c r="DW519"/>
  <c r="DZ519" s="1"/>
  <c r="Y525"/>
  <c r="EW514"/>
  <c r="X520"/>
  <c r="DW520"/>
  <c r="DZ520" s="1"/>
  <c r="X518"/>
  <c r="EW518"/>
  <c r="EZ518" s="1"/>
  <c r="CW516"/>
  <c r="Y515"/>
  <c r="Y522"/>
  <c r="Y527"/>
  <c r="AW523"/>
  <c r="AZ523" s="1"/>
  <c r="DW522"/>
  <c r="DZ522" s="1"/>
  <c r="BW527"/>
  <c r="X524"/>
  <c r="X515"/>
  <c r="DW518"/>
  <c r="DZ518" s="1"/>
  <c r="AW524"/>
  <c r="X522"/>
  <c r="X523"/>
  <c r="BW521"/>
  <c r="BZ521" s="1"/>
  <c r="BW525"/>
  <c r="BZ525" s="1"/>
  <c r="X526"/>
  <c r="Y526"/>
  <c r="Y514"/>
  <c r="AW525"/>
  <c r="BW528"/>
  <c r="BW517"/>
  <c r="EW517"/>
  <c r="EW523"/>
  <c r="AW521"/>
  <c r="AZ521" s="1"/>
  <c r="X514"/>
  <c r="AW528"/>
  <c r="CW526"/>
  <c r="X528"/>
  <c r="DW528"/>
  <c r="EW519"/>
  <c r="EZ519" s="1"/>
  <c r="CW523"/>
  <c r="CW517"/>
  <c r="CZ517" s="1"/>
  <c r="EW528"/>
  <c r="EZ528" s="1"/>
  <c r="AW517"/>
  <c r="X519"/>
  <c r="BW519"/>
  <c r="BZ519" s="1"/>
  <c r="DW523"/>
  <c r="BW523"/>
  <c r="DW521"/>
  <c r="Y523"/>
  <c r="CW528"/>
  <c r="AW519"/>
  <c r="AW522"/>
  <c r="X517"/>
  <c r="Y528"/>
  <c r="Y519"/>
  <c r="Y517"/>
  <c r="CW519"/>
  <c r="Y521"/>
  <c r="DW524"/>
  <c r="DW525"/>
  <c r="CW521"/>
  <c r="DW527"/>
  <c r="EW524"/>
  <c r="DD436" i="1"/>
  <c r="DD435"/>
  <c r="DF436"/>
  <c r="DF435"/>
  <c r="DG78"/>
  <c r="DG434"/>
  <c r="DG433"/>
  <c r="CW449"/>
  <c r="CW447"/>
  <c r="CX447"/>
  <c r="K448" i="6"/>
  <c r="AD518" i="8"/>
  <c r="R518"/>
  <c r="AJ521"/>
  <c r="R521"/>
  <c r="X521"/>
  <c r="X512"/>
  <c r="R512"/>
  <c r="X524"/>
  <c r="AD524"/>
  <c r="R520"/>
  <c r="AD520"/>
  <c r="AJ516"/>
  <c r="AD516"/>
  <c r="X510"/>
  <c r="AJ510"/>
  <c r="R510"/>
  <c r="AJ517"/>
  <c r="R517"/>
  <c r="AD517"/>
  <c r="R523"/>
  <c r="AJ523"/>
  <c r="X519"/>
  <c r="AD519"/>
  <c r="AJ519"/>
  <c r="AJ511"/>
  <c r="X514"/>
  <c r="X522"/>
  <c r="AJ522"/>
  <c r="R513"/>
  <c r="X513"/>
  <c r="AD513"/>
  <c r="X515"/>
  <c r="AJ515"/>
  <c r="AD515"/>
  <c r="DA447" i="13"/>
  <c r="AJ512" i="3"/>
  <c r="R511"/>
  <c r="L517"/>
  <c r="DD455" i="13"/>
  <c r="L524" i="3"/>
  <c r="X518"/>
  <c r="DH443" i="13"/>
  <c r="DL510"/>
  <c r="DH435"/>
  <c r="AD510" i="3"/>
  <c r="L511"/>
  <c r="DL523" i="13"/>
  <c r="R519" i="3"/>
  <c r="AD515"/>
  <c r="X519"/>
  <c r="DD441" i="13"/>
  <c r="AD511" i="3"/>
  <c r="AJ511"/>
  <c r="DK516" i="13"/>
  <c r="DL520"/>
  <c r="R523" i="3"/>
  <c r="DK524" i="13"/>
  <c r="R512" i="3"/>
  <c r="DL511" i="13"/>
  <c r="AD513" i="3"/>
  <c r="R522"/>
  <c r="DJ453" i="13"/>
  <c r="X520" i="3"/>
  <c r="DA459" i="13"/>
  <c r="R521" i="3"/>
  <c r="DJ443" i="13"/>
  <c r="AJ524" i="3"/>
  <c r="L519"/>
  <c r="AJ522"/>
  <c r="DJ436" i="13"/>
  <c r="X514" i="3"/>
  <c r="X512"/>
  <c r="L521" i="8"/>
  <c r="AJ513" i="3"/>
  <c r="DD446" i="13"/>
  <c r="DK513"/>
  <c r="AD518" i="3"/>
  <c r="L522" i="8"/>
  <c r="R517" i="3"/>
  <c r="AJ514"/>
  <c r="AD522"/>
  <c r="DK517" i="13"/>
  <c r="DL514"/>
  <c r="DB455"/>
  <c r="AJ523" i="3"/>
  <c r="AJ510"/>
  <c r="L516" i="8"/>
  <c r="R514" i="3"/>
  <c r="DK518" i="13"/>
  <c r="L517" i="8"/>
  <c r="DL524" i="13"/>
  <c r="L514" i="8"/>
  <c r="AJ515" i="3"/>
  <c r="X511"/>
  <c r="L518"/>
  <c r="AJ520"/>
  <c r="DL513" i="13"/>
  <c r="AD512" i="3"/>
  <c r="AJ517"/>
  <c r="AD519"/>
  <c r="DD464" i="13"/>
  <c r="L520" i="3"/>
  <c r="DL516" i="13"/>
  <c r="DL518"/>
  <c r="DJ451"/>
  <c r="DK520"/>
  <c r="DK522"/>
  <c r="DK515"/>
  <c r="R515" i="3"/>
  <c r="L515" i="8"/>
  <c r="DK510" i="13"/>
  <c r="X518" i="8"/>
  <c r="AJ518"/>
  <c r="AD521"/>
  <c r="AD512"/>
  <c r="AJ512"/>
  <c r="R524"/>
  <c r="AJ524"/>
  <c r="AJ520"/>
  <c r="X520"/>
  <c r="R516"/>
  <c r="X516"/>
  <c r="AD510"/>
  <c r="X517"/>
  <c r="AD523"/>
  <c r="X523"/>
  <c r="R519"/>
  <c r="X511"/>
  <c r="R511"/>
  <c r="AD511"/>
  <c r="AJ514"/>
  <c r="AD514"/>
  <c r="R514"/>
  <c r="R522"/>
  <c r="AD522"/>
  <c r="AJ513"/>
  <c r="R515"/>
  <c r="DD440" i="13"/>
  <c r="L513" i="8"/>
  <c r="DH451" i="13"/>
  <c r="L519" i="8"/>
  <c r="AD523" i="3"/>
  <c r="L512"/>
  <c r="DB456" i="13"/>
  <c r="X516" i="3"/>
  <c r="X521"/>
  <c r="X523"/>
  <c r="AD520"/>
  <c r="L523" i="8"/>
  <c r="DK433" i="13"/>
  <c r="DA466"/>
  <c r="AD524" i="3"/>
  <c r="L518" i="8"/>
  <c r="L511"/>
  <c r="L515" i="3"/>
  <c r="AD516"/>
  <c r="AJ519"/>
  <c r="L523"/>
  <c r="R520"/>
  <c r="DJ439" i="13"/>
  <c r="AD521" i="3"/>
  <c r="DK434" i="13"/>
  <c r="DK523"/>
  <c r="DL522"/>
  <c r="AJ518" i="3"/>
  <c r="AD514"/>
  <c r="DK521" i="13"/>
  <c r="R524" i="3"/>
  <c r="L520" i="8"/>
  <c r="R513" i="3"/>
  <c r="X517"/>
  <c r="DJ440" i="13"/>
  <c r="X515" i="3"/>
  <c r="X522"/>
  <c r="DA460" i="13"/>
  <c r="DL515"/>
  <c r="DB446"/>
  <c r="DL521"/>
  <c r="DA456"/>
  <c r="R518" i="3"/>
  <c r="DL517" i="13"/>
  <c r="DK514"/>
  <c r="DB423"/>
  <c r="DJ435"/>
  <c r="L522" i="3"/>
  <c r="DL512" i="13"/>
  <c r="X513" i="3"/>
  <c r="DB445" i="13"/>
  <c r="L510" i="3"/>
  <c r="L521"/>
  <c r="DL519" i="13"/>
  <c r="L510" i="8"/>
  <c r="DH436" i="13"/>
  <c r="DK512"/>
  <c r="DB441"/>
  <c r="DK78"/>
  <c r="AJ516" i="3"/>
  <c r="AD517"/>
  <c r="DK511" i="13"/>
  <c r="DA445"/>
  <c r="X524" i="3"/>
  <c r="L516"/>
  <c r="R516"/>
  <c r="L512" i="8"/>
  <c r="L514" i="3"/>
  <c r="L513"/>
  <c r="DH453" i="13"/>
  <c r="R510" i="3"/>
  <c r="DK519" i="13"/>
  <c r="AJ521" i="3"/>
  <c r="DH439" i="13"/>
  <c r="X510" i="3"/>
  <c r="DH440" i="13"/>
  <c r="L524" i="8"/>
  <c r="AE521" i="3" l="1"/>
  <c r="AE517"/>
  <c r="AE520"/>
  <c r="AE516"/>
  <c r="AE515"/>
  <c r="AE510"/>
  <c r="AE523"/>
  <c r="AE514"/>
  <c r="AE513"/>
  <c r="AE522"/>
  <c r="AE524"/>
  <c r="AE518"/>
  <c r="AE519"/>
  <c r="AE511"/>
  <c r="AE512"/>
  <c r="S510"/>
  <c r="S524"/>
  <c r="S511"/>
  <c r="S513"/>
  <c r="S512"/>
  <c r="S514"/>
  <c r="S522"/>
  <c r="S515"/>
  <c r="S517"/>
  <c r="S520"/>
  <c r="S519"/>
  <c r="S523"/>
  <c r="S521"/>
  <c r="S516"/>
  <c r="S518"/>
  <c r="M515"/>
  <c r="M510"/>
  <c r="M516"/>
  <c r="M514"/>
  <c r="M517"/>
  <c r="M518"/>
  <c r="M513"/>
  <c r="M521"/>
  <c r="M524"/>
  <c r="M522"/>
  <c r="M512"/>
  <c r="M523"/>
  <c r="M520"/>
  <c r="M519"/>
  <c r="M511"/>
  <c r="Y519"/>
  <c r="Y512"/>
  <c r="Y517"/>
  <c r="Y522"/>
  <c r="Y518"/>
  <c r="Y514"/>
  <c r="Y513"/>
  <c r="Y521"/>
  <c r="Y516"/>
  <c r="Y511"/>
  <c r="Y515"/>
  <c r="Y524"/>
  <c r="Y510"/>
  <c r="Y520"/>
  <c r="Y523"/>
  <c r="G513"/>
  <c r="G520"/>
  <c r="G514"/>
  <c r="G516"/>
  <c r="G518"/>
  <c r="G521"/>
  <c r="G510"/>
  <c r="G522"/>
  <c r="G519"/>
  <c r="G523"/>
  <c r="G515"/>
  <c r="G511"/>
  <c r="G524"/>
  <c r="G512"/>
  <c r="G517"/>
  <c r="DZ516" i="12"/>
  <c r="AZ527"/>
  <c r="DZ526"/>
  <c r="BZ524"/>
  <c r="DZ517"/>
  <c r="W526"/>
  <c r="EZ527"/>
  <c r="BZ514"/>
  <c r="BZ518"/>
  <c r="AZ520"/>
  <c r="CZ520"/>
  <c r="AZ516"/>
  <c r="W516"/>
  <c r="EZ526"/>
  <c r="W525"/>
  <c r="W515"/>
  <c r="BZ520"/>
  <c r="W520"/>
  <c r="W514"/>
  <c r="EZ521"/>
  <c r="AZ514"/>
  <c r="CZ525"/>
  <c r="BZ522"/>
  <c r="EZ516"/>
  <c r="AZ518"/>
  <c r="Z518" s="1"/>
  <c r="EZ520"/>
  <c r="BZ515"/>
  <c r="CZ527"/>
  <c r="CZ514"/>
  <c r="DZ514"/>
  <c r="W524"/>
  <c r="EZ525"/>
  <c r="W527"/>
  <c r="W518"/>
  <c r="CZ516"/>
  <c r="EZ514"/>
  <c r="W522"/>
  <c r="BZ527"/>
  <c r="AZ524"/>
  <c r="W528"/>
  <c r="CZ526"/>
  <c r="W521"/>
  <c r="BZ528"/>
  <c r="EZ523"/>
  <c r="AZ528"/>
  <c r="EZ517"/>
  <c r="BZ517"/>
  <c r="AZ525"/>
  <c r="W517"/>
  <c r="W523"/>
  <c r="CZ523"/>
  <c r="DZ528"/>
  <c r="W519"/>
  <c r="DZ521"/>
  <c r="BZ523"/>
  <c r="AZ517"/>
  <c r="DZ523"/>
  <c r="AZ522"/>
  <c r="AZ519"/>
  <c r="CZ528"/>
  <c r="CZ519"/>
  <c r="DZ525"/>
  <c r="CZ521"/>
  <c r="EZ524"/>
  <c r="DZ524"/>
  <c r="DZ527"/>
  <c r="Z515"/>
  <c r="DG436" i="1"/>
  <c r="DG435"/>
  <c r="CX8" i="12"/>
  <c r="EY8"/>
  <c r="DX8"/>
  <c r="CY8"/>
  <c r="AY8"/>
  <c r="BY8"/>
  <c r="DY8"/>
  <c r="BX8"/>
  <c r="AX8"/>
  <c r="EX8"/>
  <c r="O535" i="6"/>
  <c r="C9" s="1"/>
  <c r="L535"/>
  <c r="BX476" i="12"/>
  <c r="EY476"/>
  <c r="CY476"/>
  <c r="EX476"/>
  <c r="AX476"/>
  <c r="CX476"/>
  <c r="AY476"/>
  <c r="BY476"/>
  <c r="DY476"/>
  <c r="DX476"/>
  <c r="EY331"/>
  <c r="AY331"/>
  <c r="AX331"/>
  <c r="CY331"/>
  <c r="CX331"/>
  <c r="DY331"/>
  <c r="DX331"/>
  <c r="EX331"/>
  <c r="BX331"/>
  <c r="BY331"/>
  <c r="CZ449" i="1"/>
  <c r="CX449"/>
  <c r="FF434" i="12"/>
  <c r="CZ447" i="1"/>
  <c r="K449" i="6"/>
  <c r="DH445" i="13"/>
  <c r="DJ516"/>
  <c r="DK435"/>
  <c r="DJ521"/>
  <c r="DJ455"/>
  <c r="DD456"/>
  <c r="DB464"/>
  <c r="DK443"/>
  <c r="DK453"/>
  <c r="DK439"/>
  <c r="DJ523"/>
  <c r="DJ518"/>
  <c r="DJ511"/>
  <c r="DJ457"/>
  <c r="DJ522"/>
  <c r="DJ517"/>
  <c r="DD445"/>
  <c r="DJ524"/>
  <c r="DJ519"/>
  <c r="DJ514"/>
  <c r="DK451"/>
  <c r="DK436"/>
  <c r="DJ445"/>
  <c r="DJ513"/>
  <c r="DD466"/>
  <c r="DK440"/>
  <c r="DJ520"/>
  <c r="DH457"/>
  <c r="DJ515"/>
  <c r="DH455"/>
  <c r="DJ510"/>
  <c r="DJ512"/>
  <c r="EW8" i="12" l="1"/>
  <c r="EZ8" s="1"/>
  <c r="DW8"/>
  <c r="DZ8" s="1"/>
  <c r="Z526"/>
  <c r="Z520"/>
  <c r="Z516"/>
  <c r="Z522"/>
  <c r="Z527"/>
  <c r="Z514"/>
  <c r="Z528"/>
  <c r="Z525"/>
  <c r="Z517"/>
  <c r="Z523"/>
  <c r="Z521"/>
  <c r="Z519"/>
  <c r="Z524"/>
  <c r="AW8"/>
  <c r="AZ8" s="1"/>
  <c r="CW476"/>
  <c r="CZ476" s="1"/>
  <c r="CW331"/>
  <c r="Y476"/>
  <c r="X476"/>
  <c r="X331"/>
  <c r="BW8"/>
  <c r="CW8"/>
  <c r="BW331"/>
  <c r="X8"/>
  <c r="AW331"/>
  <c r="AW476"/>
  <c r="BW476"/>
  <c r="Y8"/>
  <c r="EW331"/>
  <c r="EZ331" s="1"/>
  <c r="DW331"/>
  <c r="Y331"/>
  <c r="DW476"/>
  <c r="EW476"/>
  <c r="K451" i="6"/>
  <c r="DK455" i="13"/>
  <c r="DL4"/>
  <c r="DM423"/>
  <c r="DM4"/>
  <c r="DL327"/>
  <c r="DJ458"/>
  <c r="DM327"/>
  <c r="DH458"/>
  <c r="DK457"/>
  <c r="DE430"/>
  <c r="CZ331" i="12" l="1"/>
  <c r="BZ8"/>
  <c r="W8"/>
  <c r="CZ8"/>
  <c r="W476"/>
  <c r="BZ331"/>
  <c r="BZ476"/>
  <c r="DZ331"/>
  <c r="AZ476"/>
  <c r="DZ476"/>
  <c r="W331"/>
  <c r="EZ476"/>
  <c r="AZ331"/>
  <c r="BY436"/>
  <c r="BY529" s="1"/>
  <c r="BX436"/>
  <c r="EY436"/>
  <c r="EY529" s="1"/>
  <c r="CX436"/>
  <c r="EX436"/>
  <c r="CY436"/>
  <c r="CY529" s="1"/>
  <c r="T29" i="7" s="1"/>
  <c r="DX436" i="12"/>
  <c r="AY436"/>
  <c r="DY436"/>
  <c r="DY529" s="1"/>
  <c r="AX436"/>
  <c r="DK458" i="13"/>
  <c r="DK327"/>
  <c r="DK4"/>
  <c r="Z8" i="12" l="1"/>
  <c r="Z331"/>
  <c r="Z476"/>
  <c r="Y436"/>
  <c r="AY529"/>
  <c r="F29" i="7" s="1"/>
  <c r="F28" s="1"/>
  <c r="CW436" i="12"/>
  <c r="CZ436" s="1"/>
  <c r="CX529"/>
  <c r="X436"/>
  <c r="AW436"/>
  <c r="AZ436" s="1"/>
  <c r="AX529"/>
  <c r="F27" i="7" s="1"/>
  <c r="DW436" i="12"/>
  <c r="DX529"/>
  <c r="W27" i="7" s="1"/>
  <c r="BW436" i="12"/>
  <c r="BZ436" s="1"/>
  <c r="BX529"/>
  <c r="EW436"/>
  <c r="EZ436" s="1"/>
  <c r="EX529"/>
  <c r="O356"/>
  <c r="DP356"/>
  <c r="X529" l="1"/>
  <c r="BW529"/>
  <c r="I26" i="7" s="1"/>
  <c r="I25" s="1"/>
  <c r="EW529" i="12"/>
  <c r="Z26" i="7" s="1"/>
  <c r="Z25" s="1"/>
  <c r="DZ436" i="12"/>
  <c r="Z436" s="1"/>
  <c r="W436"/>
  <c r="AW529"/>
  <c r="CW529"/>
  <c r="T26" i="7" s="1"/>
  <c r="T27"/>
  <c r="Y529" i="12"/>
  <c r="P356"/>
  <c r="FF356" s="1"/>
  <c r="DR356"/>
  <c r="DQ356"/>
  <c r="DU356"/>
  <c r="F26" i="7" l="1"/>
  <c r="F25" s="1"/>
  <c r="T25"/>
  <c r="AH7" i="10"/>
  <c r="AI7"/>
  <c r="AI19" s="1"/>
  <c r="Q356" i="12"/>
  <c r="DT356"/>
  <c r="DV356"/>
  <c r="U356"/>
  <c r="R356"/>
  <c r="V356" l="1"/>
  <c r="T356"/>
  <c r="DW356"/>
  <c r="W356" l="1"/>
  <c r="DZ356"/>
  <c r="Z356" s="1"/>
  <c r="O359"/>
  <c r="DP359"/>
  <c r="DK352" i="13"/>
  <c r="DR359" i="12" l="1"/>
  <c r="R359" s="1"/>
  <c r="DQ359"/>
  <c r="DU359"/>
  <c r="U359" s="1"/>
  <c r="P359"/>
  <c r="DT359" l="1"/>
  <c r="Q359"/>
  <c r="DV359"/>
  <c r="V359" l="1"/>
  <c r="T359"/>
  <c r="DW359"/>
  <c r="W359" l="1"/>
  <c r="DZ359"/>
  <c r="Z359" s="1"/>
  <c r="O361"/>
  <c r="DP361"/>
  <c r="DK355" i="13"/>
  <c r="P361" i="12" l="1"/>
  <c r="DR361"/>
  <c r="R361" s="1"/>
  <c r="DU361"/>
  <c r="DQ361"/>
  <c r="DV361" s="1"/>
  <c r="FF361" l="1"/>
  <c r="Q361"/>
  <c r="DT361"/>
  <c r="T361" s="1"/>
  <c r="V361"/>
  <c r="U361"/>
  <c r="DW361" l="1"/>
  <c r="W361" s="1"/>
  <c r="DO529"/>
  <c r="O363"/>
  <c r="O529"/>
  <c r="DK357" i="13"/>
  <c r="T7" i="10" l="1"/>
  <c r="T19" s="1"/>
  <c r="DZ361" i="12"/>
  <c r="Z361" s="1"/>
  <c r="DP529"/>
  <c r="W2" i="7" s="1"/>
  <c r="DP363" i="12"/>
  <c r="X7" i="10" l="1"/>
  <c r="DR363" i="12"/>
  <c r="DQ363"/>
  <c r="DU363"/>
  <c r="U363" s="1"/>
  <c r="DU529"/>
  <c r="P363"/>
  <c r="P529" s="1"/>
  <c r="FF363" l="1"/>
  <c r="W32" i="7"/>
  <c r="DP567" i="12"/>
  <c r="Q363"/>
  <c r="DT363"/>
  <c r="DQ529"/>
  <c r="DV363"/>
  <c r="R363"/>
  <c r="DR529"/>
  <c r="U529"/>
  <c r="R529" l="1"/>
  <c r="Q529"/>
  <c r="V363"/>
  <c r="DV529"/>
  <c r="AE7" i="10"/>
  <c r="P567" i="12"/>
  <c r="T363"/>
  <c r="DT529"/>
  <c r="DW363"/>
  <c r="FF529"/>
  <c r="FG529" s="1"/>
  <c r="T529" l="1"/>
  <c r="V529"/>
  <c r="Y7" i="10"/>
  <c r="W363" i="12"/>
  <c r="DW529"/>
  <c r="W26" i="7" s="1"/>
  <c r="DZ363" i="12"/>
  <c r="Z363" s="1"/>
  <c r="G29" i="11"/>
  <c r="Z7" i="10"/>
  <c r="DK359" i="13"/>
  <c r="W25" i="7" l="1"/>
  <c r="AD7" i="10"/>
  <c r="W529" i="12"/>
  <c r="AF7" i="10"/>
  <c r="AG7" l="1"/>
  <c r="FF181" i="12" l="1"/>
  <c r="FF337" l="1"/>
  <c r="FF273" l="1"/>
  <c r="FF278"/>
  <c r="FF308"/>
  <c r="FF407"/>
  <c r="FF280"/>
  <c r="FF84"/>
  <c r="FF307"/>
  <c r="FF148"/>
  <c r="FF323"/>
  <c r="FF243"/>
  <c r="FF39"/>
  <c r="FF176"/>
  <c r="FF281"/>
  <c r="FF303"/>
  <c r="FF362"/>
  <c r="FF309"/>
  <c r="FF277"/>
  <c r="FF372"/>
  <c r="FF304"/>
  <c r="FF293"/>
  <c r="FF301"/>
  <c r="FF266"/>
  <c r="FF14"/>
  <c r="FF50"/>
  <c r="FF354"/>
  <c r="FF279"/>
  <c r="FF360"/>
  <c r="FF274"/>
  <c r="FF283"/>
  <c r="FF413"/>
  <c r="FF318"/>
  <c r="FF370"/>
  <c r="FF317"/>
  <c r="FF380"/>
  <c r="FF421"/>
  <c r="FF422"/>
  <c r="FF250"/>
  <c r="FF312"/>
  <c r="FF199"/>
  <c r="FF276"/>
  <c r="FF359"/>
  <c r="FF355"/>
  <c r="FF256"/>
  <c r="FF248"/>
  <c r="FF85"/>
  <c r="FF358"/>
  <c r="FF364"/>
  <c r="FF282"/>
  <c r="FF375"/>
  <c r="FF146"/>
  <c r="FF395" l="1"/>
  <c r="FF61"/>
  <c r="FF22"/>
  <c r="FF130"/>
  <c r="FF114"/>
  <c r="FF170"/>
  <c r="FF132"/>
  <c r="FF357"/>
  <c r="FF29"/>
  <c r="FF43"/>
  <c r="FF403"/>
  <c r="FF31"/>
  <c r="FF10"/>
  <c r="FF60"/>
  <c r="X30" i="10" l="1"/>
  <c r="R531" i="8" l="1"/>
  <c r="X531"/>
  <c r="FF12" i="12"/>
  <c r="AD531" i="8"/>
  <c r="L531"/>
  <c r="AJ531"/>
  <c r="FF9" i="12"/>
  <c r="H580" s="1"/>
  <c r="M25" i="10" s="1"/>
  <c r="FF8" i="12"/>
  <c r="BH153" i="1"/>
  <c r="G578" i="12" l="1"/>
  <c r="N581"/>
  <c r="S27" i="10" s="1"/>
  <c r="K578" i="12"/>
  <c r="I578"/>
  <c r="M579"/>
  <c r="R24" i="10" s="1"/>
  <c r="J582" i="12"/>
  <c r="O28" i="10" s="1"/>
  <c r="J577" i="12"/>
  <c r="M578"/>
  <c r="L578"/>
  <c r="H581"/>
  <c r="M27" i="10" s="1"/>
  <c r="K577" i="12"/>
  <c r="I577"/>
  <c r="P579"/>
  <c r="I580"/>
  <c r="N25" i="10" s="1"/>
  <c r="P578" i="12"/>
  <c r="J580"/>
  <c r="O25" i="10" s="1"/>
  <c r="O581" i="12"/>
  <c r="T27" i="10" s="1"/>
  <c r="L581" i="12"/>
  <c r="Q27" i="10" s="1"/>
  <c r="H578" i="12"/>
  <c r="P580"/>
  <c r="X25" i="10" s="1"/>
  <c r="L579" i="12"/>
  <c r="Q24" i="10" s="1"/>
  <c r="H577" i="12"/>
  <c r="K580"/>
  <c r="P25" i="10" s="1"/>
  <c r="M577" i="12"/>
  <c r="R21" i="10" s="1"/>
  <c r="G581" i="12"/>
  <c r="L27" i="10" s="1"/>
  <c r="N582" i="12"/>
  <c r="S28" i="10" s="1"/>
  <c r="H582" i="12"/>
  <c r="M28" i="10" s="1"/>
  <c r="O580" i="12"/>
  <c r="T25" i="10" s="1"/>
  <c r="M582" i="12"/>
  <c r="R28" i="10" s="1"/>
  <c r="N578" i="12"/>
  <c r="L582"/>
  <c r="Q28" i="10" s="1"/>
  <c r="M580" i="12"/>
  <c r="R25" i="10" s="1"/>
  <c r="K582" i="12"/>
  <c r="P28" i="10" s="1"/>
  <c r="P582" i="12"/>
  <c r="L577"/>
  <c r="O578"/>
  <c r="T22" i="10" s="1"/>
  <c r="G577" i="12"/>
  <c r="K581"/>
  <c r="P27" i="10" s="1"/>
  <c r="O579" i="12"/>
  <c r="T24" i="10" s="1"/>
  <c r="G579" i="12"/>
  <c r="L24" i="10" s="1"/>
  <c r="H579" i="12"/>
  <c r="M24" i="10" s="1"/>
  <c r="P577" i="12"/>
  <c r="M581"/>
  <c r="R27" i="10" s="1"/>
  <c r="J581" i="12"/>
  <c r="O27" i="10" s="1"/>
  <c r="K579" i="12"/>
  <c r="P24" i="10" s="1"/>
  <c r="N577" i="12"/>
  <c r="S21" i="10" s="1"/>
  <c r="O577" i="12"/>
  <c r="T21" i="10" s="1"/>
  <c r="T33" s="1"/>
  <c r="I579" i="12"/>
  <c r="N24" i="10" s="1"/>
  <c r="L580" i="12"/>
  <c r="Q25" i="10" s="1"/>
  <c r="P581" i="12"/>
  <c r="J579"/>
  <c r="O24" i="10" s="1"/>
  <c r="O582" i="12"/>
  <c r="T28" i="10" s="1"/>
  <c r="N579" i="12"/>
  <c r="S24" i="10" s="1"/>
  <c r="G582" i="12"/>
  <c r="L28" i="10" s="1"/>
  <c r="I581" i="12"/>
  <c r="N27" i="10" s="1"/>
  <c r="I582" i="12"/>
  <c r="N28" i="10" s="1"/>
  <c r="N580" i="12"/>
  <c r="S25" i="10" s="1"/>
  <c r="J578" i="12"/>
  <c r="J584" s="1"/>
  <c r="G580"/>
  <c r="L25" i="10" s="1"/>
  <c r="Q21"/>
  <c r="Q33" s="1"/>
  <c r="L583" i="12"/>
  <c r="M584"/>
  <c r="R22" i="10"/>
  <c r="N22"/>
  <c r="Q22"/>
  <c r="Q30" s="1"/>
  <c r="Q31" s="1"/>
  <c r="H584" i="12"/>
  <c r="M22" i="10"/>
  <c r="M30" s="1"/>
  <c r="M31" s="1"/>
  <c r="P21"/>
  <c r="H583" i="12"/>
  <c r="M21" i="10"/>
  <c r="L22"/>
  <c r="N21"/>
  <c r="M583" i="12"/>
  <c r="K584"/>
  <c r="P22" i="10"/>
  <c r="P30" s="1"/>
  <c r="P31" s="1"/>
  <c r="O21"/>
  <c r="P584" i="12"/>
  <c r="X28" i="10" s="1"/>
  <c r="X22"/>
  <c r="S22"/>
  <c r="L21"/>
  <c r="O583" i="12"/>
  <c r="G153" i="1"/>
  <c r="BV153"/>
  <c r="CG153" s="1"/>
  <c r="H153"/>
  <c r="CQ153"/>
  <c r="CR153" s="1"/>
  <c r="BM409" i="13"/>
  <c r="BH520"/>
  <c r="BP283"/>
  <c r="AO40"/>
  <c r="FA529" i="12"/>
  <c r="AF536" i="13"/>
  <c r="AU157"/>
  <c r="AB318" i="12"/>
  <c r="AC150" i="13"/>
  <c r="AW125"/>
  <c r="AJ162"/>
  <c r="FE274" i="12"/>
  <c r="BF506" i="13"/>
  <c r="B526"/>
  <c r="AG208"/>
  <c r="DS536"/>
  <c r="BS357"/>
  <c r="DB274" i="12"/>
  <c r="CB80"/>
  <c r="I7" i="13"/>
  <c r="AB274" i="12"/>
  <c r="F476" i="13"/>
  <c r="B484" i="12"/>
  <c r="Z234" i="13"/>
  <c r="AR14"/>
  <c r="EB449" i="12"/>
  <c r="AE365" i="13"/>
  <c r="BJ554"/>
  <c r="AA295"/>
  <c r="Z24"/>
  <c r="BM541"/>
  <c r="AB464"/>
  <c r="AI37"/>
  <c r="BR10"/>
  <c r="FE547" i="12"/>
  <c r="AK468" i="13"/>
  <c r="AC553" i="12"/>
  <c r="AI449" i="13"/>
  <c r="BG377"/>
  <c r="P367"/>
  <c r="R175"/>
  <c r="BM57"/>
  <c r="BC23" i="12"/>
  <c r="AF384" i="13"/>
  <c r="BA149"/>
  <c r="AK205"/>
  <c r="Y466"/>
  <c r="C29" i="6"/>
  <c r="P15" i="13"/>
  <c r="EB389" i="12"/>
  <c r="BP486" i="13"/>
  <c r="R115"/>
  <c r="AR51"/>
  <c r="BC381"/>
  <c r="AB56" i="12"/>
  <c r="B196"/>
  <c r="AG405" i="13"/>
  <c r="AF126"/>
  <c r="AP508"/>
  <c r="AQ562"/>
  <c r="Z13"/>
  <c r="BC353"/>
  <c r="AQ308"/>
  <c r="BL60"/>
  <c r="AE272"/>
  <c r="C84" i="6"/>
  <c r="T235" i="13"/>
  <c r="AC35"/>
  <c r="AI495"/>
  <c r="BC57" i="12"/>
  <c r="AA358" i="13"/>
  <c r="AB421"/>
  <c r="AA424"/>
  <c r="B118"/>
  <c r="Q138"/>
  <c r="AC165" i="12"/>
  <c r="V141" i="13"/>
  <c r="B461" i="12"/>
  <c r="K374" i="13"/>
  <c r="E315"/>
  <c r="AR84"/>
  <c r="AB465"/>
  <c r="J363"/>
  <c r="BE179"/>
  <c r="BH517"/>
  <c r="U371"/>
  <c r="C366" i="6"/>
  <c r="AR274" i="13"/>
  <c r="BG411"/>
  <c r="N402"/>
  <c r="BC420"/>
  <c r="U515"/>
  <c r="AB327"/>
  <c r="BM69"/>
  <c r="J169"/>
  <c r="BF352"/>
  <c r="AQ380"/>
  <c r="AZ481"/>
  <c r="AP284"/>
  <c r="P540"/>
  <c r="DK446"/>
  <c r="AP236"/>
  <c r="BA40"/>
  <c r="AR128"/>
  <c r="A268"/>
  <c r="M126"/>
  <c r="V239"/>
  <c r="AP245"/>
  <c r="AM150"/>
  <c r="C134"/>
  <c r="AW64"/>
  <c r="AL457"/>
  <c r="AN409"/>
  <c r="BB531" i="12"/>
  <c r="B99"/>
  <c r="BJ64" i="13"/>
  <c r="U242"/>
  <c r="BJ354"/>
  <c r="AB371"/>
  <c r="BR260"/>
  <c r="AP468"/>
  <c r="G358"/>
  <c r="T181"/>
  <c r="AV309"/>
  <c r="AM494"/>
  <c r="Z340"/>
  <c r="AW147"/>
  <c r="AL120"/>
  <c r="Z444"/>
  <c r="R257"/>
  <c r="O318"/>
  <c r="L92"/>
  <c r="V250"/>
  <c r="V395"/>
  <c r="K483"/>
  <c r="BC318" i="12"/>
  <c r="BE39" i="13"/>
  <c r="AF452"/>
  <c r="BH325"/>
  <c r="BQ166"/>
  <c r="V487"/>
  <c r="D563" i="12"/>
  <c r="B460" i="13"/>
  <c r="BB523" i="12"/>
  <c r="AR188" i="13"/>
  <c r="Y285"/>
  <c r="AB387" i="12"/>
  <c r="AI240" i="13"/>
  <c r="BK160"/>
  <c r="B208"/>
  <c r="Q478"/>
  <c r="AB253" i="12"/>
  <c r="AA438" i="13"/>
  <c r="AJ566"/>
  <c r="AK288"/>
  <c r="AO544"/>
  <c r="R429"/>
  <c r="M226"/>
  <c r="P70"/>
  <c r="AD419"/>
  <c r="W417"/>
  <c r="AK220"/>
  <c r="DB450" i="12"/>
  <c r="O258" i="13"/>
  <c r="AZ550"/>
  <c r="AT111"/>
  <c r="BA516"/>
  <c r="AB189" i="12"/>
  <c r="AE198" i="13"/>
  <c r="N293"/>
  <c r="EC224" i="12"/>
  <c r="BJ421" i="13"/>
  <c r="AG249"/>
  <c r="AC21" i="12"/>
  <c r="BD149" i="13"/>
  <c r="BF345"/>
  <c r="M464"/>
  <c r="AQ374"/>
  <c r="BF305"/>
  <c r="AS260"/>
  <c r="AL161"/>
  <c r="Q448"/>
  <c r="BF487"/>
  <c r="CC137" i="12"/>
  <c r="BE477" i="13"/>
  <c r="BI520"/>
  <c r="DC332" i="12"/>
  <c r="S428" i="13"/>
  <c r="BN560"/>
  <c r="AX202"/>
  <c r="AW17"/>
  <c r="AZ237"/>
  <c r="AC502"/>
  <c r="M387"/>
  <c r="AU266"/>
  <c r="B356"/>
  <c r="CC174" i="12"/>
  <c r="X188" i="13"/>
  <c r="AQ235"/>
  <c r="AE441"/>
  <c r="AC140" i="12"/>
  <c r="BE423" i="13"/>
  <c r="AC410" i="12"/>
  <c r="S245" i="13"/>
  <c r="AQ267"/>
  <c r="O234"/>
  <c r="A538"/>
  <c r="BK468"/>
  <c r="J568"/>
  <c r="BP329"/>
  <c r="R405"/>
  <c r="BD158"/>
  <c r="BS226"/>
  <c r="BP174"/>
  <c r="BL388"/>
  <c r="AE116"/>
  <c r="CC16" i="12"/>
  <c r="A265" i="13"/>
  <c r="N214"/>
  <c r="BP26"/>
  <c r="AC252"/>
  <c r="BB342"/>
  <c r="AV469"/>
  <c r="AW520"/>
  <c r="BH468"/>
  <c r="S218"/>
  <c r="AA352"/>
  <c r="K313"/>
  <c r="AB452" i="12"/>
  <c r="AO267" i="13"/>
  <c r="DC8" i="12"/>
  <c r="DB375"/>
  <c r="AR250" i="13"/>
  <c r="C536"/>
  <c r="BP166"/>
  <c r="U287"/>
  <c r="B212"/>
  <c r="BN227"/>
  <c r="DS549"/>
  <c r="C497"/>
  <c r="AX51"/>
  <c r="AX71"/>
  <c r="C28" i="6"/>
  <c r="U200" i="13"/>
  <c r="Y379"/>
  <c r="BE140"/>
  <c r="BN460"/>
  <c r="BR216"/>
  <c r="AQ507"/>
  <c r="N170"/>
  <c r="BE540"/>
  <c r="AC56" i="12"/>
  <c r="AG438" i="13"/>
  <c r="B91"/>
  <c r="B394" i="12"/>
  <c r="E365" i="13"/>
  <c r="AH205"/>
  <c r="AL53"/>
  <c r="BM329"/>
  <c r="J206"/>
  <c r="BB35"/>
  <c r="AM469"/>
  <c r="AC272" i="12"/>
  <c r="P22" i="13"/>
  <c r="AF534"/>
  <c r="AC305" i="12"/>
  <c r="BB5" i="13"/>
  <c r="AA169"/>
  <c r="FE187" i="12"/>
  <c r="BB509"/>
  <c r="BD531" i="13"/>
  <c r="BC10" i="12"/>
  <c r="FE380"/>
  <c r="AU350" i="13"/>
  <c r="BC390"/>
  <c r="BH375"/>
  <c r="AT181"/>
  <c r="M491"/>
  <c r="N282"/>
  <c r="BG235"/>
  <c r="AM155"/>
  <c r="BC518"/>
  <c r="BO550"/>
  <c r="BA464"/>
  <c r="U51"/>
  <c r="BA546"/>
  <c r="W531"/>
  <c r="W206"/>
  <c r="BO213"/>
  <c r="EC100" i="12"/>
  <c r="B282" i="13"/>
  <c r="AE522"/>
  <c r="O162"/>
  <c r="B186"/>
  <c r="CB471" i="12"/>
  <c r="BK353" i="13"/>
  <c r="Z158"/>
  <c r="AB269"/>
  <c r="CB285" i="12"/>
  <c r="AN420" i="13"/>
  <c r="BJ407"/>
  <c r="BB550"/>
  <c r="CB488" i="12"/>
  <c r="AN419" i="13"/>
  <c r="BA216"/>
  <c r="AQ286"/>
  <c r="H348"/>
  <c r="BP85"/>
  <c r="AC111" i="12"/>
  <c r="BC252" i="13"/>
  <c r="BP39"/>
  <c r="Q461"/>
  <c r="N321"/>
  <c r="K94"/>
  <c r="BF464"/>
  <c r="AK181"/>
  <c r="BG471"/>
  <c r="CB469" i="12"/>
  <c r="V138" i="13"/>
  <c r="AJ261"/>
  <c r="FE68" i="12"/>
  <c r="BP284" i="13"/>
  <c r="E221"/>
  <c r="BK56"/>
  <c r="AS71"/>
  <c r="X263"/>
  <c r="Q8"/>
  <c r="I101"/>
  <c r="AB503"/>
  <c r="F227"/>
  <c r="O399"/>
  <c r="BC517" i="12"/>
  <c r="BR457" i="13"/>
  <c r="DC470" i="12"/>
  <c r="AO351" i="13"/>
  <c r="W561"/>
  <c r="BM502"/>
  <c r="Y129"/>
  <c r="A66"/>
  <c r="AC121"/>
  <c r="BB239"/>
  <c r="T242"/>
  <c r="AV39"/>
  <c r="Q422"/>
  <c r="FE25" i="12"/>
  <c r="B434"/>
  <c r="BL511" i="13"/>
  <c r="CC377" i="12"/>
  <c r="BG405" i="13"/>
  <c r="AD186"/>
  <c r="C211" i="6"/>
  <c r="AW524" i="13"/>
  <c r="D319"/>
  <c r="AF380"/>
  <c r="BN335"/>
  <c r="AA316"/>
  <c r="BA25"/>
  <c r="AS172"/>
  <c r="B513" i="12"/>
  <c r="BI51" i="13"/>
  <c r="H205"/>
  <c r="K310"/>
  <c r="AA389"/>
  <c r="AM553"/>
  <c r="BO349"/>
  <c r="K309"/>
  <c r="AN160"/>
  <c r="AT290"/>
  <c r="BE335"/>
  <c r="AE128"/>
  <c r="AI344"/>
  <c r="AK154"/>
  <c r="AF150"/>
  <c r="EB388" i="12"/>
  <c r="BI19" i="13"/>
  <c r="DB365" i="12"/>
  <c r="X105" i="13"/>
  <c r="BB276" i="12"/>
  <c r="BP238" i="13"/>
  <c r="FE554" i="12"/>
  <c r="EC257"/>
  <c r="AU557" i="13"/>
  <c r="BN291"/>
  <c r="Y355"/>
  <c r="EC549" i="12"/>
  <c r="DC13"/>
  <c r="AB241" i="13"/>
  <c r="I202"/>
  <c r="AN131"/>
  <c r="AP535"/>
  <c r="B171"/>
  <c r="AF30"/>
  <c r="AN122"/>
  <c r="AJ556"/>
  <c r="AR341"/>
  <c r="BL327"/>
  <c r="K355"/>
  <c r="BK544"/>
  <c r="AQ309"/>
  <c r="AM253"/>
  <c r="AU89"/>
  <c r="AB100"/>
  <c r="AX123"/>
  <c r="BF93"/>
  <c r="AV421"/>
  <c r="H424"/>
  <c r="BK248"/>
  <c r="D473"/>
  <c r="BI214"/>
  <c r="BQ442"/>
  <c r="B342"/>
  <c r="I32"/>
  <c r="X305"/>
  <c r="AK536"/>
  <c r="B98" i="6"/>
  <c r="AU412" i="13"/>
  <c r="H395"/>
  <c r="BC176" i="12"/>
  <c r="U166" i="13"/>
  <c r="J272"/>
  <c r="AH259"/>
  <c r="BC226" i="12"/>
  <c r="BC479"/>
  <c r="U103" i="13"/>
  <c r="BQ483"/>
  <c r="Q477"/>
  <c r="AL379"/>
  <c r="AI215"/>
  <c r="AY353"/>
  <c r="B143" i="6"/>
  <c r="G495" i="13"/>
  <c r="AT22"/>
  <c r="AW391"/>
  <c r="BJ420"/>
  <c r="K209"/>
  <c r="T185"/>
  <c r="X165"/>
  <c r="EC272" i="12"/>
  <c r="BF157" i="13"/>
  <c r="C87" i="6"/>
  <c r="AB511" i="13"/>
  <c r="BA544"/>
  <c r="M218"/>
  <c r="K337"/>
  <c r="V188"/>
  <c r="L523"/>
  <c r="AL368"/>
  <c r="BM457"/>
  <c r="P556"/>
  <c r="CB318" i="12"/>
  <c r="P27" i="13"/>
  <c r="B74"/>
  <c r="Z469"/>
  <c r="AE215"/>
  <c r="W384"/>
  <c r="BO548"/>
  <c r="L351"/>
  <c r="T366"/>
  <c r="T356"/>
  <c r="AM118"/>
  <c r="DB314" i="12"/>
  <c r="I495" i="13"/>
  <c r="AC443" i="12"/>
  <c r="AB260"/>
  <c r="AN488" i="13"/>
  <c r="DB472" i="12"/>
  <c r="D250" i="13"/>
  <c r="AW68"/>
  <c r="Q451"/>
  <c r="AW98"/>
  <c r="G276"/>
  <c r="AQ417"/>
  <c r="BG148"/>
  <c r="N99"/>
  <c r="AT154"/>
  <c r="EB157" i="12"/>
  <c r="B62" i="13"/>
  <c r="BR516"/>
  <c r="R477"/>
  <c r="C66" i="12"/>
  <c r="J214" i="13"/>
  <c r="BG285"/>
  <c r="O342"/>
  <c r="R234"/>
  <c r="C285"/>
  <c r="C443" i="6"/>
  <c r="T178" i="13"/>
  <c r="BM52"/>
  <c r="BQ328"/>
  <c r="E322"/>
  <c r="AP366"/>
  <c r="BR330"/>
  <c r="BN40"/>
  <c r="W35"/>
  <c r="BS144"/>
  <c r="E311"/>
  <c r="B352"/>
  <c r="M459"/>
  <c r="M206"/>
  <c r="BA473"/>
  <c r="DC480" i="12"/>
  <c r="BE234" i="13"/>
  <c r="BO45"/>
  <c r="AW214"/>
  <c r="A122"/>
  <c r="AC226" i="12"/>
  <c r="BH565" i="13"/>
  <c r="I314"/>
  <c r="S454"/>
  <c r="AB275" i="12"/>
  <c r="AC527" i="13"/>
  <c r="T415"/>
  <c r="BD85"/>
  <c r="BS476"/>
  <c r="BB499" i="12"/>
  <c r="AM209" i="13"/>
  <c r="BL104"/>
  <c r="W515"/>
  <c r="BL190"/>
  <c r="AR48"/>
  <c r="D322"/>
  <c r="BP188"/>
  <c r="CC226" i="12"/>
  <c r="BA567" i="13"/>
  <c r="Z207"/>
  <c r="BL161"/>
  <c r="Y5"/>
  <c r="DB289" i="12"/>
  <c r="AM400" i="13"/>
  <c r="AA471"/>
  <c r="R80"/>
  <c r="AC225"/>
  <c r="BF318"/>
  <c r="BN524"/>
  <c r="BA45"/>
  <c r="E176"/>
  <c r="S312"/>
  <c r="AO363"/>
  <c r="C257" i="6"/>
  <c r="AH523" i="13"/>
  <c r="AD222"/>
  <c r="AF423"/>
  <c r="E374"/>
  <c r="AC502" i="12"/>
  <c r="AQ304" i="13"/>
  <c r="CB382" i="12"/>
  <c r="J440" i="13"/>
  <c r="C264"/>
  <c r="BS248"/>
  <c r="AE456"/>
  <c r="AG114"/>
  <c r="AQ392"/>
  <c r="BF340"/>
  <c r="A120"/>
  <c r="AU263"/>
  <c r="F26"/>
  <c r="BD231"/>
  <c r="BD170"/>
  <c r="AV133"/>
  <c r="C396" i="6"/>
  <c r="Q374" i="13"/>
  <c r="N265"/>
  <c r="G535"/>
  <c r="BA198"/>
  <c r="AF218"/>
  <c r="BH522"/>
  <c r="A245"/>
  <c r="BI223"/>
  <c r="AD386"/>
  <c r="AB184" i="12"/>
  <c r="AO127" i="13"/>
  <c r="AP290"/>
  <c r="BB370" i="12"/>
  <c r="AB455" i="13"/>
  <c r="AQ325"/>
  <c r="Y13"/>
  <c r="Y485"/>
  <c r="P125"/>
  <c r="EB131" i="12"/>
  <c r="B92"/>
  <c r="AI168" i="13"/>
  <c r="FE517" i="12"/>
  <c r="CB419"/>
  <c r="J315" i="13"/>
  <c r="Q163"/>
  <c r="AY236"/>
  <c r="AB487"/>
  <c r="AF514"/>
  <c r="BL90"/>
  <c r="R392"/>
  <c r="AL205"/>
  <c r="T544"/>
  <c r="BR507"/>
  <c r="BJ534"/>
  <c r="CB327" i="12"/>
  <c r="Z371" i="13"/>
  <c r="AJ504"/>
  <c r="Z386"/>
  <c r="T444"/>
  <c r="BS161"/>
  <c r="BE518"/>
  <c r="AJ117"/>
  <c r="AB109" i="12"/>
  <c r="N267" i="13"/>
  <c r="H215"/>
  <c r="BQ570"/>
  <c r="DB363" i="12"/>
  <c r="AK42" i="13"/>
  <c r="C475" i="6"/>
  <c r="M383" i="13"/>
  <c r="AJ213"/>
  <c r="AL9"/>
  <c r="E241"/>
  <c r="AQ287"/>
  <c r="X423"/>
  <c r="AH253"/>
  <c r="AC222"/>
  <c r="Z392"/>
  <c r="BN334"/>
  <c r="AE273"/>
  <c r="AA246"/>
  <c r="AQ220"/>
  <c r="AX433"/>
  <c r="J479"/>
  <c r="AS148"/>
  <c r="AN376"/>
  <c r="L553"/>
  <c r="AJ257"/>
  <c r="Y315"/>
  <c r="BD259"/>
  <c r="AW169"/>
  <c r="V307"/>
  <c r="I113"/>
  <c r="AP402"/>
  <c r="AP376"/>
  <c r="AI356"/>
  <c r="BB504"/>
  <c r="AT45"/>
  <c r="BQ393"/>
  <c r="T134"/>
  <c r="AU543"/>
  <c r="B218" i="12"/>
  <c r="AZ386" i="13"/>
  <c r="AU22"/>
  <c r="AP32"/>
  <c r="CB513" i="12"/>
  <c r="DC82"/>
  <c r="T127" i="13"/>
  <c r="BQ180"/>
  <c r="EB287" i="12"/>
  <c r="CB163"/>
  <c r="D13" i="13"/>
  <c r="EB547" i="12"/>
  <c r="EC35"/>
  <c r="AG313" i="13"/>
  <c r="EC141" i="12"/>
  <c r="BB220"/>
  <c r="BL166" i="13"/>
  <c r="BB464" i="12"/>
  <c r="BE428" i="13"/>
  <c r="DC454" i="12"/>
  <c r="AZ466" i="13"/>
  <c r="BQ249"/>
  <c r="T119"/>
  <c r="DC333" i="12"/>
  <c r="H129" i="13"/>
  <c r="BO55"/>
  <c r="BJ138"/>
  <c r="AO330"/>
  <c r="AC179" i="12"/>
  <c r="L95" i="13"/>
  <c r="BQ424"/>
  <c r="AC544" i="12"/>
  <c r="Z230" i="13"/>
  <c r="AT201"/>
  <c r="AY430"/>
  <c r="AO148"/>
  <c r="N173"/>
  <c r="V439"/>
  <c r="AK33"/>
  <c r="AB18" i="12"/>
  <c r="AC129"/>
  <c r="AN320" i="13"/>
  <c r="B486" i="12"/>
  <c r="DC296"/>
  <c r="AR97" i="13"/>
  <c r="Q76"/>
  <c r="Q111"/>
  <c r="BO87"/>
  <c r="C332" i="6"/>
  <c r="J82" i="13"/>
  <c r="AL285"/>
  <c r="AJ235"/>
  <c r="AF441"/>
  <c r="B465" i="12"/>
  <c r="BS532" i="13"/>
  <c r="BG7"/>
  <c r="C441"/>
  <c r="AC498"/>
  <c r="F73"/>
  <c r="BQ469"/>
  <c r="H477"/>
  <c r="AW78"/>
  <c r="AN293"/>
  <c r="AG375"/>
  <c r="Q299"/>
  <c r="AI496"/>
  <c r="BN271"/>
  <c r="C376" i="6"/>
  <c r="AN560" i="13"/>
  <c r="A153"/>
  <c r="X137"/>
  <c r="W479"/>
  <c r="BD98"/>
  <c r="G320"/>
  <c r="BC202" i="12"/>
  <c r="BH443" i="13"/>
  <c r="AA356"/>
  <c r="AZ494"/>
  <c r="V301"/>
  <c r="AX244"/>
  <c r="AH68"/>
  <c r="FD529" i="12"/>
  <c r="AN475" i="13"/>
  <c r="T383"/>
  <c r="F346"/>
  <c r="N76"/>
  <c r="BK186"/>
  <c r="AR22"/>
  <c r="AX499"/>
  <c r="AD365"/>
  <c r="DD473"/>
  <c r="Y90"/>
  <c r="BK547"/>
  <c r="X354"/>
  <c r="AV362"/>
  <c r="EC128" i="12"/>
  <c r="AK428" i="13"/>
  <c r="AN46"/>
  <c r="BE25"/>
  <c r="BS510"/>
  <c r="S140"/>
  <c r="BI339"/>
  <c r="AG464"/>
  <c r="BG305"/>
  <c r="BS213"/>
  <c r="V263"/>
  <c r="I546"/>
  <c r="AV5"/>
  <c r="CB490" i="12"/>
  <c r="P352" i="13"/>
  <c r="D269"/>
  <c r="S240"/>
  <c r="O384"/>
  <c r="AV479"/>
  <c r="AQ115"/>
  <c r="AX93"/>
  <c r="BN490"/>
  <c r="O54"/>
  <c r="S53"/>
  <c r="AK489"/>
  <c r="AI161"/>
  <c r="B269"/>
  <c r="U364"/>
  <c r="G60"/>
  <c r="F337"/>
  <c r="FE551" i="12"/>
  <c r="BC543" i="13"/>
  <c r="Q557"/>
  <c r="EB93" i="12"/>
  <c r="N562" i="13"/>
  <c r="AP547"/>
  <c r="AB299"/>
  <c r="DB272" i="12"/>
  <c r="EB319"/>
  <c r="C395" i="13"/>
  <c r="B73" i="12"/>
  <c r="BJ153" i="13"/>
  <c r="D340"/>
  <c r="AF436"/>
  <c r="BN341"/>
  <c r="AX303"/>
  <c r="AI341"/>
  <c r="AB165" i="12"/>
  <c r="AF408" i="13"/>
  <c r="BE410"/>
  <c r="B186" i="12"/>
  <c r="AV25" i="13"/>
  <c r="AC23"/>
  <c r="B395"/>
  <c r="DB435" i="12"/>
  <c r="V322" i="13"/>
  <c r="AK316"/>
  <c r="B548" i="12"/>
  <c r="AB367"/>
  <c r="BG14" i="13"/>
  <c r="AA392"/>
  <c r="X508"/>
  <c r="BC15" i="12"/>
  <c r="BQ299" i="13"/>
  <c r="AQ223"/>
  <c r="Q527"/>
  <c r="W465"/>
  <c r="AW441"/>
  <c r="EC118" i="12"/>
  <c r="BS318" i="13"/>
  <c r="Q341"/>
  <c r="AQ533"/>
  <c r="BS384"/>
  <c r="G107"/>
  <c r="H15"/>
  <c r="N415"/>
  <c r="C533" i="12"/>
  <c r="BP248" i="13"/>
  <c r="C349" i="12"/>
  <c r="AQ362" i="13"/>
  <c r="BE186"/>
  <c r="F500"/>
  <c r="AQ509"/>
  <c r="BB64" i="12"/>
  <c r="BN523" i="13"/>
  <c r="BF491"/>
  <c r="AP222"/>
  <c r="BR227"/>
  <c r="AY521"/>
  <c r="Y286"/>
  <c r="R336"/>
  <c r="M518"/>
  <c r="BO464"/>
  <c r="CB315" i="12"/>
  <c r="W481" i="13"/>
  <c r="DC220" i="12"/>
  <c r="AV74" i="13"/>
  <c r="T70"/>
  <c r="C144" i="12"/>
  <c r="AB472" i="13"/>
  <c r="Y524"/>
  <c r="AC158"/>
  <c r="F69"/>
  <c r="AH19"/>
  <c r="V508"/>
  <c r="C506" i="12"/>
  <c r="CC355"/>
  <c r="AX345" i="13"/>
  <c r="BR5"/>
  <c r="C95" i="6"/>
  <c r="BF402" i="13"/>
  <c r="AE444"/>
  <c r="BP325"/>
  <c r="AN130"/>
  <c r="BF568"/>
  <c r="BJ266"/>
  <c r="F124"/>
  <c r="CB229" i="12"/>
  <c r="BS420" i="13"/>
  <c r="BK431"/>
  <c r="C336" i="6"/>
  <c r="BI378" i="13"/>
  <c r="C120"/>
  <c r="AU32"/>
  <c r="AM254"/>
  <c r="L415"/>
  <c r="S68"/>
  <c r="EB80" i="12"/>
  <c r="Z113" i="13"/>
  <c r="L359"/>
  <c r="BK90"/>
  <c r="Z337"/>
  <c r="F494"/>
  <c r="BD409"/>
  <c r="BS291"/>
  <c r="I97"/>
  <c r="AR481"/>
  <c r="AD214"/>
  <c r="AD505"/>
  <c r="EB358" i="12"/>
  <c r="AI151" i="13"/>
  <c r="BL262"/>
  <c r="AZ213"/>
  <c r="AO426"/>
  <c r="BO251"/>
  <c r="V491"/>
  <c r="AR335"/>
  <c r="B446" i="6"/>
  <c r="L513" i="13"/>
  <c r="AO5"/>
  <c r="CB430" i="12"/>
  <c r="BK8" i="13"/>
  <c r="EC327" i="12"/>
  <c r="CC207"/>
  <c r="AD105" i="13"/>
  <c r="AN259"/>
  <c r="AB466"/>
  <c r="AH372"/>
  <c r="Z487"/>
  <c r="BG442"/>
  <c r="AB268" i="12"/>
  <c r="AV491" i="13"/>
  <c r="BB96" i="12"/>
  <c r="AD135" i="13"/>
  <c r="AB494"/>
  <c r="FE101" i="12"/>
  <c r="C491"/>
  <c r="A208" i="13"/>
  <c r="AJ198"/>
  <c r="F169"/>
  <c r="BB152" i="12"/>
  <c r="AZ110" i="13"/>
  <c r="DC45" i="12"/>
  <c r="AX155" i="13"/>
  <c r="AO301"/>
  <c r="BK92"/>
  <c r="G308"/>
  <c r="F416"/>
  <c r="AI429"/>
  <c r="U367"/>
  <c r="F66"/>
  <c r="B68" i="12"/>
  <c r="AB392"/>
  <c r="AE496" i="13"/>
  <c r="AI73"/>
  <c r="BA65"/>
  <c r="B120" i="12"/>
  <c r="H485" i="13"/>
  <c r="BJ333"/>
  <c r="Y538"/>
  <c r="AU547"/>
  <c r="BK131"/>
  <c r="AV496"/>
  <c r="BA402"/>
  <c r="AX8"/>
  <c r="H329"/>
  <c r="V479"/>
  <c r="BK503"/>
  <c r="AX89"/>
  <c r="BF285"/>
  <c r="CB53" i="12"/>
  <c r="BP478" i="13"/>
  <c r="AG169"/>
  <c r="P207"/>
  <c r="T69"/>
  <c r="FE168" i="12"/>
  <c r="B485" i="6"/>
  <c r="Z35" i="13"/>
  <c r="AE300"/>
  <c r="AC189" i="12"/>
  <c r="BB71"/>
  <c r="AC554"/>
  <c r="BM281" i="13"/>
  <c r="BN366"/>
  <c r="AS210"/>
  <c r="S211"/>
  <c r="AV192"/>
  <c r="Q56"/>
  <c r="C388"/>
  <c r="B131"/>
  <c r="W375"/>
  <c r="Y269"/>
  <c r="BD428"/>
  <c r="AC23" i="12"/>
  <c r="AE33" i="13"/>
  <c r="D46"/>
  <c r="AK127"/>
  <c r="FB532" i="12"/>
  <c r="X437" i="13"/>
  <c r="BB453"/>
  <c r="BG492"/>
  <c r="BC34"/>
  <c r="B372" i="6"/>
  <c r="BB558" i="12"/>
  <c r="Y426" i="13"/>
  <c r="BK526"/>
  <c r="AZ338"/>
  <c r="AH368"/>
  <c r="G286"/>
  <c r="F292"/>
  <c r="AB208" i="12"/>
  <c r="FE299"/>
  <c r="DB560"/>
  <c r="BL47" i="13"/>
  <c r="EC364" i="12"/>
  <c r="AC361"/>
  <c r="BQ479" i="13"/>
  <c r="AE170"/>
  <c r="F450"/>
  <c r="BH369"/>
  <c r="J21"/>
  <c r="BB269"/>
  <c r="AD292"/>
  <c r="AG284"/>
  <c r="BG90"/>
  <c r="AH102"/>
  <c r="AN497"/>
  <c r="AC439" i="12"/>
  <c r="BM82" i="13"/>
  <c r="AB517"/>
  <c r="BO446"/>
  <c r="BG476"/>
  <c r="N446"/>
  <c r="AZ80"/>
  <c r="AD473"/>
  <c r="AY487"/>
  <c r="B439" i="12"/>
  <c r="O23" i="13"/>
  <c r="DC378" i="12"/>
  <c r="S302" i="13"/>
  <c r="BM119"/>
  <c r="BS431"/>
  <c r="AA5"/>
  <c r="AT354"/>
  <c r="AR43"/>
  <c r="P42"/>
  <c r="AH185"/>
  <c r="J152"/>
  <c r="H419"/>
  <c r="X125"/>
  <c r="AC88" i="12"/>
  <c r="AN311" i="13"/>
  <c r="AA383"/>
  <c r="B327" i="6"/>
  <c r="AE112" i="13"/>
  <c r="Z318"/>
  <c r="AH81"/>
  <c r="BC397"/>
  <c r="AW569"/>
  <c r="BI370"/>
  <c r="BG437"/>
  <c r="C202" i="6"/>
  <c r="L503" i="13"/>
  <c r="BJ212"/>
  <c r="BD559"/>
  <c r="C183" i="6"/>
  <c r="F362" i="13"/>
  <c r="AM143"/>
  <c r="BD239"/>
  <c r="BK112"/>
  <c r="Q245"/>
  <c r="W315"/>
  <c r="AA129"/>
  <c r="BE265"/>
  <c r="BR327"/>
  <c r="AB514"/>
  <c r="AE194"/>
  <c r="W564"/>
  <c r="BF475"/>
  <c r="AH73"/>
  <c r="BL51"/>
  <c r="DJ450"/>
  <c r="BK326"/>
  <c r="AC243" i="12"/>
  <c r="T84" i="13"/>
  <c r="E201"/>
  <c r="AE97"/>
  <c r="Y424"/>
  <c r="B457" i="12"/>
  <c r="AU249" i="13"/>
  <c r="AI542"/>
  <c r="P560"/>
  <c r="BC454"/>
  <c r="DB240" i="12"/>
  <c r="AX9" i="13"/>
  <c r="BL138"/>
  <c r="A540"/>
  <c r="BI322"/>
  <c r="B278" i="12"/>
  <c r="R33" i="13"/>
  <c r="V469"/>
  <c r="BQ400"/>
  <c r="Z54"/>
  <c r="BJ52"/>
  <c r="AC474"/>
  <c r="BC194"/>
  <c r="BF17"/>
  <c r="B406" i="12"/>
  <c r="J188" i="13"/>
  <c r="DC510" i="12"/>
  <c r="E288" i="13"/>
  <c r="O297"/>
  <c r="V302"/>
  <c r="AG72"/>
  <c r="BR256"/>
  <c r="BO563"/>
  <c r="N207"/>
  <c r="N120"/>
  <c r="J337"/>
  <c r="H367"/>
  <c r="BS258"/>
  <c r="BA467"/>
  <c r="BL264"/>
  <c r="AI187"/>
  <c r="AB35" i="12"/>
  <c r="AK525" i="13"/>
  <c r="CX436"/>
  <c r="BP272"/>
  <c r="S23"/>
  <c r="BC556" i="12"/>
  <c r="EB312"/>
  <c r="B69"/>
  <c r="BD295" i="13"/>
  <c r="C286"/>
  <c r="B427" i="12"/>
  <c r="BK37" i="13"/>
  <c r="L216"/>
  <c r="N188"/>
  <c r="AV379"/>
  <c r="AE493"/>
  <c r="K181"/>
  <c r="BE93"/>
  <c r="T287"/>
  <c r="AI545"/>
  <c r="AR229"/>
  <c r="BJ389"/>
  <c r="O177"/>
  <c r="I525"/>
  <c r="F460"/>
  <c r="AH159"/>
  <c r="P222"/>
  <c r="BM67"/>
  <c r="AK294"/>
  <c r="DS562"/>
  <c r="AE137"/>
  <c r="AT551"/>
  <c r="AG282"/>
  <c r="BB123"/>
  <c r="G424"/>
  <c r="AJ184"/>
  <c r="BD168"/>
  <c r="BD447"/>
  <c r="BM495"/>
  <c r="AU131"/>
  <c r="BN108"/>
  <c r="D451"/>
  <c r="BQ85"/>
  <c r="BA568"/>
  <c r="EB56" i="12"/>
  <c r="AQ403" i="13"/>
  <c r="H429"/>
  <c r="AJ442"/>
  <c r="BF263"/>
  <c r="AK400"/>
  <c r="AC532"/>
  <c r="BQ510"/>
  <c r="AX332"/>
  <c r="AZ267"/>
  <c r="AX416"/>
  <c r="B290"/>
  <c r="BC462"/>
  <c r="AB211"/>
  <c r="J385"/>
  <c r="FB558" i="12"/>
  <c r="DN4" i="13"/>
  <c r="AV447"/>
  <c r="EC41" i="12"/>
  <c r="AR567" i="13"/>
  <c r="BH149"/>
  <c r="BI199"/>
  <c r="EC309" i="12"/>
  <c r="P405" i="13"/>
  <c r="BR342"/>
  <c r="BE84"/>
  <c r="BF555"/>
  <c r="AC497"/>
  <c r="AJ212"/>
  <c r="AY535"/>
  <c r="BJ375"/>
  <c r="AO506"/>
  <c r="AP455"/>
  <c r="EB395" i="12"/>
  <c r="BO530" i="13"/>
  <c r="K334"/>
  <c r="AT564"/>
  <c r="A134"/>
  <c r="AZ221"/>
  <c r="AB43"/>
  <c r="V35"/>
  <c r="T507"/>
  <c r="Q351"/>
  <c r="AC362" i="12"/>
  <c r="AO409" i="13"/>
  <c r="BC348"/>
  <c r="BI130"/>
  <c r="AZ438"/>
  <c r="BR383"/>
  <c r="AB548"/>
  <c r="AF50"/>
  <c r="AG384"/>
  <c r="BD61"/>
  <c r="R272"/>
  <c r="BC522" i="12"/>
  <c r="A507" i="13"/>
  <c r="AC535"/>
  <c r="BM439"/>
  <c r="AF570"/>
  <c r="BI213"/>
  <c r="BE192"/>
  <c r="BF470"/>
  <c r="E292"/>
  <c r="BO386"/>
  <c r="DC457" i="12"/>
  <c r="K292" i="13"/>
  <c r="AN7"/>
  <c r="C45" i="12"/>
  <c r="AN411" i="13"/>
  <c r="AC224"/>
  <c r="AS128"/>
  <c r="V464"/>
  <c r="N430"/>
  <c r="BR110"/>
  <c r="C198"/>
  <c r="BE393"/>
  <c r="AU111"/>
  <c r="I313"/>
  <c r="C36"/>
  <c r="DB387" i="12"/>
  <c r="AZ324" i="13"/>
  <c r="AI441"/>
  <c r="BB350"/>
  <c r="AK256"/>
  <c r="DS537"/>
  <c r="E94"/>
  <c r="AT482"/>
  <c r="BB263"/>
  <c r="Z162"/>
  <c r="S493"/>
  <c r="AL281"/>
  <c r="EB512" i="12"/>
  <c r="B469"/>
  <c r="AQ120" i="13"/>
  <c r="B448"/>
  <c r="BH198"/>
  <c r="C28"/>
  <c r="M541"/>
  <c r="H328"/>
  <c r="AL6"/>
  <c r="AR179"/>
  <c r="BC79" i="12"/>
  <c r="Y265" i="13"/>
  <c r="AP96"/>
  <c r="AS516"/>
  <c r="CB167" i="12"/>
  <c r="BI419" i="13"/>
  <c r="BE398"/>
  <c r="P24"/>
  <c r="AB27" i="12"/>
  <c r="BE547" i="13"/>
  <c r="AL458"/>
  <c r="FE326" i="12"/>
  <c r="BE38" i="13"/>
  <c r="E453"/>
  <c r="BQ487"/>
  <c r="B428" i="12"/>
  <c r="M29" i="13"/>
  <c r="V148"/>
  <c r="BC334" i="12"/>
  <c r="AR28" i="13"/>
  <c r="AN188"/>
  <c r="AK55"/>
  <c r="BA34"/>
  <c r="U146"/>
  <c r="EB252" i="12"/>
  <c r="BN376" i="13"/>
  <c r="BO293"/>
  <c r="D405"/>
  <c r="DB489" i="12"/>
  <c r="AG120" i="13"/>
  <c r="BK44"/>
  <c r="W355"/>
  <c r="BS96"/>
  <c r="AL15"/>
  <c r="BB14" i="12"/>
  <c r="BH248" i="13"/>
  <c r="AD427"/>
  <c r="C197" i="12"/>
  <c r="BA286" i="13"/>
  <c r="AL224"/>
  <c r="O512"/>
  <c r="BC92"/>
  <c r="A7"/>
  <c r="AJ228"/>
  <c r="AK147"/>
  <c r="E396"/>
  <c r="BC307"/>
  <c r="U506"/>
  <c r="AA193"/>
  <c r="AV155"/>
  <c r="AC427"/>
  <c r="BK262"/>
  <c r="AN76"/>
  <c r="EC474" i="12"/>
  <c r="Z436" i="13"/>
  <c r="BI270"/>
  <c r="DC438" i="12"/>
  <c r="D356" i="13"/>
  <c r="C284"/>
  <c r="Z292"/>
  <c r="BD264"/>
  <c r="BB337"/>
  <c r="C501"/>
  <c r="AA391"/>
  <c r="BJ483"/>
  <c r="AW530"/>
  <c r="AC59" i="12"/>
  <c r="S448" i="13"/>
  <c r="AA470"/>
  <c r="AM17"/>
  <c r="C380"/>
  <c r="N161"/>
  <c r="AE426"/>
  <c r="N463"/>
  <c r="AN134"/>
  <c r="BC175"/>
  <c r="AY140"/>
  <c r="AK228"/>
  <c r="AS490"/>
  <c r="Q429"/>
  <c r="AL374"/>
  <c r="BL117"/>
  <c r="AK120"/>
  <c r="B508"/>
  <c r="C516" i="12"/>
  <c r="AA493" i="13"/>
  <c r="W361"/>
  <c r="AV438"/>
  <c r="AW522"/>
  <c r="N303"/>
  <c r="BS319"/>
  <c r="AS445"/>
  <c r="EB219" i="12"/>
  <c r="T328" i="13"/>
  <c r="Z476"/>
  <c r="BD91"/>
  <c r="AJ129"/>
  <c r="BR289"/>
  <c r="C372"/>
  <c r="AO31"/>
  <c r="BJ532"/>
  <c r="AY544"/>
  <c r="EC97" i="12"/>
  <c r="BB386"/>
  <c r="BA129" i="13"/>
  <c r="AE242"/>
  <c r="C242" i="12"/>
  <c r="AG488" i="13"/>
  <c r="Q210"/>
  <c r="B326" i="6"/>
  <c r="AS497" i="13"/>
  <c r="BE315"/>
  <c r="BI239"/>
  <c r="BP476"/>
  <c r="AC462" i="12"/>
  <c r="C243" i="13"/>
  <c r="FE439" i="12"/>
  <c r="C432"/>
  <c r="AM454" i="13"/>
  <c r="DC230" i="12"/>
  <c r="AW345" i="13"/>
  <c r="B29"/>
  <c r="BS217"/>
  <c r="BQ81"/>
  <c r="BN422"/>
  <c r="BQ451"/>
  <c r="AE17"/>
  <c r="D153"/>
  <c r="BL23"/>
  <c r="Y548"/>
  <c r="V11"/>
  <c r="BR474"/>
  <c r="BR449"/>
  <c r="AB169"/>
  <c r="AO518"/>
  <c r="AZ135"/>
  <c r="C433"/>
  <c r="AW366"/>
  <c r="BI319"/>
  <c r="O356"/>
  <c r="AG238"/>
  <c r="AN258"/>
  <c r="BP426"/>
  <c r="BR523"/>
  <c r="E227"/>
  <c r="AD182"/>
  <c r="BQ444"/>
  <c r="B181" i="12"/>
  <c r="CC62"/>
  <c r="FB553"/>
  <c r="AR21" i="13"/>
  <c r="BL13"/>
  <c r="AA173"/>
  <c r="BH106"/>
  <c r="AL34"/>
  <c r="BM361"/>
  <c r="B114" i="6"/>
  <c r="AA510" i="13"/>
  <c r="AW47"/>
  <c r="K382"/>
  <c r="E63"/>
  <c r="AI474"/>
  <c r="M101"/>
  <c r="R403"/>
  <c r="AZ173"/>
  <c r="U357"/>
  <c r="I189"/>
  <c r="I373"/>
  <c r="AV146"/>
  <c r="N359"/>
  <c r="M270"/>
  <c r="AK330"/>
  <c r="K366"/>
  <c r="BR222"/>
  <c r="X274"/>
  <c r="AL227"/>
  <c r="F504"/>
  <c r="BG500"/>
  <c r="J545"/>
  <c r="AK394"/>
  <c r="BG50"/>
  <c r="AW521"/>
  <c r="F270"/>
  <c r="Y290"/>
  <c r="BO11"/>
  <c r="AE406"/>
  <c r="BG351"/>
  <c r="AF530"/>
  <c r="S540"/>
  <c r="E98"/>
  <c r="CB63" i="12"/>
  <c r="BH129" i="13"/>
  <c r="S400"/>
  <c r="AH301"/>
  <c r="V541"/>
  <c r="D161"/>
  <c r="AJ57"/>
  <c r="BO378"/>
  <c r="AC535" i="12"/>
  <c r="G482" i="13"/>
  <c r="I301"/>
  <c r="BC188"/>
  <c r="BA86"/>
  <c r="U171"/>
  <c r="AN402"/>
  <c r="AT306"/>
  <c r="O506"/>
  <c r="AA457"/>
  <c r="A453"/>
  <c r="X60"/>
  <c r="BE205"/>
  <c r="BF431"/>
  <c r="E363"/>
  <c r="D199"/>
  <c r="EC414" i="12"/>
  <c r="AZ97" i="13"/>
  <c r="AB431" i="12"/>
  <c r="BD26" i="13"/>
  <c r="K290"/>
  <c r="BP171"/>
  <c r="AB187"/>
  <c r="DB508" i="12"/>
  <c r="AI14" i="13"/>
  <c r="J38"/>
  <c r="AT265"/>
  <c r="AX112"/>
  <c r="BI323"/>
  <c r="C438"/>
  <c r="R141"/>
  <c r="N354"/>
  <c r="AT204"/>
  <c r="AR479"/>
  <c r="AY175"/>
  <c r="AA324"/>
  <c r="AL87"/>
  <c r="AO206"/>
  <c r="CB290" i="12"/>
  <c r="P162" i="13"/>
  <c r="BR341"/>
  <c r="BB34"/>
  <c r="F42"/>
  <c r="AR362"/>
  <c r="J434"/>
  <c r="AJ432"/>
  <c r="AD270"/>
  <c r="DB304" i="12"/>
  <c r="T159" i="13"/>
  <c r="F138"/>
  <c r="AG310"/>
  <c r="U21"/>
  <c r="AB277"/>
  <c r="BO346"/>
  <c r="EC319" i="12"/>
  <c r="BI184" i="13"/>
  <c r="BK96"/>
  <c r="CB479" i="12"/>
  <c r="AV323" i="13"/>
  <c r="AV313"/>
  <c r="BM249"/>
  <c r="C569" i="12"/>
  <c r="G90" i="13"/>
  <c r="BA515"/>
  <c r="J319"/>
  <c r="R485"/>
  <c r="E537"/>
  <c r="J87"/>
  <c r="AJ438"/>
  <c r="F231"/>
  <c r="DC265" i="12"/>
  <c r="M10" i="13"/>
  <c r="BN478"/>
  <c r="BS522"/>
  <c r="BG520"/>
  <c r="AF451"/>
  <c r="P213"/>
  <c r="BH322"/>
  <c r="AU100"/>
  <c r="AG233"/>
  <c r="AT412"/>
  <c r="AE423"/>
  <c r="BG416"/>
  <c r="AS198"/>
  <c r="EB445" i="12"/>
  <c r="A330" i="13"/>
  <c r="AD327" i="8"/>
  <c r="AR418" i="13"/>
  <c r="V310"/>
  <c r="BF308"/>
  <c r="AX434"/>
  <c r="EB386" i="12"/>
  <c r="FE507"/>
  <c r="BO240" i="13"/>
  <c r="BC83" i="12"/>
  <c r="AS189" i="13"/>
  <c r="AB559" i="12"/>
  <c r="DB395"/>
  <c r="F563" i="13"/>
  <c r="DC86" i="12"/>
  <c r="BN471" i="13"/>
  <c r="BS269"/>
  <c r="AI182"/>
  <c r="BA551"/>
  <c r="AM484"/>
  <c r="AN501"/>
  <c r="AE317"/>
  <c r="AU160"/>
  <c r="U310"/>
  <c r="DB79" i="12"/>
  <c r="BD416" i="13"/>
  <c r="G132"/>
  <c r="AJ305"/>
  <c r="AL301"/>
  <c r="BJ293"/>
  <c r="J412"/>
  <c r="AC296"/>
  <c r="AG402"/>
  <c r="AO274"/>
  <c r="FE483" i="12"/>
  <c r="G367" i="13"/>
  <c r="G317"/>
  <c r="BP285"/>
  <c r="AM523"/>
  <c r="AO533"/>
  <c r="AK121"/>
  <c r="DB546" i="12"/>
  <c r="A542" i="13"/>
  <c r="AF565"/>
  <c r="EB269" i="12"/>
  <c r="E252" i="13"/>
  <c r="EB290" i="12"/>
  <c r="AJ354" i="13"/>
  <c r="BD491"/>
  <c r="K350"/>
  <c r="F570"/>
  <c r="F291"/>
  <c r="BF430"/>
  <c r="F336"/>
  <c r="BG95"/>
  <c r="AB27"/>
  <c r="B543" i="12"/>
  <c r="BE108" i="13"/>
  <c r="BR304"/>
  <c r="AO284"/>
  <c r="AS29"/>
  <c r="D12"/>
  <c r="AW160"/>
  <c r="AA110"/>
  <c r="BJ20"/>
  <c r="AA244"/>
  <c r="BG334"/>
  <c r="BQ472"/>
  <c r="D549" i="12"/>
  <c r="AQ56" i="13"/>
  <c r="C44"/>
  <c r="AA525"/>
  <c r="BB30"/>
  <c r="BQ462"/>
  <c r="L418"/>
  <c r="Z319"/>
  <c r="BA521"/>
  <c r="FE495" i="12"/>
  <c r="EC134"/>
  <c r="AC431"/>
  <c r="BB459"/>
  <c r="BL283" i="13"/>
  <c r="BB165"/>
  <c r="C227"/>
  <c r="B242" i="12"/>
  <c r="AB274" i="13"/>
  <c r="AF531"/>
  <c r="BI284"/>
  <c r="O188"/>
  <c r="AZ558"/>
  <c r="B464" i="12"/>
  <c r="F487" i="13"/>
  <c r="B142" i="6"/>
  <c r="BB330" i="12"/>
  <c r="BA552" i="13"/>
  <c r="BC460"/>
  <c r="FE107" i="12"/>
  <c r="DB242"/>
  <c r="AG168" i="13"/>
  <c r="AB350" i="12"/>
  <c r="BN201" i="13"/>
  <c r="J191"/>
  <c r="X447"/>
  <c r="D168"/>
  <c r="S380"/>
  <c r="D479"/>
  <c r="BE66"/>
  <c r="I106"/>
  <c r="BN298"/>
  <c r="AC475"/>
  <c r="BA240"/>
  <c r="AH104"/>
  <c r="AR323"/>
  <c r="AD329"/>
  <c r="Z507"/>
  <c r="AQ278"/>
  <c r="W422"/>
  <c r="BM149"/>
  <c r="EB345" i="12"/>
  <c r="AQ321" i="13"/>
  <c r="J542"/>
  <c r="BP87"/>
  <c r="AC206" i="12"/>
  <c r="AY176" i="13"/>
  <c r="J384"/>
  <c r="BR305"/>
  <c r="BP71"/>
  <c r="BQ503"/>
  <c r="BI500"/>
  <c r="AZ133"/>
  <c r="W103"/>
  <c r="AE392"/>
  <c r="EC247" i="12"/>
  <c r="B66" i="13"/>
  <c r="AB398"/>
  <c r="AE407"/>
  <c r="BO182"/>
  <c r="BG265"/>
  <c r="BL517"/>
  <c r="C220" i="12"/>
  <c r="I456" i="13"/>
  <c r="CB292" i="12"/>
  <c r="Y523" i="13"/>
  <c r="BQ18"/>
  <c r="AK380"/>
  <c r="S114"/>
  <c r="A418"/>
  <c r="BH313"/>
  <c r="AY139"/>
  <c r="AQ458"/>
  <c r="Y83"/>
  <c r="B532"/>
  <c r="AY569"/>
  <c r="R349"/>
  <c r="BQ217"/>
  <c r="EC368" i="12"/>
  <c r="Y14" i="13"/>
  <c r="DC197" i="12"/>
  <c r="BR518" i="13"/>
  <c r="CB291" i="12"/>
  <c r="P307" i="13"/>
  <c r="BN53"/>
  <c r="U296"/>
  <c r="BM100"/>
  <c r="T343"/>
  <c r="AM14"/>
  <c r="AX443"/>
  <c r="B57" i="12"/>
  <c r="B95" i="13"/>
  <c r="BP82"/>
  <c r="E447"/>
  <c r="AA404"/>
  <c r="AU520"/>
  <c r="BJ359"/>
  <c r="BI567"/>
  <c r="A82"/>
  <c r="AU115"/>
  <c r="AJ486"/>
  <c r="E333"/>
  <c r="B134"/>
  <c r="O363"/>
  <c r="CC143" i="12"/>
  <c r="V89" i="13"/>
  <c r="AT118"/>
  <c r="BN348"/>
  <c r="U322"/>
  <c r="V519"/>
  <c r="D386"/>
  <c r="R394"/>
  <c r="BG298"/>
  <c r="BC225"/>
  <c r="BQ455"/>
  <c r="X485"/>
  <c r="BD107"/>
  <c r="AN191"/>
  <c r="CB395" i="12"/>
  <c r="AL42" i="13"/>
  <c r="O259"/>
  <c r="B552"/>
  <c r="AF62"/>
  <c r="F501"/>
  <c r="BS135"/>
  <c r="E32"/>
  <c r="D10"/>
  <c r="AS215"/>
  <c r="AC494"/>
  <c r="S355"/>
  <c r="AD213"/>
  <c r="AT60"/>
  <c r="E457"/>
  <c r="BO145"/>
  <c r="BI165"/>
  <c r="D553"/>
  <c r="EC385" i="12"/>
  <c r="X168" i="13"/>
  <c r="BP494"/>
  <c r="AF365"/>
  <c r="BF240"/>
  <c r="AI570"/>
  <c r="DC345" i="12"/>
  <c r="G116" i="13"/>
  <c r="AO126"/>
  <c r="BC61"/>
  <c r="AJ18"/>
  <c r="O271"/>
  <c r="U430"/>
  <c r="AT407"/>
  <c r="N160"/>
  <c r="A521"/>
  <c r="AR180"/>
  <c r="B246"/>
  <c r="CC239" i="12"/>
  <c r="J552" i="13"/>
  <c r="CC282" i="12"/>
  <c r="AJ430" i="13"/>
  <c r="BP459"/>
  <c r="W15"/>
  <c r="AH70"/>
  <c r="T283"/>
  <c r="BC557" i="12"/>
  <c r="AR355" i="13"/>
  <c r="A160"/>
  <c r="AS551"/>
  <c r="BS103"/>
  <c r="K524"/>
  <c r="BA403"/>
  <c r="AC420"/>
  <c r="BF47"/>
  <c r="AY542"/>
  <c r="AI521"/>
  <c r="B467" i="12"/>
  <c r="AZ62" i="13"/>
  <c r="BC358"/>
  <c r="AJ88"/>
  <c r="AH323"/>
  <c r="AI217"/>
  <c r="T425"/>
  <c r="AD303"/>
  <c r="I333"/>
  <c r="AC520" i="12"/>
  <c r="BG508" i="13"/>
  <c r="V409"/>
  <c r="B470"/>
  <c r="AX171"/>
  <c r="T299"/>
  <c r="B87"/>
  <c r="BF245"/>
  <c r="DC153" i="12"/>
  <c r="AP329" i="13"/>
  <c r="T77"/>
  <c r="CC517" i="12"/>
  <c r="BG353" i="13"/>
  <c r="M17"/>
  <c r="N559"/>
  <c r="BI210"/>
  <c r="AG377"/>
  <c r="T398"/>
  <c r="T521"/>
  <c r="CB369" i="12"/>
  <c r="AF421" i="13"/>
  <c r="FE206" i="12"/>
  <c r="AT133" i="13"/>
  <c r="BB346" i="12"/>
  <c r="EB235"/>
  <c r="AV360" i="13"/>
  <c r="AU459"/>
  <c r="K218"/>
  <c r="AK424"/>
  <c r="AS505"/>
  <c r="BN318"/>
  <c r="X138"/>
  <c r="AO481"/>
  <c r="AB88" i="12"/>
  <c r="B539" i="13"/>
  <c r="AB53" i="12"/>
  <c r="AM44" i="13"/>
  <c r="D179"/>
  <c r="BG567"/>
  <c r="AV296"/>
  <c r="AA506"/>
  <c r="AJ432" i="8"/>
  <c r="L562" i="13"/>
  <c r="AR290"/>
  <c r="AI522"/>
  <c r="AY310"/>
  <c r="U205"/>
  <c r="D328"/>
  <c r="AQ281"/>
  <c r="E256"/>
  <c r="U9"/>
  <c r="AL386"/>
  <c r="BA262"/>
  <c r="AD276"/>
  <c r="G204"/>
  <c r="BC86" i="12"/>
  <c r="BS48" i="13"/>
  <c r="AT187"/>
  <c r="F78"/>
  <c r="AP14"/>
  <c r="O310"/>
  <c r="AZ208"/>
  <c r="AJ274"/>
  <c r="E240"/>
  <c r="AX401"/>
  <c r="AZ94"/>
  <c r="P114"/>
  <c r="BQ511"/>
  <c r="B390" i="12"/>
  <c r="AC108"/>
  <c r="EC72"/>
  <c r="I274" i="13"/>
  <c r="AG466"/>
  <c r="AE210"/>
  <c r="BF187"/>
  <c r="CC526" i="12"/>
  <c r="AB15" i="13"/>
  <c r="H350"/>
  <c r="AB61" i="12"/>
  <c r="DB176"/>
  <c r="BB499" i="13"/>
  <c r="AJ158"/>
  <c r="AY525"/>
  <c r="B163" i="6"/>
  <c r="AB535" i="12"/>
  <c r="BE347" i="13"/>
  <c r="E360"/>
  <c r="BC184" i="12"/>
  <c r="A293" i="13"/>
  <c r="AG565"/>
  <c r="BB493" i="12"/>
  <c r="B494"/>
  <c r="AJ409" i="13"/>
  <c r="DB449"/>
  <c r="CC94" i="12"/>
  <c r="AA561" i="13"/>
  <c r="AN459"/>
  <c r="AB40" i="12"/>
  <c r="C231" i="13"/>
  <c r="AZ32"/>
  <c r="P8"/>
  <c r="BI115"/>
  <c r="BC495" i="12"/>
  <c r="BE212" i="13"/>
  <c r="V351"/>
  <c r="AS206"/>
  <c r="AL298"/>
  <c r="BH556"/>
  <c r="AD486"/>
  <c r="BR115"/>
  <c r="P563"/>
  <c r="AJ531"/>
  <c r="H112"/>
  <c r="AA240"/>
  <c r="BP173"/>
  <c r="BN360"/>
  <c r="B168" i="6"/>
  <c r="BK507" i="13"/>
  <c r="AB530"/>
  <c r="U531"/>
  <c r="AW292"/>
  <c r="AT73"/>
  <c r="AY227"/>
  <c r="B336" i="6"/>
  <c r="EC489" i="12"/>
  <c r="A112" i="13"/>
  <c r="AW399"/>
  <c r="W404"/>
  <c r="Q384"/>
  <c r="K331"/>
  <c r="I382"/>
  <c r="AA11"/>
  <c r="DB465"/>
  <c r="AL490"/>
  <c r="AT510"/>
  <c r="AM557"/>
  <c r="BJ479"/>
  <c r="H92"/>
  <c r="BN162"/>
  <c r="BJ493"/>
  <c r="O517"/>
  <c r="C510" i="12"/>
  <c r="BO116" i="13"/>
  <c r="BA341"/>
  <c r="AD16"/>
  <c r="AH201"/>
  <c r="BC506" i="12"/>
  <c r="AY312" i="13"/>
  <c r="E352"/>
  <c r="CC265" i="12"/>
  <c r="AH39" i="13"/>
  <c r="T9"/>
  <c r="AB109"/>
  <c r="AI393"/>
  <c r="L79"/>
  <c r="M435"/>
  <c r="AB322" i="12"/>
  <c r="B562" i="13"/>
  <c r="BQ436"/>
  <c r="AD429"/>
  <c r="BL332"/>
  <c r="K377"/>
  <c r="AY22"/>
  <c r="G9"/>
  <c r="Y525"/>
  <c r="F388"/>
  <c r="G84"/>
  <c r="BL538"/>
  <c r="AI462"/>
  <c r="BC401"/>
  <c r="BI86"/>
  <c r="AZ520"/>
  <c r="BO380"/>
  <c r="BL227"/>
  <c r="AC367"/>
  <c r="T105"/>
  <c r="AJ313"/>
  <c r="AP395"/>
  <c r="AX130"/>
  <c r="BB51"/>
  <c r="A225"/>
  <c r="D144"/>
  <c r="AR243"/>
  <c r="BL460"/>
  <c r="W205"/>
  <c r="R393"/>
  <c r="AR244"/>
  <c r="AR268"/>
  <c r="C552"/>
  <c r="AL426"/>
  <c r="BR249"/>
  <c r="AZ178"/>
  <c r="AM31"/>
  <c r="L293"/>
  <c r="BA208"/>
  <c r="J484"/>
  <c r="AI468"/>
  <c r="AR138"/>
  <c r="CB426" i="12"/>
  <c r="AG119" i="13"/>
  <c r="J463"/>
  <c r="BB423" i="12"/>
  <c r="AI392" i="13"/>
  <c r="BJ88"/>
  <c r="BQ261"/>
  <c r="AY297"/>
  <c r="P142"/>
  <c r="BP276"/>
  <c r="D94"/>
  <c r="AC324" i="12"/>
  <c r="BE442" i="13"/>
  <c r="BI189"/>
  <c r="FE118" i="12"/>
  <c r="H428" i="13"/>
  <c r="D511"/>
  <c r="H98"/>
  <c r="AH71"/>
  <c r="L9"/>
  <c r="R426"/>
  <c r="H204"/>
  <c r="BO109"/>
  <c r="BN260"/>
  <c r="B502" i="12"/>
  <c r="M533" i="13"/>
  <c r="AC471" i="12"/>
  <c r="I282" i="13"/>
  <c r="AH315"/>
  <c r="M16"/>
  <c r="R316"/>
  <c r="BR235"/>
  <c r="AN520"/>
  <c r="I48"/>
  <c r="BO405"/>
  <c r="DB390" i="12"/>
  <c r="AU300" i="13"/>
  <c r="AT401"/>
  <c r="I137"/>
  <c r="Y241"/>
  <c r="DC283" i="12"/>
  <c r="BK129" i="13"/>
  <c r="H102"/>
  <c r="BN124"/>
  <c r="BI10"/>
  <c r="BH120"/>
  <c r="AZ176"/>
  <c r="CC385" i="12"/>
  <c r="CC225"/>
  <c r="AS168" i="13"/>
  <c r="B244"/>
  <c r="AC216"/>
  <c r="D201"/>
  <c r="AW4"/>
  <c r="D501"/>
  <c r="CC512" i="12"/>
  <c r="E226" i="13"/>
  <c r="K204"/>
  <c r="BQ206"/>
  <c r="K400"/>
  <c r="AZ497"/>
  <c r="BC367" i="12"/>
  <c r="FE192"/>
  <c r="DB137"/>
  <c r="AQ52" i="13"/>
  <c r="S26"/>
  <c r="CB460" i="12"/>
  <c r="AS415" i="13"/>
  <c r="Z421"/>
  <c r="B151" i="12"/>
  <c r="D110" i="13"/>
  <c r="S184"/>
  <c r="E521"/>
  <c r="BF289"/>
  <c r="FA544" i="12"/>
  <c r="U184" i="13"/>
  <c r="S82"/>
  <c r="AX461"/>
  <c r="O132"/>
  <c r="R302"/>
  <c r="BP151"/>
  <c r="BB349"/>
  <c r="AE297"/>
  <c r="BK98"/>
  <c r="AZ207"/>
  <c r="AJ173"/>
  <c r="BC553" i="12"/>
  <c r="EC162"/>
  <c r="FE99"/>
  <c r="AB161"/>
  <c r="D115" i="13"/>
  <c r="S475"/>
  <c r="O520"/>
  <c r="G28"/>
  <c r="BJ279"/>
  <c r="AQ196"/>
  <c r="BF417"/>
  <c r="U234"/>
  <c r="AJ106"/>
  <c r="BK210"/>
  <c r="AT174"/>
  <c r="K475"/>
  <c r="J429"/>
  <c r="J439"/>
  <c r="AY7"/>
  <c r="BF418"/>
  <c r="B516"/>
  <c r="BM219"/>
  <c r="AD252"/>
  <c r="AL122"/>
  <c r="AK299"/>
  <c r="EB376" i="12"/>
  <c r="S492" i="13"/>
  <c r="M467"/>
  <c r="R566"/>
  <c r="B396" i="12"/>
  <c r="A409" i="13"/>
  <c r="B428"/>
  <c r="BO354"/>
  <c r="EB351" i="12"/>
  <c r="G425" i="13"/>
  <c r="BD31"/>
  <c r="X344"/>
  <c r="D128"/>
  <c r="E204"/>
  <c r="C366" i="12"/>
  <c r="AU310" i="13"/>
  <c r="S483"/>
  <c r="AK548"/>
  <c r="AK161"/>
  <c r="E358"/>
  <c r="BI147"/>
  <c r="AT487"/>
  <c r="AE218"/>
  <c r="V102"/>
  <c r="BD389"/>
  <c r="FA543" i="12"/>
  <c r="W282" i="13"/>
  <c r="AI558"/>
  <c r="V152"/>
  <c r="B91" i="6"/>
  <c r="AH84" i="13"/>
  <c r="L198"/>
  <c r="BI438"/>
  <c r="H294"/>
  <c r="BO459"/>
  <c r="AA41"/>
  <c r="X43"/>
  <c r="X284"/>
  <c r="BD454"/>
  <c r="BL292"/>
  <c r="FE43" i="12"/>
  <c r="AQ224" i="13"/>
  <c r="BA332"/>
  <c r="AF154"/>
  <c r="L207"/>
  <c r="C59" i="12"/>
  <c r="BL57" i="13"/>
  <c r="X444"/>
  <c r="AD284"/>
  <c r="E499"/>
  <c r="AB254"/>
  <c r="AI134"/>
  <c r="AF147"/>
  <c r="AP484"/>
  <c r="AW183"/>
  <c r="C264" i="12"/>
  <c r="BK150" i="13"/>
  <c r="BC395"/>
  <c r="AR162"/>
  <c r="Y89"/>
  <c r="M12"/>
  <c r="BG248"/>
  <c r="AC108"/>
  <c r="AP447"/>
  <c r="CC114" i="12"/>
  <c r="BS427" i="13"/>
  <c r="M272"/>
  <c r="BB119"/>
  <c r="AZ323"/>
  <c r="Q502"/>
  <c r="AZ328"/>
  <c r="B445" i="6"/>
  <c r="AC208" i="12"/>
  <c r="AE485" i="13"/>
  <c r="Q513"/>
  <c r="C211"/>
  <c r="FA550" i="12"/>
  <c r="AT216" i="13"/>
  <c r="AF246"/>
  <c r="P267"/>
  <c r="AQ545"/>
  <c r="AN429"/>
  <c r="CC481" i="12"/>
  <c r="AP31" i="13"/>
  <c r="BQ560"/>
  <c r="AW135"/>
  <c r="T548"/>
  <c r="FE340" i="12"/>
  <c r="A6" i="13"/>
  <c r="BH343"/>
  <c r="BC217"/>
  <c r="J149"/>
  <c r="I514"/>
  <c r="AX43"/>
  <c r="BN209"/>
  <c r="BE209"/>
  <c r="AN447"/>
  <c r="AT253"/>
  <c r="BK257"/>
  <c r="AR277"/>
  <c r="BO308"/>
  <c r="C202"/>
  <c r="AF516"/>
  <c r="BB109" i="12"/>
  <c r="AS277" i="13"/>
  <c r="C542" i="12"/>
  <c r="AT541" i="13"/>
  <c r="W323"/>
  <c r="D370"/>
  <c r="BL343"/>
  <c r="BS322"/>
  <c r="BF508"/>
  <c r="F535"/>
  <c r="Z535"/>
  <c r="AB174"/>
  <c r="BE164"/>
  <c r="E534"/>
  <c r="B149"/>
  <c r="J195"/>
  <c r="D268"/>
  <c r="BC517"/>
  <c r="BI476"/>
  <c r="C282" i="12"/>
  <c r="AG304" i="13"/>
  <c r="AT390"/>
  <c r="N100"/>
  <c r="N499"/>
  <c r="BE27"/>
  <c r="L16"/>
  <c r="AP509"/>
  <c r="BA514"/>
  <c r="H537"/>
  <c r="DB310" i="12"/>
  <c r="AZ36" i="13"/>
  <c r="AX294"/>
  <c r="AH90"/>
  <c r="BF138"/>
  <c r="K105"/>
  <c r="AX188"/>
  <c r="F15"/>
  <c r="L115"/>
  <c r="BG125"/>
  <c r="W301"/>
  <c r="EB518" i="12"/>
  <c r="X84" i="13"/>
  <c r="BB207"/>
  <c r="AU75"/>
  <c r="B313"/>
  <c r="AG317"/>
  <c r="AO229"/>
  <c r="AQ279"/>
  <c r="AE144"/>
  <c r="H152"/>
  <c r="AX295"/>
  <c r="BL505"/>
  <c r="I168"/>
  <c r="L358"/>
  <c r="BN130"/>
  <c r="W392"/>
  <c r="AS285"/>
  <c r="Y191"/>
  <c r="AJ125"/>
  <c r="B6" i="6"/>
  <c r="AS229" i="13"/>
  <c r="AH58"/>
  <c r="AD97"/>
  <c r="BC565"/>
  <c r="AV98"/>
  <c r="BI553"/>
  <c r="BD191"/>
  <c r="BE353"/>
  <c r="BS372"/>
  <c r="BH262"/>
  <c r="H399"/>
  <c r="J125"/>
  <c r="AG14"/>
  <c r="AU359"/>
  <c r="A310"/>
  <c r="AZ272"/>
  <c r="CB309" i="12"/>
  <c r="D382" i="13"/>
  <c r="D463"/>
  <c r="C298"/>
  <c r="F127"/>
  <c r="W553"/>
  <c r="D88"/>
  <c r="C458" i="6"/>
  <c r="W124" i="13"/>
  <c r="BN154"/>
  <c r="Z502"/>
  <c r="AM295"/>
  <c r="AP323"/>
  <c r="W194"/>
  <c r="BB228"/>
  <c r="BO364"/>
  <c r="BL216"/>
  <c r="U16"/>
  <c r="AQ353"/>
  <c r="BC31" i="12"/>
  <c r="AQ68" i="13"/>
  <c r="DC42" i="12"/>
  <c r="X337" i="13"/>
  <c r="BB67" i="12"/>
  <c r="AS380" i="13"/>
  <c r="K8"/>
  <c r="AF174"/>
  <c r="R91"/>
  <c r="AL341"/>
  <c r="BK116"/>
  <c r="BN398"/>
  <c r="EC62" i="12"/>
  <c r="CC327"/>
  <c r="BN358" i="13"/>
  <c r="AZ227"/>
  <c r="AP62"/>
  <c r="AV64"/>
  <c r="BO281"/>
  <c r="X547"/>
  <c r="B158" i="12"/>
  <c r="P297" i="13"/>
  <c r="BF421"/>
  <c r="BE41"/>
  <c r="AB290" i="12"/>
  <c r="AB427"/>
  <c r="N521" i="13"/>
  <c r="CB324" i="12"/>
  <c r="AY272" i="13"/>
  <c r="BP415"/>
  <c r="AK82"/>
  <c r="BQ174"/>
  <c r="J213"/>
  <c r="BH195"/>
  <c r="AB117"/>
  <c r="AN241"/>
  <c r="DC206" i="12"/>
  <c r="J462" i="13"/>
  <c r="AK506"/>
  <c r="AJ334"/>
  <c r="AA346"/>
  <c r="A563"/>
  <c r="E177"/>
  <c r="DD482"/>
  <c r="CB157" i="12"/>
  <c r="BB173" i="13"/>
  <c r="B296" i="6"/>
  <c r="C320" i="12"/>
  <c r="AC415"/>
  <c r="BB66" i="13"/>
  <c r="U209"/>
  <c r="L403"/>
  <c r="L269"/>
  <c r="AQ569"/>
  <c r="AG111"/>
  <c r="FE472" i="12"/>
  <c r="AO260" i="13"/>
  <c r="BC117"/>
  <c r="AZ420"/>
  <c r="FD533" i="12"/>
  <c r="U142" i="13"/>
  <c r="G284"/>
  <c r="U393"/>
  <c r="BP492"/>
  <c r="AY126"/>
  <c r="BL519"/>
  <c r="B276" i="12"/>
  <c r="Q74" i="13"/>
  <c r="EC296" i="12"/>
  <c r="A302" i="13"/>
  <c r="BD20"/>
  <c r="T167"/>
  <c r="BN118"/>
  <c r="Y386"/>
  <c r="BE350"/>
  <c r="AN171"/>
  <c r="BQ399"/>
  <c r="C160"/>
  <c r="T435"/>
  <c r="BO250"/>
  <c r="E432"/>
  <c r="BP288"/>
  <c r="Q423"/>
  <c r="AF537"/>
  <c r="DB494" i="12"/>
  <c r="K104" i="13"/>
  <c r="BC7"/>
  <c r="C260" i="6"/>
  <c r="Q121" i="13"/>
  <c r="AK325"/>
  <c r="AU354"/>
  <c r="AO332"/>
  <c r="AC124" i="12"/>
  <c r="CC167"/>
  <c r="BL441" i="13"/>
  <c r="U482"/>
  <c r="AI537"/>
  <c r="BA56"/>
  <c r="BE40"/>
  <c r="AW322"/>
  <c r="AV370"/>
  <c r="AT288"/>
  <c r="B524" i="12"/>
  <c r="G494" i="13"/>
  <c r="CB337" i="12"/>
  <c r="Q512" i="13"/>
  <c r="AZ488"/>
  <c r="Z341"/>
  <c r="AA343"/>
  <c r="BC305" i="12"/>
  <c r="AZ436" i="13"/>
  <c r="Q260"/>
  <c r="W9"/>
  <c r="U55"/>
  <c r="AY362"/>
  <c r="M65"/>
  <c r="AN116"/>
  <c r="EB180" i="12"/>
  <c r="CC537"/>
  <c r="M393" i="13"/>
  <c r="FC541" i="12"/>
  <c r="AL445" i="13"/>
  <c r="H353"/>
  <c r="AP27"/>
  <c r="BP89"/>
  <c r="DB215" i="12"/>
  <c r="W472" i="13"/>
  <c r="BQ371"/>
  <c r="EC86" i="12"/>
  <c r="BS443" i="13"/>
  <c r="X339"/>
  <c r="AD542"/>
  <c r="BJ529"/>
  <c r="AA186"/>
  <c r="BB329" i="12"/>
  <c r="AU17" i="13"/>
  <c r="AU375"/>
  <c r="B387"/>
  <c r="AJ152"/>
  <c r="Y350"/>
  <c r="AQ514"/>
  <c r="AV139"/>
  <c r="CC262" i="12"/>
  <c r="BB251"/>
  <c r="AG364" i="13"/>
  <c r="AO48"/>
  <c r="BQ286"/>
  <c r="R483"/>
  <c r="B146" i="6"/>
  <c r="DB42" i="12"/>
  <c r="AT226" i="13"/>
  <c r="BE404"/>
  <c r="Y479"/>
  <c r="P554"/>
  <c r="BB126"/>
  <c r="BN123"/>
  <c r="C58"/>
  <c r="DB431" i="12"/>
  <c r="AU18" i="13"/>
  <c r="C363" i="12"/>
  <c r="AC376" i="13"/>
  <c r="AI290"/>
  <c r="BI318"/>
  <c r="AY152"/>
  <c r="J550"/>
  <c r="G25"/>
  <c r="BE128"/>
  <c r="T493"/>
  <c r="Z9"/>
  <c r="AO498"/>
  <c r="AN510"/>
  <c r="AC467"/>
  <c r="BM309"/>
  <c r="AO372"/>
  <c r="CC187" i="12"/>
  <c r="BQ20" i="13"/>
  <c r="BH511"/>
  <c r="AG155"/>
  <c r="BN38"/>
  <c r="AN101"/>
  <c r="BC244" i="12"/>
  <c r="AO137" i="13"/>
  <c r="N63"/>
  <c r="AC73" i="12"/>
  <c r="AJ367" i="13"/>
  <c r="BB313" i="12"/>
  <c r="BR117" i="13"/>
  <c r="BF518"/>
  <c r="AD20"/>
  <c r="AH174"/>
  <c r="AS317"/>
  <c r="J366"/>
  <c r="BI229"/>
  <c r="BL566"/>
  <c r="BR207"/>
  <c r="V64"/>
  <c r="N364"/>
  <c r="AL421"/>
  <c r="AZ114"/>
  <c r="AC152" i="12"/>
  <c r="U122" i="13"/>
  <c r="R159"/>
  <c r="AV366"/>
  <c r="BI569"/>
  <c r="R414"/>
  <c r="BQ319"/>
  <c r="Y136"/>
  <c r="AH113"/>
  <c r="AX237"/>
  <c r="AF182"/>
  <c r="BB297" i="12"/>
  <c r="B389"/>
  <c r="BI430" i="13"/>
  <c r="AQ438"/>
  <c r="N431"/>
  <c r="M570"/>
  <c r="B97" i="6"/>
  <c r="AK8" i="13"/>
  <c r="AB201"/>
  <c r="S183"/>
  <c r="C42" i="12"/>
  <c r="BO223" i="13"/>
  <c r="AX233"/>
  <c r="E451"/>
  <c r="AU183"/>
  <c r="H358"/>
  <c r="BK533"/>
  <c r="BC493"/>
  <c r="EB16" i="12"/>
  <c r="DC402"/>
  <c r="AQ128" i="13"/>
  <c r="R98"/>
  <c r="FE90" i="12"/>
  <c r="AB516"/>
  <c r="FE385"/>
  <c r="BE214" i="13"/>
  <c r="BL457"/>
  <c r="EB316" i="12"/>
  <c r="AU464" i="13"/>
  <c r="U180"/>
  <c r="CC301" i="12"/>
  <c r="G140" i="13"/>
  <c r="AS524"/>
  <c r="AF486"/>
  <c r="F399"/>
  <c r="H58"/>
  <c r="Q286"/>
  <c r="DC138" i="12"/>
  <c r="AU499" i="13"/>
  <c r="D236"/>
  <c r="BJ173"/>
  <c r="AB138"/>
  <c r="M40"/>
  <c r="BE228"/>
  <c r="M545"/>
  <c r="BB385" i="12"/>
  <c r="BR460" i="13"/>
  <c r="B235" i="6"/>
  <c r="EC169" i="12"/>
  <c r="DB399"/>
  <c r="B254" i="6"/>
  <c r="D76" i="13"/>
  <c r="C82"/>
  <c r="AP229"/>
  <c r="B260" i="6"/>
  <c r="F185" i="13"/>
  <c r="Z166"/>
  <c r="DC287" i="12"/>
  <c r="BH555" i="13"/>
  <c r="EB107" i="12"/>
  <c r="BL112" i="13"/>
  <c r="BD294"/>
  <c r="X376"/>
  <c r="AO515"/>
  <c r="W265"/>
  <c r="AE503"/>
  <c r="V78"/>
  <c r="BG426"/>
  <c r="AX505"/>
  <c r="BL147"/>
  <c r="Y100"/>
  <c r="DJ449"/>
  <c r="AH21"/>
  <c r="S187"/>
  <c r="AP335"/>
  <c r="X183"/>
  <c r="AA95"/>
  <c r="BD323"/>
  <c r="AY89"/>
  <c r="CB239" i="12"/>
  <c r="C402"/>
  <c r="J487" i="13"/>
  <c r="AB124" i="12"/>
  <c r="AY339" i="13"/>
  <c r="AK345"/>
  <c r="AZ115"/>
  <c r="AS247"/>
  <c r="AY27"/>
  <c r="K527"/>
  <c r="B136" i="12"/>
  <c r="D32" i="13"/>
  <c r="K36"/>
  <c r="G193"/>
  <c r="A389"/>
  <c r="AR56"/>
  <c r="AW213"/>
  <c r="BA255"/>
  <c r="BB383" i="12"/>
  <c r="AJ502" i="13"/>
  <c r="BP341"/>
  <c r="AW59"/>
  <c r="J553"/>
  <c r="BS271"/>
  <c r="AC104" i="12"/>
  <c r="J530" i="13"/>
  <c r="FE269" i="12"/>
  <c r="G279" i="13"/>
  <c r="B109" i="12"/>
  <c r="BG551" i="13"/>
  <c r="AR291"/>
  <c r="AU441"/>
  <c r="R458"/>
  <c r="BB177"/>
  <c r="AT142"/>
  <c r="AM513"/>
  <c r="AK231"/>
  <c r="BJ110"/>
  <c r="B125" i="6"/>
  <c r="H472" i="13"/>
  <c r="B60" i="12"/>
  <c r="M428" i="13"/>
  <c r="BQ523"/>
  <c r="BM237"/>
  <c r="S354"/>
  <c r="M373"/>
  <c r="BD386"/>
  <c r="AO198"/>
  <c r="FE382" i="12"/>
  <c r="BD477" i="13"/>
  <c r="A114"/>
  <c r="Y76"/>
  <c r="AJ359"/>
  <c r="D531"/>
  <c r="I38"/>
  <c r="AW454"/>
  <c r="AV70"/>
  <c r="BJ46"/>
  <c r="O421"/>
  <c r="AB544"/>
  <c r="AR86"/>
  <c r="BQ340"/>
  <c r="CC234" i="12"/>
  <c r="O180" i="13"/>
  <c r="BA196"/>
  <c r="BO86"/>
  <c r="AJ518"/>
  <c r="BQ135"/>
  <c r="BA184"/>
  <c r="BQ240"/>
  <c r="AA72"/>
  <c r="AG334"/>
  <c r="AP198"/>
  <c r="BC266" i="12"/>
  <c r="AR151" i="13"/>
  <c r="BN412"/>
  <c r="AU367"/>
  <c r="F513"/>
  <c r="E45"/>
  <c r="CB296" i="12"/>
  <c r="FE38"/>
  <c r="AI458" i="13"/>
  <c r="AB64"/>
  <c r="BF236"/>
  <c r="AQ331"/>
  <c r="AF332"/>
  <c r="BB368" i="12"/>
  <c r="BN76" i="13"/>
  <c r="AO156"/>
  <c r="M392"/>
  <c r="BP91"/>
  <c r="BO37"/>
  <c r="BQ358"/>
  <c r="BG451"/>
  <c r="EB423" i="12"/>
  <c r="D551"/>
  <c r="P67" i="13"/>
  <c r="U131"/>
  <c r="AO147"/>
  <c r="FE532" i="12"/>
  <c r="AE96" i="13"/>
  <c r="O127"/>
  <c r="BA57"/>
  <c r="AF356"/>
  <c r="A148"/>
  <c r="FA530" i="12"/>
  <c r="AN151" i="13"/>
  <c r="AU110"/>
  <c r="T33"/>
  <c r="BP398"/>
  <c r="BI355"/>
  <c r="F150"/>
  <c r="BD236"/>
  <c r="CC495" i="12"/>
  <c r="AU270" i="13"/>
  <c r="AQ346"/>
  <c r="B380"/>
  <c r="AZ179"/>
  <c r="BH412"/>
  <c r="BK285"/>
  <c r="AY45"/>
  <c r="Y559"/>
  <c r="AE205"/>
  <c r="AA56"/>
  <c r="AY270"/>
  <c r="BS262"/>
  <c r="AS320"/>
  <c r="AQ130"/>
  <c r="BD335"/>
  <c r="R275"/>
  <c r="BK302"/>
  <c r="AC556"/>
  <c r="AH502"/>
  <c r="AI72"/>
  <c r="AB277" i="12"/>
  <c r="P211" i="13"/>
  <c r="AZ464"/>
  <c r="U541"/>
  <c r="BA156"/>
  <c r="X173"/>
  <c r="AL88"/>
  <c r="T42"/>
  <c r="W449"/>
  <c r="AZ191"/>
  <c r="BG30"/>
  <c r="M356"/>
  <c r="BH496"/>
  <c r="AR382"/>
  <c r="H90"/>
  <c r="B521"/>
  <c r="D150"/>
  <c r="BP158"/>
  <c r="AP64"/>
  <c r="AR98"/>
  <c r="AE558"/>
  <c r="J505"/>
  <c r="AZ140"/>
  <c r="BG179"/>
  <c r="B342" i="6"/>
  <c r="C70"/>
  <c r="BO499" i="13"/>
  <c r="C32" i="6"/>
  <c r="Y356" i="13"/>
  <c r="AY53"/>
  <c r="B262" i="12"/>
  <c r="BP358" i="13"/>
  <c r="K467"/>
  <c r="C568"/>
  <c r="AC291"/>
  <c r="AC323"/>
  <c r="F365"/>
  <c r="BD36"/>
  <c r="K375"/>
  <c r="DB125" i="12"/>
  <c r="BK145" i="13"/>
  <c r="EC554" i="12"/>
  <c r="AW182" i="13"/>
  <c r="BN79"/>
  <c r="BB232"/>
  <c r="S499"/>
  <c r="BJ282"/>
  <c r="E185"/>
  <c r="AM567"/>
  <c r="AW499"/>
  <c r="BQ209"/>
  <c r="AV187"/>
  <c r="AU382"/>
  <c r="BD446"/>
  <c r="U503"/>
  <c r="J224"/>
  <c r="BG485"/>
  <c r="BB52" i="12"/>
  <c r="BK155" i="13"/>
  <c r="I460"/>
  <c r="L370"/>
  <c r="AS446"/>
  <c r="J352"/>
  <c r="BK45"/>
  <c r="E200"/>
  <c r="AE19"/>
  <c r="C146" i="12"/>
  <c r="BH22" i="13"/>
  <c r="AN135"/>
  <c r="BL298"/>
  <c r="A185"/>
  <c r="BF275"/>
  <c r="AC509"/>
  <c r="AM482"/>
  <c r="CC238" i="12"/>
  <c r="AF344" i="13"/>
  <c r="BE468"/>
  <c r="BP444"/>
  <c r="V341"/>
  <c r="AV201"/>
  <c r="CC87" i="12"/>
  <c r="D39" i="13"/>
  <c r="G433"/>
  <c r="BQ415"/>
  <c r="AU429"/>
  <c r="S408"/>
  <c r="AE58"/>
  <c r="F210"/>
  <c r="AR24"/>
  <c r="S539"/>
  <c r="BH99"/>
  <c r="C560"/>
  <c r="AT54"/>
  <c r="AD35"/>
  <c r="AK384"/>
  <c r="H512"/>
  <c r="M69"/>
  <c r="F285"/>
  <c r="BQ181"/>
  <c r="BC417" i="12"/>
  <c r="L274" i="13"/>
  <c r="BJ424"/>
  <c r="AY216"/>
  <c r="EB118" i="12"/>
  <c r="BI274" i="13"/>
  <c r="BR441"/>
  <c r="D135"/>
  <c r="X430"/>
  <c r="Z434"/>
  <c r="I422"/>
  <c r="AE443"/>
  <c r="A170"/>
  <c r="C351" i="12"/>
  <c r="BE129" i="13"/>
  <c r="EB11" i="12"/>
  <c r="G318" i="13"/>
  <c r="C362" i="12"/>
  <c r="K362" i="13"/>
  <c r="BS17"/>
  <c r="AX456"/>
  <c r="C490"/>
  <c r="F238"/>
  <c r="AG187"/>
  <c r="T522"/>
  <c r="BC536"/>
  <c r="AN97"/>
  <c r="B406"/>
  <c r="DB463" i="12"/>
  <c r="BS45" i="13"/>
  <c r="B284" i="12"/>
  <c r="AF215" i="13"/>
  <c r="AS531"/>
  <c r="V317"/>
  <c r="U154"/>
  <c r="BB484"/>
  <c r="AY38"/>
  <c r="BI60"/>
  <c r="U239"/>
  <c r="DC251" i="12"/>
  <c r="AX131" i="13"/>
  <c r="E507"/>
  <c r="AW204"/>
  <c r="AW359"/>
  <c r="P395"/>
  <c r="AL565"/>
  <c r="EC442" i="12"/>
  <c r="F161" i="13"/>
  <c r="AL254"/>
  <c r="BM158"/>
  <c r="EB199" i="12"/>
  <c r="AW361" i="13"/>
  <c r="Q73"/>
  <c r="AS507"/>
  <c r="BM442"/>
  <c r="BB514"/>
  <c r="AK474"/>
  <c r="L334"/>
  <c r="BS339"/>
  <c r="CC396" i="12"/>
  <c r="Y66" i="13"/>
  <c r="AT501"/>
  <c r="T447"/>
  <c r="BC253" i="12"/>
  <c r="BC496" i="13"/>
  <c r="AC534" i="12"/>
  <c r="BP79" i="13"/>
  <c r="Q86"/>
  <c r="C397" i="6"/>
  <c r="W230" i="13"/>
  <c r="AQ138"/>
  <c r="AE536"/>
  <c r="U38"/>
  <c r="CB514" i="12"/>
  <c r="F215" i="13"/>
  <c r="AS268"/>
  <c r="H136"/>
  <c r="AX480"/>
  <c r="AC490"/>
  <c r="DC249" i="12"/>
  <c r="BJ546" i="13"/>
  <c r="K542"/>
  <c r="BI252"/>
  <c r="AF178"/>
  <c r="AH249"/>
  <c r="BQ78"/>
  <c r="S125"/>
  <c r="BK478"/>
  <c r="DB255" i="12"/>
  <c r="BQ324" i="13"/>
  <c r="AB172" i="12"/>
  <c r="DB542"/>
  <c r="G499" i="13"/>
  <c r="AO264"/>
  <c r="DC16" i="12"/>
  <c r="BC22"/>
  <c r="EB451"/>
  <c r="BG22" i="13"/>
  <c r="AY385"/>
  <c r="BL151"/>
  <c r="FE235" i="12"/>
  <c r="BD124" i="13"/>
  <c r="BA479"/>
  <c r="C26"/>
  <c r="P324"/>
  <c r="DD478"/>
  <c r="BI272"/>
  <c r="AH510"/>
  <c r="Q476"/>
  <c r="AS18"/>
  <c r="X206"/>
  <c r="B386" i="6"/>
  <c r="C117" i="12"/>
  <c r="AE81" i="13"/>
  <c r="AZ341"/>
  <c r="BC331" i="12"/>
  <c r="R13" i="13"/>
  <c r="AT65"/>
  <c r="M186"/>
  <c r="BC422"/>
  <c r="AG567"/>
  <c r="B402"/>
  <c r="C451" i="6"/>
  <c r="DC515" i="12"/>
  <c r="BC258" i="13"/>
  <c r="BA169"/>
  <c r="S226"/>
  <c r="AX103"/>
  <c r="CC315" i="12"/>
  <c r="CB434"/>
  <c r="C41"/>
  <c r="AZ77" i="13"/>
  <c r="AB537"/>
  <c r="V173"/>
  <c r="AT565"/>
  <c r="BK214"/>
  <c r="AL58"/>
  <c r="AJ439"/>
  <c r="AF202"/>
  <c r="O411"/>
  <c r="BK239"/>
  <c r="BB13" i="12"/>
  <c r="AH169" i="13"/>
  <c r="AU108"/>
  <c r="AB320" i="12"/>
  <c r="K468" i="13"/>
  <c r="AP409"/>
  <c r="AM426"/>
  <c r="BO243"/>
  <c r="C139"/>
  <c r="G379"/>
  <c r="D240"/>
  <c r="D412"/>
  <c r="Y263"/>
  <c r="N371"/>
  <c r="AB538" i="12"/>
  <c r="BB172"/>
  <c r="J174" i="13"/>
  <c r="H12"/>
  <c r="BC151"/>
  <c r="AV54"/>
  <c r="AT84"/>
  <c r="AZ505"/>
  <c r="AK368"/>
  <c r="T15"/>
  <c r="BK101"/>
  <c r="AW564"/>
  <c r="AV508"/>
  <c r="W346"/>
  <c r="FE446" i="12"/>
  <c r="AJ181" i="13"/>
  <c r="AM491"/>
  <c r="AG337"/>
  <c r="AO12"/>
  <c r="BC518" i="12"/>
  <c r="Z329" i="13"/>
  <c r="BD258"/>
  <c r="K9"/>
  <c r="BM331"/>
  <c r="BR244"/>
  <c r="DC315" i="12"/>
  <c r="C173"/>
  <c r="M37" i="13"/>
  <c r="AY510"/>
  <c r="AB229"/>
  <c r="AL269"/>
  <c r="AT444"/>
  <c r="BB504" i="12"/>
  <c r="AR236" i="13"/>
  <c r="BQ293"/>
  <c r="E147"/>
  <c r="AR158"/>
  <c r="S560"/>
  <c r="E356"/>
  <c r="BP558"/>
  <c r="R96"/>
  <c r="E535"/>
  <c r="AH136"/>
  <c r="FE139" i="12"/>
  <c r="AC472" i="13"/>
  <c r="Z495"/>
  <c r="AK40"/>
  <c r="M285"/>
  <c r="Q264"/>
  <c r="AH565"/>
  <c r="AB352" i="12"/>
  <c r="DB443"/>
  <c r="AN89" i="13"/>
  <c r="C102"/>
  <c r="BS268"/>
  <c r="AP82"/>
  <c r="AN123"/>
  <c r="L433"/>
  <c r="BN82"/>
  <c r="AC190"/>
  <c r="Y92"/>
  <c r="X352"/>
  <c r="BR65"/>
  <c r="DC339" i="12"/>
  <c r="BG407" i="13"/>
  <c r="BM552"/>
  <c r="BM217"/>
  <c r="AH164"/>
  <c r="BA395"/>
  <c r="AC287"/>
  <c r="T260"/>
  <c r="AC362"/>
  <c r="K266"/>
  <c r="BC69" i="12"/>
  <c r="CC181"/>
  <c r="BA222" i="13"/>
  <c r="B299" i="6"/>
  <c r="AJ501" i="13"/>
  <c r="AM519"/>
  <c r="T147"/>
  <c r="BP525"/>
  <c r="G556"/>
  <c r="Y11"/>
  <c r="AF472"/>
  <c r="FE344" i="12"/>
  <c r="T526" i="13"/>
  <c r="L481"/>
  <c r="BK444"/>
  <c r="AE418"/>
  <c r="BP255"/>
  <c r="AW236"/>
  <c r="B417" i="6"/>
  <c r="AD317" i="13"/>
  <c r="AC35" i="12"/>
  <c r="BD521" i="13"/>
  <c r="T35"/>
  <c r="AK560"/>
  <c r="AL451"/>
  <c r="BN141"/>
  <c r="AS225"/>
  <c r="AW42"/>
  <c r="V296"/>
  <c r="AD567"/>
  <c r="BI347"/>
  <c r="BI163"/>
  <c r="BQ525"/>
  <c r="CC440" i="12"/>
  <c r="F129" i="13"/>
  <c r="AE55"/>
  <c r="B147" i="12"/>
  <c r="AR468" i="13"/>
  <c r="G454"/>
  <c r="CC176" i="12"/>
  <c r="BR416" i="13"/>
  <c r="BL355"/>
  <c r="Z134"/>
  <c r="AP481"/>
  <c r="FE399" i="12"/>
  <c r="BG556" i="13"/>
  <c r="BR45"/>
  <c r="BG460"/>
  <c r="AJ445"/>
  <c r="CC271" i="12"/>
  <c r="E206" i="13"/>
  <c r="DC344" i="12"/>
  <c r="B78" i="13"/>
  <c r="AD449"/>
  <c r="BL525"/>
  <c r="BA193"/>
  <c r="AM105"/>
  <c r="J46"/>
  <c r="AG445"/>
  <c r="J426"/>
  <c r="V454"/>
  <c r="BC374" i="12"/>
  <c r="AS259" i="13"/>
  <c r="BR123"/>
  <c r="BQ49"/>
  <c r="AX286"/>
  <c r="AE105"/>
  <c r="AJ570"/>
  <c r="AB561"/>
  <c r="BL562"/>
  <c r="AN354"/>
  <c r="EB38" i="12"/>
  <c r="AK393" i="13"/>
  <c r="BP436"/>
  <c r="BO392"/>
  <c r="BP474"/>
  <c r="AW81"/>
  <c r="BI530"/>
  <c r="AF177"/>
  <c r="AM460"/>
  <c r="BM326"/>
  <c r="AN542"/>
  <c r="Y39"/>
  <c r="AI8"/>
  <c r="BG206"/>
  <c r="F375"/>
  <c r="O235"/>
  <c r="AH115"/>
  <c r="C398" i="12"/>
  <c r="BK540" i="13"/>
  <c r="X472" i="3"/>
  <c r="BS179" i="13"/>
  <c r="AN523"/>
  <c r="J372"/>
  <c r="T359"/>
  <c r="FE160" i="12"/>
  <c r="Q37" i="13"/>
  <c r="T430"/>
  <c r="AM258"/>
  <c r="AX62"/>
  <c r="L552"/>
  <c r="CB435" i="12"/>
  <c r="BA163" i="13"/>
  <c r="EB446" i="12"/>
  <c r="BF466" i="13"/>
  <c r="AV339"/>
  <c r="D20"/>
  <c r="AS131"/>
  <c r="A37"/>
  <c r="FE451" i="12"/>
  <c r="K10" i="13"/>
  <c r="C24" i="12"/>
  <c r="AW387" i="13"/>
  <c r="AY442"/>
  <c r="BQ7"/>
  <c r="AH13"/>
  <c r="BB258" i="12"/>
  <c r="BF119" i="13"/>
  <c r="R82"/>
  <c r="BF357"/>
  <c r="AA380"/>
  <c r="C148"/>
  <c r="BE500"/>
  <c r="J369"/>
  <c r="BD551"/>
  <c r="BN68"/>
  <c r="BJ76"/>
  <c r="AL406"/>
  <c r="BR111"/>
  <c r="G429"/>
  <c r="BI470"/>
  <c r="K528"/>
  <c r="AE13"/>
  <c r="BQ183"/>
  <c r="EB296" i="12"/>
  <c r="BG429" i="13"/>
  <c r="C268" i="12"/>
  <c r="DB18"/>
  <c r="BE224" i="13"/>
  <c r="AR420"/>
  <c r="AK342"/>
  <c r="BO418"/>
  <c r="T236"/>
  <c r="V530"/>
  <c r="A432"/>
  <c r="A305"/>
  <c r="F403"/>
  <c r="AO417"/>
  <c r="AU272"/>
  <c r="Q248"/>
  <c r="AM134"/>
  <c r="W331"/>
  <c r="O279"/>
  <c r="BE370"/>
  <c r="H491"/>
  <c r="BI315"/>
  <c r="AB343"/>
  <c r="AK234"/>
  <c r="BH338"/>
  <c r="AB252" i="12"/>
  <c r="BA29" i="13"/>
  <c r="BD527"/>
  <c r="BN139"/>
  <c r="AZ548"/>
  <c r="AS184"/>
  <c r="AC115"/>
  <c r="AD221"/>
  <c r="BM47"/>
  <c r="BH427"/>
  <c r="AI254"/>
  <c r="Q495"/>
  <c r="B395" i="12"/>
  <c r="BG399" i="13"/>
  <c r="AR160"/>
  <c r="BQ331"/>
  <c r="BQ450"/>
  <c r="AC266"/>
  <c r="Q185"/>
  <c r="H366"/>
  <c r="BO6"/>
  <c r="E144"/>
  <c r="AI83"/>
  <c r="BQ352"/>
  <c r="AB307" i="12"/>
  <c r="A504" i="13"/>
  <c r="AM121"/>
  <c r="AA101"/>
  <c r="Q366"/>
  <c r="BA358"/>
  <c r="Y6"/>
  <c r="V474"/>
  <c r="Q354"/>
  <c r="I306"/>
  <c r="N502"/>
  <c r="P163"/>
  <c r="BB144"/>
  <c r="I418"/>
  <c r="AZ473"/>
  <c r="B459"/>
  <c r="S548"/>
  <c r="AA567"/>
  <c r="BI211"/>
  <c r="N469"/>
  <c r="BD284"/>
  <c r="DC382" i="12"/>
  <c r="N81" i="13"/>
  <c r="EC362" i="12"/>
  <c r="O210" i="13"/>
  <c r="EC267" i="12"/>
  <c r="BN60" i="13"/>
  <c r="BE336"/>
  <c r="L138"/>
  <c r="AI422"/>
  <c r="DB324" i="12"/>
  <c r="BH529" i="13"/>
  <c r="N531"/>
  <c r="AC404" i="12"/>
  <c r="AX532" i="13"/>
  <c r="BK362"/>
  <c r="AQ174"/>
  <c r="AH381"/>
  <c r="E486"/>
  <c r="AJ382"/>
  <c r="AB170"/>
  <c r="P198"/>
  <c r="AD357"/>
  <c r="U519"/>
  <c r="AV550"/>
  <c r="B9" i="12"/>
  <c r="AB355" i="13"/>
  <c r="BO527"/>
  <c r="H473"/>
  <c r="AD157"/>
  <c r="AB96" i="12"/>
  <c r="BJ267" i="13"/>
  <c r="BK153"/>
  <c r="BR257"/>
  <c r="BC155"/>
  <c r="AB508" i="12"/>
  <c r="X375" i="13"/>
  <c r="K521"/>
  <c r="P440"/>
  <c r="AZ402"/>
  <c r="AU291"/>
  <c r="AO432"/>
  <c r="BB137" i="12"/>
  <c r="W94" i="13"/>
  <c r="BH121"/>
  <c r="BJ466"/>
  <c r="B196"/>
  <c r="FD549" i="12"/>
  <c r="BS8" i="13"/>
  <c r="A502"/>
  <c r="BN331"/>
  <c r="AH213"/>
  <c r="EC275" i="12"/>
  <c r="AF550" i="13"/>
  <c r="DB217" i="12"/>
  <c r="Z85" i="13"/>
  <c r="C26" i="12"/>
  <c r="AC76"/>
  <c r="A381" i="13"/>
  <c r="Q504"/>
  <c r="AH378"/>
  <c r="AN225"/>
  <c r="AR272"/>
  <c r="R280"/>
  <c r="AI314"/>
  <c r="FE535" i="12"/>
  <c r="AH257" i="13"/>
  <c r="EC20" i="12"/>
  <c r="CB446"/>
  <c r="BR372" i="13"/>
  <c r="D93"/>
  <c r="AE77"/>
  <c r="AV532"/>
  <c r="E87"/>
  <c r="BO74"/>
  <c r="AA483"/>
  <c r="L484"/>
  <c r="AK26"/>
  <c r="BS295"/>
  <c r="A296"/>
  <c r="DH465"/>
  <c r="BI9"/>
  <c r="BE371"/>
  <c r="X379"/>
  <c r="BI345"/>
  <c r="W425"/>
  <c r="J350"/>
  <c r="AC10" i="12"/>
  <c r="K122" i="13"/>
  <c r="BE535"/>
  <c r="M195"/>
  <c r="BI107"/>
  <c r="CB297" i="12"/>
  <c r="AI61" i="13"/>
  <c r="AM275"/>
  <c r="AP207"/>
  <c r="R370"/>
  <c r="AY258"/>
  <c r="E519"/>
  <c r="AE18"/>
  <c r="AE461"/>
  <c r="F153"/>
  <c r="AZ64"/>
  <c r="M502"/>
  <c r="AQ462"/>
  <c r="E134"/>
  <c r="BF137"/>
  <c r="BA261"/>
  <c r="AC40"/>
  <c r="BL271"/>
  <c r="AA565"/>
  <c r="M132"/>
  <c r="D260"/>
  <c r="AE80"/>
  <c r="J421"/>
  <c r="BL340"/>
  <c r="S162"/>
  <c r="AG475"/>
  <c r="K562"/>
  <c r="BC461"/>
  <c r="AY199"/>
  <c r="AN67"/>
  <c r="N455"/>
  <c r="U190"/>
  <c r="E93"/>
  <c r="AN39"/>
  <c r="G71"/>
  <c r="X515"/>
  <c r="D431"/>
  <c r="FE362" i="12"/>
  <c r="AR116" i="13"/>
  <c r="E157"/>
  <c r="E293"/>
  <c r="AA361"/>
  <c r="AO357"/>
  <c r="EB173" i="12"/>
  <c r="W195" i="13"/>
  <c r="C311"/>
  <c r="O471"/>
  <c r="BO296"/>
  <c r="Y222"/>
  <c r="BF87"/>
  <c r="AL389"/>
  <c r="BS175"/>
  <c r="AT164"/>
  <c r="K321"/>
  <c r="AI126"/>
  <c r="C472" i="6"/>
  <c r="AK41" i="13"/>
  <c r="AB513" i="12"/>
  <c r="AB460" i="13"/>
  <c r="BO167"/>
  <c r="AI390"/>
  <c r="AB107"/>
  <c r="H300"/>
  <c r="R472" i="3"/>
  <c r="BG231" i="13"/>
  <c r="BC271"/>
  <c r="FE526" i="12"/>
  <c r="BO441" i="13"/>
  <c r="BM471"/>
  <c r="S476"/>
  <c r="AL103"/>
  <c r="BS208"/>
  <c r="U411"/>
  <c r="BK525"/>
  <c r="Z151"/>
  <c r="AT244"/>
  <c r="BQ456"/>
  <c r="BH416"/>
  <c r="C240"/>
  <c r="BC35" i="12"/>
  <c r="AH35" i="13"/>
  <c r="AB401" i="12"/>
  <c r="AE382" i="13"/>
  <c r="DC443" i="12"/>
  <c r="BJ376" i="13"/>
  <c r="AV138"/>
  <c r="AF266"/>
  <c r="AC258" i="12"/>
  <c r="AB41" i="13"/>
  <c r="M102"/>
  <c r="BH72"/>
  <c r="BC485"/>
  <c r="BE328"/>
  <c r="AW464"/>
  <c r="K87"/>
  <c r="CB518" i="12"/>
  <c r="T95" i="13"/>
  <c r="FE312" i="12"/>
  <c r="BI172" i="13"/>
  <c r="Y420"/>
  <c r="BB231" i="12"/>
  <c r="EC149"/>
  <c r="C306"/>
  <c r="F60" i="13"/>
  <c r="CB367" i="12"/>
  <c r="BN37" i="13"/>
  <c r="AR62"/>
  <c r="AV325"/>
  <c r="P135"/>
  <c r="M318"/>
  <c r="BK462"/>
  <c r="L163"/>
  <c r="AH118"/>
  <c r="B199" i="12"/>
  <c r="FE194"/>
  <c r="BH150" i="13"/>
  <c r="B465"/>
  <c r="AG108"/>
  <c r="BM455"/>
  <c r="AF542"/>
  <c r="AD248"/>
  <c r="EC443" i="12"/>
  <c r="AS447" i="13"/>
  <c r="AO466"/>
  <c r="Z369"/>
  <c r="C49"/>
  <c r="B456"/>
  <c r="G128"/>
  <c r="BE248"/>
  <c r="E96"/>
  <c r="V132"/>
  <c r="AQ526"/>
  <c r="BK511"/>
  <c r="AM558"/>
  <c r="BH218"/>
  <c r="EC479" i="12"/>
  <c r="BI534" i="13"/>
  <c r="BQ378"/>
  <c r="G496"/>
  <c r="S12"/>
  <c r="C236" i="12"/>
  <c r="X176" i="13"/>
  <c r="X73"/>
  <c r="B160" i="12"/>
  <c r="L436" i="13"/>
  <c r="AC26" i="12"/>
  <c r="N79" i="13"/>
  <c r="AS158"/>
  <c r="C340"/>
  <c r="BJ74"/>
  <c r="DC260" i="12"/>
  <c r="R89" i="13"/>
  <c r="AB44" i="12"/>
  <c r="BC300" i="13"/>
  <c r="C296"/>
  <c r="FE357" i="12"/>
  <c r="S267" i="13"/>
  <c r="BR85"/>
  <c r="A124"/>
  <c r="AN86"/>
  <c r="AX424"/>
  <c r="AI171"/>
  <c r="AD349"/>
  <c r="N423"/>
  <c r="W462"/>
  <c r="AB524"/>
  <c r="AN364"/>
  <c r="AU244"/>
  <c r="Y214"/>
  <c r="D332"/>
  <c r="V394"/>
  <c r="X551"/>
  <c r="K502"/>
  <c r="AY522"/>
  <c r="BB181" i="12"/>
  <c r="A35" i="13"/>
  <c r="O428"/>
  <c r="BA440"/>
  <c r="FE462" i="12"/>
  <c r="BN59" i="13"/>
  <c r="BO407"/>
  <c r="Y240"/>
  <c r="AB353"/>
  <c r="AL168"/>
  <c r="FE37" i="12"/>
  <c r="U78" i="13"/>
  <c r="AP497"/>
  <c r="BO64"/>
  <c r="BM312"/>
  <c r="M51"/>
  <c r="AU231"/>
  <c r="B443"/>
  <c r="AZ419"/>
  <c r="BN184"/>
  <c r="AV545"/>
  <c r="AI66"/>
  <c r="BI90"/>
  <c r="AN405"/>
  <c r="BP56"/>
  <c r="AW18"/>
  <c r="AR321"/>
  <c r="R303"/>
  <c r="AD491"/>
  <c r="Z527"/>
  <c r="B256"/>
  <c r="C265" i="6"/>
  <c r="AY104" i="13"/>
  <c r="AA42"/>
  <c r="BJ25"/>
  <c r="B30" i="12"/>
  <c r="AA37" i="13"/>
  <c r="BC289"/>
  <c r="FE184" i="12"/>
  <c r="AM529" i="13"/>
  <c r="AB190" i="12"/>
  <c r="D486" i="13"/>
  <c r="AU10"/>
  <c r="C300"/>
  <c r="P145"/>
  <c r="B459" i="6"/>
  <c r="BD153" i="13"/>
  <c r="BD497"/>
  <c r="I461"/>
  <c r="L59"/>
  <c r="X514"/>
  <c r="Z448"/>
  <c r="AG283"/>
  <c r="AV566"/>
  <c r="AX258"/>
  <c r="FE505" i="12"/>
  <c r="AT260" i="13"/>
  <c r="D544" i="12"/>
  <c r="AK125" i="13"/>
  <c r="AT349"/>
  <c r="DB257" i="12"/>
  <c r="BE490" i="13"/>
  <c r="AQ432"/>
  <c r="X177"/>
  <c r="AO135"/>
  <c r="S461"/>
  <c r="C271" i="12"/>
  <c r="F384" i="13"/>
  <c r="AJ449"/>
  <c r="BC74" i="12"/>
  <c r="Z44" i="13"/>
  <c r="EB193" i="12"/>
  <c r="CB394"/>
  <c r="AA336" i="13"/>
  <c r="AP398"/>
  <c r="D375"/>
  <c r="Q342"/>
  <c r="BB97" i="12"/>
  <c r="Y478" i="13"/>
  <c r="BQ563"/>
  <c r="AX260"/>
  <c r="AK404"/>
  <c r="M36"/>
  <c r="BR521"/>
  <c r="C488" i="12"/>
  <c r="BG173" i="13"/>
  <c r="AQ149"/>
  <c r="AN294"/>
  <c r="BS316"/>
  <c r="BB282"/>
  <c r="B233" i="6"/>
  <c r="N528" i="13"/>
  <c r="E52"/>
  <c r="BH102"/>
  <c r="BS50"/>
  <c r="AA541"/>
  <c r="BC442"/>
  <c r="BE349"/>
  <c r="AC250" i="12"/>
  <c r="N349" i="13"/>
  <c r="AL249"/>
  <c r="AX440"/>
  <c r="BP512"/>
  <c r="J94"/>
  <c r="BK32"/>
  <c r="EC321" i="12"/>
  <c r="BQ282" i="13"/>
  <c r="CB42" i="12"/>
  <c r="Q243" i="13"/>
  <c r="S13"/>
  <c r="BH483"/>
  <c r="L137"/>
  <c r="BS214"/>
  <c r="BF143"/>
  <c r="BJ348"/>
  <c r="Q126"/>
  <c r="B209" i="6"/>
  <c r="BB114" i="13"/>
  <c r="AR34"/>
  <c r="BE514"/>
  <c r="S61"/>
  <c r="AA311"/>
  <c r="C164" i="6"/>
  <c r="AT69" i="13"/>
  <c r="AC499"/>
  <c r="BQ234"/>
  <c r="Q373"/>
  <c r="G354"/>
  <c r="AB312"/>
  <c r="N277"/>
  <c r="S389"/>
  <c r="AP426"/>
  <c r="X518"/>
  <c r="BM276"/>
  <c r="L400"/>
  <c r="DC223" i="12"/>
  <c r="BC550"/>
  <c r="H489" i="13"/>
  <c r="Z102"/>
  <c r="H566"/>
  <c r="S502"/>
  <c r="T286"/>
  <c r="BE494"/>
  <c r="AU220"/>
  <c r="W107"/>
  <c r="BE323"/>
  <c r="BG284"/>
  <c r="Y362"/>
  <c r="BD18"/>
  <c r="AL418"/>
  <c r="AC123" i="12"/>
  <c r="BL565" i="13"/>
  <c r="DB501" i="12"/>
  <c r="V526" i="13"/>
  <c r="B237"/>
  <c r="L112"/>
  <c r="AY304"/>
  <c r="AE548"/>
  <c r="L48"/>
  <c r="C123"/>
  <c r="U328"/>
  <c r="AB260"/>
  <c r="BM564"/>
  <c r="E193"/>
  <c r="A371"/>
  <c r="DC444" i="12"/>
  <c r="R481" i="13"/>
  <c r="AY28"/>
  <c r="U486"/>
  <c r="AD66"/>
  <c r="I29"/>
  <c r="S569"/>
  <c r="O58"/>
  <c r="U468"/>
  <c r="AE9"/>
  <c r="AG386"/>
  <c r="BJ365"/>
  <c r="BC494"/>
  <c r="L165"/>
  <c r="P174"/>
  <c r="S95"/>
  <c r="X366"/>
  <c r="BB33" i="12"/>
  <c r="AE287" i="13"/>
  <c r="BK475"/>
  <c r="BB539" i="12"/>
  <c r="AX277" i="13"/>
  <c r="AB397"/>
  <c r="AM498"/>
  <c r="C289"/>
  <c r="FC537" i="12"/>
  <c r="BF297" i="13"/>
  <c r="DC528" i="12"/>
  <c r="O429" i="13"/>
  <c r="C199" i="12"/>
  <c r="AH402" i="13"/>
  <c r="D259"/>
  <c r="F140"/>
  <c r="AW539"/>
  <c r="Y61"/>
  <c r="BL556"/>
  <c r="AZ553"/>
  <c r="BG349"/>
  <c r="CB436" i="12"/>
  <c r="AP65" i="13"/>
  <c r="AP533"/>
  <c r="AY451"/>
  <c r="AR478"/>
  <c r="AV356"/>
  <c r="AD257"/>
  <c r="Z218"/>
  <c r="P34"/>
  <c r="AN66"/>
  <c r="CC103" i="12"/>
  <c r="Z149" i="13"/>
  <c r="AM137"/>
  <c r="S246"/>
  <c r="AX196"/>
  <c r="M411"/>
  <c r="BR50"/>
  <c r="BI450"/>
  <c r="BD373"/>
  <c r="AG403"/>
  <c r="A8"/>
  <c r="FE536" i="12"/>
  <c r="R328" i="13"/>
  <c r="D194"/>
  <c r="AZ164"/>
  <c r="BB101"/>
  <c r="AC130" i="12"/>
  <c r="BC309" i="13"/>
  <c r="AB386" i="12"/>
  <c r="Y175" i="13"/>
  <c r="AZ409"/>
  <c r="H20"/>
  <c r="AT481"/>
  <c r="A357"/>
  <c r="G420"/>
  <c r="V200"/>
  <c r="Z74"/>
  <c r="BM466"/>
  <c r="J465"/>
  <c r="AI426"/>
  <c r="AC139" i="12"/>
  <c r="AH89" i="13"/>
  <c r="Z50"/>
  <c r="BF320"/>
  <c r="Y182"/>
  <c r="K281"/>
  <c r="EB70" i="12"/>
  <c r="CB491"/>
  <c r="BF272" i="13"/>
  <c r="AO389"/>
  <c r="B316" i="12"/>
  <c r="AC10" i="13"/>
  <c r="AZ370"/>
  <c r="T91"/>
  <c r="AJ77"/>
  <c r="BA110"/>
  <c r="BQ55"/>
  <c r="AB408" i="12"/>
  <c r="AQ59" i="13"/>
  <c r="AH356"/>
  <c r="AE526"/>
  <c r="AQ53"/>
  <c r="AL388"/>
  <c r="AV472"/>
  <c r="S5"/>
  <c r="X193"/>
  <c r="BR445"/>
  <c r="BS9"/>
  <c r="BP153"/>
  <c r="R470"/>
  <c r="AM545"/>
  <c r="M395"/>
  <c r="Z270"/>
  <c r="AY351"/>
  <c r="BM176"/>
  <c r="BP220"/>
  <c r="AF431"/>
  <c r="I311"/>
  <c r="BH403"/>
  <c r="AU136"/>
  <c r="BN42"/>
  <c r="T558"/>
  <c r="DB259" i="12"/>
  <c r="AZ210" i="13"/>
  <c r="DC123" i="12"/>
  <c r="Y47" i="13"/>
  <c r="AW31"/>
  <c r="BM241"/>
  <c r="R73"/>
  <c r="BC34" i="12"/>
  <c r="AU289" i="13"/>
  <c r="AL16"/>
  <c r="O124"/>
  <c r="BQ546"/>
  <c r="CB245" i="12"/>
  <c r="AI477" i="13"/>
  <c r="BS24"/>
  <c r="BF89"/>
  <c r="AH384"/>
  <c r="BJ248"/>
  <c r="B402" i="12"/>
  <c r="T282" i="13"/>
  <c r="C486" i="12"/>
  <c r="DB134"/>
  <c r="BF234" i="13"/>
  <c r="AC105"/>
  <c r="Q256"/>
  <c r="J472"/>
  <c r="AC319"/>
  <c r="Q550"/>
  <c r="BF429"/>
  <c r="AR425"/>
  <c r="BC289" i="12"/>
  <c r="AY548" i="13"/>
  <c r="M347"/>
  <c r="AL40"/>
  <c r="AI348"/>
  <c r="AQ144"/>
  <c r="P53"/>
  <c r="AA249"/>
  <c r="EB277" i="12"/>
  <c r="BP477" i="13"/>
  <c r="U179"/>
  <c r="EC519" i="12"/>
  <c r="BC430"/>
  <c r="BS383" i="13"/>
  <c r="BF59"/>
  <c r="AI153"/>
  <c r="Z269"/>
  <c r="AP44"/>
  <c r="BG505"/>
  <c r="P419"/>
  <c r="BA431"/>
  <c r="AT486"/>
  <c r="AU63"/>
  <c r="BO494"/>
  <c r="AN483"/>
  <c r="BB155" i="12"/>
  <c r="AI547" i="13"/>
  <c r="DB8" i="12"/>
  <c r="BJ81" i="13"/>
  <c r="BQ285"/>
  <c r="O453"/>
  <c r="U241"/>
  <c r="DA472"/>
  <c r="BH282"/>
  <c r="S57"/>
  <c r="C460" i="6"/>
  <c r="N172" i="13"/>
  <c r="A346"/>
  <c r="BB65"/>
  <c r="AR569"/>
  <c r="AG58"/>
  <c r="C185" i="6"/>
  <c r="BD104" i="13"/>
  <c r="BF514"/>
  <c r="AK507"/>
  <c r="C435"/>
  <c r="B443" i="12"/>
  <c r="BI535" i="13"/>
  <c r="AM72"/>
  <c r="AZ490"/>
  <c r="BC475" i="12"/>
  <c r="CC520"/>
  <c r="AG305" i="13"/>
  <c r="P73"/>
  <c r="AL10"/>
  <c r="C136" i="6"/>
  <c r="AX566" i="13"/>
  <c r="BK99"/>
  <c r="S459"/>
  <c r="AF84"/>
  <c r="A267"/>
  <c r="AD481"/>
  <c r="Q232"/>
  <c r="AO109"/>
  <c r="AR166"/>
  <c r="U387"/>
  <c r="BB422"/>
  <c r="AX113"/>
  <c r="AG254"/>
  <c r="CC451" i="12"/>
  <c r="AB385" i="13"/>
  <c r="BL181"/>
  <c r="AW386"/>
  <c r="AD442"/>
  <c r="BO564"/>
  <c r="J74"/>
  <c r="BG409"/>
  <c r="W68"/>
  <c r="C127"/>
  <c r="C216"/>
  <c r="D209"/>
  <c r="L357"/>
  <c r="AH214"/>
  <c r="AB67"/>
  <c r="BH361"/>
  <c r="AC386"/>
  <c r="N201"/>
  <c r="DB253" i="12"/>
  <c r="CB101"/>
  <c r="C203" i="13"/>
  <c r="AC129"/>
  <c r="AG264"/>
  <c r="B497" i="12"/>
  <c r="AP496" i="13"/>
  <c r="AB198"/>
  <c r="C268"/>
  <c r="Y17"/>
  <c r="AC298"/>
  <c r="A549"/>
  <c r="S307"/>
  <c r="AP131"/>
  <c r="Q544"/>
  <c r="EB119" i="12"/>
  <c r="AG161" i="13"/>
  <c r="BO46"/>
  <c r="BN359"/>
  <c r="BB457"/>
  <c r="AH59"/>
  <c r="BB216"/>
  <c r="AY381"/>
  <c r="AS67"/>
  <c r="S377"/>
  <c r="AL463"/>
  <c r="AA429"/>
  <c r="N55"/>
  <c r="V39"/>
  <c r="BF156"/>
  <c r="AQ402"/>
  <c r="BP139"/>
  <c r="AM521"/>
  <c r="G312"/>
  <c r="AO222"/>
  <c r="E372"/>
  <c r="CB410" i="12"/>
  <c r="DD443" i="13"/>
  <c r="EB507" i="12"/>
  <c r="BQ143" i="13"/>
  <c r="AV399"/>
  <c r="Z316"/>
  <c r="AE243"/>
  <c r="O49"/>
  <c r="BN245"/>
  <c r="AB88"/>
  <c r="AO8"/>
  <c r="AP49"/>
  <c r="Z139"/>
  <c r="BJ418"/>
  <c r="BC225" i="12"/>
  <c r="O510" i="13"/>
  <c r="AH466"/>
  <c r="BK249"/>
  <c r="BC372" i="12"/>
  <c r="D307" i="13"/>
  <c r="V72"/>
  <c r="AQ172"/>
  <c r="B468" i="12"/>
  <c r="AA555" i="13"/>
  <c r="J98"/>
  <c r="BN116"/>
  <c r="AT512"/>
  <c r="AH294"/>
  <c r="AY279"/>
  <c r="CC418" i="12"/>
  <c r="B494" i="13"/>
  <c r="AM394"/>
  <c r="N135"/>
  <c r="AB359" i="12"/>
  <c r="BC539" i="13"/>
  <c r="BG350"/>
  <c r="E382"/>
  <c r="Z463"/>
  <c r="AT420"/>
  <c r="AG478"/>
  <c r="EC286" i="12"/>
  <c r="B36" i="13"/>
  <c r="P442"/>
  <c r="AK483"/>
  <c r="Z372"/>
  <c r="AZ205"/>
  <c r="AW296"/>
  <c r="AX106"/>
  <c r="DB444"/>
  <c r="A482"/>
  <c r="AR530"/>
  <c r="O86"/>
  <c r="AN96"/>
  <c r="AD489"/>
  <c r="V492"/>
  <c r="BL163"/>
  <c r="BH366"/>
  <c r="BB49"/>
  <c r="BB508" i="12"/>
  <c r="BO304" i="13"/>
  <c r="AH209"/>
  <c r="BR287"/>
  <c r="AQ113"/>
  <c r="CC276" i="12"/>
  <c r="AP375" i="13"/>
  <c r="BJ371"/>
  <c r="AZ510"/>
  <c r="BF183"/>
  <c r="AN260"/>
  <c r="AC420" i="12"/>
  <c r="B154" i="6"/>
  <c r="AM119" i="13"/>
  <c r="BE253"/>
  <c r="G192"/>
  <c r="AS30"/>
  <c r="BD343"/>
  <c r="AW84"/>
  <c r="BP74"/>
  <c r="BK85"/>
  <c r="AL140"/>
  <c r="AB328" i="12"/>
  <c r="V151" i="13"/>
  <c r="BB130"/>
  <c r="M149"/>
  <c r="BE252"/>
  <c r="AY79"/>
  <c r="CB351" i="12"/>
  <c r="BP77" i="13"/>
  <c r="BH172"/>
  <c r="D488"/>
  <c r="AW148"/>
  <c r="G462"/>
  <c r="C167"/>
  <c r="AB233"/>
  <c r="BC42" i="12"/>
  <c r="AM233" i="13"/>
  <c r="AQ529"/>
  <c r="DC253" i="12"/>
  <c r="FE397"/>
  <c r="AL424" i="13"/>
  <c r="AV101"/>
  <c r="BD249"/>
  <c r="AU396"/>
  <c r="AU374"/>
  <c r="EC253" i="12"/>
  <c r="B550" i="13"/>
  <c r="BC183" i="12"/>
  <c r="BR452" i="13"/>
  <c r="BN570"/>
  <c r="C162"/>
  <c r="BS475"/>
  <c r="S212"/>
  <c r="AS244"/>
  <c r="CC139" i="12"/>
  <c r="BG540" i="13"/>
  <c r="AL172"/>
  <c r="EB50" i="12"/>
  <c r="DB43"/>
  <c r="Z245" i="13"/>
  <c r="BK144"/>
  <c r="F12"/>
  <c r="AK423"/>
  <c r="AN467"/>
  <c r="AU497"/>
  <c r="AA29"/>
  <c r="BS128"/>
  <c r="AT197"/>
  <c r="BO475"/>
  <c r="BB312" i="12"/>
  <c r="AH375" i="13"/>
  <c r="H14"/>
  <c r="BR84"/>
  <c r="AB152" i="12"/>
  <c r="AR269" i="13"/>
  <c r="DB82" i="12"/>
  <c r="BE8" i="13"/>
  <c r="AD323"/>
  <c r="AD170"/>
  <c r="AE130"/>
  <c r="V500"/>
  <c r="BG83"/>
  <c r="AC360"/>
  <c r="B57"/>
  <c r="Y378"/>
  <c r="AB122" i="12"/>
  <c r="AM178" i="13"/>
  <c r="EC526" i="12"/>
  <c r="CC64"/>
  <c r="D533" i="13"/>
  <c r="BB212" i="12"/>
  <c r="AH99" i="13"/>
  <c r="AP279"/>
  <c r="R514"/>
  <c r="R567"/>
  <c r="AI552"/>
  <c r="BN129"/>
  <c r="BP5"/>
  <c r="AC366" i="12"/>
  <c r="AW155" i="13"/>
  <c r="AL398"/>
  <c r="W544"/>
  <c r="AL51"/>
  <c r="AO70"/>
  <c r="EC282" i="12"/>
  <c r="AU56" i="13"/>
  <c r="AV22"/>
  <c r="W367"/>
  <c r="BH240"/>
  <c r="AL277"/>
  <c r="E548"/>
  <c r="BH28"/>
  <c r="AE100"/>
  <c r="BH378"/>
  <c r="AE82"/>
  <c r="BD150"/>
  <c r="BB17"/>
  <c r="BL330"/>
  <c r="Z183"/>
  <c r="AQ93"/>
  <c r="AT236"/>
  <c r="S420"/>
  <c r="AK180"/>
  <c r="AG410"/>
  <c r="G394"/>
  <c r="BA367"/>
  <c r="F274"/>
  <c r="AI488"/>
  <c r="AL404"/>
  <c r="W305"/>
  <c r="AR197"/>
  <c r="BB366"/>
  <c r="W424"/>
  <c r="CC459" i="12"/>
  <c r="AC38"/>
  <c r="AB16"/>
  <c r="AW515" i="13"/>
  <c r="BH70"/>
  <c r="AT33"/>
  <c r="BS549"/>
  <c r="H132"/>
  <c r="FA552" i="12"/>
  <c r="AL242" i="13"/>
  <c r="AO213"/>
  <c r="AJ397"/>
  <c r="BK327"/>
  <c r="O245"/>
  <c r="T547"/>
  <c r="BE531"/>
  <c r="BO317"/>
  <c r="M58"/>
  <c r="BM396"/>
  <c r="N358"/>
  <c r="AH399"/>
  <c r="J500"/>
  <c r="DB136" i="12"/>
  <c r="FE289"/>
  <c r="AV538" i="13"/>
  <c r="A110"/>
  <c r="AG374"/>
  <c r="AZ142"/>
  <c r="AN71"/>
  <c r="AV208"/>
  <c r="N541"/>
  <c r="AV402"/>
  <c r="AG408"/>
  <c r="AP314"/>
  <c r="B212" i="12"/>
  <c r="BM358" i="13"/>
  <c r="D559" i="12"/>
  <c r="BS69" i="13"/>
  <c r="BP17"/>
  <c r="AY479"/>
  <c r="C73"/>
  <c r="AI141"/>
  <c r="AF539"/>
  <c r="BO534"/>
  <c r="Q564"/>
  <c r="C412" i="12"/>
  <c r="O222" i="13"/>
  <c r="AL28"/>
  <c r="AI21"/>
  <c r="AB413"/>
  <c r="AI118"/>
  <c r="E523"/>
  <c r="DC57" i="12"/>
  <c r="EB139"/>
  <c r="AU219" i="13"/>
  <c r="AN351"/>
  <c r="BA325"/>
  <c r="BC120" i="12"/>
  <c r="AZ27" i="13"/>
  <c r="AT289"/>
  <c r="AO391"/>
  <c r="I407"/>
  <c r="A487"/>
  <c r="BC422" i="12"/>
  <c r="AX289" i="13"/>
  <c r="EB497" i="12"/>
  <c r="C361"/>
  <c r="AT101" i="13"/>
  <c r="AK200"/>
  <c r="AM111"/>
  <c r="FE363" i="12"/>
  <c r="BB454" i="13"/>
  <c r="BC208"/>
  <c r="G167"/>
  <c r="AG265"/>
  <c r="N87"/>
  <c r="B53"/>
  <c r="BO288"/>
  <c r="C529"/>
  <c r="AR289"/>
  <c r="BH346"/>
  <c r="AH82"/>
  <c r="DC545" i="12"/>
  <c r="X498" i="13"/>
  <c r="BC190" i="12"/>
  <c r="D557" i="13"/>
  <c r="V505"/>
  <c r="B103" i="6"/>
  <c r="EB274" i="12"/>
  <c r="EC232"/>
  <c r="N551" i="13"/>
  <c r="AH318"/>
  <c r="AF175"/>
  <c r="AC262" i="12"/>
  <c r="R293" i="13"/>
  <c r="BJ436"/>
  <c r="AA220"/>
  <c r="AK56"/>
  <c r="CB356" i="12"/>
  <c r="AF236" i="13"/>
  <c r="X289"/>
  <c r="AC323" i="12"/>
  <c r="DB229"/>
  <c r="AT97" i="13"/>
  <c r="AV561"/>
  <c r="AV300"/>
  <c r="AI288"/>
  <c r="AN400"/>
  <c r="BL134"/>
  <c r="V524"/>
  <c r="AL102"/>
  <c r="BG89"/>
  <c r="BL153"/>
  <c r="AY8"/>
  <c r="D245"/>
  <c r="E349"/>
  <c r="BP184"/>
  <c r="AC60"/>
  <c r="W255"/>
  <c r="DC132" i="12"/>
  <c r="AC456" i="13"/>
  <c r="AS438"/>
  <c r="AX556"/>
  <c r="AU60"/>
  <c r="AF161"/>
  <c r="BB35" i="12"/>
  <c r="BB363" i="13"/>
  <c r="A318"/>
  <c r="CC20" i="12"/>
  <c r="BA533" i="13"/>
  <c r="BO154"/>
  <c r="AL152"/>
  <c r="AH303"/>
  <c r="X550"/>
  <c r="AU167"/>
  <c r="E65"/>
  <c r="P206"/>
  <c r="EB562" i="12"/>
  <c r="FE26"/>
  <c r="BB129" i="13"/>
  <c r="H423"/>
  <c r="G476"/>
  <c r="BO514"/>
  <c r="B128"/>
  <c r="BL424"/>
  <c r="BH336"/>
  <c r="Y393"/>
  <c r="CC198" i="12"/>
  <c r="AB455"/>
  <c r="A535" i="13"/>
  <c r="T541"/>
  <c r="G440"/>
  <c r="AK496"/>
  <c r="P330"/>
  <c r="BD324"/>
  <c r="AW295"/>
  <c r="AB459"/>
  <c r="T377"/>
  <c r="BB397" i="12"/>
  <c r="J380" i="13"/>
  <c r="V103"/>
  <c r="E306"/>
  <c r="AE482"/>
  <c r="BI28"/>
  <c r="BE456"/>
  <c r="FE447" i="12"/>
  <c r="BG420" i="13"/>
  <c r="BJ53"/>
  <c r="O522"/>
  <c r="AU197"/>
  <c r="R220"/>
  <c r="D407"/>
  <c r="C52" i="12"/>
  <c r="AA320" i="13"/>
  <c r="A102"/>
  <c r="M4"/>
  <c r="I508"/>
  <c r="R244"/>
  <c r="B158"/>
  <c r="Q298"/>
  <c r="BC429" i="12"/>
  <c r="K285" i="13"/>
  <c r="BS298"/>
  <c r="AD255"/>
  <c r="CC514" i="12"/>
  <c r="BA62" i="13"/>
  <c r="BM10"/>
  <c r="Y177"/>
  <c r="BN99"/>
  <c r="BC331"/>
  <c r="BA283"/>
  <c r="BB228" i="12"/>
  <c r="G213" i="13"/>
  <c r="V511"/>
  <c r="R384"/>
  <c r="G115"/>
  <c r="BH328"/>
  <c r="AJ514"/>
  <c r="T512"/>
  <c r="N508"/>
  <c r="BD132"/>
  <c r="F478"/>
  <c r="AZ81"/>
  <c r="BS540"/>
  <c r="BO312"/>
  <c r="BJ480"/>
  <c r="BP490"/>
  <c r="B360"/>
  <c r="AK405"/>
  <c r="F100"/>
  <c r="R360"/>
  <c r="BB21"/>
  <c r="AU342"/>
  <c r="BB402" i="12"/>
  <c r="AR64" i="13"/>
  <c r="AF479"/>
  <c r="B457"/>
  <c r="BC170" i="12"/>
  <c r="DC414"/>
  <c r="AI115" i="13"/>
  <c r="AR527"/>
  <c r="AL5"/>
  <c r="AE306"/>
  <c r="J301"/>
  <c r="AW116"/>
  <c r="AI287"/>
  <c r="AS425"/>
  <c r="AS299"/>
  <c r="BS293"/>
  <c r="N509"/>
  <c r="AZ521"/>
  <c r="BH50"/>
  <c r="C137"/>
  <c r="B236"/>
  <c r="I124"/>
  <c r="BD82"/>
  <c r="AC495"/>
  <c r="AB165"/>
  <c r="BL509"/>
  <c r="I84"/>
  <c r="AE303"/>
  <c r="U207"/>
  <c r="BP227"/>
  <c r="AW53"/>
  <c r="AD402"/>
  <c r="G426"/>
  <c r="BQ387"/>
  <c r="AH450"/>
  <c r="V67"/>
  <c r="AR75"/>
  <c r="BM128"/>
  <c r="BP440"/>
  <c r="DB185" i="12"/>
  <c r="U250" i="13"/>
  <c r="I22"/>
  <c r="T462"/>
  <c r="AC223" i="12"/>
  <c r="BL110" i="13"/>
  <c r="AH330"/>
  <c r="BB33"/>
  <c r="AU322"/>
  <c r="Y381"/>
  <c r="BB429"/>
  <c r="AS569"/>
  <c r="BE422"/>
  <c r="BC211"/>
  <c r="AM560"/>
  <c r="AB205"/>
  <c r="Z441"/>
  <c r="BO244"/>
  <c r="AN168"/>
  <c r="AH54"/>
  <c r="P214"/>
  <c r="BE524"/>
  <c r="C174" i="12"/>
  <c r="AR230" i="13"/>
  <c r="AW491"/>
  <c r="AR231"/>
  <c r="AR375"/>
  <c r="R68"/>
  <c r="B225" i="12"/>
  <c r="Z419" i="13"/>
  <c r="BP313"/>
  <c r="H188"/>
  <c r="BL485"/>
  <c r="DB457" i="12"/>
  <c r="BB161"/>
  <c r="BJ226" i="13"/>
  <c r="BH566"/>
  <c r="AN552"/>
  <c r="AH114"/>
  <c r="R34"/>
  <c r="AV250"/>
  <c r="AF24"/>
  <c r="AK157"/>
  <c r="Q440"/>
  <c r="BH85"/>
  <c r="AX15"/>
  <c r="AA452"/>
  <c r="AR506"/>
  <c r="AI510"/>
  <c r="Z418"/>
  <c r="V312"/>
  <c r="N176"/>
  <c r="B349" i="12"/>
  <c r="B447"/>
  <c r="BD517" i="13"/>
  <c r="DC507" i="12"/>
  <c r="BC186" i="13"/>
  <c r="CB51" i="12"/>
  <c r="BM126" i="13"/>
  <c r="BI502"/>
  <c r="BP556"/>
  <c r="AQ459"/>
  <c r="C172" i="12"/>
  <c r="AP175" i="13"/>
  <c r="BL403"/>
  <c r="DB429" i="12"/>
  <c r="M297" i="13"/>
  <c r="N365"/>
  <c r="J459"/>
  <c r="AY419"/>
  <c r="AI246"/>
  <c r="BG157"/>
  <c r="AK540"/>
  <c r="K51"/>
  <c r="FE175" i="12"/>
  <c r="AZ145" i="13"/>
  <c r="L366"/>
  <c r="B305"/>
  <c r="H200"/>
  <c r="BI37"/>
  <c r="AL362"/>
  <c r="AG281"/>
  <c r="DC139" i="12"/>
  <c r="BO429" i="13"/>
  <c r="AD439"/>
  <c r="AV142"/>
  <c r="BH272"/>
  <c r="BN423"/>
  <c r="L173"/>
  <c r="AR513"/>
  <c r="C240" i="12"/>
  <c r="AY138" i="13"/>
  <c r="EB152" i="12"/>
  <c r="DC113"/>
  <c r="AX415" i="13"/>
  <c r="AV398"/>
  <c r="AF199"/>
  <c r="F424"/>
  <c r="B35" i="12"/>
  <c r="Z525" i="13"/>
  <c r="AS50"/>
  <c r="AA334"/>
  <c r="DC238" i="12"/>
  <c r="BN307" i="13"/>
  <c r="BJ38"/>
  <c r="AD446"/>
  <c r="F445"/>
  <c r="AP312"/>
  <c r="BR567"/>
  <c r="AA553"/>
  <c r="BL93"/>
  <c r="AC337"/>
  <c r="BB308" i="12"/>
  <c r="BG363" i="13"/>
  <c r="H278"/>
  <c r="BE473"/>
  <c r="E253"/>
  <c r="A175"/>
  <c r="S460"/>
  <c r="C50"/>
  <c r="AR222"/>
  <c r="Y226"/>
  <c r="BA60"/>
  <c r="Z161"/>
  <c r="AT502"/>
  <c r="AX119"/>
  <c r="BS133"/>
  <c r="AE473"/>
  <c r="B133" i="12"/>
  <c r="AE145" i="13"/>
  <c r="O241"/>
  <c r="BB132" i="12"/>
  <c r="AW558" i="13"/>
  <c r="AD73"/>
  <c r="AE364"/>
  <c r="K347"/>
  <c r="AW531"/>
  <c r="AT63"/>
  <c r="AA524"/>
  <c r="BH512"/>
  <c r="B431" i="12"/>
  <c r="AG302" i="13"/>
  <c r="AM345"/>
  <c r="BC386" i="12"/>
  <c r="F50" i="13"/>
  <c r="DD432"/>
  <c r="CB554" i="12"/>
  <c r="U114" i="13"/>
  <c r="DB196" i="12"/>
  <c r="BH199" i="13"/>
  <c r="BF474"/>
  <c r="AB417"/>
  <c r="EB469" i="12"/>
  <c r="A111" i="13"/>
  <c r="AN378"/>
  <c r="AA296"/>
  <c r="AZ570"/>
  <c r="BM506"/>
  <c r="AH291"/>
  <c r="AL328"/>
  <c r="AR347"/>
  <c r="BL185"/>
  <c r="AX567"/>
  <c r="AI84"/>
  <c r="AY115"/>
  <c r="DS565"/>
  <c r="FC476" i="12"/>
  <c r="A69" i="13"/>
  <c r="AI131"/>
  <c r="W447"/>
  <c r="AH539"/>
  <c r="T202"/>
  <c r="K318"/>
  <c r="A329"/>
  <c r="BB469" i="12"/>
  <c r="B366" i="6"/>
  <c r="BE189" i="13"/>
  <c r="BA147"/>
  <c r="AB554"/>
  <c r="AJ389"/>
  <c r="BH372"/>
  <c r="AW82"/>
  <c r="AC302"/>
  <c r="AA552"/>
  <c r="V231"/>
  <c r="B292" i="12"/>
  <c r="AE421" i="13"/>
  <c r="AE448"/>
  <c r="AY369"/>
  <c r="EB559" i="12"/>
  <c r="BR200" i="13"/>
  <c r="C58" i="6"/>
  <c r="BL219" i="13"/>
  <c r="R254"/>
  <c r="AW43"/>
  <c r="BN568"/>
  <c r="C367" i="6"/>
  <c r="AA208" i="13"/>
  <c r="AW349"/>
  <c r="AC120"/>
  <c r="W457"/>
  <c r="EB291" i="12"/>
  <c r="Y261" i="13"/>
  <c r="AH479"/>
  <c r="BA280"/>
  <c r="AX475"/>
  <c r="BF166"/>
  <c r="DK461"/>
  <c r="BH95"/>
  <c r="AQ96"/>
  <c r="AD161"/>
  <c r="B511" i="12"/>
  <c r="AX197" i="13"/>
  <c r="BJ287"/>
  <c r="BK557"/>
  <c r="BQ320"/>
  <c r="R258"/>
  <c r="BB251"/>
  <c r="AK52"/>
  <c r="L296"/>
  <c r="BA24"/>
  <c r="AL44"/>
  <c r="DB51" i="12"/>
  <c r="AY106" i="13"/>
  <c r="B301" i="12"/>
  <c r="AM110" i="13"/>
  <c r="AI514"/>
  <c r="AO227"/>
  <c r="T543"/>
  <c r="FE225" i="12"/>
  <c r="Y526" i="13"/>
  <c r="BJ165"/>
  <c r="B510" i="12"/>
  <c r="AG243" i="13"/>
  <c r="AZ459"/>
  <c r="Z60"/>
  <c r="AS450"/>
  <c r="A98"/>
  <c r="AW450"/>
  <c r="Z483"/>
  <c r="S463"/>
  <c r="BN344"/>
  <c r="D305"/>
  <c r="DB191" i="12"/>
  <c r="AX396" i="13"/>
  <c r="CB219" i="12"/>
  <c r="I453" i="13"/>
  <c r="BM392"/>
  <c r="E167"/>
  <c r="AJ454"/>
  <c r="U13"/>
  <c r="AH147"/>
  <c r="AX183"/>
  <c r="AJ17"/>
  <c r="I123"/>
  <c r="AW487"/>
  <c r="AA498"/>
  <c r="AH86"/>
  <c r="AA96"/>
  <c r="AV324"/>
  <c r="BS465"/>
  <c r="BE177"/>
  <c r="CB246" i="12"/>
  <c r="AV291" i="13"/>
  <c r="BR136"/>
  <c r="AR519"/>
  <c r="Y327"/>
  <c r="BO382"/>
  <c r="AG184"/>
  <c r="AR429"/>
  <c r="AP166"/>
  <c r="BE53"/>
  <c r="AM124"/>
  <c r="BH492"/>
  <c r="AW248"/>
  <c r="CC205" i="12"/>
  <c r="C384"/>
  <c r="AN51" i="13"/>
  <c r="BD118"/>
  <c r="CC8" i="12"/>
  <c r="AO354" i="13"/>
  <c r="BF468"/>
  <c r="BI108"/>
  <c r="Q247"/>
  <c r="BO9"/>
  <c r="BR44"/>
  <c r="AL155"/>
  <c r="M315"/>
  <c r="BC91"/>
  <c r="K289"/>
  <c r="L347"/>
  <c r="AP333"/>
  <c r="W511"/>
  <c r="AZ514"/>
  <c r="K268"/>
  <c r="AR38"/>
  <c r="Z383"/>
  <c r="AX324"/>
  <c r="AV113"/>
  <c r="AC313"/>
  <c r="AI159"/>
  <c r="T234"/>
  <c r="AE51"/>
  <c r="BC383"/>
  <c r="V352"/>
  <c r="AE409"/>
  <c r="BQ71"/>
  <c r="O469"/>
  <c r="AO362"/>
  <c r="B101"/>
  <c r="C405" i="12"/>
  <c r="AC186"/>
  <c r="BL139" i="13"/>
  <c r="AV255"/>
  <c r="FE35" i="12"/>
  <c r="AT523" i="13"/>
  <c r="AT315"/>
  <c r="AG95"/>
  <c r="G558"/>
  <c r="AB401"/>
  <c r="J347"/>
  <c r="BB11"/>
  <c r="BA466"/>
  <c r="B85"/>
  <c r="U227"/>
  <c r="S148"/>
  <c r="BG202"/>
  <c r="BL202"/>
  <c r="BB15"/>
  <c r="U255"/>
  <c r="BM195"/>
  <c r="F302"/>
  <c r="C398" i="6"/>
  <c r="CC47" i="12"/>
  <c r="B410" i="13"/>
  <c r="BD127"/>
  <c r="BL346"/>
  <c r="I289"/>
  <c r="AI340"/>
  <c r="AC468"/>
  <c r="BH467"/>
  <c r="AB265"/>
  <c r="AH74"/>
  <c r="DC325" i="12"/>
  <c r="BD567" i="13"/>
  <c r="AC459"/>
  <c r="BF132"/>
  <c r="H476"/>
  <c r="BB492"/>
  <c r="AX534"/>
  <c r="A356"/>
  <c r="BB54"/>
  <c r="AB475" i="12"/>
  <c r="V93" i="13"/>
  <c r="AD10"/>
  <c r="Q379"/>
  <c r="O555"/>
  <c r="AX326"/>
  <c r="O65"/>
  <c r="B68" i="6"/>
  <c r="AC365" i="13"/>
  <c r="AN367"/>
  <c r="BD28"/>
  <c r="I515"/>
  <c r="AV478"/>
  <c r="C328"/>
  <c r="AJ368"/>
  <c r="V342"/>
  <c r="AZ238"/>
  <c r="AB22" i="12"/>
  <c r="AI40" i="13"/>
  <c r="S446"/>
  <c r="AG173"/>
  <c r="AR470"/>
  <c r="N353"/>
  <c r="U473"/>
  <c r="BO529"/>
  <c r="BH43"/>
  <c r="AP231"/>
  <c r="BD539"/>
  <c r="Z291"/>
  <c r="AZ495"/>
  <c r="AT480"/>
  <c r="BG230"/>
  <c r="BJ184"/>
  <c r="FE386" i="12"/>
  <c r="P101" i="13"/>
  <c r="AB251"/>
  <c r="AB456" i="12"/>
  <c r="AM478" i="13"/>
  <c r="E568"/>
  <c r="P33"/>
  <c r="CC557" i="12"/>
  <c r="O528" i="13"/>
  <c r="AG291"/>
  <c r="CC33" i="12"/>
  <c r="A349" i="13"/>
  <c r="AG261"/>
  <c r="AB228"/>
  <c r="AB243" i="12"/>
  <c r="C527" i="13"/>
  <c r="L547"/>
  <c r="AW538"/>
  <c r="M368"/>
  <c r="K424"/>
  <c r="EB62" i="12"/>
  <c r="B293"/>
  <c r="AY224" i="13"/>
  <c r="AM64"/>
  <c r="BR266"/>
  <c r="CB29" i="12"/>
  <c r="I558" i="13"/>
  <c r="BJ528"/>
  <c r="F265"/>
  <c r="O10"/>
  <c r="BC264" i="12"/>
  <c r="AL133" i="13"/>
  <c r="AU510"/>
  <c r="DC26" i="12"/>
  <c r="T362" i="13"/>
  <c r="FC532" i="12"/>
  <c r="FE484"/>
  <c r="U561" i="13"/>
  <c r="AZ385"/>
  <c r="AO420"/>
  <c r="BQ418"/>
  <c r="AE95"/>
  <c r="AK397"/>
  <c r="AV555"/>
  <c r="BM285"/>
  <c r="C5"/>
  <c r="BI485"/>
  <c r="BG118"/>
  <c r="P532"/>
  <c r="BQ104"/>
  <c r="AJ25"/>
  <c r="AL491"/>
  <c r="BO104"/>
  <c r="AM381"/>
  <c r="BN121"/>
  <c r="BF558"/>
  <c r="BD263"/>
  <c r="AE301"/>
  <c r="B279" i="6"/>
  <c r="AD394" i="13"/>
  <c r="R388"/>
  <c r="DC149" i="12"/>
  <c r="C43" i="13"/>
  <c r="AV525"/>
  <c r="FA531" i="12"/>
  <c r="AC521"/>
  <c r="Z168" i="13"/>
  <c r="BD368"/>
  <c r="C76" i="12"/>
  <c r="AC110"/>
  <c r="AY256" i="13"/>
  <c r="AB323" i="12"/>
  <c r="AP50" i="13"/>
  <c r="B458" i="6"/>
  <c r="DS526" i="13"/>
  <c r="U269"/>
  <c r="AZ57"/>
  <c r="AW226"/>
  <c r="BB41" i="12"/>
  <c r="T190" i="13"/>
  <c r="AF496"/>
  <c r="BB523"/>
  <c r="BG178"/>
  <c r="A464"/>
  <c r="A143"/>
  <c r="V70"/>
  <c r="AP94"/>
  <c r="AQ290"/>
  <c r="AK475"/>
  <c r="P40"/>
  <c r="AO19"/>
  <c r="AC491" i="12"/>
  <c r="D308" i="13"/>
  <c r="BC37"/>
  <c r="CB530" i="12"/>
  <c r="B283" i="13"/>
  <c r="R461"/>
  <c r="BF503"/>
  <c r="C363"/>
  <c r="B257" i="12"/>
  <c r="AB31" i="13"/>
  <c r="AW408"/>
  <c r="S146"/>
  <c r="D517"/>
  <c r="P328"/>
  <c r="C460"/>
  <c r="AB110"/>
  <c r="BI343"/>
  <c r="BC108" i="12"/>
  <c r="D196" i="13"/>
  <c r="M105"/>
  <c r="AK349"/>
  <c r="AS495"/>
  <c r="F296"/>
  <c r="Z115"/>
  <c r="B187" i="12"/>
  <c r="D566" i="13"/>
  <c r="B519"/>
  <c r="AO523"/>
  <c r="AG462"/>
  <c r="BQ296"/>
  <c r="Y128"/>
  <c r="EB424" i="12"/>
  <c r="O171" i="13"/>
  <c r="AB376" i="12"/>
  <c r="AJ479" i="13"/>
  <c r="AB244" i="12"/>
  <c r="X534" i="13"/>
  <c r="I326"/>
  <c r="BG446"/>
  <c r="AJ149"/>
  <c r="AG469"/>
  <c r="CB253" i="12"/>
  <c r="BI57" i="13"/>
  <c r="BR228"/>
  <c r="Q329"/>
  <c r="Y161"/>
  <c r="AB300"/>
  <c r="BI363"/>
  <c r="BO200"/>
  <c r="Z528"/>
  <c r="AO325"/>
  <c r="I298"/>
  <c r="C170" i="6"/>
  <c r="AK229" i="13"/>
  <c r="BR513"/>
  <c r="G381"/>
  <c r="AF549"/>
  <c r="S210"/>
  <c r="O84"/>
  <c r="BG54"/>
  <c r="BG108"/>
  <c r="AO387"/>
  <c r="G306"/>
  <c r="R126"/>
  <c r="BJ307"/>
  <c r="P203"/>
  <c r="CC220" i="12"/>
  <c r="C494"/>
  <c r="AE136" i="13"/>
  <c r="AC243"/>
  <c r="F63"/>
  <c r="BN453"/>
  <c r="CC477" i="12"/>
  <c r="U33" i="13"/>
  <c r="I395"/>
  <c r="BF113"/>
  <c r="AM191"/>
  <c r="G448"/>
  <c r="N94"/>
  <c r="Q258"/>
  <c r="BG192"/>
  <c r="S300"/>
  <c r="EB355" i="12"/>
  <c r="V161" i="13"/>
  <c r="AI442"/>
  <c r="AK64"/>
  <c r="AE226"/>
  <c r="AX170"/>
  <c r="AI498"/>
  <c r="BA13"/>
  <c r="BI421"/>
  <c r="AP550"/>
  <c r="AB80"/>
  <c r="Q511"/>
  <c r="B121" i="12"/>
  <c r="Q535" i="13"/>
  <c r="C473" i="12"/>
  <c r="P394" i="13"/>
  <c r="BJ338"/>
  <c r="BN301"/>
  <c r="L204"/>
  <c r="AI78"/>
  <c r="AV137"/>
  <c r="EC23" i="12"/>
  <c r="BN429" i="13"/>
  <c r="CZ463"/>
  <c r="BQ197"/>
  <c r="BM181"/>
  <c r="BJ33"/>
  <c r="BN530"/>
  <c r="BC212"/>
  <c r="BH77"/>
  <c r="I109"/>
  <c r="N30"/>
  <c r="W476"/>
  <c r="BF448"/>
  <c r="BP180"/>
  <c r="Z268"/>
  <c r="Z88"/>
  <c r="FE143" i="12"/>
  <c r="AL110" i="13"/>
  <c r="B407" i="6"/>
  <c r="AF180" i="13"/>
  <c r="G486"/>
  <c r="BB309" i="12"/>
  <c r="CB50"/>
  <c r="CC449"/>
  <c r="W280" i="13"/>
  <c r="AK334"/>
  <c r="AK318"/>
  <c r="AN398"/>
  <c r="Q183"/>
  <c r="AG436"/>
  <c r="EB401" i="12"/>
  <c r="W448" i="13"/>
  <c r="BC126"/>
  <c r="AR257"/>
  <c r="O158"/>
  <c r="AZ105"/>
  <c r="AN112"/>
  <c r="AM564"/>
  <c r="AE23"/>
  <c r="BG428"/>
  <c r="AJ24"/>
  <c r="BQ211"/>
  <c r="AY412"/>
  <c r="AC237" i="12"/>
  <c r="J540" i="13"/>
  <c r="AM380"/>
  <c r="AE557"/>
  <c r="E4"/>
  <c r="AT465"/>
  <c r="BN30"/>
  <c r="AL114"/>
  <c r="H4"/>
  <c r="BC152"/>
  <c r="AB146"/>
  <c r="BI254"/>
  <c r="CB293" i="12"/>
  <c r="B458" i="13"/>
  <c r="AJ537"/>
  <c r="AX132"/>
  <c r="G413"/>
  <c r="R55"/>
  <c r="AW52"/>
  <c r="K519"/>
  <c r="BE48"/>
  <c r="BS79"/>
  <c r="AB178" i="12"/>
  <c r="B423" i="6"/>
  <c r="AU49" i="13"/>
  <c r="E418"/>
  <c r="EC42" i="12"/>
  <c r="D217" i="13"/>
  <c r="R58"/>
  <c r="BD72"/>
  <c r="AB102" i="12"/>
  <c r="CC493"/>
  <c r="S253" i="13"/>
  <c r="BB428"/>
  <c r="C493"/>
  <c r="AF427"/>
  <c r="AL356"/>
  <c r="Z164"/>
  <c r="BM334"/>
  <c r="BO552"/>
  <c r="BN136"/>
  <c r="AU281"/>
  <c r="BR411"/>
  <c r="BN343"/>
  <c r="BC144"/>
  <c r="BC56"/>
  <c r="AS526"/>
  <c r="AR146"/>
  <c r="BM357"/>
  <c r="BS515"/>
  <c r="S387"/>
  <c r="BJ47"/>
  <c r="BG433"/>
  <c r="BO40"/>
  <c r="B154"/>
  <c r="AZ50"/>
  <c r="DB350" i="12"/>
  <c r="W64" i="13"/>
  <c r="X210"/>
  <c r="AN196"/>
  <c r="C213"/>
  <c r="BS200"/>
  <c r="FE27" i="12"/>
  <c r="AT70" i="13"/>
  <c r="I324"/>
  <c r="S532"/>
  <c r="AX73"/>
  <c r="N348"/>
  <c r="FE228" i="12"/>
  <c r="S35" i="13"/>
  <c r="BC389" i="12"/>
  <c r="J166" i="13"/>
  <c r="AC288"/>
  <c r="CB96" i="12"/>
  <c r="CC52"/>
  <c r="AN309" i="13"/>
  <c r="BC126" i="12"/>
  <c r="AC176" i="13"/>
  <c r="C195" i="6"/>
  <c r="AX490" i="13"/>
  <c r="AY31"/>
  <c r="AL524"/>
  <c r="AQ313"/>
  <c r="BG246"/>
  <c r="W248"/>
  <c r="CB99" i="12"/>
  <c r="FB543"/>
  <c r="L483" i="13"/>
  <c r="AT128"/>
  <c r="C266"/>
  <c r="U354"/>
  <c r="EB443" i="12"/>
  <c r="CC131"/>
  <c r="B183" i="6"/>
  <c r="I162" i="13"/>
  <c r="BG10"/>
  <c r="I205"/>
  <c r="Y218"/>
  <c r="BR334"/>
  <c r="BD126"/>
  <c r="BQ420"/>
  <c r="R202"/>
  <c r="BI143"/>
  <c r="BP509"/>
  <c r="AF170"/>
  <c r="D561" i="12"/>
  <c r="BE542" i="13"/>
  <c r="AT153"/>
  <c r="AH56"/>
  <c r="C417" i="12"/>
  <c r="AG93" i="13"/>
  <c r="AC62"/>
  <c r="BL387"/>
  <c r="BC133"/>
  <c r="S142"/>
  <c r="FE110" i="12"/>
  <c r="BQ90" i="13"/>
  <c r="BI234"/>
  <c r="D433"/>
  <c r="H151"/>
  <c r="AE371"/>
  <c r="AJ553"/>
  <c r="E361"/>
  <c r="AW510"/>
  <c r="AV494"/>
  <c r="AI360"/>
  <c r="AS360"/>
  <c r="BM152"/>
  <c r="AT356"/>
  <c r="AJ156"/>
  <c r="BH450"/>
  <c r="B275"/>
  <c r="L344"/>
  <c r="AP552"/>
  <c r="C17" i="12"/>
  <c r="AB310" i="13"/>
  <c r="S40"/>
  <c r="AJ375"/>
  <c r="C248"/>
  <c r="C421" i="12"/>
  <c r="I370" i="13"/>
  <c r="AH155"/>
  <c r="BA228"/>
  <c r="C193"/>
  <c r="BA276"/>
  <c r="BL318"/>
  <c r="E305"/>
  <c r="AA317"/>
  <c r="H79"/>
  <c r="BN466"/>
  <c r="CC505" i="12"/>
  <c r="C163" i="6"/>
  <c r="T560" i="13"/>
  <c r="V393"/>
  <c r="AL459"/>
  <c r="EC230" i="12"/>
  <c r="AI374" i="13"/>
  <c r="V504"/>
  <c r="BC416" i="12"/>
  <c r="AC29" i="13"/>
  <c r="BD326"/>
  <c r="X128"/>
  <c r="BF351"/>
  <c r="BL21"/>
  <c r="M462"/>
  <c r="AN64"/>
  <c r="CB123" i="12"/>
  <c r="AT149" i="13"/>
  <c r="AB47" i="12"/>
  <c r="AS199" i="13"/>
  <c r="AT264"/>
  <c r="S562"/>
  <c r="AD524"/>
  <c r="U268"/>
  <c r="BC342" i="12"/>
  <c r="EB419"/>
  <c r="BI431" i="13"/>
  <c r="D357"/>
  <c r="AE520"/>
  <c r="AF477"/>
  <c r="W466"/>
  <c r="AM440"/>
  <c r="AU107"/>
  <c r="X199"/>
  <c r="BR362"/>
  <c r="DA479"/>
  <c r="FE402" i="12"/>
  <c r="BC205" i="13"/>
  <c r="B384" i="6"/>
  <c r="AK208" i="13"/>
  <c r="B281" i="12"/>
  <c r="L135" i="13"/>
  <c r="DA461"/>
  <c r="AB264" i="12"/>
  <c r="AZ162" i="13"/>
  <c r="V544"/>
  <c r="AH64"/>
  <c r="BE346"/>
  <c r="H431"/>
  <c r="R383"/>
  <c r="P340"/>
  <c r="BM14"/>
  <c r="I556"/>
  <c r="BB524"/>
  <c r="AG142"/>
  <c r="N523"/>
  <c r="AQ350"/>
  <c r="EC240" i="12"/>
  <c r="AO293" i="13"/>
  <c r="Q107"/>
  <c r="BG85"/>
  <c r="AC393"/>
  <c r="CC285" i="12"/>
  <c r="BC376"/>
  <c r="AE66" i="13"/>
  <c r="W497"/>
  <c r="BN255"/>
  <c r="I358"/>
  <c r="BI48"/>
  <c r="AS170"/>
  <c r="K516"/>
  <c r="AW109"/>
  <c r="AS33"/>
  <c r="BB528"/>
  <c r="C324"/>
  <c r="J432"/>
  <c r="BQ314"/>
  <c r="AQ566"/>
  <c r="M5"/>
  <c r="Z384"/>
  <c r="BI488"/>
  <c r="BC296"/>
  <c r="AC410"/>
  <c r="BS411"/>
  <c r="AE131"/>
  <c r="BF179"/>
  <c r="L549"/>
  <c r="C21" i="6"/>
  <c r="H372" i="13"/>
  <c r="AD432" i="8"/>
  <c r="AC142" i="13"/>
  <c r="BF495"/>
  <c r="AE161"/>
  <c r="M506"/>
  <c r="BR80"/>
  <c r="AC251" i="12"/>
  <c r="EC124"/>
  <c r="AE291" i="13"/>
  <c r="B184" i="6"/>
  <c r="B466" i="12"/>
  <c r="BQ54" i="13"/>
  <c r="BD156"/>
  <c r="DS567"/>
  <c r="A322"/>
  <c r="AV145"/>
  <c r="AN185"/>
  <c r="AB41" i="12"/>
  <c r="AZ509" i="13"/>
  <c r="AI226"/>
  <c r="Y110"/>
  <c r="AM422"/>
  <c r="BK261"/>
  <c r="CB111" i="12"/>
  <c r="AL300" i="13"/>
  <c r="BO206"/>
  <c r="AT521"/>
  <c r="AR63"/>
  <c r="BD441"/>
  <c r="BB29" i="12"/>
  <c r="O239" i="13"/>
  <c r="W528"/>
  <c r="AT14"/>
  <c r="AR92"/>
  <c r="AG157"/>
  <c r="BE245"/>
  <c r="B407" i="12"/>
  <c r="BB38" i="13"/>
  <c r="AB380"/>
  <c r="M381"/>
  <c r="V303"/>
  <c r="CB427" i="12"/>
  <c r="B122" i="13"/>
  <c r="BN200"/>
  <c r="DC25" i="12"/>
  <c r="Z28" i="13"/>
  <c r="DB497" i="12"/>
  <c r="AQ27" i="13"/>
  <c r="AR105"/>
  <c r="BN165"/>
  <c r="K570"/>
  <c r="AI198"/>
  <c r="EB506" i="12"/>
  <c r="BJ146" i="13"/>
  <c r="AX558"/>
  <c r="FE553" i="12"/>
  <c r="L570" i="13"/>
  <c r="G517"/>
  <c r="EC221" i="12"/>
  <c r="N169" i="13"/>
  <c r="FE500" i="12"/>
  <c r="BC43" i="13"/>
  <c r="BR565"/>
  <c r="AI102"/>
  <c r="C123" i="12"/>
  <c r="AE172" i="13"/>
  <c r="BH35"/>
  <c r="C26" i="6"/>
  <c r="AX264" i="13"/>
  <c r="W304"/>
  <c r="BH231"/>
  <c r="S110"/>
  <c r="X464"/>
  <c r="Y418"/>
  <c r="AL385"/>
  <c r="AR413"/>
  <c r="BE261"/>
  <c r="BN526"/>
  <c r="BO103"/>
  <c r="AO509"/>
  <c r="EC113" i="12"/>
  <c r="BL446" i="13"/>
  <c r="A541"/>
  <c r="R368"/>
  <c r="H516"/>
  <c r="AB226" i="12"/>
  <c r="B439" i="13"/>
  <c r="AI465"/>
  <c r="BF199"/>
  <c r="A543"/>
  <c r="AZ31"/>
  <c r="BB289" i="12"/>
  <c r="AH494" i="13"/>
  <c r="AT542"/>
  <c r="R49"/>
  <c r="CB485" i="12"/>
  <c r="Q281" i="13"/>
  <c r="W483"/>
  <c r="X148"/>
  <c r="S257"/>
  <c r="Y287"/>
  <c r="Y122"/>
  <c r="AU142"/>
  <c r="M82"/>
  <c r="D443"/>
  <c r="W542"/>
  <c r="BK256"/>
  <c r="S167"/>
  <c r="B53" i="6"/>
  <c r="AJ208" i="13"/>
  <c r="AD528"/>
  <c r="CB181" i="12"/>
  <c r="Y88" i="13"/>
  <c r="B141"/>
  <c r="EC114" i="12"/>
  <c r="B510" i="13"/>
  <c r="T369"/>
  <c r="A458"/>
  <c r="AA420"/>
  <c r="AQ203"/>
  <c r="BG362"/>
  <c r="T333"/>
  <c r="B16"/>
  <c r="AU235"/>
  <c r="AW449"/>
  <c r="C337" i="6"/>
  <c r="F340" i="13"/>
  <c r="CB476" i="12"/>
  <c r="AG366" i="13"/>
  <c r="O227"/>
  <c r="AY113"/>
  <c r="AX402"/>
  <c r="BO30"/>
  <c r="BL555"/>
  <c r="J168"/>
  <c r="BC140"/>
  <c r="X62"/>
  <c r="BK393"/>
  <c r="J365"/>
  <c r="BK370"/>
  <c r="Z173"/>
  <c r="F463"/>
  <c r="AX488"/>
  <c r="AB344"/>
  <c r="BP557"/>
  <c r="AK255"/>
  <c r="R504"/>
  <c r="AE178"/>
  <c r="BA536"/>
  <c r="BN517"/>
  <c r="AW286"/>
  <c r="AC30" i="12"/>
  <c r="AY127" i="13"/>
  <c r="AV346"/>
  <c r="AL317"/>
  <c r="Q131"/>
  <c r="AB568"/>
  <c r="AX335"/>
  <c r="BR18"/>
  <c r="AB32" i="12"/>
  <c r="BS569" i="13"/>
  <c r="AV422"/>
  <c r="O371"/>
  <c r="BA330"/>
  <c r="D230"/>
  <c r="AD342"/>
  <c r="W272"/>
  <c r="M163"/>
  <c r="P555"/>
  <c r="H442"/>
  <c r="L212"/>
  <c r="AB227"/>
  <c r="AU297"/>
  <c r="AQ372"/>
  <c r="L127"/>
  <c r="C251" i="12"/>
  <c r="C447"/>
  <c r="N408" i="13"/>
  <c r="C113" i="12"/>
  <c r="DB213"/>
  <c r="BB204" i="13"/>
  <c r="S6"/>
  <c r="BS145"/>
  <c r="AV444"/>
  <c r="BN283"/>
  <c r="C276" i="12"/>
  <c r="BH67" i="13"/>
  <c r="C57" i="6"/>
  <c r="S327" i="13"/>
  <c r="S429"/>
  <c r="DC36" i="12"/>
  <c r="BL167" i="13"/>
  <c r="L120"/>
  <c r="EC27" i="12"/>
  <c r="C548"/>
  <c r="AB231"/>
  <c r="AU430" i="13"/>
  <c r="BD217"/>
  <c r="J100"/>
  <c r="AC517"/>
  <c r="B68"/>
  <c r="BS498"/>
  <c r="AK527"/>
  <c r="BN353"/>
  <c r="AF394"/>
  <c r="B297" i="12"/>
  <c r="BC123"/>
  <c r="B102"/>
  <c r="AU130" i="13"/>
  <c r="BH215"/>
  <c r="BJ386"/>
  <c r="AI454"/>
  <c r="AY375"/>
  <c r="BA392"/>
  <c r="K354"/>
  <c r="AI235"/>
  <c r="B351" i="12"/>
  <c r="AH433" i="13"/>
  <c r="BL11"/>
  <c r="BM30"/>
  <c r="X560"/>
  <c r="BN213"/>
  <c r="AQ232"/>
  <c r="BQ364"/>
  <c r="BP361"/>
  <c r="AX478"/>
  <c r="AL164"/>
  <c r="T246"/>
  <c r="BD281"/>
  <c r="AS192"/>
  <c r="C297"/>
  <c r="Z194"/>
  <c r="AV485"/>
  <c r="B272" i="12"/>
  <c r="AX22" i="13"/>
  <c r="AK275"/>
  <c r="W341"/>
  <c r="AC51" i="12"/>
  <c r="Z225" i="13"/>
  <c r="AE367"/>
  <c r="AY274"/>
  <c r="BC105" i="12"/>
  <c r="B111" i="13"/>
  <c r="F332"/>
  <c r="AI419"/>
  <c r="BR243"/>
  <c r="BO481"/>
  <c r="C135"/>
  <c r="BM248"/>
  <c r="BB157"/>
  <c r="R137"/>
  <c r="DB108" i="12"/>
  <c r="BN65" i="13"/>
  <c r="A138"/>
  <c r="C406" i="12"/>
  <c r="B528" i="13"/>
  <c r="AP183"/>
  <c r="AS194"/>
  <c r="X318"/>
  <c r="AU245"/>
  <c r="C526"/>
  <c r="EC242" i="12"/>
  <c r="EC373"/>
  <c r="BB215"/>
  <c r="V518" i="13"/>
  <c r="CB503" i="12"/>
  <c r="AL158" i="13"/>
  <c r="B273" i="6"/>
  <c r="AR485" i="13"/>
  <c r="L128"/>
  <c r="R144"/>
  <c r="P446"/>
  <c r="AH44"/>
  <c r="AI53"/>
  <c r="AB382"/>
  <c r="AK22"/>
  <c r="BC529"/>
  <c r="BM372"/>
  <c r="BF150"/>
  <c r="BC449"/>
  <c r="AK99"/>
  <c r="AH196"/>
  <c r="BJ506"/>
  <c r="AX220"/>
  <c r="BP331"/>
  <c r="BB338"/>
  <c r="AY546"/>
  <c r="X426"/>
  <c r="R428"/>
  <c r="AJ218"/>
  <c r="R53"/>
  <c r="BN273"/>
  <c r="AD407"/>
  <c r="E62"/>
  <c r="BC181"/>
  <c r="AF535"/>
  <c r="O366"/>
  <c r="V285"/>
  <c r="H312"/>
  <c r="BB416" i="12"/>
  <c r="AT498" i="13"/>
  <c r="P539"/>
  <c r="BE264"/>
  <c r="BB64"/>
  <c r="T503"/>
  <c r="X252"/>
  <c r="BJ294"/>
  <c r="F236"/>
  <c r="J291"/>
  <c r="I169"/>
  <c r="AC177"/>
  <c r="C535" i="12"/>
  <c r="AS409" i="13"/>
  <c r="V432"/>
  <c r="BI45"/>
  <c r="DC31" i="12"/>
  <c r="P30" i="13"/>
  <c r="AQ450"/>
  <c r="AU363"/>
  <c r="B217" i="12"/>
  <c r="EB234"/>
  <c r="BB543"/>
  <c r="C97" i="6"/>
  <c r="G152" i="13"/>
  <c r="FE179" i="12"/>
  <c r="AU294" i="13"/>
  <c r="AC539"/>
  <c r="AN490"/>
  <c r="BN168"/>
  <c r="O115"/>
  <c r="BL269"/>
  <c r="AU357"/>
  <c r="AV216"/>
  <c r="W499"/>
  <c r="AT426"/>
  <c r="BQ445"/>
  <c r="AN95"/>
  <c r="AY414"/>
  <c r="AB286" i="12"/>
  <c r="BD444" i="13"/>
  <c r="BD278"/>
  <c r="EB125" i="12"/>
  <c r="T492" i="13"/>
  <c r="AR225"/>
  <c r="AP135"/>
  <c r="AY169"/>
  <c r="BP52"/>
  <c r="DC130" i="12"/>
  <c r="CC40"/>
  <c r="BR544" i="13"/>
  <c r="AD178"/>
  <c r="BJ208"/>
  <c r="AT147"/>
  <c r="N518"/>
  <c r="BM185"/>
  <c r="U397"/>
  <c r="BI169"/>
  <c r="DB207" i="12"/>
  <c r="Z499" i="13"/>
  <c r="BG69"/>
  <c r="AI467"/>
  <c r="BF372"/>
  <c r="B286" i="12"/>
  <c r="BQ270" i="13"/>
  <c r="BB387"/>
  <c r="AP164"/>
  <c r="AI18"/>
  <c r="BR307"/>
  <c r="AB363"/>
  <c r="X122"/>
  <c r="AX466"/>
  <c r="B323" i="6"/>
  <c r="AQ189" i="13"/>
  <c r="BM550"/>
  <c r="AX32"/>
  <c r="A242"/>
  <c r="AY447"/>
  <c r="B44"/>
  <c r="O108"/>
  <c r="T488"/>
  <c r="AE388"/>
  <c r="BN177"/>
  <c r="AI361"/>
  <c r="AM208"/>
  <c r="Y444"/>
  <c r="S290"/>
  <c r="AJ362"/>
  <c r="AN277"/>
  <c r="G520"/>
  <c r="BI364"/>
  <c r="AL496"/>
  <c r="BD48"/>
  <c r="H563"/>
  <c r="X568"/>
  <c r="AC473"/>
  <c r="AI46"/>
  <c r="BC39"/>
  <c r="AP13"/>
  <c r="T148"/>
  <c r="BF386"/>
  <c r="C85" i="12"/>
  <c r="Z108" i="13"/>
  <c r="AM95"/>
  <c r="DB473"/>
  <c r="H417"/>
  <c r="AB337"/>
  <c r="BS356"/>
  <c r="AC372"/>
  <c r="BG330"/>
  <c r="BO61"/>
  <c r="AC11" i="12"/>
  <c r="AI158" i="13"/>
  <c r="AE351"/>
  <c r="BB70" i="12"/>
  <c r="AH95" i="13"/>
  <c r="F49"/>
  <c r="D504"/>
  <c r="AM154"/>
  <c r="AX72"/>
  <c r="E443"/>
  <c r="C117"/>
  <c r="AW268"/>
  <c r="BG31"/>
  <c r="BM432"/>
  <c r="BH124"/>
  <c r="CB129" i="12"/>
  <c r="DB401"/>
  <c r="BL224" i="13"/>
  <c r="EB13" i="12"/>
  <c r="AQ476" i="13"/>
  <c r="AV473"/>
  <c r="M472"/>
  <c r="DB23" i="12"/>
  <c r="AP262" i="13"/>
  <c r="R6"/>
  <c r="BM355"/>
  <c r="G31"/>
  <c r="AK398"/>
  <c r="B505"/>
  <c r="S36"/>
  <c r="BQ321"/>
  <c r="BN349"/>
  <c r="AM236"/>
  <c r="J449"/>
  <c r="BO518"/>
  <c r="BJ257"/>
  <c r="AV332"/>
  <c r="AJ254"/>
  <c r="M505"/>
  <c r="AS119"/>
  <c r="BO453"/>
  <c r="N554"/>
  <c r="DB121" i="12"/>
  <c r="BK27" i="13"/>
  <c r="AV226"/>
  <c r="BP484"/>
  <c r="K442"/>
  <c r="BH227"/>
  <c r="EC400" i="12"/>
  <c r="BD509" i="13"/>
  <c r="V417"/>
  <c r="AM570"/>
  <c r="L543"/>
  <c r="AD385"/>
  <c r="D503"/>
  <c r="BA405"/>
  <c r="N193"/>
  <c r="AN257"/>
  <c r="AV512"/>
  <c r="AM417"/>
  <c r="AL119"/>
  <c r="H513"/>
  <c r="DS561"/>
  <c r="Z390"/>
  <c r="F18"/>
  <c r="AR157"/>
  <c r="AN156"/>
  <c r="AW275"/>
  <c r="CB462" i="12"/>
  <c r="AT488" i="13"/>
  <c r="AF318"/>
  <c r="BH47"/>
  <c r="C137" i="12"/>
  <c r="BN516" i="13"/>
  <c r="Y119"/>
  <c r="F77"/>
  <c r="Z348"/>
  <c r="BB194" i="12"/>
  <c r="C321" i="6"/>
  <c r="AB496" i="12"/>
  <c r="AO557" i="13"/>
  <c r="BC47" i="12"/>
  <c r="AC163" i="13"/>
  <c r="BC154"/>
  <c r="BC38" i="12"/>
  <c r="AV195" i="13"/>
  <c r="P466"/>
  <c r="BI435"/>
  <c r="AA560"/>
  <c r="FE327" i="12"/>
  <c r="AB73"/>
  <c r="BN122" i="13"/>
  <c r="AV294"/>
  <c r="Q482"/>
  <c r="AP451"/>
  <c r="BG218"/>
  <c r="BC402" i="12"/>
  <c r="AK499" i="13"/>
  <c r="AO336"/>
  <c r="AC83"/>
  <c r="T426"/>
  <c r="AP354"/>
  <c r="AT453"/>
  <c r="AE328"/>
  <c r="E550"/>
  <c r="CB521" i="12"/>
  <c r="Z95" i="13"/>
  <c r="AG216"/>
  <c r="AJ541"/>
  <c r="S536"/>
  <c r="AB150" i="12"/>
  <c r="BG199" i="13"/>
  <c r="AX160"/>
  <c r="X58"/>
  <c r="P569"/>
  <c r="AV181"/>
  <c r="AZ487"/>
  <c r="AO123"/>
  <c r="BN241"/>
  <c r="V80"/>
  <c r="AS278"/>
  <c r="BP64"/>
  <c r="BS234"/>
  <c r="AH236"/>
  <c r="BR285"/>
  <c r="X99"/>
  <c r="EC204" i="12"/>
  <c r="L42" i="13"/>
  <c r="BK506"/>
  <c r="AK286"/>
  <c r="AD570"/>
  <c r="AB89"/>
  <c r="AS6"/>
  <c r="AM120"/>
  <c r="AW188"/>
  <c r="BG277"/>
  <c r="AK169"/>
  <c r="AM282"/>
  <c r="G212"/>
  <c r="AV194"/>
  <c r="AE399"/>
  <c r="O209"/>
  <c r="AL567"/>
  <c r="BF560"/>
  <c r="G524"/>
  <c r="AC9"/>
  <c r="AF418"/>
  <c r="BB471" i="12"/>
  <c r="B17" i="6"/>
  <c r="BE208" i="13"/>
  <c r="L34"/>
  <c r="BL158"/>
  <c r="AI71"/>
  <c r="F443"/>
  <c r="Z299"/>
  <c r="BN106"/>
  <c r="Y467"/>
  <c r="S426"/>
  <c r="BA112"/>
  <c r="Q269"/>
  <c r="BO12"/>
  <c r="AK438"/>
  <c r="U564"/>
  <c r="M18"/>
  <c r="AB107" i="12"/>
  <c r="H558" i="13"/>
  <c r="J219"/>
  <c r="B326"/>
  <c r="AE523"/>
  <c r="AS51"/>
  <c r="E474"/>
  <c r="AC279" i="12"/>
  <c r="AI234" i="13"/>
  <c r="B544"/>
  <c r="AJ434"/>
  <c r="AB175" i="12"/>
  <c r="S174" i="13"/>
  <c r="B561"/>
  <c r="AI59"/>
  <c r="J221"/>
  <c r="BM134"/>
  <c r="AM512"/>
  <c r="AG388"/>
  <c r="BE123"/>
  <c r="H13"/>
  <c r="AI507"/>
  <c r="AT558"/>
  <c r="AA153"/>
  <c r="AX56"/>
  <c r="AB250"/>
  <c r="C525"/>
  <c r="AH491"/>
  <c r="BO350"/>
  <c r="M269"/>
  <c r="AL391"/>
  <c r="B44" i="12"/>
  <c r="B155" i="13"/>
  <c r="R219"/>
  <c r="AD191"/>
  <c r="AY217"/>
  <c r="BL531"/>
  <c r="CB352" i="12"/>
  <c r="U292" i="13"/>
  <c r="BG242"/>
  <c r="T298"/>
  <c r="U324"/>
  <c r="J382"/>
  <c r="K152"/>
  <c r="AG180"/>
  <c r="N380"/>
  <c r="A261"/>
  <c r="A283"/>
  <c r="S11"/>
  <c r="H265"/>
  <c r="BP443"/>
  <c r="AI417"/>
  <c r="BO361"/>
  <c r="AX327"/>
  <c r="AB500"/>
  <c r="F234"/>
  <c r="D544"/>
  <c r="X202"/>
  <c r="L327"/>
  <c r="AB60"/>
  <c r="AX190"/>
  <c r="AP228"/>
  <c r="BA448"/>
  <c r="BH254"/>
  <c r="BP242"/>
  <c r="BN473"/>
  <c r="AT184"/>
  <c r="BL482"/>
  <c r="BO65"/>
  <c r="AL462"/>
  <c r="AJ78"/>
  <c r="X521"/>
  <c r="AX431"/>
  <c r="C554"/>
  <c r="M42"/>
  <c r="P190"/>
  <c r="DC311" i="12"/>
  <c r="AT399" i="13"/>
  <c r="BL156"/>
  <c r="AW247"/>
  <c r="CC453" i="12"/>
  <c r="A10" i="13"/>
  <c r="AU504"/>
  <c r="R468"/>
  <c r="BD490"/>
  <c r="Q514"/>
  <c r="AH15"/>
  <c r="AY392"/>
  <c r="BP252"/>
  <c r="BS223"/>
  <c r="BB355" i="12"/>
  <c r="G500" i="13"/>
  <c r="AN4"/>
  <c r="BG511"/>
  <c r="EB168" i="12"/>
  <c r="T559" i="13"/>
  <c r="M89"/>
  <c r="S297"/>
  <c r="FE41" i="12"/>
  <c r="BQ423" i="13"/>
  <c r="P453"/>
  <c r="C208" i="6"/>
  <c r="AC24" i="13"/>
  <c r="AB307"/>
  <c r="E401"/>
  <c r="AT138"/>
  <c r="F552"/>
  <c r="BK200"/>
  <c r="AP161"/>
  <c r="BB375"/>
  <c r="M72"/>
  <c r="M320"/>
  <c r="FE114" i="12"/>
  <c r="B86" i="13"/>
  <c r="AS345"/>
  <c r="AC513"/>
  <c r="N71"/>
  <c r="BH537"/>
  <c r="Q338"/>
  <c r="E483"/>
  <c r="BL294"/>
  <c r="BB145"/>
  <c r="S494"/>
  <c r="L520"/>
  <c r="BG545"/>
  <c r="E208"/>
  <c r="BF22"/>
  <c r="BP408"/>
  <c r="L268"/>
  <c r="P106"/>
  <c r="AM326"/>
  <c r="BO198"/>
  <c r="AM568"/>
  <c r="CB112" i="12"/>
  <c r="BH7" i="13"/>
  <c r="BO31"/>
  <c r="BO348"/>
  <c r="CC295" i="12"/>
  <c r="H36" i="13"/>
  <c r="Y114"/>
  <c r="P39"/>
  <c r="Z72"/>
  <c r="BQ519"/>
  <c r="AU549"/>
  <c r="AQ542"/>
  <c r="BQ330"/>
  <c r="AD324"/>
  <c r="V196"/>
  <c r="R113"/>
  <c r="I457"/>
  <c r="CC530" i="12"/>
  <c r="W204" i="13"/>
  <c r="AE491"/>
  <c r="AM301"/>
  <c r="AS486"/>
  <c r="BI191"/>
  <c r="BC64"/>
  <c r="X293"/>
  <c r="AW115"/>
  <c r="AV513"/>
  <c r="U570"/>
  <c r="B312"/>
  <c r="EB184" i="12"/>
  <c r="R192" i="13"/>
  <c r="EC361" i="12"/>
  <c r="AV33" i="13"/>
  <c r="AO386"/>
  <c r="AD188"/>
  <c r="C439" i="12"/>
  <c r="B272" i="6"/>
  <c r="I360" i="13"/>
  <c r="N391"/>
  <c r="E527"/>
  <c r="BO222"/>
  <c r="B429" i="12"/>
  <c r="B382" i="13"/>
  <c r="BN206"/>
  <c r="DB22" i="12"/>
  <c r="BI100" i="13"/>
  <c r="C145"/>
  <c r="AX18"/>
  <c r="AX210"/>
  <c r="AB79"/>
  <c r="AU404"/>
  <c r="D429"/>
  <c r="BS140"/>
  <c r="BE233"/>
  <c r="A95"/>
  <c r="BR215"/>
  <c r="AR517"/>
  <c r="AQ183"/>
  <c r="AB402"/>
  <c r="H293"/>
  <c r="AO339"/>
  <c r="AH306"/>
  <c r="Q230"/>
  <c r="V283"/>
  <c r="B304" i="6"/>
  <c r="BF473" i="13"/>
  <c r="E466"/>
  <c r="AY74"/>
  <c r="AI297"/>
  <c r="M424"/>
  <c r="F67"/>
  <c r="BB470" i="12"/>
  <c r="AF315" i="13"/>
  <c r="AS211"/>
  <c r="AC422"/>
  <c r="G439"/>
  <c r="AA260"/>
  <c r="B300"/>
  <c r="BP13"/>
  <c r="BI331"/>
  <c r="E400"/>
  <c r="AV458"/>
  <c r="F76"/>
  <c r="U155"/>
  <c r="AY319"/>
  <c r="AF227"/>
  <c r="AG246"/>
  <c r="AB297"/>
  <c r="AO11"/>
  <c r="AE163"/>
  <c r="AF386"/>
  <c r="Z34"/>
  <c r="BB56" i="12"/>
  <c r="AP355" i="13"/>
  <c r="BC224"/>
  <c r="AC472" i="12"/>
  <c r="J342" i="13"/>
  <c r="BA465"/>
  <c r="D90"/>
  <c r="C511" i="6"/>
  <c r="R434" i="13"/>
  <c r="AC177" i="12"/>
  <c r="AN374" i="13"/>
  <c r="AW229"/>
  <c r="O316"/>
  <c r="BJ239"/>
  <c r="AA196"/>
  <c r="S43"/>
  <c r="B117" i="12"/>
  <c r="AC135"/>
  <c r="EC17"/>
  <c r="AB199"/>
  <c r="B468" i="13"/>
  <c r="BN61"/>
  <c r="FE181" i="12"/>
  <c r="AO519" i="13"/>
  <c r="AX137"/>
  <c r="BH281"/>
  <c r="AG97"/>
  <c r="AL79"/>
  <c r="D139"/>
  <c r="AC233" i="12"/>
  <c r="AJ282" i="13"/>
  <c r="AI139"/>
  <c r="BH145"/>
  <c r="BL204"/>
  <c r="EC392" i="12"/>
  <c r="G569" i="13"/>
  <c r="AN322"/>
  <c r="I431"/>
  <c r="W77"/>
  <c r="BS59"/>
  <c r="BQ407"/>
  <c r="N34"/>
  <c r="AG159"/>
  <c r="F162"/>
  <c r="AP390"/>
  <c r="BI386"/>
  <c r="EB327" i="12"/>
  <c r="CC274"/>
  <c r="AB444"/>
  <c r="CB243"/>
  <c r="AK201" i="13"/>
  <c r="AI284"/>
  <c r="C466"/>
  <c r="AD461"/>
  <c r="AG450"/>
  <c r="BF254"/>
  <c r="W454"/>
  <c r="E211"/>
  <c r="J485"/>
  <c r="J523"/>
  <c r="Z504"/>
  <c r="BS317"/>
  <c r="AP310"/>
  <c r="BH397"/>
  <c r="AL443"/>
  <c r="BJ183"/>
  <c r="BF131"/>
  <c r="AH343"/>
  <c r="P570"/>
  <c r="DJ461"/>
  <c r="C412"/>
  <c r="AF385"/>
  <c r="R268"/>
  <c r="AZ138"/>
  <c r="AW171"/>
  <c r="BN321"/>
  <c r="BK123"/>
  <c r="AW451"/>
  <c r="L93"/>
  <c r="AH361"/>
  <c r="N64"/>
  <c r="AS213"/>
  <c r="DB158" i="12"/>
  <c r="AB208" i="13"/>
  <c r="AT167"/>
  <c r="CB48" i="12"/>
  <c r="E20" i="13"/>
  <c r="AN455"/>
  <c r="AN217"/>
  <c r="DC271" i="12"/>
  <c r="BR485" i="13"/>
  <c r="AR58"/>
  <c r="AQ20"/>
  <c r="BD499"/>
  <c r="B54" i="6"/>
  <c r="BG561" i="13"/>
  <c r="AK445"/>
  <c r="BK345"/>
  <c r="O216"/>
  <c r="B62" i="12"/>
  <c r="BR32" i="13"/>
  <c r="AP343"/>
  <c r="AZ507"/>
  <c r="BA113"/>
  <c r="CC244" i="12"/>
  <c r="H93" i="13"/>
  <c r="X281"/>
  <c r="AU296"/>
  <c r="K357"/>
  <c r="P60"/>
  <c r="DC11" i="12"/>
  <c r="AJ307" i="13"/>
  <c r="AZ408"/>
  <c r="Q567"/>
  <c r="AB365"/>
  <c r="BG250"/>
  <c r="I221"/>
  <c r="BC168" i="12"/>
  <c r="AU68" i="13"/>
  <c r="F196"/>
  <c r="AI391"/>
  <c r="AS26"/>
  <c r="AE62"/>
  <c r="BB538" i="12"/>
  <c r="BM420" i="13"/>
  <c r="B364" i="12"/>
  <c r="AF566" i="13"/>
  <c r="I85"/>
  <c r="F5"/>
  <c r="AY212"/>
  <c r="AB482" i="12"/>
  <c r="BB497" i="13"/>
  <c r="BN249"/>
  <c r="AP215"/>
  <c r="BK469"/>
  <c r="AS94"/>
  <c r="BP295"/>
  <c r="EB202" i="12"/>
  <c r="EC79"/>
  <c r="B81" i="6"/>
  <c r="BJ228" i="13"/>
  <c r="AW321"/>
  <c r="P292"/>
  <c r="AP276"/>
  <c r="AH285"/>
  <c r="BA525"/>
  <c r="AZ354"/>
  <c r="A488"/>
  <c r="S150"/>
  <c r="J55"/>
  <c r="AZ147"/>
  <c r="CC68" i="12"/>
  <c r="AI27" i="13"/>
  <c r="AC207"/>
  <c r="C179"/>
  <c r="AZ201"/>
  <c r="AT26"/>
  <c r="B162"/>
  <c r="DD447"/>
  <c r="AN425"/>
  <c r="BL249"/>
  <c r="R561"/>
  <c r="V456"/>
  <c r="C499"/>
  <c r="BH93"/>
  <c r="D406"/>
  <c r="AR27"/>
  <c r="W132"/>
  <c r="BS296"/>
  <c r="BD350"/>
  <c r="Y390"/>
  <c r="AE495"/>
  <c r="BB307" i="12"/>
  <c r="O56" i="13"/>
  <c r="AD421"/>
  <c r="C278" i="6"/>
  <c r="BF384" i="13"/>
  <c r="F137"/>
  <c r="FE74" i="12"/>
  <c r="AG526" i="13"/>
  <c r="R499"/>
  <c r="H26"/>
  <c r="AK48"/>
  <c r="C202" i="12"/>
  <c r="BS246" i="13"/>
  <c r="AG328"/>
  <c r="DB460"/>
  <c r="BC507" i="12"/>
  <c r="AP482" i="13"/>
  <c r="H45"/>
  <c r="EB86" i="12"/>
  <c r="AJ433" i="13"/>
  <c r="DB523" i="12"/>
  <c r="AZ38" i="13"/>
  <c r="J171"/>
  <c r="AK266"/>
  <c r="B97"/>
  <c r="DB563" i="12"/>
  <c r="Y549" i="13"/>
  <c r="M487"/>
  <c r="CB497" i="12"/>
  <c r="AK453" i="13"/>
  <c r="J513"/>
  <c r="AS394"/>
  <c r="BG263"/>
  <c r="AF76"/>
  <c r="BG177"/>
  <c r="BM375"/>
  <c r="BP451"/>
  <c r="B260" i="12"/>
  <c r="E13" i="13"/>
  <c r="AY505"/>
  <c r="BS88"/>
  <c r="AQ436"/>
  <c r="BL394"/>
  <c r="S436"/>
  <c r="N51"/>
  <c r="EB387" i="12"/>
  <c r="AU172" i="13"/>
  <c r="AW196"/>
  <c r="EB248" i="12"/>
  <c r="AG200" i="13"/>
  <c r="CB422" i="12"/>
  <c r="AV99" i="13"/>
  <c r="T44"/>
  <c r="O260"/>
  <c r="Q203"/>
  <c r="AI90"/>
  <c r="P376"/>
  <c r="C60" i="12"/>
  <c r="AX185" i="13"/>
  <c r="BO515"/>
  <c r="D6"/>
  <c r="BG338"/>
  <c r="B116"/>
  <c r="Q207"/>
  <c r="V562"/>
  <c r="AW241"/>
  <c r="BK252"/>
  <c r="BN520"/>
  <c r="BD180"/>
  <c r="BJ319"/>
  <c r="BI39"/>
  <c r="BH156"/>
  <c r="BB116"/>
  <c r="X313"/>
  <c r="AS97"/>
  <c r="AI551"/>
  <c r="A27"/>
  <c r="BQ336"/>
  <c r="AZ20"/>
  <c r="AX560"/>
  <c r="AG545"/>
  <c r="BA509"/>
  <c r="Q347"/>
  <c r="AA407"/>
  <c r="AY93"/>
  <c r="BK456"/>
  <c r="BQ494"/>
  <c r="AN449"/>
  <c r="CB464" i="12"/>
  <c r="BD420" i="13"/>
  <c r="BM464"/>
  <c r="L218"/>
  <c r="DC466" i="12"/>
  <c r="BF223" i="13"/>
  <c r="BM46"/>
  <c r="I107"/>
  <c r="F562"/>
  <c r="H201"/>
  <c r="BR134"/>
  <c r="BG154"/>
  <c r="BJ415"/>
  <c r="N74"/>
  <c r="J562"/>
  <c r="AZ524"/>
  <c r="W82"/>
  <c r="AL434"/>
  <c r="AX283"/>
  <c r="J39"/>
  <c r="Z333"/>
  <c r="AM458"/>
  <c r="BB278"/>
  <c r="L180"/>
  <c r="BN337"/>
  <c r="BM402"/>
  <c r="CC541" i="12"/>
  <c r="C102"/>
  <c r="BI533" i="13"/>
  <c r="AS280"/>
  <c r="AO164"/>
  <c r="EC418" i="12"/>
  <c r="BF363" i="13"/>
  <c r="K163"/>
  <c r="BO297"/>
  <c r="BJ468"/>
  <c r="CC389" i="12"/>
  <c r="O229" i="13"/>
  <c r="AE16"/>
  <c r="AO120"/>
  <c r="H131"/>
  <c r="AC91"/>
  <c r="AH562"/>
  <c r="T304"/>
  <c r="BG228"/>
  <c r="V240"/>
  <c r="BJ164"/>
  <c r="J27"/>
  <c r="BK428"/>
  <c r="F550"/>
  <c r="AO365"/>
  <c r="C282"/>
  <c r="FE469" i="12"/>
  <c r="C66" i="13"/>
  <c r="B78" i="12"/>
  <c r="BQ439" i="13"/>
  <c r="AH345"/>
  <c r="O381"/>
  <c r="BH171"/>
  <c r="BS256"/>
  <c r="AN103"/>
  <c r="BN144"/>
  <c r="R407"/>
  <c r="E312"/>
  <c r="AB34"/>
  <c r="AY239"/>
  <c r="AU120"/>
  <c r="BS112"/>
  <c r="BB148"/>
  <c r="AF117"/>
  <c r="P182"/>
  <c r="BE149"/>
  <c r="H314"/>
  <c r="X27"/>
  <c r="AW178"/>
  <c r="BO137"/>
  <c r="AU392"/>
  <c r="DB169" i="12"/>
  <c r="BQ51" i="13"/>
  <c r="AK528"/>
  <c r="B423" i="12"/>
  <c r="K215" i="13"/>
  <c r="BI372"/>
  <c r="BE431"/>
  <c r="Q515"/>
  <c r="J410"/>
  <c r="AB445" i="12"/>
  <c r="BC226" i="13"/>
  <c r="C158" i="12"/>
  <c r="BL133" i="13"/>
  <c r="H334"/>
  <c r="AC82"/>
  <c r="AQ265"/>
  <c r="AJ315"/>
  <c r="DB140" i="12"/>
  <c r="F345" i="13"/>
  <c r="CB34" i="12"/>
  <c r="BH217" i="13"/>
  <c r="EB436" i="12"/>
  <c r="BP98" i="13"/>
  <c r="B91" i="12"/>
  <c r="Q181" i="13"/>
  <c r="F330"/>
  <c r="BE469"/>
  <c r="AX63"/>
  <c r="AW320"/>
  <c r="Y427"/>
  <c r="BK51"/>
  <c r="BO314"/>
  <c r="BH285"/>
  <c r="V512"/>
  <c r="AT435"/>
  <c r="AM38"/>
  <c r="BM94"/>
  <c r="O445"/>
  <c r="BC93"/>
  <c r="AB166" i="12"/>
  <c r="R346" i="13"/>
  <c r="BF309"/>
  <c r="A32"/>
  <c r="BL208"/>
  <c r="EC556" i="12"/>
  <c r="AD241" i="13"/>
  <c r="AA90"/>
  <c r="AQ437"/>
  <c r="Z284"/>
  <c r="A144"/>
  <c r="AB380" i="12"/>
  <c r="AX314" i="13"/>
  <c r="Q389"/>
  <c r="EC262" i="12"/>
  <c r="DB402"/>
  <c r="U8" i="13"/>
  <c r="AC226"/>
  <c r="AZ441"/>
  <c r="L197"/>
  <c r="R439"/>
  <c r="A80"/>
  <c r="AJ522"/>
  <c r="AQ92"/>
  <c r="AC261" i="12"/>
  <c r="C284" i="6"/>
  <c r="AF424" i="13"/>
  <c r="AY25"/>
  <c r="W126"/>
  <c r="W460"/>
  <c r="S481"/>
  <c r="N108"/>
  <c r="H396"/>
  <c r="L555"/>
  <c r="R92"/>
  <c r="E364"/>
  <c r="P300"/>
  <c r="AK11"/>
  <c r="AW288"/>
  <c r="BO114"/>
  <c r="BA279"/>
  <c r="BH455"/>
  <c r="AY298"/>
  <c r="BB158"/>
  <c r="AP266"/>
  <c r="AC283" i="12"/>
  <c r="BE507" i="13"/>
  <c r="BO506"/>
  <c r="AX507"/>
  <c r="AF197"/>
  <c r="U65"/>
  <c r="I482"/>
  <c r="AA419"/>
  <c r="AW339"/>
  <c r="T266"/>
  <c r="AD206"/>
  <c r="E251"/>
  <c r="AS77"/>
  <c r="BI568"/>
  <c r="M558"/>
  <c r="BB294"/>
  <c r="FB552" i="12"/>
  <c r="K119" i="13"/>
  <c r="AS332"/>
  <c r="AP193"/>
  <c r="U270"/>
  <c r="E12"/>
  <c r="AS235"/>
  <c r="AY475"/>
  <c r="BI42"/>
  <c r="AN146"/>
  <c r="AV103"/>
  <c r="AY433"/>
  <c r="AC295"/>
  <c r="BN480"/>
  <c r="BI373"/>
  <c r="BM200"/>
  <c r="Y470"/>
  <c r="N406"/>
  <c r="K127"/>
  <c r="A486"/>
  <c r="BQ493"/>
  <c r="BL229"/>
  <c r="E389"/>
  <c r="CB506" i="12"/>
  <c r="AM562" i="13"/>
  <c r="AW374"/>
  <c r="BG91"/>
  <c r="BP215"/>
  <c r="DB214" i="12"/>
  <c r="AU80" i="13"/>
  <c r="I268"/>
  <c r="C172"/>
  <c r="EC422" i="12"/>
  <c r="R298" i="13"/>
  <c r="Y74"/>
  <c r="BH177"/>
  <c r="AD189"/>
  <c r="CC157" i="12"/>
  <c r="H266" i="13"/>
  <c r="DB30" i="12"/>
  <c r="S334" i="13"/>
  <c r="AD415"/>
  <c r="BJ334"/>
  <c r="CC266" i="12"/>
  <c r="BD366" i="13"/>
  <c r="BJ21"/>
  <c r="BF259"/>
  <c r="AM184"/>
  <c r="EB77" i="12"/>
  <c r="BQ385" i="13"/>
  <c r="S507"/>
  <c r="AT105"/>
  <c r="BF480"/>
  <c r="BH152"/>
  <c r="BK361"/>
  <c r="BE282"/>
  <c r="AF465"/>
  <c r="Q362"/>
  <c r="CB213" i="12"/>
  <c r="C470" i="13"/>
  <c r="I537"/>
  <c r="BQ278"/>
  <c r="BK174"/>
  <c r="AU324"/>
  <c r="T352"/>
  <c r="AT331"/>
  <c r="B70" i="12"/>
  <c r="AC168"/>
  <c r="K30" i="13"/>
  <c r="EC355" i="12"/>
  <c r="AN339" i="13"/>
  <c r="BS449"/>
  <c r="BJ347"/>
  <c r="X443"/>
  <c r="BF437"/>
  <c r="BO490"/>
  <c r="V66"/>
  <c r="X151"/>
  <c r="BQ223"/>
  <c r="O50"/>
  <c r="BG115"/>
  <c r="AB351" i="12"/>
  <c r="AO451" i="13"/>
  <c r="AV9"/>
  <c r="B94" i="12"/>
  <c r="AC496"/>
  <c r="BG243" i="13"/>
  <c r="AB365" i="12"/>
  <c r="EB513"/>
  <c r="B169" i="6"/>
  <c r="T253" i="13"/>
  <c r="AL187"/>
  <c r="AS333"/>
  <c r="C10"/>
  <c r="BG365"/>
  <c r="DB282" i="12"/>
  <c r="D366" i="13"/>
  <c r="BI316"/>
  <c r="BO402"/>
  <c r="AT362"/>
  <c r="AJ423"/>
  <c r="T18"/>
  <c r="AY314"/>
  <c r="BF323"/>
  <c r="S255"/>
  <c r="E248"/>
  <c r="EB452" i="12"/>
  <c r="AD48" i="13"/>
  <c r="AA385"/>
  <c r="AH121"/>
  <c r="BR529"/>
  <c r="CC249" i="12"/>
  <c r="DB369"/>
  <c r="BE36" i="13"/>
  <c r="BC445"/>
  <c r="BC367"/>
  <c r="AK504"/>
  <c r="AC444" i="12"/>
  <c r="EB474"/>
  <c r="T31" i="13"/>
  <c r="BB534" i="12"/>
  <c r="K523" i="13"/>
  <c r="AT516"/>
  <c r="AB245"/>
  <c r="AV227"/>
  <c r="BS492"/>
  <c r="BM516"/>
  <c r="CB160" i="12"/>
  <c r="W556" i="13"/>
  <c r="BO235"/>
  <c r="AC231"/>
  <c r="AU567"/>
  <c r="BA305"/>
  <c r="K367"/>
  <c r="CC465" i="12"/>
  <c r="AQ419" i="13"/>
  <c r="BQ333"/>
  <c r="L105"/>
  <c r="T413"/>
  <c r="BE258"/>
  <c r="AM59"/>
  <c r="AI363"/>
  <c r="BC359"/>
  <c r="C30"/>
  <c r="K55"/>
  <c r="L318"/>
  <c r="BP333"/>
  <c r="AY67"/>
  <c r="C459"/>
  <c r="B58" i="12"/>
  <c r="BH55" i="13"/>
  <c r="AS14"/>
  <c r="AK112"/>
  <c r="AD15"/>
  <c r="AR211"/>
  <c r="AX306"/>
  <c r="E140"/>
  <c r="R564"/>
  <c r="AR175"/>
  <c r="J447"/>
  <c r="BR318"/>
  <c r="AO23"/>
  <c r="AU364"/>
  <c r="AH225"/>
  <c r="Y10"/>
  <c r="AM471"/>
  <c r="V162"/>
  <c r="AC236" i="12"/>
  <c r="BM162" i="13"/>
  <c r="J172"/>
  <c r="AT51"/>
  <c r="T197"/>
  <c r="D109"/>
  <c r="AP419"/>
  <c r="EB185" i="12"/>
  <c r="BH333" i="13"/>
  <c r="BN488"/>
  <c r="BB143" i="12"/>
  <c r="BC293" i="13"/>
  <c r="AU551"/>
  <c r="A369"/>
  <c r="AC344"/>
  <c r="J45"/>
  <c r="L350"/>
  <c r="BQ437"/>
  <c r="BJ247"/>
  <c r="AO52"/>
  <c r="X308"/>
  <c r="X113"/>
  <c r="DC395" i="12"/>
  <c r="E304" i="13"/>
  <c r="E108"/>
  <c r="AN91"/>
  <c r="BG472"/>
  <c r="Z289"/>
  <c r="AR270"/>
  <c r="EC351" i="12"/>
  <c r="E314" i="13"/>
  <c r="U474"/>
  <c r="AU66"/>
  <c r="BC195"/>
  <c r="BC343" i="12"/>
  <c r="AY84" i="13"/>
  <c r="AU476"/>
  <c r="BH8"/>
  <c r="AT175"/>
  <c r="BK114"/>
  <c r="BM529"/>
  <c r="BK363"/>
  <c r="BG390"/>
  <c r="BB288"/>
  <c r="AZ99"/>
  <c r="A312"/>
  <c r="BK295"/>
  <c r="D200"/>
  <c r="B66" i="12"/>
  <c r="R155" i="13"/>
  <c r="J104"/>
  <c r="AE63"/>
  <c r="AO399"/>
  <c r="AF545"/>
  <c r="BG232"/>
  <c r="AI268"/>
  <c r="EC237" i="12"/>
  <c r="AC150"/>
  <c r="AR388" i="13"/>
  <c r="C29" i="12"/>
  <c r="R259" i="13"/>
  <c r="AD474"/>
  <c r="A324"/>
  <c r="AB163"/>
  <c r="BG436"/>
  <c r="AU26"/>
  <c r="DB281" i="12"/>
  <c r="BO522" i="13"/>
  <c r="I543"/>
  <c r="BN176"/>
  <c r="C419"/>
  <c r="J271"/>
  <c r="O373"/>
  <c r="I286"/>
  <c r="AP210"/>
  <c r="DB313" i="12"/>
  <c r="AE554" i="13"/>
  <c r="E219"/>
  <c r="AI447"/>
  <c r="D68"/>
  <c r="AO392"/>
  <c r="AH464"/>
  <c r="Z238"/>
  <c r="J273"/>
  <c r="A472"/>
  <c r="BB333"/>
  <c r="CC373" i="12"/>
  <c r="BJ451" i="13"/>
  <c r="BC549"/>
  <c r="AT416"/>
  <c r="BC547"/>
  <c r="BS94"/>
  <c r="BH532"/>
  <c r="DC232" i="12"/>
  <c r="AY367" i="13"/>
  <c r="DB393" i="12"/>
  <c r="AC211"/>
  <c r="BN127" i="13"/>
  <c r="AQ215"/>
  <c r="BB421"/>
  <c r="AZ6"/>
  <c r="V371"/>
  <c r="AT37"/>
  <c r="M444"/>
  <c r="AK383"/>
  <c r="Q135"/>
  <c r="DC351" i="12"/>
  <c r="Y19" i="13"/>
  <c r="Y376"/>
  <c r="BI305"/>
  <c r="T339"/>
  <c r="R321"/>
  <c r="V156"/>
  <c r="E570"/>
  <c r="Z478"/>
  <c r="X494"/>
  <c r="AS432"/>
  <c r="C116"/>
  <c r="BN534"/>
  <c r="Y239"/>
  <c r="AQ71"/>
  <c r="D465"/>
  <c r="A303"/>
  <c r="B250" i="6"/>
  <c r="AD309" i="13"/>
  <c r="AN220"/>
  <c r="BJ352"/>
  <c r="DB75" i="12"/>
  <c r="AL198" i="13"/>
  <c r="BC418"/>
  <c r="BF531"/>
  <c r="L187"/>
  <c r="BE50"/>
  <c r="BJ331"/>
  <c r="C87"/>
  <c r="F411"/>
  <c r="S326"/>
  <c r="K90"/>
  <c r="C344" i="6"/>
  <c r="BJ272" i="13"/>
  <c r="J328"/>
  <c r="T216"/>
  <c r="AX284"/>
  <c r="AA182"/>
  <c r="FE452" i="12"/>
  <c r="AA51" i="13"/>
  <c r="FB529" i="12"/>
  <c r="BN52" i="13"/>
  <c r="AY291"/>
  <c r="Q270"/>
  <c r="V279"/>
  <c r="AH526"/>
  <c r="AO187"/>
  <c r="F282"/>
  <c r="BF307"/>
  <c r="AI481"/>
  <c r="AB104"/>
  <c r="AP449"/>
  <c r="AV462"/>
  <c r="AD426"/>
  <c r="CC310" i="12"/>
  <c r="W565" i="13"/>
  <c r="W353"/>
  <c r="AC100" i="12"/>
  <c r="B302" i="13"/>
  <c r="BC424" i="12"/>
  <c r="AL529" i="13"/>
  <c r="G542"/>
  <c r="T85"/>
  <c r="W314"/>
  <c r="W50"/>
  <c r="O475"/>
  <c r="BB69"/>
  <c r="BR379"/>
  <c r="FE150" i="12"/>
  <c r="DC38"/>
  <c r="BR19" i="13"/>
  <c r="AN489"/>
  <c r="AR486"/>
  <c r="AB182" i="12"/>
  <c r="AY164" i="13"/>
  <c r="BO326"/>
  <c r="CB214" i="12"/>
  <c r="BQ189" i="13"/>
  <c r="U74"/>
  <c r="BS219"/>
  <c r="AF56"/>
  <c r="AW27"/>
  <c r="P84"/>
  <c r="D197"/>
  <c r="BS30"/>
  <c r="AX425"/>
  <c r="Q225"/>
  <c r="W254"/>
  <c r="AM108"/>
  <c r="AA179"/>
  <c r="BH402"/>
  <c r="AF567"/>
  <c r="AY331"/>
  <c r="AI425"/>
  <c r="AR199"/>
  <c r="AY439"/>
  <c r="X301"/>
  <c r="BA406"/>
  <c r="BA549"/>
  <c r="M210"/>
  <c r="X383"/>
  <c r="AU535"/>
  <c r="P381"/>
  <c r="BC52"/>
  <c r="Q287"/>
  <c r="X362"/>
  <c r="AA152"/>
  <c r="C347" i="6"/>
  <c r="AP383" i="13"/>
  <c r="AC194" i="12"/>
  <c r="BP519" i="13"/>
  <c r="BC509" i="12"/>
  <c r="AU421" i="13"/>
  <c r="AA141"/>
  <c r="F350"/>
  <c r="AI430"/>
  <c r="BF192"/>
  <c r="W360"/>
  <c r="Y127"/>
  <c r="BG302"/>
  <c r="AK481"/>
  <c r="I369"/>
  <c r="AS348"/>
  <c r="BH308"/>
  <c r="BG563"/>
  <c r="F253"/>
  <c r="AV233"/>
  <c r="R560"/>
  <c r="A201"/>
  <c r="W42"/>
  <c r="X120"/>
  <c r="BL474"/>
  <c r="BL533"/>
  <c r="R318"/>
  <c r="P431"/>
  <c r="BE288"/>
  <c r="BN31"/>
  <c r="AC534"/>
  <c r="AG56"/>
  <c r="G129"/>
  <c r="AJ521"/>
  <c r="O131"/>
  <c r="AP415"/>
  <c r="AO462"/>
  <c r="D336"/>
  <c r="BF420"/>
  <c r="AX17"/>
  <c r="AG170"/>
  <c r="AZ273"/>
  <c r="B268" i="6"/>
  <c r="AY181" i="13"/>
  <c r="AC38"/>
  <c r="W130"/>
  <c r="BD222"/>
  <c r="X334"/>
  <c r="BS276"/>
  <c r="L91"/>
  <c r="EC433" i="12"/>
  <c r="AI543" i="13"/>
  <c r="BQ171"/>
  <c r="BG510"/>
  <c r="AP386"/>
  <c r="K306"/>
  <c r="U141"/>
  <c r="AC509" i="12"/>
  <c r="AF551" i="13"/>
  <c r="AR411"/>
  <c r="FE141" i="12"/>
  <c r="DC284"/>
  <c r="BA488" i="13"/>
  <c r="AN360"/>
  <c r="BM448"/>
  <c r="B422"/>
  <c r="B49" i="12"/>
  <c r="EC375"/>
  <c r="N70" i="13"/>
  <c r="BS165"/>
  <c r="AL154"/>
  <c r="BB31" i="12"/>
  <c r="AD556" i="13"/>
  <c r="B99" i="6"/>
  <c r="AB177" i="13"/>
  <c r="AB181" i="12"/>
  <c r="W135" i="13"/>
  <c r="Q34"/>
  <c r="BP42"/>
  <c r="AM490"/>
  <c r="C266" i="6"/>
  <c r="CB496" i="12"/>
  <c r="AF347" i="13"/>
  <c r="AK171"/>
  <c r="N542"/>
  <c r="CB256" i="12"/>
  <c r="AP7" i="13"/>
  <c r="X123"/>
  <c r="BA19"/>
  <c r="AS95"/>
  <c r="AC127"/>
  <c r="U289"/>
  <c r="P392"/>
  <c r="CC227" i="12"/>
  <c r="AV279" i="13"/>
  <c r="BD474"/>
  <c r="C176"/>
  <c r="CC200" i="12"/>
  <c r="BP40" i="13"/>
  <c r="P437"/>
  <c r="BC330"/>
  <c r="AB45" i="12"/>
  <c r="C521"/>
  <c r="AM423" i="13"/>
  <c r="AP140"/>
  <c r="CC172" i="12"/>
  <c r="C285"/>
  <c r="BF376" i="13"/>
  <c r="DC275" i="12"/>
  <c r="D539" i="13"/>
  <c r="X14"/>
  <c r="BN465"/>
  <c r="H380"/>
  <c r="W541"/>
  <c r="AJ127"/>
  <c r="T218"/>
  <c r="B250" i="12"/>
  <c r="AI210" i="13"/>
  <c r="BA470"/>
  <c r="AV437"/>
  <c r="E467"/>
  <c r="FE373" i="12"/>
  <c r="AU174" i="13"/>
  <c r="BJ345"/>
  <c r="Y250"/>
  <c r="CB161" i="12"/>
  <c r="BB139"/>
  <c r="K488" i="13"/>
  <c r="U101"/>
  <c r="BN477"/>
  <c r="AK95"/>
  <c r="AC396"/>
  <c r="V338"/>
  <c r="BM403"/>
  <c r="P378"/>
  <c r="AL450"/>
  <c r="AF517"/>
  <c r="BK82"/>
  <c r="AB179" i="12"/>
  <c r="X441" i="13"/>
  <c r="AJ562"/>
  <c r="AL74"/>
  <c r="E194"/>
  <c r="BH419"/>
  <c r="AA421"/>
  <c r="AC322" i="12"/>
  <c r="AO348" i="13"/>
  <c r="AC149"/>
  <c r="BH278"/>
  <c r="BB493"/>
  <c r="AY117"/>
  <c r="BC530"/>
  <c r="R287"/>
  <c r="Q367"/>
  <c r="AD149"/>
  <c r="L391"/>
  <c r="BG369"/>
  <c r="BM102"/>
  <c r="BF106"/>
  <c r="D553" i="12"/>
  <c r="BO155" i="13"/>
  <c r="M565"/>
  <c r="BI410"/>
  <c r="U37"/>
  <c r="B198"/>
  <c r="C259"/>
  <c r="BJ69"/>
  <c r="Z226"/>
  <c r="AK289"/>
  <c r="BF190"/>
  <c r="BP150"/>
  <c r="BI157"/>
  <c r="AO452"/>
  <c r="Z92"/>
  <c r="AP450"/>
  <c r="AZ465"/>
  <c r="AI347"/>
  <c r="BB216" i="12"/>
  <c r="AA45" i="13"/>
  <c r="BF55"/>
  <c r="FE518" i="12"/>
  <c r="BS188" i="13"/>
  <c r="AB231"/>
  <c r="AX305"/>
  <c r="FE31" i="12"/>
  <c r="EB431"/>
  <c r="R120" i="13"/>
  <c r="AB459" i="12"/>
  <c r="BL155" i="13"/>
  <c r="FE71" i="12"/>
  <c r="B245"/>
  <c r="CC142"/>
  <c r="BQ155" i="13"/>
  <c r="M314"/>
  <c r="AJ186"/>
  <c r="DC520" i="12"/>
  <c r="V284" i="13"/>
  <c r="CC245" i="12"/>
  <c r="H280" i="13"/>
  <c r="E510"/>
  <c r="EC345" i="12"/>
  <c r="BC216"/>
  <c r="AM109" i="13"/>
  <c r="AR57"/>
  <c r="BO447"/>
  <c r="F112"/>
  <c r="BD417"/>
  <c r="BH206"/>
  <c r="E373"/>
  <c r="C246"/>
  <c r="AR378"/>
  <c r="BP121"/>
  <c r="BR77"/>
  <c r="AY42"/>
  <c r="I25"/>
  <c r="AG568"/>
  <c r="AU35"/>
  <c r="BH170"/>
  <c r="C504" i="12"/>
  <c r="AX512" i="13"/>
  <c r="U523"/>
  <c r="BC16"/>
  <c r="DC290" i="12"/>
  <c r="C448" i="13"/>
  <c r="C471" i="12"/>
  <c r="BA90" i="13"/>
  <c r="AM175"/>
  <c r="G224"/>
  <c r="AR528"/>
  <c r="AI324"/>
  <c r="AU106"/>
  <c r="Y181"/>
  <c r="AB555"/>
  <c r="N275"/>
  <c r="AA440"/>
  <c r="AA536"/>
  <c r="AB394"/>
  <c r="BM224"/>
  <c r="J11"/>
  <c r="BS413"/>
  <c r="T389"/>
  <c r="AG395"/>
  <c r="AN237"/>
  <c r="BM9"/>
  <c r="BO569"/>
  <c r="BJ195"/>
  <c r="AC252" i="12"/>
  <c r="X221" i="13"/>
  <c r="AO525"/>
  <c r="AV352"/>
  <c r="BS551"/>
  <c r="BO219"/>
  <c r="G78"/>
  <c r="BQ565"/>
  <c r="BK38"/>
  <c r="K139"/>
  <c r="AT424"/>
  <c r="AF259"/>
  <c r="U448"/>
  <c r="AI199"/>
  <c r="BL222"/>
  <c r="C476" i="6"/>
  <c r="L28" i="13"/>
  <c r="BA69"/>
  <c r="AJ131"/>
  <c r="DC393" i="12"/>
  <c r="BR329" i="13"/>
  <c r="AV333"/>
  <c r="BC45"/>
  <c r="P209"/>
  <c r="BS402"/>
  <c r="AW544"/>
  <c r="BF154"/>
  <c r="AW206"/>
  <c r="AB81"/>
  <c r="BQ13"/>
  <c r="BL63"/>
  <c r="AE155"/>
  <c r="AA371"/>
  <c r="AA291"/>
  <c r="A226"/>
  <c r="AG7"/>
  <c r="AR40"/>
  <c r="G19"/>
  <c r="O101"/>
  <c r="P484"/>
  <c r="AY316"/>
  <c r="P543"/>
  <c r="L150"/>
  <c r="AV500"/>
  <c r="BA178"/>
  <c r="BM382"/>
  <c r="BH508"/>
  <c r="Y53"/>
  <c r="BP437"/>
  <c r="AV359"/>
  <c r="AN35"/>
  <c r="E348"/>
  <c r="EB98" i="12"/>
  <c r="AV210" i="13"/>
  <c r="AB284" i="12"/>
  <c r="E303" i="13"/>
  <c r="AC228"/>
  <c r="BB392"/>
  <c r="AB374"/>
  <c r="AN487"/>
  <c r="AT468"/>
  <c r="AN528"/>
  <c r="BJ312"/>
  <c r="Z311"/>
  <c r="AC212"/>
  <c r="AU515"/>
  <c r="BD246"/>
  <c r="FE309" i="12"/>
  <c r="BA282" i="13"/>
  <c r="BB149" i="12"/>
  <c r="AC245" i="13"/>
  <c r="AB364" i="12"/>
  <c r="P52" i="13"/>
  <c r="AB78" i="12"/>
  <c r="Q78" i="13"/>
  <c r="AL220"/>
  <c r="AV96"/>
  <c r="BD561"/>
  <c r="B234" i="12"/>
  <c r="AN515" i="13"/>
  <c r="U91"/>
  <c r="B119" i="6"/>
  <c r="Q311" i="13"/>
  <c r="BI392"/>
  <c r="BD345"/>
  <c r="DC133" i="12"/>
  <c r="AJ100" i="13"/>
  <c r="BH173"/>
  <c r="AL441"/>
  <c r="N299"/>
  <c r="Y516"/>
  <c r="AL97"/>
  <c r="EB14" i="12"/>
  <c r="E18" i="13"/>
  <c r="AP261"/>
  <c r="D398"/>
  <c r="S78"/>
  <c r="E500"/>
  <c r="AU76"/>
  <c r="F33"/>
  <c r="I452"/>
  <c r="L528"/>
  <c r="BI538"/>
  <c r="BE378"/>
  <c r="V311"/>
  <c r="W288"/>
  <c r="BD204"/>
  <c r="AF272"/>
  <c r="AC219" i="12"/>
  <c r="Q467" i="13"/>
  <c r="A494"/>
  <c r="AC306" i="12"/>
  <c r="P326" i="13"/>
  <c r="AA418"/>
  <c r="J480"/>
  <c r="AU498"/>
  <c r="O454"/>
  <c r="CC299" i="12"/>
  <c r="AX107" i="13"/>
  <c r="AD27"/>
  <c r="BP332"/>
  <c r="AN468"/>
  <c r="A379"/>
  <c r="W484"/>
  <c r="FE201" i="12"/>
  <c r="AV528" i="13"/>
  <c r="Y37"/>
  <c r="N357"/>
  <c r="Q112"/>
  <c r="BB168" i="12"/>
  <c r="BD21" i="13"/>
  <c r="C510"/>
  <c r="AH75"/>
  <c r="BI267"/>
  <c r="AS182"/>
  <c r="F164"/>
  <c r="AM240"/>
  <c r="O135"/>
  <c r="BL352"/>
  <c r="E215"/>
  <c r="BI153"/>
  <c r="B294" i="12"/>
  <c r="DC150"/>
  <c r="N564" i="13"/>
  <c r="J225"/>
  <c r="BQ170"/>
  <c r="BB482" i="12"/>
  <c r="B334" i="13"/>
  <c r="AJ38"/>
  <c r="BF367"/>
  <c r="AR565"/>
  <c r="K184"/>
  <c r="AI33"/>
  <c r="X30"/>
  <c r="AK25"/>
  <c r="AO371"/>
  <c r="AE373"/>
  <c r="DB148" i="12"/>
  <c r="B143"/>
  <c r="T271" i="13"/>
  <c r="AW14"/>
  <c r="C259" i="6"/>
  <c r="AS21" i="13"/>
  <c r="M539"/>
  <c r="FA555" i="12"/>
  <c r="E392" i="13"/>
  <c r="C399"/>
  <c r="AI70"/>
  <c r="BH408"/>
  <c r="AX143"/>
  <c r="V130"/>
  <c r="AP187"/>
  <c r="AX442"/>
  <c r="AF490"/>
  <c r="AC379"/>
  <c r="K485"/>
  <c r="U119"/>
  <c r="BD435"/>
  <c r="AB555" i="12"/>
  <c r="EB179"/>
  <c r="BS314" i="13"/>
  <c r="AI101"/>
  <c r="C316" i="12"/>
  <c r="AB302" i="13"/>
  <c r="BJ108"/>
  <c r="BB127" i="12"/>
  <c r="AO118" i="13"/>
  <c r="BK423"/>
  <c r="U408"/>
  <c r="AL452"/>
  <c r="F491"/>
  <c r="D365"/>
  <c r="Y124"/>
  <c r="AL494"/>
  <c r="AW357"/>
  <c r="BO279"/>
  <c r="AZ560"/>
  <c r="X127"/>
  <c r="AW219"/>
  <c r="FE534" i="12"/>
  <c r="DC558"/>
  <c r="BF116" i="13"/>
  <c r="E368"/>
  <c r="O301"/>
  <c r="B215" i="12"/>
  <c r="BF85" i="13"/>
  <c r="AM5"/>
  <c r="AM385"/>
  <c r="AU528"/>
  <c r="BF65"/>
  <c r="BO445"/>
  <c r="O282"/>
  <c r="BG196"/>
  <c r="EB408" i="12"/>
  <c r="AE361" i="13"/>
  <c r="BJ448"/>
  <c r="BH553"/>
  <c r="K150"/>
  <c r="R363"/>
  <c r="BC527"/>
  <c r="F406"/>
  <c r="AI67"/>
  <c r="BQ289"/>
  <c r="BE556"/>
  <c r="P175"/>
  <c r="A388"/>
  <c r="AT104"/>
  <c r="AQ190"/>
  <c r="Q559"/>
  <c r="AZ396"/>
  <c r="AP396"/>
  <c r="E498"/>
  <c r="M504"/>
  <c r="U188"/>
  <c r="G416"/>
  <c r="EB183" i="12"/>
  <c r="AA33" i="13"/>
  <c r="EC463" i="12"/>
  <c r="FE367"/>
  <c r="CB128"/>
  <c r="AC495"/>
  <c r="AQ250" i="13"/>
  <c r="V453"/>
  <c r="V391"/>
  <c r="BB187"/>
  <c r="B142"/>
  <c r="AM230"/>
  <c r="BJ292"/>
  <c r="BB406"/>
  <c r="BB274" i="12"/>
  <c r="U10" i="13"/>
  <c r="BI173"/>
  <c r="AI86"/>
  <c r="DC169" i="12"/>
  <c r="AB476" i="13"/>
  <c r="BO372"/>
  <c r="F102"/>
  <c r="AJ79"/>
  <c r="BR120"/>
  <c r="EB322" i="12"/>
  <c r="A65" i="13"/>
  <c r="BG312"/>
  <c r="T427"/>
  <c r="Z202"/>
  <c r="K476"/>
  <c r="BQ239"/>
  <c r="AM36"/>
  <c r="DC190" i="12"/>
  <c r="G43" i="13"/>
  <c r="AG295"/>
  <c r="BS259"/>
  <c r="F456"/>
  <c r="AZ348"/>
  <c r="BC317" i="12"/>
  <c r="D399" i="13"/>
  <c r="A353"/>
  <c r="BS250"/>
  <c r="BN230"/>
  <c r="S470"/>
  <c r="AJ326"/>
  <c r="Y346"/>
  <c r="BE270"/>
  <c r="T123"/>
  <c r="CB456" i="12"/>
  <c r="AV365" i="13"/>
  <c r="FE172" i="12"/>
  <c r="G206" i="13"/>
  <c r="BO259"/>
  <c r="AY400"/>
  <c r="D457"/>
  <c r="EC390" i="12"/>
  <c r="BL499" i="13"/>
  <c r="C382" i="6"/>
  <c r="BF522" i="13"/>
  <c r="BC294"/>
  <c r="A253"/>
  <c r="BK426"/>
  <c r="EC78" i="12"/>
  <c r="C60" i="13"/>
  <c r="K176"/>
  <c r="AV66"/>
  <c r="AA396"/>
  <c r="F457"/>
  <c r="U472"/>
  <c r="AO376"/>
  <c r="AD464"/>
  <c r="BO400"/>
  <c r="H208"/>
  <c r="FE120" i="12"/>
  <c r="A515" i="13"/>
  <c r="BI216"/>
  <c r="EC335" i="12"/>
  <c r="AJ268" i="13"/>
  <c r="C187" i="12"/>
  <c r="BC219" i="13"/>
  <c r="Z182"/>
  <c r="BG111"/>
  <c r="AI376"/>
  <c r="P25"/>
  <c r="AU158"/>
  <c r="V242"/>
  <c r="AW106"/>
  <c r="AQ349"/>
  <c r="BF152"/>
  <c r="BF205"/>
  <c r="BC162"/>
  <c r="AQ277"/>
  <c r="AK102"/>
  <c r="EB209" i="12"/>
  <c r="AK164" i="13"/>
  <c r="BD273"/>
  <c r="X453"/>
  <c r="CB102" i="12"/>
  <c r="Q120" i="13"/>
  <c r="AU473"/>
  <c r="C369" i="6"/>
  <c r="BG9" i="13"/>
  <c r="AG266"/>
  <c r="AZ444"/>
  <c r="AM500"/>
  <c r="AX55"/>
  <c r="AG229"/>
  <c r="BB382" i="12"/>
  <c r="AS289" i="13"/>
  <c r="AU20"/>
  <c r="T221"/>
  <c r="AU179"/>
  <c r="AF111"/>
  <c r="AS86"/>
  <c r="AP28"/>
  <c r="AR475"/>
  <c r="BJ24"/>
  <c r="BG80"/>
  <c r="AK347"/>
  <c r="N390"/>
  <c r="AE538"/>
  <c r="AJ215"/>
  <c r="Q401"/>
  <c r="BC100" i="12"/>
  <c r="AQ326" i="13"/>
  <c r="AI80"/>
  <c r="D255"/>
  <c r="BO195"/>
  <c r="CB360" i="12"/>
  <c r="BO231" i="13"/>
  <c r="AY562"/>
  <c r="BR536"/>
  <c r="CB92" i="12"/>
  <c r="BB182"/>
  <c r="BC159" i="13"/>
  <c r="AD282"/>
  <c r="AD54"/>
  <c r="M56"/>
  <c r="AX26"/>
  <c r="AU527"/>
  <c r="AT344"/>
  <c r="U539"/>
  <c r="C324" i="6"/>
  <c r="AM172" i="13"/>
  <c r="DC486" i="12"/>
  <c r="AY32" i="13"/>
  <c r="AR252"/>
  <c r="I303"/>
  <c r="BP237"/>
  <c r="P295"/>
  <c r="U532"/>
  <c r="BM26"/>
  <c r="O159"/>
  <c r="BM559"/>
  <c r="F90"/>
  <c r="BA260"/>
  <c r="AJ148"/>
  <c r="BN430"/>
  <c r="C375" i="12"/>
  <c r="BG504" i="13"/>
  <c r="BJ214"/>
  <c r="BL164"/>
  <c r="BL25"/>
  <c r="Y490"/>
  <c r="AZ155"/>
  <c r="AZ279"/>
  <c r="AS219"/>
  <c r="AV375"/>
  <c r="X382"/>
  <c r="AT492"/>
  <c r="FB544" i="12"/>
  <c r="BJ520" i="13"/>
  <c r="C234" i="12"/>
  <c r="BP122" i="13"/>
  <c r="AP320"/>
  <c r="BK301"/>
  <c r="W569"/>
  <c r="AU14"/>
  <c r="AT80"/>
  <c r="BR203"/>
  <c r="DB340" i="12"/>
  <c r="AX334" i="13"/>
  <c r="BJ129"/>
  <c r="P323"/>
  <c r="J508"/>
  <c r="AH320"/>
  <c r="FE293" i="12"/>
  <c r="BF173" i="13"/>
  <c r="BM202"/>
  <c r="D221"/>
  <c r="DC125" i="12"/>
  <c r="Q164" i="13"/>
  <c r="K147"/>
  <c r="C531"/>
  <c r="L117"/>
  <c r="P420"/>
  <c r="A555"/>
  <c r="T550"/>
  <c r="BS506"/>
  <c r="N327"/>
  <c r="F176"/>
  <c r="E540"/>
  <c r="Y146"/>
  <c r="C387" i="6"/>
  <c r="BA126" i="13"/>
  <c r="F208"/>
  <c r="BM54"/>
  <c r="G110"/>
  <c r="AD532"/>
  <c r="AW166"/>
  <c r="AC44"/>
  <c r="AO121"/>
  <c r="V406"/>
  <c r="B507"/>
  <c r="AF166"/>
  <c r="AQ166"/>
  <c r="BA266"/>
  <c r="N302"/>
  <c r="DB181" i="12"/>
  <c r="BS323" i="13"/>
  <c r="AZ534"/>
  <c r="X152"/>
  <c r="AV501"/>
  <c r="BA224"/>
  <c r="AQ440"/>
  <c r="AL200"/>
  <c r="BB230" i="12"/>
  <c r="AC538" i="13"/>
  <c r="BE418"/>
  <c r="AJ121"/>
  <c r="BE476"/>
  <c r="BP303"/>
  <c r="L66"/>
  <c r="CC224" i="12"/>
  <c r="AL240" i="13"/>
  <c r="AT208"/>
  <c r="S416"/>
  <c r="H368"/>
  <c r="BP274"/>
  <c r="AE292"/>
  <c r="AQ496"/>
  <c r="S172"/>
  <c r="K343"/>
  <c r="BI551"/>
  <c r="AO34"/>
  <c r="AO208"/>
  <c r="BN403"/>
  <c r="BH405"/>
  <c r="C31"/>
  <c r="BN329"/>
  <c r="CC252" i="12"/>
  <c r="EC183"/>
  <c r="CC412"/>
  <c r="G122" i="13"/>
  <c r="EB111" i="12"/>
  <c r="Q17" i="13"/>
  <c r="AC376" i="12"/>
  <c r="L392" i="13"/>
  <c r="H43"/>
  <c r="Y152"/>
  <c r="DC69" i="12"/>
  <c r="AX148" i="13"/>
  <c r="L152"/>
  <c r="C415"/>
  <c r="BH110"/>
  <c r="BO110"/>
  <c r="AB239"/>
  <c r="C413"/>
  <c r="BH84"/>
  <c r="S51"/>
  <c r="AQ179"/>
  <c r="AZ455"/>
  <c r="AF557"/>
  <c r="BG170"/>
  <c r="AC21"/>
  <c r="BR279"/>
  <c r="AB431"/>
  <c r="EC70" i="12"/>
  <c r="B256"/>
  <c r="BD547" i="13"/>
  <c r="X434"/>
  <c r="AM94"/>
  <c r="BS550"/>
  <c r="BE92"/>
  <c r="AY423"/>
  <c r="BC359" i="12"/>
  <c r="S141" i="13"/>
  <c r="AI538"/>
  <c r="AV175"/>
  <c r="AO75"/>
  <c r="N471"/>
  <c r="BE439"/>
  <c r="DB71" i="12"/>
  <c r="P123" i="13"/>
  <c r="AB364"/>
  <c r="AD234"/>
  <c r="Z308"/>
  <c r="E117"/>
  <c r="BM232"/>
  <c r="CC98" i="12"/>
  <c r="BM104" i="13"/>
  <c r="AK254"/>
  <c r="BN529"/>
  <c r="BH394"/>
  <c r="AF58"/>
  <c r="N440"/>
  <c r="E102"/>
  <c r="BC203"/>
  <c r="BL54"/>
  <c r="AG153"/>
  <c r="BM218"/>
  <c r="J299"/>
  <c r="AC199" i="12"/>
  <c r="P161" i="13"/>
  <c r="W347"/>
  <c r="AB536" i="12"/>
  <c r="AB426" i="13"/>
  <c r="BD74"/>
  <c r="AE368"/>
  <c r="BQ362"/>
  <c r="T189"/>
  <c r="M468"/>
  <c r="W193"/>
  <c r="E407"/>
  <c r="EC467" i="12"/>
  <c r="BS350" i="13"/>
  <c r="AL396"/>
  <c r="AD140"/>
  <c r="C396" i="12"/>
  <c r="AC439" i="13"/>
  <c r="AR60"/>
  <c r="AN502"/>
  <c r="C272" i="6"/>
  <c r="BP80" i="13"/>
  <c r="Z378"/>
  <c r="F207"/>
  <c r="AI455"/>
  <c r="BM79"/>
  <c r="BE532"/>
  <c r="AZ503"/>
  <c r="Z349"/>
  <c r="AJ441"/>
  <c r="D165"/>
  <c r="AN94"/>
  <c r="AL193"/>
  <c r="AJ204"/>
  <c r="EB238" i="12"/>
  <c r="AG327" i="13"/>
  <c r="BQ284"/>
  <c r="E28"/>
  <c r="AQ122"/>
  <c r="BK518"/>
  <c r="AK534"/>
  <c r="M324"/>
  <c r="BP339"/>
  <c r="X546"/>
  <c r="CC158" i="12"/>
  <c r="DB459" i="13"/>
  <c r="Q282"/>
  <c r="Z466"/>
  <c r="P379"/>
  <c r="C252" i="12"/>
  <c r="AA130" i="13"/>
  <c r="B129" i="6"/>
  <c r="K73" i="13"/>
  <c r="N382"/>
  <c r="F341"/>
  <c r="AF468"/>
  <c r="I141"/>
  <c r="P327" i="3"/>
  <c r="AB358" i="12"/>
  <c r="DB201"/>
  <c r="AB90" i="13"/>
  <c r="C339" i="12"/>
  <c r="I195" i="13"/>
  <c r="CB333" i="12"/>
  <c r="K117" i="13"/>
  <c r="EC44" i="12"/>
  <c r="AB454"/>
  <c r="W554" i="13"/>
  <c r="AS234"/>
  <c r="BB484" i="12"/>
  <c r="CB510"/>
  <c r="BG402" i="13"/>
  <c r="CB100" i="12"/>
  <c r="F355" i="13"/>
  <c r="DC277" i="12"/>
  <c r="F333" i="13"/>
  <c r="U202"/>
  <c r="P100"/>
  <c r="AB512"/>
  <c r="BP403"/>
  <c r="EC231" i="12"/>
  <c r="AX45" i="13"/>
  <c r="AG446"/>
  <c r="F441"/>
  <c r="AH239"/>
  <c r="Z433"/>
  <c r="AV293"/>
  <c r="AA147"/>
  <c r="BK15"/>
  <c r="B113"/>
  <c r="S251"/>
  <c r="BC355" i="12"/>
  <c r="G24" i="13"/>
  <c r="I200"/>
  <c r="CC543" i="12"/>
  <c r="AP53" i="13"/>
  <c r="AP202"/>
  <c r="BS216"/>
  <c r="BI23"/>
  <c r="R310"/>
  <c r="AT469"/>
  <c r="C508" i="6"/>
  <c r="BE434" i="13"/>
  <c r="X407"/>
  <c r="Z380"/>
  <c r="AT338"/>
  <c r="AD479"/>
  <c r="V228"/>
  <c r="DB101" i="12"/>
  <c r="AR556" i="13"/>
  <c r="AW496"/>
  <c r="BM526"/>
  <c r="AH513"/>
  <c r="D539" i="12"/>
  <c r="H333" i="13"/>
  <c r="EB344" i="12"/>
  <c r="AB438" i="13"/>
  <c r="X135"/>
  <c r="DC229" i="12"/>
  <c r="AS88" i="13"/>
  <c r="M61"/>
  <c r="CC425" i="12"/>
  <c r="DB234"/>
  <c r="AT82" i="13"/>
  <c r="BC541"/>
  <c r="AZ106"/>
  <c r="BJ82"/>
  <c r="E85"/>
  <c r="H529"/>
  <c r="BK140"/>
  <c r="AO209"/>
  <c r="BK560"/>
  <c r="BP412"/>
  <c r="T464"/>
  <c r="BK246"/>
  <c r="AH244"/>
  <c r="B346" i="6"/>
  <c r="AG195" i="13"/>
  <c r="M91"/>
  <c r="AV131"/>
  <c r="BP528"/>
  <c r="H430"/>
  <c r="B13"/>
  <c r="T93"/>
  <c r="AI326"/>
  <c r="FE513" i="12"/>
  <c r="A89" i="13"/>
  <c r="AX80"/>
  <c r="AH449"/>
  <c r="AA14"/>
  <c r="BL408"/>
  <c r="AB562"/>
  <c r="BI570"/>
  <c r="L468"/>
  <c r="EB241" i="12"/>
  <c r="AN119" i="13"/>
  <c r="AF321"/>
  <c r="H114"/>
  <c r="BN428"/>
  <c r="P350"/>
  <c r="BL87"/>
  <c r="AR454"/>
  <c r="AJ429"/>
  <c r="BK205"/>
  <c r="AV159"/>
  <c r="B64" i="12"/>
  <c r="BM87" i="13"/>
  <c r="BG222"/>
  <c r="B292"/>
  <c r="BK486"/>
  <c r="AF255"/>
  <c r="BG163"/>
  <c r="AK128"/>
  <c r="X270"/>
  <c r="I207"/>
  <c r="M14"/>
  <c r="H347"/>
  <c r="AM403"/>
  <c r="AI232"/>
  <c r="AF506"/>
  <c r="AY337"/>
  <c r="AL521"/>
  <c r="A499"/>
  <c r="AT519"/>
  <c r="P335"/>
  <c r="U280"/>
  <c r="DB492" i="12"/>
  <c r="AN16" i="13"/>
  <c r="FE457" i="12"/>
  <c r="BK545" i="13"/>
  <c r="AU117"/>
  <c r="B239" i="6"/>
  <c r="R378" i="13"/>
  <c r="C551"/>
  <c r="DB251" i="12"/>
  <c r="BF12" i="13"/>
  <c r="AB276"/>
  <c r="AA203"/>
  <c r="AE519"/>
  <c r="AO418"/>
  <c r="DB286" i="12"/>
  <c r="BD371" i="13"/>
  <c r="AO475"/>
  <c r="DB100" i="12"/>
  <c r="BP25" i="13"/>
  <c r="AP391"/>
  <c r="J354"/>
  <c r="BD151"/>
  <c r="BQ103"/>
  <c r="DC306" i="12"/>
  <c r="EC310"/>
  <c r="BI264" i="13"/>
  <c r="A477"/>
  <c r="AR196"/>
  <c r="AN513"/>
  <c r="G104"/>
  <c r="Q283"/>
  <c r="AR227"/>
  <c r="W156"/>
  <c r="N548"/>
  <c r="AC273" i="12"/>
  <c r="AS35" i="13"/>
  <c r="BE298"/>
  <c r="G221"/>
  <c r="BE534"/>
  <c r="BN6"/>
  <c r="AH234"/>
  <c r="AE545"/>
  <c r="AN387"/>
  <c r="AS534"/>
  <c r="A76"/>
  <c r="J199"/>
  <c r="BR70"/>
  <c r="B455" i="12"/>
  <c r="BS315" i="13"/>
  <c r="I478"/>
  <c r="BD422"/>
  <c r="BS459"/>
  <c r="F426"/>
  <c r="V430"/>
  <c r="Q558"/>
  <c r="AH423"/>
  <c r="P167"/>
  <c r="P497"/>
  <c r="K449"/>
  <c r="EB24" i="12"/>
  <c r="EB308"/>
  <c r="Q125" i="13"/>
  <c r="BA424"/>
  <c r="E543"/>
  <c r="DB474" i="12"/>
  <c r="BO171" i="13"/>
  <c r="J290"/>
  <c r="G173"/>
  <c r="BA505"/>
  <c r="FE47" i="12"/>
  <c r="BL129" i="13"/>
  <c r="AF369"/>
  <c r="AB118"/>
  <c r="AG546"/>
  <c r="AO133"/>
  <c r="AB526"/>
  <c r="BM354"/>
  <c r="AC269"/>
  <c r="AS398"/>
  <c r="C179" i="12"/>
  <c r="BN49" i="13"/>
  <c r="H499"/>
  <c r="AB151"/>
  <c r="Q70"/>
  <c r="BG262"/>
  <c r="U89"/>
  <c r="W244"/>
  <c r="AC485"/>
  <c r="BM65"/>
  <c r="AE310"/>
  <c r="AZ515"/>
  <c r="AL355"/>
  <c r="BE143"/>
  <c r="I499"/>
  <c r="AQ473"/>
  <c r="BA277"/>
  <c r="AZ244"/>
  <c r="BN112"/>
  <c r="BJ207"/>
  <c r="BP527"/>
  <c r="C65" i="6"/>
  <c r="AS391" i="13"/>
  <c r="AZ568"/>
  <c r="L22"/>
  <c r="AK442"/>
  <c r="AB360" i="12"/>
  <c r="AT437" i="13"/>
  <c r="AB477" i="12"/>
  <c r="N457" i="13"/>
  <c r="BH41"/>
  <c r="BD516"/>
  <c r="R109"/>
  <c r="AM92"/>
  <c r="BS340"/>
  <c r="AJ203"/>
  <c r="S557"/>
  <c r="AX569"/>
  <c r="Z260"/>
  <c r="I493"/>
  <c r="P122"/>
  <c r="BC318"/>
  <c r="BA417"/>
  <c r="AC489"/>
  <c r="AB560" i="12"/>
  <c r="X11" i="13"/>
  <c r="BD411"/>
  <c r="D294"/>
  <c r="BB299" i="12"/>
  <c r="BG367" i="13"/>
  <c r="K454"/>
  <c r="C291"/>
  <c r="F318"/>
  <c r="AF212"/>
  <c r="AJ64"/>
  <c r="EC52" i="12"/>
  <c r="AJ189" i="13"/>
  <c r="BL453"/>
  <c r="DB519" i="12"/>
  <c r="BS119" i="13"/>
  <c r="BR59"/>
  <c r="BP521"/>
  <c r="E395"/>
  <c r="AB280" i="12"/>
  <c r="C320" i="6"/>
  <c r="BG383" i="13"/>
  <c r="C219" i="12"/>
  <c r="K191" i="13"/>
  <c r="G408"/>
  <c r="W489"/>
  <c r="AJ132"/>
  <c r="AU126"/>
  <c r="AC275"/>
  <c r="AB511" i="12"/>
  <c r="W562" i="13"/>
  <c r="D204"/>
  <c r="BO568"/>
  <c r="AX82"/>
  <c r="AR126"/>
  <c r="AC85" i="12"/>
  <c r="EB297"/>
  <c r="BL142" i="13"/>
  <c r="AG63"/>
  <c r="EB367" i="12"/>
  <c r="C381"/>
  <c r="FE211"/>
  <c r="Z56" i="13"/>
  <c r="U488"/>
  <c r="BF494"/>
  <c r="BI474"/>
  <c r="AI68"/>
  <c r="EC14" i="12"/>
  <c r="Y406" i="13"/>
  <c r="N269"/>
  <c r="O73"/>
  <c r="BL537"/>
  <c r="AW342"/>
  <c r="Z327"/>
  <c r="BA315"/>
  <c r="A147"/>
  <c r="AC406" i="12"/>
  <c r="C444" i="13"/>
  <c r="AI122"/>
  <c r="CC186" i="12"/>
  <c r="Y554" i="13"/>
  <c r="BB72" i="12"/>
  <c r="BC14"/>
  <c r="CB311"/>
  <c r="BA302" i="13"/>
  <c r="AC48" i="12"/>
  <c r="X267" i="13"/>
  <c r="C310"/>
  <c r="Y445"/>
  <c r="BK424"/>
  <c r="BI76"/>
  <c r="AG166"/>
  <c r="AX30"/>
  <c r="AO17"/>
  <c r="AF317"/>
  <c r="R380"/>
  <c r="AB342" i="12"/>
  <c r="BO178" i="13"/>
  <c r="X197"/>
  <c r="BH462"/>
  <c r="CC179" i="12"/>
  <c r="CC556"/>
  <c r="S509" i="13"/>
  <c r="FE542" i="12"/>
  <c r="AE457" i="13"/>
  <c r="X369"/>
  <c r="C429"/>
  <c r="BA562"/>
  <c r="AL36"/>
  <c r="AE404"/>
  <c r="AJ323"/>
  <c r="E384"/>
  <c r="J137"/>
  <c r="BB301"/>
  <c r="AZ329"/>
  <c r="BG63"/>
  <c r="AV48"/>
  <c r="F519"/>
  <c r="AI54"/>
  <c r="BC249"/>
  <c r="BJ412"/>
  <c r="AZ542"/>
  <c r="BO23"/>
  <c r="BJ134"/>
  <c r="S244"/>
  <c r="BB378"/>
  <c r="AF397"/>
  <c r="BL172"/>
  <c r="AT276"/>
  <c r="Z84"/>
  <c r="EB28" i="12"/>
  <c r="O543" i="13"/>
  <c r="D559"/>
  <c r="AC519" i="12"/>
  <c r="Y26" i="13"/>
  <c r="AY62"/>
  <c r="FE387" i="12"/>
  <c r="BB190"/>
  <c r="N543" i="13"/>
  <c r="K88"/>
  <c r="AR202"/>
  <c r="B24"/>
  <c r="AS392"/>
  <c r="U87"/>
  <c r="AG340"/>
  <c r="BC519"/>
  <c r="M403"/>
  <c r="AK440"/>
  <c r="S131"/>
  <c r="BH444"/>
  <c r="E67"/>
  <c r="F422"/>
  <c r="B369"/>
  <c r="AW99"/>
  <c r="AW426"/>
  <c r="D231"/>
  <c r="BG454"/>
  <c r="BC274" i="12"/>
  <c r="L457" i="13"/>
  <c r="CC105" i="12"/>
  <c r="AM32" i="13"/>
  <c r="BK164"/>
  <c r="N19"/>
  <c r="Y69"/>
  <c r="P28"/>
  <c r="M167"/>
  <c r="N174"/>
  <c r="AH444"/>
  <c r="H441"/>
  <c r="BP431"/>
  <c r="BK491"/>
  <c r="AD181"/>
  <c r="BQ144"/>
  <c r="G203"/>
  <c r="AF388"/>
  <c r="AO167"/>
  <c r="X131"/>
  <c r="C483" i="6"/>
  <c r="BF444" i="13"/>
  <c r="B35"/>
  <c r="T12"/>
  <c r="AI137"/>
  <c r="BN563"/>
  <c r="BI351"/>
  <c r="BO377"/>
  <c r="AL563"/>
  <c r="AN435"/>
  <c r="AP159"/>
  <c r="AA496"/>
  <c r="AX105"/>
  <c r="BC131" i="12"/>
  <c r="V532" i="13"/>
  <c r="DC262" i="12"/>
  <c r="BN299" i="13"/>
  <c r="Q388"/>
  <c r="BG86"/>
  <c r="Y434"/>
  <c r="AL440"/>
  <c r="AX423"/>
  <c r="DB466" i="12"/>
  <c r="AD61" i="13"/>
  <c r="AT485"/>
  <c r="FE401" i="12"/>
  <c r="BJ433" i="13"/>
  <c r="AT336"/>
  <c r="BH476"/>
  <c r="BR9"/>
  <c r="Y9"/>
  <c r="BG26"/>
  <c r="K189"/>
  <c r="BI282"/>
  <c r="B495" i="12"/>
  <c r="CB184"/>
  <c r="CC38"/>
  <c r="AC281"/>
  <c r="BC468"/>
  <c r="DC182"/>
  <c r="Q371" i="13"/>
  <c r="BP201"/>
  <c r="AL275"/>
  <c r="BR466"/>
  <c r="BN564"/>
  <c r="O340"/>
  <c r="BD154"/>
  <c r="BC528"/>
  <c r="K202"/>
  <c r="AU481"/>
  <c r="AX79"/>
  <c r="L491"/>
  <c r="AL203"/>
  <c r="BP195"/>
  <c r="BQ366"/>
  <c r="BM236"/>
  <c r="Z96"/>
  <c r="AY109"/>
  <c r="BO520"/>
  <c r="K307"/>
  <c r="Q442"/>
  <c r="FE307" i="12"/>
  <c r="AM451" i="13"/>
  <c r="C563" i="12"/>
  <c r="X219" i="13"/>
  <c r="H285"/>
  <c r="AT388"/>
  <c r="E569"/>
  <c r="BL341"/>
  <c r="A254"/>
  <c r="AI438"/>
  <c r="AS147"/>
  <c r="AD116"/>
  <c r="BC496" i="12"/>
  <c r="DC322"/>
  <c r="AQ31" i="13"/>
  <c r="T443"/>
  <c r="AV474"/>
  <c r="F474"/>
  <c r="B170" i="12"/>
  <c r="BG529" i="13"/>
  <c r="V286"/>
  <c r="BP371"/>
  <c r="BR195"/>
  <c r="A171"/>
  <c r="R515"/>
  <c r="K506"/>
  <c r="AS58"/>
  <c r="BK523"/>
  <c r="S418"/>
  <c r="M366"/>
  <c r="BL205"/>
  <c r="AL225"/>
  <c r="AC402" i="12"/>
  <c r="AI420" i="13"/>
  <c r="AU199"/>
  <c r="BC218" i="12"/>
  <c r="AC189" i="13"/>
  <c r="CC383" i="12"/>
  <c r="Z317" i="13"/>
  <c r="AJ196"/>
  <c r="AP328"/>
  <c r="BR258"/>
  <c r="B290" i="6"/>
  <c r="BS286" i="13"/>
  <c r="AU226"/>
  <c r="I60"/>
  <c r="DS545"/>
  <c r="A452"/>
  <c r="F293"/>
  <c r="BF387"/>
  <c r="BS303"/>
  <c r="CB132" i="12"/>
  <c r="CB399"/>
  <c r="AO105" i="13"/>
  <c r="BS111"/>
  <c r="AB295"/>
  <c r="E29"/>
  <c r="V308"/>
  <c r="AM229"/>
  <c r="EB23" i="12"/>
  <c r="AK312" i="13"/>
  <c r="DB419" i="12"/>
  <c r="AX282" i="13"/>
  <c r="BK275"/>
  <c r="EC505" i="12"/>
  <c r="Y337" i="13"/>
  <c r="BD251"/>
  <c r="Q198"/>
  <c r="B352" i="12"/>
  <c r="L353" i="13"/>
  <c r="CC261" i="12"/>
  <c r="Q127" i="13"/>
  <c r="BD267"/>
  <c r="A500"/>
  <c r="I405"/>
  <c r="W529"/>
  <c r="C314" i="12"/>
  <c r="BP366" i="13"/>
  <c r="DC400" i="12"/>
  <c r="AP216" i="13"/>
  <c r="AN181"/>
  <c r="AU321"/>
  <c r="BB315"/>
  <c r="L175"/>
  <c r="CB144" i="12"/>
  <c r="AI138" i="13"/>
  <c r="BN379"/>
  <c r="BF81"/>
  <c r="EC552" i="12"/>
  <c r="BP496" i="13"/>
  <c r="AA105"/>
  <c r="AB415"/>
  <c r="AC220"/>
  <c r="D303"/>
  <c r="AA154"/>
  <c r="AZ563"/>
  <c r="C155" i="12"/>
  <c r="AY389" i="13"/>
  <c r="BC425" i="12"/>
  <c r="AB331"/>
  <c r="B6" i="13"/>
  <c r="X450"/>
  <c r="CC102" i="12"/>
  <c r="CB463"/>
  <c r="BR30" i="13"/>
  <c r="O292"/>
  <c r="J131"/>
  <c r="AM53"/>
  <c r="U350"/>
  <c r="BF346"/>
  <c r="EC66" i="12"/>
  <c r="AC374"/>
  <c r="AD121" i="13"/>
  <c r="AO493"/>
  <c r="BE280"/>
  <c r="FC550" i="12"/>
  <c r="X499" i="13"/>
  <c r="AA258"/>
  <c r="Q254"/>
  <c r="AJ568"/>
  <c r="F515"/>
  <c r="L345"/>
  <c r="F444"/>
  <c r="AM503"/>
  <c r="BC508"/>
  <c r="U501"/>
  <c r="AQ94"/>
  <c r="N146"/>
  <c r="E155"/>
  <c r="AK470"/>
  <c r="AU560"/>
  <c r="AK425"/>
  <c r="Y531"/>
  <c r="BM264"/>
  <c r="C386" i="12"/>
  <c r="BO390" i="13"/>
  <c r="C410"/>
  <c r="AR316"/>
  <c r="AT297"/>
  <c r="B111" i="12"/>
  <c r="T87" i="13"/>
  <c r="Z331"/>
  <c r="E422"/>
  <c r="DC195" i="12"/>
  <c r="BS445" i="13"/>
  <c r="C254"/>
  <c r="AZ46"/>
  <c r="BG447"/>
  <c r="M353"/>
  <c r="BJ28"/>
  <c r="X470"/>
  <c r="AW550"/>
  <c r="A536"/>
  <c r="D15"/>
  <c r="Q317"/>
  <c r="O38"/>
  <c r="X162"/>
  <c r="AC138" i="12"/>
  <c r="M326" i="13"/>
  <c r="U149"/>
  <c r="BI491"/>
  <c r="DC328" i="12"/>
  <c r="BA22" i="13"/>
  <c r="DC352" i="12"/>
  <c r="Z48" i="13"/>
  <c r="AN70"/>
  <c r="L83"/>
  <c r="AJ40"/>
  <c r="AL291"/>
  <c r="W409"/>
  <c r="AO312"/>
  <c r="I62"/>
  <c r="BA348"/>
  <c r="BJ150"/>
  <c r="BC282" i="12"/>
  <c r="AU290" i="13"/>
  <c r="H453"/>
  <c r="AQ136"/>
  <c r="AK413"/>
  <c r="BR210"/>
  <c r="AL407"/>
  <c r="CC562" i="12"/>
  <c r="O515" i="13"/>
  <c r="O253"/>
  <c r="AB338" i="12"/>
  <c r="CC539"/>
  <c r="B358"/>
  <c r="V22" i="13"/>
  <c r="W226"/>
  <c r="Y496"/>
  <c r="EC83" i="12"/>
  <c r="AW110" i="13"/>
  <c r="BR139"/>
  <c r="BF412"/>
  <c r="AB369" i="12"/>
  <c r="AH309" i="13"/>
  <c r="AN271"/>
  <c r="H354"/>
  <c r="CB177" i="12"/>
  <c r="AX154" i="13"/>
  <c r="U382"/>
  <c r="BQ443"/>
  <c r="N368"/>
  <c r="BB369" i="12"/>
  <c r="AO495" i="13"/>
  <c r="BK522"/>
  <c r="AF278"/>
  <c r="AJ327" i="8"/>
  <c r="D48" i="13"/>
  <c r="AB261"/>
  <c r="AA279"/>
  <c r="AD81"/>
  <c r="BM109"/>
  <c r="Z22"/>
  <c r="CC446" i="12"/>
  <c r="U422" i="13"/>
  <c r="BE415"/>
  <c r="EC228" i="12"/>
  <c r="Z361" i="13"/>
  <c r="Z285"/>
  <c r="AC338"/>
  <c r="AY110"/>
  <c r="DC70" i="12"/>
  <c r="AL390" i="13"/>
  <c r="A343"/>
  <c r="P134"/>
  <c r="K45"/>
  <c r="X531"/>
  <c r="Z407"/>
  <c r="CC540" i="12"/>
  <c r="AI531" i="13"/>
  <c r="B26" i="6"/>
  <c r="AF23" i="13"/>
  <c r="C502" i="6"/>
  <c r="R281" i="13"/>
  <c r="AA255"/>
  <c r="EB223" i="12"/>
  <c r="CC496"/>
  <c r="BI441" i="13"/>
  <c r="BB130" i="12"/>
  <c r="B534" i="13"/>
  <c r="T121"/>
  <c r="AE22"/>
  <c r="BD306"/>
  <c r="AN570"/>
  <c r="N460"/>
  <c r="O467"/>
  <c r="BA234"/>
  <c r="BQ350"/>
  <c r="BG534"/>
  <c r="X365"/>
  <c r="BB241"/>
  <c r="B373" i="6"/>
  <c r="AD418" i="13"/>
  <c r="EB91" i="12"/>
  <c r="N433" i="13"/>
  <c r="C118" i="6"/>
  <c r="AQ153" i="13"/>
  <c r="DB322" i="12"/>
  <c r="U45" i="13"/>
  <c r="AU466"/>
  <c r="DB268" i="12"/>
  <c r="A348" i="13"/>
  <c r="BN244"/>
  <c r="AQ524"/>
  <c r="AL68"/>
  <c r="AZ280"/>
  <c r="Q147"/>
  <c r="G27"/>
  <c r="Z427"/>
  <c r="H145"/>
  <c r="K496"/>
  <c r="BP292"/>
  <c r="W570"/>
  <c r="AE107"/>
  <c r="X377"/>
  <c r="AU15"/>
  <c r="V54"/>
  <c r="BB140" i="12"/>
  <c r="AF485" i="13"/>
  <c r="AW138"/>
  <c r="AP74"/>
  <c r="BC500" i="12"/>
  <c r="DB507"/>
  <c r="DC240"/>
  <c r="AH342" i="13"/>
  <c r="C241" i="6"/>
  <c r="AS62" i="13"/>
  <c r="AD146"/>
  <c r="P138"/>
  <c r="I10"/>
  <c r="D235"/>
  <c r="AF45"/>
  <c r="DB227" i="12"/>
  <c r="E39" i="13"/>
  <c r="L449"/>
  <c r="B380" i="6"/>
  <c r="Z163" i="13"/>
  <c r="AJ220"/>
  <c r="B267" i="12"/>
  <c r="I504" i="13"/>
  <c r="K339"/>
  <c r="U356"/>
  <c r="BS177"/>
  <c r="C387" i="12"/>
  <c r="BF248" i="13"/>
  <c r="CC195" i="12"/>
  <c r="AK348" i="13"/>
  <c r="G290"/>
  <c r="AN262"/>
  <c r="AK561"/>
  <c r="BC511" i="12"/>
  <c r="BD537" i="13"/>
  <c r="Z394"/>
  <c r="CC476" i="12"/>
  <c r="T152" i="13"/>
  <c r="BQ69"/>
  <c r="AT56"/>
  <c r="AA451"/>
  <c r="BJ443"/>
  <c r="AZ228"/>
  <c r="BI306"/>
  <c r="X32"/>
  <c r="AN45"/>
  <c r="AW423"/>
  <c r="AB467" i="12"/>
  <c r="BN228" i="13"/>
  <c r="K170"/>
  <c r="AT192"/>
  <c r="AW355"/>
  <c r="AU518"/>
  <c r="R355"/>
  <c r="AM410"/>
  <c r="AY448"/>
  <c r="X145"/>
  <c r="AX241"/>
  <c r="BF271"/>
  <c r="AW85"/>
  <c r="F398"/>
  <c r="BF276"/>
  <c r="BO320"/>
  <c r="F118"/>
  <c r="FC553" i="12"/>
  <c r="N211" i="13"/>
  <c r="C480"/>
  <c r="AE189"/>
  <c r="T379"/>
  <c r="AA78"/>
  <c r="BN355"/>
  <c r="N527"/>
  <c r="Z117"/>
  <c r="N535"/>
  <c r="BM566"/>
  <c r="AH116"/>
  <c r="AK324"/>
  <c r="B337"/>
  <c r="AD50"/>
  <c r="AM37"/>
  <c r="AY206"/>
  <c r="V554"/>
  <c r="AQ127"/>
  <c r="BB75"/>
  <c r="I67"/>
  <c r="B47" i="12"/>
  <c r="AG103" i="13"/>
  <c r="AD106"/>
  <c r="P515"/>
  <c r="AC287" i="12"/>
  <c r="BJ29" i="13"/>
  <c r="AL499"/>
  <c r="EC550" i="12"/>
  <c r="EB31"/>
  <c r="Z33" i="13"/>
  <c r="X486"/>
  <c r="AQ272"/>
  <c r="AJ458"/>
  <c r="P345"/>
  <c r="BL165"/>
  <c r="BH211"/>
  <c r="Z416"/>
  <c r="L118"/>
  <c r="BJ414"/>
  <c r="AI385"/>
  <c r="CC426" i="12"/>
  <c r="BF500" i="13"/>
  <c r="T556"/>
  <c r="BQ161"/>
  <c r="AB346"/>
  <c r="BB435" i="12"/>
  <c r="E533" i="13"/>
  <c r="BB222" i="12"/>
  <c r="AE494" i="13"/>
  <c r="Y438"/>
  <c r="Z534"/>
  <c r="B344"/>
  <c r="AD445"/>
  <c r="P343"/>
  <c r="AX406"/>
  <c r="R420"/>
  <c r="X61"/>
  <c r="Y360"/>
  <c r="BB463" i="12"/>
  <c r="Z177" i="13"/>
  <c r="J569"/>
  <c r="AD251"/>
  <c r="BE448"/>
  <c r="FE408" i="12"/>
  <c r="AI358" i="13"/>
  <c r="AC401" i="12"/>
  <c r="BR263" i="13"/>
  <c r="DC88" i="12"/>
  <c r="AB49" i="13"/>
  <c r="F275"/>
  <c r="BF72"/>
  <c r="C129" i="12"/>
  <c r="AI338" i="13"/>
  <c r="I368"/>
  <c r="AX147"/>
  <c r="BC562" i="12"/>
  <c r="BF182" i="13"/>
  <c r="S94"/>
  <c r="AN408"/>
  <c r="BS452"/>
  <c r="AC550" i="12"/>
  <c r="AE453" i="13"/>
  <c r="BB326"/>
  <c r="G544"/>
  <c r="BQ101"/>
  <c r="BB248" i="12"/>
  <c r="AN106" i="13"/>
  <c r="AF264"/>
  <c r="B355"/>
  <c r="O521"/>
  <c r="G149"/>
  <c r="AT78"/>
  <c r="C464" i="12"/>
  <c r="B38" i="13"/>
  <c r="AC328" i="12"/>
  <c r="Q206" i="13"/>
  <c r="C312" i="12"/>
  <c r="AX41" i="13"/>
  <c r="BJ133"/>
  <c r="B39"/>
  <c r="P385"/>
  <c r="AB304"/>
  <c r="BK30"/>
  <c r="AK131"/>
  <c r="BL483"/>
  <c r="J514"/>
  <c r="BH442"/>
  <c r="BE202"/>
  <c r="BB438" i="12"/>
  <c r="C140"/>
  <c r="X283" i="13"/>
  <c r="AM439"/>
  <c r="AU299"/>
  <c r="BI178"/>
  <c r="BB334"/>
  <c r="BG358"/>
  <c r="AF253"/>
  <c r="AN538"/>
  <c r="O175"/>
  <c r="AA540"/>
  <c r="AT476"/>
  <c r="Q117"/>
  <c r="AM544"/>
  <c r="BA474"/>
  <c r="AA430"/>
  <c r="Y535"/>
  <c r="AE231"/>
  <c r="C461" i="6"/>
  <c r="DA475" i="13"/>
  <c r="BL150"/>
  <c r="I548"/>
  <c r="AC137"/>
  <c r="DC219" i="12"/>
  <c r="BR188" i="13"/>
  <c r="Y372"/>
  <c r="B414"/>
  <c r="O19"/>
  <c r="Y553"/>
  <c r="AR516"/>
  <c r="DB453" i="12"/>
  <c r="AF152" i="13"/>
  <c r="U407"/>
  <c r="K417"/>
  <c r="AK505"/>
  <c r="X29"/>
  <c r="B286" i="6"/>
  <c r="BG274" i="13"/>
  <c r="Y91"/>
  <c r="AU408"/>
  <c r="BF458"/>
  <c r="BC185" i="12"/>
  <c r="EB97"/>
  <c r="AY564" i="13"/>
  <c r="BN63"/>
  <c r="BA497"/>
  <c r="F453"/>
  <c r="Y46"/>
  <c r="BJ536"/>
  <c r="F465"/>
  <c r="V293"/>
  <c r="AS38"/>
  <c r="U183"/>
  <c r="BH497"/>
  <c r="AL483"/>
  <c r="BF151"/>
  <c r="BB219" i="12"/>
  <c r="BR52" i="13"/>
  <c r="BR296"/>
  <c r="B243" i="6"/>
  <c r="AC378" i="12"/>
  <c r="N409" i="13"/>
  <c r="EC393" i="12"/>
  <c r="BE351" i="13"/>
  <c r="F36"/>
  <c r="BD560"/>
  <c r="Y132"/>
  <c r="AV484"/>
  <c r="AD493"/>
  <c r="S70"/>
  <c r="AN464"/>
  <c r="AZ426"/>
  <c r="T40"/>
  <c r="AT49"/>
  <c r="AB25"/>
  <c r="AM405"/>
  <c r="BI358"/>
  <c r="BC129"/>
  <c r="AF503"/>
  <c r="AS307"/>
  <c r="Q200"/>
  <c r="BP75"/>
  <c r="AR444"/>
  <c r="I315"/>
  <c r="BF218"/>
  <c r="BJ6"/>
  <c r="B167"/>
  <c r="BC12" i="12"/>
  <c r="BD227" i="13"/>
  <c r="AW271"/>
  <c r="AB209" i="12"/>
  <c r="AT355" i="13"/>
  <c r="R87"/>
  <c r="C240" i="6"/>
  <c r="CC166" i="12"/>
  <c r="CB366"/>
  <c r="BH226" i="13"/>
  <c r="DC156" i="12"/>
  <c r="DC364"/>
  <c r="B85"/>
  <c r="BD243" i="13"/>
  <c r="I45"/>
  <c r="BG184"/>
  <c r="AM455"/>
  <c r="AC46" i="12"/>
  <c r="BE55" i="13"/>
  <c r="Z570"/>
  <c r="BL372"/>
  <c r="P357"/>
  <c r="K272"/>
  <c r="BP6"/>
  <c r="B474" i="6"/>
  <c r="BD51" i="13"/>
  <c r="CB316" i="12"/>
  <c r="P338" i="13"/>
  <c r="F149"/>
  <c r="AO419"/>
  <c r="J99"/>
  <c r="BB249"/>
  <c r="Y202"/>
  <c r="BJ160"/>
  <c r="B167" i="6"/>
  <c r="P87" i="13"/>
  <c r="BB243" i="12"/>
  <c r="AT304" i="13"/>
  <c r="AV460"/>
  <c r="AM497"/>
  <c r="AR361"/>
  <c r="B209" i="12"/>
  <c r="FD555"/>
  <c r="C9" i="13"/>
  <c r="BL36"/>
  <c r="AT425"/>
  <c r="AQ408"/>
  <c r="AY136"/>
  <c r="AB563" i="12"/>
  <c r="AL274" i="13"/>
  <c r="AW126"/>
  <c r="B176"/>
  <c r="AI191"/>
  <c r="AK90"/>
  <c r="AX28"/>
  <c r="BQ562"/>
  <c r="CB563" i="12"/>
  <c r="B45" i="13"/>
  <c r="H191"/>
  <c r="AK336"/>
  <c r="BS440"/>
  <c r="BS344"/>
  <c r="BQ382"/>
  <c r="P495"/>
  <c r="BI13"/>
  <c r="BE254"/>
  <c r="J151"/>
  <c r="B471" i="6"/>
  <c r="M365" i="13"/>
  <c r="P536"/>
  <c r="N101"/>
  <c r="AE124"/>
  <c r="BB115"/>
  <c r="AK39"/>
  <c r="BF566"/>
  <c r="BN289"/>
  <c r="AT439"/>
  <c r="AQ248"/>
  <c r="N148"/>
  <c r="DB188" i="12"/>
  <c r="AZ161" i="13"/>
  <c r="AJ273"/>
  <c r="BP185"/>
  <c r="BO78"/>
  <c r="BL66"/>
  <c r="AK212"/>
  <c r="AT380"/>
  <c r="BC150"/>
  <c r="DB543" i="12"/>
  <c r="AD56" i="13"/>
  <c r="AC236"/>
  <c r="BD387"/>
  <c r="AU109"/>
  <c r="U337"/>
  <c r="EB342" i="12"/>
  <c r="W378" i="13"/>
  <c r="BR165"/>
  <c r="AQ81"/>
  <c r="BL567"/>
  <c r="B529"/>
  <c r="FE207" i="12"/>
  <c r="J374" i="13"/>
  <c r="AU550"/>
  <c r="AM256"/>
  <c r="AZ91"/>
  <c r="J332"/>
  <c r="P480"/>
  <c r="A127"/>
  <c r="AC384"/>
  <c r="BA134"/>
  <c r="AH50"/>
  <c r="R386"/>
  <c r="C409" i="6"/>
  <c r="AK60" i="13"/>
  <c r="AL437"/>
  <c r="BL4"/>
  <c r="D550" i="12"/>
  <c r="AR536" i="13"/>
  <c r="CC119" i="12"/>
  <c r="F383" i="13"/>
  <c r="A189"/>
  <c r="AU389"/>
  <c r="L77"/>
  <c r="BE161"/>
  <c r="AX470"/>
  <c r="AO28"/>
  <c r="N538"/>
  <c r="AZ196"/>
  <c r="AX273"/>
  <c r="BL455"/>
  <c r="BR546"/>
  <c r="BG348"/>
  <c r="CB330" i="12"/>
  <c r="O345" i="13"/>
  <c r="AM243"/>
  <c r="AJ340"/>
  <c r="BB491"/>
  <c r="BQ489"/>
  <c r="R135"/>
  <c r="BE481"/>
  <c r="AK106"/>
  <c r="F163"/>
  <c r="BO262"/>
  <c r="AN60"/>
  <c r="AD347"/>
  <c r="AZ367"/>
  <c r="R221"/>
  <c r="AL486"/>
  <c r="BC177"/>
  <c r="AG263"/>
  <c r="DC142" i="12"/>
  <c r="AJ557" i="13"/>
  <c r="BC136" i="12"/>
  <c r="F324" i="13"/>
  <c r="AL116"/>
  <c r="B270"/>
  <c r="BR103"/>
  <c r="L509"/>
  <c r="EB489" i="12"/>
  <c r="K96" i="13"/>
  <c r="O296"/>
  <c r="AM406"/>
  <c r="C43" i="6"/>
  <c r="H85" i="13"/>
  <c r="BC534" i="12"/>
  <c r="AA282" i="13"/>
  <c r="BM497"/>
  <c r="BA553"/>
  <c r="Q462"/>
  <c r="FB535" i="12"/>
  <c r="BH111" i="13"/>
  <c r="AW354"/>
  <c r="AZ434"/>
  <c r="U478"/>
  <c r="B22"/>
  <c r="AQ555"/>
  <c r="AV439"/>
  <c r="BC287" i="12"/>
  <c r="BJ130" i="13"/>
  <c r="N497"/>
  <c r="AU258"/>
  <c r="N315"/>
  <c r="A314"/>
  <c r="AH554"/>
  <c r="BC65" i="12"/>
  <c r="AG116" i="13"/>
  <c r="BB90" i="12"/>
  <c r="AR36" i="13"/>
  <c r="B359" i="12"/>
  <c r="AF439" i="13"/>
  <c r="DB473" i="12"/>
  <c r="AG285" i="13"/>
  <c r="J203"/>
  <c r="EC98" i="12"/>
  <c r="D458" i="13"/>
  <c r="BF273"/>
  <c r="B193" i="6"/>
  <c r="AG135" i="13"/>
  <c r="BB171"/>
  <c r="B303" i="6"/>
  <c r="AA243" i="13"/>
  <c r="BS245"/>
  <c r="AZ445"/>
  <c r="CC149" i="12"/>
  <c r="AB95"/>
  <c r="BK445" i="13"/>
  <c r="BR236"/>
  <c r="BF126"/>
  <c r="FE183" i="12"/>
  <c r="W30" i="13"/>
  <c r="BP513"/>
  <c r="EB482" i="12"/>
  <c r="AI69" i="13"/>
  <c r="AB84"/>
  <c r="AB376"/>
  <c r="BK551"/>
  <c r="G165"/>
  <c r="BG309"/>
  <c r="BR396"/>
  <c r="AF560"/>
  <c r="Y162"/>
  <c r="AD519"/>
  <c r="AC296" i="12"/>
  <c r="L210" i="13"/>
  <c r="BQ251"/>
  <c r="AZ332"/>
  <c r="AU513"/>
  <c r="BC275"/>
  <c r="W213"/>
  <c r="BI499"/>
  <c r="AJ294"/>
  <c r="AW394"/>
  <c r="CB404" i="12"/>
  <c r="D540" i="13"/>
  <c r="W34"/>
  <c r="X321"/>
  <c r="C489"/>
  <c r="BR336"/>
  <c r="BL497"/>
  <c r="AM198"/>
  <c r="AO166"/>
  <c r="K338"/>
  <c r="BB546"/>
  <c r="AB185"/>
  <c r="AX31"/>
  <c r="O145"/>
  <c r="BS80"/>
  <c r="L41" i="3"/>
  <c r="A479" i="13"/>
  <c r="AA40"/>
  <c r="DC166" i="12"/>
  <c r="AA150" i="13"/>
  <c r="C558"/>
  <c r="BB127"/>
  <c r="AC72" i="12"/>
  <c r="FE45"/>
  <c r="EC316"/>
  <c r="AM222" i="13"/>
  <c r="E172"/>
  <c r="AP286"/>
  <c r="V125"/>
  <c r="BP33"/>
  <c r="A13"/>
  <c r="AL408"/>
  <c r="AE430"/>
  <c r="AL387"/>
  <c r="K107"/>
  <c r="AH189"/>
  <c r="AB427"/>
  <c r="O397"/>
  <c r="BM343"/>
  <c r="K477"/>
  <c r="AU176"/>
  <c r="BI463"/>
  <c r="AC408"/>
  <c r="AC327" i="12"/>
  <c r="AI503" i="13"/>
  <c r="G139"/>
  <c r="AF258"/>
  <c r="EB514" i="12"/>
  <c r="BF38" i="13"/>
  <c r="D98"/>
  <c r="EB306" i="12"/>
  <c r="L89" i="13"/>
  <c r="CC344" i="12"/>
  <c r="AV110" i="13"/>
  <c r="EB453" i="12"/>
  <c r="DC43"/>
  <c r="BJ236" i="13"/>
  <c r="AA534"/>
  <c r="C453"/>
  <c r="AS284"/>
  <c r="R487"/>
  <c r="BC228" i="12"/>
  <c r="BB314" i="13"/>
  <c r="DC94" i="12"/>
  <c r="V506" i="13"/>
  <c r="I57"/>
  <c r="N36"/>
  <c r="AL147"/>
  <c r="DC179" i="12"/>
  <c r="B179" i="13"/>
  <c r="BC420" i="12"/>
  <c r="T308" i="13"/>
  <c r="AN353"/>
  <c r="H7"/>
  <c r="BF239"/>
  <c r="BC69"/>
  <c r="BF221"/>
  <c r="D493"/>
  <c r="E195"/>
  <c r="AP369"/>
  <c r="AS191"/>
  <c r="AT350"/>
  <c r="EC43" i="12"/>
  <c r="BC500" i="13"/>
  <c r="BK265"/>
  <c r="D277"/>
  <c r="O62"/>
  <c r="T275"/>
  <c r="D505"/>
  <c r="AW383"/>
  <c r="AZ539"/>
  <c r="I481"/>
  <c r="R224"/>
  <c r="B23"/>
  <c r="BD405"/>
  <c r="AA409"/>
  <c r="AW443"/>
  <c r="AH537"/>
  <c r="BS46"/>
  <c r="AA92"/>
  <c r="M142"/>
  <c r="BI25"/>
  <c r="R261"/>
  <c r="AB335" i="12"/>
  <c r="AJ440" i="13"/>
  <c r="BC516" i="12"/>
  <c r="BG51" i="13"/>
  <c r="BD141"/>
  <c r="AH277"/>
  <c r="BA95"/>
  <c r="AO510"/>
  <c r="BA239"/>
  <c r="DC111" i="12"/>
  <c r="EB519"/>
  <c r="AG415" i="13"/>
  <c r="AP158"/>
  <c r="AO331"/>
  <c r="M351"/>
  <c r="AL45"/>
  <c r="BO489"/>
  <c r="A83"/>
  <c r="BF23"/>
  <c r="AB336" i="12"/>
  <c r="Z503" i="13"/>
  <c r="AG448"/>
  <c r="B499"/>
  <c r="Y473"/>
  <c r="A436"/>
  <c r="CB390" i="12"/>
  <c r="AE400" i="13"/>
  <c r="C434"/>
  <c r="AR111"/>
  <c r="AJ563"/>
  <c r="BC62"/>
  <c r="EB147" i="12"/>
  <c r="AB219"/>
  <c r="BJ181" i="13"/>
  <c r="BO294"/>
  <c r="BJ13"/>
  <c r="D397"/>
  <c r="BC200" i="12"/>
  <c r="BH507" i="13"/>
  <c r="CB412" i="12"/>
  <c r="AL500" i="13"/>
  <c r="CC269" i="12"/>
  <c r="BR104" i="13"/>
  <c r="BB7"/>
  <c r="BP560"/>
  <c r="BP495"/>
  <c r="BC59" i="12"/>
  <c r="N80" i="13"/>
  <c r="BD37"/>
  <c r="AB385" i="12"/>
  <c r="AQ209" i="13"/>
  <c r="AI313"/>
  <c r="AR328"/>
  <c r="BK97"/>
  <c r="AC116"/>
  <c r="BP321"/>
  <c r="Q32"/>
  <c r="AR137"/>
  <c r="M68"/>
  <c r="AC46"/>
  <c r="AE89"/>
  <c r="BM444"/>
  <c r="C327"/>
  <c r="O286"/>
  <c r="C7"/>
  <c r="AV331"/>
  <c r="BB347" i="12"/>
  <c r="E120" i="13"/>
  <c r="J201"/>
  <c r="J402"/>
  <c r="P192"/>
  <c r="D547" i="12"/>
  <c r="AT238" i="13"/>
  <c r="AP264"/>
  <c r="BN120"/>
  <c r="AM90"/>
  <c r="AD229"/>
  <c r="AC519"/>
  <c r="J183"/>
  <c r="L369"/>
  <c r="AC282" i="12"/>
  <c r="BJ460" i="13"/>
  <c r="AU388"/>
  <c r="R533"/>
  <c r="O75"/>
  <c r="AX214"/>
  <c r="AE348"/>
  <c r="AI251"/>
  <c r="V543"/>
  <c r="AK452"/>
  <c r="K369"/>
  <c r="E493"/>
  <c r="AM185"/>
  <c r="AI464"/>
  <c r="BD321"/>
  <c r="AU247"/>
  <c r="AB512" i="12"/>
  <c r="BD163" i="13"/>
  <c r="BJ65"/>
  <c r="AU255"/>
  <c r="AY354"/>
  <c r="J126"/>
  <c r="S153"/>
  <c r="AU348"/>
  <c r="BL452"/>
  <c r="BB360"/>
  <c r="AR428"/>
  <c r="BP103"/>
  <c r="P371"/>
  <c r="BO220"/>
  <c r="AE38"/>
  <c r="G443"/>
  <c r="BC96" i="12"/>
  <c r="FC544"/>
  <c r="N142" i="13"/>
  <c r="BQ163"/>
  <c r="C317"/>
  <c r="T517"/>
  <c r="AI567"/>
  <c r="C101"/>
  <c r="AL215"/>
  <c r="BH183"/>
  <c r="BB84" i="12"/>
  <c r="Q240" i="13"/>
  <c r="AQ521"/>
  <c r="AY570"/>
  <c r="BQ32"/>
  <c r="AA183"/>
  <c r="DC391" i="12"/>
  <c r="AS150" i="13"/>
  <c r="B306" i="12"/>
  <c r="AM70" i="13"/>
  <c r="P221"/>
  <c r="A40"/>
  <c r="C254" i="12"/>
  <c r="AC292" i="13"/>
  <c r="BK449"/>
  <c r="S242"/>
  <c r="B377"/>
  <c r="J474"/>
  <c r="AW403"/>
  <c r="BD268"/>
  <c r="BC281" i="12"/>
  <c r="K287" i="13"/>
  <c r="CB76" i="12"/>
  <c r="N525" i="13"/>
  <c r="P481"/>
  <c r="AD200"/>
  <c r="AT377"/>
  <c r="AQ51"/>
  <c r="Z93"/>
  <c r="A107"/>
  <c r="H559"/>
  <c r="AL136"/>
  <c r="CC21" i="12"/>
  <c r="S280" i="13"/>
  <c r="U510"/>
  <c r="BO256"/>
  <c r="X253"/>
  <c r="BJ317"/>
  <c r="AC547"/>
  <c r="B374" i="12"/>
  <c r="C435"/>
  <c r="AO268" i="13"/>
  <c r="AV568"/>
  <c r="Z31"/>
  <c r="Y143"/>
  <c r="AR173"/>
  <c r="B501" i="6"/>
  <c r="DA457" i="13"/>
  <c r="O59"/>
  <c r="C154" i="12"/>
  <c r="CB294"/>
  <c r="I445" i="13"/>
  <c r="O119"/>
  <c r="FE358" i="12"/>
  <c r="AL21" i="13"/>
  <c r="AS424"/>
  <c r="AW57"/>
  <c r="AG242"/>
  <c r="Q201"/>
  <c r="CC484" i="12"/>
  <c r="AU552" i="13"/>
  <c r="AB378" i="12"/>
  <c r="BS562" i="13"/>
  <c r="AN153"/>
  <c r="FE16" i="12"/>
  <c r="BM561" i="13"/>
  <c r="AV127"/>
  <c r="Z32"/>
  <c r="BM253"/>
  <c r="AU540"/>
  <c r="AA106"/>
  <c r="X399"/>
  <c r="B101" i="6"/>
  <c r="AY151" i="13"/>
  <c r="C155"/>
  <c r="AB103" i="12"/>
  <c r="L277" i="13"/>
  <c r="BB237"/>
  <c r="B172" i="12"/>
  <c r="B110" i="6"/>
  <c r="AF208" i="13"/>
  <c r="EB299" i="12"/>
  <c r="T490" i="13"/>
  <c r="AR192"/>
  <c r="BO376"/>
  <c r="CC471" i="12"/>
  <c r="AU198" i="13"/>
  <c r="AG430"/>
  <c r="B420"/>
  <c r="FE538" i="12"/>
  <c r="B396" i="13"/>
  <c r="AH568"/>
  <c r="BE558"/>
  <c r="BE98"/>
  <c r="BS371"/>
  <c r="AD488"/>
  <c r="BS178"/>
  <c r="F331"/>
  <c r="AS111"/>
  <c r="AC371" i="12"/>
  <c r="AB98"/>
  <c r="W60" i="13"/>
  <c r="D134"/>
  <c r="AD271"/>
  <c r="U44"/>
  <c r="EB558" i="12"/>
  <c r="AV124" i="13"/>
  <c r="FE515" i="12"/>
  <c r="BR272" i="13"/>
  <c r="BG418"/>
  <c r="AF286"/>
  <c r="BC335"/>
  <c r="A398"/>
  <c r="AI444"/>
  <c r="AS421"/>
  <c r="BK245"/>
  <c r="AF52"/>
  <c r="W512"/>
  <c r="AT534"/>
  <c r="AM535"/>
  <c r="BH92"/>
  <c r="U513"/>
  <c r="AU303"/>
  <c r="B107"/>
  <c r="AD260"/>
  <c r="AW272"/>
  <c r="T487"/>
  <c r="AH28"/>
  <c r="B353"/>
  <c r="B310" i="12"/>
  <c r="BP425" i="13"/>
  <c r="BG487"/>
  <c r="BJ196"/>
  <c r="AY434"/>
  <c r="BG88"/>
  <c r="EB276" i="12"/>
  <c r="BC267" i="13"/>
  <c r="BR368"/>
  <c r="A385"/>
  <c r="W335"/>
  <c r="AL478"/>
  <c r="BP305"/>
  <c r="BR325"/>
  <c r="BN32"/>
  <c r="B129" i="12"/>
  <c r="AM506" i="13"/>
  <c r="EB525" i="12"/>
  <c r="A447" i="13"/>
  <c r="BP546"/>
  <c r="AJ157"/>
  <c r="AO449"/>
  <c r="U390"/>
  <c r="DC489" i="12"/>
  <c r="AV431" i="13"/>
  <c r="AV386"/>
  <c r="BF325"/>
  <c r="AT194"/>
  <c r="P208"/>
  <c r="AI485"/>
  <c r="AC403"/>
  <c r="AB204"/>
  <c r="AV109"/>
  <c r="BC17" i="12"/>
  <c r="AH407" i="13"/>
  <c r="AB355" i="12"/>
  <c r="AZ551" i="13"/>
  <c r="B400"/>
  <c r="B265"/>
  <c r="BF264"/>
  <c r="S126"/>
  <c r="CC41" i="12"/>
  <c r="A550" i="13"/>
  <c r="AL63"/>
  <c r="CB440" i="12"/>
  <c r="BC344" i="13"/>
  <c r="X555"/>
  <c r="AP324"/>
  <c r="AP473"/>
  <c r="H55"/>
  <c r="B430"/>
  <c r="AG206"/>
  <c r="Z488"/>
  <c r="BH62"/>
  <c r="C46" i="12"/>
  <c r="G385" i="13"/>
  <c r="FE155" i="12"/>
  <c r="AA198" i="13"/>
  <c r="BR541"/>
  <c r="H471"/>
  <c r="D425"/>
  <c r="T459"/>
  <c r="T61"/>
  <c r="BB473" i="12"/>
  <c r="O107" i="13"/>
  <c r="BQ345"/>
  <c r="C393"/>
  <c r="CC123" i="12"/>
  <c r="P462" i="13"/>
  <c r="R323"/>
  <c r="AI178"/>
  <c r="BN11"/>
  <c r="AY43"/>
  <c r="BN77"/>
  <c r="BJ262"/>
  <c r="O331"/>
  <c r="EB116" i="12"/>
  <c r="AF252" i="13"/>
  <c r="P78"/>
  <c r="AK451"/>
  <c r="DB16" i="12"/>
  <c r="AC225"/>
  <c r="F65" i="13"/>
  <c r="AD364"/>
  <c r="BH13"/>
  <c r="D183"/>
  <c r="B220"/>
  <c r="BB21" i="12"/>
  <c r="BC35" i="13"/>
  <c r="G163"/>
  <c r="Z148"/>
  <c r="AB361"/>
  <c r="R528"/>
  <c r="K118"/>
  <c r="AS173"/>
  <c r="BL464"/>
  <c r="Q35"/>
  <c r="BE332"/>
  <c r="AT15"/>
  <c r="X454"/>
  <c r="AV160"/>
  <c r="F512"/>
  <c r="Z423"/>
  <c r="BB489" i="12"/>
  <c r="BH133" i="13"/>
  <c r="BK497"/>
  <c r="AZ71"/>
  <c r="X512"/>
  <c r="BB485" i="12"/>
  <c r="AV392" i="13"/>
  <c r="AQ242"/>
  <c r="L111"/>
  <c r="BF162"/>
  <c r="AI142"/>
  <c r="BB173" i="12"/>
  <c r="BI275" i="13"/>
  <c r="BI348"/>
  <c r="AF257"/>
  <c r="J403"/>
  <c r="W551"/>
  <c r="AK317"/>
  <c r="B154" i="12"/>
  <c r="BK442" i="13"/>
  <c r="AB218"/>
  <c r="E27"/>
  <c r="G346"/>
  <c r="X15"/>
  <c r="AT229"/>
  <c r="L489"/>
  <c r="AU280"/>
  <c r="R543"/>
  <c r="BS95"/>
  <c r="H313"/>
  <c r="X445"/>
  <c r="J329"/>
  <c r="H120"/>
  <c r="BI399"/>
  <c r="S194"/>
  <c r="C325"/>
  <c r="V163"/>
  <c r="AV220"/>
  <c r="P546"/>
  <c r="BD473"/>
  <c r="B56" i="12"/>
  <c r="J180" i="13"/>
  <c r="X401"/>
  <c r="AC57"/>
  <c r="BF312"/>
  <c r="FA532" i="12"/>
  <c r="BF517" i="13"/>
  <c r="BE271"/>
  <c r="BQ227"/>
  <c r="AR221"/>
  <c r="BC154" i="12"/>
  <c r="AZ216" i="13"/>
  <c r="AN136"/>
  <c r="BA162"/>
  <c r="AZ451"/>
  <c r="BC269"/>
  <c r="K143"/>
  <c r="AM112"/>
  <c r="AF319"/>
  <c r="BB131" i="12"/>
  <c r="AX421" i="13"/>
  <c r="DB446" i="12"/>
  <c r="BI397" i="13"/>
  <c r="F521"/>
  <c r="AR501"/>
  <c r="K330"/>
  <c r="BM43"/>
  <c r="BO356"/>
  <c r="BN539"/>
  <c r="DS544"/>
  <c r="CB457" i="12"/>
  <c r="AK455" i="13"/>
  <c r="BP555"/>
  <c r="CC288" i="12"/>
  <c r="AJ214" i="13"/>
  <c r="BA97"/>
  <c r="AN297"/>
  <c r="AF107"/>
  <c r="BP423"/>
  <c r="DB235" i="12"/>
  <c r="N162" i="13"/>
  <c r="AF59"/>
  <c r="BI539"/>
  <c r="C22" i="6"/>
  <c r="AW532" i="13"/>
  <c r="X326"/>
  <c r="X356"/>
  <c r="M41"/>
  <c r="AX20"/>
  <c r="BL193"/>
  <c r="AA360"/>
  <c r="BO263"/>
  <c r="AL340"/>
  <c r="BC491"/>
  <c r="AM363"/>
  <c r="Y504"/>
  <c r="FE352" i="12"/>
  <c r="DC173"/>
  <c r="AY534" i="13"/>
  <c r="EB61" i="12"/>
  <c r="AF404" i="13"/>
  <c r="BF83"/>
  <c r="C292"/>
  <c r="AC44" i="12"/>
  <c r="E130" i="13"/>
  <c r="DD461"/>
  <c r="L536"/>
  <c r="C446"/>
  <c r="BP212"/>
  <c r="BH540"/>
  <c r="AV62"/>
  <c r="BM562"/>
  <c r="AG306"/>
  <c r="AI188"/>
  <c r="K494"/>
  <c r="DD481"/>
  <c r="E16"/>
  <c r="BE96"/>
  <c r="BC119"/>
  <c r="AZ182"/>
  <c r="C190" i="12"/>
  <c r="AV267" i="13"/>
  <c r="R509"/>
  <c r="H279"/>
  <c r="AE86"/>
  <c r="AN137"/>
  <c r="AF109"/>
  <c r="M79"/>
  <c r="E375"/>
  <c r="C180" i="12"/>
  <c r="AS478" i="13"/>
  <c r="B415"/>
  <c r="BS345"/>
  <c r="Q413"/>
  <c r="FC535" i="12"/>
  <c r="AV413" i="13"/>
  <c r="AC463"/>
  <c r="CC9" i="12"/>
  <c r="EB404"/>
  <c r="E300" i="13"/>
  <c r="CB171" i="12"/>
  <c r="R143" i="13"/>
  <c r="L110"/>
  <c r="BM470"/>
  <c r="M302"/>
  <c r="BI54"/>
  <c r="K486"/>
  <c r="R357"/>
  <c r="B178" i="12"/>
  <c r="BF144" i="13"/>
  <c r="BF481"/>
  <c r="EB82" i="12"/>
  <c r="BC66" i="13"/>
  <c r="AN75"/>
  <c r="AF494"/>
  <c r="AE84"/>
  <c r="BJ27"/>
  <c r="X424"/>
  <c r="BO131"/>
  <c r="AI410"/>
  <c r="CB154" i="12"/>
  <c r="BN115" i="13"/>
  <c r="BG463"/>
  <c r="EC325" i="12"/>
  <c r="BH401" i="13"/>
  <c r="AF39"/>
  <c r="AZ132"/>
  <c r="F51"/>
  <c r="X38"/>
  <c r="BH560"/>
  <c r="AS227"/>
  <c r="M135"/>
  <c r="O470"/>
  <c r="DC278" i="12"/>
  <c r="AE28" i="13"/>
  <c r="L533"/>
  <c r="Y137"/>
  <c r="FE560" i="12"/>
  <c r="F7" i="13"/>
  <c r="D546"/>
  <c r="AH441"/>
  <c r="BF262"/>
  <c r="I55"/>
  <c r="M417"/>
  <c r="AA474"/>
  <c r="BF214"/>
  <c r="AU248"/>
  <c r="FE84" i="12"/>
  <c r="AA10" i="13"/>
  <c r="AH374"/>
  <c r="BN432"/>
  <c r="BA118"/>
  <c r="Q546"/>
  <c r="N328"/>
  <c r="AB476" i="12"/>
  <c r="AI172" i="13"/>
  <c r="EB69" i="12"/>
  <c r="AJ253" i="13"/>
  <c r="S189"/>
  <c r="BH88"/>
  <c r="C31" i="12"/>
  <c r="AC240" i="13"/>
  <c r="A48"/>
  <c r="BI194"/>
  <c r="AL18"/>
  <c r="G339"/>
  <c r="X50"/>
  <c r="BB150"/>
  <c r="Q22"/>
  <c r="AB235" i="12"/>
  <c r="BA428" i="13"/>
  <c r="X229"/>
  <c r="AT379"/>
  <c r="BQ422"/>
  <c r="BB456"/>
  <c r="AE5"/>
  <c r="T65"/>
  <c r="BG293"/>
  <c r="AL536"/>
  <c r="V254"/>
  <c r="BR381"/>
  <c r="J381"/>
  <c r="BN12"/>
  <c r="AH471"/>
  <c r="AX204"/>
  <c r="BB532"/>
  <c r="AG383"/>
  <c r="C195"/>
  <c r="B401" i="12"/>
  <c r="AC257" i="13"/>
  <c r="EB225" i="12"/>
  <c r="A336" i="13"/>
  <c r="AP384"/>
  <c r="EB540" i="12"/>
  <c r="BO558" i="13"/>
  <c r="AB309" i="12"/>
  <c r="AL410" i="13"/>
  <c r="B292" i="6"/>
  <c r="Q524" i="13"/>
  <c r="AZ284"/>
  <c r="EB76" i="12"/>
  <c r="FE72"/>
  <c r="B26" i="13"/>
  <c r="DC487" i="12"/>
  <c r="BE12" i="13"/>
  <c r="Z462"/>
  <c r="BK347"/>
  <c r="AP113"/>
  <c r="N284"/>
  <c r="AR49"/>
  <c r="C562" i="12"/>
  <c r="BK531" i="13"/>
  <c r="AR549"/>
  <c r="AY161"/>
  <c r="AF99"/>
  <c r="B249" i="12"/>
  <c r="I540" i="13"/>
  <c r="E464"/>
  <c r="H290"/>
  <c r="AH470"/>
  <c r="DB53" i="12"/>
  <c r="BC469" i="13"/>
  <c r="V137"/>
  <c r="AB93" i="12"/>
  <c r="BC315"/>
  <c r="F288" i="13"/>
  <c r="D476"/>
  <c r="AN78"/>
  <c r="CC309" i="12"/>
  <c r="FE407"/>
  <c r="BK543" i="13"/>
  <c r="EC229" i="12"/>
  <c r="U83" i="13"/>
  <c r="AX340"/>
  <c r="AM200"/>
  <c r="AJ167"/>
  <c r="AG528"/>
  <c r="V444"/>
  <c r="AA566"/>
  <c r="DB109" i="12"/>
  <c r="S419" i="13"/>
  <c r="AK249"/>
  <c r="K393"/>
  <c r="BR97"/>
  <c r="H466"/>
  <c r="C394" i="12"/>
  <c r="AY549" i="13"/>
  <c r="AU57"/>
  <c r="AW141"/>
  <c r="P265"/>
  <c r="A163"/>
  <c r="U406"/>
  <c r="AK213"/>
  <c r="AF116"/>
  <c r="AJ283"/>
  <c r="AO445"/>
  <c r="R455"/>
  <c r="BH526"/>
  <c r="AW11"/>
  <c r="S44"/>
  <c r="AX561"/>
  <c r="BD272"/>
  <c r="BR234"/>
  <c r="BB330"/>
  <c r="CB321" i="12"/>
  <c r="EB544"/>
  <c r="BB128" i="13"/>
  <c r="AG338"/>
  <c r="B11"/>
  <c r="B252"/>
  <c r="BA398"/>
  <c r="AT210"/>
  <c r="W524"/>
  <c r="AW25"/>
  <c r="AO161"/>
  <c r="AW389"/>
  <c r="AW234"/>
  <c r="EB307" i="12"/>
  <c r="R271" i="13"/>
  <c r="BC474" i="12"/>
  <c r="D190" i="13"/>
  <c r="X428"/>
  <c r="C485"/>
  <c r="BB211"/>
  <c r="AB378"/>
  <c r="EB224" i="12"/>
  <c r="BN102" i="13"/>
  <c r="AC381"/>
  <c r="BI261"/>
  <c r="BC519" i="12"/>
  <c r="BS442" i="13"/>
  <c r="CB549" i="12"/>
  <c r="BI380" i="13"/>
  <c r="C397" i="12"/>
  <c r="T456" i="13"/>
  <c r="AV100"/>
  <c r="Q553"/>
  <c r="DC380" i="12"/>
  <c r="K401" i="13"/>
  <c r="BL463"/>
  <c r="CC150" i="12"/>
  <c r="BS187" i="13"/>
  <c r="AU58"/>
  <c r="AB222" i="12"/>
  <c r="A246" i="13"/>
  <c r="BM445"/>
  <c r="AP440"/>
  <c r="AF507"/>
  <c r="B436"/>
  <c r="BC421" i="12"/>
  <c r="BP132" i="13"/>
  <c r="BH288"/>
  <c r="BP43"/>
  <c r="N144"/>
  <c r="BJ450"/>
  <c r="F348"/>
  <c r="AU81"/>
  <c r="AQ38"/>
  <c r="T41"/>
  <c r="H141"/>
  <c r="P71"/>
  <c r="CC551" i="12"/>
  <c r="AQ467" i="13"/>
  <c r="BA539"/>
  <c r="AB528"/>
  <c r="EC423" i="12"/>
  <c r="C490"/>
  <c r="F347" i="13"/>
  <c r="EB54" i="12"/>
  <c r="B480" i="13"/>
  <c r="G144"/>
  <c r="C59" i="6"/>
  <c r="Z282" i="13"/>
  <c r="H378"/>
  <c r="BB165" i="12"/>
  <c r="BP551" i="13"/>
  <c r="O265"/>
  <c r="BQ66"/>
  <c r="DA478"/>
  <c r="AV230"/>
  <c r="AN476"/>
  <c r="FE335" i="12"/>
  <c r="BE539" i="13"/>
  <c r="CB317" i="12"/>
  <c r="BB413"/>
  <c r="AN219" i="13"/>
  <c r="BJ497"/>
  <c r="AC249"/>
  <c r="D367"/>
  <c r="K282"/>
  <c r="BH326"/>
  <c r="BE124"/>
  <c r="U23"/>
  <c r="V65"/>
  <c r="BA476"/>
  <c r="B201" i="12"/>
  <c r="BA496" i="13"/>
  <c r="AD377"/>
  <c r="C83" i="12"/>
  <c r="BB495"/>
  <c r="C16"/>
  <c r="AZ285" i="13"/>
  <c r="BE201"/>
  <c r="EB471" i="12"/>
  <c r="AS437" i="13"/>
  <c r="AU427"/>
  <c r="AY159"/>
  <c r="P451"/>
  <c r="BJ238"/>
  <c r="BK470"/>
  <c r="AV539"/>
  <c r="U4"/>
  <c r="EB197" i="12"/>
  <c r="EC349"/>
  <c r="AW67" i="13"/>
  <c r="Q568"/>
  <c r="AB338"/>
  <c r="AG128"/>
  <c r="K447"/>
  <c r="BF359"/>
  <c r="AV301"/>
  <c r="W317"/>
  <c r="AD435"/>
  <c r="BC464"/>
  <c r="AO280"/>
  <c r="Z286"/>
  <c r="EB273" i="12"/>
  <c r="DC348"/>
  <c r="BM120" i="13"/>
  <c r="T21"/>
  <c r="BO555"/>
  <c r="BA394"/>
  <c r="G99"/>
  <c r="AB332" i="12"/>
  <c r="BA385" i="13"/>
  <c r="AZ119"/>
  <c r="U168"/>
  <c r="BB104"/>
  <c r="AB461" i="12"/>
  <c r="CB89"/>
  <c r="AZ424" i="13"/>
  <c r="I288"/>
  <c r="BG236"/>
  <c r="DB495" i="12"/>
  <c r="V203" i="13"/>
  <c r="AU251"/>
  <c r="J140"/>
  <c r="BA218"/>
  <c r="AA485"/>
  <c r="BD546"/>
  <c r="AX422"/>
  <c r="AO277"/>
  <c r="BJ313"/>
  <c r="Q449"/>
  <c r="AC79"/>
  <c r="L119"/>
  <c r="EC528" i="12"/>
  <c r="N45" i="13"/>
  <c r="DB28" i="12"/>
  <c r="Q9" i="13"/>
  <c r="AR376"/>
  <c r="BQ39"/>
  <c r="BS149"/>
  <c r="BB433" i="12"/>
  <c r="A522" i="13"/>
  <c r="CB561" i="12"/>
  <c r="R526" i="13"/>
  <c r="J473"/>
  <c r="CB348" i="12"/>
  <c r="BG23" i="13"/>
  <c r="BQ552"/>
  <c r="Q188"/>
  <c r="Z562"/>
  <c r="Y501"/>
  <c r="V190"/>
  <c r="AY323"/>
  <c r="AO539"/>
  <c r="EB245" i="12"/>
  <c r="AU556" i="13"/>
  <c r="R565"/>
  <c r="U351"/>
  <c r="K567"/>
  <c r="R110"/>
  <c r="BH479"/>
  <c r="K458"/>
  <c r="AD258"/>
  <c r="CB149" i="12"/>
  <c r="AN209" i="13"/>
  <c r="AF155"/>
  <c r="Z515"/>
  <c r="AV185"/>
  <c r="AL211"/>
  <c r="B167" i="12"/>
  <c r="AO327" i="13"/>
  <c r="AX328"/>
  <c r="L478"/>
  <c r="DC298" i="12"/>
  <c r="BH335" i="13"/>
  <c r="M404"/>
  <c r="R348"/>
  <c r="EC26" i="12"/>
  <c r="BL324" i="13"/>
  <c r="BF78"/>
  <c r="J50"/>
  <c r="DC67" i="12"/>
  <c r="AQ227" i="13"/>
  <c r="F212"/>
  <c r="AF402"/>
  <c r="DB462" i="12"/>
  <c r="AB13" i="13"/>
  <c r="Y107"/>
  <c r="S225"/>
  <c r="BB76" i="12"/>
  <c r="BF88" i="13"/>
  <c r="AE222"/>
  <c r="J297"/>
  <c r="B28" i="12"/>
  <c r="C15" i="13"/>
  <c r="BC513"/>
  <c r="AD150"/>
  <c r="AP139"/>
  <c r="AW488"/>
  <c r="AA397"/>
  <c r="AQ191"/>
  <c r="A19"/>
  <c r="EB89" i="12"/>
  <c r="P356" i="13"/>
  <c r="BA52"/>
  <c r="DB298" i="12"/>
  <c r="C187" i="6"/>
  <c r="G548" i="13"/>
  <c r="BO562"/>
  <c r="BB38" i="12"/>
  <c r="AS288" i="13"/>
  <c r="W293"/>
  <c r="BI506"/>
  <c r="S330"/>
  <c r="X80"/>
  <c r="BN374"/>
  <c r="AI394"/>
  <c r="BC278" i="12"/>
  <c r="BI334" i="13"/>
  <c r="BG470"/>
  <c r="AG158"/>
  <c r="AI492"/>
  <c r="DD472"/>
  <c r="BM244"/>
  <c r="BH143"/>
  <c r="G63"/>
  <c r="BB377"/>
  <c r="B92" i="6"/>
  <c r="AY233" i="13"/>
  <c r="AL481"/>
  <c r="X556"/>
  <c r="BG307"/>
  <c r="X542"/>
  <c r="AE270"/>
  <c r="AM189"/>
  <c r="B333"/>
  <c r="BK219"/>
  <c r="BQ94"/>
  <c r="Q33"/>
  <c r="BK396"/>
  <c r="L386"/>
  <c r="AD91"/>
  <c r="R505"/>
  <c r="E460"/>
  <c r="DC499" i="12"/>
  <c r="B364" i="6"/>
  <c r="AZ479" i="13"/>
  <c r="BL123"/>
  <c r="A562"/>
  <c r="CB375" i="12"/>
  <c r="T534" i="13"/>
  <c r="AG493"/>
  <c r="AP73"/>
  <c r="EC332" i="12"/>
  <c r="AU88" i="13"/>
  <c r="AM54"/>
  <c r="E383"/>
  <c r="AG564"/>
  <c r="AX543"/>
  <c r="BR400"/>
  <c r="BH246"/>
  <c r="BQ164"/>
  <c r="L422"/>
  <c r="AM306"/>
  <c r="BS494"/>
  <c r="E31"/>
  <c r="DB80" i="12"/>
  <c r="BP553" i="13"/>
  <c r="I213"/>
  <c r="BF279"/>
  <c r="AM442"/>
  <c r="AQ535"/>
  <c r="AS412"/>
  <c r="EB127" i="12"/>
  <c r="BC184" i="13"/>
  <c r="AJ552"/>
  <c r="AB75"/>
  <c r="C102" i="6"/>
  <c r="C269"/>
  <c r="BC20" i="12"/>
  <c r="J61" i="13"/>
  <c r="BS91"/>
  <c r="AT535"/>
  <c r="AI128"/>
  <c r="B190" i="6"/>
  <c r="AL293" i="13"/>
  <c r="E448"/>
  <c r="BQ74"/>
  <c r="BS55"/>
  <c r="P29"/>
  <c r="S359"/>
  <c r="AI24"/>
  <c r="BB198" i="12"/>
  <c r="AR357" i="13"/>
  <c r="M107"/>
  <c r="AH46"/>
  <c r="AP205"/>
  <c r="AO283"/>
  <c r="AU165"/>
  <c r="EC499" i="12"/>
  <c r="N378" i="13"/>
  <c r="C445" i="6"/>
  <c r="C532" i="12"/>
  <c r="BE301" i="13"/>
  <c r="BM390"/>
  <c r="CC508" i="12"/>
  <c r="BK401" i="13"/>
  <c r="C78" i="12"/>
  <c r="A99" i="13"/>
  <c r="C409" i="12"/>
  <c r="C279" i="13"/>
  <c r="BP422"/>
  <c r="AJ333"/>
  <c r="Y147"/>
  <c r="AX540"/>
  <c r="AT397"/>
  <c r="DB54" i="12"/>
  <c r="B101"/>
  <c r="BP450" i="13"/>
  <c r="B95" i="6"/>
  <c r="BI368" i="13"/>
  <c r="X35"/>
  <c r="U106"/>
  <c r="N83"/>
  <c r="AA8"/>
  <c r="C188"/>
  <c r="AI29"/>
  <c r="BF28"/>
  <c r="BF326"/>
  <c r="P110"/>
  <c r="AN569"/>
  <c r="AV440"/>
  <c r="BG355"/>
  <c r="C401" i="12"/>
  <c r="S17" i="13"/>
  <c r="BH570"/>
  <c r="Q437"/>
  <c r="B198" i="12"/>
  <c r="BI286" i="13"/>
  <c r="AN556"/>
  <c r="C110" i="12"/>
  <c r="AA143" i="13"/>
  <c r="AQ293"/>
  <c r="I281"/>
  <c r="BG438"/>
  <c r="I389"/>
  <c r="T53"/>
  <c r="AW224"/>
  <c r="W559"/>
  <c r="BN474"/>
  <c r="M369"/>
  <c r="K372"/>
  <c r="FE494" i="12"/>
  <c r="AZ83" i="13"/>
  <c r="N166"/>
  <c r="D225"/>
  <c r="BQ315"/>
  <c r="C143"/>
  <c r="AD311"/>
  <c r="FE53" i="12"/>
  <c r="AH252" i="13"/>
  <c r="BP127"/>
  <c r="N332"/>
  <c r="J146"/>
  <c r="H337"/>
  <c r="G510"/>
  <c r="AT170"/>
  <c r="C476" i="12"/>
  <c r="AE559" i="13"/>
  <c r="AD34"/>
  <c r="AL138"/>
  <c r="V437"/>
  <c r="EB552" i="12"/>
  <c r="BS463" i="13"/>
  <c r="BF50"/>
  <c r="BB15" i="12"/>
  <c r="AJ422" i="13"/>
  <c r="AX118"/>
  <c r="BP24"/>
  <c r="V278"/>
  <c r="R508"/>
  <c r="BD406"/>
  <c r="F247"/>
  <c r="BB393" i="12"/>
  <c r="AQ63" i="13"/>
  <c r="AH518"/>
  <c r="AA270"/>
  <c r="M84"/>
  <c r="BN531"/>
  <c r="F437"/>
  <c r="AU333"/>
  <c r="AZ287"/>
  <c r="S66"/>
  <c r="A365"/>
  <c r="BO113"/>
  <c r="C181" i="6"/>
  <c r="U251" i="13"/>
  <c r="S97"/>
  <c r="BG395"/>
  <c r="FA536" i="12"/>
  <c r="BN385" i="13"/>
  <c r="T403"/>
  <c r="AV376"/>
  <c r="A354"/>
  <c r="BJ245"/>
  <c r="BG548"/>
  <c r="BF567"/>
  <c r="AT96"/>
  <c r="Z212"/>
  <c r="N442"/>
  <c r="BB352"/>
  <c r="Q249"/>
  <c r="AD434"/>
  <c r="AK96"/>
  <c r="BG488"/>
  <c r="AI500"/>
  <c r="BB84"/>
  <c r="E186"/>
  <c r="AM237"/>
  <c r="AL359"/>
  <c r="A210"/>
  <c r="BO344"/>
  <c r="O167"/>
  <c r="BN509"/>
  <c r="BC438"/>
  <c r="BA28"/>
  <c r="C91" i="12"/>
  <c r="BH169" i="13"/>
  <c r="DB432"/>
  <c r="BS553"/>
  <c r="EB359" i="12"/>
  <c r="BP395" i="13"/>
  <c r="AT395"/>
  <c r="AC480" i="12"/>
  <c r="T419" i="13"/>
  <c r="FE93" i="12"/>
  <c r="DC184"/>
  <c r="AL354" i="13"/>
  <c r="T361"/>
  <c r="AW546"/>
  <c r="BM308"/>
  <c r="AV318"/>
  <c r="BF296"/>
  <c r="BL173"/>
  <c r="BJ542"/>
  <c r="H492"/>
  <c r="AM536"/>
  <c r="BQ208"/>
  <c r="H296"/>
  <c r="C142" i="6"/>
  <c r="BL37" i="13"/>
  <c r="Z368"/>
  <c r="Q339"/>
  <c r="AC280" i="12"/>
  <c r="C269" i="13"/>
  <c r="AJ197"/>
  <c r="AW294"/>
  <c r="BA275"/>
  <c r="C564"/>
  <c r="Y369"/>
  <c r="V28"/>
  <c r="K178"/>
  <c r="AY232"/>
  <c r="AS174"/>
  <c r="BN258"/>
  <c r="AU237"/>
  <c r="BG116"/>
  <c r="B63" i="12"/>
  <c r="BC198" i="13"/>
  <c r="AZ350"/>
  <c r="C319" i="12"/>
  <c r="BA145" i="13"/>
  <c r="AF370"/>
  <c r="AS355"/>
  <c r="E15"/>
  <c r="BD297"/>
  <c r="BJ559"/>
  <c r="Y389"/>
  <c r="BG176"/>
  <c r="BB536"/>
  <c r="DA458"/>
  <c r="AY205"/>
  <c r="AZ144"/>
  <c r="BC207"/>
  <c r="AS101"/>
  <c r="S324"/>
  <c r="BQ268"/>
  <c r="BD130"/>
  <c r="Z523"/>
  <c r="L166"/>
  <c r="AX559"/>
  <c r="A455"/>
  <c r="FE237" i="12"/>
  <c r="AT554" i="13"/>
  <c r="FE454" i="12"/>
  <c r="Z46" i="13"/>
  <c r="AC478"/>
  <c r="BI122"/>
  <c r="AT484"/>
  <c r="AS180"/>
  <c r="CB482" i="12"/>
  <c r="AA71" i="13"/>
  <c r="BN183"/>
  <c r="AA104"/>
  <c r="G295"/>
  <c r="BG13"/>
  <c r="AG260"/>
  <c r="DB231" i="12"/>
  <c r="K365" i="13"/>
  <c r="G436"/>
  <c r="AK529"/>
  <c r="AG273"/>
  <c r="I294"/>
  <c r="BK100"/>
  <c r="AC42" i="12"/>
  <c r="BR226" i="13"/>
  <c r="AA570"/>
  <c r="Q314"/>
  <c r="G550"/>
  <c r="CB279" i="12"/>
  <c r="AS73" i="13"/>
  <c r="BA442"/>
  <c r="BR156"/>
  <c r="Q402"/>
  <c r="AP537"/>
  <c r="BB74"/>
  <c r="D536"/>
  <c r="CB346" i="12"/>
  <c r="BS100" i="13"/>
  <c r="C47"/>
  <c r="BD556"/>
  <c r="V446"/>
  <c r="AS304"/>
  <c r="AK109"/>
  <c r="BB431" i="12"/>
  <c r="AD17" i="13"/>
  <c r="AF481"/>
  <c r="BK170"/>
  <c r="C99"/>
  <c r="FE459" i="12"/>
  <c r="AC452"/>
  <c r="A344" i="13"/>
  <c r="B490" i="12"/>
  <c r="D369" i="13"/>
  <c r="K420"/>
  <c r="C314"/>
  <c r="BS70"/>
  <c r="BD262"/>
  <c r="B413" i="12"/>
  <c r="AI556" i="13"/>
  <c r="F317"/>
  <c r="AT472"/>
  <c r="AA6"/>
  <c r="C103" i="12"/>
  <c r="BG153" i="13"/>
  <c r="AO10"/>
  <c r="BN51"/>
  <c r="M290"/>
  <c r="AU566"/>
  <c r="AI388"/>
  <c r="AY555"/>
  <c r="A275"/>
  <c r="F549"/>
  <c r="F11"/>
  <c r="BH550"/>
  <c r="K129"/>
  <c r="H30"/>
  <c r="C139" i="12"/>
  <c r="P75" i="13"/>
  <c r="G267"/>
  <c r="BR506"/>
  <c r="B25" i="12"/>
  <c r="R546" i="13"/>
  <c r="AF553"/>
  <c r="BM257"/>
  <c r="AF298"/>
  <c r="BR399"/>
  <c r="C274" i="12"/>
  <c r="AV287" i="13"/>
  <c r="AV349"/>
  <c r="N268"/>
  <c r="BK86"/>
  <c r="AH560"/>
  <c r="BO286"/>
  <c r="AA443"/>
  <c r="V323"/>
  <c r="Z322"/>
  <c r="AP107"/>
  <c r="AS218"/>
  <c r="AB516"/>
  <c r="AI81"/>
  <c r="AK222"/>
  <c r="BF343"/>
  <c r="D430"/>
  <c r="AN562"/>
  <c r="BN253"/>
  <c r="AC259" i="12"/>
  <c r="BQ534" i="13"/>
  <c r="T421"/>
  <c r="K410"/>
  <c r="AX4"/>
  <c r="AK463"/>
  <c r="AI256"/>
  <c r="M350"/>
  <c r="BR403"/>
  <c r="AH135"/>
  <c r="BA68"/>
  <c r="AI23"/>
  <c r="H518"/>
  <c r="EC508" i="12"/>
  <c r="U72" i="13"/>
  <c r="BC51"/>
  <c r="CB235" i="12"/>
  <c r="C53"/>
  <c r="B256" i="6"/>
  <c r="AD68" i="13"/>
  <c r="AS395"/>
  <c r="AG73"/>
  <c r="AH83"/>
  <c r="BM486"/>
  <c r="H27"/>
  <c r="Z279"/>
  <c r="BB59"/>
  <c r="AX255"/>
  <c r="J407"/>
  <c r="M400"/>
  <c r="K469"/>
  <c r="AV406"/>
  <c r="X184"/>
  <c r="BQ256"/>
  <c r="B103"/>
  <c r="BN21"/>
  <c r="AV355"/>
  <c r="AU368"/>
  <c r="BF408"/>
  <c r="Q321"/>
  <c r="AV134"/>
  <c r="CB556" i="12"/>
  <c r="R352" i="13"/>
  <c r="EC147" i="12"/>
  <c r="BL9" i="13"/>
  <c r="AJ547"/>
  <c r="AG400"/>
  <c r="AR509"/>
  <c r="F183"/>
  <c r="AJ80"/>
  <c r="BN10"/>
  <c r="BN254"/>
  <c r="A404"/>
  <c r="AD302"/>
  <c r="AJ5"/>
  <c r="F313"/>
  <c r="C440" i="12"/>
  <c r="BI289" i="13"/>
  <c r="AM125"/>
  <c r="BJ410"/>
  <c r="BP384"/>
  <c r="C169" i="6"/>
  <c r="AA69" i="13"/>
  <c r="AH492"/>
  <c r="X57"/>
  <c r="B347" i="12"/>
  <c r="DB480"/>
  <c r="BR432" i="13"/>
  <c r="AA428"/>
  <c r="BB125" i="12"/>
  <c r="DB105"/>
  <c r="Z221" i="13"/>
  <c r="AR450"/>
  <c r="Y373"/>
  <c r="BS448"/>
  <c r="AC261"/>
  <c r="AG213"/>
  <c r="H221"/>
  <c r="AY29"/>
  <c r="BE134"/>
  <c r="C178" i="12"/>
  <c r="BJ447" i="13"/>
  <c r="AT307"/>
  <c r="AK460"/>
  <c r="B538"/>
  <c r="AB275"/>
  <c r="BE339"/>
  <c r="BG273"/>
  <c r="BS329"/>
  <c r="G315"/>
  <c r="V251"/>
  <c r="B335" i="12"/>
  <c r="AN539" i="13"/>
  <c r="C196" i="6"/>
  <c r="DG525" i="13"/>
  <c r="V45"/>
  <c r="F297"/>
  <c r="C85" i="6"/>
  <c r="O154" i="13"/>
  <c r="AX388"/>
  <c r="W46"/>
  <c r="Y463"/>
  <c r="DB391" i="12"/>
  <c r="FE468"/>
  <c r="E511" i="13"/>
  <c r="H226"/>
  <c r="D108"/>
  <c r="BD73"/>
  <c r="AM367"/>
  <c r="BS191"/>
  <c r="E338"/>
  <c r="S213"/>
  <c r="AZ433"/>
  <c r="L402"/>
  <c r="DB411" i="12"/>
  <c r="CC503"/>
  <c r="AR39" i="13"/>
  <c r="BJ357"/>
  <c r="AC550"/>
  <c r="B443" i="6"/>
  <c r="BQ471" i="13"/>
  <c r="AA515"/>
  <c r="Q75"/>
  <c r="EC322" i="12"/>
  <c r="AO103" i="13"/>
  <c r="AP340"/>
  <c r="S118"/>
  <c r="DB370" i="12"/>
  <c r="BB512" i="13"/>
  <c r="BK310"/>
  <c r="BQ212"/>
  <c r="EC238" i="12"/>
  <c r="AS269" i="13"/>
  <c r="U30"/>
  <c r="F329"/>
  <c r="N6"/>
  <c r="S511"/>
  <c r="M466"/>
  <c r="C229" i="6"/>
  <c r="AO138" i="13"/>
  <c r="AB507"/>
  <c r="AZ326"/>
  <c r="F95"/>
  <c r="BL248"/>
  <c r="C313" i="12"/>
  <c r="Y254" i="13"/>
  <c r="C64" i="12"/>
  <c r="E86" i="13"/>
  <c r="O72"/>
  <c r="V354"/>
  <c r="EB110" i="12"/>
  <c r="AX24" i="13"/>
  <c r="S512"/>
  <c r="L472" i="8"/>
  <c r="BL281" i="13"/>
  <c r="BB468" i="12"/>
  <c r="AO359" i="13"/>
  <c r="AU474"/>
  <c r="AP385"/>
  <c r="BF281"/>
  <c r="AP393"/>
  <c r="F16"/>
  <c r="DC96" i="12"/>
  <c r="AS152" i="13"/>
  <c r="CB347" i="12"/>
  <c r="R520" i="13"/>
  <c r="B279" i="12"/>
  <c r="BC456" i="13"/>
  <c r="D546" i="12"/>
  <c r="R165" i="13"/>
  <c r="AS327"/>
  <c r="Y546"/>
  <c r="C192" i="12"/>
  <c r="FE396"/>
  <c r="B18" i="13"/>
  <c r="AO61"/>
  <c r="BB511"/>
  <c r="C69"/>
  <c r="D450"/>
  <c r="C68" i="12"/>
  <c r="BQ83" i="13"/>
  <c r="E462"/>
  <c r="AL173"/>
  <c r="B469"/>
  <c r="BF233"/>
  <c r="AH393"/>
  <c r="U373"/>
  <c r="C169"/>
  <c r="AE14"/>
  <c r="BR220"/>
  <c r="AF280"/>
  <c r="N92"/>
  <c r="K110"/>
  <c r="O350"/>
  <c r="BK354"/>
  <c r="E515"/>
  <c r="AO220"/>
  <c r="O449"/>
  <c r="AF438"/>
  <c r="BG207"/>
  <c r="AW363"/>
  <c r="W214"/>
  <c r="CB98" i="12"/>
  <c r="B450" i="13"/>
  <c r="BR501"/>
  <c r="R231"/>
  <c r="AB541" i="12"/>
  <c r="BK519" i="13"/>
  <c r="AR465"/>
  <c r="B488"/>
  <c r="S486"/>
  <c r="AW228"/>
  <c r="AX182"/>
  <c r="AU141"/>
  <c r="BC486" i="12"/>
  <c r="N486" i="13"/>
  <c r="AA354"/>
  <c r="FC536" i="12"/>
  <c r="BB111"/>
  <c r="P332" i="13"/>
  <c r="BM422"/>
  <c r="AF346"/>
  <c r="BP81"/>
  <c r="BJ301"/>
  <c r="Z36"/>
  <c r="AU418"/>
  <c r="N514"/>
  <c r="DB407" i="12"/>
  <c r="Q453" i="13"/>
  <c r="BR61"/>
  <c r="Y412"/>
  <c r="AW162"/>
  <c r="C217" i="6"/>
  <c r="BP507" i="13"/>
  <c r="AC285"/>
  <c r="BP348"/>
  <c r="BN300"/>
  <c r="AB196" i="12"/>
  <c r="Q46" i="13"/>
  <c r="O206"/>
  <c r="BA139"/>
  <c r="BM283"/>
  <c r="C342" i="12"/>
  <c r="BM567" i="13"/>
  <c r="AB206"/>
  <c r="AK29"/>
  <c r="BH312"/>
  <c r="AW516"/>
  <c r="BO212"/>
  <c r="P94"/>
  <c r="AW456"/>
  <c r="P530"/>
  <c r="K533"/>
  <c r="AR550"/>
  <c r="AJ188"/>
  <c r="BB444"/>
  <c r="Y179"/>
  <c r="BM569"/>
  <c r="T495"/>
  <c r="AB520" i="12"/>
  <c r="BK189" i="13"/>
  <c r="AB316"/>
  <c r="AT95"/>
  <c r="M21"/>
  <c r="BM524"/>
  <c r="AX315"/>
  <c r="EC521" i="12"/>
  <c r="AB471" i="13"/>
  <c r="AS109"/>
  <c r="E326"/>
  <c r="BP198"/>
  <c r="EB495" i="12"/>
  <c r="V20" i="13"/>
  <c r="AT494"/>
  <c r="BG28"/>
  <c r="B532" i="12"/>
  <c r="AG311" i="13"/>
  <c r="AN317"/>
  <c r="G431"/>
  <c r="AH77"/>
  <c r="BJ104"/>
  <c r="P501"/>
  <c r="B221" i="12"/>
  <c r="EB305"/>
  <c r="I388" i="13"/>
  <c r="AS300"/>
  <c r="AF70"/>
  <c r="BK254"/>
  <c r="BC425"/>
  <c r="Q470"/>
  <c r="BK4"/>
  <c r="BC310" i="12"/>
  <c r="DC158"/>
  <c r="M337" i="13"/>
  <c r="BE141"/>
  <c r="G123"/>
  <c r="X327"/>
  <c r="BQ301"/>
  <c r="BN303"/>
  <c r="C424" i="12"/>
  <c r="D514" i="13"/>
  <c r="AP105"/>
  <c r="AM462"/>
  <c r="AB496"/>
  <c r="M93"/>
  <c r="P149"/>
  <c r="P291"/>
  <c r="EC16" i="12"/>
  <c r="AI31" i="13"/>
  <c r="T533"/>
  <c r="BC471" i="12"/>
  <c r="DB197"/>
  <c r="L442" i="13"/>
  <c r="EC81" i="12"/>
  <c r="C483"/>
  <c r="AF164" i="13"/>
  <c r="DC494" i="12"/>
  <c r="B240"/>
  <c r="B463" i="13"/>
  <c r="BO374"/>
  <c r="D147"/>
  <c r="AP480"/>
  <c r="BI255"/>
  <c r="BJ252"/>
  <c r="B382" i="6"/>
  <c r="BQ354" i="13"/>
  <c r="DB394" i="12"/>
  <c r="BM534" i="13"/>
  <c r="C143" i="12"/>
  <c r="M455" i="13"/>
  <c r="T126"/>
  <c r="AA75"/>
  <c r="AV278"/>
  <c r="X186"/>
  <c r="AX487"/>
  <c r="BI36"/>
  <c r="AC440" i="12"/>
  <c r="DB448"/>
  <c r="BE430" i="13"/>
  <c r="AJ465"/>
  <c r="C246" i="12"/>
  <c r="AM445" i="13"/>
  <c r="AX156"/>
  <c r="BH478"/>
  <c r="J205"/>
  <c r="AL479"/>
  <c r="Y545"/>
  <c r="AX133"/>
  <c r="BM182"/>
  <c r="E151"/>
  <c r="AN132"/>
  <c r="FB545" i="12"/>
  <c r="BC157"/>
  <c r="AX280" i="13"/>
  <c r="AA38"/>
  <c r="BL342"/>
  <c r="AT451"/>
  <c r="BG259"/>
  <c r="BB381" i="12"/>
  <c r="BO121" i="13"/>
  <c r="V457"/>
  <c r="AY92"/>
  <c r="AZ236"/>
  <c r="FE95" i="12"/>
  <c r="AB492"/>
  <c r="AA70" i="13"/>
  <c r="AC278" i="12"/>
  <c r="AZ250" i="13"/>
  <c r="G44"/>
  <c r="P47"/>
  <c r="T199"/>
  <c r="CC284" i="12"/>
  <c r="AQ294" i="13"/>
  <c r="AO117"/>
  <c r="B310"/>
  <c r="AW483"/>
  <c r="BS227"/>
  <c r="BA74"/>
  <c r="AY218"/>
  <c r="AW506"/>
  <c r="W252"/>
  <c r="Z564"/>
  <c r="BR419"/>
  <c r="Q52"/>
  <c r="L332"/>
  <c r="DC53" i="12"/>
  <c r="F147" i="13"/>
  <c r="BE216"/>
  <c r="AJ7"/>
  <c r="AX290"/>
  <c r="BH30"/>
  <c r="BG208"/>
  <c r="AD207"/>
  <c r="D542"/>
  <c r="R397"/>
  <c r="AX99"/>
  <c r="BL137"/>
  <c r="BD233"/>
  <c r="FE213" i="12"/>
  <c r="FD531"/>
  <c r="M208" i="13"/>
  <c r="BK69"/>
  <c r="BQ431"/>
  <c r="J10"/>
  <c r="AY168"/>
  <c r="BD550"/>
  <c r="AN448"/>
  <c r="M489"/>
  <c r="A38"/>
  <c r="CB520" i="12"/>
  <c r="AB421"/>
  <c r="BP316" i="13"/>
  <c r="DB247" i="12"/>
  <c r="J371" i="13"/>
  <c r="AM210"/>
  <c r="AS146"/>
  <c r="O60"/>
  <c r="F559"/>
  <c r="B50" i="6"/>
  <c r="B225"/>
  <c r="EB186" i="12"/>
  <c r="AB456" i="13"/>
  <c r="BC554"/>
  <c r="U235"/>
  <c r="I486"/>
  <c r="BC398" i="12"/>
  <c r="BF413" i="13"/>
  <c r="BR89"/>
  <c r="BL472"/>
  <c r="W368"/>
  <c r="K210"/>
  <c r="B431"/>
  <c r="BJ209"/>
  <c r="AB532" i="12"/>
  <c r="BQ504" i="13"/>
  <c r="DA463"/>
  <c r="BN357"/>
  <c r="AN20"/>
  <c r="AW540"/>
  <c r="AG117"/>
  <c r="AX503"/>
  <c r="BB389" i="12"/>
  <c r="BB364" i="13"/>
  <c r="AX513"/>
  <c r="AV87"/>
  <c r="BN285"/>
  <c r="AC181"/>
  <c r="DB414" i="12"/>
  <c r="X335" i="13"/>
  <c r="AX430"/>
  <c r="L534"/>
  <c r="AE547"/>
  <c r="E371"/>
  <c r="L569"/>
  <c r="W222"/>
  <c r="AY494"/>
  <c r="AI435"/>
  <c r="AP25"/>
  <c r="Z267"/>
  <c r="BJ241"/>
  <c r="AS536"/>
  <c r="BG107"/>
  <c r="BQ5"/>
  <c r="BC400"/>
  <c r="AU42"/>
  <c r="AA13"/>
  <c r="FE122" i="12"/>
  <c r="M144" i="13"/>
  <c r="BQ221"/>
  <c r="AK467"/>
  <c r="I404"/>
  <c r="AV104"/>
  <c r="AF291"/>
  <c r="AV205"/>
  <c r="BH118"/>
  <c r="BL199"/>
  <c r="BQ559"/>
  <c r="DB154" i="12"/>
  <c r="BK132" i="13"/>
  <c r="BQ149"/>
  <c r="N485"/>
  <c r="BL319"/>
  <c r="AE566"/>
  <c r="I536"/>
  <c r="EC396" i="12"/>
  <c r="AC110" i="13"/>
  <c r="AC360" i="12"/>
  <c r="AH267" i="13"/>
  <c r="L172"/>
  <c r="BI64"/>
  <c r="B542" i="12"/>
  <c r="E321" i="13"/>
  <c r="AP507"/>
  <c r="AV264"/>
  <c r="BC243" i="12"/>
  <c r="BB244" i="13"/>
  <c r="AM76"/>
  <c r="DC175" i="12"/>
  <c r="BD342" i="13"/>
  <c r="AY166"/>
  <c r="F372"/>
  <c r="S28"/>
  <c r="BM28"/>
  <c r="BG541"/>
  <c r="AC253"/>
  <c r="AR259"/>
  <c r="BQ146"/>
  <c r="AJ542"/>
  <c r="C368" i="12"/>
  <c r="F366" i="13"/>
  <c r="AC347" i="12"/>
  <c r="BL220" i="13"/>
  <c r="T208"/>
  <c r="X55"/>
  <c r="EC85" i="12"/>
  <c r="I550" i="13"/>
  <c r="AE228"/>
  <c r="BA541"/>
  <c r="FE339" i="12"/>
  <c r="AH540" i="13"/>
  <c r="AZ362"/>
  <c r="A405"/>
  <c r="Y449"/>
  <c r="BJ429"/>
  <c r="AY180"/>
  <c r="BS29"/>
  <c r="I70"/>
  <c r="N200"/>
  <c r="AK430"/>
  <c r="AE61"/>
  <c r="J543"/>
  <c r="BP337"/>
  <c r="BE139"/>
  <c r="O451"/>
  <c r="BL59"/>
  <c r="N360"/>
  <c r="BQ182"/>
  <c r="AX321"/>
  <c r="O493"/>
  <c r="BE54"/>
  <c r="BI32"/>
  <c r="AQ207"/>
  <c r="BK376"/>
  <c r="AX355"/>
  <c r="W207"/>
  <c r="BC256" i="12"/>
  <c r="BH115" i="13"/>
  <c r="AU129"/>
  <c r="AT67"/>
  <c r="AF528"/>
  <c r="X209"/>
  <c r="N103"/>
  <c r="AA381"/>
  <c r="CC14" i="12"/>
  <c r="BN549" i="13"/>
  <c r="EB411" i="12"/>
  <c r="BP149" i="13"/>
  <c r="U224"/>
  <c r="AC145"/>
  <c r="N276"/>
  <c r="DB262" i="12"/>
  <c r="AW434" i="13"/>
  <c r="E463"/>
  <c r="AT36"/>
  <c r="AH124"/>
  <c r="AE502"/>
  <c r="AJ46"/>
  <c r="B80" i="12"/>
  <c r="AX302" i="13"/>
  <c r="AT506"/>
  <c r="BR262"/>
  <c r="AI82"/>
  <c r="H86"/>
  <c r="W333"/>
  <c r="A54"/>
  <c r="BB535"/>
  <c r="AF459"/>
  <c r="AI372"/>
  <c r="AG447"/>
  <c r="BL121"/>
  <c r="AI238"/>
  <c r="BQ298"/>
  <c r="AC256"/>
  <c r="D61"/>
  <c r="BI396"/>
  <c r="BD155"/>
  <c r="L354"/>
  <c r="F522"/>
  <c r="BB302" i="12"/>
  <c r="FE315"/>
  <c r="AA239" i="13"/>
  <c r="M562"/>
  <c r="BB337" i="12"/>
  <c r="E340" i="13"/>
  <c r="X285"/>
  <c r="BB265"/>
  <c r="Z129"/>
  <c r="AI239"/>
  <c r="C337" i="12"/>
  <c r="Z185" i="13"/>
  <c r="AJ464"/>
  <c r="BJ516"/>
  <c r="H48"/>
  <c r="CB441" i="12"/>
  <c r="AI428" i="13"/>
  <c r="AB151" i="12"/>
  <c r="AT87" i="13"/>
  <c r="AG136"/>
  <c r="W358"/>
  <c r="H177"/>
  <c r="T307"/>
  <c r="W63"/>
  <c r="I194"/>
  <c r="AG258"/>
  <c r="AC78" i="12"/>
  <c r="FE319"/>
  <c r="AD185" i="13"/>
  <c r="AH456"/>
  <c r="K277"/>
  <c r="BL194"/>
  <c r="BP217"/>
  <c r="M110"/>
  <c r="AE564"/>
  <c r="BF207"/>
  <c r="CB542" i="12"/>
  <c r="I217" i="13"/>
  <c r="BB418"/>
  <c r="AP22"/>
  <c r="B555"/>
  <c r="Z342"/>
  <c r="AN152"/>
  <c r="AP68"/>
  <c r="BK517"/>
  <c r="FE149" i="12"/>
  <c r="BB448"/>
  <c r="F109" i="13"/>
  <c r="AL129"/>
  <c r="N68"/>
  <c r="X132"/>
  <c r="BQ547"/>
  <c r="BH358"/>
  <c r="X192"/>
  <c r="B118" i="12"/>
  <c r="AM441" i="13"/>
  <c r="AI274"/>
  <c r="DJ447"/>
  <c r="AZ342"/>
  <c r="BI156"/>
  <c r="N62"/>
  <c r="BS535"/>
  <c r="AV125"/>
  <c r="R362"/>
  <c r="AU204"/>
  <c r="BQ224"/>
  <c r="U118"/>
  <c r="M496"/>
  <c r="AW410"/>
  <c r="AN176"/>
  <c r="AZ345"/>
  <c r="R171"/>
  <c r="AO489"/>
  <c r="Q29"/>
  <c r="D552" i="12"/>
  <c r="DC377"/>
  <c r="O193" i="13"/>
  <c r="R325"/>
  <c r="AR172"/>
  <c r="Q530"/>
  <c r="I223"/>
  <c r="AL417"/>
  <c r="P14"/>
  <c r="CB331" i="12"/>
  <c r="P38" i="13"/>
  <c r="BB188" i="12"/>
  <c r="AB414" i="13"/>
  <c r="BJ169"/>
  <c r="AW306"/>
  <c r="R50"/>
  <c r="BL128"/>
  <c r="AR332"/>
  <c r="W290"/>
  <c r="J418"/>
  <c r="BQ142"/>
  <c r="C251"/>
  <c r="AW440"/>
  <c r="AT557"/>
  <c r="AF508"/>
  <c r="AP548"/>
  <c r="L460"/>
  <c r="BK258"/>
  <c r="CC100" i="12"/>
  <c r="AX206" i="13"/>
  <c r="K416"/>
  <c r="BM446"/>
  <c r="BE391"/>
  <c r="Q84"/>
  <c r="DC171" i="12"/>
  <c r="AK170" i="13"/>
  <c r="BP460"/>
  <c r="AF35"/>
  <c r="B16" i="12"/>
  <c r="AQ285" i="13"/>
  <c r="K312"/>
  <c r="CC178" i="12"/>
  <c r="BC37"/>
  <c r="X237" i="13"/>
  <c r="H218"/>
  <c r="O41"/>
  <c r="BO91"/>
  <c r="BS301"/>
  <c r="J143"/>
  <c r="H488"/>
  <c r="T305"/>
  <c r="BN351"/>
  <c r="AI269"/>
  <c r="AQ133"/>
  <c r="BC301"/>
  <c r="Y566"/>
  <c r="FE394" i="12"/>
  <c r="AS436" i="13"/>
  <c r="AB501"/>
  <c r="AM470"/>
  <c r="AU564"/>
  <c r="EB324" i="12"/>
  <c r="G336" i="13"/>
  <c r="N470"/>
  <c r="BA220"/>
  <c r="BR447"/>
  <c r="AC112"/>
  <c r="DJ459"/>
  <c r="BP156"/>
  <c r="BS239"/>
  <c r="AD203"/>
  <c r="D376"/>
  <c r="DC533" i="12"/>
  <c r="AC80"/>
  <c r="BJ109" i="13"/>
  <c r="AI371"/>
  <c r="AU379"/>
  <c r="B336" i="12"/>
  <c r="CC417"/>
  <c r="AH187" i="13"/>
  <c r="AH545"/>
  <c r="AC201" i="12"/>
  <c r="AB474" i="13"/>
  <c r="AD12"/>
  <c r="AK559"/>
  <c r="BK48"/>
  <c r="AR20"/>
  <c r="V353"/>
  <c r="BD300"/>
  <c r="AJ498"/>
  <c r="DC356" i="12"/>
  <c r="BP144" i="13"/>
  <c r="Z536"/>
  <c r="AE197"/>
  <c r="BR482"/>
  <c r="DA470"/>
  <c r="AA401"/>
  <c r="AQ41"/>
  <c r="AF192"/>
  <c r="EB17" i="12"/>
  <c r="Q361" i="13"/>
  <c r="BP442"/>
  <c r="H24"/>
  <c r="BA494"/>
  <c r="AQ405"/>
  <c r="BJ95"/>
  <c r="BK465"/>
  <c r="BR492"/>
  <c r="W455"/>
  <c r="AJ489"/>
  <c r="BP531"/>
  <c r="BR316"/>
  <c r="BC185"/>
  <c r="S438"/>
  <c r="S371"/>
  <c r="BL504"/>
  <c r="AD327" i="3"/>
  <c r="AV60" i="13"/>
  <c r="AI377"/>
  <c r="AH51"/>
  <c r="AQ210"/>
  <c r="BP561"/>
  <c r="AQ74"/>
  <c r="BP146"/>
  <c r="E488"/>
  <c r="AY201"/>
  <c r="J334"/>
  <c r="BG239"/>
  <c r="AK292"/>
  <c r="AH505"/>
  <c r="E34"/>
  <c r="W6"/>
  <c r="X189"/>
  <c r="BO457"/>
  <c r="AR83"/>
  <c r="AH417"/>
  <c r="X44"/>
  <c r="EB25" i="12"/>
  <c r="C191"/>
  <c r="BC206"/>
  <c r="AC431" i="13"/>
  <c r="DB427" i="12"/>
  <c r="AK401" i="13"/>
  <c r="AE223"/>
  <c r="BE334"/>
  <c r="AH558"/>
  <c r="O476"/>
  <c r="AV363"/>
  <c r="AR279"/>
  <c r="AV342"/>
  <c r="B166"/>
  <c r="K305"/>
  <c r="FE300" i="12"/>
  <c r="BE113" i="13"/>
  <c r="J413"/>
  <c r="AQ389"/>
  <c r="AB291" i="12"/>
  <c r="AH522" i="13"/>
  <c r="AS468"/>
  <c r="BL40"/>
  <c r="AE266"/>
  <c r="B408" i="12"/>
  <c r="AM418" i="13"/>
  <c r="AY9"/>
  <c r="Z4"/>
  <c r="D548" i="12"/>
  <c r="AJ144" i="13"/>
  <c r="BH136"/>
  <c r="AQ367"/>
  <c r="C279" i="12"/>
  <c r="BL429" i="13"/>
  <c r="AS37"/>
  <c r="FE433" i="12"/>
  <c r="K545" i="13"/>
  <c r="BM41"/>
  <c r="J71"/>
  <c r="BC464" i="12"/>
  <c r="AL256" i="13"/>
  <c r="AL121"/>
  <c r="Y112"/>
  <c r="BJ323"/>
  <c r="AG368"/>
  <c r="BM340"/>
  <c r="H481"/>
  <c r="AH238"/>
  <c r="AW424"/>
  <c r="AK311"/>
  <c r="BJ396"/>
  <c r="F534"/>
  <c r="R260"/>
  <c r="AQ532"/>
  <c r="C256" i="12"/>
  <c r="BB394"/>
  <c r="AF529" i="13"/>
  <c r="BB120"/>
  <c r="N102"/>
  <c r="FC331" i="12"/>
  <c r="AX455" i="13"/>
  <c r="AR219"/>
  <c r="BE86"/>
  <c r="A93"/>
  <c r="AJ6"/>
  <c r="AN50"/>
  <c r="BO439"/>
  <c r="K498"/>
  <c r="DB273" i="12"/>
  <c r="AZ439" i="13"/>
  <c r="C318" i="12"/>
  <c r="BB68" i="13"/>
  <c r="AE425"/>
  <c r="G507"/>
  <c r="O315"/>
  <c r="K356"/>
  <c r="BJ372"/>
  <c r="AF469"/>
  <c r="E520"/>
  <c r="AI386"/>
  <c r="AL497"/>
  <c r="AV408"/>
  <c r="AV505"/>
  <c r="AW187"/>
  <c r="AC83" i="12"/>
  <c r="H544" i="13"/>
  <c r="I502"/>
  <c r="DC506" i="12"/>
  <c r="FA556"/>
  <c r="O205" i="13"/>
  <c r="AQ500"/>
  <c r="P365"/>
  <c r="BQ252"/>
  <c r="AY134"/>
  <c r="AK204"/>
  <c r="A433"/>
  <c r="BF27"/>
  <c r="C357" i="12"/>
  <c r="AD64" i="13"/>
  <c r="BB9" i="12"/>
  <c r="AZ158" i="13"/>
  <c r="BF75"/>
  <c r="DB382" i="12"/>
  <c r="AA376" i="13"/>
  <c r="BI471"/>
  <c r="BG65"/>
  <c r="I147"/>
  <c r="BN476"/>
  <c r="S352"/>
  <c r="G343"/>
  <c r="U509"/>
  <c r="BB468"/>
  <c r="BF366"/>
  <c r="BO85"/>
  <c r="AW553"/>
  <c r="D449"/>
  <c r="AS49"/>
  <c r="EB242" i="12"/>
  <c r="BL96" i="13"/>
  <c r="BE538"/>
  <c r="AY203"/>
  <c r="AC315"/>
  <c r="AJ128"/>
  <c r="DC272" i="12"/>
  <c r="C89"/>
  <c r="FE409"/>
  <c r="BK17" i="13"/>
  <c r="E182"/>
  <c r="AG417"/>
  <c r="M461"/>
  <c r="B332"/>
  <c r="X257"/>
  <c r="FE218" i="12"/>
  <c r="CB374"/>
  <c r="BF220" i="13"/>
  <c r="C263" i="6"/>
  <c r="Y106" i="13"/>
  <c r="Y500"/>
  <c r="B183"/>
  <c r="BL261"/>
  <c r="AC102" i="12"/>
  <c r="EB148"/>
  <c r="BF62" i="13"/>
  <c r="B110" i="12"/>
  <c r="BC312" i="13"/>
  <c r="DC295" i="12"/>
  <c r="AS527" i="13"/>
  <c r="AJ133"/>
  <c r="T322"/>
  <c r="AQ517"/>
  <c r="BA72"/>
  <c r="AP98"/>
  <c r="BD66"/>
  <c r="DS535"/>
  <c r="BD415"/>
  <c r="EC59" i="12"/>
  <c r="E164" i="13"/>
  <c r="G32"/>
  <c r="P568"/>
  <c r="BR473"/>
  <c r="BK355"/>
  <c r="BN323"/>
  <c r="BK194"/>
  <c r="BP383"/>
  <c r="AZ188"/>
  <c r="U494"/>
  <c r="BL409"/>
  <c r="BL242"/>
  <c r="R335"/>
  <c r="AM46"/>
  <c r="CB341" i="12"/>
  <c r="EB546"/>
  <c r="AA394" i="13"/>
  <c r="C388" i="6"/>
  <c r="BC457" i="13"/>
  <c r="D59"/>
  <c r="DC152" i="12"/>
  <c r="L221" i="13"/>
  <c r="AD76"/>
  <c r="K440"/>
  <c r="U447"/>
  <c r="AC42"/>
  <c r="Z312"/>
  <c r="U363"/>
  <c r="Y151"/>
  <c r="BF435"/>
  <c r="H458"/>
  <c r="EC213" i="12"/>
  <c r="X527" i="13"/>
  <c r="DB514" i="12"/>
  <c r="C61" i="13"/>
  <c r="BP256"/>
  <c r="S350"/>
  <c r="DB52" i="12"/>
  <c r="AS434" i="13"/>
  <c r="BC363"/>
  <c r="BO7"/>
  <c r="AC500" i="12"/>
  <c r="AW529" i="13"/>
  <c r="AA256"/>
  <c r="U299"/>
  <c r="AV262"/>
  <c r="AX510"/>
  <c r="AE98"/>
  <c r="BR64"/>
  <c r="J534"/>
  <c r="AW362"/>
  <c r="BH276"/>
  <c r="FE134" i="12"/>
  <c r="X569" i="13"/>
  <c r="T370"/>
  <c r="C34" i="12"/>
  <c r="BP94" i="13"/>
  <c r="M106"/>
  <c r="BA501"/>
  <c r="V15"/>
  <c r="EC377" i="12"/>
  <c r="BK504" i="13"/>
  <c r="AV369"/>
  <c r="T531"/>
  <c r="O28"/>
  <c r="BF63"/>
  <c r="BM482"/>
  <c r="AB23" i="12"/>
  <c r="BR157" i="13"/>
  <c r="AB452"/>
  <c r="Y447"/>
  <c r="T157"/>
  <c r="AB221"/>
  <c r="AM510"/>
  <c r="AJ292"/>
  <c r="H523"/>
  <c r="BJ499"/>
  <c r="BF30"/>
  <c r="BC40"/>
  <c r="A131"/>
  <c r="F116"/>
  <c r="AC424"/>
  <c r="BP530"/>
  <c r="K395"/>
  <c r="AG379"/>
  <c r="K428"/>
  <c r="EB532" i="12"/>
  <c r="X18" i="13"/>
  <c r="AK117"/>
  <c r="C105"/>
  <c r="CC452" i="12"/>
  <c r="AK100" i="13"/>
  <c r="DB33" i="12"/>
  <c r="BD174" i="13"/>
  <c r="BR502"/>
  <c r="BE223"/>
  <c r="S458"/>
  <c r="E283"/>
  <c r="B374"/>
  <c r="AW432"/>
  <c r="EC313" i="12"/>
  <c r="T211" i="13"/>
  <c r="FE58" i="12"/>
  <c r="H186" i="13"/>
  <c r="AH395"/>
  <c r="AB519"/>
  <c r="BN198"/>
  <c r="AE225"/>
  <c r="AT359"/>
  <c r="J546"/>
  <c r="EB84" i="12"/>
  <c r="BP51" i="13"/>
  <c r="R471"/>
  <c r="E357"/>
  <c r="AY445"/>
  <c r="B353" i="6"/>
  <c r="Y190" i="13"/>
  <c r="E244"/>
  <c r="P426"/>
  <c r="AJ494"/>
  <c r="AB90" i="12"/>
  <c r="C327" i="6"/>
  <c r="AR181" i="13"/>
  <c r="BG415"/>
  <c r="V299"/>
  <c r="BB145" i="12"/>
  <c r="AG48" i="13"/>
  <c r="DB499" i="12"/>
  <c r="BB164" i="13"/>
  <c r="D121"/>
  <c r="BD364"/>
  <c r="BO524"/>
  <c r="BJ362"/>
  <c r="BG57"/>
  <c r="C555" i="12"/>
  <c r="X47" i="13"/>
  <c r="AR187"/>
  <c r="AM540"/>
  <c r="BN193"/>
  <c r="M338"/>
  <c r="P567"/>
  <c r="BF370"/>
  <c r="AC5"/>
  <c r="FB554" i="12"/>
  <c r="B129" i="13"/>
  <c r="AB11" i="12"/>
  <c r="AN246" i="13"/>
  <c r="U208"/>
  <c r="BS403"/>
  <c r="C463"/>
  <c r="AC382" i="12"/>
  <c r="BF507" i="13"/>
  <c r="R525"/>
  <c r="U475"/>
  <c r="BL484"/>
  <c r="K329"/>
  <c r="G418"/>
  <c r="BB242" i="12"/>
  <c r="U366" i="13"/>
  <c r="BO301"/>
  <c r="BH162"/>
  <c r="AJ104"/>
  <c r="R432" i="3"/>
  <c r="J458" i="13"/>
  <c r="AB422"/>
  <c r="BN282"/>
  <c r="H340"/>
  <c r="EC178" i="12"/>
  <c r="BL366" i="13"/>
  <c r="T109"/>
  <c r="AO548"/>
  <c r="M116"/>
  <c r="BL307"/>
  <c r="N464"/>
  <c r="BG396"/>
  <c r="AD240"/>
  <c r="D72"/>
  <c r="AS469"/>
  <c r="DC198" i="12"/>
  <c r="AN239" i="13"/>
  <c r="T112"/>
  <c r="BK402"/>
  <c r="AB141"/>
  <c r="L395"/>
  <c r="BM401"/>
  <c r="AC169"/>
  <c r="AB233" i="12"/>
  <c r="K425" i="13"/>
  <c r="A513"/>
  <c r="AU282"/>
  <c r="CC82" i="12"/>
  <c r="C529" i="6"/>
  <c r="H99" i="13"/>
  <c r="AS408"/>
  <c r="AX95"/>
  <c r="BF439"/>
  <c r="AJ516"/>
  <c r="U70"/>
  <c r="BS255"/>
  <c r="B46" i="6"/>
  <c r="EC525" i="12"/>
  <c r="H404" i="13"/>
  <c r="CB247" i="12"/>
  <c r="AZ159" i="13"/>
  <c r="V501"/>
  <c r="AN250"/>
  <c r="DB102" i="12"/>
  <c r="AC350" i="13"/>
  <c r="BK532"/>
  <c r="R551"/>
  <c r="AC391" i="12"/>
  <c r="D422" i="13"/>
  <c r="BC503"/>
  <c r="Z253"/>
  <c r="BC440"/>
  <c r="BC135" i="12"/>
  <c r="Q475" i="13"/>
  <c r="BE479"/>
  <c r="AC147" i="12"/>
  <c r="U193" i="13"/>
  <c r="AN81"/>
  <c r="C129" i="6"/>
  <c r="B15"/>
  <c r="K86" i="13"/>
  <c r="A456"/>
  <c r="L330"/>
  <c r="EC73" i="12"/>
  <c r="DB265"/>
  <c r="Q509" i="13"/>
  <c r="AB534"/>
  <c r="EC185" i="12"/>
  <c r="S182" i="13"/>
  <c r="BJ434"/>
  <c r="AM368"/>
  <c r="EB542" i="12"/>
  <c r="CB267"/>
  <c r="V549" i="13"/>
  <c r="BQ530"/>
  <c r="T196"/>
  <c r="AS141"/>
  <c r="BF324"/>
  <c r="C335"/>
  <c r="A530"/>
  <c r="A427"/>
  <c r="AS306"/>
  <c r="AZ222"/>
  <c r="E281"/>
  <c r="AW481"/>
  <c r="AY94"/>
  <c r="BC160"/>
  <c r="AX428"/>
  <c r="DC100" i="12"/>
  <c r="AR463" i="13"/>
  <c r="DC32" i="12"/>
  <c r="AV427" i="13"/>
  <c r="AQ386"/>
  <c r="CB26" i="12"/>
  <c r="B254" i="13"/>
  <c r="AP300"/>
  <c r="BK274"/>
  <c r="A157"/>
  <c r="AX172"/>
  <c r="BE68"/>
  <c r="A439"/>
  <c r="AX372"/>
  <c r="BC356" i="12"/>
  <c r="AJ559" i="13"/>
  <c r="AL568"/>
  <c r="AX364"/>
  <c r="AQ490"/>
  <c r="BE61"/>
  <c r="E259"/>
  <c r="BI244"/>
  <c r="K342"/>
  <c r="X218"/>
  <c r="BS182"/>
  <c r="EB396" i="12"/>
  <c r="AG61" i="13"/>
  <c r="BQ228"/>
  <c r="AK59"/>
  <c r="AD94"/>
  <c r="BK321"/>
  <c r="EB502" i="12"/>
  <c r="B198" i="6"/>
  <c r="T424" i="13"/>
  <c r="N184"/>
  <c r="BM166"/>
  <c r="BD553"/>
  <c r="AO446"/>
  <c r="AH41"/>
  <c r="D287"/>
  <c r="O266"/>
  <c r="AZ28"/>
  <c r="Z191"/>
  <c r="BB77" i="12"/>
  <c r="BJ408" i="13"/>
  <c r="D227"/>
  <c r="BL235"/>
  <c r="J19"/>
  <c r="AU232"/>
  <c r="BE304"/>
  <c r="AE450"/>
  <c r="BR83"/>
  <c r="AW472"/>
  <c r="C532" i="3"/>
  <c r="AA318" i="13"/>
  <c r="P178"/>
  <c r="Q136"/>
  <c r="X420"/>
  <c r="BF298"/>
  <c r="CC79" i="12"/>
  <c r="BN286" i="13"/>
  <c r="V129"/>
  <c r="B481" i="12"/>
  <c r="AA426" i="13"/>
  <c r="FC543" i="12"/>
  <c r="Y303" i="13"/>
  <c r="AO464"/>
  <c r="AS233"/>
  <c r="BI492"/>
  <c r="V236"/>
  <c r="AZ366"/>
  <c r="S403"/>
  <c r="AS116"/>
  <c r="BI8"/>
  <c r="BI556"/>
  <c r="C99" i="12"/>
  <c r="BK320" i="13"/>
  <c r="BB412" i="12"/>
  <c r="X516" i="13"/>
  <c r="U278"/>
  <c r="K81"/>
  <c r="AX557"/>
  <c r="BF10"/>
  <c r="L167"/>
  <c r="K180"/>
  <c r="AY513"/>
  <c r="Q447"/>
  <c r="BB530" i="12"/>
  <c r="BF170" i="13"/>
  <c r="AP108"/>
  <c r="DB29" i="12"/>
  <c r="W179" i="13"/>
  <c r="FE533" i="12"/>
  <c r="BP407" i="13"/>
  <c r="EC464" i="12"/>
  <c r="E513" i="13"/>
  <c r="BP93"/>
  <c r="AB115" i="12"/>
  <c r="B255" i="13"/>
  <c r="AE394"/>
  <c r="B485"/>
  <c r="C170"/>
  <c r="AN115"/>
  <c r="AT464"/>
  <c r="BN231"/>
  <c r="AQ72"/>
  <c r="C528" i="6"/>
  <c r="K437" i="13"/>
  <c r="BR315"/>
  <c r="AR545"/>
  <c r="X171"/>
  <c r="BE24"/>
  <c r="CC506" i="12"/>
  <c r="BI47" i="13"/>
  <c r="S264"/>
  <c r="AE510"/>
  <c r="DK465"/>
  <c r="M81"/>
  <c r="BQ25"/>
  <c r="BS504"/>
  <c r="BK303"/>
  <c r="BC444" i="12"/>
  <c r="AY63" i="13"/>
  <c r="EB539" i="12"/>
  <c r="W289" i="13"/>
  <c r="CB495" i="12"/>
  <c r="FE338"/>
  <c r="AK491" i="13"/>
  <c r="BM493"/>
  <c r="S169"/>
  <c r="AL134"/>
  <c r="F481"/>
  <c r="B496" i="6"/>
  <c r="B351" i="13"/>
  <c r="D535" i="12"/>
  <c r="DB300"/>
  <c r="F130" i="13"/>
  <c r="BA557"/>
  <c r="AL282"/>
  <c r="C342" i="6"/>
  <c r="AQ332" i="13"/>
  <c r="H398"/>
  <c r="BC109"/>
  <c r="F278"/>
  <c r="B410" i="6"/>
  <c r="M304" i="13"/>
  <c r="Z450"/>
  <c r="BS172"/>
  <c r="CC466" i="12"/>
  <c r="AU21" i="13"/>
  <c r="BC471"/>
  <c r="AO184"/>
  <c r="C277" i="6"/>
  <c r="AZ493" i="13"/>
  <c r="EC438" i="12"/>
  <c r="BH273" i="13"/>
  <c r="AC506"/>
  <c r="AB91" i="12"/>
  <c r="X495" i="13"/>
  <c r="AG29"/>
  <c r="AR130"/>
  <c r="AC422" i="12"/>
  <c r="Q407" i="13"/>
  <c r="AN178"/>
  <c r="BD182"/>
  <c r="AW51"/>
  <c r="AS145"/>
  <c r="I266"/>
  <c r="V87"/>
  <c r="X149"/>
  <c r="BG489"/>
  <c r="CC387" i="12"/>
  <c r="EB255"/>
  <c r="C86" i="6"/>
  <c r="BG496" i="13"/>
  <c r="AY438"/>
  <c r="BO50"/>
  <c r="B346" i="12"/>
  <c r="B372" i="13"/>
  <c r="E23"/>
  <c r="C205"/>
  <c r="H406"/>
  <c r="J57"/>
  <c r="BO33"/>
  <c r="AY338"/>
  <c r="AJ82"/>
  <c r="DH471"/>
  <c r="CB484" i="12"/>
  <c r="S526" i="13"/>
  <c r="AZ327"/>
  <c r="AD546"/>
  <c r="BG413"/>
  <c r="DC415" i="12"/>
  <c r="AB36"/>
  <c r="C171"/>
  <c r="AW411" i="13"/>
  <c r="P456"/>
  <c r="BF315"/>
  <c r="Q167"/>
  <c r="X309"/>
  <c r="DB258" i="12"/>
  <c r="BQ386" i="13"/>
  <c r="I51"/>
  <c r="G472"/>
  <c r="L131"/>
  <c r="BL362"/>
  <c r="M410"/>
  <c r="B18" i="12"/>
  <c r="AI248" i="13"/>
  <c r="G468"/>
  <c r="AV244"/>
  <c r="H394"/>
  <c r="AB407"/>
  <c r="B140" i="6"/>
  <c r="X462" i="13"/>
  <c r="AO79"/>
  <c r="AT320"/>
  <c r="O113"/>
  <c r="AH279"/>
  <c r="AU38"/>
  <c r="BA135"/>
  <c r="EC101" i="12"/>
  <c r="BN396" i="13"/>
  <c r="Z309"/>
  <c r="BH80"/>
  <c r="AM388"/>
  <c r="R142"/>
  <c r="I134"/>
  <c r="BH342"/>
  <c r="CB75" i="12"/>
  <c r="AN18" i="13"/>
  <c r="BL339"/>
  <c r="F220"/>
  <c r="B356" i="12"/>
  <c r="C336"/>
  <c r="Y272" i="13"/>
  <c r="B375"/>
  <c r="AE162"/>
  <c r="AG420"/>
  <c r="AQ105"/>
  <c r="AP285"/>
  <c r="D568"/>
  <c r="DB303" i="12"/>
  <c r="AX409" i="13"/>
  <c r="D256"/>
  <c r="BG564"/>
  <c r="AN465"/>
  <c r="BG87"/>
  <c r="BO404"/>
  <c r="BF274"/>
  <c r="BE310"/>
  <c r="X69"/>
  <c r="A525"/>
  <c r="AA233"/>
  <c r="B397"/>
  <c r="BK130"/>
  <c r="E335"/>
  <c r="AJ180"/>
  <c r="AS292"/>
  <c r="BQ214"/>
  <c r="BJ106"/>
  <c r="AA115"/>
  <c r="AT262"/>
  <c r="P508"/>
  <c r="AD43"/>
  <c r="BE274"/>
  <c r="BC509"/>
  <c r="AR112"/>
  <c r="B207"/>
  <c r="AR25"/>
  <c r="AJ524"/>
  <c r="Y407"/>
  <c r="BQ172"/>
  <c r="FE260" i="12"/>
  <c r="AF151" i="13"/>
  <c r="O544"/>
  <c r="AW536"/>
  <c r="DC459" i="12"/>
  <c r="B163"/>
  <c r="AG207" i="13"/>
  <c r="U48"/>
  <c r="AG437"/>
  <c r="P347"/>
  <c r="BM145"/>
  <c r="O22"/>
  <c r="BB27" i="12"/>
  <c r="AH123" i="13"/>
  <c r="C365"/>
  <c r="AR472"/>
  <c r="BF257"/>
  <c r="DC160" i="12"/>
  <c r="BC30"/>
  <c r="BC81"/>
  <c r="AM383" i="13"/>
  <c r="BP461"/>
  <c r="BS333"/>
  <c r="FC559" i="12"/>
  <c r="FE375"/>
  <c r="BS373" i="13"/>
  <c r="AC260" i="12"/>
  <c r="BI124" i="13"/>
  <c r="BQ553"/>
  <c r="AB527"/>
  <c r="A300"/>
  <c r="BS375"/>
  <c r="BH291"/>
  <c r="Z411"/>
  <c r="BN561"/>
  <c r="G355"/>
  <c r="O500"/>
  <c r="BL406"/>
  <c r="AV106"/>
  <c r="V336"/>
  <c r="DB386" i="12"/>
  <c r="BC98" i="13"/>
  <c r="BC563"/>
  <c r="AC13"/>
  <c r="FC534" i="12"/>
  <c r="BN50" i="13"/>
  <c r="AB81" i="12"/>
  <c r="BJ66" i="13"/>
  <c r="AL80"/>
  <c r="R248"/>
  <c r="AF133"/>
  <c r="AC334"/>
  <c r="L537"/>
  <c r="F75"/>
  <c r="BN275"/>
  <c r="FA563" i="12"/>
  <c r="M276" i="13"/>
  <c r="FE442" i="12"/>
  <c r="BD53" i="13"/>
  <c r="FE398" i="12"/>
  <c r="EC490"/>
  <c r="K187" i="13"/>
  <c r="Q529"/>
  <c r="AC503" i="12"/>
  <c r="BB340" i="13"/>
  <c r="B428" i="6"/>
  <c r="BC311" i="13"/>
  <c r="F267"/>
  <c r="BJ561"/>
  <c r="BS288"/>
  <c r="C52"/>
  <c r="BA331"/>
  <c r="S191"/>
  <c r="BL470"/>
  <c r="BR155"/>
  <c r="E154"/>
  <c r="AP194"/>
  <c r="CC343" i="12"/>
  <c r="AB279"/>
  <c r="Q497" i="13"/>
  <c r="C25" i="6"/>
  <c r="AX211" i="13"/>
  <c r="EB560" i="12"/>
  <c r="BF547" i="13"/>
  <c r="AV507"/>
  <c r="BB553"/>
  <c r="FE304" i="12"/>
  <c r="AQ433" i="13"/>
  <c r="BH457"/>
  <c r="EB485" i="12"/>
  <c r="Z522" i="13"/>
  <c r="F216"/>
  <c r="AG286"/>
  <c r="Y78"/>
  <c r="BP299"/>
  <c r="E237"/>
  <c r="AA89"/>
  <c r="EB420" i="12"/>
  <c r="BE319" i="13"/>
  <c r="BD186"/>
  <c r="AJ280"/>
  <c r="CB325" i="12"/>
  <c r="AC293" i="13"/>
  <c r="AX153"/>
  <c r="BP386"/>
  <c r="J266"/>
  <c r="Y521"/>
  <c r="DC33" i="12"/>
  <c r="AH22" i="13"/>
  <c r="BE359"/>
  <c r="B216" i="6"/>
  <c r="AM361" i="13"/>
  <c r="BD348"/>
  <c r="BP567"/>
  <c r="G545"/>
  <c r="CC201" i="12"/>
  <c r="N215" i="13"/>
  <c r="AV345"/>
  <c r="BK124"/>
  <c r="BO318"/>
  <c r="AL222"/>
  <c r="K66"/>
  <c r="B84" i="12"/>
  <c r="AB399"/>
  <c r="AN535" i="13"/>
  <c r="AM259"/>
  <c r="AJ332"/>
  <c r="AJ485"/>
  <c r="B81" i="12"/>
  <c r="BC300"/>
  <c r="AM397" i="13"/>
  <c r="BB22" i="12"/>
  <c r="C353" i="13"/>
  <c r="BH178"/>
  <c r="BG482"/>
  <c r="DK448"/>
  <c r="F89"/>
  <c r="E233"/>
  <c r="H557"/>
  <c r="B400" i="6"/>
  <c r="G62" i="13"/>
  <c r="X185"/>
  <c r="AE127"/>
  <c r="AM145"/>
  <c r="C540"/>
  <c r="C494" i="6"/>
  <c r="CB511" i="12"/>
  <c r="BG17" i="13"/>
  <c r="BR298"/>
  <c r="AG433"/>
  <c r="I379"/>
  <c r="AQ271"/>
  <c r="F545"/>
  <c r="V81"/>
  <c r="BJ137"/>
  <c r="B530" i="12"/>
  <c r="AK105" i="13"/>
  <c r="M133"/>
  <c r="BB112"/>
  <c r="BK366"/>
  <c r="AB215" i="12"/>
  <c r="B120" i="6"/>
  <c r="AC359" i="12"/>
  <c r="BC404" i="13"/>
  <c r="J80"/>
  <c r="AZ14"/>
  <c r="AO520"/>
  <c r="C355"/>
  <c r="BF434"/>
  <c r="BS19"/>
  <c r="U139"/>
  <c r="U86"/>
  <c r="AI113"/>
  <c r="R169"/>
  <c r="H390"/>
  <c r="BK20"/>
  <c r="J564"/>
  <c r="AY167"/>
  <c r="AM465"/>
  <c r="BQ150"/>
  <c r="AP76"/>
  <c r="W376"/>
  <c r="AJ296"/>
  <c r="BO531"/>
  <c r="AB14" i="12"/>
  <c r="EB414"/>
  <c r="AL244" i="13"/>
  <c r="Y515"/>
  <c r="BG381"/>
  <c r="BB326" i="12"/>
  <c r="W283" i="13"/>
  <c r="BP58"/>
  <c r="Q276"/>
  <c r="BO388"/>
  <c r="AC257" i="12"/>
  <c r="W558" i="13"/>
  <c r="AD130"/>
  <c r="EB526" i="12"/>
  <c r="L364" i="13"/>
  <c r="K507"/>
  <c r="DB311" i="12"/>
  <c r="S149" i="13"/>
  <c r="AF473"/>
  <c r="BS203"/>
  <c r="BB303"/>
  <c r="BP196"/>
  <c r="AA507"/>
  <c r="C17" i="6"/>
  <c r="AS329" i="13"/>
  <c r="AP15"/>
  <c r="AF301"/>
  <c r="N163"/>
  <c r="S534"/>
  <c r="AC212" i="12"/>
  <c r="BS63" i="13"/>
  <c r="AX157"/>
  <c r="DB404" i="12"/>
  <c r="BJ90" i="13"/>
  <c r="AM466"/>
  <c r="BA309"/>
  <c r="A291"/>
  <c r="BS56"/>
  <c r="BF193"/>
  <c r="K353"/>
  <c r="L510"/>
  <c r="AI452"/>
  <c r="AN224"/>
  <c r="AA109"/>
  <c r="AM554"/>
  <c r="DD480"/>
  <c r="FE62" i="12"/>
  <c r="C446" i="6"/>
  <c r="I130" i="13"/>
  <c r="C213" i="6"/>
  <c r="V494" i="13"/>
  <c r="EC492" i="12"/>
  <c r="D556" i="13"/>
  <c r="AW458"/>
  <c r="AE90"/>
  <c r="FE313" i="12"/>
  <c r="EC10"/>
  <c r="BE167" i="13"/>
  <c r="B72" i="12"/>
  <c r="E416" i="13"/>
  <c r="M534"/>
  <c r="FE325" i="12"/>
  <c r="BQ501" i="13"/>
  <c r="AE240"/>
  <c r="C92"/>
  <c r="BJ397"/>
  <c r="F528"/>
  <c r="AT169"/>
  <c r="EB463" i="12"/>
  <c r="BC145" i="13"/>
  <c r="AS253"/>
  <c r="DC87" i="12"/>
  <c r="AN248" i="13"/>
  <c r="B38" i="6"/>
  <c r="BS354" i="13"/>
  <c r="AL399"/>
  <c r="S81"/>
  <c r="BR75"/>
  <c r="AR353"/>
  <c r="AF214"/>
  <c r="V147"/>
  <c r="AV377"/>
  <c r="BQ367"/>
  <c r="BD426"/>
  <c r="F217"/>
  <c r="BF399"/>
  <c r="AP388"/>
  <c r="AW58"/>
  <c r="S90"/>
  <c r="V135"/>
  <c r="T347"/>
  <c r="AE478"/>
  <c r="V145"/>
  <c r="AG177"/>
  <c r="BC463"/>
  <c r="V495"/>
  <c r="AC283"/>
  <c r="X20"/>
  <c r="H184"/>
  <c r="EB462" i="12"/>
  <c r="U569" i="13"/>
  <c r="AL72"/>
  <c r="AQ317"/>
  <c r="DC403" i="12"/>
  <c r="EB282"/>
  <c r="BL560" i="13"/>
  <c r="BC180"/>
  <c r="F540"/>
  <c r="BF392"/>
  <c r="AR531"/>
  <c r="K381"/>
  <c r="Y532"/>
  <c r="AT200"/>
  <c r="AG113"/>
  <c r="X336"/>
  <c r="V14"/>
  <c r="AB377" i="12"/>
  <c r="BL38" i="13"/>
  <c r="AU559"/>
  <c r="Q526"/>
  <c r="N192"/>
  <c r="BB405" i="12"/>
  <c r="AH138" i="13"/>
  <c r="AL252"/>
  <c r="T98"/>
  <c r="CB537" i="12"/>
  <c r="BP317" i="13"/>
  <c r="BQ159"/>
  <c r="BQ47"/>
  <c r="AI162"/>
  <c r="Z468"/>
  <c r="Q521"/>
  <c r="AS283"/>
  <c r="AW36"/>
  <c r="C455" i="12"/>
  <c r="BA127" i="13"/>
  <c r="BI420"/>
  <c r="AT123"/>
  <c r="F256"/>
  <c r="P500"/>
  <c r="AJ154"/>
  <c r="I547"/>
  <c r="J464"/>
  <c r="BB348"/>
  <c r="AV150"/>
  <c r="AA117"/>
  <c r="AI301"/>
  <c r="U492"/>
  <c r="B89"/>
  <c r="X564"/>
  <c r="O294"/>
  <c r="BC129" i="12"/>
  <c r="AL482" i="13"/>
  <c r="BE533"/>
  <c r="DB469"/>
  <c r="Q488"/>
  <c r="BJ147"/>
  <c r="AP132"/>
  <c r="G332"/>
  <c r="FA554" i="12"/>
  <c r="M361" i="13"/>
  <c r="AM29"/>
  <c r="W134"/>
  <c r="AG558"/>
  <c r="AN443"/>
  <c r="BR69"/>
  <c r="AM511"/>
  <c r="AZ276"/>
  <c r="AF71"/>
  <c r="O219"/>
  <c r="O94"/>
  <c r="V440"/>
  <c r="BS369"/>
  <c r="BO476"/>
  <c r="BC110"/>
  <c r="Z145"/>
  <c r="BL120"/>
  <c r="BO472"/>
  <c r="AK283"/>
  <c r="BE32"/>
  <c r="CC550" i="12"/>
  <c r="BJ107" i="13"/>
  <c r="AY404"/>
  <c r="BG279"/>
  <c r="B69"/>
  <c r="AD448"/>
  <c r="BO134"/>
  <c r="J95"/>
  <c r="BL226"/>
  <c r="BM101"/>
  <c r="A15"/>
  <c r="AN486"/>
  <c r="BC384"/>
  <c r="BB466" i="12"/>
  <c r="AG525" i="13"/>
  <c r="AF51"/>
  <c r="AU519"/>
  <c r="AA209"/>
  <c r="U333"/>
  <c r="X70"/>
  <c r="AP527"/>
  <c r="BD514"/>
  <c r="BB370"/>
  <c r="BI456"/>
  <c r="J549"/>
  <c r="AO150"/>
  <c r="M60"/>
  <c r="AS302"/>
  <c r="BJ530"/>
  <c r="G372"/>
  <c r="BL253"/>
  <c r="Z53"/>
  <c r="AI111"/>
  <c r="AY189"/>
  <c r="E438"/>
  <c r="EC420" i="12"/>
  <c r="S495" i="13"/>
  <c r="BP254"/>
  <c r="R65"/>
  <c r="I143"/>
  <c r="AQ557"/>
  <c r="E150"/>
  <c r="AF49"/>
  <c r="C533"/>
  <c r="BJ192"/>
  <c r="A41"/>
  <c r="AX493"/>
  <c r="B312" i="12"/>
  <c r="BB103"/>
  <c r="N503" i="13"/>
  <c r="CC147" i="12"/>
  <c r="AC199" i="13"/>
  <c r="EC326" i="12"/>
  <c r="AF120" i="13"/>
  <c r="K146"/>
  <c r="L515"/>
  <c r="BD398"/>
  <c r="BN354"/>
  <c r="B182" i="6"/>
  <c r="BJ391" i="13"/>
  <c r="AF211"/>
  <c r="C526" i="12"/>
  <c r="C515" i="13"/>
  <c r="BG532"/>
  <c r="BL529"/>
  <c r="L287"/>
  <c r="AC172" i="12"/>
  <c r="EB201"/>
  <c r="AQ114" i="13"/>
  <c r="AB504"/>
  <c r="AA436"/>
  <c r="R230"/>
  <c r="AD100"/>
  <c r="AB434"/>
  <c r="M409"/>
  <c r="BP114"/>
  <c r="AL552"/>
  <c r="BC177" i="12"/>
  <c r="G549" i="13"/>
  <c r="DC180" i="12"/>
  <c r="AA287" i="13"/>
  <c r="BB32" i="12"/>
  <c r="DB316"/>
  <c r="D154" i="13"/>
  <c r="BA206"/>
  <c r="J274"/>
  <c r="Y487"/>
  <c r="BN233"/>
  <c r="BE400"/>
  <c r="EC94" i="12"/>
  <c r="AO364" i="13"/>
  <c r="AE486"/>
  <c r="BR126"/>
  <c r="F88"/>
  <c r="K89"/>
  <c r="BR8"/>
  <c r="AL319"/>
  <c r="DC224" i="12"/>
  <c r="B34"/>
  <c r="B280" i="6"/>
  <c r="BS204" i="13"/>
  <c r="AH18"/>
  <c r="T551"/>
  <c r="BC273"/>
  <c r="CB189" i="12"/>
  <c r="P202" i="13"/>
  <c r="EC298" i="12"/>
  <c r="BC414"/>
  <c r="BP148" i="13"/>
  <c r="AB268"/>
  <c r="Z381"/>
  <c r="B381" i="12"/>
  <c r="E347" i="13"/>
  <c r="J47"/>
  <c r="R424"/>
  <c r="BD530"/>
  <c r="O337"/>
  <c r="BR223"/>
  <c r="BE337"/>
  <c r="BF536"/>
  <c r="EC117" i="12"/>
  <c r="V465" i="13"/>
  <c r="Q335"/>
  <c r="G568"/>
  <c r="BM349"/>
  <c r="P23"/>
  <c r="F48"/>
  <c r="R140"/>
  <c r="CB383" i="12"/>
  <c r="U374" i="13"/>
  <c r="B357" i="12"/>
  <c r="AS429" i="13"/>
  <c r="AM101"/>
  <c r="BO535"/>
  <c r="BN261"/>
  <c r="AX276"/>
  <c r="BN43"/>
  <c r="AT373"/>
  <c r="V339"/>
  <c r="I192"/>
  <c r="AK520"/>
  <c r="AC141"/>
  <c r="AL345"/>
  <c r="AJ112"/>
  <c r="Y396"/>
  <c r="BB519" i="12"/>
  <c r="FE286"/>
  <c r="AF285" i="13"/>
  <c r="BP308"/>
  <c r="BK316"/>
  <c r="B291" i="6"/>
  <c r="AY129" i="13"/>
  <c r="BN407"/>
  <c r="AB133"/>
  <c r="AN551"/>
  <c r="AV151"/>
  <c r="F246"/>
  <c r="AL260"/>
  <c r="AB375" i="12"/>
  <c r="EB215"/>
  <c r="BL73" i="13"/>
  <c r="BH107"/>
  <c r="AV558"/>
  <c r="EB142" i="12"/>
  <c r="G119" i="13"/>
  <c r="AP59"/>
  <c r="AY566"/>
  <c r="AV428"/>
  <c r="BR437"/>
  <c r="AH4"/>
  <c r="BB360" i="12"/>
  <c r="D67" i="13"/>
  <c r="AO37"/>
  <c r="O246"/>
  <c r="AA315"/>
  <c r="AD332"/>
  <c r="BK332"/>
  <c r="BN470"/>
  <c r="DB378" i="12"/>
  <c r="AK185" i="13"/>
  <c r="C132" i="12"/>
  <c r="T312" i="13"/>
  <c r="S262"/>
  <c r="AB223" i="12"/>
  <c r="AW504" i="13"/>
  <c r="U177"/>
  <c r="AY195"/>
  <c r="AM281"/>
  <c r="AE546"/>
  <c r="E469"/>
  <c r="AH117"/>
  <c r="T43"/>
  <c r="A36"/>
  <c r="AI181"/>
  <c r="AW438"/>
  <c r="DC343" i="12"/>
  <c r="BB317"/>
  <c r="BJ302" i="13"/>
  <c r="BC246" i="12"/>
  <c r="C152" i="6"/>
  <c r="A181" i="13"/>
  <c r="E138"/>
  <c r="C226" i="12"/>
  <c r="EC84"/>
  <c r="AY346" i="13"/>
  <c r="AT183"/>
  <c r="U538"/>
  <c r="BO309"/>
  <c r="AU570"/>
  <c r="AP127"/>
  <c r="AV380"/>
  <c r="Z16"/>
  <c r="AS420"/>
  <c r="P455"/>
  <c r="AK71"/>
  <c r="BD390"/>
  <c r="T374"/>
  <c r="O130"/>
  <c r="BQ425"/>
  <c r="AU432"/>
  <c r="AO349"/>
  <c r="J341"/>
  <c r="AP258"/>
  <c r="B392"/>
  <c r="AP407"/>
  <c r="R139"/>
  <c r="AH200"/>
  <c r="BB546" i="12"/>
  <c r="AB311"/>
  <c r="AC57"/>
  <c r="BR112" i="13"/>
  <c r="AO425"/>
  <c r="V420"/>
  <c r="AW452"/>
  <c r="X140"/>
  <c r="Z439"/>
  <c r="BS110"/>
  <c r="AU260"/>
  <c r="AK119"/>
  <c r="AY313"/>
  <c r="BG299"/>
  <c r="AI260"/>
  <c r="EC412" i="12"/>
  <c r="N434" i="13"/>
  <c r="C427" i="6"/>
  <c r="AY185" i="13"/>
  <c r="BA477"/>
  <c r="AR424"/>
  <c r="Y258"/>
  <c r="AB59"/>
  <c r="C250" i="12"/>
  <c r="BF33" i="13"/>
  <c r="BJ290"/>
  <c r="N524"/>
  <c r="B160" i="6"/>
  <c r="CB188" i="12"/>
  <c r="D304" i="13"/>
  <c r="DC56" i="12"/>
  <c r="AM141" i="13"/>
  <c r="AZ518"/>
  <c r="AC385"/>
  <c r="BN411"/>
  <c r="U151"/>
  <c r="CC386" i="12"/>
  <c r="B394" i="13"/>
  <c r="Z396"/>
  <c r="C555"/>
  <c r="BA114"/>
  <c r="B360" i="6"/>
  <c r="O389" i="13"/>
  <c r="BB414" i="12"/>
  <c r="R133" i="13"/>
  <c r="BJ200"/>
  <c r="M447"/>
  <c r="AA85"/>
  <c r="A382"/>
  <c r="AE280"/>
  <c r="Q569"/>
  <c r="BF509"/>
  <c r="R67"/>
  <c r="BG394"/>
  <c r="AF277"/>
  <c r="T434"/>
  <c r="E189"/>
  <c r="M557"/>
  <c r="C217" i="12"/>
  <c r="BM132" i="13"/>
  <c r="U442"/>
  <c r="DC347" i="12"/>
  <c r="CB39"/>
  <c r="U562" i="13"/>
  <c r="AL195"/>
  <c r="U178"/>
  <c r="E547"/>
  <c r="BC308"/>
  <c r="C515" i="12"/>
  <c r="BF455" i="13"/>
  <c r="W438"/>
  <c r="BJ45"/>
  <c r="BB536" i="12"/>
  <c r="AN440" i="13"/>
  <c r="BQ294"/>
  <c r="CB119" i="12"/>
  <c r="W324" i="13"/>
  <c r="O198"/>
  <c r="CB362" i="12"/>
  <c r="AM407" i="13"/>
  <c r="BK292"/>
  <c r="BD501"/>
  <c r="AC406"/>
  <c r="BJ197"/>
  <c r="BG143"/>
  <c r="AK396"/>
  <c r="O51"/>
  <c r="J160"/>
  <c r="B252" i="6"/>
  <c r="Y405" i="13"/>
  <c r="AV76"/>
  <c r="AE271"/>
  <c r="AE330"/>
  <c r="DB230" i="12"/>
  <c r="BH196" i="13"/>
  <c r="B88" i="6"/>
  <c r="AL148" i="13"/>
  <c r="C304" i="12"/>
  <c r="BF92" i="13"/>
  <c r="AI127"/>
  <c r="J460"/>
  <c r="BG370"/>
  <c r="AN169"/>
  <c r="AX368"/>
  <c r="Q289"/>
  <c r="I347"/>
  <c r="AN207"/>
  <c r="BJ560"/>
  <c r="BJ237"/>
  <c r="AI155"/>
  <c r="DC516" i="12"/>
  <c r="B127"/>
  <c r="CC124"/>
  <c r="C383" i="6"/>
  <c r="AK123" i="13"/>
  <c r="A362"/>
  <c r="BJ171"/>
  <c r="AU150"/>
  <c r="AW379"/>
  <c r="BC4"/>
  <c r="AS53"/>
  <c r="V297"/>
  <c r="B8"/>
  <c r="BI168"/>
  <c r="K223"/>
  <c r="V493"/>
  <c r="BB458"/>
  <c r="AP37"/>
  <c r="AV373"/>
  <c r="AX178"/>
  <c r="AV217"/>
  <c r="BL76"/>
  <c r="BA160"/>
  <c r="CC313" i="12"/>
  <c r="FA562"/>
  <c r="H415" i="13"/>
  <c r="BQ45"/>
  <c r="AL265"/>
  <c r="L191"/>
  <c r="Y453"/>
  <c r="BM113"/>
  <c r="S510"/>
  <c r="P288"/>
  <c r="BA482"/>
  <c r="BA200"/>
  <c r="U330"/>
  <c r="BD247"/>
  <c r="AT553"/>
  <c r="AA377"/>
  <c r="T373"/>
  <c r="BK422"/>
  <c r="BO553"/>
  <c r="BC76" i="12"/>
  <c r="AC117" i="13"/>
  <c r="DJ466"/>
  <c r="AU496"/>
  <c r="BS12"/>
  <c r="O201"/>
  <c r="R183"/>
  <c r="A12"/>
  <c r="N529"/>
  <c r="AQ14"/>
  <c r="AY473"/>
  <c r="C298" i="12"/>
  <c r="N72" i="13"/>
  <c r="AC81" i="12"/>
  <c r="BM383" i="13"/>
  <c r="AW108"/>
  <c r="AE258"/>
  <c r="BR105"/>
  <c r="CC111" i="12"/>
  <c r="BE470" i="13"/>
  <c r="BP479"/>
  <c r="BF145"/>
  <c r="AV443"/>
  <c r="BG347"/>
  <c r="BQ416"/>
  <c r="BO539"/>
  <c r="Y556"/>
  <c r="AP441"/>
  <c r="A558"/>
  <c r="AU360"/>
  <c r="B409" i="12"/>
  <c r="AP16" i="13"/>
  <c r="AC456" i="12"/>
  <c r="AN287" i="13"/>
  <c r="B179" i="12"/>
  <c r="AC397"/>
  <c r="AC450" i="13"/>
  <c r="AC546" i="12"/>
  <c r="BF255" i="13"/>
  <c r="BL301"/>
  <c r="W128"/>
  <c r="B175" i="6"/>
  <c r="AL137" i="13"/>
  <c r="BB237" i="12"/>
  <c r="N369" i="13"/>
  <c r="H362"/>
  <c r="Q263"/>
  <c r="AH229"/>
  <c r="M53"/>
  <c r="DB113" i="12"/>
  <c r="Z506" i="13"/>
  <c r="AC69"/>
  <c r="AV229"/>
  <c r="AM152"/>
  <c r="M76"/>
  <c r="BI263"/>
  <c r="AC239"/>
  <c r="G18"/>
  <c r="AU87"/>
  <c r="BF521"/>
  <c r="BG35"/>
  <c r="O48"/>
  <c r="BS130"/>
  <c r="BO436"/>
  <c r="BB327" i="12"/>
  <c r="O336" i="13"/>
  <c r="Q98"/>
  <c r="AA462"/>
  <c r="AT220"/>
  <c r="BB180"/>
  <c r="BL245"/>
  <c r="D489"/>
  <c r="BQ114"/>
  <c r="BS212"/>
  <c r="AE362"/>
  <c r="AC447" i="12"/>
  <c r="AE334" i="13"/>
  <c r="BR231"/>
  <c r="BL481"/>
  <c r="AJ565"/>
  <c r="BR395"/>
  <c r="AI319"/>
  <c r="V276"/>
  <c r="C232" i="12"/>
  <c r="BC223" i="13"/>
  <c r="R344"/>
  <c r="AJ536"/>
  <c r="AF86"/>
  <c r="BC137" i="12"/>
  <c r="S468" i="13"/>
  <c r="AO343"/>
  <c r="C452" i="6"/>
  <c r="AG110" i="13"/>
  <c r="V485"/>
  <c r="AN525"/>
  <c r="BB400"/>
  <c r="X552"/>
  <c r="BC75"/>
  <c r="BB476" i="12"/>
  <c r="AB156"/>
  <c r="Q143" i="13"/>
  <c r="FE323" i="12"/>
  <c r="D151" i="13"/>
  <c r="AW547"/>
  <c r="BS362"/>
  <c r="P547"/>
  <c r="BE236"/>
  <c r="DS559"/>
  <c r="BF114"/>
  <c r="BP61"/>
  <c r="P127"/>
  <c r="CB519" i="12"/>
  <c r="CB32"/>
  <c r="BB136" i="13"/>
  <c r="AH103"/>
  <c r="E561"/>
  <c r="W295"/>
  <c r="DB331" i="12"/>
  <c r="AD108" i="13"/>
  <c r="AX240"/>
  <c r="AB121"/>
  <c r="K115"/>
  <c r="O126"/>
  <c r="BB367" i="12"/>
  <c r="DC79"/>
  <c r="BG119" i="13"/>
  <c r="AB493" i="12"/>
  <c r="Y534" i="13"/>
  <c r="R85"/>
  <c r="B394" i="6"/>
  <c r="AU537" i="13"/>
  <c r="AU277"/>
  <c r="N271"/>
  <c r="BJ275"/>
  <c r="I111"/>
  <c r="BI205"/>
  <c r="AV518"/>
  <c r="C426" i="12"/>
  <c r="CB538"/>
  <c r="X94" i="13"/>
  <c r="AF27"/>
  <c r="H173"/>
  <c r="I473"/>
  <c r="X409"/>
  <c r="J69"/>
  <c r="BB18"/>
  <c r="D374"/>
  <c r="BB70"/>
  <c r="AS242"/>
  <c r="B11" i="12"/>
  <c r="G196" i="13"/>
  <c r="AC379" i="12"/>
  <c r="AA521" i="13"/>
  <c r="BC234" i="12"/>
  <c r="AX149" i="13"/>
  <c r="AI289"/>
  <c r="AV306"/>
  <c r="BE543"/>
  <c r="C495" i="6"/>
  <c r="C126" i="12"/>
  <c r="DB114"/>
  <c r="J304" i="13"/>
  <c r="AZ304"/>
  <c r="C409"/>
  <c r="CB388" i="12"/>
  <c r="AB493" i="13"/>
  <c r="BN205"/>
  <c r="AL414"/>
  <c r="AF163"/>
  <c r="BI11"/>
  <c r="X234"/>
  <c r="W188"/>
  <c r="C492" i="12"/>
  <c r="Y313" i="13"/>
  <c r="AZ167"/>
  <c r="BC71"/>
  <c r="BL268"/>
  <c r="C354" i="6"/>
  <c r="AM448" i="13"/>
  <c r="AZ365"/>
  <c r="AZ453"/>
  <c r="AD533"/>
  <c r="F131"/>
  <c r="AS104"/>
  <c r="AK233"/>
  <c r="BH456"/>
  <c r="O76"/>
  <c r="N546"/>
  <c r="X291"/>
  <c r="BN190"/>
  <c r="BB335" i="12"/>
  <c r="AQ253" i="13"/>
  <c r="S79"/>
  <c r="AV521"/>
  <c r="BN294"/>
  <c r="AL85"/>
  <c r="AZ40"/>
  <c r="AX515"/>
  <c r="EC337" i="12"/>
  <c r="AY384" i="13"/>
  <c r="L209"/>
  <c r="BC487" i="12"/>
  <c r="CC319"/>
  <c r="BE471" i="13"/>
  <c r="BC298" i="12"/>
  <c r="AM168" i="13"/>
  <c r="U527"/>
  <c r="AR286"/>
  <c r="V116"/>
  <c r="G266"/>
  <c r="AR363"/>
  <c r="U349"/>
  <c r="AO74"/>
  <c r="AT255"/>
  <c r="B293" i="6"/>
  <c r="AQ233" i="13"/>
  <c r="FE359" i="12"/>
  <c r="BD489" i="13"/>
  <c r="BP179"/>
  <c r="BS416"/>
  <c r="M343"/>
  <c r="BE447"/>
  <c r="BG181"/>
  <c r="K559"/>
  <c r="D492"/>
  <c r="AY221"/>
  <c r="BQ160"/>
  <c r="FE191" i="12"/>
  <c r="B14" i="13"/>
  <c r="X306"/>
  <c r="C186" i="12"/>
  <c r="AM339" i="13"/>
  <c r="AU533"/>
  <c r="V289"/>
  <c r="Y488"/>
  <c r="BJ399"/>
  <c r="AF229"/>
  <c r="AV540"/>
  <c r="BL514"/>
  <c r="BG291"/>
  <c r="DC40" i="12"/>
  <c r="BL399" i="13"/>
  <c r="U334"/>
  <c r="AU317"/>
  <c r="BR309"/>
  <c r="AW152"/>
  <c r="AD39"/>
  <c r="Q516"/>
  <c r="BH58"/>
  <c r="BC501" i="12"/>
  <c r="L74" i="13"/>
  <c r="BK284"/>
  <c r="BD500"/>
  <c r="DB443"/>
  <c r="BI394"/>
  <c r="BE522"/>
  <c r="EC558" i="12"/>
  <c r="AV85" i="13"/>
  <c r="BP18"/>
  <c r="Y219"/>
  <c r="EC402" i="12"/>
  <c r="BB52" i="13"/>
  <c r="BG270"/>
  <c r="K301"/>
  <c r="BP110"/>
  <c r="BO375"/>
  <c r="P457"/>
  <c r="FE105" i="12"/>
  <c r="BK75" i="13"/>
  <c r="BH452"/>
  <c r="AJ349"/>
  <c r="AP397"/>
  <c r="C382" i="12"/>
  <c r="BI141" i="13"/>
  <c r="BC547" i="12"/>
  <c r="Y486" i="13"/>
  <c r="DC127" i="12"/>
  <c r="AR394" i="13"/>
  <c r="AC235" i="12"/>
  <c r="AY275" i="13"/>
  <c r="F223"/>
  <c r="AW533"/>
  <c r="AC349"/>
  <c r="S216"/>
  <c r="AO273"/>
  <c r="BE244"/>
  <c r="BQ134"/>
  <c r="BH392"/>
  <c r="AC508" i="12"/>
  <c r="AW22" i="13"/>
  <c r="BA455"/>
  <c r="E404"/>
  <c r="AH192"/>
  <c r="BR533"/>
  <c r="AL112"/>
  <c r="AE235"/>
  <c r="BC407"/>
  <c r="AO207"/>
  <c r="O523"/>
  <c r="AR477"/>
  <c r="BC462" i="12"/>
  <c r="M563" i="13"/>
  <c r="D323"/>
  <c r="AH110"/>
  <c r="Y558"/>
  <c r="AR278"/>
  <c r="AH422"/>
  <c r="BG490"/>
  <c r="BP253"/>
  <c r="AC27"/>
  <c r="BN268"/>
  <c r="BS361"/>
  <c r="AD416"/>
  <c r="AG454"/>
  <c r="AJ118"/>
  <c r="R343"/>
  <c r="G186"/>
  <c r="R418"/>
  <c r="P226"/>
  <c r="BH294"/>
  <c r="F565"/>
  <c r="B230" i="12"/>
  <c r="AX349" i="13"/>
  <c r="AH24"/>
  <c r="AJ304"/>
  <c r="AH261"/>
  <c r="BF288"/>
  <c r="AO444"/>
  <c r="AJ413"/>
  <c r="AK379"/>
  <c r="AI190"/>
  <c r="BE472"/>
  <c r="BB159" i="12"/>
  <c r="AP379" i="13"/>
  <c r="AB37"/>
  <c r="U267"/>
  <c r="BK481"/>
  <c r="BD183"/>
  <c r="C327" i="12"/>
  <c r="AN159" i="13"/>
  <c r="B258" i="6"/>
  <c r="AC61" i="13"/>
  <c r="C64"/>
  <c r="Q168"/>
  <c r="BH527"/>
  <c r="D186"/>
  <c r="BB542" i="12"/>
  <c r="AT124" i="13"/>
  <c r="AJ29"/>
  <c r="G489"/>
  <c r="AM133"/>
  <c r="AK188"/>
  <c r="BK107"/>
  <c r="V434"/>
  <c r="H68"/>
  <c r="BJ240"/>
  <c r="F508"/>
  <c r="BQ380"/>
  <c r="AG118"/>
  <c r="AB37" i="12"/>
  <c r="AG100" i="13"/>
  <c r="C332" i="12"/>
  <c r="AJ265" i="13"/>
  <c r="AK86"/>
  <c r="DC247" i="12"/>
  <c r="BM557" i="13"/>
  <c r="E330"/>
  <c r="BN145"/>
  <c r="R66"/>
  <c r="C404" i="12"/>
  <c r="S77" i="13"/>
  <c r="T38"/>
  <c r="AC14" i="12"/>
  <c r="BH200" i="13"/>
  <c r="EB263" i="12"/>
  <c r="K431" i="13"/>
  <c r="B51" i="12"/>
  <c r="Y252" i="13"/>
  <c r="CC237" i="12"/>
  <c r="AK435" i="13"/>
  <c r="AZ418"/>
  <c r="AJ424"/>
  <c r="BC292"/>
  <c r="CC408" i="12"/>
  <c r="AB62" i="13"/>
  <c r="H74"/>
  <c r="AS489"/>
  <c r="U284"/>
  <c r="C131" i="6"/>
  <c r="BN224" i="13"/>
  <c r="U554"/>
  <c r="AJ26"/>
  <c r="AB266" i="12"/>
  <c r="BR355" i="13"/>
  <c r="AB238"/>
  <c r="Z401"/>
  <c r="BJ211"/>
  <c r="EB426" i="12"/>
  <c r="U316" i="13"/>
  <c r="AS274"/>
  <c r="AM9"/>
  <c r="N10"/>
  <c r="S29"/>
  <c r="N331"/>
  <c r="B324" i="12"/>
  <c r="B264" i="13"/>
  <c r="BP202"/>
  <c r="BN315"/>
  <c r="BC294" i="12"/>
  <c r="BM510" i="13"/>
  <c r="W216"/>
  <c r="H495"/>
  <c r="AB330" i="12"/>
  <c r="BE367" i="13"/>
  <c r="V535"/>
  <c r="AB453"/>
  <c r="BI415"/>
  <c r="AC254" i="12"/>
  <c r="AC506"/>
  <c r="BN117" i="13"/>
  <c r="B365" i="6"/>
  <c r="N114" i="13"/>
  <c r="BB242"/>
  <c r="L43"/>
  <c r="AD520"/>
  <c r="C275" i="6"/>
  <c r="AV562" i="13"/>
  <c r="AP470"/>
  <c r="AK532"/>
  <c r="AS85"/>
  <c r="H302"/>
  <c r="U61"/>
  <c r="BC374"/>
  <c r="AU71"/>
  <c r="AD8"/>
  <c r="BO267"/>
  <c r="W260"/>
  <c r="AK7"/>
  <c r="BJ225"/>
  <c r="AG370"/>
  <c r="T132"/>
  <c r="G307"/>
  <c r="AG9"/>
  <c r="O533"/>
  <c r="Q469"/>
  <c r="BD395"/>
  <c r="S303"/>
  <c r="AS423"/>
  <c r="BH267"/>
  <c r="C9" i="12"/>
  <c r="BA369" i="13"/>
  <c r="AF201"/>
  <c r="AH352"/>
  <c r="Q140"/>
  <c r="BG62"/>
  <c r="AO553"/>
  <c r="AJ262"/>
  <c r="T207"/>
  <c r="V468"/>
  <c r="C309" i="12"/>
  <c r="BP547" i="13"/>
  <c r="U318"/>
  <c r="AB202" i="12"/>
  <c r="J419" i="13"/>
  <c r="U35"/>
  <c r="AP356"/>
  <c r="Z414"/>
  <c r="CC368" i="12"/>
  <c r="BG150" i="13"/>
  <c r="AB31" i="12"/>
  <c r="H457" i="13"/>
  <c r="C360"/>
  <c r="C154" i="6"/>
  <c r="BS263" i="13"/>
  <c r="Q404"/>
  <c r="AQ465"/>
  <c r="S209"/>
  <c r="I340"/>
  <c r="AR90"/>
  <c r="S237"/>
  <c r="F191"/>
  <c r="BC173" i="12"/>
  <c r="G291" i="13"/>
  <c r="C262"/>
  <c r="BC506"/>
  <c r="D220"/>
  <c r="AQ339"/>
  <c r="D349"/>
  <c r="D467"/>
  <c r="V243"/>
  <c r="X570"/>
  <c r="AA453"/>
  <c r="N491"/>
  <c r="AL471"/>
  <c r="BJ510"/>
  <c r="AO430"/>
  <c r="B20"/>
  <c r="BQ288"/>
  <c r="J210"/>
  <c r="BN169"/>
  <c r="BN484"/>
  <c r="B408" i="6"/>
  <c r="BF104" i="13"/>
  <c r="AG42"/>
  <c r="AH10"/>
  <c r="BQ258"/>
  <c r="B447" i="6"/>
  <c r="BC523" i="12"/>
  <c r="AB72"/>
  <c r="DC519"/>
  <c r="AT539" i="13"/>
  <c r="BB170"/>
  <c r="B217"/>
  <c r="H60"/>
  <c r="C13"/>
  <c r="DB202" i="12"/>
  <c r="L174" i="13"/>
  <c r="AH69"/>
  <c r="BQ169"/>
  <c r="DB160" i="12"/>
  <c r="AC74"/>
  <c r="BC111"/>
  <c r="H479" i="13"/>
  <c r="AN42"/>
  <c r="V570"/>
  <c r="EC487" i="12"/>
  <c r="BQ242" i="13"/>
  <c r="BB106" i="12"/>
  <c r="AH340" i="13"/>
  <c r="AB63" i="12"/>
  <c r="B363" i="13"/>
  <c r="BK237"/>
  <c r="W300"/>
  <c r="BO330"/>
  <c r="DC407" i="12"/>
  <c r="DC27"/>
  <c r="AF6" i="13"/>
  <c r="AS254"/>
  <c r="AB354" i="12"/>
  <c r="BK185" i="13"/>
  <c r="DC481" i="12"/>
  <c r="BG145" i="13"/>
  <c r="AA398"/>
  <c r="BI496"/>
  <c r="AG288"/>
  <c r="BC90"/>
  <c r="F315"/>
  <c r="O538"/>
  <c r="AT491"/>
  <c r="BO271"/>
  <c r="BO454"/>
  <c r="BC158"/>
  <c r="AD406"/>
  <c r="AI479"/>
  <c r="BP345"/>
  <c r="BB138" i="12"/>
  <c r="C532" i="6"/>
  <c r="AC433" i="13"/>
  <c r="AK115"/>
  <c r="DC463" i="12"/>
  <c r="BJ159" i="13"/>
  <c r="B570"/>
  <c r="AJ482"/>
  <c r="Q561"/>
  <c r="BE229"/>
  <c r="CB329" i="12"/>
  <c r="AC31"/>
  <c r="BC405"/>
  <c r="DS531" i="13"/>
  <c r="AX257"/>
  <c r="BL20"/>
  <c r="AA47"/>
  <c r="BG169"/>
  <c r="AF379"/>
  <c r="Y322"/>
  <c r="AZ7"/>
  <c r="B474"/>
  <c r="BQ22"/>
  <c r="AJ358"/>
  <c r="AE159"/>
  <c r="O262"/>
  <c r="BG374"/>
  <c r="AN218"/>
  <c r="AC470"/>
  <c r="BM531"/>
  <c r="AW437"/>
  <c r="F472"/>
  <c r="BH438"/>
  <c r="N127"/>
  <c r="AS344"/>
  <c r="AJ417"/>
  <c r="EB138" i="12"/>
  <c r="BJ482" i="13"/>
  <c r="AS518"/>
  <c r="CB217" i="12"/>
  <c r="I391" i="13"/>
  <c r="BR322"/>
  <c r="BO221"/>
  <c r="BA82"/>
  <c r="EC210" i="12"/>
  <c r="DB94"/>
  <c r="BL402" i="13"/>
  <c r="A425"/>
  <c r="BB531"/>
  <c r="BS10"/>
  <c r="AF184"/>
  <c r="W356"/>
  <c r="BJ459"/>
  <c r="BR87"/>
  <c r="H78"/>
  <c r="BB227" i="12"/>
  <c r="BI336" i="13"/>
  <c r="BC41"/>
  <c r="BR401"/>
  <c r="U381"/>
  <c r="BI285"/>
  <c r="BR164"/>
  <c r="BK242"/>
  <c r="AG17"/>
  <c r="AT273"/>
  <c r="T138"/>
  <c r="A495"/>
  <c r="BO117"/>
  <c r="BM500"/>
  <c r="DK466"/>
  <c r="S137"/>
  <c r="BM191"/>
  <c r="FE232" i="12"/>
  <c r="BC341" i="13"/>
  <c r="BH212"/>
  <c r="BL558"/>
  <c r="EB509" i="12"/>
  <c r="BN83" i="13"/>
  <c r="BO561"/>
  <c r="BD467"/>
  <c r="AZ447"/>
  <c r="U317"/>
  <c r="B470" i="6"/>
  <c r="BB29" i="13"/>
  <c r="N134"/>
  <c r="Z138"/>
  <c r="U404"/>
  <c r="BQ465"/>
  <c r="O494"/>
  <c r="AK450"/>
  <c r="EB294" i="12"/>
  <c r="L50" i="13"/>
  <c r="C358" i="6"/>
  <c r="A91" i="13"/>
  <c r="BB113" i="12"/>
  <c r="BP352" i="13"/>
  <c r="AL77"/>
  <c r="AI51"/>
  <c r="AD330"/>
  <c r="AB436" i="12"/>
  <c r="BP350" i="13"/>
  <c r="AB535"/>
  <c r="R547"/>
  <c r="BH533"/>
  <c r="DC199" i="12"/>
  <c r="AC549"/>
  <c r="AH126" i="13"/>
  <c r="BJ273"/>
  <c r="BJ194"/>
  <c r="BI278"/>
  <c r="BJ304"/>
  <c r="AU262"/>
  <c r="BN544"/>
  <c r="D552"/>
  <c r="S63"/>
  <c r="AR118"/>
  <c r="BF416"/>
  <c r="AI98"/>
  <c r="X522"/>
  <c r="BM188"/>
  <c r="K98"/>
  <c r="AO488"/>
  <c r="I180"/>
  <c r="C539"/>
  <c r="S369"/>
  <c r="AI163"/>
  <c r="AQ134"/>
  <c r="I59"/>
  <c r="BS157"/>
  <c r="I209"/>
  <c r="B165" i="12"/>
  <c r="BR421" i="13"/>
  <c r="BF469"/>
  <c r="AC215" i="12"/>
  <c r="BG64" i="13"/>
  <c r="T319"/>
  <c r="R187"/>
  <c r="AI273"/>
  <c r="BO49"/>
  <c r="AB531" i="12"/>
  <c r="BE402" i="13"/>
  <c r="L360"/>
  <c r="AD463"/>
  <c r="AM352"/>
  <c r="AK415"/>
  <c r="BC155" i="12"/>
  <c r="AM213" i="13"/>
  <c r="BO474"/>
  <c r="BG352"/>
  <c r="AD438"/>
  <c r="AO165"/>
  <c r="BF482"/>
  <c r="W28"/>
  <c r="BC230" i="12"/>
  <c r="BF337" i="13"/>
  <c r="DC61" i="12"/>
  <c r="BD360" i="13"/>
  <c r="X76"/>
  <c r="BS26"/>
  <c r="D60"/>
  <c r="AR261"/>
  <c r="DI432"/>
  <c r="AX194"/>
  <c r="BC503" i="12"/>
  <c r="U93" i="13"/>
  <c r="AO517"/>
  <c r="W568"/>
  <c r="BO497"/>
  <c r="U557"/>
  <c r="BM184"/>
  <c r="AP223"/>
  <c r="A251"/>
  <c r="AQ257"/>
  <c r="AQ226"/>
  <c r="BA182"/>
  <c r="C319" i="6"/>
  <c r="U192" i="13"/>
  <c r="AP392"/>
  <c r="AU448"/>
  <c r="BH261"/>
  <c r="BC21"/>
  <c r="C208"/>
  <c r="I26"/>
  <c r="CC155" i="12"/>
  <c r="AB62"/>
  <c r="CC92"/>
  <c r="CB117"/>
  <c r="DC336"/>
  <c r="BS152" i="13"/>
  <c r="DC449" i="12"/>
  <c r="AM93" i="13"/>
  <c r="AZ368"/>
  <c r="BP117"/>
  <c r="BR82"/>
  <c r="D169"/>
  <c r="AN23"/>
  <c r="AM11"/>
  <c r="F382"/>
  <c r="BF46"/>
  <c r="BB272"/>
  <c r="AC307"/>
  <c r="BD545"/>
  <c r="C569"/>
  <c r="AC106" i="12"/>
  <c r="AC317"/>
  <c r="T24" i="13"/>
  <c r="J475"/>
  <c r="V335"/>
  <c r="BF380"/>
  <c r="CC232" i="12"/>
  <c r="EC215"/>
  <c r="AY60" i="13"/>
  <c r="BH538"/>
  <c r="H180"/>
  <c r="G301"/>
  <c r="AB532"/>
  <c r="AK73"/>
  <c r="B126" i="12"/>
  <c r="AQ515" i="13"/>
  <c r="BK340"/>
  <c r="S250"/>
  <c r="BC162" i="12"/>
  <c r="B54"/>
  <c r="EB349"/>
  <c r="BG61" i="13"/>
  <c r="AO215"/>
  <c r="BA340"/>
  <c r="BL168"/>
  <c r="BI98"/>
  <c r="BI377"/>
  <c r="A214"/>
  <c r="O125"/>
  <c r="AW157"/>
  <c r="L177"/>
  <c r="R359"/>
  <c r="AE517"/>
  <c r="AV357"/>
  <c r="B187"/>
  <c r="B368" i="6"/>
  <c r="BM287" i="13"/>
  <c r="S277"/>
  <c r="AQ22"/>
  <c r="AG151"/>
  <c r="BL361"/>
  <c r="FC538" i="12"/>
  <c r="AV480" i="13"/>
  <c r="AK142"/>
  <c r="A561"/>
  <c r="AK518"/>
  <c r="V484"/>
  <c r="BJ87"/>
  <c r="AS479"/>
  <c r="AC168"/>
  <c r="BO229"/>
  <c r="BC178" i="12"/>
  <c r="AC557"/>
  <c r="BC38" i="13"/>
  <c r="BJ155"/>
  <c r="H497"/>
  <c r="AF241"/>
  <c r="AK177"/>
  <c r="CB361" i="12"/>
  <c r="AA303" i="13"/>
  <c r="V134"/>
  <c r="S424"/>
  <c r="AA301"/>
  <c r="AG190"/>
  <c r="G325"/>
  <c r="AA333"/>
  <c r="BS430"/>
  <c r="AL95"/>
  <c r="A403"/>
  <c r="BH23"/>
  <c r="W259"/>
  <c r="Y165"/>
  <c r="AU371"/>
  <c r="FE190" i="12"/>
  <c r="DB277"/>
  <c r="I472" i="13"/>
  <c r="AN261"/>
  <c r="BD22"/>
  <c r="H545"/>
  <c r="K316"/>
  <c r="BJ117"/>
  <c r="AC540"/>
  <c r="AK563"/>
  <c r="BI97"/>
  <c r="BP452"/>
  <c r="DB186" i="12"/>
  <c r="BK471" i="13"/>
  <c r="BM222"/>
  <c r="BL145"/>
  <c r="EB212" i="12"/>
  <c r="G191" i="13"/>
  <c r="BR284"/>
  <c r="S294"/>
  <c r="C261" i="12"/>
  <c r="AB164"/>
  <c r="W538" i="13"/>
  <c r="AL24"/>
  <c r="R563"/>
  <c r="B461"/>
  <c r="N435"/>
  <c r="AS544"/>
  <c r="AW20"/>
  <c r="AB57" i="12"/>
  <c r="AZ53" i="13"/>
  <c r="K540"/>
  <c r="BR14"/>
  <c r="B286"/>
  <c r="FE546" i="12"/>
  <c r="N222" i="13"/>
  <c r="AU522"/>
  <c r="Y320"/>
  <c r="FA553" i="12"/>
  <c r="Z567" i="13"/>
  <c r="DC294" i="12"/>
  <c r="BC528"/>
  <c r="CC159"/>
  <c r="BI228" i="13"/>
  <c r="AG411"/>
  <c r="G450"/>
  <c r="BP287"/>
  <c r="AV50"/>
  <c r="AX108"/>
  <c r="AP237"/>
  <c r="BC104" i="12"/>
  <c r="BG25" i="13"/>
  <c r="BJ204"/>
  <c r="AW313"/>
  <c r="BS341"/>
  <c r="BD347"/>
  <c r="BB206"/>
  <c r="AI478"/>
  <c r="AH204"/>
  <c r="T457"/>
  <c r="AL489"/>
  <c r="J325"/>
  <c r="AI369"/>
  <c r="T281"/>
  <c r="AD391"/>
  <c r="AE102"/>
  <c r="D164"/>
  <c r="B185"/>
  <c r="CB396" i="12"/>
  <c r="O44" i="13"/>
  <c r="BH243"/>
  <c r="H213"/>
  <c r="EC187" i="12"/>
  <c r="DC17"/>
  <c r="DB308"/>
  <c r="Y57" i="13"/>
  <c r="AC94"/>
  <c r="CC532" i="12"/>
  <c r="AO511" i="13"/>
  <c r="C512" i="6"/>
  <c r="U196" i="13"/>
  <c r="BE380"/>
  <c r="AQ262"/>
  <c r="AX405"/>
  <c r="V222"/>
  <c r="X16"/>
  <c r="C133" i="6"/>
  <c r="AI335" i="13"/>
  <c r="DC559" i="12"/>
  <c r="O123" i="13"/>
  <c r="BO362"/>
  <c r="EB231" i="12"/>
  <c r="BO334" i="13"/>
  <c r="AE65"/>
  <c r="BA211"/>
  <c r="BI478"/>
  <c r="BQ167"/>
  <c r="AY503"/>
  <c r="AX482"/>
  <c r="BK143"/>
  <c r="D53"/>
  <c r="BO52"/>
  <c r="AB315" i="12"/>
  <c r="AX44" i="13"/>
  <c r="AZ559"/>
  <c r="P293"/>
  <c r="EC29" i="12"/>
  <c r="BE565" i="13"/>
  <c r="BO190"/>
  <c r="K269"/>
  <c r="BG12"/>
  <c r="E419"/>
  <c r="AA532"/>
  <c r="G475"/>
  <c r="AF419"/>
  <c r="X139"/>
  <c r="BN143"/>
  <c r="CC259" i="12"/>
  <c r="V447" i="13"/>
  <c r="K569"/>
  <c r="E536"/>
  <c r="AC557"/>
  <c r="AJ284"/>
  <c r="BH480"/>
  <c r="AF206"/>
  <c r="AS142"/>
  <c r="BM180"/>
  <c r="BP207"/>
  <c r="FE186" i="12"/>
  <c r="AB508" i="13"/>
  <c r="AA36"/>
  <c r="M212"/>
  <c r="BA345"/>
  <c r="F9"/>
  <c r="BG216"/>
  <c r="AY98"/>
  <c r="Y63"/>
  <c r="EB121" i="12"/>
  <c r="BP101" i="13"/>
  <c r="AH366"/>
  <c r="A552"/>
  <c r="U439"/>
  <c r="AR339"/>
  <c r="BP397"/>
  <c r="G85"/>
  <c r="BO502"/>
  <c r="F209"/>
  <c r="BM545"/>
  <c r="Q42"/>
  <c r="F564"/>
  <c r="V545"/>
  <c r="AB325"/>
  <c r="AS266"/>
  <c r="BJ316"/>
  <c r="AX138"/>
  <c r="C248" i="12"/>
  <c r="AG290" i="13"/>
  <c r="B356" i="6"/>
  <c r="AY441" i="13"/>
  <c r="CB13" i="12"/>
  <c r="BB331"/>
  <c r="O306" i="13"/>
  <c r="BI536"/>
  <c r="AX228"/>
  <c r="BE87"/>
  <c r="S414"/>
  <c r="BB176" i="12"/>
  <c r="AA148" i="13"/>
  <c r="C212"/>
  <c r="AB112"/>
  <c r="F38"/>
  <c r="S258"/>
  <c r="BJ174"/>
  <c r="AA494"/>
  <c r="I253"/>
  <c r="AJ4" i="3"/>
  <c r="BI140" i="13"/>
  <c r="C317" i="6"/>
  <c r="B42" i="13"/>
  <c r="AF41"/>
  <c r="T552"/>
  <c r="AQ62"/>
  <c r="E127"/>
  <c r="T150"/>
  <c r="B283" i="6"/>
  <c r="X150" i="13"/>
  <c r="BB80"/>
  <c r="AZ349"/>
  <c r="AC448" i="12"/>
  <c r="W505" i="13"/>
  <c r="J493"/>
  <c r="Y4"/>
  <c r="U306"/>
  <c r="I214"/>
  <c r="BN199"/>
  <c r="A121"/>
  <c r="AV53"/>
  <c r="BA390"/>
  <c r="AV337"/>
  <c r="CB407" i="12"/>
  <c r="BF395" i="13"/>
  <c r="BP529"/>
  <c r="AH322"/>
  <c r="CC253" i="12"/>
  <c r="AB331" i="13"/>
  <c r="EC560" i="12"/>
  <c r="O477" i="13"/>
  <c r="BM523"/>
  <c r="BG481"/>
  <c r="B552" i="12"/>
  <c r="A450" i="13"/>
  <c r="U544"/>
  <c r="N273"/>
  <c r="CB545" i="12"/>
  <c r="X42" i="13"/>
  <c r="D239"/>
  <c r="AS265"/>
  <c r="BN386"/>
  <c r="BH86"/>
  <c r="M379"/>
  <c r="BS410"/>
  <c r="L10"/>
  <c r="F126"/>
  <c r="BB561"/>
  <c r="U438"/>
  <c r="AU383"/>
  <c r="AF406"/>
  <c r="BD114"/>
  <c r="BC248"/>
  <c r="Z274"/>
  <c r="EC531" i="12"/>
  <c r="AY556" i="13"/>
  <c r="F248"/>
  <c r="AR171"/>
  <c r="V425"/>
  <c r="AK302"/>
  <c r="L302"/>
  <c r="P148"/>
  <c r="V386"/>
  <c r="AQ559"/>
  <c r="BD554"/>
  <c r="BB162"/>
  <c r="AQ247"/>
  <c r="M536"/>
  <c r="I372"/>
  <c r="AZ310"/>
  <c r="G432"/>
  <c r="BK534"/>
  <c r="V346"/>
  <c r="AU114"/>
  <c r="L321"/>
  <c r="N180"/>
  <c r="AA175"/>
  <c r="H384"/>
  <c r="BF563"/>
  <c r="AB155" i="12"/>
  <c r="B210"/>
  <c r="H434" i="13"/>
  <c r="V107"/>
  <c r="I471"/>
  <c r="A26"/>
  <c r="AV449"/>
  <c r="BQ516"/>
  <c r="BS419"/>
  <c r="B215" i="6"/>
  <c r="DC269" i="12"/>
  <c r="CB238"/>
  <c r="EB258"/>
  <c r="AY46" i="13"/>
  <c r="BD89"/>
  <c r="S8"/>
  <c r="AR385"/>
  <c r="K63"/>
  <c r="E503"/>
  <c r="DB447" i="12"/>
  <c r="L437" i="13"/>
  <c r="BM542"/>
  <c r="BC151" i="12"/>
  <c r="AR383" i="13"/>
  <c r="AU201"/>
  <c r="AX256"/>
  <c r="BQ68"/>
  <c r="C68"/>
  <c r="AZ431"/>
  <c r="I520"/>
  <c r="BC523"/>
  <c r="A567"/>
  <c r="AN359"/>
  <c r="AC310"/>
  <c r="AU127"/>
  <c r="C176" i="12"/>
  <c r="Z344" i="13"/>
  <c r="BJ309"/>
  <c r="Z125"/>
  <c r="AA59"/>
  <c r="AJ348"/>
  <c r="Y330"/>
  <c r="A517"/>
  <c r="M192"/>
  <c r="AZ35"/>
  <c r="X266"/>
  <c r="AP428"/>
  <c r="S525"/>
  <c r="AO505"/>
  <c r="AN438"/>
  <c r="BD290"/>
  <c r="Z77"/>
  <c r="BR348"/>
  <c r="AC239" i="12"/>
  <c r="BK494" i="13"/>
  <c r="BS230"/>
  <c r="AC343" i="12"/>
  <c r="AF16" i="13"/>
  <c r="BR193"/>
  <c r="BL100"/>
  <c r="AM35"/>
  <c r="C291" i="6"/>
  <c r="AZ526" i="13"/>
  <c r="AQ457"/>
  <c r="BJ360"/>
  <c r="J391"/>
  <c r="AC348" i="12"/>
  <c r="V48" i="13"/>
  <c r="C375" i="6"/>
  <c r="AS361" i="13"/>
  <c r="AS203"/>
  <c r="B48"/>
  <c r="AB154" i="12"/>
  <c r="AO313" i="13"/>
  <c r="C494"/>
  <c r="M544"/>
  <c r="BF292"/>
  <c r="B176" i="6"/>
  <c r="BI217" i="13"/>
  <c r="AF445"/>
  <c r="T306"/>
  <c r="U20"/>
  <c r="BO8"/>
  <c r="B200" i="6"/>
  <c r="AD175" i="13"/>
  <c r="AD351"/>
  <c r="BH516"/>
  <c r="D125"/>
  <c r="AS448"/>
  <c r="AV190"/>
  <c r="AX454"/>
  <c r="V252"/>
  <c r="AS296"/>
  <c r="AT552"/>
  <c r="AW447"/>
  <c r="AA55"/>
  <c r="D163"/>
  <c r="B117"/>
  <c r="BF247"/>
  <c r="AY476"/>
  <c r="U272"/>
  <c r="CB270" i="12"/>
  <c r="BO253" i="13"/>
  <c r="AF407"/>
  <c r="BP246"/>
  <c r="S421"/>
  <c r="J526"/>
  <c r="G125"/>
  <c r="X386"/>
  <c r="AI271"/>
  <c r="BN250"/>
  <c r="W72"/>
  <c r="BC147"/>
  <c r="F335"/>
  <c r="AB132"/>
  <c r="AB458" i="12"/>
  <c r="BK83" i="13"/>
  <c r="W519"/>
  <c r="DC59" i="12"/>
  <c r="BJ116" i="13"/>
  <c r="D331"/>
  <c r="AB561" i="12"/>
  <c r="BL420" i="13"/>
  <c r="AY341"/>
  <c r="E297"/>
  <c r="AQ307"/>
  <c r="CC127" i="12"/>
  <c r="BM22" i="13"/>
  <c r="BA416"/>
  <c r="BC478" i="12"/>
  <c r="AI259" i="13"/>
  <c r="N517"/>
  <c r="O432"/>
  <c r="D36"/>
  <c r="T122"/>
  <c r="B512" i="12"/>
  <c r="C89" i="13"/>
  <c r="FE116" i="12"/>
  <c r="AM318" i="13"/>
  <c r="FE15" i="12"/>
  <c r="A200" i="13"/>
  <c r="AF405"/>
  <c r="F240"/>
  <c r="BB467"/>
  <c r="AO88"/>
  <c r="A423"/>
  <c r="X357"/>
  <c r="DC226" i="12"/>
  <c r="BP116" i="13"/>
  <c r="C477" i="6"/>
  <c r="BC538" i="13"/>
  <c r="BH188"/>
  <c r="BJ467"/>
  <c r="G369"/>
  <c r="BN92"/>
  <c r="V76"/>
  <c r="BB555" i="12"/>
  <c r="B42" i="6"/>
  <c r="C384" i="13"/>
  <c r="BP228"/>
  <c r="B90"/>
  <c r="AZ478"/>
  <c r="AJ510"/>
  <c r="BK88"/>
  <c r="AV338"/>
  <c r="R222"/>
  <c r="N416"/>
  <c r="BO488"/>
  <c r="BP432"/>
  <c r="BS22"/>
  <c r="DC461" i="12"/>
  <c r="L393" i="13"/>
  <c r="BP27"/>
  <c r="BM221"/>
  <c r="I90"/>
  <c r="F8"/>
  <c r="S553"/>
  <c r="C195" i="12"/>
  <c r="S230" i="13"/>
  <c r="AA213"/>
  <c r="AV249"/>
  <c r="A422"/>
  <c r="EB113" i="12"/>
  <c r="B47" i="13"/>
  <c r="AM179"/>
  <c r="AD412"/>
  <c r="T82"/>
  <c r="AC486"/>
  <c r="BI149"/>
  <c r="CB278" i="12"/>
  <c r="X77" i="13"/>
  <c r="BQ88"/>
  <c r="BC101"/>
  <c r="AN276"/>
  <c r="BG440"/>
  <c r="C92" i="6"/>
  <c r="BC19" i="13"/>
  <c r="EB244" i="12"/>
  <c r="AN215" i="13"/>
  <c r="AV169"/>
  <c r="BB527" i="12"/>
  <c r="BC116"/>
  <c r="AV289" i="13"/>
  <c r="AB263"/>
  <c r="BH114"/>
  <c r="X269"/>
  <c r="AN144"/>
  <c r="AC342" i="12"/>
  <c r="B514"/>
  <c r="D528" i="13"/>
  <c r="BK421"/>
  <c r="Q496"/>
  <c r="AB140"/>
  <c r="BC435" i="12"/>
  <c r="G127" i="13"/>
  <c r="EC197" i="12"/>
  <c r="G146" i="13"/>
  <c r="I71"/>
  <c r="BP569"/>
  <c r="CC375" i="12"/>
  <c r="L124" i="13"/>
  <c r="W70"/>
  <c r="I507"/>
  <c r="AG453"/>
  <c r="BN439"/>
  <c r="AG321"/>
  <c r="B291" i="12"/>
  <c r="B274" i="6"/>
  <c r="H427" i="13"/>
  <c r="T301"/>
  <c r="S427"/>
  <c r="AE171"/>
  <c r="CC71" i="12"/>
  <c r="S552" i="13"/>
  <c r="D292"/>
  <c r="BR275"/>
  <c r="AA458"/>
  <c r="AO287"/>
  <c r="AP471"/>
  <c r="AP43"/>
  <c r="AR559"/>
  <c r="O447"/>
  <c r="B408"/>
  <c r="BO199"/>
  <c r="BI14"/>
  <c r="BO261"/>
  <c r="BM546"/>
  <c r="BB63"/>
  <c r="C452" i="12"/>
  <c r="AZ343" i="13"/>
  <c r="AX230"/>
  <c r="AH199"/>
  <c r="BB425"/>
  <c r="FD539" i="12"/>
  <c r="AI149" i="13"/>
  <c r="AO181"/>
  <c r="AH329"/>
  <c r="BD113"/>
  <c r="K38"/>
  <c r="I112"/>
  <c r="R569"/>
  <c r="BB105" i="12"/>
  <c r="EC331"/>
  <c r="AN357" i="13"/>
  <c r="AA232"/>
  <c r="W418"/>
  <c r="C194"/>
  <c r="AW336"/>
  <c r="DC37" i="12"/>
  <c r="AO403" i="13"/>
  <c r="B194"/>
  <c r="M264"/>
  <c r="AV490"/>
  <c r="AP519"/>
  <c r="G147"/>
  <c r="BL149"/>
  <c r="BG315"/>
  <c r="BR173"/>
  <c r="AU4"/>
  <c r="BJ31"/>
  <c r="W162"/>
  <c r="N384"/>
  <c r="DC186" i="12"/>
  <c r="DC14"/>
  <c r="R410" i="13"/>
  <c r="L311"/>
  <c r="BB39"/>
  <c r="AB272" i="12"/>
  <c r="BM270" i="13"/>
  <c r="L419"/>
  <c r="AP230"/>
  <c r="DB380" i="12"/>
  <c r="I427" i="13"/>
  <c r="AF69"/>
  <c r="BS367"/>
  <c r="L37"/>
  <c r="AN319"/>
  <c r="AE167"/>
  <c r="AA368"/>
  <c r="V320"/>
  <c r="G50"/>
  <c r="BH168"/>
  <c r="EC410" i="12"/>
  <c r="AO182" i="13"/>
  <c r="AV55"/>
  <c r="AE340"/>
  <c r="AG106"/>
  <c r="AN162"/>
  <c r="EB95" i="12"/>
  <c r="BJ91" i="13"/>
  <c r="EC180" i="12"/>
  <c r="W543" i="13"/>
  <c r="AQ356"/>
  <c r="AR249"/>
  <c r="Z155"/>
  <c r="AL454"/>
  <c r="AE370"/>
  <c r="B380" i="12"/>
  <c r="P313" i="13"/>
  <c r="U305"/>
  <c r="AK168"/>
  <c r="AQ194"/>
  <c r="DB104" i="12"/>
  <c r="BS249" i="13"/>
  <c r="C379"/>
  <c r="BN186"/>
  <c r="H54"/>
  <c r="BH363"/>
  <c r="B387" i="6"/>
  <c r="BS505" i="13"/>
  <c r="BA71"/>
  <c r="BL493"/>
  <c r="DB269" i="12"/>
  <c r="AC301" i="13"/>
  <c r="DC144" i="12"/>
  <c r="AQ427" i="13"/>
  <c r="R493"/>
  <c r="O151"/>
  <c r="B299"/>
  <c r="BB245"/>
  <c r="BD16"/>
  <c r="BC107" i="12"/>
  <c r="N461" i="13"/>
  <c r="BJ176"/>
  <c r="BF407"/>
  <c r="BM121"/>
  <c r="AK160"/>
  <c r="BG397"/>
  <c r="AL325"/>
  <c r="B200" i="12"/>
  <c r="N490" i="13"/>
  <c r="AU491"/>
  <c r="BP392"/>
  <c r="V191"/>
  <c r="AC318"/>
  <c r="AC421"/>
  <c r="BK58"/>
  <c r="AR228"/>
  <c r="AV400"/>
  <c r="H119"/>
  <c r="C467" i="12"/>
  <c r="BH390" i="13"/>
  <c r="AZ391"/>
  <c r="AO440"/>
  <c r="FE44" i="12"/>
  <c r="BD432" i="13"/>
  <c r="BJ321"/>
  <c r="H275"/>
  <c r="BI549"/>
  <c r="AH146"/>
  <c r="O238"/>
  <c r="BS282"/>
  <c r="BL304"/>
  <c r="BL189"/>
  <c r="AY508"/>
  <c r="L376"/>
  <c r="BB480" i="12"/>
  <c r="H64" i="13"/>
  <c r="AV206"/>
  <c r="C287" i="6"/>
  <c r="A233" i="13"/>
  <c r="AA17"/>
  <c r="I380"/>
  <c r="FE516" i="12"/>
  <c r="AW352" i="13"/>
  <c r="AY182"/>
  <c r="AC268"/>
  <c r="CB198" i="12"/>
  <c r="BG523" i="13"/>
  <c r="AC201"/>
  <c r="AZ566"/>
  <c r="C298" i="6"/>
  <c r="AI322" i="13"/>
  <c r="U279"/>
  <c r="BC416"/>
  <c r="B437"/>
  <c r="AC510" i="12"/>
  <c r="AX144" i="13"/>
  <c r="U15"/>
  <c r="AM311"/>
  <c r="BA242"/>
  <c r="AR113"/>
  <c r="BE377"/>
  <c r="AP165"/>
  <c r="AZ52"/>
  <c r="L280"/>
  <c r="AC218" i="12"/>
  <c r="AA168" i="13"/>
  <c r="S449"/>
  <c r="D113"/>
  <c r="N206"/>
  <c r="H561"/>
  <c r="CB532" i="12"/>
  <c r="FA558"/>
  <c r="AW114" i="13"/>
  <c r="BC99"/>
  <c r="DB468" i="12"/>
  <c r="AK263" i="13"/>
  <c r="BO163"/>
  <c r="AG392"/>
  <c r="AL49"/>
  <c r="EB459" i="12"/>
  <c r="C270"/>
  <c r="BI528" i="13"/>
  <c r="A428"/>
  <c r="BD322"/>
  <c r="BL243"/>
  <c r="D400"/>
  <c r="BO179"/>
  <c r="H327"/>
  <c r="G459"/>
  <c r="AW370"/>
  <c r="AZ256"/>
  <c r="W278"/>
  <c r="AR404"/>
  <c r="S136"/>
  <c r="L286"/>
  <c r="AC289" i="12"/>
  <c r="BO211" i="13"/>
  <c r="BB415"/>
  <c r="BJ56"/>
  <c r="BN499"/>
  <c r="AU184"/>
  <c r="E514"/>
  <c r="B155" i="6"/>
  <c r="BB535" i="12"/>
  <c r="AT413" i="13"/>
  <c r="AD506"/>
  <c r="A209"/>
  <c r="Q332"/>
  <c r="B388" i="6"/>
  <c r="B71"/>
  <c r="AH553" i="13"/>
  <c r="F381"/>
  <c r="BN402"/>
  <c r="BR538"/>
  <c r="BC238"/>
  <c r="B375" i="6"/>
  <c r="AQ243" i="13"/>
  <c r="BM469"/>
  <c r="B248" i="12"/>
  <c r="J162" i="13"/>
  <c r="A14"/>
  <c r="BN424"/>
  <c r="EB523" i="12"/>
  <c r="CC115"/>
  <c r="T228" i="13"/>
  <c r="AA23"/>
  <c r="AA86"/>
  <c r="C162" i="6"/>
  <c r="B17" i="12"/>
  <c r="L146" i="13"/>
  <c r="A416"/>
  <c r="C468" i="6"/>
  <c r="T546" i="13"/>
  <c r="AK370"/>
  <c r="AY183"/>
  <c r="BE387"/>
  <c r="AT550"/>
  <c r="AO564"/>
  <c r="DC81" i="12"/>
  <c r="BS252" i="13"/>
  <c r="AO527"/>
  <c r="I108"/>
  <c r="CB263" i="12"/>
  <c r="P490" i="13"/>
  <c r="AH255"/>
  <c r="AS493"/>
  <c r="AD187"/>
  <c r="AI368"/>
  <c r="AE44"/>
  <c r="D276"/>
  <c r="O535"/>
  <c r="Q501"/>
  <c r="AT462"/>
  <c r="Y267"/>
  <c r="W267"/>
  <c r="DC303" i="12"/>
  <c r="Y167" i="13"/>
  <c r="A338"/>
  <c r="H321"/>
  <c r="C503" i="12"/>
  <c r="AP254" i="13"/>
  <c r="CB109" i="12"/>
  <c r="F361" i="13"/>
  <c r="G293"/>
  <c r="BC377"/>
  <c r="AI6"/>
  <c r="AT239"/>
  <c r="A350"/>
  <c r="B548"/>
  <c r="G455"/>
  <c r="BN267"/>
  <c r="AL170"/>
  <c r="N95"/>
  <c r="BO194"/>
  <c r="BS568"/>
  <c r="BJ250"/>
  <c r="BB417"/>
  <c r="AR469"/>
  <c r="BI341"/>
  <c r="B361"/>
  <c r="F40"/>
  <c r="BD470"/>
  <c r="AS310"/>
  <c r="AE414"/>
  <c r="C454" i="6"/>
  <c r="J187" i="13"/>
  <c r="AU558"/>
  <c r="BR56"/>
  <c r="U79"/>
  <c r="J29"/>
  <c r="AJ103"/>
  <c r="BK407"/>
  <c r="AG563"/>
  <c r="U446"/>
  <c r="AC554"/>
  <c r="X104"/>
  <c r="BG135"/>
  <c r="Y56"/>
  <c r="AC302" i="12"/>
  <c r="F159" i="13"/>
  <c r="C290"/>
  <c r="BA321"/>
  <c r="AQ534"/>
  <c r="Y413"/>
  <c r="A236"/>
  <c r="AC75" i="12"/>
  <c r="D519" i="13"/>
  <c r="BO478"/>
  <c r="AH111"/>
  <c r="AJ236"/>
  <c r="L192"/>
  <c r="BD496"/>
  <c r="AL566"/>
  <c r="Q88"/>
  <c r="N133"/>
  <c r="AP405"/>
  <c r="CC475" i="12"/>
  <c r="AC457" i="13"/>
  <c r="AX117"/>
  <c r="B196" i="6"/>
  <c r="AL429" i="13"/>
  <c r="BD131"/>
  <c r="C537"/>
  <c r="BE77"/>
  <c r="DC511" i="12"/>
  <c r="CC101"/>
  <c r="J324" i="13"/>
  <c r="EB499" i="12"/>
  <c r="D360" i="13"/>
  <c r="BA18"/>
  <c r="AP438"/>
  <c r="CB82" i="12"/>
  <c r="AP460" i="13"/>
  <c r="AN125"/>
  <c r="AP9"/>
  <c r="AZ5"/>
  <c r="F37"/>
  <c r="BR273"/>
  <c r="BB182"/>
  <c r="BE35"/>
  <c r="FE432" i="12"/>
  <c r="AX115" i="13"/>
  <c r="AV448"/>
  <c r="AB29"/>
  <c r="S91"/>
  <c r="BS240"/>
  <c r="O504"/>
  <c r="AD87"/>
  <c r="C114" i="6"/>
  <c r="BH465" i="13"/>
  <c r="X388"/>
  <c r="CB387" i="12"/>
  <c r="AS337" i="13"/>
  <c r="BJ476"/>
  <c r="BO295"/>
  <c r="S276"/>
  <c r="C479"/>
  <c r="AK113"/>
  <c r="L194"/>
  <c r="AC16" i="12"/>
  <c r="B282"/>
  <c r="AL473" i="13"/>
  <c r="BB177" i="12"/>
  <c r="X562" i="13"/>
  <c r="BD341"/>
  <c r="F442"/>
  <c r="AN509"/>
  <c r="AJ194"/>
  <c r="BJ406"/>
  <c r="BR176"/>
  <c r="BO140"/>
  <c r="BA414"/>
  <c r="BM555"/>
  <c r="AB329"/>
  <c r="BB487"/>
  <c r="AP380"/>
  <c r="AN312"/>
  <c r="EC21" i="12"/>
  <c r="K514" i="13"/>
  <c r="Z94"/>
  <c r="BB376" i="12"/>
  <c r="BK220" i="13"/>
  <c r="F272"/>
  <c r="BE105"/>
  <c r="AK462"/>
  <c r="B83"/>
  <c r="BI469"/>
  <c r="D188"/>
  <c r="EC459" i="12"/>
  <c r="AY91" i="13"/>
  <c r="AO143"/>
  <c r="AB117" i="12"/>
  <c r="BN223" i="13"/>
  <c r="D281"/>
  <c r="R339"/>
  <c r="AT162"/>
  <c r="AO401"/>
  <c r="AO427"/>
  <c r="BC260"/>
  <c r="AW308"/>
  <c r="B268" i="12"/>
  <c r="AG505" i="13"/>
  <c r="BE17"/>
  <c r="Y561"/>
  <c r="BA213"/>
  <c r="L276"/>
  <c r="J559"/>
  <c r="AK262"/>
  <c r="H301"/>
  <c r="AR42"/>
  <c r="AE247"/>
  <c r="C112" i="12"/>
  <c r="BK403" i="13"/>
  <c r="DC264" i="12"/>
  <c r="CC416"/>
  <c r="DC560"/>
  <c r="AK242" i="13"/>
  <c r="C205" i="12"/>
  <c r="AZ193" i="13"/>
  <c r="BF160"/>
  <c r="AN555"/>
  <c r="U204"/>
  <c r="F101"/>
  <c r="BH290"/>
  <c r="BS417"/>
  <c r="C53"/>
  <c r="S478"/>
  <c r="B185" i="12"/>
  <c r="AW12" i="13"/>
  <c r="AP345"/>
  <c r="AY259"/>
  <c r="AW316"/>
  <c r="AB70" i="12"/>
  <c r="CB282"/>
  <c r="BL207" i="13"/>
  <c r="BB262" i="12"/>
  <c r="BB322"/>
  <c r="AF502" i="13"/>
  <c r="BF559"/>
  <c r="R482"/>
  <c r="AC193" i="12"/>
  <c r="N212" i="13"/>
  <c r="O31"/>
  <c r="AB9" i="12"/>
  <c r="BE247" i="13"/>
  <c r="BB480"/>
  <c r="BN248"/>
  <c r="BP421"/>
  <c r="Z87"/>
  <c r="D496"/>
  <c r="AL522"/>
  <c r="A449"/>
  <c r="AV506"/>
  <c r="B510" i="6"/>
  <c r="AD242" i="13"/>
  <c r="E325"/>
  <c r="BG319"/>
  <c r="BB526" i="12"/>
  <c r="BJ186" i="13"/>
  <c r="BI522"/>
  <c r="N394"/>
  <c r="I204"/>
  <c r="BC97"/>
  <c r="BF530"/>
  <c r="AO497"/>
  <c r="B490" i="6"/>
  <c r="Z208" i="13"/>
  <c r="AD496"/>
  <c r="B65" i="12"/>
  <c r="EB194"/>
  <c r="AA416" i="13"/>
  <c r="BG459"/>
  <c r="BR430"/>
  <c r="BH283"/>
  <c r="AD371"/>
  <c r="BS493"/>
  <c r="BO177"/>
  <c r="AK321"/>
  <c r="AC190" i="12"/>
  <c r="BI296" i="13"/>
  <c r="BD65"/>
  <c r="F305"/>
  <c r="BD449"/>
  <c r="AG530"/>
  <c r="U489"/>
  <c r="W27"/>
  <c r="BO139"/>
  <c r="M429"/>
  <c r="BC164" i="12"/>
  <c r="AN138" i="13"/>
  <c r="EB325" i="12"/>
  <c r="AV329" i="13"/>
  <c r="J72"/>
  <c r="T438"/>
  <c r="BQ60"/>
  <c r="AA68"/>
  <c r="Z482"/>
  <c r="BC259" i="12"/>
  <c r="AZ482" i="13"/>
  <c r="FE257" i="12"/>
  <c r="AK335" i="13"/>
  <c r="CB231" i="12"/>
  <c r="AA21" i="13"/>
  <c r="L182"/>
  <c r="P469"/>
  <c r="CC183" i="12"/>
  <c r="BK260" i="13"/>
  <c r="BO324"/>
  <c r="C287" i="12"/>
  <c r="AK4" i="13"/>
  <c r="BQ96"/>
  <c r="BH300"/>
  <c r="AW13"/>
  <c r="AP197"/>
  <c r="BH63"/>
  <c r="C416" i="6"/>
  <c r="AQ318" i="13"/>
  <c r="B325" i="6"/>
  <c r="AH496" i="13"/>
  <c r="BS211"/>
  <c r="AB396" i="12"/>
  <c r="U511" i="13"/>
  <c r="AV372"/>
  <c r="C378" i="6"/>
  <c r="Q90" i="13"/>
  <c r="BI387"/>
  <c r="C473"/>
  <c r="AZ251"/>
  <c r="H546"/>
  <c r="CC336" i="12"/>
  <c r="AH489" i="13"/>
  <c r="AU444"/>
  <c r="Y401"/>
  <c r="I42"/>
  <c r="EC413" i="12"/>
  <c r="AO174" i="13"/>
  <c r="AO106"/>
  <c r="AF348"/>
  <c r="A523"/>
  <c r="C210" i="12"/>
  <c r="AB341" i="13"/>
  <c r="EB381" i="12"/>
  <c r="BI426" i="13"/>
  <c r="AN5"/>
  <c r="BD46"/>
  <c r="W339"/>
  <c r="AL514"/>
  <c r="AC185" i="12"/>
  <c r="BR496" i="13"/>
  <c r="A510"/>
  <c r="BQ9"/>
  <c r="AE398"/>
  <c r="AK549"/>
  <c r="AK429"/>
  <c r="F225"/>
  <c r="AX363"/>
  <c r="AS340"/>
  <c r="J285"/>
  <c r="AF7"/>
  <c r="AC400" i="12"/>
  <c r="BD212" i="13"/>
  <c r="AG382"/>
  <c r="M543"/>
  <c r="AP79"/>
  <c r="A126"/>
  <c r="N130"/>
  <c r="AJ256"/>
  <c r="BL97"/>
  <c r="BP60"/>
  <c r="DB266" i="12"/>
  <c r="BO174" i="13"/>
  <c r="I312"/>
  <c r="S517"/>
  <c r="A556"/>
  <c r="FE267" i="12"/>
  <c r="B184"/>
  <c r="C545" i="13"/>
  <c r="AM290"/>
  <c r="AG296"/>
  <c r="DC23" i="12"/>
  <c r="AJ520" i="13"/>
  <c r="BL422"/>
  <c r="AR560"/>
  <c r="AY231"/>
  <c r="BS348"/>
  <c r="U243"/>
  <c r="B287" i="6"/>
  <c r="AP410" i="13"/>
  <c r="C84"/>
  <c r="BE64"/>
  <c r="AC551"/>
  <c r="AJ343"/>
  <c r="BI63"/>
  <c r="AC504"/>
  <c r="BI304"/>
  <c r="FD541" i="12"/>
  <c r="T250" i="13"/>
  <c r="BB230"/>
  <c r="BC144" i="12"/>
  <c r="BK203" i="13"/>
  <c r="BI164"/>
  <c r="AQ95"/>
  <c r="BE409"/>
  <c r="BC125" i="12"/>
  <c r="AG325" i="13"/>
  <c r="AQ479"/>
  <c r="BM511"/>
  <c r="AV117"/>
  <c r="DC145" i="12"/>
  <c r="B96"/>
  <c r="B148"/>
  <c r="B214"/>
  <c r="DC490"/>
  <c r="AJ275" i="13"/>
  <c r="AY157"/>
  <c r="AP445"/>
  <c r="AC9" i="12"/>
  <c r="AX243" i="13"/>
  <c r="AJ226"/>
  <c r="BP84"/>
  <c r="W52"/>
  <c r="Q291"/>
  <c r="Y44"/>
  <c r="G561"/>
  <c r="BE97"/>
  <c r="AM353"/>
  <c r="BD234"/>
  <c r="AD403"/>
  <c r="AX177"/>
  <c r="N281"/>
  <c r="DC397" i="12"/>
  <c r="BI53" i="13"/>
  <c r="AC52" i="12"/>
  <c r="AC64" i="13"/>
  <c r="BK221"/>
  <c r="BR301"/>
  <c r="AS15"/>
  <c r="BD355"/>
  <c r="F520"/>
  <c r="AD368"/>
  <c r="T410"/>
  <c r="AT218"/>
  <c r="EC192" i="12"/>
  <c r="N58" i="13"/>
  <c r="BN94"/>
  <c r="B86" i="12"/>
  <c r="AF357" i="13"/>
  <c r="H511"/>
  <c r="V340"/>
  <c r="Z287"/>
  <c r="BQ283"/>
  <c r="W229"/>
  <c r="BP498"/>
  <c r="W566"/>
  <c r="AF295"/>
  <c r="BS460"/>
  <c r="S30"/>
  <c r="AX511"/>
  <c r="AA120"/>
  <c r="V331"/>
  <c r="H565"/>
  <c r="AT361"/>
  <c r="X478"/>
  <c r="D173"/>
  <c r="X13"/>
  <c r="EC468" i="12"/>
  <c r="Z86" i="13"/>
  <c r="Y115"/>
  <c r="BO205"/>
  <c r="AS461"/>
  <c r="AA535"/>
  <c r="U378"/>
  <c r="FE214" i="12"/>
  <c r="BN243" i="13"/>
  <c r="B113" i="12"/>
  <c r="Q94" i="13"/>
  <c r="AJ529"/>
  <c r="BM332"/>
  <c r="J495"/>
  <c r="DC191" i="12"/>
  <c r="BQ262" i="13"/>
  <c r="AP11"/>
  <c r="AF186"/>
  <c r="AB483"/>
  <c r="BE433"/>
  <c r="CC321" i="12"/>
  <c r="BS153" i="13"/>
  <c r="BN468"/>
  <c r="V534"/>
  <c r="AT7"/>
  <c r="AF389"/>
  <c r="AE123"/>
  <c r="DC425" i="12"/>
  <c r="B300" i="6"/>
  <c r="J280" i="13"/>
  <c r="BG245"/>
  <c r="V8"/>
  <c r="J532"/>
  <c r="AH394"/>
  <c r="R8"/>
  <c r="EC80" i="12"/>
  <c r="BD429" i="13"/>
  <c r="AH458"/>
  <c r="Y31"/>
  <c r="BG364"/>
  <c r="BE20"/>
  <c r="AP294"/>
  <c r="AE299"/>
  <c r="BF483"/>
  <c r="B382" i="12"/>
  <c r="AA482" i="13"/>
  <c r="A260"/>
  <c r="S558"/>
  <c r="DC122" i="12"/>
  <c r="CC90"/>
  <c r="BI340" i="13"/>
  <c r="AO282"/>
  <c r="AW417"/>
  <c r="AG37"/>
  <c r="AV180"/>
  <c r="AT408"/>
  <c r="K397"/>
  <c r="M441"/>
  <c r="BE568"/>
  <c r="AA251"/>
  <c r="A146"/>
  <c r="AS449"/>
  <c r="T311"/>
  <c r="Z215"/>
  <c r="BE235"/>
  <c r="AM220"/>
  <c r="E495"/>
  <c r="AB93"/>
  <c r="EC217" i="12"/>
  <c r="BI188" i="13"/>
  <c r="M225"/>
  <c r="AN85"/>
  <c r="AE354"/>
  <c r="X458"/>
  <c r="BL136"/>
  <c r="C206" i="6"/>
  <c r="AW484" i="13"/>
  <c r="M473"/>
  <c r="U259"/>
  <c r="AO431"/>
  <c r="BC454" i="12"/>
  <c r="J66" i="13"/>
  <c r="AF371"/>
  <c r="S402"/>
  <c r="BB118"/>
  <c r="D561"/>
  <c r="AC176" i="12"/>
  <c r="AP429" i="13"/>
  <c r="O66"/>
  <c r="AM252"/>
  <c r="AV367"/>
  <c r="A489"/>
  <c r="AZ379"/>
  <c r="AN93"/>
  <c r="BL78"/>
  <c r="R519"/>
  <c r="AR389"/>
  <c r="G478"/>
  <c r="AU488"/>
  <c r="DB423" i="12"/>
  <c r="AM224" i="13"/>
  <c r="AB281" i="12"/>
  <c r="AJ286" i="13"/>
  <c r="CB515" i="12"/>
  <c r="AC170"/>
  <c r="A337" i="13"/>
  <c r="AM196"/>
  <c r="U507"/>
  <c r="BS251"/>
  <c r="E378"/>
  <c r="BO115"/>
  <c r="S46"/>
  <c r="DB276" i="12"/>
  <c r="AE483" i="13"/>
  <c r="EB196" i="12"/>
  <c r="AX568" i="13"/>
  <c r="AD513"/>
  <c r="W114"/>
  <c r="S551"/>
  <c r="R330"/>
  <c r="Y174"/>
  <c r="B289" i="6"/>
  <c r="D253" i="13"/>
  <c r="AE27"/>
  <c r="AD217"/>
  <c r="DC261" i="12"/>
  <c r="BP229" i="13"/>
  <c r="E173"/>
  <c r="S374"/>
  <c r="P533"/>
  <c r="BF140"/>
  <c r="AZ427"/>
  <c r="BC384" i="12"/>
  <c r="J20" i="13"/>
  <c r="AV38"/>
  <c r="AD171"/>
  <c r="W219"/>
  <c r="AE274"/>
  <c r="C452"/>
  <c r="BB254"/>
  <c r="BC353" i="12"/>
  <c r="AZ255" i="13"/>
  <c r="CC485" i="12"/>
  <c r="F299" i="13"/>
  <c r="AA463"/>
  <c r="L444"/>
  <c r="BN377"/>
  <c r="C70" i="12"/>
  <c r="A24" i="13"/>
  <c r="CB133" i="12"/>
  <c r="BF243" i="13"/>
  <c r="AJ446"/>
  <c r="F391"/>
  <c r="AT252"/>
  <c r="AB506" i="12"/>
  <c r="BS160" i="13"/>
  <c r="BC497"/>
  <c r="H59"/>
  <c r="C422" i="6"/>
  <c r="AF254" i="13"/>
  <c r="DB335" i="12"/>
  <c r="X7" i="13"/>
  <c r="BC117" i="12"/>
  <c r="BJ509" i="13"/>
  <c r="AM242"/>
  <c r="P290"/>
  <c r="C453" i="12"/>
  <c r="S452" i="13"/>
  <c r="AH304"/>
  <c r="AG367"/>
  <c r="F379"/>
  <c r="B298"/>
  <c r="G220"/>
  <c r="B493"/>
  <c r="T349"/>
  <c r="C230"/>
  <c r="AQ502"/>
  <c r="K108"/>
  <c r="BK441"/>
  <c r="BM64"/>
  <c r="DB442" i="12"/>
  <c r="BB146" i="13"/>
  <c r="W43"/>
  <c r="BC124" i="12"/>
  <c r="BE146" i="13"/>
  <c r="A491"/>
  <c r="BA4"/>
  <c r="Y166"/>
  <c r="AR44"/>
  <c r="AL322"/>
  <c r="CB437" i="12"/>
  <c r="FE112"/>
  <c r="CB403"/>
  <c r="FE320"/>
  <c r="BO280" i="13"/>
  <c r="AY174"/>
  <c r="AW332"/>
  <c r="C110" i="6"/>
  <c r="AF244" i="13"/>
  <c r="C489" i="6"/>
  <c r="AG287" i="13"/>
  <c r="BI127"/>
  <c r="L67"/>
  <c r="AU395"/>
  <c r="K275"/>
  <c r="G14"/>
  <c r="X66"/>
  <c r="BP502"/>
  <c r="CC80" i="12"/>
  <c r="AK364" i="13"/>
  <c r="BR16"/>
  <c r="AK232"/>
  <c r="BB252"/>
  <c r="W53"/>
  <c r="X484"/>
  <c r="AS262"/>
  <c r="AB407" i="12"/>
  <c r="BP565" i="13"/>
  <c r="A366"/>
  <c r="AY131"/>
  <c r="AL553"/>
  <c r="AN504"/>
  <c r="DB59" i="12"/>
  <c r="CC413"/>
  <c r="BG104" i="13"/>
  <c r="EB49" i="12"/>
  <c r="AG149" i="13"/>
  <c r="AG362"/>
  <c r="V438"/>
  <c r="AI216"/>
  <c r="AF92"/>
  <c r="EB208" i="12"/>
  <c r="BS231" i="13"/>
  <c r="CC84" i="12"/>
  <c r="AM386" i="13"/>
  <c r="Z114"/>
  <c r="B270" i="6"/>
  <c r="EB338" i="12"/>
  <c r="E409" i="13"/>
  <c r="AQ363"/>
  <c r="AC316"/>
  <c r="AA214"/>
  <c r="BB99" i="12"/>
  <c r="AT496" i="13"/>
  <c r="X97"/>
  <c r="BJ431"/>
  <c r="BM353"/>
  <c r="CB269" i="12"/>
  <c r="H276" i="13"/>
  <c r="BD483"/>
  <c r="F387"/>
  <c r="S219"/>
  <c r="BP485"/>
  <c r="BG513"/>
  <c r="BO123"/>
  <c r="C76" i="6"/>
  <c r="AK47" i="13"/>
  <c r="O385"/>
  <c r="BP570"/>
  <c r="U319"/>
  <c r="O40"/>
  <c r="H298"/>
  <c r="G479"/>
  <c r="AT398"/>
  <c r="E402"/>
  <c r="AD162"/>
  <c r="AD395"/>
  <c r="E152"/>
  <c r="X242"/>
  <c r="W227"/>
  <c r="BK21"/>
  <c r="CB115" i="12"/>
  <c r="BC180"/>
  <c r="AR80" i="13"/>
  <c r="AJ269"/>
  <c r="AX34"/>
  <c r="S570"/>
  <c r="DA469"/>
  <c r="S39"/>
  <c r="F567"/>
  <c r="J117"/>
  <c r="AD167"/>
  <c r="D434"/>
  <c r="BS273"/>
  <c r="G422"/>
  <c r="BH256"/>
  <c r="AN431"/>
  <c r="BH418"/>
  <c r="AV215"/>
  <c r="BI259"/>
  <c r="AA81"/>
  <c r="C59"/>
  <c r="FE392" i="12"/>
  <c r="FD540"/>
  <c r="AU27" i="13"/>
  <c r="EC277" i="12"/>
  <c r="AG236" i="13"/>
  <c r="I542"/>
  <c r="I122"/>
  <c r="AQ334"/>
  <c r="S504"/>
  <c r="BR204"/>
  <c r="C106" i="12"/>
  <c r="H283" i="13"/>
  <c r="DB222" i="12"/>
  <c r="BO197" i="13"/>
  <c r="AP523"/>
  <c r="AD19"/>
  <c r="AY81"/>
  <c r="BE368"/>
  <c r="BJ457"/>
  <c r="Q134"/>
  <c r="B333" i="12"/>
  <c r="BH530" i="13"/>
  <c r="AT567"/>
  <c r="U463"/>
  <c r="FE466" i="12"/>
  <c r="AF144" i="13"/>
  <c r="AQ112"/>
  <c r="C320"/>
  <c r="Q5"/>
  <c r="AW284"/>
  <c r="AT326"/>
  <c r="AE200"/>
  <c r="EB428" i="12"/>
  <c r="BG109" i="13"/>
  <c r="AQ151"/>
  <c r="BQ515"/>
  <c r="W240"/>
  <c r="R101"/>
  <c r="AK197"/>
  <c r="AN270"/>
  <c r="FE480" i="12"/>
  <c r="BM319" i="13"/>
  <c r="AR206"/>
  <c r="B435"/>
  <c r="AT131"/>
  <c r="D477"/>
  <c r="R229"/>
  <c r="BC461" i="12"/>
  <c r="AU349" i="13"/>
  <c r="B503" i="12"/>
  <c r="AW121" i="13"/>
  <c r="AQ357"/>
  <c r="AH397"/>
  <c r="AB247" i="12"/>
  <c r="BN458" i="13"/>
  <c r="BO519"/>
  <c r="AC489" i="12"/>
  <c r="BC428" i="13"/>
  <c r="AT52"/>
  <c r="AH272"/>
  <c r="AR125"/>
  <c r="D500"/>
  <c r="W187"/>
  <c r="BD312"/>
  <c r="AV135"/>
  <c r="O307"/>
  <c r="BK464"/>
  <c r="AT308"/>
  <c r="AR518"/>
  <c r="B223" i="12"/>
  <c r="Q528" i="13"/>
  <c r="BL314"/>
  <c r="H365"/>
  <c r="V451"/>
  <c r="CC524" i="12"/>
  <c r="AQ188" i="13"/>
  <c r="AW94"/>
  <c r="Y395"/>
  <c r="AP219"/>
  <c r="P197"/>
  <c r="DH469"/>
  <c r="Z18"/>
  <c r="AU104"/>
  <c r="M344"/>
  <c r="C253" i="6"/>
  <c r="J511" i="13"/>
  <c r="BC410"/>
  <c r="BE551"/>
  <c r="DB70" i="12"/>
  <c r="CC391"/>
  <c r="BJ288" i="13"/>
  <c r="E136"/>
  <c r="BJ43"/>
  <c r="F79"/>
  <c r="C253"/>
  <c r="W514"/>
  <c r="AK268"/>
  <c r="T102"/>
  <c r="AA76"/>
  <c r="AR186"/>
  <c r="AF205"/>
  <c r="U298"/>
  <c r="O324"/>
  <c r="U164"/>
  <c r="F385"/>
  <c r="B233"/>
  <c r="DC18" i="12"/>
  <c r="C259"/>
  <c r="E84" i="13"/>
  <c r="BB533"/>
  <c r="EC104" i="12"/>
  <c r="AE446" i="13"/>
  <c r="BF537"/>
  <c r="Z178"/>
  <c r="AJ530"/>
  <c r="BC113" i="12"/>
  <c r="M471" i="13"/>
  <c r="AP33"/>
  <c r="M253"/>
  <c r="AX48"/>
  <c r="AG271"/>
  <c r="Y483"/>
  <c r="S252"/>
  <c r="BM512"/>
  <c r="N311"/>
  <c r="BL329"/>
  <c r="AX213"/>
  <c r="X465"/>
  <c r="C531" i="12"/>
  <c r="BC510"/>
  <c r="AX159" i="13"/>
  <c r="BH161"/>
  <c r="BS185"/>
  <c r="V418"/>
  <c r="AG455"/>
  <c r="AH557"/>
  <c r="BB275" i="12"/>
  <c r="V249" i="13"/>
  <c r="BL260"/>
  <c r="B175"/>
  <c r="AS91"/>
  <c r="X71"/>
  <c r="I37"/>
  <c r="S555"/>
  <c r="D454"/>
  <c r="BE260"/>
  <c r="AC494" i="12"/>
  <c r="B97"/>
  <c r="BB51"/>
  <c r="BB507" i="13"/>
  <c r="H364"/>
  <c r="EB129" i="12"/>
  <c r="FA538"/>
  <c r="AT347" i="13"/>
  <c r="BC153"/>
  <c r="AB99"/>
  <c r="W154"/>
  <c r="DC181" i="12"/>
  <c r="AR510" i="13"/>
  <c r="AM313"/>
  <c r="AD552"/>
  <c r="R387"/>
  <c r="AS137"/>
  <c r="AC536"/>
  <c r="BB270" i="12"/>
  <c r="B117" i="6"/>
  <c r="AZ165" i="13"/>
  <c r="AA126"/>
  <c r="AN394"/>
  <c r="AD278"/>
  <c r="AK542"/>
  <c r="G351"/>
  <c r="B456" i="12"/>
  <c r="BP456" i="13"/>
  <c r="AB313" i="12"/>
  <c r="AV420" i="13"/>
  <c r="BO480"/>
  <c r="AT473"/>
  <c r="BA173"/>
  <c r="AE332"/>
  <c r="K82"/>
  <c r="AJ89"/>
  <c r="DB502" i="12"/>
  <c r="BB203" i="13"/>
  <c r="BH458"/>
  <c r="BC364"/>
  <c r="N124"/>
  <c r="G502"/>
  <c r="I528"/>
  <c r="AH93"/>
  <c r="BK182"/>
  <c r="AJ151"/>
  <c r="N484"/>
  <c r="AG560"/>
  <c r="BG74"/>
  <c r="O502"/>
  <c r="AR207"/>
  <c r="G511"/>
  <c r="BM384"/>
  <c r="BJ549"/>
  <c r="BR108"/>
  <c r="AC249" i="12"/>
  <c r="S339" i="13"/>
  <c r="C348" i="12"/>
  <c r="Y511" i="13"/>
  <c r="O458"/>
  <c r="X8"/>
  <c r="BO323"/>
  <c r="AG240"/>
  <c r="Z8"/>
  <c r="AZ242"/>
  <c r="AC175" i="12"/>
  <c r="C403"/>
  <c r="C173" i="6"/>
  <c r="O450" i="13"/>
  <c r="BN455"/>
  <c r="U117"/>
  <c r="AR248"/>
  <c r="BI356"/>
  <c r="BE311"/>
  <c r="W393"/>
  <c r="BM50"/>
  <c r="AK18"/>
  <c r="BE219"/>
  <c r="BN295"/>
  <c r="AW494"/>
  <c r="BJ219"/>
  <c r="AY321"/>
  <c r="BA454"/>
  <c r="AE445"/>
  <c r="AD397"/>
  <c r="EB455" i="12"/>
  <c r="EB260"/>
  <c r="BS321" i="13"/>
  <c r="H533"/>
  <c r="BL415"/>
  <c r="AW513"/>
  <c r="AD78"/>
  <c r="AX311"/>
  <c r="AT562"/>
  <c r="AC321"/>
  <c r="AI412"/>
  <c r="BR385"/>
  <c r="FE449" i="12"/>
  <c r="I77" i="13"/>
  <c r="AE511"/>
  <c r="B41" i="6"/>
  <c r="BC444" i="13"/>
  <c r="W276"/>
  <c r="BC443"/>
  <c r="C350" i="12"/>
  <c r="AB101" i="13"/>
  <c r="AN531"/>
  <c r="B82"/>
  <c r="O352"/>
  <c r="DB250" i="12"/>
  <c r="AH400" i="13"/>
  <c r="AJ290"/>
  <c r="L101"/>
  <c r="BP510"/>
  <c r="AB132" i="12"/>
  <c r="DB420"/>
  <c r="AM63" i="13"/>
  <c r="AZ211"/>
  <c r="CC243" i="12"/>
  <c r="AU276" i="13"/>
  <c r="AV196"/>
  <c r="AO410"/>
  <c r="L309"/>
  <c r="AR190"/>
  <c r="BE67"/>
  <c r="J335"/>
  <c r="AU103"/>
  <c r="CB31" i="12"/>
  <c r="AB526"/>
  <c r="EC384"/>
  <c r="P81" i="13"/>
  <c r="G565"/>
  <c r="AT281"/>
  <c r="V36"/>
  <c r="K300"/>
  <c r="AF492"/>
  <c r="AT370"/>
  <c r="AO340"/>
  <c r="BC538" i="12"/>
  <c r="R440" i="13"/>
  <c r="AG83"/>
  <c r="B95" i="12"/>
  <c r="BB255"/>
  <c r="R338" i="13"/>
  <c r="BC118"/>
  <c r="BN420"/>
  <c r="BO409"/>
  <c r="J116"/>
  <c r="AO455"/>
  <c r="AA114"/>
  <c r="CB116" i="12"/>
  <c r="AB216"/>
  <c r="BC98"/>
  <c r="G184" i="13"/>
  <c r="AA202"/>
  <c r="L217"/>
  <c r="AM8"/>
  <c r="C165" i="6"/>
  <c r="AU353" i="13"/>
  <c r="BM4"/>
  <c r="H482"/>
  <c r="AM362"/>
  <c r="H147"/>
  <c r="DB557" i="12"/>
  <c r="U386" i="13"/>
  <c r="H542"/>
  <c r="V399"/>
  <c r="BH314"/>
  <c r="DB526" i="12"/>
  <c r="AI473" i="13"/>
  <c r="BS167"/>
  <c r="G389"/>
  <c r="DB438" i="12"/>
  <c r="AT522" i="13"/>
  <c r="BP453"/>
  <c r="BC490"/>
  <c r="D96"/>
  <c r="BG172"/>
  <c r="FB559" i="12"/>
  <c r="AN347" i="13"/>
  <c r="AG30"/>
  <c r="CB536" i="12"/>
  <c r="AP185" i="13"/>
  <c r="P322"/>
  <c r="DJ469"/>
  <c r="AZ292"/>
  <c r="BI58"/>
  <c r="R240"/>
  <c r="AB543" i="12"/>
  <c r="BK207" i="13"/>
  <c r="U405"/>
  <c r="AJ371"/>
  <c r="BS491"/>
  <c r="B333" i="6"/>
  <c r="AS543" i="13"/>
  <c r="BM540"/>
  <c r="AS298"/>
  <c r="Z247"/>
  <c r="AW509"/>
  <c r="J5"/>
  <c r="L222"/>
  <c r="O501"/>
  <c r="H552"/>
  <c r="BM481"/>
  <c r="AU334"/>
  <c r="BS528"/>
  <c r="BI243"/>
  <c r="AH254"/>
  <c r="M465"/>
  <c r="CC357" i="12"/>
  <c r="O568" i="13"/>
  <c r="AW497"/>
  <c r="I459"/>
  <c r="AU538"/>
  <c r="EB332" i="12"/>
  <c r="EC8"/>
  <c r="AL104" i="13"/>
  <c r="BC336" i="12"/>
  <c r="AB305" i="13"/>
  <c r="J24"/>
  <c r="AM375"/>
  <c r="AY501"/>
  <c r="B319"/>
  <c r="A340"/>
  <c r="I442"/>
  <c r="BI495"/>
  <c r="M83"/>
  <c r="AM241"/>
  <c r="I464"/>
  <c r="AC210"/>
  <c r="AI30"/>
  <c r="AI448"/>
  <c r="CB544" i="12"/>
  <c r="AJ380" i="13"/>
  <c r="AD205"/>
  <c r="I401"/>
  <c r="T268"/>
  <c r="AA564"/>
  <c r="AH233"/>
  <c r="AR537"/>
  <c r="BA109"/>
  <c r="AG474"/>
  <c r="W224"/>
  <c r="AK391"/>
  <c r="B105"/>
  <c r="V379"/>
  <c r="X299"/>
  <c r="AG412"/>
  <c r="AR53"/>
  <c r="T527"/>
  <c r="L32"/>
  <c r="EB71" i="12"/>
  <c r="R237" i="13"/>
  <c r="AJ385"/>
  <c r="AP365"/>
  <c r="AO422"/>
  <c r="BC277"/>
  <c r="BI92"/>
  <c r="B257"/>
  <c r="EC92" i="12"/>
  <c r="A570" i="13"/>
  <c r="AX392"/>
  <c r="B227" i="6"/>
  <c r="EB467" i="12"/>
  <c r="AF42" i="13"/>
  <c r="AQ244"/>
  <c r="M482"/>
  <c r="A140"/>
  <c r="C300" i="12"/>
  <c r="K76" i="13"/>
  <c r="AW278"/>
  <c r="C267" i="12"/>
  <c r="B33" i="13"/>
  <c r="AI245"/>
  <c r="B481"/>
  <c r="J307"/>
  <c r="AW457"/>
  <c r="H210"/>
  <c r="BE70"/>
  <c r="AA267"/>
  <c r="BO48"/>
  <c r="BN293"/>
  <c r="C227" i="12"/>
  <c r="AJ219" i="13"/>
  <c r="AP119"/>
  <c r="AC514" i="12"/>
  <c r="F343" i="13"/>
  <c r="R354"/>
  <c r="AM232"/>
  <c r="AB520"/>
  <c r="I408"/>
  <c r="AB167" i="12"/>
  <c r="BB275" i="13"/>
  <c r="BF411"/>
  <c r="N488"/>
  <c r="U120"/>
  <c r="B309" i="6"/>
  <c r="BB439" i="13"/>
  <c r="EB481" i="12"/>
  <c r="BI382" i="13"/>
  <c r="BA270"/>
  <c r="AZ364"/>
  <c r="J422"/>
  <c r="Q99"/>
  <c r="AC84" i="12"/>
  <c r="E522" i="13"/>
  <c r="AJ567"/>
  <c r="AR349"/>
  <c r="EC553" i="12"/>
  <c r="V53" i="13"/>
  <c r="C118"/>
  <c r="AC300"/>
  <c r="C114"/>
  <c r="AY146"/>
  <c r="EC11" i="12"/>
  <c r="BH91" i="13"/>
  <c r="AI262"/>
  <c r="E319"/>
  <c r="CC141" i="12"/>
  <c r="AK65" i="13"/>
  <c r="P172"/>
  <c r="EC522" i="12"/>
  <c r="AY255" i="13"/>
  <c r="BB159"/>
  <c r="X310"/>
  <c r="X294"/>
  <c r="DC424" i="12"/>
  <c r="BP143" i="13"/>
  <c r="BJ404"/>
  <c r="BB351" i="12"/>
  <c r="AG477" i="13"/>
  <c r="BO543"/>
  <c r="C257"/>
  <c r="DS556"/>
  <c r="AC515"/>
  <c r="AQ155"/>
  <c r="O349"/>
  <c r="BR62"/>
  <c r="A71"/>
  <c r="BE102"/>
  <c r="I394"/>
  <c r="AT376"/>
  <c r="BK541"/>
  <c r="DC108" i="12"/>
  <c r="AG274" i="13"/>
  <c r="AN216"/>
  <c r="V525"/>
  <c r="Y484"/>
  <c r="X109"/>
  <c r="I49"/>
  <c r="V179"/>
  <c r="AK101"/>
  <c r="D182"/>
  <c r="BH421"/>
  <c r="BC48"/>
  <c r="AP309"/>
  <c r="BB58"/>
  <c r="AF100"/>
  <c r="BC164"/>
  <c r="K461"/>
  <c r="EB320" i="12"/>
  <c r="N118" i="13"/>
  <c r="J161"/>
  <c r="W215"/>
  <c r="R570"/>
  <c r="O348"/>
  <c r="R103"/>
  <c r="AL361"/>
  <c r="BI118"/>
  <c r="BH430"/>
  <c r="AC333"/>
  <c r="AD230"/>
  <c r="BM187"/>
  <c r="BF189"/>
  <c r="EC161" i="12"/>
  <c r="AC545" i="13"/>
  <c r="BJ481"/>
  <c r="AO92"/>
  <c r="AP47"/>
  <c r="BO338"/>
  <c r="BD513"/>
  <c r="BQ338"/>
  <c r="BC475"/>
  <c r="C265"/>
  <c r="BR438"/>
  <c r="DC146" i="12"/>
  <c r="AB119"/>
  <c r="AV68" i="13"/>
  <c r="AA551"/>
  <c r="D148"/>
  <c r="AY112"/>
  <c r="AB168" i="12"/>
  <c r="R545" i="13"/>
  <c r="EB352" i="12"/>
  <c r="FE127"/>
  <c r="B222"/>
  <c r="AB71"/>
  <c r="CB558"/>
  <c r="BE145" i="13"/>
  <c r="BC306" i="12"/>
  <c r="BQ93" i="13"/>
  <c r="BR68"/>
  <c r="F96"/>
  <c r="AD569"/>
  <c r="AQ8"/>
  <c r="AK297"/>
  <c r="AC61" i="12"/>
  <c r="FE529"/>
  <c r="T111" i="13"/>
  <c r="BD47"/>
  <c r="BJ551"/>
  <c r="Q387"/>
  <c r="AC461"/>
  <c r="AE474"/>
  <c r="AV15"/>
  <c r="G451"/>
  <c r="AB215"/>
  <c r="BQ195"/>
  <c r="AJ114"/>
  <c r="BM461"/>
  <c r="Z249"/>
  <c r="Q518"/>
  <c r="S45"/>
  <c r="BI129"/>
  <c r="AE227"/>
  <c r="AU217"/>
  <c r="C222" i="12"/>
  <c r="AC375"/>
  <c r="X304" i="13"/>
  <c r="K23"/>
  <c r="AZ103"/>
  <c r="D516"/>
  <c r="BB402"/>
  <c r="B454"/>
  <c r="AX57"/>
  <c r="AP172"/>
  <c r="AS188"/>
  <c r="CB233" i="12"/>
  <c r="R306" i="13"/>
  <c r="AB223"/>
  <c r="Y527"/>
  <c r="P176"/>
  <c r="B180"/>
  <c r="H142"/>
  <c r="AN439"/>
  <c r="E528"/>
  <c r="W426"/>
  <c r="AB125" i="12"/>
  <c r="AN208" i="13"/>
  <c r="AA127"/>
  <c r="BH214"/>
  <c r="B289" i="12"/>
  <c r="E282" i="13"/>
  <c r="AW563"/>
  <c r="I267"/>
  <c r="G170"/>
  <c r="BP304"/>
  <c r="H447"/>
  <c r="AJ8"/>
  <c r="BP343"/>
  <c r="BN58"/>
  <c r="Y223"/>
  <c r="BC48" i="12"/>
  <c r="DB397"/>
  <c r="AS383" i="13"/>
  <c r="AU230"/>
  <c r="BO498"/>
  <c r="AQ549"/>
  <c r="AK403"/>
  <c r="E79"/>
  <c r="E148"/>
  <c r="AR364"/>
  <c r="AH241"/>
  <c r="CC334" i="12"/>
  <c r="L406" i="13"/>
  <c r="C134" i="6"/>
  <c r="I485" i="13"/>
  <c r="R131"/>
  <c r="BL417"/>
  <c r="AG88"/>
  <c r="S185"/>
  <c r="AB491" i="12"/>
  <c r="S72" i="13"/>
  <c r="FE411" i="12"/>
  <c r="AG418" i="13"/>
  <c r="H564"/>
  <c r="AN65"/>
  <c r="T348"/>
  <c r="AB155"/>
  <c r="AQ123"/>
  <c r="BK505"/>
  <c r="AZ116"/>
  <c r="CC161" i="12"/>
  <c r="BR251" i="13"/>
  <c r="V326"/>
  <c r="BJ504"/>
  <c r="I203"/>
  <c r="BS570"/>
  <c r="X124"/>
  <c r="BO517"/>
  <c r="BN150"/>
  <c r="BC82"/>
  <c r="X398"/>
  <c r="AX100"/>
  <c r="AL181"/>
  <c r="E109"/>
  <c r="AN392"/>
  <c r="AR251"/>
  <c r="F32"/>
  <c r="B427" i="6"/>
  <c r="BC371" i="13"/>
  <c r="M221"/>
  <c r="AW145"/>
  <c r="FE100" i="12"/>
  <c r="B65" i="6"/>
  <c r="BS516" i="13"/>
  <c r="AT352"/>
  <c r="W351"/>
  <c r="AF569"/>
  <c r="AW505"/>
  <c r="B441"/>
  <c r="AE133"/>
  <c r="H193"/>
  <c r="AJ550"/>
  <c r="AL342"/>
  <c r="BR568"/>
  <c r="N530"/>
  <c r="R289"/>
  <c r="BB529"/>
  <c r="BJ119"/>
  <c r="AH67"/>
  <c r="AG299"/>
  <c r="N556"/>
  <c r="T166"/>
  <c r="AH268"/>
  <c r="BE505"/>
  <c r="BM137"/>
  <c r="AG210"/>
  <c r="BN85"/>
  <c r="BA510"/>
  <c r="E175"/>
  <c r="EC547" i="12"/>
  <c r="BI50" i="13"/>
  <c r="BB359" i="12"/>
  <c r="AK6" i="13"/>
  <c r="BR407"/>
  <c r="H22"/>
  <c r="AK488"/>
  <c r="R72"/>
  <c r="AB147" i="12"/>
  <c r="AH531" i="13"/>
  <c r="Q93"/>
  <c r="AX186"/>
  <c r="AC504" i="12"/>
  <c r="R331" i="13"/>
  <c r="AW124"/>
  <c r="AZ220"/>
  <c r="CC51" i="12"/>
  <c r="AX180" i="13"/>
  <c r="T67"/>
  <c r="BG37"/>
  <c r="X446"/>
  <c r="AZ187"/>
  <c r="AY240"/>
  <c r="BF548"/>
  <c r="K288"/>
  <c r="X497"/>
  <c r="Q58"/>
  <c r="AD320"/>
  <c r="N418"/>
  <c r="AP389"/>
  <c r="AH383"/>
  <c r="B503"/>
  <c r="X102"/>
  <c r="BL280"/>
  <c r="AC377"/>
  <c r="M77"/>
  <c r="AL360"/>
  <c r="BH75"/>
  <c r="CB500" i="12"/>
  <c r="C49" i="6"/>
  <c r="U295" i="13"/>
  <c r="BB306" i="12"/>
  <c r="BC220"/>
  <c r="BH216" i="13"/>
  <c r="S464"/>
  <c r="K168"/>
  <c r="R309"/>
  <c r="BQ89"/>
  <c r="F141"/>
  <c r="BG502"/>
  <c r="BS363"/>
  <c r="BS328"/>
  <c r="C66" i="6"/>
  <c r="B324"/>
  <c r="AB59" i="12"/>
  <c r="R75" i="13"/>
  <c r="U290"/>
  <c r="BS126"/>
  <c r="BO183"/>
  <c r="BS548"/>
  <c r="AW118"/>
  <c r="AS167"/>
  <c r="BS481"/>
  <c r="AN512"/>
  <c r="BB217"/>
  <c r="EB295" i="12"/>
  <c r="T523" i="13"/>
  <c r="Y364"/>
  <c r="BJ320"/>
  <c r="I270"/>
  <c r="J218"/>
  <c r="L76"/>
  <c r="EB492" i="12"/>
  <c r="N507" i="13"/>
  <c r="BQ194"/>
  <c r="AE347"/>
  <c r="AV231"/>
  <c r="C423" i="6"/>
  <c r="BQ154" i="13"/>
  <c r="BL225"/>
  <c r="F86"/>
  <c r="BM530"/>
  <c r="BR398"/>
  <c r="BI297"/>
  <c r="AB429"/>
  <c r="V314"/>
  <c r="AC128"/>
  <c r="AG138"/>
  <c r="AS374"/>
  <c r="AB510" i="12"/>
  <c r="W45" i="13"/>
  <c r="AR507"/>
  <c r="AY286"/>
  <c r="BR359"/>
  <c r="BE56"/>
  <c r="V325"/>
  <c r="BA339"/>
  <c r="BC70"/>
  <c r="BM560"/>
  <c r="E403"/>
  <c r="S564"/>
  <c r="CC307" i="12"/>
  <c r="H468" i="13"/>
  <c r="AF179"/>
  <c r="BA179"/>
  <c r="AM472"/>
  <c r="BK420"/>
  <c r="O194"/>
  <c r="N476"/>
  <c r="AV556"/>
  <c r="BB87"/>
  <c r="CB134" i="12"/>
  <c r="T405" i="13"/>
  <c r="X232"/>
  <c r="R5"/>
  <c r="BG84"/>
  <c r="T499"/>
  <c r="I30"/>
  <c r="T58"/>
  <c r="DB555" i="12"/>
  <c r="BC79" i="13"/>
  <c r="BF432"/>
  <c r="B100" i="6"/>
  <c r="AS463" i="13"/>
  <c r="H146"/>
  <c r="BB108" i="12"/>
  <c r="BJ263" i="13"/>
  <c r="BC74"/>
  <c r="R204"/>
  <c r="BP374"/>
  <c r="AB546"/>
  <c r="AX522"/>
  <c r="AQ259"/>
  <c r="E320"/>
  <c r="F184"/>
  <c r="FE144" i="12"/>
  <c r="AO447" i="13"/>
  <c r="AD360"/>
  <c r="O329"/>
  <c r="AI445"/>
  <c r="BJ518"/>
  <c r="G72"/>
  <c r="AK135"/>
  <c r="U568"/>
  <c r="G275"/>
  <c r="U172"/>
  <c r="BK72"/>
  <c r="AF524"/>
  <c r="AF497"/>
  <c r="B358" i="6"/>
  <c r="BJ538" i="13"/>
  <c r="BD451"/>
  <c r="BB518" i="12"/>
  <c r="W434" i="13"/>
  <c r="A230"/>
  <c r="AL346"/>
  <c r="BN500"/>
  <c r="C88" i="6"/>
  <c r="CB335" i="12"/>
  <c r="BE427" i="13"/>
  <c r="AO500"/>
  <c r="BF415"/>
  <c r="BR465"/>
  <c r="BN514"/>
  <c r="EC233" i="12"/>
  <c r="DB548"/>
  <c r="AX252" i="13"/>
  <c r="EB421" i="12"/>
  <c r="U437" i="13"/>
  <c r="EB227" i="12"/>
  <c r="AB212" i="13"/>
  <c r="C99" i="6"/>
  <c r="R99" i="13"/>
  <c r="BB515"/>
  <c r="P43"/>
  <c r="BL258"/>
  <c r="BH158"/>
  <c r="G82"/>
  <c r="AJ508"/>
  <c r="AW227"/>
  <c r="BM155"/>
  <c r="V509"/>
  <c r="AA82"/>
  <c r="DB223" i="12"/>
  <c r="AH273" i="13"/>
  <c r="BH373"/>
  <c r="BS86"/>
  <c r="V208"/>
  <c r="I142"/>
  <c r="DC216" i="12"/>
  <c r="CB262"/>
  <c r="AP149" i="13"/>
  <c r="X85"/>
  <c r="BR73"/>
  <c r="BK323"/>
  <c r="S392"/>
  <c r="AF511"/>
  <c r="AS240"/>
  <c r="BE125"/>
  <c r="FE297" i="12"/>
  <c r="F417" i="13"/>
  <c r="R568"/>
  <c r="FD558" i="12"/>
  <c r="M321" i="13"/>
  <c r="BQ411"/>
  <c r="AB282" i="12"/>
  <c r="C158" i="6"/>
  <c r="I439" i="13"/>
  <c r="AE313"/>
  <c r="BJ439"/>
  <c r="E30"/>
  <c r="BJ42"/>
  <c r="R19"/>
  <c r="AJ120"/>
  <c r="BG48"/>
  <c r="AM395"/>
  <c r="AC139"/>
  <c r="B328" i="6"/>
  <c r="AA327" i="13"/>
  <c r="BM125"/>
  <c r="BD230"/>
  <c r="AB38" i="12"/>
  <c r="B142"/>
  <c r="BS33" i="13"/>
  <c r="AB269" i="12"/>
  <c r="BC400"/>
  <c r="AO314" i="13"/>
  <c r="AR493"/>
  <c r="J84"/>
  <c r="BF369"/>
  <c r="BJ112"/>
  <c r="DC514" i="12"/>
  <c r="BC354"/>
  <c r="D527" i="13"/>
  <c r="AG39"/>
  <c r="BR497"/>
  <c r="W161"/>
  <c r="AW200"/>
  <c r="BS467"/>
  <c r="S379"/>
  <c r="AD99"/>
  <c r="B559" i="12"/>
  <c r="L116" i="13"/>
  <c r="B224" i="12"/>
  <c r="BC80" i="13"/>
  <c r="AL286"/>
  <c r="AU457"/>
  <c r="AQ268"/>
  <c r="EC454" i="12"/>
  <c r="I381" i="13"/>
  <c r="AR226"/>
  <c r="BK211"/>
  <c r="R492"/>
  <c r="AS186"/>
  <c r="CC22" i="12"/>
  <c r="H475" i="13"/>
  <c r="AJ276"/>
  <c r="CC192" i="12"/>
  <c r="BA483" i="13"/>
  <c r="AC299"/>
  <c r="BC23"/>
  <c r="AW132"/>
  <c r="DC433" i="12"/>
  <c r="AL381" i="13"/>
  <c r="AQ15"/>
  <c r="W61"/>
  <c r="AP457"/>
  <c r="S103"/>
  <c r="K27"/>
  <c r="AZ300"/>
  <c r="B350"/>
  <c r="FE336" i="12"/>
  <c r="AE72" i="13"/>
  <c r="AX61"/>
  <c r="T439"/>
  <c r="R475"/>
  <c r="CB46" i="12"/>
  <c r="X541" i="13"/>
  <c r="BN215"/>
  <c r="CC122" i="12"/>
  <c r="AC91"/>
  <c r="AC58"/>
  <c r="W67" i="13"/>
  <c r="AQ236"/>
  <c r="B497" i="6"/>
  <c r="J448" i="13"/>
  <c r="BD198"/>
  <c r="H437"/>
  <c r="F352"/>
  <c r="BN486"/>
  <c r="DB355" i="12"/>
  <c r="J377" i="13"/>
  <c r="BQ245"/>
  <c r="BG516"/>
  <c r="H69"/>
  <c r="BB126" i="12"/>
  <c r="B383" i="13"/>
  <c r="L289"/>
  <c r="K151"/>
  <c r="H449"/>
  <c r="D266"/>
  <c r="AM100"/>
  <c r="AL517"/>
  <c r="AA274"/>
  <c r="K389"/>
  <c r="AV455"/>
  <c r="BC365" i="12"/>
  <c r="DB81"/>
  <c r="BB269"/>
  <c r="AK122" i="13"/>
  <c r="M503"/>
  <c r="AD345"/>
  <c r="G33"/>
  <c r="BC452" i="12"/>
  <c r="BG269" i="13"/>
  <c r="G370"/>
  <c r="DC299" i="12"/>
  <c r="BO501" i="13"/>
  <c r="L426"/>
  <c r="AV304"/>
  <c r="R385"/>
  <c r="S239"/>
  <c r="W287"/>
  <c r="AT274"/>
  <c r="O134"/>
  <c r="W66"/>
  <c r="B451" i="12"/>
  <c r="BI310" i="13"/>
  <c r="BB490" i="12"/>
  <c r="B436"/>
  <c r="EC407"/>
  <c r="AJ101" i="13"/>
  <c r="BB407"/>
  <c r="C437" i="6"/>
  <c r="D38" i="13"/>
  <c r="BH122"/>
  <c r="AD90"/>
  <c r="BB318" i="12"/>
  <c r="N404" i="13"/>
  <c r="BP539"/>
  <c r="AI382"/>
  <c r="S563"/>
  <c r="P215"/>
  <c r="AY557"/>
  <c r="AM283"/>
  <c r="AI409"/>
  <c r="Y104"/>
  <c r="AL206"/>
  <c r="AY410"/>
  <c r="AG16"/>
  <c r="C346" i="12"/>
  <c r="L140" i="13"/>
  <c r="V168"/>
  <c r="BD83"/>
  <c r="K185"/>
  <c r="BI388"/>
  <c r="AX168"/>
  <c r="BO266"/>
  <c r="AX166"/>
  <c r="EB520" i="12"/>
  <c r="Y84" i="13"/>
  <c r="CB70" i="12"/>
  <c r="BI21" i="13"/>
  <c r="AM315"/>
  <c r="BL33"/>
  <c r="AP83"/>
  <c r="AT396"/>
  <c r="BR192"/>
  <c r="P535"/>
  <c r="T501"/>
  <c r="J525"/>
  <c r="AH31"/>
  <c r="AU399"/>
  <c r="O236"/>
  <c r="J181"/>
  <c r="AJ540"/>
  <c r="BJ182"/>
  <c r="DC58" i="12"/>
  <c r="BN75" i="13"/>
  <c r="J114"/>
  <c r="AF267"/>
  <c r="AA61"/>
  <c r="AC425"/>
  <c r="CB468" i="12"/>
  <c r="EB190"/>
  <c r="S99" i="13"/>
  <c r="M386"/>
  <c r="BM258"/>
  <c r="D543"/>
  <c r="EC366" i="12"/>
  <c r="H360" i="13"/>
  <c r="BM443"/>
  <c r="AJ306"/>
  <c r="BQ355"/>
  <c r="AQ7"/>
  <c r="AA528"/>
  <c r="BI257"/>
  <c r="AR543"/>
  <c r="D410"/>
  <c r="BB93"/>
  <c r="L390"/>
  <c r="N54"/>
  <c r="AV37"/>
  <c r="Z335"/>
  <c r="BO451"/>
  <c r="AB492"/>
  <c r="BB375" i="12"/>
  <c r="BF310" i="13"/>
  <c r="A435"/>
  <c r="AQ87"/>
  <c r="L417"/>
  <c r="AR132"/>
  <c r="U107"/>
  <c r="BN557"/>
  <c r="BM441"/>
  <c r="BJ395"/>
  <c r="AC412" i="12"/>
  <c r="AU483" i="13"/>
  <c r="AO240"/>
  <c r="BA67"/>
  <c r="AZ414"/>
  <c r="AS143"/>
  <c r="L170"/>
  <c r="BH454"/>
  <c r="AG487"/>
  <c r="Q106"/>
  <c r="AR552"/>
  <c r="P65"/>
  <c r="X117"/>
  <c r="C182" i="12"/>
  <c r="BL180" i="13"/>
  <c r="M90"/>
  <c r="X227"/>
  <c r="AV268"/>
  <c r="AN72"/>
  <c r="W10"/>
  <c r="FE10" i="12"/>
  <c r="AP120" i="13"/>
  <c r="AZ39"/>
  <c r="EC365" i="12"/>
  <c r="T528" i="13"/>
  <c r="AU72"/>
  <c r="BM234"/>
  <c r="BN296"/>
  <c r="BH341"/>
  <c r="V178"/>
  <c r="AP141"/>
  <c r="AE504"/>
  <c r="AJ247"/>
  <c r="DB436" i="12"/>
  <c r="AJ428" i="13"/>
  <c r="AY172"/>
  <c r="CB397" i="12"/>
  <c r="AC516" i="13"/>
  <c r="AU319"/>
  <c r="AT474"/>
  <c r="AT23"/>
  <c r="H264"/>
  <c r="AQ168"/>
  <c r="BS37"/>
  <c r="AA277"/>
  <c r="S198"/>
  <c r="BL404"/>
  <c r="AJ331"/>
  <c r="DC441" i="12"/>
  <c r="AT292" i="13"/>
  <c r="BI508"/>
  <c r="AV204"/>
  <c r="C222"/>
  <c r="S265"/>
  <c r="EB437" i="12"/>
  <c r="BB156"/>
  <c r="AE79" i="13"/>
  <c r="EB198" i="12"/>
  <c r="A537" i="13"/>
  <c r="O431"/>
  <c r="AX545"/>
  <c r="AQ369"/>
  <c r="AW511"/>
  <c r="BI494"/>
  <c r="BI193"/>
  <c r="AQ256"/>
  <c r="FE89" i="12"/>
  <c r="K526" i="13"/>
  <c r="AA367"/>
  <c r="AF38"/>
  <c r="O391"/>
  <c r="Q205"/>
  <c r="AC471"/>
  <c r="R436"/>
  <c r="AX181"/>
  <c r="BB510" i="12"/>
  <c r="BG388" i="13"/>
  <c r="BM282"/>
  <c r="AC476"/>
  <c r="D523"/>
  <c r="AT120"/>
  <c r="EC276" i="12"/>
  <c r="AZ320" i="13"/>
  <c r="V158"/>
  <c r="E184"/>
  <c r="C301" i="12"/>
  <c r="I416" i="13"/>
  <c r="I172"/>
  <c r="N436"/>
  <c r="AS204"/>
  <c r="BR213"/>
  <c r="AD201"/>
  <c r="BM290"/>
  <c r="BS347"/>
  <c r="AU123"/>
  <c r="EC359" i="12"/>
  <c r="X41" i="13"/>
  <c r="AD428"/>
  <c r="AI299"/>
  <c r="U143"/>
  <c r="AJ237"/>
  <c r="BE302"/>
  <c r="EB326" i="12"/>
  <c r="L39" i="13"/>
  <c r="AC130"/>
  <c r="AM537"/>
  <c r="AB87"/>
  <c r="AS525"/>
  <c r="BM154"/>
  <c r="AW133"/>
  <c r="AC86"/>
  <c r="AU212"/>
  <c r="AV19"/>
  <c r="BQ141"/>
  <c r="BO567"/>
  <c r="AC31"/>
  <c r="BH265"/>
  <c r="AP418"/>
  <c r="K31"/>
  <c r="BK118"/>
  <c r="AH26"/>
  <c r="C215" i="12"/>
  <c r="AX92" i="13"/>
  <c r="AF112"/>
  <c r="BH220"/>
  <c r="K340"/>
  <c r="AO221"/>
  <c r="X557"/>
  <c r="BP500"/>
  <c r="W112"/>
  <c r="AT447"/>
  <c r="BB79" i="12"/>
  <c r="F22" i="13"/>
  <c r="M125"/>
  <c r="P523"/>
  <c r="AR564"/>
  <c r="D263"/>
  <c r="BF334"/>
  <c r="AM15"/>
  <c r="AA332"/>
  <c r="BB111"/>
  <c r="C481" i="6"/>
  <c r="L49" i="13"/>
  <c r="AH551"/>
  <c r="Q566"/>
  <c r="C90"/>
  <c r="BF70"/>
  <c r="BB545" i="12"/>
  <c r="V169" i="13"/>
  <c r="DC381" i="12"/>
  <c r="EB145"/>
  <c r="BI7" i="13"/>
  <c r="B75" i="12"/>
  <c r="C302" i="6"/>
  <c r="J477" i="13"/>
  <c r="DC342" i="12"/>
  <c r="AU209" i="13"/>
  <c r="EC304" i="12"/>
  <c r="X472" i="8"/>
  <c r="AP190" i="13"/>
  <c r="BK52"/>
  <c r="DB474"/>
  <c r="AS542"/>
  <c r="BB403" i="12"/>
  <c r="W96" i="13"/>
  <c r="AB553"/>
  <c r="J6"/>
  <c r="AA46"/>
  <c r="AM488"/>
  <c r="BH539"/>
  <c r="F144"/>
  <c r="AG361"/>
  <c r="AR223"/>
  <c r="AB229" i="12"/>
  <c r="AJ116" i="13"/>
  <c r="C70"/>
  <c r="AD507"/>
  <c r="BN417"/>
  <c r="AJ201"/>
  <c r="BL516"/>
  <c r="I69"/>
  <c r="AK427"/>
  <c r="AQ376"/>
  <c r="AJ12"/>
  <c r="AB399"/>
  <c r="AV228"/>
  <c r="D413"/>
  <c r="E504"/>
  <c r="EC55" i="12"/>
  <c r="CB472"/>
  <c r="O240" i="13"/>
  <c r="FE109" i="12"/>
  <c r="AB481"/>
  <c r="AM194" i="13"/>
  <c r="Q250"/>
  <c r="BN88"/>
  <c r="AQ351"/>
  <c r="U5"/>
  <c r="BB454" i="12"/>
  <c r="BH12" i="13"/>
  <c r="AG212"/>
  <c r="EB10" i="12"/>
  <c r="BQ215" i="13"/>
  <c r="G368"/>
  <c r="B119" i="12"/>
  <c r="BQ535" i="13"/>
  <c r="N209"/>
  <c r="CC349" i="12"/>
  <c r="R223" i="13"/>
  <c r="AH559"/>
  <c r="EB229" i="12"/>
  <c r="BJ99" i="13"/>
  <c r="AI402"/>
  <c r="AJ96"/>
  <c r="AY160"/>
  <c r="BA258"/>
  <c r="B323"/>
  <c r="DC151" i="12"/>
  <c r="BA491" i="13"/>
  <c r="V548"/>
  <c r="U365"/>
  <c r="U375"/>
  <c r="BM225"/>
  <c r="AE381"/>
  <c r="AC454" i="12"/>
  <c r="AI52" i="13"/>
  <c r="BB464"/>
  <c r="B130" i="12"/>
  <c r="B27"/>
  <c r="AX21" i="13"/>
  <c r="BR151"/>
  <c r="BM514"/>
  <c r="E141"/>
  <c r="BF90"/>
  <c r="AU34"/>
  <c r="AO202"/>
  <c r="I551"/>
  <c r="L470"/>
  <c r="EB130" i="12"/>
  <c r="X231" i="13"/>
  <c r="U253"/>
  <c r="AK253"/>
  <c r="CB61" i="12"/>
  <c r="AA505" i="13"/>
  <c r="I23"/>
  <c r="AH218"/>
  <c r="BK9"/>
  <c r="CC213" i="12"/>
  <c r="BH148" i="13"/>
  <c r="AM502"/>
  <c r="C78"/>
  <c r="K136"/>
  <c r="C236" i="6"/>
  <c r="BK93" i="13"/>
  <c r="O102"/>
  <c r="S247"/>
  <c r="CB199" i="12"/>
  <c r="BC45"/>
  <c r="AD348" i="13"/>
  <c r="BE43"/>
  <c r="DB319" i="12"/>
  <c r="BM251" i="13"/>
  <c r="B90" i="12"/>
  <c r="BB562" i="13"/>
  <c r="AV410"/>
  <c r="BK329"/>
  <c r="BD139"/>
  <c r="CC203" i="12"/>
  <c r="AP97" i="13"/>
  <c r="V166"/>
  <c r="BB494"/>
  <c r="AH125"/>
  <c r="BM537"/>
  <c r="Q189"/>
  <c r="K385"/>
  <c r="BK147"/>
  <c r="AK248"/>
  <c r="EB318" i="12"/>
  <c r="BM85" i="13"/>
  <c r="AA121"/>
  <c r="AS297"/>
  <c r="L429"/>
  <c r="BO477"/>
  <c r="AB533"/>
  <c r="U308"/>
  <c r="N253"/>
  <c r="BE416"/>
  <c r="CB242" i="12"/>
  <c r="AO437" i="13"/>
  <c r="AB319" i="12"/>
  <c r="D555" i="13"/>
  <c r="AO531"/>
  <c r="AG502"/>
  <c r="P76"/>
  <c r="AM79"/>
  <c r="FE54" i="12"/>
  <c r="W163" i="13"/>
  <c r="BG509"/>
  <c r="B315"/>
  <c r="T110"/>
  <c r="F532"/>
  <c r="J23"/>
  <c r="U187"/>
  <c r="BH552"/>
  <c r="AZ454"/>
  <c r="BL426"/>
  <c r="A238"/>
  <c r="F462"/>
  <c r="C209" i="6"/>
  <c r="AC569" i="13"/>
  <c r="BR405"/>
  <c r="N25"/>
  <c r="BG213"/>
  <c r="AM132"/>
  <c r="BM467"/>
  <c r="AR100"/>
  <c r="S535"/>
  <c r="BF249"/>
  <c r="S506"/>
  <c r="AS156"/>
  <c r="BB162" i="12"/>
  <c r="N452" i="13"/>
  <c r="BK360"/>
  <c r="N178"/>
  <c r="AB211" i="12"/>
  <c r="A514" i="13"/>
  <c r="L29"/>
  <c r="AC270" i="12"/>
  <c r="CC553"/>
  <c r="AT106" i="13"/>
  <c r="B9"/>
  <c r="AS419"/>
  <c r="P358"/>
  <c r="BK80"/>
  <c r="BC68" i="12"/>
  <c r="BJ558" i="13"/>
  <c r="S20"/>
  <c r="Y133"/>
  <c r="BN256"/>
  <c r="AJ255"/>
  <c r="F62"/>
  <c r="BG45"/>
  <c r="J150"/>
  <c r="AQ410"/>
  <c r="T416"/>
  <c r="AS422"/>
  <c r="B430" i="12"/>
  <c r="BL386" i="13"/>
  <c r="AP115"/>
  <c r="C538"/>
  <c r="FE19" i="12"/>
  <c r="AG385" i="13"/>
  <c r="BA189"/>
  <c r="F193"/>
  <c r="BH268"/>
  <c r="AD339"/>
  <c r="AC75"/>
  <c r="BA137"/>
  <c r="BH316"/>
  <c r="BE116"/>
  <c r="M425"/>
  <c r="AF102"/>
  <c r="G447"/>
  <c r="BN33"/>
  <c r="BN365"/>
  <c r="AF499"/>
  <c r="V197"/>
  <c r="Q187"/>
  <c r="Q396"/>
  <c r="AU517"/>
  <c r="BF200"/>
  <c r="D264"/>
  <c r="AJ309"/>
  <c r="AL544"/>
  <c r="H370"/>
  <c r="S122"/>
  <c r="D389"/>
  <c r="Q510"/>
  <c r="AM187"/>
  <c r="DB107" i="12"/>
  <c r="X487" i="13"/>
  <c r="CB310" i="12"/>
  <c r="BK253" i="13"/>
  <c r="AG390"/>
  <c r="BP232"/>
  <c r="AR103"/>
  <c r="AK447"/>
  <c r="G113"/>
  <c r="U249"/>
  <c r="W262"/>
  <c r="Q36"/>
  <c r="BA335"/>
  <c r="L507"/>
  <c r="BO339"/>
  <c r="AO191"/>
  <c r="BQ374"/>
  <c r="AU99"/>
  <c r="L511"/>
  <c r="AB130"/>
  <c r="BM475"/>
  <c r="L141"/>
  <c r="L538"/>
  <c r="X392"/>
  <c r="BM151"/>
  <c r="W228"/>
  <c r="BC415"/>
  <c r="AU451"/>
  <c r="AQ416"/>
  <c r="B491" i="12"/>
  <c r="FE393"/>
  <c r="BA550" i="13"/>
  <c r="AF234"/>
  <c r="BR423"/>
  <c r="P362"/>
  <c r="CB230" i="12"/>
  <c r="AM447" i="13"/>
  <c r="P189"/>
  <c r="AT221"/>
  <c r="U465"/>
  <c r="Z5"/>
  <c r="BK484"/>
  <c r="BN442"/>
  <c r="O13"/>
  <c r="AR301"/>
  <c r="AB74" i="12"/>
  <c r="AE355" i="13"/>
  <c r="BB498"/>
  <c r="EC196" i="12"/>
  <c r="C8"/>
  <c r="M469" i="13"/>
  <c r="AZ484"/>
  <c r="AB435" i="12"/>
  <c r="R548" i="13"/>
  <c r="AC209" i="12"/>
  <c r="C15" i="6"/>
  <c r="AB34" i="12"/>
  <c r="BB188" i="13"/>
  <c r="BI269"/>
  <c r="BF330"/>
  <c r="A546"/>
  <c r="BB347"/>
  <c r="AR156"/>
  <c r="AI16"/>
  <c r="G181"/>
  <c r="AN145"/>
  <c r="A101"/>
  <c r="AP142"/>
  <c r="BQ491"/>
  <c r="BD146"/>
  <c r="I224"/>
  <c r="I293"/>
  <c r="DH461"/>
  <c r="EB272" i="12"/>
  <c r="DC207"/>
  <c r="AJ140" i="13"/>
  <c r="CC397" i="12"/>
  <c r="AD280" i="13"/>
  <c r="M396"/>
  <c r="AT335"/>
  <c r="V350"/>
  <c r="Y318"/>
  <c r="AC380" i="12"/>
  <c r="AK495" i="13"/>
  <c r="Z393"/>
  <c r="AK259"/>
  <c r="AF289"/>
  <c r="Z201"/>
  <c r="CC242" i="12"/>
  <c r="AT230" i="13"/>
  <c r="AP425"/>
  <c r="BO230"/>
  <c r="P286"/>
  <c r="FE491" i="12"/>
  <c r="F273" i="13"/>
  <c r="DB388" i="12"/>
  <c r="D4" i="13"/>
  <c r="AE309"/>
  <c r="BC315"/>
  <c r="BB283" i="12"/>
  <c r="AX136" i="13"/>
  <c r="BI510"/>
  <c r="L151"/>
  <c r="AQ208"/>
  <c r="V475"/>
  <c r="Z112"/>
  <c r="BJ154"/>
  <c r="AQ171"/>
  <c r="AB406"/>
  <c r="AC19" i="12"/>
  <c r="FE383"/>
  <c r="FE66"/>
  <c r="CC50"/>
  <c r="BF355" i="13"/>
  <c r="D306"/>
  <c r="AL330"/>
  <c r="E502"/>
  <c r="DB356" i="12"/>
  <c r="BO363" i="13"/>
  <c r="BB202"/>
  <c r="E456"/>
  <c r="G481"/>
  <c r="BB320" i="12"/>
  <c r="B465" i="6"/>
  <c r="V423" i="13"/>
  <c r="AJ69"/>
  <c r="AL76"/>
  <c r="BI560"/>
  <c r="V90"/>
  <c r="AI110"/>
  <c r="AC205" i="12"/>
  <c r="N106" i="13"/>
  <c r="AZ198"/>
  <c r="R233"/>
  <c r="BK400"/>
  <c r="BB443"/>
  <c r="M486"/>
  <c r="AV384"/>
  <c r="FC561" i="12"/>
  <c r="Z7" i="13"/>
  <c r="L474"/>
  <c r="BO76"/>
  <c r="AB5"/>
  <c r="M319"/>
  <c r="AC132"/>
  <c r="BN4"/>
  <c r="G335"/>
  <c r="AG25"/>
  <c r="AC155"/>
  <c r="AN445"/>
  <c r="BO424"/>
  <c r="AF336"/>
  <c r="AG439"/>
  <c r="Y507"/>
  <c r="AS84"/>
  <c r="A182"/>
  <c r="Z420"/>
  <c r="FE21" i="12"/>
  <c r="AF437" i="13"/>
  <c r="BM519"/>
  <c r="H66"/>
  <c r="BM505"/>
  <c r="AE251"/>
  <c r="DC256" i="12"/>
  <c r="V265" i="13"/>
  <c r="AN482"/>
  <c r="BC233" i="12"/>
  <c r="BM400" i="13"/>
  <c r="AF207"/>
  <c r="AU242"/>
  <c r="R559"/>
  <c r="BL296"/>
  <c r="V552"/>
  <c r="F349"/>
  <c r="BS148"/>
  <c r="V416"/>
  <c r="I220"/>
  <c r="K41"/>
  <c r="N534"/>
  <c r="BB436" i="12"/>
  <c r="BI80" i="13"/>
  <c r="BL22"/>
  <c r="BO466"/>
  <c r="AL92"/>
  <c r="BE276"/>
  <c r="AE30"/>
  <c r="AK564"/>
  <c r="BI529"/>
  <c r="AM538"/>
  <c r="W279"/>
  <c r="AB334" i="12"/>
  <c r="AG22" i="13"/>
  <c r="AA91"/>
  <c r="CC108" i="12"/>
  <c r="BA423" i="13"/>
  <c r="BK479"/>
  <c r="V58"/>
  <c r="P549"/>
  <c r="BG515"/>
  <c r="AD465"/>
  <c r="BF428"/>
  <c r="AY211"/>
  <c r="EC356" i="12"/>
  <c r="V77" i="13"/>
  <c r="CB432" i="12"/>
  <c r="N422" i="13"/>
  <c r="BH303"/>
  <c r="V313"/>
  <c r="A285"/>
  <c r="AW393"/>
  <c r="AM6"/>
  <c r="I116"/>
  <c r="BC67"/>
  <c r="BC141" i="12"/>
  <c r="BD206" i="13"/>
  <c r="B239"/>
  <c r="BL299"/>
  <c r="DC258" i="12"/>
  <c r="BB168" i="13"/>
  <c r="AC103" i="12"/>
  <c r="BL99" i="13"/>
  <c r="P180"/>
  <c r="AY292"/>
  <c r="D271"/>
  <c r="I413"/>
  <c r="X215"/>
  <c r="BB477" i="12"/>
  <c r="CB552"/>
  <c r="W498" i="13"/>
  <c r="BP182"/>
  <c r="AA308"/>
  <c r="EB164" i="12"/>
  <c r="U238" i="13"/>
  <c r="I569"/>
  <c r="AX463"/>
  <c r="I523"/>
  <c r="AK290"/>
  <c r="AX167"/>
  <c r="BN496"/>
  <c r="BS57"/>
  <c r="AH307"/>
  <c r="AN377"/>
  <c r="BO36"/>
  <c r="N185"/>
  <c r="AF127"/>
  <c r="X559"/>
  <c r="H83"/>
  <c r="V217"/>
  <c r="AU159"/>
  <c r="F360"/>
  <c r="AT180"/>
  <c r="FA541" i="12"/>
  <c r="U246" i="13"/>
  <c r="AD529"/>
  <c r="AQ531"/>
  <c r="V521"/>
  <c r="BE241"/>
  <c r="AF18"/>
  <c r="H352"/>
  <c r="AW250"/>
  <c r="AJ21"/>
  <c r="BS225"/>
  <c r="AF238"/>
  <c r="F560"/>
  <c r="AF187"/>
  <c r="DB540" i="12"/>
  <c r="BQ468" i="13"/>
  <c r="AQ333"/>
  <c r="FE341" i="12"/>
  <c r="BL257" i="13"/>
  <c r="A142"/>
  <c r="W65"/>
  <c r="P56"/>
  <c r="BD219"/>
  <c r="FE220" i="12"/>
  <c r="DB362"/>
  <c r="AK567" i="13"/>
  <c r="B276"/>
  <c r="L486"/>
  <c r="AC230" i="12"/>
  <c r="AG277" i="13"/>
  <c r="BP234"/>
  <c r="M127"/>
  <c r="AR351"/>
  <c r="BL449"/>
  <c r="AN88"/>
  <c r="AS319"/>
  <c r="AT400"/>
  <c r="BS355"/>
  <c r="AA448"/>
  <c r="BK202"/>
  <c r="BI135"/>
  <c r="X535"/>
  <c r="BI84"/>
  <c r="AE111"/>
  <c r="AD472" i="3"/>
  <c r="BR152" i="13"/>
  <c r="AT47"/>
  <c r="AY245"/>
  <c r="AZ18"/>
  <c r="H377"/>
  <c r="Y510"/>
  <c r="AA445"/>
  <c r="AU475"/>
  <c r="DB204" i="12"/>
  <c r="Z43" i="13"/>
  <c r="AA222"/>
  <c r="AM357"/>
  <c r="C432" i="6"/>
  <c r="V220" i="13"/>
  <c r="BR498"/>
  <c r="A16"/>
  <c r="BI547"/>
  <c r="AC473" i="12"/>
  <c r="CC518"/>
  <c r="CB104"/>
  <c r="A554" i="13"/>
  <c r="AG323"/>
  <c r="AQ251"/>
  <c r="AY328"/>
  <c r="C38" i="6"/>
  <c r="C410"/>
  <c r="BH40" i="13"/>
  <c r="U443"/>
  <c r="AQ395"/>
  <c r="AL126"/>
  <c r="M48"/>
  <c r="BJ102"/>
  <c r="BM272"/>
  <c r="BI487"/>
  <c r="BS346"/>
  <c r="AE53"/>
  <c r="AI553"/>
  <c r="A72"/>
  <c r="X190"/>
  <c r="AQ461"/>
  <c r="AH477"/>
  <c r="CC292" i="12"/>
  <c r="BE525" i="13"/>
  <c r="FE57" i="12"/>
  <c r="BE303" i="13"/>
  <c r="AB518" i="12"/>
  <c r="AN74" i="13"/>
  <c r="DC141" i="12"/>
  <c r="BK307" i="13"/>
  <c r="I509"/>
  <c r="E399"/>
  <c r="AN245"/>
  <c r="T230"/>
  <c r="BD369"/>
  <c r="BD250"/>
  <c r="AA197"/>
  <c r="O196"/>
  <c r="AC107"/>
  <c r="DB9" i="12"/>
  <c r="DB457" i="13"/>
  <c r="D518"/>
  <c r="AF568"/>
  <c r="P435"/>
  <c r="FE94" i="12"/>
  <c r="K548" i="13"/>
  <c r="C230" i="12"/>
  <c r="T568" i="13"/>
  <c r="C424" i="6"/>
  <c r="BJ276" i="13"/>
  <c r="C475"/>
  <c r="AT314"/>
  <c r="W379"/>
  <c r="H397"/>
  <c r="V539"/>
  <c r="BN8"/>
  <c r="F134"/>
  <c r="A205"/>
  <c r="AT467"/>
  <c r="AM457"/>
  <c r="BG186"/>
  <c r="AM183"/>
  <c r="AL444"/>
  <c r="AH357"/>
  <c r="AB217"/>
  <c r="BG60"/>
  <c r="C39"/>
  <c r="BO84"/>
  <c r="BC436" i="12"/>
  <c r="V529" i="13"/>
  <c r="V183"/>
  <c r="AB33" i="12"/>
  <c r="BH330" i="13"/>
  <c r="T251"/>
  <c r="BB240" i="12"/>
  <c r="I437" i="13"/>
  <c r="BM199"/>
  <c r="T392"/>
  <c r="BN279"/>
  <c r="AB428" i="12"/>
  <c r="Y480" i="13"/>
  <c r="Q505"/>
  <c r="U115"/>
  <c r="AH548"/>
  <c r="C527" i="12"/>
  <c r="AZ186" i="13"/>
  <c r="BL157"/>
  <c r="BI236"/>
  <c r="AB356" i="12"/>
  <c r="BB411" i="13"/>
  <c r="G304"/>
  <c r="Y126"/>
  <c r="BB387" i="12"/>
  <c r="DB485"/>
  <c r="BF66" i="13"/>
  <c r="BA382"/>
  <c r="AN63"/>
  <c r="X224"/>
  <c r="BJ144"/>
  <c r="BB183"/>
  <c r="I503"/>
  <c r="A30"/>
  <c r="CB150" i="12"/>
  <c r="AJ302" i="13"/>
  <c r="AS491"/>
  <c r="AR85"/>
  <c r="AS57"/>
  <c r="O277"/>
  <c r="R450"/>
  <c r="BC85" i="12"/>
  <c r="H94" i="13"/>
  <c r="AJ318"/>
  <c r="AS276"/>
  <c r="B250"/>
  <c r="BI432"/>
  <c r="B199"/>
  <c r="G198"/>
  <c r="AO530"/>
  <c r="B100" i="12"/>
  <c r="X96" i="13"/>
  <c r="AU265"/>
  <c r="V100"/>
  <c r="Y491"/>
  <c r="Y361"/>
  <c r="J444"/>
  <c r="AP305"/>
  <c r="B483"/>
  <c r="AB76" i="12"/>
  <c r="AO567" i="13"/>
  <c r="AI228"/>
  <c r="R128"/>
  <c r="BP324"/>
  <c r="AP467"/>
  <c r="C77"/>
  <c r="AB285"/>
  <c r="AW305"/>
  <c r="G88"/>
  <c r="AU455"/>
  <c r="AX386"/>
  <c r="BG373"/>
  <c r="BB239" i="12"/>
  <c r="L337" i="13"/>
  <c r="D137"/>
  <c r="AQ337"/>
  <c r="B452" i="12"/>
  <c r="AI76" i="13"/>
  <c r="DB434" i="12"/>
  <c r="DB98"/>
  <c r="AH101" i="13"/>
  <c r="BC521" i="12"/>
  <c r="C174" i="13"/>
  <c r="C554" i="12"/>
  <c r="BM414" i="13"/>
  <c r="BS484"/>
  <c r="F121"/>
  <c r="W545"/>
  <c r="BE478"/>
  <c r="BH164"/>
  <c r="B105" i="12"/>
  <c r="U514" i="13"/>
  <c r="BO270"/>
  <c r="O339"/>
  <c r="BG258"/>
  <c r="AO192"/>
  <c r="BF100"/>
  <c r="AG484"/>
  <c r="AV122"/>
  <c r="C72" i="12"/>
  <c r="C296" i="6"/>
  <c r="CB562" i="12"/>
  <c r="AF193" i="13"/>
  <c r="AR114"/>
  <c r="BS281"/>
  <c r="BE200"/>
  <c r="AV314"/>
  <c r="BN103"/>
  <c r="B76"/>
  <c r="F342"/>
  <c r="DB373" i="12"/>
  <c r="BB194" i="13"/>
  <c r="BD164"/>
  <c r="BF128"/>
  <c r="BH410"/>
  <c r="BB554" i="12"/>
  <c r="BL45" i="13"/>
  <c r="BB272" i="12"/>
  <c r="C143" i="6"/>
  <c r="U27" i="13"/>
  <c r="AA170"/>
  <c r="C75" i="6"/>
  <c r="S52" i="13"/>
  <c r="U92"/>
  <c r="EC57" i="12"/>
  <c r="AN29" i="13"/>
  <c r="B318"/>
  <c r="AW480"/>
  <c r="AC460" i="12"/>
  <c r="BB250" i="13"/>
  <c r="CC316" i="12"/>
  <c r="C178" i="13"/>
  <c r="U58"/>
  <c r="BA540"/>
  <c r="AX325"/>
  <c r="T393"/>
  <c r="Z513"/>
  <c r="BB223"/>
  <c r="BJ513"/>
  <c r="E336"/>
  <c r="AU156"/>
  <c r="P413"/>
  <c r="DB481" i="12"/>
  <c r="BC55" i="13"/>
  <c r="B228" i="12"/>
  <c r="AT508" i="13"/>
  <c r="CC260" i="12"/>
  <c r="C229"/>
  <c r="Z367" i="13"/>
  <c r="BG290"/>
  <c r="AL315"/>
  <c r="DC370" i="12"/>
  <c r="AA15" i="13"/>
  <c r="AP212"/>
  <c r="H21"/>
  <c r="V466"/>
  <c r="AJ14"/>
  <c r="BJ377"/>
  <c r="AR15"/>
  <c r="BC63" i="12"/>
  <c r="BD101" i="13"/>
  <c r="D302"/>
  <c r="V463"/>
  <c r="F451"/>
  <c r="Y96"/>
  <c r="AD112"/>
  <c r="AB411"/>
  <c r="EB543" i="12"/>
  <c r="AE378" i="13"/>
  <c r="AC347"/>
  <c r="AF429"/>
  <c r="AG172"/>
  <c r="BH293"/>
  <c r="DC201" i="12"/>
  <c r="AA425" i="13"/>
  <c r="AY303"/>
  <c r="BQ95"/>
  <c r="BA287"/>
  <c r="AD114"/>
  <c r="BL548"/>
  <c r="E112"/>
  <c r="AN545"/>
  <c r="AD79"/>
  <c r="AR45"/>
  <c r="F407"/>
  <c r="AG358"/>
  <c r="F322"/>
  <c r="FC540" i="12"/>
  <c r="AR448" i="13"/>
  <c r="BB408"/>
  <c r="I9"/>
  <c r="J138"/>
  <c r="BD380"/>
  <c r="AV378"/>
  <c r="AA488"/>
  <c r="H324"/>
  <c r="BB525" i="12"/>
  <c r="AT144" i="13"/>
  <c r="CB550" i="12"/>
  <c r="BG131" i="13"/>
  <c r="AB525"/>
  <c r="Z521"/>
  <c r="H96"/>
  <c r="J566"/>
  <c r="AO558"/>
  <c r="H408"/>
  <c r="S386"/>
  <c r="BG72"/>
  <c r="BM533"/>
  <c r="AO136"/>
  <c r="BK18"/>
  <c r="BG209"/>
  <c r="BO430"/>
  <c r="AA405"/>
  <c r="BC280" i="12"/>
  <c r="X417" i="13"/>
  <c r="AV28"/>
  <c r="AJ62"/>
  <c r="Q92"/>
  <c r="B309"/>
  <c r="BL43"/>
  <c r="P521"/>
  <c r="B224"/>
  <c r="C275"/>
  <c r="DS550"/>
  <c r="AD350"/>
  <c r="AP404"/>
  <c r="B71" i="12"/>
  <c r="H549" i="13"/>
  <c r="D502"/>
  <c r="AU224"/>
  <c r="AC568"/>
  <c r="BD218"/>
  <c r="P485"/>
  <c r="BB102" i="12"/>
  <c r="BF433" i="13"/>
  <c r="AB282"/>
  <c r="AB502" i="12"/>
  <c r="D97" i="13"/>
  <c r="AZ241"/>
  <c r="O560"/>
  <c r="BH230"/>
  <c r="BF322"/>
  <c r="E539"/>
  <c r="C223" i="6"/>
  <c r="AZ457" i="13"/>
  <c r="M451"/>
  <c r="Q436"/>
  <c r="EC434" i="12"/>
  <c r="BR294" i="13"/>
  <c r="AZ109"/>
  <c r="AI555"/>
  <c r="F192"/>
  <c r="E445"/>
  <c r="AZ270"/>
  <c r="AT66"/>
  <c r="AX146"/>
  <c r="R64"/>
  <c r="L504"/>
  <c r="BD533"/>
  <c r="AH100"/>
  <c r="BN330"/>
  <c r="AA509"/>
  <c r="AO151"/>
  <c r="AA527"/>
  <c r="AI206"/>
  <c r="B164"/>
  <c r="AX333"/>
  <c r="AX223"/>
  <c r="AR533"/>
  <c r="BK57"/>
  <c r="DB371" i="12"/>
  <c r="BR504" i="13"/>
  <c r="S74"/>
  <c r="R527"/>
  <c r="W26"/>
  <c r="G272"/>
  <c r="AP474"/>
  <c r="F54"/>
  <c r="AP542"/>
  <c r="R270"/>
  <c r="CB288" i="12"/>
  <c r="AB45" i="13"/>
  <c r="AH446"/>
  <c r="H82"/>
  <c r="AB475"/>
  <c r="AF231"/>
  <c r="T497"/>
  <c r="AR320"/>
  <c r="AY406"/>
  <c r="F271"/>
  <c r="AR410"/>
  <c r="AY99"/>
  <c r="D455"/>
  <c r="X460"/>
  <c r="AE148"/>
  <c r="BQ339"/>
  <c r="BQ225"/>
  <c r="AV307"/>
  <c r="A278"/>
  <c r="AE34"/>
  <c r="J554"/>
  <c r="AQ198"/>
  <c r="BQ554"/>
  <c r="BE198"/>
  <c r="CB300" i="12"/>
  <c r="AH72" i="13"/>
  <c r="C341" i="6"/>
  <c r="AB143" i="13"/>
  <c r="AD238"/>
  <c r="AZ346"/>
  <c r="BB530"/>
  <c r="Y423"/>
  <c r="M316"/>
  <c r="AV405"/>
  <c r="P191"/>
  <c r="S197"/>
  <c r="BR427"/>
  <c r="U11"/>
  <c r="AX165"/>
  <c r="C556"/>
  <c r="P388"/>
  <c r="B195" i="12"/>
  <c r="BG288" i="13"/>
  <c r="U455"/>
  <c r="AT504"/>
  <c r="AB203"/>
  <c r="BP233"/>
  <c r="G70"/>
  <c r="AN62"/>
  <c r="V516"/>
  <c r="A281"/>
  <c r="EC315" i="12"/>
  <c r="AX458" i="13"/>
  <c r="BL492"/>
  <c r="AQ275"/>
  <c r="AH80"/>
  <c r="O396"/>
  <c r="BK390"/>
  <c r="BN159"/>
  <c r="AY285"/>
  <c r="B541" i="12"/>
  <c r="A61" i="13"/>
  <c r="O182"/>
  <c r="BN179"/>
  <c r="AO54"/>
  <c r="BM190"/>
  <c r="AW16"/>
  <c r="BS290"/>
  <c r="BJ71"/>
  <c r="R304"/>
  <c r="BN302"/>
  <c r="AW252"/>
  <c r="AT513"/>
  <c r="CB287" i="12"/>
  <c r="DC390"/>
  <c r="AD451" i="13"/>
  <c r="DH449"/>
  <c r="DC350" i="12"/>
  <c r="AB246"/>
  <c r="BH229" i="13"/>
  <c r="N448"/>
  <c r="AD504"/>
  <c r="H331"/>
  <c r="AJ59"/>
  <c r="AB451"/>
  <c r="AH215"/>
  <c r="AV435"/>
  <c r="AI550"/>
  <c r="AC364" i="12"/>
  <c r="AC297"/>
  <c r="BE503" i="13"/>
  <c r="EB460" i="12"/>
  <c r="D464" i="13"/>
  <c r="BJ233"/>
  <c r="BI183"/>
  <c r="C79" i="12"/>
  <c r="BK315" i="13"/>
  <c r="AP558"/>
  <c r="AK265"/>
  <c r="V388"/>
  <c r="AA159"/>
  <c r="C145" i="6"/>
  <c r="Q26" i="13"/>
  <c r="AN79"/>
  <c r="AN381"/>
  <c r="B44" i="6"/>
  <c r="AM113" i="13"/>
  <c r="Y169"/>
  <c r="W157"/>
  <c r="A172"/>
  <c r="L498"/>
  <c r="H504"/>
  <c r="U53"/>
  <c r="CB88" i="12"/>
  <c r="CC184"/>
  <c r="P380" i="13"/>
  <c r="AS405"/>
  <c r="AY186"/>
  <c r="W113"/>
  <c r="BB285"/>
  <c r="B507" i="6"/>
  <c r="BQ304" i="13"/>
  <c r="BJ98"/>
  <c r="E264"/>
  <c r="BH81"/>
  <c r="BM286"/>
  <c r="BL539"/>
  <c r="AY391"/>
  <c r="G470"/>
  <c r="AV466"/>
  <c r="AJ448"/>
  <c r="A470"/>
  <c r="AR68"/>
  <c r="AV529"/>
  <c r="Q441"/>
  <c r="BF331"/>
  <c r="DB306" i="12"/>
  <c r="AG443" i="13"/>
  <c r="T225"/>
  <c r="H126"/>
  <c r="BB23"/>
  <c r="DC552" i="12"/>
  <c r="AI460" i="13"/>
  <c r="AB227" i="12"/>
  <c r="DB128"/>
  <c r="C380"/>
  <c r="AG66" i="13"/>
  <c r="DC162" i="12"/>
  <c r="AZ316" i="13"/>
  <c r="B146"/>
  <c r="S27"/>
  <c r="V198"/>
  <c r="CB153" i="12"/>
  <c r="BS307" i="13"/>
  <c r="AL382"/>
  <c r="AH543"/>
  <c r="AL14"/>
  <c r="BR178"/>
  <c r="AG349"/>
  <c r="AG399"/>
  <c r="DB26" i="12"/>
  <c r="C81" i="13"/>
  <c r="A547"/>
  <c r="EC48" i="12"/>
  <c r="AP116" i="13"/>
  <c r="AW380"/>
  <c r="BQ303"/>
  <c r="AS166"/>
  <c r="AH160"/>
  <c r="Y456"/>
  <c r="BL197"/>
  <c r="AT417"/>
  <c r="AR310"/>
  <c r="BH132"/>
  <c r="AZ314"/>
  <c r="AW343"/>
  <c r="AI557"/>
  <c r="AB374" i="12"/>
  <c r="BD81" i="13"/>
  <c r="AU443"/>
  <c r="AY428"/>
  <c r="EC360" i="12"/>
  <c r="R269" i="13"/>
  <c r="AX389"/>
  <c r="BK440"/>
  <c r="L454"/>
  <c r="M64"/>
  <c r="Q472"/>
  <c r="AC478" i="12"/>
  <c r="DC509"/>
  <c r="AB148" i="13"/>
  <c r="AO421"/>
  <c r="B457" i="6"/>
  <c r="BK196" i="13"/>
  <c r="AS309"/>
  <c r="BB19" i="12"/>
  <c r="Z19" i="13"/>
  <c r="BI457"/>
  <c r="AY523"/>
  <c r="B22" i="12"/>
  <c r="H315" i="13"/>
  <c r="AI513"/>
  <c r="AP416"/>
  <c r="AD485"/>
  <c r="AV123"/>
  <c r="U297"/>
  <c r="B203" i="6"/>
  <c r="BK108" i="13"/>
  <c r="EC513" i="12"/>
  <c r="AC16" i="13"/>
  <c r="BS113"/>
  <c r="BM554"/>
  <c r="K13"/>
  <c r="J211"/>
  <c r="BG136"/>
  <c r="EB293" i="12"/>
  <c r="AH38" i="13"/>
  <c r="O8"/>
  <c r="J49"/>
  <c r="AD401"/>
  <c r="BD253"/>
  <c r="B379"/>
  <c r="AZ476"/>
  <c r="BM142"/>
  <c r="BB234"/>
  <c r="R86"/>
  <c r="D387"/>
  <c r="AF500"/>
  <c r="BK277"/>
  <c r="AM291"/>
  <c r="AB439"/>
  <c r="X243"/>
  <c r="Y82"/>
  <c r="N115"/>
  <c r="O290"/>
  <c r="BE429"/>
  <c r="AT176"/>
  <c r="C284" i="12"/>
  <c r="DB544"/>
  <c r="BI504" i="13"/>
  <c r="AC330"/>
  <c r="AC49"/>
  <c r="BO513"/>
  <c r="AC256" i="12"/>
  <c r="BN173" i="13"/>
  <c r="BF391"/>
  <c r="DB477"/>
  <c r="AT89"/>
  <c r="P361"/>
  <c r="DB119" i="12"/>
  <c r="S271" i="13"/>
  <c r="AL194"/>
  <c r="AC215"/>
  <c r="AR194"/>
  <c r="W133"/>
  <c r="BL125"/>
  <c r="G460"/>
  <c r="AB266"/>
  <c r="BD210"/>
  <c r="A187"/>
  <c r="AB271" i="12"/>
  <c r="BE454" i="13"/>
  <c r="T482"/>
  <c r="BG266"/>
  <c r="AY452"/>
  <c r="F84"/>
  <c r="BB324" i="12"/>
  <c r="E277" i="13"/>
  <c r="F232"/>
  <c r="AL90"/>
  <c r="AZ169"/>
  <c r="C313"/>
  <c r="BR288"/>
  <c r="L312"/>
  <c r="AV461"/>
  <c r="L316"/>
  <c r="C404" i="6"/>
  <c r="BC283" i="12"/>
  <c r="BQ542" i="13"/>
  <c r="BC18" i="12"/>
  <c r="BB401" i="13"/>
  <c r="BS455"/>
  <c r="BK392"/>
  <c r="CB280" i="12"/>
  <c r="AB552"/>
  <c r="CC170"/>
  <c r="E249" i="13"/>
  <c r="EB33" i="12"/>
  <c r="BA364" i="13"/>
  <c r="BA327"/>
  <c r="DC501" i="12"/>
  <c r="S105" i="13"/>
  <c r="EB494" i="12"/>
  <c r="DC307"/>
  <c r="BB434" i="13"/>
  <c r="M24"/>
  <c r="AG91"/>
  <c r="AC403" i="12"/>
  <c r="BL175" i="13"/>
  <c r="BL317"/>
  <c r="DC411" i="12"/>
  <c r="F531" i="13"/>
  <c r="BI369"/>
  <c r="BG401"/>
  <c r="C402"/>
  <c r="BI507"/>
  <c r="FE395" i="12"/>
  <c r="U90" i="13"/>
  <c r="AX239"/>
  <c r="AV310"/>
  <c r="AD281"/>
  <c r="AW7"/>
  <c r="AW282"/>
  <c r="P16"/>
  <c r="L55"/>
  <c r="C100" i="12"/>
  <c r="BN554" i="13"/>
  <c r="EC235" i="12"/>
  <c r="AK456" i="13"/>
  <c r="W436"/>
  <c r="BG174"/>
  <c r="AX269"/>
  <c r="DB141" i="12"/>
  <c r="AP234" i="13"/>
  <c r="AC41" i="12"/>
  <c r="AH371" i="13"/>
  <c r="AV164"/>
  <c r="BE290"/>
  <c r="AN313"/>
  <c r="AF8"/>
  <c r="DB332" i="12"/>
  <c r="T532" i="13"/>
  <c r="AN198"/>
  <c r="AX85"/>
  <c r="B343"/>
  <c r="AI79"/>
  <c r="BQ269"/>
  <c r="Z398"/>
  <c r="AP326"/>
  <c r="Z228"/>
  <c r="BN242"/>
  <c r="C306"/>
  <c r="AO344"/>
  <c r="BP375"/>
  <c r="S423"/>
  <c r="FE121" i="12"/>
  <c r="A355" i="13"/>
  <c r="T557"/>
  <c r="R78"/>
  <c r="AY500"/>
  <c r="L90"/>
  <c r="BE395"/>
  <c r="AK62"/>
  <c r="I549"/>
  <c r="AH37"/>
  <c r="AP278"/>
  <c r="AF558"/>
  <c r="BI360"/>
  <c r="V114"/>
  <c r="A62"/>
  <c r="AU264"/>
  <c r="BH205"/>
  <c r="B19"/>
  <c r="B206" i="12"/>
  <c r="AQ366" i="13"/>
  <c r="DJ472"/>
  <c r="K383"/>
  <c r="AF463"/>
  <c r="B222" i="6"/>
  <c r="FE506" i="12"/>
  <c r="B399" i="6"/>
  <c r="AZ456" i="13"/>
  <c r="BD466"/>
  <c r="AJ364"/>
  <c r="Y555"/>
  <c r="D102"/>
  <c r="AW356"/>
  <c r="C117" i="6"/>
  <c r="P488" i="13"/>
  <c r="C223" i="12"/>
  <c r="AD45" i="13"/>
  <c r="AL89"/>
  <c r="AK490"/>
  <c r="AU338"/>
  <c r="P366"/>
  <c r="BA493"/>
  <c r="X21"/>
  <c r="AC372" i="12"/>
  <c r="CB108"/>
  <c r="T335" i="13"/>
  <c r="BM265"/>
  <c r="BS218"/>
  <c r="N175"/>
  <c r="AF191"/>
  <c r="BD80"/>
  <c r="AE569"/>
  <c r="AC514"/>
  <c r="K387"/>
  <c r="AA468"/>
  <c r="BH564"/>
  <c r="EB503" i="12"/>
  <c r="BL44" i="13"/>
  <c r="BQ152"/>
  <c r="AU24"/>
  <c r="W173"/>
  <c r="BB555"/>
  <c r="A412"/>
  <c r="BP548"/>
  <c r="AV80"/>
  <c r="AC119"/>
  <c r="E484"/>
  <c r="AE488"/>
  <c r="BB510"/>
  <c r="L544"/>
  <c r="AC93" i="12"/>
  <c r="BC423"/>
  <c r="DB62"/>
  <c r="AE206" i="13"/>
  <c r="J60"/>
  <c r="FA545" i="12"/>
  <c r="BC26"/>
  <c r="BJ489" i="13"/>
  <c r="FE246" i="12"/>
  <c r="U71" i="13"/>
  <c r="AH270"/>
  <c r="AF11"/>
  <c r="BS533"/>
  <c r="BI459"/>
  <c r="BG495"/>
  <c r="AC65"/>
  <c r="AM493"/>
  <c r="AM246"/>
  <c r="BO452"/>
  <c r="EC67" i="12"/>
  <c r="BA152" i="13"/>
  <c r="FE30" i="12"/>
  <c r="BG320" i="13"/>
  <c r="AC151" i="12"/>
  <c r="I65" i="13"/>
  <c r="T133"/>
  <c r="BM477"/>
  <c r="AH248"/>
  <c r="Y398"/>
  <c r="AB467"/>
  <c r="A195"/>
  <c r="BP441"/>
  <c r="C238" i="12"/>
  <c r="BK288" i="13"/>
  <c r="S568"/>
  <c r="U340"/>
  <c r="R312"/>
  <c r="AG280"/>
  <c r="BR475"/>
  <c r="BN207"/>
  <c r="AZ89"/>
  <c r="I138"/>
  <c r="BQ347"/>
  <c r="AU328"/>
  <c r="AA329"/>
  <c r="AW555"/>
  <c r="AF396"/>
  <c r="BM424"/>
  <c r="AD236"/>
  <c r="C16"/>
  <c r="DC279" i="12"/>
  <c r="V204" i="13"/>
  <c r="AX250"/>
  <c r="R238"/>
  <c r="AY65"/>
  <c r="U213"/>
  <c r="DS529"/>
  <c r="H460"/>
  <c r="B463" i="12"/>
  <c r="G483" i="6"/>
  <c r="FD551" i="12"/>
  <c r="BR145" i="13"/>
  <c r="AK236"/>
  <c r="Z275"/>
  <c r="AP446"/>
  <c r="BL26"/>
  <c r="T324"/>
  <c r="AP562"/>
  <c r="A128"/>
  <c r="AW474"/>
  <c r="AU568"/>
  <c r="BE91"/>
  <c r="AL297"/>
  <c r="B307" i="6"/>
  <c r="BI414" i="13"/>
  <c r="AC250"/>
  <c r="X52"/>
  <c r="AZ48"/>
  <c r="S310"/>
  <c r="AI281"/>
  <c r="C343"/>
  <c r="AG11"/>
  <c r="CB241" i="12"/>
  <c r="AE120" i="13"/>
  <c r="BO395"/>
  <c r="BQ548"/>
  <c r="AI119"/>
  <c r="BJ343"/>
  <c r="M295"/>
  <c r="AW54"/>
  <c r="CC398" i="12"/>
  <c r="BG132" i="13"/>
  <c r="BC58"/>
  <c r="AN205"/>
  <c r="BL124"/>
  <c r="Y375"/>
  <c r="R216"/>
  <c r="AU139"/>
  <c r="CB507" i="12"/>
  <c r="Q268" i="13"/>
  <c r="AT500"/>
  <c r="BH234"/>
  <c r="AY358"/>
  <c r="AM456"/>
  <c r="L214"/>
  <c r="B221"/>
  <c r="BA15"/>
  <c r="D130"/>
  <c r="BN519"/>
  <c r="AX49"/>
  <c r="U165"/>
  <c r="AV450"/>
  <c r="AI436"/>
  <c r="AB55" i="12"/>
  <c r="U254" i="13"/>
  <c r="BE181"/>
  <c r="U197"/>
  <c r="R541"/>
  <c r="C141" i="6"/>
  <c r="AQ50" i="13"/>
  <c r="BK263"/>
  <c r="S181"/>
  <c r="BA165"/>
  <c r="AF373"/>
  <c r="B228"/>
  <c r="AC304"/>
  <c r="BQ126"/>
  <c r="BJ553"/>
  <c r="AD18"/>
  <c r="AG509"/>
  <c r="AN383"/>
  <c r="Q435"/>
  <c r="AV434"/>
  <c r="B66" i="6"/>
  <c r="AW566" i="13"/>
  <c r="AE219"/>
  <c r="T485"/>
  <c r="AN422"/>
  <c r="R167"/>
  <c r="BG272"/>
  <c r="CB284" i="12"/>
  <c r="BH459" i="13"/>
  <c r="R199"/>
  <c r="T353"/>
  <c r="F290"/>
  <c r="BM436"/>
  <c r="AV20"/>
  <c r="C83"/>
  <c r="C77" i="12"/>
  <c r="AZ263" i="13"/>
  <c r="AO373"/>
  <c r="Q69"/>
  <c r="BN451"/>
  <c r="H414"/>
  <c r="AG154"/>
  <c r="AE435"/>
  <c r="AX378"/>
  <c r="BF341"/>
  <c r="BO63"/>
  <c r="J469"/>
  <c r="DB405" i="12"/>
  <c r="EC473"/>
  <c r="CB528"/>
  <c r="AF294" i="13"/>
  <c r="Y550"/>
  <c r="B310" i="6"/>
  <c r="DB471" i="12"/>
  <c r="S96" i="13"/>
  <c r="O71"/>
  <c r="AY536"/>
  <c r="BA458"/>
  <c r="Q333"/>
  <c r="AV58"/>
  <c r="AN499"/>
  <c r="I560"/>
  <c r="AG539"/>
  <c r="BA328"/>
  <c r="AD374"/>
  <c r="AU292"/>
  <c r="BR522"/>
  <c r="BB66" i="12"/>
  <c r="AU381" i="13"/>
  <c r="AR415"/>
  <c r="AT203"/>
  <c r="AQ79"/>
  <c r="AN41"/>
  <c r="BP314"/>
  <c r="BN498"/>
  <c r="K50"/>
  <c r="AU394"/>
  <c r="AE74"/>
  <c r="FE195" i="12"/>
  <c r="CB137"/>
  <c r="V238" i="13"/>
  <c r="T553"/>
  <c r="BN324"/>
  <c r="AC122" i="12"/>
  <c r="AW240" i="13"/>
  <c r="AY23"/>
  <c r="BJ556"/>
  <c r="P416"/>
  <c r="AA226"/>
  <c r="AD269"/>
  <c r="AN401"/>
  <c r="V349"/>
  <c r="DB195" i="12"/>
  <c r="Z214" i="13"/>
  <c r="AF501"/>
  <c r="D390"/>
  <c r="F469"/>
  <c r="AM421"/>
  <c r="W123"/>
  <c r="F151"/>
  <c r="L273"/>
  <c r="BR114"/>
  <c r="BP218"/>
  <c r="C484"/>
  <c r="AM514"/>
  <c r="BL259"/>
  <c r="BC499"/>
  <c r="AG90"/>
  <c r="EB46" i="12"/>
  <c r="S241" i="13"/>
  <c r="K29"/>
  <c r="AB440" i="12"/>
  <c r="BA422" i="13"/>
  <c r="D184"/>
  <c r="T83"/>
  <c r="G215"/>
  <c r="EC405" i="12"/>
  <c r="CC11"/>
  <c r="N363" i="13"/>
  <c r="BH559"/>
  <c r="AV442"/>
  <c r="EC285" i="12"/>
  <c r="AC418" i="13"/>
  <c r="DC485" i="12"/>
  <c r="AJ119" i="13"/>
  <c r="AL56"/>
  <c r="K438"/>
  <c r="EB498" i="12"/>
  <c r="AM84" i="13"/>
  <c r="AZ430"/>
  <c r="O332"/>
  <c r="A9"/>
  <c r="Z159"/>
  <c r="BB559"/>
  <c r="P115"/>
  <c r="AA94"/>
  <c r="AW554"/>
  <c r="L88"/>
  <c r="G316"/>
  <c r="DB150" i="12"/>
  <c r="G216" i="13"/>
  <c r="AM329"/>
  <c r="AC408" i="12"/>
  <c r="BM474" i="13"/>
  <c r="C323" i="6"/>
  <c r="AJ414" i="13"/>
  <c r="AI470"/>
  <c r="R127"/>
  <c r="AH232"/>
  <c r="AY302"/>
  <c r="AC125"/>
  <c r="BI309"/>
  <c r="T518"/>
  <c r="Z373"/>
  <c r="L148"/>
  <c r="AQ547"/>
  <c r="AN466"/>
  <c r="AD239"/>
  <c r="AY26"/>
  <c r="AQ86"/>
  <c r="BG448"/>
  <c r="BK414"/>
  <c r="H160"/>
  <c r="BB43" i="12"/>
  <c r="DB86"/>
  <c r="B114" i="13"/>
  <c r="Y200"/>
  <c r="AH415"/>
  <c r="AV225"/>
  <c r="S407"/>
  <c r="AS181"/>
  <c r="BL211"/>
  <c r="BE255"/>
  <c r="BF260"/>
  <c r="AY329"/>
  <c r="BG211"/>
  <c r="A445"/>
  <c r="AU400"/>
  <c r="AH405"/>
  <c r="C419" i="12"/>
  <c r="BC404"/>
  <c r="CC35"/>
  <c r="C235"/>
  <c r="AC12"/>
  <c r="AB411"/>
  <c r="AU222" i="13"/>
  <c r="BQ287"/>
  <c r="B251" i="12"/>
  <c r="BJ379" i="13"/>
  <c r="AI413"/>
  <c r="AC84"/>
  <c r="AS403"/>
  <c r="BN361"/>
  <c r="CC54" i="12"/>
  <c r="DK471" i="13"/>
  <c r="AI312"/>
  <c r="C431"/>
  <c r="FE251" i="12"/>
  <c r="AH332" i="13"/>
  <c r="H72"/>
  <c r="AS546"/>
  <c r="P147"/>
  <c r="AQ241"/>
  <c r="N512"/>
  <c r="P253"/>
  <c r="E266"/>
  <c r="U134"/>
  <c r="AJ169"/>
  <c r="EC260" i="12"/>
  <c r="AG175" i="13"/>
  <c r="T64"/>
  <c r="AP52"/>
  <c r="BO19"/>
  <c r="BC96"/>
  <c r="BJ203"/>
  <c r="EB373" i="12"/>
  <c r="BB440"/>
  <c r="BB398"/>
  <c r="X315" i="13"/>
  <c r="AK140"/>
  <c r="E179"/>
  <c r="O303"/>
  <c r="BE106"/>
  <c r="P363"/>
  <c r="C417" i="6"/>
  <c r="AM316" i="13"/>
  <c r="M283"/>
  <c r="AI342"/>
  <c r="AO319"/>
  <c r="AR82"/>
  <c r="AQ565"/>
  <c r="AL518"/>
  <c r="BF465"/>
  <c r="FE204" i="12"/>
  <c r="BJ548" i="13"/>
  <c r="AU507"/>
  <c r="L377"/>
  <c r="AX312"/>
  <c r="BP279"/>
  <c r="DC523" i="12"/>
  <c r="N21" i="13"/>
  <c r="N495"/>
  <c r="G287"/>
  <c r="AW231"/>
  <c r="R345"/>
  <c r="BP260"/>
  <c r="AY154"/>
  <c r="AR547"/>
  <c r="AH203"/>
  <c r="BN146"/>
  <c r="DB76" i="12"/>
  <c r="BM410" i="13"/>
  <c r="AT429"/>
  <c r="A534"/>
  <c r="AX114"/>
  <c r="BC387"/>
  <c r="AN284"/>
  <c r="BB110" i="12"/>
  <c r="AO219" i="13"/>
  <c r="Z490"/>
  <c r="F222"/>
  <c r="BF333"/>
  <c r="AC65" i="12"/>
  <c r="CB259"/>
  <c r="O68" i="13"/>
  <c r="EC452" i="12"/>
  <c r="BC397"/>
  <c r="AX151" i="13"/>
  <c r="R377"/>
  <c r="U157"/>
  <c r="AH404"/>
  <c r="DB361" i="12"/>
  <c r="AN553" i="13"/>
  <c r="AX12"/>
  <c r="BD468"/>
  <c r="AD13"/>
  <c r="AC341" i="12"/>
  <c r="T74" i="13"/>
  <c r="AJ9"/>
  <c r="BF394"/>
  <c r="FB530" i="12"/>
  <c r="L327" i="8"/>
  <c r="AK284" i="13"/>
  <c r="AB372"/>
  <c r="AC511" i="12"/>
  <c r="AC405"/>
  <c r="BM40" i="13"/>
  <c r="AP200"/>
  <c r="BE296"/>
  <c r="FE416" i="12"/>
  <c r="A68" i="13"/>
  <c r="BM421"/>
  <c r="AZ253"/>
  <c r="AT477"/>
  <c r="AB170" i="12"/>
  <c r="L139" i="13"/>
  <c r="M20"/>
  <c r="AJ87"/>
  <c r="B319" i="12"/>
  <c r="M311" i="13"/>
  <c r="BI65"/>
  <c r="AC348"/>
  <c r="BF26"/>
  <c r="BF534"/>
  <c r="AD373"/>
  <c r="BL273"/>
  <c r="A505"/>
  <c r="C365" i="6"/>
  <c r="V429" i="13"/>
  <c r="Z69"/>
  <c r="EC203" i="12"/>
  <c r="BO54" i="13"/>
  <c r="D337"/>
  <c r="BH354"/>
  <c r="S319"/>
  <c r="BD129"/>
  <c r="BD452"/>
  <c r="BP213"/>
  <c r="AH316"/>
  <c r="AD237"/>
  <c r="BR470"/>
  <c r="BB449" i="12"/>
  <c r="BD522" i="13"/>
  <c r="AL519"/>
  <c r="O533" i="8"/>
  <c r="V26" i="13"/>
  <c r="AG524"/>
  <c r="AV520"/>
  <c r="AV542"/>
  <c r="BB50"/>
  <c r="M322"/>
  <c r="AH269"/>
  <c r="U525"/>
  <c r="EC28" i="12"/>
  <c r="AF55" i="13"/>
  <c r="M274"/>
  <c r="G278"/>
  <c r="DC546" i="12"/>
  <c r="BB147" i="13"/>
  <c r="T511"/>
  <c r="BP206"/>
  <c r="BK452"/>
  <c r="B491" i="6"/>
  <c r="I498" i="13"/>
  <c r="Y186"/>
  <c r="AK478"/>
  <c r="A341"/>
  <c r="AQ101"/>
  <c r="DS539"/>
  <c r="AA490"/>
  <c r="AI221"/>
  <c r="AU548"/>
  <c r="R535"/>
  <c r="AY188"/>
  <c r="AT270"/>
  <c r="AL111"/>
  <c r="BF13"/>
  <c r="BQ343"/>
  <c r="AO514"/>
  <c r="BB452"/>
  <c r="BL369"/>
  <c r="AF512"/>
  <c r="I176"/>
  <c r="C221"/>
  <c r="AL327"/>
  <c r="AB180" i="12"/>
  <c r="H570" i="13"/>
  <c r="H220"/>
  <c r="BS391"/>
  <c r="C268" i="6"/>
  <c r="BD109" i="13"/>
  <c r="CB195" i="12"/>
  <c r="AB178" i="13"/>
  <c r="AN210"/>
  <c r="BN202"/>
  <c r="BA174"/>
  <c r="AD509"/>
  <c r="AI559"/>
  <c r="BB388"/>
  <c r="AP342"/>
  <c r="C389"/>
  <c r="BJ124"/>
  <c r="S291"/>
  <c r="W249"/>
  <c r="AH87"/>
  <c r="AC274"/>
  <c r="BM327"/>
  <c r="AA227"/>
  <c r="BE18"/>
  <c r="FE372" i="12"/>
  <c r="C326"/>
  <c r="AA563" i="13"/>
  <c r="J529"/>
  <c r="AR238"/>
  <c r="X345"/>
  <c r="AP400"/>
  <c r="AM19"/>
  <c r="AY242"/>
  <c r="BF79"/>
  <c r="CC308" i="12"/>
  <c r="I181" i="13"/>
  <c r="BR41"/>
  <c r="AB230" i="12"/>
  <c r="AU484" i="13"/>
  <c r="O122"/>
  <c r="BE397"/>
  <c r="AI194"/>
  <c r="AB533" i="12"/>
  <c r="BQ272" i="13"/>
  <c r="W390"/>
  <c r="BP322"/>
  <c r="DB263" i="12"/>
  <c r="U497" i="13"/>
  <c r="Q304"/>
  <c r="AO18"/>
  <c r="E485"/>
  <c r="BP120"/>
  <c r="AK307"/>
  <c r="BP300"/>
  <c r="M423"/>
  <c r="DB41" i="12"/>
  <c r="BB430"/>
  <c r="BF488" i="13"/>
  <c r="AV136"/>
  <c r="C233"/>
  <c r="CB183" i="12"/>
  <c r="J141" i="13"/>
  <c r="BK546"/>
  <c r="AP41"/>
  <c r="O144"/>
  <c r="W332"/>
  <c r="H253"/>
  <c r="AL17"/>
  <c r="A136"/>
  <c r="BD70"/>
  <c r="BI300"/>
  <c r="I284"/>
  <c r="AT422"/>
  <c r="AM47"/>
  <c r="CB418" i="12"/>
  <c r="AY71" i="13"/>
  <c r="C153"/>
  <c r="DB421" i="12"/>
  <c r="Y339" i="13"/>
  <c r="B413"/>
  <c r="BO406"/>
  <c r="FE284" i="12"/>
  <c r="BP319" i="13"/>
  <c r="N566"/>
  <c r="T509"/>
  <c r="AD179"/>
  <c r="T402"/>
  <c r="M166"/>
  <c r="BI93"/>
  <c r="BG195"/>
  <c r="BC319"/>
  <c r="U112"/>
  <c r="AB131" i="12"/>
  <c r="AD502" i="13"/>
  <c r="E257"/>
  <c r="B109" i="6"/>
  <c r="BD524" i="13"/>
  <c r="BE213"/>
  <c r="BR364"/>
  <c r="BM381"/>
  <c r="AU514"/>
  <c r="BD56"/>
  <c r="W359"/>
  <c r="BM351"/>
  <c r="BJ564"/>
  <c r="BC156" i="12"/>
  <c r="AN165" i="13"/>
  <c r="B341" i="12"/>
  <c r="BM73" i="13"/>
  <c r="FE448" i="12"/>
  <c r="Q324" i="13"/>
  <c r="BB260" i="12"/>
  <c r="X505" i="13"/>
  <c r="AW142"/>
  <c r="AB115"/>
  <c r="Q4"/>
  <c r="BL535"/>
  <c r="BM330"/>
  <c r="AK547"/>
  <c r="BE4"/>
  <c r="Y411"/>
  <c r="AY342"/>
  <c r="O415"/>
  <c r="BQ75"/>
  <c r="R174"/>
  <c r="BQ502"/>
  <c r="BO81"/>
  <c r="BP481"/>
  <c r="U540"/>
  <c r="BH439"/>
  <c r="BR494"/>
  <c r="V193"/>
  <c r="AS379"/>
  <c r="AU440"/>
  <c r="BH295"/>
  <c r="BF328"/>
  <c r="K550"/>
  <c r="AO408"/>
  <c r="M8"/>
  <c r="BN194"/>
  <c r="BK193"/>
  <c r="BJ89"/>
  <c r="DH448"/>
  <c r="P41"/>
  <c r="AY477"/>
  <c r="EC108" i="12"/>
  <c r="AD259" i="13"/>
  <c r="BD64"/>
  <c r="U320"/>
  <c r="AS112"/>
  <c r="AF467"/>
  <c r="C500" i="12"/>
  <c r="C300" i="6"/>
  <c r="BD133" i="13"/>
  <c r="AF90"/>
  <c r="BB279" i="12"/>
  <c r="C331"/>
  <c r="EC302"/>
  <c r="V264" i="13"/>
  <c r="BC449" i="12"/>
  <c r="AX94" i="13"/>
  <c r="H379"/>
  <c r="G131"/>
  <c r="P105"/>
  <c r="AB425"/>
  <c r="BI103"/>
  <c r="L387"/>
  <c r="FE8" i="12"/>
  <c r="AC29"/>
  <c r="M73" i="13"/>
  <c r="AB100" i="12"/>
  <c r="BE520" i="13"/>
  <c r="BS65"/>
  <c r="DC355" i="12"/>
  <c r="BJ22" i="13"/>
  <c r="M556"/>
  <c r="U550"/>
  <c r="AZ546"/>
  <c r="BR182"/>
  <c r="AI339"/>
  <c r="BN421"/>
  <c r="AX361"/>
  <c r="DB409" i="12"/>
  <c r="BS66" i="13"/>
  <c r="B558" i="12"/>
  <c r="L530" i="13"/>
  <c r="AI56"/>
  <c r="B89" i="12"/>
  <c r="DA480" i="13"/>
  <c r="AG330"/>
  <c r="F59"/>
  <c r="CB190" i="12"/>
  <c r="BS479" i="13"/>
  <c r="AJ281"/>
  <c r="DC446" i="12"/>
  <c r="BL570" i="13"/>
  <c r="A407"/>
  <c r="AA151"/>
  <c r="AX403"/>
  <c r="D532"/>
  <c r="X111"/>
  <c r="BC357"/>
  <c r="FE296" i="12"/>
  <c r="Q381" i="13"/>
  <c r="AL423"/>
  <c r="AU59"/>
  <c r="D521"/>
  <c r="E54"/>
  <c r="B157" i="12"/>
  <c r="DB406"/>
  <c r="BB245"/>
  <c r="BM81" i="13"/>
  <c r="BF283"/>
  <c r="FE436" i="12"/>
  <c r="BO82" i="13"/>
  <c r="U63"/>
  <c r="S295"/>
  <c r="AN43"/>
  <c r="DB127" i="12"/>
  <c r="T396" i="13"/>
  <c r="AD326"/>
  <c r="AQ17"/>
  <c r="BE162"/>
  <c r="BG96"/>
  <c r="K194"/>
  <c r="BB186"/>
  <c r="BG477"/>
  <c r="Y454"/>
  <c r="W303"/>
  <c r="AJ67"/>
  <c r="AM128"/>
  <c r="K554"/>
  <c r="H325"/>
  <c r="T206"/>
  <c r="BP76"/>
  <c r="AO27"/>
  <c r="J310"/>
  <c r="N307"/>
  <c r="J122"/>
  <c r="E217"/>
  <c r="A272"/>
  <c r="AA292"/>
  <c r="C128"/>
  <c r="Y433"/>
  <c r="AU356"/>
  <c r="AE26"/>
  <c r="AX329"/>
  <c r="AQ218"/>
  <c r="N540"/>
  <c r="AP352"/>
  <c r="BP22"/>
  <c r="FE80" i="12"/>
  <c r="U76" i="13"/>
  <c r="BC317"/>
  <c r="BB462"/>
  <c r="N313"/>
  <c r="B281"/>
  <c r="DC103" i="12"/>
  <c r="V428" i="13"/>
  <c r="O78"/>
  <c r="AI401"/>
  <c r="AY461"/>
  <c r="C493" i="12"/>
  <c r="O439" i="13"/>
  <c r="Y499"/>
  <c r="AD128"/>
  <c r="B52"/>
  <c r="BS181"/>
  <c r="AZ37"/>
  <c r="J386"/>
  <c r="BN304"/>
  <c r="J208"/>
  <c r="AL4"/>
  <c r="A18"/>
  <c r="C255"/>
  <c r="CC160" i="12"/>
  <c r="Q265" i="13"/>
  <c r="BB284" i="12"/>
  <c r="M549" i="13"/>
  <c r="B498"/>
  <c r="AR121"/>
  <c r="J393"/>
  <c r="BI481"/>
  <c r="BF105"/>
  <c r="AE209"/>
  <c r="AN87"/>
  <c r="AS480"/>
  <c r="T54"/>
  <c r="DL472"/>
  <c r="BM233"/>
  <c r="F304"/>
  <c r="BD275"/>
  <c r="BB460"/>
  <c r="AC126" i="12"/>
  <c r="CC445"/>
  <c r="AM257" i="13"/>
  <c r="W97"/>
  <c r="AV488"/>
  <c r="AC71" i="12"/>
  <c r="U560" i="13"/>
  <c r="G124"/>
  <c r="AR452"/>
  <c r="EB140" i="12"/>
  <c r="AP152" i="13"/>
  <c r="J503"/>
  <c r="AY90"/>
  <c r="EC75" i="12"/>
  <c r="AR35" i="13"/>
  <c r="BJ381"/>
  <c r="C103"/>
  <c r="CC95" i="12"/>
  <c r="BR107" i="13"/>
  <c r="AA77"/>
  <c r="G531"/>
  <c r="BH396"/>
  <c r="CC248" i="12"/>
  <c r="C78" i="6"/>
  <c r="AN232" i="13"/>
  <c r="C345"/>
  <c r="BH445"/>
  <c r="C98" i="12"/>
  <c r="E289" i="13"/>
  <c r="AO196"/>
  <c r="AD208"/>
  <c r="AB49" i="12"/>
  <c r="AO225" i="13"/>
  <c r="BA518"/>
  <c r="CC46" i="12"/>
  <c r="CC494"/>
  <c r="S127" i="13"/>
  <c r="AC271"/>
  <c r="BM365"/>
  <c r="U423"/>
  <c r="BM456"/>
  <c r="R356"/>
  <c r="BJ151"/>
  <c r="DB333" i="12"/>
  <c r="BB365"/>
  <c r="K380" i="13"/>
  <c r="L506"/>
  <c r="AV308"/>
  <c r="BR253"/>
  <c r="AL395"/>
  <c r="DD476"/>
  <c r="BS18"/>
  <c r="BA26"/>
  <c r="AO68"/>
  <c r="AB283"/>
  <c r="Y256"/>
  <c r="BE138"/>
  <c r="BF77"/>
  <c r="B121"/>
  <c r="P31"/>
  <c r="BS545"/>
  <c r="B393" i="12"/>
  <c r="AF334" i="13"/>
  <c r="BB401" i="12"/>
  <c r="AY147" i="13"/>
  <c r="BC88" i="12"/>
  <c r="B561"/>
  <c r="AG189" i="13"/>
  <c r="AC325" i="12"/>
  <c r="AE39" i="13"/>
  <c r="AZ561"/>
  <c r="AL397"/>
  <c r="BM212"/>
  <c r="A11"/>
  <c r="Q220"/>
  <c r="AB470"/>
  <c r="AY472"/>
  <c r="AB474" i="12"/>
  <c r="AJ466" i="13"/>
  <c r="H555"/>
  <c r="Z79"/>
  <c r="EC297" i="12"/>
  <c r="P85" i="13"/>
  <c r="C152" i="12"/>
  <c r="BB249"/>
  <c r="BC265"/>
  <c r="BS454" i="13"/>
  <c r="AD174"/>
  <c r="BQ316"/>
  <c r="BF467"/>
  <c r="Z61"/>
  <c r="G174"/>
  <c r="AB33"/>
  <c r="AO333"/>
  <c r="BE333"/>
  <c r="V52"/>
  <c r="DC543" i="12"/>
  <c r="BN204" i="13"/>
  <c r="B21"/>
  <c r="O351"/>
  <c r="T100"/>
  <c r="B551"/>
  <c r="AL57"/>
  <c r="V365"/>
  <c r="AX536"/>
  <c r="BP385"/>
  <c r="K28"/>
  <c r="AG176"/>
  <c r="AS346"/>
  <c r="C437"/>
  <c r="CB55" i="12"/>
  <c r="EC223"/>
  <c r="BF115" i="13"/>
  <c r="AU424"/>
  <c r="BJ253"/>
  <c r="AZ231"/>
  <c r="P527"/>
  <c r="AA28"/>
  <c r="BK208"/>
  <c r="DB561" i="12"/>
  <c r="BO133" i="13"/>
  <c r="AK544"/>
  <c r="AZ380"/>
  <c r="BM44"/>
  <c r="Y344"/>
  <c r="C157" i="6"/>
  <c r="BB332" i="13"/>
  <c r="EB35" i="12"/>
  <c r="S357" i="13"/>
  <c r="AV86"/>
  <c r="T372"/>
  <c r="Z57"/>
  <c r="AA39"/>
  <c r="FE321" i="12"/>
  <c r="Y324" i="13"/>
  <c r="EB458" i="12"/>
  <c r="B478" i="13"/>
  <c r="C104"/>
  <c r="BL15"/>
  <c r="BB268"/>
  <c r="AO484"/>
  <c r="A74"/>
  <c r="BM547"/>
  <c r="AE476"/>
  <c r="DC21" i="12"/>
  <c r="CC85"/>
  <c r="I438" i="13"/>
  <c r="AS439"/>
  <c r="D339"/>
  <c r="BG554"/>
  <c r="AL534"/>
  <c r="L480"/>
  <c r="W231"/>
  <c r="BJ85"/>
  <c r="BM295"/>
  <c r="P21"/>
  <c r="Y414"/>
  <c r="BK539"/>
  <c r="BI46"/>
  <c r="K311"/>
  <c r="BB519"/>
  <c r="AB148" i="12"/>
  <c r="BB389" i="13"/>
  <c r="Y94"/>
  <c r="Q176"/>
  <c r="BO188"/>
  <c r="AY559"/>
  <c r="BR366"/>
  <c r="E113"/>
  <c r="BQ98"/>
  <c r="AH108"/>
  <c r="DR5"/>
  <c r="AR29"/>
  <c r="BE426"/>
  <c r="DC491" i="12"/>
  <c r="BS382" i="13"/>
  <c r="AR281"/>
  <c r="Y464"/>
  <c r="D315"/>
  <c r="Z261"/>
  <c r="FB541" i="12"/>
  <c r="BR450" i="13"/>
  <c r="V362"/>
  <c r="BB350" i="12"/>
  <c r="AJ418" i="13"/>
  <c r="BR408"/>
  <c r="AV32"/>
  <c r="BB206" i="12"/>
  <c r="Y367" i="13"/>
  <c r="C462" i="12"/>
  <c r="I365" i="13"/>
  <c r="Z334"/>
  <c r="F170"/>
  <c r="B328"/>
  <c r="BO135"/>
  <c r="BI444"/>
  <c r="BB68" i="12"/>
  <c r="N149" i="13"/>
  <c r="AB130" i="12"/>
  <c r="AQ528" i="13"/>
  <c r="DB326" i="12"/>
  <c r="Y229" i="13"/>
  <c r="AL143"/>
  <c r="BJ48"/>
  <c r="AW346"/>
  <c r="AL527"/>
  <c r="AF339"/>
  <c r="BE488"/>
  <c r="C325" i="12"/>
  <c r="D487" i="13"/>
  <c r="U483"/>
  <c r="DH467"/>
  <c r="BI6"/>
  <c r="X233"/>
  <c r="AY247"/>
  <c r="L450"/>
  <c r="AS452"/>
  <c r="F250"/>
  <c r="CC482" i="12"/>
  <c r="BI398" i="13"/>
  <c r="C182"/>
  <c r="EC271" i="12"/>
  <c r="Y156" i="13"/>
  <c r="AA435"/>
  <c r="BA349"/>
  <c r="Q82"/>
  <c r="X68"/>
  <c r="Q146"/>
  <c r="AM527"/>
  <c r="R4"/>
  <c r="EC170" i="12"/>
  <c r="BE355" i="13"/>
  <c r="BB43"/>
  <c r="C65"/>
  <c r="EB262" i="12"/>
  <c r="AC378" i="13"/>
  <c r="AO224"/>
  <c r="CC145" i="12"/>
  <c r="AP281" i="13"/>
  <c r="AG23"/>
  <c r="BA175"/>
  <c r="V245"/>
  <c r="Y471"/>
  <c r="AO49"/>
  <c r="A358"/>
  <c r="DC77" i="12"/>
  <c r="X419" i="13"/>
  <c r="AD482"/>
  <c r="BC222"/>
  <c r="AT346"/>
  <c r="M138"/>
  <c r="BB426"/>
  <c r="BQ558"/>
  <c r="BF564"/>
  <c r="D309"/>
  <c r="C400" i="12"/>
  <c r="AP347" i="13"/>
  <c r="AL338"/>
  <c r="AV90"/>
  <c r="S120"/>
  <c r="AB94" i="12"/>
  <c r="AS251" i="13"/>
  <c r="AV81"/>
  <c r="F128"/>
  <c r="CB408" i="12"/>
  <c r="AW218" i="13"/>
  <c r="AV321"/>
  <c r="O39"/>
  <c r="C293"/>
  <c r="AJ249"/>
  <c r="AJ136"/>
  <c r="AA325"/>
  <c r="C476"/>
  <c r="Q316"/>
  <c r="O163"/>
  <c r="BE210"/>
  <c r="FE227" i="12"/>
  <c r="EB12"/>
  <c r="AT140" i="13"/>
  <c r="BC465"/>
  <c r="AJ68"/>
  <c r="BG356"/>
  <c r="M402"/>
  <c r="C100"/>
  <c r="Q353"/>
  <c r="Z254"/>
  <c r="BE101"/>
  <c r="BC446" i="12"/>
  <c r="BH56" i="13"/>
  <c r="AD515"/>
  <c r="AW327"/>
  <c r="FE331" i="12"/>
  <c r="AE437" i="13"/>
  <c r="AK357"/>
  <c r="M399"/>
  <c r="AT374"/>
  <c r="AR220"/>
  <c r="O74"/>
  <c r="B336"/>
  <c r="P518"/>
  <c r="S261"/>
  <c r="AM479"/>
  <c r="K165"/>
  <c r="AB250" i="12"/>
  <c r="AK410" i="13"/>
  <c r="BL198"/>
  <c r="BF313"/>
  <c r="BC339"/>
  <c r="B244" i="6"/>
  <c r="C20"/>
  <c r="BS312" i="13"/>
  <c r="BP36"/>
  <c r="DC346" i="12"/>
  <c r="BK137" i="13"/>
  <c r="Z375"/>
  <c r="W269"/>
  <c r="R52"/>
  <c r="W286"/>
  <c r="AB124"/>
  <c r="CB467" i="12"/>
  <c r="BR269" i="13"/>
  <c r="AC336"/>
  <c r="AD381"/>
  <c r="AX96"/>
  <c r="F242"/>
  <c r="AV470"/>
  <c r="J481"/>
  <c r="BC236" i="12"/>
  <c r="AD289" i="13"/>
  <c r="CC424" i="12"/>
  <c r="R389" i="13"/>
  <c r="S482"/>
  <c r="Y399"/>
  <c r="BA221"/>
  <c r="AE298"/>
  <c r="CC125" i="12"/>
  <c r="AY108" i="13"/>
  <c r="BQ360"/>
  <c r="BR314"/>
  <c r="AY376"/>
  <c r="AP206"/>
  <c r="Q334"/>
  <c r="V555"/>
  <c r="BF362"/>
  <c r="AQ368"/>
  <c r="BD305"/>
  <c r="R179"/>
  <c r="AM274"/>
  <c r="BJ258"/>
  <c r="AU445"/>
  <c r="BR394"/>
  <c r="BN562"/>
  <c r="DH447"/>
  <c r="AN90"/>
  <c r="DB516" i="12"/>
  <c r="CB320"/>
  <c r="EC74"/>
  <c r="AQ160" i="13"/>
  <c r="BA245"/>
  <c r="AQ28"/>
  <c r="BB266"/>
  <c r="AX313"/>
  <c r="BS351"/>
  <c r="E232"/>
  <c r="BC90" i="12"/>
  <c r="AD246" i="13"/>
  <c r="T477"/>
  <c r="AB136" i="12"/>
  <c r="AG215" i="13"/>
  <c r="FE244" i="12"/>
  <c r="C317"/>
  <c r="AW501" i="13"/>
  <c r="AL541"/>
  <c r="DB162" i="12"/>
  <c r="AL465" i="13"/>
  <c r="D159"/>
  <c r="BO421"/>
  <c r="Y237"/>
  <c r="BE536"/>
  <c r="CC132" i="12"/>
  <c r="AG181" i="13"/>
  <c r="W395"/>
  <c r="AL555"/>
  <c r="BB36" i="12"/>
  <c r="BK178" i="13"/>
  <c r="AI50"/>
  <c r="DB157" i="12"/>
  <c r="K206" i="13"/>
  <c r="BM49"/>
  <c r="A235"/>
  <c r="BS537"/>
  <c r="CB94" i="12"/>
  <c r="BF295" i="13"/>
  <c r="J133"/>
  <c r="AS558"/>
  <c r="N570"/>
  <c r="I140"/>
  <c r="C193" i="12"/>
  <c r="CB494"/>
  <c r="G21" i="13"/>
  <c r="AI437"/>
  <c r="AF140"/>
  <c r="AC316" i="12"/>
  <c r="C165"/>
  <c r="BL553" i="13"/>
  <c r="V51"/>
  <c r="BE438"/>
  <c r="AO29"/>
  <c r="H194"/>
  <c r="BJ57"/>
  <c r="T401"/>
  <c r="AL69"/>
  <c r="C355" i="12"/>
  <c r="CB314"/>
  <c r="BK28" i="13"/>
  <c r="AE514"/>
  <c r="H100"/>
  <c r="AF561"/>
  <c r="AK221"/>
  <c r="BJ380"/>
  <c r="BH464"/>
  <c r="K11"/>
  <c r="AJ372"/>
  <c r="BN371"/>
  <c r="T243"/>
  <c r="O252"/>
  <c r="AS399"/>
  <c r="K503"/>
  <c r="EC76" i="12"/>
  <c r="BO442" i="13"/>
  <c r="BK286"/>
  <c r="BB412"/>
  <c r="CB326" i="12"/>
  <c r="AR164" i="13"/>
  <c r="T117"/>
  <c r="D343"/>
  <c r="DC259" i="12"/>
  <c r="FE242"/>
  <c r="C356" i="6"/>
  <c r="BP175" i="13"/>
  <c r="AA34"/>
  <c r="AA362"/>
  <c r="BC250" i="12"/>
  <c r="I385" i="13"/>
  <c r="B204" i="12"/>
  <c r="AC523" i="13"/>
  <c r="P289"/>
  <c r="AE262"/>
  <c r="AB504" i="12"/>
  <c r="H130" i="13"/>
  <c r="BJ515"/>
  <c r="BS254"/>
  <c r="AA539"/>
  <c r="AH396"/>
  <c r="B219" i="12"/>
  <c r="AR422" i="13"/>
  <c r="AQ126"/>
  <c r="AG44"/>
  <c r="D532" i="12"/>
  <c r="BG278" i="13"/>
  <c r="AN274"/>
  <c r="C125"/>
  <c r="F53"/>
  <c r="BG271"/>
  <c r="C407" i="12"/>
  <c r="M291" i="13"/>
  <c r="AU25"/>
  <c r="S229"/>
  <c r="E9"/>
  <c r="FE173" i="12"/>
  <c r="B514" i="13"/>
  <c r="AA265"/>
  <c r="EB511" i="12"/>
  <c r="AU194" i="13"/>
  <c r="AO53"/>
  <c r="K568"/>
  <c r="H439"/>
  <c r="AQ341"/>
  <c r="AL405"/>
  <c r="F542"/>
  <c r="AB382" i="12"/>
  <c r="O402" i="13"/>
  <c r="D92"/>
  <c r="BG468"/>
  <c r="BB181"/>
  <c r="AB116" i="12"/>
  <c r="AX40" i="13"/>
  <c r="Q87"/>
  <c r="B190" i="12"/>
  <c r="R422" i="13"/>
  <c r="L346"/>
  <c r="BR291"/>
  <c r="AP377"/>
  <c r="AG227"/>
  <c r="CC337" i="12"/>
  <c r="DC385"/>
  <c r="AV544" i="13"/>
  <c r="BF445"/>
  <c r="BA293"/>
  <c r="AH163"/>
  <c r="Q148"/>
  <c r="A207"/>
  <c r="AK72"/>
  <c r="I182"/>
  <c r="T130"/>
  <c r="AS455"/>
  <c r="A64"/>
  <c r="AH570"/>
  <c r="R500"/>
  <c r="AI302"/>
  <c r="AM555"/>
  <c r="BM333"/>
  <c r="EC387" i="12"/>
  <c r="FE481"/>
  <c r="AH360" i="13"/>
  <c r="CC19" i="12"/>
  <c r="CB449"/>
  <c r="DB135"/>
  <c r="AY194" i="13"/>
  <c r="AC491"/>
  <c r="G328"/>
  <c r="DB488" i="12"/>
  <c r="BD67" i="13"/>
  <c r="F173"/>
  <c r="BJ255"/>
  <c r="AM335"/>
  <c r="BS265"/>
  <c r="AZ67"/>
  <c r="BO170"/>
  <c r="AJ122"/>
  <c r="BL32"/>
  <c r="C190"/>
  <c r="G37"/>
  <c r="AH408"/>
  <c r="BB40" i="12"/>
  <c r="AV418" i="13"/>
  <c r="R554"/>
  <c r="AB26" i="12"/>
  <c r="AF316" i="13"/>
  <c r="L132"/>
  <c r="AJ176"/>
  <c r="Q257"/>
  <c r="FA549" i="12"/>
  <c r="L202" i="13"/>
  <c r="BJ435"/>
  <c r="AA473"/>
  <c r="AA402"/>
  <c r="BS405"/>
  <c r="AB362"/>
  <c r="DC208" i="12"/>
  <c r="AL13" i="13"/>
  <c r="I279"/>
  <c r="CB97" i="12"/>
  <c r="BM5" i="13"/>
  <c r="S346"/>
  <c r="AE359"/>
  <c r="BO105"/>
  <c r="AF320"/>
  <c r="AA97"/>
  <c r="AA278"/>
  <c r="BK236"/>
  <c r="C27" i="6"/>
  <c r="BC329" i="12"/>
  <c r="BN292" i="13"/>
  <c r="AC86" i="12"/>
  <c r="AC200"/>
  <c r="AT452" i="13"/>
  <c r="BK31"/>
  <c r="AE459"/>
  <c r="AE372"/>
  <c r="CB560" i="12"/>
  <c r="I61" i="13"/>
  <c r="BA486"/>
  <c r="AX60"/>
  <c r="BP362"/>
  <c r="AG501"/>
  <c r="K325"/>
  <c r="M198"/>
  <c r="AF364"/>
  <c r="BJ390"/>
  <c r="M196"/>
  <c r="BK554"/>
  <c r="R212"/>
  <c r="AB479"/>
  <c r="DB278" i="12"/>
  <c r="S83" i="13"/>
  <c r="CB501" i="12"/>
  <c r="BI452" i="13"/>
  <c r="AQ180"/>
  <c r="AA529"/>
  <c r="AU526"/>
  <c r="V267"/>
  <c r="AC241"/>
  <c r="AG339"/>
  <c r="BF533"/>
  <c r="AB397" i="12"/>
  <c r="AY73" i="13"/>
  <c r="AX371"/>
  <c r="BB296" i="12"/>
  <c r="C14"/>
  <c r="AD562" i="13"/>
  <c r="BE44"/>
  <c r="G514"/>
  <c r="O358"/>
  <c r="BQ357"/>
  <c r="BH42"/>
  <c r="Q115"/>
  <c r="AI186"/>
  <c r="AH290"/>
  <c r="X19"/>
  <c r="B134" i="12"/>
  <c r="AB534"/>
  <c r="X240" i="13"/>
  <c r="BB140"/>
  <c r="BO336"/>
  <c r="AB513"/>
  <c r="C502"/>
  <c r="BM97"/>
  <c r="AJ355"/>
  <c r="AP101"/>
  <c r="F326"/>
  <c r="G166"/>
  <c r="AL279"/>
  <c r="BG339"/>
  <c r="O225"/>
  <c r="B183" i="12"/>
  <c r="AW397" i="13"/>
  <c r="U147"/>
  <c r="CB38" i="12"/>
  <c r="BQ291" i="13"/>
  <c r="F81"/>
  <c r="BS183"/>
  <c r="G292"/>
  <c r="E170"/>
  <c r="BP224"/>
  <c r="C47" i="12"/>
  <c r="AB83"/>
  <c r="BN263" i="13"/>
  <c r="O29"/>
  <c r="BO389"/>
  <c r="AF95"/>
  <c r="BC535"/>
  <c r="D104"/>
  <c r="BH157"/>
  <c r="BF130"/>
  <c r="AK300"/>
  <c r="AD46"/>
  <c r="AJ497"/>
  <c r="E377"/>
  <c r="AR91"/>
  <c r="W299"/>
  <c r="B315" i="6"/>
  <c r="A178" i="13"/>
  <c r="C23" i="12"/>
  <c r="I383" i="13"/>
  <c r="BA555"/>
  <c r="F374"/>
  <c r="J268"/>
  <c r="DC531" i="12"/>
  <c r="Y193" i="13"/>
  <c r="BC395" i="12"/>
  <c r="AY171" i="13"/>
  <c r="BB358" i="12"/>
  <c r="AZ450" i="13"/>
  <c r="AZ55"/>
  <c r="FE273" i="12"/>
  <c r="S19" i="13"/>
  <c r="BK476"/>
  <c r="B133" i="6"/>
  <c r="AL308" i="13"/>
  <c r="AX129"/>
  <c r="E235"/>
  <c r="AI5"/>
  <c r="EB398" i="12"/>
  <c r="I534" i="13"/>
  <c r="CC63" i="12"/>
  <c r="H336" i="13"/>
  <c r="BQ539"/>
  <c r="AZ554"/>
  <c r="AX64"/>
  <c r="AR131"/>
  <c r="AC370"/>
  <c r="BI561"/>
  <c r="U29"/>
  <c r="C329" i="12"/>
  <c r="BC167"/>
  <c r="T131" i="13"/>
  <c r="F172"/>
  <c r="BD558"/>
  <c r="C378" i="12"/>
  <c r="P201" i="13"/>
  <c r="O149"/>
  <c r="AU304"/>
  <c r="AI213"/>
  <c r="AU422"/>
  <c r="O263"/>
  <c r="M358"/>
  <c r="C44" i="12"/>
  <c r="J15" i="13"/>
  <c r="AI398"/>
  <c r="E78"/>
  <c r="AL202"/>
  <c r="M528"/>
  <c r="BP11"/>
  <c r="FE202" i="12"/>
  <c r="AJ70" i="13"/>
  <c r="AN334"/>
  <c r="N29"/>
  <c r="W149"/>
  <c r="BN41"/>
  <c r="AD378"/>
  <c r="BA333"/>
  <c r="W291"/>
  <c r="R294"/>
  <c r="EC166" i="12"/>
  <c r="AL188" i="13"/>
  <c r="AI375"/>
  <c r="E192"/>
  <c r="U68"/>
  <c r="AB521"/>
  <c r="G504"/>
  <c r="A400"/>
  <c r="C82" i="12"/>
  <c r="T496" i="13"/>
  <c r="BH357"/>
  <c r="D105"/>
  <c r="Q359"/>
  <c r="H304"/>
  <c r="AK387"/>
  <c r="P424"/>
  <c r="AY235"/>
  <c r="CB454" i="12"/>
  <c r="AW369" i="13"/>
  <c r="AE420"/>
  <c r="BQ306"/>
  <c r="AA349"/>
  <c r="AC540" i="12"/>
  <c r="J489" i="13"/>
  <c r="BO479"/>
  <c r="CB534" i="12"/>
  <c r="X440" i="13"/>
  <c r="BO41"/>
  <c r="W284"/>
  <c r="C430" i="12"/>
  <c r="BR146" i="13"/>
  <c r="BH309"/>
  <c r="FE400" i="12"/>
  <c r="BE137" i="13"/>
  <c r="BG229"/>
  <c r="AD495"/>
  <c r="AG535"/>
  <c r="Q409"/>
  <c r="F452"/>
  <c r="C356" i="12"/>
  <c r="BN394" i="13"/>
  <c r="AB308" i="12"/>
  <c r="BK556" i="13"/>
  <c r="R121"/>
  <c r="G10"/>
  <c r="S186"/>
  <c r="BB419"/>
  <c r="AO73"/>
  <c r="AA307"/>
  <c r="AR19"/>
  <c r="BE268"/>
  <c r="AI520"/>
  <c r="AC25" i="12"/>
  <c r="BJ128" i="13"/>
  <c r="AN92"/>
  <c r="W81"/>
  <c r="DC102" i="12"/>
  <c r="G40" i="13"/>
  <c r="BC251" i="12"/>
  <c r="AX483" i="13"/>
  <c r="B492" i="12"/>
  <c r="AW535" i="13"/>
  <c r="BR221"/>
  <c r="BD569"/>
  <c r="AI562"/>
  <c r="BS150"/>
  <c r="U50"/>
  <c r="AG75"/>
  <c r="AN524"/>
  <c r="AJ455"/>
  <c r="C209" i="12"/>
  <c r="L53" i="13"/>
  <c r="FE461" i="12"/>
  <c r="AD314" i="13"/>
  <c r="AR5"/>
  <c r="BS412"/>
  <c r="AT246"/>
  <c r="AB182"/>
  <c r="AF430"/>
  <c r="BJ172"/>
  <c r="W307"/>
  <c r="DB521" i="12"/>
  <c r="AI220" i="13"/>
  <c r="CB15" i="12"/>
  <c r="D132" i="13"/>
  <c r="BF206"/>
  <c r="R247"/>
  <c r="DC148" i="12"/>
  <c r="AB270"/>
  <c r="AV504" i="13"/>
  <c r="AZ172"/>
  <c r="BC138"/>
  <c r="CB107" i="12"/>
  <c r="H433" i="13"/>
  <c r="BN191"/>
  <c r="P277"/>
  <c r="BA204"/>
  <c r="BC539" i="12"/>
  <c r="AJ56" i="13"/>
  <c r="N297"/>
  <c r="AG49"/>
  <c r="B348"/>
  <c r="FE12" i="12"/>
  <c r="BL490" i="13"/>
  <c r="B337" i="6"/>
  <c r="EC49" i="12"/>
  <c r="EC548"/>
  <c r="AC211" i="13"/>
  <c r="AJ462"/>
  <c r="BC551"/>
  <c r="X129"/>
  <c r="AY150"/>
  <c r="BL395"/>
  <c r="BS220"/>
  <c r="K211"/>
  <c r="I331"/>
  <c r="AJ66"/>
  <c r="AK305"/>
  <c r="AM416"/>
  <c r="U428"/>
  <c r="BN35"/>
  <c r="AK24"/>
  <c r="BH45"/>
  <c r="F319"/>
  <c r="G357"/>
  <c r="BK109"/>
  <c r="C281" i="12"/>
  <c r="BA487" i="13"/>
  <c r="FE503" i="12"/>
  <c r="AL81" i="13"/>
  <c r="AU288"/>
  <c r="C324" i="12"/>
  <c r="FB549"/>
  <c r="AD316" i="13"/>
  <c r="X561"/>
  <c r="AX301"/>
  <c r="BM320"/>
  <c r="R495"/>
  <c r="AZ56"/>
  <c r="AU453"/>
  <c r="F561"/>
  <c r="AF146"/>
  <c r="BK520"/>
  <c r="BG8"/>
  <c r="AB412"/>
  <c r="DB118" i="12"/>
  <c r="AJ142" i="13"/>
  <c r="K264"/>
  <c r="BR238"/>
  <c r="BL277"/>
  <c r="BB107"/>
  <c r="BM194"/>
  <c r="S175"/>
  <c r="AP102"/>
  <c r="J544"/>
  <c r="AU426"/>
  <c r="AB429" i="12"/>
  <c r="AU215" i="13"/>
  <c r="DB301" i="12"/>
  <c r="DB506"/>
  <c r="P461" i="13"/>
  <c r="O549"/>
  <c r="BK372"/>
  <c r="AF31"/>
  <c r="AK432"/>
  <c r="C212" i="12"/>
  <c r="BB134" i="13"/>
  <c r="AE260"/>
  <c r="Y295"/>
  <c r="AX373"/>
  <c r="U491"/>
  <c r="V105"/>
  <c r="L465"/>
  <c r="AT341"/>
  <c r="AI561"/>
  <c r="AW334"/>
  <c r="AT537"/>
  <c r="BD226"/>
  <c r="AV487"/>
  <c r="B442" i="6"/>
  <c r="AL503" i="13"/>
  <c r="BS277"/>
  <c r="FE426" i="12"/>
  <c r="BD225" i="13"/>
  <c r="R28"/>
  <c r="K546"/>
  <c r="AB257" i="12"/>
  <c r="FD554"/>
  <c r="BE406" i="13"/>
  <c r="L20"/>
  <c r="AX266"/>
  <c r="AF563"/>
  <c r="L106"/>
  <c r="AE282"/>
  <c r="Q331"/>
  <c r="AC299" i="12"/>
  <c r="D495" i="13"/>
  <c r="BB540" i="12"/>
  <c r="AW123" i="13"/>
  <c r="X358"/>
  <c r="AD376"/>
  <c r="BG297"/>
  <c r="AB562" i="12"/>
  <c r="L319" i="13"/>
  <c r="A49"/>
  <c r="A259"/>
  <c r="N450"/>
  <c r="H223"/>
  <c r="AC19"/>
  <c r="H310"/>
  <c r="J336"/>
  <c r="W75"/>
  <c r="BC531"/>
  <c r="BH501"/>
  <c r="BE195"/>
  <c r="AG64"/>
  <c r="B116" i="12"/>
  <c r="BB290"/>
  <c r="BH194" i="13"/>
  <c r="AE285"/>
  <c r="S87"/>
  <c r="C451" i="12"/>
  <c r="AC527"/>
  <c r="AU52" i="13"/>
  <c r="G480"/>
  <c r="AU309"/>
  <c r="X325"/>
  <c r="AS236"/>
  <c r="J123"/>
  <c r="AL191"/>
  <c r="T68"/>
  <c r="H163"/>
  <c r="E24"/>
  <c r="AA26"/>
  <c r="BH296"/>
  <c r="N557"/>
  <c r="AT259"/>
  <c r="S281"/>
  <c r="BS101"/>
  <c r="BB381"/>
  <c r="EB220" i="12"/>
  <c r="EB360"/>
  <c r="BL223" i="13"/>
  <c r="AM248"/>
  <c r="BJ477"/>
  <c r="C404"/>
  <c r="AP211"/>
  <c r="AV312"/>
  <c r="Y247"/>
  <c r="AS339"/>
  <c r="A307"/>
  <c r="BI454"/>
  <c r="E387"/>
  <c r="O43"/>
  <c r="BO291"/>
  <c r="AI325"/>
  <c r="BI246"/>
  <c r="G497"/>
  <c r="Q403"/>
  <c r="AV71"/>
  <c r="C125" i="6"/>
  <c r="BN319" i="13"/>
  <c r="BP309"/>
  <c r="N367"/>
  <c r="AW238"/>
  <c r="BC311" i="12"/>
  <c r="G338" i="13"/>
  <c r="CC58" i="12"/>
  <c r="FE360"/>
  <c r="V385" i="13"/>
  <c r="B547"/>
  <c r="AR285"/>
  <c r="BQ326"/>
  <c r="BM304"/>
  <c r="BJ281"/>
  <c r="J194"/>
  <c r="BB406" i="12"/>
  <c r="AF209" i="13"/>
  <c r="K556"/>
  <c r="W340"/>
  <c r="C307"/>
  <c r="AW319"/>
  <c r="CC351" i="12"/>
  <c r="AS470" i="13"/>
  <c r="F269"/>
  <c r="BI497"/>
  <c r="BM405"/>
  <c r="L58"/>
  <c r="AI77"/>
  <c r="AP358"/>
  <c r="AH312"/>
  <c r="AE333"/>
  <c r="AG394"/>
  <c r="BG533"/>
  <c r="P397"/>
  <c r="BA503"/>
  <c r="BC237"/>
  <c r="CC340" i="12"/>
  <c r="Y260" i="13"/>
  <c r="V271"/>
  <c r="W327"/>
  <c r="BK34"/>
  <c r="AY83"/>
  <c r="U281"/>
  <c r="AZ146"/>
  <c r="BS482"/>
  <c r="C199" i="6"/>
  <c r="V262" i="13"/>
  <c r="Y150"/>
  <c r="BJ364"/>
  <c r="N24"/>
  <c r="AB336"/>
  <c r="AM382"/>
  <c r="W517"/>
  <c r="J360"/>
  <c r="B302" i="12"/>
  <c r="DS570" i="13"/>
  <c r="T367"/>
  <c r="BS285"/>
  <c r="BH306"/>
  <c r="C220"/>
  <c r="AM333"/>
  <c r="C252" i="6"/>
  <c r="C256" i="13"/>
  <c r="EC255" i="12"/>
  <c r="J404" i="13"/>
  <c r="C562"/>
  <c r="AI107"/>
  <c r="C51"/>
  <c r="AV547"/>
  <c r="BG386"/>
  <c r="AS151"/>
  <c r="BL254"/>
  <c r="T433"/>
  <c r="BI22"/>
  <c r="K59"/>
  <c r="AC37"/>
  <c r="DC524" i="12"/>
  <c r="AL159" i="13"/>
  <c r="BP249"/>
  <c r="AJ171"/>
  <c r="BI265"/>
  <c r="AF358"/>
  <c r="AL86"/>
  <c r="BM246"/>
  <c r="AJ260"/>
  <c r="AM308"/>
  <c r="AD67"/>
  <c r="AP465"/>
  <c r="AW523"/>
  <c r="AF213"/>
  <c r="F498"/>
  <c r="BL445"/>
  <c r="L352"/>
  <c r="AB300" i="12"/>
  <c r="AH432" i="13"/>
  <c r="AP280"/>
  <c r="BP266"/>
  <c r="G515"/>
  <c r="G509"/>
  <c r="K188"/>
  <c r="BR122"/>
  <c r="BF37"/>
  <c r="C563"/>
  <c r="EB167" i="12"/>
  <c r="DC211"/>
  <c r="AC79"/>
  <c r="AX374" i="13"/>
  <c r="CB47" i="12"/>
  <c r="AN211" i="13"/>
  <c r="BI294"/>
  <c r="BP214"/>
  <c r="B290" i="12"/>
  <c r="BL144" i="13"/>
  <c r="U461"/>
  <c r="B362" i="12"/>
  <c r="AP464" i="13"/>
  <c r="BH542"/>
  <c r="AU341"/>
  <c r="BM51"/>
  <c r="BI247"/>
  <c r="AM431"/>
  <c r="P511"/>
  <c r="BO142"/>
  <c r="FD545" i="12"/>
  <c r="BD116" i="13"/>
  <c r="Q301"/>
  <c r="C506"/>
  <c r="FE145" i="12"/>
  <c r="C10"/>
  <c r="Z370" i="13"/>
  <c r="BK259"/>
  <c r="D312"/>
  <c r="AB564"/>
  <c r="BI120"/>
  <c r="BN26"/>
  <c r="BB479" i="12"/>
  <c r="V224" i="13"/>
  <c r="H554"/>
  <c r="K16"/>
  <c r="R552"/>
  <c r="AQ84"/>
  <c r="BO292"/>
  <c r="BC29" i="12"/>
  <c r="AR144" i="13"/>
  <c r="J177"/>
  <c r="A84"/>
  <c r="AS369"/>
  <c r="AH390"/>
  <c r="FE108" i="12"/>
  <c r="AU40" i="13"/>
  <c r="AE204"/>
  <c r="AB123"/>
  <c r="AZ4"/>
  <c r="DD460"/>
  <c r="R324"/>
  <c r="BC202"/>
  <c r="AB554" i="12"/>
  <c r="AG252" i="13"/>
  <c r="AQ460"/>
  <c r="P118"/>
  <c r="CC26" i="12"/>
  <c r="AQ230" i="13"/>
  <c r="O183"/>
  <c r="AO413"/>
  <c r="H162"/>
  <c r="A327"/>
  <c r="AW425"/>
  <c r="BL39"/>
  <c r="R456"/>
  <c r="AQ42"/>
  <c r="BE165"/>
  <c r="AB236" i="12"/>
  <c r="R132" i="13"/>
  <c r="T143"/>
  <c r="O460"/>
  <c r="F339"/>
  <c r="AG19"/>
  <c r="AN329"/>
  <c r="L297"/>
  <c r="T309"/>
  <c r="AX477"/>
  <c r="X432" i="8"/>
  <c r="P146" i="13"/>
  <c r="BO218"/>
  <c r="EB300" i="12"/>
  <c r="D63" i="13"/>
  <c r="BC355"/>
  <c r="BC433" i="12"/>
  <c r="BL230" i="13"/>
  <c r="F306"/>
  <c r="S278"/>
  <c r="BC521"/>
  <c r="AL221"/>
  <c r="Z405"/>
  <c r="BC207" i="12"/>
  <c r="N27" i="13"/>
  <c r="L25"/>
  <c r="AT86"/>
  <c r="BB325"/>
  <c r="I11"/>
  <c r="BE549"/>
  <c r="AW269"/>
  <c r="D64"/>
  <c r="BP562"/>
  <c r="H330"/>
  <c r="R38"/>
  <c r="AT242"/>
  <c r="AS7"/>
  <c r="FC542" i="12"/>
  <c r="AW351" i="13"/>
  <c r="AX259"/>
  <c r="AR150"/>
  <c r="Y28"/>
  <c r="L5"/>
  <c r="B359" i="6"/>
  <c r="AX489" i="13"/>
  <c r="V515"/>
  <c r="BD10"/>
  <c r="X374"/>
  <c r="L19"/>
  <c r="BA495"/>
  <c r="AY276"/>
  <c r="BJ113"/>
  <c r="W277"/>
  <c r="K278"/>
  <c r="Z59"/>
  <c r="M178"/>
  <c r="EC136" i="12"/>
  <c r="BS502" i="13"/>
  <c r="AL400"/>
  <c r="BJ215"/>
  <c r="BL407"/>
  <c r="BC211" i="12"/>
  <c r="A90" i="13"/>
  <c r="B174"/>
  <c r="DB249" i="12"/>
  <c r="EC353"/>
  <c r="FE13"/>
  <c r="BN104" i="13"/>
  <c r="BR78"/>
  <c r="AW298"/>
  <c r="A23"/>
  <c r="BA35"/>
  <c r="AS496"/>
  <c r="AR258"/>
  <c r="BN456"/>
  <c r="M313"/>
  <c r="BJ398"/>
  <c r="DC12" i="12"/>
  <c r="AO347" i="13"/>
  <c r="BG53"/>
  <c r="K444"/>
  <c r="EC469" i="12"/>
  <c r="BG332" i="13"/>
  <c r="AC564"/>
  <c r="EB476" i="12"/>
  <c r="I511" i="13"/>
  <c r="EB123" i="12"/>
  <c r="EC409"/>
  <c r="Y384" i="13"/>
  <c r="O353"/>
  <c r="BB371"/>
  <c r="D394"/>
  <c r="AZ552"/>
  <c r="U85"/>
  <c r="AQ150"/>
  <c r="AU390"/>
  <c r="AO101"/>
  <c r="DB509" i="12"/>
  <c r="DB505"/>
  <c r="N519" i="13"/>
  <c r="FE376" i="12"/>
  <c r="AE93" i="13"/>
  <c r="AF343"/>
  <c r="BA83"/>
  <c r="S248"/>
  <c r="AB321" i="12"/>
  <c r="AB129"/>
  <c r="O82" i="13"/>
  <c r="B498" i="12"/>
  <c r="F203" i="13"/>
  <c r="AT4"/>
  <c r="AG270"/>
  <c r="I79"/>
  <c r="AB430" i="12"/>
  <c r="BB54"/>
  <c r="I484" i="13"/>
  <c r="L455"/>
  <c r="C254" i="6"/>
  <c r="H268" i="13"/>
  <c r="CB162" i="12"/>
  <c r="BC341"/>
  <c r="N199" i="13"/>
  <c r="AF527"/>
  <c r="U321"/>
  <c r="R70"/>
  <c r="M449"/>
  <c r="DC176" i="12"/>
  <c r="FE512"/>
  <c r="S457" i="13"/>
  <c r="C166"/>
  <c r="AE541"/>
  <c r="U160"/>
  <c r="I532"/>
  <c r="BF461"/>
  <c r="BC358" i="12"/>
  <c r="EB378"/>
  <c r="AE239" i="13"/>
  <c r="I283"/>
  <c r="AT214"/>
  <c r="BS166"/>
  <c r="BB288" i="12"/>
  <c r="BG140" i="13"/>
  <c r="M200"/>
  <c r="B404" i="12"/>
  <c r="V223" i="13"/>
  <c r="V546"/>
  <c r="Y469"/>
  <c r="EB371" i="12"/>
  <c r="CC78"/>
  <c r="BA229" i="13"/>
  <c r="AC309" i="12"/>
  <c r="A481" i="13"/>
  <c r="BS552"/>
  <c r="AO45"/>
  <c r="AC186"/>
  <c r="AX412"/>
  <c r="AQ343"/>
  <c r="AB213" i="12"/>
  <c r="X492" i="13"/>
  <c r="AJ356"/>
  <c r="CB156" i="12"/>
  <c r="BE306" i="13"/>
  <c r="BG478"/>
  <c r="BI325"/>
  <c r="AF172"/>
  <c r="Z66"/>
  <c r="BS309"/>
  <c r="BS184"/>
  <c r="Y388"/>
  <c r="BH78"/>
  <c r="AI563"/>
  <c r="BD336"/>
  <c r="K384"/>
  <c r="AC70"/>
  <c r="V558"/>
  <c r="AS208"/>
  <c r="Y557"/>
  <c r="G559"/>
  <c r="AE241"/>
  <c r="AK230"/>
  <c r="AK281"/>
  <c r="AC544"/>
  <c r="CC256" i="12"/>
  <c r="AL312" i="13"/>
  <c r="BE239"/>
  <c r="T220"/>
  <c r="CB142" i="12"/>
  <c r="AA218" i="13"/>
  <c r="B553"/>
  <c r="AC411" i="12"/>
  <c r="BP346" i="13"/>
  <c r="Q420"/>
  <c r="AH440"/>
  <c r="J128"/>
  <c r="J111"/>
  <c r="P279"/>
  <c r="AR30"/>
  <c r="BC399"/>
  <c r="BM211"/>
  <c r="V157"/>
  <c r="AB468" i="12"/>
  <c r="AM204" i="13"/>
  <c r="H375"/>
  <c r="AF308"/>
  <c r="DB238" i="12"/>
  <c r="DC334"/>
  <c r="BI222" i="13"/>
  <c r="CB252" i="12"/>
  <c r="BP9" i="13"/>
  <c r="F511"/>
  <c r="BA560"/>
  <c r="AU202"/>
  <c r="EB128" i="12"/>
  <c r="AE385" i="13"/>
  <c r="AO555"/>
  <c r="BA236"/>
  <c r="B94"/>
  <c r="AI365"/>
  <c r="AW401"/>
  <c r="BG322"/>
  <c r="M174"/>
  <c r="CC326" i="12"/>
  <c r="AC238"/>
  <c r="BK179" i="13"/>
  <c r="O559"/>
  <c r="BA363"/>
  <c r="AP186"/>
  <c r="AC445" i="12"/>
  <c r="AP191" i="13"/>
  <c r="X476"/>
  <c r="AD508"/>
  <c r="Z353"/>
  <c r="BS21"/>
  <c r="C455" i="6"/>
  <c r="BH485" i="13"/>
  <c r="AW146"/>
  <c r="AE304"/>
  <c r="FE369" i="12"/>
  <c r="O272" i="13"/>
  <c r="Q522"/>
  <c r="EC524" i="12"/>
  <c r="AZ407" i="13"/>
  <c r="BG127"/>
  <c r="AF471"/>
  <c r="AG356"/>
  <c r="BB505"/>
  <c r="AO485"/>
  <c r="BG47"/>
  <c r="BH389"/>
  <c r="S180"/>
  <c r="BR246"/>
  <c r="BP192"/>
  <c r="E366"/>
  <c r="T52"/>
  <c r="BB81" i="12"/>
  <c r="O368" i="13"/>
  <c r="AN298"/>
  <c r="BD288"/>
  <c r="AB400"/>
  <c r="AR37"/>
  <c r="BO165"/>
  <c r="CC525" i="12"/>
  <c r="Q251" i="13"/>
  <c r="AL153"/>
  <c r="D83"/>
  <c r="AD366"/>
  <c r="AB157" i="12"/>
  <c r="BD340" i="13"/>
  <c r="AX438"/>
  <c r="V32"/>
  <c r="AK375"/>
  <c r="Y392"/>
  <c r="AR31"/>
  <c r="DC320" i="12"/>
  <c r="BB101"/>
  <c r="FE350"/>
  <c r="X93" i="13"/>
  <c r="P194"/>
  <c r="BC42"/>
  <c r="AL60"/>
  <c r="CC165" i="12"/>
  <c r="BN234" i="13"/>
  <c r="AC335" i="12"/>
  <c r="AR309" i="13"/>
  <c r="AR141"/>
  <c r="C358" i="12"/>
  <c r="BF335" i="13"/>
  <c r="AP92"/>
  <c r="C191"/>
  <c r="AN240"/>
  <c r="AC448"/>
  <c r="CB35" i="12"/>
  <c r="V189" i="13"/>
  <c r="C335" i="12"/>
  <c r="J130" i="13"/>
  <c r="EC391" i="12"/>
  <c r="O45" i="13"/>
  <c r="X549"/>
  <c r="O386"/>
  <c r="BP258"/>
  <c r="B132" i="6"/>
  <c r="D203" i="13"/>
  <c r="AC526"/>
  <c r="DC280" i="12"/>
  <c r="DB534"/>
  <c r="DB288"/>
  <c r="E505" i="13"/>
  <c r="AK469"/>
  <c r="Z494"/>
  <c r="AK70"/>
  <c r="AG203"/>
  <c r="Z415"/>
  <c r="BO516"/>
  <c r="AN326"/>
  <c r="H219"/>
  <c r="V184"/>
  <c r="AR442"/>
  <c r="BH332"/>
  <c r="AC195" i="12"/>
  <c r="U522" i="13"/>
  <c r="BJ68"/>
  <c r="AA503"/>
  <c r="AN269"/>
  <c r="AC322"/>
  <c r="AR371"/>
  <c r="AL145"/>
  <c r="BB260"/>
  <c r="AC507" i="12"/>
  <c r="FE498"/>
  <c r="AQ36" i="13"/>
  <c r="K482"/>
  <c r="AW235"/>
  <c r="AV383"/>
  <c r="AO545"/>
  <c r="F268"/>
  <c r="DC221" i="12"/>
  <c r="AM61" i="13"/>
  <c r="DB60" i="12"/>
  <c r="BC122"/>
  <c r="R542" i="13"/>
  <c r="U128"/>
  <c r="BK184"/>
  <c r="B169"/>
  <c r="BH505"/>
  <c r="AN254"/>
  <c r="BL494"/>
  <c r="AC26"/>
  <c r="T232"/>
  <c r="X5"/>
  <c r="BQ302"/>
  <c r="B189" i="12"/>
  <c r="AY128" i="13"/>
  <c r="S84"/>
  <c r="AS154"/>
  <c r="EB515" i="12"/>
  <c r="EC517"/>
  <c r="D320" i="13"/>
  <c r="W312"/>
  <c r="AB449" i="12"/>
  <c r="AZ360" i="13"/>
  <c r="J78"/>
  <c r="A429"/>
  <c r="U271"/>
  <c r="BC102" i="12"/>
  <c r="A269" i="13"/>
  <c r="AG256"/>
  <c r="BK240"/>
  <c r="BH352"/>
  <c r="BG425"/>
  <c r="BO500"/>
  <c r="AT114"/>
  <c r="BB357" i="12"/>
  <c r="AS187" i="13"/>
  <c r="BP447"/>
  <c r="G505"/>
  <c r="EB406" i="12"/>
  <c r="C351" i="6"/>
  <c r="AG457" i="13"/>
  <c r="BL491"/>
  <c r="BO448"/>
  <c r="AA400"/>
  <c r="AG225"/>
  <c r="BC219" i="12"/>
  <c r="Q27" i="13"/>
  <c r="AP255"/>
  <c r="AC114" i="12"/>
  <c r="Y335" i="13"/>
  <c r="AC169" i="12"/>
  <c r="C480"/>
  <c r="H29" i="13"/>
  <c r="BP54"/>
  <c r="BB138"/>
  <c r="AX278"/>
  <c r="AY350"/>
  <c r="AE175"/>
  <c r="BK229"/>
  <c r="N165"/>
  <c r="DB345" i="12"/>
  <c r="DB466" i="13"/>
  <c r="T79"/>
  <c r="BD339"/>
  <c r="EC63" i="12"/>
  <c r="AA192" i="13"/>
  <c r="DC10" i="12"/>
  <c r="P36" i="13"/>
  <c r="S214"/>
  <c r="AQ518"/>
  <c r="BA144"/>
  <c r="U434"/>
  <c r="BD442"/>
  <c r="BQ485"/>
  <c r="EB211" i="12"/>
  <c r="EB115"/>
  <c r="W5" i="13"/>
  <c r="BA55"/>
  <c r="CC521" i="12"/>
  <c r="DS551" i="13"/>
  <c r="C172" i="6"/>
  <c r="BJ537" i="13"/>
  <c r="FE171" i="12"/>
  <c r="BS71" i="13"/>
  <c r="BM348"/>
  <c r="AN346"/>
  <c r="A373"/>
  <c r="P275"/>
  <c r="Q439"/>
  <c r="W22"/>
  <c r="BA273"/>
  <c r="BK413"/>
  <c r="G219"/>
  <c r="C273"/>
  <c r="BB304" i="12"/>
  <c r="Q139" i="13"/>
  <c r="AN527"/>
  <c r="AN69"/>
  <c r="AN340"/>
  <c r="X235"/>
  <c r="B405" i="6"/>
  <c r="FE413" i="12"/>
  <c r="BI55" i="13"/>
  <c r="AC429"/>
  <c r="AO474"/>
  <c r="AS511"/>
  <c r="AW97"/>
  <c r="E14"/>
  <c r="BI240"/>
  <c r="BQ346"/>
  <c r="BB516"/>
  <c r="O112"/>
  <c r="FE527" i="12"/>
  <c r="FE223"/>
  <c r="AB412"/>
  <c r="T397" i="13"/>
  <c r="BK386"/>
  <c r="K563"/>
  <c r="I428"/>
  <c r="K500"/>
  <c r="BE460"/>
  <c r="I218"/>
  <c r="AY327"/>
  <c r="DB360" i="12"/>
  <c r="Y465" i="13"/>
  <c r="BR550"/>
  <c r="V358"/>
  <c r="B484"/>
  <c r="S121"/>
  <c r="BL297"/>
  <c r="AU315"/>
  <c r="AL350"/>
  <c r="BO483"/>
  <c r="X333"/>
  <c r="BH302"/>
  <c r="AK497"/>
  <c r="BJ486"/>
  <c r="DB244" i="12"/>
  <c r="BS488" i="13"/>
  <c r="AB273" i="12"/>
  <c r="AJ443" i="13"/>
  <c r="E22"/>
  <c r="BM399"/>
  <c r="FE14" i="12"/>
  <c r="O274" i="13"/>
  <c r="K279"/>
  <c r="F303"/>
  <c r="AR451"/>
  <c r="W394"/>
  <c r="BE26"/>
  <c r="AJ258"/>
  <c r="BJ346"/>
  <c r="M349"/>
  <c r="AD325"/>
  <c r="BF570"/>
  <c r="BN508"/>
  <c r="Q380"/>
  <c r="BI545"/>
  <c r="BS517"/>
  <c r="BS561"/>
  <c r="B82" i="12"/>
  <c r="R243" i="13"/>
  <c r="D171"/>
  <c r="AX33"/>
  <c r="AW303"/>
  <c r="BS155"/>
  <c r="L220"/>
  <c r="BE411"/>
  <c r="O100"/>
  <c r="V140"/>
  <c r="BE567"/>
  <c r="Z304"/>
  <c r="T273"/>
  <c r="BB120" i="12"/>
  <c r="BN101" i="13"/>
  <c r="DC248" i="12"/>
  <c r="D368" i="13"/>
  <c r="CC97" i="12"/>
  <c r="AC259" i="13"/>
  <c r="AG272"/>
  <c r="BQ438"/>
  <c r="CC277" i="12"/>
  <c r="AH181" i="13"/>
  <c r="B233" i="12"/>
  <c r="AG244" i="13"/>
  <c r="J91"/>
  <c r="BC537"/>
  <c r="C60" i="6"/>
  <c r="BF43" i="13"/>
  <c r="EB545" i="12"/>
  <c r="BE94" i="13"/>
  <c r="BO307"/>
  <c r="CC323" i="12"/>
  <c r="DB472" i="13"/>
  <c r="BE127"/>
  <c r="AZ297"/>
  <c r="Q255"/>
  <c r="N8"/>
  <c r="AD306"/>
  <c r="B112"/>
  <c r="AP170"/>
  <c r="AO142"/>
  <c r="AC53" i="12"/>
  <c r="BM169" i="13"/>
  <c r="I197"/>
  <c r="S134"/>
  <c r="AN342"/>
  <c r="BC101" i="12"/>
  <c r="AK31" i="13"/>
  <c r="BK524"/>
  <c r="I126"/>
  <c r="BQ232"/>
  <c r="AF223"/>
  <c r="AL236"/>
  <c r="BK527"/>
  <c r="AW199"/>
  <c r="AD380"/>
  <c r="AB545" i="12"/>
  <c r="BD356" i="13"/>
  <c r="G68"/>
  <c r="FE161" i="12"/>
  <c r="P494" i="13"/>
  <c r="AY103"/>
  <c r="R479"/>
  <c r="AX161"/>
  <c r="BB28"/>
  <c r="EC441" i="12"/>
  <c r="C400" i="6"/>
  <c r="AM66" i="13"/>
  <c r="BM7"/>
  <c r="BQ279"/>
  <c r="B79"/>
  <c r="CC273" i="12"/>
  <c r="AZ516" i="13"/>
  <c r="Y461"/>
  <c r="B40"/>
  <c r="T296"/>
  <c r="C97" i="12"/>
  <c r="K201" i="13"/>
  <c r="BR552"/>
  <c r="BE462"/>
  <c r="BO32"/>
  <c r="U530"/>
  <c r="L435"/>
  <c r="AR298"/>
  <c r="BO387"/>
  <c r="Y370"/>
  <c r="O26"/>
  <c r="BL564"/>
  <c r="Y520"/>
  <c r="AG60"/>
  <c r="AZ372"/>
  <c r="BS308"/>
  <c r="BS466"/>
  <c r="BI61"/>
  <c r="AT515"/>
  <c r="BN66"/>
  <c r="AQ544"/>
  <c r="AH36"/>
  <c r="BI328"/>
  <c r="T265"/>
  <c r="BF501"/>
  <c r="AB305" i="12"/>
  <c r="AP551" i="13"/>
  <c r="C306" i="6"/>
  <c r="AM268" i="13"/>
  <c r="AS316"/>
  <c r="AO435"/>
  <c r="BL126"/>
  <c r="K405"/>
  <c r="Y352"/>
  <c r="B496"/>
  <c r="V315"/>
  <c r="BE358"/>
  <c r="AN167"/>
  <c r="AW514"/>
  <c r="BO68"/>
  <c r="BL8"/>
  <c r="BO15"/>
  <c r="CB255" i="12"/>
  <c r="AQ37" i="13"/>
  <c r="BQ392"/>
  <c r="AV548"/>
  <c r="W513"/>
  <c r="X279"/>
  <c r="AB446" i="12"/>
  <c r="BO4" i="13"/>
  <c r="P93"/>
  <c r="AJ134"/>
  <c r="AB501" i="12"/>
  <c r="AZ531" i="13"/>
  <c r="BO533"/>
  <c r="AA502"/>
  <c r="W44"/>
  <c r="X503"/>
  <c r="T474"/>
  <c r="AL492"/>
  <c r="X331"/>
  <c r="BP55"/>
  <c r="BB522" i="12"/>
  <c r="AC555" i="13"/>
  <c r="AM267"/>
  <c r="AS165"/>
  <c r="X459"/>
  <c r="K370"/>
  <c r="BB562" i="12"/>
  <c r="G195" i="13"/>
  <c r="BH21"/>
  <c r="BQ297"/>
  <c r="AI157"/>
  <c r="AJ432" i="3"/>
  <c r="BL250" i="13"/>
  <c r="AN485"/>
  <c r="AV61"/>
  <c r="E10"/>
  <c r="BP44"/>
  <c r="AF222"/>
  <c r="E425"/>
  <c r="EC292" i="12"/>
  <c r="FE424"/>
  <c r="DC118"/>
  <c r="D78" i="13"/>
  <c r="AJ15"/>
  <c r="AL460"/>
  <c r="BR317"/>
  <c r="BE279"/>
  <c r="AR305"/>
  <c r="FE262" i="12"/>
  <c r="M547" i="13"/>
  <c r="BS102"/>
  <c r="BM130"/>
  <c r="BJ157"/>
  <c r="M55"/>
  <c r="J492"/>
  <c r="DC429" i="12"/>
  <c r="BF188" i="13"/>
  <c r="J466"/>
  <c r="BF54"/>
  <c r="B168"/>
  <c r="T248"/>
  <c r="BD289"/>
  <c r="EB146" i="12"/>
  <c r="AH23" i="13"/>
  <c r="N493"/>
  <c r="BC474"/>
  <c r="O36"/>
  <c r="BN270"/>
  <c r="BQ179"/>
  <c r="EC259" i="12"/>
  <c r="C440" i="6"/>
  <c r="BG525" i="13"/>
  <c r="N355"/>
  <c r="F524"/>
  <c r="BF215"/>
  <c r="AX308"/>
  <c r="FD530" i="12"/>
  <c r="AJ544" i="13"/>
  <c r="AU384"/>
  <c r="X410"/>
  <c r="AU446"/>
  <c r="S76"/>
  <c r="AX548"/>
  <c r="BG223"/>
  <c r="A50"/>
  <c r="BS441"/>
  <c r="AJ170"/>
  <c r="EB53" i="12"/>
  <c r="O321" i="13"/>
  <c r="AB548" i="12"/>
  <c r="AD283" i="13"/>
  <c r="M334"/>
  <c r="V275"/>
  <c r="BD254"/>
  <c r="AB428"/>
  <c r="AZ170"/>
  <c r="BC221" i="12"/>
  <c r="AK374" i="13"/>
  <c r="BL31"/>
  <c r="AS323"/>
  <c r="FE136" i="12"/>
  <c r="W490" i="13"/>
  <c r="L278"/>
  <c r="BL61"/>
  <c r="D21"/>
  <c r="AC52"/>
  <c r="EB267" i="12"/>
  <c r="N304" i="13"/>
  <c r="AC104"/>
  <c r="BG311"/>
  <c r="BB517"/>
  <c r="BJ387"/>
  <c r="BR191"/>
  <c r="Q278"/>
  <c r="AF510"/>
  <c r="AV560"/>
  <c r="AQ110"/>
  <c r="EB170" i="12"/>
  <c r="AK130" i="13"/>
  <c r="BL58"/>
  <c r="M100"/>
  <c r="BC303"/>
  <c r="BM454"/>
  <c r="W192"/>
  <c r="AA319"/>
  <c r="B148"/>
  <c r="AW101"/>
  <c r="AX508"/>
  <c r="BL436"/>
  <c r="BC305"/>
  <c r="BO254"/>
  <c r="C360" i="6"/>
  <c r="FC557" i="12"/>
  <c r="AC290" i="13"/>
  <c r="AX338"/>
  <c r="B186" i="6"/>
  <c r="C233"/>
  <c r="AJ555" i="13"/>
  <c r="AI108"/>
  <c r="BQ113"/>
  <c r="Y528"/>
  <c r="X179"/>
  <c r="U244"/>
  <c r="AB490" i="12"/>
  <c r="BL419" i="13"/>
  <c r="R205"/>
  <c r="AD398"/>
  <c r="BJ11"/>
  <c r="BM380"/>
  <c r="AG255"/>
  <c r="BJ318"/>
  <c r="BP50"/>
  <c r="EC430" i="12"/>
  <c r="BO557" i="13"/>
  <c r="BM262"/>
  <c r="BD507"/>
  <c r="R295"/>
  <c r="Q360"/>
  <c r="AJ493"/>
  <c r="AC17"/>
  <c r="AR395"/>
  <c r="AE412"/>
  <c r="AW6"/>
  <c r="BO521"/>
  <c r="A569"/>
  <c r="CB187" i="12"/>
  <c r="AA487" i="13"/>
  <c r="AY514"/>
  <c r="BJ289"/>
  <c r="AU256"/>
  <c r="U502"/>
  <c r="G41"/>
  <c r="AV283"/>
  <c r="C329"/>
  <c r="BA393"/>
  <c r="BB369"/>
  <c r="AR402"/>
  <c r="AG94"/>
  <c r="BC134" i="12"/>
  <c r="AY192" i="13"/>
  <c r="B371" i="12"/>
  <c r="BP416" i="13"/>
  <c r="BK199"/>
  <c r="AN172"/>
  <c r="AL329"/>
  <c r="D127"/>
  <c r="AU252"/>
  <c r="BO482"/>
  <c r="AH217"/>
  <c r="BL418"/>
  <c r="EB163" i="12"/>
  <c r="W406" i="13"/>
  <c r="AX297"/>
  <c r="AP203"/>
  <c r="AW559"/>
  <c r="Z205"/>
  <c r="D557" i="12"/>
  <c r="AB8" i="13"/>
  <c r="BB86"/>
  <c r="BO492"/>
  <c r="AA554"/>
  <c r="AF391"/>
  <c r="S351"/>
  <c r="AP442"/>
  <c r="BB150" i="12"/>
  <c r="AQ434" i="13"/>
  <c r="L378"/>
  <c r="AF464"/>
  <c r="E68"/>
  <c r="K419"/>
  <c r="W74"/>
  <c r="E133"/>
  <c r="BQ433"/>
  <c r="AJ16"/>
  <c r="DC185" i="12"/>
  <c r="AE151" i="13"/>
  <c r="BO107"/>
  <c r="BC411"/>
  <c r="AW189"/>
  <c r="BM110"/>
  <c r="BC156"/>
  <c r="F30"/>
  <c r="BC248" i="12"/>
  <c r="O566" i="13"/>
  <c r="AK75"/>
  <c r="AC34"/>
  <c r="AJ243"/>
  <c r="BM206"/>
  <c r="AT332"/>
  <c r="AI443"/>
  <c r="AM272"/>
  <c r="E265"/>
  <c r="AZ45"/>
  <c r="BK282"/>
  <c r="DC337" i="12"/>
  <c r="BN556" i="13"/>
  <c r="BR147"/>
  <c r="BB483"/>
  <c r="T92"/>
  <c r="B166" i="12"/>
  <c r="AF307" i="13"/>
  <c r="BI231"/>
  <c r="AK426"/>
  <c r="BD536"/>
  <c r="AK566"/>
  <c r="BA456"/>
  <c r="BP281"/>
  <c r="AU347"/>
  <c r="AB377"/>
  <c r="AP287"/>
  <c r="AT569"/>
  <c r="BI349"/>
  <c r="FE440" i="12"/>
  <c r="AT375" i="13"/>
  <c r="AP427"/>
  <c r="L82"/>
  <c r="DC401" i="12"/>
  <c r="BI20" i="13"/>
  <c r="BC364" i="12"/>
  <c r="T340" i="13"/>
  <c r="AV569"/>
  <c r="F408"/>
  <c r="U380"/>
  <c r="V445"/>
  <c r="S38"/>
  <c r="FE261" i="12"/>
  <c r="CB33"/>
  <c r="BH101" i="13"/>
  <c r="C82" i="6"/>
  <c r="AX469" i="13"/>
  <c r="AN413"/>
  <c r="BC201"/>
  <c r="AN457"/>
  <c r="R282"/>
  <c r="AH220"/>
  <c r="BS38"/>
  <c r="BC28"/>
  <c r="E294"/>
  <c r="AJ394"/>
  <c r="AW190"/>
  <c r="X146"/>
  <c r="I432"/>
  <c r="AP334"/>
  <c r="C112"/>
  <c r="T376"/>
  <c r="C326"/>
  <c r="BO47"/>
  <c r="AB557" i="12"/>
  <c r="AG522" i="13"/>
  <c r="AP267"/>
  <c r="AH313"/>
  <c r="B296"/>
  <c r="AF248"/>
  <c r="U108"/>
  <c r="FE135" i="12"/>
  <c r="AL100" i="13"/>
  <c r="FE294" i="12"/>
  <c r="D248" i="13"/>
  <c r="DC99" i="12"/>
  <c r="EC289"/>
  <c r="AP87" i="13"/>
  <c r="AS328"/>
  <c r="BC110" i="12"/>
  <c r="AT209" i="13"/>
  <c r="O491"/>
  <c r="W453"/>
  <c r="AQ75"/>
  <c r="BD177"/>
  <c r="AB92"/>
  <c r="C108" i="12"/>
  <c r="AC268"/>
  <c r="BS524" i="13"/>
  <c r="N426"/>
  <c r="EB30" i="12"/>
  <c r="AF288" i="13"/>
  <c r="AA155"/>
  <c r="FE282" i="12"/>
  <c r="BB345"/>
  <c r="BS201" i="13"/>
  <c r="BC258" i="12"/>
  <c r="BN333" i="13"/>
  <c r="AH507"/>
  <c r="FE55" i="12"/>
  <c r="AC399" i="13"/>
  <c r="EB112" i="12"/>
  <c r="BE112" i="13"/>
  <c r="BA84"/>
  <c r="Q197"/>
  <c r="BA526"/>
  <c r="BC477"/>
  <c r="AV481"/>
  <c r="D270"/>
  <c r="AA339"/>
  <c r="G205"/>
  <c r="Z81"/>
  <c r="B353" i="12"/>
  <c r="T259" i="13"/>
  <c r="BP335"/>
  <c r="F514"/>
  <c r="G305"/>
  <c r="W145"/>
  <c r="AU492"/>
  <c r="W172"/>
  <c r="G412"/>
  <c r="C141"/>
  <c r="BB232" i="12"/>
  <c r="AA116" i="13"/>
  <c r="FE303" i="12"/>
  <c r="BB172" i="13"/>
  <c r="AR491"/>
  <c r="B452"/>
  <c r="AT152"/>
  <c r="D9"/>
  <c r="BA20"/>
  <c r="BB286" i="12"/>
  <c r="P450" i="13"/>
  <c r="BP189"/>
  <c r="B115"/>
  <c r="BS555"/>
  <c r="BD205"/>
  <c r="AU505"/>
  <c r="R327" i="8"/>
  <c r="AG86" i="13"/>
  <c r="AZ378"/>
  <c r="C507"/>
  <c r="BA10"/>
  <c r="B126"/>
  <c r="AL403"/>
  <c r="A141"/>
  <c r="K335"/>
  <c r="Y294"/>
  <c r="AG336"/>
  <c r="BN395"/>
  <c r="EB456" i="12"/>
  <c r="U493" i="13"/>
  <c r="D25"/>
  <c r="AW402"/>
  <c r="EB534" i="12"/>
  <c r="BB291" i="13"/>
  <c r="O322"/>
  <c r="AP221"/>
  <c r="AB159" i="12"/>
  <c r="BQ165" i="13"/>
  <c r="U441"/>
  <c r="AX127"/>
  <c r="O202"/>
  <c r="C509" i="12"/>
  <c r="AQ488" i="13"/>
  <c r="C25" i="12"/>
  <c r="BG410" i="13"/>
  <c r="S112"/>
  <c r="N26"/>
  <c r="DC383" i="12"/>
  <c r="F122" i="13"/>
  <c r="B55"/>
  <c r="F505"/>
  <c r="DC44" i="12"/>
  <c r="A301" i="13"/>
  <c r="BM447"/>
  <c r="Y354"/>
  <c r="N449"/>
  <c r="AC66" i="12"/>
  <c r="AP424" i="13"/>
  <c r="B460" i="12"/>
  <c r="Y565" i="13"/>
  <c r="AX494"/>
  <c r="AF247"/>
  <c r="CC169" i="12"/>
  <c r="AA261" i="13"/>
  <c r="Z58"/>
  <c r="BC440" i="12"/>
  <c r="AM449" i="13"/>
  <c r="BS196"/>
  <c r="I377"/>
  <c r="C307" i="12"/>
  <c r="AP561" i="13"/>
  <c r="BG484"/>
  <c r="CB415" i="12"/>
  <c r="T437" i="13"/>
  <c r="AX446"/>
  <c r="AB450" i="12"/>
  <c r="AQ558" i="13"/>
  <c r="BB62"/>
  <c r="E50"/>
  <c r="AT31"/>
  <c r="AO154"/>
  <c r="T285"/>
  <c r="AO406"/>
  <c r="D47"/>
  <c r="C508"/>
  <c r="V96"/>
  <c r="AT280"/>
  <c r="AR76"/>
  <c r="AE60"/>
  <c r="AJ271"/>
  <c r="AW156"/>
  <c r="AU191"/>
  <c r="AC74"/>
  <c r="O551"/>
  <c r="BA203"/>
  <c r="T404"/>
  <c r="P50"/>
  <c r="B33" i="6"/>
  <c r="W117" i="13"/>
  <c r="BA570"/>
  <c r="AZ399"/>
  <c r="AQ394"/>
  <c r="DB339" i="12"/>
  <c r="N552" i="13"/>
  <c r="AW150"/>
  <c r="BC491" i="12"/>
  <c r="AQ292" i="13"/>
  <c r="R31"/>
  <c r="AS336"/>
  <c r="R401"/>
  <c r="BB238" i="12"/>
  <c r="EC284"/>
  <c r="U132" i="13"/>
  <c r="AG326"/>
  <c r="AS556"/>
  <c r="BM347"/>
  <c r="DC312" i="12"/>
  <c r="EB36"/>
  <c r="AY95" i="13"/>
  <c r="AL255"/>
  <c r="Z62"/>
  <c r="AZ376"/>
  <c r="BG441"/>
  <c r="AW159"/>
  <c r="AR107"/>
  <c r="B77" i="6"/>
  <c r="Q222" i="13"/>
  <c r="BD492"/>
  <c r="BO396"/>
  <c r="BK192"/>
  <c r="BF217"/>
  <c r="BA46"/>
  <c r="BC127"/>
  <c r="AF425"/>
  <c r="AT394"/>
  <c r="AD370"/>
  <c r="BH525"/>
  <c r="BI395"/>
  <c r="BQ499"/>
  <c r="N5"/>
  <c r="BL425"/>
  <c r="AS22"/>
  <c r="AC375"/>
  <c r="W537"/>
  <c r="AP283"/>
  <c r="BK514"/>
  <c r="BP544"/>
  <c r="C397"/>
  <c r="D293"/>
  <c r="BK450"/>
  <c r="BJ430"/>
  <c r="U62"/>
  <c r="AN238"/>
  <c r="AW479"/>
  <c r="U26"/>
  <c r="H425"/>
  <c r="AC214"/>
  <c r="J321"/>
  <c r="M564"/>
  <c r="T288"/>
  <c r="BO21"/>
  <c r="AX91"/>
  <c r="BS436"/>
  <c r="BJ19"/>
  <c r="AC321" i="12"/>
  <c r="T429" i="13"/>
  <c r="D481"/>
  <c r="AB403"/>
  <c r="AQ297"/>
  <c r="C34"/>
  <c r="DC47" i="12"/>
  <c r="I397" i="13"/>
  <c r="BQ65"/>
  <c r="DB32" i="12"/>
  <c r="C191" i="6"/>
  <c r="J270" i="13"/>
  <c r="F93"/>
  <c r="AB108"/>
  <c r="X533"/>
  <c r="B136" i="6"/>
  <c r="M147" i="13"/>
  <c r="BB293" i="12"/>
  <c r="BB346" i="13"/>
  <c r="Z203"/>
  <c r="C510" i="6"/>
  <c r="C338" i="13"/>
  <c r="BN86"/>
  <c r="AT387"/>
  <c r="AY80"/>
  <c r="AI439"/>
  <c r="Y408"/>
  <c r="X191"/>
  <c r="BK297"/>
  <c r="BK459"/>
  <c r="BQ205"/>
  <c r="W508"/>
  <c r="O287"/>
  <c r="AJ35"/>
  <c r="V272"/>
  <c r="AQ412"/>
  <c r="B268"/>
  <c r="FE428" i="12"/>
  <c r="AC312"/>
  <c r="BC356" i="13"/>
  <c r="BE467"/>
  <c r="BE153"/>
  <c r="BM29"/>
  <c r="CB225" i="12"/>
  <c r="Z298" i="13"/>
  <c r="BB489"/>
  <c r="AN403"/>
  <c r="BL508"/>
  <c r="BO89"/>
  <c r="BO17"/>
  <c r="V482"/>
  <c r="A165"/>
  <c r="T165"/>
  <c r="A411"/>
  <c r="B280" i="12"/>
  <c r="BA12" i="13"/>
  <c r="AM279"/>
  <c r="AK530"/>
  <c r="AP421"/>
  <c r="DC114" i="12"/>
  <c r="X537" i="13"/>
  <c r="AG347"/>
  <c r="M514"/>
  <c r="X343"/>
  <c r="AY330"/>
  <c r="AC48"/>
  <c r="DC236" i="12"/>
  <c r="AH78" i="13"/>
  <c r="AZ395"/>
  <c r="AL177"/>
  <c r="AM310"/>
  <c r="AH567"/>
  <c r="AU173"/>
  <c r="L375"/>
  <c r="CB209" i="12"/>
  <c r="AP505" i="13"/>
  <c r="Y93"/>
  <c r="AC246"/>
  <c r="AB138" i="12"/>
  <c r="BH379" i="13"/>
  <c r="BL520"/>
  <c r="AO251"/>
  <c r="F70"/>
  <c r="AV536"/>
  <c r="BL178"/>
  <c r="W435"/>
  <c r="AH165"/>
  <c r="AH49"/>
  <c r="AN316"/>
  <c r="AE499"/>
  <c r="AP456"/>
  <c r="O466"/>
  <c r="H123"/>
  <c r="BA238"/>
  <c r="BH144"/>
  <c r="AH335"/>
  <c r="AV200"/>
  <c r="G387"/>
  <c r="BI106"/>
  <c r="AT495"/>
  <c r="R225"/>
  <c r="AT75"/>
  <c r="G526"/>
  <c r="F251"/>
  <c r="E159"/>
  <c r="BN525"/>
  <c r="BF447"/>
  <c r="B433"/>
  <c r="BI114"/>
  <c r="AN494"/>
  <c r="BG158"/>
  <c r="BD173"/>
  <c r="AS243"/>
  <c r="AT409"/>
  <c r="AE134"/>
  <c r="J411"/>
  <c r="S296"/>
  <c r="BH186"/>
  <c r="K164"/>
  <c r="DB461" i="12"/>
  <c r="EC372"/>
  <c r="BF552" i="13"/>
  <c r="BQ132"/>
  <c r="AK152"/>
  <c r="EB302" i="12"/>
  <c r="AL472" i="13"/>
  <c r="AN373"/>
  <c r="AO4"/>
  <c r="AV358"/>
  <c r="BA453"/>
  <c r="AP491"/>
  <c r="AS330"/>
  <c r="BS124"/>
  <c r="A440"/>
  <c r="BB135" i="12"/>
  <c r="BQ427" i="13"/>
  <c r="BC165" i="12"/>
  <c r="BO315" i="13"/>
  <c r="X415"/>
  <c r="I132"/>
  <c r="AQ213"/>
  <c r="BP261"/>
  <c r="U286"/>
  <c r="H5"/>
  <c r="O90"/>
  <c r="E196"/>
  <c r="L502"/>
  <c r="P86"/>
  <c r="AJ506"/>
  <c r="AT339"/>
  <c r="BK213"/>
  <c r="BH383"/>
  <c r="AR88"/>
  <c r="AN371"/>
  <c r="BM339"/>
  <c r="O173"/>
  <c r="L568"/>
  <c r="N190"/>
  <c r="O435"/>
  <c r="T384"/>
  <c r="C547"/>
  <c r="AQ381"/>
  <c r="BC342"/>
  <c r="L531"/>
  <c r="CC457" i="12"/>
  <c r="AB126" i="13"/>
  <c r="BS163"/>
  <c r="AB234"/>
  <c r="AB289" i="12"/>
  <c r="AW55" i="13"/>
  <c r="DB183" i="12"/>
  <c r="AP136" i="13"/>
  <c r="BL522"/>
  <c r="BM31"/>
  <c r="BD35"/>
  <c r="D298"/>
  <c r="AG182"/>
  <c r="AR273"/>
  <c r="AE25"/>
  <c r="BQ30"/>
  <c r="BP167"/>
  <c r="BJ445"/>
  <c r="DB73" i="12"/>
  <c r="M9" i="13"/>
  <c r="S543"/>
  <c r="U7"/>
  <c r="AK351"/>
  <c r="Q50"/>
  <c r="Y149"/>
  <c r="AU193"/>
  <c r="AB50" i="12"/>
  <c r="AW340" i="13"/>
  <c r="W535"/>
  <c r="O98"/>
  <c r="BD143"/>
  <c r="CB192" i="12"/>
  <c r="AE169" i="13"/>
  <c r="DB64" i="12"/>
  <c r="Z175" i="13"/>
  <c r="AY485"/>
  <c r="C514"/>
  <c r="AL165"/>
  <c r="B363" i="12"/>
  <c r="BA401" i="13"/>
  <c r="AS476"/>
  <c r="BB220"/>
  <c r="D333"/>
  <c r="BJ543"/>
  <c r="BO25"/>
  <c r="H149"/>
  <c r="BQ507"/>
  <c r="BN462"/>
  <c r="T461"/>
  <c r="DC205" i="12"/>
  <c r="CC281"/>
  <c r="BM532" i="13"/>
  <c r="B239" i="12"/>
  <c r="AN480" i="13"/>
  <c r="AR439"/>
  <c r="BE420"/>
  <c r="R365"/>
  <c r="AX448"/>
  <c r="BK417"/>
  <c r="R208"/>
  <c r="BD185"/>
  <c r="BG327"/>
  <c r="BF492"/>
  <c r="AK327"/>
  <c r="P200"/>
  <c r="AX232"/>
  <c r="FE49" i="12"/>
  <c r="G334" i="13"/>
  <c r="Z97"/>
  <c r="DC60" i="12"/>
  <c r="G483" i="13"/>
  <c r="C87" i="12"/>
  <c r="BO468" i="13"/>
  <c r="AP529"/>
  <c r="AP557"/>
  <c r="X205"/>
  <c r="AV165"/>
  <c r="F181"/>
  <c r="AH109"/>
  <c r="AQ439"/>
  <c r="AH284"/>
  <c r="AP21"/>
  <c r="BE119"/>
  <c r="K364"/>
  <c r="A78"/>
  <c r="M479"/>
  <c r="AY14"/>
  <c r="AB218" i="12"/>
  <c r="EB441"/>
  <c r="AL428" i="13"/>
  <c r="BP264"/>
  <c r="B145"/>
  <c r="BR242"/>
  <c r="Y462"/>
  <c r="O156"/>
  <c r="AA52"/>
  <c r="AS100"/>
  <c r="BE60"/>
  <c r="P169"/>
  <c r="BS16"/>
  <c r="BK391"/>
  <c r="AS34"/>
  <c r="CC538" i="12"/>
  <c r="J317" i="13"/>
  <c r="S479"/>
  <c r="W16"/>
  <c r="AC517" i="12"/>
  <c r="BH451" i="13"/>
  <c r="J167"/>
  <c r="M275"/>
  <c r="W507"/>
  <c r="BA291"/>
  <c r="B251" i="6"/>
  <c r="T476" i="13"/>
  <c r="BB302"/>
  <c r="A44"/>
  <c r="AQ77"/>
  <c r="BB78" i="12"/>
  <c r="AE278" i="13"/>
  <c r="H387"/>
  <c r="R549"/>
  <c r="AE449"/>
  <c r="AY437"/>
  <c r="D560" i="12"/>
  <c r="H386" i="13"/>
  <c r="P520"/>
  <c r="BL475"/>
  <c r="H10"/>
  <c r="FE556" i="12"/>
  <c r="BN157" i="13"/>
  <c r="AV541"/>
  <c r="O319"/>
  <c r="EB383" i="12"/>
  <c r="BP170" i="13"/>
  <c r="BL10"/>
  <c r="AM481"/>
  <c r="AZ361"/>
  <c r="Y300"/>
  <c r="K166"/>
  <c r="E436"/>
  <c r="AK358"/>
  <c r="DC104" i="12"/>
  <c r="L300" i="13"/>
  <c r="AY20"/>
  <c r="BI82"/>
  <c r="BC347"/>
  <c r="DC318" i="12"/>
  <c r="AI263" i="13"/>
  <c r="BC13" i="12"/>
  <c r="B357" i="6"/>
  <c r="AJ191" i="13"/>
  <c r="BO512"/>
  <c r="AR561"/>
  <c r="K473"/>
  <c r="AN323"/>
  <c r="AK431"/>
  <c r="BK528"/>
  <c r="Q307"/>
  <c r="H385"/>
  <c r="BR478"/>
  <c r="AG318"/>
  <c r="Q137"/>
  <c r="S440"/>
  <c r="AX66"/>
  <c r="AB391" i="12"/>
  <c r="C431"/>
  <c r="AW429" i="13"/>
  <c r="BD187"/>
  <c r="Q242"/>
  <c r="BF321"/>
  <c r="M336"/>
  <c r="X525"/>
  <c r="AV263"/>
  <c r="AH419"/>
  <c r="BJ127"/>
  <c r="AU361"/>
  <c r="B263"/>
  <c r="V273"/>
  <c r="BA558"/>
  <c r="BK493"/>
  <c r="BD563"/>
  <c r="BI105"/>
  <c r="E435"/>
  <c r="AH503"/>
  <c r="AZ166"/>
  <c r="AH105"/>
  <c r="AA450"/>
  <c r="L225"/>
  <c r="EC559" i="12"/>
  <c r="AT98" i="13"/>
  <c r="L446"/>
  <c r="AS214"/>
  <c r="Y123"/>
  <c r="BD52"/>
  <c r="I512"/>
  <c r="H39"/>
  <c r="B177" i="12"/>
  <c r="AW172" i="13"/>
  <c r="BC504"/>
  <c r="A255"/>
  <c r="BO486"/>
  <c r="K216"/>
  <c r="BC272" i="12"/>
  <c r="CC106"/>
  <c r="V6" i="13"/>
  <c r="AC193"/>
  <c r="AR264"/>
  <c r="B297" i="6"/>
  <c r="AJ30" i="13"/>
  <c r="W73"/>
  <c r="AP378"/>
  <c r="AI148"/>
  <c r="I353"/>
  <c r="Z227"/>
  <c r="CC339" i="12"/>
  <c r="BB321" i="13"/>
  <c r="BD293"/>
  <c r="S432"/>
  <c r="AC351"/>
  <c r="AP544"/>
  <c r="T390"/>
  <c r="BO399"/>
  <c r="CC384" i="12"/>
  <c r="EC540"/>
  <c r="AO353" i="13"/>
  <c r="W441"/>
  <c r="AC390" i="12"/>
  <c r="AG152" i="13"/>
  <c r="AU46"/>
  <c r="BJ298"/>
  <c r="BP439"/>
  <c r="AP128"/>
  <c r="BB100" i="12"/>
  <c r="O486" i="13"/>
  <c r="BJ535"/>
  <c r="B397" i="12"/>
  <c r="X90" i="13"/>
  <c r="AY290"/>
  <c r="AS81"/>
  <c r="AR203"/>
  <c r="BB430"/>
  <c r="K544"/>
  <c r="AX570"/>
  <c r="EC236" i="12"/>
  <c r="BN95" i="13"/>
  <c r="FC546" i="12"/>
  <c r="AH245" i="13"/>
  <c r="AT279"/>
  <c r="BD9"/>
  <c r="X510"/>
  <c r="BN44"/>
  <c r="Y429"/>
  <c r="I505"/>
  <c r="AL237"/>
  <c r="DB48" i="12"/>
  <c r="Z486" i="13"/>
  <c r="BO202"/>
  <c r="AI294"/>
  <c r="CC55" i="12"/>
  <c r="AN516" i="13"/>
  <c r="AA32"/>
  <c r="W171"/>
  <c r="BN427"/>
  <c r="AM62"/>
  <c r="AP61"/>
  <c r="BF67"/>
  <c r="E270"/>
  <c r="BO462"/>
  <c r="L253"/>
  <c r="V404"/>
  <c r="AK272"/>
  <c r="AQ336"/>
  <c r="H214"/>
  <c r="BK68"/>
  <c r="B75" i="6"/>
  <c r="G283" i="13"/>
  <c r="BG443"/>
  <c r="B531"/>
  <c r="T217"/>
  <c r="AN461"/>
  <c r="J18"/>
  <c r="CB368" i="12"/>
  <c r="BB12" i="13"/>
  <c r="W78"/>
  <c r="AQ97"/>
  <c r="AL243"/>
  <c r="B255" i="12"/>
  <c r="AM419" i="13"/>
  <c r="AK195"/>
  <c r="AC152"/>
  <c r="BK138"/>
  <c r="AB249"/>
  <c r="G442"/>
  <c r="AG300"/>
  <c r="AH344"/>
  <c r="AC485" i="12"/>
  <c r="AZ74" i="13"/>
  <c r="BL385"/>
  <c r="BB558"/>
  <c r="N123"/>
  <c r="AB447"/>
  <c r="AQ295"/>
  <c r="Q116"/>
  <c r="AY352"/>
  <c r="T436"/>
  <c r="BK149"/>
  <c r="V382"/>
  <c r="BB447"/>
  <c r="AL413"/>
  <c r="T270"/>
  <c r="Q184"/>
  <c r="C90" i="12"/>
  <c r="AU420" i="13"/>
  <c r="F353"/>
  <c r="CB508" i="12"/>
  <c r="AH341" i="13"/>
  <c r="U549"/>
  <c r="FE104" i="12"/>
  <c r="BS109" i="13"/>
  <c r="AM379"/>
  <c r="AZ25"/>
  <c r="BJ341"/>
  <c r="BK380"/>
  <c r="U360"/>
  <c r="BG550"/>
  <c r="AR153"/>
  <c r="AL401"/>
  <c r="BB259" i="12"/>
  <c r="AJ42" i="13"/>
  <c r="T88"/>
  <c r="BQ4"/>
  <c r="BF95"/>
  <c r="BR91"/>
  <c r="N77"/>
  <c r="AL488"/>
  <c r="BN425"/>
  <c r="BB548"/>
  <c r="R124"/>
  <c r="G402"/>
  <c r="BG92"/>
  <c r="W463"/>
  <c r="I492"/>
  <c r="W95"/>
  <c r="Z556"/>
  <c r="BN489"/>
  <c r="F558"/>
  <c r="BB34" i="12"/>
  <c r="DB267"/>
  <c r="T6" i="13"/>
  <c r="BS530"/>
  <c r="BB149"/>
  <c r="V232"/>
  <c r="AL212"/>
  <c r="AD264"/>
  <c r="BO162"/>
  <c r="BA475"/>
  <c r="I448"/>
  <c r="BJ332"/>
  <c r="BA108"/>
  <c r="BH191"/>
  <c r="AS407"/>
  <c r="B473" i="6"/>
  <c r="AY370" i="13"/>
  <c r="U217"/>
  <c r="BK425"/>
  <c r="AP274"/>
  <c r="AV177"/>
  <c r="C132"/>
  <c r="BG182"/>
  <c r="BE30"/>
  <c r="BC379"/>
  <c r="BF21"/>
  <c r="DC30" i="12"/>
  <c r="BN528" i="13"/>
  <c r="BD515"/>
  <c r="AF25"/>
  <c r="P164"/>
  <c r="AH42"/>
  <c r="FE245" i="12"/>
  <c r="C315"/>
  <c r="W177" i="13"/>
  <c r="O137"/>
  <c r="W421"/>
  <c r="BJ93"/>
  <c r="D378"/>
  <c r="AT199"/>
  <c r="D550"/>
  <c r="BJ229"/>
  <c r="BJ517"/>
  <c r="C129"/>
  <c r="DB317" i="12"/>
  <c r="W399" i="13"/>
  <c r="AS64"/>
  <c r="BR197"/>
  <c r="V33"/>
  <c r="P472"/>
  <c r="AL186"/>
  <c r="AQ222"/>
  <c r="L462"/>
  <c r="AK562"/>
  <c r="DA449"/>
  <c r="S533"/>
  <c r="BD414"/>
  <c r="BC116"/>
  <c r="EB192" i="12"/>
  <c r="AO503" i="13"/>
  <c r="BG152"/>
  <c r="EB549" i="12"/>
  <c r="BJ152" i="13"/>
  <c r="W373"/>
  <c r="BA93"/>
  <c r="BC128"/>
  <c r="DB549" i="12"/>
  <c r="BH510" i="13"/>
  <c r="AB232"/>
  <c r="BA73"/>
  <c r="BB278" i="12"/>
  <c r="FA548"/>
  <c r="AB12" i="13"/>
  <c r="W59"/>
  <c r="BO357"/>
  <c r="AA542"/>
  <c r="BS129"/>
  <c r="BL378"/>
  <c r="AG562"/>
  <c r="AJ525"/>
  <c r="AP154"/>
  <c r="AJ554"/>
  <c r="AF167"/>
  <c r="Q326"/>
  <c r="BK319"/>
  <c r="DS564"/>
  <c r="BA295"/>
  <c r="Z258"/>
  <c r="AE543"/>
  <c r="R16"/>
  <c r="BG331"/>
  <c r="AV534"/>
  <c r="CC480" i="12"/>
  <c r="AF547" i="13"/>
  <c r="BE133"/>
  <c r="DB89" i="12"/>
  <c r="O483" i="13"/>
  <c r="CC250" i="12"/>
  <c r="BJ232" i="13"/>
  <c r="AG156"/>
  <c r="Q285"/>
  <c r="Z356"/>
  <c r="P299"/>
  <c r="AV477"/>
  <c r="BD425"/>
  <c r="BF266"/>
  <c r="DC222" i="12"/>
  <c r="H288" i="13"/>
  <c r="K21"/>
  <c r="BH259"/>
  <c r="I187"/>
  <c r="C328" i="6"/>
  <c r="Q24" i="13"/>
  <c r="AL259"/>
  <c r="F24"/>
  <c r="AW165"/>
  <c r="EB120" i="12"/>
  <c r="AY187" i="13"/>
  <c r="CB27" i="12"/>
  <c r="K67" i="13"/>
  <c r="AC523" i="12"/>
  <c r="BM13" i="13"/>
  <c r="W274"/>
  <c r="V298"/>
  <c r="C81" i="12"/>
  <c r="AQ538" i="13"/>
  <c r="AD285"/>
  <c r="BB222"/>
  <c r="AI133"/>
  <c r="K448"/>
  <c r="P526"/>
  <c r="AM369"/>
  <c r="AN327"/>
  <c r="AG147"/>
  <c r="BK406"/>
  <c r="CB299" i="12"/>
  <c r="DA481" i="13"/>
  <c r="CC126" i="12"/>
  <c r="G528" i="13"/>
  <c r="O416"/>
  <c r="AP153"/>
  <c r="K148"/>
  <c r="AF478"/>
  <c r="B567"/>
  <c r="C54"/>
  <c r="FE60" i="12"/>
  <c r="DB256"/>
  <c r="BG392" i="13"/>
  <c r="AK363"/>
  <c r="AB480" i="12"/>
  <c r="AR436" i="13"/>
  <c r="L389"/>
  <c r="AT166"/>
  <c r="BH488"/>
  <c r="U230"/>
  <c r="U123"/>
  <c r="AB23"/>
  <c r="S381"/>
  <c r="BO124"/>
  <c r="AC123"/>
  <c r="S254"/>
  <c r="BA124"/>
  <c r="AB309"/>
  <c r="AH32"/>
  <c r="AE311"/>
  <c r="V407"/>
  <c r="H169"/>
  <c r="BC515"/>
  <c r="AS263"/>
  <c r="W504"/>
  <c r="E43"/>
  <c r="BC349"/>
  <c r="AV141"/>
  <c r="BD115"/>
  <c r="L215"/>
  <c r="BH221"/>
  <c r="AL178"/>
  <c r="U82"/>
  <c r="BC197" i="12"/>
  <c r="N35" i="13"/>
  <c r="L181"/>
  <c r="BD195"/>
  <c r="DB307" i="12"/>
  <c r="AO265" i="13"/>
  <c r="BC344" i="12"/>
  <c r="C559" i="13"/>
  <c r="BQ203"/>
  <c r="S335"/>
  <c r="BB566"/>
  <c r="AG419"/>
  <c r="J431"/>
  <c r="S349"/>
  <c r="T116"/>
  <c r="C524"/>
  <c r="BS480"/>
  <c r="B516" i="12"/>
  <c r="C371"/>
  <c r="F351" i="13"/>
  <c r="BD285"/>
  <c r="AQ192"/>
  <c r="CC306" i="12"/>
  <c r="L169" i="13"/>
  <c r="L487"/>
  <c r="Y503"/>
  <c r="J353"/>
  <c r="AD346"/>
  <c r="C89" i="6"/>
  <c r="AO478" i="13"/>
  <c r="E110"/>
  <c r="Q490"/>
  <c r="E74"/>
  <c r="K121"/>
  <c r="Y432"/>
  <c r="G288"/>
  <c r="BC175" i="12"/>
  <c r="BF353" i="13"/>
  <c r="BF147"/>
  <c r="AV464"/>
  <c r="Y321"/>
  <c r="C201" i="12"/>
  <c r="AO104" i="13"/>
  <c r="C470" i="6"/>
  <c r="J204" i="13"/>
  <c r="AZ183"/>
  <c r="V115"/>
  <c r="C280"/>
  <c r="AV417"/>
  <c r="AK158"/>
  <c r="BB213"/>
  <c r="BE523"/>
  <c r="AE157"/>
  <c r="AT135"/>
  <c r="Z388"/>
  <c r="BR171"/>
  <c r="E313"/>
  <c r="AC234" i="12"/>
  <c r="S7" i="13"/>
  <c r="BO10"/>
  <c r="V98"/>
  <c r="BH404"/>
  <c r="AV282"/>
  <c r="R9"/>
  <c r="AM292"/>
  <c r="N472"/>
  <c r="B185" i="6"/>
  <c r="AT29" i="13"/>
  <c r="AQ418"/>
  <c r="BR462"/>
  <c r="BK453"/>
  <c r="BM324"/>
  <c r="BM263"/>
  <c r="BH284"/>
  <c r="T327"/>
  <c r="AU295"/>
  <c r="AU403"/>
  <c r="AI305"/>
  <c r="K225"/>
  <c r="AT46"/>
  <c r="AM75"/>
  <c r="X502"/>
  <c r="AW328"/>
  <c r="BC410" i="12"/>
  <c r="AW490" i="13"/>
  <c r="G109"/>
  <c r="AU391"/>
  <c r="D146"/>
  <c r="P374"/>
  <c r="AL306"/>
  <c r="S537"/>
  <c r="M162"/>
  <c r="AC54" i="12"/>
  <c r="AB141"/>
  <c r="FE209"/>
  <c r="AY512" i="13"/>
  <c r="BI101"/>
  <c r="H108"/>
  <c r="BA383"/>
  <c r="AL468"/>
  <c r="E35"/>
  <c r="AM561"/>
  <c r="BJ261"/>
  <c r="AM23"/>
  <c r="BR323"/>
  <c r="FE154" i="12"/>
  <c r="BB136"/>
  <c r="AF269" i="13"/>
  <c r="FE266" i="12"/>
  <c r="BO186" i="13"/>
  <c r="AH271"/>
  <c r="E44"/>
  <c r="H212"/>
  <c r="AJ344"/>
  <c r="AJ54"/>
  <c r="BN540"/>
  <c r="F553"/>
  <c r="AQ276"/>
  <c r="X175"/>
  <c r="BS485"/>
  <c r="S299"/>
  <c r="BG114"/>
  <c r="S298"/>
  <c r="T279"/>
  <c r="AV272"/>
  <c r="AV303"/>
  <c r="AS303"/>
  <c r="Z425"/>
  <c r="BP160"/>
  <c r="DC20" i="12"/>
  <c r="J455" i="13"/>
  <c r="BC84"/>
  <c r="AE277"/>
  <c r="CB260" i="12"/>
  <c r="AN15" i="13"/>
  <c r="M567"/>
  <c r="AE234"/>
  <c r="BJ115"/>
  <c r="M34"/>
  <c r="E55"/>
  <c r="X87"/>
  <c r="BA269"/>
  <c r="I341"/>
  <c r="BC448" i="12"/>
  <c r="BL70" i="13"/>
  <c r="AE213"/>
  <c r="X469"/>
  <c r="BF526"/>
  <c r="E168"/>
  <c r="AG257"/>
  <c r="AL283"/>
  <c r="Q474"/>
  <c r="R367"/>
  <c r="AA495"/>
  <c r="EC174" i="12"/>
  <c r="FE138"/>
  <c r="O150" i="13"/>
  <c r="G69"/>
  <c r="BQ480"/>
  <c r="AK341"/>
  <c r="S10"/>
  <c r="AG520"/>
  <c r="AZ130"/>
  <c r="AC217" i="12"/>
  <c r="AS393" i="13"/>
  <c r="AX102"/>
  <c r="Q418"/>
  <c r="AS396"/>
  <c r="AU164"/>
  <c r="BE421"/>
  <c r="F427"/>
  <c r="AU434"/>
  <c r="BD418"/>
  <c r="BK324"/>
  <c r="AP500"/>
  <c r="O185"/>
  <c r="AQ140"/>
  <c r="K394"/>
  <c r="BK405"/>
  <c r="BF5"/>
  <c r="BL279"/>
  <c r="AY343"/>
  <c r="AA194"/>
  <c r="AL235"/>
  <c r="A263"/>
  <c r="AH305"/>
  <c r="AJ467"/>
  <c r="L409"/>
  <c r="AC368"/>
  <c r="AJ232"/>
  <c r="R517"/>
  <c r="CB236" i="12"/>
  <c r="DC313"/>
  <c r="AX135" i="13"/>
  <c r="DC129" i="12"/>
  <c r="C38" i="13"/>
  <c r="AL393"/>
  <c r="BE363"/>
  <c r="BL267"/>
  <c r="Y40"/>
  <c r="AF562"/>
  <c r="R340"/>
  <c r="BN281"/>
  <c r="BO20"/>
  <c r="AV140"/>
  <c r="BN287"/>
  <c r="BD352"/>
  <c r="U40"/>
  <c r="AU16"/>
  <c r="AX502"/>
  <c r="Y51"/>
  <c r="AV163"/>
  <c r="EB8" i="12"/>
  <c r="AJ545" i="13"/>
  <c r="K167"/>
  <c r="BG244"/>
  <c r="H84"/>
  <c r="G48"/>
  <c r="BS542"/>
  <c r="EB370" i="12"/>
  <c r="BH197" i="13"/>
  <c r="EB100" i="12"/>
  <c r="AP123" i="13"/>
  <c r="AS123"/>
  <c r="BA225"/>
  <c r="AD367"/>
  <c r="BC196" i="12"/>
  <c r="H467" i="13"/>
  <c r="AZ92"/>
  <c r="AP472"/>
  <c r="BS358"/>
  <c r="BS158"/>
  <c r="AP6"/>
  <c r="U551"/>
  <c r="Y477"/>
  <c r="AK550"/>
  <c r="BL14"/>
  <c r="CB87" i="12"/>
  <c r="F279" i="13"/>
  <c r="AU200"/>
  <c r="BI262"/>
  <c r="BJ458"/>
  <c r="AM463"/>
  <c r="AP506"/>
  <c r="M267"/>
  <c r="BJ470"/>
  <c r="AO259"/>
  <c r="AG352"/>
  <c r="BJ235"/>
  <c r="BK325"/>
  <c r="AR366"/>
  <c r="BG200"/>
  <c r="L271"/>
  <c r="AE458"/>
  <c r="BC432"/>
  <c r="P529"/>
  <c r="AO465"/>
  <c r="FE423" i="12"/>
  <c r="E560" i="13"/>
  <c r="AI296"/>
  <c r="AJ183"/>
  <c r="AV27"/>
  <c r="BC190"/>
  <c r="I517"/>
  <c r="BL290"/>
  <c r="BN448"/>
  <c r="A524"/>
  <c r="DB208" i="12"/>
  <c r="D466" i="13"/>
  <c r="F139"/>
  <c r="J223"/>
  <c r="BE330"/>
  <c r="BJ524"/>
  <c r="AG365"/>
  <c r="AP303"/>
  <c r="AG194"/>
  <c r="AL475"/>
  <c r="AP78"/>
  <c r="AO199"/>
  <c r="Y505"/>
  <c r="AH535"/>
  <c r="AL455"/>
  <c r="AK346"/>
  <c r="Q355"/>
  <c r="BL159"/>
  <c r="BM459"/>
  <c r="Q31"/>
  <c r="BL444"/>
  <c r="BO153"/>
  <c r="BC78"/>
  <c r="B96" i="6"/>
  <c r="AN352" i="13"/>
  <c r="B569"/>
  <c r="DC410" i="12"/>
  <c r="AW364" i="13"/>
  <c r="AN295"/>
  <c r="AQ510"/>
  <c r="Q484"/>
  <c r="AF552"/>
  <c r="AC264" i="12"/>
  <c r="AL264" i="13"/>
  <c r="S497"/>
  <c r="V522"/>
  <c r="BB8" i="12"/>
  <c r="FA535"/>
  <c r="CC177"/>
  <c r="AJ288" i="13"/>
  <c r="AW392"/>
  <c r="Q412"/>
  <c r="BN69"/>
  <c r="BB85"/>
  <c r="AU148"/>
  <c r="BM214"/>
  <c r="BA338"/>
  <c r="BJ125"/>
  <c r="BN20"/>
  <c r="AJ474"/>
  <c r="AV183"/>
  <c r="AX347"/>
  <c r="BJ131"/>
  <c r="BL311"/>
  <c r="B449"/>
  <c r="AB54" i="12"/>
  <c r="R512" i="13"/>
  <c r="BI423"/>
  <c r="I483"/>
  <c r="AU233"/>
  <c r="AC62" i="12"/>
  <c r="AB396" i="13"/>
  <c r="AV476"/>
  <c r="C108"/>
  <c r="P559"/>
  <c r="AI308"/>
  <c r="Q458"/>
  <c r="W148"/>
  <c r="R186"/>
  <c r="P421"/>
  <c r="BH364"/>
  <c r="BO71"/>
  <c r="AQ199"/>
  <c r="BE104"/>
  <c r="Z363"/>
  <c r="AT129"/>
  <c r="X239"/>
  <c r="BB49" i="12"/>
  <c r="FC548"/>
  <c r="AQ484" i="13"/>
  <c r="Z70"/>
  <c r="C464"/>
  <c r="AB514" i="12"/>
  <c r="AL523" i="13"/>
  <c r="AX318"/>
  <c r="BH475"/>
  <c r="AI566"/>
  <c r="B486"/>
  <c r="B313" i="6"/>
  <c r="AF60" i="13"/>
  <c r="AY421"/>
  <c r="O276"/>
  <c r="AH211"/>
  <c r="BB114" i="12"/>
  <c r="AV223" i="13"/>
  <c r="AN213"/>
  <c r="BL209"/>
  <c r="T177"/>
  <c r="BI83"/>
  <c r="BL476"/>
  <c r="D522"/>
  <c r="AK273"/>
  <c r="AT282"/>
  <c r="M152"/>
  <c r="FE420" i="12"/>
  <c r="O268" i="13"/>
  <c r="AW83"/>
  <c r="BJ428"/>
  <c r="C451"/>
  <c r="BB256" i="12"/>
  <c r="L336" i="13"/>
  <c r="CC86" i="12"/>
  <c r="AM351" i="13"/>
  <c r="V199"/>
  <c r="D117"/>
  <c r="AH538"/>
  <c r="U440"/>
  <c r="BC514"/>
  <c r="DC22" i="12"/>
  <c r="AO479" i="13"/>
  <c r="BR96"/>
  <c r="AA374"/>
  <c r="U237"/>
  <c r="BI148"/>
  <c r="BD552"/>
  <c r="N125"/>
  <c r="BB280" i="12"/>
  <c r="AI303" i="13"/>
  <c r="BP200"/>
  <c r="E565"/>
  <c r="BG300"/>
  <c r="AN559"/>
  <c r="AL184"/>
  <c r="BF49"/>
  <c r="BA298"/>
  <c r="AH454"/>
  <c r="X49"/>
  <c r="BD346"/>
  <c r="AP121"/>
  <c r="Y29"/>
  <c r="BJ205"/>
  <c r="BJ374"/>
  <c r="BB252" i="12"/>
  <c r="S541" i="13"/>
  <c r="K35"/>
  <c r="BF510"/>
  <c r="AS197"/>
  <c r="BC295" i="12"/>
  <c r="Q306" i="13"/>
  <c r="AJ178"/>
  <c r="R371"/>
  <c r="D385"/>
  <c r="AN472"/>
  <c r="DC563" i="12"/>
  <c r="BO42" i="13"/>
  <c r="BC247"/>
  <c r="BR196"/>
  <c r="BI566"/>
  <c r="AY102"/>
  <c r="AY456"/>
  <c r="BG512"/>
  <c r="I68"/>
  <c r="BF375"/>
  <c r="EC246" i="12"/>
  <c r="AH137" i="13"/>
  <c r="AB368"/>
  <c r="AU284"/>
  <c r="AQ16"/>
  <c r="U161"/>
  <c r="AG237"/>
  <c r="BB436"/>
  <c r="BD32"/>
  <c r="H181"/>
  <c r="H291"/>
  <c r="BK148"/>
  <c r="BG336"/>
  <c r="BB161"/>
  <c r="AQ375"/>
  <c r="AD471"/>
  <c r="N478"/>
  <c r="N181"/>
  <c r="U136"/>
  <c r="AB314" i="12"/>
  <c r="BQ275" i="13"/>
  <c r="BE510"/>
  <c r="F44"/>
  <c r="Z345"/>
  <c r="BL434"/>
  <c r="H496"/>
  <c r="N553"/>
  <c r="AO203"/>
  <c r="AC240" i="12"/>
  <c r="S71" i="13"/>
  <c r="BN419"/>
  <c r="AL295"/>
  <c r="S263"/>
  <c r="DB338" i="12"/>
  <c r="AC220"/>
  <c r="BR363" i="13"/>
  <c r="AQ501"/>
  <c r="G469"/>
  <c r="AC114"/>
  <c r="AG186"/>
  <c r="BH279"/>
  <c r="V288"/>
  <c r="BH239"/>
  <c r="AN149"/>
  <c r="E285"/>
  <c r="AA513"/>
  <c r="BA434"/>
  <c r="P375"/>
  <c r="T160"/>
  <c r="AV44"/>
  <c r="Y544"/>
  <c r="BS486"/>
  <c r="AU98"/>
  <c r="AI533"/>
  <c r="W8"/>
  <c r="DB172" i="12"/>
  <c r="C243" i="6"/>
  <c r="BC297" i="12"/>
  <c r="C361" i="13"/>
  <c r="Y468"/>
  <c r="BR27"/>
  <c r="O330"/>
  <c r="AO90"/>
  <c r="BN131"/>
  <c r="BG479"/>
  <c r="Y440"/>
  <c r="DC358" i="12"/>
  <c r="BC489"/>
  <c r="E329" i="13"/>
  <c r="AI166"/>
  <c r="K478"/>
  <c r="BP210"/>
  <c r="H514"/>
  <c r="AS389"/>
  <c r="BB231"/>
  <c r="AG532"/>
  <c r="W29"/>
  <c r="C40" i="6"/>
  <c r="EB501" i="12"/>
  <c r="A250" i="13"/>
  <c r="AC72"/>
  <c r="Z429"/>
  <c r="N196"/>
  <c r="AH438"/>
  <c r="BA285"/>
  <c r="AP444"/>
  <c r="BL411"/>
  <c r="AS371"/>
  <c r="BO540"/>
  <c r="BF520"/>
  <c r="AW77"/>
  <c r="R296"/>
  <c r="BI121"/>
  <c r="I291"/>
  <c r="B327"/>
  <c r="BC59"/>
  <c r="AF518"/>
  <c r="D408"/>
  <c r="AK97"/>
  <c r="B50"/>
  <c r="J563"/>
  <c r="BR461"/>
  <c r="AC120" i="12"/>
  <c r="W24" i="13"/>
  <c r="AP69"/>
  <c r="B125" i="12"/>
  <c r="Z559" i="13"/>
  <c r="B454" i="12"/>
  <c r="AF40" i="13"/>
  <c r="CC341" i="12"/>
  <c r="AG307" i="13"/>
  <c r="AZ452"/>
  <c r="O550"/>
  <c r="U302"/>
  <c r="L326"/>
  <c r="BI411"/>
  <c r="O220"/>
  <c r="AN491"/>
  <c r="AD538"/>
  <c r="AA283"/>
  <c r="AX491"/>
  <c r="BR443"/>
  <c r="AI396"/>
  <c r="AL469"/>
  <c r="F301"/>
  <c r="R27"/>
  <c r="BC263" i="12"/>
  <c r="AQ407" i="13"/>
  <c r="B238" i="6"/>
  <c r="CB124" i="12"/>
  <c r="AO380" i="13"/>
  <c r="AY454"/>
  <c r="K517"/>
  <c r="A490"/>
  <c r="AV82"/>
  <c r="AO308"/>
  <c r="BD213"/>
  <c r="AC475" i="12"/>
  <c r="AW239" i="13"/>
  <c r="S522"/>
  <c r="C248" i="6"/>
  <c r="AP559" i="13"/>
  <c r="T231"/>
  <c r="V212"/>
  <c r="BM378"/>
  <c r="EC453" i="12"/>
  <c r="BP506" i="13"/>
  <c r="T272"/>
  <c r="AB406" i="12"/>
  <c r="AH436" i="13"/>
  <c r="J278"/>
  <c r="AI560"/>
  <c r="BO149"/>
  <c r="AZ73"/>
  <c r="AZ247"/>
  <c r="BL515"/>
  <c r="BM303"/>
  <c r="B119"/>
  <c r="W183"/>
  <c r="AQ359"/>
  <c r="P471"/>
  <c r="G138"/>
  <c r="AP554"/>
  <c r="BK230"/>
  <c r="AO384"/>
  <c r="AP503"/>
  <c r="N111"/>
  <c r="BC501"/>
  <c r="AQ187"/>
  <c r="BD440"/>
  <c r="BL316"/>
  <c r="F392"/>
  <c r="G521"/>
  <c r="AJ456"/>
  <c r="BG422"/>
  <c r="N283"/>
  <c r="K359"/>
  <c r="R423"/>
  <c r="P166"/>
  <c r="BF18"/>
  <c r="AL532"/>
  <c r="I185"/>
  <c r="N385"/>
  <c r="AW285"/>
  <c r="AB54"/>
  <c r="BN107"/>
  <c r="BK127"/>
  <c r="AA386"/>
  <c r="BK39"/>
  <c r="AR55"/>
  <c r="G503"/>
  <c r="DB49" i="12"/>
  <c r="Q294" i="13"/>
  <c r="AS335"/>
  <c r="F261"/>
  <c r="AR343"/>
  <c r="BC60"/>
  <c r="AN203"/>
  <c r="AB488"/>
  <c r="AY87"/>
  <c r="AY37"/>
  <c r="BK367"/>
  <c r="Y497"/>
  <c r="AX198"/>
  <c r="BJ83"/>
  <c r="I552"/>
  <c r="BF99"/>
  <c r="C200" i="12"/>
  <c r="A560" i="13"/>
  <c r="T315"/>
  <c r="AX193"/>
  <c r="G52"/>
  <c r="Q129"/>
  <c r="AB563"/>
  <c r="BN492"/>
  <c r="AE534"/>
  <c r="BK333"/>
  <c r="B401"/>
  <c r="J428"/>
  <c r="V467"/>
  <c r="BD564"/>
  <c r="AX195"/>
  <c r="Y45"/>
  <c r="AB249" i="12"/>
  <c r="X147" i="13"/>
  <c r="AX465"/>
  <c r="AL456"/>
  <c r="Y221"/>
  <c r="BE100"/>
  <c r="U67"/>
  <c r="DB65" i="12"/>
  <c r="Q365" i="13"/>
  <c r="T454"/>
  <c r="AC8" i="12"/>
  <c r="AD44" i="13"/>
  <c r="AS255"/>
  <c r="AF148"/>
  <c r="P210"/>
  <c r="AP567"/>
  <c r="AC227"/>
  <c r="BA429"/>
  <c r="C238"/>
  <c r="E509"/>
  <c r="BA212"/>
  <c r="J567"/>
  <c r="EB106" i="12"/>
  <c r="F502" i="13"/>
  <c r="AI105"/>
  <c r="DB347" i="12"/>
  <c r="AJ126" i="13"/>
  <c r="X425"/>
  <c r="BH477"/>
  <c r="AK366"/>
  <c r="CB274" i="12"/>
  <c r="BS224" i="13"/>
  <c r="M371"/>
  <c r="X207"/>
  <c r="BQ370"/>
  <c r="AO163"/>
  <c r="J97"/>
  <c r="Y253"/>
  <c r="BR444"/>
  <c r="AX235"/>
  <c r="T391"/>
  <c r="BO13"/>
  <c r="BP86"/>
  <c r="Z569"/>
  <c r="AF57"/>
  <c r="Y233"/>
  <c r="N210"/>
  <c r="AA207"/>
  <c r="BJ454"/>
  <c r="EC45" i="12"/>
  <c r="AD109" i="13"/>
  <c r="F529"/>
  <c r="AA181"/>
  <c r="B231" i="6"/>
  <c r="BK243" i="13"/>
  <c r="V253"/>
  <c r="AD53"/>
  <c r="BM60"/>
  <c r="AD129"/>
  <c r="B404"/>
  <c r="AY554"/>
  <c r="AB60" i="12"/>
  <c r="BA235" i="13"/>
  <c r="AS529"/>
  <c r="AV236"/>
  <c r="EB433" i="12"/>
  <c r="Q252" i="13"/>
  <c r="N43"/>
  <c r="AV212"/>
  <c r="AM435"/>
  <c r="N298"/>
  <c r="BD176"/>
  <c r="U291"/>
  <c r="Z497"/>
  <c r="AY436"/>
  <c r="C408" i="12"/>
  <c r="BQ421" i="13"/>
  <c r="O35"/>
  <c r="EC378" i="12"/>
  <c r="B349" i="6"/>
  <c r="BR468" i="13"/>
  <c r="F80"/>
  <c r="BA201"/>
  <c r="U479"/>
  <c r="AA231"/>
  <c r="AL65"/>
  <c r="DB430" i="12"/>
  <c r="U435" i="13"/>
  <c r="BR74"/>
  <c r="CB275" i="12"/>
  <c r="AB166" i="13"/>
  <c r="BA468"/>
  <c r="AP55"/>
  <c r="BH473"/>
  <c r="AO289"/>
  <c r="BC555" i="12"/>
  <c r="BS511" i="13"/>
  <c r="CC392" i="12"/>
  <c r="R180" i="13"/>
  <c r="M433"/>
  <c r="BC152" i="12"/>
  <c r="BC543"/>
  <c r="BP191" i="13"/>
  <c r="AB259" i="12"/>
  <c r="BH238" i="13"/>
  <c r="AM18"/>
  <c r="AS351"/>
  <c r="F432"/>
  <c r="L320"/>
  <c r="M148"/>
  <c r="T219"/>
  <c r="BN80"/>
  <c r="F418"/>
  <c r="AC124"/>
  <c r="C459" i="12"/>
  <c r="AB127"/>
  <c r="AP95" i="13"/>
  <c r="F29"/>
  <c r="D529"/>
  <c r="B559"/>
  <c r="BF202"/>
  <c r="AE508"/>
  <c r="A174"/>
  <c r="Y203"/>
  <c r="BP351"/>
  <c r="BI119"/>
  <c r="AV299"/>
  <c r="BN336"/>
  <c r="C287"/>
  <c r="F431"/>
  <c r="AD235"/>
  <c r="BC417"/>
  <c r="BB82"/>
  <c r="I17"/>
  <c r="AP322"/>
  <c r="W297"/>
  <c r="FE330" i="12"/>
  <c r="BG421" i="13"/>
  <c r="BB141" i="12"/>
  <c r="AI209" i="13"/>
  <c r="BN536"/>
  <c r="BP240"/>
  <c r="AW528"/>
  <c r="EB103" i="12"/>
  <c r="AB119" i="13"/>
  <c r="BC392" i="12"/>
  <c r="C271" i="6"/>
  <c r="AA433" i="13"/>
  <c r="K518"/>
  <c r="BC421"/>
  <c r="BO352"/>
  <c r="F544"/>
  <c r="C459" i="6"/>
  <c r="AZ472" i="13"/>
  <c r="AD517"/>
  <c r="BE493"/>
  <c r="AR553"/>
  <c r="BH9"/>
  <c r="BR116"/>
  <c r="AJ97"/>
  <c r="AE232"/>
  <c r="P454"/>
  <c r="AU188"/>
  <c r="BJ490"/>
  <c r="V560"/>
  <c r="AN474"/>
  <c r="AH193"/>
  <c r="B476" i="12"/>
  <c r="BD197" i="13"/>
  <c r="Q30"/>
  <c r="M150"/>
  <c r="AH504"/>
  <c r="I361"/>
  <c r="AJ437"/>
  <c r="I52"/>
  <c r="R114"/>
  <c r="BA219"/>
  <c r="C527" i="6"/>
  <c r="BB25" i="13"/>
  <c r="O313"/>
  <c r="AS431"/>
  <c r="AU69"/>
  <c r="X448"/>
  <c r="J36"/>
  <c r="V31"/>
  <c r="AD265"/>
  <c r="CC410" i="12"/>
  <c r="A359" i="13"/>
  <c r="AA111"/>
  <c r="BO69"/>
  <c r="B365"/>
  <c r="B150" i="6"/>
  <c r="AZ538" i="13"/>
  <c r="BP178"/>
  <c r="DC213" i="12"/>
  <c r="W330" i="13"/>
  <c r="M460"/>
  <c r="AC47" i="12"/>
  <c r="AG55" i="13"/>
  <c r="AI418"/>
  <c r="BS378"/>
  <c r="E17"/>
  <c r="P390"/>
  <c r="Q421"/>
  <c r="AO234"/>
  <c r="CC28" i="12"/>
  <c r="BH536" i="13"/>
  <c r="BL288"/>
  <c r="U17"/>
  <c r="AZ139"/>
  <c r="H316"/>
  <c r="V259"/>
  <c r="N504"/>
  <c r="AK476"/>
  <c r="BJ462"/>
  <c r="N492"/>
  <c r="BJ545"/>
  <c r="A526"/>
  <c r="BN87"/>
  <c r="B138"/>
  <c r="Z224"/>
  <c r="AI270"/>
  <c r="I206"/>
  <c r="DB189" i="12"/>
  <c r="BN378" i="13"/>
  <c r="J348"/>
  <c r="BC242"/>
  <c r="U313"/>
  <c r="AH263"/>
  <c r="J113"/>
  <c r="B140"/>
  <c r="AR523"/>
  <c r="I465"/>
  <c r="O288"/>
  <c r="T336"/>
  <c r="AE253"/>
  <c r="DB524" i="12"/>
  <c r="BJ511" i="13"/>
  <c r="X181"/>
  <c r="FE412" i="12"/>
  <c r="I87" i="13"/>
  <c r="C408"/>
  <c r="BP501"/>
  <c r="T27"/>
  <c r="BO141"/>
  <c r="EC264" i="12"/>
  <c r="BH250" i="13"/>
  <c r="J101"/>
  <c r="L4" i="8"/>
  <c r="BK71" i="13"/>
  <c r="BA329"/>
  <c r="BH49"/>
  <c r="BQ555"/>
  <c r="W234"/>
  <c r="BO238"/>
  <c r="CC91" i="12"/>
  <c r="AV511" i="13"/>
  <c r="BG569"/>
  <c r="R125"/>
  <c r="Z250"/>
  <c r="BC313"/>
  <c r="BN340"/>
  <c r="BC168"/>
  <c r="AO39"/>
  <c r="G456"/>
  <c r="BO410"/>
  <c r="AS248"/>
  <c r="K162"/>
  <c r="AQ305"/>
  <c r="W256"/>
  <c r="Y304"/>
  <c r="BA409"/>
  <c r="AB66"/>
  <c r="H524"/>
  <c r="C19"/>
  <c r="FE391" i="12"/>
  <c r="O93" i="13"/>
  <c r="AO116"/>
  <c r="J186"/>
  <c r="AV570"/>
  <c r="V170"/>
  <c r="AU161"/>
  <c r="AG84"/>
  <c r="BF198"/>
  <c r="AL268"/>
  <c r="Z128"/>
  <c r="AX226"/>
  <c r="G26"/>
  <c r="CB178" i="12"/>
  <c r="N468" i="13"/>
  <c r="I127"/>
  <c r="T224"/>
  <c r="Y274"/>
  <c r="AZ501"/>
  <c r="AD243"/>
  <c r="H543"/>
  <c r="D16"/>
  <c r="P406"/>
  <c r="L303"/>
  <c r="BE11"/>
  <c r="AZ249"/>
  <c r="BG124"/>
  <c r="AW360"/>
  <c r="AM251"/>
  <c r="AQ185"/>
  <c r="BA299"/>
  <c r="AK408"/>
  <c r="Z103"/>
  <c r="AW385"/>
  <c r="Y451"/>
  <c r="AX366"/>
  <c r="B59" i="6"/>
  <c r="I480" i="13"/>
  <c r="M480"/>
  <c r="P294"/>
  <c r="AX299"/>
  <c r="Q483"/>
  <c r="O514"/>
  <c r="Q348"/>
  <c r="AV320"/>
  <c r="AK326"/>
  <c r="AK145"/>
  <c r="W445"/>
  <c r="AY10"/>
  <c r="BQ248"/>
  <c r="X395"/>
  <c r="BB290"/>
  <c r="M481"/>
  <c r="AY483"/>
  <c r="AO30"/>
  <c r="J396"/>
  <c r="B13" i="12"/>
  <c r="T169" i="13"/>
  <c r="AY121"/>
  <c r="BL62"/>
  <c r="BA281"/>
  <c r="X40"/>
  <c r="S344"/>
  <c r="P218"/>
  <c r="BR47"/>
  <c r="AX495"/>
  <c r="I396"/>
  <c r="BL438"/>
  <c r="A228"/>
  <c r="AT438"/>
  <c r="E343"/>
  <c r="EB448" i="12"/>
  <c r="Q108" i="13"/>
  <c r="DB412" i="12"/>
  <c r="L325" i="13"/>
  <c r="O438"/>
  <c r="AA480"/>
  <c r="I364"/>
  <c r="AN28"/>
  <c r="BD137"/>
  <c r="G8"/>
  <c r="AB99" i="12"/>
  <c r="AS413" i="13"/>
  <c r="BH185"/>
  <c r="AR149"/>
  <c r="BB540"/>
  <c r="V282"/>
  <c r="AB113" i="12"/>
  <c r="CC251"/>
  <c r="AF124" i="13"/>
  <c r="AS363"/>
  <c r="BI564"/>
  <c r="AH506"/>
  <c r="AD279"/>
  <c r="AG218"/>
  <c r="BJ254"/>
  <c r="CB405" i="12"/>
  <c r="BN171" i="13"/>
  <c r="AB77" i="12"/>
  <c r="AS45" i="13"/>
  <c r="AG472"/>
  <c r="AC563"/>
  <c r="C347"/>
  <c r="K352"/>
  <c r="C501" i="6"/>
  <c r="V470" i="13"/>
  <c r="AT505"/>
  <c r="BO225"/>
  <c r="FE314" i="12"/>
  <c r="AZ156" i="13"/>
  <c r="BI276"/>
  <c r="AS217"/>
  <c r="AT566"/>
  <c r="BE569"/>
  <c r="BM157"/>
  <c r="AH387"/>
  <c r="AU67"/>
  <c r="AI541"/>
  <c r="AF400"/>
  <c r="AF83"/>
  <c r="BE58"/>
  <c r="BC153" i="12"/>
  <c r="BD316" i="13"/>
  <c r="L270"/>
  <c r="AJ207"/>
  <c r="AY429"/>
  <c r="AQ291"/>
  <c r="O499"/>
  <c r="BJ508"/>
  <c r="K276"/>
  <c r="BR254"/>
  <c r="AJ295"/>
  <c r="AL353"/>
  <c r="M44"/>
  <c r="AS359"/>
  <c r="V337"/>
  <c r="P512"/>
  <c r="R332"/>
  <c r="DA432"/>
  <c r="C508" i="12"/>
  <c r="L307" i="13"/>
  <c r="AL439"/>
  <c r="K172"/>
  <c r="AH149"/>
  <c r="AX339"/>
  <c r="BM522"/>
  <c r="AS60"/>
  <c r="B385" i="6"/>
  <c r="AL123" i="13"/>
  <c r="I121"/>
  <c r="AE525"/>
  <c r="S455"/>
  <c r="AC455"/>
  <c r="L464"/>
  <c r="AI461"/>
  <c r="K457"/>
  <c r="F255"/>
  <c r="AI548"/>
  <c r="FE212" i="12"/>
  <c r="EC209"/>
  <c r="BB106" i="13"/>
  <c r="AZ428"/>
  <c r="BE372"/>
  <c r="AG259"/>
  <c r="BE199"/>
  <c r="AD433"/>
  <c r="BE267"/>
  <c r="AO429"/>
  <c r="AR489"/>
  <c r="W369"/>
  <c r="BL236"/>
  <c r="AH386"/>
  <c r="CC291" i="12"/>
  <c r="BN265" i="13"/>
  <c r="BC210" i="12"/>
  <c r="AT41" i="13"/>
  <c r="EC172" i="12"/>
  <c r="AB111"/>
  <c r="BD172" i="13"/>
  <c r="AH112"/>
  <c r="FE117" i="12"/>
  <c r="E376" i="13"/>
  <c r="V133"/>
  <c r="AM495"/>
  <c r="CB9" i="12"/>
  <c r="BR560" i="13"/>
  <c r="AC558"/>
  <c r="FE353" i="12"/>
  <c r="X341" i="13"/>
  <c r="K69"/>
  <c r="B259" i="6"/>
  <c r="AR330" i="13"/>
  <c r="BP336"/>
  <c r="X24"/>
  <c r="W474"/>
  <c r="DB318" i="12"/>
  <c r="AF94" i="13"/>
  <c r="AL331"/>
  <c r="CC558" i="12"/>
  <c r="AW315" i="13"/>
  <c r="L494"/>
  <c r="AR482"/>
  <c r="BB92"/>
  <c r="BC370" i="12"/>
  <c r="BD78" i="13"/>
  <c r="AF240"/>
  <c r="BL513"/>
  <c r="AY293"/>
  <c r="BI117"/>
  <c r="L362"/>
  <c r="CB389" i="12"/>
  <c r="E198" i="13"/>
  <c r="AB79" i="12"/>
  <c r="BC458" i="13"/>
  <c r="F46"/>
  <c r="DC50" i="12"/>
  <c r="V47" i="13"/>
  <c r="AE396"/>
  <c r="J398"/>
  <c r="AU261"/>
  <c r="BO413"/>
  <c r="AC426" i="12"/>
  <c r="BI96" i="13"/>
  <c r="BK335"/>
  <c r="AD228"/>
  <c r="AH288"/>
  <c r="BQ518"/>
  <c r="BD224"/>
  <c r="FE378" i="12"/>
  <c r="AT302" i="13"/>
  <c r="AL234"/>
  <c r="AC55" i="12"/>
  <c r="C323" i="13"/>
  <c r="AC442"/>
  <c r="W257"/>
  <c r="E207"/>
  <c r="CB64" i="12"/>
  <c r="R196" i="13"/>
  <c r="BQ466"/>
  <c r="R511"/>
  <c r="AA434"/>
  <c r="B189" i="6"/>
  <c r="J54" i="13"/>
  <c r="AG554"/>
  <c r="O563"/>
  <c r="O547"/>
  <c r="BH334"/>
  <c r="BM123"/>
  <c r="BL471"/>
  <c r="B433" i="12"/>
  <c r="AX300" i="13"/>
  <c r="AQ522"/>
  <c r="S398"/>
  <c r="F428"/>
  <c r="BD408"/>
  <c r="AI97"/>
  <c r="CC442" i="12"/>
  <c r="F486" i="13"/>
  <c r="BS554"/>
  <c r="S202"/>
  <c r="AE118"/>
  <c r="S235"/>
  <c r="AZ333"/>
  <c r="BK463"/>
  <c r="BB539"/>
  <c r="D554" i="12"/>
  <c r="K220" i="13"/>
  <c r="B368" i="12"/>
  <c r="S515" i="13"/>
  <c r="AX546"/>
  <c r="BG296"/>
  <c r="BC279"/>
  <c r="CC450" i="12"/>
  <c r="G395" i="13"/>
  <c r="BB18" i="12"/>
  <c r="B299"/>
  <c r="AZ63" i="13"/>
  <c r="BP203"/>
  <c r="Z537"/>
  <c r="AX150"/>
  <c r="BS15"/>
  <c r="FE253" i="12"/>
  <c r="V405" i="13"/>
  <c r="BR225"/>
  <c r="Y345"/>
  <c r="BB180" i="12"/>
  <c r="BL113" i="13"/>
  <c r="AD355" i="3"/>
  <c r="I555" i="13"/>
  <c r="A395"/>
  <c r="J13"/>
  <c r="H202"/>
  <c r="AC121" i="12"/>
  <c r="A367" i="13"/>
  <c r="AV463"/>
  <c r="Y387"/>
  <c r="BQ475"/>
  <c r="C294"/>
  <c r="AX245"/>
  <c r="G378"/>
  <c r="BE369"/>
  <c r="BD199"/>
  <c r="AC284" i="12"/>
  <c r="BJ401" i="13"/>
  <c r="V21"/>
  <c r="FE562" i="12"/>
  <c r="EC436"/>
  <c r="G474" i="13"/>
  <c r="D224"/>
  <c r="F190"/>
  <c r="C128" i="6"/>
  <c r="B305"/>
  <c r="BD162" i="13"/>
  <c r="S25"/>
  <c r="AB288" i="12"/>
  <c r="E394" i="13"/>
  <c r="A474"/>
  <c r="AC414" i="12"/>
  <c r="C122" i="13"/>
  <c r="FE490" i="12"/>
  <c r="AQ131" i="13"/>
  <c r="AF153"/>
  <c r="H106"/>
  <c r="BR414"/>
  <c r="BS75"/>
  <c r="FE113" i="12"/>
  <c r="M398" i="13"/>
  <c r="AK417"/>
  <c r="BK152"/>
  <c r="C313" i="6"/>
  <c r="AJ558" i="13"/>
  <c r="BS426"/>
  <c r="AT436"/>
  <c r="AY335"/>
  <c r="Y436"/>
  <c r="AY484"/>
  <c r="T155"/>
  <c r="CC380" i="12"/>
  <c r="F440" i="13"/>
  <c r="AS295"/>
  <c r="BS99"/>
  <c r="Z26"/>
  <c r="AV266"/>
  <c r="AY361"/>
  <c r="AE432"/>
  <c r="Q49"/>
  <c r="AH425"/>
  <c r="BB198"/>
  <c r="BF306"/>
  <c r="BS93"/>
  <c r="BK349"/>
  <c r="AC76"/>
  <c r="BG134"/>
  <c r="FE239" i="12"/>
  <c r="EC39"/>
  <c r="AG376" i="13"/>
  <c r="S37"/>
  <c r="BR187"/>
  <c r="F307"/>
  <c r="BA342"/>
  <c r="BB8"/>
  <c r="T193"/>
  <c r="M363"/>
  <c r="AC419"/>
  <c r="F277"/>
  <c r="DH468"/>
  <c r="Q344"/>
  <c r="AJ391"/>
  <c r="BI112"/>
  <c r="AO552"/>
  <c r="Z186"/>
  <c r="U300"/>
  <c r="W51"/>
  <c r="AB383"/>
  <c r="AB286"/>
  <c r="M120"/>
  <c r="BN553"/>
  <c r="AM293"/>
  <c r="AI112"/>
  <c r="AU243"/>
  <c r="AT319"/>
  <c r="AZ397"/>
  <c r="EC450" i="12"/>
  <c r="AF275" i="13"/>
  <c r="P55"/>
  <c r="N374"/>
  <c r="I359"/>
  <c r="AK144"/>
  <c r="BD424"/>
  <c r="AT284"/>
  <c r="AC276" i="12"/>
  <c r="AW293" i="13"/>
  <c r="BR4"/>
  <c r="P329"/>
  <c r="U41"/>
  <c r="DB110" i="12"/>
  <c r="AP408" i="13"/>
  <c r="M112"/>
  <c r="AT251"/>
  <c r="BI445"/>
  <c r="AJ509"/>
  <c r="BC561" i="12"/>
  <c r="FE126"/>
  <c r="N403" i="13"/>
  <c r="AY40"/>
  <c r="AM487"/>
  <c r="AA180"/>
  <c r="D89"/>
  <c r="AL343"/>
  <c r="BG257"/>
  <c r="C395" i="6"/>
  <c r="U452" i="13"/>
  <c r="H532"/>
  <c r="AB46"/>
  <c r="BP545"/>
  <c r="AZ461"/>
  <c r="G298"/>
  <c r="AQ306"/>
  <c r="Y422"/>
  <c r="E75"/>
  <c r="BH301"/>
  <c r="BC158" i="12"/>
  <c r="BQ220" i="13"/>
  <c r="AI164"/>
  <c r="AH92"/>
  <c r="Z408"/>
  <c r="AB199"/>
  <c r="N294"/>
  <c r="BH182"/>
  <c r="BE16"/>
  <c r="AN243"/>
  <c r="BA161"/>
  <c r="BP430"/>
  <c r="V111"/>
  <c r="BH535"/>
  <c r="AO179"/>
  <c r="DC55" i="12"/>
  <c r="BC61"/>
  <c r="AT193" i="13"/>
  <c r="BJ285"/>
  <c r="B403"/>
  <c r="BC229" i="12"/>
  <c r="AB491" i="13"/>
  <c r="BP63"/>
  <c r="BO547"/>
  <c r="AV509"/>
  <c r="A132"/>
  <c r="DL432"/>
  <c r="V44"/>
  <c r="G197"/>
  <c r="AK219"/>
  <c r="AA266"/>
  <c r="AB131"/>
  <c r="BO102"/>
  <c r="AV94"/>
  <c r="AR79"/>
  <c r="AK449"/>
  <c r="BR240"/>
  <c r="D30"/>
  <c r="BB96"/>
  <c r="H62"/>
  <c r="AY453"/>
  <c r="AK175"/>
  <c r="AO155"/>
  <c r="AX471"/>
  <c r="P561"/>
  <c r="AC367" i="12"/>
  <c r="O534" i="13"/>
  <c r="H527"/>
  <c r="E286"/>
  <c r="F289"/>
  <c r="AR406"/>
  <c r="L565"/>
  <c r="P519"/>
  <c r="F241"/>
  <c r="E131"/>
  <c r="AY61"/>
  <c r="G350"/>
  <c r="AR381"/>
  <c r="K441"/>
  <c r="U64"/>
  <c r="BO471"/>
  <c r="BJ441"/>
  <c r="AH235"/>
  <c r="A287"/>
  <c r="AT228"/>
  <c r="AD459"/>
  <c r="BC312" i="12"/>
  <c r="AI174" i="13"/>
  <c r="BK121"/>
  <c r="AQ181"/>
  <c r="AN37"/>
  <c r="EB256" i="12"/>
  <c r="AB344"/>
  <c r="B213" i="13"/>
  <c r="BS370"/>
  <c r="BC149" i="12"/>
  <c r="BF168" i="13"/>
  <c r="AH480"/>
  <c r="C93" i="12"/>
  <c r="AX323" i="13"/>
  <c r="M284"/>
  <c r="C311" i="6"/>
  <c r="CC523" i="12"/>
  <c r="FE465"/>
  <c r="AT432" i="13"/>
  <c r="AV354"/>
  <c r="BB427"/>
  <c r="U282"/>
  <c r="AC555" i="12"/>
  <c r="BE90" i="13"/>
  <c r="FB534" i="12"/>
  <c r="AI539" i="13"/>
  <c r="AE113"/>
  <c r="AA118"/>
  <c r="BD69"/>
  <c r="BD555"/>
  <c r="BP559"/>
  <c r="BI104"/>
  <c r="AF249"/>
  <c r="J486"/>
  <c r="AW311"/>
  <c r="AX175"/>
  <c r="BK328"/>
  <c r="FD560" i="12"/>
  <c r="L339" i="13"/>
  <c r="D232"/>
  <c r="AA387"/>
  <c r="FC545" i="12"/>
  <c r="AP110" i="13"/>
  <c r="D112"/>
  <c r="BI498"/>
  <c r="AB339" i="12"/>
  <c r="AF401" i="13"/>
  <c r="BR503"/>
  <c r="BH329"/>
  <c r="I95"/>
  <c r="D176"/>
  <c r="AN506"/>
  <c r="AH314"/>
  <c r="AF526"/>
  <c r="AF37"/>
  <c r="BB90"/>
  <c r="AG293"/>
  <c r="P68"/>
  <c r="BC439"/>
  <c r="K99"/>
  <c r="BA79"/>
  <c r="BP157"/>
  <c r="BE502"/>
  <c r="AV34"/>
  <c r="BM160"/>
  <c r="BM416"/>
  <c r="CB122" i="12"/>
  <c r="BH135" i="13"/>
  <c r="BC527" i="12"/>
  <c r="H351" i="13"/>
  <c r="FE128" i="12"/>
  <c r="BD106" i="13"/>
  <c r="C302" i="12"/>
  <c r="V99" i="13"/>
  <c r="C227" i="6"/>
  <c r="FE85" i="12"/>
  <c r="BP424" i="13"/>
  <c r="AV84"/>
  <c r="AK241"/>
  <c r="C530" i="12"/>
  <c r="AT509" i="13"/>
  <c r="AO244"/>
  <c r="J275"/>
  <c r="B32"/>
  <c r="BB418" i="12"/>
  <c r="E370" i="13"/>
  <c r="U401"/>
  <c r="H487"/>
  <c r="X296"/>
  <c r="CC283" i="12"/>
  <c r="AF85" i="13"/>
  <c r="C441" i="12"/>
  <c r="AE356" i="13"/>
  <c r="A352"/>
  <c r="BS305"/>
  <c r="AB220"/>
  <c r="EB561" i="12"/>
  <c r="AA511" i="13"/>
  <c r="AR143"/>
  <c r="T537"/>
  <c r="AP177"/>
  <c r="CB208" i="12"/>
  <c r="AV531" i="13"/>
  <c r="AM158"/>
  <c r="DC134" i="12"/>
  <c r="FE415"/>
  <c r="AP71" i="13"/>
  <c r="BE457"/>
  <c r="D446"/>
  <c r="AR326"/>
  <c r="AH346"/>
  <c r="M569"/>
  <c r="F482"/>
  <c r="BO509"/>
  <c r="AB200" i="12"/>
  <c r="AT454" i="13"/>
  <c r="R449"/>
  <c r="AA455"/>
  <c r="BD475"/>
  <c r="U127"/>
  <c r="C142"/>
  <c r="F25"/>
  <c r="AQ298"/>
  <c r="BA237"/>
  <c r="AN105"/>
  <c r="T94"/>
  <c r="EC131" i="12"/>
  <c r="AG24" i="13"/>
  <c r="BI374"/>
  <c r="BG93"/>
  <c r="AF282"/>
  <c r="BJ189"/>
  <c r="AS509"/>
  <c r="O95"/>
  <c r="BG39"/>
  <c r="B458" i="12"/>
  <c r="AG20" i="13"/>
  <c r="BP83"/>
  <c r="AW395"/>
  <c r="AQ491"/>
  <c r="A363"/>
  <c r="AS226"/>
  <c r="I28"/>
  <c r="AG534"/>
  <c r="BJ221"/>
  <c r="AC467" i="12"/>
  <c r="AO433" i="13"/>
  <c r="AT428"/>
  <c r="K75"/>
  <c r="BF287"/>
  <c r="P353"/>
  <c r="AK291"/>
  <c r="BE291"/>
  <c r="H77"/>
  <c r="V426"/>
  <c r="FC529" i="12"/>
  <c r="AD72" i="13"/>
  <c r="W268"/>
  <c r="E295"/>
  <c r="A162"/>
  <c r="AQ537"/>
  <c r="K294"/>
  <c r="C154"/>
  <c r="AU210"/>
  <c r="O405"/>
  <c r="D195"/>
  <c r="Z409"/>
  <c r="V449"/>
  <c r="AR447"/>
  <c r="AU469"/>
  <c r="BA101"/>
  <c r="AM10"/>
  <c r="BF25"/>
  <c r="BK226"/>
  <c r="Q398"/>
  <c r="AH132"/>
  <c r="BG360"/>
  <c r="AD33"/>
  <c r="B472"/>
  <c r="FE525" i="12"/>
  <c r="F378" i="13"/>
  <c r="AG12"/>
  <c r="AB384" i="12"/>
  <c r="AY215" i="13"/>
  <c r="BI434"/>
  <c r="Z240"/>
  <c r="BB214"/>
  <c r="BL278"/>
  <c r="Q279"/>
  <c r="E424"/>
  <c r="I302"/>
  <c r="BO299"/>
  <c r="AX98"/>
  <c r="BB195" i="12"/>
  <c r="S279" i="13"/>
  <c r="BK223"/>
  <c r="V27"/>
  <c r="BS520"/>
  <c r="X438"/>
  <c r="C295" i="6"/>
  <c r="B381" i="13"/>
  <c r="AT330"/>
  <c r="X483"/>
  <c r="BG537"/>
  <c r="BD377"/>
  <c r="B325"/>
  <c r="Q142"/>
  <c r="AU377"/>
  <c r="B151"/>
  <c r="Z538"/>
  <c r="AU387"/>
  <c r="AI526"/>
  <c r="C184"/>
  <c r="AH460"/>
  <c r="AM477"/>
  <c r="BQ119"/>
  <c r="BH76"/>
  <c r="C472" i="12"/>
  <c r="D530"/>
  <c r="BG122" i="13"/>
  <c r="C91"/>
  <c r="AK444"/>
  <c r="O479"/>
  <c r="CC382" i="12"/>
  <c r="AF435" i="13"/>
  <c r="BQ308"/>
  <c r="DC548" i="12"/>
  <c r="N456" i="13"/>
  <c r="BQ201"/>
  <c r="BK163"/>
  <c r="FB555" i="12"/>
  <c r="AT531" i="13"/>
  <c r="AY137"/>
  <c r="CC544" i="12"/>
  <c r="AE353" i="13"/>
  <c r="EC22" i="12"/>
  <c r="AV502" i="13"/>
  <c r="S238"/>
  <c r="AX111"/>
  <c r="BE362"/>
  <c r="J108"/>
  <c r="BH126"/>
  <c r="DB164" i="12"/>
  <c r="C458" i="13"/>
  <c r="AS106"/>
  <c r="AP452"/>
  <c r="AO554"/>
  <c r="CC293" i="12"/>
  <c r="C258" i="6"/>
  <c r="B70" i="13"/>
  <c r="T128"/>
  <c r="BI477"/>
  <c r="AV72"/>
  <c r="BM527"/>
  <c r="B542"/>
  <c r="O492"/>
  <c r="AZ232"/>
  <c r="Z263"/>
  <c r="AE67"/>
  <c r="BC60" i="12"/>
  <c r="AN129" i="13"/>
  <c r="AO306"/>
  <c r="AE295"/>
  <c r="BC457" i="12"/>
  <c r="V384" i="13"/>
  <c r="EC367" i="12"/>
  <c r="BL127" i="13"/>
  <c r="BR388"/>
  <c r="BR367"/>
  <c r="DC105" i="12"/>
  <c r="BO208" i="13"/>
  <c r="AA449"/>
  <c r="AE335"/>
  <c r="Q64"/>
  <c r="Y32"/>
  <c r="D45"/>
  <c r="BM437"/>
  <c r="EC91" i="12"/>
  <c r="AK159" i="13"/>
  <c r="M213"/>
  <c r="B124" i="12"/>
  <c r="E449" i="13"/>
  <c r="AI311"/>
  <c r="R215"/>
  <c r="B425" i="12"/>
  <c r="F436" i="13"/>
  <c r="AF433"/>
  <c r="Y101"/>
  <c r="AH443"/>
  <c r="B56" i="6"/>
  <c r="AI264" i="13"/>
  <c r="AL199"/>
  <c r="S309"/>
  <c r="B500" i="6"/>
  <c r="BC451" i="12"/>
  <c r="A33" i="13"/>
  <c r="AI378"/>
  <c r="W526"/>
  <c r="O142"/>
  <c r="AG543"/>
  <c r="C39" i="6"/>
  <c r="W302" i="13"/>
  <c r="P160"/>
  <c r="AK196"/>
  <c r="Q460"/>
  <c r="E554"/>
  <c r="K83"/>
  <c r="I53"/>
  <c r="BM394"/>
  <c r="D509"/>
  <c r="BS439"/>
  <c r="BD328"/>
  <c r="W40"/>
  <c r="BA436"/>
  <c r="L527"/>
  <c r="AU240"/>
  <c r="AF311"/>
  <c r="AE64"/>
  <c r="AP199"/>
  <c r="I86"/>
  <c r="E99"/>
  <c r="BA263"/>
  <c r="E291"/>
  <c r="L380"/>
  <c r="AV281"/>
  <c r="BM536"/>
  <c r="BH509"/>
  <c r="Z55"/>
  <c r="BP152"/>
  <c r="AH411"/>
  <c r="AC493"/>
  <c r="BJ494"/>
  <c r="AX462"/>
  <c r="AY156"/>
  <c r="AR317"/>
  <c r="AU153"/>
  <c r="AM303"/>
  <c r="AN473"/>
  <c r="BI195"/>
  <c r="CB442" i="12"/>
  <c r="Y542" i="13"/>
  <c r="FE477" i="12"/>
  <c r="N31" i="13"/>
  <c r="AJ376"/>
  <c r="AO559"/>
  <c r="C372" i="6"/>
  <c r="BO88" i="13"/>
  <c r="BF258"/>
  <c r="DC167" i="12"/>
  <c r="BJ199" i="13"/>
  <c r="D330"/>
  <c r="BP536"/>
  <c r="AD490"/>
  <c r="CC362" i="12"/>
  <c r="BD344" i="13"/>
  <c r="BC447" i="12"/>
  <c r="AX145" i="13"/>
  <c r="AE264"/>
  <c r="V357"/>
  <c r="W402"/>
  <c r="AY105"/>
  <c r="AS427"/>
  <c r="AQ142"/>
  <c r="B231"/>
  <c r="BR410"/>
  <c r="BI208"/>
  <c r="BR214"/>
  <c r="AI4"/>
  <c r="Y348"/>
  <c r="K463"/>
  <c r="AJ175"/>
  <c r="C67" i="6"/>
  <c r="E302" i="13"/>
  <c r="FE170" i="12"/>
  <c r="EC265"/>
  <c r="BE178" i="13"/>
  <c r="F186"/>
  <c r="D213"/>
  <c r="BA130"/>
  <c r="BB423"/>
  <c r="BI548"/>
  <c r="AM371"/>
  <c r="BK502"/>
  <c r="F218"/>
  <c r="B340" i="6"/>
  <c r="BI136" i="13"/>
  <c r="N336"/>
  <c r="C63" i="12"/>
  <c r="BM216" i="13"/>
  <c r="G419"/>
  <c r="L133"/>
  <c r="BQ434"/>
  <c r="AP176"/>
  <c r="AF428"/>
  <c r="AR445"/>
  <c r="R25"/>
  <c r="AZ206"/>
  <c r="BS278"/>
  <c r="W363"/>
  <c r="BQ219"/>
  <c r="B203"/>
  <c r="G396"/>
  <c r="AG77"/>
  <c r="BN533"/>
  <c r="Q327"/>
  <c r="AE37"/>
  <c r="G218"/>
  <c r="BR454"/>
  <c r="AM201"/>
  <c r="AH476"/>
  <c r="BP124"/>
  <c r="R375"/>
  <c r="P54"/>
  <c r="AT313"/>
  <c r="I426"/>
  <c r="BQ21"/>
  <c r="BO423"/>
  <c r="AU454"/>
  <c r="AE286"/>
  <c r="AA522"/>
  <c r="C285" i="6"/>
  <c r="AB193" i="13"/>
  <c r="AM393"/>
  <c r="AL246"/>
  <c r="BP389"/>
  <c r="BA542"/>
  <c r="BQ260"/>
  <c r="AJ393"/>
  <c r="AL32"/>
  <c r="C160" i="12"/>
  <c r="BG466" i="13"/>
  <c r="AA568"/>
  <c r="Z339"/>
  <c r="EB122" i="12"/>
  <c r="BF232" i="13"/>
  <c r="V201"/>
  <c r="J482"/>
  <c r="AG467"/>
  <c r="C420" i="6"/>
  <c r="K510" i="13"/>
  <c r="BN67"/>
  <c r="AD180"/>
  <c r="EB380" i="12"/>
  <c r="AQ388" i="13"/>
  <c r="Z437"/>
  <c r="DB199" i="12"/>
  <c r="H140" i="13"/>
  <c r="BK187"/>
  <c r="AH355"/>
  <c r="AQ444"/>
  <c r="BC121"/>
  <c r="C465" i="6"/>
  <c r="AP39" i="13"/>
  <c r="DK445"/>
  <c r="U348"/>
  <c r="BP524"/>
  <c r="BN558"/>
  <c r="BJ322"/>
  <c r="CC422" i="12"/>
  <c r="AY306" i="13"/>
  <c r="BO285"/>
  <c r="K203"/>
  <c r="AB21" i="12"/>
  <c r="AS522" i="13"/>
  <c r="E489"/>
  <c r="BF512"/>
  <c r="BA227"/>
  <c r="BE147"/>
  <c r="EB289" i="12"/>
  <c r="AF104" i="13"/>
  <c r="AR65"/>
  <c r="BS13"/>
  <c r="BO159"/>
  <c r="U487"/>
  <c r="BQ506"/>
  <c r="AM302"/>
  <c r="Z196"/>
  <c r="AW242"/>
  <c r="T144"/>
  <c r="BK279"/>
  <c r="BJ423"/>
  <c r="AC274" i="12"/>
  <c r="AL248" i="13"/>
  <c r="AD500"/>
  <c r="Q431"/>
  <c r="AT85"/>
  <c r="BB544" i="12"/>
  <c r="R285" i="13"/>
  <c r="C447"/>
  <c r="AP171"/>
  <c r="AT215"/>
  <c r="BP503"/>
  <c r="AS124"/>
  <c r="AL233"/>
  <c r="V219"/>
  <c r="BO232"/>
  <c r="AA499"/>
  <c r="K492"/>
  <c r="BI230"/>
  <c r="BQ540"/>
  <c r="BA538"/>
  <c r="AX382"/>
  <c r="F155"/>
  <c r="AT386"/>
  <c r="C470" i="12"/>
  <c r="AL335" i="13"/>
  <c r="BK76"/>
  <c r="BF197"/>
  <c r="BP497"/>
  <c r="C149"/>
  <c r="AM249"/>
  <c r="BA85"/>
  <c r="I339"/>
  <c r="BN274"/>
  <c r="AL189"/>
  <c r="AC560" i="12"/>
  <c r="BF45" i="13"/>
  <c r="C321"/>
  <c r="AN442"/>
  <c r="AL477"/>
  <c r="AP478"/>
  <c r="P400"/>
  <c r="CC467" i="12"/>
  <c r="AK132" i="13"/>
  <c r="N290"/>
  <c r="BB466"/>
  <c r="AZ471"/>
  <c r="B490"/>
  <c r="BK542"/>
  <c r="BL365"/>
  <c r="AM392"/>
  <c r="EB468" i="12"/>
  <c r="I402" i="13"/>
  <c r="FC552" i="12"/>
  <c r="E280" i="13"/>
  <c r="B351" i="6"/>
  <c r="Y201" i="13"/>
  <c r="BP515"/>
  <c r="EC369" i="12"/>
  <c r="AB347"/>
  <c r="P548" i="13"/>
  <c r="BQ36"/>
  <c r="K128"/>
  <c r="AK149"/>
  <c r="S48"/>
  <c r="AV199"/>
  <c r="BQ396"/>
  <c r="AF78"/>
  <c r="AE568"/>
  <c r="BA202"/>
  <c r="CB118" i="12"/>
  <c r="AG540" i="13"/>
  <c r="AK556"/>
  <c r="BA569"/>
  <c r="BE487"/>
  <c r="AR430"/>
  <c r="AX281"/>
  <c r="AZ393"/>
  <c r="AO540"/>
  <c r="AH119"/>
  <c r="AN382"/>
  <c r="L551"/>
  <c r="AS12"/>
  <c r="CB155" i="12"/>
  <c r="BA522" i="13"/>
  <c r="AM214"/>
  <c r="O490"/>
  <c r="AX528"/>
  <c r="W296"/>
  <c r="BE82"/>
  <c r="AP463"/>
  <c r="AY401"/>
  <c r="EB45" i="12"/>
  <c r="C97" i="13"/>
  <c r="I80"/>
  <c r="X53"/>
  <c r="AC98"/>
  <c r="Q165"/>
  <c r="BE436"/>
  <c r="AJ377"/>
  <c r="F311"/>
  <c r="AZ359"/>
  <c r="BS487"/>
  <c r="AF232"/>
  <c r="BF176"/>
  <c r="I392"/>
  <c r="BC555"/>
  <c r="A485"/>
  <c r="CC113" i="12"/>
  <c r="BJ411" i="13"/>
  <c r="AA569"/>
  <c r="AH542"/>
  <c r="BO544"/>
  <c r="A240"/>
  <c r="AV328"/>
  <c r="F449"/>
  <c r="CC429" i="12"/>
  <c r="CB365"/>
  <c r="AV147" i="13"/>
  <c r="AW225"/>
  <c r="DH450"/>
  <c r="Z143"/>
  <c r="T540"/>
  <c r="AS314"/>
  <c r="BB117"/>
  <c r="AP513"/>
  <c r="L102"/>
  <c r="K291"/>
  <c r="AO281"/>
  <c r="AB292" i="12"/>
  <c r="BB424" i="13"/>
  <c r="BJ141"/>
  <c r="BH51"/>
  <c r="AD307"/>
  <c r="AC387" i="12"/>
  <c r="H522" i="13"/>
  <c r="EC50" i="12"/>
  <c r="AD5" i="13"/>
  <c r="L97"/>
  <c r="C208" i="12"/>
  <c r="BC512"/>
  <c r="AK465" i="13"/>
  <c r="AJ543"/>
  <c r="BB200"/>
  <c r="Y277"/>
  <c r="BF476"/>
  <c r="C359"/>
  <c r="R537"/>
  <c r="H16"/>
  <c r="BL101"/>
  <c r="X9"/>
  <c r="FE169" i="12"/>
  <c r="AT125" i="13"/>
  <c r="Q246"/>
  <c r="H18"/>
  <c r="BO129"/>
  <c r="AE561"/>
  <c r="T173"/>
  <c r="AS294"/>
  <c r="BL347"/>
  <c r="BM33"/>
  <c r="AT414"/>
  <c r="BO92"/>
  <c r="B12"/>
  <c r="FB536" i="12"/>
  <c r="DC408"/>
  <c r="CB172"/>
  <c r="D8" i="13"/>
  <c r="FE153" i="12"/>
  <c r="BQ474" i="13"/>
  <c r="L479"/>
  <c r="W120"/>
  <c r="P557"/>
  <c r="AO457"/>
  <c r="BE526"/>
  <c r="C252"/>
  <c r="AP304"/>
  <c r="AI423"/>
  <c r="BP328"/>
  <c r="AO329"/>
  <c r="BL98"/>
  <c r="BB62" i="12"/>
  <c r="BC161"/>
  <c r="C318" i="13"/>
  <c r="B530"/>
  <c r="AG21"/>
  <c r="AG201"/>
  <c r="N547"/>
  <c r="AF532"/>
  <c r="AY208"/>
  <c r="P59"/>
  <c r="P269"/>
  <c r="AB432" i="12"/>
  <c r="BP511" i="13"/>
  <c r="I406"/>
  <c r="AE329"/>
  <c r="AX447"/>
  <c r="AA190"/>
  <c r="S135"/>
  <c r="AR224"/>
  <c r="BC373" i="12"/>
  <c r="P439" i="13"/>
  <c r="AC162"/>
  <c r="W372"/>
  <c r="BA366"/>
  <c r="CB379" i="12"/>
  <c r="AS538" i="13"/>
  <c r="AM86"/>
  <c r="AH308"/>
  <c r="T294"/>
  <c r="AC394" i="12"/>
  <c r="AN325" i="13"/>
  <c r="BO118"/>
  <c r="V300"/>
  <c r="A109"/>
  <c r="BG514"/>
  <c r="AZ286"/>
  <c r="AW253"/>
  <c r="BH546"/>
  <c r="AH427"/>
  <c r="BR554"/>
  <c r="B536" i="12"/>
  <c r="W258" i="13"/>
  <c r="I441"/>
  <c r="CB377" i="12"/>
  <c r="Z179" i="13"/>
  <c r="I443"/>
  <c r="BO366"/>
  <c r="BA172"/>
  <c r="DB35" i="12"/>
  <c r="BI242" i="13"/>
  <c r="BP244"/>
  <c r="C374" i="6"/>
  <c r="C354" i="13"/>
  <c r="BG283"/>
  <c r="AT116"/>
  <c r="T163"/>
  <c r="AB56"/>
  <c r="BE360"/>
  <c r="EB553" i="12"/>
  <c r="BM284" i="13"/>
  <c r="FE91" i="12"/>
  <c r="J192" i="13"/>
  <c r="EB266" i="12"/>
  <c r="T360" i="13"/>
  <c r="AO321"/>
  <c r="B194" i="12"/>
  <c r="T463" i="13"/>
  <c r="AB78"/>
  <c r="BG224"/>
  <c r="C250"/>
  <c r="U543"/>
  <c r="L103"/>
  <c r="AY366"/>
  <c r="BQ500"/>
  <c r="AT132"/>
  <c r="AB529"/>
  <c r="AS324"/>
  <c r="BM93"/>
  <c r="O143"/>
  <c r="BB281"/>
  <c r="EB422" i="12"/>
  <c r="BP382" i="13"/>
  <c r="C377" i="12"/>
  <c r="AE395" i="13"/>
  <c r="BN236"/>
  <c r="DC80" i="12"/>
  <c r="FC533"/>
  <c r="E381" i="13"/>
  <c r="Y296"/>
  <c r="BC223" i="12"/>
  <c r="FE185"/>
  <c r="BM371" i="13"/>
  <c r="EC126" i="12"/>
  <c r="AM563" i="13"/>
  <c r="AC331" i="12"/>
  <c r="F39" i="13"/>
  <c r="AF410"/>
  <c r="AI523"/>
  <c r="N520"/>
  <c r="BO180"/>
  <c r="A446"/>
  <c r="DB478"/>
  <c r="R176"/>
  <c r="V139"/>
  <c r="AE527"/>
  <c r="AE50"/>
  <c r="BD193"/>
  <c r="AC251"/>
  <c r="AN31"/>
  <c r="AY266"/>
  <c r="BC513" i="12"/>
  <c r="CB81"/>
  <c r="AA508" i="13"/>
  <c r="L525"/>
  <c r="AM298"/>
  <c r="BB189"/>
  <c r="BA308"/>
  <c r="BG494"/>
  <c r="FE438" i="12"/>
  <c r="BC9" i="13"/>
  <c r="AI123"/>
  <c r="BK461"/>
  <c r="AI366"/>
  <c r="S260"/>
  <c r="AM516"/>
  <c r="M183"/>
  <c r="AZ219"/>
  <c r="BB58" i="12"/>
  <c r="BL170" i="13"/>
  <c r="D525"/>
  <c r="AE69"/>
  <c r="EB314" i="12"/>
  <c r="AA408" i="13"/>
  <c r="AM203"/>
  <c r="AF487"/>
  <c r="J387"/>
  <c r="AJ93"/>
  <c r="BB171" i="12"/>
  <c r="AC294"/>
  <c r="AI528" i="13"/>
  <c r="Q411"/>
  <c r="Z216"/>
  <c r="AM328"/>
  <c r="AQ487"/>
  <c r="H76"/>
  <c r="BP21"/>
  <c r="BC17"/>
  <c r="BP73"/>
  <c r="G438"/>
  <c r="BK104"/>
  <c r="G264"/>
  <c r="B98"/>
  <c r="AK76"/>
  <c r="X364"/>
  <c r="BK482"/>
  <c r="AV36"/>
  <c r="AQ477"/>
  <c r="BH287"/>
  <c r="Q191"/>
  <c r="AJ58"/>
  <c r="DD459"/>
  <c r="BK218"/>
  <c r="AV553"/>
  <c r="AI530"/>
  <c r="S168"/>
  <c r="BB305" i="12"/>
  <c r="Q556" i="13"/>
  <c r="C215"/>
  <c r="AC455" i="12"/>
  <c r="AA500" i="13"/>
  <c r="BR431"/>
  <c r="BR338"/>
  <c r="K320"/>
  <c r="L14"/>
  <c r="Q534"/>
  <c r="A397"/>
  <c r="AX492"/>
  <c r="FE270" i="12"/>
  <c r="B210" i="13"/>
  <c r="CC407" i="12"/>
  <c r="E413" i="13"/>
  <c r="A192"/>
  <c r="AJ526"/>
  <c r="AQ263"/>
  <c r="AI403"/>
  <c r="AZ217"/>
  <c r="EB483" i="12"/>
  <c r="EC13"/>
  <c r="P311" i="13"/>
  <c r="BE408"/>
  <c r="BA420"/>
  <c r="AR205"/>
  <c r="B543"/>
  <c r="BC20"/>
  <c r="AI91"/>
  <c r="BO359"/>
  <c r="AG32"/>
  <c r="R47"/>
  <c r="AP225"/>
  <c r="AW65"/>
  <c r="C344"/>
  <c r="DB482"/>
  <c r="AQ512"/>
  <c r="BF252"/>
  <c r="EB457" i="12"/>
  <c r="T569" i="13"/>
  <c r="AQ89"/>
  <c r="AA415"/>
  <c r="CC311" i="12"/>
  <c r="S399" i="13"/>
  <c r="L113"/>
  <c r="AC464"/>
  <c r="AF398"/>
  <c r="Y207"/>
  <c r="P562"/>
  <c r="U274"/>
  <c r="AT489"/>
  <c r="C21"/>
  <c r="AG499"/>
  <c r="BI424"/>
  <c r="J253"/>
  <c r="BQ99"/>
  <c r="C63"/>
  <c r="BA381"/>
  <c r="R412"/>
  <c r="BC402"/>
  <c r="N500"/>
  <c r="BN96"/>
  <c r="W316"/>
  <c r="H57"/>
  <c r="Z364"/>
  <c r="C309" i="6"/>
  <c r="BS408" i="13"/>
  <c r="BF457"/>
  <c r="G46"/>
  <c r="AF168"/>
  <c r="X543"/>
  <c r="DB93" i="12"/>
  <c r="BA155" i="13"/>
  <c r="BC143"/>
  <c r="AH521"/>
  <c r="C130" i="12"/>
  <c r="E517" i="13"/>
  <c r="AB98"/>
  <c r="H222"/>
  <c r="I545"/>
  <c r="E100"/>
  <c r="DS543"/>
  <c r="BD200"/>
  <c r="AJ411"/>
  <c r="D124"/>
  <c r="BP123"/>
  <c r="AC526" i="12"/>
  <c r="AP360" i="13"/>
  <c r="AS506"/>
  <c r="AA54"/>
  <c r="AL446"/>
  <c r="BB157" i="12"/>
  <c r="BR245" i="13"/>
  <c r="BB506" i="12"/>
  <c r="BB55"/>
  <c r="AA378" i="13"/>
  <c r="BR224"/>
  <c r="BS215"/>
  <c r="Z365"/>
  <c r="BC441" i="12"/>
  <c r="M170" i="13"/>
  <c r="M414"/>
  <c r="BP92"/>
  <c r="R319"/>
  <c r="AC195"/>
  <c r="M281"/>
  <c r="BG384"/>
  <c r="AZ545"/>
  <c r="AY470"/>
  <c r="DB233" i="12"/>
  <c r="BR340" i="13"/>
  <c r="AF351"/>
  <c r="AD413"/>
  <c r="Y49"/>
  <c r="BP370"/>
  <c r="BE379"/>
  <c r="D564"/>
  <c r="C217"/>
  <c r="BJ533"/>
  <c r="Y244"/>
  <c r="AI244"/>
  <c r="AB495"/>
  <c r="AI65"/>
  <c r="AC271" i="12"/>
  <c r="C146" i="6"/>
  <c r="AZ502" i="13"/>
  <c r="C557"/>
  <c r="AX384"/>
  <c r="D57"/>
  <c r="AN192"/>
  <c r="AA437"/>
  <c r="W469"/>
  <c r="AW158"/>
  <c r="AX341"/>
  <c r="BB154" i="12"/>
  <c r="N140" i="13"/>
  <c r="BH331"/>
  <c r="BB344"/>
  <c r="X322"/>
  <c r="CB428" i="12"/>
  <c r="FA539"/>
  <c r="T303" i="13"/>
  <c r="AG416"/>
  <c r="AC445"/>
  <c r="FE73" i="12"/>
  <c r="BP275" i="13"/>
  <c r="BM473"/>
  <c r="AE10"/>
  <c r="AC483" i="12"/>
  <c r="AU531" i="13"/>
  <c r="E222"/>
  <c r="AT249"/>
  <c r="CC202" i="12"/>
  <c r="BK570" i="13"/>
  <c r="A55"/>
  <c r="AT419"/>
  <c r="AR47"/>
  <c r="AH367"/>
  <c r="DC106" i="12"/>
  <c r="F252" i="13"/>
  <c r="BL293"/>
  <c r="AP253"/>
  <c r="FE427" i="12"/>
  <c r="AW301" i="13"/>
  <c r="CC390" i="12"/>
  <c r="S317" i="13"/>
  <c r="E56"/>
  <c r="P58"/>
  <c r="EC225" i="12"/>
  <c r="AU301" i="13"/>
  <c r="BM325"/>
  <c r="S215"/>
  <c r="AC7"/>
  <c r="BD194"/>
  <c r="AJ94"/>
  <c r="AZ448"/>
  <c r="AB292"/>
  <c r="AE530"/>
  <c r="BG423"/>
  <c r="AZ562"/>
  <c r="CB44" i="12"/>
  <c r="C49"/>
  <c r="L373" i="13"/>
  <c r="DB218" i="12"/>
  <c r="AP560" i="13"/>
  <c r="T566"/>
  <c r="BC403"/>
  <c r="BR380"/>
  <c r="BI44"/>
  <c r="AG193"/>
  <c r="T135"/>
  <c r="A237"/>
  <c r="BB304"/>
  <c r="AZ318"/>
  <c r="AG183"/>
  <c r="AH478"/>
  <c r="BI245"/>
  <c r="BM364"/>
  <c r="AB383" i="12"/>
  <c r="B322" i="13"/>
  <c r="X133"/>
  <c r="A113"/>
  <c r="BM164"/>
  <c r="BB477"/>
  <c r="BA186"/>
  <c r="BG210"/>
  <c r="I160"/>
  <c r="D41"/>
  <c r="BR175"/>
  <c r="G106"/>
  <c r="AJ109"/>
  <c r="N398"/>
  <c r="P449"/>
  <c r="J276"/>
  <c r="AY55"/>
  <c r="Q350"/>
  <c r="B171" i="6"/>
  <c r="E327" i="13"/>
  <c r="BI526"/>
  <c r="BF69"/>
  <c r="BF527"/>
  <c r="W478"/>
  <c r="AW144"/>
  <c r="AO482"/>
  <c r="AC64" i="12"/>
  <c r="I135" i="13"/>
  <c r="O341"/>
  <c r="O18"/>
  <c r="EC347" i="12"/>
  <c r="FD537"/>
  <c r="AL370" i="13"/>
  <c r="AF297"/>
  <c r="FE188" i="12"/>
  <c r="B160" i="13"/>
  <c r="F99"/>
  <c r="L517"/>
  <c r="AC136" i="12"/>
  <c r="BR484" i="13"/>
  <c r="AN170"/>
  <c r="BA418"/>
  <c r="AJ533"/>
  <c r="FC531" i="12"/>
  <c r="AQ425" i="13"/>
  <c r="BJ557"/>
  <c r="S451"/>
  <c r="AO398"/>
  <c r="AJ293"/>
  <c r="AB404"/>
  <c r="EB166" i="12"/>
  <c r="EB464"/>
  <c r="BS189" i="13"/>
  <c r="V55"/>
  <c r="AB454"/>
  <c r="AA166"/>
  <c r="D174"/>
  <c r="S391"/>
  <c r="AG490"/>
  <c r="D448"/>
  <c r="X468"/>
  <c r="DB279" i="12"/>
  <c r="AC505" i="13"/>
  <c r="BP427"/>
  <c r="F458"/>
  <c r="AP357"/>
  <c r="AJ277"/>
  <c r="Q39"/>
  <c r="BS544"/>
  <c r="BC480"/>
  <c r="AB394" i="12"/>
  <c r="I44" i="13"/>
  <c r="AY336"/>
  <c r="BD460"/>
  <c r="V369"/>
  <c r="DB47" i="12"/>
  <c r="AH262" i="13"/>
  <c r="AS440"/>
  <c r="BS390"/>
  <c r="BC95"/>
  <c r="AS163"/>
  <c r="B339" i="6"/>
  <c r="AI32" i="13"/>
  <c r="AS103"/>
  <c r="AT483"/>
  <c r="V502"/>
  <c r="AC224" i="12"/>
  <c r="Y397" i="13"/>
  <c r="AO345"/>
  <c r="BM179"/>
  <c r="BM395"/>
  <c r="H346"/>
  <c r="AO361"/>
  <c r="AL204"/>
  <c r="AM453"/>
  <c r="B135" i="12"/>
  <c r="AK340" i="13"/>
  <c r="BS11"/>
  <c r="BM314"/>
  <c r="C450"/>
  <c r="BL322"/>
  <c r="CB489" i="12"/>
  <c r="BE184" i="13"/>
  <c r="P204"/>
  <c r="AU31"/>
  <c r="AR368"/>
  <c r="AL357"/>
  <c r="AK487"/>
  <c r="BR7"/>
  <c r="AL257"/>
  <c r="BB24"/>
  <c r="BS556"/>
  <c r="R93"/>
  <c r="BL176"/>
  <c r="AG54"/>
  <c r="BD277"/>
  <c r="AJ187"/>
  <c r="S520"/>
  <c r="B258"/>
  <c r="DB530" i="12"/>
  <c r="B358" i="13"/>
  <c r="BF314"/>
  <c r="L432" i="8"/>
  <c r="BH213" i="13"/>
  <c r="BF496"/>
  <c r="BC339" i="12"/>
  <c r="AV371" i="13"/>
  <c r="D341"/>
  <c r="AV265"/>
  <c r="AJ47"/>
  <c r="S508"/>
  <c r="BI544"/>
  <c r="X475"/>
  <c r="BL542"/>
  <c r="AM67"/>
  <c r="AS547"/>
  <c r="AF115"/>
  <c r="AW455"/>
  <c r="L519"/>
  <c r="BM388"/>
  <c r="AC97" i="12"/>
  <c r="BB246" i="13"/>
  <c r="AI39"/>
  <c r="O565"/>
  <c r="AK519"/>
  <c r="M540"/>
  <c r="DB342" i="12"/>
  <c r="Y195" i="13"/>
  <c r="C211" i="12"/>
  <c r="CB380"/>
  <c r="B222" i="13"/>
  <c r="AD568"/>
  <c r="BM359"/>
  <c r="AX322"/>
  <c r="R198"/>
  <c r="AK143"/>
  <c r="C509" i="6"/>
  <c r="AC417" i="12"/>
  <c r="O452" i="13"/>
  <c r="AO211"/>
  <c r="AC329"/>
  <c r="AO193"/>
  <c r="AB157"/>
  <c r="AM276"/>
  <c r="AJ145"/>
  <c r="BH498"/>
  <c r="BR79"/>
  <c r="X4" i="3"/>
  <c r="AC20" i="13"/>
  <c r="AJ321"/>
  <c r="W275"/>
  <c r="B446" i="12"/>
  <c r="BF511" i="13"/>
  <c r="AR397"/>
  <c r="BK209"/>
  <c r="Z101"/>
  <c r="BR455"/>
  <c r="AX271"/>
  <c r="AF541"/>
  <c r="BC72" i="12"/>
  <c r="F295" i="13"/>
  <c r="BD136"/>
  <c r="V345"/>
  <c r="AR344"/>
  <c r="BK513"/>
  <c r="AH48"/>
  <c r="BQ325"/>
  <c r="W503"/>
  <c r="W413"/>
  <c r="AN315"/>
  <c r="CC515" i="12"/>
  <c r="C450"/>
  <c r="A286" i="13"/>
  <c r="AM30"/>
  <c r="CC279" i="12"/>
  <c r="AM340" i="13"/>
  <c r="X449"/>
  <c r="DC421" i="12"/>
  <c r="R191" i="13"/>
  <c r="D358"/>
  <c r="BL363"/>
  <c r="B326" i="12"/>
  <c r="AR74" i="13"/>
  <c r="AV273"/>
  <c r="BL432"/>
  <c r="BD372"/>
  <c r="E380"/>
  <c r="F569"/>
  <c r="BC266"/>
  <c r="F536"/>
  <c r="D129"/>
  <c r="B165"/>
  <c r="FE123" i="12"/>
  <c r="DB178"/>
  <c r="BC114" i="13"/>
  <c r="BR15"/>
  <c r="D7"/>
  <c r="X504"/>
  <c r="C100" i="6"/>
  <c r="AN47" i="13"/>
  <c r="E216"/>
  <c r="B305" i="12"/>
  <c r="AE152" i="13"/>
  <c r="AR265"/>
  <c r="AB345" i="12"/>
  <c r="BM521" i="13"/>
  <c r="BF73"/>
  <c r="D185"/>
  <c r="AC465" i="12"/>
  <c r="AS301" i="13"/>
  <c r="AO566"/>
  <c r="AC440"/>
  <c r="BE322"/>
  <c r="B505" i="6"/>
  <c r="A202" i="13"/>
  <c r="K409"/>
  <c r="AX52"/>
  <c r="W185"/>
  <c r="AN273"/>
  <c r="BP145"/>
  <c r="BS393"/>
  <c r="Z272"/>
  <c r="BB545"/>
  <c r="BC67" i="12"/>
  <c r="AJ160" i="13"/>
  <c r="J370"/>
  <c r="AQ463"/>
  <c r="AZ460"/>
  <c r="BH235"/>
  <c r="AS241"/>
  <c r="EC379" i="12"/>
  <c r="AM358" i="13"/>
  <c r="BB214" i="12"/>
  <c r="C371" i="13"/>
  <c r="K509"/>
  <c r="CC196" i="12"/>
  <c r="BB240" i="13"/>
  <c r="BM197"/>
  <c r="AV118"/>
  <c r="DB545" i="12"/>
  <c r="AR358" i="13"/>
  <c r="Y180"/>
  <c r="BD79"/>
  <c r="Q450"/>
  <c r="I434"/>
  <c r="AF13"/>
  <c r="AX542"/>
  <c r="X553"/>
  <c r="Q186"/>
  <c r="BN239"/>
  <c r="BQ29"/>
  <c r="BG212"/>
  <c r="FE499" i="12"/>
  <c r="AR356" i="13"/>
  <c r="W510"/>
  <c r="BM74"/>
  <c r="BB63" i="12"/>
  <c r="BP449" i="13"/>
  <c r="U152"/>
  <c r="S378"/>
  <c r="BE109"/>
  <c r="BC49"/>
  <c r="AC312"/>
  <c r="X298"/>
  <c r="BL554"/>
  <c r="AH515"/>
  <c r="G441"/>
  <c r="BR166"/>
  <c r="N309"/>
  <c r="AD312"/>
  <c r="AX399"/>
  <c r="CC171" i="12"/>
  <c r="R314" i="13"/>
  <c r="BG110"/>
  <c r="AC346"/>
  <c r="M546"/>
  <c r="B190"/>
  <c r="AT351"/>
  <c r="AM424"/>
  <c r="I58"/>
  <c r="M333"/>
  <c r="AM356"/>
  <c r="U480"/>
  <c r="B178"/>
  <c r="U536"/>
  <c r="BB563" i="12"/>
  <c r="G430" i="13"/>
  <c r="BN452"/>
  <c r="AR504"/>
  <c r="U339"/>
  <c r="C333"/>
  <c r="AQ406"/>
  <c r="AU539"/>
  <c r="EB379" i="12"/>
  <c r="AY480" i="13"/>
  <c r="AC131" i="12"/>
  <c r="C105"/>
  <c r="AG122" i="13"/>
  <c r="N205"/>
  <c r="Z237"/>
  <c r="BO496"/>
  <c r="B253" i="12"/>
  <c r="BJ297" i="13"/>
  <c r="G340"/>
  <c r="Q95"/>
  <c r="AH186"/>
  <c r="BI277"/>
  <c r="BK408"/>
  <c r="EB407" i="12"/>
  <c r="AA497" i="13"/>
  <c r="BS77"/>
  <c r="F214"/>
  <c r="AW21"/>
  <c r="AC533" i="12"/>
  <c r="BK377" i="13"/>
  <c r="C422"/>
  <c r="E220"/>
  <c r="BL195"/>
  <c r="G302"/>
  <c r="K543"/>
  <c r="BB514" i="12"/>
  <c r="U88" i="13"/>
  <c r="B295" i="6"/>
  <c r="AM459" i="13"/>
  <c r="CC73" i="12"/>
  <c r="AZ355" i="13"/>
  <c r="BP381"/>
  <c r="AY491"/>
  <c r="AR514"/>
  <c r="AE99"/>
  <c r="AP541"/>
  <c r="AP549"/>
  <c r="BJ162"/>
  <c r="W482"/>
  <c r="S383"/>
  <c r="U484"/>
  <c r="M298"/>
  <c r="Q236"/>
  <c r="BQ441"/>
  <c r="BA214"/>
  <c r="AK353"/>
  <c r="Y98"/>
  <c r="Y81"/>
  <c r="AE314"/>
  <c r="FE148" i="12"/>
  <c r="AR237" i="13"/>
  <c r="BB212"/>
  <c r="B432" i="12"/>
  <c r="AW502" i="13"/>
  <c r="BB235" i="12"/>
  <c r="B489" i="6"/>
  <c r="AL358" i="13"/>
  <c r="AM505"/>
  <c r="BK474"/>
  <c r="L219"/>
  <c r="AE307"/>
  <c r="BE62"/>
  <c r="H553"/>
  <c r="BF400"/>
  <c r="AS441"/>
  <c r="AN386"/>
  <c r="C80" i="6"/>
  <c r="BQ222" i="13"/>
  <c r="R300"/>
  <c r="BH370"/>
  <c r="AB136"/>
  <c r="AB25" i="12"/>
  <c r="A498" i="13"/>
  <c r="B344" i="6"/>
  <c r="AH191" i="13"/>
  <c r="AZ117"/>
  <c r="A520"/>
  <c r="X248"/>
  <c r="AI92"/>
  <c r="BL7"/>
  <c r="AI497"/>
  <c r="C123" i="6"/>
  <c r="AI87" i="13"/>
  <c r="AB424"/>
  <c r="R379"/>
  <c r="P438"/>
  <c r="BC89"/>
  <c r="BC150" i="12"/>
  <c r="E202" i="13"/>
  <c r="AX541"/>
  <c r="BN404"/>
  <c r="N47"/>
  <c r="AO32"/>
  <c r="AB42" i="12"/>
  <c r="X134" i="13"/>
  <c r="BK176"/>
  <c r="AK537"/>
  <c r="BC270"/>
  <c r="CB141" i="12"/>
  <c r="O275" i="13"/>
  <c r="AJ384"/>
  <c r="C135" i="6"/>
  <c r="C408"/>
  <c r="AA27" i="13"/>
  <c r="AY363"/>
  <c r="H161"/>
  <c r="B98" i="12"/>
  <c r="AS230" i="13"/>
  <c r="O311"/>
  <c r="AX10"/>
  <c r="G73"/>
  <c r="N413"/>
  <c r="V174"/>
  <c r="N197"/>
  <c r="CB250" i="12"/>
  <c r="AJ330" i="13"/>
  <c r="BS141"/>
  <c r="AM348"/>
  <c r="T530"/>
  <c r="AE374"/>
  <c r="AP546"/>
  <c r="AF22"/>
  <c r="BR201"/>
  <c r="AK500"/>
  <c r="BB45"/>
  <c r="BJ544"/>
  <c r="V319"/>
  <c r="K91"/>
  <c r="BB508"/>
  <c r="BM397"/>
  <c r="C119" i="12"/>
  <c r="AO214" i="13"/>
  <c r="BB533" i="12"/>
  <c r="B130" i="6"/>
  <c r="D478" i="13"/>
  <c r="Y209"/>
  <c r="AI75"/>
  <c r="BR335"/>
  <c r="BM58"/>
  <c r="CC367" i="12"/>
  <c r="BK159" i="13"/>
  <c r="CC497" i="12"/>
  <c r="BC89"/>
  <c r="BM209" i="13"/>
  <c r="BK375"/>
  <c r="O214"/>
  <c r="G297"/>
  <c r="V122"/>
  <c r="BD512"/>
  <c r="BI235"/>
  <c r="C12"/>
  <c r="AE509"/>
  <c r="EB430" i="12"/>
  <c r="AS550" i="13"/>
  <c r="W142"/>
  <c r="E37"/>
  <c r="AK166"/>
  <c r="O524"/>
  <c r="CC163" i="12"/>
  <c r="BB463" i="13"/>
  <c r="BC552"/>
  <c r="CC486" i="12"/>
  <c r="AO253" i="13"/>
  <c r="S406"/>
  <c r="AO84"/>
  <c r="AX519"/>
  <c r="AQ478"/>
  <c r="BC224" i="12"/>
  <c r="EB393"/>
  <c r="BE190" i="13"/>
  <c r="AW95"/>
  <c r="D82"/>
  <c r="BG255"/>
  <c r="N198"/>
  <c r="AT160"/>
  <c r="BB121"/>
  <c r="BR67"/>
  <c r="AL162"/>
  <c r="B308"/>
  <c r="BN163"/>
  <c r="BA168"/>
  <c r="V328"/>
  <c r="AW400"/>
  <c r="AF345"/>
  <c r="CB286" i="12"/>
  <c r="BH470" i="13"/>
  <c r="AU214"/>
  <c r="Q454"/>
  <c r="R497"/>
  <c r="BM21"/>
  <c r="AB465" i="12"/>
  <c r="V398" i="13"/>
  <c r="N361"/>
  <c r="M527"/>
  <c r="O118"/>
  <c r="BP465"/>
  <c r="K198"/>
  <c r="BO473"/>
  <c r="AX122"/>
  <c r="BB446" i="12"/>
  <c r="N53" i="13"/>
  <c r="AN366"/>
  <c r="AL375"/>
  <c r="E95"/>
  <c r="BS468"/>
  <c r="AD60"/>
  <c r="AC404"/>
  <c r="AJ229"/>
  <c r="FE42" i="12"/>
  <c r="BR143" i="13"/>
  <c r="AH358"/>
  <c r="AW267"/>
  <c r="AS136"/>
  <c r="AY488"/>
  <c r="AC167"/>
  <c r="BM440"/>
  <c r="AC451"/>
  <c r="Z362"/>
  <c r="BL431"/>
  <c r="K432"/>
  <c r="BC77"/>
  <c r="BK419"/>
  <c r="AB468"/>
  <c r="C175"/>
  <c r="Q45"/>
  <c r="AT298"/>
  <c r="BA379"/>
  <c r="D570"/>
  <c r="BC125"/>
  <c r="AM129"/>
  <c r="AF367"/>
  <c r="BK446"/>
  <c r="Q211"/>
  <c r="BG204"/>
  <c r="U336"/>
  <c r="FE543" i="12"/>
  <c r="AY517" i="13"/>
  <c r="H478"/>
  <c r="AP477"/>
  <c r="B229" i="12"/>
  <c r="AM325" i="13"/>
  <c r="AC213"/>
  <c r="AD440"/>
  <c r="AU62"/>
  <c r="DA467"/>
  <c r="BJ498"/>
  <c r="BL91"/>
  <c r="AU306"/>
  <c r="AF173"/>
  <c r="BP115"/>
  <c r="AA135"/>
  <c r="BP428"/>
  <c r="BK204"/>
  <c r="BB225"/>
  <c r="BD58"/>
  <c r="BO290"/>
  <c r="DJ448"/>
  <c r="B563"/>
  <c r="AC63" i="12"/>
  <c r="AO499" i="13"/>
  <c r="AP117"/>
  <c r="AJ10"/>
  <c r="BR404"/>
  <c r="V62"/>
  <c r="AT548"/>
  <c r="CB264" i="12"/>
  <c r="AG465" i="13"/>
  <c r="BK11"/>
  <c r="AB68"/>
  <c r="AA533"/>
  <c r="AC358" i="12"/>
  <c r="Y377" i="13"/>
  <c r="FE106" i="12"/>
  <c r="AY449" i="13"/>
  <c r="B138" i="6"/>
  <c r="T442" i="13"/>
  <c r="A476"/>
  <c r="BE553"/>
  <c r="R448"/>
  <c r="M510"/>
  <c r="M470"/>
  <c r="AU419"/>
  <c r="BA388"/>
  <c r="BI220"/>
  <c r="CC130" i="12"/>
  <c r="BD265" i="13"/>
  <c r="AG380"/>
  <c r="BG453"/>
  <c r="AF415"/>
  <c r="CC109" i="12"/>
  <c r="BQ414" i="13"/>
  <c r="N346"/>
  <c r="EC512" i="12"/>
  <c r="I449" i="13"/>
  <c r="Z543"/>
  <c r="AN186"/>
  <c r="AK118"/>
  <c r="AO35"/>
  <c r="V216"/>
  <c r="AU407"/>
  <c r="I357"/>
  <c r="AV253"/>
  <c r="BC348" i="12"/>
  <c r="AJ272" i="13"/>
  <c r="AE220"/>
  <c r="R23"/>
  <c r="C37"/>
  <c r="BR356"/>
  <c r="U121"/>
  <c r="AX398"/>
  <c r="F239"/>
  <c r="AT182"/>
  <c r="AJ459"/>
  <c r="BF371"/>
  <c r="BK394"/>
  <c r="AL135"/>
  <c r="AV172"/>
  <c r="AF139"/>
  <c r="AN283"/>
  <c r="BS299"/>
  <c r="AC197" i="12"/>
  <c r="AD184" i="13"/>
  <c r="AS238"/>
  <c r="AW442"/>
  <c r="AZ86"/>
  <c r="AR304"/>
  <c r="BG142"/>
  <c r="AH240"/>
  <c r="K407"/>
  <c r="M432"/>
  <c r="T186"/>
  <c r="B191"/>
  <c r="DB445" i="12"/>
  <c r="C387" i="13"/>
  <c r="AH62"/>
  <c r="BC138" i="12"/>
  <c r="BL370" i="13"/>
  <c r="AY30"/>
  <c r="R469"/>
  <c r="AI205"/>
  <c r="AI343"/>
  <c r="V397"/>
  <c r="AB375"/>
  <c r="CC231" i="12"/>
  <c r="BH228" i="13"/>
  <c r="F148"/>
  <c r="S266"/>
  <c r="BC132"/>
  <c r="AU346"/>
  <c r="DC233" i="12"/>
  <c r="C131" i="13"/>
  <c r="B445" i="12"/>
  <c r="U311" i="13"/>
  <c r="BD518"/>
  <c r="V414"/>
  <c r="W430"/>
  <c r="AC449"/>
  <c r="D178"/>
  <c r="E165"/>
  <c r="BF212"/>
  <c r="AF119"/>
  <c r="V306"/>
  <c r="AQ83"/>
  <c r="K319"/>
  <c r="M78"/>
  <c r="BI16"/>
  <c r="BC269" i="12"/>
  <c r="F64" i="13"/>
  <c r="T201"/>
  <c r="C338" i="6"/>
  <c r="BP504" i="13"/>
  <c r="S528"/>
  <c r="W494"/>
  <c r="AR386"/>
  <c r="BR397"/>
  <c r="AG425"/>
  <c r="BO70"/>
  <c r="BP464"/>
  <c r="AS169"/>
  <c r="AF417"/>
  <c r="Z484"/>
  <c r="AN126"/>
  <c r="B225"/>
  <c r="AB550"/>
  <c r="O106"/>
  <c r="AJ316"/>
  <c r="AP178"/>
  <c r="DB433" i="12"/>
  <c r="B434" i="13"/>
  <c r="BK434"/>
  <c r="BP468"/>
  <c r="AB142"/>
  <c r="AZ288"/>
  <c r="FE61" i="12"/>
  <c r="DC455"/>
  <c r="CB43"/>
  <c r="BP353" i="13"/>
  <c r="X314"/>
  <c r="BF34"/>
  <c r="AA269"/>
  <c r="P150"/>
  <c r="BN5"/>
  <c r="AK466"/>
  <c r="Q446"/>
  <c r="DB184" i="12"/>
  <c r="BB374"/>
  <c r="AL8" i="13"/>
  <c r="AH350"/>
  <c r="AH282"/>
  <c r="X361"/>
  <c r="AJ71"/>
  <c r="BI4"/>
  <c r="AO298"/>
  <c r="BN251"/>
  <c r="I387"/>
  <c r="DC456" i="12"/>
  <c r="AB69" i="13"/>
  <c r="AC208"/>
  <c r="O64"/>
  <c r="EC198" i="12"/>
  <c r="S376" i="13"/>
  <c r="C427"/>
  <c r="AA304"/>
  <c r="AQ445"/>
  <c r="G570"/>
  <c r="Y273"/>
  <c r="AO146"/>
  <c r="M301"/>
  <c r="AB432"/>
  <c r="AL548"/>
  <c r="Q340"/>
  <c r="AN550"/>
  <c r="L308"/>
  <c r="AT415"/>
  <c r="C479" i="12"/>
  <c r="AG345" i="13"/>
  <c r="DB224" i="12"/>
  <c r="AP12" i="13"/>
  <c r="BB142" i="12"/>
  <c r="BG102" i="13"/>
  <c r="AQ553"/>
  <c r="J53"/>
  <c r="BK36"/>
  <c r="BQ429"/>
  <c r="BH568"/>
  <c r="N372"/>
  <c r="AT178"/>
  <c r="BE504"/>
  <c r="BG215"/>
  <c r="BM508"/>
  <c r="BI88"/>
  <c r="AZ303"/>
  <c r="BI293"/>
  <c r="BC497" i="12"/>
  <c r="Y142" i="13"/>
  <c r="AY107"/>
  <c r="AO252"/>
  <c r="AP387"/>
  <c r="B354" i="12"/>
  <c r="L467" i="13"/>
  <c r="EC125" i="12"/>
  <c r="O27" i="13"/>
  <c r="AX76"/>
  <c r="AZ225"/>
  <c r="AD141"/>
  <c r="AC279"/>
  <c r="BD566"/>
  <c r="BC130" i="12"/>
  <c r="U553" i="13"/>
  <c r="Y536"/>
  <c r="J193"/>
  <c r="AZ29"/>
  <c r="EB187" i="12"/>
  <c r="C337" i="13"/>
  <c r="BR205"/>
  <c r="BC516"/>
  <c r="C436" i="6"/>
  <c r="C380"/>
  <c r="DD457" i="13"/>
  <c r="BK356"/>
  <c r="Z231"/>
  <c r="BA264"/>
  <c r="AC556" i="12"/>
  <c r="AZ344" i="13"/>
  <c r="BP396"/>
  <c r="B219"/>
  <c r="AJ551"/>
  <c r="AR275"/>
  <c r="BA368"/>
  <c r="C513" i="12"/>
  <c r="AW341" i="13"/>
  <c r="F367"/>
  <c r="G93"/>
  <c r="B367"/>
  <c r="S373"/>
  <c r="O187"/>
  <c r="BM172"/>
  <c r="BC132" i="12"/>
  <c r="L8" i="13"/>
  <c r="AJ50"/>
  <c r="CC99" i="12"/>
  <c r="BD125" i="13"/>
  <c r="AB65"/>
  <c r="FE479" i="12"/>
  <c r="W25" i="13"/>
  <c r="X507"/>
  <c r="B65"/>
  <c r="BC82" i="12"/>
  <c r="B89" i="6"/>
  <c r="F198" i="13"/>
  <c r="W153"/>
  <c r="AN56"/>
  <c r="BF441"/>
  <c r="AK257"/>
  <c r="BM196"/>
  <c r="AP251"/>
  <c r="BF228"/>
  <c r="BB286"/>
  <c r="BP379"/>
  <c r="T233"/>
  <c r="U138"/>
  <c r="V229"/>
  <c r="B434" i="6"/>
  <c r="V523" i="13"/>
  <c r="AC105" i="12"/>
  <c r="BB320" i="13"/>
  <c r="F308"/>
  <c r="AD318"/>
  <c r="BB105"/>
  <c r="AC81"/>
  <c r="AU185"/>
  <c r="AG105"/>
  <c r="P412"/>
  <c r="BB393"/>
  <c r="BP125"/>
  <c r="X214"/>
  <c r="BJ570"/>
  <c r="BE299"/>
  <c r="BQ277"/>
  <c r="AG235"/>
  <c r="BP394"/>
  <c r="BB248"/>
  <c r="N314"/>
  <c r="W111"/>
  <c r="CB438" i="12"/>
  <c r="AQ159" i="13"/>
  <c r="AM159"/>
  <c r="AC336" i="12"/>
  <c r="I414" i="13"/>
  <c r="BD520"/>
  <c r="BL312"/>
  <c r="Z235"/>
  <c r="AY165"/>
  <c r="AU23"/>
  <c r="AT103"/>
  <c r="W458"/>
  <c r="I494"/>
  <c r="AU416"/>
  <c r="BG137"/>
  <c r="AI38"/>
  <c r="AQ348"/>
  <c r="BC557"/>
  <c r="AY295"/>
  <c r="AC541"/>
  <c r="BI95"/>
  <c r="Y311"/>
  <c r="AR299"/>
  <c r="R459"/>
  <c r="C464" i="6"/>
  <c r="BA317" i="13"/>
  <c r="BP135"/>
  <c r="O361"/>
  <c r="AD560"/>
  <c r="AM314"/>
  <c r="EC273" i="12"/>
  <c r="AQ264" i="13"/>
  <c r="BP104"/>
  <c r="AB114"/>
  <c r="BI99"/>
  <c r="K174"/>
  <c r="AS503"/>
  <c r="Q416"/>
  <c r="BA326"/>
  <c r="E242"/>
  <c r="EC484" i="12"/>
  <c r="CC369"/>
  <c r="G162" i="13"/>
  <c r="V74"/>
  <c r="BF153"/>
  <c r="AZ528"/>
  <c r="H411"/>
  <c r="F57"/>
  <c r="E308"/>
  <c r="BA301"/>
  <c r="BB218" i="12"/>
  <c r="Z210" i="13"/>
  <c r="Q405"/>
  <c r="EC470" i="12"/>
  <c r="BI503" i="13"/>
  <c r="BE548"/>
  <c r="BC333"/>
  <c r="J451"/>
  <c r="AB256" i="12"/>
  <c r="AN221" i="13"/>
  <c r="FE34" i="12"/>
  <c r="BR426" i="13"/>
  <c r="E549"/>
  <c r="AB484"/>
  <c r="BB407" i="12"/>
  <c r="BB65"/>
  <c r="D238" i="13"/>
  <c r="AB44"/>
  <c r="BD144"/>
  <c r="AE212"/>
  <c r="AS533"/>
  <c r="BC570"/>
  <c r="O369"/>
  <c r="AC468" i="12"/>
  <c r="AF376" i="13"/>
  <c r="AM547"/>
  <c r="BP176"/>
  <c r="B554"/>
  <c r="C485" i="12"/>
  <c r="X359" i="13"/>
  <c r="AC159"/>
  <c r="U347"/>
  <c r="BC290" i="12"/>
  <c r="V496" i="13"/>
  <c r="O79"/>
  <c r="DB245" i="12"/>
  <c r="AT34" i="13"/>
  <c r="AT333"/>
  <c r="B511" i="6"/>
  <c r="AN223" i="13"/>
  <c r="D234"/>
  <c r="AW384"/>
  <c r="AO93"/>
  <c r="EC19" i="12"/>
  <c r="O251" i="13"/>
  <c r="BO207"/>
  <c r="C270" i="6"/>
  <c r="S338" i="13"/>
  <c r="W247"/>
  <c r="X114"/>
  <c r="AV423"/>
  <c r="BA231"/>
  <c r="AN463"/>
  <c r="AT434"/>
  <c r="AQ269"/>
  <c r="AN514"/>
  <c r="BI540"/>
  <c r="Z200"/>
  <c r="Z192"/>
  <c r="BS4"/>
  <c r="H274"/>
  <c r="AN451"/>
  <c r="W125"/>
  <c r="R311"/>
  <c r="BB91" i="12"/>
  <c r="T486" i="13"/>
  <c r="BN71"/>
  <c r="AU398"/>
  <c r="EC34" i="12"/>
  <c r="AB222" i="13"/>
  <c r="BC103" i="12"/>
  <c r="AE43" i="13"/>
  <c r="AC246" i="12"/>
  <c r="N329" i="13"/>
  <c r="AW44"/>
  <c r="N345"/>
  <c r="B478" i="12"/>
  <c r="BG465" i="13"/>
  <c r="B40" i="12"/>
  <c r="BC546"/>
  <c r="L408" i="13"/>
  <c r="AN345"/>
  <c r="Z366"/>
  <c r="BP367"/>
  <c r="B476" i="6"/>
  <c r="R43" i="13"/>
  <c r="S561"/>
  <c r="AH162"/>
  <c r="CB398" i="12"/>
  <c r="BJ567" i="13"/>
  <c r="AC34" i="12"/>
  <c r="BM548" i="13"/>
  <c r="AH297"/>
  <c r="BN345"/>
  <c r="Y421"/>
  <c r="A17"/>
  <c r="O12"/>
  <c r="CC191" i="12"/>
  <c r="BC261" i="13"/>
  <c r="AN34"/>
  <c r="W122"/>
  <c r="AQ391"/>
  <c r="AH250"/>
  <c r="AG276"/>
  <c r="AY163"/>
  <c r="BC9" i="12"/>
  <c r="C122" i="6"/>
  <c r="F187" i="13"/>
  <c r="AP10"/>
  <c r="AC162" i="12"/>
  <c r="Z512" i="13"/>
  <c r="O409"/>
  <c r="AW300"/>
  <c r="J269"/>
  <c r="BA556"/>
  <c r="B45" i="6"/>
  <c r="S287" i="13"/>
  <c r="AW461"/>
  <c r="AN252"/>
  <c r="AD295"/>
  <c r="A188"/>
  <c r="AL105"/>
  <c r="DB520" i="12"/>
  <c r="DC289"/>
  <c r="DC467"/>
  <c r="J314" i="13"/>
  <c r="BM291"/>
  <c r="O138"/>
  <c r="BJ166"/>
  <c r="FB560" i="12"/>
  <c r="BO437" i="13"/>
  <c r="AK372"/>
  <c r="AI57"/>
  <c r="O474"/>
  <c r="AB295" i="12"/>
  <c r="CB139"/>
  <c r="S107" i="13"/>
  <c r="AP147"/>
  <c r="Y12"/>
  <c r="AK517"/>
  <c r="BN314"/>
  <c r="AA268"/>
  <c r="AW244"/>
  <c r="AC99"/>
  <c r="AX128"/>
  <c r="L396"/>
  <c r="BN538"/>
  <c r="AO236"/>
  <c r="A463"/>
  <c r="EB51" i="12"/>
  <c r="E459" i="13"/>
  <c r="AB248"/>
  <c r="W271"/>
  <c r="BK115"/>
  <c r="DC84" i="12"/>
  <c r="BG393" i="13"/>
  <c r="BH163"/>
  <c r="J416"/>
  <c r="AN236"/>
  <c r="M45"/>
  <c r="CC228" i="12"/>
  <c r="D74" i="13"/>
  <c r="AL438"/>
  <c r="AS535"/>
  <c r="DB556" i="12"/>
  <c r="AT321" i="13"/>
  <c r="BA399"/>
  <c r="BH245"/>
  <c r="BF136"/>
  <c r="L371"/>
  <c r="BO425"/>
  <c r="I43"/>
  <c r="BF291"/>
  <c r="G121"/>
  <c r="AE75"/>
  <c r="P272"/>
  <c r="BS207"/>
  <c r="B331" i="12"/>
  <c r="BK33" i="13"/>
  <c r="EC314" i="12"/>
  <c r="Q48" i="13"/>
  <c r="E518"/>
  <c r="BD201"/>
  <c r="BP69"/>
  <c r="AJ22"/>
  <c r="AJ270"/>
  <c r="BD330"/>
  <c r="S485"/>
  <c r="AY474"/>
  <c r="BJ77"/>
  <c r="AI28"/>
  <c r="AJ345"/>
  <c r="AR525"/>
  <c r="AR169"/>
  <c r="BI501"/>
  <c r="BM528"/>
  <c r="AY465"/>
  <c r="BA78"/>
  <c r="AO55"/>
  <c r="BH292"/>
  <c r="O362"/>
  <c r="U413"/>
  <c r="U226"/>
  <c r="BM412"/>
  <c r="M184"/>
  <c r="H269"/>
  <c r="BB174"/>
  <c r="BD196"/>
  <c r="C14"/>
  <c r="C402" i="6"/>
  <c r="AU54" i="13"/>
  <c r="AB542" i="12"/>
  <c r="BC406" i="13"/>
  <c r="BB404" i="12"/>
  <c r="AT328" i="13"/>
  <c r="BB372" i="12"/>
  <c r="P139" i="13"/>
  <c r="AJ327"/>
  <c r="AN33"/>
  <c r="O519"/>
  <c r="Y522"/>
  <c r="C183"/>
  <c r="B385"/>
  <c r="BB298" i="12"/>
  <c r="K208" i="13"/>
  <c r="EB531" i="12"/>
  <c r="BA153" i="13"/>
  <c r="BI516"/>
  <c r="BR537"/>
  <c r="BB271" i="12"/>
  <c r="K224" i="13"/>
  <c r="AB522" i="12"/>
  <c r="I177" i="13"/>
  <c r="H359"/>
  <c r="AW209"/>
  <c r="AI114"/>
  <c r="AO58"/>
  <c r="N366"/>
  <c r="Z104"/>
  <c r="AC423" i="12"/>
  <c r="R320" i="13"/>
  <c r="K378"/>
  <c r="BE269"/>
  <c r="Q40"/>
  <c r="G330"/>
  <c r="AP308"/>
  <c r="W446"/>
  <c r="CB455" i="12"/>
  <c r="BJ366" i="13"/>
  <c r="AU43"/>
  <c r="AC510"/>
  <c r="Y176"/>
  <c r="BP402"/>
  <c r="AI404"/>
  <c r="BS60"/>
  <c r="FB546" i="12"/>
  <c r="AT520" i="13"/>
  <c r="O390"/>
  <c r="Z568"/>
  <c r="BR24"/>
  <c r="AB301"/>
  <c r="D420"/>
  <c r="BN387"/>
  <c r="T494"/>
  <c r="BC377" i="12"/>
  <c r="C67" i="13"/>
  <c r="B15" i="12"/>
  <c r="AD430" i="13"/>
  <c r="EC343" i="12"/>
  <c r="BJ344" i="13"/>
  <c r="F376"/>
  <c r="BK565"/>
  <c r="AH517"/>
  <c r="CC268" i="12"/>
  <c r="BO258" i="13"/>
  <c r="K508"/>
  <c r="BQ419"/>
  <c r="W411"/>
  <c r="G294"/>
  <c r="AB284"/>
  <c r="AA167"/>
  <c r="R441"/>
  <c r="EB362" i="12"/>
  <c r="CC10"/>
  <c r="BQ317" i="13"/>
  <c r="AY551"/>
  <c r="AT32"/>
  <c r="DB398" i="12"/>
  <c r="BH139" i="13"/>
  <c r="W396"/>
  <c r="X6"/>
  <c r="BH31"/>
  <c r="AH152"/>
  <c r="T467"/>
  <c r="AW281"/>
  <c r="BC366" i="12"/>
  <c r="F484" i="13"/>
  <c r="AP336"/>
  <c r="AI26"/>
  <c r="BF186"/>
  <c r="AC313" i="12"/>
  <c r="BP480" i="13"/>
  <c r="E42"/>
  <c r="BC29"/>
  <c r="X349"/>
  <c r="BQ313"/>
  <c r="Y278"/>
  <c r="AC182"/>
  <c r="O190"/>
  <c r="B540" i="12"/>
  <c r="X141" i="13"/>
  <c r="BO252"/>
  <c r="Z242"/>
  <c r="A115"/>
  <c r="AN244"/>
  <c r="AF47"/>
  <c r="BI455"/>
  <c r="BL354"/>
  <c r="BI202"/>
  <c r="Z109"/>
  <c r="BG527"/>
  <c r="BI302"/>
  <c r="AK464"/>
  <c r="B252" i="12"/>
  <c r="AP332" i="13"/>
  <c r="AX358"/>
  <c r="EB268" i="12"/>
  <c r="C72" i="6"/>
  <c r="Y494" i="13"/>
  <c r="AW180"/>
  <c r="M499"/>
  <c r="AI529"/>
  <c r="DB413" i="12"/>
  <c r="BH153" i="13"/>
  <c r="R539"/>
  <c r="T346"/>
  <c r="CB159" i="12"/>
  <c r="AH569" i="13"/>
  <c r="B361" i="6"/>
  <c r="AJ374" i="13"/>
  <c r="Y281"/>
  <c r="BE243"/>
  <c r="BQ397"/>
  <c r="C77" i="6"/>
  <c r="AP431" i="13"/>
  <c r="BN167"/>
  <c r="AC548" i="12"/>
  <c r="CC436"/>
  <c r="AB72" i="13"/>
  <c r="AN563"/>
  <c r="BN240"/>
  <c r="C286" i="12"/>
  <c r="AY251" i="13"/>
  <c r="AE533"/>
  <c r="BF354"/>
  <c r="BK448"/>
  <c r="EC421" i="12"/>
  <c r="BH398" i="13"/>
  <c r="FE443" i="12"/>
  <c r="AH6" i="13"/>
  <c r="W349"/>
  <c r="B241"/>
  <c r="K47"/>
  <c r="BA534"/>
  <c r="B513"/>
  <c r="BP433"/>
  <c r="BH127"/>
  <c r="AQ302"/>
  <c r="W362"/>
  <c r="FE368" i="12"/>
  <c r="M193" i="13"/>
  <c r="AB191" i="12"/>
  <c r="AB373" i="13"/>
  <c r="FE180" i="12"/>
  <c r="AC314" i="13"/>
  <c r="FE417" i="12"/>
  <c r="AT190" i="13"/>
  <c r="Q548"/>
  <c r="Z51"/>
  <c r="BQ556"/>
  <c r="AC444"/>
  <c r="EC160" i="12"/>
  <c r="B73" i="6"/>
  <c r="BK410" i="13"/>
  <c r="J306"/>
  <c r="Y508"/>
  <c r="AU468"/>
  <c r="C218"/>
  <c r="BQ409"/>
  <c r="AC93"/>
  <c r="I170"/>
  <c r="BP136"/>
  <c r="CC258" i="12"/>
  <c r="BR38" i="13"/>
  <c r="T355"/>
  <c r="BS406"/>
  <c r="BP163"/>
  <c r="AE88"/>
  <c r="H556"/>
  <c r="AY202"/>
  <c r="AY396"/>
  <c r="AF220"/>
  <c r="Q38"/>
  <c r="I319"/>
  <c r="AQ280"/>
  <c r="BR402"/>
  <c r="BN208"/>
  <c r="Y307"/>
  <c r="AW297"/>
  <c r="V366"/>
  <c r="BQ116"/>
  <c r="BM135"/>
  <c r="AY96"/>
  <c r="AQ32"/>
  <c r="X230"/>
  <c r="E279"/>
  <c r="BB495"/>
  <c r="AI233"/>
  <c r="AI49"/>
  <c r="BR144"/>
  <c r="C432"/>
  <c r="AU132"/>
  <c r="BN537"/>
  <c r="B291"/>
  <c r="EC56" i="12"/>
  <c r="C113" i="6"/>
  <c r="AA299" i="13"/>
  <c r="R538"/>
  <c r="AH287"/>
  <c r="C168" i="6"/>
  <c r="AB346" i="12"/>
  <c r="FE279"/>
  <c r="BI565" i="13"/>
  <c r="DB379" i="12"/>
  <c r="M169" i="13"/>
  <c r="Z454"/>
  <c r="AF323"/>
  <c r="K125"/>
  <c r="EC115" i="12"/>
  <c r="BL473" i="13"/>
  <c r="AM4"/>
  <c r="T247"/>
  <c r="BP4"/>
  <c r="BS401"/>
  <c r="Q456"/>
  <c r="BR142"/>
  <c r="J488"/>
  <c r="I527"/>
  <c r="AD565"/>
  <c r="BC562"/>
  <c r="B132" i="12"/>
  <c r="EC33"/>
  <c r="BF129" i="13"/>
  <c r="AC327"/>
  <c r="Y323"/>
  <c r="B184"/>
  <c r="L327" i="3"/>
  <c r="BC64" i="12"/>
  <c r="G289" i="13"/>
  <c r="AO397"/>
  <c r="BD44"/>
  <c r="F200"/>
  <c r="AA364"/>
  <c r="U97"/>
  <c r="CC133" i="12"/>
  <c r="B249" i="13"/>
  <c r="BO185"/>
  <c r="BQ193"/>
  <c r="BC222" i="12"/>
  <c r="AP246" i="13"/>
  <c r="BE135"/>
  <c r="BP57"/>
  <c r="AH79"/>
  <c r="CB20" i="12"/>
  <c r="BG260" i="13"/>
  <c r="C354" i="12"/>
  <c r="C534" i="13"/>
  <c r="AR288"/>
  <c r="N44"/>
  <c r="AL547"/>
  <c r="BB217" i="12"/>
  <c r="H107" i="13"/>
  <c r="BM220"/>
  <c r="K460"/>
  <c r="T86"/>
  <c r="B463" i="6"/>
  <c r="BE73" i="13"/>
  <c r="BO511"/>
  <c r="BQ28"/>
  <c r="M47"/>
  <c r="AT268"/>
  <c r="BN367"/>
  <c r="BS116"/>
  <c r="BJ271"/>
  <c r="BK299"/>
  <c r="CC185" i="12"/>
  <c r="AP563" i="13"/>
  <c r="CC204" i="12"/>
  <c r="S361" i="13"/>
  <c r="AC45"/>
  <c r="BB48" i="12"/>
  <c r="AP414" i="13"/>
  <c r="BH37"/>
  <c r="AE290"/>
  <c r="P61"/>
  <c r="A241"/>
  <c r="L556"/>
  <c r="BM136"/>
  <c r="BK382"/>
  <c r="DC154" i="12"/>
  <c r="BQ492" i="13"/>
  <c r="J121"/>
  <c r="BR209"/>
  <c r="M362"/>
  <c r="AU447"/>
  <c r="BD427"/>
  <c r="B34"/>
  <c r="AC497" i="12"/>
  <c r="AK184" i="13"/>
  <c r="H197"/>
  <c r="AP126"/>
  <c r="I467"/>
  <c r="G126"/>
  <c r="AT372"/>
  <c r="Z120"/>
  <c r="BQ524"/>
  <c r="AR263"/>
  <c r="BC134"/>
  <c r="DS569"/>
  <c r="X223"/>
  <c r="AC328"/>
  <c r="BN515"/>
  <c r="BS366"/>
  <c r="AC171"/>
  <c r="AC389" i="12"/>
  <c r="B17" i="13"/>
  <c r="AT366"/>
  <c r="B527"/>
  <c r="X246"/>
  <c r="C364" i="12"/>
  <c r="BK78" i="13"/>
  <c r="CB130" i="12"/>
  <c r="BA537" i="13"/>
  <c r="K481"/>
  <c r="AI532"/>
  <c r="AX320"/>
  <c r="AB524" i="12"/>
  <c r="AD245" i="13"/>
  <c r="AC178" i="12"/>
  <c r="AH359" i="13"/>
  <c r="AU143"/>
  <c r="BA460"/>
  <c r="BE88"/>
  <c r="BA51"/>
  <c r="BQ521"/>
  <c r="AV191"/>
  <c r="H89"/>
  <c r="AV445"/>
  <c r="J528"/>
  <c r="AU569"/>
  <c r="AI250"/>
  <c r="AU234"/>
  <c r="DC126" i="12"/>
  <c r="AI99" i="13"/>
  <c r="C283" i="12"/>
  <c r="T269" i="13"/>
  <c r="BR158"/>
  <c r="BC426" i="12"/>
  <c r="AQ73" i="13"/>
  <c r="BB79"/>
  <c r="AM273"/>
  <c r="O46"/>
  <c r="B147"/>
  <c r="M217"/>
  <c r="W547"/>
  <c r="AF331"/>
  <c r="BC378" i="12"/>
  <c r="AD107" i="13"/>
  <c r="O461"/>
  <c r="BB383"/>
  <c r="I94"/>
  <c r="AX27"/>
  <c r="EB159" i="12"/>
  <c r="P48" i="13"/>
  <c r="AL101"/>
  <c r="BQ91"/>
  <c r="BR26"/>
  <c r="AB271"/>
  <c r="R313"/>
  <c r="DC62" i="12"/>
  <c r="FE275"/>
  <c r="BK501" i="13"/>
  <c r="Q16"/>
  <c r="BC287"/>
  <c r="AC196"/>
  <c r="I149"/>
  <c r="FE203" i="12"/>
  <c r="BL344" i="13"/>
  <c r="BP473"/>
  <c r="BJ330"/>
  <c r="AN268"/>
  <c r="AO328"/>
  <c r="BI225"/>
  <c r="AH547"/>
  <c r="AF353"/>
  <c r="BQ457"/>
  <c r="AG188"/>
  <c r="B411" i="6"/>
  <c r="EB341" i="12"/>
  <c r="W493" i="13"/>
  <c r="AR345"/>
  <c r="AA417"/>
  <c r="EB418" i="12"/>
  <c r="BM496" i="13"/>
  <c r="AA165"/>
  <c r="AI64"/>
  <c r="AW567"/>
  <c r="BM374"/>
  <c r="U425"/>
  <c r="A294"/>
  <c r="AS223"/>
  <c r="T10"/>
  <c r="A103"/>
  <c r="E545"/>
  <c r="A164"/>
  <c r="Z517"/>
  <c r="AB528" i="12"/>
  <c r="BR499" i="13"/>
  <c r="V227"/>
  <c r="V258"/>
  <c r="FE241" i="12"/>
  <c r="BR106" i="13"/>
  <c r="P219"/>
  <c r="EC186" i="12"/>
  <c r="AR338" i="13"/>
  <c r="AL99"/>
  <c r="AS68"/>
  <c r="AS385"/>
  <c r="AB437"/>
  <c r="BF256"/>
  <c r="AB287" i="12"/>
  <c r="AC355" i="13"/>
  <c r="BQ130"/>
  <c r="AY58"/>
  <c r="U341"/>
  <c r="AS83"/>
  <c r="BO234"/>
  <c r="H469"/>
  <c r="BS394"/>
  <c r="AA326"/>
  <c r="BC143" i="12"/>
  <c r="BB390"/>
  <c r="H369" i="13"/>
  <c r="BP514"/>
  <c r="B373" i="12"/>
  <c r="AB521"/>
  <c r="N319" i="13"/>
  <c r="BO77"/>
  <c r="M521"/>
  <c r="FE265" i="12"/>
  <c r="BC204"/>
  <c r="AT68" i="13"/>
  <c r="BS538"/>
  <c r="BS284"/>
  <c r="AM467"/>
  <c r="EC112" i="12"/>
  <c r="R453" i="13"/>
  <c r="AW113"/>
  <c r="BD160"/>
  <c r="Z410"/>
  <c r="E57"/>
  <c r="AY533"/>
  <c r="G81"/>
  <c r="BE14"/>
  <c r="F539"/>
  <c r="BD38"/>
  <c r="AT224"/>
  <c r="BM198"/>
  <c r="M63"/>
  <c r="BB394"/>
  <c r="BQ464"/>
  <c r="C34" i="6"/>
  <c r="BE321" i="13"/>
  <c r="BJ120"/>
  <c r="I300"/>
  <c r="AE146"/>
  <c r="AO381"/>
  <c r="C344" i="12"/>
  <c r="BE130" i="13"/>
  <c r="AN303"/>
  <c r="AS130"/>
  <c r="AX234"/>
  <c r="BL358"/>
  <c r="CC257" i="12"/>
  <c r="C430" i="13"/>
  <c r="AW291"/>
  <c r="BE541"/>
  <c r="BE110"/>
  <c r="N498"/>
  <c r="C173"/>
  <c r="AL182"/>
  <c r="U410"/>
  <c r="BN400"/>
  <c r="BA375"/>
  <c r="AU154"/>
  <c r="O370"/>
  <c r="O80"/>
  <c r="BG335"/>
  <c r="AC87" i="12"/>
  <c r="BQ259" i="13"/>
  <c r="AB423" i="12"/>
  <c r="P45" i="13"/>
  <c r="X51"/>
  <c r="BD383"/>
  <c r="FE119" i="12"/>
  <c r="AB481" i="13"/>
  <c r="I335"/>
  <c r="AY294"/>
  <c r="S259"/>
  <c r="CB103" i="12"/>
  <c r="BO112" i="13"/>
  <c r="DB295" i="12"/>
  <c r="DC24"/>
  <c r="F507" i="13"/>
  <c r="P436"/>
  <c r="FE366" i="12"/>
  <c r="AI170" i="13"/>
  <c r="J198"/>
  <c r="AJ242"/>
  <c r="N533"/>
  <c r="AG51"/>
  <c r="BL34"/>
  <c r="BL368"/>
  <c r="AJ199"/>
  <c r="AI511"/>
  <c r="AM217"/>
  <c r="P458"/>
  <c r="AK243"/>
  <c r="BQ218"/>
  <c r="AT62"/>
  <c r="AW46"/>
  <c r="BF161"/>
  <c r="AR400"/>
  <c r="AY198"/>
  <c r="C568" i="12"/>
  <c r="BQ373" i="13"/>
  <c r="J281"/>
  <c r="O224"/>
  <c r="BF142"/>
  <c r="G79"/>
  <c r="AL82"/>
  <c r="Y148"/>
  <c r="AB128"/>
  <c r="K558"/>
  <c r="S152"/>
  <c r="C168" i="12"/>
  <c r="B352" i="6"/>
  <c r="R17" i="13"/>
  <c r="AC273"/>
  <c r="P516"/>
  <c r="Q233"/>
  <c r="B350" i="6"/>
  <c r="BC231" i="12"/>
  <c r="AW489" i="13"/>
  <c r="C430" i="6"/>
  <c r="AB302" i="12"/>
  <c r="BL547" i="13"/>
  <c r="AG369"/>
  <c r="S269"/>
  <c r="A155"/>
  <c r="EB37" i="12"/>
  <c r="E442" i="13"/>
  <c r="AX75"/>
  <c r="K404"/>
  <c r="BI215"/>
  <c r="DC93" i="12"/>
  <c r="AP339" i="13"/>
  <c r="BF319"/>
  <c r="P528"/>
  <c r="AU30"/>
  <c r="F19"/>
  <c r="B432" i="6"/>
  <c r="L407" i="13"/>
  <c r="EC71" i="12"/>
  <c r="AR123" i="13"/>
  <c r="AI475"/>
  <c r="BO510"/>
  <c r="AW222"/>
  <c r="AL520"/>
  <c r="AF476"/>
  <c r="B104" i="6"/>
  <c r="BB154" i="13"/>
  <c r="AM247"/>
  <c r="N65"/>
  <c r="K565"/>
  <c r="EC153" i="12"/>
  <c r="AC160"/>
  <c r="AS162" i="13"/>
  <c r="BB98"/>
  <c r="EB236" i="12"/>
  <c r="O114" i="13"/>
  <c r="AL288"/>
  <c r="U163"/>
  <c r="BM376"/>
  <c r="AG85"/>
  <c r="AF142"/>
  <c r="BC272"/>
  <c r="BC270" i="12"/>
  <c r="D494" i="13"/>
  <c r="EC164" i="12"/>
  <c r="AW35" i="13"/>
  <c r="AJ205"/>
  <c r="AT159"/>
  <c r="AT172"/>
  <c r="BF338"/>
  <c r="AM234"/>
  <c r="DC140" i="12"/>
  <c r="Q508" i="13"/>
  <c r="AO355"/>
  <c r="V436"/>
  <c r="I524"/>
  <c r="EC139" i="12"/>
  <c r="AX472" i="13"/>
  <c r="BB178"/>
  <c r="BF436"/>
  <c r="BS397"/>
  <c r="B430" i="6"/>
  <c r="BQ404" i="13"/>
  <c r="W491"/>
  <c r="AR496"/>
  <c r="W326"/>
  <c r="FE51" i="12"/>
  <c r="BE459" i="13"/>
  <c r="B424" i="6"/>
  <c r="AO99" i="13"/>
  <c r="DD444"/>
  <c r="AK163"/>
  <c r="J58"/>
  <c r="AX236"/>
  <c r="AK434"/>
  <c r="C291" i="12"/>
  <c r="AC97" i="13"/>
  <c r="AT525"/>
  <c r="DC537" i="12"/>
  <c r="BC5" i="13"/>
  <c r="FE238" i="12"/>
  <c r="BQ82" i="13"/>
  <c r="BC470" i="12"/>
  <c r="AA12" i="13"/>
  <c r="A565"/>
  <c r="FE151" i="12"/>
  <c r="I64" i="13"/>
  <c r="AI433"/>
  <c r="AB258"/>
  <c r="Q180"/>
  <c r="AQ11"/>
  <c r="AZ22"/>
  <c r="X501"/>
  <c r="AV245"/>
  <c r="AT367"/>
  <c r="AI197"/>
  <c r="AA185"/>
  <c r="AZ388"/>
  <c r="AB214" i="12"/>
  <c r="L328" i="13"/>
  <c r="EC64" i="12"/>
  <c r="I167" i="13"/>
  <c r="BS244"/>
  <c r="CC490" i="12"/>
  <c r="DC178"/>
  <c r="AI277" i="13"/>
  <c r="BO385"/>
  <c r="B429"/>
  <c r="AE389"/>
  <c r="BK552"/>
  <c r="BB455"/>
  <c r="H277"/>
  <c r="BM105"/>
  <c r="H569"/>
  <c r="AC374"/>
  <c r="AO297"/>
  <c r="AW337"/>
  <c r="F389"/>
  <c r="AR89"/>
  <c r="AN52"/>
  <c r="R134"/>
  <c r="BB419" i="12"/>
  <c r="B70" i="6"/>
  <c r="AT165" i="13"/>
  <c r="BN463"/>
  <c r="BH109"/>
  <c r="AA242"/>
  <c r="AX452"/>
  <c r="N12"/>
  <c r="AZ190"/>
  <c r="AB135" i="12"/>
  <c r="AH247" i="13"/>
  <c r="R425"/>
  <c r="F393"/>
  <c r="I226"/>
  <c r="BS531"/>
  <c r="Z399"/>
  <c r="C442"/>
  <c r="C429" i="6"/>
  <c r="DB470" i="12"/>
  <c r="G555" i="13"/>
  <c r="N443"/>
  <c r="BC178"/>
  <c r="BK312"/>
  <c r="AL307"/>
  <c r="P369"/>
  <c r="T381"/>
  <c r="EC47" i="12"/>
  <c r="D167" i="13"/>
  <c r="C456" i="6"/>
  <c r="CC534" i="12"/>
  <c r="BH499" i="13"/>
  <c r="AN558"/>
  <c r="M397"/>
  <c r="B302" i="6"/>
  <c r="AW348" i="13"/>
  <c r="BH431"/>
  <c r="DC493" i="12"/>
  <c r="H383" i="13"/>
  <c r="I334"/>
  <c r="BF194"/>
  <c r="AW299"/>
  <c r="E234"/>
  <c r="AC95"/>
  <c r="AB441" i="12"/>
  <c r="X360" i="13"/>
  <c r="BF222"/>
  <c r="Q315"/>
  <c r="K465"/>
  <c r="AD11"/>
  <c r="BF423"/>
  <c r="BE180"/>
  <c r="U498"/>
  <c r="R57"/>
  <c r="CC190" i="12"/>
  <c r="DC471"/>
  <c r="BC323" i="13"/>
  <c r="AQ466"/>
  <c r="AF498"/>
  <c r="AU94"/>
  <c r="AC430"/>
  <c r="AU370"/>
  <c r="AY17"/>
  <c r="AC145" i="12"/>
  <c r="A289" i="13"/>
  <c r="AT442"/>
  <c r="BC268" i="12"/>
  <c r="G490" i="13"/>
  <c r="AO237"/>
  <c r="BJ563"/>
  <c r="AH227"/>
  <c r="S500"/>
  <c r="C334" i="12"/>
  <c r="EB524"/>
  <c r="C444"/>
  <c r="AP77" i="13"/>
  <c r="BJ44"/>
  <c r="AP315"/>
  <c r="BH340"/>
  <c r="FE46" i="12"/>
  <c r="A361" i="13"/>
  <c r="AB389"/>
  <c r="BI422"/>
  <c r="AZ416"/>
  <c r="BG518"/>
  <c r="AB370" i="12"/>
  <c r="D300" i="13"/>
  <c r="BH428"/>
  <c r="BO566"/>
  <c r="BD63"/>
  <c r="BN338"/>
  <c r="AA245"/>
  <c r="BC296" i="12"/>
  <c r="AF14" i="13"/>
  <c r="Y225"/>
  <c r="S341"/>
  <c r="AV239"/>
  <c r="BL380"/>
  <c r="BB264"/>
  <c r="S88"/>
  <c r="AM287"/>
  <c r="AR538"/>
  <c r="P468"/>
  <c r="V4"/>
  <c r="DK459"/>
  <c r="G7"/>
  <c r="AQ503"/>
  <c r="BR72"/>
  <c r="BN140"/>
  <c r="EC306" i="12"/>
  <c r="BB241"/>
  <c r="AZ543" i="13"/>
  <c r="J436"/>
  <c r="BM408"/>
  <c r="BO51"/>
  <c r="BB284"/>
  <c r="BA142"/>
  <c r="AI43"/>
  <c r="BR255"/>
  <c r="AH373"/>
  <c r="FE164" i="12"/>
  <c r="AQ135" i="13"/>
  <c r="AP104"/>
  <c r="M27"/>
  <c r="I399"/>
  <c r="BS338"/>
  <c r="AT177"/>
  <c r="BA404"/>
  <c r="A509"/>
  <c r="W232"/>
  <c r="AE475"/>
  <c r="AM483"/>
  <c r="G407"/>
  <c r="BN368"/>
  <c r="BO422"/>
  <c r="AY123"/>
  <c r="AR135"/>
  <c r="BA9"/>
  <c r="V118"/>
  <c r="AQ384"/>
  <c r="BL68"/>
  <c r="AP348"/>
  <c r="BN72"/>
  <c r="BM463"/>
  <c r="Z561"/>
  <c r="AF414"/>
  <c r="BP113"/>
  <c r="AK388"/>
  <c r="BE451"/>
  <c r="BR417"/>
  <c r="AM446"/>
  <c r="B347" i="6"/>
  <c r="FE76" i="12"/>
  <c r="AC409"/>
  <c r="R182" i="13"/>
  <c r="AG406"/>
  <c r="BA87"/>
  <c r="V37"/>
  <c r="BH490"/>
  <c r="S100"/>
  <c r="AH508"/>
  <c r="AC263"/>
  <c r="BR119"/>
  <c r="F568"/>
  <c r="R79"/>
  <c r="B162" i="12"/>
  <c r="BB146"/>
  <c r="K386" i="13"/>
  <c r="J397"/>
  <c r="FE174" i="12"/>
  <c r="AN111" i="13"/>
  <c r="V533"/>
  <c r="AC22"/>
  <c r="B262"/>
  <c r="U555"/>
  <c r="BH90"/>
  <c r="AA469"/>
  <c r="O267"/>
  <c r="AZ309"/>
  <c r="CC363" i="12"/>
  <c r="Q238" i="13"/>
  <c r="BQ133"/>
  <c r="O462"/>
  <c r="K406"/>
  <c r="AF169"/>
  <c r="C235" i="6"/>
  <c r="D80" i="13"/>
  <c r="AS25"/>
  <c r="BJ198"/>
  <c r="AK17"/>
  <c r="AT94"/>
  <c r="AA369"/>
  <c r="L81"/>
  <c r="AM374"/>
  <c r="AD59"/>
  <c r="N326"/>
  <c r="AT222"/>
  <c r="K280"/>
  <c r="AA212"/>
  <c r="B479" i="12"/>
  <c r="V244" i="13"/>
  <c r="AK439"/>
  <c r="Z509"/>
  <c r="S411"/>
  <c r="H508"/>
  <c r="BR86"/>
  <c r="AH453"/>
  <c r="AP263"/>
  <c r="AW430"/>
  <c r="AN108"/>
  <c r="CC89" i="12"/>
  <c r="AC170" i="13"/>
  <c r="Z29"/>
  <c r="G421"/>
  <c r="BN472"/>
  <c r="J12"/>
  <c r="J367"/>
  <c r="Q378"/>
  <c r="AR379"/>
  <c r="Q266"/>
  <c r="P7"/>
  <c r="AX238"/>
  <c r="AA293"/>
  <c r="CC535" i="12"/>
  <c r="AH275" i="13"/>
  <c r="EB181" i="12"/>
  <c r="BH179" i="13"/>
  <c r="EC389" i="12"/>
  <c r="BF405" i="13"/>
  <c r="E273"/>
  <c r="BL521"/>
  <c r="CB429" i="12"/>
  <c r="AK502" i="13"/>
  <c r="S549"/>
  <c r="O161"/>
  <c r="AU541"/>
  <c r="BJ358"/>
  <c r="B269" i="6"/>
  <c r="T331" i="13"/>
  <c r="AC395"/>
  <c r="BL108"/>
  <c r="AO385"/>
  <c r="AK395"/>
  <c r="C498"/>
  <c r="CC509" i="12"/>
  <c r="C73" i="6"/>
  <c r="S157" i="13"/>
  <c r="B83" i="12"/>
  <c r="AZ486" i="13"/>
  <c r="EC212" i="12"/>
  <c r="C250" i="6"/>
  <c r="R480" i="13"/>
  <c r="BI150"/>
  <c r="BE285"/>
  <c r="H521"/>
  <c r="BB89" i="12"/>
  <c r="BH203" i="13"/>
  <c r="N522"/>
  <c r="BO503"/>
  <c r="J558"/>
  <c r="AC552" i="12"/>
  <c r="J7" i="13"/>
  <c r="AT556"/>
  <c r="F68"/>
  <c r="BI142"/>
  <c r="AL559"/>
  <c r="C171" i="6"/>
  <c r="C134" i="12"/>
  <c r="BN221" i="13"/>
  <c r="BS52"/>
  <c r="C249" i="6"/>
  <c r="I98" i="13"/>
  <c r="BC163"/>
  <c r="AI414"/>
  <c r="B402" i="6"/>
  <c r="I119" i="13"/>
  <c r="AG504"/>
  <c r="BG76"/>
  <c r="O457"/>
  <c r="D498"/>
  <c r="Q7"/>
  <c r="CB66" i="12"/>
  <c r="BG498" i="13"/>
  <c r="BC128" i="12"/>
  <c r="BN39" i="13"/>
  <c r="BO373"/>
  <c r="AT107"/>
  <c r="FE28" i="12"/>
  <c r="U158" i="13"/>
  <c r="BE251"/>
  <c r="AG43"/>
  <c r="DB354" i="12"/>
  <c r="BF562" i="13"/>
  <c r="BE455"/>
  <c r="BD99"/>
  <c r="S117"/>
  <c r="AJ223"/>
  <c r="AT136"/>
  <c r="BS174"/>
  <c r="BB343"/>
  <c r="A105"/>
  <c r="V104"/>
  <c r="AQ548"/>
  <c r="CC443" i="12"/>
  <c r="U394" i="13"/>
  <c r="EB333" i="12"/>
  <c r="AA549" i="13"/>
  <c r="B419"/>
  <c r="G491"/>
  <c r="AR498"/>
  <c r="A553"/>
  <c r="AR52"/>
  <c r="AU96"/>
  <c r="AD155"/>
  <c r="M143"/>
  <c r="CB400" i="12"/>
  <c r="B425" i="6"/>
  <c r="BM38" i="13"/>
  <c r="AK251"/>
  <c r="AI176"/>
  <c r="AE36"/>
  <c r="BK564"/>
  <c r="CB359" i="12"/>
  <c r="K414" i="13"/>
  <c r="AC103"/>
  <c r="AU331"/>
  <c r="Q288"/>
  <c r="AX227"/>
  <c r="CB147" i="12"/>
  <c r="B411"/>
  <c r="AO15" i="13"/>
  <c r="B517"/>
  <c r="BS42"/>
  <c r="O249"/>
  <c r="Z554"/>
  <c r="S123"/>
  <c r="G95"/>
  <c r="S433"/>
  <c r="AC377" i="12"/>
  <c r="P467" i="13"/>
  <c r="AA177"/>
  <c r="BP517"/>
  <c r="S305"/>
  <c r="AG115"/>
  <c r="AL546"/>
  <c r="BC133" i="12"/>
  <c r="BB42" i="13"/>
  <c r="BP118"/>
  <c r="AR235"/>
  <c r="R491"/>
  <c r="BI233"/>
  <c r="BM204"/>
  <c r="B64"/>
  <c r="V551"/>
  <c r="BB160"/>
  <c r="BN347"/>
  <c r="DB321" i="12"/>
  <c r="AN390" i="13"/>
  <c r="BB57"/>
  <c r="DB31" i="12"/>
  <c r="CC554"/>
  <c r="BM423" i="13"/>
  <c r="AD37"/>
  <c r="AC352" i="12"/>
  <c r="CB266"/>
  <c r="P168" i="13"/>
  <c r="BN370"/>
  <c r="BI559"/>
  <c r="Z330"/>
  <c r="F229"/>
  <c r="AR212"/>
  <c r="AW373"/>
  <c r="AA516"/>
  <c r="J289"/>
  <c r="BB257"/>
  <c r="AJ241"/>
  <c r="A431"/>
  <c r="AP8"/>
  <c r="AS117"/>
  <c r="CC241" i="12"/>
  <c r="S236" i="13"/>
  <c r="AM160"/>
  <c r="BC360" i="12"/>
  <c r="AR443" i="13"/>
  <c r="AX419"/>
  <c r="AX16"/>
  <c r="BL89"/>
  <c r="AC496"/>
  <c r="AI525"/>
  <c r="F154"/>
  <c r="BP243"/>
  <c r="L65"/>
  <c r="AP250"/>
  <c r="AB319"/>
  <c r="BB570"/>
  <c r="AB466" i="12"/>
  <c r="BJ72" i="13"/>
  <c r="AC136"/>
  <c r="EB182" i="12"/>
  <c r="Z431" i="13"/>
  <c r="CC419" i="12"/>
  <c r="B207"/>
  <c r="AB225"/>
  <c r="L104" i="13"/>
  <c r="BA447"/>
  <c r="W382"/>
  <c r="AO442"/>
  <c r="AF270"/>
  <c r="BJ121"/>
  <c r="U14"/>
  <c r="BG191"/>
  <c r="AK441"/>
  <c r="I191"/>
  <c r="BM210"/>
  <c r="BP48"/>
  <c r="O77"/>
  <c r="AZ13"/>
  <c r="BL228"/>
  <c r="BS387"/>
  <c r="AQ146"/>
  <c r="AP122"/>
  <c r="AV166"/>
  <c r="D58"/>
  <c r="AA537"/>
  <c r="X303"/>
  <c r="AP109"/>
  <c r="DC473" i="12"/>
  <c r="I265" i="13"/>
  <c r="AO356"/>
  <c r="DB270" i="12"/>
  <c r="E388" i="13"/>
  <c r="AM216"/>
  <c r="BN9"/>
  <c r="AF363"/>
  <c r="M75"/>
  <c r="BG344"/>
  <c r="DC266" i="12"/>
  <c r="AX293" i="13"/>
  <c r="C112" i="6"/>
  <c r="BC316" i="12"/>
  <c r="AU352" i="13"/>
  <c r="AC141" i="12"/>
  <c r="K112" i="13"/>
  <c r="BI69"/>
  <c r="FE318" i="12"/>
  <c r="CB353"/>
  <c r="AS282" i="13"/>
  <c r="AH264"/>
  <c r="Q60"/>
  <c r="DB130" i="12"/>
  <c r="AQ158" i="13"/>
  <c r="C290" i="6"/>
  <c r="BB99" i="13"/>
  <c r="AL436"/>
  <c r="DA476"/>
  <c r="BR353"/>
  <c r="B523"/>
  <c r="B122" i="6"/>
  <c r="AV489" i="13"/>
  <c r="BB119" i="12"/>
  <c r="P463" i="13"/>
  <c r="DC556" i="12"/>
  <c r="DB50"/>
  <c r="AD131" i="13"/>
  <c r="AR426"/>
  <c r="A311"/>
  <c r="EC189" i="12"/>
  <c r="G331" i="13"/>
  <c r="BR33"/>
  <c r="BB390"/>
  <c r="C6"/>
  <c r="B360" i="12"/>
  <c r="P452" i="13"/>
  <c r="R56"/>
  <c r="BD215"/>
  <c r="BH414"/>
  <c r="BE440"/>
  <c r="T468"/>
  <c r="BA11"/>
  <c r="AQ125"/>
  <c r="G130"/>
  <c r="X144"/>
  <c r="E106"/>
  <c r="K111"/>
  <c r="O530"/>
  <c r="AJ263"/>
  <c r="B202" i="12"/>
  <c r="BP129" i="13"/>
  <c r="BB353" i="12"/>
  <c r="M427" i="13"/>
  <c r="C339"/>
  <c r="BF378"/>
  <c r="BE445"/>
  <c r="M559"/>
  <c r="R267"/>
  <c r="AW136"/>
  <c r="B238" i="12"/>
  <c r="AY332" i="13"/>
  <c r="Y366"/>
  <c r="X439"/>
  <c r="F276"/>
  <c r="Z552"/>
  <c r="BG357"/>
  <c r="AX353"/>
  <c r="AV254"/>
  <c r="W345"/>
  <c r="BB46"/>
  <c r="AM289"/>
  <c r="L80"/>
  <c r="X421"/>
  <c r="C403" i="6"/>
  <c r="EC424" i="12"/>
  <c r="BR23" i="13"/>
  <c r="N458"/>
  <c r="AY431"/>
  <c r="BS267"/>
  <c r="C184" i="12"/>
  <c r="AZ517" i="13"/>
  <c r="V356"/>
  <c r="BS300"/>
  <c r="DC363" i="12"/>
  <c r="BR250" i="13"/>
  <c r="N16"/>
  <c r="BK287"/>
  <c r="B211"/>
  <c r="C483"/>
  <c r="CB381" i="12"/>
  <c r="AC247" i="13"/>
  <c r="AJ378"/>
  <c r="Q65"/>
  <c r="BD117"/>
  <c r="AV258"/>
  <c r="X10"/>
  <c r="AN199"/>
  <c r="S109"/>
  <c r="D452"/>
  <c r="AS272"/>
  <c r="BH123"/>
  <c r="W337"/>
  <c r="D212"/>
  <c r="X563"/>
  <c r="AC134"/>
  <c r="BD140"/>
  <c r="AR483"/>
  <c r="AU203"/>
  <c r="BA427"/>
  <c r="W83"/>
  <c r="J311"/>
  <c r="AC561"/>
  <c r="C71" i="12"/>
  <c r="AY402" i="13"/>
  <c r="AX70"/>
  <c r="AV364"/>
  <c r="BK224"/>
  <c r="H148"/>
  <c r="BL85"/>
  <c r="BD211"/>
  <c r="B311" i="6"/>
  <c r="BS237" i="13"/>
  <c r="S92"/>
  <c r="T137"/>
  <c r="AE480"/>
  <c r="L397"/>
  <c r="AO254"/>
  <c r="BQ538"/>
  <c r="AN391"/>
  <c r="AQ560"/>
  <c r="X79"/>
  <c r="BA343"/>
  <c r="J368"/>
  <c r="B61" i="12"/>
  <c r="BH544" i="13"/>
  <c r="C244" i="6"/>
  <c r="FE163" i="12"/>
  <c r="BG544" i="13"/>
  <c r="C8"/>
  <c r="AX268"/>
  <c r="AV78"/>
  <c r="BK555"/>
  <c r="K106"/>
  <c r="AA465"/>
  <c r="AI415"/>
  <c r="N279"/>
  <c r="CC370" i="12"/>
  <c r="BB40" i="13"/>
  <c r="S217"/>
  <c r="AB4"/>
  <c r="BC391"/>
  <c r="AS250"/>
  <c r="BC254"/>
  <c r="AF519"/>
  <c r="EB280" i="12"/>
  <c r="AV243" i="13"/>
  <c r="K328"/>
  <c r="BQ184"/>
  <c r="V226"/>
  <c r="U162"/>
  <c r="M31"/>
  <c r="BS84"/>
  <c r="AX537"/>
  <c r="BD481"/>
  <c r="BQ76"/>
  <c r="Z154"/>
  <c r="AS290"/>
  <c r="U445"/>
  <c r="O380"/>
  <c r="AF359"/>
  <c r="L383"/>
  <c r="AL561"/>
  <c r="BE42"/>
  <c r="BG42"/>
  <c r="AE142"/>
  <c r="BS513"/>
  <c r="A460"/>
  <c r="J120"/>
  <c r="Q63"/>
  <c r="U362"/>
  <c r="O372"/>
  <c r="AH338"/>
  <c r="AV189"/>
  <c r="H463"/>
  <c r="P111"/>
  <c r="EB298" i="12"/>
  <c r="BM66" i="13"/>
  <c r="P195"/>
  <c r="BL486"/>
  <c r="C305" i="12"/>
  <c r="BC205"/>
  <c r="D421" i="13"/>
  <c r="J164"/>
  <c r="AZ104"/>
  <c r="C69" i="12"/>
  <c r="BI290" i="13"/>
  <c r="N376"/>
  <c r="BO525"/>
  <c r="BE509"/>
  <c r="AO350"/>
  <c r="W475"/>
  <c r="BO556"/>
  <c r="AB95"/>
  <c r="BL75"/>
  <c r="CC287" i="12"/>
  <c r="FE281"/>
  <c r="AX54" i="13"/>
  <c r="AN179"/>
  <c r="AG171"/>
  <c r="BF280"/>
  <c r="L70"/>
  <c r="AP454"/>
  <c r="AX485"/>
  <c r="AB85"/>
  <c r="BS73"/>
  <c r="BG304"/>
  <c r="AS358"/>
  <c r="DB142" i="12"/>
  <c r="AR458" i="13"/>
  <c r="AX530"/>
  <c r="DC116" i="12"/>
  <c r="R245" i="13"/>
  <c r="E199"/>
  <c r="A249"/>
  <c r="BA362"/>
  <c r="R503"/>
  <c r="T198"/>
  <c r="O213"/>
  <c r="AS411"/>
  <c r="C288" i="6"/>
  <c r="O312" i="13"/>
  <c r="T536"/>
  <c r="BA490"/>
  <c r="AS372"/>
  <c r="R390"/>
  <c r="BB336" i="12"/>
  <c r="AP462" i="13"/>
  <c r="AP516"/>
  <c r="CC511" i="12"/>
  <c r="C50"/>
  <c r="AL292" i="13"/>
  <c r="AU138"/>
  <c r="AA365"/>
  <c r="BH425"/>
  <c r="AH29"/>
  <c r="BB294" i="12"/>
  <c r="S456" i="13"/>
  <c r="S179"/>
  <c r="DD479"/>
  <c r="A234"/>
  <c r="U220"/>
  <c r="G36"/>
  <c r="S370"/>
  <c r="Z485"/>
  <c r="A334"/>
  <c r="AS54"/>
  <c r="AF515"/>
  <c r="AX565"/>
  <c r="EB21" i="12"/>
  <c r="W104" i="13"/>
  <c r="AE397"/>
  <c r="Y246"/>
  <c r="AU144"/>
  <c r="AK173"/>
  <c r="H41"/>
  <c r="BB208" i="12"/>
  <c r="AE416" i="13"/>
  <c r="BB528" i="12"/>
  <c r="BR94" i="13"/>
  <c r="BR453"/>
  <c r="AY504"/>
  <c r="AZ389"/>
  <c r="BK266"/>
  <c r="C242" i="6"/>
  <c r="AH412" i="13"/>
  <c r="L56"/>
  <c r="CC402" i="12"/>
  <c r="B518"/>
  <c r="BN17" i="13"/>
  <c r="BC50" i="12"/>
  <c r="AN540" i="13"/>
  <c r="DC270" i="12"/>
  <c r="C426" i="13"/>
  <c r="A503"/>
  <c r="BH167"/>
  <c r="F41"/>
  <c r="P130"/>
  <c r="S487"/>
  <c r="AJ4" i="8"/>
  <c r="BC514" i="12"/>
  <c r="BH155" i="13"/>
  <c r="AQ453"/>
  <c r="CB459" i="12"/>
  <c r="Z121" i="13"/>
  <c r="BR333"/>
  <c r="V46"/>
  <c r="AY153"/>
  <c r="A342"/>
  <c r="BF134"/>
  <c r="AW212"/>
  <c r="V13"/>
  <c r="EB336" i="12"/>
  <c r="C140" i="13"/>
  <c r="T295"/>
  <c r="AB253"/>
  <c r="D273"/>
  <c r="AZ258"/>
  <c r="AR147"/>
  <c r="A295"/>
  <c r="Q204"/>
  <c r="BF342"/>
  <c r="DC349" i="12"/>
  <c r="AC493"/>
  <c r="AJ147" i="13"/>
  <c r="E353"/>
  <c r="BS139"/>
  <c r="J279"/>
  <c r="BC337" i="12"/>
  <c r="T354" i="13"/>
  <c r="S462"/>
  <c r="E472"/>
  <c r="B471"/>
  <c r="E552"/>
  <c r="AB393"/>
  <c r="AZ24"/>
  <c r="AN32"/>
  <c r="AV452"/>
  <c r="R263"/>
  <c r="AL35"/>
  <c r="C222" i="6"/>
  <c r="BR300" i="13"/>
  <c r="BC286" i="12"/>
  <c r="BB396"/>
  <c r="EB72"/>
  <c r="AE434" i="13"/>
  <c r="C420" i="12"/>
  <c r="W492" i="13"/>
  <c r="EB415" i="12"/>
  <c r="AV385" i="13"/>
  <c r="G326"/>
  <c r="V435"/>
  <c r="AO472"/>
  <c r="C533" i="6"/>
  <c r="T411" i="13"/>
  <c r="EC509" i="12"/>
  <c r="G172" i="13"/>
  <c r="AB444"/>
  <c r="BR390"/>
  <c r="AD173"/>
  <c r="BG444"/>
  <c r="B136"/>
  <c r="BN511"/>
  <c r="AZ82"/>
  <c r="BA415"/>
  <c r="BS206"/>
  <c r="AP359"/>
  <c r="AD159"/>
  <c r="EB83" i="12"/>
  <c r="C198"/>
  <c r="U421" i="13"/>
  <c r="AV482"/>
  <c r="AR191"/>
  <c r="BB141"/>
  <c r="AK479"/>
  <c r="AY498"/>
  <c r="AH544"/>
  <c r="AH157"/>
  <c r="Z280"/>
  <c r="AD254"/>
  <c r="X280"/>
  <c r="G537"/>
  <c r="T66"/>
  <c r="AE158"/>
  <c r="BP137"/>
  <c r="O412"/>
  <c r="I366"/>
  <c r="A298"/>
  <c r="Y245"/>
  <c r="BR167"/>
  <c r="AL127"/>
  <c r="K197"/>
  <c r="L317"/>
  <c r="AN454"/>
  <c r="AG409"/>
  <c r="U534"/>
  <c r="BM61"/>
  <c r="BC157"/>
  <c r="BB118" i="12"/>
  <c r="BC419"/>
  <c r="K6" i="13"/>
  <c r="B259" i="12"/>
  <c r="AP530" i="13"/>
  <c r="BP429"/>
  <c r="BE206"/>
  <c r="CB386" i="12"/>
  <c r="AL557" i="13"/>
  <c r="BJ67"/>
  <c r="AE238"/>
  <c r="BB420"/>
  <c r="AM173"/>
  <c r="BQ467"/>
  <c r="BB486"/>
  <c r="EC188" i="12"/>
  <c r="AX164" i="13"/>
  <c r="BB133"/>
  <c r="B177" i="6"/>
  <c r="X394" i="13"/>
  <c r="AK78"/>
  <c r="BM171"/>
  <c r="I41"/>
  <c r="AY209"/>
  <c r="BF348"/>
  <c r="BM45"/>
  <c r="AT195"/>
  <c r="EB323" i="12"/>
  <c r="AV343" i="13"/>
  <c r="AC181" i="12"/>
  <c r="B93" i="13"/>
  <c r="AY268"/>
  <c r="AH487"/>
  <c r="AJ251"/>
  <c r="BL131"/>
  <c r="AB198" i="12"/>
  <c r="BF524" i="13"/>
  <c r="AA66"/>
  <c r="AM114"/>
  <c r="AQ330"/>
  <c r="AH228"/>
  <c r="AD74"/>
  <c r="AP93"/>
  <c r="AD341"/>
  <c r="BQ48"/>
  <c r="C25"/>
  <c r="BI204"/>
  <c r="AF395"/>
  <c r="AO255"/>
  <c r="C359" i="12"/>
  <c r="E310" i="13"/>
  <c r="BL109"/>
  <c r="BP491"/>
  <c r="AV47"/>
  <c r="DC550" i="12"/>
  <c r="C232" i="13"/>
  <c r="BI407"/>
  <c r="AR391"/>
  <c r="AF337"/>
  <c r="Z193"/>
  <c r="AB270"/>
  <c r="AR456"/>
  <c r="AU313"/>
  <c r="Z305"/>
  <c r="AV424"/>
  <c r="AL498"/>
  <c r="FE210" i="12"/>
  <c r="CB445"/>
  <c r="O328" i="13"/>
  <c r="EC82" i="12"/>
  <c r="K293" i="13"/>
  <c r="FE324" i="12"/>
  <c r="AV419" i="13"/>
  <c r="AX544"/>
  <c r="BN148"/>
  <c r="AP479"/>
  <c r="BP29"/>
  <c r="CC378" i="12"/>
  <c r="BC386" i="13"/>
  <c r="AQ414"/>
  <c r="AH65"/>
  <c r="BJ35"/>
  <c r="AD458"/>
  <c r="AZ215"/>
  <c r="BF459"/>
  <c r="AX218"/>
  <c r="AY527"/>
  <c r="AC546"/>
  <c r="BI405"/>
  <c r="O67"/>
  <c r="AB352"/>
  <c r="BC326"/>
  <c r="FE56" i="12"/>
  <c r="AW168" i="13"/>
  <c r="B289"/>
  <c r="P276"/>
  <c r="O394"/>
  <c r="C138" i="6"/>
  <c r="BP516" i="13"/>
  <c r="C493" i="6"/>
  <c r="AP370" i="13"/>
  <c r="BK162"/>
  <c r="AE346"/>
  <c r="X81"/>
  <c r="BQ384"/>
  <c r="BA443"/>
  <c r="AK50"/>
  <c r="BS173"/>
  <c r="AO173"/>
  <c r="V473"/>
  <c r="X236"/>
  <c r="T156"/>
  <c r="BP413"/>
  <c r="BR51"/>
  <c r="D534" i="12"/>
  <c r="AH351" i="13"/>
  <c r="M523"/>
  <c r="T179"/>
  <c r="BK55"/>
  <c r="Z493"/>
  <c r="AZ437"/>
  <c r="BE383"/>
  <c r="CB10" i="12"/>
  <c r="O333" i="13"/>
  <c r="BF347"/>
  <c r="BD240"/>
  <c r="H209"/>
  <c r="AX476"/>
  <c r="D262"/>
  <c r="C283" i="6"/>
  <c r="I446" i="13"/>
  <c r="C149" i="12"/>
  <c r="B481" i="6"/>
  <c r="AV43" i="13"/>
  <c r="CB37" i="12"/>
  <c r="B376" i="13"/>
  <c r="G457"/>
  <c r="AD177"/>
  <c r="C534" i="12"/>
  <c r="K19" i="13"/>
  <c r="AR106"/>
  <c r="AJ299"/>
  <c r="B448" i="12"/>
  <c r="AV270" i="13"/>
  <c r="U81"/>
  <c r="AI491"/>
  <c r="V361"/>
  <c r="W11"/>
  <c r="BD245"/>
  <c r="I295"/>
  <c r="AM127"/>
  <c r="R432" i="8"/>
  <c r="BO431" i="13"/>
  <c r="AZ569"/>
  <c r="BK54"/>
  <c r="AZ118"/>
  <c r="AC15" i="12"/>
  <c r="AI362" i="13"/>
  <c r="AD291"/>
  <c r="BF48"/>
  <c r="FE557" i="12"/>
  <c r="BP267" i="13"/>
  <c r="CB420" i="12"/>
  <c r="AA442" i="13"/>
  <c r="AU121"/>
  <c r="BI449"/>
  <c r="C390" i="12"/>
  <c r="AW50" i="13"/>
  <c r="DB91" i="12"/>
  <c r="BC230" i="13"/>
  <c r="BN464"/>
  <c r="AX435"/>
  <c r="Z520"/>
  <c r="AJ308"/>
  <c r="DS557"/>
  <c r="I500"/>
  <c r="BB37"/>
  <c r="AY225"/>
  <c r="R81"/>
  <c r="G299"/>
  <c r="E82"/>
  <c r="AE497"/>
  <c r="AW492"/>
  <c r="H105"/>
  <c r="AR460"/>
  <c r="BI190"/>
  <c r="AE246"/>
  <c r="O300"/>
  <c r="BS311"/>
  <c r="BQ566"/>
  <c r="BL5"/>
  <c r="BH105"/>
  <c r="AJ505"/>
  <c r="BC267" i="12"/>
  <c r="EC435"/>
  <c r="G384" i="13"/>
  <c r="AO546"/>
  <c r="BI473"/>
  <c r="BE562"/>
  <c r="M121"/>
  <c r="AD299"/>
  <c r="B171" i="12"/>
  <c r="B441"/>
  <c r="AY520" i="13"/>
  <c r="AX411"/>
  <c r="AU373"/>
  <c r="Q149"/>
  <c r="AA501"/>
  <c r="BA386"/>
  <c r="AK392"/>
  <c r="T45"/>
  <c r="DC163" i="12"/>
  <c r="AI146" i="13"/>
  <c r="Q133"/>
  <c r="C35"/>
  <c r="BM238"/>
  <c r="AB24"/>
  <c r="Y385"/>
  <c r="V59"/>
  <c r="AJ487"/>
  <c r="B306"/>
  <c r="BF393"/>
  <c r="BJ51"/>
  <c r="Q543"/>
  <c r="CC275" i="12"/>
  <c r="AL229" i="13"/>
  <c r="AE156"/>
  <c r="AL332"/>
  <c r="AM280"/>
  <c r="BN114"/>
  <c r="AZ185"/>
  <c r="AP338"/>
  <c r="AA60"/>
  <c r="BA471"/>
  <c r="AJ182"/>
  <c r="AQ429"/>
  <c r="AF483"/>
  <c r="AW526"/>
  <c r="BK341"/>
  <c r="AA65"/>
  <c r="B294" i="6"/>
  <c r="Y58" i="13"/>
  <c r="AY141"/>
  <c r="BS168"/>
  <c r="M273"/>
  <c r="N338"/>
  <c r="R510"/>
  <c r="B486" i="6"/>
  <c r="AB243" i="13"/>
  <c r="AN417"/>
  <c r="BH435"/>
  <c r="C338" i="12"/>
  <c r="B537" i="13"/>
  <c r="BM458"/>
  <c r="CB240" i="12"/>
  <c r="BH193" i="13"/>
  <c r="N73"/>
  <c r="X391"/>
  <c r="AA447"/>
  <c r="O116"/>
  <c r="DC547" i="12"/>
  <c r="BC142" i="13"/>
  <c r="M113"/>
  <c r="C381"/>
  <c r="Y158"/>
  <c r="E49"/>
  <c r="BI89"/>
  <c r="N46"/>
  <c r="AR262"/>
  <c r="AB179"/>
  <c r="AN288"/>
  <c r="BB55"/>
  <c r="T16"/>
  <c r="O484"/>
  <c r="AR182"/>
  <c r="U418"/>
  <c r="AZ163"/>
  <c r="AJ195"/>
  <c r="AB13" i="12"/>
  <c r="B475"/>
  <c r="E481" i="13"/>
  <c r="S159"/>
  <c r="N343"/>
  <c r="BH19"/>
  <c r="BA88"/>
  <c r="BJ402"/>
  <c r="BL42"/>
  <c r="W90"/>
  <c r="D471"/>
  <c r="BL231"/>
  <c r="BF196"/>
  <c r="A466"/>
  <c r="BO487"/>
  <c r="AT12"/>
  <c r="AO242"/>
  <c r="V442"/>
  <c r="M50"/>
  <c r="DB367" i="12"/>
  <c r="C418" i="13"/>
  <c r="AH369"/>
  <c r="BR526"/>
  <c r="AO436"/>
  <c r="AT122"/>
  <c r="BQ271"/>
  <c r="H195"/>
  <c r="BK217"/>
  <c r="BF4"/>
  <c r="AU477"/>
  <c r="AI145"/>
  <c r="E446"/>
  <c r="BM175"/>
  <c r="BK126"/>
  <c r="AO63"/>
  <c r="S101"/>
  <c r="BB311" i="12"/>
  <c r="K491" i="13"/>
  <c r="AE48"/>
  <c r="B277"/>
  <c r="CB148" i="12"/>
  <c r="BG457" i="13"/>
  <c r="C503" i="6"/>
  <c r="AQ167" i="13"/>
  <c r="BM297"/>
  <c r="P407"/>
  <c r="I285"/>
  <c r="AP299"/>
  <c r="O558"/>
  <c r="AD315"/>
  <c r="AQ284"/>
  <c r="AQ40"/>
  <c r="H49"/>
  <c r="AS24"/>
  <c r="B415" i="12"/>
  <c r="AR307" i="13"/>
  <c r="W405"/>
  <c r="BN269"/>
  <c r="N427"/>
  <c r="AN341"/>
  <c r="V424"/>
  <c r="BB218"/>
  <c r="U186"/>
  <c r="AN190"/>
  <c r="BH426"/>
  <c r="AC512" i="12"/>
  <c r="AB58" i="13"/>
  <c r="AC370" i="12"/>
  <c r="C535" i="13"/>
  <c r="BK338"/>
  <c r="AH333"/>
  <c r="AQ193"/>
  <c r="AX291"/>
  <c r="BG44"/>
  <c r="BN467"/>
  <c r="AX191"/>
  <c r="BI344"/>
  <c r="AB272"/>
  <c r="BD112"/>
  <c r="AV453"/>
  <c r="AJ407"/>
  <c r="L381"/>
  <c r="AZ511"/>
  <c r="E64"/>
  <c r="DB187" i="12"/>
  <c r="H392" i="13"/>
  <c r="T174"/>
  <c r="BS336"/>
  <c r="EC121" i="12"/>
  <c r="O326" i="13"/>
  <c r="AC227" i="12"/>
  <c r="AL349" i="13"/>
  <c r="AC43" i="12"/>
  <c r="AU544" i="13"/>
  <c r="AQ539"/>
  <c r="A548"/>
  <c r="BJ519"/>
  <c r="BC439" i="12"/>
  <c r="AJ90" i="13"/>
  <c r="C419" i="6"/>
  <c r="C539" i="12"/>
  <c r="BB362"/>
  <c r="AI298" i="13"/>
  <c r="BS501"/>
  <c r="AT83"/>
  <c r="W488"/>
  <c r="C314" i="6"/>
  <c r="AO24" i="13"/>
  <c r="C457" i="12"/>
  <c r="AD294" i="13"/>
  <c r="K327"/>
  <c r="U392"/>
  <c r="BN390"/>
  <c r="B498" i="6"/>
  <c r="AT217" i="13"/>
  <c r="D84"/>
  <c r="AS378"/>
  <c r="I425"/>
  <c r="BP193"/>
  <c r="AS202"/>
  <c r="AE433"/>
  <c r="AF263"/>
  <c r="CC433" i="12"/>
  <c r="BJ242" i="13"/>
  <c r="P507"/>
  <c r="BR159"/>
  <c r="F108"/>
  <c r="Y347"/>
  <c r="S337"/>
  <c r="Q253"/>
  <c r="B392" i="12"/>
  <c r="FE478"/>
  <c r="G566" i="13"/>
  <c r="BA106"/>
  <c r="AD58"/>
  <c r="AQ358"/>
  <c r="AD443"/>
  <c r="C22" i="12"/>
  <c r="AD275" i="13"/>
  <c r="AU162"/>
  <c r="AK63"/>
  <c r="Q390"/>
  <c r="E479"/>
  <c r="AA219"/>
  <c r="BB277" i="12"/>
  <c r="AG127" i="13"/>
  <c r="BD33"/>
  <c r="B76" i="12"/>
  <c r="BB549" i="13"/>
  <c r="AK245"/>
  <c r="BN399"/>
  <c r="AJ164"/>
  <c r="L267"/>
  <c r="AZ335"/>
  <c r="BG519"/>
  <c r="BO119"/>
  <c r="BN166"/>
  <c r="AP34"/>
  <c r="BO313"/>
  <c r="AG92"/>
  <c r="BR320"/>
  <c r="U377"/>
  <c r="CB204" i="12"/>
  <c r="C343"/>
  <c r="BC453" i="13"/>
  <c r="Y310"/>
  <c r="BQ168"/>
  <c r="DD474"/>
  <c r="X275"/>
  <c r="AO269"/>
  <c r="AY435"/>
  <c r="B371" i="6"/>
  <c r="BP263" i="13"/>
  <c r="BM107"/>
  <c r="M526"/>
  <c r="AD469"/>
  <c r="FE111" i="12"/>
  <c r="L379" i="13"/>
  <c r="G303"/>
  <c r="EB450" i="12"/>
  <c r="AV401" i="13"/>
  <c r="V503"/>
  <c r="BL545"/>
  <c r="BI248"/>
  <c r="AS93"/>
  <c r="B368"/>
  <c r="BQ448"/>
  <c r="FE381" i="12"/>
  <c r="H525" i="13"/>
  <c r="DC417" i="12"/>
  <c r="EB265"/>
  <c r="AO145" i="13"/>
  <c r="AY101"/>
  <c r="O278"/>
  <c r="EB394" i="12"/>
  <c r="AK545" i="13"/>
  <c r="EC244" i="12"/>
  <c r="BH400" i="13"/>
  <c r="CB207" i="12"/>
  <c r="V287" i="13"/>
  <c r="C454"/>
  <c r="AQ506"/>
  <c r="BB209" i="12"/>
  <c r="O4" i="13"/>
  <c r="AR95"/>
  <c r="AB254" i="12"/>
  <c r="AS474" i="13"/>
  <c r="AE408"/>
  <c r="AL62"/>
  <c r="BJ7"/>
  <c r="AT157"/>
  <c r="AS113"/>
  <c r="AC454"/>
  <c r="BH39"/>
  <c r="BP469"/>
  <c r="K265"/>
  <c r="W115"/>
  <c r="BR118"/>
  <c r="Y227"/>
  <c r="BA6"/>
  <c r="BK472"/>
  <c r="CC328" i="12"/>
  <c r="AY220" i="13"/>
  <c r="DB133" i="12"/>
  <c r="AQ147" i="13"/>
  <c r="AS400"/>
  <c r="BR463"/>
  <c r="BG32"/>
  <c r="AM83"/>
  <c r="AN183"/>
  <c r="C37" i="12"/>
  <c r="AV436" i="13"/>
  <c r="BE396"/>
  <c r="D162"/>
  <c r="H196"/>
  <c r="AQ329"/>
  <c r="BN100"/>
  <c r="AP155"/>
  <c r="Q322"/>
  <c r="BA547"/>
  <c r="T81"/>
  <c r="K525"/>
  <c r="AN362"/>
  <c r="T407"/>
  <c r="AI132"/>
  <c r="FE379" i="12"/>
  <c r="BN506" i="13"/>
  <c r="BC113"/>
  <c r="AO335"/>
  <c r="J17"/>
  <c r="EB41" i="12"/>
  <c r="AD268" i="13"/>
  <c r="BO227"/>
  <c r="AB408"/>
  <c r="AB488" i="12"/>
  <c r="L539" i="13"/>
  <c r="FE444" i="12"/>
  <c r="AL96" i="13"/>
  <c r="BB75" i="12"/>
  <c r="AR570" i="13"/>
  <c r="BR29"/>
  <c r="AC18"/>
  <c r="BM266"/>
  <c r="CC189" i="12"/>
  <c r="CB30"/>
  <c r="AH434" i="13"/>
  <c r="R172"/>
  <c r="AZ243"/>
  <c r="AO115"/>
  <c r="AE176"/>
  <c r="U240"/>
  <c r="AW176"/>
  <c r="BQ543"/>
  <c r="U368"/>
  <c r="BL196"/>
  <c r="AC14"/>
  <c r="CC420" i="12"/>
  <c r="U262" i="13"/>
  <c r="C341" i="12"/>
  <c r="AW419" i="13"/>
  <c r="AX248"/>
  <c r="BH298"/>
  <c r="N397"/>
  <c r="BC419"/>
  <c r="BC434" i="12"/>
  <c r="AC492"/>
  <c r="DB368"/>
  <c r="T375" i="13"/>
  <c r="AO470"/>
  <c r="AF461"/>
  <c r="AD382"/>
  <c r="AD399"/>
  <c r="AV107"/>
  <c r="Z49"/>
  <c r="BN438"/>
  <c r="C377"/>
  <c r="R411"/>
  <c r="AL371"/>
  <c r="B253"/>
  <c r="BO99"/>
  <c r="AQ504"/>
  <c r="B43" i="6"/>
  <c r="L542" i="13"/>
  <c r="BJ202"/>
  <c r="AC277" i="12"/>
  <c r="BP236" i="13"/>
  <c r="D558" i="12"/>
  <c r="AP196" i="13"/>
  <c r="AI316"/>
  <c r="AN567"/>
  <c r="BS483"/>
  <c r="AL261"/>
  <c r="AC25"/>
  <c r="H539"/>
  <c r="T565"/>
  <c r="K149"/>
  <c r="AN432"/>
  <c r="BC57"/>
  <c r="AN280"/>
  <c r="DC212" i="12"/>
  <c r="AA221" i="13"/>
  <c r="Q217"/>
  <c r="W18"/>
  <c r="BK455"/>
  <c r="BS238"/>
  <c r="AB255" i="12"/>
  <c r="AQ314" i="13"/>
  <c r="BJ224"/>
  <c r="D157"/>
  <c r="C218" i="12"/>
  <c r="CC472"/>
  <c r="AA73" i="13"/>
  <c r="AB317"/>
  <c r="AR566"/>
  <c r="AG47"/>
  <c r="M325"/>
  <c r="AE263"/>
  <c r="BH113"/>
  <c r="AE466"/>
  <c r="R507"/>
  <c r="H567"/>
  <c r="BD570"/>
  <c r="I447"/>
  <c r="BD271"/>
  <c r="AI212"/>
  <c r="BB122" i="12"/>
  <c r="J442" i="13"/>
  <c r="EB150" i="12"/>
  <c r="AW376" i="13"/>
  <c r="CZ563"/>
  <c r="N400"/>
  <c r="BC189"/>
  <c r="BH277"/>
  <c r="N141"/>
  <c r="BB30" i="12"/>
  <c r="D548" i="13"/>
  <c r="BO83"/>
  <c r="B340" i="12"/>
  <c r="AN534" i="13"/>
  <c r="BH297"/>
  <c r="BL461"/>
  <c r="AU152"/>
  <c r="Q536"/>
  <c r="DC170" i="12"/>
  <c r="G56" i="13"/>
  <c r="AB393" i="12"/>
  <c r="Y35" i="13"/>
  <c r="R534"/>
  <c r="I332"/>
  <c r="BL303"/>
  <c r="AZ496"/>
  <c r="M308"/>
  <c r="F114"/>
  <c r="V480"/>
  <c r="P545"/>
  <c r="BA462"/>
  <c r="F466"/>
  <c r="AE165"/>
  <c r="AH455"/>
  <c r="DB330" i="12"/>
  <c r="AX139" i="13"/>
  <c r="X212"/>
  <c r="Y30"/>
  <c r="AE439"/>
  <c r="AP406"/>
  <c r="AO346"/>
  <c r="AK38"/>
  <c r="N202"/>
  <c r="EB365" i="12"/>
  <c r="A270" i="13"/>
  <c r="BN182"/>
  <c r="V88"/>
  <c r="BD498"/>
  <c r="I16"/>
  <c r="E476"/>
  <c r="BC135"/>
  <c r="AE401"/>
  <c r="AZ429"/>
  <c r="H335"/>
  <c r="AE440"/>
  <c r="T337"/>
  <c r="D325"/>
  <c r="AB158" i="12"/>
  <c r="DC475"/>
  <c r="AK186" i="13"/>
  <c r="CV525"/>
  <c r="BC280"/>
  <c r="Q223"/>
  <c r="M408"/>
  <c r="FE140" i="12"/>
  <c r="AO492" i="13"/>
  <c r="AN310"/>
  <c r="CB212" i="12"/>
  <c r="Z188" i="13"/>
  <c r="BN535"/>
  <c r="BC433"/>
  <c r="BQ151"/>
  <c r="BA419"/>
  <c r="P339"/>
  <c r="AB168"/>
  <c r="AJ327" i="3"/>
  <c r="AS134" i="13"/>
  <c r="I39"/>
  <c r="AA133"/>
  <c r="AH528"/>
  <c r="AT30"/>
  <c r="N441"/>
  <c r="AY543"/>
  <c r="B31" i="12"/>
  <c r="AO286" i="13"/>
  <c r="F493"/>
  <c r="AG348"/>
  <c r="P282"/>
  <c r="C416"/>
  <c r="T51"/>
  <c r="Y172"/>
  <c r="I330"/>
  <c r="DB490" i="12"/>
  <c r="AB200" i="13"/>
  <c r="EC324" i="12"/>
  <c r="CC290"/>
  <c r="A430" i="13"/>
  <c r="O552"/>
  <c r="B497"/>
  <c r="DB294" i="12"/>
  <c r="X474" i="13"/>
  <c r="AU323"/>
  <c r="R107"/>
  <c r="BK62"/>
  <c r="D418"/>
  <c r="AY388"/>
  <c r="BC40" i="12"/>
  <c r="N496" i="13"/>
  <c r="BE537"/>
  <c r="J338"/>
  <c r="AO556"/>
  <c r="BF109"/>
  <c r="AF523"/>
  <c r="AG456"/>
  <c r="EC216" i="12"/>
  <c r="BM299" i="13"/>
  <c r="AF390"/>
  <c r="J433"/>
  <c r="F423"/>
  <c r="AU302"/>
  <c r="AQ104"/>
  <c r="AN471"/>
  <c r="U451"/>
  <c r="N477"/>
  <c r="G552"/>
  <c r="Z176"/>
  <c r="I152"/>
  <c r="DB531" i="12"/>
  <c r="AG10" i="13"/>
  <c r="G176"/>
  <c r="AK88"/>
  <c r="BQ139"/>
  <c r="S144"/>
  <c r="Q216"/>
  <c r="BJ277"/>
  <c r="C516"/>
  <c r="F245"/>
  <c r="AH520"/>
  <c r="G182"/>
  <c r="N362"/>
  <c r="BK294"/>
  <c r="AZ293"/>
  <c r="L35"/>
  <c r="BK216"/>
  <c r="AL564"/>
  <c r="BR128"/>
  <c r="R273"/>
  <c r="AU463"/>
  <c r="AN17"/>
  <c r="BI41"/>
  <c r="AF399"/>
  <c r="Q171"/>
  <c r="X348"/>
  <c r="AU28"/>
  <c r="DB228" i="12"/>
  <c r="BD57" i="13"/>
  <c r="AY111"/>
  <c r="BE217"/>
  <c r="R473"/>
  <c r="AB186"/>
  <c r="AX473"/>
  <c r="Y249"/>
  <c r="C274" i="6"/>
  <c r="BM259" i="13"/>
  <c r="N467"/>
  <c r="BE366"/>
  <c r="B48" i="6"/>
  <c r="AH182" i="13"/>
  <c r="BL201"/>
  <c r="BC255" i="12"/>
  <c r="AC20"/>
  <c r="B105" i="6"/>
  <c r="Q541" i="13"/>
  <c r="BJ324"/>
  <c r="BC385"/>
  <c r="M220"/>
  <c r="AA544"/>
  <c r="BJ180"/>
  <c r="BF543"/>
  <c r="FE254" i="12"/>
  <c r="BS474" i="13"/>
  <c r="AV57"/>
  <c r="EB109" i="12"/>
  <c r="C225" i="13"/>
  <c r="BK373"/>
  <c r="N22"/>
  <c r="BO233"/>
  <c r="FA534" i="12"/>
  <c r="AW130" i="13"/>
  <c r="AX310"/>
  <c r="EC480" i="12"/>
  <c r="BO461" i="13"/>
  <c r="N213"/>
  <c r="AT237"/>
  <c r="BI56"/>
  <c r="AB173" i="12"/>
  <c r="M98" i="13"/>
  <c r="AS530"/>
  <c r="B39" i="12"/>
  <c r="T145" i="13"/>
  <c r="E190"/>
  <c r="BC498"/>
  <c r="BJ94"/>
  <c r="AF118"/>
  <c r="EB156" i="12"/>
  <c r="EB533"/>
  <c r="FE132"/>
  <c r="Z223" i="13"/>
  <c r="A203"/>
  <c r="AY531"/>
  <c r="FE404" i="12"/>
  <c r="AY271" i="13"/>
  <c r="AZ259"/>
  <c r="BB67"/>
  <c r="BE10"/>
  <c r="AE129"/>
  <c r="T470"/>
  <c r="BB158" i="12"/>
  <c r="AJ320" i="13"/>
  <c r="EC268" i="12"/>
  <c r="AD115" i="13"/>
  <c r="AO43"/>
  <c r="H46"/>
  <c r="AO315"/>
  <c r="AL480"/>
  <c r="W176"/>
  <c r="AB9"/>
  <c r="I15"/>
  <c r="AC294"/>
  <c r="AK568"/>
  <c r="AM192"/>
  <c r="AS540"/>
  <c r="N312"/>
  <c r="BD317"/>
  <c r="BQ498"/>
  <c r="AH154"/>
  <c r="AB58" i="12"/>
  <c r="O42" i="13"/>
  <c r="AA350"/>
  <c r="AZ410"/>
  <c r="G285"/>
  <c r="AG275"/>
  <c r="J376"/>
  <c r="E490"/>
  <c r="DB498" i="12"/>
  <c r="AX383" i="13"/>
  <c r="AB69" i="12"/>
  <c r="BI552" i="13"/>
  <c r="DB513" i="12"/>
  <c r="AB515"/>
  <c r="Y329" i="13"/>
  <c r="Z387"/>
  <c r="AF292"/>
  <c r="R478"/>
  <c r="EB550" i="12"/>
  <c r="X130" i="13"/>
  <c r="AX429"/>
  <c r="BL284"/>
  <c r="R292"/>
  <c r="AT50"/>
  <c r="BF404"/>
  <c r="G377"/>
  <c r="D453"/>
  <c r="C275" i="12"/>
  <c r="N168" i="13"/>
  <c r="X511"/>
  <c r="AM411"/>
  <c r="AI219"/>
  <c r="K42"/>
  <c r="AJ73"/>
  <c r="AD484"/>
  <c r="R130"/>
  <c r="EC507" i="12"/>
  <c r="BF148" i="13"/>
  <c r="BS563"/>
  <c r="BB469"/>
  <c r="BA517"/>
  <c r="AM468"/>
  <c r="BO411"/>
  <c r="AU326"/>
  <c r="B172" i="6"/>
  <c r="AB139" i="12"/>
  <c r="C394" i="13"/>
  <c r="B354"/>
  <c r="AT100"/>
  <c r="AV475"/>
  <c r="AD220"/>
  <c r="C121"/>
  <c r="AF455"/>
  <c r="AC213" i="12"/>
  <c r="AL216" i="13"/>
  <c r="T280"/>
  <c r="AB433" i="12"/>
  <c r="DS566" i="13"/>
  <c r="AU494"/>
  <c r="BB166" i="12"/>
  <c r="BP208" i="13"/>
  <c r="BP344"/>
  <c r="C295" i="12"/>
  <c r="AF160" i="13"/>
  <c r="BR415"/>
  <c r="Q57"/>
  <c r="AY213"/>
  <c r="BH134"/>
  <c r="AG192"/>
  <c r="H371"/>
  <c r="BQ453"/>
  <c r="AT24"/>
  <c r="B63"/>
  <c r="BF515"/>
  <c r="AQ217"/>
  <c r="BI67"/>
  <c r="AY460"/>
  <c r="BP278"/>
  <c r="G134"/>
  <c r="J124"/>
  <c r="D415"/>
  <c r="DB120" i="12"/>
  <c r="AG495" i="13"/>
  <c r="BH202"/>
  <c r="BA215"/>
  <c r="R374"/>
  <c r="W322"/>
  <c r="FE40" i="12"/>
  <c r="X265" i="13"/>
  <c r="CC434" i="12"/>
  <c r="EB271"/>
  <c r="S113" i="13"/>
  <c r="AT278"/>
  <c r="W527"/>
  <c r="AA140"/>
  <c r="AC308"/>
  <c r="AK13"/>
  <c r="AC185"/>
  <c r="AB73"/>
  <c r="P483"/>
  <c r="BF277"/>
  <c r="AW478"/>
  <c r="BB226"/>
  <c r="L299"/>
  <c r="AG498"/>
  <c r="AY6"/>
  <c r="Z217"/>
  <c r="AB485"/>
  <c r="BJ243"/>
  <c r="F258"/>
  <c r="BS529"/>
  <c r="B93" i="12"/>
  <c r="BG555" i="13"/>
  <c r="AQ315"/>
  <c r="EB52" i="12"/>
  <c r="X347" i="13"/>
  <c r="AO82"/>
  <c r="BC432" i="12"/>
  <c r="DJ463" i="13"/>
  <c r="AU190"/>
  <c r="AQ204"/>
  <c r="AV522"/>
  <c r="AQ495"/>
  <c r="AW105"/>
  <c r="Q549"/>
  <c r="CB364" i="12"/>
  <c r="B64" i="6"/>
  <c r="DC29" i="12"/>
  <c r="F300" i="13"/>
  <c r="AB224" i="12"/>
  <c r="AF296" i="13"/>
  <c r="BQ254"/>
  <c r="C24"/>
  <c r="AE413"/>
  <c r="X412"/>
  <c r="C360" i="12"/>
  <c r="AE490" i="13"/>
  <c r="C373" i="6"/>
  <c r="AK116" i="13"/>
  <c r="AY35"/>
  <c r="P5"/>
  <c r="AU241"/>
  <c r="S65"/>
  <c r="BE341"/>
  <c r="W325"/>
  <c r="O532"/>
  <c r="AR508"/>
  <c r="BP270"/>
  <c r="BC383" i="12"/>
  <c r="AJ163" i="13"/>
  <c r="AC300" i="12"/>
  <c r="Y391" i="13"/>
  <c r="Q369"/>
  <c r="AT410"/>
  <c r="P92"/>
  <c r="AY162"/>
  <c r="E135"/>
  <c r="A179"/>
  <c r="BH377"/>
  <c r="AY416"/>
  <c r="AW217"/>
  <c r="L315"/>
  <c r="FE508" i="12"/>
  <c r="BD75" i="13"/>
  <c r="C158"/>
  <c r="O410"/>
  <c r="AN526"/>
  <c r="AB469" i="12"/>
  <c r="AR492" i="13"/>
  <c r="O104"/>
  <c r="BM35"/>
  <c r="AR414"/>
  <c r="BB10"/>
  <c r="AR46"/>
  <c r="EC333" i="12"/>
  <c r="B403"/>
  <c r="EB15"/>
  <c r="AL485" i="13"/>
  <c r="S345"/>
  <c r="BS90"/>
  <c r="AY296"/>
  <c r="BG546"/>
  <c r="AQ116"/>
  <c r="AB261" i="12"/>
  <c r="AB289" i="13"/>
  <c r="W546"/>
  <c r="Y48"/>
  <c r="D291"/>
  <c r="AJ165"/>
  <c r="BE511"/>
  <c r="BM278"/>
  <c r="M370"/>
  <c r="AH17"/>
  <c r="DB95" i="12"/>
  <c r="U389" i="13"/>
  <c r="Q227"/>
  <c r="AE410"/>
  <c r="L188"/>
  <c r="AB507" i="12"/>
  <c r="AC340"/>
  <c r="BC228" i="13"/>
  <c r="AK320"/>
  <c r="AB343" i="12"/>
  <c r="X372" i="13"/>
  <c r="BO216"/>
  <c r="CB17" i="12"/>
  <c r="BA565" i="13"/>
  <c r="X98"/>
  <c r="BO438"/>
  <c r="BP526"/>
  <c r="CB218" i="12"/>
  <c r="Y199" i="13"/>
  <c r="BA407"/>
  <c r="B287"/>
  <c r="AG179"/>
  <c r="N344"/>
  <c r="BR459"/>
  <c r="AU386"/>
  <c r="H381"/>
  <c r="BM91"/>
  <c r="E307"/>
  <c r="BA183"/>
  <c r="BJ39"/>
  <c r="AY142"/>
  <c r="CB553" i="12"/>
  <c r="AB237"/>
  <c r="V321" i="13"/>
  <c r="A313"/>
  <c r="C144"/>
  <c r="J176"/>
  <c r="S531"/>
  <c r="S49"/>
  <c r="BH376"/>
  <c r="BF29"/>
  <c r="AQ378"/>
  <c r="AA314"/>
  <c r="AK531"/>
  <c r="AC231" i="12"/>
  <c r="AE427" i="13"/>
  <c r="U355"/>
  <c r="AI304"/>
  <c r="BS456"/>
  <c r="BE352"/>
  <c r="BB61" i="12"/>
  <c r="BN257" i="13"/>
  <c r="BR369"/>
  <c r="AC400"/>
  <c r="AB363" i="12"/>
  <c r="BL405" i="13"/>
  <c r="BQ531"/>
  <c r="Q62"/>
  <c r="I470"/>
  <c r="BP342"/>
  <c r="BB143"/>
  <c r="AY193"/>
  <c r="BK151"/>
  <c r="AN549"/>
  <c r="BF267"/>
  <c r="P104"/>
  <c r="AC146"/>
  <c r="BC140" i="12"/>
  <c r="AY254" i="13"/>
  <c r="AP553"/>
  <c r="BO146"/>
  <c r="F230"/>
  <c r="BD220"/>
  <c r="R452"/>
  <c r="O419"/>
  <c r="M279"/>
  <c r="Q214"/>
  <c r="DC293" i="12"/>
  <c r="R226" i="13"/>
  <c r="BQ237"/>
  <c r="Y279"/>
  <c r="AL270"/>
  <c r="H306"/>
  <c r="C340" i="12"/>
  <c r="AJ123" i="13"/>
  <c r="Y108"/>
  <c r="X245"/>
  <c r="DB476" i="12"/>
  <c r="S409" i="13"/>
  <c r="V225"/>
  <c r="BI389"/>
  <c r="L12"/>
  <c r="C159"/>
  <c r="AL367"/>
  <c r="AY540"/>
  <c r="E431"/>
  <c r="BC524" i="12"/>
  <c r="BB560"/>
  <c r="AS570" i="13"/>
  <c r="AS520"/>
  <c r="BK460"/>
  <c r="BB59" i="12"/>
  <c r="AA439" i="13"/>
  <c r="AH134"/>
  <c r="F404"/>
  <c r="BR515"/>
  <c r="AJ11"/>
  <c r="CC350" i="12"/>
  <c r="T363" i="13"/>
  <c r="Z165"/>
  <c r="CC473" i="12"/>
  <c r="F55" i="13"/>
  <c r="BD237"/>
  <c r="O17"/>
  <c r="AG253"/>
  <c r="BC485" i="12"/>
  <c r="BG317" i="13"/>
  <c r="AY130"/>
  <c r="DB168" i="12"/>
  <c r="AZ282" i="13"/>
  <c r="AP302"/>
  <c r="W175"/>
  <c r="AY184"/>
  <c r="BO337"/>
  <c r="BM419"/>
  <c r="I208"/>
  <c r="BA148"/>
  <c r="AF113"/>
  <c r="BC361" i="12"/>
  <c r="AX307" i="13"/>
  <c r="A401"/>
  <c r="U206"/>
  <c r="BS477"/>
  <c r="BB170" i="12"/>
  <c r="BK74" i="13"/>
  <c r="U369"/>
  <c r="S170"/>
  <c r="Y224"/>
  <c r="F142"/>
  <c r="AD193"/>
  <c r="AJ233"/>
  <c r="BQ329"/>
  <c r="BO157"/>
  <c r="AH566"/>
  <c r="BD367"/>
  <c r="U34"/>
  <c r="Y197"/>
  <c r="C56" i="12"/>
  <c r="T564" i="13"/>
  <c r="BA322"/>
  <c r="AJ337"/>
  <c r="AP292"/>
  <c r="BR374"/>
  <c r="K360"/>
  <c r="AW413"/>
  <c r="Q179"/>
  <c r="E421"/>
  <c r="A130"/>
  <c r="BE237"/>
  <c r="R209"/>
  <c r="BE382"/>
  <c r="AD190"/>
  <c r="BD494"/>
  <c r="K479"/>
  <c r="F314"/>
  <c r="AN557"/>
  <c r="AI320"/>
  <c r="AN187"/>
  <c r="EC269" i="12"/>
  <c r="BE497" i="13"/>
  <c r="BB113"/>
  <c r="R29"/>
  <c r="AW372"/>
  <c r="BD523"/>
  <c r="B345" i="6"/>
  <c r="BC112" i="12"/>
  <c r="BA81" i="13"/>
  <c r="AC301" i="12"/>
  <c r="BM122" i="13"/>
  <c r="FE441" i="12"/>
  <c r="BC385"/>
  <c r="BD400" i="13"/>
  <c r="AC441" i="12"/>
  <c r="AB61" i="13"/>
  <c r="AS39"/>
  <c r="AB463" i="12"/>
  <c r="A77" i="13"/>
  <c r="E118"/>
  <c r="BC453" i="12"/>
  <c r="BH146" i="13"/>
  <c r="P181"/>
  <c r="BC284" i="12"/>
  <c r="L96" i="13"/>
  <c r="AQ141"/>
  <c r="G145"/>
  <c r="A151"/>
  <c r="D69"/>
  <c r="W197"/>
  <c r="AF413"/>
  <c r="L6"/>
  <c r="AK192"/>
  <c r="AK68"/>
  <c r="E406"/>
  <c r="AW72"/>
  <c r="B244" i="12"/>
  <c r="L206" i="13"/>
  <c r="BN158"/>
  <c r="I564"/>
  <c r="BJ268"/>
  <c r="BP391"/>
  <c r="CB480" i="12"/>
  <c r="AC40"/>
  <c r="AG442" i="13"/>
  <c r="A387"/>
  <c r="W549"/>
  <c r="AF103"/>
  <c r="AM504"/>
  <c r="U314"/>
  <c r="BC139" i="12"/>
  <c r="AS498" i="13"/>
  <c r="AK382"/>
  <c r="BJ550"/>
  <c r="O401"/>
  <c r="EB174" i="12"/>
  <c r="Q325" i="13"/>
  <c r="A368"/>
  <c r="BB399"/>
  <c r="AY287"/>
  <c r="BO27"/>
  <c r="O152"/>
  <c r="AO162"/>
  <c r="BN382"/>
  <c r="V246"/>
  <c r="AQ554"/>
  <c r="BM483"/>
  <c r="FD562" i="12"/>
  <c r="W33" i="13"/>
  <c r="BO460"/>
  <c r="AO169"/>
  <c r="AG381"/>
  <c r="B522" i="12"/>
  <c r="BE150" i="13"/>
  <c r="F477"/>
  <c r="K456"/>
  <c r="C260"/>
  <c r="AD28"/>
  <c r="AZ533"/>
  <c r="AD492"/>
  <c r="BI238"/>
  <c r="AD372"/>
  <c r="BS490"/>
  <c r="BK141"/>
  <c r="AV193"/>
  <c r="BI123"/>
  <c r="AI568"/>
  <c r="CC267" i="12"/>
  <c r="AE315" i="13"/>
  <c r="B295" i="12"/>
  <c r="B170" i="13"/>
  <c r="U469"/>
  <c r="AX158"/>
  <c r="BC102"/>
  <c r="J106"/>
  <c r="G51"/>
  <c r="AQ246"/>
  <c r="BF125"/>
  <c r="AW62"/>
  <c r="L208"/>
  <c r="AQ221"/>
  <c r="Y334"/>
  <c r="AY550"/>
  <c r="BG27"/>
  <c r="BC87"/>
  <c r="W253"/>
  <c r="BS495"/>
  <c r="Z501"/>
  <c r="AM432"/>
  <c r="CC15" i="12"/>
  <c r="BA356" i="13"/>
  <c r="L541"/>
  <c r="BE424"/>
  <c r="BC310"/>
  <c r="H416"/>
  <c r="A484"/>
  <c r="AE199"/>
  <c r="AB153"/>
  <c r="AO205"/>
  <c r="K539"/>
  <c r="U462"/>
  <c r="BB300" i="12"/>
  <c r="V211" i="13"/>
  <c r="J139"/>
  <c r="AG426"/>
  <c r="BE401"/>
  <c r="BQ520"/>
  <c r="K388"/>
  <c r="BA380"/>
  <c r="BC542"/>
  <c r="A383"/>
  <c r="BB144" i="12"/>
  <c r="O146" i="13"/>
  <c r="BA284"/>
  <c r="AD549"/>
  <c r="X389"/>
  <c r="AF74"/>
  <c r="AZ157"/>
  <c r="AB160" i="12"/>
  <c r="K56" i="13"/>
  <c r="B123" i="12"/>
  <c r="P341" i="13"/>
  <c r="BK304"/>
  <c r="A169"/>
  <c r="P117"/>
  <c r="R366"/>
  <c r="C159" i="6"/>
  <c r="BB209" i="13"/>
  <c r="BI416"/>
  <c r="U12"/>
  <c r="CB258" i="12"/>
  <c r="B138"/>
  <c r="C513" i="13"/>
  <c r="W21"/>
  <c r="M378"/>
  <c r="BK548"/>
  <c r="BD95"/>
  <c r="BN297"/>
  <c r="BJ400"/>
  <c r="AT6"/>
  <c r="B426" i="12"/>
  <c r="S147" i="13"/>
  <c r="BF225"/>
  <c r="AU166"/>
  <c r="BC76"/>
  <c r="BD229"/>
  <c r="AN453"/>
  <c r="BA370"/>
  <c r="I374"/>
  <c r="AS96"/>
  <c r="R465"/>
  <c r="AD40"/>
  <c r="BA151"/>
  <c r="I66"/>
  <c r="R18"/>
  <c r="AP494"/>
  <c r="FE365" i="12"/>
  <c r="CB265"/>
  <c r="AU355" i="13"/>
  <c r="BI562"/>
  <c r="Y288"/>
  <c r="AX254"/>
  <c r="AV30"/>
  <c r="AW112"/>
  <c r="C122" i="12"/>
  <c r="A177" i="13"/>
  <c r="BK119"/>
  <c r="AO528"/>
  <c r="W464"/>
  <c r="BE512"/>
  <c r="Y196"/>
  <c r="FE347" i="12"/>
  <c r="BM239" i="13"/>
  <c r="P171"/>
  <c r="AG397"/>
  <c r="BQ15"/>
  <c r="F85"/>
  <c r="AT127"/>
  <c r="AZ290"/>
  <c r="AJ401"/>
  <c r="B271"/>
  <c r="BD463"/>
  <c r="BH471"/>
  <c r="AH324"/>
  <c r="AS239"/>
  <c r="AZ275"/>
  <c r="AI19"/>
  <c r="AG476"/>
  <c r="AC146" i="12"/>
  <c r="BE320" i="13"/>
  <c r="AN541"/>
  <c r="AY516"/>
  <c r="AP277"/>
  <c r="N42"/>
  <c r="AC245" i="12"/>
  <c r="L60" i="13"/>
  <c r="BC531" i="12"/>
  <c r="BH138" i="13"/>
  <c r="BM315"/>
  <c r="BE450"/>
  <c r="BC336"/>
  <c r="BA61"/>
  <c r="AW469"/>
  <c r="AY36"/>
  <c r="AQ23"/>
  <c r="BB316" i="12"/>
  <c r="AF156" i="13"/>
  <c r="G160"/>
  <c r="AO14"/>
  <c r="AZ134"/>
  <c r="AA281"/>
  <c r="S173"/>
  <c r="AM387"/>
  <c r="AB293"/>
  <c r="DC128" i="12"/>
  <c r="AL125" i="13"/>
  <c r="N274"/>
  <c r="BP126"/>
  <c r="AB290"/>
  <c r="C480" i="6"/>
  <c r="AJ285" i="13"/>
  <c r="BB552"/>
  <c r="BC257" i="12"/>
  <c r="R161" i="13"/>
  <c r="AG250"/>
  <c r="M222"/>
  <c r="Z514"/>
  <c r="AE185"/>
  <c r="AB317" i="12"/>
  <c r="DB14"/>
  <c r="A180" i="13"/>
  <c r="AZ513"/>
  <c r="FE421" i="12"/>
  <c r="B32"/>
  <c r="AW448" i="13"/>
  <c r="O34"/>
  <c r="AD548"/>
  <c r="BE33"/>
  <c r="C350" i="6"/>
  <c r="BH233" i="13"/>
  <c r="G91"/>
  <c r="B417" i="12"/>
  <c r="R523" i="13"/>
  <c r="T203"/>
  <c r="BD504"/>
  <c r="AA558"/>
  <c r="AC228" i="12"/>
  <c r="AR159" i="13"/>
  <c r="AU236"/>
  <c r="AE173"/>
  <c r="AK570"/>
  <c r="G83"/>
  <c r="BC124"/>
  <c r="AK156"/>
  <c r="AU7"/>
  <c r="G169"/>
  <c r="DC468" i="12"/>
  <c r="AF176" i="13"/>
  <c r="BN457"/>
  <c r="DC288" i="12"/>
  <c r="L342" i="13"/>
  <c r="BD375"/>
  <c r="AU279"/>
  <c r="BG5"/>
  <c r="AB192" i="12"/>
  <c r="BD434" i="13"/>
  <c r="BF230"/>
  <c r="AM288"/>
  <c r="AB449"/>
  <c r="BG337"/>
  <c r="P320"/>
  <c r="FE492" i="12"/>
  <c r="BR138" i="13"/>
  <c r="EB48" i="12"/>
  <c r="Z15" i="13"/>
  <c r="H376"/>
  <c r="AG107"/>
  <c r="AB70"/>
  <c r="Q343"/>
  <c r="Y276"/>
  <c r="AV516"/>
  <c r="AT547"/>
  <c r="BL241"/>
  <c r="B159" i="6"/>
  <c r="W470" i="13"/>
  <c r="AX529"/>
  <c r="BE74"/>
  <c r="AR284"/>
  <c r="I554"/>
  <c r="AS347"/>
  <c r="T262"/>
  <c r="AN110"/>
  <c r="K12"/>
  <c r="AN285"/>
  <c r="BP542"/>
  <c r="V248"/>
  <c r="W203"/>
  <c r="AD553"/>
  <c r="A29"/>
  <c r="AI167"/>
  <c r="J490"/>
  <c r="AT151"/>
  <c r="AW263"/>
  <c r="AH437"/>
  <c r="C93"/>
  <c r="BB456" i="12"/>
  <c r="B483" i="6"/>
  <c r="E271" i="13"/>
  <c r="C30" i="12"/>
  <c r="EB339"/>
  <c r="L114" i="13"/>
  <c r="AA43"/>
  <c r="O33"/>
  <c r="X530"/>
  <c r="Q144"/>
  <c r="V537"/>
  <c r="C423" i="12"/>
  <c r="AX86" i="13"/>
  <c r="AG81"/>
  <c r="DB166" i="12"/>
  <c r="C57"/>
  <c r="AN469" i="13"/>
  <c r="W7"/>
  <c r="Y264"/>
  <c r="BC335" i="12"/>
  <c r="AX343" i="13"/>
  <c r="EC340" i="12"/>
  <c r="AC501" i="13"/>
  <c r="V458"/>
  <c r="Q152"/>
  <c r="BC365"/>
  <c r="EB40" i="12"/>
  <c r="AZ377" i="13"/>
  <c r="AJ463"/>
  <c r="K538"/>
  <c r="BM153"/>
  <c r="AX562"/>
  <c r="AI15"/>
  <c r="BJ522"/>
  <c r="BF440"/>
  <c r="G183"/>
  <c r="M501"/>
  <c r="AZ449"/>
  <c r="T428"/>
  <c r="T72"/>
  <c r="B150"/>
  <c r="J31"/>
  <c r="R435"/>
  <c r="C288"/>
  <c r="BQ363"/>
  <c r="BP155"/>
  <c r="AW24"/>
  <c r="X121"/>
  <c r="AD354"/>
  <c r="G466"/>
  <c r="K551"/>
  <c r="N41"/>
  <c r="F448"/>
  <c r="BS381"/>
  <c r="AT219"/>
  <c r="BI543"/>
  <c r="B193" i="12"/>
  <c r="AL411" i="13"/>
  <c r="O325"/>
  <c r="BJ222"/>
  <c r="BQ550"/>
  <c r="FE519" i="12"/>
  <c r="BI509" i="13"/>
  <c r="BE492"/>
  <c r="AH145"/>
  <c r="Z555"/>
  <c r="AH168"/>
  <c r="BM404"/>
  <c r="AC133" i="12"/>
  <c r="BN24" i="13"/>
  <c r="J415"/>
  <c r="BL412"/>
  <c r="R100"/>
  <c r="C75"/>
  <c r="AQ55"/>
  <c r="AR306"/>
  <c r="AG491"/>
  <c r="BI126"/>
  <c r="DC478" i="12"/>
  <c r="Z540" i="13"/>
  <c r="BB223" i="12"/>
  <c r="BC442"/>
  <c r="AT327" i="13"/>
  <c r="C61" i="12"/>
  <c r="AQ401" i="13"/>
  <c r="Y457"/>
  <c r="AK295"/>
  <c r="B96"/>
  <c r="E299"/>
  <c r="B202" i="6"/>
  <c r="AT291" i="13"/>
  <c r="E258"/>
  <c r="AR11"/>
  <c r="AZ123"/>
  <c r="AV31"/>
  <c r="BD407"/>
  <c r="FE482" i="12"/>
  <c r="BI312" i="13"/>
  <c r="R437"/>
  <c r="O516"/>
  <c r="R462"/>
  <c r="BE407"/>
  <c r="CC393" i="12"/>
  <c r="AY219" i="13"/>
  <c r="BH36"/>
  <c r="DS540"/>
  <c r="BR375"/>
  <c r="W365"/>
  <c r="BI154"/>
  <c r="X155"/>
  <c r="W167"/>
  <c r="DB252" i="12"/>
  <c r="AP565" i="13"/>
  <c r="BG458"/>
  <c r="Q386"/>
  <c r="AR54"/>
  <c r="AN282"/>
  <c r="AV412"/>
  <c r="BN45"/>
  <c r="BF442"/>
  <c r="BA50"/>
  <c r="K134"/>
  <c r="AZ152"/>
  <c r="BN373"/>
  <c r="F325"/>
  <c r="AR152"/>
  <c r="H17"/>
  <c r="AN384"/>
  <c r="DC479" i="12"/>
  <c r="G322" i="13"/>
  <c r="Z479"/>
  <c r="AI286"/>
  <c r="AE21"/>
  <c r="BQ153"/>
  <c r="AZ202"/>
  <c r="AA184"/>
  <c r="R41"/>
  <c r="BR486"/>
  <c r="O244"/>
  <c r="AE535"/>
  <c r="BL544"/>
  <c r="BL286"/>
  <c r="U22"/>
  <c r="D241"/>
  <c r="AZ42"/>
  <c r="AV441"/>
  <c r="BR511"/>
  <c r="BJ84"/>
  <c r="H53"/>
  <c r="AY468"/>
  <c r="Y236"/>
  <c r="BC393" i="12"/>
  <c r="BH365" i="13"/>
  <c r="AS334"/>
  <c r="CB312" i="12"/>
  <c r="V452" i="13"/>
  <c r="A79"/>
  <c r="X163"/>
  <c r="S505"/>
  <c r="AS471"/>
  <c r="B71"/>
  <c r="BA44"/>
  <c r="BB210" i="12"/>
  <c r="AT538" i="13"/>
  <c r="C96"/>
  <c r="BO35"/>
  <c r="CC72" i="12"/>
  <c r="E276" i="13"/>
  <c r="CC77" i="12"/>
  <c r="BD135" i="13"/>
  <c r="R14"/>
  <c r="AN436"/>
  <c r="DB254" i="12"/>
  <c r="BK309" i="13"/>
  <c r="A63"/>
  <c r="DC396" i="12"/>
  <c r="AD305" i="13"/>
  <c r="AZ336"/>
  <c r="N373"/>
  <c r="AC461" i="12"/>
  <c r="K222" i="13"/>
  <c r="BB12" i="12"/>
  <c r="H71" i="13"/>
  <c r="C316" i="6"/>
  <c r="AZ423" i="13"/>
  <c r="BQ432"/>
  <c r="AC144" i="12"/>
  <c r="AD476" i="13"/>
  <c r="W539"/>
  <c r="BO545"/>
  <c r="A211"/>
  <c r="AS23"/>
  <c r="H530"/>
  <c r="EB151" i="12"/>
  <c r="BB148"/>
  <c r="AC289" i="13"/>
  <c r="BC161"/>
  <c r="BJ145"/>
  <c r="C486"/>
  <c r="BA472"/>
  <c r="AH221"/>
  <c r="A360"/>
  <c r="D278"/>
  <c r="S224"/>
  <c r="F435"/>
  <c r="AP502"/>
  <c r="AZ127"/>
  <c r="AI7"/>
  <c r="B144" i="12"/>
  <c r="AL166" i="13"/>
  <c r="B493" i="12"/>
  <c r="BS137" i="13"/>
  <c r="E128"/>
  <c r="BO239"/>
  <c r="AC126"/>
  <c r="FE356" i="12"/>
  <c r="BB470" i="13"/>
  <c r="AQ530"/>
  <c r="AM269"/>
  <c r="AC428"/>
  <c r="BB506"/>
  <c r="C35" i="12"/>
  <c r="BQ44" i="13"/>
  <c r="BL367"/>
  <c r="B421"/>
  <c r="BI17"/>
  <c r="B320" i="12"/>
  <c r="V206" i="13"/>
  <c r="AD550"/>
  <c r="BF64"/>
  <c r="AF188"/>
  <c r="FE418" i="12"/>
  <c r="B467" i="6"/>
  <c r="CC528" i="12"/>
  <c r="O157" i="13"/>
  <c r="AC442" i="12"/>
  <c r="BB169" i="13"/>
  <c r="L162"/>
  <c r="BB22"/>
  <c r="BM398"/>
  <c r="I287"/>
  <c r="Y34"/>
  <c r="BS313"/>
  <c r="BQ482"/>
  <c r="BM300"/>
  <c r="S550"/>
  <c r="I118"/>
  <c r="B128" i="6"/>
  <c r="EC32" i="12"/>
  <c r="I114" i="13"/>
  <c r="AB172"/>
  <c r="AA229"/>
  <c r="W285"/>
  <c r="DB36" i="12"/>
  <c r="AB7" i="13"/>
  <c r="N396"/>
  <c r="M418"/>
  <c r="M67"/>
  <c r="BS279"/>
  <c r="DC368" i="12"/>
  <c r="AL117" i="13"/>
  <c r="BC123"/>
  <c r="BM99"/>
  <c r="CC533" i="12"/>
  <c r="AD164" i="13"/>
  <c r="M458"/>
  <c r="E268"/>
  <c r="F105"/>
  <c r="J226"/>
  <c r="BN418"/>
  <c r="AC462"/>
  <c r="BF108"/>
  <c r="R111"/>
  <c r="BJ274"/>
  <c r="AW28"/>
  <c r="BG385"/>
  <c r="AA7"/>
  <c r="AG217"/>
  <c r="Y41"/>
  <c r="AE32"/>
  <c r="M348"/>
  <c r="BN433"/>
  <c r="P317"/>
  <c r="BL507"/>
  <c r="N320"/>
  <c r="H31"/>
  <c r="BS180"/>
  <c r="W520"/>
  <c r="CB540" i="12"/>
  <c r="A42" i="13"/>
  <c r="BC327"/>
  <c r="BB267"/>
  <c r="CC461" i="12"/>
  <c r="EC546"/>
  <c r="AS341" i="13"/>
  <c r="AT64"/>
  <c r="AE24"/>
  <c r="N295"/>
  <c r="AS435"/>
  <c r="U352"/>
  <c r="AS366"/>
  <c r="X74"/>
  <c r="CB193" i="12"/>
  <c r="AP168" i="13"/>
  <c r="Q363"/>
  <c r="AX104"/>
  <c r="N356"/>
  <c r="AM322"/>
  <c r="BM90"/>
  <c r="B397" i="6"/>
  <c r="BD5" i="13"/>
  <c r="K4"/>
  <c r="BB396"/>
  <c r="AB489" i="12"/>
  <c r="AJ28" i="13"/>
  <c r="L324"/>
  <c r="N288"/>
  <c r="AT108"/>
  <c r="O355"/>
  <c r="AM48"/>
  <c r="DC196" i="12"/>
  <c r="N98" i="13"/>
  <c r="AY486"/>
  <c r="T479"/>
  <c r="BB83" i="12"/>
  <c r="A568" i="13"/>
  <c r="Y506"/>
  <c r="BC22"/>
  <c r="C41"/>
  <c r="AU216"/>
  <c r="M405"/>
  <c r="BB295"/>
  <c r="R283"/>
  <c r="AV527"/>
  <c r="C462" i="6"/>
  <c r="L291" i="13"/>
  <c r="AN333"/>
  <c r="BM193"/>
  <c r="X490"/>
  <c r="BE449"/>
  <c r="N306"/>
  <c r="Z477"/>
  <c r="BN559"/>
  <c r="AA100"/>
  <c r="AY179"/>
  <c r="AB255"/>
  <c r="BO300"/>
  <c r="FE422" i="12"/>
  <c r="AO491" i="13"/>
  <c r="L264"/>
  <c r="R214"/>
  <c r="BS186"/>
  <c r="C523" i="12"/>
  <c r="CC531"/>
  <c r="CC156"/>
  <c r="P551" i="13"/>
  <c r="AQ382"/>
  <c r="BE72"/>
  <c r="AZ137"/>
  <c r="L448"/>
  <c r="BE316"/>
  <c r="K200"/>
  <c r="G200"/>
  <c r="O507"/>
  <c r="AI494"/>
  <c r="I516"/>
  <c r="X101"/>
  <c r="X273"/>
  <c r="O374"/>
  <c r="BB195"/>
  <c r="N15"/>
  <c r="BE6"/>
  <c r="R326"/>
  <c r="AQ301"/>
  <c r="Z402"/>
  <c r="A4"/>
  <c r="BB179"/>
  <c r="AP434"/>
  <c r="T149"/>
  <c r="P510"/>
  <c r="AQ520"/>
  <c r="X523"/>
  <c r="I476"/>
  <c r="BP59"/>
  <c r="AS402"/>
  <c r="BC240" i="12"/>
  <c r="O398" i="13"/>
  <c r="BR471"/>
  <c r="A156"/>
  <c r="J70"/>
  <c r="AS90"/>
  <c r="P428"/>
  <c r="G226"/>
  <c r="AB320"/>
  <c r="X119"/>
  <c r="AW412"/>
  <c r="K18"/>
  <c r="E452"/>
  <c r="AJ511"/>
  <c r="BB525"/>
  <c r="BI479"/>
  <c r="BK166"/>
  <c r="B307" i="12"/>
  <c r="E101" i="13"/>
  <c r="BL323"/>
  <c r="AK362"/>
  <c r="Z551"/>
  <c r="C12" i="12"/>
  <c r="V536" i="13"/>
  <c r="AB324" i="12"/>
  <c r="BS447" i="13"/>
  <c r="D362"/>
  <c r="R30"/>
  <c r="BP172"/>
  <c r="C119"/>
  <c r="O509"/>
  <c r="CC303" i="12"/>
  <c r="Z63" i="13"/>
  <c r="AE191"/>
  <c r="BR346"/>
  <c r="FE133" i="12"/>
  <c r="AB6" i="13"/>
  <c r="BC533"/>
  <c r="W106"/>
  <c r="BC293" i="12"/>
  <c r="FE561"/>
  <c r="AM384" i="13"/>
  <c r="BQ24"/>
  <c r="D286"/>
  <c r="AU37"/>
  <c r="W47"/>
  <c r="AI310"/>
  <c r="W370"/>
  <c r="BC81"/>
  <c r="FE81" i="12"/>
  <c r="BL174" i="13"/>
  <c r="V12"/>
  <c r="BF209"/>
  <c r="AM342"/>
  <c r="U458"/>
  <c r="BI219"/>
  <c r="AD313"/>
  <c r="F132"/>
  <c r="AK261"/>
  <c r="Y442"/>
  <c r="AD120"/>
  <c r="AQ143"/>
  <c r="BM229"/>
  <c r="BI110"/>
  <c r="J147"/>
  <c r="BN322"/>
  <c r="R445"/>
  <c r="AM166"/>
  <c r="CC110" i="12"/>
  <c r="BS270" i="13"/>
  <c r="B435" i="6"/>
  <c r="AU467" i="13"/>
  <c r="AB149" i="12"/>
  <c r="AZ129" i="13"/>
  <c r="D65"/>
  <c r="AL180"/>
  <c r="C472"/>
  <c r="AT391"/>
  <c r="M190"/>
  <c r="G414"/>
  <c r="AN212"/>
  <c r="F537"/>
  <c r="S343"/>
  <c r="AK271"/>
  <c r="C506" i="6"/>
  <c r="AT256" i="13"/>
  <c r="AD23"/>
  <c r="I150"/>
  <c r="C214" i="12"/>
  <c r="BN332" i="13"/>
  <c r="I277"/>
  <c r="BL337"/>
  <c r="BI400"/>
  <c r="DB156" i="12"/>
  <c r="Z332" i="13"/>
  <c r="AY356"/>
  <c r="BL247"/>
  <c r="AB224"/>
  <c r="I489"/>
  <c r="C463" i="6"/>
  <c r="BL240" i="13"/>
  <c r="J112"/>
  <c r="O377"/>
  <c r="BO29"/>
  <c r="B316" i="6"/>
  <c r="T394" i="13"/>
  <c r="L443"/>
  <c r="CC219" i="12"/>
  <c r="AQ30" i="13"/>
  <c r="BC217" i="12"/>
  <c r="BJ446" i="13"/>
  <c r="DB112" i="12"/>
  <c r="U331" i="13"/>
  <c r="J298"/>
  <c r="C255" i="12"/>
  <c r="BG121" i="13"/>
  <c r="BG156"/>
  <c r="BB246" i="12"/>
  <c r="AQ511" i="13"/>
  <c r="AU73"/>
  <c r="AL551"/>
  <c r="AG463"/>
  <c r="AB443"/>
  <c r="AN544"/>
  <c r="AX69"/>
  <c r="EC482" i="12"/>
  <c r="DC544"/>
  <c r="J405" i="13"/>
  <c r="D118"/>
  <c r="AS472"/>
  <c r="AY143"/>
  <c r="AP173"/>
  <c r="BP446"/>
  <c r="BB124"/>
  <c r="H474"/>
  <c r="AY269"/>
  <c r="K120"/>
  <c r="BS407"/>
  <c r="X307"/>
  <c r="T20"/>
  <c r="BC526" i="12"/>
  <c r="EC456"/>
  <c r="C434"/>
  <c r="AD165" i="13"/>
  <c r="N7"/>
  <c r="BG289"/>
  <c r="W389"/>
  <c r="W343"/>
  <c r="C52" i="6"/>
  <c r="BI81" i="13"/>
  <c r="AB147"/>
  <c r="BC237" i="12"/>
  <c r="BE305" i="13"/>
  <c r="AG205"/>
  <c r="C249" i="12"/>
  <c r="A512" i="13"/>
  <c r="BB89"/>
  <c r="U303"/>
  <c r="AC466" i="12"/>
  <c r="BC245"/>
  <c r="AS228" i="13"/>
  <c r="DC500" i="12"/>
  <c r="AL262" i="13"/>
  <c r="AM319"/>
  <c r="V520"/>
  <c r="AT285"/>
  <c r="C121" i="12"/>
  <c r="O110" i="13"/>
  <c r="AE41"/>
  <c r="BQ497"/>
  <c r="BC476" i="12"/>
  <c r="AK178" i="13"/>
  <c r="BO172"/>
  <c r="AP81"/>
  <c r="M312"/>
  <c r="BN138"/>
  <c r="AC286" i="12"/>
  <c r="F480" i="13"/>
  <c r="AG503"/>
  <c r="AC241" i="12"/>
  <c r="V461" i="13"/>
  <c r="A480"/>
  <c r="F235"/>
  <c r="D23"/>
  <c r="BH69"/>
  <c r="AO261"/>
  <c r="CB522" i="12"/>
  <c r="BC560" i="13"/>
  <c r="EB87" i="12"/>
  <c r="J63" i="13"/>
  <c r="DE440"/>
  <c r="AC477" i="12"/>
  <c r="DB291"/>
  <c r="AB30" i="13"/>
  <c r="BC174" i="12"/>
  <c r="P97" i="13"/>
  <c r="O261"/>
  <c r="W137"/>
  <c r="AW100"/>
  <c r="BP327"/>
  <c r="AF310"/>
  <c r="Q375"/>
  <c r="C514" i="6"/>
  <c r="AM541" i="13"/>
  <c r="AJ135"/>
  <c r="AU344"/>
  <c r="Z547"/>
  <c r="BP302"/>
  <c r="C204" i="12"/>
  <c r="BA397" i="13"/>
  <c r="AW556"/>
  <c r="AD124"/>
  <c r="AR329"/>
  <c r="C214" i="6"/>
  <c r="AL144" i="13"/>
  <c r="AL106"/>
  <c r="BQ323"/>
  <c r="AJ311"/>
  <c r="BG549"/>
  <c r="AR245"/>
  <c r="Y512"/>
  <c r="AK516"/>
  <c r="BQ335"/>
  <c r="B177"/>
  <c r="AV295"/>
  <c r="I522"/>
  <c r="M175"/>
  <c r="P409"/>
  <c r="AB280"/>
  <c r="I532" i="3"/>
  <c r="AT43" i="13"/>
  <c r="AB416" i="12"/>
  <c r="BJ417" i="13"/>
  <c r="AQ426"/>
  <c r="E487"/>
  <c r="EC93" i="12"/>
  <c r="BB244"/>
  <c r="R21" i="13"/>
  <c r="A351"/>
  <c r="AX6"/>
  <c r="S275"/>
  <c r="DC168" i="12"/>
  <c r="B495" i="6"/>
  <c r="AM176" i="13"/>
  <c r="AX376"/>
  <c r="BH318"/>
  <c r="AT293"/>
  <c r="DJ465"/>
  <c r="AZ375"/>
  <c r="BN25"/>
  <c r="AJ420"/>
  <c r="L471"/>
  <c r="L438"/>
  <c r="DB237" i="12"/>
  <c r="U32" i="13"/>
  <c r="U174"/>
  <c r="O81"/>
  <c r="EC447" i="12"/>
  <c r="AB84"/>
  <c r="EC214"/>
  <c r="O128" i="13"/>
  <c r="O487"/>
  <c r="G201"/>
  <c r="Q124"/>
  <c r="AU425"/>
  <c r="Y481"/>
  <c r="AV188"/>
  <c r="AO279"/>
  <c r="AB303"/>
  <c r="AY462"/>
  <c r="BL532"/>
  <c r="AA35"/>
  <c r="AP257"/>
  <c r="AW378"/>
  <c r="C504" i="6"/>
  <c r="AI202" i="13"/>
  <c r="AZ51"/>
  <c r="H281"/>
  <c r="AT212"/>
  <c r="BL46"/>
  <c r="BN147"/>
  <c r="F413"/>
  <c r="BR532"/>
  <c r="CB385" i="12"/>
  <c r="C153"/>
  <c r="K371" i="13"/>
  <c r="CC331" i="12"/>
  <c r="BM379" i="13"/>
  <c r="BE266"/>
  <c r="AX413"/>
  <c r="H357"/>
  <c r="BC451"/>
  <c r="T25"/>
  <c r="U431"/>
  <c r="AV114"/>
  <c r="EC165" i="12"/>
  <c r="M346" i="13"/>
  <c r="M511"/>
  <c r="BC246"/>
  <c r="AZ12"/>
  <c r="BI159"/>
  <c r="O426"/>
  <c r="AK457"/>
  <c r="AF4"/>
  <c r="M109"/>
  <c r="BS136"/>
  <c r="AY281"/>
  <c r="C501" i="12"/>
  <c r="C512" i="13"/>
  <c r="AF216"/>
  <c r="K49"/>
  <c r="B8" i="12"/>
  <c r="AN30" i="13"/>
  <c r="BS306"/>
  <c r="G364"/>
  <c r="C245" i="6"/>
  <c r="BF302" i="13"/>
  <c r="F266"/>
  <c r="AT40"/>
  <c r="FE354" i="12"/>
  <c r="BS527" i="13"/>
  <c r="EC357" i="12"/>
  <c r="G560" i="13"/>
  <c r="AV468"/>
  <c r="N565"/>
  <c r="AE339"/>
  <c r="BE559"/>
  <c r="O367"/>
  <c r="BJ456"/>
  <c r="BK23"/>
  <c r="AQ387"/>
  <c r="Z167"/>
  <c r="BG371"/>
  <c r="P479"/>
  <c r="C16" i="6"/>
  <c r="O455" i="13"/>
  <c r="BH53"/>
  <c r="AB392"/>
  <c r="AU268"/>
  <c r="BQ253"/>
  <c r="B393"/>
  <c r="BR458"/>
  <c r="AI349"/>
  <c r="BC243"/>
  <c r="AG298"/>
  <c r="AG404"/>
  <c r="N316"/>
  <c r="BD241"/>
  <c r="AL550"/>
  <c r="L36"/>
  <c r="AO316"/>
  <c r="AG508"/>
  <c r="BM140"/>
  <c r="AB184"/>
  <c r="AX414"/>
  <c r="AW418"/>
  <c r="AR440"/>
  <c r="BI417"/>
  <c r="AR535"/>
  <c r="C486" i="6"/>
  <c r="DC436" i="12"/>
  <c r="Z171" i="13"/>
  <c r="CB174" i="12"/>
  <c r="BI515" i="13"/>
  <c r="I183"/>
  <c r="AT112"/>
  <c r="BP532"/>
  <c r="AD224"/>
  <c r="BE194"/>
  <c r="AH27"/>
  <c r="AZ347"/>
  <c r="CC118" i="12"/>
  <c r="CC70"/>
  <c r="BH130" i="13"/>
  <c r="AO569"/>
  <c r="BI218"/>
  <c r="I309"/>
  <c r="AP351"/>
  <c r="BN505"/>
  <c r="BP535"/>
  <c r="AK66"/>
  <c r="AF462"/>
  <c r="AL64"/>
  <c r="AE12"/>
  <c r="V498"/>
  <c r="A545"/>
  <c r="AH153"/>
  <c r="AA24"/>
  <c r="O441"/>
  <c r="AN272"/>
  <c r="BK487"/>
  <c r="Y328"/>
  <c r="AJ460"/>
  <c r="BM389"/>
  <c r="AF181"/>
  <c r="P544"/>
  <c r="AB391"/>
  <c r="AG561"/>
  <c r="BC252" i="12"/>
  <c r="A222" i="13"/>
  <c r="DB198" i="12"/>
  <c r="AW49" i="13"/>
  <c r="AZ21"/>
  <c r="T118"/>
  <c r="AL313"/>
  <c r="AO185"/>
  <c r="S474"/>
  <c r="AH497"/>
  <c r="AQ519"/>
  <c r="AU112"/>
  <c r="BJ118"/>
  <c r="EB410" i="12"/>
  <c r="S441" i="13"/>
  <c r="BO493"/>
  <c r="AY360"/>
  <c r="AJ84"/>
  <c r="R228"/>
  <c r="AQ44"/>
  <c r="B506"/>
  <c r="F344"/>
  <c r="BD179"/>
  <c r="BC171" i="12"/>
  <c r="I533" i="8"/>
  <c r="T32" i="13"/>
  <c r="B556" i="12"/>
  <c r="AR71" i="13"/>
  <c r="DB111" i="12"/>
  <c r="BL345" i="13"/>
  <c r="BQ10"/>
  <c r="AG74"/>
  <c r="BA520"/>
  <c r="C304"/>
  <c r="AO204"/>
  <c r="BJ449"/>
  <c r="B335" i="6"/>
  <c r="H448" i="13"/>
  <c r="BB313"/>
  <c r="CB516" i="12"/>
  <c r="AS373" i="13"/>
  <c r="U225"/>
  <c r="BH210"/>
  <c r="AE276"/>
  <c r="C177" i="6"/>
  <c r="AY85" i="13"/>
  <c r="F83"/>
  <c r="EB488" i="12"/>
  <c r="BR66" i="13"/>
  <c r="BP472"/>
  <c r="AR218"/>
  <c r="AP151"/>
  <c r="AD57"/>
  <c r="G274"/>
  <c r="AB419"/>
  <c r="FE97" i="12"/>
  <c r="V292" i="13"/>
  <c r="A465"/>
  <c r="AV280"/>
  <c r="AE415"/>
  <c r="EB216" i="12"/>
  <c r="BG276" i="13"/>
  <c r="M124"/>
  <c r="BC314"/>
  <c r="S33"/>
  <c r="AD561"/>
  <c r="T101"/>
  <c r="AZ301"/>
  <c r="AK146"/>
  <c r="DB232" i="12"/>
  <c r="DB463" i="13"/>
  <c r="L458"/>
  <c r="AH33"/>
  <c r="AB92" i="12"/>
  <c r="AT340" i="13"/>
  <c r="AU532"/>
  <c r="AH88"/>
  <c r="BG147"/>
  <c r="AV433"/>
  <c r="CB344" i="12"/>
  <c r="X25" i="13"/>
  <c r="AU257"/>
  <c r="AD547"/>
  <c r="BF535"/>
  <c r="BH184"/>
  <c r="BK477"/>
  <c r="AJ499"/>
  <c r="C207" i="12"/>
  <c r="AR161" i="13"/>
  <c r="BO542"/>
  <c r="AZ315"/>
  <c r="Z45"/>
  <c r="S498"/>
  <c r="BF19"/>
  <c r="B504" i="6"/>
  <c r="B328" i="12"/>
  <c r="AB348" i="13"/>
  <c r="BS334"/>
  <c r="BP90"/>
  <c r="BD120"/>
  <c r="Y85"/>
  <c r="AR69"/>
  <c r="FE271" i="12"/>
  <c r="EB85"/>
  <c r="BB205"/>
  <c r="O305" i="13"/>
  <c r="AB424" i="12"/>
  <c r="Q410" i="13"/>
  <c r="AE570"/>
  <c r="BB115" i="12"/>
  <c r="BP78" i="13"/>
  <c r="AM317"/>
  <c r="EB397" i="12"/>
  <c r="AB39"/>
  <c r="T213" i="13"/>
  <c r="BG526"/>
  <c r="BQ231"/>
  <c r="BI531"/>
  <c r="BC431" i="12"/>
  <c r="FE501"/>
  <c r="AK313" i="13"/>
  <c r="Q554"/>
  <c r="BS23"/>
  <c r="B187" i="6"/>
  <c r="S342" i="13"/>
  <c r="DD462"/>
  <c r="BE403"/>
  <c r="BM207"/>
  <c r="DB458"/>
  <c r="BR297"/>
  <c r="B296" i="12"/>
  <c r="AP469" i="13"/>
  <c r="Q500"/>
  <c r="AG483"/>
  <c r="B439" i="6"/>
  <c r="AG514" i="13"/>
  <c r="BB10" i="12"/>
  <c r="AD514" i="13"/>
  <c r="AQ106"/>
  <c r="AM148"/>
  <c r="D175"/>
  <c r="BG4"/>
  <c r="BA310"/>
  <c r="BC24" i="12"/>
  <c r="AR471" i="13"/>
  <c r="BC145" i="12"/>
  <c r="AP86" i="13"/>
  <c r="AG434"/>
  <c r="T26"/>
  <c r="AP243"/>
  <c r="P477"/>
  <c r="AD298"/>
  <c r="BL333"/>
  <c r="AB487" i="12"/>
  <c r="AF198" i="13"/>
  <c r="U133"/>
  <c r="G103"/>
  <c r="S18"/>
  <c r="D34"/>
  <c r="BA566"/>
  <c r="AX509"/>
  <c r="M28"/>
  <c r="BK251"/>
  <c r="AQ211"/>
  <c r="B265" i="6"/>
  <c r="BN105" i="13"/>
  <c r="AB96"/>
  <c r="V441"/>
  <c r="BC379" i="12"/>
  <c r="BC412" i="13"/>
  <c r="O170"/>
  <c r="BR343"/>
  <c r="Y140"/>
  <c r="AG69"/>
  <c r="AQ289"/>
  <c r="AT35"/>
  <c r="AA337"/>
  <c r="CB392" i="12"/>
  <c r="AE341" i="13"/>
  <c r="X332"/>
  <c r="AS36"/>
  <c r="C199"/>
  <c r="AS70"/>
  <c r="E163"/>
  <c r="AD166"/>
  <c r="EC545" i="12"/>
  <c r="AC128"/>
  <c r="L144" i="13"/>
  <c r="BC15"/>
  <c r="BA444"/>
  <c r="BB343" i="12"/>
  <c r="AN286" i="13"/>
  <c r="M450"/>
  <c r="T97"/>
  <c r="BJ220"/>
  <c r="AC85"/>
  <c r="BO412"/>
  <c r="AV168"/>
  <c r="W100"/>
  <c r="BB415" i="12"/>
  <c r="AS267" i="13"/>
  <c r="AG342"/>
  <c r="C239" i="12"/>
  <c r="I304" i="13"/>
  <c r="BH64"/>
  <c r="AC82" i="12"/>
  <c r="I198" i="13"/>
  <c r="AB267" i="12"/>
  <c r="J504" i="13"/>
  <c r="S431"/>
  <c r="BC494" i="12"/>
  <c r="BF203" i="13"/>
  <c r="AX287"/>
  <c r="BK110"/>
  <c r="J423"/>
  <c r="AB381" i="12"/>
  <c r="O230" i="13"/>
  <c r="BO414"/>
  <c r="AH251"/>
  <c r="Q551"/>
  <c r="EB309" i="12"/>
  <c r="AZ70" i="13"/>
  <c r="H528"/>
  <c r="AG316"/>
  <c r="C421" i="6"/>
  <c r="AV260" i="13"/>
  <c r="BK352"/>
  <c r="T329"/>
  <c r="BO316"/>
  <c r="BE111"/>
  <c r="AS465"/>
  <c r="C37" i="6"/>
  <c r="BL81" i="13"/>
  <c r="BC546"/>
  <c r="AM296"/>
  <c r="CC358" i="12"/>
  <c r="Q231" i="13"/>
  <c r="BK241"/>
  <c r="AZ235"/>
  <c r="K213"/>
  <c r="BK339"/>
  <c r="BG52"/>
  <c r="BB488"/>
  <c r="N324"/>
  <c r="F145"/>
  <c r="J308"/>
  <c r="BL336"/>
  <c r="M437"/>
  <c r="AX121"/>
  <c r="BQ459"/>
  <c r="DC227" i="12"/>
  <c r="AX498" i="13"/>
  <c r="W98"/>
  <c r="AK203"/>
  <c r="AP458"/>
  <c r="AC284"/>
  <c r="BF149"/>
  <c r="J467"/>
  <c r="BD274"/>
  <c r="AO44"/>
  <c r="AV311"/>
  <c r="EC444" i="12"/>
  <c r="BF246" i="13"/>
  <c r="V155"/>
  <c r="BS489"/>
  <c r="AC188" i="12"/>
  <c r="AG387" i="13"/>
  <c r="H199"/>
  <c r="C108" i="6"/>
  <c r="AX486" i="13"/>
  <c r="Q103"/>
  <c r="T480"/>
  <c r="BI513"/>
  <c r="X103"/>
  <c r="DC131" i="12"/>
  <c r="BO537" i="13"/>
  <c r="N113"/>
  <c r="BO80"/>
  <c r="BK515"/>
  <c r="Z422"/>
  <c r="AN26"/>
  <c r="L298"/>
  <c r="AP367"/>
  <c r="DB539" i="12"/>
  <c r="CB493"/>
  <c r="BI253" i="13"/>
  <c r="AN388"/>
  <c r="E116"/>
  <c r="BK409"/>
  <c r="T14"/>
  <c r="BQ274"/>
  <c r="BG11"/>
  <c r="BQ401"/>
  <c r="AN426"/>
  <c r="AZ59"/>
  <c r="BR54"/>
  <c r="M33"/>
  <c r="AE350"/>
  <c r="M394"/>
  <c r="AF88"/>
  <c r="T515"/>
  <c r="AX265"/>
  <c r="AI106"/>
  <c r="AW436"/>
  <c r="BB441"/>
  <c r="H393"/>
  <c r="V186"/>
  <c r="AH336"/>
  <c r="T555"/>
  <c r="K80"/>
  <c r="AL333"/>
  <c r="T141"/>
  <c r="CB140" i="12"/>
  <c r="D392" i="13"/>
  <c r="AB384"/>
  <c r="AE343"/>
  <c r="B273"/>
  <c r="Y472"/>
  <c r="D51"/>
  <c r="AV241"/>
  <c r="AB52"/>
  <c r="AW470"/>
  <c r="L335"/>
  <c r="D228"/>
  <c r="AG292"/>
  <c r="AY278"/>
  <c r="FB538" i="12"/>
  <c r="Z472" i="13"/>
  <c r="N112"/>
  <c r="BE211"/>
  <c r="AV75"/>
  <c r="O418"/>
  <c r="B156"/>
  <c r="AP528"/>
  <c r="AE221"/>
  <c r="AB103"/>
  <c r="AJ216"/>
  <c r="EC448" i="12"/>
  <c r="AU410" i="13"/>
  <c r="AP256"/>
  <c r="X363"/>
  <c r="AK298"/>
  <c r="O92"/>
  <c r="BL546"/>
  <c r="J287"/>
  <c r="AY48"/>
  <c r="B496" i="12"/>
  <c r="CC60"/>
  <c r="AP240" i="13"/>
  <c r="BB324"/>
  <c r="BQ490"/>
  <c r="CB548" i="12"/>
  <c r="C415"/>
  <c r="I12" i="13"/>
  <c r="BC456" i="12"/>
  <c r="AM123" i="13"/>
  <c r="BB190"/>
  <c r="AA538"/>
  <c r="AQ323"/>
  <c r="AK436"/>
  <c r="T446"/>
  <c r="S348"/>
  <c r="BK267"/>
  <c r="W496"/>
  <c r="AO460"/>
  <c r="A518"/>
  <c r="BP419"/>
  <c r="BH60"/>
  <c r="W416"/>
  <c r="I318"/>
  <c r="BH429"/>
  <c r="AM408"/>
  <c r="BR540"/>
  <c r="AB389" i="12"/>
  <c r="BC450" i="13"/>
  <c r="AM50"/>
  <c r="AV202"/>
  <c r="CC438" i="12"/>
  <c r="AM320" i="13"/>
  <c r="BM70"/>
  <c r="FE488" i="12"/>
  <c r="E77" i="13"/>
  <c r="BC382"/>
  <c r="AN230"/>
  <c r="BI367"/>
  <c r="AC543" i="12"/>
  <c r="AQ202" i="13"/>
  <c r="B251"/>
  <c r="L282"/>
  <c r="Q537"/>
  <c r="M498"/>
  <c r="B391" i="12"/>
  <c r="C218" i="6"/>
  <c r="AB390" i="13"/>
  <c r="AX441"/>
  <c r="BG469"/>
  <c r="X524"/>
  <c r="Z278"/>
  <c r="AV108"/>
  <c r="AU436"/>
  <c r="B450" i="6"/>
  <c r="BO416" i="13"/>
  <c r="K547"/>
  <c r="S362"/>
  <c r="BA121"/>
  <c r="AI100"/>
  <c r="P170"/>
  <c r="BQ545"/>
  <c r="L323"/>
  <c r="S404"/>
  <c r="M87"/>
  <c r="BI155"/>
  <c r="BS471"/>
  <c r="BM118"/>
  <c r="AS171"/>
  <c r="BO242"/>
  <c r="AG507"/>
  <c r="Q525"/>
  <c r="AO176"/>
  <c r="AU327"/>
  <c r="M199"/>
  <c r="DN432"/>
  <c r="BS134"/>
  <c r="BL536"/>
  <c r="AK270"/>
  <c r="U126"/>
  <c r="F206"/>
  <c r="BD443"/>
  <c r="AF377"/>
  <c r="N425"/>
  <c r="EB169" i="12"/>
  <c r="E25" i="13"/>
  <c r="M531"/>
  <c r="BM417"/>
  <c r="AF136"/>
  <c r="I342"/>
  <c r="BF201"/>
  <c r="DB260" i="12"/>
  <c r="B272" i="13"/>
  <c r="AG124"/>
  <c r="G347"/>
  <c r="BC199" i="12"/>
  <c r="BH128" i="13"/>
  <c r="AW468"/>
  <c r="BA80"/>
  <c r="C62" i="12"/>
  <c r="BF102" i="13"/>
  <c r="AE121"/>
  <c r="BB48"/>
  <c r="AF210"/>
  <c r="B416" i="12"/>
  <c r="AB539" i="13"/>
  <c r="AT305"/>
  <c r="BI291"/>
  <c r="C283"/>
  <c r="AK176"/>
  <c r="FC530" i="12"/>
  <c r="P447" i="13"/>
  <c r="C382"/>
  <c r="AJ564"/>
  <c r="BB77"/>
  <c r="BH26"/>
  <c r="B249" i="6"/>
  <c r="AJ74" i="13"/>
  <c r="H80"/>
  <c r="M171"/>
  <c r="O273"/>
  <c r="BO369"/>
  <c r="AY197"/>
  <c r="AZ229"/>
  <c r="F31"/>
  <c r="C95"/>
  <c r="DB19" i="12"/>
  <c r="F204" i="13"/>
  <c r="DC359" i="12"/>
  <c r="Y317" i="13"/>
  <c r="BB287" i="12"/>
  <c r="F201" i="13"/>
  <c r="L558"/>
  <c r="X72"/>
  <c r="EC142" i="12"/>
  <c r="BN346" i="13"/>
  <c r="BM88"/>
  <c r="AO238"/>
  <c r="AA156"/>
  <c r="AK179"/>
  <c r="BB46" i="12"/>
  <c r="S443" i="13"/>
  <c r="BC104"/>
  <c r="BG264"/>
  <c r="BH48"/>
  <c r="BH362"/>
  <c r="BL183"/>
  <c r="BC182" i="12"/>
  <c r="AB340"/>
  <c r="BA365" i="13"/>
  <c r="G20"/>
  <c r="BQ263"/>
  <c r="BN512"/>
  <c r="BG194"/>
  <c r="D296"/>
  <c r="AI387"/>
  <c r="P499"/>
  <c r="AP241"/>
  <c r="Z118"/>
  <c r="BN392"/>
  <c r="H11"/>
  <c r="AP233"/>
  <c r="BB112" i="12"/>
  <c r="P514" i="13"/>
  <c r="G525"/>
  <c r="AU269"/>
  <c r="X330"/>
  <c r="AT530"/>
  <c r="K34"/>
  <c r="BK79"/>
  <c r="BC245"/>
  <c r="AL20"/>
  <c r="DB460" i="12"/>
  <c r="AU113" i="13"/>
  <c r="BL456"/>
  <c r="AR247"/>
  <c r="S375"/>
  <c r="AO318"/>
  <c r="C309"/>
  <c r="AA489"/>
  <c r="BD381"/>
  <c r="V69"/>
  <c r="BM231"/>
  <c r="Q400"/>
  <c r="AP88"/>
  <c r="G280"/>
  <c r="W62"/>
  <c r="CB41" i="12"/>
  <c r="AQ145" i="13"/>
  <c r="AL84"/>
  <c r="H515"/>
  <c r="AB509" i="12"/>
  <c r="BB256" i="13"/>
  <c r="BC85"/>
  <c r="AB159"/>
  <c r="CB79" i="12"/>
  <c r="BL450" i="13"/>
  <c r="AK303"/>
  <c r="BD542"/>
  <c r="EB493" i="12"/>
  <c r="E60" i="13"/>
  <c r="B303" i="12"/>
  <c r="AA523" i="13"/>
  <c r="AL433"/>
  <c r="BK215"/>
  <c r="BJ227"/>
  <c r="BB307"/>
  <c r="A323"/>
  <c r="J40"/>
  <c r="BF216"/>
  <c r="AA49"/>
  <c r="AI318"/>
  <c r="BR202"/>
  <c r="AJ303"/>
  <c r="BI527"/>
  <c r="BQ375"/>
  <c r="AH256"/>
  <c r="S86"/>
  <c r="AP536"/>
  <c r="AB262" i="12"/>
  <c r="AO337" i="13"/>
  <c r="AX120"/>
  <c r="AH219"/>
  <c r="AW103"/>
  <c r="AY13"/>
  <c r="AQ322"/>
  <c r="F171"/>
  <c r="AM69"/>
  <c r="AN395"/>
  <c r="DC135" i="12"/>
  <c r="I13" i="13"/>
  <c r="DB292" i="12"/>
  <c r="E38" i="13"/>
  <c r="BC498" i="12"/>
  <c r="AZ357" i="13"/>
  <c r="CC48" i="12"/>
  <c r="D79" i="13"/>
  <c r="BH360"/>
  <c r="BF167"/>
  <c r="F167"/>
  <c r="AR33"/>
  <c r="V29"/>
  <c r="AC33"/>
  <c r="AV116"/>
  <c r="BK181"/>
  <c r="EC281" i="12"/>
  <c r="BK161" i="13"/>
  <c r="BA154"/>
  <c r="AS212"/>
  <c r="AO471"/>
  <c r="AO405"/>
  <c r="G398"/>
  <c r="C293" i="6"/>
  <c r="AT405" i="13"/>
  <c r="BP282"/>
  <c r="AM533"/>
  <c r="BB486" i="12"/>
  <c r="AZ383" i="13"/>
  <c r="X31"/>
  <c r="BB354"/>
  <c r="AT360"/>
  <c r="W250"/>
  <c r="A316"/>
  <c r="E563"/>
  <c r="I320"/>
  <c r="BL182"/>
  <c r="DB475"/>
  <c r="L495"/>
  <c r="AJ166"/>
  <c r="AK315"/>
  <c r="C376" i="12"/>
  <c r="N505" i="13"/>
  <c r="CC104" i="12"/>
  <c r="AC320"/>
  <c r="CB358"/>
  <c r="AZ443" i="13"/>
  <c r="AO26"/>
  <c r="FE197" i="12"/>
  <c r="BB485" i="13"/>
  <c r="CC345" i="12"/>
  <c r="Q485" i="13"/>
  <c r="BD7"/>
  <c r="AC67" i="12"/>
  <c r="AA550" i="13"/>
  <c r="AK139"/>
  <c r="EB65" i="12"/>
  <c r="AJ146" i="13"/>
  <c r="AV152"/>
  <c r="K341"/>
  <c r="W198"/>
  <c r="BA30"/>
  <c r="AC505" i="12"/>
  <c r="AO56" i="13"/>
  <c r="C548"/>
  <c r="FE198" i="12"/>
  <c r="AL512" i="13"/>
  <c r="T466"/>
  <c r="B87" i="12"/>
  <c r="DC495"/>
  <c r="AZ17" i="13"/>
  <c r="AQ312"/>
  <c r="AJ481"/>
  <c r="J92"/>
  <c r="A408"/>
  <c r="X416"/>
  <c r="AK533"/>
  <c r="BN280"/>
  <c r="P432"/>
  <c r="BF51"/>
  <c r="AN127"/>
  <c r="I415"/>
  <c r="BK368"/>
  <c r="AE224"/>
  <c r="A392"/>
  <c r="BG403"/>
  <c r="AK554"/>
  <c r="S471"/>
  <c r="W69"/>
  <c r="BQ322"/>
  <c r="V377"/>
  <c r="J34"/>
  <c r="AD232"/>
  <c r="BO455"/>
  <c r="W334"/>
  <c r="BC232" i="12"/>
  <c r="M420" i="13"/>
  <c r="N137"/>
  <c r="AM349"/>
  <c r="W136"/>
  <c r="BK379"/>
  <c r="Y52"/>
  <c r="AF196"/>
  <c r="AC160"/>
  <c r="C186"/>
  <c r="AA241"/>
  <c r="FE67" i="12"/>
  <c r="K361" i="13"/>
  <c r="B448" i="6"/>
  <c r="AB370" i="13"/>
  <c r="EB254" i="12"/>
  <c r="AB145" i="13"/>
  <c r="AT499"/>
  <c r="I83"/>
  <c r="BN214"/>
  <c r="AK492"/>
  <c r="AN9"/>
  <c r="AB313"/>
  <c r="DC90" i="12"/>
  <c r="R531" i="13"/>
  <c r="BR34"/>
  <c r="BH125"/>
  <c r="V34"/>
  <c r="R236"/>
  <c r="BL543"/>
  <c r="AU534"/>
  <c r="BP269"/>
  <c r="C509"/>
  <c r="BF146"/>
  <c r="AV530"/>
  <c r="BO495"/>
  <c r="AA384"/>
  <c r="AP288"/>
  <c r="BL377"/>
  <c r="BB561" i="12"/>
  <c r="AU449" i="13"/>
  <c r="C436" i="12"/>
  <c r="B45"/>
  <c r="BO340" i="13"/>
  <c r="BO111"/>
  <c r="CB334" i="12"/>
  <c r="BM321" i="13"/>
  <c r="AR189"/>
  <c r="B387" i="12"/>
  <c r="AY47" i="13"/>
  <c r="AV302"/>
  <c r="AC174" i="12"/>
  <c r="L413" i="13"/>
  <c r="AH429"/>
  <c r="G94"/>
  <c r="H517"/>
  <c r="Z132"/>
  <c r="BG225"/>
  <c r="O314"/>
  <c r="AU77"/>
  <c r="A519"/>
  <c r="AL251"/>
  <c r="C371" i="6"/>
  <c r="AO568" i="13"/>
  <c r="Q542"/>
  <c r="AM399"/>
  <c r="BD299"/>
  <c r="M7"/>
  <c r="S171"/>
  <c r="BD29"/>
  <c r="BM80"/>
  <c r="AP58"/>
  <c r="AF65"/>
  <c r="FE486" i="12"/>
  <c r="AU470" i="13"/>
  <c r="EB27" i="12"/>
  <c r="AR499" i="13"/>
  <c r="AC387"/>
  <c r="AA422"/>
  <c r="BF177"/>
  <c r="DB88" i="12"/>
  <c r="BO192" i="13"/>
  <c r="AM88"/>
  <c r="AF372"/>
  <c r="AZ302"/>
  <c r="AH451"/>
  <c r="BA452"/>
  <c r="AV4"/>
  <c r="EC381" i="12"/>
  <c r="AI480" i="13"/>
  <c r="BD439"/>
  <c r="BN185"/>
  <c r="AU495"/>
  <c r="BM186"/>
  <c r="BE386"/>
  <c r="BH257"/>
  <c r="AU336"/>
  <c r="AP209"/>
  <c r="BC73"/>
  <c r="BP522"/>
  <c r="AD119"/>
  <c r="BM434"/>
  <c r="AX514"/>
  <c r="AF440"/>
  <c r="C523"/>
  <c r="AZ107"/>
  <c r="Q310"/>
  <c r="AR427"/>
  <c r="O141"/>
  <c r="BG166"/>
  <c r="BB137"/>
  <c r="BG328"/>
  <c r="AL526"/>
  <c r="BI226"/>
  <c r="AD88"/>
  <c r="U432"/>
  <c r="CB57" i="12"/>
  <c r="BR324" i="13"/>
  <c r="D131"/>
  <c r="AN200"/>
  <c r="BQ372"/>
  <c r="AB82" i="12"/>
  <c r="BQ389" i="13"/>
  <c r="F56"/>
  <c r="AC56"/>
  <c r="BM472"/>
  <c r="Y326"/>
  <c r="C33" i="6"/>
  <c r="DC367" i="12"/>
  <c r="BB461"/>
  <c r="X264" i="13"/>
  <c r="AA176"/>
  <c r="BR233"/>
  <c r="M151"/>
  <c r="AB257"/>
  <c r="B39" i="6"/>
  <c r="P372" i="13"/>
  <c r="E143"/>
  <c r="J409"/>
  <c r="BB156"/>
  <c r="W105"/>
  <c r="J322"/>
  <c r="R438"/>
  <c r="BL212"/>
  <c r="BI85"/>
  <c r="Y562"/>
  <c r="BS541"/>
  <c r="BG452"/>
  <c r="AC438" i="12"/>
  <c r="AX524" i="13"/>
  <c r="L532"/>
  <c r="C109" i="6"/>
  <c r="V280" i="13"/>
  <c r="U258"/>
  <c r="P459"/>
  <c r="A454"/>
  <c r="EB226" i="12"/>
  <c r="BA303" i="13"/>
  <c r="AC545" i="12"/>
  <c r="AG185" i="13"/>
  <c r="BP10"/>
  <c r="S489"/>
  <c r="CC218" i="12"/>
  <c r="CC289"/>
  <c r="Z566" i="13"/>
  <c r="I63"/>
  <c r="A566"/>
  <c r="AY481"/>
  <c r="AT406"/>
  <c r="CB306" i="12"/>
  <c r="Y171" i="13"/>
  <c r="EC535" i="12"/>
  <c r="CB384"/>
  <c r="AG427" i="13"/>
  <c r="AY16"/>
  <c r="AZ425"/>
  <c r="D95"/>
  <c r="CB220" i="12"/>
  <c r="A276" i="13"/>
  <c r="AB106" i="12"/>
  <c r="AC154" i="13"/>
  <c r="FE276" i="12"/>
  <c r="R4" i="3"/>
  <c r="AO94" i="13"/>
  <c r="AR87"/>
  <c r="X519"/>
  <c r="E526"/>
  <c r="BB71"/>
  <c r="B176" i="12"/>
  <c r="AE344" i="13"/>
  <c r="EB155" i="12"/>
  <c r="AC447" i="13"/>
  <c r="AK193"/>
  <c r="AT275"/>
  <c r="BJ188"/>
  <c r="BS164"/>
  <c r="AE6"/>
  <c r="CC441" i="12"/>
  <c r="EB259"/>
  <c r="J207" i="13"/>
  <c r="Q357"/>
  <c r="W199"/>
  <c r="I54"/>
  <c r="AH208"/>
  <c r="BM6"/>
  <c r="AI295"/>
  <c r="AC356"/>
  <c r="BM167"/>
  <c r="BF556"/>
  <c r="AR308"/>
  <c r="AV197"/>
  <c r="BC291"/>
  <c r="C366"/>
  <c r="BK250"/>
  <c r="AD409"/>
  <c r="BB100"/>
  <c r="X350"/>
  <c r="BR321"/>
  <c r="DB117" i="12"/>
  <c r="AA344" i="13"/>
  <c r="K196"/>
  <c r="AW473"/>
  <c r="AF131"/>
  <c r="C193" i="6"/>
  <c r="BF451" i="13"/>
  <c r="AW344"/>
  <c r="AS252"/>
  <c r="AF268"/>
  <c r="AS201"/>
  <c r="AF491"/>
  <c r="AI405"/>
  <c r="BM556"/>
  <c r="AS484"/>
  <c r="H483"/>
  <c r="BC363" i="12"/>
  <c r="AL250" i="13"/>
  <c r="EB328" i="12"/>
  <c r="J216" i="13"/>
  <c r="W236"/>
  <c r="AU433"/>
  <c r="AR136"/>
  <c r="D515"/>
  <c r="B285" i="6"/>
  <c r="BR520" i="13"/>
  <c r="C85"/>
  <c r="F199"/>
  <c r="BS421"/>
  <c r="Z100"/>
  <c r="AI222"/>
  <c r="Q303"/>
  <c r="DB239" i="12"/>
  <c r="AB234"/>
  <c r="AW256" i="13"/>
  <c r="AM346"/>
  <c r="E386"/>
  <c r="AE323"/>
  <c r="AC432"/>
  <c r="BP45"/>
  <c r="AC209"/>
  <c r="BB233" i="12"/>
  <c r="AK32" i="13"/>
  <c r="L45"/>
  <c r="BC30"/>
  <c r="I367"/>
  <c r="W223"/>
  <c r="AJ246"/>
  <c r="V185"/>
  <c r="G29"/>
  <c r="H446"/>
  <c r="BB373"/>
  <c r="Z481"/>
  <c r="O541"/>
  <c r="BL55"/>
  <c r="K421"/>
  <c r="AZ218"/>
  <c r="BL18"/>
  <c r="AB547" i="12"/>
  <c r="BC265" i="13"/>
  <c r="Q12"/>
  <c r="L190"/>
  <c r="AO310"/>
  <c r="AK501"/>
  <c r="BN510"/>
  <c r="E76"/>
  <c r="U335"/>
  <c r="W110"/>
  <c r="DB415" i="12"/>
  <c r="AL245" i="13"/>
  <c r="AS453"/>
  <c r="FE280" i="12"/>
  <c r="BB391" i="13"/>
  <c r="AN522"/>
  <c r="C315"/>
  <c r="BN16"/>
  <c r="R193"/>
  <c r="Y217"/>
  <c r="X33"/>
  <c r="P217"/>
  <c r="BS451"/>
  <c r="Y238"/>
  <c r="AV178"/>
  <c r="DC341" i="12"/>
  <c r="B501" i="13"/>
  <c r="AS325"/>
  <c r="AX109"/>
  <c r="G177"/>
  <c r="AZ60"/>
  <c r="P422"/>
  <c r="BK234"/>
  <c r="AD540"/>
  <c r="AA138"/>
  <c r="AN380"/>
  <c r="V374"/>
  <c r="T293"/>
  <c r="O434"/>
  <c r="AQ541"/>
  <c r="AD296"/>
  <c r="AB263" i="12"/>
  <c r="AH266" i="13"/>
  <c r="AV456"/>
  <c r="BK172"/>
  <c r="K326"/>
  <c r="AT191"/>
  <c r="DC46" i="12"/>
  <c r="BK197" i="13"/>
  <c r="M345"/>
  <c r="W336"/>
  <c r="BC239"/>
  <c r="B526" i="12"/>
  <c r="N350" i="13"/>
  <c r="F490"/>
  <c r="AW32"/>
  <c r="AM427"/>
  <c r="BS146"/>
  <c r="T449"/>
  <c r="AK137"/>
  <c r="AB368" i="12"/>
  <c r="BS432" i="13"/>
  <c r="BH487"/>
  <c r="P433"/>
  <c r="BN532"/>
  <c r="AT441"/>
  <c r="CB350" i="12"/>
  <c r="AH370" i="13"/>
  <c r="BR37"/>
  <c r="K296"/>
  <c r="Y95"/>
  <c r="AM102"/>
  <c r="AZ540"/>
  <c r="CC76" i="12"/>
  <c r="P121" i="13"/>
  <c r="CB328" i="12"/>
  <c r="L560" i="13"/>
  <c r="W310"/>
  <c r="O133"/>
  <c r="AG220"/>
  <c r="BK59"/>
  <c r="BI460"/>
  <c r="AE192"/>
  <c r="AT27"/>
  <c r="BA500"/>
  <c r="AJ328"/>
  <c r="X473"/>
  <c r="N340"/>
  <c r="BB117" i="12"/>
  <c r="AH179" i="13"/>
  <c r="I458"/>
  <c r="H413"/>
  <c r="AB205" i="12"/>
  <c r="AT53" i="13"/>
  <c r="AN529"/>
  <c r="N147"/>
  <c r="C437" i="12"/>
  <c r="AY5" i="13"/>
  <c r="U450"/>
  <c r="BD15"/>
  <c r="L226"/>
  <c r="AK390"/>
  <c r="BD465"/>
  <c r="B102"/>
  <c r="U345"/>
  <c r="C449" i="12"/>
  <c r="BB332"/>
  <c r="AC566" i="13"/>
  <c r="BC351"/>
  <c r="AG333"/>
  <c r="C235"/>
  <c r="AN358"/>
  <c r="A443"/>
  <c r="AD393"/>
  <c r="C151" i="12"/>
  <c r="AS343" i="13"/>
  <c r="AB281"/>
  <c r="DS533"/>
  <c r="BP318"/>
  <c r="J425"/>
  <c r="E468"/>
  <c r="AB230"/>
  <c r="W548"/>
  <c r="H189"/>
  <c r="A97"/>
  <c r="AR18"/>
  <c r="BB391" i="12"/>
  <c r="BF498" i="13"/>
  <c r="AZ121"/>
  <c r="AQ85"/>
  <c r="BA352"/>
  <c r="U343"/>
  <c r="AO534"/>
  <c r="AM238"/>
  <c r="BI390"/>
  <c r="AF333"/>
  <c r="AC88"/>
  <c r="AB209"/>
  <c r="AD467"/>
  <c r="BD11"/>
  <c r="BR43"/>
  <c r="U464"/>
  <c r="Y319"/>
  <c r="AE267"/>
  <c r="BG501"/>
  <c r="AP319"/>
  <c r="AS135"/>
  <c r="AJ517"/>
  <c r="H547"/>
  <c r="AW75"/>
  <c r="BS325"/>
  <c r="AC166" i="12"/>
  <c r="BO160" i="13"/>
  <c r="BR55"/>
  <c r="S422"/>
  <c r="BR469"/>
  <c r="B379" i="12"/>
  <c r="BM252" i="13"/>
  <c r="I307"/>
  <c r="AU53"/>
  <c r="AZ556"/>
  <c r="AZ195"/>
  <c r="Z352"/>
  <c r="C496" i="6"/>
  <c r="M25" i="13"/>
  <c r="AB175"/>
  <c r="BG123"/>
  <c r="Q228"/>
  <c r="BA360"/>
  <c r="C373" i="12"/>
  <c r="M327" i="13"/>
  <c r="FE287" i="12"/>
  <c r="AC369"/>
  <c r="AR554" i="13"/>
  <c r="M71"/>
  <c r="O527"/>
  <c r="CB95" i="12"/>
  <c r="CC153"/>
  <c r="AX201" i="13"/>
  <c r="Y220"/>
  <c r="BF529"/>
  <c r="G554"/>
  <c r="AI94"/>
  <c r="AN82"/>
  <c r="BH345"/>
  <c r="D469"/>
  <c r="AV403"/>
  <c r="H9"/>
  <c r="BR184"/>
  <c r="BO381"/>
  <c r="Y24"/>
  <c r="AX444"/>
  <c r="AW493"/>
  <c r="AS59"/>
  <c r="Z351"/>
  <c r="J394"/>
  <c r="AJ110"/>
  <c r="W419"/>
  <c r="AW517"/>
  <c r="AF21"/>
  <c r="BN160"/>
  <c r="N110"/>
  <c r="AN498"/>
  <c r="BJ122"/>
  <c r="M39"/>
  <c r="AQ162"/>
  <c r="AS155"/>
  <c r="BB345"/>
  <c r="CB127" i="12"/>
  <c r="CC211"/>
  <c r="AU283" i="13"/>
  <c r="AB105"/>
  <c r="AL108"/>
  <c r="AP495"/>
  <c r="B381" i="6"/>
  <c r="AC99" i="12"/>
  <c r="H133" i="13"/>
  <c r="AH53"/>
  <c r="BO176"/>
  <c r="BP568"/>
  <c r="BG343"/>
  <c r="D73"/>
  <c r="AL316"/>
  <c r="W243"/>
  <c r="BJ143"/>
  <c r="BI393"/>
  <c r="AB64" i="12"/>
  <c r="AP138" i="13"/>
  <c r="AD233"/>
  <c r="BK264"/>
  <c r="R369"/>
  <c r="H101"/>
  <c r="BD327"/>
  <c r="AX418"/>
  <c r="BJ478"/>
  <c r="R490"/>
  <c r="BA244"/>
  <c r="M520"/>
  <c r="S190"/>
  <c r="AQ60"/>
  <c r="D9" i="6"/>
  <c r="N216" i="13"/>
  <c r="BJ521"/>
  <c r="BC83"/>
  <c r="AY250"/>
  <c r="BC282"/>
  <c r="AG31"/>
  <c r="AF32"/>
  <c r="AG18"/>
  <c r="CB54" i="12"/>
  <c r="BC303"/>
  <c r="H206" i="13"/>
  <c r="FE434" i="12"/>
  <c r="Z516" i="13"/>
  <c r="AP430"/>
  <c r="H349"/>
  <c r="BS327"/>
  <c r="AY507"/>
  <c r="X451"/>
  <c r="BJ363"/>
  <c r="D379"/>
  <c r="AU178"/>
  <c r="AE342"/>
  <c r="AE462"/>
  <c r="K267"/>
  <c r="M268"/>
  <c r="AE477"/>
  <c r="AD227"/>
  <c r="BC215" i="12"/>
  <c r="A158" i="13"/>
  <c r="BC28" i="12"/>
  <c r="AT570" i="13"/>
  <c r="BG75"/>
  <c r="I322"/>
  <c r="E417"/>
  <c r="BH548"/>
  <c r="AC332" i="12"/>
  <c r="D19" i="13"/>
  <c r="BJ336"/>
  <c r="C511"/>
  <c r="N480"/>
  <c r="BK404"/>
  <c r="AT423"/>
  <c r="AX520"/>
  <c r="U181"/>
  <c r="H534"/>
  <c r="BI406"/>
  <c r="K297"/>
  <c r="AC337" i="12"/>
  <c r="AI136" i="13"/>
  <c r="BN362"/>
  <c r="BJ148"/>
  <c r="AD494"/>
  <c r="R117"/>
  <c r="AB547"/>
  <c r="N224"/>
  <c r="AY191"/>
  <c r="X346"/>
  <c r="AT88"/>
  <c r="AA57"/>
  <c r="DB20" i="12"/>
  <c r="BL64" i="13"/>
  <c r="BC62" i="12"/>
  <c r="AR271" i="13"/>
  <c r="BC149"/>
  <c r="BM438"/>
  <c r="AJ53"/>
  <c r="X433"/>
  <c r="BQ118"/>
  <c r="H52"/>
  <c r="AK81"/>
  <c r="AI143"/>
  <c r="BE225"/>
  <c r="Z432"/>
  <c r="AL50"/>
  <c r="BJ280"/>
  <c r="EB385" i="12"/>
  <c r="I371" i="13"/>
  <c r="H464"/>
  <c r="BR365"/>
  <c r="AL560"/>
  <c r="AH326"/>
  <c r="E328"/>
  <c r="FE549" i="12"/>
  <c r="AI489" i="13"/>
  <c r="B121" i="6"/>
  <c r="AP269" i="13"/>
  <c r="BO214"/>
  <c r="B240"/>
  <c r="O174"/>
  <c r="BO449"/>
  <c r="AC359"/>
  <c r="BP16"/>
  <c r="B46" i="12"/>
  <c r="FE430"/>
  <c r="K217" i="13"/>
  <c r="BA499"/>
  <c r="BF542"/>
  <c r="EC219" i="12"/>
  <c r="DC172"/>
  <c r="BS500" i="13"/>
  <c r="B247" i="6"/>
  <c r="BS58" i="13"/>
  <c r="C280" i="12"/>
  <c r="AA161" i="13"/>
  <c r="AJ264"/>
  <c r="S320"/>
  <c r="AV49"/>
  <c r="AU343"/>
  <c r="CB451" i="12"/>
  <c r="AR476" i="13"/>
  <c r="AB197"/>
  <c r="DC15" i="12"/>
  <c r="BE246" i="13"/>
  <c r="DC426" i="12"/>
  <c r="B565" i="13"/>
  <c r="Q414"/>
  <c r="AS532"/>
  <c r="AE275"/>
  <c r="D363"/>
  <c r="D416"/>
  <c r="BC413"/>
  <c r="BR558"/>
  <c r="AF43"/>
  <c r="F98"/>
  <c r="AX554"/>
  <c r="DB285" i="12"/>
  <c r="BH355" i="13"/>
  <c r="H422"/>
  <c r="BI176"/>
  <c r="AH40"/>
  <c r="N412"/>
  <c r="BP320"/>
  <c r="AI535"/>
  <c r="H35"/>
  <c r="BC324" i="12"/>
  <c r="BL72" i="13"/>
  <c r="AG76"/>
  <c r="AQ513"/>
  <c r="DB182" i="12"/>
  <c r="AF302" i="13"/>
  <c r="AD199"/>
  <c r="AH246"/>
  <c r="AP20"/>
  <c r="K549"/>
  <c r="BF349"/>
  <c r="AK15"/>
  <c r="AC499" i="12"/>
  <c r="AA432" i="13"/>
  <c r="R333"/>
  <c r="AC567"/>
  <c r="T49"/>
  <c r="BA564"/>
  <c r="BM256"/>
  <c r="AT503"/>
  <c r="BR206"/>
  <c r="AT303"/>
  <c r="AX346"/>
  <c r="Z170"/>
  <c r="J56"/>
  <c r="G300"/>
  <c r="AH424"/>
  <c r="AG461"/>
  <c r="B495"/>
  <c r="AF349"/>
  <c r="BF454"/>
  <c r="BQ405"/>
  <c r="L431"/>
  <c r="P425"/>
  <c r="BO319"/>
  <c r="X288"/>
  <c r="BI308"/>
  <c r="G518"/>
  <c r="BM385"/>
  <c r="BP534"/>
  <c r="AI211"/>
  <c r="BD358"/>
  <c r="AH428"/>
  <c r="CC381" i="12"/>
  <c r="AS428" i="13"/>
  <c r="AZ462"/>
  <c r="U56"/>
  <c r="E496"/>
  <c r="V401"/>
  <c r="AE92"/>
  <c r="DB66" i="12"/>
  <c r="AC524"/>
  <c r="D126" i="13"/>
  <c r="V483"/>
  <c r="S108"/>
  <c r="AL54"/>
  <c r="AB498"/>
  <c r="AD134"/>
  <c r="Q96"/>
  <c r="Y309"/>
  <c r="AU530"/>
  <c r="AZ141"/>
  <c r="AB246"/>
  <c r="C489" i="12"/>
  <c r="AZ508" i="13"/>
  <c r="AY76"/>
  <c r="BM103"/>
  <c r="B447"/>
  <c r="AY34"/>
  <c r="CC324" i="12"/>
  <c r="D447" i="13"/>
  <c r="AR127"/>
  <c r="BS422"/>
  <c r="BG493"/>
  <c r="C445" i="12"/>
  <c r="W329" i="13"/>
  <c r="X526"/>
  <c r="AY15"/>
  <c r="B324"/>
  <c r="AR431"/>
  <c r="R252"/>
  <c r="BP159"/>
  <c r="AY383"/>
  <c r="BN133"/>
  <c r="AI434"/>
  <c r="AM186"/>
  <c r="Y159"/>
  <c r="C253" i="12"/>
  <c r="G527" i="13"/>
  <c r="X300"/>
  <c r="BF97"/>
  <c r="BD49"/>
  <c r="AC453" i="12"/>
  <c r="BK106" i="13"/>
  <c r="BO536"/>
  <c r="V108"/>
  <c r="AK278"/>
  <c r="BR299"/>
  <c r="N220"/>
  <c r="K78"/>
  <c r="AI450"/>
  <c r="BE385"/>
  <c r="FE142" i="12"/>
  <c r="AB306" i="13"/>
  <c r="AR17"/>
  <c r="Q562"/>
  <c r="V540"/>
  <c r="U546"/>
  <c r="BS509"/>
  <c r="AB242" i="12"/>
  <c r="BK25" i="13"/>
  <c r="W308"/>
  <c r="AF75"/>
  <c r="AV132"/>
  <c r="AR325"/>
  <c r="AJ291"/>
  <c r="BH557"/>
  <c r="BA527"/>
  <c r="E146"/>
  <c r="U454"/>
  <c r="DC52" i="12"/>
  <c r="AG167" i="13"/>
  <c r="AQ186"/>
  <c r="BR345"/>
  <c r="F510"/>
  <c r="T539"/>
  <c r="DJ525"/>
  <c r="A529"/>
  <c r="T263"/>
  <c r="U361"/>
  <c r="AR108"/>
  <c r="AH563"/>
  <c r="BC51" i="12"/>
  <c r="N194" i="13"/>
  <c r="BC502"/>
  <c r="AW63"/>
  <c r="D462"/>
  <c r="AP539"/>
  <c r="AU213"/>
  <c r="AA338"/>
  <c r="E262"/>
  <c r="AR213"/>
  <c r="AZ373"/>
  <c r="BC253"/>
  <c r="AT115"/>
  <c r="AX362"/>
  <c r="C104" i="6"/>
  <c r="AD408" i="13"/>
  <c r="AX390"/>
  <c r="Y206"/>
  <c r="AN174"/>
  <c r="EB42" i="12"/>
  <c r="AF228" i="13"/>
  <c r="AR77"/>
  <c r="AP188"/>
  <c r="AF242"/>
  <c r="AL321"/>
  <c r="H110"/>
  <c r="S286"/>
  <c r="Z213"/>
  <c r="AB104" i="12"/>
  <c r="S363" i="13"/>
  <c r="B355" i="6"/>
  <c r="E301" i="13"/>
  <c r="AD136"/>
  <c r="P132"/>
  <c r="B24" i="6"/>
  <c r="AH484" i="13"/>
  <c r="AT540"/>
  <c r="BE329"/>
  <c r="BB336"/>
  <c r="BR88"/>
  <c r="AF362"/>
  <c r="BQ377"/>
  <c r="AL304"/>
  <c r="U219"/>
  <c r="D346"/>
  <c r="BE89"/>
  <c r="AC542" i="12"/>
  <c r="BB379" i="13"/>
  <c r="T418"/>
  <c r="BB516" i="12"/>
  <c r="AS92" i="13"/>
  <c r="CB338" i="12"/>
  <c r="CC246"/>
  <c r="W292" i="13"/>
  <c r="BC532" i="12"/>
  <c r="E541" i="13"/>
  <c r="AY539"/>
  <c r="AZ352"/>
  <c r="AR200"/>
  <c r="O508"/>
  <c r="Y213"/>
  <c r="BF368"/>
  <c r="AX552"/>
  <c r="Z204"/>
  <c r="X323"/>
  <c r="B558"/>
  <c r="AN396"/>
  <c r="V187"/>
  <c r="DB17" i="12"/>
  <c r="BH504" i="13"/>
  <c r="V481"/>
  <c r="AC329" i="12"/>
  <c r="EC416"/>
  <c r="FE130"/>
  <c r="N526" i="13"/>
  <c r="W202"/>
  <c r="EC65" i="12"/>
  <c r="C391"/>
  <c r="BO491" i="13"/>
  <c r="AV493"/>
  <c r="BO187"/>
  <c r="BG197"/>
  <c r="BA75"/>
  <c r="BI207"/>
  <c r="BK125"/>
  <c r="B74" i="12"/>
  <c r="BL541" i="13"/>
  <c r="BB183" i="12"/>
  <c r="I440" i="13"/>
  <c r="DB461"/>
  <c r="AR464"/>
  <c r="F338"/>
  <c r="BG106"/>
  <c r="AF97"/>
  <c r="AS56"/>
  <c r="B553" i="12"/>
  <c r="B455" i="13"/>
  <c r="AD383"/>
  <c r="AA102"/>
  <c r="O365"/>
  <c r="BM313"/>
  <c r="BQ265"/>
  <c r="L343"/>
  <c r="AD536"/>
  <c r="AL412"/>
  <c r="BJ350"/>
  <c r="AZ485"/>
  <c r="AV319"/>
  <c r="BM213"/>
  <c r="AP63"/>
  <c r="Y415"/>
  <c r="J52"/>
  <c r="BM143"/>
  <c r="BQ92"/>
  <c r="AN54"/>
  <c r="BL192"/>
  <c r="CC325" i="12"/>
  <c r="Y33" i="13"/>
  <c r="I19"/>
  <c r="B267"/>
  <c r="BL118"/>
  <c r="T453"/>
  <c r="BR92"/>
  <c r="AW333"/>
  <c r="M367"/>
  <c r="AK61"/>
  <c r="DJ432"/>
  <c r="U496"/>
  <c r="EC451" i="12"/>
  <c r="BC445"/>
  <c r="C392"/>
  <c r="DB458"/>
  <c r="B152"/>
  <c r="L499" i="13"/>
  <c r="AZ61"/>
  <c r="I535"/>
  <c r="AI154"/>
  <c r="AK538"/>
  <c r="Y489"/>
  <c r="BC525"/>
  <c r="I47"/>
  <c r="C381" i="6"/>
  <c r="BL282" i="13"/>
  <c r="BP161"/>
  <c r="K436"/>
  <c r="BP280"/>
  <c r="F166"/>
  <c r="BB265" i="12"/>
  <c r="BK300" i="13"/>
  <c r="G6"/>
  <c r="AY378"/>
  <c r="AB537" i="12"/>
  <c r="B560"/>
  <c r="AQ320" i="13"/>
  <c r="Y71"/>
  <c r="CB551" i="12"/>
  <c r="AP54" i="13"/>
  <c r="AB486"/>
  <c r="E114"/>
  <c r="BC193"/>
  <c r="CC338" i="12"/>
  <c r="AM390" i="13"/>
  <c r="H562"/>
  <c r="G388"/>
  <c r="S496"/>
  <c r="AX46"/>
  <c r="AB51" i="12"/>
  <c r="EC544"/>
  <c r="L171" i="13"/>
  <c r="AU521"/>
  <c r="BE9"/>
  <c r="O269"/>
  <c r="EC342" i="12"/>
  <c r="DK449" i="13"/>
  <c r="BP28"/>
  <c r="AH389"/>
  <c r="EC354" i="12"/>
  <c r="W387" i="13"/>
  <c r="AU145"/>
  <c r="AY18"/>
  <c r="DC502" i="12"/>
  <c r="AJ34" i="13"/>
  <c r="AC198"/>
  <c r="AF132"/>
  <c r="FE82" i="12"/>
  <c r="DB243"/>
  <c r="AZ11" i="13"/>
  <c r="B568"/>
  <c r="BG456"/>
  <c r="BP106"/>
  <c r="BB556" i="12"/>
  <c r="BB142" i="13"/>
  <c r="M96"/>
  <c r="AW251"/>
  <c r="BL523"/>
  <c r="AY238"/>
  <c r="M289"/>
  <c r="BA43"/>
  <c r="BP538"/>
  <c r="DC273" i="12"/>
  <c r="AQ195" i="13"/>
  <c r="CB135" i="12"/>
  <c r="C206" i="13"/>
  <c r="DH525"/>
  <c r="AQ469"/>
  <c r="BI279"/>
  <c r="F395"/>
  <c r="AE196"/>
  <c r="BO120"/>
  <c r="AD4" i="3"/>
  <c r="BM20" i="13"/>
  <c r="T240"/>
  <c r="AT225"/>
  <c r="Z52"/>
  <c r="BM292"/>
  <c r="BN238"/>
  <c r="S133"/>
  <c r="D56"/>
  <c r="AY155"/>
  <c r="AR23"/>
  <c r="S365"/>
  <c r="AR155"/>
  <c r="AI104"/>
  <c r="AB310" i="12"/>
  <c r="B72" i="13"/>
  <c r="V556"/>
  <c r="B120"/>
  <c r="BL171"/>
  <c r="G111"/>
  <c r="Q532"/>
  <c r="L388"/>
  <c r="BC106" i="12"/>
  <c r="T238" i="13"/>
  <c r="AB52" i="12"/>
  <c r="BA187" i="13"/>
  <c r="BK89"/>
  <c r="F430"/>
  <c r="N20"/>
  <c r="DC192" i="12"/>
  <c r="C428" i="13"/>
  <c r="AP487"/>
  <c r="EC182" i="12"/>
  <c r="AJ461" i="13"/>
  <c r="AA406"/>
  <c r="AI17"/>
  <c r="P492"/>
  <c r="I384"/>
  <c r="K452"/>
  <c r="S73"/>
  <c r="AQ229"/>
  <c r="E512"/>
  <c r="B23" i="6"/>
  <c r="C18" i="13"/>
  <c r="BB41"/>
  <c r="T460"/>
  <c r="AF194"/>
  <c r="M59"/>
  <c r="AU439"/>
  <c r="Q493"/>
  <c r="EC159" i="12"/>
  <c r="C36" i="6"/>
  <c r="W196" i="13"/>
  <c r="P278"/>
  <c r="N32"/>
  <c r="BK81"/>
  <c r="AZ153"/>
  <c r="L31"/>
  <c r="V408"/>
  <c r="AD82"/>
  <c r="B464"/>
  <c r="L447"/>
  <c r="AX189"/>
  <c r="BB465"/>
  <c r="E339"/>
  <c r="FE69" i="12"/>
  <c r="BO342" i="13"/>
  <c r="BL77"/>
  <c r="C127" i="6"/>
  <c r="C128" i="12"/>
  <c r="AY39" i="13"/>
  <c r="C447" i="6"/>
  <c r="B477"/>
  <c r="BB151" i="13"/>
  <c r="L505"/>
  <c r="E188"/>
  <c r="T103"/>
  <c r="AM354"/>
  <c r="V360"/>
  <c r="AU95"/>
  <c r="AW111"/>
  <c r="FE124" i="12"/>
  <c r="R48" i="13"/>
  <c r="N322"/>
  <c r="AB560"/>
  <c r="V513"/>
  <c r="AN14"/>
  <c r="BQ512"/>
  <c r="BM316"/>
  <c r="C349"/>
  <c r="F371"/>
  <c r="BS49"/>
  <c r="BB435"/>
  <c r="AI25"/>
  <c r="AL190"/>
  <c r="AB188" i="12"/>
  <c r="AV213" i="13"/>
  <c r="AY387"/>
  <c r="AI536"/>
  <c r="BR174"/>
  <c r="AH295"/>
  <c r="H272"/>
  <c r="S98"/>
  <c r="AV393"/>
  <c r="AR292"/>
  <c r="FE541" i="12"/>
  <c r="BF284" i="13"/>
  <c r="H103"/>
  <c r="BB45" i="12"/>
  <c r="BB503"/>
  <c r="B54" i="13"/>
  <c r="AU229"/>
  <c r="DC304" i="12"/>
  <c r="AD113" i="13"/>
  <c r="AA228"/>
  <c r="E477"/>
  <c r="DB165" i="12"/>
  <c r="BA164" i="13"/>
  <c r="BN409"/>
  <c r="AR315"/>
  <c r="AF225"/>
  <c r="C357" i="6"/>
  <c r="B131"/>
  <c r="AM197" i="13"/>
  <c r="Y79"/>
  <c r="AM27"/>
  <c r="I74"/>
  <c r="CC270" i="12"/>
  <c r="AD336" i="13"/>
  <c r="BC172" i="12"/>
  <c r="DC305"/>
  <c r="AY68" i="13"/>
  <c r="D279"/>
  <c r="O406"/>
  <c r="A386"/>
  <c r="F566"/>
  <c r="AG312"/>
  <c r="AW40"/>
  <c r="BK168"/>
  <c r="J77"/>
  <c r="Z98"/>
  <c r="D444"/>
  <c r="O53"/>
  <c r="AJ210"/>
  <c r="AO186"/>
  <c r="F233"/>
  <c r="AU36"/>
  <c r="AW347"/>
  <c r="AK322"/>
  <c r="BP310"/>
  <c r="AD327"/>
  <c r="BG431"/>
  <c r="V499"/>
  <c r="AY300"/>
  <c r="BF159"/>
  <c r="CC455" i="12"/>
  <c r="BK480" i="13"/>
  <c r="O250"/>
  <c r="L136"/>
  <c r="Z435"/>
  <c r="FE96" i="12"/>
  <c r="EB68"/>
  <c r="AE551" i="13"/>
  <c r="AA237"/>
  <c r="AN251"/>
  <c r="C261" i="6"/>
  <c r="BF57" i="13"/>
  <c r="AV153"/>
  <c r="BH387"/>
  <c r="E247"/>
  <c r="E426"/>
  <c r="BH531"/>
  <c r="AE179"/>
  <c r="BL442"/>
  <c r="Y25"/>
  <c r="BJ425"/>
  <c r="AD216"/>
  <c r="BC86"/>
  <c r="BQ488"/>
  <c r="BF58"/>
  <c r="R550"/>
  <c r="BF525"/>
  <c r="BL19"/>
  <c r="I429"/>
  <c r="AM225"/>
  <c r="DC310" i="12"/>
  <c r="AR372" i="13"/>
  <c r="BH174"/>
  <c r="W487"/>
  <c r="S340"/>
  <c r="BM503"/>
  <c r="BQ230"/>
  <c r="BG66"/>
  <c r="AQ424"/>
  <c r="V372"/>
  <c r="FE460" i="12"/>
  <c r="AK211" i="13"/>
  <c r="DC330" i="12"/>
  <c r="BG101" i="13"/>
  <c r="AQ212"/>
  <c r="S221"/>
  <c r="AO78"/>
  <c r="B195"/>
  <c r="AO285"/>
  <c r="B329" i="6"/>
  <c r="DC513" i="12"/>
  <c r="AS321" i="13"/>
  <c r="BC191"/>
  <c r="AK79"/>
  <c r="EB55" i="12"/>
  <c r="C45" i="6"/>
  <c r="CB227" i="12"/>
  <c r="AP316" i="13"/>
  <c r="R170"/>
  <c r="W456"/>
  <c r="DB192" i="12"/>
  <c r="T7" i="13"/>
  <c r="AK124"/>
  <c r="BS154"/>
  <c r="AT44"/>
  <c r="BI137"/>
  <c r="BL349"/>
  <c r="BR490"/>
  <c r="AJ52"/>
  <c r="AV552"/>
  <c r="C362"/>
  <c r="AK551"/>
  <c r="AZ390"/>
  <c r="P304"/>
  <c r="L17"/>
  <c r="DC521" i="12"/>
  <c r="FE475"/>
  <c r="BF61" i="13"/>
  <c r="BC545"/>
  <c r="BJ149"/>
  <c r="P513"/>
  <c r="BF165"/>
  <c r="EC440" i="12"/>
  <c r="AQ335" i="13"/>
  <c r="EB143" i="12"/>
  <c r="FE377"/>
  <c r="AZ192" i="13"/>
  <c r="BF244"/>
  <c r="AI10"/>
  <c r="AJ227"/>
  <c r="BG380"/>
  <c r="AN292"/>
  <c r="C441" i="6"/>
  <c r="EB153" i="12"/>
  <c r="AV483" i="13"/>
  <c r="J48"/>
  <c r="Z347"/>
  <c r="I501"/>
  <c r="T365"/>
  <c r="F178"/>
  <c r="C162" i="12"/>
  <c r="S151" i="13"/>
  <c r="D401"/>
  <c r="N287"/>
  <c r="AK51"/>
  <c r="B437" i="6"/>
  <c r="AW500" i="13"/>
  <c r="AX348"/>
  <c r="BB335"/>
  <c r="BE152"/>
  <c r="B34" i="6"/>
  <c r="A223" i="13"/>
  <c r="AW151"/>
  <c r="AW129"/>
  <c r="BR382"/>
  <c r="AR318"/>
  <c r="G392"/>
  <c r="AR163"/>
  <c r="CC229" i="12"/>
  <c r="AQ409" i="13"/>
  <c r="AR294"/>
  <c r="P173"/>
  <c r="AR563"/>
  <c r="EB466" i="12"/>
  <c r="B475" i="13"/>
  <c r="BP226"/>
  <c r="BQ403"/>
  <c r="BG552"/>
  <c r="B161" i="6"/>
  <c r="AN142" i="13"/>
  <c r="BH569"/>
  <c r="AB458"/>
  <c r="AH188"/>
  <c r="BC229"/>
  <c r="AQ338"/>
  <c r="M99"/>
  <c r="H299"/>
  <c r="EC261" i="12"/>
  <c r="BE5" i="13"/>
  <c r="AE411"/>
  <c r="BS438"/>
  <c r="C445"/>
  <c r="L126"/>
  <c r="FD535" i="12"/>
  <c r="BR393" i="13"/>
  <c r="H520"/>
  <c r="C368" i="6"/>
  <c r="BB410" i="13"/>
  <c r="AO270"/>
  <c r="DB376" i="12"/>
  <c r="D393" i="13"/>
  <c r="AY222"/>
  <c r="B499" i="12"/>
  <c r="AE498" i="13"/>
  <c r="E224"/>
  <c r="BF242"/>
  <c r="H459"/>
  <c r="B232" i="12"/>
  <c r="BI541" i="13"/>
  <c r="O184"/>
  <c r="EC527" i="12"/>
  <c r="AR526" i="13"/>
  <c r="BE308"/>
  <c r="B545" i="12"/>
  <c r="EB536"/>
  <c r="C79" i="13"/>
  <c r="BB373" i="12"/>
  <c r="AC98"/>
  <c r="AB442" i="13"/>
  <c r="X160"/>
  <c r="BB520"/>
  <c r="O87"/>
  <c r="BI391"/>
  <c r="C294" i="12"/>
  <c r="B372"/>
  <c r="A306" i="13"/>
  <c r="BN306"/>
  <c r="BI555"/>
  <c r="BR286"/>
  <c r="AF314"/>
  <c r="I190"/>
  <c r="AY464"/>
  <c r="BA70"/>
  <c r="BQ244"/>
  <c r="T245"/>
  <c r="BP311"/>
  <c r="CB450" i="12"/>
  <c r="CB271"/>
  <c r="M478" i="13"/>
  <c r="BM228"/>
  <c r="BC482"/>
  <c r="CB221" i="12"/>
  <c r="H401" i="13"/>
  <c r="P103"/>
  <c r="BB175"/>
  <c r="AA9"/>
  <c r="Q538"/>
  <c r="X108"/>
  <c r="AO536"/>
  <c r="BI436"/>
  <c r="D317"/>
  <c r="Q267"/>
  <c r="K531"/>
  <c r="W88"/>
  <c r="BC507"/>
  <c r="BR268"/>
  <c r="AH461"/>
  <c r="K511"/>
  <c r="S128"/>
  <c r="AW358"/>
  <c r="BG130"/>
  <c r="AT254"/>
  <c r="Q506"/>
  <c r="AK277"/>
  <c r="CC223" i="12"/>
  <c r="AW131" i="13"/>
  <c r="BH348"/>
  <c r="BO245"/>
  <c r="BF561"/>
  <c r="AG544"/>
  <c r="BG238"/>
  <c r="P17"/>
  <c r="AC205"/>
  <c r="AM534"/>
  <c r="BK10"/>
  <c r="AU39"/>
  <c r="C133" i="12"/>
  <c r="BI511" i="13"/>
  <c r="AV158"/>
  <c r="AP504"/>
  <c r="S34"/>
  <c r="F249"/>
  <c r="AK136"/>
  <c r="AC39" i="12"/>
  <c r="P524" i="13"/>
  <c r="EB278" i="12"/>
  <c r="AZ131" i="13"/>
  <c r="E531"/>
  <c r="AB94"/>
  <c r="AN180"/>
  <c r="AQ252"/>
  <c r="C22"/>
  <c r="R472" i="8"/>
  <c r="X411" i="13"/>
  <c r="AQ556"/>
  <c r="BL348"/>
  <c r="D395"/>
  <c r="W48"/>
  <c r="I72"/>
  <c r="BL106"/>
  <c r="BA350"/>
  <c r="BE466"/>
  <c r="CC346" i="12"/>
  <c r="W432" i="13"/>
  <c r="AH413"/>
  <c r="Y145"/>
  <c r="D265"/>
  <c r="Q160"/>
  <c r="BA469"/>
  <c r="AG542"/>
  <c r="C188" i="6"/>
  <c r="BK500" i="13"/>
  <c r="A81"/>
  <c r="AS499"/>
  <c r="BM17"/>
  <c r="BK562"/>
  <c r="BQ107"/>
  <c r="BR93"/>
  <c r="Y242"/>
  <c r="G406"/>
  <c r="H405"/>
  <c r="V117"/>
  <c r="L160"/>
  <c r="BC71" i="12"/>
  <c r="B379" i="6"/>
  <c r="BJ455" i="13"/>
  <c r="CC403" i="12"/>
  <c r="AO125" i="13"/>
  <c r="F473"/>
  <c r="A21"/>
  <c r="BC201" i="12"/>
  <c r="CC31"/>
  <c r="B502" i="13"/>
  <c r="F390"/>
  <c r="AL314"/>
  <c r="E287"/>
  <c r="U460"/>
  <c r="R20"/>
  <c r="W319"/>
  <c r="BC277" i="12"/>
  <c r="T432" i="13"/>
  <c r="BQ188"/>
  <c r="EC156" i="12"/>
  <c r="BL498" i="13"/>
  <c r="P62"/>
  <c r="EC168" i="12"/>
  <c r="S227" i="13"/>
  <c r="BL433"/>
  <c r="AS183"/>
  <c r="D427"/>
  <c r="AF309"/>
  <c r="AC529"/>
  <c r="AJ325"/>
  <c r="DB312" i="12"/>
  <c r="BE157" i="13"/>
  <c r="Y155"/>
  <c r="DK469"/>
  <c r="BN13"/>
  <c r="Z321"/>
  <c r="AN308"/>
  <c r="BE175"/>
  <c r="BD41"/>
  <c r="BR153"/>
  <c r="AN264"/>
  <c r="AC100"/>
  <c r="AG123"/>
  <c r="CB182" i="12"/>
  <c r="AS159" i="13"/>
  <c r="DB246" i="12"/>
  <c r="AO508" i="13"/>
  <c r="AV218"/>
  <c r="B210" i="6"/>
  <c r="AI519" i="13"/>
  <c r="AI334"/>
  <c r="BL263"/>
  <c r="AC149" i="12"/>
  <c r="AF67" i="13"/>
  <c r="AP362"/>
  <c r="Z25"/>
  <c r="AB145" i="12"/>
  <c r="K398" i="13"/>
  <c r="BQ342"/>
  <c r="AG130"/>
  <c r="L434"/>
  <c r="FE64" i="12"/>
  <c r="C433" i="6"/>
  <c r="BM425" i="13"/>
  <c r="AF420"/>
  <c r="AQ489"/>
  <c r="EB162" i="12"/>
  <c r="AH353" i="13"/>
  <c r="AV89"/>
  <c r="B480" i="6"/>
  <c r="I24" i="13"/>
  <c r="FE298" i="12"/>
  <c r="U499" i="13"/>
  <c r="L514"/>
  <c r="W461"/>
  <c r="X64"/>
  <c r="BS6"/>
  <c r="B354" i="6"/>
  <c r="P423" i="13"/>
  <c r="BJ427"/>
  <c r="AL230"/>
  <c r="T200"/>
  <c r="B36" i="12"/>
  <c r="A123" i="13"/>
  <c r="H355"/>
  <c r="BK458"/>
  <c r="AA87"/>
  <c r="DB469" i="12"/>
  <c r="L469" i="13"/>
  <c r="AI370"/>
  <c r="BE425"/>
  <c r="BJ36"/>
  <c r="AZ474"/>
  <c r="EC514" i="12"/>
  <c r="BL376" i="13"/>
  <c r="U148"/>
  <c r="AY333"/>
  <c r="W144"/>
  <c r="AP301"/>
  <c r="BA532"/>
  <c r="AV148"/>
  <c r="D284"/>
  <c r="AI241"/>
  <c r="D537" i="12"/>
  <c r="N414" i="13"/>
  <c r="O217"/>
  <c r="AF54"/>
  <c r="AS338"/>
  <c r="BG408"/>
  <c r="BS564"/>
  <c r="Q53"/>
  <c r="V84"/>
  <c r="AK103"/>
  <c r="BP164"/>
  <c r="P137"/>
  <c r="M439"/>
  <c r="P20"/>
  <c r="S554"/>
  <c r="C418" i="12"/>
  <c r="AT72" i="13"/>
  <c r="EB285" i="12"/>
  <c r="AU465" i="13"/>
  <c r="AP130"/>
  <c r="BN46"/>
  <c r="BQ43"/>
  <c r="B147" i="6"/>
  <c r="BF390" i="13"/>
  <c r="BJ175"/>
  <c r="DC419" i="12"/>
  <c r="A194" i="13"/>
  <c r="DB15" i="12"/>
  <c r="AW289" i="13"/>
  <c r="BI402"/>
  <c r="AO370"/>
  <c r="T450"/>
  <c r="BH449"/>
  <c r="C197" i="6"/>
  <c r="L566" i="13"/>
  <c r="BB438"/>
  <c r="AB353" i="12"/>
  <c r="AS477" i="13"/>
  <c r="AC87"/>
  <c r="AU298"/>
  <c r="AT77"/>
  <c r="AM565"/>
  <c r="AF304"/>
  <c r="A332"/>
  <c r="AH293"/>
  <c r="CC329" i="12"/>
  <c r="AC466" i="13"/>
  <c r="F21"/>
  <c r="BR446"/>
  <c r="EB99" i="12"/>
  <c r="AA171" i="13"/>
  <c r="BC328" i="12"/>
  <c r="EB240"/>
  <c r="AZ177" i="13"/>
  <c r="T520"/>
  <c r="BN235"/>
  <c r="W532"/>
  <c r="DS554"/>
  <c r="AF189"/>
  <c r="V392"/>
  <c r="BI281"/>
  <c r="DC465" i="12"/>
  <c r="AA547" i="13"/>
  <c r="AP265"/>
  <c r="AG230"/>
  <c r="AN24"/>
  <c r="AX50"/>
  <c r="BE7"/>
  <c r="AW266"/>
  <c r="AX272"/>
  <c r="G75"/>
  <c r="B487"/>
  <c r="AO50"/>
  <c r="AC165"/>
  <c r="H309"/>
  <c r="BI307"/>
  <c r="AZ387"/>
  <c r="P386"/>
  <c r="BS205"/>
  <c r="D207"/>
  <c r="BM535"/>
  <c r="N225"/>
  <c r="B405" i="12"/>
  <c r="I336" i="13"/>
  <c r="AB502"/>
  <c r="AT119"/>
  <c r="AK134"/>
  <c r="B306" i="6"/>
  <c r="BB342" i="12"/>
  <c r="W41" i="13"/>
  <c r="AO288"/>
  <c r="AJ436"/>
  <c r="AN428"/>
  <c r="AB426" i="12"/>
  <c r="BH181" i="13"/>
  <c r="AK44"/>
  <c r="EC194" i="12"/>
  <c r="U567" i="13"/>
  <c r="EC511" i="12"/>
  <c r="AT155" i="13"/>
  <c r="FE219" i="12"/>
  <c r="BG464" i="13"/>
  <c r="AQ176"/>
  <c r="AX385"/>
  <c r="H541"/>
  <c r="AB413" i="12"/>
  <c r="AB169"/>
  <c r="A56" i="13"/>
  <c r="AR124"/>
  <c r="AC269" i="12"/>
  <c r="BE75" i="13"/>
  <c r="BG450"/>
  <c r="AB541"/>
  <c r="DC445" i="12"/>
  <c r="U167" i="13"/>
  <c r="E236"/>
  <c r="F257"/>
  <c r="BS434"/>
  <c r="N375"/>
  <c r="BL266"/>
  <c r="AG309"/>
  <c r="BN503"/>
  <c r="BH420"/>
  <c r="AL511"/>
  <c r="C67" i="12"/>
  <c r="W480" i="13"/>
  <c r="BC388"/>
  <c r="I56"/>
  <c r="D318"/>
  <c r="G282"/>
  <c r="AO66"/>
  <c r="AC179"/>
  <c r="N264"/>
  <c r="BG139"/>
  <c r="L193"/>
  <c r="BC288"/>
  <c r="B489" i="12"/>
  <c r="BB471" i="13"/>
  <c r="DB173" i="12"/>
  <c r="R327" i="13"/>
  <c r="AI276"/>
  <c r="P283"/>
  <c r="AN479"/>
  <c r="BC463" i="12"/>
  <c r="BE46" i="13"/>
  <c r="BM117"/>
  <c r="Q151"/>
  <c r="BI197"/>
  <c r="BE381"/>
  <c r="M555"/>
  <c r="K71"/>
  <c r="D138"/>
  <c r="C56"/>
  <c r="D123"/>
  <c r="EC171" i="12"/>
  <c r="AV261" i="13"/>
  <c r="AI350"/>
  <c r="T514"/>
  <c r="AO424"/>
  <c r="AT389"/>
  <c r="R97"/>
  <c r="AS560"/>
  <c r="Y291"/>
  <c r="AH43"/>
  <c r="BM370"/>
  <c r="BR535"/>
  <c r="AL302"/>
  <c r="W354"/>
  <c r="T182"/>
  <c r="AF354"/>
  <c r="BG167"/>
  <c r="Q202"/>
  <c r="AU187"/>
  <c r="AF434"/>
  <c r="BS264"/>
  <c r="DS542"/>
  <c r="BR190"/>
  <c r="BP457"/>
  <c r="DC252" i="12"/>
  <c r="E309" i="13"/>
  <c r="AB539" i="12"/>
  <c r="AU267" i="13"/>
  <c r="AX479"/>
  <c r="BK61"/>
  <c r="BN93"/>
  <c r="DC119" i="12"/>
  <c r="EB39"/>
  <c r="AY57" i="13"/>
  <c r="Y492"/>
  <c r="BL413"/>
  <c r="G399"/>
  <c r="A57"/>
  <c r="AC66"/>
  <c r="BL488"/>
  <c r="AP476"/>
  <c r="AH230"/>
  <c r="AE556"/>
  <c r="EC500" i="12"/>
  <c r="L427" i="13"/>
  <c r="U256"/>
  <c r="J400"/>
  <c r="C231" i="12"/>
  <c r="R522" i="13"/>
  <c r="BK359"/>
  <c r="AA125"/>
  <c r="BB450"/>
  <c r="AO307"/>
  <c r="Q182"/>
  <c r="P184"/>
  <c r="DC525" i="12"/>
  <c r="AL516" i="13"/>
  <c r="BD100"/>
  <c r="BN196"/>
  <c r="W201"/>
  <c r="AX445"/>
  <c r="AS8"/>
  <c r="R251"/>
  <c r="BC345"/>
  <c r="BN272"/>
  <c r="O468"/>
  <c r="S384"/>
  <c r="AM25"/>
  <c r="AY518"/>
  <c r="Y570"/>
  <c r="AB299" i="12"/>
  <c r="AD41" i="13"/>
  <c r="BF290"/>
  <c r="AO480"/>
  <c r="AW367"/>
  <c r="AO130"/>
  <c r="C245"/>
  <c r="AH414"/>
  <c r="L281"/>
  <c r="AY244"/>
  <c r="BR435"/>
  <c r="BI379"/>
  <c r="W140"/>
  <c r="EC88" i="12"/>
  <c r="AC161" i="13"/>
  <c r="CC182" i="12"/>
  <c r="BN219" i="13"/>
  <c r="T358"/>
  <c r="BD208"/>
  <c r="A441"/>
  <c r="AZ212"/>
  <c r="AI242"/>
  <c r="BL188"/>
  <c r="BB176"/>
  <c r="BP475"/>
  <c r="AY263"/>
  <c r="AX393"/>
  <c r="AS177"/>
  <c r="C189"/>
  <c r="W127"/>
  <c r="AC436"/>
  <c r="DB309" i="12"/>
  <c r="L178" i="13"/>
  <c r="BI321"/>
  <c r="AK512"/>
  <c r="C458" i="12"/>
  <c r="AY493" i="13"/>
  <c r="T502"/>
  <c r="AD62"/>
  <c r="B240" i="6"/>
  <c r="AC518" i="12"/>
  <c r="Z324" i="13"/>
  <c r="Q51"/>
  <c r="BQ115"/>
  <c r="AI237"/>
  <c r="BR436"/>
  <c r="J163"/>
  <c r="S556"/>
  <c r="A166"/>
  <c r="AW74"/>
  <c r="T114"/>
  <c r="BJ463"/>
  <c r="AX200"/>
  <c r="DC386" i="12"/>
  <c r="W241" i="13"/>
  <c r="AM16"/>
  <c r="AN118"/>
  <c r="AE160"/>
  <c r="AY308"/>
  <c r="BK334"/>
  <c r="AG202"/>
  <c r="S490"/>
  <c r="BH29"/>
  <c r="DB25" i="12"/>
  <c r="R24" i="13"/>
  <c r="AG531"/>
  <c r="BO16"/>
  <c r="BG434"/>
  <c r="BF71"/>
  <c r="M145"/>
  <c r="AG422"/>
  <c r="AG460"/>
  <c r="M117"/>
  <c r="AS377"/>
  <c r="BQ64"/>
  <c r="W352"/>
  <c r="AW93"/>
  <c r="I46"/>
  <c r="AK57"/>
  <c r="O335"/>
  <c r="AN427"/>
  <c r="AP514"/>
  <c r="DB287" i="12"/>
  <c r="BD296" i="13"/>
  <c r="S233"/>
  <c r="D216"/>
  <c r="AI483"/>
  <c r="BJ123"/>
  <c r="AW216"/>
  <c r="AX504"/>
  <c r="CB166" i="12"/>
  <c r="AI397" i="13"/>
  <c r="BB116" i="12"/>
  <c r="H190" i="13"/>
  <c r="L64"/>
  <c r="DC525"/>
  <c r="AC255" i="12"/>
  <c r="BL265" i="13"/>
  <c r="AL310"/>
  <c r="CC542" i="12"/>
  <c r="AT456" i="13"/>
  <c r="BB417" i="12"/>
  <c r="AS179" i="13"/>
  <c r="P12"/>
  <c r="AB552"/>
  <c r="E83"/>
  <c r="CC304" i="12"/>
  <c r="P327" i="13"/>
  <c r="AX432"/>
  <c r="BD256"/>
  <c r="C490" i="6"/>
  <c r="AP118" i="13"/>
  <c r="AQ124"/>
  <c r="AF540"/>
  <c r="AK344"/>
  <c r="BJ75"/>
  <c r="AC438"/>
  <c r="DB58" i="12"/>
  <c r="BI73" i="13"/>
  <c r="BC46"/>
  <c r="AS75"/>
  <c r="AB527" i="12"/>
  <c r="BI483" i="13"/>
  <c r="R308"/>
  <c r="AF322"/>
  <c r="AO33"/>
  <c r="AN53"/>
  <c r="Q215"/>
  <c r="M204"/>
  <c r="K530"/>
  <c r="Q244"/>
  <c r="R157"/>
  <c r="T104"/>
  <c r="BI79"/>
  <c r="AY190"/>
  <c r="BC352" i="12"/>
  <c r="AP103" i="13"/>
  <c r="AD559"/>
  <c r="AO139"/>
  <c r="J358"/>
  <c r="AU305"/>
  <c r="AI55"/>
  <c r="BA177"/>
  <c r="AJ95"/>
  <c r="I468"/>
  <c r="AV285"/>
  <c r="BO125"/>
  <c r="B35" i="6"/>
  <c r="Z500" i="13"/>
  <c r="BR440"/>
  <c r="BJ105"/>
  <c r="D233"/>
  <c r="AA187"/>
  <c r="CC437" i="12"/>
  <c r="AB237" i="13"/>
  <c r="AJ48"/>
  <c r="I273"/>
  <c r="Y271"/>
  <c r="BD392"/>
  <c r="BP186"/>
  <c r="T239"/>
  <c r="AK422"/>
  <c r="N305"/>
  <c r="AT71"/>
  <c r="K25"/>
  <c r="AK381"/>
  <c r="AD539"/>
  <c r="P321"/>
  <c r="T414"/>
  <c r="Y22"/>
  <c r="AB143" i="12"/>
  <c r="BD503" i="13"/>
  <c r="AC373"/>
  <c r="F262"/>
  <c r="BK430"/>
  <c r="I222"/>
  <c r="T56"/>
  <c r="BB408" i="12"/>
  <c r="AZ15" i="13"/>
  <c r="BE486"/>
  <c r="BF169"/>
  <c r="U18"/>
  <c r="BM59"/>
  <c r="AU365"/>
  <c r="F133"/>
  <c r="W311"/>
  <c r="BB72"/>
  <c r="B564"/>
  <c r="O97"/>
  <c r="AL515"/>
  <c r="BN313"/>
  <c r="AM91"/>
  <c r="AL347"/>
  <c r="AH552"/>
  <c r="T458"/>
  <c r="AK332"/>
  <c r="F284"/>
  <c r="AC122"/>
  <c r="AH534"/>
  <c r="BS47"/>
  <c r="DC557" i="12"/>
  <c r="BN36" i="13"/>
  <c r="BC314" i="12"/>
  <c r="L145" i="13"/>
  <c r="AM350"/>
  <c r="BH224"/>
  <c r="AG360"/>
  <c r="O191"/>
  <c r="AC307" i="12"/>
  <c r="P77" i="13"/>
  <c r="BI557"/>
  <c r="AH158"/>
  <c r="AF260"/>
  <c r="BJ161"/>
  <c r="AF327"/>
  <c r="BH359"/>
  <c r="DD463"/>
  <c r="AL271"/>
  <c r="O320"/>
  <c r="BB271"/>
  <c r="BO132"/>
  <c r="E324"/>
  <c r="B151" i="6"/>
  <c r="AN84" i="13"/>
  <c r="AI129"/>
  <c r="BC505"/>
  <c r="BG185"/>
  <c r="EC431" i="12"/>
  <c r="AC151" i="13"/>
  <c r="AA132"/>
  <c r="D475"/>
  <c r="BC278"/>
  <c r="AW174"/>
  <c r="BA167"/>
  <c r="O393"/>
  <c r="AK216"/>
  <c r="BO327"/>
  <c r="L363"/>
  <c r="C438" i="6"/>
  <c r="BC263" i="13"/>
  <c r="FA542" i="12"/>
  <c r="AJ404" i="13"/>
  <c r="BA199"/>
  <c r="O440"/>
  <c r="AY490"/>
  <c r="U252"/>
  <c r="L108"/>
  <c r="BH112"/>
  <c r="AT507"/>
  <c r="AM195"/>
  <c r="AX110"/>
  <c r="E331"/>
  <c r="AH167"/>
  <c r="E362"/>
  <c r="BB437" i="12"/>
  <c r="AX229" i="13"/>
  <c r="Y120"/>
  <c r="BS287"/>
  <c r="EC288" i="12"/>
  <c r="AH319" i="13"/>
  <c r="W119"/>
  <c r="AF162"/>
  <c r="AL192"/>
  <c r="O444"/>
  <c r="AB236"/>
  <c r="BR310"/>
  <c r="H326"/>
  <c r="BS464"/>
  <c r="BQ505"/>
  <c r="BB167"/>
  <c r="BP435"/>
  <c r="BG220"/>
  <c r="Q19"/>
  <c r="K126"/>
  <c r="AY373"/>
  <c r="S434"/>
  <c r="BI519"/>
  <c r="H548"/>
  <c r="BO268"/>
  <c r="CC36" i="12"/>
  <c r="BR189" i="13"/>
  <c r="BE257"/>
  <c r="BG430"/>
  <c r="BB207" i="12"/>
  <c r="G353" i="13"/>
  <c r="EB357" i="12"/>
  <c r="G538" i="13"/>
  <c r="AS43"/>
  <c r="AM181"/>
  <c r="AI253"/>
  <c r="BP564"/>
  <c r="AX267"/>
  <c r="A496"/>
  <c r="AS157"/>
  <c r="U532" i="3"/>
  <c r="B311" i="13"/>
  <c r="BH232"/>
  <c r="CB433" i="12"/>
  <c r="Z80" i="13"/>
  <c r="AC522"/>
  <c r="C498" i="12"/>
  <c r="AO507" i="13"/>
  <c r="BS343"/>
  <c r="B137" i="6"/>
  <c r="V566" i="13"/>
  <c r="BP489"/>
  <c r="AQ24"/>
  <c r="BE388"/>
  <c r="BS27"/>
  <c r="AT497"/>
  <c r="AU325"/>
  <c r="AD450"/>
  <c r="BH274"/>
  <c r="CB307" i="12"/>
  <c r="AR122" i="13"/>
  <c r="AJ115"/>
  <c r="BK175"/>
  <c r="BO332"/>
  <c r="B374" i="6"/>
  <c r="AE87" i="13"/>
  <c r="C11"/>
  <c r="BE207"/>
  <c r="BJ461"/>
  <c r="BM356"/>
  <c r="X161"/>
  <c r="B480" i="12"/>
  <c r="C442"/>
  <c r="AC538"/>
  <c r="D193" i="13"/>
  <c r="BC382" i="12"/>
  <c r="I529" i="13"/>
  <c r="H551"/>
  <c r="AF460"/>
  <c r="BK128"/>
  <c r="W200"/>
  <c r="DB525" i="12"/>
  <c r="AD359" i="3"/>
  <c r="FE333" i="12"/>
  <c r="C364" i="13"/>
  <c r="BC166" i="12"/>
  <c r="AT113" i="13"/>
  <c r="U198"/>
  <c r="F179"/>
  <c r="B76" i="6"/>
  <c r="AM223" i="13"/>
  <c r="AL284"/>
  <c r="AG451"/>
  <c r="BB299"/>
  <c r="BG536"/>
  <c r="BF541"/>
  <c r="AN27"/>
  <c r="FE216" i="12"/>
  <c r="AX417" i="13"/>
  <c r="B191" i="6"/>
  <c r="BN149" i="13"/>
  <c r="AN195"/>
  <c r="AC413"/>
  <c r="W76"/>
  <c r="X566"/>
  <c r="W160"/>
  <c r="K192"/>
  <c r="K298"/>
  <c r="L472" i="3"/>
  <c r="J22" i="13"/>
  <c r="BS123"/>
  <c r="AC345" i="12"/>
  <c r="AB235" i="13"/>
  <c r="T19"/>
  <c r="L122"/>
  <c r="AH349"/>
  <c r="BQ86"/>
  <c r="AT231"/>
  <c r="AO305"/>
  <c r="AI140"/>
  <c r="AD152"/>
  <c r="BM450"/>
  <c r="CC107" i="12"/>
  <c r="C221"/>
  <c r="BJ269" i="13"/>
  <c r="AX316"/>
  <c r="I526"/>
  <c r="D86"/>
  <c r="BR422"/>
  <c r="BP241"/>
  <c r="BC141"/>
  <c r="BL458"/>
  <c r="AS41"/>
  <c r="Y482"/>
  <c r="FE11" i="12"/>
  <c r="BI283" i="13"/>
  <c r="AQ342"/>
  <c r="BH79"/>
  <c r="I264"/>
  <c r="P503"/>
  <c r="A391"/>
  <c r="BR71"/>
  <c r="BO168"/>
  <c r="CB90" i="12"/>
  <c r="AA247" i="13"/>
  <c r="L399"/>
  <c r="Z518"/>
  <c r="FE285" i="12"/>
  <c r="Y338" i="13"/>
  <c r="S447"/>
  <c r="G223"/>
  <c r="C420"/>
  <c r="FE283" i="12"/>
  <c r="D149" i="13"/>
  <c r="AE71"/>
  <c r="BH484"/>
  <c r="S368"/>
  <c r="AA206"/>
  <c r="H535"/>
  <c r="AJ507"/>
  <c r="A204"/>
  <c r="AN415"/>
  <c r="AJ483"/>
  <c r="AD204"/>
  <c r="B192" i="12"/>
  <c r="EB78"/>
  <c r="BR277" i="13"/>
  <c r="AR73"/>
  <c r="AB11"/>
  <c r="O414"/>
  <c r="AW254"/>
  <c r="BO265"/>
  <c r="BI385"/>
  <c r="AJ279"/>
  <c r="AD321"/>
  <c r="BD486"/>
  <c r="DC503" i="12"/>
  <c r="V373" i="13"/>
  <c r="BC429"/>
  <c r="J359"/>
  <c r="AL12"/>
  <c r="D497"/>
  <c r="BO508"/>
  <c r="AQ49"/>
  <c r="AB48"/>
  <c r="DB123" i="12"/>
  <c r="AE174" i="13"/>
  <c r="BS444"/>
  <c r="AO453"/>
  <c r="B320"/>
  <c r="Z447"/>
  <c r="BF486"/>
  <c r="BB392" i="12"/>
  <c r="DB175"/>
  <c r="CB228"/>
  <c r="F92" i="13"/>
  <c r="EB527" i="12"/>
  <c r="T164" i="13"/>
  <c r="Z550"/>
  <c r="DC74" i="12"/>
  <c r="K283" i="13"/>
  <c r="BC87" i="12"/>
  <c r="AU146" i="13"/>
  <c r="AX212"/>
  <c r="J110"/>
  <c r="BK473"/>
  <c r="BS64"/>
  <c r="B266" i="12"/>
  <c r="AA512" i="13"/>
  <c r="DC482" i="12"/>
  <c r="AM556" i="13"/>
  <c r="AQ137"/>
  <c r="BC493" i="12"/>
  <c r="S513" i="13"/>
  <c r="BC47"/>
  <c r="B348" i="12"/>
  <c r="G477" i="13"/>
  <c r="N37"/>
  <c r="BJ103"/>
  <c r="AG512"/>
  <c r="DC210" i="12"/>
  <c r="BQ77" i="13"/>
  <c r="D158"/>
  <c r="B227" i="12"/>
  <c r="AR419" i="13"/>
  <c r="AO235"/>
  <c r="A262"/>
  <c r="BB167" i="12"/>
  <c r="A20" i="13"/>
  <c r="AC451" i="12"/>
  <c r="O388" i="13"/>
  <c r="AG214"/>
  <c r="A100"/>
  <c r="BM318"/>
  <c r="BF489"/>
  <c r="O129"/>
  <c r="BM141"/>
  <c r="AD215"/>
  <c r="BC271" i="12"/>
  <c r="AD334" i="13"/>
  <c r="O91"/>
  <c r="B100"/>
  <c r="BD568"/>
  <c r="AB190"/>
  <c r="E6"/>
  <c r="AM509"/>
  <c r="BA117"/>
  <c r="BO79"/>
  <c r="EB337" i="12"/>
  <c r="AC432"/>
  <c r="I376" i="13"/>
  <c r="BG333"/>
  <c r="BQ533"/>
  <c r="V86"/>
  <c r="BC534"/>
  <c r="AB422" i="12"/>
  <c r="I419" i="13"/>
  <c r="AN296"/>
  <c r="AA62"/>
  <c r="R168"/>
  <c r="G61"/>
  <c r="EC220" i="12"/>
  <c r="A271" i="13"/>
  <c r="DB129" i="12"/>
  <c r="AK194" i="13"/>
  <c r="B52" i="6"/>
  <c r="AW476" i="13"/>
  <c r="C330" i="12"/>
  <c r="AF329" i="13"/>
  <c r="AZ111"/>
  <c r="AY499"/>
  <c r="AR119"/>
  <c r="BK173"/>
  <c r="AB335"/>
  <c r="L85"/>
  <c r="O291"/>
  <c r="BR500"/>
  <c r="Q507"/>
  <c r="C370" i="12"/>
  <c r="AL214" i="13"/>
  <c r="S465"/>
  <c r="AL562"/>
  <c r="BE240"/>
  <c r="BF191"/>
  <c r="BC455" i="12"/>
  <c r="BC427" i="13"/>
  <c r="B342" i="12"/>
  <c r="J115" i="13"/>
  <c r="AL179"/>
  <c r="FE236" i="12"/>
  <c r="F434" i="13"/>
  <c r="AS16"/>
  <c r="AE469"/>
  <c r="AW153"/>
  <c r="T445"/>
  <c r="AC309"/>
  <c r="BB26"/>
  <c r="BE83"/>
  <c r="BI181"/>
  <c r="DS527"/>
  <c r="BB353"/>
  <c r="BR39"/>
  <c r="BB281" i="12"/>
  <c r="X91" i="13"/>
  <c r="BC286"/>
  <c r="EB9" i="12"/>
  <c r="V486" i="13"/>
  <c r="Q71"/>
  <c r="BM337"/>
  <c r="AZ475"/>
  <c r="Q175"/>
  <c r="G551"/>
  <c r="BN459"/>
  <c r="Y131"/>
  <c r="AK350"/>
  <c r="Z37"/>
  <c r="BE256"/>
  <c r="C363" i="6"/>
  <c r="BA32" i="13"/>
  <c r="BG180"/>
  <c r="M108"/>
  <c r="AS501"/>
  <c r="BH104"/>
  <c r="BE554"/>
  <c r="AS462"/>
  <c r="X384"/>
  <c r="BR179"/>
  <c r="R408"/>
  <c r="AQ266"/>
  <c r="BG368"/>
  <c r="BB93" i="12"/>
  <c r="AD437" i="13"/>
  <c r="BB568"/>
  <c r="O247"/>
  <c r="AV167"/>
  <c r="BJ163"/>
  <c r="BE309"/>
  <c r="CC263" i="12"/>
  <c r="BB567" i="13"/>
  <c r="AI34"/>
  <c r="AV486"/>
  <c r="DC518" i="12"/>
  <c r="AQ163" i="13"/>
  <c r="Z533"/>
  <c r="W57"/>
  <c r="BB226" i="12"/>
  <c r="AG449" i="13"/>
  <c r="E51"/>
  <c r="BS292"/>
  <c r="FE258" i="12"/>
  <c r="B416" i="13"/>
  <c r="C567" i="12"/>
  <c r="AM485" i="13"/>
  <c r="AU151"/>
  <c r="BS274"/>
  <c r="AX365"/>
  <c r="BA457"/>
  <c r="AS9"/>
  <c r="R177"/>
  <c r="AA286"/>
  <c r="AK274"/>
  <c r="C155" i="6"/>
  <c r="P153" i="13"/>
  <c r="P159"/>
  <c r="M413"/>
  <c r="AL510"/>
  <c r="T406"/>
  <c r="C386" i="6"/>
  <c r="BH472" i="13"/>
  <c r="AC53"/>
  <c r="X110"/>
  <c r="BM328"/>
  <c r="O513"/>
  <c r="AE193"/>
  <c r="BR361"/>
  <c r="DC155" i="12"/>
  <c r="AS105" i="13"/>
  <c r="AM327"/>
  <c r="AU9"/>
  <c r="C233" i="12"/>
  <c r="DC203"/>
  <c r="AZ308" i="13"/>
  <c r="BC399" i="12"/>
  <c r="AW486" i="13"/>
  <c r="K368"/>
  <c r="Y138"/>
  <c r="DC83" i="12"/>
  <c r="BQ309" i="13"/>
  <c r="CC74" i="12"/>
  <c r="AC191"/>
  <c r="AG359" i="13"/>
  <c r="BA119"/>
  <c r="O408"/>
  <c r="AS52"/>
  <c r="AS161"/>
  <c r="A297"/>
  <c r="AT295"/>
  <c r="P271"/>
  <c r="O437"/>
  <c r="F152"/>
  <c r="CC499" i="12"/>
  <c r="Z130" i="13"/>
  <c r="AK264"/>
  <c r="C466" i="6"/>
  <c r="AC562" i="12"/>
  <c r="EC54"/>
  <c r="BF35" i="13"/>
  <c r="CC548" i="12"/>
  <c r="R391" i="13"/>
  <c r="U359"/>
  <c r="AC282"/>
  <c r="AC191"/>
  <c r="S390"/>
  <c r="AR312"/>
  <c r="BI198"/>
  <c r="AB297" i="12"/>
  <c r="S75" i="13"/>
  <c r="BR283"/>
  <c r="AK247"/>
  <c r="M140"/>
  <c r="U565"/>
  <c r="AB448" i="12"/>
  <c r="BJ385" i="13"/>
  <c r="S519"/>
  <c r="AA379"/>
  <c r="Q464"/>
  <c r="BA563"/>
  <c r="BP471"/>
  <c r="R353"/>
  <c r="AN57"/>
  <c r="AE166"/>
  <c r="BJ16"/>
  <c r="BC556"/>
  <c r="Y363"/>
  <c r="AS568"/>
  <c r="S9"/>
  <c r="AV348"/>
  <c r="S47"/>
  <c r="BK521"/>
  <c r="BC492" i="12"/>
  <c r="C229" i="13"/>
  <c r="AT324"/>
  <c r="AB567"/>
  <c r="AD9"/>
  <c r="H51"/>
  <c r="P478"/>
  <c r="AP564"/>
  <c r="Z455"/>
  <c r="Y297"/>
  <c r="AT11"/>
  <c r="BG439"/>
  <c r="I225"/>
  <c r="AV184"/>
  <c r="C192" i="6"/>
  <c r="AB89" i="12"/>
  <c r="M123" i="13"/>
  <c r="BN89"/>
  <c r="AW41"/>
  <c r="BL84"/>
  <c r="FE252" i="12"/>
  <c r="BH201" i="13"/>
  <c r="AJ453"/>
  <c r="AM165"/>
  <c r="W440"/>
  <c r="DB97" i="12"/>
  <c r="BN180" i="13"/>
  <c r="V42"/>
  <c r="Z530"/>
  <c r="EC307" i="12"/>
  <c r="BF463" i="13"/>
  <c r="BC11"/>
  <c r="E441"/>
  <c r="G386"/>
  <c r="Y540"/>
  <c r="BN178"/>
  <c r="B399" i="12"/>
  <c r="AP475" i="13"/>
  <c r="AU271"/>
  <c r="BC103"/>
  <c r="D436"/>
  <c r="S488"/>
  <c r="DB451" i="12"/>
  <c r="L338" i="13"/>
  <c r="W245"/>
  <c r="BH321"/>
  <c r="M457"/>
  <c r="I378"/>
  <c r="AW80"/>
  <c r="BB388" i="12"/>
  <c r="BH415" i="13"/>
  <c r="B297"/>
  <c r="G365"/>
  <c r="H172"/>
  <c r="BC484" i="12"/>
  <c r="AD168" i="13"/>
  <c r="BG99"/>
  <c r="BH242"/>
  <c r="AI120"/>
  <c r="AX77"/>
  <c r="DH459"/>
  <c r="AF509"/>
  <c r="C561" i="12"/>
  <c r="AN80" i="13"/>
  <c r="FE52" i="12"/>
  <c r="Y431" i="13"/>
  <c r="V489"/>
  <c r="AR540"/>
  <c r="AW329"/>
  <c r="C394" i="6"/>
  <c r="AI283" i="13"/>
  <c r="Q277"/>
  <c r="AB337" i="12"/>
  <c r="DC331"/>
  <c r="AW5" i="13"/>
  <c r="M305"/>
  <c r="C45"/>
  <c r="AF19"/>
  <c r="BO408"/>
  <c r="C533" i="8"/>
  <c r="DB296" i="12"/>
  <c r="CB85"/>
  <c r="AZ33" i="13"/>
  <c r="AB80" i="12"/>
  <c r="AC353"/>
  <c r="B22" i="6"/>
  <c r="C27" i="12"/>
  <c r="EB246"/>
  <c r="AC341" i="13"/>
  <c r="C368"/>
  <c r="Z281"/>
  <c r="BO136"/>
  <c r="Z474"/>
  <c r="O433"/>
  <c r="BB259"/>
  <c r="BF438"/>
  <c r="Z131"/>
  <c r="AJ314"/>
  <c r="P64"/>
  <c r="AK16"/>
  <c r="AD468"/>
  <c r="BD421"/>
  <c r="X26"/>
  <c r="X259"/>
  <c r="AJ324"/>
  <c r="AU472"/>
  <c r="AD144"/>
  <c r="AR9"/>
  <c r="AW302"/>
  <c r="N510"/>
  <c r="AE248"/>
  <c r="BC54"/>
  <c r="Q430"/>
  <c r="AB181"/>
  <c r="BG59"/>
  <c r="BC249" i="12"/>
  <c r="C136"/>
  <c r="EC478"/>
  <c r="BP323" i="13"/>
  <c r="B429" i="6"/>
  <c r="B284"/>
  <c r="L329" i="13"/>
  <c r="BK22"/>
  <c r="E181"/>
  <c r="AX496"/>
  <c r="CB110" i="12"/>
  <c r="AR246" i="13"/>
  <c r="AU458"/>
  <c r="I125"/>
  <c r="BQ481"/>
  <c r="S521"/>
  <c r="R446"/>
  <c r="A231"/>
  <c r="EC494" i="12"/>
  <c r="C106" i="6"/>
  <c r="N183" i="13"/>
  <c r="T108"/>
  <c r="X538"/>
  <c r="J379"/>
  <c r="BA507"/>
  <c r="AN114"/>
  <c r="AJ477"/>
  <c r="B535"/>
  <c r="AX23"/>
  <c r="BS67"/>
  <c r="O518"/>
  <c r="BK271"/>
  <c r="AX203"/>
  <c r="AS122"/>
  <c r="O5"/>
  <c r="V472"/>
  <c r="AN229"/>
  <c r="AD169"/>
  <c r="V181"/>
  <c r="W552"/>
  <c r="AE147"/>
  <c r="J89"/>
  <c r="BS233"/>
  <c r="AU312"/>
  <c r="AP268"/>
  <c r="BC18"/>
  <c r="U233"/>
  <c r="W321"/>
  <c r="AX42"/>
  <c r="BC93" i="12"/>
  <c r="R454" i="13"/>
  <c r="BH311"/>
  <c r="B245" i="6"/>
  <c r="AB479" i="12"/>
  <c r="H187" i="13"/>
  <c r="AM277"/>
  <c r="I91"/>
  <c r="C224"/>
  <c r="G473"/>
  <c r="AJ473"/>
  <c r="EC336" i="12"/>
  <c r="EC415"/>
  <c r="AA273" i="13"/>
  <c r="AB153" i="12"/>
  <c r="CB417"/>
  <c r="AE553" i="13"/>
  <c r="AA63"/>
  <c r="J570"/>
  <c r="BC350"/>
  <c r="BF123"/>
  <c r="B482" i="6"/>
  <c r="AM218" i="13"/>
  <c r="A372"/>
  <c r="AS42"/>
  <c r="DD469"/>
  <c r="C255" i="6"/>
  <c r="P403" i="13"/>
  <c r="BR199"/>
  <c r="AA119"/>
  <c r="AL556"/>
  <c r="AH421"/>
  <c r="CB301" i="12"/>
  <c r="BO241" i="13"/>
  <c r="BD478"/>
  <c r="BJ306"/>
  <c r="BM245"/>
  <c r="AB126" i="12"/>
  <c r="P44" i="13"/>
  <c r="AE384"/>
  <c r="S115"/>
  <c r="CC547" i="12"/>
  <c r="BI139" i="13"/>
  <c r="BB197" i="12"/>
  <c r="BJ284" i="13"/>
  <c r="AC69" i="12"/>
  <c r="AV120" i="13"/>
  <c r="BD354"/>
  <c r="AB219"/>
  <c r="AJ238"/>
  <c r="BA529"/>
  <c r="AO107"/>
  <c r="BC368"/>
  <c r="AX538"/>
  <c r="AS460"/>
  <c r="AX19"/>
  <c r="AB19" i="12"/>
  <c r="BQ213" i="13"/>
  <c r="BG138"/>
  <c r="F123"/>
  <c r="EB505" i="12"/>
  <c r="DK472" i="13"/>
  <c r="BF471"/>
  <c r="EC352" i="12"/>
  <c r="U195" i="13"/>
  <c r="B201"/>
  <c r="N88"/>
  <c r="AC183" i="12"/>
  <c r="AR558" i="13"/>
  <c r="BE529"/>
  <c r="AA122"/>
  <c r="AD267"/>
  <c r="AI225"/>
  <c r="BF204"/>
  <c r="B53" i="12"/>
  <c r="J427" i="13"/>
  <c r="AF125"/>
  <c r="EC455" i="12"/>
  <c r="AT418" i="13"/>
  <c r="O338"/>
  <c r="M46"/>
  <c r="AQ240"/>
  <c r="CC527" i="12"/>
  <c r="AU170" i="13"/>
  <c r="AO232"/>
  <c r="AQ35"/>
  <c r="T344"/>
  <c r="AG144"/>
  <c r="M141"/>
  <c r="R472"/>
  <c r="AH473"/>
  <c r="C348"/>
  <c r="R474"/>
  <c r="C94" i="6"/>
  <c r="A145" i="13"/>
  <c r="DC399" i="12"/>
  <c r="DB503"/>
  <c r="DC39"/>
  <c r="AS311" i="13"/>
  <c r="S193"/>
  <c r="B94" i="6"/>
  <c r="BA14" i="13"/>
  <c r="J340"/>
  <c r="AM355"/>
  <c r="AC210" i="12"/>
  <c r="AN397" i="13"/>
  <c r="AT243"/>
  <c r="AC464" i="12"/>
  <c r="AB409" i="13"/>
  <c r="D536" i="12"/>
  <c r="BA21" i="13"/>
  <c r="Y448"/>
  <c r="C322" i="6"/>
  <c r="O485" i="13"/>
  <c r="AC101"/>
  <c r="AT21"/>
  <c r="AB120" i="12"/>
  <c r="AC138" i="13"/>
  <c r="AR500"/>
  <c r="AE302"/>
  <c r="C215" i="6"/>
  <c r="AO524" i="13"/>
  <c r="AA290"/>
  <c r="AG496"/>
  <c r="L382"/>
  <c r="AY196"/>
  <c r="BN170"/>
  <c r="AP412"/>
  <c r="AB220" i="12"/>
  <c r="BI446" i="13"/>
  <c r="AD424"/>
  <c r="BK549"/>
  <c r="V71"/>
  <c r="BN48"/>
  <c r="AJ27"/>
  <c r="DS546"/>
  <c r="AA456"/>
  <c r="I275"/>
  <c r="BL154"/>
  <c r="BB551"/>
  <c r="R246"/>
  <c r="B14" i="12"/>
  <c r="AG209" i="13"/>
  <c r="AL420"/>
  <c r="AP512"/>
  <c r="F23"/>
  <c r="AW382"/>
  <c r="L176"/>
  <c r="BD419"/>
  <c r="N563"/>
  <c r="AB32"/>
  <c r="BP411"/>
  <c r="J67"/>
  <c r="EC341" i="12"/>
  <c r="BO347" i="13"/>
  <c r="DS548"/>
  <c r="AK223"/>
  <c r="C88"/>
  <c r="BI251"/>
  <c r="J202"/>
  <c r="AC265" i="12"/>
  <c r="BC548" i="13"/>
  <c r="Q158"/>
  <c r="B523" i="12"/>
  <c r="X255" i="13"/>
  <c r="DD465"/>
  <c r="R10"/>
  <c r="AC112" i="12"/>
  <c r="AD80" i="13"/>
  <c r="AF326"/>
  <c r="AE565"/>
  <c r="B477" i="12"/>
  <c r="AV465" i="13"/>
  <c r="AL570"/>
  <c r="BD456"/>
  <c r="V154"/>
  <c r="BJ475"/>
  <c r="D17"/>
  <c r="C263" i="12"/>
  <c r="DB327"/>
  <c r="M475" i="13"/>
  <c r="BS386"/>
  <c r="A292"/>
  <c r="AX352"/>
  <c r="AW86"/>
  <c r="S16"/>
  <c r="R197"/>
  <c r="C497" i="12"/>
  <c r="U66" i="13"/>
  <c r="DC117" i="12"/>
  <c r="R190" i="13"/>
  <c r="O9"/>
  <c r="BQ50"/>
  <c r="O204"/>
  <c r="P336"/>
  <c r="BD495"/>
  <c r="CB121" i="12"/>
  <c r="AW371" i="13"/>
  <c r="AN324"/>
  <c r="BG146"/>
  <c r="EB292" i="12"/>
  <c r="BC199" i="13"/>
  <c r="L561"/>
  <c r="AA504"/>
  <c r="AJ192"/>
  <c r="BB192" i="12"/>
  <c r="EC263"/>
  <c r="W220" i="13"/>
  <c r="AW557"/>
  <c r="FE342" i="12"/>
  <c r="EC477"/>
  <c r="AC285"/>
  <c r="X390" i="13"/>
  <c r="Z199"/>
  <c r="M332"/>
  <c r="BA372"/>
  <c r="EC563" i="12"/>
  <c r="A43" i="13"/>
  <c r="AA144"/>
  <c r="BE242"/>
  <c r="FE156" i="12"/>
  <c r="K95" i="13"/>
  <c r="AZ401"/>
  <c r="BB358"/>
  <c r="A347"/>
  <c r="AE42"/>
  <c r="J453"/>
  <c r="AB29" i="12"/>
  <c r="AY69" i="13"/>
  <c r="BM254"/>
  <c r="Q241"/>
  <c r="BA103"/>
  <c r="BL390"/>
  <c r="BR392"/>
  <c r="N317"/>
  <c r="G329"/>
  <c r="AG521"/>
  <c r="BO175"/>
  <c r="H287"/>
  <c r="AA363"/>
  <c r="BB303" i="12"/>
  <c r="U326" i="13"/>
  <c r="EB135" i="12"/>
  <c r="AB405"/>
  <c r="AC528" i="13"/>
  <c r="AB97"/>
  <c r="BJ500"/>
  <c r="AK314"/>
  <c r="BK508"/>
  <c r="DB482" i="12"/>
  <c r="BB420"/>
  <c r="AW211" i="13"/>
  <c r="BO427"/>
  <c r="BF60"/>
  <c r="BN320"/>
  <c r="N308"/>
  <c r="BC91" i="12"/>
  <c r="C167"/>
  <c r="R227" i="13"/>
  <c r="BC515" i="12"/>
  <c r="BM78" i="13"/>
  <c r="AI292"/>
  <c r="AE349"/>
  <c r="AP85"/>
  <c r="FE158" i="12"/>
  <c r="BM452" i="13"/>
  <c r="AB433"/>
  <c r="BJ453"/>
  <c r="C276" i="6"/>
  <c r="Z449" i="13"/>
  <c r="AC113"/>
  <c r="AO108"/>
  <c r="O400"/>
  <c r="DB477" i="12"/>
  <c r="AP51" i="13"/>
  <c r="K472"/>
  <c r="BB557"/>
  <c r="AI89"/>
  <c r="L490"/>
  <c r="DC442" i="12"/>
  <c r="BC54"/>
  <c r="AA514" i="13"/>
  <c r="BS156"/>
  <c r="AF235"/>
  <c r="C74" i="6"/>
  <c r="G142" i="13"/>
  <c r="J75"/>
  <c r="DC274" i="12"/>
  <c r="T452" i="13"/>
  <c r="BH65"/>
  <c r="B115" i="6"/>
  <c r="BC319" i="12"/>
  <c r="AC180" i="13"/>
  <c r="M538"/>
  <c r="F219"/>
  <c r="E123"/>
  <c r="S445"/>
  <c r="EB303" i="12"/>
  <c r="AF521" i="13"/>
  <c r="BM362"/>
  <c r="D565"/>
  <c r="AK539"/>
  <c r="BL239"/>
  <c r="BD543"/>
  <c r="AR438"/>
  <c r="DC372" i="12"/>
  <c r="J450" i="13"/>
  <c r="AI484"/>
  <c r="CC498" i="12"/>
  <c r="AS10" i="13"/>
  <c r="Q113"/>
  <c r="AE233"/>
  <c r="BD455"/>
  <c r="AH311"/>
  <c r="AM391"/>
  <c r="H164"/>
  <c r="AV457"/>
  <c r="AE201"/>
  <c r="A564"/>
  <c r="B390"/>
  <c r="C292" i="12"/>
  <c r="AL208" i="13"/>
  <c r="AR209"/>
  <c r="W55"/>
  <c r="C94"/>
  <c r="P482"/>
  <c r="AL258"/>
  <c r="BF569"/>
  <c r="AD423"/>
  <c r="AY524"/>
  <c r="M493"/>
  <c r="BK167"/>
  <c r="R341"/>
  <c r="BE120"/>
  <c r="AA225"/>
  <c r="N280"/>
  <c r="AG87"/>
  <c r="AU116"/>
  <c r="R218"/>
  <c r="AO183"/>
  <c r="CC140" i="12"/>
  <c r="BF265" i="13"/>
  <c r="AF442"/>
  <c r="AN423"/>
  <c r="BE203"/>
  <c r="AB457"/>
  <c r="N462"/>
  <c r="G471"/>
  <c r="L477"/>
  <c r="AG112"/>
  <c r="AY124"/>
  <c r="BR21"/>
  <c r="R464"/>
  <c r="S119"/>
  <c r="T420"/>
  <c r="BB76"/>
  <c r="AS473"/>
  <c r="AG335"/>
  <c r="J547"/>
  <c r="B398"/>
  <c r="T561"/>
  <c r="AX36"/>
  <c r="AE94"/>
  <c r="BB397"/>
  <c r="AR168"/>
  <c r="AP29"/>
  <c r="H47"/>
  <c r="AH289"/>
  <c r="BF40"/>
  <c r="AS271"/>
  <c r="DC121" i="12"/>
  <c r="BS433" i="13"/>
  <c r="BE528"/>
  <c r="AI352"/>
  <c r="B139" i="12"/>
  <c r="P108" i="13"/>
  <c r="AW92"/>
  <c r="BS337"/>
  <c r="AC221" i="12"/>
  <c r="FE552"/>
  <c r="M522" i="13"/>
  <c r="BB467" i="12"/>
  <c r="AA253" i="13"/>
  <c r="BG542"/>
  <c r="AI546"/>
  <c r="AB369"/>
  <c r="AY257"/>
  <c r="X278"/>
  <c r="AS554"/>
  <c r="AC389"/>
  <c r="Y400"/>
  <c r="BD202"/>
  <c r="T170"/>
  <c r="BQ117"/>
  <c r="BQ527"/>
  <c r="EC518" i="12"/>
  <c r="K303" i="13"/>
  <c r="AR387"/>
  <c r="BB442" i="12"/>
  <c r="BK157" i="13"/>
  <c r="B422" i="12"/>
  <c r="AO368" i="13"/>
  <c r="BR232"/>
  <c r="BC94" i="12"/>
  <c r="AJ329" i="13"/>
  <c r="AG174"/>
  <c r="BB482"/>
  <c r="B180" i="6"/>
  <c r="CC30" i="12"/>
  <c r="AS185" i="13"/>
  <c r="BB163" i="12"/>
  <c r="AO441" i="13"/>
  <c r="T17"/>
  <c r="AW202"/>
  <c r="C180" i="6"/>
  <c r="Y139" i="13"/>
  <c r="B216"/>
  <c r="BG326"/>
  <c r="R416"/>
  <c r="BP32"/>
  <c r="AE345"/>
  <c r="O425"/>
  <c r="AA257"/>
  <c r="BI472"/>
  <c r="F10"/>
  <c r="AH61"/>
  <c r="AA289"/>
  <c r="AO537"/>
  <c r="DC241" i="12"/>
  <c r="DB103"/>
  <c r="AX451" i="13"/>
  <c r="BD476"/>
  <c r="H374"/>
  <c r="EB19" i="12"/>
  <c r="Z310" i="13"/>
  <c r="U379"/>
  <c r="BE193"/>
  <c r="N122"/>
  <c r="AP271"/>
  <c r="F87"/>
  <c r="D531" i="12"/>
  <c r="L164" i="13"/>
  <c r="S272"/>
  <c r="AE283"/>
  <c r="AQ340"/>
  <c r="DB511" i="12"/>
  <c r="AB213" i="13"/>
  <c r="D11"/>
  <c r="EB20" i="12"/>
  <c r="AD304" i="13"/>
  <c r="BO264"/>
  <c r="AB437" i="12"/>
  <c r="AJ51" i="13"/>
  <c r="I436"/>
  <c r="S177"/>
  <c r="AC492"/>
  <c r="AM39"/>
  <c r="AD356"/>
  <c r="AS291"/>
  <c r="BE187"/>
  <c r="BO283"/>
  <c r="BM344"/>
  <c r="BB233"/>
  <c r="Z406"/>
  <c r="K132"/>
  <c r="BE458"/>
  <c r="AD272"/>
  <c r="BC276"/>
  <c r="BM360"/>
  <c r="BM183"/>
  <c r="AU180"/>
  <c r="BF103"/>
  <c r="AZ274"/>
  <c r="AU393"/>
  <c r="C281"/>
  <c r="AW273"/>
  <c r="R502"/>
  <c r="AR409"/>
  <c r="AU431"/>
  <c r="Y425"/>
  <c r="BM111"/>
  <c r="D348"/>
  <c r="AQ65"/>
  <c r="AV498"/>
  <c r="BC316"/>
  <c r="AO550"/>
  <c r="BI182"/>
  <c r="BE485"/>
  <c r="S199"/>
  <c r="G380"/>
  <c r="AD287"/>
  <c r="V490"/>
  <c r="B454" i="6"/>
  <c r="BN305" i="13"/>
  <c r="AY545"/>
  <c r="P410"/>
  <c r="BD216"/>
  <c r="B426" i="6"/>
  <c r="W36" i="13"/>
  <c r="AB116"/>
  <c r="AF72"/>
  <c r="AG494"/>
  <c r="AA276"/>
  <c r="AJ381"/>
  <c r="C296" i="12"/>
  <c r="FE414"/>
  <c r="DB377"/>
  <c r="AY386" i="13"/>
  <c r="J79"/>
  <c r="AC393" i="12"/>
  <c r="Q465" i="13"/>
  <c r="BA194"/>
  <c r="AO9"/>
  <c r="CC366" i="12"/>
  <c r="CB517"/>
  <c r="BB439"/>
  <c r="C181" i="13"/>
  <c r="L313"/>
  <c r="AK484"/>
  <c r="BL501"/>
  <c r="BI268"/>
  <c r="S270"/>
  <c r="AV29"/>
  <c r="FE129" i="12"/>
  <c r="BG113" i="13"/>
  <c r="F175"/>
  <c r="BQ383"/>
  <c r="AI469"/>
  <c r="BI462"/>
  <c r="AT126"/>
  <c r="N558"/>
  <c r="AN98"/>
  <c r="CB23" i="12"/>
  <c r="BG329" i="13"/>
  <c r="R513"/>
  <c r="BP49"/>
  <c r="W225"/>
  <c r="BB69" i="12"/>
  <c r="K408" i="13"/>
  <c r="CC546" i="12"/>
  <c r="F415" i="13"/>
  <c r="AM263"/>
  <c r="BC304"/>
  <c r="CB176" i="12"/>
  <c r="Z153" i="13"/>
  <c r="I201"/>
  <c r="AI35"/>
  <c r="AC343"/>
  <c r="X477"/>
  <c r="BB323"/>
  <c r="AK319"/>
  <c r="AB356"/>
  <c r="AI323"/>
  <c r="DC189" i="12"/>
  <c r="AM336" i="13"/>
  <c r="BF282"/>
  <c r="BQ123"/>
  <c r="AV340"/>
  <c r="BI116"/>
  <c r="BA304"/>
  <c r="B414" i="6"/>
  <c r="AC106" i="13"/>
  <c r="BF443"/>
  <c r="BB247" i="12"/>
  <c r="BD459" i="13"/>
  <c r="AB515"/>
  <c r="G516"/>
  <c r="AT8"/>
  <c r="EC504" i="12"/>
  <c r="BD544" i="13"/>
  <c r="BC488"/>
  <c r="BS478"/>
  <c r="V294"/>
  <c r="CB332" i="12"/>
  <c r="EB213"/>
  <c r="EB222"/>
  <c r="BD402" i="13"/>
  <c r="U466"/>
  <c r="AY469"/>
  <c r="AH166"/>
  <c r="EB439" i="12"/>
  <c r="P414" i="13"/>
  <c r="C412" i="6"/>
  <c r="AF324" i="13"/>
  <c r="AX369"/>
  <c r="BP418"/>
  <c r="C343" i="6"/>
  <c r="AG458" i="13"/>
  <c r="AQ231"/>
  <c r="AJ72"/>
  <c r="V110"/>
  <c r="AD139"/>
  <c r="EC358" i="12"/>
  <c r="AQ107" i="13"/>
  <c r="BA188"/>
  <c r="DB205" i="12"/>
  <c r="DB449"/>
  <c r="AG566" i="13"/>
  <c r="BI337"/>
  <c r="D551"/>
  <c r="AL509"/>
  <c r="AL320"/>
  <c r="M277"/>
  <c r="N223"/>
  <c r="AJ451"/>
  <c r="O57"/>
  <c r="D111"/>
  <c r="K193"/>
  <c r="FE388" i="12"/>
  <c r="D49" i="13"/>
  <c r="BP7"/>
  <c r="BB475"/>
  <c r="AQ498"/>
  <c r="BN487"/>
  <c r="Q196"/>
  <c r="AN481"/>
  <c r="BJ170"/>
  <c r="AI224"/>
  <c r="BB215"/>
  <c r="AE316"/>
  <c r="BA459"/>
  <c r="AN263"/>
  <c r="BD257"/>
  <c r="AT109"/>
  <c r="F111"/>
  <c r="T481"/>
  <c r="BG29"/>
  <c r="AP129"/>
  <c r="AH156"/>
  <c r="BB98" i="12"/>
  <c r="C405" i="13"/>
  <c r="BD298"/>
  <c r="BC354"/>
  <c r="AO111"/>
  <c r="AP522"/>
  <c r="G539"/>
  <c r="M484"/>
  <c r="BB211" i="12"/>
  <c r="AV128" i="13"/>
  <c r="BR531"/>
  <c r="BH192"/>
  <c r="BH10"/>
  <c r="G529"/>
  <c r="BD40"/>
  <c r="AU192"/>
  <c r="AJ366"/>
  <c r="AE383"/>
  <c r="AE279"/>
  <c r="AA478"/>
  <c r="BM275"/>
  <c r="T316"/>
  <c r="AR333"/>
  <c r="EC305" i="12"/>
  <c r="A467" i="13"/>
  <c r="BQ473"/>
  <c r="O327"/>
  <c r="J389"/>
  <c r="EC371" i="12"/>
  <c r="BR270" i="13"/>
  <c r="AF303"/>
  <c r="Z382"/>
  <c r="AQ482"/>
  <c r="Z89"/>
  <c r="BL528"/>
  <c r="S382"/>
  <c r="AI45"/>
  <c r="C149" i="6"/>
  <c r="BL549" i="13"/>
  <c r="AE140"/>
  <c r="DB161" i="12"/>
  <c r="AL369" i="13"/>
  <c r="FE234" i="12"/>
  <c r="BD25" i="13"/>
  <c r="AG129"/>
  <c r="FE20" i="12"/>
  <c r="AP38" i="13"/>
  <c r="AQ564"/>
  <c r="AN450"/>
  <c r="FE165" i="12"/>
  <c r="AN44" i="13"/>
  <c r="BE49"/>
  <c r="BJ78"/>
  <c r="A232"/>
  <c r="DC488" i="12"/>
  <c r="O459" i="13"/>
  <c r="AM373"/>
  <c r="F287"/>
  <c r="B137" i="12"/>
  <c r="BC423" i="13"/>
  <c r="K453"/>
  <c r="K65"/>
  <c r="T215"/>
  <c r="AZ98"/>
  <c r="R32"/>
  <c r="AY552"/>
  <c r="B61"/>
  <c r="BO532"/>
  <c r="BP147"/>
  <c r="BO565"/>
  <c r="BK467"/>
  <c r="BJ308"/>
  <c r="BF158"/>
  <c r="AV277"/>
  <c r="AB546" i="12"/>
  <c r="BA138" i="13"/>
  <c r="Y77"/>
  <c r="BO201"/>
  <c r="P113"/>
  <c r="CB303" i="12"/>
  <c r="P152" i="13"/>
  <c r="AB451" i="12"/>
  <c r="BM23" i="13"/>
  <c r="F158"/>
  <c r="FB531" i="12"/>
  <c r="B338"/>
  <c r="R409" i="13"/>
  <c r="Z306"/>
  <c r="C178" i="6"/>
  <c r="D344" i="13"/>
  <c r="G493"/>
  <c r="EB239" i="12"/>
  <c r="BE126" i="13"/>
  <c r="BM465"/>
  <c r="Y232"/>
  <c r="AA427"/>
  <c r="BD123"/>
  <c r="BO559"/>
  <c r="AN99"/>
  <c r="AT168"/>
  <c r="BH474"/>
  <c r="BP199"/>
  <c r="D558"/>
  <c r="BQ341"/>
  <c r="V215"/>
  <c r="P525"/>
  <c r="C290" i="12"/>
  <c r="BP183" i="13"/>
  <c r="AG204"/>
  <c r="AC369"/>
  <c r="AG423"/>
  <c r="BC92" i="12"/>
  <c r="B440" i="13"/>
  <c r="F394"/>
  <c r="FE489" i="12"/>
  <c r="EB124"/>
  <c r="W84" i="13"/>
  <c r="U99"/>
  <c r="AG224"/>
  <c r="R457"/>
  <c r="D40"/>
  <c r="BF185"/>
  <c r="N301"/>
  <c r="U212"/>
  <c r="BM311"/>
  <c r="FE247" i="12"/>
  <c r="AW243" i="13"/>
  <c r="BS331"/>
  <c r="B390" i="6"/>
  <c r="BE107" i="13"/>
  <c r="O304"/>
  <c r="Z211"/>
  <c r="AK53"/>
  <c r="BN216"/>
  <c r="BF361"/>
  <c r="BH32"/>
  <c r="DB194" i="12"/>
  <c r="AZ79" i="13"/>
  <c r="B226" i="6"/>
  <c r="AD340" i="13"/>
  <c r="N82"/>
  <c r="BK13"/>
  <c r="AD477"/>
  <c r="O503"/>
  <c r="BK270"/>
  <c r="BC373"/>
  <c r="BD4"/>
  <c r="BE552"/>
  <c r="BI31"/>
  <c r="M419"/>
  <c r="AR520"/>
  <c r="H113"/>
  <c r="W540"/>
  <c r="Z315"/>
  <c r="BH73"/>
  <c r="BC567"/>
  <c r="DC188" i="12"/>
  <c r="BH521" i="13"/>
  <c r="A437"/>
  <c r="Z519"/>
  <c r="AD566"/>
  <c r="AB410" i="12"/>
  <c r="BR102" i="13"/>
  <c r="BP8"/>
  <c r="AT74"/>
  <c r="H143"/>
  <c r="D414"/>
  <c r="AK218"/>
  <c r="V348"/>
  <c r="AL535"/>
  <c r="BQ349"/>
  <c r="D275"/>
  <c r="C468"/>
  <c r="BB196" i="12"/>
  <c r="H502" i="13"/>
  <c r="AK174"/>
  <c r="G117"/>
  <c r="AD77"/>
  <c r="AY459"/>
  <c r="P504"/>
  <c r="BI258"/>
  <c r="AU225"/>
  <c r="D229"/>
  <c r="AW377"/>
  <c r="H37"/>
  <c r="H211"/>
  <c r="BK280"/>
  <c r="C477"/>
  <c r="K186"/>
  <c r="AB306" i="12"/>
  <c r="AQ379" i="13"/>
  <c r="AS205"/>
  <c r="AU405"/>
  <c r="S31"/>
  <c r="C271"/>
  <c r="BI353"/>
  <c r="A67"/>
  <c r="Y292"/>
  <c r="BA296"/>
  <c r="N57"/>
  <c r="H117"/>
  <c r="BL530"/>
  <c r="P216"/>
  <c r="AN289"/>
  <c r="AD525"/>
  <c r="BJ12"/>
  <c r="BR551"/>
  <c r="AT493"/>
  <c r="AT517"/>
  <c r="AP48"/>
  <c r="AW120"/>
  <c r="B284"/>
  <c r="G211"/>
  <c r="AW568"/>
  <c r="AN8"/>
  <c r="AO230"/>
  <c r="A220"/>
  <c r="AG523"/>
  <c r="T168"/>
  <c r="BP168"/>
  <c r="FE520" i="12"/>
  <c r="BE324" i="13"/>
  <c r="AK258"/>
  <c r="O96"/>
  <c r="P116"/>
  <c r="AP417"/>
  <c r="D100"/>
  <c r="AB417" i="12"/>
  <c r="BM487" i="13"/>
  <c r="L524"/>
  <c r="BJ73"/>
  <c r="C228" i="12"/>
  <c r="BC131" i="13"/>
  <c r="AY243"/>
  <c r="AK187"/>
  <c r="AM551"/>
  <c r="C330"/>
  <c r="H139"/>
  <c r="AE46"/>
  <c r="BC376"/>
  <c r="Z424"/>
  <c r="T310"/>
  <c r="AZ112"/>
  <c r="BO353"/>
  <c r="BC32" i="12"/>
  <c r="BB282"/>
  <c r="AJ107" i="13"/>
  <c r="Y563"/>
  <c r="BP377"/>
  <c r="AH127"/>
  <c r="BB354" i="12"/>
  <c r="FE205"/>
  <c r="BD510" i="13"/>
  <c r="W433"/>
  <c r="AI309"/>
  <c r="DB432" i="12"/>
  <c r="M203" i="13"/>
  <c r="C256" i="6"/>
  <c r="BM293" i="13"/>
  <c r="AG308"/>
  <c r="J326"/>
  <c r="AC202" i="12"/>
  <c r="AM297" i="13"/>
  <c r="AJ519"/>
  <c r="B376" i="6"/>
  <c r="C484"/>
  <c r="BB87" i="12"/>
  <c r="BL489" i="13"/>
  <c r="Y452"/>
  <c r="AB24" i="12"/>
  <c r="AU450" i="13"/>
  <c r="AM530"/>
  <c r="CC454" i="12"/>
  <c r="AW503" i="13"/>
  <c r="AW192"/>
  <c r="CC333" i="12"/>
  <c r="AC405" i="13"/>
  <c r="Z248"/>
  <c r="EB537" i="12"/>
  <c r="AH524" i="13"/>
  <c r="AG473"/>
  <c r="BB367"/>
  <c r="BL234"/>
  <c r="BC334"/>
  <c r="BB331"/>
  <c r="BC511"/>
  <c r="F294"/>
  <c r="AM139"/>
  <c r="AN222"/>
  <c r="AO317"/>
  <c r="C219" i="6"/>
  <c r="L183" i="13"/>
  <c r="AH296"/>
  <c r="C48" i="12"/>
  <c r="BA412" i="13"/>
  <c r="BA111"/>
  <c r="BC295"/>
  <c r="N164"/>
  <c r="AB312" i="12"/>
  <c r="AO369" i="13"/>
  <c r="BH289"/>
  <c r="BI166"/>
  <c r="AL219"/>
  <c r="AE336"/>
  <c r="AT261"/>
  <c r="AH276"/>
  <c r="BA197"/>
  <c r="AN406"/>
  <c r="AZ337"/>
  <c r="R102"/>
  <c r="AT560"/>
  <c r="O16"/>
  <c r="AA393"/>
  <c r="AO194"/>
  <c r="BC43" i="12"/>
  <c r="AS264" i="13"/>
  <c r="G463"/>
  <c r="AV492"/>
  <c r="DB210" i="12"/>
  <c r="M288" i="13"/>
  <c r="AB53"/>
  <c r="BC345" i="12"/>
  <c r="BO371" i="13"/>
  <c r="AZ34"/>
  <c r="B227"/>
  <c r="AL409"/>
  <c r="AC364"/>
  <c r="BR46"/>
  <c r="AH300"/>
  <c r="A53"/>
  <c r="BI453"/>
  <c r="AG164"/>
  <c r="U293"/>
  <c r="C525" i="6"/>
  <c r="BJ531" i="13"/>
  <c r="G67"/>
  <c r="DB280" i="12"/>
  <c r="BC484" i="13"/>
  <c r="AA142"/>
  <c r="A320"/>
  <c r="AU206"/>
  <c r="C390" i="6"/>
  <c r="CC117" i="12"/>
  <c r="FB537"/>
  <c r="AP293" i="13"/>
  <c r="BG522"/>
  <c r="BS43"/>
  <c r="AI408"/>
  <c r="K474"/>
  <c r="BE327"/>
  <c r="BB203" i="12"/>
  <c r="AX330" i="13"/>
  <c r="BQ148"/>
  <c r="AJ150"/>
  <c r="AY530"/>
  <c r="W437"/>
  <c r="X12"/>
  <c r="AC89" i="12"/>
  <c r="M139" i="13"/>
  <c r="AF261"/>
  <c r="AF79"/>
  <c r="BR149"/>
  <c r="X164"/>
  <c r="B404" i="6"/>
  <c r="C15" i="12"/>
  <c r="BN308" i="13"/>
  <c r="N78"/>
  <c r="BC264"/>
  <c r="BN436"/>
  <c r="AW353"/>
  <c r="AP137"/>
  <c r="BA41"/>
  <c r="BQ121"/>
  <c r="AH94"/>
  <c r="C33" i="12"/>
  <c r="BI134" i="13"/>
  <c r="W169"/>
  <c r="AB478" i="12"/>
  <c r="S188" i="13"/>
  <c r="BD304"/>
  <c r="H526"/>
  <c r="AP296"/>
  <c r="I566"/>
  <c r="W294"/>
  <c r="AV554"/>
  <c r="AL415"/>
  <c r="BD214"/>
  <c r="AA124"/>
  <c r="E290"/>
  <c r="K20"/>
  <c r="AP566"/>
  <c r="T214"/>
  <c r="P486"/>
  <c r="BQ127"/>
  <c r="T142"/>
  <c r="M436"/>
  <c r="BE566"/>
  <c r="AR193"/>
  <c r="BC533" i="12"/>
  <c r="CB423"/>
  <c r="F120" i="13"/>
  <c r="BR183"/>
  <c r="DB422" i="12"/>
  <c r="AY248" i="13"/>
  <c r="D461"/>
  <c r="S412"/>
  <c r="AW406"/>
  <c r="BS435"/>
  <c r="BL350"/>
  <c r="AZ245"/>
  <c r="A252"/>
  <c r="C495"/>
  <c r="AI345"/>
  <c r="V221"/>
  <c r="EC465" i="12"/>
  <c r="AF350" i="13"/>
  <c r="H104"/>
  <c r="BL309"/>
  <c r="Z122"/>
  <c r="DC517" i="12"/>
  <c r="AJ98" i="13"/>
  <c r="I491"/>
  <c r="H432"/>
  <c r="N419"/>
  <c r="I276"/>
  <c r="BE154"/>
  <c r="Q565"/>
  <c r="C497" i="6"/>
  <c r="EC177" i="12"/>
  <c r="BG133" i="13"/>
  <c r="AL66"/>
  <c r="C160" i="6"/>
  <c r="P158" i="13"/>
  <c r="E119"/>
  <c r="M508"/>
  <c r="AI389"/>
  <c r="BK60"/>
  <c r="B169" i="12"/>
  <c r="A434" i="13"/>
  <c r="B122" i="12"/>
  <c r="BC536"/>
  <c r="DB357"/>
  <c r="AS350" i="13"/>
  <c r="AI395"/>
  <c r="AM507"/>
  <c r="AW409"/>
  <c r="BR456"/>
  <c r="BQ417"/>
  <c r="AE180"/>
  <c r="AR72"/>
  <c r="V305"/>
  <c r="AG223"/>
  <c r="AJ357"/>
  <c r="A221"/>
  <c r="AZ522"/>
  <c r="AF548"/>
  <c r="BQ446"/>
  <c r="W182"/>
  <c r="AC482" i="12"/>
  <c r="AS232" i="13"/>
  <c r="X286"/>
  <c r="AK37"/>
  <c r="BL206"/>
  <c r="F495"/>
  <c r="M388"/>
  <c r="FC549" i="12"/>
  <c r="AI74" i="13"/>
  <c r="K60"/>
  <c r="AD95"/>
  <c r="BI428"/>
  <c r="BG342"/>
  <c r="AF554"/>
  <c r="J497"/>
  <c r="S325"/>
  <c r="BA312"/>
  <c r="C189" i="6"/>
  <c r="BI409" i="13"/>
  <c r="J220"/>
  <c r="AV351"/>
  <c r="K190"/>
  <c r="Q161"/>
  <c r="S301"/>
  <c r="C104" i="12"/>
  <c r="AA53" i="13"/>
  <c r="T191"/>
  <c r="O505"/>
  <c r="E318"/>
  <c r="AB288"/>
  <c r="AW512"/>
  <c r="M177"/>
  <c r="M209"/>
  <c r="D299"/>
  <c r="A198"/>
  <c r="BN479"/>
  <c r="AB495" i="12"/>
  <c r="S401" i="13"/>
  <c r="AF219"/>
  <c r="B533"/>
  <c r="AM115"/>
  <c r="D226"/>
  <c r="AG513"/>
  <c r="BG359"/>
  <c r="AO231"/>
  <c r="EC119" i="12"/>
  <c r="B178" i="6"/>
  <c r="BI493" i="13"/>
  <c r="T386"/>
  <c r="W459"/>
  <c r="BA250"/>
  <c r="AC349" i="12"/>
  <c r="F156" i="13"/>
  <c r="BC408"/>
  <c r="X567"/>
  <c r="AS458"/>
  <c r="BI128"/>
  <c r="W189"/>
  <c r="AB403" i="12"/>
  <c r="AE132" i="13"/>
  <c r="AB278"/>
  <c r="Y293"/>
  <c r="FE301" i="12"/>
  <c r="AQ157" i="13"/>
  <c r="BI451"/>
  <c r="BD270"/>
  <c r="AR256"/>
  <c r="L540"/>
  <c r="BM56"/>
  <c r="AJ535"/>
  <c r="L130"/>
  <c r="BO204"/>
  <c r="B133"/>
  <c r="S503"/>
  <c r="C204" i="6"/>
  <c r="G89" i="13"/>
  <c r="AF279"/>
  <c r="BR406"/>
  <c r="AK552"/>
  <c r="AK215"/>
  <c r="AK360"/>
  <c r="V213"/>
  <c r="BI111"/>
  <c r="AX134"/>
  <c r="AV219"/>
  <c r="BN548"/>
  <c r="AL83"/>
  <c r="Q433"/>
  <c r="A186"/>
  <c r="BH154"/>
  <c r="I386"/>
  <c r="AM104"/>
  <c r="DC228" i="12"/>
  <c r="AC333"/>
  <c r="BC558"/>
  <c r="BL308" i="13"/>
  <c r="BB314" i="12"/>
  <c r="BK558" i="13"/>
  <c r="G342"/>
  <c r="I151"/>
  <c r="AM475"/>
  <c r="AO134"/>
  <c r="J541"/>
  <c r="BK412"/>
  <c r="AC356" i="12"/>
  <c r="P284" i="13"/>
  <c r="AA25"/>
  <c r="AE500"/>
  <c r="BB547" i="12"/>
  <c r="G199" i="13"/>
  <c r="K317"/>
  <c r="CB19" i="12"/>
  <c r="AX78" i="13"/>
  <c r="BG562"/>
  <c r="BN7"/>
  <c r="Y312"/>
  <c r="R12"/>
  <c r="BM525"/>
  <c r="Y97"/>
  <c r="AJ141"/>
  <c r="BK49"/>
  <c r="AN214"/>
  <c r="EB335" i="12"/>
  <c r="BP417" i="13"/>
  <c r="FE522" i="12"/>
  <c r="C43"/>
  <c r="BI346" i="13"/>
  <c r="B20" i="12"/>
  <c r="B450"/>
  <c r="C406" i="6"/>
  <c r="BB28" i="12"/>
  <c r="BB444"/>
  <c r="BJ41" i="13"/>
  <c r="M294"/>
  <c r="M180"/>
  <c r="M391"/>
  <c r="CC67" i="12"/>
  <c r="AM221" i="13"/>
  <c r="AR336"/>
  <c r="BS5"/>
  <c r="S166"/>
  <c r="BG253"/>
  <c r="AE481"/>
  <c r="U504"/>
  <c r="BF546"/>
  <c r="BL506"/>
  <c r="AC174"/>
  <c r="AV395"/>
  <c r="BE364"/>
  <c r="AG104"/>
  <c r="CB268" i="12"/>
  <c r="B501"/>
  <c r="AV526" i="13"/>
  <c r="Y18"/>
  <c r="AU149"/>
  <c r="BK276"/>
  <c r="EB403" i="12"/>
  <c r="M165" i="13"/>
  <c r="BP209"/>
  <c r="A106"/>
  <c r="Y257"/>
  <c r="E410"/>
  <c r="BQ327"/>
  <c r="EB232" i="12"/>
  <c r="BG237" i="13"/>
  <c r="CB416" i="12"/>
  <c r="B153" i="13"/>
  <c r="AG556"/>
  <c r="AK224"/>
  <c r="AB473"/>
  <c r="AE472"/>
  <c r="X414"/>
  <c r="W364"/>
  <c r="BC257"/>
  <c r="AH509"/>
  <c r="AD262"/>
  <c r="BS349"/>
  <c r="J510"/>
  <c r="AN532"/>
  <c r="AE325"/>
  <c r="AP189"/>
  <c r="AB298" i="12"/>
  <c r="AF44" i="13"/>
  <c r="AD273"/>
  <c r="AO157"/>
  <c r="N454"/>
  <c r="BQ273"/>
  <c r="P312"/>
  <c r="F45"/>
  <c r="BC36" i="12"/>
  <c r="AJ297" i="13"/>
  <c r="AX173"/>
  <c r="BP41"/>
  <c r="AA310"/>
  <c r="AL47"/>
  <c r="BP38"/>
  <c r="O497"/>
  <c r="X200"/>
  <c r="C411" i="12"/>
  <c r="B107" i="6"/>
  <c r="BJ565" i="13"/>
  <c r="BR53"/>
  <c r="DB122" i="12"/>
  <c r="BS521" i="13"/>
  <c r="F483"/>
  <c r="AO521"/>
  <c r="EC483" i="12"/>
  <c r="AO241" i="13"/>
  <c r="X262"/>
  <c r="V375"/>
  <c r="BC380" i="12"/>
  <c r="P308" i="13"/>
  <c r="Z21"/>
  <c r="BP102"/>
  <c r="E317"/>
  <c r="CC469" i="12"/>
  <c r="C355" i="6"/>
  <c r="O15" i="13"/>
  <c r="BC58" i="12"/>
  <c r="EB66"/>
  <c r="AS451" i="13"/>
  <c r="FE445" i="12"/>
  <c r="CC221"/>
  <c r="DC340"/>
  <c r="W116" i="13"/>
  <c r="Z140"/>
  <c r="AW26"/>
  <c r="BF7"/>
  <c r="BA371"/>
  <c r="Q213"/>
  <c r="DC440" i="12"/>
  <c r="AQ550" i="13"/>
  <c r="M97"/>
  <c r="P151"/>
  <c r="BO18"/>
  <c r="AB505"/>
  <c r="BI70"/>
  <c r="AS368"/>
  <c r="BC545" i="12"/>
  <c r="C288"/>
  <c r="BI292" i="13"/>
  <c r="G523"/>
  <c r="BM433"/>
  <c r="AK83"/>
  <c r="O69"/>
  <c r="BC347" i="12"/>
  <c r="C495"/>
  <c r="V192" i="13"/>
  <c r="AH465"/>
  <c r="K44"/>
  <c r="W500"/>
  <c r="N139"/>
  <c r="AO360"/>
  <c r="BF235"/>
  <c r="Q224"/>
  <c r="AR50"/>
  <c r="Q145"/>
  <c r="BB416"/>
  <c r="N151"/>
  <c r="R396"/>
  <c r="BP434"/>
  <c r="BS360"/>
  <c r="BQ353"/>
  <c r="AE505"/>
  <c r="AD143"/>
  <c r="Z99"/>
  <c r="BS414"/>
  <c r="EC179" i="12"/>
  <c r="AA162" i="13"/>
  <c r="FE463" i="12"/>
  <c r="BB153" i="13"/>
  <c r="BO379"/>
  <c r="C543"/>
  <c r="C55"/>
  <c r="AO563"/>
  <c r="B288"/>
  <c r="AT443"/>
  <c r="AU485"/>
  <c r="AU330"/>
  <c r="C531" i="6"/>
  <c r="DB424" i="12"/>
  <c r="CB158"/>
  <c r="P99" i="13"/>
  <c r="AH130"/>
  <c r="BG100"/>
  <c r="AD333"/>
  <c r="X86"/>
  <c r="BE435"/>
  <c r="AG191"/>
  <c r="BA66"/>
  <c r="AF383"/>
  <c r="BA319"/>
  <c r="P538"/>
  <c r="C272" i="12"/>
  <c r="D140" i="13"/>
  <c r="BC46" i="12"/>
  <c r="BS171" i="13"/>
  <c r="X216"/>
  <c r="BB153" i="12"/>
  <c r="AG510" i="13"/>
  <c r="BN342"/>
  <c r="BL437"/>
  <c r="BF118"/>
  <c r="BM32"/>
  <c r="AX420"/>
  <c r="AL435"/>
  <c r="BF550"/>
  <c r="AR433"/>
  <c r="AP493"/>
  <c r="AC244" i="12"/>
  <c r="G207" i="13"/>
  <c r="AP289"/>
  <c r="D43"/>
  <c r="AK214"/>
  <c r="AI252"/>
  <c r="H461"/>
  <c r="Q284"/>
  <c r="AT16"/>
  <c r="AJ289"/>
  <c r="BK512"/>
  <c r="A461"/>
  <c r="AU208"/>
  <c r="BQ207"/>
  <c r="AX521"/>
  <c r="BQ458"/>
  <c r="AM309"/>
  <c r="AU169"/>
  <c r="M299"/>
  <c r="BC255"/>
  <c r="AH512"/>
  <c r="BK495"/>
  <c r="AH143"/>
  <c r="BB328"/>
  <c r="W423"/>
  <c r="AC13" i="12"/>
  <c r="AW317" i="13"/>
  <c r="BB520" i="12"/>
  <c r="BB178"/>
  <c r="AZ180" i="13"/>
  <c r="AF412"/>
  <c r="C370" i="6"/>
  <c r="BH551" i="13"/>
  <c r="EB535" i="12"/>
  <c r="BS125" i="13"/>
  <c r="M202"/>
  <c r="B223" i="6"/>
  <c r="P220" i="13"/>
  <c r="BQ495"/>
  <c r="AR503"/>
  <c r="BN192"/>
  <c r="BF485"/>
  <c r="CC37" i="12"/>
  <c r="BR150" i="13"/>
  <c r="BD77"/>
  <c r="AO450"/>
  <c r="M168"/>
  <c r="AO91"/>
  <c r="C56" i="6"/>
  <c r="AA517" i="13"/>
  <c r="AE562"/>
  <c r="B388"/>
  <c r="AZ214"/>
  <c r="Z90"/>
  <c r="A22"/>
  <c r="AD558"/>
  <c r="AQ299"/>
  <c r="AV51"/>
  <c r="AM559"/>
  <c r="BD19"/>
  <c r="AG529"/>
  <c r="AG80"/>
  <c r="AX224"/>
  <c r="AB296" i="12"/>
  <c r="BI412" i="13"/>
  <c r="BM279"/>
  <c r="Y211"/>
  <c r="FA547" i="12"/>
  <c r="BB451" i="13"/>
  <c r="AW270"/>
  <c r="AF245"/>
  <c r="K57"/>
  <c r="AB162" i="12"/>
  <c r="BR412" i="13"/>
  <c r="BE544"/>
  <c r="C88" i="12"/>
  <c r="CB11"/>
  <c r="M185" i="13"/>
  <c r="AE294"/>
  <c r="AL27"/>
  <c r="BD181"/>
  <c r="K70"/>
  <c r="BN550"/>
  <c r="S323"/>
  <c r="R200"/>
  <c r="G253"/>
  <c r="BI512"/>
  <c r="AD457"/>
  <c r="B56"/>
  <c r="Z461"/>
  <c r="S228"/>
  <c r="AB360"/>
  <c r="Y543"/>
  <c r="AA395"/>
  <c r="BB327"/>
  <c r="C496" i="12"/>
  <c r="V257" i="13"/>
  <c r="AB86" i="12"/>
  <c r="BG233" i="13"/>
  <c r="BN164"/>
  <c r="AZ406"/>
  <c r="AZ446"/>
  <c r="BK7"/>
  <c r="BB357"/>
  <c r="BB541" i="12"/>
  <c r="AA204" i="13"/>
  <c r="C98" i="6"/>
  <c r="DB487" i="12"/>
  <c r="FE337"/>
  <c r="S425" i="13"/>
  <c r="D567"/>
  <c r="K566"/>
  <c r="X277"/>
  <c r="BC392"/>
  <c r="R400"/>
  <c r="I299"/>
  <c r="BQ379"/>
  <c r="AJ267"/>
  <c r="BQ111"/>
  <c r="H409"/>
  <c r="BQ509"/>
  <c r="AN206"/>
  <c r="BQ307"/>
  <c r="Z147"/>
  <c r="BQ37"/>
  <c r="BL331"/>
  <c r="BG387"/>
  <c r="Z440"/>
  <c r="J457"/>
  <c r="BC284"/>
  <c r="AG500"/>
  <c r="AI282"/>
  <c r="FC560" i="12"/>
  <c r="Q480" i="13"/>
  <c r="B322" i="12"/>
  <c r="AH331" i="13"/>
  <c r="AT545"/>
  <c r="J496"/>
  <c r="AH406"/>
  <c r="E369"/>
  <c r="AT294"/>
  <c r="C422" i="12"/>
  <c r="L71" i="13"/>
  <c r="AG141"/>
  <c r="AM228"/>
  <c r="AL167"/>
  <c r="AH198"/>
  <c r="O464"/>
  <c r="BJ388"/>
  <c r="F557"/>
  <c r="DC362" i="12"/>
  <c r="B16" i="6"/>
  <c r="BD562" i="13"/>
  <c r="BC227" i="12"/>
  <c r="BC328" i="13"/>
  <c r="AF361"/>
  <c r="AC354"/>
  <c r="AC253" i="12"/>
  <c r="BC327"/>
  <c r="BQ31" i="13"/>
  <c r="AN434"/>
  <c r="BF462"/>
  <c r="BS209"/>
  <c r="BI144"/>
  <c r="AG96"/>
  <c r="B219" i="6"/>
  <c r="N555" i="13"/>
  <c r="AX549"/>
  <c r="BK499"/>
  <c r="BI170"/>
  <c r="BB227"/>
  <c r="AR459"/>
  <c r="X452"/>
  <c r="I75"/>
  <c r="BB356"/>
  <c r="AM226"/>
  <c r="BM108"/>
  <c r="BL214"/>
  <c r="BA128"/>
  <c r="AB201" i="12"/>
  <c r="AW128" i="13"/>
  <c r="BI151"/>
  <c r="AH439"/>
  <c r="AH243"/>
  <c r="G101"/>
  <c r="DC316" i="12"/>
  <c r="BK171" i="13"/>
  <c r="C280" i="6"/>
  <c r="D459" i="13"/>
  <c r="BH432"/>
  <c r="R123"/>
  <c r="Z508"/>
  <c r="AM250"/>
  <c r="O556"/>
  <c r="Z297"/>
  <c r="AP213"/>
  <c r="AL201"/>
  <c r="BS114"/>
  <c r="AN128"/>
  <c r="C466" i="12"/>
  <c r="L184" i="13"/>
  <c r="AT20"/>
  <c r="AZ41"/>
  <c r="O570"/>
  <c r="AB146" i="12"/>
  <c r="AH177" i="13"/>
  <c r="F43"/>
  <c r="BN81"/>
  <c r="BP230"/>
  <c r="BK228"/>
  <c r="B32" i="6"/>
  <c r="BJ49" i="13"/>
  <c r="B527" i="12"/>
  <c r="EB331"/>
  <c r="AG162" i="13"/>
  <c r="AC47"/>
  <c r="L314"/>
  <c r="V261"/>
  <c r="B104" i="12"/>
  <c r="I455" i="13"/>
  <c r="C169" i="12"/>
  <c r="J555" i="13"/>
  <c r="B287" i="12"/>
  <c r="X36" i="13"/>
  <c r="AX35"/>
  <c r="BN28"/>
  <c r="W150"/>
  <c r="BN312"/>
  <c r="BO39"/>
  <c r="H455"/>
  <c r="AC90" i="12"/>
  <c r="BE69" i="13"/>
  <c r="BM407"/>
  <c r="BB532" i="12"/>
  <c r="BN491" i="13"/>
  <c r="C86" i="12"/>
  <c r="AI247" i="13"/>
  <c r="W385"/>
  <c r="Q128"/>
  <c r="AA98"/>
  <c r="AN460"/>
  <c r="AC276"/>
  <c r="FA557" i="12"/>
  <c r="L61" i="13"/>
  <c r="AS563"/>
  <c r="AF325"/>
  <c r="BM215"/>
  <c r="AB457" i="12"/>
  <c r="Y70" i="13"/>
  <c r="AD75"/>
  <c r="BH320"/>
  <c r="Y189"/>
  <c r="DB24" i="12"/>
  <c r="DC202"/>
  <c r="DB170"/>
  <c r="AL290" i="13"/>
  <c r="AN266"/>
  <c r="BH147"/>
  <c r="BB122"/>
  <c r="BK146"/>
  <c r="AI463"/>
  <c r="AJ383"/>
  <c r="BQ72"/>
  <c r="AW545"/>
  <c r="AB373" i="12"/>
  <c r="BB548"/>
  <c r="P506" i="13"/>
  <c r="BD548"/>
  <c r="AA285"/>
  <c r="CC559" i="12"/>
  <c r="O232" i="13"/>
  <c r="AH302"/>
  <c r="A51"/>
  <c r="AZ266"/>
  <c r="EB522" i="12"/>
  <c r="BC52"/>
  <c r="BL398" i="13"/>
  <c r="BH54"/>
  <c r="AB330"/>
  <c r="BN153"/>
  <c r="AE422"/>
  <c r="AV105"/>
  <c r="P342"/>
  <c r="BC299" i="12"/>
  <c r="AM98" i="13"/>
  <c r="D530"/>
  <c r="AK485"/>
  <c r="T261"/>
  <c r="AA328"/>
  <c r="AS464"/>
  <c r="Q91"/>
  <c r="EB315" i="12"/>
  <c r="BF410" i="13"/>
  <c r="EC318" i="12"/>
  <c r="AJ402" i="13"/>
  <c r="AX274"/>
  <c r="EC397" i="12"/>
  <c r="AL39" i="13"/>
  <c r="T241"/>
  <c r="C262" i="12"/>
  <c r="AM433" i="13"/>
  <c r="C305" i="6"/>
  <c r="B26" i="12"/>
  <c r="BD399" i="13"/>
  <c r="BB243"/>
  <c r="EC344" i="12"/>
  <c r="AH500" i="13"/>
  <c r="Z252"/>
  <c r="C373"/>
  <c r="AV388"/>
  <c r="X403"/>
  <c r="AP36"/>
  <c r="AN389"/>
  <c r="C556" i="12"/>
  <c r="Q346" i="13"/>
  <c r="H286"/>
  <c r="AB241" i="12"/>
  <c r="EB133"/>
  <c r="H292" i="13"/>
  <c r="BI43"/>
  <c r="Z156"/>
  <c r="C378"/>
  <c r="AW495"/>
  <c r="AC158" i="12"/>
  <c r="AA280" i="13"/>
  <c r="EC486" i="12"/>
  <c r="N33" i="13"/>
  <c r="AX25"/>
  <c r="L482"/>
  <c r="AV35"/>
  <c r="EC287" i="12"/>
  <c r="F221" i="13"/>
  <c r="J118"/>
  <c r="AX217"/>
  <c r="C339" i="6"/>
  <c r="AM517" i="13"/>
  <c r="D499"/>
  <c r="T57"/>
  <c r="BD337"/>
  <c r="BG162"/>
  <c r="X258"/>
  <c r="Z127"/>
  <c r="BM268"/>
  <c r="BA265"/>
  <c r="AX407"/>
  <c r="BC33" i="12"/>
  <c r="W523" i="13"/>
  <c r="BH514"/>
  <c r="BJ337"/>
  <c r="W371"/>
  <c r="BB425" i="12"/>
  <c r="R544" i="13"/>
  <c r="B539" i="12"/>
  <c r="AH380" i="13"/>
  <c r="BD242"/>
  <c r="BJ114"/>
  <c r="R460"/>
  <c r="BK568"/>
  <c r="BB503"/>
  <c r="V316"/>
  <c r="CC173" i="12"/>
  <c r="U223" i="13"/>
  <c r="AL539"/>
  <c r="F283"/>
  <c r="AB238" i="12"/>
  <c r="EC446"/>
  <c r="O280" i="13"/>
  <c r="H67"/>
  <c r="AE550"/>
  <c r="BC537" i="12"/>
  <c r="B503" i="6"/>
  <c r="C322" i="13"/>
  <c r="Z320"/>
  <c r="AC326"/>
  <c r="EC102" i="12"/>
  <c r="V24" i="13"/>
  <c r="BN447"/>
  <c r="D342"/>
  <c r="BQ17"/>
  <c r="AB480"/>
  <c r="AB333" i="12"/>
  <c r="AC173"/>
  <c r="BS453" i="13"/>
  <c r="Y121"/>
  <c r="BB521"/>
  <c r="EC106" i="12"/>
  <c r="AK419" i="13"/>
  <c r="BF374"/>
  <c r="BI523"/>
  <c r="AI95"/>
  <c r="CB232" i="12"/>
  <c r="BC480"/>
  <c r="DB39"/>
  <c r="BI342" i="13"/>
  <c r="W174"/>
  <c r="BM12"/>
  <c r="AL29"/>
  <c r="P464"/>
  <c r="AI516"/>
  <c r="Y111"/>
  <c r="AA476"/>
  <c r="AA149"/>
  <c r="BP369"/>
  <c r="L548"/>
  <c r="D142"/>
  <c r="BK84"/>
  <c r="Y130"/>
  <c r="K541"/>
  <c r="BO420"/>
  <c r="B499" i="6"/>
  <c r="AQ345" i="13"/>
  <c r="K418"/>
  <c r="AE7"/>
  <c r="I297"/>
  <c r="BB179" i="12"/>
  <c r="BJ70" i="13"/>
  <c r="BJ484"/>
  <c r="J222"/>
  <c r="BK103"/>
  <c r="AE45"/>
  <c r="AS559"/>
  <c r="BN128"/>
  <c r="AB472" i="12"/>
  <c r="D35" i="13"/>
  <c r="DC389" i="12"/>
  <c r="AB497"/>
  <c r="CC59"/>
  <c r="AJ399" i="13"/>
  <c r="Y282"/>
  <c r="BQ454"/>
  <c r="H217"/>
  <c r="BS229"/>
  <c r="AJ444"/>
  <c r="O136"/>
  <c r="C61" i="6"/>
  <c r="BA246" i="13"/>
  <c r="AO311"/>
  <c r="AC487" i="12"/>
  <c r="BE293" i="13"/>
  <c r="AN430"/>
  <c r="AY372"/>
  <c r="AS270"/>
  <c r="F104"/>
  <c r="AN369"/>
  <c r="BN175"/>
  <c r="U545"/>
  <c r="Z266"/>
  <c r="DB476"/>
  <c r="AZ307"/>
  <c r="BG81"/>
  <c r="E342"/>
  <c r="AP235"/>
  <c r="CC188" i="12"/>
  <c r="BK225" i="13"/>
  <c r="BJ305"/>
  <c r="AQ228"/>
  <c r="AA414"/>
  <c r="BO298"/>
  <c r="AM404"/>
  <c r="BM269"/>
  <c r="I474"/>
  <c r="BM131"/>
  <c r="BS162"/>
  <c r="AB63"/>
  <c r="K173"/>
  <c r="BO469"/>
  <c r="BC97" i="12"/>
  <c r="I8" i="13"/>
  <c r="BI196"/>
  <c r="AC416" i="12"/>
  <c r="DK467" i="13"/>
  <c r="AQ354"/>
  <c r="DB374" i="12"/>
  <c r="AQ472" i="13"/>
  <c r="C101" i="6"/>
  <c r="AC332" i="13"/>
  <c r="BK488"/>
  <c r="BC159" i="12"/>
  <c r="AI331" i="13"/>
  <c r="X371"/>
  <c r="BJ249"/>
  <c r="AY424"/>
  <c r="AO428"/>
  <c r="AD29"/>
  <c r="AI332"/>
  <c r="AF470"/>
  <c r="CC280" i="12"/>
  <c r="EC516"/>
  <c r="N90" i="13"/>
  <c r="C547" i="12"/>
  <c r="R77" i="13"/>
  <c r="BM449"/>
  <c r="P331"/>
  <c r="J96"/>
  <c r="AI353"/>
  <c r="AV112"/>
  <c r="AS231"/>
  <c r="AF171"/>
  <c r="BR241"/>
  <c r="AB327" i="12"/>
  <c r="BS446" i="13"/>
  <c r="J209"/>
  <c r="BQ52"/>
  <c r="BE437"/>
  <c r="AB332"/>
  <c r="BI542"/>
  <c r="CC364" i="12"/>
  <c r="Z391" i="13"/>
  <c r="AD225"/>
  <c r="BD458"/>
  <c r="S220"/>
  <c r="C316"/>
  <c r="D409"/>
  <c r="AR99"/>
  <c r="AP143"/>
  <c r="BL162"/>
  <c r="DA525"/>
  <c r="N487"/>
  <c r="C482"/>
  <c r="CB524" i="12"/>
  <c r="K144" i="13"/>
  <c r="C520" i="12"/>
  <c r="CB120"/>
  <c r="BS36" i="13"/>
  <c r="I196"/>
  <c r="J26"/>
  <c r="A159"/>
  <c r="C231" i="6"/>
  <c r="K123" i="13"/>
  <c r="AR342"/>
  <c r="B112" i="6"/>
  <c r="AV288" i="13"/>
  <c r="S491"/>
  <c r="BC297"/>
  <c r="W420"/>
  <c r="C114" i="12"/>
  <c r="AE29" i="13"/>
  <c r="AT440"/>
  <c r="BS243"/>
  <c r="C210"/>
  <c r="BG120"/>
  <c r="BB163"/>
  <c r="AZ58"/>
  <c r="AY119"/>
  <c r="B179" i="6"/>
  <c r="BK289" i="13"/>
  <c r="D513"/>
  <c r="AC476" i="12"/>
  <c r="BQ394" i="13"/>
  <c r="FA540" i="12"/>
  <c r="DC246"/>
  <c r="BF389" i="13"/>
  <c r="H111"/>
  <c r="AL163"/>
  <c r="BP211"/>
  <c r="L563"/>
  <c r="A448"/>
  <c r="N370"/>
  <c r="DB174" i="12"/>
  <c r="BA249" i="13"/>
  <c r="Q229"/>
  <c r="AL239"/>
  <c r="AU380"/>
  <c r="BD30"/>
  <c r="BC549" i="12"/>
  <c r="F110" i="13"/>
  <c r="Y519"/>
  <c r="C136"/>
  <c r="CB355" i="12"/>
  <c r="T59" i="13"/>
  <c r="D353"/>
  <c r="BM165"/>
  <c r="P183"/>
  <c r="F103"/>
  <c r="AN372"/>
  <c r="U346"/>
  <c r="B355" i="12"/>
  <c r="X380" i="13"/>
  <c r="FE92" i="12"/>
  <c r="BK154" i="13"/>
  <c r="H44"/>
  <c r="AD328"/>
  <c r="AJ19"/>
  <c r="DC416" i="12"/>
  <c r="AN49" i="13"/>
  <c r="AL495"/>
  <c r="BG98"/>
  <c r="BB365"/>
  <c r="B55" i="12"/>
  <c r="EC37"/>
  <c r="AP401" i="13"/>
  <c r="N291"/>
  <c r="AJ350"/>
  <c r="BQ191"/>
  <c r="E454"/>
  <c r="BL12"/>
  <c r="FE9" i="12"/>
  <c r="M23" i="13"/>
  <c r="DB74" i="12"/>
  <c r="AI505" i="13"/>
  <c r="Y80"/>
  <c r="AQ39"/>
  <c r="L147"/>
  <c r="K299"/>
  <c r="X324"/>
  <c r="Y208"/>
  <c r="AB386"/>
  <c r="U370"/>
  <c r="AB180"/>
  <c r="FE178" i="12"/>
  <c r="AO129" i="13"/>
  <c r="B468" i="6"/>
  <c r="AD444" i="13"/>
  <c r="AP84"/>
  <c r="AS430"/>
  <c r="V160"/>
  <c r="BA353"/>
  <c r="BF499"/>
  <c r="O24"/>
  <c r="C301" i="6"/>
  <c r="BD54" i="13"/>
  <c r="AU411"/>
  <c r="BG261"/>
  <c r="C388" i="12"/>
  <c r="B248" i="6"/>
  <c r="BB95" i="13"/>
  <c r="BB379" i="12"/>
  <c r="BR534" i="13"/>
  <c r="I321"/>
  <c r="G540"/>
  <c r="BP219"/>
  <c r="EB160" i="12"/>
  <c r="L62" i="13"/>
  <c r="AF17"/>
  <c r="AM42"/>
  <c r="AK514"/>
  <c r="BS326"/>
  <c r="AD387"/>
  <c r="AJ421"/>
  <c r="AL487"/>
  <c r="BR281"/>
  <c r="BG287"/>
  <c r="BN389"/>
  <c r="BP296"/>
  <c r="W139"/>
  <c r="BA288"/>
  <c r="BM71"/>
  <c r="AP204"/>
  <c r="L78"/>
  <c r="AJ49"/>
  <c r="AK521"/>
  <c r="AJ342"/>
  <c r="BO44"/>
  <c r="AW477"/>
  <c r="AL504"/>
  <c r="J90"/>
  <c r="BP399"/>
  <c r="BA210"/>
  <c r="D562" i="12"/>
  <c r="F410" i="13"/>
  <c r="Q159"/>
  <c r="AX84"/>
  <c r="AX391"/>
  <c r="K427"/>
  <c r="AF271"/>
  <c r="AW525"/>
  <c r="BQ46"/>
  <c r="BG189"/>
  <c r="L485"/>
  <c r="V411"/>
  <c r="E115"/>
  <c r="AI266"/>
  <c r="AB485" i="12"/>
  <c r="N17" i="13"/>
  <c r="AU186"/>
  <c r="U415"/>
  <c r="AV67"/>
  <c r="AD96"/>
  <c r="AD530"/>
  <c r="BL275"/>
  <c r="F455"/>
  <c r="V427"/>
  <c r="BP37"/>
  <c r="AQ371"/>
  <c r="BB74" i="12"/>
  <c r="BN195" i="13"/>
  <c r="AP361"/>
  <c r="L404"/>
  <c r="D326"/>
  <c r="C328" i="12"/>
  <c r="AB252" i="13"/>
  <c r="AQ177"/>
  <c r="AY12"/>
  <c r="J408"/>
  <c r="B330" i="6"/>
  <c r="BG268" i="13"/>
  <c r="BI15"/>
  <c r="BQ428"/>
  <c r="X194"/>
  <c r="E344"/>
  <c r="G30"/>
  <c r="AE195"/>
  <c r="AS565"/>
  <c r="S201"/>
  <c r="P417"/>
  <c r="BE465"/>
  <c r="AR370"/>
  <c r="AT322"/>
  <c r="W210"/>
  <c r="V38"/>
  <c r="CB401" i="12"/>
  <c r="BB328"/>
  <c r="O242" i="13"/>
  <c r="AO216"/>
  <c r="E390"/>
  <c r="F468"/>
  <c r="AX231"/>
  <c r="CC353" i="12"/>
  <c r="AN421" i="13"/>
  <c r="B220" i="12"/>
  <c r="C110" i="13"/>
  <c r="B313" i="12"/>
  <c r="AT430" i="13"/>
  <c r="C265" i="12"/>
  <c r="BL381" i="13"/>
  <c r="L554"/>
  <c r="AS216"/>
  <c r="CC332" i="12"/>
  <c r="AM398" i="13"/>
  <c r="BJ487"/>
  <c r="BQ551"/>
  <c r="D246"/>
  <c r="AG132"/>
  <c r="Y430"/>
  <c r="BO278"/>
  <c r="BB253" i="12"/>
  <c r="AW90" i="13"/>
  <c r="BF172"/>
  <c r="Y537"/>
  <c r="DC66" i="12"/>
  <c r="CB73"/>
  <c r="AI93" i="13"/>
  <c r="Z184"/>
  <c r="Z169"/>
  <c r="BJ502"/>
  <c r="BO549"/>
  <c r="X432" i="3"/>
  <c r="AO513" i="13"/>
  <c r="AD338"/>
  <c r="AD480"/>
  <c r="BP306"/>
  <c r="N330"/>
  <c r="Q345"/>
  <c r="BS425"/>
  <c r="Q309"/>
  <c r="AI359"/>
  <c r="AD557"/>
  <c r="DC526" i="12"/>
  <c r="Z397" i="13"/>
  <c r="BM373"/>
  <c r="AU500"/>
  <c r="BO419"/>
  <c r="R188"/>
  <c r="AF355"/>
  <c r="CB302" i="12"/>
  <c r="W306" i="13"/>
  <c r="O192"/>
  <c r="AR117"/>
  <c r="BC95" i="12"/>
  <c r="AU12" i="13"/>
  <c r="T498"/>
  <c r="AL442"/>
  <c r="DB515" i="12"/>
  <c r="AQ273" i="13"/>
  <c r="AH161"/>
  <c r="BM205"/>
  <c r="K286"/>
  <c r="AC414"/>
  <c r="AK92"/>
  <c r="BC12"/>
  <c r="BA391"/>
  <c r="F400"/>
  <c r="F72"/>
  <c r="AA309"/>
  <c r="AV203"/>
  <c r="EB390" i="12"/>
  <c r="Z6" i="13"/>
  <c r="T472"/>
  <c r="BP131"/>
  <c r="BO97"/>
  <c r="E440"/>
  <c r="BQ178"/>
  <c r="AE104"/>
  <c r="DB527" i="12"/>
  <c r="J512" i="13"/>
  <c r="Z346"/>
  <c r="BP448"/>
  <c r="FE334" i="12"/>
  <c r="AK385" i="13"/>
  <c r="B411"/>
  <c r="R404"/>
  <c r="P550"/>
  <c r="AC552"/>
  <c r="AP307"/>
  <c r="C131" i="12"/>
  <c r="DB478"/>
  <c r="AG315" i="13"/>
  <c r="AS31"/>
  <c r="BQ300"/>
  <c r="BM431"/>
  <c r="BS280"/>
  <c r="EC201" i="12"/>
  <c r="B420" i="6"/>
  <c r="BH413" i="13"/>
  <c r="N388"/>
  <c r="DC19" i="12"/>
  <c r="BE85" i="13"/>
  <c r="Y99"/>
  <c r="AL448"/>
  <c r="AR242"/>
  <c r="AY11"/>
  <c r="AO20"/>
  <c r="H33"/>
  <c r="EB218" i="12"/>
  <c r="H183" i="13"/>
  <c r="AX551"/>
  <c r="I352"/>
  <c r="AG245"/>
  <c r="B218" i="6"/>
  <c r="EC449" i="12"/>
  <c r="AK27" i="13"/>
  <c r="I163"/>
  <c r="AC197"/>
  <c r="AI227"/>
  <c r="A426"/>
  <c r="E274"/>
  <c r="AF290"/>
  <c r="BO158"/>
  <c r="AN202"/>
  <c r="G98"/>
  <c r="BK91"/>
  <c r="BL459"/>
  <c r="CC347" i="12"/>
  <c r="AC426" i="13"/>
  <c r="T229"/>
  <c r="O211"/>
  <c r="T382"/>
  <c r="J509"/>
  <c r="AB499" i="12"/>
  <c r="AR110" i="13"/>
  <c r="K484"/>
  <c r="BB476"/>
  <c r="L461"/>
  <c r="M323"/>
  <c r="AE417"/>
  <c r="EB203" i="12"/>
  <c r="EB400"/>
  <c r="Q41" i="13"/>
  <c r="EC69" i="12"/>
  <c r="AS401" i="13"/>
  <c r="Q122"/>
  <c r="AK35"/>
  <c r="AD86"/>
  <c r="X195"/>
  <c r="V126"/>
  <c r="AU29"/>
  <c r="BM428"/>
  <c r="AG65"/>
  <c r="AB262"/>
  <c r="A161"/>
  <c r="EC68" i="12"/>
  <c r="BR480" i="13"/>
  <c r="BE394"/>
  <c r="C138" i="12"/>
  <c r="H32" i="13"/>
  <c r="CB257" i="12"/>
  <c r="BB44"/>
  <c r="BH395" i="13"/>
  <c r="I174"/>
  <c r="B215"/>
  <c r="AG343"/>
  <c r="BB472"/>
  <c r="AV271"/>
  <c r="S116"/>
  <c r="O289"/>
  <c r="C560" i="12"/>
  <c r="L75" i="13"/>
  <c r="BI413"/>
  <c r="AO69"/>
  <c r="BD376"/>
  <c r="N104"/>
  <c r="C369"/>
  <c r="AR276"/>
  <c r="AM539"/>
  <c r="AB171"/>
  <c r="AR16"/>
  <c r="AP532"/>
  <c r="Z428"/>
  <c r="BC108"/>
  <c r="AM99"/>
  <c r="AG479"/>
  <c r="C13" i="12"/>
  <c r="AV446" i="13"/>
  <c r="BO444"/>
  <c r="C551" i="12"/>
  <c r="BJ223" i="13"/>
  <c r="F228"/>
  <c r="BL256"/>
  <c r="BL462"/>
  <c r="DC504" i="12"/>
  <c r="BD361" i="13"/>
  <c r="AB112" i="12"/>
  <c r="AR502" i="13"/>
  <c r="BF120"/>
  <c r="H484"/>
  <c r="FE511" i="12"/>
  <c r="AH141" i="13"/>
  <c r="A167"/>
  <c r="AI515"/>
  <c r="W560"/>
  <c r="A402"/>
  <c r="K532"/>
  <c r="C236"/>
  <c r="AB517" i="12"/>
  <c r="S333" i="13"/>
  <c r="FE545" i="12"/>
  <c r="BE121" i="13"/>
  <c r="Y419"/>
  <c r="G268"/>
  <c r="AW134"/>
  <c r="AS555"/>
  <c r="BR160"/>
  <c r="AC119" i="12"/>
  <c r="A139" i="13"/>
  <c r="Z541"/>
  <c r="R83"/>
  <c r="AN433"/>
  <c r="AC184"/>
  <c r="AI121"/>
  <c r="AK557"/>
  <c r="J470"/>
  <c r="AM107"/>
  <c r="R322"/>
  <c r="BH448"/>
  <c r="C58" i="12"/>
  <c r="U512" i="13"/>
  <c r="AP220"/>
  <c r="BN461"/>
  <c r="G348"/>
  <c r="H505"/>
  <c r="AX351"/>
  <c r="A266"/>
  <c r="AD133"/>
  <c r="BB257" i="12"/>
  <c r="AT363" i="13"/>
  <c r="BM16"/>
  <c r="AZ154"/>
  <c r="H456"/>
  <c r="B37"/>
  <c r="AL543"/>
  <c r="AH482"/>
  <c r="I219"/>
  <c r="BG310"/>
  <c r="A539"/>
  <c r="AE360"/>
  <c r="W273"/>
  <c r="O207"/>
  <c r="AC68" i="12"/>
  <c r="J344" i="13"/>
  <c r="BB95" i="12"/>
  <c r="CB448"/>
  <c r="BF419" i="13"/>
  <c r="V209"/>
  <c r="Y62"/>
  <c r="EC190" i="12"/>
  <c r="AN189" i="13"/>
  <c r="Z553"/>
  <c r="AC459" i="12"/>
  <c r="AE540" i="13"/>
  <c r="X211"/>
  <c r="BM476"/>
  <c r="I188"/>
  <c r="AP295"/>
  <c r="BF478"/>
  <c r="K14"/>
  <c r="AP57"/>
  <c r="BJ340"/>
  <c r="AM304"/>
  <c r="FE316" i="12"/>
  <c r="T350" i="13"/>
  <c r="N318"/>
  <c r="CC394" i="12"/>
  <c r="BD311" i="13"/>
  <c r="C374"/>
  <c r="X187"/>
  <c r="AP420"/>
  <c r="R61"/>
  <c r="AR139"/>
  <c r="BD519"/>
  <c r="BC389"/>
  <c r="FE361" i="12"/>
  <c r="AV316" i="13"/>
  <c r="BI241"/>
  <c r="AH172"/>
  <c r="DC323" i="12"/>
  <c r="BI371" i="13"/>
  <c r="BN174"/>
  <c r="C274"/>
  <c r="AZ26"/>
  <c r="BP128"/>
  <c r="BQ35"/>
  <c r="AX125"/>
  <c r="AO461"/>
  <c r="AH401"/>
  <c r="N107"/>
  <c r="BA223"/>
  <c r="Q473"/>
  <c r="BE414"/>
  <c r="AT524"/>
  <c r="BQ140"/>
  <c r="CC491" i="12"/>
  <c r="BQ463" i="13"/>
  <c r="D156"/>
  <c r="AS381"/>
  <c r="Y64"/>
  <c r="AW249"/>
  <c r="Z531"/>
  <c r="Y59"/>
  <c r="AL156"/>
  <c r="C276"/>
  <c r="BS469"/>
  <c r="BE95"/>
  <c r="BD86"/>
  <c r="X432"/>
  <c r="AS273"/>
  <c r="AC434" i="12"/>
  <c r="AT353" i="13"/>
  <c r="M287"/>
  <c r="AW433"/>
  <c r="AB418"/>
  <c r="BG473"/>
  <c r="L284"/>
  <c r="AT211"/>
  <c r="B311" i="12"/>
  <c r="BF107" i="13"/>
  <c r="Z157"/>
  <c r="AD194"/>
  <c r="A193"/>
  <c r="Z236"/>
  <c r="W79"/>
  <c r="BR530"/>
  <c r="AM300"/>
  <c r="AZ151"/>
  <c r="BP518"/>
  <c r="AS69"/>
  <c r="AJ539"/>
  <c r="P398"/>
  <c r="BG214"/>
  <c r="AU320"/>
  <c r="U517"/>
  <c r="BM323"/>
  <c r="BG558"/>
  <c r="N219"/>
  <c r="V383"/>
  <c r="AC59"/>
  <c r="C68" i="6"/>
  <c r="AY234" i="13"/>
  <c r="B18" i="6"/>
  <c r="AU487" i="13"/>
  <c r="BA159"/>
  <c r="U420"/>
  <c r="I115"/>
  <c r="BL383"/>
  <c r="AO501"/>
  <c r="AZ398"/>
  <c r="FB562" i="12"/>
  <c r="AW102" i="13"/>
  <c r="BB108"/>
  <c r="BF164"/>
  <c r="B373"/>
  <c r="N278"/>
  <c r="AS322"/>
  <c r="AV143"/>
  <c r="EC270" i="12"/>
  <c r="Z136" i="13"/>
  <c r="BA318"/>
  <c r="AT277"/>
  <c r="AQ373"/>
  <c r="AS512"/>
  <c r="AM265"/>
  <c r="AS79"/>
  <c r="BB196"/>
  <c r="I496"/>
  <c r="C126" i="6"/>
  <c r="BD461" i="13"/>
  <c r="AZ512"/>
  <c r="G564"/>
  <c r="B42" i="12"/>
  <c r="BI266" i="13"/>
  <c r="AD163"/>
  <c r="AB105" i="12"/>
  <c r="P303" i="13"/>
  <c r="C385" i="6"/>
  <c r="AA530" i="13"/>
  <c r="AC416"/>
  <c r="BP493"/>
  <c r="BQ557"/>
  <c r="AA492"/>
  <c r="AY565"/>
  <c r="BQ276"/>
  <c r="AY135"/>
  <c r="BF96"/>
  <c r="D215"/>
  <c r="BB229" i="12"/>
  <c r="AT57" i="13"/>
  <c r="AD297"/>
  <c r="Q85"/>
  <c r="CB254" i="12"/>
  <c r="B223" i="13"/>
  <c r="AZ65"/>
  <c r="FE176" i="12"/>
  <c r="AJ65" i="13"/>
  <c r="C204"/>
  <c r="AJ31"/>
  <c r="U358"/>
  <c r="AK402"/>
  <c r="BA195"/>
  <c r="B161"/>
  <c r="F530"/>
  <c r="AY324"/>
  <c r="B41"/>
  <c r="BH367"/>
  <c r="AB418" i="12"/>
  <c r="BI425" i="13"/>
  <c r="G374"/>
  <c r="B531" i="12"/>
  <c r="Y541" i="13"/>
  <c r="AP272"/>
  <c r="BC526"/>
  <c r="Q239"/>
  <c r="AI472"/>
  <c r="AM334"/>
  <c r="P193"/>
  <c r="C282" i="6"/>
  <c r="BM27" i="13"/>
  <c r="AA199"/>
  <c r="AD22"/>
  <c r="W450"/>
  <c r="C116" i="6"/>
  <c r="AL223" i="13"/>
  <c r="AR367"/>
  <c r="Q487"/>
  <c r="DC420" i="12"/>
  <c r="BD423" i="13"/>
  <c r="T451"/>
  <c r="DA471"/>
  <c r="CB175" i="12"/>
  <c r="B43" i="13"/>
  <c r="BB13"/>
  <c r="AO223"/>
  <c r="B395" i="6"/>
  <c r="H75" i="13"/>
  <c r="Y87"/>
  <c r="A468"/>
  <c r="BI466"/>
  <c r="FE78" i="12"/>
  <c r="AC187"/>
  <c r="Q262" i="13"/>
  <c r="AK285"/>
  <c r="AE555"/>
  <c r="BG217"/>
  <c r="AC434"/>
  <c r="R145"/>
  <c r="AG41"/>
  <c r="AK80"/>
  <c r="BQ200"/>
  <c r="X249"/>
  <c r="BH350"/>
  <c r="T60"/>
  <c r="AL505"/>
  <c r="V553"/>
  <c r="BI558"/>
  <c r="L200"/>
  <c r="T385"/>
  <c r="AS552"/>
  <c r="BP533"/>
  <c r="AW9"/>
  <c r="I362"/>
  <c r="AE261"/>
  <c r="BR12"/>
  <c r="AK69"/>
  <c r="W178"/>
  <c r="BB317"/>
  <c r="BQ80"/>
  <c r="DC496" i="12"/>
  <c r="V142" i="13"/>
  <c r="BR472"/>
  <c r="BF175"/>
  <c r="AB144" i="12"/>
  <c r="U518" i="13"/>
  <c r="AG34"/>
  <c r="K332"/>
  <c r="O532" i="3"/>
  <c r="Y316" i="13"/>
  <c r="AZ422"/>
  <c r="AM474"/>
  <c r="T256"/>
  <c r="AO132"/>
  <c r="AB445"/>
  <c r="W208"/>
  <c r="W444"/>
  <c r="I375"/>
  <c r="BB109"/>
  <c r="M11"/>
  <c r="U104"/>
  <c r="AE442"/>
  <c r="I269"/>
  <c r="AR324"/>
  <c r="AF195"/>
  <c r="Z17"/>
  <c r="DS530"/>
  <c r="AT5"/>
  <c r="BC525" i="12"/>
  <c r="CB152"/>
  <c r="O11" i="13"/>
  <c r="BB107" i="12"/>
  <c r="G446" i="13"/>
  <c r="AD4" i="8"/>
  <c r="AG459" i="13"/>
  <c r="B43" i="12"/>
  <c r="I510" i="13"/>
  <c r="BH249"/>
  <c r="AW33"/>
  <c r="AB453" i="12"/>
  <c r="W38" i="13"/>
  <c r="V41"/>
  <c r="AD535"/>
  <c r="AY49"/>
  <c r="BS565"/>
  <c r="BD279"/>
  <c r="AD322"/>
  <c r="AP167"/>
  <c r="AF68"/>
  <c r="P564"/>
  <c r="BE80"/>
  <c r="BS61"/>
  <c r="BR328"/>
  <c r="EB217" i="12"/>
  <c r="AM68" i="13"/>
  <c r="AI22"/>
  <c r="AK376"/>
  <c r="AE252"/>
  <c r="U552"/>
  <c r="AN348"/>
  <c r="AR134"/>
  <c r="AZ10"/>
  <c r="AX116"/>
  <c r="BA548"/>
  <c r="AS176"/>
  <c r="L424"/>
  <c r="AQ19"/>
  <c r="BA396"/>
  <c r="AR198"/>
  <c r="BO538"/>
  <c r="BD388"/>
  <c r="AU205"/>
  <c r="BN405"/>
  <c r="AX468"/>
  <c r="AT475"/>
  <c r="BO14"/>
  <c r="AW164"/>
  <c r="M551"/>
  <c r="T34"/>
  <c r="AL67"/>
  <c r="J185"/>
  <c r="Y551"/>
  <c r="AQ423"/>
  <c r="AB506"/>
  <c r="M372"/>
  <c r="AN305"/>
  <c r="AL378"/>
  <c r="BH236"/>
  <c r="Y188"/>
  <c r="BQ105"/>
  <c r="AC398"/>
  <c r="V202"/>
  <c r="P396"/>
  <c r="BH547"/>
  <c r="AL218"/>
  <c r="AA238"/>
  <c r="I35"/>
  <c r="M103"/>
  <c r="G563"/>
  <c r="W251"/>
  <c r="C348" i="6"/>
  <c r="E385" i="13"/>
  <c r="C148" i="12"/>
  <c r="J312" i="13"/>
  <c r="K138"/>
  <c r="BD60"/>
  <c r="AZ413"/>
  <c r="BS147"/>
  <c r="Z180"/>
  <c r="C544" i="12"/>
  <c r="AH171" i="13"/>
  <c r="Z262"/>
  <c r="AZ384"/>
  <c r="BK415"/>
  <c r="DB437" i="12"/>
  <c r="R189" i="13"/>
  <c r="G532"/>
  <c r="BH52"/>
  <c r="CB323" i="12"/>
  <c r="AU140" i="13"/>
  <c r="BQ233"/>
  <c r="CB273" i="12"/>
  <c r="G64" i="13"/>
  <c r="AN235"/>
  <c r="X172"/>
  <c r="C384" i="6"/>
  <c r="BN364" i="13"/>
  <c r="BM515"/>
  <c r="AU339"/>
  <c r="F205"/>
  <c r="CC194" i="12"/>
  <c r="FE48"/>
  <c r="B248" i="13"/>
  <c r="BC111"/>
  <c r="BQ62"/>
  <c r="AG46"/>
  <c r="AL210"/>
  <c r="C289" i="12"/>
  <c r="BS81" i="13"/>
  <c r="W401"/>
  <c r="BB306"/>
  <c r="B362" i="6"/>
  <c r="BR549" i="13"/>
  <c r="B508" i="12"/>
  <c r="BD362" i="13"/>
  <c r="Y301"/>
  <c r="P264"/>
  <c r="AV404"/>
  <c r="AA543"/>
  <c r="I102"/>
  <c r="BL221"/>
  <c r="BL86"/>
  <c r="AR101"/>
  <c r="BO560"/>
  <c r="BO367"/>
  <c r="BJ8"/>
  <c r="AA174"/>
  <c r="BL469"/>
  <c r="BN501"/>
  <c r="AN505"/>
  <c r="N424"/>
  <c r="AA518"/>
  <c r="Y475"/>
  <c r="BR177"/>
  <c r="BB405"/>
  <c r="AG101"/>
  <c r="Y365"/>
  <c r="DS552"/>
  <c r="BC220"/>
  <c r="J437"/>
  <c r="DB352" i="12"/>
  <c r="AC458"/>
  <c r="FE322"/>
  <c r="CB136"/>
  <c r="EC89"/>
  <c r="J165" i="13"/>
  <c r="M550"/>
  <c r="BN126"/>
  <c r="AA123"/>
  <c r="BE160"/>
  <c r="AH25"/>
  <c r="F497"/>
  <c r="CB125" i="12"/>
  <c r="BS34" i="13"/>
  <c r="BH406"/>
  <c r="AS515"/>
  <c r="M188"/>
  <c r="AR176"/>
  <c r="AE319"/>
  <c r="C214"/>
  <c r="AZ325"/>
  <c r="BM92"/>
  <c r="BA290"/>
  <c r="O147"/>
  <c r="L367"/>
  <c r="BQ226"/>
  <c r="BH502"/>
  <c r="FE364" i="12"/>
  <c r="F470" i="13"/>
  <c r="BH440"/>
  <c r="CC217" i="12"/>
  <c r="AE357" i="13"/>
  <c r="DB468"/>
  <c r="I450"/>
  <c r="BD188"/>
  <c r="DC51" i="12"/>
  <c r="BL524" i="13"/>
  <c r="EC398" i="12"/>
  <c r="AF555" i="13"/>
  <c r="Q364"/>
  <c r="AP501"/>
  <c r="K324"/>
  <c r="E379"/>
  <c r="AY299"/>
  <c r="BJ265"/>
  <c r="G382"/>
  <c r="AS220"/>
  <c r="AT365"/>
  <c r="AO110"/>
  <c r="AR557"/>
  <c r="AE203"/>
  <c r="BC478"/>
  <c r="L196"/>
  <c r="BC183"/>
  <c r="BE508"/>
  <c r="BF484"/>
  <c r="AZ101"/>
  <c r="EB251" i="12"/>
  <c r="F115" i="13"/>
  <c r="DB518" i="12"/>
  <c r="BB32" i="13"/>
  <c r="AJ532"/>
  <c r="BD525"/>
  <c r="AL558"/>
  <c r="C38" i="12"/>
  <c r="AS416" i="13"/>
  <c r="AG13"/>
  <c r="C81" i="6"/>
  <c r="AZ321" i="13"/>
  <c r="AF243"/>
  <c r="BK378"/>
  <c r="AO172"/>
  <c r="EC25" i="12"/>
  <c r="C401" i="13"/>
  <c r="C346" i="6"/>
  <c r="Z496" i="13"/>
  <c r="G57"/>
  <c r="AN548"/>
  <c r="BR211"/>
  <c r="AI501"/>
  <c r="N393"/>
  <c r="M515"/>
  <c r="S518"/>
  <c r="AA58"/>
  <c r="V462"/>
  <c r="AL151"/>
  <c r="BF427"/>
  <c r="DA462"/>
  <c r="X493"/>
  <c r="DB180" i="12"/>
  <c r="AX375" i="13"/>
  <c r="P74"/>
  <c r="DC217" i="12"/>
  <c r="BQ102" i="13"/>
  <c r="N182"/>
  <c r="AO378"/>
  <c r="AK252"/>
  <c r="BC459" i="12"/>
  <c r="AO323" i="13"/>
  <c r="AB154"/>
  <c r="EB500" i="12"/>
  <c r="BK165" i="13"/>
  <c r="BN522"/>
  <c r="B263" i="6"/>
  <c r="D267" i="13"/>
  <c r="AQ430"/>
  <c r="BG378"/>
  <c r="F52"/>
  <c r="AA464"/>
  <c r="Q67"/>
  <c r="BG539"/>
  <c r="BK346"/>
  <c r="C393" i="12"/>
  <c r="BL233" i="13"/>
  <c r="BG227"/>
  <c r="T323"/>
  <c r="AX370"/>
  <c r="AK338"/>
  <c r="V50"/>
  <c r="Q274"/>
  <c r="CC235" i="12"/>
  <c r="C334" i="13"/>
  <c r="S306"/>
  <c r="BA347"/>
  <c r="BC304" i="12"/>
  <c r="T146" i="13"/>
  <c r="K77"/>
  <c r="AR396"/>
  <c r="C132" i="6"/>
  <c r="BS525" i="13"/>
  <c r="B50" i="12"/>
  <c r="T140" i="13"/>
  <c r="DC430" i="12"/>
  <c r="AQ546" i="13"/>
  <c r="AN182"/>
  <c r="BL479"/>
  <c r="W270"/>
  <c r="AK183"/>
  <c r="AC317"/>
  <c r="AB469"/>
  <c r="BE196"/>
  <c r="BB364" i="12"/>
  <c r="AB171"/>
  <c r="BA248" i="13"/>
  <c r="E160"/>
  <c r="D242"/>
  <c r="AB16"/>
  <c r="BQ513"/>
  <c r="AC166"/>
  <c r="BN445"/>
  <c r="BC482" i="12"/>
  <c r="AE49" i="13"/>
  <c r="AH418"/>
  <c r="BD384"/>
  <c r="R463"/>
  <c r="Q169"/>
  <c r="AY264"/>
  <c r="BO398"/>
  <c r="L224"/>
  <c r="AA410"/>
  <c r="H503"/>
  <c r="B418" i="12"/>
  <c r="EB369"/>
  <c r="BG159" i="13"/>
  <c r="BP537"/>
  <c r="BA504"/>
  <c r="AU452"/>
  <c r="T330"/>
  <c r="BJ210"/>
  <c r="C289" i="6"/>
  <c r="U424" i="13"/>
  <c r="BD382"/>
  <c r="AK280"/>
  <c r="BD252"/>
  <c r="CC435" i="12"/>
  <c r="C536"/>
  <c r="AY253" i="13"/>
  <c r="AQ397"/>
  <c r="BD487"/>
  <c r="BC137"/>
  <c r="O228"/>
  <c r="B230"/>
  <c r="BC426"/>
  <c r="J42"/>
  <c r="BI361"/>
  <c r="Q114"/>
  <c r="AB518"/>
  <c r="AT91"/>
  <c r="AO275"/>
  <c r="C192"/>
  <c r="C498" i="6"/>
  <c r="AR360" i="13"/>
  <c r="M390"/>
  <c r="BC510"/>
  <c r="BS400"/>
  <c r="G411"/>
  <c r="AT449"/>
  <c r="AI125"/>
  <c r="DC392" i="12"/>
  <c r="BB434"/>
  <c r="BS7" i="13"/>
  <c r="AL207"/>
  <c r="AU545"/>
  <c r="AA131"/>
  <c r="X457"/>
  <c r="AO42"/>
  <c r="EB176" i="12"/>
  <c r="BG188" i="13"/>
  <c r="BO73"/>
  <c r="AS72"/>
  <c r="B472" i="6"/>
  <c r="R284" i="13"/>
  <c r="C19" i="6"/>
  <c r="CB526" i="12"/>
  <c r="AH519" i="13"/>
  <c r="AV129"/>
  <c r="AM161"/>
  <c r="AA413"/>
  <c r="AQ245"/>
  <c r="BB475" i="12"/>
  <c r="BD482" i="13"/>
  <c r="Q280"/>
  <c r="BK388"/>
  <c r="T113"/>
  <c r="F446"/>
  <c r="AD198"/>
  <c r="B438" i="12"/>
  <c r="T423" i="13"/>
  <c r="EC90" i="12"/>
  <c r="BK290" i="13"/>
  <c r="W477"/>
  <c r="BB333" i="12"/>
  <c r="AA330" i="13"/>
  <c r="BJ426"/>
  <c r="BD261"/>
  <c r="DC422" i="12"/>
  <c r="W264" i="13"/>
  <c r="BR564"/>
  <c r="BR376"/>
  <c r="AD470"/>
  <c r="AS5"/>
  <c r="BC408" i="12"/>
  <c r="P534" i="13"/>
  <c r="AM171"/>
  <c r="AN375"/>
  <c r="BJ256"/>
  <c r="K304"/>
  <c r="AM522"/>
  <c r="BQ84"/>
  <c r="EB114" i="12"/>
  <c r="BI295" i="13"/>
  <c r="BC213" i="12"/>
  <c r="AU64" i="13"/>
  <c r="F516"/>
  <c r="BA123"/>
  <c r="K402"/>
  <c r="Z75"/>
  <c r="K487"/>
  <c r="I469"/>
  <c r="AB258" i="12"/>
  <c r="CB186"/>
  <c r="I400" i="13"/>
  <c r="AC137" i="12"/>
  <c r="AP423" i="13"/>
  <c r="BS74"/>
  <c r="BH534"/>
  <c r="AF449"/>
  <c r="C488"/>
  <c r="V531"/>
  <c r="BC430"/>
  <c r="DB236" i="12"/>
  <c r="AE78" i="13"/>
  <c r="AR154"/>
  <c r="BK538"/>
  <c r="AV12"/>
  <c r="BK43"/>
  <c r="AJ426"/>
  <c r="BM393"/>
  <c r="BQ158"/>
  <c r="P460"/>
  <c r="AW350"/>
  <c r="O448"/>
  <c r="AP30"/>
  <c r="BN504"/>
  <c r="AV374"/>
  <c r="CB543" i="12"/>
  <c r="AS126" i="13"/>
  <c r="FE464" i="12"/>
  <c r="BE496" i="13"/>
  <c r="AG541"/>
  <c r="BE491"/>
  <c r="CC144" i="12"/>
  <c r="J173" i="13"/>
  <c r="AC206"/>
  <c r="BF479"/>
  <c r="BG280"/>
  <c r="AF281"/>
  <c r="AM146"/>
  <c r="AC101" i="12"/>
  <c r="CB12"/>
  <c r="CB509"/>
  <c r="BR524" i="13"/>
  <c r="O248"/>
  <c r="BC8" i="12"/>
  <c r="AI317" i="13"/>
  <c r="T184"/>
  <c r="BL111"/>
  <c r="AZ194"/>
  <c r="AG211"/>
  <c r="BG316"/>
  <c r="Q438"/>
  <c r="AK21"/>
  <c r="EC53" i="12"/>
  <c r="AP337" i="13"/>
  <c r="AU409"/>
  <c r="BH68"/>
  <c r="BM235"/>
  <c r="AY349"/>
  <c r="DC137" i="12"/>
  <c r="S195" i="13"/>
  <c r="J300"/>
  <c r="BL439"/>
  <c r="C549" i="12"/>
  <c r="AM24" i="13"/>
  <c r="AY526"/>
  <c r="AX525"/>
  <c r="E218"/>
  <c r="B349"/>
  <c r="BB553" i="12"/>
  <c r="CC120"/>
  <c r="AG82" i="13"/>
  <c r="AY553"/>
  <c r="Q459"/>
  <c r="AN59"/>
  <c r="BE78"/>
  <c r="AK23"/>
  <c r="L405"/>
  <c r="BJ356"/>
  <c r="BG281"/>
  <c r="DC225" i="12"/>
  <c r="Z23" i="13"/>
  <c r="AI518"/>
  <c r="BA426"/>
  <c r="AW274"/>
  <c r="AM40"/>
  <c r="AZ19"/>
  <c r="EB368" i="12"/>
  <c r="BO433" i="13"/>
  <c r="BB80" i="12"/>
  <c r="A206" i="13"/>
  <c r="K522"/>
  <c r="DB299" i="12"/>
  <c r="BO341" i="13"/>
  <c r="DB320" i="12"/>
  <c r="N513" i="13"/>
  <c r="O430"/>
  <c r="AG6"/>
  <c r="I5"/>
  <c r="AB379" i="12"/>
  <c r="BM565" i="13"/>
  <c r="AQ390"/>
  <c r="BD338"/>
  <c r="AM55"/>
  <c r="M568"/>
  <c r="BN401"/>
  <c r="AZ75"/>
  <c r="CC444" i="12"/>
  <c r="BN135" i="13"/>
  <c r="AU8"/>
  <c r="C297" i="12"/>
  <c r="D52" i="13"/>
  <c r="AB46" i="12"/>
  <c r="B362" i="13"/>
  <c r="AU65"/>
  <c r="X292"/>
  <c r="AC248"/>
  <c r="BF356"/>
  <c r="AL364"/>
  <c r="S542"/>
  <c r="AB133" i="12"/>
  <c r="AC36" i="13"/>
  <c r="AX242"/>
  <c r="N489"/>
  <c r="AB28"/>
  <c r="BA451"/>
  <c r="AJ373"/>
  <c r="AZ363"/>
  <c r="BP66"/>
  <c r="AQ270"/>
  <c r="BH323"/>
  <c r="I344"/>
  <c r="FE346" i="12"/>
  <c r="K17" i="13"/>
  <c r="F492"/>
  <c r="AT257"/>
  <c r="AB158"/>
  <c r="B108" i="6"/>
  <c r="AU423" i="13"/>
  <c r="AX251"/>
  <c r="AA481"/>
  <c r="AD472"/>
  <c r="AW127"/>
  <c r="BD365"/>
  <c r="N38"/>
  <c r="BG346"/>
  <c r="AU351"/>
  <c r="BH225"/>
  <c r="L368"/>
  <c r="BN181"/>
  <c r="BR194"/>
  <c r="Y349"/>
  <c r="E105"/>
  <c r="BP404"/>
  <c r="AI564"/>
  <c r="AC92" i="12"/>
  <c r="AY288" i="13"/>
  <c r="AK269"/>
  <c r="BD148"/>
  <c r="CC180" i="12"/>
  <c r="AY364" i="13"/>
  <c r="L463"/>
  <c r="AW255"/>
  <c r="L123"/>
  <c r="AA342"/>
  <c r="N545"/>
  <c r="EC417" i="12"/>
  <c r="BC78"/>
  <c r="EC374"/>
  <c r="E59" i="13"/>
  <c r="AW453"/>
  <c r="D417"/>
  <c r="O357"/>
  <c r="P10"/>
  <c r="BC241"/>
  <c r="M207"/>
  <c r="AC117" i="12"/>
  <c r="BM518" i="13"/>
  <c r="BF385"/>
  <c r="AC242" i="12"/>
  <c r="BJ79" i="13"/>
  <c r="AD516"/>
  <c r="BB27"/>
  <c r="BA241"/>
  <c r="AD42"/>
  <c r="AY379"/>
  <c r="AN255"/>
  <c r="BB339"/>
  <c r="AC237"/>
  <c r="BC187"/>
  <c r="C449"/>
  <c r="BF453"/>
  <c r="AI275"/>
  <c r="AG344"/>
  <c r="AM473"/>
  <c r="O285"/>
  <c r="AE549"/>
  <c r="BI329"/>
  <c r="BJ310"/>
  <c r="BB151" i="12"/>
  <c r="N4" i="13"/>
  <c r="P493"/>
  <c r="BD59"/>
  <c r="S567"/>
  <c r="DK468"/>
  <c r="BG16"/>
  <c r="G194"/>
  <c r="B475" i="6"/>
  <c r="N339" i="13"/>
  <c r="AL38"/>
  <c r="AE40"/>
  <c r="L7"/>
  <c r="BN415"/>
  <c r="AV149"/>
  <c r="AS483"/>
  <c r="AZ126"/>
  <c r="AM164"/>
  <c r="O231"/>
  <c r="AJ137"/>
  <c r="A197"/>
  <c r="BK437"/>
  <c r="B435" i="12"/>
  <c r="AW260" i="13"/>
  <c r="D424"/>
  <c r="G327"/>
  <c r="BN352"/>
  <c r="AL43"/>
  <c r="BF344"/>
  <c r="D381"/>
  <c r="BB279"/>
  <c r="W131"/>
  <c r="BQ435"/>
  <c r="AT533"/>
  <c r="AY398"/>
  <c r="DC374" i="12"/>
  <c r="H182" i="13"/>
  <c r="BF396"/>
  <c r="DB336" i="12"/>
  <c r="FE403"/>
  <c r="W415" i="13"/>
  <c r="E69"/>
  <c r="CC519" i="12"/>
  <c r="EC202"/>
  <c r="AY82" i="13"/>
  <c r="CB206" i="12"/>
  <c r="AB359" i="13"/>
  <c r="AJ408"/>
  <c r="BO370"/>
  <c r="E180"/>
  <c r="AI457"/>
  <c r="B135"/>
  <c r="EB63" i="12"/>
  <c r="AX337" i="13"/>
  <c r="B444" i="12"/>
  <c r="AJ124" i="13"/>
  <c r="T154"/>
  <c r="AI329"/>
  <c r="BC13"/>
  <c r="AX506"/>
  <c r="AC118"/>
  <c r="K520"/>
  <c r="AD388"/>
  <c r="J406"/>
  <c r="AZ525"/>
  <c r="AV161"/>
  <c r="AG389"/>
  <c r="AJ32"/>
  <c r="A279"/>
  <c r="AJ534"/>
  <c r="BF141"/>
  <c r="B525"/>
  <c r="AX481"/>
  <c r="AX169"/>
  <c r="FE558" i="12"/>
  <c r="AO549" i="13"/>
  <c r="B106" i="12"/>
  <c r="BH15" i="13"/>
  <c r="B208" i="6"/>
  <c r="B323" i="12"/>
  <c r="AE308" i="13"/>
  <c r="BG375"/>
  <c r="AO486"/>
  <c r="Z67"/>
  <c r="W506"/>
  <c r="AP381"/>
  <c r="BE19"/>
  <c r="AR374"/>
  <c r="D189"/>
  <c r="BR479"/>
  <c r="AH442"/>
  <c r="J551"/>
  <c r="O218"/>
  <c r="AX550"/>
  <c r="BM25"/>
  <c r="AP17"/>
  <c r="V538"/>
  <c r="BK190"/>
  <c r="H284"/>
  <c r="AJ527"/>
  <c r="S437"/>
  <c r="AB134" i="12"/>
  <c r="B193" i="13"/>
  <c r="DC237" i="12"/>
  <c r="G403" i="13"/>
  <c r="B237" i="12"/>
  <c r="BB549"/>
  <c r="DC28"/>
  <c r="AD411" i="13"/>
  <c r="G492"/>
  <c r="AV326"/>
  <c r="AM518"/>
  <c r="Q457"/>
  <c r="BF565"/>
  <c r="Z106"/>
  <c r="O545"/>
  <c r="CB411" i="12"/>
  <c r="BA232" i="13"/>
  <c r="K435"/>
  <c r="BQ264"/>
  <c r="AX53"/>
  <c r="K43"/>
  <c r="EB477" i="12"/>
  <c r="DB456"/>
  <c r="AZ523" i="13"/>
  <c r="AL427"/>
  <c r="CC489" i="12"/>
  <c r="L521" i="13"/>
  <c r="BM173"/>
  <c r="J537"/>
  <c r="Q154"/>
  <c r="BI317"/>
  <c r="CC23" i="12"/>
  <c r="AG52" i="13"/>
  <c r="CB126" i="12"/>
  <c r="Y255" i="13"/>
  <c r="AM57"/>
  <c r="A94"/>
  <c r="D181"/>
  <c r="AD202"/>
  <c r="AQ543"/>
  <c r="D569"/>
  <c r="F213"/>
  <c r="AK437"/>
  <c r="AQ58"/>
  <c r="AQ47"/>
  <c r="AK189"/>
  <c r="AW390"/>
  <c r="J144"/>
  <c r="BS121"/>
  <c r="BC66" i="12"/>
  <c r="C442" i="6"/>
  <c r="X276" i="13"/>
  <c r="Q28"/>
  <c r="AG332"/>
  <c r="AZ371"/>
  <c r="DC35" i="12"/>
  <c r="W118" i="13"/>
  <c r="P141"/>
  <c r="AM235"/>
  <c r="BP239"/>
  <c r="AC388"/>
  <c r="EB18" i="12"/>
  <c r="Y518" i="13"/>
  <c r="AP214"/>
  <c r="X491"/>
  <c r="BQ426"/>
  <c r="EB177" i="12"/>
  <c r="BR377" i="13"/>
  <c r="V517"/>
  <c r="E471"/>
  <c r="BQ190"/>
  <c r="E414"/>
  <c r="BC413" i="12"/>
  <c r="DC255"/>
  <c r="B192" i="6"/>
  <c r="BL79" i="13"/>
  <c r="L466"/>
  <c r="L456"/>
  <c r="BC375" i="12"/>
  <c r="M307" i="13"/>
  <c r="M104"/>
  <c r="AH231"/>
  <c r="AH468"/>
  <c r="B339" i="12"/>
  <c r="BC56"/>
  <c r="G437" i="13"/>
  <c r="AF422"/>
  <c r="BS120"/>
  <c r="AW318"/>
  <c r="AU385"/>
  <c r="M129"/>
  <c r="BC11" i="12"/>
  <c r="AQ9" i="13"/>
  <c r="DB493" i="12"/>
  <c r="F259" i="13"/>
  <c r="AV83"/>
  <c r="DC231" i="12"/>
  <c r="K32" i="13"/>
  <c r="DB439" i="12"/>
  <c r="K199" i="13"/>
  <c r="AZ400"/>
  <c r="BJ527"/>
  <c r="AU376"/>
  <c r="K422"/>
  <c r="BH518"/>
  <c r="BB321" i="12"/>
  <c r="AU171" i="13"/>
  <c r="S292"/>
  <c r="BB513"/>
  <c r="BD269"/>
  <c r="AA80"/>
  <c r="AC392"/>
  <c r="EC439" i="12"/>
  <c r="BS377" i="13"/>
  <c r="EB530" i="12"/>
  <c r="AZ271" i="13"/>
  <c r="DC49" i="12"/>
  <c r="BJ40" i="13"/>
  <c r="G16"/>
  <c r="BG467"/>
  <c r="AP174"/>
  <c r="C438" i="12"/>
  <c r="BH96" i="13"/>
  <c r="AU218"/>
  <c r="W502"/>
  <c r="AW233"/>
  <c r="AL326"/>
  <c r="AZ374"/>
  <c r="O295"/>
  <c r="AL373"/>
  <c r="F538"/>
  <c r="EB247" i="12"/>
  <c r="B85" i="6"/>
  <c r="CB340" i="12"/>
  <c r="J135" i="13"/>
  <c r="AL55"/>
  <c r="FE524" i="12"/>
  <c r="I466" i="13"/>
  <c r="EC538" i="12"/>
  <c r="AH555" i="13"/>
  <c r="FE374" i="12"/>
  <c r="R42" i="13"/>
  <c r="Q212"/>
  <c r="B47" i="6"/>
  <c r="U42" i="13"/>
  <c r="AL303"/>
  <c r="U327"/>
  <c r="G269"/>
  <c r="EB374" i="12"/>
  <c r="CB349"/>
  <c r="BJ442" i="13"/>
  <c r="N204"/>
  <c r="BO62"/>
  <c r="X316"/>
  <c r="J313"/>
  <c r="AW73"/>
  <c r="D54"/>
  <c r="AV238"/>
  <c r="BJ327"/>
  <c r="F34"/>
  <c r="AK373"/>
  <c r="M15"/>
  <c r="AM239"/>
  <c r="D432"/>
  <c r="X565"/>
  <c r="BL35"/>
  <c r="AC419" i="12"/>
  <c r="AO394" i="13"/>
  <c r="K344"/>
  <c r="BO523"/>
  <c r="AG102"/>
  <c r="BG21"/>
  <c r="G557"/>
  <c r="BC227"/>
  <c r="E156"/>
  <c r="AZ68"/>
  <c r="AC344" i="12"/>
  <c r="BG486" i="13"/>
  <c r="AR61"/>
  <c r="AM153"/>
  <c r="AI399"/>
  <c r="I475"/>
  <c r="F402"/>
  <c r="T334"/>
  <c r="AT245"/>
  <c r="O569"/>
  <c r="BP245"/>
  <c r="BB547"/>
  <c r="W235"/>
  <c r="B188" i="12"/>
  <c r="AE322" i="13"/>
  <c r="AM370"/>
  <c r="BE220"/>
  <c r="Z146"/>
  <c r="AO324"/>
  <c r="BH17"/>
  <c r="T80"/>
  <c r="AP436"/>
  <c r="DC276" i="12"/>
  <c r="BK399" i="13"/>
  <c r="AQ205"/>
  <c r="AS87"/>
  <c r="AT543"/>
  <c r="EB132" i="12"/>
  <c r="AO463" i="13"/>
  <c r="I6"/>
  <c r="B130"/>
  <c r="BF513"/>
  <c r="DA465"/>
  <c r="BJ135"/>
  <c r="M164"/>
  <c r="J399"/>
  <c r="AT145"/>
  <c r="BB556"/>
  <c r="DC413" i="12"/>
  <c r="C140" i="6"/>
  <c r="T255" i="13"/>
  <c r="AI42"/>
  <c r="Q486"/>
  <c r="BQ334"/>
  <c r="S523"/>
  <c r="AE4"/>
  <c r="S308"/>
  <c r="BN309"/>
  <c r="DB425" i="12"/>
  <c r="BO504" i="13"/>
  <c r="AC187"/>
  <c r="AN546"/>
  <c r="AB525" i="12"/>
  <c r="B156" i="6"/>
  <c r="C485"/>
  <c r="V180" i="13"/>
  <c r="H323"/>
  <c r="AX516"/>
  <c r="EB301" i="12"/>
  <c r="AE109" i="13"/>
  <c r="BQ157"/>
  <c r="EC386" i="12"/>
  <c r="AJ427" i="13"/>
  <c r="AD523"/>
  <c r="D50"/>
  <c r="I403"/>
  <c r="Q428"/>
  <c r="BQ204"/>
  <c r="BM76"/>
  <c r="AC286"/>
  <c r="P89"/>
  <c r="H361"/>
  <c r="AQ525"/>
  <c r="AT528"/>
  <c r="AH325"/>
  <c r="BC403" i="12"/>
  <c r="BL563" i="13"/>
  <c r="C109" i="12"/>
  <c r="N285" i="13"/>
  <c r="BJ329"/>
  <c r="Z438"/>
  <c r="CB18" i="12"/>
  <c r="X182" i="13"/>
  <c r="AB152"/>
  <c r="AB66" i="12"/>
  <c r="BD378" i="13"/>
  <c r="BC512"/>
  <c r="D534"/>
  <c r="P351"/>
  <c r="P136"/>
  <c r="B21" i="6"/>
  <c r="R279" i="13"/>
  <c r="T484"/>
  <c r="AH474"/>
  <c r="F35"/>
  <c r="L440"/>
  <c r="EC530" i="12"/>
  <c r="BR488" i="13"/>
  <c r="AH483"/>
  <c r="BJ437"/>
  <c r="AM299"/>
  <c r="EC143" i="12"/>
  <c r="BD266" i="13"/>
  <c r="AJ37"/>
  <c r="AP56"/>
  <c r="U214"/>
  <c r="AW38"/>
  <c r="X456"/>
  <c r="J32"/>
  <c r="BC65"/>
  <c r="B41" i="12"/>
  <c r="Q415" i="13"/>
  <c r="AK12"/>
  <c r="BC459"/>
  <c r="B203" i="12"/>
  <c r="AZ124" i="13"/>
  <c r="AU177"/>
  <c r="Z473"/>
  <c r="BB497" i="12"/>
  <c r="BH399" i="13"/>
  <c r="B163"/>
  <c r="EC61" i="12"/>
  <c r="AV79" i="13"/>
  <c r="BL495"/>
  <c r="BD303"/>
  <c r="E367"/>
  <c r="Q563"/>
  <c r="K345"/>
  <c r="BE169"/>
  <c r="Q172"/>
  <c r="C47" i="6"/>
  <c r="EC40" i="12"/>
  <c r="AG480" i="13"/>
  <c r="AX162"/>
  <c r="EB541" i="12"/>
  <c r="AL196" i="13"/>
  <c r="BK235"/>
  <c r="Z464"/>
  <c r="EB472" i="12"/>
  <c r="BC208"/>
  <c r="AX262" i="13"/>
  <c r="BE170"/>
  <c r="BB372"/>
  <c r="CB413" i="12"/>
  <c r="AQ475" i="13"/>
  <c r="BA450"/>
  <c r="J73"/>
  <c r="BL300"/>
  <c r="BQ412"/>
  <c r="AS382"/>
  <c r="BP47"/>
  <c r="AD156"/>
  <c r="BI439"/>
  <c r="BQ26"/>
  <c r="AP45"/>
  <c r="B325" i="12"/>
  <c r="DC450"/>
  <c r="BB351" i="13"/>
  <c r="P109"/>
  <c r="DB56" i="12"/>
  <c r="C270" i="13"/>
  <c r="AZ150"/>
  <c r="AV397"/>
  <c r="AI327"/>
  <c r="AG5"/>
  <c r="P225"/>
  <c r="BB429" i="12"/>
  <c r="BO426" i="13"/>
  <c r="AV170"/>
  <c r="AT529"/>
  <c r="AC396" i="12"/>
  <c r="BJ485" i="13"/>
  <c r="AX436"/>
  <c r="AQ99"/>
  <c r="K413"/>
  <c r="AG533" i="8"/>
  <c r="BI313" i="13"/>
  <c r="M485"/>
  <c r="X198"/>
  <c r="Z116"/>
  <c r="BG40"/>
  <c r="L223"/>
  <c r="D107"/>
  <c r="Q305"/>
  <c r="AJ159"/>
  <c r="O539"/>
  <c r="CC93" i="12"/>
  <c r="AO119" i="13"/>
  <c r="BM271"/>
  <c r="AT357"/>
  <c r="AJ392"/>
  <c r="AB357"/>
  <c r="AY59"/>
  <c r="BB88" i="12"/>
  <c r="C553"/>
  <c r="W93" i="13"/>
  <c r="AE106"/>
  <c r="C379" i="6"/>
  <c r="AE208" i="13"/>
  <c r="J9"/>
  <c r="W313"/>
  <c r="A58"/>
  <c r="AW203"/>
  <c r="AM415"/>
  <c r="AK108"/>
  <c r="AA236"/>
  <c r="AC357"/>
  <c r="BP20"/>
  <c r="P124"/>
  <c r="BO148"/>
  <c r="AY311"/>
  <c r="AD521"/>
  <c r="AU51"/>
  <c r="C312"/>
  <c r="U69"/>
  <c r="BA410"/>
  <c r="DC48" i="12"/>
  <c r="AC560" i="13"/>
  <c r="F254"/>
  <c r="EB555" i="12"/>
  <c r="L430" i="13"/>
  <c r="BM513"/>
  <c r="E355"/>
  <c r="BD479"/>
  <c r="BF117"/>
  <c r="R149"/>
  <c r="AL376"/>
  <c r="CB194" i="12"/>
  <c r="U96" i="13"/>
  <c r="C159" i="12"/>
  <c r="AB8"/>
  <c r="D441" i="13"/>
  <c r="BN444"/>
  <c r="AW548"/>
  <c r="AW508"/>
  <c r="R116"/>
  <c r="BF545"/>
  <c r="A119"/>
  <c r="A176"/>
  <c r="BB292"/>
  <c r="A457"/>
  <c r="DC369" i="12"/>
  <c r="AI337" i="13"/>
  <c r="R443"/>
  <c r="CB431" i="12"/>
  <c r="BM95" i="13"/>
  <c r="G187"/>
  <c r="AF287"/>
  <c r="B442" i="12"/>
  <c r="AC437" i="13"/>
  <c r="N407"/>
  <c r="BC371" i="12"/>
  <c r="J456" i="13"/>
  <c r="AU428"/>
  <c r="BH545"/>
  <c r="AP192"/>
  <c r="P32"/>
  <c r="B182"/>
  <c r="K464"/>
  <c r="Y15"/>
  <c r="BH100"/>
  <c r="BD471"/>
  <c r="BR358"/>
  <c r="B241" i="6"/>
  <c r="AC452" i="13"/>
  <c r="BD307"/>
  <c r="AL276"/>
  <c r="BA120"/>
  <c r="DB381" i="12"/>
  <c r="AC390" i="13"/>
  <c r="P143"/>
  <c r="H443"/>
  <c r="AJ360"/>
  <c r="Z198"/>
  <c r="BE300"/>
  <c r="BJ26"/>
  <c r="AE386"/>
  <c r="C151" i="6"/>
  <c r="AB553" i="12"/>
  <c r="K459" i="13"/>
  <c r="B29" i="6"/>
  <c r="B334" i="12"/>
  <c r="Z395" i="13"/>
  <c r="BD167"/>
  <c r="AR287"/>
  <c r="BC469" i="12"/>
  <c r="AY229" i="13"/>
  <c r="AR6"/>
  <c r="AC399" i="12"/>
  <c r="BR295" i="13"/>
  <c r="E397"/>
  <c r="U73"/>
  <c r="BH103"/>
  <c r="AV517"/>
  <c r="L349"/>
  <c r="C120" i="12"/>
  <c r="AB225" i="13"/>
  <c r="AG222"/>
  <c r="AC391"/>
  <c r="AS138"/>
  <c r="BH237"/>
  <c r="BP454"/>
  <c r="BK432"/>
  <c r="U130"/>
  <c r="K504"/>
  <c r="I193"/>
  <c r="N203"/>
  <c r="BI24"/>
  <c r="J136"/>
  <c r="FD547" i="12"/>
  <c r="AN370" i="13"/>
  <c r="AT470"/>
  <c r="AH362"/>
  <c r="C246" i="6"/>
  <c r="AB478" i="13"/>
  <c r="BL421"/>
  <c r="BQ124"/>
  <c r="O375"/>
  <c r="EC541" i="12"/>
  <c r="BH528" i="13"/>
  <c r="N466"/>
  <c r="AF409"/>
  <c r="AH178"/>
  <c r="R337"/>
  <c r="AP134"/>
  <c r="AL124"/>
  <c r="I328"/>
  <c r="AR185"/>
  <c r="AI47"/>
  <c r="AW39"/>
  <c r="BC84" i="12"/>
  <c r="AF122" i="13"/>
  <c r="AF299"/>
  <c r="BD84"/>
  <c r="BA23"/>
  <c r="BD169"/>
  <c r="C245" i="12"/>
  <c r="B412" i="13"/>
  <c r="CC312" i="12"/>
  <c r="AL449" i="13"/>
  <c r="BK496"/>
  <c r="V281"/>
  <c r="P316"/>
  <c r="Y374"/>
  <c r="BS399"/>
  <c r="J343"/>
  <c r="X178"/>
  <c r="FB556" i="12"/>
  <c r="CC513"/>
  <c r="A444" i="13"/>
  <c r="AM130"/>
  <c r="AP238"/>
  <c r="BI301"/>
  <c r="L161"/>
  <c r="D297"/>
  <c r="BI311"/>
  <c r="AR495"/>
  <c r="BK142"/>
  <c r="AS305"/>
  <c r="BC352"/>
  <c r="Z27"/>
  <c r="AZ358"/>
  <c r="BB285" i="12"/>
  <c r="M421" i="13"/>
  <c r="AM116"/>
  <c r="BK46"/>
  <c r="BF226"/>
  <c r="BA170"/>
  <c r="BN277"/>
  <c r="BD453"/>
  <c r="V378"/>
  <c r="AT48"/>
  <c r="BG201"/>
  <c r="AO538"/>
  <c r="AU509"/>
  <c r="E245"/>
  <c r="G400"/>
  <c r="L476"/>
  <c r="DB452" i="12"/>
  <c r="BM551" i="13"/>
  <c r="BC88"/>
  <c r="AS222"/>
  <c r="AJ61"/>
  <c r="BP566"/>
  <c r="AR398"/>
  <c r="AQ422"/>
  <c r="C182" i="6"/>
  <c r="E213" i="13"/>
  <c r="AY509"/>
  <c r="B277" i="6"/>
  <c r="BQ243" i="13"/>
  <c r="AC70" i="12"/>
  <c r="N109" i="13"/>
  <c r="B206" i="6"/>
  <c r="O529" i="13"/>
  <c r="Q455"/>
  <c r="V61"/>
  <c r="FE539" i="12"/>
  <c r="AT205" i="13"/>
  <c r="BB424" i="12"/>
  <c r="M530" i="13"/>
  <c r="AT546"/>
  <c r="BC53"/>
  <c r="P224"/>
  <c r="AB17"/>
  <c r="M22"/>
  <c r="AA145"/>
  <c r="AM231"/>
  <c r="S161"/>
  <c r="B265" i="12"/>
  <c r="AY50" i="13"/>
  <c r="FE384" i="12"/>
  <c r="P393" i="13"/>
  <c r="BE122"/>
  <c r="AY21"/>
  <c r="BL465"/>
  <c r="BC548" i="12"/>
  <c r="BC505"/>
  <c r="BB452"/>
  <c r="B318" i="6"/>
  <c r="AR184" i="13"/>
  <c r="AF533"/>
  <c r="AF239"/>
  <c r="C534" i="6"/>
  <c r="BR208" i="13"/>
  <c r="AN102"/>
  <c r="BL512"/>
  <c r="J351"/>
  <c r="AR399"/>
  <c r="AW246"/>
  <c r="AO188"/>
  <c r="BA49"/>
  <c r="AL528"/>
  <c r="BF332"/>
  <c r="B294"/>
  <c r="BD171"/>
  <c r="AA178"/>
  <c r="B23" i="12"/>
  <c r="E174" i="13"/>
  <c r="AW279"/>
  <c r="AP275"/>
  <c r="AB285" i="12"/>
  <c r="BB338"/>
  <c r="T11" i="13"/>
  <c r="AH224"/>
  <c r="DC474" i="12"/>
  <c r="AM264" i="13"/>
  <c r="AO448"/>
  <c r="EB195" i="12"/>
  <c r="Z172" i="13"/>
  <c r="AT233"/>
  <c r="AU238"/>
  <c r="DC165" i="12"/>
  <c r="AL419" i="13"/>
  <c r="AU329"/>
  <c r="O172"/>
  <c r="BL152"/>
  <c r="A438"/>
  <c r="AW208"/>
  <c r="AK473"/>
  <c r="EC245" i="12"/>
  <c r="AU195" i="13"/>
  <c r="M354"/>
  <c r="AS108"/>
  <c r="A384"/>
  <c r="BI324"/>
  <c r="B455" i="6"/>
  <c r="AT392" i="13"/>
  <c r="AW149"/>
  <c r="CB145" i="12"/>
  <c r="I78" i="13"/>
  <c r="C137" i="6"/>
  <c r="BB225" i="12"/>
  <c r="AN38" i="13"/>
  <c r="A393"/>
  <c r="BD34"/>
  <c r="AT28"/>
  <c r="B103" i="12"/>
  <c r="V235" i="13"/>
  <c r="B197"/>
  <c r="BL186"/>
  <c r="BR20"/>
  <c r="K131"/>
  <c r="AM548"/>
  <c r="AC513" i="12"/>
  <c r="AI534" i="13"/>
  <c r="FD532" i="12"/>
  <c r="AV24" i="13"/>
  <c r="DC107" i="12"/>
  <c r="AV224" i="13"/>
  <c r="AZ149"/>
  <c r="M382"/>
  <c r="B161" i="12"/>
  <c r="AQ154" i="13"/>
  <c r="Q80"/>
  <c r="BI475"/>
  <c r="BQ41"/>
  <c r="P80"/>
  <c r="CC372" i="12"/>
  <c r="EB105"/>
  <c r="DC72"/>
  <c r="BQ131" i="13"/>
  <c r="CC421" i="12"/>
  <c r="AR490" i="13"/>
  <c r="F447"/>
  <c r="BC198" i="12"/>
  <c r="AC354"/>
  <c r="Q313" i="13"/>
  <c r="AX97"/>
  <c r="B139" i="6"/>
  <c r="DH432" i="13"/>
  <c r="O164"/>
  <c r="BL232"/>
  <c r="BA357"/>
  <c r="AV144"/>
  <c r="L508"/>
  <c r="G310"/>
  <c r="BM498"/>
  <c r="R106"/>
  <c r="AG4"/>
  <c r="AH148"/>
  <c r="AJ480"/>
  <c r="O89"/>
  <c r="BF329"/>
  <c r="AL525"/>
  <c r="BC554" i="12"/>
  <c r="AK459" i="13"/>
  <c r="K48"/>
  <c r="B115" i="12"/>
  <c r="DB13"/>
  <c r="AP313" i="13"/>
  <c r="BS35"/>
  <c r="BE561"/>
  <c r="BN125"/>
  <c r="AG27"/>
  <c r="AD21"/>
  <c r="Y495"/>
  <c r="AE375"/>
  <c r="AA323"/>
  <c r="AU91"/>
  <c r="B341" i="6"/>
  <c r="AB326" i="12"/>
  <c r="W348" i="13"/>
  <c r="BC435"/>
  <c r="EB427" i="12"/>
  <c r="AW482" i="13"/>
  <c r="AC218"/>
  <c r="EB178" i="12"/>
  <c r="BC114"/>
  <c r="B277"/>
  <c r="D359" i="13"/>
  <c r="BN546"/>
  <c r="BO505"/>
  <c r="AS442"/>
  <c r="BA185"/>
  <c r="BA513"/>
  <c r="DC534" i="12"/>
  <c r="D524" i="13"/>
  <c r="AM420"/>
  <c r="AP35"/>
  <c r="BQ478"/>
  <c r="P309"/>
  <c r="L425"/>
  <c r="EC485" i="12"/>
  <c r="AT490" i="13"/>
  <c r="W486"/>
  <c r="AK226"/>
  <c r="BR351"/>
  <c r="AU105"/>
  <c r="BC542" i="12"/>
  <c r="BI404" i="13"/>
  <c r="DB403" i="12"/>
  <c r="BL74" i="13"/>
  <c r="F454"/>
  <c r="AE269"/>
  <c r="AR405"/>
  <c r="BS176"/>
  <c r="Q178"/>
  <c r="BH66"/>
  <c r="CB226" i="12"/>
  <c r="H271" i="13"/>
  <c r="AA134"/>
  <c r="D77"/>
  <c r="C463" i="12"/>
  <c r="AL33" i="13"/>
  <c r="AO490"/>
  <c r="BP400"/>
  <c r="AM206"/>
  <c r="CC168" i="12"/>
  <c r="AV115" i="13"/>
  <c r="AU478"/>
  <c r="M216"/>
  <c r="BR420"/>
  <c r="CC164" i="12"/>
  <c r="M445" i="13"/>
  <c r="CC458" i="12"/>
  <c r="K58" i="13"/>
  <c r="BI72"/>
  <c r="AN247"/>
  <c r="A173"/>
  <c r="BG314"/>
  <c r="BG535"/>
  <c r="CB138" i="12"/>
  <c r="A331" i="13"/>
  <c r="M384"/>
  <c r="AT79"/>
  <c r="Y404"/>
  <c r="BR569"/>
  <c r="B237" i="6"/>
  <c r="C124" i="12"/>
  <c r="J357" i="13"/>
  <c r="W186"/>
  <c r="CB535" i="12"/>
  <c r="BE444" i="13"/>
  <c r="X247"/>
  <c r="EC274" i="12"/>
  <c r="AE214" i="13"/>
  <c r="BD301"/>
  <c r="D543" i="12"/>
  <c r="AD396" i="13"/>
  <c r="BO335"/>
  <c r="L57"/>
  <c r="AZ435"/>
  <c r="F386"/>
  <c r="BQ162"/>
  <c r="AV430"/>
  <c r="C201"/>
  <c r="AL278"/>
  <c r="AH447"/>
  <c r="S385"/>
  <c r="U283"/>
  <c r="BB411" i="12"/>
  <c r="AG121" i="13"/>
  <c r="CC197" i="12"/>
  <c r="S544" i="13"/>
  <c r="AH527"/>
  <c r="M331"/>
  <c r="X167"/>
  <c r="AR348"/>
  <c r="F364"/>
  <c r="BP390"/>
  <c r="AT163"/>
  <c r="Y357"/>
  <c r="V455"/>
  <c r="AV524"/>
  <c r="BP499"/>
  <c r="BI18"/>
  <c r="I454"/>
  <c r="EC243" i="12"/>
  <c r="AM323" i="13"/>
  <c r="Q83"/>
  <c r="BB53" i="12"/>
  <c r="BM558" i="13"/>
  <c r="BG400"/>
  <c r="EB528" i="12"/>
  <c r="V569" i="13"/>
  <c r="BH371"/>
  <c r="FE425" i="12"/>
  <c r="BF41" i="13"/>
  <c r="BO217"/>
  <c r="AI207"/>
  <c r="AD290"/>
  <c r="AF80"/>
  <c r="AZ174"/>
  <c r="AM167"/>
  <c r="AH457"/>
  <c r="BF8"/>
  <c r="EC432" i="12"/>
  <c r="BC466"/>
  <c r="BP315" i="13"/>
  <c r="BO127"/>
  <c r="S60"/>
  <c r="BM520"/>
  <c r="AR505"/>
  <c r="BI221"/>
  <c r="FE328" i="12"/>
  <c r="C375" i="13"/>
  <c r="BK222"/>
  <c r="BP138"/>
  <c r="F17"/>
  <c r="BM96"/>
  <c r="BK305"/>
  <c r="AS63"/>
  <c r="AP510"/>
  <c r="BN391"/>
  <c r="BN435"/>
  <c r="DB462"/>
  <c r="U182"/>
  <c r="BE356"/>
  <c r="AD126"/>
  <c r="AI354"/>
  <c r="C425" i="6"/>
  <c r="C31"/>
  <c r="EC103" i="12"/>
  <c r="AS508" i="13"/>
  <c r="EB354" i="12"/>
  <c r="AH488" i="13"/>
  <c r="AR544"/>
  <c r="AZ491"/>
  <c r="U385"/>
  <c r="BG161"/>
  <c r="AG441"/>
  <c r="AE244"/>
  <c r="B491"/>
  <c r="P96"/>
  <c r="BB297"/>
  <c r="AK104"/>
  <c r="C315" i="6"/>
  <c r="BD319" i="13"/>
  <c r="BB60" i="12"/>
  <c r="BK87" i="13"/>
  <c r="BL29"/>
  <c r="BC479"/>
  <c r="C454" i="12"/>
  <c r="AO415" i="13"/>
  <c r="S394"/>
  <c r="O6"/>
  <c r="BJ193"/>
  <c r="BB459"/>
  <c r="AP239"/>
  <c r="AY228"/>
  <c r="AL139"/>
  <c r="C175" i="12"/>
  <c r="BQ332" i="13"/>
  <c r="BR278"/>
  <c r="BD90"/>
  <c r="E145"/>
  <c r="BC195" i="12"/>
  <c r="C166" i="6"/>
  <c r="AN36" i="13"/>
  <c r="AE467"/>
  <c r="BK50"/>
  <c r="AB326"/>
  <c r="CB261" i="12"/>
  <c r="AY515" i="13"/>
  <c r="AW445"/>
  <c r="AC172"/>
  <c r="BI260"/>
  <c r="AT139"/>
  <c r="E205"/>
  <c r="FE493" i="12"/>
  <c r="N560" i="13"/>
  <c r="Z82"/>
  <c r="L439"/>
  <c r="BN326"/>
  <c r="AJ224"/>
  <c r="O473"/>
  <c r="T264"/>
  <c r="AQ260"/>
  <c r="BH317"/>
  <c r="Q545"/>
  <c r="DC432" i="12"/>
  <c r="Q199" i="13"/>
  <c r="AE376"/>
  <c r="AU358"/>
  <c r="AY86"/>
  <c r="BM192"/>
  <c r="AV16"/>
  <c r="O139"/>
  <c r="N266"/>
  <c r="AC255"/>
  <c r="G133"/>
  <c r="AH382"/>
  <c r="CB146" i="12"/>
  <c r="DC263"/>
  <c r="AE284" i="13"/>
  <c r="BB502" i="12"/>
  <c r="K124" i="13"/>
  <c r="BA226"/>
  <c r="AK329"/>
  <c r="BE499"/>
  <c r="BF227"/>
  <c r="I129"/>
  <c r="AQ103"/>
  <c r="AC498" i="12"/>
  <c r="EC146"/>
  <c r="DC9"/>
  <c r="BN495" i="13"/>
  <c r="K560"/>
  <c r="A52"/>
  <c r="D377"/>
  <c r="AA297"/>
  <c r="BC288" i="12"/>
  <c r="Q14" i="13"/>
  <c r="BQ568"/>
  <c r="C198" i="6"/>
  <c r="N150" i="13"/>
  <c r="S442"/>
  <c r="AJ153"/>
  <c r="BH98"/>
  <c r="AQ238"/>
  <c r="BK233"/>
  <c r="DC281" i="12"/>
  <c r="G452" i="13"/>
  <c r="X529"/>
  <c r="EC471" i="12"/>
  <c r="R138" i="13"/>
  <c r="BR28"/>
  <c r="AB256"/>
  <c r="AV21"/>
  <c r="AM266"/>
  <c r="AH310"/>
  <c r="BD511"/>
  <c r="DB384" i="12"/>
  <c r="AI453" i="13"/>
  <c r="DC120" i="12"/>
  <c r="BB559"/>
  <c r="AX359" i="13"/>
  <c r="AE552"/>
  <c r="AN344"/>
  <c r="BS40"/>
  <c r="AF305"/>
  <c r="AY66"/>
  <c r="DB226" i="12"/>
  <c r="B247" i="13"/>
  <c r="BO122"/>
  <c r="Z491"/>
  <c r="L149"/>
  <c r="I430"/>
  <c r="AB463"/>
  <c r="D37"/>
  <c r="BG354"/>
  <c r="L301"/>
  <c r="AH175"/>
  <c r="AS539"/>
  <c r="AA444"/>
  <c r="V106"/>
  <c r="EB438" i="12"/>
  <c r="EC294"/>
  <c r="AN306" i="13"/>
  <c r="BS275"/>
  <c r="O346"/>
  <c r="AO168"/>
  <c r="BB487" i="12"/>
  <c r="S256" i="13"/>
  <c r="BI442"/>
  <c r="DC321" i="12"/>
  <c r="BL392" i="13"/>
  <c r="AT479"/>
  <c r="BP235"/>
  <c r="BL568"/>
  <c r="L86"/>
  <c r="A5"/>
  <c r="AQ441"/>
  <c r="D191"/>
  <c r="C511" i="12"/>
  <c r="AP346" i="13"/>
  <c r="E197"/>
  <c r="E553"/>
  <c r="R154"/>
  <c r="AO114"/>
  <c r="DB271" i="12"/>
  <c r="AV467" i="13"/>
  <c r="EC346" i="12"/>
  <c r="AB349" i="13"/>
  <c r="F357"/>
  <c r="FE544" i="12"/>
  <c r="AO83" i="13"/>
  <c r="BC349" i="12"/>
  <c r="I161" i="13"/>
  <c r="L109"/>
  <c r="FE222" i="12"/>
  <c r="L211" i="13"/>
  <c r="Z133"/>
  <c r="E90"/>
  <c r="G39"/>
  <c r="C549"/>
  <c r="AN414"/>
  <c r="BG34"/>
  <c r="Q432"/>
  <c r="D445"/>
  <c r="BI381"/>
  <c r="AL508"/>
  <c r="BQ348"/>
  <c r="AW444"/>
  <c r="X479"/>
  <c r="AP99"/>
  <c r="DC157" i="12"/>
  <c r="AQ29" i="13"/>
  <c r="BB319" i="12"/>
  <c r="C18"/>
  <c r="AY289" i="13"/>
  <c r="C456" i="12"/>
  <c r="M194" i="13"/>
  <c r="BL276"/>
  <c r="BB254" i="12"/>
  <c r="AK19" i="13"/>
  <c r="BC563" i="12"/>
  <c r="CC342"/>
  <c r="B422" i="6"/>
  <c r="AB193" i="12"/>
  <c r="S289" i="13"/>
  <c r="C260" i="12"/>
  <c r="EC132"/>
  <c r="F409" i="13"/>
  <c r="BS138"/>
  <c r="Z126"/>
  <c r="BA125"/>
  <c r="AU414"/>
  <c r="AK565"/>
  <c r="AJ500"/>
  <c r="AC41"/>
  <c r="AY318"/>
  <c r="CB223" i="12"/>
  <c r="AM211" i="13"/>
  <c r="CC456" i="12"/>
  <c r="AE35" i="13"/>
  <c r="AH142"/>
  <c r="V112"/>
  <c r="BS424"/>
  <c r="U52"/>
  <c r="E393"/>
  <c r="X500"/>
  <c r="B300" i="12"/>
  <c r="AX394" i="13"/>
  <c r="AD361"/>
  <c r="AG506"/>
  <c r="AZ23"/>
  <c r="AB75" i="12"/>
  <c r="L310" i="13"/>
  <c r="H88"/>
  <c r="AP422"/>
  <c r="DC527" i="12"/>
  <c r="AN291" i="13"/>
  <c r="BR514"/>
  <c r="AY158"/>
  <c r="DC291" i="12"/>
  <c r="AP570" i="13"/>
  <c r="AK304"/>
  <c r="S50"/>
  <c r="L107"/>
  <c r="T500"/>
  <c r="EB491" i="12"/>
  <c r="DB454"/>
  <c r="BM18" i="13"/>
  <c r="CC432" i="12"/>
  <c r="L205" i="13"/>
  <c r="G562"/>
  <c r="AJ155"/>
  <c r="C55" i="6"/>
  <c r="AY246" i="13"/>
  <c r="P318"/>
  <c r="AP67"/>
  <c r="BR467"/>
  <c r="DK463"/>
  <c r="BA100"/>
  <c r="F509"/>
  <c r="AN536"/>
  <c r="BM242"/>
  <c r="AO210"/>
  <c r="K348"/>
  <c r="AN275"/>
  <c r="BC502" i="12"/>
  <c r="BH519" i="13"/>
  <c r="AY149"/>
  <c r="DC254" i="12"/>
  <c r="BH187" i="13"/>
  <c r="F194"/>
  <c r="U229"/>
  <c r="AP163"/>
  <c r="L69"/>
  <c r="T562"/>
  <c r="Y153"/>
  <c r="B343" i="6"/>
  <c r="K212" i="13"/>
  <c r="AV252"/>
  <c r="Q499"/>
  <c r="BC406" i="12"/>
  <c r="BD472" i="13"/>
  <c r="AG278"/>
  <c r="AI257"/>
  <c r="BP99"/>
  <c r="AP106"/>
  <c r="AA136"/>
  <c r="EC154" i="12"/>
  <c r="DB37"/>
  <c r="G217" i="13"/>
  <c r="AA390"/>
  <c r="AH237"/>
  <c r="AP569"/>
  <c r="AO477"/>
  <c r="D316"/>
  <c r="AP148"/>
  <c r="AG109"/>
  <c r="AF448"/>
  <c r="BN57"/>
  <c r="B378"/>
  <c r="BJ566"/>
  <c r="AS209"/>
  <c r="AB111"/>
  <c r="DC234" i="12"/>
  <c r="C414" i="6"/>
  <c r="AL238" i="13"/>
  <c r="U529"/>
  <c r="AS352"/>
  <c r="DL525"/>
  <c r="AO89"/>
  <c r="B521" i="12"/>
  <c r="BD469" i="13"/>
  <c r="BL396"/>
  <c r="H297"/>
  <c r="Y23"/>
  <c r="B377" i="6"/>
  <c r="AJ193" i="13"/>
  <c r="DB144" i="12"/>
  <c r="M30" i="13"/>
  <c r="CC510" i="12"/>
  <c r="EC330"/>
  <c r="BC401"/>
  <c r="I88" i="13"/>
  <c r="BN497"/>
  <c r="DC412" i="12"/>
  <c r="X256" i="13"/>
  <c r="AX367"/>
  <c r="BN211"/>
  <c r="AY133"/>
  <c r="C200"/>
  <c r="AU223"/>
  <c r="T529"/>
  <c r="BG171"/>
  <c r="BJ541"/>
  <c r="C352" i="12"/>
  <c r="AK421" i="13"/>
  <c r="E5"/>
  <c r="B212" i="6"/>
  <c r="R253" i="13"/>
  <c r="BD286"/>
  <c r="BP523"/>
  <c r="BO53"/>
  <c r="AQ296"/>
  <c r="FD563" i="12"/>
  <c r="AS318" i="13"/>
  <c r="AK36"/>
  <c r="AA284"/>
  <c r="AA20"/>
  <c r="BP438"/>
  <c r="R290"/>
  <c r="AS286"/>
  <c r="AJ23"/>
  <c r="AL394"/>
  <c r="AA353"/>
  <c r="BL487"/>
  <c r="P120"/>
  <c r="C48"/>
  <c r="BK489"/>
  <c r="BO541"/>
  <c r="AZ340"/>
  <c r="AO443"/>
  <c r="B440" i="6"/>
  <c r="AR215" i="13"/>
  <c r="CB67" i="12"/>
  <c r="AI156" i="13"/>
  <c r="AQ91"/>
  <c r="A304"/>
  <c r="BH441"/>
  <c r="CC88" i="12"/>
  <c r="Q13" i="13"/>
  <c r="BL391"/>
  <c r="U236"/>
  <c r="P337"/>
  <c r="AN83"/>
  <c r="BR25"/>
  <c r="C431" i="6"/>
  <c r="BH424" i="13"/>
  <c r="BN555"/>
  <c r="J25"/>
  <c r="AF293"/>
  <c r="L340"/>
  <c r="Q533"/>
  <c r="AA224"/>
  <c r="AC398" i="12"/>
  <c r="AU562" i="13"/>
  <c r="AV315"/>
  <c r="AL169"/>
  <c r="AH170"/>
  <c r="P301"/>
  <c r="R163"/>
  <c r="W266"/>
  <c r="AT334"/>
  <c r="L73"/>
  <c r="AC167" i="12"/>
  <c r="AB197"/>
  <c r="EB264"/>
  <c r="AP182" i="13"/>
  <c r="C471" i="6"/>
  <c r="AM378" i="13"/>
  <c r="L365"/>
  <c r="AC147"/>
  <c r="DC215" i="12"/>
  <c r="CC379"/>
  <c r="X222" i="13"/>
  <c r="N417"/>
  <c r="BL251"/>
  <c r="AJ83"/>
  <c r="H490"/>
  <c r="BI125"/>
  <c r="AD256"/>
  <c r="AM82"/>
  <c r="AW186"/>
  <c r="BC323" i="12"/>
  <c r="AF221" i="13"/>
  <c r="AU275"/>
  <c r="AT382"/>
  <c r="B556"/>
  <c r="AB214"/>
  <c r="AC314" i="12"/>
  <c r="BM367" i="13"/>
  <c r="AS331"/>
  <c r="Y331"/>
  <c r="BE171"/>
  <c r="G76"/>
  <c r="AJ4"/>
  <c r="BC189" i="12"/>
  <c r="AT247" i="13"/>
  <c r="I329"/>
  <c r="BC118" i="12"/>
  <c r="C460"/>
  <c r="AS353" i="13"/>
  <c r="BP520"/>
  <c r="M525"/>
  <c r="AD475"/>
  <c r="X328"/>
  <c r="AD117"/>
  <c r="AM147"/>
  <c r="FE157" i="12"/>
  <c r="E238" i="13"/>
  <c r="C190" i="6"/>
  <c r="E465" i="13"/>
  <c r="AL185"/>
  <c r="B303"/>
  <c r="AG139"/>
  <c r="CC247" i="12"/>
  <c r="V363" i="13"/>
  <c r="AO565"/>
  <c r="K270"/>
  <c r="BH541"/>
  <c r="AF443"/>
  <c r="AB434" i="12"/>
  <c r="AL149" i="13"/>
  <c r="AW8"/>
  <c r="BL338"/>
  <c r="V16"/>
  <c r="AY252"/>
  <c r="AY214"/>
  <c r="AN517"/>
  <c r="AV350"/>
  <c r="E169"/>
  <c r="BQ70"/>
  <c r="AA113"/>
  <c r="BB129" i="12"/>
  <c r="AW34" i="13"/>
  <c r="AT61"/>
  <c r="B37" i="6"/>
  <c r="V167" i="13"/>
  <c r="E423"/>
  <c r="AW404"/>
  <c r="AS356"/>
  <c r="BO66"/>
  <c r="BB481"/>
  <c r="B541"/>
  <c r="B155" i="12"/>
  <c r="BA252" i="13"/>
  <c r="BP508"/>
  <c r="AU345"/>
  <c r="AT568"/>
  <c r="B412" i="12"/>
  <c r="AP282" i="13"/>
  <c r="B79" i="12"/>
  <c r="AZ148" i="13"/>
  <c r="AK523"/>
  <c r="C166" i="12"/>
  <c r="BC473" i="13"/>
  <c r="AT202"/>
  <c r="AZ93"/>
  <c r="AE217"/>
  <c r="BA449"/>
  <c r="A442"/>
  <c r="AH536"/>
  <c r="BR81"/>
  <c r="AE492"/>
  <c r="AK148"/>
  <c r="AY125"/>
  <c r="F420"/>
  <c r="E243"/>
  <c r="AG219"/>
  <c r="AX270"/>
  <c r="O546"/>
  <c r="AC207" i="12"/>
  <c r="B25" i="13"/>
  <c r="Q377"/>
  <c r="AO309"/>
  <c r="BR13"/>
  <c r="F280"/>
  <c r="BG483"/>
  <c r="AO292"/>
  <c r="G222"/>
  <c r="AA79"/>
  <c r="AB354"/>
  <c r="AX357"/>
  <c r="AW290"/>
  <c r="T107"/>
  <c r="I131"/>
  <c r="AF489"/>
  <c r="P552"/>
  <c r="BH33"/>
  <c r="AT55"/>
  <c r="AL130"/>
  <c r="P119"/>
  <c r="H305"/>
  <c r="C18" i="6"/>
  <c r="BE318" i="13"/>
  <c r="N432"/>
  <c r="EC199" i="12"/>
  <c r="J305" i="13"/>
  <c r="B452" i="6"/>
  <c r="R51" i="13"/>
  <c r="AN19"/>
  <c r="BL320"/>
  <c r="BQ292"/>
  <c r="W166"/>
  <c r="BH491"/>
  <c r="U94"/>
  <c r="I105"/>
  <c r="BG56"/>
  <c r="BA115"/>
  <c r="J296"/>
  <c r="BQ305"/>
  <c r="AP435"/>
  <c r="AZ85"/>
  <c r="B479"/>
  <c r="B107" i="12"/>
  <c r="BC520"/>
  <c r="BB221"/>
  <c r="H267" i="13"/>
  <c r="A213"/>
  <c r="C546" i="12"/>
  <c r="AM131" i="13"/>
  <c r="BM490"/>
  <c r="AL464"/>
  <c r="AG421"/>
  <c r="AG424"/>
  <c r="BE376"/>
  <c r="J68"/>
  <c r="H91"/>
  <c r="J62"/>
  <c r="BK283"/>
  <c r="BN27"/>
  <c r="W56"/>
  <c r="BB427" i="12"/>
  <c r="V237" i="13"/>
  <c r="AI267"/>
  <c r="M542"/>
  <c r="O407"/>
  <c r="AF375"/>
  <c r="AF121"/>
  <c r="EC293" i="12"/>
  <c r="BC495" i="13"/>
  <c r="AO200"/>
  <c r="AT134"/>
  <c r="AD219"/>
  <c r="E260"/>
  <c r="S14"/>
  <c r="BR319"/>
  <c r="N515"/>
  <c r="C267"/>
  <c r="BB382"/>
  <c r="A135"/>
  <c r="O359"/>
  <c r="K85"/>
  <c r="AC441"/>
  <c r="BB554"/>
  <c r="AN175"/>
  <c r="AM262"/>
  <c r="C234"/>
  <c r="FE487" i="12"/>
  <c r="BM124" i="13"/>
  <c r="AG301"/>
  <c r="O257"/>
  <c r="AS261"/>
  <c r="T321"/>
  <c r="B271" i="6"/>
  <c r="AR66" i="13"/>
  <c r="S41"/>
  <c r="I521"/>
  <c r="X540"/>
  <c r="EB548" i="12"/>
  <c r="H343" i="13"/>
  <c r="AI451"/>
  <c r="B555" i="12"/>
  <c r="F320" i="13"/>
  <c r="DB264" i="12"/>
  <c r="AS514" i="13"/>
  <c r="AB419" i="12"/>
  <c r="AU490" i="13"/>
  <c r="AB161"/>
  <c r="DB219" i="12"/>
  <c r="L516" i="13"/>
  <c r="AS475"/>
  <c r="C469"/>
  <c r="BP34"/>
  <c r="H25"/>
  <c r="H65"/>
  <c r="D355"/>
  <c r="AW467"/>
  <c r="BG404"/>
  <c r="AD335"/>
  <c r="BE361"/>
  <c r="BH543"/>
  <c r="AL365"/>
  <c r="AR417"/>
  <c r="AB556" i="12"/>
  <c r="Z544" i="13"/>
  <c r="AY496"/>
  <c r="K24"/>
  <c r="AW287"/>
  <c r="AE305"/>
  <c r="AJ403"/>
  <c r="U395"/>
  <c r="EB134" i="12"/>
  <c r="BL102" i="13"/>
  <c r="BF174"/>
  <c r="L63"/>
  <c r="BC210"/>
  <c r="AH410"/>
  <c r="BF32"/>
  <c r="AN507"/>
  <c r="BE250"/>
  <c r="EC133" i="12"/>
  <c r="AQ540" i="13"/>
  <c r="X397"/>
  <c r="W388"/>
  <c r="DC244" i="12"/>
  <c r="O383" i="13"/>
  <c r="U231"/>
  <c r="AF306"/>
  <c r="B79" i="6"/>
  <c r="BB184" i="12"/>
  <c r="BP356" i="13"/>
  <c r="AB349" i="12"/>
  <c r="K529" i="13"/>
  <c r="AB26"/>
  <c r="V230"/>
  <c r="AF61"/>
  <c r="K40"/>
  <c r="AV327"/>
  <c r="B537" i="12"/>
  <c r="AC229" i="13"/>
  <c r="BN475"/>
  <c r="AA347"/>
  <c r="E323"/>
  <c r="O344"/>
  <c r="O148"/>
  <c r="BE155"/>
  <c r="N389"/>
  <c r="R235"/>
  <c r="AW368"/>
  <c r="AN561"/>
  <c r="BJ50"/>
  <c r="C299"/>
  <c r="BB94" i="12"/>
  <c r="BD88" i="13"/>
  <c r="I292"/>
  <c r="BP112"/>
  <c r="D237"/>
  <c r="BN410"/>
  <c r="BM289"/>
  <c r="BC313" i="12"/>
  <c r="EB206"/>
  <c r="BS151" i="13"/>
  <c r="T89"/>
  <c r="BS197"/>
  <c r="AO411"/>
  <c r="S282"/>
  <c r="AL71"/>
  <c r="O465"/>
  <c r="AL78"/>
  <c r="BO184"/>
  <c r="AJ92"/>
  <c r="CB62" i="12"/>
  <c r="I533" i="13"/>
  <c r="BN23"/>
  <c r="AN233"/>
  <c r="BR261"/>
  <c r="C469" i="12"/>
  <c r="AD138" i="13"/>
  <c r="M448"/>
  <c r="BB164" i="12"/>
  <c r="CC500"/>
  <c r="BD161" i="13"/>
  <c r="AG550"/>
  <c r="BO428"/>
  <c r="BI365"/>
  <c r="N195"/>
  <c r="BB494" i="12"/>
  <c r="N136" i="13"/>
  <c r="BO72"/>
  <c r="AM97"/>
  <c r="BP554"/>
  <c r="AB519" i="12"/>
  <c r="Y417" i="13"/>
  <c r="DB417" i="12"/>
  <c r="AM162" i="13"/>
  <c r="AU340"/>
  <c r="BA378"/>
  <c r="R553"/>
  <c r="AQ567"/>
  <c r="BQ522"/>
  <c r="AE515"/>
  <c r="X338"/>
  <c r="BM386"/>
  <c r="S316"/>
  <c r="B228" i="6"/>
  <c r="H436" i="13"/>
  <c r="AO375"/>
  <c r="AZ113"/>
  <c r="D290"/>
  <c r="U245"/>
  <c r="BL107"/>
  <c r="BC262"/>
  <c r="AC487"/>
  <c r="BQ402"/>
  <c r="AG150"/>
  <c r="AR142"/>
  <c r="Z443"/>
  <c r="AB557"/>
  <c r="AW415"/>
  <c r="AF493"/>
  <c r="BK94"/>
  <c r="B288" i="6"/>
  <c r="AA19" i="13"/>
  <c r="AB395" i="12"/>
  <c r="V124" i="13"/>
  <c r="M524"/>
  <c r="J494"/>
  <c r="Z404"/>
  <c r="FE39" i="12"/>
  <c r="AY317" i="13"/>
  <c r="AK352"/>
  <c r="H344"/>
  <c r="M412"/>
  <c r="AW215"/>
  <c r="AC365" i="12"/>
  <c r="AU118" i="13"/>
  <c r="B123"/>
  <c r="O30"/>
  <c r="AC216" i="12"/>
  <c r="N52" i="13"/>
  <c r="A88"/>
  <c r="W181"/>
  <c r="AD352" i="3"/>
  <c r="AM546" i="13"/>
  <c r="AE184"/>
  <c r="AX263"/>
  <c r="AY226"/>
  <c r="L459"/>
  <c r="AW375"/>
  <c r="A86"/>
  <c r="O233"/>
  <c r="AL294"/>
  <c r="I82"/>
  <c r="P285"/>
  <c r="BC540" i="12"/>
  <c r="AR283" i="13"/>
  <c r="BN19"/>
  <c r="BI465"/>
  <c r="BO554"/>
  <c r="J424"/>
  <c r="K100"/>
  <c r="AD160"/>
  <c r="C153" i="6"/>
  <c r="BK95" i="13"/>
  <c r="AM89"/>
  <c r="S472"/>
  <c r="AM343"/>
  <c r="BN290"/>
  <c r="B409"/>
  <c r="AI482"/>
  <c r="BF238"/>
  <c r="BJ295"/>
  <c r="BL71"/>
  <c r="EB366" i="12"/>
  <c r="BM62" i="13"/>
  <c r="AC217"/>
  <c r="AF93"/>
  <c r="B327" i="12"/>
  <c r="X290" i="13"/>
  <c r="B274"/>
  <c r="EB230" i="12"/>
  <c r="G427" i="13"/>
  <c r="AL422"/>
  <c r="H185"/>
  <c r="AQ152"/>
  <c r="AM528"/>
  <c r="R160"/>
  <c r="Y539"/>
  <c r="AN355"/>
  <c r="FE24" i="12"/>
  <c r="BG461" i="13"/>
  <c r="AB106"/>
  <c r="U176"/>
  <c r="BL374"/>
  <c r="AL141"/>
  <c r="AC531"/>
  <c r="T204"/>
  <c r="BR505"/>
  <c r="C186" i="6"/>
  <c r="B421"/>
  <c r="BR429" i="13"/>
  <c r="W501"/>
  <c r="L13"/>
  <c r="BM391"/>
  <c r="BQ529"/>
  <c r="C376"/>
  <c r="BK122"/>
  <c r="BI443"/>
  <c r="AU83"/>
  <c r="AZ291"/>
  <c r="F503"/>
  <c r="AC305"/>
  <c r="E415"/>
  <c r="AO358"/>
  <c r="Q66"/>
  <c r="EC533" i="12"/>
  <c r="AS426" i="13"/>
  <c r="B535" i="12"/>
  <c r="FD552"/>
  <c r="BR271" i="13"/>
  <c r="AB442" i="12"/>
  <c r="BE275" i="13"/>
  <c r="BF178"/>
  <c r="CC129" i="12"/>
  <c r="G324" i="13"/>
  <c r="AR133"/>
  <c r="AD196"/>
  <c r="P542"/>
  <c r="AJ347"/>
  <c r="EB392" i="12"/>
  <c r="BB258" i="13"/>
  <c r="AF130"/>
  <c r="A25"/>
  <c r="AL351"/>
  <c r="B226" i="12"/>
  <c r="BN567" i="13"/>
  <c r="X545"/>
  <c r="Q382"/>
  <c r="AC288" i="12"/>
  <c r="U384" i="13"/>
  <c r="BG379"/>
  <c r="AX192"/>
  <c r="E149"/>
  <c r="BC170"/>
  <c r="BL414"/>
  <c r="DC409" i="12"/>
  <c r="AC449"/>
  <c r="AF556" i="13"/>
  <c r="B285"/>
  <c r="DJ467"/>
  <c r="AO512"/>
  <c r="O254"/>
  <c r="AF87"/>
  <c r="AS20"/>
  <c r="AJ560"/>
  <c r="AP112"/>
  <c r="AZ87"/>
  <c r="AY301"/>
  <c r="BQ390"/>
  <c r="D474"/>
  <c r="AJ379"/>
  <c r="BQ312"/>
  <c r="FE248" i="12"/>
  <c r="AO526" i="13"/>
  <c r="BB377" i="12"/>
  <c r="AK9" i="13"/>
  <c r="AE91"/>
  <c r="E558"/>
  <c r="AG289"/>
  <c r="A483"/>
  <c r="BB374"/>
  <c r="J476"/>
  <c r="AZ483"/>
  <c r="Q118"/>
  <c r="AN278"/>
  <c r="AH561"/>
  <c r="AD38"/>
  <c r="BE191"/>
  <c r="P491"/>
  <c r="BP298"/>
  <c r="BJ438"/>
  <c r="M509"/>
  <c r="E551"/>
  <c r="U471"/>
  <c r="BH506"/>
  <c r="AZ463"/>
  <c r="AI20"/>
  <c r="C307" i="6"/>
  <c r="BI102" i="13"/>
  <c r="T357"/>
  <c r="G458"/>
  <c r="AU565"/>
  <c r="M495"/>
  <c r="AY489"/>
  <c r="AZ278"/>
  <c r="AB410"/>
  <c r="EB377" i="12"/>
  <c r="BJ488" i="13"/>
  <c r="W533"/>
  <c r="AT158"/>
  <c r="BL357"/>
  <c r="AR10"/>
  <c r="AG28"/>
  <c r="CC483" i="12"/>
  <c r="BF452" i="13"/>
  <c r="P383"/>
  <c r="G66"/>
  <c r="S328"/>
  <c r="AT393"/>
  <c r="BC458" i="12"/>
  <c r="H391" i="13"/>
  <c r="AZ66"/>
  <c r="D403"/>
  <c r="W397"/>
  <c r="BB308"/>
  <c r="BO302"/>
  <c r="AT296"/>
  <c r="AN184"/>
  <c r="BH409"/>
  <c r="AN307"/>
  <c r="EC211" i="12"/>
  <c r="D289" i="13"/>
  <c r="AJ99"/>
  <c r="AI364"/>
  <c r="BK438"/>
  <c r="M131"/>
  <c r="AF200"/>
  <c r="B549"/>
  <c r="O422"/>
  <c r="DC161" i="12"/>
  <c r="AW60" i="13"/>
  <c r="AE101"/>
  <c r="C336"/>
  <c r="AB162"/>
  <c r="AA188"/>
  <c r="M115"/>
  <c r="I211"/>
  <c r="T399"/>
  <c r="BR409"/>
  <c r="BR135"/>
  <c r="I411"/>
  <c r="N473"/>
  <c r="C277"/>
  <c r="BQ137"/>
  <c r="I165"/>
  <c r="Z271"/>
  <c r="EB429" i="12"/>
  <c r="BD502" i="13"/>
  <c r="CB470" i="12"/>
  <c r="B36" i="6"/>
  <c r="G100" i="13"/>
  <c r="B546" i="12"/>
  <c r="BK330" i="13"/>
  <c r="BF425"/>
  <c r="EC283" i="12"/>
  <c r="N96" i="13"/>
  <c r="L526"/>
  <c r="EB32" i="12"/>
  <c r="P212" i="13"/>
  <c r="AC465"/>
  <c r="CB56" i="12"/>
  <c r="G362" i="13"/>
  <c r="CB251" i="12"/>
  <c r="EB149"/>
  <c r="C247" i="6"/>
  <c r="AX459" i="13"/>
  <c r="AR26"/>
  <c r="BC130"/>
  <c r="B370" i="12"/>
  <c r="AR461" i="13"/>
  <c r="AB551"/>
  <c r="AY118"/>
  <c r="AC303"/>
  <c r="AZ506"/>
  <c r="D384"/>
  <c r="BO355"/>
  <c r="K399"/>
  <c r="Q352"/>
  <c r="BQ125"/>
  <c r="DC536" i="12"/>
  <c r="R250" i="13"/>
  <c r="BK537"/>
  <c r="Y212"/>
  <c r="AB202"/>
  <c r="CB319" i="12"/>
  <c r="AD564" i="13"/>
  <c r="AZ44"/>
  <c r="BB513" i="12"/>
  <c r="C27" i="13"/>
  <c r="AZ432"/>
  <c r="AC361"/>
  <c r="AC355" i="12"/>
  <c r="Q328" i="13"/>
  <c r="Y305"/>
  <c r="C177" i="12"/>
  <c r="BP140" i="13"/>
  <c r="CC302" i="12"/>
  <c r="E437" i="13"/>
  <c r="EC122" i="12"/>
  <c r="DB146"/>
  <c r="N132" i="13"/>
  <c r="U388"/>
  <c r="BC146"/>
  <c r="C80" i="12"/>
  <c r="Y394" i="13"/>
  <c r="BK344"/>
  <c r="L275"/>
  <c r="BK16"/>
  <c r="F71"/>
  <c r="B414" i="12"/>
  <c r="E111" i="13"/>
  <c r="BQ514"/>
  <c r="Z64"/>
  <c r="S80"/>
  <c r="M430"/>
  <c r="BK255"/>
  <c r="B466" i="6"/>
  <c r="B386" i="13"/>
  <c r="AK207"/>
  <c r="T22"/>
  <c r="AM285"/>
  <c r="AO404"/>
  <c r="P270"/>
  <c r="AN484"/>
  <c r="FE332" i="12"/>
  <c r="U203" i="13"/>
  <c r="BG414"/>
  <c r="AI509"/>
  <c r="AG146"/>
  <c r="AM28"/>
  <c r="C228" i="6"/>
  <c r="AC295" i="12"/>
  <c r="BF211" i="13"/>
  <c r="AQ18"/>
  <c r="DB248" i="12"/>
  <c r="AO195" i="13"/>
  <c r="BM39"/>
  <c r="AI193"/>
  <c r="W37"/>
  <c r="M477"/>
  <c r="AD247"/>
  <c r="BB82" i="12"/>
  <c r="BJ367" i="13"/>
  <c r="A154"/>
  <c r="M223"/>
  <c r="BE480"/>
  <c r="EC145" i="12"/>
  <c r="O117" i="13"/>
  <c r="BI484"/>
  <c r="T538"/>
  <c r="AZ381"/>
  <c r="A196"/>
  <c r="F160"/>
  <c r="BK183"/>
  <c r="AC539" i="12"/>
  <c r="K552" i="13"/>
  <c r="AA545"/>
  <c r="T400"/>
  <c r="C538" i="12"/>
  <c r="G397" i="13"/>
  <c r="F359"/>
  <c r="BC473" i="12"/>
  <c r="AP201" i="13"/>
  <c r="C157"/>
  <c r="AT59"/>
  <c r="T483"/>
  <c r="B504"/>
  <c r="BC378"/>
  <c r="B473"/>
  <c r="D33"/>
  <c r="AH448"/>
  <c r="O511"/>
  <c r="BE114"/>
  <c r="AZ417"/>
  <c r="BG565"/>
  <c r="BL401"/>
  <c r="BG267"/>
  <c r="AR354"/>
  <c r="AB531"/>
  <c r="W91"/>
  <c r="M119"/>
  <c r="AM49"/>
  <c r="CC406" i="12"/>
  <c r="BC147"/>
  <c r="AA50" i="13"/>
  <c r="Q417"/>
  <c r="AG378"/>
  <c r="BG149"/>
  <c r="BS190"/>
  <c r="X405"/>
  <c r="BR556"/>
  <c r="BE52"/>
  <c r="AV41"/>
  <c r="EC36" i="12"/>
  <c r="AC559" i="13"/>
  <c r="A116"/>
  <c r="S516"/>
  <c r="BP222"/>
  <c r="BR508"/>
  <c r="O103"/>
  <c r="U535"/>
  <c r="V164"/>
  <c r="M136"/>
  <c r="R558"/>
  <c r="BR57"/>
  <c r="FE351" i="12"/>
  <c r="T36" i="13"/>
  <c r="BH554"/>
  <c r="AL19"/>
  <c r="DC136" i="12"/>
  <c r="AB278"/>
  <c r="AB441" i="13"/>
  <c r="D288"/>
  <c r="D554"/>
  <c r="B359"/>
  <c r="AB110" i="12"/>
  <c r="AB342" i="13"/>
  <c r="S205"/>
  <c r="Z294"/>
  <c r="AC118" i="12"/>
  <c r="J535" i="13"/>
  <c r="AD212"/>
  <c r="AU511"/>
  <c r="BH180"/>
  <c r="AS567"/>
  <c r="AU92"/>
  <c r="R536"/>
  <c r="FE343" i="12"/>
  <c r="FE485"/>
  <c r="BC361" i="13"/>
  <c r="AG536"/>
  <c r="Q25"/>
  <c r="AG350"/>
  <c r="DD471"/>
  <c r="N152"/>
  <c r="BO310"/>
  <c r="BB197"/>
  <c r="BG282"/>
  <c r="AS459"/>
  <c r="BR180"/>
  <c r="EB486" i="12"/>
  <c r="BA446" i="13"/>
  <c r="AJ240"/>
  <c r="A493"/>
  <c r="AD263"/>
  <c r="AU378"/>
  <c r="EC458" i="12"/>
  <c r="AV240" i="13"/>
  <c r="BP466"/>
  <c r="V295"/>
  <c r="BI458"/>
  <c r="AB324"/>
  <c r="C150" i="12"/>
  <c r="AS89" i="13"/>
  <c r="AC188"/>
  <c r="AM476"/>
  <c r="BP247"/>
  <c r="CB322" i="12"/>
  <c r="BF504" i="13"/>
  <c r="M360"/>
  <c r="CC522" i="12"/>
  <c r="Y204" i="13"/>
  <c r="BE226"/>
  <c r="AH97"/>
  <c r="BF350"/>
  <c r="BD94"/>
  <c r="AI62"/>
  <c r="EB233" i="12"/>
  <c r="AP399" i="13"/>
  <c r="BR127"/>
  <c r="W534"/>
  <c r="AU529"/>
  <c r="AX342"/>
  <c r="H224"/>
  <c r="J388"/>
  <c r="J292"/>
  <c r="BL252"/>
  <c r="AC524"/>
  <c r="O395"/>
  <c r="BC476"/>
  <c r="AD301"/>
  <c r="BR476"/>
  <c r="BI249"/>
  <c r="BG318"/>
  <c r="BB97"/>
  <c r="AE524"/>
  <c r="Q192"/>
  <c r="M92"/>
  <c r="BG398"/>
  <c r="AU516"/>
  <c r="AL247"/>
  <c r="AJ338"/>
  <c r="C42" i="6"/>
  <c r="BB300" i="13"/>
  <c r="P360"/>
  <c r="AR4"/>
  <c r="AB497"/>
  <c r="V443"/>
  <c r="EC562" i="12"/>
  <c r="BB339"/>
  <c r="AL377" i="13"/>
  <c r="X37"/>
  <c r="BR510"/>
  <c r="AE489"/>
  <c r="J44"/>
  <c r="U402"/>
  <c r="AD518"/>
  <c r="AO7"/>
  <c r="DD449"/>
  <c r="V527"/>
  <c r="AJ435"/>
  <c r="AE8"/>
  <c r="BR559"/>
  <c r="BA176"/>
  <c r="C96" i="6"/>
  <c r="B424" i="13"/>
  <c r="BN64"/>
  <c r="BB386"/>
  <c r="BE79"/>
  <c r="AS132"/>
  <c r="CC460" i="12"/>
  <c r="AI203" i="13"/>
  <c r="AV221"/>
  <c r="BC231"/>
  <c r="D24"/>
  <c r="BC115"/>
  <c r="BG77"/>
  <c r="L265"/>
  <c r="Y268"/>
  <c r="E225"/>
  <c r="C220" i="6"/>
  <c r="B444"/>
  <c r="O478" i="13"/>
  <c r="G356"/>
  <c r="BA7"/>
  <c r="AG38"/>
  <c r="F135"/>
  <c r="AL267"/>
  <c r="N444"/>
  <c r="C359" i="6"/>
  <c r="X228" i="13"/>
  <c r="BN15"/>
  <c r="AE254"/>
  <c r="FE345" i="12"/>
  <c r="AN462" i="13"/>
  <c r="L341"/>
  <c r="B314" i="6"/>
  <c r="BL310" i="13"/>
  <c r="V131"/>
  <c r="M280"/>
  <c r="BN328"/>
  <c r="BD207"/>
  <c r="M434"/>
  <c r="AY334"/>
  <c r="E89"/>
  <c r="V25"/>
  <c r="BJ314"/>
  <c r="H510"/>
  <c r="FE250" i="12"/>
  <c r="BG424" i="13"/>
  <c r="BQ359"/>
  <c r="B242" i="6"/>
  <c r="AN338" i="13"/>
  <c r="CB406" i="12"/>
  <c r="R350" i="13"/>
  <c r="AB173"/>
  <c r="Q273"/>
  <c r="I393"/>
  <c r="BP289"/>
  <c r="BA425"/>
  <c r="AC515" i="12"/>
  <c r="AF341" i="13"/>
  <c r="EC173" i="12"/>
  <c r="EC411"/>
  <c r="AE250" i="13"/>
  <c r="AI116"/>
  <c r="AU460"/>
  <c r="AH206"/>
  <c r="M519"/>
  <c r="AT241"/>
  <c r="AO46"/>
  <c r="DC243" i="12"/>
  <c r="AJ365" i="13"/>
  <c r="G136"/>
  <c r="AC45" i="12"/>
  <c r="AI380" i="13"/>
  <c r="AE465"/>
  <c r="BC192"/>
  <c r="AA172"/>
  <c r="AS144"/>
  <c r="C101" i="12"/>
  <c r="R45" i="13"/>
  <c r="BR557"/>
  <c r="B288" i="12"/>
  <c r="CB113"/>
  <c r="AX140" i="13"/>
  <c r="B148" i="6"/>
  <c r="AV396" i="13"/>
  <c r="W238"/>
  <c r="AL324"/>
  <c r="H388"/>
  <c r="AM142"/>
  <c r="M278"/>
  <c r="DC398" i="12"/>
  <c r="X83" i="13"/>
  <c r="T510"/>
  <c r="K564"/>
  <c r="AK328"/>
  <c r="AK209"/>
  <c r="U276"/>
  <c r="AG35"/>
  <c r="B128" i="12"/>
  <c r="X370" i="13"/>
  <c r="BK278"/>
  <c r="Q290"/>
  <c r="AF495"/>
  <c r="BL287"/>
  <c r="BO465"/>
  <c r="B209"/>
  <c r="K274"/>
  <c r="C224" i="12"/>
  <c r="AW96" i="13"/>
  <c r="I463"/>
  <c r="DB69" i="12"/>
  <c r="BE278" i="13"/>
  <c r="DS541"/>
  <c r="X513"/>
  <c r="DC301" i="12"/>
  <c r="F202" i="13"/>
  <c r="AC96"/>
  <c r="AL228"/>
  <c r="BG155"/>
  <c r="C62"/>
  <c r="AO171"/>
  <c r="AZ557"/>
  <c r="AQ258"/>
  <c r="AS160"/>
  <c r="CC199" i="12"/>
  <c r="AE153" i="13"/>
  <c r="AO412"/>
  <c r="D535"/>
  <c r="FE348" i="12"/>
  <c r="X381" i="13"/>
  <c r="AR488"/>
  <c r="AC516" i="12"/>
  <c r="BC330"/>
  <c r="V176" i="13"/>
  <c r="E334"/>
  <c r="M173"/>
  <c r="G34"/>
  <c r="X472"/>
  <c r="AK541"/>
  <c r="BS332"/>
  <c r="AB123" i="12"/>
  <c r="DB143"/>
  <c r="L46" i="13"/>
  <c r="EC303" i="12"/>
  <c r="L488" i="13"/>
  <c r="X496"/>
  <c r="BO59"/>
  <c r="AA262"/>
  <c r="Y16"/>
  <c r="BJ523"/>
  <c r="AI446"/>
  <c r="E231"/>
  <c r="AY4"/>
  <c r="B384"/>
  <c r="AQ283"/>
  <c r="C311" i="12"/>
  <c r="AM337" i="13"/>
  <c r="AQ311"/>
  <c r="AE380"/>
  <c r="BE474"/>
  <c r="P502"/>
  <c r="AG89"/>
  <c r="CB414" i="12"/>
  <c r="DC41"/>
  <c r="AY41" i="13"/>
  <c r="BC176"/>
  <c r="W239"/>
  <c r="AC230"/>
  <c r="DC209" i="12"/>
  <c r="DB533"/>
  <c r="AK443" i="13"/>
  <c r="AN163"/>
  <c r="N392"/>
  <c r="AE363"/>
  <c r="AW570"/>
  <c r="E19"/>
  <c r="AD441"/>
  <c r="BB563"/>
  <c r="AN456"/>
  <c r="AK406"/>
  <c r="BC325" i="12"/>
  <c r="AX163" i="13"/>
  <c r="AI214"/>
  <c r="BL557"/>
  <c r="BB316"/>
  <c r="S22"/>
  <c r="W87"/>
  <c r="B476"/>
  <c r="BG160"/>
  <c r="AK150"/>
  <c r="C95" i="12"/>
  <c r="B144" i="13"/>
  <c r="G185"/>
  <c r="C23"/>
  <c r="AC385" i="12"/>
  <c r="AC263"/>
  <c r="BI271" i="13"/>
  <c r="BO56"/>
  <c r="AI383"/>
  <c r="FE137" i="12"/>
  <c r="D437" i="13"/>
  <c r="U449"/>
  <c r="AD123"/>
  <c r="DB465" i="12"/>
  <c r="AJ386" i="13"/>
  <c r="AL30"/>
  <c r="AX449"/>
  <c r="AC127" i="12"/>
  <c r="AY173" i="13"/>
  <c r="BO551"/>
  <c r="BI403"/>
  <c r="W31"/>
  <c r="C127" i="12"/>
  <c r="AB420" i="13"/>
  <c r="S566"/>
  <c r="Q434"/>
  <c r="B506" i="6"/>
  <c r="AY538" i="13"/>
  <c r="BD480"/>
  <c r="EB102" i="12"/>
  <c r="N494" i="13"/>
  <c r="AE428"/>
  <c r="AP492"/>
  <c r="AG557"/>
  <c r="AT549"/>
  <c r="X39"/>
  <c r="AY97"/>
  <c r="AD357" i="3"/>
  <c r="AT287" i="13"/>
  <c r="AK138"/>
  <c r="Q300"/>
  <c r="BB453" i="12"/>
  <c r="DC300"/>
  <c r="AH426" i="13"/>
  <c r="AR467"/>
  <c r="E91"/>
  <c r="B158" i="6"/>
  <c r="V17" i="13"/>
  <c r="EC493" i="12"/>
  <c r="AO189" i="13"/>
  <c r="AZ532"/>
  <c r="DJ464"/>
  <c r="J145"/>
  <c r="FD548" i="12"/>
  <c r="K74" i="13"/>
  <c r="L168"/>
  <c r="G161"/>
  <c r="AV344"/>
  <c r="H207"/>
  <c r="T55"/>
  <c r="L304"/>
  <c r="BG432"/>
  <c r="H506"/>
  <c r="D373"/>
  <c r="AN350"/>
  <c r="AQ316"/>
  <c r="AC324"/>
  <c r="AS557"/>
  <c r="AI258"/>
  <c r="W190"/>
  <c r="AV40"/>
  <c r="AG324"/>
  <c r="BR339"/>
  <c r="DB517" i="12"/>
  <c r="AC311"/>
  <c r="BB404" i="13"/>
  <c r="BL360"/>
  <c r="E278"/>
  <c r="U39"/>
  <c r="AD148"/>
  <c r="DC447" i="12"/>
  <c r="AO243" i="13"/>
  <c r="AA411"/>
  <c r="O526"/>
  <c r="V477"/>
  <c r="B345"/>
  <c r="C197"/>
  <c r="J85"/>
  <c r="AR350"/>
  <c r="AE464"/>
  <c r="AX7"/>
  <c r="AX101"/>
  <c r="C242"/>
  <c r="BB83"/>
  <c r="CB363" i="12"/>
  <c r="A59" i="13"/>
  <c r="EB253" i="12"/>
  <c r="BB329" i="13"/>
  <c r="BL17"/>
  <c r="K175"/>
  <c r="D272"/>
  <c r="K93"/>
  <c r="AM525"/>
  <c r="Z295"/>
  <c r="AD142"/>
  <c r="AS121"/>
  <c r="AT383"/>
  <c r="K499"/>
  <c r="DB27" i="12"/>
  <c r="A34" i="13"/>
  <c r="EB281" i="12"/>
  <c r="N347" i="13"/>
  <c r="BS221"/>
  <c r="CC405" i="12"/>
  <c r="BA63" i="13"/>
  <c r="O63"/>
  <c r="BC80" i="12"/>
  <c r="AT446" i="13"/>
  <c r="AN265"/>
  <c r="I4"/>
  <c r="H166"/>
  <c r="N59"/>
  <c r="BD55"/>
  <c r="B29" i="12"/>
  <c r="AA215" i="13"/>
  <c r="E546"/>
  <c r="FE435" i="12"/>
  <c r="Y72" i="13"/>
  <c r="BL27"/>
  <c r="EC234" i="12"/>
  <c r="CB555"/>
  <c r="AT146" i="13"/>
  <c r="AA459"/>
  <c r="Q81"/>
  <c r="AT532"/>
  <c r="AH96"/>
  <c r="AJ410"/>
  <c r="BO384"/>
  <c r="C188" i="12"/>
  <c r="B466" i="13"/>
  <c r="AO504"/>
  <c r="X408"/>
  <c r="F182"/>
  <c r="X554"/>
  <c r="BC321"/>
  <c r="BH466"/>
  <c r="AP555"/>
  <c r="BN449"/>
  <c r="BO189"/>
  <c r="C439" i="6"/>
  <c r="B485" i="12"/>
  <c r="AK84" i="13"/>
  <c r="C124"/>
  <c r="L453"/>
  <c r="BK384"/>
  <c r="EB101" i="12"/>
  <c r="AZ175" i="13"/>
  <c r="K443"/>
  <c r="AO502"/>
  <c r="B436" i="6"/>
  <c r="BG521" i="13"/>
  <c r="BF250"/>
  <c r="AB48" i="12"/>
  <c r="BB205" i="13"/>
  <c r="AD392"/>
  <c r="BC291" i="12"/>
  <c r="T440" i="13"/>
  <c r="AB216"/>
  <c r="BF14"/>
  <c r="AJ484"/>
  <c r="EB60" i="12"/>
  <c r="AR104" i="13"/>
  <c r="AG99"/>
  <c r="AO197"/>
  <c r="AV222"/>
  <c r="AH532"/>
  <c r="T158"/>
  <c r="AQ121"/>
  <c r="BD178"/>
  <c r="C365" i="12"/>
  <c r="BM240" i="13"/>
  <c r="I451"/>
  <c r="B398" i="12"/>
  <c r="BI437" i="13"/>
  <c r="AO100"/>
  <c r="B283" i="12"/>
  <c r="C232" i="6"/>
  <c r="AC132" i="12"/>
  <c r="AZ306" i="13"/>
  <c r="O299"/>
  <c r="CC175" i="12"/>
  <c r="BA524" i="13"/>
  <c r="BE417"/>
  <c r="Y443"/>
  <c r="Z460"/>
  <c r="AI346"/>
  <c r="AN121"/>
  <c r="BB446"/>
  <c r="M52"/>
  <c r="G536"/>
  <c r="AE70"/>
  <c r="X548"/>
  <c r="P273"/>
  <c r="AH265"/>
  <c r="EC193" i="12"/>
  <c r="J277" i="13"/>
  <c r="V92"/>
  <c r="AB301" i="12"/>
  <c r="Y21" i="13"/>
  <c r="X506"/>
  <c r="CC146" i="12"/>
  <c r="BL478" i="13"/>
  <c r="O488"/>
  <c r="AD261"/>
  <c r="AB210"/>
  <c r="B517" i="12"/>
  <c r="AS98" i="13"/>
  <c r="AQ327"/>
  <c r="BE63"/>
  <c r="AJ549"/>
  <c r="AW89"/>
  <c r="BC44" i="12"/>
  <c r="E408" i="13"/>
  <c r="BL80"/>
  <c r="X28"/>
  <c r="AP291"/>
  <c r="CC300" i="12"/>
  <c r="AC260" i="13"/>
  <c r="BJ370"/>
  <c r="G393"/>
  <c r="P565"/>
  <c r="AD390"/>
  <c r="FE305" i="12"/>
  <c r="H170" i="13"/>
  <c r="CC401" i="12"/>
  <c r="E346" i="13"/>
  <c r="AK371"/>
  <c r="BA131"/>
  <c r="AT371"/>
  <c r="AC303" i="12"/>
  <c r="A459" i="13"/>
  <c r="BR60"/>
  <c r="P187"/>
  <c r="Q391"/>
  <c r="AP330"/>
  <c r="U185"/>
  <c r="BJ501"/>
  <c r="AF82"/>
  <c r="W49"/>
  <c r="BO272"/>
  <c r="EC184" i="12"/>
  <c r="AF48" i="13"/>
  <c r="BB135"/>
  <c r="C39" i="12"/>
  <c r="CC487"/>
  <c r="BK135" i="13"/>
  <c r="T441"/>
  <c r="D351"/>
  <c r="AJ528"/>
  <c r="B126" i="6"/>
  <c r="DC85" i="12"/>
  <c r="I271" i="13"/>
  <c r="EB347" i="12"/>
  <c r="AU119" i="13"/>
  <c r="N410"/>
  <c r="AF10"/>
  <c r="E332"/>
  <c r="DC469" i="12"/>
  <c r="B437"/>
  <c r="AM103" i="13"/>
  <c r="D285"/>
  <c r="BQ79"/>
  <c r="B82" i="6"/>
  <c r="AL128" i="13"/>
  <c r="Q259"/>
  <c r="BK492"/>
  <c r="BC441"/>
  <c r="FE125" i="12"/>
  <c r="BP549" i="13"/>
  <c r="EC523" i="12"/>
  <c r="BD159" i="13"/>
  <c r="FE17" i="12"/>
  <c r="BD334" i="13"/>
  <c r="AC415"/>
  <c r="AR521"/>
  <c r="Z403"/>
  <c r="AS500"/>
  <c r="S321"/>
  <c r="AG131"/>
  <c r="AM492"/>
  <c r="BO333"/>
  <c r="BG325"/>
  <c r="DB441" i="12"/>
  <c r="AO257" i="13"/>
  <c r="E104"/>
  <c r="AK369"/>
  <c r="BB371" i="12"/>
  <c r="Y446" i="13"/>
  <c r="D106"/>
  <c r="E153"/>
  <c r="BF316"/>
  <c r="AB503" i="12"/>
  <c r="Q308" i="13"/>
  <c r="AA235"/>
  <c r="AA30"/>
  <c r="B173" i="6"/>
  <c r="AQ216" i="13"/>
  <c r="AG268"/>
  <c r="W109"/>
  <c r="AJ335"/>
  <c r="BL335"/>
  <c r="AN77"/>
  <c r="BO257"/>
  <c r="EB538" i="12"/>
  <c r="BP67" i="13"/>
  <c r="BA253"/>
  <c r="W281"/>
  <c r="AQ118"/>
  <c r="K315"/>
  <c r="C321" i="12"/>
  <c r="AR462" i="13"/>
  <c r="CB210" i="12"/>
  <c r="AE516" i="13"/>
  <c r="X393"/>
  <c r="AC265"/>
  <c r="AW29"/>
  <c r="J132"/>
  <c r="EC157" i="12"/>
  <c r="C237"/>
  <c r="BC329" i="13"/>
  <c r="BK244"/>
  <c r="CC208" i="12"/>
  <c r="BN134" i="13"/>
  <c r="S42"/>
  <c r="Q295"/>
  <c r="BM223"/>
  <c r="K141"/>
  <c r="AI315"/>
  <c r="AT544"/>
  <c r="BH280"/>
  <c r="AC542"/>
  <c r="AM202"/>
  <c r="AH106"/>
  <c r="U95"/>
  <c r="BC32"/>
  <c r="U433"/>
  <c r="U398"/>
  <c r="AD92"/>
  <c r="AX29"/>
  <c r="AB543"/>
  <c r="BN426"/>
  <c r="N437"/>
  <c r="AI96"/>
  <c r="CB475" i="12"/>
  <c r="C496" i="13"/>
  <c r="AO233"/>
  <c r="B132"/>
  <c r="Y435"/>
  <c r="AA321"/>
  <c r="R307"/>
  <c r="AW335"/>
  <c r="BM112"/>
  <c r="AW518"/>
  <c r="W522"/>
  <c r="BH447"/>
  <c r="U124"/>
  <c r="AA83"/>
  <c r="AM365"/>
  <c r="AS390"/>
  <c r="AY283"/>
  <c r="B181"/>
  <c r="BG531"/>
  <c r="DB61" i="12"/>
  <c r="BB481"/>
  <c r="U105" i="13"/>
  <c r="AK309"/>
  <c r="L451"/>
  <c r="AF525"/>
  <c r="EB288" i="12"/>
  <c r="J105" i="13"/>
  <c r="AQ447"/>
  <c r="J295"/>
  <c r="AL289"/>
  <c r="BB187" i="12"/>
  <c r="G501" i="13"/>
  <c r="O496"/>
  <c r="AZ209"/>
  <c r="DC472" i="12"/>
  <c r="EC123"/>
  <c r="O99" i="13"/>
  <c r="DJ471"/>
  <c r="F263"/>
  <c r="AT92"/>
  <c r="AI173"/>
  <c r="BN416"/>
  <c r="BS72"/>
  <c r="AC202"/>
  <c r="R351"/>
  <c r="BQ408"/>
  <c r="AS28"/>
  <c r="R46"/>
  <c r="AK418"/>
  <c r="AB19"/>
  <c r="W398"/>
  <c r="Z563"/>
  <c r="R211"/>
  <c r="BL65"/>
  <c r="BN70"/>
  <c r="EC241" i="12"/>
  <c r="N270" i="13"/>
  <c r="AG371"/>
  <c r="T252"/>
  <c r="AL209"/>
  <c r="AH495"/>
  <c r="U257"/>
  <c r="U315"/>
  <c r="AJ234"/>
  <c r="C57"/>
  <c r="BA158"/>
  <c r="R153"/>
  <c r="AR12"/>
  <c r="AG267"/>
  <c r="B125"/>
  <c r="K505"/>
  <c r="AW465"/>
  <c r="AH176"/>
  <c r="S367"/>
  <c r="Z181"/>
  <c r="BM8"/>
  <c r="BS195"/>
  <c r="BR63"/>
  <c r="EC137" i="12"/>
  <c r="BI338" i="13"/>
  <c r="AX216"/>
  <c r="AZ369"/>
  <c r="CB474" i="12"/>
  <c r="AV45" i="13"/>
  <c r="AJ211"/>
  <c r="BC431"/>
  <c r="BF304"/>
  <c r="R62"/>
  <c r="BG251"/>
  <c r="AG196"/>
  <c r="BR172"/>
  <c r="AI400"/>
  <c r="AR421"/>
  <c r="EB126" i="12"/>
  <c r="BP455" i="13"/>
  <c r="C230" i="6"/>
  <c r="CB559" i="12"/>
  <c r="I412" i="13"/>
  <c r="Y517"/>
  <c r="M554"/>
  <c r="K140"/>
  <c r="FB547" i="12"/>
  <c r="BB169"/>
  <c r="AD14" i="13"/>
  <c r="B173"/>
  <c r="BH25"/>
  <c r="T351"/>
  <c r="AD65"/>
  <c r="BQ310"/>
  <c r="C517" i="12"/>
  <c r="P475" i="13"/>
  <c r="N187"/>
  <c r="BC530" i="12"/>
  <c r="BH175" i="13"/>
  <c r="B549" i="12"/>
  <c r="BS115" i="13"/>
  <c r="BA389"/>
  <c r="EC105" i="12"/>
  <c r="CB180"/>
  <c r="O364" i="13"/>
  <c r="BD287"/>
  <c r="AS523"/>
  <c r="AB194"/>
  <c r="S243"/>
  <c r="AF488"/>
  <c r="S102"/>
  <c r="BL382"/>
  <c r="AE110"/>
  <c r="AA44"/>
  <c r="FD556" i="12"/>
  <c r="AZ43" i="13"/>
  <c r="G105"/>
  <c r="AM452"/>
  <c r="AZ233"/>
  <c r="A199"/>
  <c r="A364"/>
  <c r="AX439"/>
  <c r="BS508"/>
  <c r="BC233"/>
  <c r="BH247"/>
  <c r="B478" i="6"/>
  <c r="BH59" i="13"/>
  <c r="BA313"/>
  <c r="AH52"/>
  <c r="BQ452"/>
  <c r="BO128"/>
  <c r="BI298"/>
  <c r="BB355"/>
  <c r="AP372"/>
  <c r="AU417"/>
  <c r="BK466"/>
  <c r="C121" i="6"/>
  <c r="BB292" i="12"/>
  <c r="N481" i="13"/>
  <c r="BH500"/>
  <c r="BE117"/>
  <c r="AL25"/>
  <c r="AN565"/>
  <c r="B234" i="6"/>
  <c r="D411" i="13"/>
  <c r="H121"/>
  <c r="FE290" i="12"/>
  <c r="DC98"/>
  <c r="AR174" i="13"/>
  <c r="AR300"/>
  <c r="AK43"/>
  <c r="AH549"/>
  <c r="DB68" i="12"/>
  <c r="BL244" i="13"/>
  <c r="AO76"/>
  <c r="BB283"/>
  <c r="B334" i="6"/>
  <c r="AH328" i="13"/>
  <c r="CB499" i="12"/>
  <c r="AS494" i="13"/>
  <c r="B545"/>
  <c r="C207"/>
  <c r="AG391"/>
  <c r="BA5"/>
  <c r="EB26" i="12"/>
  <c r="BC63" i="13"/>
  <c r="Z246"/>
  <c r="BN482"/>
  <c r="AT368"/>
  <c r="DB484" i="12"/>
  <c r="G498" i="13"/>
  <c r="DB528" i="12"/>
  <c r="G409" i="13"/>
  <c r="B243"/>
  <c r="AQ328"/>
  <c r="AS44"/>
  <c r="AY482"/>
  <c r="BJ55"/>
  <c r="X174"/>
  <c r="K46"/>
  <c r="AR239"/>
  <c r="AF411"/>
  <c r="X404"/>
  <c r="O20"/>
  <c r="BA8"/>
  <c r="K72"/>
  <c r="DB444" i="12"/>
  <c r="AB558"/>
  <c r="AC159"/>
  <c r="BP268" i="13"/>
  <c r="G530"/>
  <c r="BN14"/>
  <c r="J189"/>
  <c r="H338"/>
  <c r="DC453" i="12"/>
  <c r="BF477" i="13"/>
  <c r="BS260"/>
  <c r="BS409"/>
  <c r="AN530"/>
  <c r="X45"/>
  <c r="BF397"/>
  <c r="A60"/>
  <c r="AS376"/>
  <c r="AS537"/>
  <c r="B274" i="12"/>
  <c r="A508" i="13"/>
  <c r="Z379"/>
  <c r="DB131" i="12"/>
  <c r="AM437" i="13"/>
  <c r="CC286" i="12"/>
  <c r="DB44"/>
  <c r="U264" i="13"/>
  <c r="J454"/>
  <c r="U6"/>
  <c r="K536"/>
  <c r="AO158"/>
  <c r="N325"/>
  <c r="AA200"/>
  <c r="BE357"/>
  <c r="BS261"/>
  <c r="BO203"/>
  <c r="C277" i="12"/>
  <c r="AH20" i="13"/>
  <c r="BG301"/>
  <c r="I433"/>
  <c r="AC142" i="12"/>
  <c r="R242" i="13"/>
  <c r="AJ470"/>
  <c r="BE294"/>
  <c r="BE413"/>
  <c r="B152" i="6"/>
  <c r="AZ565" i="13"/>
  <c r="BE555"/>
  <c r="V268"/>
  <c r="AO300"/>
  <c r="J16"/>
  <c r="EC24" i="12"/>
  <c r="BJ179" i="13"/>
  <c r="BP100"/>
  <c r="AO341"/>
  <c r="BK180"/>
  <c r="BM563"/>
  <c r="BO365"/>
  <c r="W357"/>
  <c r="BH356"/>
  <c r="AX37"/>
  <c r="AP169"/>
  <c r="C502" i="12"/>
  <c r="AB357"/>
  <c r="BC387"/>
  <c r="AW223" i="13"/>
  <c r="BB42" i="12"/>
  <c r="FE277"/>
  <c r="AM170" i="13"/>
  <c r="C201" i="6"/>
  <c r="AZ319" i="13"/>
  <c r="AQ385"/>
  <c r="AV42"/>
  <c r="AO522"/>
  <c r="S372"/>
  <c r="BK53"/>
  <c r="X355"/>
  <c r="X154"/>
  <c r="A274"/>
  <c r="BL255"/>
  <c r="AC32" i="12"/>
  <c r="H138" i="13"/>
  <c r="J499"/>
  <c r="AW277"/>
  <c r="BH563"/>
  <c r="BG324"/>
  <c r="I178"/>
  <c r="L492"/>
  <c r="BK371"/>
  <c r="BH386"/>
  <c r="B10"/>
  <c r="AB164"/>
  <c r="EC239" i="12"/>
  <c r="AU437" i="13"/>
  <c r="BQ16"/>
  <c r="G35"/>
  <c r="AB409" i="12"/>
  <c r="AJ390" i="13"/>
  <c r="W4"/>
  <c r="BK272"/>
  <c r="AB348" i="12"/>
  <c r="X367" i="13"/>
  <c r="AS549"/>
  <c r="BD71"/>
  <c r="EB311" i="12"/>
  <c r="BC489" i="13"/>
  <c r="AG241"/>
  <c r="K7"/>
  <c r="Z549"/>
  <c r="EC208" i="12"/>
  <c r="AD478" i="13"/>
  <c r="AJ217"/>
  <c r="BS25"/>
  <c r="AY426"/>
  <c r="B235" i="12"/>
  <c r="CB165"/>
  <c r="AK306" i="13"/>
  <c r="BB236" i="12"/>
  <c r="B55" i="6"/>
  <c r="BQ541" i="13"/>
  <c r="BD529"/>
  <c r="B143"/>
  <c r="Q376"/>
  <c r="K415"/>
  <c r="P90"/>
  <c r="Y333"/>
  <c r="A497"/>
  <c r="BQ120"/>
  <c r="BK398"/>
  <c r="H435"/>
  <c r="A39"/>
  <c r="AB388"/>
  <c r="U59"/>
  <c r="BB139"/>
  <c r="V63"/>
  <c r="BN434"/>
  <c r="BD102"/>
  <c r="AK477"/>
  <c r="BE513"/>
  <c r="DS553"/>
  <c r="AD195"/>
  <c r="AT286"/>
  <c r="W138"/>
  <c r="AR303"/>
  <c r="AF143"/>
  <c r="I36"/>
  <c r="T23"/>
  <c r="BD351"/>
  <c r="BE432"/>
  <c r="BE463"/>
  <c r="C358"/>
  <c r="BD76"/>
  <c r="AJ450"/>
  <c r="Z532"/>
  <c r="BK293"/>
  <c r="Z41"/>
  <c r="DK450"/>
  <c r="D354"/>
  <c r="AW527"/>
  <c r="BK158"/>
  <c r="AO97"/>
  <c r="S223"/>
  <c r="BI187"/>
  <c r="FE32" i="12"/>
  <c r="C241" i="13"/>
  <c r="AT235"/>
  <c r="BR387"/>
  <c r="BE325"/>
  <c r="B317" i="6"/>
  <c r="AD420" i="13"/>
  <c r="N438"/>
  <c r="BB450" i="12"/>
  <c r="C177" i="13"/>
  <c r="B453" i="12"/>
  <c r="AK356" i="13"/>
  <c r="BJ80"/>
  <c r="C528" i="12"/>
  <c r="CB173"/>
  <c r="B484" i="6"/>
  <c r="P489" i="13"/>
  <c r="AF12"/>
  <c r="AB176" i="12"/>
  <c r="X435" i="13"/>
  <c r="AA64"/>
  <c r="AR167"/>
  <c r="M187"/>
  <c r="C279" i="6"/>
  <c r="AW140" i="13"/>
  <c r="CC278" i="12"/>
  <c r="V260" i="13"/>
  <c r="X400"/>
  <c r="AK5"/>
  <c r="EC135" i="12"/>
  <c r="BR303" i="13"/>
  <c r="BQ318"/>
  <c r="BJ59"/>
  <c r="CC322" i="12"/>
  <c r="Q18" i="13"/>
  <c r="AD352"/>
  <c r="F168"/>
  <c r="U566"/>
  <c r="AN452"/>
  <c r="BS379"/>
  <c r="DB21" i="12"/>
  <c r="BE289" i="13"/>
  <c r="J51"/>
  <c r="O197"/>
  <c r="G86"/>
  <c r="AE366"/>
  <c r="D114"/>
  <c r="AX457"/>
  <c r="AN173"/>
  <c r="AS195"/>
  <c r="U353"/>
  <c r="AO338"/>
  <c r="AY411"/>
  <c r="N143"/>
  <c r="BR130"/>
  <c r="BL559"/>
  <c r="B106"/>
  <c r="AW428"/>
  <c r="AL318"/>
  <c r="BQ496"/>
  <c r="BE59"/>
  <c r="BR113"/>
  <c r="BB361"/>
  <c r="E564"/>
  <c r="AO276"/>
  <c r="EC406" i="12"/>
  <c r="AB239"/>
  <c r="AH469" i="13"/>
  <c r="AR322"/>
  <c r="AK522"/>
  <c r="J284"/>
  <c r="AH274"/>
  <c r="G522"/>
  <c r="P443"/>
  <c r="BC172"/>
  <c r="BC434"/>
  <c r="BO96"/>
  <c r="AP5"/>
  <c r="V368"/>
  <c r="U500"/>
  <c r="R562"/>
  <c r="BN34"/>
  <c r="BK308"/>
  <c r="AB247"/>
  <c r="A527"/>
  <c r="P444"/>
  <c r="AD555"/>
  <c r="K555"/>
  <c r="BC481"/>
  <c r="BS266"/>
  <c r="V195"/>
  <c r="BD506"/>
  <c r="AD300"/>
  <c r="BR124"/>
  <c r="AU311"/>
  <c r="AE76"/>
  <c r="C353" i="12"/>
  <c r="CB21"/>
  <c r="AQ12" i="13"/>
  <c r="BI179"/>
  <c r="F13"/>
  <c r="Z453"/>
  <c r="AB486" i="12"/>
  <c r="AB339" i="13"/>
  <c r="AP331"/>
  <c r="AH76"/>
  <c r="AM366"/>
  <c r="C75" i="12"/>
  <c r="R501" i="13"/>
  <c r="AU246"/>
  <c r="AW323"/>
  <c r="C433" i="12"/>
  <c r="AJ250" i="13"/>
  <c r="L500"/>
  <c r="CC152" i="12"/>
  <c r="AG547" i="13"/>
  <c r="J316"/>
  <c r="AS365"/>
  <c r="H345"/>
  <c r="B461" i="6"/>
  <c r="AW427" i="13"/>
  <c r="FE550" i="12"/>
  <c r="AD355" i="13"/>
  <c r="J446"/>
  <c r="BC508" i="12"/>
  <c r="G417" i="13"/>
  <c r="AD69"/>
  <c r="AA272"/>
  <c r="AC32"/>
  <c r="BP405"/>
  <c r="DC110" i="12"/>
  <c r="FE317"/>
  <c r="CC128"/>
  <c r="Z265" i="13"/>
  <c r="BC194" i="12"/>
  <c r="AY204" i="13"/>
  <c r="AY492"/>
  <c r="AP486"/>
  <c r="D205"/>
  <c r="BP312"/>
  <c r="AB67" i="12"/>
  <c r="U28" i="13"/>
  <c r="I487"/>
  <c r="C491" i="6"/>
  <c r="AT536" i="13"/>
  <c r="AC148" i="12"/>
  <c r="BH16" i="13"/>
  <c r="P196"/>
  <c r="BF213"/>
  <c r="AT223"/>
  <c r="BA77"/>
  <c r="CB391" i="12"/>
  <c r="AO62" i="13"/>
  <c r="Z107"/>
  <c r="AX539"/>
  <c r="S234"/>
  <c r="E566"/>
  <c r="AE138"/>
  <c r="Q79"/>
  <c r="AC39"/>
  <c r="BD410"/>
  <c r="K412"/>
  <c r="BN542"/>
  <c r="AL11"/>
  <c r="DC245" i="12"/>
  <c r="BF181" i="13"/>
  <c r="BE173"/>
  <c r="BA561"/>
  <c r="BM208"/>
  <c r="AR512"/>
  <c r="AH462"/>
  <c r="R201"/>
  <c r="BE314"/>
  <c r="AR494"/>
  <c r="A378"/>
  <c r="AK293"/>
  <c r="CC83" i="12"/>
  <c r="N539" i="13"/>
  <c r="AB387"/>
  <c r="U533" i="8"/>
  <c r="E8" i="13"/>
  <c r="CB505" i="12"/>
  <c r="K219" i="13"/>
  <c r="BO224"/>
  <c r="AF63"/>
  <c r="P82"/>
  <c r="E542"/>
  <c r="AJ513"/>
  <c r="AV182"/>
  <c r="CC134" i="12"/>
  <c r="AG50" i="13"/>
  <c r="BH393"/>
  <c r="J522"/>
  <c r="Z355"/>
  <c r="AB523" i="12"/>
  <c r="AF134" i="13"/>
  <c r="Z489"/>
  <c r="AR314"/>
  <c r="DB206" i="12"/>
  <c r="AN161" i="13"/>
  <c r="BS31"/>
  <c r="BM68"/>
  <c r="BG497"/>
  <c r="AT19"/>
  <c r="U228"/>
  <c r="AV334"/>
  <c r="A28"/>
  <c r="F439"/>
  <c r="M406"/>
  <c r="AL23"/>
  <c r="AC6"/>
  <c r="Q72"/>
  <c r="BQ246"/>
  <c r="BM19"/>
  <c r="BN446"/>
  <c r="AJ278"/>
  <c r="EB399" i="12"/>
  <c r="L421" i="13"/>
  <c r="AM542"/>
  <c r="AH392"/>
  <c r="E81"/>
  <c r="AZ95"/>
  <c r="AN363"/>
  <c r="AL416"/>
  <c r="AX497"/>
  <c r="BK559"/>
  <c r="J267"/>
  <c r="N405"/>
  <c r="F525"/>
  <c r="AG533"/>
  <c r="L355"/>
  <c r="G567"/>
  <c r="F485"/>
  <c r="AC293" i="12"/>
  <c r="AU482" i="13"/>
  <c r="C144" i="6"/>
  <c r="BH251" i="13"/>
  <c r="BB56"/>
  <c r="BK343"/>
  <c r="BL135"/>
  <c r="Q190"/>
  <c r="BP376"/>
  <c r="BI326"/>
  <c r="BB432" i="12"/>
  <c r="AD483" i="13"/>
  <c r="FE295" i="12"/>
  <c r="BI33" i="13"/>
  <c r="X418"/>
  <c r="BD203"/>
  <c r="CB222" i="12"/>
  <c r="AB550"/>
  <c r="AJ75" i="13"/>
  <c r="AD414"/>
  <c r="AV361"/>
  <c r="BE159"/>
  <c r="B389" i="6"/>
  <c r="S473" i="13"/>
  <c r="BE21"/>
  <c r="AN140"/>
  <c r="EB88" i="12"/>
  <c r="R421" i="13"/>
  <c r="P4"/>
  <c r="S480"/>
  <c r="BJ190"/>
  <c r="BA307"/>
  <c r="Q570"/>
  <c r="AY56"/>
  <c r="F354"/>
  <c r="CC335" i="12"/>
  <c r="AC109" i="13"/>
  <c r="AE245"/>
  <c r="F518"/>
  <c r="V396"/>
  <c r="BI256"/>
  <c r="C345" i="12"/>
  <c r="C79" i="6"/>
  <c r="DC319" i="12"/>
  <c r="B73" i="13"/>
  <c r="DC65" i="12"/>
  <c r="BP563" i="13"/>
  <c r="BE272"/>
  <c r="P46"/>
  <c r="Y275"/>
  <c r="AT450"/>
  <c r="O284"/>
  <c r="H538"/>
  <c r="FE249" i="12"/>
  <c r="C319" i="13"/>
  <c r="AU147"/>
  <c r="BF135"/>
  <c r="Z565"/>
  <c r="Z20"/>
  <c r="Q479"/>
  <c r="BK29"/>
  <c r="BE345"/>
  <c r="AJ239"/>
  <c r="BK509"/>
  <c r="Q162"/>
  <c r="G277"/>
  <c r="BF528"/>
  <c r="AD137"/>
  <c r="AO496"/>
  <c r="CB371" i="12"/>
  <c r="FB561"/>
  <c r="BM280" i="13"/>
  <c r="BI175"/>
  <c r="C528"/>
  <c r="AW15"/>
  <c r="W443"/>
  <c r="R486"/>
  <c r="Z152"/>
  <c r="AG297"/>
  <c r="AT343"/>
  <c r="AB244"/>
  <c r="V274"/>
  <c r="B236" i="6"/>
  <c r="BH24" i="13"/>
  <c r="BC566"/>
  <c r="C156"/>
  <c r="B200"/>
  <c r="T342"/>
  <c r="B487" i="6"/>
  <c r="U332" i="13"/>
  <c r="Y474"/>
  <c r="AN361"/>
  <c r="C443"/>
  <c r="AE265"/>
  <c r="AJ174"/>
  <c r="DC268" i="12"/>
  <c r="AQ446" i="13"/>
  <c r="B216" i="12"/>
  <c r="AR240" i="13"/>
  <c r="BO434"/>
  <c r="AM215"/>
  <c r="U173"/>
  <c r="AU128"/>
  <c r="P344"/>
  <c r="BK389"/>
  <c r="AO87"/>
  <c r="C273" i="6"/>
  <c r="AF444" i="13"/>
  <c r="AC484"/>
  <c r="AC115" i="12"/>
  <c r="AB294" i="13"/>
  <c r="AH348"/>
  <c r="BQ508"/>
  <c r="Y409"/>
  <c r="AC135"/>
  <c r="W17"/>
  <c r="N128"/>
  <c r="Z65"/>
  <c r="BB247"/>
  <c r="AI493"/>
  <c r="AK509"/>
  <c r="M341"/>
  <c r="AO304"/>
  <c r="DC97" i="12"/>
  <c r="AB358" i="13"/>
  <c r="AH34"/>
  <c r="AU366"/>
  <c r="B329" i="12"/>
  <c r="EC258"/>
  <c r="BC167" i="13"/>
  <c r="AC153"/>
  <c r="D170"/>
  <c r="BC470"/>
  <c r="E161"/>
  <c r="AF5"/>
  <c r="E41"/>
  <c r="AN133"/>
  <c r="EC363" i="12"/>
  <c r="F107" i="13"/>
  <c r="DA473"/>
  <c r="BF9"/>
  <c r="AX11"/>
  <c r="H144"/>
  <c r="AC204"/>
  <c r="BC332" i="12"/>
  <c r="D5" i="13"/>
  <c r="K493"/>
  <c r="H319"/>
  <c r="E183"/>
  <c r="BK77"/>
  <c r="C46" i="6"/>
  <c r="C347" i="12"/>
  <c r="AS281" i="13"/>
  <c r="BJ555"/>
  <c r="BP181"/>
  <c r="AU402"/>
  <c r="DB193" i="12"/>
  <c r="BR528" i="13"/>
  <c r="FE370" i="12"/>
  <c r="DB57"/>
  <c r="EC279"/>
  <c r="AX279" i="13"/>
  <c r="BH263"/>
  <c r="AX187"/>
  <c r="N381"/>
  <c r="AP24"/>
  <c r="AM425"/>
  <c r="AT90"/>
  <c r="BR512"/>
  <c r="AI333"/>
  <c r="AS397"/>
  <c r="BB270"/>
  <c r="AC219"/>
  <c r="BS236"/>
  <c r="AH184"/>
  <c r="BC165"/>
  <c r="BA42"/>
  <c r="X378"/>
  <c r="BO98"/>
  <c r="P470"/>
  <c r="AF453"/>
  <c r="AP125"/>
  <c r="AI280"/>
  <c r="K490"/>
  <c r="Q444"/>
  <c r="BC285" i="12"/>
  <c r="BF44" i="13"/>
  <c r="AE468"/>
  <c r="EB313" i="12"/>
  <c r="Y368" i="13"/>
  <c r="BP488"/>
  <c r="C251" i="6"/>
  <c r="BJ465" i="13"/>
  <c r="AV95"/>
  <c r="X312"/>
  <c r="S467"/>
  <c r="AR562"/>
  <c r="EC561" i="12"/>
  <c r="I184" i="13"/>
  <c r="Q555"/>
  <c r="AR129"/>
  <c r="BS507"/>
  <c r="BF450"/>
  <c r="BB340" i="12"/>
  <c r="BR17" i="13"/>
  <c r="CC39" i="12"/>
  <c r="BB20"/>
  <c r="B230" i="6"/>
  <c r="AB388" i="12"/>
  <c r="S315" i="13"/>
  <c r="R36"/>
  <c r="BG20"/>
  <c r="C318" i="6"/>
  <c r="B67" i="13"/>
  <c r="AA210"/>
  <c r="AY407"/>
  <c r="Z498"/>
  <c r="BR451"/>
  <c r="FE59" i="12"/>
  <c r="AI192" i="13"/>
  <c r="AP353"/>
  <c r="C164"/>
  <c r="F197"/>
  <c r="AQ4"/>
  <c r="BL477"/>
  <c r="AT272"/>
  <c r="AA335"/>
  <c r="S364"/>
  <c r="D549"/>
  <c r="AV298"/>
  <c r="B57" i="6"/>
  <c r="BS304" i="13"/>
  <c r="AX68"/>
  <c r="J303"/>
  <c r="U301"/>
  <c r="I215"/>
  <c r="V304"/>
  <c r="I343"/>
  <c r="BN551"/>
  <c r="BK457"/>
  <c r="BA554"/>
  <c r="AD462"/>
  <c r="BC283"/>
  <c r="C537" i="12"/>
  <c r="AG279" i="13"/>
  <c r="BB451" i="12"/>
  <c r="BP470" i="13"/>
  <c r="BN437"/>
  <c r="CC206" i="12"/>
  <c r="AQ88" i="13"/>
  <c r="BS534"/>
  <c r="EB563" i="12"/>
  <c r="AC352" i="13"/>
  <c r="O203"/>
  <c r="FE555" i="12"/>
  <c r="E58" i="13"/>
  <c r="AO383"/>
  <c r="P354"/>
  <c r="P26"/>
  <c r="C553"/>
  <c r="B152"/>
  <c r="H317"/>
  <c r="BQ100"/>
  <c r="AB311"/>
  <c r="AB333"/>
  <c r="C457" i="6"/>
  <c r="C333" i="12"/>
  <c r="E530" i="13"/>
  <c r="B144" i="6"/>
  <c r="AE531" i="13"/>
  <c r="CC462" i="12"/>
  <c r="M201" i="13"/>
  <c r="AM286"/>
  <c r="AJ475"/>
  <c r="K451"/>
  <c r="AZ442"/>
  <c r="BC160" i="12"/>
  <c r="H465" i="13"/>
  <c r="AC264"/>
  <c r="I305"/>
  <c r="AU406"/>
  <c r="B321" i="12"/>
  <c r="AH63" i="13"/>
  <c r="R249"/>
  <c r="EB75" i="12"/>
  <c r="E296" i="13"/>
  <c r="AR480"/>
  <c r="BG67"/>
  <c r="AF89"/>
  <c r="AU503"/>
  <c r="AN164"/>
  <c r="G314"/>
  <c r="AP242"/>
  <c r="E66"/>
  <c r="AA230"/>
  <c r="AO72"/>
  <c r="AO299"/>
  <c r="FC554" i="12"/>
  <c r="BM418" i="13"/>
  <c r="BH286"/>
  <c r="C478" i="12"/>
  <c r="E427" i="13"/>
  <c r="AM531"/>
  <c r="AF504"/>
  <c r="BQ398"/>
  <c r="BG345"/>
  <c r="AE387"/>
  <c r="EB556" i="12"/>
  <c r="X467" i="13"/>
  <c r="R297"/>
  <c r="N453"/>
  <c r="BS389"/>
  <c r="O442"/>
  <c r="EB330" i="12"/>
  <c r="AS125" i="13"/>
  <c r="AZ8"/>
  <c r="J264"/>
  <c r="BC481" i="12"/>
  <c r="B346" i="13"/>
  <c r="BL187"/>
  <c r="U307"/>
  <c r="AL531"/>
  <c r="BH140"/>
  <c r="AW552"/>
  <c r="AM360"/>
  <c r="AU553"/>
  <c r="V422"/>
  <c r="V120"/>
  <c r="AK301"/>
  <c r="AZ351"/>
  <c r="BK364"/>
  <c r="W218"/>
  <c r="BC197"/>
  <c r="H19"/>
  <c r="AR435"/>
  <c r="BB432"/>
  <c r="B509" i="6"/>
  <c r="EB171" i="12"/>
  <c r="AK45" i="13"/>
  <c r="T210"/>
  <c r="BB261" i="12"/>
  <c r="BL534" i="13"/>
  <c r="AM81"/>
  <c r="BK387"/>
  <c r="X385"/>
  <c r="BM98"/>
  <c r="K214"/>
  <c r="BE218"/>
  <c r="BG33"/>
  <c r="BJ394"/>
  <c r="V561"/>
  <c r="BK70"/>
  <c r="AQ364"/>
  <c r="F188"/>
  <c r="AM140"/>
  <c r="AO342"/>
  <c r="BL94"/>
  <c r="X226"/>
  <c r="AB279"/>
  <c r="J83"/>
  <c r="AA472"/>
  <c r="FE263" i="12"/>
  <c r="Y54" i="13"/>
  <c r="V431"/>
  <c r="AF159"/>
  <c r="V318"/>
  <c r="R347"/>
  <c r="AC58"/>
  <c r="C514" i="12"/>
  <c r="C377" i="6"/>
  <c r="BB85" i="12"/>
  <c r="AR392" i="13"/>
  <c r="BF171"/>
  <c r="AW257"/>
  <c r="D563"/>
  <c r="W414"/>
  <c r="AU332"/>
  <c r="AW119"/>
  <c r="N138"/>
  <c r="N105"/>
  <c r="AQ421"/>
  <c r="U312"/>
  <c r="DB116" i="12"/>
  <c r="BQ238" i="13"/>
  <c r="BM34"/>
  <c r="F433"/>
  <c r="AI144"/>
  <c r="R26"/>
  <c r="AL533"/>
  <c r="T227"/>
  <c r="BN380"/>
  <c r="CB370" i="12"/>
  <c r="BA54" i="13"/>
  <c r="BN372"/>
  <c r="AP439"/>
  <c r="EB465" i="12"/>
  <c r="BD538" i="13"/>
  <c r="BA157"/>
  <c r="FE233" i="12"/>
  <c r="AG8" i="13"/>
  <c r="AY44"/>
  <c r="CB168" i="12"/>
  <c r="B340" i="13"/>
  <c r="AC233"/>
  <c r="BB315" i="12"/>
  <c r="AF123" i="13"/>
  <c r="C403"/>
  <c r="BN566"/>
  <c r="D555" i="12"/>
  <c r="AG57" i="13"/>
  <c r="AO467"/>
  <c r="C156" i="6"/>
  <c r="BE34" i="13"/>
  <c r="BR125"/>
  <c r="AE57"/>
  <c r="AY443"/>
  <c r="AW173"/>
  <c r="CB170" i="12"/>
  <c r="DC124"/>
  <c r="AQ399" i="13"/>
  <c r="O52"/>
  <c r="BC544"/>
  <c r="U232"/>
  <c r="I519"/>
  <c r="BP223"/>
  <c r="BE51"/>
  <c r="AH278"/>
  <c r="I567"/>
  <c r="C239"/>
  <c r="K221"/>
  <c r="AT385"/>
  <c r="B259"/>
  <c r="CB179" i="12"/>
  <c r="BE317" i="13"/>
  <c r="AS82"/>
  <c r="AO153"/>
  <c r="AB82"/>
  <c r="AO535"/>
  <c r="BB229"/>
  <c r="F526"/>
  <c r="BN109"/>
  <c r="BF15"/>
  <c r="AL383"/>
  <c r="B37" i="12"/>
  <c r="BM15" i="13"/>
  <c r="BA243"/>
  <c r="G371"/>
  <c r="AD362"/>
  <c r="AK227"/>
  <c r="Z277"/>
  <c r="AL217"/>
  <c r="B19" i="12"/>
  <c r="AS481" i="13"/>
  <c r="AC533"/>
  <c r="AD400"/>
  <c r="B391" i="6"/>
  <c r="AJ319" i="13"/>
  <c r="J556"/>
  <c r="D538"/>
  <c r="R417"/>
  <c r="B67" i="12"/>
  <c r="BC25" i="13"/>
  <c r="O553"/>
  <c r="AP538"/>
  <c r="AS257"/>
  <c r="Y67"/>
  <c r="R239"/>
  <c r="BI468"/>
  <c r="G202"/>
  <c r="FE476" i="12"/>
  <c r="C28"/>
  <c r="DC75"/>
  <c r="X46" i="13"/>
  <c r="AM261"/>
  <c r="C90" i="6"/>
  <c r="BC450" i="12"/>
  <c r="H407" i="13"/>
  <c r="U277"/>
  <c r="BJ349"/>
  <c r="AW139"/>
  <c r="AK49"/>
  <c r="AN379"/>
  <c r="AS404"/>
  <c r="BN151"/>
  <c r="AD101"/>
  <c r="BS557"/>
  <c r="AV157"/>
  <c r="B135" i="6"/>
  <c r="DC366" i="12"/>
  <c r="AZ564" i="13"/>
  <c r="M13"/>
  <c r="AQ536"/>
  <c r="AT185"/>
  <c r="C194" i="12"/>
  <c r="E434" i="13"/>
  <c r="AK378"/>
  <c r="W89"/>
  <c r="BI38"/>
  <c r="FE226" i="12"/>
  <c r="AA519" i="13"/>
  <c r="AN519"/>
  <c r="DI525"/>
  <c r="BC412" i="12"/>
  <c r="U309" i="13"/>
  <c r="AH556"/>
  <c r="DB200" i="12"/>
  <c r="FE189"/>
  <c r="C488" i="6"/>
  <c r="C312"/>
  <c r="BF231" i="13"/>
  <c r="P88"/>
  <c r="DB297" i="12"/>
  <c r="AW197" i="13"/>
  <c r="EB517" i="12"/>
  <c r="K379" i="13"/>
  <c r="BR265"/>
  <c r="BE405"/>
  <c r="M516"/>
  <c r="AC486" i="12"/>
  <c r="CC468"/>
  <c r="AE567" i="13"/>
  <c r="AN279"/>
  <c r="AY309"/>
  <c r="B505" i="12"/>
  <c r="EB384"/>
  <c r="N13" i="13"/>
  <c r="BM301"/>
  <c r="V194"/>
  <c r="BD385"/>
  <c r="L475"/>
  <c r="BC218"/>
  <c r="T465"/>
  <c r="R71"/>
  <c r="V91"/>
  <c r="X287"/>
  <c r="R203"/>
  <c r="D26"/>
  <c r="BB398"/>
  <c r="BN276"/>
  <c r="BK567"/>
  <c r="CB60" i="12"/>
  <c r="CB523"/>
  <c r="BH434" i="13"/>
  <c r="AJ43"/>
  <c r="R276"/>
  <c r="BB522"/>
  <c r="AM307"/>
  <c r="AB316" i="12"/>
  <c r="C146" i="13"/>
  <c r="U24"/>
  <c r="C181" i="12"/>
  <c r="AC200" i="13"/>
  <c r="B261" i="12"/>
  <c r="Y118" i="13"/>
  <c r="P377"/>
  <c r="AF513"/>
  <c r="BC499" i="12"/>
  <c r="BN54" i="13"/>
  <c r="AG228"/>
  <c r="BB298"/>
  <c r="U169"/>
  <c r="AI175"/>
  <c r="H270"/>
  <c r="X78"/>
  <c r="AU50"/>
  <c r="Z189"/>
  <c r="BG480"/>
  <c r="BK212"/>
  <c r="BE373"/>
  <c r="BN406"/>
  <c r="AB128" i="12"/>
  <c r="AE451" i="13"/>
  <c r="D70"/>
  <c r="S67"/>
  <c r="AS61"/>
  <c r="B59"/>
  <c r="AS99"/>
  <c r="AB345"/>
  <c r="C349" i="6"/>
  <c r="DB220" i="12"/>
  <c r="Z244" i="13"/>
  <c r="AU561"/>
  <c r="AC290" i="12"/>
  <c r="EB200"/>
  <c r="Z288" i="13"/>
  <c r="EC308" i="12"/>
  <c r="FE471"/>
  <c r="I506" i="13"/>
  <c r="AD172"/>
  <c r="BD484"/>
  <c r="W159"/>
  <c r="AT445"/>
  <c r="D372"/>
  <c r="W168"/>
  <c r="R529"/>
  <c r="D198"/>
  <c r="I33"/>
  <c r="B59" i="12"/>
  <c r="AJ312" i="13"/>
  <c r="S484"/>
  <c r="G434"/>
  <c r="BB569"/>
  <c r="Y105"/>
  <c r="U436"/>
  <c r="R241"/>
  <c r="AF387"/>
  <c r="J478"/>
  <c r="A406"/>
  <c r="BA38"/>
  <c r="DC314" i="12"/>
  <c r="BL351" i="13"/>
  <c r="Q372"/>
  <c r="Q272"/>
  <c r="BJ491"/>
  <c r="BR354"/>
  <c r="EC323" i="12"/>
  <c r="P348" i="13"/>
  <c r="B308" i="12"/>
  <c r="BC324" i="13"/>
  <c r="BH204"/>
  <c r="AD511"/>
  <c r="BS131"/>
  <c r="AZ382"/>
  <c r="H550"/>
  <c r="A420"/>
  <c r="E125"/>
  <c r="Z359"/>
  <c r="AV382"/>
  <c r="T278"/>
  <c r="C417"/>
  <c r="BA478"/>
  <c r="M118"/>
  <c r="B293"/>
  <c r="BK561"/>
  <c r="BG306"/>
  <c r="AM305"/>
  <c r="AI249"/>
  <c r="AQ413"/>
  <c r="AV251"/>
  <c r="AF28"/>
  <c r="AT458"/>
  <c r="U125"/>
  <c r="BF336"/>
  <c r="BH494"/>
  <c r="AU86"/>
  <c r="Z14"/>
  <c r="U265"/>
  <c r="BC375"/>
  <c r="AC80"/>
  <c r="AW184"/>
  <c r="BA413"/>
  <c r="AU397"/>
  <c r="Y135"/>
  <c r="BJ539"/>
  <c r="S143"/>
  <c r="O109"/>
  <c r="U528"/>
  <c r="CC240" i="12"/>
  <c r="C414" i="13"/>
  <c r="BL160"/>
  <c r="AB210" i="12"/>
  <c r="DC388"/>
  <c r="N97" i="13"/>
  <c r="AH129"/>
  <c r="BB565"/>
  <c r="BK397"/>
  <c r="P287"/>
  <c r="O121"/>
  <c r="BC247" i="12"/>
  <c r="AU512" i="13"/>
  <c r="BQ108"/>
  <c r="AE393"/>
  <c r="B518"/>
  <c r="AH14"/>
  <c r="R74"/>
  <c r="A506"/>
  <c r="BB502"/>
  <c r="Q547"/>
  <c r="EB141" i="12"/>
  <c r="AO456" i="13"/>
  <c r="Q503"/>
  <c r="R158"/>
  <c r="C249"/>
  <c r="E492"/>
  <c r="C413" i="12"/>
  <c r="BM75" i="13"/>
  <c r="AL431"/>
  <c r="AL425"/>
  <c r="U485"/>
  <c r="AU308"/>
  <c r="N218"/>
  <c r="AH472"/>
  <c r="E269"/>
  <c r="BP53"/>
  <c r="C566"/>
  <c r="CC210" i="12"/>
  <c r="AB420"/>
  <c r="O564" i="13"/>
  <c r="A557"/>
  <c r="H40"/>
  <c r="Y157"/>
  <c r="H480"/>
  <c r="DC329" i="12"/>
  <c r="AM464" i="13"/>
  <c r="AC380"/>
  <c r="L266"/>
  <c r="R150"/>
  <c r="AU11"/>
  <c r="X406"/>
  <c r="BP393"/>
  <c r="DB275" i="12"/>
  <c r="AC340" i="13"/>
  <c r="S501"/>
  <c r="AT411"/>
  <c r="BM480"/>
  <c r="AH5"/>
  <c r="BC115" i="12"/>
  <c r="Z357" i="13"/>
  <c r="Q275"/>
  <c r="AQ69"/>
  <c r="AZ536"/>
  <c r="T395"/>
  <c r="AG40"/>
  <c r="BC119" i="12"/>
  <c r="P496" i="13"/>
  <c r="AI285"/>
  <c r="BF53"/>
  <c r="A415"/>
  <c r="BH374"/>
  <c r="BA445"/>
  <c r="J302"/>
  <c r="C310" i="6"/>
  <c r="B149"/>
  <c r="AZ30" i="13"/>
  <c r="BH61"/>
  <c r="AB477"/>
  <c r="AB74"/>
  <c r="EC501" i="12"/>
  <c r="C278" i="13"/>
  <c r="M560"/>
  <c r="BC381" i="12"/>
  <c r="V101" i="13"/>
  <c r="U520"/>
  <c r="AW207"/>
  <c r="L54"/>
  <c r="C524" i="12"/>
  <c r="L121" i="13"/>
  <c r="C474"/>
  <c r="BQ486"/>
  <c r="BB447" i="12"/>
  <c r="Z229" i="13"/>
  <c r="BS560"/>
  <c r="D526"/>
  <c r="FE310" i="12"/>
  <c r="B412" i="6"/>
  <c r="BH382" i="13"/>
  <c r="M422"/>
  <c r="AA312"/>
  <c r="BJ216"/>
  <c r="AO542"/>
  <c r="AH151"/>
  <c r="K226"/>
  <c r="M512"/>
  <c r="AP244"/>
  <c r="BR373"/>
  <c r="AE479"/>
  <c r="BN284"/>
  <c r="C303" i="6"/>
  <c r="AK365" i="13"/>
  <c r="B58" i="6"/>
  <c r="AX5" i="13"/>
  <c r="B5"/>
  <c r="O55"/>
  <c r="X56"/>
  <c r="CB393" i="12"/>
  <c r="C410"/>
  <c r="R317" i="13"/>
  <c r="AJ206"/>
  <c r="W191"/>
  <c r="AB71"/>
  <c r="C107" i="12"/>
  <c r="BG79" i="13"/>
  <c r="J309"/>
  <c r="BC261" i="12"/>
  <c r="AC18"/>
  <c r="AU542" i="13"/>
  <c r="AC558" i="12"/>
  <c r="BA89" i="13"/>
  <c r="Y117"/>
  <c r="K171"/>
  <c r="CB216" i="12"/>
  <c r="AM74" i="13"/>
  <c r="C477" i="12"/>
  <c r="AB443"/>
  <c r="T71" i="13"/>
  <c r="AA128"/>
  <c r="EC515" i="12"/>
  <c r="AW265" i="13"/>
  <c r="C546"/>
  <c r="Z446"/>
  <c r="BH489"/>
  <c r="EC95" i="12"/>
  <c r="BR464" i="13"/>
  <c r="G171"/>
  <c r="AI60"/>
  <c r="BO276"/>
  <c r="AE186"/>
  <c r="BS536"/>
  <c r="AE249"/>
  <c r="BS78"/>
  <c r="BG503"/>
  <c r="C345" i="6"/>
  <c r="BB542" i="13"/>
  <c r="B474" i="12"/>
  <c r="AW431" i="13"/>
  <c r="AJ143"/>
  <c r="AP160"/>
  <c r="BC559"/>
  <c r="AC156"/>
  <c r="C258"/>
  <c r="DD477"/>
  <c r="AI307"/>
  <c r="V389"/>
  <c r="E26"/>
  <c r="AC232" i="12"/>
  <c r="A288" i="13"/>
  <c r="T129"/>
  <c r="CC236" i="12"/>
  <c r="BL285" i="13"/>
  <c r="BS97"/>
  <c r="AR170"/>
  <c r="BJ540"/>
  <c r="D91"/>
  <c r="BG247"/>
  <c r="EC148" i="12"/>
  <c r="AD497" i="13"/>
  <c r="AX298"/>
  <c r="AK308"/>
  <c r="AC203" i="12"/>
  <c r="A284" i="13"/>
  <c r="BB500" i="12"/>
  <c r="S356" i="13"/>
  <c r="DC109" i="12"/>
  <c r="BC235" i="13"/>
  <c r="AD522"/>
  <c r="AR148"/>
  <c r="AJ113"/>
  <c r="BC169"/>
  <c r="AK276"/>
  <c r="DC435" i="12"/>
  <c r="AJ138" i="13"/>
  <c r="D160"/>
  <c r="B189"/>
  <c r="BS118"/>
  <c r="C266" i="12"/>
  <c r="O237" i="13"/>
  <c r="BG168"/>
  <c r="E532"/>
  <c r="L185"/>
  <c r="AJ105"/>
  <c r="U414"/>
  <c r="AQ109"/>
  <c r="AT271"/>
  <c r="AO98"/>
  <c r="AC382"/>
  <c r="K92"/>
  <c r="G449"/>
  <c r="BO106"/>
  <c r="C392" i="6"/>
  <c r="BJ326" i="13"/>
  <c r="AC192"/>
  <c r="E214"/>
  <c r="AB125"/>
  <c r="AA351"/>
  <c r="BG252"/>
  <c r="T254"/>
  <c r="BB14"/>
  <c r="EB496" i="12"/>
  <c r="BG112" i="13"/>
  <c r="AO382"/>
  <c r="W452"/>
  <c r="BG445"/>
  <c r="Z545"/>
  <c r="V433"/>
  <c r="M94"/>
  <c r="BS359"/>
  <c r="A108"/>
  <c r="AP218"/>
  <c r="C32" i="12"/>
  <c r="AG555" i="13"/>
  <c r="AQ480"/>
  <c r="BB356" i="12"/>
  <c r="AB20"/>
  <c r="BJ234" i="13"/>
  <c r="BS543"/>
  <c r="M431"/>
  <c r="C550"/>
  <c r="R447"/>
  <c r="Y302"/>
  <c r="S527"/>
  <c r="AM255"/>
  <c r="H23"/>
  <c r="Y289"/>
  <c r="AN154"/>
  <c r="AH529"/>
  <c r="D136"/>
  <c r="W320"/>
  <c r="AQ508"/>
  <c r="H174"/>
  <c r="BR219"/>
  <c r="AO352"/>
  <c r="B377" i="12"/>
  <c r="AB83" i="13"/>
  <c r="AD531"/>
  <c r="W386"/>
  <c r="AM71"/>
  <c r="E166"/>
  <c r="S395"/>
  <c r="AP373"/>
  <c r="DC353" i="12"/>
  <c r="Y154" i="13"/>
  <c r="B108"/>
  <c r="E229"/>
  <c r="AW175"/>
  <c r="F489"/>
  <c r="BK318"/>
  <c r="AB350"/>
  <c r="B174" i="12"/>
  <c r="Q68" i="13"/>
  <c r="BC179"/>
  <c r="T267"/>
  <c r="AB22"/>
  <c r="FE288" i="12"/>
  <c r="G47" i="13"/>
  <c r="AC521"/>
  <c r="N28"/>
  <c r="F517"/>
  <c r="BC409" i="12"/>
  <c r="F429" i="13"/>
  <c r="AJ33"/>
  <c r="BS117"/>
  <c r="B433" i="6"/>
  <c r="BI333" i="13"/>
  <c r="D468"/>
  <c r="AW137"/>
  <c r="AD460"/>
  <c r="AR201"/>
  <c r="D180"/>
  <c r="CB378" i="12"/>
  <c r="AM377" i="13"/>
  <c r="AP124"/>
  <c r="AG341"/>
  <c r="B415" i="6"/>
  <c r="BQ8" i="13"/>
  <c r="AZ136"/>
  <c r="FB548" i="12"/>
  <c r="V30" i="13"/>
  <c r="AL348"/>
  <c r="BC209"/>
  <c r="AM486"/>
  <c r="V448"/>
  <c r="BN375"/>
  <c r="FB539" i="12"/>
  <c r="AO469" i="13"/>
  <c r="AC17" i="12"/>
  <c r="O243" i="13"/>
  <c r="BS404"/>
  <c r="AJ468"/>
  <c r="AU502"/>
  <c r="AB570"/>
  <c r="L295"/>
  <c r="U477"/>
  <c r="Z338"/>
  <c r="B507" i="12"/>
  <c r="CC254"/>
  <c r="EC388"/>
  <c r="AC500" i="13"/>
  <c r="Y410"/>
  <c r="CC135" i="12"/>
  <c r="AI152" i="13"/>
  <c r="CB305" i="12"/>
  <c r="AD197" i="13"/>
  <c r="M463"/>
  <c r="AU135"/>
  <c r="EB237" i="12"/>
  <c r="Q77" i="13"/>
  <c r="BO321"/>
  <c r="V376"/>
  <c r="K439"/>
  <c r="AX500"/>
  <c r="BP293"/>
  <c r="AK202"/>
  <c r="AR177"/>
  <c r="AA548"/>
  <c r="V40"/>
  <c r="AD288"/>
  <c r="C130" i="6"/>
  <c r="B301" i="13"/>
  <c r="Z137"/>
  <c r="AW314"/>
  <c r="AM480"/>
  <c r="AJ259"/>
  <c r="BI87"/>
  <c r="AW551"/>
  <c r="AB379"/>
  <c r="AJ202"/>
  <c r="BB421" i="12"/>
  <c r="AD425" i="13"/>
  <c r="AC235"/>
  <c r="BH269"/>
  <c r="BK381"/>
  <c r="BP204"/>
  <c r="EB43" i="12"/>
  <c r="AB183" i="13"/>
  <c r="BR170"/>
  <c r="AC298" i="12"/>
  <c r="BC393" i="13"/>
  <c r="AN48"/>
  <c r="AQ493"/>
  <c r="Q195"/>
  <c r="AB167"/>
  <c r="AE103"/>
  <c r="AV381"/>
  <c r="BJ392"/>
  <c r="BN493"/>
  <c r="BD42"/>
  <c r="AR457"/>
  <c r="AI13"/>
  <c r="BF133"/>
  <c r="U304"/>
  <c r="I31"/>
  <c r="BB287"/>
  <c r="BB291" i="12"/>
  <c r="AC373"/>
  <c r="T380" i="13"/>
  <c r="BA373"/>
  <c r="C522"/>
  <c r="BG18"/>
  <c r="BK41"/>
  <c r="EC334" i="12"/>
  <c r="AQ398" i="13"/>
  <c r="C340" i="6"/>
  <c r="I27" i="13"/>
  <c r="J182"/>
  <c r="BH433"/>
  <c r="AO65"/>
  <c r="BD128"/>
  <c r="B49"/>
  <c r="AR8"/>
  <c r="AR302"/>
  <c r="BQ63"/>
  <c r="F412"/>
  <c r="AB248" i="12"/>
  <c r="AL352" i="13"/>
  <c r="AK182"/>
  <c r="J524"/>
  <c r="X169"/>
  <c r="H450"/>
  <c r="F369"/>
  <c r="AH12"/>
  <c r="FE243" i="12"/>
  <c r="X297" i="13"/>
  <c r="BB267" i="12"/>
  <c r="BF241" i="13"/>
  <c r="AO272"/>
  <c r="AF217"/>
  <c r="BS499"/>
  <c r="C448" i="6"/>
  <c r="AM26" i="13"/>
  <c r="AN158"/>
  <c r="AY382"/>
  <c r="AE507"/>
  <c r="BG68"/>
  <c r="AR210"/>
  <c r="BP162"/>
  <c r="AD319"/>
  <c r="S192"/>
  <c r="AT527"/>
  <c r="C399" i="12"/>
  <c r="AE47" i="13"/>
  <c r="BB160" i="12"/>
  <c r="AL157" i="13"/>
  <c r="BE176"/>
  <c r="AR568"/>
  <c r="B191" i="12"/>
  <c r="AY261" i="13"/>
  <c r="BC350" i="12"/>
  <c r="E345" i="13"/>
  <c r="BR247"/>
  <c r="D491"/>
  <c r="AY393"/>
  <c r="X251"/>
  <c r="BB380" i="12"/>
  <c r="AM321" i="13"/>
  <c r="Q54"/>
  <c r="F527"/>
  <c r="BS473"/>
  <c r="H165"/>
  <c r="AY120"/>
  <c r="AN458"/>
  <c r="V7"/>
  <c r="C407" i="6"/>
  <c r="FE311" i="12"/>
  <c r="Y184" i="13"/>
  <c r="AB439" i="12"/>
  <c r="AS562" i="13"/>
  <c r="O417"/>
  <c r="X204"/>
  <c r="FB551" i="12"/>
  <c r="BF554" i="13"/>
  <c r="AZ90"/>
  <c r="T417"/>
  <c r="E272"/>
  <c r="D145"/>
  <c r="C163" i="12"/>
  <c r="AR359" i="13"/>
  <c r="AX553"/>
  <c r="BQ122"/>
  <c r="U110"/>
  <c r="BG82"/>
  <c r="BJ526"/>
  <c r="AK333"/>
  <c r="BN222"/>
  <c r="G534"/>
  <c r="BJ440"/>
  <c r="AD503"/>
  <c r="AD127"/>
  <c r="C72"/>
  <c r="W152"/>
  <c r="AZ171"/>
  <c r="AG357"/>
  <c r="D81"/>
  <c r="AF96"/>
  <c r="BB23" i="12"/>
  <c r="BF163" i="13"/>
  <c r="T284"/>
  <c r="BH255"/>
  <c r="BC260" i="12"/>
  <c r="O160" i="13"/>
  <c r="Y530"/>
  <c r="K133"/>
  <c r="A256"/>
  <c r="AM174"/>
  <c r="EB257" i="12"/>
  <c r="BN189" i="13"/>
  <c r="BC55" i="12"/>
  <c r="R521" i="13"/>
  <c r="Y234"/>
  <c r="BL384"/>
  <c r="AU228"/>
  <c r="BM63"/>
  <c r="BA292"/>
  <c r="BR424"/>
  <c r="G541"/>
  <c r="AY54"/>
  <c r="BI362"/>
  <c r="V214"/>
  <c r="R108"/>
  <c r="BL416"/>
  <c r="C428" i="6"/>
  <c r="A551" i="13"/>
  <c r="CC34" i="12"/>
  <c r="O32" i="13"/>
  <c r="T37"/>
  <c r="AE560"/>
  <c r="AM73"/>
  <c r="AR524"/>
  <c r="EC457" i="12"/>
  <c r="X157" i="13"/>
  <c r="AA74"/>
  <c r="N296"/>
  <c r="AA370"/>
  <c r="H486"/>
  <c r="R476"/>
  <c r="Y125"/>
  <c r="X48"/>
  <c r="Z360"/>
  <c r="AT240"/>
  <c r="BG97"/>
  <c r="AM33"/>
  <c r="FE240" i="12"/>
  <c r="AG549" i="13"/>
  <c r="AU93"/>
  <c r="AK235"/>
  <c r="BM413"/>
  <c r="AF262"/>
  <c r="AW10"/>
  <c r="H440"/>
  <c r="V165"/>
  <c r="BG570"/>
  <c r="AO570"/>
  <c r="BQ368"/>
  <c r="Y383"/>
  <c r="BL503"/>
  <c r="CB502" i="12"/>
  <c r="BI357" i="13"/>
  <c r="DD470"/>
  <c r="B211" i="12"/>
  <c r="E187" i="13"/>
  <c r="S360"/>
  <c r="BE412"/>
  <c r="S203"/>
  <c r="BC212" i="12"/>
  <c r="AC511" i="13"/>
  <c r="AH57"/>
  <c r="AC520"/>
  <c r="AD7"/>
  <c r="BP294"/>
  <c r="AS164"/>
  <c r="AO434"/>
  <c r="BD248"/>
  <c r="AL75"/>
  <c r="BB186" i="12"/>
  <c r="BG376" i="13"/>
  <c r="AB569"/>
  <c r="U84"/>
  <c r="BC216"/>
  <c r="C96" i="12"/>
  <c r="AL213" i="13"/>
  <c r="AT130"/>
  <c r="AU555"/>
  <c r="BB9"/>
  <c r="AC562"/>
  <c r="J519"/>
  <c r="AI328"/>
  <c r="D243"/>
  <c r="K207"/>
  <c r="AZ281"/>
  <c r="DS534"/>
  <c r="EC445" i="12"/>
  <c r="EC12"/>
  <c r="U521" i="13"/>
  <c r="AH327"/>
  <c r="F177"/>
  <c r="BF80"/>
  <c r="AC480"/>
  <c r="AZ199"/>
  <c r="AK420"/>
  <c r="M74"/>
  <c r="BN111"/>
  <c r="AF33"/>
  <c r="AL554"/>
  <c r="AH363"/>
  <c r="AM278"/>
  <c r="AA22"/>
  <c r="V450"/>
  <c r="AM244"/>
  <c r="AE463"/>
  <c r="AC248" i="12"/>
  <c r="S232" i="13"/>
  <c r="AW198"/>
  <c r="E162"/>
  <c r="AZ330"/>
  <c r="BQ290"/>
  <c r="W129"/>
  <c r="B134" i="6"/>
  <c r="H560" i="13"/>
  <c r="U548"/>
  <c r="BE286"/>
  <c r="BB310"/>
  <c r="AX87"/>
  <c r="AU61"/>
  <c r="B199" i="6"/>
  <c r="AB304" i="12"/>
  <c r="BI524" i="13"/>
  <c r="N129"/>
  <c r="AZ294"/>
  <c r="EB504" i="12"/>
  <c r="AP540" i="13"/>
  <c r="B438"/>
  <c r="BQ281"/>
  <c r="I272"/>
  <c r="W377"/>
  <c r="AR403"/>
  <c r="BC369" i="12"/>
  <c r="B550"/>
  <c r="A191" i="13"/>
  <c r="CB36" i="12"/>
  <c r="A247" i="13"/>
  <c r="AO402"/>
  <c r="X116"/>
  <c r="S274"/>
  <c r="DB510" i="12"/>
  <c r="AE542" i="13"/>
  <c r="J330"/>
  <c r="AY78"/>
  <c r="AL334"/>
  <c r="BF544"/>
  <c r="CC536" i="12"/>
  <c r="Z400" i="13"/>
  <c r="BR218"/>
  <c r="L40"/>
  <c r="Q392"/>
  <c r="AJ139"/>
  <c r="EB444" i="12"/>
  <c r="N126" i="13"/>
  <c r="CB313" i="12"/>
  <c r="BC250" i="13"/>
  <c r="AZ412"/>
  <c r="O482"/>
  <c r="AZ312"/>
  <c r="AN25"/>
  <c r="J345"/>
  <c r="R334"/>
  <c r="AF203"/>
  <c r="Y27"/>
  <c r="V19"/>
  <c r="AB404" i="12"/>
  <c r="C209" i="13"/>
  <c r="AW205"/>
  <c r="L331"/>
  <c r="AA205"/>
  <c r="AW565"/>
  <c r="BO181"/>
  <c r="BL569"/>
  <c r="EC291" i="12"/>
  <c r="AA288" i="13"/>
  <c r="FE87" i="12"/>
  <c r="B338" i="6"/>
  <c r="BF219" i="13"/>
  <c r="AB186" i="12"/>
  <c r="BC187"/>
  <c r="B30" i="13"/>
  <c r="BJ507"/>
  <c r="BP340"/>
  <c r="AX176"/>
  <c r="L416"/>
  <c r="Q426"/>
  <c r="V413"/>
  <c r="BB473"/>
  <c r="AF251"/>
  <c r="C357"/>
  <c r="AO80"/>
  <c r="BM338"/>
  <c r="AZ411"/>
  <c r="H341"/>
  <c r="M88"/>
  <c r="AW61"/>
  <c r="FC556" i="12"/>
  <c r="BD391" i="13"/>
  <c r="AC60" i="12"/>
  <c r="C383"/>
  <c r="BR389" i="13"/>
  <c r="AC409"/>
  <c r="BQ33"/>
  <c r="AU286"/>
  <c r="BM462"/>
  <c r="C389" i="12"/>
  <c r="AZ541" i="13"/>
  <c r="BO166"/>
  <c r="BN212"/>
  <c r="Q89"/>
  <c r="C401" i="6"/>
  <c r="X244" i="13"/>
  <c r="B393" i="6"/>
  <c r="C565" i="13"/>
  <c r="BH304"/>
  <c r="BS342"/>
  <c r="P404"/>
  <c r="B366"/>
  <c r="AP488"/>
  <c r="AM413"/>
  <c r="Q104"/>
  <c r="AB10"/>
  <c r="R95"/>
  <c r="C467" i="6"/>
  <c r="AV209" i="13"/>
  <c r="BB490"/>
  <c r="G321"/>
  <c r="B508" i="6"/>
  <c r="AI208" i="13"/>
  <c r="EC311" i="12"/>
  <c r="V149" i="13"/>
  <c r="Y251"/>
  <c r="B536"/>
  <c r="BP197"/>
  <c r="AO278"/>
  <c r="AK244"/>
  <c r="BJ369"/>
  <c r="BC366"/>
  <c r="AD544"/>
  <c r="BH108"/>
  <c r="AE338"/>
  <c r="AA467"/>
  <c r="DC204" i="12"/>
  <c r="O178" i="13"/>
  <c r="Q166"/>
  <c r="BP286"/>
  <c r="BB483" i="12"/>
  <c r="AQ45" i="13"/>
  <c r="B207" i="6"/>
  <c r="E223" i="13"/>
  <c r="BS54"/>
  <c r="P131"/>
  <c r="AC453"/>
  <c r="BF317"/>
  <c r="BB273" i="12"/>
  <c r="C11"/>
  <c r="AO374" i="13"/>
  <c r="B361" i="12"/>
  <c r="H28" i="13"/>
  <c r="AN349"/>
  <c r="Y230"/>
  <c r="BB132"/>
  <c r="BA171"/>
  <c r="AI9"/>
  <c r="Y332"/>
  <c r="AS48"/>
  <c r="Q552"/>
  <c r="H536"/>
  <c r="C532"/>
  <c r="I423"/>
  <c r="W509"/>
  <c r="S231"/>
  <c r="AK111"/>
  <c r="BN381"/>
  <c r="AX14"/>
  <c r="BA559"/>
  <c r="BA140"/>
  <c r="DB479"/>
  <c r="V410"/>
  <c r="BB541"/>
  <c r="AD89"/>
  <c r="AH150"/>
  <c r="J14"/>
  <c r="CB298" i="12"/>
  <c r="DS563" i="13"/>
  <c r="B213" i="6"/>
  <c r="AC238" i="13"/>
  <c r="BN513"/>
  <c r="AN201"/>
  <c r="EC15" i="12"/>
  <c r="M443" i="13"/>
  <c r="BQ106"/>
  <c r="BL440"/>
  <c r="DB124" i="12"/>
  <c r="BS335" i="13"/>
  <c r="AE521"/>
  <c r="E450"/>
  <c r="AE438"/>
  <c r="AR529"/>
  <c r="C411" i="6"/>
  <c r="D542" i="12"/>
  <c r="Z465" i="13"/>
  <c r="AN234"/>
  <c r="AE139"/>
  <c r="BA485"/>
  <c r="BP194"/>
  <c r="BS396"/>
  <c r="BQ40"/>
  <c r="BR31"/>
  <c r="BS457"/>
  <c r="R173"/>
  <c r="BN119"/>
  <c r="AB523"/>
  <c r="AK89"/>
  <c r="BL427"/>
  <c r="T455"/>
  <c r="I350"/>
  <c r="A333"/>
  <c r="S347"/>
  <c r="BB262"/>
  <c r="A419"/>
  <c r="BI299"/>
  <c r="U135"/>
  <c r="BR483"/>
  <c r="AP248"/>
  <c r="AE506"/>
  <c r="X461"/>
  <c r="S124"/>
  <c r="D208"/>
  <c r="Z492"/>
  <c r="C478" i="6"/>
  <c r="AD125" i="13"/>
  <c r="AW66"/>
  <c r="AY450"/>
  <c r="CC18" i="12"/>
  <c r="AJ244" i="13"/>
  <c r="AB551" i="12"/>
  <c r="BK201" i="13"/>
  <c r="V256"/>
  <c r="W143"/>
  <c r="BQ175"/>
  <c r="AJ55"/>
  <c r="C461"/>
  <c r="BR428"/>
  <c r="AR120"/>
  <c r="BS368"/>
  <c r="X282"/>
  <c r="BB201"/>
  <c r="BE419"/>
  <c r="AL311"/>
  <c r="BQ58"/>
  <c r="CB492" i="12"/>
  <c r="DB329"/>
  <c r="J109" i="13"/>
  <c r="R532"/>
  <c r="AO322"/>
  <c r="AM330"/>
  <c r="AB20"/>
  <c r="AV394"/>
  <c r="AM284"/>
  <c r="FE528" i="12"/>
  <c r="AD343" i="13"/>
  <c r="AM207"/>
  <c r="AC204" i="12"/>
  <c r="BO329" i="13"/>
  <c r="BC407" i="12"/>
  <c r="AZ257" i="13"/>
  <c r="L559"/>
  <c r="AC407"/>
  <c r="BA511"/>
  <c r="B166" i="6"/>
  <c r="AR393" i="13"/>
  <c r="BB422" i="12"/>
  <c r="D210" i="13"/>
  <c r="I21"/>
  <c r="BR42"/>
  <c r="C396"/>
  <c r="D329"/>
  <c r="B31" i="6"/>
  <c r="BC321" i="12"/>
  <c r="BA133" i="13"/>
  <c r="BQ564"/>
  <c r="AY315"/>
  <c r="M442"/>
  <c r="W328"/>
  <c r="Z314"/>
  <c r="BB134" i="12"/>
  <c r="N323" i="13"/>
  <c r="R433"/>
  <c r="AL502"/>
  <c r="X402"/>
  <c r="FE23" i="12"/>
  <c r="A370" i="13"/>
  <c r="AA454"/>
  <c r="AH499"/>
  <c r="AF256"/>
  <c r="AC563" i="12"/>
  <c r="AQ435" i="13"/>
  <c r="BB19"/>
  <c r="AI565"/>
  <c r="AN336"/>
  <c r="BD448"/>
  <c r="AK458"/>
  <c r="BH482"/>
  <c r="DB284" i="12"/>
  <c r="R194" i="13"/>
  <c r="I73"/>
  <c r="BE489"/>
  <c r="AD266"/>
  <c r="AB381"/>
  <c r="K68"/>
  <c r="I216"/>
  <c r="M453"/>
  <c r="AT171"/>
  <c r="EB137" i="12"/>
  <c r="BJ278" i="13"/>
  <c r="AV459"/>
  <c r="BR570"/>
  <c r="AY72"/>
  <c r="AC339"/>
  <c r="CC552" i="12"/>
  <c r="AL447" i="13"/>
  <c r="C369" i="12"/>
  <c r="B321" i="6"/>
  <c r="AV93" i="13"/>
  <c r="AY563"/>
  <c r="BC483" i="12"/>
  <c r="BK358" i="13"/>
  <c r="BL550"/>
  <c r="BC240"/>
  <c r="DC164" i="12"/>
  <c r="AU41" i="13"/>
  <c r="W383"/>
  <c r="AO201"/>
  <c r="BH469"/>
  <c r="D249"/>
  <c r="BB50" i="12"/>
  <c r="P126" i="13"/>
  <c r="R256"/>
  <c r="C93" i="6"/>
  <c r="M128" i="13"/>
  <c r="BH381"/>
  <c r="AC157"/>
  <c r="AP511"/>
  <c r="DC555" i="12"/>
  <c r="AH280" i="13"/>
  <c r="BN481"/>
  <c r="BL69"/>
  <c r="BK206"/>
  <c r="DB177" i="12"/>
  <c r="G465" i="13"/>
  <c r="AG553"/>
  <c r="K433"/>
  <c r="BA132"/>
  <c r="BQ87"/>
  <c r="AS513"/>
  <c r="CB14" i="12"/>
  <c r="E508" i="13"/>
  <c r="AN281"/>
  <c r="BL24"/>
  <c r="EC401" i="12"/>
  <c r="AF352" i="13"/>
  <c r="T291"/>
  <c r="BQ484"/>
  <c r="BP95"/>
  <c r="T542"/>
  <c r="AS129"/>
  <c r="AZ504"/>
  <c r="DB547" i="12"/>
  <c r="AV305" i="13"/>
  <c r="M146"/>
  <c r="N421"/>
  <c r="W151"/>
  <c r="BA150"/>
  <c r="C130"/>
  <c r="BR58"/>
  <c r="BO343"/>
  <c r="DB212" i="12"/>
  <c r="BG49" i="13"/>
  <c r="L414"/>
  <c r="D295"/>
  <c r="T325"/>
  <c r="M374"/>
  <c r="BE374"/>
  <c r="BE76"/>
  <c r="BR237"/>
  <c r="CC214" i="12"/>
  <c r="D470" i="13"/>
  <c r="B383" i="6"/>
  <c r="AX208" i="13"/>
  <c r="C462"/>
  <c r="AD375"/>
  <c r="AB101" i="12"/>
  <c r="AK217" i="13"/>
  <c r="L432"/>
  <c r="BL88"/>
  <c r="BK439"/>
  <c r="C557" i="12"/>
  <c r="CB114"/>
  <c r="AK93" i="13"/>
  <c r="H318"/>
  <c r="BJ384"/>
  <c r="BS98"/>
  <c r="B520"/>
  <c r="AA475"/>
  <c r="AV549"/>
  <c r="BL274"/>
  <c r="DB323" i="12"/>
  <c r="I539" i="13"/>
  <c r="A46"/>
  <c r="BQ185"/>
  <c r="BL389"/>
  <c r="AW307"/>
  <c r="V270"/>
  <c r="AS207"/>
  <c r="W298"/>
  <c r="N91"/>
  <c r="BH310"/>
  <c r="BB551" i="12"/>
  <c r="AD432" i="3"/>
  <c r="AX319" i="13"/>
  <c r="C418" i="6"/>
  <c r="BP445" i="13"/>
  <c r="S466"/>
  <c r="EC96" i="12"/>
  <c r="M488" i="13"/>
  <c r="AE501"/>
  <c r="AB36"/>
  <c r="X489"/>
  <c r="BA37"/>
  <c r="Q209"/>
  <c r="BC214" i="12"/>
  <c r="E137" i="13"/>
  <c r="W410"/>
  <c r="G313"/>
  <c r="C453" i="6"/>
  <c r="O561" i="13"/>
  <c r="C292" i="6"/>
  <c r="BI350" i="13"/>
  <c r="U563"/>
  <c r="AK416"/>
  <c r="Q383"/>
  <c r="BO528"/>
  <c r="AP534"/>
  <c r="O283"/>
  <c r="AS4"/>
  <c r="AV8"/>
  <c r="BD276"/>
  <c r="BF497"/>
  <c r="C512" i="12"/>
  <c r="C465"/>
  <c r="BO34" i="13"/>
  <c r="M342"/>
  <c r="AT25"/>
  <c r="BK374"/>
  <c r="C478"/>
  <c r="DB385" i="12"/>
  <c r="AU175" i="13"/>
  <c r="BC279" i="12"/>
  <c r="P19" i="13"/>
  <c r="S249"/>
  <c r="H61"/>
  <c r="O189"/>
  <c r="R327" i="3"/>
  <c r="CC24" i="12"/>
  <c r="K535" i="13"/>
  <c r="AW19"/>
  <c r="BS503"/>
  <c r="AF312"/>
  <c r="AM428"/>
  <c r="BM478"/>
  <c r="EC158" i="12"/>
  <c r="AV179" i="13"/>
  <c r="M446"/>
  <c r="X92"/>
  <c r="BR133"/>
  <c r="AP433"/>
  <c r="W391"/>
  <c r="EB432" i="12"/>
  <c r="BC553" i="13"/>
  <c r="AC548"/>
  <c r="AP297"/>
  <c r="AJ561"/>
  <c r="G270"/>
  <c r="G349"/>
  <c r="Y567"/>
  <c r="AH511"/>
  <c r="AS102"/>
  <c r="AI41"/>
  <c r="BP360"/>
  <c r="BJ191"/>
  <c r="BJ213"/>
  <c r="CB283" i="12"/>
  <c r="N60" i="13"/>
  <c r="CB272" i="12"/>
  <c r="S200" i="13"/>
  <c r="AW519"/>
  <c r="P51"/>
  <c r="BE132"/>
  <c r="EC110" i="12"/>
  <c r="BA336" i="13"/>
  <c r="AD436"/>
  <c r="O25"/>
  <c r="AC318" i="12"/>
  <c r="AB461" i="13"/>
  <c r="AF36"/>
  <c r="BE517"/>
  <c r="I92"/>
  <c r="BO394"/>
  <c r="CC53" i="12"/>
  <c r="AC308"/>
  <c r="C54" i="6"/>
  <c r="V381" i="13"/>
  <c r="C176" i="6"/>
  <c r="AD118" i="13"/>
  <c r="AC244"/>
  <c r="BP388"/>
  <c r="Z239"/>
  <c r="AM430"/>
  <c r="AN290"/>
  <c r="BG151"/>
  <c r="B63" i="6"/>
  <c r="BE47" i="13"/>
  <c r="AT317"/>
  <c r="AE182"/>
  <c r="BA506"/>
  <c r="AH546"/>
  <c r="U294"/>
  <c r="DB99" i="12"/>
  <c r="AD4" i="13"/>
  <c r="AP162"/>
  <c r="BE563"/>
  <c r="DS558"/>
  <c r="BH209"/>
  <c r="BD325"/>
  <c r="D371"/>
  <c r="G467"/>
  <c r="AZ549"/>
  <c r="M95"/>
  <c r="AZ317"/>
  <c r="BS222"/>
  <c r="Q261"/>
  <c r="AY122"/>
  <c r="B464" i="6"/>
  <c r="AL109" i="13"/>
  <c r="BK198"/>
  <c r="AA216"/>
  <c r="O270"/>
  <c r="AE419"/>
  <c r="BS198"/>
  <c r="BB73" i="12"/>
  <c r="AX526" i="13"/>
  <c r="BR542"/>
  <c r="CC81" i="12"/>
  <c r="V324" i="13"/>
  <c r="C299" i="12"/>
  <c r="N465" i="13"/>
  <c r="BK177"/>
  <c r="C518"/>
  <c r="H454"/>
  <c r="B515"/>
  <c r="AQ527"/>
  <c r="BO95"/>
  <c r="FE166" i="12"/>
  <c r="W158" i="13"/>
  <c r="J339"/>
  <c r="B141" i="12"/>
  <c r="AL273" i="13"/>
  <c r="AP70"/>
  <c r="AJ39"/>
  <c r="AS466"/>
  <c r="FD546" i="12"/>
  <c r="FD542"/>
  <c r="B246"/>
  <c r="AO326" i="13"/>
  <c r="BJ291"/>
  <c r="U556"/>
  <c r="CC356" i="12"/>
  <c r="AB415"/>
  <c r="AI355" i="13"/>
  <c r="EB413" i="12"/>
  <c r="BB334"/>
  <c r="BL468" i="13"/>
  <c r="BB238"/>
  <c r="BI109"/>
  <c r="CC32" i="12"/>
  <c r="M292" i="13"/>
  <c r="B266"/>
  <c r="Z256"/>
  <c r="AX222"/>
  <c r="BN350"/>
  <c r="AV102"/>
  <c r="Y403"/>
  <c r="C168"/>
  <c r="AO407"/>
  <c r="I96"/>
  <c r="O334"/>
  <c r="AB203" i="12"/>
  <c r="AO468" i="13"/>
  <c r="CB547" i="12"/>
  <c r="W221" i="13"/>
  <c r="H519"/>
  <c r="Y50"/>
  <c r="AE188"/>
  <c r="AE168"/>
  <c r="N447"/>
  <c r="AA531"/>
  <c r="B241" i="12"/>
  <c r="BG406" i="13"/>
  <c r="AT150"/>
  <c r="S314"/>
  <c r="EC252" i="12"/>
  <c r="R399" i="13"/>
  <c r="V144"/>
  <c r="EC51" i="12"/>
  <c r="AK498" i="13"/>
  <c r="BG449"/>
  <c r="O140"/>
  <c r="O83"/>
  <c r="AC330" i="12"/>
  <c r="AC345" i="13"/>
  <c r="AC435"/>
  <c r="EB364" i="12"/>
  <c r="AL493" i="13"/>
  <c r="B409" i="6"/>
  <c r="AY357" i="13"/>
  <c r="AE190"/>
  <c r="C258" i="12"/>
  <c r="AS367" i="13"/>
  <c r="U444"/>
  <c r="BB261"/>
  <c r="B378" i="12"/>
  <c r="DB34"/>
  <c r="AK486" i="13"/>
  <c r="AD498"/>
  <c r="Z11"/>
  <c r="BJ156"/>
  <c r="BL551"/>
  <c r="AQ448"/>
  <c r="BS519"/>
  <c r="AM372"/>
  <c r="J107"/>
  <c r="Z111"/>
  <c r="AK412"/>
  <c r="H501"/>
  <c r="AY506"/>
  <c r="B93" i="6"/>
  <c r="AZ189" i="13"/>
  <c r="R342"/>
  <c r="Z542"/>
  <c r="BI352"/>
  <c r="EC167" i="12"/>
  <c r="L545" i="13"/>
  <c r="V136"/>
  <c r="BF91"/>
  <c r="AR232"/>
  <c r="AC338" i="12"/>
  <c r="T115" i="13"/>
  <c r="V241"/>
  <c r="BF460"/>
  <c r="BL334"/>
  <c r="AX354"/>
  <c r="BF122"/>
  <c r="B441" i="6"/>
  <c r="E337" i="13"/>
  <c r="DB512" i="12"/>
  <c r="AA234" i="13"/>
  <c r="C205" i="6"/>
  <c r="E139" i="13"/>
  <c r="AV26"/>
  <c r="R148"/>
  <c r="AU221"/>
  <c r="AQ102"/>
  <c r="CC507" i="12"/>
  <c r="AU33" i="13"/>
  <c r="E263"/>
  <c r="O443"/>
  <c r="AK411"/>
  <c r="Z255"/>
  <c r="BM489"/>
  <c r="P298"/>
  <c r="H322"/>
  <c r="R358"/>
  <c r="CB105" i="12"/>
  <c r="EB417"/>
  <c r="C32" i="13"/>
  <c r="G376"/>
  <c r="O37"/>
  <c r="AS127"/>
  <c r="AN564"/>
  <c r="BJ177"/>
  <c r="B557" i="12"/>
  <c r="C257"/>
  <c r="AY260" i="13"/>
  <c r="BG183"/>
  <c r="B52" i="12"/>
  <c r="AQ66" i="13"/>
  <c r="BO247"/>
  <c r="AZ480"/>
  <c r="J401"/>
  <c r="AJ172"/>
  <c r="BI132"/>
  <c r="BS302"/>
  <c r="BA334"/>
  <c r="BG507"/>
  <c r="AD85"/>
  <c r="AU489"/>
  <c r="C63" i="6"/>
  <c r="BF56" i="13"/>
  <c r="AB436"/>
  <c r="DB209" i="12"/>
  <c r="BK385" i="13"/>
  <c r="BA430"/>
  <c r="BE222"/>
  <c r="AC254"/>
  <c r="CC138" i="12"/>
  <c r="BQ192" i="13"/>
  <c r="AP325"/>
  <c r="AT471"/>
  <c r="DB559" i="12"/>
  <c r="BP467" i="13"/>
  <c r="BC396"/>
  <c r="B49" i="6"/>
  <c r="BC326" i="12"/>
  <c r="AR446" i="13"/>
  <c r="FB557" i="12"/>
  <c r="K15" i="13"/>
  <c r="AO561"/>
  <c r="BI26"/>
  <c r="B10" i="12"/>
  <c r="BP14" i="13"/>
  <c r="AI11"/>
  <c r="BD111"/>
  <c r="BS105"/>
  <c r="AX400"/>
  <c r="BH241"/>
  <c r="C386"/>
  <c r="BD302"/>
  <c r="BD557"/>
  <c r="AQ568"/>
  <c r="AM294"/>
  <c r="AI336"/>
  <c r="AB540"/>
  <c r="AQ396"/>
  <c r="E538"/>
  <c r="T338"/>
  <c r="AB347"/>
  <c r="Z123"/>
  <c r="R274"/>
  <c r="Q519"/>
  <c r="K429"/>
  <c r="BF286"/>
  <c r="DC498" i="12"/>
  <c r="BF311" i="13"/>
  <c r="Q235"/>
  <c r="J30"/>
  <c r="AX517"/>
  <c r="FA546" i="12"/>
  <c r="AI544" i="13"/>
  <c r="AY415"/>
  <c r="BH305"/>
  <c r="BD363"/>
  <c r="DB78" i="12"/>
  <c r="EC248"/>
  <c r="AU480" i="13"/>
  <c r="BG462"/>
  <c r="AW177"/>
  <c r="G405"/>
  <c r="Z325"/>
  <c r="AF237"/>
  <c r="C500" i="6"/>
  <c r="AC11" i="13"/>
  <c r="O111"/>
  <c r="BG382"/>
  <c r="AI36"/>
  <c r="AG26"/>
  <c r="BE313"/>
  <c r="DB486" i="12"/>
  <c r="BG117" i="13"/>
  <c r="BQ173"/>
  <c r="A168"/>
  <c r="B566"/>
  <c r="BO60"/>
  <c r="BG164"/>
  <c r="R530"/>
  <c r="BQ109"/>
  <c r="AY403"/>
  <c r="AG248"/>
  <c r="AV92"/>
  <c r="B31"/>
  <c r="AR216"/>
  <c r="BF490"/>
  <c r="B273" i="12"/>
  <c r="AI218" i="13"/>
  <c r="T192"/>
  <c r="BC351" i="12"/>
  <c r="AR548" i="13"/>
  <c r="B188"/>
  <c r="AM87"/>
  <c r="W318"/>
  <c r="BM453"/>
  <c r="AB400" i="12"/>
  <c r="T244" i="13"/>
  <c r="B345" i="12"/>
  <c r="U391" i="13"/>
  <c r="AV514"/>
  <c r="AT342"/>
  <c r="BK19"/>
  <c r="BL375"/>
  <c r="M517"/>
  <c r="AI508"/>
  <c r="AE405"/>
  <c r="BM322"/>
  <c r="AY230"/>
  <c r="AH334"/>
  <c r="FD534" i="12"/>
  <c r="T478" i="13"/>
  <c r="AT466"/>
  <c r="AK354"/>
  <c r="BB78"/>
  <c r="X261"/>
  <c r="D460"/>
  <c r="M494"/>
  <c r="C406"/>
  <c r="BJ382"/>
  <c r="CB409" i="12"/>
  <c r="AC508" i="13"/>
  <c r="Q174"/>
  <c r="Z505"/>
  <c r="BR347"/>
  <c r="BA230"/>
  <c r="C399" i="6"/>
  <c r="W86" i="13"/>
  <c r="EC254" i="12"/>
  <c r="E107" i="13"/>
  <c r="DB96" i="12"/>
  <c r="X180" i="13"/>
  <c r="C115"/>
  <c r="AR260"/>
  <c r="AZ339"/>
  <c r="T567"/>
  <c r="BH222"/>
  <c r="AQ111"/>
  <c r="BF426"/>
  <c r="BA92"/>
  <c r="AG559"/>
  <c r="AJ86"/>
  <c r="BQ440"/>
  <c r="Y380"/>
  <c r="EB363" i="12"/>
  <c r="BQ344" i="13"/>
  <c r="B67" i="6"/>
  <c r="BD374" i="13"/>
  <c r="C74"/>
  <c r="FE199" i="12"/>
  <c r="S293" i="13"/>
  <c r="BR129"/>
  <c r="D27"/>
  <c r="DB84" i="12"/>
  <c r="C305" i="13"/>
  <c r="Y164"/>
  <c r="Y109"/>
  <c r="BR292"/>
  <c r="BK169"/>
  <c r="BB445" i="12"/>
  <c r="AU435" i="13"/>
  <c r="AS548"/>
  <c r="C84" i="12"/>
  <c r="AV515" i="13"/>
  <c r="K446"/>
  <c r="AO560"/>
  <c r="G87"/>
  <c r="Z323"/>
  <c r="AU554"/>
  <c r="AV248"/>
  <c r="O531"/>
  <c r="BQ199"/>
  <c r="H42"/>
  <c r="V421"/>
  <c r="BI517"/>
  <c r="AP18"/>
  <c r="J215"/>
  <c r="BL466"/>
  <c r="BP19"/>
  <c r="AG519"/>
  <c r="AB509"/>
  <c r="DB479" i="12"/>
  <c r="N482" i="13"/>
  <c r="BF278"/>
  <c r="U116"/>
  <c r="K445"/>
  <c r="AJ400"/>
  <c r="J170"/>
  <c r="C241" i="12"/>
  <c r="O489" i="13"/>
  <c r="D391"/>
  <c r="AK414"/>
  <c r="AJ352"/>
  <c r="AP260"/>
  <c r="S322"/>
  <c r="AQ468"/>
  <c r="P531"/>
  <c r="C326" i="6"/>
  <c r="AA388" i="13"/>
  <c r="CB477" i="12"/>
  <c r="K557" i="13"/>
  <c r="A224"/>
  <c r="BK313"/>
  <c r="FE410" i="12"/>
  <c r="U399" i="13"/>
  <c r="BB202" i="12"/>
  <c r="D166" i="13"/>
  <c r="D116"/>
  <c r="H6"/>
  <c r="U275"/>
  <c r="AB510"/>
  <c r="P541"/>
  <c r="Z219"/>
  <c r="AB544" i="12"/>
  <c r="BE312" i="13"/>
  <c r="P83"/>
  <c r="D274"/>
  <c r="BR433"/>
  <c r="BF237"/>
  <c r="AO228"/>
  <c r="AB47"/>
  <c r="AN253"/>
  <c r="AQ225"/>
  <c r="AC192" i="12"/>
  <c r="EB484"/>
  <c r="AD510" i="13"/>
  <c r="AW331"/>
  <c r="AQ34"/>
  <c r="AK569"/>
  <c r="Y259"/>
  <c r="G553"/>
  <c r="AC483"/>
  <c r="E525"/>
  <c r="I128"/>
  <c r="AK198"/>
  <c r="AX387"/>
  <c r="DH463"/>
  <c r="AV69"/>
  <c r="C20"/>
  <c r="AS65"/>
  <c r="AX174"/>
  <c r="BI467"/>
  <c r="AG497"/>
  <c r="M355"/>
  <c r="FE167" i="12"/>
  <c r="AS492" i="13"/>
  <c r="FE510" i="12"/>
  <c r="AS564" i="13"/>
  <c r="AU293"/>
  <c r="AR233"/>
  <c r="BE131"/>
  <c r="B205"/>
  <c r="AL569"/>
  <c r="AB470" i="12"/>
  <c r="BO75" i="13"/>
  <c r="AE59"/>
  <c r="AZ530"/>
  <c r="DB558" i="12"/>
  <c r="AQ148" i="13"/>
  <c r="FE115" i="12"/>
  <c r="S547" i="13"/>
  <c r="U60"/>
  <c r="AJ339"/>
  <c r="E524"/>
  <c r="BD394"/>
  <c r="AE539"/>
  <c r="BQ255"/>
  <c r="BH299"/>
  <c r="U140"/>
  <c r="BH495"/>
  <c r="AM190"/>
  <c r="BC19" i="12"/>
  <c r="AE56" i="13"/>
  <c r="S85"/>
  <c r="AM429"/>
  <c r="P280"/>
  <c r="BQ461"/>
  <c r="AY322"/>
  <c r="BL451"/>
  <c r="DC562" i="12"/>
  <c r="AC306" i="13"/>
  <c r="Q330"/>
  <c r="AA264"/>
  <c r="AQ61"/>
  <c r="AE518"/>
  <c r="AM126"/>
  <c r="AV535"/>
  <c r="CC415" i="12"/>
  <c r="E275" i="13"/>
  <c r="AR377"/>
  <c r="BC242" i="12"/>
  <c r="Y560" i="13"/>
  <c r="BA438"/>
  <c r="B367" i="12"/>
  <c r="P509" i="13"/>
  <c r="DC394" i="12"/>
  <c r="B264" i="6"/>
  <c r="AB240" i="12"/>
  <c r="AC320" i="13"/>
  <c r="BL270"/>
  <c r="BC215"/>
  <c r="BA531"/>
  <c r="W246"/>
  <c r="Z38"/>
  <c r="BI464"/>
  <c r="U396"/>
  <c r="V269"/>
  <c r="AR384"/>
  <c r="BK296"/>
  <c r="BS104"/>
  <c r="AP517"/>
  <c r="BC302"/>
  <c r="O376"/>
  <c r="H531"/>
  <c r="B369" i="6"/>
  <c r="BA247" i="13"/>
  <c r="FC539" i="12"/>
  <c r="BS87" i="13"/>
  <c r="BC72"/>
  <c r="BH461"/>
  <c r="EB425" i="12"/>
  <c r="BD92" i="13"/>
  <c r="BH422"/>
  <c r="AP19"/>
  <c r="F328"/>
  <c r="AU278"/>
  <c r="BM342"/>
  <c r="AE331"/>
  <c r="W242"/>
  <c r="BC281"/>
  <c r="BR509"/>
  <c r="EB416" i="12"/>
  <c r="AS364" i="13"/>
  <c r="L472"/>
  <c r="AS46"/>
  <c r="J93"/>
  <c r="X327" i="8"/>
  <c r="AD447" i="13"/>
  <c r="AT232"/>
  <c r="Y210"/>
  <c r="T313"/>
  <c r="AI504"/>
  <c r="BH223"/>
  <c r="M335"/>
  <c r="EC301" i="12"/>
  <c r="D152" i="13"/>
  <c r="E359"/>
  <c r="P95"/>
  <c r="EC58" i="12"/>
  <c r="DC214"/>
  <c r="AU273" i="13"/>
  <c r="EB90" i="12"/>
  <c r="BC173" i="13"/>
  <c r="AL232"/>
  <c r="AG221"/>
  <c r="J430"/>
  <c r="DB504" i="12"/>
  <c r="AB464"/>
  <c r="AB538" i="13"/>
  <c r="Y185"/>
  <c r="BI525"/>
  <c r="Z301"/>
  <c r="AS541"/>
  <c r="BN278"/>
  <c r="AZ102"/>
  <c r="BB455" i="12"/>
  <c r="BB552"/>
  <c r="O309" i="13"/>
  <c r="AV156"/>
  <c r="BI66"/>
  <c r="E430"/>
  <c r="BR386"/>
  <c r="BD43"/>
  <c r="C244" i="12"/>
  <c r="BA141" i="13"/>
  <c r="AF20"/>
  <c r="AS19"/>
  <c r="H445"/>
  <c r="A133"/>
  <c r="BL92"/>
  <c r="AD36"/>
  <c r="F506"/>
  <c r="B27" i="6"/>
  <c r="J65" i="13"/>
  <c r="AP184"/>
  <c r="BN440"/>
  <c r="J59"/>
  <c r="AG355"/>
  <c r="BH119"/>
  <c r="AW191"/>
  <c r="I544"/>
  <c r="W338"/>
  <c r="FE70" i="12"/>
  <c r="AQ442" i="13"/>
  <c r="BS235"/>
  <c r="EC18" i="12"/>
  <c r="AP195" i="13"/>
  <c r="BJ136"/>
  <c r="BJ139"/>
  <c r="BC112"/>
  <c r="S366"/>
  <c r="F82"/>
  <c r="BQ19"/>
  <c r="W555"/>
  <c r="AB113"/>
  <c r="AW365"/>
  <c r="BC396" i="12"/>
  <c r="F380" i="13"/>
  <c r="Q397"/>
  <c r="AI195"/>
  <c r="AV56"/>
  <c r="BK350"/>
  <c r="T4"/>
  <c r="W439"/>
  <c r="M553"/>
  <c r="I349"/>
  <c r="Y351"/>
  <c r="C398"/>
  <c r="EC383" i="12"/>
  <c r="AT283" i="13"/>
  <c r="N429"/>
  <c r="AW280"/>
  <c r="AY70"/>
  <c r="AG251"/>
  <c r="W58"/>
  <c r="AH173"/>
  <c r="BI486"/>
  <c r="BL191"/>
  <c r="B266" i="6"/>
  <c r="AL93" i="13"/>
  <c r="BK516"/>
  <c r="S15"/>
  <c r="H97"/>
  <c r="FE162" i="12"/>
  <c r="BD282" i="13"/>
  <c r="AL380"/>
  <c r="J392"/>
  <c r="BB458" i="12"/>
  <c r="V476" i="13"/>
  <c r="AU82"/>
  <c r="AD132"/>
  <c r="AT461"/>
  <c r="B242"/>
  <c r="G120"/>
  <c r="BK306"/>
  <c r="AG303"/>
  <c r="BD280"/>
  <c r="BG205"/>
  <c r="BL130"/>
  <c r="BF502"/>
  <c r="BE390"/>
  <c r="AM499"/>
  <c r="R152"/>
  <c r="DB470"/>
  <c r="AM188"/>
  <c r="AT384"/>
  <c r="BR276"/>
  <c r="AZ184"/>
  <c r="AX221"/>
  <c r="BQ241"/>
  <c r="AB287"/>
  <c r="E209"/>
  <c r="BF224"/>
  <c r="BD438"/>
  <c r="AK480"/>
  <c r="N189"/>
  <c r="AP100"/>
  <c r="FE229" i="12"/>
  <c r="C148" i="6"/>
  <c r="C51"/>
  <c r="V564" i="13"/>
  <c r="E228"/>
  <c r="E47"/>
  <c r="B301" i="6"/>
  <c r="J375" i="13"/>
  <c r="Y243"/>
  <c r="EB435" i="12"/>
  <c r="B217" i="6"/>
  <c r="BG126" i="13"/>
  <c r="BC146" i="12"/>
  <c r="H168" i="13"/>
  <c r="I89"/>
  <c r="L306"/>
  <c r="AB484" i="12"/>
  <c r="AE563" i="13"/>
  <c r="O347"/>
  <c r="B141" i="6"/>
  <c r="P69" i="13"/>
  <c r="AG314"/>
  <c r="B367" i="6"/>
  <c r="AL337" i="13"/>
  <c r="AB276" i="12"/>
  <c r="AB315" i="13"/>
  <c r="AA331"/>
  <c r="DB383" i="12"/>
  <c r="BM494" i="13"/>
  <c r="L305"/>
  <c r="BR349"/>
  <c r="U429"/>
  <c r="B72" i="6"/>
  <c r="AJ476" i="13"/>
  <c r="Q560"/>
  <c r="BB17" i="12"/>
  <c r="BB26"/>
  <c r="N18" i="13"/>
  <c r="BD105"/>
  <c r="AQ377"/>
  <c r="N568"/>
  <c r="BK133"/>
  <c r="W121"/>
  <c r="O168"/>
  <c r="L473"/>
  <c r="AB76"/>
  <c r="AK162"/>
  <c r="S435"/>
  <c r="BG308"/>
  <c r="BD283"/>
  <c r="U57"/>
  <c r="S93"/>
  <c r="EB58" i="12"/>
  <c r="BB462"/>
  <c r="R185" i="13"/>
  <c r="BI192"/>
  <c r="BH141"/>
  <c r="D540" i="12"/>
  <c r="AM151" i="13"/>
  <c r="B260"/>
  <c r="BD565"/>
  <c r="P355"/>
  <c r="BL140"/>
  <c r="AF564"/>
  <c r="BB363" i="12"/>
  <c r="AE289" i="13"/>
  <c r="C142" i="12"/>
  <c r="M189" i="13"/>
  <c r="Y198"/>
  <c r="T378"/>
  <c r="AV533"/>
  <c r="B502" i="6"/>
  <c r="BG6" i="13"/>
  <c r="AG435"/>
  <c r="K391"/>
  <c r="BF6"/>
  <c r="BQ280"/>
  <c r="BP31"/>
  <c r="BD119"/>
  <c r="AM122"/>
  <c r="X82"/>
  <c r="DC508" i="12"/>
  <c r="R217" i="13"/>
  <c r="CC42" i="12"/>
  <c r="E246" i="13"/>
  <c r="BF94"/>
  <c r="CC560" i="12"/>
  <c r="BC472"/>
  <c r="BJ383" i="13"/>
  <c r="B425"/>
  <c r="AA189"/>
  <c r="BB264" i="12"/>
  <c r="AV73" i="13"/>
  <c r="AK323"/>
  <c r="AV11"/>
  <c r="BB543"/>
  <c r="G45"/>
  <c r="AB473" i="12"/>
  <c r="AZ467" i="13"/>
  <c r="N567"/>
  <c r="AF457"/>
  <c r="AI424"/>
  <c r="AS13"/>
  <c r="BJ167"/>
  <c r="AC242"/>
  <c r="AB207" i="12"/>
  <c r="B418" i="13"/>
  <c r="AT99"/>
  <c r="AB137"/>
  <c r="AR487"/>
  <c r="BE546"/>
  <c r="BF472"/>
  <c r="Q208"/>
  <c r="AC157" i="12"/>
  <c r="EB283"/>
  <c r="AC315"/>
  <c r="AR59" i="13"/>
  <c r="AC173"/>
  <c r="C392"/>
  <c r="BO458"/>
  <c r="M440"/>
  <c r="N119"/>
  <c r="AH501"/>
  <c r="AT299"/>
  <c r="AC484" i="12"/>
  <c r="X558" i="13"/>
  <c r="B99"/>
  <c r="T222"/>
  <c r="BJ283"/>
  <c r="U372"/>
  <c r="BK139"/>
  <c r="BF251"/>
  <c r="F226"/>
  <c r="V400"/>
  <c r="BL83"/>
  <c r="AK553"/>
  <c r="BH207"/>
  <c r="BB152"/>
  <c r="BL302"/>
  <c r="AB228" i="12"/>
  <c r="C83" i="6"/>
  <c r="K497" i="13"/>
  <c r="AT518"/>
  <c r="AM569"/>
  <c r="AC525"/>
  <c r="DS547"/>
  <c r="BB366" i="12"/>
  <c r="AF29" i="13"/>
  <c r="AB156"/>
  <c r="AH60"/>
  <c r="AN193"/>
  <c r="B405"/>
  <c r="AF157"/>
  <c r="D512"/>
  <c r="Q466"/>
  <c r="EB412" i="12"/>
  <c r="AK386" i="13"/>
  <c r="BB526"/>
  <c r="Z174"/>
  <c r="BJ514"/>
  <c r="Z457"/>
  <c r="S176"/>
  <c r="BP205"/>
  <c r="C40"/>
  <c r="CB465" i="12"/>
  <c r="C228" i="13"/>
  <c r="X59"/>
  <c r="BD437"/>
  <c r="BB20"/>
  <c r="BM156"/>
  <c r="BB488" i="12"/>
  <c r="AK54" i="13"/>
  <c r="L11"/>
  <c r="BE545"/>
  <c r="CC27" i="12"/>
  <c r="CB342"/>
  <c r="B188" i="6"/>
  <c r="X480" i="13"/>
  <c r="N501"/>
  <c r="BA346"/>
  <c r="DB203" i="12"/>
  <c r="AH481" i="13"/>
  <c r="AZ248"/>
  <c r="AK34"/>
  <c r="AD456"/>
  <c r="BJ251"/>
  <c r="V359"/>
  <c r="BC394"/>
  <c r="H122"/>
  <c r="AM532"/>
  <c r="G311"/>
  <c r="L27"/>
  <c r="AW23"/>
  <c r="BK433"/>
  <c r="AD84"/>
  <c r="EB508" i="12"/>
  <c r="BN316" i="13"/>
  <c r="C322" i="12"/>
  <c r="BR100" i="13"/>
  <c r="AD30"/>
  <c r="BR264"/>
  <c r="R7"/>
  <c r="J294"/>
  <c r="AY399"/>
  <c r="AO47"/>
  <c r="F106"/>
  <c r="DB106" i="12"/>
  <c r="DB92"/>
  <c r="BM369" i="13"/>
  <c r="AA250"/>
  <c r="Z209"/>
  <c r="AK191"/>
  <c r="Z273"/>
  <c r="BI427"/>
  <c r="AF484"/>
  <c r="AQ483"/>
  <c r="B15"/>
  <c r="BI186"/>
  <c r="AU456"/>
  <c r="P498"/>
  <c r="W429"/>
  <c r="L546"/>
  <c r="AQ26"/>
  <c r="AR145"/>
  <c r="AQ165"/>
  <c r="BI27"/>
  <c r="E494"/>
  <c r="B114" i="12"/>
  <c r="BQ186" i="13"/>
  <c r="L142"/>
  <c r="C36" i="12"/>
  <c r="F180" i="13"/>
  <c r="FE473" i="12"/>
  <c r="AS115" i="13"/>
  <c r="AO303"/>
  <c r="AA263"/>
  <c r="EB521" i="12"/>
  <c r="A125" i="13"/>
  <c r="BF11"/>
  <c r="V172"/>
  <c r="AG471"/>
  <c r="N84"/>
  <c r="AK446"/>
  <c r="AH416"/>
  <c r="AY132"/>
  <c r="DB408" i="12"/>
  <c r="AB18" i="13"/>
  <c r="AB565"/>
  <c r="B332" i="12"/>
  <c r="R181" i="13"/>
  <c r="AC178"/>
  <c r="BI177"/>
  <c r="BR274"/>
  <c r="M300"/>
  <c r="AM501"/>
  <c r="BC424"/>
  <c r="CC448" i="12"/>
  <c r="R129" i="13"/>
  <c r="BL393"/>
  <c r="AJ301"/>
  <c r="AG569"/>
  <c r="AK199"/>
  <c r="AW70"/>
  <c r="AE447"/>
  <c r="EB372" i="12"/>
  <c r="D404" i="13"/>
  <c r="G273"/>
  <c r="BG19"/>
  <c r="CB197" i="12"/>
  <c r="BS193" i="13"/>
  <c r="AW405"/>
  <c r="T289"/>
  <c r="AP321"/>
  <c r="AI184"/>
  <c r="P411"/>
  <c r="FC558" i="12"/>
  <c r="BL56" i="13"/>
  <c r="F368"/>
  <c r="AC549"/>
  <c r="BJ419"/>
  <c r="A410"/>
  <c r="AU168"/>
  <c r="AJ298"/>
  <c r="BC49" i="12"/>
  <c r="C474" i="6"/>
  <c r="E412" i="13"/>
  <c r="O548"/>
  <c r="BQ381"/>
  <c r="K390"/>
  <c r="AZ181"/>
  <c r="BD430"/>
  <c r="AP4"/>
  <c r="DC554" i="12"/>
  <c r="C71" i="6"/>
  <c r="C145" i="12"/>
  <c r="BG553" i="13"/>
  <c r="AF9"/>
  <c r="BL200"/>
  <c r="FE514" i="12"/>
  <c r="B524" i="13"/>
  <c r="AB240"/>
  <c r="U537"/>
  <c r="C40" i="12"/>
  <c r="BA27" i="13"/>
  <c r="S163"/>
  <c r="BM460"/>
  <c r="AT311"/>
  <c r="BE560"/>
  <c r="BL502"/>
  <c r="EC222" i="12"/>
  <c r="DC200"/>
  <c r="AA223" i="13"/>
  <c r="BG241"/>
  <c r="AD218"/>
  <c r="BB293"/>
  <c r="AL287"/>
  <c r="BH82"/>
  <c r="N334"/>
  <c r="AB435"/>
  <c r="X254"/>
  <c r="BP372"/>
  <c r="AR140"/>
  <c r="O378"/>
  <c r="H38"/>
  <c r="BK535"/>
  <c r="BC398"/>
  <c r="AB163" i="12"/>
  <c r="BN317" i="13"/>
  <c r="AE288"/>
  <c r="T535"/>
  <c r="AB121" i="12"/>
  <c r="G547" i="13"/>
  <c r="G546"/>
  <c r="AD110"/>
  <c r="BN91"/>
  <c r="R266"/>
  <c r="BE297"/>
  <c r="Y284"/>
  <c r="BC388" i="12"/>
  <c r="BR442" i="13"/>
  <c r="AB28" i="12"/>
  <c r="B315"/>
  <c r="BA99" i="13"/>
  <c r="Z303"/>
  <c r="FE453" i="12"/>
  <c r="Y205" i="13"/>
  <c r="AY529"/>
  <c r="AX246"/>
  <c r="AX296"/>
  <c r="BG372"/>
  <c r="U285"/>
  <c r="A280"/>
  <c r="BC550"/>
  <c r="AI527"/>
  <c r="BP364"/>
  <c r="EC320" i="12"/>
  <c r="AO180" i="13"/>
  <c r="AU253"/>
  <c r="G428"/>
  <c r="BP347"/>
  <c r="X353"/>
  <c r="DC187" i="12"/>
  <c r="CB200"/>
  <c r="FC555"/>
  <c r="BM250" i="13"/>
  <c r="AJ266"/>
  <c r="CC44" i="12"/>
  <c r="AI231" i="13"/>
  <c r="BA271"/>
  <c r="AL73"/>
  <c r="X466"/>
  <c r="AC435" i="12"/>
  <c r="AF141" i="13"/>
  <c r="AJ492"/>
  <c r="BB449"/>
  <c r="BS44"/>
  <c r="AW230"/>
  <c r="DC561" i="12"/>
  <c r="C183"/>
  <c r="BA439" i="13"/>
  <c r="C522" i="12"/>
  <c r="BI68" i="13"/>
  <c r="Q221"/>
  <c r="BI273"/>
  <c r="AZ468"/>
  <c r="AN150"/>
  <c r="O498"/>
  <c r="C267" i="6"/>
  <c r="AJ369" i="13"/>
  <c r="AJ231"/>
  <c r="BC68"/>
  <c r="P305"/>
  <c r="BH446"/>
  <c r="P370"/>
  <c r="BO94"/>
  <c r="BA535"/>
  <c r="T317"/>
  <c r="K205"/>
  <c r="AW194"/>
  <c r="AE20"/>
  <c r="AC163" i="12"/>
  <c r="BN84" i="13"/>
  <c r="T545"/>
  <c r="Z426"/>
  <c r="AN554"/>
  <c r="K5"/>
  <c r="BQ216"/>
  <c r="Y55"/>
  <c r="I175"/>
  <c r="AH409"/>
  <c r="BO144"/>
  <c r="J148"/>
  <c r="AJ200"/>
  <c r="AC350" i="12"/>
  <c r="AE229" i="13"/>
  <c r="BJ244"/>
  <c r="B493" i="6"/>
  <c r="D261" i="13"/>
  <c r="BA268"/>
  <c r="E455"/>
  <c r="U144"/>
  <c r="AA491"/>
  <c r="DA477"/>
  <c r="B317"/>
  <c r="BH388"/>
  <c r="AQ178"/>
  <c r="M513"/>
  <c r="Q419"/>
  <c r="BQ147"/>
  <c r="Z510"/>
  <c r="BC14"/>
  <c r="DA468"/>
  <c r="E33"/>
  <c r="AF15"/>
  <c r="AV52"/>
  <c r="W431"/>
  <c r="BI518"/>
  <c r="W14"/>
  <c r="E567"/>
  <c r="P186"/>
  <c r="C468" i="12"/>
  <c r="AM51" i="13"/>
  <c r="V247"/>
  <c r="BG256"/>
  <c r="AS66"/>
  <c r="DC115" i="12"/>
  <c r="CC549"/>
  <c r="BL30" i="13"/>
  <c r="C281" i="6"/>
  <c r="O179" i="13"/>
  <c r="C175" i="6"/>
  <c r="EB402" i="12"/>
  <c r="BC259" i="13"/>
  <c r="FE193" i="12"/>
  <c r="N177" i="13"/>
  <c r="D541" i="12"/>
  <c r="BC357"/>
  <c r="AA48" i="13"/>
  <c r="J33"/>
  <c r="W427"/>
  <c r="AP350"/>
  <c r="AH128"/>
  <c r="AC507"/>
  <c r="M219"/>
  <c r="AC12"/>
  <c r="BA31"/>
  <c r="AB440"/>
  <c r="AX67"/>
  <c r="V565"/>
  <c r="C352"/>
  <c r="BS83"/>
  <c r="J471"/>
  <c r="DC406" i="12"/>
  <c r="Y113" i="13"/>
  <c r="BP273"/>
  <c r="C450" i="6"/>
  <c r="S196" i="13"/>
  <c r="J521"/>
  <c r="AQ156"/>
  <c r="AG262"/>
  <c r="G445"/>
  <c r="BL218"/>
  <c r="C391" i="6"/>
  <c r="BB413" i="13"/>
  <c r="EB67" i="12"/>
  <c r="BQ38" i="13"/>
  <c r="EB554" i="12"/>
  <c r="J483" i="13"/>
  <c r="C180"/>
  <c r="BF261"/>
  <c r="Z264"/>
  <c r="AN318"/>
  <c r="BS247"/>
  <c r="X311"/>
  <c r="N56"/>
  <c r="BF76"/>
  <c r="Y262"/>
  <c r="V332"/>
  <c r="C167" i="6"/>
  <c r="BH339" i="13"/>
  <c r="AJ395"/>
  <c r="BK369"/>
  <c r="AK555"/>
  <c r="R376"/>
  <c r="AB430"/>
  <c r="AX179"/>
  <c r="AQ200"/>
  <c r="BA387"/>
  <c r="AA112"/>
  <c r="T258"/>
  <c r="EC278" i="12"/>
  <c r="AS388" i="13"/>
  <c r="BP505"/>
  <c r="G74"/>
  <c r="EB210" i="12"/>
  <c r="BC380" i="13"/>
  <c r="T516"/>
  <c r="Q61"/>
  <c r="AO454"/>
  <c r="BJ187"/>
  <c r="BM430"/>
  <c r="B451" i="6"/>
  <c r="R467" i="13"/>
  <c r="BR230"/>
  <c r="EC218" i="12"/>
  <c r="C499"/>
  <c r="CC66"/>
  <c r="V266" i="13"/>
  <c r="CC399" i="12"/>
  <c r="C33" i="13"/>
  <c r="DB190" i="12"/>
  <c r="AH286" i="13"/>
  <c r="AC164"/>
  <c r="AG363"/>
  <c r="AM78"/>
  <c r="C333" i="6"/>
  <c r="B519" i="12"/>
  <c r="C308" i="13"/>
  <c r="BS462"/>
  <c r="AE484"/>
  <c r="Y60"/>
  <c r="BQ569"/>
  <c r="BC256"/>
  <c r="EC140" i="12"/>
  <c r="B205" i="6"/>
  <c r="BI91" i="13"/>
  <c r="D257"/>
  <c r="V290"/>
  <c r="F6"/>
  <c r="AW221"/>
  <c r="C54" i="12"/>
  <c r="BH159" i="13"/>
  <c r="AZ535"/>
  <c r="X63"/>
  <c r="V205"/>
  <c r="AA137"/>
  <c r="AG68"/>
  <c r="D483" i="6"/>
  <c r="B236" i="12"/>
  <c r="BI288" i="13"/>
  <c r="BB318"/>
  <c r="AD359"/>
  <c r="BO108"/>
  <c r="BN507"/>
  <c r="AW220"/>
  <c r="AG351"/>
  <c r="V43"/>
  <c r="DB159" i="12"/>
  <c r="AD210" i="13"/>
  <c r="AU501"/>
  <c r="BC24"/>
  <c r="AG518"/>
  <c r="BM302"/>
  <c r="AG481"/>
  <c r="E405"/>
  <c r="AL113"/>
  <c r="BQ57"/>
  <c r="AD122"/>
  <c r="K466"/>
  <c r="AA302"/>
  <c r="BR302"/>
  <c r="AM149"/>
  <c r="I171"/>
  <c r="DK447"/>
  <c r="Z456"/>
  <c r="C156" i="12"/>
  <c r="EB440"/>
  <c r="DB416"/>
  <c r="R164" i="13"/>
  <c r="AE164"/>
  <c r="BH116"/>
  <c r="B470" i="12"/>
  <c r="BH385" i="13"/>
  <c r="T63"/>
  <c r="BK454"/>
  <c r="B370"/>
  <c r="AV432"/>
  <c r="AC536" i="12"/>
  <c r="Y160" i="13"/>
  <c r="AJ388"/>
  <c r="J197"/>
  <c r="FC563" i="12"/>
  <c r="AS120" i="13"/>
  <c r="G506"/>
  <c r="BS108"/>
  <c r="K109"/>
  <c r="BC448"/>
  <c r="U156"/>
  <c r="BM553"/>
  <c r="U323"/>
  <c r="AJ63"/>
  <c r="AG492"/>
  <c r="AY116"/>
  <c r="C189" i="12"/>
  <c r="BH549" i="13"/>
  <c r="AO102"/>
  <c r="AK225"/>
  <c r="AY19"/>
  <c r="R255"/>
  <c r="G461"/>
  <c r="D533" i="12"/>
  <c r="BI52" i="13"/>
  <c r="AW237"/>
  <c r="AC363" i="12"/>
  <c r="BD232" i="13"/>
  <c r="AR41"/>
  <c r="AS118"/>
  <c r="K33"/>
  <c r="AB500" i="12"/>
  <c r="AG440" i="13"/>
  <c r="N479"/>
  <c r="L41"/>
  <c r="BO26"/>
  <c r="BD235"/>
  <c r="AT348"/>
  <c r="DB455" i="12"/>
  <c r="F461" i="13"/>
  <c r="BC569"/>
  <c r="Z511"/>
  <c r="BS32"/>
  <c r="BS547"/>
  <c r="Q517"/>
  <c r="AL372"/>
  <c r="AV415"/>
  <c r="I363"/>
  <c r="AK448"/>
  <c r="BJ525"/>
  <c r="EB279" i="12"/>
  <c r="S145" i="13"/>
  <c r="AE117"/>
  <c r="AR423"/>
  <c r="AX377"/>
  <c r="CB483" i="12"/>
  <c r="AY547" i="13"/>
  <c r="AS502"/>
  <c r="R166"/>
  <c r="AC565"/>
  <c r="BD508"/>
  <c r="AH391"/>
  <c r="E70"/>
  <c r="BI563"/>
  <c r="AS315"/>
  <c r="BC121" i="12"/>
  <c r="C425" i="13"/>
  <c r="BC169" i="12"/>
  <c r="AI63" i="13"/>
  <c r="AB14"/>
  <c r="AN328"/>
  <c r="L384"/>
  <c r="AU335"/>
  <c r="AX58"/>
  <c r="AZ240"/>
  <c r="AB174" i="12"/>
  <c r="B370" i="6"/>
  <c r="I530" i="13"/>
  <c r="EB96" i="12"/>
  <c r="C473" i="6"/>
  <c r="Z47" i="13"/>
  <c r="BJ231"/>
  <c r="BJ351"/>
  <c r="AG346"/>
  <c r="N117"/>
  <c r="AJ346"/>
  <c r="AM58"/>
  <c r="BL28"/>
  <c r="BP62"/>
  <c r="BE71"/>
  <c r="K561"/>
  <c r="AX527"/>
  <c r="CB45" i="12"/>
  <c r="C500" i="13"/>
  <c r="C334" i="6"/>
  <c r="BS429" i="13"/>
  <c r="BB104" i="12"/>
  <c r="K135" i="13"/>
  <c r="BD535"/>
  <c r="T175"/>
  <c r="AE183"/>
  <c r="AZ289"/>
  <c r="BQ229"/>
  <c r="U400"/>
  <c r="BB348" i="12"/>
  <c r="AM376" i="13"/>
  <c r="BO173"/>
  <c r="BS41"/>
  <c r="AO160"/>
  <c r="AH222"/>
  <c r="P98"/>
  <c r="AC267" i="12"/>
  <c r="DB10"/>
  <c r="BE281" i="13"/>
  <c r="AR195"/>
  <c r="AZ529"/>
  <c r="E354"/>
  <c r="BE81"/>
  <c r="J438"/>
  <c r="AV559"/>
  <c r="BE384"/>
  <c r="R432"/>
  <c r="C126"/>
  <c r="BA209"/>
  <c r="AN10"/>
  <c r="BP119"/>
  <c r="T8"/>
  <c r="H389"/>
  <c r="AY100"/>
  <c r="EB304" i="12"/>
  <c r="B83" i="6"/>
  <c r="BE166" i="13"/>
  <c r="EC543" i="12"/>
  <c r="B403" i="6"/>
  <c r="BO284" i="13"/>
  <c r="P18"/>
  <c r="AY282"/>
  <c r="E97"/>
  <c r="Y564"/>
  <c r="AD102"/>
  <c r="Y42"/>
  <c r="Z343"/>
  <c r="CC272" i="12"/>
  <c r="AB245"/>
  <c r="DB305"/>
  <c r="BI490" i="13"/>
  <c r="AW232"/>
  <c r="BB191" i="12"/>
  <c r="AT421" i="13"/>
  <c r="BB219"/>
  <c r="CB376" i="12"/>
  <c r="AD455" i="13"/>
  <c r="AT318"/>
  <c r="BG219"/>
  <c r="AH283"/>
  <c r="F298"/>
  <c r="CZ468"/>
  <c r="G543"/>
  <c r="BI185"/>
  <c r="AI351"/>
  <c r="DB72" i="12"/>
  <c r="AW76" i="13"/>
  <c r="DB126" i="12"/>
  <c r="BL435" i="13"/>
  <c r="K102"/>
  <c r="W342"/>
  <c r="BL306"/>
  <c r="BI550"/>
  <c r="AU372"/>
  <c r="DD448"/>
  <c r="AX47"/>
  <c r="S204"/>
  <c r="BC254" i="12"/>
  <c r="BQ536" i="13"/>
  <c r="AL26"/>
  <c r="E556"/>
  <c r="BB253"/>
  <c r="DC159" i="12"/>
  <c r="AN335" i="13"/>
  <c r="AL171"/>
  <c r="BJ101"/>
  <c r="A184"/>
  <c r="AF432"/>
  <c r="AX360"/>
  <c r="X329"/>
  <c r="BG94"/>
  <c r="K26"/>
  <c r="BC214"/>
  <c r="AI506"/>
  <c r="AV46"/>
  <c r="Y513"/>
  <c r="BK436"/>
  <c r="AX464"/>
  <c r="BM426"/>
  <c r="Q320"/>
  <c r="B281" i="6"/>
  <c r="C115"/>
  <c r="DB155" i="12"/>
  <c r="AA403" i="13"/>
  <c r="AC394"/>
  <c r="L4"/>
  <c r="AS107"/>
  <c r="AQ13"/>
  <c r="EC520" i="12"/>
  <c r="AO64" i="13"/>
  <c r="EB442" i="12"/>
  <c r="AF26" i="13"/>
  <c r="AI421"/>
  <c r="BR248"/>
  <c r="N395"/>
  <c r="AN441"/>
  <c r="BQ267"/>
  <c r="J212"/>
  <c r="H8"/>
  <c r="B341"/>
  <c r="BJ432"/>
  <c r="EC295" i="12"/>
  <c r="AM450" i="13"/>
  <c r="AI407"/>
  <c r="C23" i="6"/>
  <c r="T524" i="13"/>
  <c r="E480"/>
  <c r="U261"/>
  <c r="M310"/>
  <c r="G360"/>
  <c r="R136"/>
  <c r="AP317"/>
  <c r="U490"/>
  <c r="BO360"/>
  <c r="L51"/>
  <c r="AO516"/>
  <c r="C161"/>
  <c r="C353" i="6"/>
  <c r="BP326" i="13"/>
  <c r="AC342"/>
  <c r="DB343" i="12"/>
  <c r="BG517" i="13"/>
  <c r="AW407"/>
  <c r="AC304" i="12"/>
  <c r="DB46"/>
  <c r="AD6" i="13"/>
  <c r="T563"/>
  <c r="M329"/>
  <c r="AF543"/>
  <c r="H540"/>
  <c r="AO250"/>
  <c r="BI158"/>
  <c r="C35" i="6"/>
  <c r="W146" i="13"/>
  <c r="AA466"/>
  <c r="E341"/>
  <c r="AD154"/>
  <c r="BB123" i="12"/>
  <c r="BO403" i="13"/>
  <c r="U403"/>
  <c r="AJ168"/>
  <c r="AW161"/>
  <c r="BO417"/>
  <c r="AA382"/>
  <c r="U199"/>
  <c r="BF382"/>
  <c r="W557"/>
  <c r="AC470" i="12"/>
  <c r="AV322" i="13"/>
  <c r="T73"/>
  <c r="AC281"/>
  <c r="K273"/>
  <c r="AP556"/>
  <c r="AV567"/>
  <c r="M352"/>
  <c r="Y568"/>
  <c r="P517"/>
  <c r="V75"/>
  <c r="EB470" i="12"/>
  <c r="AD405" i="13"/>
  <c r="BM501"/>
  <c r="P553"/>
  <c r="AX484"/>
  <c r="AJ351"/>
  <c r="C297" i="6"/>
  <c r="T46" i="13"/>
  <c r="F554"/>
  <c r="J527"/>
  <c r="O264"/>
  <c r="BJ547"/>
  <c r="C184" i="6"/>
  <c r="B398"/>
  <c r="F165" i="13"/>
  <c r="BB274"/>
  <c r="AE358"/>
  <c r="AX74"/>
  <c r="BC100"/>
  <c r="BP142"/>
  <c r="EB270" i="12"/>
  <c r="B234" i="13"/>
  <c r="O495"/>
  <c r="P346"/>
  <c r="EC403" i="12"/>
  <c r="V153" i="13"/>
  <c r="B162" i="6"/>
  <c r="B102"/>
  <c r="AG431" i="13"/>
  <c r="R104"/>
  <c r="BC322"/>
  <c r="AD563"/>
  <c r="X340"/>
  <c r="BC522"/>
  <c r="R184"/>
  <c r="S439"/>
  <c r="AL115"/>
  <c r="P476"/>
  <c r="BA53"/>
  <c r="AH398"/>
  <c r="BH460"/>
  <c r="AI459"/>
  <c r="AS178"/>
  <c r="AY280"/>
  <c r="AQ237"/>
  <c r="AA4"/>
  <c r="X429"/>
  <c r="AY344"/>
  <c r="AP75"/>
  <c r="AC28"/>
  <c r="AL484"/>
  <c r="AE115"/>
  <c r="BF551"/>
  <c r="AD71"/>
  <c r="AO113"/>
  <c r="AC63"/>
  <c r="O155"/>
  <c r="BC251"/>
  <c r="EC539" i="12"/>
  <c r="AV495" i="13"/>
  <c r="O562"/>
  <c r="AO423"/>
  <c r="L374"/>
  <c r="AP90"/>
  <c r="AF46"/>
  <c r="AA359"/>
  <c r="AG36"/>
  <c r="E7"/>
  <c r="E444"/>
  <c r="AD63"/>
  <c r="B21" i="12"/>
  <c r="N459" i="13"/>
  <c r="AJ447"/>
  <c r="EC394" i="12"/>
  <c r="Q44" i="13"/>
  <c r="F244"/>
  <c r="K52"/>
  <c r="X54"/>
  <c r="AN143"/>
  <c r="O540"/>
  <c r="AV499"/>
  <c r="AN508"/>
  <c r="BC447"/>
  <c r="AS133"/>
  <c r="AV565"/>
  <c r="BC559" i="12"/>
  <c r="BA359" i="13"/>
  <c r="A315"/>
  <c r="F373"/>
  <c r="BA116"/>
  <c r="E461"/>
  <c r="BD505"/>
  <c r="W23"/>
  <c r="BK411"/>
  <c r="AW537"/>
  <c r="AR115"/>
  <c r="C367"/>
  <c r="BD142"/>
  <c r="AW543"/>
  <c r="E250"/>
  <c r="DC68" i="12"/>
  <c r="AG552" i="13"/>
  <c r="BM310"/>
  <c r="T554"/>
  <c r="BC75" i="12"/>
  <c r="C239" i="6"/>
  <c r="B48" i="12"/>
  <c r="C294" i="6"/>
  <c r="AP403" i="13"/>
  <c r="L398"/>
  <c r="BO470"/>
  <c r="BM116"/>
  <c r="W32"/>
  <c r="EB461" i="12"/>
  <c r="BC455" i="13"/>
  <c r="U247"/>
  <c r="AM526"/>
  <c r="BP30"/>
  <c r="C118" i="12"/>
  <c r="AT427" i="13"/>
  <c r="FE563" i="12"/>
  <c r="BF373" i="13"/>
  <c r="AE125"/>
  <c r="AB398" i="12"/>
  <c r="I417" i="13"/>
  <c r="BE238"/>
  <c r="W350"/>
  <c r="BE557"/>
  <c r="AJ472"/>
  <c r="X482"/>
  <c r="BS512"/>
  <c r="AH55"/>
  <c r="AC522" i="12"/>
  <c r="C415" i="6"/>
  <c r="AC96" i="12"/>
  <c r="BF31" i="13"/>
  <c r="M271"/>
  <c r="BM451"/>
  <c r="H493"/>
  <c r="D428"/>
  <c r="U467"/>
  <c r="BA17"/>
  <c r="BI375"/>
  <c r="W403"/>
  <c r="AL98"/>
  <c r="AD541"/>
  <c r="BE99"/>
  <c r="DB63" i="12"/>
  <c r="BB166" i="13"/>
  <c r="AD554"/>
  <c r="BR439"/>
  <c r="O323"/>
  <c r="BO191"/>
  <c r="AS362"/>
  <c r="AK503"/>
  <c r="BG419"/>
  <c r="AV429"/>
  <c r="AW462"/>
  <c r="BC174"/>
  <c r="Z124"/>
  <c r="CC414" i="12"/>
  <c r="B500"/>
  <c r="AV519" i="13"/>
  <c r="AY237"/>
  <c r="BM261"/>
  <c r="BB280"/>
  <c r="AN40"/>
  <c r="BC568"/>
  <c r="BD310"/>
  <c r="AI201"/>
  <c r="AJ361"/>
  <c r="AN148"/>
  <c r="J134"/>
  <c r="BD534"/>
  <c r="AY345"/>
  <c r="AB314"/>
  <c r="BD108"/>
  <c r="BO57"/>
  <c r="AE126"/>
  <c r="BD370"/>
  <c r="BC486"/>
  <c r="C372" i="12"/>
  <c r="AP499" i="13"/>
  <c r="AK250"/>
  <c r="C351"/>
  <c r="BO147"/>
  <c r="BH71"/>
  <c r="H282"/>
  <c r="AY114"/>
  <c r="AB189"/>
  <c r="AZ544"/>
  <c r="AG126"/>
  <c r="AR546"/>
  <c r="BM274"/>
  <c r="AE296"/>
  <c r="BE338"/>
  <c r="W471"/>
  <c r="AU508"/>
  <c r="AU274"/>
  <c r="AB367"/>
  <c r="AU6"/>
  <c r="C74" i="12"/>
  <c r="I212" i="13"/>
  <c r="AZ305"/>
  <c r="DC540" i="12"/>
  <c r="AM332" i="13"/>
  <c r="AK10"/>
  <c r="H509"/>
  <c r="Q170"/>
  <c r="BE389"/>
  <c r="FE146" i="12"/>
  <c r="BK232" i="13"/>
  <c r="AI147"/>
  <c r="AX59"/>
  <c r="AJ161"/>
  <c r="AB12" i="12"/>
  <c r="BI59" i="13"/>
  <c r="E411"/>
  <c r="Q226"/>
  <c r="U516"/>
  <c r="AL530"/>
  <c r="AG329"/>
  <c r="BO90"/>
  <c r="K116"/>
  <c r="BK563"/>
  <c r="E439"/>
  <c r="B453"/>
  <c r="AM136"/>
  <c r="EB382" i="12"/>
  <c r="W39" i="13"/>
  <c r="AM20"/>
  <c r="BB440"/>
  <c r="AC481"/>
  <c r="AA556"/>
  <c r="BA98"/>
  <c r="C51" i="12"/>
  <c r="BR49" i="13"/>
  <c r="AP146"/>
  <c r="R232"/>
  <c r="AH339"/>
  <c r="BC200"/>
  <c r="AM80"/>
  <c r="CC501" i="12"/>
  <c r="AI490" i="13"/>
  <c r="AE119"/>
  <c r="BR566"/>
  <c r="M176"/>
  <c r="AC51"/>
  <c r="AN120"/>
  <c r="BA104"/>
  <c r="AP227"/>
  <c r="BG165"/>
  <c r="EB117" i="12"/>
  <c r="BI227" i="13"/>
  <c r="BB25" i="12"/>
  <c r="L394" i="13"/>
  <c r="C484" i="12"/>
  <c r="BC541"/>
  <c r="AJ60" i="13"/>
  <c r="BM350"/>
  <c r="AR13"/>
  <c r="AR337"/>
  <c r="AS196"/>
  <c r="AQ551"/>
  <c r="BB492" i="12"/>
  <c r="C395"/>
  <c r="BN225" i="13"/>
  <c r="Q520"/>
  <c r="P11"/>
  <c r="BE103"/>
  <c r="B459" i="12"/>
  <c r="L21" i="13"/>
  <c r="B81"/>
  <c r="BB399" i="12"/>
  <c r="CC488"/>
  <c r="K183" i="13"/>
  <c r="N411"/>
  <c r="AY568"/>
  <c r="AO396"/>
  <c r="BS106"/>
  <c r="EB154" i="12"/>
  <c r="B258"/>
  <c r="BH142" i="13"/>
  <c r="W381"/>
  <c r="AP459"/>
  <c r="K376"/>
  <c r="DB475" i="12"/>
  <c r="F467" i="13"/>
  <c r="P402"/>
  <c r="W400"/>
  <c r="AV290"/>
  <c r="R406"/>
  <c r="Z243"/>
  <c r="BC346" i="12"/>
  <c r="FE75"/>
  <c r="BN431" i="13"/>
  <c r="AL118"/>
  <c r="BG313"/>
  <c r="AZ298"/>
  <c r="AF250"/>
  <c r="BM488"/>
  <c r="FC551" i="12"/>
  <c r="X67" i="13"/>
  <c r="AI103"/>
  <c r="DC286" i="12"/>
  <c r="K145" i="13"/>
  <c r="AP89"/>
  <c r="BR98"/>
  <c r="BP72"/>
  <c r="A462"/>
  <c r="AG393"/>
  <c r="EB73" i="12"/>
  <c r="E88" i="13"/>
  <c r="BN325"/>
  <c r="DC71" i="12"/>
  <c r="F397" i="13"/>
  <c r="AL266"/>
  <c r="R488"/>
  <c r="AZ224"/>
  <c r="FE182" i="12"/>
  <c r="EB510"/>
  <c r="U137" i="13"/>
  <c r="Z259"/>
  <c r="BC492"/>
  <c r="AL506"/>
  <c r="M330"/>
  <c r="L44"/>
  <c r="BG105"/>
  <c r="O105"/>
  <c r="AC331"/>
  <c r="A31"/>
  <c r="BK427"/>
  <c r="K373"/>
  <c r="DC458" i="12"/>
  <c r="W473" i="13"/>
  <c r="AY528"/>
  <c r="BD488"/>
  <c r="D218"/>
  <c r="EB249" i="12"/>
  <c r="N428" i="13"/>
  <c r="AS357"/>
  <c r="EC176" i="12"/>
  <c r="DC193"/>
  <c r="K308" i="13"/>
  <c r="BA508"/>
  <c r="AC196" i="12"/>
  <c r="EC99"/>
  <c r="AB142"/>
  <c r="AK407" i="13"/>
  <c r="BR493"/>
  <c r="AP525"/>
  <c r="FE502" i="12"/>
  <c r="BL119" i="13"/>
  <c r="I561"/>
  <c r="FE292" i="12"/>
  <c r="EC9"/>
  <c r="BN541" i="13"/>
  <c r="Y547"/>
  <c r="BD221"/>
  <c r="G361"/>
  <c r="O298"/>
  <c r="AK67"/>
  <c r="BP108"/>
  <c r="X520"/>
  <c r="BM11"/>
  <c r="BP231"/>
  <c r="BP487"/>
  <c r="BE506"/>
  <c r="B318" i="12"/>
  <c r="AD70" i="13"/>
  <c r="D485"/>
  <c r="AL363"/>
  <c r="BI314"/>
  <c r="B86" i="6"/>
  <c r="AH207" i="13"/>
  <c r="AU254"/>
  <c r="AN437"/>
  <c r="C113"/>
  <c r="AI185"/>
  <c r="AG163"/>
  <c r="AB188"/>
  <c r="A257"/>
  <c r="FE429" i="12"/>
  <c r="P333" i="13"/>
  <c r="BG203"/>
  <c r="CC404" i="12"/>
  <c r="Q296" i="13"/>
  <c r="O317"/>
  <c r="BJ206"/>
  <c r="T237"/>
  <c r="BN22"/>
  <c r="AW324"/>
  <c r="BC466"/>
  <c r="AN495"/>
  <c r="BJ126"/>
  <c r="CB458" i="12"/>
  <c r="AS487" i="13"/>
  <c r="AC386" i="12"/>
  <c r="L288" i="13"/>
  <c r="AE318"/>
  <c r="F243"/>
  <c r="BS365"/>
  <c r="BJ218"/>
  <c r="BL238"/>
  <c r="AB549" i="12"/>
  <c r="AH180" i="13"/>
  <c r="K323"/>
  <c r="Z374"/>
  <c r="AR380"/>
  <c r="BN74"/>
  <c r="D334"/>
  <c r="DC267" i="12"/>
  <c r="P387" i="13"/>
  <c r="I280"/>
  <c r="BS82"/>
  <c r="A227"/>
  <c r="BS143"/>
  <c r="AC33" i="12"/>
  <c r="BF180" i="13"/>
  <c r="AI109"/>
  <c r="AZ264"/>
  <c r="B488" i="6"/>
  <c r="AS561" i="13"/>
  <c r="B540"/>
  <c r="C135" i="12"/>
  <c r="M86" i="13"/>
  <c r="BE115"/>
  <c r="AG125"/>
  <c r="M532"/>
  <c r="AI183"/>
  <c r="BD93"/>
  <c r="DB55" i="12"/>
  <c r="AA341" i="13"/>
  <c r="BN18"/>
  <c r="AR102"/>
  <c r="BC343"/>
  <c r="BA435"/>
  <c r="CC296" i="12"/>
  <c r="DS555" i="13"/>
  <c r="AN300"/>
  <c r="EC536" i="12"/>
  <c r="BF229" i="13"/>
  <c r="L23"/>
  <c r="AZ261"/>
  <c r="AE379"/>
  <c r="EB480" i="12"/>
  <c r="BO289" i="13"/>
  <c r="DC361" i="12"/>
  <c r="M296" i="13"/>
  <c r="N171"/>
  <c r="E46"/>
  <c r="AU362"/>
  <c r="BE482"/>
  <c r="BB6"/>
  <c r="BL41"/>
  <c r="BM147"/>
  <c r="B453" i="6"/>
  <c r="A380" i="13"/>
  <c r="AJ222"/>
  <c r="FE208" i="12"/>
  <c r="CB84"/>
  <c r="FE389"/>
  <c r="W530" i="13"/>
  <c r="AT561"/>
  <c r="AJ245"/>
  <c r="BS199"/>
  <c r="L372"/>
  <c r="BB201" i="12"/>
  <c r="U263" i="13"/>
  <c r="AB425" i="12"/>
  <c r="AH133" i="13"/>
  <c r="BS330"/>
  <c r="B28" i="6"/>
  <c r="AM34" i="13"/>
  <c r="BS242"/>
  <c r="AD379"/>
  <c r="BE483"/>
  <c r="DB351" i="12"/>
  <c r="CB425"/>
  <c r="A390" i="13"/>
  <c r="BC558"/>
  <c r="M38"/>
  <c r="B427"/>
  <c r="AB185" i="12"/>
  <c r="AT460" i="13"/>
  <c r="BE443"/>
  <c r="AA67"/>
  <c r="AT404"/>
  <c r="S530"/>
  <c r="BA233"/>
  <c r="AT329"/>
  <c r="BK311"/>
  <c r="C329" i="6"/>
  <c r="EB321" i="12"/>
  <c r="AQ182" i="13"/>
  <c r="AQ43"/>
  <c r="AA446"/>
  <c r="AC458"/>
  <c r="AU97"/>
  <c r="O223"/>
  <c r="BJ464"/>
  <c r="BI383"/>
  <c r="C111" i="12"/>
  <c r="H438" i="13"/>
  <c r="AY558"/>
  <c r="AV23"/>
  <c r="AG353"/>
  <c r="BM366"/>
  <c r="AE529"/>
  <c r="AG133"/>
  <c r="AQ360"/>
  <c r="R556"/>
  <c r="T345"/>
  <c r="B153" i="6"/>
  <c r="BB437" i="13"/>
  <c r="F370"/>
  <c r="F310"/>
  <c r="M43"/>
  <c r="BL295"/>
  <c r="C53" i="6"/>
  <c r="BD359" i="13"/>
  <c r="T302"/>
  <c r="BL289"/>
  <c r="O120"/>
  <c r="BL561"/>
  <c r="C474" i="12"/>
  <c r="AM359" i="13"/>
  <c r="A92"/>
  <c r="BM138"/>
  <c r="AP568"/>
  <c r="AG396"/>
  <c r="AS175"/>
  <c r="BK6"/>
  <c r="X22"/>
  <c r="E475"/>
  <c r="AW262"/>
  <c r="AC443"/>
  <c r="M454"/>
  <c r="BL114"/>
  <c r="M111"/>
  <c r="B214"/>
  <c r="Y228"/>
  <c r="FE371" i="12"/>
  <c r="BJ422" i="13"/>
  <c r="BC436"/>
  <c r="AJ471"/>
  <c r="AG160"/>
  <c r="BD379"/>
  <c r="V95"/>
  <c r="S56"/>
  <c r="BC41" i="12"/>
  <c r="U100" i="13"/>
  <c r="BH176"/>
  <c r="AK28"/>
  <c r="AF185"/>
  <c r="BS324"/>
  <c r="C487" i="12"/>
  <c r="EB161"/>
  <c r="H118" i="13"/>
  <c r="T326"/>
  <c r="J557"/>
  <c r="D327"/>
  <c r="S160"/>
  <c r="AV409"/>
  <c r="DB45" i="12"/>
  <c r="AX205" i="13"/>
  <c r="DC101" i="12"/>
  <c r="K61" i="13"/>
  <c r="AC346" i="12"/>
  <c r="AK310" i="13"/>
  <c r="BH266"/>
  <c r="W467"/>
  <c r="AD308"/>
  <c r="AC570"/>
  <c r="AZ246"/>
  <c r="BQ526"/>
  <c r="AC161" i="12"/>
  <c r="N49" i="13"/>
  <c r="A325"/>
  <c r="B159" i="12"/>
  <c r="V60" i="13"/>
  <c r="AB259"/>
  <c r="D120"/>
  <c r="BL169"/>
  <c r="AE312"/>
  <c r="U211"/>
  <c r="Q427"/>
  <c r="D347"/>
  <c r="FE50" i="12"/>
  <c r="BB147"/>
  <c r="AK30" i="13"/>
  <c r="T209"/>
  <c r="AH337"/>
  <c r="S268"/>
  <c r="F146"/>
  <c r="BB524" i="12"/>
  <c r="AW420" i="13"/>
  <c r="J515"/>
  <c r="BN110"/>
  <c r="AX395"/>
  <c r="T226"/>
  <c r="AM438"/>
  <c r="G323"/>
  <c r="BA33"/>
  <c r="J175"/>
  <c r="B58"/>
  <c r="DC354" i="12"/>
  <c r="AV13" i="13"/>
  <c r="X196"/>
  <c r="AI160"/>
  <c r="AX350"/>
  <c r="AT207"/>
  <c r="A75"/>
  <c r="V150"/>
  <c r="AK482"/>
  <c r="BJ353"/>
  <c r="AL142"/>
  <c r="Y73"/>
  <c r="G309"/>
  <c r="AZ394"/>
  <c r="H135"/>
  <c r="BQ567"/>
  <c r="BS62"/>
  <c r="E562"/>
  <c r="W212"/>
  <c r="EB81" i="12"/>
  <c r="AS312" i="13"/>
  <c r="T519"/>
  <c r="AB217" i="12"/>
  <c r="C223" i="13"/>
  <c r="AS504"/>
  <c r="AM401"/>
  <c r="AO170"/>
  <c r="AZ76"/>
  <c r="N23"/>
  <c r="AQ494"/>
  <c r="AR484"/>
  <c r="FE159" i="12"/>
  <c r="AI456" i="13"/>
  <c r="AM550"/>
  <c r="N337"/>
  <c r="AQ404"/>
  <c r="BD209"/>
  <c r="AB321"/>
  <c r="AB51"/>
  <c r="U221"/>
  <c r="AO400"/>
  <c r="AR542"/>
  <c r="BA498"/>
  <c r="P566"/>
  <c r="AC73"/>
  <c r="AQ300"/>
  <c r="CC411" i="12"/>
  <c r="N221" i="13"/>
  <c r="AO67"/>
  <c r="AC401"/>
  <c r="BM387"/>
  <c r="AQ505"/>
  <c r="Y529"/>
  <c r="X536"/>
  <c r="BJ409"/>
  <c r="B168" i="12"/>
  <c r="BC437"/>
  <c r="O176" i="13"/>
  <c r="AS519"/>
  <c r="AG429"/>
  <c r="AE460"/>
  <c r="AN321"/>
  <c r="AD145"/>
  <c r="A248"/>
  <c r="AP60"/>
  <c r="BO215"/>
  <c r="BC25" i="12"/>
  <c r="J293" i="13"/>
  <c r="AP252"/>
  <c r="AC278"/>
  <c r="BL552"/>
  <c r="BE501"/>
  <c r="AW210"/>
  <c r="AO266"/>
  <c r="BP552"/>
  <c r="AX533"/>
  <c r="EC534" i="12"/>
  <c r="BJ34" i="13"/>
  <c r="BF20"/>
  <c r="E239"/>
  <c r="BA64"/>
  <c r="U159"/>
  <c r="AF454"/>
  <c r="BC236"/>
  <c r="Y183"/>
  <c r="BH270"/>
  <c r="CC255" i="12"/>
  <c r="C444" i="6"/>
  <c r="V79" i="13"/>
  <c r="AQ274"/>
  <c r="BI131"/>
  <c r="AO226"/>
  <c r="AK126"/>
  <c r="C482" i="12"/>
  <c r="AC27"/>
  <c r="AB341"/>
  <c r="BO331" i="13"/>
  <c r="S288"/>
  <c r="AF283"/>
  <c r="AD98"/>
  <c r="AP526"/>
  <c r="I354"/>
  <c r="T183"/>
  <c r="Y353"/>
  <c r="AF426"/>
  <c r="BH151"/>
  <c r="C390"/>
  <c r="AK339"/>
  <c r="AB212" i="12"/>
  <c r="N121" i="13"/>
  <c r="R213"/>
  <c r="BP35"/>
  <c r="X238"/>
  <c r="AT121"/>
  <c r="E267"/>
  <c r="AK282"/>
  <c r="AT141"/>
  <c r="BI12"/>
  <c r="AC155" i="12"/>
  <c r="AY145" i="13"/>
  <c r="AI124"/>
  <c r="M265"/>
  <c r="A345"/>
  <c r="AN416"/>
  <c r="BP354"/>
  <c r="DB522" i="12"/>
  <c r="AQ76" i="13"/>
  <c r="L189"/>
  <c r="AH194"/>
  <c r="BH14"/>
  <c r="BJ492"/>
  <c r="B438" i="6"/>
  <c r="U80" i="13"/>
  <c r="BK498"/>
  <c r="BR95"/>
  <c r="DB389" i="12"/>
  <c r="BQ476" i="13"/>
  <c r="AW463"/>
  <c r="AP394"/>
  <c r="E191"/>
  <c r="R262"/>
  <c r="BF383"/>
  <c r="C544"/>
  <c r="BQ549"/>
  <c r="BR154"/>
  <c r="BR186"/>
  <c r="AD363"/>
  <c r="AL402"/>
  <c r="X225"/>
  <c r="AC463" i="12"/>
  <c r="CC75"/>
  <c r="BB102" i="13"/>
  <c r="C521"/>
  <c r="BN521"/>
  <c r="C429" i="12"/>
  <c r="AH435" i="13"/>
  <c r="AM566"/>
  <c r="BP330"/>
  <c r="BM255"/>
  <c r="V460"/>
  <c r="BQ532"/>
  <c r="BO383"/>
  <c r="AB416"/>
  <c r="AE202"/>
  <c r="AJ472" i="8"/>
  <c r="AO112" i="13"/>
  <c r="B560"/>
  <c r="B446"/>
  <c r="J548"/>
  <c r="AA107"/>
  <c r="V5"/>
  <c r="CB16" i="12"/>
  <c r="O554" i="13"/>
  <c r="AX336"/>
  <c r="AS279"/>
  <c r="AS485"/>
  <c r="AI330"/>
  <c r="BO67"/>
  <c r="AW439"/>
  <c r="S353"/>
  <c r="H568"/>
  <c r="AB85" i="12"/>
  <c r="X488" i="13"/>
  <c r="BG543"/>
  <c r="AM199"/>
  <c r="F211"/>
  <c r="BC483"/>
  <c r="BC532"/>
  <c r="C540" i="12"/>
  <c r="BF36" i="13"/>
  <c r="AU85"/>
  <c r="AZ392"/>
  <c r="K512"/>
  <c r="B431" i="6"/>
  <c r="B375" i="12"/>
  <c r="DD468" i="13"/>
  <c r="DC476" i="12"/>
  <c r="U43" i="13"/>
  <c r="BI354"/>
  <c r="A118"/>
  <c r="AX285"/>
  <c r="BC467" i="12"/>
  <c r="X471" i="13"/>
  <c r="BA102"/>
  <c r="AT58"/>
  <c r="AX83"/>
  <c r="AD147"/>
  <c r="D383"/>
  <c r="EC200" i="12"/>
  <c r="FE455"/>
  <c r="AG137" i="13"/>
  <c r="T471"/>
  <c r="BL467"/>
  <c r="AY170"/>
  <c r="AM43"/>
  <c r="S132"/>
  <c r="AW91"/>
  <c r="BN356"/>
  <c r="AU337"/>
  <c r="BL237"/>
  <c r="K462"/>
  <c r="DC497" i="12"/>
  <c r="AH47" i="13"/>
  <c r="BC301" i="12"/>
  <c r="BS170" i="13"/>
  <c r="BF493"/>
  <c r="A478"/>
  <c r="AC164" i="12"/>
  <c r="B267" i="6"/>
  <c r="AY325" i="13"/>
  <c r="BE29"/>
  <c r="EC408" i="12"/>
  <c r="G265" i="13"/>
  <c r="C385" i="12"/>
  <c r="G363" i="13"/>
  <c r="AO239"/>
  <c r="C50" i="6"/>
  <c r="BJ325" i="13"/>
  <c r="AX88"/>
  <c r="AL323"/>
  <c r="D283"/>
  <c r="BR293"/>
  <c r="D187"/>
  <c r="BJ562"/>
  <c r="BR267"/>
  <c r="AG470"/>
  <c r="AF416"/>
  <c r="P306"/>
  <c r="BR212"/>
  <c r="M182"/>
  <c r="AW421"/>
  <c r="G148"/>
  <c r="B338"/>
  <c r="BF557"/>
  <c r="AS406"/>
  <c r="G143"/>
  <c r="B357"/>
  <c r="AG398"/>
  <c r="U109"/>
  <c r="AA461"/>
  <c r="I40"/>
  <c r="A473"/>
  <c r="L134"/>
  <c r="BM504"/>
  <c r="BG538"/>
  <c r="FA533" i="12"/>
  <c r="AN302" i="13"/>
  <c r="E559"/>
  <c r="BD462"/>
  <c r="AS387"/>
  <c r="A528"/>
  <c r="X387"/>
  <c r="C541" i="12"/>
  <c r="BF539" i="13"/>
  <c r="AW416"/>
  <c r="L285"/>
  <c r="AQ57"/>
  <c r="B27"/>
  <c r="BB380"/>
  <c r="EB172" i="12"/>
  <c r="A451" i="13"/>
  <c r="N145"/>
  <c r="AI85"/>
  <c r="AK361"/>
  <c r="AZ234"/>
  <c r="S111"/>
  <c r="E11"/>
  <c r="X481"/>
  <c r="BM163"/>
  <c r="A73"/>
  <c r="X153"/>
  <c r="D28"/>
  <c r="AZ322"/>
  <c r="AX518"/>
  <c r="D254"/>
  <c r="AK409"/>
  <c r="I148"/>
  <c r="AD404"/>
  <c r="BC535" i="12"/>
  <c r="AF544" i="13"/>
  <c r="DC357" i="12"/>
  <c r="FE230"/>
  <c r="AB402"/>
  <c r="AE487" i="13"/>
  <c r="AZ537"/>
  <c r="AS224"/>
  <c r="B150" i="12"/>
  <c r="BO273" i="13"/>
  <c r="BE22"/>
  <c r="AC180" i="12"/>
  <c r="BK435" i="13"/>
  <c r="DB459" i="12"/>
  <c r="BB193" i="13"/>
  <c r="AY380"/>
  <c r="Q10"/>
  <c r="K101"/>
  <c r="BA530"/>
  <c r="I355"/>
  <c r="BA314"/>
  <c r="AV77"/>
  <c r="U409"/>
  <c r="AY320"/>
  <c r="DB302" i="12"/>
  <c r="BL518" i="13"/>
  <c r="AP23"/>
  <c r="B492"/>
  <c r="N14"/>
  <c r="BC206"/>
  <c r="AR534"/>
  <c r="P448"/>
  <c r="EB243" i="12"/>
  <c r="D282" i="13"/>
  <c r="EB284" i="12"/>
  <c r="BB86"/>
  <c r="L410" i="13"/>
  <c r="AF98"/>
  <c r="I488"/>
  <c r="U383"/>
  <c r="W525"/>
  <c r="G345"/>
  <c r="EC87" i="12"/>
  <c r="AV276" i="13"/>
  <c r="EC205" i="12"/>
  <c r="AA557" i="13"/>
  <c r="FE86" i="12"/>
  <c r="AY223" i="13"/>
  <c r="BG547"/>
  <c r="AI291"/>
  <c r="J355"/>
  <c r="X532"/>
  <c r="DC538" i="12"/>
  <c r="BC33" i="13"/>
  <c r="AJ36"/>
  <c r="E158"/>
  <c r="O200"/>
  <c r="C383"/>
  <c r="H402"/>
  <c r="C469" i="6"/>
  <c r="AR441" i="13"/>
  <c r="DC405" i="12"/>
  <c r="A321" i="13"/>
  <c r="AZ72"/>
  <c r="K346"/>
  <c r="I210"/>
  <c r="F543"/>
  <c r="BL177"/>
  <c r="B492" i="6"/>
  <c r="AJ221" i="13"/>
  <c r="AL501"/>
  <c r="BK322"/>
  <c r="BB124" i="12"/>
  <c r="DC418"/>
  <c r="B164"/>
  <c r="AO122" i="13"/>
  <c r="C519" i="12"/>
  <c r="BJ14" i="13"/>
  <c r="B257" i="6"/>
  <c r="Z452" i="13"/>
  <c r="R373"/>
  <c r="BP483"/>
  <c r="CC431" i="12"/>
  <c r="AC111" i="13"/>
  <c r="O195"/>
  <c r="EC151" i="12"/>
  <c r="AY348" i="13"/>
  <c r="AO96"/>
  <c r="BD318"/>
  <c r="AO458"/>
  <c r="S208"/>
  <c r="AX397"/>
  <c r="G53"/>
  <c r="DB433"/>
  <c r="BI78"/>
  <c r="EC31" i="12"/>
  <c r="N399" i="13"/>
  <c r="AC388" i="12"/>
  <c r="BB445" i="13"/>
  <c r="BC467"/>
  <c r="AO366"/>
  <c r="BJ405"/>
  <c r="DB83" i="12"/>
  <c r="J190" i="13"/>
  <c r="N351"/>
  <c r="K53"/>
  <c r="AG319"/>
  <c r="S318"/>
  <c r="AU239"/>
  <c r="AC551" i="12"/>
  <c r="Y437" i="13"/>
  <c r="DB364" i="12"/>
  <c r="AZ313" i="13"/>
  <c r="DB163" i="12"/>
  <c r="AS11" i="13"/>
  <c r="AB149"/>
  <c r="DB483" i="12"/>
  <c r="DK432" i="13"/>
  <c r="BF532"/>
  <c r="AE326"/>
  <c r="BC394" i="12"/>
  <c r="BM363" i="13"/>
  <c r="T194"/>
  <c r="W366"/>
  <c r="BB521" i="12"/>
  <c r="BF406" i="13"/>
  <c r="AS246"/>
  <c r="AM347"/>
  <c r="AV411"/>
  <c r="AJ496"/>
  <c r="AZ440"/>
  <c r="V83"/>
  <c r="BN252"/>
  <c r="BO126"/>
  <c r="AL272"/>
  <c r="D119"/>
  <c r="BO5"/>
  <c r="BH391"/>
  <c r="AC15"/>
  <c r="D103"/>
  <c r="T475"/>
  <c r="G210"/>
  <c r="DC492" i="12"/>
  <c r="C165" i="13"/>
  <c r="J142"/>
  <c r="BB395" i="12"/>
  <c r="BO130" i="13"/>
  <c r="AE324"/>
  <c r="B204"/>
  <c r="EB104" i="12"/>
  <c r="Y168" i="13"/>
  <c r="B271" i="12"/>
  <c r="AC267" i="13"/>
  <c r="CB24" i="12"/>
  <c r="BE227" i="13"/>
  <c r="BI146"/>
  <c r="FE355" i="12"/>
  <c r="AD417" i="13"/>
  <c r="BO269"/>
  <c r="AG62"/>
  <c r="BS418"/>
  <c r="U526"/>
  <c r="AB390" i="12"/>
  <c r="BQ177" i="13"/>
  <c r="AN267"/>
  <c r="P72"/>
  <c r="O61"/>
  <c r="AU48"/>
  <c r="V121"/>
  <c r="K322"/>
  <c r="B473" i="12"/>
  <c r="K302" i="13"/>
  <c r="BS385"/>
  <c r="AS467"/>
  <c r="AV284"/>
  <c r="BC322" i="12"/>
  <c r="J196" i="13"/>
  <c r="FE215" i="12"/>
  <c r="BQ42" i="13"/>
  <c r="I563"/>
  <c r="AY440"/>
  <c r="U75"/>
  <c r="AW79"/>
  <c r="AE528"/>
  <c r="DD475"/>
  <c r="C120" i="6"/>
  <c r="AI169" i="13"/>
  <c r="AJ353"/>
  <c r="AQ184"/>
  <c r="BA324"/>
  <c r="BG530"/>
  <c r="BS159"/>
  <c r="AF447"/>
  <c r="DB341" i="12"/>
  <c r="BB564" i="13"/>
  <c r="AH299"/>
  <c r="AK337"/>
  <c r="U453"/>
  <c r="BO151"/>
  <c r="BI303"/>
  <c r="B180" i="12"/>
  <c r="M214" i="13"/>
  <c r="AM163"/>
  <c r="BL500"/>
  <c r="BM159"/>
  <c r="BG41"/>
  <c r="BC477" i="12"/>
  <c r="BR40" i="13"/>
  <c r="P384"/>
  <c r="B298" i="12"/>
  <c r="AO245" i="13"/>
  <c r="AO367"/>
  <c r="S64"/>
  <c r="BL379"/>
  <c r="BJ18"/>
  <c r="AT345"/>
  <c r="B312" i="6"/>
  <c r="AD337" i="13"/>
  <c r="BH523"/>
  <c r="B418" i="6"/>
  <c r="BI232" i="13"/>
  <c r="K54"/>
  <c r="W518"/>
  <c r="J531"/>
  <c r="CC352" i="12"/>
  <c r="AF108" i="13"/>
  <c r="AC67"/>
  <c r="AD422"/>
  <c r="AD211"/>
  <c r="N131"/>
  <c r="C393" i="6"/>
  <c r="AC518" i="13"/>
  <c r="EC129" i="12"/>
  <c r="Q498" i="13"/>
  <c r="BB47" i="12"/>
  <c r="C530" i="13"/>
  <c r="AA441"/>
  <c r="BC561"/>
  <c r="AT403"/>
  <c r="BP349"/>
  <c r="BR357"/>
  <c r="BE183"/>
  <c r="AV176"/>
  <c r="AQ420"/>
  <c r="BS523"/>
  <c r="H410"/>
  <c r="BJ270"/>
  <c r="AF129"/>
  <c r="BR553"/>
  <c r="M85"/>
  <c r="G13"/>
  <c r="AN404"/>
  <c r="B61" i="6"/>
  <c r="AV523" i="13"/>
  <c r="AQ82"/>
  <c r="AT316"/>
  <c r="M328"/>
  <c r="BF208"/>
  <c r="EC206" i="12"/>
  <c r="AB195" i="13"/>
  <c r="AC92"/>
  <c r="DB283" i="12"/>
  <c r="AR532" i="13"/>
  <c r="C44" i="6"/>
  <c r="B33" i="12"/>
  <c r="AS510" i="13"/>
  <c r="AL160"/>
  <c r="AF135"/>
  <c r="BS558"/>
  <c r="S453"/>
  <c r="CC400" i="12"/>
  <c r="AX275" i="13"/>
  <c r="D396"/>
  <c r="Z300"/>
  <c r="AB318"/>
  <c r="H273"/>
  <c r="BE142"/>
  <c r="AO60"/>
  <c r="DB151" i="12"/>
  <c r="CC314"/>
  <c r="BJ168" i="13"/>
  <c r="BK269"/>
  <c r="C107" i="6"/>
  <c r="AK461" i="13"/>
  <c r="BI287"/>
  <c r="F224"/>
  <c r="AB265" i="12"/>
  <c r="X4" i="8"/>
  <c r="K314" i="13"/>
  <c r="BA272"/>
  <c r="AN331"/>
  <c r="BC405"/>
  <c r="B20" i="6"/>
  <c r="Q6" i="13"/>
  <c r="BM55"/>
  <c r="AQ415"/>
  <c r="B124"/>
  <c r="AN249"/>
  <c r="AL453"/>
  <c r="Y343"/>
  <c r="J538"/>
  <c r="B263" i="12"/>
  <c r="C400" i="13"/>
  <c r="B449" i="12"/>
  <c r="I99" i="13"/>
  <c r="BI34"/>
  <c r="BL82"/>
  <c r="AR515"/>
  <c r="A309"/>
  <c r="BB409" i="12"/>
  <c r="BC544"/>
  <c r="B131"/>
  <c r="J565" i="13"/>
  <c r="T99"/>
  <c r="AV510"/>
  <c r="I199"/>
  <c r="BL373"/>
  <c r="BO274"/>
  <c r="E429"/>
  <c r="BC8"/>
  <c r="BG24"/>
  <c r="D99"/>
  <c r="BE215"/>
  <c r="AM515"/>
  <c r="BJ132"/>
  <c r="N335"/>
  <c r="CB443" i="12"/>
  <c r="S55" i="13"/>
  <c r="DB179" i="12"/>
  <c r="M172" i="13"/>
  <c r="CB203" i="12"/>
  <c r="G5" i="13"/>
  <c r="AZ78"/>
  <c r="AL263"/>
  <c r="DS560"/>
  <c r="AE15"/>
  <c r="BB349" i="12"/>
  <c r="Q489" i="13"/>
  <c r="U113"/>
  <c r="BH423"/>
  <c r="C475" i="12"/>
  <c r="BD23" i="13"/>
  <c r="BH463"/>
  <c r="BM544"/>
  <c r="AW167"/>
  <c r="BL95"/>
  <c r="C461" i="12"/>
  <c r="CB78"/>
  <c r="BS310" i="13"/>
  <c r="BN113"/>
  <c r="BA300"/>
  <c r="BG506"/>
  <c r="AM489"/>
  <c r="EC195" i="12"/>
  <c r="AS418" i="13"/>
  <c r="AS80"/>
  <c r="C62" i="6"/>
  <c r="AF81" i="13"/>
  <c r="AU438"/>
  <c r="AR234"/>
  <c r="BQ11"/>
  <c r="Y235"/>
  <c r="BA461"/>
  <c r="G390"/>
  <c r="AJ523"/>
  <c r="B75"/>
  <c r="Z233"/>
  <c r="AI180"/>
  <c r="P418"/>
  <c r="BJ311"/>
  <c r="Y192"/>
  <c r="AM106"/>
  <c r="AV186"/>
  <c r="T172"/>
  <c r="BH264"/>
  <c r="BD526"/>
  <c r="BQ73"/>
  <c r="AC335"/>
  <c r="AE402"/>
  <c r="BF210"/>
  <c r="BI401"/>
  <c r="Y358"/>
  <c r="AK238"/>
  <c r="J37"/>
  <c r="BR378"/>
  <c r="R15"/>
  <c r="T50"/>
  <c r="AA275"/>
  <c r="A326"/>
  <c r="M415"/>
  <c r="CC439" i="12"/>
  <c r="F499" i="13"/>
  <c r="BB110"/>
  <c r="O212"/>
  <c r="AO77"/>
  <c r="O256"/>
  <c r="Z42"/>
  <c r="BH46"/>
  <c r="AY444"/>
  <c r="BH503"/>
  <c r="BH253"/>
  <c r="BE23"/>
  <c r="AQ470"/>
  <c r="B331" i="6"/>
  <c r="BO246" i="13"/>
  <c r="M293"/>
  <c r="AW37"/>
  <c r="AQ21"/>
  <c r="AT38"/>
  <c r="M452"/>
  <c r="BJ259"/>
  <c r="AB293" i="12"/>
  <c r="BS89" i="13"/>
  <c r="K336"/>
  <c r="C203" i="12"/>
  <c r="X544" i="13"/>
  <c r="BR481"/>
  <c r="BF424"/>
  <c r="EC299" i="12"/>
  <c r="Q101" i="13"/>
  <c r="AZ567"/>
  <c r="K253"/>
  <c r="AC175"/>
  <c r="BQ266"/>
  <c r="R151"/>
  <c r="Z73"/>
  <c r="DC460" i="12"/>
  <c r="BM53" i="13"/>
  <c r="FE63" i="12"/>
  <c r="D222" i="13"/>
  <c r="R264"/>
  <c r="L72"/>
  <c r="M32"/>
  <c r="BO391"/>
  <c r="DC477" i="12"/>
  <c r="AC474"/>
  <c r="BM86" i="13"/>
  <c r="P389"/>
  <c r="K495"/>
  <c r="BE307"/>
  <c r="BD24"/>
  <c r="FE231" i="12"/>
  <c r="T212" i="13"/>
  <c r="W180"/>
  <c r="Q237"/>
  <c r="AR365"/>
  <c r="J349"/>
  <c r="BR563"/>
  <c r="AT309"/>
  <c r="AX356"/>
  <c r="AK331"/>
  <c r="AM85"/>
  <c r="AT269"/>
  <c r="BD349"/>
  <c r="DC242" i="12"/>
  <c r="AA546" i="13"/>
  <c r="EB57" i="12"/>
  <c r="C273"/>
  <c r="AH216" i="13"/>
  <c r="AH379"/>
  <c r="AG516"/>
  <c r="B197" i="6"/>
  <c r="BP307" i="13"/>
  <c r="BJ495"/>
  <c r="AI466"/>
  <c r="V355"/>
  <c r="BA502"/>
  <c r="AV237"/>
  <c r="AQ80"/>
  <c r="B369" i="12"/>
  <c r="U248" i="13"/>
  <c r="B363" i="6"/>
  <c r="H311" i="13"/>
  <c r="P133"/>
  <c r="AC4"/>
  <c r="AM138"/>
  <c r="AE452"/>
  <c r="AR255"/>
  <c r="AA146"/>
  <c r="AR539"/>
  <c r="AJ431"/>
  <c r="C237" i="6"/>
  <c r="P79" i="13"/>
  <c r="D252"/>
  <c r="CB151" i="12"/>
  <c r="AQ239" i="13"/>
  <c r="H127"/>
  <c r="AT9"/>
  <c r="A399"/>
  <c r="EC429" i="12"/>
  <c r="BP543" i="13"/>
  <c r="AF360"/>
  <c r="BC188" i="12"/>
  <c r="AV425" i="13"/>
  <c r="D352"/>
  <c r="AI58"/>
  <c r="U25"/>
  <c r="AO217"/>
  <c r="I531"/>
  <c r="BD309"/>
  <c r="CC354" i="12"/>
  <c r="BK395" i="13"/>
  <c r="A475"/>
  <c r="C133"/>
  <c r="BE461"/>
  <c r="K411"/>
  <c r="I557"/>
  <c r="BE570"/>
  <c r="C105" i="6"/>
  <c r="B40"/>
  <c r="BF52" i="13"/>
  <c r="BN483"/>
  <c r="AP40"/>
  <c r="C30" i="6"/>
  <c r="B90"/>
  <c r="Y173" i="13"/>
  <c r="AG198"/>
  <c r="AP368"/>
  <c r="B78" i="6"/>
  <c r="C29" i="13"/>
  <c r="BH260"/>
  <c r="B80"/>
  <c r="AQ474"/>
  <c r="BJ178"/>
  <c r="E555"/>
  <c r="I420"/>
  <c r="AL22"/>
  <c r="AV121"/>
  <c r="BN246"/>
  <c r="K434"/>
  <c r="AZ69"/>
  <c r="AK399"/>
  <c r="C150"/>
  <c r="AP461"/>
  <c r="FE306" i="12"/>
  <c r="AU125" i="13"/>
  <c r="AU563"/>
  <c r="Q406"/>
  <c r="AB87" i="12"/>
  <c r="AV130" i="13"/>
  <c r="DB290" i="12"/>
  <c r="BB479" i="13"/>
  <c r="BM415"/>
  <c r="BK337"/>
  <c r="CB248" i="12"/>
  <c r="AS384" i="13"/>
  <c r="BB376"/>
  <c r="AG165"/>
  <c r="F523"/>
  <c r="BP277"/>
  <c r="CB91" i="12"/>
  <c r="BA344" i="13"/>
  <c r="BB460" i="12"/>
  <c r="AA217" i="13"/>
  <c r="AP490"/>
  <c r="AB462" i="12"/>
  <c r="BA355" i="13"/>
  <c r="Q408"/>
  <c r="BF253"/>
  <c r="AT559"/>
  <c r="AC297"/>
  <c r="BM288"/>
  <c r="BF101"/>
  <c r="I323"/>
  <c r="O420"/>
  <c r="AW87"/>
  <c r="AF300"/>
  <c r="BB361" i="12"/>
  <c r="AB39" i="13"/>
  <c r="BS470"/>
  <c r="BL328"/>
  <c r="AI502"/>
  <c r="V488"/>
  <c r="X351"/>
  <c r="M507"/>
  <c r="AR293"/>
  <c r="X260"/>
  <c r="A150"/>
  <c r="A219"/>
  <c r="AG234"/>
  <c r="AI12"/>
  <c r="BM341"/>
  <c r="BA259"/>
  <c r="J41"/>
  <c r="AB191"/>
  <c r="BF121"/>
  <c r="BG190"/>
  <c r="U338"/>
  <c r="AF204"/>
  <c r="J417"/>
  <c r="B173" i="12"/>
  <c r="C111" i="6"/>
  <c r="BK529" i="13"/>
  <c r="BR352"/>
  <c r="B385" i="12"/>
  <c r="BD314" i="13"/>
  <c r="AF273"/>
  <c r="BH407"/>
  <c r="T300"/>
  <c r="AP247"/>
  <c r="AS566"/>
  <c r="AR352"/>
  <c r="R54"/>
  <c r="AQ355"/>
  <c r="BE31"/>
  <c r="D402"/>
  <c r="AU523"/>
  <c r="CB452" i="12"/>
  <c r="AD158" i="13"/>
  <c r="AT102"/>
  <c r="B557"/>
  <c r="C331" i="6"/>
  <c r="A511" i="13"/>
  <c r="R557"/>
  <c r="AI381"/>
  <c r="G208"/>
  <c r="CC56" i="12"/>
  <c r="R419" i="13"/>
  <c r="S155"/>
  <c r="AP46"/>
  <c r="BN97"/>
  <c r="F377"/>
  <c r="E557"/>
  <c r="AB127"/>
  <c r="EB479" i="12"/>
  <c r="BE516" i="13"/>
  <c r="M416"/>
  <c r="AT93"/>
  <c r="H50"/>
  <c r="B278" i="6"/>
  <c r="F4" i="13"/>
  <c r="AU122"/>
  <c r="P37"/>
  <c r="U49"/>
  <c r="AP114"/>
  <c r="D22"/>
  <c r="BN311"/>
  <c r="AO6"/>
  <c r="I18"/>
  <c r="BG129"/>
  <c r="AC446" i="12"/>
  <c r="BL371" i="13"/>
  <c r="BQ136"/>
  <c r="AB545"/>
  <c r="AV543"/>
  <c r="AA313"/>
  <c r="BI461"/>
  <c r="A183"/>
  <c r="BQ337"/>
  <c r="BB199" i="12"/>
  <c r="G59" i="13"/>
  <c r="H203"/>
  <c r="AU55"/>
  <c r="FB533" i="12"/>
  <c r="AT258" i="13"/>
  <c r="BL210"/>
  <c r="AT300"/>
  <c r="DC553" i="12"/>
  <c r="B19" i="6"/>
  <c r="I186" i="13"/>
  <c r="B195" i="6"/>
  <c r="FE559" i="12"/>
  <c r="AJ491" i="13"/>
  <c r="AN58"/>
  <c r="AQ98"/>
  <c r="U416"/>
  <c r="T504"/>
  <c r="AK114"/>
  <c r="BA376"/>
  <c r="H412"/>
  <c r="AC479" i="12"/>
  <c r="AE391" i="13"/>
  <c r="BP225"/>
  <c r="F414"/>
  <c r="B426"/>
  <c r="AO128"/>
  <c r="BL291"/>
  <c r="AK237"/>
  <c r="AY502"/>
  <c r="AG59"/>
  <c r="Q385"/>
  <c r="BQ369"/>
  <c r="I351"/>
  <c r="AA163"/>
  <c r="Y38"/>
  <c r="AH485"/>
  <c r="A376"/>
  <c r="M266"/>
  <c r="AV335"/>
  <c r="P9"/>
  <c r="AG373"/>
  <c r="BS283"/>
  <c r="AK58"/>
  <c r="S417"/>
  <c r="U145"/>
  <c r="AC232"/>
  <c r="FE349" i="12"/>
  <c r="K363" i="13"/>
  <c r="C200" i="6"/>
  <c r="C286"/>
  <c r="AG33" i="13"/>
  <c r="AV269"/>
  <c r="BF409"/>
  <c r="R94"/>
  <c r="N50"/>
  <c r="AM22"/>
  <c r="C21" i="12"/>
  <c r="BN288" i="13"/>
  <c r="R372"/>
  <c r="H332"/>
  <c r="AD454"/>
  <c r="AL470"/>
  <c r="B87" i="6"/>
  <c r="K513" i="13"/>
  <c r="BM230"/>
  <c r="AC424" i="12"/>
  <c r="DS538" i="13"/>
  <c r="AS55"/>
  <c r="BB478" i="12"/>
  <c r="P310" i="13"/>
  <c r="BP290"/>
  <c r="BC120"/>
  <c r="AM180"/>
  <c r="U342"/>
  <c r="BB443" i="12"/>
  <c r="AO22" i="13"/>
  <c r="C170" i="12"/>
  <c r="X65" i="13"/>
  <c r="X4"/>
  <c r="N272"/>
  <c r="BS559"/>
  <c r="U533"/>
  <c r="EB516" i="12"/>
  <c r="CC463"/>
  <c r="BO443" i="13"/>
  <c r="BK291"/>
  <c r="BB199"/>
  <c r="AQ6"/>
  <c r="B164" i="6"/>
  <c r="BG294" i="13"/>
  <c r="AZ269"/>
  <c r="Z413"/>
  <c r="DB491" i="12"/>
  <c r="BC268" i="13"/>
  <c r="EC503" i="12"/>
  <c r="AA431" i="13"/>
  <c r="H382"/>
  <c r="AX523"/>
  <c r="Q292"/>
  <c r="BA192"/>
  <c r="BJ5"/>
  <c r="BD485"/>
  <c r="BS518"/>
  <c r="AP26"/>
  <c r="AP545"/>
  <c r="AO296"/>
  <c r="N561"/>
  <c r="CB65" i="12"/>
  <c r="DB428"/>
  <c r="AD286" i="13"/>
  <c r="BF505"/>
  <c r="C212" i="6"/>
  <c r="BN408" i="13"/>
  <c r="BK156"/>
  <c r="T491"/>
  <c r="B432"/>
  <c r="C299" i="6"/>
  <c r="H150" i="13"/>
  <c r="FE450" i="12"/>
  <c r="AT457" i="13"/>
  <c r="Y371"/>
  <c r="Y450"/>
  <c r="EB165" i="12"/>
  <c r="AA158" i="13"/>
  <c r="AO302"/>
  <c r="AE143"/>
  <c r="BJ378"/>
  <c r="BN237"/>
  <c r="FB542" i="12"/>
  <c r="S222" i="13"/>
  <c r="BR259"/>
  <c r="BQ447"/>
  <c r="W108"/>
  <c r="AO190"/>
  <c r="AX426"/>
  <c r="Y306"/>
  <c r="AC37" i="12"/>
  <c r="C543"/>
  <c r="S336" i="13"/>
  <c r="B247" i="12"/>
  <c r="BM226" i="13"/>
  <c r="T320"/>
  <c r="AD103"/>
  <c r="B467"/>
  <c r="FA551" i="12"/>
  <c r="P49" i="13"/>
  <c r="AO248"/>
  <c r="CB8" i="12"/>
  <c r="AP443" i="13"/>
  <c r="BK191"/>
  <c r="P427"/>
  <c r="AC229" i="12"/>
  <c r="AI230" i="13"/>
  <c r="AE187"/>
  <c r="BI448"/>
  <c r="Y416"/>
  <c r="F421"/>
  <c r="AP156"/>
  <c r="AX453"/>
  <c r="AC310" i="12"/>
  <c r="O14" i="13"/>
  <c r="BN156"/>
  <c r="AA31"/>
  <c r="C109"/>
  <c r="BS232"/>
  <c r="T195"/>
  <c r="AV246"/>
  <c r="CC29" i="12"/>
  <c r="AC77" i="13"/>
  <c r="AD47"/>
  <c r="AB242"/>
  <c r="AN227"/>
  <c r="AG331"/>
  <c r="CC361" i="12"/>
  <c r="AW414" i="13"/>
  <c r="BR543"/>
  <c r="J501"/>
  <c r="AO320"/>
  <c r="CC209" i="12"/>
  <c r="EC191"/>
  <c r="BE28" i="13"/>
  <c r="V329"/>
  <c r="AH463"/>
  <c r="BP462"/>
  <c r="L279"/>
  <c r="D314"/>
  <c r="FE456" i="12"/>
  <c r="BB61" i="13"/>
  <c r="O226"/>
  <c r="BS228"/>
  <c r="AO459"/>
  <c r="X107"/>
  <c r="S313"/>
  <c r="DB552" i="12"/>
  <c r="BI480" i="13"/>
  <c r="AO416"/>
  <c r="C139" i="6"/>
  <c r="D310" i="13"/>
  <c r="BE262"/>
  <c r="AK513"/>
  <c r="EC472" i="12"/>
  <c r="AB139" i="13"/>
  <c r="J491"/>
  <c r="BO311"/>
  <c r="Z142"/>
  <c r="AB102"/>
  <c r="V127"/>
  <c r="T106"/>
  <c r="G341"/>
  <c r="AA399"/>
  <c r="AJ300"/>
  <c r="P465"/>
  <c r="BA311"/>
  <c r="D211"/>
  <c r="BF398"/>
  <c r="AF226"/>
  <c r="AT143"/>
  <c r="AI165"/>
  <c r="AC102"/>
  <c r="R40"/>
  <c r="CB68" i="12"/>
  <c r="Z40" i="13"/>
  <c r="AI367"/>
  <c r="A258"/>
  <c r="AJ370"/>
  <c r="AY466"/>
  <c r="T549"/>
  <c r="BM336"/>
  <c r="F58"/>
  <c r="EC437" i="12"/>
  <c r="B116" i="6"/>
  <c r="B7" i="13"/>
  <c r="BE292"/>
  <c r="W374"/>
  <c r="BL321"/>
  <c r="F556"/>
  <c r="B322" i="6"/>
  <c r="EC532" i="12"/>
  <c r="M134" i="13"/>
  <c r="N387"/>
  <c r="AP273"/>
  <c r="W19"/>
  <c r="K160"/>
  <c r="AA559"/>
  <c r="BB305"/>
  <c r="B109"/>
  <c r="AI189"/>
  <c r="G118"/>
  <c r="AB187" i="12"/>
  <c r="G488" i="13"/>
  <c r="BG568"/>
  <c r="BR326"/>
  <c r="G533"/>
  <c r="BE521"/>
  <c r="AL549"/>
  <c r="BH307"/>
  <c r="BH368"/>
  <c r="F546"/>
  <c r="BP105"/>
  <c r="AI486"/>
  <c r="R4" i="8"/>
  <c r="BH347" i="13"/>
  <c r="BG417"/>
  <c r="L52"/>
  <c r="BM247"/>
  <c r="AZ223"/>
  <c r="B337" i="12"/>
  <c r="BK111" i="13"/>
  <c r="EC77" i="12"/>
  <c r="S415" i="13"/>
  <c r="BD493"/>
  <c r="V568"/>
  <c r="I120"/>
  <c r="EB94" i="12"/>
  <c r="BB310"/>
  <c r="AS521" i="13"/>
  <c r="AS149"/>
  <c r="AN104"/>
  <c r="BP251"/>
  <c r="BH34"/>
  <c r="AM344"/>
  <c r="X509"/>
  <c r="V563"/>
  <c r="AN139"/>
  <c r="AV414"/>
  <c r="F547"/>
  <c r="B413" i="6"/>
  <c r="C234"/>
  <c r="AB340" i="13"/>
  <c r="AI512"/>
  <c r="AM508"/>
  <c r="CB343" i="12"/>
  <c r="I356" i="13"/>
  <c r="B321"/>
  <c r="DB138" i="12"/>
  <c r="BC414" i="13"/>
  <c r="I310"/>
  <c r="BR491"/>
  <c r="AE83"/>
  <c r="AF110"/>
  <c r="B547" i="12"/>
  <c r="AB559" i="13"/>
  <c r="AW185"/>
  <c r="A335"/>
  <c r="J461"/>
  <c r="AK151"/>
  <c r="AL513"/>
  <c r="AQ288"/>
  <c r="Y144"/>
  <c r="A374"/>
  <c r="BN90"/>
  <c r="BB359"/>
  <c r="BG528"/>
  <c r="AT13"/>
  <c r="BQ14"/>
  <c r="BO236"/>
  <c r="BJ100"/>
  <c r="AD331"/>
  <c r="W170"/>
  <c r="AO141"/>
  <c r="D202"/>
  <c r="AC275" i="12"/>
  <c r="EC207"/>
  <c r="AJ91" i="13"/>
  <c r="BA96"/>
  <c r="BI359"/>
  <c r="I164"/>
  <c r="AL61"/>
  <c r="BK336"/>
  <c r="O537"/>
  <c r="BB92" i="12"/>
  <c r="BP12" i="13"/>
  <c r="BR282"/>
  <c r="K471"/>
  <c r="P156"/>
  <c r="P157"/>
  <c r="BC370"/>
  <c r="AG527"/>
  <c r="BR290"/>
  <c r="AH197"/>
  <c r="AC559" i="12"/>
  <c r="BD17" i="13"/>
  <c r="BS450"/>
  <c r="V233"/>
  <c r="AT81"/>
  <c r="BE188"/>
  <c r="BQ460"/>
  <c r="W141"/>
  <c r="BO248"/>
  <c r="AC49" i="12"/>
  <c r="BO456" i="13"/>
  <c r="J443"/>
  <c r="AR437"/>
  <c r="P107"/>
  <c r="AK343"/>
  <c r="BK120"/>
  <c r="AH9"/>
  <c r="EB475" i="12"/>
  <c r="DC309"/>
  <c r="N89" i="13"/>
  <c r="CC318" i="12"/>
  <c r="AB194"/>
  <c r="T5" i="13"/>
  <c r="AY471"/>
  <c r="T153"/>
  <c r="AT526"/>
  <c r="FE65" i="12"/>
  <c r="P537" i="13"/>
  <c r="H507"/>
  <c r="FE88" i="12"/>
  <c r="BB255" i="13"/>
  <c r="CB504" i="12"/>
  <c r="Z350" i="13"/>
  <c r="B224" i="6"/>
  <c r="BC31" i="13"/>
  <c r="C391"/>
  <c r="T151"/>
  <c r="BN518"/>
  <c r="BO100"/>
  <c r="BG70"/>
  <c r="AX501"/>
  <c r="AD384"/>
  <c r="BO305"/>
  <c r="AZ492"/>
  <c r="J4"/>
  <c r="P399"/>
  <c r="BO277"/>
  <c r="BM203"/>
  <c r="BI35"/>
  <c r="AZ54"/>
  <c r="B112" i="12"/>
  <c r="C385" i="13"/>
  <c r="B506" i="12"/>
  <c r="AW422" i="13"/>
  <c r="C92" i="12"/>
  <c r="L512" i="13"/>
  <c r="BC437"/>
  <c r="EC130" i="12"/>
  <c r="AW181" i="13"/>
  <c r="BE182"/>
  <c r="AQ90"/>
  <c r="BH337"/>
  <c r="AR67"/>
  <c r="Z442"/>
  <c r="I139"/>
  <c r="Z302"/>
  <c r="EB356" i="12"/>
  <c r="BE174" i="13"/>
  <c r="B509" i="12"/>
  <c r="T431" i="13"/>
  <c r="BR337"/>
  <c r="G366"/>
  <c r="N511"/>
  <c r="AO551"/>
  <c r="BN388"/>
  <c r="L33"/>
  <c r="C302"/>
  <c r="Z480"/>
  <c r="Y36"/>
  <c r="AO21"/>
  <c r="BC338"/>
  <c r="CC360" i="12"/>
  <c r="C439" i="13"/>
  <c r="Z76"/>
  <c r="BB224"/>
  <c r="BC213"/>
  <c r="Y441"/>
  <c r="CB201" i="12"/>
  <c r="AK206" i="13"/>
  <c r="Z276"/>
  <c r="AL461"/>
  <c r="AZ296"/>
  <c r="AG79"/>
  <c r="CC297" i="12"/>
  <c r="AT206" i="13"/>
  <c r="J184"/>
  <c r="BL448"/>
  <c r="E178"/>
  <c r="AA18"/>
  <c r="I553"/>
  <c r="AJ177"/>
  <c r="BL184"/>
  <c r="F113"/>
  <c r="F401"/>
  <c r="BC106"/>
  <c r="R361"/>
  <c r="M62"/>
  <c r="AG67"/>
  <c r="A96"/>
  <c r="K537"/>
  <c r="N67"/>
  <c r="I76"/>
  <c r="EB175" i="12"/>
  <c r="CB447"/>
  <c r="AQ443" i="13"/>
  <c r="AL296"/>
  <c r="AA526"/>
  <c r="DC257" i="12"/>
  <c r="W99" i="13"/>
  <c r="CC317" i="12"/>
  <c r="BL447" i="13"/>
  <c r="BH137"/>
  <c r="BO345"/>
  <c r="BM492"/>
  <c r="Z467"/>
  <c r="BK5"/>
  <c r="I50"/>
  <c r="AF522"/>
  <c r="BG366"/>
  <c r="AD452"/>
  <c r="FE291" i="12"/>
  <c r="AK510" i="13"/>
  <c r="BK231"/>
  <c r="BF538"/>
  <c r="O70"/>
  <c r="BP169"/>
  <c r="C55" i="12"/>
  <c r="AO395" i="13"/>
  <c r="BM543"/>
  <c r="BO152"/>
  <c r="E122"/>
  <c r="AA305"/>
  <c r="B307"/>
  <c r="BN543"/>
  <c r="BE57"/>
  <c r="B77" i="12"/>
  <c r="N48" i="13"/>
  <c r="AC325"/>
  <c r="AE471"/>
  <c r="H400"/>
  <c r="AM45"/>
  <c r="A414"/>
  <c r="BM568"/>
  <c r="DB349" i="12"/>
  <c r="CC116"/>
  <c r="DB550"/>
  <c r="BF303" i="13"/>
  <c r="I133"/>
  <c r="AR7"/>
  <c r="BC560" i="12"/>
  <c r="AC543" i="13"/>
  <c r="AA294"/>
  <c r="AY495"/>
  <c r="B320" i="6"/>
  <c r="C124"/>
  <c r="N549" i="13"/>
  <c r="BM509"/>
  <c r="AK141"/>
  <c r="FD561" i="12"/>
  <c r="BR539" i="13"/>
  <c r="FE83" i="12"/>
  <c r="BK65" i="13"/>
  <c r="N116"/>
  <c r="AA248"/>
  <c r="X89"/>
  <c r="AH190"/>
  <c r="FE177" i="12"/>
  <c r="AJ190" i="13"/>
  <c r="AJ85"/>
  <c r="AG320"/>
  <c r="AZ555"/>
  <c r="D538" i="12"/>
  <c r="FE217"/>
  <c r="BE249" i="13"/>
  <c r="AW446"/>
  <c r="AU506"/>
  <c r="BQ198"/>
  <c r="BQ196"/>
  <c r="AR319"/>
  <c r="BC372"/>
  <c r="AF77"/>
  <c r="BE158"/>
  <c r="FE200" i="12"/>
  <c r="F195" i="13"/>
  <c r="Z451"/>
  <c r="BO328"/>
  <c r="Q155"/>
  <c r="DC464" i="12"/>
  <c r="CC65"/>
  <c r="F475" i="13"/>
  <c r="AV454"/>
  <c r="B469" i="6"/>
  <c r="AQ352" i="13"/>
  <c r="W412"/>
  <c r="BQ351"/>
  <c r="M407"/>
  <c r="Q312"/>
  <c r="BH166"/>
  <c r="AH122"/>
  <c r="AV416"/>
  <c r="F136"/>
  <c r="Q153"/>
  <c r="AC547" i="12"/>
  <c r="BM296" i="13"/>
  <c r="AR412"/>
  <c r="BM499"/>
  <c r="AM7"/>
  <c r="BR169"/>
  <c r="AS293"/>
  <c r="BN229"/>
  <c r="BE284"/>
  <c r="G38"/>
  <c r="AZ458"/>
  <c r="BC105"/>
  <c r="AB192"/>
  <c r="G423"/>
  <c r="BQ257"/>
  <c r="V334"/>
  <c r="FD559" i="12"/>
  <c r="BR162" i="13"/>
  <c r="AE230"/>
  <c r="AJ248"/>
  <c r="BB325" i="12"/>
  <c r="AP249" i="13"/>
  <c r="B371"/>
  <c r="M80"/>
  <c r="AC54"/>
  <c r="AC413" i="12"/>
  <c r="U189" i="13"/>
  <c r="C481" i="12"/>
  <c r="AN356" i="13"/>
  <c r="AJ452"/>
  <c r="Y8"/>
  <c r="AM41"/>
  <c r="AH431"/>
  <c r="V347"/>
  <c r="AZ262"/>
  <c r="W380"/>
  <c r="AH195"/>
  <c r="CZ474"/>
  <c r="U102"/>
  <c r="DB538" i="12"/>
  <c r="EB310"/>
  <c r="BM133" i="13"/>
  <c r="S32"/>
  <c r="CC13" i="12"/>
  <c r="J361" i="13"/>
  <c r="L348"/>
  <c r="AC133"/>
  <c r="AX531"/>
  <c r="S396"/>
  <c r="AX380"/>
  <c r="O343"/>
  <c r="J516"/>
  <c r="EB391" i="12"/>
  <c r="AF374" i="13"/>
  <c r="R195"/>
  <c r="AB50"/>
  <c r="BF388"/>
  <c r="BK63"/>
  <c r="R278"/>
  <c r="AG485"/>
  <c r="BK451"/>
  <c r="C362" i="6"/>
  <c r="DB410" i="12"/>
  <c r="BQ56" i="13"/>
  <c r="T297"/>
  <c r="AV256"/>
  <c r="AO131"/>
  <c r="DC452" i="12"/>
  <c r="AV297" i="13"/>
  <c r="BJ17"/>
  <c r="AM461"/>
  <c r="BF377"/>
  <c r="C207" i="6"/>
  <c r="AC280" i="13"/>
  <c r="Q156"/>
  <c r="AL467"/>
  <c r="T171"/>
  <c r="BC275" i="12"/>
  <c r="A244" i="13"/>
  <c r="K79"/>
  <c r="N289"/>
  <c r="Y7"/>
  <c r="BP262"/>
  <c r="C73" i="12"/>
  <c r="G97" i="13"/>
  <c r="E261"/>
  <c r="AH430"/>
  <c r="C185"/>
  <c r="V459"/>
  <c r="AU13"/>
  <c r="BR306"/>
  <c r="AX381"/>
  <c r="N386"/>
  <c r="AT179"/>
  <c r="BS415"/>
  <c r="L213"/>
  <c r="AJ310"/>
  <c r="BL356"/>
  <c r="U54"/>
  <c r="AS433"/>
  <c r="BI250"/>
  <c r="Z187"/>
  <c r="M529"/>
  <c r="BC39" i="12"/>
  <c r="AE455" i="13"/>
  <c r="K137"/>
  <c r="FE103" i="12"/>
  <c r="F459" i="13"/>
  <c r="Q15"/>
  <c r="N569"/>
  <c r="N310"/>
  <c r="BG499"/>
  <c r="BR332"/>
  <c r="BD404"/>
  <c r="BJ315"/>
  <c r="BQ365"/>
  <c r="A421"/>
  <c r="I421"/>
  <c r="BJ9"/>
  <c r="H216"/>
  <c r="AQ70"/>
  <c r="BI180"/>
  <c r="DC89" i="12"/>
  <c r="AZ547" i="13"/>
  <c r="V94"/>
  <c r="EC496" i="12"/>
  <c r="L496" i="13"/>
  <c r="BS142"/>
  <c r="C106"/>
  <c r="AM182"/>
  <c r="CB336" i="12"/>
  <c r="V175" i="13"/>
  <c r="X118"/>
  <c r="FE530" i="12"/>
  <c r="CC96"/>
  <c r="AT173" i="13"/>
  <c r="BQ528"/>
  <c r="AP543"/>
  <c r="AW264"/>
  <c r="BH252"/>
  <c r="EB47" i="12"/>
  <c r="B389" i="13"/>
  <c r="BG323"/>
  <c r="AU155"/>
  <c r="B279"/>
  <c r="BH384"/>
  <c r="CC49" i="12"/>
  <c r="BQ110" i="13"/>
  <c r="BO467"/>
  <c r="AV119"/>
  <c r="AV426"/>
  <c r="G333"/>
  <c r="CC43" i="12"/>
  <c r="F316" i="13"/>
  <c r="R288"/>
  <c r="K534"/>
  <c r="CC374" i="12"/>
  <c r="AX427" i="13"/>
  <c r="V364"/>
  <c r="H470"/>
  <c r="AZ403"/>
  <c r="BI171"/>
  <c r="BR548"/>
  <c r="BB47"/>
  <c r="AM402"/>
  <c r="E203"/>
  <c r="T223"/>
  <c r="EC555" i="12"/>
  <c r="DB481" i="13"/>
  <c r="AB77"/>
  <c r="BB309"/>
  <c r="O88"/>
  <c r="M375"/>
  <c r="BG524"/>
  <c r="B123" i="6"/>
  <c r="FE474" i="12"/>
  <c r="BS192" i="13"/>
  <c r="BB426" i="12"/>
  <c r="AX437" i="13"/>
  <c r="CC365" i="12"/>
  <c r="O221" i="13"/>
  <c r="AZ203"/>
  <c r="AH486"/>
  <c r="BG557"/>
  <c r="S388"/>
  <c r="BS76"/>
  <c r="D18"/>
  <c r="L84"/>
  <c r="BM168"/>
  <c r="X539"/>
  <c r="AJ130"/>
  <c r="V559"/>
  <c r="CC388" i="12"/>
  <c r="AA16" i="13"/>
  <c r="AC561" i="12"/>
  <c r="BQ406" i="13"/>
  <c r="D545"/>
  <c r="Q130"/>
  <c r="B282" i="6"/>
  <c r="AG511" i="13"/>
  <c r="AR390"/>
  <c r="DB392" i="12"/>
  <c r="EB454"/>
  <c r="T90" i="13"/>
  <c r="AA88"/>
  <c r="AX564"/>
  <c r="Z354"/>
  <c r="BH380"/>
  <c r="AN109"/>
  <c r="AV563"/>
  <c r="DB171" i="12"/>
  <c r="EC109"/>
  <c r="BB221" i="13"/>
  <c r="D133"/>
  <c r="B264" i="12"/>
  <c r="BQ6" i="13"/>
  <c r="L143"/>
  <c r="AE68"/>
  <c r="B238"/>
  <c r="AZ143"/>
  <c r="BI71"/>
  <c r="B208" i="12"/>
  <c r="AY33" i="13"/>
  <c r="R364"/>
  <c r="AK267"/>
  <c r="U77"/>
  <c r="AV551"/>
  <c r="BC308" i="12"/>
  <c r="N550" i="13"/>
  <c r="AB361" i="12"/>
  <c r="E53" i="13"/>
  <c r="O424"/>
  <c r="BB234" i="12"/>
  <c r="BH83" i="13"/>
  <c r="AU134"/>
  <c r="AM444"/>
  <c r="DB551" i="12"/>
  <c r="BN266" i="13"/>
  <c r="AQ214"/>
  <c r="BS526"/>
  <c r="AG551"/>
  <c r="BI408"/>
  <c r="C332"/>
  <c r="A282"/>
  <c r="BA205"/>
  <c r="BR313"/>
  <c r="G508"/>
  <c r="AC90"/>
  <c r="AS386"/>
  <c r="X143"/>
  <c r="BD228"/>
  <c r="BF446"/>
  <c r="AC384" i="12"/>
  <c r="AK239" i="13"/>
  <c r="BP401"/>
  <c r="CC112" i="12"/>
  <c r="AK153" i="13"/>
  <c r="CC478" i="12"/>
  <c r="R119" i="13"/>
  <c r="BL141"/>
  <c r="P112"/>
  <c r="C247"/>
  <c r="Y75"/>
  <c r="BR140"/>
  <c r="AB57"/>
  <c r="BB276"/>
  <c r="AX184"/>
  <c r="AF342"/>
  <c r="BM189"/>
  <c r="B347"/>
  <c r="BA181"/>
  <c r="G65"/>
  <c r="AE237"/>
  <c r="BM294"/>
  <c r="BN132"/>
  <c r="AJ108"/>
  <c r="CC305" i="12"/>
  <c r="BB263"/>
  <c r="Y428" i="13"/>
  <c r="Q21"/>
  <c r="AD55"/>
  <c r="BI30"/>
  <c r="BR137"/>
  <c r="AX450"/>
  <c r="BA463"/>
  <c r="BR312"/>
  <c r="AH514"/>
  <c r="AM12"/>
  <c r="U288"/>
  <c r="P66"/>
  <c r="A471"/>
  <c r="BI40"/>
  <c r="T125"/>
  <c r="C116" i="12"/>
  <c r="X203" i="13"/>
  <c r="BG275"/>
  <c r="AQ255"/>
  <c r="C91" i="6"/>
  <c r="AY178" i="13"/>
  <c r="X106"/>
  <c r="Q234"/>
  <c r="C545" i="12"/>
  <c r="AV341" i="13"/>
  <c r="BQ156"/>
  <c r="AQ561"/>
  <c r="R118"/>
  <c r="AN412"/>
  <c r="AV347"/>
  <c r="AF474"/>
  <c r="J119"/>
  <c r="F438"/>
  <c r="AA479"/>
  <c r="BL143"/>
  <c r="DK464"/>
  <c r="AE327"/>
  <c r="AV14"/>
  <c r="AB291"/>
  <c r="F309"/>
  <c r="BE399"/>
  <c r="AE321"/>
  <c r="L452"/>
  <c r="C206" i="12"/>
  <c r="X327" i="3"/>
  <c r="C107" i="13"/>
  <c r="AO57"/>
  <c r="H95"/>
  <c r="BF16"/>
  <c r="AV88"/>
  <c r="A531"/>
  <c r="AV259"/>
  <c r="G150"/>
  <c r="BG491"/>
  <c r="EB34" i="12"/>
  <c r="X463" i="13"/>
  <c r="BQ202"/>
  <c r="BB400" i="12"/>
  <c r="AY359" i="13"/>
  <c r="BJ111"/>
  <c r="AR327"/>
  <c r="AP371"/>
  <c r="B401" i="6"/>
  <c r="AL176" i="13"/>
  <c r="U36"/>
  <c r="E71"/>
  <c r="B417"/>
  <c r="BD431"/>
  <c r="W550"/>
  <c r="AH16"/>
  <c r="BQ247"/>
  <c r="G375"/>
  <c r="B424" i="12"/>
  <c r="AK526" i="13"/>
  <c r="DC462" i="12"/>
  <c r="AA345" i="13"/>
  <c r="AQ563"/>
  <c r="U129"/>
  <c r="AE73"/>
  <c r="BP373"/>
  <c r="C482" i="6"/>
  <c r="BE392" i="13"/>
  <c r="AN477"/>
  <c r="BC465" i="12"/>
  <c r="AH516" i="13"/>
  <c r="B512" i="6"/>
  <c r="AQ324" i="13"/>
  <c r="AX215"/>
  <c r="Q471"/>
  <c r="CC215" i="12"/>
  <c r="AC477" i="13"/>
  <c r="Y163"/>
  <c r="BB311"/>
  <c r="J333"/>
  <c r="Y439"/>
  <c r="B218"/>
  <c r="AO25"/>
  <c r="B197" i="12"/>
  <c r="BO226" i="13"/>
  <c r="AN518"/>
  <c r="Y216"/>
  <c r="D301"/>
  <c r="BP88"/>
  <c r="BR185"/>
  <c r="BI62"/>
  <c r="BO463"/>
  <c r="AB267"/>
  <c r="B511"/>
  <c r="AN418"/>
  <c r="N532"/>
  <c r="AE257"/>
  <c r="AM117"/>
  <c r="BS14"/>
  <c r="BB517" i="12"/>
  <c r="AW381" i="13"/>
  <c r="AO218"/>
  <c r="AX141"/>
  <c r="EC370" i="12"/>
  <c r="BE343" i="13"/>
  <c r="AK77"/>
  <c r="AB372" i="12"/>
  <c r="CB143"/>
  <c r="AC94"/>
  <c r="BJ552" i="13"/>
  <c r="S304"/>
  <c r="V557"/>
  <c r="AC423"/>
  <c r="BN327"/>
  <c r="V390"/>
  <c r="AK377"/>
  <c r="AO438"/>
  <c r="BN363"/>
  <c r="E48"/>
  <c r="AY374"/>
  <c r="J43"/>
  <c r="DB337" i="12"/>
  <c r="V547" i="13"/>
  <c r="C379" i="12"/>
  <c r="BP301" i="13"/>
  <c r="AX253"/>
  <c r="AC353"/>
  <c r="EC462" i="12"/>
  <c r="C449" i="6"/>
  <c r="AG482" i="13"/>
  <c r="AY340"/>
  <c r="EC404" i="12"/>
  <c r="AJ490" i="13"/>
  <c r="EC227" i="12"/>
  <c r="P140" i="13"/>
  <c r="L199"/>
  <c r="AS326"/>
  <c r="X427"/>
  <c r="AA340"/>
  <c r="AX292"/>
  <c r="AQ48"/>
  <c r="Q23"/>
  <c r="EC116" i="12"/>
  <c r="DC549"/>
  <c r="B220" i="6"/>
  <c r="B12" i="12"/>
  <c r="AD183" i="13"/>
  <c r="DC297" i="12"/>
  <c r="CB557"/>
  <c r="Z144" i="13"/>
  <c r="BO249"/>
  <c r="DC143" i="12"/>
  <c r="Y340" i="13"/>
  <c r="BI75"/>
  <c r="Z222"/>
  <c r="BI418"/>
  <c r="J517"/>
  <c r="AE429"/>
  <c r="P382"/>
  <c r="Y476"/>
  <c r="BB500"/>
  <c r="BR384"/>
  <c r="R210"/>
  <c r="B113" i="6"/>
  <c r="X431" i="13"/>
  <c r="H462"/>
  <c r="Q491"/>
  <c r="AU211"/>
  <c r="BR239"/>
  <c r="AA306"/>
  <c r="E506"/>
  <c r="FE36" i="12"/>
  <c r="AP111" i="13"/>
  <c r="V415"/>
  <c r="BP363"/>
  <c r="AC334" i="12"/>
  <c r="BG141" i="13"/>
  <c r="CB74" i="12"/>
  <c r="AP80" i="13"/>
  <c r="DB467"/>
  <c r="BN218"/>
  <c r="BI209"/>
  <c r="AL542"/>
  <c r="BN197"/>
  <c r="O472"/>
  <c r="AW45"/>
  <c r="BA545"/>
  <c r="AE544"/>
  <c r="R286"/>
  <c r="BK443"/>
  <c r="BC235" i="12"/>
  <c r="AY446" i="13"/>
  <c r="L401"/>
  <c r="BJ393"/>
  <c r="DB348" i="12"/>
  <c r="BG361" i="13"/>
  <c r="AS517"/>
  <c r="I296"/>
  <c r="P63"/>
  <c r="BM170"/>
  <c r="Y178"/>
  <c r="N66"/>
  <c r="BE144"/>
  <c r="BP65"/>
  <c r="CB185" i="12"/>
  <c r="BI332" i="13"/>
  <c r="H175"/>
  <c r="BH38"/>
  <c r="AB483" i="12"/>
  <c r="BB191" i="13"/>
  <c r="AM312"/>
  <c r="BR331"/>
  <c r="AB447" i="12"/>
  <c r="BC368"/>
  <c r="AB549" i="13"/>
  <c r="AD410"/>
  <c r="BP141"/>
  <c r="V23"/>
  <c r="BD45"/>
  <c r="BF549"/>
  <c r="DB467" i="12"/>
  <c r="AV274" i="13"/>
  <c r="L4" i="3"/>
  <c r="AH98" i="13"/>
  <c r="H452"/>
  <c r="AQ25"/>
  <c r="K358"/>
  <c r="U215"/>
  <c r="BB44"/>
  <c r="BN393"/>
  <c r="BP357"/>
  <c r="T187"/>
  <c r="CB69" i="12"/>
  <c r="AY395" i="13"/>
  <c r="I398"/>
  <c r="AW466"/>
  <c r="FE540" i="12"/>
  <c r="AY144" i="13"/>
  <c r="B504" i="12"/>
  <c r="BH74" i="13"/>
  <c r="C226"/>
  <c r="W165"/>
  <c r="AP232"/>
  <c r="AR555"/>
  <c r="BH515"/>
  <c r="BP355"/>
  <c r="B330" i="12"/>
  <c r="AC407"/>
  <c r="BF540" i="13"/>
  <c r="G519"/>
  <c r="BN527"/>
  <c r="B174" i="6"/>
  <c r="AF393" i="13"/>
  <c r="AB150"/>
  <c r="E230"/>
  <c r="AK389"/>
  <c r="BD223"/>
  <c r="BD244"/>
  <c r="K195"/>
  <c r="AJ317"/>
  <c r="AW245"/>
  <c r="D506"/>
  <c r="J35"/>
  <c r="X142"/>
  <c r="N85"/>
  <c r="AK74"/>
  <c r="BJ335"/>
  <c r="E212"/>
  <c r="BK281"/>
  <c r="AE181"/>
  <c r="D426"/>
  <c r="BD457"/>
  <c r="O456"/>
  <c r="DB536" i="12"/>
  <c r="BA267" i="13"/>
  <c r="E124"/>
  <c r="Q370"/>
  <c r="AJ425"/>
  <c r="AN6"/>
  <c r="CB40" i="12"/>
  <c r="P199" i="13"/>
  <c r="J282"/>
  <c r="F174"/>
  <c r="EC460" i="12"/>
  <c r="S59" i="13"/>
  <c r="AI379"/>
  <c r="B488" i="12"/>
  <c r="L94" i="13"/>
  <c r="C237"/>
  <c r="AR280"/>
  <c r="AB482"/>
  <c r="EB557" i="12"/>
  <c r="B509" i="13"/>
  <c r="AJ538"/>
  <c r="Y266"/>
  <c r="AC457" i="12"/>
  <c r="M205" i="13"/>
  <c r="M197"/>
  <c r="BF268"/>
  <c r="U495"/>
  <c r="BP463"/>
  <c r="G54"/>
  <c r="BG71"/>
  <c r="AJ416"/>
  <c r="AR474"/>
  <c r="CC294" i="12"/>
  <c r="BJ299" i="13"/>
  <c r="AM245"/>
  <c r="BH208"/>
  <c r="E92"/>
  <c r="BK113"/>
  <c r="BC369"/>
  <c r="AH493"/>
  <c r="AJ412"/>
  <c r="C179" i="6"/>
  <c r="P144" i="13"/>
  <c r="BG292"/>
  <c r="C194" i="6"/>
  <c r="A375" i="13"/>
  <c r="BE550"/>
  <c r="EB405" i="12"/>
  <c r="EC266"/>
  <c r="DC91"/>
  <c r="AM135" i="13"/>
  <c r="BL16"/>
  <c r="O255"/>
  <c r="C481"/>
  <c r="T180"/>
  <c r="B538" i="12"/>
  <c r="S158" i="13"/>
  <c r="BG103"/>
  <c r="BN485"/>
  <c r="Q481"/>
  <c r="EB343" i="12"/>
  <c r="FD544"/>
  <c r="BK24" i="13"/>
  <c r="T332"/>
  <c r="BB4"/>
  <c r="C115" i="12"/>
  <c r="DC371"/>
  <c r="AV497" i="13"/>
  <c r="Z119"/>
  <c r="AO159"/>
  <c r="C505" i="12"/>
  <c r="O536" i="13"/>
  <c r="BS53"/>
  <c r="BO24"/>
  <c r="AB21"/>
  <c r="A85"/>
  <c r="BJ60"/>
  <c r="S329"/>
  <c r="AY265"/>
  <c r="CC69" i="12"/>
  <c r="X272" i="13"/>
  <c r="AE255"/>
  <c r="AQ108"/>
  <c r="U325"/>
  <c r="B108" i="12"/>
  <c r="O423" i="13"/>
  <c r="Q523"/>
  <c r="T368"/>
  <c r="BA278"/>
  <c r="AJ111"/>
  <c r="R76"/>
  <c r="AT76"/>
  <c r="BN98"/>
  <c r="BC238" i="12"/>
  <c r="C24" i="6"/>
  <c r="J286" i="13"/>
  <c r="BR141"/>
  <c r="R430"/>
  <c r="AC109" i="12"/>
  <c r="AJ20" i="13"/>
  <c r="S529"/>
  <c r="V419"/>
  <c r="V82"/>
  <c r="AX467"/>
  <c r="AU479"/>
  <c r="AO295"/>
  <c r="AT378"/>
  <c r="EC551" i="12"/>
  <c r="AD83" i="13"/>
  <c r="AQ370"/>
  <c r="CC121" i="12"/>
  <c r="F189" i="13"/>
  <c r="AJ569"/>
  <c r="Z91"/>
  <c r="Q173"/>
  <c r="AI150"/>
  <c r="H70"/>
  <c r="D482"/>
  <c r="BG303"/>
  <c r="AY75"/>
  <c r="DB221" i="12"/>
  <c r="F471" i="13"/>
  <c r="DB346" i="12"/>
  <c r="AN228" i="13"/>
  <c r="BS320"/>
  <c r="AB522"/>
  <c r="AJ546"/>
  <c r="N333"/>
  <c r="BN441"/>
  <c r="AU90"/>
  <c r="BQ34"/>
  <c r="AR416"/>
  <c r="BP458"/>
  <c r="B391"/>
  <c r="BP550"/>
  <c r="AG53"/>
  <c r="AJ322"/>
  <c r="P364"/>
  <c r="G383"/>
  <c r="AP382"/>
  <c r="BR280"/>
  <c r="J507"/>
  <c r="AT188"/>
  <c r="AO379"/>
  <c r="AI416"/>
  <c r="BF139"/>
  <c r="BM507"/>
  <c r="BA400"/>
  <c r="AM436"/>
  <c r="BI160"/>
  <c r="BJ472"/>
  <c r="AX535"/>
  <c r="J560"/>
  <c r="C244"/>
  <c r="AF446"/>
  <c r="CC479" i="12"/>
  <c r="AZ226" i="13"/>
  <c r="EC461" i="12"/>
  <c r="W407" i="13"/>
  <c r="BQ449"/>
  <c r="BH219"/>
  <c r="BG340"/>
  <c r="Z470"/>
  <c r="BA207"/>
  <c r="J318"/>
  <c r="AL107"/>
  <c r="AB207"/>
  <c r="CB169" i="12"/>
  <c r="DC387"/>
  <c r="B423" i="13"/>
  <c r="BF270"/>
  <c r="AF392"/>
  <c r="F405"/>
  <c r="I477"/>
  <c r="AT323"/>
  <c r="BE326"/>
  <c r="C216" i="12"/>
  <c r="EC144"/>
  <c r="EB189"/>
  <c r="AP179" i="13"/>
  <c r="AH420"/>
  <c r="CB106" i="12"/>
  <c r="P415" i="13"/>
  <c r="R146"/>
  <c r="Y569"/>
  <c r="B388" i="12"/>
  <c r="AG468" i="13"/>
  <c r="EC163" i="12"/>
  <c r="BH319" i="13"/>
  <c r="BF379"/>
  <c r="BR495"/>
  <c r="V10"/>
  <c r="BJ413"/>
  <c r="BM538"/>
  <c r="G344"/>
  <c r="R84"/>
  <c r="AB540" i="12"/>
  <c r="EC506"/>
  <c r="S24" i="13"/>
  <c r="BP365"/>
  <c r="F119"/>
  <c r="Y231"/>
  <c r="CB71" i="12"/>
  <c r="I513" i="13"/>
  <c r="DC292" i="12"/>
  <c r="BN47" i="13"/>
  <c r="BJ201"/>
  <c r="AE512"/>
  <c r="S138"/>
  <c r="B206"/>
  <c r="BM243"/>
  <c r="G444"/>
  <c r="H56"/>
  <c r="G42"/>
  <c r="AX152"/>
  <c r="J127"/>
  <c r="BD464"/>
  <c r="AY408"/>
  <c r="B149" i="12"/>
  <c r="BK273" i="13"/>
  <c r="G435"/>
  <c r="Z389"/>
  <c r="BK64"/>
  <c r="N379"/>
  <c r="BE348"/>
  <c r="L522"/>
  <c r="AO439"/>
  <c r="BJ96"/>
  <c r="EB329" i="12"/>
  <c r="AA259" i="13"/>
  <c r="AS457"/>
  <c r="AI476"/>
  <c r="AW435"/>
  <c r="BB103"/>
  <c r="BL148"/>
  <c r="BA254"/>
  <c r="B472" i="12"/>
  <c r="U508" i="13"/>
  <c r="AR296"/>
  <c r="AO36"/>
  <c r="B339"/>
  <c r="BS388"/>
  <c r="Q368"/>
  <c r="AM543"/>
  <c r="BE13"/>
  <c r="EB108" i="12"/>
  <c r="AA562" i="13"/>
  <c r="AM52"/>
  <c r="FE470" i="12"/>
  <c r="C262" i="6"/>
  <c r="BC307" i="12"/>
  <c r="AP349" i="13"/>
  <c r="M215"/>
  <c r="M54"/>
  <c r="CC447" i="12"/>
  <c r="D440" i="13"/>
  <c r="I20"/>
  <c r="BL313"/>
  <c r="BD541"/>
  <c r="N208"/>
  <c r="AI306"/>
  <c r="AF505"/>
  <c r="FE77" i="12"/>
  <c r="BM161" i="13"/>
  <c r="AT234"/>
  <c r="BH349"/>
  <c r="Z458"/>
  <c r="AE454"/>
  <c r="L333"/>
  <c r="AC433" i="12"/>
  <c r="BC179"/>
  <c r="K333" i="13"/>
  <c r="AQ516"/>
  <c r="X220"/>
  <c r="AH550"/>
  <c r="A218"/>
  <c r="AW309"/>
  <c r="J533"/>
  <c r="DC512" i="12"/>
  <c r="BB498"/>
  <c r="BA433" i="13"/>
  <c r="Y459"/>
  <c r="BP216"/>
  <c r="AE150"/>
  <c r="BD103"/>
  <c r="BG78"/>
  <c r="AS456"/>
  <c r="AH85"/>
  <c r="AR32"/>
  <c r="B51"/>
  <c r="AR78"/>
  <c r="AW534"/>
  <c r="BM174"/>
  <c r="B298" i="6"/>
  <c r="AC89" i="13"/>
  <c r="AV126"/>
  <c r="R402"/>
  <c r="B246" i="6"/>
  <c r="BB155" i="13"/>
  <c r="AF340"/>
  <c r="L290"/>
  <c r="BS257"/>
  <c r="X295"/>
  <c r="DB40" i="12"/>
  <c r="BB527" i="13"/>
  <c r="AN73"/>
  <c r="BM539"/>
  <c r="B205" i="12"/>
  <c r="CB424"/>
  <c r="BQ410" i="13"/>
  <c r="BB224" i="12"/>
  <c r="D388" i="13"/>
  <c r="G137"/>
  <c r="AK493"/>
  <c r="AB176"/>
  <c r="BB341" i="12"/>
  <c r="BI77" i="13"/>
  <c r="B24" i="12"/>
  <c r="AP157" i="13"/>
  <c r="BS567"/>
  <c r="BJ444"/>
  <c r="W485"/>
  <c r="AN470"/>
  <c r="BS127"/>
  <c r="AV18"/>
  <c r="A559"/>
  <c r="J86"/>
  <c r="BE277"/>
  <c r="CC561" i="12"/>
  <c r="X217" i="13"/>
  <c r="B157"/>
  <c r="BB295" i="12"/>
  <c r="AT248" i="13"/>
  <c r="AN393"/>
  <c r="AA201"/>
  <c r="AT196"/>
  <c r="L356"/>
  <c r="AW398"/>
  <c r="Q443"/>
  <c r="AH490"/>
  <c r="T422"/>
  <c r="DB447"/>
  <c r="X302"/>
  <c r="AC412"/>
  <c r="K480"/>
  <c r="BM479"/>
  <c r="B261"/>
  <c r="DB372" i="12"/>
  <c r="CB372"/>
  <c r="EC502"/>
  <c r="AJ396" i="13"/>
  <c r="BM84"/>
  <c r="EC491" i="12"/>
  <c r="BA323" i="13"/>
  <c r="AQ347"/>
  <c r="AS410"/>
  <c r="M19"/>
  <c r="U266"/>
  <c r="AN533"/>
  <c r="H418"/>
  <c r="S106"/>
  <c r="AU182"/>
  <c r="AB226"/>
  <c r="BC53" i="12"/>
  <c r="BC418"/>
  <c r="C335" i="6"/>
  <c r="C308" i="12"/>
  <c r="AO494" i="13"/>
  <c r="FE496" i="12"/>
  <c r="Q494" i="13"/>
  <c r="DC484" i="12"/>
  <c r="G359" i="13"/>
  <c r="U194"/>
  <c r="BB409"/>
  <c r="E129"/>
  <c r="AQ449"/>
  <c r="X159"/>
  <c r="AL476"/>
  <c r="BP380"/>
  <c r="AE236"/>
  <c r="G114"/>
  <c r="U456"/>
  <c r="C426" i="6"/>
  <c r="BC443" i="12"/>
  <c r="AF165" i="13"/>
  <c r="AA412"/>
  <c r="B159"/>
  <c r="DB67" i="12"/>
  <c r="AW326" i="13"/>
  <c r="BL315"/>
  <c r="C499" i="6"/>
  <c r="AR373" i="13"/>
  <c r="BP23"/>
  <c r="AQ254"/>
  <c r="B175" i="12"/>
  <c r="L18" i="13"/>
  <c r="D251"/>
  <c r="Q193"/>
  <c r="AB122"/>
  <c r="C559" i="12"/>
  <c r="DB167"/>
  <c r="J64" i="13"/>
  <c r="BD353"/>
  <c r="C346"/>
  <c r="Y498"/>
  <c r="BA512"/>
  <c r="J364"/>
  <c r="X156"/>
  <c r="AE31"/>
  <c r="BA519"/>
  <c r="BK483"/>
  <c r="B482" i="12"/>
  <c r="L567" i="13"/>
  <c r="L98"/>
  <c r="AN407"/>
  <c r="C98"/>
  <c r="BP291"/>
  <c r="AY432"/>
  <c r="J414"/>
  <c r="FE431" i="12"/>
  <c r="AN204" i="13"/>
  <c r="AO487"/>
  <c r="AN511"/>
  <c r="AT213"/>
  <c r="AK279"/>
  <c r="AV173"/>
  <c r="Q55"/>
  <c r="J390"/>
  <c r="N292"/>
  <c r="CC359" i="12"/>
  <c r="R444" i="13"/>
  <c r="C505" i="6"/>
  <c r="BR99" i="13"/>
  <c r="BC298"/>
  <c r="B304"/>
  <c r="H134"/>
  <c r="BB174" i="12"/>
  <c r="BC209"/>
  <c r="E21" i="13"/>
  <c r="J518"/>
  <c r="BO150"/>
  <c r="BC136"/>
  <c r="AB140" i="12"/>
  <c r="E72" i="13"/>
  <c r="O387"/>
  <c r="A239"/>
  <c r="AQ5"/>
  <c r="EB361" i="12"/>
  <c r="CB281"/>
  <c r="AQ428" i="13"/>
  <c r="AM65"/>
  <c r="V85"/>
  <c r="C492" i="6"/>
  <c r="AJ185" i="13"/>
  <c r="H498"/>
  <c r="P430"/>
  <c r="AL384"/>
  <c r="AK210"/>
  <c r="BB24" i="12"/>
  <c r="AC450"/>
  <c r="O403" i="13"/>
  <c r="AQ164"/>
  <c r="DC404" i="12"/>
  <c r="W85" i="13"/>
  <c r="BI532"/>
  <c r="U427"/>
  <c r="BL132"/>
  <c r="BS380"/>
  <c r="G175"/>
  <c r="CB421" i="12"/>
  <c r="O85" i="13"/>
  <c r="BH324"/>
  <c r="BO161"/>
  <c r="BP482"/>
  <c r="AZ519"/>
  <c r="Q531"/>
  <c r="BC204"/>
  <c r="AB334"/>
  <c r="AJ398"/>
  <c r="BK357"/>
  <c r="Y382"/>
  <c r="DB38" i="12"/>
  <c r="H125" i="13"/>
  <c r="BQ67"/>
  <c r="AQ431"/>
  <c r="AK543"/>
  <c r="G55"/>
  <c r="BS437"/>
  <c r="BM129"/>
  <c r="AI204"/>
  <c r="AQ100"/>
  <c r="BC415" i="12"/>
  <c r="BE342" i="13"/>
  <c r="CC555" i="12"/>
  <c r="E497" i="13"/>
  <c r="AL46"/>
  <c r="BM106"/>
  <c r="A308"/>
  <c r="BC409"/>
  <c r="P223"/>
  <c r="AN155"/>
  <c r="BD255"/>
  <c r="M537"/>
  <c r="AR214"/>
  <c r="AS47"/>
  <c r="BD97"/>
  <c r="AC490" i="12"/>
  <c r="CC545"/>
  <c r="BB341" i="13"/>
  <c r="BQ413"/>
  <c r="W184"/>
  <c r="BH131"/>
  <c r="BC273" i="12"/>
  <c r="BI521" i="13"/>
  <c r="AI130"/>
  <c r="AC30"/>
  <c r="AB38"/>
  <c r="J356"/>
  <c r="BB192"/>
  <c r="P154"/>
  <c r="P155"/>
  <c r="BA489"/>
  <c r="CC154" i="12"/>
  <c r="G102" i="13"/>
  <c r="E103"/>
  <c r="AG432"/>
  <c r="BA39"/>
  <c r="DB464" i="12"/>
  <c r="N69" i="13"/>
  <c r="AU259"/>
  <c r="AA84"/>
  <c r="AG428"/>
  <c r="G209"/>
  <c r="AK155"/>
  <c r="H420"/>
  <c r="C76"/>
  <c r="L445"/>
  <c r="BC340"/>
  <c r="W237"/>
  <c r="BM298"/>
  <c r="AB498" i="12"/>
  <c r="BQ361" i="13"/>
  <c r="C421"/>
  <c r="AK454"/>
  <c r="BN565"/>
  <c r="P205"/>
  <c r="DB500" i="12"/>
  <c r="B419" i="6"/>
  <c r="AP453" i="13"/>
  <c r="BC325"/>
  <c r="H426"/>
  <c r="B479" i="6"/>
  <c r="M340" i="13"/>
  <c r="D258"/>
  <c r="AC319" i="12"/>
  <c r="AR208" i="13"/>
  <c r="T136"/>
  <c r="AX304"/>
  <c r="B182" i="12"/>
  <c r="AE369" i="13"/>
  <c r="AA357"/>
  <c r="BN78"/>
  <c r="BK66"/>
  <c r="G4"/>
  <c r="AI223"/>
  <c r="BH486"/>
  <c r="AA366"/>
  <c r="BR101"/>
  <c r="BB319"/>
  <c r="AF34"/>
  <c r="AA160"/>
  <c r="C507" i="12"/>
  <c r="AJ515" i="13"/>
  <c r="G135"/>
  <c r="BD147"/>
  <c r="FE405" i="12"/>
  <c r="T188" i="13"/>
  <c r="AC366"/>
  <c r="AG413"/>
  <c r="C196"/>
  <c r="BP46"/>
  <c r="AI427"/>
  <c r="AZ470"/>
  <c r="M385"/>
  <c r="AO246"/>
  <c r="AT358"/>
  <c r="BB128" i="12"/>
  <c r="B214" i="6"/>
  <c r="K39" i="13"/>
  <c r="BP265"/>
  <c r="E544"/>
  <c r="AU493"/>
  <c r="O382"/>
  <c r="J288"/>
  <c r="S284"/>
  <c r="CB487" i="12"/>
  <c r="S450" i="13"/>
  <c r="BE37"/>
  <c r="BI546"/>
  <c r="BN413"/>
  <c r="AC371"/>
  <c r="DC439" i="12"/>
  <c r="BI537" i="13"/>
  <c r="AO483"/>
  <c r="P128"/>
  <c r="I444"/>
  <c r="BS472"/>
  <c r="B329"/>
  <c r="L535"/>
  <c r="B343" i="12"/>
  <c r="P445" i="13"/>
  <c r="AN493"/>
  <c r="AW304"/>
  <c r="DB147" i="12"/>
  <c r="S514" i="13"/>
  <c r="C147"/>
  <c r="R555"/>
  <c r="B153" i="12"/>
  <c r="AQ570" i="13"/>
  <c r="BM72"/>
  <c r="BH562"/>
  <c r="J362"/>
  <c r="AZ527"/>
  <c r="BQ235"/>
  <c r="AR254"/>
  <c r="AH107"/>
  <c r="BB352" i="12"/>
  <c r="AR70" i="13"/>
  <c r="BN450"/>
  <c r="AN566"/>
  <c r="C361" i="6"/>
  <c r="AQ485" i="13"/>
  <c r="BE204"/>
  <c r="BE441"/>
  <c r="B280"/>
  <c r="AQ119"/>
  <c r="BD189"/>
  <c r="BB16"/>
  <c r="AC528" i="12"/>
  <c r="BS392" i="13"/>
  <c r="N342"/>
  <c r="S139"/>
  <c r="V171"/>
  <c r="AI487"/>
  <c r="F363"/>
  <c r="AD353"/>
  <c r="C542"/>
  <c r="I541"/>
  <c r="CB357" i="12"/>
  <c r="B462" i="6"/>
  <c r="AW310" i="13"/>
  <c r="BC504" i="12"/>
  <c r="E478" i="13"/>
  <c r="M438"/>
  <c r="AB283" i="12"/>
  <c r="E298" i="13"/>
  <c r="CB466" i="12"/>
  <c r="BH4" i="13"/>
  <c r="AN424"/>
  <c r="Z385"/>
  <c r="BI138"/>
  <c r="CB541" i="12"/>
  <c r="BG341" i="13"/>
  <c r="CC212" i="12"/>
  <c r="A190" i="13"/>
  <c r="BB441" i="12"/>
  <c r="AY24" i="13"/>
  <c r="BM144"/>
  <c r="BS210"/>
  <c r="AP226"/>
  <c r="CB373" i="12"/>
  <c r="T124" i="13"/>
  <c r="H403"/>
  <c r="BC99" i="12"/>
  <c r="BJ140" i="13"/>
  <c r="AB438" i="12"/>
  <c r="AT250" i="13"/>
  <c r="AF403"/>
  <c r="N544"/>
  <c r="D490"/>
  <c r="R382"/>
  <c r="H373"/>
  <c r="BR121"/>
  <c r="BK117"/>
  <c r="V550"/>
  <c r="U222"/>
  <c r="BL49"/>
  <c r="Q318"/>
  <c r="AR267"/>
  <c r="BI320"/>
  <c r="C356"/>
  <c r="A47"/>
  <c r="C330" i="6"/>
  <c r="D31" i="13"/>
  <c r="CB478" i="12"/>
  <c r="AN55" i="13"/>
  <c r="BR425"/>
  <c r="CC17" i="12"/>
  <c r="AI432" i="13"/>
  <c r="BO228"/>
  <c r="BM267"/>
  <c r="C46"/>
  <c r="H356"/>
  <c r="S545"/>
  <c r="R105"/>
  <c r="T513"/>
  <c r="W563"/>
  <c r="AA252"/>
  <c r="Z558"/>
  <c r="AQ261"/>
  <c r="BM345"/>
  <c r="AE424"/>
  <c r="BS20"/>
  <c r="B386" i="12"/>
  <c r="T249" i="13"/>
  <c r="EB136" i="12"/>
  <c r="BQ544" i="13"/>
  <c r="BG193"/>
  <c r="AS110"/>
  <c r="FE308" i="12"/>
  <c r="BE168" i="13"/>
  <c r="AE320"/>
  <c r="BK195"/>
  <c r="AC134" i="12"/>
  <c r="Y65" i="13"/>
  <c r="Q336"/>
  <c r="N439"/>
  <c r="DB261" i="12"/>
  <c r="BD315" i="13"/>
  <c r="BH11"/>
  <c r="BC299"/>
  <c r="I317"/>
  <c r="BL53"/>
  <c r="BS107"/>
  <c r="BO526"/>
  <c r="AA298"/>
  <c r="W12"/>
  <c r="BM485"/>
  <c r="BM305"/>
  <c r="FE504" i="12"/>
  <c r="K349" i="13"/>
  <c r="E391"/>
  <c r="X422"/>
  <c r="BI554"/>
  <c r="AC258"/>
  <c r="BL326"/>
  <c r="BP297"/>
  <c r="AO51"/>
  <c r="AS153"/>
  <c r="AT17"/>
  <c r="P319"/>
  <c r="R39"/>
  <c r="CB72" i="12"/>
  <c r="BC309"/>
  <c r="BN494" i="13"/>
  <c r="AY77"/>
  <c r="EC226" i="12"/>
  <c r="DS532" i="13"/>
  <c r="B483" i="12"/>
  <c r="J435" i="13"/>
  <c r="BD6"/>
  <c r="A417"/>
  <c r="K271"/>
  <c r="S559"/>
  <c r="BB60"/>
  <c r="L420"/>
  <c r="X396"/>
  <c r="AV546"/>
  <c r="AE85"/>
  <c r="E350"/>
  <c r="AR453"/>
  <c r="BC244"/>
  <c r="B276" i="6"/>
  <c r="AY455" i="13"/>
  <c r="AX142"/>
  <c r="AH564"/>
  <c r="V109"/>
  <c r="AO149"/>
  <c r="DC324" i="12"/>
  <c r="AF466" i="13"/>
  <c r="J102"/>
  <c r="BC362"/>
  <c r="EB144" i="12"/>
  <c r="AK296" i="13"/>
  <c r="S311"/>
  <c r="A328"/>
  <c r="AL183"/>
  <c r="AF559"/>
  <c r="AQ361"/>
  <c r="BJ328"/>
  <c r="BM277"/>
  <c r="AE352"/>
  <c r="O302"/>
  <c r="M500"/>
  <c r="AU316"/>
  <c r="M497"/>
  <c r="W20"/>
  <c r="G188"/>
  <c r="EC426" i="12"/>
  <c r="AF183" i="13"/>
  <c r="BK530"/>
  <c r="BI201"/>
  <c r="J265"/>
  <c r="S273"/>
  <c r="T388"/>
  <c r="U191"/>
  <c r="AA139"/>
  <c r="S358"/>
  <c r="EC138" i="12"/>
  <c r="BC262"/>
  <c r="AM21" i="13"/>
  <c r="K351"/>
  <c r="AF138"/>
  <c r="BM273"/>
  <c r="AG407"/>
  <c r="AZ498"/>
  <c r="N9"/>
  <c r="S397"/>
  <c r="L203"/>
  <c r="BI74"/>
  <c r="P429"/>
  <c r="C221" i="6"/>
  <c r="AZ404" i="13"/>
  <c r="N474"/>
  <c r="M114"/>
  <c r="N536"/>
  <c r="AU401"/>
  <c r="P13"/>
  <c r="E491"/>
  <c r="AT267"/>
  <c r="AM552"/>
  <c r="AC131"/>
  <c r="AD293"/>
  <c r="D62"/>
  <c r="BE231"/>
  <c r="BD27"/>
  <c r="Z296"/>
  <c r="AF274"/>
  <c r="EC300" i="12"/>
  <c r="AL48" i="13"/>
  <c r="A544"/>
  <c r="AE207"/>
  <c r="AY541"/>
  <c r="C352" i="6"/>
  <c r="BL496" i="13"/>
  <c r="M364"/>
  <c r="BJ97"/>
  <c r="J28"/>
  <c r="R22"/>
  <c r="BQ210"/>
  <c r="BD62"/>
  <c r="BH44"/>
  <c r="BP187"/>
  <c r="DB149" i="12"/>
  <c r="C161" i="6"/>
  <c r="R484" i="13"/>
  <c r="AV63"/>
  <c r="AN337"/>
  <c r="BH271"/>
  <c r="EC498" i="12"/>
  <c r="T409" i="13"/>
  <c r="AD453"/>
  <c r="BI133"/>
  <c r="U260"/>
  <c r="AV154"/>
  <c r="AE513"/>
  <c r="BF294"/>
  <c r="Y325"/>
  <c r="D324"/>
  <c r="AE211"/>
  <c r="FE196" i="12"/>
  <c r="DC174"/>
  <c r="DA474" i="13"/>
  <c r="AG140"/>
  <c r="BJ403"/>
  <c r="AX261"/>
  <c r="BA59"/>
  <c r="AO247"/>
  <c r="AN568"/>
  <c r="P473"/>
  <c r="E40"/>
  <c r="AY277"/>
  <c r="B494" i="6"/>
  <c r="BS539" i="13"/>
  <c r="AO476"/>
  <c r="AJ41"/>
  <c r="L501"/>
  <c r="BK47"/>
  <c r="AI373"/>
  <c r="B140" i="12"/>
  <c r="BR561" i="13"/>
  <c r="AU227"/>
  <c r="I145"/>
  <c r="AO473"/>
  <c r="BK227"/>
  <c r="AF265"/>
  <c r="AD358"/>
  <c r="AS74"/>
  <c r="AG231"/>
  <c r="AT369"/>
  <c r="BN73"/>
  <c r="AZ356"/>
  <c r="AG414"/>
  <c r="Z241"/>
  <c r="AB232" i="12"/>
  <c r="AM549" i="13"/>
  <c r="AI179"/>
  <c r="F14"/>
  <c r="Q468"/>
  <c r="C295"/>
  <c r="BB505" i="12"/>
  <c r="AQ492" i="13"/>
  <c r="BA492"/>
  <c r="AL70"/>
  <c r="AN113"/>
  <c r="BE375"/>
  <c r="V403"/>
  <c r="BD192"/>
  <c r="EC111" i="12"/>
  <c r="Y280" i="13"/>
  <c r="BJ569"/>
  <c r="AL253"/>
  <c r="BR109"/>
  <c r="AC28" i="12"/>
  <c r="I390" i="13"/>
  <c r="FE18" i="12"/>
  <c r="S477" i="13"/>
  <c r="V387"/>
  <c r="AL59"/>
  <c r="H116"/>
  <c r="EB79" i="12"/>
  <c r="BL272" i="13"/>
  <c r="BC468"/>
  <c r="K84"/>
  <c r="Y455"/>
  <c r="BN155"/>
  <c r="AQ206"/>
  <c r="BQ517"/>
  <c r="AT402"/>
  <c r="L129"/>
  <c r="EC382" i="12"/>
  <c r="AN117" i="13"/>
  <c r="AC469"/>
  <c r="AA355"/>
  <c r="H87"/>
  <c r="R63"/>
  <c r="X436"/>
  <c r="BK14"/>
  <c r="AZ499"/>
  <c r="BJ142"/>
  <c r="AG232"/>
  <c r="AE259"/>
  <c r="AS308"/>
  <c r="EC251" i="12"/>
  <c r="AJ478" i="13"/>
  <c r="AY532"/>
  <c r="BL510"/>
  <c r="BS194"/>
  <c r="AP489"/>
  <c r="Y283"/>
  <c r="Q424"/>
  <c r="BJ373"/>
  <c r="AZ204"/>
  <c r="V542"/>
  <c r="AZ122"/>
  <c r="BC524"/>
  <c r="BR252"/>
  <c r="C94" i="12"/>
  <c r="BI327" i="13"/>
  <c r="AW561"/>
  <c r="AC339" i="12"/>
  <c r="FE33"/>
  <c r="CC320"/>
  <c r="AB308" i="13"/>
  <c r="K455"/>
  <c r="AZ500"/>
  <c r="DB315" i="12"/>
  <c r="AD432" i="13"/>
  <c r="V567"/>
  <c r="AJ415"/>
  <c r="L557"/>
  <c r="AZ47"/>
  <c r="BK365"/>
  <c r="J506"/>
  <c r="AW388"/>
  <c r="BH493"/>
  <c r="AK167"/>
  <c r="AD526"/>
  <c r="X413"/>
  <c r="AI117"/>
  <c r="AC272"/>
  <c r="BB518"/>
  <c r="M303"/>
  <c r="BR434"/>
  <c r="AR497"/>
  <c r="AO81"/>
  <c r="AC55"/>
  <c r="BP378"/>
  <c r="B139"/>
  <c r="AS370"/>
  <c r="AA108"/>
  <c r="M282"/>
  <c r="AF368"/>
  <c r="DC483" i="12"/>
  <c r="BO209" i="13"/>
  <c r="AS245"/>
  <c r="AX460"/>
  <c r="BI94"/>
  <c r="AM193"/>
  <c r="AQ249"/>
  <c r="X88"/>
  <c r="AI265"/>
  <c r="AZ415"/>
  <c r="B335"/>
  <c r="BA441"/>
  <c r="BQ470"/>
  <c r="N191"/>
  <c r="BM468"/>
  <c r="C138"/>
  <c r="B245"/>
  <c r="AG452"/>
  <c r="I538"/>
  <c r="AT463"/>
  <c r="AH354"/>
  <c r="CB83" i="12"/>
  <c r="BB266"/>
  <c r="B106" i="6"/>
  <c r="AW71" i="13"/>
  <c r="BN384"/>
  <c r="BR370"/>
  <c r="AD543"/>
  <c r="R427"/>
  <c r="AP432"/>
  <c r="L99"/>
  <c r="H295"/>
  <c r="R516"/>
  <c r="AZ160"/>
  <c r="BB250" i="12"/>
  <c r="AJ512" i="13"/>
  <c r="AP374"/>
  <c r="Q323"/>
  <c r="BK566"/>
  <c r="D66"/>
  <c r="BR11"/>
  <c r="AR109"/>
  <c r="AS17"/>
  <c r="K450"/>
  <c r="AH144"/>
  <c r="AB566"/>
  <c r="BB465" i="12"/>
  <c r="Q105" i="13"/>
  <c r="AO86"/>
  <c r="AD274"/>
  <c r="J178"/>
  <c r="AA195"/>
  <c r="AC183"/>
  <c r="AF520"/>
  <c r="BA36"/>
  <c r="K430"/>
  <c r="AV557"/>
  <c r="AF284"/>
  <c r="CB164" i="12"/>
  <c r="V367" i="13"/>
  <c r="BK238"/>
  <c r="DB537" i="12"/>
  <c r="AC266"/>
  <c r="AQ552" i="13"/>
  <c r="D335"/>
  <c r="BC148" i="12"/>
  <c r="V309" i="13"/>
  <c r="BC488" i="12"/>
  <c r="DB325"/>
  <c r="EB334"/>
  <c r="AI293" i="13"/>
  <c r="V478"/>
  <c r="DJ468"/>
  <c r="AM409"/>
  <c r="BL540"/>
  <c r="AP150"/>
  <c r="AS258"/>
  <c r="I93"/>
  <c r="M122"/>
  <c r="AV391"/>
  <c r="Z150"/>
  <c r="AQ78"/>
  <c r="BN172"/>
  <c r="P268"/>
  <c r="W451"/>
  <c r="B261" i="6"/>
  <c r="AK94" i="13"/>
  <c r="BS395"/>
  <c r="AX90"/>
  <c r="D345"/>
  <c r="AG178"/>
  <c r="O186"/>
  <c r="Y86"/>
  <c r="D510"/>
  <c r="BB560"/>
  <c r="BL103"/>
  <c r="AR331"/>
  <c r="Z539"/>
  <c r="AM212"/>
  <c r="I409"/>
  <c r="B270" i="12"/>
  <c r="DB532"/>
  <c r="Z220" i="13"/>
  <c r="AB351"/>
  <c r="AQ455"/>
  <c r="B332" i="6"/>
  <c r="P35" i="13"/>
  <c r="J383"/>
  <c r="BH258"/>
  <c r="L47"/>
  <c r="BF155"/>
  <c r="B275" i="6"/>
  <c r="C17" i="13"/>
  <c r="BD190"/>
  <c r="G164"/>
  <c r="I570"/>
  <c r="H167"/>
  <c r="F327"/>
  <c r="H363"/>
  <c r="BE365"/>
  <c r="AU44"/>
  <c r="CB211" i="12"/>
  <c r="AJ503" i="13"/>
  <c r="O21"/>
  <c r="AV235"/>
  <c r="AD472" i="8"/>
  <c r="I117" i="13"/>
  <c r="AT455"/>
  <c r="BE172"/>
  <c r="FE152" i="12"/>
  <c r="D435" i="13"/>
  <c r="AX249"/>
  <c r="BM368"/>
  <c r="AY418"/>
  <c r="BF516"/>
  <c r="AE470"/>
  <c r="AY305"/>
  <c r="H109"/>
  <c r="BL146"/>
  <c r="F97"/>
  <c r="FE521" i="12"/>
  <c r="AV97" i="13"/>
  <c r="AL545"/>
  <c r="BG43"/>
  <c r="BC411" i="12"/>
  <c r="AH30" i="13"/>
  <c r="BC6"/>
  <c r="BC320" i="12"/>
  <c r="AE177" i="13"/>
  <c r="AF482"/>
  <c r="AV59"/>
  <c r="AP327"/>
  <c r="BM435"/>
  <c r="AD244"/>
  <c r="BF360"/>
  <c r="AG197"/>
  <c r="BE230"/>
  <c r="M306"/>
  <c r="T161"/>
  <c r="AS342"/>
  <c r="DB541" i="12"/>
  <c r="AH376" i="13"/>
  <c r="BJ4"/>
  <c r="AQ499"/>
  <c r="BS364"/>
  <c r="S130"/>
  <c r="FD557" i="12"/>
  <c r="AA348" i="13"/>
  <c r="BQ187"/>
  <c r="BO432"/>
  <c r="U218"/>
  <c r="BJ469"/>
  <c r="BR148"/>
  <c r="AA533" i="8"/>
  <c r="U457" i="13"/>
  <c r="CB461" i="12"/>
  <c r="AQ393" i="13"/>
  <c r="A469"/>
  <c r="X241"/>
  <c r="I146"/>
  <c r="AO271"/>
  <c r="BS428"/>
  <c r="BH89"/>
  <c r="FE537" i="12"/>
  <c r="AN100" i="13"/>
  <c r="AA484"/>
  <c r="AC383"/>
  <c r="S164"/>
  <c r="CC502" i="12"/>
  <c r="AB556" i="13"/>
  <c r="BK416"/>
  <c r="D364"/>
  <c r="M552"/>
  <c r="V343"/>
  <c r="BM148"/>
  <c r="AZ108"/>
  <c r="AE108"/>
  <c r="G319"/>
  <c r="H451"/>
  <c r="AB91"/>
  <c r="AH377"/>
  <c r="DC95" i="12"/>
  <c r="BM37" i="13"/>
  <c r="BC27"/>
  <c r="B88" i="12"/>
  <c r="BK136" i="13"/>
  <c r="W92"/>
  <c r="BG559"/>
  <c r="BC337"/>
  <c r="T276"/>
  <c r="BO196"/>
  <c r="BO358"/>
  <c r="AP91"/>
  <c r="Y134"/>
  <c r="BD152"/>
  <c r="P315"/>
  <c r="BB457" i="12"/>
  <c r="BK553" i="13"/>
  <c r="BR487"/>
  <c r="W442"/>
  <c r="FE406" i="12"/>
  <c r="R451" i="13"/>
  <c r="C455"/>
  <c r="F496"/>
  <c r="CB59" i="12"/>
  <c r="FE22"/>
  <c r="AG145" i="13"/>
  <c r="BF68"/>
  <c r="BE197"/>
  <c r="AH317"/>
  <c r="AC156" i="12"/>
  <c r="AN543" i="13"/>
  <c r="AJ363"/>
  <c r="BC446"/>
  <c r="AS354"/>
  <c r="AF64"/>
  <c r="J468"/>
  <c r="BB323" i="12"/>
  <c r="F27" i="13"/>
  <c r="BS241"/>
  <c r="V207"/>
  <c r="BF269"/>
  <c r="AZ299"/>
  <c r="U273"/>
  <c r="AW259"/>
  <c r="AZ197"/>
  <c r="X126"/>
  <c r="N383"/>
  <c r="BB213" i="12"/>
  <c r="AH385" i="13"/>
  <c r="AY200"/>
  <c r="AW507"/>
  <c r="BM335"/>
  <c r="AE122"/>
  <c r="C219"/>
  <c r="AF456"/>
  <c r="BR350"/>
  <c r="P359"/>
  <c r="G141"/>
  <c r="X170"/>
  <c r="BC292" i="12"/>
  <c r="T277" i="13"/>
  <c r="C350"/>
  <c r="C405" i="6"/>
  <c r="B522" i="13"/>
  <c r="C440"/>
  <c r="L411"/>
  <c r="BN161"/>
  <c r="C213" i="12"/>
  <c r="AC368"/>
  <c r="C174" i="6"/>
  <c r="BM177" i="13"/>
  <c r="U201"/>
  <c r="AN410"/>
  <c r="BL359"/>
  <c r="AT189"/>
  <c r="AN22"/>
  <c r="D55"/>
  <c r="F551"/>
  <c r="BH117"/>
  <c r="AC113" i="12"/>
  <c r="P177" i="13"/>
  <c r="CB77" i="12"/>
  <c r="CB93"/>
  <c r="BR76" i="13"/>
  <c r="BI447"/>
  <c r="BI162"/>
  <c r="Y308"/>
  <c r="AR93"/>
  <c r="AK107"/>
  <c r="Y342"/>
  <c r="I278"/>
  <c r="C69" i="6"/>
  <c r="B317" i="12"/>
  <c r="BA16" i="13"/>
  <c r="BK510"/>
  <c r="BF127"/>
  <c r="AY377"/>
  <c r="AY88"/>
  <c r="BQ97"/>
  <c r="M566"/>
  <c r="BM115"/>
  <c r="V182"/>
  <c r="V234"/>
  <c r="FE531" i="12"/>
  <c r="BF456" i="13"/>
  <c r="Q177"/>
  <c r="C370"/>
  <c r="O153"/>
  <c r="D541"/>
  <c r="B118" i="6"/>
  <c r="V73" i="13"/>
  <c r="AN444"/>
  <c r="BM517"/>
  <c r="BJ246"/>
  <c r="BE446"/>
  <c r="FE548" i="12"/>
  <c r="AV451" i="13"/>
  <c r="AT478"/>
  <c r="X166"/>
  <c r="BC360"/>
  <c r="BD436"/>
  <c r="BD532"/>
  <c r="Z78"/>
  <c r="BB73"/>
  <c r="N40"/>
  <c r="Y20"/>
  <c r="G108"/>
  <c r="DC551" i="12"/>
  <c r="E501" i="13"/>
  <c r="AD551"/>
  <c r="BL115"/>
  <c r="AY417"/>
  <c r="I518"/>
  <c r="B211" i="6"/>
  <c r="BC362" i="12"/>
  <c r="AE11" i="13"/>
  <c r="AY497"/>
  <c r="Z105"/>
  <c r="BS68"/>
  <c r="D29"/>
  <c r="AE216"/>
  <c r="BO401"/>
  <c r="C147" i="12"/>
  <c r="C161"/>
  <c r="BK42" i="13"/>
  <c r="S410"/>
  <c r="EC488" i="12"/>
  <c r="B92" i="13"/>
  <c r="AE149"/>
  <c r="V56"/>
  <c r="BD403"/>
  <c r="BB131"/>
  <c r="T257"/>
  <c r="D547"/>
  <c r="Y402"/>
  <c r="AZ331"/>
  <c r="R524"/>
  <c r="AC50" i="12"/>
  <c r="BA251" i="13"/>
  <c r="BB442"/>
  <c r="G92"/>
  <c r="C224" i="6"/>
  <c r="W54" i="13"/>
  <c r="BM139"/>
  <c r="P274"/>
  <c r="CB402" i="12"/>
  <c r="B38"/>
  <c r="AV234" i="13"/>
  <c r="B554" i="12"/>
  <c r="B232" i="6"/>
  <c r="AD249" i="13"/>
  <c r="AJ44"/>
  <c r="J502"/>
  <c r="Q463"/>
  <c r="BK383"/>
  <c r="B316"/>
  <c r="Z30"/>
  <c r="AM156"/>
  <c r="AN330"/>
  <c r="BS546"/>
  <c r="I166"/>
  <c r="V9"/>
  <c r="AJ472" i="3"/>
  <c r="O165" i="13"/>
  <c r="U412"/>
  <c r="AC525" i="12"/>
  <c r="BI237" i="13"/>
  <c r="AD310"/>
  <c r="G352"/>
  <c r="BJ342"/>
  <c r="BN217"/>
  <c r="Y514"/>
  <c r="N61"/>
  <c r="BG412"/>
  <c r="EC348" i="12"/>
  <c r="H500" i="13"/>
  <c r="AY420"/>
  <c r="BR525"/>
  <c r="BQ176"/>
  <c r="BA47"/>
  <c r="BA528"/>
  <c r="BJ339"/>
  <c r="BA256"/>
  <c r="FD536" i="12"/>
  <c r="AL52" i="13"/>
  <c r="U376"/>
  <c r="C503"/>
  <c r="B331"/>
  <c r="AE54"/>
  <c r="AB414" i="12"/>
  <c r="C238" i="6"/>
  <c r="AX317" i="13"/>
  <c r="BK418"/>
  <c r="AP133"/>
  <c r="BK35"/>
  <c r="AT514"/>
  <c r="BS297"/>
  <c r="J88"/>
  <c r="AP217"/>
  <c r="E428"/>
  <c r="U547"/>
  <c r="W521"/>
  <c r="BP133"/>
  <c r="AO529"/>
  <c r="AW338"/>
  <c r="BJ37"/>
  <c r="P102"/>
  <c r="BG391"/>
  <c r="AQ523"/>
  <c r="Y336"/>
  <c r="T318"/>
  <c r="BB512" i="12"/>
  <c r="AA532" i="3"/>
  <c r="BC163" i="12"/>
  <c r="CC45"/>
  <c r="I565" i="13"/>
  <c r="R112"/>
  <c r="BH513"/>
  <c r="Z471"/>
  <c r="AV387"/>
  <c r="BE495"/>
  <c r="BS566"/>
  <c r="AP318"/>
  <c r="AZ84"/>
  <c r="AM77"/>
  <c r="AT198"/>
  <c r="BC221"/>
  <c r="BB385"/>
  <c r="AY148"/>
  <c r="I497"/>
  <c r="BR168"/>
  <c r="BP334"/>
  <c r="AU133"/>
  <c r="BS253"/>
  <c r="BL527"/>
  <c r="BM178"/>
  <c r="AD223"/>
  <c r="X271"/>
  <c r="BN547"/>
  <c r="BB550" i="12"/>
  <c r="R60" i="13"/>
  <c r="AT42"/>
  <c r="AY409"/>
  <c r="AV10"/>
  <c r="AM520"/>
  <c r="AO144"/>
  <c r="AP145"/>
  <c r="AU287"/>
  <c r="T62"/>
  <c r="H176"/>
  <c r="FA537" i="12"/>
  <c r="BK429" i="13"/>
  <c r="O215"/>
  <c r="AZ277"/>
  <c r="I173"/>
  <c r="AB86"/>
  <c r="AI279"/>
  <c r="Z459"/>
  <c r="AN177"/>
  <c r="AC436" i="12"/>
  <c r="Z293" i="13"/>
  <c r="BC285"/>
  <c r="AT266"/>
  <c r="EC249" i="12"/>
  <c r="AF106" i="13"/>
  <c r="AW143"/>
  <c r="BJ61"/>
  <c r="K396"/>
  <c r="AG322"/>
  <c r="BF98"/>
  <c r="U459"/>
  <c r="AL131"/>
  <c r="AW549"/>
  <c r="AJ209"/>
  <c r="EC466" i="12"/>
  <c r="H73" i="13"/>
  <c r="BK73"/>
  <c r="F358"/>
  <c r="DB216" i="12"/>
  <c r="AI540" i="13"/>
  <c r="BQ236"/>
  <c r="AT381"/>
  <c r="D214"/>
  <c r="K182"/>
  <c r="BJ286"/>
  <c r="U170"/>
  <c r="W309"/>
  <c r="AE337"/>
  <c r="I103"/>
  <c r="AA254"/>
  <c r="B192"/>
  <c r="BR163"/>
  <c r="BD528"/>
  <c r="AN314"/>
  <c r="P368"/>
  <c r="A212"/>
  <c r="BB507" i="12"/>
  <c r="L24" i="13"/>
  <c r="I81"/>
  <c r="C465"/>
  <c r="BM317"/>
  <c r="EC60" i="12"/>
  <c r="O166" i="13"/>
  <c r="BA411"/>
  <c r="AV503"/>
  <c r="BA361"/>
  <c r="B4"/>
  <c r="AH292"/>
  <c r="BS376"/>
  <c r="V143"/>
  <c r="AL37"/>
  <c r="BG427"/>
  <c r="AG517"/>
  <c r="AF114"/>
  <c r="A533"/>
  <c r="AV257"/>
  <c r="AV353"/>
  <c r="EB214" i="12"/>
  <c r="BH6" i="13"/>
  <c r="I435"/>
  <c r="CC222" i="12"/>
  <c r="FE523"/>
  <c r="DC535"/>
  <c r="S546" i="13"/>
  <c r="P314"/>
  <c r="A70"/>
  <c r="DB448"/>
  <c r="AH140"/>
  <c r="L497"/>
  <c r="AB296"/>
  <c r="DB426" i="12"/>
  <c r="R206" i="13"/>
  <c r="AB30" i="12"/>
  <c r="H192" i="13"/>
  <c r="AQ282"/>
  <c r="AH445"/>
  <c r="EC256" i="12"/>
  <c r="AI48" i="13"/>
  <c r="AU137"/>
  <c r="K295"/>
  <c r="Q540"/>
  <c r="AD487"/>
  <c r="K501"/>
  <c r="L292"/>
  <c r="AW541"/>
  <c r="AK367"/>
  <c r="P129"/>
  <c r="EB286" i="12"/>
  <c r="BG295" i="13"/>
  <c r="BR418"/>
  <c r="AG15"/>
  <c r="FE131" i="12"/>
  <c r="BA166" i="13"/>
  <c r="AG294"/>
  <c r="AQ411"/>
  <c r="AV162"/>
  <c r="B520" i="12"/>
  <c r="AR204" i="13"/>
  <c r="AF276"/>
  <c r="C507" i="6"/>
  <c r="EC497" i="12"/>
  <c r="DC539"/>
  <c r="CC464"/>
  <c r="J420" i="13"/>
  <c r="FE302" i="12"/>
  <c r="AV6" i="13"/>
  <c r="AB325" i="12"/>
  <c r="FE79"/>
  <c r="BQ311" i="13"/>
  <c r="AW195"/>
  <c r="AL430"/>
  <c r="BQ128"/>
  <c r="D350"/>
  <c r="B213" i="12"/>
  <c r="U542" i="13"/>
  <c r="D101"/>
  <c r="AN304"/>
  <c r="AB114" i="12"/>
  <c r="EC38"/>
  <c r="AQ169" i="13"/>
  <c r="R178"/>
  <c r="BG234"/>
  <c r="V370"/>
  <c r="B285" i="12"/>
  <c r="C520" i="13"/>
  <c r="D71"/>
  <c r="D380"/>
  <c r="H34"/>
  <c r="BB273"/>
  <c r="EC150" i="12"/>
  <c r="AC411" i="13"/>
  <c r="O446"/>
  <c r="AB542"/>
  <c r="AR81"/>
  <c r="I490"/>
  <c r="BE263"/>
  <c r="T469"/>
  <c r="AA103"/>
  <c r="W155"/>
  <c r="Y141"/>
  <c r="AH347"/>
  <c r="AV407"/>
  <c r="R315"/>
  <c r="AQ33"/>
  <c r="M191"/>
  <c r="AD369"/>
  <c r="BA48"/>
  <c r="AV65"/>
  <c r="BD396"/>
  <c r="BL246"/>
  <c r="AM260"/>
  <c r="BS92"/>
  <c r="AC430" i="12"/>
  <c r="BQ376" i="13"/>
  <c r="BB36"/>
  <c r="AZ200"/>
  <c r="F488"/>
  <c r="DC335" i="12"/>
  <c r="C303" i="13"/>
  <c r="AY207"/>
  <c r="AB65" i="12"/>
  <c r="H421" i="13"/>
  <c r="S444"/>
  <c r="BS458"/>
  <c r="S206"/>
  <c r="P296"/>
  <c r="BB537"/>
  <c r="B202"/>
  <c r="Z290"/>
  <c r="M456"/>
  <c r="Q59"/>
  <c r="AE403"/>
  <c r="DB480"/>
  <c r="C141" i="12"/>
  <c r="K62" i="13"/>
  <c r="BA191"/>
  <c r="Z445"/>
  <c r="D419"/>
  <c r="AK260"/>
  <c r="X23"/>
  <c r="BB184"/>
  <c r="CB237" i="12"/>
  <c r="BD450" i="13"/>
  <c r="AT137"/>
  <c r="AK433"/>
  <c r="B384" i="12"/>
  <c r="L550" i="13"/>
  <c r="AI549"/>
  <c r="BS289"/>
  <c r="BF184"/>
  <c r="BC552" i="12"/>
  <c r="I308" i="13"/>
  <c r="AA211"/>
  <c r="AL507"/>
  <c r="BB448"/>
  <c r="AP531"/>
  <c r="AI200"/>
  <c r="J323"/>
  <c r="AY210"/>
  <c r="AO140"/>
  <c r="AU413"/>
  <c r="AF381"/>
  <c r="BE564"/>
  <c r="BC191" i="12"/>
  <c r="J395" i="13"/>
  <c r="AH11"/>
  <c r="AO263"/>
  <c r="T29"/>
  <c r="AB17" i="12"/>
  <c r="AN503" i="13"/>
  <c r="BP177"/>
  <c r="W211"/>
  <c r="AO71"/>
  <c r="B137"/>
  <c r="N286"/>
  <c r="AS375"/>
  <c r="BC203" i="12"/>
  <c r="AC214"/>
  <c r="O392" i="13"/>
  <c r="D442"/>
  <c r="BH87"/>
  <c r="AB303" i="12"/>
  <c r="BL400" i="13"/>
  <c r="F419"/>
  <c r="I104"/>
  <c r="BC241" i="12"/>
  <c r="BB175"/>
  <c r="C301" i="13"/>
  <c r="AI243"/>
  <c r="L322"/>
  <c r="D177"/>
  <c r="AN500"/>
  <c r="BI145"/>
  <c r="C64" i="6"/>
  <c r="T412" i="13"/>
  <c r="AO256"/>
  <c r="R11"/>
  <c r="FE102" i="12"/>
  <c r="BF519" i="13"/>
  <c r="BL526"/>
  <c r="CC409" i="12"/>
  <c r="AR346" i="13"/>
  <c r="CC148" i="12"/>
  <c r="M426" i="13"/>
  <c r="AZ9"/>
  <c r="BP368"/>
  <c r="FE278" i="12"/>
  <c r="CB308"/>
  <c r="AN399" i="13"/>
  <c r="BH353"/>
  <c r="BK447"/>
  <c r="BC10"/>
  <c r="Z358"/>
  <c r="BP107"/>
  <c r="BG435"/>
  <c r="G180"/>
  <c r="K103"/>
  <c r="AX207"/>
  <c r="AB264"/>
  <c r="AN365"/>
  <c r="BD412"/>
  <c r="AN547"/>
  <c r="M211"/>
  <c r="BD50"/>
  <c r="BR161"/>
  <c r="P349"/>
  <c r="D520"/>
  <c r="FD550" i="12"/>
  <c r="BB538" i="13"/>
  <c r="AD104"/>
  <c r="BB362"/>
  <c r="AC277"/>
  <c r="Y314"/>
  <c r="BK40"/>
  <c r="AZ489"/>
  <c r="T48"/>
  <c r="AP448"/>
  <c r="AH45"/>
  <c r="AF149"/>
  <c r="AW542"/>
  <c r="H198"/>
  <c r="C519"/>
  <c r="CB131" i="12"/>
  <c r="AM412" i="13"/>
  <c r="AS349"/>
  <c r="AI135"/>
  <c r="EC317" i="12"/>
  <c r="AF91" i="13"/>
  <c r="X319"/>
  <c r="AL336"/>
  <c r="BB474" i="12"/>
  <c r="C530" i="6"/>
  <c r="AM13" i="13"/>
  <c r="AS40"/>
  <c r="K64"/>
  <c r="BB474"/>
  <c r="FB540" i="12"/>
  <c r="BE45" i="13"/>
  <c r="O181"/>
  <c r="AC357" i="12"/>
  <c r="R122" i="13"/>
  <c r="AO543"/>
  <c r="F264"/>
  <c r="AV214"/>
  <c r="BQ61"/>
  <c r="AQ132"/>
  <c r="AR449"/>
  <c r="B235"/>
  <c r="AN343"/>
  <c r="B410" i="12"/>
  <c r="AT325" i="13"/>
  <c r="BO282"/>
  <c r="K515"/>
  <c r="BC193" i="12"/>
  <c r="U47" i="13"/>
  <c r="BJ185"/>
  <c r="T292"/>
  <c r="C367" i="12"/>
  <c r="W344" i="13"/>
  <c r="BJ416"/>
  <c r="AY365"/>
  <c r="BH558"/>
  <c r="AO291"/>
  <c r="AM270"/>
  <c r="G12"/>
  <c r="CB453" i="12"/>
  <c r="AR178" i="13"/>
  <c r="FE264" i="12"/>
  <c r="B444" i="13"/>
  <c r="AC469" i="12"/>
  <c r="D313" i="13"/>
  <c r="BB395"/>
  <c r="BJ54"/>
  <c r="AZ405"/>
  <c r="BE295"/>
  <c r="AC154" i="12"/>
  <c r="BF39" i="13"/>
  <c r="DB11" i="12"/>
  <c r="AR408" i="13"/>
  <c r="FA561" i="12"/>
  <c r="AI524" i="13"/>
  <c r="AP208"/>
  <c r="C487" i="6"/>
  <c r="AP498" i="13"/>
  <c r="T290"/>
  <c r="AZ252"/>
  <c r="CC423" i="12"/>
  <c r="AK511" i="13"/>
  <c r="BG36"/>
  <c r="AP485"/>
  <c r="BN210"/>
  <c r="BJ568"/>
  <c r="Y170"/>
  <c r="AR217"/>
  <c r="AN242"/>
  <c r="BD308"/>
  <c r="F312"/>
  <c r="Z257"/>
  <c r="B84" i="6"/>
  <c r="Y359" i="13"/>
  <c r="U559"/>
  <c r="BF112"/>
  <c r="AE114"/>
  <c r="AB494" i="12"/>
  <c r="BK550" i="13"/>
  <c r="EB205" i="12"/>
  <c r="C187" i="13"/>
  <c r="I568"/>
  <c r="C467"/>
  <c r="BI224"/>
  <c r="AM389"/>
  <c r="O413"/>
  <c r="AC116" i="12"/>
  <c r="AA423" i="13"/>
  <c r="AN496"/>
  <c r="BG58"/>
  <c r="AB137" i="12"/>
  <c r="AC501"/>
  <c r="AO212" i="13"/>
  <c r="AV232"/>
  <c r="L186"/>
  <c r="AT563"/>
  <c r="L423"/>
  <c r="FD553" i="12"/>
  <c r="CC470"/>
  <c r="Y187" i="13"/>
  <c r="AJ419"/>
  <c r="BN502"/>
  <c r="DC183" i="12"/>
  <c r="A117" i="13"/>
  <c r="M286"/>
  <c r="Z141"/>
  <c r="BM549"/>
  <c r="BJ86"/>
  <c r="AR295"/>
  <c r="BI482"/>
  <c r="BB511" i="12"/>
  <c r="AX288" i="13"/>
  <c r="BH189"/>
  <c r="J327"/>
  <c r="BB204" i="12"/>
  <c r="J81" i="13"/>
  <c r="CB512" i="12"/>
  <c r="BO164" i="13"/>
  <c r="AC488"/>
  <c r="AI411"/>
  <c r="BH165"/>
  <c r="BG254"/>
  <c r="BM484"/>
  <c r="BE163"/>
  <c r="V159"/>
  <c r="FD538" i="12"/>
  <c r="BL443" i="13"/>
  <c r="X373"/>
  <c r="U344"/>
  <c r="N537"/>
  <c r="FE147" i="12"/>
  <c r="B462"/>
  <c r="I562" i="13"/>
  <c r="P373"/>
  <c r="T75"/>
  <c r="AN12"/>
  <c r="AL344"/>
  <c r="BH315"/>
  <c r="BF364"/>
  <c r="AG372"/>
  <c r="AC326" i="12"/>
  <c r="N451" i="13"/>
  <c r="AC182" i="12"/>
  <c r="Y460" i="13"/>
  <c r="CB527" i="12"/>
  <c r="O208" i="13"/>
  <c r="BJ503"/>
  <c r="V327"/>
  <c r="AI255"/>
  <c r="EB44" i="12"/>
  <c r="D556"/>
  <c r="Q123" i="13"/>
  <c r="C103" i="6"/>
  <c r="AS443" i="13"/>
  <c r="AQ117"/>
  <c r="AU79"/>
  <c r="EB261" i="12"/>
  <c r="I479" i="13"/>
  <c r="BB410" i="12"/>
  <c r="R466" i="13"/>
  <c r="BA523"/>
  <c r="AP66"/>
  <c r="A243"/>
  <c r="F260"/>
  <c r="AH364"/>
  <c r="AY405"/>
  <c r="U470"/>
  <c r="AT161"/>
  <c r="G80"/>
  <c r="G23"/>
  <c r="BP409"/>
  <c r="BJ62"/>
  <c r="AB489"/>
  <c r="DC285" i="12"/>
  <c r="R415" i="13"/>
  <c r="BE283"/>
  <c r="T28"/>
  <c r="AP298"/>
  <c r="C203" i="6"/>
  <c r="S538" i="13"/>
  <c r="BH561"/>
  <c r="BB16" i="12"/>
  <c r="J452" i="13"/>
  <c r="AW88"/>
  <c r="O47"/>
  <c r="BB557" i="12"/>
  <c r="AA460" i="13"/>
  <c r="AQ383"/>
  <c r="DC235" i="12"/>
  <c r="G337" i="13"/>
  <c r="BC44"/>
  <c r="EB221" i="12"/>
  <c r="G484" i="13"/>
  <c r="AC311"/>
  <c r="DS568"/>
  <c r="AB195" i="12"/>
  <c r="BD329" i="13"/>
  <c r="CB234" i="12"/>
  <c r="R265" i="13"/>
  <c r="AN299"/>
  <c r="N86"/>
  <c r="AD277"/>
  <c r="BG198"/>
  <c r="BB268" i="12"/>
  <c r="BO193" i="13"/>
  <c r="BI366"/>
  <c r="BC564"/>
  <c r="E420"/>
  <c r="C323" i="12"/>
  <c r="BN56" i="13"/>
  <c r="AK91"/>
  <c r="AU124"/>
  <c r="BD14"/>
  <c r="BE232"/>
  <c r="AM227"/>
  <c r="C42"/>
  <c r="AB118" i="12"/>
  <c r="CB22"/>
  <c r="P505" i="13"/>
  <c r="R395"/>
  <c r="A137"/>
  <c r="BG187"/>
  <c r="BP250"/>
  <c r="AP311"/>
  <c r="BL179"/>
  <c r="AY64"/>
  <c r="BO93"/>
  <c r="AP518"/>
  <c r="AC397"/>
  <c r="AB362" i="12"/>
  <c r="BO287" i="13"/>
  <c r="EC127" i="12"/>
  <c r="BL428" i="13"/>
  <c r="BN310"/>
  <c r="AY478"/>
  <c r="Z307"/>
  <c r="BO415"/>
  <c r="BK348"/>
  <c r="FE29" i="12"/>
  <c r="BF299" i="13"/>
  <c r="AS27"/>
  <c r="CC330" i="12"/>
  <c r="A45" i="13"/>
  <c r="AL339"/>
  <c r="AU471"/>
  <c r="DB400" i="12"/>
  <c r="BM429" i="13"/>
  <c r="AJ179"/>
  <c r="BB384"/>
  <c r="G410"/>
  <c r="AH260"/>
  <c r="BB193" i="12"/>
  <c r="BD291" i="13"/>
  <c r="BN137"/>
  <c r="BC27" i="12"/>
  <c r="E61" i="13"/>
  <c r="AP524"/>
  <c r="U210"/>
  <c r="AX555"/>
  <c r="BC472"/>
  <c r="AH459"/>
  <c r="DC532" i="12"/>
  <c r="K161" i="13"/>
  <c r="V412"/>
  <c r="AI236"/>
  <c r="AU442"/>
  <c r="AL94"/>
  <c r="BH160"/>
  <c r="AB144"/>
  <c r="BM570"/>
  <c r="L432" i="3"/>
  <c r="Q97" i="13"/>
  <c r="BB403"/>
  <c r="BS374"/>
  <c r="DC437" i="12"/>
  <c r="BC306" i="13"/>
  <c r="AB196"/>
  <c r="AG354"/>
  <c r="BD320"/>
  <c r="W408"/>
  <c r="D247"/>
  <c r="AF338"/>
  <c r="H178"/>
  <c r="B525" i="12"/>
  <c r="AN537" i="13"/>
  <c r="Q157"/>
  <c r="AN194"/>
  <c r="AV7"/>
  <c r="DC530" i="12"/>
  <c r="AI44" i="13"/>
  <c r="AO38"/>
  <c r="L518"/>
  <c r="DB153" i="12"/>
  <c r="E171" i="13"/>
  <c r="BO28"/>
  <c r="BQ391"/>
  <c r="AJ488"/>
  <c r="AP466"/>
  <c r="W536"/>
  <c r="AB68" i="12"/>
  <c r="BG73" i="13"/>
  <c r="Z529"/>
  <c r="AD49"/>
  <c r="AD26"/>
  <c r="AG444"/>
  <c r="AB405"/>
  <c r="G15"/>
  <c r="CB525" i="12"/>
  <c r="BS497" i="13"/>
  <c r="BQ395"/>
  <c r="AL366"/>
  <c r="BO210"/>
  <c r="A299"/>
  <c r="AG489"/>
  <c r="J539"/>
  <c r="T314"/>
  <c r="BA374"/>
  <c r="AX81"/>
  <c r="BC333" i="12"/>
  <c r="M309" i="13"/>
  <c r="AN157"/>
  <c r="C310" i="12"/>
  <c r="DC112"/>
  <c r="AC482" i="13"/>
  <c r="CB295" i="12"/>
  <c r="Q47" i="13"/>
  <c r="BF301"/>
  <c r="AZ353"/>
  <c r="AC481" i="12"/>
  <c r="AR241" i="13"/>
  <c r="B221" i="6"/>
  <c r="BS132" i="13"/>
  <c r="T139"/>
  <c r="AV390"/>
  <c r="BO322"/>
  <c r="BK188"/>
  <c r="BI335"/>
  <c r="BL454"/>
  <c r="D311"/>
  <c r="BM411"/>
  <c r="AV330"/>
  <c r="DC64" i="12"/>
  <c r="BI113" i="13"/>
  <c r="S393"/>
  <c r="BA351"/>
  <c r="B442"/>
  <c r="X317"/>
  <c r="N217"/>
  <c r="Q394"/>
  <c r="AE431"/>
  <c r="D280"/>
  <c r="Q150"/>
  <c r="CC233" i="12"/>
  <c r="AD466" i="13"/>
  <c r="G487"/>
  <c r="BG144"/>
  <c r="E254"/>
  <c r="AR96"/>
  <c r="AA322"/>
  <c r="BO101"/>
  <c r="BC290"/>
  <c r="BR229"/>
  <c r="BA337"/>
  <c r="BK102"/>
  <c r="BD397"/>
  <c r="BP540"/>
  <c r="F548"/>
  <c r="AG143"/>
  <c r="B477"/>
  <c r="AS140"/>
  <c r="AZ334"/>
  <c r="AO414"/>
  <c r="M483"/>
  <c r="U417"/>
  <c r="J217"/>
  <c r="BR477"/>
  <c r="AA99"/>
  <c r="AK14"/>
  <c r="N475"/>
  <c r="J445"/>
  <c r="D507"/>
  <c r="AI300"/>
  <c r="V402"/>
  <c r="BJ58"/>
  <c r="EC419" i="12"/>
  <c r="V146" i="13"/>
  <c r="BE148"/>
  <c r="W71"/>
  <c r="C541"/>
  <c r="J378"/>
  <c r="W13"/>
  <c r="AE141"/>
  <c r="AC429" i="12"/>
  <c r="BR517" i="13"/>
  <c r="AJ406"/>
  <c r="B229" i="6"/>
  <c r="X115" i="13"/>
  <c r="DC365" i="12"/>
  <c r="DC451"/>
  <c r="R147" i="13"/>
  <c r="AU525"/>
  <c r="BG55"/>
  <c r="S524"/>
  <c r="BM48"/>
  <c r="Z430"/>
  <c r="AU70"/>
  <c r="AI431"/>
  <c r="H115"/>
  <c r="BS272"/>
  <c r="AJ76"/>
  <c r="F237"/>
  <c r="AN21"/>
  <c r="AX209"/>
  <c r="AN301"/>
  <c r="BK298"/>
  <c r="G485"/>
  <c r="CB224" i="12"/>
  <c r="C342" i="13"/>
  <c r="A277"/>
  <c r="BM36"/>
  <c r="A129"/>
  <c r="BH190"/>
  <c r="C293" i="12"/>
  <c r="Y68" i="13"/>
  <c r="BP257"/>
  <c r="EC475" i="12"/>
  <c r="B449" i="6"/>
  <c r="CB249" i="12"/>
  <c r="BO397" i="13"/>
  <c r="G189"/>
  <c r="Y502"/>
  <c r="EC328" i="12"/>
  <c r="AI517" i="13"/>
  <c r="AI278"/>
  <c r="C243" i="12"/>
  <c r="C567" i="13"/>
  <c r="AB423"/>
  <c r="BQ145"/>
  <c r="AK494"/>
  <c r="AQ161"/>
  <c r="I136"/>
  <c r="AM496"/>
  <c r="P441"/>
  <c r="Q102"/>
  <c r="V119"/>
  <c r="W217"/>
  <c r="BG389"/>
  <c r="AT459"/>
  <c r="BE15"/>
  <c r="AZ421"/>
  <c r="AR165"/>
  <c r="AL175"/>
  <c r="BF293"/>
  <c r="AE154"/>
  <c r="F20"/>
  <c r="AB273"/>
  <c r="AK508"/>
  <c r="EC425" i="12"/>
  <c r="BC94" i="13"/>
  <c r="AF328"/>
  <c r="AS139"/>
  <c r="P474"/>
  <c r="Z68"/>
  <c r="BO485"/>
  <c r="AZ239"/>
  <c r="AU101"/>
  <c r="B308" i="6"/>
  <c r="G225" i="13"/>
  <c r="AW104"/>
  <c r="AQ129"/>
  <c r="BF414"/>
  <c r="BG128"/>
  <c r="S430"/>
  <c r="BC274"/>
  <c r="DC373" i="12"/>
  <c r="X455" i="13"/>
  <c r="AC479"/>
  <c r="AO547"/>
  <c r="BB478"/>
  <c r="H63"/>
  <c r="BP96"/>
  <c r="AQ481"/>
  <c r="M357"/>
  <c r="B500"/>
  <c r="AU462"/>
  <c r="CC151" i="12"/>
  <c r="AB251"/>
  <c r="AU207" i="13"/>
  <c r="N226"/>
  <c r="AL231"/>
  <c r="BO143"/>
  <c r="C550" i="12"/>
  <c r="G281" i="13"/>
  <c r="O480"/>
  <c r="B156" i="12"/>
  <c r="AY457" i="13"/>
  <c r="AR432"/>
  <c r="V177"/>
  <c r="DC423" i="12"/>
  <c r="G49" i="13"/>
  <c r="M377"/>
  <c r="DC78" i="12"/>
  <c r="T364" i="13"/>
  <c r="BD134"/>
  <c r="BB125"/>
  <c r="AB15" i="12"/>
  <c r="A290" i="13"/>
  <c r="AY560"/>
  <c r="T162"/>
  <c r="AS454"/>
  <c r="AP270"/>
  <c r="P401"/>
  <c r="BR131"/>
  <c r="AY51"/>
  <c r="BC196"/>
  <c r="AC223"/>
  <c r="C210" i="6"/>
  <c r="AU307" i="13"/>
  <c r="D508"/>
  <c r="AY458"/>
  <c r="F47"/>
  <c r="S62"/>
  <c r="B295"/>
  <c r="M161"/>
  <c r="BD13"/>
  <c r="BQ23"/>
  <c r="CC348" i="12"/>
  <c r="X368" i="13"/>
  <c r="AK471"/>
  <c r="DH464"/>
  <c r="O436"/>
  <c r="BA377"/>
  <c r="G17"/>
  <c r="BD12"/>
  <c r="BB121" i="12"/>
  <c r="BA180" i="13"/>
  <c r="AC402"/>
  <c r="K392"/>
  <c r="B254" i="12"/>
  <c r="Z475" i="13"/>
  <c r="BK536"/>
  <c r="AR551"/>
  <c r="Q356"/>
  <c r="EB353" i="12"/>
  <c r="F61" i="13"/>
  <c r="J200"/>
  <c r="AV91"/>
  <c r="AM205"/>
  <c r="V330"/>
  <c r="FE98" i="12"/>
  <c r="G415" i="13"/>
  <c r="AW261"/>
  <c r="BP68"/>
  <c r="B309" i="12"/>
  <c r="BF339" i="13"/>
  <c r="W101"/>
  <c r="AH91"/>
  <c r="A501"/>
  <c r="BN414"/>
  <c r="AU285"/>
  <c r="C436"/>
  <c r="B407"/>
  <c r="EB447" i="12"/>
  <c r="BF86" i="13"/>
  <c r="CB52" i="12"/>
  <c r="M224" i="13"/>
  <c r="CB539" i="12"/>
  <c r="BP190" i="13"/>
  <c r="Q110"/>
  <c r="BO440"/>
  <c r="AW312"/>
  <c r="AU415"/>
  <c r="DC92" i="12"/>
  <c r="V333" i="13"/>
  <c r="J520"/>
  <c r="BE221"/>
  <c r="AC222" i="12"/>
  <c r="BR371" i="13"/>
  <c r="F28"/>
  <c r="AF378"/>
  <c r="AQ400"/>
  <c r="C264" i="6"/>
  <c r="AE537" i="13"/>
  <c r="H339"/>
  <c r="FC547" i="12"/>
  <c r="BB501"/>
  <c r="AF158" i="13"/>
  <c r="BI429"/>
  <c r="FE255" i="12"/>
  <c r="K489" i="13"/>
  <c r="CB205" i="12"/>
  <c r="AC36"/>
  <c r="I346" i="13"/>
  <c r="CC264" i="12"/>
  <c r="AA375" i="13"/>
  <c r="AW396"/>
  <c r="AX410"/>
  <c r="CB86" i="12"/>
  <c r="BN339" i="13"/>
  <c r="B378" i="6"/>
  <c r="A377" i="13"/>
  <c r="AI229"/>
  <c r="BS122"/>
  <c r="L283"/>
  <c r="B365" i="12"/>
  <c r="AD153" i="13"/>
  <c r="BJ230"/>
  <c r="D480"/>
  <c r="AG570"/>
  <c r="P334"/>
  <c r="AW485"/>
  <c r="BL122"/>
  <c r="L441"/>
  <c r="BJ355"/>
  <c r="AS417"/>
  <c r="EB204" i="12"/>
  <c r="L26" i="13"/>
  <c r="EB191" i="12"/>
  <c r="Z313" i="13"/>
  <c r="R37"/>
  <c r="AY284"/>
  <c r="R299"/>
  <c r="BS496"/>
  <c r="F286"/>
  <c r="DC34" i="12"/>
  <c r="G151" i="13"/>
  <c r="BL52"/>
  <c r="BN264"/>
  <c r="O525"/>
  <c r="AC351" i="12"/>
  <c r="X17" i="13"/>
  <c r="AH66"/>
  <c r="BD138"/>
  <c r="AF224"/>
  <c r="M380"/>
  <c r="D483"/>
  <c r="M160"/>
  <c r="AC77" i="12"/>
  <c r="BD357" i="13"/>
  <c r="AI384"/>
  <c r="E284"/>
  <c r="AS414"/>
  <c r="AZ125"/>
  <c r="W261"/>
  <c r="I325"/>
  <c r="AK85"/>
  <c r="BA76"/>
  <c r="EC46" i="12"/>
  <c r="BR545" i="13"/>
  <c r="B170" i="6"/>
  <c r="AT148" i="13"/>
  <c r="AD499"/>
  <c r="BC234"/>
  <c r="AB446"/>
  <c r="AX65"/>
  <c r="AZ477"/>
  <c r="AS32"/>
  <c r="G112"/>
  <c r="AB42"/>
  <c r="J320"/>
  <c r="AT301"/>
  <c r="D44"/>
  <c r="P281"/>
  <c r="AU461"/>
  <c r="DC326" i="12"/>
  <c r="DB115"/>
  <c r="BG15" i="13"/>
  <c r="AB10" i="12"/>
  <c r="AO152" i="13"/>
  <c r="BB185"/>
  <c r="AM271"/>
  <c r="K142"/>
  <c r="B77"/>
  <c r="BO303"/>
  <c r="AO377"/>
  <c r="AC194"/>
  <c r="M359"/>
  <c r="AT110"/>
  <c r="S178"/>
  <c r="AR511"/>
  <c r="AH226"/>
  <c r="BC460" i="12"/>
  <c r="B304"/>
  <c r="AW471" i="13"/>
  <c r="BE354"/>
  <c r="BH567"/>
  <c r="AB160"/>
  <c r="BA122"/>
  <c r="Q395"/>
  <c r="M181"/>
  <c r="BO450"/>
  <c r="AP411"/>
  <c r="AV564"/>
  <c r="E529"/>
  <c r="BJ303"/>
  <c r="FE221" i="12"/>
  <c r="C525"/>
  <c r="BP259" i="13"/>
  <c r="BD110"/>
  <c r="M137"/>
  <c r="AS221"/>
  <c r="BP111"/>
  <c r="BS85"/>
  <c r="R277"/>
  <c r="DB440" i="12"/>
  <c r="BJ471" i="13"/>
  <c r="AD501"/>
  <c r="BA306"/>
  <c r="AU84"/>
  <c r="AD93"/>
  <c r="BC107"/>
  <c r="C487"/>
  <c r="BD8"/>
  <c r="AI569"/>
  <c r="AQ451"/>
  <c r="D321"/>
  <c r="EC280" i="12"/>
  <c r="AO393" i="13"/>
  <c r="EC30" i="12"/>
  <c r="Q11" i="13"/>
  <c r="BN443"/>
  <c r="A532"/>
  <c r="C479" i="6"/>
  <c r="BI376" i="13"/>
  <c r="M561"/>
  <c r="AO13"/>
  <c r="L272"/>
  <c r="AC512"/>
  <c r="H289"/>
  <c r="BH411"/>
  <c r="U558"/>
  <c r="T505"/>
  <c r="AC262"/>
  <c r="BH18"/>
  <c r="BO546"/>
  <c r="T448"/>
  <c r="BB185" i="12"/>
  <c r="AI406" i="13"/>
  <c r="FA560" i="12"/>
  <c r="DB334"/>
  <c r="AO294" i="13"/>
  <c r="AM443"/>
  <c r="AO532"/>
  <c r="BA217"/>
  <c r="EC495" i="12"/>
  <c r="BE156" i="13"/>
  <c r="BB472" i="12"/>
  <c r="BB501" i="13"/>
  <c r="CC12" i="12"/>
  <c r="BF124" i="13"/>
  <c r="BB312"/>
  <c r="AU486"/>
  <c r="R489"/>
  <c r="H320"/>
  <c r="AV317"/>
  <c r="EB92" i="12"/>
  <c r="B416" i="6"/>
  <c r="AL241" i="13"/>
  <c r="L15"/>
  <c r="AC395" i="12"/>
  <c r="AO178" i="13"/>
  <c r="EB158" i="12"/>
  <c r="A317" i="13"/>
  <c r="DC376" i="12"/>
  <c r="BK317" i="13"/>
  <c r="AZ265"/>
  <c r="N352"/>
  <c r="Y102"/>
  <c r="AR522"/>
  <c r="Z195"/>
  <c r="AU47"/>
  <c r="AG537"/>
  <c r="EC537" i="12"/>
  <c r="BS28" i="13"/>
  <c r="DC194" i="12"/>
  <c r="AM157" i="13"/>
  <c r="DC327" i="12"/>
  <c r="W102" i="13"/>
  <c r="D87"/>
  <c r="A516"/>
  <c r="AC363"/>
  <c r="BC182"/>
  <c r="B482"/>
  <c r="C552" i="12"/>
  <c r="O293" i="13"/>
  <c r="B528" i="12"/>
  <c r="AN446" i="13"/>
  <c r="G404"/>
  <c r="U111"/>
  <c r="AC68"/>
  <c r="BB344" i="12"/>
  <c r="DC384"/>
  <c r="D172" i="13"/>
  <c r="C517"/>
  <c r="AC107" i="12"/>
  <c r="AU250" i="13"/>
  <c r="BA289"/>
  <c r="AB206" i="12"/>
  <c r="AL540" i="13"/>
  <c r="P487"/>
  <c r="Y493"/>
  <c r="J76"/>
  <c r="AO177"/>
  <c r="AT431"/>
  <c r="C416" i="12"/>
  <c r="B127" i="6"/>
  <c r="AD151" i="13"/>
  <c r="AK98"/>
  <c r="BB414"/>
  <c r="EC339" i="12"/>
  <c r="EC120"/>
  <c r="AE377" i="13"/>
  <c r="AR369"/>
  <c r="AM434"/>
  <c r="N75"/>
  <c r="BL430"/>
  <c r="AF366"/>
  <c r="AC171" i="12"/>
  <c r="AH365" i="13"/>
  <c r="BP70"/>
  <c r="AY561"/>
  <c r="Q194"/>
  <c r="BM306"/>
  <c r="S4"/>
  <c r="AC270"/>
  <c r="AC383" i="12"/>
  <c r="B157" i="6"/>
  <c r="AQ64" i="13"/>
  <c r="BC346"/>
  <c r="N186"/>
  <c r="AF458"/>
  <c r="AF105"/>
  <c r="BS461"/>
  <c r="AT263"/>
  <c r="T47"/>
  <c r="AS287"/>
  <c r="Q539"/>
  <c r="R35"/>
  <c r="AC22" i="12"/>
  <c r="EB22"/>
  <c r="B201" i="6"/>
  <c r="B146" i="12"/>
  <c r="EB434"/>
  <c r="AY326" i="13"/>
  <c r="BH57"/>
  <c r="P91"/>
  <c r="AX13"/>
  <c r="BM346"/>
  <c r="BB91"/>
  <c r="AK524"/>
  <c r="BB94"/>
  <c r="BD121"/>
  <c r="AW562"/>
  <c r="N445"/>
  <c r="DC431" i="12"/>
  <c r="BA432" i="13"/>
  <c r="F281"/>
  <c r="AB490"/>
  <c r="AZ88"/>
  <c r="BF42"/>
  <c r="BR391"/>
  <c r="BB200" i="12"/>
  <c r="AP72" i="13"/>
  <c r="BG566"/>
  <c r="AV111"/>
  <c r="AJ287"/>
  <c r="CB533" i="12"/>
  <c r="AV286" i="13"/>
  <c r="C152"/>
  <c r="BS294"/>
  <c r="AV174"/>
  <c r="BR344"/>
  <c r="DB344" i="12"/>
  <c r="AD250" i="13"/>
  <c r="AU546"/>
  <c r="AV207"/>
  <c r="V514"/>
  <c r="G190"/>
  <c r="AH258"/>
  <c r="AK359"/>
  <c r="C119" i="6"/>
  <c r="C414" i="12"/>
  <c r="AB460"/>
  <c r="R88" i="13"/>
  <c r="BQ53"/>
  <c r="BP406"/>
  <c r="CC298" i="12"/>
  <c r="E398" i="13"/>
  <c r="AN478"/>
  <c r="BE151"/>
  <c r="C448" i="12"/>
  <c r="BL48" i="13"/>
  <c r="T120"/>
  <c r="E351"/>
  <c r="Q349"/>
  <c r="BB433"/>
  <c r="AO262"/>
  <c r="BL410"/>
  <c r="F94"/>
  <c r="AE293"/>
  <c r="X213"/>
  <c r="F396"/>
  <c r="AS553"/>
  <c r="X250"/>
  <c r="AQ497"/>
  <c r="I100"/>
  <c r="AF137"/>
  <c r="AQ344"/>
  <c r="W233"/>
  <c r="R329"/>
  <c r="V344"/>
  <c r="K553"/>
  <c r="AR466"/>
  <c r="R301"/>
  <c r="U31"/>
  <c r="AX474"/>
  <c r="M130"/>
  <c r="BC302" i="12"/>
  <c r="AZ49" i="13"/>
  <c r="BA94"/>
  <c r="BO169"/>
  <c r="AA164"/>
  <c r="BK351"/>
  <c r="AG45"/>
  <c r="AL31"/>
  <c r="AF480"/>
  <c r="H225"/>
  <c r="C269" i="12"/>
  <c r="BA316" i="13"/>
  <c r="AN226"/>
  <c r="AR455"/>
  <c r="BS398"/>
  <c r="EB375" i="12"/>
  <c r="BR489" i="13"/>
  <c r="BM127"/>
  <c r="K114"/>
  <c r="D484"/>
  <c r="AO95"/>
  <c r="AS190"/>
  <c r="AP306"/>
  <c r="AQ54"/>
  <c r="BE273"/>
  <c r="A492"/>
  <c r="BE287"/>
  <c r="B275" i="12"/>
  <c r="X95" i="13"/>
  <c r="AQ303"/>
  <c r="R398"/>
  <c r="BA437"/>
  <c r="AC488" i="12"/>
  <c r="AT337" i="13"/>
  <c r="BG286"/>
  <c r="AC234"/>
  <c r="M376"/>
  <c r="S331"/>
  <c r="AZ295"/>
  <c r="AH242"/>
  <c r="BR36"/>
  <c r="Y299"/>
  <c r="BF300"/>
  <c r="G513"/>
  <c r="D122"/>
  <c r="B181" i="6"/>
  <c r="AT39" i="13"/>
  <c r="BN152"/>
  <c r="AD537"/>
  <c r="G96"/>
  <c r="BR562"/>
  <c r="BM227"/>
  <c r="AD209"/>
  <c r="AX39"/>
  <c r="Y270"/>
  <c r="FB563" i="12"/>
  <c r="P522" i="13"/>
  <c r="AL150"/>
  <c r="AP144"/>
  <c r="DC177" i="12"/>
  <c r="R498" i="13"/>
  <c r="V510"/>
  <c r="AR253"/>
  <c r="DC434" i="12"/>
  <c r="Z412" i="13"/>
  <c r="AZ260"/>
  <c r="D75"/>
  <c r="BJ32"/>
  <c r="BL423"/>
  <c r="AX38"/>
  <c r="EB250" i="12"/>
  <c r="BF111" i="13"/>
  <c r="W495"/>
  <c r="R496"/>
  <c r="C570"/>
  <c r="AC503"/>
  <c r="AV275"/>
  <c r="C80"/>
  <c r="AS488"/>
  <c r="D85"/>
  <c r="AQ471"/>
  <c r="AK87"/>
  <c r="CC504" i="12"/>
  <c r="C425"/>
  <c r="V49" i="13"/>
  <c r="BA105"/>
  <c r="AW276"/>
  <c r="AQ365"/>
  <c r="Y103"/>
  <c r="R207"/>
  <c r="BC127" i="12"/>
  <c r="C216" i="6"/>
  <c r="BD87" i="13"/>
  <c r="AJ45"/>
  <c r="AW122"/>
  <c r="B512"/>
  <c r="AD31"/>
  <c r="AX225"/>
  <c r="AM169"/>
  <c r="FE509" i="12"/>
  <c r="AB55" i="13"/>
  <c r="BE484"/>
  <c r="EB350" i="12"/>
  <c r="BN369" i="13"/>
  <c r="E80"/>
  <c r="AF190"/>
  <c r="BD96"/>
  <c r="V255"/>
  <c r="V128"/>
  <c r="BI174"/>
  <c r="Z197"/>
  <c r="EC107" i="12"/>
  <c r="AS545" i="13"/>
  <c r="BQ356"/>
  <c r="BF358"/>
  <c r="BO507"/>
  <c r="AA271"/>
  <c r="AK46"/>
  <c r="BE519"/>
  <c r="L564"/>
  <c r="BB301" i="12"/>
  <c r="C364" i="6"/>
  <c r="J346" i="13"/>
  <c r="AL305"/>
  <c r="R494"/>
  <c r="AK110"/>
  <c r="O169"/>
  <c r="K37"/>
  <c r="CB354" i="12"/>
  <c r="BD313" i="13"/>
  <c r="A87"/>
  <c r="BH344"/>
  <c r="AB97" i="12"/>
  <c r="BA190" i="13"/>
  <c r="BJ473"/>
  <c r="C163"/>
  <c r="BN203"/>
  <c r="U505"/>
  <c r="M66"/>
  <c r="AH210"/>
  <c r="BI200"/>
  <c r="EC152" i="12"/>
  <c r="AN492" i="13"/>
  <c r="AB221" i="12"/>
  <c r="T473" i="13"/>
  <c r="X136"/>
  <c r="BA257"/>
  <c r="C185" i="12"/>
  <c r="DC505"/>
  <c r="BM406" i="13"/>
  <c r="BP109"/>
  <c r="C304" i="6"/>
  <c r="DS528" i="13"/>
  <c r="B319" i="6"/>
  <c r="Q293" i="13"/>
  <c r="Z232"/>
  <c r="AL280"/>
  <c r="AG486"/>
  <c r="BF82"/>
  <c r="DB132" i="12"/>
  <c r="AU189" i="13"/>
  <c r="Y215"/>
  <c r="EB346" i="12"/>
  <c r="Q132" i="13"/>
  <c r="A264"/>
  <c r="DD458"/>
  <c r="AF382"/>
  <c r="CC474" i="12"/>
  <c r="G22" i="13"/>
  <c r="BK26"/>
  <c r="AG148"/>
  <c r="BP154"/>
  <c r="T408"/>
  <c r="FB550" i="12"/>
  <c r="BF195" i="13"/>
  <c r="M490"/>
  <c r="BD413"/>
  <c r="H342"/>
  <c r="AQ464"/>
  <c r="BO38"/>
  <c r="N300"/>
  <c r="C341"/>
  <c r="BI29"/>
  <c r="BG226"/>
  <c r="A104"/>
  <c r="AI499"/>
  <c r="AI177"/>
  <c r="F157"/>
  <c r="AS528"/>
  <c r="G512"/>
  <c r="CB276" i="12"/>
  <c r="BK67" i="13"/>
  <c r="BJ300"/>
  <c r="FE419" i="12"/>
  <c r="BA297" i="13"/>
  <c r="C41" i="6"/>
  <c r="AG199" i="13"/>
  <c r="BN569"/>
  <c r="BB384" i="12"/>
  <c r="BS353" i="13"/>
  <c r="BR6"/>
  <c r="AF233"/>
  <c r="BN220"/>
  <c r="BC142" i="12"/>
  <c r="AY422" i="13"/>
  <c r="P558"/>
  <c r="M476"/>
  <c r="O481"/>
  <c r="AY463"/>
  <c r="BB208"/>
  <c r="C389" i="6"/>
  <c r="E482" i="13"/>
  <c r="AQ454"/>
  <c r="D423"/>
  <c r="T205"/>
  <c r="AC198" i="12"/>
  <c r="BF84" i="13"/>
  <c r="Z160"/>
  <c r="BP387"/>
  <c r="BE185"/>
  <c r="AY52"/>
  <c r="AV471"/>
  <c r="AU318"/>
  <c r="Z39"/>
  <c r="BF365"/>
  <c r="BN55"/>
  <c r="EC476" i="12"/>
  <c r="BB496"/>
  <c r="AB108"/>
  <c r="BC109"/>
  <c r="AZ268" i="13"/>
  <c r="B534" i="12"/>
  <c r="R506" i="13"/>
  <c r="CC395" i="12"/>
  <c r="V291" i="13"/>
  <c r="T13"/>
  <c r="BH327"/>
  <c r="O7"/>
  <c r="AF128"/>
  <c r="BK134"/>
  <c r="AC184" i="12"/>
  <c r="CC25"/>
  <c r="BB277" i="13"/>
  <c r="L125"/>
  <c r="FE467" i="12"/>
  <c r="AL132" i="13"/>
  <c r="AR94"/>
  <c r="EB64" i="12"/>
  <c r="Z376" i="13"/>
  <c r="E36"/>
  <c r="BB534"/>
  <c r="F533"/>
  <c r="L30"/>
  <c r="AB183" i="12"/>
  <c r="BE530" i="13"/>
  <c r="C157" i="12"/>
  <c r="AC221" i="13"/>
  <c r="AB530" i="12"/>
  <c r="BJ158" i="13"/>
  <c r="CB498" i="12"/>
  <c r="DB12"/>
  <c r="D338" i="13"/>
  <c r="EC155" i="12"/>
  <c r="AC43" i="13"/>
  <c r="EC510" i="12"/>
  <c r="AD231" i="13"/>
  <c r="F541"/>
  <c r="Y194"/>
  <c r="D562"/>
  <c r="C331"/>
  <c r="EC542" i="12"/>
  <c r="BQ561" i="13"/>
  <c r="AY390"/>
  <c r="K113"/>
  <c r="B551" i="12"/>
  <c r="BB57"/>
  <c r="BG221" i="13"/>
  <c r="AJ102"/>
  <c r="S54"/>
  <c r="DB77" i="12"/>
  <c r="AA300" i="13"/>
  <c r="N483"/>
  <c r="AL299"/>
  <c r="DC73" i="12"/>
  <c r="BJ368" i="13"/>
  <c r="AB35"/>
  <c r="BD332"/>
  <c r="AB134"/>
  <c r="T371"/>
  <c r="AR401"/>
  <c r="AK287"/>
  <c r="P434"/>
  <c r="AC153" i="12"/>
  <c r="AU74" i="13"/>
  <c r="B348" i="6"/>
  <c r="BK105" i="13"/>
  <c r="Q358"/>
  <c r="B533" i="12"/>
  <c r="FA559"/>
  <c r="AN231" i="13"/>
  <c r="S104"/>
  <c r="AD389"/>
  <c r="AM414"/>
  <c r="BM427"/>
  <c r="BL67"/>
  <c r="A217"/>
  <c r="V528"/>
  <c r="L38"/>
  <c r="Z10"/>
  <c r="C457"/>
  <c r="BN454"/>
  <c r="X517"/>
  <c r="BP165"/>
  <c r="BB289"/>
  <c r="BC540"/>
  <c r="F143"/>
  <c r="S129"/>
  <c r="Z417"/>
  <c r="S413"/>
  <c r="BK268"/>
  <c r="AH388"/>
  <c r="DM433"/>
  <c r="AR434"/>
  <c r="B406" i="6"/>
  <c r="BB210" i="13"/>
  <c r="DB87" i="12"/>
  <c r="AF230" i="13"/>
  <c r="AD25"/>
  <c r="DB418" i="12"/>
  <c r="BE118" i="13"/>
  <c r="AG269"/>
  <c r="AT364"/>
  <c r="B69" i="6"/>
  <c r="A339" i="13"/>
  <c r="AZ469"/>
  <c r="AC425" i="12"/>
  <c r="AT117" i="13"/>
  <c r="L201"/>
  <c r="EC250" i="12"/>
  <c r="W567" i="13"/>
  <c r="E126"/>
  <c r="BC276" i="12"/>
  <c r="C411" i="13"/>
  <c r="AH202"/>
  <c r="BB39" i="12"/>
  <c r="W516" i="13"/>
  <c r="AZ230"/>
  <c r="BC16" i="12"/>
  <c r="BO306" i="13"/>
  <c r="BE344"/>
  <c r="AN197"/>
  <c r="B262" i="6"/>
  <c r="AZ168" i="13"/>
  <c r="CC516" i="12"/>
  <c r="AX331" i="13"/>
  <c r="N341"/>
  <c r="EB29" i="12"/>
  <c r="E142" i="13"/>
  <c r="H444"/>
  <c r="Q119"/>
  <c r="BN232"/>
  <c r="DB396" i="12"/>
  <c r="AW475" i="13"/>
  <c r="BO260"/>
  <c r="S469"/>
  <c r="G178"/>
  <c r="AQ310"/>
  <c r="DB90" i="12"/>
  <c r="DD467" i="13"/>
  <c r="CC193" i="12"/>
  <c r="AD111" i="13"/>
  <c r="AB177" i="12"/>
  <c r="AS482" i="13"/>
  <c r="U175"/>
  <c r="S58"/>
  <c r="BP134"/>
  <c r="AY425"/>
  <c r="W263"/>
  <c r="BR527"/>
  <c r="EB487" i="12"/>
  <c r="V497" i="13"/>
  <c r="EB348" i="12"/>
  <c r="BF381" i="13"/>
  <c r="AX219"/>
  <c r="BE527"/>
  <c r="BI433"/>
  <c r="BF449"/>
  <c r="F323"/>
  <c r="BC239" i="12"/>
  <c r="Y509" i="13"/>
  <c r="AM324"/>
  <c r="C446" i="12"/>
  <c r="AC358" i="13"/>
  <c r="AR266"/>
  <c r="BN62"/>
  <c r="AY413"/>
  <c r="O557"/>
  <c r="CB196" i="12"/>
  <c r="AO16" i="13"/>
  <c r="BE498"/>
  <c r="V68"/>
  <c r="A149"/>
  <c r="BC490" i="12"/>
  <c r="Z377" i="13"/>
  <c r="D206"/>
  <c r="FE224" i="12"/>
  <c r="AF330" i="13"/>
  <c r="AW69"/>
  <c r="BR547"/>
  <c r="EC557" i="12"/>
  <c r="FE390"/>
  <c r="AM144" i="13"/>
  <c r="AM341"/>
  <c r="DB562" i="12"/>
  <c r="P185" i="13"/>
  <c r="BD393"/>
  <c r="AA157"/>
  <c r="BA320"/>
  <c r="T341"/>
  <c r="C492"/>
  <c r="AD534"/>
  <c r="D438"/>
  <c r="B194" i="6"/>
  <c r="T489" i="13"/>
  <c r="CC162" i="12"/>
  <c r="AB462" i="13"/>
  <c r="AT18"/>
  <c r="R442"/>
  <c r="N167"/>
  <c r="L428"/>
  <c r="A319"/>
  <c r="BQ250"/>
  <c r="O463"/>
  <c r="AY262"/>
  <c r="Z557"/>
  <c r="AK355"/>
  <c r="BJ474"/>
  <c r="DB152" i="12"/>
  <c r="BI280" i="13"/>
  <c r="BA143"/>
  <c r="DC63" i="12"/>
  <c r="AL466" i="13"/>
  <c r="BJ296"/>
  <c r="Q218"/>
  <c r="Q492"/>
  <c r="N506"/>
  <c r="BJ10"/>
  <c r="BM307"/>
  <c r="R540"/>
  <c r="BH5"/>
  <c r="BL480"/>
  <c r="Z251"/>
  <c r="AA191"/>
  <c r="S283"/>
  <c r="DC308" i="12"/>
  <c r="AB371"/>
  <c r="E73" i="13"/>
  <c r="BK485"/>
  <c r="AN147"/>
  <c r="C71"/>
  <c r="J129"/>
  <c r="B46"/>
  <c r="E132"/>
  <c r="B383" i="12"/>
  <c r="BA107" i="13"/>
  <c r="AI261"/>
  <c r="E473"/>
  <c r="DC317" i="12"/>
  <c r="DB293"/>
  <c r="BB509" i="13"/>
  <c r="AN385"/>
  <c r="BF24"/>
  <c r="BC26"/>
  <c r="BG46"/>
  <c r="DC54" i="12"/>
  <c r="AP515" i="13"/>
  <c r="AU163"/>
  <c r="S207"/>
  <c r="BS514"/>
  <c r="FE437" i="12"/>
  <c r="BO22" i="13"/>
  <c r="AB43" i="12"/>
  <c r="BQ129" i="13"/>
  <c r="DB241" i="12"/>
  <c r="BD433" i="13"/>
  <c r="AN13"/>
  <c r="AX379"/>
  <c r="DH466"/>
  <c r="AC417"/>
  <c r="Q425"/>
  <c r="BJ30"/>
  <c r="DB145" i="12"/>
  <c r="Y43" i="13"/>
  <c r="DC250" i="12"/>
  <c r="O404" i="13"/>
  <c r="BC21" i="12"/>
  <c r="AJ230" i="13"/>
  <c r="AM96"/>
  <c r="B84"/>
  <c r="DC338" i="12"/>
  <c r="AY267" i="13"/>
  <c r="BO570"/>
  <c r="AK20"/>
  <c r="AP344"/>
  <c r="EB188" i="12"/>
  <c r="V471" i="13"/>
  <c r="BM352"/>
  <c r="O427"/>
  <c r="BG455"/>
  <c r="BN262"/>
  <c r="BC391" i="12"/>
  <c r="AQ219" i="13"/>
  <c r="AO41"/>
  <c r="C48" i="6"/>
  <c r="BH417" i="13"/>
  <c r="B278"/>
  <c r="AQ319"/>
  <c r="M492"/>
  <c r="AD176"/>
  <c r="R90"/>
  <c r="BO237"/>
  <c r="V113"/>
  <c r="B546"/>
  <c r="X100"/>
  <c r="BH524"/>
  <c r="C86"/>
  <c r="CB481" i="12"/>
  <c r="AW325" i="13"/>
  <c r="F74"/>
  <c r="AZ96"/>
  <c r="EB59" i="12"/>
  <c r="T274" i="13"/>
  <c r="AD51"/>
  <c r="BL305"/>
  <c r="FE259" i="12"/>
  <c r="BG249" i="13"/>
  <c r="AY273"/>
  <c r="BH436"/>
  <c r="AW154"/>
  <c r="AB294" i="12"/>
  <c r="AM364" i="13"/>
  <c r="M548"/>
  <c r="AZ283"/>
  <c r="D244"/>
  <c r="B124" i="6"/>
  <c r="V277" i="13"/>
  <c r="AG239"/>
  <c r="BH275"/>
  <c r="K22"/>
  <c r="N401"/>
  <c r="AV336"/>
  <c r="AF53"/>
  <c r="W80"/>
  <c r="AA486"/>
  <c r="AB471" i="12"/>
  <c r="B172" i="13"/>
  <c r="R518"/>
  <c r="AG70"/>
  <c r="C413" i="6"/>
  <c r="AB135" i="13"/>
  <c r="F125"/>
  <c r="DC282" i="12"/>
  <c r="AU19" i="13"/>
  <c r="N93"/>
  <c r="BR448"/>
  <c r="Y116"/>
  <c r="BN397"/>
  <c r="AT10"/>
  <c r="BC338" i="12"/>
  <c r="BH351" i="13"/>
  <c r="K470"/>
  <c r="T96"/>
  <c r="B226"/>
  <c r="AR282"/>
  <c r="BF327"/>
  <c r="EB409" i="12"/>
  <c r="B145" i="6"/>
  <c r="BQ59" i="13"/>
  <c r="CB202" i="12"/>
  <c r="AS193" i="13"/>
  <c r="Z526"/>
  <c r="AN68"/>
  <c r="BS169"/>
  <c r="AV537"/>
  <c r="I410"/>
  <c r="G453"/>
  <c r="BJ217"/>
  <c r="BD175"/>
  <c r="CC136" i="12"/>
  <c r="AE436" i="13"/>
  <c r="BD157"/>
  <c r="AR311"/>
  <c r="M474"/>
  <c r="U98"/>
  <c r="BE65"/>
  <c r="G168"/>
  <c r="D560"/>
  <c r="Q20"/>
  <c r="P302"/>
  <c r="CC492" i="12"/>
  <c r="EC481"/>
  <c r="BM114" i="13"/>
  <c r="AI357"/>
  <c r="BA146"/>
  <c r="AT156"/>
  <c r="BI5"/>
  <c r="AU78"/>
  <c r="T508"/>
  <c r="AB40"/>
  <c r="BJ452"/>
  <c r="BF74"/>
  <c r="Y248"/>
  <c r="K423"/>
  <c r="BC139"/>
  <c r="AE532"/>
  <c r="C471"/>
  <c r="Z546"/>
  <c r="BO275"/>
  <c r="BP420"/>
  <c r="AV247"/>
  <c r="S89"/>
  <c r="AJ336"/>
  <c r="AJ81"/>
  <c r="A229"/>
  <c r="FE329" i="12"/>
  <c r="BH481" i="13"/>
  <c r="L68"/>
  <c r="AW163"/>
  <c r="CC216" i="12"/>
  <c r="I338" i="13"/>
  <c r="P57"/>
  <c r="BK314"/>
  <c r="BD292"/>
  <c r="BN188"/>
  <c r="AF313"/>
  <c r="B399"/>
  <c r="I345"/>
  <c r="EC380" i="12"/>
  <c r="AX126" i="13"/>
  <c r="T387"/>
  <c r="AC24" i="12"/>
  <c r="AQ175" i="13"/>
  <c r="CC230" i="12"/>
  <c r="AJ341" i="13"/>
  <c r="P325"/>
  <c r="H137"/>
  <c r="B515" i="12"/>
  <c r="BD166" i="13"/>
  <c r="AQ234"/>
  <c r="BB81"/>
  <c r="BR308"/>
  <c r="BR555"/>
  <c r="AI272"/>
  <c r="U524"/>
  <c r="U481"/>
  <c r="AF538"/>
  <c r="BH20"/>
  <c r="X528"/>
  <c r="O567"/>
  <c r="B489"/>
  <c r="AP224"/>
  <c r="BB368"/>
  <c r="AL537"/>
  <c r="AC203"/>
  <c r="BJ63"/>
  <c r="AL432"/>
  <c r="AO541"/>
  <c r="AC247" i="12"/>
  <c r="AC392"/>
  <c r="AT448" i="13"/>
  <c r="AW459"/>
  <c r="AQ456"/>
  <c r="BI161"/>
  <c r="AF145"/>
  <c r="AF475"/>
  <c r="B74" i="6"/>
  <c r="K284" i="13"/>
  <c r="EC290" i="12"/>
  <c r="G214" i="13"/>
  <c r="FE256" i="12"/>
  <c r="I14" i="13"/>
  <c r="Y298"/>
  <c r="AH533"/>
  <c r="BS423"/>
  <c r="DC379" i="12"/>
  <c r="Z524" i="13"/>
  <c r="C456"/>
  <c r="BR217"/>
  <c r="BA481"/>
  <c r="Z336"/>
  <c r="EC338" i="12"/>
  <c r="BM146" i="13"/>
  <c r="BR311"/>
  <c r="BL217"/>
  <c r="AW283"/>
  <c r="BO393"/>
  <c r="DC76" i="12"/>
  <c r="BB491"/>
  <c r="AS256" i="13"/>
  <c r="B231" i="12"/>
  <c r="C111" i="13"/>
  <c r="CB58" i="12"/>
  <c r="Q219" i="13"/>
  <c r="AB366" i="12"/>
  <c r="D14" i="13"/>
  <c r="X442"/>
  <c r="I348"/>
  <c r="E470"/>
  <c r="AT511"/>
  <c r="BM89"/>
  <c r="AV292"/>
  <c r="M389"/>
  <c r="AI196"/>
  <c r="AA520"/>
  <c r="O354"/>
  <c r="D223"/>
  <c r="AP437"/>
  <c r="BI212"/>
  <c r="D42"/>
  <c r="BP359"/>
  <c r="B376" i="12"/>
  <c r="CB339"/>
  <c r="BA136" i="13"/>
  <c r="AG538"/>
  <c r="AB204" i="12"/>
  <c r="AM219" i="13"/>
  <c r="BR90"/>
  <c r="DB471"/>
  <c r="Y533"/>
  <c r="Q452"/>
  <c r="AS200"/>
  <c r="AS313"/>
  <c r="AH498"/>
  <c r="AN107"/>
  <c r="AD192"/>
  <c r="AC143" i="12"/>
  <c r="G391" i="13"/>
  <c r="E255"/>
  <c r="B396" i="6"/>
  <c r="AE135" i="13"/>
  <c r="AZ120"/>
  <c r="AO390"/>
  <c r="AM338"/>
  <c r="H171"/>
  <c r="B563" i="12"/>
  <c r="AG401" i="13"/>
  <c r="BN552"/>
  <c r="BE259"/>
  <c r="P408"/>
  <c r="BE464"/>
  <c r="DC360" i="12"/>
  <c r="AC71" i="13"/>
  <c r="S154"/>
  <c r="R381"/>
  <c r="B350" i="12"/>
  <c r="J103" i="13"/>
  <c r="D439"/>
  <c r="BR22"/>
  <c r="B487" i="12"/>
  <c r="C4" i="13"/>
  <c r="BD39"/>
  <c r="AQ170"/>
  <c r="AH139"/>
  <c r="BO138"/>
  <c r="S285"/>
  <c r="CB439" i="12"/>
  <c r="BF401" i="13"/>
  <c r="AN368"/>
  <c r="R413"/>
  <c r="AM524"/>
  <c r="FE268" i="12"/>
  <c r="E121" i="13"/>
  <c r="BP414"/>
  <c r="BR519"/>
  <c r="BH97"/>
  <c r="C65" i="12"/>
  <c r="DC218"/>
  <c r="AH452" i="13"/>
  <c r="AB366"/>
  <c r="M26"/>
  <c r="BB37" i="12"/>
  <c r="P188" i="13"/>
  <c r="G58"/>
  <c r="BP130"/>
  <c r="U150"/>
  <c r="X201"/>
  <c r="I290"/>
  <c r="X208"/>
  <c r="BQ27"/>
  <c r="EB317" i="12"/>
  <c r="F356" i="13"/>
  <c r="N377"/>
  <c r="C272"/>
  <c r="AH525"/>
  <c r="BB189" i="12"/>
  <c r="BI330" i="13"/>
  <c r="BD260"/>
  <c r="BN247"/>
  <c r="F334"/>
  <c r="B400" i="12"/>
  <c r="BE331" i="13"/>
  <c r="C504"/>
  <c r="AX563"/>
  <c r="BB431"/>
  <c r="AW56"/>
  <c r="AW48"/>
  <c r="Z83"/>
  <c r="AC437" i="12"/>
  <c r="B562"/>
  <c r="AJ387" i="13"/>
  <c r="BI505"/>
  <c r="BM24"/>
  <c r="BB378" i="12"/>
  <c r="J498" i="13"/>
  <c r="Q302"/>
  <c r="AS444"/>
  <c r="BM83"/>
  <c r="BD165"/>
  <c r="I337"/>
  <c r="E458"/>
  <c r="T570"/>
  <c r="AL174"/>
  <c r="FE272" i="12"/>
  <c r="AU5" i="13"/>
  <c r="AK515"/>
  <c r="AH183"/>
  <c r="BB322"/>
  <c r="BR132"/>
  <c r="DC302" i="12"/>
  <c r="BI167" i="13"/>
  <c r="BJ264"/>
  <c r="AV171"/>
  <c r="CB304" i="12"/>
  <c r="DB211"/>
  <c r="AX247" i="13"/>
  <c r="BE452"/>
  <c r="AY347"/>
  <c r="AY511"/>
  <c r="B204" i="6"/>
  <c r="G464" i="13"/>
  <c r="AJ252"/>
  <c r="O379"/>
  <c r="M339"/>
  <c r="CB289" i="12"/>
  <c r="U419" i="13"/>
  <c r="FE497" i="12"/>
  <c r="R69" i="13"/>
  <c r="AL91"/>
  <c r="AP180"/>
  <c r="CC430" i="12"/>
  <c r="BO484" i="13"/>
  <c r="AZ100"/>
  <c r="B456" i="6"/>
  <c r="B145" i="12"/>
  <c r="AG548" i="13"/>
  <c r="CC376" i="12"/>
  <c r="C263" i="13"/>
  <c r="H303"/>
  <c r="BC181" i="12"/>
  <c r="AL146" i="13"/>
  <c r="V380"/>
  <c r="EB228" i="12"/>
  <c r="AC292"/>
  <c r="M317" i="13"/>
  <c r="EC350" i="12"/>
  <c r="S21" i="13"/>
  <c r="V18"/>
  <c r="BI206"/>
  <c r="AB322"/>
  <c r="BH453"/>
  <c r="BC36"/>
  <c r="AN141"/>
  <c r="T78"/>
  <c r="C196" i="12"/>
  <c r="AK172" i="13"/>
  <c r="D219"/>
  <c r="AH475"/>
  <c r="C150" i="6"/>
  <c r="AD226" i="13"/>
  <c r="AP181"/>
  <c r="AX547"/>
  <c r="BA91"/>
  <c r="Q109"/>
  <c r="AV389"/>
  <c r="EB473" i="12"/>
  <c r="C278"/>
  <c r="AW30" i="13"/>
  <c r="AU314"/>
  <c r="BA484"/>
  <c r="AX404"/>
  <c r="Z190"/>
  <c r="AJ469"/>
  <c r="U476"/>
  <c r="BG474"/>
  <c r="AC537"/>
  <c r="BD184"/>
  <c r="BO58"/>
  <c r="K177"/>
  <c r="BQ430"/>
  <c r="BQ12"/>
  <c r="AR340"/>
  <c r="AP521"/>
  <c r="X342"/>
  <c r="AU196"/>
  <c r="AI471"/>
  <c r="AB328"/>
  <c r="BC148"/>
  <c r="CB546" i="12"/>
  <c r="AT312" i="13"/>
  <c r="AQ452"/>
  <c r="BB461"/>
  <c r="BD401"/>
  <c r="AO85"/>
  <c r="F117"/>
  <c r="EC312" i="12"/>
  <c r="BN545" i="13"/>
  <c r="DB359" i="12"/>
  <c r="F464" i="13"/>
  <c r="L294"/>
  <c r="AW330"/>
  <c r="BF110"/>
  <c r="AH403"/>
  <c r="AW460"/>
  <c r="V97"/>
  <c r="AT227"/>
  <c r="AY241"/>
  <c r="AQ10"/>
  <c r="AC460"/>
  <c r="AF546"/>
  <c r="C491"/>
  <c r="CB531" i="12"/>
  <c r="BD145" i="13"/>
  <c r="BC320"/>
  <c r="AC144"/>
  <c r="DB353" i="12"/>
  <c r="AC537"/>
  <c r="U216" i="13"/>
  <c r="AS249"/>
  <c r="BE515"/>
  <c r="AX124"/>
  <c r="AD32"/>
  <c r="AC140"/>
  <c r="B80" i="6"/>
  <c r="J283" i="13"/>
  <c r="BO325"/>
  <c r="B60"/>
  <c r="DC239" i="12"/>
  <c r="L87" i="13"/>
  <c r="AH298"/>
  <c r="AX344"/>
  <c r="BK12"/>
  <c r="AP520"/>
  <c r="J536"/>
  <c r="J441"/>
  <c r="BG38"/>
  <c r="BR413"/>
  <c r="Q445"/>
  <c r="BQ295"/>
  <c r="EC399" i="12"/>
  <c r="V57" i="13"/>
  <c r="AB129"/>
  <c r="AU536"/>
  <c r="E316"/>
  <c r="AM60"/>
  <c r="D545" i="12"/>
  <c r="BL325" i="13"/>
  <c r="AE281"/>
  <c r="U153"/>
  <c r="AX309"/>
  <c r="AW258"/>
  <c r="AD545"/>
  <c r="BH27"/>
  <c r="AB395"/>
  <c r="AP259"/>
  <c r="AS78"/>
  <c r="AH120"/>
  <c r="AC541" i="12"/>
  <c r="G271" i="13"/>
  <c r="V507"/>
  <c r="B440" i="12"/>
  <c r="B127" i="13"/>
  <c r="B229"/>
  <c r="BA274"/>
  <c r="BM201"/>
  <c r="AL474"/>
  <c r="B392" i="6"/>
  <c r="X158" i="13"/>
  <c r="BR198"/>
  <c r="B165" i="6"/>
  <c r="BO156" i="13"/>
  <c r="A413"/>
  <c r="AK190"/>
  <c r="AZ311"/>
  <c r="AH321"/>
  <c r="S165"/>
  <c r="AQ139"/>
  <c r="AP341"/>
  <c r="BP541"/>
  <c r="BP15"/>
  <c r="BC232"/>
  <c r="CB486" i="12"/>
  <c r="AD527" i="13"/>
  <c r="O281"/>
  <c r="BA354"/>
  <c r="AB505" i="12"/>
  <c r="AA93" i="13"/>
  <c r="AN256"/>
  <c r="B451"/>
  <c r="DB535" i="12"/>
  <c r="AW498" i="13"/>
  <c r="AQ46"/>
  <c r="K426"/>
  <c r="AD344"/>
  <c r="AM331"/>
  <c r="BA294"/>
  <c r="W164"/>
  <c r="O542"/>
  <c r="AZ128"/>
  <c r="AQ486"/>
  <c r="AI88"/>
  <c r="AK165"/>
  <c r="AQ201"/>
  <c r="BC171"/>
  <c r="A424"/>
  <c r="AC418" i="12"/>
  <c r="AY397" i="13"/>
  <c r="AY307"/>
  <c r="C308" i="6"/>
  <c r="AO562" i="13"/>
  <c r="EC181" i="12"/>
  <c r="E210" i="13"/>
  <c r="B25" i="6"/>
  <c r="DB328" i="12"/>
  <c r="BD445" i="13"/>
  <c r="C407"/>
  <c r="BI440"/>
  <c r="BG240"/>
  <c r="BB53"/>
  <c r="AU45"/>
  <c r="AK246"/>
  <c r="Y458"/>
  <c r="BL105"/>
  <c r="BC192" i="12"/>
  <c r="DB85"/>
  <c r="AC381"/>
  <c r="B110" i="13"/>
  <c r="AO258"/>
  <c r="W147"/>
  <c r="C171"/>
  <c r="BL353"/>
  <c r="BB496"/>
  <c r="AL197"/>
  <c r="AN521"/>
  <c r="AB450"/>
  <c r="AZ254"/>
  <c r="AY519"/>
  <c r="G296"/>
  <c r="O199"/>
  <c r="AC78"/>
  <c r="W209"/>
  <c r="CZ525"/>
  <c r="CB25" i="12"/>
  <c r="BI152" i="13"/>
  <c r="AV242"/>
  <c r="Q393"/>
  <c r="A394"/>
  <c r="Z328"/>
  <c r="AF101"/>
  <c r="Q399"/>
  <c r="BI203"/>
  <c r="BR181"/>
  <c r="B330"/>
  <c r="BI514"/>
  <c r="BI384"/>
  <c r="BE136"/>
  <c r="B445"/>
  <c r="D472"/>
  <c r="AP483"/>
  <c r="BF422"/>
  <c r="CB444" i="12"/>
  <c r="AM56" i="13"/>
  <c r="BG475"/>
  <c r="AR541"/>
  <c r="BA408"/>
  <c r="AK558"/>
  <c r="Q337"/>
  <c r="BK331"/>
  <c r="H124"/>
  <c r="DC375" i="12"/>
  <c r="AL7" i="13"/>
  <c r="AH7"/>
  <c r="BI489"/>
  <c r="AI554"/>
  <c r="DB366" i="12"/>
  <c r="BC452" i="13"/>
  <c r="CC57" i="12"/>
  <c r="C164"/>
  <c r="AS237" i="13"/>
  <c r="Q271"/>
  <c r="FC562" i="12"/>
  <c r="N39" i="13"/>
  <c r="BK342"/>
  <c r="BE340"/>
  <c r="BR360"/>
  <c r="EC175" i="12"/>
  <c r="BQ138" i="13"/>
  <c r="AG71"/>
  <c r="BJ92"/>
  <c r="BC487"/>
  <c r="Y341"/>
  <c r="L412"/>
  <c r="BB428" i="12"/>
  <c r="H494" i="13"/>
  <c r="BC77" i="12"/>
  <c r="FE458"/>
  <c r="AR407" i="13"/>
  <c r="DB496" i="12"/>
  <c r="M6" i="13"/>
  <c r="AJ457"/>
  <c r="X320"/>
  <c r="BG560"/>
  <c r="Z12"/>
  <c r="BQ477"/>
  <c r="L195"/>
  <c r="B253" i="6"/>
  <c r="BJ361" i="13"/>
  <c r="BN259"/>
  <c r="AE256"/>
  <c r="EB340" i="12"/>
  <c r="AI321" i="13"/>
  <c r="BO43"/>
  <c r="BD331"/>
  <c r="B28"/>
  <c r="BR35"/>
  <c r="AD52"/>
  <c r="C325" i="6"/>
  <c r="B111"/>
  <c r="V123" i="13"/>
  <c r="J331"/>
  <c r="BA543"/>
  <c r="BO368"/>
  <c r="K169"/>
  <c r="BC520"/>
  <c r="H128"/>
  <c r="P266"/>
  <c r="AJ495"/>
  <c r="AB448"/>
  <c r="BB88"/>
  <c r="AE390"/>
  <c r="AW107"/>
  <c r="BB31"/>
  <c r="P6"/>
  <c r="AA477"/>
  <c r="I34"/>
  <c r="CC371" i="12"/>
  <c r="CB345"/>
  <c r="BC186"/>
  <c r="BD68" i="13"/>
  <c r="BS202"/>
  <c r="BQ388"/>
  <c r="C558" i="12"/>
  <c r="B255" i="6"/>
  <c r="DC522" i="12"/>
  <c r="AP413" i="13"/>
  <c r="S565"/>
  <c r="EB74" i="12"/>
  <c r="F555" i="13"/>
  <c r="L529"/>
  <c r="B88"/>
  <c r="E516"/>
  <c r="C303" i="12"/>
  <c r="AQ197" i="13"/>
  <c r="AU181"/>
  <c r="AG515"/>
  <c r="F479"/>
  <c r="BA421"/>
  <c r="AV211"/>
  <c r="AC8"/>
  <c r="K97"/>
  <c r="BO435"/>
  <c r="AH223"/>
  <c r="AO249"/>
  <c r="Y552"/>
  <c r="EC329" i="12"/>
  <c r="AB536" i="13"/>
  <c r="AI440"/>
  <c r="AU524"/>
  <c r="M535"/>
  <c r="AO175"/>
  <c r="AE52"/>
  <c r="AC421" i="12"/>
  <c r="BB515"/>
  <c r="BE453" i="13"/>
  <c r="AB329" i="12"/>
  <c r="A152" i="13"/>
  <c r="AF450"/>
  <c r="AT555"/>
  <c r="L361"/>
  <c r="BI49"/>
  <c r="AO388"/>
  <c r="BJ496"/>
  <c r="R44"/>
  <c r="AN11"/>
  <c r="BP271"/>
  <c r="BB236"/>
  <c r="G401"/>
  <c r="B471" i="12"/>
  <c r="AP42" i="13"/>
  <c r="BC551" i="12"/>
  <c r="AC553" i="13"/>
  <c r="AG98"/>
  <c r="BL364"/>
  <c r="AL226"/>
  <c r="AB558"/>
  <c r="AR183"/>
  <c r="M57"/>
  <c r="AN166"/>
  <c r="AG226"/>
  <c r="BQ112"/>
  <c r="Z283"/>
  <c r="AL41"/>
  <c r="Z135"/>
  <c r="B364"/>
  <c r="EB551" i="12"/>
  <c r="AW201" i="13"/>
  <c r="AU102"/>
  <c r="N420"/>
  <c r="AN124"/>
  <c r="M49"/>
  <c r="AW560"/>
  <c r="BC390" i="12"/>
  <c r="CB28"/>
  <c r="AT186" i="13"/>
  <c r="F321"/>
  <c r="AK129"/>
  <c r="W428"/>
  <c r="P165"/>
  <c r="BF523"/>
  <c r="AU369"/>
  <c r="J561"/>
  <c r="S405"/>
  <c r="BD540"/>
  <c r="AB298"/>
  <c r="AJ13"/>
  <c r="AO334"/>
  <c r="Q100"/>
  <c r="BL116"/>
  <c r="AR297"/>
  <c r="AO290"/>
  <c r="AL538"/>
  <c r="BJ15"/>
  <c r="CC61" i="12"/>
  <c r="C518"/>
  <c r="U426" i="13"/>
  <c r="C225" i="6"/>
  <c r="B51"/>
  <c r="AH530" i="13"/>
  <c r="AD253"/>
  <c r="AC143"/>
  <c r="S332"/>
  <c r="AX199"/>
  <c r="DC542" i="12"/>
  <c r="C19"/>
  <c r="D192" i="13"/>
  <c r="AB499"/>
  <c r="M401"/>
  <c r="H307"/>
  <c r="CB215" i="12"/>
  <c r="U19" i="13"/>
  <c r="C443" i="12"/>
  <c r="R162" i="13"/>
  <c r="BJ260"/>
  <c r="BM42"/>
  <c r="C226" i="6"/>
  <c r="A396" i="13"/>
  <c r="AW117"/>
  <c r="O360"/>
  <c r="EC395" i="12"/>
  <c r="CB49"/>
  <c r="K130" i="13"/>
  <c r="Z560"/>
  <c r="BC122"/>
  <c r="D141"/>
  <c r="BP97"/>
  <c r="AD24"/>
  <c r="AY394"/>
  <c r="X75"/>
  <c r="EB275" i="12"/>
  <c r="BN226" i="13"/>
  <c r="DB139" i="12"/>
  <c r="Z206" i="13"/>
  <c r="BJ512"/>
  <c r="B243" i="12"/>
  <c r="B314" i="13"/>
  <c r="BC332"/>
  <c r="AS76"/>
  <c r="V218"/>
  <c r="EB490" i="12"/>
  <c r="BC340"/>
  <c r="BH244" i="13"/>
  <c r="AH281"/>
  <c r="BK569"/>
  <c r="AC50"/>
  <c r="AO59"/>
  <c r="AM177"/>
  <c r="BP410"/>
  <c r="BM260"/>
  <c r="F91"/>
  <c r="D456"/>
  <c r="AJ405"/>
  <c r="S156"/>
  <c r="Z326"/>
  <c r="BQ537"/>
  <c r="BE475"/>
  <c r="BK490"/>
  <c r="I110"/>
  <c r="BB537" i="12"/>
  <c r="BG321" i="13"/>
  <c r="G373"/>
  <c r="AS275"/>
  <c r="AP364"/>
  <c r="BR48"/>
  <c r="BP221"/>
  <c r="P391"/>
  <c r="BF403"/>
  <c r="I462"/>
  <c r="BA384"/>
  <c r="AF73"/>
  <c r="AH541"/>
  <c r="B544" i="12"/>
  <c r="N516" i="13"/>
  <c r="BF553"/>
  <c r="BJ23"/>
  <c r="AJ548"/>
  <c r="BB11" i="12"/>
  <c r="T525" i="13"/>
  <c r="BL50"/>
  <c r="AN332"/>
  <c r="C147" i="6"/>
  <c r="BA58" i="13"/>
  <c r="S69"/>
  <c r="X112"/>
  <c r="B30" i="6"/>
  <c r="X268" i="13"/>
  <c r="AX408"/>
  <c r="AC125" i="12"/>
  <c r="B460" i="6"/>
  <c r="AY427" i="13"/>
  <c r="W468"/>
  <c r="DB225" i="12"/>
  <c r="O308" i="13"/>
  <c r="AB120"/>
  <c r="C505"/>
  <c r="AE268"/>
  <c r="BA480"/>
  <c r="AY537"/>
  <c r="R156"/>
  <c r="AW193"/>
  <c r="BM377"/>
  <c r="AN61"/>
  <c r="BG175"/>
  <c r="AT310"/>
  <c r="AZ16"/>
  <c r="BS39"/>
  <c r="BD333"/>
  <c r="AD512"/>
  <c r="H81"/>
  <c r="CB191" i="12"/>
  <c r="CB473"/>
  <c r="AC530" i="13"/>
  <c r="B232"/>
  <c r="BO351"/>
  <c r="AG134"/>
  <c r="J373"/>
  <c r="B104"/>
  <c r="BO255"/>
  <c r="BL397"/>
  <c r="BB544"/>
  <c r="EB478" i="12"/>
  <c r="BK247" i="13"/>
  <c r="I424"/>
  <c r="AC446"/>
  <c r="T76"/>
  <c r="AL392"/>
  <c r="AP363"/>
  <c r="AY355"/>
  <c r="A215"/>
  <c r="AJ225"/>
  <c r="AV17"/>
  <c r="AK472"/>
  <c r="AD431"/>
  <c r="AG247"/>
  <c r="DC448" i="12"/>
  <c r="R291" i="13"/>
  <c r="B269" i="12"/>
  <c r="AY371" i="13"/>
  <c r="AS114"/>
  <c r="M70"/>
  <c r="DC541" i="12"/>
  <c r="EB207"/>
  <c r="I316" i="13"/>
  <c r="Z110"/>
  <c r="BB133" i="12"/>
  <c r="L385" i="13"/>
  <c r="T506"/>
  <c r="G77"/>
  <c r="E433"/>
  <c r="AK133"/>
  <c r="BC70" i="12"/>
  <c r="BH437" i="13"/>
  <c r="BL6"/>
  <c r="BN29"/>
  <c r="AR313"/>
  <c r="AH212"/>
  <c r="B366" i="12"/>
  <c r="H308" i="13"/>
  <c r="AY177"/>
  <c r="I559"/>
  <c r="C561"/>
  <c r="A216"/>
  <c r="F425"/>
  <c r="D361"/>
  <c r="AY368"/>
  <c r="FD543" i="12"/>
  <c r="L493" i="13"/>
  <c r="R431"/>
  <c r="AR473"/>
  <c r="C374" i="12"/>
  <c r="BL215" i="13"/>
  <c r="Q43"/>
  <c r="BP338"/>
  <c r="K403"/>
  <c r="C225" i="12"/>
  <c r="BJ505" i="13"/>
  <c r="AO124"/>
  <c r="BC438" i="12"/>
  <c r="BL213" i="13"/>
  <c r="B462"/>
  <c r="C20" i="12"/>
  <c r="Q297" i="13"/>
  <c r="I144"/>
  <c r="AK240"/>
  <c r="C125" i="12"/>
  <c r="AQ67" i="13"/>
  <c r="AK535"/>
  <c r="AC95" i="12"/>
  <c r="L100" i="13"/>
  <c r="I327"/>
  <c r="N11"/>
  <c r="CB277" i="12"/>
  <c r="CB244"/>
  <c r="D143" i="13"/>
  <c r="AQ173"/>
  <c r="BD238"/>
  <c r="AG532" i="3"/>
  <c r="AR334" i="13"/>
  <c r="BC73" i="12"/>
  <c r="BN187" i="13"/>
  <c r="X34"/>
  <c r="AC291" i="12"/>
  <c r="AH467" i="13"/>
  <c r="BN142"/>
  <c r="BC166"/>
  <c r="U329"/>
  <c r="B314" i="12"/>
  <c r="AA373" i="13"/>
  <c r="BN469"/>
  <c r="C151"/>
  <c r="DC147" i="12"/>
  <c r="R59" i="13"/>
  <c r="B344" i="12"/>
  <c r="AW179" i="13"/>
  <c r="AK546"/>
  <c r="T39"/>
  <c r="AL309"/>
  <c r="AV198"/>
  <c r="U46"/>
  <c r="AB323"/>
  <c r="V210"/>
  <c r="BM491"/>
  <c r="DB358" i="12"/>
  <c r="C247"/>
  <c r="AY249" i="13"/>
  <c r="Z71"/>
  <c r="T30"/>
  <c r="BM150"/>
  <c r="Q141"/>
  <c r="AA372"/>
  <c r="Z548"/>
  <c r="AH131"/>
  <c r="BS51"/>
  <c r="AC148"/>
  <c r="AF335"/>
  <c r="D537"/>
  <c r="AY567"/>
  <c r="A273"/>
  <c r="DB553" i="12"/>
  <c r="R305" i="13"/>
  <c r="AF66"/>
  <c r="BD122"/>
  <c r="AG78"/>
  <c r="B62" i="6"/>
  <c r="AW170" i="13"/>
  <c r="EC376" i="12"/>
  <c r="AH8" i="13"/>
  <c r="CC563" i="12"/>
  <c r="BH94" i="13"/>
  <c r="AT433"/>
  <c r="D155"/>
  <c r="AY467"/>
  <c r="BN383"/>
  <c r="BL203"/>
  <c r="M35"/>
  <c r="BS352"/>
  <c r="BB235"/>
  <c r="AV368"/>
  <c r="Q319"/>
  <c r="B60" i="6"/>
  <c r="G11" i="13"/>
  <c r="AM396"/>
  <c r="DB554" i="12"/>
  <c r="BM77" i="13"/>
  <c r="J8"/>
  <c r="BD549"/>
  <c r="C261"/>
  <c r="BC50"/>
  <c r="T176"/>
  <c r="BB296"/>
  <c r="I153"/>
  <c r="J153"/>
  <c r="M153"/>
  <c r="N153"/>
  <c r="CG153"/>
  <c r="CM153"/>
  <c r="H153"/>
  <c r="G153"/>
  <c r="L153"/>
  <c r="K153"/>
  <c r="G432" i="3" l="1"/>
  <c r="AE472"/>
  <c r="L531"/>
  <c r="S327"/>
  <c r="M327"/>
  <c r="Y432"/>
  <c r="Y357"/>
  <c r="Y352"/>
  <c r="S432"/>
  <c r="G472"/>
  <c r="Y359"/>
  <c r="AD531"/>
  <c r="R531"/>
  <c r="AE327"/>
  <c r="G327"/>
  <c r="X531"/>
  <c r="Y355"/>
  <c r="AE432"/>
  <c r="Y472"/>
  <c r="AJ531"/>
  <c r="M432"/>
  <c r="Y327"/>
  <c r="G41"/>
  <c r="M472"/>
  <c r="S472"/>
  <c r="N30" i="10"/>
  <c r="N31" s="1"/>
  <c r="M33"/>
  <c r="P33"/>
  <c r="R33"/>
  <c r="G583" i="12"/>
  <c r="R30" i="10"/>
  <c r="R31" s="1"/>
  <c r="T30"/>
  <c r="T31" s="1"/>
  <c r="O33"/>
  <c r="K583" i="12"/>
  <c r="N583"/>
  <c r="L33" i="10"/>
  <c r="O22"/>
  <c r="O30" s="1"/>
  <c r="O31" s="1"/>
  <c r="N584" i="12"/>
  <c r="N33" i="10"/>
  <c r="L584" i="12"/>
  <c r="O584"/>
  <c r="I584"/>
  <c r="S33" i="10"/>
  <c r="S30"/>
  <c r="S31" s="1"/>
  <c r="J583" i="12"/>
  <c r="I583"/>
  <c r="L30" i="10"/>
  <c r="L31" s="1"/>
  <c r="G584" i="12"/>
  <c r="P583"/>
  <c r="CL153" i="1"/>
  <c r="CS153" s="1"/>
  <c r="CN153" i="13"/>
  <c r="CL153"/>
  <c r="CW153" i="1" l="1"/>
  <c r="DA153" i="13"/>
  <c r="CX153" i="1" l="1"/>
  <c r="CZ153"/>
  <c r="DE153"/>
  <c r="DB153" i="13"/>
  <c r="DD153"/>
  <c r="DI153"/>
  <c r="DD153" i="1" l="1"/>
  <c r="DF153"/>
  <c r="DH153" i="13"/>
  <c r="DJ153"/>
  <c r="DG153" i="1" l="1"/>
  <c r="DJ153" s="1"/>
  <c r="BH156"/>
  <c r="G156" s="1"/>
  <c r="K156" i="13"/>
  <c r="G156"/>
  <c r="N156"/>
  <c r="M156"/>
  <c r="L156"/>
  <c r="H156"/>
  <c r="J156"/>
  <c r="F153" i="3"/>
  <c r="I156" i="13"/>
  <c r="DK153"/>
  <c r="DN153"/>
  <c r="A153" i="3" l="1"/>
  <c r="BV156" i="1"/>
  <c r="CG156" s="1"/>
  <c r="CQ156"/>
  <c r="CR156" s="1"/>
  <c r="H156"/>
  <c r="BH158"/>
  <c r="CM156" i="13"/>
  <c r="CG156"/>
  <c r="CL156" i="1" l="1"/>
  <c r="G158"/>
  <c r="BV158"/>
  <c r="CG158" s="1"/>
  <c r="CQ158"/>
  <c r="CR158" s="1"/>
  <c r="H158"/>
  <c r="BH159"/>
  <c r="CM158" i="13"/>
  <c r="G158"/>
  <c r="K158"/>
  <c r="M158"/>
  <c r="J158"/>
  <c r="I158"/>
  <c r="L158"/>
  <c r="N158"/>
  <c r="H158"/>
  <c r="CG158"/>
  <c r="CL156"/>
  <c r="CL158" i="1" l="1"/>
  <c r="G159"/>
  <c r="BV159"/>
  <c r="CG159" s="1"/>
  <c r="CQ159"/>
  <c r="CR159" s="1"/>
  <c r="H159"/>
  <c r="CS156"/>
  <c r="BH154"/>
  <c r="H159" i="13"/>
  <c r="CN156"/>
  <c r="N159"/>
  <c r="K159"/>
  <c r="J159"/>
  <c r="L159"/>
  <c r="I159"/>
  <c r="M159"/>
  <c r="CM159"/>
  <c r="CL158"/>
  <c r="G159"/>
  <c r="CG159"/>
  <c r="CL159" i="1" l="1"/>
  <c r="G154"/>
  <c r="H154"/>
  <c r="CQ154"/>
  <c r="BV154"/>
  <c r="CG154" s="1"/>
  <c r="CR154"/>
  <c r="CW156"/>
  <c r="CS158"/>
  <c r="BH155"/>
  <c r="M154" i="13"/>
  <c r="DA156"/>
  <c r="CL159"/>
  <c r="N154"/>
  <c r="CN158"/>
  <c r="CG154"/>
  <c r="L154"/>
  <c r="J154"/>
  <c r="CM154"/>
  <c r="I154"/>
  <c r="H154"/>
  <c r="K154"/>
  <c r="G154"/>
  <c r="H167" i="6"/>
  <c r="CL154" i="1" l="1"/>
  <c r="CW158"/>
  <c r="G155"/>
  <c r="H155"/>
  <c r="CQ155"/>
  <c r="CR155" s="1"/>
  <c r="BV155"/>
  <c r="CG155" s="1"/>
  <c r="CX156"/>
  <c r="DE156"/>
  <c r="CZ156"/>
  <c r="CS159"/>
  <c r="J167" i="6"/>
  <c r="DB156" i="13"/>
  <c r="DI156"/>
  <c r="H169" i="6"/>
  <c r="L155" i="13"/>
  <c r="H155"/>
  <c r="M155"/>
  <c r="I167" i="6"/>
  <c r="CN159" i="13"/>
  <c r="DA158"/>
  <c r="G155"/>
  <c r="N155"/>
  <c r="K155"/>
  <c r="DD156"/>
  <c r="CL154"/>
  <c r="CM155"/>
  <c r="CG155"/>
  <c r="I155"/>
  <c r="J155"/>
  <c r="CL155" i="1" l="1"/>
  <c r="DF156"/>
  <c r="DD156"/>
  <c r="CW159"/>
  <c r="CX158"/>
  <c r="CZ158"/>
  <c r="DE158"/>
  <c r="CS154"/>
  <c r="DD158" i="13"/>
  <c r="DA159"/>
  <c r="CL155"/>
  <c r="DJ156"/>
  <c r="J169" i="6"/>
  <c r="CN154" i="13"/>
  <c r="N167" i="6"/>
  <c r="I169"/>
  <c r="DB158" i="13"/>
  <c r="DI158"/>
  <c r="M167" i="6"/>
  <c r="DH156" i="13"/>
  <c r="DG156" i="1" l="1"/>
  <c r="CW154"/>
  <c r="DD158"/>
  <c r="DF158"/>
  <c r="CX159"/>
  <c r="DE159"/>
  <c r="CZ159"/>
  <c r="CS155"/>
  <c r="N169" i="6"/>
  <c r="DB159" i="13"/>
  <c r="DH158"/>
  <c r="DK156"/>
  <c r="M169" i="6"/>
  <c r="DA154" i="13"/>
  <c r="F156" i="3"/>
  <c r="DI159" i="13"/>
  <c r="H165" i="6"/>
  <c r="CN155" i="13"/>
  <c r="DJ158"/>
  <c r="DD159"/>
  <c r="DH158" i="1" l="1"/>
  <c r="DH226" s="1"/>
  <c r="DF159"/>
  <c r="DD159"/>
  <c r="CZ154"/>
  <c r="CX154"/>
  <c r="DE154"/>
  <c r="CW155"/>
  <c r="DJ156"/>
  <c r="DL226" i="13"/>
  <c r="I165" i="6"/>
  <c r="F158" i="3"/>
  <c r="H166" i="6"/>
  <c r="DI154" i="13"/>
  <c r="DD154"/>
  <c r="DB154"/>
  <c r="F158" i="8"/>
  <c r="DJ159" i="13"/>
  <c r="DN156"/>
  <c r="DK158"/>
  <c r="DL158"/>
  <c r="DA155"/>
  <c r="DH159"/>
  <c r="J165" i="6"/>
  <c r="A158" i="3" l="1"/>
  <c r="DG159" i="1"/>
  <c r="DF154"/>
  <c r="DD154"/>
  <c r="CX155"/>
  <c r="CZ155"/>
  <c r="DE155"/>
  <c r="DJ158"/>
  <c r="DH154" i="13"/>
  <c r="DN158"/>
  <c r="DD155"/>
  <c r="DK159"/>
  <c r="I166" i="6"/>
  <c r="DI155" i="13"/>
  <c r="F159" i="3"/>
  <c r="N165" i="6"/>
  <c r="DJ154" i="13"/>
  <c r="J166" i="6"/>
  <c r="M165"/>
  <c r="DB155" i="13"/>
  <c r="DG154" i="1" l="1"/>
  <c r="DF155"/>
  <c r="DD155"/>
  <c r="DJ159"/>
  <c r="N166" i="6"/>
  <c r="DK154" i="13"/>
  <c r="DN159"/>
  <c r="DJ155"/>
  <c r="M166" i="6"/>
  <c r="DH155" i="13"/>
  <c r="F154" i="3"/>
  <c r="A154" l="1"/>
  <c r="DG155" i="1"/>
  <c r="DJ154"/>
  <c r="DN154" i="13"/>
  <c r="DK155"/>
  <c r="F155" i="3"/>
  <c r="A155" l="1"/>
  <c r="A156" s="1"/>
  <c r="DJ155" i="1"/>
  <c r="BH157"/>
  <c r="G157" s="1"/>
  <c r="N157" i="13"/>
  <c r="H157"/>
  <c r="K157"/>
  <c r="L157"/>
  <c r="G157"/>
  <c r="I157"/>
  <c r="J157"/>
  <c r="M157"/>
  <c r="DN155"/>
  <c r="CQ157" i="1" l="1"/>
  <c r="CR157" s="1"/>
  <c r="H157"/>
  <c r="BV157"/>
  <c r="CG157" s="1"/>
  <c r="I158"/>
  <c r="I156"/>
  <c r="I154"/>
  <c r="I159"/>
  <c r="I157"/>
  <c r="I155"/>
  <c r="I153"/>
  <c r="CG157" i="13"/>
  <c r="CM157"/>
  <c r="CL157" i="1" l="1"/>
  <c r="CL157" i="13"/>
  <c r="CS157" i="1" l="1"/>
  <c r="CN157" i="13"/>
  <c r="CW157" i="1" l="1"/>
  <c r="DA157" i="13"/>
  <c r="H168" i="6"/>
  <c r="CX157" i="1" l="1"/>
  <c r="DE157"/>
  <c r="CZ157"/>
  <c r="J168" i="6"/>
  <c r="DI157" i="13"/>
  <c r="DD157"/>
  <c r="DB157"/>
  <c r="I168" i="6"/>
  <c r="DF157" i="1" l="1"/>
  <c r="DD157"/>
  <c r="DG157" s="1"/>
  <c r="M168" i="6"/>
  <c r="DJ157" i="13"/>
  <c r="N168" i="6"/>
  <c r="DH157" i="13"/>
  <c r="DK157"/>
  <c r="F157" i="3"/>
  <c r="A157" l="1"/>
  <c r="A159" s="1"/>
  <c r="A164" s="1"/>
  <c r="A165" s="1"/>
  <c r="A170" s="1"/>
  <c r="A171" s="1"/>
  <c r="A173" s="1"/>
  <c r="A174" s="1"/>
  <c r="A175" s="1"/>
  <c r="A176" s="1"/>
  <c r="A178" s="1"/>
  <c r="DJ157" i="1"/>
  <c r="BH179"/>
  <c r="P179" i="13"/>
  <c r="DN157"/>
  <c r="H179" i="1" l="1"/>
  <c r="BV179"/>
  <c r="CG179" s="1"/>
  <c r="G179"/>
  <c r="CQ179"/>
  <c r="CR179" s="1"/>
  <c r="I179"/>
  <c r="K179" i="13"/>
  <c r="H179"/>
  <c r="M179"/>
  <c r="J179"/>
  <c r="I179"/>
  <c r="L179"/>
  <c r="CG179"/>
  <c r="CM179"/>
  <c r="N179"/>
  <c r="G179"/>
  <c r="CL179" i="1" l="1"/>
  <c r="CG226"/>
  <c r="CS179"/>
  <c r="CR226"/>
  <c r="CN179" i="13"/>
  <c r="CG226"/>
  <c r="CL179"/>
  <c r="CM226"/>
  <c r="CS226" i="1" l="1"/>
  <c r="CW179"/>
  <c r="CL226"/>
  <c r="CN226" i="13"/>
  <c r="CL226"/>
  <c r="DA179"/>
  <c r="H190" i="6"/>
  <c r="CW226" i="1" l="1"/>
  <c r="CZ179"/>
  <c r="DE179"/>
  <c r="CX179"/>
  <c r="DD179" i="13"/>
  <c r="DB179"/>
  <c r="DA226"/>
  <c r="J190" i="6"/>
  <c r="DI179" i="13"/>
  <c r="I190" i="6"/>
  <c r="DE226" i="1" l="1"/>
  <c r="DF179"/>
  <c r="CX226"/>
  <c r="DD179"/>
  <c r="DG179" s="1"/>
  <c r="CZ226"/>
  <c r="M190" i="6"/>
  <c r="N190"/>
  <c r="DB226" i="13"/>
  <c r="DD226"/>
  <c r="DI226"/>
  <c r="DH179"/>
  <c r="DJ179"/>
  <c r="DD226" i="1" l="1"/>
  <c r="DF226"/>
  <c r="DK179" i="13"/>
  <c r="DH226"/>
  <c r="DJ226"/>
  <c r="F179" i="3"/>
  <c r="A179" l="1"/>
  <c r="A180" s="1"/>
  <c r="A181" s="1"/>
  <c r="A182" s="1"/>
  <c r="A183" s="1"/>
  <c r="A184" s="1"/>
  <c r="A187" s="1"/>
  <c r="A189" s="1"/>
  <c r="A190" s="1"/>
  <c r="A193" s="1"/>
  <c r="A197" s="1"/>
  <c r="A198" s="1"/>
  <c r="A200" s="1"/>
  <c r="A201" s="1"/>
  <c r="A203" s="1"/>
  <c r="A216" s="1"/>
  <c r="A218" s="1"/>
  <c r="A225" s="1"/>
  <c r="DJ179" i="1"/>
  <c r="DG226"/>
  <c r="BH251"/>
  <c r="P258" i="13"/>
  <c r="P246"/>
  <c r="P230"/>
  <c r="P248"/>
  <c r="P241"/>
  <c r="P263"/>
  <c r="P233"/>
  <c r="P251"/>
  <c r="DK226"/>
  <c r="P254"/>
  <c r="P237"/>
  <c r="P228"/>
  <c r="P227"/>
  <c r="P236"/>
  <c r="P232"/>
  <c r="P231"/>
  <c r="P256"/>
  <c r="P244"/>
  <c r="P260"/>
  <c r="DN179"/>
  <c r="P261"/>
  <c r="P259"/>
  <c r="P242"/>
  <c r="P245"/>
  <c r="P249"/>
  <c r="P262"/>
  <c r="P252"/>
  <c r="P243"/>
  <c r="P247"/>
  <c r="P255"/>
  <c r="P239"/>
  <c r="P238"/>
  <c r="P229"/>
  <c r="P250"/>
  <c r="P235"/>
  <c r="P257"/>
  <c r="P234"/>
  <c r="P240"/>
  <c r="G251" i="1" l="1"/>
  <c r="H251"/>
  <c r="BV251"/>
  <c r="CG251" s="1"/>
  <c r="CR251"/>
  <c r="BH240"/>
  <c r="M251" i="13"/>
  <c r="I251"/>
  <c r="J251"/>
  <c r="L251"/>
  <c r="N251"/>
  <c r="G251"/>
  <c r="CG251"/>
  <c r="CM251"/>
  <c r="K251"/>
  <c r="H251"/>
  <c r="G240" i="1" l="1"/>
  <c r="BV240"/>
  <c r="CG240" s="1"/>
  <c r="H240"/>
  <c r="CR240"/>
  <c r="CL251"/>
  <c r="BH238"/>
  <c r="CM240" i="13"/>
  <c r="G240"/>
  <c r="H240"/>
  <c r="I240"/>
  <c r="L240"/>
  <c r="CG240"/>
  <c r="K240"/>
  <c r="N240"/>
  <c r="J240"/>
  <c r="M240"/>
  <c r="CL251"/>
  <c r="CL240" i="1" l="1"/>
  <c r="G238"/>
  <c r="H238"/>
  <c r="BV238"/>
  <c r="CG238" s="1"/>
  <c r="CQ238"/>
  <c r="CR238" s="1"/>
  <c r="CS251"/>
  <c r="BH239"/>
  <c r="J238" i="13"/>
  <c r="CM238"/>
  <c r="M238"/>
  <c r="CG238"/>
  <c r="CN251"/>
  <c r="I238"/>
  <c r="G238"/>
  <c r="CL240"/>
  <c r="N238"/>
  <c r="L238"/>
  <c r="K238"/>
  <c r="H238"/>
  <c r="CL238" i="1" l="1"/>
  <c r="G239"/>
  <c r="BV239"/>
  <c r="CQ239"/>
  <c r="CR239" s="1"/>
  <c r="CG239"/>
  <c r="H239"/>
  <c r="CW251"/>
  <c r="CS240"/>
  <c r="BH250"/>
  <c r="CR250" s="1"/>
  <c r="J239" i="13"/>
  <c r="K239"/>
  <c r="I239"/>
  <c r="CM239"/>
  <c r="L239"/>
  <c r="CG239"/>
  <c r="G239"/>
  <c r="M239"/>
  <c r="CN240"/>
  <c r="N239"/>
  <c r="DA251"/>
  <c r="H239"/>
  <c r="CL238"/>
  <c r="CM250"/>
  <c r="CL239" i="1" l="1"/>
  <c r="CW240"/>
  <c r="G250"/>
  <c r="BV250"/>
  <c r="CG250" s="1"/>
  <c r="H250"/>
  <c r="CX251"/>
  <c r="DE251"/>
  <c r="CZ251"/>
  <c r="CS238"/>
  <c r="BH247"/>
  <c r="H250" i="13"/>
  <c r="CL239"/>
  <c r="G250"/>
  <c r="DB251"/>
  <c r="DI251"/>
  <c r="N250"/>
  <c r="DD251"/>
  <c r="DA240"/>
  <c r="I250"/>
  <c r="L250"/>
  <c r="M250"/>
  <c r="J250"/>
  <c r="CN238"/>
  <c r="K250"/>
  <c r="CG250"/>
  <c r="CL250" i="1" l="1"/>
  <c r="CS250" s="1"/>
  <c r="CW238"/>
  <c r="G247"/>
  <c r="H247"/>
  <c r="BV247"/>
  <c r="CG247" s="1"/>
  <c r="CQ247"/>
  <c r="CR247" s="1"/>
  <c r="DF251"/>
  <c r="DD251"/>
  <c r="CX240"/>
  <c r="CZ240"/>
  <c r="DE240"/>
  <c r="CS239"/>
  <c r="BH256"/>
  <c r="K247" i="13"/>
  <c r="CG247"/>
  <c r="CN239"/>
  <c r="G247"/>
  <c r="DH251"/>
  <c r="H247"/>
  <c r="CM247"/>
  <c r="DB240"/>
  <c r="I247"/>
  <c r="L247"/>
  <c r="DA238"/>
  <c r="DD240"/>
  <c r="M247"/>
  <c r="CL250"/>
  <c r="J247"/>
  <c r="H249" i="6"/>
  <c r="DI240" i="13"/>
  <c r="N247"/>
  <c r="CN250"/>
  <c r="DJ251"/>
  <c r="DG251" i="1" l="1"/>
  <c r="CL247"/>
  <c r="CW250"/>
  <c r="G256"/>
  <c r="CR256"/>
  <c r="H256"/>
  <c r="BV256"/>
  <c r="CG256" s="1"/>
  <c r="CW239"/>
  <c r="CX238"/>
  <c r="CZ238"/>
  <c r="DE238"/>
  <c r="DD240"/>
  <c r="DF240"/>
  <c r="BH257"/>
  <c r="G256" i="13"/>
  <c r="CL247"/>
  <c r="DB238"/>
  <c r="CG256"/>
  <c r="CM256"/>
  <c r="DK251"/>
  <c r="J249" i="6"/>
  <c r="DD238" i="13"/>
  <c r="I249" i="6"/>
  <c r="DI238" i="13"/>
  <c r="DA250"/>
  <c r="H250" i="6"/>
  <c r="N256" i="13"/>
  <c r="DA239"/>
  <c r="H256"/>
  <c r="K256"/>
  <c r="DH240"/>
  <c r="L256"/>
  <c r="M256"/>
  <c r="J256"/>
  <c r="I256"/>
  <c r="DJ240"/>
  <c r="DG240" i="1" l="1"/>
  <c r="G257"/>
  <c r="CR257"/>
  <c r="H257"/>
  <c r="BV257"/>
  <c r="DF238"/>
  <c r="DD238"/>
  <c r="CX239"/>
  <c r="DE239"/>
  <c r="CZ239"/>
  <c r="CG257"/>
  <c r="DJ251"/>
  <c r="CL256"/>
  <c r="CS256" s="1"/>
  <c r="CX250"/>
  <c r="DE250"/>
  <c r="CZ250"/>
  <c r="CS247"/>
  <c r="BH260"/>
  <c r="DJ238" i="13"/>
  <c r="DI250"/>
  <c r="DH238"/>
  <c r="DI239"/>
  <c r="CN256"/>
  <c r="DN251"/>
  <c r="DK240"/>
  <c r="N257"/>
  <c r="CN247"/>
  <c r="DB250"/>
  <c r="K257"/>
  <c r="DB239"/>
  <c r="DD250"/>
  <c r="J257"/>
  <c r="CM257"/>
  <c r="M257"/>
  <c r="G257"/>
  <c r="M249" i="6"/>
  <c r="I257" i="13"/>
  <c r="H257"/>
  <c r="I250" i="6"/>
  <c r="CL256" i="13"/>
  <c r="L257"/>
  <c r="J250" i="6"/>
  <c r="CG257" i="13"/>
  <c r="N249" i="6"/>
  <c r="DD239" i="13"/>
  <c r="DG238" i="1" l="1"/>
  <c r="CW256"/>
  <c r="G260"/>
  <c r="CR260"/>
  <c r="BV260"/>
  <c r="H260"/>
  <c r="CG260"/>
  <c r="CW247"/>
  <c r="DF239"/>
  <c r="DD239"/>
  <c r="DF250"/>
  <c r="DD250"/>
  <c r="DJ240"/>
  <c r="CL257"/>
  <c r="CS257" s="1"/>
  <c r="BH263"/>
  <c r="DN240" i="13"/>
  <c r="CN257"/>
  <c r="K260"/>
  <c r="H258" i="6"/>
  <c r="CM260" i="13"/>
  <c r="CG260"/>
  <c r="DA247"/>
  <c r="N250" i="6"/>
  <c r="CL257" i="13"/>
  <c r="DK238"/>
  <c r="DJ239"/>
  <c r="N260"/>
  <c r="G260"/>
  <c r="DH239"/>
  <c r="DH250"/>
  <c r="L260"/>
  <c r="M260"/>
  <c r="J260"/>
  <c r="H260"/>
  <c r="DA256"/>
  <c r="I260"/>
  <c r="DJ250"/>
  <c r="M250" i="6"/>
  <c r="F238" i="3"/>
  <c r="DG250" i="1" l="1"/>
  <c r="DG239"/>
  <c r="CW257"/>
  <c r="G263"/>
  <c r="BV263"/>
  <c r="H263"/>
  <c r="CQ263"/>
  <c r="CR263" s="1"/>
  <c r="DJ238"/>
  <c r="CL260"/>
  <c r="CS260" s="1"/>
  <c r="CG263"/>
  <c r="CX247"/>
  <c r="DE247"/>
  <c r="CZ247"/>
  <c r="CX256"/>
  <c r="DE256"/>
  <c r="CZ256"/>
  <c r="BH258"/>
  <c r="L263" i="13"/>
  <c r="CM263"/>
  <c r="DD247"/>
  <c r="DA257"/>
  <c r="CL260"/>
  <c r="J263"/>
  <c r="G263"/>
  <c r="DI247"/>
  <c r="DK239"/>
  <c r="DN238"/>
  <c r="H263"/>
  <c r="DB256"/>
  <c r="DI256"/>
  <c r="J258" i="6"/>
  <c r="M263" i="13"/>
  <c r="DD256"/>
  <c r="I263"/>
  <c r="DK250"/>
  <c r="DB247"/>
  <c r="F239" i="3"/>
  <c r="N263" i="13"/>
  <c r="CG263"/>
  <c r="CN260"/>
  <c r="I258" i="6"/>
  <c r="K263" i="13"/>
  <c r="CW260" i="1" l="1"/>
  <c r="DF256"/>
  <c r="DD256"/>
  <c r="G258"/>
  <c r="CR258"/>
  <c r="BV258"/>
  <c r="CG258" s="1"/>
  <c r="H258"/>
  <c r="CL263"/>
  <c r="DJ250"/>
  <c r="CX257"/>
  <c r="DE257"/>
  <c r="CZ257"/>
  <c r="DF247"/>
  <c r="DD247"/>
  <c r="DJ239"/>
  <c r="BH227"/>
  <c r="N258" i="13"/>
  <c r="DI257"/>
  <c r="DH247"/>
  <c r="DB257"/>
  <c r="M258" i="6"/>
  <c r="DA260" i="13"/>
  <c r="DD257"/>
  <c r="J258"/>
  <c r="CM258"/>
  <c r="L258"/>
  <c r="DN239"/>
  <c r="DJ256"/>
  <c r="DH256"/>
  <c r="M258"/>
  <c r="CL263"/>
  <c r="I258"/>
  <c r="H258"/>
  <c r="K258"/>
  <c r="DJ247"/>
  <c r="CG258"/>
  <c r="N258" i="6"/>
  <c r="DN250" i="13"/>
  <c r="G258"/>
  <c r="DG247" i="1" l="1"/>
  <c r="DG256"/>
  <c r="CX260"/>
  <c r="DE260"/>
  <c r="CZ260"/>
  <c r="CQ227"/>
  <c r="CR227" s="1"/>
  <c r="BV227"/>
  <c r="CG227" s="1"/>
  <c r="H227"/>
  <c r="G227"/>
  <c r="DF257"/>
  <c r="DD257"/>
  <c r="CS263"/>
  <c r="CL258"/>
  <c r="DK247" i="13"/>
  <c r="H227"/>
  <c r="M227"/>
  <c r="DD260"/>
  <c r="L227"/>
  <c r="DH257"/>
  <c r="DK256"/>
  <c r="CM227"/>
  <c r="CG227"/>
  <c r="F247" i="3"/>
  <c r="K227" i="13"/>
  <c r="DJ257"/>
  <c r="DI260"/>
  <c r="G227"/>
  <c r="CL258"/>
  <c r="N227"/>
  <c r="I227"/>
  <c r="J227"/>
  <c r="CN263"/>
  <c r="DB260"/>
  <c r="DG257" i="1" l="1"/>
  <c r="CW263"/>
  <c r="CS258"/>
  <c r="DJ247"/>
  <c r="CL227"/>
  <c r="CS227" s="1"/>
  <c r="DF260"/>
  <c r="DD260"/>
  <c r="DJ256"/>
  <c r="H274" i="6"/>
  <c r="CN227" i="13"/>
  <c r="DN247"/>
  <c r="DN256"/>
  <c r="DH260"/>
  <c r="DJ260"/>
  <c r="DA263"/>
  <c r="CN258"/>
  <c r="DK257"/>
  <c r="CL227"/>
  <c r="DG260" i="1" l="1"/>
  <c r="DJ257"/>
  <c r="CX263"/>
  <c r="DE263"/>
  <c r="CZ263"/>
  <c r="CW227"/>
  <c r="CW258"/>
  <c r="I274" i="6"/>
  <c r="J274"/>
  <c r="F260" i="3"/>
  <c r="DI263" i="13"/>
  <c r="DD263"/>
  <c r="DK260"/>
  <c r="DA227"/>
  <c r="DN257"/>
  <c r="DA258"/>
  <c r="DB263"/>
  <c r="H238" i="6"/>
  <c r="A260" i="3" l="1"/>
  <c r="DE227" i="1"/>
  <c r="CZ227"/>
  <c r="CX227"/>
  <c r="CX258"/>
  <c r="DE258"/>
  <c r="CZ258"/>
  <c r="DJ260"/>
  <c r="DF263"/>
  <c r="DD263"/>
  <c r="M274" i="6"/>
  <c r="N274"/>
  <c r="DB227" i="13"/>
  <c r="DH263"/>
  <c r="DN260"/>
  <c r="DD258"/>
  <c r="DI258"/>
  <c r="I238" i="6"/>
  <c r="DI227" i="13"/>
  <c r="DB258"/>
  <c r="DD227"/>
  <c r="DJ263"/>
  <c r="J238" i="6"/>
  <c r="DH263" i="1" l="1"/>
  <c r="DF227"/>
  <c r="DD227"/>
  <c r="DF258"/>
  <c r="DD258"/>
  <c r="F263" i="8"/>
  <c r="M238" i="6"/>
  <c r="DK263" i="13"/>
  <c r="DH227"/>
  <c r="F263" i="3"/>
  <c r="DJ258" i="13"/>
  <c r="N238" i="6"/>
  <c r="DL263" i="13"/>
  <c r="DJ227"/>
  <c r="DH258"/>
  <c r="A263" i="3" l="1"/>
  <c r="DG258" i="1"/>
  <c r="DG227"/>
  <c r="F531" i="8"/>
  <c r="DH437" i="1"/>
  <c r="DH438"/>
  <c r="DH302"/>
  <c r="DJ263"/>
  <c r="DL302" i="13"/>
  <c r="F227" i="3"/>
  <c r="DL438" i="13"/>
  <c r="DK227"/>
  <c r="DL437"/>
  <c r="DN263"/>
  <c r="DK258"/>
  <c r="A227" i="3" l="1"/>
  <c r="DH442" i="1"/>
  <c r="DH422"/>
  <c r="DJ258"/>
  <c r="DJ227"/>
  <c r="BH254"/>
  <c r="G254" s="1"/>
  <c r="C424"/>
  <c r="DL422" i="13"/>
  <c r="G254"/>
  <c r="I254"/>
  <c r="N254"/>
  <c r="L254"/>
  <c r="CC428" i="12"/>
  <c r="C428"/>
  <c r="EC428"/>
  <c r="AC428"/>
  <c r="DL442" i="13"/>
  <c r="M254"/>
  <c r="DN227"/>
  <c r="DN258"/>
  <c r="K254"/>
  <c r="C424"/>
  <c r="DC428" i="12"/>
  <c r="C435" i="6"/>
  <c r="J254" i="13"/>
  <c r="H254"/>
  <c r="BC428" i="12"/>
  <c r="B27" i="7" l="1"/>
  <c r="AH6" i="10"/>
  <c r="AH19" s="1"/>
  <c r="CQ254" i="1"/>
  <c r="CR254" s="1"/>
  <c r="BV254"/>
  <c r="H254"/>
  <c r="CG254"/>
  <c r="CM254" i="13"/>
  <c r="CG254"/>
  <c r="CL254" i="1" l="1"/>
  <c r="CL254" i="13"/>
  <c r="CS254" i="1" l="1"/>
  <c r="CN254" i="13"/>
  <c r="CW254" i="1" l="1"/>
  <c r="DA254" i="13"/>
  <c r="H265" i="6"/>
  <c r="CX254" i="1" l="1"/>
  <c r="DE254"/>
  <c r="CZ254"/>
  <c r="J265" i="6"/>
  <c r="DI254" i="13"/>
  <c r="DD254"/>
  <c r="DB254"/>
  <c r="I265" i="6"/>
  <c r="DF254" i="1" l="1"/>
  <c r="DD254"/>
  <c r="DG254" s="1"/>
  <c r="DH254" i="13"/>
  <c r="N265" i="6"/>
  <c r="M265"/>
  <c r="DJ254" i="13"/>
  <c r="DK254"/>
  <c r="F254" i="3"/>
  <c r="DJ254" i="1" l="1"/>
  <c r="BH255"/>
  <c r="G255" s="1"/>
  <c r="N255" i="13"/>
  <c r="K255"/>
  <c r="L255"/>
  <c r="J255"/>
  <c r="M255"/>
  <c r="H255"/>
  <c r="DN254"/>
  <c r="G255"/>
  <c r="I255"/>
  <c r="BV255" i="1" l="1"/>
  <c r="CR255"/>
  <c r="H255"/>
  <c r="CG255"/>
  <c r="CM255" i="13"/>
  <c r="CG255"/>
  <c r="CL255" i="1" l="1"/>
  <c r="CL255" i="13"/>
  <c r="CS255" i="1" l="1"/>
  <c r="CN255" i="13"/>
  <c r="CW255" i="1" l="1"/>
  <c r="DA255" i="13"/>
  <c r="CX255" i="1" l="1"/>
  <c r="DE255"/>
  <c r="CZ255"/>
  <c r="DD255" i="13"/>
  <c r="DB255"/>
  <c r="DI255"/>
  <c r="DF255" i="1" l="1"/>
  <c r="DD255"/>
  <c r="DG255" s="1"/>
  <c r="DK255" i="13"/>
  <c r="DH255"/>
  <c r="DJ255"/>
  <c r="DJ255" i="1" l="1"/>
  <c r="BH252"/>
  <c r="G252" s="1"/>
  <c r="M252" i="13"/>
  <c r="G252"/>
  <c r="N252"/>
  <c r="L252"/>
  <c r="I252"/>
  <c r="J252"/>
  <c r="DN255"/>
  <c r="K252"/>
  <c r="H252"/>
  <c r="CQ252" i="1" l="1"/>
  <c r="CR252" s="1"/>
  <c r="H252"/>
  <c r="BV252"/>
  <c r="CG252" s="1"/>
  <c r="CG252" i="13"/>
  <c r="CM252"/>
  <c r="CL252" i="1" l="1"/>
  <c r="CL252" i="13"/>
  <c r="CS252" i="1" l="1"/>
  <c r="CN252" i="13"/>
  <c r="CW252" i="1" l="1"/>
  <c r="DA252" i="13"/>
  <c r="H263" i="6"/>
  <c r="CX252" i="1" l="1"/>
  <c r="DE252"/>
  <c r="CZ252"/>
  <c r="J263" i="6"/>
  <c r="DB252" i="13"/>
  <c r="DD252"/>
  <c r="DI252"/>
  <c r="I263" i="6"/>
  <c r="DF252" i="1" l="1"/>
  <c r="DD252"/>
  <c r="DH252" i="13"/>
  <c r="N263" i="6"/>
  <c r="DJ252" i="13"/>
  <c r="M263" i="6"/>
  <c r="DG252" i="1" l="1"/>
  <c r="DJ252" s="1"/>
  <c r="BH232"/>
  <c r="G232" s="1"/>
  <c r="M232" i="13"/>
  <c r="J232"/>
  <c r="I232"/>
  <c r="DN252"/>
  <c r="K232"/>
  <c r="G232"/>
  <c r="F252" i="3"/>
  <c r="H232" i="13"/>
  <c r="N232"/>
  <c r="L232"/>
  <c r="DK252"/>
  <c r="H232" i="1" l="1"/>
  <c r="CQ232"/>
  <c r="CR232" s="1"/>
  <c r="BV232"/>
  <c r="CG232" s="1"/>
  <c r="BH241"/>
  <c r="CG232" i="13"/>
  <c r="CM232"/>
  <c r="CL232" i="1" l="1"/>
  <c r="G241"/>
  <c r="H241"/>
  <c r="BV241"/>
  <c r="CG241" s="1"/>
  <c r="CQ241"/>
  <c r="CR241" s="1"/>
  <c r="BH229"/>
  <c r="CM241" i="13"/>
  <c r="K241"/>
  <c r="M241"/>
  <c r="CG241"/>
  <c r="N241"/>
  <c r="G241"/>
  <c r="J241"/>
  <c r="I241"/>
  <c r="H241"/>
  <c r="L241"/>
  <c r="CL232"/>
  <c r="CL241" i="1" l="1"/>
  <c r="G229"/>
  <c r="CQ229"/>
  <c r="H229"/>
  <c r="BV229"/>
  <c r="CG229" s="1"/>
  <c r="CS232"/>
  <c r="BH236"/>
  <c r="K229" i="13"/>
  <c r="N229"/>
  <c r="G229"/>
  <c r="I229"/>
  <c r="CL241"/>
  <c r="H229"/>
  <c r="CG229"/>
  <c r="J229"/>
  <c r="L229"/>
  <c r="CN232"/>
  <c r="M229"/>
  <c r="CL229" i="1" l="1"/>
  <c r="CW232"/>
  <c r="CR229"/>
  <c r="G236"/>
  <c r="H236"/>
  <c r="BV236"/>
  <c r="CG236" s="1"/>
  <c r="CQ236"/>
  <c r="CR236" s="1"/>
  <c r="CS241"/>
  <c r="BH235"/>
  <c r="CR235" s="1"/>
  <c r="L236" i="13"/>
  <c r="CL229"/>
  <c r="N236"/>
  <c r="M236"/>
  <c r="CM229"/>
  <c r="DA232"/>
  <c r="H236"/>
  <c r="CG236"/>
  <c r="G236"/>
  <c r="K236"/>
  <c r="CN241"/>
  <c r="CM236"/>
  <c r="CM235"/>
  <c r="I236"/>
  <c r="J236"/>
  <c r="CS229" i="1" l="1"/>
  <c r="CW229" s="1"/>
  <c r="CW241"/>
  <c r="G235"/>
  <c r="H235"/>
  <c r="BV235"/>
  <c r="CG235" s="1"/>
  <c r="CX232"/>
  <c r="DE232"/>
  <c r="CZ232"/>
  <c r="CL236"/>
  <c r="BH234"/>
  <c r="L235" i="13"/>
  <c r="K235"/>
  <c r="M235"/>
  <c r="I235"/>
  <c r="J235"/>
  <c r="DA229"/>
  <c r="DB232"/>
  <c r="H235"/>
  <c r="CG235"/>
  <c r="DD232"/>
  <c r="CN229"/>
  <c r="CL236"/>
  <c r="DA241"/>
  <c r="H240" i="6"/>
  <c r="N235" i="13"/>
  <c r="H252" i="6"/>
  <c r="G235" i="13"/>
  <c r="DI232"/>
  <c r="CL235" i="1" l="1"/>
  <c r="CS235" s="1"/>
  <c r="DF232"/>
  <c r="DD232"/>
  <c r="CX241"/>
  <c r="DE241"/>
  <c r="CZ241"/>
  <c r="G234"/>
  <c r="BV234"/>
  <c r="CG234" s="1"/>
  <c r="H234"/>
  <c r="CQ234"/>
  <c r="CR234" s="1"/>
  <c r="CS236"/>
  <c r="CX229"/>
  <c r="DE229"/>
  <c r="CZ229"/>
  <c r="BH243"/>
  <c r="DB229" i="13"/>
  <c r="CG234"/>
  <c r="CN236"/>
  <c r="I240" i="6"/>
  <c r="DD229" i="13"/>
  <c r="J234"/>
  <c r="CN235"/>
  <c r="G234"/>
  <c r="J240" i="6"/>
  <c r="CM234" i="13"/>
  <c r="DI241"/>
  <c r="L234"/>
  <c r="DD241"/>
  <c r="M234"/>
  <c r="DI229"/>
  <c r="N234"/>
  <c r="DH232"/>
  <c r="I234"/>
  <c r="I252" i="6"/>
  <c r="H234" i="13"/>
  <c r="DB241"/>
  <c r="CL235"/>
  <c r="J252" i="6"/>
  <c r="K234" i="13"/>
  <c r="DJ232"/>
  <c r="DG232" i="1" l="1"/>
  <c r="CL234"/>
  <c r="CS234" s="1"/>
  <c r="G243"/>
  <c r="H243"/>
  <c r="BV243"/>
  <c r="CG243" s="1"/>
  <c r="CW235"/>
  <c r="CR243"/>
  <c r="DF229"/>
  <c r="DD229"/>
  <c r="CW236"/>
  <c r="DF241"/>
  <c r="DD241"/>
  <c r="BH233"/>
  <c r="J243" i="13"/>
  <c r="F232" i="3"/>
  <c r="DJ229" i="13"/>
  <c r="H247" i="6"/>
  <c r="K243" i="13"/>
  <c r="N240" i="6"/>
  <c r="CG243" i="13"/>
  <c r="DH241"/>
  <c r="DK232"/>
  <c r="DA236"/>
  <c r="CN234"/>
  <c r="N243"/>
  <c r="DJ241"/>
  <c r="M252" i="6"/>
  <c r="M243" i="13"/>
  <c r="DH229"/>
  <c r="DA235"/>
  <c r="H243"/>
  <c r="M240" i="6"/>
  <c r="I243" i="13"/>
  <c r="G243"/>
  <c r="L243"/>
  <c r="N252" i="6"/>
  <c r="CL234" i="13"/>
  <c r="CM243"/>
  <c r="A232" i="3" l="1"/>
  <c r="DG229" i="1"/>
  <c r="DG241"/>
  <c r="CL243"/>
  <c r="G233"/>
  <c r="CQ233"/>
  <c r="CR233" s="1"/>
  <c r="BV233"/>
  <c r="H233"/>
  <c r="CG233"/>
  <c r="CX236"/>
  <c r="DE236"/>
  <c r="CZ236"/>
  <c r="DA236" s="1"/>
  <c r="B14" i="7" s="1"/>
  <c r="D6" s="1"/>
  <c r="CX235" i="1"/>
  <c r="DE235"/>
  <c r="CZ235"/>
  <c r="CW234"/>
  <c r="BH244"/>
  <c r="CR244" s="1"/>
  <c r="DE236" i="13"/>
  <c r="DB235"/>
  <c r="CM233"/>
  <c r="I247" i="6"/>
  <c r="DI235" i="13"/>
  <c r="CL243"/>
  <c r="M233"/>
  <c r="K247" i="6"/>
  <c r="H245"/>
  <c r="N233" i="13"/>
  <c r="DD235"/>
  <c r="DK241"/>
  <c r="H233"/>
  <c r="CM244"/>
  <c r="DK229"/>
  <c r="G233"/>
  <c r="DI236"/>
  <c r="L233"/>
  <c r="DD236"/>
  <c r="I233"/>
  <c r="F241" i="3"/>
  <c r="DB236" i="13"/>
  <c r="K233"/>
  <c r="F229" i="3"/>
  <c r="J247" i="6"/>
  <c r="CG233" i="13"/>
  <c r="DA234"/>
  <c r="J233"/>
  <c r="K535" i="6" l="1"/>
  <c r="DA438" i="1"/>
  <c r="DA302"/>
  <c r="DA437"/>
  <c r="CX234"/>
  <c r="DE234"/>
  <c r="CZ234"/>
  <c r="CL233"/>
  <c r="CD531"/>
  <c r="CD525"/>
  <c r="CD529"/>
  <c r="CD526"/>
  <c r="CD527"/>
  <c r="CD528"/>
  <c r="CD530"/>
  <c r="G244"/>
  <c r="BV244"/>
  <c r="CG244" s="1"/>
  <c r="H244"/>
  <c r="DF235"/>
  <c r="DD235"/>
  <c r="DF236"/>
  <c r="DD236"/>
  <c r="DJ241"/>
  <c r="CS243"/>
  <c r="BH230"/>
  <c r="DE438" i="13"/>
  <c r="M247" i="6"/>
  <c r="I244" i="13"/>
  <c r="DN241"/>
  <c r="CD525"/>
  <c r="DH235"/>
  <c r="G244"/>
  <c r="DJ236"/>
  <c r="J245" i="6"/>
  <c r="CD527" i="13"/>
  <c r="H244"/>
  <c r="J244"/>
  <c r="I245" i="6"/>
  <c r="CD531" i="13"/>
  <c r="M244"/>
  <c r="L244"/>
  <c r="CN243"/>
  <c r="DE302"/>
  <c r="CD526"/>
  <c r="CD528"/>
  <c r="DH236"/>
  <c r="K244"/>
  <c r="CL233"/>
  <c r="CG244"/>
  <c r="CD530"/>
  <c r="DE437"/>
  <c r="DD234"/>
  <c r="N247" i="6"/>
  <c r="CD529" i="13"/>
  <c r="N244"/>
  <c r="DB234"/>
  <c r="DJ235"/>
  <c r="DI234"/>
  <c r="DG236" i="1" l="1"/>
  <c r="DG235"/>
  <c r="DA422"/>
  <c r="DA442"/>
  <c r="DA450"/>
  <c r="DA453"/>
  <c r="DA439"/>
  <c r="CL244"/>
  <c r="CS244" s="1"/>
  <c r="G230"/>
  <c r="H230"/>
  <c r="BV230"/>
  <c r="CG230" s="1"/>
  <c r="CD532"/>
  <c r="DD234"/>
  <c r="DF234"/>
  <c r="CR230"/>
  <c r="CW243"/>
  <c r="CS233"/>
  <c r="BH242"/>
  <c r="CR242" s="1"/>
  <c r="DE439" i="13"/>
  <c r="H230"/>
  <c r="M245" i="6"/>
  <c r="DK236" i="13"/>
  <c r="CM242"/>
  <c r="I230"/>
  <c r="DE450"/>
  <c r="CN244"/>
  <c r="DA243"/>
  <c r="M230"/>
  <c r="DJ234"/>
  <c r="N245" i="6"/>
  <c r="CG230" i="13"/>
  <c r="F236" i="3"/>
  <c r="DE422" i="13"/>
  <c r="DE453"/>
  <c r="CL244"/>
  <c r="L230"/>
  <c r="DH234"/>
  <c r="K230"/>
  <c r="CM230"/>
  <c r="DE442"/>
  <c r="N230"/>
  <c r="DK235"/>
  <c r="CD532"/>
  <c r="G230"/>
  <c r="J230"/>
  <c r="CN233"/>
  <c r="DG234" i="1" l="1"/>
  <c r="DA451"/>
  <c r="DA452"/>
  <c r="AA6" i="10"/>
  <c r="AA19" s="1"/>
  <c r="G12" i="11" s="1"/>
  <c r="B6" i="7"/>
  <c r="C6" s="1"/>
  <c r="CL230" i="1"/>
  <c r="G242"/>
  <c r="H242"/>
  <c r="BV242"/>
  <c r="CG242" s="1"/>
  <c r="DJ235"/>
  <c r="CX243"/>
  <c r="DE243"/>
  <c r="CZ243"/>
  <c r="CW233"/>
  <c r="DJ236"/>
  <c r="CW244"/>
  <c r="N242" i="13"/>
  <c r="H244" i="6"/>
  <c r="H242" i="13"/>
  <c r="I242"/>
  <c r="DA244"/>
  <c r="DN235"/>
  <c r="J242"/>
  <c r="DI243"/>
  <c r="F234" i="3"/>
  <c r="K242" i="13"/>
  <c r="M242"/>
  <c r="DE451"/>
  <c r="DK234"/>
  <c r="DA233"/>
  <c r="L242"/>
  <c r="CL230"/>
  <c r="CG242"/>
  <c r="DE452"/>
  <c r="DN236"/>
  <c r="G242"/>
  <c r="DD243"/>
  <c r="DB243"/>
  <c r="CL242" i="1" l="1"/>
  <c r="CS242" s="1"/>
  <c r="CX244"/>
  <c r="DE244"/>
  <c r="CZ244"/>
  <c r="CX233"/>
  <c r="CZ233"/>
  <c r="DE233"/>
  <c r="DF243"/>
  <c r="DD243"/>
  <c r="DJ234"/>
  <c r="CS230"/>
  <c r="DI244" i="13"/>
  <c r="I244" i="6"/>
  <c r="DH243" i="13"/>
  <c r="DD244"/>
  <c r="DB244"/>
  <c r="DB233"/>
  <c r="CL242"/>
  <c r="DD233"/>
  <c r="J244" i="6"/>
  <c r="DI233" i="13"/>
  <c r="DJ243"/>
  <c r="CN242"/>
  <c r="DN234"/>
  <c r="CN230"/>
  <c r="DG243" i="1" l="1"/>
  <c r="CW242"/>
  <c r="CW230"/>
  <c r="DF233"/>
  <c r="DD233"/>
  <c r="DD244"/>
  <c r="DF244"/>
  <c r="DJ233" i="13"/>
  <c r="DA242"/>
  <c r="N244" i="6"/>
  <c r="DK243" i="13"/>
  <c r="DA230"/>
  <c r="DH233"/>
  <c r="DH244"/>
  <c r="DJ244"/>
  <c r="M244" i="6"/>
  <c r="DG244" i="1" l="1"/>
  <c r="DG233"/>
  <c r="CX230"/>
  <c r="DE230"/>
  <c r="CZ230"/>
  <c r="DJ243"/>
  <c r="CX242"/>
  <c r="DE242"/>
  <c r="CZ242"/>
  <c r="DK233" i="13"/>
  <c r="DI242"/>
  <c r="DI230"/>
  <c r="DN243"/>
  <c r="DD230"/>
  <c r="F233" i="3"/>
  <c r="DK244" i="13"/>
  <c r="DB242"/>
  <c r="DD242"/>
  <c r="DB230"/>
  <c r="DJ233" i="1" l="1"/>
  <c r="DF230"/>
  <c r="DD230"/>
  <c r="DF242"/>
  <c r="DD242"/>
  <c r="DJ244"/>
  <c r="DN233" i="13"/>
  <c r="DH242"/>
  <c r="DH230"/>
  <c r="DJ230"/>
  <c r="DJ242"/>
  <c r="DN244"/>
  <c r="DG242" i="1" l="1"/>
  <c r="DG230"/>
  <c r="DJ242"/>
  <c r="BH262"/>
  <c r="G262" s="1"/>
  <c r="DK230" i="13"/>
  <c r="G262"/>
  <c r="M262"/>
  <c r="DK242"/>
  <c r="K262"/>
  <c r="DN242"/>
  <c r="F242" i="3"/>
  <c r="H262" i="13"/>
  <c r="L262"/>
  <c r="I262"/>
  <c r="J262"/>
  <c r="N262"/>
  <c r="A242" i="3" l="1"/>
  <c r="BV262" i="1"/>
  <c r="CG262" s="1"/>
  <c r="CR262"/>
  <c r="H262"/>
  <c r="CM262" i="13"/>
  <c r="CG262"/>
  <c r="CL262" i="1" l="1"/>
  <c r="CL262" i="13"/>
  <c r="CS262" i="1" l="1"/>
  <c r="CN262" i="13"/>
  <c r="CW262" i="1" l="1"/>
  <c r="DA262" i="13"/>
  <c r="CX262" i="1" l="1"/>
  <c r="DE262"/>
  <c r="CZ262"/>
  <c r="DB262" i="13"/>
  <c r="DD262"/>
  <c r="DI262"/>
  <c r="DD262" i="1" l="1"/>
  <c r="DF262"/>
  <c r="DJ262" i="13"/>
  <c r="DH262"/>
  <c r="DG262" i="1" l="1"/>
  <c r="DJ262" s="1"/>
  <c r="BH259"/>
  <c r="G259" s="1"/>
  <c r="M259" i="13"/>
  <c r="J259"/>
  <c r="K259"/>
  <c r="DN262"/>
  <c r="I259"/>
  <c r="DK262"/>
  <c r="G259"/>
  <c r="L259"/>
  <c r="H259"/>
  <c r="N259"/>
  <c r="CQ259" i="1" l="1"/>
  <c r="CR259" s="1"/>
  <c r="BV259"/>
  <c r="H259"/>
  <c r="CG259"/>
  <c r="CG259" i="13"/>
  <c r="CM259"/>
  <c r="CL259" i="1" l="1"/>
  <c r="CL259" i="13"/>
  <c r="CS259" i="1" l="1"/>
  <c r="CN259" i="13"/>
  <c r="CW259" i="1" l="1"/>
  <c r="DA259" i="13"/>
  <c r="H270" i="6"/>
  <c r="CX259" i="1" l="1"/>
  <c r="DE259"/>
  <c r="CZ259"/>
  <c r="I270" i="6"/>
  <c r="DI259" i="13"/>
  <c r="DB259"/>
  <c r="J270" i="6"/>
  <c r="DD259" i="13"/>
  <c r="DF259" i="1" l="1"/>
  <c r="DD259"/>
  <c r="DG259" s="1"/>
  <c r="N270" i="6"/>
  <c r="DH259" i="13"/>
  <c r="M270" i="6"/>
  <c r="DJ259" i="13"/>
  <c r="DK259"/>
  <c r="F259" i="3"/>
  <c r="DJ259" i="1" l="1"/>
  <c r="BH249"/>
  <c r="G249" s="1"/>
  <c r="H249" i="13"/>
  <c r="G249"/>
  <c r="L249"/>
  <c r="K249"/>
  <c r="I249"/>
  <c r="DN259"/>
  <c r="J249"/>
  <c r="N249"/>
  <c r="M249"/>
  <c r="CQ249" i="1" l="1"/>
  <c r="CR249" s="1"/>
  <c r="BV249"/>
  <c r="H249"/>
  <c r="CG249"/>
  <c r="BH248"/>
  <c r="CG249" i="13"/>
  <c r="CM249"/>
  <c r="G248" i="1" l="1"/>
  <c r="H248"/>
  <c r="CQ248"/>
  <c r="BV248"/>
  <c r="CG248" s="1"/>
  <c r="CR248"/>
  <c r="CL249"/>
  <c r="CL249" i="13"/>
  <c r="I248"/>
  <c r="N248"/>
  <c r="K248"/>
  <c r="G248"/>
  <c r="H248"/>
  <c r="CM248"/>
  <c r="M248"/>
  <c r="J248"/>
  <c r="L248"/>
  <c r="CG248"/>
  <c r="CL248" i="1" l="1"/>
  <c r="CS249"/>
  <c r="CL248" i="13"/>
  <c r="CN249"/>
  <c r="CW249" i="1" l="1"/>
  <c r="CS248"/>
  <c r="CN248" i="13"/>
  <c r="DA249"/>
  <c r="H260" i="6"/>
  <c r="CW248" i="1" l="1"/>
  <c r="CX249"/>
  <c r="DE249"/>
  <c r="CZ249"/>
  <c r="H259" i="6"/>
  <c r="I260"/>
  <c r="DA248" i="13"/>
  <c r="DD249"/>
  <c r="DI249"/>
  <c r="J260" i="6"/>
  <c r="DB249" i="13"/>
  <c r="DF249" i="1" l="1"/>
  <c r="DD249"/>
  <c r="CX248"/>
  <c r="CZ248"/>
  <c r="DE248"/>
  <c r="J259" i="6"/>
  <c r="I259"/>
  <c r="DH249" i="13"/>
  <c r="DB248"/>
  <c r="DJ249"/>
  <c r="M260" i="6"/>
  <c r="DD248" i="13"/>
  <c r="N260" i="6"/>
  <c r="DI248" i="13"/>
  <c r="DG249" i="1" l="1"/>
  <c r="DD248"/>
  <c r="DF248"/>
  <c r="N259" i="6"/>
  <c r="M259"/>
  <c r="DJ248" i="13"/>
  <c r="DK249"/>
  <c r="F249" i="3"/>
  <c r="DH248" i="13"/>
  <c r="DG248" i="1" l="1"/>
  <c r="DJ249"/>
  <c r="F248" i="3"/>
  <c r="A248" s="1"/>
  <c r="DN249" i="13"/>
  <c r="DK248"/>
  <c r="DJ248" i="1" l="1"/>
  <c r="BH228"/>
  <c r="G228" s="1"/>
  <c r="K228" i="13"/>
  <c r="G228"/>
  <c r="N228"/>
  <c r="DN248"/>
  <c r="H228"/>
  <c r="L228"/>
  <c r="J228"/>
  <c r="M228"/>
  <c r="I228"/>
  <c r="BV228" i="1" l="1"/>
  <c r="CG228" s="1"/>
  <c r="CR228"/>
  <c r="H228"/>
  <c r="BH261"/>
  <c r="CM228" i="13"/>
  <c r="CG228"/>
  <c r="CL228" i="1" l="1"/>
  <c r="G261"/>
  <c r="H261"/>
  <c r="BV261"/>
  <c r="CQ261"/>
  <c r="CR261" s="1"/>
  <c r="CG261"/>
  <c r="CG261" i="13"/>
  <c r="M261"/>
  <c r="G261"/>
  <c r="J261"/>
  <c r="K261"/>
  <c r="H261"/>
  <c r="I261"/>
  <c r="CL228"/>
  <c r="N261"/>
  <c r="CM261"/>
  <c r="L261"/>
  <c r="CL261" i="1" l="1"/>
  <c r="CS228"/>
  <c r="CL261" i="13"/>
  <c r="CN228"/>
  <c r="CW228" i="1" l="1"/>
  <c r="CS261"/>
  <c r="DA228" i="13"/>
  <c r="CN261"/>
  <c r="CX228" i="1" l="1"/>
  <c r="DE228"/>
  <c r="CZ228"/>
  <c r="CW261"/>
  <c r="H272" i="6"/>
  <c r="DB228" i="13"/>
  <c r="DI228"/>
  <c r="DA261"/>
  <c r="DD228"/>
  <c r="DD228" i="1" l="1"/>
  <c r="DF228"/>
  <c r="CX261"/>
  <c r="CZ261"/>
  <c r="DE261"/>
  <c r="J272" i="6"/>
  <c r="DD261" i="13"/>
  <c r="DB261"/>
  <c r="DI261"/>
  <c r="DH228"/>
  <c r="DJ228"/>
  <c r="I272" i="6"/>
  <c r="DG228" i="1" l="1"/>
  <c r="DD261"/>
  <c r="DF261"/>
  <c r="DJ261" i="13"/>
  <c r="DH261"/>
  <c r="N272" i="6"/>
  <c r="M272"/>
  <c r="DK228" i="13"/>
  <c r="F228" i="3"/>
  <c r="A228" l="1"/>
  <c r="DG261" i="1"/>
  <c r="DJ228"/>
  <c r="DK261" i="13"/>
  <c r="DN228"/>
  <c r="F261" i="3"/>
  <c r="A229" l="1"/>
  <c r="DJ261" i="1"/>
  <c r="BH231"/>
  <c r="DN261" i="13"/>
  <c r="G231" i="1" l="1"/>
  <c r="BV231"/>
  <c r="CG231" s="1"/>
  <c r="CQ231"/>
  <c r="H231"/>
  <c r="N231" i="13"/>
  <c r="M231"/>
  <c r="CG231"/>
  <c r="G231"/>
  <c r="I231"/>
  <c r="K231"/>
  <c r="L231"/>
  <c r="J231"/>
  <c r="H231"/>
  <c r="CL231" i="1" l="1"/>
  <c r="CI530"/>
  <c r="CI525"/>
  <c r="CI528"/>
  <c r="CI531"/>
  <c r="CI529"/>
  <c r="CI527"/>
  <c r="CI526"/>
  <c r="CR231"/>
  <c r="CI527" i="13"/>
  <c r="CI529"/>
  <c r="CL231"/>
  <c r="CI531"/>
  <c r="CI526"/>
  <c r="CI530"/>
  <c r="CI528"/>
  <c r="CI525"/>
  <c r="CM231"/>
  <c r="DG527" i="1" l="1"/>
  <c r="DG531"/>
  <c r="CI532"/>
  <c r="DG525"/>
  <c r="DG526"/>
  <c r="DG529"/>
  <c r="DG528"/>
  <c r="DG530"/>
  <c r="CS231"/>
  <c r="DL528" i="13"/>
  <c r="CN231"/>
  <c r="CI532"/>
  <c r="DL530"/>
  <c r="DL526"/>
  <c r="DL531"/>
  <c r="DK525"/>
  <c r="DL529"/>
  <c r="DL527"/>
  <c r="CW231" i="1" l="1"/>
  <c r="DG532"/>
  <c r="H242" i="6"/>
  <c r="DL532" i="13"/>
  <c r="DA231"/>
  <c r="CX231" i="1" l="1"/>
  <c r="DE231"/>
  <c r="CZ231"/>
  <c r="J242" i="6"/>
  <c r="I242"/>
  <c r="DI231" i="13"/>
  <c r="DB231"/>
  <c r="DD231"/>
  <c r="DF231" i="1" l="1"/>
  <c r="DD231"/>
  <c r="DG231" s="1"/>
  <c r="M242" i="6"/>
  <c r="DJ231" i="13"/>
  <c r="N242" i="6"/>
  <c r="DH231" i="13"/>
  <c r="DK231"/>
  <c r="F231" i="3"/>
  <c r="A231" l="1"/>
  <c r="BH237" i="1"/>
  <c r="G237" s="1"/>
  <c r="J237" i="13"/>
  <c r="N237"/>
  <c r="I237"/>
  <c r="L237"/>
  <c r="M237"/>
  <c r="G237"/>
  <c r="K237"/>
  <c r="H237"/>
  <c r="A233" i="3" l="1"/>
  <c r="A234" s="1"/>
  <c r="CQ237" i="1"/>
  <c r="CR237" s="1"/>
  <c r="BV237"/>
  <c r="H237"/>
  <c r="CG237"/>
  <c r="CG237" i="13"/>
  <c r="CM237"/>
  <c r="A236" i="3" l="1"/>
  <c r="CL237" i="1"/>
  <c r="CL237" i="13"/>
  <c r="CS237" i="1" l="1"/>
  <c r="CN237" i="13"/>
  <c r="CW237" i="1" l="1"/>
  <c r="DA237" i="13"/>
  <c r="H248" i="6"/>
  <c r="CX237" i="1" l="1"/>
  <c r="DE237"/>
  <c r="CZ237"/>
  <c r="J248" i="6"/>
  <c r="DI237" i="13"/>
  <c r="DD237"/>
  <c r="DB237"/>
  <c r="I248" i="6"/>
  <c r="DD237" i="1" l="1"/>
  <c r="DF237"/>
  <c r="N248" i="6"/>
  <c r="M248"/>
  <c r="DJ237" i="13"/>
  <c r="DH237"/>
  <c r="DG237" i="1" l="1"/>
  <c r="DJ237" s="1"/>
  <c r="BH246"/>
  <c r="DN237" i="13"/>
  <c r="DK237"/>
  <c r="F237" i="3"/>
  <c r="A237" l="1"/>
  <c r="G246" i="1"/>
  <c r="BV246"/>
  <c r="CG246" s="1"/>
  <c r="H246"/>
  <c r="CQ246"/>
  <c r="CR246" s="1"/>
  <c r="I262"/>
  <c r="I260"/>
  <c r="I258"/>
  <c r="I256"/>
  <c r="I254"/>
  <c r="I252"/>
  <c r="I250"/>
  <c r="I248"/>
  <c r="I244"/>
  <c r="I242"/>
  <c r="I240"/>
  <c r="I238"/>
  <c r="I236"/>
  <c r="I234"/>
  <c r="I232"/>
  <c r="I230"/>
  <c r="I228"/>
  <c r="I263"/>
  <c r="I261"/>
  <c r="I259"/>
  <c r="I257"/>
  <c r="I255"/>
  <c r="I251"/>
  <c r="I249"/>
  <c r="I247"/>
  <c r="I243"/>
  <c r="I241"/>
  <c r="I239"/>
  <c r="I237"/>
  <c r="I235"/>
  <c r="I233"/>
  <c r="I231"/>
  <c r="I229"/>
  <c r="I227"/>
  <c r="BH245"/>
  <c r="G245" s="1"/>
  <c r="L245" i="13"/>
  <c r="N246"/>
  <c r="I245"/>
  <c r="H246"/>
  <c r="K245"/>
  <c r="CM246"/>
  <c r="M246"/>
  <c r="G246"/>
  <c r="G245"/>
  <c r="L246"/>
  <c r="M245"/>
  <c r="J245"/>
  <c r="H245"/>
  <c r="CG246"/>
  <c r="I246"/>
  <c r="J246"/>
  <c r="K246"/>
  <c r="N245"/>
  <c r="A238" i="3" l="1"/>
  <c r="A239" s="1"/>
  <c r="H245" i="1"/>
  <c r="CQ245"/>
  <c r="BV245"/>
  <c r="CG245" s="1"/>
  <c r="CL246"/>
  <c r="I245"/>
  <c r="I246"/>
  <c r="CL246" i="13"/>
  <c r="CG245"/>
  <c r="A241" i="3" l="1"/>
  <c r="CG437" i="1"/>
  <c r="CG438"/>
  <c r="CG302"/>
  <c r="CL245"/>
  <c r="CS246"/>
  <c r="CQ437"/>
  <c r="CQ438"/>
  <c r="CR245"/>
  <c r="CG437" i="13"/>
  <c r="CL245"/>
  <c r="CL437"/>
  <c r="CL438"/>
  <c r="CG438"/>
  <c r="CG302"/>
  <c r="CN246"/>
  <c r="CM245"/>
  <c r="CG453" i="1" l="1"/>
  <c r="CG439"/>
  <c r="CR437"/>
  <c r="CR438"/>
  <c r="CR302"/>
  <c r="CQ450"/>
  <c r="CL438"/>
  <c r="CL437"/>
  <c r="CL450" s="1"/>
  <c r="CL302"/>
  <c r="CQ453"/>
  <c r="CW246"/>
  <c r="CS245"/>
  <c r="CG422"/>
  <c r="CG450"/>
  <c r="CM437" i="13"/>
  <c r="CG450"/>
  <c r="CL453"/>
  <c r="CL302"/>
  <c r="H257" i="6"/>
  <c r="CG422" i="13"/>
  <c r="CG453"/>
  <c r="CM302"/>
  <c r="CL450"/>
  <c r="DA246"/>
  <c r="CM438"/>
  <c r="CN245"/>
  <c r="CG439"/>
  <c r="CR439" i="1" l="1"/>
  <c r="CR453"/>
  <c r="CG452"/>
  <c r="CG451"/>
  <c r="CS438"/>
  <c r="CS437"/>
  <c r="CS302"/>
  <c r="CW245"/>
  <c r="CL422"/>
  <c r="CL453"/>
  <c r="CL439"/>
  <c r="E6" i="10"/>
  <c r="CG442" i="1"/>
  <c r="CX246"/>
  <c r="DE246"/>
  <c r="CZ246"/>
  <c r="CL451"/>
  <c r="CL452"/>
  <c r="CQ451"/>
  <c r="CQ452"/>
  <c r="CR422"/>
  <c r="CR450"/>
  <c r="H256" i="6"/>
  <c r="CM439" i="13"/>
  <c r="J257" i="6"/>
  <c r="CG442" i="13"/>
  <c r="DB246"/>
  <c r="I257" i="6"/>
  <c r="CW437" i="13"/>
  <c r="DI246"/>
  <c r="CM422"/>
  <c r="CM453"/>
  <c r="CN302"/>
  <c r="CG452"/>
  <c r="DD246"/>
  <c r="CL451"/>
  <c r="DA245"/>
  <c r="CG451"/>
  <c r="CL452"/>
  <c r="CW438"/>
  <c r="CM450"/>
  <c r="H535" i="6" l="1"/>
  <c r="CR452" i="1"/>
  <c r="CR451"/>
  <c r="DD246"/>
  <c r="DF246"/>
  <c r="CS450"/>
  <c r="J6" i="10"/>
  <c r="J19" s="1"/>
  <c r="J31" s="1"/>
  <c r="CL442" i="1"/>
  <c r="CS422"/>
  <c r="K6" i="10"/>
  <c r="K19" s="1"/>
  <c r="K31" s="1"/>
  <c r="CR442" i="1"/>
  <c r="E19" i="10"/>
  <c r="E31" s="1"/>
  <c r="CW438" i="1"/>
  <c r="CW437"/>
  <c r="CW302"/>
  <c r="CX245"/>
  <c r="DE245"/>
  <c r="CZ245"/>
  <c r="CS453"/>
  <c r="CS439"/>
  <c r="J256" i="6"/>
  <c r="I256"/>
  <c r="CW453" i="13"/>
  <c r="DA437"/>
  <c r="DB245"/>
  <c r="DI245"/>
  <c r="CW450"/>
  <c r="CM452"/>
  <c r="N257" i="6"/>
  <c r="CW439" i="13"/>
  <c r="CM442"/>
  <c r="DJ246"/>
  <c r="DH246"/>
  <c r="CW422"/>
  <c r="CM451"/>
  <c r="DD245"/>
  <c r="DA438"/>
  <c r="DA302"/>
  <c r="M257" i="6"/>
  <c r="DG246" i="1" l="1"/>
  <c r="X6" i="10"/>
  <c r="X19" s="1"/>
  <c r="G10" i="11" s="1"/>
  <c r="J535" i="6"/>
  <c r="I535"/>
  <c r="CZ437" i="1"/>
  <c r="CZ438"/>
  <c r="CZ302"/>
  <c r="CX302"/>
  <c r="CX437"/>
  <c r="CX438"/>
  <c r="DD245"/>
  <c r="DF245"/>
  <c r="CW453"/>
  <c r="CW439"/>
  <c r="DE437"/>
  <c r="DE438"/>
  <c r="DE302"/>
  <c r="CW422"/>
  <c r="CW450"/>
  <c r="X31" i="10"/>
  <c r="CS452" i="1"/>
  <c r="CS451"/>
  <c r="CS442"/>
  <c r="N256" i="6"/>
  <c r="M256"/>
  <c r="DI302" i="13"/>
  <c r="DA450"/>
  <c r="DD302"/>
  <c r="DI438"/>
  <c r="CW442"/>
  <c r="DH245"/>
  <c r="CW452"/>
  <c r="DK246"/>
  <c r="DB438"/>
  <c r="DI437"/>
  <c r="DA439"/>
  <c r="DB437"/>
  <c r="DD438"/>
  <c r="DB302"/>
  <c r="F246" i="3"/>
  <c r="DD437" i="13"/>
  <c r="CW451"/>
  <c r="DA422"/>
  <c r="DA453"/>
  <c r="DJ245"/>
  <c r="DG245" i="1" l="1"/>
  <c r="N535" i="6"/>
  <c r="M535"/>
  <c r="DJ246" i="1"/>
  <c r="B2" i="7"/>
  <c r="CW442" i="1"/>
  <c r="DF302"/>
  <c r="DF437"/>
  <c r="DF438"/>
  <c r="CX439"/>
  <c r="CX453"/>
  <c r="CX422"/>
  <c r="CZ439"/>
  <c r="CZ453"/>
  <c r="CW451"/>
  <c r="CW452"/>
  <c r="DE422"/>
  <c r="DD438"/>
  <c r="DD302"/>
  <c r="DD437"/>
  <c r="CX450"/>
  <c r="CZ422"/>
  <c r="CZ450"/>
  <c r="F245" i="3"/>
  <c r="A245" s="1"/>
  <c r="A246" s="1"/>
  <c r="A247" s="1"/>
  <c r="A249" s="1"/>
  <c r="A252" s="1"/>
  <c r="A254" s="1"/>
  <c r="A259" s="1"/>
  <c r="A261" s="1"/>
  <c r="DB422" i="13"/>
  <c r="DI422"/>
  <c r="DJ437"/>
  <c r="DJ438"/>
  <c r="DD439"/>
  <c r="DH302"/>
  <c r="DB439"/>
  <c r="DK245"/>
  <c r="DA452"/>
  <c r="DH437"/>
  <c r="DB453"/>
  <c r="DH438"/>
  <c r="DB450"/>
  <c r="DD453"/>
  <c r="DD422"/>
  <c r="DN246"/>
  <c r="DD450"/>
  <c r="DA451"/>
  <c r="DJ302"/>
  <c r="DA442"/>
  <c r="F531" i="3" l="1"/>
  <c r="B5" i="7"/>
  <c r="Z6" i="10"/>
  <c r="Z19" s="1"/>
  <c r="G15" i="11" s="1"/>
  <c r="CZ442" i="1"/>
  <c r="DJ245"/>
  <c r="DG302"/>
  <c r="DG422" s="1"/>
  <c r="DG438"/>
  <c r="DG437"/>
  <c r="CZ452"/>
  <c r="CZ451"/>
  <c r="CX451"/>
  <c r="CX452"/>
  <c r="DD422"/>
  <c r="AE6" i="10"/>
  <c r="DA427" i="1"/>
  <c r="B3" i="7"/>
  <c r="Y6" i="10"/>
  <c r="CX442" i="1"/>
  <c r="DF422"/>
  <c r="D2" i="7"/>
  <c r="DK438" i="13"/>
  <c r="DH422"/>
  <c r="DK437"/>
  <c r="DE427"/>
  <c r="DK302"/>
  <c r="DB451"/>
  <c r="DN245"/>
  <c r="DB452"/>
  <c r="DD442"/>
  <c r="DD452"/>
  <c r="DB442"/>
  <c r="DD451"/>
  <c r="DJ422"/>
  <c r="B4" i="7" l="1"/>
  <c r="AF6" i="10"/>
  <c r="AF19" s="1"/>
  <c r="G11" i="11" s="1"/>
  <c r="DF442" i="1"/>
  <c r="Y19" i="10"/>
  <c r="G16" i="11" s="1"/>
  <c r="AD6" i="10"/>
  <c r="AD19" s="1"/>
  <c r="G28" i="11"/>
  <c r="G35" s="1"/>
  <c r="AE19" i="10"/>
  <c r="G17" i="11" s="1"/>
  <c r="DA428" i="1"/>
  <c r="DD442"/>
  <c r="C423"/>
  <c r="DH442" i="13"/>
  <c r="DK422"/>
  <c r="C434" i="6"/>
  <c r="C423" i="13"/>
  <c r="EC427" i="12"/>
  <c r="BC427"/>
  <c r="DE428" i="13"/>
  <c r="DJ442"/>
  <c r="DC427" i="12"/>
  <c r="C427"/>
  <c r="AC427"/>
  <c r="CC427"/>
  <c r="G19" i="11" l="1"/>
  <c r="B26" i="7"/>
  <c r="B25" s="1"/>
  <c r="AG6" i="10"/>
  <c r="AG19" s="1"/>
  <c r="DG442" i="1"/>
  <c r="B33" i="7"/>
  <c r="B32" s="1"/>
  <c r="C20" i="11"/>
  <c r="DK442" i="13"/>
</calcChain>
</file>

<file path=xl/comments1.xml><?xml version="1.0" encoding="utf-8"?>
<comments xmlns="http://schemas.openxmlformats.org/spreadsheetml/2006/main">
  <authors>
    <author>Пользователь Windows</author>
    <author>ФЕС</author>
    <author>НАЧФИН</author>
  </authors>
  <commentList>
    <comment ref="CT3" authorId="0">
      <text>
        <r>
          <rPr>
            <sz val="9"/>
            <color indexed="81"/>
            <rFont val="Tahoma"/>
            <family val="2"/>
            <charset val="204"/>
          </rPr>
          <t>Это сума индексации в месяце выплаты ГЗ (смотрель в калькуляторе индексации в интеренте)</t>
        </r>
      </text>
    </comment>
    <comment ref="CV3" authorId="0">
      <text>
        <r>
          <rPr>
            <b/>
            <sz val="9"/>
            <color indexed="81"/>
            <rFont val="Tahoma"/>
            <family val="2"/>
            <charset val="204"/>
          </rPr>
          <t>Это сумма индексации в месяце за который начисляется ГЗ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F59" authorId="1">
      <text>
        <r>
          <rPr>
            <b/>
            <sz val="9"/>
            <color indexed="81"/>
            <rFont val="Tahoma"/>
            <family val="2"/>
            <charset val="204"/>
          </rPr>
          <t>ФЕС:</t>
        </r>
        <r>
          <rPr>
            <sz val="9"/>
            <color indexed="81"/>
            <rFont val="Tahoma"/>
            <family val="2"/>
            <charset val="204"/>
          </rPr>
          <t xml:space="preserve">
Навчання
01.09.99 - 20.06.03 Коледж
01.09.07 - 24.06.11 Медичний інститут</t>
        </r>
      </text>
    </comment>
    <comment ref="BF60" authorId="1">
      <text>
        <r>
          <rPr>
            <b/>
            <sz val="9"/>
            <color indexed="81"/>
            <rFont val="Tahoma"/>
            <family val="2"/>
            <charset val="204"/>
          </rPr>
          <t>ФЕС:</t>
        </r>
        <r>
          <rPr>
            <sz val="9"/>
            <color indexed="81"/>
            <rFont val="Tahoma"/>
            <family val="2"/>
            <charset val="204"/>
          </rPr>
          <t xml:space="preserve">
Навчання
01.09.99 - 20.06.03 Коледж
01.09.07 - 24.06.11 Медичний інститут</t>
        </r>
      </text>
    </comment>
    <comment ref="BU74" authorId="0">
      <text>
        <r>
          <rPr>
            <b/>
            <sz val="9"/>
            <color indexed="81"/>
            <rFont val="Tahoma"/>
            <family val="2"/>
            <charset val="204"/>
          </rPr>
          <t>За Герасименко
з 1 по 31.07 
з 1.08 по 01.08</t>
        </r>
      </text>
    </comment>
    <comment ref="BU75" authorId="0">
      <text>
        <r>
          <rPr>
            <b/>
            <sz val="9"/>
            <color indexed="81"/>
            <rFont val="Tahoma"/>
            <family val="2"/>
            <charset val="204"/>
          </rPr>
          <t>За Рюхова С.І.
з 01.02 по 09.03.21</t>
        </r>
      </text>
    </comment>
    <comment ref="BU76" authorId="0">
      <text>
        <r>
          <rPr>
            <b/>
            <sz val="9"/>
            <color indexed="81"/>
            <rFont val="Tahoma"/>
            <family val="2"/>
            <charset val="204"/>
          </rPr>
          <t>За Мельник В.І.
з 24.02 по 31.03.21
з 01.04 по 06.04.21
з 09.04 по 31.05.21
з 01.06 по 05.06.21</t>
        </r>
      </text>
    </comment>
    <comment ref="BU86" authorId="0">
      <text>
        <r>
          <rPr>
            <b/>
            <sz val="9"/>
            <color indexed="81"/>
            <rFont val="Tahoma"/>
            <family val="2"/>
            <charset val="204"/>
          </rPr>
          <t>За Гайдаржи
з 12.07 по 20.08</t>
        </r>
      </text>
    </comment>
    <comment ref="BU87" authorId="0">
      <text>
        <r>
          <rPr>
            <b/>
            <sz val="9"/>
            <color indexed="81"/>
            <rFont val="Tahoma"/>
            <family val="2"/>
            <charset val="204"/>
          </rPr>
          <t>За Горбенко з 25.05. по 24.06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94" authorId="0">
      <text>
        <r>
          <rPr>
            <b/>
            <sz val="9"/>
            <color indexed="81"/>
            <rFont val="Tahoma"/>
            <family val="2"/>
            <charset val="204"/>
          </rPr>
          <t>За Гержика
з 19.03.21 по 25.04.21
з 27.07 по 28.08</t>
        </r>
      </text>
    </comment>
    <comment ref="BU100" authorId="0">
      <text>
        <r>
          <rPr>
            <b/>
            <sz val="9"/>
            <color indexed="81"/>
            <rFont val="Tahoma"/>
            <family val="2"/>
            <charset val="204"/>
          </rPr>
          <t>За Кучера Б.М.
з 25.08 по 23.09</t>
        </r>
      </text>
    </comment>
    <comment ref="AO102" authorId="0">
      <text>
        <r>
          <rPr>
            <b/>
            <sz val="9"/>
            <color indexed="81"/>
            <rFont val="Tahoma"/>
            <family val="2"/>
            <charset val="204"/>
          </rPr>
          <t>КОСОВО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Q110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срочка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120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За Квасневського
з 17.08 по 18.09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121" authorId="0">
      <text>
        <r>
          <rPr>
            <b/>
            <sz val="9"/>
            <color indexed="81"/>
            <rFont val="Tahoma"/>
            <family val="2"/>
            <charset val="204"/>
          </rPr>
          <t>За Нетребко
з 07.12 по 18.01.21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132" authorId="0">
      <text>
        <r>
          <rPr>
            <b/>
            <sz val="9"/>
            <color indexed="81"/>
            <rFont val="Tahoma"/>
            <family val="2"/>
            <charset val="204"/>
          </rPr>
          <t>За Мазура
з 28.12 по 31.01.21</t>
        </r>
      </text>
    </comment>
    <comment ref="BU133" authorId="0">
      <text>
        <r>
          <rPr>
            <b/>
            <sz val="9"/>
            <color indexed="81"/>
            <rFont val="Tahoma"/>
            <family val="2"/>
            <charset val="204"/>
          </rPr>
          <t>За Кулібабу
з 13.09 по 13.10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142" authorId="0">
      <text>
        <r>
          <rPr>
            <b/>
            <sz val="9"/>
            <color indexed="81"/>
            <rFont val="Tahoma"/>
            <family val="2"/>
            <charset val="204"/>
          </rPr>
          <t>За Гезуна
з 01.09 по 30.09</t>
        </r>
      </text>
    </comment>
    <comment ref="DO159" authorId="2">
      <text>
        <r>
          <rPr>
            <b/>
            <sz val="9"/>
            <color indexed="81"/>
            <rFont val="Tahoma"/>
            <family val="2"/>
            <charset val="204"/>
          </rPr>
          <t>3733908237 фактичний код
2915604315 код Глотова Сергія Олександрович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169" authorId="0">
      <text>
        <r>
          <rPr>
            <b/>
            <sz val="9"/>
            <color indexed="81"/>
            <rFont val="Tahoma"/>
            <family val="2"/>
            <charset val="204"/>
          </rPr>
          <t>За Волошенюка
з 09.08 по 21.09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O171" authorId="2">
      <text>
        <r>
          <rPr>
            <b/>
            <sz val="9"/>
            <color indexed="81"/>
            <rFont val="Tahoma"/>
            <family val="2"/>
            <charset val="204"/>
          </rPr>
          <t>3425602694 фактичний код
3418113653 код Мороза Василя Васильовича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174" authorId="0">
      <text>
        <r>
          <rPr>
            <b/>
            <sz val="9"/>
            <color indexed="81"/>
            <rFont val="Tahoma"/>
            <family val="2"/>
            <charset val="204"/>
          </rPr>
          <t>За Новицьку Н.П.
з 01.11 по 10.12</t>
        </r>
      </text>
    </comment>
    <comment ref="BU179" authorId="0">
      <text>
        <r>
          <rPr>
            <b/>
            <sz val="9"/>
            <color indexed="81"/>
            <rFont val="Tahoma"/>
            <family val="2"/>
            <charset val="204"/>
          </rPr>
          <t>За Тещука
з 06.04 по 08.05.21
з 27.08 по 25.09.21</t>
        </r>
      </text>
    </comment>
    <comment ref="BU186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За Бевзу 
з 15.07 по 29.08
</t>
        </r>
      </text>
    </comment>
    <comment ref="BU188" authorId="0">
      <text>
        <r>
          <rPr>
            <b/>
            <sz val="9"/>
            <color indexed="81"/>
            <rFont val="Tahoma"/>
            <family val="2"/>
            <charset val="204"/>
          </rPr>
          <t>За Гончаренко
з 12.07 по 17.08</t>
        </r>
      </text>
    </comment>
    <comment ref="DO190" authorId="2">
      <text>
        <r>
          <rPr>
            <b/>
            <sz val="9"/>
            <color indexed="81"/>
            <rFont val="Tahoma"/>
            <family val="2"/>
            <charset val="204"/>
          </rPr>
          <t>3579610714 фактичний код
3438601392 - це код Іванчука Вадима Олександровича</t>
        </r>
      </text>
    </comment>
    <comment ref="BU207" authorId="0">
      <text>
        <r>
          <rPr>
            <b/>
            <sz val="9"/>
            <color indexed="81"/>
            <rFont val="Tahoma"/>
            <family val="2"/>
            <charset val="204"/>
          </rPr>
          <t>За старшу КОЛОДКІНУ 
з 18.01 по 28.02
з 01.02 по 31.03
з 01.04 по 30.04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208" authorId="0">
      <text>
        <r>
          <rPr>
            <b/>
            <sz val="9"/>
            <color indexed="81"/>
            <rFont val="Tahoma"/>
            <family val="2"/>
            <charset val="204"/>
          </rPr>
          <t>За Целомудрого 
з 21.12 по 25.01.21</t>
        </r>
      </text>
    </comment>
    <comment ref="BU218" authorId="0">
      <text>
        <r>
          <rPr>
            <b/>
            <sz val="9"/>
            <color indexed="81"/>
            <rFont val="Tahoma"/>
            <family val="2"/>
            <charset val="204"/>
          </rPr>
          <t>За Аврамова
з 25.08 по 25.09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219" authorId="0">
      <text>
        <r>
          <rPr>
            <b/>
            <sz val="9"/>
            <color indexed="81"/>
            <rFont val="Tahoma"/>
            <family val="2"/>
            <charset val="204"/>
          </rPr>
          <t>За Медянку 
з 01.07 по 30.07</t>
        </r>
      </text>
    </comment>
    <comment ref="BU233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За Селіванова
з 28.12. по 31.01.21
з 01.02 по 12.02.21
з 12.07 по 10.10.21
</t>
        </r>
      </text>
    </comment>
    <comment ref="BU240" authorId="0">
      <text>
        <r>
          <rPr>
            <b/>
            <sz val="9"/>
            <color indexed="81"/>
            <rFont val="Tahoma"/>
            <family val="2"/>
            <charset val="204"/>
          </rPr>
          <t>За Алексєєнко
з 26.07 по 31.08</t>
        </r>
      </text>
    </comment>
    <comment ref="BU245" authorId="0">
      <text>
        <r>
          <rPr>
            <b/>
            <sz val="9"/>
            <color indexed="81"/>
            <rFont val="Tahoma"/>
            <family val="2"/>
            <charset val="204"/>
          </rPr>
          <t>За Іванова С.О.
з 01.03 по 31.03.21
з 01.04 по 15.04.21
Вакантна посада Нач клін гепат та гастр
з 22.04 по 31.05.21
з 01.06 по 06.06.21
1 серпня по старій посаді</t>
        </r>
      </text>
    </comment>
    <comment ref="BU246" authorId="0">
      <text>
        <r>
          <rPr>
            <sz val="9"/>
            <color indexed="81"/>
            <rFont val="Tahoma"/>
            <family val="2"/>
            <charset val="204"/>
          </rPr>
          <t>За Полякову
з 26.11 по 31.12</t>
        </r>
      </text>
    </comment>
    <comment ref="AC252" authorId="0">
      <text>
        <r>
          <rPr>
            <b/>
            <sz val="9"/>
            <color indexed="81"/>
            <rFont val="Tahoma"/>
            <family val="2"/>
            <charset val="204"/>
          </rPr>
          <t>Коли дозволять додати пільгову в АТО
01.05.18-27.06.18
28.07.18-28.02.19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254" authorId="0">
      <text>
        <r>
          <rPr>
            <b/>
            <sz val="9"/>
            <color indexed="81"/>
            <rFont val="Tahoma"/>
            <family val="2"/>
            <charset val="204"/>
          </rPr>
          <t>Вакантна посада нач терапевт клініки
з 21.10 по 30.11
з 01.12 по 31.12</t>
        </r>
      </text>
    </comment>
    <comment ref="DO263" authorId="2">
      <text>
        <r>
          <rPr>
            <b/>
            <sz val="9"/>
            <color indexed="81"/>
            <rFont val="Tahoma"/>
            <family val="2"/>
            <charset val="204"/>
          </rPr>
          <t>2920203855 фактичний код
3299613844 код Прокопчук Тетяни Петрівни</t>
        </r>
      </text>
    </comment>
    <comment ref="BU274" authorId="0">
      <text>
        <r>
          <rPr>
            <b/>
            <sz val="9"/>
            <color indexed="81"/>
            <rFont val="Tahoma"/>
            <family val="2"/>
            <charset val="204"/>
          </rPr>
          <t>За Мусієнко
з 17.07. по 19.08</t>
        </r>
      </text>
    </comment>
    <comment ref="BU275" authorId="0">
      <text>
        <r>
          <rPr>
            <b/>
            <sz val="9"/>
            <color indexed="81"/>
            <rFont val="Tahoma"/>
            <family val="2"/>
            <charset val="204"/>
          </rPr>
          <t>За Музику
з 07.10 по 30.11.21
з 01.12 по 16.12</t>
        </r>
      </text>
    </comment>
    <comment ref="BU281" authorId="0">
      <text>
        <r>
          <rPr>
            <b/>
            <sz val="9"/>
            <color indexed="81"/>
            <rFont val="Tahoma"/>
            <family val="2"/>
            <charset val="204"/>
          </rPr>
          <t>За Рапчу
з 02.08 по 06.09
з 07.10 по 30.11
з 01.12 по 05.12</t>
        </r>
      </text>
    </comment>
    <comment ref="BU318" authorId="0">
      <text>
        <r>
          <rPr>
            <b/>
            <sz val="9"/>
            <color indexed="81"/>
            <rFont val="Tahoma"/>
            <family val="2"/>
            <charset val="204"/>
          </rPr>
          <t>За Мамай
з 09.08 по 13.09</t>
        </r>
      </text>
    </comment>
    <comment ref="BU327" authorId="0">
      <text>
        <r>
          <rPr>
            <b/>
            <sz val="9"/>
            <color indexed="81"/>
            <rFont val="Tahoma"/>
            <family val="2"/>
            <charset val="204"/>
          </rPr>
          <t>За Бондаря І
з 17.08 по 15.09
з 21.10 по 19.11</t>
        </r>
      </text>
    </comment>
    <comment ref="BU334" authorId="0">
      <text>
        <r>
          <rPr>
            <b/>
            <sz val="9"/>
            <color indexed="81"/>
            <rFont val="Tahoma"/>
            <family val="2"/>
            <charset val="204"/>
          </rPr>
          <t>За Гавича 
з 04.08 по 05.09</t>
        </r>
      </text>
    </comment>
    <comment ref="BU335" authorId="0">
      <text>
        <r>
          <rPr>
            <b/>
            <sz val="9"/>
            <color indexed="81"/>
            <rFont val="Tahoma"/>
            <family val="2"/>
            <charset val="204"/>
          </rPr>
          <t>По старій посаді 15днів</t>
        </r>
      </text>
    </comment>
    <comment ref="BU362" authorId="0">
      <text>
        <r>
          <rPr>
            <b/>
            <sz val="9"/>
            <color indexed="81"/>
            <rFont val="Tahoma"/>
            <family val="2"/>
            <charset val="204"/>
          </rPr>
          <t>ЗА Новіка
з 07.12.20 по 13.01.21 - 38 днів</t>
        </r>
        <r>
          <rPr>
            <sz val="9"/>
            <color indexed="81"/>
            <rFont val="Tahoma"/>
            <family val="2"/>
            <charset val="204"/>
          </rPr>
          <t xml:space="preserve">
з 29.11 по 31.12</t>
        </r>
      </text>
    </comment>
    <comment ref="BU382" authorId="0">
      <text>
        <r>
          <rPr>
            <b/>
            <sz val="9"/>
            <color indexed="81"/>
            <rFont val="Tahoma"/>
            <family val="2"/>
            <charset val="204"/>
          </rPr>
          <t>Нач складу аптеки до 24.03.21 по 6 т.р.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384" authorId="0">
      <text>
        <r>
          <rPr>
            <b/>
            <sz val="9"/>
            <color indexed="81"/>
            <rFont val="Tahoma"/>
            <family val="2"/>
            <charset val="204"/>
          </rPr>
          <t>За Дядічкіна
з 03.12 по 02.01.21
з 08.02 по 10.03.21</t>
        </r>
      </text>
    </comment>
    <comment ref="Y396" authorId="0">
      <text>
        <r>
          <rPr>
            <b/>
            <sz val="9"/>
            <color indexed="81"/>
            <rFont val="Tahoma"/>
            <family val="2"/>
            <charset val="204"/>
          </rPr>
          <t>Пользователь Windows:</t>
        </r>
        <r>
          <rPr>
            <sz val="9"/>
            <color indexed="81"/>
            <rFont val="Tahoma"/>
            <family val="2"/>
            <charset val="204"/>
          </rPr>
          <t xml:space="preserve">
Был в Конго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B33" authorId="0">
      <text>
        <r>
          <rPr>
            <b/>
            <sz val="8"/>
            <color indexed="81"/>
            <rFont val="Tahoma"/>
            <family val="2"/>
            <charset val="204"/>
          </rPr>
          <t>Admin:</t>
        </r>
        <r>
          <rPr>
            <sz val="8"/>
            <color indexed="81"/>
            <rFont val="Tahoma"/>
            <family val="2"/>
            <charset val="204"/>
          </rPr>
          <t xml:space="preserve">
БЕЗ ФОРМУЛЫ
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B33" authorId="0">
      <text>
        <r>
          <rPr>
            <b/>
            <sz val="8"/>
            <color indexed="81"/>
            <rFont val="Tahoma"/>
            <family val="2"/>
            <charset val="204"/>
          </rPr>
          <t>Admin:</t>
        </r>
        <r>
          <rPr>
            <sz val="8"/>
            <color indexed="81"/>
            <rFont val="Tahoma"/>
            <family val="2"/>
            <charset val="204"/>
          </rPr>
          <t xml:space="preserve">
БЕЗ ФОРМУЛЫ
</t>
        </r>
      </text>
    </comment>
  </commentList>
</comments>
</file>

<file path=xl/comments4.xml><?xml version="1.0" encoding="utf-8"?>
<comments xmlns="http://schemas.openxmlformats.org/spreadsheetml/2006/main">
  <authors>
    <author>Пользователь Windows</author>
  </authors>
  <commentList>
    <comment ref="CG30" authorId="0">
      <text>
        <r>
          <rPr>
            <b/>
            <sz val="9"/>
            <color indexed="81"/>
            <rFont val="Tahoma"/>
            <family val="2"/>
            <charset val="204"/>
          </rPr>
          <t>3585.77 в липні
14154.23 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N64" authorId="0">
      <text>
        <r>
          <rPr>
            <b/>
            <sz val="9"/>
            <color indexed="81"/>
            <rFont val="Tahoma"/>
            <family val="2"/>
            <charset val="204"/>
          </rPr>
          <t>Наказ №1039 від 01.09.21</t>
        </r>
      </text>
    </comment>
    <comment ref="CG83" authorId="0">
      <text>
        <r>
          <rPr>
            <b/>
            <sz val="9"/>
            <color indexed="81"/>
            <rFont val="Tahoma"/>
            <family val="2"/>
            <charset val="204"/>
          </rPr>
          <t>6004,25 у березні
5861,35 у</t>
        </r>
      </text>
    </comment>
    <comment ref="CG105" authorId="0">
      <text>
        <r>
          <rPr>
            <b/>
            <sz val="9"/>
            <color indexed="81"/>
            <rFont val="Tahoma"/>
            <family val="2"/>
            <charset val="204"/>
          </rPr>
          <t>16811,25 в лютому 
118,11 в березні</t>
        </r>
      </text>
    </comment>
    <comment ref="DN145" authorId="0">
      <text>
        <r>
          <rPr>
            <b/>
            <sz val="9"/>
            <color indexed="81"/>
            <rFont val="Tahoma"/>
            <family val="2"/>
            <charset val="204"/>
          </rPr>
          <t>Наказ №892 від 01.07.21
Наказ №1108 від 01.10.21</t>
        </r>
      </text>
    </comment>
    <comment ref="DN146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Наказ №1041 від 01.09.21
</t>
        </r>
      </text>
    </comment>
    <comment ref="FG206" authorId="0">
      <text>
        <r>
          <rPr>
            <b/>
            <sz val="9"/>
            <color indexed="81"/>
            <rFont val="Tahoma"/>
            <family val="2"/>
            <charset val="204"/>
          </rPr>
          <t>Наказ № 91 від 30.04.20р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N225" authorId="0">
      <text>
        <r>
          <rPr>
            <b/>
            <sz val="9"/>
            <color indexed="81"/>
            <rFont val="Tahoma"/>
            <family val="2"/>
            <charset val="204"/>
          </rPr>
          <t>Наказ №1039 від 01.09.21</t>
        </r>
      </text>
    </comment>
    <comment ref="DL228" authorId="0">
      <text>
        <r>
          <rPr>
            <b/>
            <sz val="9"/>
            <color indexed="81"/>
            <rFont val="Tahoma"/>
            <family val="2"/>
            <charset val="204"/>
          </rPr>
          <t>Наказ №1051 від 06.09.21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N241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Наказ №1041 від 01.09.21
</t>
        </r>
      </text>
    </comment>
    <comment ref="DL252" authorId="0">
      <text>
        <r>
          <rPr>
            <b/>
            <sz val="9"/>
            <color indexed="81"/>
            <rFont val="Tahoma"/>
            <family val="2"/>
            <charset val="204"/>
          </rPr>
          <t>Наказ №1051 від 06.09.21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G254" authorId="0">
      <text>
        <r>
          <rPr>
            <sz val="9"/>
            <color indexed="81"/>
            <rFont val="Tahoma"/>
            <family val="2"/>
            <charset val="204"/>
          </rPr>
          <t xml:space="preserve">Остаток.
Предыдущая сумма была выплачена в июле
</t>
        </r>
      </text>
    </comment>
    <comment ref="FG262" authorId="0">
      <text>
        <r>
          <rPr>
            <b/>
            <sz val="9"/>
            <color indexed="81"/>
            <rFont val="Tahoma"/>
            <family val="2"/>
            <charset val="204"/>
          </rPr>
          <t>Наказ № 274 від 19.12.19 зміна прізвища</t>
        </r>
      </text>
    </comment>
    <comment ref="DL263" authorId="0">
      <text>
        <r>
          <rPr>
            <b/>
            <sz val="9"/>
            <color indexed="81"/>
            <rFont val="Tahoma"/>
            <family val="2"/>
            <charset val="204"/>
          </rPr>
          <t>Наказ №1051 від 06.09.21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N264" authorId="0">
      <text>
        <r>
          <rPr>
            <b/>
            <sz val="9"/>
            <color indexed="81"/>
            <rFont val="Tahoma"/>
            <family val="2"/>
            <charset val="204"/>
          </rPr>
          <t>Наказ №892 від 01.07.21</t>
        </r>
      </text>
    </comment>
    <comment ref="DL290" authorId="0">
      <text>
        <r>
          <rPr>
            <b/>
            <sz val="9"/>
            <color indexed="81"/>
            <rFont val="Tahoma"/>
            <family val="2"/>
            <charset val="204"/>
          </rPr>
          <t>Наказ №1051 від 06.09.21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N293" authorId="0">
      <text>
        <r>
          <rPr>
            <b/>
            <sz val="9"/>
            <color indexed="81"/>
            <rFont val="Tahoma"/>
            <family val="2"/>
            <charset val="204"/>
          </rPr>
          <t>Наказ №1108 від 01.10.21</t>
        </r>
      </text>
    </comment>
    <comment ref="G301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н.№267 21.12.21   
оздоровлення за 2022 рік.
У грудні 21 року виплачено часткова 5 526,78 
8991,02 доплата до 14517,80 </t>
        </r>
      </text>
    </comment>
    <comment ref="DN305" authorId="0">
      <text>
        <r>
          <rPr>
            <b/>
            <sz val="9"/>
            <color indexed="81"/>
            <rFont val="Tahoma"/>
            <family val="2"/>
            <charset val="204"/>
          </rPr>
          <t>Наказ №1108 від 01.10.21</t>
        </r>
      </text>
    </comment>
    <comment ref="DN307" authorId="0">
      <text>
        <r>
          <rPr>
            <b/>
            <sz val="9"/>
            <color indexed="81"/>
            <rFont val="Tahoma"/>
            <family val="2"/>
            <charset val="204"/>
          </rPr>
          <t>Наказ №892 від 01.07.21</t>
        </r>
      </text>
    </comment>
    <comment ref="DN308" authorId="0">
      <text>
        <r>
          <rPr>
            <b/>
            <sz val="9"/>
            <color indexed="81"/>
            <rFont val="Tahoma"/>
            <family val="2"/>
            <charset val="204"/>
          </rPr>
          <t>Наказ №1039 від 01.09.21</t>
        </r>
      </text>
    </comment>
    <comment ref="CG320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У квітні виплачено 2089,27
у травні 9119,01
</t>
        </r>
      </text>
    </comment>
    <comment ref="FG321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Наказ № 268 від 30.12.20 зміна прізвища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N323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Наказ №1041 від 01.09.21
</t>
        </r>
      </text>
    </comment>
    <comment ref="DL328" authorId="0">
      <text>
        <r>
          <rPr>
            <b/>
            <sz val="9"/>
            <color indexed="81"/>
            <rFont val="Tahoma"/>
            <family val="2"/>
            <charset val="204"/>
          </rPr>
          <t>Наказ №1051 від 06.09.21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G341" authorId="0">
      <text>
        <r>
          <rPr>
            <b/>
            <sz val="9"/>
            <color indexed="81"/>
            <rFont val="Tahoma"/>
            <family val="2"/>
            <charset val="204"/>
          </rPr>
          <t>Зміна прізвища Наказ №274 від 19.12.19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L372" authorId="0">
      <text>
        <r>
          <rPr>
            <b/>
            <sz val="9"/>
            <color indexed="81"/>
            <rFont val="Tahoma"/>
            <family val="2"/>
            <charset val="204"/>
          </rPr>
          <t>Наказ №1051 від 06.09.21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G393" authorId="0">
      <text>
        <r>
          <rPr>
            <b/>
            <sz val="9"/>
            <color indexed="81"/>
            <rFont val="Tahoma"/>
            <family val="2"/>
            <charset val="204"/>
          </rPr>
          <t>Увеличил премию на 630 и уменьшил оздоровл на 630 потомучто переплатил оздоров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L400" authorId="0">
      <text>
        <r>
          <rPr>
            <b/>
            <sz val="9"/>
            <color indexed="81"/>
            <rFont val="Tahoma"/>
            <family val="2"/>
            <charset val="204"/>
          </rPr>
          <t>Наказ №1051 від 06.09.21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N400" authorId="0">
      <text>
        <r>
          <rPr>
            <b/>
            <sz val="9"/>
            <color indexed="81"/>
            <rFont val="Tahoma"/>
            <family val="2"/>
            <charset val="204"/>
          </rPr>
          <t>Наказ №892 від 01.07.21</t>
        </r>
      </text>
    </comment>
    <comment ref="DN402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Наказ №1041 від 01.09.21
</t>
        </r>
      </text>
    </comment>
    <comment ref="DL403" authorId="0">
      <text>
        <r>
          <rPr>
            <b/>
            <sz val="9"/>
            <color indexed="81"/>
            <rFont val="Tahoma"/>
            <family val="2"/>
            <charset val="204"/>
          </rPr>
          <t>Наказ №1051 від 06.09.21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N403" authorId="0">
      <text>
        <r>
          <rPr>
            <b/>
            <sz val="9"/>
            <color indexed="81"/>
            <rFont val="Tahoma"/>
            <family val="2"/>
            <charset val="204"/>
          </rPr>
          <t>Наказ №1039 від 01.09.21</t>
        </r>
      </text>
    </comment>
    <comment ref="DN407" authorId="0">
      <text>
        <r>
          <rPr>
            <b/>
            <sz val="9"/>
            <color indexed="81"/>
            <rFont val="Tahoma"/>
            <family val="2"/>
            <charset val="204"/>
          </rPr>
          <t>Наказ №1108 від 01.10.21</t>
        </r>
      </text>
    </comment>
    <comment ref="L418" authorId="0">
      <text>
        <r>
          <rPr>
            <b/>
            <sz val="9"/>
            <color indexed="81"/>
            <rFont val="Tahoma"/>
            <family val="2"/>
            <charset val="204"/>
          </rPr>
          <t>ОВЗ 1480
ПО 8030</t>
        </r>
        <r>
          <rPr>
            <sz val="9"/>
            <color indexed="81"/>
            <rFont val="Tahoma"/>
            <family val="2"/>
            <charset val="204"/>
          </rPr>
          <t xml:space="preserve">
50%НВР 4755
15%таємн 1204,50
10% НОПС 1426,50
Премія 20% 1606
Разом 18502
18502/31*56 (4 роки)=33423,04
</t>
        </r>
      </text>
    </comment>
  </commentList>
</comments>
</file>

<file path=xl/sharedStrings.xml><?xml version="1.0" encoding="utf-8"?>
<sst xmlns="http://schemas.openxmlformats.org/spreadsheetml/2006/main" count="2501" uniqueCount="1262">
  <si>
    <t>№ п/п</t>
  </si>
  <si>
    <t>ПОСАДА</t>
  </si>
  <si>
    <t>Військове звання</t>
  </si>
  <si>
    <t>Розмір надбавки за вислугу років в %%</t>
  </si>
  <si>
    <t>Таємність в %%</t>
  </si>
  <si>
    <t>ВСЬОГО</t>
  </si>
  <si>
    <t>ПРІЗВИЩЕ ТА ІНІЦІАЛИ</t>
  </si>
  <si>
    <t>Оклад по выйськовому званню</t>
  </si>
  <si>
    <t>Посадовий оклад</t>
  </si>
  <si>
    <t>надбавка за вислугу рокыв</t>
  </si>
  <si>
    <t>Таємність</t>
  </si>
  <si>
    <t>Категорія</t>
  </si>
  <si>
    <t xml:space="preserve">Наукова ступінь, заслуж </t>
  </si>
  <si>
    <t>Премія</t>
  </si>
  <si>
    <t>(прибутковий податок)</t>
  </si>
  <si>
    <t>військовий збір 1,5%</t>
  </si>
  <si>
    <t>п-к</t>
  </si>
  <si>
    <t>Кальчук Р.Д.</t>
  </si>
  <si>
    <t>Шаповалов В.Ю.</t>
  </si>
  <si>
    <t>л-т</t>
  </si>
  <si>
    <t>Пашутов В.Ю.</t>
  </si>
  <si>
    <t>Михайлуца В.О.</t>
  </si>
  <si>
    <t>Гуль О.Є.</t>
  </si>
  <si>
    <t>Хоменко С.В.</t>
  </si>
  <si>
    <t>Бондар Ю.П.</t>
  </si>
  <si>
    <t>ст.л-т</t>
  </si>
  <si>
    <t>пр-к</t>
  </si>
  <si>
    <t>Кожухар С.О.</t>
  </si>
  <si>
    <t>Маланіч Ю.В.</t>
  </si>
  <si>
    <t>м-р</t>
  </si>
  <si>
    <t>Коробко О.В.</t>
  </si>
  <si>
    <t>с-нт</t>
  </si>
  <si>
    <t>Усатюк В.С.</t>
  </si>
  <si>
    <t>ст-на</t>
  </si>
  <si>
    <t>Михайлова О.В.</t>
  </si>
  <si>
    <t>ст.с-нт</t>
  </si>
  <si>
    <t>Тверезовська С.В.</t>
  </si>
  <si>
    <t>Шабуня О.Л.</t>
  </si>
  <si>
    <t>Радзілевич О.М.</t>
  </si>
  <si>
    <t>Закревський С.Я.</t>
  </si>
  <si>
    <t>к-н</t>
  </si>
  <si>
    <t>Янко А.П.</t>
  </si>
  <si>
    <t>Гуль О.М.</t>
  </si>
  <si>
    <t>Мельник В.І.</t>
  </si>
  <si>
    <t>Лазарук С.С.</t>
  </si>
  <si>
    <t>Потапова Л.О.</t>
  </si>
  <si>
    <t>Самбура Т.П.</t>
  </si>
  <si>
    <t>Міхєєва Н.В.</t>
  </si>
  <si>
    <t>Шаповал А.С.</t>
  </si>
  <si>
    <t>Гайда Я.І.</t>
  </si>
  <si>
    <t>Рюхов С.І.</t>
  </si>
  <si>
    <t>Нагаєвська Н.А.</t>
  </si>
  <si>
    <t>Нітченко Г.В.</t>
  </si>
  <si>
    <t>Машкіна Т.О.</t>
  </si>
  <si>
    <t>Довбенко О.В.</t>
  </si>
  <si>
    <t>Кучер Р.Б.</t>
  </si>
  <si>
    <t>Приступа Л.А.</t>
  </si>
  <si>
    <t>Герасименко О.С.</t>
  </si>
  <si>
    <t>Кошиков М.О.</t>
  </si>
  <si>
    <t>Мурадян К.Р.</t>
  </si>
  <si>
    <t>Болдецький Д.А.</t>
  </si>
  <si>
    <t>Чорба С.О.</t>
  </si>
  <si>
    <t>Зелінський О.М.</t>
  </si>
  <si>
    <t xml:space="preserve">Гайдаржи І.Т.   </t>
  </si>
  <si>
    <t>Адаменко С.І.</t>
  </si>
  <si>
    <t>Горбенко В.О.</t>
  </si>
  <si>
    <t>Коробко О.М.</t>
  </si>
  <si>
    <t>Соловей Т.П.</t>
  </si>
  <si>
    <t>Правда Т.Ю.</t>
  </si>
  <si>
    <t xml:space="preserve">Кучер Б.М.   </t>
  </si>
  <si>
    <t>п/п-к</t>
  </si>
  <si>
    <t>Гержик К.П.</t>
  </si>
  <si>
    <t>Руденко Б.П.</t>
  </si>
  <si>
    <t>Павлюк О.М.</t>
  </si>
  <si>
    <t>Горбатюк В.С.</t>
  </si>
  <si>
    <t>Тертишний С.В.</t>
  </si>
  <si>
    <t>Гержик Л.Є.</t>
  </si>
  <si>
    <t>Важева О.В.</t>
  </si>
  <si>
    <t>Войцехівський Б.Р.</t>
  </si>
  <si>
    <t>Рудь Ю.П.</t>
  </si>
  <si>
    <t>Халіна О.В.</t>
  </si>
  <si>
    <t>Єнін Р.В.</t>
  </si>
  <si>
    <t>Масунов К.Л.</t>
  </si>
  <si>
    <t>Мельніков С.П.</t>
  </si>
  <si>
    <t>Сальник С.А.</t>
  </si>
  <si>
    <t>Квасневський А.Я.</t>
  </si>
  <si>
    <t>Нетребко О.А.</t>
  </si>
  <si>
    <t>Богачик Ф.М.</t>
  </si>
  <si>
    <t>Косєва О.В.</t>
  </si>
  <si>
    <t>Адаменко Г.П.</t>
  </si>
  <si>
    <t>Сорока В.С.</t>
  </si>
  <si>
    <t>Левіна Г.Г.</t>
  </si>
  <si>
    <t>Зараведя Т.Г.</t>
  </si>
  <si>
    <t>Жогно Л.І.</t>
  </si>
  <si>
    <t>Мазур В.П.</t>
  </si>
  <si>
    <t>Кулібаба О.В.</t>
  </si>
  <si>
    <t>Потапов І.В.</t>
  </si>
  <si>
    <t>Мітакі Ж.Є.</t>
  </si>
  <si>
    <t>Миронець С.В.</t>
  </si>
  <si>
    <t>Циганенко В.В.</t>
  </si>
  <si>
    <t>Косюк І.О.</t>
  </si>
  <si>
    <t>Гезун О.І.</t>
  </si>
  <si>
    <t>Литвинський Б.В.</t>
  </si>
  <si>
    <t>Керімов А.Р.</t>
  </si>
  <si>
    <t xml:space="preserve">Назаренко О.Я.  </t>
  </si>
  <si>
    <t>Кесель О.В.</t>
  </si>
  <si>
    <t>Богомолова І.В.</t>
  </si>
  <si>
    <t>Тимофєєва І.В.</t>
  </si>
  <si>
    <t>Півень Н.Є.</t>
  </si>
  <si>
    <t>Гончарова А.Г.</t>
  </si>
  <si>
    <t>Куцигіна Т.В.</t>
  </si>
  <si>
    <t>Козлюк М.О.</t>
  </si>
  <si>
    <t>Кишлали А.І.</t>
  </si>
  <si>
    <t>Гафійчук Ю.Г.</t>
  </si>
  <si>
    <t>Москаленко Ю.П.</t>
  </si>
  <si>
    <t>Шелар І.О.</t>
  </si>
  <si>
    <t>Лисенко Ю.Д.</t>
  </si>
  <si>
    <t>Добровольська Н.П.</t>
  </si>
  <si>
    <t xml:space="preserve">Волошенюк В.І.   </t>
  </si>
  <si>
    <t>Гончарук О.М.</t>
  </si>
  <si>
    <t>Грицина Н.О.</t>
  </si>
  <si>
    <t>Чкалова Л.О.</t>
  </si>
  <si>
    <t>Степанишена О.В.</t>
  </si>
  <si>
    <t>Писаревська О.С.</t>
  </si>
  <si>
    <t>Тещук В.Й.</t>
  </si>
  <si>
    <t>Гончаренко І.М.</t>
  </si>
  <si>
    <t>Томашева О.Г.</t>
  </si>
  <si>
    <t>Самарський І.М.</t>
  </si>
  <si>
    <t>Данилюк Т.В.</t>
  </si>
  <si>
    <t>Швець О.В.</t>
  </si>
  <si>
    <t>Попова Л.В.</t>
  </si>
  <si>
    <t>Рак О.І.</t>
  </si>
  <si>
    <t>Бенера М.В.</t>
  </si>
  <si>
    <t>Крамаренко Р.П.</t>
  </si>
  <si>
    <t>Васильєва Ю.М.</t>
  </si>
  <si>
    <t>Різванюк О.В.</t>
  </si>
  <si>
    <t>Погорілий Д.М.</t>
  </si>
  <si>
    <t>Рижа Г.Д.</t>
  </si>
  <si>
    <t>Калова М.Ю.</t>
  </si>
  <si>
    <t>Яблуновська В.В.</t>
  </si>
  <si>
    <t>Бальжик Л.М.</t>
  </si>
  <si>
    <t>Селіванов В.В.</t>
  </si>
  <si>
    <t>Медянка Ю.С.</t>
  </si>
  <si>
    <t>Стефанець І.М.</t>
  </si>
  <si>
    <t>Трифонова Л.В.</t>
  </si>
  <si>
    <t>Овсяник Н.О.</t>
  </si>
  <si>
    <t>Ковальчук О.А.</t>
  </si>
  <si>
    <t>Задзік О.О.</t>
  </si>
  <si>
    <t>Бевза О.М.</t>
  </si>
  <si>
    <t>Шестопалюк О.О.</t>
  </si>
  <si>
    <t>Тараненко Л.Г.</t>
  </si>
  <si>
    <t>Мельник І.М.</t>
  </si>
  <si>
    <t>Димніч О.О.</t>
  </si>
  <si>
    <t>Болдецька І.В.</t>
  </si>
  <si>
    <t>Харченко М.В.</t>
  </si>
  <si>
    <t>Телятников О.В.</t>
  </si>
  <si>
    <t>Євсєєва О.В.</t>
  </si>
  <si>
    <t>Хлевнюк А.С.</t>
  </si>
  <si>
    <t>Гуренда Т.В.</t>
  </si>
  <si>
    <t>Гринько В.Ф.</t>
  </si>
  <si>
    <t>Горбенко Т.М</t>
  </si>
  <si>
    <t>Маковська І.Г.</t>
  </si>
  <si>
    <t>Дубна С.В.</t>
  </si>
  <si>
    <t>Лінник О.І.</t>
  </si>
  <si>
    <t>Кульгіна Т.І.</t>
  </si>
  <si>
    <t>Нетребко С.О.</t>
  </si>
  <si>
    <t>Жураковська Т.Л.</t>
  </si>
  <si>
    <t>Кузнєцова Н.І.</t>
  </si>
  <si>
    <t>Мусієнко Т.І.</t>
  </si>
  <si>
    <t>Дзюба С.М.</t>
  </si>
  <si>
    <t>Музика Г.А.</t>
  </si>
  <si>
    <t>Ковтонюк Р.С.</t>
  </si>
  <si>
    <t>Кіфа О.О.</t>
  </si>
  <si>
    <t>Димирова В.І</t>
  </si>
  <si>
    <t>Смирнова О.В.</t>
  </si>
  <si>
    <t>Рапча О.М.</t>
  </si>
  <si>
    <t>Зварич С.І.</t>
  </si>
  <si>
    <t>Галько В.О.</t>
  </si>
  <si>
    <t>Доберчак А.С.</t>
  </si>
  <si>
    <t>Куркатова Г.В.</t>
  </si>
  <si>
    <t>Юрченко М.П.</t>
  </si>
  <si>
    <t>Кушніренко А.С.</t>
  </si>
  <si>
    <t>Лимаренко Я.П.</t>
  </si>
  <si>
    <t>Кісенко А.І.</t>
  </si>
  <si>
    <t>Макогон Н.А.</t>
  </si>
  <si>
    <t>Весна А.В.</t>
  </si>
  <si>
    <t>Клець А.В.</t>
  </si>
  <si>
    <t>Бабенко О.І.</t>
  </si>
  <si>
    <t>Мамай Н.О.</t>
  </si>
  <si>
    <t>Тимчишин Д.О.</t>
  </si>
  <si>
    <t>Войтенко С.М.</t>
  </si>
  <si>
    <t>Далінгер О.Є.</t>
  </si>
  <si>
    <t>Рачинська Т.В.</t>
  </si>
  <si>
    <t>Вишник Л.П.</t>
  </si>
  <si>
    <t>Закусило Є.В.</t>
  </si>
  <si>
    <t>Попрядухіна Н.А.</t>
  </si>
  <si>
    <t>Желєзнікова М.О.</t>
  </si>
  <si>
    <t>Бабенко В.В.</t>
  </si>
  <si>
    <t>Осіпов І.Ю.</t>
  </si>
  <si>
    <t>Дурдас Н.С.</t>
  </si>
  <si>
    <t>Бондар І.М.</t>
  </si>
  <si>
    <t>Межієвська Н.І.</t>
  </si>
  <si>
    <t>Радзілевич Т.В.</t>
  </si>
  <si>
    <t>Фурцева Ж.Е.</t>
  </si>
  <si>
    <t>Глухих О.П.</t>
  </si>
  <si>
    <t>Федченко  Г.В.</t>
  </si>
  <si>
    <t>Нікішіна Т.А.</t>
  </si>
  <si>
    <t xml:space="preserve">Аврамов П.С.   </t>
  </si>
  <si>
    <t>Романенко Н.В.</t>
  </si>
  <si>
    <t>Железкіна О.О.</t>
  </si>
  <si>
    <t>Слюсар І.В.</t>
  </si>
  <si>
    <t>Чернега А.С.</t>
  </si>
  <si>
    <t>Федчишина С.В.</t>
  </si>
  <si>
    <t>Бут Т.М.</t>
  </si>
  <si>
    <t>Бугор І.А.</t>
  </si>
  <si>
    <t>Кірмікчі Ю.М.</t>
  </si>
  <si>
    <t>Компанієць Н.В.</t>
  </si>
  <si>
    <t>Орлова К.О.</t>
  </si>
  <si>
    <t>Дорошенко А.О.</t>
  </si>
  <si>
    <t>Голубова А.О.</t>
  </si>
  <si>
    <t>Головатюк Л.П.</t>
  </si>
  <si>
    <t>Омельченко В.С.</t>
  </si>
  <si>
    <t>Якубовський В.П.</t>
  </si>
  <si>
    <t>Дудка Н.О.</t>
  </si>
  <si>
    <t>Пильникова М.М.</t>
  </si>
  <si>
    <t>Мирний С.В.</t>
  </si>
  <si>
    <t>Максименко О.М.</t>
  </si>
  <si>
    <t>Размустова Н.В.</t>
  </si>
  <si>
    <t>Богачик О.С.</t>
  </si>
  <si>
    <t>Коробко А.В.</t>
  </si>
  <si>
    <t>Шкурко О.В.</t>
  </si>
  <si>
    <t>Явдощук П.К.</t>
  </si>
  <si>
    <t>Ординська К.В.</t>
  </si>
  <si>
    <t>Іваненко Т.В.</t>
  </si>
  <si>
    <t xml:space="preserve">Селіванова О.І </t>
  </si>
  <si>
    <t>Айнзер О.О</t>
  </si>
  <si>
    <t>Хорошун Г.Л.</t>
  </si>
  <si>
    <t>Гуцан Н.І.</t>
  </si>
  <si>
    <t>Пеня В.В.</t>
  </si>
  <si>
    <t>Веремієнко Н.М.</t>
  </si>
  <si>
    <t>Плужник В.М.</t>
  </si>
  <si>
    <t>Тітенко Б.Ю.</t>
  </si>
  <si>
    <t>Кравченко Р.М.</t>
  </si>
  <si>
    <t>Хамедюк А.Ю.</t>
  </si>
  <si>
    <t>Хейлик Н.С.</t>
  </si>
  <si>
    <t>Самойленко С.Г.</t>
  </si>
  <si>
    <t>Курсова А.А.</t>
  </si>
  <si>
    <t>Шпаковська А.Г.</t>
  </si>
  <si>
    <t>Бут В.В.</t>
  </si>
  <si>
    <t>Жечева Г.Ф.</t>
  </si>
  <si>
    <t>Снітко А.В</t>
  </si>
  <si>
    <t>Нараховано єдиний податок 22 %</t>
  </si>
  <si>
    <t>Начальник ФЕС  ВМКЦ ПР підполковник</t>
  </si>
  <si>
    <t>п-к м/сл</t>
  </si>
  <si>
    <t>п/п-к м/сл</t>
  </si>
  <si>
    <t>м-р м/сл</t>
  </si>
  <si>
    <t>к-н м/сл</t>
  </si>
  <si>
    <t>ст.л-т м/сл</t>
  </si>
  <si>
    <t>л-т м/сл</t>
  </si>
  <si>
    <t xml:space="preserve">мол. л-т </t>
  </si>
  <si>
    <t>мол. л-т м/сл</t>
  </si>
  <si>
    <t>мол. с-нт</t>
  </si>
  <si>
    <t>ст. сол-т</t>
  </si>
  <si>
    <t>сол-т</t>
  </si>
  <si>
    <t>Звания</t>
  </si>
  <si>
    <t>Значения звание</t>
  </si>
  <si>
    <t>Дата І звільнення</t>
  </si>
  <si>
    <t xml:space="preserve">Дата І призову </t>
  </si>
  <si>
    <t>Дата ІІ призову</t>
  </si>
  <si>
    <t>Дата ІІ звільнення</t>
  </si>
  <si>
    <t>Дата ІІІ призову</t>
  </si>
  <si>
    <t>Дата ІІІ звільнення</t>
  </si>
  <si>
    <t>Кількість відпрацьованих днів за основною посадою</t>
  </si>
  <si>
    <t>Кількість відпрацьованих днів за тимчасовою посадою</t>
  </si>
  <si>
    <t>Тарифний розряд</t>
  </si>
  <si>
    <t>Тариф розр</t>
  </si>
  <si>
    <t>Тариф грн</t>
  </si>
  <si>
    <t>Дата присвоєння нового військового звання</t>
  </si>
  <si>
    <t>Тарифний розряд за новою (тимчасовою) посадою</t>
  </si>
  <si>
    <t xml:space="preserve">  </t>
  </si>
  <si>
    <t>МІСЯЦЬ</t>
  </si>
  <si>
    <t>РОКУ</t>
  </si>
  <si>
    <t>ЗА</t>
  </si>
  <si>
    <t>Почесне звання %</t>
  </si>
  <si>
    <t>Наукова ст.%</t>
  </si>
  <si>
    <t>%Премии</t>
  </si>
  <si>
    <t>Мотуляк М.А.</t>
  </si>
  <si>
    <t>Білоус І.В.</t>
  </si>
  <si>
    <t>Потапов С.В.</t>
  </si>
  <si>
    <t>№п/п</t>
  </si>
  <si>
    <t>Прізвище</t>
  </si>
  <si>
    <t>Імя</t>
  </si>
  <si>
    <t>По-батькові</t>
  </si>
  <si>
    <t>Таб номер</t>
  </si>
  <si>
    <t>Сума до зарахування</t>
  </si>
  <si>
    <t>ВСЬОГО:</t>
  </si>
  <si>
    <t>Старші вищі, офіцери</t>
  </si>
  <si>
    <t>Молодші офіцери</t>
  </si>
  <si>
    <t>В/сл сержантського, рядового складу</t>
  </si>
  <si>
    <r>
      <t xml:space="preserve">Целомудрий О.І. </t>
    </r>
    <r>
      <rPr>
        <b/>
        <sz val="11"/>
        <rFont val="Times New Roman"/>
        <family val="1"/>
        <charset val="204"/>
      </rPr>
      <t xml:space="preserve"> </t>
    </r>
  </si>
  <si>
    <t>Почесне звання</t>
  </si>
  <si>
    <t>2 категорія</t>
  </si>
  <si>
    <t>3 категорія</t>
  </si>
  <si>
    <t>4 категорія</t>
  </si>
  <si>
    <t>ДЛЯ ЗАЯВКИ</t>
  </si>
  <si>
    <t>СУМА, ЩО ПІДЛЯГАЄ ОПОДАТКУВАННЮ</t>
  </si>
  <si>
    <t>По сторінці:</t>
  </si>
  <si>
    <t>Москаленко І.М.</t>
  </si>
  <si>
    <t>Коломоєць О.С.</t>
  </si>
  <si>
    <t>Власенко Ю.Г.</t>
  </si>
  <si>
    <t>Разом</t>
  </si>
  <si>
    <t>Столбец1</t>
  </si>
  <si>
    <t>Гончаренко Д.І.</t>
  </si>
  <si>
    <t>Бондаренко С.П.</t>
  </si>
  <si>
    <t>Допомога по вагітності та пологам</t>
  </si>
  <si>
    <t>Рибицький В.В.</t>
  </si>
  <si>
    <t>Гарбузняк М.С.</t>
  </si>
  <si>
    <t>Прізвище та ініціали</t>
  </si>
  <si>
    <t>НАРАХОВАНО</t>
  </si>
  <si>
    <t>Доплати та інши виплати</t>
  </si>
  <si>
    <t>УТРИМАНО</t>
  </si>
  <si>
    <t>УСЬОГО</t>
  </si>
  <si>
    <t>Грошова компенсація податку з доходів фізичних осіб</t>
  </si>
  <si>
    <t>До видачі на руки</t>
  </si>
  <si>
    <t>Підпис про отримання (прізвище прописом) або дата та номер реєстру про зарахування на картки</t>
  </si>
  <si>
    <t xml:space="preserve">Сума до видачі: </t>
  </si>
  <si>
    <t>Начальник ВМКЦ Півд Р  полковник м/с</t>
  </si>
  <si>
    <t>(умовне, а за відсутністю умовного - дійсне найменування військової частини)</t>
  </si>
  <si>
    <t>Разом по відомості:</t>
  </si>
  <si>
    <t>Тарифний розряд по грошовому аттестату</t>
  </si>
  <si>
    <t>Кількість днів знаходився до вступу у посдау</t>
  </si>
  <si>
    <t>Старе військове звання</t>
  </si>
  <si>
    <t>Сиргіна О.В.</t>
  </si>
  <si>
    <t>Олійчук О.В.</t>
  </si>
  <si>
    <t>Трачук Т.М.</t>
  </si>
  <si>
    <t>Шумей І.В.</t>
  </si>
  <si>
    <t>Котіц І.Г.</t>
  </si>
  <si>
    <t>Омельян В.В.</t>
  </si>
  <si>
    <t>Мирошниченко Ю.В.</t>
  </si>
  <si>
    <t>Новік А.М.</t>
  </si>
  <si>
    <t>Зимня К.В.</t>
  </si>
  <si>
    <t>НОПС</t>
  </si>
  <si>
    <t>Грицай А.Р.</t>
  </si>
  <si>
    <t>Луговий С. В.</t>
  </si>
  <si>
    <t>Пільгова початок</t>
  </si>
  <si>
    <t>Пільгова кінець</t>
  </si>
  <si>
    <t>Пільгова початок (навчання)</t>
  </si>
  <si>
    <t>Пільгова кінець (навчання)</t>
  </si>
  <si>
    <t>Пільгова кількість днів АТО</t>
  </si>
  <si>
    <t>Пільгова кількість днів навчання</t>
  </si>
  <si>
    <t>Вислуга (пільгова) навчання</t>
  </si>
  <si>
    <t>Бендяк О.В.</t>
  </si>
  <si>
    <t>Дата прибуття в огранізацію, у разі якщо він приступив до виконання обовязків на наступний день після дати у грошовому атестаті</t>
  </si>
  <si>
    <t>місяць за три</t>
  </si>
  <si>
    <t>місяць за півтора</t>
  </si>
  <si>
    <t>місяць за пів</t>
  </si>
  <si>
    <t>місяць за два</t>
  </si>
  <si>
    <t>місяць за 40 днів</t>
  </si>
  <si>
    <t>Пільгова кількість днів міс за 1,5</t>
  </si>
  <si>
    <t>Пільгова кількість днів міс за 2</t>
  </si>
  <si>
    <t>Пільгова кількість днів міс за 40 днів</t>
  </si>
  <si>
    <t>Вислуга (пільгова) місяць за 2</t>
  </si>
  <si>
    <t>Вислуга (пільгова) стрибки з парашютом (місяць за 1,5)</t>
  </si>
  <si>
    <t>Календарна разом з навчанням</t>
  </si>
  <si>
    <t>Вислуга (пільгова) місяць за 40 днів</t>
  </si>
  <si>
    <t>Календарна ількість днів</t>
  </si>
  <si>
    <t>Вислуга (пільгова) АТО рік за 3</t>
  </si>
  <si>
    <t>Календарна</t>
  </si>
  <si>
    <t>Аліфонова В.І.</t>
  </si>
  <si>
    <t>Сіжук Є.Л.</t>
  </si>
  <si>
    <t>Чернецька А.П.</t>
  </si>
  <si>
    <t>Ткач І.О.</t>
  </si>
  <si>
    <t>Манжула І.В.</t>
  </si>
  <si>
    <t>Сергеєєва Г.І.</t>
  </si>
  <si>
    <t>Горбенко Г.І.</t>
  </si>
  <si>
    <t>Мельнікова А.А.</t>
  </si>
  <si>
    <t>Перераховано на вкладні (карткові) рахунки Приватбанк</t>
  </si>
  <si>
    <t>Перераховано на вкладні (карткові) рахунки Укрсіббанк</t>
  </si>
  <si>
    <t>Наліки</t>
  </si>
  <si>
    <t>Індексація</t>
  </si>
  <si>
    <t>Нараховано</t>
  </si>
  <si>
    <t>Прибутковий</t>
  </si>
  <si>
    <t>Військовий збір</t>
  </si>
  <si>
    <t>Аліменти</t>
  </si>
  <si>
    <t xml:space="preserve">Наліки </t>
  </si>
  <si>
    <t>Компенсація приб</t>
  </si>
  <si>
    <t>На кассу</t>
  </si>
  <si>
    <t>по відомості</t>
  </si>
  <si>
    <t>На картки</t>
  </si>
  <si>
    <t>Приват</t>
  </si>
  <si>
    <t>Укрсиббанк</t>
  </si>
  <si>
    <t>ЕСВ</t>
  </si>
  <si>
    <t>Зейналова А.О.</t>
  </si>
  <si>
    <t>Пустовойт Л.В.</t>
  </si>
  <si>
    <t>Оліщук Т.І.</t>
  </si>
  <si>
    <t>Радіонова І.В.</t>
  </si>
  <si>
    <t>Глущенко М.М.</t>
  </si>
  <si>
    <t>Головня Н.С.</t>
  </si>
  <si>
    <t>Столбец2</t>
  </si>
  <si>
    <t>Полякова Ю.В.</t>
  </si>
  <si>
    <t>Дубовик О.М.</t>
  </si>
  <si>
    <t>Куракова</t>
  </si>
  <si>
    <t>Куракова І.Г.</t>
  </si>
  <si>
    <t>Оксентюк Л.І.</t>
  </si>
  <si>
    <t>Акіліна А.О.</t>
  </si>
  <si>
    <t xml:space="preserve">Начальник віддіення персоналу (та стройового) </t>
  </si>
  <si>
    <t>Грошова допомога для оздоровлення</t>
  </si>
  <si>
    <t>Боровська Г.В.</t>
  </si>
  <si>
    <t>Вєлєв О.М.</t>
  </si>
  <si>
    <t>Лєбєдєва О.С.</t>
  </si>
  <si>
    <t>з</t>
  </si>
  <si>
    <t>по</t>
  </si>
  <si>
    <t>яка</t>
  </si>
  <si>
    <t>Калініна Н.О.</t>
  </si>
  <si>
    <t>Околець М.А.</t>
  </si>
  <si>
    <t>Захарчук І.М.</t>
  </si>
  <si>
    <t>Матвєєв К.В.</t>
  </si>
  <si>
    <t>Константінова Г.Д.</t>
  </si>
  <si>
    <t>Яківець Д.С.</t>
  </si>
  <si>
    <t>Васильєва І.С.</t>
  </si>
  <si>
    <t>Бреймурова І.А.</t>
  </si>
  <si>
    <t>Алупой О.С.</t>
  </si>
  <si>
    <t>Гавич Т.С.</t>
  </si>
  <si>
    <t>Кількість відпрацьованих днів з таємністю</t>
  </si>
  <si>
    <t>Кількість відпрацьованих днів з категорією</t>
  </si>
  <si>
    <t>Кількість відпрацьованих днів з наук ступ</t>
  </si>
  <si>
    <t>Кількість відпрацьованих днів з вченим зв</t>
  </si>
  <si>
    <t>КАТЕГОРІЯ в %%</t>
  </si>
  <si>
    <t>№ з/п</t>
  </si>
  <si>
    <t>ПІН чи серія та номер паспорту</t>
  </si>
  <si>
    <t>Прізвище ім'я по-батькові</t>
  </si>
  <si>
    <t>Утримано, грн</t>
  </si>
  <si>
    <t>Прибутковий податок</t>
  </si>
  <si>
    <t>Компенсація ПП</t>
  </si>
  <si>
    <t>Сума до видачі</t>
  </si>
  <si>
    <t>Підпис одержувача</t>
  </si>
  <si>
    <t>Посада</t>
  </si>
  <si>
    <t>До відомості № ____</t>
  </si>
  <si>
    <t>У сумі :</t>
  </si>
  <si>
    <t>Відомість на виплату готівки № _____</t>
  </si>
  <si>
    <t>За цією відомістю виплачено:</t>
  </si>
  <si>
    <t>Кореспондуючий рахунок</t>
  </si>
  <si>
    <t>Код цільового призначення</t>
  </si>
  <si>
    <t>1020/1</t>
  </si>
  <si>
    <t>Код анатітичного рахунку</t>
  </si>
  <si>
    <t>Рахункок, субрахунок</t>
  </si>
  <si>
    <t>6511/1</t>
  </si>
  <si>
    <t>№ за/п</t>
  </si>
  <si>
    <t>ВОС</t>
  </si>
  <si>
    <t>Категорія військовослужбовця</t>
  </si>
  <si>
    <t xml:space="preserve">Сума до перерахування Приватбанк: </t>
  </si>
  <si>
    <t>Сума до перерахування Укрсиббанк:</t>
  </si>
  <si>
    <t>Процент позбавлення премії</t>
  </si>
  <si>
    <t>Рибицька Ю.В.</t>
  </si>
  <si>
    <t>По виконав-чим листам</t>
  </si>
  <si>
    <t>По виконавчим листам через Укрпошту</t>
  </si>
  <si>
    <t>Чаленко О.В.</t>
  </si>
  <si>
    <t>Кісенко В.І.</t>
  </si>
  <si>
    <t>Поросюк Д.В.</t>
  </si>
  <si>
    <t>Родная А.А.</t>
  </si>
  <si>
    <t>Рак К.В.</t>
  </si>
  <si>
    <t>ЕСВ з предродових</t>
  </si>
  <si>
    <t>Рожко Л.А.</t>
  </si>
  <si>
    <t>сумма</t>
  </si>
  <si>
    <t>наказ</t>
  </si>
  <si>
    <t>Трет'як О.М.</t>
  </si>
  <si>
    <t>Куруч В.В.</t>
  </si>
  <si>
    <t>Алексєєнко І.М.</t>
  </si>
  <si>
    <t>Околець А.В.</t>
  </si>
  <si>
    <t>Шаврін О.Д.</t>
  </si>
  <si>
    <t>Колеснік А.В.</t>
  </si>
  <si>
    <t>Примак Р.В.</t>
  </si>
  <si>
    <t>Степанюгіна Г.В.</t>
  </si>
  <si>
    <t>Тимчишин С.О.</t>
  </si>
  <si>
    <t>Нестер К.В.</t>
  </si>
  <si>
    <t>Корнійчук О.С.</t>
  </si>
  <si>
    <t>Драган Г.І.</t>
  </si>
  <si>
    <t xml:space="preserve"> </t>
  </si>
  <si>
    <t>Сивун Л.А.</t>
  </si>
  <si>
    <t>Сідак М.С.</t>
  </si>
  <si>
    <t>Мезєй В.І.</t>
  </si>
  <si>
    <t>Кушнір А.Б.</t>
  </si>
  <si>
    <t>Паладій Н.В.</t>
  </si>
  <si>
    <t>Сирбу М.В.</t>
  </si>
  <si>
    <t>Бурдейна К.Ю.</t>
  </si>
  <si>
    <t>Штрауб С.В.</t>
  </si>
  <si>
    <t>Трофаненко Ю.В.</t>
  </si>
  <si>
    <t>По виконавчим листам безготівково</t>
  </si>
  <si>
    <t>Семенюк С.М.</t>
  </si>
  <si>
    <t>Перший контракт (підйомна)</t>
  </si>
  <si>
    <t>К-ть</t>
  </si>
  <si>
    <t>Ʃ</t>
  </si>
  <si>
    <t>Разом:</t>
  </si>
  <si>
    <t>Роман Кальчук</t>
  </si>
  <si>
    <t>Олег Радзілевич</t>
  </si>
  <si>
    <t xml:space="preserve">Костянтин Степанов </t>
  </si>
  <si>
    <t>Виконавець</t>
  </si>
  <si>
    <t>Швець Н.М.</t>
  </si>
  <si>
    <t>Беркару М.П.</t>
  </si>
  <si>
    <t>Долженкова М.О.</t>
  </si>
  <si>
    <t>РОЗРАХУНКОВО-ПЛАТІЖНА ВІДОМІСТЬ №</t>
  </si>
  <si>
    <t>на виплату грошової допомоги для оздоровлення та матеріальної допомоги для вирішення соціально-побутових питань (інші виплати)</t>
  </si>
  <si>
    <t>Утримано</t>
  </si>
  <si>
    <t>За який період виплачується</t>
  </si>
  <si>
    <t>Матеріальна допомога для виріщення соціально- побутових питань</t>
  </si>
  <si>
    <t>ОГД після укладення 1-го контракту</t>
  </si>
  <si>
    <t>ОГД у разі звільнення</t>
  </si>
  <si>
    <t>ОГД на поховання</t>
  </si>
  <si>
    <t>Компенсація за невикористану відпустку</t>
  </si>
  <si>
    <t>Премія згідно Статуту або інша</t>
  </si>
  <si>
    <t>усього</t>
  </si>
  <si>
    <t>податок з доходів фізичних осіб</t>
  </si>
  <si>
    <t>військовий збір</t>
  </si>
  <si>
    <t>Кількість днів знаходження в ООС (АТО)</t>
  </si>
  <si>
    <t>Виплата за ОСС (АТО)</t>
  </si>
  <si>
    <t>Всього по відомості:</t>
  </si>
  <si>
    <t>Единий соціальний внесток 22%</t>
  </si>
  <si>
    <t>Начальник 18 Регіональної ВЛК полковник м/с</t>
  </si>
  <si>
    <t>Олег Шаврін</t>
  </si>
  <si>
    <t xml:space="preserve">                            Код програмної класифікації, 
вид коштів спеціального фонду, 
найменування установ, що обслуговуються
</t>
  </si>
  <si>
    <t>Номер відомості</t>
  </si>
  <si>
    <t>штатним працівникам</t>
  </si>
  <si>
    <t>№ 58 (аліменти, пош.збір)</t>
  </si>
  <si>
    <t>№ 58 (аліменти) пош.збір через Укрпошту</t>
  </si>
  <si>
    <t>Компенсація прибуткового податку</t>
  </si>
  <si>
    <t xml:space="preserve">за окремими видами </t>
  </si>
  <si>
    <t>Надбавка за вислугу рокыв</t>
  </si>
  <si>
    <t>НОПС 10%</t>
  </si>
  <si>
    <t>сума, що підлягає оподаткуванню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</si>
  <si>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</si>
  <si>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</si>
  <si>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</si>
  <si>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</si>
  <si>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</si>
  <si>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</si>
  <si>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</si>
  <si>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</si>
  <si>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</si>
  <si>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</si>
  <si>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</si>
  <si>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</si>
  <si>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</si>
  <si>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</si>
  <si>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</si>
  <si>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</si>
  <si>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</si>
  <si>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</si>
  <si>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</si>
  <si>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</si>
  <si>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</si>
  <si>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</si>
  <si>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</si>
  <si>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</si>
  <si>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</si>
  <si>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</si>
  <si>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</si>
  <si>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</si>
  <si>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</si>
  <si>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</si>
  <si>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</si>
  <si>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</si>
  <si>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</si>
  <si>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</si>
  <si>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УСЬОГО:</t>
  </si>
  <si>
    <t>Всього</t>
  </si>
  <si>
    <t>Старш оф</t>
  </si>
  <si>
    <t>склад</t>
  </si>
  <si>
    <t>Мол оф</t>
  </si>
  <si>
    <t>сержант</t>
  </si>
  <si>
    <t>ВМКЦ ПР</t>
  </si>
  <si>
    <t>ЗАТВЕРДЖЕНО</t>
  </si>
  <si>
    <t>(найменування суб’єкта державного сектору)</t>
  </si>
  <si>
    <t>Наказ Міністерства фінансів України</t>
  </si>
  <si>
    <t>08.09.2017  №755</t>
  </si>
  <si>
    <t>08199969</t>
  </si>
  <si>
    <t>МЕМОРІАЛЬНИЙ ОРДЕР №5/1</t>
  </si>
  <si>
    <t>за</t>
  </si>
  <si>
    <t>Зведення розрахункових відомостей з грошового забезпечення військовослужбовців  ВМКЦ ПР</t>
  </si>
  <si>
    <t>Зміст операцій</t>
  </si>
  <si>
    <t>ДТ субрахунку</t>
  </si>
  <si>
    <t>КТ субрахунку</t>
  </si>
  <si>
    <t xml:space="preserve">Сума </t>
  </si>
  <si>
    <t>Нараховано грошове забезпечення</t>
  </si>
  <si>
    <t>Утримання аліментів та поштовий збір</t>
  </si>
  <si>
    <t>6518/1</t>
  </si>
  <si>
    <t>Утримання згідно наказу командира</t>
  </si>
  <si>
    <t>7111/1</t>
  </si>
  <si>
    <t>Повернення невик коштів на відрядж</t>
  </si>
  <si>
    <t>Утримання військовий збіровий збір(1,5%)</t>
  </si>
  <si>
    <t>6312/1</t>
  </si>
  <si>
    <t>6311/1</t>
  </si>
  <si>
    <t>Нараховано єдиний податок (22,0%)</t>
  </si>
  <si>
    <t>6313/1</t>
  </si>
  <si>
    <t>Утримано згідно держ виконавч служби</t>
  </si>
  <si>
    <t>Сума оборотів за меморіальним ордером</t>
  </si>
  <si>
    <r>
      <t xml:space="preserve">Виконавець:   </t>
    </r>
    <r>
      <rPr>
        <sz val="14"/>
        <rFont val="Times New Roman"/>
        <family val="1"/>
        <charset val="204"/>
      </rPr>
      <t xml:space="preserve">Бухгалтер ФЕС </t>
    </r>
  </si>
  <si>
    <t xml:space="preserve">(підпис) </t>
  </si>
  <si>
    <t xml:space="preserve">підполковник </t>
  </si>
  <si>
    <t>_____________________</t>
  </si>
  <si>
    <t>Вислуга років</t>
  </si>
  <si>
    <t>ОДНОРАЗОВІ ВИДИ</t>
  </si>
  <si>
    <t>Дядічкін А.Г.</t>
  </si>
  <si>
    <t>Реєстр на Приват</t>
  </si>
  <si>
    <t>Реєстр на Укрсиб</t>
  </si>
  <si>
    <t>РЕЄСТР №</t>
  </si>
  <si>
    <t>Сума до перерахування:</t>
  </si>
  <si>
    <t>Пташник Н.О.</t>
  </si>
  <si>
    <t>Ідентифікаційний номер (за відсутності серія та номер паспарту)</t>
  </si>
  <si>
    <t>Єдиний соціальний внесок</t>
  </si>
  <si>
    <t>Нарахування за заподіяну шкоду</t>
  </si>
  <si>
    <t>Усього утримано</t>
  </si>
  <si>
    <t>Усього нараховано</t>
  </si>
  <si>
    <t xml:space="preserve">Записані у відомості посади військовослужбовців, які їх обіймають </t>
  </si>
  <si>
    <t>відповідають штату (штатному розпису) та списку особового складу військової частини (установи)</t>
  </si>
  <si>
    <t>(найменування військової частини, установи, організації)</t>
  </si>
  <si>
    <t>Кульчицька Г.І.</t>
  </si>
  <si>
    <t>Гринчук М.М.</t>
  </si>
  <si>
    <t xml:space="preserve"> перерахування винагород та одноразових видів грошового звбезпечення військовослужбовцям ВМКЦ ПР згідно Договору № OD/628 від 12.05.2003р.</t>
  </si>
  <si>
    <t>Марценюк С.М.</t>
  </si>
  <si>
    <t>Слівченко М.П.</t>
  </si>
  <si>
    <t>Боднар Я.Л.</t>
  </si>
  <si>
    <t>Висоцька Д.М.</t>
  </si>
  <si>
    <t>Долгова В.А.</t>
  </si>
  <si>
    <t>Тукач Т.Я.</t>
  </si>
  <si>
    <t>Певчев С.О.</t>
  </si>
  <si>
    <t>Улятовська В.В.</t>
  </si>
  <si>
    <t>Собітняк Є.Р.</t>
  </si>
  <si>
    <t>Курій П.О.</t>
  </si>
  <si>
    <t>Тунєвич Т.С.</t>
  </si>
  <si>
    <t>Перефинансововано по АТО на 44032,78 в этом месяце снял 15000 остаток 29032,78</t>
  </si>
  <si>
    <t>Боцуляк О.Р.</t>
  </si>
  <si>
    <t>Москаленко Є.І.</t>
  </si>
  <si>
    <t>Козаченко Л.В</t>
  </si>
  <si>
    <t>Хухлей В.О.</t>
  </si>
  <si>
    <t>Дорошенко А.В.</t>
  </si>
  <si>
    <t>Поріцька Є.Ю.</t>
  </si>
  <si>
    <t>Сухоніс К.Є.</t>
  </si>
  <si>
    <t>Іщенко Л.В.</t>
  </si>
  <si>
    <t>Очеретько Ю.М.</t>
  </si>
  <si>
    <t>Котенко С.В.</t>
  </si>
  <si>
    <t>Премія "Південь"</t>
  </si>
  <si>
    <t>Оверчук І.В.</t>
  </si>
  <si>
    <t>Кононенко В.В.</t>
  </si>
  <si>
    <t>Кравецька Н.В.</t>
  </si>
  <si>
    <t>Сума до перерахування Приватбанк:</t>
  </si>
  <si>
    <t>Найменування виду ГЗ</t>
  </si>
  <si>
    <t>НЕ ОТРИМУЮТЬ</t>
  </si>
  <si>
    <t>Рекрут</t>
  </si>
  <si>
    <t>РАЗОМ</t>
  </si>
  <si>
    <t>ст. пр-к</t>
  </si>
  <si>
    <t>ст. м-т с-т</t>
  </si>
  <si>
    <t>ст. м-т</t>
  </si>
  <si>
    <t>б-й ген</t>
  </si>
  <si>
    <t>ген м-р</t>
  </si>
  <si>
    <t>ген л-т</t>
  </si>
  <si>
    <t>ген п-к</t>
  </si>
  <si>
    <t>надбавка за вислугу років</t>
  </si>
  <si>
    <t>Не отримують</t>
  </si>
  <si>
    <t>Надбавка за таємність</t>
  </si>
  <si>
    <t>Надбавка за категорію</t>
  </si>
  <si>
    <t>Надбавка за поче, вчене звання, за наук ступінь</t>
  </si>
  <si>
    <t>надбавка за особливості проходження служби</t>
  </si>
  <si>
    <t>Пархоменко В.В.</t>
  </si>
  <si>
    <t>Мацера О.В.</t>
  </si>
  <si>
    <t xml:space="preserve">COVID-19 </t>
  </si>
  <si>
    <t xml:space="preserve"> Вислуга на посадах офіцерськ складу (р,м,д) на 1 число даного місяця</t>
  </si>
  <si>
    <t>Плужнік О.Л. вихідна допомога 12970,44*27*50%=175100,94грн. Наказ №110 від 31.05.2021р. Компенсація за не використану відпустку 45 діб. 13385,85/31*45=19431,07грн.</t>
  </si>
  <si>
    <t>Олійникова В.О.</t>
  </si>
  <si>
    <t>Федченко М.В.</t>
  </si>
  <si>
    <t>Грошового забезпечення за ________________ місяць 2021 року</t>
  </si>
  <si>
    <t>Кузьмич О.І.</t>
  </si>
  <si>
    <t>Андрійченко І.О.</t>
  </si>
  <si>
    <t>Череп'ян С.І.</t>
  </si>
  <si>
    <t>Гончаренко Г.С.</t>
  </si>
  <si>
    <t>За рішенням суду</t>
  </si>
  <si>
    <t>Тітенко М.О.</t>
  </si>
  <si>
    <t>Кількість днів АТО</t>
  </si>
  <si>
    <t xml:space="preserve">Кількість днів знаходження в ООС (АТО) </t>
  </si>
  <si>
    <t/>
  </si>
  <si>
    <t>56 від 12.10</t>
  </si>
  <si>
    <t>58 від 19.10</t>
  </si>
  <si>
    <t>61 від 21.10</t>
  </si>
  <si>
    <t xml:space="preserve">Дата  </t>
  </si>
  <si>
    <t>Основна відомість</t>
  </si>
  <si>
    <t>Копейки до 10 округлять</t>
  </si>
  <si>
    <t>Оклад по військовому званню</t>
  </si>
  <si>
    <t xml:space="preserve">Виплата за ОСС (АТО) Нак №  від  </t>
  </si>
  <si>
    <t>кап. 1р.</t>
  </si>
  <si>
    <t>адмірал</t>
  </si>
  <si>
    <t>контр-адмірал</t>
  </si>
  <si>
    <t>п-к юст.</t>
  </si>
  <si>
    <t>кап. 2р.</t>
  </si>
  <si>
    <t>п/п-к юст.</t>
  </si>
  <si>
    <t>кап. 3р.</t>
  </si>
  <si>
    <t>ст. м-н</t>
  </si>
  <si>
    <t>м-н</t>
  </si>
  <si>
    <t>гол. кор. ст-на</t>
  </si>
  <si>
    <t>гол. майст с-нт</t>
  </si>
  <si>
    <t>гол. майст с-на</t>
  </si>
  <si>
    <t>ст. майст с-нт</t>
  </si>
  <si>
    <t>ст. майст с-на</t>
  </si>
  <si>
    <t>майст с-нт</t>
  </si>
  <si>
    <t>штаб - с-нт</t>
  </si>
  <si>
    <t>штаб - с-на</t>
  </si>
  <si>
    <t>гол. ст-на</t>
  </si>
  <si>
    <t>ст-на 1ст.</t>
  </si>
  <si>
    <t>ст-на 2ст.</t>
  </si>
  <si>
    <t>ст. м-с</t>
  </si>
  <si>
    <t>м-с</t>
  </si>
  <si>
    <t>рекрут</t>
  </si>
  <si>
    <t>м-р юст.</t>
  </si>
  <si>
    <t>к-н юст.</t>
  </si>
  <si>
    <t>ст.л-т юст.</t>
  </si>
  <si>
    <t>л-т юст.</t>
  </si>
  <si>
    <t>мол. л-т юст.</t>
  </si>
  <si>
    <t>віце-адмірал</t>
  </si>
  <si>
    <t>к-н/л-т</t>
  </si>
  <si>
    <t>1 категорія</t>
  </si>
  <si>
    <t>Генерали, адмірали</t>
  </si>
  <si>
    <t>Кількість відпрацьованих днів за тимчасовою посадою за попередній місяць</t>
  </si>
  <si>
    <t>%НОПС</t>
  </si>
  <si>
    <t>перерахування грошового забезпечення військовослужбовцям ВМКЦ ПР за грудень 2021 року  згідно Договору № OD/628 від 12.05.2003р.</t>
  </si>
  <si>
    <t>"_____" ______________________ 2022 року</t>
  </si>
  <si>
    <t>У касу для оплати у строк з ________________ до ________________ 2022 року</t>
  </si>
  <si>
    <t>Оздоровлення за 2022</t>
  </si>
  <si>
    <t>Мат допомога за 2022</t>
  </si>
  <si>
    <t>Дата прибуття в організацію, у разі якщо він приступив до виконання обовязків на наступний день після дати у грошовому атестаті</t>
  </si>
  <si>
    <t>місяць 2022 р</t>
  </si>
  <si>
    <t>Аліфонова звільнена 19.01</t>
  </si>
  <si>
    <t>убрать Гавича во 2 мес.</t>
  </si>
  <si>
    <t xml:space="preserve">Виплата за ОСС (АТО) Нак №  від  ,      ТИША н.№ від </t>
  </si>
  <si>
    <t>Оздоровлення, Південь,ковид</t>
  </si>
  <si>
    <t>ООС, Тиша за грудень</t>
  </si>
  <si>
    <t>5 від 18.01</t>
  </si>
  <si>
    <t>6 від 18.01</t>
  </si>
  <si>
    <t>лютий</t>
  </si>
  <si>
    <t>Пер-но на вкладні (карткові)             р-ки Укрсіббанк</t>
  </si>
  <si>
    <t>"01" березня 2021р.</t>
  </si>
  <si>
    <t>Додаток на 3 (трьох)  відомостях</t>
  </si>
  <si>
    <t>№2</t>
  </si>
  <si>
    <t>№ 2б</t>
  </si>
  <si>
    <t xml:space="preserve">        ВМКЦ ПР</t>
  </si>
  <si>
    <t>кількість</t>
  </si>
  <si>
    <t>в/служб</t>
  </si>
  <si>
    <t>РОЗРАХУНКОВО - ПЛАТІЖНА ВІДОМІСТЬ № 2</t>
  </si>
  <si>
    <r>
      <t xml:space="preserve">Виплата за </t>
    </r>
    <r>
      <rPr>
        <b/>
        <sz val="11"/>
        <color theme="1"/>
        <rFont val="Times New Roman"/>
        <family val="1"/>
        <charset val="204"/>
      </rPr>
      <t xml:space="preserve">ООС </t>
    </r>
    <r>
      <rPr>
        <sz val="11"/>
        <color theme="1"/>
        <rFont val="Times New Roman"/>
        <family val="1"/>
        <charset val="204"/>
      </rPr>
      <t xml:space="preserve">(АТО) ,      </t>
    </r>
    <r>
      <rPr>
        <b/>
        <sz val="11"/>
        <color theme="1"/>
        <rFont val="Times New Roman"/>
        <family val="1"/>
        <charset val="204"/>
      </rPr>
      <t>ТИША</t>
    </r>
    <r>
      <rPr>
        <sz val="11"/>
        <color theme="1"/>
        <rFont val="Times New Roman"/>
        <family val="1"/>
        <charset val="204"/>
      </rPr>
      <t xml:space="preserve"> </t>
    </r>
  </si>
  <si>
    <t>Компенсація за             невикористану відпустку</t>
  </si>
  <si>
    <t>командор</t>
  </si>
  <si>
    <t>гол. с-нт</t>
  </si>
  <si>
    <t>Начальник</t>
  </si>
  <si>
    <t xml:space="preserve">Начальник </t>
  </si>
  <si>
    <t xml:space="preserve">Начальник ФЕС  </t>
  </si>
  <si>
    <t xml:space="preserve">Начальник ФЕС                                    </t>
  </si>
  <si>
    <t xml:space="preserve">Начальник                                     </t>
  </si>
  <si>
    <t>НАЧАЛЬНИК ВІДДІЛЕННЯ ПЕРСОНАЛУ ТА СТРОЙОВЕ</t>
  </si>
  <si>
    <t>ВІЙСЬКОВОЇ ЧАСТИНИ А</t>
  </si>
  <si>
    <t xml:space="preserve">РОЗРАХУНКОВО-ПЛАТІЖНА ВІДОМІСТЬ № </t>
  </si>
  <si>
    <r>
      <t xml:space="preserve">Виплата за </t>
    </r>
    <r>
      <rPr>
        <b/>
        <sz val="10"/>
        <color theme="1"/>
        <rFont val="Times New Roman"/>
        <family val="1"/>
        <charset val="204"/>
      </rPr>
      <t xml:space="preserve">ООС </t>
    </r>
    <r>
      <rPr>
        <sz val="10"/>
        <color theme="1"/>
        <rFont val="Times New Roman"/>
        <family val="1"/>
        <charset val="204"/>
      </rPr>
      <t xml:space="preserve">(АТО) Нак №  від  ,     </t>
    </r>
    <r>
      <rPr>
        <b/>
        <sz val="10"/>
        <color theme="1"/>
        <rFont val="Times New Roman"/>
        <family val="1"/>
        <charset val="204"/>
      </rPr>
      <t xml:space="preserve"> ТИША</t>
    </r>
    <r>
      <rPr>
        <sz val="10"/>
        <color theme="1"/>
        <rFont val="Times New Roman"/>
        <family val="1"/>
        <charset val="204"/>
      </rPr>
      <t xml:space="preserve"> н.№    від  </t>
    </r>
  </si>
  <si>
    <r>
      <t>Премія</t>
    </r>
    <r>
      <rPr>
        <b/>
        <sz val="11"/>
        <color theme="1"/>
        <rFont val="Times New Roman"/>
        <family val="1"/>
        <charset val="204"/>
      </rPr>
      <t xml:space="preserve"> "Південь"</t>
    </r>
    <r>
      <rPr>
        <sz val="11"/>
        <color theme="1"/>
        <rFont val="Times New Roman"/>
        <family val="1"/>
        <charset val="204"/>
      </rPr>
      <t xml:space="preserve"> н.№  </t>
    </r>
  </si>
  <si>
    <r>
      <t xml:space="preserve">Грошова допомога для оздоровлення    </t>
    </r>
    <r>
      <rPr>
        <sz val="9"/>
        <color theme="1"/>
        <rFont val="Times New Roman"/>
        <family val="1"/>
        <charset val="204"/>
      </rPr>
      <t xml:space="preserve"> н №</t>
    </r>
  </si>
  <si>
    <t xml:space="preserve">Премія "Південь"Південь        н№  від </t>
  </si>
  <si>
    <t>Премія "Південь"Південь н№2 від</t>
  </si>
  <si>
    <t xml:space="preserve"> перерахування грошового забезпечення військовослужбовцям вч за грудень 2021 року  згідно Договору № OD/628 від 12.05.2003р.</t>
  </si>
  <si>
    <t xml:space="preserve">Начальник ФЕС         </t>
  </si>
  <si>
    <t>Військова частина А3687</t>
  </si>
  <si>
    <t>Ідентифікаційний номер ЄДРПОУ</t>
  </si>
  <si>
    <t xml:space="preserve">Начальник ФЕС </t>
  </si>
  <si>
    <t xml:space="preserve">Роман </t>
  </si>
  <si>
    <t>Олег</t>
  </si>
  <si>
    <t>Костянтин</t>
  </si>
  <si>
    <t>ВІЙСЬКОВОЇ ЧАСТИНИ А3687</t>
  </si>
  <si>
    <t>ЛЮТИЙ</t>
  </si>
  <si>
    <t>НА ВИПЛАТУ ГРОШОВОГО ЗАБЕЗПЕЧЕННЯ</t>
  </si>
  <si>
    <t xml:space="preserve"> генералам, адміралам, офіцерам, прапорщикам, мічманам, військовослужбовцям, які проходять службу за контрактом</t>
  </si>
  <si>
    <t>Командир дивізіону</t>
  </si>
  <si>
    <t>Заступник командира дивізіону</t>
  </si>
  <si>
    <t>Заступник командира дивізіону з морально-психологічного забезпечення</t>
  </si>
  <si>
    <t>Помічник командира дивізіону з правової роботи</t>
  </si>
  <si>
    <t>Офіцер -психолог</t>
  </si>
  <si>
    <t>Головний сержант військової частини</t>
  </si>
  <si>
    <t>Начальник штабу -заступник командира дивізіону</t>
  </si>
  <si>
    <t xml:space="preserve">Заступник начальника штабу </t>
  </si>
  <si>
    <t>Заступник начальника штабу з мобілізаційної роботи</t>
  </si>
  <si>
    <t>Начальник звязку</t>
  </si>
  <si>
    <t>Старший помічник начальника штабу з кадрів і стройової частини</t>
  </si>
  <si>
    <t>Штаб-сержант 3 категорії</t>
  </si>
  <si>
    <t>Відповідальний виконавець</t>
  </si>
  <si>
    <t>Помічнмк командира дивізіону -начальник служби</t>
  </si>
  <si>
    <t>Спеціаліст - оператор</t>
  </si>
  <si>
    <t>Водій-електрик -молодший спеціаліст</t>
  </si>
  <si>
    <t>Начальник групи секретного документального забезпечення</t>
  </si>
  <si>
    <t>Начальник інженерної служби</t>
  </si>
  <si>
    <t>Начальник служби радіаційного , хімічного,біологічного захисту</t>
  </si>
  <si>
    <t>Помічник командира дивізіону з фінансово-економічної  роботи- начальник служби</t>
  </si>
  <si>
    <t>Бухгалтер 1 категорії</t>
  </si>
  <si>
    <t>Бухгалтер 2 категорії</t>
  </si>
  <si>
    <t xml:space="preserve">Бухгалтер </t>
  </si>
  <si>
    <t xml:space="preserve">Заступник командира дивізіону з озброєння -начальник технічної частини </t>
  </si>
  <si>
    <t>Начальник служби ракетно-артилерійського озброєння</t>
  </si>
  <si>
    <t>Начальник автомобільної та бронетанкової служби</t>
  </si>
  <si>
    <t>Діловод</t>
  </si>
  <si>
    <t>Заступник командира дивізіону з тилу-начальник тилу</t>
  </si>
  <si>
    <t>Начальник служби пального і мастильних матеріалів</t>
  </si>
  <si>
    <t>Начальник продовольчої та речової  служби</t>
  </si>
  <si>
    <t>Командир батареї</t>
  </si>
  <si>
    <t>Водій</t>
  </si>
  <si>
    <t xml:space="preserve">Заступник командира батареї -начальник командного пункту </t>
  </si>
  <si>
    <t xml:space="preserve">Офіцер </t>
  </si>
  <si>
    <t>Офіцер</t>
  </si>
  <si>
    <t>Водій -електрик</t>
  </si>
  <si>
    <t>Начальник радіостанції</t>
  </si>
  <si>
    <t>Водій-електрик</t>
  </si>
  <si>
    <t>Механік -радіотелеграфіст</t>
  </si>
  <si>
    <t xml:space="preserve">Командир відділення </t>
  </si>
  <si>
    <t>Водій- електрик</t>
  </si>
  <si>
    <t>Телефоніст-лінійний наглядач</t>
  </si>
  <si>
    <t>Командрир батареї</t>
  </si>
  <si>
    <t>Начальник відділення</t>
  </si>
  <si>
    <t>Заступник командира батареї -начальник відділення</t>
  </si>
  <si>
    <t xml:space="preserve">Інженер </t>
  </si>
  <si>
    <t xml:space="preserve">Технік </t>
  </si>
  <si>
    <t>Старший механік-водій</t>
  </si>
  <si>
    <t>Заступник командира батареї</t>
  </si>
  <si>
    <t xml:space="preserve">Водій </t>
  </si>
  <si>
    <t>Головний сержант- командир відділення</t>
  </si>
  <si>
    <t>Старший водій</t>
  </si>
  <si>
    <t>Такелажник</t>
  </si>
  <si>
    <t>Водій- кранівник</t>
  </si>
  <si>
    <t xml:space="preserve">Старший механік-водій </t>
  </si>
  <si>
    <t>Командир взводу</t>
  </si>
  <si>
    <t>Головний сержант-командир відділення</t>
  </si>
  <si>
    <t xml:space="preserve">Старший стрілець </t>
  </si>
  <si>
    <t>Кулеметник</t>
  </si>
  <si>
    <t>Стрілець</t>
  </si>
  <si>
    <t xml:space="preserve">Начальник відділення </t>
  </si>
  <si>
    <t>Спеціаліст - оператор-водій</t>
  </si>
  <si>
    <t>Начальниу вузла</t>
  </si>
  <si>
    <t>Старший оператор</t>
  </si>
  <si>
    <t>Оператор-лінійний наглядач</t>
  </si>
  <si>
    <t>Начальник  відділення</t>
  </si>
  <si>
    <t xml:space="preserve">Старший оператор </t>
  </si>
  <si>
    <t>Оператор</t>
  </si>
  <si>
    <t>Старший механік акумуляторник</t>
  </si>
  <si>
    <t>Електрозварник-акумуляторник</t>
  </si>
  <si>
    <t>Водій механік</t>
  </si>
  <si>
    <t>Командир відділення</t>
  </si>
  <si>
    <t xml:space="preserve">Водій-механік </t>
  </si>
  <si>
    <t xml:space="preserve">Командир взводу </t>
  </si>
  <si>
    <t xml:space="preserve">Старший водій </t>
  </si>
  <si>
    <t xml:space="preserve">Командрир відділення </t>
  </si>
  <si>
    <t>Старший водій-радіотелефоніст</t>
  </si>
  <si>
    <t>Водій -заправник</t>
  </si>
  <si>
    <t>Начальник Їдальні</t>
  </si>
  <si>
    <t>Старший кухар</t>
  </si>
  <si>
    <t>Кухар</t>
  </si>
  <si>
    <t>Начальник складу</t>
  </si>
  <si>
    <t>Начальник лазні</t>
  </si>
  <si>
    <t>Водій- кочегар</t>
  </si>
  <si>
    <t>Старший топогеодезист</t>
  </si>
  <si>
    <t xml:space="preserve">Оператор -топогеодезист </t>
  </si>
  <si>
    <t>Водій -радіотелефоніст</t>
  </si>
  <si>
    <t xml:space="preserve">Старший маскувальник </t>
  </si>
  <si>
    <t>Маскувальник</t>
  </si>
  <si>
    <t>Водій - радіотелефоніст</t>
  </si>
  <si>
    <t xml:space="preserve">Начальник медичної служби -начальник медичного пункту </t>
  </si>
  <si>
    <t xml:space="preserve">Фельдшер </t>
  </si>
  <si>
    <t xml:space="preserve">Водій- санітар </t>
  </si>
  <si>
    <t>Начальник контрольно-технічного пункту</t>
  </si>
  <si>
    <t>Яцкевич Ю.Я.</t>
  </si>
  <si>
    <t>Яцкевич</t>
  </si>
  <si>
    <t>Юрій</t>
  </si>
  <si>
    <t>Ярославович</t>
  </si>
  <si>
    <t>Міронов О.К.</t>
  </si>
  <si>
    <t>Міронов</t>
  </si>
  <si>
    <t>Олександр</t>
  </si>
  <si>
    <t>Костянтинович</t>
  </si>
  <si>
    <t>ВАКАНТ</t>
  </si>
  <si>
    <t>Максим</t>
  </si>
  <si>
    <t>Олександрович</t>
  </si>
  <si>
    <t>Кілівник Р.Є.</t>
  </si>
  <si>
    <t>Кілівник</t>
  </si>
  <si>
    <t>Ростислав</t>
  </si>
  <si>
    <t>Євгенович</t>
  </si>
  <si>
    <t>Івашов С.О.</t>
  </si>
  <si>
    <t>Івашов</t>
  </si>
  <si>
    <t>Сергій</t>
  </si>
  <si>
    <t>Стелюк Р.В.</t>
  </si>
  <si>
    <t>Стелюк</t>
  </si>
  <si>
    <t>Роман</t>
  </si>
  <si>
    <t>Валерійович</t>
  </si>
  <si>
    <t>Туркевич О.Ю.</t>
  </si>
  <si>
    <t>Туркевич</t>
  </si>
  <si>
    <t>Юрійович</t>
  </si>
  <si>
    <t>Курносенко О.В.</t>
  </si>
  <si>
    <t>Курносенко</t>
  </si>
  <si>
    <t>Васильович</t>
  </si>
  <si>
    <t>Наказенко-Івлева</t>
  </si>
  <si>
    <t>Марія</t>
  </si>
  <si>
    <t>Артурівна</t>
  </si>
  <si>
    <t>Нанакєєва М.Б.</t>
  </si>
  <si>
    <t>Нанакєєва</t>
  </si>
  <si>
    <t>Марина</t>
  </si>
  <si>
    <t>Базарбаївна</t>
  </si>
  <si>
    <t>Черній Л.В.</t>
  </si>
  <si>
    <t>Черній</t>
  </si>
  <si>
    <t>Лариса</t>
  </si>
  <si>
    <t>Валентинівна</t>
  </si>
  <si>
    <t>Сухина Т.М.</t>
  </si>
  <si>
    <t>Сухина</t>
  </si>
  <si>
    <t>Тетяна</t>
  </si>
  <si>
    <t>Михайлівна</t>
  </si>
  <si>
    <t>Костецький С.Д.</t>
  </si>
  <si>
    <t>Костецький</t>
  </si>
  <si>
    <t>Дмитрович</t>
  </si>
  <si>
    <t>Ляшенко С.М.</t>
  </si>
  <si>
    <t>Ляшенко</t>
  </si>
  <si>
    <t>Миколайович</t>
  </si>
  <si>
    <t>Мороз М.П.</t>
  </si>
  <si>
    <t>Мороз</t>
  </si>
  <si>
    <t>Павлович</t>
  </si>
  <si>
    <t>Пятаєв О.В.</t>
  </si>
  <si>
    <t>Пятаєв</t>
  </si>
  <si>
    <t>Володимирович</t>
  </si>
  <si>
    <t>Захарчук Т.А.</t>
  </si>
  <si>
    <t>Захарчук</t>
  </si>
  <si>
    <t>Анатоліївна</t>
  </si>
  <si>
    <t>Бот О.В.</t>
  </si>
  <si>
    <t>Бот</t>
  </si>
  <si>
    <t>Ольга</t>
  </si>
  <si>
    <t>Володимирівна</t>
  </si>
  <si>
    <t>Голуб С.М.</t>
  </si>
  <si>
    <t>Голуб</t>
  </si>
  <si>
    <t>Світлана</t>
  </si>
  <si>
    <t>Миколаївна</t>
  </si>
  <si>
    <t>Байбуз А.О.</t>
  </si>
  <si>
    <t>Байбуз</t>
  </si>
  <si>
    <t>Андрій</t>
  </si>
  <si>
    <t>Таранюк О.В.</t>
  </si>
  <si>
    <t>Таранюк</t>
  </si>
  <si>
    <t>Савенко В.В.</t>
  </si>
  <si>
    <t>Савенко</t>
  </si>
  <si>
    <t>Вадим</t>
  </si>
  <si>
    <t>Прокопчук Т.П.</t>
  </si>
  <si>
    <t>Прокопчук</t>
  </si>
  <si>
    <t>Петрівна</t>
  </si>
  <si>
    <t>Сарафанюк С.В.</t>
  </si>
  <si>
    <t>Сарафанюк</t>
  </si>
  <si>
    <t>Шалавінський А.О.</t>
  </si>
  <si>
    <t>Шалавінський</t>
  </si>
  <si>
    <t>Олегович</t>
  </si>
  <si>
    <t>Балаба Р.О.</t>
  </si>
  <si>
    <t>Балаба</t>
  </si>
  <si>
    <t>Гірченко Ф.М.</t>
  </si>
  <si>
    <t>Гірченко</t>
  </si>
  <si>
    <t>Федор</t>
  </si>
  <si>
    <t>Босенко В.С.</t>
  </si>
  <si>
    <t>Босенко</t>
  </si>
  <si>
    <t>Владислав</t>
  </si>
  <si>
    <t>Сергійович</t>
  </si>
  <si>
    <t>Пульний В.В.</t>
  </si>
  <si>
    <t>Пульний</t>
  </si>
  <si>
    <t>Шаргородський О.В.</t>
  </si>
  <si>
    <t>Шаргородський</t>
  </si>
  <si>
    <t>Парфьонов А.Р.</t>
  </si>
  <si>
    <t>Парфьонов</t>
  </si>
  <si>
    <t>Русланович</t>
  </si>
  <si>
    <t>Ярошевич М.Р.</t>
  </si>
  <si>
    <t>Ярошевич</t>
  </si>
  <si>
    <t>Михайло</t>
  </si>
  <si>
    <t>Ростиславович</t>
  </si>
  <si>
    <t>Беспечний А.В.</t>
  </si>
  <si>
    <t>Беспечний</t>
  </si>
  <si>
    <t>Білик В.Є.</t>
  </si>
  <si>
    <t>Білик</t>
  </si>
  <si>
    <t>Вячеслав</t>
  </si>
  <si>
    <t>вс/сс</t>
  </si>
  <si>
    <t>Датій І.Ю.</t>
  </si>
  <si>
    <t>Датій</t>
  </si>
  <si>
    <t>Іван</t>
  </si>
  <si>
    <t>Кохан А.Б.</t>
  </si>
  <si>
    <t>Кохан</t>
  </si>
  <si>
    <t>Анатолій</t>
  </si>
  <si>
    <t>Богданович</t>
  </si>
  <si>
    <t>Тишевич Є.Б.</t>
  </si>
  <si>
    <t>Тишевич</t>
  </si>
  <si>
    <t>Євген</t>
  </si>
  <si>
    <t>Борисович</t>
  </si>
  <si>
    <t>Каражей В.В.</t>
  </si>
  <si>
    <t>Каражей</t>
  </si>
  <si>
    <t>Василь</t>
  </si>
  <si>
    <t>Цибульський В.Р.</t>
  </si>
  <si>
    <t>Цибульський</t>
  </si>
  <si>
    <t>Потапов О.В.</t>
  </si>
  <si>
    <t>Потапов</t>
  </si>
  <si>
    <t>Віталійович</t>
  </si>
  <si>
    <t>Табачук М.О.</t>
  </si>
  <si>
    <t>Табачук</t>
  </si>
  <si>
    <t>Сухина Р.М.</t>
  </si>
  <si>
    <t>Михайлович</t>
  </si>
  <si>
    <t>Шкребій В.О.</t>
  </si>
  <si>
    <t>Шкребій</t>
  </si>
  <si>
    <t>Скалянський К.Ю.</t>
  </si>
  <si>
    <t>Скалянський</t>
  </si>
  <si>
    <t>Суліма Д.О.</t>
  </si>
  <si>
    <t>Суліма</t>
  </si>
  <si>
    <t>Дмитро</t>
  </si>
  <si>
    <t>Зарванський М.О.</t>
  </si>
  <si>
    <t>Зарванський</t>
  </si>
  <si>
    <t>Мальчук</t>
  </si>
  <si>
    <t>Тимур</t>
  </si>
  <si>
    <t>Вадимович</t>
  </si>
  <si>
    <t>Курижко А.І.</t>
  </si>
  <si>
    <t>Курижко</t>
  </si>
  <si>
    <t>Артем</t>
  </si>
  <si>
    <t>Іванович</t>
  </si>
  <si>
    <t>Клємішев Ю.В.</t>
  </si>
  <si>
    <t>Клємішев</t>
  </si>
  <si>
    <t>Сідорович В.Р.</t>
  </si>
  <si>
    <t>Сідорович</t>
  </si>
  <si>
    <t>Валентин</t>
  </si>
  <si>
    <t>Булатов Р.А.</t>
  </si>
  <si>
    <t>Булатов</t>
  </si>
  <si>
    <t>Радіон</t>
  </si>
  <si>
    <t>Андрійович</t>
  </si>
  <si>
    <t>Калугін І.В.</t>
  </si>
  <si>
    <t>Калугін</t>
  </si>
  <si>
    <t>Борідько  .І.</t>
  </si>
  <si>
    <t>Борідько</t>
  </si>
  <si>
    <t>Ігор</t>
  </si>
  <si>
    <t>Кручинін О.А.</t>
  </si>
  <si>
    <t>Кручинін</t>
  </si>
  <si>
    <t>Анатолійович</t>
  </si>
  <si>
    <t>Логачов Р.В.</t>
  </si>
  <si>
    <t>Логачов</t>
  </si>
  <si>
    <t>Ваталійович</t>
  </si>
  <si>
    <t>Поляков А.С.</t>
  </si>
  <si>
    <t>Поляков</t>
  </si>
  <si>
    <t>Рудий М.О.</t>
  </si>
  <si>
    <t>Рудий</t>
  </si>
  <si>
    <t>Микола</t>
  </si>
  <si>
    <t>Лановенко О.А.</t>
  </si>
  <si>
    <t>Лановенко</t>
  </si>
  <si>
    <t>Валентинович</t>
  </si>
  <si>
    <t>Шевчук О.Г.</t>
  </si>
  <si>
    <t>Шевчук</t>
  </si>
  <si>
    <t>Григорович</t>
  </si>
  <si>
    <t>Баганін Д.О.</t>
  </si>
  <si>
    <t>Баганін</t>
  </si>
  <si>
    <t>Дмитрій</t>
  </si>
  <si>
    <t>Шевчук С.О.</t>
  </si>
  <si>
    <t>Станіслав</t>
  </si>
  <si>
    <t>Чернишенко Є.В.</t>
  </si>
  <si>
    <t>Чернишенко</t>
  </si>
  <si>
    <t>Вікторович</t>
  </si>
  <si>
    <t>Гаценко І.Я.</t>
  </si>
  <si>
    <t>Гаценко</t>
  </si>
  <si>
    <t>Буяр Р.Б.</t>
  </si>
  <si>
    <t>Буяр</t>
  </si>
  <si>
    <t>Мовчан І.Г.</t>
  </si>
  <si>
    <t>Мовчан</t>
  </si>
  <si>
    <t>Ілля</t>
  </si>
  <si>
    <t>Глотов С.О.</t>
  </si>
  <si>
    <t>Глотов</t>
  </si>
  <si>
    <t>Смолярчук А.А.</t>
  </si>
  <si>
    <t>Смолярчук</t>
  </si>
  <si>
    <t>Артур</t>
  </si>
  <si>
    <t>Коваленко В.Є.</t>
  </si>
  <si>
    <t>Коваленко</t>
  </si>
  <si>
    <t>Кічев В.І.</t>
  </si>
  <si>
    <t>Кічев</t>
  </si>
  <si>
    <t>Віктор</t>
  </si>
  <si>
    <t>Казіміров В.С.</t>
  </si>
  <si>
    <t>Казіміров</t>
  </si>
  <si>
    <t>Волканов В.В.</t>
  </si>
  <si>
    <t>Волканов</t>
  </si>
  <si>
    <t>Майновецький П.Ю.</t>
  </si>
  <si>
    <t>Майновецький</t>
  </si>
  <si>
    <t>Петро</t>
  </si>
  <si>
    <t>Пастушков Д.В.</t>
  </si>
  <si>
    <t>Пастушков</t>
  </si>
  <si>
    <t>Кирилов М.М.</t>
  </si>
  <si>
    <t>Кирилов</t>
  </si>
  <si>
    <t>Герасименко Ю.Р.</t>
  </si>
  <si>
    <t>Герасименко</t>
  </si>
  <si>
    <t>Баришніков Д.С.</t>
  </si>
  <si>
    <t>Баришніков</t>
  </si>
  <si>
    <t>Бойко М.Є.</t>
  </si>
  <si>
    <t>Бойко</t>
  </si>
  <si>
    <t>Єдуардович</t>
  </si>
  <si>
    <t>Вожиловський Д.Г.</t>
  </si>
  <si>
    <t>Вожиловський</t>
  </si>
  <si>
    <t>Георгійович</t>
  </si>
  <si>
    <t>Кода А.М.</t>
  </si>
  <si>
    <t>Кода</t>
  </si>
  <si>
    <t>Зозуля В.В.</t>
  </si>
  <si>
    <t>Зозуля</t>
  </si>
  <si>
    <t>Віталій</t>
  </si>
  <si>
    <t>Владиславович</t>
  </si>
  <si>
    <t>Колосов В.А.</t>
  </si>
  <si>
    <t>Колосов</t>
  </si>
  <si>
    <t>Бортник Р.М.</t>
  </si>
  <si>
    <t>Бортник</t>
  </si>
  <si>
    <t>Коваль І.І.</t>
  </si>
  <si>
    <t>Коваль</t>
  </si>
  <si>
    <t>Пожаров Р.М.</t>
  </si>
  <si>
    <t>Пожаров</t>
  </si>
  <si>
    <t>Руслан</t>
  </si>
  <si>
    <t>Грігорьєв М.О.</t>
  </si>
  <si>
    <t>Грігорьєв</t>
  </si>
  <si>
    <t>Панфілов А.Р.</t>
  </si>
  <si>
    <t>Панфілов</t>
  </si>
  <si>
    <t>Романович</t>
  </si>
  <si>
    <t>Сафієв С.А.</t>
  </si>
  <si>
    <t>Сафієв</t>
  </si>
  <si>
    <t>Абдумуталібович</t>
  </si>
  <si>
    <t>Петков Г.Ф.</t>
  </si>
  <si>
    <t>Петков</t>
  </si>
  <si>
    <t>Георгій</t>
  </si>
  <si>
    <t>Федорович</t>
  </si>
  <si>
    <t>Сіренко О.О.</t>
  </si>
  <si>
    <t>Сіренко</t>
  </si>
  <si>
    <t>Мороз В.В.</t>
  </si>
  <si>
    <t>Ротар Р.А.</t>
  </si>
  <si>
    <t>Ротар</t>
  </si>
  <si>
    <t>Карчевський С.В.</t>
  </si>
  <si>
    <t>Карчевський</t>
  </si>
  <si>
    <t>Лущик В.В.</t>
  </si>
  <si>
    <t>Лущик</t>
  </si>
  <si>
    <t>Володимир</t>
  </si>
  <si>
    <t>Гоминюк В.В.</t>
  </si>
  <si>
    <t>Гоминюк</t>
  </si>
  <si>
    <t>Володимировмч</t>
  </si>
  <si>
    <t>Федорняк В.В.</t>
  </si>
  <si>
    <t>Федорняк</t>
  </si>
  <si>
    <t>Шкворець О.І.</t>
  </si>
  <si>
    <t>Шкворець</t>
  </si>
  <si>
    <t>Мельничук І.М.</t>
  </si>
  <si>
    <t>Мельничук</t>
  </si>
  <si>
    <t>Стрігун Д.О.</t>
  </si>
  <si>
    <t>Стрігун</t>
  </si>
  <si>
    <t>Данило</t>
  </si>
  <si>
    <t>Бобок Я.Д.</t>
  </si>
  <si>
    <t>Бобок</t>
  </si>
  <si>
    <t>Янош</t>
  </si>
  <si>
    <t>Досмухамбетов Р.Р.</t>
  </si>
  <si>
    <t>Досмухамбетов</t>
  </si>
  <si>
    <t>Ренат</t>
  </si>
  <si>
    <t>Табачук Н.А.</t>
  </si>
  <si>
    <t>Наталія</t>
  </si>
  <si>
    <t>Алєйнік Г.Р.</t>
  </si>
  <si>
    <t>Алєйнік</t>
  </si>
  <si>
    <t>Григорій</t>
  </si>
  <si>
    <t>Ярмолюк К.О.</t>
  </si>
  <si>
    <t>Ярмолюк</t>
  </si>
  <si>
    <t>Ахмедов В.Е.</t>
  </si>
  <si>
    <t>Ахмедов</t>
  </si>
  <si>
    <t>Вюгар</t>
  </si>
  <si>
    <t>Елданізович</t>
  </si>
  <si>
    <t>Шерстньов М.В.</t>
  </si>
  <si>
    <t>Шерстньов</t>
  </si>
  <si>
    <t>Іванчук В.О.</t>
  </si>
  <si>
    <t>Іванчук</t>
  </si>
  <si>
    <t>Кучєров Ю.Л.</t>
  </si>
  <si>
    <t>Кучєров</t>
  </si>
  <si>
    <t>Леонідович</t>
  </si>
  <si>
    <t>Таранюк Р.В.</t>
  </si>
  <si>
    <t>Новіков С.В.</t>
  </si>
  <si>
    <t>Новіков</t>
  </si>
  <si>
    <t>Феіне Ю.С.</t>
  </si>
  <si>
    <t>Феіне</t>
  </si>
  <si>
    <t>Юлія</t>
  </si>
  <si>
    <t>Сергіївна</t>
  </si>
  <si>
    <t>Стародумов В.М.</t>
  </si>
  <si>
    <t>Стародумов</t>
  </si>
  <si>
    <t>Смолярчук М.Є.</t>
  </si>
  <si>
    <t>Євгенівна</t>
  </si>
  <si>
    <t>Коломійченко В.С.</t>
  </si>
  <si>
    <t>Коломійченко</t>
  </si>
  <si>
    <t>Вікторія</t>
  </si>
  <si>
    <t>Завізіон Д.Р.</t>
  </si>
  <si>
    <t>Завізіон</t>
  </si>
  <si>
    <t>Діана</t>
  </si>
  <si>
    <t>Русланівна</t>
  </si>
  <si>
    <t>Складенко Ф.П.</t>
  </si>
  <si>
    <t>Складенко</t>
  </si>
  <si>
    <t>Федір</t>
  </si>
  <si>
    <t>Петрович</t>
  </si>
  <si>
    <t>Логвіненко О.Ю.</t>
  </si>
  <si>
    <t>Логвіненко</t>
  </si>
  <si>
    <t>Поліщук С.І.</t>
  </si>
  <si>
    <t>Поліщук</t>
  </si>
  <si>
    <t>Жиров О.М.</t>
  </si>
  <si>
    <t>Жиров</t>
  </si>
  <si>
    <t>Денчик О.М.</t>
  </si>
  <si>
    <t>Денчик</t>
  </si>
  <si>
    <t>Максимович</t>
  </si>
  <si>
    <t>Кожокар С.Є.</t>
  </si>
  <si>
    <t>Кожокар</t>
  </si>
  <si>
    <t>Євгенійович</t>
  </si>
  <si>
    <t>М'ясний О.О.</t>
  </si>
  <si>
    <t>М'ясний</t>
  </si>
  <si>
    <t>Стрельцов О.П.</t>
  </si>
  <si>
    <t>Стрельцов</t>
  </si>
  <si>
    <t>Сливоцька С.В.</t>
  </si>
  <si>
    <t>Сливоцька</t>
  </si>
  <si>
    <t>Сніжана</t>
  </si>
  <si>
    <t>Віталіївна</t>
  </si>
  <si>
    <t>Головач М.О.</t>
  </si>
  <si>
    <t>Головач</t>
  </si>
  <si>
    <t>Олександрівна</t>
  </si>
  <si>
    <t>Акатов Д.К.</t>
  </si>
  <si>
    <t>Акатов</t>
  </si>
  <si>
    <t>Клокар Г.А.</t>
  </si>
  <si>
    <t>Клокар</t>
  </si>
  <si>
    <t>Геннадій</t>
  </si>
  <si>
    <t>Акимович</t>
  </si>
  <si>
    <t>Головач О.Г.</t>
  </si>
  <si>
    <t>Поймало М.В.</t>
  </si>
  <si>
    <t>Поймало</t>
  </si>
  <si>
    <t>Коваленко Є.В.</t>
  </si>
  <si>
    <t>Волков А.В.</t>
  </si>
  <si>
    <t>Волков</t>
  </si>
  <si>
    <t>Вячеславович</t>
  </si>
  <si>
    <t>Гега В.В.</t>
  </si>
  <si>
    <t>Гега</t>
  </si>
  <si>
    <t>Носаченко В.Г.</t>
  </si>
  <si>
    <t>Носаченко</t>
  </si>
  <si>
    <t>Генадійович</t>
  </si>
  <si>
    <t>Генчєв В.М.</t>
  </si>
  <si>
    <t>Генчєв</t>
  </si>
  <si>
    <t>Богдан</t>
  </si>
  <si>
    <t>Акатова О.О.</t>
  </si>
  <si>
    <t>Акатова</t>
  </si>
  <si>
    <t>Оксана</t>
  </si>
  <si>
    <t>Руденко С.С.</t>
  </si>
  <si>
    <t>Руденко</t>
  </si>
  <si>
    <t>Прокопчук В.В.</t>
  </si>
  <si>
    <t>3690101876</t>
  </si>
  <si>
    <t>Гега Б.В.</t>
  </si>
  <si>
    <t>UA673510050000026204808496439</t>
  </si>
  <si>
    <t>UA533510050000026205807691557</t>
  </si>
  <si>
    <t>UA653510050000026200809153980</t>
  </si>
  <si>
    <t>UA283510050000026201808572709</t>
  </si>
  <si>
    <t>3509706232</t>
  </si>
  <si>
    <t>UA423510050000026201808761316</t>
  </si>
  <si>
    <t>UA263510050000026209807798122</t>
  </si>
  <si>
    <t>3052700217</t>
  </si>
  <si>
    <t>UA243510050000026206809062558</t>
  </si>
  <si>
    <t>UA963510050000026200809275448</t>
  </si>
  <si>
    <t>UA823510050000026206809146098</t>
  </si>
  <si>
    <t>UA603510050000026203806636430</t>
  </si>
  <si>
    <t>UA413510050000026206806453922</t>
  </si>
  <si>
    <t>Наказенко-Івлева М.А.</t>
  </si>
  <si>
    <t xml:space="preserve">Начальник  фінансово-економічної служби </t>
  </si>
  <si>
    <r>
      <t>Перевірив:</t>
    </r>
    <r>
      <rPr>
        <sz val="14"/>
        <rFont val="Times New Roman"/>
        <family val="1"/>
        <charset val="204"/>
      </rPr>
      <t xml:space="preserve">  </t>
    </r>
  </si>
  <si>
    <t>Мальчук Т.В.</t>
  </si>
  <si>
    <t>Д</t>
  </si>
  <si>
    <t>30 від 01.03</t>
  </si>
  <si>
    <t>31 від 01.03</t>
  </si>
  <si>
    <t>UA493510050000026208808387793</t>
  </si>
  <si>
    <t xml:space="preserve">Аліменти </t>
  </si>
  <si>
    <t>НАЛІКИ</t>
  </si>
</sst>
</file>

<file path=xl/styles.xml><?xml version="1.0" encoding="utf-8"?>
<styleSheet xmlns="http://schemas.openxmlformats.org/spreadsheetml/2006/main">
  <numFmts count="10">
    <numFmt numFmtId="164" formatCode="_-* #,##0.00\ &quot;₽&quot;_-;\-* #,##0.00\ &quot;₽&quot;_-;_-* &quot;-&quot;??\ &quot;₽&quot;_-;_-@_-"/>
    <numFmt numFmtId="165" formatCode="d/m/yy;@"/>
    <numFmt numFmtId="166" formatCode="dd/mm/yy;@"/>
    <numFmt numFmtId="167" formatCode="0.0%"/>
    <numFmt numFmtId="168" formatCode="0.00;[Red]0.00"/>
    <numFmt numFmtId="169" formatCode="0.0"/>
    <numFmt numFmtId="170" formatCode="d/m;@"/>
    <numFmt numFmtId="171" formatCode="#,##0.00_ ;[Red]\-#,##0.00\ "/>
    <numFmt numFmtId="172" formatCode="_-* #,##0.00&quot;р.&quot;_-;\-* #,##0.00&quot;р.&quot;_-;_-* &quot;-&quot;??&quot;р.&quot;_-;_-@_-"/>
    <numFmt numFmtId="173" formatCode="#,##0_ ;[Red]\-#,##0\ "/>
  </numFmts>
  <fonts count="90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2"/>
      <name val="Times New Roman Cyr"/>
      <family val="1"/>
      <charset val="204"/>
    </font>
    <font>
      <sz val="12"/>
      <name val="Times New Roman Cyr"/>
      <family val="1"/>
      <charset val="204"/>
    </font>
    <font>
      <sz val="12"/>
      <name val="Arial Cyr"/>
      <charset val="204"/>
    </font>
    <font>
      <b/>
      <sz val="11"/>
      <name val="Times New Roman Cyr"/>
      <family val="1"/>
      <charset val="204"/>
    </font>
    <font>
      <b/>
      <sz val="10"/>
      <name val="Times New Roman Cyr"/>
      <family val="1"/>
      <charset val="204"/>
    </font>
    <font>
      <b/>
      <sz val="16"/>
      <name val="Times New Roman Cyr"/>
      <family val="1"/>
      <charset val="204"/>
    </font>
    <font>
      <b/>
      <sz val="10"/>
      <name val="Arial"/>
      <family val="2"/>
      <charset val="204"/>
    </font>
    <font>
      <b/>
      <sz val="10"/>
      <name val="Arial Cyr"/>
      <family val="2"/>
      <charset val="204"/>
    </font>
    <font>
      <b/>
      <sz val="9"/>
      <name val="Arial Cyr"/>
      <family val="2"/>
      <charset val="204"/>
    </font>
    <font>
      <sz val="10"/>
      <color theme="0" tint="-0.14999847407452621"/>
      <name val="Arial Cyr"/>
      <family val="2"/>
      <charset val="204"/>
    </font>
    <font>
      <sz val="11"/>
      <color theme="0" tint="-0.14999847407452621"/>
      <name val="Calibri"/>
      <family val="2"/>
      <charset val="204"/>
      <scheme val="minor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sz val="11"/>
      <color theme="1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color theme="0" tint="-0.14999847407452621"/>
      <name val="Times New Roman"/>
      <family val="1"/>
      <charset val="204"/>
    </font>
    <font>
      <i/>
      <sz val="11"/>
      <color rgb="FF0000FF"/>
      <name val="Times New Roman"/>
      <family val="1"/>
      <charset val="204"/>
    </font>
    <font>
      <b/>
      <sz val="12"/>
      <name val="Times New Roman"/>
      <family val="1"/>
      <charset val="204"/>
    </font>
    <font>
      <sz val="10"/>
      <name val="Times New Roman"/>
      <family val="1"/>
      <charset val="204"/>
    </font>
    <font>
      <sz val="26"/>
      <color theme="1"/>
      <name val="Calibri"/>
      <family val="2"/>
      <charset val="204"/>
      <scheme val="minor"/>
    </font>
    <font>
      <b/>
      <sz val="26"/>
      <name val="Times New Roman Cyr"/>
      <family val="1"/>
      <charset val="204"/>
    </font>
    <font>
      <b/>
      <sz val="26"/>
      <color theme="1"/>
      <name val="Times New Roman"/>
      <family val="1"/>
      <charset val="204"/>
    </font>
    <font>
      <sz val="10"/>
      <color theme="0" tint="-0.249977111117893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9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9"/>
      <name val="Times New Roman"/>
      <family val="1"/>
      <charset val="204"/>
    </font>
    <font>
      <b/>
      <i/>
      <sz val="11"/>
      <name val="Times New Roman"/>
      <family val="1"/>
      <charset val="204"/>
    </font>
    <font>
      <sz val="12"/>
      <name val="Times New Roman"/>
      <family val="1"/>
      <charset val="204"/>
    </font>
    <font>
      <b/>
      <sz val="14"/>
      <name val="Times New Roman Cyr"/>
      <family val="1"/>
      <charset val="204"/>
    </font>
    <font>
      <b/>
      <u/>
      <sz val="14"/>
      <name val="Times New Roman Cyr"/>
      <family val="1"/>
      <charset val="204"/>
    </font>
    <font>
      <sz val="10"/>
      <color theme="1"/>
      <name val="Calibri"/>
      <family val="2"/>
      <charset val="204"/>
      <scheme val="minor"/>
    </font>
    <font>
      <sz val="11"/>
      <color rgb="FFFF0000"/>
      <name val="Times New Roman"/>
      <family val="1"/>
      <charset val="204"/>
    </font>
    <font>
      <i/>
      <sz val="11"/>
      <name val="Times New Roman"/>
      <family val="1"/>
      <charset val="204"/>
    </font>
    <font>
      <sz val="8"/>
      <color theme="0" tint="-0.249977111117893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8"/>
      <name val="Times New Roman"/>
      <family val="1"/>
      <charset val="204"/>
    </font>
    <font>
      <sz val="8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8"/>
      <name val="Arial"/>
      <family val="2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b/>
      <sz val="9"/>
      <name val="Arial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0"/>
      <color theme="1"/>
      <name val="Calibri"/>
      <family val="2"/>
      <scheme val="minor"/>
    </font>
    <font>
      <b/>
      <sz val="9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18"/>
      <color theme="1"/>
      <name val="Times New Roman"/>
      <family val="1"/>
      <charset val="204"/>
    </font>
    <font>
      <b/>
      <sz val="18"/>
      <name val="Times New Roman"/>
      <family val="1"/>
      <charset val="204"/>
    </font>
    <font>
      <sz val="18"/>
      <color theme="1"/>
      <name val="Times New Roman"/>
      <family val="1"/>
      <charset val="204"/>
    </font>
    <font>
      <b/>
      <u/>
      <sz val="18"/>
      <name val="Times New Roman Cyr"/>
      <family val="1"/>
      <charset val="204"/>
    </font>
    <font>
      <sz val="11"/>
      <color theme="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sz val="12"/>
      <name val="Times New Roman Cyr"/>
      <charset val="204"/>
    </font>
    <font>
      <sz val="12"/>
      <name val="Times New Roman Cyr"/>
    </font>
    <font>
      <sz val="11"/>
      <color rgb="FFFF0000"/>
      <name val="Calibri"/>
      <family val="2"/>
      <charset val="204"/>
      <scheme val="minor"/>
    </font>
    <font>
      <b/>
      <sz val="16"/>
      <color theme="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sz val="11"/>
      <color theme="4" tint="0.39997558519241921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0"/>
      <color rgb="FFFF0000"/>
      <name val="Times New Roman"/>
      <family val="1"/>
      <charset val="204"/>
    </font>
    <font>
      <sz val="10"/>
      <color rgb="FF000000"/>
      <name val="Times New Roman"/>
      <family val="1"/>
      <charset val="204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2" fillId="0" borderId="0"/>
    <xf numFmtId="164" fontId="87" fillId="0" borderId="0" applyFont="0" applyFill="0" applyBorder="0" applyAlignment="0" applyProtection="0"/>
    <xf numFmtId="0" fontId="2" fillId="0" borderId="0"/>
    <xf numFmtId="172" fontId="87" fillId="0" borderId="0" applyFont="0" applyFill="0" applyBorder="0" applyAlignment="0" applyProtection="0"/>
    <xf numFmtId="0" fontId="87" fillId="0" borderId="0"/>
    <xf numFmtId="0" fontId="2" fillId="0" borderId="0"/>
  </cellStyleXfs>
  <cellXfs count="1187">
    <xf numFmtId="0" fontId="0" fillId="0" borderId="0" xfId="0"/>
    <xf numFmtId="0" fontId="1" fillId="0" borderId="0" xfId="0" applyFont="1"/>
    <xf numFmtId="2" fontId="4" fillId="0" borderId="5" xfId="1" applyNumberFormat="1" applyFont="1" applyBorder="1"/>
    <xf numFmtId="0" fontId="0" fillId="0" borderId="5" xfId="0" applyBorder="1"/>
    <xf numFmtId="2" fontId="4" fillId="0" borderId="5" xfId="1" applyNumberFormat="1" applyFont="1" applyFill="1" applyBorder="1"/>
    <xf numFmtId="0" fontId="1" fillId="0" borderId="9" xfId="0" applyFont="1" applyBorder="1"/>
    <xf numFmtId="2" fontId="4" fillId="0" borderId="8" xfId="1" applyNumberFormat="1" applyFont="1" applyFill="1" applyBorder="1"/>
    <xf numFmtId="0" fontId="0" fillId="0" borderId="0" xfId="0" applyBorder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6" fillId="0" borderId="0" xfId="0" applyNumberFormat="1" applyFont="1" applyAlignment="1">
      <alignment horizontal="left" vertical="top"/>
    </xf>
    <xf numFmtId="0" fontId="5" fillId="0" borderId="0" xfId="0" applyFont="1" applyAlignment="1"/>
    <xf numFmtId="0" fontId="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3" fillId="0" borderId="0" xfId="0" applyFont="1" applyAlignment="1"/>
    <xf numFmtId="49" fontId="3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0" fontId="3" fillId="0" borderId="0" xfId="0" applyFont="1" applyBorder="1" applyAlignment="1">
      <alignment horizontal="center"/>
    </xf>
    <xf numFmtId="2" fontId="0" fillId="0" borderId="0" xfId="0" applyNumberFormat="1"/>
    <xf numFmtId="0" fontId="0" fillId="0" borderId="10" xfId="0" applyBorder="1"/>
    <xf numFmtId="168" fontId="11" fillId="4" borderId="10" xfId="0" applyNumberFormat="1" applyFont="1" applyFill="1" applyBorder="1" applyAlignment="1">
      <alignment horizontal="center" wrapText="1"/>
    </xf>
    <xf numFmtId="1" fontId="0" fillId="0" borderId="10" xfId="0" applyNumberFormat="1" applyBorder="1"/>
    <xf numFmtId="2" fontId="0" fillId="0" borderId="10" xfId="0" applyNumberFormat="1" applyBorder="1"/>
    <xf numFmtId="0" fontId="0" fillId="0" borderId="12" xfId="0" applyBorder="1"/>
    <xf numFmtId="0" fontId="1" fillId="0" borderId="13" xfId="0" applyFont="1" applyBorder="1"/>
    <xf numFmtId="0" fontId="1" fillId="0" borderId="14" xfId="0" applyFont="1" applyBorder="1"/>
    <xf numFmtId="2" fontId="1" fillId="0" borderId="10" xfId="0" applyNumberFormat="1" applyFont="1" applyBorder="1"/>
    <xf numFmtId="0" fontId="16" fillId="0" borderId="0" xfId="0" applyFont="1"/>
    <xf numFmtId="2" fontId="17" fillId="0" borderId="2" xfId="1" applyNumberFormat="1" applyFont="1" applyBorder="1"/>
    <xf numFmtId="2" fontId="18" fillId="0" borderId="2" xfId="1" applyNumberFormat="1" applyFont="1" applyBorder="1"/>
    <xf numFmtId="2" fontId="17" fillId="2" borderId="2" xfId="1" applyNumberFormat="1" applyFont="1" applyFill="1" applyBorder="1"/>
    <xf numFmtId="2" fontId="17" fillId="0" borderId="0" xfId="1" applyNumberFormat="1" applyFont="1" applyBorder="1"/>
    <xf numFmtId="2" fontId="17" fillId="0" borderId="0" xfId="1" applyNumberFormat="1" applyFont="1" applyBorder="1" applyAlignment="1">
      <alignment horizontal="right"/>
    </xf>
    <xf numFmtId="0" fontId="23" fillId="0" borderId="0" xfId="0" applyFont="1"/>
    <xf numFmtId="0" fontId="24" fillId="0" borderId="0" xfId="0" applyFont="1" applyAlignment="1">
      <alignment horizontal="center"/>
    </xf>
    <xf numFmtId="0" fontId="25" fillId="0" borderId="0" xfId="0" applyFont="1" applyAlignment="1">
      <alignment horizontal="right" vertical="center"/>
    </xf>
    <xf numFmtId="0" fontId="24" fillId="0" borderId="0" xfId="0" applyFont="1" applyBorder="1" applyAlignment="1">
      <alignment horizontal="center"/>
    </xf>
    <xf numFmtId="0" fontId="24" fillId="0" borderId="0" xfId="0" applyFont="1" applyAlignment="1">
      <alignment horizontal="left"/>
    </xf>
    <xf numFmtId="0" fontId="24" fillId="0" borderId="0" xfId="0" applyFont="1" applyAlignment="1"/>
    <xf numFmtId="0" fontId="17" fillId="0" borderId="7" xfId="1" applyNumberFormat="1" applyFont="1" applyBorder="1" applyAlignment="1">
      <alignment horizontal="center" vertical="center" textRotation="90" wrapText="1"/>
    </xf>
    <xf numFmtId="0" fontId="17" fillId="0" borderId="7" xfId="1" applyNumberFormat="1" applyFont="1" applyBorder="1" applyAlignment="1">
      <alignment horizontal="center" vertical="center" textRotation="90"/>
    </xf>
    <xf numFmtId="0" fontId="0" fillId="0" borderId="2" xfId="0" applyBorder="1"/>
    <xf numFmtId="0" fontId="19" fillId="2" borderId="7" xfId="1" applyFont="1" applyFill="1" applyBorder="1" applyAlignment="1">
      <alignment horizontal="center" vertical="center"/>
    </xf>
    <xf numFmtId="14" fontId="17" fillId="0" borderId="7" xfId="1" applyNumberFormat="1" applyFont="1" applyBorder="1" applyAlignment="1">
      <alignment horizontal="center" vertical="center"/>
    </xf>
    <xf numFmtId="0" fontId="29" fillId="0" borderId="0" xfId="0" applyFont="1"/>
    <xf numFmtId="0" fontId="13" fillId="2" borderId="0" xfId="0" applyFont="1" applyFill="1"/>
    <xf numFmtId="0" fontId="13" fillId="0" borderId="0" xfId="0" applyFont="1"/>
    <xf numFmtId="2" fontId="17" fillId="2" borderId="6" xfId="1" applyNumberFormat="1" applyFont="1" applyFill="1" applyBorder="1"/>
    <xf numFmtId="49" fontId="17" fillId="2" borderId="6" xfId="1" applyNumberFormat="1" applyFont="1" applyFill="1" applyBorder="1" applyAlignment="1">
      <alignment horizontal="left"/>
    </xf>
    <xf numFmtId="2" fontId="35" fillId="0" borderId="2" xfId="1" applyNumberFormat="1" applyFont="1" applyBorder="1"/>
    <xf numFmtId="2" fontId="35" fillId="2" borderId="2" xfId="1" applyNumberFormat="1" applyFont="1" applyFill="1" applyBorder="1"/>
    <xf numFmtId="2" fontId="17" fillId="0" borderId="7" xfId="1" applyNumberFormat="1" applyFont="1" applyBorder="1"/>
    <xf numFmtId="2" fontId="35" fillId="0" borderId="7" xfId="1" applyNumberFormat="1" applyFont="1" applyBorder="1"/>
    <xf numFmtId="2" fontId="27" fillId="0" borderId="15" xfId="1" applyNumberFormat="1" applyFont="1" applyBorder="1"/>
    <xf numFmtId="2" fontId="17" fillId="0" borderId="3" xfId="1" applyNumberFormat="1" applyFont="1" applyBorder="1"/>
    <xf numFmtId="2" fontId="35" fillId="0" borderId="3" xfId="1" applyNumberFormat="1" applyFont="1" applyBorder="1"/>
    <xf numFmtId="2" fontId="31" fillId="0" borderId="19" xfId="1" applyNumberFormat="1" applyFont="1" applyBorder="1"/>
    <xf numFmtId="2" fontId="31" fillId="0" borderId="23" xfId="1" applyNumberFormat="1" applyFont="1" applyBorder="1"/>
    <xf numFmtId="0" fontId="36" fillId="0" borderId="0" xfId="1" applyNumberFormat="1" applyFont="1" applyBorder="1" applyAlignment="1"/>
    <xf numFmtId="0" fontId="36" fillId="0" borderId="0" xfId="1" applyFont="1" applyBorder="1" applyAlignment="1"/>
    <xf numFmtId="0" fontId="37" fillId="0" borderId="0" xfId="0" applyFont="1" applyAlignment="1">
      <alignment horizontal="center"/>
    </xf>
    <xf numFmtId="0" fontId="38" fillId="0" borderId="0" xfId="0" applyFont="1" applyBorder="1" applyAlignment="1">
      <alignment horizontal="center"/>
    </xf>
    <xf numFmtId="0" fontId="39" fillId="0" borderId="0" xfId="0" applyFont="1" applyAlignment="1">
      <alignment horizontal="center" vertical="top"/>
    </xf>
    <xf numFmtId="14" fontId="26" fillId="2" borderId="7" xfId="1" applyNumberFormat="1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29" fillId="2" borderId="0" xfId="0" applyFont="1" applyFill="1"/>
    <xf numFmtId="2" fontId="17" fillId="0" borderId="9" xfId="1" applyNumberFormat="1" applyFont="1" applyBorder="1"/>
    <xf numFmtId="49" fontId="17" fillId="0" borderId="2" xfId="1" applyNumberFormat="1" applyFont="1" applyBorder="1"/>
    <xf numFmtId="2" fontId="0" fillId="0" borderId="2" xfId="0" applyNumberFormat="1" applyBorder="1"/>
    <xf numFmtId="49" fontId="17" fillId="2" borderId="2" xfId="1" applyNumberFormat="1" applyFont="1" applyFill="1" applyBorder="1"/>
    <xf numFmtId="0" fontId="10" fillId="0" borderId="10" xfId="0" applyFont="1" applyBorder="1" applyAlignment="1">
      <alignment horizontal="center" vertical="center" wrapText="1"/>
    </xf>
    <xf numFmtId="2" fontId="35" fillId="0" borderId="2" xfId="1" applyNumberFormat="1" applyFont="1" applyFill="1" applyBorder="1"/>
    <xf numFmtId="0" fontId="44" fillId="0" borderId="0" xfId="0" applyFont="1"/>
    <xf numFmtId="2" fontId="44" fillId="0" borderId="0" xfId="0" applyNumberFormat="1" applyFont="1"/>
    <xf numFmtId="0" fontId="45" fillId="0" borderId="0" xfId="0" applyFont="1"/>
    <xf numFmtId="0" fontId="0" fillId="0" borderId="0" xfId="0" applyFont="1"/>
    <xf numFmtId="0" fontId="0" fillId="0" borderId="2" xfId="0" applyFont="1" applyBorder="1"/>
    <xf numFmtId="0" fontId="0" fillId="0" borderId="0" xfId="0" applyAlignment="1">
      <alignment horizontal="center"/>
    </xf>
    <xf numFmtId="0" fontId="17" fillId="0" borderId="7" xfId="1" applyNumberFormat="1" applyFont="1" applyFill="1" applyBorder="1" applyAlignment="1">
      <alignment horizontal="center" vertical="center" textRotation="90"/>
    </xf>
    <xf numFmtId="0" fontId="29" fillId="0" borderId="0" xfId="0" applyFont="1" applyFill="1"/>
    <xf numFmtId="0" fontId="0" fillId="0" borderId="0" xfId="0" applyFill="1"/>
    <xf numFmtId="1" fontId="29" fillId="0" borderId="0" xfId="0" applyNumberFormat="1" applyFont="1" applyFill="1"/>
    <xf numFmtId="0" fontId="0" fillId="0" borderId="0" xfId="0" applyNumberFormat="1" applyAlignment="1">
      <alignment horizontal="center" wrapText="1"/>
    </xf>
    <xf numFmtId="14" fontId="0" fillId="0" borderId="0" xfId="0" applyNumberFormat="1"/>
    <xf numFmtId="1" fontId="48" fillId="0" borderId="0" xfId="0" applyNumberFormat="1" applyFont="1" applyFill="1"/>
    <xf numFmtId="0" fontId="0" fillId="3" borderId="0" xfId="0" applyFill="1"/>
    <xf numFmtId="0" fontId="0" fillId="0" borderId="7" xfId="0" applyBorder="1"/>
    <xf numFmtId="1" fontId="0" fillId="0" borderId="7" xfId="0" applyNumberFormat="1" applyBorder="1"/>
    <xf numFmtId="0" fontId="0" fillId="0" borderId="25" xfId="0" applyBorder="1"/>
    <xf numFmtId="2" fontId="0" fillId="0" borderId="7" xfId="0" applyNumberFormat="1" applyBorder="1"/>
    <xf numFmtId="0" fontId="0" fillId="0" borderId="23" xfId="0" applyBorder="1"/>
    <xf numFmtId="0" fontId="49" fillId="0" borderId="0" xfId="0" applyFont="1"/>
    <xf numFmtId="2" fontId="45" fillId="0" borderId="23" xfId="0" applyNumberFormat="1" applyFont="1" applyBorder="1"/>
    <xf numFmtId="0" fontId="1" fillId="0" borderId="10" xfId="0" applyFont="1" applyBorder="1" applyAlignment="1">
      <alignment vertical="center" wrapText="1"/>
    </xf>
    <xf numFmtId="0" fontId="1" fillId="0" borderId="10" xfId="0" applyFont="1" applyBorder="1" applyAlignment="1">
      <alignment horizontal="center" vertical="center" wrapText="1"/>
    </xf>
    <xf numFmtId="2" fontId="51" fillId="0" borderId="7" xfId="0" applyNumberFormat="1" applyFont="1" applyBorder="1"/>
    <xf numFmtId="0" fontId="52" fillId="0" borderId="0" xfId="0" applyFont="1" applyAlignment="1">
      <alignment horizontal="center"/>
    </xf>
    <xf numFmtId="0" fontId="53" fillId="0" borderId="0" xfId="0" applyFont="1"/>
    <xf numFmtId="0" fontId="45" fillId="0" borderId="10" xfId="0" applyFont="1" applyBorder="1" applyAlignment="1">
      <alignment horizontal="center" vertical="center" wrapText="1"/>
    </xf>
    <xf numFmtId="0" fontId="44" fillId="0" borderId="7" xfId="0" applyFont="1" applyBorder="1"/>
    <xf numFmtId="0" fontId="50" fillId="0" borderId="2" xfId="0" applyFont="1" applyBorder="1" applyAlignment="1">
      <alignment horizontal="center" wrapText="1"/>
    </xf>
    <xf numFmtId="49" fontId="17" fillId="2" borderId="0" xfId="1" applyNumberFormat="1" applyFont="1" applyFill="1" applyBorder="1"/>
    <xf numFmtId="0" fontId="54" fillId="0" borderId="0" xfId="0" applyFont="1"/>
    <xf numFmtId="14" fontId="0" fillId="0" borderId="0" xfId="0" applyNumberFormat="1" applyFill="1"/>
    <xf numFmtId="0" fontId="0" fillId="0" borderId="0" xfId="0" applyNumberFormat="1"/>
    <xf numFmtId="1" fontId="27" fillId="0" borderId="2" xfId="0" applyNumberFormat="1" applyFont="1" applyBorder="1" applyAlignment="1" applyProtection="1">
      <alignment horizontal="center"/>
      <protection locked="0"/>
    </xf>
    <xf numFmtId="1" fontId="0" fillId="0" borderId="0" xfId="0" applyNumberFormat="1"/>
    <xf numFmtId="14" fontId="29" fillId="0" borderId="0" xfId="0" applyNumberFormat="1" applyFont="1" applyFill="1"/>
    <xf numFmtId="1" fontId="0" fillId="0" borderId="10" xfId="0" applyNumberFormat="1" applyFill="1" applyBorder="1"/>
    <xf numFmtId="0" fontId="0" fillId="0" borderId="2" xfId="0" applyFill="1" applyBorder="1"/>
    <xf numFmtId="49" fontId="21" fillId="2" borderId="0" xfId="1" applyNumberFormat="1" applyFont="1" applyFill="1" applyBorder="1"/>
    <xf numFmtId="2" fontId="17" fillId="0" borderId="1" xfId="1" applyNumberFormat="1" applyFont="1" applyBorder="1"/>
    <xf numFmtId="0" fontId="16" fillId="0" borderId="2" xfId="0" applyFont="1" applyBorder="1"/>
    <xf numFmtId="0" fontId="0" fillId="0" borderId="4" xfId="0" applyBorder="1"/>
    <xf numFmtId="2" fontId="16" fillId="0" borderId="2" xfId="0" applyNumberFormat="1" applyFont="1" applyBorder="1"/>
    <xf numFmtId="0" fontId="10" fillId="0" borderId="10" xfId="0" applyFont="1" applyFill="1" applyBorder="1" applyAlignment="1">
      <alignment horizontal="center" vertical="center"/>
    </xf>
    <xf numFmtId="0" fontId="1" fillId="0" borderId="13" xfId="0" applyFont="1" applyFill="1" applyBorder="1"/>
    <xf numFmtId="14" fontId="42" fillId="0" borderId="7" xfId="1" applyNumberFormat="1" applyFont="1" applyFill="1" applyBorder="1" applyAlignment="1">
      <alignment horizontal="center" vertical="center"/>
    </xf>
    <xf numFmtId="1" fontId="27" fillId="0" borderId="2" xfId="0" applyNumberFormat="1" applyFont="1" applyFill="1" applyBorder="1" applyAlignment="1" applyProtection="1">
      <alignment horizontal="center"/>
      <protection locked="0"/>
    </xf>
    <xf numFmtId="2" fontId="0" fillId="0" borderId="2" xfId="0" applyNumberFormat="1" applyFill="1" applyBorder="1"/>
    <xf numFmtId="14" fontId="0" fillId="3" borderId="0" xfId="0" applyNumberFormat="1" applyFill="1"/>
    <xf numFmtId="0" fontId="0" fillId="0" borderId="2" xfId="0" applyFont="1" applyFill="1" applyBorder="1"/>
    <xf numFmtId="0" fontId="0" fillId="0" borderId="0" xfId="0" applyAlignment="1">
      <alignment horizontal="center"/>
    </xf>
    <xf numFmtId="2" fontId="0" fillId="0" borderId="4" xfId="0" applyNumberFormat="1" applyFill="1" applyBorder="1"/>
    <xf numFmtId="2" fontId="0" fillId="0" borderId="0" xfId="0" applyNumberFormat="1" applyAlignment="1">
      <alignment horizontal="center"/>
    </xf>
    <xf numFmtId="2" fontId="35" fillId="0" borderId="1" xfId="1" applyNumberFormat="1" applyFont="1" applyBorder="1"/>
    <xf numFmtId="0" fontId="0" fillId="0" borderId="2" xfId="0" applyFont="1" applyBorder="1" applyAlignment="1">
      <alignment horizontal="center"/>
    </xf>
    <xf numFmtId="0" fontId="28" fillId="0" borderId="2" xfId="0" applyFont="1" applyFill="1" applyBorder="1" applyAlignment="1">
      <alignment horizontal="center"/>
    </xf>
    <xf numFmtId="2" fontId="28" fillId="0" borderId="2" xfId="0" applyNumberFormat="1" applyFont="1" applyFill="1" applyBorder="1"/>
    <xf numFmtId="0" fontId="29" fillId="2" borderId="2" xfId="0" applyFont="1" applyFill="1" applyBorder="1"/>
    <xf numFmtId="0" fontId="37" fillId="0" borderId="0" xfId="0" applyFont="1" applyBorder="1" applyAlignment="1">
      <alignment horizontal="center"/>
    </xf>
    <xf numFmtId="0" fontId="37" fillId="3" borderId="0" xfId="0" applyFont="1" applyFill="1" applyBorder="1" applyAlignment="1">
      <alignment horizontal="center"/>
    </xf>
    <xf numFmtId="0" fontId="0" fillId="8" borderId="0" xfId="0" applyFill="1"/>
    <xf numFmtId="0" fontId="37" fillId="8" borderId="0" xfId="0" applyFont="1" applyFill="1" applyBorder="1" applyAlignment="1">
      <alignment horizontal="center"/>
    </xf>
    <xf numFmtId="0" fontId="0" fillId="10" borderId="0" xfId="0" applyFill="1"/>
    <xf numFmtId="0" fontId="37" fillId="10" borderId="0" xfId="0" applyFont="1" applyFill="1" applyBorder="1" applyAlignment="1">
      <alignment horizontal="center"/>
    </xf>
    <xf numFmtId="0" fontId="0" fillId="7" borderId="0" xfId="0" applyFill="1"/>
    <xf numFmtId="0" fontId="37" fillId="7" borderId="0" xfId="0" applyFont="1" applyFill="1" applyBorder="1" applyAlignment="1">
      <alignment horizontal="center"/>
    </xf>
    <xf numFmtId="0" fontId="38" fillId="3" borderId="0" xfId="0" applyFont="1" applyFill="1" applyBorder="1" applyAlignment="1">
      <alignment horizontal="center"/>
    </xf>
    <xf numFmtId="0" fontId="38" fillId="8" borderId="0" xfId="0" applyFont="1" applyFill="1" applyBorder="1" applyAlignment="1">
      <alignment horizontal="center"/>
    </xf>
    <xf numFmtId="0" fontId="38" fillId="10" borderId="0" xfId="0" applyFont="1" applyFill="1" applyBorder="1" applyAlignment="1">
      <alignment horizontal="center"/>
    </xf>
    <xf numFmtId="0" fontId="38" fillId="7" borderId="0" xfId="0" applyFont="1" applyFill="1" applyBorder="1" applyAlignment="1">
      <alignment horizontal="center"/>
    </xf>
    <xf numFmtId="0" fontId="39" fillId="3" borderId="0" xfId="0" applyFont="1" applyFill="1" applyAlignment="1">
      <alignment horizontal="center" vertical="top"/>
    </xf>
    <xf numFmtId="0" fontId="39" fillId="8" borderId="0" xfId="0" applyFont="1" applyFill="1" applyAlignment="1">
      <alignment horizontal="center" vertical="top"/>
    </xf>
    <xf numFmtId="0" fontId="39" fillId="10" borderId="0" xfId="0" applyFont="1" applyFill="1" applyAlignment="1">
      <alignment horizontal="center" vertical="top"/>
    </xf>
    <xf numFmtId="0" fontId="39" fillId="7" borderId="0" xfId="0" applyFont="1" applyFill="1" applyAlignment="1">
      <alignment horizontal="center" vertical="top"/>
    </xf>
    <xf numFmtId="0" fontId="55" fillId="0" borderId="3" xfId="0" applyFont="1" applyBorder="1"/>
    <xf numFmtId="0" fontId="55" fillId="0" borderId="6" xfId="0" applyFont="1" applyFill="1" applyBorder="1" applyAlignment="1"/>
    <xf numFmtId="0" fontId="55" fillId="0" borderId="5" xfId="0" applyFont="1" applyBorder="1" applyAlignment="1"/>
    <xf numFmtId="0" fontId="55" fillId="0" borderId="6" xfId="0" applyFont="1" applyBorder="1" applyAlignment="1"/>
    <xf numFmtId="0" fontId="18" fillId="0" borderId="3" xfId="1" applyFont="1" applyBorder="1" applyAlignment="1">
      <alignment horizontal="center" vertical="center" textRotation="90" wrapText="1"/>
    </xf>
    <xf numFmtId="0" fontId="55" fillId="3" borderId="3" xfId="0" applyFont="1" applyFill="1" applyBorder="1"/>
    <xf numFmtId="0" fontId="55" fillId="3" borderId="6" xfId="0" applyFont="1" applyFill="1" applyBorder="1" applyAlignment="1"/>
    <xf numFmtId="0" fontId="55" fillId="3" borderId="5" xfId="0" applyFont="1" applyFill="1" applyBorder="1" applyAlignment="1"/>
    <xf numFmtId="0" fontId="55" fillId="3" borderId="3" xfId="0" applyFont="1" applyFill="1" applyBorder="1" applyAlignment="1">
      <alignment horizontal="center" vertical="center" textRotation="90" wrapText="1"/>
    </xf>
    <xf numFmtId="0" fontId="18" fillId="3" borderId="3" xfId="1" applyFont="1" applyFill="1" applyBorder="1" applyAlignment="1">
      <alignment horizontal="center" vertical="center" textRotation="90" wrapText="1"/>
    </xf>
    <xf numFmtId="0" fontId="55" fillId="8" borderId="3" xfId="0" applyFont="1" applyFill="1" applyBorder="1"/>
    <xf numFmtId="0" fontId="55" fillId="8" borderId="6" xfId="0" applyFont="1" applyFill="1" applyBorder="1" applyAlignment="1"/>
    <xf numFmtId="0" fontId="55" fillId="8" borderId="5" xfId="0" applyFont="1" applyFill="1" applyBorder="1" applyAlignment="1"/>
    <xf numFmtId="0" fontId="55" fillId="8" borderId="3" xfId="0" applyFont="1" applyFill="1" applyBorder="1" applyAlignment="1">
      <alignment horizontal="center" vertical="center" textRotation="90" wrapText="1"/>
    </xf>
    <xf numFmtId="0" fontId="18" fillId="8" borderId="3" xfId="1" applyFont="1" applyFill="1" applyBorder="1" applyAlignment="1">
      <alignment horizontal="center" vertical="center" textRotation="90" wrapText="1"/>
    </xf>
    <xf numFmtId="0" fontId="55" fillId="10" borderId="3" xfId="0" applyFont="1" applyFill="1" applyBorder="1"/>
    <xf numFmtId="0" fontId="55" fillId="10" borderId="6" xfId="0" applyFont="1" applyFill="1" applyBorder="1" applyAlignment="1"/>
    <xf numFmtId="0" fontId="55" fillId="10" borderId="5" xfId="0" applyFont="1" applyFill="1" applyBorder="1" applyAlignment="1"/>
    <xf numFmtId="0" fontId="55" fillId="10" borderId="4" xfId="0" applyFont="1" applyFill="1" applyBorder="1" applyAlignment="1"/>
    <xf numFmtId="0" fontId="55" fillId="10" borderId="3" xfId="0" applyFont="1" applyFill="1" applyBorder="1" applyAlignment="1">
      <alignment horizontal="center" vertical="center" textRotation="90" wrapText="1"/>
    </xf>
    <xf numFmtId="0" fontId="18" fillId="10" borderId="3" xfId="1" applyFont="1" applyFill="1" applyBorder="1" applyAlignment="1">
      <alignment horizontal="center" vertical="center" textRotation="90" wrapText="1"/>
    </xf>
    <xf numFmtId="0" fontId="55" fillId="7" borderId="3" xfId="0" applyFont="1" applyFill="1" applyBorder="1"/>
    <xf numFmtId="0" fontId="55" fillId="7" borderId="6" xfId="0" applyFont="1" applyFill="1" applyBorder="1" applyAlignment="1"/>
    <xf numFmtId="0" fontId="55" fillId="7" borderId="5" xfId="0" applyFont="1" applyFill="1" applyBorder="1" applyAlignment="1"/>
    <xf numFmtId="0" fontId="55" fillId="7" borderId="3" xfId="0" applyFont="1" applyFill="1" applyBorder="1" applyAlignment="1">
      <alignment horizontal="center" vertical="center" textRotation="90" wrapText="1"/>
    </xf>
    <xf numFmtId="0" fontId="18" fillId="7" borderId="3" xfId="1" applyFont="1" applyFill="1" applyBorder="1" applyAlignment="1">
      <alignment horizontal="center" vertical="center" textRotation="90" wrapText="1"/>
    </xf>
    <xf numFmtId="0" fontId="18" fillId="0" borderId="11" xfId="1" applyFont="1" applyBorder="1" applyAlignment="1">
      <alignment horizontal="center" vertical="center" textRotation="90" wrapText="1"/>
    </xf>
    <xf numFmtId="0" fontId="18" fillId="0" borderId="0" xfId="1" applyFont="1" applyBorder="1" applyAlignment="1">
      <alignment horizontal="center" vertical="center" textRotation="90" wrapText="1"/>
    </xf>
    <xf numFmtId="0" fontId="55" fillId="0" borderId="7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textRotation="90" wrapText="1"/>
    </xf>
    <xf numFmtId="0" fontId="16" fillId="0" borderId="2" xfId="0" applyFont="1" applyFill="1" applyBorder="1" applyAlignment="1">
      <alignment horizontal="center" vertical="center" textRotation="90" wrapText="1"/>
    </xf>
    <xf numFmtId="0" fontId="16" fillId="0" borderId="2" xfId="0" applyFont="1" applyBorder="1" applyAlignment="1">
      <alignment horizontal="center" vertical="center" textRotation="90" wrapText="1"/>
    </xf>
    <xf numFmtId="0" fontId="55" fillId="0" borderId="2" xfId="0" applyFont="1" applyBorder="1" applyAlignment="1">
      <alignment horizontal="center" vertical="center" textRotation="90" wrapText="1"/>
    </xf>
    <xf numFmtId="0" fontId="55" fillId="0" borderId="7" xfId="0" applyFont="1" applyBorder="1" applyAlignment="1">
      <alignment horizontal="center" vertical="center" textRotation="90" wrapText="1"/>
    </xf>
    <xf numFmtId="0" fontId="18" fillId="0" borderId="7" xfId="1" applyFont="1" applyBorder="1" applyAlignment="1">
      <alignment horizontal="center" vertical="center" textRotation="90" wrapText="1"/>
    </xf>
    <xf numFmtId="0" fontId="55" fillId="3" borderId="7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center" vertical="center" textRotation="90" wrapText="1"/>
    </xf>
    <xf numFmtId="0" fontId="16" fillId="3" borderId="2" xfId="0" applyFont="1" applyFill="1" applyBorder="1" applyAlignment="1">
      <alignment horizontal="center" vertical="center" textRotation="90" wrapText="1"/>
    </xf>
    <xf numFmtId="0" fontId="16" fillId="3" borderId="2" xfId="0" applyFont="1" applyFill="1" applyBorder="1"/>
    <xf numFmtId="0" fontId="55" fillId="3" borderId="7" xfId="0" applyFont="1" applyFill="1" applyBorder="1" applyAlignment="1">
      <alignment horizontal="center" vertical="center" textRotation="90" wrapText="1"/>
    </xf>
    <xf numFmtId="0" fontId="18" fillId="3" borderId="7" xfId="1" applyFont="1" applyFill="1" applyBorder="1" applyAlignment="1">
      <alignment horizontal="center" vertical="center" textRotation="90" wrapText="1"/>
    </xf>
    <xf numFmtId="0" fontId="55" fillId="8" borderId="7" xfId="0" applyFont="1" applyFill="1" applyBorder="1" applyAlignment="1">
      <alignment horizontal="center" vertical="center" wrapText="1"/>
    </xf>
    <xf numFmtId="0" fontId="16" fillId="8" borderId="7" xfId="0" applyFont="1" applyFill="1" applyBorder="1" applyAlignment="1">
      <alignment horizontal="center" vertical="center" textRotation="90" wrapText="1"/>
    </xf>
    <xf numFmtId="0" fontId="16" fillId="8" borderId="2" xfId="0" applyFont="1" applyFill="1" applyBorder="1" applyAlignment="1">
      <alignment horizontal="center" vertical="center" textRotation="90" wrapText="1"/>
    </xf>
    <xf numFmtId="0" fontId="16" fillId="8" borderId="2" xfId="0" applyFont="1" applyFill="1" applyBorder="1"/>
    <xf numFmtId="0" fontId="55" fillId="8" borderId="7" xfId="0" applyFont="1" applyFill="1" applyBorder="1" applyAlignment="1">
      <alignment horizontal="center" vertical="center" textRotation="90" wrapText="1"/>
    </xf>
    <xf numFmtId="0" fontId="18" fillId="8" borderId="7" xfId="1" applyFont="1" applyFill="1" applyBorder="1" applyAlignment="1">
      <alignment horizontal="center" vertical="center" textRotation="90" wrapText="1"/>
    </xf>
    <xf numFmtId="0" fontId="55" fillId="10" borderId="7" xfId="0" applyFont="1" applyFill="1" applyBorder="1" applyAlignment="1">
      <alignment horizontal="center" vertical="center" wrapText="1"/>
    </xf>
    <xf numFmtId="0" fontId="16" fillId="10" borderId="7" xfId="0" applyFont="1" applyFill="1" applyBorder="1" applyAlignment="1">
      <alignment horizontal="center" vertical="center" textRotation="90" wrapText="1"/>
    </xf>
    <xf numFmtId="0" fontId="16" fillId="10" borderId="2" xfId="0" applyFont="1" applyFill="1" applyBorder="1" applyAlignment="1">
      <alignment horizontal="center" vertical="center" textRotation="90" wrapText="1"/>
    </xf>
    <xf numFmtId="0" fontId="55" fillId="10" borderId="2" xfId="0" applyFont="1" applyFill="1" applyBorder="1" applyAlignment="1">
      <alignment horizontal="center" vertical="center" textRotation="90" wrapText="1"/>
    </xf>
    <xf numFmtId="0" fontId="16" fillId="10" borderId="2" xfId="0" applyFont="1" applyFill="1" applyBorder="1"/>
    <xf numFmtId="0" fontId="55" fillId="10" borderId="7" xfId="0" applyFont="1" applyFill="1" applyBorder="1" applyAlignment="1">
      <alignment horizontal="center" vertical="center" textRotation="90" wrapText="1"/>
    </xf>
    <xf numFmtId="0" fontId="18" fillId="10" borderId="7" xfId="1" applyFont="1" applyFill="1" applyBorder="1" applyAlignment="1">
      <alignment horizontal="center" vertical="center" textRotation="90" wrapText="1"/>
    </xf>
    <xf numFmtId="0" fontId="55" fillId="7" borderId="7" xfId="0" applyFont="1" applyFill="1" applyBorder="1" applyAlignment="1">
      <alignment horizontal="center" vertical="center" wrapText="1"/>
    </xf>
    <xf numFmtId="0" fontId="16" fillId="7" borderId="7" xfId="0" applyFont="1" applyFill="1" applyBorder="1" applyAlignment="1">
      <alignment horizontal="center" vertical="center" textRotation="90" wrapText="1"/>
    </xf>
    <xf numFmtId="0" fontId="16" fillId="7" borderId="2" xfId="0" applyFont="1" applyFill="1" applyBorder="1" applyAlignment="1">
      <alignment horizontal="center" vertical="center" textRotation="90" wrapText="1"/>
    </xf>
    <xf numFmtId="0" fontId="16" fillId="7" borderId="2" xfId="0" applyFont="1" applyFill="1" applyBorder="1"/>
    <xf numFmtId="0" fontId="55" fillId="7" borderId="7" xfId="0" applyFont="1" applyFill="1" applyBorder="1" applyAlignment="1">
      <alignment horizontal="center" vertical="center" textRotation="90" wrapText="1"/>
    </xf>
    <xf numFmtId="0" fontId="18" fillId="7" borderId="7" xfId="1" applyFont="1" applyFill="1" applyBorder="1" applyAlignment="1">
      <alignment horizontal="center" vertical="center" textRotation="90" wrapText="1"/>
    </xf>
    <xf numFmtId="0" fontId="16" fillId="9" borderId="2" xfId="0" applyFont="1" applyFill="1" applyBorder="1"/>
    <xf numFmtId="0" fontId="0" fillId="0" borderId="0" xfId="0" applyAlignment="1">
      <alignment horizontal="center" vertical="center" textRotation="90" wrapText="1"/>
    </xf>
    <xf numFmtId="2" fontId="16" fillId="0" borderId="2" xfId="0" applyNumberFormat="1" applyFont="1" applyFill="1" applyBorder="1"/>
    <xf numFmtId="0" fontId="16" fillId="0" borderId="2" xfId="0" applyNumberFormat="1" applyFont="1" applyBorder="1"/>
    <xf numFmtId="2" fontId="16" fillId="3" borderId="2" xfId="0" applyNumberFormat="1" applyFont="1" applyFill="1" applyBorder="1"/>
    <xf numFmtId="0" fontId="16" fillId="3" borderId="2" xfId="0" applyNumberFormat="1" applyFont="1" applyFill="1" applyBorder="1"/>
    <xf numFmtId="2" fontId="16" fillId="8" borderId="2" xfId="0" applyNumberFormat="1" applyFont="1" applyFill="1" applyBorder="1"/>
    <xf numFmtId="0" fontId="16" fillId="8" borderId="2" xfId="0" applyNumberFormat="1" applyFont="1" applyFill="1" applyBorder="1"/>
    <xf numFmtId="2" fontId="16" fillId="10" borderId="2" xfId="0" applyNumberFormat="1" applyFont="1" applyFill="1" applyBorder="1"/>
    <xf numFmtId="0" fontId="16" fillId="10" borderId="2" xfId="0" applyNumberFormat="1" applyFont="1" applyFill="1" applyBorder="1"/>
    <xf numFmtId="2" fontId="16" fillId="7" borderId="2" xfId="0" applyNumberFormat="1" applyFont="1" applyFill="1" applyBorder="1"/>
    <xf numFmtId="0" fontId="16" fillId="7" borderId="2" xfId="0" applyNumberFormat="1" applyFont="1" applyFill="1" applyBorder="1"/>
    <xf numFmtId="2" fontId="16" fillId="9" borderId="2" xfId="0" applyNumberFormat="1" applyFont="1" applyFill="1" applyBorder="1"/>
    <xf numFmtId="0" fontId="16" fillId="9" borderId="2" xfId="0" applyNumberFormat="1" applyFont="1" applyFill="1" applyBorder="1"/>
    <xf numFmtId="0" fontId="16" fillId="0" borderId="24" xfId="0" applyFont="1" applyBorder="1"/>
    <xf numFmtId="0" fontId="16" fillId="0" borderId="13" xfId="0" applyFont="1" applyBorder="1"/>
    <xf numFmtId="2" fontId="16" fillId="0" borderId="22" xfId="0" applyNumberFormat="1" applyFont="1" applyBorder="1"/>
    <xf numFmtId="2" fontId="16" fillId="0" borderId="23" xfId="0" applyNumberFormat="1" applyFont="1" applyFill="1" applyBorder="1"/>
    <xf numFmtId="0" fontId="16" fillId="0" borderId="23" xfId="0" applyNumberFormat="1" applyFont="1" applyBorder="1"/>
    <xf numFmtId="0" fontId="39" fillId="0" borderId="0" xfId="0" applyFont="1"/>
    <xf numFmtId="2" fontId="1" fillId="0" borderId="0" xfId="0" applyNumberFormat="1" applyFont="1"/>
    <xf numFmtId="0" fontId="0" fillId="0" borderId="6" xfId="0" applyFont="1" applyBorder="1"/>
    <xf numFmtId="0" fontId="0" fillId="0" borderId="6" xfId="0" applyFont="1" applyBorder="1" applyAlignment="1">
      <alignment horizontal="center"/>
    </xf>
    <xf numFmtId="0" fontId="16" fillId="0" borderId="33" xfId="0" applyFont="1" applyBorder="1"/>
    <xf numFmtId="2" fontId="16" fillId="0" borderId="33" xfId="0" applyNumberFormat="1" applyFont="1" applyBorder="1"/>
    <xf numFmtId="2" fontId="16" fillId="0" borderId="33" xfId="0" applyNumberFormat="1" applyFont="1" applyFill="1" applyBorder="1"/>
    <xf numFmtId="0" fontId="16" fillId="0" borderId="33" xfId="0" applyNumberFormat="1" applyFont="1" applyBorder="1"/>
    <xf numFmtId="0" fontId="16" fillId="3" borderId="33" xfId="0" applyFont="1" applyFill="1" applyBorder="1"/>
    <xf numFmtId="2" fontId="16" fillId="3" borderId="33" xfId="0" applyNumberFormat="1" applyFont="1" applyFill="1" applyBorder="1"/>
    <xf numFmtId="0" fontId="16" fillId="3" borderId="33" xfId="0" applyNumberFormat="1" applyFont="1" applyFill="1" applyBorder="1"/>
    <xf numFmtId="0" fontId="16" fillId="8" borderId="33" xfId="0" applyFont="1" applyFill="1" applyBorder="1"/>
    <xf numFmtId="2" fontId="16" fillId="8" borderId="33" xfId="0" applyNumberFormat="1" applyFont="1" applyFill="1" applyBorder="1"/>
    <xf numFmtId="0" fontId="16" fillId="8" borderId="33" xfId="0" applyNumberFormat="1" applyFont="1" applyFill="1" applyBorder="1"/>
    <xf numFmtId="0" fontId="16" fillId="10" borderId="33" xfId="0" applyFont="1" applyFill="1" applyBorder="1"/>
    <xf numFmtId="2" fontId="16" fillId="10" borderId="33" xfId="0" applyNumberFormat="1" applyFont="1" applyFill="1" applyBorder="1"/>
    <xf numFmtId="0" fontId="16" fillId="10" borderId="33" xfId="0" applyNumberFormat="1" applyFont="1" applyFill="1" applyBorder="1"/>
    <xf numFmtId="0" fontId="16" fillId="7" borderId="33" xfId="0" applyFont="1" applyFill="1" applyBorder="1"/>
    <xf numFmtId="2" fontId="16" fillId="7" borderId="33" xfId="0" applyNumberFormat="1" applyFont="1" applyFill="1" applyBorder="1"/>
    <xf numFmtId="0" fontId="16" fillId="7" borderId="33" xfId="0" applyNumberFormat="1" applyFont="1" applyFill="1" applyBorder="1"/>
    <xf numFmtId="0" fontId="16" fillId="9" borderId="33" xfId="0" applyFont="1" applyFill="1" applyBorder="1"/>
    <xf numFmtId="2" fontId="16" fillId="9" borderId="33" xfId="0" applyNumberFormat="1" applyFont="1" applyFill="1" applyBorder="1"/>
    <xf numFmtId="0" fontId="16" fillId="9" borderId="33" xfId="0" applyNumberFormat="1" applyFont="1" applyFill="1" applyBorder="1"/>
    <xf numFmtId="0" fontId="16" fillId="0" borderId="0" xfId="0" applyFont="1" applyBorder="1"/>
    <xf numFmtId="2" fontId="16" fillId="0" borderId="0" xfId="0" applyNumberFormat="1" applyFont="1" applyBorder="1"/>
    <xf numFmtId="2" fontId="16" fillId="0" borderId="0" xfId="0" applyNumberFormat="1" applyFont="1" applyFill="1" applyBorder="1"/>
    <xf numFmtId="0" fontId="16" fillId="0" borderId="0" xfId="0" applyNumberFormat="1" applyFont="1" applyBorder="1"/>
    <xf numFmtId="0" fontId="16" fillId="3" borderId="0" xfId="0" applyFont="1" applyFill="1" applyBorder="1"/>
    <xf numFmtId="2" fontId="16" fillId="3" borderId="0" xfId="0" applyNumberFormat="1" applyFont="1" applyFill="1" applyBorder="1"/>
    <xf numFmtId="0" fontId="16" fillId="3" borderId="0" xfId="0" applyNumberFormat="1" applyFont="1" applyFill="1" applyBorder="1"/>
    <xf numFmtId="0" fontId="16" fillId="8" borderId="0" xfId="0" applyFont="1" applyFill="1" applyBorder="1"/>
    <xf numFmtId="2" fontId="16" fillId="8" borderId="0" xfId="0" applyNumberFormat="1" applyFont="1" applyFill="1" applyBorder="1"/>
    <xf numFmtId="0" fontId="16" fillId="8" borderId="0" xfId="0" applyNumberFormat="1" applyFont="1" applyFill="1" applyBorder="1"/>
    <xf numFmtId="0" fontId="16" fillId="10" borderId="0" xfId="0" applyFont="1" applyFill="1" applyBorder="1"/>
    <xf numFmtId="2" fontId="16" fillId="10" borderId="0" xfId="0" applyNumberFormat="1" applyFont="1" applyFill="1" applyBorder="1"/>
    <xf numFmtId="0" fontId="16" fillId="10" borderId="0" xfId="0" applyNumberFormat="1" applyFont="1" applyFill="1" applyBorder="1"/>
    <xf numFmtId="0" fontId="16" fillId="7" borderId="0" xfId="0" applyFont="1" applyFill="1" applyBorder="1"/>
    <xf numFmtId="2" fontId="16" fillId="7" borderId="0" xfId="0" applyNumberFormat="1" applyFont="1" applyFill="1" applyBorder="1"/>
    <xf numFmtId="0" fontId="16" fillId="7" borderId="0" xfId="0" applyNumberFormat="1" applyFont="1" applyFill="1" applyBorder="1"/>
    <xf numFmtId="0" fontId="16" fillId="9" borderId="0" xfId="0" applyFont="1" applyFill="1" applyBorder="1"/>
    <xf numFmtId="2" fontId="16" fillId="9" borderId="0" xfId="0" applyNumberFormat="1" applyFont="1" applyFill="1" applyBorder="1"/>
    <xf numFmtId="0" fontId="16" fillId="9" borderId="0" xfId="0" applyNumberFormat="1" applyFont="1" applyFill="1" applyBorder="1"/>
    <xf numFmtId="49" fontId="17" fillId="0" borderId="2" xfId="1" applyNumberFormat="1" applyFont="1" applyFill="1" applyBorder="1" applyAlignment="1">
      <alignment horizontal="center" vertical="center" textRotation="90" wrapText="1"/>
    </xf>
    <xf numFmtId="0" fontId="17" fillId="0" borderId="2" xfId="1" applyFont="1" applyFill="1" applyBorder="1" applyAlignment="1">
      <alignment horizontal="center" vertical="center" textRotation="90" wrapText="1"/>
    </xf>
    <xf numFmtId="9" fontId="17" fillId="0" borderId="3" xfId="1" applyNumberFormat="1" applyFont="1" applyFill="1" applyBorder="1" applyAlignment="1">
      <alignment horizontal="center" vertical="center" textRotation="90" wrapText="1"/>
    </xf>
    <xf numFmtId="0" fontId="16" fillId="0" borderId="3" xfId="0" applyFont="1" applyFill="1" applyBorder="1" applyAlignment="1">
      <alignment horizontal="center" vertical="center" textRotation="90" wrapText="1"/>
    </xf>
    <xf numFmtId="0" fontId="16" fillId="0" borderId="3" xfId="0" applyFont="1" applyBorder="1" applyAlignment="1">
      <alignment horizontal="center" vertical="center" textRotation="90" wrapText="1"/>
    </xf>
    <xf numFmtId="49" fontId="9" fillId="0" borderId="2" xfId="0" applyNumberFormat="1" applyFont="1" applyFill="1" applyBorder="1" applyAlignment="1">
      <alignment horizontal="center" vertical="distributed" wrapText="1"/>
    </xf>
    <xf numFmtId="3" fontId="56" fillId="0" borderId="2" xfId="0" applyNumberFormat="1" applyFont="1" applyFill="1" applyBorder="1" applyAlignment="1">
      <alignment horizontal="center" vertical="distributed" textRotation="90"/>
    </xf>
    <xf numFmtId="2" fontId="58" fillId="0" borderId="2" xfId="0" applyNumberFormat="1" applyFont="1" applyFill="1" applyBorder="1" applyAlignment="1">
      <alignment horizontal="distributed" vertical="distributed"/>
    </xf>
    <xf numFmtId="2" fontId="59" fillId="0" borderId="2" xfId="0" applyNumberFormat="1" applyFont="1" applyFill="1" applyBorder="1" applyAlignment="1">
      <alignment horizontal="center" vertical="distributed"/>
    </xf>
    <xf numFmtId="2" fontId="59" fillId="0" borderId="2" xfId="0" applyNumberFormat="1" applyFont="1" applyFill="1" applyBorder="1" applyAlignment="1">
      <alignment horizontal="distributed" vertical="distributed"/>
    </xf>
    <xf numFmtId="2" fontId="58" fillId="0" borderId="2" xfId="0" applyNumberFormat="1" applyFont="1" applyFill="1" applyBorder="1" applyAlignment="1">
      <alignment horizontal="center" vertical="distributed"/>
    </xf>
    <xf numFmtId="2" fontId="59" fillId="0" borderId="2" xfId="0" applyNumberFormat="1" applyFont="1" applyFill="1" applyBorder="1" applyAlignment="1">
      <alignment horizontal="center" vertical="center"/>
    </xf>
    <xf numFmtId="2" fontId="58" fillId="0" borderId="2" xfId="0" applyNumberFormat="1" applyFont="1" applyFill="1" applyBorder="1" applyAlignment="1">
      <alignment horizontal="distributed" vertical="center"/>
    </xf>
    <xf numFmtId="4" fontId="58" fillId="0" borderId="2" xfId="0" applyNumberFormat="1" applyFont="1" applyFill="1" applyBorder="1" applyAlignment="1">
      <alignment horizontal="distributed" vertical="center"/>
    </xf>
    <xf numFmtId="4" fontId="59" fillId="0" borderId="2" xfId="0" applyNumberFormat="1" applyFont="1" applyFill="1" applyBorder="1" applyAlignment="1">
      <alignment horizontal="distributed" vertical="distributed"/>
    </xf>
    <xf numFmtId="0" fontId="57" fillId="0" borderId="0" xfId="0" applyFont="1" applyFill="1" applyAlignment="1">
      <alignment vertical="distributed"/>
    </xf>
    <xf numFmtId="3" fontId="59" fillId="0" borderId="0" xfId="0" applyNumberFormat="1" applyFont="1" applyFill="1" applyBorder="1" applyAlignment="1">
      <alignment horizontal="center" vertical="distributed" textRotation="90"/>
    </xf>
    <xf numFmtId="4" fontId="59" fillId="0" borderId="16" xfId="0" applyNumberFormat="1" applyFont="1" applyFill="1" applyBorder="1" applyAlignment="1">
      <alignment horizontal="center" vertical="center"/>
    </xf>
    <xf numFmtId="0" fontId="57" fillId="2" borderId="0" xfId="0" applyFont="1" applyFill="1" applyBorder="1" applyAlignment="1">
      <alignment vertical="distributed"/>
    </xf>
    <xf numFmtId="2" fontId="57" fillId="2" borderId="0" xfId="0" applyNumberFormat="1" applyFont="1" applyFill="1" applyBorder="1" applyAlignment="1">
      <alignment vertical="distributed"/>
    </xf>
    <xf numFmtId="2" fontId="57" fillId="2" borderId="0" xfId="0" applyNumberFormat="1" applyFont="1" applyFill="1" applyBorder="1" applyAlignment="1">
      <alignment horizontal="center" vertical="distributed"/>
    </xf>
    <xf numFmtId="4" fontId="9" fillId="0" borderId="9" xfId="0" applyNumberFormat="1" applyFont="1" applyFill="1" applyBorder="1" applyAlignment="1">
      <alignment horizontal="center" vertical="center"/>
    </xf>
    <xf numFmtId="4" fontId="9" fillId="0" borderId="5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distributed"/>
    </xf>
    <xf numFmtId="1" fontId="51" fillId="0" borderId="2" xfId="0" applyNumberFormat="1" applyFont="1" applyBorder="1" applyAlignment="1">
      <alignment horizontal="center"/>
    </xf>
    <xf numFmtId="0" fontId="51" fillId="0" borderId="2" xfId="0" applyFont="1" applyBorder="1" applyAlignment="1">
      <alignment horizontal="center"/>
    </xf>
    <xf numFmtId="2" fontId="51" fillId="0" borderId="2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2" fontId="60" fillId="0" borderId="2" xfId="0" applyNumberFormat="1" applyFont="1" applyBorder="1" applyAlignment="1">
      <alignment horizontal="center"/>
    </xf>
    <xf numFmtId="0" fontId="61" fillId="0" borderId="0" xfId="0" applyFont="1"/>
    <xf numFmtId="49" fontId="47" fillId="0" borderId="0" xfId="0" applyNumberFormat="1" applyFont="1" applyFill="1" applyAlignment="1">
      <alignment horizontal="center"/>
    </xf>
    <xf numFmtId="0" fontId="63" fillId="0" borderId="0" xfId="0" applyFont="1"/>
    <xf numFmtId="49" fontId="47" fillId="0" borderId="0" xfId="0" applyNumberFormat="1" applyFont="1" applyFill="1" applyAlignment="1">
      <alignment horizontal="center" vertical="top"/>
    </xf>
    <xf numFmtId="0" fontId="62" fillId="0" borderId="0" xfId="0" applyFont="1"/>
    <xf numFmtId="49" fontId="62" fillId="0" borderId="2" xfId="0" applyNumberFormat="1" applyFont="1" applyBorder="1" applyAlignment="1">
      <alignment horizontal="center"/>
    </xf>
    <xf numFmtId="49" fontId="62" fillId="0" borderId="0" xfId="0" applyNumberFormat="1" applyFont="1" applyBorder="1" applyAlignment="1"/>
    <xf numFmtId="0" fontId="62" fillId="0" borderId="0" xfId="0" applyFont="1" applyBorder="1" applyAlignment="1"/>
    <xf numFmtId="0" fontId="62" fillId="0" borderId="0" xfId="0" applyFont="1" applyBorder="1" applyAlignment="1">
      <alignment horizontal="center"/>
    </xf>
    <xf numFmtId="0" fontId="62" fillId="0" borderId="0" xfId="0" applyFont="1" applyFill="1"/>
    <xf numFmtId="0" fontId="62" fillId="0" borderId="0" xfId="0" applyFont="1" applyAlignment="1">
      <alignment horizontal="right"/>
    </xf>
    <xf numFmtId="0" fontId="62" fillId="0" borderId="0" xfId="0" applyFont="1" applyAlignment="1"/>
    <xf numFmtId="0" fontId="62" fillId="0" borderId="2" xfId="0" applyFont="1" applyBorder="1" applyAlignment="1">
      <alignment horizontal="center"/>
    </xf>
    <xf numFmtId="0" fontId="36" fillId="0" borderId="2" xfId="0" applyFont="1" applyBorder="1" applyAlignment="1">
      <alignment horizontal="center"/>
    </xf>
    <xf numFmtId="4" fontId="21" fillId="0" borderId="2" xfId="0" applyNumberFormat="1" applyFont="1" applyFill="1" applyBorder="1" applyAlignment="1">
      <alignment horizontal="center"/>
    </xf>
    <xf numFmtId="4" fontId="65" fillId="0" borderId="2" xfId="0" applyNumberFormat="1" applyFont="1" applyBorder="1" applyAlignment="1">
      <alignment horizontal="center"/>
    </xf>
    <xf numFmtId="0" fontId="36" fillId="4" borderId="2" xfId="0" applyFont="1" applyFill="1" applyBorder="1" applyAlignment="1">
      <alignment horizontal="center"/>
    </xf>
    <xf numFmtId="0" fontId="61" fillId="0" borderId="8" xfId="0" applyFont="1" applyBorder="1"/>
    <xf numFmtId="0" fontId="61" fillId="0" borderId="34" xfId="0" applyFont="1" applyBorder="1" applyAlignment="1">
      <alignment horizontal="center"/>
    </xf>
    <xf numFmtId="4" fontId="62" fillId="0" borderId="2" xfId="0" applyNumberFormat="1" applyFont="1" applyFill="1" applyBorder="1" applyAlignment="1">
      <alignment horizontal="center"/>
    </xf>
    <xf numFmtId="0" fontId="36" fillId="0" borderId="0" xfId="0" applyNumberFormat="1" applyFont="1" applyFill="1" applyBorder="1" applyAlignment="1" applyProtection="1">
      <alignment vertical="top"/>
    </xf>
    <xf numFmtId="0" fontId="21" fillId="0" borderId="0" xfId="0" applyNumberFormat="1" applyFont="1" applyFill="1" applyBorder="1" applyAlignment="1" applyProtection="1">
      <alignment vertical="top"/>
    </xf>
    <xf numFmtId="0" fontId="18" fillId="0" borderId="0" xfId="0" applyFont="1" applyAlignment="1"/>
    <xf numFmtId="0" fontId="62" fillId="0" borderId="0" xfId="0" applyNumberFormat="1" applyFont="1" applyFill="1" applyBorder="1" applyAlignment="1" applyProtection="1">
      <alignment vertical="top"/>
    </xf>
    <xf numFmtId="0" fontId="62" fillId="0" borderId="0" xfId="0" applyNumberFormat="1" applyFont="1" applyFill="1" applyBorder="1" applyAlignment="1" applyProtection="1">
      <alignment horizontal="left" vertical="top"/>
    </xf>
    <xf numFmtId="0" fontId="62" fillId="0" borderId="9" xfId="0" applyNumberFormat="1" applyFont="1" applyFill="1" applyBorder="1" applyAlignment="1" applyProtection="1">
      <alignment vertical="top"/>
    </xf>
    <xf numFmtId="0" fontId="63" fillId="0" borderId="0" xfId="0" applyFont="1" applyFill="1" applyAlignment="1"/>
    <xf numFmtId="0" fontId="63" fillId="0" borderId="0" xfId="0" applyNumberFormat="1" applyFont="1" applyFill="1" applyBorder="1" applyAlignment="1" applyProtection="1">
      <alignment horizontal="left"/>
    </xf>
    <xf numFmtId="0" fontId="63" fillId="0" borderId="0" xfId="0" applyNumberFormat="1" applyFont="1" applyFill="1" applyBorder="1" applyAlignment="1" applyProtection="1"/>
    <xf numFmtId="0" fontId="22" fillId="0" borderId="0" xfId="0" applyNumberFormat="1" applyFont="1" applyFill="1" applyBorder="1" applyAlignment="1" applyProtection="1">
      <alignment horizontal="center"/>
    </xf>
    <xf numFmtId="0" fontId="63" fillId="0" borderId="9" xfId="0" applyNumberFormat="1" applyFont="1" applyFill="1" applyBorder="1" applyAlignment="1" applyProtection="1">
      <alignment vertical="top"/>
    </xf>
    <xf numFmtId="0" fontId="63" fillId="0" borderId="0" xfId="0" applyNumberFormat="1" applyFont="1" applyFill="1" applyBorder="1" applyAlignment="1" applyProtection="1">
      <alignment vertical="distributed"/>
    </xf>
    <xf numFmtId="0" fontId="62" fillId="0" borderId="0" xfId="0" applyNumberFormat="1" applyFont="1" applyFill="1" applyBorder="1" applyAlignment="1" applyProtection="1"/>
    <xf numFmtId="0" fontId="63" fillId="0" borderId="0" xfId="0" applyNumberFormat="1" applyFont="1" applyFill="1" applyBorder="1" applyAlignment="1" applyProtection="1">
      <alignment vertical="top"/>
    </xf>
    <xf numFmtId="0" fontId="22" fillId="0" borderId="0" xfId="0" applyNumberFormat="1" applyFont="1" applyFill="1" applyBorder="1" applyAlignment="1" applyProtection="1">
      <alignment horizontal="center" vertical="top"/>
    </xf>
    <xf numFmtId="0" fontId="63" fillId="0" borderId="0" xfId="0" applyNumberFormat="1" applyFont="1" applyFill="1" applyBorder="1" applyAlignment="1" applyProtection="1">
      <alignment horizontal="center" vertical="top"/>
    </xf>
    <xf numFmtId="0" fontId="22" fillId="0" borderId="0" xfId="0" applyNumberFormat="1" applyFont="1" applyFill="1" applyBorder="1" applyAlignment="1" applyProtection="1">
      <alignment vertical="top"/>
    </xf>
    <xf numFmtId="3" fontId="59" fillId="0" borderId="2" xfId="0" applyNumberFormat="1" applyFont="1" applyFill="1" applyBorder="1" applyAlignment="1">
      <alignment horizontal="center" vertical="distributed"/>
    </xf>
    <xf numFmtId="4" fontId="58" fillId="0" borderId="2" xfId="0" applyNumberFormat="1" applyFont="1" applyFill="1" applyBorder="1" applyAlignment="1">
      <alignment horizontal="center" vertical="center"/>
    </xf>
    <xf numFmtId="0" fontId="28" fillId="0" borderId="0" xfId="0" applyFont="1"/>
    <xf numFmtId="0" fontId="66" fillId="0" borderId="0" xfId="0" applyFont="1"/>
    <xf numFmtId="4" fontId="67" fillId="0" borderId="2" xfId="0" applyNumberFormat="1" applyFont="1" applyBorder="1" applyAlignment="1">
      <alignment horizontal="center"/>
    </xf>
    <xf numFmtId="0" fontId="17" fillId="0" borderId="7" xfId="1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2" fontId="0" fillId="3" borderId="0" xfId="0" applyNumberFormat="1" applyFill="1" applyAlignment="1">
      <alignment horizontal="center"/>
    </xf>
    <xf numFmtId="0" fontId="36" fillId="0" borderId="0" xfId="1" applyFont="1" applyBorder="1" applyAlignment="1">
      <alignment horizontal="right"/>
    </xf>
    <xf numFmtId="0" fontId="54" fillId="0" borderId="0" xfId="0" applyFont="1" applyAlignment="1">
      <alignment horizontal="right"/>
    </xf>
    <xf numFmtId="0" fontId="1" fillId="0" borderId="0" xfId="0" applyFont="1" applyFill="1" applyAlignment="1">
      <alignment vertical="center" wrapText="1"/>
    </xf>
    <xf numFmtId="0" fontId="1" fillId="0" borderId="0" xfId="0" applyFont="1" applyFill="1" applyAlignment="1">
      <alignment horizontal="right" vertical="center" wrapText="1"/>
    </xf>
    <xf numFmtId="0" fontId="1" fillId="0" borderId="0" xfId="0" applyFont="1" applyFill="1" applyAlignment="1">
      <alignment horizontal="left" vertical="center" wrapText="1"/>
    </xf>
    <xf numFmtId="0" fontId="68" fillId="0" borderId="0" xfId="0" applyFont="1"/>
    <xf numFmtId="0" fontId="0" fillId="0" borderId="0" xfId="0" applyAlignment="1">
      <alignment vertical="center" wrapText="1"/>
    </xf>
    <xf numFmtId="1" fontId="0" fillId="0" borderId="10" xfId="0" applyNumberFormat="1" applyBorder="1" applyAlignment="1">
      <alignment horizontal="right"/>
    </xf>
    <xf numFmtId="0" fontId="69" fillId="0" borderId="0" xfId="0" applyFont="1"/>
    <xf numFmtId="49" fontId="70" fillId="0" borderId="0" xfId="0" applyNumberFormat="1" applyFont="1" applyAlignment="1">
      <alignment horizontal="left" vertical="top"/>
    </xf>
    <xf numFmtId="0" fontId="71" fillId="0" borderId="0" xfId="0" applyFont="1"/>
    <xf numFmtId="0" fontId="70" fillId="0" borderId="0" xfId="0" applyFont="1" applyAlignment="1"/>
    <xf numFmtId="0" fontId="72" fillId="0" borderId="0" xfId="0" applyFont="1" applyBorder="1" applyAlignment="1">
      <alignment horizontal="center"/>
    </xf>
    <xf numFmtId="0" fontId="55" fillId="0" borderId="34" xfId="0" applyFont="1" applyBorder="1" applyAlignment="1">
      <alignment horizontal="center" vertical="center" textRotation="90" wrapText="1"/>
    </xf>
    <xf numFmtId="0" fontId="55" fillId="0" borderId="3" xfId="0" applyFont="1" applyBorder="1" applyAlignment="1">
      <alignment vertical="center" textRotation="90" wrapText="1"/>
    </xf>
    <xf numFmtId="0" fontId="55" fillId="3" borderId="6" xfId="0" applyFont="1" applyFill="1" applyBorder="1" applyAlignment="1">
      <alignment horizontal="center" vertical="center" textRotation="90" wrapText="1"/>
    </xf>
    <xf numFmtId="2" fontId="16" fillId="3" borderId="7" xfId="0" applyNumberFormat="1" applyFont="1" applyFill="1" applyBorder="1"/>
    <xf numFmtId="0" fontId="55" fillId="3" borderId="3" xfId="0" applyFont="1" applyFill="1" applyBorder="1" applyAlignment="1"/>
    <xf numFmtId="0" fontId="55" fillId="8" borderId="3" xfId="0" applyFont="1" applyFill="1" applyBorder="1" applyAlignment="1"/>
    <xf numFmtId="0" fontId="0" fillId="8" borderId="6" xfId="0" applyFill="1" applyBorder="1"/>
    <xf numFmtId="2" fontId="16" fillId="8" borderId="7" xfId="0" applyNumberFormat="1" applyFont="1" applyFill="1" applyBorder="1"/>
    <xf numFmtId="2" fontId="16" fillId="9" borderId="7" xfId="0" applyNumberFormat="1" applyFont="1" applyFill="1" applyBorder="1"/>
    <xf numFmtId="0" fontId="0" fillId="7" borderId="6" xfId="0" applyFill="1" applyBorder="1"/>
    <xf numFmtId="0" fontId="55" fillId="7" borderId="3" xfId="0" applyFont="1" applyFill="1" applyBorder="1" applyAlignment="1"/>
    <xf numFmtId="2" fontId="16" fillId="7" borderId="7" xfId="0" applyNumberFormat="1" applyFont="1" applyFill="1" applyBorder="1"/>
    <xf numFmtId="0" fontId="0" fillId="10" borderId="6" xfId="0" applyFill="1" applyBorder="1"/>
    <xf numFmtId="0" fontId="55" fillId="10" borderId="3" xfId="0" applyFont="1" applyFill="1" applyBorder="1" applyAlignment="1"/>
    <xf numFmtId="2" fontId="16" fillId="10" borderId="7" xfId="0" applyNumberFormat="1" applyFont="1" applyFill="1" applyBorder="1"/>
    <xf numFmtId="0" fontId="1" fillId="0" borderId="10" xfId="0" applyFont="1" applyBorder="1" applyAlignment="1">
      <alignment horizontal="center" vertical="center" wrapText="1"/>
    </xf>
    <xf numFmtId="0" fontId="1" fillId="0" borderId="0" xfId="0" applyFont="1" applyFill="1" applyAlignment="1">
      <alignment horizontal="right" wrapText="1"/>
    </xf>
    <xf numFmtId="0" fontId="1" fillId="0" borderId="0" xfId="0" applyFont="1" applyFill="1" applyAlignment="1">
      <alignment horizontal="left" wrapText="1"/>
    </xf>
    <xf numFmtId="0" fontId="10" fillId="0" borderId="10" xfId="0" applyFont="1" applyFill="1" applyBorder="1" applyAlignment="1">
      <alignment horizontal="center" vertical="center" wrapText="1"/>
    </xf>
    <xf numFmtId="1" fontId="0" fillId="0" borderId="30" xfId="0" applyNumberFormat="1" applyBorder="1"/>
    <xf numFmtId="2" fontId="0" fillId="0" borderId="38" xfId="0" applyNumberFormat="1" applyBorder="1"/>
    <xf numFmtId="1" fontId="0" fillId="0" borderId="39" xfId="0" applyNumberFormat="1" applyBorder="1"/>
    <xf numFmtId="0" fontId="1" fillId="8" borderId="0" xfId="0" applyFont="1" applyFill="1" applyAlignment="1">
      <alignment vertical="center" wrapText="1"/>
    </xf>
    <xf numFmtId="0" fontId="1" fillId="8" borderId="0" xfId="0" applyFont="1" applyFill="1" applyAlignment="1">
      <alignment horizontal="right" wrapText="1"/>
    </xf>
    <xf numFmtId="0" fontId="1" fillId="8" borderId="0" xfId="0" applyFont="1" applyFill="1" applyAlignment="1">
      <alignment horizontal="left" wrapText="1"/>
    </xf>
    <xf numFmtId="0" fontId="1" fillId="10" borderId="0" xfId="0" applyFont="1" applyFill="1" applyAlignment="1">
      <alignment vertical="center" wrapText="1"/>
    </xf>
    <xf numFmtId="0" fontId="1" fillId="10" borderId="0" xfId="0" applyFont="1" applyFill="1" applyAlignment="1">
      <alignment horizontal="right" wrapText="1"/>
    </xf>
    <xf numFmtId="0" fontId="1" fillId="0" borderId="14" xfId="0" applyFont="1" applyBorder="1" applyAlignment="1">
      <alignment horizontal="right"/>
    </xf>
    <xf numFmtId="0" fontId="0" fillId="0" borderId="0" xfId="0" applyAlignment="1">
      <alignment horizontal="right"/>
    </xf>
    <xf numFmtId="2" fontId="0" fillId="0" borderId="0" xfId="0" applyNumberFormat="1" applyFill="1"/>
    <xf numFmtId="0" fontId="1" fillId="0" borderId="10" xfId="0" applyFont="1" applyFill="1" applyBorder="1" applyAlignment="1">
      <alignment horizontal="center" vertical="center" wrapText="1"/>
    </xf>
    <xf numFmtId="168" fontId="11" fillId="0" borderId="10" xfId="0" applyNumberFormat="1" applyFont="1" applyFill="1" applyBorder="1" applyAlignment="1">
      <alignment horizontal="center" wrapText="1"/>
    </xf>
    <xf numFmtId="2" fontId="0" fillId="0" borderId="38" xfId="0" applyNumberFormat="1" applyFill="1" applyBorder="1"/>
    <xf numFmtId="0" fontId="1" fillId="0" borderId="14" xfId="0" applyFont="1" applyFill="1" applyBorder="1"/>
    <xf numFmtId="2" fontId="1" fillId="0" borderId="10" xfId="0" applyNumberFormat="1" applyFont="1" applyFill="1" applyBorder="1"/>
    <xf numFmtId="0" fontId="68" fillId="0" borderId="0" xfId="0" applyFont="1" applyFill="1"/>
    <xf numFmtId="0" fontId="36" fillId="0" borderId="0" xfId="1" applyFont="1" applyFill="1" applyBorder="1" applyAlignment="1">
      <alignment horizontal="right"/>
    </xf>
    <xf numFmtId="4" fontId="9" fillId="0" borderId="0" xfId="0" applyNumberFormat="1" applyFont="1" applyFill="1" applyBorder="1" applyAlignment="1">
      <alignment horizontal="center" vertical="center"/>
    </xf>
    <xf numFmtId="0" fontId="51" fillId="0" borderId="0" xfId="0" applyFont="1" applyBorder="1" applyAlignment="1">
      <alignment horizontal="center"/>
    </xf>
    <xf numFmtId="2" fontId="0" fillId="0" borderId="0" xfId="0" applyNumberFormat="1" applyBorder="1"/>
    <xf numFmtId="1" fontId="0" fillId="0" borderId="39" xfId="0" applyNumberFormat="1" applyFill="1" applyBorder="1"/>
    <xf numFmtId="14" fontId="68" fillId="0" borderId="0" xfId="0" applyNumberFormat="1" applyFont="1" applyFill="1"/>
    <xf numFmtId="0" fontId="73" fillId="2" borderId="0" xfId="0" applyFont="1" applyFill="1"/>
    <xf numFmtId="0" fontId="73" fillId="0" borderId="0" xfId="0" applyFont="1"/>
    <xf numFmtId="0" fontId="0" fillId="0" borderId="0" xfId="0" applyFill="1" applyBorder="1"/>
    <xf numFmtId="2" fontId="0" fillId="0" borderId="4" xfId="0" applyNumberFormat="1" applyFont="1" applyFill="1" applyBorder="1"/>
    <xf numFmtId="0" fontId="0" fillId="0" borderId="4" xfId="0" applyFill="1" applyBorder="1"/>
    <xf numFmtId="0" fontId="17" fillId="0" borderId="2" xfId="1" applyNumberFormat="1" applyFont="1" applyBorder="1" applyProtection="1">
      <protection locked="0"/>
    </xf>
    <xf numFmtId="2" fontId="17" fillId="0" borderId="2" xfId="1" applyNumberFormat="1" applyFont="1" applyBorder="1" applyProtection="1">
      <protection locked="0"/>
    </xf>
    <xf numFmtId="2" fontId="17" fillId="0" borderId="2" xfId="1" applyNumberFormat="1" applyFont="1" applyFill="1" applyBorder="1" applyProtection="1">
      <protection locked="0"/>
    </xf>
    <xf numFmtId="2" fontId="17" fillId="2" borderId="2" xfId="1" applyNumberFormat="1" applyFont="1" applyFill="1" applyBorder="1" applyProtection="1">
      <protection locked="0"/>
    </xf>
    <xf numFmtId="0" fontId="41" fillId="2" borderId="2" xfId="0" applyFont="1" applyFill="1" applyBorder="1" applyAlignment="1" applyProtection="1">
      <alignment horizontal="left" vertical="center"/>
    </xf>
    <xf numFmtId="0" fontId="20" fillId="2" borderId="2" xfId="0" applyFont="1" applyFill="1" applyBorder="1" applyAlignment="1" applyProtection="1">
      <alignment horizontal="left" vertical="center"/>
    </xf>
    <xf numFmtId="0" fontId="20" fillId="2" borderId="2" xfId="0" applyNumberFormat="1" applyFont="1" applyFill="1" applyBorder="1" applyAlignment="1" applyProtection="1">
      <alignment horizontal="left" vertical="center"/>
    </xf>
    <xf numFmtId="0" fontId="41" fillId="0" borderId="2" xfId="0" applyFont="1" applyFill="1" applyBorder="1" applyAlignment="1" applyProtection="1">
      <alignment horizontal="left" vertical="center"/>
    </xf>
    <xf numFmtId="0" fontId="0" fillId="0" borderId="2" xfId="0" applyBorder="1" applyProtection="1">
      <protection locked="0"/>
    </xf>
    <xf numFmtId="2" fontId="0" fillId="0" borderId="5" xfId="0" applyNumberFormat="1" applyBorder="1" applyAlignment="1" applyProtection="1">
      <protection locked="0"/>
    </xf>
    <xf numFmtId="0" fontId="29" fillId="0" borderId="0" xfId="0" applyFont="1" applyProtection="1">
      <protection locked="0"/>
    </xf>
    <xf numFmtId="0" fontId="0" fillId="0" borderId="0" xfId="0" applyProtection="1">
      <protection locked="0"/>
    </xf>
    <xf numFmtId="14" fontId="42" fillId="0" borderId="7" xfId="1" applyNumberFormat="1" applyFont="1" applyFill="1" applyBorder="1" applyAlignment="1" applyProtection="1">
      <alignment horizontal="center" vertical="center"/>
      <protection locked="0"/>
    </xf>
    <xf numFmtId="0" fontId="17" fillId="0" borderId="7" xfId="1" applyNumberFormat="1" applyFont="1" applyFill="1" applyBorder="1" applyAlignment="1" applyProtection="1">
      <alignment horizontal="center" vertical="center" textRotation="90"/>
      <protection locked="0"/>
    </xf>
    <xf numFmtId="2" fontId="17" fillId="3" borderId="2" xfId="1" applyNumberFormat="1" applyFont="1" applyFill="1" applyBorder="1" applyProtection="1">
      <protection locked="0"/>
    </xf>
    <xf numFmtId="166" fontId="17" fillId="3" borderId="2" xfId="1" applyNumberFormat="1" applyFont="1" applyFill="1" applyBorder="1" applyProtection="1">
      <protection locked="0"/>
    </xf>
    <xf numFmtId="1" fontId="17" fillId="2" borderId="2" xfId="1" applyNumberFormat="1" applyFont="1" applyFill="1" applyBorder="1" applyProtection="1">
      <protection locked="0"/>
    </xf>
    <xf numFmtId="0" fontId="17" fillId="3" borderId="2" xfId="1" applyNumberFormat="1" applyFont="1" applyFill="1" applyBorder="1" applyProtection="1">
      <protection locked="0"/>
    </xf>
    <xf numFmtId="0" fontId="17" fillId="2" borderId="2" xfId="1" applyNumberFormat="1" applyFont="1" applyFill="1" applyBorder="1" applyProtection="1">
      <protection locked="0"/>
    </xf>
    <xf numFmtId="2" fontId="35" fillId="0" borderId="2" xfId="1" applyNumberFormat="1" applyFont="1" applyBorder="1" applyProtection="1">
      <protection locked="0"/>
    </xf>
    <xf numFmtId="2" fontId="47" fillId="0" borderId="2" xfId="1" applyNumberFormat="1" applyFont="1" applyBorder="1" applyProtection="1">
      <protection locked="0"/>
    </xf>
    <xf numFmtId="1" fontId="12" fillId="2" borderId="0" xfId="0" applyNumberFormat="1" applyFont="1" applyFill="1" applyBorder="1" applyProtection="1">
      <protection locked="0"/>
    </xf>
    <xf numFmtId="49" fontId="17" fillId="2" borderId="6" xfId="1" applyNumberFormat="1" applyFont="1" applyFill="1" applyBorder="1" applyProtection="1">
      <protection locked="0"/>
    </xf>
    <xf numFmtId="1" fontId="13" fillId="2" borderId="0" xfId="0" applyNumberFormat="1" applyFont="1" applyFill="1" applyBorder="1" applyProtection="1">
      <protection locked="0"/>
    </xf>
    <xf numFmtId="2" fontId="35" fillId="0" borderId="2" xfId="1" applyNumberFormat="1" applyFont="1" applyFill="1" applyBorder="1" applyProtection="1">
      <protection locked="0"/>
    </xf>
    <xf numFmtId="0" fontId="17" fillId="0" borderId="2" xfId="1" applyNumberFormat="1" applyFont="1" applyFill="1" applyBorder="1" applyProtection="1">
      <protection locked="0"/>
    </xf>
    <xf numFmtId="2" fontId="22" fillId="0" borderId="2" xfId="1" applyNumberFormat="1" applyFont="1" applyBorder="1" applyProtection="1">
      <protection locked="0"/>
    </xf>
    <xf numFmtId="0" fontId="13" fillId="2" borderId="0" xfId="0" applyFont="1" applyFill="1" applyBorder="1" applyProtection="1">
      <protection locked="0"/>
    </xf>
    <xf numFmtId="2" fontId="40" fillId="0" borderId="2" xfId="1" applyNumberFormat="1" applyFont="1" applyBorder="1" applyProtection="1">
      <protection locked="0"/>
    </xf>
    <xf numFmtId="2" fontId="35" fillId="2" borderId="2" xfId="1" applyNumberFormat="1" applyFont="1" applyFill="1" applyBorder="1" applyProtection="1">
      <protection locked="0"/>
    </xf>
    <xf numFmtId="1" fontId="17" fillId="0" borderId="2" xfId="1" applyNumberFormat="1" applyFont="1" applyFill="1" applyBorder="1" applyProtection="1">
      <protection locked="0"/>
    </xf>
    <xf numFmtId="2" fontId="18" fillId="0" borderId="2" xfId="1" applyNumberFormat="1" applyFont="1" applyBorder="1" applyProtection="1">
      <protection locked="0"/>
    </xf>
    <xf numFmtId="2" fontId="47" fillId="0" borderId="2" xfId="1" applyNumberFormat="1" applyFont="1" applyFill="1" applyBorder="1" applyProtection="1">
      <protection locked="0"/>
    </xf>
    <xf numFmtId="1" fontId="12" fillId="0" borderId="0" xfId="0" applyNumberFormat="1" applyFont="1" applyFill="1" applyBorder="1" applyProtection="1">
      <protection locked="0"/>
    </xf>
    <xf numFmtId="169" fontId="17" fillId="0" borderId="2" xfId="1" applyNumberFormat="1" applyFont="1" applyFill="1" applyBorder="1" applyProtection="1">
      <protection locked="0"/>
    </xf>
    <xf numFmtId="2" fontId="31" fillId="0" borderId="23" xfId="1" applyNumberFormat="1" applyFont="1" applyBorder="1" applyProtection="1">
      <protection locked="0"/>
    </xf>
    <xf numFmtId="0" fontId="17" fillId="2" borderId="2" xfId="1" applyNumberFormat="1" applyFont="1" applyFill="1" applyBorder="1" applyAlignment="1" applyProtection="1">
      <alignment horizontal="right"/>
      <protection locked="0"/>
    </xf>
    <xf numFmtId="2" fontId="35" fillId="0" borderId="3" xfId="1" applyNumberFormat="1" applyFont="1" applyBorder="1" applyProtection="1">
      <protection locked="0"/>
    </xf>
    <xf numFmtId="2" fontId="17" fillId="0" borderId="3" xfId="1" applyNumberFormat="1" applyFont="1" applyBorder="1" applyProtection="1">
      <protection locked="0"/>
    </xf>
    <xf numFmtId="2" fontId="17" fillId="3" borderId="3" xfId="1" applyNumberFormat="1" applyFont="1" applyFill="1" applyBorder="1" applyProtection="1">
      <protection locked="0"/>
    </xf>
    <xf numFmtId="166" fontId="17" fillId="3" borderId="3" xfId="1" applyNumberFormat="1" applyFont="1" applyFill="1" applyBorder="1" applyProtection="1">
      <protection locked="0"/>
    </xf>
    <xf numFmtId="1" fontId="17" fillId="2" borderId="3" xfId="1" applyNumberFormat="1" applyFont="1" applyFill="1" applyBorder="1" applyProtection="1">
      <protection locked="0"/>
    </xf>
    <xf numFmtId="0" fontId="17" fillId="2" borderId="3" xfId="1" applyNumberFormat="1" applyFont="1" applyFill="1" applyBorder="1" applyProtection="1">
      <protection locked="0"/>
    </xf>
    <xf numFmtId="49" fontId="17" fillId="2" borderId="16" xfId="1" applyNumberFormat="1" applyFont="1" applyFill="1" applyBorder="1" applyProtection="1">
      <protection locked="0"/>
    </xf>
    <xf numFmtId="0" fontId="17" fillId="0" borderId="7" xfId="1" applyNumberFormat="1" applyFont="1" applyBorder="1" applyProtection="1">
      <protection locked="0"/>
    </xf>
    <xf numFmtId="2" fontId="17" fillId="0" borderId="3" xfId="1" applyNumberFormat="1" applyFont="1" applyFill="1" applyBorder="1" applyProtection="1">
      <protection locked="0"/>
    </xf>
    <xf numFmtId="0" fontId="35" fillId="0" borderId="2" xfId="1" applyNumberFormat="1" applyFont="1" applyBorder="1" applyAlignment="1" applyProtection="1">
      <protection locked="0"/>
    </xf>
    <xf numFmtId="0" fontId="17" fillId="0" borderId="2" xfId="1" applyNumberFormat="1" applyFont="1" applyBorder="1" applyAlignment="1" applyProtection="1">
      <protection locked="0"/>
    </xf>
    <xf numFmtId="0" fontId="18" fillId="0" borderId="2" xfId="1" applyNumberFormat="1" applyFont="1" applyBorder="1" applyAlignment="1" applyProtection="1">
      <protection locked="0"/>
    </xf>
    <xf numFmtId="0" fontId="17" fillId="0" borderId="2" xfId="1" applyNumberFormat="1" applyFont="1" applyFill="1" applyBorder="1" applyAlignment="1" applyProtection="1">
      <protection locked="0"/>
    </xf>
    <xf numFmtId="49" fontId="17" fillId="2" borderId="2" xfId="1" applyNumberFormat="1" applyFont="1" applyFill="1" applyBorder="1" applyProtection="1">
      <protection locked="0"/>
    </xf>
    <xf numFmtId="2" fontId="17" fillId="0" borderId="7" xfId="1" applyNumberFormat="1" applyFont="1" applyBorder="1" applyProtection="1">
      <protection locked="0"/>
    </xf>
    <xf numFmtId="2" fontId="17" fillId="3" borderId="7" xfId="1" applyNumberFormat="1" applyFont="1" applyFill="1" applyBorder="1" applyProtection="1">
      <protection locked="0"/>
    </xf>
    <xf numFmtId="166" fontId="17" fillId="3" borderId="7" xfId="1" applyNumberFormat="1" applyFont="1" applyFill="1" applyBorder="1" applyProtection="1">
      <protection locked="0"/>
    </xf>
    <xf numFmtId="2" fontId="35" fillId="0" borderId="7" xfId="1" applyNumberFormat="1" applyFont="1" applyBorder="1" applyProtection="1">
      <protection locked="0"/>
    </xf>
    <xf numFmtId="1" fontId="17" fillId="2" borderId="2" xfId="1" applyNumberFormat="1" applyFont="1" applyFill="1" applyBorder="1" applyAlignment="1" applyProtection="1">
      <alignment horizontal="right"/>
      <protection locked="0"/>
    </xf>
    <xf numFmtId="0" fontId="18" fillId="0" borderId="2" xfId="1" applyNumberFormat="1" applyFont="1" applyFill="1" applyBorder="1" applyAlignment="1" applyProtection="1">
      <protection locked="0"/>
    </xf>
    <xf numFmtId="2" fontId="18" fillId="0" borderId="2" xfId="1" applyNumberFormat="1" applyFont="1" applyFill="1" applyBorder="1" applyProtection="1">
      <protection locked="0"/>
    </xf>
    <xf numFmtId="0" fontId="35" fillId="0" borderId="2" xfId="1" applyNumberFormat="1" applyFont="1" applyFill="1" applyBorder="1" applyAlignment="1" applyProtection="1">
      <protection locked="0"/>
    </xf>
    <xf numFmtId="1" fontId="13" fillId="0" borderId="0" xfId="0" applyNumberFormat="1" applyFont="1" applyFill="1" applyBorder="1" applyProtection="1">
      <protection locked="0"/>
    </xf>
    <xf numFmtId="167" fontId="20" fillId="0" borderId="2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Protection="1">
      <protection locked="0"/>
    </xf>
    <xf numFmtId="2" fontId="31" fillId="0" borderId="19" xfId="1" applyNumberFormat="1" applyFont="1" applyBorder="1" applyProtection="1">
      <protection locked="0"/>
    </xf>
    <xf numFmtId="49" fontId="17" fillId="0" borderId="19" xfId="1" applyNumberFormat="1" applyFont="1" applyBorder="1" applyProtection="1">
      <protection locked="0"/>
    </xf>
    <xf numFmtId="0" fontId="17" fillId="0" borderId="19" xfId="1" applyNumberFormat="1" applyFont="1" applyBorder="1" applyProtection="1">
      <protection locked="0"/>
    </xf>
    <xf numFmtId="0" fontId="17" fillId="0" borderId="3" xfId="1" applyNumberFormat="1" applyFont="1" applyBorder="1" applyAlignment="1" applyProtection="1">
      <protection locked="0"/>
    </xf>
    <xf numFmtId="2" fontId="27" fillId="0" borderId="15" xfId="1" applyNumberFormat="1" applyFont="1" applyBorder="1" applyProtection="1">
      <protection locked="0"/>
    </xf>
    <xf numFmtId="49" fontId="17" fillId="2" borderId="15" xfId="1" applyNumberFormat="1" applyFont="1" applyFill="1" applyBorder="1" applyProtection="1">
      <protection locked="0"/>
    </xf>
    <xf numFmtId="0" fontId="17" fillId="2" borderId="15" xfId="1" applyNumberFormat="1" applyFont="1" applyFill="1" applyBorder="1" applyProtection="1">
      <protection locked="0"/>
    </xf>
    <xf numFmtId="0" fontId="17" fillId="0" borderId="0" xfId="1" applyNumberFormat="1" applyFont="1" applyBorder="1" applyAlignment="1" applyProtection="1">
      <protection locked="0"/>
    </xf>
    <xf numFmtId="0" fontId="17" fillId="0" borderId="29" xfId="1" applyNumberFormat="1" applyFont="1" applyBorder="1" applyAlignment="1" applyProtection="1">
      <protection locked="0"/>
    </xf>
    <xf numFmtId="2" fontId="17" fillId="0" borderId="0" xfId="1" applyNumberFormat="1" applyFont="1" applyBorder="1" applyAlignment="1" applyProtection="1">
      <protection locked="0"/>
    </xf>
    <xf numFmtId="2" fontId="17" fillId="0" borderId="0" xfId="1" applyNumberFormat="1" applyFont="1" applyBorder="1" applyProtection="1">
      <protection locked="0"/>
    </xf>
    <xf numFmtId="2" fontId="17" fillId="0" borderId="0" xfId="1" applyNumberFormat="1" applyFont="1" applyBorder="1" applyAlignment="1" applyProtection="1">
      <alignment horizontal="right"/>
      <protection locked="0"/>
    </xf>
    <xf numFmtId="2" fontId="34" fillId="0" borderId="0" xfId="1" applyNumberFormat="1" applyFont="1" applyBorder="1" applyProtection="1">
      <protection locked="0"/>
    </xf>
    <xf numFmtId="49" fontId="17" fillId="0" borderId="0" xfId="1" applyNumberFormat="1" applyFont="1" applyBorder="1" applyProtection="1">
      <protection locked="0"/>
    </xf>
    <xf numFmtId="1" fontId="17" fillId="0" borderId="0" xfId="1" applyNumberFormat="1" applyFont="1" applyBorder="1" applyAlignment="1" applyProtection="1">
      <alignment horizontal="center"/>
      <protection locked="0"/>
    </xf>
    <xf numFmtId="2" fontId="17" fillId="0" borderId="9" xfId="1" applyNumberFormat="1" applyFont="1" applyBorder="1" applyProtection="1">
      <protection locked="0"/>
    </xf>
    <xf numFmtId="0" fontId="17" fillId="0" borderId="0" xfId="1" applyNumberFormat="1" applyFont="1" applyFill="1" applyBorder="1" applyAlignment="1" applyProtection="1">
      <alignment horizontal="center"/>
      <protection locked="0"/>
    </xf>
    <xf numFmtId="2" fontId="22" fillId="0" borderId="3" xfId="0" applyNumberFormat="1" applyFont="1" applyBorder="1" applyProtection="1">
      <protection locked="0"/>
    </xf>
    <xf numFmtId="0" fontId="0" fillId="0" borderId="2" xfId="0" applyFont="1" applyBorder="1" applyProtection="1">
      <protection locked="0"/>
    </xf>
    <xf numFmtId="0" fontId="28" fillId="0" borderId="2" xfId="0" applyFont="1" applyBorder="1" applyProtection="1">
      <protection locked="0"/>
    </xf>
    <xf numFmtId="0" fontId="28" fillId="0" borderId="2" xfId="0" applyFont="1" applyFill="1" applyBorder="1" applyAlignment="1" applyProtection="1">
      <alignment horizontal="center"/>
      <protection locked="0"/>
    </xf>
    <xf numFmtId="2" fontId="22" fillId="0" borderId="7" xfId="0" applyNumberFormat="1" applyFont="1" applyBorder="1" applyProtection="1">
      <protection locked="0"/>
    </xf>
    <xf numFmtId="0" fontId="0" fillId="0" borderId="2" xfId="0" applyFont="1" applyBorder="1" applyAlignment="1" applyProtection="1">
      <alignment horizontal="center"/>
      <protection locked="0"/>
    </xf>
    <xf numFmtId="2" fontId="28" fillId="0" borderId="2" xfId="0" applyNumberFormat="1" applyFont="1" applyFill="1" applyBorder="1" applyProtection="1">
      <protection locked="0"/>
    </xf>
    <xf numFmtId="2" fontId="29" fillId="0" borderId="0" xfId="0" applyNumberFormat="1" applyFont="1" applyProtection="1">
      <protection locked="0"/>
    </xf>
    <xf numFmtId="0" fontId="22" fillId="0" borderId="2" xfId="0" applyNumberFormat="1" applyFont="1" applyFill="1" applyBorder="1" applyAlignment="1" applyProtection="1">
      <protection locked="0"/>
    </xf>
    <xf numFmtId="0" fontId="22" fillId="2" borderId="5" xfId="0" applyNumberFormat="1" applyFont="1" applyFill="1" applyBorder="1" applyAlignment="1" applyProtection="1"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1" fontId="27" fillId="2" borderId="5" xfId="0" applyNumberFormat="1" applyFont="1" applyFill="1" applyBorder="1" applyAlignment="1" applyProtection="1">
      <alignment horizontal="center"/>
      <protection locked="0"/>
    </xf>
    <xf numFmtId="0" fontId="28" fillId="2" borderId="5" xfId="0" applyFont="1" applyFill="1" applyBorder="1" applyProtection="1">
      <protection locked="0"/>
    </xf>
    <xf numFmtId="2" fontId="28" fillId="2" borderId="5" xfId="0" applyNumberFormat="1" applyFont="1" applyFill="1" applyBorder="1" applyProtection="1">
      <protection locked="0"/>
    </xf>
    <xf numFmtId="0" fontId="17" fillId="2" borderId="5" xfId="1" applyNumberFormat="1" applyFont="1" applyFill="1" applyBorder="1" applyAlignment="1" applyProtection="1">
      <protection locked="0"/>
    </xf>
    <xf numFmtId="2" fontId="17" fillId="2" borderId="5" xfId="1" applyNumberFormat="1" applyFont="1" applyFill="1" applyBorder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Fill="1" applyProtection="1">
      <protection locked="0"/>
    </xf>
    <xf numFmtId="2" fontId="30" fillId="0" borderId="0" xfId="0" applyNumberFormat="1" applyFont="1" applyProtection="1">
      <protection locked="0"/>
    </xf>
    <xf numFmtId="0" fontId="13" fillId="2" borderId="0" xfId="0" applyFont="1" applyFill="1" applyProtection="1">
      <protection locked="0"/>
    </xf>
    <xf numFmtId="0" fontId="13" fillId="0" borderId="0" xfId="0" applyFont="1" applyFill="1" applyProtection="1">
      <protection locked="0"/>
    </xf>
    <xf numFmtId="0" fontId="29" fillId="2" borderId="0" xfId="0" applyFont="1" applyFill="1" applyProtection="1">
      <protection locked="0"/>
    </xf>
    <xf numFmtId="0" fontId="29" fillId="0" borderId="0" xfId="0" applyFont="1" applyFill="1" applyProtection="1">
      <protection locked="0"/>
    </xf>
    <xf numFmtId="0" fontId="29" fillId="2" borderId="0" xfId="0" applyFont="1" applyFill="1" applyAlignment="1" applyProtection="1">
      <alignment horizontal="center"/>
      <protection locked="0"/>
    </xf>
    <xf numFmtId="1" fontId="29" fillId="0" borderId="0" xfId="0" applyNumberFormat="1" applyFont="1" applyFill="1" applyProtection="1">
      <protection locked="0"/>
    </xf>
    <xf numFmtId="0" fontId="29" fillId="2" borderId="2" xfId="0" applyFont="1" applyFill="1" applyBorder="1" applyProtection="1">
      <protection locked="0"/>
    </xf>
    <xf numFmtId="0" fontId="41" fillId="2" borderId="3" xfId="0" applyFont="1" applyFill="1" applyBorder="1" applyAlignment="1" applyProtection="1">
      <alignment horizontal="left" vertical="center"/>
    </xf>
    <xf numFmtId="0" fontId="20" fillId="2" borderId="3" xfId="0" applyFont="1" applyFill="1" applyBorder="1" applyAlignment="1" applyProtection="1">
      <alignment horizontal="left" vertical="center"/>
    </xf>
    <xf numFmtId="0" fontId="20" fillId="2" borderId="3" xfId="0" applyNumberFormat="1" applyFont="1" applyFill="1" applyBorder="1" applyAlignment="1" applyProtection="1">
      <alignment horizontal="left" vertical="center"/>
    </xf>
    <xf numFmtId="0" fontId="20" fillId="0" borderId="2" xfId="0" applyFont="1" applyFill="1" applyBorder="1" applyAlignment="1" applyProtection="1">
      <alignment horizontal="left" vertical="center"/>
    </xf>
    <xf numFmtId="0" fontId="20" fillId="0" borderId="2" xfId="0" applyNumberFormat="1" applyFont="1" applyFill="1" applyBorder="1" applyAlignment="1" applyProtection="1">
      <alignment horizontal="left" vertical="center"/>
    </xf>
    <xf numFmtId="0" fontId="41" fillId="2" borderId="7" xfId="0" applyFont="1" applyFill="1" applyBorder="1" applyAlignment="1" applyProtection="1">
      <alignment horizontal="left" vertical="center"/>
    </xf>
    <xf numFmtId="0" fontId="20" fillId="2" borderId="7" xfId="0" applyFont="1" applyFill="1" applyBorder="1" applyAlignment="1" applyProtection="1">
      <alignment horizontal="left" vertical="center"/>
    </xf>
    <xf numFmtId="0" fontId="20" fillId="2" borderId="7" xfId="0" applyNumberFormat="1" applyFont="1" applyFill="1" applyBorder="1" applyAlignment="1" applyProtection="1">
      <alignment horizontal="left" vertical="center"/>
    </xf>
    <xf numFmtId="0" fontId="0" fillId="0" borderId="0" xfId="0" applyAlignment="1">
      <alignment horizontal="center" vertical="center" wrapText="1"/>
    </xf>
    <xf numFmtId="0" fontId="1" fillId="0" borderId="2" xfId="0" applyFont="1" applyBorder="1"/>
    <xf numFmtId="0" fontId="0" fillId="0" borderId="2" xfId="0" applyBorder="1" applyAlignment="1">
      <alignment horizontal="right"/>
    </xf>
    <xf numFmtId="0" fontId="0" fillId="0" borderId="6" xfId="0" applyBorder="1"/>
    <xf numFmtId="0" fontId="0" fillId="0" borderId="6" xfId="0" applyBorder="1" applyAlignment="1">
      <alignment vertical="center"/>
    </xf>
    <xf numFmtId="9" fontId="0" fillId="0" borderId="4" xfId="0" applyNumberFormat="1" applyBorder="1"/>
    <xf numFmtId="0" fontId="0" fillId="0" borderId="4" xfId="0" applyNumberFormat="1" applyBorder="1"/>
    <xf numFmtId="0" fontId="0" fillId="0" borderId="2" xfId="0" applyNumberFormat="1" applyBorder="1"/>
    <xf numFmtId="0" fontId="1" fillId="0" borderId="2" xfId="0" applyNumberFormat="1" applyFont="1" applyBorder="1"/>
    <xf numFmtId="167" fontId="0" fillId="0" borderId="2" xfId="0" applyNumberFormat="1" applyBorder="1"/>
    <xf numFmtId="14" fontId="0" fillId="0" borderId="2" xfId="0" applyNumberFormat="1" applyFont="1" applyFill="1" applyBorder="1"/>
    <xf numFmtId="0" fontId="0" fillId="0" borderId="10" xfId="0" applyBorder="1" applyAlignment="1">
      <alignment horizontal="center" vertical="center" wrapText="1"/>
    </xf>
    <xf numFmtId="9" fontId="17" fillId="0" borderId="2" xfId="1" applyNumberFormat="1" applyFont="1" applyBorder="1" applyAlignment="1" applyProtection="1">
      <alignment vertical="center" textRotation="90" wrapText="1"/>
      <protection locked="0"/>
    </xf>
    <xf numFmtId="167" fontId="0" fillId="0" borderId="0" xfId="0" applyNumberFormat="1" applyAlignment="1">
      <alignment horizontal="center"/>
    </xf>
    <xf numFmtId="1" fontId="47" fillId="0" borderId="2" xfId="1" applyNumberFormat="1" applyFont="1" applyBorder="1" applyProtection="1">
      <protection locked="0"/>
    </xf>
    <xf numFmtId="0" fontId="0" fillId="0" borderId="0" xfId="0" applyBorder="1" applyAlignment="1">
      <alignment horizontal="center" vertical="center" textRotation="90" wrapText="1"/>
    </xf>
    <xf numFmtId="49" fontId="17" fillId="2" borderId="0" xfId="1" applyNumberFormat="1" applyFont="1" applyFill="1" applyBorder="1" applyProtection="1">
      <protection locked="0"/>
    </xf>
    <xf numFmtId="2" fontId="17" fillId="2" borderId="0" xfId="1" applyNumberFormat="1" applyFont="1" applyFill="1" applyBorder="1" applyProtection="1">
      <protection locked="0"/>
    </xf>
    <xf numFmtId="49" fontId="17" fillId="0" borderId="0" xfId="1" applyNumberFormat="1" applyFont="1" applyFill="1" applyBorder="1" applyProtection="1">
      <protection locked="0"/>
    </xf>
    <xf numFmtId="49" fontId="17" fillId="2" borderId="0" xfId="1" applyNumberFormat="1" applyFont="1" applyFill="1" applyBorder="1" applyAlignment="1" applyProtection="1">
      <alignment horizontal="left"/>
      <protection locked="0"/>
    </xf>
    <xf numFmtId="49" fontId="17" fillId="11" borderId="0" xfId="1" applyNumberFormat="1" applyFont="1" applyFill="1" applyBorder="1" applyProtection="1">
      <protection locked="0"/>
    </xf>
    <xf numFmtId="168" fontId="11" fillId="0" borderId="10" xfId="0" applyNumberFormat="1" applyFont="1" applyFill="1" applyBorder="1" applyAlignment="1">
      <alignment horizontal="center" vertical="center" wrapText="1"/>
    </xf>
    <xf numFmtId="2" fontId="0" fillId="0" borderId="10" xfId="0" applyNumberFormat="1" applyFill="1" applyBorder="1"/>
    <xf numFmtId="0" fontId="0" fillId="0" borderId="0" xfId="0" quotePrefix="1"/>
    <xf numFmtId="0" fontId="16" fillId="0" borderId="24" xfId="0" applyFont="1" applyFill="1" applyBorder="1"/>
    <xf numFmtId="0" fontId="16" fillId="0" borderId="13" xfId="0" applyFont="1" applyFill="1" applyBorder="1"/>
    <xf numFmtId="2" fontId="16" fillId="0" borderId="22" xfId="0" applyNumberFormat="1" applyFont="1" applyFill="1" applyBorder="1"/>
    <xf numFmtId="0" fontId="16" fillId="0" borderId="23" xfId="0" applyNumberFormat="1" applyFont="1" applyFill="1" applyBorder="1"/>
    <xf numFmtId="1" fontId="1" fillId="0" borderId="2" xfId="0" applyNumberFormat="1" applyFont="1" applyBorder="1"/>
    <xf numFmtId="0" fontId="17" fillId="0" borderId="0" xfId="1" applyNumberFormat="1" applyFont="1" applyFill="1" applyBorder="1" applyAlignment="1" applyProtection="1">
      <protection locked="0"/>
    </xf>
    <xf numFmtId="0" fontId="17" fillId="0" borderId="0" xfId="1" applyFont="1" applyFill="1" applyBorder="1" applyAlignment="1" applyProtection="1">
      <protection locked="0"/>
    </xf>
    <xf numFmtId="0" fontId="17" fillId="0" borderId="0" xfId="1" applyNumberFormat="1" applyFont="1" applyFill="1" applyBorder="1" applyProtection="1">
      <protection locked="0"/>
    </xf>
    <xf numFmtId="0" fontId="17" fillId="0" borderId="0" xfId="1" applyNumberFormat="1" applyFont="1" applyFill="1" applyBorder="1" applyAlignment="1" applyProtection="1">
      <alignment horizontal="left"/>
      <protection locked="0"/>
    </xf>
    <xf numFmtId="1" fontId="22" fillId="0" borderId="2" xfId="0" applyNumberFormat="1" applyFont="1" applyFill="1" applyBorder="1" applyAlignment="1" applyProtection="1">
      <alignment horizontal="center"/>
      <protection locked="0"/>
    </xf>
    <xf numFmtId="0" fontId="22" fillId="0" borderId="5" xfId="0" applyNumberFormat="1" applyFont="1" applyFill="1" applyBorder="1" applyAlignment="1" applyProtection="1">
      <protection locked="0"/>
    </xf>
    <xf numFmtId="0" fontId="17" fillId="0" borderId="5" xfId="1" applyNumberFormat="1" applyFont="1" applyFill="1" applyBorder="1" applyProtection="1">
      <protection locked="0"/>
    </xf>
    <xf numFmtId="0" fontId="29" fillId="3" borderId="0" xfId="0" applyFont="1" applyFill="1" applyProtection="1">
      <protection locked="0"/>
    </xf>
    <xf numFmtId="2" fontId="47" fillId="3" borderId="2" xfId="1" applyNumberFormat="1" applyFont="1" applyFill="1" applyBorder="1" applyAlignment="1" applyProtection="1">
      <alignment horizontal="center" vertical="center" wrapText="1"/>
      <protection locked="0"/>
    </xf>
    <xf numFmtId="49" fontId="17" fillId="0" borderId="6" xfId="1" applyNumberFormat="1" applyFont="1" applyBorder="1"/>
    <xf numFmtId="49" fontId="17" fillId="2" borderId="6" xfId="1" applyNumberFormat="1" applyFont="1" applyFill="1" applyBorder="1"/>
    <xf numFmtId="2" fontId="16" fillId="0" borderId="6" xfId="0" applyNumberFormat="1" applyFont="1" applyBorder="1"/>
    <xf numFmtId="2" fontId="35" fillId="13" borderId="2" xfId="1" applyNumberFormat="1" applyFont="1" applyFill="1" applyBorder="1" applyProtection="1">
      <protection locked="0"/>
    </xf>
    <xf numFmtId="2" fontId="31" fillId="13" borderId="23" xfId="1" applyNumberFormat="1" applyFont="1" applyFill="1" applyBorder="1" applyProtection="1">
      <protection locked="0"/>
    </xf>
    <xf numFmtId="2" fontId="35" fillId="13" borderId="3" xfId="1" applyNumberFormat="1" applyFont="1" applyFill="1" applyBorder="1" applyProtection="1">
      <protection locked="0"/>
    </xf>
    <xf numFmtId="2" fontId="35" fillId="13" borderId="7" xfId="1" applyNumberFormat="1" applyFont="1" applyFill="1" applyBorder="1" applyProtection="1">
      <protection locked="0"/>
    </xf>
    <xf numFmtId="2" fontId="31" fillId="13" borderId="19" xfId="1" applyNumberFormat="1" applyFont="1" applyFill="1" applyBorder="1" applyProtection="1">
      <protection locked="0"/>
    </xf>
    <xf numFmtId="2" fontId="34" fillId="13" borderId="0" xfId="1" applyNumberFormat="1" applyFont="1" applyFill="1" applyBorder="1" applyAlignment="1" applyProtection="1">
      <protection locked="0"/>
    </xf>
    <xf numFmtId="2" fontId="17" fillId="13" borderId="0" xfId="1" applyNumberFormat="1" applyFont="1" applyFill="1" applyBorder="1" applyProtection="1"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2" fontId="28" fillId="13" borderId="2" xfId="0" applyNumberFormat="1" applyFont="1" applyFill="1" applyBorder="1" applyProtection="1">
      <protection locked="0"/>
    </xf>
    <xf numFmtId="2" fontId="28" fillId="13" borderId="5" xfId="0" applyNumberFormat="1" applyFont="1" applyFill="1" applyBorder="1" applyProtection="1">
      <protection locked="0"/>
    </xf>
    <xf numFmtId="2" fontId="17" fillId="13" borderId="5" xfId="1" applyNumberFormat="1" applyFont="1" applyFill="1" applyBorder="1" applyProtection="1">
      <protection locked="0"/>
    </xf>
    <xf numFmtId="2" fontId="30" fillId="13" borderId="0" xfId="0" applyNumberFormat="1" applyFont="1" applyFill="1" applyProtection="1">
      <protection locked="0"/>
    </xf>
    <xf numFmtId="0" fontId="29" fillId="13" borderId="0" xfId="0" applyFont="1" applyFill="1" applyProtection="1">
      <protection locked="0"/>
    </xf>
    <xf numFmtId="0" fontId="29" fillId="13" borderId="2" xfId="0" applyFont="1" applyFill="1" applyBorder="1" applyProtection="1">
      <protection locked="0"/>
    </xf>
    <xf numFmtId="0" fontId="29" fillId="13" borderId="2" xfId="0" applyFont="1" applyFill="1" applyBorder="1"/>
    <xf numFmtId="0" fontId="0" fillId="13" borderId="0" xfId="0" applyFill="1" applyAlignment="1">
      <alignment horizontal="center" vertical="center" textRotation="90" wrapText="1"/>
    </xf>
    <xf numFmtId="0" fontId="0" fillId="13" borderId="0" xfId="0" applyFill="1"/>
    <xf numFmtId="2" fontId="17" fillId="13" borderId="2" xfId="1" applyNumberFormat="1" applyFont="1" applyFill="1" applyBorder="1" applyProtection="1">
      <protection locked="0"/>
    </xf>
    <xf numFmtId="2" fontId="31" fillId="3" borderId="23" xfId="1" applyNumberFormat="1" applyFont="1" applyFill="1" applyBorder="1" applyProtection="1">
      <protection locked="0"/>
    </xf>
    <xf numFmtId="2" fontId="31" fillId="3" borderId="19" xfId="1" applyNumberFormat="1" applyFont="1" applyFill="1" applyBorder="1" applyProtection="1">
      <protection locked="0"/>
    </xf>
    <xf numFmtId="2" fontId="27" fillId="3" borderId="15" xfId="1" applyNumberFormat="1" applyFont="1" applyFill="1" applyBorder="1" applyProtection="1">
      <protection locked="0"/>
    </xf>
    <xf numFmtId="2" fontId="17" fillId="3" borderId="0" xfId="1" applyNumberFormat="1" applyFont="1" applyFill="1" applyBorder="1" applyAlignment="1" applyProtection="1">
      <protection locked="0"/>
    </xf>
    <xf numFmtId="2" fontId="17" fillId="3" borderId="0" xfId="1" applyNumberFormat="1" applyFont="1" applyFill="1" applyBorder="1" applyProtection="1">
      <protection locked="0"/>
    </xf>
    <xf numFmtId="0" fontId="28" fillId="3" borderId="2" xfId="0" applyFont="1" applyFill="1" applyBorder="1" applyAlignment="1" applyProtection="1">
      <alignment horizontal="center"/>
      <protection locked="0"/>
    </xf>
    <xf numFmtId="2" fontId="28" fillId="3" borderId="2" xfId="0" applyNumberFormat="1" applyFont="1" applyFill="1" applyBorder="1" applyProtection="1">
      <protection locked="0"/>
    </xf>
    <xf numFmtId="0" fontId="29" fillId="3" borderId="2" xfId="0" applyFont="1" applyFill="1" applyBorder="1" applyProtection="1">
      <protection locked="0"/>
    </xf>
    <xf numFmtId="0" fontId="29" fillId="3" borderId="2" xfId="0" applyFont="1" applyFill="1" applyBorder="1"/>
    <xf numFmtId="0" fontId="0" fillId="3" borderId="2" xfId="0" applyFill="1" applyBorder="1" applyAlignment="1">
      <alignment horizontal="center" vertical="center" textRotation="90" wrapText="1"/>
    </xf>
    <xf numFmtId="0" fontId="40" fillId="9" borderId="2" xfId="0" applyFont="1" applyFill="1" applyBorder="1"/>
    <xf numFmtId="0" fontId="0" fillId="9" borderId="0" xfId="0" applyFill="1"/>
    <xf numFmtId="0" fontId="37" fillId="9" borderId="0" xfId="0" applyFont="1" applyFill="1" applyBorder="1" applyAlignment="1">
      <alignment horizontal="center"/>
    </xf>
    <xf numFmtId="0" fontId="38" fillId="9" borderId="0" xfId="0" applyFont="1" applyFill="1" applyBorder="1" applyAlignment="1">
      <alignment horizontal="center"/>
    </xf>
    <xf numFmtId="0" fontId="39" fillId="9" borderId="0" xfId="0" applyFont="1" applyFill="1" applyAlignment="1">
      <alignment horizontal="center" vertical="top"/>
    </xf>
    <xf numFmtId="0" fontId="55" fillId="9" borderId="3" xfId="0" applyFont="1" applyFill="1" applyBorder="1"/>
    <xf numFmtId="0" fontId="55" fillId="9" borderId="6" xfId="0" applyFont="1" applyFill="1" applyBorder="1" applyAlignment="1"/>
    <xf numFmtId="0" fontId="55" fillId="9" borderId="5" xfId="0" applyFont="1" applyFill="1" applyBorder="1" applyAlignment="1"/>
    <xf numFmtId="0" fontId="55" fillId="9" borderId="4" xfId="0" applyFont="1" applyFill="1" applyBorder="1" applyAlignment="1"/>
    <xf numFmtId="0" fontId="0" fillId="9" borderId="6" xfId="0" applyFill="1" applyBorder="1"/>
    <xf numFmtId="0" fontId="55" fillId="9" borderId="3" xfId="0" applyFont="1" applyFill="1" applyBorder="1" applyAlignment="1"/>
    <xf numFmtId="0" fontId="55" fillId="9" borderId="3" xfId="0" applyFont="1" applyFill="1" applyBorder="1" applyAlignment="1">
      <alignment horizontal="center" vertical="center" textRotation="90" wrapText="1"/>
    </xf>
    <xf numFmtId="0" fontId="18" fillId="9" borderId="3" xfId="1" applyFont="1" applyFill="1" applyBorder="1" applyAlignment="1">
      <alignment horizontal="center" vertical="center" textRotation="90" wrapText="1"/>
    </xf>
    <xf numFmtId="0" fontId="55" fillId="9" borderId="7" xfId="0" applyFont="1" applyFill="1" applyBorder="1" applyAlignment="1">
      <alignment horizontal="center" vertical="center" wrapText="1"/>
    </xf>
    <xf numFmtId="0" fontId="16" fillId="9" borderId="7" xfId="0" applyFont="1" applyFill="1" applyBorder="1" applyAlignment="1">
      <alignment horizontal="center" vertical="center" textRotation="90" wrapText="1"/>
    </xf>
    <xf numFmtId="0" fontId="16" fillId="9" borderId="2" xfId="0" applyFont="1" applyFill="1" applyBorder="1" applyAlignment="1">
      <alignment horizontal="center" vertical="center" textRotation="90" wrapText="1"/>
    </xf>
    <xf numFmtId="0" fontId="55" fillId="9" borderId="2" xfId="0" applyFont="1" applyFill="1" applyBorder="1" applyAlignment="1">
      <alignment horizontal="center" vertical="center" textRotation="90" wrapText="1"/>
    </xf>
    <xf numFmtId="0" fontId="55" fillId="9" borderId="7" xfId="0" applyFont="1" applyFill="1" applyBorder="1" applyAlignment="1">
      <alignment horizontal="center" vertical="center" textRotation="90" wrapText="1"/>
    </xf>
    <xf numFmtId="0" fontId="18" fillId="9" borderId="7" xfId="1" applyFont="1" applyFill="1" applyBorder="1" applyAlignment="1">
      <alignment horizontal="center" vertical="center" textRotation="90" wrapText="1"/>
    </xf>
    <xf numFmtId="0" fontId="17" fillId="3" borderId="3" xfId="1" applyFont="1" applyFill="1" applyBorder="1" applyAlignment="1">
      <alignment horizontal="center" vertical="center" textRotation="90" wrapText="1"/>
    </xf>
    <xf numFmtId="0" fontId="17" fillId="3" borderId="1" xfId="1" applyFont="1" applyFill="1" applyBorder="1" applyAlignment="1">
      <alignment horizontal="center" vertical="center" textRotation="90" wrapText="1"/>
    </xf>
    <xf numFmtId="0" fontId="17" fillId="3" borderId="7" xfId="1" applyFont="1" applyFill="1" applyBorder="1" applyAlignment="1">
      <alignment horizontal="center" vertical="center" textRotation="90" wrapText="1"/>
    </xf>
    <xf numFmtId="2" fontId="0" fillId="0" borderId="0" xfId="0" applyNumberFormat="1" applyFill="1" applyAlignment="1">
      <alignment horizontal="center"/>
    </xf>
    <xf numFmtId="2" fontId="76" fillId="0" borderId="8" xfId="1" applyNumberFormat="1" applyFont="1" applyFill="1" applyBorder="1"/>
    <xf numFmtId="2" fontId="77" fillId="0" borderId="5" xfId="1" applyNumberFormat="1" applyFont="1" applyFill="1" applyBorder="1"/>
    <xf numFmtId="2" fontId="77" fillId="0" borderId="8" xfId="1" applyNumberFormat="1" applyFont="1" applyFill="1" applyBorder="1"/>
    <xf numFmtId="0" fontId="0" fillId="3" borderId="2" xfId="0" applyFill="1" applyBorder="1"/>
    <xf numFmtId="0" fontId="0" fillId="0" borderId="0" xfId="0" applyFill="1" applyAlignment="1">
      <alignment horizontal="center" vertical="center" textRotation="90" wrapText="1"/>
    </xf>
    <xf numFmtId="2" fontId="30" fillId="0" borderId="0" xfId="0" applyNumberFormat="1" applyFont="1" applyFill="1" applyProtection="1">
      <protection locked="0"/>
    </xf>
    <xf numFmtId="0" fontId="29" fillId="0" borderId="0" xfId="0" applyFont="1" applyFill="1" applyAlignment="1" applyProtection="1">
      <alignment horizontal="center"/>
      <protection locked="0"/>
    </xf>
    <xf numFmtId="2" fontId="28" fillId="0" borderId="5" xfId="0" applyNumberFormat="1" applyFont="1" applyFill="1" applyBorder="1" applyProtection="1">
      <protection locked="0"/>
    </xf>
    <xf numFmtId="2" fontId="17" fillId="0" borderId="5" xfId="1" applyNumberFormat="1" applyFont="1" applyFill="1" applyBorder="1" applyProtection="1">
      <protection locked="0"/>
    </xf>
    <xf numFmtId="0" fontId="44" fillId="0" borderId="7" xfId="0" applyFont="1" applyBorder="1" applyAlignment="1">
      <alignment horizontal="center"/>
    </xf>
    <xf numFmtId="2" fontId="17" fillId="0" borderId="2" xfId="0" applyNumberFormat="1" applyFont="1" applyFill="1" applyBorder="1" applyProtection="1">
      <protection locked="0"/>
    </xf>
    <xf numFmtId="0" fontId="0" fillId="0" borderId="2" xfId="0" applyNumberFormat="1" applyFill="1" applyBorder="1" applyAlignment="1">
      <alignment horizontal="center"/>
    </xf>
    <xf numFmtId="0" fontId="1" fillId="0" borderId="2" xfId="0" applyNumberFormat="1" applyFont="1" applyFill="1" applyBorder="1" applyAlignment="1">
      <alignment horizontal="center"/>
    </xf>
    <xf numFmtId="0" fontId="0" fillId="14" borderId="0" xfId="0" applyFill="1"/>
    <xf numFmtId="0" fontId="55" fillId="14" borderId="4" xfId="0" applyFont="1" applyFill="1" applyBorder="1" applyAlignment="1"/>
    <xf numFmtId="0" fontId="55" fillId="14" borderId="2" xfId="0" applyFont="1" applyFill="1" applyBorder="1" applyAlignment="1">
      <alignment horizontal="center" vertical="center" textRotation="90" wrapText="1"/>
    </xf>
    <xf numFmtId="2" fontId="16" fillId="14" borderId="2" xfId="0" applyNumberFormat="1" applyFont="1" applyFill="1" applyBorder="1"/>
    <xf numFmtId="2" fontId="16" fillId="14" borderId="23" xfId="0" applyNumberFormat="1" applyFont="1" applyFill="1" applyBorder="1"/>
    <xf numFmtId="2" fontId="16" fillId="14" borderId="33" xfId="0" applyNumberFormat="1" applyFont="1" applyFill="1" applyBorder="1"/>
    <xf numFmtId="2" fontId="16" fillId="14" borderId="0" xfId="0" applyNumberFormat="1" applyFont="1" applyFill="1" applyBorder="1"/>
    <xf numFmtId="2" fontId="1" fillId="14" borderId="0" xfId="0" applyNumberFormat="1" applyFont="1" applyFill="1"/>
    <xf numFmtId="0" fontId="78" fillId="0" borderId="0" xfId="0" applyFont="1"/>
    <xf numFmtId="0" fontId="74" fillId="0" borderId="0" xfId="0" applyFont="1" applyFill="1" applyAlignment="1">
      <alignment vertical="center" wrapText="1"/>
    </xf>
    <xf numFmtId="0" fontId="74" fillId="0" borderId="0" xfId="0" applyFont="1" applyFill="1" applyAlignment="1">
      <alignment horizontal="right" wrapText="1"/>
    </xf>
    <xf numFmtId="0" fontId="74" fillId="0" borderId="0" xfId="0" applyFont="1" applyFill="1" applyAlignment="1">
      <alignment horizontal="left" wrapText="1"/>
    </xf>
    <xf numFmtId="0" fontId="74" fillId="0" borderId="0" xfId="0" applyFont="1" applyFill="1" applyAlignment="1">
      <alignment horizontal="right" vertical="center" wrapText="1"/>
    </xf>
    <xf numFmtId="0" fontId="17" fillId="0" borderId="7" xfId="1" applyNumberFormat="1" applyFont="1" applyFill="1" applyBorder="1" applyAlignment="1" applyProtection="1">
      <alignment horizontal="center" vertical="center" textRotation="90" wrapText="1"/>
      <protection locked="0"/>
    </xf>
    <xf numFmtId="165" fontId="17" fillId="0" borderId="2" xfId="1" applyNumberFormat="1" applyFont="1" applyFill="1" applyBorder="1" applyProtection="1">
      <protection locked="0"/>
    </xf>
    <xf numFmtId="166" fontId="17" fillId="0" borderId="2" xfId="1" applyNumberFormat="1" applyFont="1" applyFill="1" applyBorder="1" applyProtection="1">
      <protection locked="0"/>
    </xf>
    <xf numFmtId="2" fontId="17" fillId="0" borderId="2" xfId="1" applyNumberFormat="1" applyFont="1" applyFill="1" applyBorder="1" applyAlignment="1" applyProtection="1">
      <alignment horizontal="center" vertical="center"/>
      <protection locked="0"/>
    </xf>
    <xf numFmtId="167" fontId="17" fillId="0" borderId="2" xfId="1" applyNumberFormat="1" applyFont="1" applyFill="1" applyBorder="1" applyProtection="1">
      <protection locked="0"/>
    </xf>
    <xf numFmtId="1" fontId="17" fillId="0" borderId="3" xfId="0" applyNumberFormat="1" applyFont="1" applyFill="1" applyBorder="1" applyProtection="1">
      <protection locked="0"/>
    </xf>
    <xf numFmtId="2" fontId="40" fillId="0" borderId="2" xfId="1" applyNumberFormat="1" applyFont="1" applyFill="1" applyBorder="1" applyProtection="1">
      <protection locked="0"/>
    </xf>
    <xf numFmtId="0" fontId="17" fillId="0" borderId="2" xfId="1" applyNumberFormat="1" applyFont="1" applyFill="1" applyBorder="1" applyAlignment="1" applyProtection="1">
      <alignment horizontal="center"/>
      <protection locked="0"/>
    </xf>
    <xf numFmtId="2" fontId="31" fillId="0" borderId="23" xfId="1" applyNumberFormat="1" applyFont="1" applyFill="1" applyBorder="1" applyProtection="1">
      <protection locked="0"/>
    </xf>
    <xf numFmtId="166" fontId="17" fillId="0" borderId="3" xfId="1" applyNumberFormat="1" applyFont="1" applyFill="1" applyBorder="1" applyProtection="1">
      <protection locked="0"/>
    </xf>
    <xf numFmtId="169" fontId="17" fillId="0" borderId="3" xfId="1" applyNumberFormat="1" applyFont="1" applyFill="1" applyBorder="1" applyProtection="1">
      <protection locked="0"/>
    </xf>
    <xf numFmtId="0" fontId="17" fillId="0" borderId="3" xfId="1" applyNumberFormat="1" applyFont="1" applyFill="1" applyBorder="1" applyProtection="1">
      <protection locked="0"/>
    </xf>
    <xf numFmtId="1" fontId="17" fillId="0" borderId="3" xfId="1" applyNumberFormat="1" applyFont="1" applyFill="1" applyBorder="1" applyProtection="1">
      <protection locked="0"/>
    </xf>
    <xf numFmtId="167" fontId="17" fillId="0" borderId="3" xfId="1" applyNumberFormat="1" applyFont="1" applyFill="1" applyBorder="1" applyProtection="1">
      <protection locked="0"/>
    </xf>
    <xf numFmtId="1" fontId="17" fillId="0" borderId="2" xfId="0" applyNumberFormat="1" applyFont="1" applyFill="1" applyBorder="1" applyProtection="1">
      <protection locked="0"/>
    </xf>
    <xf numFmtId="166" fontId="17" fillId="0" borderId="7" xfId="1" applyNumberFormat="1" applyFont="1" applyFill="1" applyBorder="1" applyProtection="1">
      <protection locked="0"/>
    </xf>
    <xf numFmtId="169" fontId="17" fillId="0" borderId="7" xfId="1" applyNumberFormat="1" applyFont="1" applyFill="1" applyBorder="1" applyProtection="1">
      <protection locked="0"/>
    </xf>
    <xf numFmtId="0" fontId="17" fillId="0" borderId="7" xfId="1" applyNumberFormat="1" applyFont="1" applyFill="1" applyBorder="1" applyProtection="1">
      <protection locked="0"/>
    </xf>
    <xf numFmtId="1" fontId="17" fillId="0" borderId="7" xfId="1" applyNumberFormat="1" applyFont="1" applyFill="1" applyBorder="1" applyProtection="1">
      <protection locked="0"/>
    </xf>
    <xf numFmtId="2" fontId="17" fillId="0" borderId="7" xfId="1" applyNumberFormat="1" applyFont="1" applyFill="1" applyBorder="1" applyProtection="1">
      <protection locked="0"/>
    </xf>
    <xf numFmtId="1" fontId="17" fillId="0" borderId="1" xfId="0" applyNumberFormat="1" applyFont="1" applyFill="1" applyBorder="1" applyProtection="1">
      <protection locked="0"/>
    </xf>
    <xf numFmtId="167" fontId="17" fillId="0" borderId="7" xfId="1" applyNumberFormat="1" applyFont="1" applyFill="1" applyBorder="1" applyProtection="1">
      <protection locked="0"/>
    </xf>
    <xf numFmtId="2" fontId="31" fillId="0" borderId="19" xfId="1" applyNumberFormat="1" applyFont="1" applyFill="1" applyBorder="1" applyProtection="1">
      <protection locked="0"/>
    </xf>
    <xf numFmtId="2" fontId="27" fillId="0" borderId="15" xfId="1" applyNumberFormat="1" applyFont="1" applyFill="1" applyBorder="1" applyProtection="1">
      <protection locked="0"/>
    </xf>
    <xf numFmtId="0" fontId="17" fillId="0" borderId="0" xfId="1" applyNumberFormat="1" applyFont="1" applyFill="1" applyBorder="1" applyAlignment="1" applyProtection="1">
      <alignment horizontal="right" vertical="center"/>
      <protection locked="0"/>
    </xf>
    <xf numFmtId="1" fontId="17" fillId="0" borderId="0" xfId="1" applyNumberFormat="1" applyFont="1" applyFill="1" applyBorder="1" applyAlignment="1" applyProtection="1">
      <protection locked="0"/>
    </xf>
    <xf numFmtId="2" fontId="17" fillId="0" borderId="0" xfId="1" applyNumberFormat="1" applyFont="1" applyFill="1" applyBorder="1" applyProtection="1">
      <protection locked="0"/>
    </xf>
    <xf numFmtId="2" fontId="17" fillId="0" borderId="0" xfId="1" applyNumberFormat="1" applyFont="1" applyFill="1" applyBorder="1" applyAlignment="1" applyProtection="1">
      <alignment horizontal="right" vertical="center"/>
      <protection locked="0"/>
    </xf>
    <xf numFmtId="2" fontId="22" fillId="0" borderId="0" xfId="1" applyNumberFormat="1" applyFont="1" applyFill="1" applyBorder="1" applyAlignment="1" applyProtection="1">
      <protection locked="0"/>
    </xf>
    <xf numFmtId="1" fontId="17" fillId="0" borderId="0" xfId="1" applyNumberFormat="1" applyFont="1" applyFill="1" applyBorder="1" applyAlignment="1" applyProtection="1">
      <alignment horizontal="center"/>
      <protection locked="0"/>
    </xf>
    <xf numFmtId="0" fontId="28" fillId="0" borderId="2" xfId="0" applyFont="1" applyFill="1" applyBorder="1" applyProtection="1">
      <protection locked="0"/>
    </xf>
    <xf numFmtId="0" fontId="28" fillId="0" borderId="2" xfId="0" applyFont="1" applyFill="1" applyBorder="1" applyAlignment="1" applyProtection="1">
      <alignment horizontal="right" vertical="center"/>
      <protection locked="0"/>
    </xf>
    <xf numFmtId="0" fontId="28" fillId="0" borderId="5" xfId="0" applyFont="1" applyFill="1" applyBorder="1" applyProtection="1">
      <protection locked="0"/>
    </xf>
    <xf numFmtId="0" fontId="28" fillId="0" borderId="5" xfId="0" applyFont="1" applyFill="1" applyBorder="1" applyAlignment="1" applyProtection="1">
      <alignment horizontal="right" vertical="center"/>
      <protection locked="0"/>
    </xf>
    <xf numFmtId="1" fontId="27" fillId="0" borderId="5" xfId="0" applyNumberFormat="1" applyFont="1" applyFill="1" applyBorder="1" applyAlignment="1" applyProtection="1">
      <alignment horizontal="center"/>
      <protection locked="0"/>
    </xf>
    <xf numFmtId="2" fontId="17" fillId="0" borderId="5" xfId="1" applyNumberFormat="1" applyFont="1" applyFill="1" applyBorder="1" applyAlignment="1" applyProtection="1">
      <alignment horizontal="right" vertical="center"/>
      <protection locked="0"/>
    </xf>
    <xf numFmtId="1" fontId="17" fillId="0" borderId="5" xfId="1" applyNumberFormat="1" applyFont="1" applyFill="1" applyBorder="1" applyProtection="1">
      <protection locked="0"/>
    </xf>
    <xf numFmtId="0" fontId="0" fillId="0" borderId="0" xfId="0" applyFill="1" applyAlignment="1" applyProtection="1">
      <alignment horizontal="right" vertical="center"/>
      <protection locked="0"/>
    </xf>
    <xf numFmtId="1" fontId="0" fillId="0" borderId="0" xfId="0" applyNumberFormat="1" applyFill="1" applyProtection="1">
      <protection locked="0"/>
    </xf>
    <xf numFmtId="0" fontId="13" fillId="0" borderId="0" xfId="0" applyFont="1" applyFill="1" applyAlignment="1" applyProtection="1">
      <alignment horizontal="right" vertical="center"/>
      <protection locked="0"/>
    </xf>
    <xf numFmtId="1" fontId="13" fillId="0" borderId="0" xfId="0" applyNumberFormat="1" applyFont="1" applyFill="1" applyProtection="1">
      <protection locked="0"/>
    </xf>
    <xf numFmtId="0" fontId="29" fillId="0" borderId="0" xfId="0" applyFont="1" applyFill="1" applyAlignment="1" applyProtection="1">
      <alignment horizontal="right" vertical="center"/>
      <protection locked="0"/>
    </xf>
    <xf numFmtId="9" fontId="29" fillId="0" borderId="0" xfId="0" applyNumberFormat="1" applyFont="1" applyFill="1" applyAlignment="1" applyProtection="1">
      <alignment horizontal="center"/>
      <protection locked="0"/>
    </xf>
    <xf numFmtId="1" fontId="29" fillId="0" borderId="2" xfId="0" applyNumberFormat="1" applyFont="1" applyFill="1" applyBorder="1" applyAlignment="1" applyProtection="1">
      <alignment horizontal="center"/>
      <protection locked="0"/>
    </xf>
    <xf numFmtId="0" fontId="29" fillId="0" borderId="2" xfId="0" applyFont="1" applyFill="1" applyBorder="1" applyProtection="1">
      <protection locked="0"/>
    </xf>
    <xf numFmtId="0" fontId="29" fillId="0" borderId="0" xfId="0" applyFont="1" applyFill="1" applyAlignment="1">
      <alignment horizontal="right" vertical="center"/>
    </xf>
    <xf numFmtId="1" fontId="29" fillId="0" borderId="2" xfId="0" applyNumberFormat="1" applyFont="1" applyFill="1" applyBorder="1" applyAlignment="1">
      <alignment horizontal="center"/>
    </xf>
    <xf numFmtId="0" fontId="29" fillId="0" borderId="2" xfId="0" applyFont="1" applyFill="1" applyBorder="1"/>
    <xf numFmtId="1" fontId="43" fillId="0" borderId="2" xfId="0" applyNumberFormat="1" applyFont="1" applyFill="1" applyBorder="1" applyAlignment="1">
      <alignment horizontal="center"/>
    </xf>
    <xf numFmtId="2" fontId="46" fillId="0" borderId="2" xfId="0" applyNumberFormat="1" applyFont="1" applyFill="1" applyBorder="1"/>
    <xf numFmtId="0" fontId="0" fillId="0" borderId="0" xfId="0" applyFill="1" applyAlignment="1">
      <alignment horizontal="right" vertical="center"/>
    </xf>
    <xf numFmtId="1" fontId="0" fillId="0" borderId="0" xfId="0" applyNumberFormat="1" applyFill="1"/>
    <xf numFmtId="1" fontId="0" fillId="0" borderId="0" xfId="0" applyNumberFormat="1" applyFill="1" applyAlignment="1">
      <alignment horizontal="center" vertical="center" textRotation="90" wrapText="1"/>
    </xf>
    <xf numFmtId="0" fontId="0" fillId="0" borderId="2" xfId="0" applyFill="1" applyBorder="1" applyAlignment="1">
      <alignment horizontal="center" vertical="center" textRotation="90" wrapText="1"/>
    </xf>
    <xf numFmtId="0" fontId="0" fillId="0" borderId="2" xfId="0" applyFill="1" applyBorder="1" applyAlignment="1">
      <alignment horizontal="center"/>
    </xf>
    <xf numFmtId="0" fontId="1" fillId="0" borderId="2" xfId="0" applyFont="1" applyFill="1" applyBorder="1"/>
    <xf numFmtId="0" fontId="1" fillId="0" borderId="2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2" xfId="0" applyNumberFormat="1" applyFill="1" applyBorder="1"/>
    <xf numFmtId="0" fontId="1" fillId="0" borderId="2" xfId="0" applyNumberFormat="1" applyFont="1" applyFill="1" applyBorder="1"/>
    <xf numFmtId="0" fontId="17" fillId="3" borderId="3" xfId="1" applyNumberFormat="1" applyFont="1" applyFill="1" applyBorder="1" applyProtection="1">
      <protection locked="0"/>
    </xf>
    <xf numFmtId="0" fontId="17" fillId="3" borderId="7" xfId="1" applyNumberFormat="1" applyFont="1" applyFill="1" applyBorder="1" applyProtection="1">
      <protection locked="0"/>
    </xf>
    <xf numFmtId="0" fontId="17" fillId="3" borderId="0" xfId="1" applyNumberFormat="1" applyFont="1" applyFill="1" applyBorder="1" applyAlignment="1" applyProtection="1">
      <protection locked="0"/>
    </xf>
    <xf numFmtId="0" fontId="17" fillId="3" borderId="0" xfId="1" applyNumberFormat="1" applyFont="1" applyFill="1" applyBorder="1" applyProtection="1">
      <protection locked="0"/>
    </xf>
    <xf numFmtId="1" fontId="22" fillId="3" borderId="2" xfId="0" applyNumberFormat="1" applyFont="1" applyFill="1" applyBorder="1" applyAlignment="1" applyProtection="1">
      <alignment horizontal="center"/>
      <protection locked="0"/>
    </xf>
    <xf numFmtId="1" fontId="22" fillId="3" borderId="5" xfId="0" applyNumberFormat="1" applyFont="1" applyFill="1" applyBorder="1" applyAlignment="1" applyProtection="1">
      <alignment horizontal="center"/>
      <protection locked="0"/>
    </xf>
    <xf numFmtId="0" fontId="17" fillId="3" borderId="5" xfId="1" applyNumberFormat="1" applyFont="1" applyFill="1" applyBorder="1" applyProtection="1">
      <protection locked="0"/>
    </xf>
    <xf numFmtId="1" fontId="17" fillId="3" borderId="2" xfId="1" applyNumberFormat="1" applyFont="1" applyFill="1" applyBorder="1" applyProtection="1">
      <protection locked="0"/>
    </xf>
    <xf numFmtId="1" fontId="17" fillId="3" borderId="3" xfId="1" applyNumberFormat="1" applyFont="1" applyFill="1" applyBorder="1" applyProtection="1">
      <protection locked="0"/>
    </xf>
    <xf numFmtId="0" fontId="17" fillId="3" borderId="2" xfId="1" applyNumberFormat="1" applyFont="1" applyFill="1" applyBorder="1" applyAlignment="1" applyProtection="1">
      <alignment horizontal="center"/>
      <protection locked="0"/>
    </xf>
    <xf numFmtId="0" fontId="17" fillId="3" borderId="0" xfId="1" applyFont="1" applyFill="1" applyBorder="1" applyAlignment="1" applyProtection="1">
      <protection locked="0"/>
    </xf>
    <xf numFmtId="0" fontId="17" fillId="3" borderId="0" xfId="1" applyNumberFormat="1" applyFont="1" applyFill="1" applyBorder="1" applyAlignment="1" applyProtection="1">
      <alignment horizontal="left"/>
      <protection locked="0"/>
    </xf>
    <xf numFmtId="1" fontId="22" fillId="3" borderId="2" xfId="0" applyNumberFormat="1" applyFont="1" applyFill="1" applyBorder="1" applyProtection="1">
      <protection locked="0"/>
    </xf>
    <xf numFmtId="0" fontId="22" fillId="3" borderId="2" xfId="0" applyNumberFormat="1" applyFont="1" applyFill="1" applyBorder="1" applyAlignment="1" applyProtection="1">
      <protection locked="0"/>
    </xf>
    <xf numFmtId="0" fontId="22" fillId="3" borderId="5" xfId="0" applyNumberFormat="1" applyFont="1" applyFill="1" applyBorder="1" applyAlignment="1" applyProtection="1">
      <protection locked="0"/>
    </xf>
    <xf numFmtId="0" fontId="17" fillId="3" borderId="2" xfId="1" applyNumberFormat="1" applyFont="1" applyFill="1" applyBorder="1" applyAlignment="1" applyProtection="1">
      <alignment horizontal="right"/>
      <protection locked="0"/>
    </xf>
    <xf numFmtId="0" fontId="17" fillId="3" borderId="0" xfId="1" applyNumberFormat="1" applyFont="1" applyFill="1" applyBorder="1" applyAlignment="1" applyProtection="1">
      <alignment horizontal="center"/>
      <protection locked="0"/>
    </xf>
    <xf numFmtId="0" fontId="22" fillId="3" borderId="2" xfId="0" applyFont="1" applyFill="1" applyBorder="1" applyAlignment="1" applyProtection="1">
      <protection locked="0"/>
    </xf>
    <xf numFmtId="0" fontId="47" fillId="3" borderId="2" xfId="0" applyNumberFormat="1" applyFont="1" applyFill="1" applyBorder="1" applyAlignment="1" applyProtection="1">
      <protection locked="0"/>
    </xf>
    <xf numFmtId="165" fontId="17" fillId="3" borderId="2" xfId="1" applyNumberFormat="1" applyFont="1" applyFill="1" applyBorder="1" applyProtection="1">
      <protection locked="0"/>
    </xf>
    <xf numFmtId="165" fontId="17" fillId="5" borderId="2" xfId="1" applyNumberFormat="1" applyFont="1" applyFill="1" applyBorder="1" applyProtection="1">
      <protection locked="0"/>
    </xf>
    <xf numFmtId="166" fontId="17" fillId="5" borderId="2" xfId="1" applyNumberFormat="1" applyFont="1" applyFill="1" applyBorder="1" applyProtection="1">
      <protection locked="0"/>
    </xf>
    <xf numFmtId="165" fontId="17" fillId="8" borderId="2" xfId="1" applyNumberFormat="1" applyFont="1" applyFill="1" applyBorder="1" applyProtection="1">
      <protection locked="0"/>
    </xf>
    <xf numFmtId="166" fontId="17" fillId="8" borderId="2" xfId="1" applyNumberFormat="1" applyFont="1" applyFill="1" applyBorder="1" applyProtection="1">
      <protection locked="0"/>
    </xf>
    <xf numFmtId="166" fontId="17" fillId="6" borderId="2" xfId="1" applyNumberFormat="1" applyFont="1" applyFill="1" applyBorder="1" applyProtection="1">
      <protection locked="0"/>
    </xf>
    <xf numFmtId="166" fontId="17" fillId="5" borderId="3" xfId="1" applyNumberFormat="1" applyFont="1" applyFill="1" applyBorder="1" applyProtection="1">
      <protection locked="0"/>
    </xf>
    <xf numFmtId="166" fontId="17" fillId="8" borderId="3" xfId="1" applyNumberFormat="1" applyFont="1" applyFill="1" applyBorder="1" applyProtection="1">
      <protection locked="0"/>
    </xf>
    <xf numFmtId="166" fontId="17" fillId="6" borderId="3" xfId="1" applyNumberFormat="1" applyFont="1" applyFill="1" applyBorder="1" applyProtection="1">
      <protection locked="0"/>
    </xf>
    <xf numFmtId="166" fontId="17" fillId="5" borderId="7" xfId="1" applyNumberFormat="1" applyFont="1" applyFill="1" applyBorder="1" applyProtection="1">
      <protection locked="0"/>
    </xf>
    <xf numFmtId="166" fontId="17" fillId="8" borderId="7" xfId="1" applyNumberFormat="1" applyFont="1" applyFill="1" applyBorder="1" applyProtection="1">
      <protection locked="0"/>
    </xf>
    <xf numFmtId="166" fontId="17" fillId="6" borderId="7" xfId="1" applyNumberFormat="1" applyFont="1" applyFill="1" applyBorder="1" applyProtection="1">
      <protection locked="0"/>
    </xf>
    <xf numFmtId="1" fontId="17" fillId="0" borderId="2" xfId="1" applyNumberFormat="1" applyFont="1" applyBorder="1" applyProtection="1">
      <protection locked="0"/>
    </xf>
    <xf numFmtId="14" fontId="17" fillId="3" borderId="2" xfId="1" applyNumberFormat="1" applyFont="1" applyFill="1" applyBorder="1" applyProtection="1">
      <protection locked="0"/>
    </xf>
    <xf numFmtId="0" fontId="55" fillId="3" borderId="4" xfId="0" applyFont="1" applyFill="1" applyBorder="1" applyAlignment="1"/>
    <xf numFmtId="0" fontId="55" fillId="3" borderId="2" xfId="0" applyFont="1" applyFill="1" applyBorder="1" applyAlignment="1">
      <alignment horizontal="center" vertical="center" textRotation="90" wrapText="1"/>
    </xf>
    <xf numFmtId="2" fontId="16" fillId="3" borderId="23" xfId="0" applyNumberFormat="1" applyFont="1" applyFill="1" applyBorder="1"/>
    <xf numFmtId="2" fontId="1" fillId="3" borderId="0" xfId="0" applyNumberFormat="1" applyFont="1" applyFill="1"/>
    <xf numFmtId="0" fontId="28" fillId="3" borderId="2" xfId="0" applyFont="1" applyFill="1" applyBorder="1" applyAlignment="1">
      <alignment horizontal="center"/>
    </xf>
    <xf numFmtId="2" fontId="28" fillId="3" borderId="2" xfId="0" applyNumberFormat="1" applyFont="1" applyFill="1" applyBorder="1"/>
    <xf numFmtId="2" fontId="0" fillId="3" borderId="2" xfId="0" applyNumberFormat="1" applyFill="1" applyBorder="1"/>
    <xf numFmtId="49" fontId="17" fillId="2" borderId="2" xfId="1" applyNumberFormat="1" applyFont="1" applyFill="1" applyBorder="1" applyAlignment="1">
      <alignment horizontal="left"/>
    </xf>
    <xf numFmtId="2" fontId="16" fillId="16" borderId="2" xfId="0" applyNumberFormat="1" applyFont="1" applyFill="1" applyBorder="1"/>
    <xf numFmtId="0" fontId="69" fillId="0" borderId="0" xfId="0" applyFont="1" applyFill="1" applyAlignment="1">
      <alignment horizontal="center"/>
    </xf>
    <xf numFmtId="0" fontId="64" fillId="0" borderId="2" xfId="0" applyFont="1" applyBorder="1"/>
    <xf numFmtId="4" fontId="64" fillId="0" borderId="2" xfId="0" applyNumberFormat="1" applyFont="1" applyBorder="1"/>
    <xf numFmtId="4" fontId="65" fillId="0" borderId="0" xfId="0" applyNumberFormat="1" applyFont="1"/>
    <xf numFmtId="2" fontId="16" fillId="0" borderId="0" xfId="0" applyNumberFormat="1" applyFont="1"/>
    <xf numFmtId="0" fontId="64" fillId="0" borderId="6" xfId="0" applyFont="1" applyBorder="1"/>
    <xf numFmtId="4" fontId="16" fillId="0" borderId="2" xfId="0" applyNumberFormat="1" applyFont="1" applyBorder="1"/>
    <xf numFmtId="4" fontId="16" fillId="0" borderId="0" xfId="0" applyNumberFormat="1" applyFont="1"/>
    <xf numFmtId="0" fontId="55" fillId="0" borderId="0" xfId="0" applyFont="1"/>
    <xf numFmtId="9" fontId="16" fillId="0" borderId="2" xfId="0" applyNumberFormat="1" applyFont="1" applyBorder="1"/>
    <xf numFmtId="49" fontId="62" fillId="2" borderId="2" xfId="1" applyNumberFormat="1" applyFont="1" applyFill="1" applyBorder="1"/>
    <xf numFmtId="2" fontId="64" fillId="0" borderId="2" xfId="0" applyNumberFormat="1" applyFont="1" applyBorder="1"/>
    <xf numFmtId="2" fontId="65" fillId="0" borderId="0" xfId="0" applyNumberFormat="1" applyFont="1"/>
    <xf numFmtId="49" fontId="62" fillId="2" borderId="6" xfId="1" applyNumberFormat="1" applyFont="1" applyFill="1" applyBorder="1"/>
    <xf numFmtId="0" fontId="80" fillId="13" borderId="0" xfId="0" applyFont="1" applyFill="1"/>
    <xf numFmtId="4" fontId="16" fillId="0" borderId="0" xfId="0" applyNumberFormat="1" applyFont="1" applyFill="1"/>
    <xf numFmtId="0" fontId="16" fillId="0" borderId="6" xfId="0" applyFont="1" applyBorder="1"/>
    <xf numFmtId="4" fontId="65" fillId="3" borderId="2" xfId="0" applyNumberFormat="1" applyFont="1" applyFill="1" applyBorder="1"/>
    <xf numFmtId="4" fontId="61" fillId="0" borderId="2" xfId="0" applyNumberFormat="1" applyFont="1" applyBorder="1"/>
    <xf numFmtId="0" fontId="16" fillId="0" borderId="11" xfId="0" applyFont="1" applyBorder="1" applyAlignment="1">
      <alignment horizontal="center"/>
    </xf>
    <xf numFmtId="4" fontId="16" fillId="0" borderId="1" xfId="0" applyNumberFormat="1" applyFont="1" applyBorder="1"/>
    <xf numFmtId="4" fontId="16" fillId="0" borderId="11" xfId="0" applyNumberFormat="1" applyFont="1" applyBorder="1"/>
    <xf numFmtId="0" fontId="80" fillId="13" borderId="11" xfId="0" applyFont="1" applyFill="1" applyBorder="1"/>
    <xf numFmtId="4" fontId="64" fillId="3" borderId="2" xfId="0" applyNumberFormat="1" applyFont="1" applyFill="1" applyBorder="1"/>
    <xf numFmtId="4" fontId="65" fillId="0" borderId="11" xfId="0" applyNumberFormat="1" applyFont="1" applyBorder="1"/>
    <xf numFmtId="0" fontId="0" fillId="12" borderId="0" xfId="0" applyFill="1"/>
    <xf numFmtId="0" fontId="55" fillId="12" borderId="4" xfId="0" applyFont="1" applyFill="1" applyBorder="1" applyAlignment="1"/>
    <xf numFmtId="0" fontId="55" fillId="12" borderId="2" xfId="0" applyFont="1" applyFill="1" applyBorder="1" applyAlignment="1">
      <alignment horizontal="center" vertical="center" textRotation="90" wrapText="1"/>
    </xf>
    <xf numFmtId="2" fontId="16" fillId="12" borderId="2" xfId="0" applyNumberFormat="1" applyFont="1" applyFill="1" applyBorder="1"/>
    <xf numFmtId="2" fontId="16" fillId="12" borderId="23" xfId="0" applyNumberFormat="1" applyFont="1" applyFill="1" applyBorder="1"/>
    <xf numFmtId="2" fontId="16" fillId="12" borderId="33" xfId="0" applyNumberFormat="1" applyFont="1" applyFill="1" applyBorder="1"/>
    <xf numFmtId="2" fontId="16" fillId="12" borderId="0" xfId="0" applyNumberFormat="1" applyFont="1" applyFill="1" applyBorder="1"/>
    <xf numFmtId="2" fontId="1" fillId="12" borderId="0" xfId="0" applyNumberFormat="1" applyFont="1" applyFill="1"/>
    <xf numFmtId="0" fontId="80" fillId="13" borderId="0" xfId="0" applyFont="1" applyFill="1" applyBorder="1"/>
    <xf numFmtId="0" fontId="61" fillId="0" borderId="2" xfId="0" applyFont="1" applyBorder="1"/>
    <xf numFmtId="0" fontId="28" fillId="0" borderId="2" xfId="0" applyFont="1" applyFill="1" applyBorder="1" applyAlignment="1">
      <alignment horizontal="center" vertical="center" textRotation="90" wrapText="1"/>
    </xf>
    <xf numFmtId="2" fontId="0" fillId="0" borderId="35" xfId="0" applyNumberFormat="1" applyFill="1" applyBorder="1"/>
    <xf numFmtId="2" fontId="0" fillId="0" borderId="35" xfId="0" applyNumberFormat="1" applyFont="1" applyFill="1" applyBorder="1"/>
    <xf numFmtId="0" fontId="0" fillId="0" borderId="4" xfId="0" applyFont="1" applyFill="1" applyBorder="1"/>
    <xf numFmtId="16" fontId="17" fillId="3" borderId="2" xfId="1" applyNumberFormat="1" applyFont="1" applyFill="1" applyBorder="1" applyProtection="1">
      <protection locked="0"/>
    </xf>
    <xf numFmtId="170" fontId="17" fillId="3" borderId="2" xfId="1" applyNumberFormat="1" applyFont="1" applyFill="1" applyBorder="1" applyProtection="1">
      <protection locked="0"/>
    </xf>
    <xf numFmtId="0" fontId="40" fillId="3" borderId="2" xfId="1" applyNumberFormat="1" applyFont="1" applyFill="1" applyBorder="1" applyProtection="1">
      <protection locked="0"/>
    </xf>
    <xf numFmtId="1" fontId="40" fillId="3" borderId="2" xfId="1" applyNumberFormat="1" applyFont="1" applyFill="1" applyBorder="1" applyProtection="1">
      <protection locked="0"/>
    </xf>
    <xf numFmtId="14" fontId="17" fillId="3" borderId="3" xfId="1" applyNumberFormat="1" applyFont="1" applyFill="1" applyBorder="1" applyProtection="1">
      <protection locked="0"/>
    </xf>
    <xf numFmtId="1" fontId="17" fillId="3" borderId="7" xfId="1" applyNumberFormat="1" applyFont="1" applyFill="1" applyBorder="1" applyProtection="1">
      <protection locked="0"/>
    </xf>
    <xf numFmtId="16" fontId="17" fillId="3" borderId="3" xfId="1" applyNumberFormat="1" applyFont="1" applyFill="1" applyBorder="1" applyProtection="1">
      <protection locked="0"/>
    </xf>
    <xf numFmtId="1" fontId="17" fillId="19" borderId="2" xfId="1" applyNumberFormat="1" applyFont="1" applyFill="1" applyBorder="1" applyProtection="1">
      <protection locked="0"/>
    </xf>
    <xf numFmtId="0" fontId="17" fillId="19" borderId="2" xfId="1" applyNumberFormat="1" applyFont="1" applyFill="1" applyBorder="1" applyProtection="1">
      <protection locked="0"/>
    </xf>
    <xf numFmtId="1" fontId="17" fillId="19" borderId="3" xfId="1" applyNumberFormat="1" applyFont="1" applyFill="1" applyBorder="1" applyProtection="1">
      <protection locked="0"/>
    </xf>
    <xf numFmtId="0" fontId="17" fillId="19" borderId="3" xfId="1" applyNumberFormat="1" applyFont="1" applyFill="1" applyBorder="1" applyProtection="1">
      <protection locked="0"/>
    </xf>
    <xf numFmtId="0" fontId="17" fillId="19" borderId="7" xfId="1" applyNumberFormat="1" applyFont="1" applyFill="1" applyBorder="1" applyProtection="1">
      <protection locked="0"/>
    </xf>
    <xf numFmtId="0" fontId="17" fillId="19" borderId="2" xfId="1" applyNumberFormat="1" applyFont="1" applyFill="1" applyBorder="1" applyAlignment="1" applyProtection="1">
      <alignment horizontal="center"/>
      <protection locked="0"/>
    </xf>
    <xf numFmtId="0" fontId="17" fillId="19" borderId="0" xfId="1" applyNumberFormat="1" applyFont="1" applyFill="1" applyBorder="1" applyAlignment="1" applyProtection="1">
      <protection locked="0"/>
    </xf>
    <xf numFmtId="0" fontId="0" fillId="19" borderId="0" xfId="0" applyFill="1" applyProtection="1">
      <protection locked="0"/>
    </xf>
    <xf numFmtId="0" fontId="17" fillId="19" borderId="0" xfId="1" applyNumberFormat="1" applyFont="1" applyFill="1" applyBorder="1" applyAlignment="1" applyProtection="1">
      <alignment horizontal="left"/>
      <protection locked="0"/>
    </xf>
    <xf numFmtId="1" fontId="22" fillId="19" borderId="2" xfId="0" applyNumberFormat="1" applyFont="1" applyFill="1" applyBorder="1" applyAlignment="1" applyProtection="1">
      <alignment horizontal="center"/>
      <protection locked="0"/>
    </xf>
    <xf numFmtId="0" fontId="22" fillId="19" borderId="2" xfId="0" applyNumberFormat="1" applyFont="1" applyFill="1" applyBorder="1" applyAlignment="1" applyProtection="1">
      <protection locked="0"/>
    </xf>
    <xf numFmtId="0" fontId="22" fillId="19" borderId="5" xfId="0" applyNumberFormat="1" applyFont="1" applyFill="1" applyBorder="1" applyAlignment="1" applyProtection="1">
      <protection locked="0"/>
    </xf>
    <xf numFmtId="0" fontId="17" fillId="19" borderId="5" xfId="1" applyNumberFormat="1" applyFont="1" applyFill="1" applyBorder="1" applyProtection="1">
      <protection locked="0"/>
    </xf>
    <xf numFmtId="0" fontId="0" fillId="19" borderId="0" xfId="0" applyFill="1"/>
    <xf numFmtId="0" fontId="74" fillId="3" borderId="0" xfId="0" applyFont="1" applyFill="1" applyAlignment="1">
      <alignment horizontal="left" wrapText="1"/>
    </xf>
    <xf numFmtId="0" fontId="16" fillId="0" borderId="2" xfId="0" applyFont="1" applyFill="1" applyBorder="1"/>
    <xf numFmtId="0" fontId="16" fillId="0" borderId="2" xfId="0" applyNumberFormat="1" applyFont="1" applyFill="1" applyBorder="1"/>
    <xf numFmtId="4" fontId="16" fillId="3" borderId="2" xfId="0" applyNumberFormat="1" applyFont="1" applyFill="1" applyBorder="1"/>
    <xf numFmtId="4" fontId="64" fillId="14" borderId="2" xfId="0" applyNumberFormat="1" applyFont="1" applyFill="1" applyBorder="1"/>
    <xf numFmtId="4" fontId="61" fillId="14" borderId="2" xfId="0" applyNumberFormat="1" applyFont="1" applyFill="1" applyBorder="1"/>
    <xf numFmtId="4" fontId="16" fillId="14" borderId="2" xfId="0" applyNumberFormat="1" applyFont="1" applyFill="1" applyBorder="1"/>
    <xf numFmtId="4" fontId="65" fillId="14" borderId="2" xfId="0" applyNumberFormat="1" applyFont="1" applyFill="1" applyBorder="1"/>
    <xf numFmtId="0" fontId="16" fillId="0" borderId="0" xfId="0" applyFont="1" applyFill="1"/>
    <xf numFmtId="2" fontId="1" fillId="0" borderId="0" xfId="0" applyNumberFormat="1" applyFont="1" applyFill="1"/>
    <xf numFmtId="4" fontId="64" fillId="0" borderId="0" xfId="0" applyNumberFormat="1" applyFont="1" applyAlignment="1">
      <alignment horizontal="left"/>
    </xf>
    <xf numFmtId="4" fontId="82" fillId="0" borderId="0" xfId="0" applyNumberFormat="1" applyFont="1" applyAlignment="1">
      <alignment horizontal="left"/>
    </xf>
    <xf numFmtId="4" fontId="64" fillId="0" borderId="0" xfId="0" applyNumberFormat="1" applyFont="1"/>
    <xf numFmtId="2" fontId="0" fillId="0" borderId="34" xfId="0" applyNumberFormat="1" applyFill="1" applyBorder="1"/>
    <xf numFmtId="0" fontId="0" fillId="0" borderId="3" xfId="0" applyFill="1" applyBorder="1"/>
    <xf numFmtId="2" fontId="0" fillId="0" borderId="25" xfId="0" applyNumberFormat="1" applyFill="1" applyBorder="1"/>
    <xf numFmtId="0" fontId="0" fillId="0" borderId="7" xfId="0" applyFill="1" applyBorder="1"/>
    <xf numFmtId="2" fontId="0" fillId="0" borderId="22" xfId="0" applyNumberFormat="1" applyFill="1" applyBorder="1"/>
    <xf numFmtId="0" fontId="0" fillId="0" borderId="23" xfId="0" applyFill="1" applyBorder="1"/>
    <xf numFmtId="0" fontId="0" fillId="0" borderId="3" xfId="0" applyFont="1" applyFill="1" applyBorder="1"/>
    <xf numFmtId="0" fontId="0" fillId="0" borderId="23" xfId="0" applyFont="1" applyFill="1" applyBorder="1"/>
    <xf numFmtId="2" fontId="0" fillId="0" borderId="23" xfId="0" applyNumberFormat="1" applyFill="1" applyBorder="1"/>
    <xf numFmtId="2" fontId="16" fillId="14" borderId="31" xfId="0" applyNumberFormat="1" applyFont="1" applyFill="1" applyBorder="1" applyAlignment="1">
      <alignment horizontal="center"/>
    </xf>
    <xf numFmtId="0" fontId="16" fillId="14" borderId="6" xfId="0" applyFont="1" applyFill="1" applyBorder="1" applyAlignment="1">
      <alignment horizontal="center"/>
    </xf>
    <xf numFmtId="2" fontId="16" fillId="15" borderId="31" xfId="0" applyNumberFormat="1" applyFont="1" applyFill="1" applyBorder="1" applyAlignment="1">
      <alignment horizontal="center"/>
    </xf>
    <xf numFmtId="0" fontId="16" fillId="15" borderId="32" xfId="0" applyFont="1" applyFill="1" applyBorder="1" applyAlignment="1">
      <alignment horizontal="center"/>
    </xf>
    <xf numFmtId="2" fontId="16" fillId="15" borderId="0" xfId="0" applyNumberFormat="1" applyFont="1" applyFill="1" applyAlignment="1">
      <alignment horizontal="center"/>
    </xf>
    <xf numFmtId="0" fontId="16" fillId="0" borderId="0" xfId="0" applyFont="1" applyFill="1" applyAlignment="1">
      <alignment horizontal="center"/>
    </xf>
    <xf numFmtId="2" fontId="16" fillId="0" borderId="0" xfId="0" applyNumberFormat="1" applyFont="1" applyFill="1" applyAlignment="1">
      <alignment horizontal="center"/>
    </xf>
    <xf numFmtId="2" fontId="55" fillId="14" borderId="31" xfId="0" applyNumberFormat="1" applyFont="1" applyFill="1" applyBorder="1" applyAlignment="1">
      <alignment horizontal="center"/>
    </xf>
    <xf numFmtId="2" fontId="80" fillId="15" borderId="31" xfId="0" applyNumberFormat="1" applyFont="1" applyFill="1" applyBorder="1" applyAlignment="1">
      <alignment horizontal="center"/>
    </xf>
    <xf numFmtId="2" fontId="18" fillId="14" borderId="31" xfId="0" applyNumberFormat="1" applyFont="1" applyFill="1" applyBorder="1" applyAlignment="1">
      <alignment horizontal="center"/>
    </xf>
    <xf numFmtId="2" fontId="17" fillId="14" borderId="31" xfId="0" applyNumberFormat="1" applyFont="1" applyFill="1" applyBorder="1" applyAlignment="1">
      <alignment horizontal="center"/>
    </xf>
    <xf numFmtId="2" fontId="16" fillId="14" borderId="36" xfId="0" applyNumberFormat="1" applyFont="1" applyFill="1" applyBorder="1" applyAlignment="1">
      <alignment horizontal="center"/>
    </xf>
    <xf numFmtId="0" fontId="16" fillId="14" borderId="16" xfId="0" applyFont="1" applyFill="1" applyBorder="1" applyAlignment="1">
      <alignment horizontal="center"/>
    </xf>
    <xf numFmtId="2" fontId="16" fillId="15" borderId="36" xfId="0" applyNumberFormat="1" applyFont="1" applyFill="1" applyBorder="1" applyAlignment="1">
      <alignment horizontal="center"/>
    </xf>
    <xf numFmtId="0" fontId="16" fillId="15" borderId="42" xfId="0" applyFont="1" applyFill="1" applyBorder="1" applyAlignment="1">
      <alignment horizontal="center"/>
    </xf>
    <xf numFmtId="2" fontId="16" fillId="0" borderId="41" xfId="0" applyNumberFormat="1" applyFont="1" applyFill="1" applyBorder="1" applyAlignment="1">
      <alignment horizontal="center"/>
    </xf>
    <xf numFmtId="0" fontId="16" fillId="0" borderId="24" xfId="0" applyFont="1" applyFill="1" applyBorder="1" applyAlignment="1">
      <alignment horizontal="center"/>
    </xf>
    <xf numFmtId="0" fontId="16" fillId="0" borderId="45" xfId="0" applyFont="1" applyFill="1" applyBorder="1" applyAlignment="1">
      <alignment horizontal="center"/>
    </xf>
    <xf numFmtId="2" fontId="16" fillId="14" borderId="43" xfId="0" applyNumberFormat="1" applyFont="1" applyFill="1" applyBorder="1" applyAlignment="1">
      <alignment horizontal="center"/>
    </xf>
    <xf numFmtId="0" fontId="16" fillId="14" borderId="17" xfId="0" applyFont="1" applyFill="1" applyBorder="1" applyAlignment="1">
      <alignment horizontal="center"/>
    </xf>
    <xf numFmtId="2" fontId="16" fillId="15" borderId="43" xfId="0" applyNumberFormat="1" applyFont="1" applyFill="1" applyBorder="1" applyAlignment="1">
      <alignment horizontal="center"/>
    </xf>
    <xf numFmtId="0" fontId="16" fillId="15" borderId="44" xfId="0" applyFont="1" applyFill="1" applyBorder="1" applyAlignment="1">
      <alignment horizontal="center"/>
    </xf>
    <xf numFmtId="0" fontId="84" fillId="15" borderId="32" xfId="0" applyFont="1" applyFill="1" applyBorder="1" applyAlignment="1">
      <alignment horizontal="center"/>
    </xf>
    <xf numFmtId="2" fontId="16" fillId="15" borderId="32" xfId="0" applyNumberFormat="1" applyFont="1" applyFill="1" applyBorder="1" applyAlignment="1">
      <alignment horizontal="center"/>
    </xf>
    <xf numFmtId="0" fontId="16" fillId="14" borderId="31" xfId="0" applyFont="1" applyFill="1" applyBorder="1" applyAlignment="1">
      <alignment horizontal="center"/>
    </xf>
    <xf numFmtId="2" fontId="85" fillId="14" borderId="31" xfId="0" applyNumberFormat="1" applyFont="1" applyFill="1" applyBorder="1" applyAlignment="1">
      <alignment horizontal="center"/>
    </xf>
    <xf numFmtId="2" fontId="55" fillId="15" borderId="31" xfId="0" applyNumberFormat="1" applyFont="1" applyFill="1" applyBorder="1" applyAlignment="1">
      <alignment horizontal="center"/>
    </xf>
    <xf numFmtId="0" fontId="55" fillId="15" borderId="32" xfId="0" applyFont="1" applyFill="1" applyBorder="1" applyAlignment="1">
      <alignment horizontal="center"/>
    </xf>
    <xf numFmtId="0" fontId="16" fillId="0" borderId="23" xfId="0" applyFont="1" applyFill="1" applyBorder="1" applyAlignment="1">
      <alignment horizontal="center"/>
    </xf>
    <xf numFmtId="2" fontId="16" fillId="0" borderId="23" xfId="0" applyNumberFormat="1" applyFont="1" applyFill="1" applyBorder="1" applyAlignment="1">
      <alignment horizontal="center"/>
    </xf>
    <xf numFmtId="0" fontId="16" fillId="14" borderId="0" xfId="0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2" fontId="16" fillId="15" borderId="33" xfId="0" applyNumberFormat="1" applyFont="1" applyFill="1" applyBorder="1" applyAlignment="1">
      <alignment horizontal="center"/>
    </xf>
    <xf numFmtId="9" fontId="17" fillId="0" borderId="2" xfId="1" applyNumberFormat="1" applyFont="1" applyFill="1" applyBorder="1" applyAlignment="1">
      <alignment horizontal="center" vertical="center" textRotation="90" wrapText="1"/>
    </xf>
    <xf numFmtId="0" fontId="27" fillId="0" borderId="4" xfId="0" applyFont="1" applyFill="1" applyBorder="1" applyAlignment="1">
      <alignment horizontal="center" vertical="center" wrapText="1"/>
    </xf>
    <xf numFmtId="0" fontId="27" fillId="0" borderId="2" xfId="0" applyFont="1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 vertical="center" textRotation="90" wrapText="1"/>
    </xf>
    <xf numFmtId="49" fontId="27" fillId="0" borderId="3" xfId="0" applyNumberFormat="1" applyFont="1" applyFill="1" applyBorder="1" applyAlignment="1">
      <alignment horizontal="center" vertical="center" textRotation="90" wrapText="1"/>
    </xf>
    <xf numFmtId="0" fontId="86" fillId="0" borderId="0" xfId="0" applyFont="1" applyAlignment="1">
      <alignment horizontal="center"/>
    </xf>
    <xf numFmtId="0" fontId="82" fillId="0" borderId="2" xfId="0" applyFont="1" applyBorder="1" applyAlignment="1">
      <alignment horizontal="center"/>
    </xf>
    <xf numFmtId="0" fontId="82" fillId="0" borderId="2" xfId="0" applyFont="1" applyFill="1" applyBorder="1" applyAlignment="1">
      <alignment horizontal="center"/>
    </xf>
    <xf numFmtId="3" fontId="56" fillId="0" borderId="2" xfId="0" applyNumberFormat="1" applyFont="1" applyFill="1" applyBorder="1" applyAlignment="1">
      <alignment horizontal="center" vertical="distributed"/>
    </xf>
    <xf numFmtId="0" fontId="1" fillId="12" borderId="0" xfId="0" applyFont="1" applyFill="1" applyAlignment="1">
      <alignment horizontal="center"/>
    </xf>
    <xf numFmtId="1" fontId="1" fillId="12" borderId="0" xfId="0" applyNumberFormat="1" applyFont="1" applyFill="1" applyAlignment="1">
      <alignment horizontal="center"/>
    </xf>
    <xf numFmtId="1" fontId="17" fillId="0" borderId="11" xfId="1" applyNumberFormat="1" applyFont="1" applyBorder="1" applyAlignment="1">
      <alignment vertical="center" textRotation="90" wrapText="1"/>
    </xf>
    <xf numFmtId="1" fontId="17" fillId="0" borderId="0" xfId="1" applyNumberFormat="1" applyFont="1" applyBorder="1" applyAlignment="1">
      <alignment vertical="center" textRotation="90" wrapText="1"/>
    </xf>
    <xf numFmtId="1" fontId="17" fillId="0" borderId="35" xfId="1" applyNumberFormat="1" applyFont="1" applyBorder="1" applyAlignment="1">
      <alignment vertical="center" textRotation="90" wrapText="1"/>
    </xf>
    <xf numFmtId="1" fontId="17" fillId="0" borderId="9" xfId="1" applyNumberFormat="1" applyFont="1" applyBorder="1" applyAlignment="1">
      <alignment vertical="center" textRotation="90" wrapText="1"/>
    </xf>
    <xf numFmtId="1" fontId="17" fillId="0" borderId="25" xfId="1" applyNumberFormat="1" applyFont="1" applyBorder="1" applyAlignment="1">
      <alignment vertical="center" textRotation="90" wrapText="1"/>
    </xf>
    <xf numFmtId="1" fontId="17" fillId="0" borderId="0" xfId="1" applyNumberFormat="1" applyFont="1" applyFill="1" applyBorder="1" applyAlignment="1">
      <alignment vertical="center" textRotation="90" wrapText="1"/>
    </xf>
    <xf numFmtId="1" fontId="17" fillId="0" borderId="9" xfId="1" applyNumberFormat="1" applyFont="1" applyFill="1" applyBorder="1" applyAlignment="1">
      <alignment vertical="center" textRotation="90" wrapText="1"/>
    </xf>
    <xf numFmtId="2" fontId="55" fillId="14" borderId="0" xfId="0" applyNumberFormat="1" applyFont="1" applyFill="1" applyAlignment="1"/>
    <xf numFmtId="0" fontId="22" fillId="0" borderId="2" xfId="1" applyFont="1" applyFill="1" applyBorder="1" applyAlignment="1">
      <alignment horizontal="left" vertical="center" wrapText="1"/>
    </xf>
    <xf numFmtId="0" fontId="88" fillId="0" borderId="2" xfId="1" applyFont="1" applyFill="1" applyBorder="1" applyAlignment="1">
      <alignment horizontal="left" vertical="center" wrapText="1"/>
    </xf>
    <xf numFmtId="0" fontId="27" fillId="0" borderId="2" xfId="1" applyFont="1" applyFill="1" applyBorder="1" applyAlignment="1">
      <alignment horizontal="left" vertical="center" wrapText="1"/>
    </xf>
    <xf numFmtId="0" fontId="22" fillId="0" borderId="3" xfId="0" applyFont="1" applyFill="1" applyBorder="1" applyAlignment="1">
      <alignment vertical="center" wrapText="1"/>
    </xf>
    <xf numFmtId="0" fontId="22" fillId="2" borderId="3" xfId="0" applyFont="1" applyFill="1" applyBorder="1" applyAlignment="1">
      <alignment vertical="center" wrapText="1"/>
    </xf>
    <xf numFmtId="0" fontId="22" fillId="2" borderId="2" xfId="1" applyFont="1" applyFill="1" applyBorder="1" applyAlignment="1">
      <alignment horizontal="left" vertical="center" wrapText="1"/>
    </xf>
    <xf numFmtId="171" fontId="22" fillId="0" borderId="2" xfId="1" applyNumberFormat="1" applyFont="1" applyFill="1" applyBorder="1" applyAlignment="1">
      <alignment horizontal="left" vertical="center" wrapText="1"/>
    </xf>
    <xf numFmtId="0" fontId="22" fillId="0" borderId="2" xfId="3" applyFont="1" applyFill="1" applyBorder="1" applyAlignment="1">
      <alignment horizontal="left" vertical="center" wrapText="1"/>
    </xf>
    <xf numFmtId="0" fontId="22" fillId="0" borderId="3" xfId="1" applyFont="1" applyFill="1" applyBorder="1" applyAlignment="1">
      <alignment horizontal="left" vertical="center"/>
    </xf>
    <xf numFmtId="0" fontId="22" fillId="0" borderId="2" xfId="1" applyFont="1" applyFill="1" applyBorder="1" applyAlignment="1">
      <alignment vertical="center" wrapText="1"/>
    </xf>
    <xf numFmtId="0" fontId="22" fillId="0" borderId="4" xfId="1" applyFont="1" applyFill="1" applyBorder="1" applyAlignment="1">
      <alignment horizontal="left" vertical="center" wrapText="1"/>
    </xf>
    <xf numFmtId="0" fontId="22" fillId="3" borderId="2" xfId="1" applyFont="1" applyFill="1" applyBorder="1" applyAlignment="1">
      <alignment horizontal="left" vertical="center" wrapText="1"/>
    </xf>
    <xf numFmtId="0" fontId="22" fillId="0" borderId="3" xfId="1" applyFont="1" applyFill="1" applyBorder="1" applyAlignment="1">
      <alignment horizontal="left" vertical="center" wrapText="1"/>
    </xf>
    <xf numFmtId="0" fontId="22" fillId="0" borderId="4" xfId="1" applyFont="1" applyFill="1" applyBorder="1" applyAlignment="1">
      <alignment horizontal="left" vertical="center"/>
    </xf>
    <xf numFmtId="0" fontId="22" fillId="0" borderId="2" xfId="1" applyNumberFormat="1" applyFont="1" applyFill="1" applyBorder="1" applyAlignment="1">
      <alignment vertical="center"/>
    </xf>
    <xf numFmtId="1" fontId="19" fillId="2" borderId="0" xfId="0" applyNumberFormat="1" applyFont="1" applyFill="1" applyBorder="1" applyProtection="1">
      <protection locked="0"/>
    </xf>
    <xf numFmtId="0" fontId="19" fillId="2" borderId="0" xfId="0" applyFont="1" applyFill="1" applyBorder="1" applyProtection="1">
      <protection locked="0"/>
    </xf>
    <xf numFmtId="0" fontId="22" fillId="2" borderId="2" xfId="0" applyFont="1" applyFill="1" applyBorder="1"/>
    <xf numFmtId="0" fontId="16" fillId="8" borderId="0" xfId="0" applyFont="1" applyFill="1"/>
    <xf numFmtId="0" fontId="39" fillId="0" borderId="0" xfId="0" applyFont="1" applyAlignment="1">
      <alignment horizontal="center"/>
    </xf>
    <xf numFmtId="0" fontId="22" fillId="0" borderId="2" xfId="0" applyFont="1" applyFill="1" applyBorder="1"/>
    <xf numFmtId="0" fontId="28" fillId="2" borderId="2" xfId="0" applyFont="1" applyFill="1" applyBorder="1" applyAlignment="1">
      <alignment horizontal="center"/>
    </xf>
    <xf numFmtId="0" fontId="28" fillId="2" borderId="2" xfId="0" applyFont="1" applyFill="1" applyBorder="1"/>
    <xf numFmtId="0" fontId="28" fillId="2" borderId="0" xfId="0" applyFont="1" applyFill="1"/>
    <xf numFmtId="0" fontId="22" fillId="2" borderId="2" xfId="0" applyFont="1" applyFill="1" applyBorder="1" applyAlignment="1">
      <alignment horizontal="center"/>
    </xf>
    <xf numFmtId="0" fontId="22" fillId="2" borderId="0" xfId="0" applyFont="1" applyFill="1"/>
    <xf numFmtId="1" fontId="22" fillId="2" borderId="2" xfId="4" applyNumberFormat="1" applyFont="1" applyFill="1" applyBorder="1" applyAlignment="1">
      <alignment horizontal="center" vertical="center" wrapText="1"/>
    </xf>
    <xf numFmtId="0" fontId="22" fillId="2" borderId="0" xfId="0" applyFont="1" applyFill="1" applyAlignment="1">
      <alignment horizontal="center"/>
    </xf>
    <xf numFmtId="0" fontId="28" fillId="2" borderId="2" xfId="0" applyFont="1" applyFill="1" applyBorder="1" applyAlignment="1">
      <alignment horizontal="left"/>
    </xf>
    <xf numFmtId="0" fontId="89" fillId="2" borderId="2" xfId="0" applyFont="1" applyFill="1" applyBorder="1"/>
    <xf numFmtId="1" fontId="28" fillId="2" borderId="2" xfId="0" applyNumberFormat="1" applyFont="1" applyFill="1" applyBorder="1" applyAlignment="1">
      <alignment horizontal="center"/>
    </xf>
    <xf numFmtId="1" fontId="22" fillId="2" borderId="2" xfId="2" applyNumberFormat="1" applyFont="1" applyFill="1" applyBorder="1" applyAlignment="1">
      <alignment horizontal="center" vertical="center" wrapText="1"/>
    </xf>
    <xf numFmtId="0" fontId="39" fillId="0" borderId="2" xfId="0" applyFont="1" applyBorder="1" applyAlignment="1">
      <alignment horizontal="center"/>
    </xf>
    <xf numFmtId="1" fontId="22" fillId="2" borderId="2" xfId="0" applyNumberFormat="1" applyFont="1" applyFill="1" applyBorder="1" applyAlignment="1">
      <alignment horizontal="center"/>
    </xf>
    <xf numFmtId="1" fontId="88" fillId="2" borderId="2" xfId="2" applyNumberFormat="1" applyFont="1" applyFill="1" applyBorder="1" applyAlignment="1">
      <alignment horizontal="center" vertical="center" wrapText="1"/>
    </xf>
    <xf numFmtId="0" fontId="28" fillId="2" borderId="2" xfId="0" applyFont="1" applyFill="1" applyBorder="1" applyAlignment="1">
      <alignment horizontal="center" vertical="center" wrapText="1"/>
    </xf>
    <xf numFmtId="0" fontId="22" fillId="2" borderId="2" xfId="1" applyNumberFormat="1" applyFont="1" applyFill="1" applyBorder="1" applyAlignment="1" applyProtection="1">
      <alignment horizontal="center"/>
      <protection locked="0"/>
    </xf>
    <xf numFmtId="1" fontId="28" fillId="2" borderId="2" xfId="2" applyNumberFormat="1" applyFont="1" applyFill="1" applyBorder="1" applyAlignment="1">
      <alignment horizontal="center" vertical="center" wrapText="1"/>
    </xf>
    <xf numFmtId="0" fontId="22" fillId="2" borderId="2" xfId="0" applyFont="1" applyFill="1" applyBorder="1" applyAlignment="1">
      <alignment horizontal="center" vertical="center"/>
    </xf>
    <xf numFmtId="49" fontId="22" fillId="2" borderId="2" xfId="2" applyNumberFormat="1" applyFont="1" applyFill="1" applyBorder="1" applyAlignment="1">
      <alignment horizontal="center" vertical="center" wrapText="1"/>
    </xf>
    <xf numFmtId="0" fontId="17" fillId="2" borderId="2" xfId="1" applyNumberFormat="1" applyFont="1" applyFill="1" applyBorder="1" applyAlignment="1" applyProtection="1">
      <alignment horizontal="center"/>
      <protection locked="0"/>
    </xf>
    <xf numFmtId="0" fontId="22" fillId="0" borderId="2" xfId="1" applyFont="1" applyFill="1" applyBorder="1" applyAlignment="1">
      <alignment horizontal="center" vertical="center"/>
    </xf>
    <xf numFmtId="0" fontId="22" fillId="0" borderId="2" xfId="1" applyNumberFormat="1" applyFont="1" applyFill="1" applyBorder="1" applyAlignment="1">
      <alignment horizontal="center" vertical="center"/>
    </xf>
    <xf numFmtId="0" fontId="88" fillId="0" borderId="2" xfId="1" applyFont="1" applyFill="1" applyBorder="1" applyAlignment="1">
      <alignment horizontal="center" vertical="center"/>
    </xf>
    <xf numFmtId="0" fontId="88" fillId="0" borderId="2" xfId="1" applyNumberFormat="1" applyFont="1" applyFill="1" applyBorder="1" applyAlignment="1">
      <alignment horizontal="center" vertical="center"/>
    </xf>
    <xf numFmtId="0" fontId="22" fillId="0" borderId="2" xfId="1" applyNumberFormat="1" applyFont="1" applyFill="1" applyBorder="1" applyAlignment="1">
      <alignment horizontal="center" vertical="center" wrapText="1"/>
    </xf>
    <xf numFmtId="0" fontId="22" fillId="0" borderId="3" xfId="1" applyFont="1" applyFill="1" applyBorder="1" applyAlignment="1">
      <alignment horizontal="center" vertical="center"/>
    </xf>
    <xf numFmtId="0" fontId="27" fillId="0" borderId="2" xfId="1" applyFont="1" applyFill="1" applyBorder="1" applyAlignment="1">
      <alignment vertical="center"/>
    </xf>
    <xf numFmtId="171" fontId="27" fillId="0" borderId="2" xfId="1" applyNumberFormat="1" applyFont="1" applyFill="1" applyBorder="1" applyAlignment="1">
      <alignment vertical="center" wrapText="1"/>
    </xf>
    <xf numFmtId="0" fontId="27" fillId="0" borderId="3" xfId="1" applyFont="1" applyFill="1" applyBorder="1" applyAlignment="1">
      <alignment horizontal="center" vertical="center"/>
    </xf>
    <xf numFmtId="0" fontId="22" fillId="2" borderId="2" xfId="1" applyFont="1" applyFill="1" applyBorder="1" applyAlignment="1">
      <alignment horizontal="center" vertical="center"/>
    </xf>
    <xf numFmtId="0" fontId="22" fillId="0" borderId="2" xfId="1" applyFont="1" applyFill="1" applyBorder="1" applyAlignment="1">
      <alignment vertical="center"/>
    </xf>
    <xf numFmtId="0" fontId="22" fillId="0" borderId="2" xfId="1" applyFont="1" applyFill="1" applyBorder="1" applyAlignment="1">
      <alignment horizontal="center" vertical="center" wrapText="1"/>
    </xf>
    <xf numFmtId="14" fontId="22" fillId="0" borderId="2" xfId="1" applyNumberFormat="1" applyFont="1" applyFill="1" applyBorder="1" applyAlignment="1">
      <alignment horizontal="center" vertical="center" wrapText="1"/>
    </xf>
    <xf numFmtId="0" fontId="27" fillId="0" borderId="2" xfId="1" applyFont="1" applyFill="1" applyBorder="1" applyAlignment="1">
      <alignment horizontal="left" vertical="center"/>
    </xf>
    <xf numFmtId="0" fontId="22" fillId="2" borderId="2" xfId="1" applyNumberFormat="1" applyFont="1" applyFill="1" applyBorder="1" applyAlignment="1">
      <alignment horizontal="center" vertical="center"/>
    </xf>
    <xf numFmtId="0" fontId="22" fillId="0" borderId="2" xfId="1" applyFont="1" applyFill="1" applyBorder="1" applyAlignment="1">
      <alignment horizontal="left" vertical="center"/>
    </xf>
    <xf numFmtId="171" fontId="27" fillId="0" borderId="2" xfId="1" applyNumberFormat="1" applyFont="1" applyFill="1" applyBorder="1" applyAlignment="1">
      <alignment horizontal="left" vertical="center" wrapText="1"/>
    </xf>
    <xf numFmtId="0" fontId="27" fillId="0" borderId="4" xfId="1" applyFont="1" applyFill="1" applyBorder="1" applyAlignment="1">
      <alignment vertical="center"/>
    </xf>
    <xf numFmtId="171" fontId="22" fillId="0" borderId="2" xfId="1" applyNumberFormat="1" applyFont="1" applyFill="1" applyBorder="1" applyAlignment="1">
      <alignment horizontal="center" vertical="center" wrapText="1"/>
    </xf>
    <xf numFmtId="49" fontId="22" fillId="0" borderId="2" xfId="0" applyNumberFormat="1" applyFont="1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 vertical="center" wrapText="1"/>
    </xf>
    <xf numFmtId="0" fontId="88" fillId="0" borderId="2" xfId="0" applyFont="1" applyFill="1" applyBorder="1" applyAlignment="1">
      <alignment horizontal="center" vertical="center" wrapText="1"/>
    </xf>
    <xf numFmtId="0" fontId="22" fillId="2" borderId="2" xfId="0" applyFont="1" applyFill="1" applyBorder="1" applyAlignment="1">
      <alignment horizontal="center" vertical="center" wrapText="1"/>
    </xf>
    <xf numFmtId="173" fontId="22" fillId="0" borderId="2" xfId="1" applyNumberFormat="1" applyFont="1" applyFill="1" applyBorder="1" applyAlignment="1">
      <alignment horizontal="center" vertical="center" wrapText="1"/>
    </xf>
    <xf numFmtId="1" fontId="22" fillId="0" borderId="2" xfId="1" applyNumberFormat="1" applyFont="1" applyFill="1" applyBorder="1" applyAlignment="1">
      <alignment horizontal="center" vertical="center" wrapText="1"/>
    </xf>
    <xf numFmtId="1" fontId="22" fillId="0" borderId="2" xfId="0" applyNumberFormat="1" applyFont="1" applyFill="1" applyBorder="1" applyAlignment="1">
      <alignment horizontal="center" vertical="center" wrapText="1"/>
    </xf>
    <xf numFmtId="0" fontId="27" fillId="0" borderId="2" xfId="1" applyNumberFormat="1" applyFont="1" applyFill="1" applyBorder="1" applyAlignment="1">
      <alignment horizontal="center" vertical="center"/>
    </xf>
    <xf numFmtId="0" fontId="88" fillId="3" borderId="2" xfId="1" applyFont="1" applyFill="1" applyBorder="1" applyAlignment="1">
      <alignment vertical="center" wrapText="1"/>
    </xf>
    <xf numFmtId="0" fontId="27" fillId="0" borderId="5" xfId="1" applyFont="1" applyFill="1" applyBorder="1" applyAlignment="1">
      <alignment vertical="center"/>
    </xf>
    <xf numFmtId="0" fontId="22" fillId="0" borderId="3" xfId="1" applyNumberFormat="1" applyFont="1" applyFill="1" applyBorder="1" applyAlignment="1">
      <alignment horizontal="center" vertical="center" wrapText="1"/>
    </xf>
    <xf numFmtId="0" fontId="22" fillId="0" borderId="2" xfId="6" applyFont="1" applyFill="1" applyBorder="1" applyAlignment="1">
      <alignment horizontal="left" vertical="center"/>
    </xf>
    <xf numFmtId="49" fontId="22" fillId="0" borderId="2" xfId="1" applyNumberFormat="1" applyFont="1" applyFill="1" applyBorder="1" applyAlignment="1">
      <alignment horizontal="center" vertical="center"/>
    </xf>
    <xf numFmtId="0" fontId="88" fillId="2" borderId="2" xfId="0" applyFont="1" applyFill="1" applyBorder="1" applyAlignment="1">
      <alignment horizontal="center" vertical="center" wrapText="1"/>
    </xf>
    <xf numFmtId="0" fontId="0" fillId="21" borderId="0" xfId="0" applyFont="1" applyFill="1"/>
    <xf numFmtId="49" fontId="17" fillId="2" borderId="2" xfId="1" applyNumberFormat="1" applyFont="1" applyFill="1" applyBorder="1" applyAlignment="1" applyProtection="1">
      <alignment horizontal="left"/>
      <protection locked="0"/>
    </xf>
    <xf numFmtId="49" fontId="17" fillId="0" borderId="2" xfId="1" applyNumberFormat="1" applyFont="1" applyFill="1" applyBorder="1" applyProtection="1">
      <protection locked="0"/>
    </xf>
    <xf numFmtId="1" fontId="22" fillId="22" borderId="2" xfId="2" applyNumberFormat="1" applyFont="1" applyFill="1" applyBorder="1" applyAlignment="1">
      <alignment horizontal="center" vertical="center" wrapText="1"/>
    </xf>
    <xf numFmtId="0" fontId="39" fillId="22" borderId="2" xfId="0" applyFont="1" applyFill="1" applyBorder="1" applyAlignment="1">
      <alignment horizontal="center"/>
    </xf>
    <xf numFmtId="0" fontId="39" fillId="2" borderId="2" xfId="0" applyFont="1" applyFill="1" applyBorder="1" applyAlignment="1">
      <alignment horizontal="center"/>
    </xf>
    <xf numFmtId="0" fontId="22" fillId="0" borderId="2" xfId="0" applyFont="1" applyFill="1" applyBorder="1" applyAlignment="1">
      <alignment horizontal="center"/>
    </xf>
    <xf numFmtId="49" fontId="18" fillId="2" borderId="2" xfId="1" applyNumberFormat="1" applyFont="1" applyFill="1" applyBorder="1"/>
    <xf numFmtId="9" fontId="17" fillId="0" borderId="2" xfId="1" applyNumberFormat="1" applyFont="1" applyFill="1" applyBorder="1" applyAlignment="1" applyProtection="1">
      <alignment horizontal="center" vertical="center" textRotation="90" wrapText="1"/>
      <protection locked="0"/>
    </xf>
    <xf numFmtId="0" fontId="18" fillId="19" borderId="35" xfId="1" applyNumberFormat="1" applyFont="1" applyFill="1" applyBorder="1" applyAlignment="1" applyProtection="1">
      <alignment horizontal="center" textRotation="90"/>
      <protection locked="0"/>
    </xf>
    <xf numFmtId="0" fontId="0" fillId="0" borderId="2" xfId="0" applyNumberFormat="1" applyBorder="1" applyAlignment="1">
      <alignment horizontal="center"/>
    </xf>
    <xf numFmtId="0" fontId="1" fillId="0" borderId="2" xfId="0" applyNumberFormat="1" applyFont="1" applyFill="1" applyBorder="1" applyAlignment="1">
      <alignment horizontal="center"/>
    </xf>
    <xf numFmtId="0" fontId="1" fillId="0" borderId="2" xfId="0" applyNumberFormat="1" applyFont="1" applyBorder="1" applyAlignment="1">
      <alignment horizontal="center"/>
    </xf>
    <xf numFmtId="0" fontId="0" fillId="0" borderId="2" xfId="0" applyNumberFormat="1" applyFill="1" applyBorder="1" applyAlignment="1">
      <alignment horizontal="center"/>
    </xf>
    <xf numFmtId="2" fontId="0" fillId="0" borderId="2" xfId="0" applyNumberFormat="1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18" fillId="0" borderId="24" xfId="1" applyNumberFormat="1" applyFont="1" applyBorder="1" applyAlignment="1" applyProtection="1">
      <alignment horizontal="left"/>
      <protection locked="0"/>
    </xf>
    <xf numFmtId="0" fontId="18" fillId="0" borderId="13" xfId="1" applyNumberFormat="1" applyFont="1" applyBorder="1" applyAlignment="1" applyProtection="1">
      <alignment horizontal="left"/>
      <protection locked="0"/>
    </xf>
    <xf numFmtId="0" fontId="18" fillId="0" borderId="22" xfId="1" applyNumberFormat="1" applyFont="1" applyBorder="1" applyAlignment="1" applyProtection="1">
      <alignment horizontal="left"/>
      <protection locked="0"/>
    </xf>
    <xf numFmtId="0" fontId="17" fillId="3" borderId="3" xfId="1" applyFont="1" applyFill="1" applyBorder="1" applyAlignment="1" applyProtection="1">
      <alignment horizontal="center" vertical="center" textRotation="90" wrapText="1"/>
      <protection locked="0"/>
    </xf>
    <xf numFmtId="0" fontId="17" fillId="3" borderId="1" xfId="1" applyFont="1" applyFill="1" applyBorder="1" applyAlignment="1" applyProtection="1">
      <alignment horizontal="center" vertical="center" textRotation="90" wrapText="1"/>
      <protection locked="0"/>
    </xf>
    <xf numFmtId="0" fontId="17" fillId="3" borderId="7" xfId="1" applyFont="1" applyFill="1" applyBorder="1" applyAlignment="1" applyProtection="1">
      <alignment horizontal="center" vertical="center" textRotation="90" wrapText="1"/>
      <protection locked="0"/>
    </xf>
    <xf numFmtId="0" fontId="17" fillId="5" borderId="3" xfId="1" applyFont="1" applyFill="1" applyBorder="1" applyAlignment="1" applyProtection="1">
      <alignment horizontal="center" vertical="center" textRotation="90" wrapText="1"/>
      <protection locked="0"/>
    </xf>
    <xf numFmtId="0" fontId="17" fillId="5" borderId="7" xfId="1" applyFont="1" applyFill="1" applyBorder="1" applyAlignment="1" applyProtection="1">
      <alignment horizontal="center" vertical="center" textRotation="90" wrapText="1"/>
      <protection locked="0"/>
    </xf>
    <xf numFmtId="0" fontId="17" fillId="0" borderId="3" xfId="1" applyFont="1" applyFill="1" applyBorder="1" applyAlignment="1" applyProtection="1">
      <alignment horizontal="center" vertical="center" textRotation="90" wrapText="1"/>
      <protection locked="0"/>
    </xf>
    <xf numFmtId="0" fontId="17" fillId="0" borderId="7" xfId="1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NumberFormat="1" applyAlignment="1">
      <alignment horizontal="center" wrapText="1"/>
    </xf>
    <xf numFmtId="49" fontId="17" fillId="0" borderId="4" xfId="1" applyNumberFormat="1" applyFont="1" applyBorder="1" applyAlignment="1" applyProtection="1">
      <alignment horizontal="center" vertical="center" wrapText="1"/>
      <protection locked="0"/>
    </xf>
    <xf numFmtId="49" fontId="17" fillId="0" borderId="2" xfId="1" applyNumberFormat="1" applyFont="1" applyBorder="1" applyAlignment="1" applyProtection="1">
      <alignment horizontal="center" vertical="center" wrapText="1"/>
      <protection locked="0"/>
    </xf>
    <xf numFmtId="0" fontId="17" fillId="0" borderId="3" xfId="1" applyFont="1" applyBorder="1" applyAlignment="1" applyProtection="1">
      <alignment horizontal="center" vertical="center" textRotation="90" wrapText="1"/>
      <protection locked="0"/>
    </xf>
    <xf numFmtId="0" fontId="17" fillId="0" borderId="1" xfId="1" applyFont="1" applyBorder="1" applyAlignment="1" applyProtection="1">
      <alignment horizontal="center" vertical="center" textRotation="90" wrapText="1"/>
      <protection locked="0"/>
    </xf>
    <xf numFmtId="0" fontId="17" fillId="0" borderId="7" xfId="1" applyFont="1" applyBorder="1" applyAlignment="1" applyProtection="1">
      <alignment horizontal="center" vertical="center" textRotation="90" wrapText="1"/>
      <protection locked="0"/>
    </xf>
    <xf numFmtId="0" fontId="47" fillId="3" borderId="3" xfId="1" applyFont="1" applyFill="1" applyBorder="1" applyAlignment="1" applyProtection="1">
      <alignment horizontal="center" vertical="center" textRotation="90" wrapText="1"/>
      <protection locked="0"/>
    </xf>
    <xf numFmtId="0" fontId="47" fillId="3" borderId="1" xfId="1" applyFont="1" applyFill="1" applyBorder="1" applyAlignment="1" applyProtection="1">
      <alignment horizontal="center" vertical="center" textRotation="90" wrapText="1"/>
      <protection locked="0"/>
    </xf>
    <xf numFmtId="0" fontId="47" fillId="3" borderId="7" xfId="1" applyFont="1" applyFill="1" applyBorder="1" applyAlignment="1" applyProtection="1">
      <alignment horizontal="center" vertical="center" textRotation="90" wrapText="1"/>
      <protection locked="0"/>
    </xf>
    <xf numFmtId="49" fontId="17" fillId="0" borderId="2" xfId="1" applyNumberFormat="1" applyFont="1" applyFill="1" applyBorder="1" applyAlignment="1" applyProtection="1">
      <alignment horizontal="center" vertical="center" textRotation="90" wrapText="1"/>
      <protection locked="0"/>
    </xf>
    <xf numFmtId="1" fontId="17" fillId="0" borderId="2" xfId="1" applyNumberFormat="1" applyFont="1" applyFill="1" applyBorder="1" applyAlignment="1" applyProtection="1">
      <alignment horizontal="center" vertical="center" textRotation="90" wrapText="1"/>
      <protection locked="0"/>
    </xf>
    <xf numFmtId="9" fontId="17" fillId="0" borderId="2" xfId="1" applyNumberFormat="1" applyFont="1" applyFill="1" applyBorder="1" applyAlignment="1" applyProtection="1">
      <alignment horizontal="center" vertical="center" textRotation="90" wrapText="1"/>
      <protection locked="0"/>
    </xf>
    <xf numFmtId="0" fontId="17" fillId="6" borderId="3" xfId="1" applyFont="1" applyFill="1" applyBorder="1" applyAlignment="1" applyProtection="1">
      <alignment horizontal="center" vertical="center" textRotation="90" wrapText="1"/>
      <protection locked="0"/>
    </xf>
    <xf numFmtId="0" fontId="17" fillId="6" borderId="7" xfId="1" applyFont="1" applyFill="1" applyBorder="1" applyAlignment="1" applyProtection="1">
      <alignment horizontal="center" vertical="center" textRotation="90" wrapText="1"/>
      <protection locked="0"/>
    </xf>
    <xf numFmtId="0" fontId="17" fillId="0" borderId="1" xfId="1" applyFont="1" applyFill="1" applyBorder="1" applyAlignment="1" applyProtection="1">
      <alignment horizontal="center" vertical="center" textRotation="90" wrapText="1"/>
      <protection locked="0"/>
    </xf>
    <xf numFmtId="0" fontId="17" fillId="0" borderId="5" xfId="1" applyFont="1" applyBorder="1" applyAlignment="1" applyProtection="1">
      <alignment horizontal="center" vertical="center"/>
      <protection locked="0"/>
    </xf>
    <xf numFmtId="0" fontId="17" fillId="0" borderId="2" xfId="1" applyNumberFormat="1" applyFont="1" applyFill="1" applyBorder="1" applyAlignment="1" applyProtection="1">
      <alignment horizontal="center" vertical="center" textRotation="90"/>
      <protection locked="0"/>
    </xf>
    <xf numFmtId="0" fontId="17" fillId="0" borderId="3" xfId="1" applyNumberFormat="1" applyFont="1" applyFill="1" applyBorder="1" applyAlignment="1" applyProtection="1">
      <alignment horizontal="center" vertical="center" textRotation="90"/>
      <protection locked="0"/>
    </xf>
    <xf numFmtId="0" fontId="17" fillId="0" borderId="2" xfId="1" applyFont="1" applyBorder="1" applyAlignment="1" applyProtection="1">
      <alignment horizontal="center" vertical="center" textRotation="90" wrapText="1"/>
      <protection locked="0"/>
    </xf>
    <xf numFmtId="0" fontId="17" fillId="0" borderId="2" xfId="1" applyNumberFormat="1" applyFont="1" applyFill="1" applyBorder="1" applyAlignment="1" applyProtection="1">
      <alignment horizontal="center" vertical="center" textRotation="90" wrapText="1"/>
      <protection locked="0"/>
    </xf>
    <xf numFmtId="0" fontId="17" fillId="0" borderId="3" xfId="1" applyNumberFormat="1" applyFont="1" applyFill="1" applyBorder="1" applyAlignment="1" applyProtection="1">
      <alignment horizontal="center" vertical="center" textRotation="90" wrapText="1"/>
      <protection locked="0"/>
    </xf>
    <xf numFmtId="0" fontId="0" fillId="0" borderId="2" xfId="0" applyBorder="1" applyAlignment="1">
      <alignment horizontal="center"/>
    </xf>
    <xf numFmtId="0" fontId="17" fillId="0" borderId="3" xfId="1" applyFont="1" applyBorder="1" applyAlignment="1">
      <alignment horizontal="center" vertical="center" textRotation="90" wrapText="1"/>
    </xf>
    <xf numFmtId="0" fontId="17" fillId="0" borderId="7" xfId="1" applyFont="1" applyBorder="1" applyAlignment="1">
      <alignment horizontal="center" vertical="center" textRotation="90" wrapText="1"/>
    </xf>
    <xf numFmtId="0" fontId="18" fillId="0" borderId="20" xfId="1" applyNumberFormat="1" applyFont="1" applyBorder="1" applyAlignment="1" applyProtection="1">
      <alignment horizontal="left"/>
      <protection locked="0"/>
    </xf>
    <xf numFmtId="0" fontId="18" fillId="0" borderId="21" xfId="1" applyNumberFormat="1" applyFont="1" applyBorder="1" applyAlignment="1" applyProtection="1">
      <alignment horizontal="left"/>
      <protection locked="0"/>
    </xf>
    <xf numFmtId="0" fontId="55" fillId="14" borderId="39" xfId="0" applyFont="1" applyFill="1" applyBorder="1" applyAlignment="1">
      <alignment horizontal="center" vertical="center" wrapText="1"/>
    </xf>
    <xf numFmtId="0" fontId="55" fillId="14" borderId="40" xfId="0" applyFont="1" applyFill="1" applyBorder="1" applyAlignment="1">
      <alignment horizontal="center" vertical="center" wrapText="1"/>
    </xf>
    <xf numFmtId="0" fontId="55" fillId="15" borderId="39" xfId="0" applyFont="1" applyFill="1" applyBorder="1" applyAlignment="1">
      <alignment horizontal="center" vertical="center" wrapText="1"/>
    </xf>
    <xf numFmtId="0" fontId="55" fillId="15" borderId="3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1" xfId="1" applyFont="1" applyBorder="1" applyAlignment="1">
      <alignment horizontal="center" vertical="center" textRotation="90" wrapText="1"/>
    </xf>
    <xf numFmtId="0" fontId="17" fillId="0" borderId="34" xfId="1" applyFont="1" applyBorder="1" applyAlignment="1" applyProtection="1">
      <alignment horizontal="center" vertical="center" textRotation="90" wrapText="1"/>
      <protection locked="0"/>
    </xf>
    <xf numFmtId="0" fontId="17" fillId="0" borderId="35" xfId="1" applyFont="1" applyBorder="1" applyAlignment="1" applyProtection="1">
      <alignment horizontal="center" vertical="center" textRotation="90" wrapText="1"/>
      <protection locked="0"/>
    </xf>
    <xf numFmtId="0" fontId="17" fillId="0" borderId="25" xfId="1" applyFont="1" applyBorder="1" applyAlignment="1" applyProtection="1">
      <alignment horizontal="center" vertical="center" textRotation="90" wrapText="1"/>
      <protection locked="0"/>
    </xf>
    <xf numFmtId="0" fontId="17" fillId="0" borderId="2" xfId="1" applyFont="1" applyFill="1" applyBorder="1" applyAlignment="1" applyProtection="1">
      <alignment horizontal="center" vertical="center" textRotation="90"/>
      <protection locked="0"/>
    </xf>
    <xf numFmtId="0" fontId="17" fillId="0" borderId="2" xfId="1" applyFont="1" applyBorder="1" applyAlignment="1" applyProtection="1">
      <alignment horizontal="center" vertical="center"/>
      <protection locked="0"/>
    </xf>
    <xf numFmtId="0" fontId="17" fillId="0" borderId="2" xfId="1" applyFont="1" applyFill="1" applyBorder="1" applyAlignment="1" applyProtection="1">
      <alignment horizontal="center" vertical="center"/>
      <protection locked="0"/>
    </xf>
    <xf numFmtId="2" fontId="21" fillId="0" borderId="0" xfId="1" applyNumberFormat="1" applyFont="1" applyFill="1" applyBorder="1" applyAlignment="1" applyProtection="1">
      <alignment horizontal="center"/>
      <protection locked="0"/>
    </xf>
    <xf numFmtId="9" fontId="17" fillId="0" borderId="2" xfId="1" applyNumberFormat="1" applyFont="1" applyBorder="1" applyAlignment="1" applyProtection="1">
      <alignment horizontal="center" vertical="center" textRotation="90" wrapText="1"/>
      <protection locked="0"/>
    </xf>
    <xf numFmtId="2" fontId="21" fillId="0" borderId="0" xfId="1" applyNumberFormat="1" applyFont="1" applyBorder="1" applyAlignment="1" applyProtection="1">
      <alignment horizontal="center"/>
      <protection locked="0"/>
    </xf>
    <xf numFmtId="0" fontId="0" fillId="0" borderId="6" xfId="0" applyFill="1" applyBorder="1" applyAlignment="1" applyProtection="1">
      <alignment horizontal="center"/>
      <protection locked="0"/>
    </xf>
    <xf numFmtId="0" fontId="0" fillId="0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5" xfId="0" applyFill="1" applyBorder="1" applyAlignment="1" applyProtection="1">
      <alignment horizontal="center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6" borderId="6" xfId="0" applyFill="1" applyBorder="1" applyAlignment="1" applyProtection="1">
      <alignment horizontal="center"/>
      <protection locked="0"/>
    </xf>
    <xf numFmtId="0" fontId="0" fillId="6" borderId="4" xfId="0" applyFill="1" applyBorder="1" applyAlignment="1" applyProtection="1">
      <alignment horizontal="center"/>
      <protection locked="0"/>
    </xf>
    <xf numFmtId="0" fontId="17" fillId="3" borderId="2" xfId="1" applyFont="1" applyFill="1" applyBorder="1" applyAlignment="1" applyProtection="1">
      <alignment horizontal="center" vertical="center" wrapText="1"/>
      <protection locked="0"/>
    </xf>
    <xf numFmtId="0" fontId="17" fillId="0" borderId="2" xfId="1" applyFont="1" applyBorder="1" applyAlignment="1" applyProtection="1">
      <alignment horizontal="center" vertical="center" wrapText="1"/>
      <protection locked="0"/>
    </xf>
    <xf numFmtId="0" fontId="0" fillId="8" borderId="6" xfId="0" applyFill="1" applyBorder="1" applyAlignment="1" applyProtection="1">
      <alignment horizontal="center"/>
      <protection locked="0"/>
    </xf>
    <xf numFmtId="0" fontId="0" fillId="8" borderId="5" xfId="0" applyFill="1" applyBorder="1" applyAlignment="1" applyProtection="1">
      <alignment horizontal="center"/>
      <protection locked="0"/>
    </xf>
    <xf numFmtId="0" fontId="6" fillId="0" borderId="0" xfId="0" applyNumberFormat="1" applyFont="1" applyAlignment="1">
      <alignment horizontal="left" vertical="top"/>
    </xf>
    <xf numFmtId="0" fontId="1" fillId="0" borderId="37" xfId="0" applyFont="1" applyFill="1" applyBorder="1" applyAlignment="1">
      <alignment horizontal="center" vertical="top" wrapText="1"/>
    </xf>
    <xf numFmtId="0" fontId="1" fillId="0" borderId="37" xfId="0" applyFont="1" applyBorder="1" applyAlignment="1">
      <alignment horizontal="center" vertical="top" wrapText="1"/>
    </xf>
    <xf numFmtId="0" fontId="1" fillId="0" borderId="37" xfId="0" applyFont="1" applyBorder="1" applyAlignment="1">
      <alignment horizontal="center" wrapText="1"/>
    </xf>
    <xf numFmtId="0" fontId="1" fillId="8" borderId="37" xfId="0" applyFont="1" applyFill="1" applyBorder="1" applyAlignment="1">
      <alignment horizontal="center" vertical="top" wrapText="1"/>
    </xf>
    <xf numFmtId="0" fontId="1" fillId="10" borderId="37" xfId="0" applyFont="1" applyFill="1" applyBorder="1" applyAlignment="1">
      <alignment horizontal="center" vertical="top" wrapText="1"/>
    </xf>
    <xf numFmtId="0" fontId="50" fillId="0" borderId="3" xfId="0" applyFont="1" applyBorder="1" applyAlignment="1">
      <alignment horizontal="center" wrapText="1"/>
    </xf>
    <xf numFmtId="0" fontId="50" fillId="0" borderId="1" xfId="0" applyFont="1" applyBorder="1" applyAlignment="1">
      <alignment horizontal="center" wrapText="1"/>
    </xf>
    <xf numFmtId="0" fontId="50" fillId="0" borderId="7" xfId="0" applyFont="1" applyBorder="1" applyAlignment="1">
      <alignment horizontal="center" wrapText="1"/>
    </xf>
    <xf numFmtId="0" fontId="1" fillId="0" borderId="24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1" fillId="0" borderId="10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50" fillId="0" borderId="6" xfId="0" applyFont="1" applyBorder="1" applyAlignment="1">
      <alignment horizontal="center" wrapText="1"/>
    </xf>
    <xf numFmtId="0" fontId="50" fillId="0" borderId="4" xfId="0" applyFont="1" applyBorder="1" applyAlignment="1">
      <alignment horizontal="center" wrapText="1"/>
    </xf>
    <xf numFmtId="0" fontId="16" fillId="11" borderId="2" xfId="0" applyFont="1" applyFill="1" applyBorder="1" applyAlignment="1">
      <alignment horizontal="center"/>
    </xf>
    <xf numFmtId="0" fontId="64" fillId="12" borderId="9" xfId="0" applyFont="1" applyFill="1" applyBorder="1" applyAlignment="1">
      <alignment horizontal="center"/>
    </xf>
    <xf numFmtId="0" fontId="79" fillId="3" borderId="6" xfId="0" applyFont="1" applyFill="1" applyBorder="1" applyAlignment="1">
      <alignment horizontal="center"/>
    </xf>
    <xf numFmtId="0" fontId="79" fillId="3" borderId="4" xfId="0" applyFont="1" applyFill="1" applyBorder="1" applyAlignment="1">
      <alignment horizontal="center"/>
    </xf>
    <xf numFmtId="0" fontId="69" fillId="16" borderId="2" xfId="0" applyFont="1" applyFill="1" applyBorder="1" applyAlignment="1">
      <alignment horizontal="center"/>
    </xf>
    <xf numFmtId="0" fontId="16" fillId="17" borderId="9" xfId="0" applyFont="1" applyFill="1" applyBorder="1" applyAlignment="1">
      <alignment horizontal="center"/>
    </xf>
    <xf numFmtId="0" fontId="16" fillId="17" borderId="25" xfId="0" applyFont="1" applyFill="1" applyBorder="1" applyAlignment="1">
      <alignment horizontal="center"/>
    </xf>
    <xf numFmtId="0" fontId="16" fillId="18" borderId="6" xfId="0" applyFont="1" applyFill="1" applyBorder="1" applyAlignment="1">
      <alignment horizontal="center"/>
    </xf>
    <xf numFmtId="0" fontId="16" fillId="18" borderId="4" xfId="0" applyFont="1" applyFill="1" applyBorder="1" applyAlignment="1">
      <alignment horizontal="center"/>
    </xf>
    <xf numFmtId="0" fontId="64" fillId="19" borderId="9" xfId="0" applyFont="1" applyFill="1" applyBorder="1" applyAlignment="1">
      <alignment horizontal="center"/>
    </xf>
    <xf numFmtId="0" fontId="64" fillId="10" borderId="9" xfId="0" applyFont="1" applyFill="1" applyBorder="1" applyAlignment="1">
      <alignment horizontal="center"/>
    </xf>
    <xf numFmtId="0" fontId="17" fillId="0" borderId="2" xfId="1" applyNumberFormat="1" applyFont="1" applyBorder="1" applyAlignment="1">
      <alignment horizontal="center" vertical="center" wrapText="1"/>
    </xf>
    <xf numFmtId="0" fontId="17" fillId="0" borderId="2" xfId="1" applyFont="1" applyBorder="1" applyAlignment="1">
      <alignment horizontal="center" vertical="center"/>
    </xf>
    <xf numFmtId="0" fontId="17" fillId="0" borderId="2" xfId="1" applyFont="1" applyBorder="1" applyAlignment="1">
      <alignment horizontal="center" vertical="center" textRotation="90"/>
    </xf>
    <xf numFmtId="0" fontId="17" fillId="0" borderId="3" xfId="1" applyFont="1" applyBorder="1" applyAlignment="1">
      <alignment horizontal="center" vertical="center" textRotation="90"/>
    </xf>
    <xf numFmtId="0" fontId="17" fillId="0" borderId="1" xfId="1" applyFont="1" applyBorder="1" applyAlignment="1">
      <alignment horizontal="center" vertical="center" textRotation="90"/>
    </xf>
    <xf numFmtId="0" fontId="17" fillId="0" borderId="7" xfId="1" applyFont="1" applyBorder="1" applyAlignment="1">
      <alignment horizontal="center" vertical="center" textRotation="90"/>
    </xf>
    <xf numFmtId="0" fontId="17" fillId="0" borderId="2" xfId="1" applyFont="1" applyBorder="1" applyAlignment="1">
      <alignment horizontal="center" vertical="center" textRotation="90" wrapText="1"/>
    </xf>
    <xf numFmtId="0" fontId="17" fillId="5" borderId="3" xfId="1" applyFont="1" applyFill="1" applyBorder="1" applyAlignment="1">
      <alignment horizontal="center" vertical="center" textRotation="90" wrapText="1"/>
    </xf>
    <xf numFmtId="0" fontId="17" fillId="5" borderId="7" xfId="1" applyFont="1" applyFill="1" applyBorder="1" applyAlignment="1">
      <alignment horizontal="center" vertical="center" textRotation="90" wrapText="1"/>
    </xf>
    <xf numFmtId="0" fontId="0" fillId="5" borderId="6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17" fillId="2" borderId="3" xfId="1" applyFont="1" applyFill="1" applyBorder="1" applyAlignment="1">
      <alignment horizontal="center" vertical="center" textRotation="90" wrapText="1"/>
    </xf>
    <xf numFmtId="0" fontId="17" fillId="2" borderId="7" xfId="1" applyFont="1" applyFill="1" applyBorder="1" applyAlignment="1">
      <alignment horizontal="center" vertical="center" textRotation="90" wrapText="1"/>
    </xf>
    <xf numFmtId="0" fontId="17" fillId="6" borderId="3" xfId="1" applyFont="1" applyFill="1" applyBorder="1" applyAlignment="1">
      <alignment horizontal="center" vertical="center" textRotation="90" wrapText="1"/>
    </xf>
    <xf numFmtId="0" fontId="17" fillId="6" borderId="7" xfId="1" applyFont="1" applyFill="1" applyBorder="1" applyAlignment="1">
      <alignment horizontal="center" vertical="center" textRotation="90" wrapText="1"/>
    </xf>
    <xf numFmtId="0" fontId="0" fillId="7" borderId="6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49" fontId="17" fillId="0" borderId="2" xfId="1" applyNumberFormat="1" applyFont="1" applyBorder="1" applyAlignment="1">
      <alignment horizontal="center" vertical="center" wrapText="1"/>
    </xf>
    <xf numFmtId="49" fontId="17" fillId="0" borderId="2" xfId="1" applyNumberFormat="1" applyFont="1" applyBorder="1" applyAlignment="1">
      <alignment horizontal="center" vertical="center" textRotation="90" wrapText="1"/>
    </xf>
    <xf numFmtId="0" fontId="47" fillId="3" borderId="3" xfId="1" applyFont="1" applyFill="1" applyBorder="1" applyAlignment="1">
      <alignment horizontal="center" vertical="center" textRotation="90" wrapText="1"/>
    </xf>
    <xf numFmtId="0" fontId="47" fillId="3" borderId="1" xfId="1" applyFont="1" applyFill="1" applyBorder="1" applyAlignment="1">
      <alignment horizontal="center" vertical="center" textRotation="90" wrapText="1"/>
    </xf>
    <xf numFmtId="0" fontId="47" fillId="3" borderId="7" xfId="1" applyFont="1" applyFill="1" applyBorder="1" applyAlignment="1">
      <alignment horizontal="center" vertical="center" textRotation="90" wrapText="1"/>
    </xf>
    <xf numFmtId="0" fontId="17" fillId="0" borderId="2" xfId="1" applyNumberFormat="1" applyFont="1" applyBorder="1" applyAlignment="1">
      <alignment horizontal="center" vertical="center" textRotation="90"/>
    </xf>
    <xf numFmtId="0" fontId="17" fillId="0" borderId="3" xfId="1" applyNumberFormat="1" applyFont="1" applyBorder="1" applyAlignment="1">
      <alignment horizontal="center" vertical="center" textRotation="90"/>
    </xf>
    <xf numFmtId="0" fontId="17" fillId="0" borderId="6" xfId="1" applyFont="1" applyBorder="1" applyAlignment="1">
      <alignment horizontal="center" vertical="center"/>
    </xf>
    <xf numFmtId="0" fontId="17" fillId="0" borderId="5" xfId="1" applyFont="1" applyBorder="1" applyAlignment="1">
      <alignment horizontal="center" vertical="center"/>
    </xf>
    <xf numFmtId="0" fontId="17" fillId="0" borderId="4" xfId="1" applyFont="1" applyBorder="1" applyAlignment="1">
      <alignment horizontal="center" vertical="center"/>
    </xf>
    <xf numFmtId="0" fontId="18" fillId="0" borderId="2" xfId="1" applyFont="1" applyBorder="1" applyAlignment="1">
      <alignment horizontal="center" vertical="center" wrapText="1"/>
    </xf>
    <xf numFmtId="0" fontId="17" fillId="0" borderId="8" xfId="1" applyFont="1" applyBorder="1" applyAlignment="1">
      <alignment horizontal="center" vertical="center" wrapText="1"/>
    </xf>
    <xf numFmtId="0" fontId="17" fillId="0" borderId="34" xfId="1" applyFont="1" applyBorder="1" applyAlignment="1">
      <alignment horizontal="center" vertical="center" wrapText="1"/>
    </xf>
    <xf numFmtId="49" fontId="18" fillId="3" borderId="2" xfId="1" applyNumberFormat="1" applyFont="1" applyFill="1" applyBorder="1" applyAlignment="1">
      <alignment horizontal="center" vertical="center" textRotation="90" wrapText="1"/>
    </xf>
    <xf numFmtId="0" fontId="17" fillId="3" borderId="3" xfId="1" applyFont="1" applyFill="1" applyBorder="1" applyAlignment="1">
      <alignment horizontal="center" vertical="center" textRotation="90" wrapText="1"/>
    </xf>
    <xf numFmtId="0" fontId="17" fillId="3" borderId="1" xfId="1" applyFont="1" applyFill="1" applyBorder="1" applyAlignment="1">
      <alignment horizontal="center" vertical="center" textRotation="90" wrapText="1"/>
    </xf>
    <xf numFmtId="0" fontId="17" fillId="3" borderId="7" xfId="1" applyFont="1" applyFill="1" applyBorder="1" applyAlignment="1">
      <alignment horizontal="center" vertical="center" textRotation="90" wrapText="1"/>
    </xf>
    <xf numFmtId="0" fontId="17" fillId="0" borderId="2" xfId="1" applyNumberFormat="1" applyFont="1" applyBorder="1" applyAlignment="1">
      <alignment horizontal="center" vertical="center" textRotation="90" wrapText="1"/>
    </xf>
    <xf numFmtId="0" fontId="17" fillId="0" borderId="3" xfId="1" applyNumberFormat="1" applyFont="1" applyBorder="1" applyAlignment="1">
      <alignment horizontal="center" vertical="center" textRotation="90" wrapText="1"/>
    </xf>
    <xf numFmtId="0" fontId="17" fillId="0" borderId="2" xfId="1" applyNumberFormat="1" applyFont="1" applyFill="1" applyBorder="1" applyAlignment="1">
      <alignment horizontal="center" vertical="center" textRotation="90"/>
    </xf>
    <xf numFmtId="0" fontId="17" fillId="0" borderId="3" xfId="1" applyNumberFormat="1" applyFont="1" applyFill="1" applyBorder="1" applyAlignment="1">
      <alignment horizontal="center" vertical="center" textRotation="90"/>
    </xf>
    <xf numFmtId="9" fontId="17" fillId="0" borderId="2" xfId="1" applyNumberFormat="1" applyFont="1" applyBorder="1" applyAlignment="1">
      <alignment horizontal="center" vertical="center" textRotation="90" wrapText="1"/>
    </xf>
    <xf numFmtId="9" fontId="17" fillId="0" borderId="3" xfId="1" applyNumberFormat="1" applyFont="1" applyBorder="1" applyAlignment="1">
      <alignment horizontal="center" vertical="center" textRotation="90" wrapText="1"/>
    </xf>
    <xf numFmtId="9" fontId="17" fillId="0" borderId="7" xfId="1" applyNumberFormat="1" applyFont="1" applyBorder="1" applyAlignment="1">
      <alignment horizontal="center" vertical="center" textRotation="90" wrapText="1"/>
    </xf>
    <xf numFmtId="9" fontId="17" fillId="0" borderId="2" xfId="1" applyNumberFormat="1" applyFont="1" applyFill="1" applyBorder="1" applyAlignment="1">
      <alignment horizontal="center" vertical="center" textRotation="90" wrapText="1"/>
    </xf>
    <xf numFmtId="2" fontId="17" fillId="0" borderId="3" xfId="1" applyNumberFormat="1" applyFont="1" applyFill="1" applyBorder="1" applyAlignment="1">
      <alignment horizontal="center" vertical="center" textRotation="90" wrapText="1"/>
    </xf>
    <xf numFmtId="2" fontId="17" fillId="0" borderId="1" xfId="1" applyNumberFormat="1" applyFont="1" applyFill="1" applyBorder="1" applyAlignment="1">
      <alignment horizontal="center" vertical="center" textRotation="90" wrapText="1"/>
    </xf>
    <xf numFmtId="2" fontId="17" fillId="0" borderId="7" xfId="1" applyNumberFormat="1" applyFont="1" applyFill="1" applyBorder="1" applyAlignment="1">
      <alignment horizontal="center" vertical="center" textRotation="90" wrapText="1"/>
    </xf>
    <xf numFmtId="0" fontId="57" fillId="0" borderId="2" xfId="0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 textRotation="90" wrapText="1"/>
    </xf>
    <xf numFmtId="49" fontId="22" fillId="0" borderId="1" xfId="0" applyNumberFormat="1" applyFont="1" applyFill="1" applyBorder="1" applyAlignment="1">
      <alignment horizontal="center" vertical="center" textRotation="90" wrapText="1"/>
    </xf>
    <xf numFmtId="49" fontId="22" fillId="0" borderId="7" xfId="0" applyNumberFormat="1" applyFont="1" applyFill="1" applyBorder="1" applyAlignment="1">
      <alignment horizontal="center" vertical="center" textRotation="90" wrapText="1"/>
    </xf>
    <xf numFmtId="0" fontId="22" fillId="0" borderId="3" xfId="0" applyFont="1" applyFill="1" applyBorder="1" applyAlignment="1">
      <alignment horizontal="center" vertical="center" textRotation="90" wrapText="1"/>
    </xf>
    <xf numFmtId="0" fontId="22" fillId="0" borderId="1" xfId="0" applyFont="1" applyFill="1" applyBorder="1" applyAlignment="1">
      <alignment horizontal="center" vertical="center" textRotation="90" wrapText="1"/>
    </xf>
    <xf numFmtId="0" fontId="22" fillId="0" borderId="7" xfId="0" applyFont="1" applyFill="1" applyBorder="1" applyAlignment="1">
      <alignment horizontal="center" vertical="center" textRotation="90" wrapText="1"/>
    </xf>
    <xf numFmtId="0" fontId="17" fillId="0" borderId="3" xfId="1" applyFont="1" applyFill="1" applyBorder="1" applyAlignment="1">
      <alignment horizontal="center" vertical="center" textRotation="90" wrapText="1"/>
    </xf>
    <xf numFmtId="0" fontId="17" fillId="0" borderId="1" xfId="1" applyFont="1" applyFill="1" applyBorder="1" applyAlignment="1">
      <alignment horizontal="center" vertical="center" textRotation="90" wrapText="1"/>
    </xf>
    <xf numFmtId="0" fontId="17" fillId="0" borderId="7" xfId="1" applyFont="1" applyFill="1" applyBorder="1" applyAlignment="1">
      <alignment horizontal="center" vertical="center" textRotation="90" wrapText="1"/>
    </xf>
    <xf numFmtId="0" fontId="27" fillId="0" borderId="3" xfId="0" applyFont="1" applyFill="1" applyBorder="1" applyAlignment="1">
      <alignment horizontal="center" vertical="center" textRotation="90" wrapText="1"/>
    </xf>
    <xf numFmtId="0" fontId="27" fillId="0" borderId="1" xfId="0" applyFont="1" applyFill="1" applyBorder="1" applyAlignment="1">
      <alignment horizontal="center" vertical="center" textRotation="90" wrapText="1"/>
    </xf>
    <xf numFmtId="0" fontId="27" fillId="0" borderId="7" xfId="0" applyFont="1" applyFill="1" applyBorder="1" applyAlignment="1">
      <alignment horizontal="center" vertical="center" textRotation="90" wrapText="1"/>
    </xf>
    <xf numFmtId="0" fontId="56" fillId="0" borderId="3" xfId="0" applyFont="1" applyFill="1" applyBorder="1" applyAlignment="1">
      <alignment horizontal="center" vertical="distributed" wrapText="1"/>
    </xf>
    <xf numFmtId="0" fontId="56" fillId="0" borderId="1" xfId="0" applyFont="1" applyFill="1" applyBorder="1" applyAlignment="1">
      <alignment horizontal="center" vertical="distributed" wrapText="1"/>
    </xf>
    <xf numFmtId="0" fontId="56" fillId="0" borderId="7" xfId="0" applyFont="1" applyFill="1" applyBorder="1" applyAlignment="1">
      <alignment horizontal="center" vertical="distributed" wrapText="1"/>
    </xf>
    <xf numFmtId="49" fontId="56" fillId="0" borderId="3" xfId="0" applyNumberFormat="1" applyFont="1" applyFill="1" applyBorder="1" applyAlignment="1">
      <alignment horizontal="center" vertical="center" textRotation="90" wrapText="1"/>
    </xf>
    <xf numFmtId="49" fontId="56" fillId="0" borderId="1" xfId="0" applyNumberFormat="1" applyFont="1" applyFill="1" applyBorder="1" applyAlignment="1">
      <alignment horizontal="center" vertical="center" textRotation="90" wrapText="1"/>
    </xf>
    <xf numFmtId="49" fontId="56" fillId="0" borderId="7" xfId="0" applyNumberFormat="1" applyFont="1" applyFill="1" applyBorder="1" applyAlignment="1">
      <alignment horizontal="center" vertical="center" textRotation="90" wrapText="1"/>
    </xf>
    <xf numFmtId="0" fontId="9" fillId="0" borderId="2" xfId="0" applyFont="1" applyFill="1" applyBorder="1" applyAlignment="1">
      <alignment horizontal="center" vertical="center" wrapText="1"/>
    </xf>
    <xf numFmtId="0" fontId="27" fillId="0" borderId="6" xfId="0" applyFont="1" applyFill="1" applyBorder="1" applyAlignment="1">
      <alignment horizontal="center" vertical="center" wrapText="1"/>
    </xf>
    <xf numFmtId="0" fontId="27" fillId="0" borderId="5" xfId="0" applyFont="1" applyFill="1" applyBorder="1" applyAlignment="1">
      <alignment horizontal="center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59" fillId="0" borderId="8" xfId="0" applyFont="1" applyFill="1" applyBorder="1" applyAlignment="1">
      <alignment horizontal="center" vertical="distributed"/>
    </xf>
    <xf numFmtId="0" fontId="59" fillId="0" borderId="34" xfId="0" applyFont="1" applyFill="1" applyBorder="1" applyAlignment="1">
      <alignment horizontal="center" vertical="distributed"/>
    </xf>
    <xf numFmtId="49" fontId="17" fillId="0" borderId="3" xfId="1" applyNumberFormat="1" applyFont="1" applyFill="1" applyBorder="1" applyAlignment="1">
      <alignment horizontal="center" vertical="center" textRotation="90" wrapText="1"/>
    </xf>
    <xf numFmtId="49" fontId="17" fillId="0" borderId="1" xfId="1" applyNumberFormat="1" applyFont="1" applyFill="1" applyBorder="1" applyAlignment="1">
      <alignment horizontal="center" vertical="center" textRotation="90" wrapText="1"/>
    </xf>
    <xf numFmtId="49" fontId="17" fillId="0" borderId="7" xfId="1" applyNumberFormat="1" applyFont="1" applyFill="1" applyBorder="1" applyAlignment="1">
      <alignment horizontal="center" vertical="center" textRotation="90" wrapText="1"/>
    </xf>
    <xf numFmtId="0" fontId="36" fillId="0" borderId="6" xfId="0" applyFont="1" applyBorder="1" applyAlignment="1">
      <alignment horizontal="left"/>
    </xf>
    <xf numFmtId="0" fontId="36" fillId="0" borderId="5" xfId="0" applyFont="1" applyBorder="1" applyAlignment="1">
      <alignment horizontal="left"/>
    </xf>
    <xf numFmtId="0" fontId="36" fillId="0" borderId="4" xfId="0" applyFont="1" applyBorder="1" applyAlignment="1">
      <alignment horizontal="left"/>
    </xf>
    <xf numFmtId="0" fontId="62" fillId="0" borderId="9" xfId="0" applyFont="1" applyBorder="1" applyAlignment="1">
      <alignment horizontal="center"/>
    </xf>
    <xf numFmtId="0" fontId="28" fillId="0" borderId="0" xfId="0" applyFont="1" applyAlignment="1">
      <alignment horizontal="center" vertical="top"/>
    </xf>
    <xf numFmtId="0" fontId="62" fillId="0" borderId="3" xfId="0" applyFont="1" applyBorder="1" applyAlignment="1">
      <alignment horizontal="center" vertical="distributed"/>
    </xf>
    <xf numFmtId="0" fontId="62" fillId="0" borderId="7" xfId="0" applyFont="1" applyBorder="1" applyAlignment="1">
      <alignment horizontal="center" vertical="distributed"/>
    </xf>
    <xf numFmtId="0" fontId="62" fillId="0" borderId="16" xfId="0" applyFont="1" applyBorder="1" applyAlignment="1">
      <alignment horizontal="center" vertical="distributed"/>
    </xf>
    <xf numFmtId="0" fontId="62" fillId="0" borderId="8" xfId="0" applyFont="1" applyBorder="1" applyAlignment="1">
      <alignment horizontal="center" vertical="distributed"/>
    </xf>
    <xf numFmtId="0" fontId="62" fillId="0" borderId="34" xfId="0" applyFont="1" applyBorder="1" applyAlignment="1">
      <alignment horizontal="center" vertical="distributed"/>
    </xf>
    <xf numFmtId="0" fontId="62" fillId="0" borderId="17" xfId="0" applyFont="1" applyBorder="1" applyAlignment="1">
      <alignment horizontal="center" vertical="distributed"/>
    </xf>
    <xf numFmtId="0" fontId="62" fillId="0" borderId="9" xfId="0" applyFont="1" applyBorder="1" applyAlignment="1">
      <alignment horizontal="center" vertical="distributed"/>
    </xf>
    <xf numFmtId="0" fontId="62" fillId="0" borderId="25" xfId="0" applyFont="1" applyBorder="1" applyAlignment="1">
      <alignment horizontal="center" vertical="distributed"/>
    </xf>
    <xf numFmtId="0" fontId="82" fillId="0" borderId="6" xfId="0" applyFont="1" applyBorder="1" applyAlignment="1">
      <alignment horizontal="center"/>
    </xf>
    <xf numFmtId="0" fontId="82" fillId="0" borderId="5" xfId="0" applyFont="1" applyBorder="1" applyAlignment="1">
      <alignment horizontal="center"/>
    </xf>
    <xf numFmtId="0" fontId="82" fillId="0" borderId="4" xfId="0" applyFont="1" applyBorder="1" applyAlignment="1">
      <alignment horizontal="center"/>
    </xf>
    <xf numFmtId="0" fontId="36" fillId="20" borderId="0" xfId="0" applyNumberFormat="1" applyFont="1" applyFill="1" applyBorder="1" applyAlignment="1" applyProtection="1">
      <alignment horizontal="left" vertical="center"/>
    </xf>
    <xf numFmtId="0" fontId="36" fillId="0" borderId="0" xfId="0" applyNumberFormat="1" applyFont="1" applyFill="1" applyBorder="1" applyAlignment="1" applyProtection="1">
      <alignment vertical="center"/>
    </xf>
    <xf numFmtId="0" fontId="36" fillId="4" borderId="6" xfId="0" applyFont="1" applyFill="1" applyBorder="1" applyAlignment="1">
      <alignment horizontal="left"/>
    </xf>
    <xf numFmtId="0" fontId="36" fillId="4" borderId="5" xfId="0" applyFont="1" applyFill="1" applyBorder="1" applyAlignment="1">
      <alignment horizontal="left"/>
    </xf>
    <xf numFmtId="0" fontId="36" fillId="4" borderId="4" xfId="0" applyFont="1" applyFill="1" applyBorder="1" applyAlignment="1">
      <alignment horizontal="left"/>
    </xf>
    <xf numFmtId="0" fontId="61" fillId="0" borderId="8" xfId="0" applyFont="1" applyBorder="1" applyAlignment="1">
      <alignment horizontal="center"/>
    </xf>
    <xf numFmtId="0" fontId="62" fillId="0" borderId="0" xfId="0" applyNumberFormat="1" applyFont="1" applyFill="1" applyBorder="1" applyAlignment="1" applyProtection="1">
      <alignment horizontal="left" vertical="distributed"/>
    </xf>
    <xf numFmtId="0" fontId="17" fillId="0" borderId="2" xfId="1" applyNumberFormat="1" applyFont="1" applyFill="1" applyBorder="1" applyAlignment="1" applyProtection="1">
      <alignment horizontal="center" vertical="center" wrapText="1"/>
      <protection locked="0"/>
    </xf>
    <xf numFmtId="0" fontId="17" fillId="0" borderId="3" xfId="1" applyFont="1" applyFill="1" applyBorder="1" applyAlignment="1" applyProtection="1">
      <alignment horizontal="center" vertical="center" textRotation="90"/>
      <protection locked="0"/>
    </xf>
    <xf numFmtId="0" fontId="17" fillId="0" borderId="1" xfId="1" applyFont="1" applyFill="1" applyBorder="1" applyAlignment="1" applyProtection="1">
      <alignment horizontal="center" vertical="center" textRotation="90"/>
      <protection locked="0"/>
    </xf>
    <xf numFmtId="14" fontId="26" fillId="0" borderId="7" xfId="1" applyNumberFormat="1" applyFont="1" applyFill="1" applyBorder="1" applyAlignment="1" applyProtection="1">
      <alignment horizontal="center" vertical="center"/>
      <protection locked="0"/>
    </xf>
    <xf numFmtId="0" fontId="19" fillId="0" borderId="7" xfId="1" applyFont="1" applyFill="1" applyBorder="1" applyAlignment="1" applyProtection="1">
      <alignment horizontal="center" vertical="center"/>
      <protection locked="0"/>
    </xf>
    <xf numFmtId="0" fontId="17" fillId="0" borderId="7" xfId="1" applyFont="1" applyFill="1" applyBorder="1" applyAlignment="1" applyProtection="1">
      <alignment horizontal="center" vertical="center" textRotation="90"/>
      <protection locked="0"/>
    </xf>
    <xf numFmtId="0" fontId="17" fillId="0" borderId="2" xfId="1" applyFont="1" applyFill="1" applyBorder="1" applyAlignment="1" applyProtection="1">
      <alignment horizontal="center" vertical="center" textRotation="90" wrapText="1"/>
      <protection locked="0"/>
    </xf>
    <xf numFmtId="14" fontId="75" fillId="0" borderId="7" xfId="1" applyNumberFormat="1" applyFont="1" applyFill="1" applyBorder="1" applyAlignment="1" applyProtection="1">
      <alignment horizontal="center" vertical="center"/>
      <protection locked="0"/>
    </xf>
    <xf numFmtId="14" fontId="17" fillId="0" borderId="7" xfId="1" applyNumberFormat="1" applyFont="1" applyFill="1" applyBorder="1" applyAlignment="1" applyProtection="1">
      <alignment horizontal="center" vertical="center"/>
      <protection locked="0"/>
    </xf>
    <xf numFmtId="0" fontId="47" fillId="0" borderId="3" xfId="1" applyFont="1" applyFill="1" applyBorder="1" applyAlignment="1" applyProtection="1">
      <alignment horizontal="center" vertical="center" textRotation="90" wrapText="1"/>
      <protection locked="0"/>
    </xf>
    <xf numFmtId="0" fontId="18" fillId="0" borderId="2" xfId="1" applyNumberFormat="1" applyFont="1" applyFill="1" applyBorder="1" applyAlignment="1" applyProtection="1">
      <alignment horizontal="center" vertical="center" textRotation="90"/>
      <protection locked="0"/>
    </xf>
    <xf numFmtId="0" fontId="47" fillId="0" borderId="1" xfId="1" applyFont="1" applyFill="1" applyBorder="1" applyAlignment="1" applyProtection="1">
      <alignment horizontal="center" vertical="center" textRotation="90" wrapText="1"/>
      <protection locked="0"/>
    </xf>
    <xf numFmtId="0" fontId="18" fillId="0" borderId="3" xfId="1" applyNumberFormat="1" applyFont="1" applyFill="1" applyBorder="1" applyAlignment="1" applyProtection="1">
      <alignment horizontal="center" vertical="center" textRotation="90"/>
      <protection locked="0"/>
    </xf>
    <xf numFmtId="0" fontId="47" fillId="0" borderId="7" xfId="1" applyFont="1" applyFill="1" applyBorder="1" applyAlignment="1" applyProtection="1">
      <alignment horizontal="center" vertical="center" textRotation="90" wrapText="1"/>
      <protection locked="0"/>
    </xf>
    <xf numFmtId="0" fontId="17" fillId="0" borderId="6" xfId="1" applyFont="1" applyFill="1" applyBorder="1" applyAlignment="1" applyProtection="1">
      <alignment horizontal="center" vertical="center"/>
      <protection locked="0"/>
    </xf>
    <xf numFmtId="0" fontId="17" fillId="0" borderId="5" xfId="1" applyFont="1" applyFill="1" applyBorder="1" applyAlignment="1" applyProtection="1">
      <alignment horizontal="center" vertical="center"/>
      <protection locked="0"/>
    </xf>
    <xf numFmtId="0" fontId="17" fillId="0" borderId="4" xfId="1" applyFont="1" applyFill="1" applyBorder="1" applyAlignment="1" applyProtection="1">
      <alignment horizontal="center" vertical="center"/>
      <protection locked="0"/>
    </xf>
    <xf numFmtId="9" fontId="17" fillId="0" borderId="2" xfId="1" applyNumberFormat="1" applyFont="1" applyFill="1" applyBorder="1" applyAlignment="1" applyProtection="1">
      <alignment horizontal="center" vertical="center"/>
      <protection locked="0"/>
    </xf>
    <xf numFmtId="0" fontId="17" fillId="0" borderId="2" xfId="1" applyFont="1" applyFill="1" applyBorder="1" applyAlignment="1" applyProtection="1">
      <alignment horizontal="center" vertical="center" wrapText="1"/>
      <protection locked="0"/>
    </xf>
    <xf numFmtId="49" fontId="18" fillId="0" borderId="2" xfId="1" applyNumberFormat="1" applyFont="1" applyFill="1" applyBorder="1" applyAlignment="1" applyProtection="1">
      <alignment horizontal="center" vertical="center" textRotation="90" wrapText="1"/>
      <protection locked="0"/>
    </xf>
    <xf numFmtId="2" fontId="17" fillId="0" borderId="2" xfId="1" applyNumberFormat="1" applyFont="1" applyFill="1" applyBorder="1" applyAlignment="1" applyProtection="1">
      <alignment horizontal="center" vertical="center" wrapText="1"/>
      <protection locked="0"/>
    </xf>
    <xf numFmtId="1" fontId="47" fillId="0" borderId="2" xfId="1" applyNumberFormat="1" applyFont="1" applyFill="1" applyBorder="1" applyProtection="1">
      <protection locked="0"/>
    </xf>
    <xf numFmtId="0" fontId="18" fillId="0" borderId="3" xfId="1" applyFont="1" applyFill="1" applyBorder="1" applyAlignment="1" applyProtection="1">
      <alignment horizontal="center" vertical="center" textRotation="90" wrapText="1"/>
      <protection locked="0"/>
    </xf>
    <xf numFmtId="2" fontId="0" fillId="0" borderId="6" xfId="0" applyNumberFormat="1" applyFill="1" applyBorder="1" applyAlignment="1" applyProtection="1">
      <protection locked="0"/>
    </xf>
    <xf numFmtId="2" fontId="0" fillId="0" borderId="5" xfId="0" applyNumberFormat="1" applyFill="1" applyBorder="1" applyAlignment="1" applyProtection="1">
      <protection locked="0"/>
    </xf>
    <xf numFmtId="0" fontId="18" fillId="0" borderId="2" xfId="1" applyFont="1" applyFill="1" applyBorder="1" applyAlignment="1" applyProtection="1">
      <alignment horizontal="center" vertical="center" textRotation="90" wrapText="1"/>
      <protection locked="0"/>
    </xf>
    <xf numFmtId="0" fontId="18" fillId="0" borderId="1" xfId="1" applyFont="1" applyFill="1" applyBorder="1" applyAlignment="1" applyProtection="1">
      <alignment horizontal="center" vertical="center" textRotation="90" wrapText="1"/>
      <protection locked="0"/>
    </xf>
    <xf numFmtId="0" fontId="18" fillId="0" borderId="7" xfId="1" applyFont="1" applyFill="1" applyBorder="1" applyAlignment="1" applyProtection="1">
      <alignment horizontal="center" vertical="center" textRotation="90" wrapText="1"/>
      <protection locked="0"/>
    </xf>
    <xf numFmtId="0" fontId="22" fillId="0" borderId="2" xfId="0" applyFont="1" applyFill="1" applyBorder="1" applyAlignment="1">
      <alignment horizontal="left" vertical="center" wrapText="1"/>
    </xf>
    <xf numFmtId="0" fontId="47" fillId="0" borderId="2" xfId="1" applyNumberFormat="1" applyFont="1" applyFill="1" applyBorder="1" applyProtection="1">
      <protection locked="0"/>
    </xf>
    <xf numFmtId="0" fontId="41" fillId="0" borderId="3" xfId="0" applyFont="1" applyFill="1" applyBorder="1" applyAlignment="1" applyProtection="1">
      <alignment horizontal="left" vertical="center"/>
    </xf>
    <xf numFmtId="2" fontId="35" fillId="0" borderId="3" xfId="1" applyNumberFormat="1" applyFont="1" applyFill="1" applyBorder="1" applyProtection="1">
      <protection locked="0"/>
    </xf>
    <xf numFmtId="0" fontId="18" fillId="0" borderId="18" xfId="1" applyNumberFormat="1" applyFont="1" applyFill="1" applyBorder="1" applyAlignment="1" applyProtection="1">
      <alignment horizontal="left"/>
      <protection locked="0"/>
    </xf>
    <xf numFmtId="0" fontId="18" fillId="0" borderId="20" xfId="1" applyNumberFormat="1" applyFont="1" applyFill="1" applyBorder="1" applyAlignment="1" applyProtection="1">
      <alignment horizontal="left"/>
      <protection locked="0"/>
    </xf>
  </cellXfs>
  <cellStyles count="7">
    <cellStyle name="Денежный" xfId="2" builtinId="4"/>
    <cellStyle name="Денежный 2" xfId="4"/>
    <cellStyle name="Обычный" xfId="0" builtinId="0"/>
    <cellStyle name="Обычный 2" xfId="1"/>
    <cellStyle name="Обычный 2 2" xfId="6"/>
    <cellStyle name="Обычный 3" xfId="3"/>
    <cellStyle name="Обычный 4 3" xfId="5"/>
  </cellStyles>
  <dxfs count="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 Cyr"/>
        <scheme val="none"/>
      </font>
      <numFmt numFmtId="2" formatCode="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 Cyr"/>
        <scheme val="none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9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Doctor/Desktop/&#1042;&#1077;&#1076;&#1086;&#1084;&#1086;&#1089;&#1090;&#1100;%20&#1043;&#1047;%20&#1079;&#1072;%20&#1090;&#1088;&#1072;&#1074;&#1077;&#1085;&#1100;%20202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Doctor/Desktop/&#1042;&#1077;&#1076;&#1086;&#1084;&#1086;&#1089;&#1090;&#1100;%20&#1085;&#1072;%20&#1079;&#1074;&#1110;&#1083;&#1100;&#1085;&#1077;&#1085;&#1080;&#1093;%20&#1091;%20&#1083;&#1080;&#1089;&#1090;&#1086;&#1087;&#1072;&#1076;&#1110;%202020%20%2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rogram%20Files/Microsoft%20Office/Office15/XLSTART/sumpropua.xla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rogram%20Files/Microsoft%20Office/Office15/xlstart/sumpropu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Doctor/Desktop/Program%20Files/Microsoft%20Office/Office15/xlstart/sumpropua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044;&#1086;&#1082;&#1091;&#1084;&#1077;&#1085;&#1090;s\&#1042;&#1045;&#1044;&#1054;&#1052;&#1054;&#1057;&#1058;&#1048;%20&#1055;&#1054;%20&#1043;&#1047;%20&#1080;%20&#1047;&#1055;\2019\&#1042;&#1077;&#1076;&#1086;&#1084;&#1086;&#1089;&#1090;&#1100;%20&#1043;&#1047;%20&#1079;&#1072;%20&#1075;&#1088;&#1091;&#1076;&#1077;&#1085;&#1100;%202019%20%20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звания"/>
      <sheetName val="Відомість"/>
      <sheetName val="1 акруш відомості ВМКЦ"/>
      <sheetName val="1 аруш ВЛК"/>
      <sheetName val="На банк Приват"/>
      <sheetName val="На Укрсиб"/>
      <sheetName val="На кассу"/>
      <sheetName val="свод платежки"/>
      <sheetName val="Озд"/>
      <sheetName val="Свод"/>
      <sheetName val="Ордер 2стр"/>
      <sheetName val="Ордер 1стр"/>
    </sheetNames>
    <sheetDataSet>
      <sheetData sheetId="0" refreshError="1">
        <row r="1">
          <cell r="A1" t="str">
            <v>Звания</v>
          </cell>
          <cell r="B1" t="str">
            <v>Значения звание</v>
          </cell>
        </row>
        <row r="2">
          <cell r="A2" t="str">
            <v>п-к</v>
          </cell>
          <cell r="B2">
            <v>1480</v>
          </cell>
          <cell r="D2">
            <v>1</v>
          </cell>
          <cell r="E2">
            <v>2470</v>
          </cell>
        </row>
        <row r="3">
          <cell r="A3" t="str">
            <v>п-к м/сл</v>
          </cell>
          <cell r="B3">
            <v>1480</v>
          </cell>
          <cell r="D3">
            <v>2</v>
          </cell>
          <cell r="E3">
            <v>2550</v>
          </cell>
        </row>
        <row r="4">
          <cell r="A4" t="str">
            <v>п/п-к</v>
          </cell>
          <cell r="B4">
            <v>1410</v>
          </cell>
          <cell r="D4">
            <v>3</v>
          </cell>
          <cell r="E4">
            <v>2640</v>
          </cell>
        </row>
        <row r="5">
          <cell r="A5" t="str">
            <v>п/п-к м/сл</v>
          </cell>
          <cell r="B5">
            <v>1410</v>
          </cell>
          <cell r="D5">
            <v>4</v>
          </cell>
          <cell r="E5">
            <v>2730</v>
          </cell>
        </row>
        <row r="6">
          <cell r="A6" t="str">
            <v>м-р</v>
          </cell>
          <cell r="B6">
            <v>1340</v>
          </cell>
          <cell r="D6">
            <v>5</v>
          </cell>
          <cell r="E6">
            <v>2820</v>
          </cell>
        </row>
        <row r="7">
          <cell r="A7" t="str">
            <v>м-р м/сл</v>
          </cell>
          <cell r="B7">
            <v>1340</v>
          </cell>
          <cell r="D7">
            <v>6</v>
          </cell>
          <cell r="E7">
            <v>2910</v>
          </cell>
        </row>
        <row r="8">
          <cell r="A8" t="str">
            <v>к-н</v>
          </cell>
          <cell r="B8">
            <v>1270</v>
          </cell>
          <cell r="D8">
            <v>7</v>
          </cell>
          <cell r="E8">
            <v>3000</v>
          </cell>
        </row>
        <row r="9">
          <cell r="A9" t="str">
            <v>к-н м/сл</v>
          </cell>
          <cell r="B9">
            <v>1270</v>
          </cell>
          <cell r="D9">
            <v>8</v>
          </cell>
          <cell r="E9">
            <v>3080</v>
          </cell>
        </row>
        <row r="10">
          <cell r="A10" t="str">
            <v>ст.л-т</v>
          </cell>
          <cell r="B10">
            <v>1200</v>
          </cell>
          <cell r="D10">
            <v>9</v>
          </cell>
          <cell r="E10">
            <v>3170</v>
          </cell>
        </row>
        <row r="11">
          <cell r="A11" t="str">
            <v>ст.л-т м/сл</v>
          </cell>
          <cell r="B11">
            <v>1200</v>
          </cell>
          <cell r="D11">
            <v>10</v>
          </cell>
          <cell r="E11">
            <v>3260</v>
          </cell>
        </row>
        <row r="12">
          <cell r="A12" t="str">
            <v>л-т</v>
          </cell>
          <cell r="B12">
            <v>1130</v>
          </cell>
          <cell r="D12">
            <v>11</v>
          </cell>
          <cell r="E12">
            <v>3350</v>
          </cell>
        </row>
        <row r="13">
          <cell r="A13" t="str">
            <v>л-т м/сл</v>
          </cell>
          <cell r="B13">
            <v>1130</v>
          </cell>
          <cell r="D13">
            <v>12</v>
          </cell>
          <cell r="E13">
            <v>3440</v>
          </cell>
        </row>
        <row r="14">
          <cell r="A14" t="str">
            <v xml:space="preserve">мол. л-т </v>
          </cell>
          <cell r="B14">
            <v>1090</v>
          </cell>
          <cell r="D14">
            <v>13</v>
          </cell>
          <cell r="E14">
            <v>3520</v>
          </cell>
        </row>
        <row r="15">
          <cell r="A15" t="str">
            <v>мол. л-т м/сл</v>
          </cell>
          <cell r="B15">
            <v>1090</v>
          </cell>
          <cell r="D15">
            <v>14</v>
          </cell>
          <cell r="E15">
            <v>3660</v>
          </cell>
        </row>
        <row r="16">
          <cell r="A16" t="str">
            <v>пр-к</v>
          </cell>
          <cell r="B16">
            <v>950</v>
          </cell>
          <cell r="D16">
            <v>15</v>
          </cell>
          <cell r="E16">
            <v>3810</v>
          </cell>
        </row>
        <row r="17">
          <cell r="A17" t="str">
            <v>ст-на</v>
          </cell>
          <cell r="B17">
            <v>880</v>
          </cell>
          <cell r="D17">
            <v>16</v>
          </cell>
          <cell r="E17">
            <v>3950</v>
          </cell>
        </row>
        <row r="18">
          <cell r="A18" t="str">
            <v>ст.с-нт</v>
          </cell>
          <cell r="B18">
            <v>810</v>
          </cell>
          <cell r="D18">
            <v>17</v>
          </cell>
          <cell r="E18">
            <v>4090</v>
          </cell>
        </row>
        <row r="19">
          <cell r="A19" t="str">
            <v>с-нт</v>
          </cell>
          <cell r="B19">
            <v>740</v>
          </cell>
          <cell r="D19">
            <v>18</v>
          </cell>
          <cell r="E19">
            <v>4230</v>
          </cell>
        </row>
        <row r="20">
          <cell r="A20" t="str">
            <v>мол. с-нт</v>
          </cell>
          <cell r="B20">
            <v>670</v>
          </cell>
          <cell r="D20">
            <v>19</v>
          </cell>
          <cell r="E20">
            <v>4370</v>
          </cell>
        </row>
        <row r="21">
          <cell r="A21" t="str">
            <v>ст. сол-т</v>
          </cell>
          <cell r="B21">
            <v>600</v>
          </cell>
          <cell r="D21">
            <v>20</v>
          </cell>
          <cell r="E21">
            <v>4510</v>
          </cell>
        </row>
        <row r="22">
          <cell r="A22" t="str">
            <v>сол-т</v>
          </cell>
          <cell r="B22">
            <v>530</v>
          </cell>
          <cell r="D22">
            <v>21</v>
          </cell>
          <cell r="E22">
            <v>4650</v>
          </cell>
        </row>
        <row r="23">
          <cell r="A23">
            <v>0</v>
          </cell>
          <cell r="B23">
            <v>0</v>
          </cell>
          <cell r="D23">
            <v>22</v>
          </cell>
          <cell r="E23">
            <v>4790</v>
          </cell>
        </row>
        <row r="24">
          <cell r="D24">
            <v>23</v>
          </cell>
          <cell r="E24">
            <v>4930</v>
          </cell>
        </row>
        <row r="25">
          <cell r="D25">
            <v>24</v>
          </cell>
          <cell r="E25">
            <v>5070</v>
          </cell>
        </row>
        <row r="26">
          <cell r="D26">
            <v>25</v>
          </cell>
          <cell r="E26">
            <v>5220</v>
          </cell>
        </row>
        <row r="27">
          <cell r="D27">
            <v>26</v>
          </cell>
          <cell r="E27">
            <v>5360</v>
          </cell>
        </row>
        <row r="28">
          <cell r="D28">
            <v>27</v>
          </cell>
          <cell r="E28">
            <v>5500</v>
          </cell>
        </row>
        <row r="29">
          <cell r="D29">
            <v>28</v>
          </cell>
          <cell r="E29">
            <v>5640</v>
          </cell>
        </row>
        <row r="30">
          <cell r="D30">
            <v>29</v>
          </cell>
          <cell r="E30">
            <v>5780</v>
          </cell>
        </row>
        <row r="31">
          <cell r="D31">
            <v>30</v>
          </cell>
          <cell r="E31">
            <v>5920</v>
          </cell>
        </row>
        <row r="32">
          <cell r="D32">
            <v>31</v>
          </cell>
          <cell r="E32">
            <v>6060</v>
          </cell>
        </row>
        <row r="33">
          <cell r="D33">
            <v>32</v>
          </cell>
          <cell r="E33">
            <v>6200</v>
          </cell>
        </row>
        <row r="34">
          <cell r="D34">
            <v>33</v>
          </cell>
          <cell r="E34">
            <v>6340</v>
          </cell>
        </row>
        <row r="35">
          <cell r="D35">
            <v>34</v>
          </cell>
          <cell r="E35">
            <v>6480</v>
          </cell>
        </row>
        <row r="36">
          <cell r="D36">
            <v>35</v>
          </cell>
          <cell r="E36">
            <v>6630</v>
          </cell>
        </row>
        <row r="37">
          <cell r="D37">
            <v>36</v>
          </cell>
          <cell r="E37">
            <v>6770</v>
          </cell>
        </row>
        <row r="38">
          <cell r="D38">
            <v>37</v>
          </cell>
          <cell r="E38">
            <v>6910</v>
          </cell>
        </row>
        <row r="39">
          <cell r="D39">
            <v>38</v>
          </cell>
          <cell r="E39">
            <v>7050</v>
          </cell>
        </row>
        <row r="40">
          <cell r="D40">
            <v>39</v>
          </cell>
          <cell r="E40">
            <v>7190</v>
          </cell>
        </row>
        <row r="41">
          <cell r="D41">
            <v>40</v>
          </cell>
          <cell r="E41">
            <v>7330</v>
          </cell>
        </row>
        <row r="42">
          <cell r="D42">
            <v>41</v>
          </cell>
          <cell r="E42">
            <v>7470</v>
          </cell>
        </row>
        <row r="43">
          <cell r="D43">
            <v>42</v>
          </cell>
          <cell r="E43">
            <v>7610</v>
          </cell>
        </row>
        <row r="44">
          <cell r="D44">
            <v>43</v>
          </cell>
          <cell r="E44">
            <v>7750</v>
          </cell>
        </row>
        <row r="45">
          <cell r="D45">
            <v>44</v>
          </cell>
          <cell r="E45">
            <v>7890</v>
          </cell>
        </row>
        <row r="46">
          <cell r="D46">
            <v>45</v>
          </cell>
          <cell r="E46">
            <v>8030</v>
          </cell>
        </row>
        <row r="47">
          <cell r="D47">
            <v>46</v>
          </cell>
          <cell r="E47">
            <v>8180</v>
          </cell>
        </row>
        <row r="48">
          <cell r="D48">
            <v>47</v>
          </cell>
          <cell r="E48">
            <v>8320</v>
          </cell>
        </row>
        <row r="49">
          <cell r="D49">
            <v>48</v>
          </cell>
          <cell r="E49">
            <v>8460</v>
          </cell>
        </row>
        <row r="50">
          <cell r="D50">
            <v>49</v>
          </cell>
          <cell r="E50">
            <v>8600</v>
          </cell>
        </row>
        <row r="51">
          <cell r="D51">
            <v>50</v>
          </cell>
          <cell r="E51">
            <v>8740</v>
          </cell>
        </row>
        <row r="52">
          <cell r="D52">
            <v>51</v>
          </cell>
          <cell r="E52">
            <v>8880</v>
          </cell>
        </row>
        <row r="53">
          <cell r="D53">
            <v>52</v>
          </cell>
          <cell r="E53">
            <v>9020</v>
          </cell>
        </row>
        <row r="54">
          <cell r="D54">
            <v>53</v>
          </cell>
          <cell r="E54">
            <v>9160</v>
          </cell>
        </row>
        <row r="55">
          <cell r="D55">
            <v>54</v>
          </cell>
          <cell r="E55">
            <v>9300</v>
          </cell>
        </row>
        <row r="56">
          <cell r="D56">
            <v>55</v>
          </cell>
          <cell r="E56">
            <v>9440</v>
          </cell>
        </row>
        <row r="57">
          <cell r="D57">
            <v>56</v>
          </cell>
          <cell r="E57">
            <v>9590</v>
          </cell>
        </row>
        <row r="58">
          <cell r="D58">
            <v>57</v>
          </cell>
          <cell r="E58">
            <v>9730</v>
          </cell>
        </row>
        <row r="59">
          <cell r="D59">
            <v>58</v>
          </cell>
          <cell r="E59">
            <v>9870</v>
          </cell>
        </row>
        <row r="60">
          <cell r="D60">
            <v>59</v>
          </cell>
          <cell r="E60">
            <v>10010</v>
          </cell>
        </row>
        <row r="61">
          <cell r="D61">
            <v>60</v>
          </cell>
          <cell r="E61">
            <v>10150</v>
          </cell>
        </row>
        <row r="62">
          <cell r="D62">
            <v>0</v>
          </cell>
          <cell r="E62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звания"/>
      <sheetName val="Відомість"/>
      <sheetName val="1 акруш відомості ВМКЦ"/>
      <sheetName val="1 аруш ВЛК"/>
      <sheetName val="На банк Приват"/>
      <sheetName val="На Укрсиб"/>
      <sheetName val="На кассу"/>
      <sheetName val="свод платежки"/>
      <sheetName val="Озд"/>
      <sheetName val="Свод"/>
      <sheetName val="Ордер 2стр"/>
      <sheetName val="Ордер 1стр"/>
      <sheetName val="Ведомость на звільнених у листо"/>
    </sheetNames>
    <sheetDataSet>
      <sheetData sheetId="0" refreshError="1">
        <row r="1">
          <cell r="A1" t="str">
            <v>Звания</v>
          </cell>
        </row>
        <row r="2">
          <cell r="A2" t="str">
            <v>п-к</v>
          </cell>
          <cell r="B2">
            <v>1480</v>
          </cell>
          <cell r="D2">
            <v>1</v>
          </cell>
          <cell r="E2">
            <v>2470</v>
          </cell>
          <cell r="F2">
            <v>1</v>
          </cell>
          <cell r="G2">
            <v>161</v>
          </cell>
          <cell r="H2">
            <v>210</v>
          </cell>
        </row>
        <row r="3">
          <cell r="A3" t="str">
            <v>п-к м/сл</v>
          </cell>
          <cell r="B3">
            <v>1480</v>
          </cell>
          <cell r="D3">
            <v>2</v>
          </cell>
          <cell r="E3">
            <v>2550</v>
          </cell>
          <cell r="F3">
            <v>2</v>
          </cell>
          <cell r="G3">
            <v>150</v>
          </cell>
          <cell r="H3">
            <v>199</v>
          </cell>
        </row>
        <row r="4">
          <cell r="A4" t="str">
            <v>п/п-к</v>
          </cell>
          <cell r="B4">
            <v>1410</v>
          </cell>
          <cell r="D4">
            <v>3</v>
          </cell>
          <cell r="E4">
            <v>2640</v>
          </cell>
          <cell r="F4">
            <v>3</v>
          </cell>
          <cell r="G4">
            <v>138</v>
          </cell>
          <cell r="H4">
            <v>187</v>
          </cell>
        </row>
        <row r="5">
          <cell r="A5" t="str">
            <v>п/п-к м/сл</v>
          </cell>
          <cell r="B5">
            <v>1410</v>
          </cell>
          <cell r="D5">
            <v>4</v>
          </cell>
          <cell r="E5">
            <v>2730</v>
          </cell>
          <cell r="F5">
            <v>4</v>
          </cell>
          <cell r="G5">
            <v>130</v>
          </cell>
          <cell r="H5">
            <v>176</v>
          </cell>
        </row>
        <row r="6">
          <cell r="A6" t="str">
            <v>м-р</v>
          </cell>
          <cell r="B6">
            <v>1340</v>
          </cell>
          <cell r="D6">
            <v>5</v>
          </cell>
          <cell r="E6">
            <v>2820</v>
          </cell>
          <cell r="F6">
            <v>5</v>
          </cell>
          <cell r="G6">
            <v>123</v>
          </cell>
          <cell r="H6">
            <v>166</v>
          </cell>
        </row>
        <row r="7">
          <cell r="A7" t="str">
            <v>м-р м/сл</v>
          </cell>
          <cell r="B7">
            <v>1340</v>
          </cell>
          <cell r="D7">
            <v>6</v>
          </cell>
          <cell r="E7">
            <v>2910</v>
          </cell>
          <cell r="F7">
            <v>6</v>
          </cell>
          <cell r="G7">
            <v>116</v>
          </cell>
          <cell r="H7">
            <v>156</v>
          </cell>
        </row>
        <row r="8">
          <cell r="A8" t="str">
            <v>к-н</v>
          </cell>
          <cell r="B8">
            <v>1270</v>
          </cell>
          <cell r="D8">
            <v>7</v>
          </cell>
          <cell r="E8">
            <v>3000</v>
          </cell>
          <cell r="F8">
            <v>7</v>
          </cell>
          <cell r="G8">
            <v>110</v>
          </cell>
          <cell r="H8">
            <v>147</v>
          </cell>
        </row>
        <row r="9">
          <cell r="A9" t="str">
            <v>к-н м/сл</v>
          </cell>
          <cell r="B9">
            <v>1270</v>
          </cell>
          <cell r="D9">
            <v>8</v>
          </cell>
          <cell r="E9">
            <v>3080</v>
          </cell>
          <cell r="F9">
            <v>8</v>
          </cell>
          <cell r="G9">
            <v>105</v>
          </cell>
          <cell r="H9">
            <v>139</v>
          </cell>
        </row>
        <row r="10">
          <cell r="A10" t="str">
            <v>ст.л-т</v>
          </cell>
          <cell r="B10">
            <v>1200</v>
          </cell>
          <cell r="D10">
            <v>9</v>
          </cell>
          <cell r="E10">
            <v>3170</v>
          </cell>
          <cell r="F10">
            <v>9</v>
          </cell>
          <cell r="G10">
            <v>100</v>
          </cell>
          <cell r="H10">
            <v>131</v>
          </cell>
        </row>
        <row r="11">
          <cell r="A11" t="str">
            <v>ст.л-т м/сл</v>
          </cell>
          <cell r="B11">
            <v>1200</v>
          </cell>
          <cell r="D11">
            <v>10</v>
          </cell>
          <cell r="E11">
            <v>3260</v>
          </cell>
          <cell r="F11">
            <v>10</v>
          </cell>
          <cell r="G11">
            <v>95</v>
          </cell>
          <cell r="H11">
            <v>123</v>
          </cell>
        </row>
        <row r="12">
          <cell r="A12" t="str">
            <v>л-т</v>
          </cell>
          <cell r="B12">
            <v>1130</v>
          </cell>
          <cell r="D12">
            <v>11</v>
          </cell>
          <cell r="E12">
            <v>3350</v>
          </cell>
          <cell r="F12">
            <v>11</v>
          </cell>
          <cell r="G12">
            <v>91</v>
          </cell>
          <cell r="H12">
            <v>116</v>
          </cell>
        </row>
        <row r="13">
          <cell r="A13" t="str">
            <v>л-т м/сл</v>
          </cell>
          <cell r="B13">
            <v>1130</v>
          </cell>
          <cell r="D13">
            <v>12</v>
          </cell>
          <cell r="E13">
            <v>3440</v>
          </cell>
          <cell r="F13">
            <v>12</v>
          </cell>
          <cell r="G13">
            <v>87</v>
          </cell>
          <cell r="H13">
            <v>109</v>
          </cell>
        </row>
        <row r="14">
          <cell r="A14" t="str">
            <v xml:space="preserve">мол. л-т </v>
          </cell>
          <cell r="B14">
            <v>1060</v>
          </cell>
          <cell r="D14">
            <v>13</v>
          </cell>
          <cell r="E14">
            <v>3520</v>
          </cell>
          <cell r="F14">
            <v>13</v>
          </cell>
          <cell r="G14">
            <v>84</v>
          </cell>
          <cell r="H14">
            <v>103</v>
          </cell>
        </row>
        <row r="15">
          <cell r="A15" t="str">
            <v>мол. л-т м/сл</v>
          </cell>
          <cell r="B15">
            <v>1060</v>
          </cell>
          <cell r="D15">
            <v>14</v>
          </cell>
          <cell r="E15">
            <v>3660</v>
          </cell>
          <cell r="F15">
            <v>14</v>
          </cell>
          <cell r="G15">
            <v>77</v>
          </cell>
          <cell r="H15">
            <v>93</v>
          </cell>
        </row>
        <row r="16">
          <cell r="A16" t="str">
            <v>пр-к</v>
          </cell>
          <cell r="B16">
            <v>950</v>
          </cell>
          <cell r="D16">
            <v>15</v>
          </cell>
          <cell r="E16">
            <v>3810</v>
          </cell>
          <cell r="F16">
            <v>15</v>
          </cell>
          <cell r="G16">
            <v>70</v>
          </cell>
          <cell r="H16">
            <v>83</v>
          </cell>
        </row>
        <row r="17">
          <cell r="A17" t="str">
            <v>ст-на</v>
          </cell>
          <cell r="B17">
            <v>880</v>
          </cell>
          <cell r="D17">
            <v>16</v>
          </cell>
          <cell r="E17">
            <v>3950</v>
          </cell>
          <cell r="F17">
            <v>16</v>
          </cell>
          <cell r="G17">
            <v>65</v>
          </cell>
          <cell r="H17">
            <v>75</v>
          </cell>
        </row>
        <row r="18">
          <cell r="A18" t="str">
            <v>ст.с-нт</v>
          </cell>
          <cell r="B18">
            <v>810</v>
          </cell>
          <cell r="D18">
            <v>17</v>
          </cell>
          <cell r="E18">
            <v>4090</v>
          </cell>
          <cell r="F18">
            <v>17</v>
          </cell>
          <cell r="G18">
            <v>60</v>
          </cell>
          <cell r="H18">
            <v>67</v>
          </cell>
        </row>
        <row r="19">
          <cell r="A19" t="str">
            <v>с-нт</v>
          </cell>
          <cell r="B19">
            <v>740</v>
          </cell>
          <cell r="D19">
            <v>18</v>
          </cell>
          <cell r="E19">
            <v>4230</v>
          </cell>
          <cell r="F19">
            <v>18</v>
          </cell>
          <cell r="G19">
            <v>57</v>
          </cell>
          <cell r="H19">
            <v>60</v>
          </cell>
        </row>
        <row r="20">
          <cell r="A20" t="str">
            <v>мол. с-нт</v>
          </cell>
          <cell r="B20">
            <v>670</v>
          </cell>
          <cell r="D20">
            <v>19</v>
          </cell>
          <cell r="E20">
            <v>4370</v>
          </cell>
          <cell r="F20">
            <v>19</v>
          </cell>
          <cell r="G20">
            <v>53</v>
          </cell>
          <cell r="H20">
            <v>53</v>
          </cell>
        </row>
        <row r="21">
          <cell r="A21" t="str">
            <v>ст. сол-т</v>
          </cell>
          <cell r="B21">
            <v>600</v>
          </cell>
          <cell r="D21">
            <v>20</v>
          </cell>
          <cell r="E21">
            <v>4510</v>
          </cell>
          <cell r="F21">
            <v>20</v>
          </cell>
          <cell r="G21">
            <v>47</v>
          </cell>
          <cell r="H21">
            <v>47</v>
          </cell>
        </row>
        <row r="22">
          <cell r="A22" t="str">
            <v>сол-т</v>
          </cell>
          <cell r="B22">
            <v>530</v>
          </cell>
          <cell r="D22">
            <v>21</v>
          </cell>
          <cell r="E22">
            <v>4650</v>
          </cell>
          <cell r="F22">
            <v>21</v>
          </cell>
          <cell r="G22">
            <v>41</v>
          </cell>
          <cell r="H22">
            <v>41</v>
          </cell>
        </row>
        <row r="23">
          <cell r="A23">
            <v>0</v>
          </cell>
          <cell r="B23">
            <v>0</v>
          </cell>
          <cell r="D23">
            <v>22</v>
          </cell>
          <cell r="E23">
            <v>4790</v>
          </cell>
          <cell r="F23">
            <v>22</v>
          </cell>
          <cell r="G23">
            <v>40</v>
          </cell>
          <cell r="H23">
            <v>40</v>
          </cell>
        </row>
        <row r="24">
          <cell r="D24">
            <v>23</v>
          </cell>
          <cell r="E24">
            <v>4930</v>
          </cell>
          <cell r="F24">
            <v>23</v>
          </cell>
          <cell r="G24">
            <v>35</v>
          </cell>
          <cell r="H24">
            <v>35</v>
          </cell>
        </row>
        <row r="25">
          <cell r="D25">
            <v>24</v>
          </cell>
          <cell r="E25">
            <v>5070</v>
          </cell>
          <cell r="F25">
            <v>24</v>
          </cell>
          <cell r="G25">
            <v>35</v>
          </cell>
          <cell r="H25">
            <v>35</v>
          </cell>
        </row>
        <row r="26">
          <cell r="D26">
            <v>25</v>
          </cell>
          <cell r="E26">
            <v>5220</v>
          </cell>
          <cell r="F26">
            <v>25</v>
          </cell>
          <cell r="G26">
            <v>35</v>
          </cell>
          <cell r="H26">
            <v>35</v>
          </cell>
        </row>
        <row r="27">
          <cell r="D27">
            <v>26</v>
          </cell>
          <cell r="E27">
            <v>5360</v>
          </cell>
          <cell r="F27">
            <v>26</v>
          </cell>
          <cell r="G27">
            <v>35</v>
          </cell>
          <cell r="H27">
            <v>35</v>
          </cell>
        </row>
        <row r="28">
          <cell r="D28">
            <v>27</v>
          </cell>
          <cell r="E28">
            <v>5500</v>
          </cell>
          <cell r="F28">
            <v>27</v>
          </cell>
          <cell r="G28">
            <v>35</v>
          </cell>
          <cell r="H28">
            <v>35</v>
          </cell>
        </row>
        <row r="29">
          <cell r="D29">
            <v>28</v>
          </cell>
          <cell r="E29">
            <v>5640</v>
          </cell>
          <cell r="F29">
            <v>28</v>
          </cell>
          <cell r="G29">
            <v>35</v>
          </cell>
          <cell r="H29">
            <v>35</v>
          </cell>
        </row>
        <row r="30">
          <cell r="D30">
            <v>29</v>
          </cell>
          <cell r="E30">
            <v>5780</v>
          </cell>
          <cell r="F30">
            <v>29</v>
          </cell>
          <cell r="G30">
            <v>35</v>
          </cell>
          <cell r="H30">
            <v>35</v>
          </cell>
        </row>
        <row r="31">
          <cell r="D31">
            <v>30</v>
          </cell>
          <cell r="E31">
            <v>5920</v>
          </cell>
          <cell r="F31">
            <v>30</v>
          </cell>
          <cell r="G31">
            <v>35</v>
          </cell>
          <cell r="H31">
            <v>35</v>
          </cell>
        </row>
        <row r="32">
          <cell r="D32">
            <v>31</v>
          </cell>
          <cell r="E32">
            <v>6060</v>
          </cell>
          <cell r="F32">
            <v>31</v>
          </cell>
          <cell r="G32">
            <v>35</v>
          </cell>
          <cell r="H32">
            <v>35</v>
          </cell>
        </row>
        <row r="33">
          <cell r="D33">
            <v>32</v>
          </cell>
          <cell r="E33">
            <v>6200</v>
          </cell>
          <cell r="F33">
            <v>32</v>
          </cell>
          <cell r="G33">
            <v>35</v>
          </cell>
          <cell r="H33">
            <v>35</v>
          </cell>
        </row>
        <row r="34">
          <cell r="D34">
            <v>33</v>
          </cell>
          <cell r="E34">
            <v>6340</v>
          </cell>
          <cell r="F34">
            <v>33</v>
          </cell>
          <cell r="G34">
            <v>35</v>
          </cell>
          <cell r="H34">
            <v>35</v>
          </cell>
        </row>
        <row r="35">
          <cell r="D35">
            <v>34</v>
          </cell>
          <cell r="E35">
            <v>6480</v>
          </cell>
          <cell r="F35">
            <v>34</v>
          </cell>
          <cell r="G35">
            <v>35</v>
          </cell>
          <cell r="H35">
            <v>35</v>
          </cell>
        </row>
        <row r="36">
          <cell r="D36">
            <v>35</v>
          </cell>
          <cell r="E36">
            <v>6630</v>
          </cell>
          <cell r="F36">
            <v>35</v>
          </cell>
          <cell r="G36">
            <v>35</v>
          </cell>
          <cell r="H36">
            <v>35</v>
          </cell>
        </row>
        <row r="37">
          <cell r="D37">
            <v>36</v>
          </cell>
          <cell r="E37">
            <v>6770</v>
          </cell>
          <cell r="F37">
            <v>36</v>
          </cell>
          <cell r="G37">
            <v>35</v>
          </cell>
          <cell r="H37">
            <v>35</v>
          </cell>
        </row>
        <row r="38">
          <cell r="D38">
            <v>37</v>
          </cell>
          <cell r="E38">
            <v>6910</v>
          </cell>
          <cell r="F38">
            <v>37</v>
          </cell>
          <cell r="G38">
            <v>35</v>
          </cell>
          <cell r="H38">
            <v>35</v>
          </cell>
        </row>
        <row r="39">
          <cell r="D39">
            <v>38</v>
          </cell>
          <cell r="E39">
            <v>7050</v>
          </cell>
          <cell r="F39">
            <v>38</v>
          </cell>
          <cell r="G39">
            <v>35</v>
          </cell>
          <cell r="H39">
            <v>35</v>
          </cell>
        </row>
        <row r="40">
          <cell r="D40">
            <v>39</v>
          </cell>
          <cell r="E40">
            <v>7190</v>
          </cell>
          <cell r="F40">
            <v>39</v>
          </cell>
          <cell r="G40">
            <v>35</v>
          </cell>
          <cell r="H40">
            <v>35</v>
          </cell>
        </row>
        <row r="41">
          <cell r="D41">
            <v>40</v>
          </cell>
          <cell r="E41">
            <v>7330</v>
          </cell>
          <cell r="F41">
            <v>40</v>
          </cell>
          <cell r="G41">
            <v>35</v>
          </cell>
          <cell r="H41">
            <v>35</v>
          </cell>
        </row>
        <row r="42">
          <cell r="D42">
            <v>41</v>
          </cell>
          <cell r="E42">
            <v>7470</v>
          </cell>
          <cell r="F42">
            <v>41</v>
          </cell>
          <cell r="G42">
            <v>35</v>
          </cell>
          <cell r="H42">
            <v>35</v>
          </cell>
        </row>
        <row r="43">
          <cell r="D43">
            <v>42</v>
          </cell>
          <cell r="E43">
            <v>7610</v>
          </cell>
          <cell r="F43">
            <v>42</v>
          </cell>
          <cell r="G43">
            <v>35</v>
          </cell>
          <cell r="H43">
            <v>35</v>
          </cell>
        </row>
        <row r="44">
          <cell r="D44">
            <v>43</v>
          </cell>
          <cell r="E44">
            <v>7750</v>
          </cell>
          <cell r="F44">
            <v>43</v>
          </cell>
          <cell r="G44">
            <v>35</v>
          </cell>
          <cell r="H44">
            <v>35</v>
          </cell>
        </row>
        <row r="45">
          <cell r="D45">
            <v>44</v>
          </cell>
          <cell r="E45">
            <v>7890</v>
          </cell>
          <cell r="F45">
            <v>44</v>
          </cell>
          <cell r="G45">
            <v>35</v>
          </cell>
          <cell r="H45">
            <v>35</v>
          </cell>
        </row>
        <row r="46">
          <cell r="D46">
            <v>45</v>
          </cell>
          <cell r="E46">
            <v>8030</v>
          </cell>
          <cell r="F46">
            <v>45</v>
          </cell>
          <cell r="G46">
            <v>35</v>
          </cell>
          <cell r="H46">
            <v>35</v>
          </cell>
        </row>
        <row r="47">
          <cell r="D47">
            <v>46</v>
          </cell>
          <cell r="E47">
            <v>8180</v>
          </cell>
          <cell r="F47">
            <v>46</v>
          </cell>
          <cell r="G47">
            <v>35</v>
          </cell>
          <cell r="H47">
            <v>35</v>
          </cell>
        </row>
        <row r="48">
          <cell r="D48">
            <v>47</v>
          </cell>
          <cell r="E48">
            <v>8320</v>
          </cell>
          <cell r="F48">
            <v>47</v>
          </cell>
          <cell r="G48">
            <v>35</v>
          </cell>
          <cell r="H48">
            <v>35</v>
          </cell>
        </row>
        <row r="49">
          <cell r="D49">
            <v>48</v>
          </cell>
          <cell r="E49">
            <v>8460</v>
          </cell>
          <cell r="F49">
            <v>48</v>
          </cell>
          <cell r="G49">
            <v>35</v>
          </cell>
          <cell r="H49">
            <v>35</v>
          </cell>
        </row>
        <row r="50">
          <cell r="D50">
            <v>49</v>
          </cell>
          <cell r="E50">
            <v>8600</v>
          </cell>
          <cell r="F50">
            <v>49</v>
          </cell>
          <cell r="G50">
            <v>35</v>
          </cell>
          <cell r="H50">
            <v>35</v>
          </cell>
        </row>
        <row r="51">
          <cell r="D51">
            <v>50</v>
          </cell>
          <cell r="E51">
            <v>8740</v>
          </cell>
          <cell r="F51">
            <v>50</v>
          </cell>
          <cell r="G51">
            <v>35</v>
          </cell>
          <cell r="H51">
            <v>35</v>
          </cell>
        </row>
        <row r="52">
          <cell r="D52">
            <v>51</v>
          </cell>
          <cell r="E52">
            <v>8880</v>
          </cell>
          <cell r="F52">
            <v>51</v>
          </cell>
          <cell r="G52">
            <v>35</v>
          </cell>
          <cell r="H52">
            <v>35</v>
          </cell>
        </row>
        <row r="53">
          <cell r="D53">
            <v>52</v>
          </cell>
          <cell r="E53">
            <v>9020</v>
          </cell>
          <cell r="F53">
            <v>52</v>
          </cell>
          <cell r="G53">
            <v>35</v>
          </cell>
          <cell r="H53">
            <v>35</v>
          </cell>
        </row>
        <row r="54">
          <cell r="D54">
            <v>53</v>
          </cell>
          <cell r="E54">
            <v>9160</v>
          </cell>
          <cell r="F54">
            <v>53</v>
          </cell>
          <cell r="G54">
            <v>35</v>
          </cell>
          <cell r="H54">
            <v>35</v>
          </cell>
        </row>
        <row r="55">
          <cell r="D55">
            <v>54</v>
          </cell>
          <cell r="E55">
            <v>9300</v>
          </cell>
          <cell r="F55">
            <v>54</v>
          </cell>
          <cell r="G55">
            <v>35</v>
          </cell>
          <cell r="H55">
            <v>35</v>
          </cell>
        </row>
        <row r="56">
          <cell r="D56">
            <v>55</v>
          </cell>
          <cell r="E56">
            <v>9440</v>
          </cell>
          <cell r="F56">
            <v>55</v>
          </cell>
          <cell r="G56">
            <v>35</v>
          </cell>
          <cell r="H56">
            <v>35</v>
          </cell>
        </row>
        <row r="57">
          <cell r="D57">
            <v>56</v>
          </cell>
          <cell r="E57">
            <v>9590</v>
          </cell>
          <cell r="F57">
            <v>56</v>
          </cell>
          <cell r="G57">
            <v>35</v>
          </cell>
          <cell r="H57">
            <v>35</v>
          </cell>
        </row>
        <row r="58">
          <cell r="D58">
            <v>57</v>
          </cell>
          <cell r="E58">
            <v>9730</v>
          </cell>
          <cell r="F58">
            <v>57</v>
          </cell>
          <cell r="G58">
            <v>35</v>
          </cell>
          <cell r="H58">
            <v>35</v>
          </cell>
        </row>
        <row r="59">
          <cell r="D59">
            <v>58</v>
          </cell>
          <cell r="E59">
            <v>9870</v>
          </cell>
          <cell r="F59">
            <v>58</v>
          </cell>
          <cell r="G59">
            <v>35</v>
          </cell>
          <cell r="H59">
            <v>35</v>
          </cell>
        </row>
        <row r="60">
          <cell r="D60">
            <v>59</v>
          </cell>
          <cell r="E60">
            <v>10010</v>
          </cell>
          <cell r="F60">
            <v>59</v>
          </cell>
          <cell r="G60">
            <v>35</v>
          </cell>
          <cell r="H60">
            <v>35</v>
          </cell>
        </row>
        <row r="61">
          <cell r="D61">
            <v>60</v>
          </cell>
          <cell r="E61">
            <v>10150</v>
          </cell>
          <cell r="F61">
            <v>60</v>
          </cell>
          <cell r="G61">
            <v>35</v>
          </cell>
          <cell r="H61">
            <v>35</v>
          </cell>
        </row>
        <row r="62">
          <cell r="D62">
            <v>0</v>
          </cell>
          <cell r="E62">
            <v>0</v>
          </cell>
          <cell r="F62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Лист1"/>
      <sheetName val="sumpropua"/>
    </sheetNames>
    <definedNames>
      <definedName name="СумаПрописом"/>
    </definedNames>
    <sheetDataSet>
      <sheetData sheetId="0"/>
      <sheetData sheetId="1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Лист1"/>
      <sheetName val="sumpropua"/>
    </sheetNames>
    <definedNames>
      <definedName name="СумаПрописом"/>
    </definedNames>
    <sheetDataSet>
      <sheetData sheetId="0"/>
      <sheetData sheetId="1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Лист1"/>
      <sheetName val="sumpropua"/>
    </sheetNames>
    <definedNames>
      <definedName name="СумаПрописом"/>
    </definedNames>
    <sheetDataSet>
      <sheetData sheetId="0" refreshError="1"/>
      <sheetData sheetId="1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звания"/>
      <sheetName val="Відомість"/>
      <sheetName val="1 акруш ВМКЦ"/>
      <sheetName val="1 аруш ВЛК"/>
      <sheetName val="Приват"/>
      <sheetName val="Укрсиб"/>
      <sheetName val="На кассу"/>
      <sheetName val="Платежки"/>
      <sheetName val="Озд"/>
      <sheetName val="Зведена відомість"/>
      <sheetName val="Ордер 2стр"/>
      <sheetName val="Ордер 1стр"/>
    </sheetNames>
    <sheetDataSet>
      <sheetData sheetId="0"/>
      <sheetData sheetId="1">
        <row r="547">
          <cell r="CV547">
            <v>3127439.4</v>
          </cell>
        </row>
      </sheetData>
      <sheetData sheetId="2"/>
      <sheetData sheetId="3"/>
      <sheetData sheetId="4">
        <row r="1">
          <cell r="J1" t="str">
            <v>3 від 17.01</v>
          </cell>
          <cell r="P1" t="str">
            <v>4 від 22.01</v>
          </cell>
          <cell r="V1">
            <v>0</v>
          </cell>
          <cell r="AB1">
            <v>0</v>
          </cell>
          <cell r="AH1">
            <v>0</v>
          </cell>
        </row>
      </sheetData>
      <sheetData sheetId="5">
        <row r="1">
          <cell r="J1">
            <v>0</v>
          </cell>
          <cell r="P1" t="str">
            <v>5 від 22.01</v>
          </cell>
          <cell r="V1">
            <v>0</v>
          </cell>
          <cell r="AB1">
            <v>0</v>
          </cell>
          <cell r="AH1">
            <v>0</v>
          </cell>
        </row>
      </sheetData>
      <sheetData sheetId="6"/>
      <sheetData sheetId="7"/>
      <sheetData sheetId="8">
        <row r="573">
          <cell r="P573">
            <v>27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3" name="Таблица3" displayName="Таблица3" ref="A1:A55" totalsRowShown="0" headerRowDxfId="6" dataDxfId="4" headerRowBorderDxfId="5" tableBorderDxfId="3" totalsRowBorderDxfId="2" dataCellStyle="Обычный 2">
  <autoFilter ref="A1:A55"/>
  <tableColumns count="1">
    <tableColumn id="1" name="Звания" dataDxfId="1" dataCellStyle="Обычный 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Таблица4" displayName="Таблица4" ref="B1:B55" totalsRowShown="0" headerRowDxfId="0">
  <autoFilter ref="B1:B55"/>
  <tableColumns count="1">
    <tableColumn id="1" name="Значения звание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6" name="Таблица6" displayName="Таблица6" ref="D1:D62" totalsRowShown="0">
  <autoFilter ref="D1:D62"/>
  <tableColumns count="1">
    <tableColumn id="1" name="Тариф розр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1" name="Таблица1" displayName="Таблица1" ref="E1:H62" totalsRowShown="0">
  <autoFilter ref="E1:H62"/>
  <tableColumns count="4">
    <tableColumn id="1" name="Тариф грн"/>
    <tableColumn id="3" name="Столбец1"/>
    <tableColumn id="2" name="%Премии"/>
    <tableColumn id="4" name="Столбец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H62"/>
  <sheetViews>
    <sheetView topLeftCell="A14" workbookViewId="0">
      <selection activeCell="G22" sqref="G22"/>
    </sheetView>
  </sheetViews>
  <sheetFormatPr defaultRowHeight="15"/>
  <cols>
    <col min="1" max="1" width="15.140625" customWidth="1"/>
    <col min="2" max="2" width="11.7109375" customWidth="1"/>
    <col min="4" max="4" width="13.42578125" customWidth="1"/>
    <col min="5" max="6" width="12.140625" customWidth="1"/>
    <col min="7" max="8" width="9.140625" customWidth="1"/>
  </cols>
  <sheetData>
    <row r="1" spans="1:8">
      <c r="A1" s="5" t="s">
        <v>264</v>
      </c>
      <c r="B1" s="1" t="s">
        <v>265</v>
      </c>
      <c r="D1" t="s">
        <v>275</v>
      </c>
      <c r="E1" t="s">
        <v>276</v>
      </c>
      <c r="F1" t="s">
        <v>311</v>
      </c>
      <c r="G1" t="s">
        <v>285</v>
      </c>
      <c r="H1" t="s">
        <v>398</v>
      </c>
    </row>
    <row r="2" spans="1:8" ht="15.75">
      <c r="A2" s="2" t="s">
        <v>16</v>
      </c>
      <c r="B2">
        <v>1480</v>
      </c>
      <c r="D2">
        <v>1</v>
      </c>
      <c r="E2">
        <v>2470</v>
      </c>
      <c r="F2">
        <v>1</v>
      </c>
      <c r="G2">
        <v>326</v>
      </c>
      <c r="H2" s="943">
        <v>352</v>
      </c>
    </row>
    <row r="3" spans="1:8" ht="15.75">
      <c r="A3" s="2" t="s">
        <v>253</v>
      </c>
      <c r="B3">
        <v>1480</v>
      </c>
      <c r="D3">
        <v>2</v>
      </c>
      <c r="E3">
        <v>2550</v>
      </c>
      <c r="F3">
        <v>2</v>
      </c>
      <c r="G3">
        <v>333</v>
      </c>
      <c r="H3" s="76">
        <v>341</v>
      </c>
    </row>
    <row r="4" spans="1:8" ht="15.75">
      <c r="A4" s="2" t="s">
        <v>70</v>
      </c>
      <c r="B4">
        <v>1410</v>
      </c>
      <c r="D4">
        <v>3</v>
      </c>
      <c r="E4">
        <v>2640</v>
      </c>
      <c r="F4">
        <v>3</v>
      </c>
      <c r="G4">
        <v>322</v>
      </c>
      <c r="H4" s="943">
        <v>329</v>
      </c>
    </row>
    <row r="5" spans="1:8" ht="15.75">
      <c r="A5" s="2" t="s">
        <v>254</v>
      </c>
      <c r="B5">
        <v>1410</v>
      </c>
      <c r="D5">
        <v>4</v>
      </c>
      <c r="E5">
        <v>2730</v>
      </c>
      <c r="F5">
        <v>4</v>
      </c>
      <c r="G5">
        <v>315</v>
      </c>
      <c r="H5" s="76">
        <v>320</v>
      </c>
    </row>
    <row r="6" spans="1:8">
      <c r="A6" s="3" t="s">
        <v>29</v>
      </c>
      <c r="B6">
        <v>1340</v>
      </c>
      <c r="D6">
        <v>5</v>
      </c>
      <c r="E6">
        <v>2820</v>
      </c>
      <c r="F6">
        <v>5</v>
      </c>
      <c r="G6">
        <v>307</v>
      </c>
      <c r="H6">
        <v>307</v>
      </c>
    </row>
    <row r="7" spans="1:8">
      <c r="A7" s="3" t="s">
        <v>255</v>
      </c>
      <c r="B7">
        <v>1340</v>
      </c>
      <c r="D7">
        <v>6</v>
      </c>
      <c r="E7">
        <v>2910</v>
      </c>
      <c r="F7">
        <v>6</v>
      </c>
      <c r="G7">
        <v>301</v>
      </c>
      <c r="H7">
        <v>301</v>
      </c>
    </row>
    <row r="8" spans="1:8" ht="15.75">
      <c r="A8" s="4" t="s">
        <v>40</v>
      </c>
      <c r="B8">
        <v>1270</v>
      </c>
      <c r="D8">
        <v>7</v>
      </c>
      <c r="E8">
        <v>3000</v>
      </c>
      <c r="F8">
        <v>7</v>
      </c>
      <c r="G8">
        <v>291</v>
      </c>
      <c r="H8">
        <v>291</v>
      </c>
    </row>
    <row r="9" spans="1:8" ht="15.75">
      <c r="A9" s="4" t="s">
        <v>256</v>
      </c>
      <c r="B9">
        <v>1270</v>
      </c>
      <c r="D9">
        <v>8</v>
      </c>
      <c r="E9">
        <v>3080</v>
      </c>
      <c r="F9">
        <v>8</v>
      </c>
      <c r="G9">
        <v>283</v>
      </c>
      <c r="H9">
        <v>283</v>
      </c>
    </row>
    <row r="10" spans="1:8" ht="15.75">
      <c r="A10" s="2" t="s">
        <v>25</v>
      </c>
      <c r="B10">
        <v>1200</v>
      </c>
      <c r="D10">
        <v>9</v>
      </c>
      <c r="E10">
        <v>3170</v>
      </c>
      <c r="F10">
        <v>9</v>
      </c>
      <c r="G10">
        <v>278</v>
      </c>
      <c r="H10">
        <v>278</v>
      </c>
    </row>
    <row r="11" spans="1:8" ht="15.75">
      <c r="A11" s="2" t="s">
        <v>257</v>
      </c>
      <c r="B11">
        <v>1200</v>
      </c>
      <c r="D11">
        <v>10</v>
      </c>
      <c r="E11">
        <v>3260</v>
      </c>
      <c r="F11">
        <v>10</v>
      </c>
      <c r="G11">
        <v>274</v>
      </c>
      <c r="H11">
        <v>274</v>
      </c>
    </row>
    <row r="12" spans="1:8" ht="15.75">
      <c r="A12" s="2" t="s">
        <v>19</v>
      </c>
      <c r="B12">
        <v>1130</v>
      </c>
      <c r="D12">
        <v>11</v>
      </c>
      <c r="E12">
        <v>3350</v>
      </c>
      <c r="F12">
        <v>11</v>
      </c>
      <c r="G12">
        <v>266</v>
      </c>
      <c r="H12">
        <v>266</v>
      </c>
    </row>
    <row r="13" spans="1:8" ht="15.75">
      <c r="A13" s="2" t="s">
        <v>258</v>
      </c>
      <c r="B13">
        <v>1130</v>
      </c>
      <c r="D13">
        <v>12</v>
      </c>
      <c r="E13">
        <v>3440</v>
      </c>
      <c r="F13">
        <v>12</v>
      </c>
      <c r="G13">
        <v>256</v>
      </c>
      <c r="H13">
        <v>256</v>
      </c>
    </row>
    <row r="14" spans="1:8" ht="15.75">
      <c r="A14" s="2" t="s">
        <v>259</v>
      </c>
      <c r="B14">
        <v>1090</v>
      </c>
      <c r="D14">
        <v>13</v>
      </c>
      <c r="E14">
        <v>3520</v>
      </c>
      <c r="F14">
        <v>13</v>
      </c>
      <c r="G14">
        <v>249</v>
      </c>
      <c r="H14">
        <v>249</v>
      </c>
    </row>
    <row r="15" spans="1:8" ht="15.75">
      <c r="A15" s="2" t="s">
        <v>260</v>
      </c>
      <c r="B15">
        <v>1090</v>
      </c>
      <c r="D15">
        <v>14</v>
      </c>
      <c r="E15">
        <v>3660</v>
      </c>
      <c r="F15">
        <v>14</v>
      </c>
      <c r="G15">
        <v>240</v>
      </c>
      <c r="H15">
        <v>240</v>
      </c>
    </row>
    <row r="16" spans="1:8" ht="15.75">
      <c r="A16" s="2" t="s">
        <v>26</v>
      </c>
      <c r="B16">
        <v>950</v>
      </c>
      <c r="D16">
        <v>15</v>
      </c>
      <c r="E16">
        <v>3810</v>
      </c>
      <c r="F16">
        <v>15</v>
      </c>
      <c r="G16">
        <v>233</v>
      </c>
      <c r="H16">
        <v>233</v>
      </c>
    </row>
    <row r="17" spans="1:8" ht="15.75">
      <c r="A17" s="2" t="s">
        <v>33</v>
      </c>
      <c r="B17">
        <v>880</v>
      </c>
      <c r="D17">
        <v>16</v>
      </c>
      <c r="E17">
        <v>3950</v>
      </c>
      <c r="F17">
        <v>16</v>
      </c>
      <c r="G17">
        <v>224</v>
      </c>
      <c r="H17">
        <v>224</v>
      </c>
    </row>
    <row r="18" spans="1:8" ht="15.75">
      <c r="A18" s="4" t="s">
        <v>35</v>
      </c>
      <c r="B18">
        <v>810</v>
      </c>
      <c r="D18">
        <v>17</v>
      </c>
      <c r="E18">
        <v>4090</v>
      </c>
      <c r="F18">
        <v>17</v>
      </c>
      <c r="G18">
        <v>217</v>
      </c>
      <c r="H18">
        <v>217</v>
      </c>
    </row>
    <row r="19" spans="1:8" ht="15.75">
      <c r="A19" s="4" t="s">
        <v>31</v>
      </c>
      <c r="B19">
        <v>740</v>
      </c>
      <c r="D19">
        <v>18</v>
      </c>
      <c r="E19">
        <v>4230</v>
      </c>
      <c r="F19">
        <v>18</v>
      </c>
      <c r="G19">
        <v>211</v>
      </c>
      <c r="H19">
        <v>211</v>
      </c>
    </row>
    <row r="20" spans="1:8" ht="15.75">
      <c r="A20" s="4" t="s">
        <v>261</v>
      </c>
      <c r="B20">
        <v>670</v>
      </c>
      <c r="D20">
        <v>19</v>
      </c>
      <c r="E20">
        <v>4370</v>
      </c>
      <c r="F20">
        <v>19</v>
      </c>
      <c r="G20">
        <v>205</v>
      </c>
      <c r="H20">
        <v>205</v>
      </c>
    </row>
    <row r="21" spans="1:8" ht="15.75">
      <c r="A21" s="4" t="s">
        <v>262</v>
      </c>
      <c r="B21">
        <v>600</v>
      </c>
      <c r="D21">
        <v>20</v>
      </c>
      <c r="E21">
        <v>4510</v>
      </c>
      <c r="F21">
        <v>20</v>
      </c>
      <c r="G21">
        <v>199</v>
      </c>
      <c r="H21">
        <v>199</v>
      </c>
    </row>
    <row r="22" spans="1:8" ht="15.75">
      <c r="A22" s="6" t="s">
        <v>263</v>
      </c>
      <c r="B22">
        <v>530</v>
      </c>
      <c r="D22">
        <v>21</v>
      </c>
      <c r="E22">
        <v>4650</v>
      </c>
      <c r="F22">
        <v>21</v>
      </c>
      <c r="G22">
        <v>192</v>
      </c>
      <c r="H22">
        <v>192</v>
      </c>
    </row>
    <row r="23" spans="1:8" ht="15.75">
      <c r="A23" s="607" t="s">
        <v>688</v>
      </c>
      <c r="B23" s="76">
        <v>1690</v>
      </c>
      <c r="D23">
        <v>22</v>
      </c>
      <c r="E23">
        <v>4790</v>
      </c>
      <c r="F23">
        <v>22</v>
      </c>
      <c r="G23">
        <v>184</v>
      </c>
      <c r="H23">
        <v>184</v>
      </c>
    </row>
    <row r="24" spans="1:8" ht="15.75">
      <c r="A24" s="607" t="s">
        <v>715</v>
      </c>
      <c r="B24" s="76">
        <v>1620</v>
      </c>
      <c r="D24">
        <v>23</v>
      </c>
      <c r="E24">
        <v>4930</v>
      </c>
      <c r="F24">
        <v>23</v>
      </c>
      <c r="G24">
        <v>179</v>
      </c>
      <c r="H24">
        <v>179</v>
      </c>
    </row>
    <row r="25" spans="1:8" ht="15.75">
      <c r="A25" s="607" t="s">
        <v>747</v>
      </c>
      <c r="B25" s="76">
        <v>1550</v>
      </c>
      <c r="D25">
        <v>24</v>
      </c>
      <c r="E25">
        <v>5070</v>
      </c>
      <c r="F25">
        <v>24</v>
      </c>
      <c r="G25">
        <v>174</v>
      </c>
      <c r="H25">
        <v>174</v>
      </c>
    </row>
    <row r="26" spans="1:8" ht="15.75">
      <c r="A26" s="607" t="s">
        <v>689</v>
      </c>
      <c r="B26" s="76">
        <v>1550</v>
      </c>
      <c r="D26">
        <v>25</v>
      </c>
      <c r="E26">
        <v>5220</v>
      </c>
      <c r="F26">
        <v>25</v>
      </c>
      <c r="G26">
        <v>169</v>
      </c>
      <c r="H26">
        <v>169</v>
      </c>
    </row>
    <row r="27" spans="1:8" ht="15.75">
      <c r="A27" s="607" t="s">
        <v>687</v>
      </c>
      <c r="B27" s="76">
        <v>1480</v>
      </c>
      <c r="D27">
        <v>26</v>
      </c>
      <c r="E27">
        <v>5360</v>
      </c>
      <c r="F27">
        <v>26</v>
      </c>
      <c r="G27">
        <v>164</v>
      </c>
      <c r="H27">
        <v>164</v>
      </c>
    </row>
    <row r="28" spans="1:8" ht="15.75">
      <c r="A28" s="607" t="s">
        <v>690</v>
      </c>
      <c r="B28" s="76">
        <v>1480</v>
      </c>
      <c r="D28">
        <v>27</v>
      </c>
      <c r="E28">
        <v>5500</v>
      </c>
      <c r="F28">
        <v>27</v>
      </c>
      <c r="G28">
        <v>159</v>
      </c>
      <c r="H28">
        <v>159</v>
      </c>
    </row>
    <row r="29" spans="1:8" ht="15.75">
      <c r="A29" s="607" t="s">
        <v>691</v>
      </c>
      <c r="B29" s="76">
        <v>1410</v>
      </c>
      <c r="D29">
        <v>28</v>
      </c>
      <c r="E29">
        <v>5640</v>
      </c>
      <c r="F29">
        <v>28</v>
      </c>
      <c r="G29">
        <v>155</v>
      </c>
      <c r="H29">
        <v>155</v>
      </c>
    </row>
    <row r="30" spans="1:8" ht="15.75">
      <c r="A30" s="607" t="s">
        <v>692</v>
      </c>
      <c r="B30" s="76">
        <v>1410</v>
      </c>
      <c r="D30">
        <v>29</v>
      </c>
      <c r="E30">
        <v>5780</v>
      </c>
      <c r="F30">
        <v>29</v>
      </c>
      <c r="G30">
        <v>147</v>
      </c>
      <c r="H30">
        <v>147</v>
      </c>
    </row>
    <row r="31" spans="1:8" ht="15.75">
      <c r="A31" s="607" t="s">
        <v>693</v>
      </c>
      <c r="B31" s="76">
        <v>1340</v>
      </c>
      <c r="D31">
        <v>30</v>
      </c>
      <c r="E31">
        <v>5920</v>
      </c>
      <c r="F31">
        <v>30</v>
      </c>
      <c r="G31">
        <v>140</v>
      </c>
      <c r="H31">
        <v>140</v>
      </c>
    </row>
    <row r="32" spans="1:8" ht="15.75">
      <c r="A32" s="607" t="s">
        <v>716</v>
      </c>
      <c r="B32" s="76">
        <v>1270</v>
      </c>
      <c r="D32">
        <v>31</v>
      </c>
      <c r="E32">
        <v>6060</v>
      </c>
      <c r="F32">
        <v>31</v>
      </c>
      <c r="G32">
        <v>140</v>
      </c>
      <c r="H32">
        <v>140</v>
      </c>
    </row>
    <row r="33" spans="1:8" ht="15.75">
      <c r="A33" s="607" t="s">
        <v>649</v>
      </c>
      <c r="B33" s="76">
        <v>1020</v>
      </c>
      <c r="D33">
        <v>32</v>
      </c>
      <c r="E33">
        <v>6200</v>
      </c>
      <c r="F33">
        <v>32</v>
      </c>
      <c r="G33">
        <v>140</v>
      </c>
      <c r="H33">
        <v>140</v>
      </c>
    </row>
    <row r="34" spans="1:8" ht="15.75">
      <c r="A34" s="607" t="s">
        <v>694</v>
      </c>
      <c r="B34" s="76">
        <v>1020</v>
      </c>
      <c r="D34">
        <v>33</v>
      </c>
      <c r="E34">
        <v>6340</v>
      </c>
      <c r="F34">
        <v>33</v>
      </c>
      <c r="G34">
        <v>140</v>
      </c>
      <c r="H34">
        <v>140</v>
      </c>
    </row>
    <row r="35" spans="1:8" ht="15.75">
      <c r="A35" s="607" t="s">
        <v>695</v>
      </c>
      <c r="B35" s="76">
        <v>950</v>
      </c>
      <c r="D35">
        <v>34</v>
      </c>
      <c r="E35">
        <v>6480</v>
      </c>
      <c r="F35">
        <v>34</v>
      </c>
      <c r="G35">
        <v>140</v>
      </c>
      <c r="H35">
        <v>140</v>
      </c>
    </row>
    <row r="36" spans="1:8" ht="15.75">
      <c r="A36" s="607" t="s">
        <v>697</v>
      </c>
      <c r="B36" s="76"/>
      <c r="D36">
        <v>35</v>
      </c>
      <c r="E36">
        <v>6630</v>
      </c>
      <c r="F36">
        <v>35</v>
      </c>
      <c r="G36">
        <v>140</v>
      </c>
      <c r="H36">
        <v>140</v>
      </c>
    </row>
    <row r="37" spans="1:8" ht="15.75">
      <c r="A37" s="607" t="s">
        <v>698</v>
      </c>
      <c r="B37" s="76"/>
      <c r="D37">
        <v>36</v>
      </c>
      <c r="E37">
        <v>6770</v>
      </c>
      <c r="F37">
        <v>36</v>
      </c>
      <c r="G37">
        <v>140</v>
      </c>
      <c r="H37">
        <v>140</v>
      </c>
    </row>
    <row r="38" spans="1:8" ht="15.75">
      <c r="A38" s="607" t="s">
        <v>699</v>
      </c>
      <c r="B38" s="76"/>
      <c r="D38">
        <v>37</v>
      </c>
      <c r="E38">
        <v>6910</v>
      </c>
      <c r="F38">
        <v>37</v>
      </c>
      <c r="G38">
        <v>140</v>
      </c>
      <c r="H38">
        <v>140</v>
      </c>
    </row>
    <row r="39" spans="1:8" ht="15.75">
      <c r="A39" s="607" t="s">
        <v>700</v>
      </c>
      <c r="B39" s="76"/>
      <c r="D39">
        <v>38</v>
      </c>
      <c r="E39">
        <v>7050</v>
      </c>
      <c r="F39">
        <v>38</v>
      </c>
      <c r="G39">
        <v>140</v>
      </c>
      <c r="H39">
        <v>140</v>
      </c>
    </row>
    <row r="40" spans="1:8" ht="15.75">
      <c r="A40" s="607" t="s">
        <v>701</v>
      </c>
      <c r="B40" s="76">
        <v>1020</v>
      </c>
      <c r="D40">
        <v>39</v>
      </c>
      <c r="E40">
        <v>7190</v>
      </c>
      <c r="F40">
        <v>39</v>
      </c>
      <c r="G40">
        <v>140</v>
      </c>
      <c r="H40">
        <v>140</v>
      </c>
    </row>
    <row r="41" spans="1:8" ht="15.75">
      <c r="A41" s="607" t="s">
        <v>748</v>
      </c>
      <c r="B41">
        <v>880</v>
      </c>
      <c r="D41">
        <v>40</v>
      </c>
      <c r="E41">
        <v>7330</v>
      </c>
      <c r="F41">
        <v>40</v>
      </c>
      <c r="G41">
        <v>140</v>
      </c>
      <c r="H41">
        <v>140</v>
      </c>
    </row>
    <row r="42" spans="1:8" ht="15.75">
      <c r="A42" s="607" t="s">
        <v>702</v>
      </c>
      <c r="B42" s="76">
        <v>950</v>
      </c>
      <c r="D42">
        <v>41</v>
      </c>
      <c r="E42">
        <v>7470</v>
      </c>
      <c r="F42">
        <v>41</v>
      </c>
      <c r="G42">
        <v>140</v>
      </c>
      <c r="H42">
        <v>140</v>
      </c>
    </row>
    <row r="43" spans="1:8" ht="15.75">
      <c r="A43" s="607" t="s">
        <v>703</v>
      </c>
      <c r="B43" s="76"/>
      <c r="D43">
        <v>42</v>
      </c>
      <c r="E43">
        <v>7610</v>
      </c>
      <c r="F43">
        <v>42</v>
      </c>
      <c r="G43">
        <v>140</v>
      </c>
      <c r="H43">
        <v>140</v>
      </c>
    </row>
    <row r="44" spans="1:8" ht="15.75">
      <c r="A44" s="607" t="s">
        <v>696</v>
      </c>
      <c r="B44" s="76">
        <v>880</v>
      </c>
      <c r="D44">
        <v>43</v>
      </c>
      <c r="E44">
        <v>7750</v>
      </c>
      <c r="F44">
        <v>43</v>
      </c>
      <c r="G44">
        <v>140</v>
      </c>
      <c r="H44">
        <v>140</v>
      </c>
    </row>
    <row r="45" spans="1:8" ht="15.75">
      <c r="A45" s="607" t="s">
        <v>704</v>
      </c>
      <c r="B45" s="76">
        <v>810</v>
      </c>
      <c r="D45">
        <v>44</v>
      </c>
      <c r="E45">
        <v>7890</v>
      </c>
      <c r="F45">
        <v>44</v>
      </c>
      <c r="G45">
        <v>140</v>
      </c>
      <c r="H45">
        <v>140</v>
      </c>
    </row>
    <row r="46" spans="1:8" ht="15.75">
      <c r="A46" s="607" t="s">
        <v>705</v>
      </c>
      <c r="B46" s="76">
        <v>740</v>
      </c>
      <c r="D46">
        <v>45</v>
      </c>
      <c r="E46">
        <v>8030</v>
      </c>
      <c r="F46">
        <v>45</v>
      </c>
      <c r="G46">
        <v>140</v>
      </c>
      <c r="H46">
        <v>140</v>
      </c>
    </row>
    <row r="47" spans="1:8" ht="15.75">
      <c r="A47" s="607" t="s">
        <v>706</v>
      </c>
      <c r="B47" s="76">
        <v>670</v>
      </c>
      <c r="D47">
        <v>46</v>
      </c>
      <c r="E47">
        <v>8180</v>
      </c>
      <c r="F47">
        <v>46</v>
      </c>
      <c r="G47">
        <v>140</v>
      </c>
      <c r="H47">
        <v>140</v>
      </c>
    </row>
    <row r="48" spans="1:8" ht="15.75">
      <c r="A48" s="608" t="s">
        <v>707</v>
      </c>
      <c r="B48" s="76">
        <v>600</v>
      </c>
      <c r="D48">
        <v>47</v>
      </c>
      <c r="E48">
        <v>8320</v>
      </c>
      <c r="F48">
        <v>47</v>
      </c>
      <c r="G48">
        <v>140</v>
      </c>
      <c r="H48">
        <v>140</v>
      </c>
    </row>
    <row r="49" spans="1:8" ht="15.75">
      <c r="A49" s="608" t="s">
        <v>708</v>
      </c>
      <c r="B49" s="76">
        <v>530</v>
      </c>
      <c r="D49">
        <v>48</v>
      </c>
      <c r="E49">
        <v>8460</v>
      </c>
      <c r="F49">
        <v>48</v>
      </c>
      <c r="G49">
        <v>140</v>
      </c>
      <c r="H49">
        <v>140</v>
      </c>
    </row>
    <row r="50" spans="1:8" ht="15.75">
      <c r="A50" s="609" t="s">
        <v>709</v>
      </c>
      <c r="B50" s="76">
        <v>440</v>
      </c>
      <c r="D50">
        <v>49</v>
      </c>
      <c r="E50">
        <v>8600</v>
      </c>
      <c r="F50">
        <v>49</v>
      </c>
      <c r="G50">
        <v>140</v>
      </c>
      <c r="H50">
        <v>140</v>
      </c>
    </row>
    <row r="51" spans="1:8" ht="15.75">
      <c r="A51" s="608" t="s">
        <v>710</v>
      </c>
      <c r="B51">
        <v>1340</v>
      </c>
      <c r="D51">
        <v>50</v>
      </c>
      <c r="E51">
        <v>8740</v>
      </c>
      <c r="F51">
        <v>50</v>
      </c>
      <c r="G51">
        <v>140</v>
      </c>
      <c r="H51">
        <v>140</v>
      </c>
    </row>
    <row r="52" spans="1:8" ht="15.75">
      <c r="A52" s="608" t="s">
        <v>711</v>
      </c>
      <c r="B52">
        <v>1270</v>
      </c>
      <c r="D52">
        <v>51</v>
      </c>
      <c r="E52">
        <v>8880</v>
      </c>
      <c r="F52">
        <v>51</v>
      </c>
      <c r="G52">
        <v>140</v>
      </c>
      <c r="H52">
        <v>140</v>
      </c>
    </row>
    <row r="53" spans="1:8" ht="15.75">
      <c r="A53" s="608" t="s">
        <v>712</v>
      </c>
      <c r="B53">
        <v>1200</v>
      </c>
      <c r="D53">
        <v>52</v>
      </c>
      <c r="E53">
        <v>9020</v>
      </c>
      <c r="F53">
        <v>52</v>
      </c>
      <c r="G53">
        <v>140</v>
      </c>
      <c r="H53">
        <v>140</v>
      </c>
    </row>
    <row r="54" spans="1:8" ht="15.75">
      <c r="A54" s="609" t="s">
        <v>713</v>
      </c>
      <c r="B54">
        <v>1130</v>
      </c>
      <c r="D54">
        <v>53</v>
      </c>
      <c r="E54">
        <v>9160</v>
      </c>
      <c r="F54">
        <v>53</v>
      </c>
      <c r="G54">
        <v>140</v>
      </c>
      <c r="H54">
        <v>140</v>
      </c>
    </row>
    <row r="55" spans="1:8" ht="15.75">
      <c r="A55" s="609" t="s">
        <v>714</v>
      </c>
      <c r="B55">
        <v>1090</v>
      </c>
      <c r="D55">
        <v>54</v>
      </c>
      <c r="E55">
        <v>9300</v>
      </c>
      <c r="F55">
        <v>54</v>
      </c>
      <c r="G55">
        <v>140</v>
      </c>
      <c r="H55">
        <v>140</v>
      </c>
    </row>
    <row r="56" spans="1:8">
      <c r="D56">
        <v>55</v>
      </c>
      <c r="E56">
        <v>9440</v>
      </c>
      <c r="F56">
        <v>55</v>
      </c>
      <c r="G56">
        <v>140</v>
      </c>
      <c r="H56">
        <v>140</v>
      </c>
    </row>
    <row r="57" spans="1:8">
      <c r="D57">
        <v>56</v>
      </c>
      <c r="E57">
        <v>9590</v>
      </c>
      <c r="F57">
        <v>56</v>
      </c>
      <c r="G57">
        <v>140</v>
      </c>
      <c r="H57">
        <v>140</v>
      </c>
    </row>
    <row r="58" spans="1:8">
      <c r="D58">
        <v>57</v>
      </c>
      <c r="E58">
        <v>9730</v>
      </c>
      <c r="F58">
        <v>57</v>
      </c>
      <c r="G58">
        <v>140</v>
      </c>
      <c r="H58">
        <v>140</v>
      </c>
    </row>
    <row r="59" spans="1:8">
      <c r="D59">
        <v>58</v>
      </c>
      <c r="E59">
        <v>9870</v>
      </c>
      <c r="F59">
        <v>58</v>
      </c>
      <c r="G59">
        <v>140</v>
      </c>
      <c r="H59">
        <v>140</v>
      </c>
    </row>
    <row r="60" spans="1:8">
      <c r="D60">
        <v>59</v>
      </c>
      <c r="E60">
        <v>10010</v>
      </c>
      <c r="F60">
        <v>59</v>
      </c>
      <c r="G60">
        <v>140</v>
      </c>
      <c r="H60">
        <v>140</v>
      </c>
    </row>
    <row r="61" spans="1:8">
      <c r="D61">
        <v>60</v>
      </c>
      <c r="E61">
        <v>10150</v>
      </c>
      <c r="F61">
        <v>60</v>
      </c>
      <c r="G61">
        <v>140</v>
      </c>
      <c r="H61">
        <v>140</v>
      </c>
    </row>
    <row r="62" spans="1:8">
      <c r="D62" s="7">
        <v>0</v>
      </c>
      <c r="E62" s="7">
        <v>0</v>
      </c>
      <c r="F62" s="7">
        <v>0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 filterMode="1"/>
  <dimension ref="A1:EP1150"/>
  <sheetViews>
    <sheetView showZeros="0" tabSelected="1" zoomScale="95" zoomScaleNormal="95" zoomScaleSheetLayoutView="64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G8" sqref="G8"/>
    </sheetView>
  </sheetViews>
  <sheetFormatPr defaultRowHeight="15" outlineLevelCol="1"/>
  <cols>
    <col min="1" max="1" width="4.5703125" customWidth="1"/>
    <col min="2" max="2" width="27" customWidth="1"/>
    <col min="3" max="3" width="10.5703125" customWidth="1"/>
    <col min="4" max="4" width="17.42578125" customWidth="1"/>
    <col min="5" max="5" width="10.28515625" hidden="1" customWidth="1" outlineLevel="1"/>
    <col min="6" max="6" width="9.28515625" hidden="1" customWidth="1" outlineLevel="1"/>
    <col min="7" max="7" width="10.5703125" customWidth="1" collapsed="1"/>
    <col min="8" max="14" width="9.85546875" hidden="1" customWidth="1" outlineLevel="1"/>
    <col min="15" max="15" width="4.5703125" customWidth="1" collapsed="1"/>
    <col min="16" max="16" width="9.140625" style="81" hidden="1" customWidth="1" outlineLevel="1"/>
    <col min="17" max="17" width="9" style="81" hidden="1" customWidth="1" outlineLevel="1"/>
    <col min="18" max="19" width="9.42578125" style="81" hidden="1" customWidth="1" outlineLevel="1"/>
    <col min="20" max="20" width="9" style="81" hidden="1" customWidth="1" outlineLevel="1"/>
    <col min="21" max="59" width="9.42578125" style="81" hidden="1" customWidth="1" outlineLevel="1"/>
    <col min="60" max="60" width="9.7109375" style="81" hidden="1" customWidth="1" outlineLevel="1" collapsed="1"/>
    <col min="61" max="64" width="9.7109375" style="81" hidden="1" customWidth="1" outlineLevel="1"/>
    <col min="65" max="65" width="8.28515625" style="81" hidden="1" customWidth="1" outlineLevel="1"/>
    <col min="66" max="66" width="9" style="683" customWidth="1" collapsed="1"/>
    <col min="67" max="67" width="9.42578125" style="81" hidden="1" customWidth="1" outlineLevel="1"/>
    <col min="68" max="68" width="11.42578125" style="81" hidden="1" customWidth="1" outlineLevel="1"/>
    <col min="69" max="69" width="9.7109375" style="81" hidden="1" customWidth="1" outlineLevel="1"/>
    <col min="70" max="70" width="10.42578125" style="81" hidden="1" customWidth="1" outlineLevel="1"/>
    <col min="71" max="72" width="9.7109375" style="81" hidden="1" customWidth="1" outlineLevel="1"/>
    <col min="73" max="73" width="8.7109375" style="81" hidden="1" customWidth="1" outlineLevel="1"/>
    <col min="74" max="74" width="3.28515625" style="81" customWidth="1" collapsed="1"/>
    <col min="75" max="75" width="3.28515625" style="86" customWidth="1"/>
    <col min="76" max="76" width="3.28515625" style="794" customWidth="1"/>
    <col min="77" max="77" width="3.28515625" style="86" hidden="1" customWidth="1"/>
    <col min="78" max="78" width="3.28515625" style="81" hidden="1" customWidth="1"/>
    <col min="79" max="79" width="3.28515625" style="86" hidden="1" customWidth="1"/>
    <col min="80" max="80" width="3.28515625" style="81" hidden="1" customWidth="1"/>
    <col min="81" max="81" width="3.28515625" style="86" hidden="1" customWidth="1"/>
    <col min="82" max="82" width="3.28515625" style="81" hidden="1" customWidth="1"/>
    <col min="83" max="83" width="11.7109375" style="81" customWidth="1"/>
    <col min="84" max="84" width="11" style="81" customWidth="1"/>
    <col min="85" max="85" width="11.140625" style="81" customWidth="1"/>
    <col min="86" max="86" width="9.140625" style="81" customWidth="1"/>
    <col min="87" max="87" width="9.140625" style="81" hidden="1" customWidth="1"/>
    <col min="88" max="88" width="7.7109375" style="81" hidden="1" customWidth="1"/>
    <col min="89" max="89" width="7.85546875" style="81" hidden="1" customWidth="1"/>
    <col min="90" max="90" width="12" style="81" customWidth="1"/>
    <col min="91" max="91" width="7.42578125" style="81" hidden="1" customWidth="1"/>
    <col min="92" max="92" width="7.28515625" style="81" hidden="1" customWidth="1"/>
    <col min="93" max="93" width="6.140625" style="81" hidden="1" customWidth="1" outlineLevel="1"/>
    <col min="94" max="94" width="5" style="684" hidden="1" customWidth="1" outlineLevel="1"/>
    <col min="95" max="95" width="8.140625" style="81" customWidth="1" outlineLevel="1"/>
    <col min="96" max="96" width="11.140625" customWidth="1"/>
    <col min="97" max="97" width="12.42578125" style="86" hidden="1" customWidth="1"/>
    <col min="98" max="98" width="7.7109375" hidden="1" customWidth="1"/>
    <col min="99" max="99" width="3.42578125" hidden="1" customWidth="1"/>
    <col min="100" max="100" width="10.7109375" customWidth="1"/>
    <col min="101" max="101" width="11.85546875" style="81" customWidth="1"/>
    <col min="102" max="102" width="12.42578125" customWidth="1"/>
    <col min="103" max="103" width="4.140625" customWidth="1"/>
    <col min="104" max="104" width="9.42578125" customWidth="1"/>
    <col min="105" max="105" width="9" customWidth="1"/>
    <col min="106" max="106" width="5.28515625" hidden="1" customWidth="1"/>
    <col min="107" max="107" width="8.140625" customWidth="1"/>
    <col min="108" max="108" width="10.42578125" customWidth="1"/>
    <col min="109" max="109" width="10.5703125" customWidth="1"/>
    <col min="110" max="110" width="10.140625" customWidth="1"/>
    <col min="111" max="111" width="13.85546875" customWidth="1"/>
    <col min="112" max="112" width="10.28515625" customWidth="1"/>
    <col min="113" max="113" width="9.85546875" hidden="1" customWidth="1"/>
    <col min="114" max="114" width="10.28515625" hidden="1" customWidth="1"/>
    <col min="115" max="115" width="21" hidden="1" customWidth="1"/>
    <col min="116" max="116" width="17.42578125" style="45" customWidth="1"/>
    <col min="117" max="117" width="15.85546875" customWidth="1"/>
    <col min="118" max="118" width="18.42578125" customWidth="1"/>
    <col min="119" max="119" width="15.7109375" customWidth="1"/>
    <col min="120" max="120" width="33.140625" style="78" customWidth="1"/>
    <col min="121" max="121" width="14.140625" style="847" customWidth="1"/>
    <col min="122" max="122" width="13.140625" style="847" customWidth="1"/>
    <col min="123" max="123" width="11.5703125" style="821" customWidth="1"/>
    <col min="124" max="124" width="11" style="848" customWidth="1"/>
    <col min="125" max="125" width="10.5703125" style="19" customWidth="1"/>
    <col min="126" max="126" width="11.28515625" customWidth="1"/>
    <col min="127" max="127" width="11.5703125" customWidth="1"/>
    <col min="128" max="130" width="10.85546875" customWidth="1"/>
    <col min="131" max="131" width="39.140625" customWidth="1"/>
    <col min="132" max="133" width="10.85546875" customWidth="1"/>
    <col min="134" max="134" width="13.140625" customWidth="1"/>
    <col min="135" max="135" width="11" customWidth="1"/>
    <col min="136" max="136" width="10.7109375" customWidth="1"/>
    <col min="137" max="137" width="22.28515625" customWidth="1"/>
    <col min="138" max="138" width="9.140625" style="107"/>
    <col min="139" max="139" width="11.85546875" style="81" customWidth="1"/>
    <col min="140" max="140" width="15.42578125" customWidth="1"/>
    <col min="145" max="145" width="10.42578125" bestFit="1" customWidth="1"/>
  </cols>
  <sheetData>
    <row r="1" spans="1:146" ht="15.75" customHeight="1" thickBot="1">
      <c r="A1" s="1153" t="s">
        <v>0</v>
      </c>
      <c r="B1" s="1005" t="s">
        <v>436</v>
      </c>
      <c r="C1" s="1005" t="s">
        <v>2</v>
      </c>
      <c r="D1" s="1154" t="s">
        <v>317</v>
      </c>
      <c r="E1" s="410"/>
      <c r="F1" s="410"/>
      <c r="G1" s="1159" t="s">
        <v>665</v>
      </c>
      <c r="H1" s="973" t="s">
        <v>367</v>
      </c>
      <c r="I1" s="973" t="s">
        <v>363</v>
      </c>
      <c r="J1" s="973" t="s">
        <v>366</v>
      </c>
      <c r="K1" s="973" t="s">
        <v>362</v>
      </c>
      <c r="L1" s="973" t="s">
        <v>361</v>
      </c>
      <c r="M1" s="973" t="s">
        <v>364</v>
      </c>
      <c r="N1" s="973" t="s">
        <v>350</v>
      </c>
      <c r="O1" s="1159" t="s">
        <v>274</v>
      </c>
      <c r="P1" s="497"/>
      <c r="Q1" s="497"/>
      <c r="R1" s="497"/>
      <c r="S1" s="497"/>
      <c r="T1" s="497"/>
      <c r="U1" s="497"/>
      <c r="V1" s="1013" t="s">
        <v>353</v>
      </c>
      <c r="W1" s="1014"/>
      <c r="X1" s="1014"/>
      <c r="Y1" s="1014"/>
      <c r="Z1" s="1014"/>
      <c r="AA1" s="1014"/>
      <c r="AB1" s="1014"/>
      <c r="AC1" s="1014"/>
      <c r="AD1" s="1014"/>
      <c r="AE1" s="1014"/>
      <c r="AF1" s="1014"/>
      <c r="AG1" s="1014"/>
      <c r="AH1" s="1014"/>
      <c r="AI1" s="1014"/>
      <c r="AJ1" s="1014"/>
      <c r="AK1" s="1014"/>
      <c r="AL1" s="1014"/>
      <c r="AM1" s="1014"/>
      <c r="AN1" s="1014"/>
      <c r="AO1" s="1014"/>
      <c r="AP1" s="1014"/>
      <c r="AQ1" s="1014"/>
      <c r="AR1" s="1014"/>
      <c r="AS1" s="1014"/>
      <c r="AT1" s="1014"/>
      <c r="AU1" s="1014"/>
      <c r="AV1" s="1014"/>
      <c r="AW1" s="1015"/>
      <c r="AX1" s="1020" t="s">
        <v>354</v>
      </c>
      <c r="AY1" s="1021"/>
      <c r="AZ1" s="1021"/>
      <c r="BA1" s="1021"/>
      <c r="BB1" s="1011" t="s">
        <v>356</v>
      </c>
      <c r="BC1" s="1012"/>
      <c r="BD1" s="1011" t="s">
        <v>357</v>
      </c>
      <c r="BE1" s="1012"/>
      <c r="BF1" s="1016" t="s">
        <v>355</v>
      </c>
      <c r="BG1" s="1017"/>
      <c r="BH1" s="968" t="s">
        <v>365</v>
      </c>
      <c r="BI1" s="968" t="s">
        <v>348</v>
      </c>
      <c r="BJ1" s="968" t="s">
        <v>358</v>
      </c>
      <c r="BK1" s="968" t="s">
        <v>359</v>
      </c>
      <c r="BL1" s="968" t="s">
        <v>360</v>
      </c>
      <c r="BM1" s="968" t="s">
        <v>349</v>
      </c>
      <c r="BN1" s="968" t="s">
        <v>720</v>
      </c>
      <c r="BO1" s="968" t="s">
        <v>272</v>
      </c>
      <c r="BP1" s="963" t="s">
        <v>726</v>
      </c>
      <c r="BQ1" s="963" t="s">
        <v>329</v>
      </c>
      <c r="BR1" s="963" t="s">
        <v>330</v>
      </c>
      <c r="BS1" s="963" t="s">
        <v>278</v>
      </c>
      <c r="BT1" s="963" t="s">
        <v>719</v>
      </c>
      <c r="BU1" s="963" t="s">
        <v>273</v>
      </c>
      <c r="BV1" s="989" t="s">
        <v>3</v>
      </c>
      <c r="BW1" s="1162" t="s">
        <v>423</v>
      </c>
      <c r="BX1" s="1163" t="s">
        <v>4</v>
      </c>
      <c r="BY1" s="976" t="s">
        <v>424</v>
      </c>
      <c r="BZ1" s="986" t="s">
        <v>427</v>
      </c>
      <c r="CA1" s="976" t="s">
        <v>425</v>
      </c>
      <c r="CB1" s="986" t="s">
        <v>284</v>
      </c>
      <c r="CC1" s="976" t="s">
        <v>426</v>
      </c>
      <c r="CD1" s="986" t="s">
        <v>283</v>
      </c>
      <c r="CE1" s="1167" t="s">
        <v>318</v>
      </c>
      <c r="CF1" s="1168"/>
      <c r="CG1" s="1168"/>
      <c r="CH1" s="1168"/>
      <c r="CI1" s="985"/>
      <c r="CJ1" s="985"/>
      <c r="CK1" s="985"/>
      <c r="CL1" s="1168"/>
      <c r="CM1" s="985"/>
      <c r="CN1" s="985"/>
      <c r="CO1" s="985"/>
      <c r="CP1" s="985"/>
      <c r="CQ1" s="1168"/>
      <c r="CR1" s="1169"/>
      <c r="CS1" s="1018" t="s">
        <v>5</v>
      </c>
      <c r="CT1" s="1019" t="s">
        <v>319</v>
      </c>
      <c r="CU1" s="1019"/>
      <c r="CV1" s="1171"/>
      <c r="CW1" s="1172" t="s">
        <v>611</v>
      </c>
      <c r="CX1" s="1007" t="s">
        <v>320</v>
      </c>
      <c r="CY1" s="1007"/>
      <c r="CZ1" s="1007"/>
      <c r="DA1" s="1007"/>
      <c r="DB1" s="1006"/>
      <c r="DC1" s="1007"/>
      <c r="DD1" s="1007"/>
      <c r="DE1" s="1175" t="s">
        <v>608</v>
      </c>
      <c r="DF1" s="968" t="s">
        <v>322</v>
      </c>
      <c r="DG1" s="1176"/>
      <c r="DH1" s="1177"/>
      <c r="DI1" s="411"/>
      <c r="DJ1" s="411"/>
      <c r="DK1" s="971" t="s">
        <v>6</v>
      </c>
      <c r="DL1" s="412" t="s">
        <v>602</v>
      </c>
      <c r="DM1" s="413" t="s">
        <v>603</v>
      </c>
      <c r="DN1" s="413"/>
      <c r="DO1" s="1002" t="s">
        <v>607</v>
      </c>
      <c r="DQ1" s="822"/>
      <c r="DR1" s="822"/>
      <c r="DS1" s="823"/>
      <c r="DT1" s="822"/>
      <c r="EH1" s="861"/>
      <c r="EI1" s="866"/>
      <c r="EJ1" s="862"/>
      <c r="EK1" s="863"/>
      <c r="EL1" s="992" t="s">
        <v>322</v>
      </c>
      <c r="EM1" s="991"/>
      <c r="EN1" s="991"/>
      <c r="EO1" s="991"/>
      <c r="EP1" s="991"/>
    </row>
    <row r="2" spans="1:146" ht="96.75" customHeight="1">
      <c r="A2" s="1153"/>
      <c r="B2" s="1154"/>
      <c r="C2" s="1154"/>
      <c r="D2" s="1155"/>
      <c r="E2" s="973" t="s">
        <v>331</v>
      </c>
      <c r="F2" s="973" t="s">
        <v>682</v>
      </c>
      <c r="G2" s="968"/>
      <c r="H2" s="974"/>
      <c r="I2" s="974"/>
      <c r="J2" s="974"/>
      <c r="K2" s="974"/>
      <c r="L2" s="974"/>
      <c r="M2" s="974"/>
      <c r="N2" s="974"/>
      <c r="O2" s="968"/>
      <c r="P2" s="968" t="s">
        <v>267</v>
      </c>
      <c r="Q2" s="968" t="s">
        <v>266</v>
      </c>
      <c r="R2" s="968" t="s">
        <v>268</v>
      </c>
      <c r="S2" s="968" t="s">
        <v>269</v>
      </c>
      <c r="T2" s="968" t="s">
        <v>270</v>
      </c>
      <c r="U2" s="968" t="s">
        <v>271</v>
      </c>
      <c r="V2" s="966" t="s">
        <v>344</v>
      </c>
      <c r="W2" s="966" t="s">
        <v>345</v>
      </c>
      <c r="X2" s="968" t="s">
        <v>344</v>
      </c>
      <c r="Y2" s="968" t="s">
        <v>345</v>
      </c>
      <c r="Z2" s="966" t="s">
        <v>344</v>
      </c>
      <c r="AA2" s="966" t="s">
        <v>345</v>
      </c>
      <c r="AB2" s="968" t="s">
        <v>344</v>
      </c>
      <c r="AC2" s="968" t="s">
        <v>345</v>
      </c>
      <c r="AD2" s="966" t="s">
        <v>344</v>
      </c>
      <c r="AE2" s="966" t="s">
        <v>345</v>
      </c>
      <c r="AF2" s="968" t="s">
        <v>344</v>
      </c>
      <c r="AG2" s="968" t="s">
        <v>345</v>
      </c>
      <c r="AH2" s="966" t="s">
        <v>344</v>
      </c>
      <c r="AI2" s="966" t="s">
        <v>345</v>
      </c>
      <c r="AJ2" s="968" t="s">
        <v>344</v>
      </c>
      <c r="AK2" s="968" t="s">
        <v>345</v>
      </c>
      <c r="AL2" s="966" t="s">
        <v>344</v>
      </c>
      <c r="AM2" s="966" t="s">
        <v>345</v>
      </c>
      <c r="AN2" s="968" t="s">
        <v>344</v>
      </c>
      <c r="AO2" s="968" t="s">
        <v>345</v>
      </c>
      <c r="AP2" s="966" t="s">
        <v>344</v>
      </c>
      <c r="AQ2" s="966" t="s">
        <v>345</v>
      </c>
      <c r="AR2" s="968" t="s">
        <v>344</v>
      </c>
      <c r="AS2" s="968" t="s">
        <v>345</v>
      </c>
      <c r="AT2" s="966" t="s">
        <v>344</v>
      </c>
      <c r="AU2" s="966" t="s">
        <v>345</v>
      </c>
      <c r="AV2" s="968" t="s">
        <v>344</v>
      </c>
      <c r="AW2" s="968" t="s">
        <v>345</v>
      </c>
      <c r="AX2" s="968" t="s">
        <v>344</v>
      </c>
      <c r="AY2" s="968" t="s">
        <v>345</v>
      </c>
      <c r="AZ2" s="968" t="s">
        <v>344</v>
      </c>
      <c r="BA2" s="968" t="s">
        <v>345</v>
      </c>
      <c r="BB2" s="968" t="s">
        <v>344</v>
      </c>
      <c r="BC2" s="968" t="s">
        <v>345</v>
      </c>
      <c r="BD2" s="968" t="s">
        <v>344</v>
      </c>
      <c r="BE2" s="968" t="s">
        <v>345</v>
      </c>
      <c r="BF2" s="982" t="s">
        <v>346</v>
      </c>
      <c r="BG2" s="982" t="s">
        <v>347</v>
      </c>
      <c r="BH2" s="984"/>
      <c r="BI2" s="984"/>
      <c r="BJ2" s="984"/>
      <c r="BK2" s="984"/>
      <c r="BL2" s="984"/>
      <c r="BM2" s="984"/>
      <c r="BN2" s="984"/>
      <c r="BO2" s="984"/>
      <c r="BP2" s="964"/>
      <c r="BQ2" s="964"/>
      <c r="BR2" s="964"/>
      <c r="BS2" s="964"/>
      <c r="BT2" s="964"/>
      <c r="BU2" s="964"/>
      <c r="BV2" s="990"/>
      <c r="BW2" s="1164"/>
      <c r="BX2" s="1165"/>
      <c r="BY2" s="977"/>
      <c r="BZ2" s="987"/>
      <c r="CA2" s="977"/>
      <c r="CB2" s="987"/>
      <c r="CC2" s="977"/>
      <c r="CD2" s="987"/>
      <c r="CE2" s="979" t="s">
        <v>685</v>
      </c>
      <c r="CF2" s="979" t="s">
        <v>8</v>
      </c>
      <c r="CG2" s="979" t="s">
        <v>9</v>
      </c>
      <c r="CH2" s="1005" t="s">
        <v>10</v>
      </c>
      <c r="CI2" s="1005" t="s">
        <v>11</v>
      </c>
      <c r="CJ2" s="1005" t="s">
        <v>12</v>
      </c>
      <c r="CK2" s="1005" t="s">
        <v>300</v>
      </c>
      <c r="CL2" s="981" t="s">
        <v>341</v>
      </c>
      <c r="CM2" s="981"/>
      <c r="CN2" s="981"/>
      <c r="CO2" s="981" t="s">
        <v>449</v>
      </c>
      <c r="CP2" s="980" t="s">
        <v>452</v>
      </c>
      <c r="CQ2" s="1007"/>
      <c r="CR2" s="1170" t="s">
        <v>13</v>
      </c>
      <c r="CS2" s="1018"/>
      <c r="CT2" s="527"/>
      <c r="CU2" s="1009" t="s">
        <v>314</v>
      </c>
      <c r="CV2" s="951" t="s">
        <v>379</v>
      </c>
      <c r="CW2" s="1172"/>
      <c r="CX2" s="979" t="s">
        <v>14</v>
      </c>
      <c r="CY2" s="979" t="s">
        <v>676</v>
      </c>
      <c r="CZ2" s="979" t="s">
        <v>15</v>
      </c>
      <c r="DA2" s="1159" t="s">
        <v>487</v>
      </c>
      <c r="DB2" s="988" t="s">
        <v>455</v>
      </c>
      <c r="DC2" s="1159" t="s">
        <v>609</v>
      </c>
      <c r="DD2" s="1178" t="s">
        <v>610</v>
      </c>
      <c r="DE2" s="1179"/>
      <c r="DF2" s="984"/>
      <c r="DG2" s="968" t="s">
        <v>376</v>
      </c>
      <c r="DH2" s="968" t="s">
        <v>377</v>
      </c>
      <c r="DI2" s="973" t="s">
        <v>323</v>
      </c>
      <c r="DJ2" s="973" t="s">
        <v>324</v>
      </c>
      <c r="DK2" s="972"/>
      <c r="DL2" s="412" t="str">
        <f>'На банк Приват'!D1</f>
        <v>30 від 01.03</v>
      </c>
      <c r="DM2" s="413" t="str">
        <f>'На Укрсиб'!D1</f>
        <v>31 від 01.03</v>
      </c>
      <c r="DN2" s="413" t="s">
        <v>279</v>
      </c>
      <c r="DO2" s="1003"/>
      <c r="DP2" s="348"/>
      <c r="DQ2" s="996" t="s">
        <v>724</v>
      </c>
      <c r="DR2" s="997"/>
      <c r="DS2" s="998" t="s">
        <v>725</v>
      </c>
      <c r="DT2" s="999"/>
      <c r="DU2" s="1000" t="s">
        <v>489</v>
      </c>
      <c r="DV2" s="1000"/>
      <c r="DW2" s="970" t="s">
        <v>11</v>
      </c>
      <c r="DX2" s="970"/>
      <c r="DY2" s="970"/>
      <c r="DZ2" s="970"/>
      <c r="EA2" s="970"/>
      <c r="ED2" t="s">
        <v>477</v>
      </c>
      <c r="EH2" s="861"/>
      <c r="EI2" s="866"/>
      <c r="EJ2" s="862"/>
      <c r="EK2" s="863"/>
      <c r="EL2" s="1001"/>
      <c r="EM2" s="992" t="s">
        <v>376</v>
      </c>
      <c r="EN2" s="992" t="s">
        <v>377</v>
      </c>
      <c r="EO2" s="992" t="s">
        <v>323</v>
      </c>
      <c r="EP2" s="992" t="s">
        <v>324</v>
      </c>
    </row>
    <row r="3" spans="1:146" ht="18" customHeight="1">
      <c r="A3" s="1153"/>
      <c r="B3" s="1156">
        <f>DATE(YEAR(G3),MONTH(G3)+1,1)</f>
        <v>44621</v>
      </c>
      <c r="C3" s="1157"/>
      <c r="D3" s="1158"/>
      <c r="E3" s="975"/>
      <c r="F3" s="975"/>
      <c r="G3" s="1160">
        <v>44593</v>
      </c>
      <c r="H3" s="975"/>
      <c r="I3" s="975"/>
      <c r="J3" s="975"/>
      <c r="K3" s="975"/>
      <c r="L3" s="975"/>
      <c r="M3" s="975"/>
      <c r="N3" s="975"/>
      <c r="O3" s="1161"/>
      <c r="P3" s="969"/>
      <c r="Q3" s="969"/>
      <c r="R3" s="969"/>
      <c r="S3" s="969"/>
      <c r="T3" s="969"/>
      <c r="U3" s="969"/>
      <c r="V3" s="967"/>
      <c r="W3" s="967"/>
      <c r="X3" s="969"/>
      <c r="Y3" s="969"/>
      <c r="Z3" s="967"/>
      <c r="AA3" s="967"/>
      <c r="AB3" s="969"/>
      <c r="AC3" s="969"/>
      <c r="AD3" s="967"/>
      <c r="AE3" s="967"/>
      <c r="AF3" s="969"/>
      <c r="AG3" s="969"/>
      <c r="AH3" s="967"/>
      <c r="AI3" s="967"/>
      <c r="AJ3" s="969"/>
      <c r="AK3" s="969"/>
      <c r="AL3" s="967"/>
      <c r="AM3" s="967"/>
      <c r="AN3" s="969"/>
      <c r="AO3" s="969"/>
      <c r="AP3" s="967"/>
      <c r="AQ3" s="967"/>
      <c r="AR3" s="969"/>
      <c r="AS3" s="969"/>
      <c r="AT3" s="967"/>
      <c r="AU3" s="967"/>
      <c r="AV3" s="969"/>
      <c r="AW3" s="969"/>
      <c r="AX3" s="969"/>
      <c r="AY3" s="969"/>
      <c r="AZ3" s="969"/>
      <c r="BA3" s="969"/>
      <c r="BB3" s="969"/>
      <c r="BC3" s="969"/>
      <c r="BD3" s="969"/>
      <c r="BE3" s="969"/>
      <c r="BF3" s="983"/>
      <c r="BG3" s="983"/>
      <c r="BH3" s="969"/>
      <c r="BI3" s="969"/>
      <c r="BJ3" s="969"/>
      <c r="BK3" s="969"/>
      <c r="BL3" s="969"/>
      <c r="BM3" s="969"/>
      <c r="BN3" s="414">
        <f>DATE(YEAR(G3),MONTH(G3)-1,1)</f>
        <v>44562</v>
      </c>
      <c r="BO3" s="969"/>
      <c r="BP3" s="965"/>
      <c r="BQ3" s="965"/>
      <c r="BR3" s="965"/>
      <c r="BS3" s="965"/>
      <c r="BT3" s="965"/>
      <c r="BU3" s="965"/>
      <c r="BV3" s="633"/>
      <c r="BW3" s="1166"/>
      <c r="BX3" s="415"/>
      <c r="BY3" s="978"/>
      <c r="BZ3" s="415"/>
      <c r="CA3" s="978"/>
      <c r="CB3" s="415"/>
      <c r="CC3" s="978"/>
      <c r="CD3" s="415"/>
      <c r="CE3" s="979"/>
      <c r="CF3" s="979"/>
      <c r="CG3" s="979"/>
      <c r="CH3" s="1005"/>
      <c r="CI3" s="1005"/>
      <c r="CJ3" s="1005"/>
      <c r="CK3" s="1005"/>
      <c r="CL3" s="981"/>
      <c r="CM3" s="981"/>
      <c r="CN3" s="981"/>
      <c r="CO3" s="981"/>
      <c r="CP3" s="980"/>
      <c r="CQ3" s="1007"/>
      <c r="CR3" s="1170"/>
      <c r="CS3" s="1018"/>
      <c r="CT3" s="552">
        <v>672.35</v>
      </c>
      <c r="CU3" s="1009"/>
      <c r="CV3" s="1173">
        <v>672.35</v>
      </c>
      <c r="CW3" s="1172"/>
      <c r="CX3" s="979"/>
      <c r="CY3" s="979"/>
      <c r="CZ3" s="979"/>
      <c r="DA3" s="1159"/>
      <c r="DB3" s="988"/>
      <c r="DC3" s="1159"/>
      <c r="DD3" s="1178"/>
      <c r="DE3" s="1180"/>
      <c r="DF3" s="969"/>
      <c r="DG3" s="969"/>
      <c r="DH3" s="969"/>
      <c r="DI3" s="975"/>
      <c r="DJ3" s="975"/>
      <c r="DK3" s="972"/>
      <c r="DL3" s="412"/>
      <c r="DM3" s="413"/>
      <c r="DN3" s="413"/>
      <c r="DO3" s="1004"/>
      <c r="DQ3" s="817" t="s">
        <v>463</v>
      </c>
      <c r="DR3" s="818" t="s">
        <v>464</v>
      </c>
      <c r="DS3" s="819" t="s">
        <v>463</v>
      </c>
      <c r="DT3" s="820" t="s">
        <v>464</v>
      </c>
      <c r="DU3" s="125" t="s">
        <v>463</v>
      </c>
      <c r="DV3" s="123" t="s">
        <v>464</v>
      </c>
      <c r="DW3" s="83" t="s">
        <v>412</v>
      </c>
      <c r="DX3" s="78" t="s">
        <v>410</v>
      </c>
      <c r="DY3" s="78" t="s">
        <v>411</v>
      </c>
      <c r="DZ3" s="78" t="s">
        <v>448</v>
      </c>
      <c r="EH3" s="543">
        <v>2</v>
      </c>
      <c r="EI3" s="867"/>
      <c r="EJ3" s="864"/>
      <c r="EK3" s="865"/>
      <c r="EL3" s="993"/>
      <c r="EM3" s="993"/>
      <c r="EN3" s="993"/>
      <c r="EO3" s="993"/>
      <c r="EP3" s="993"/>
    </row>
    <row r="4" spans="1:146" ht="17.25" customHeight="1">
      <c r="A4" s="427">
        <v>1</v>
      </c>
      <c r="B4" s="869" t="s">
        <v>774</v>
      </c>
      <c r="C4" s="911" t="s">
        <v>70</v>
      </c>
      <c r="D4" s="404" t="str">
        <f>DK4</f>
        <v>Яцкевич Ю.Я.</v>
      </c>
      <c r="E4" s="416"/>
      <c r="F4" s="417"/>
      <c r="G4" s="409" t="str">
        <f>IF(P4&gt;$G$3,0,CONCATENATE((INT((BH4)/360)+INT((BI4)/360)+INT((BJ4)/360)+INT((BK4)/360)+INT((BL4)/360)+INT((BM4)/360))+INT((INT(MOD((BH4),360)/30)+INT(MOD((BI4),360)/30)+INT(MOD((BJ4),360)/30)+INT(MOD((BK4),360)/30)+INT(MOD((BL4),360)/30)+INT(MOD((BM4),360)/30)+INT((MOD(MOD((BH4),360),30)+MOD(MOD((BI4),360),30)+MOD(MOD((BJ4),360),30)+MOD(MOD((BK4),360),30)+MOD(MOD((BL4),360),30)+MOD(MOD((BM4),360),30))/30))/12),".",MOD(INT(MOD((BH4),360)/30)+INT(MOD((BI4),360)/30)+INT(MOD((BJ4),360)/30)+INT(MOD((BK4),360)/30)+INT(MOD((BL4),360)/30)+INT(MOD((BM4),360)/30)+INT((MOD(MOD((BH4),360),30)+MOD(MOD((BI4),360),30)+MOD(MOD((BJ4),360),30)+MOD(MOD((BK4),360),30)+MOD(MOD((BL4),360),30)+MOD(MOD((BM4),360),30))/30),12),".",INT(MOD(MOD(MOD((BH4),360),30)+MOD(MOD((BI4),360),30)+MOD(MOD((BJ4),360),30)+MOD(MOD((BK4),360),30)+MOD(MOD((BL4),360),30)+MOD(MOD((BM4),360),30),30))))</f>
        <v>23.1.24</v>
      </c>
      <c r="H4" s="407" t="str">
        <f>CONCATENATE(INT((BH4)/360),".",INT(MOD((BH4),360)/30),".",MOD(MOD((BH4),360),30))</f>
        <v>23.1.24</v>
      </c>
      <c r="I4" s="407" t="str">
        <f>IF(P4&gt;$G$3,0,CONCATENATE((INT((BH4)/360)+INT((BM4)/360))+INT((INT(MOD((BH4),360)/30)+INT(MOD((BM4),360)/30)+INT((MOD(MOD((BH4),360),30)+MOD(MOD((BM4),360),30))/30))/12),".",MOD(INT(MOD((BH4),360)/30)+INT(MOD((BM4),360)/30)+INT((MOD(MOD((BH4),360),30)+MOD(MOD((BM4),360),30))/30),12),".",INT(MOD(MOD(MOD((BH4),360),30)+MOD(MOD((BM4),360),30),30))))</f>
        <v>23.1.24</v>
      </c>
      <c r="J4" s="407" t="str">
        <f>CONCATENATE(INT(BI4/360),".",MOD(INT(BI4/30),12),".",MOD(INT(BI4),30))</f>
        <v>0.0.0</v>
      </c>
      <c r="K4" s="407" t="str">
        <f t="shared" ref="J4:M5" si="0">CONCATENATE(INT(BJ4/360),".",MOD(INT(BJ4/30),12),".",MOD(INT(BJ4),30))</f>
        <v>0.0.0</v>
      </c>
      <c r="L4" s="407" t="str">
        <f t="shared" si="0"/>
        <v>0.0.0</v>
      </c>
      <c r="M4" s="407" t="str">
        <f t="shared" si="0"/>
        <v>0.0.0</v>
      </c>
      <c r="N4" s="408" t="str">
        <f>CONCATENATE(IF(INT(INT(DAYS360(BF4,BG4,1)/30)/24)&gt;=2,2,INT(INT(DAYS360(BF4,BG4,1)/30)/24)),".",IF(AND(INT(INT(DAYS360(BF4,BG4,1)/30)/24)&gt;=2,MOD(INT(BM4/30),12)&gt;=6),6,IF(ISODD(MOD(INT(DAYS360(BF4,BG4,1)/30),12)),MOD(INT(DAYS360(BF4,BG4,1)/60),12),MOD(INT(BM4/30),12))),".",IF(AND(INT(INT(DAYS360(BF4,BG4,1)/30)/24)&gt;=2,MOD(INT(BM4/30),12)&gt;=6),0,IF(ISODD(MOD(INT(DAYS360(BF4,BG4,1)/30),12)),INT((MOD(DAYS360(BF4,BG4,1),30)/2+15)),INT(MOD(DAYS360(BF4,BG4,1),30)/2))))</f>
        <v>0.0.0</v>
      </c>
      <c r="O4" s="929">
        <v>25</v>
      </c>
      <c r="P4" s="712">
        <v>36136</v>
      </c>
      <c r="Q4" s="712"/>
      <c r="R4" s="712"/>
      <c r="S4" s="712"/>
      <c r="T4" s="712"/>
      <c r="U4" s="712"/>
      <c r="V4" s="713"/>
      <c r="W4" s="713"/>
      <c r="X4" s="712"/>
      <c r="Y4" s="712"/>
      <c r="Z4" s="713"/>
      <c r="AA4" s="713"/>
      <c r="AB4" s="712"/>
      <c r="AC4" s="712"/>
      <c r="AD4" s="713"/>
      <c r="AE4" s="713"/>
      <c r="AF4" s="712"/>
      <c r="AG4" s="712"/>
      <c r="AH4" s="713"/>
      <c r="AI4" s="713"/>
      <c r="AJ4" s="712"/>
      <c r="AK4" s="712"/>
      <c r="AL4" s="713"/>
      <c r="AM4" s="713"/>
      <c r="AN4" s="712"/>
      <c r="AO4" s="712"/>
      <c r="AP4" s="713"/>
      <c r="AQ4" s="713"/>
      <c r="AR4" s="712"/>
      <c r="AS4" s="712"/>
      <c r="AT4" s="713"/>
      <c r="AU4" s="713"/>
      <c r="AV4" s="712"/>
      <c r="AW4" s="712"/>
      <c r="AX4" s="715"/>
      <c r="AY4" s="715"/>
      <c r="AZ4" s="634"/>
      <c r="BA4" s="634"/>
      <c r="BB4" s="715"/>
      <c r="BC4" s="715"/>
      <c r="BD4" s="634"/>
      <c r="BE4" s="634"/>
      <c r="BF4" s="717"/>
      <c r="BG4" s="717"/>
      <c r="BH4" s="432">
        <f t="shared" ref="BH4:BH67" si="1">IF(OR(P4=0,P4&gt;$G$3),0,IF(B4="Виключений зі списків",DAYS360(P4,IF(Q4=0,$B$3,Q4),1)+(DAYS360(R4,IF(AND(S4=0,Q4&gt;1,R4&gt;1),$B$3,S4),1)+(DAYS360(T4,IF(AND(U4=0,T4&gt;1,Q4&gt;1),$B$3,U4),1))),DAYS360(P4,IF(Q4=0,$G$3,Q4),1)+(DAYS360(R4,IF(AND(S4=0,Q4&gt;1,R4&gt;1),$G$3,S4),1)+(DAYS360(T4,IF(AND(U4=0,T4&gt;1,Q4&gt;1),$G$3,U4),1)))))</f>
        <v>8334</v>
      </c>
      <c r="BI4" s="432">
        <f t="shared" ref="BI4:BI12" si="2">(IF(OR(W4&gt;$G$3,W4=0),IF(OR(V4=0,V4&gt;$G$3),0,DAYS360(V4,$G$3,1)),(DAYS360(V4,W4,1)))+IF(OR(Y4&gt;$G$3,Y4=0),IF(OR(X4=0,X4&gt;$G$3),0,DAYS360(X4,$G$3,1)),(DAYS360(X4,Y4,1)))+IF(OR(AA4&gt;$G$3,AA4=0),IF(OR(Z4=0,Z4&gt;$G$3),0,DAYS360(Z4,$G$3,1)),(DAYS360(Z4,AA4,1)))+IF(OR(AC4&gt;$G$3,AC4=0),IF(OR(AB4=0,AB4&gt;$G$3),0,DAYS360(AB4,$G$3,1)),(DAYS360(AB4,AC4,1)))+IF(OR(AE4&gt;$G$3,AE4=0),IF(OR(AD4=0,AD4&gt;$G$3),0,DAYS360(AD4,$G$3,1)),(DAYS360(AD4,AE4,1)))+IF(OR(AG4&gt;$G$3,AG4=0),IF(OR(AF4=0,AF4&gt;$G$3),0,DAYS360(AF4,$G$3,1)),(DAYS360(AF4,AG4,1)))+IF(OR(AI4&gt;$G$3,AI4=0),IF(OR(AH4=0,AH4&gt;$G$3),0,DAYS360(AH4,$G$3,1)),(DAYS360(AH4,AI4,1)))+IF(OR(AK4&gt;$G$3,AK4=0),IF(OR(AJ4=0,AJ4&gt;$G$3),0,DAYS360(AJ4,$G$3,1)),(DAYS360(AJ4,AK4,1)))+IF(OR(AM4&gt;$G$3,AM4=0),IF(OR(AL4=0,AL4&gt;$G$3),0,DAYS360(AL4,$G$3,1)),(DAYS360(AL4,AM4,1)))+IF(OR(AO4&gt;$G$3,AO4=0),IF(OR(AN4=0,AN4&gt;$G$3),0,DAYS360(AN4,$G$3,1)),(DAYS360(AN4,AO4,1)))+IF(OR(AQ4&gt;$G$3,AQ4=0),IF(OR(AP4=0,AP4&gt;$G$3),0,DAYS360(AP4,$G$3,1)),(DAYS360(AP4,AQ4,1)))+IF(OR(AS4&gt;$G$3,AS4=0),IF(OR(AR4=0,AR4&gt;$G$3),0,DAYS360(AR4,$G$3,1)),(DAYS360(AR4,AS4,1)))+IF(OR(AU4&gt;$G$3,AU4=0),IF(OR(AT4=0,AT4&gt;$G$3),0,DAYS360(AT4,$G$3,1)),(DAYS360(AT4,AU4,1)))+IF(OR(AW4&gt;$G$3,AW4=0),IF(OR(AV4=0,AV4&gt;$G$3),0,DAYS360(AV4,$G$3,1)),(DAYS360(AV4,AW4,1))))*2</f>
        <v>0</v>
      </c>
      <c r="BJ4" s="432">
        <f>(IF(OR(AY4&gt;$G$3,AY4=0),IF(OR(AX4=0,AX4&gt;$G$3),0,DAYS360(AX4,$G$3,1)),(DAYS360(AX4,AY4,1)))+IF(OR(BA4&gt;$G$3,BA4=0),IF(OR(AZ4=0,AZ4&gt;$G$3),0,DAYS360(AZ4,$G$3,1)),(DAYS360(AZ4,BA4,1))))/2</f>
        <v>0</v>
      </c>
      <c r="BK4" s="432">
        <f>(IF(OR(BC4&gt;$G$3,BC4=0),IF(OR(BB4=0,BB4&gt;$G$3),0,DAYS360(BB4,$G$3,1)),(DAYS360(BB4,BC4,1))))</f>
        <v>0</v>
      </c>
      <c r="BL4" s="432">
        <f>(IF(OR(BE4&gt;$G$3,BE4=0),IF(OR(BD4=0,BD4&gt;$G$3),0,DAYS360(BD4,$G$3,1)),(DAYS360(BD4,BE4,1))))/3</f>
        <v>0</v>
      </c>
      <c r="BM4" s="436">
        <f>IF(DAYS360(BF4,BG4)&gt;=1800,1800/2,(DAYS360(BF4,BG4,1))/2)</f>
        <v>0</v>
      </c>
      <c r="BN4" s="462">
        <v>0.65</v>
      </c>
      <c r="BO4" s="427">
        <f t="shared" ref="BO4:BO67" si="3">IF(CD4="Д",0,IF(B4="Виключений зі списків",BP4-$B$3+1,IF(AND(BR4=0,BU4=0,O4&lt;&gt;0,BP4=0),EOMONTH($G$3,0)+1-$G$3,IF(AND(BR4=0,BU4=0,O4&lt;&gt;0,BP4&gt;0),EOMONTH($G$3,0)+1-BP4,IF(AND(BR4=0,BU4&gt;0,BP4&gt;$G$3),(EOMONTH($G$3,0)+1-$G$3)-BU4-(BP4-$G$3),IF(AND(BR4&gt;0,O4&lt;&gt;0,BP4&gt;$G$3),(EOMONTH($G$3,0)+1-$G$3)-BU4-BR4-(BP4-$G$3),IF(AND(BR4&gt;0,O4&lt;&gt;0,OR(BP4=0,BP4=$G$3)),(EOMONTH($G$3,0)+1-$G$3)-BU4-BR4,IF(AND(O4=0,BR4&gt;0),BR4+BU4,IF(AND(BU4&gt;0,BR4=0,BP4=0),(EOMONTH($G$3,0)+1-$G$3)-BU4,0)))))))))</f>
        <v>28</v>
      </c>
      <c r="BP4" s="725"/>
      <c r="BQ4" s="700"/>
      <c r="BR4" s="419"/>
      <c r="BS4" s="700"/>
      <c r="BT4" s="700"/>
      <c r="BU4" s="700"/>
      <c r="BV4" s="427">
        <f t="shared" ref="BV4:BV12" si="4">IF((BH4+BI4+BJ4+BK4+BL4+BM4)&lt;360,0,IF(AND((BH4+BI4+BJ4+BK4+BL4+BM4)&gt;=360,(BH4+BI4+BJ4+BK4+BL4+BM4)&lt;1800),25,IF(AND((BH4+BI4+BJ4+BK4+BL4+BM4)&gt;=1800,(BH4+BI4+BJ4+BK4+BL4+BM4)&lt;3600),30,IF(AND((BH4+BI4+BJ4+BK4+BL4+BM4)&gt;=3600,(BH4+BI4+BJ4+BK4+BL4+BM4)&lt;5400),35,IF(AND((BH4+BI4+BJ4+BK4+BL4+BM4)&gt;=5400,(BH4+BI4+BJ4+BK4+BL4+BM4)&lt;7200),40,IF(AND((BH4+BI4+BJ4+BK4+BL4+BM4)&gt;=7200,(BH4+BI4+BJ4+BK4+BL4+BM4)&lt;9000),45,IF((BH4+BI4+BJ4+BK4+BL4+BM4)&gt;=9000,50,"ПРОВЕРЬ")))))))</f>
        <v>45</v>
      </c>
      <c r="BW4" s="427"/>
      <c r="BX4" s="432">
        <v>15</v>
      </c>
      <c r="BY4" s="700"/>
      <c r="BZ4" s="432"/>
      <c r="CA4" s="700"/>
      <c r="CB4" s="432"/>
      <c r="CC4" s="700"/>
      <c r="CD4" s="432"/>
      <c r="CE4" s="404">
        <f>IF(OR(C4=0,CD4="Д"),0,IF(AND(C4&gt;0,E4=0),VLOOKUP(C4,звания!A:B,2,FALSE)/((EOMONTH($G$3,0)+1)-$G$3)*BO4+VLOOKUP(C4,звания!A:B,2,FALSE)/((EOMONTH($G$3,0)+1)-$G$3)*BR4+VLOOKUP(C4,звания!A:B,2,FALSE)/((EOMONTH($G$3,0)+1)-$G$3)*BU4,IF(AND(C4&gt;0,E4&gt;0,F4&gt;=$G$3,BO4=(EOMONTH($G$3,0)+1)-$G$3),(VLOOKUP(E4,звания!A:B,2,FALSE)/(EOMONTH($G$3,0)-$G$3+1))*(F4-$G$3)+(VLOOKUP(C4,звания!A:B,2,FALSE)/(EOMONTH($G$3,0)-$G$3+1))*((EOMONTH($G$3,0)-$G$3+1)-(F4-$G$3)),IF(AND(C4&gt;0,E4&gt;0,F4&gt;$G$3,BO4&lt;(EOMONTH($G$3,0)+1)-$G$3,BO4&lt;&gt;0),VLOOKUP(E4,звания!A:B,2,FALSE)/((EOMONTH($G$3,0)+1)-$G$3)*((F4-$G$3)-(((EOMONTH($G$3,0)+1)-$G$3)-BO4-BU4-BR4))+VLOOKUP(C4,звания!A:B,2,FALSE)/((EOMONTH($G$3,0)+1)-$G$3)*(((EOMONTH($G$3,0)+1)-F4)),IF(F4&lt;$G$3,(VLOOKUP(C4,звания!A:B,2,FALSE)-VLOOKUP(E4,звания!A:B,2,FALSE))/((EOMONTH($BN$3,0)+1)-$BN$3)*(EOMONTH($BN$3,0)+1-F4)+VLOOKUP(C4,звания!A:B,2,FALSE)/((EOMONTH($G$3,0)+1)-$G$3)*BO4+VLOOKUP(C4,звания!A:B,2,FALSE)/((EOMONTH($G$3,0)+1)-$G$3)*BU4+VLOOKUP(C4,звания!A:B,2,FALSE)/((EOMONTH($G$3,0)+1)-$G$3)*BR4,0)))))</f>
        <v>1410</v>
      </c>
      <c r="CF4" s="404">
        <f>IF(OR(CD4="Д",C4=0),0,IF(B4="Виключений зі списків",IF(BS4=0,(VLOOKUP(O4,звания!$D$2:$E$62,2,FALSE))/(EOMONTH($B$3,0)+1-$B$3)*BO4+(VLOOKUP(BQ4,звания!$D$2:$E$62,2,FALSE))/(EOMONTH($B$3,0)+1-$B$3)*BR4,(((VLOOKUP(O4,звания!$D$2:$E$62,2,FALSE))/(EOMONTH($B$3,0)+1-$B$3))*BO4)+(VLOOKUP(BQ4,звания!$D$2:$E$62,2,FALSE))/(EOMONTH($B$3,0)+1-$B$3)*BR4+(VLOOKUP(BS4,звания!$D$2:$E$62,2,FALSE))/(EOMONTH($B$3,0)+1-$B$3)*BU4),IF(BS4=0,(VLOOKUP(O4,звания!$D$2:$E$62,2,FALSE))/(EOMONTH($G$3,0)+1-$G$3)*BO4+(VLOOKUP(BQ4,звания!$D$2:$E$62,2,FALSE))/(EOMONTH($G$3,0)+1-$G$3)*BR4,(((VLOOKUP(O4,звания!$D$2:$E$62,2,FALSE))/(EOMONTH($G$3,0)+1-$G$3))*BO4)+(VLOOKUP(BQ4,звания!$D$2:$E$62,2,FALSE))/(EOMONTH($G$3,0)+1-$G$3)*BR4+(VLOOKUP(BS4,звания!$D$2:$E$62,2,FALSE))/(EOMONTH($G$3,0)+1-$G$3)*BU4+IF(BT4=0,0,(VLOOKUP(BS4,звания!$D$2:$E$62,2,FALSE))/(EOMONTH($BN$3,0)+1-$BN$3)*BT4-(VLOOKUP(O4,звания!$D$2:$E$62,2,FALSE))/(EOMONTH($BN$3,0)+1-$BN$3)*BT4))))</f>
        <v>5220</v>
      </c>
      <c r="CG4" s="404">
        <f t="shared" ref="CG4:CG13" si="5">IF(AND(SUM(BH4:BM4)&lt;360,((EOMONTH($G$3,0)-$G$3+1+(SUM(BH4:BM4)))&gt;0),SUM(BH4:BM4)+EOMONTH($G$3,0)-$G$3+1&lt;360),(CE4+CF4)*BV4%,IF(SUM(BH4:BM4)+EOMONTH($G$3,0)-$G$3+1&lt;=1800,((CE4+CF4)/(EOMONTH($G$3,0)-$G$3+1))*(360-SUM(BH4:BM4))*BV4%+(((CE4+CF4)/(EOMONTH($G$3,0)-$G$3+1))*((EOMONTH($G$3,0)-$G$3+1)-(360-SUM(BH4:BM4))))*25%,IF(AND(SUM(BH4:BM4)&lt;1800,((EOMONTH($G$3,0)-$G$3+1+SUM(BH4:BM4))&gt;=360),SUM(BH4:BM4)+EOMONTH($G$3,0)-$G$3+1&lt;1800),(CE4+CF4)*BV4%,IF(SUM(BH4:BM4)+EOMONTH($G$3,0)-$G$3+1&lt;=3600,((CE4+CF4)/(EOMONTH($G$3,0)-$G$3+1))*(1800-SUM(BH4:BM4))*BV4%+(((CE4+CF4)/(EOMONTH($G$3,0)-$G$3+1))*((EOMONTH($G$3,0)-$G$3+1)-(1800-SUM(BH4:BM4)))*30%),IF(AND(SUM(BH4:BM4)&lt;3600,((EOMONTH($G$3,0)-$G$3+1+SUM(BH4:BM4))&gt;=1800),SUM(BH4:BM4)+EOMONTH($G$3,0)-$G$3+1&lt;3600),(CE4+CF4)*BV4%,IF(SUM(BH4:BM4)+EOMONTH($G$3,0)-$G$3+1&lt;=5400,((CE4+CF4)/(EOMONTH($G$3,0)-$G$3+1))*(3600-SUM(BH4:BM4))*BV4%+(((CE4+CF4)/(EOMONTH($G$3,0)-$G$3+1))*((EOMONTH($G$3,0)-$G$3+1)-(3600-SUM(BH4:BM4))))*35%,IF(AND(SUM(BH4:BM4)&lt;5400,((EOMONTH($G$3,0)-$G$3+1+SUM(BH4:BM4))&gt;=3600),SUM(BH4:BM4)+EOMONTH($G$3,0)-$G$3+1&lt;5400),(CE4+CF4)*BV4%,IF(SUM(BH4:BM4)+EOMONTH($G$3,0)-$G$3+1&lt;=7200,((CE4+CF4)/(EOMONTH($G$3,0)-$G$3+1))*(5400-SUM(BH4:BM4))*BV4%+(((CE4+CF4)/(EOMONTH($G$3,0)-$G$3+1))*((EOMONTH($G$3,0)-$G$3+1)-(5400-SUM(BH4:BM4))))*40%,IF(AND(SUM(BH4:BM4)&lt;7200,((EOMONTH($G$3,0)-$G$3+1+SUM(BH4:BM4))&gt;=5400),SUM(BH4:BM4)+EOMONTH($G$3,0)-$G$3+1&lt;7200),(CE4+CF4)*BV4%,IF(SUM(BH4:BM4)+EOMONTH($G$3,0)-$G$3+1&lt;=9000,((CE4+CF4)/(EOMONTH($G$3,0)-$G$3+1))*(7200-SUM(BH4:BM4))*BV4%+(((CE4+CF4)/(EOMONTH($G$3,0)-$G$3+1))*((EOMONTH($G$3,0)-$G$3+1)-(7200-SUM(BH4:BM4))))*45%,IF(SUM(BH4:BM4)+EOMONTH($G$3,0)-$G$3+1&gt;=9000,((CE4+CF4)/(EOMONTH($G$3,0)-$G$3+1))*(9000-SUM(BH4:BM4))*BV4%+(((CE4+CF4)/(EOMONTH($G$3,0)-$G$3+1))*((EOMONTH($G$3,0)-$G$3+1)-(9000-SUM(BH4:BM4))))*50%,0)))))))))))</f>
        <v>2983.5</v>
      </c>
      <c r="CH4" s="404">
        <f>IF(BW4=0,CF4*BX4%,IF(BW4&gt;0,((VLOOKUP(O4,звания!$D$2:$E$62,2,FALSE)/(EOMONTH($G$3,0)+1-$G$3)*BW4)*BX4%)))</f>
        <v>783</v>
      </c>
      <c r="CI4" s="404">
        <f>IF(BY4=0,CF4*BZ4%,IF(BY4&gt;0,(VLOOKUP(O4,звания!$D$2:$E$62,2,FALSE)/(EOMONTH($G$3,0)+1-$G$3)*BY4)*BZ4%,0)+(VLOOKUP(BS4,звания!$D$2:$E$62,2,FALSE)/(EOMONTH($G$3,0)+1-$G$3)*BU4)*BZ4%)</f>
        <v>0</v>
      </c>
      <c r="CJ4" s="404">
        <f>IF(CA4=0,CF4*CB4%,IF(CA4&gt;0,(VLOOKUP(O4,звания!$D$2:$E$62,2,FALSE)/(EOMONTH($G$3,0)+1-$G$3)*BO4)*CB4%)+(VLOOKUP(BS4,звания!$D$2:$E$62,2,FALSE)/(EOMONTH($G$3,0)+1-$G$3)*BU4)*CB4%)</f>
        <v>0</v>
      </c>
      <c r="CK4" s="404">
        <f>IF(CD4="Д",0,IF(CC4=0,CF4*CD4%,IF(CC4&gt;0,(VLOOKUP(O4,звания!$D$2:$E$62,2,FALSE)/(EOMONTH($G$3,0)+1-$G$3)*BO4)*CD4%)+(VLOOKUP(BS4,звания!$D$2:$E$62,2,FALSE)/(EOMONTH($G$3,0)+1-$G$3)*BU4)*CD4%))</f>
        <v>0</v>
      </c>
      <c r="CL4" s="404">
        <f>IF(BR4&gt;0,((VLOOKUP(C4,звания!$A$2:$B$62,2,FALSE)/(EOMONTH($G$3,0)+1-$G$3)*BO4+VLOOKUP(O4,звания!$D$2:$E$62,2,FALSE)/(EOMONTH($G$3,0)+1-$G$3)*BO4+(VLOOKUP(C4,звания!$A$2:$B$62,2,FALSE)/(EOMONTH($G$3,0)+1-$G$3)*BO4+VLOOKUP(O4,звания!$D$2:$E$62,2,FALSE)/(EOMONTH($G$3,0)+1-$G$3)*BO4)*BV4%)*BN4)+(VLOOKUP(C4,звания!$A$2:$B$62,2,FALSE)/(EOMONTH($G$3,0)+1-$G$3)*BU4+VLOOKUP(BS4,звания!$D$2:$E$62,2,FALSE)/(EOMONTH($G$3,0)+1-$G$3)*BU4+(VLOOKUP(C4,звания!$A$2:$B$62,2,FALSE)/(EOMONTH($G$3,0)+1-$G$3)*BU4+VLOOKUP(BS4,звания!$D$2:$E$62,2,FALSE)/(EOMONTH($G$3,0)+1-$G$3)*BU4)*BV4%)*BN4,(CE4+CF4+CG4)*BN4)</f>
        <v>6248.78</v>
      </c>
      <c r="CM4" s="636"/>
      <c r="CN4" s="404"/>
      <c r="CO4" s="432">
        <f>IF(CE4=0,0,IF(OR(C4="адмірал",C4="віце-адмірал",C4="комондор",C4="контр-адмірал"),1,IF(OR(C4="кап. 1р.",C4="п-к м/сл",C4="п-к",C4="п-к юст.",C4="кап. 2р.",C4="п/п-к м/сл",C4="п/п-к",C4="п/п-к юст.",C4="кап. 3р.",C4="м-р м/сл",C4="м-р",C4="м-р юст."),2,IF(OR(C4="к-н/л-т",C4="к-н м/сл",C4="к-н",C4="к-н юст.",C4="ст.л-т",C4="ст.л-т м/сл",C4="ст.л-т юст.",C4="л-т",C4="л-т м/сл",C4="л-т юст.",C4="мол. л-т ",C4="мол. л-т м/сл",C4="мол. л-т юст."),3,IF(OR(D4=0,CD4="Д"),0,4)))))</f>
        <v>2</v>
      </c>
      <c r="CP4" s="432"/>
      <c r="CQ4" s="637">
        <f>IF(CF4=0,0,IF((SUM(BH4:BM4)&gt;360),(VLOOKUP(O4,звания!$F$2:$G$62,2,FALSE))/100,VLOOKUP(O4,звания!$F$2:$H$62,3,FALSE)/100))</f>
        <v>1.69</v>
      </c>
      <c r="CR4" s="617">
        <f>IF(B4="Виключений зі списків",IF(AND(BU4=0,360-BH4&lt;0),(VLOOKUP(O4,звания!$D$2:$E$62,2,FALSE))/(EOMONTH($B$3,0)+1-$B$3)*BO4*CQ4,IF(AND(360-BH4&gt;=0,360-BH4&lt;(EOMONTH($B$3,0)+1-$B$3)),(CF4/(EOMONTH($B$3,0)-$B$3+1)*(360-BH4))*CQ4+(CF4/(EOMONTH($B$3,0)-$B$3+1)*((EOMONTH($B$3,0)-$B$3+1)-(360-BH4)))*VLOOKUP(O4,звания!$F$2:$H$62,2,FALSE)/100,((((VLOOKUP(O4,звания!$D$2:$E$62,2,FALSE))/(EOMONTH($B$3,0)+1-$B$3)*BO4*CQ4+(VLOOKUP(BS4,звания!$D$2:$E$62,2,FALSE))/(EOMONTH($B$3,0)+1-$B$3)*BU4*(VLOOKUP(BS4,звания!$F$2:$G$62,2,FALSE)*0.01)+(IF(BT4=0,0,(VLOOKUP(BS4,звания!$D$2:$E$62,2,FALSE)/(EOMONTH($G$3,0)+1-$G$3)*BT4*(VLOOKUP(BS4,звания!$F$2:$G$62,2,FALSE)))*0.01-(VLOOKUP(O4,звания!$D$2:$E$62,2,FALSE)/(EOMONTH($G$3,0)+1-$G$3)*BT4*(VLOOKUP(O4,звания!$F$2:$G$62,2,FALSE)))*0.01)))))/100*(100-CP4))),(IF(AND(BU4=0,360-BH4&lt;0,CP4=0),(VLOOKUP(O4,звания!$D$2:$E$62,2,FALSE))/(EOMONTH($G$3,0)+1-$G$3)*BO4*CQ4,IF(AND(360-BH4&gt;=0,360-BH4&lt;(EOMONTH($G$3,0)+1-$G$3)),(CF4/(EOMONTH($G$3,0)-$G$3+1)*(360-BH4))*CQ4+(CF4/(EOMONTH($G$3,0)-$G$3+1)*((EOMONTH($G$3,0)-$G$3+1)-(360-BH4)))*VLOOKUP(O4,звания!$F$2:$H$62,2,FALSE)/100,((((VLOOKUP(O4,звания!$D$2:$E$62,2,FALSE))/(EOMONTH($G$3,0)+1-$G$3)*BO4*CQ4+(VLOOKUP(BS4,звания!$D$2:$E$62,2,FALSE))/(EOMONTH($G$3,0)+1-$G$3)*BU4*(VLOOKUP(BS4,звания!$F$2:$G$62,2,FALSE)*0.01)))/100*(100-CP4)+(IF(BT4=0,0,(VLOOKUP(BS4,звания!$D$2:$E$62,2,FALSE)/(EOMONTH($BN$3,0)+1-$BN$3)*BT4*(VLOOKUP(BS4,звания!$F$2:$G$62,2,FALSE)))*0.01-(VLOOKUP(O4,звания!$D$2:$E$62,2,FALSE)/(EOMONTH($BN$3,0)+1-$BN$3)*BT4*(VLOOKUP(O4,звания!$F$2:$G$62,2,FALSE)))*0.01)))))))</f>
        <v>8821.7999999999993</v>
      </c>
      <c r="CS4" s="416">
        <f t="shared" ref="CS4:CS12" si="6">SUM(CE4:CM4,CR4)</f>
        <v>25467.08</v>
      </c>
      <c r="CT4" s="403"/>
      <c r="CU4" s="403"/>
      <c r="CV4" s="404">
        <f>IF(B4="Виключений зі списків",((($CT$3/((EOMONTH($B$3,0)+1)-$B$3))*BO4)),IF(AND(BP4=0,CE4&gt;0),$CV$3,IF(CE4=0,0,($CV$3/((EOMONTH($G$3,0)+1)-$G$3))*BO4)))</f>
        <v>672.35</v>
      </c>
      <c r="CW4" s="426">
        <f>CN4+SUM(CS4:CV4)</f>
        <v>26139.43</v>
      </c>
      <c r="CX4" s="404">
        <f t="shared" ref="CX4:CX12" si="7">IF(CU4=0,CW4*0.18,(CW4-CU4)*0.18)</f>
        <v>4705.1000000000004</v>
      </c>
      <c r="CY4" s="1174">
        <v>5</v>
      </c>
      <c r="CZ4" s="404">
        <f t="shared" ref="CZ4:CZ67" si="8">IF(AND(CU4=0,CY4=0),CW4*1.5%,IF(CY4=0,(CW4-CU4)*1.5%,((((CW4/((EOMONTH($G$3,0)+1)-$G$3))*((((EOMONTH($G$3,0)+1)-$G$3))-CY4))*1.5%))))</f>
        <v>322.08</v>
      </c>
      <c r="DA4" s="404"/>
      <c r="DB4" s="403"/>
      <c r="DC4" s="404"/>
      <c r="DD4" s="426">
        <f t="shared" ref="DD4:DD15" si="9">CX4+CZ4+DA4+DB4+DC4</f>
        <v>5027.18</v>
      </c>
      <c r="DE4" s="426">
        <f>(CW4-CV4)*22%</f>
        <v>5602.76</v>
      </c>
      <c r="DF4" s="404">
        <f t="shared" ref="DF4:DF12" si="10">CX4</f>
        <v>4705.1000000000004</v>
      </c>
      <c r="DG4" s="426">
        <f>IF(DP4=0,CW4-DD4+DF4,0)</f>
        <v>25817.35</v>
      </c>
      <c r="DH4" s="426">
        <f>IF(DP4&gt;0,CW4-DD4+DF4,0)</f>
        <v>0</v>
      </c>
      <c r="DI4" s="421"/>
      <c r="DJ4" s="422" t="str">
        <f>IF(DG4&gt;0,$DL$2," ")&amp;"  "&amp;IF(DH4&gt;0,$DM$2," ")</f>
        <v xml:space="preserve">30 від 01.03   </v>
      </c>
      <c r="DK4" s="113" t="s">
        <v>868</v>
      </c>
      <c r="DL4" s="28" t="s">
        <v>869</v>
      </c>
      <c r="DM4" s="28" t="s">
        <v>870</v>
      </c>
      <c r="DN4" s="28" t="s">
        <v>871</v>
      </c>
      <c r="DO4" s="900">
        <v>3014510532</v>
      </c>
      <c r="DP4" s="888"/>
      <c r="DQ4" s="817"/>
      <c r="DR4" s="818"/>
      <c r="DS4" s="819"/>
      <c r="DT4" s="820"/>
      <c r="DU4" s="124"/>
      <c r="DV4" s="110"/>
      <c r="DX4" s="104"/>
      <c r="DY4" s="104"/>
      <c r="DZ4" s="105"/>
      <c r="EH4" s="543">
        <f>IF(CE4=0,0,IF(OR(C4="адмірал",C4="віце-адмірал",C4="комондор",C4="контр-адмірал",C4="кап. 1р.",C4="п-к м/сл",C4="п-к",C4="п-к юст.",C4="кап. 2р.",C4="п/п-к м/сл",C4="п/п-к",C4="п/п-к юст.",C4="кап. 3р.",C4="м-р м/сл",C4="м-р",C4="м-р юст.",C4="к-н/л-т",C4="к-н м/сл",C4="к-н",C4="к-н юст.",C4="ст.л-т",C4="ст.л-т м/сл",C4="ст.л-т юст.",C4="л-т",C4="л-т м/сл",C4="л-т юст.",C4="мол. л-т ",C4="мол. л-т м/сл",C4="мол. л-т юст."),1,IF(OR(D4=0,CD4="Д"),0,2)))</f>
        <v>1</v>
      </c>
      <c r="EI4" s="404" t="str">
        <f>C4</f>
        <v>п/п-к</v>
      </c>
      <c r="EJ4" s="29" t="str">
        <f>DK4</f>
        <v>Яцкевич Ю.Я.</v>
      </c>
      <c r="EK4" s="50"/>
      <c r="EL4" s="29"/>
      <c r="EM4" s="50"/>
      <c r="EN4" s="50"/>
      <c r="EO4" s="50"/>
      <c r="EP4" s="29"/>
    </row>
    <row r="5" spans="1:146" ht="17.25" customHeight="1">
      <c r="A5" s="427">
        <v>2</v>
      </c>
      <c r="B5" s="869" t="s">
        <v>775</v>
      </c>
      <c r="C5" s="911" t="s">
        <v>29</v>
      </c>
      <c r="D5" s="404" t="str">
        <f>DK5</f>
        <v>Міронов О.К.</v>
      </c>
      <c r="E5" s="416"/>
      <c r="F5" s="417"/>
      <c r="G5" s="409" t="str">
        <f>IF(P5&gt;$G$3,0,CONCATENATE((INT((BH5)/360)+INT((BI5)/360)+INT((BJ5)/360)+INT((BK5)/360)+INT((BL5)/360)+INT((BM5)/360))+INT((INT(MOD((BH5),360)/30)+INT(MOD((BI5),360)/30)+INT(MOD((BJ5),360)/30)+INT(MOD((BK5),360)/30)+INT(MOD((BL5),360)/30)+INT(MOD((BM5),360)/30)+INT((MOD(MOD((BH5),360),30)+MOD(MOD((BI5),360),30)+MOD(MOD((BJ5),360),30)+MOD(MOD((BK5),360),30)+MOD(MOD((BL5),360),30)+MOD(MOD((BM5),360),30))/30))/12),".",MOD(INT(MOD((BH5),360)/30)+INT(MOD((BI5),360)/30)+INT(MOD((BJ5),360)/30)+INT(MOD((BK5),360)/30)+INT(MOD((BL5),360)/30)+INT(MOD((BM5),360)/30)+INT((MOD(MOD((BH5),360),30)+MOD(MOD((BI5),360),30)+MOD(MOD((BJ5),360),30)+MOD(MOD((BK5),360),30)+MOD(MOD((BL5),360),30)+MOD(MOD((BM5),360),30))/30),12),".",INT(MOD(MOD(MOD((BH5),360),30)+MOD(MOD((BI5),360),30)+MOD(MOD((BJ5),360),30)+MOD(MOD((BK5),360),30)+MOD(MOD((BL5),360),30)+MOD(MOD((BM5),360),30),30))))</f>
        <v>19.0.15</v>
      </c>
      <c r="H5" s="407" t="str">
        <f>CONCATENATE(INT((BH5)/360),".",INT(MOD((BH5),360)/30),".",MOD(MOD((BH5),360),30))</f>
        <v>19.0.15</v>
      </c>
      <c r="I5" s="407" t="str">
        <f>IF(P5&gt;$G$3,0,CONCATENATE((INT((BH5)/360)+INT((BM5)/360))+INT((INT(MOD((BH5),360)/30)+INT(MOD((BM5),360)/30)+INT((MOD(MOD((BH5),360),30)+MOD(MOD((BM5),360),30))/30))/12),".",MOD(INT(MOD((BH5),360)/30)+INT(MOD((BM5),360)/30)+INT((MOD(MOD((BH5),360),30)+MOD(MOD((BM5),360),30))/30),12),".",INT(MOD(MOD(MOD((BH5),360),30)+MOD(MOD((BM5),360),30),30))))</f>
        <v>19.0.15</v>
      </c>
      <c r="J5" s="407" t="str">
        <f t="shared" si="0"/>
        <v>0.0.0</v>
      </c>
      <c r="K5" s="407" t="str">
        <f t="shared" si="0"/>
        <v>0.0.0</v>
      </c>
      <c r="L5" s="407" t="str">
        <f t="shared" si="0"/>
        <v>0.0.0</v>
      </c>
      <c r="M5" s="407" t="str">
        <f t="shared" si="0"/>
        <v>0.0.0</v>
      </c>
      <c r="N5" s="408" t="str">
        <f>CONCATENATE(IF(INT(INT(DAYS360(BF5,BG5,1)/30)/24)&gt;=2,2,INT(INT(DAYS360(BF5,BG5,1)/30)/24)),".",IF(AND(INT(INT(DAYS360(BF5,BG5,1)/30)/24)&gt;=2,MOD(INT(BM5/30),12)&gt;=6),6,IF(ISODD(MOD(INT(DAYS360(BF5,BG5,1)/30),12)),MOD(INT(DAYS360(BF5,BG5,1)/60),12),MOD(INT(BM5/30),12))),".",IF(AND(INT(INT(DAYS360(BF5,BG5,1)/30)/24)&gt;=2,MOD(INT(BM5/30),12)&gt;=6),0,IF(ISODD(MOD(INT(DAYS360(BF5,BG5,1)/30),12)),INT((MOD(DAYS360(BF5,BG5,1),30)/2+15)),INT(MOD(DAYS360(BF5,BG5,1),30)/2))))</f>
        <v>0.0.0</v>
      </c>
      <c r="O5" s="930">
        <v>24</v>
      </c>
      <c r="P5" s="417">
        <v>37637</v>
      </c>
      <c r="Q5" s="417"/>
      <c r="R5" s="417"/>
      <c r="S5" s="417"/>
      <c r="T5" s="417"/>
      <c r="U5" s="417"/>
      <c r="V5" s="714"/>
      <c r="W5" s="714"/>
      <c r="X5" s="417"/>
      <c r="Y5" s="417"/>
      <c r="Z5" s="714"/>
      <c r="AA5" s="714"/>
      <c r="AB5" s="417"/>
      <c r="AC5" s="417"/>
      <c r="AD5" s="714"/>
      <c r="AE5" s="714"/>
      <c r="AF5" s="417"/>
      <c r="AG5" s="417"/>
      <c r="AH5" s="714"/>
      <c r="AI5" s="714"/>
      <c r="AJ5" s="417"/>
      <c r="AK5" s="417"/>
      <c r="AL5" s="714"/>
      <c r="AM5" s="714"/>
      <c r="AN5" s="417"/>
      <c r="AO5" s="417"/>
      <c r="AP5" s="714"/>
      <c r="AQ5" s="714"/>
      <c r="AR5" s="417"/>
      <c r="AS5" s="417"/>
      <c r="AT5" s="714"/>
      <c r="AU5" s="714"/>
      <c r="AV5" s="417"/>
      <c r="AW5" s="417"/>
      <c r="AX5" s="716"/>
      <c r="AY5" s="716"/>
      <c r="AZ5" s="635"/>
      <c r="BA5" s="635"/>
      <c r="BB5" s="716"/>
      <c r="BC5" s="716"/>
      <c r="BD5" s="635"/>
      <c r="BE5" s="635"/>
      <c r="BF5" s="717"/>
      <c r="BG5" s="717"/>
      <c r="BH5" s="432">
        <f>IF(OR(P5=0,P5&gt;$G$3),0,IF(B5="Виключений зі списків",DAYS360(P5,IF(Q5=0,$B$3,Q5),1)+(DAYS360(R5,IF(AND(S5=0,Q5&gt;1,R5&gt;1),$B$3,S5),1)+(DAYS360(T5,IF(AND(U5=0,T5&gt;1,Q5&gt;1),$B$3,U5),1))),DAYS360(P5,IF(Q5=0,$G$3,Q5),1)+(DAYS360(R5,IF(AND(S5=0,Q5&gt;1,R5&gt;1),$G$3,S5),1)+(DAYS360(T5,IF(AND(U5=0,T5&gt;1,Q5&gt;1),$G$3,U5),1)))))</f>
        <v>6855</v>
      </c>
      <c r="BI5" s="432">
        <f t="shared" si="2"/>
        <v>0</v>
      </c>
      <c r="BJ5" s="432">
        <f>(IF(OR(AY5&gt;$G$3,AY5=0),IF(OR(AX5=0,AX5&gt;$G$3),0,DAYS360(AX5,$G$3,1)),(DAYS360(AX5,AY5,1)))+IF(OR(BA5&gt;$G$3,BA5=0),IF(OR(AZ5=0,AZ5&gt;$G$3),0,DAYS360(AZ5,$G$3,1)),(DAYS360(AZ5,BA5,1))))/2</f>
        <v>0</v>
      </c>
      <c r="BK5" s="432">
        <f>(IF(OR(BC5&gt;$G$3,BC5=0),IF(OR(BB5=0,BB5&gt;$G$3),0,DAYS360(BB5,$G$3,1)),(DAYS360(BB5,BC5,1))))</f>
        <v>0</v>
      </c>
      <c r="BL5" s="432">
        <f>(IF(OR(BE5&gt;$G$3,BE5=0),IF(OR(BD5=0,BD5&gt;$G$3),0,DAYS360(BD5,$G$3,1)),(DAYS360(BD5,BE5,1))))/3</f>
        <v>0</v>
      </c>
      <c r="BM5" s="436">
        <f>IF(DAYS360(BF5,BG5)&gt;=1800,1800/2,(DAYS360(BF5,BG5,1))/2)</f>
        <v>0</v>
      </c>
      <c r="BN5" s="462">
        <v>0.65</v>
      </c>
      <c r="BO5" s="427">
        <f t="shared" si="3"/>
        <v>28</v>
      </c>
      <c r="BP5" s="419"/>
      <c r="BQ5" s="700"/>
      <c r="BR5" s="419"/>
      <c r="BS5" s="700"/>
      <c r="BT5" s="700"/>
      <c r="BU5" s="700"/>
      <c r="BV5" s="427">
        <f t="shared" si="4"/>
        <v>40</v>
      </c>
      <c r="BW5" s="427"/>
      <c r="BX5" s="432">
        <v>15</v>
      </c>
      <c r="BY5" s="700"/>
      <c r="BZ5" s="432"/>
      <c r="CA5" s="700"/>
      <c r="CB5" s="432"/>
      <c r="CC5" s="700"/>
      <c r="CD5" s="432"/>
      <c r="CE5" s="404">
        <f>IF(OR(C5=0,CD5="Д"),0,IF(AND(C5&gt;0,E5=0),VLOOKUP(C5,звания!A:B,2,FALSE)/((EOMONTH($G$3,0)+1)-$G$3)*BO5+VLOOKUP(C5,звания!A:B,2,FALSE)/((EOMONTH($G$3,0)+1)-$G$3)*BR5+VLOOKUP(C5,звания!A:B,2,FALSE)/((EOMONTH($G$3,0)+1)-$G$3)*BU5,IF(AND(C5&gt;0,E5&gt;0,F5&gt;=$G$3,BO5=(EOMONTH($G$3,0)+1)-$G$3),(VLOOKUP(E5,звания!A:B,2,FALSE)/(EOMONTH($G$3,0)-$G$3+1))*(F5-$G$3)+(VLOOKUP(C5,звания!A:B,2,FALSE)/(EOMONTH($G$3,0)-$G$3+1))*((EOMONTH($G$3,0)-$G$3+1)-(F5-$G$3)),IF(AND(C5&gt;0,E5&gt;0,F5&gt;$G$3,BO5&lt;(EOMONTH($G$3,0)+1)-$G$3,BO5&lt;&gt;0),VLOOKUP(E5,звания!A:B,2,FALSE)/((EOMONTH($G$3,0)+1)-$G$3)*((F5-$G$3)-(((EOMONTH($G$3,0)+1)-$G$3)-BO5-BU5-BR5))+VLOOKUP(C5,звания!A:B,2,FALSE)/((EOMONTH($G$3,0)+1)-$G$3)*(((EOMONTH($G$3,0)+1)-F5)),IF(F5&lt;$G$3,(VLOOKUP(C5,звания!A:B,2,FALSE)-VLOOKUP(E5,звания!A:B,2,FALSE))/((EOMONTH($BN$3,0)+1)-$BN$3)*(EOMONTH($BN$3,0)+1-F5)+VLOOKUP(C5,звания!A:B,2,FALSE)/((EOMONTH($G$3,0)+1)-$G$3)*BO5+VLOOKUP(C5,звания!A:B,2,FALSE)/((EOMONTH($G$3,0)+1)-$G$3)*BU5+VLOOKUP(C5,звания!A:B,2,FALSE)/((EOMONTH($G$3,0)+1)-$G$3)*BR5,0)))))</f>
        <v>1340</v>
      </c>
      <c r="CF5" s="404">
        <f>IF(OR(CD5="Д",C5=0),0,IF(B5="Виключений зі списків",IF(BS5=0,(VLOOKUP(O5,звания!$D$2:$E$62,2,FALSE))/(EOMONTH($B$3,0)+1-$B$3)*BO5+(VLOOKUP(BQ5,звания!$D$2:$E$62,2,FALSE))/(EOMONTH($B$3,0)+1-$B$3)*BR5,(((VLOOKUP(O5,звания!$D$2:$E$62,2,FALSE))/(EOMONTH($B$3,0)+1-$B$3))*BO5)+(VLOOKUP(BQ5,звания!$D$2:$E$62,2,FALSE))/(EOMONTH($B$3,0)+1-$B$3)*BR5+(VLOOKUP(BS5,звания!$D$2:$E$62,2,FALSE))/(EOMONTH($B$3,0)+1-$B$3)*BU5),IF(BS5=0,(VLOOKUP(O5,звания!$D$2:$E$62,2,FALSE))/(EOMONTH($G$3,0)+1-$G$3)*BO5+(VLOOKUP(BQ5,звания!$D$2:$E$62,2,FALSE))/(EOMONTH($G$3,0)+1-$G$3)*BR5,(((VLOOKUP(O5,звания!$D$2:$E$62,2,FALSE))/(EOMONTH($G$3,0)+1-$G$3))*BO5)+(VLOOKUP(BQ5,звания!$D$2:$E$62,2,FALSE))/(EOMONTH($G$3,0)+1-$G$3)*BR5+(VLOOKUP(BS5,звания!$D$2:$E$62,2,FALSE))/(EOMONTH($G$3,0)+1-$G$3)*BU5+IF(BT5=0,0,(VLOOKUP(BS5,звания!$D$2:$E$62,2,FALSE))/(EOMONTH($BN$3,0)+1-$BN$3)*BT5-(VLOOKUP(O5,звания!$D$2:$E$62,2,FALSE))/(EOMONTH($BN$3,0)+1-$BN$3)*BT5))))</f>
        <v>5070</v>
      </c>
      <c r="CG5" s="404">
        <f t="shared" si="5"/>
        <v>2564</v>
      </c>
      <c r="CH5" s="404">
        <f>IF(BW5=0,CF5*BX5%,IF(BW5&gt;0,((VLOOKUP(O5,звания!$D$2:$E$62,2,FALSE)/(EOMONTH($G$3,0)+1-$G$3)*BW5)*BX5%)))</f>
        <v>760.5</v>
      </c>
      <c r="CI5" s="404">
        <f>IF(BY5=0,CF5*BZ5%,IF(BY5&gt;0,(VLOOKUP(O5,звания!$D$2:$E$62,2,FALSE)/(EOMONTH($G$3,0)+1-$G$3)*BO5)*BZ5%)+(VLOOKUP(BS5,звания!$D$2:$E$62,2,FALSE)/(EOMONTH($G$3,0)+1-$G$3)*BU5)*BZ5%)</f>
        <v>0</v>
      </c>
      <c r="CJ5" s="404">
        <f>IF(CA5=0,CF5*CB5%,IF(CA5&gt;0,(VLOOKUP(O5,звания!$D$2:$E$62,2,FALSE)/(EOMONTH($G$3,0)+1-$G$3)*BO5)*CB5%)+(VLOOKUP(BS5,звания!$D$2:$E$62,2,FALSE)/(EOMONTH($G$3,0)+1-$G$3)*BU5)*CB5%)</f>
        <v>0</v>
      </c>
      <c r="CK5" s="404">
        <f>IF(CD5="Д",0,IF(CC5=0,CF5*CD5%,IF(CC5&gt;0,(VLOOKUP(O5,звания!$D$2:$E$62,2,FALSE)/(EOMONTH($G$3,0)+1-$G$3)*BO5)*CD5%)+(VLOOKUP(BS5,звания!$D$2:$E$62,2,FALSE)/(EOMONTH($G$3,0)+1-$G$3)*BU5)*CD5%))</f>
        <v>0</v>
      </c>
      <c r="CL5" s="404">
        <f>IF(BR5&gt;0,((VLOOKUP(C5,звания!$A$2:$B$62,2,FALSE)/(EOMONTH($G$3,0)+1-$G$3)*BO5+VLOOKUP(O5,звания!$D$2:$E$62,2,FALSE)/(EOMONTH($G$3,0)+1-$G$3)*BO5+(VLOOKUP(C5,звания!$A$2:$B$62,2,FALSE)/(EOMONTH($G$3,0)+1-$G$3)*BO5+VLOOKUP(O5,звания!$D$2:$E$62,2,FALSE)/(EOMONTH($G$3,0)+1-$G$3)*BO5)*BV5%)*BN5)+(VLOOKUP(C5,звания!$A$2:$B$62,2,FALSE)/(EOMONTH($G$3,0)+1-$G$3)*BU5+VLOOKUP(BS5,звания!$D$2:$E$62,2,FALSE)/(EOMONTH($G$3,0)+1-$G$3)*BU5+(VLOOKUP(C5,звания!$A$2:$B$62,2,FALSE)/(EOMONTH($G$3,0)+1-$G$3)*BU5+VLOOKUP(BS5,звания!$D$2:$E$62,2,FALSE)/(EOMONTH($G$3,0)+1-$G$3)*BU5)*BV5%)*BN5,(CE5+CF5+CG5)*BN5)</f>
        <v>5833.1</v>
      </c>
      <c r="CM5" s="404"/>
      <c r="CN5" s="404"/>
      <c r="CO5" s="432">
        <f t="shared" ref="CO5:CO68" si="11">IF(CE5=0,0,IF(OR(C5="адмірал",C5="віце-адмірал",C5="комондор",C5="контр-адмірал"),1,IF(OR(C5="кап. 1р.",C5="п-к м/сл",C5="п-к",C5="п-к юст.",C5="кап. 2р.",C5="п/п-к м/сл",C5="п/п-к",C5="п/п-к юст.",C5="кап. 3р.",C5="м-р м/сл",C5="м-р",C5="м-р юст."),2,IF(OR(C5="к-н/л-т",C5="к-н м/сл",C5="к-н",C5="к-н юст.",C5="ст.л-т",C5="ст.л-т м/сл",C5="ст.л-т юст.",C5="л-т",C5="л-т м/сл",C5="л-т юст.",C5="мол. л-т ",C5="мол. л-т м/сл",C5="мол. л-т юст."),3,IF(OR(D5=0,CD5="Д"),0,4)))))</f>
        <v>2</v>
      </c>
      <c r="CP5" s="432"/>
      <c r="CQ5" s="637">
        <f>IF(CF5=0,0,IF((SUM(BH5:BM5)&gt;360),(VLOOKUP(O5,звания!$F$2:$G$62,2,FALSE))/100,VLOOKUP(O5,звания!$F$2:$H$62,3,FALSE)/100))</f>
        <v>1.74</v>
      </c>
      <c r="CR5" s="617">
        <f>IF(B5="Виключений зі списків",IF(AND(BU5=0,360-BH5&lt;0),(VLOOKUP(O5,звания!$D$2:$E$62,2,FALSE))/(EOMONTH($B$3,0)+1-$B$3)*BO5*CQ5,IF(AND(360-BH5&gt;=0,360-BH5&lt;(EOMONTH($B$3,0)+1-$B$3)),(CF5/(EOMONTH($B$3,0)-$B$3+1)*(360-BH5))*CQ5+(CF5/(EOMONTH($B$3,0)-$B$3+1)*((EOMONTH($B$3,0)-$B$3+1)-(360-BH5)))*VLOOKUP(O5,звания!$F$2:$H$62,2,FALSE)/100,((((VLOOKUP(O5,звания!$D$2:$E$62,2,FALSE))/(EOMONTH($B$3,0)+1-$B$3)*BO5*CQ5+(VLOOKUP(BS5,звания!$D$2:$E$62,2,FALSE))/(EOMONTH($B$3,0)+1-$B$3)*BU5*(VLOOKUP(BS5,звания!$F$2:$G$62,2,FALSE)*0.01)+(IF(BT5=0,0,(VLOOKUP(BS5,звания!$D$2:$E$62,2,FALSE)/(EOMONTH($G$3,0)+1-$G$3)*BT5*(VLOOKUP(BS5,звания!$F$2:$G$62,2,FALSE)))*0.01-(VLOOKUP(O5,звания!$D$2:$E$62,2,FALSE)/(EOMONTH($G$3,0)+1-$G$3)*BT5*(VLOOKUP(O5,звания!$F$2:$G$62,2,FALSE)))*0.01)))))/100*(100-CP5))),(IF(AND(BU5=0,360-BH5&lt;0,CP5=0),(VLOOKUP(O5,звания!$D$2:$E$62,2,FALSE))/(EOMONTH($G$3,0)+1-$G$3)*BO5*CQ5,IF(AND(360-BH5&gt;=0,360-BH5&lt;(EOMONTH($G$3,0)+1-$G$3)),(CF5/(EOMONTH($G$3,0)-$G$3+1)*(360-BH5))*CQ5+(CF5/(EOMONTH($G$3,0)-$G$3+1)*((EOMONTH($G$3,0)-$G$3+1)-(360-BH5)))*VLOOKUP(O5,звания!$F$2:$H$62,2,FALSE)/100,((((VLOOKUP(O5,звания!$D$2:$E$62,2,FALSE))/(EOMONTH($G$3,0)+1-$G$3)*BO5*CQ5+(VLOOKUP(BS5,звания!$D$2:$E$62,2,FALSE))/(EOMONTH($G$3,0)+1-$G$3)*BU5*(VLOOKUP(BS5,звания!$F$2:$G$62,2,FALSE)*0.01)))/100*(100-CP5)+(IF(BT5=0,0,(VLOOKUP(BS5,звания!$D$2:$E$62,2,FALSE)/(EOMONTH($BN$3,0)+1-$BN$3)*BT5*(VLOOKUP(BS5,звания!$F$2:$G$62,2,FALSE)))*0.01-(VLOOKUP(O5,звания!$D$2:$E$62,2,FALSE)/(EOMONTH($BN$3,0)+1-$BN$3)*BT5*(VLOOKUP(O5,звания!$F$2:$G$62,2,FALSE)))*0.01)))))))</f>
        <v>8821.7999999999993</v>
      </c>
      <c r="CS5" s="416">
        <f t="shared" si="6"/>
        <v>24389.4</v>
      </c>
      <c r="CT5" s="403"/>
      <c r="CU5" s="403"/>
      <c r="CV5" s="404">
        <f t="shared" ref="CV5:CV68" si="12">IF(B5="Виключений зі списків",((($CT$3/((EOMONTH($B$3,0)+1)-$B$3))*BO5)),IF(AND(BP5=0,CE5&gt;0),$CV$3,IF(CE5=0,0,($CV$3/((EOMONTH($G$3,0)+1)-$G$3))*BO5)))</f>
        <v>672.35</v>
      </c>
      <c r="CW5" s="426">
        <f>CN5+SUM(CS5:CV5)</f>
        <v>25061.75</v>
      </c>
      <c r="CX5" s="404">
        <f t="shared" si="7"/>
        <v>4511.12</v>
      </c>
      <c r="CY5" s="1174">
        <v>5</v>
      </c>
      <c r="CZ5" s="404">
        <f t="shared" si="8"/>
        <v>308.8</v>
      </c>
      <c r="DA5" s="404"/>
      <c r="DB5" s="403"/>
      <c r="DC5" s="404"/>
      <c r="DD5" s="426">
        <f t="shared" si="9"/>
        <v>4819.92</v>
      </c>
      <c r="DE5" s="426">
        <f t="shared" ref="DE5:DE68" si="13">(CW5-CV5)*22%</f>
        <v>5365.67</v>
      </c>
      <c r="DF5" s="404">
        <f t="shared" si="10"/>
        <v>4511.12</v>
      </c>
      <c r="DG5" s="426">
        <f t="shared" ref="DG5:DG16" si="14">IF(DP5=0,CW5-DD5+DF5,0)</f>
        <v>24752.95</v>
      </c>
      <c r="DH5" s="426">
        <f t="shared" ref="DH5:DH16" si="15">IF(DP5&gt;0,CW5-DD5+DF5,0)</f>
        <v>0</v>
      </c>
      <c r="DI5" s="421"/>
      <c r="DJ5" s="422" t="str">
        <f t="shared" ref="DJ5:DJ68" si="16">IF(DG5&gt;0,$DL$2," ")&amp;"  "&amp;IF(DH5&gt;0,$DM$2," ")</f>
        <v xml:space="preserve">30 від 01.03   </v>
      </c>
      <c r="DK5" s="113" t="s">
        <v>872</v>
      </c>
      <c r="DL5" s="28" t="s">
        <v>873</v>
      </c>
      <c r="DM5" s="28" t="s">
        <v>874</v>
      </c>
      <c r="DN5" s="28" t="s">
        <v>875</v>
      </c>
      <c r="DO5" s="900">
        <v>2717119233</v>
      </c>
      <c r="DP5" s="888"/>
      <c r="DQ5" s="824"/>
      <c r="DR5" s="818"/>
      <c r="DS5" s="825"/>
      <c r="DT5" s="820"/>
      <c r="DU5" s="124"/>
      <c r="DV5" s="122"/>
      <c r="DX5" s="104"/>
      <c r="DY5" s="104"/>
      <c r="DZ5" s="105"/>
      <c r="EA5" s="81"/>
      <c r="EC5" s="104"/>
      <c r="ED5" s="104"/>
      <c r="EE5" s="81"/>
      <c r="EH5" s="543">
        <f t="shared" ref="EH5:EH68" si="17">IF(CE5=0,0,IF(OR(C5="адмірал",C5="віце-адмірал",C5="комондор",C5="контр-адмірал",C5="кап. 1р.",C5="п-к м/сл",C5="п-к",C5="п-к юст.",C5="кап. 2р.",C5="п/п-к м/сл",C5="п/п-к",C5="п/п-к юст.",C5="кап. 3р.",C5="м-р м/сл",C5="м-р",C5="м-р юст.",C5="к-н/л-т",C5="к-н м/сл",C5="к-н",C5="к-н юст.",C5="ст.л-т",C5="ст.л-т м/сл",C5="ст.л-т юст.",C5="л-т",C5="л-т м/сл",C5="л-т юст.",C5="мол. л-т ",C5="мол. л-т м/сл",C5="мол. л-т юст."),1,IF(OR(D5=0,CD5="Д"),0,2)))</f>
        <v>1</v>
      </c>
      <c r="EI5" s="404" t="str">
        <f t="shared" ref="EI5:EI68" si="18">C5</f>
        <v>м-р</v>
      </c>
      <c r="EJ5" s="29" t="str">
        <f t="shared" ref="EJ5:EJ68" si="19">DK5</f>
        <v>Міронов О.К.</v>
      </c>
      <c r="EK5" s="50"/>
      <c r="EL5" s="29"/>
      <c r="EM5" s="50"/>
      <c r="EN5" s="50"/>
      <c r="EO5" s="50"/>
      <c r="EP5" s="29"/>
    </row>
    <row r="6" spans="1:146" ht="17.25" hidden="1" customHeight="1">
      <c r="A6" s="402">
        <v>3</v>
      </c>
      <c r="B6" s="869" t="s">
        <v>776</v>
      </c>
      <c r="C6" s="911"/>
      <c r="D6" s="403" t="str">
        <f t="shared" ref="D6:D11" si="20">DK6</f>
        <v>ВАКАНТ</v>
      </c>
      <c r="E6" s="416"/>
      <c r="F6" s="417"/>
      <c r="G6" s="406" t="str">
        <f>IF(P6&gt;$G$3,0,CONCATENATE((INT((BH6)/360)+INT((BI6)/360)+INT((BJ6)/360)+INT((BK6)/360)+INT((BL6)/360)+INT((BM6)/360))+INT((INT(MOD((BH6),360)/30)+INT(MOD((BI6),360)/30)+INT(MOD((BJ6),360)/30)+INT(MOD((BK6),360)/30)+INT(MOD((BL6),360)/30)+INT(MOD((BM6),360)/30)+INT((MOD(MOD((BH6),360),30)+MOD(MOD((BI6),360),30)+MOD(MOD((BJ6),360),30)+MOD(MOD((BK6),360),30)+MOD(MOD((BL6),360),30)+MOD(MOD((BM6),360),30))/30))/12),".",MOD(INT(MOD((BH6),360)/30)+INT(MOD((BI6),360)/30)+INT(MOD((BJ6),360)/30)+INT(MOD((BK6),360)/30)+INT(MOD((BL6),360)/30)+INT(MOD((BM6),360)/30)+INT((MOD(MOD((BH6),360),30)+MOD(MOD((BI6),360),30)+MOD(MOD((BJ6),360),30)+MOD(MOD((BK6),360),30)+MOD(MOD((BL6),360),30)+MOD(MOD((BM6),360),30))/30),12),".",INT(MOD(MOD(MOD((BH6),360),30)+MOD(MOD((BI6),360),30)+MOD(MOD((BJ6),360),30)+MOD(MOD((BK6),360),30)+MOD(MOD((BL6),360),30)+MOD(MOD((BM6),360),30),30))))</f>
        <v>0.0.0</v>
      </c>
      <c r="H6" s="407" t="str">
        <f t="shared" ref="H6:H24" si="21">CONCATENATE(INT((BH6)/360),".",INT(MOD((BH6),360)/30),".",MOD(MOD((BH6),360),30))</f>
        <v>0.0.0</v>
      </c>
      <c r="I6" s="407" t="str">
        <f t="shared" ref="I6:I24" si="22">IF(P6&gt;$G$3,0,CONCATENATE((INT((BH6)/360)+INT((BM6)/360))+INT((INT(MOD((BH6),360)/30)+INT(MOD((BM6),360)/30)+INT((MOD(MOD((BH6),360),30)+MOD(MOD((BM6),360),30))/30))/12),".",MOD(INT(MOD((BH6),360)/30)+INT(MOD((BM6),360)/30)+INT((MOD(MOD((BH6),360),30)+MOD(MOD((BM6),360),30))/30),12),".",INT(MOD(MOD(MOD((BH6),360),30)+MOD(MOD((BM6),360),30),30))))</f>
        <v>0.0.0</v>
      </c>
      <c r="J6" s="407" t="str">
        <f t="shared" ref="J6:J11" si="23">CONCATENATE(INT(BI6/360),".",MOD(INT(BI6/30),12),".",MOD(INT(BI6),30))</f>
        <v>0.0.0</v>
      </c>
      <c r="K6" s="407" t="str">
        <f t="shared" ref="K6:K11" si="24">CONCATENATE(INT(BJ6/360),".",MOD(INT(BJ6/30),12),".",MOD(INT(BJ6),30))</f>
        <v>0.0.0</v>
      </c>
      <c r="L6" s="407" t="str">
        <f t="shared" ref="L6:L11" si="25">CONCATENATE(INT(BK6/360),".",MOD(INT(BK6/30),12),".",MOD(INT(BK6),30))</f>
        <v>0.0.0</v>
      </c>
      <c r="M6" s="407" t="str">
        <f t="shared" ref="M6:M11" si="26">CONCATENATE(INT(BL6/360),".",MOD(INT(BL6/30),12),".",MOD(INT(BL6),30))</f>
        <v>0.0.0</v>
      </c>
      <c r="N6" s="408" t="str">
        <f t="shared" ref="N6:N24" si="27">CONCATENATE(IF(INT(INT(DAYS360(BF6,BG6,1)/30)/24)&gt;=2,2,INT(INT(DAYS360(BF6,BG6,1)/30)/24)),".",IF(AND(INT(INT(DAYS360(BF6,BG6,1)/30)/24)&gt;=2,MOD(INT(BM6/30),12)&gt;=6),6,IF(ISODD(MOD(INT(DAYS360(BF6,BG6,1)/30),12)),MOD(INT(DAYS360(BF6,BG6,1)/60),12),MOD(INT(BM6/30),12))),".",IF(AND(INT(INT(DAYS360(BF6,BG6,1)/30)/24)&gt;=2,MOD(INT(BM6/30),12)&gt;=6),0,IF(ISODD(MOD(INT(DAYS360(BF6,BG6,1)/30),12)),INT((MOD(DAYS360(BF6,BG6,1),30)/2+15)),INT(MOD(DAYS360(BF6,BG6,1),30)/2))))</f>
        <v>0.0.0</v>
      </c>
      <c r="O6" s="930">
        <v>24</v>
      </c>
      <c r="P6" s="417"/>
      <c r="Q6" s="417"/>
      <c r="R6" s="417"/>
      <c r="S6" s="417"/>
      <c r="T6" s="417"/>
      <c r="U6" s="417"/>
      <c r="V6" s="714"/>
      <c r="W6" s="714"/>
      <c r="X6" s="417"/>
      <c r="Y6" s="417"/>
      <c r="Z6" s="714"/>
      <c r="AA6" s="714"/>
      <c r="AB6" s="417"/>
      <c r="AC6" s="417"/>
      <c r="AD6" s="714"/>
      <c r="AE6" s="714"/>
      <c r="AF6" s="417"/>
      <c r="AG6" s="417"/>
      <c r="AH6" s="714"/>
      <c r="AI6" s="714"/>
      <c r="AJ6" s="417"/>
      <c r="AK6" s="417"/>
      <c r="AL6" s="714"/>
      <c r="AM6" s="714"/>
      <c r="AN6" s="417"/>
      <c r="AO6" s="417"/>
      <c r="AP6" s="714"/>
      <c r="AQ6" s="714"/>
      <c r="AR6" s="417"/>
      <c r="AS6" s="417"/>
      <c r="AT6" s="714"/>
      <c r="AU6" s="714"/>
      <c r="AV6" s="417"/>
      <c r="AW6" s="417"/>
      <c r="AX6" s="716"/>
      <c r="AY6" s="716"/>
      <c r="AZ6" s="635"/>
      <c r="BA6" s="635"/>
      <c r="BB6" s="716"/>
      <c r="BC6" s="716"/>
      <c r="BD6" s="635"/>
      <c r="BE6" s="635"/>
      <c r="BF6" s="717"/>
      <c r="BG6" s="717"/>
      <c r="BH6" s="432">
        <f t="shared" si="1"/>
        <v>0</v>
      </c>
      <c r="BI6" s="432">
        <f t="shared" si="2"/>
        <v>0</v>
      </c>
      <c r="BJ6" s="432">
        <f t="shared" ref="BJ6:BJ11" si="28">(IF(OR(AY6&gt;$G$3,AY6=0),IF(OR(AX6=0,AX6&gt;$G$3),0,DAYS360(AX6,$G$3,1)),(DAYS360(AX6,AY6,1)))+IF(OR(BA6&gt;$G$3,BA6=0),IF(OR(AZ6=0,AZ6&gt;$G$3),0,DAYS360(AZ6,$G$3,1)),(DAYS360(AZ6,BA6,1))))/2</f>
        <v>0</v>
      </c>
      <c r="BK6" s="432">
        <f t="shared" ref="BK6:BK11" si="29">(IF(OR(BC6&gt;$G$3,BC6=0),IF(OR(BB6=0,BB6&gt;$G$3),0,DAYS360(BB6,$G$3,1)),(DAYS360(BB6,BC6,1))))</f>
        <v>0</v>
      </c>
      <c r="BL6" s="432">
        <f t="shared" ref="BL6:BL11" si="30">(IF(OR(BE6&gt;$G$3,BE6=0),IF(OR(BD6=0,BD6&gt;$G$3),0,DAYS360(BD6,$G$3,1)),(DAYS360(BD6,BE6,1))))/3</f>
        <v>0</v>
      </c>
      <c r="BM6" s="436">
        <f t="shared" ref="BM6:BM11" si="31">IF(DAYS360(BF6,BG6)&gt;=1800,1800/2,(DAYS360(BF6,BG6,1))/2)</f>
        <v>0</v>
      </c>
      <c r="BN6" s="462">
        <v>0.65</v>
      </c>
      <c r="BO6" s="427">
        <f t="shared" si="3"/>
        <v>28</v>
      </c>
      <c r="BP6" s="419"/>
      <c r="BQ6" s="700"/>
      <c r="BR6" s="419"/>
      <c r="BS6" s="700"/>
      <c r="BT6" s="700"/>
      <c r="BU6" s="700"/>
      <c r="BV6" s="427">
        <f t="shared" si="4"/>
        <v>0</v>
      </c>
      <c r="BW6" s="419"/>
      <c r="BX6" s="781"/>
      <c r="BY6" s="700"/>
      <c r="BZ6" s="432"/>
      <c r="CA6" s="700"/>
      <c r="CB6" s="432"/>
      <c r="CC6" s="700"/>
      <c r="CD6" s="432"/>
      <c r="CE6" s="404">
        <f>IF(OR(C6=0,CD6="Д"),0,IF(AND(C6&gt;0,E6=0),VLOOKUP(C6,звания!A:B,2,FALSE)/((EOMONTH($G$3,0)+1)-$G$3)*BO6+VLOOKUP(C6,звания!A:B,2,FALSE)/((EOMONTH($G$3,0)+1)-$G$3)*BR6+VLOOKUP(C6,звания!A:B,2,FALSE)/((EOMONTH($G$3,0)+1)-$G$3)*BU6,IF(AND(C6&gt;0,E6&gt;0,F6&gt;=$G$3,BO6=(EOMONTH($G$3,0)+1)-$G$3),(VLOOKUP(E6,звания!A:B,2,FALSE)/(EOMONTH($G$3,0)-$G$3+1))*(F6-$G$3)+(VLOOKUP(C6,звания!A:B,2,FALSE)/(EOMONTH($G$3,0)-$G$3+1))*((EOMONTH($G$3,0)-$G$3+1)-(F6-$G$3)),IF(AND(C6&gt;0,E6&gt;0,F6&gt;$G$3,BO6&lt;(EOMONTH($G$3,0)+1)-$G$3,BO6&lt;&gt;0),VLOOKUP(E6,звания!A:B,2,FALSE)/((EOMONTH($G$3,0)+1)-$G$3)*((F6-$G$3)-(((EOMONTH($G$3,0)+1)-$G$3)-BO6-BU6-BR6))+VLOOKUP(C6,звания!A:B,2,FALSE)/((EOMONTH($G$3,0)+1)-$G$3)*(((EOMONTH($G$3,0)+1)-F6)),IF(F6&lt;$G$3,(VLOOKUP(C6,звания!A:B,2,FALSE)-VLOOKUP(E6,звания!A:B,2,FALSE))/((EOMONTH($BN$3,0)+1)-$BN$3)*(EOMONTH($BN$3,0)+1-F6)+VLOOKUP(C6,звания!A:B,2,FALSE)/((EOMONTH($G$3,0)+1)-$G$3)*BO6+VLOOKUP(C6,звания!A:B,2,FALSE)/((EOMONTH($G$3,0)+1)-$G$3)*BU6+VLOOKUP(C6,звания!A:B,2,FALSE)/((EOMONTH($G$3,0)+1)-$G$3)*BR6,0)))))</f>
        <v>0</v>
      </c>
      <c r="CF6" s="404">
        <f>IF(OR(CD6="Д",C6=0),0,IF(B6="Виключений зі списків",IF(BS6=0,(VLOOKUP(O6,звания!$D$2:$E$62,2,FALSE))/(EOMONTH($B$3,0)+1-$B$3)*BO6+(VLOOKUP(BQ6,звания!$D$2:$E$62,2,FALSE))/(EOMONTH($B$3,0)+1-$B$3)*BR6,(((VLOOKUP(O6,звания!$D$2:$E$62,2,FALSE))/(EOMONTH($B$3,0)+1-$B$3))*BO6)+(VLOOKUP(BQ6,звания!$D$2:$E$62,2,FALSE))/(EOMONTH($B$3,0)+1-$B$3)*BR6+(VLOOKUP(BS6,звания!$D$2:$E$62,2,FALSE))/(EOMONTH($B$3,0)+1-$B$3)*BU6),IF(BS6=0,(VLOOKUP(O6,звания!$D$2:$E$62,2,FALSE))/(EOMONTH($G$3,0)+1-$G$3)*BO6+(VLOOKUP(BQ6,звания!$D$2:$E$62,2,FALSE))/(EOMONTH($G$3,0)+1-$G$3)*BR6,(((VLOOKUP(O6,звания!$D$2:$E$62,2,FALSE))/(EOMONTH($G$3,0)+1-$G$3))*BO6)+(VLOOKUP(BQ6,звания!$D$2:$E$62,2,FALSE))/(EOMONTH($G$3,0)+1-$G$3)*BR6+(VLOOKUP(BS6,звания!$D$2:$E$62,2,FALSE))/(EOMONTH($G$3,0)+1-$G$3)*BU6+IF(BT6=0,0,(VLOOKUP(BS6,звания!$D$2:$E$62,2,FALSE))/(EOMONTH($BN$3,0)+1-$BN$3)*BT6-(VLOOKUP(O6,звания!$D$2:$E$62,2,FALSE))/(EOMONTH($BN$3,0)+1-$BN$3)*BT6))))</f>
        <v>0</v>
      </c>
      <c r="CG6" s="404">
        <f t="shared" si="5"/>
        <v>0</v>
      </c>
      <c r="CH6" s="404">
        <f>IF(BW6=0,CF6*BX6%,IF(BW6&gt;0,((VLOOKUP(O6,звания!$D$2:$E$62,2,FALSE)/(EOMONTH($G$3,0)+1-$G$3)*BW6)*BX6%)))</f>
        <v>0</v>
      </c>
      <c r="CI6" s="404">
        <f>IF(BY6=0,CF6*BZ6%,IF(BY6&gt;0,(VLOOKUP(O6,звания!$D$2:$E$62,2,FALSE)/(EOMONTH($G$3,0)+1-$G$3)*BO6)*BZ6%)+(VLOOKUP(BS6,звания!$D$2:$E$62,2,FALSE)/(EOMONTH($G$3,0)+1-$G$3)*BU6)*BZ6%)</f>
        <v>0</v>
      </c>
      <c r="CJ6" s="404">
        <f>IF(CA6=0,CF6*CB6%,IF(CA6&gt;0,(VLOOKUP(O6,звания!$D$2:$E$62,2,FALSE)/(EOMONTH($G$3,0)+1-$G$3)*BO6)*CB6%)+(VLOOKUP(BS6,звания!$D$2:$E$62,2,FALSE)/(EOMONTH($G$3,0)+1-$G$3)*BU6)*CB6%)</f>
        <v>0</v>
      </c>
      <c r="CK6" s="404">
        <f>IF(CD6="Д",0,IF(CC6=0,CF6*CD6%,IF(CC6&gt;0,(VLOOKUP(O6,звания!$D$2:$E$62,2,FALSE)/(EOMONTH($G$3,0)+1-$G$3)*BO6)*CD6%)+(VLOOKUP(BS6,звания!$D$2:$E$62,2,FALSE)/(EOMONTH($G$3,0)+1-$G$3)*BU6)*CD6%))</f>
        <v>0</v>
      </c>
      <c r="CL6" s="404">
        <f>IF(BR6&gt;0,((VLOOKUP(C6,звания!$A$2:$B$62,2,FALSE)/(EOMONTH($G$3,0)+1-$G$3)*BO6+VLOOKUP(O6,звания!$D$2:$E$62,2,FALSE)/(EOMONTH($G$3,0)+1-$G$3)*BO6+(VLOOKUP(C6,звания!$A$2:$B$62,2,FALSE)/(EOMONTH($G$3,0)+1-$G$3)*BO6+VLOOKUP(O6,звания!$D$2:$E$62,2,FALSE)/(EOMONTH($G$3,0)+1-$G$3)*BO6)*BV6%)*BN6)+(VLOOKUP(C6,звания!$A$2:$B$62,2,FALSE)/(EOMONTH($G$3,0)+1-$G$3)*BU6+VLOOKUP(BS6,звания!$D$2:$E$62,2,FALSE)/(EOMONTH($G$3,0)+1-$G$3)*BU6+(VLOOKUP(C6,звания!$A$2:$B$62,2,FALSE)/(EOMONTH($G$3,0)+1-$G$3)*BU6+VLOOKUP(BS6,звания!$D$2:$E$62,2,FALSE)/(EOMONTH($G$3,0)+1-$G$3)*BU6)*BV6%)*BN6,(CE6+CF6+CG6)*BN6)</f>
        <v>0</v>
      </c>
      <c r="CM6" s="636"/>
      <c r="CN6" s="404"/>
      <c r="CO6" s="432">
        <f t="shared" si="11"/>
        <v>0</v>
      </c>
      <c r="CP6" s="432"/>
      <c r="CQ6" s="637">
        <f>IF(CF6=0,0,IF((SUM(BH6:BM6)&gt;360),(VLOOKUP(O6,звания!$F$2:$G$62,2,FALSE))/100,VLOOKUP(O6,звания!$F$2:$H$62,3,FALSE)/100))</f>
        <v>0</v>
      </c>
      <c r="CR6" s="617">
        <f>IF(B6="Виключений зі списків",IF(AND(BU6=0,360-BH6&lt;0),(VLOOKUP(O6,звания!$D$2:$E$62,2,FALSE))/(EOMONTH($B$3,0)+1-$B$3)*BO6*CQ6,IF(AND(360-BH6&gt;=0,360-BH6&lt;(EOMONTH($B$3,0)+1-$B$3)),(CF6/(EOMONTH($B$3,0)-$B$3+1)*(360-BH6))*CQ6+(CF6/(EOMONTH($B$3,0)-$B$3+1)*((EOMONTH($B$3,0)-$B$3+1)-(360-BH6)))*VLOOKUP(O6,звания!$F$2:$H$62,2,FALSE)/100,((((VLOOKUP(O6,звания!$D$2:$E$62,2,FALSE))/(EOMONTH($B$3,0)+1-$B$3)*BO6*CQ6+(VLOOKUP(BS6,звания!$D$2:$E$62,2,FALSE))/(EOMONTH($B$3,0)+1-$B$3)*BU6*(VLOOKUP(BS6,звания!$F$2:$G$62,2,FALSE)*0.01)+(IF(BT6=0,0,(VLOOKUP(BS6,звания!$D$2:$E$62,2,FALSE)/(EOMONTH($G$3,0)+1-$G$3)*BT6*(VLOOKUP(BS6,звания!$F$2:$G$62,2,FALSE)))*0.01-(VLOOKUP(O6,звания!$D$2:$E$62,2,FALSE)/(EOMONTH($G$3,0)+1-$G$3)*BT6*(VLOOKUP(O6,звания!$F$2:$G$62,2,FALSE)))*0.01)))))/100*(100-CP6))),(IF(AND(BU6=0,360-BH6&lt;0,CP6=0),(VLOOKUP(O6,звания!$D$2:$E$62,2,FALSE))/(EOMONTH($G$3,0)+1-$G$3)*BO6*CQ6,IF(AND(360-BH6&gt;=0,360-BH6&lt;(EOMONTH($G$3,0)+1-$G$3)),(CF6/(EOMONTH($G$3,0)-$G$3+1)*(360-BH6))*CQ6+(CF6/(EOMONTH($G$3,0)-$G$3+1)*((EOMONTH($G$3,0)-$G$3+1)-(360-BH6)))*VLOOKUP(O6,звания!$F$2:$H$62,2,FALSE)/100,((((VLOOKUP(O6,звания!$D$2:$E$62,2,FALSE))/(EOMONTH($G$3,0)+1-$G$3)*BO6*CQ6+(VLOOKUP(BS6,звания!$D$2:$E$62,2,FALSE))/(EOMONTH($G$3,0)+1-$G$3)*BU6*(VLOOKUP(BS6,звания!$F$2:$G$62,2,FALSE)*0.01)))/100*(100-CP6)+(IF(BT6=0,0,(VLOOKUP(BS6,звания!$D$2:$E$62,2,FALSE)/(EOMONTH($BN$3,0)+1-$BN$3)*BT6*(VLOOKUP(BS6,звания!$F$2:$G$62,2,FALSE)))*0.01-(VLOOKUP(O6,звания!$D$2:$E$62,2,FALSE)/(EOMONTH($BN$3,0)+1-$BN$3)*BT6*(VLOOKUP(O6,звания!$F$2:$G$62,2,FALSE)))*0.01)))))))</f>
        <v>0</v>
      </c>
      <c r="CS6" s="416">
        <f t="shared" si="6"/>
        <v>0</v>
      </c>
      <c r="CT6" s="403"/>
      <c r="CU6" s="403"/>
      <c r="CV6" s="403">
        <f t="shared" si="12"/>
        <v>0</v>
      </c>
      <c r="CW6" s="556">
        <f t="shared" ref="CW6:CW11" si="32">CN6+SUM(CS6:CV6)</f>
        <v>0</v>
      </c>
      <c r="CX6" s="403">
        <f t="shared" si="7"/>
        <v>0</v>
      </c>
      <c r="CY6" s="403"/>
      <c r="CZ6" s="404">
        <f t="shared" si="8"/>
        <v>0</v>
      </c>
      <c r="DA6" s="403"/>
      <c r="DB6" s="403"/>
      <c r="DC6" s="403"/>
      <c r="DD6" s="421">
        <f t="shared" si="9"/>
        <v>0</v>
      </c>
      <c r="DE6" s="421">
        <f t="shared" ref="DE6:DE11" si="33">(CW6-CV6)*22%</f>
        <v>0</v>
      </c>
      <c r="DF6" s="403">
        <f t="shared" si="10"/>
        <v>0</v>
      </c>
      <c r="DG6" s="421">
        <f t="shared" si="14"/>
        <v>0</v>
      </c>
      <c r="DH6" s="421">
        <f t="shared" si="15"/>
        <v>0</v>
      </c>
      <c r="DI6" s="426"/>
      <c r="DJ6" s="422" t="str">
        <f t="shared" ref="DJ6:DJ11" si="34">IF(DG6&gt;0,$DL$2," ")&amp;"  "&amp;IF(DH6&gt;0,$DM$2," ")</f>
        <v xml:space="preserve">    </v>
      </c>
      <c r="DK6" s="113" t="s">
        <v>876</v>
      </c>
      <c r="DL6" s="28"/>
      <c r="DM6" s="28"/>
      <c r="DN6" s="28"/>
      <c r="DO6" s="901"/>
      <c r="DP6" s="888"/>
      <c r="DQ6" s="817"/>
      <c r="DR6" s="818"/>
      <c r="DS6" s="819"/>
      <c r="DT6" s="820"/>
      <c r="DU6" s="124"/>
      <c r="DV6" s="110"/>
      <c r="DX6" s="84"/>
      <c r="DY6" s="84"/>
      <c r="DZ6" s="105"/>
      <c r="EH6" s="543">
        <f t="shared" si="17"/>
        <v>0</v>
      </c>
      <c r="EI6" s="404">
        <f t="shared" si="18"/>
        <v>0</v>
      </c>
      <c r="EJ6" s="29" t="str">
        <f t="shared" si="19"/>
        <v>ВАКАНТ</v>
      </c>
      <c r="EK6" s="50"/>
      <c r="EL6" s="29"/>
      <c r="EM6" s="50"/>
      <c r="EN6" s="50"/>
      <c r="EO6" s="50"/>
      <c r="EP6" s="29"/>
    </row>
    <row r="7" spans="1:146" ht="17.25" hidden="1" customHeight="1">
      <c r="A7" s="402">
        <v>4</v>
      </c>
      <c r="B7" s="869" t="s">
        <v>777</v>
      </c>
      <c r="C7" s="911"/>
      <c r="D7" s="404">
        <f t="shared" si="20"/>
        <v>0</v>
      </c>
      <c r="E7" s="416"/>
      <c r="F7" s="417"/>
      <c r="G7" s="406" t="str">
        <f>IF(P7&gt;$G$3,0,CONCATENATE((INT((BH7)/360)+INT((BI7)/360)+INT((BJ7)/360)+INT((BK7)/360)+INT((BL7)/360)+INT((BM7)/360))+INT((INT(MOD((BH7),360)/30)+INT(MOD((BI7),360)/30)+INT(MOD((BJ7),360)/30)+INT(MOD((BK7),360)/30)+INT(MOD((BL7),360)/30)+INT(MOD((BM7),360)/30)+INT((MOD(MOD((BH7),360),30)+MOD(MOD((BI7),360),30)+MOD(MOD((BJ7),360),30)+MOD(MOD((BK7),360),30)+MOD(MOD((BL7),360),30)+MOD(MOD((BM7),360),30))/30))/12),".",MOD(INT(MOD((BH7),360)/30)+INT(MOD((BI7),360)/30)+INT(MOD((BJ7),360)/30)+INT(MOD((BK7),360)/30)+INT(MOD((BL7),360)/30)+INT(MOD((BM7),360)/30)+INT((MOD(MOD((BH7),360),30)+MOD(MOD((BI7),360),30)+MOD(MOD((BJ7),360),30)+MOD(MOD((BK7),360),30)+MOD(MOD((BL7),360),30)+MOD(MOD((BM7),360),30))/30),12),".",INT(MOD(MOD(MOD((BH7),360),30)+MOD(MOD((BI7),360),30)+MOD(MOD((BJ7),360),30)+MOD(MOD((BK7),360),30)+MOD(MOD((BL7),360),30)+MOD(MOD((BM7),360),30),30))))</f>
        <v>0.0.0</v>
      </c>
      <c r="H7" s="407" t="str">
        <f t="shared" si="21"/>
        <v>0.0.0</v>
      </c>
      <c r="I7" s="407" t="str">
        <f t="shared" si="22"/>
        <v>0.0.0</v>
      </c>
      <c r="J7" s="407" t="str">
        <f t="shared" si="23"/>
        <v>0.0.0</v>
      </c>
      <c r="K7" s="407" t="str">
        <f t="shared" si="24"/>
        <v>0.0.0</v>
      </c>
      <c r="L7" s="407" t="str">
        <f t="shared" si="25"/>
        <v>0.0.0</v>
      </c>
      <c r="M7" s="407" t="str">
        <f t="shared" si="26"/>
        <v>0.0.0</v>
      </c>
      <c r="N7" s="408" t="str">
        <f t="shared" si="27"/>
        <v>0.0.0</v>
      </c>
      <c r="O7" s="931">
        <v>17</v>
      </c>
      <c r="P7" s="417"/>
      <c r="Q7" s="417"/>
      <c r="R7" s="417"/>
      <c r="S7" s="417"/>
      <c r="T7" s="417"/>
      <c r="U7" s="417"/>
      <c r="V7" s="714"/>
      <c r="W7" s="714"/>
      <c r="X7" s="417"/>
      <c r="Y7" s="417"/>
      <c r="Z7" s="714"/>
      <c r="AA7" s="714"/>
      <c r="AB7" s="417"/>
      <c r="AC7" s="417"/>
      <c r="AD7" s="714"/>
      <c r="AE7" s="714"/>
      <c r="AF7" s="417"/>
      <c r="AG7" s="417"/>
      <c r="AH7" s="714"/>
      <c r="AI7" s="714"/>
      <c r="AJ7" s="417"/>
      <c r="AK7" s="417"/>
      <c r="AL7" s="714"/>
      <c r="AM7" s="714"/>
      <c r="AN7" s="417"/>
      <c r="AO7" s="417"/>
      <c r="AP7" s="714"/>
      <c r="AQ7" s="714"/>
      <c r="AR7" s="417"/>
      <c r="AS7" s="417"/>
      <c r="AT7" s="714"/>
      <c r="AU7" s="714"/>
      <c r="AV7" s="417"/>
      <c r="AW7" s="417"/>
      <c r="AX7" s="716"/>
      <c r="AY7" s="716"/>
      <c r="AZ7" s="635"/>
      <c r="BA7" s="635"/>
      <c r="BB7" s="716"/>
      <c r="BC7" s="716"/>
      <c r="BD7" s="635"/>
      <c r="BE7" s="635"/>
      <c r="BF7" s="717"/>
      <c r="BG7" s="717"/>
      <c r="BH7" s="432">
        <f t="shared" si="1"/>
        <v>0</v>
      </c>
      <c r="BI7" s="432">
        <f t="shared" si="2"/>
        <v>0</v>
      </c>
      <c r="BJ7" s="432">
        <f t="shared" si="28"/>
        <v>0</v>
      </c>
      <c r="BK7" s="432">
        <f t="shared" si="29"/>
        <v>0</v>
      </c>
      <c r="BL7" s="432">
        <f t="shared" si="30"/>
        <v>0</v>
      </c>
      <c r="BM7" s="436">
        <f t="shared" si="31"/>
        <v>0</v>
      </c>
      <c r="BN7" s="462">
        <v>0.65</v>
      </c>
      <c r="BO7" s="427">
        <f t="shared" si="3"/>
        <v>28</v>
      </c>
      <c r="BP7" s="419"/>
      <c r="BQ7" s="700"/>
      <c r="BR7" s="419"/>
      <c r="BS7" s="700"/>
      <c r="BT7" s="700"/>
      <c r="BU7" s="700"/>
      <c r="BV7" s="427">
        <f t="shared" si="4"/>
        <v>0</v>
      </c>
      <c r="BW7" s="419"/>
      <c r="BX7" s="782"/>
      <c r="BY7" s="419"/>
      <c r="BZ7" s="432"/>
      <c r="CA7" s="419"/>
      <c r="CB7" s="427"/>
      <c r="CC7" s="419"/>
      <c r="CD7" s="427"/>
      <c r="CE7" s="404">
        <f>IF(OR(C7=0,CD7="Д"),0,IF(AND(C7&gt;0,E7=0),VLOOKUP(C7,звания!A:B,2,FALSE)/((EOMONTH($G$3,0)+1)-$G$3)*BO7+VLOOKUP(C7,звания!A:B,2,FALSE)/((EOMONTH($G$3,0)+1)-$G$3)*BR7+VLOOKUP(C7,звания!A:B,2,FALSE)/((EOMONTH($G$3,0)+1)-$G$3)*BU7,IF(AND(C7&gt;0,E7&gt;0,F7&gt;=$G$3,BO7=(EOMONTH($G$3,0)+1)-$G$3),(VLOOKUP(E7,звания!A:B,2,FALSE)/(EOMONTH($G$3,0)-$G$3+1))*(F7-$G$3)+(VLOOKUP(C7,звания!A:B,2,FALSE)/(EOMONTH($G$3,0)-$G$3+1))*((EOMONTH($G$3,0)-$G$3+1)-(F7-$G$3)),IF(AND(C7&gt;0,E7&gt;0,F7&gt;$G$3,BO7&lt;(EOMONTH($G$3,0)+1)-$G$3,BO7&lt;&gt;0),VLOOKUP(E7,звания!A:B,2,FALSE)/((EOMONTH($G$3,0)+1)-$G$3)*((F7-$G$3)-(((EOMONTH($G$3,0)+1)-$G$3)-BO7-BU7-BR7))+VLOOKUP(C7,звания!A:B,2,FALSE)/((EOMONTH($G$3,0)+1)-$G$3)*(((EOMONTH($G$3,0)+1)-F7)),IF(F7&lt;$G$3,(VLOOKUP(C7,звания!A:B,2,FALSE)-VLOOKUP(E7,звания!A:B,2,FALSE))/((EOMONTH($BN$3,0)+1)-$BN$3)*(EOMONTH($BN$3,0)+1-F7)+VLOOKUP(C7,звания!A:B,2,FALSE)/((EOMONTH($G$3,0)+1)-$G$3)*BO7+VLOOKUP(C7,звания!A:B,2,FALSE)/((EOMONTH($G$3,0)+1)-$G$3)*BU7+VLOOKUP(C7,звания!A:B,2,FALSE)/((EOMONTH($G$3,0)+1)-$G$3)*BR7,0)))))</f>
        <v>0</v>
      </c>
      <c r="CF7" s="404">
        <f>IF(OR(CD7="Д",C7=0),0,IF(B7="Виключений зі списків",IF(BS7=0,(VLOOKUP(O7,звания!$D$2:$E$62,2,FALSE))/(EOMONTH($B$3,0)+1-$B$3)*BO7+(VLOOKUP(BQ7,звания!$D$2:$E$62,2,FALSE))/(EOMONTH($B$3,0)+1-$B$3)*BR7,(((VLOOKUP(O7,звания!$D$2:$E$62,2,FALSE))/(EOMONTH($B$3,0)+1-$B$3))*BO7)+(VLOOKUP(BQ7,звания!$D$2:$E$62,2,FALSE))/(EOMONTH($B$3,0)+1-$B$3)*BR7+(VLOOKUP(BS7,звания!$D$2:$E$62,2,FALSE))/(EOMONTH($B$3,0)+1-$B$3)*BU7),IF(BS7=0,(VLOOKUP(O7,звания!$D$2:$E$62,2,FALSE))/(EOMONTH($G$3,0)+1-$G$3)*BO7+(VLOOKUP(BQ7,звания!$D$2:$E$62,2,FALSE))/(EOMONTH($G$3,0)+1-$G$3)*BR7,(((VLOOKUP(O7,звания!$D$2:$E$62,2,FALSE))/(EOMONTH($G$3,0)+1-$G$3))*BO7)+(VLOOKUP(BQ7,звания!$D$2:$E$62,2,FALSE))/(EOMONTH($G$3,0)+1-$G$3)*BR7+(VLOOKUP(BS7,звания!$D$2:$E$62,2,FALSE))/(EOMONTH($G$3,0)+1-$G$3)*BU7+IF(BT7=0,0,(VLOOKUP(BS7,звания!$D$2:$E$62,2,FALSE))/(EOMONTH($BN$3,0)+1-$BN$3)*BT7-(VLOOKUP(O7,звания!$D$2:$E$62,2,FALSE))/(EOMONTH($BN$3,0)+1-$BN$3)*BT7))))</f>
        <v>0</v>
      </c>
      <c r="CG7" s="404">
        <f t="shared" si="5"/>
        <v>0</v>
      </c>
      <c r="CH7" s="404">
        <f>IF(BW7=0,CF7*BX7%,IF(BW7&gt;0,((VLOOKUP(O7,звания!$D$2:$E$62,2,FALSE)/(EOMONTH($G$3,0)+1-$G$3)*BW7)*BX7%)))</f>
        <v>0</v>
      </c>
      <c r="CI7" s="404">
        <f>IF(BY7=0,CF7*BZ7%,IF(BY7&gt;0,(VLOOKUP(O7,звания!$D$2:$E$62,2,FALSE)/(EOMONTH($G$3,0)+1-$G$3)*BO7)*BZ7%)+(VLOOKUP(BS7,звания!$D$2:$E$62,2,FALSE)/(EOMONTH($G$3,0)+1-$G$3)*BU7)*BZ7%)</f>
        <v>0</v>
      </c>
      <c r="CJ7" s="404">
        <f>IF(CA7=0,CF7*CB7%,IF(CA7&gt;0,(VLOOKUP(O7,звания!$D$2:$E$62,2,FALSE)/(EOMONTH($G$3,0)+1-$G$3)*BO7)*CB7%)+(VLOOKUP(BS7,звания!$D$2:$E$62,2,FALSE)/(EOMONTH($G$3,0)+1-$G$3)*BU7)*CB7%)</f>
        <v>0</v>
      </c>
      <c r="CK7" s="404">
        <f>IF(CD7="Д",0,IF(CC7=0,CF7*CD7%,IF(CC7&gt;0,(VLOOKUP(O7,звания!$D$2:$E$62,2,FALSE)/(EOMONTH($G$3,0)+1-$G$3)*BO7)*CD7%)+(VLOOKUP(BS7,звания!$D$2:$E$62,2,FALSE)/(EOMONTH($G$3,0)+1-$G$3)*BU7)*CD7%))</f>
        <v>0</v>
      </c>
      <c r="CL7" s="404">
        <f>IF(BR7&gt;0,((VLOOKUP(C7,звания!$A$2:$B$62,2,FALSE)/(EOMONTH($G$3,0)+1-$G$3)*BO7+VLOOKUP(O7,звания!$D$2:$E$62,2,FALSE)/(EOMONTH($G$3,0)+1-$G$3)*BO7+(VLOOKUP(C7,звания!$A$2:$B$62,2,FALSE)/(EOMONTH($G$3,0)+1-$G$3)*BO7+VLOOKUP(O7,звания!$D$2:$E$62,2,FALSE)/(EOMONTH($G$3,0)+1-$G$3)*BO7)*BV7%)*BN7)+(VLOOKUP(C7,звания!$A$2:$B$62,2,FALSE)/(EOMONTH($G$3,0)+1-$G$3)*BU7+VLOOKUP(BS7,звания!$D$2:$E$62,2,FALSE)/(EOMONTH($G$3,0)+1-$G$3)*BU7+(VLOOKUP(C7,звания!$A$2:$B$62,2,FALSE)/(EOMONTH($G$3,0)+1-$G$3)*BU7+VLOOKUP(BS7,звания!$D$2:$E$62,2,FALSE)/(EOMONTH($G$3,0)+1-$G$3)*BU7)*BV7%)*BN7,(CE7+CF7+CG7)*BN7)</f>
        <v>0</v>
      </c>
      <c r="CM7" s="404"/>
      <c r="CN7" s="404"/>
      <c r="CO7" s="432">
        <f t="shared" si="11"/>
        <v>0</v>
      </c>
      <c r="CP7" s="638"/>
      <c r="CQ7" s="637">
        <f>IF(CF7=0,0,IF((SUM(BH7:BM7)&gt;360),(VLOOKUP(O7,звания!$F$2:$G$62,2,FALSE))/100,VLOOKUP(O7,звания!$F$2:$H$62,3,FALSE)/100))</f>
        <v>0</v>
      </c>
      <c r="CR7" s="617">
        <f>IF(B7="Виключений зі списків",IF(AND(BU7=0,360-BH7&lt;0),(VLOOKUP(O7,звания!$D$2:$E$62,2,FALSE))/(EOMONTH($B$3,0)+1-$B$3)*BO7*CQ7,IF(AND(360-BH7&gt;=0,360-BH7&lt;(EOMONTH($B$3,0)+1-$B$3)),(CF7/(EOMONTH($B$3,0)-$B$3+1)*(360-BH7))*CQ7+(CF7/(EOMONTH($B$3,0)-$B$3+1)*((EOMONTH($B$3,0)-$B$3+1)-(360-BH7)))*VLOOKUP(O7,звания!$F$2:$H$62,2,FALSE)/100,((((VLOOKUP(O7,звания!$D$2:$E$62,2,FALSE))/(EOMONTH($B$3,0)+1-$B$3)*BO7*CQ7+(VLOOKUP(BS7,звания!$D$2:$E$62,2,FALSE))/(EOMONTH($B$3,0)+1-$B$3)*BU7*(VLOOKUP(BS7,звания!$F$2:$G$62,2,FALSE)*0.01)+(IF(BT7=0,0,(VLOOKUP(BS7,звания!$D$2:$E$62,2,FALSE)/(EOMONTH($G$3,0)+1-$G$3)*BT7*(VLOOKUP(BS7,звания!$F$2:$G$62,2,FALSE)))*0.01-(VLOOKUP(O7,звания!$D$2:$E$62,2,FALSE)/(EOMONTH($G$3,0)+1-$G$3)*BT7*(VLOOKUP(O7,звания!$F$2:$G$62,2,FALSE)))*0.01)))))/100*(100-CP7))),(IF(AND(BU7=0,360-BH7&lt;0,CP7=0),(VLOOKUP(O7,звания!$D$2:$E$62,2,FALSE))/(EOMONTH($G$3,0)+1-$G$3)*BO7*CQ7,IF(AND(360-BH7&gt;=0,360-BH7&lt;(EOMONTH($G$3,0)+1-$G$3)),(CF7/(EOMONTH($G$3,0)-$G$3+1)*(360-BH7))*CQ7+(CF7/(EOMONTH($G$3,0)-$G$3+1)*((EOMONTH($G$3,0)-$G$3+1)-(360-BH7)))*VLOOKUP(O7,звания!$F$2:$H$62,2,FALSE)/100,((((VLOOKUP(O7,звания!$D$2:$E$62,2,FALSE))/(EOMONTH($G$3,0)+1-$G$3)*BO7*CQ7+(VLOOKUP(BS7,звания!$D$2:$E$62,2,FALSE))/(EOMONTH($G$3,0)+1-$G$3)*BU7*(VLOOKUP(BS7,звания!$F$2:$G$62,2,FALSE)*0.01)))/100*(100-CP7)+(IF(BT7=0,0,(VLOOKUP(BS7,звания!$D$2:$E$62,2,FALSE)/(EOMONTH($BN$3,0)+1-$BN$3)*BT7*(VLOOKUP(BS7,звания!$F$2:$G$62,2,FALSE)))*0.01-(VLOOKUP(O7,звания!$D$2:$E$62,2,FALSE)/(EOMONTH($BN$3,0)+1-$BN$3)*BT7*(VLOOKUP(O7,звания!$F$2:$G$62,2,FALSE)))*0.01)))))))</f>
        <v>0</v>
      </c>
      <c r="CS7" s="416">
        <f t="shared" si="6"/>
        <v>0</v>
      </c>
      <c r="CT7" s="403"/>
      <c r="CU7" s="403"/>
      <c r="CV7" s="403">
        <f t="shared" si="12"/>
        <v>0</v>
      </c>
      <c r="CW7" s="556">
        <f t="shared" si="32"/>
        <v>0</v>
      </c>
      <c r="CX7" s="403">
        <f t="shared" si="7"/>
        <v>0</v>
      </c>
      <c r="CY7" s="403"/>
      <c r="CZ7" s="404">
        <f t="shared" si="8"/>
        <v>0</v>
      </c>
      <c r="DA7" s="403"/>
      <c r="DB7" s="403"/>
      <c r="DC7" s="403"/>
      <c r="DD7" s="421">
        <f t="shared" si="9"/>
        <v>0</v>
      </c>
      <c r="DE7" s="421">
        <f t="shared" si="33"/>
        <v>0</v>
      </c>
      <c r="DF7" s="403">
        <f t="shared" si="10"/>
        <v>0</v>
      </c>
      <c r="DG7" s="421">
        <f t="shared" si="14"/>
        <v>0</v>
      </c>
      <c r="DH7" s="421">
        <f t="shared" si="15"/>
        <v>0</v>
      </c>
      <c r="DI7" s="421"/>
      <c r="DJ7" s="422" t="str">
        <f t="shared" si="34"/>
        <v xml:space="preserve">    </v>
      </c>
      <c r="DK7" s="796"/>
      <c r="DL7" s="803"/>
      <c r="DM7" s="803"/>
      <c r="DN7" s="803"/>
      <c r="DO7" s="949"/>
      <c r="DP7" s="888"/>
      <c r="DQ7" s="817"/>
      <c r="DR7" s="818"/>
      <c r="DS7" s="819"/>
      <c r="DT7" s="820"/>
      <c r="DU7" s="124"/>
      <c r="DV7" s="110"/>
      <c r="DX7" s="104"/>
      <c r="DY7" s="104"/>
      <c r="DZ7" s="105"/>
      <c r="EA7" s="81"/>
      <c r="EB7" s="84"/>
      <c r="EC7" s="84"/>
      <c r="EE7" s="396"/>
      <c r="EF7" s="396"/>
      <c r="EG7" s="81"/>
      <c r="EH7" s="543">
        <f t="shared" ref="EH7:EH12" si="35">IF(CE7=0,0,IF(OR(C7="адмірал",C7="віце-адмірал",C7="комондор",C7="контр-адмірал",C7="кап. 1р.",C7="п-к м/сл",C7="п-к",C7="п-к юст.",C7="кап. 2р.",C7="п/п-к м/сл",C7="п/п-к",C7="п/п-к юст.",C7="кап. 3р.",C7="м-р м/сл",C7="м-р",C7="м-р юст.",C7="к-н/л-т",C7="к-н м/сл",C7="к-н",C7="к-н юст.",C7="ст.л-т",C7="ст.л-т м/сл",C7="ст.л-т юст.",C7="л-т",C7="л-т м/сл",C7="л-т юст.",C7="мол. л-т ",C7="мол. л-т м/сл",C7="мол. л-т юст."),1,IF(OR(D7=0,CD7="Д"),0,2)))</f>
        <v>0</v>
      </c>
      <c r="EI7" s="404">
        <f t="shared" ref="EI7:EI12" si="36">C7</f>
        <v>0</v>
      </c>
      <c r="EJ7" s="29">
        <f t="shared" ref="EJ7:EJ12" si="37">DK7</f>
        <v>0</v>
      </c>
      <c r="EK7" s="50"/>
      <c r="EL7" s="29"/>
      <c r="EM7" s="50"/>
      <c r="EN7" s="50"/>
      <c r="EO7" s="50"/>
      <c r="EP7" s="29"/>
    </row>
    <row r="8" spans="1:146" ht="17.25" customHeight="1">
      <c r="A8" s="427">
        <v>5</v>
      </c>
      <c r="B8" s="869" t="s">
        <v>778</v>
      </c>
      <c r="C8" s="911" t="s">
        <v>19</v>
      </c>
      <c r="D8" s="404" t="str">
        <f t="shared" si="20"/>
        <v>Кілівник Р.Є.</v>
      </c>
      <c r="E8" s="416"/>
      <c r="F8" s="417"/>
      <c r="G8" s="409" t="str">
        <f t="shared" ref="G8:G24" si="38">IF(P8&gt;$G$3,0,CONCATENATE((INT((BH8)/360)+INT((BI8)/360)+INT((BJ8)/360)+INT((BK8)/360)+INT((BL8)/360)+INT((BM8)/360))+INT((INT(MOD((BH8),360)/30)+INT(MOD((BI8),360)/30)+INT(MOD((BJ8),360)/30)+INT(MOD((BK8),360)/30)+INT(MOD((BL8),360)/30)+INT(MOD((BM8),360)/30)+INT((MOD(MOD((BH8),360),30)+MOD(MOD((BI8),360),30)+MOD(MOD((BJ8),360),30)+MOD(MOD((BK8),360),30)+MOD(MOD((BL8),360),30)+MOD(MOD((BM8),360),30))/30))/12),".",MOD(INT(MOD((BH8),360)/30)+INT(MOD((BI8),360)/30)+INT(MOD((BJ8),360)/30)+INT(MOD((BK8),360)/30)+INT(MOD((BL8),360)/30)+INT(MOD((BM8),360)/30)+INT((MOD(MOD((BH8),360),30)+MOD(MOD((BI8),360),30)+MOD(MOD((BJ8),360),30)+MOD(MOD((BK8),360),30)+MOD(MOD((BL8),360),30)+MOD(MOD((BM8),360),30))/30),12),".",INT(MOD(MOD(MOD((BH8),360),30)+MOD(MOD((BI8),360),30)+MOD(MOD((BJ8),360),30)+MOD(MOD((BK8),360),30)+MOD(MOD((BL8),360),30)+MOD(MOD((BM8),360),30),30))))</f>
        <v>4.7.10</v>
      </c>
      <c r="H8" s="407" t="str">
        <f t="shared" si="21"/>
        <v>4.7.10</v>
      </c>
      <c r="I8" s="407" t="str">
        <f t="shared" si="22"/>
        <v>4.7.10</v>
      </c>
      <c r="J8" s="407" t="str">
        <f t="shared" si="23"/>
        <v>0.0.0</v>
      </c>
      <c r="K8" s="407" t="str">
        <f t="shared" si="24"/>
        <v>0.0.0</v>
      </c>
      <c r="L8" s="407" t="str">
        <f t="shared" si="25"/>
        <v>0.0.0</v>
      </c>
      <c r="M8" s="407" t="str">
        <f t="shared" si="26"/>
        <v>0.0.0</v>
      </c>
      <c r="N8" s="408" t="str">
        <f t="shared" si="27"/>
        <v>0.0.0</v>
      </c>
      <c r="O8" s="930">
        <v>15</v>
      </c>
      <c r="P8" s="417">
        <v>42907</v>
      </c>
      <c r="Q8" s="417"/>
      <c r="R8" s="417"/>
      <c r="S8" s="417"/>
      <c r="T8" s="417"/>
      <c r="U8" s="417"/>
      <c r="V8" s="714"/>
      <c r="W8" s="714"/>
      <c r="X8" s="417"/>
      <c r="Y8" s="417"/>
      <c r="Z8" s="714"/>
      <c r="AA8" s="714"/>
      <c r="AB8" s="417"/>
      <c r="AC8" s="417"/>
      <c r="AD8" s="714"/>
      <c r="AE8" s="714"/>
      <c r="AF8" s="417"/>
      <c r="AG8" s="417"/>
      <c r="AH8" s="714"/>
      <c r="AI8" s="714"/>
      <c r="AJ8" s="417"/>
      <c r="AK8" s="417"/>
      <c r="AL8" s="714"/>
      <c r="AM8" s="714"/>
      <c r="AN8" s="417"/>
      <c r="AO8" s="417"/>
      <c r="AP8" s="714"/>
      <c r="AQ8" s="714"/>
      <c r="AR8" s="417"/>
      <c r="AS8" s="417"/>
      <c r="AT8" s="714"/>
      <c r="AU8" s="714"/>
      <c r="AV8" s="417"/>
      <c r="AW8" s="417"/>
      <c r="AX8" s="716"/>
      <c r="AY8" s="716"/>
      <c r="AZ8" s="635"/>
      <c r="BA8" s="635"/>
      <c r="BB8" s="716"/>
      <c r="BC8" s="716"/>
      <c r="BD8" s="635"/>
      <c r="BE8" s="635"/>
      <c r="BF8" s="717"/>
      <c r="BG8" s="717"/>
      <c r="BH8" s="432">
        <f t="shared" si="1"/>
        <v>1660</v>
      </c>
      <c r="BI8" s="432">
        <f t="shared" si="2"/>
        <v>0</v>
      </c>
      <c r="BJ8" s="432">
        <f t="shared" si="28"/>
        <v>0</v>
      </c>
      <c r="BK8" s="432">
        <f t="shared" si="29"/>
        <v>0</v>
      </c>
      <c r="BL8" s="432">
        <f t="shared" si="30"/>
        <v>0</v>
      </c>
      <c r="BM8" s="436">
        <f t="shared" si="31"/>
        <v>0</v>
      </c>
      <c r="BN8" s="462">
        <v>0.65</v>
      </c>
      <c r="BO8" s="427">
        <f t="shared" si="3"/>
        <v>28</v>
      </c>
      <c r="BP8" s="774"/>
      <c r="BQ8" s="700"/>
      <c r="BR8" s="419"/>
      <c r="BS8" s="700"/>
      <c r="BT8" s="700"/>
      <c r="BU8" s="700"/>
      <c r="BV8" s="427">
        <f t="shared" si="4"/>
        <v>25</v>
      </c>
      <c r="BW8" s="427"/>
      <c r="BX8" s="432">
        <v>10</v>
      </c>
      <c r="BY8" s="700"/>
      <c r="BZ8" s="432"/>
      <c r="CA8" s="700"/>
      <c r="CB8" s="432"/>
      <c r="CC8" s="700"/>
      <c r="CD8" s="432"/>
      <c r="CE8" s="404">
        <f>IF(OR(C8=0,CD8="Д"),0,IF(AND(C8&gt;0,E8=0),VLOOKUP(C8,звания!A:B,2,FALSE)/((EOMONTH($G$3,0)+1)-$G$3)*BO8+VLOOKUP(C8,звания!A:B,2,FALSE)/((EOMONTH($G$3,0)+1)-$G$3)*BR8+VLOOKUP(C8,звания!A:B,2,FALSE)/((EOMONTH($G$3,0)+1)-$G$3)*BU8,IF(AND(C8&gt;0,E8&gt;0,F8&gt;=$G$3,BO8=(EOMONTH($G$3,0)+1)-$G$3),(VLOOKUP(E8,звания!A:B,2,FALSE)/(EOMONTH($G$3,0)-$G$3+1))*(F8-$G$3)+(VLOOKUP(C8,звания!A:B,2,FALSE)/(EOMONTH($G$3,0)-$G$3+1))*((EOMONTH($G$3,0)-$G$3+1)-(F8-$G$3)),IF(AND(C8&gt;0,E8&gt;0,F8&gt;$G$3,BO8&lt;(EOMONTH($G$3,0)+1)-$G$3,BO8&lt;&gt;0),VLOOKUP(E8,звания!A:B,2,FALSE)/((EOMONTH($G$3,0)+1)-$G$3)*((F8-$G$3)-(((EOMONTH($G$3,0)+1)-$G$3)-BO8-BU8-BR8))+VLOOKUP(C8,звания!A:B,2,FALSE)/((EOMONTH($G$3,0)+1)-$G$3)*(((EOMONTH($G$3,0)+1)-F8)),IF(F8&lt;$G$3,(VLOOKUP(C8,звания!A:B,2,FALSE)-VLOOKUP(E8,звания!A:B,2,FALSE))/((EOMONTH($BN$3,0)+1)-$BN$3)*(EOMONTH($BN$3,0)+1-F8)+VLOOKUP(C8,звания!A:B,2,FALSE)/((EOMONTH($G$3,0)+1)-$G$3)*BO8+VLOOKUP(C8,звания!A:B,2,FALSE)/((EOMONTH($G$3,0)+1)-$G$3)*BU8+VLOOKUP(C8,звания!A:B,2,FALSE)/((EOMONTH($G$3,0)+1)-$G$3)*BR8,0)))))</f>
        <v>1130</v>
      </c>
      <c r="CF8" s="404">
        <f>IF(OR(CD8="Д",C8=0),0,IF(B8="Виключений зі списків",IF(BS8=0,(VLOOKUP(O8,звания!$D$2:$E$62,2,FALSE))/(EOMONTH($B$3,0)+1-$B$3)*BO8+(VLOOKUP(BQ8,звания!$D$2:$E$62,2,FALSE))/(EOMONTH($B$3,0)+1-$B$3)*BR8,(((VLOOKUP(O8,звания!$D$2:$E$62,2,FALSE))/(EOMONTH($B$3,0)+1-$B$3))*BO8)+(VLOOKUP(BQ8,звания!$D$2:$E$62,2,FALSE))/(EOMONTH($B$3,0)+1-$B$3)*BR8+(VLOOKUP(BS8,звания!$D$2:$E$62,2,FALSE))/(EOMONTH($B$3,0)+1-$B$3)*BU8),IF(BS8=0,(VLOOKUP(O8,звания!$D$2:$E$62,2,FALSE))/(EOMONTH($G$3,0)+1-$G$3)*BO8+(VLOOKUP(BQ8,звания!$D$2:$E$62,2,FALSE))/(EOMONTH($G$3,0)+1-$G$3)*BR8,(((VLOOKUP(O8,звания!$D$2:$E$62,2,FALSE))/(EOMONTH($G$3,0)+1-$G$3))*BO8)+(VLOOKUP(BQ8,звания!$D$2:$E$62,2,FALSE))/(EOMONTH($G$3,0)+1-$G$3)*BR8+(VLOOKUP(BS8,звания!$D$2:$E$62,2,FALSE))/(EOMONTH($G$3,0)+1-$G$3)*BU8+IF(BT8=0,0,(VLOOKUP(BS8,звания!$D$2:$E$62,2,FALSE))/(EOMONTH($BN$3,0)+1-$BN$3)*BT8-(VLOOKUP(O8,звания!$D$2:$E$62,2,FALSE))/(EOMONTH($BN$3,0)+1-$BN$3)*BT8))))</f>
        <v>3810</v>
      </c>
      <c r="CG8" s="404">
        <f t="shared" si="5"/>
        <v>1235</v>
      </c>
      <c r="CH8" s="404">
        <f>IF(BW8=0,CF8*BX8%,IF(BW8&gt;0,((VLOOKUP(O8,звания!$D$2:$E$62,2,FALSE)/(EOMONTH($G$3,0)+1-$G$3)*BW8)*BX8%)))</f>
        <v>381</v>
      </c>
      <c r="CI8" s="404">
        <f>IF(BY8=0,CF8*BZ8%,IF(BY8&gt;0,(VLOOKUP(O8,звания!$D$2:$E$62,2,FALSE)/(EOMONTH($G$3,0)+1-$G$3)*BO8)*BZ8%)+(VLOOKUP(BS8,звания!$D$2:$E$62,2,FALSE)/(EOMONTH($G$3,0)+1-$G$3)*BU8)*BZ8%)</f>
        <v>0</v>
      </c>
      <c r="CJ8" s="404">
        <f>IF(CA8=0,CF8*CB8%,IF(CA8&gt;0,(VLOOKUP(O8,звания!$D$2:$E$62,2,FALSE)/(EOMONTH($G$3,0)+1-$G$3)*BO8)*CB8%)+(VLOOKUP(BS8,звания!$D$2:$E$62,2,FALSE)/(EOMONTH($G$3,0)+1-$G$3)*BU8)*CB8%)</f>
        <v>0</v>
      </c>
      <c r="CK8" s="404">
        <f>IF(CD8="Д",0,IF(CC8=0,CF8*CD8%,IF(CC8&gt;0,(VLOOKUP(O8,звания!$D$2:$E$62,2,FALSE)/(EOMONTH($G$3,0)+1-$G$3)*BO8)*CD8%)+(VLOOKUP(BS8,звания!$D$2:$E$62,2,FALSE)/(EOMONTH($G$3,0)+1-$G$3)*BU8)*CD8%))</f>
        <v>0</v>
      </c>
      <c r="CL8" s="404">
        <f>IF(BR8&gt;0,((VLOOKUP(C8,звания!$A$2:$B$62,2,FALSE)/(EOMONTH($G$3,0)+1-$G$3)*BO8+VLOOKUP(O8,звания!$D$2:$E$62,2,FALSE)/(EOMONTH($G$3,0)+1-$G$3)*BO8+(VLOOKUP(C8,звания!$A$2:$B$62,2,FALSE)/(EOMONTH($G$3,0)+1-$G$3)*BO8+VLOOKUP(O8,звания!$D$2:$E$62,2,FALSE)/(EOMONTH($G$3,0)+1-$G$3)*BO8)*BV8%)*BN8)+(VLOOKUP(C8,звания!$A$2:$B$62,2,FALSE)/(EOMONTH($G$3,0)+1-$G$3)*BU8+VLOOKUP(BS8,звания!$D$2:$E$62,2,FALSE)/(EOMONTH($G$3,0)+1-$G$3)*BU8+(VLOOKUP(C8,звания!$A$2:$B$62,2,FALSE)/(EOMONTH($G$3,0)+1-$G$3)*BU8+VLOOKUP(BS8,звания!$D$2:$E$62,2,FALSE)/(EOMONTH($G$3,0)+1-$G$3)*BU8)*BV8%)*BN8,(CE8+CF8+CG8)*BN8)</f>
        <v>4013.75</v>
      </c>
      <c r="CM8" s="636"/>
      <c r="CN8" s="404"/>
      <c r="CO8" s="432">
        <f t="shared" si="11"/>
        <v>3</v>
      </c>
      <c r="CP8" s="432"/>
      <c r="CQ8" s="637">
        <f>IF(CF8=0,0,IF((SUM(BH8:BM8)&gt;360),(VLOOKUP(O8,звания!$F$2:$G$62,2,FALSE))/100,VLOOKUP(O8,звания!$F$2:$H$62,3,FALSE)/100))</f>
        <v>2.33</v>
      </c>
      <c r="CR8" s="617">
        <f>IF(B8="Виключений зі списків",IF(AND(BU8=0,360-BH8&lt;0),(VLOOKUP(O8,звания!$D$2:$E$62,2,FALSE))/(EOMONTH($B$3,0)+1-$B$3)*BO8*CQ8,IF(AND(360-BH8&gt;=0,360-BH8&lt;(EOMONTH($B$3,0)+1-$B$3)),(CF8/(EOMONTH($B$3,0)-$B$3+1)*(360-BH8))*CQ8+(CF8/(EOMONTH($B$3,0)-$B$3+1)*((EOMONTH($B$3,0)-$B$3+1)-(360-BH8)))*VLOOKUP(O8,звания!$F$2:$H$62,2,FALSE)/100,((((VLOOKUP(O8,звания!$D$2:$E$62,2,FALSE))/(EOMONTH($B$3,0)+1-$B$3)*BO8*CQ8+(VLOOKUP(BS8,звания!$D$2:$E$62,2,FALSE))/(EOMONTH($B$3,0)+1-$B$3)*BU8*(VLOOKUP(BS8,звания!$F$2:$G$62,2,FALSE)*0.01)+(IF(BT8=0,0,(VLOOKUP(BS8,звания!$D$2:$E$62,2,FALSE)/(EOMONTH($G$3,0)+1-$G$3)*BT8*(VLOOKUP(BS8,звания!$F$2:$G$62,2,FALSE)))*0.01-(VLOOKUP(O8,звания!$D$2:$E$62,2,FALSE)/(EOMONTH($G$3,0)+1-$G$3)*BT8*(VLOOKUP(O8,звания!$F$2:$G$62,2,FALSE)))*0.01)))))/100*(100-CP8))),(IF(AND(BU8=0,360-BH8&lt;0,CP8=0),(VLOOKUP(O8,звания!$D$2:$E$62,2,FALSE))/(EOMONTH($G$3,0)+1-$G$3)*BO8*CQ8,IF(AND(360-BH8&gt;=0,360-BH8&lt;(EOMONTH($G$3,0)+1-$G$3)),(CF8/(EOMONTH($G$3,0)-$G$3+1)*(360-BH8))*CQ8+(CF8/(EOMONTH($G$3,0)-$G$3+1)*((EOMONTH($G$3,0)-$G$3+1)-(360-BH8)))*VLOOKUP(O8,звания!$F$2:$H$62,2,FALSE)/100,((((VLOOKUP(O8,звания!$D$2:$E$62,2,FALSE))/(EOMONTH($G$3,0)+1-$G$3)*BO8*CQ8+(VLOOKUP(BS8,звания!$D$2:$E$62,2,FALSE))/(EOMONTH($G$3,0)+1-$G$3)*BU8*(VLOOKUP(BS8,звания!$F$2:$G$62,2,FALSE)*0.01)))/100*(100-CP8)+(IF(BT8=0,0,(VLOOKUP(BS8,звания!$D$2:$E$62,2,FALSE)/(EOMONTH($BN$3,0)+1-$BN$3)*BT8*(VLOOKUP(BS8,звания!$F$2:$G$62,2,FALSE)))*0.01-(VLOOKUP(O8,звания!$D$2:$E$62,2,FALSE)/(EOMONTH($BN$3,0)+1-$BN$3)*BT8*(VLOOKUP(O8,звания!$F$2:$G$62,2,FALSE)))*0.01)))))))</f>
        <v>8877.2999999999993</v>
      </c>
      <c r="CS8" s="416">
        <f t="shared" si="6"/>
        <v>19447.05</v>
      </c>
      <c r="CT8" s="403"/>
      <c r="CU8" s="403"/>
      <c r="CV8" s="404">
        <f t="shared" si="12"/>
        <v>672.35</v>
      </c>
      <c r="CW8" s="426">
        <f t="shared" si="32"/>
        <v>20119.400000000001</v>
      </c>
      <c r="CX8" s="404">
        <f t="shared" si="7"/>
        <v>3621.49</v>
      </c>
      <c r="CY8" s="1174">
        <v>5</v>
      </c>
      <c r="CZ8" s="404">
        <f t="shared" si="8"/>
        <v>247.9</v>
      </c>
      <c r="DA8" s="404"/>
      <c r="DB8" s="403"/>
      <c r="DC8" s="404"/>
      <c r="DD8" s="426">
        <f t="shared" si="9"/>
        <v>3869.39</v>
      </c>
      <c r="DE8" s="426">
        <f t="shared" si="33"/>
        <v>4278.3500000000004</v>
      </c>
      <c r="DF8" s="404">
        <f t="shared" si="10"/>
        <v>3621.49</v>
      </c>
      <c r="DG8" s="426">
        <f t="shared" si="14"/>
        <v>19871.5</v>
      </c>
      <c r="DH8" s="426">
        <f t="shared" si="15"/>
        <v>0</v>
      </c>
      <c r="DI8" s="426"/>
      <c r="DJ8" s="422" t="str">
        <f t="shared" si="34"/>
        <v xml:space="preserve">30 від 01.03   </v>
      </c>
      <c r="DK8" s="113" t="s">
        <v>879</v>
      </c>
      <c r="DL8" s="28" t="s">
        <v>880</v>
      </c>
      <c r="DM8" s="28" t="s">
        <v>881</v>
      </c>
      <c r="DN8" s="28" t="s">
        <v>882</v>
      </c>
      <c r="DO8" s="902">
        <v>3557913291</v>
      </c>
      <c r="DP8" s="888"/>
      <c r="DQ8" s="817"/>
      <c r="DR8" s="818"/>
      <c r="DS8" s="819"/>
      <c r="DT8" s="820"/>
      <c r="DU8" s="124"/>
      <c r="DV8" s="110"/>
      <c r="DZ8" s="105"/>
      <c r="EH8" s="543">
        <f t="shared" si="35"/>
        <v>1</v>
      </c>
      <c r="EI8" s="404" t="str">
        <f t="shared" si="36"/>
        <v>л-т</v>
      </c>
      <c r="EJ8" s="29" t="str">
        <f t="shared" si="37"/>
        <v>Кілівник Р.Є.</v>
      </c>
      <c r="EK8" s="50"/>
      <c r="EL8" s="29"/>
      <c r="EM8" s="50"/>
      <c r="EN8" s="50"/>
      <c r="EO8" s="50"/>
      <c r="EP8" s="29"/>
    </row>
    <row r="9" spans="1:146" ht="17.25" customHeight="1">
      <c r="A9" s="427">
        <v>6</v>
      </c>
      <c r="B9" s="869" t="s">
        <v>779</v>
      </c>
      <c r="C9" s="914" t="s">
        <v>701</v>
      </c>
      <c r="D9" s="404" t="str">
        <f t="shared" si="20"/>
        <v>Івашов С.О.</v>
      </c>
      <c r="E9" s="416"/>
      <c r="F9" s="417"/>
      <c r="G9" s="409" t="str">
        <f t="shared" si="38"/>
        <v>15.11.12</v>
      </c>
      <c r="H9" s="407" t="str">
        <f t="shared" si="21"/>
        <v>15.11.12</v>
      </c>
      <c r="I9" s="407" t="str">
        <f t="shared" si="22"/>
        <v>15.11.12</v>
      </c>
      <c r="J9" s="407" t="str">
        <f t="shared" si="23"/>
        <v>0.0.0</v>
      </c>
      <c r="K9" s="407" t="str">
        <f t="shared" si="24"/>
        <v>0.0.0</v>
      </c>
      <c r="L9" s="407" t="str">
        <f t="shared" si="25"/>
        <v>0.0.0</v>
      </c>
      <c r="M9" s="407" t="str">
        <f t="shared" si="26"/>
        <v>0.0.0</v>
      </c>
      <c r="N9" s="408" t="str">
        <f t="shared" si="27"/>
        <v>0.0.0</v>
      </c>
      <c r="O9" s="930">
        <v>20</v>
      </c>
      <c r="P9" s="417">
        <v>38767</v>
      </c>
      <c r="Q9" s="417"/>
      <c r="R9" s="417"/>
      <c r="S9" s="417"/>
      <c r="T9" s="417"/>
      <c r="U9" s="417"/>
      <c r="V9" s="714"/>
      <c r="W9" s="714"/>
      <c r="X9" s="417"/>
      <c r="Y9" s="417"/>
      <c r="Z9" s="714"/>
      <c r="AA9" s="714"/>
      <c r="AB9" s="417"/>
      <c r="AC9" s="417"/>
      <c r="AD9" s="714"/>
      <c r="AE9" s="714"/>
      <c r="AF9" s="417"/>
      <c r="AG9" s="417"/>
      <c r="AH9" s="714"/>
      <c r="AI9" s="714"/>
      <c r="AJ9" s="417"/>
      <c r="AK9" s="417"/>
      <c r="AL9" s="714"/>
      <c r="AM9" s="714"/>
      <c r="AN9" s="417"/>
      <c r="AO9" s="417"/>
      <c r="AP9" s="714"/>
      <c r="AQ9" s="714"/>
      <c r="AR9" s="417"/>
      <c r="AS9" s="417"/>
      <c r="AT9" s="714"/>
      <c r="AU9" s="714"/>
      <c r="AV9" s="417"/>
      <c r="AW9" s="417"/>
      <c r="AX9" s="716"/>
      <c r="AY9" s="716"/>
      <c r="AZ9" s="635"/>
      <c r="BA9" s="635"/>
      <c r="BB9" s="716"/>
      <c r="BC9" s="716"/>
      <c r="BD9" s="635"/>
      <c r="BE9" s="635"/>
      <c r="BF9" s="717"/>
      <c r="BG9" s="717"/>
      <c r="BH9" s="432">
        <f t="shared" si="1"/>
        <v>5742</v>
      </c>
      <c r="BI9" s="432">
        <f t="shared" si="2"/>
        <v>0</v>
      </c>
      <c r="BJ9" s="432">
        <f t="shared" si="28"/>
        <v>0</v>
      </c>
      <c r="BK9" s="432">
        <f t="shared" si="29"/>
        <v>0</v>
      </c>
      <c r="BL9" s="432">
        <f t="shared" si="30"/>
        <v>0</v>
      </c>
      <c r="BM9" s="436">
        <f t="shared" si="31"/>
        <v>0</v>
      </c>
      <c r="BN9" s="462">
        <v>0.65</v>
      </c>
      <c r="BO9" s="427">
        <f t="shared" si="3"/>
        <v>28</v>
      </c>
      <c r="BP9" s="725"/>
      <c r="BQ9" s="700"/>
      <c r="BR9" s="419"/>
      <c r="BS9" s="700"/>
      <c r="BT9" s="700"/>
      <c r="BU9" s="700"/>
      <c r="BV9" s="427">
        <f t="shared" si="4"/>
        <v>40</v>
      </c>
      <c r="BW9" s="427"/>
      <c r="BX9" s="432"/>
      <c r="BY9" s="700"/>
      <c r="BZ9" s="432"/>
      <c r="CA9" s="700"/>
      <c r="CB9" s="432"/>
      <c r="CC9" s="700"/>
      <c r="CD9" s="432"/>
      <c r="CE9" s="404">
        <f>IF(OR(C9=0,CD9="Д"),0,IF(AND(C9&gt;0,E9=0),VLOOKUP(C9,звания!A:B,2,FALSE)/((EOMONTH($G$3,0)+1)-$G$3)*BO9+VLOOKUP(C9,звания!A:B,2,FALSE)/((EOMONTH($G$3,0)+1)-$G$3)*BR9+VLOOKUP(C9,звания!A:B,2,FALSE)/((EOMONTH($G$3,0)+1)-$G$3)*BU9,IF(AND(C9&gt;0,E9&gt;0,F9&gt;=$G$3,BO9=(EOMONTH($G$3,0)+1)-$G$3),(VLOOKUP(E9,звания!A:B,2,FALSE)/(EOMONTH($G$3,0)-$G$3+1))*(F9-$G$3)+(VLOOKUP(C9,звания!A:B,2,FALSE)/(EOMONTH($G$3,0)-$G$3+1))*((EOMONTH($G$3,0)-$G$3+1)-(F9-$G$3)),IF(AND(C9&gt;0,E9&gt;0,F9&gt;$G$3,BO9&lt;(EOMONTH($G$3,0)+1)-$G$3,BO9&lt;&gt;0),VLOOKUP(E9,звания!A:B,2,FALSE)/((EOMONTH($G$3,0)+1)-$G$3)*((F9-$G$3)-(((EOMONTH($G$3,0)+1)-$G$3)-BO9-BU9-BR9))+VLOOKUP(C9,звания!A:B,2,FALSE)/((EOMONTH($G$3,0)+1)-$G$3)*(((EOMONTH($G$3,0)+1)-F9)),IF(F9&lt;$G$3,(VLOOKUP(C9,звания!A:B,2,FALSE)-VLOOKUP(E9,звания!A:B,2,FALSE))/((EOMONTH($BN$3,0)+1)-$BN$3)*(EOMONTH($BN$3,0)+1-F9)+VLOOKUP(C9,звания!A:B,2,FALSE)/((EOMONTH($G$3,0)+1)-$G$3)*BO9+VLOOKUP(C9,звания!A:B,2,FALSE)/((EOMONTH($G$3,0)+1)-$G$3)*BU9+VLOOKUP(C9,звания!A:B,2,FALSE)/((EOMONTH($G$3,0)+1)-$G$3)*BR9,0)))))</f>
        <v>1020</v>
      </c>
      <c r="CF9" s="404">
        <f>IF(OR(CD9="Д",C9=0),0,IF(B9="Виключений зі списків",IF(BS9=0,(VLOOKUP(O9,звания!$D$2:$E$62,2,FALSE))/(EOMONTH($B$3,0)+1-$B$3)*BO9+(VLOOKUP(BQ9,звания!$D$2:$E$62,2,FALSE))/(EOMONTH($B$3,0)+1-$B$3)*BR9,(((VLOOKUP(O9,звания!$D$2:$E$62,2,FALSE))/(EOMONTH($B$3,0)+1-$B$3))*BO9)+(VLOOKUP(BQ9,звания!$D$2:$E$62,2,FALSE))/(EOMONTH($B$3,0)+1-$B$3)*BR9+(VLOOKUP(BS9,звания!$D$2:$E$62,2,FALSE))/(EOMONTH($B$3,0)+1-$B$3)*BU9),IF(BS9=0,(VLOOKUP(O9,звания!$D$2:$E$62,2,FALSE))/(EOMONTH($G$3,0)+1-$G$3)*BO9+(VLOOKUP(BQ9,звания!$D$2:$E$62,2,FALSE))/(EOMONTH($G$3,0)+1-$G$3)*BR9,(((VLOOKUP(O9,звания!$D$2:$E$62,2,FALSE))/(EOMONTH($G$3,0)+1-$G$3))*BO9)+(VLOOKUP(BQ9,звания!$D$2:$E$62,2,FALSE))/(EOMONTH($G$3,0)+1-$G$3)*BR9+(VLOOKUP(BS9,звания!$D$2:$E$62,2,FALSE))/(EOMONTH($G$3,0)+1-$G$3)*BU9+IF(BT9=0,0,(VLOOKUP(BS9,звания!$D$2:$E$62,2,FALSE))/(EOMONTH($BN$3,0)+1-$BN$3)*BT9-(VLOOKUP(O9,звания!$D$2:$E$62,2,FALSE))/(EOMONTH($BN$3,0)+1-$BN$3)*BT9))))</f>
        <v>4510</v>
      </c>
      <c r="CG9" s="404">
        <f t="shared" si="5"/>
        <v>2212</v>
      </c>
      <c r="CH9" s="404">
        <f>IF(BW9=0,CF9*BX9%,IF(BW9&gt;0,((VLOOKUP(O9,звания!$D$2:$E$62,2,FALSE)/(EOMONTH($G$3,0)+1-$G$3)*BW9)*BX9%)))</f>
        <v>0</v>
      </c>
      <c r="CI9" s="404">
        <f>IF(BY9=0,CF9*BZ9%,IF(BY9&gt;0,(VLOOKUP(O9,звания!$D$2:$E$62,2,FALSE)/(EOMONTH($G$3,0)+1-$G$3)*BO9)*BZ9%)+(VLOOKUP(BS9,звания!$D$2:$E$62,2,FALSE)/(EOMONTH($G$3,0)+1-$G$3)*BU9)*BZ9%)</f>
        <v>0</v>
      </c>
      <c r="CJ9" s="404">
        <f>IF(CA9=0,CF9*CB9%,IF(CA9&gt;0,(VLOOKUP(O9,звания!$D$2:$E$62,2,FALSE)/(EOMONTH($G$3,0)+1-$G$3)*BO9)*CB9%)+(VLOOKUP(BS9,звания!$D$2:$E$62,2,FALSE)/(EOMONTH($G$3,0)+1-$G$3)*BU9)*CB9%)</f>
        <v>0</v>
      </c>
      <c r="CK9" s="404">
        <f>IF(CD9="Д",0,IF(CC9=0,CF9*CD9%,IF(CC9&gt;0,(VLOOKUP(O9,звания!$D$2:$E$62,2,FALSE)/(EOMONTH($G$3,0)+1-$G$3)*BO9)*CD9%)+(VLOOKUP(BS9,звания!$D$2:$E$62,2,FALSE)/(EOMONTH($G$3,0)+1-$G$3)*BU9)*CD9%))</f>
        <v>0</v>
      </c>
      <c r="CL9" s="404">
        <f>IF(BR9&gt;0,((VLOOKUP(C9,звания!$A$2:$B$62,2,FALSE)/(EOMONTH($G$3,0)+1-$G$3)*BO9+VLOOKUP(O9,звания!$D$2:$E$62,2,FALSE)/(EOMONTH($G$3,0)+1-$G$3)*BO9+(VLOOKUP(C9,звания!$A$2:$B$62,2,FALSE)/(EOMONTH($G$3,0)+1-$G$3)*BO9+VLOOKUP(O9,звания!$D$2:$E$62,2,FALSE)/(EOMONTH($G$3,0)+1-$G$3)*BO9)*BV9%)*BN9)+(VLOOKUP(C9,звания!$A$2:$B$62,2,FALSE)/(EOMONTH($G$3,0)+1-$G$3)*BU9+VLOOKUP(BS9,звания!$D$2:$E$62,2,FALSE)/(EOMONTH($G$3,0)+1-$G$3)*BU9+(VLOOKUP(C9,звания!$A$2:$B$62,2,FALSE)/(EOMONTH($G$3,0)+1-$G$3)*BU9+VLOOKUP(BS9,звания!$D$2:$E$62,2,FALSE)/(EOMONTH($G$3,0)+1-$G$3)*BU9)*BV9%)*BN9,(CE9+CF9+CG9)*BN9)</f>
        <v>5032.3</v>
      </c>
      <c r="CM9" s="636"/>
      <c r="CN9" s="404"/>
      <c r="CO9" s="432">
        <f t="shared" si="11"/>
        <v>4</v>
      </c>
      <c r="CP9" s="432"/>
      <c r="CQ9" s="637">
        <f>IF(CF9=0,0,IF((SUM(BH9:BM9)&gt;360),(VLOOKUP(O9,звания!$F$2:$G$62,2,FALSE))/100,VLOOKUP(O9,звания!$F$2:$H$62,3,FALSE)/100))</f>
        <v>1.99</v>
      </c>
      <c r="CR9" s="617">
        <f>IF(B9="Виключений зі списків",IF(AND(BU9=0,360-BH9&lt;0),(VLOOKUP(O9,звания!$D$2:$E$62,2,FALSE))/(EOMONTH($B$3,0)+1-$B$3)*BO9*CQ9,IF(AND(360-BH9&gt;=0,360-BH9&lt;(EOMONTH($B$3,0)+1-$B$3)),(CF9/(EOMONTH($B$3,0)-$B$3+1)*(360-BH9))*CQ9+(CF9/(EOMONTH($B$3,0)-$B$3+1)*((EOMONTH($B$3,0)-$B$3+1)-(360-BH9)))*VLOOKUP(O9,звания!$F$2:$H$62,2,FALSE)/100,((((VLOOKUP(O9,звания!$D$2:$E$62,2,FALSE))/(EOMONTH($B$3,0)+1-$B$3)*BO9*CQ9+(VLOOKUP(BS9,звания!$D$2:$E$62,2,FALSE))/(EOMONTH($B$3,0)+1-$B$3)*BU9*(VLOOKUP(BS9,звания!$F$2:$G$62,2,FALSE)*0.01)+(IF(BT9=0,0,(VLOOKUP(BS9,звания!$D$2:$E$62,2,FALSE)/(EOMONTH($G$3,0)+1-$G$3)*BT9*(VLOOKUP(BS9,звания!$F$2:$G$62,2,FALSE)))*0.01-(VLOOKUP(O9,звания!$D$2:$E$62,2,FALSE)/(EOMONTH($G$3,0)+1-$G$3)*BT9*(VLOOKUP(O9,звания!$F$2:$G$62,2,FALSE)))*0.01)))))/100*(100-CP9))),(IF(AND(BU9=0,360-BH9&lt;0,CP9=0),(VLOOKUP(O9,звания!$D$2:$E$62,2,FALSE))/(EOMONTH($G$3,0)+1-$G$3)*BO9*CQ9,IF(AND(360-BH9&gt;=0,360-BH9&lt;(EOMONTH($G$3,0)+1-$G$3)),(CF9/(EOMONTH($G$3,0)-$G$3+1)*(360-BH9))*CQ9+(CF9/(EOMONTH($G$3,0)-$G$3+1)*((EOMONTH($G$3,0)-$G$3+1)-(360-BH9)))*VLOOKUP(O9,звания!$F$2:$H$62,2,FALSE)/100,((((VLOOKUP(O9,звания!$D$2:$E$62,2,FALSE))/(EOMONTH($G$3,0)+1-$G$3)*BO9*CQ9+(VLOOKUP(BS9,звания!$D$2:$E$62,2,FALSE))/(EOMONTH($G$3,0)+1-$G$3)*BU9*(VLOOKUP(BS9,звания!$F$2:$G$62,2,FALSE)*0.01)))/100*(100-CP9)+(IF(BT9=0,0,(VLOOKUP(BS9,звания!$D$2:$E$62,2,FALSE)/(EOMONTH($BN$3,0)+1-$BN$3)*BT9*(VLOOKUP(BS9,звания!$F$2:$G$62,2,FALSE)))*0.01-(VLOOKUP(O9,звания!$D$2:$E$62,2,FALSE)/(EOMONTH($BN$3,0)+1-$BN$3)*BT9*(VLOOKUP(O9,звания!$F$2:$G$62,2,FALSE)))*0.01)))))))</f>
        <v>8974.9</v>
      </c>
      <c r="CS9" s="416">
        <f t="shared" si="6"/>
        <v>21749.200000000001</v>
      </c>
      <c r="CT9" s="403"/>
      <c r="CU9" s="403"/>
      <c r="CV9" s="404">
        <f t="shared" si="12"/>
        <v>672.35</v>
      </c>
      <c r="CW9" s="426">
        <f t="shared" si="32"/>
        <v>22421.55</v>
      </c>
      <c r="CX9" s="404">
        <f t="shared" si="7"/>
        <v>4035.88</v>
      </c>
      <c r="CY9" s="1174">
        <v>5</v>
      </c>
      <c r="CZ9" s="404">
        <f t="shared" si="8"/>
        <v>276.27</v>
      </c>
      <c r="DA9" s="404"/>
      <c r="DB9" s="403"/>
      <c r="DC9" s="404"/>
      <c r="DD9" s="426">
        <f t="shared" si="9"/>
        <v>4312.1499999999996</v>
      </c>
      <c r="DE9" s="426">
        <f t="shared" si="33"/>
        <v>4784.82</v>
      </c>
      <c r="DF9" s="404">
        <f t="shared" si="10"/>
        <v>4035.88</v>
      </c>
      <c r="DG9" s="426">
        <f t="shared" si="14"/>
        <v>22145.279999999999</v>
      </c>
      <c r="DH9" s="426">
        <f t="shared" si="15"/>
        <v>0</v>
      </c>
      <c r="DI9" s="421"/>
      <c r="DJ9" s="422" t="str">
        <f t="shared" si="34"/>
        <v xml:space="preserve">30 від 01.03   </v>
      </c>
      <c r="DK9" s="113" t="s">
        <v>883</v>
      </c>
      <c r="DL9" s="28" t="s">
        <v>884</v>
      </c>
      <c r="DM9" s="28" t="s">
        <v>885</v>
      </c>
      <c r="DN9" s="28" t="s">
        <v>878</v>
      </c>
      <c r="DO9" s="900">
        <v>3222406233</v>
      </c>
      <c r="DP9" s="888"/>
      <c r="DQ9" s="817"/>
      <c r="DR9" s="818"/>
      <c r="DS9" s="819"/>
      <c r="DT9" s="820"/>
      <c r="DU9" s="124"/>
      <c r="DV9" s="110"/>
      <c r="DZ9" s="105"/>
      <c r="EH9" s="543">
        <f t="shared" si="35"/>
        <v>2</v>
      </c>
      <c r="EI9" s="404" t="str">
        <f t="shared" si="36"/>
        <v>майст с-нт</v>
      </c>
      <c r="EJ9" s="29" t="str">
        <f t="shared" si="37"/>
        <v>Івашов С.О.</v>
      </c>
      <c r="EK9" s="50"/>
      <c r="EL9" s="29"/>
      <c r="EM9" s="50"/>
      <c r="EN9" s="50"/>
      <c r="EO9" s="50"/>
      <c r="EP9" s="29"/>
    </row>
    <row r="10" spans="1:146" ht="17.25" hidden="1" customHeight="1">
      <c r="A10" s="402"/>
      <c r="B10" s="871"/>
      <c r="C10" s="911"/>
      <c r="D10" s="405" t="str">
        <f t="shared" si="20"/>
        <v xml:space="preserve"> </v>
      </c>
      <c r="E10" s="416"/>
      <c r="F10" s="417"/>
      <c r="G10" s="406" t="str">
        <f t="shared" si="38"/>
        <v>0.0.0</v>
      </c>
      <c r="H10" s="407" t="str">
        <f t="shared" si="21"/>
        <v>0.0.0</v>
      </c>
      <c r="I10" s="407" t="str">
        <f t="shared" si="22"/>
        <v>0.0.0</v>
      </c>
      <c r="J10" s="407" t="str">
        <f t="shared" si="23"/>
        <v>0.0.0</v>
      </c>
      <c r="K10" s="407" t="str">
        <f t="shared" si="24"/>
        <v>0.0.0</v>
      </c>
      <c r="L10" s="407" t="str">
        <f t="shared" si="25"/>
        <v>0.0.0</v>
      </c>
      <c r="M10" s="407" t="str">
        <f t="shared" si="26"/>
        <v>0.0.0</v>
      </c>
      <c r="N10" s="408" t="str">
        <f t="shared" si="27"/>
        <v>0.0.0</v>
      </c>
      <c r="O10" s="930"/>
      <c r="P10" s="417"/>
      <c r="Q10" s="417"/>
      <c r="R10" s="417"/>
      <c r="S10" s="417"/>
      <c r="T10" s="417"/>
      <c r="U10" s="417"/>
      <c r="V10" s="714"/>
      <c r="W10" s="714"/>
      <c r="X10" s="417"/>
      <c r="Y10" s="417"/>
      <c r="Z10" s="714"/>
      <c r="AA10" s="714"/>
      <c r="AB10" s="417"/>
      <c r="AC10" s="417"/>
      <c r="AD10" s="714"/>
      <c r="AE10" s="714"/>
      <c r="AF10" s="417"/>
      <c r="AG10" s="417"/>
      <c r="AH10" s="714"/>
      <c r="AI10" s="714"/>
      <c r="AJ10" s="417"/>
      <c r="AK10" s="417"/>
      <c r="AL10" s="714"/>
      <c r="AM10" s="714"/>
      <c r="AN10" s="417"/>
      <c r="AO10" s="417"/>
      <c r="AP10" s="714"/>
      <c r="AQ10" s="714"/>
      <c r="AR10" s="417"/>
      <c r="AS10" s="417"/>
      <c r="AT10" s="714"/>
      <c r="AU10" s="714"/>
      <c r="AV10" s="417"/>
      <c r="AW10" s="417"/>
      <c r="AX10" s="716"/>
      <c r="AY10" s="716"/>
      <c r="AZ10" s="635"/>
      <c r="BA10" s="635"/>
      <c r="BB10" s="716"/>
      <c r="BC10" s="716"/>
      <c r="BD10" s="635"/>
      <c r="BE10" s="635"/>
      <c r="BF10" s="717"/>
      <c r="BG10" s="717"/>
      <c r="BH10" s="432">
        <f t="shared" si="1"/>
        <v>0</v>
      </c>
      <c r="BI10" s="432">
        <f t="shared" si="2"/>
        <v>0</v>
      </c>
      <c r="BJ10" s="432">
        <f t="shared" si="28"/>
        <v>0</v>
      </c>
      <c r="BK10" s="432">
        <f t="shared" si="29"/>
        <v>0</v>
      </c>
      <c r="BL10" s="432">
        <f t="shared" si="30"/>
        <v>0</v>
      </c>
      <c r="BM10" s="436">
        <f t="shared" si="31"/>
        <v>0</v>
      </c>
      <c r="BN10" s="462">
        <v>0.65</v>
      </c>
      <c r="BO10" s="427">
        <f t="shared" si="3"/>
        <v>0</v>
      </c>
      <c r="BP10" s="419"/>
      <c r="BQ10" s="700"/>
      <c r="BR10" s="419"/>
      <c r="BS10" s="700"/>
      <c r="BT10" s="700"/>
      <c r="BU10" s="700"/>
      <c r="BV10" s="427">
        <f t="shared" si="4"/>
        <v>0</v>
      </c>
      <c r="BW10" s="419"/>
      <c r="BX10" s="781"/>
      <c r="BY10" s="700"/>
      <c r="BZ10" s="432"/>
      <c r="CA10" s="700"/>
      <c r="CB10" s="432"/>
      <c r="CC10" s="700"/>
      <c r="CD10" s="432"/>
      <c r="CE10" s="404">
        <f>IF(OR(C10=0,CD10="Д"),0,IF(AND(C10&gt;0,E10=0),VLOOKUP(C10,звания!A:B,2,FALSE)/((EOMONTH($G$3,0)+1)-$G$3)*BO10+VLOOKUP(C10,звания!A:B,2,FALSE)/((EOMONTH($G$3,0)+1)-$G$3)*BR10+VLOOKUP(C10,звания!A:B,2,FALSE)/((EOMONTH($G$3,0)+1)-$G$3)*BU10,IF(AND(C10&gt;0,E10&gt;0,F10&gt;=$G$3,BO10=(EOMONTH($G$3,0)+1)-$G$3),(VLOOKUP(E10,звания!A:B,2,FALSE)/(EOMONTH($G$3,0)-$G$3+1))*(F10-$G$3)+(VLOOKUP(C10,звания!A:B,2,FALSE)/(EOMONTH($G$3,0)-$G$3+1))*((EOMONTH($G$3,0)-$G$3+1)-(F10-$G$3)),IF(AND(C10&gt;0,E10&gt;0,F10&gt;$G$3,BO10&lt;(EOMONTH($G$3,0)+1)-$G$3,BO10&lt;&gt;0),VLOOKUP(E10,звания!A:B,2,FALSE)/((EOMONTH($G$3,0)+1)-$G$3)*((F10-$G$3)-(((EOMONTH($G$3,0)+1)-$G$3)-BO10-BU10-BR10))+VLOOKUP(C10,звания!A:B,2,FALSE)/((EOMONTH($G$3,0)+1)-$G$3)*(((EOMONTH($G$3,0)+1)-F10)),IF(F10&lt;$G$3,(VLOOKUP(C10,звания!A:B,2,FALSE)-VLOOKUP(E10,звания!A:B,2,FALSE))/((EOMONTH($BN$3,0)+1)-$BN$3)*(EOMONTH($BN$3,0)+1-F10)+VLOOKUP(C10,звания!A:B,2,FALSE)/((EOMONTH($G$3,0)+1)-$G$3)*BO10+VLOOKUP(C10,звания!A:B,2,FALSE)/((EOMONTH($G$3,0)+1)-$G$3)*BU10+VLOOKUP(C10,звания!A:B,2,FALSE)/((EOMONTH($G$3,0)+1)-$G$3)*BR10,0)))))</f>
        <v>0</v>
      </c>
      <c r="CF10" s="404">
        <f>IF(OR(CD10="Д",C10=0),0,IF(B10="Виключений зі списків",IF(BS10=0,(VLOOKUP(O10,звания!$D$2:$E$62,2,FALSE))/(EOMONTH($B$3,0)+1-$B$3)*BO10+(VLOOKUP(BQ10,звания!$D$2:$E$62,2,FALSE))/(EOMONTH($B$3,0)+1-$B$3)*BR10,(((VLOOKUP(O10,звания!$D$2:$E$62,2,FALSE))/(EOMONTH($B$3,0)+1-$B$3))*BO10)+(VLOOKUP(BQ10,звания!$D$2:$E$62,2,FALSE))/(EOMONTH($B$3,0)+1-$B$3)*BR10+(VLOOKUP(BS10,звания!$D$2:$E$62,2,FALSE))/(EOMONTH($B$3,0)+1-$B$3)*BU10),IF(BS10=0,(VLOOKUP(O10,звания!$D$2:$E$62,2,FALSE))/(EOMONTH($G$3,0)+1-$G$3)*BO10+(VLOOKUP(BQ10,звания!$D$2:$E$62,2,FALSE))/(EOMONTH($G$3,0)+1-$G$3)*BR10,(((VLOOKUP(O10,звания!$D$2:$E$62,2,FALSE))/(EOMONTH($G$3,0)+1-$G$3))*BO10)+(VLOOKUP(BQ10,звания!$D$2:$E$62,2,FALSE))/(EOMONTH($G$3,0)+1-$G$3)*BR10+(VLOOKUP(BS10,звания!$D$2:$E$62,2,FALSE))/(EOMONTH($G$3,0)+1-$G$3)*BU10+IF(BT10=0,0,(VLOOKUP(BS10,звания!$D$2:$E$62,2,FALSE))/(EOMONTH($BN$3,0)+1-$BN$3)*BT10-(VLOOKUP(O10,звания!$D$2:$E$62,2,FALSE))/(EOMONTH($BN$3,0)+1-$BN$3)*BT10))))</f>
        <v>0</v>
      </c>
      <c r="CG10" s="404">
        <f t="shared" si="5"/>
        <v>0</v>
      </c>
      <c r="CH10" s="404">
        <f>IF(BW10=0,CF10*BX10%,IF(BW10&gt;0,((VLOOKUP(O10,звания!$D$2:$E$62,2,FALSE)/(EOMONTH($G$3,0)+1-$G$3)*BW10)*BX10%)))</f>
        <v>0</v>
      </c>
      <c r="CI10" s="404">
        <f>IF(BY10=0,CF10*BZ10%,IF(BY10&gt;0,(VLOOKUP(O10,звания!$D$2:$E$62,2,FALSE)/(EOMONTH($G$3,0)+1-$G$3)*BO10)*BZ10%)+(VLOOKUP(BS10,звания!$D$2:$E$62,2,FALSE)/(EOMONTH($G$3,0)+1-$G$3)*BU10)*BZ10%)</f>
        <v>0</v>
      </c>
      <c r="CJ10" s="404">
        <f>IF(CA10=0,CF10*CB10%,IF(CA10&gt;0,(VLOOKUP(O10,звания!$D$2:$E$62,2,FALSE)/(EOMONTH($G$3,0)+1-$G$3)*BO10)*CB10%)+(VLOOKUP(BS10,звания!$D$2:$E$62,2,FALSE)/(EOMONTH($G$3,0)+1-$G$3)*BU10)*CB10%)</f>
        <v>0</v>
      </c>
      <c r="CK10" s="404">
        <f>IF(CD10="Д",0,IF(CC10=0,CF10*CD10%,IF(CC10&gt;0,(VLOOKUP(O10,звания!$D$2:$E$62,2,FALSE)/(EOMONTH($G$3,0)+1-$G$3)*BO10)*CD10%)+(VLOOKUP(BS10,звания!$D$2:$E$62,2,FALSE)/(EOMONTH($G$3,0)+1-$G$3)*BU10)*CD10%))</f>
        <v>0</v>
      </c>
      <c r="CL10" s="404">
        <f>IF(BR10&gt;0,((VLOOKUP(C10,звания!$A$2:$B$62,2,FALSE)/(EOMONTH($G$3,0)+1-$G$3)*BO10+VLOOKUP(O10,звания!$D$2:$E$62,2,FALSE)/(EOMONTH($G$3,0)+1-$G$3)*BO10+(VLOOKUP(C10,звания!$A$2:$B$62,2,FALSE)/(EOMONTH($G$3,0)+1-$G$3)*BO10+VLOOKUP(O10,звания!$D$2:$E$62,2,FALSE)/(EOMONTH($G$3,0)+1-$G$3)*BO10)*BV10%)*BN10)+(VLOOKUP(C10,звания!$A$2:$B$62,2,FALSE)/(EOMONTH($G$3,0)+1-$G$3)*BU10+VLOOKUP(BS10,звания!$D$2:$E$62,2,FALSE)/(EOMONTH($G$3,0)+1-$G$3)*BU10+(VLOOKUP(C10,звания!$A$2:$B$62,2,FALSE)/(EOMONTH($G$3,0)+1-$G$3)*BU10+VLOOKUP(BS10,звания!$D$2:$E$62,2,FALSE)/(EOMONTH($G$3,0)+1-$G$3)*BU10)*BV10%)*BN10,(CE10+CF10+CG10)*BN10)</f>
        <v>0</v>
      </c>
      <c r="CM10" s="404"/>
      <c r="CN10" s="404"/>
      <c r="CO10" s="432">
        <f t="shared" si="11"/>
        <v>0</v>
      </c>
      <c r="CP10" s="432"/>
      <c r="CQ10" s="637">
        <f>IF(CF10=0,0,IF((SUM(BH10:BM10)&gt;360),(VLOOKUP(O10,звания!$F$2:$G$62,2,FALSE))/100,VLOOKUP(O10,звания!$F$2:$H$62,3,FALSE)/100))</f>
        <v>0</v>
      </c>
      <c r="CR10" s="617">
        <f>IF(B10="Виключений зі списків",IF(AND(BU10=0,360-BH10&lt;0),(VLOOKUP(O10,звания!$D$2:$E$62,2,FALSE))/(EOMONTH($B$3,0)+1-$B$3)*BO10*CQ10,IF(AND(360-BH10&gt;=0,360-BH10&lt;(EOMONTH($B$3,0)+1-$B$3)),(CF10/(EOMONTH($B$3,0)-$B$3+1)*(360-BH10))*CQ10+(CF10/(EOMONTH($B$3,0)-$B$3+1)*((EOMONTH($B$3,0)-$B$3+1)-(360-BH10)))*VLOOKUP(O10,звания!$F$2:$H$62,2,FALSE)/100,((((VLOOKUP(O10,звания!$D$2:$E$62,2,FALSE))/(EOMONTH($B$3,0)+1-$B$3)*BO10*CQ10+(VLOOKUP(BS10,звания!$D$2:$E$62,2,FALSE))/(EOMONTH($B$3,0)+1-$B$3)*BU10*(VLOOKUP(BS10,звания!$F$2:$G$62,2,FALSE)*0.01)+(IF(BT10=0,0,(VLOOKUP(BS10,звания!$D$2:$E$62,2,FALSE)/(EOMONTH($G$3,0)+1-$G$3)*BT10*(VLOOKUP(BS10,звания!$F$2:$G$62,2,FALSE)))*0.01-(VLOOKUP(O10,звания!$D$2:$E$62,2,FALSE)/(EOMONTH($G$3,0)+1-$G$3)*BT10*(VLOOKUP(O10,звания!$F$2:$G$62,2,FALSE)))*0.01)))))/100*(100-CP10))),(IF(AND(BU10=0,360-BH10&lt;0,CP10=0),(VLOOKUP(O10,звания!$D$2:$E$62,2,FALSE))/(EOMONTH($G$3,0)+1-$G$3)*BO10*CQ10,IF(AND(360-BH10&gt;=0,360-BH10&lt;(EOMONTH($G$3,0)+1-$G$3)),(CF10/(EOMONTH($G$3,0)-$G$3+1)*(360-BH10))*CQ10+(CF10/(EOMONTH($G$3,0)-$G$3+1)*((EOMONTH($G$3,0)-$G$3+1)-(360-BH10)))*VLOOKUP(O10,звания!$F$2:$H$62,2,FALSE)/100,((((VLOOKUP(O10,звания!$D$2:$E$62,2,FALSE))/(EOMONTH($G$3,0)+1-$G$3)*BO10*CQ10+(VLOOKUP(BS10,звания!$D$2:$E$62,2,FALSE))/(EOMONTH($G$3,0)+1-$G$3)*BU10*(VLOOKUP(BS10,звания!$F$2:$G$62,2,FALSE)*0.01)))/100*(100-CP10)+(IF(BT10=0,0,(VLOOKUP(BS10,звания!$D$2:$E$62,2,FALSE)/(EOMONTH($BN$3,0)+1-$BN$3)*BT10*(VLOOKUP(BS10,звания!$F$2:$G$62,2,FALSE)))*0.01-(VLOOKUP(O10,звания!$D$2:$E$62,2,FALSE)/(EOMONTH($BN$3,0)+1-$BN$3)*BT10*(VLOOKUP(O10,звания!$F$2:$G$62,2,FALSE)))*0.01)))))))</f>
        <v>0</v>
      </c>
      <c r="CS10" s="416">
        <f t="shared" si="6"/>
        <v>0</v>
      </c>
      <c r="CT10" s="403"/>
      <c r="CU10" s="403"/>
      <c r="CV10" s="403">
        <f t="shared" si="12"/>
        <v>0</v>
      </c>
      <c r="CW10" s="556">
        <f t="shared" si="32"/>
        <v>0</v>
      </c>
      <c r="CX10" s="403">
        <f t="shared" si="7"/>
        <v>0</v>
      </c>
      <c r="CY10" s="403"/>
      <c r="CZ10" s="404">
        <f t="shared" si="8"/>
        <v>0</v>
      </c>
      <c r="DA10" s="403"/>
      <c r="DB10" s="403"/>
      <c r="DC10" s="403"/>
      <c r="DD10" s="421">
        <f t="shared" si="9"/>
        <v>0</v>
      </c>
      <c r="DE10" s="421">
        <f t="shared" si="33"/>
        <v>0</v>
      </c>
      <c r="DF10" s="403">
        <f t="shared" si="10"/>
        <v>0</v>
      </c>
      <c r="DG10" s="421">
        <f t="shared" si="14"/>
        <v>0</v>
      </c>
      <c r="DH10" s="421">
        <f t="shared" si="15"/>
        <v>0</v>
      </c>
      <c r="DI10" s="421"/>
      <c r="DJ10" s="422" t="str">
        <f t="shared" si="34"/>
        <v xml:space="preserve">    </v>
      </c>
      <c r="DK10" s="113" t="s">
        <v>477</v>
      </c>
      <c r="DL10" s="28"/>
      <c r="DM10" s="28"/>
      <c r="DN10" s="28"/>
      <c r="DO10" s="901"/>
      <c r="DP10" s="888"/>
      <c r="DQ10" s="817"/>
      <c r="DR10" s="818"/>
      <c r="DS10" s="819"/>
      <c r="DT10" s="820"/>
      <c r="DU10" s="124"/>
      <c r="DV10" s="110"/>
      <c r="DX10" s="84"/>
      <c r="DY10" s="84"/>
      <c r="DZ10" s="105"/>
      <c r="EH10" s="543">
        <f t="shared" si="35"/>
        <v>0</v>
      </c>
      <c r="EI10" s="404">
        <f t="shared" si="36"/>
        <v>0</v>
      </c>
      <c r="EJ10" s="29" t="str">
        <f t="shared" si="37"/>
        <v xml:space="preserve"> </v>
      </c>
      <c r="EK10" s="50"/>
      <c r="EL10" s="29"/>
      <c r="EM10" s="50"/>
      <c r="EN10" s="50"/>
      <c r="EO10" s="50"/>
      <c r="EP10" s="29"/>
    </row>
    <row r="11" spans="1:146" ht="17.25" customHeight="1">
      <c r="A11" s="427">
        <v>8</v>
      </c>
      <c r="B11" s="869" t="s">
        <v>780</v>
      </c>
      <c r="C11" s="911" t="s">
        <v>40</v>
      </c>
      <c r="D11" s="404" t="str">
        <f t="shared" si="20"/>
        <v>Стелюк Р.В.</v>
      </c>
      <c r="E11" s="416"/>
      <c r="F11" s="417"/>
      <c r="G11" s="409" t="str">
        <f t="shared" si="38"/>
        <v>13.8.15</v>
      </c>
      <c r="H11" s="407" t="str">
        <f t="shared" si="21"/>
        <v>13.8.15</v>
      </c>
      <c r="I11" s="407" t="str">
        <f t="shared" si="22"/>
        <v>13.8.15</v>
      </c>
      <c r="J11" s="407" t="str">
        <f t="shared" si="23"/>
        <v>0.0.0</v>
      </c>
      <c r="K11" s="407" t="str">
        <f t="shared" si="24"/>
        <v>0.0.0</v>
      </c>
      <c r="L11" s="407" t="str">
        <f t="shared" si="25"/>
        <v>0.0.0</v>
      </c>
      <c r="M11" s="407" t="str">
        <f t="shared" si="26"/>
        <v>0.0.0</v>
      </c>
      <c r="N11" s="408" t="str">
        <f t="shared" si="27"/>
        <v>0.0.0</v>
      </c>
      <c r="O11" s="930">
        <v>24</v>
      </c>
      <c r="P11" s="417">
        <v>39584</v>
      </c>
      <c r="Q11" s="417"/>
      <c r="R11" s="417"/>
      <c r="S11" s="417"/>
      <c r="T11" s="417"/>
      <c r="U11" s="417"/>
      <c r="V11" s="714"/>
      <c r="W11" s="714"/>
      <c r="X11" s="417"/>
      <c r="Y11" s="417"/>
      <c r="Z11" s="714"/>
      <c r="AA11" s="714"/>
      <c r="AB11" s="417"/>
      <c r="AC11" s="417"/>
      <c r="AD11" s="714"/>
      <c r="AE11" s="714"/>
      <c r="AF11" s="417"/>
      <c r="AG11" s="417"/>
      <c r="AH11" s="714"/>
      <c r="AI11" s="714"/>
      <c r="AJ11" s="417"/>
      <c r="AK11" s="417"/>
      <c r="AL11" s="714"/>
      <c r="AM11" s="714"/>
      <c r="AN11" s="417"/>
      <c r="AO11" s="417"/>
      <c r="AP11" s="714"/>
      <c r="AQ11" s="714"/>
      <c r="AR11" s="417"/>
      <c r="AS11" s="417"/>
      <c r="AT11" s="714"/>
      <c r="AU11" s="714"/>
      <c r="AV11" s="417"/>
      <c r="AW11" s="417"/>
      <c r="AX11" s="716"/>
      <c r="AY11" s="716"/>
      <c r="AZ11" s="635"/>
      <c r="BA11" s="635"/>
      <c r="BB11" s="716"/>
      <c r="BC11" s="716"/>
      <c r="BD11" s="635"/>
      <c r="BE11" s="635"/>
      <c r="BF11" s="717"/>
      <c r="BG11" s="717"/>
      <c r="BH11" s="432">
        <f t="shared" si="1"/>
        <v>4935</v>
      </c>
      <c r="BI11" s="432">
        <f t="shared" si="2"/>
        <v>0</v>
      </c>
      <c r="BJ11" s="432">
        <f t="shared" si="28"/>
        <v>0</v>
      </c>
      <c r="BK11" s="432">
        <f t="shared" si="29"/>
        <v>0</v>
      </c>
      <c r="BL11" s="432">
        <f t="shared" si="30"/>
        <v>0</v>
      </c>
      <c r="BM11" s="436">
        <f t="shared" si="31"/>
        <v>0</v>
      </c>
      <c r="BN11" s="462">
        <v>0.65</v>
      </c>
      <c r="BO11" s="427">
        <f t="shared" si="3"/>
        <v>28</v>
      </c>
      <c r="BP11" s="419"/>
      <c r="BQ11" s="700"/>
      <c r="BR11" s="419"/>
      <c r="BS11" s="700"/>
      <c r="BT11" s="700"/>
      <c r="BU11" s="700"/>
      <c r="BV11" s="427">
        <f t="shared" si="4"/>
        <v>35</v>
      </c>
      <c r="BW11" s="427"/>
      <c r="BX11" s="427">
        <v>15</v>
      </c>
      <c r="BY11" s="419"/>
      <c r="BZ11" s="432"/>
      <c r="CA11" s="419"/>
      <c r="CB11" s="427"/>
      <c r="CC11" s="419"/>
      <c r="CD11" s="427"/>
      <c r="CE11" s="404">
        <f>IF(OR(C11=0,CD11="Д"),0,IF(AND(C11&gt;0,E11=0),VLOOKUP(C11,звания!A:B,2,FALSE)/((EOMONTH($G$3,0)+1)-$G$3)*BO11+VLOOKUP(C11,звания!A:B,2,FALSE)/((EOMONTH($G$3,0)+1)-$G$3)*BR11+VLOOKUP(C11,звания!A:B,2,FALSE)/((EOMONTH($G$3,0)+1)-$G$3)*BU11,IF(AND(C11&gt;0,E11&gt;0,F11&gt;=$G$3,BO11=(EOMONTH($G$3,0)+1)-$G$3),(VLOOKUP(E11,звания!A:B,2,FALSE)/(EOMONTH($G$3,0)-$G$3+1))*(F11-$G$3)+(VLOOKUP(C11,звания!A:B,2,FALSE)/(EOMONTH($G$3,0)-$G$3+1))*((EOMONTH($G$3,0)-$G$3+1)-(F11-$G$3)),IF(AND(C11&gt;0,E11&gt;0,F11&gt;$G$3,BO11&lt;(EOMONTH($G$3,0)+1)-$G$3,BO11&lt;&gt;0),VLOOKUP(E11,звания!A:B,2,FALSE)/((EOMONTH($G$3,0)+1)-$G$3)*((F11-$G$3)-(((EOMONTH($G$3,0)+1)-$G$3)-BO11-BU11-BR11))+VLOOKUP(C11,звания!A:B,2,FALSE)/((EOMONTH($G$3,0)+1)-$G$3)*(((EOMONTH($G$3,0)+1)-F11)),IF(F11&lt;$G$3,(VLOOKUP(C11,звания!A:B,2,FALSE)-VLOOKUP(E11,звания!A:B,2,FALSE))/((EOMONTH($BN$3,0)+1)-$BN$3)*(EOMONTH($BN$3,0)+1-F11)+VLOOKUP(C11,звания!A:B,2,FALSE)/((EOMONTH($G$3,0)+1)-$G$3)*BO11+VLOOKUP(C11,звания!A:B,2,FALSE)/((EOMONTH($G$3,0)+1)-$G$3)*BU11+VLOOKUP(C11,звания!A:B,2,FALSE)/((EOMONTH($G$3,0)+1)-$G$3)*BR11,0)))))</f>
        <v>1270</v>
      </c>
      <c r="CF11" s="404">
        <f>IF(OR(CD11="Д",C11=0),0,IF(B11="Виключений зі списків",IF(BS11=0,(VLOOKUP(O11,звания!$D$2:$E$62,2,FALSE))/(EOMONTH($B$3,0)+1-$B$3)*BO11+(VLOOKUP(BQ11,звания!$D$2:$E$62,2,FALSE))/(EOMONTH($B$3,0)+1-$B$3)*BR11,(((VLOOKUP(O11,звания!$D$2:$E$62,2,FALSE))/(EOMONTH($B$3,0)+1-$B$3))*BO11)+(VLOOKUP(BQ11,звания!$D$2:$E$62,2,FALSE))/(EOMONTH($B$3,0)+1-$B$3)*BR11+(VLOOKUP(BS11,звания!$D$2:$E$62,2,FALSE))/(EOMONTH($B$3,0)+1-$B$3)*BU11),IF(BS11=0,(VLOOKUP(O11,звания!$D$2:$E$62,2,FALSE))/(EOMONTH($G$3,0)+1-$G$3)*BO11+(VLOOKUP(BQ11,звания!$D$2:$E$62,2,FALSE))/(EOMONTH($G$3,0)+1-$G$3)*BR11,(((VLOOKUP(O11,звания!$D$2:$E$62,2,FALSE))/(EOMONTH($G$3,0)+1-$G$3))*BO11)+(VLOOKUP(BQ11,звания!$D$2:$E$62,2,FALSE))/(EOMONTH($G$3,0)+1-$G$3)*BR11+(VLOOKUP(BS11,звания!$D$2:$E$62,2,FALSE))/(EOMONTH($G$3,0)+1-$G$3)*BU11+IF(BT11=0,0,(VLOOKUP(BS11,звания!$D$2:$E$62,2,FALSE))/(EOMONTH($BN$3,0)+1-$BN$3)*BT11-(VLOOKUP(O11,звания!$D$2:$E$62,2,FALSE))/(EOMONTH($BN$3,0)+1-$BN$3)*BT11))))</f>
        <v>5070</v>
      </c>
      <c r="CG11" s="404">
        <f t="shared" si="5"/>
        <v>2219</v>
      </c>
      <c r="CH11" s="404">
        <f>IF(BW11=0,CF11*BX11%,IF(BW11&gt;0,((VLOOKUP(O11,звания!$D$2:$E$62,2,FALSE)/(EOMONTH($G$3,0)+1-$G$3)*BW11)*BX11%)))</f>
        <v>760.5</v>
      </c>
      <c r="CI11" s="404">
        <f>IF(BY11=0,CF11*BZ11%,IF(BY11&gt;0,(VLOOKUP(O11,звания!$D$2:$E$62,2,FALSE)/(EOMONTH($G$3,0)+1-$G$3)*BO11)*BZ11%)+(VLOOKUP(BS11,звания!$D$2:$E$62,2,FALSE)/(EOMONTH($G$3,0)+1-$G$3)*BU11)*BZ11%)</f>
        <v>0</v>
      </c>
      <c r="CJ11" s="404">
        <f>IF(CA11=0,CF11*CB11%,IF(CA11&gt;0,(VLOOKUP(O11,звания!$D$2:$E$62,2,FALSE)/(EOMONTH($G$3,0)+1-$G$3)*BO11)*CB11%)+(VLOOKUP(BS11,звания!$D$2:$E$62,2,FALSE)/(EOMONTH($G$3,0)+1-$G$3)*BU11)*CB11%)</f>
        <v>0</v>
      </c>
      <c r="CK11" s="404">
        <f>IF(CD11="Д",0,IF(CC11=0,CF11*CD11%,IF(CC11&gt;0,(VLOOKUP(O11,звания!$D$2:$E$62,2,FALSE)/(EOMONTH($G$3,0)+1-$G$3)*BO11)*CD11%)+(VLOOKUP(BS11,звания!$D$2:$E$62,2,FALSE)/(EOMONTH($G$3,0)+1-$G$3)*BU11)*CD11%))</f>
        <v>0</v>
      </c>
      <c r="CL11" s="404">
        <f>IF(BR11&gt;0,((VLOOKUP(C11,звания!$A$2:$B$62,2,FALSE)/(EOMONTH($G$3,0)+1-$G$3)*BO11+VLOOKUP(O11,звания!$D$2:$E$62,2,FALSE)/(EOMONTH($G$3,0)+1-$G$3)*BO11+(VLOOKUP(C11,звания!$A$2:$B$62,2,FALSE)/(EOMONTH($G$3,0)+1-$G$3)*BO11+VLOOKUP(O11,звания!$D$2:$E$62,2,FALSE)/(EOMONTH($G$3,0)+1-$G$3)*BO11)*BV11%)*BN11)+(VLOOKUP(C11,звания!$A$2:$B$62,2,FALSE)/(EOMONTH($G$3,0)+1-$G$3)*BU11+VLOOKUP(BS11,звания!$D$2:$E$62,2,FALSE)/(EOMONTH($G$3,0)+1-$G$3)*BU11+(VLOOKUP(C11,звания!$A$2:$B$62,2,FALSE)/(EOMONTH($G$3,0)+1-$G$3)*BU11+VLOOKUP(BS11,звания!$D$2:$E$62,2,FALSE)/(EOMONTH($G$3,0)+1-$G$3)*BU11)*BV11%)*BN11,(CE11+CF11+CG11)*BN11)</f>
        <v>5563.35</v>
      </c>
      <c r="CM11" s="404"/>
      <c r="CN11" s="404"/>
      <c r="CO11" s="432">
        <f t="shared" si="11"/>
        <v>3</v>
      </c>
      <c r="CP11" s="432"/>
      <c r="CQ11" s="637">
        <f>IF(CF11=0,0,IF((SUM(BH11:BM11)&gt;360),(VLOOKUP(O11,звания!$F$2:$G$62,2,FALSE))/100,VLOOKUP(O11,звания!$F$2:$H$62,3,FALSE)/100))</f>
        <v>1.74</v>
      </c>
      <c r="CR11" s="617">
        <f>IF(B11="Виключений зі списків",IF(AND(BU11=0,360-BH11&lt;0),(VLOOKUP(O11,звания!$D$2:$E$62,2,FALSE))/(EOMONTH($B$3,0)+1-$B$3)*BO11*CQ11,IF(AND(360-BH11&gt;=0,360-BH11&lt;(EOMONTH($B$3,0)+1-$B$3)),(CF11/(EOMONTH($B$3,0)-$B$3+1)*(360-BH11))*CQ11+(CF11/(EOMONTH($B$3,0)-$B$3+1)*((EOMONTH($B$3,0)-$B$3+1)-(360-BH11)))*VLOOKUP(O11,звания!$F$2:$H$62,2,FALSE)/100,((((VLOOKUP(O11,звания!$D$2:$E$62,2,FALSE))/(EOMONTH($B$3,0)+1-$B$3)*BO11*CQ11+(VLOOKUP(BS11,звания!$D$2:$E$62,2,FALSE))/(EOMONTH($B$3,0)+1-$B$3)*BU11*(VLOOKUP(BS11,звания!$F$2:$G$62,2,FALSE)*0.01)+(IF(BT11=0,0,(VLOOKUP(BS11,звания!$D$2:$E$62,2,FALSE)/(EOMONTH($G$3,0)+1-$G$3)*BT11*(VLOOKUP(BS11,звания!$F$2:$G$62,2,FALSE)))*0.01-(VLOOKUP(O11,звания!$D$2:$E$62,2,FALSE)/(EOMONTH($G$3,0)+1-$G$3)*BT11*(VLOOKUP(O11,звания!$F$2:$G$62,2,FALSE)))*0.01)))))/100*(100-CP11))),(IF(AND(BU11=0,360-BH11&lt;0,CP11=0),(VLOOKUP(O11,звания!$D$2:$E$62,2,FALSE))/(EOMONTH($G$3,0)+1-$G$3)*BO11*CQ11,IF(AND(360-BH11&gt;=0,360-BH11&lt;(EOMONTH($G$3,0)+1-$G$3)),(CF11/(EOMONTH($G$3,0)-$G$3+1)*(360-BH11))*CQ11+(CF11/(EOMONTH($G$3,0)-$G$3+1)*((EOMONTH($G$3,0)-$G$3+1)-(360-BH11)))*VLOOKUP(O11,звания!$F$2:$H$62,2,FALSE)/100,((((VLOOKUP(O11,звания!$D$2:$E$62,2,FALSE))/(EOMONTH($G$3,0)+1-$G$3)*BO11*CQ11+(VLOOKUP(BS11,звания!$D$2:$E$62,2,FALSE))/(EOMONTH($G$3,0)+1-$G$3)*BU11*(VLOOKUP(BS11,звания!$F$2:$G$62,2,FALSE)*0.01)))/100*(100-CP11)+(IF(BT11=0,0,(VLOOKUP(BS11,звания!$D$2:$E$62,2,FALSE)/(EOMONTH($BN$3,0)+1-$BN$3)*BT11*(VLOOKUP(BS11,звания!$F$2:$G$62,2,FALSE)))*0.01-(VLOOKUP(O11,звания!$D$2:$E$62,2,FALSE)/(EOMONTH($BN$3,0)+1-$BN$3)*BT11*(VLOOKUP(O11,звания!$F$2:$G$62,2,FALSE)))*0.01)))))))</f>
        <v>8821.7999999999993</v>
      </c>
      <c r="CS11" s="416">
        <f t="shared" si="6"/>
        <v>23704.65</v>
      </c>
      <c r="CT11" s="403"/>
      <c r="CU11" s="403"/>
      <c r="CV11" s="404">
        <f t="shared" si="12"/>
        <v>672.35</v>
      </c>
      <c r="CW11" s="426">
        <f t="shared" si="32"/>
        <v>24377</v>
      </c>
      <c r="CX11" s="404">
        <f t="shared" si="7"/>
        <v>4387.8599999999997</v>
      </c>
      <c r="CY11" s="1174">
        <v>5</v>
      </c>
      <c r="CZ11" s="404">
        <f t="shared" si="8"/>
        <v>300.36</v>
      </c>
      <c r="DA11" s="404"/>
      <c r="DB11" s="403"/>
      <c r="DC11" s="404"/>
      <c r="DD11" s="426">
        <f t="shared" si="9"/>
        <v>4688.22</v>
      </c>
      <c r="DE11" s="426">
        <f t="shared" si="33"/>
        <v>5215.0200000000004</v>
      </c>
      <c r="DF11" s="404">
        <f t="shared" si="10"/>
        <v>4387.8599999999997</v>
      </c>
      <c r="DG11" s="426">
        <f t="shared" si="14"/>
        <v>24076.639999999999</v>
      </c>
      <c r="DH11" s="426">
        <f t="shared" si="15"/>
        <v>0</v>
      </c>
      <c r="DI11" s="421"/>
      <c r="DJ11" s="422" t="str">
        <f t="shared" si="34"/>
        <v xml:space="preserve">30 від 01.03   </v>
      </c>
      <c r="DK11" s="113" t="s">
        <v>886</v>
      </c>
      <c r="DL11" s="28" t="s">
        <v>887</v>
      </c>
      <c r="DM11" s="28" t="s">
        <v>888</v>
      </c>
      <c r="DN11" s="28" t="s">
        <v>889</v>
      </c>
      <c r="DO11" s="900">
        <v>3462006256</v>
      </c>
      <c r="DP11" s="888"/>
      <c r="DQ11" s="817"/>
      <c r="DR11" s="818"/>
      <c r="DS11" s="819"/>
      <c r="DT11" s="820"/>
      <c r="DU11" s="124"/>
      <c r="DV11" s="122"/>
      <c r="DX11" s="84"/>
      <c r="DY11" s="84"/>
      <c r="DZ11" s="105"/>
      <c r="EG11" s="19"/>
      <c r="EH11" s="543">
        <f t="shared" si="35"/>
        <v>1</v>
      </c>
      <c r="EI11" s="404" t="str">
        <f t="shared" si="36"/>
        <v>к-н</v>
      </c>
      <c r="EJ11" s="29" t="str">
        <f t="shared" si="37"/>
        <v>Стелюк Р.В.</v>
      </c>
      <c r="EK11" s="50"/>
      <c r="EL11" s="29"/>
      <c r="EM11" s="50"/>
      <c r="EN11" s="50"/>
      <c r="EO11" s="50"/>
      <c r="EP11" s="29"/>
    </row>
    <row r="12" spans="1:146" ht="17.25" customHeight="1">
      <c r="A12" s="427">
        <v>9</v>
      </c>
      <c r="B12" s="869" t="s">
        <v>781</v>
      </c>
      <c r="C12" s="911" t="s">
        <v>25</v>
      </c>
      <c r="D12" s="404" t="str">
        <f>DK12</f>
        <v>Туркевич О.Ю.</v>
      </c>
      <c r="E12" s="416"/>
      <c r="F12" s="417"/>
      <c r="G12" s="409" t="str">
        <f>IF(P12&gt;$G$3,0,CONCATENATE((INT((BH12)/360)+INT((BI12)/360)+INT((BJ12)/360)+INT((BK12)/360)+INT((BL12)/360)+INT((BM12)/360))+INT((INT(MOD((BH12),360)/30)+INT(MOD((BI12),360)/30)+INT(MOD((BJ12),360)/30)+INT(MOD((BK12),360)/30)+INT(MOD((BL12),360)/30)+INT(MOD((BM12),360)/30)+INT((MOD(MOD((BH12),360),30)+MOD(MOD((BI12),360),30)+MOD(MOD((BJ12),360),30)+MOD(MOD((BK12),360),30)+MOD(MOD((BL12),360),30)+MOD(MOD((BM12),360),30))/30))/12),".",MOD(INT(MOD((BH12),360)/30)+INT(MOD((BI12),360)/30)+INT(MOD((BJ12),360)/30)+INT(MOD((BK12),360)/30)+INT(MOD((BL12),360)/30)+INT(MOD((BM12),360)/30)+INT((MOD(MOD((BH12),360),30)+MOD(MOD((BI12),360),30)+MOD(MOD((BJ12),360),30)+MOD(MOD((BK12),360),30)+MOD(MOD((BL12),360),30)+MOD(MOD((BM12),360),30))/30),12),".",INT(MOD(MOD(MOD((BH12),360),30)+MOD(MOD((BI12),360),30)+MOD(MOD((BJ12),360),30)+MOD(MOD((BK12),360),30)+MOD(MOD((BL12),360),30)+MOD(MOD((BM12),360),30),30))))</f>
        <v>7.1.17</v>
      </c>
      <c r="H12" s="407" t="str">
        <f t="shared" si="21"/>
        <v>7.1.17</v>
      </c>
      <c r="I12" s="407" t="str">
        <f t="shared" si="22"/>
        <v>7.1.17</v>
      </c>
      <c r="J12" s="407" t="str">
        <f>CONCATENATE(INT(BI12/360),".",MOD(INT(BI12/30),12),".",MOD(INT(BI12),30))</f>
        <v>0.0.0</v>
      </c>
      <c r="K12" s="407" t="str">
        <f>CONCATENATE(INT(BJ12/360),".",MOD(INT(BJ12/30),12),".",MOD(INT(BJ12),30))</f>
        <v>0.0.0</v>
      </c>
      <c r="L12" s="407" t="str">
        <f>CONCATENATE(INT(BK12/360),".",MOD(INT(BK12/30),12),".",MOD(INT(BK12),30))</f>
        <v>0.0.0</v>
      </c>
      <c r="M12" s="407" t="str">
        <f>CONCATENATE(INT(BL12/360),".",MOD(INT(BL12/30),12),".",MOD(INT(BL12),30))</f>
        <v>0.0.0</v>
      </c>
      <c r="N12" s="408" t="str">
        <f t="shared" si="27"/>
        <v>0.0.0</v>
      </c>
      <c r="O12" s="930">
        <v>21</v>
      </c>
      <c r="P12" s="417">
        <v>41987</v>
      </c>
      <c r="Q12" s="417"/>
      <c r="R12" s="417"/>
      <c r="S12" s="417"/>
      <c r="T12" s="417"/>
      <c r="U12" s="417"/>
      <c r="V12" s="714"/>
      <c r="W12" s="714"/>
      <c r="X12" s="417"/>
      <c r="Y12" s="417"/>
      <c r="Z12" s="714"/>
      <c r="AA12" s="714"/>
      <c r="AB12" s="417"/>
      <c r="AC12" s="417"/>
      <c r="AD12" s="714"/>
      <c r="AE12" s="714"/>
      <c r="AF12" s="417"/>
      <c r="AG12" s="417"/>
      <c r="AH12" s="714"/>
      <c r="AI12" s="714"/>
      <c r="AJ12" s="417"/>
      <c r="AK12" s="417"/>
      <c r="AL12" s="714"/>
      <c r="AM12" s="714"/>
      <c r="AN12" s="417"/>
      <c r="AO12" s="417"/>
      <c r="AP12" s="714"/>
      <c r="AQ12" s="714"/>
      <c r="AR12" s="417"/>
      <c r="AS12" s="417"/>
      <c r="AT12" s="714"/>
      <c r="AU12" s="714"/>
      <c r="AV12" s="417"/>
      <c r="AW12" s="417"/>
      <c r="AX12" s="716"/>
      <c r="AY12" s="716"/>
      <c r="AZ12" s="635"/>
      <c r="BA12" s="635"/>
      <c r="BB12" s="716"/>
      <c r="BC12" s="716"/>
      <c r="BD12" s="635"/>
      <c r="BE12" s="635"/>
      <c r="BF12" s="717"/>
      <c r="BG12" s="717"/>
      <c r="BH12" s="432">
        <f t="shared" si="1"/>
        <v>2567</v>
      </c>
      <c r="BI12" s="432">
        <f t="shared" si="2"/>
        <v>0</v>
      </c>
      <c r="BJ12" s="432">
        <f>(IF(OR(AY12&gt;$G$3,AY12=0),IF(OR(AX12=0,AX12&gt;$G$3),0,DAYS360(AX12,$G$3,1)),(DAYS360(AX12,AY12,1)))+IF(OR(BA12&gt;$G$3,BA12=0),IF(OR(AZ12=0,AZ12&gt;$G$3),0,DAYS360(AZ12,$G$3,1)),(DAYS360(AZ12,BA12,1))))/2</f>
        <v>0</v>
      </c>
      <c r="BK12" s="432">
        <f>(IF(OR(BC12&gt;$G$3,BC12=0),IF(OR(BB12=0,BB12&gt;$G$3),0,DAYS360(BB12,$G$3,1)),(DAYS360(BB12,BC12,1))))</f>
        <v>0</v>
      </c>
      <c r="BL12" s="432">
        <f>(IF(OR(BE12&gt;$G$3,BE12=0),IF(OR(BD12=0,BD12&gt;$G$3),0,DAYS360(BD12,$G$3,1)),(DAYS360(BD12,BE12,1))))/3</f>
        <v>0</v>
      </c>
      <c r="BM12" s="436">
        <f>IF(DAYS360(BF12,BG12)&gt;=1800,1800/2,(DAYS360(BF12,BG12,1))/2)</f>
        <v>0</v>
      </c>
      <c r="BN12" s="462">
        <v>0.65</v>
      </c>
      <c r="BO12" s="427">
        <f t="shared" si="3"/>
        <v>28</v>
      </c>
      <c r="BP12" s="419"/>
      <c r="BQ12" s="700"/>
      <c r="BR12" s="419"/>
      <c r="BS12" s="700"/>
      <c r="BT12" s="700"/>
      <c r="BU12" s="700"/>
      <c r="BV12" s="427">
        <f t="shared" si="4"/>
        <v>30</v>
      </c>
      <c r="BW12" s="427"/>
      <c r="BX12" s="427">
        <v>10</v>
      </c>
      <c r="BY12" s="419"/>
      <c r="BZ12" s="432"/>
      <c r="CA12" s="419"/>
      <c r="CB12" s="427"/>
      <c r="CC12" s="419"/>
      <c r="CD12" s="427"/>
      <c r="CE12" s="404">
        <f>IF(OR(C12=0,CD12="Д"),0,IF(AND(C12&gt;0,E12=0),VLOOKUP(C12,звания!A:B,2,FALSE)/((EOMONTH($G$3,0)+1)-$G$3)*BO12+VLOOKUP(C12,звания!A:B,2,FALSE)/((EOMONTH($G$3,0)+1)-$G$3)*BR12+VLOOKUP(C12,звания!A:B,2,FALSE)/((EOMONTH($G$3,0)+1)-$G$3)*BU12,IF(AND(C12&gt;0,E12&gt;0,F12&gt;=$G$3,BO12=(EOMONTH($G$3,0)+1)-$G$3),(VLOOKUP(E12,звания!A:B,2,FALSE)/(EOMONTH($G$3,0)-$G$3+1))*(F12-$G$3)+(VLOOKUP(C12,звания!A:B,2,FALSE)/(EOMONTH($G$3,0)-$G$3+1))*((EOMONTH($G$3,0)-$G$3+1)-(F12-$G$3)),IF(AND(C12&gt;0,E12&gt;0,F12&gt;$G$3,BO12&lt;(EOMONTH($G$3,0)+1)-$G$3,BO12&lt;&gt;0),VLOOKUP(E12,звания!A:B,2,FALSE)/((EOMONTH($G$3,0)+1)-$G$3)*((F12-$G$3)-(((EOMONTH($G$3,0)+1)-$G$3)-BO12-BU12-BR12))+VLOOKUP(C12,звания!A:B,2,FALSE)/((EOMONTH($G$3,0)+1)-$G$3)*(((EOMONTH($G$3,0)+1)-F12)),IF(F12&lt;$G$3,(VLOOKUP(C12,звания!A:B,2,FALSE)-VLOOKUP(E12,звания!A:B,2,FALSE))/((EOMONTH($BN$3,0)+1)-$BN$3)*(EOMONTH($BN$3,0)+1-F12)+VLOOKUP(C12,звания!A:B,2,FALSE)/((EOMONTH($G$3,0)+1)-$G$3)*BO12+VLOOKUP(C12,звания!A:B,2,FALSE)/((EOMONTH($G$3,0)+1)-$G$3)*BU12+VLOOKUP(C12,звания!A:B,2,FALSE)/((EOMONTH($G$3,0)+1)-$G$3)*BR12,0)))))</f>
        <v>1200</v>
      </c>
      <c r="CF12" s="404">
        <f>IF(OR(CD12="Д",C12=0),0,IF(B12="Виключений зі списків",IF(BS12=0,(VLOOKUP(O12,звания!$D$2:$E$62,2,FALSE))/(EOMONTH($B$3,0)+1-$B$3)*BO12+(VLOOKUP(BQ12,звания!$D$2:$E$62,2,FALSE))/(EOMONTH($B$3,0)+1-$B$3)*BR12,(((VLOOKUP(O12,звания!$D$2:$E$62,2,FALSE))/(EOMONTH($B$3,0)+1-$B$3))*BO12)+(VLOOKUP(BQ12,звания!$D$2:$E$62,2,FALSE))/(EOMONTH($B$3,0)+1-$B$3)*BR12+(VLOOKUP(BS12,звания!$D$2:$E$62,2,FALSE))/(EOMONTH($B$3,0)+1-$B$3)*BU12),IF(BS12=0,(VLOOKUP(O12,звания!$D$2:$E$62,2,FALSE))/(EOMONTH($G$3,0)+1-$G$3)*BO12+(VLOOKUP(BQ12,звания!$D$2:$E$62,2,FALSE))/(EOMONTH($G$3,0)+1-$G$3)*BR12,(((VLOOKUP(O12,звания!$D$2:$E$62,2,FALSE))/(EOMONTH($G$3,0)+1-$G$3))*BO12)+(VLOOKUP(BQ12,звания!$D$2:$E$62,2,FALSE))/(EOMONTH($G$3,0)+1-$G$3)*BR12+(VLOOKUP(BS12,звания!$D$2:$E$62,2,FALSE))/(EOMONTH($G$3,0)+1-$G$3)*BU12+IF(BT12=0,0,(VLOOKUP(BS12,звания!$D$2:$E$62,2,FALSE))/(EOMONTH($BN$3,0)+1-$BN$3)*BT12-(VLOOKUP(O12,звания!$D$2:$E$62,2,FALSE))/(EOMONTH($BN$3,0)+1-$BN$3)*BT12))))</f>
        <v>4650</v>
      </c>
      <c r="CG12" s="404">
        <f t="shared" si="5"/>
        <v>1755</v>
      </c>
      <c r="CH12" s="404">
        <f>IF(BW12=0,CF12*BX12%,IF(BW12&gt;0,((VLOOKUP(O12,звания!$D$2:$E$62,2,FALSE)/(EOMONTH($G$3,0)+1-$G$3)*BW12)*BX12%)))</f>
        <v>465</v>
      </c>
      <c r="CI12" s="404">
        <f>IF(BY12=0,CF12*BZ12%,IF(BY12&gt;0,(VLOOKUP(O12,звания!$D$2:$E$62,2,FALSE)/(EOMONTH($G$3,0)+1-$G$3)*BO12)*BZ12%)+(VLOOKUP(BS12,звания!$D$2:$E$62,2,FALSE)/(EOMONTH($G$3,0)+1-$G$3)*BU12)*BZ12%)</f>
        <v>0</v>
      </c>
      <c r="CJ12" s="404">
        <f>IF(CA12=0,CF12*CB12%,IF(CA12&gt;0,(VLOOKUP(O12,звания!$D$2:$E$62,2,FALSE)/(EOMONTH($G$3,0)+1-$G$3)*BO12)*CB12%)+(VLOOKUP(BS12,звания!$D$2:$E$62,2,FALSE)/(EOMONTH($G$3,0)+1-$G$3)*BU12)*CB12%)</f>
        <v>0</v>
      </c>
      <c r="CK12" s="404">
        <f>IF(CD12="Д",0,IF(CC12=0,CF12*CD12%,IF(CC12&gt;0,(VLOOKUP(O12,звания!$D$2:$E$62,2,FALSE)/(EOMONTH($G$3,0)+1-$G$3)*BO12)*CD12%)+(VLOOKUP(BS12,звания!$D$2:$E$62,2,FALSE)/(EOMONTH($G$3,0)+1-$G$3)*BU12)*CD12%))</f>
        <v>0</v>
      </c>
      <c r="CL12" s="404">
        <f>IF(BR12&gt;0,((VLOOKUP(C12,звания!$A$2:$B$62,2,FALSE)/(EOMONTH($G$3,0)+1-$G$3)*BO12+VLOOKUP(O12,звания!$D$2:$E$62,2,FALSE)/(EOMONTH($G$3,0)+1-$G$3)*BO12+(VLOOKUP(C12,звания!$A$2:$B$62,2,FALSE)/(EOMONTH($G$3,0)+1-$G$3)*BO12+VLOOKUP(O12,звания!$D$2:$E$62,2,FALSE)/(EOMONTH($G$3,0)+1-$G$3)*BO12)*BV12%)*BN12)+(VLOOKUP(C12,звания!$A$2:$B$62,2,FALSE)/(EOMONTH($G$3,0)+1-$G$3)*BU12+VLOOKUP(BS12,звания!$D$2:$E$62,2,FALSE)/(EOMONTH($G$3,0)+1-$G$3)*BU12+(VLOOKUP(C12,звания!$A$2:$B$62,2,FALSE)/(EOMONTH($G$3,0)+1-$G$3)*BU12+VLOOKUP(BS12,звания!$D$2:$E$62,2,FALSE)/(EOMONTH($G$3,0)+1-$G$3)*BU12)*BV12%)*BN12,(CE12+CF12+CG12)*BN12)</f>
        <v>4943.25</v>
      </c>
      <c r="CM12" s="404"/>
      <c r="CN12" s="404"/>
      <c r="CO12" s="432">
        <f t="shared" si="11"/>
        <v>3</v>
      </c>
      <c r="CP12" s="432"/>
      <c r="CQ12" s="637">
        <f>IF(CF12=0,0,IF((SUM(BH12:BM12)&gt;360),(VLOOKUP(O12,звания!$F$2:$G$62,2,FALSE))/100,VLOOKUP(O12,звания!$F$2:$H$62,3,FALSE)/100))</f>
        <v>1.92</v>
      </c>
      <c r="CR12" s="617">
        <f>IF(B12="Виключений зі списків",IF(AND(BU12=0,360-BH12&lt;0),(VLOOKUP(O12,звания!$D$2:$E$62,2,FALSE))/(EOMONTH($B$3,0)+1-$B$3)*BO12*CQ12,IF(AND(360-BH12&gt;=0,360-BH12&lt;(EOMONTH($B$3,0)+1-$B$3)),(CF12/(EOMONTH($B$3,0)-$B$3+1)*(360-BH12))*CQ12+(CF12/(EOMONTH($B$3,0)-$B$3+1)*((EOMONTH($B$3,0)-$B$3+1)-(360-BH12)))*VLOOKUP(O12,звания!$F$2:$H$62,2,FALSE)/100,((((VLOOKUP(O12,звания!$D$2:$E$62,2,FALSE))/(EOMONTH($B$3,0)+1-$B$3)*BO12*CQ12+(VLOOKUP(BS12,звания!$D$2:$E$62,2,FALSE))/(EOMONTH($B$3,0)+1-$B$3)*BU12*(VLOOKUP(BS12,звания!$F$2:$G$62,2,FALSE)*0.01)+(IF(BT12=0,0,(VLOOKUP(BS12,звания!$D$2:$E$62,2,FALSE)/(EOMONTH($G$3,0)+1-$G$3)*BT12*(VLOOKUP(BS12,звания!$F$2:$G$62,2,FALSE)))*0.01-(VLOOKUP(O12,звания!$D$2:$E$62,2,FALSE)/(EOMONTH($G$3,0)+1-$G$3)*BT12*(VLOOKUP(O12,звания!$F$2:$G$62,2,FALSE)))*0.01)))))/100*(100-CP12))),(IF(AND(BU12=0,360-BH12&lt;0,CP12=0),(VLOOKUP(O12,звания!$D$2:$E$62,2,FALSE))/(EOMONTH($G$3,0)+1-$G$3)*BO12*CQ12,IF(AND(360-BH12&gt;=0,360-BH12&lt;(EOMONTH($G$3,0)+1-$G$3)),(CF12/(EOMONTH($G$3,0)-$G$3+1)*(360-BH12))*CQ12+(CF12/(EOMONTH($G$3,0)-$G$3+1)*((EOMONTH($G$3,0)-$G$3+1)-(360-BH12)))*VLOOKUP(O12,звания!$F$2:$H$62,2,FALSE)/100,((((VLOOKUP(O12,звания!$D$2:$E$62,2,FALSE))/(EOMONTH($G$3,0)+1-$G$3)*BO12*CQ12+(VLOOKUP(BS12,звания!$D$2:$E$62,2,FALSE))/(EOMONTH($G$3,0)+1-$G$3)*BU12*(VLOOKUP(BS12,звания!$F$2:$G$62,2,FALSE)*0.01)))/100*(100-CP12)+(IF(BT12=0,0,(VLOOKUP(BS12,звания!$D$2:$E$62,2,FALSE)/(EOMONTH($BN$3,0)+1-$BN$3)*BT12*(VLOOKUP(BS12,звания!$F$2:$G$62,2,FALSE)))*0.01-(VLOOKUP(O12,звания!$D$2:$E$62,2,FALSE)/(EOMONTH($BN$3,0)+1-$BN$3)*BT12*(VLOOKUP(O12,звания!$F$2:$G$62,2,FALSE)))*0.01)))))))</f>
        <v>8928</v>
      </c>
      <c r="CS12" s="416">
        <f t="shared" si="6"/>
        <v>21941.25</v>
      </c>
      <c r="CT12" s="403"/>
      <c r="CU12" s="403"/>
      <c r="CV12" s="404">
        <f t="shared" si="12"/>
        <v>672.35</v>
      </c>
      <c r="CW12" s="426">
        <f>CN12+SUM(CS12:CV12)</f>
        <v>22613.599999999999</v>
      </c>
      <c r="CX12" s="404">
        <f t="shared" si="7"/>
        <v>4070.45</v>
      </c>
      <c r="CY12" s="1174">
        <v>5</v>
      </c>
      <c r="CZ12" s="404">
        <f t="shared" si="8"/>
        <v>278.63</v>
      </c>
      <c r="DA12" s="404"/>
      <c r="DB12" s="403"/>
      <c r="DC12" s="404"/>
      <c r="DD12" s="426">
        <f t="shared" si="9"/>
        <v>4349.08</v>
      </c>
      <c r="DE12" s="426">
        <f>(CW12-CV12)*22%</f>
        <v>4827.08</v>
      </c>
      <c r="DF12" s="404">
        <f t="shared" si="10"/>
        <v>4070.45</v>
      </c>
      <c r="DG12" s="426">
        <f t="shared" si="14"/>
        <v>22334.97</v>
      </c>
      <c r="DH12" s="426">
        <f t="shared" si="15"/>
        <v>0</v>
      </c>
      <c r="DI12" s="421"/>
      <c r="DJ12" s="422" t="str">
        <f>IF(DG12&gt;0,$DL$2," ")&amp;"  "&amp;IF(DH12&gt;0,$DM$2," ")</f>
        <v xml:space="preserve">30 від 01.03   </v>
      </c>
      <c r="DK12" s="113" t="s">
        <v>890</v>
      </c>
      <c r="DL12" s="28" t="s">
        <v>891</v>
      </c>
      <c r="DM12" s="28" t="s">
        <v>874</v>
      </c>
      <c r="DN12" s="28" t="s">
        <v>892</v>
      </c>
      <c r="DO12" s="900">
        <v>3596003419</v>
      </c>
      <c r="DP12" s="888"/>
      <c r="DQ12" s="817"/>
      <c r="DR12" s="818"/>
      <c r="DS12" s="819"/>
      <c r="DT12" s="820"/>
      <c r="DU12" s="124"/>
      <c r="DV12" s="122"/>
      <c r="DX12" s="84"/>
      <c r="DY12" s="84"/>
      <c r="DZ12" s="105"/>
      <c r="EH12" s="543">
        <f t="shared" si="35"/>
        <v>1</v>
      </c>
      <c r="EI12" s="404" t="str">
        <f t="shared" si="36"/>
        <v>ст.л-т</v>
      </c>
      <c r="EJ12" s="29" t="str">
        <f t="shared" si="37"/>
        <v>Туркевич О.Ю.</v>
      </c>
      <c r="EK12" s="50"/>
      <c r="EL12" s="29"/>
      <c r="EM12" s="50"/>
      <c r="EN12" s="50"/>
      <c r="EO12" s="50"/>
      <c r="EP12" s="29"/>
    </row>
    <row r="13" spans="1:146" ht="17.25" hidden="1" customHeight="1">
      <c r="A13" s="402">
        <v>10</v>
      </c>
      <c r="B13" s="869" t="s">
        <v>782</v>
      </c>
      <c r="C13" s="911"/>
      <c r="D13" s="403" t="str">
        <f t="shared" ref="D13:D20" si="39">DK13</f>
        <v>ВАКАНТ</v>
      </c>
      <c r="E13" s="416"/>
      <c r="F13" s="417"/>
      <c r="G13" s="406" t="str">
        <f t="shared" si="38"/>
        <v>0.0.0</v>
      </c>
      <c r="H13" s="407" t="str">
        <f t="shared" si="21"/>
        <v>0.0.0</v>
      </c>
      <c r="I13" s="407" t="str">
        <f t="shared" si="22"/>
        <v>0.0.0</v>
      </c>
      <c r="J13" s="407" t="str">
        <f t="shared" ref="J13:J24" si="40">CONCATENATE(INT(BI13/360),".",MOD(INT(BI13/30),12),".",MOD(INT(BI13),30))</f>
        <v>0.0.0</v>
      </c>
      <c r="K13" s="407" t="str">
        <f t="shared" ref="K13:K22" si="41">CONCATENATE(INT(BJ13/360),".",MOD(INT(BJ13/30),12),".",MOD(INT(BJ13),30))</f>
        <v>0.0.0</v>
      </c>
      <c r="L13" s="407" t="str">
        <f t="shared" ref="L13:L22" si="42">CONCATENATE(INT(BK13/360),".",MOD(INT(BK13/30),12),".",MOD(INT(BK13),30))</f>
        <v>0.0.0</v>
      </c>
      <c r="M13" s="407" t="str">
        <f t="shared" ref="M13:M22" si="43">CONCATENATE(INT(BL13/360),".",MOD(INT(BL13/30),12),".",MOD(INT(BL13),30))</f>
        <v>0.0.0</v>
      </c>
      <c r="N13" s="408" t="str">
        <f t="shared" si="27"/>
        <v>0.0.0</v>
      </c>
      <c r="O13" s="930">
        <v>21</v>
      </c>
      <c r="P13" s="417"/>
      <c r="Q13" s="417"/>
      <c r="R13" s="417"/>
      <c r="S13" s="417"/>
      <c r="T13" s="417"/>
      <c r="U13" s="417"/>
      <c r="V13" s="714"/>
      <c r="W13" s="714"/>
      <c r="X13" s="417"/>
      <c r="Y13" s="417"/>
      <c r="Z13" s="714"/>
      <c r="AA13" s="714"/>
      <c r="AB13" s="417"/>
      <c r="AC13" s="417"/>
      <c r="AD13" s="714"/>
      <c r="AE13" s="714"/>
      <c r="AF13" s="417"/>
      <c r="AG13" s="417"/>
      <c r="AH13" s="714"/>
      <c r="AI13" s="714"/>
      <c r="AJ13" s="417"/>
      <c r="AK13" s="417"/>
      <c r="AL13" s="714"/>
      <c r="AM13" s="714"/>
      <c r="AN13" s="417"/>
      <c r="AO13" s="417"/>
      <c r="AP13" s="714"/>
      <c r="AQ13" s="714"/>
      <c r="AR13" s="417"/>
      <c r="AS13" s="417"/>
      <c r="AT13" s="714"/>
      <c r="AU13" s="714"/>
      <c r="AV13" s="417"/>
      <c r="AW13" s="417"/>
      <c r="AX13" s="716"/>
      <c r="AY13" s="716"/>
      <c r="AZ13" s="635"/>
      <c r="BA13" s="635"/>
      <c r="BB13" s="716"/>
      <c r="BC13" s="716"/>
      <c r="BD13" s="635"/>
      <c r="BE13" s="635"/>
      <c r="BF13" s="717"/>
      <c r="BG13" s="717"/>
      <c r="BH13" s="432">
        <f t="shared" si="1"/>
        <v>0</v>
      </c>
      <c r="BI13" s="432">
        <f t="shared" ref="BI13:BI24" si="44">(IF(OR(W13&gt;$G$3,W13=0),IF(OR(V13=0,V13&gt;$G$3),0,DAYS360(V13,$G$3,1)),(DAYS360(V13,W13,1)))+IF(OR(Y13&gt;$G$3,Y13=0),IF(OR(X13=0,X13&gt;$G$3),0,DAYS360(X13,$G$3,1)),(DAYS360(X13,Y13,1)))+IF(OR(AA13&gt;$G$3,AA13=0),IF(OR(Z13=0,Z13&gt;$G$3),0,DAYS360(Z13,$G$3,1)),(DAYS360(Z13,AA13,1)))+IF(OR(AC13&gt;$G$3,AC13=0),IF(OR(AB13=0,AB13&gt;$G$3),0,DAYS360(AB13,$G$3,1)),(DAYS360(AB13,AC13,1)))+IF(OR(AE13&gt;$G$3,AE13=0),IF(OR(AD13=0,AD13&gt;$G$3),0,DAYS360(AD13,$G$3,1)),(DAYS360(AD13,AE13,1)))+IF(OR(AG13&gt;$G$3,AG13=0),IF(OR(AF13=0,AF13&gt;$G$3),0,DAYS360(AF13,$G$3,1)),(DAYS360(AF13,AG13,1)))+IF(OR(AI13&gt;$G$3,AI13=0),IF(OR(AH13=0,AH13&gt;$G$3),0,DAYS360(AH13,$G$3,1)),(DAYS360(AH13,AI13,1)))+IF(OR(AK13&gt;$G$3,AK13=0),IF(OR(AJ13=0,AJ13&gt;$G$3),0,DAYS360(AJ13,$G$3,1)),(DAYS360(AJ13,AK13,1)))+IF(OR(AM13&gt;$G$3,AM13=0),IF(OR(AL13=0,AL13&gt;$G$3),0,DAYS360(AL13,$G$3,1)),(DAYS360(AL13,AM13,1)))+IF(OR(AO13&gt;$G$3,AO13=0),IF(OR(AN13=0,AN13&gt;$G$3),0,DAYS360(AN13,$G$3,1)),(DAYS360(AN13,AO13,1)))+IF(OR(AQ13&gt;$G$3,AQ13=0),IF(OR(AP13=0,AP13&gt;$G$3),0,DAYS360(AP13,$G$3,1)),(DAYS360(AP13,AQ13,1)))+IF(OR(AS13&gt;$G$3,AS13=0),IF(OR(AR13=0,AR13&gt;$G$3),0,DAYS360(AR13,$G$3,1)),(DAYS360(AR13,AS13,1)))+IF(OR(AU13&gt;$G$3,AU13=0),IF(OR(AT13=0,AT13&gt;$G$3),0,DAYS360(AT13,$G$3,1)),(DAYS360(AT13,AU13,1)))+IF(OR(AW13&gt;$G$3,AW13=0),IF(OR(AV13=0,AV13&gt;$G$3),0,DAYS360(AV13,$G$3,1)),(DAYS360(AV13,AW13,1))))*2</f>
        <v>0</v>
      </c>
      <c r="BJ13" s="432">
        <f t="shared" ref="BJ13:BJ24" si="45">(IF(OR(AY13&gt;$G$3,AY13=0),IF(OR(AX13=0,AX13&gt;$G$3),0,DAYS360(AX13,$G$3,1)),(DAYS360(AX13,AY13,1)))+IF(OR(BA13&gt;$G$3,BA13=0),IF(OR(AZ13=0,AZ13&gt;$G$3),0,DAYS360(AZ13,$G$3,1)),(DAYS360(AZ13,BA13,1))))/2</f>
        <v>0</v>
      </c>
      <c r="BK13" s="432">
        <f t="shared" ref="BK13:BK24" si="46">(IF(OR(BC13&gt;$G$3,BC13=0),IF(OR(BB13=0,BB13&gt;$G$3),0,DAYS360(BB13,$G$3,1)),(DAYS360(BB13,BC13,1))))</f>
        <v>0</v>
      </c>
      <c r="BL13" s="432">
        <f t="shared" ref="BL13:BL24" si="47">(IF(OR(BE13&gt;$G$3,BE13=0),IF(OR(BD13=0,BD13&gt;$G$3),0,DAYS360(BD13,$G$3,1)),(DAYS360(BD13,BE13,1))))/3</f>
        <v>0</v>
      </c>
      <c r="BM13" s="436">
        <f t="shared" ref="BM13:BM24" si="48">IF(DAYS360(BF13,BG13)&gt;=1800,1800/2,(DAYS360(BF13,BG13,1))/2)</f>
        <v>0</v>
      </c>
      <c r="BN13" s="462">
        <v>0.65</v>
      </c>
      <c r="BO13" s="427">
        <f t="shared" si="3"/>
        <v>28</v>
      </c>
      <c r="BP13" s="419"/>
      <c r="BQ13" s="700"/>
      <c r="BR13" s="419"/>
      <c r="BS13" s="700"/>
      <c r="BT13" s="700"/>
      <c r="BU13" s="700"/>
      <c r="BV13" s="427">
        <f t="shared" ref="BV13:BV24" si="49">IF((BH13+BI13+BJ13+BK13+BL13+BM13)&lt;360,0,IF(AND((BH13+BI13+BJ13+BK13+BL13+BM13)&gt;=360,(BH13+BI13+BJ13+BK13+BL13+BM13)&lt;1800),25,IF(AND((BH13+BI13+BJ13+BK13+BL13+BM13)&gt;=1800,(BH13+BI13+BJ13+BK13+BL13+BM13)&lt;3600),30,IF(AND((BH13+BI13+BJ13+BK13+BL13+BM13)&gt;=3600,(BH13+BI13+BJ13+BK13+BL13+BM13)&lt;5400),35,IF(AND((BH13+BI13+BJ13+BK13+BL13+BM13)&gt;=5400,(BH13+BI13+BJ13+BK13+BL13+BM13)&lt;7200),40,IF(AND((BH13+BI13+BJ13+BK13+BL13+BM13)&gt;=7200,(BH13+BI13+BJ13+BK13+BL13+BM13)&lt;9000),45,IF((BH13+BI13+BJ13+BK13+BL13+BM13)&gt;=9000,50,"ПРОВЕРЬ")))))))</f>
        <v>0</v>
      </c>
      <c r="BW13" s="419"/>
      <c r="BX13" s="781"/>
      <c r="BY13" s="700"/>
      <c r="BZ13" s="432"/>
      <c r="CA13" s="700"/>
      <c r="CB13" s="432"/>
      <c r="CC13" s="700"/>
      <c r="CD13" s="432"/>
      <c r="CE13" s="404">
        <f>IF(OR(C13=0,CD13="Д"),0,IF(AND(C13&gt;0,E13=0),VLOOKUP(C13,звания!A:B,2,FALSE)/((EOMONTH($G$3,0)+1)-$G$3)*BO13+VLOOKUP(C13,звания!A:B,2,FALSE)/((EOMONTH($G$3,0)+1)-$G$3)*BR13+VLOOKUP(C13,звания!A:B,2,FALSE)/((EOMONTH($G$3,0)+1)-$G$3)*BU13,IF(AND(C13&gt;0,E13&gt;0,F13&gt;=$G$3,BO13=(EOMONTH($G$3,0)+1)-$G$3),(VLOOKUP(E13,звания!A:B,2,FALSE)/(EOMONTH($G$3,0)-$G$3+1))*(F13-$G$3)+(VLOOKUP(C13,звания!A:B,2,FALSE)/(EOMONTH($G$3,0)-$G$3+1))*((EOMONTH($G$3,0)-$G$3+1)-(F13-$G$3)),IF(AND(C13&gt;0,E13&gt;0,F13&gt;$G$3,BO13&lt;(EOMONTH($G$3,0)+1)-$G$3,BO13&lt;&gt;0),VLOOKUP(E13,звания!A:B,2,FALSE)/((EOMONTH($G$3,0)+1)-$G$3)*((F13-$G$3)-(((EOMONTH($G$3,0)+1)-$G$3)-BO13-BU13-BR13))+VLOOKUP(C13,звания!A:B,2,FALSE)/((EOMONTH($G$3,0)+1)-$G$3)*(((EOMONTH($G$3,0)+1)-F13)),IF(F13&lt;$G$3,(VLOOKUP(C13,звания!A:B,2,FALSE)-VLOOKUP(E13,звания!A:B,2,FALSE))/((EOMONTH($BN$3,0)+1)-$BN$3)*(EOMONTH($BN$3,0)+1-F13)+VLOOKUP(C13,звания!A:B,2,FALSE)/((EOMONTH($G$3,0)+1)-$G$3)*BO13+VLOOKUP(C13,звания!A:B,2,FALSE)/((EOMONTH($G$3,0)+1)-$G$3)*BU13+VLOOKUP(C13,звания!A:B,2,FALSE)/((EOMONTH($G$3,0)+1)-$G$3)*BR13,0)))))</f>
        <v>0</v>
      </c>
      <c r="CF13" s="404">
        <f>IF(OR(CD13="Д",C13=0),0,IF(B13="Виключений зі списків",IF(BS13=0,(VLOOKUP(O13,звания!$D$2:$E$62,2,FALSE))/(EOMONTH($B$3,0)+1-$B$3)*BO13+(VLOOKUP(BQ13,звания!$D$2:$E$62,2,FALSE))/(EOMONTH($B$3,0)+1-$B$3)*BR13,(((VLOOKUP(O13,звания!$D$2:$E$62,2,FALSE))/(EOMONTH($B$3,0)+1-$B$3))*BO13)+(VLOOKUP(BQ13,звания!$D$2:$E$62,2,FALSE))/(EOMONTH($B$3,0)+1-$B$3)*BR13+(VLOOKUP(BS13,звания!$D$2:$E$62,2,FALSE))/(EOMONTH($B$3,0)+1-$B$3)*BU13),IF(BS13=0,(VLOOKUP(O13,звания!$D$2:$E$62,2,FALSE))/(EOMONTH($G$3,0)+1-$G$3)*BO13+(VLOOKUP(BQ13,звания!$D$2:$E$62,2,FALSE))/(EOMONTH($G$3,0)+1-$G$3)*BR13,(((VLOOKUP(O13,звания!$D$2:$E$62,2,FALSE))/(EOMONTH($G$3,0)+1-$G$3))*BO13)+(VLOOKUP(BQ13,звания!$D$2:$E$62,2,FALSE))/(EOMONTH($G$3,0)+1-$G$3)*BR13+(VLOOKUP(BS13,звания!$D$2:$E$62,2,FALSE))/(EOMONTH($G$3,0)+1-$G$3)*BU13+IF(BT13=0,0,(VLOOKUP(BS13,звания!$D$2:$E$62,2,FALSE))/(EOMONTH($BN$3,0)+1-$BN$3)*BT13-(VLOOKUP(O13,звания!$D$2:$E$62,2,FALSE))/(EOMONTH($BN$3,0)+1-$BN$3)*BT13))))</f>
        <v>0</v>
      </c>
      <c r="CG13" s="404">
        <f t="shared" si="5"/>
        <v>0</v>
      </c>
      <c r="CH13" s="404">
        <f>IF(BW13=0,CF13*BX13%,IF(BW13&gt;0,((VLOOKUP(O13,звания!$D$2:$E$62,2,FALSE)/(EOMONTH($G$3,0)+1-$G$3)*BW13)*BX13%)))</f>
        <v>0</v>
      </c>
      <c r="CI13" s="404">
        <f>IF(BY13=0,CF13*BZ13%,IF(BY13&gt;0,(VLOOKUP(O13,звания!$D$2:$E$62,2,FALSE)/(EOMONTH($G$3,0)+1-$G$3)*BO13)*BZ13%)+(VLOOKUP(BS13,звания!$D$2:$E$62,2,FALSE)/(EOMONTH($G$3,0)+1-$G$3)*BU13)*BZ13%)</f>
        <v>0</v>
      </c>
      <c r="CJ13" s="404">
        <f>IF(CA13=0,CF13*CB13%,IF(CA13&gt;0,(VLOOKUP(O13,звания!$D$2:$E$62,2,FALSE)/(EOMONTH($G$3,0)+1-$G$3)*BO13)*CB13%)+(VLOOKUP(BS13,звания!$D$2:$E$62,2,FALSE)/(EOMONTH($G$3,0)+1-$G$3)*BU13)*CB13%)</f>
        <v>0</v>
      </c>
      <c r="CK13" s="404">
        <f>IF(CD13="Д",0,IF(CC13=0,CF13*CD13%,IF(CC13&gt;0,(VLOOKUP(O13,звания!$D$2:$E$62,2,FALSE)/(EOMONTH($G$3,0)+1-$G$3)*BO13)*CD13%)+(VLOOKUP(BS13,звания!$D$2:$E$62,2,FALSE)/(EOMONTH($G$3,0)+1-$G$3)*BU13)*CD13%))</f>
        <v>0</v>
      </c>
      <c r="CL13" s="404">
        <f>IF(BR13&gt;0,((VLOOKUP(C13,звания!$A$2:$B$62,2,FALSE)/(EOMONTH($G$3,0)+1-$G$3)*BO13+VLOOKUP(O13,звания!$D$2:$E$62,2,FALSE)/(EOMONTH($G$3,0)+1-$G$3)*BO13+(VLOOKUP(C13,звания!$A$2:$B$62,2,FALSE)/(EOMONTH($G$3,0)+1-$G$3)*BO13+VLOOKUP(O13,звания!$D$2:$E$62,2,FALSE)/(EOMONTH($G$3,0)+1-$G$3)*BO13)*BV13%)*BN13)+(VLOOKUP(C13,звания!$A$2:$B$62,2,FALSE)/(EOMONTH($G$3,0)+1-$G$3)*BU13+VLOOKUP(BS13,звания!$D$2:$E$62,2,FALSE)/(EOMONTH($G$3,0)+1-$G$3)*BU13+(VLOOKUP(C13,звания!$A$2:$B$62,2,FALSE)/(EOMONTH($G$3,0)+1-$G$3)*BU13+VLOOKUP(BS13,звания!$D$2:$E$62,2,FALSE)/(EOMONTH($G$3,0)+1-$G$3)*BU13)*BV13%)*BN13,(CE13+CF13+CG13)*BN13)</f>
        <v>0</v>
      </c>
      <c r="CM13" s="404"/>
      <c r="CN13" s="404"/>
      <c r="CO13" s="432">
        <f t="shared" si="11"/>
        <v>0</v>
      </c>
      <c r="CP13" s="432"/>
      <c r="CQ13" s="637">
        <f>IF(CF13=0,0,IF((SUM(BH13:BM13)&gt;360),(VLOOKUP(O13,звания!$F$2:$G$62,2,FALSE))/100,VLOOKUP(O13,звания!$F$2:$H$62,3,FALSE)/100))</f>
        <v>0</v>
      </c>
      <c r="CR13" s="617">
        <f>IF(B13="Виключений зі списків",IF(AND(BU13=0,360-BH13&lt;0),(VLOOKUP(O13,звания!$D$2:$E$62,2,FALSE))/(EOMONTH($B$3,0)+1-$B$3)*BO13*CQ13,IF(AND(360-BH13&gt;=0,360-BH13&lt;(EOMONTH($B$3,0)+1-$B$3)),(CF13/(EOMONTH($B$3,0)-$B$3+1)*(360-BH13))*CQ13+(CF13/(EOMONTH($B$3,0)-$B$3+1)*((EOMONTH($B$3,0)-$B$3+1)-(360-BH13)))*VLOOKUP(O13,звания!$F$2:$H$62,2,FALSE)/100,((((VLOOKUP(O13,звания!$D$2:$E$62,2,FALSE))/(EOMONTH($B$3,0)+1-$B$3)*BO13*CQ13+(VLOOKUP(BS13,звания!$D$2:$E$62,2,FALSE))/(EOMONTH($B$3,0)+1-$B$3)*BU13*(VLOOKUP(BS13,звания!$F$2:$G$62,2,FALSE)*0.01)+(IF(BT13=0,0,(VLOOKUP(BS13,звания!$D$2:$E$62,2,FALSE)/(EOMONTH($G$3,0)+1-$G$3)*BT13*(VLOOKUP(BS13,звания!$F$2:$G$62,2,FALSE)))*0.01-(VLOOKUP(O13,звания!$D$2:$E$62,2,FALSE)/(EOMONTH($G$3,0)+1-$G$3)*BT13*(VLOOKUP(O13,звания!$F$2:$G$62,2,FALSE)))*0.01)))))/100*(100-CP13))),(IF(AND(BU13=0,360-BH13&lt;0,CP13=0),(VLOOKUP(O13,звания!$D$2:$E$62,2,FALSE))/(EOMONTH($G$3,0)+1-$G$3)*BO13*CQ13,IF(AND(360-BH13&gt;=0,360-BH13&lt;(EOMONTH($G$3,0)+1-$G$3)),(CF13/(EOMONTH($G$3,0)-$G$3+1)*(360-BH13))*CQ13+(CF13/(EOMONTH($G$3,0)-$G$3+1)*((EOMONTH($G$3,0)-$G$3+1)-(360-BH13)))*VLOOKUP(O13,звания!$F$2:$H$62,2,FALSE)/100,((((VLOOKUP(O13,звания!$D$2:$E$62,2,FALSE))/(EOMONTH($G$3,0)+1-$G$3)*BO13*CQ13+(VLOOKUP(BS13,звания!$D$2:$E$62,2,FALSE))/(EOMONTH($G$3,0)+1-$G$3)*BU13*(VLOOKUP(BS13,звания!$F$2:$G$62,2,FALSE)*0.01)))/100*(100-CP13)+(IF(BT13=0,0,(VLOOKUP(BS13,звания!$D$2:$E$62,2,FALSE)/(EOMONTH($BN$3,0)+1-$BN$3)*BT13*(VLOOKUP(BS13,звания!$F$2:$G$62,2,FALSE)))*0.01-(VLOOKUP(O13,звания!$D$2:$E$62,2,FALSE)/(EOMONTH($BN$3,0)+1-$BN$3)*BT13*(VLOOKUP(O13,звания!$F$2:$G$62,2,FALSE)))*0.01)))))))</f>
        <v>0</v>
      </c>
      <c r="CS13" s="416">
        <f t="shared" ref="CS13:CS24" si="50">SUM(CE13:CM13,CR13)</f>
        <v>0</v>
      </c>
      <c r="CT13" s="403"/>
      <c r="CU13" s="403"/>
      <c r="CV13" s="403">
        <f t="shared" si="12"/>
        <v>0</v>
      </c>
      <c r="CW13" s="556">
        <f t="shared" ref="CW13:CW24" si="51">CN13+SUM(CS13:CV13)</f>
        <v>0</v>
      </c>
      <c r="CX13" s="403">
        <f t="shared" ref="CX13:CX24" si="52">IF(CU13=0,CW13*0.18,(CW13-CU13)*0.18)</f>
        <v>0</v>
      </c>
      <c r="CY13" s="403"/>
      <c r="CZ13" s="404">
        <f t="shared" si="8"/>
        <v>0</v>
      </c>
      <c r="DA13" s="403"/>
      <c r="DB13" s="403"/>
      <c r="DC13" s="403"/>
      <c r="DD13" s="421">
        <f t="shared" si="9"/>
        <v>0</v>
      </c>
      <c r="DE13" s="421">
        <f t="shared" ref="DE13:DE24" si="53">(CW13-CV13)*22%</f>
        <v>0</v>
      </c>
      <c r="DF13" s="403">
        <f t="shared" ref="DF13:DF24" si="54">CX13</f>
        <v>0</v>
      </c>
      <c r="DG13" s="421">
        <f t="shared" si="14"/>
        <v>0</v>
      </c>
      <c r="DH13" s="421">
        <f t="shared" si="15"/>
        <v>0</v>
      </c>
      <c r="DI13" s="421"/>
      <c r="DJ13" s="422" t="str">
        <f t="shared" ref="DJ13:DJ24" si="55">IF(DG13&gt;0,$DL$2," ")&amp;"  "&amp;IF(DH13&gt;0,$DM$2," ")</f>
        <v xml:space="preserve">    </v>
      </c>
      <c r="DK13" s="113" t="s">
        <v>876</v>
      </c>
      <c r="DL13" s="28"/>
      <c r="DM13" s="28"/>
      <c r="DN13" s="28"/>
      <c r="DO13" s="901"/>
      <c r="DP13" s="888"/>
      <c r="DQ13" s="817"/>
      <c r="DR13" s="818"/>
      <c r="DS13" s="819"/>
      <c r="DT13" s="820"/>
      <c r="DU13" s="124"/>
      <c r="DV13" s="122"/>
      <c r="DZ13" s="105"/>
      <c r="EH13" s="543">
        <f t="shared" si="17"/>
        <v>0</v>
      </c>
      <c r="EI13" s="404">
        <f t="shared" si="18"/>
        <v>0</v>
      </c>
      <c r="EJ13" s="29" t="str">
        <f t="shared" si="19"/>
        <v>ВАКАНТ</v>
      </c>
      <c r="EK13" s="50"/>
      <c r="EL13" s="29"/>
      <c r="EM13" s="50"/>
      <c r="EN13" s="50"/>
      <c r="EO13" s="50"/>
      <c r="EP13" s="29"/>
    </row>
    <row r="14" spans="1:146" ht="17.25" customHeight="1">
      <c r="A14" s="427">
        <v>11</v>
      </c>
      <c r="B14" s="869" t="s">
        <v>783</v>
      </c>
      <c r="C14" s="911" t="s">
        <v>19</v>
      </c>
      <c r="D14" s="404" t="str">
        <f t="shared" si="39"/>
        <v>Курносенко О.В.</v>
      </c>
      <c r="E14" s="416"/>
      <c r="F14" s="417"/>
      <c r="G14" s="409" t="str">
        <f t="shared" si="38"/>
        <v>3.0.19</v>
      </c>
      <c r="H14" s="407" t="str">
        <f t="shared" si="21"/>
        <v>3.0.19</v>
      </c>
      <c r="I14" s="407" t="str">
        <f t="shared" si="22"/>
        <v>3.0.19</v>
      </c>
      <c r="J14" s="407" t="str">
        <f t="shared" si="40"/>
        <v>0.0.0</v>
      </c>
      <c r="K14" s="407" t="str">
        <f t="shared" si="41"/>
        <v>0.0.0</v>
      </c>
      <c r="L14" s="407" t="str">
        <f t="shared" si="42"/>
        <v>0.0.0</v>
      </c>
      <c r="M14" s="407" t="str">
        <f t="shared" si="43"/>
        <v>0.0.0</v>
      </c>
      <c r="N14" s="408" t="str">
        <f t="shared" si="27"/>
        <v>0.0.0</v>
      </c>
      <c r="O14" s="930">
        <v>17</v>
      </c>
      <c r="P14" s="417">
        <v>43477</v>
      </c>
      <c r="Q14" s="417"/>
      <c r="R14" s="417"/>
      <c r="S14" s="417"/>
      <c r="T14" s="417"/>
      <c r="U14" s="417"/>
      <c r="V14" s="714"/>
      <c r="W14" s="714"/>
      <c r="X14" s="417"/>
      <c r="Y14" s="417"/>
      <c r="Z14" s="714"/>
      <c r="AA14" s="714"/>
      <c r="AB14" s="417"/>
      <c r="AC14" s="417"/>
      <c r="AD14" s="714"/>
      <c r="AE14" s="714"/>
      <c r="AF14" s="417"/>
      <c r="AG14" s="417"/>
      <c r="AH14" s="714"/>
      <c r="AI14" s="714"/>
      <c r="AJ14" s="417"/>
      <c r="AK14" s="417"/>
      <c r="AL14" s="714"/>
      <c r="AM14" s="714"/>
      <c r="AN14" s="417"/>
      <c r="AO14" s="417"/>
      <c r="AP14" s="714"/>
      <c r="AQ14" s="714"/>
      <c r="AR14" s="417"/>
      <c r="AS14" s="417"/>
      <c r="AT14" s="714"/>
      <c r="AU14" s="714"/>
      <c r="AV14" s="417"/>
      <c r="AW14" s="417"/>
      <c r="AX14" s="716"/>
      <c r="AY14" s="716"/>
      <c r="AZ14" s="635"/>
      <c r="BA14" s="635"/>
      <c r="BB14" s="716"/>
      <c r="BC14" s="716"/>
      <c r="BD14" s="635"/>
      <c r="BE14" s="635"/>
      <c r="BF14" s="717"/>
      <c r="BG14" s="717"/>
      <c r="BH14" s="432">
        <f t="shared" si="1"/>
        <v>1099</v>
      </c>
      <c r="BI14" s="432">
        <f t="shared" si="44"/>
        <v>0</v>
      </c>
      <c r="BJ14" s="432">
        <f t="shared" si="45"/>
        <v>0</v>
      </c>
      <c r="BK14" s="432">
        <f t="shared" si="46"/>
        <v>0</v>
      </c>
      <c r="BL14" s="432">
        <f t="shared" si="47"/>
        <v>0</v>
      </c>
      <c r="BM14" s="436">
        <f t="shared" si="48"/>
        <v>0</v>
      </c>
      <c r="BN14" s="462">
        <v>0.65</v>
      </c>
      <c r="BO14" s="427">
        <f t="shared" si="3"/>
        <v>28</v>
      </c>
      <c r="BP14" s="725"/>
      <c r="BQ14" s="700"/>
      <c r="BR14" s="419"/>
      <c r="BS14" s="700"/>
      <c r="BT14" s="700"/>
      <c r="BU14" s="700"/>
      <c r="BV14" s="427">
        <f t="shared" si="49"/>
        <v>25</v>
      </c>
      <c r="BW14" s="427"/>
      <c r="BX14" s="432">
        <v>10</v>
      </c>
      <c r="BY14" s="700"/>
      <c r="BZ14" s="432"/>
      <c r="CA14" s="700"/>
      <c r="CB14" s="432"/>
      <c r="CC14" s="700"/>
      <c r="CD14" s="432"/>
      <c r="CE14" s="404">
        <f>IF(OR(C14=0,CD14="Д"),0,IF(AND(C14&gt;0,E14=0),VLOOKUP(C14,звания!A:B,2,FALSE)/((EOMONTH($G$3,0)+1)-$G$3)*BO14+VLOOKUP(C14,звания!A:B,2,FALSE)/((EOMONTH($G$3,0)+1)-$G$3)*BR14+VLOOKUP(C14,звания!A:B,2,FALSE)/((EOMONTH($G$3,0)+1)-$G$3)*BU14,IF(AND(C14&gt;0,E14&gt;0,F14&gt;=$G$3,BO14=(EOMONTH($G$3,0)+1)-$G$3),(VLOOKUP(E14,звания!A:B,2,FALSE)/(EOMONTH($G$3,0)-$G$3+1))*(F14-$G$3)+(VLOOKUP(C14,звания!A:B,2,FALSE)/(EOMONTH($G$3,0)-$G$3+1))*((EOMONTH($G$3,0)-$G$3+1)-(F14-$G$3)),IF(AND(C14&gt;0,E14&gt;0,F14&gt;$G$3,BO14&lt;(EOMONTH($G$3,0)+1)-$G$3,BO14&lt;&gt;0),VLOOKUP(E14,звания!A:B,2,FALSE)/((EOMONTH($G$3,0)+1)-$G$3)*((F14-$G$3)-(((EOMONTH($G$3,0)+1)-$G$3)-BO14-BU14-BR14))+VLOOKUP(C14,звания!A:B,2,FALSE)/((EOMONTH($G$3,0)+1)-$G$3)*(((EOMONTH($G$3,0)+1)-F14)),IF(F14&lt;$G$3,(VLOOKUP(C14,звания!A:B,2,FALSE)-VLOOKUP(E14,звания!A:B,2,FALSE))/((EOMONTH($BN$3,0)+1)-$BN$3)*(EOMONTH($BN$3,0)+1-F14)+VLOOKUP(C14,звания!A:B,2,FALSE)/((EOMONTH($G$3,0)+1)-$G$3)*BO14+VLOOKUP(C14,звания!A:B,2,FALSE)/((EOMONTH($G$3,0)+1)-$G$3)*BU14+VLOOKUP(C14,звания!A:B,2,FALSE)/((EOMONTH($G$3,0)+1)-$G$3)*BR14,0)))))</f>
        <v>1130</v>
      </c>
      <c r="CF14" s="404">
        <f>IF(OR(CD14="Д",C14=0),0,IF(B14="Виключений зі списків",IF(BS14=0,(VLOOKUP(O14,звания!$D$2:$E$62,2,FALSE))/(EOMONTH($B$3,0)+1-$B$3)*BO14+(VLOOKUP(BQ14,звания!$D$2:$E$62,2,FALSE))/(EOMONTH($B$3,0)+1-$B$3)*BR14,(((VLOOKUP(O14,звания!$D$2:$E$62,2,FALSE))/(EOMONTH($B$3,0)+1-$B$3))*BO14)+(VLOOKUP(BQ14,звания!$D$2:$E$62,2,FALSE))/(EOMONTH($B$3,0)+1-$B$3)*BR14+(VLOOKUP(BS14,звания!$D$2:$E$62,2,FALSE))/(EOMONTH($B$3,0)+1-$B$3)*BU14),IF(BS14=0,(VLOOKUP(O14,звания!$D$2:$E$62,2,FALSE))/(EOMONTH($G$3,0)+1-$G$3)*BO14+(VLOOKUP(BQ14,звания!$D$2:$E$62,2,FALSE))/(EOMONTH($G$3,0)+1-$G$3)*BR14,(((VLOOKUP(O14,звания!$D$2:$E$62,2,FALSE))/(EOMONTH($G$3,0)+1-$G$3))*BO14)+(VLOOKUP(BQ14,звания!$D$2:$E$62,2,FALSE))/(EOMONTH($G$3,0)+1-$G$3)*BR14+(VLOOKUP(BS14,звания!$D$2:$E$62,2,FALSE))/(EOMONTH($G$3,0)+1-$G$3)*BU14+IF(BT14=0,0,(VLOOKUP(BS14,звания!$D$2:$E$62,2,FALSE))/(EOMONTH($BN$3,0)+1-$BN$3)*BT14-(VLOOKUP(O14,звания!$D$2:$E$62,2,FALSE))/(EOMONTH($BN$3,0)+1-$BN$3)*BT14))))</f>
        <v>4090</v>
      </c>
      <c r="CG14" s="404">
        <f t="shared" ref="CG14:CG22" si="56">IF(AND(SUM(BH14:BM14)&lt;360,((EOMONTH($G$3,0)-$G$3+1+(SUM(BH14:BM14)))&gt;0),SUM(BH14:BM14)+EOMONTH($G$3,0)-$G$3+1&lt;360),(CE14+CF14)*BV14%,IF(SUM(BH14:BM14)+EOMONTH($G$3,0)-$G$3+1&lt;=1800,((CE14+CF14)/(EOMONTH($G$3,0)-$G$3+1))*(360-SUM(BH14:BM14))*BV14%+(((CE14+CF14)/(EOMONTH($G$3,0)-$G$3+1))*((EOMONTH($G$3,0)-$G$3+1)-(360-SUM(BH14:BM14))))*25%,IF(AND(SUM(BH14:BM14)&lt;1800,((EOMONTH($G$3,0)-$G$3+1+SUM(BH14:BM14))&gt;=360),SUM(BH14:BM14)+EOMONTH($G$3,0)-$G$3+1&lt;1800),(CE14+CF14)*BV14%,IF(SUM(BH14:BM14)+EOMONTH($G$3,0)-$G$3+1&lt;=3600,((CE14+CF14)/(EOMONTH($G$3,0)-$G$3+1))*(1800-SUM(BH14:BM14))*BV14%+(((CE14+CF14)/(EOMONTH($G$3,0)-$G$3+1))*((EOMONTH($G$3,0)-$G$3+1)-(1800-SUM(BH14:BM14)))*30%),IF(AND(SUM(BH14:BM14)&lt;3600,((EOMONTH($G$3,0)-$G$3+1+SUM(BH14:BM14))&gt;=1800),SUM(BH14:BM14)+EOMONTH($G$3,0)-$G$3+1&lt;3600),(CE14+CF14)*BV14%,IF(SUM(BH14:BM14)+EOMONTH($G$3,0)-$G$3+1&lt;=5400,((CE14+CF14)/(EOMONTH($G$3,0)-$G$3+1))*(3600-SUM(BH14:BM14))*BV14%+(((CE14+CF14)/(EOMONTH($G$3,0)-$G$3+1))*((EOMONTH($G$3,0)-$G$3+1)-(3600-SUM(BH14:BM14))))*35%,IF(AND(SUM(BH14:BM14)&lt;5400,((EOMONTH($G$3,0)-$G$3+1+SUM(BH14:BM14))&gt;=3600),SUM(BH14:BM14)+EOMONTH($G$3,0)-$G$3+1&lt;5400),(CE14+CF14)*BV14%,IF(SUM(BH14:BM14)+EOMONTH($G$3,0)-$G$3+1&lt;=7200,((CE14+CF14)/(EOMONTH($G$3,0)-$G$3+1))*(5400-SUM(BH14:BM14))*BV14%+(((CE14+CF14)/(EOMONTH($G$3,0)-$G$3+1))*((EOMONTH($G$3,0)-$G$3+1)-(5400-SUM(BH14:BM14))))*40%,IF(AND(SUM(BH14:BM14)&lt;7200,((EOMONTH($G$3,0)-$G$3+1+SUM(BH14:BM14))&gt;=5400),SUM(BH14:BM14)+EOMONTH($G$3,0)-$G$3+1&lt;7200),(CE14+CF14)*BV14%,IF(SUM(BH14:BM14)+EOMONTH($G$3,0)-$G$3+1&lt;=9000,((CE14+CF14)/(EOMONTH($G$3,0)-$G$3+1))*(7200-SUM(BH14:BM14))*BV14%+(((CE14+CF14)/(EOMONTH($G$3,0)-$G$3+1))*((EOMONTH($G$3,0)-$G$3+1)-(7200-SUM(BH14:BM14))))*45%,IF(SUM(BH14:BM14)+EOMONTH($G$3,0)-$G$3+1&gt;=9000,((CE14+CF14)/(EOMONTH($G$3,0)-$G$3+1))*(9000-SUM(BH14:BM14))*BV14%+(((CE14+CF14)/(EOMONTH($G$3,0)-$G$3+1))*((EOMONTH($G$3,0)-$G$3+1)-(9000-SUM(BH14:BM14))))*50%,0)))))))))))</f>
        <v>1305</v>
      </c>
      <c r="CH14" s="404">
        <f>IF(BW14=0,CF14*BX14%,IF(BW14&gt;0,((VLOOKUP(O14,звания!$D$2:$E$62,2,FALSE)/(EOMONTH($G$3,0)+1-$G$3)*BW14)*BX14%)))</f>
        <v>409</v>
      </c>
      <c r="CI14" s="404">
        <f>IF(BY14=0,CF14*BZ14%,IF(BY14&gt;0,(VLOOKUP(O14,звания!$D$2:$E$62,2,FALSE)/(EOMONTH($G$3,0)+1-$G$3)*BO14)*BZ14%)+(VLOOKUP(BS14,звания!$D$2:$E$62,2,FALSE)/(EOMONTH($G$3,0)+1-$G$3)*BU14)*BZ14%)</f>
        <v>0</v>
      </c>
      <c r="CJ14" s="404">
        <f>IF(CA14=0,CF14*CB14%,IF(CA14&gt;0,(VLOOKUP(O14,звания!$D$2:$E$62,2,FALSE)/(EOMONTH($G$3,0)+1-$G$3)*BO14)*CB14%)+(VLOOKUP(BS14,звания!$D$2:$E$62,2,FALSE)/(EOMONTH($G$3,0)+1-$G$3)*BU14)*CB14%)</f>
        <v>0</v>
      </c>
      <c r="CK14" s="404">
        <f>IF(CD14="Д",0,IF(CC14=0,CF14*CD14%,IF(CC14&gt;0,(VLOOKUP(O14,звания!$D$2:$E$62,2,FALSE)/(EOMONTH($G$3,0)+1-$G$3)*BO14)*CD14%)+(VLOOKUP(BS14,звания!$D$2:$E$62,2,FALSE)/(EOMONTH($G$3,0)+1-$G$3)*BU14)*CD14%))</f>
        <v>0</v>
      </c>
      <c r="CL14" s="404">
        <f>IF(BR14&gt;0,((VLOOKUP(C14,звания!$A$2:$B$62,2,FALSE)/(EOMONTH($G$3,0)+1-$G$3)*BO14+VLOOKUP(O14,звания!$D$2:$E$62,2,FALSE)/(EOMONTH($G$3,0)+1-$G$3)*BO14+(VLOOKUP(C14,звания!$A$2:$B$62,2,FALSE)/(EOMONTH($G$3,0)+1-$G$3)*BO14+VLOOKUP(O14,звания!$D$2:$E$62,2,FALSE)/(EOMONTH($G$3,0)+1-$G$3)*BO14)*BV14%)*BN14)+(VLOOKUP(C14,звания!$A$2:$B$62,2,FALSE)/(EOMONTH($G$3,0)+1-$G$3)*BU14+VLOOKUP(BS14,звания!$D$2:$E$62,2,FALSE)/(EOMONTH($G$3,0)+1-$G$3)*BU14+(VLOOKUP(C14,звания!$A$2:$B$62,2,FALSE)/(EOMONTH($G$3,0)+1-$G$3)*BU14+VLOOKUP(BS14,звания!$D$2:$E$62,2,FALSE)/(EOMONTH($G$3,0)+1-$G$3)*BU14)*BV14%)*BN14,(CE14+CF14+CG14)*BN14)</f>
        <v>4241.25</v>
      </c>
      <c r="CM14" s="404"/>
      <c r="CN14" s="404"/>
      <c r="CO14" s="432">
        <f t="shared" si="11"/>
        <v>3</v>
      </c>
      <c r="CP14" s="432"/>
      <c r="CQ14" s="637">
        <f>IF(CF14=0,0,IF((SUM(BH14:BM14)&gt;360),(VLOOKUP(O14,звания!$F$2:$G$62,2,FALSE))/100,VLOOKUP(O14,звания!$F$2:$H$62,3,FALSE)/100))</f>
        <v>2.17</v>
      </c>
      <c r="CR14" s="617">
        <f>IF(B14="Виключений зі списків",IF(AND(BU14=0,360-BH14&lt;0),(VLOOKUP(O14,звания!$D$2:$E$62,2,FALSE))/(EOMONTH($B$3,0)+1-$B$3)*BO14*CQ14,IF(AND(360-BH14&gt;=0,360-BH14&lt;(EOMONTH($B$3,0)+1-$B$3)),(CF14/(EOMONTH($B$3,0)-$B$3+1)*(360-BH14))*CQ14+(CF14/(EOMONTH($B$3,0)-$B$3+1)*((EOMONTH($B$3,0)-$B$3+1)-(360-BH14)))*VLOOKUP(O14,звания!$F$2:$H$62,2,FALSE)/100,((((VLOOKUP(O14,звания!$D$2:$E$62,2,FALSE))/(EOMONTH($B$3,0)+1-$B$3)*BO14*CQ14+(VLOOKUP(BS14,звания!$D$2:$E$62,2,FALSE))/(EOMONTH($B$3,0)+1-$B$3)*BU14*(VLOOKUP(BS14,звания!$F$2:$G$62,2,FALSE)*0.01)+(IF(BT14=0,0,(VLOOKUP(BS14,звания!$D$2:$E$62,2,FALSE)/(EOMONTH($G$3,0)+1-$G$3)*BT14*(VLOOKUP(BS14,звания!$F$2:$G$62,2,FALSE)))*0.01-(VLOOKUP(O14,звания!$D$2:$E$62,2,FALSE)/(EOMONTH($G$3,0)+1-$G$3)*BT14*(VLOOKUP(O14,звания!$F$2:$G$62,2,FALSE)))*0.01)))))/100*(100-CP14))),(IF(AND(BU14=0,360-BH14&lt;0,CP14=0),(VLOOKUP(O14,звания!$D$2:$E$62,2,FALSE))/(EOMONTH($G$3,0)+1-$G$3)*BO14*CQ14,IF(AND(360-BH14&gt;=0,360-BH14&lt;(EOMONTH($G$3,0)+1-$G$3)),(CF14/(EOMONTH($G$3,0)-$G$3+1)*(360-BH14))*CQ14+(CF14/(EOMONTH($G$3,0)-$G$3+1)*((EOMONTH($G$3,0)-$G$3+1)-(360-BH14)))*VLOOKUP(O14,звания!$F$2:$H$62,2,FALSE)/100,((((VLOOKUP(O14,звания!$D$2:$E$62,2,FALSE))/(EOMONTH($G$3,0)+1-$G$3)*BO14*CQ14+(VLOOKUP(BS14,звания!$D$2:$E$62,2,FALSE))/(EOMONTH($G$3,0)+1-$G$3)*BU14*(VLOOKUP(BS14,звания!$F$2:$G$62,2,FALSE)*0.01)))/100*(100-CP14)+(IF(BT14=0,0,(VLOOKUP(BS14,звания!$D$2:$E$62,2,FALSE)/(EOMONTH($BN$3,0)+1-$BN$3)*BT14*(VLOOKUP(BS14,звания!$F$2:$G$62,2,FALSE)))*0.01-(VLOOKUP(O14,звания!$D$2:$E$62,2,FALSE)/(EOMONTH($BN$3,0)+1-$BN$3)*BT14*(VLOOKUP(O14,звания!$F$2:$G$62,2,FALSE)))*0.01)))))))</f>
        <v>8875.2999999999993</v>
      </c>
      <c r="CS14" s="416">
        <f t="shared" si="50"/>
        <v>20050.55</v>
      </c>
      <c r="CT14" s="403"/>
      <c r="CU14" s="403"/>
      <c r="CV14" s="404">
        <f t="shared" si="12"/>
        <v>672.35</v>
      </c>
      <c r="CW14" s="426">
        <f t="shared" si="51"/>
        <v>20722.900000000001</v>
      </c>
      <c r="CX14" s="404">
        <f t="shared" si="52"/>
        <v>3730.12</v>
      </c>
      <c r="CY14" s="1174">
        <v>5</v>
      </c>
      <c r="CZ14" s="404">
        <f t="shared" si="8"/>
        <v>255.34</v>
      </c>
      <c r="DA14" s="404"/>
      <c r="DB14" s="403"/>
      <c r="DC14" s="404"/>
      <c r="DD14" s="426">
        <f t="shared" si="9"/>
        <v>3985.46</v>
      </c>
      <c r="DE14" s="426">
        <f t="shared" si="53"/>
        <v>4411.12</v>
      </c>
      <c r="DF14" s="404">
        <f t="shared" si="54"/>
        <v>3730.12</v>
      </c>
      <c r="DG14" s="426">
        <f t="shared" si="14"/>
        <v>20467.560000000001</v>
      </c>
      <c r="DH14" s="426">
        <f t="shared" si="15"/>
        <v>0</v>
      </c>
      <c r="DI14" s="421"/>
      <c r="DJ14" s="422" t="str">
        <f t="shared" si="55"/>
        <v xml:space="preserve">30 від 01.03   </v>
      </c>
      <c r="DK14" s="113" t="s">
        <v>893</v>
      </c>
      <c r="DL14" s="28" t="s">
        <v>894</v>
      </c>
      <c r="DM14" s="28" t="s">
        <v>768</v>
      </c>
      <c r="DN14" s="28" t="s">
        <v>895</v>
      </c>
      <c r="DO14" s="900">
        <v>3511010251</v>
      </c>
      <c r="DP14" s="888"/>
      <c r="DQ14" s="817"/>
      <c r="DR14" s="818"/>
      <c r="DS14" s="819"/>
      <c r="DT14" s="820"/>
      <c r="DU14" s="124"/>
      <c r="DV14" s="122"/>
      <c r="DX14" s="84"/>
      <c r="DY14" s="84"/>
      <c r="DZ14" s="105"/>
      <c r="EG14" s="19"/>
      <c r="EH14" s="543">
        <f t="shared" si="17"/>
        <v>1</v>
      </c>
      <c r="EI14" s="404" t="str">
        <f t="shared" si="18"/>
        <v>л-т</v>
      </c>
      <c r="EJ14" s="29" t="str">
        <f t="shared" si="19"/>
        <v>Курносенко О.В.</v>
      </c>
      <c r="EK14" s="50"/>
      <c r="EL14" s="29"/>
      <c r="EM14" s="50"/>
      <c r="EN14" s="50"/>
      <c r="EO14" s="50"/>
      <c r="EP14" s="29"/>
    </row>
    <row r="15" spans="1:146" ht="17.25" hidden="1" customHeight="1">
      <c r="A15" s="402">
        <v>12</v>
      </c>
      <c r="B15" s="872" t="s">
        <v>784</v>
      </c>
      <c r="C15" s="911"/>
      <c r="D15" s="404" t="str">
        <f>DK15</f>
        <v>ВАКАНТ</v>
      </c>
      <c r="E15" s="416"/>
      <c r="F15" s="417"/>
      <c r="G15" s="406" t="str">
        <f>IF(P15&gt;$G$3,0,CONCATENATE((INT((BH15)/360)+INT((BI15)/360)+INT((BJ15)/360)+INT((BK15)/360)+INT((BL15)/360)+INT((BM15)/360))+INT((INT(MOD((BH15),360)/30)+INT(MOD((BI15),360)/30)+INT(MOD((BJ15),360)/30)+INT(MOD((BK15),360)/30)+INT(MOD((BL15),360)/30)+INT(MOD((BM15),360)/30)+INT((MOD(MOD((BH15),360),30)+MOD(MOD((BI15),360),30)+MOD(MOD((BJ15),360),30)+MOD(MOD((BK15),360),30)+MOD(MOD((BL15),360),30)+MOD(MOD((BM15),360),30))/30))/12),".",MOD(INT(MOD((BH15),360)/30)+INT(MOD((BI15),360)/30)+INT(MOD((BJ15),360)/30)+INT(MOD((BK15),360)/30)+INT(MOD((BL15),360)/30)+INT(MOD((BM15),360)/30)+INT((MOD(MOD((BH15),360),30)+MOD(MOD((BI15),360),30)+MOD(MOD((BJ15),360),30)+MOD(MOD((BK15),360),30)+MOD(MOD((BL15),360),30)+MOD(MOD((BM15),360),30))/30),12),".",INT(MOD(MOD(MOD((BH15),360),30)+MOD(MOD((BI15),360),30)+MOD(MOD((BJ15),360),30)+MOD(MOD((BK15),360),30)+MOD(MOD((BL15),360),30)+MOD(MOD((BM15),360),30),30))))</f>
        <v>0.0.0</v>
      </c>
      <c r="H15" s="407" t="str">
        <f>CONCATENATE(INT((BH15)/360),".",INT(MOD((BH15),360)/30),".",MOD(MOD((BH15),360),30))</f>
        <v>0.0.0</v>
      </c>
      <c r="I15" s="407" t="str">
        <f>IF(P15&gt;$G$3,0,CONCATENATE((INT((BH15)/360)+INT((BM15)/360))+INT((INT(MOD((BH15),360)/30)+INT(MOD((BM15),360)/30)+INT((MOD(MOD((BH15),360),30)+MOD(MOD((BM15),360),30))/30))/12),".",MOD(INT(MOD((BH15),360)/30)+INT(MOD((BM15),360)/30)+INT((MOD(MOD((BH15),360),30)+MOD(MOD((BM15),360),30))/30),12),".",INT(MOD(MOD(MOD((BH15),360),30)+MOD(MOD((BM15),360),30),30))))</f>
        <v>0.0.0</v>
      </c>
      <c r="J15" s="407" t="str">
        <f>CONCATENATE(INT(BI15/360),".",MOD(INT(BI15/30),12),".",MOD(INT(BI15),30))</f>
        <v>0.0.0</v>
      </c>
      <c r="K15" s="407" t="str">
        <f>CONCATENATE(INT(BJ15/360),".",MOD(INT(BJ15/30),12),".",MOD(INT(BJ15),30))</f>
        <v>0.0.0</v>
      </c>
      <c r="L15" s="407" t="str">
        <f>CONCATENATE(INT(BK15/360),".",MOD(INT(BK15/30),12),".",MOD(INT(BK15),30))</f>
        <v>0.0.0</v>
      </c>
      <c r="M15" s="407" t="str">
        <f>CONCATENATE(INT(BL15/360),".",MOD(INT(BL15/30),12),".",MOD(INT(BL15),30))</f>
        <v>0.0.0</v>
      </c>
      <c r="N15" s="408" t="str">
        <f>CONCATENATE(IF(INT(INT(DAYS360(BF15,BG15,1)/30)/24)&gt;=2,2,INT(INT(DAYS360(BF15,BG15,1)/30)/24)),".",IF(AND(INT(INT(DAYS360(BF15,BG15,1)/30)/24)&gt;=2,MOD(INT(BM15/30),12)&gt;=6),6,IF(ISODD(MOD(INT(DAYS360(BF15,BG15,1)/30),12)),MOD(INT(DAYS360(BF15,BG15,1)/60),12),MOD(INT(BM15/30),12))),".",IF(AND(INT(INT(DAYS360(BF15,BG15,1)/30)/24)&gt;=2,MOD(INT(BM15/30),12)&gt;=6),0,IF(ISODD(MOD(INT(DAYS360(BF15,BG15,1)/30),12)),INT((MOD(DAYS360(BF15,BG15,1),30)/2+15)),INT(MOD(DAYS360(BF15,BG15,1),30)/2))))</f>
        <v>0.0.0</v>
      </c>
      <c r="O15" s="930">
        <v>17</v>
      </c>
      <c r="P15" s="417"/>
      <c r="Q15" s="417"/>
      <c r="R15" s="417"/>
      <c r="S15" s="417"/>
      <c r="T15" s="417"/>
      <c r="U15" s="417"/>
      <c r="V15" s="714"/>
      <c r="W15" s="714"/>
      <c r="X15" s="417"/>
      <c r="Y15" s="417"/>
      <c r="Z15" s="714"/>
      <c r="AA15" s="714"/>
      <c r="AB15" s="417"/>
      <c r="AC15" s="417"/>
      <c r="AD15" s="714"/>
      <c r="AE15" s="714"/>
      <c r="AF15" s="417"/>
      <c r="AG15" s="417"/>
      <c r="AH15" s="714"/>
      <c r="AI15" s="714"/>
      <c r="AJ15" s="417"/>
      <c r="AK15" s="417"/>
      <c r="AL15" s="714"/>
      <c r="AM15" s="714"/>
      <c r="AN15" s="417"/>
      <c r="AO15" s="417"/>
      <c r="AP15" s="714"/>
      <c r="AQ15" s="714"/>
      <c r="AR15" s="417"/>
      <c r="AS15" s="417"/>
      <c r="AT15" s="714"/>
      <c r="AU15" s="714"/>
      <c r="AV15" s="417"/>
      <c r="AW15" s="417"/>
      <c r="AX15" s="716"/>
      <c r="AY15" s="716"/>
      <c r="AZ15" s="635"/>
      <c r="BA15" s="635"/>
      <c r="BB15" s="716"/>
      <c r="BC15" s="716"/>
      <c r="BD15" s="635"/>
      <c r="BE15" s="635"/>
      <c r="BF15" s="717"/>
      <c r="BG15" s="717"/>
      <c r="BH15" s="432">
        <f>IF(OR(P15=0,P15&gt;$G$3),0,IF(B15="Виключений зі списків",DAYS360(P15,IF(Q15=0,$B$3,Q15),1)+(DAYS360(R15,IF(AND(S15=0,Q15&gt;1,R15&gt;1),$B$3,S15),1)+(DAYS360(T15,IF(AND(U15=0,T15&gt;1,Q15&gt;1),$B$3,U15),1))),DAYS360(P15,IF(Q15=0,$G$3,Q15),1)+(DAYS360(R15,IF(AND(S15=0,Q15&gt;1,R15&gt;1),$G$3,S15),1)+(DAYS360(T15,IF(AND(U15=0,T15&gt;1,Q15&gt;1),$G$3,U15),1)))))</f>
        <v>0</v>
      </c>
      <c r="BI15" s="432">
        <f>(IF(OR(W15&gt;$G$3,W15=0),IF(OR(V15=0,V15&gt;$G$3),0,DAYS360(V15,$G$3,1)),(DAYS360(V15,W15,1)))+IF(OR(Y15&gt;$G$3,Y15=0),IF(OR(X15=0,X15&gt;$G$3),0,DAYS360(X15,$G$3,1)),(DAYS360(X15,Y15,1)))+IF(OR(AA15&gt;$G$3,AA15=0),IF(OR(Z15=0,Z15&gt;$G$3),0,DAYS360(Z15,$G$3,1)),(DAYS360(Z15,AA15,1)))+IF(OR(AC15&gt;$G$3,AC15=0),IF(OR(AB15=0,AB15&gt;$G$3),0,DAYS360(AB15,$G$3,1)),(DAYS360(AB15,AC15,1)))+IF(OR(AE15&gt;$G$3,AE15=0),IF(OR(AD15=0,AD15&gt;$G$3),0,DAYS360(AD15,$G$3,1)),(DAYS360(AD15,AE15,1)))+IF(OR(AG15&gt;$G$3,AG15=0),IF(OR(AF15=0,AF15&gt;$G$3),0,DAYS360(AF15,$G$3,1)),(DAYS360(AF15,AG15,1)))+IF(OR(AI15&gt;$G$3,AI15=0),IF(OR(AH15=0,AH15&gt;$G$3),0,DAYS360(AH15,$G$3,1)),(DAYS360(AH15,AI15,1)))+IF(OR(AK15&gt;$G$3,AK15=0),IF(OR(AJ15=0,AJ15&gt;$G$3),0,DAYS360(AJ15,$G$3,1)),(DAYS360(AJ15,AK15,1)))+IF(OR(AM15&gt;$G$3,AM15=0),IF(OR(AL15=0,AL15&gt;$G$3),0,DAYS360(AL15,$G$3,1)),(DAYS360(AL15,AM15,1)))+IF(OR(AO15&gt;$G$3,AO15=0),IF(OR(AN15=0,AN15&gt;$G$3),0,DAYS360(AN15,$G$3,1)),(DAYS360(AN15,AO15,1)))+IF(OR(AQ15&gt;$G$3,AQ15=0),IF(OR(AP15=0,AP15&gt;$G$3),0,DAYS360(AP15,$G$3,1)),(DAYS360(AP15,AQ15,1)))+IF(OR(AS15&gt;$G$3,AS15=0),IF(OR(AR15=0,AR15&gt;$G$3),0,DAYS360(AR15,$G$3,1)),(DAYS360(AR15,AS15,1)))+IF(OR(AU15&gt;$G$3,AU15=0),IF(OR(AT15=0,AT15&gt;$G$3),0,DAYS360(AT15,$G$3,1)),(DAYS360(AT15,AU15,1)))+IF(OR(AW15&gt;$G$3,AW15=0),IF(OR(AV15=0,AV15&gt;$G$3),0,DAYS360(AV15,$G$3,1)),(DAYS360(AV15,AW15,1))))*2</f>
        <v>0</v>
      </c>
      <c r="BJ15" s="432">
        <f>(IF(OR(AY15&gt;$G$3,AY15=0),IF(OR(AX15=0,AX15&gt;$G$3),0,DAYS360(AX15,$G$3,1)),(DAYS360(AX15,AY15,1)))+IF(OR(BA15&gt;$G$3,BA15=0),IF(OR(AZ15=0,AZ15&gt;$G$3),0,DAYS360(AZ15,$G$3,1)),(DAYS360(AZ15,BA15,1))))/2</f>
        <v>0</v>
      </c>
      <c r="BK15" s="432">
        <f>(IF(OR(BC15&gt;$G$3,BC15=0),IF(OR(BB15=0,BB15&gt;$G$3),0,DAYS360(BB15,$G$3,1)),(DAYS360(BB15,BC15,1))))</f>
        <v>0</v>
      </c>
      <c r="BL15" s="432">
        <f>(IF(OR(BE15&gt;$G$3,BE15=0),IF(OR(BD15=0,BD15&gt;$G$3),0,DAYS360(BD15,$G$3,1)),(DAYS360(BD15,BE15,1))))/3</f>
        <v>0</v>
      </c>
      <c r="BM15" s="436">
        <f>IF(DAYS360(BF15,BG15)&gt;=1800,1800/2,(DAYS360(BF15,BG15,1))/2)</f>
        <v>0</v>
      </c>
      <c r="BN15" s="462">
        <v>0.65</v>
      </c>
      <c r="BO15" s="427">
        <f>IF(CD15="Д",0,IF(B15="Виключений зі списків",BP15-$B$3+1,IF(AND(BR15=0,BU15=0,O15&lt;&gt;0,BP15=0),EOMONTH($G$3,0)+1-$G$3,IF(AND(BR15=0,BU15=0,O15&lt;&gt;0,BP15&gt;0),EOMONTH($G$3,0)+1-BP15,IF(AND(BR15=0,BU15&gt;0,BP15&gt;$G$3),(EOMONTH($G$3,0)+1-$G$3)-BU15-(BP15-$G$3),IF(AND(BR15&gt;0,O15&lt;&gt;0,BP15&gt;$G$3),(EOMONTH($G$3,0)+1-$G$3)-BU15-BR15-(BP15-$G$3),IF(AND(BR15&gt;0,O15&lt;&gt;0,OR(BP15=0,BP15=$G$3)),(EOMONTH($G$3,0)+1-$G$3)-BU15-BR15,IF(AND(O15=0,BR15&gt;0),BR15+BU15,IF(AND(BU15&gt;0,BR15=0,BP15=0),(EOMONTH($G$3,0)+1-$G$3)-BU15,0)))))))))</f>
        <v>28</v>
      </c>
      <c r="BP15" s="725"/>
      <c r="BQ15" s="700"/>
      <c r="BR15" s="419"/>
      <c r="BS15" s="700"/>
      <c r="BT15" s="700"/>
      <c r="BU15" s="700"/>
      <c r="BV15" s="427">
        <f>IF((BH15+BI15+BJ15+BK15+BL15+BM15)&lt;360,0,IF(AND((BH15+BI15+BJ15+BK15+BL15+BM15)&gt;=360,(BH15+BI15+BJ15+BK15+BL15+BM15)&lt;1800),25,IF(AND((BH15+BI15+BJ15+BK15+BL15+BM15)&gt;=1800,(BH15+BI15+BJ15+BK15+BL15+BM15)&lt;3600),30,IF(AND((BH15+BI15+BJ15+BK15+BL15+BM15)&gt;=3600,(BH15+BI15+BJ15+BK15+BL15+BM15)&lt;5400),35,IF(AND((BH15+BI15+BJ15+BK15+BL15+BM15)&gt;=5400,(BH15+BI15+BJ15+BK15+BL15+BM15)&lt;7200),40,IF(AND((BH15+BI15+BJ15+BK15+BL15+BM15)&gt;=7200,(BH15+BI15+BJ15+BK15+BL15+BM15)&lt;9000),45,IF((BH15+BI15+BJ15+BK15+BL15+BM15)&gt;=9000,50,"ПРОВЕРЬ")))))))</f>
        <v>0</v>
      </c>
      <c r="BW15" s="419"/>
      <c r="BX15" s="782"/>
      <c r="BY15" s="419"/>
      <c r="BZ15" s="432"/>
      <c r="CA15" s="419"/>
      <c r="CB15" s="427"/>
      <c r="CC15" s="419"/>
      <c r="CD15" s="427"/>
      <c r="CE15" s="404">
        <f>IF(OR(C15=0,CD15="Д"),0,IF(AND(C15&gt;0,E15=0),VLOOKUP(C15,звания!A:B,2,FALSE)/((EOMONTH($G$3,0)+1)-$G$3)*BO15+VLOOKUP(C15,звания!A:B,2,FALSE)/((EOMONTH($G$3,0)+1)-$G$3)*BR15+VLOOKUP(C15,звания!A:B,2,FALSE)/((EOMONTH($G$3,0)+1)-$G$3)*BU15,IF(AND(C15&gt;0,E15&gt;0,F15&gt;=$G$3,BO15=(EOMONTH($G$3,0)+1)-$G$3),(VLOOKUP(E15,звания!A:B,2,FALSE)/(EOMONTH($G$3,0)-$G$3+1))*(F15-$G$3)+(VLOOKUP(C15,звания!A:B,2,FALSE)/(EOMONTH($G$3,0)-$G$3+1))*((EOMONTH($G$3,0)-$G$3+1)-(F15-$G$3)),IF(AND(C15&gt;0,E15&gt;0,F15&gt;$G$3,BO15&lt;(EOMONTH($G$3,0)+1)-$G$3,BO15&lt;&gt;0),VLOOKUP(E15,звания!A:B,2,FALSE)/((EOMONTH($G$3,0)+1)-$G$3)*((F15-$G$3)-(((EOMONTH($G$3,0)+1)-$G$3)-BO15-BU15-BR15))+VLOOKUP(C15,звания!A:B,2,FALSE)/((EOMONTH($G$3,0)+1)-$G$3)*(((EOMONTH($G$3,0)+1)-F15)),IF(F15&lt;$G$3,(VLOOKUP(C15,звания!A:B,2,FALSE)-VLOOKUP(E15,звания!A:B,2,FALSE))/((EOMONTH($BN$3,0)+1)-$BN$3)*(EOMONTH($BN$3,0)+1-F15)+VLOOKUP(C15,звания!A:B,2,FALSE)/((EOMONTH($G$3,0)+1)-$G$3)*BO15+VLOOKUP(C15,звания!A:B,2,FALSE)/((EOMONTH($G$3,0)+1)-$G$3)*BU15+VLOOKUP(C15,звания!A:B,2,FALSE)/((EOMONTH($G$3,0)+1)-$G$3)*BR15,0)))))</f>
        <v>0</v>
      </c>
      <c r="CF15" s="404">
        <f>IF(OR(CD15="Д",C15=0),0,IF(B15="Виключений зі списків",IF(BS15=0,(VLOOKUP(O15,звания!$D$2:$E$62,2,FALSE))/(EOMONTH($B$3,0)+1-$B$3)*BO15+(VLOOKUP(BQ15,звания!$D$2:$E$62,2,FALSE))/(EOMONTH($B$3,0)+1-$B$3)*BR15,(((VLOOKUP(O15,звания!$D$2:$E$62,2,FALSE))/(EOMONTH($B$3,0)+1-$B$3))*BO15)+(VLOOKUP(BQ15,звания!$D$2:$E$62,2,FALSE))/(EOMONTH($B$3,0)+1-$B$3)*BR15+(VLOOKUP(BS15,звания!$D$2:$E$62,2,FALSE))/(EOMONTH($B$3,0)+1-$B$3)*BU15),IF(BS15=0,(VLOOKUP(O15,звания!$D$2:$E$62,2,FALSE))/(EOMONTH($G$3,0)+1-$G$3)*BO15+(VLOOKUP(BQ15,звания!$D$2:$E$62,2,FALSE))/(EOMONTH($G$3,0)+1-$G$3)*BR15,(((VLOOKUP(O15,звания!$D$2:$E$62,2,FALSE))/(EOMONTH($G$3,0)+1-$G$3))*BO15)+(VLOOKUP(BQ15,звания!$D$2:$E$62,2,FALSE))/(EOMONTH($G$3,0)+1-$G$3)*BR15+(VLOOKUP(BS15,звания!$D$2:$E$62,2,FALSE))/(EOMONTH($G$3,0)+1-$G$3)*BU15+IF(BT15=0,0,(VLOOKUP(BS15,звания!$D$2:$E$62,2,FALSE))/(EOMONTH($BN$3,0)+1-$BN$3)*BT15-(VLOOKUP(O15,звания!$D$2:$E$62,2,FALSE))/(EOMONTH($BN$3,0)+1-$BN$3)*BT15))))</f>
        <v>0</v>
      </c>
      <c r="CG15" s="404">
        <f>IF(AND(SUM(BH15:BM15)&lt;360,((EOMONTH($G$3,0)-$G$3+1+(SUM(BH15:BM15)))&gt;0),SUM(BH15:BM15)+EOMONTH($G$3,0)-$G$3+1&lt;360),(CE15+CF15)*BV15%,IF(SUM(BH15:BM15)+EOMONTH($G$3,0)-$G$3+1&lt;=1800,((CE15+CF15)/(EOMONTH($G$3,0)-$G$3+1))*(360-SUM(BH15:BM15))*BV15%+(((CE15+CF15)/(EOMONTH($G$3,0)-$G$3+1))*((EOMONTH($G$3,0)-$G$3+1)-(360-SUM(BH15:BM15))))*25%,IF(AND(SUM(BH15:BM15)&lt;1800,((EOMONTH($G$3,0)-$G$3+1+SUM(BH15:BM15))&gt;=360),SUM(BH15:BM15)+EOMONTH($G$3,0)-$G$3+1&lt;1800),(CE15+CF15)*BV15%,IF(SUM(BH15:BM15)+EOMONTH($G$3,0)-$G$3+1&lt;=3600,((CE15+CF15)/(EOMONTH($G$3,0)-$G$3+1))*(1800-SUM(BH15:BM15))*BV15%+(((CE15+CF15)/(EOMONTH($G$3,0)-$G$3+1))*((EOMONTH($G$3,0)-$G$3+1)-(1800-SUM(BH15:BM15)))*30%),IF(AND(SUM(BH15:BM15)&lt;3600,((EOMONTH($G$3,0)-$G$3+1+SUM(BH15:BM15))&gt;=1800),SUM(BH15:BM15)+EOMONTH($G$3,0)-$G$3+1&lt;3600),(CE15+CF15)*BV15%,IF(SUM(BH15:BM15)+EOMONTH($G$3,0)-$G$3+1&lt;=5400,((CE15+CF15)/(EOMONTH($G$3,0)-$G$3+1))*(3600-SUM(BH15:BM15))*BV15%+(((CE15+CF15)/(EOMONTH($G$3,0)-$G$3+1))*((EOMONTH($G$3,0)-$G$3+1)-(3600-SUM(BH15:BM15))))*35%,IF(AND(SUM(BH15:BM15)&lt;5400,((EOMONTH($G$3,0)-$G$3+1+SUM(BH15:BM15))&gt;=3600),SUM(BH15:BM15)+EOMONTH($G$3,0)-$G$3+1&lt;5400),(CE15+CF15)*BV15%,IF(SUM(BH15:BM15)+EOMONTH($G$3,0)-$G$3+1&lt;=7200,((CE15+CF15)/(EOMONTH($G$3,0)-$G$3+1))*(5400-SUM(BH15:BM15))*BV15%+(((CE15+CF15)/(EOMONTH($G$3,0)-$G$3+1))*((EOMONTH($G$3,0)-$G$3+1)-(5400-SUM(BH15:BM15))))*40%,IF(AND(SUM(BH15:BM15)&lt;7200,((EOMONTH($G$3,0)-$G$3+1+SUM(BH15:BM15))&gt;=5400),SUM(BH15:BM15)+EOMONTH($G$3,0)-$G$3+1&lt;7200),(CE15+CF15)*BV15%,IF(SUM(BH15:BM15)+EOMONTH($G$3,0)-$G$3+1&lt;=9000,((CE15+CF15)/(EOMONTH($G$3,0)-$G$3+1))*(7200-SUM(BH15:BM15))*BV15%+(((CE15+CF15)/(EOMONTH($G$3,0)-$G$3+1))*((EOMONTH($G$3,0)-$G$3+1)-(7200-SUM(BH15:BM15))))*45%,IF(SUM(BH15:BM15)+EOMONTH($G$3,0)-$G$3+1&gt;=9000,((CE15+CF15)/(EOMONTH($G$3,0)-$G$3+1))*(9000-SUM(BH15:BM15))*BV15%+(((CE15+CF15)/(EOMONTH($G$3,0)-$G$3+1))*((EOMONTH($G$3,0)-$G$3+1)-(9000-SUM(BH15:BM15))))*50%,0)))))))))))</f>
        <v>0</v>
      </c>
      <c r="CH15" s="404">
        <f>IF(BW15=0,CF15*BX15%,IF(BW15&gt;0,((VLOOKUP(O15,звания!$D$2:$E$62,2,FALSE)/(EOMONTH($G$3,0)+1-$G$3)*BW15)*BX15%)))</f>
        <v>0</v>
      </c>
      <c r="CI15" s="404">
        <f>IF(BY15=0,CF15*BZ15%,IF(BY15&gt;0,(VLOOKUP(O15,звания!$D$2:$E$62,2,FALSE)/(EOMONTH($G$3,0)+1-$G$3)*BO15)*BZ15%)+(VLOOKUP(BS15,звания!$D$2:$E$62,2,FALSE)/(EOMONTH($G$3,0)+1-$G$3)*BU15)*BZ15%)</f>
        <v>0</v>
      </c>
      <c r="CJ15" s="404">
        <f>IF(CA15=0,CF15*CB15%,IF(CA15&gt;0,(VLOOKUP(O15,звания!$D$2:$E$62,2,FALSE)/(EOMONTH($G$3,0)+1-$G$3)*BO15)*CB15%)+(VLOOKUP(BS15,звания!$D$2:$E$62,2,FALSE)/(EOMONTH($G$3,0)+1-$G$3)*BU15)*CB15%)</f>
        <v>0</v>
      </c>
      <c r="CK15" s="404">
        <f>IF(CD15="Д",0,IF(CC15=0,CF15*CD15%,IF(CC15&gt;0,(VLOOKUP(O15,звания!$D$2:$E$62,2,FALSE)/(EOMONTH($G$3,0)+1-$G$3)*BO15)*CD15%)+(VLOOKUP(BS15,звания!$D$2:$E$62,2,FALSE)/(EOMONTH($G$3,0)+1-$G$3)*BU15)*CD15%))</f>
        <v>0</v>
      </c>
      <c r="CL15" s="404">
        <f>IF(BR15&gt;0,((VLOOKUP(C15,звания!$A$2:$B$62,2,FALSE)/(EOMONTH($G$3,0)+1-$G$3)*BO15+VLOOKUP(O15,звания!$D$2:$E$62,2,FALSE)/(EOMONTH($G$3,0)+1-$G$3)*BO15+(VLOOKUP(C15,звания!$A$2:$B$62,2,FALSE)/(EOMONTH($G$3,0)+1-$G$3)*BO15+VLOOKUP(O15,звания!$D$2:$E$62,2,FALSE)/(EOMONTH($G$3,0)+1-$G$3)*BO15)*BV15%)*BN15)+(VLOOKUP(C15,звания!$A$2:$B$62,2,FALSE)/(EOMONTH($G$3,0)+1-$G$3)*BU15+VLOOKUP(BS15,звания!$D$2:$E$62,2,FALSE)/(EOMONTH($G$3,0)+1-$G$3)*BU15+(VLOOKUP(C15,звания!$A$2:$B$62,2,FALSE)/(EOMONTH($G$3,0)+1-$G$3)*BU15+VLOOKUP(BS15,звания!$D$2:$E$62,2,FALSE)/(EOMONTH($G$3,0)+1-$G$3)*BU15)*BV15%)*BN15,(CE15+CF15+CG15)*BN15)</f>
        <v>0</v>
      </c>
      <c r="CM15" s="404"/>
      <c r="CN15" s="404"/>
      <c r="CO15" s="432">
        <f t="shared" si="11"/>
        <v>0</v>
      </c>
      <c r="CP15" s="638"/>
      <c r="CQ15" s="637">
        <f>IF(CF15=0,0,IF((SUM(BH15:BM15)&gt;360),(VLOOKUP(O15,звания!$F$2:$G$62,2,FALSE))/100,VLOOKUP(O15,звания!$F$2:$H$62,3,FALSE)/100))</f>
        <v>0</v>
      </c>
      <c r="CR15" s="617">
        <f>IF(B15="Виключений зі списків",IF(AND(BU15=0,360-BH15&lt;0),(VLOOKUP(O15,звания!$D$2:$E$62,2,FALSE))/(EOMONTH($B$3,0)+1-$B$3)*BO15*CQ15,IF(AND(360-BH15&gt;=0,360-BH15&lt;(EOMONTH($B$3,0)+1-$B$3)),(CF15/(EOMONTH($B$3,0)-$B$3+1)*(360-BH15))*CQ15+(CF15/(EOMONTH($B$3,0)-$B$3+1)*((EOMONTH($B$3,0)-$B$3+1)-(360-BH15)))*VLOOKUP(O15,звания!$F$2:$H$62,2,FALSE)/100,((((VLOOKUP(O15,звания!$D$2:$E$62,2,FALSE))/(EOMONTH($B$3,0)+1-$B$3)*BO15*CQ15+(VLOOKUP(BS15,звания!$D$2:$E$62,2,FALSE))/(EOMONTH($B$3,0)+1-$B$3)*BU15*(VLOOKUP(BS15,звания!$F$2:$G$62,2,FALSE)*0.01)+(IF(BT15=0,0,(VLOOKUP(BS15,звания!$D$2:$E$62,2,FALSE)/(EOMONTH($G$3,0)+1-$G$3)*BT15*(VLOOKUP(BS15,звания!$F$2:$G$62,2,FALSE)))*0.01-(VLOOKUP(O15,звания!$D$2:$E$62,2,FALSE)/(EOMONTH($G$3,0)+1-$G$3)*BT15*(VLOOKUP(O15,звания!$F$2:$G$62,2,FALSE)))*0.01)))))/100*(100-CP15))),(IF(AND(BU15=0,360-BH15&lt;0,CP15=0),(VLOOKUP(O15,звания!$D$2:$E$62,2,FALSE))/(EOMONTH($G$3,0)+1-$G$3)*BO15*CQ15,IF(AND(360-BH15&gt;=0,360-BH15&lt;(EOMONTH($G$3,0)+1-$G$3)),(CF15/(EOMONTH($G$3,0)-$G$3+1)*(360-BH15))*CQ15+(CF15/(EOMONTH($G$3,0)-$G$3+1)*((EOMONTH($G$3,0)-$G$3+1)-(360-BH15)))*VLOOKUP(O15,звания!$F$2:$H$62,2,FALSE)/100,((((VLOOKUP(O15,звания!$D$2:$E$62,2,FALSE))/(EOMONTH($G$3,0)+1-$G$3)*BO15*CQ15+(VLOOKUP(BS15,звания!$D$2:$E$62,2,FALSE))/(EOMONTH($G$3,0)+1-$G$3)*BU15*(VLOOKUP(BS15,звания!$F$2:$G$62,2,FALSE)*0.01)))/100*(100-CP15)+(IF(BT15=0,0,(VLOOKUP(BS15,звания!$D$2:$E$62,2,FALSE)/(EOMONTH($BN$3,0)+1-$BN$3)*BT15*(VLOOKUP(BS15,звания!$F$2:$G$62,2,FALSE)))*0.01-(VLOOKUP(O15,звания!$D$2:$E$62,2,FALSE)/(EOMONTH($BN$3,0)+1-$BN$3)*BT15*(VLOOKUP(O15,звания!$F$2:$G$62,2,FALSE)))*0.01)))))))</f>
        <v>0</v>
      </c>
      <c r="CS15" s="416">
        <f>SUM(CE15:CM15,CR15)</f>
        <v>0</v>
      </c>
      <c r="CT15" s="403"/>
      <c r="CU15" s="403"/>
      <c r="CV15" s="403">
        <f t="shared" si="12"/>
        <v>0</v>
      </c>
      <c r="CW15" s="556">
        <f>CN15+SUM(CS15:CV15)</f>
        <v>0</v>
      </c>
      <c r="CX15" s="403">
        <f>IF(CU15=0,CW15*0.18,(CW15-CU15)*0.18)</f>
        <v>0</v>
      </c>
      <c r="CY15" s="403"/>
      <c r="CZ15" s="404">
        <f t="shared" si="8"/>
        <v>0</v>
      </c>
      <c r="DA15" s="403"/>
      <c r="DB15" s="403"/>
      <c r="DC15" s="403"/>
      <c r="DD15" s="421">
        <f t="shared" si="9"/>
        <v>0</v>
      </c>
      <c r="DE15" s="421">
        <f>(CW15-CV15)*22%</f>
        <v>0</v>
      </c>
      <c r="DF15" s="403">
        <f>CX15</f>
        <v>0</v>
      </c>
      <c r="DG15" s="421">
        <f t="shared" si="14"/>
        <v>0</v>
      </c>
      <c r="DH15" s="421">
        <f t="shared" si="15"/>
        <v>0</v>
      </c>
      <c r="DI15" s="421"/>
      <c r="DJ15" s="422" t="str">
        <f>IF(DG15&gt;0,$DL$2," ")&amp;"  "&amp;IF(DH15&gt;0,$DM$2," ")</f>
        <v xml:space="preserve">    </v>
      </c>
      <c r="DK15" s="113" t="s">
        <v>876</v>
      </c>
      <c r="DL15" s="28"/>
      <c r="DM15" s="28"/>
      <c r="DN15" s="28"/>
      <c r="DO15" s="901"/>
      <c r="DP15" s="888"/>
      <c r="DQ15" s="817"/>
      <c r="DR15" s="818"/>
      <c r="DS15" s="819"/>
      <c r="DT15" s="820"/>
      <c r="DU15" s="124"/>
      <c r="DV15" s="110"/>
      <c r="DZ15" s="105"/>
      <c r="EH15" s="543">
        <f t="shared" si="17"/>
        <v>0</v>
      </c>
      <c r="EI15" s="404">
        <f t="shared" si="18"/>
        <v>0</v>
      </c>
      <c r="EJ15" s="29" t="str">
        <f t="shared" si="19"/>
        <v>ВАКАНТ</v>
      </c>
      <c r="EK15" s="50"/>
      <c r="EL15" s="29"/>
      <c r="EM15" s="50"/>
      <c r="EN15" s="50"/>
      <c r="EO15" s="50"/>
      <c r="EP15" s="29"/>
    </row>
    <row r="16" spans="1:146" ht="17.25" customHeight="1">
      <c r="A16" s="427">
        <v>13</v>
      </c>
      <c r="B16" s="1181" t="s">
        <v>785</v>
      </c>
      <c r="C16" s="910" t="s">
        <v>31</v>
      </c>
      <c r="D16" s="404" t="str">
        <f t="shared" si="39"/>
        <v>Наказенко-Івлева М.А.</v>
      </c>
      <c r="E16" s="416"/>
      <c r="F16" s="417"/>
      <c r="G16" s="409" t="str">
        <f t="shared" si="38"/>
        <v>6.4.17</v>
      </c>
      <c r="H16" s="407" t="str">
        <f t="shared" si="21"/>
        <v>6.4.17</v>
      </c>
      <c r="I16" s="407" t="str">
        <f t="shared" si="22"/>
        <v>6.4.17</v>
      </c>
      <c r="J16" s="407" t="str">
        <f t="shared" si="40"/>
        <v>0.0.0</v>
      </c>
      <c r="K16" s="407" t="str">
        <f t="shared" si="41"/>
        <v>0.0.0</v>
      </c>
      <c r="L16" s="407" t="str">
        <f t="shared" si="42"/>
        <v>0.0.0</v>
      </c>
      <c r="M16" s="407" t="str">
        <f t="shared" si="43"/>
        <v>0.0.0</v>
      </c>
      <c r="N16" s="408" t="str">
        <f t="shared" si="27"/>
        <v>0.0.0</v>
      </c>
      <c r="O16" s="930">
        <v>12</v>
      </c>
      <c r="P16" s="417">
        <v>42261</v>
      </c>
      <c r="Q16" s="417"/>
      <c r="R16" s="417"/>
      <c r="S16" s="417"/>
      <c r="T16" s="417"/>
      <c r="U16" s="417"/>
      <c r="V16" s="714"/>
      <c r="W16" s="714"/>
      <c r="X16" s="417"/>
      <c r="Y16" s="417"/>
      <c r="Z16" s="714"/>
      <c r="AA16" s="714"/>
      <c r="AB16" s="417"/>
      <c r="AC16" s="417"/>
      <c r="AD16" s="714"/>
      <c r="AE16" s="714"/>
      <c r="AF16" s="417"/>
      <c r="AG16" s="417"/>
      <c r="AH16" s="714"/>
      <c r="AI16" s="714"/>
      <c r="AJ16" s="417"/>
      <c r="AK16" s="417"/>
      <c r="AL16" s="714"/>
      <c r="AM16" s="714"/>
      <c r="AN16" s="417"/>
      <c r="AO16" s="417"/>
      <c r="AP16" s="714"/>
      <c r="AQ16" s="714"/>
      <c r="AR16" s="417"/>
      <c r="AS16" s="417"/>
      <c r="AT16" s="714"/>
      <c r="AU16" s="714"/>
      <c r="AV16" s="417"/>
      <c r="AW16" s="417"/>
      <c r="AX16" s="716"/>
      <c r="AY16" s="716"/>
      <c r="AZ16" s="635"/>
      <c r="BA16" s="635"/>
      <c r="BB16" s="716"/>
      <c r="BC16" s="716"/>
      <c r="BD16" s="635"/>
      <c r="BE16" s="635"/>
      <c r="BF16" s="717"/>
      <c r="BG16" s="717"/>
      <c r="BH16" s="432">
        <f t="shared" si="1"/>
        <v>2297</v>
      </c>
      <c r="BI16" s="432">
        <f t="shared" si="44"/>
        <v>0</v>
      </c>
      <c r="BJ16" s="432">
        <f t="shared" si="45"/>
        <v>0</v>
      </c>
      <c r="BK16" s="432">
        <f t="shared" si="46"/>
        <v>0</v>
      </c>
      <c r="BL16" s="432">
        <f t="shared" si="47"/>
        <v>0</v>
      </c>
      <c r="BM16" s="436">
        <f t="shared" si="48"/>
        <v>0</v>
      </c>
      <c r="BN16" s="462">
        <v>0.65</v>
      </c>
      <c r="BO16" s="427">
        <f t="shared" si="3"/>
        <v>28</v>
      </c>
      <c r="BP16" s="774"/>
      <c r="BQ16" s="700"/>
      <c r="BR16" s="419"/>
      <c r="BS16" s="700"/>
      <c r="BT16" s="700"/>
      <c r="BU16" s="700"/>
      <c r="BV16" s="427">
        <f t="shared" si="49"/>
        <v>30</v>
      </c>
      <c r="BW16" s="427"/>
      <c r="BX16" s="427"/>
      <c r="BY16" s="419"/>
      <c r="BZ16" s="432"/>
      <c r="CA16" s="419"/>
      <c r="CB16" s="427"/>
      <c r="CC16" s="419"/>
      <c r="CD16" s="427"/>
      <c r="CE16" s="404">
        <f>IF(OR(C16=0,CD16="Д"),0,IF(AND(C16&gt;0,E16=0),VLOOKUP(C16,звания!A:B,2,FALSE)/((EOMONTH($G$3,0)+1)-$G$3)*BO16+VLOOKUP(C16,звания!A:B,2,FALSE)/((EOMONTH($G$3,0)+1)-$G$3)*BR16+VLOOKUP(C16,звания!A:B,2,FALSE)/((EOMONTH($G$3,0)+1)-$G$3)*BU16,IF(AND(C16&gt;0,E16&gt;0,F16&gt;=$G$3,BO16=(EOMONTH($G$3,0)+1)-$G$3),(VLOOKUP(E16,звания!A:B,2,FALSE)/(EOMONTH($G$3,0)-$G$3+1))*(F16-$G$3)+(VLOOKUP(C16,звания!A:B,2,FALSE)/(EOMONTH($G$3,0)-$G$3+1))*((EOMONTH($G$3,0)-$G$3+1)-(F16-$G$3)),IF(AND(C16&gt;0,E16&gt;0,F16&gt;$G$3,BO16&lt;(EOMONTH($G$3,0)+1)-$G$3,BO16&lt;&gt;0),VLOOKUP(E16,звания!A:B,2,FALSE)/((EOMONTH($G$3,0)+1)-$G$3)*((F16-$G$3)-(((EOMONTH($G$3,0)+1)-$G$3)-BO16-BU16-BR16))+VLOOKUP(C16,звания!A:B,2,FALSE)/((EOMONTH($G$3,0)+1)-$G$3)*(((EOMONTH($G$3,0)+1)-F16)),IF(F16&lt;$G$3,(VLOOKUP(C16,звания!A:B,2,FALSE)-VLOOKUP(E16,звания!A:B,2,FALSE))/((EOMONTH($BN$3,0)+1)-$BN$3)*(EOMONTH($BN$3,0)+1-F16)+VLOOKUP(C16,звания!A:B,2,FALSE)/((EOMONTH($G$3,0)+1)-$G$3)*BO16+VLOOKUP(C16,звания!A:B,2,FALSE)/((EOMONTH($G$3,0)+1)-$G$3)*BU16+VLOOKUP(C16,звания!A:B,2,FALSE)/((EOMONTH($G$3,0)+1)-$G$3)*BR16,0)))))</f>
        <v>740</v>
      </c>
      <c r="CF16" s="404">
        <f>IF(OR(CD16="Д",C16=0),0,IF(B16="Виключений зі списків",IF(BS16=0,(VLOOKUP(O16,звания!$D$2:$E$62,2,FALSE))/(EOMONTH($B$3,0)+1-$B$3)*BO16+(VLOOKUP(BQ16,звания!$D$2:$E$62,2,FALSE))/(EOMONTH($B$3,0)+1-$B$3)*BR16,(((VLOOKUP(O16,звания!$D$2:$E$62,2,FALSE))/(EOMONTH($B$3,0)+1-$B$3))*BO16)+(VLOOKUP(BQ16,звания!$D$2:$E$62,2,FALSE))/(EOMONTH($B$3,0)+1-$B$3)*BR16+(VLOOKUP(BS16,звания!$D$2:$E$62,2,FALSE))/(EOMONTH($B$3,0)+1-$B$3)*BU16),IF(BS16=0,(VLOOKUP(O16,звания!$D$2:$E$62,2,FALSE))/(EOMONTH($G$3,0)+1-$G$3)*BO16+(VLOOKUP(BQ16,звания!$D$2:$E$62,2,FALSE))/(EOMONTH($G$3,0)+1-$G$3)*BR16,(((VLOOKUP(O16,звания!$D$2:$E$62,2,FALSE))/(EOMONTH($G$3,0)+1-$G$3))*BO16)+(VLOOKUP(BQ16,звания!$D$2:$E$62,2,FALSE))/(EOMONTH($G$3,0)+1-$G$3)*BR16+(VLOOKUP(BS16,звания!$D$2:$E$62,2,FALSE))/(EOMONTH($G$3,0)+1-$G$3)*BU16+IF(BT16=0,0,(VLOOKUP(BS16,звания!$D$2:$E$62,2,FALSE))/(EOMONTH($BN$3,0)+1-$BN$3)*BT16-(VLOOKUP(O16,звания!$D$2:$E$62,2,FALSE))/(EOMONTH($BN$3,0)+1-$BN$3)*BT16))))</f>
        <v>3440</v>
      </c>
      <c r="CG16" s="404">
        <f t="shared" si="56"/>
        <v>1254</v>
      </c>
      <c r="CH16" s="404">
        <f>IF(BW16=0,CF16*BX16%,IF(BW16&gt;0,((VLOOKUP(O16,звания!$D$2:$E$62,2,FALSE)/(EOMONTH($G$3,0)+1-$G$3)*BW16)*BX16%)))</f>
        <v>0</v>
      </c>
      <c r="CI16" s="404">
        <f>IF(BY16=0,CF16*BZ16%,IF(BY16&gt;0,(VLOOKUP(O16,звания!$D$2:$E$62,2,FALSE)/(EOMONTH($G$3,0)+1-$G$3)*BO16)*BZ16%)+(VLOOKUP(BS16,звания!$D$2:$E$62,2,FALSE)/(EOMONTH($G$3,0)+1-$G$3)*BU16)*BZ16%)</f>
        <v>0</v>
      </c>
      <c r="CJ16" s="404">
        <f>IF(CA16=0,CF16*CB16%,IF(CA16&gt;0,(VLOOKUP(O16,звания!$D$2:$E$62,2,FALSE)/(EOMONTH($G$3,0)+1-$G$3)*BO16)*CB16%)+(VLOOKUP(BS16,звания!$D$2:$E$62,2,FALSE)/(EOMONTH($G$3,0)+1-$G$3)*BU16)*CB16%)</f>
        <v>0</v>
      </c>
      <c r="CK16" s="404">
        <f>IF(CD16="Д",0,IF(CC16=0,CF16*CD16%,IF(CC16&gt;0,(VLOOKUP(O16,звания!$D$2:$E$62,2,FALSE)/(EOMONTH($G$3,0)+1-$G$3)*BO16)*CD16%)+(VLOOKUP(BS16,звания!$D$2:$E$62,2,FALSE)/(EOMONTH($G$3,0)+1-$G$3)*BU16)*CD16%))</f>
        <v>0</v>
      </c>
      <c r="CL16" s="404">
        <f>IF(BR16&gt;0,((VLOOKUP(C16,звания!$A$2:$B$62,2,FALSE)/(EOMONTH($G$3,0)+1-$G$3)*BO16+VLOOKUP(O16,звания!$D$2:$E$62,2,FALSE)/(EOMONTH($G$3,0)+1-$G$3)*BO16+(VLOOKUP(C16,звания!$A$2:$B$62,2,FALSE)/(EOMONTH($G$3,0)+1-$G$3)*BO16+VLOOKUP(O16,звания!$D$2:$E$62,2,FALSE)/(EOMONTH($G$3,0)+1-$G$3)*BO16)*BV16%)*BN16)+(VLOOKUP(C16,звания!$A$2:$B$62,2,FALSE)/(EOMONTH($G$3,0)+1-$G$3)*BU16+VLOOKUP(BS16,звания!$D$2:$E$62,2,FALSE)/(EOMONTH($G$3,0)+1-$G$3)*BU16+(VLOOKUP(C16,звания!$A$2:$B$62,2,FALSE)/(EOMONTH($G$3,0)+1-$G$3)*BU16+VLOOKUP(BS16,звания!$D$2:$E$62,2,FALSE)/(EOMONTH($G$3,0)+1-$G$3)*BU16)*BV16%)*BN16,(CE16+CF16+CG16)*BN16)</f>
        <v>3532.1</v>
      </c>
      <c r="CM16" s="404"/>
      <c r="CN16" s="404"/>
      <c r="CO16" s="432">
        <f t="shared" si="11"/>
        <v>4</v>
      </c>
      <c r="CP16" s="432"/>
      <c r="CQ16" s="637">
        <f>IF(CF16=0,0,IF((SUM(BH16:BM16)&gt;360),(VLOOKUP(O16,звания!$F$2:$G$62,2,FALSE))/100,VLOOKUP(O16,звания!$F$2:$H$62,3,FALSE)/100))</f>
        <v>2.56</v>
      </c>
      <c r="CR16" s="617">
        <f>IF(B16="Виключений зі списків",IF(AND(BU16=0,360-BH16&lt;0),(VLOOKUP(O16,звания!$D$2:$E$62,2,FALSE))/(EOMONTH($B$3,0)+1-$B$3)*BO16*CQ16,IF(AND(360-BH16&gt;=0,360-BH16&lt;(EOMONTH($B$3,0)+1-$B$3)),(CF16/(EOMONTH($B$3,0)-$B$3+1)*(360-BH16))*CQ16+(CF16/(EOMONTH($B$3,0)-$B$3+1)*((EOMONTH($B$3,0)-$B$3+1)-(360-BH16)))*VLOOKUP(O16,звания!$F$2:$H$62,2,FALSE)/100,((((VLOOKUP(O16,звания!$D$2:$E$62,2,FALSE))/(EOMONTH($B$3,0)+1-$B$3)*BO16*CQ16+(VLOOKUP(BS16,звания!$D$2:$E$62,2,FALSE))/(EOMONTH($B$3,0)+1-$B$3)*BU16*(VLOOKUP(BS16,звания!$F$2:$G$62,2,FALSE)*0.01)+(IF(BT16=0,0,(VLOOKUP(BS16,звания!$D$2:$E$62,2,FALSE)/(EOMONTH($G$3,0)+1-$G$3)*BT16*(VLOOKUP(BS16,звания!$F$2:$G$62,2,FALSE)))*0.01-(VLOOKUP(O16,звания!$D$2:$E$62,2,FALSE)/(EOMONTH($G$3,0)+1-$G$3)*BT16*(VLOOKUP(O16,звания!$F$2:$G$62,2,FALSE)))*0.01)))))/100*(100-CP16))),(IF(AND(BU16=0,360-BH16&lt;0,CP16=0),(VLOOKUP(O16,звания!$D$2:$E$62,2,FALSE))/(EOMONTH($G$3,0)+1-$G$3)*BO16*CQ16,IF(AND(360-BH16&gt;=0,360-BH16&lt;(EOMONTH($G$3,0)+1-$G$3)),(CF16/(EOMONTH($G$3,0)-$G$3+1)*(360-BH16))*CQ16+(CF16/(EOMONTH($G$3,0)-$G$3+1)*((EOMONTH($G$3,0)-$G$3+1)-(360-BH16)))*VLOOKUP(O16,звания!$F$2:$H$62,2,FALSE)/100,((((VLOOKUP(O16,звания!$D$2:$E$62,2,FALSE))/(EOMONTH($G$3,0)+1-$G$3)*BO16*CQ16+(VLOOKUP(BS16,звания!$D$2:$E$62,2,FALSE))/(EOMONTH($G$3,0)+1-$G$3)*BU16*(VLOOKUP(BS16,звания!$F$2:$G$62,2,FALSE)*0.01)))/100*(100-CP16)+(IF(BT16=0,0,(VLOOKUP(BS16,звания!$D$2:$E$62,2,FALSE)/(EOMONTH($BN$3,0)+1-$BN$3)*BT16*(VLOOKUP(BS16,звания!$F$2:$G$62,2,FALSE)))*0.01-(VLOOKUP(O16,звания!$D$2:$E$62,2,FALSE)/(EOMONTH($BN$3,0)+1-$BN$3)*BT16*(VLOOKUP(O16,звания!$F$2:$G$62,2,FALSE)))*0.01)))))))</f>
        <v>8806.4</v>
      </c>
      <c r="CS16" s="416">
        <f t="shared" si="50"/>
        <v>17772.5</v>
      </c>
      <c r="CT16" s="403"/>
      <c r="CU16" s="403"/>
      <c r="CV16" s="404">
        <f t="shared" si="12"/>
        <v>672.35</v>
      </c>
      <c r="CW16" s="426">
        <f t="shared" si="51"/>
        <v>18444.849999999999</v>
      </c>
      <c r="CX16" s="404">
        <f t="shared" si="52"/>
        <v>3320.07</v>
      </c>
      <c r="CY16" s="1174">
        <v>5</v>
      </c>
      <c r="CZ16" s="404">
        <f t="shared" si="8"/>
        <v>227.27</v>
      </c>
      <c r="DA16" s="404"/>
      <c r="DB16" s="404"/>
      <c r="DC16" s="404"/>
      <c r="DD16" s="426">
        <f>CX16+CZ16+DA16+DB16+DC16</f>
        <v>3547.34</v>
      </c>
      <c r="DE16" s="426">
        <f t="shared" si="53"/>
        <v>3909.95</v>
      </c>
      <c r="DF16" s="404">
        <f t="shared" si="54"/>
        <v>3320.07</v>
      </c>
      <c r="DG16" s="426">
        <f t="shared" si="14"/>
        <v>0</v>
      </c>
      <c r="DH16" s="426">
        <f t="shared" si="15"/>
        <v>18217.580000000002</v>
      </c>
      <c r="DI16" s="421"/>
      <c r="DJ16" s="422" t="str">
        <f t="shared" si="55"/>
        <v xml:space="preserve">   31 від 01.03</v>
      </c>
      <c r="DK16" s="113" t="s">
        <v>1252</v>
      </c>
      <c r="DL16" s="28" t="s">
        <v>896</v>
      </c>
      <c r="DM16" s="28" t="s">
        <v>897</v>
      </c>
      <c r="DN16" s="28" t="s">
        <v>898</v>
      </c>
      <c r="DO16" s="895">
        <v>3245512168</v>
      </c>
      <c r="DP16" s="889" t="s">
        <v>1245</v>
      </c>
      <c r="DQ16" s="817"/>
      <c r="DR16" s="818"/>
      <c r="DS16" s="825"/>
      <c r="DT16" s="820"/>
      <c r="DU16" s="124"/>
      <c r="DV16" s="122"/>
      <c r="DX16" s="84"/>
      <c r="DY16" s="84"/>
      <c r="DZ16" s="105"/>
      <c r="EH16" s="543">
        <f t="shared" si="17"/>
        <v>2</v>
      </c>
      <c r="EI16" s="404" t="str">
        <f t="shared" si="18"/>
        <v>с-нт</v>
      </c>
      <c r="EJ16" s="29" t="str">
        <f t="shared" si="19"/>
        <v>Наказенко-Івлева М.А.</v>
      </c>
      <c r="EK16" s="50"/>
      <c r="EL16" s="29"/>
      <c r="EM16" s="50"/>
      <c r="EN16" s="50"/>
      <c r="EO16" s="50"/>
      <c r="EP16" s="29"/>
    </row>
    <row r="17" spans="1:146" ht="17.25" customHeight="1">
      <c r="A17" s="427">
        <v>14</v>
      </c>
      <c r="B17" s="872" t="s">
        <v>786</v>
      </c>
      <c r="C17" s="915" t="s">
        <v>707</v>
      </c>
      <c r="D17" s="404" t="str">
        <f t="shared" si="39"/>
        <v>Нанакєєва М.Б.</v>
      </c>
      <c r="E17" s="416"/>
      <c r="F17" s="417"/>
      <c r="G17" s="409" t="str">
        <f t="shared" si="38"/>
        <v>2.7.4</v>
      </c>
      <c r="H17" s="407" t="str">
        <f t="shared" si="21"/>
        <v>2.7.4</v>
      </c>
      <c r="I17" s="407" t="str">
        <f t="shared" si="22"/>
        <v>2.7.4</v>
      </c>
      <c r="J17" s="407" t="str">
        <f t="shared" si="40"/>
        <v>0.0.0</v>
      </c>
      <c r="K17" s="407" t="str">
        <f t="shared" si="41"/>
        <v>0.0.0</v>
      </c>
      <c r="L17" s="407" t="str">
        <f t="shared" si="42"/>
        <v>0.0.0</v>
      </c>
      <c r="M17" s="407" t="str">
        <f t="shared" si="43"/>
        <v>0.0.0</v>
      </c>
      <c r="N17" s="408" t="str">
        <f t="shared" si="27"/>
        <v>0.0.0</v>
      </c>
      <c r="O17" s="930">
        <v>8</v>
      </c>
      <c r="P17" s="417">
        <v>43643</v>
      </c>
      <c r="Q17" s="417"/>
      <c r="R17" s="417"/>
      <c r="S17" s="417"/>
      <c r="T17" s="417"/>
      <c r="U17" s="417"/>
      <c r="V17" s="714"/>
      <c r="W17" s="714"/>
      <c r="X17" s="417"/>
      <c r="Y17" s="417"/>
      <c r="Z17" s="714"/>
      <c r="AA17" s="714"/>
      <c r="AB17" s="417"/>
      <c r="AC17" s="417"/>
      <c r="AD17" s="714"/>
      <c r="AE17" s="714"/>
      <c r="AF17" s="417"/>
      <c r="AG17" s="417"/>
      <c r="AH17" s="714"/>
      <c r="AI17" s="714"/>
      <c r="AJ17" s="417"/>
      <c r="AK17" s="417"/>
      <c r="AL17" s="714"/>
      <c r="AM17" s="714"/>
      <c r="AN17" s="417"/>
      <c r="AO17" s="417"/>
      <c r="AP17" s="714"/>
      <c r="AQ17" s="714"/>
      <c r="AR17" s="417"/>
      <c r="AS17" s="417"/>
      <c r="AT17" s="714"/>
      <c r="AU17" s="714"/>
      <c r="AV17" s="417"/>
      <c r="AW17" s="417"/>
      <c r="AX17" s="716"/>
      <c r="AY17" s="716"/>
      <c r="AZ17" s="635"/>
      <c r="BA17" s="635"/>
      <c r="BB17" s="716"/>
      <c r="BC17" s="716"/>
      <c r="BD17" s="635"/>
      <c r="BE17" s="635"/>
      <c r="BF17" s="717"/>
      <c r="BG17" s="717"/>
      <c r="BH17" s="432">
        <f t="shared" si="1"/>
        <v>934</v>
      </c>
      <c r="BI17" s="432">
        <f t="shared" si="44"/>
        <v>0</v>
      </c>
      <c r="BJ17" s="432">
        <f t="shared" si="45"/>
        <v>0</v>
      </c>
      <c r="BK17" s="432">
        <f t="shared" si="46"/>
        <v>0</v>
      </c>
      <c r="BL17" s="432">
        <f t="shared" si="47"/>
        <v>0</v>
      </c>
      <c r="BM17" s="436">
        <f t="shared" si="48"/>
        <v>0</v>
      </c>
      <c r="BN17" s="462">
        <v>0.65</v>
      </c>
      <c r="BO17" s="427">
        <f t="shared" si="3"/>
        <v>28</v>
      </c>
      <c r="BP17" s="774"/>
      <c r="BQ17" s="700"/>
      <c r="BR17" s="419"/>
      <c r="BS17" s="700"/>
      <c r="BT17" s="700"/>
      <c r="BU17" s="700"/>
      <c r="BV17" s="427">
        <f t="shared" si="49"/>
        <v>25</v>
      </c>
      <c r="BW17" s="427"/>
      <c r="BX17" s="427"/>
      <c r="BY17" s="419"/>
      <c r="BZ17" s="432"/>
      <c r="CA17" s="419"/>
      <c r="CB17" s="427"/>
      <c r="CC17" s="419"/>
      <c r="CD17" s="427"/>
      <c r="CE17" s="404">
        <f>IF(OR(C17=0,CD17="Д"),0,IF(AND(C17&gt;0,E17=0),VLOOKUP(C17,звания!A:B,2,FALSE)/((EOMONTH($G$3,0)+1)-$G$3)*BO17+VLOOKUP(C17,звания!A:B,2,FALSE)/((EOMONTH($G$3,0)+1)-$G$3)*BR17+VLOOKUP(C17,звания!A:B,2,FALSE)/((EOMONTH($G$3,0)+1)-$G$3)*BU17,IF(AND(C17&gt;0,E17&gt;0,F17&gt;=$G$3,BO17=(EOMONTH($G$3,0)+1)-$G$3),(VLOOKUP(E17,звания!A:B,2,FALSE)/(EOMONTH($G$3,0)-$G$3+1))*(F17-$G$3)+(VLOOKUP(C17,звания!A:B,2,FALSE)/(EOMONTH($G$3,0)-$G$3+1))*((EOMONTH($G$3,0)-$G$3+1)-(F17-$G$3)),IF(AND(C17&gt;0,E17&gt;0,F17&gt;$G$3,BO17&lt;(EOMONTH($G$3,0)+1)-$G$3,BO17&lt;&gt;0),VLOOKUP(E17,звания!A:B,2,FALSE)/((EOMONTH($G$3,0)+1)-$G$3)*((F17-$G$3)-(((EOMONTH($G$3,0)+1)-$G$3)-BO17-BU17-BR17))+VLOOKUP(C17,звания!A:B,2,FALSE)/((EOMONTH($G$3,0)+1)-$G$3)*(((EOMONTH($G$3,0)+1)-F17)),IF(F17&lt;$G$3,(VLOOKUP(C17,звания!A:B,2,FALSE)-VLOOKUP(E17,звания!A:B,2,FALSE))/((EOMONTH($BN$3,0)+1)-$BN$3)*(EOMONTH($BN$3,0)+1-F17)+VLOOKUP(C17,звания!A:B,2,FALSE)/((EOMONTH($G$3,0)+1)-$G$3)*BO17+VLOOKUP(C17,звания!A:B,2,FALSE)/((EOMONTH($G$3,0)+1)-$G$3)*BU17+VLOOKUP(C17,звания!A:B,2,FALSE)/((EOMONTH($G$3,0)+1)-$G$3)*BR17,0)))))</f>
        <v>600</v>
      </c>
      <c r="CF17" s="404">
        <f>IF(OR(CD17="Д",C17=0),0,IF(B17="Виключений зі списків",IF(BS17=0,(VLOOKUP(O17,звания!$D$2:$E$62,2,FALSE))/(EOMONTH($B$3,0)+1-$B$3)*BO17+(VLOOKUP(BQ17,звания!$D$2:$E$62,2,FALSE))/(EOMONTH($B$3,0)+1-$B$3)*BR17,(((VLOOKUP(O17,звания!$D$2:$E$62,2,FALSE))/(EOMONTH($B$3,0)+1-$B$3))*BO17)+(VLOOKUP(BQ17,звания!$D$2:$E$62,2,FALSE))/(EOMONTH($B$3,0)+1-$B$3)*BR17+(VLOOKUP(BS17,звания!$D$2:$E$62,2,FALSE))/(EOMONTH($B$3,0)+1-$B$3)*BU17),IF(BS17=0,(VLOOKUP(O17,звания!$D$2:$E$62,2,FALSE))/(EOMONTH($G$3,0)+1-$G$3)*BO17+(VLOOKUP(BQ17,звания!$D$2:$E$62,2,FALSE))/(EOMONTH($G$3,0)+1-$G$3)*BR17,(((VLOOKUP(O17,звания!$D$2:$E$62,2,FALSE))/(EOMONTH($G$3,0)+1-$G$3))*BO17)+(VLOOKUP(BQ17,звания!$D$2:$E$62,2,FALSE))/(EOMONTH($G$3,0)+1-$G$3)*BR17+(VLOOKUP(BS17,звания!$D$2:$E$62,2,FALSE))/(EOMONTH($G$3,0)+1-$G$3)*BU17+IF(BT17=0,0,(VLOOKUP(BS17,звания!$D$2:$E$62,2,FALSE))/(EOMONTH($BN$3,0)+1-$BN$3)*BT17-(VLOOKUP(O17,звания!$D$2:$E$62,2,FALSE))/(EOMONTH($BN$3,0)+1-$BN$3)*BT17))))</f>
        <v>3080</v>
      </c>
      <c r="CG17" s="404">
        <f t="shared" si="56"/>
        <v>920</v>
      </c>
      <c r="CH17" s="404">
        <f>IF(BW17=0,CF17*BX17%,IF(BW17&gt;0,((VLOOKUP(O17,звания!$D$2:$E$62,2,FALSE)/(EOMONTH($G$3,0)+1-$G$3)*BW17)*BX17%)))</f>
        <v>0</v>
      </c>
      <c r="CI17" s="404">
        <f>IF(BY17=0,CF17*BZ17%,IF(BY17&gt;0,(VLOOKUP(O17,звания!$D$2:$E$62,2,FALSE)/(EOMONTH($G$3,0)+1-$G$3)*BO17)*BZ17%)+(VLOOKUP(BS17,звания!$D$2:$E$62,2,FALSE)/(EOMONTH($G$3,0)+1-$G$3)*BU17)*BZ17%)</f>
        <v>0</v>
      </c>
      <c r="CJ17" s="404">
        <f>IF(CA17=0,CF17*CB17%,IF(CA17&gt;0,(VLOOKUP(O17,звания!$D$2:$E$62,2,FALSE)/(EOMONTH($G$3,0)+1-$G$3)*BO17)*CB17%)+(VLOOKUP(BS17,звания!$D$2:$E$62,2,FALSE)/(EOMONTH($G$3,0)+1-$G$3)*BU17)*CB17%)</f>
        <v>0</v>
      </c>
      <c r="CK17" s="404">
        <f>IF(CD17="Д",0,IF(CC17=0,CF17*CD17%,IF(CC17&gt;0,(VLOOKUP(O17,звания!$D$2:$E$62,2,FALSE)/(EOMONTH($G$3,0)+1-$G$3)*BO17)*CD17%)+(VLOOKUP(BS17,звания!$D$2:$E$62,2,FALSE)/(EOMONTH($G$3,0)+1-$G$3)*BU17)*CD17%))</f>
        <v>0</v>
      </c>
      <c r="CL17" s="404">
        <f>IF(BR17&gt;0,((VLOOKUP(C17,звания!$A$2:$B$62,2,FALSE)/(EOMONTH($G$3,0)+1-$G$3)*BO17+VLOOKUP(O17,звания!$D$2:$E$62,2,FALSE)/(EOMONTH($G$3,0)+1-$G$3)*BO17+(VLOOKUP(C17,звания!$A$2:$B$62,2,FALSE)/(EOMONTH($G$3,0)+1-$G$3)*BO17+VLOOKUP(O17,звания!$D$2:$E$62,2,FALSE)/(EOMONTH($G$3,0)+1-$G$3)*BO17)*BV17%)*BN17)+(VLOOKUP(C17,звания!$A$2:$B$62,2,FALSE)/(EOMONTH($G$3,0)+1-$G$3)*BU17+VLOOKUP(BS17,звания!$D$2:$E$62,2,FALSE)/(EOMONTH($G$3,0)+1-$G$3)*BU17+(VLOOKUP(C17,звания!$A$2:$B$62,2,FALSE)/(EOMONTH($G$3,0)+1-$G$3)*BU17+VLOOKUP(BS17,звания!$D$2:$E$62,2,FALSE)/(EOMONTH($G$3,0)+1-$G$3)*BU17)*BV17%)*BN17,(CE17+CF17+CG17)*BN17)</f>
        <v>2990</v>
      </c>
      <c r="CM17" s="404"/>
      <c r="CN17" s="404"/>
      <c r="CO17" s="432">
        <f t="shared" si="11"/>
        <v>4</v>
      </c>
      <c r="CP17" s="432"/>
      <c r="CQ17" s="637">
        <f>IF(CF17=0,0,IF((SUM(BH17:BM17)&gt;360),(VLOOKUP(O17,звания!$F$2:$G$62,2,FALSE))/100,VLOOKUP(O17,звания!$F$2:$H$62,3,FALSE)/100))</f>
        <v>2.83</v>
      </c>
      <c r="CR17" s="617">
        <f>IF(B17="Виключений зі списків",IF(AND(BU17=0,360-BH17&lt;0),(VLOOKUP(O17,звания!$D$2:$E$62,2,FALSE))/(EOMONTH($B$3,0)+1-$B$3)*BO17*CQ17,IF(AND(360-BH17&gt;=0,360-BH17&lt;(EOMONTH($B$3,0)+1-$B$3)),(CF17/(EOMONTH($B$3,0)-$B$3+1)*(360-BH17))*CQ17+(CF17/(EOMONTH($B$3,0)-$B$3+1)*((EOMONTH($B$3,0)-$B$3+1)-(360-BH17)))*VLOOKUP(O17,звания!$F$2:$H$62,2,FALSE)/100,((((VLOOKUP(O17,звания!$D$2:$E$62,2,FALSE))/(EOMONTH($B$3,0)+1-$B$3)*BO17*CQ17+(VLOOKUP(BS17,звания!$D$2:$E$62,2,FALSE))/(EOMONTH($B$3,0)+1-$B$3)*BU17*(VLOOKUP(BS17,звания!$F$2:$G$62,2,FALSE)*0.01)+(IF(BT17=0,0,(VLOOKUP(BS17,звания!$D$2:$E$62,2,FALSE)/(EOMONTH($G$3,0)+1-$G$3)*BT17*(VLOOKUP(BS17,звания!$F$2:$G$62,2,FALSE)))*0.01-(VLOOKUP(O17,звания!$D$2:$E$62,2,FALSE)/(EOMONTH($G$3,0)+1-$G$3)*BT17*(VLOOKUP(O17,звания!$F$2:$G$62,2,FALSE)))*0.01)))))/100*(100-CP17))),(IF(AND(BU17=0,360-BH17&lt;0,CP17=0),(VLOOKUP(O17,звания!$D$2:$E$62,2,FALSE))/(EOMONTH($G$3,0)+1-$G$3)*BO17*CQ17,IF(AND(360-BH17&gt;=0,360-BH17&lt;(EOMONTH($G$3,0)+1-$G$3)),(CF17/(EOMONTH($G$3,0)-$G$3+1)*(360-BH17))*CQ17+(CF17/(EOMONTH($G$3,0)-$G$3+1)*((EOMONTH($G$3,0)-$G$3+1)-(360-BH17)))*VLOOKUP(O17,звания!$F$2:$H$62,2,FALSE)/100,((((VLOOKUP(O17,звания!$D$2:$E$62,2,FALSE))/(EOMONTH($G$3,0)+1-$G$3)*BO17*CQ17+(VLOOKUP(BS17,звания!$D$2:$E$62,2,FALSE))/(EOMONTH($G$3,0)+1-$G$3)*BU17*(VLOOKUP(BS17,звания!$F$2:$G$62,2,FALSE)*0.01)))/100*(100-CP17)+(IF(BT17=0,0,(VLOOKUP(BS17,звания!$D$2:$E$62,2,FALSE)/(EOMONTH($BN$3,0)+1-$BN$3)*BT17*(VLOOKUP(BS17,звания!$F$2:$G$62,2,FALSE)))*0.01-(VLOOKUP(O17,звания!$D$2:$E$62,2,FALSE)/(EOMONTH($BN$3,0)+1-$BN$3)*BT17*(VLOOKUP(O17,звания!$F$2:$G$62,2,FALSE)))*0.01)))))))</f>
        <v>8716.4</v>
      </c>
      <c r="CS17" s="416">
        <f t="shared" si="50"/>
        <v>16306.4</v>
      </c>
      <c r="CT17" s="403"/>
      <c r="CU17" s="403"/>
      <c r="CV17" s="404">
        <f t="shared" si="12"/>
        <v>672.35</v>
      </c>
      <c r="CW17" s="426">
        <f t="shared" si="51"/>
        <v>16978.75</v>
      </c>
      <c r="CX17" s="404">
        <f t="shared" si="52"/>
        <v>3056.18</v>
      </c>
      <c r="CY17" s="1174">
        <v>5</v>
      </c>
      <c r="CZ17" s="404">
        <f t="shared" si="8"/>
        <v>209.2</v>
      </c>
      <c r="DA17" s="404"/>
      <c r="DB17" s="404"/>
      <c r="DC17" s="404"/>
      <c r="DD17" s="426">
        <f t="shared" ref="DD17:DD80" si="57">CX17+CZ17+DA17+DB17+DC17</f>
        <v>3265.38</v>
      </c>
      <c r="DE17" s="426">
        <f t="shared" si="53"/>
        <v>3587.41</v>
      </c>
      <c r="DF17" s="404">
        <f t="shared" si="54"/>
        <v>3056.18</v>
      </c>
      <c r="DG17" s="426">
        <f t="shared" ref="DG17:DG77" si="58">IF(DP17=0,CW17-DD17+DF17,0)</f>
        <v>16769.55</v>
      </c>
      <c r="DH17" s="426">
        <f t="shared" ref="DH17:DH77" si="59">IF(DP17&gt;0,CW17-DD17+DF17,0)</f>
        <v>0</v>
      </c>
      <c r="DI17" s="421"/>
      <c r="DJ17" s="422" t="str">
        <f t="shared" si="55"/>
        <v xml:space="preserve">30 від 01.03   </v>
      </c>
      <c r="DK17" s="113" t="s">
        <v>899</v>
      </c>
      <c r="DL17" s="28" t="s">
        <v>900</v>
      </c>
      <c r="DM17" s="28" t="s">
        <v>901</v>
      </c>
      <c r="DN17" s="28" t="s">
        <v>902</v>
      </c>
      <c r="DO17" s="900">
        <v>3152908462</v>
      </c>
      <c r="DP17" s="888"/>
      <c r="DQ17" s="817"/>
      <c r="DR17" s="818"/>
      <c r="DS17" s="819"/>
      <c r="DT17" s="820"/>
      <c r="DU17" s="124"/>
      <c r="DV17" s="122"/>
      <c r="DZ17" s="105"/>
      <c r="EH17" s="543">
        <f t="shared" si="17"/>
        <v>2</v>
      </c>
      <c r="EI17" s="404" t="str">
        <f t="shared" si="18"/>
        <v>ст. м-с</v>
      </c>
      <c r="EJ17" s="29" t="str">
        <f t="shared" si="19"/>
        <v>Нанакєєва М.Б.</v>
      </c>
      <c r="EK17" s="50"/>
      <c r="EL17" s="29"/>
      <c r="EM17" s="50"/>
      <c r="EN17" s="50"/>
      <c r="EO17" s="50"/>
      <c r="EP17" s="29"/>
    </row>
    <row r="18" spans="1:146" ht="17.25" hidden="1" customHeight="1">
      <c r="A18" s="402"/>
      <c r="B18" s="459"/>
      <c r="C18" s="916"/>
      <c r="D18" s="404" t="str">
        <f t="shared" si="39"/>
        <v xml:space="preserve"> </v>
      </c>
      <c r="E18" s="416"/>
      <c r="F18" s="417"/>
      <c r="G18" s="406" t="str">
        <f t="shared" si="38"/>
        <v>0.0.0</v>
      </c>
      <c r="H18" s="407" t="str">
        <f t="shared" si="21"/>
        <v>0.0.0</v>
      </c>
      <c r="I18" s="407" t="str">
        <f t="shared" si="22"/>
        <v>0.0.0</v>
      </c>
      <c r="J18" s="407" t="str">
        <f t="shared" si="40"/>
        <v>0.0.0</v>
      </c>
      <c r="K18" s="407" t="str">
        <f t="shared" si="41"/>
        <v>0.0.0</v>
      </c>
      <c r="L18" s="407" t="str">
        <f t="shared" si="42"/>
        <v>0.0.0</v>
      </c>
      <c r="M18" s="407" t="str">
        <f t="shared" si="43"/>
        <v>0.0.0</v>
      </c>
      <c r="N18" s="408" t="str">
        <f t="shared" si="27"/>
        <v>0.0.0</v>
      </c>
      <c r="O18" s="916"/>
      <c r="P18" s="417"/>
      <c r="Q18" s="417"/>
      <c r="R18" s="417"/>
      <c r="S18" s="417"/>
      <c r="T18" s="417"/>
      <c r="U18" s="417"/>
      <c r="V18" s="714"/>
      <c r="W18" s="714"/>
      <c r="X18" s="417"/>
      <c r="Y18" s="417"/>
      <c r="Z18" s="714"/>
      <c r="AA18" s="714"/>
      <c r="AB18" s="417"/>
      <c r="AC18" s="417"/>
      <c r="AD18" s="714"/>
      <c r="AE18" s="714"/>
      <c r="AF18" s="417"/>
      <c r="AG18" s="417"/>
      <c r="AH18" s="714"/>
      <c r="AI18" s="714"/>
      <c r="AJ18" s="417"/>
      <c r="AK18" s="417"/>
      <c r="AL18" s="714"/>
      <c r="AM18" s="714"/>
      <c r="AN18" s="417"/>
      <c r="AO18" s="417"/>
      <c r="AP18" s="714"/>
      <c r="AQ18" s="714"/>
      <c r="AR18" s="417"/>
      <c r="AS18" s="417"/>
      <c r="AT18" s="714"/>
      <c r="AU18" s="714"/>
      <c r="AV18" s="417"/>
      <c r="AW18" s="417"/>
      <c r="AX18" s="716"/>
      <c r="AY18" s="716"/>
      <c r="AZ18" s="635"/>
      <c r="BA18" s="635"/>
      <c r="BB18" s="716"/>
      <c r="BC18" s="716"/>
      <c r="BD18" s="635"/>
      <c r="BE18" s="635"/>
      <c r="BF18" s="717"/>
      <c r="BG18" s="717"/>
      <c r="BH18" s="432">
        <f t="shared" si="1"/>
        <v>0</v>
      </c>
      <c r="BI18" s="432">
        <f t="shared" si="44"/>
        <v>0</v>
      </c>
      <c r="BJ18" s="432">
        <f t="shared" si="45"/>
        <v>0</v>
      </c>
      <c r="BK18" s="432">
        <f t="shared" si="46"/>
        <v>0</v>
      </c>
      <c r="BL18" s="432">
        <f t="shared" si="47"/>
        <v>0</v>
      </c>
      <c r="BM18" s="436">
        <f t="shared" si="48"/>
        <v>0</v>
      </c>
      <c r="BN18" s="462">
        <v>0.65</v>
      </c>
      <c r="BO18" s="427">
        <f t="shared" si="3"/>
        <v>0</v>
      </c>
      <c r="BP18" s="725"/>
      <c r="BQ18" s="700"/>
      <c r="BR18" s="419"/>
      <c r="BS18" s="700"/>
      <c r="BT18" s="700"/>
      <c r="BU18" s="700"/>
      <c r="BV18" s="427">
        <f t="shared" si="49"/>
        <v>0</v>
      </c>
      <c r="BW18" s="419"/>
      <c r="BX18" s="782"/>
      <c r="BY18" s="419"/>
      <c r="BZ18" s="432"/>
      <c r="CA18" s="419"/>
      <c r="CB18" s="427"/>
      <c r="CC18" s="419"/>
      <c r="CD18" s="427"/>
      <c r="CE18" s="404">
        <f>IF(OR(C18=0,CD18="Д"),0,IF(AND(C18&gt;0,E18=0),VLOOKUP(C18,звания!A:B,2,FALSE)/((EOMONTH($G$3,0)+1)-$G$3)*BO18+VLOOKUP(C18,звания!A:B,2,FALSE)/((EOMONTH($G$3,0)+1)-$G$3)*BR18+VLOOKUP(C18,звания!A:B,2,FALSE)/((EOMONTH($G$3,0)+1)-$G$3)*BU18,IF(AND(C18&gt;0,E18&gt;0,F18&gt;=$G$3,BO18=(EOMONTH($G$3,0)+1)-$G$3),(VLOOKUP(E18,звания!A:B,2,FALSE)/(EOMONTH($G$3,0)-$G$3+1))*(F18-$G$3)+(VLOOKUP(C18,звания!A:B,2,FALSE)/(EOMONTH($G$3,0)-$G$3+1))*((EOMONTH($G$3,0)-$G$3+1)-(F18-$G$3)),IF(AND(C18&gt;0,E18&gt;0,F18&gt;$G$3,BO18&lt;(EOMONTH($G$3,0)+1)-$G$3,BO18&lt;&gt;0),VLOOKUP(E18,звания!A:B,2,FALSE)/((EOMONTH($G$3,0)+1)-$G$3)*((F18-$G$3)-(((EOMONTH($G$3,0)+1)-$G$3)-BO18-BU18-BR18))+VLOOKUP(C18,звания!A:B,2,FALSE)/((EOMONTH($G$3,0)+1)-$G$3)*(((EOMONTH($G$3,0)+1)-F18)),IF(F18&lt;$G$3,(VLOOKUP(C18,звания!A:B,2,FALSE)-VLOOKUP(E18,звания!A:B,2,FALSE))/((EOMONTH($BN$3,0)+1)-$BN$3)*(EOMONTH($BN$3,0)+1-F18)+VLOOKUP(C18,звания!A:B,2,FALSE)/((EOMONTH($G$3,0)+1)-$G$3)*BO18+VLOOKUP(C18,звания!A:B,2,FALSE)/((EOMONTH($G$3,0)+1)-$G$3)*BU18+VLOOKUP(C18,звания!A:B,2,FALSE)/((EOMONTH($G$3,0)+1)-$G$3)*BR18,0)))))</f>
        <v>0</v>
      </c>
      <c r="CF18" s="404">
        <f>IF(OR(CD18="Д",C18=0),0,IF(B18="Виключений зі списків",IF(BS18=0,(VLOOKUP(O18,звания!$D$2:$E$62,2,FALSE))/(EOMONTH($B$3,0)+1-$B$3)*BO18+(VLOOKUP(BQ18,звания!$D$2:$E$62,2,FALSE))/(EOMONTH($B$3,0)+1-$B$3)*BR18,(((VLOOKUP(O18,звания!$D$2:$E$62,2,FALSE))/(EOMONTH($B$3,0)+1-$B$3))*BO18)+(VLOOKUP(BQ18,звания!$D$2:$E$62,2,FALSE))/(EOMONTH($B$3,0)+1-$B$3)*BR18+(VLOOKUP(BS18,звания!$D$2:$E$62,2,FALSE))/(EOMONTH($B$3,0)+1-$B$3)*BU18),IF(BS18=0,(VLOOKUP(O18,звания!$D$2:$E$62,2,FALSE))/(EOMONTH($G$3,0)+1-$G$3)*BO18+(VLOOKUP(BQ18,звания!$D$2:$E$62,2,FALSE))/(EOMONTH($G$3,0)+1-$G$3)*BR18,(((VLOOKUP(O18,звания!$D$2:$E$62,2,FALSE))/(EOMONTH($G$3,0)+1-$G$3))*BO18)+(VLOOKUP(BQ18,звания!$D$2:$E$62,2,FALSE))/(EOMONTH($G$3,0)+1-$G$3)*BR18+(VLOOKUP(BS18,звания!$D$2:$E$62,2,FALSE))/(EOMONTH($G$3,0)+1-$G$3)*BU18+IF(BT18=0,0,(VLOOKUP(BS18,звания!$D$2:$E$62,2,FALSE))/(EOMONTH($BN$3,0)+1-$BN$3)*BT18-(VLOOKUP(O18,звания!$D$2:$E$62,2,FALSE))/(EOMONTH($BN$3,0)+1-$BN$3)*BT18))))</f>
        <v>0</v>
      </c>
      <c r="CG18" s="404">
        <f t="shared" si="56"/>
        <v>0</v>
      </c>
      <c r="CH18" s="404">
        <f>IF(BW18=0,CF18*BX18%,IF(BW18&gt;0,((VLOOKUP(O18,звания!$D$2:$E$62,2,FALSE)/(EOMONTH($G$3,0)+1-$G$3)*BW18)*BX18%)))</f>
        <v>0</v>
      </c>
      <c r="CI18" s="404">
        <f>IF(BY18=0,CF18*BZ18%,IF(BY18&gt;0,(VLOOKUP(O18,звания!$D$2:$E$62,2,FALSE)/(EOMONTH($G$3,0)+1-$G$3)*BO18)*BZ18%)+(VLOOKUP(BS18,звания!$D$2:$E$62,2,FALSE)/(EOMONTH($G$3,0)+1-$G$3)*BU18)*BZ18%)</f>
        <v>0</v>
      </c>
      <c r="CJ18" s="404">
        <f>IF(CA18=0,CF18*CB18%,IF(CA18&gt;0,(VLOOKUP(O18,звания!$D$2:$E$62,2,FALSE)/(EOMONTH($G$3,0)+1-$G$3)*BO18)*CB18%)+(VLOOKUP(BS18,звания!$D$2:$E$62,2,FALSE)/(EOMONTH($G$3,0)+1-$G$3)*BU18)*CB18%)</f>
        <v>0</v>
      </c>
      <c r="CK18" s="404">
        <f>IF(CD18="Д",0,IF(CC18=0,CF18*CD18%,IF(CC18&gt;0,(VLOOKUP(O18,звания!$D$2:$E$62,2,FALSE)/(EOMONTH($G$3,0)+1-$G$3)*BO18)*CD18%)+(VLOOKUP(BS18,звания!$D$2:$E$62,2,FALSE)/(EOMONTH($G$3,0)+1-$G$3)*BU18)*CD18%))</f>
        <v>0</v>
      </c>
      <c r="CL18" s="404">
        <f>IF(BR18&gt;0,((VLOOKUP(C18,звания!$A$2:$B$62,2,FALSE)/(EOMONTH($G$3,0)+1-$G$3)*BO18+VLOOKUP(O18,звания!$D$2:$E$62,2,FALSE)/(EOMONTH($G$3,0)+1-$G$3)*BO18+(VLOOKUP(C18,звания!$A$2:$B$62,2,FALSE)/(EOMONTH($G$3,0)+1-$G$3)*BO18+VLOOKUP(O18,звания!$D$2:$E$62,2,FALSE)/(EOMONTH($G$3,0)+1-$G$3)*BO18)*BV18%)*BN18)+(VLOOKUP(C18,звания!$A$2:$B$62,2,FALSE)/(EOMONTH($G$3,0)+1-$G$3)*BU18+VLOOKUP(BS18,звания!$D$2:$E$62,2,FALSE)/(EOMONTH($G$3,0)+1-$G$3)*BU18+(VLOOKUP(C18,звания!$A$2:$B$62,2,FALSE)/(EOMONTH($G$3,0)+1-$G$3)*BU18+VLOOKUP(BS18,звания!$D$2:$E$62,2,FALSE)/(EOMONTH($G$3,0)+1-$G$3)*BU18)*BV18%)*BN18,(CE18+CF18+CG18)*BN18)</f>
        <v>0</v>
      </c>
      <c r="CM18" s="404"/>
      <c r="CN18" s="404"/>
      <c r="CO18" s="432">
        <f t="shared" si="11"/>
        <v>0</v>
      </c>
      <c r="CP18" s="638"/>
      <c r="CQ18" s="637">
        <f>IF(CF18=0,0,IF((SUM(BH18:BM18)&gt;360),(VLOOKUP(O18,звания!$F$2:$G$62,2,FALSE))/100,VLOOKUP(O18,звания!$F$2:$H$62,3,FALSE)/100))</f>
        <v>0</v>
      </c>
      <c r="CR18" s="617">
        <f>IF(B18="Виключений зі списків",IF(AND(BU18=0,360-BH18&lt;0),(VLOOKUP(O18,звания!$D$2:$E$62,2,FALSE))/(EOMONTH($B$3,0)+1-$B$3)*BO18*CQ18,IF(AND(360-BH18&gt;=0,360-BH18&lt;(EOMONTH($B$3,0)+1-$B$3)),(CF18/(EOMONTH($B$3,0)-$B$3+1)*(360-BH18))*CQ18+(CF18/(EOMONTH($B$3,0)-$B$3+1)*((EOMONTH($B$3,0)-$B$3+1)-(360-BH18)))*VLOOKUP(O18,звания!$F$2:$H$62,2,FALSE)/100,((((VLOOKUP(O18,звания!$D$2:$E$62,2,FALSE))/(EOMONTH($B$3,0)+1-$B$3)*BO18*CQ18+(VLOOKUP(BS18,звания!$D$2:$E$62,2,FALSE))/(EOMONTH($B$3,0)+1-$B$3)*BU18*(VLOOKUP(BS18,звания!$F$2:$G$62,2,FALSE)*0.01)+(IF(BT18=0,0,(VLOOKUP(BS18,звания!$D$2:$E$62,2,FALSE)/(EOMONTH($G$3,0)+1-$G$3)*BT18*(VLOOKUP(BS18,звания!$F$2:$G$62,2,FALSE)))*0.01-(VLOOKUP(O18,звания!$D$2:$E$62,2,FALSE)/(EOMONTH($G$3,0)+1-$G$3)*BT18*(VLOOKUP(O18,звания!$F$2:$G$62,2,FALSE)))*0.01)))))/100*(100-CP18))),(IF(AND(BU18=0,360-BH18&lt;0,CP18=0),(VLOOKUP(O18,звания!$D$2:$E$62,2,FALSE))/(EOMONTH($G$3,0)+1-$G$3)*BO18*CQ18,IF(AND(360-BH18&gt;=0,360-BH18&lt;(EOMONTH($G$3,0)+1-$G$3)),(CF18/(EOMONTH($G$3,0)-$G$3+1)*(360-BH18))*CQ18+(CF18/(EOMONTH($G$3,0)-$G$3+1)*((EOMONTH($G$3,0)-$G$3+1)-(360-BH18)))*VLOOKUP(O18,звания!$F$2:$H$62,2,FALSE)/100,((((VLOOKUP(O18,звания!$D$2:$E$62,2,FALSE))/(EOMONTH($G$3,0)+1-$G$3)*BO18*CQ18+(VLOOKUP(BS18,звания!$D$2:$E$62,2,FALSE))/(EOMONTH($G$3,0)+1-$G$3)*BU18*(VLOOKUP(BS18,звания!$F$2:$G$62,2,FALSE)*0.01)))/100*(100-CP18)+(IF(BT18=0,0,(VLOOKUP(BS18,звания!$D$2:$E$62,2,FALSE)/(EOMONTH($BN$3,0)+1-$BN$3)*BT18*(VLOOKUP(BS18,звания!$F$2:$G$62,2,FALSE)))*0.01-(VLOOKUP(O18,звания!$D$2:$E$62,2,FALSE)/(EOMONTH($BN$3,0)+1-$BN$3)*BT18*(VLOOKUP(O18,звания!$F$2:$G$62,2,FALSE)))*0.01)))))))</f>
        <v>0</v>
      </c>
      <c r="CS18" s="416">
        <f t="shared" si="50"/>
        <v>0</v>
      </c>
      <c r="CT18" s="403"/>
      <c r="CU18" s="403"/>
      <c r="CV18" s="403">
        <f t="shared" si="12"/>
        <v>0</v>
      </c>
      <c r="CW18" s="556">
        <f t="shared" si="51"/>
        <v>0</v>
      </c>
      <c r="CX18" s="403">
        <f t="shared" si="52"/>
        <v>0</v>
      </c>
      <c r="CY18" s="403"/>
      <c r="CZ18" s="404">
        <f t="shared" si="8"/>
        <v>0</v>
      </c>
      <c r="DA18" s="403"/>
      <c r="DB18" s="403"/>
      <c r="DC18" s="403"/>
      <c r="DD18" s="421">
        <f t="shared" si="57"/>
        <v>0</v>
      </c>
      <c r="DE18" s="421">
        <f t="shared" si="53"/>
        <v>0</v>
      </c>
      <c r="DF18" s="403">
        <f t="shared" si="54"/>
        <v>0</v>
      </c>
      <c r="DG18" s="421">
        <f t="shared" si="58"/>
        <v>0</v>
      </c>
      <c r="DH18" s="421">
        <f t="shared" si="59"/>
        <v>0</v>
      </c>
      <c r="DI18" s="421"/>
      <c r="DJ18" s="422" t="str">
        <f t="shared" si="55"/>
        <v xml:space="preserve">    </v>
      </c>
      <c r="DK18" s="113" t="s">
        <v>477</v>
      </c>
      <c r="DL18" s="28"/>
      <c r="DM18" s="28"/>
      <c r="DN18" s="28"/>
      <c r="DO18" s="901"/>
      <c r="DP18" s="888"/>
      <c r="DQ18" s="817"/>
      <c r="DR18" s="818"/>
      <c r="DS18" s="819"/>
      <c r="DT18" s="820"/>
      <c r="DU18" s="124"/>
      <c r="DV18" s="110"/>
      <c r="DZ18" s="105"/>
      <c r="EB18" s="84"/>
      <c r="EC18" s="84"/>
      <c r="EE18" s="104"/>
      <c r="EF18" s="104"/>
      <c r="EH18" s="543">
        <f t="shared" si="17"/>
        <v>0</v>
      </c>
      <c r="EI18" s="404">
        <f t="shared" si="18"/>
        <v>0</v>
      </c>
      <c r="EJ18" s="29" t="str">
        <f t="shared" si="19"/>
        <v xml:space="preserve"> </v>
      </c>
      <c r="EK18" s="50"/>
      <c r="EL18" s="29"/>
      <c r="EM18" s="50"/>
      <c r="EN18" s="50"/>
      <c r="EO18" s="50"/>
      <c r="EP18" s="29"/>
    </row>
    <row r="19" spans="1:146" ht="17.25" customHeight="1">
      <c r="A19" s="427">
        <v>16</v>
      </c>
      <c r="B19" s="872" t="s">
        <v>787</v>
      </c>
      <c r="C19" s="911" t="s">
        <v>19</v>
      </c>
      <c r="D19" s="404" t="str">
        <f t="shared" si="39"/>
        <v>Черній Л.В.</v>
      </c>
      <c r="E19" s="416"/>
      <c r="F19" s="417"/>
      <c r="G19" s="409" t="str">
        <f t="shared" si="38"/>
        <v>8.1.0</v>
      </c>
      <c r="H19" s="407" t="str">
        <f t="shared" si="21"/>
        <v>8.1.0</v>
      </c>
      <c r="I19" s="407" t="str">
        <f t="shared" si="22"/>
        <v>8.1.0</v>
      </c>
      <c r="J19" s="407" t="str">
        <f t="shared" si="40"/>
        <v>0.0.0</v>
      </c>
      <c r="K19" s="407" t="str">
        <f t="shared" si="41"/>
        <v>0.0.0</v>
      </c>
      <c r="L19" s="407" t="str">
        <f t="shared" si="42"/>
        <v>0.0.0</v>
      </c>
      <c r="M19" s="407" t="str">
        <f t="shared" si="43"/>
        <v>0.0.0</v>
      </c>
      <c r="N19" s="408" t="str">
        <f t="shared" si="27"/>
        <v>0.0.0</v>
      </c>
      <c r="O19" s="930">
        <v>17</v>
      </c>
      <c r="P19" s="417">
        <v>41640</v>
      </c>
      <c r="Q19" s="417"/>
      <c r="R19" s="417"/>
      <c r="S19" s="417"/>
      <c r="T19" s="417"/>
      <c r="U19" s="417"/>
      <c r="V19" s="714"/>
      <c r="W19" s="714"/>
      <c r="X19" s="417"/>
      <c r="Y19" s="417"/>
      <c r="Z19" s="714"/>
      <c r="AA19" s="714"/>
      <c r="AB19" s="417"/>
      <c r="AC19" s="417"/>
      <c r="AD19" s="714"/>
      <c r="AE19" s="714"/>
      <c r="AF19" s="417"/>
      <c r="AG19" s="417"/>
      <c r="AH19" s="714"/>
      <c r="AI19" s="714"/>
      <c r="AJ19" s="417"/>
      <c r="AK19" s="417"/>
      <c r="AL19" s="714"/>
      <c r="AM19" s="714"/>
      <c r="AN19" s="417"/>
      <c r="AO19" s="417"/>
      <c r="AP19" s="714"/>
      <c r="AQ19" s="714"/>
      <c r="AR19" s="417"/>
      <c r="AS19" s="417"/>
      <c r="AT19" s="714"/>
      <c r="AU19" s="714"/>
      <c r="AV19" s="417"/>
      <c r="AW19" s="417"/>
      <c r="AX19" s="716"/>
      <c r="AY19" s="716"/>
      <c r="AZ19" s="635"/>
      <c r="BA19" s="635"/>
      <c r="BB19" s="716"/>
      <c r="BC19" s="716"/>
      <c r="BD19" s="635"/>
      <c r="BE19" s="635"/>
      <c r="BF19" s="717"/>
      <c r="BG19" s="717"/>
      <c r="BH19" s="432">
        <f t="shared" si="1"/>
        <v>2910</v>
      </c>
      <c r="BI19" s="432">
        <f t="shared" si="44"/>
        <v>0</v>
      </c>
      <c r="BJ19" s="432">
        <f t="shared" si="45"/>
        <v>0</v>
      </c>
      <c r="BK19" s="432">
        <f t="shared" si="46"/>
        <v>0</v>
      </c>
      <c r="BL19" s="432">
        <f t="shared" si="47"/>
        <v>0</v>
      </c>
      <c r="BM19" s="436">
        <f t="shared" si="48"/>
        <v>0</v>
      </c>
      <c r="BN19" s="462">
        <v>0.65</v>
      </c>
      <c r="BO19" s="427">
        <f t="shared" si="3"/>
        <v>28</v>
      </c>
      <c r="BP19" s="725"/>
      <c r="BQ19" s="700"/>
      <c r="BR19" s="419"/>
      <c r="BS19" s="700"/>
      <c r="BT19" s="700"/>
      <c r="BU19" s="700"/>
      <c r="BV19" s="427">
        <f t="shared" si="49"/>
        <v>30</v>
      </c>
      <c r="BW19" s="427"/>
      <c r="BX19" s="427"/>
      <c r="BY19" s="419"/>
      <c r="BZ19" s="432"/>
      <c r="CA19" s="419"/>
      <c r="CB19" s="427"/>
      <c r="CC19" s="419"/>
      <c r="CD19" s="427"/>
      <c r="CE19" s="404">
        <f>IF(OR(C19=0,CD19="Д"),0,IF(AND(C19&gt;0,E19=0),VLOOKUP(C19,звания!A:B,2,FALSE)/((EOMONTH($G$3,0)+1)-$G$3)*BO19+VLOOKUP(C19,звания!A:B,2,FALSE)/((EOMONTH($G$3,0)+1)-$G$3)*BR19+VLOOKUP(C19,звания!A:B,2,FALSE)/((EOMONTH($G$3,0)+1)-$G$3)*BU19,IF(AND(C19&gt;0,E19&gt;0,F19&gt;=$G$3,BO19=(EOMONTH($G$3,0)+1)-$G$3),(VLOOKUP(E19,звания!A:B,2,FALSE)/(EOMONTH($G$3,0)-$G$3+1))*(F19-$G$3)+(VLOOKUP(C19,звания!A:B,2,FALSE)/(EOMONTH($G$3,0)-$G$3+1))*((EOMONTH($G$3,0)-$G$3+1)-(F19-$G$3)),IF(AND(C19&gt;0,E19&gt;0,F19&gt;$G$3,BO19&lt;(EOMONTH($G$3,0)+1)-$G$3,BO19&lt;&gt;0),VLOOKUP(E19,звания!A:B,2,FALSE)/((EOMONTH($G$3,0)+1)-$G$3)*((F19-$G$3)-(((EOMONTH($G$3,0)+1)-$G$3)-BO19-BU19-BR19))+VLOOKUP(C19,звания!A:B,2,FALSE)/((EOMONTH($G$3,0)+1)-$G$3)*(((EOMONTH($G$3,0)+1)-F19)),IF(F19&lt;$G$3,(VLOOKUP(C19,звания!A:B,2,FALSE)-VLOOKUP(E19,звания!A:B,2,FALSE))/((EOMONTH($BN$3,0)+1)-$BN$3)*(EOMONTH($BN$3,0)+1-F19)+VLOOKUP(C19,звания!A:B,2,FALSE)/((EOMONTH($G$3,0)+1)-$G$3)*BO19+VLOOKUP(C19,звания!A:B,2,FALSE)/((EOMONTH($G$3,0)+1)-$G$3)*BU19+VLOOKUP(C19,звания!A:B,2,FALSE)/((EOMONTH($G$3,0)+1)-$G$3)*BR19,0)))))</f>
        <v>1130</v>
      </c>
      <c r="CF19" s="404">
        <f>IF(OR(CD19="Д",C19=0),0,IF(B19="Виключений зі списків",IF(BS19=0,(VLOOKUP(O19,звания!$D$2:$E$62,2,FALSE))/(EOMONTH($B$3,0)+1-$B$3)*BO19+(VLOOKUP(BQ19,звания!$D$2:$E$62,2,FALSE))/(EOMONTH($B$3,0)+1-$B$3)*BR19,(((VLOOKUP(O19,звания!$D$2:$E$62,2,FALSE))/(EOMONTH($B$3,0)+1-$B$3))*BO19)+(VLOOKUP(BQ19,звания!$D$2:$E$62,2,FALSE))/(EOMONTH($B$3,0)+1-$B$3)*BR19+(VLOOKUP(BS19,звания!$D$2:$E$62,2,FALSE))/(EOMONTH($B$3,0)+1-$B$3)*BU19),IF(BS19=0,(VLOOKUP(O19,звания!$D$2:$E$62,2,FALSE))/(EOMONTH($G$3,0)+1-$G$3)*BO19+(VLOOKUP(BQ19,звания!$D$2:$E$62,2,FALSE))/(EOMONTH($G$3,0)+1-$G$3)*BR19,(((VLOOKUP(O19,звания!$D$2:$E$62,2,FALSE))/(EOMONTH($G$3,0)+1-$G$3))*BO19)+(VLOOKUP(BQ19,звания!$D$2:$E$62,2,FALSE))/(EOMONTH($G$3,0)+1-$G$3)*BR19+(VLOOKUP(BS19,звания!$D$2:$E$62,2,FALSE))/(EOMONTH($G$3,0)+1-$G$3)*BU19+IF(BT19=0,0,(VLOOKUP(BS19,звания!$D$2:$E$62,2,FALSE))/(EOMONTH($BN$3,0)+1-$BN$3)*BT19-(VLOOKUP(O19,звания!$D$2:$E$62,2,FALSE))/(EOMONTH($BN$3,0)+1-$BN$3)*BT19))))</f>
        <v>4090</v>
      </c>
      <c r="CG19" s="404">
        <f t="shared" si="56"/>
        <v>1566</v>
      </c>
      <c r="CH19" s="404">
        <f>IF(BW19=0,CF19*BX19%,IF(BW19&gt;0,((VLOOKUP(O19,звания!$D$2:$E$62,2,FALSE)/(EOMONTH($G$3,0)+1-$G$3)*BW19)*BX19%)))</f>
        <v>0</v>
      </c>
      <c r="CI19" s="404">
        <f>IF(BY19=0,CF19*BZ19%,IF(BY19&gt;0,(VLOOKUP(O19,звания!$D$2:$E$62,2,FALSE)/(EOMONTH($G$3,0)+1-$G$3)*BO19)*BZ19%)+(VLOOKUP(BS19,звания!$D$2:$E$62,2,FALSE)/(EOMONTH($G$3,0)+1-$G$3)*BU19)*BZ19%)</f>
        <v>0</v>
      </c>
      <c r="CJ19" s="404">
        <f>IF(CA19=0,CF19*CB19%,IF(CA19&gt;0,(VLOOKUP(O19,звания!$D$2:$E$62,2,FALSE)/(EOMONTH($G$3,0)+1-$G$3)*BO19)*CB19%)+(VLOOKUP(BS19,звания!$D$2:$E$62,2,FALSE)/(EOMONTH($G$3,0)+1-$G$3)*BU19)*CB19%)</f>
        <v>0</v>
      </c>
      <c r="CK19" s="404">
        <f>IF(CD19="Д",0,IF(CC19=0,CF19*CD19%,IF(CC19&gt;0,(VLOOKUP(O19,звания!$D$2:$E$62,2,FALSE)/(EOMONTH($G$3,0)+1-$G$3)*BO19)*CD19%)+(VLOOKUP(BS19,звания!$D$2:$E$62,2,FALSE)/(EOMONTH($G$3,0)+1-$G$3)*BU19)*CD19%))</f>
        <v>0</v>
      </c>
      <c r="CL19" s="404">
        <f>IF(BR19&gt;0,((VLOOKUP(C19,звания!$A$2:$B$62,2,FALSE)/(EOMONTH($G$3,0)+1-$G$3)*BO19+VLOOKUP(O19,звания!$D$2:$E$62,2,FALSE)/(EOMONTH($G$3,0)+1-$G$3)*BO19+(VLOOKUP(C19,звания!$A$2:$B$62,2,FALSE)/(EOMONTH($G$3,0)+1-$G$3)*BO19+VLOOKUP(O19,звания!$D$2:$E$62,2,FALSE)/(EOMONTH($G$3,0)+1-$G$3)*BO19)*BV19%)*BN19)+(VLOOKUP(C19,звания!$A$2:$B$62,2,FALSE)/(EOMONTH($G$3,0)+1-$G$3)*BU19+VLOOKUP(BS19,звания!$D$2:$E$62,2,FALSE)/(EOMONTH($G$3,0)+1-$G$3)*BU19+(VLOOKUP(C19,звания!$A$2:$B$62,2,FALSE)/(EOMONTH($G$3,0)+1-$G$3)*BU19+VLOOKUP(BS19,звания!$D$2:$E$62,2,FALSE)/(EOMONTH($G$3,0)+1-$G$3)*BU19)*BV19%)*BN19,(CE19+CF19+CG19)*BN19)</f>
        <v>4410.8999999999996</v>
      </c>
      <c r="CM19" s="404"/>
      <c r="CN19" s="404"/>
      <c r="CO19" s="432">
        <f t="shared" si="11"/>
        <v>3</v>
      </c>
      <c r="CP19" s="432"/>
      <c r="CQ19" s="637">
        <f>IF(CF19=0,0,IF((SUM(BH19:BM19)&gt;360),(VLOOKUP(O19,звания!$F$2:$G$62,2,FALSE))/100,VLOOKUP(O19,звания!$F$2:$H$62,3,FALSE)/100))</f>
        <v>2.17</v>
      </c>
      <c r="CR19" s="617">
        <f>IF(B19="Виключений зі списків",IF(AND(BU19=0,360-BH19&lt;0),(VLOOKUP(O19,звания!$D$2:$E$62,2,FALSE))/(EOMONTH($B$3,0)+1-$B$3)*BO19*CQ19,IF(AND(360-BH19&gt;=0,360-BH19&lt;(EOMONTH($B$3,0)+1-$B$3)),(CF19/(EOMONTH($B$3,0)-$B$3+1)*(360-BH19))*CQ19+(CF19/(EOMONTH($B$3,0)-$B$3+1)*((EOMONTH($B$3,0)-$B$3+1)-(360-BH19)))*VLOOKUP(O19,звания!$F$2:$H$62,2,FALSE)/100,((((VLOOKUP(O19,звания!$D$2:$E$62,2,FALSE))/(EOMONTH($B$3,0)+1-$B$3)*BO19*CQ19+(VLOOKUP(BS19,звания!$D$2:$E$62,2,FALSE))/(EOMONTH($B$3,0)+1-$B$3)*BU19*(VLOOKUP(BS19,звания!$F$2:$G$62,2,FALSE)*0.01)+(IF(BT19=0,0,(VLOOKUP(BS19,звания!$D$2:$E$62,2,FALSE)/(EOMONTH($G$3,0)+1-$G$3)*BT19*(VLOOKUP(BS19,звания!$F$2:$G$62,2,FALSE)))*0.01-(VLOOKUP(O19,звания!$D$2:$E$62,2,FALSE)/(EOMONTH($G$3,0)+1-$G$3)*BT19*(VLOOKUP(O19,звания!$F$2:$G$62,2,FALSE)))*0.01)))))/100*(100-CP19))),(IF(AND(BU19=0,360-BH19&lt;0,CP19=0),(VLOOKUP(O19,звания!$D$2:$E$62,2,FALSE))/(EOMONTH($G$3,0)+1-$G$3)*BO19*CQ19,IF(AND(360-BH19&gt;=0,360-BH19&lt;(EOMONTH($G$3,0)+1-$G$3)),(CF19/(EOMONTH($G$3,0)-$G$3+1)*(360-BH19))*CQ19+(CF19/(EOMONTH($G$3,0)-$G$3+1)*((EOMONTH($G$3,0)-$G$3+1)-(360-BH19)))*VLOOKUP(O19,звания!$F$2:$H$62,2,FALSE)/100,((((VLOOKUP(O19,звания!$D$2:$E$62,2,FALSE))/(EOMONTH($G$3,0)+1-$G$3)*BO19*CQ19+(VLOOKUP(BS19,звания!$D$2:$E$62,2,FALSE))/(EOMONTH($G$3,0)+1-$G$3)*BU19*(VLOOKUP(BS19,звания!$F$2:$G$62,2,FALSE)*0.01)))/100*(100-CP19)+(IF(BT19=0,0,(VLOOKUP(BS19,звания!$D$2:$E$62,2,FALSE)/(EOMONTH($BN$3,0)+1-$BN$3)*BT19*(VLOOKUP(BS19,звания!$F$2:$G$62,2,FALSE)))*0.01-(VLOOKUP(O19,звания!$D$2:$E$62,2,FALSE)/(EOMONTH($BN$3,0)+1-$BN$3)*BT19*(VLOOKUP(O19,звания!$F$2:$G$62,2,FALSE)))*0.01)))))))</f>
        <v>8875.2999999999993</v>
      </c>
      <c r="CS19" s="416">
        <f t="shared" si="50"/>
        <v>20072.2</v>
      </c>
      <c r="CT19" s="403"/>
      <c r="CU19" s="403"/>
      <c r="CV19" s="404">
        <f t="shared" si="12"/>
        <v>672.35</v>
      </c>
      <c r="CW19" s="426">
        <f t="shared" si="51"/>
        <v>20744.55</v>
      </c>
      <c r="CX19" s="404">
        <f t="shared" si="52"/>
        <v>3734.02</v>
      </c>
      <c r="CY19" s="1174">
        <v>5</v>
      </c>
      <c r="CZ19" s="404">
        <f t="shared" si="8"/>
        <v>255.6</v>
      </c>
      <c r="DA19" s="404"/>
      <c r="DB19" s="404"/>
      <c r="DC19" s="404"/>
      <c r="DD19" s="426">
        <f t="shared" si="57"/>
        <v>3989.62</v>
      </c>
      <c r="DE19" s="426">
        <f t="shared" si="53"/>
        <v>4415.88</v>
      </c>
      <c r="DF19" s="404">
        <f t="shared" si="54"/>
        <v>3734.02</v>
      </c>
      <c r="DG19" s="426">
        <f t="shared" si="58"/>
        <v>20488.95</v>
      </c>
      <c r="DH19" s="426">
        <f t="shared" si="59"/>
        <v>0</v>
      </c>
      <c r="DI19" s="421"/>
      <c r="DJ19" s="422" t="str">
        <f t="shared" si="55"/>
        <v xml:space="preserve">30 від 01.03   </v>
      </c>
      <c r="DK19" s="113" t="s">
        <v>903</v>
      </c>
      <c r="DL19" s="28" t="s">
        <v>904</v>
      </c>
      <c r="DM19" s="28" t="s">
        <v>905</v>
      </c>
      <c r="DN19" s="28" t="s">
        <v>906</v>
      </c>
      <c r="DO19" s="900">
        <v>3008415021</v>
      </c>
      <c r="DP19" s="888"/>
      <c r="DQ19" s="817"/>
      <c r="DR19" s="818"/>
      <c r="DS19" s="819"/>
      <c r="DT19" s="820"/>
      <c r="DU19" s="124"/>
      <c r="DV19" s="122"/>
      <c r="DZ19" s="105"/>
      <c r="EH19" s="543">
        <f t="shared" si="17"/>
        <v>1</v>
      </c>
      <c r="EI19" s="404" t="str">
        <f t="shared" si="18"/>
        <v>л-т</v>
      </c>
      <c r="EJ19" s="29" t="str">
        <f t="shared" si="19"/>
        <v>Черній Л.В.</v>
      </c>
      <c r="EK19" s="50"/>
      <c r="EL19" s="29"/>
      <c r="EM19" s="50"/>
      <c r="EN19" s="50"/>
      <c r="EO19" s="50"/>
      <c r="EP19" s="29"/>
    </row>
    <row r="20" spans="1:146" ht="17.25" customHeight="1">
      <c r="A20" s="427">
        <v>17</v>
      </c>
      <c r="B20" s="872" t="s">
        <v>788</v>
      </c>
      <c r="C20" s="911" t="s">
        <v>263</v>
      </c>
      <c r="D20" s="404" t="str">
        <f t="shared" si="39"/>
        <v>Сухина Т.М.</v>
      </c>
      <c r="E20" s="416"/>
      <c r="F20" s="417"/>
      <c r="G20" s="409" t="str">
        <f t="shared" si="38"/>
        <v>5.7.17</v>
      </c>
      <c r="H20" s="407" t="str">
        <f t="shared" si="21"/>
        <v>5.7.17</v>
      </c>
      <c r="I20" s="407" t="str">
        <f t="shared" si="22"/>
        <v>5.7.17</v>
      </c>
      <c r="J20" s="407" t="str">
        <f t="shared" si="40"/>
        <v>0.0.0</v>
      </c>
      <c r="K20" s="407" t="str">
        <f t="shared" si="41"/>
        <v>0.0.0</v>
      </c>
      <c r="L20" s="407" t="str">
        <f t="shared" si="42"/>
        <v>0.0.0</v>
      </c>
      <c r="M20" s="407" t="str">
        <f t="shared" si="43"/>
        <v>0.0.0</v>
      </c>
      <c r="N20" s="408" t="str">
        <f t="shared" si="27"/>
        <v>0.0.0</v>
      </c>
      <c r="O20" s="930">
        <v>4</v>
      </c>
      <c r="P20" s="417">
        <v>42535</v>
      </c>
      <c r="Q20" s="417"/>
      <c r="R20" s="417"/>
      <c r="S20" s="417"/>
      <c r="T20" s="417"/>
      <c r="U20" s="417"/>
      <c r="V20" s="714"/>
      <c r="W20" s="714"/>
      <c r="X20" s="417"/>
      <c r="Y20" s="417"/>
      <c r="Z20" s="714"/>
      <c r="AA20" s="714"/>
      <c r="AB20" s="417"/>
      <c r="AC20" s="417"/>
      <c r="AD20" s="714"/>
      <c r="AE20" s="714"/>
      <c r="AF20" s="417"/>
      <c r="AG20" s="417"/>
      <c r="AH20" s="714"/>
      <c r="AI20" s="714"/>
      <c r="AJ20" s="417"/>
      <c r="AK20" s="417"/>
      <c r="AL20" s="714"/>
      <c r="AM20" s="714"/>
      <c r="AN20" s="417"/>
      <c r="AO20" s="417"/>
      <c r="AP20" s="714"/>
      <c r="AQ20" s="714"/>
      <c r="AR20" s="417"/>
      <c r="AS20" s="417"/>
      <c r="AT20" s="714"/>
      <c r="AU20" s="714"/>
      <c r="AV20" s="417"/>
      <c r="AW20" s="417"/>
      <c r="AX20" s="716"/>
      <c r="AY20" s="716"/>
      <c r="AZ20" s="635"/>
      <c r="BA20" s="635"/>
      <c r="BB20" s="716"/>
      <c r="BC20" s="716"/>
      <c r="BD20" s="635"/>
      <c r="BE20" s="635"/>
      <c r="BF20" s="717"/>
      <c r="BG20" s="717"/>
      <c r="BH20" s="432">
        <f t="shared" si="1"/>
        <v>2027</v>
      </c>
      <c r="BI20" s="432">
        <f t="shared" si="44"/>
        <v>0</v>
      </c>
      <c r="BJ20" s="432">
        <f t="shared" si="45"/>
        <v>0</v>
      </c>
      <c r="BK20" s="432">
        <f t="shared" si="46"/>
        <v>0</v>
      </c>
      <c r="BL20" s="432">
        <f t="shared" si="47"/>
        <v>0</v>
      </c>
      <c r="BM20" s="436">
        <f t="shared" si="48"/>
        <v>0</v>
      </c>
      <c r="BN20" s="462">
        <v>0.65</v>
      </c>
      <c r="BO20" s="427">
        <f t="shared" si="3"/>
        <v>28</v>
      </c>
      <c r="BP20" s="419"/>
      <c r="BQ20" s="700"/>
      <c r="BR20" s="419"/>
      <c r="BS20" s="700"/>
      <c r="BT20" s="700"/>
      <c r="BU20" s="700"/>
      <c r="BV20" s="427">
        <f t="shared" si="49"/>
        <v>30</v>
      </c>
      <c r="BW20" s="427"/>
      <c r="BX20" s="427"/>
      <c r="BY20" s="419"/>
      <c r="BZ20" s="432"/>
      <c r="CA20" s="419"/>
      <c r="CB20" s="427"/>
      <c r="CC20" s="419"/>
      <c r="CD20" s="427"/>
      <c r="CE20" s="404">
        <f>IF(OR(C20=0,CD20="Д"),0,IF(AND(C20&gt;0,E20=0),VLOOKUP(C20,звания!A:B,2,FALSE)/((EOMONTH($G$3,0)+1)-$G$3)*BO20+VLOOKUP(C20,звания!A:B,2,FALSE)/((EOMONTH($G$3,0)+1)-$G$3)*BR20+VLOOKUP(C20,звания!A:B,2,FALSE)/((EOMONTH($G$3,0)+1)-$G$3)*BU20,IF(AND(C20&gt;0,E20&gt;0,F20&gt;=$G$3,BO20=(EOMONTH($G$3,0)+1)-$G$3),(VLOOKUP(E20,звания!A:B,2,FALSE)/(EOMONTH($G$3,0)-$G$3+1))*(F20-$G$3)+(VLOOKUP(C20,звания!A:B,2,FALSE)/(EOMONTH($G$3,0)-$G$3+1))*((EOMONTH($G$3,0)-$G$3+1)-(F20-$G$3)),IF(AND(C20&gt;0,E20&gt;0,F20&gt;$G$3,BO20&lt;(EOMONTH($G$3,0)+1)-$G$3,BO20&lt;&gt;0),VLOOKUP(E20,звания!A:B,2,FALSE)/((EOMONTH($G$3,0)+1)-$G$3)*((F20-$G$3)-(((EOMONTH($G$3,0)+1)-$G$3)-BO20-BU20-BR20))+VLOOKUP(C20,звания!A:B,2,FALSE)/((EOMONTH($G$3,0)+1)-$G$3)*(((EOMONTH($G$3,0)+1)-F20)),IF(F20&lt;$G$3,(VLOOKUP(C20,звания!A:B,2,FALSE)-VLOOKUP(E20,звания!A:B,2,FALSE))/((EOMONTH($BN$3,0)+1)-$BN$3)*(EOMONTH($BN$3,0)+1-F20)+VLOOKUP(C20,звания!A:B,2,FALSE)/((EOMONTH($G$3,0)+1)-$G$3)*BO20+VLOOKUP(C20,звания!A:B,2,FALSE)/((EOMONTH($G$3,0)+1)-$G$3)*BU20+VLOOKUP(C20,звания!A:B,2,FALSE)/((EOMONTH($G$3,0)+1)-$G$3)*BR20,0)))))</f>
        <v>530</v>
      </c>
      <c r="CF20" s="404">
        <f>IF(OR(CD20="Д",C20=0),0,IF(B20="Виключений зі списків",IF(BS20=0,(VLOOKUP(O20,звания!$D$2:$E$62,2,FALSE))/(EOMONTH($B$3,0)+1-$B$3)*BO20+(VLOOKUP(BQ20,звания!$D$2:$E$62,2,FALSE))/(EOMONTH($B$3,0)+1-$B$3)*BR20,(((VLOOKUP(O20,звания!$D$2:$E$62,2,FALSE))/(EOMONTH($B$3,0)+1-$B$3))*BO20)+(VLOOKUP(BQ20,звания!$D$2:$E$62,2,FALSE))/(EOMONTH($B$3,0)+1-$B$3)*BR20+(VLOOKUP(BS20,звания!$D$2:$E$62,2,FALSE))/(EOMONTH($B$3,0)+1-$B$3)*BU20),IF(BS20=0,(VLOOKUP(O20,звания!$D$2:$E$62,2,FALSE))/(EOMONTH($G$3,0)+1-$G$3)*BO20+(VLOOKUP(BQ20,звания!$D$2:$E$62,2,FALSE))/(EOMONTH($G$3,0)+1-$G$3)*BR20,(((VLOOKUP(O20,звания!$D$2:$E$62,2,FALSE))/(EOMONTH($G$3,0)+1-$G$3))*BO20)+(VLOOKUP(BQ20,звания!$D$2:$E$62,2,FALSE))/(EOMONTH($G$3,0)+1-$G$3)*BR20+(VLOOKUP(BS20,звания!$D$2:$E$62,2,FALSE))/(EOMONTH($G$3,0)+1-$G$3)*BU20+IF(BT20=0,0,(VLOOKUP(BS20,звания!$D$2:$E$62,2,FALSE))/(EOMONTH($BN$3,0)+1-$BN$3)*BT20-(VLOOKUP(O20,звания!$D$2:$E$62,2,FALSE))/(EOMONTH($BN$3,0)+1-$BN$3)*BT20))))</f>
        <v>2730</v>
      </c>
      <c r="CG20" s="404">
        <f t="shared" si="56"/>
        <v>978</v>
      </c>
      <c r="CH20" s="404">
        <f>IF(BW20=0,CF20*BX20%,IF(BW20&gt;0,((VLOOKUP(O20,звания!$D$2:$E$62,2,FALSE)/(EOMONTH($G$3,0)+1-$G$3)*BW20)*BX20%)))</f>
        <v>0</v>
      </c>
      <c r="CI20" s="404">
        <f>IF(BY20=0,CF20*BZ20%,IF(BY20&gt;0,(VLOOKUP(O20,звания!$D$2:$E$62,2,FALSE)/(EOMONTH($G$3,0)+1-$G$3)*BO20)*BZ20%)+(VLOOKUP(BS20,звания!$D$2:$E$62,2,FALSE)/(EOMONTH($G$3,0)+1-$G$3)*BU20)*BZ20%)</f>
        <v>0</v>
      </c>
      <c r="CJ20" s="404">
        <f>IF(CA20=0,CF20*CB20%,IF(CA20&gt;0,(VLOOKUP(O20,звания!$D$2:$E$62,2,FALSE)/(EOMONTH($G$3,0)+1-$G$3)*BO20)*CB20%)+(VLOOKUP(BS20,звания!$D$2:$E$62,2,FALSE)/(EOMONTH($G$3,0)+1-$G$3)*BU20)*CB20%)</f>
        <v>0</v>
      </c>
      <c r="CK20" s="404">
        <f>IF(CD20="Д",0,IF(CC20=0,CF20*CD20%,IF(CC20&gt;0,(VLOOKUP(O20,звания!$D$2:$E$62,2,FALSE)/(EOMONTH($G$3,0)+1-$G$3)*BO20)*CD20%)+(VLOOKUP(BS20,звания!$D$2:$E$62,2,FALSE)/(EOMONTH($G$3,0)+1-$G$3)*BU20)*CD20%))</f>
        <v>0</v>
      </c>
      <c r="CL20" s="404">
        <f>IF(BR20&gt;0,((VLOOKUP(C20,звания!$A$2:$B$62,2,FALSE)/(EOMONTH($G$3,0)+1-$G$3)*BO20+VLOOKUP(O20,звания!$D$2:$E$62,2,FALSE)/(EOMONTH($G$3,0)+1-$G$3)*BO20+(VLOOKUP(C20,звания!$A$2:$B$62,2,FALSE)/(EOMONTH($G$3,0)+1-$G$3)*BO20+VLOOKUP(O20,звания!$D$2:$E$62,2,FALSE)/(EOMONTH($G$3,0)+1-$G$3)*BO20)*BV20%)*BN20)+(VLOOKUP(C20,звания!$A$2:$B$62,2,FALSE)/(EOMONTH($G$3,0)+1-$G$3)*BU20+VLOOKUP(BS20,звания!$D$2:$E$62,2,FALSE)/(EOMONTH($G$3,0)+1-$G$3)*BU20+(VLOOKUP(C20,звания!$A$2:$B$62,2,FALSE)/(EOMONTH($G$3,0)+1-$G$3)*BU20+VLOOKUP(BS20,звания!$D$2:$E$62,2,FALSE)/(EOMONTH($G$3,0)+1-$G$3)*BU20)*BV20%)*BN20,(CE20+CF20+CG20)*BN20)</f>
        <v>2754.7</v>
      </c>
      <c r="CM20" s="404"/>
      <c r="CN20" s="404"/>
      <c r="CO20" s="432">
        <f t="shared" si="11"/>
        <v>4</v>
      </c>
      <c r="CP20" s="432"/>
      <c r="CQ20" s="637">
        <f>IF(CF20=0,0,IF((SUM(BH20:BM20)&gt;360),(VLOOKUP(O20,звания!$F$2:$G$62,2,FALSE))/100,VLOOKUP(O20,звания!$F$2:$H$62,3,FALSE)/100))</f>
        <v>3.15</v>
      </c>
      <c r="CR20" s="617">
        <f>IF(B20="Виключений зі списків",IF(AND(BU20=0,360-BH20&lt;0),(VLOOKUP(O20,звания!$D$2:$E$62,2,FALSE))/(EOMONTH($B$3,0)+1-$B$3)*BO20*CQ20,IF(AND(360-BH20&gt;=0,360-BH20&lt;(EOMONTH($B$3,0)+1-$B$3)),(CF20/(EOMONTH($B$3,0)-$B$3+1)*(360-BH20))*CQ20+(CF20/(EOMONTH($B$3,0)-$B$3+1)*((EOMONTH($B$3,0)-$B$3+1)-(360-BH20)))*VLOOKUP(O20,звания!$F$2:$H$62,2,FALSE)/100,((((VLOOKUP(O20,звания!$D$2:$E$62,2,FALSE))/(EOMONTH($B$3,0)+1-$B$3)*BO20*CQ20+(VLOOKUP(BS20,звания!$D$2:$E$62,2,FALSE))/(EOMONTH($B$3,0)+1-$B$3)*BU20*(VLOOKUP(BS20,звания!$F$2:$G$62,2,FALSE)*0.01)+(IF(BT20=0,0,(VLOOKUP(BS20,звания!$D$2:$E$62,2,FALSE)/(EOMONTH($G$3,0)+1-$G$3)*BT20*(VLOOKUP(BS20,звания!$F$2:$G$62,2,FALSE)))*0.01-(VLOOKUP(O20,звания!$D$2:$E$62,2,FALSE)/(EOMONTH($G$3,0)+1-$G$3)*BT20*(VLOOKUP(O20,звания!$F$2:$G$62,2,FALSE)))*0.01)))))/100*(100-CP20))),(IF(AND(BU20=0,360-BH20&lt;0,CP20=0),(VLOOKUP(O20,звания!$D$2:$E$62,2,FALSE))/(EOMONTH($G$3,0)+1-$G$3)*BO20*CQ20,IF(AND(360-BH20&gt;=0,360-BH20&lt;(EOMONTH($G$3,0)+1-$G$3)),(CF20/(EOMONTH($G$3,0)-$G$3+1)*(360-BH20))*CQ20+(CF20/(EOMONTH($G$3,0)-$G$3+1)*((EOMONTH($G$3,0)-$G$3+1)-(360-BH20)))*VLOOKUP(O20,звания!$F$2:$H$62,2,FALSE)/100,((((VLOOKUP(O20,звания!$D$2:$E$62,2,FALSE))/(EOMONTH($G$3,0)+1-$G$3)*BO20*CQ20+(VLOOKUP(BS20,звания!$D$2:$E$62,2,FALSE))/(EOMONTH($G$3,0)+1-$G$3)*BU20*(VLOOKUP(BS20,звания!$F$2:$G$62,2,FALSE)*0.01)))/100*(100-CP20)+(IF(BT20=0,0,(VLOOKUP(BS20,звания!$D$2:$E$62,2,FALSE)/(EOMONTH($BN$3,0)+1-$BN$3)*BT20*(VLOOKUP(BS20,звания!$F$2:$G$62,2,FALSE)))*0.01-(VLOOKUP(O20,звания!$D$2:$E$62,2,FALSE)/(EOMONTH($BN$3,0)+1-$BN$3)*BT20*(VLOOKUP(O20,звания!$F$2:$G$62,2,FALSE)))*0.01)))))))</f>
        <v>8599.5</v>
      </c>
      <c r="CS20" s="416">
        <f t="shared" si="50"/>
        <v>15592.2</v>
      </c>
      <c r="CT20" s="403"/>
      <c r="CU20" s="403"/>
      <c r="CV20" s="404">
        <f t="shared" si="12"/>
        <v>672.35</v>
      </c>
      <c r="CW20" s="426">
        <f t="shared" si="51"/>
        <v>16264.55</v>
      </c>
      <c r="CX20" s="404">
        <f t="shared" si="52"/>
        <v>2927.62</v>
      </c>
      <c r="CY20" s="1174">
        <v>5</v>
      </c>
      <c r="CZ20" s="404">
        <f t="shared" si="8"/>
        <v>200.4</v>
      </c>
      <c r="DA20" s="404"/>
      <c r="DB20" s="404"/>
      <c r="DC20" s="404"/>
      <c r="DD20" s="426">
        <f t="shared" si="57"/>
        <v>3128.02</v>
      </c>
      <c r="DE20" s="426">
        <f t="shared" si="53"/>
        <v>3430.28</v>
      </c>
      <c r="DF20" s="404">
        <f t="shared" si="54"/>
        <v>2927.62</v>
      </c>
      <c r="DG20" s="426">
        <f t="shared" si="58"/>
        <v>16064.15</v>
      </c>
      <c r="DH20" s="426">
        <f t="shared" si="59"/>
        <v>0</v>
      </c>
      <c r="DI20" s="421"/>
      <c r="DJ20" s="422" t="str">
        <f t="shared" si="55"/>
        <v xml:space="preserve">30 від 01.03   </v>
      </c>
      <c r="DK20" s="113" t="s">
        <v>907</v>
      </c>
      <c r="DL20" s="28" t="s">
        <v>908</v>
      </c>
      <c r="DM20" s="28" t="s">
        <v>909</v>
      </c>
      <c r="DN20" s="28" t="s">
        <v>910</v>
      </c>
      <c r="DO20" s="900">
        <v>3300116906</v>
      </c>
      <c r="DP20" s="888"/>
      <c r="DQ20" s="817"/>
      <c r="DR20" s="818"/>
      <c r="DS20" s="819"/>
      <c r="DT20" s="820"/>
      <c r="DU20" s="124"/>
      <c r="DV20" s="122"/>
      <c r="DZ20" s="105"/>
      <c r="EH20" s="543">
        <f t="shared" si="17"/>
        <v>2</v>
      </c>
      <c r="EI20" s="404" t="str">
        <f t="shared" si="18"/>
        <v>сол-т</v>
      </c>
      <c r="EJ20" s="29" t="str">
        <f t="shared" si="19"/>
        <v>Сухина Т.М.</v>
      </c>
      <c r="EK20" s="50"/>
      <c r="EL20" s="29"/>
      <c r="EM20" s="50"/>
      <c r="EN20" s="50"/>
      <c r="EO20" s="50"/>
      <c r="EP20" s="29"/>
    </row>
    <row r="21" spans="1:146" ht="17.25" customHeight="1">
      <c r="A21" s="427">
        <v>18</v>
      </c>
      <c r="B21" s="872" t="s">
        <v>789</v>
      </c>
      <c r="C21" s="911" t="s">
        <v>707</v>
      </c>
      <c r="D21" s="404" t="str">
        <f t="shared" ref="D21:D28" si="60">DK21</f>
        <v>Костецький С.Д.</v>
      </c>
      <c r="E21" s="416"/>
      <c r="F21" s="417"/>
      <c r="G21" s="409" t="str">
        <f t="shared" si="38"/>
        <v>8.10.7</v>
      </c>
      <c r="H21" s="407" t="str">
        <f t="shared" si="21"/>
        <v>8.10.7</v>
      </c>
      <c r="I21" s="407" t="str">
        <f t="shared" si="22"/>
        <v>8.10.7</v>
      </c>
      <c r="J21" s="407" t="str">
        <f t="shared" si="40"/>
        <v>0.0.0</v>
      </c>
      <c r="K21" s="407" t="str">
        <f t="shared" si="41"/>
        <v>0.0.0</v>
      </c>
      <c r="L21" s="407" t="str">
        <f t="shared" si="42"/>
        <v>0.0.0</v>
      </c>
      <c r="M21" s="407" t="str">
        <f t="shared" si="43"/>
        <v>0.0.0</v>
      </c>
      <c r="N21" s="408" t="str">
        <f t="shared" si="27"/>
        <v>0.0.0</v>
      </c>
      <c r="O21" s="930">
        <v>5</v>
      </c>
      <c r="P21" s="417">
        <v>41357</v>
      </c>
      <c r="Q21" s="417"/>
      <c r="R21" s="417"/>
      <c r="S21" s="417"/>
      <c r="T21" s="417"/>
      <c r="U21" s="417"/>
      <c r="V21" s="714"/>
      <c r="W21" s="714"/>
      <c r="X21" s="417"/>
      <c r="Y21" s="417"/>
      <c r="Z21" s="714"/>
      <c r="AA21" s="714"/>
      <c r="AB21" s="417"/>
      <c r="AC21" s="417"/>
      <c r="AD21" s="714"/>
      <c r="AE21" s="714"/>
      <c r="AF21" s="417"/>
      <c r="AG21" s="417"/>
      <c r="AH21" s="714"/>
      <c r="AI21" s="714"/>
      <c r="AJ21" s="417"/>
      <c r="AK21" s="417"/>
      <c r="AL21" s="714"/>
      <c r="AM21" s="714"/>
      <c r="AN21" s="417"/>
      <c r="AO21" s="417"/>
      <c r="AP21" s="714"/>
      <c r="AQ21" s="714"/>
      <c r="AR21" s="417"/>
      <c r="AS21" s="417"/>
      <c r="AT21" s="714"/>
      <c r="AU21" s="714"/>
      <c r="AV21" s="417"/>
      <c r="AW21" s="417"/>
      <c r="AX21" s="716"/>
      <c r="AY21" s="716"/>
      <c r="AZ21" s="635"/>
      <c r="BA21" s="635"/>
      <c r="BB21" s="716"/>
      <c r="BC21" s="716"/>
      <c r="BD21" s="635"/>
      <c r="BE21" s="635"/>
      <c r="BF21" s="717"/>
      <c r="BG21" s="717"/>
      <c r="BH21" s="432">
        <f t="shared" si="1"/>
        <v>3187</v>
      </c>
      <c r="BI21" s="432">
        <f t="shared" si="44"/>
        <v>0</v>
      </c>
      <c r="BJ21" s="432">
        <f t="shared" si="45"/>
        <v>0</v>
      </c>
      <c r="BK21" s="432">
        <f t="shared" si="46"/>
        <v>0</v>
      </c>
      <c r="BL21" s="432">
        <f t="shared" si="47"/>
        <v>0</v>
      </c>
      <c r="BM21" s="436">
        <f t="shared" si="48"/>
        <v>0</v>
      </c>
      <c r="BN21" s="462">
        <v>0.65</v>
      </c>
      <c r="BO21" s="427">
        <f t="shared" si="3"/>
        <v>28</v>
      </c>
      <c r="BP21" s="419"/>
      <c r="BQ21" s="700"/>
      <c r="BR21" s="419"/>
      <c r="BS21" s="700"/>
      <c r="BT21" s="700"/>
      <c r="BU21" s="700"/>
      <c r="BV21" s="427">
        <f t="shared" si="49"/>
        <v>30</v>
      </c>
      <c r="BW21" s="427"/>
      <c r="BX21" s="427"/>
      <c r="BY21" s="419"/>
      <c r="BZ21" s="432"/>
      <c r="CA21" s="419"/>
      <c r="CB21" s="427"/>
      <c r="CC21" s="419"/>
      <c r="CD21" s="427"/>
      <c r="CE21" s="404">
        <f>IF(OR(C21=0,CD21="Д"),0,IF(AND(C21&gt;0,E21=0),VLOOKUP(C21,звания!A:B,2,FALSE)/((EOMONTH($G$3,0)+1)-$G$3)*BO21+VLOOKUP(C21,звания!A:B,2,FALSE)/((EOMONTH($G$3,0)+1)-$G$3)*BR21+VLOOKUP(C21,звания!A:B,2,FALSE)/((EOMONTH($G$3,0)+1)-$G$3)*BU21,IF(AND(C21&gt;0,E21&gt;0,F21&gt;=$G$3,BO21=(EOMONTH($G$3,0)+1)-$G$3),(VLOOKUP(E21,звания!A:B,2,FALSE)/(EOMONTH($G$3,0)-$G$3+1))*(F21-$G$3)+(VLOOKUP(C21,звания!A:B,2,FALSE)/(EOMONTH($G$3,0)-$G$3+1))*((EOMONTH($G$3,0)-$G$3+1)-(F21-$G$3)),IF(AND(C21&gt;0,E21&gt;0,F21&gt;$G$3,BO21&lt;(EOMONTH($G$3,0)+1)-$G$3,BO21&lt;&gt;0),VLOOKUP(E21,звания!A:B,2,FALSE)/((EOMONTH($G$3,0)+1)-$G$3)*((F21-$G$3)-(((EOMONTH($G$3,0)+1)-$G$3)-BO21-BU21-BR21))+VLOOKUP(C21,звания!A:B,2,FALSE)/((EOMONTH($G$3,0)+1)-$G$3)*(((EOMONTH($G$3,0)+1)-F21)),IF(F21&lt;$G$3,(VLOOKUP(C21,звания!A:B,2,FALSE)-VLOOKUP(E21,звания!A:B,2,FALSE))/((EOMONTH($BN$3,0)+1)-$BN$3)*(EOMONTH($BN$3,0)+1-F21)+VLOOKUP(C21,звания!A:B,2,FALSE)/((EOMONTH($G$3,0)+1)-$G$3)*BO21+VLOOKUP(C21,звания!A:B,2,FALSE)/((EOMONTH($G$3,0)+1)-$G$3)*BU21+VLOOKUP(C21,звания!A:B,2,FALSE)/((EOMONTH($G$3,0)+1)-$G$3)*BR21,0)))))</f>
        <v>600</v>
      </c>
      <c r="CF21" s="404">
        <f>IF(OR(CD21="Д",C21=0),0,IF(B21="Виключений зі списків",IF(BS21=0,(VLOOKUP(O21,звания!$D$2:$E$62,2,FALSE))/(EOMONTH($B$3,0)+1-$B$3)*BO21+(VLOOKUP(BQ21,звания!$D$2:$E$62,2,FALSE))/(EOMONTH($B$3,0)+1-$B$3)*BR21,(((VLOOKUP(O21,звания!$D$2:$E$62,2,FALSE))/(EOMONTH($B$3,0)+1-$B$3))*BO21)+(VLOOKUP(BQ21,звания!$D$2:$E$62,2,FALSE))/(EOMONTH($B$3,0)+1-$B$3)*BR21+(VLOOKUP(BS21,звания!$D$2:$E$62,2,FALSE))/(EOMONTH($B$3,0)+1-$B$3)*BU21),IF(BS21=0,(VLOOKUP(O21,звания!$D$2:$E$62,2,FALSE))/(EOMONTH($G$3,0)+1-$G$3)*BO21+(VLOOKUP(BQ21,звания!$D$2:$E$62,2,FALSE))/(EOMONTH($G$3,0)+1-$G$3)*BR21,(((VLOOKUP(O21,звания!$D$2:$E$62,2,FALSE))/(EOMONTH($G$3,0)+1-$G$3))*BO21)+(VLOOKUP(BQ21,звания!$D$2:$E$62,2,FALSE))/(EOMONTH($G$3,0)+1-$G$3)*BR21+(VLOOKUP(BS21,звания!$D$2:$E$62,2,FALSE))/(EOMONTH($G$3,0)+1-$G$3)*BU21+IF(BT21=0,0,(VLOOKUP(BS21,звания!$D$2:$E$62,2,FALSE))/(EOMONTH($BN$3,0)+1-$BN$3)*BT21-(VLOOKUP(O21,звания!$D$2:$E$62,2,FALSE))/(EOMONTH($BN$3,0)+1-$BN$3)*BT21))))</f>
        <v>2820</v>
      </c>
      <c r="CG21" s="404">
        <f t="shared" si="56"/>
        <v>1026</v>
      </c>
      <c r="CH21" s="404">
        <f>IF(BW21=0,CF21*BX21%,IF(BW21&gt;0,((VLOOKUP(O21,звания!$D$2:$E$62,2,FALSE)/(EOMONTH($G$3,0)+1-$G$3)*BW21)*BX21%)))</f>
        <v>0</v>
      </c>
      <c r="CI21" s="404">
        <f>IF(BY21=0,CF21*BZ21%,IF(BY21&gt;0,(VLOOKUP(O21,звания!$D$2:$E$62,2,FALSE)/(EOMONTH($G$3,0)+1-$G$3)*BO21)*BZ21%)+(VLOOKUP(BS21,звания!$D$2:$E$62,2,FALSE)/(EOMONTH($G$3,0)+1-$G$3)*BU21)*BZ21%)</f>
        <v>0</v>
      </c>
      <c r="CJ21" s="404">
        <f>IF(CA21=0,CF21*CB21%,IF(CA21&gt;0,(VLOOKUP(O21,звания!$D$2:$E$62,2,FALSE)/(EOMONTH($G$3,0)+1-$G$3)*BO21)*CB21%)+(VLOOKUP(BS21,звания!$D$2:$E$62,2,FALSE)/(EOMONTH($G$3,0)+1-$G$3)*BU21)*CB21%)</f>
        <v>0</v>
      </c>
      <c r="CK21" s="404">
        <f>IF(CD21="Д",0,IF(CC21=0,CF21*CD21%,IF(CC21&gt;0,(VLOOKUP(O21,звания!$D$2:$E$62,2,FALSE)/(EOMONTH($G$3,0)+1-$G$3)*BO21)*CD21%)+(VLOOKUP(BS21,звания!$D$2:$E$62,2,FALSE)/(EOMONTH($G$3,0)+1-$G$3)*BU21)*CD21%))</f>
        <v>0</v>
      </c>
      <c r="CL21" s="404">
        <f>IF(BR21&gt;0,((VLOOKUP(C21,звания!$A$2:$B$62,2,FALSE)/(EOMONTH($G$3,0)+1-$G$3)*BO21+VLOOKUP(O21,звания!$D$2:$E$62,2,FALSE)/(EOMONTH($G$3,0)+1-$G$3)*BO21+(VLOOKUP(C21,звания!$A$2:$B$62,2,FALSE)/(EOMONTH($G$3,0)+1-$G$3)*BO21+VLOOKUP(O21,звания!$D$2:$E$62,2,FALSE)/(EOMONTH($G$3,0)+1-$G$3)*BO21)*BV21%)*BN21)+(VLOOKUP(C21,звания!$A$2:$B$62,2,FALSE)/(EOMONTH($G$3,0)+1-$G$3)*BU21+VLOOKUP(BS21,звания!$D$2:$E$62,2,FALSE)/(EOMONTH($G$3,0)+1-$G$3)*BU21+(VLOOKUP(C21,звания!$A$2:$B$62,2,FALSE)/(EOMONTH($G$3,0)+1-$G$3)*BU21+VLOOKUP(BS21,звания!$D$2:$E$62,2,FALSE)/(EOMONTH($G$3,0)+1-$G$3)*BU21)*BV21%)*BN21,(CE21+CF21+CG21)*BN21)</f>
        <v>2889.9</v>
      </c>
      <c r="CM21" s="404"/>
      <c r="CN21" s="404"/>
      <c r="CO21" s="432">
        <f t="shared" si="11"/>
        <v>4</v>
      </c>
      <c r="CP21" s="638"/>
      <c r="CQ21" s="637">
        <f>IF(CF21=0,0,IF((SUM(BH21:BM21)&gt;360),(VLOOKUP(O21,звания!$F$2:$G$62,2,FALSE))/100,VLOOKUP(O21,звания!$F$2:$H$62,3,FALSE)/100))</f>
        <v>3.07</v>
      </c>
      <c r="CR21" s="617">
        <f>IF(B21="Виключений зі списків",IF(AND(BU21=0,360-BH21&lt;0),(VLOOKUP(O21,звания!$D$2:$E$62,2,FALSE))/(EOMONTH($B$3,0)+1-$B$3)*BO21*CQ21,IF(AND(360-BH21&gt;=0,360-BH21&lt;(EOMONTH($B$3,0)+1-$B$3)),(CF21/(EOMONTH($B$3,0)-$B$3+1)*(360-BH21))*CQ21+(CF21/(EOMONTH($B$3,0)-$B$3+1)*((EOMONTH($B$3,0)-$B$3+1)-(360-BH21)))*VLOOKUP(O21,звания!$F$2:$H$62,2,FALSE)/100,((((VLOOKUP(O21,звания!$D$2:$E$62,2,FALSE))/(EOMONTH($B$3,0)+1-$B$3)*BO21*CQ21+(VLOOKUP(BS21,звания!$D$2:$E$62,2,FALSE))/(EOMONTH($B$3,0)+1-$B$3)*BU21*(VLOOKUP(BS21,звания!$F$2:$G$62,2,FALSE)*0.01)+(IF(BT21=0,0,(VLOOKUP(BS21,звания!$D$2:$E$62,2,FALSE)/(EOMONTH($G$3,0)+1-$G$3)*BT21*(VLOOKUP(BS21,звания!$F$2:$G$62,2,FALSE)))*0.01-(VLOOKUP(O21,звания!$D$2:$E$62,2,FALSE)/(EOMONTH($G$3,0)+1-$G$3)*BT21*(VLOOKUP(O21,звания!$F$2:$G$62,2,FALSE)))*0.01)))))/100*(100-CP21))),(IF(AND(BU21=0,360-BH21&lt;0,CP21=0),(VLOOKUP(O21,звания!$D$2:$E$62,2,FALSE))/(EOMONTH($G$3,0)+1-$G$3)*BO21*CQ21,IF(AND(360-BH21&gt;=0,360-BH21&lt;(EOMONTH($G$3,0)+1-$G$3)),(CF21/(EOMONTH($G$3,0)-$G$3+1)*(360-BH21))*CQ21+(CF21/(EOMONTH($G$3,0)-$G$3+1)*((EOMONTH($G$3,0)-$G$3+1)-(360-BH21)))*VLOOKUP(O21,звания!$F$2:$H$62,2,FALSE)/100,((((VLOOKUP(O21,звания!$D$2:$E$62,2,FALSE))/(EOMONTH($G$3,0)+1-$G$3)*BO21*CQ21+(VLOOKUP(BS21,звания!$D$2:$E$62,2,FALSE))/(EOMONTH($G$3,0)+1-$G$3)*BU21*(VLOOKUP(BS21,звания!$F$2:$G$62,2,FALSE)*0.01)))/100*(100-CP21)+(IF(BT21=0,0,(VLOOKUP(BS21,звания!$D$2:$E$62,2,FALSE)/(EOMONTH($BN$3,0)+1-$BN$3)*BT21*(VLOOKUP(BS21,звания!$F$2:$G$62,2,FALSE)))*0.01-(VLOOKUP(O21,звания!$D$2:$E$62,2,FALSE)/(EOMONTH($BN$3,0)+1-$BN$3)*BT21*(VLOOKUP(O21,звания!$F$2:$G$62,2,FALSE)))*0.01)))))))</f>
        <v>8657.4</v>
      </c>
      <c r="CS21" s="416">
        <f t="shared" si="50"/>
        <v>15993.3</v>
      </c>
      <c r="CT21" s="403"/>
      <c r="CU21" s="403"/>
      <c r="CV21" s="404">
        <f t="shared" si="12"/>
        <v>672.35</v>
      </c>
      <c r="CW21" s="426">
        <f t="shared" si="51"/>
        <v>16665.650000000001</v>
      </c>
      <c r="CX21" s="404">
        <f t="shared" si="52"/>
        <v>2999.82</v>
      </c>
      <c r="CY21" s="1174">
        <v>5</v>
      </c>
      <c r="CZ21" s="404">
        <f t="shared" si="8"/>
        <v>205.34</v>
      </c>
      <c r="DA21" s="404">
        <f>(CW21-CZ21)*33.3%</f>
        <v>5481.28</v>
      </c>
      <c r="DB21" s="403"/>
      <c r="DC21" s="404"/>
      <c r="DD21" s="426">
        <f t="shared" si="57"/>
        <v>8686.44</v>
      </c>
      <c r="DE21" s="426">
        <f t="shared" si="53"/>
        <v>3518.53</v>
      </c>
      <c r="DF21" s="404">
        <f t="shared" si="54"/>
        <v>2999.82</v>
      </c>
      <c r="DG21" s="426">
        <f t="shared" si="58"/>
        <v>10979.03</v>
      </c>
      <c r="DH21" s="426">
        <f t="shared" si="59"/>
        <v>0</v>
      </c>
      <c r="DI21" s="421"/>
      <c r="DJ21" s="422" t="str">
        <f t="shared" si="55"/>
        <v xml:space="preserve">30 від 01.03   </v>
      </c>
      <c r="DK21" s="113" t="s">
        <v>911</v>
      </c>
      <c r="DL21" s="28" t="s">
        <v>912</v>
      </c>
      <c r="DM21" s="28" t="s">
        <v>885</v>
      </c>
      <c r="DN21" s="28" t="s">
        <v>913</v>
      </c>
      <c r="DO21" s="893">
        <v>2898402777</v>
      </c>
      <c r="DP21" s="888"/>
      <c r="DQ21" s="817"/>
      <c r="DR21" s="818"/>
      <c r="DS21" s="819"/>
      <c r="DT21" s="820"/>
      <c r="DU21" s="124"/>
      <c r="DV21" s="110"/>
      <c r="DX21" s="104"/>
      <c r="DY21" s="104"/>
      <c r="DZ21" s="105"/>
      <c r="EG21" s="19"/>
      <c r="EH21" s="543">
        <f t="shared" si="17"/>
        <v>2</v>
      </c>
      <c r="EI21" s="404" t="str">
        <f t="shared" si="18"/>
        <v>ст. м-с</v>
      </c>
      <c r="EJ21" s="29" t="str">
        <f t="shared" si="19"/>
        <v>Костецький С.Д.</v>
      </c>
      <c r="EK21" s="50"/>
      <c r="EL21" s="29"/>
      <c r="EM21" s="50"/>
      <c r="EN21" s="50"/>
      <c r="EO21" s="50"/>
      <c r="EP21" s="29"/>
    </row>
    <row r="22" spans="1:146" ht="17.25" hidden="1" customHeight="1">
      <c r="A22" s="402"/>
      <c r="B22" s="433"/>
      <c r="C22" s="917"/>
      <c r="D22" s="404" t="str">
        <f t="shared" si="60"/>
        <v xml:space="preserve"> </v>
      </c>
      <c r="E22" s="416"/>
      <c r="F22" s="417"/>
      <c r="G22" s="406" t="str">
        <f t="shared" si="38"/>
        <v>0.0.0</v>
      </c>
      <c r="H22" s="407" t="str">
        <f t="shared" si="21"/>
        <v>0.0.0</v>
      </c>
      <c r="I22" s="407" t="str">
        <f t="shared" si="22"/>
        <v>0.0.0</v>
      </c>
      <c r="J22" s="407" t="str">
        <f t="shared" si="40"/>
        <v>0.0.0</v>
      </c>
      <c r="K22" s="407" t="str">
        <f t="shared" si="41"/>
        <v>0.0.0</v>
      </c>
      <c r="L22" s="407" t="str">
        <f t="shared" si="42"/>
        <v>0.0.0</v>
      </c>
      <c r="M22" s="407" t="str">
        <f t="shared" si="43"/>
        <v>0.0.0</v>
      </c>
      <c r="N22" s="408" t="str">
        <f t="shared" si="27"/>
        <v>0.0.0</v>
      </c>
      <c r="O22" s="917"/>
      <c r="P22" s="417"/>
      <c r="Q22" s="417"/>
      <c r="R22" s="417"/>
      <c r="S22" s="417"/>
      <c r="T22" s="417"/>
      <c r="U22" s="417"/>
      <c r="V22" s="714"/>
      <c r="W22" s="714"/>
      <c r="X22" s="417"/>
      <c r="Y22" s="417"/>
      <c r="Z22" s="714"/>
      <c r="AA22" s="714"/>
      <c r="AB22" s="417"/>
      <c r="AC22" s="417"/>
      <c r="AD22" s="714"/>
      <c r="AE22" s="714"/>
      <c r="AF22" s="417"/>
      <c r="AG22" s="417"/>
      <c r="AH22" s="714"/>
      <c r="AI22" s="714"/>
      <c r="AJ22" s="417"/>
      <c r="AK22" s="417"/>
      <c r="AL22" s="714"/>
      <c r="AM22" s="714"/>
      <c r="AN22" s="417"/>
      <c r="AO22" s="417"/>
      <c r="AP22" s="714"/>
      <c r="AQ22" s="714"/>
      <c r="AR22" s="417"/>
      <c r="AS22" s="417"/>
      <c r="AT22" s="714"/>
      <c r="AU22" s="714"/>
      <c r="AV22" s="417"/>
      <c r="AW22" s="417"/>
      <c r="AX22" s="716"/>
      <c r="AY22" s="716"/>
      <c r="AZ22" s="635"/>
      <c r="BA22" s="635"/>
      <c r="BB22" s="716"/>
      <c r="BC22" s="716"/>
      <c r="BD22" s="635"/>
      <c r="BE22" s="635"/>
      <c r="BF22" s="717"/>
      <c r="BG22" s="717"/>
      <c r="BH22" s="432">
        <f t="shared" si="1"/>
        <v>0</v>
      </c>
      <c r="BI22" s="432">
        <f t="shared" si="44"/>
        <v>0</v>
      </c>
      <c r="BJ22" s="432">
        <f t="shared" si="45"/>
        <v>0</v>
      </c>
      <c r="BK22" s="432">
        <f t="shared" si="46"/>
        <v>0</v>
      </c>
      <c r="BL22" s="432">
        <f t="shared" si="47"/>
        <v>0</v>
      </c>
      <c r="BM22" s="436">
        <f t="shared" si="48"/>
        <v>0</v>
      </c>
      <c r="BN22" s="462">
        <v>0.65</v>
      </c>
      <c r="BO22" s="427">
        <f t="shared" si="3"/>
        <v>0</v>
      </c>
      <c r="BP22" s="774"/>
      <c r="BQ22" s="700"/>
      <c r="BR22" s="419"/>
      <c r="BS22" s="700"/>
      <c r="BT22" s="700"/>
      <c r="BU22" s="700"/>
      <c r="BV22" s="427">
        <f t="shared" si="49"/>
        <v>0</v>
      </c>
      <c r="BW22" s="419"/>
      <c r="BX22" s="781"/>
      <c r="BY22" s="700"/>
      <c r="BZ22" s="432"/>
      <c r="CA22" s="700"/>
      <c r="CB22" s="432"/>
      <c r="CC22" s="700"/>
      <c r="CD22" s="432"/>
      <c r="CE22" s="404">
        <f>IF(OR(C22=0,CD22="Д"),0,IF(AND(C22&gt;0,E22=0),VLOOKUP(C22,звания!A:B,2,FALSE)/((EOMONTH($G$3,0)+1)-$G$3)*BO22+VLOOKUP(C22,звания!A:B,2,FALSE)/((EOMONTH($G$3,0)+1)-$G$3)*BR22+VLOOKUP(C22,звания!A:B,2,FALSE)/((EOMONTH($G$3,0)+1)-$G$3)*BU22,IF(AND(C22&gt;0,E22&gt;0,F22&gt;=$G$3,BO22=(EOMONTH($G$3,0)+1)-$G$3),(VLOOKUP(E22,звания!A:B,2,FALSE)/(EOMONTH($G$3,0)-$G$3+1))*(F22-$G$3)+(VLOOKUP(C22,звания!A:B,2,FALSE)/(EOMONTH($G$3,0)-$G$3+1))*((EOMONTH($G$3,0)-$G$3+1)-(F22-$G$3)),IF(AND(C22&gt;0,E22&gt;0,F22&gt;$G$3,BO22&lt;(EOMONTH($G$3,0)+1)-$G$3,BO22&lt;&gt;0),VLOOKUP(E22,звания!A:B,2,FALSE)/((EOMONTH($G$3,0)+1)-$G$3)*((F22-$G$3)-(((EOMONTH($G$3,0)+1)-$G$3)-BO22-BU22-BR22))+VLOOKUP(C22,звания!A:B,2,FALSE)/((EOMONTH($G$3,0)+1)-$G$3)*(((EOMONTH($G$3,0)+1)-F22)),IF(F22&lt;$G$3,(VLOOKUP(C22,звания!A:B,2,FALSE)-VLOOKUP(E22,звания!A:B,2,FALSE))/((EOMONTH($BN$3,0)+1)-$BN$3)*(EOMONTH($BN$3,0)+1-F22)+VLOOKUP(C22,звания!A:B,2,FALSE)/((EOMONTH($G$3,0)+1)-$G$3)*BO22+VLOOKUP(C22,звания!A:B,2,FALSE)/((EOMONTH($G$3,0)+1)-$G$3)*BU22+VLOOKUP(C22,звания!A:B,2,FALSE)/((EOMONTH($G$3,0)+1)-$G$3)*BR22,0)))))</f>
        <v>0</v>
      </c>
      <c r="CF22" s="404">
        <f>IF(OR(CD22="Д",C22=0),0,IF(B22="Виключений зі списків",IF(BS22=0,(VLOOKUP(O22,звания!$D$2:$E$62,2,FALSE))/(EOMONTH($B$3,0)+1-$B$3)*BO22+(VLOOKUP(BQ22,звания!$D$2:$E$62,2,FALSE))/(EOMONTH($B$3,0)+1-$B$3)*BR22,(((VLOOKUP(O22,звания!$D$2:$E$62,2,FALSE))/(EOMONTH($B$3,0)+1-$B$3))*BO22)+(VLOOKUP(BQ22,звания!$D$2:$E$62,2,FALSE))/(EOMONTH($B$3,0)+1-$B$3)*BR22+(VLOOKUP(BS22,звания!$D$2:$E$62,2,FALSE))/(EOMONTH($B$3,0)+1-$B$3)*BU22),IF(BS22=0,(VLOOKUP(O22,звания!$D$2:$E$62,2,FALSE))/(EOMONTH($G$3,0)+1-$G$3)*BO22+(VLOOKUP(BQ22,звания!$D$2:$E$62,2,FALSE))/(EOMONTH($G$3,0)+1-$G$3)*BR22,(((VLOOKUP(O22,звания!$D$2:$E$62,2,FALSE))/(EOMONTH($G$3,0)+1-$G$3))*BO22)+(VLOOKUP(BQ22,звания!$D$2:$E$62,2,FALSE))/(EOMONTH($G$3,0)+1-$G$3)*BR22+(VLOOKUP(BS22,звания!$D$2:$E$62,2,FALSE))/(EOMONTH($G$3,0)+1-$G$3)*BU22+IF(BT22=0,0,(VLOOKUP(BS22,звания!$D$2:$E$62,2,FALSE))/(EOMONTH($BN$3,0)+1-$BN$3)*BT22-(VLOOKUP(O22,звания!$D$2:$E$62,2,FALSE))/(EOMONTH($BN$3,0)+1-$BN$3)*BT22))))</f>
        <v>0</v>
      </c>
      <c r="CG22" s="404">
        <f t="shared" si="56"/>
        <v>0</v>
      </c>
      <c r="CH22" s="404">
        <f>IF(BW22=0,CF22*BX22%,IF(BW22&gt;0,((VLOOKUP(O22,звания!$D$2:$E$62,2,FALSE)/(EOMONTH($G$3,0)+1-$G$3)*BW22)*BX22%)))</f>
        <v>0</v>
      </c>
      <c r="CI22" s="404">
        <f>IF(BY22=0,CF22*BZ22%,IF(BY22&gt;0,(VLOOKUP(O22,звания!$D$2:$E$62,2,FALSE)/(EOMONTH($G$3,0)+1-$G$3)*BO22)*BZ22%)+(VLOOKUP(BS22,звания!$D$2:$E$62,2,FALSE)/(EOMONTH($G$3,0)+1-$G$3)*BU22)*BZ22%)</f>
        <v>0</v>
      </c>
      <c r="CJ22" s="404">
        <f>IF(CA22=0,CF22*CB22%,IF(CA22&gt;0,(VLOOKUP(O22,звания!$D$2:$E$62,2,FALSE)/(EOMONTH($G$3,0)+1-$G$3)*BO22)*CB22%)+(VLOOKUP(BS22,звания!$D$2:$E$62,2,FALSE)/(EOMONTH($G$3,0)+1-$G$3)*BU22)*CB22%)</f>
        <v>0</v>
      </c>
      <c r="CK22" s="404">
        <f>IF(CD22="Д",0,IF(CC22=0,CF22*CD22%,IF(CC22&gt;0,(VLOOKUP(O22,звания!$D$2:$E$62,2,FALSE)/(EOMONTH($G$3,0)+1-$G$3)*BO22)*CD22%)+(VLOOKUP(BS22,звания!$D$2:$E$62,2,FALSE)/(EOMONTH($G$3,0)+1-$G$3)*BU22)*CD22%))</f>
        <v>0</v>
      </c>
      <c r="CL22" s="404">
        <f>IF(BR22&gt;0,((VLOOKUP(C22,звания!$A$2:$B$62,2,FALSE)/(EOMONTH($G$3,0)+1-$G$3)*BO22+VLOOKUP(O22,звания!$D$2:$E$62,2,FALSE)/(EOMONTH($G$3,0)+1-$G$3)*BO22+(VLOOKUP(C22,звания!$A$2:$B$62,2,FALSE)/(EOMONTH($G$3,0)+1-$G$3)*BO22+VLOOKUP(O22,звания!$D$2:$E$62,2,FALSE)/(EOMONTH($G$3,0)+1-$G$3)*BO22)*BV22%)*BN22)+(VLOOKUP(C22,звания!$A$2:$B$62,2,FALSE)/(EOMONTH($G$3,0)+1-$G$3)*BU22+VLOOKUP(BS22,звания!$D$2:$E$62,2,FALSE)/(EOMONTH($G$3,0)+1-$G$3)*BU22+(VLOOKUP(C22,звания!$A$2:$B$62,2,FALSE)/(EOMONTH($G$3,0)+1-$G$3)*BU22+VLOOKUP(BS22,звания!$D$2:$E$62,2,FALSE)/(EOMONTH($G$3,0)+1-$G$3)*BU22)*BV22%)*BN22,(CE22+CF22+CG22)*BN22)</f>
        <v>0</v>
      </c>
      <c r="CM22" s="404"/>
      <c r="CN22" s="404"/>
      <c r="CO22" s="432">
        <f t="shared" si="11"/>
        <v>0</v>
      </c>
      <c r="CP22" s="638"/>
      <c r="CQ22" s="637">
        <f>IF(CF22=0,0,IF((SUM(BH22:BM22)&gt;360),(VLOOKUP(O22,звания!$F$2:$G$62,2,FALSE))/100,VLOOKUP(O22,звания!$F$2:$H$62,3,FALSE)/100))</f>
        <v>0</v>
      </c>
      <c r="CR22" s="617">
        <f>IF(B22="Виключений зі списків",IF(AND(BU22=0,360-BH22&lt;0),(VLOOKUP(O22,звания!$D$2:$E$62,2,FALSE))/(EOMONTH($B$3,0)+1-$B$3)*BO22*CQ22,IF(AND(360-BH22&gt;=0,360-BH22&lt;(EOMONTH($B$3,0)+1-$B$3)),(CF22/(EOMONTH($B$3,0)-$B$3+1)*(360-BH22))*CQ22+(CF22/(EOMONTH($B$3,0)-$B$3+1)*((EOMONTH($B$3,0)-$B$3+1)-(360-BH22)))*VLOOKUP(O22,звания!$F$2:$H$62,2,FALSE)/100,((((VLOOKUP(O22,звания!$D$2:$E$62,2,FALSE))/(EOMONTH($B$3,0)+1-$B$3)*BO22*CQ22+(VLOOKUP(BS22,звания!$D$2:$E$62,2,FALSE))/(EOMONTH($B$3,0)+1-$B$3)*BU22*(VLOOKUP(BS22,звания!$F$2:$G$62,2,FALSE)*0.01)+(IF(BT22=0,0,(VLOOKUP(BS22,звания!$D$2:$E$62,2,FALSE)/(EOMONTH($G$3,0)+1-$G$3)*BT22*(VLOOKUP(BS22,звания!$F$2:$G$62,2,FALSE)))*0.01-(VLOOKUP(O22,звания!$D$2:$E$62,2,FALSE)/(EOMONTH($G$3,0)+1-$G$3)*BT22*(VLOOKUP(O22,звания!$F$2:$G$62,2,FALSE)))*0.01)))))/100*(100-CP22))),(IF(AND(BU22=0,360-BH22&lt;0,CP22=0),(VLOOKUP(O22,звания!$D$2:$E$62,2,FALSE))/(EOMONTH($G$3,0)+1-$G$3)*BO22*CQ22,IF(AND(360-BH22&gt;=0,360-BH22&lt;(EOMONTH($G$3,0)+1-$G$3)),(CF22/(EOMONTH($G$3,0)-$G$3+1)*(360-BH22))*CQ22+(CF22/(EOMONTH($G$3,0)-$G$3+1)*((EOMONTH($G$3,0)-$G$3+1)-(360-BH22)))*VLOOKUP(O22,звания!$F$2:$H$62,2,FALSE)/100,((((VLOOKUP(O22,звания!$D$2:$E$62,2,FALSE))/(EOMONTH($G$3,0)+1-$G$3)*BO22*CQ22+(VLOOKUP(BS22,звания!$D$2:$E$62,2,FALSE))/(EOMONTH($G$3,0)+1-$G$3)*BU22*(VLOOKUP(BS22,звания!$F$2:$G$62,2,FALSE)*0.01)))/100*(100-CP22)+(IF(BT22=0,0,(VLOOKUP(BS22,звания!$D$2:$E$62,2,FALSE)/(EOMONTH($BN$3,0)+1-$BN$3)*BT22*(VLOOKUP(BS22,звания!$F$2:$G$62,2,FALSE)))*0.01-(VLOOKUP(O22,звания!$D$2:$E$62,2,FALSE)/(EOMONTH($BN$3,0)+1-$BN$3)*BT22*(VLOOKUP(O22,звания!$F$2:$G$62,2,FALSE)))*0.01)))))))</f>
        <v>0</v>
      </c>
      <c r="CS22" s="416">
        <f t="shared" si="50"/>
        <v>0</v>
      </c>
      <c r="CT22" s="403"/>
      <c r="CU22" s="403"/>
      <c r="CV22" s="403">
        <f t="shared" si="12"/>
        <v>0</v>
      </c>
      <c r="CW22" s="556">
        <f t="shared" si="51"/>
        <v>0</v>
      </c>
      <c r="CX22" s="403">
        <f t="shared" si="52"/>
        <v>0</v>
      </c>
      <c r="CY22" s="403"/>
      <c r="CZ22" s="404">
        <f t="shared" si="8"/>
        <v>0</v>
      </c>
      <c r="DA22" s="403"/>
      <c r="DB22" s="403"/>
      <c r="DC22" s="403"/>
      <c r="DD22" s="421">
        <f t="shared" si="57"/>
        <v>0</v>
      </c>
      <c r="DE22" s="421">
        <f t="shared" si="53"/>
        <v>0</v>
      </c>
      <c r="DF22" s="403">
        <f t="shared" si="54"/>
        <v>0</v>
      </c>
      <c r="DG22" s="421">
        <f t="shared" si="58"/>
        <v>0</v>
      </c>
      <c r="DH22" s="421">
        <f t="shared" si="59"/>
        <v>0</v>
      </c>
      <c r="DI22" s="421"/>
      <c r="DJ22" s="422" t="str">
        <f t="shared" si="55"/>
        <v xml:space="preserve">    </v>
      </c>
      <c r="DK22" s="113" t="s">
        <v>477</v>
      </c>
      <c r="DL22" s="28"/>
      <c r="DM22" s="28"/>
      <c r="DN22" s="28"/>
      <c r="DO22" s="901"/>
      <c r="DP22" s="888"/>
      <c r="DQ22" s="817"/>
      <c r="DR22" s="818"/>
      <c r="DS22" s="819"/>
      <c r="DT22" s="820"/>
      <c r="DU22" s="124"/>
      <c r="DV22" s="122"/>
      <c r="DX22" s="84"/>
      <c r="DY22" s="84"/>
      <c r="DZ22" s="105"/>
      <c r="EH22" s="543">
        <f t="shared" si="17"/>
        <v>0</v>
      </c>
      <c r="EI22" s="404">
        <f t="shared" si="18"/>
        <v>0</v>
      </c>
      <c r="EJ22" s="29" t="str">
        <f t="shared" si="19"/>
        <v xml:space="preserve"> </v>
      </c>
      <c r="EK22" s="50"/>
      <c r="EL22" s="29"/>
      <c r="EM22" s="50"/>
      <c r="EN22" s="50"/>
      <c r="EO22" s="50"/>
      <c r="EP22" s="29"/>
    </row>
    <row r="23" spans="1:146" ht="17.25" customHeight="1">
      <c r="A23" s="427">
        <v>20</v>
      </c>
      <c r="B23" s="872" t="s">
        <v>790</v>
      </c>
      <c r="C23" s="911" t="s">
        <v>31</v>
      </c>
      <c r="D23" s="404" t="str">
        <f t="shared" si="60"/>
        <v>Ляшенко С.М.</v>
      </c>
      <c r="E23" s="416"/>
      <c r="F23" s="417"/>
      <c r="G23" s="409" t="str">
        <f t="shared" si="38"/>
        <v>14.8.25</v>
      </c>
      <c r="H23" s="407" t="str">
        <f t="shared" si="21"/>
        <v>14.8.25</v>
      </c>
      <c r="I23" s="407" t="str">
        <f t="shared" si="22"/>
        <v>14.8.25</v>
      </c>
      <c r="J23" s="407" t="str">
        <f t="shared" si="40"/>
        <v>0.0.0</v>
      </c>
      <c r="K23" s="407" t="str">
        <f>CONCATENATE(INT(BJ23/360),".",MOD(INT(BJ23/30),12),".",MOD(INT(BJ23),30))</f>
        <v>0.0.0</v>
      </c>
      <c r="L23" s="407" t="str">
        <f>CONCATENATE(INT(BK23/360),".",MOD(INT(BK23/30),12),".",MOD(INT(BK23),30))</f>
        <v>0.0.0</v>
      </c>
      <c r="M23" s="407" t="str">
        <f>CONCATENATE(INT(BL23/360),".",MOD(INT(BL23/30),12),".",MOD(INT(BL23),30))</f>
        <v>0.0.0</v>
      </c>
      <c r="N23" s="408" t="str">
        <f t="shared" si="27"/>
        <v>0.0.0</v>
      </c>
      <c r="O23" s="930">
        <v>8</v>
      </c>
      <c r="P23" s="417">
        <v>39208</v>
      </c>
      <c r="Q23" s="417"/>
      <c r="R23" s="417"/>
      <c r="S23" s="417"/>
      <c r="T23" s="417"/>
      <c r="U23" s="417"/>
      <c r="V23" s="714"/>
      <c r="W23" s="714"/>
      <c r="X23" s="417"/>
      <c r="Y23" s="417"/>
      <c r="Z23" s="714"/>
      <c r="AA23" s="714"/>
      <c r="AB23" s="417"/>
      <c r="AC23" s="417"/>
      <c r="AD23" s="714"/>
      <c r="AE23" s="714"/>
      <c r="AF23" s="417"/>
      <c r="AG23" s="417"/>
      <c r="AH23" s="714"/>
      <c r="AI23" s="714"/>
      <c r="AJ23" s="417"/>
      <c r="AK23" s="417"/>
      <c r="AL23" s="714"/>
      <c r="AM23" s="714"/>
      <c r="AN23" s="417"/>
      <c r="AO23" s="417"/>
      <c r="AP23" s="714"/>
      <c r="AQ23" s="714"/>
      <c r="AR23" s="417"/>
      <c r="AS23" s="417"/>
      <c r="AT23" s="714"/>
      <c r="AU23" s="714"/>
      <c r="AV23" s="417"/>
      <c r="AW23" s="417"/>
      <c r="AX23" s="716"/>
      <c r="AY23" s="716"/>
      <c r="AZ23" s="635"/>
      <c r="BA23" s="635"/>
      <c r="BB23" s="716"/>
      <c r="BC23" s="716"/>
      <c r="BD23" s="635"/>
      <c r="BE23" s="635"/>
      <c r="BF23" s="717"/>
      <c r="BG23" s="717"/>
      <c r="BH23" s="432">
        <f t="shared" si="1"/>
        <v>5305</v>
      </c>
      <c r="BI23" s="432">
        <f t="shared" si="44"/>
        <v>0</v>
      </c>
      <c r="BJ23" s="432">
        <f t="shared" si="45"/>
        <v>0</v>
      </c>
      <c r="BK23" s="432">
        <f t="shared" si="46"/>
        <v>0</v>
      </c>
      <c r="BL23" s="432">
        <f t="shared" si="47"/>
        <v>0</v>
      </c>
      <c r="BM23" s="436">
        <f t="shared" si="48"/>
        <v>0</v>
      </c>
      <c r="BN23" s="462">
        <v>0.65</v>
      </c>
      <c r="BO23" s="427">
        <f t="shared" si="3"/>
        <v>28</v>
      </c>
      <c r="BP23" s="419"/>
      <c r="BQ23" s="700"/>
      <c r="BR23" s="419"/>
      <c r="BS23" s="700"/>
      <c r="BT23" s="700"/>
      <c r="BU23" s="700"/>
      <c r="BV23" s="427">
        <f t="shared" si="49"/>
        <v>35</v>
      </c>
      <c r="BW23" s="427"/>
      <c r="BX23" s="432"/>
      <c r="BY23" s="700"/>
      <c r="BZ23" s="432"/>
      <c r="CA23" s="700"/>
      <c r="CB23" s="432"/>
      <c r="CC23" s="700"/>
      <c r="CD23" s="432"/>
      <c r="CE23" s="404">
        <f>IF(OR(C23=0,CD23="Д"),0,IF(AND(C23&gt;0,E23=0),VLOOKUP(C23,звания!A:B,2,FALSE)/((EOMONTH($G$3,0)+1)-$G$3)*BO23+VLOOKUP(C23,звания!A:B,2,FALSE)/((EOMONTH($G$3,0)+1)-$G$3)*BR23+VLOOKUP(C23,звания!A:B,2,FALSE)/((EOMONTH($G$3,0)+1)-$G$3)*BU23,IF(AND(C23&gt;0,E23&gt;0,F23&gt;=$G$3,BO23=(EOMONTH($G$3,0)+1)-$G$3),(VLOOKUP(E23,звания!A:B,2,FALSE)/(EOMONTH($G$3,0)-$G$3+1))*(F23-$G$3)+(VLOOKUP(C23,звания!A:B,2,FALSE)/(EOMONTH($G$3,0)-$G$3+1))*((EOMONTH($G$3,0)-$G$3+1)-(F23-$G$3)),IF(AND(C23&gt;0,E23&gt;0,F23&gt;$G$3,BO23&lt;(EOMONTH($G$3,0)+1)-$G$3,BO23&lt;&gt;0),VLOOKUP(E23,звания!A:B,2,FALSE)/((EOMONTH($G$3,0)+1)-$G$3)*((F23-$G$3)-(((EOMONTH($G$3,0)+1)-$G$3)-BO23-BU23-BR23))+VLOOKUP(C23,звания!A:B,2,FALSE)/((EOMONTH($G$3,0)+1)-$G$3)*(((EOMONTH($G$3,0)+1)-F23)),IF(F23&lt;$G$3,(VLOOKUP(C23,звания!A:B,2,FALSE)-VLOOKUP(E23,звания!A:B,2,FALSE))/((EOMONTH($BN$3,0)+1)-$BN$3)*(EOMONTH($BN$3,0)+1-F23)+VLOOKUP(C23,звания!A:B,2,FALSE)/((EOMONTH($G$3,0)+1)-$G$3)*BO23+VLOOKUP(C23,звания!A:B,2,FALSE)/((EOMONTH($G$3,0)+1)-$G$3)*BU23+VLOOKUP(C23,звания!A:B,2,FALSE)/((EOMONTH($G$3,0)+1)-$G$3)*BR23,0)))))</f>
        <v>740</v>
      </c>
      <c r="CF23" s="404">
        <f>IF(OR(CD23="Д",C23=0),0,IF(B23="Виключений зі списків",IF(BS23=0,(VLOOKUP(O23,звания!$D$2:$E$62,2,FALSE))/(EOMONTH($B$3,0)+1-$B$3)*BO23+(VLOOKUP(BQ23,звания!$D$2:$E$62,2,FALSE))/(EOMONTH($B$3,0)+1-$B$3)*BR23,(((VLOOKUP(O23,звания!$D$2:$E$62,2,FALSE))/(EOMONTH($B$3,0)+1-$B$3))*BO23)+(VLOOKUP(BQ23,звания!$D$2:$E$62,2,FALSE))/(EOMONTH($B$3,0)+1-$B$3)*BR23+(VLOOKUP(BS23,звания!$D$2:$E$62,2,FALSE))/(EOMONTH($B$3,0)+1-$B$3)*BU23),IF(BS23=0,(VLOOKUP(O23,звания!$D$2:$E$62,2,FALSE))/(EOMONTH($G$3,0)+1-$G$3)*BO23+(VLOOKUP(BQ23,звания!$D$2:$E$62,2,FALSE))/(EOMONTH($G$3,0)+1-$G$3)*BR23,(((VLOOKUP(O23,звания!$D$2:$E$62,2,FALSE))/(EOMONTH($G$3,0)+1-$G$3))*BO23)+(VLOOKUP(BQ23,звания!$D$2:$E$62,2,FALSE))/(EOMONTH($G$3,0)+1-$G$3)*BR23+(VLOOKUP(BS23,звания!$D$2:$E$62,2,FALSE))/(EOMONTH($G$3,0)+1-$G$3)*BU23+IF(BT23=0,0,(VLOOKUP(BS23,звания!$D$2:$E$62,2,FALSE))/(EOMONTH($BN$3,0)+1-$BN$3)*BT23-(VLOOKUP(O23,звания!$D$2:$E$62,2,FALSE))/(EOMONTH($BN$3,0)+1-$BN$3)*BT23))))</f>
        <v>3080</v>
      </c>
      <c r="CG23" s="404">
        <f t="shared" ref="CG23:CG31" si="61">IF(AND(SUM(BH23:BM23)&lt;360,((EOMONTH($G$3,0)-$G$3+1+(SUM(BH23:BM23)))&gt;0),SUM(BH23:BM23)+EOMONTH($G$3,0)-$G$3+1&lt;360),(CE23+CF23)*BV23%,IF(SUM(BH23:BM23)+EOMONTH($G$3,0)-$G$3+1&lt;=1800,((CE23+CF23)/(EOMONTH($G$3,0)-$G$3+1))*(360-SUM(BH23:BM23))*BV23%+(((CE23+CF23)/(EOMONTH($G$3,0)-$G$3+1))*((EOMONTH($G$3,0)-$G$3+1)-(360-SUM(BH23:BM23))))*25%,IF(AND(SUM(BH23:BM23)&lt;1800,((EOMONTH($G$3,0)-$G$3+1+SUM(BH23:BM23))&gt;=360),SUM(BH23:BM23)+EOMONTH($G$3,0)-$G$3+1&lt;1800),(CE23+CF23)*BV23%,IF(SUM(BH23:BM23)+EOMONTH($G$3,0)-$G$3+1&lt;=3600,((CE23+CF23)/(EOMONTH($G$3,0)-$G$3+1))*(1800-SUM(BH23:BM23))*BV23%+(((CE23+CF23)/(EOMONTH($G$3,0)-$G$3+1))*((EOMONTH($G$3,0)-$G$3+1)-(1800-SUM(BH23:BM23)))*30%),IF(AND(SUM(BH23:BM23)&lt;3600,((EOMONTH($G$3,0)-$G$3+1+SUM(BH23:BM23))&gt;=1800),SUM(BH23:BM23)+EOMONTH($G$3,0)-$G$3+1&lt;3600),(CE23+CF23)*BV23%,IF(SUM(BH23:BM23)+EOMONTH($G$3,0)-$G$3+1&lt;=5400,((CE23+CF23)/(EOMONTH($G$3,0)-$G$3+1))*(3600-SUM(BH23:BM23))*BV23%+(((CE23+CF23)/(EOMONTH($G$3,0)-$G$3+1))*((EOMONTH($G$3,0)-$G$3+1)-(3600-SUM(BH23:BM23))))*35%,IF(AND(SUM(BH23:BM23)&lt;5400,((EOMONTH($G$3,0)-$G$3+1+SUM(BH23:BM23))&gt;=3600),SUM(BH23:BM23)+EOMONTH($G$3,0)-$G$3+1&lt;5400),(CE23+CF23)*BV23%,IF(SUM(BH23:BM23)+EOMONTH($G$3,0)-$G$3+1&lt;=7200,((CE23+CF23)/(EOMONTH($G$3,0)-$G$3+1))*(5400-SUM(BH23:BM23))*BV23%+(((CE23+CF23)/(EOMONTH($G$3,0)-$G$3+1))*((EOMONTH($G$3,0)-$G$3+1)-(5400-SUM(BH23:BM23))))*40%,IF(AND(SUM(BH23:BM23)&lt;7200,((EOMONTH($G$3,0)-$G$3+1+SUM(BH23:BM23))&gt;=5400),SUM(BH23:BM23)+EOMONTH($G$3,0)-$G$3+1&lt;7200),(CE23+CF23)*BV23%,IF(SUM(BH23:BM23)+EOMONTH($G$3,0)-$G$3+1&lt;=9000,((CE23+CF23)/(EOMONTH($G$3,0)-$G$3+1))*(7200-SUM(BH23:BM23))*BV23%+(((CE23+CF23)/(EOMONTH($G$3,0)-$G$3+1))*((EOMONTH($G$3,0)-$G$3+1)-(7200-SUM(BH23:BM23))))*45%,IF(SUM(BH23:BM23)+EOMONTH($G$3,0)-$G$3+1&gt;=9000,((CE23+CF23)/(EOMONTH($G$3,0)-$G$3+1))*(9000-SUM(BH23:BM23))*BV23%+(((CE23+CF23)/(EOMONTH($G$3,0)-$G$3+1))*((EOMONTH($G$3,0)-$G$3+1)-(9000-SUM(BH23:BM23))))*50%,0)))))))))))</f>
        <v>1337</v>
      </c>
      <c r="CH23" s="404">
        <f>IF(BW23=0,CF23*BX23%,IF(BW23&gt;0,((VLOOKUP(O23,звания!$D$2:$E$62,2,FALSE)/(EOMONTH($G$3,0)+1-$G$3)*BW23)*BX23%)))</f>
        <v>0</v>
      </c>
      <c r="CI23" s="404">
        <f>IF(BY23=0,CF23*BZ23%,IF(BY23&gt;0,(VLOOKUP(O23,звания!$D$2:$E$62,2,FALSE)/(EOMONTH($G$3,0)+1-$G$3)*BO23)*BZ23%)+(VLOOKUP(BS23,звания!$D$2:$E$62,2,FALSE)/(EOMONTH($G$3,0)+1-$G$3)*BU23)*BZ23%)</f>
        <v>0</v>
      </c>
      <c r="CJ23" s="404">
        <f>IF(CA23=0,CF23*CB23%,IF(CA23&gt;0,(VLOOKUP(O23,звания!$D$2:$E$62,2,FALSE)/(EOMONTH($G$3,0)+1-$G$3)*BO23)*CB23%)+(VLOOKUP(BS23,звания!$D$2:$E$62,2,FALSE)/(EOMONTH($G$3,0)+1-$G$3)*BU23)*CB23%)</f>
        <v>0</v>
      </c>
      <c r="CK23" s="404">
        <f>IF(CD23="Д",0,IF(CC23=0,CF23*CD23%,IF(CC23&gt;0,(VLOOKUP(O23,звания!$D$2:$E$62,2,FALSE)/(EOMONTH($G$3,0)+1-$G$3)*BO23)*CD23%)+(VLOOKUP(BS23,звания!$D$2:$E$62,2,FALSE)/(EOMONTH($G$3,0)+1-$G$3)*BU23)*CD23%))</f>
        <v>0</v>
      </c>
      <c r="CL23" s="404">
        <f>IF(BR23&gt;0,((VLOOKUP(C23,звания!$A$2:$B$62,2,FALSE)/(EOMONTH($G$3,0)+1-$G$3)*BO23+VLOOKUP(O23,звания!$D$2:$E$62,2,FALSE)/(EOMONTH($G$3,0)+1-$G$3)*BO23+(VLOOKUP(C23,звания!$A$2:$B$62,2,FALSE)/(EOMONTH($G$3,0)+1-$G$3)*BO23+VLOOKUP(O23,звания!$D$2:$E$62,2,FALSE)/(EOMONTH($G$3,0)+1-$G$3)*BO23)*BV23%)*BN23)+(VLOOKUP(C23,звания!$A$2:$B$62,2,FALSE)/(EOMONTH($G$3,0)+1-$G$3)*BU23+VLOOKUP(BS23,звания!$D$2:$E$62,2,FALSE)/(EOMONTH($G$3,0)+1-$G$3)*BU23+(VLOOKUP(C23,звания!$A$2:$B$62,2,FALSE)/(EOMONTH($G$3,0)+1-$G$3)*BU23+VLOOKUP(BS23,звания!$D$2:$E$62,2,FALSE)/(EOMONTH($G$3,0)+1-$G$3)*BU23)*BV23%)*BN23,(CE23+CF23+CG23)*BN23)</f>
        <v>3352.05</v>
      </c>
      <c r="CM23" s="404"/>
      <c r="CN23" s="404"/>
      <c r="CO23" s="432">
        <f t="shared" si="11"/>
        <v>4</v>
      </c>
      <c r="CP23" s="432"/>
      <c r="CQ23" s="637">
        <f>IF(CF23=0,0,IF((SUM(BH23:BM23)&gt;360),(VLOOKUP(O23,звания!$F$2:$G$62,2,FALSE))/100,VLOOKUP(O23,звания!$F$2:$H$62,3,FALSE)/100))</f>
        <v>2.83</v>
      </c>
      <c r="CR23" s="617">
        <f>IF(B23="Виключений зі списків",IF(AND(BU23=0,360-BH23&lt;0),(VLOOKUP(O23,звания!$D$2:$E$62,2,FALSE))/(EOMONTH($B$3,0)+1-$B$3)*BO23*CQ23,IF(AND(360-BH23&gt;=0,360-BH23&lt;(EOMONTH($B$3,0)+1-$B$3)),(CF23/(EOMONTH($B$3,0)-$B$3+1)*(360-BH23))*CQ23+(CF23/(EOMONTH($B$3,0)-$B$3+1)*((EOMONTH($B$3,0)-$B$3+1)-(360-BH23)))*VLOOKUP(O23,звания!$F$2:$H$62,2,FALSE)/100,((((VLOOKUP(O23,звания!$D$2:$E$62,2,FALSE))/(EOMONTH($B$3,0)+1-$B$3)*BO23*CQ23+(VLOOKUP(BS23,звания!$D$2:$E$62,2,FALSE))/(EOMONTH($B$3,0)+1-$B$3)*BU23*(VLOOKUP(BS23,звания!$F$2:$G$62,2,FALSE)*0.01)+(IF(BT23=0,0,(VLOOKUP(BS23,звания!$D$2:$E$62,2,FALSE)/(EOMONTH($G$3,0)+1-$G$3)*BT23*(VLOOKUP(BS23,звания!$F$2:$G$62,2,FALSE)))*0.01-(VLOOKUP(O23,звания!$D$2:$E$62,2,FALSE)/(EOMONTH($G$3,0)+1-$G$3)*BT23*(VLOOKUP(O23,звания!$F$2:$G$62,2,FALSE)))*0.01)))))/100*(100-CP23))),(IF(AND(BU23=0,360-BH23&lt;0,CP23=0),(VLOOKUP(O23,звания!$D$2:$E$62,2,FALSE))/(EOMONTH($G$3,0)+1-$G$3)*BO23*CQ23,IF(AND(360-BH23&gt;=0,360-BH23&lt;(EOMONTH($G$3,0)+1-$G$3)),(CF23/(EOMONTH($G$3,0)-$G$3+1)*(360-BH23))*CQ23+(CF23/(EOMONTH($G$3,0)-$G$3+1)*((EOMONTH($G$3,0)-$G$3+1)-(360-BH23)))*VLOOKUP(O23,звания!$F$2:$H$62,2,FALSE)/100,((((VLOOKUP(O23,звания!$D$2:$E$62,2,FALSE))/(EOMONTH($G$3,0)+1-$G$3)*BO23*CQ23+(VLOOKUP(BS23,звания!$D$2:$E$62,2,FALSE))/(EOMONTH($G$3,0)+1-$G$3)*BU23*(VLOOKUP(BS23,звания!$F$2:$G$62,2,FALSE)*0.01)))/100*(100-CP23)+(IF(BT23=0,0,(VLOOKUP(BS23,звания!$D$2:$E$62,2,FALSE)/(EOMONTH($BN$3,0)+1-$BN$3)*BT23*(VLOOKUP(BS23,звания!$F$2:$G$62,2,FALSE)))*0.01-(VLOOKUP(O23,звания!$D$2:$E$62,2,FALSE)/(EOMONTH($BN$3,0)+1-$BN$3)*BT23*(VLOOKUP(O23,звания!$F$2:$G$62,2,FALSE)))*0.01)))))))</f>
        <v>8716.4</v>
      </c>
      <c r="CS23" s="416">
        <f t="shared" si="50"/>
        <v>17225.45</v>
      </c>
      <c r="CT23" s="403"/>
      <c r="CU23" s="403"/>
      <c r="CV23" s="404">
        <f t="shared" si="12"/>
        <v>672.35</v>
      </c>
      <c r="CW23" s="426">
        <f t="shared" si="51"/>
        <v>17897.8</v>
      </c>
      <c r="CX23" s="404">
        <f t="shared" si="52"/>
        <v>3221.6</v>
      </c>
      <c r="CY23" s="1174">
        <v>5</v>
      </c>
      <c r="CZ23" s="404">
        <f t="shared" si="8"/>
        <v>220.53</v>
      </c>
      <c r="DA23" s="404">
        <f>(CW23-CZ23)*50%</f>
        <v>8838.64</v>
      </c>
      <c r="DB23" s="403"/>
      <c r="DC23" s="404"/>
      <c r="DD23" s="426">
        <f t="shared" si="57"/>
        <v>12280.77</v>
      </c>
      <c r="DE23" s="426">
        <f t="shared" si="53"/>
        <v>3789.6</v>
      </c>
      <c r="DF23" s="404">
        <f t="shared" si="54"/>
        <v>3221.6</v>
      </c>
      <c r="DG23" s="426">
        <f t="shared" si="58"/>
        <v>8838.6299999999992</v>
      </c>
      <c r="DH23" s="426">
        <f t="shared" si="59"/>
        <v>0</v>
      </c>
      <c r="DI23" s="421"/>
      <c r="DJ23" s="422" t="str">
        <f t="shared" si="55"/>
        <v xml:space="preserve">30 від 01.03   </v>
      </c>
      <c r="DK23" s="113" t="s">
        <v>914</v>
      </c>
      <c r="DL23" s="28" t="s">
        <v>915</v>
      </c>
      <c r="DM23" s="28" t="s">
        <v>885</v>
      </c>
      <c r="DN23" s="28" t="s">
        <v>916</v>
      </c>
      <c r="DO23" s="900">
        <v>3228719072</v>
      </c>
      <c r="DP23" s="888"/>
      <c r="DQ23" s="817"/>
      <c r="DR23" s="818"/>
      <c r="DS23" s="819"/>
      <c r="DT23" s="820"/>
      <c r="DU23" s="400"/>
      <c r="DV23" s="122"/>
      <c r="DX23" s="84"/>
      <c r="DY23" s="84"/>
      <c r="DZ23" s="105"/>
      <c r="EG23" s="19"/>
      <c r="EH23" s="543">
        <f t="shared" si="17"/>
        <v>2</v>
      </c>
      <c r="EI23" s="404" t="str">
        <f t="shared" si="18"/>
        <v>с-нт</v>
      </c>
      <c r="EJ23" s="29" t="str">
        <f t="shared" si="19"/>
        <v>Ляшенко С.М.</v>
      </c>
      <c r="EK23" s="50"/>
      <c r="EL23" s="29"/>
      <c r="EM23" s="50"/>
      <c r="EN23" s="50"/>
      <c r="EO23" s="50"/>
      <c r="EP23" s="29"/>
    </row>
    <row r="24" spans="1:146" ht="17.25" hidden="1" customHeight="1">
      <c r="A24" s="402">
        <v>21</v>
      </c>
      <c r="B24" s="873" t="s">
        <v>786</v>
      </c>
      <c r="C24" s="918"/>
      <c r="D24" s="403" t="str">
        <f t="shared" si="60"/>
        <v>ВАКАНТ</v>
      </c>
      <c r="E24" s="416"/>
      <c r="F24" s="417"/>
      <c r="G24" s="406" t="str">
        <f t="shared" si="38"/>
        <v>0.0.0</v>
      </c>
      <c r="H24" s="407" t="str">
        <f t="shared" si="21"/>
        <v>0.0.0</v>
      </c>
      <c r="I24" s="407" t="str">
        <f t="shared" si="22"/>
        <v>0.0.0</v>
      </c>
      <c r="J24" s="407" t="str">
        <f t="shared" si="40"/>
        <v>0.0.0</v>
      </c>
      <c r="K24" s="407" t="str">
        <f t="shared" ref="K24:K29" si="62">CONCATENATE(INT(BJ24/360),".",MOD(INT(BJ24/30),12),".",MOD(INT(BJ24),30))</f>
        <v>0.0.0</v>
      </c>
      <c r="L24" s="407" t="str">
        <f t="shared" ref="L24:L29" si="63">CONCATENATE(INT(BK24/360),".",MOD(INT(BK24/30),12),".",MOD(INT(BK24),30))</f>
        <v>0.0.0</v>
      </c>
      <c r="M24" s="407" t="str">
        <f t="shared" ref="M24:M29" si="64">CONCATENATE(INT(BL24/360),".",MOD(INT(BL24/30),12),".",MOD(INT(BL24),30))</f>
        <v>0.0.0</v>
      </c>
      <c r="N24" s="408" t="str">
        <f t="shared" si="27"/>
        <v>0.0.0</v>
      </c>
      <c r="O24" s="930">
        <v>8</v>
      </c>
      <c r="P24" s="417"/>
      <c r="Q24" s="417"/>
      <c r="R24" s="417"/>
      <c r="S24" s="417"/>
      <c r="T24" s="417"/>
      <c r="U24" s="417"/>
      <c r="V24" s="714"/>
      <c r="W24" s="714"/>
      <c r="X24" s="417"/>
      <c r="Y24" s="417"/>
      <c r="Z24" s="714"/>
      <c r="AA24" s="714"/>
      <c r="AB24" s="417"/>
      <c r="AC24" s="417"/>
      <c r="AD24" s="714"/>
      <c r="AE24" s="714"/>
      <c r="AF24" s="417"/>
      <c r="AG24" s="417"/>
      <c r="AH24" s="714"/>
      <c r="AI24" s="714"/>
      <c r="AJ24" s="417"/>
      <c r="AK24" s="417"/>
      <c r="AL24" s="714"/>
      <c r="AM24" s="714"/>
      <c r="AN24" s="417"/>
      <c r="AO24" s="417"/>
      <c r="AP24" s="714"/>
      <c r="AQ24" s="714"/>
      <c r="AR24" s="417"/>
      <c r="AS24" s="417"/>
      <c r="AT24" s="714"/>
      <c r="AU24" s="714"/>
      <c r="AV24" s="417"/>
      <c r="AW24" s="417"/>
      <c r="AX24" s="716"/>
      <c r="AY24" s="716"/>
      <c r="AZ24" s="635"/>
      <c r="BA24" s="635"/>
      <c r="BB24" s="716"/>
      <c r="BC24" s="716"/>
      <c r="BD24" s="635"/>
      <c r="BE24" s="635"/>
      <c r="BF24" s="717"/>
      <c r="BG24" s="717"/>
      <c r="BH24" s="432">
        <f t="shared" si="1"/>
        <v>0</v>
      </c>
      <c r="BI24" s="432">
        <f t="shared" si="44"/>
        <v>0</v>
      </c>
      <c r="BJ24" s="432">
        <f t="shared" si="45"/>
        <v>0</v>
      </c>
      <c r="BK24" s="432">
        <f t="shared" si="46"/>
        <v>0</v>
      </c>
      <c r="BL24" s="432">
        <f t="shared" si="47"/>
        <v>0</v>
      </c>
      <c r="BM24" s="436">
        <f t="shared" si="48"/>
        <v>0</v>
      </c>
      <c r="BN24" s="462">
        <v>0.65</v>
      </c>
      <c r="BO24" s="427">
        <f t="shared" si="3"/>
        <v>28</v>
      </c>
      <c r="BP24" s="725"/>
      <c r="BQ24" s="700"/>
      <c r="BR24" s="419"/>
      <c r="BS24" s="700"/>
      <c r="BT24" s="700"/>
      <c r="BU24" s="700"/>
      <c r="BV24" s="427">
        <f t="shared" si="49"/>
        <v>0</v>
      </c>
      <c r="BW24" s="419"/>
      <c r="BX24" s="782"/>
      <c r="BY24" s="419"/>
      <c r="BZ24" s="432"/>
      <c r="CA24" s="419"/>
      <c r="CB24" s="427"/>
      <c r="CC24" s="419"/>
      <c r="CD24" s="427"/>
      <c r="CE24" s="404">
        <f>IF(OR(C24=0,CD24="Д"),0,IF(AND(C24&gt;0,E24=0),VLOOKUP(C24,звания!A:B,2,FALSE)/((EOMONTH($G$3,0)+1)-$G$3)*BO24+VLOOKUP(C24,звания!A:B,2,FALSE)/((EOMONTH($G$3,0)+1)-$G$3)*BR24+VLOOKUP(C24,звания!A:B,2,FALSE)/((EOMONTH($G$3,0)+1)-$G$3)*BU24,IF(AND(C24&gt;0,E24&gt;0,F24&gt;=$G$3,BO24=(EOMONTH($G$3,0)+1)-$G$3),(VLOOKUP(E24,звания!A:B,2,FALSE)/(EOMONTH($G$3,0)-$G$3+1))*(F24-$G$3)+(VLOOKUP(C24,звания!A:B,2,FALSE)/(EOMONTH($G$3,0)-$G$3+1))*((EOMONTH($G$3,0)-$G$3+1)-(F24-$G$3)),IF(AND(C24&gt;0,E24&gt;0,F24&gt;$G$3,BO24&lt;(EOMONTH($G$3,0)+1)-$G$3,BO24&lt;&gt;0),VLOOKUP(E24,звания!A:B,2,FALSE)/((EOMONTH($G$3,0)+1)-$G$3)*((F24-$G$3)-(((EOMONTH($G$3,0)+1)-$G$3)-BO24-BU24-BR24))+VLOOKUP(C24,звания!A:B,2,FALSE)/((EOMONTH($G$3,0)+1)-$G$3)*(((EOMONTH($G$3,0)+1)-F24)),IF(F24&lt;$G$3,(VLOOKUP(C24,звания!A:B,2,FALSE)-VLOOKUP(E24,звания!A:B,2,FALSE))/((EOMONTH($BN$3,0)+1)-$BN$3)*(EOMONTH($BN$3,0)+1-F24)+VLOOKUP(C24,звания!A:B,2,FALSE)/((EOMONTH($G$3,0)+1)-$G$3)*BO24+VLOOKUP(C24,звания!A:B,2,FALSE)/((EOMONTH($G$3,0)+1)-$G$3)*BU24+VLOOKUP(C24,звания!A:B,2,FALSE)/((EOMONTH($G$3,0)+1)-$G$3)*BR24,0)))))</f>
        <v>0</v>
      </c>
      <c r="CF24" s="404">
        <f>IF(OR(CD24="Д",C24=0),0,IF(B24="Виключений зі списків",IF(BS24=0,(VLOOKUP(O24,звания!$D$2:$E$62,2,FALSE))/(EOMONTH($B$3,0)+1-$B$3)*BO24+(VLOOKUP(BQ24,звания!$D$2:$E$62,2,FALSE))/(EOMONTH($B$3,0)+1-$B$3)*BR24,(((VLOOKUP(O24,звания!$D$2:$E$62,2,FALSE))/(EOMONTH($B$3,0)+1-$B$3))*BO24)+(VLOOKUP(BQ24,звания!$D$2:$E$62,2,FALSE))/(EOMONTH($B$3,0)+1-$B$3)*BR24+(VLOOKUP(BS24,звания!$D$2:$E$62,2,FALSE))/(EOMONTH($B$3,0)+1-$B$3)*BU24),IF(BS24=0,(VLOOKUP(O24,звания!$D$2:$E$62,2,FALSE))/(EOMONTH($G$3,0)+1-$G$3)*BO24+(VLOOKUP(BQ24,звания!$D$2:$E$62,2,FALSE))/(EOMONTH($G$3,0)+1-$G$3)*BR24,(((VLOOKUP(O24,звания!$D$2:$E$62,2,FALSE))/(EOMONTH($G$3,0)+1-$G$3))*BO24)+(VLOOKUP(BQ24,звания!$D$2:$E$62,2,FALSE))/(EOMONTH($G$3,0)+1-$G$3)*BR24+(VLOOKUP(BS24,звания!$D$2:$E$62,2,FALSE))/(EOMONTH($G$3,0)+1-$G$3)*BU24+IF(BT24=0,0,(VLOOKUP(BS24,звания!$D$2:$E$62,2,FALSE))/(EOMONTH($BN$3,0)+1-$BN$3)*BT24-(VLOOKUP(O24,звания!$D$2:$E$62,2,FALSE))/(EOMONTH($BN$3,0)+1-$BN$3)*BT24))))</f>
        <v>0</v>
      </c>
      <c r="CG24" s="404">
        <f t="shared" si="61"/>
        <v>0</v>
      </c>
      <c r="CH24" s="404">
        <f>IF(BW24=0,CF24*BX24%,IF(BW24&gt;0,((VLOOKUP(O24,звания!$D$2:$E$62,2,FALSE)/(EOMONTH($G$3,0)+1-$G$3)*BW24)*BX24%)))</f>
        <v>0</v>
      </c>
      <c r="CI24" s="404">
        <f>IF(BY24=0,CF24*BZ24%,IF(BY24&gt;0,(VLOOKUP(O24,звания!$D$2:$E$62,2,FALSE)/(EOMONTH($G$3,0)+1-$G$3)*BO24)*BZ24%)+(VLOOKUP(BS24,звания!$D$2:$E$62,2,FALSE)/(EOMONTH($G$3,0)+1-$G$3)*BU24)*BZ24%)</f>
        <v>0</v>
      </c>
      <c r="CJ24" s="404">
        <f>IF(CA24=0,CF24*CB24%,IF(CA24&gt;0,(VLOOKUP(O24,звания!$D$2:$E$62,2,FALSE)/(EOMONTH($G$3,0)+1-$G$3)*BO24)*CB24%)+(VLOOKUP(BS24,звания!$D$2:$E$62,2,FALSE)/(EOMONTH($G$3,0)+1-$G$3)*BU24)*CB24%)</f>
        <v>0</v>
      </c>
      <c r="CK24" s="404">
        <f>IF(CD24="Д",0,IF(CC24=0,CF24*CD24%,IF(CC24&gt;0,(VLOOKUP(O24,звания!$D$2:$E$62,2,FALSE)/(EOMONTH($G$3,0)+1-$G$3)*BO24)*CD24%)+(VLOOKUP(BS24,звания!$D$2:$E$62,2,FALSE)/(EOMONTH($G$3,0)+1-$G$3)*BU24)*CD24%))</f>
        <v>0</v>
      </c>
      <c r="CL24" s="404">
        <f>IF(BR24&gt;0,((VLOOKUP(C24,звания!$A$2:$B$62,2,FALSE)/(EOMONTH($G$3,0)+1-$G$3)*BO24+VLOOKUP(O24,звания!$D$2:$E$62,2,FALSE)/(EOMONTH($G$3,0)+1-$G$3)*BO24+(VLOOKUP(C24,звания!$A$2:$B$62,2,FALSE)/(EOMONTH($G$3,0)+1-$G$3)*BO24+VLOOKUP(O24,звания!$D$2:$E$62,2,FALSE)/(EOMONTH($G$3,0)+1-$G$3)*BO24)*BV24%)*BN24)+(VLOOKUP(C24,звания!$A$2:$B$62,2,FALSE)/(EOMONTH($G$3,0)+1-$G$3)*BU24+VLOOKUP(BS24,звания!$D$2:$E$62,2,FALSE)/(EOMONTH($G$3,0)+1-$G$3)*BU24+(VLOOKUP(C24,звания!$A$2:$B$62,2,FALSE)/(EOMONTH($G$3,0)+1-$G$3)*BU24+VLOOKUP(BS24,звания!$D$2:$E$62,2,FALSE)/(EOMONTH($G$3,0)+1-$G$3)*BU24)*BV24%)*BN24,(CE24+CF24+CG24)*BN24)</f>
        <v>0</v>
      </c>
      <c r="CM24" s="404"/>
      <c r="CN24" s="404"/>
      <c r="CO24" s="432">
        <f t="shared" si="11"/>
        <v>0</v>
      </c>
      <c r="CP24" s="432"/>
      <c r="CQ24" s="637">
        <f>IF(CF24=0,0,IF((SUM(BH24:BM24)&gt;360),(VLOOKUP(O24,звания!$F$2:$G$62,2,FALSE))/100,VLOOKUP(O24,звания!$F$2:$H$62,3,FALSE)/100))</f>
        <v>0</v>
      </c>
      <c r="CR24" s="617">
        <f>IF(B24="Виключений зі списків",IF(AND(BU24=0,360-BH24&lt;0),(VLOOKUP(O24,звания!$D$2:$E$62,2,FALSE))/(EOMONTH($B$3,0)+1-$B$3)*BO24*CQ24,IF(AND(360-BH24&gt;=0,360-BH24&lt;(EOMONTH($B$3,0)+1-$B$3)),(CF24/(EOMONTH($B$3,0)-$B$3+1)*(360-BH24))*CQ24+(CF24/(EOMONTH($B$3,0)-$B$3+1)*((EOMONTH($B$3,0)-$B$3+1)-(360-BH24)))*VLOOKUP(O24,звания!$F$2:$H$62,2,FALSE)/100,((((VLOOKUP(O24,звания!$D$2:$E$62,2,FALSE))/(EOMONTH($B$3,0)+1-$B$3)*BO24*CQ24+(VLOOKUP(BS24,звания!$D$2:$E$62,2,FALSE))/(EOMONTH($B$3,0)+1-$B$3)*BU24*(VLOOKUP(BS24,звания!$F$2:$G$62,2,FALSE)*0.01)+(IF(BT24=0,0,(VLOOKUP(BS24,звания!$D$2:$E$62,2,FALSE)/(EOMONTH($G$3,0)+1-$G$3)*BT24*(VLOOKUP(BS24,звания!$F$2:$G$62,2,FALSE)))*0.01-(VLOOKUP(O24,звания!$D$2:$E$62,2,FALSE)/(EOMONTH($G$3,0)+1-$G$3)*BT24*(VLOOKUP(O24,звания!$F$2:$G$62,2,FALSE)))*0.01)))))/100*(100-CP24))),(IF(AND(BU24=0,360-BH24&lt;0,CP24=0),(VLOOKUP(O24,звания!$D$2:$E$62,2,FALSE))/(EOMONTH($G$3,0)+1-$G$3)*BO24*CQ24,IF(AND(360-BH24&gt;=0,360-BH24&lt;(EOMONTH($G$3,0)+1-$G$3)),(CF24/(EOMONTH($G$3,0)-$G$3+1)*(360-BH24))*CQ24+(CF24/(EOMONTH($G$3,0)-$G$3+1)*((EOMONTH($G$3,0)-$G$3+1)-(360-BH24)))*VLOOKUP(O24,звания!$F$2:$H$62,2,FALSE)/100,((((VLOOKUP(O24,звания!$D$2:$E$62,2,FALSE))/(EOMONTH($G$3,0)+1-$G$3)*BO24*CQ24+(VLOOKUP(BS24,звания!$D$2:$E$62,2,FALSE))/(EOMONTH($G$3,0)+1-$G$3)*BU24*(VLOOKUP(BS24,звания!$F$2:$G$62,2,FALSE)*0.01)))/100*(100-CP24)+(IF(BT24=0,0,(VLOOKUP(BS24,звания!$D$2:$E$62,2,FALSE)/(EOMONTH($BN$3,0)+1-$BN$3)*BT24*(VLOOKUP(BS24,звания!$F$2:$G$62,2,FALSE)))*0.01-(VLOOKUP(O24,звания!$D$2:$E$62,2,FALSE)/(EOMONTH($BN$3,0)+1-$BN$3)*BT24*(VLOOKUP(O24,звания!$F$2:$G$62,2,FALSE)))*0.01)))))))</f>
        <v>0</v>
      </c>
      <c r="CS24" s="416">
        <f t="shared" si="50"/>
        <v>0</v>
      </c>
      <c r="CT24" s="403"/>
      <c r="CU24" s="403"/>
      <c r="CV24" s="403">
        <f t="shared" si="12"/>
        <v>0</v>
      </c>
      <c r="CW24" s="556">
        <f t="shared" si="51"/>
        <v>0</v>
      </c>
      <c r="CX24" s="403">
        <f t="shared" si="52"/>
        <v>0</v>
      </c>
      <c r="CY24" s="403"/>
      <c r="CZ24" s="404">
        <f t="shared" si="8"/>
        <v>0</v>
      </c>
      <c r="DA24" s="403"/>
      <c r="DB24" s="403"/>
      <c r="DC24" s="403"/>
      <c r="DD24" s="421">
        <f t="shared" si="57"/>
        <v>0</v>
      </c>
      <c r="DE24" s="421">
        <f t="shared" si="53"/>
        <v>0</v>
      </c>
      <c r="DF24" s="403">
        <f t="shared" si="54"/>
        <v>0</v>
      </c>
      <c r="DG24" s="421">
        <f t="shared" si="58"/>
        <v>0</v>
      </c>
      <c r="DH24" s="421">
        <f t="shared" si="59"/>
        <v>0</v>
      </c>
      <c r="DI24" s="421"/>
      <c r="DJ24" s="422" t="str">
        <f t="shared" si="55"/>
        <v xml:space="preserve">    </v>
      </c>
      <c r="DK24" s="113" t="s">
        <v>876</v>
      </c>
      <c r="DL24" s="28"/>
      <c r="DM24" s="28"/>
      <c r="DN24" s="28"/>
      <c r="DO24" s="901"/>
      <c r="DP24" s="888"/>
      <c r="DQ24" s="817"/>
      <c r="DR24" s="818"/>
      <c r="DS24" s="819"/>
      <c r="DT24" s="820"/>
      <c r="DU24" s="124"/>
      <c r="DV24" s="525"/>
      <c r="DZ24" s="105"/>
      <c r="EH24" s="543">
        <f t="shared" si="17"/>
        <v>0</v>
      </c>
      <c r="EI24" s="404">
        <f t="shared" si="18"/>
        <v>0</v>
      </c>
      <c r="EJ24" s="29" t="str">
        <f t="shared" si="19"/>
        <v>ВАКАНТ</v>
      </c>
      <c r="EK24" s="50"/>
      <c r="EL24" s="29"/>
      <c r="EM24" s="50"/>
      <c r="EN24" s="50"/>
      <c r="EO24" s="50"/>
      <c r="EP24" s="29"/>
    </row>
    <row r="25" spans="1:146" ht="17.25" hidden="1" customHeight="1">
      <c r="A25" s="402"/>
      <c r="B25" s="433"/>
      <c r="C25" s="916"/>
      <c r="D25" s="403" t="str">
        <f>DK25</f>
        <v xml:space="preserve"> </v>
      </c>
      <c r="E25" s="416"/>
      <c r="F25" s="417"/>
      <c r="G25" s="406" t="str">
        <f t="shared" ref="G25:G34" si="65">IF(P25&gt;$G$3,0,CONCATENATE((INT((BH25)/360)+INT((BI25)/360)+INT((BJ25)/360)+INT((BK25)/360)+INT((BL25)/360)+INT((BM25)/360))+INT((INT(MOD((BH25),360)/30)+INT(MOD((BI25),360)/30)+INT(MOD((BJ25),360)/30)+INT(MOD((BK25),360)/30)+INT(MOD((BL25),360)/30)+INT(MOD((BM25),360)/30)+INT((MOD(MOD((BH25),360),30)+MOD(MOD((BI25),360),30)+MOD(MOD((BJ25),360),30)+MOD(MOD((BK25),360),30)+MOD(MOD((BL25),360),30)+MOD(MOD((BM25),360),30))/30))/12),".",MOD(INT(MOD((BH25),360)/30)+INT(MOD((BI25),360)/30)+INT(MOD((BJ25),360)/30)+INT(MOD((BK25),360)/30)+INT(MOD((BL25),360)/30)+INT(MOD((BM25),360)/30)+INT((MOD(MOD((BH25),360),30)+MOD(MOD((BI25),360),30)+MOD(MOD((BJ25),360),30)+MOD(MOD((BK25),360),30)+MOD(MOD((BL25),360),30)+MOD(MOD((BM25),360),30))/30),12),".",INT(MOD(MOD(MOD((BH25),360),30)+MOD(MOD((BI25),360),30)+MOD(MOD((BJ25),360),30)+MOD(MOD((BK25),360),30)+MOD(MOD((BL25),360),30)+MOD(MOD((BM25),360),30),30))))</f>
        <v>0.0.0</v>
      </c>
      <c r="H25" s="407" t="str">
        <f t="shared" ref="H25:H30" si="66">CONCATENATE(INT((BH25)/360),".",INT(MOD((BH25),360)/30),".",MOD(MOD((BH25),360),30))</f>
        <v>0.0.0</v>
      </c>
      <c r="I25" s="407" t="str">
        <f t="shared" ref="I25:I34" si="67">IF(P25&gt;$G$3,0,CONCATENATE((INT((BH25)/360)+INT((BM25)/360))+INT((INT(MOD((BH25),360)/30)+INT(MOD((BM25),360)/30)+INT((MOD(MOD((BH25),360),30)+MOD(MOD((BM25),360),30))/30))/12),".",MOD(INT(MOD((BH25),360)/30)+INT(MOD((BM25),360)/30)+INT((MOD(MOD((BH25),360),30)+MOD(MOD((BM25),360),30))/30),12),".",INT(MOD(MOD(MOD((BH25),360),30)+MOD(MOD((BM25),360),30),30))))</f>
        <v>0.0.0</v>
      </c>
      <c r="J25" s="407" t="str">
        <f t="shared" ref="J25:J30" si="68">CONCATENATE(INT(BI25/360),".",MOD(INT(BI25/30),12),".",MOD(INT(BI25),30))</f>
        <v>0.0.0</v>
      </c>
      <c r="K25" s="407" t="str">
        <f t="shared" si="62"/>
        <v>0.0.0</v>
      </c>
      <c r="L25" s="407" t="str">
        <f t="shared" si="63"/>
        <v>0.0.0</v>
      </c>
      <c r="M25" s="407" t="str">
        <f t="shared" si="64"/>
        <v>0.0.0</v>
      </c>
      <c r="N25" s="408" t="str">
        <f t="shared" ref="N25:N34" si="69">CONCATENATE(IF(INT(INT(DAYS360(BF25,BG25,1)/30)/24)&gt;=2,2,INT(INT(DAYS360(BF25,BG25,1)/30)/24)),".",IF(AND(INT(INT(DAYS360(BF25,BG25,1)/30)/24)&gt;=2,MOD(INT(BM25/30),12)&gt;=6),6,IF(ISODD(MOD(INT(DAYS360(BF25,BG25,1)/30),12)),MOD(INT(DAYS360(BF25,BG25,1)/60),12),MOD(INT(BM25/30),12))),".",IF(AND(INT(INT(DAYS360(BF25,BG25,1)/30)/24)&gt;=2,MOD(INT(BM25/30),12)&gt;=6),0,IF(ISODD(MOD(INT(DAYS360(BF25,BG25,1)/30),12)),INT((MOD(DAYS360(BF25,BG25,1),30)/2+15)),INT(MOD(DAYS360(BF25,BG25,1),30)/2))))</f>
        <v>0.0.0</v>
      </c>
      <c r="O25" s="916"/>
      <c r="P25" s="417"/>
      <c r="Q25" s="417"/>
      <c r="R25" s="417"/>
      <c r="S25" s="417"/>
      <c r="T25" s="417"/>
      <c r="U25" s="417"/>
      <c r="V25" s="714"/>
      <c r="W25" s="714"/>
      <c r="X25" s="417"/>
      <c r="Y25" s="417"/>
      <c r="Z25" s="714"/>
      <c r="AA25" s="714"/>
      <c r="AB25" s="417"/>
      <c r="AC25" s="417"/>
      <c r="AD25" s="714"/>
      <c r="AE25" s="714"/>
      <c r="AF25" s="417"/>
      <c r="AG25" s="417"/>
      <c r="AH25" s="714"/>
      <c r="AI25" s="714"/>
      <c r="AJ25" s="417"/>
      <c r="AK25" s="417"/>
      <c r="AL25" s="714"/>
      <c r="AM25" s="714"/>
      <c r="AN25" s="417"/>
      <c r="AO25" s="417"/>
      <c r="AP25" s="714"/>
      <c r="AQ25" s="714"/>
      <c r="AR25" s="417"/>
      <c r="AS25" s="417"/>
      <c r="AT25" s="714"/>
      <c r="AU25" s="714"/>
      <c r="AV25" s="417"/>
      <c r="AW25" s="417"/>
      <c r="AX25" s="716"/>
      <c r="AY25" s="716"/>
      <c r="AZ25" s="635"/>
      <c r="BA25" s="635"/>
      <c r="BB25" s="716"/>
      <c r="BC25" s="716"/>
      <c r="BD25" s="635"/>
      <c r="BE25" s="635"/>
      <c r="BF25" s="717"/>
      <c r="BG25" s="717"/>
      <c r="BH25" s="432">
        <f>IF(OR(P25=0,P25&gt;$G$3),0,IF(B25="Виключений зі списків",DAYS360(P25,IF(Q25=0,$B$3,Q25),1)+(DAYS360(R25,IF(AND(S25=0,Q25&gt;1,R25&gt;1),$B$3,S25),1)+(DAYS360(T25,IF(AND(U25=0,T25&gt;1,Q25&gt;1),$B$3,U25),1))),DAYS360(P25,IF(Q25=0,$G$3,Q25),1)+(DAYS360(R25,IF(AND(S25=0,Q25&gt;1,R25&gt;1),$G$3,S25),1)+(DAYS360(T25,IF(AND(U25=0,T25&gt;1,Q25&gt;1),$G$3,U25),1)))))</f>
        <v>0</v>
      </c>
      <c r="BI25" s="432">
        <f t="shared" ref="BI25:BI31" si="70">(IF(OR(W25&gt;$G$3,W25=0),IF(OR(V25=0,V25&gt;$G$3),0,DAYS360(V25,$G$3,1)),(DAYS360(V25,W25,1)))+IF(OR(Y25&gt;$G$3,Y25=0),IF(OR(X25=0,X25&gt;$G$3),0,DAYS360(X25,$G$3,1)),(DAYS360(X25,Y25,1)))+IF(OR(AA25&gt;$G$3,AA25=0),IF(OR(Z25=0,Z25&gt;$G$3),0,DAYS360(Z25,$G$3,1)),(DAYS360(Z25,AA25,1)))+IF(OR(AC25&gt;$G$3,AC25=0),IF(OR(AB25=0,AB25&gt;$G$3),0,DAYS360(AB25,$G$3,1)),(DAYS360(AB25,AC25,1)))+IF(OR(AE25&gt;$G$3,AE25=0),IF(OR(AD25=0,AD25&gt;$G$3),0,DAYS360(AD25,$G$3,1)),(DAYS360(AD25,AE25,1)))+IF(OR(AG25&gt;$G$3,AG25=0),IF(OR(AF25=0,AF25&gt;$G$3),0,DAYS360(AF25,$G$3,1)),(DAYS360(AF25,AG25,1)))+IF(OR(AI25&gt;$G$3,AI25=0),IF(OR(AH25=0,AH25&gt;$G$3),0,DAYS360(AH25,$G$3,1)),(DAYS360(AH25,AI25,1)))+IF(OR(AK25&gt;$G$3,AK25=0),IF(OR(AJ25=0,AJ25&gt;$G$3),0,DAYS360(AJ25,$G$3,1)),(DAYS360(AJ25,AK25,1)))+IF(OR(AM25&gt;$G$3,AM25=0),IF(OR(AL25=0,AL25&gt;$G$3),0,DAYS360(AL25,$G$3,1)),(DAYS360(AL25,AM25,1)))+IF(OR(AO25&gt;$G$3,AO25=0),IF(OR(AN25=0,AN25&gt;$G$3),0,DAYS360(AN25,$G$3,1)),(DAYS360(AN25,AO25,1)))+IF(OR(AQ25&gt;$G$3,AQ25=0),IF(OR(AP25=0,AP25&gt;$G$3),0,DAYS360(AP25,$G$3,1)),(DAYS360(AP25,AQ25,1)))+IF(OR(AS25&gt;$G$3,AS25=0),IF(OR(AR25=0,AR25&gt;$G$3),0,DAYS360(AR25,$G$3,1)),(DAYS360(AR25,AS25,1)))+IF(OR(AU25&gt;$G$3,AU25=0),IF(OR(AT25=0,AT25&gt;$G$3),0,DAYS360(AT25,$G$3,1)),(DAYS360(AT25,AU25,1)))+IF(OR(AW25&gt;$G$3,AW25=0),IF(OR(AV25=0,AV25&gt;$G$3),0,DAYS360(AV25,$G$3,1)),(DAYS360(AV25,AW25,1))))*2</f>
        <v>0</v>
      </c>
      <c r="BJ25" s="432">
        <f t="shared" ref="BJ25:BJ31" si="71">(IF(OR(AY25&gt;$G$3,AY25=0),IF(OR(AX25=0,AX25&gt;$G$3),0,DAYS360(AX25,$G$3,1)),(DAYS360(AX25,AY25,1)))+IF(OR(BA25&gt;$G$3,BA25=0),IF(OR(AZ25=0,AZ25&gt;$G$3),0,DAYS360(AZ25,$G$3,1)),(DAYS360(AZ25,BA25,1))))/2</f>
        <v>0</v>
      </c>
      <c r="BK25" s="432">
        <f t="shared" ref="BK25:BK31" si="72">(IF(OR(BC25&gt;$G$3,BC25=0),IF(OR(BB25=0,BB25&gt;$G$3),0,DAYS360(BB25,$G$3,1)),(DAYS360(BB25,BC25,1))))</f>
        <v>0</v>
      </c>
      <c r="BL25" s="432">
        <f t="shared" ref="BL25:BL31" si="73">(IF(OR(BE25&gt;$G$3,BE25=0),IF(OR(BD25=0,BD25&gt;$G$3),0,DAYS360(BD25,$G$3,1)),(DAYS360(BD25,BE25,1))))/3</f>
        <v>0</v>
      </c>
      <c r="BM25" s="436">
        <f t="shared" ref="BM25:BM31" si="74">IF(DAYS360(BF25,BG25)&gt;=1800,1800/2,(DAYS360(BF25,BG25,1))/2)</f>
        <v>0</v>
      </c>
      <c r="BN25" s="462">
        <v>0.65</v>
      </c>
      <c r="BO25" s="427">
        <f>IF(CD25="Д",0,IF(B25="Виключений зі списків",BP25-$B$3+1,IF(AND(BR25=0,BU25=0,O25&lt;&gt;0,BP25=0),EOMONTH($G$3,0)+1-$G$3,IF(AND(BR25=0,BU25=0,O25&lt;&gt;0,BP25&gt;0),EOMONTH($G$3,0)+1-BP25,IF(AND(BR25=0,BU25&gt;0,BP25&gt;$G$3),(EOMONTH($G$3,0)+1-$G$3)-BU25-(BP25-$G$3),IF(AND(BR25&gt;0,O25&lt;&gt;0,BP25&gt;$G$3),(EOMONTH($G$3,0)+1-$G$3)-BU25-BR25-(BP25-$G$3),IF(AND(BR25&gt;0,O25&lt;&gt;0,OR(BP25=0,BP25=$G$3)),(EOMONTH($G$3,0)+1-$G$3)-BU25-BR25,IF(AND(O25=0,BR25&gt;0),BR25+BU25,IF(AND(BU25&gt;0,BR25=0,BP25=0),(EOMONTH($G$3,0)+1-$G$3)-BU25,0)))))))))</f>
        <v>0</v>
      </c>
      <c r="BP25" s="419"/>
      <c r="BQ25" s="700"/>
      <c r="BR25" s="419"/>
      <c r="BS25" s="700"/>
      <c r="BT25" s="700"/>
      <c r="BU25" s="700"/>
      <c r="BV25" s="427">
        <f t="shared" ref="BV25:BV31" si="75">IF((BH25+BI25+BJ25+BK25+BL25+BM25)&lt;360,0,IF(AND((BH25+BI25+BJ25+BK25+BL25+BM25)&gt;=360,(BH25+BI25+BJ25+BK25+BL25+BM25)&lt;1800),25,IF(AND((BH25+BI25+BJ25+BK25+BL25+BM25)&gt;=1800,(BH25+BI25+BJ25+BK25+BL25+BM25)&lt;3600),30,IF(AND((BH25+BI25+BJ25+BK25+BL25+BM25)&gt;=3600,(BH25+BI25+BJ25+BK25+BL25+BM25)&lt;5400),35,IF(AND((BH25+BI25+BJ25+BK25+BL25+BM25)&gt;=5400,(BH25+BI25+BJ25+BK25+BL25+BM25)&lt;7200),40,IF(AND((BH25+BI25+BJ25+BK25+BL25+BM25)&gt;=7200,(BH25+BI25+BJ25+BK25+BL25+BM25)&lt;9000),45,IF((BH25+BI25+BJ25+BK25+BL25+BM25)&gt;=9000,50,"ПРОВЕРЬ")))))))</f>
        <v>0</v>
      </c>
      <c r="BW25" s="419"/>
      <c r="BX25" s="782"/>
      <c r="BY25" s="419"/>
      <c r="BZ25" s="432"/>
      <c r="CA25" s="419"/>
      <c r="CB25" s="427"/>
      <c r="CC25" s="419"/>
      <c r="CD25" s="427"/>
      <c r="CE25" s="404">
        <f>IF(OR(C25=0,CD25="Д"),0,IF(AND(C25&gt;0,E25=0),VLOOKUP(C25,звания!A:B,2,FALSE)/((EOMONTH($G$3,0)+1)-$G$3)*BO25+VLOOKUP(C25,звания!A:B,2,FALSE)/((EOMONTH($G$3,0)+1)-$G$3)*BR25+VLOOKUP(C25,звания!A:B,2,FALSE)/((EOMONTH($G$3,0)+1)-$G$3)*BU25,IF(AND(C25&gt;0,E25&gt;0,F25&gt;=$G$3,BO25=(EOMONTH($G$3,0)+1)-$G$3),(VLOOKUP(E25,звания!A:B,2,FALSE)/(EOMONTH($G$3,0)-$G$3+1))*(F25-$G$3)+(VLOOKUP(C25,звания!A:B,2,FALSE)/(EOMONTH($G$3,0)-$G$3+1))*((EOMONTH($G$3,0)-$G$3+1)-(F25-$G$3)),IF(AND(C25&gt;0,E25&gt;0,F25&gt;$G$3,BO25&lt;(EOMONTH($G$3,0)+1)-$G$3,BO25&lt;&gt;0),VLOOKUP(E25,звания!A:B,2,FALSE)/((EOMONTH($G$3,0)+1)-$G$3)*((F25-$G$3)-(((EOMONTH($G$3,0)+1)-$G$3)-BO25-BU25-BR25))+VLOOKUP(C25,звания!A:B,2,FALSE)/((EOMONTH($G$3,0)+1)-$G$3)*(((EOMONTH($G$3,0)+1)-F25)),IF(F25&lt;$G$3,(VLOOKUP(C25,звания!A:B,2,FALSE)-VLOOKUP(E25,звания!A:B,2,FALSE))/((EOMONTH($BN$3,0)+1)-$BN$3)*(EOMONTH($BN$3,0)+1-F25)+VLOOKUP(C25,звания!A:B,2,FALSE)/((EOMONTH($G$3,0)+1)-$G$3)*BO25+VLOOKUP(C25,звания!A:B,2,FALSE)/((EOMONTH($G$3,0)+1)-$G$3)*BU25+VLOOKUP(C25,звания!A:B,2,FALSE)/((EOMONTH($G$3,0)+1)-$G$3)*BR25,0)))))</f>
        <v>0</v>
      </c>
      <c r="CF25" s="404">
        <f>IF(OR(CD25="Д",C25=0),0,IF(B25="Виключений зі списків",IF(BS25=0,(VLOOKUP(O25,звания!$D$2:$E$62,2,FALSE))/(EOMONTH($B$3,0)+1-$B$3)*BO25+(VLOOKUP(BQ25,звания!$D$2:$E$62,2,FALSE))/(EOMONTH($B$3,0)+1-$B$3)*BR25,(((VLOOKUP(O25,звания!$D$2:$E$62,2,FALSE))/(EOMONTH($B$3,0)+1-$B$3))*BO25)+(VLOOKUP(BQ25,звания!$D$2:$E$62,2,FALSE))/(EOMONTH($B$3,0)+1-$B$3)*BR25+(VLOOKUP(BS25,звания!$D$2:$E$62,2,FALSE))/(EOMONTH($B$3,0)+1-$B$3)*BU25),IF(BS25=0,(VLOOKUP(O25,звания!$D$2:$E$62,2,FALSE))/(EOMONTH($G$3,0)+1-$G$3)*BO25+(VLOOKUP(BQ25,звания!$D$2:$E$62,2,FALSE))/(EOMONTH($G$3,0)+1-$G$3)*BR25,(((VLOOKUP(O25,звания!$D$2:$E$62,2,FALSE))/(EOMONTH($G$3,0)+1-$G$3))*BO25)+(VLOOKUP(BQ25,звания!$D$2:$E$62,2,FALSE))/(EOMONTH($G$3,0)+1-$G$3)*BR25+(VLOOKUP(BS25,звания!$D$2:$E$62,2,FALSE))/(EOMONTH($G$3,0)+1-$G$3)*BU25+IF(BT25=0,0,(VLOOKUP(BS25,звания!$D$2:$E$62,2,FALSE))/(EOMONTH($BN$3,0)+1-$BN$3)*BT25-(VLOOKUP(O25,звания!$D$2:$E$62,2,FALSE))/(EOMONTH($BN$3,0)+1-$BN$3)*BT25))))</f>
        <v>0</v>
      </c>
      <c r="CG25" s="404">
        <f t="shared" si="61"/>
        <v>0</v>
      </c>
      <c r="CH25" s="404">
        <f>IF(BW25=0,CF25*BX25%,IF(BW25&gt;0,((VLOOKUP(O25,звания!$D$2:$E$62,2,FALSE)/(EOMONTH($G$3,0)+1-$G$3)*BW25)*BX25%)))</f>
        <v>0</v>
      </c>
      <c r="CI25" s="404">
        <f>IF(BY25=0,CF25*BZ25%,IF(BY25&gt;0,(VLOOKUP(O25,звания!$D$2:$E$62,2,FALSE)/(EOMONTH($G$3,0)+1-$G$3)*BO25)*BZ25%)+(VLOOKUP(BS25,звания!$D$2:$E$62,2,FALSE)/(EOMONTH($G$3,0)+1-$G$3)*BU25)*BZ25%)</f>
        <v>0</v>
      </c>
      <c r="CJ25" s="404">
        <f>IF(CA25=0,CF25*CB25%,IF(CA25&gt;0,(VLOOKUP(O25,звания!$D$2:$E$62,2,FALSE)/(EOMONTH($G$3,0)+1-$G$3)*BO25)*CB25%)+(VLOOKUP(BS25,звания!$D$2:$E$62,2,FALSE)/(EOMONTH($G$3,0)+1-$G$3)*BU25)*CB25%)</f>
        <v>0</v>
      </c>
      <c r="CK25" s="404">
        <f>IF(CD25="Д",0,IF(CC25=0,CF25*CD25%,IF(CC25&gt;0,(VLOOKUP(O25,звания!$D$2:$E$62,2,FALSE)/(EOMONTH($G$3,0)+1-$G$3)*BO25)*CD25%)+(VLOOKUP(BS25,звания!$D$2:$E$62,2,FALSE)/(EOMONTH($G$3,0)+1-$G$3)*BU25)*CD25%))</f>
        <v>0</v>
      </c>
      <c r="CL25" s="404">
        <f>IF(BR25&gt;0,((VLOOKUP(C25,звания!$A$2:$B$62,2,FALSE)/(EOMONTH($G$3,0)+1-$G$3)*BO25+VLOOKUP(O25,звания!$D$2:$E$62,2,FALSE)/(EOMONTH($G$3,0)+1-$G$3)*BO25+(VLOOKUP(C25,звания!$A$2:$B$62,2,FALSE)/(EOMONTH($G$3,0)+1-$G$3)*BO25+VLOOKUP(O25,звания!$D$2:$E$62,2,FALSE)/(EOMONTH($G$3,0)+1-$G$3)*BO25)*BV25%)*BN25)+(VLOOKUP(C25,звания!$A$2:$B$62,2,FALSE)/(EOMONTH($G$3,0)+1-$G$3)*BU25+VLOOKUP(BS25,звания!$D$2:$E$62,2,FALSE)/(EOMONTH($G$3,0)+1-$G$3)*BU25+(VLOOKUP(C25,звания!$A$2:$B$62,2,FALSE)/(EOMONTH($G$3,0)+1-$G$3)*BU25+VLOOKUP(BS25,звания!$D$2:$E$62,2,FALSE)/(EOMONTH($G$3,0)+1-$G$3)*BU25)*BV25%)*BN25,(CE25+CF25+CG25)*BN25)</f>
        <v>0</v>
      </c>
      <c r="CM25" s="404"/>
      <c r="CN25" s="404"/>
      <c r="CO25" s="432">
        <f t="shared" si="11"/>
        <v>0</v>
      </c>
      <c r="CP25" s="432"/>
      <c r="CQ25" s="637">
        <f>IF(CF25=0,0,IF((SUM(BH25:BM25)&gt;360),(VLOOKUP(O25,звания!$F$2:$G$62,2,FALSE))/100,VLOOKUP(O25,звания!$F$2:$H$62,3,FALSE)/100))</f>
        <v>0</v>
      </c>
      <c r="CR25" s="617">
        <f>IF(B25="Виключений зі списків",IF(AND(BU25=0,360-BH25&lt;0),(VLOOKUP(O25,звания!$D$2:$E$62,2,FALSE))/(EOMONTH($B$3,0)+1-$B$3)*BO25*CQ25,IF(AND(360-BH25&gt;=0,360-BH25&lt;(EOMONTH($B$3,0)+1-$B$3)),(CF25/(EOMONTH($B$3,0)-$B$3+1)*(360-BH25))*CQ25+(CF25/(EOMONTH($B$3,0)-$B$3+1)*((EOMONTH($B$3,0)-$B$3+1)-(360-BH25)))*VLOOKUP(O25,звания!$F$2:$H$62,2,FALSE)/100,((((VLOOKUP(O25,звания!$D$2:$E$62,2,FALSE))/(EOMONTH($B$3,0)+1-$B$3)*BO25*CQ25+(VLOOKUP(BS25,звания!$D$2:$E$62,2,FALSE))/(EOMONTH($B$3,0)+1-$B$3)*BU25*(VLOOKUP(BS25,звания!$F$2:$G$62,2,FALSE)*0.01)+(IF(BT25=0,0,(VLOOKUP(BS25,звания!$D$2:$E$62,2,FALSE)/(EOMONTH($G$3,0)+1-$G$3)*BT25*(VLOOKUP(BS25,звания!$F$2:$G$62,2,FALSE)))*0.01-(VLOOKUP(O25,звания!$D$2:$E$62,2,FALSE)/(EOMONTH($G$3,0)+1-$G$3)*BT25*(VLOOKUP(O25,звания!$F$2:$G$62,2,FALSE)))*0.01)))))/100*(100-CP25))),(IF(AND(BU25=0,360-BH25&lt;0,CP25=0),(VLOOKUP(O25,звания!$D$2:$E$62,2,FALSE))/(EOMONTH($G$3,0)+1-$G$3)*BO25*CQ25,IF(AND(360-BH25&gt;=0,360-BH25&lt;(EOMONTH($G$3,0)+1-$G$3)),(CF25/(EOMONTH($G$3,0)-$G$3+1)*(360-BH25))*CQ25+(CF25/(EOMONTH($G$3,0)-$G$3+1)*((EOMONTH($G$3,0)-$G$3+1)-(360-BH25)))*VLOOKUP(O25,звания!$F$2:$H$62,2,FALSE)/100,((((VLOOKUP(O25,звания!$D$2:$E$62,2,FALSE))/(EOMONTH($G$3,0)+1-$G$3)*BO25*CQ25+(VLOOKUP(BS25,звания!$D$2:$E$62,2,FALSE))/(EOMONTH($G$3,0)+1-$G$3)*BU25*(VLOOKUP(BS25,звания!$F$2:$G$62,2,FALSE)*0.01)))/100*(100-CP25)+(IF(BT25=0,0,(VLOOKUP(BS25,звания!$D$2:$E$62,2,FALSE)/(EOMONTH($BN$3,0)+1-$BN$3)*BT25*(VLOOKUP(BS25,звания!$F$2:$G$62,2,FALSE)))*0.01-(VLOOKUP(O25,звания!$D$2:$E$62,2,FALSE)/(EOMONTH($BN$3,0)+1-$BN$3)*BT25*(VLOOKUP(O25,звания!$F$2:$G$62,2,FALSE)))*0.01)))))))</f>
        <v>0</v>
      </c>
      <c r="CS25" s="416">
        <f t="shared" ref="CS25:CS45" si="76">SUM(CE25:CM25,CR25)</f>
        <v>0</v>
      </c>
      <c r="CT25" s="403"/>
      <c r="CU25" s="403"/>
      <c r="CV25" s="403">
        <f t="shared" si="12"/>
        <v>0</v>
      </c>
      <c r="CW25" s="556">
        <f t="shared" ref="CW25:CW31" si="77">CN25+SUM(CS25:CV25)</f>
        <v>0</v>
      </c>
      <c r="CX25" s="403">
        <f t="shared" ref="CX25:CX31" si="78">IF(CU25=0,CW25*0.18,(CW25-CU25)*0.18)</f>
        <v>0</v>
      </c>
      <c r="CY25" s="403"/>
      <c r="CZ25" s="404">
        <f t="shared" si="8"/>
        <v>0</v>
      </c>
      <c r="DA25" s="403"/>
      <c r="DB25" s="404"/>
      <c r="DC25" s="403"/>
      <c r="DD25" s="421">
        <f t="shared" si="57"/>
        <v>0</v>
      </c>
      <c r="DE25" s="421">
        <f t="shared" ref="DE25:DE30" si="79">(CW25-CV25)*22%</f>
        <v>0</v>
      </c>
      <c r="DF25" s="403">
        <f t="shared" ref="DF25:DF31" si="80">CX25</f>
        <v>0</v>
      </c>
      <c r="DG25" s="421">
        <f t="shared" si="58"/>
        <v>0</v>
      </c>
      <c r="DH25" s="421">
        <f t="shared" si="59"/>
        <v>0</v>
      </c>
      <c r="DI25" s="421"/>
      <c r="DJ25" s="422" t="str">
        <f t="shared" ref="DJ25:DJ30" si="81">IF(DG25&gt;0,$DL$2," ")&amp;"  "&amp;IF(DH25&gt;0,$DM$2," ")</f>
        <v xml:space="preserve">    </v>
      </c>
      <c r="DK25" s="113" t="s">
        <v>477</v>
      </c>
      <c r="DL25" s="28"/>
      <c r="DM25" s="28"/>
      <c r="DN25" s="28"/>
      <c r="DO25" s="901"/>
      <c r="DP25" s="888"/>
      <c r="DQ25" s="817"/>
      <c r="DR25" s="818"/>
      <c r="DS25" s="819"/>
      <c r="DT25" s="820"/>
      <c r="DU25" s="124"/>
      <c r="DV25" s="110"/>
      <c r="DZ25" s="105"/>
      <c r="EG25" s="19"/>
      <c r="EH25" s="543">
        <f t="shared" si="17"/>
        <v>0</v>
      </c>
      <c r="EI25" s="404">
        <f t="shared" si="18"/>
        <v>0</v>
      </c>
      <c r="EJ25" s="29" t="str">
        <f t="shared" si="19"/>
        <v xml:space="preserve"> </v>
      </c>
      <c r="EK25" s="50"/>
      <c r="EL25" s="29"/>
      <c r="EM25" s="50"/>
      <c r="EN25" s="50"/>
      <c r="EO25" s="50"/>
      <c r="EP25" s="29"/>
    </row>
    <row r="26" spans="1:146" ht="17.25" customHeight="1">
      <c r="A26" s="427">
        <v>23</v>
      </c>
      <c r="B26" s="869" t="s">
        <v>791</v>
      </c>
      <c r="C26" s="910" t="s">
        <v>19</v>
      </c>
      <c r="D26" s="404" t="str">
        <f t="shared" si="60"/>
        <v>Мороз М.П.</v>
      </c>
      <c r="E26" s="416"/>
      <c r="F26" s="417"/>
      <c r="G26" s="409" t="str">
        <f t="shared" si="65"/>
        <v>2.1.26</v>
      </c>
      <c r="H26" s="407" t="str">
        <f t="shared" si="66"/>
        <v>2.1.26</v>
      </c>
      <c r="I26" s="407" t="str">
        <f t="shared" si="67"/>
        <v>2.1.26</v>
      </c>
      <c r="J26" s="407" t="str">
        <f t="shared" si="68"/>
        <v>0.0.0</v>
      </c>
      <c r="K26" s="407" t="str">
        <f t="shared" si="62"/>
        <v>0.0.0</v>
      </c>
      <c r="L26" s="407" t="str">
        <f t="shared" si="63"/>
        <v>0.0.0</v>
      </c>
      <c r="M26" s="407" t="str">
        <f t="shared" si="64"/>
        <v>0.0.0</v>
      </c>
      <c r="N26" s="408" t="str">
        <f t="shared" si="69"/>
        <v>0.0.0</v>
      </c>
      <c r="O26" s="930">
        <v>17</v>
      </c>
      <c r="P26" s="417">
        <v>43804</v>
      </c>
      <c r="Q26" s="417"/>
      <c r="R26" s="417"/>
      <c r="S26" s="417"/>
      <c r="T26" s="417"/>
      <c r="U26" s="417"/>
      <c r="V26" s="714"/>
      <c r="W26" s="714"/>
      <c r="X26" s="417"/>
      <c r="Y26" s="417"/>
      <c r="Z26" s="714"/>
      <c r="AA26" s="714"/>
      <c r="AB26" s="417"/>
      <c r="AC26" s="417"/>
      <c r="AD26" s="714"/>
      <c r="AE26" s="714"/>
      <c r="AF26" s="417"/>
      <c r="AG26" s="417"/>
      <c r="AH26" s="714"/>
      <c r="AI26" s="714"/>
      <c r="AJ26" s="417"/>
      <c r="AK26" s="417"/>
      <c r="AL26" s="714"/>
      <c r="AM26" s="714"/>
      <c r="AN26" s="417"/>
      <c r="AO26" s="417"/>
      <c r="AP26" s="714"/>
      <c r="AQ26" s="714"/>
      <c r="AR26" s="417"/>
      <c r="AS26" s="417"/>
      <c r="AT26" s="714"/>
      <c r="AU26" s="714"/>
      <c r="AV26" s="417"/>
      <c r="AW26" s="417"/>
      <c r="AX26" s="716"/>
      <c r="AY26" s="716"/>
      <c r="AZ26" s="635"/>
      <c r="BA26" s="635"/>
      <c r="BB26" s="716"/>
      <c r="BC26" s="716"/>
      <c r="BD26" s="635"/>
      <c r="BE26" s="635"/>
      <c r="BF26" s="717"/>
      <c r="BG26" s="717"/>
      <c r="BH26" s="432">
        <f t="shared" si="1"/>
        <v>776</v>
      </c>
      <c r="BI26" s="432">
        <f t="shared" si="70"/>
        <v>0</v>
      </c>
      <c r="BJ26" s="432">
        <f t="shared" si="71"/>
        <v>0</v>
      </c>
      <c r="BK26" s="432">
        <f t="shared" si="72"/>
        <v>0</v>
      </c>
      <c r="BL26" s="432">
        <f t="shared" si="73"/>
        <v>0</v>
      </c>
      <c r="BM26" s="436">
        <f t="shared" si="74"/>
        <v>0</v>
      </c>
      <c r="BN26" s="462">
        <v>0.65</v>
      </c>
      <c r="BO26" s="427">
        <f t="shared" si="3"/>
        <v>28</v>
      </c>
      <c r="BP26" s="419"/>
      <c r="BQ26" s="700"/>
      <c r="BR26" s="419"/>
      <c r="BS26" s="700"/>
      <c r="BT26" s="700"/>
      <c r="BU26" s="700"/>
      <c r="BV26" s="427">
        <f t="shared" si="75"/>
        <v>25</v>
      </c>
      <c r="BW26" s="427"/>
      <c r="BX26" s="432">
        <v>10</v>
      </c>
      <c r="BY26" s="700"/>
      <c r="BZ26" s="432"/>
      <c r="CA26" s="700"/>
      <c r="CB26" s="432"/>
      <c r="CC26" s="700"/>
      <c r="CD26" s="432"/>
      <c r="CE26" s="404">
        <f>IF(OR(C26=0,CD26="Д"),0,IF(AND(C26&gt;0,E26=0),VLOOKUP(C26,звания!A:B,2,FALSE)/((EOMONTH($G$3,0)+1)-$G$3)*BO26+VLOOKUP(C26,звания!A:B,2,FALSE)/((EOMONTH($G$3,0)+1)-$G$3)*BR26+VLOOKUP(C26,звания!A:B,2,FALSE)/((EOMONTH($G$3,0)+1)-$G$3)*BU26,IF(AND(C26&gt;0,E26&gt;0,F26&gt;=$G$3,BO26=(EOMONTH($G$3,0)+1)-$G$3),(VLOOKUP(E26,звания!A:B,2,FALSE)/(EOMONTH($G$3,0)-$G$3+1))*(F26-$G$3)+(VLOOKUP(C26,звания!A:B,2,FALSE)/(EOMONTH($G$3,0)-$G$3+1))*((EOMONTH($G$3,0)-$G$3+1)-(F26-$G$3)),IF(AND(C26&gt;0,E26&gt;0,F26&gt;$G$3,BO26&lt;(EOMONTH($G$3,0)+1)-$G$3,BO26&lt;&gt;0),VLOOKUP(E26,звания!A:B,2,FALSE)/((EOMONTH($G$3,0)+1)-$G$3)*((F26-$G$3)-(((EOMONTH($G$3,0)+1)-$G$3)-BO26-BU26-BR26))+VLOOKUP(C26,звания!A:B,2,FALSE)/((EOMONTH($G$3,0)+1)-$G$3)*(((EOMONTH($G$3,0)+1)-F26)),IF(F26&lt;$G$3,(VLOOKUP(C26,звания!A:B,2,FALSE)-VLOOKUP(E26,звания!A:B,2,FALSE))/((EOMONTH($BN$3,0)+1)-$BN$3)*(EOMONTH($BN$3,0)+1-F26)+VLOOKUP(C26,звания!A:B,2,FALSE)/((EOMONTH($G$3,0)+1)-$G$3)*BO26+VLOOKUP(C26,звания!A:B,2,FALSE)/((EOMONTH($G$3,0)+1)-$G$3)*BU26+VLOOKUP(C26,звания!A:B,2,FALSE)/((EOMONTH($G$3,0)+1)-$G$3)*BR26,0)))))</f>
        <v>1130</v>
      </c>
      <c r="CF26" s="404">
        <f>IF(OR(CD26="Д",C26=0),0,IF(B26="Виключений зі списків",IF(BS26=0,(VLOOKUP(O26,звания!$D$2:$E$62,2,FALSE))/(EOMONTH($B$3,0)+1-$B$3)*BO26+(VLOOKUP(BQ26,звания!$D$2:$E$62,2,FALSE))/(EOMONTH($B$3,0)+1-$B$3)*BR26,(((VLOOKUP(O26,звания!$D$2:$E$62,2,FALSE))/(EOMONTH($B$3,0)+1-$B$3))*BO26)+(VLOOKUP(BQ26,звания!$D$2:$E$62,2,FALSE))/(EOMONTH($B$3,0)+1-$B$3)*BR26+(VLOOKUP(BS26,звания!$D$2:$E$62,2,FALSE))/(EOMONTH($B$3,0)+1-$B$3)*BU26),IF(BS26=0,(VLOOKUP(O26,звания!$D$2:$E$62,2,FALSE))/(EOMONTH($G$3,0)+1-$G$3)*BO26+(VLOOKUP(BQ26,звания!$D$2:$E$62,2,FALSE))/(EOMONTH($G$3,0)+1-$G$3)*BR26,(((VLOOKUP(O26,звания!$D$2:$E$62,2,FALSE))/(EOMONTH($G$3,0)+1-$G$3))*BO26)+(VLOOKUP(BQ26,звания!$D$2:$E$62,2,FALSE))/(EOMONTH($G$3,0)+1-$G$3)*BR26+(VLOOKUP(BS26,звания!$D$2:$E$62,2,FALSE))/(EOMONTH($G$3,0)+1-$G$3)*BU26+IF(BT26=0,0,(VLOOKUP(BS26,звания!$D$2:$E$62,2,FALSE))/(EOMONTH($BN$3,0)+1-$BN$3)*BT26-(VLOOKUP(O26,звания!$D$2:$E$62,2,FALSE))/(EOMONTH($BN$3,0)+1-$BN$3)*BT26))))</f>
        <v>4090</v>
      </c>
      <c r="CG26" s="404">
        <f t="shared" si="61"/>
        <v>1305</v>
      </c>
      <c r="CH26" s="404">
        <f>IF(BW26=0,CF26*BX26%,IF(BW26&gt;0,((VLOOKUP(O26,звания!$D$2:$E$62,2,FALSE)/(EOMONTH($G$3,0)+1-$G$3)*BW26)*BX26%)))</f>
        <v>409</v>
      </c>
      <c r="CI26" s="404">
        <f>IF(BY26=0,CF26*BZ26%,IF(BY26&gt;0,(VLOOKUP(O26,звания!$D$2:$E$62,2,FALSE)/(EOMONTH($G$3,0)+1-$G$3)*BO26)*BZ26%)+(VLOOKUP(BS26,звания!$D$2:$E$62,2,FALSE)/(EOMONTH($G$3,0)+1-$G$3)*BU26)*BZ26%)</f>
        <v>0</v>
      </c>
      <c r="CJ26" s="404">
        <f>IF(CA26=0,CF26*CB26%,IF(CA26&gt;0,(VLOOKUP(O26,звания!$D$2:$E$62,2,FALSE)/(EOMONTH($G$3,0)+1-$G$3)*BO26)*CB26%)+(VLOOKUP(BS26,звания!$D$2:$E$62,2,FALSE)/(EOMONTH($G$3,0)+1-$G$3)*BU26)*CB26%)</f>
        <v>0</v>
      </c>
      <c r="CK26" s="404">
        <f>IF(CD26="Д",0,IF(CC26=0,CF26*CD26%,IF(CC26&gt;0,(VLOOKUP(O26,звания!$D$2:$E$62,2,FALSE)/(EOMONTH($G$3,0)+1-$G$3)*BO26)*CD26%)+(VLOOKUP(BS26,звания!$D$2:$E$62,2,FALSE)/(EOMONTH($G$3,0)+1-$G$3)*BU26)*CD26%))</f>
        <v>0</v>
      </c>
      <c r="CL26" s="404">
        <f>IF(BR26&gt;0,((VLOOKUP(C26,звания!$A$2:$B$62,2,FALSE)/(EOMONTH($G$3,0)+1-$G$3)*BO26+VLOOKUP(O26,звания!$D$2:$E$62,2,FALSE)/(EOMONTH($G$3,0)+1-$G$3)*BO26+(VLOOKUP(C26,звания!$A$2:$B$62,2,FALSE)/(EOMONTH($G$3,0)+1-$G$3)*BO26+VLOOKUP(O26,звания!$D$2:$E$62,2,FALSE)/(EOMONTH($G$3,0)+1-$G$3)*BO26)*BV26%)*BN26)+(VLOOKUP(C26,звания!$A$2:$B$62,2,FALSE)/(EOMONTH($G$3,0)+1-$G$3)*BU26+VLOOKUP(BS26,звания!$D$2:$E$62,2,FALSE)/(EOMONTH($G$3,0)+1-$G$3)*BU26+(VLOOKUP(C26,звания!$A$2:$B$62,2,FALSE)/(EOMONTH($G$3,0)+1-$G$3)*BU26+VLOOKUP(BS26,звания!$D$2:$E$62,2,FALSE)/(EOMONTH($G$3,0)+1-$G$3)*BU26)*BV26%)*BN26,(CE26+CF26+CG26)*BN26)</f>
        <v>4241.25</v>
      </c>
      <c r="CM26" s="404"/>
      <c r="CN26" s="404"/>
      <c r="CO26" s="432">
        <f t="shared" si="11"/>
        <v>3</v>
      </c>
      <c r="CP26" s="432"/>
      <c r="CQ26" s="637">
        <f>IF(CF26=0,0,IF((SUM(BH26:BM26)&gt;360),(VLOOKUP(O26,звания!$F$2:$G$62,2,FALSE))/100,VLOOKUP(O26,звания!$F$2:$H$62,3,FALSE)/100))</f>
        <v>2.17</v>
      </c>
      <c r="CR26" s="617">
        <f>IF(B26="Виключений зі списків",IF(AND(BU26=0,360-BH26&lt;0),(VLOOKUP(O26,звания!$D$2:$E$62,2,FALSE))/(EOMONTH($B$3,0)+1-$B$3)*BO26*CQ26,IF(AND(360-BH26&gt;=0,360-BH26&lt;(EOMONTH($B$3,0)+1-$B$3)),(CF26/(EOMONTH($B$3,0)-$B$3+1)*(360-BH26))*CQ26+(CF26/(EOMONTH($B$3,0)-$B$3+1)*((EOMONTH($B$3,0)-$B$3+1)-(360-BH26)))*VLOOKUP(O26,звания!$F$2:$H$62,2,FALSE)/100,((((VLOOKUP(O26,звания!$D$2:$E$62,2,FALSE))/(EOMONTH($B$3,0)+1-$B$3)*BO26*CQ26+(VLOOKUP(BS26,звания!$D$2:$E$62,2,FALSE))/(EOMONTH($B$3,0)+1-$B$3)*BU26*(VLOOKUP(BS26,звания!$F$2:$G$62,2,FALSE)*0.01)+(IF(BT26=0,0,(VLOOKUP(BS26,звания!$D$2:$E$62,2,FALSE)/(EOMONTH($G$3,0)+1-$G$3)*BT26*(VLOOKUP(BS26,звания!$F$2:$G$62,2,FALSE)))*0.01-(VLOOKUP(O26,звания!$D$2:$E$62,2,FALSE)/(EOMONTH($G$3,0)+1-$G$3)*BT26*(VLOOKUP(O26,звания!$F$2:$G$62,2,FALSE)))*0.01)))))/100*(100-CP26))),(IF(AND(BU26=0,360-BH26&lt;0,CP26=0),(VLOOKUP(O26,звания!$D$2:$E$62,2,FALSE))/(EOMONTH($G$3,0)+1-$G$3)*BO26*CQ26,IF(AND(360-BH26&gt;=0,360-BH26&lt;(EOMONTH($G$3,0)+1-$G$3)),(CF26/(EOMONTH($G$3,0)-$G$3+1)*(360-BH26))*CQ26+(CF26/(EOMONTH($G$3,0)-$G$3+1)*((EOMONTH($G$3,0)-$G$3+1)-(360-BH26)))*VLOOKUP(O26,звания!$F$2:$H$62,2,FALSE)/100,((((VLOOKUP(O26,звания!$D$2:$E$62,2,FALSE))/(EOMONTH($G$3,0)+1-$G$3)*BO26*CQ26+(VLOOKUP(BS26,звания!$D$2:$E$62,2,FALSE))/(EOMONTH($G$3,0)+1-$G$3)*BU26*(VLOOKUP(BS26,звания!$F$2:$G$62,2,FALSE)*0.01)))/100*(100-CP26)+(IF(BT26=0,0,(VLOOKUP(BS26,звания!$D$2:$E$62,2,FALSE)/(EOMONTH($BN$3,0)+1-$BN$3)*BT26*(VLOOKUP(BS26,звания!$F$2:$G$62,2,FALSE)))*0.01-(VLOOKUP(O26,звания!$D$2:$E$62,2,FALSE)/(EOMONTH($BN$3,0)+1-$BN$3)*BT26*(VLOOKUP(O26,звания!$F$2:$G$62,2,FALSE)))*0.01)))))))</f>
        <v>8875.2999999999993</v>
      </c>
      <c r="CS26" s="416">
        <f t="shared" si="76"/>
        <v>20050.55</v>
      </c>
      <c r="CT26" s="403"/>
      <c r="CU26" s="403"/>
      <c r="CV26" s="404">
        <f t="shared" si="12"/>
        <v>672.35</v>
      </c>
      <c r="CW26" s="426">
        <f t="shared" si="77"/>
        <v>20722.900000000001</v>
      </c>
      <c r="CX26" s="404">
        <f t="shared" si="78"/>
        <v>3730.12</v>
      </c>
      <c r="CY26" s="1174">
        <v>5</v>
      </c>
      <c r="CZ26" s="404">
        <f t="shared" si="8"/>
        <v>255.34</v>
      </c>
      <c r="DA26" s="404"/>
      <c r="DB26" s="403"/>
      <c r="DC26" s="404"/>
      <c r="DD26" s="426">
        <f t="shared" si="57"/>
        <v>3985.46</v>
      </c>
      <c r="DE26" s="426">
        <f t="shared" si="79"/>
        <v>4411.12</v>
      </c>
      <c r="DF26" s="404">
        <f t="shared" si="80"/>
        <v>3730.12</v>
      </c>
      <c r="DG26" s="426">
        <f t="shared" si="58"/>
        <v>20467.560000000001</v>
      </c>
      <c r="DH26" s="426">
        <f t="shared" si="59"/>
        <v>0</v>
      </c>
      <c r="DI26" s="421"/>
      <c r="DJ26" s="422" t="str">
        <f t="shared" si="81"/>
        <v xml:space="preserve">30 від 01.03   </v>
      </c>
      <c r="DK26" s="113" t="s">
        <v>917</v>
      </c>
      <c r="DL26" s="28" t="s">
        <v>918</v>
      </c>
      <c r="DM26" s="28" t="s">
        <v>877</v>
      </c>
      <c r="DN26" s="28" t="s">
        <v>919</v>
      </c>
      <c r="DO26" s="900">
        <v>3592503636</v>
      </c>
      <c r="DP26" s="888"/>
      <c r="DQ26" s="817"/>
      <c r="DR26" s="818"/>
      <c r="DS26" s="819"/>
      <c r="DT26" s="820"/>
      <c r="DU26" s="124"/>
      <c r="DV26" s="110"/>
      <c r="DZ26" s="105"/>
      <c r="EH26" s="543">
        <f t="shared" si="17"/>
        <v>1</v>
      </c>
      <c r="EI26" s="404" t="str">
        <f t="shared" si="18"/>
        <v>л-т</v>
      </c>
      <c r="EJ26" s="29" t="str">
        <f t="shared" si="19"/>
        <v>Мороз М.П.</v>
      </c>
      <c r="EK26" s="50"/>
      <c r="EL26" s="29"/>
      <c r="EM26" s="50"/>
      <c r="EN26" s="50"/>
      <c r="EO26" s="50"/>
      <c r="EP26" s="29"/>
    </row>
    <row r="27" spans="1:146" ht="17.25" hidden="1" customHeight="1">
      <c r="A27" s="402">
        <v>24</v>
      </c>
      <c r="B27" s="869" t="s">
        <v>792</v>
      </c>
      <c r="C27" s="919"/>
      <c r="D27" s="403" t="str">
        <f t="shared" si="60"/>
        <v>ВАКАНТ</v>
      </c>
      <c r="E27" s="416"/>
      <c r="F27" s="417"/>
      <c r="G27" s="406" t="str">
        <f t="shared" si="65"/>
        <v>0.0.0</v>
      </c>
      <c r="H27" s="407" t="str">
        <f t="shared" si="66"/>
        <v>0.0.0</v>
      </c>
      <c r="I27" s="407" t="str">
        <f t="shared" si="67"/>
        <v>0.0.0</v>
      </c>
      <c r="J27" s="407" t="str">
        <f t="shared" si="68"/>
        <v>0.0.0</v>
      </c>
      <c r="K27" s="407" t="str">
        <f t="shared" si="62"/>
        <v>0.0.0</v>
      </c>
      <c r="L27" s="407" t="str">
        <f t="shared" si="63"/>
        <v>0.0.0</v>
      </c>
      <c r="M27" s="407" t="str">
        <f t="shared" si="64"/>
        <v>0.0.0</v>
      </c>
      <c r="N27" s="408" t="str">
        <f t="shared" si="69"/>
        <v>0.0.0</v>
      </c>
      <c r="O27" s="930">
        <v>17</v>
      </c>
      <c r="P27" s="417"/>
      <c r="Q27" s="417"/>
      <c r="R27" s="417"/>
      <c r="S27" s="417"/>
      <c r="T27" s="417"/>
      <c r="U27" s="417"/>
      <c r="V27" s="714"/>
      <c r="W27" s="714"/>
      <c r="X27" s="417"/>
      <c r="Y27" s="417"/>
      <c r="Z27" s="714"/>
      <c r="AA27" s="714"/>
      <c r="AB27" s="417"/>
      <c r="AC27" s="417"/>
      <c r="AD27" s="714"/>
      <c r="AE27" s="714"/>
      <c r="AF27" s="417"/>
      <c r="AG27" s="417"/>
      <c r="AH27" s="714"/>
      <c r="AI27" s="714"/>
      <c r="AJ27" s="417"/>
      <c r="AK27" s="417"/>
      <c r="AL27" s="714"/>
      <c r="AM27" s="714"/>
      <c r="AN27" s="417"/>
      <c r="AO27" s="417"/>
      <c r="AP27" s="714"/>
      <c r="AQ27" s="714"/>
      <c r="AR27" s="417"/>
      <c r="AS27" s="417"/>
      <c r="AT27" s="714"/>
      <c r="AU27" s="714"/>
      <c r="AV27" s="417"/>
      <c r="AW27" s="417"/>
      <c r="AX27" s="716"/>
      <c r="AY27" s="716"/>
      <c r="AZ27" s="635"/>
      <c r="BA27" s="635"/>
      <c r="BB27" s="716"/>
      <c r="BC27" s="716"/>
      <c r="BD27" s="635"/>
      <c r="BE27" s="635"/>
      <c r="BF27" s="717"/>
      <c r="BG27" s="717"/>
      <c r="BH27" s="432">
        <f t="shared" si="1"/>
        <v>0</v>
      </c>
      <c r="BI27" s="432">
        <f t="shared" si="70"/>
        <v>0</v>
      </c>
      <c r="BJ27" s="432">
        <f t="shared" si="71"/>
        <v>0</v>
      </c>
      <c r="BK27" s="432">
        <f t="shared" si="72"/>
        <v>0</v>
      </c>
      <c r="BL27" s="432">
        <f t="shared" si="73"/>
        <v>0</v>
      </c>
      <c r="BM27" s="436">
        <f t="shared" si="74"/>
        <v>0</v>
      </c>
      <c r="BN27" s="462">
        <v>0.65</v>
      </c>
      <c r="BO27" s="427">
        <f t="shared" si="3"/>
        <v>28</v>
      </c>
      <c r="BP27" s="419"/>
      <c r="BQ27" s="700"/>
      <c r="BR27" s="419"/>
      <c r="BS27" s="700"/>
      <c r="BT27" s="700"/>
      <c r="BU27" s="700"/>
      <c r="BV27" s="427">
        <f t="shared" si="75"/>
        <v>0</v>
      </c>
      <c r="BW27" s="419"/>
      <c r="BX27" s="782"/>
      <c r="BY27" s="419"/>
      <c r="BZ27" s="432"/>
      <c r="CA27" s="419"/>
      <c r="CB27" s="427"/>
      <c r="CC27" s="419"/>
      <c r="CD27" s="427"/>
      <c r="CE27" s="404">
        <f>IF(OR(C27=0,CD27="Д"),0,IF(AND(C27&gt;0,E27=0),VLOOKUP(C27,звания!A:B,2,FALSE)/((EOMONTH($G$3,0)+1)-$G$3)*BO27+VLOOKUP(C27,звания!A:B,2,FALSE)/((EOMONTH($G$3,0)+1)-$G$3)*BR27+VLOOKUP(C27,звания!A:B,2,FALSE)/((EOMONTH($G$3,0)+1)-$G$3)*BU27,IF(AND(C27&gt;0,E27&gt;0,F27&gt;=$G$3,BO27=(EOMONTH($G$3,0)+1)-$G$3),(VLOOKUP(E27,звания!A:B,2,FALSE)/(EOMONTH($G$3,0)-$G$3+1))*(F27-$G$3)+(VLOOKUP(C27,звания!A:B,2,FALSE)/(EOMONTH($G$3,0)-$G$3+1))*((EOMONTH($G$3,0)-$G$3+1)-(F27-$G$3)),IF(AND(C27&gt;0,E27&gt;0,F27&gt;$G$3,BO27&lt;(EOMONTH($G$3,0)+1)-$G$3,BO27&lt;&gt;0),VLOOKUP(E27,звания!A:B,2,FALSE)/((EOMONTH($G$3,0)+1)-$G$3)*((F27-$G$3)-(((EOMONTH($G$3,0)+1)-$G$3)-BO27-BU27-BR27))+VLOOKUP(C27,звания!A:B,2,FALSE)/((EOMONTH($G$3,0)+1)-$G$3)*(((EOMONTH($G$3,0)+1)-F27)),IF(F27&lt;$G$3,(VLOOKUP(C27,звания!A:B,2,FALSE)-VLOOKUP(E27,звания!A:B,2,FALSE))/((EOMONTH($BN$3,0)+1)-$BN$3)*(EOMONTH($BN$3,0)+1-F27)+VLOOKUP(C27,звания!A:B,2,FALSE)/((EOMONTH($G$3,0)+1)-$G$3)*BO27+VLOOKUP(C27,звания!A:B,2,FALSE)/((EOMONTH($G$3,0)+1)-$G$3)*BU27+VLOOKUP(C27,звания!A:B,2,FALSE)/((EOMONTH($G$3,0)+1)-$G$3)*BR27,0)))))</f>
        <v>0</v>
      </c>
      <c r="CF27" s="404">
        <f>IF(OR(CD27="Д",C27=0),0,IF(B27="Виключений зі списків",IF(BS27=0,(VLOOKUP(O27,звания!$D$2:$E$62,2,FALSE))/(EOMONTH($B$3,0)+1-$B$3)*BO27+(VLOOKUP(BQ27,звания!$D$2:$E$62,2,FALSE))/(EOMONTH($B$3,0)+1-$B$3)*BR27,(((VLOOKUP(O27,звания!$D$2:$E$62,2,FALSE))/(EOMONTH($B$3,0)+1-$B$3))*BO27)+(VLOOKUP(BQ27,звания!$D$2:$E$62,2,FALSE))/(EOMONTH($B$3,0)+1-$B$3)*BR27+(VLOOKUP(BS27,звания!$D$2:$E$62,2,FALSE))/(EOMONTH($B$3,0)+1-$B$3)*BU27),IF(BS27=0,(VLOOKUP(O27,звания!$D$2:$E$62,2,FALSE))/(EOMONTH($G$3,0)+1-$G$3)*BO27+(VLOOKUP(BQ27,звания!$D$2:$E$62,2,FALSE))/(EOMONTH($G$3,0)+1-$G$3)*BR27,(((VLOOKUP(O27,звания!$D$2:$E$62,2,FALSE))/(EOMONTH($G$3,0)+1-$G$3))*BO27)+(VLOOKUP(BQ27,звания!$D$2:$E$62,2,FALSE))/(EOMONTH($G$3,0)+1-$G$3)*BR27+(VLOOKUP(BS27,звания!$D$2:$E$62,2,FALSE))/(EOMONTH($G$3,0)+1-$G$3)*BU27+IF(BT27=0,0,(VLOOKUP(BS27,звания!$D$2:$E$62,2,FALSE))/(EOMONTH($BN$3,0)+1-$BN$3)*BT27-(VLOOKUP(O27,звания!$D$2:$E$62,2,FALSE))/(EOMONTH($BN$3,0)+1-$BN$3)*BT27))))</f>
        <v>0</v>
      </c>
      <c r="CG27" s="404">
        <f t="shared" si="61"/>
        <v>0</v>
      </c>
      <c r="CH27" s="404">
        <f>IF(BW27=0,CF27*BX27%,IF(BW27&gt;0,((VLOOKUP(O27,звания!$D$2:$E$62,2,FALSE)/(EOMONTH($G$3,0)+1-$G$3)*BW27)*BX27%)))</f>
        <v>0</v>
      </c>
      <c r="CI27" s="404">
        <f>IF(BY27=0,CF27*BZ27%,IF(BY27&gt;0,(VLOOKUP(O27,звания!$D$2:$E$62,2,FALSE)/(EOMONTH($G$3,0)+1-$G$3)*BO27)*BZ27%)+(VLOOKUP(BS27,звания!$D$2:$E$62,2,FALSE)/(EOMONTH($G$3,0)+1-$G$3)*BU27)*BZ27%)</f>
        <v>0</v>
      </c>
      <c r="CJ27" s="404">
        <f>IF(CA27=0,CF27*CB27%,IF(CA27&gt;0,(VLOOKUP(O27,звания!$D$2:$E$62,2,FALSE)/(EOMONTH($G$3,0)+1-$G$3)*BO27)*CB27%)+(VLOOKUP(BS27,звания!$D$2:$E$62,2,FALSE)/(EOMONTH($G$3,0)+1-$G$3)*BU27)*CB27%)</f>
        <v>0</v>
      </c>
      <c r="CK27" s="404">
        <f>IF(CD27="Д",0,IF(CC27=0,CF27*CD27%,IF(CC27&gt;0,(VLOOKUP(O27,звания!$D$2:$E$62,2,FALSE)/(EOMONTH($G$3,0)+1-$G$3)*BO27)*CD27%)+(VLOOKUP(BS27,звания!$D$2:$E$62,2,FALSE)/(EOMONTH($G$3,0)+1-$G$3)*BU27)*CD27%))</f>
        <v>0</v>
      </c>
      <c r="CL27" s="404">
        <f>IF(BR27&gt;0,((VLOOKUP(C27,звания!$A$2:$B$62,2,FALSE)/(EOMONTH($G$3,0)+1-$G$3)*BO27+VLOOKUP(O27,звания!$D$2:$E$62,2,FALSE)/(EOMONTH($G$3,0)+1-$G$3)*BO27+(VLOOKUP(C27,звания!$A$2:$B$62,2,FALSE)/(EOMONTH($G$3,0)+1-$G$3)*BO27+VLOOKUP(O27,звания!$D$2:$E$62,2,FALSE)/(EOMONTH($G$3,0)+1-$G$3)*BO27)*BV27%)*BN27)+(VLOOKUP(C27,звания!$A$2:$B$62,2,FALSE)/(EOMONTH($G$3,0)+1-$G$3)*BU27+VLOOKUP(BS27,звания!$D$2:$E$62,2,FALSE)/(EOMONTH($G$3,0)+1-$G$3)*BU27+(VLOOKUP(C27,звания!$A$2:$B$62,2,FALSE)/(EOMONTH($G$3,0)+1-$G$3)*BU27+VLOOKUP(BS27,звания!$D$2:$E$62,2,FALSE)/(EOMONTH($G$3,0)+1-$G$3)*BU27)*BV27%)*BN27,(CE27+CF27+CG27)*BN27)</f>
        <v>0</v>
      </c>
      <c r="CM27" s="404"/>
      <c r="CN27" s="404"/>
      <c r="CO27" s="432">
        <f t="shared" si="11"/>
        <v>0</v>
      </c>
      <c r="CP27" s="432"/>
      <c r="CQ27" s="637">
        <f>IF(CF27=0,0,IF((SUM(BH27:BM27)&gt;360),(VLOOKUP(O27,звания!$F$2:$G$62,2,FALSE))/100,VLOOKUP(O27,звания!$F$2:$H$62,3,FALSE)/100))</f>
        <v>0</v>
      </c>
      <c r="CR27" s="617">
        <f>IF(B27="Виключений зі списків",IF(AND(BU27=0,360-BH27&lt;0),(VLOOKUP(O27,звания!$D$2:$E$62,2,FALSE))/(EOMONTH($B$3,0)+1-$B$3)*BO27*CQ27,IF(AND(360-BH27&gt;=0,360-BH27&lt;(EOMONTH($B$3,0)+1-$B$3)),(CF27/(EOMONTH($B$3,0)-$B$3+1)*(360-BH27))*CQ27+(CF27/(EOMONTH($B$3,0)-$B$3+1)*((EOMONTH($B$3,0)-$B$3+1)-(360-BH27)))*VLOOKUP(O27,звания!$F$2:$H$62,2,FALSE)/100,((((VLOOKUP(O27,звания!$D$2:$E$62,2,FALSE))/(EOMONTH($B$3,0)+1-$B$3)*BO27*CQ27+(VLOOKUP(BS27,звания!$D$2:$E$62,2,FALSE))/(EOMONTH($B$3,0)+1-$B$3)*BU27*(VLOOKUP(BS27,звания!$F$2:$G$62,2,FALSE)*0.01)+(IF(BT27=0,0,(VLOOKUP(BS27,звания!$D$2:$E$62,2,FALSE)/(EOMONTH($G$3,0)+1-$G$3)*BT27*(VLOOKUP(BS27,звания!$F$2:$G$62,2,FALSE)))*0.01-(VLOOKUP(O27,звания!$D$2:$E$62,2,FALSE)/(EOMONTH($G$3,0)+1-$G$3)*BT27*(VLOOKUP(O27,звания!$F$2:$G$62,2,FALSE)))*0.01)))))/100*(100-CP27))),(IF(AND(BU27=0,360-BH27&lt;0,CP27=0),(VLOOKUP(O27,звания!$D$2:$E$62,2,FALSE))/(EOMONTH($G$3,0)+1-$G$3)*BO27*CQ27,IF(AND(360-BH27&gt;=0,360-BH27&lt;(EOMONTH($G$3,0)+1-$G$3)),(CF27/(EOMONTH($G$3,0)-$G$3+1)*(360-BH27))*CQ27+(CF27/(EOMONTH($G$3,0)-$G$3+1)*((EOMONTH($G$3,0)-$G$3+1)-(360-BH27)))*VLOOKUP(O27,звания!$F$2:$H$62,2,FALSE)/100,((((VLOOKUP(O27,звания!$D$2:$E$62,2,FALSE))/(EOMONTH($G$3,0)+1-$G$3)*BO27*CQ27+(VLOOKUP(BS27,звания!$D$2:$E$62,2,FALSE))/(EOMONTH($G$3,0)+1-$G$3)*BU27*(VLOOKUP(BS27,звания!$F$2:$G$62,2,FALSE)*0.01)))/100*(100-CP27)+(IF(BT27=0,0,(VLOOKUP(BS27,звания!$D$2:$E$62,2,FALSE)/(EOMONTH($BN$3,0)+1-$BN$3)*BT27*(VLOOKUP(BS27,звания!$F$2:$G$62,2,FALSE)))*0.01-(VLOOKUP(O27,звания!$D$2:$E$62,2,FALSE)/(EOMONTH($BN$3,0)+1-$BN$3)*BT27*(VLOOKUP(O27,звания!$F$2:$G$62,2,FALSE)))*0.01)))))))</f>
        <v>0</v>
      </c>
      <c r="CS27" s="416">
        <f t="shared" si="76"/>
        <v>0</v>
      </c>
      <c r="CT27" s="403"/>
      <c r="CU27" s="403"/>
      <c r="CV27" s="403">
        <f t="shared" si="12"/>
        <v>0</v>
      </c>
      <c r="CW27" s="556">
        <f t="shared" si="77"/>
        <v>0</v>
      </c>
      <c r="CX27" s="403">
        <f t="shared" si="78"/>
        <v>0</v>
      </c>
      <c r="CY27" s="529">
        <v>5</v>
      </c>
      <c r="CZ27" s="404">
        <f t="shared" si="8"/>
        <v>0</v>
      </c>
      <c r="DA27" s="403"/>
      <c r="DB27" s="403"/>
      <c r="DC27" s="403"/>
      <c r="DD27" s="421">
        <f t="shared" si="57"/>
        <v>0</v>
      </c>
      <c r="DE27" s="421">
        <f t="shared" si="79"/>
        <v>0</v>
      </c>
      <c r="DF27" s="403">
        <f t="shared" si="80"/>
        <v>0</v>
      </c>
      <c r="DG27" s="421">
        <f t="shared" si="58"/>
        <v>0</v>
      </c>
      <c r="DH27" s="421">
        <f t="shared" si="59"/>
        <v>0</v>
      </c>
      <c r="DI27" s="421"/>
      <c r="DJ27" s="422" t="str">
        <f t="shared" si="81"/>
        <v xml:space="preserve">    </v>
      </c>
      <c r="DK27" s="113" t="s">
        <v>876</v>
      </c>
      <c r="DL27" s="28"/>
      <c r="DM27" s="28"/>
      <c r="DN27" s="28"/>
      <c r="DO27" s="901"/>
      <c r="DP27" s="888"/>
      <c r="DQ27" s="817"/>
      <c r="DR27" s="818"/>
      <c r="DS27" s="819"/>
      <c r="DT27" s="820"/>
      <c r="DU27" s="124"/>
      <c r="DV27" s="110"/>
      <c r="DZ27" s="105"/>
      <c r="EH27" s="543">
        <f t="shared" si="17"/>
        <v>0</v>
      </c>
      <c r="EI27" s="404">
        <f t="shared" si="18"/>
        <v>0</v>
      </c>
      <c r="EJ27" s="29" t="str">
        <f t="shared" si="19"/>
        <v>ВАКАНТ</v>
      </c>
      <c r="EK27" s="50"/>
      <c r="EL27" s="29"/>
      <c r="EM27" s="50"/>
      <c r="EN27" s="50"/>
      <c r="EO27" s="50"/>
      <c r="EP27" s="29"/>
    </row>
    <row r="28" spans="1:146" ht="17.25" hidden="1" customHeight="1">
      <c r="A28" s="402"/>
      <c r="B28" s="433"/>
      <c r="C28" s="920"/>
      <c r="D28" s="403" t="str">
        <f t="shared" si="60"/>
        <v xml:space="preserve"> </v>
      </c>
      <c r="E28" s="416"/>
      <c r="F28" s="417"/>
      <c r="G28" s="406" t="str">
        <f t="shared" si="65"/>
        <v>0.0.0</v>
      </c>
      <c r="H28" s="407" t="str">
        <f t="shared" si="66"/>
        <v>0.0.0</v>
      </c>
      <c r="I28" s="407" t="str">
        <f t="shared" si="67"/>
        <v>0.0.0</v>
      </c>
      <c r="J28" s="407" t="str">
        <f t="shared" si="68"/>
        <v>0.0.0</v>
      </c>
      <c r="K28" s="407" t="str">
        <f t="shared" si="62"/>
        <v>0.0.0</v>
      </c>
      <c r="L28" s="407" t="str">
        <f t="shared" si="63"/>
        <v>0.0.0</v>
      </c>
      <c r="M28" s="407" t="str">
        <f t="shared" si="64"/>
        <v>0.0.0</v>
      </c>
      <c r="N28" s="408" t="str">
        <f t="shared" si="69"/>
        <v>0.0.0</v>
      </c>
      <c r="O28" s="920"/>
      <c r="P28" s="417"/>
      <c r="Q28" s="417"/>
      <c r="R28" s="417"/>
      <c r="S28" s="417"/>
      <c r="T28" s="417"/>
      <c r="U28" s="417"/>
      <c r="V28" s="714"/>
      <c r="W28" s="714"/>
      <c r="X28" s="417"/>
      <c r="Y28" s="417"/>
      <c r="Z28" s="714"/>
      <c r="AA28" s="714"/>
      <c r="AB28" s="417"/>
      <c r="AC28" s="417"/>
      <c r="AD28" s="714"/>
      <c r="AE28" s="714"/>
      <c r="AF28" s="417"/>
      <c r="AG28" s="417"/>
      <c r="AH28" s="714"/>
      <c r="AI28" s="714"/>
      <c r="AJ28" s="417"/>
      <c r="AK28" s="417"/>
      <c r="AL28" s="714"/>
      <c r="AM28" s="714"/>
      <c r="AN28" s="417"/>
      <c r="AO28" s="417"/>
      <c r="AP28" s="714"/>
      <c r="AQ28" s="714"/>
      <c r="AR28" s="417"/>
      <c r="AS28" s="417"/>
      <c r="AT28" s="714"/>
      <c r="AU28" s="714"/>
      <c r="AV28" s="417"/>
      <c r="AW28" s="417"/>
      <c r="AX28" s="716"/>
      <c r="AY28" s="716"/>
      <c r="AZ28" s="635"/>
      <c r="BA28" s="635"/>
      <c r="BB28" s="716"/>
      <c r="BC28" s="716"/>
      <c r="BD28" s="635"/>
      <c r="BE28" s="635"/>
      <c r="BF28" s="717"/>
      <c r="BG28" s="717"/>
      <c r="BH28" s="432">
        <f t="shared" si="1"/>
        <v>0</v>
      </c>
      <c r="BI28" s="432">
        <f t="shared" si="70"/>
        <v>0</v>
      </c>
      <c r="BJ28" s="432">
        <f t="shared" si="71"/>
        <v>0</v>
      </c>
      <c r="BK28" s="432">
        <f t="shared" si="72"/>
        <v>0</v>
      </c>
      <c r="BL28" s="432">
        <f t="shared" si="73"/>
        <v>0</v>
      </c>
      <c r="BM28" s="436">
        <f t="shared" si="74"/>
        <v>0</v>
      </c>
      <c r="BN28" s="462">
        <v>0.65</v>
      </c>
      <c r="BO28" s="427">
        <f t="shared" si="3"/>
        <v>0</v>
      </c>
      <c r="BP28" s="419"/>
      <c r="BQ28" s="700"/>
      <c r="BR28" s="419"/>
      <c r="BS28" s="700"/>
      <c r="BT28" s="700"/>
      <c r="BU28" s="700"/>
      <c r="BV28" s="427">
        <f t="shared" si="75"/>
        <v>0</v>
      </c>
      <c r="BW28" s="419"/>
      <c r="BX28" s="781"/>
      <c r="BY28" s="700"/>
      <c r="BZ28" s="432"/>
      <c r="CA28" s="700"/>
      <c r="CB28" s="432"/>
      <c r="CC28" s="700"/>
      <c r="CD28" s="432"/>
      <c r="CE28" s="404">
        <f>IF(OR(C28=0,CD28="Д"),0,IF(AND(C28&gt;0,E28=0),VLOOKUP(C28,звания!A:B,2,FALSE)/((EOMONTH($G$3,0)+1)-$G$3)*BO28+VLOOKUP(C28,звания!A:B,2,FALSE)/((EOMONTH($G$3,0)+1)-$G$3)*BR28+VLOOKUP(C28,звания!A:B,2,FALSE)/((EOMONTH($G$3,0)+1)-$G$3)*BU28,IF(AND(C28&gt;0,E28&gt;0,F28&gt;=$G$3,BO28=(EOMONTH($G$3,0)+1)-$G$3),(VLOOKUP(E28,звания!A:B,2,FALSE)/(EOMONTH($G$3,0)-$G$3+1))*(F28-$G$3)+(VLOOKUP(C28,звания!A:B,2,FALSE)/(EOMONTH($G$3,0)-$G$3+1))*((EOMONTH($G$3,0)-$G$3+1)-(F28-$G$3)),IF(AND(C28&gt;0,E28&gt;0,F28&gt;$G$3,BO28&lt;(EOMONTH($G$3,0)+1)-$G$3,BO28&lt;&gt;0),VLOOKUP(E28,звания!A:B,2,FALSE)/((EOMONTH($G$3,0)+1)-$G$3)*((F28-$G$3)-(((EOMONTH($G$3,0)+1)-$G$3)-BO28-BU28-BR28))+VLOOKUP(C28,звания!A:B,2,FALSE)/((EOMONTH($G$3,0)+1)-$G$3)*(((EOMONTH($G$3,0)+1)-F28)),IF(F28&lt;$G$3,(VLOOKUP(C28,звания!A:B,2,FALSE)-VLOOKUP(E28,звания!A:B,2,FALSE))/((EOMONTH($BN$3,0)+1)-$BN$3)*(EOMONTH($BN$3,0)+1-F28)+VLOOKUP(C28,звания!A:B,2,FALSE)/((EOMONTH($G$3,0)+1)-$G$3)*BO28+VLOOKUP(C28,звания!A:B,2,FALSE)/((EOMONTH($G$3,0)+1)-$G$3)*BU28+VLOOKUP(C28,звания!A:B,2,FALSE)/((EOMONTH($G$3,0)+1)-$G$3)*BR28,0)))))</f>
        <v>0</v>
      </c>
      <c r="CF28" s="404">
        <f>IF(OR(CD28="Д",C28=0),0,IF(B28="Виключений зі списків",IF(BS28=0,(VLOOKUP(O28,звания!$D$2:$E$62,2,FALSE))/(EOMONTH($B$3,0)+1-$B$3)*BO28+(VLOOKUP(BQ28,звания!$D$2:$E$62,2,FALSE))/(EOMONTH($B$3,0)+1-$B$3)*BR28,(((VLOOKUP(O28,звания!$D$2:$E$62,2,FALSE))/(EOMONTH($B$3,0)+1-$B$3))*BO28)+(VLOOKUP(BQ28,звания!$D$2:$E$62,2,FALSE))/(EOMONTH($B$3,0)+1-$B$3)*BR28+(VLOOKUP(BS28,звания!$D$2:$E$62,2,FALSE))/(EOMONTH($B$3,0)+1-$B$3)*BU28),IF(BS28=0,(VLOOKUP(O28,звания!$D$2:$E$62,2,FALSE))/(EOMONTH($G$3,0)+1-$G$3)*BO28+(VLOOKUP(BQ28,звания!$D$2:$E$62,2,FALSE))/(EOMONTH($G$3,0)+1-$G$3)*BR28,(((VLOOKUP(O28,звания!$D$2:$E$62,2,FALSE))/(EOMONTH($G$3,0)+1-$G$3))*BO28)+(VLOOKUP(BQ28,звания!$D$2:$E$62,2,FALSE))/(EOMONTH($G$3,0)+1-$G$3)*BR28+(VLOOKUP(BS28,звания!$D$2:$E$62,2,FALSE))/(EOMONTH($G$3,0)+1-$G$3)*BU28+IF(BT28=0,0,(VLOOKUP(BS28,звания!$D$2:$E$62,2,FALSE))/(EOMONTH($BN$3,0)+1-$BN$3)*BT28-(VLOOKUP(O28,звания!$D$2:$E$62,2,FALSE))/(EOMONTH($BN$3,0)+1-$BN$3)*BT28))))</f>
        <v>0</v>
      </c>
      <c r="CG28" s="404">
        <f t="shared" si="61"/>
        <v>0</v>
      </c>
      <c r="CH28" s="404">
        <f>IF(BW28=0,CF28*BX28%,IF(BW28&gt;0,((VLOOKUP(O28,звания!$D$2:$E$62,2,FALSE)/(EOMONTH($G$3,0)+1-$G$3)*BW28)*BX28%)))</f>
        <v>0</v>
      </c>
      <c r="CI28" s="404">
        <f>IF(BY28=0,CF28*BZ28%,IF(BY28&gt;0,(VLOOKUP(O28,звания!$D$2:$E$62,2,FALSE)/(EOMONTH($G$3,0)+1-$G$3)*BO28)*BZ28%)+(VLOOKUP(BS28,звания!$D$2:$E$62,2,FALSE)/(EOMONTH($G$3,0)+1-$G$3)*BU28)*BZ28%)</f>
        <v>0</v>
      </c>
      <c r="CJ28" s="404">
        <f>IF(CA28=0,CF28*CB28%,IF(CA28&gt;0,(VLOOKUP(O28,звания!$D$2:$E$62,2,FALSE)/(EOMONTH($G$3,0)+1-$G$3)*BO28)*CB28%)+(VLOOKUP(BS28,звания!$D$2:$E$62,2,FALSE)/(EOMONTH($G$3,0)+1-$G$3)*BU28)*CB28%)</f>
        <v>0</v>
      </c>
      <c r="CK28" s="404">
        <f>IF(CD28="Д",0,IF(CC28=0,CF28*CD28%,IF(CC28&gt;0,(VLOOKUP(O28,звания!$D$2:$E$62,2,FALSE)/(EOMONTH($G$3,0)+1-$G$3)*BO28)*CD28%)+(VLOOKUP(BS28,звания!$D$2:$E$62,2,FALSE)/(EOMONTH($G$3,0)+1-$G$3)*BU28)*CD28%))</f>
        <v>0</v>
      </c>
      <c r="CL28" s="404">
        <f>IF(BR28&gt;0,((VLOOKUP(C28,звания!$A$2:$B$62,2,FALSE)/(EOMONTH($G$3,0)+1-$G$3)*BO28+VLOOKUP(O28,звания!$D$2:$E$62,2,FALSE)/(EOMONTH($G$3,0)+1-$G$3)*BO28+(VLOOKUP(C28,звания!$A$2:$B$62,2,FALSE)/(EOMONTH($G$3,0)+1-$G$3)*BO28+VLOOKUP(O28,звания!$D$2:$E$62,2,FALSE)/(EOMONTH($G$3,0)+1-$G$3)*BO28)*BV28%)*BN28)+(VLOOKUP(C28,звания!$A$2:$B$62,2,FALSE)/(EOMONTH($G$3,0)+1-$G$3)*BU28+VLOOKUP(BS28,звания!$D$2:$E$62,2,FALSE)/(EOMONTH($G$3,0)+1-$G$3)*BU28+(VLOOKUP(C28,звания!$A$2:$B$62,2,FALSE)/(EOMONTH($G$3,0)+1-$G$3)*BU28+VLOOKUP(BS28,звания!$D$2:$E$62,2,FALSE)/(EOMONTH($G$3,0)+1-$G$3)*BU28)*BV28%)*BN28,(CE28+CF28+CG28)*BN28)</f>
        <v>0</v>
      </c>
      <c r="CM28" s="404"/>
      <c r="CN28" s="404"/>
      <c r="CO28" s="432">
        <f t="shared" si="11"/>
        <v>0</v>
      </c>
      <c r="CP28" s="432"/>
      <c r="CQ28" s="637">
        <f>IF(CF28=0,0,IF((SUM(BH28:BM28)&gt;360),(VLOOKUP(O28,звания!$F$2:$G$62,2,FALSE))/100,VLOOKUP(O28,звания!$F$2:$H$62,3,FALSE)/100))</f>
        <v>0</v>
      </c>
      <c r="CR28" s="617">
        <f>IF(B28="Виключений зі списків",IF(AND(BU28=0,360-BH28&lt;0),(VLOOKUP(O28,звания!$D$2:$E$62,2,FALSE))/(EOMONTH($B$3,0)+1-$B$3)*BO28*CQ28,IF(AND(360-BH28&gt;=0,360-BH28&lt;(EOMONTH($B$3,0)+1-$B$3)),(CF28/(EOMONTH($B$3,0)-$B$3+1)*(360-BH28))*CQ28+(CF28/(EOMONTH($B$3,0)-$B$3+1)*((EOMONTH($B$3,0)-$B$3+1)-(360-BH28)))*VLOOKUP(O28,звания!$F$2:$H$62,2,FALSE)/100,((((VLOOKUP(O28,звания!$D$2:$E$62,2,FALSE))/(EOMONTH($B$3,0)+1-$B$3)*BO28*CQ28+(VLOOKUP(BS28,звания!$D$2:$E$62,2,FALSE))/(EOMONTH($B$3,0)+1-$B$3)*BU28*(VLOOKUP(BS28,звания!$F$2:$G$62,2,FALSE)*0.01)+(IF(BT28=0,0,(VLOOKUP(BS28,звания!$D$2:$E$62,2,FALSE)/(EOMONTH($G$3,0)+1-$G$3)*BT28*(VLOOKUP(BS28,звания!$F$2:$G$62,2,FALSE)))*0.01-(VLOOKUP(O28,звания!$D$2:$E$62,2,FALSE)/(EOMONTH($G$3,0)+1-$G$3)*BT28*(VLOOKUP(O28,звания!$F$2:$G$62,2,FALSE)))*0.01)))))/100*(100-CP28))),(IF(AND(BU28=0,360-BH28&lt;0,CP28=0),(VLOOKUP(O28,звания!$D$2:$E$62,2,FALSE))/(EOMONTH($G$3,0)+1-$G$3)*BO28*CQ28,IF(AND(360-BH28&gt;=0,360-BH28&lt;(EOMONTH($G$3,0)+1-$G$3)),(CF28/(EOMONTH($G$3,0)-$G$3+1)*(360-BH28))*CQ28+(CF28/(EOMONTH($G$3,0)-$G$3+1)*((EOMONTH($G$3,0)-$G$3+1)-(360-BH28)))*VLOOKUP(O28,звания!$F$2:$H$62,2,FALSE)/100,((((VLOOKUP(O28,звания!$D$2:$E$62,2,FALSE))/(EOMONTH($G$3,0)+1-$G$3)*BO28*CQ28+(VLOOKUP(BS28,звания!$D$2:$E$62,2,FALSE))/(EOMONTH($G$3,0)+1-$G$3)*BU28*(VLOOKUP(BS28,звания!$F$2:$G$62,2,FALSE)*0.01)))/100*(100-CP28)+(IF(BT28=0,0,(VLOOKUP(BS28,звания!$D$2:$E$62,2,FALSE)/(EOMONTH($BN$3,0)+1-$BN$3)*BT28*(VLOOKUP(BS28,звания!$F$2:$G$62,2,FALSE)))*0.01-(VLOOKUP(O28,звания!$D$2:$E$62,2,FALSE)/(EOMONTH($BN$3,0)+1-$BN$3)*BT28*(VLOOKUP(O28,звания!$F$2:$G$62,2,FALSE)))*0.01)))))))</f>
        <v>0</v>
      </c>
      <c r="CS28" s="416">
        <f t="shared" si="76"/>
        <v>0</v>
      </c>
      <c r="CT28" s="403"/>
      <c r="CU28" s="403"/>
      <c r="CV28" s="403">
        <f t="shared" si="12"/>
        <v>0</v>
      </c>
      <c r="CW28" s="556">
        <f t="shared" si="77"/>
        <v>0</v>
      </c>
      <c r="CX28" s="403">
        <f t="shared" si="78"/>
        <v>0</v>
      </c>
      <c r="CY28" s="403"/>
      <c r="CZ28" s="404">
        <f t="shared" si="8"/>
        <v>0</v>
      </c>
      <c r="DA28" s="403"/>
      <c r="DB28" s="403"/>
      <c r="DC28" s="403"/>
      <c r="DD28" s="421">
        <f t="shared" si="57"/>
        <v>0</v>
      </c>
      <c r="DE28" s="421">
        <f t="shared" si="79"/>
        <v>0</v>
      </c>
      <c r="DF28" s="403">
        <f t="shared" si="80"/>
        <v>0</v>
      </c>
      <c r="DG28" s="421">
        <f t="shared" si="58"/>
        <v>0</v>
      </c>
      <c r="DH28" s="421">
        <f t="shared" si="59"/>
        <v>0</v>
      </c>
      <c r="DI28" s="421"/>
      <c r="DJ28" s="422" t="str">
        <f t="shared" si="81"/>
        <v xml:space="preserve">    </v>
      </c>
      <c r="DK28" s="113" t="s">
        <v>477</v>
      </c>
      <c r="DL28" s="28"/>
      <c r="DM28" s="28"/>
      <c r="DN28" s="28"/>
      <c r="DO28" s="901"/>
      <c r="DP28" s="888"/>
      <c r="DQ28" s="817"/>
      <c r="DR28" s="818"/>
      <c r="DS28" s="819"/>
      <c r="DT28" s="820"/>
      <c r="DU28" s="124"/>
      <c r="DV28" s="110"/>
      <c r="DX28" s="84"/>
      <c r="DY28" s="84"/>
      <c r="DZ28" s="105"/>
      <c r="EB28" s="84"/>
      <c r="EC28" s="84"/>
      <c r="ED28" s="105"/>
      <c r="EG28" s="19"/>
      <c r="EH28" s="543">
        <f t="shared" si="17"/>
        <v>0</v>
      </c>
      <c r="EI28" s="404">
        <f t="shared" si="18"/>
        <v>0</v>
      </c>
      <c r="EJ28" s="29" t="str">
        <f t="shared" si="19"/>
        <v xml:space="preserve"> </v>
      </c>
      <c r="EK28" s="50"/>
      <c r="EL28" s="29"/>
      <c r="EM28" s="50"/>
      <c r="EN28" s="50"/>
      <c r="EO28" s="50"/>
      <c r="EP28" s="29"/>
    </row>
    <row r="29" spans="1:146" ht="17.25" customHeight="1">
      <c r="A29" s="427">
        <v>26</v>
      </c>
      <c r="B29" s="869" t="s">
        <v>793</v>
      </c>
      <c r="C29" s="911" t="s">
        <v>25</v>
      </c>
      <c r="D29" s="404" t="str">
        <f>DK29</f>
        <v>Пятаєв О.В.</v>
      </c>
      <c r="E29" s="416"/>
      <c r="F29" s="417"/>
      <c r="G29" s="409" t="str">
        <f t="shared" si="65"/>
        <v>7.0.24</v>
      </c>
      <c r="H29" s="407" t="str">
        <f t="shared" si="66"/>
        <v>7.0.24</v>
      </c>
      <c r="I29" s="407" t="str">
        <f t="shared" si="67"/>
        <v>7.0.24</v>
      </c>
      <c r="J29" s="407" t="str">
        <f t="shared" si="68"/>
        <v>0.0.0</v>
      </c>
      <c r="K29" s="407" t="str">
        <f t="shared" si="62"/>
        <v>0.0.0</v>
      </c>
      <c r="L29" s="407" t="str">
        <f t="shared" si="63"/>
        <v>0.0.0</v>
      </c>
      <c r="M29" s="407" t="str">
        <f t="shared" si="64"/>
        <v>0.0.0</v>
      </c>
      <c r="N29" s="408" t="str">
        <f t="shared" si="69"/>
        <v>0.0.0</v>
      </c>
      <c r="O29" s="930">
        <v>17</v>
      </c>
      <c r="P29" s="417">
        <v>42011</v>
      </c>
      <c r="Q29" s="417"/>
      <c r="R29" s="417"/>
      <c r="S29" s="417"/>
      <c r="T29" s="417"/>
      <c r="U29" s="417"/>
      <c r="V29" s="714"/>
      <c r="W29" s="714"/>
      <c r="X29" s="417"/>
      <c r="Y29" s="417"/>
      <c r="Z29" s="714"/>
      <c r="AA29" s="714"/>
      <c r="AB29" s="417"/>
      <c r="AC29" s="417"/>
      <c r="AD29" s="714"/>
      <c r="AE29" s="714"/>
      <c r="AF29" s="417"/>
      <c r="AG29" s="417"/>
      <c r="AH29" s="714"/>
      <c r="AI29" s="714"/>
      <c r="AJ29" s="417"/>
      <c r="AK29" s="417"/>
      <c r="AL29" s="714"/>
      <c r="AM29" s="714"/>
      <c r="AN29" s="417"/>
      <c r="AO29" s="417"/>
      <c r="AP29" s="714"/>
      <c r="AQ29" s="714"/>
      <c r="AR29" s="417"/>
      <c r="AS29" s="417"/>
      <c r="AT29" s="714"/>
      <c r="AU29" s="714"/>
      <c r="AV29" s="417"/>
      <c r="AW29" s="417"/>
      <c r="AX29" s="716"/>
      <c r="AY29" s="716"/>
      <c r="AZ29" s="635"/>
      <c r="BA29" s="635"/>
      <c r="BB29" s="716"/>
      <c r="BC29" s="716"/>
      <c r="BD29" s="635"/>
      <c r="BE29" s="635"/>
      <c r="BF29" s="717"/>
      <c r="BG29" s="717"/>
      <c r="BH29" s="432">
        <f t="shared" si="1"/>
        <v>2544</v>
      </c>
      <c r="BI29" s="432">
        <f t="shared" si="70"/>
        <v>0</v>
      </c>
      <c r="BJ29" s="432">
        <f t="shared" si="71"/>
        <v>0</v>
      </c>
      <c r="BK29" s="432">
        <f t="shared" si="72"/>
        <v>0</v>
      </c>
      <c r="BL29" s="432">
        <f t="shared" si="73"/>
        <v>0</v>
      </c>
      <c r="BM29" s="436">
        <f t="shared" si="74"/>
        <v>0</v>
      </c>
      <c r="BN29" s="462">
        <v>0.65</v>
      </c>
      <c r="BO29" s="427">
        <f t="shared" si="3"/>
        <v>28</v>
      </c>
      <c r="BP29" s="419"/>
      <c r="BQ29" s="700"/>
      <c r="BR29" s="419"/>
      <c r="BS29" s="700"/>
      <c r="BT29" s="700"/>
      <c r="BU29" s="700"/>
      <c r="BV29" s="427">
        <f t="shared" si="75"/>
        <v>30</v>
      </c>
      <c r="BW29" s="1182">
        <v>18</v>
      </c>
      <c r="BX29" s="427">
        <v>10</v>
      </c>
      <c r="BY29" s="419"/>
      <c r="BZ29" s="432"/>
      <c r="CA29" s="419"/>
      <c r="CB29" s="427"/>
      <c r="CC29" s="419"/>
      <c r="CD29" s="427"/>
      <c r="CE29" s="404">
        <f>IF(OR(C29=0,CD29="Д"),0,IF(AND(C29&gt;0,E29=0),VLOOKUP(C29,звания!A:B,2,FALSE)/((EOMONTH($G$3,0)+1)-$G$3)*BO29+VLOOKUP(C29,звания!A:B,2,FALSE)/((EOMONTH($G$3,0)+1)-$G$3)*BR29+VLOOKUP(C29,звания!A:B,2,FALSE)/((EOMONTH($G$3,0)+1)-$G$3)*BU29,IF(AND(C29&gt;0,E29&gt;0,F29&gt;=$G$3,BO29=(EOMONTH($G$3,0)+1)-$G$3),(VLOOKUP(E29,звания!A:B,2,FALSE)/(EOMONTH($G$3,0)-$G$3+1))*(F29-$G$3)+(VLOOKUP(C29,звания!A:B,2,FALSE)/(EOMONTH($G$3,0)-$G$3+1))*((EOMONTH($G$3,0)-$G$3+1)-(F29-$G$3)),IF(AND(C29&gt;0,E29&gt;0,F29&gt;$G$3,BO29&lt;(EOMONTH($G$3,0)+1)-$G$3,BO29&lt;&gt;0),VLOOKUP(E29,звания!A:B,2,FALSE)/((EOMONTH($G$3,0)+1)-$G$3)*((F29-$G$3)-(((EOMONTH($G$3,0)+1)-$G$3)-BO29-BU29-BR29))+VLOOKUP(C29,звания!A:B,2,FALSE)/((EOMONTH($G$3,0)+1)-$G$3)*(((EOMONTH($G$3,0)+1)-F29)),IF(F29&lt;$G$3,(VLOOKUP(C29,звания!A:B,2,FALSE)-VLOOKUP(E29,звания!A:B,2,FALSE))/((EOMONTH($BN$3,0)+1)-$BN$3)*(EOMONTH($BN$3,0)+1-F29)+VLOOKUP(C29,звания!A:B,2,FALSE)/((EOMONTH($G$3,0)+1)-$G$3)*BO29+VLOOKUP(C29,звания!A:B,2,FALSE)/((EOMONTH($G$3,0)+1)-$G$3)*BU29+VLOOKUP(C29,звания!A:B,2,FALSE)/((EOMONTH($G$3,0)+1)-$G$3)*BR29,0)))))</f>
        <v>1200</v>
      </c>
      <c r="CF29" s="404">
        <f>IF(OR(CD29="Д",C29=0),0,IF(B29="Виключений зі списків",IF(BS29=0,(VLOOKUP(O29,звания!$D$2:$E$62,2,FALSE))/(EOMONTH($B$3,0)+1-$B$3)*BO29+(VLOOKUP(BQ29,звания!$D$2:$E$62,2,FALSE))/(EOMONTH($B$3,0)+1-$B$3)*BR29,(((VLOOKUP(O29,звания!$D$2:$E$62,2,FALSE))/(EOMONTH($B$3,0)+1-$B$3))*BO29)+(VLOOKUP(BQ29,звания!$D$2:$E$62,2,FALSE))/(EOMONTH($B$3,0)+1-$B$3)*BR29+(VLOOKUP(BS29,звания!$D$2:$E$62,2,FALSE))/(EOMONTH($B$3,0)+1-$B$3)*BU29),IF(BS29=0,(VLOOKUP(O29,звания!$D$2:$E$62,2,FALSE))/(EOMONTH($G$3,0)+1-$G$3)*BO29+(VLOOKUP(BQ29,звания!$D$2:$E$62,2,FALSE))/(EOMONTH($G$3,0)+1-$G$3)*BR29,(((VLOOKUP(O29,звания!$D$2:$E$62,2,FALSE))/(EOMONTH($G$3,0)+1-$G$3))*BO29)+(VLOOKUP(BQ29,звания!$D$2:$E$62,2,FALSE))/(EOMONTH($G$3,0)+1-$G$3)*BR29+(VLOOKUP(BS29,звания!$D$2:$E$62,2,FALSE))/(EOMONTH($G$3,0)+1-$G$3)*BU29+IF(BT29=0,0,(VLOOKUP(BS29,звания!$D$2:$E$62,2,FALSE))/(EOMONTH($BN$3,0)+1-$BN$3)*BT29-(VLOOKUP(O29,звания!$D$2:$E$62,2,FALSE))/(EOMONTH($BN$3,0)+1-$BN$3)*BT29))))</f>
        <v>4090</v>
      </c>
      <c r="CG29" s="404">
        <f t="shared" si="61"/>
        <v>1587</v>
      </c>
      <c r="CH29" s="404">
        <f>IF(BW29=0,CF29*BX29%,IF(BW29&gt;0,((VLOOKUP(O29,звания!$D$2:$E$62,2,FALSE)/(EOMONTH($G$3,0)+1-$G$3)*BW29)*BX29%)))</f>
        <v>262.93</v>
      </c>
      <c r="CI29" s="404">
        <f>IF(BY29=0,CF29*BZ29%,IF(BY29&gt;0,(VLOOKUP(O29,звания!$D$2:$E$62,2,FALSE)/(EOMONTH($G$3,0)+1-$G$3)*BO29)*BZ29%)+(VLOOKUP(BS29,звания!$D$2:$E$62,2,FALSE)/(EOMONTH($G$3,0)+1-$G$3)*BU29)*BZ29%)</f>
        <v>0</v>
      </c>
      <c r="CJ29" s="404">
        <f>IF(CA29=0,CF29*CB29%,IF(CA29&gt;0,(VLOOKUP(O29,звания!$D$2:$E$62,2,FALSE)/(EOMONTH($G$3,0)+1-$G$3)*BO29)*CB29%)+(VLOOKUP(BS29,звания!$D$2:$E$62,2,FALSE)/(EOMONTH($G$3,0)+1-$G$3)*BU29)*CB29%)</f>
        <v>0</v>
      </c>
      <c r="CK29" s="404">
        <f>IF(CD29="Д",0,IF(CC29=0,CF29*CD29%,IF(CC29&gt;0,(VLOOKUP(O29,звания!$D$2:$E$62,2,FALSE)/(EOMONTH($G$3,0)+1-$G$3)*BO29)*CD29%)+(VLOOKUP(BS29,звания!$D$2:$E$62,2,FALSE)/(EOMONTH($G$3,0)+1-$G$3)*BU29)*CD29%))</f>
        <v>0</v>
      </c>
      <c r="CL29" s="404">
        <f>IF(BR29&gt;0,((VLOOKUP(C29,звания!$A$2:$B$62,2,FALSE)/(EOMONTH($G$3,0)+1-$G$3)*BO29+VLOOKUP(O29,звания!$D$2:$E$62,2,FALSE)/(EOMONTH($G$3,0)+1-$G$3)*BO29+(VLOOKUP(C29,звания!$A$2:$B$62,2,FALSE)/(EOMONTH($G$3,0)+1-$G$3)*BO29+VLOOKUP(O29,звания!$D$2:$E$62,2,FALSE)/(EOMONTH($G$3,0)+1-$G$3)*BO29)*BV29%)*BN29)+(VLOOKUP(C29,звания!$A$2:$B$62,2,FALSE)/(EOMONTH($G$3,0)+1-$G$3)*BU29+VLOOKUP(BS29,звания!$D$2:$E$62,2,FALSE)/(EOMONTH($G$3,0)+1-$G$3)*BU29+(VLOOKUP(C29,звания!$A$2:$B$62,2,FALSE)/(EOMONTH($G$3,0)+1-$G$3)*BU29+VLOOKUP(BS29,звания!$D$2:$E$62,2,FALSE)/(EOMONTH($G$3,0)+1-$G$3)*BU29)*BV29%)*BN29,(CE29+CF29+CG29)*BN29)</f>
        <v>4470.05</v>
      </c>
      <c r="CM29" s="404"/>
      <c r="CN29" s="404"/>
      <c r="CO29" s="432">
        <f t="shared" si="11"/>
        <v>3</v>
      </c>
      <c r="CP29" s="638"/>
      <c r="CQ29" s="637">
        <f>IF(CF29=0,0,IF((SUM(BH29:BM29)&gt;360),(VLOOKUP(O29,звания!$F$2:$G$62,2,FALSE))/100,VLOOKUP(O29,звания!$F$2:$H$62,3,FALSE)/100))</f>
        <v>2.17</v>
      </c>
      <c r="CR29" s="617">
        <f>IF(B29="Виключений зі списків",IF(AND(BU29=0,360-BH29&lt;0),(VLOOKUP(O29,звания!$D$2:$E$62,2,FALSE))/(EOMONTH($B$3,0)+1-$B$3)*BO29*CQ29,IF(AND(360-BH29&gt;=0,360-BH29&lt;(EOMONTH($B$3,0)+1-$B$3)),(CF29/(EOMONTH($B$3,0)-$B$3+1)*(360-BH29))*CQ29+(CF29/(EOMONTH($B$3,0)-$B$3+1)*((EOMONTH($B$3,0)-$B$3+1)-(360-BH29)))*VLOOKUP(O29,звания!$F$2:$H$62,2,FALSE)/100,((((VLOOKUP(O29,звания!$D$2:$E$62,2,FALSE))/(EOMONTH($B$3,0)+1-$B$3)*BO29*CQ29+(VLOOKUP(BS29,звания!$D$2:$E$62,2,FALSE))/(EOMONTH($B$3,0)+1-$B$3)*BU29*(VLOOKUP(BS29,звания!$F$2:$G$62,2,FALSE)*0.01)+(IF(BT29=0,0,(VLOOKUP(BS29,звания!$D$2:$E$62,2,FALSE)/(EOMONTH($G$3,0)+1-$G$3)*BT29*(VLOOKUP(BS29,звания!$F$2:$G$62,2,FALSE)))*0.01-(VLOOKUP(O29,звания!$D$2:$E$62,2,FALSE)/(EOMONTH($G$3,0)+1-$G$3)*BT29*(VLOOKUP(O29,звания!$F$2:$G$62,2,FALSE)))*0.01)))))/100*(100-CP29))),(IF(AND(BU29=0,360-BH29&lt;0,CP29=0),(VLOOKUP(O29,звания!$D$2:$E$62,2,FALSE))/(EOMONTH($G$3,0)+1-$G$3)*BO29*CQ29,IF(AND(360-BH29&gt;=0,360-BH29&lt;(EOMONTH($G$3,0)+1-$G$3)),(CF29/(EOMONTH($G$3,0)-$G$3+1)*(360-BH29))*CQ29+(CF29/(EOMONTH($G$3,0)-$G$3+1)*((EOMONTH($G$3,0)-$G$3+1)-(360-BH29)))*VLOOKUP(O29,звания!$F$2:$H$62,2,FALSE)/100,((((VLOOKUP(O29,звания!$D$2:$E$62,2,FALSE))/(EOMONTH($G$3,0)+1-$G$3)*BO29*CQ29+(VLOOKUP(BS29,звания!$D$2:$E$62,2,FALSE))/(EOMONTH($G$3,0)+1-$G$3)*BU29*(VLOOKUP(BS29,звания!$F$2:$G$62,2,FALSE)*0.01)))/100*(100-CP29)+(IF(BT29=0,0,(VLOOKUP(BS29,звания!$D$2:$E$62,2,FALSE)/(EOMONTH($BN$3,0)+1-$BN$3)*BT29*(VLOOKUP(BS29,звания!$F$2:$G$62,2,FALSE)))*0.01-(VLOOKUP(O29,звания!$D$2:$E$62,2,FALSE)/(EOMONTH($BN$3,0)+1-$BN$3)*BT29*(VLOOKUP(O29,звания!$F$2:$G$62,2,FALSE)))*0.01)))))))</f>
        <v>8875.2999999999993</v>
      </c>
      <c r="CS29" s="416">
        <f t="shared" si="76"/>
        <v>20485.28</v>
      </c>
      <c r="CT29" s="403"/>
      <c r="CU29" s="403"/>
      <c r="CV29" s="404">
        <f t="shared" si="12"/>
        <v>672.35</v>
      </c>
      <c r="CW29" s="426">
        <f t="shared" si="77"/>
        <v>21157.63</v>
      </c>
      <c r="CX29" s="404">
        <f t="shared" si="78"/>
        <v>3808.37</v>
      </c>
      <c r="CY29" s="1174">
        <v>5</v>
      </c>
      <c r="CZ29" s="404">
        <f t="shared" si="8"/>
        <v>260.69</v>
      </c>
      <c r="DA29" s="404"/>
      <c r="DB29" s="403"/>
      <c r="DC29" s="404"/>
      <c r="DD29" s="426">
        <f t="shared" si="57"/>
        <v>4069.06</v>
      </c>
      <c r="DE29" s="426">
        <f t="shared" si="79"/>
        <v>4506.76</v>
      </c>
      <c r="DF29" s="404">
        <f t="shared" si="80"/>
        <v>3808.37</v>
      </c>
      <c r="DG29" s="426">
        <f t="shared" si="58"/>
        <v>20896.939999999999</v>
      </c>
      <c r="DH29" s="426">
        <f t="shared" si="59"/>
        <v>0</v>
      </c>
      <c r="DI29" s="421"/>
      <c r="DJ29" s="422" t="str">
        <f t="shared" si="81"/>
        <v xml:space="preserve">30 від 01.03   </v>
      </c>
      <c r="DK29" s="113" t="s">
        <v>920</v>
      </c>
      <c r="DL29" s="28" t="s">
        <v>921</v>
      </c>
      <c r="DM29" s="28" t="s">
        <v>874</v>
      </c>
      <c r="DN29" s="28" t="s">
        <v>922</v>
      </c>
      <c r="DO29" s="900">
        <v>3441507357</v>
      </c>
      <c r="DP29" s="888"/>
      <c r="DQ29" s="817"/>
      <c r="DR29" s="818"/>
      <c r="DS29" s="825"/>
      <c r="DT29" s="820"/>
      <c r="DU29" s="400"/>
      <c r="DV29" s="110"/>
      <c r="DX29" s="84"/>
      <c r="DY29" s="84"/>
      <c r="DZ29" s="105"/>
      <c r="EH29" s="543">
        <f t="shared" si="17"/>
        <v>1</v>
      </c>
      <c r="EI29" s="404" t="str">
        <f t="shared" si="18"/>
        <v>ст.л-т</v>
      </c>
      <c r="EJ29" s="29" t="str">
        <f t="shared" si="19"/>
        <v>Пятаєв О.В.</v>
      </c>
      <c r="EK29" s="50"/>
      <c r="EL29" s="29"/>
      <c r="EM29" s="50"/>
      <c r="EN29" s="50"/>
      <c r="EO29" s="50"/>
      <c r="EP29" s="29"/>
    </row>
    <row r="30" spans="1:146" ht="17.25" hidden="1" customHeight="1">
      <c r="A30" s="402">
        <v>27</v>
      </c>
      <c r="B30" s="869"/>
      <c r="C30" s="911"/>
      <c r="D30" s="403">
        <f>DK30</f>
        <v>0</v>
      </c>
      <c r="E30" s="416"/>
      <c r="F30" s="417"/>
      <c r="G30" s="406" t="str">
        <f t="shared" si="65"/>
        <v>0.0.0</v>
      </c>
      <c r="H30" s="407" t="str">
        <f t="shared" si="66"/>
        <v>0.0.0</v>
      </c>
      <c r="I30" s="407" t="str">
        <f t="shared" si="67"/>
        <v>0.0.0</v>
      </c>
      <c r="J30" s="407" t="str">
        <f t="shared" si="68"/>
        <v>0.0.0</v>
      </c>
      <c r="K30" s="407" t="str">
        <f>CONCATENATE(INT(BJ30/360),".",MOD(INT(BJ30/30),12),".",MOD(INT(BJ30),30))</f>
        <v>0.0.0</v>
      </c>
      <c r="L30" s="407" t="str">
        <f>CONCATENATE(INT(BK30/360),".",MOD(INT(BK30/30),12),".",MOD(INT(BK30),30))</f>
        <v>0.0.0</v>
      </c>
      <c r="M30" s="407" t="str">
        <f>CONCATENATE(INT(BL30/360),".",MOD(INT(BL30/30),12),".",MOD(INT(BL30),30))</f>
        <v>0.0.0</v>
      </c>
      <c r="N30" s="408" t="str">
        <f t="shared" si="69"/>
        <v>0.0.0</v>
      </c>
      <c r="O30" s="930"/>
      <c r="P30" s="417"/>
      <c r="Q30" s="417"/>
      <c r="R30" s="417"/>
      <c r="S30" s="417"/>
      <c r="T30" s="417"/>
      <c r="U30" s="417"/>
      <c r="V30" s="714"/>
      <c r="W30" s="714"/>
      <c r="X30" s="417"/>
      <c r="Y30" s="417"/>
      <c r="Z30" s="714"/>
      <c r="AA30" s="714"/>
      <c r="AB30" s="417"/>
      <c r="AC30" s="417"/>
      <c r="AD30" s="714"/>
      <c r="AE30" s="714"/>
      <c r="AF30" s="417"/>
      <c r="AG30" s="417"/>
      <c r="AH30" s="714"/>
      <c r="AI30" s="714"/>
      <c r="AJ30" s="417"/>
      <c r="AK30" s="417"/>
      <c r="AL30" s="714"/>
      <c r="AM30" s="714"/>
      <c r="AN30" s="417"/>
      <c r="AO30" s="417"/>
      <c r="AP30" s="714"/>
      <c r="AQ30" s="714"/>
      <c r="AR30" s="417"/>
      <c r="AS30" s="417"/>
      <c r="AT30" s="714"/>
      <c r="AU30" s="714"/>
      <c r="AV30" s="417"/>
      <c r="AW30" s="417"/>
      <c r="AX30" s="716"/>
      <c r="AY30" s="716"/>
      <c r="AZ30" s="635"/>
      <c r="BA30" s="635"/>
      <c r="BB30" s="716"/>
      <c r="BC30" s="716"/>
      <c r="BD30" s="635"/>
      <c r="BE30" s="635"/>
      <c r="BF30" s="717"/>
      <c r="BG30" s="717"/>
      <c r="BH30" s="432">
        <f t="shared" si="1"/>
        <v>0</v>
      </c>
      <c r="BI30" s="432">
        <f t="shared" si="70"/>
        <v>0</v>
      </c>
      <c r="BJ30" s="432">
        <f t="shared" si="71"/>
        <v>0</v>
      </c>
      <c r="BK30" s="432">
        <f t="shared" si="72"/>
        <v>0</v>
      </c>
      <c r="BL30" s="432">
        <f t="shared" si="73"/>
        <v>0</v>
      </c>
      <c r="BM30" s="436">
        <f t="shared" si="74"/>
        <v>0</v>
      </c>
      <c r="BN30" s="462">
        <v>0.65</v>
      </c>
      <c r="BO30" s="427">
        <f t="shared" si="3"/>
        <v>0</v>
      </c>
      <c r="BP30" s="419"/>
      <c r="BQ30" s="700"/>
      <c r="BR30" s="419"/>
      <c r="BS30" s="700"/>
      <c r="BT30" s="700"/>
      <c r="BU30" s="700"/>
      <c r="BV30" s="427">
        <f t="shared" si="75"/>
        <v>0</v>
      </c>
      <c r="BW30" s="419"/>
      <c r="BX30" s="781"/>
      <c r="BY30" s="700"/>
      <c r="BZ30" s="432"/>
      <c r="CA30" s="700"/>
      <c r="CB30" s="432"/>
      <c r="CC30" s="700"/>
      <c r="CD30" s="432"/>
      <c r="CE30" s="404">
        <f>IF(OR(C30=0,CD30="Д"),0,IF(AND(C30&gt;0,E30=0),VLOOKUP(C30,звания!A:B,2,FALSE)/((EOMONTH($G$3,0)+1)-$G$3)*BO30+VLOOKUP(C30,звания!A:B,2,FALSE)/((EOMONTH($G$3,0)+1)-$G$3)*BR30+VLOOKUP(C30,звания!A:B,2,FALSE)/((EOMONTH($G$3,0)+1)-$G$3)*BU30,IF(AND(C30&gt;0,E30&gt;0,F30&gt;=$G$3,BO30=(EOMONTH($G$3,0)+1)-$G$3),(VLOOKUP(E30,звания!A:B,2,FALSE)/(EOMONTH($G$3,0)-$G$3+1))*(F30-$G$3)+(VLOOKUP(C30,звания!A:B,2,FALSE)/(EOMONTH($G$3,0)-$G$3+1))*((EOMONTH($G$3,0)-$G$3+1)-(F30-$G$3)),IF(AND(C30&gt;0,E30&gt;0,F30&gt;$G$3,BO30&lt;(EOMONTH($G$3,0)+1)-$G$3,BO30&lt;&gt;0),VLOOKUP(E30,звания!A:B,2,FALSE)/((EOMONTH($G$3,0)+1)-$G$3)*((F30-$G$3)-(((EOMONTH($G$3,0)+1)-$G$3)-BO30-BU30-BR30))+VLOOKUP(C30,звания!A:B,2,FALSE)/((EOMONTH($G$3,0)+1)-$G$3)*(((EOMONTH($G$3,0)+1)-F30)),IF(F30&lt;$G$3,(VLOOKUP(C30,звания!A:B,2,FALSE)-VLOOKUP(E30,звания!A:B,2,FALSE))/((EOMONTH($BN$3,0)+1)-$BN$3)*(EOMONTH($BN$3,0)+1-F30)+VLOOKUP(C30,звания!A:B,2,FALSE)/((EOMONTH($G$3,0)+1)-$G$3)*BO30+VLOOKUP(C30,звания!A:B,2,FALSE)/((EOMONTH($G$3,0)+1)-$G$3)*BU30+VLOOKUP(C30,звания!A:B,2,FALSE)/((EOMONTH($G$3,0)+1)-$G$3)*BR30,0)))))</f>
        <v>0</v>
      </c>
      <c r="CF30" s="404">
        <f>IF(OR(CD30="Д",C30=0),0,IF(B30="Виключений зі списків",IF(BS30=0,(VLOOKUP(O30,звания!$D$2:$E$62,2,FALSE))/(EOMONTH($B$3,0)+1-$B$3)*BO30+(VLOOKUP(BQ30,звания!$D$2:$E$62,2,FALSE))/(EOMONTH($B$3,0)+1-$B$3)*BR30,(((VLOOKUP(O30,звания!$D$2:$E$62,2,FALSE))/(EOMONTH($B$3,0)+1-$B$3))*BO30)+(VLOOKUP(BQ30,звания!$D$2:$E$62,2,FALSE))/(EOMONTH($B$3,0)+1-$B$3)*BR30+(VLOOKUP(BS30,звания!$D$2:$E$62,2,FALSE))/(EOMONTH($B$3,0)+1-$B$3)*BU30),IF(BS30=0,(VLOOKUP(O30,звания!$D$2:$E$62,2,FALSE))/(EOMONTH($G$3,0)+1-$G$3)*BO30+(VLOOKUP(BQ30,звания!$D$2:$E$62,2,FALSE))/(EOMONTH($G$3,0)+1-$G$3)*BR30,(((VLOOKUP(O30,звания!$D$2:$E$62,2,FALSE))/(EOMONTH($G$3,0)+1-$G$3))*BO30)+(VLOOKUP(BQ30,звания!$D$2:$E$62,2,FALSE))/(EOMONTH($G$3,0)+1-$G$3)*BR30+(VLOOKUP(BS30,звания!$D$2:$E$62,2,FALSE))/(EOMONTH($G$3,0)+1-$G$3)*BU30+IF(BT30=0,0,(VLOOKUP(BS30,звания!$D$2:$E$62,2,FALSE))/(EOMONTH($BN$3,0)+1-$BN$3)*BT30-(VLOOKUP(O30,звания!$D$2:$E$62,2,FALSE))/(EOMONTH($BN$3,0)+1-$BN$3)*BT30))))</f>
        <v>0</v>
      </c>
      <c r="CG30" s="404">
        <f t="shared" si="61"/>
        <v>0</v>
      </c>
      <c r="CH30" s="404">
        <f>IF(BW30=0,CF30*BX30%,IF(BW30&gt;0,((VLOOKUP(O30,звания!$D$2:$E$62,2,FALSE)/(EOMONTH($G$3,0)+1-$G$3)*BW30)*BX30%)))</f>
        <v>0</v>
      </c>
      <c r="CI30" s="404">
        <f>IF(BY30=0,CF30*BZ30%,IF(BY30&gt;0,(VLOOKUP(O30,звания!$D$2:$E$62,2,FALSE)/(EOMONTH($G$3,0)+1-$G$3)*BO30)*BZ30%)+(VLOOKUP(BS30,звания!$D$2:$E$62,2,FALSE)/(EOMONTH($G$3,0)+1-$G$3)*BU30)*BZ30%)</f>
        <v>0</v>
      </c>
      <c r="CJ30" s="404">
        <f>IF(CA30=0,CF30*CB30%,IF(CA30&gt;0,(VLOOKUP(O30,звания!$D$2:$E$62,2,FALSE)/(EOMONTH($G$3,0)+1-$G$3)*BO30)*CB30%)+(VLOOKUP(BS30,звания!$D$2:$E$62,2,FALSE)/(EOMONTH($G$3,0)+1-$G$3)*BU30)*CB30%)</f>
        <v>0</v>
      </c>
      <c r="CK30" s="404">
        <f>IF(CD30="Д",0,IF(CC30=0,CF30*CD30%,IF(CC30&gt;0,(VLOOKUP(O30,звания!$D$2:$E$62,2,FALSE)/(EOMONTH($G$3,0)+1-$G$3)*BO30)*CD30%)+(VLOOKUP(BS30,звания!$D$2:$E$62,2,FALSE)/(EOMONTH($G$3,0)+1-$G$3)*BU30)*CD30%))</f>
        <v>0</v>
      </c>
      <c r="CL30" s="404">
        <f>IF(BR30&gt;0,((VLOOKUP(C30,звания!$A$2:$B$62,2,FALSE)/(EOMONTH($G$3,0)+1-$G$3)*BO30+VLOOKUP(O30,звания!$D$2:$E$62,2,FALSE)/(EOMONTH($G$3,0)+1-$G$3)*BO30+(VLOOKUP(C30,звания!$A$2:$B$62,2,FALSE)/(EOMONTH($G$3,0)+1-$G$3)*BO30+VLOOKUP(O30,звания!$D$2:$E$62,2,FALSE)/(EOMONTH($G$3,0)+1-$G$3)*BO30)*BV30%)*BN30)+(VLOOKUP(C30,звания!$A$2:$B$62,2,FALSE)/(EOMONTH($G$3,0)+1-$G$3)*BU30+VLOOKUP(BS30,звания!$D$2:$E$62,2,FALSE)/(EOMONTH($G$3,0)+1-$G$3)*BU30+(VLOOKUP(C30,звания!$A$2:$B$62,2,FALSE)/(EOMONTH($G$3,0)+1-$G$3)*BU30+VLOOKUP(BS30,звания!$D$2:$E$62,2,FALSE)/(EOMONTH($G$3,0)+1-$G$3)*BU30)*BV30%)*BN30,(CE30+CF30+CG30)*BN30)</f>
        <v>0</v>
      </c>
      <c r="CM30" s="404"/>
      <c r="CN30" s="404"/>
      <c r="CO30" s="432">
        <f t="shared" si="11"/>
        <v>0</v>
      </c>
      <c r="CP30" s="432"/>
      <c r="CQ30" s="637">
        <f>IF(CF30=0,0,IF((SUM(BH30:BM30)&gt;360),(VLOOKUP(O30,звания!$F$2:$G$62,2,FALSE))/100,VLOOKUP(O30,звания!$F$2:$H$62,3,FALSE)/100))</f>
        <v>0</v>
      </c>
      <c r="CR30" s="617">
        <f>IF(B30="Виключений зі списків",IF(AND(BU30=0,360-BH30&lt;0),(VLOOKUP(O30,звания!$D$2:$E$62,2,FALSE))/(EOMONTH($B$3,0)+1-$B$3)*BO30*CQ30,IF(AND(360-BH30&gt;=0,360-BH30&lt;(EOMONTH($B$3,0)+1-$B$3)),(CF30/(EOMONTH($B$3,0)-$B$3+1)*(360-BH30))*CQ30+(CF30/(EOMONTH($B$3,0)-$B$3+1)*((EOMONTH($B$3,0)-$B$3+1)-(360-BH30)))*VLOOKUP(O30,звания!$F$2:$H$62,2,FALSE)/100,((((VLOOKUP(O30,звания!$D$2:$E$62,2,FALSE))/(EOMONTH($B$3,0)+1-$B$3)*BO30*CQ30+(VLOOKUP(BS30,звания!$D$2:$E$62,2,FALSE))/(EOMONTH($B$3,0)+1-$B$3)*BU30*(VLOOKUP(BS30,звания!$F$2:$G$62,2,FALSE)*0.01)+(IF(BT30=0,0,(VLOOKUP(BS30,звания!$D$2:$E$62,2,FALSE)/(EOMONTH($G$3,0)+1-$G$3)*BT30*(VLOOKUP(BS30,звания!$F$2:$G$62,2,FALSE)))*0.01-(VLOOKUP(O30,звания!$D$2:$E$62,2,FALSE)/(EOMONTH($G$3,0)+1-$G$3)*BT30*(VLOOKUP(O30,звания!$F$2:$G$62,2,FALSE)))*0.01)))))/100*(100-CP30))),(IF(AND(BU30=0,360-BH30&lt;0,CP30=0),(VLOOKUP(O30,звания!$D$2:$E$62,2,FALSE))/(EOMONTH($G$3,0)+1-$G$3)*BO30*CQ30,IF(AND(360-BH30&gt;=0,360-BH30&lt;(EOMONTH($G$3,0)+1-$G$3)),(CF30/(EOMONTH($G$3,0)-$G$3+1)*(360-BH30))*CQ30+(CF30/(EOMONTH($G$3,0)-$G$3+1)*((EOMONTH($G$3,0)-$G$3+1)-(360-BH30)))*VLOOKUP(O30,звания!$F$2:$H$62,2,FALSE)/100,((((VLOOKUP(O30,звания!$D$2:$E$62,2,FALSE))/(EOMONTH($G$3,0)+1-$G$3)*BO30*CQ30+(VLOOKUP(BS30,звания!$D$2:$E$62,2,FALSE))/(EOMONTH($G$3,0)+1-$G$3)*BU30*(VLOOKUP(BS30,звания!$F$2:$G$62,2,FALSE)*0.01)))/100*(100-CP30)+(IF(BT30=0,0,(VLOOKUP(BS30,звания!$D$2:$E$62,2,FALSE)/(EOMONTH($BN$3,0)+1-$BN$3)*BT30*(VLOOKUP(BS30,звания!$F$2:$G$62,2,FALSE)))*0.01-(VLOOKUP(O30,звания!$D$2:$E$62,2,FALSE)/(EOMONTH($BN$3,0)+1-$BN$3)*BT30*(VLOOKUP(O30,звания!$F$2:$G$62,2,FALSE)))*0.01)))))))</f>
        <v>0</v>
      </c>
      <c r="CS30" s="416">
        <f t="shared" si="76"/>
        <v>0</v>
      </c>
      <c r="CT30" s="403"/>
      <c r="CU30" s="403"/>
      <c r="CV30" s="403">
        <f t="shared" si="12"/>
        <v>0</v>
      </c>
      <c r="CW30" s="556">
        <f t="shared" si="77"/>
        <v>0</v>
      </c>
      <c r="CX30" s="403">
        <f t="shared" si="78"/>
        <v>0</v>
      </c>
      <c r="CY30" s="403"/>
      <c r="CZ30" s="404">
        <f t="shared" si="8"/>
        <v>0</v>
      </c>
      <c r="DA30" s="403"/>
      <c r="DB30" s="403"/>
      <c r="DC30" s="403"/>
      <c r="DD30" s="421">
        <f t="shared" si="57"/>
        <v>0</v>
      </c>
      <c r="DE30" s="421">
        <f t="shared" si="79"/>
        <v>0</v>
      </c>
      <c r="DF30" s="403">
        <f t="shared" si="80"/>
        <v>0</v>
      </c>
      <c r="DG30" s="421">
        <f t="shared" si="58"/>
        <v>0</v>
      </c>
      <c r="DH30" s="421">
        <f t="shared" si="59"/>
        <v>0</v>
      </c>
      <c r="DI30" s="421"/>
      <c r="DJ30" s="422" t="str">
        <f t="shared" si="81"/>
        <v xml:space="preserve">    </v>
      </c>
      <c r="DK30" s="113"/>
      <c r="DL30" s="28"/>
      <c r="DM30" s="28"/>
      <c r="DN30" s="28"/>
      <c r="DO30" s="903"/>
      <c r="DP30" s="888"/>
      <c r="DQ30" s="817"/>
      <c r="DR30" s="818"/>
      <c r="DS30" s="819"/>
      <c r="DT30" s="820"/>
      <c r="DU30" s="124"/>
      <c r="DV30" s="110"/>
      <c r="DX30" s="84"/>
      <c r="DY30" s="84"/>
      <c r="DZ30" s="105"/>
      <c r="EB30" s="84"/>
      <c r="EC30" s="84"/>
      <c r="ED30" s="105"/>
      <c r="EH30" s="543">
        <f t="shared" si="17"/>
        <v>0</v>
      </c>
      <c r="EI30" s="404">
        <f t="shared" si="18"/>
        <v>0</v>
      </c>
      <c r="EJ30" s="29">
        <f t="shared" si="19"/>
        <v>0</v>
      </c>
      <c r="EK30" s="50"/>
      <c r="EL30" s="29"/>
      <c r="EM30" s="50"/>
      <c r="EN30" s="50"/>
      <c r="EO30" s="50"/>
      <c r="EP30" s="29"/>
    </row>
    <row r="31" spans="1:146" ht="17.25" customHeight="1">
      <c r="A31" s="427">
        <v>28</v>
      </c>
      <c r="B31" s="869" t="s">
        <v>794</v>
      </c>
      <c r="C31" s="911" t="s">
        <v>707</v>
      </c>
      <c r="D31" s="404" t="str">
        <f>DK31</f>
        <v>Захарчук Т.А.</v>
      </c>
      <c r="E31" s="416"/>
      <c r="F31" s="417"/>
      <c r="G31" s="409" t="str">
        <f t="shared" si="65"/>
        <v>5.0.0</v>
      </c>
      <c r="H31" s="407" t="str">
        <f t="shared" ref="H31:H46" si="82">CONCATENATE(INT((BH31)/360),".",INT(MOD((BH31),360)/30),".",MOD(MOD((BH31),360),30))</f>
        <v>5.0.0</v>
      </c>
      <c r="I31" s="407" t="str">
        <f t="shared" si="67"/>
        <v>5.0.0</v>
      </c>
      <c r="J31" s="407" t="str">
        <f t="shared" ref="J31:J72" si="83">CONCATENATE(INT(BI31/360),".",MOD(INT(BI31/30),12),".",MOD(INT(BI31),30))</f>
        <v>0.0.0</v>
      </c>
      <c r="K31" s="407" t="str">
        <f t="shared" ref="K31:K72" si="84">CONCATENATE(INT(BJ31/360),".",MOD(INT(BJ31/30),12),".",MOD(INT(BJ31),30))</f>
        <v>0.0.0</v>
      </c>
      <c r="L31" s="407" t="str">
        <f t="shared" ref="L31:L72" si="85">CONCATENATE(INT(BK31/360),".",MOD(INT(BK31/30),12),".",MOD(INT(BK31),30))</f>
        <v>0.0.0</v>
      </c>
      <c r="M31" s="407" t="str">
        <f t="shared" ref="M31:M72" si="86">CONCATENATE(INT(BL31/360),".",MOD(INT(BL31/30),12),".",MOD(INT(BL31),30))</f>
        <v>0.0.0</v>
      </c>
      <c r="N31" s="408" t="str">
        <f t="shared" si="69"/>
        <v>0.0.0</v>
      </c>
      <c r="O31" s="930">
        <v>8</v>
      </c>
      <c r="P31" s="417">
        <v>42767</v>
      </c>
      <c r="Q31" s="417"/>
      <c r="R31" s="417"/>
      <c r="S31" s="417"/>
      <c r="T31" s="417"/>
      <c r="U31" s="417"/>
      <c r="V31" s="714"/>
      <c r="W31" s="714"/>
      <c r="X31" s="417"/>
      <c r="Y31" s="417"/>
      <c r="Z31" s="714"/>
      <c r="AA31" s="714"/>
      <c r="AB31" s="417"/>
      <c r="AC31" s="417"/>
      <c r="AD31" s="714"/>
      <c r="AE31" s="714"/>
      <c r="AF31" s="417"/>
      <c r="AG31" s="417"/>
      <c r="AH31" s="714"/>
      <c r="AI31" s="714"/>
      <c r="AJ31" s="417"/>
      <c r="AK31" s="417"/>
      <c r="AL31" s="714"/>
      <c r="AM31" s="714"/>
      <c r="AN31" s="417"/>
      <c r="AO31" s="417"/>
      <c r="AP31" s="714"/>
      <c r="AQ31" s="714"/>
      <c r="AR31" s="417"/>
      <c r="AS31" s="417"/>
      <c r="AT31" s="714"/>
      <c r="AU31" s="714"/>
      <c r="AV31" s="417"/>
      <c r="AW31" s="417"/>
      <c r="AX31" s="716"/>
      <c r="AY31" s="716"/>
      <c r="AZ31" s="635"/>
      <c r="BA31" s="635"/>
      <c r="BB31" s="716"/>
      <c r="BC31" s="716"/>
      <c r="BD31" s="635"/>
      <c r="BE31" s="635"/>
      <c r="BF31" s="717"/>
      <c r="BG31" s="717"/>
      <c r="BH31" s="432">
        <f t="shared" si="1"/>
        <v>1800</v>
      </c>
      <c r="BI31" s="432">
        <f t="shared" si="70"/>
        <v>0</v>
      </c>
      <c r="BJ31" s="432">
        <f t="shared" si="71"/>
        <v>0</v>
      </c>
      <c r="BK31" s="432">
        <f t="shared" si="72"/>
        <v>0</v>
      </c>
      <c r="BL31" s="432">
        <f t="shared" si="73"/>
        <v>0</v>
      </c>
      <c r="BM31" s="436">
        <f t="shared" si="74"/>
        <v>0</v>
      </c>
      <c r="BN31" s="462">
        <v>0.65</v>
      </c>
      <c r="BO31" s="427">
        <f t="shared" si="3"/>
        <v>28</v>
      </c>
      <c r="BP31" s="419"/>
      <c r="BQ31" s="700"/>
      <c r="BR31" s="419"/>
      <c r="BS31" s="700"/>
      <c r="BT31" s="700"/>
      <c r="BU31" s="700"/>
      <c r="BV31" s="427">
        <f t="shared" si="75"/>
        <v>30</v>
      </c>
      <c r="BW31" s="427"/>
      <c r="BX31" s="427"/>
      <c r="BY31" s="419"/>
      <c r="BZ31" s="432"/>
      <c r="CA31" s="419"/>
      <c r="CB31" s="427"/>
      <c r="CC31" s="419"/>
      <c r="CD31" s="427"/>
      <c r="CE31" s="404">
        <f>IF(OR(C31=0,CD31="Д"),0,IF(AND(C31&gt;0,E31=0),VLOOKUP(C31,звания!A:B,2,FALSE)/((EOMONTH($G$3,0)+1)-$G$3)*BO31+VLOOKUP(C31,звания!A:B,2,FALSE)/((EOMONTH($G$3,0)+1)-$G$3)*BR31+VLOOKUP(C31,звания!A:B,2,FALSE)/((EOMONTH($G$3,0)+1)-$G$3)*BU31,IF(AND(C31&gt;0,E31&gt;0,F31&gt;=$G$3,BO31=(EOMONTH($G$3,0)+1)-$G$3),(VLOOKUP(E31,звания!A:B,2,FALSE)/(EOMONTH($G$3,0)-$G$3+1))*(F31-$G$3)+(VLOOKUP(C31,звания!A:B,2,FALSE)/(EOMONTH($G$3,0)-$G$3+1))*((EOMONTH($G$3,0)-$G$3+1)-(F31-$G$3)),IF(AND(C31&gt;0,E31&gt;0,F31&gt;$G$3,BO31&lt;(EOMONTH($G$3,0)+1)-$G$3,BO31&lt;&gt;0),VLOOKUP(E31,звания!A:B,2,FALSE)/((EOMONTH($G$3,0)+1)-$G$3)*((F31-$G$3)-(((EOMONTH($G$3,0)+1)-$G$3)-BO31-BU31-BR31))+VLOOKUP(C31,звания!A:B,2,FALSE)/((EOMONTH($G$3,0)+1)-$G$3)*(((EOMONTH($G$3,0)+1)-F31)),IF(F31&lt;$G$3,(VLOOKUP(C31,звания!A:B,2,FALSE)-VLOOKUP(E31,звания!A:B,2,FALSE))/((EOMONTH($BN$3,0)+1)-$BN$3)*(EOMONTH($BN$3,0)+1-F31)+VLOOKUP(C31,звания!A:B,2,FALSE)/((EOMONTH($G$3,0)+1)-$G$3)*BO31+VLOOKUP(C31,звания!A:B,2,FALSE)/((EOMONTH($G$3,0)+1)-$G$3)*BU31+VLOOKUP(C31,звания!A:B,2,FALSE)/((EOMONTH($G$3,0)+1)-$G$3)*BR31,0)))))</f>
        <v>600</v>
      </c>
      <c r="CF31" s="404">
        <f>IF(OR(CD31="Д",C31=0),0,IF(B31="Виключений зі списків",IF(BS31=0,(VLOOKUP(O31,звания!$D$2:$E$62,2,FALSE))/(EOMONTH($B$3,0)+1-$B$3)*BO31+(VLOOKUP(BQ31,звания!$D$2:$E$62,2,FALSE))/(EOMONTH($B$3,0)+1-$B$3)*BR31,(((VLOOKUP(O31,звания!$D$2:$E$62,2,FALSE))/(EOMONTH($B$3,0)+1-$B$3))*BO31)+(VLOOKUP(BQ31,звания!$D$2:$E$62,2,FALSE))/(EOMONTH($B$3,0)+1-$B$3)*BR31+(VLOOKUP(BS31,звания!$D$2:$E$62,2,FALSE))/(EOMONTH($B$3,0)+1-$B$3)*BU31),IF(BS31=0,(VLOOKUP(O31,звания!$D$2:$E$62,2,FALSE))/(EOMONTH($G$3,0)+1-$G$3)*BO31+(VLOOKUP(BQ31,звания!$D$2:$E$62,2,FALSE))/(EOMONTH($G$3,0)+1-$G$3)*BR31,(((VLOOKUP(O31,звания!$D$2:$E$62,2,FALSE))/(EOMONTH($G$3,0)+1-$G$3))*BO31)+(VLOOKUP(BQ31,звания!$D$2:$E$62,2,FALSE))/(EOMONTH($G$3,0)+1-$G$3)*BR31+(VLOOKUP(BS31,звания!$D$2:$E$62,2,FALSE))/(EOMONTH($G$3,0)+1-$G$3)*BU31+IF(BT31=0,0,(VLOOKUP(BS31,звания!$D$2:$E$62,2,FALSE))/(EOMONTH($BN$3,0)+1-$BN$3)*BT31-(VLOOKUP(O31,звания!$D$2:$E$62,2,FALSE))/(EOMONTH($BN$3,0)+1-$BN$3)*BT31))))</f>
        <v>3080</v>
      </c>
      <c r="CG31" s="404">
        <f t="shared" si="61"/>
        <v>1104</v>
      </c>
      <c r="CH31" s="404">
        <f>IF(BW31=0,CF31*BX31%,IF(BW31&gt;0,((VLOOKUP(O31,звания!$D$2:$E$62,2,FALSE)/(EOMONTH($G$3,0)+1-$G$3)*BW31)*BX31%)))</f>
        <v>0</v>
      </c>
      <c r="CI31" s="404">
        <f>IF(BY31=0,CF31*BZ31%,IF(BY31&gt;0,(VLOOKUP(O31,звания!$D$2:$E$62,2,FALSE)/(EOMONTH($G$3,0)+1-$G$3)*BO31)*BZ31%)+(VLOOKUP(BS31,звания!$D$2:$E$62,2,FALSE)/(EOMONTH($G$3,0)+1-$G$3)*BU31)*BZ31%)</f>
        <v>0</v>
      </c>
      <c r="CJ31" s="404">
        <f>IF(CA31=0,CF31*CB31%,IF(CA31&gt;0,(VLOOKUP(O31,звания!$D$2:$E$62,2,FALSE)/(EOMONTH($G$3,0)+1-$G$3)*BO31)*CB31%)+(VLOOKUP(BS31,звания!$D$2:$E$62,2,FALSE)/(EOMONTH($G$3,0)+1-$G$3)*BU31)*CB31%)</f>
        <v>0</v>
      </c>
      <c r="CK31" s="404">
        <f>IF(CD31="Д",0,IF(CC31=0,CF31*CD31%,IF(CC31&gt;0,(VLOOKUP(O31,звания!$D$2:$E$62,2,FALSE)/(EOMONTH($G$3,0)+1-$G$3)*BO31)*CD31%)+(VLOOKUP(BS31,звания!$D$2:$E$62,2,FALSE)/(EOMONTH($G$3,0)+1-$G$3)*BU31)*CD31%))</f>
        <v>0</v>
      </c>
      <c r="CL31" s="404">
        <f>IF(BR31&gt;0,((VLOOKUP(C31,звания!$A$2:$B$62,2,FALSE)/(EOMONTH($G$3,0)+1-$G$3)*BO31+VLOOKUP(O31,звания!$D$2:$E$62,2,FALSE)/(EOMONTH($G$3,0)+1-$G$3)*BO31+(VLOOKUP(C31,звания!$A$2:$B$62,2,FALSE)/(EOMONTH($G$3,0)+1-$G$3)*BO31+VLOOKUP(O31,звания!$D$2:$E$62,2,FALSE)/(EOMONTH($G$3,0)+1-$G$3)*BO31)*BV31%)*BN31)+(VLOOKUP(C31,звания!$A$2:$B$62,2,FALSE)/(EOMONTH($G$3,0)+1-$G$3)*BU31+VLOOKUP(BS31,звания!$D$2:$E$62,2,FALSE)/(EOMONTH($G$3,0)+1-$G$3)*BU31+(VLOOKUP(C31,звания!$A$2:$B$62,2,FALSE)/(EOMONTH($G$3,0)+1-$G$3)*BU31+VLOOKUP(BS31,звания!$D$2:$E$62,2,FALSE)/(EOMONTH($G$3,0)+1-$G$3)*BU31)*BV31%)*BN31,(CE31+CF31+CG31)*BN31)</f>
        <v>3109.6</v>
      </c>
      <c r="CM31" s="404"/>
      <c r="CN31" s="404"/>
      <c r="CO31" s="432">
        <f t="shared" si="11"/>
        <v>4</v>
      </c>
      <c r="CP31" s="432"/>
      <c r="CQ31" s="637">
        <f>IF(CF31=0,0,IF((SUM(BH31:BM31)&gt;360),(VLOOKUP(O31,звания!$F$2:$G$62,2,FALSE))/100,VLOOKUP(O31,звания!$F$2:$H$62,3,FALSE)/100))</f>
        <v>2.83</v>
      </c>
      <c r="CR31" s="617">
        <f>IF(B31="Виключений зі списків",IF(AND(BU31=0,360-BH31&lt;0),(VLOOKUP(O31,звания!$D$2:$E$62,2,FALSE))/(EOMONTH($B$3,0)+1-$B$3)*BO31*CQ31,IF(AND(360-BH31&gt;=0,360-BH31&lt;(EOMONTH($B$3,0)+1-$B$3)),(CF31/(EOMONTH($B$3,0)-$B$3+1)*(360-BH31))*CQ31+(CF31/(EOMONTH($B$3,0)-$B$3+1)*((EOMONTH($B$3,0)-$B$3+1)-(360-BH31)))*VLOOKUP(O31,звания!$F$2:$H$62,2,FALSE)/100,((((VLOOKUP(O31,звания!$D$2:$E$62,2,FALSE))/(EOMONTH($B$3,0)+1-$B$3)*BO31*CQ31+(VLOOKUP(BS31,звания!$D$2:$E$62,2,FALSE))/(EOMONTH($B$3,0)+1-$B$3)*BU31*(VLOOKUP(BS31,звания!$F$2:$G$62,2,FALSE)*0.01)+(IF(BT31=0,0,(VLOOKUP(BS31,звания!$D$2:$E$62,2,FALSE)/(EOMONTH($G$3,0)+1-$G$3)*BT31*(VLOOKUP(BS31,звания!$F$2:$G$62,2,FALSE)))*0.01-(VLOOKUP(O31,звания!$D$2:$E$62,2,FALSE)/(EOMONTH($G$3,0)+1-$G$3)*BT31*(VLOOKUP(O31,звания!$F$2:$G$62,2,FALSE)))*0.01)))))/100*(100-CP31))),(IF(AND(BU31=0,360-BH31&lt;0,CP31=0),(VLOOKUP(O31,звания!$D$2:$E$62,2,FALSE))/(EOMONTH($G$3,0)+1-$G$3)*BO31*CQ31,IF(AND(360-BH31&gt;=0,360-BH31&lt;(EOMONTH($G$3,0)+1-$G$3)),(CF31/(EOMONTH($G$3,0)-$G$3+1)*(360-BH31))*CQ31+(CF31/(EOMONTH($G$3,0)-$G$3+1)*((EOMONTH($G$3,0)-$G$3+1)-(360-BH31)))*VLOOKUP(O31,звания!$F$2:$H$62,2,FALSE)/100,((((VLOOKUP(O31,звания!$D$2:$E$62,2,FALSE))/(EOMONTH($G$3,0)+1-$G$3)*BO31*CQ31+(VLOOKUP(BS31,звания!$D$2:$E$62,2,FALSE))/(EOMONTH($G$3,0)+1-$G$3)*BU31*(VLOOKUP(BS31,звания!$F$2:$G$62,2,FALSE)*0.01)))/100*(100-CP31)+(IF(BT31=0,0,(VLOOKUP(BS31,звания!$D$2:$E$62,2,FALSE)/(EOMONTH($BN$3,0)+1-$BN$3)*BT31*(VLOOKUP(BS31,звания!$F$2:$G$62,2,FALSE)))*0.01-(VLOOKUP(O31,звания!$D$2:$E$62,2,FALSE)/(EOMONTH($BN$3,0)+1-$BN$3)*BT31*(VLOOKUP(O31,звания!$F$2:$G$62,2,FALSE)))*0.01)))))))</f>
        <v>8716.4</v>
      </c>
      <c r="CS31" s="416">
        <f t="shared" si="76"/>
        <v>16610</v>
      </c>
      <c r="CT31" s="403"/>
      <c r="CU31" s="403"/>
      <c r="CV31" s="404">
        <f t="shared" si="12"/>
        <v>672.35</v>
      </c>
      <c r="CW31" s="426">
        <f t="shared" si="77"/>
        <v>17282.349999999999</v>
      </c>
      <c r="CX31" s="404">
        <f t="shared" si="78"/>
        <v>3110.82</v>
      </c>
      <c r="CY31" s="1174">
        <v>5</v>
      </c>
      <c r="CZ31" s="404">
        <f t="shared" si="8"/>
        <v>212.94</v>
      </c>
      <c r="DA31" s="404"/>
      <c r="DB31" s="403"/>
      <c r="DC31" s="404"/>
      <c r="DD31" s="426">
        <f t="shared" si="57"/>
        <v>3323.76</v>
      </c>
      <c r="DE31" s="426">
        <f t="shared" si="13"/>
        <v>3654.2</v>
      </c>
      <c r="DF31" s="404">
        <f t="shared" si="80"/>
        <v>3110.82</v>
      </c>
      <c r="DG31" s="426">
        <f t="shared" si="58"/>
        <v>17069.41</v>
      </c>
      <c r="DH31" s="426">
        <f t="shared" si="59"/>
        <v>0</v>
      </c>
      <c r="DI31" s="421"/>
      <c r="DJ31" s="422" t="str">
        <f t="shared" si="16"/>
        <v xml:space="preserve">30 від 01.03   </v>
      </c>
      <c r="DK31" s="113" t="s">
        <v>923</v>
      </c>
      <c r="DL31" s="28" t="s">
        <v>924</v>
      </c>
      <c r="DM31" s="28" t="s">
        <v>909</v>
      </c>
      <c r="DN31" s="28" t="s">
        <v>925</v>
      </c>
      <c r="DO31" s="900">
        <v>2517401325</v>
      </c>
      <c r="DP31" s="888"/>
      <c r="DQ31" s="817"/>
      <c r="DR31" s="818"/>
      <c r="DS31" s="819"/>
      <c r="DT31" s="820"/>
      <c r="DU31" s="124"/>
      <c r="DV31" s="122"/>
      <c r="DX31" s="84"/>
      <c r="DY31" s="84"/>
      <c r="DZ31" s="105"/>
      <c r="EE31" s="81"/>
      <c r="EF31" s="81"/>
      <c r="EH31" s="543">
        <f t="shared" si="17"/>
        <v>2</v>
      </c>
      <c r="EI31" s="404" t="str">
        <f t="shared" si="18"/>
        <v>ст. м-с</v>
      </c>
      <c r="EJ31" s="29" t="str">
        <f t="shared" si="19"/>
        <v>Захарчук Т.А.</v>
      </c>
      <c r="EK31" s="50"/>
      <c r="EL31" s="29"/>
      <c r="EM31" s="50"/>
      <c r="EN31" s="50"/>
      <c r="EO31" s="50"/>
      <c r="EP31" s="30"/>
    </row>
    <row r="32" spans="1:146" ht="17.25" customHeight="1">
      <c r="A32" s="427">
        <v>29</v>
      </c>
      <c r="B32" s="869" t="s">
        <v>795</v>
      </c>
      <c r="C32" s="911" t="s">
        <v>262</v>
      </c>
      <c r="D32" s="404" t="str">
        <f t="shared" ref="D32:D69" si="87">DK32</f>
        <v>Бот О.В.</v>
      </c>
      <c r="E32" s="416"/>
      <c r="F32" s="417"/>
      <c r="G32" s="409" t="str">
        <f t="shared" si="65"/>
        <v>2.5.3</v>
      </c>
      <c r="H32" s="407" t="str">
        <f t="shared" si="82"/>
        <v>2.5.3</v>
      </c>
      <c r="I32" s="407" t="str">
        <f t="shared" si="67"/>
        <v>2.5.3</v>
      </c>
      <c r="J32" s="407" t="str">
        <f t="shared" si="83"/>
        <v>0.0.0</v>
      </c>
      <c r="K32" s="407" t="str">
        <f t="shared" si="84"/>
        <v>0.0.0</v>
      </c>
      <c r="L32" s="407" t="str">
        <f t="shared" si="85"/>
        <v>0.0.0</v>
      </c>
      <c r="M32" s="407" t="str">
        <f t="shared" si="86"/>
        <v>0.0.0</v>
      </c>
      <c r="N32" s="408" t="str">
        <f t="shared" si="69"/>
        <v>0.0.0</v>
      </c>
      <c r="O32" s="930">
        <v>7</v>
      </c>
      <c r="P32" s="417">
        <v>43705</v>
      </c>
      <c r="Q32" s="417"/>
      <c r="R32" s="417"/>
      <c r="S32" s="417"/>
      <c r="T32" s="417"/>
      <c r="U32" s="417"/>
      <c r="V32" s="714"/>
      <c r="W32" s="714"/>
      <c r="X32" s="417"/>
      <c r="Y32" s="417"/>
      <c r="Z32" s="714"/>
      <c r="AA32" s="714"/>
      <c r="AB32" s="417"/>
      <c r="AC32" s="417"/>
      <c r="AD32" s="714"/>
      <c r="AE32" s="714"/>
      <c r="AF32" s="417"/>
      <c r="AG32" s="417"/>
      <c r="AH32" s="714"/>
      <c r="AI32" s="714"/>
      <c r="AJ32" s="417"/>
      <c r="AK32" s="417"/>
      <c r="AL32" s="714"/>
      <c r="AM32" s="714"/>
      <c r="AN32" s="417"/>
      <c r="AO32" s="417"/>
      <c r="AP32" s="714"/>
      <c r="AQ32" s="714"/>
      <c r="AR32" s="417"/>
      <c r="AS32" s="417"/>
      <c r="AT32" s="714"/>
      <c r="AU32" s="714"/>
      <c r="AV32" s="417"/>
      <c r="AW32" s="417"/>
      <c r="AX32" s="716"/>
      <c r="AY32" s="716"/>
      <c r="AZ32" s="635"/>
      <c r="BA32" s="635"/>
      <c r="BB32" s="716"/>
      <c r="BC32" s="716"/>
      <c r="BD32" s="635"/>
      <c r="BE32" s="635"/>
      <c r="BF32" s="717"/>
      <c r="BG32" s="717"/>
      <c r="BH32" s="432">
        <f t="shared" si="1"/>
        <v>873</v>
      </c>
      <c r="BI32" s="432">
        <f t="shared" ref="BI32:BI54" si="88">(IF(OR(W32&gt;$G$3,W32=0),IF(OR(V32=0,V32&gt;$G$3),0,DAYS360(V32,$G$3,1)),(DAYS360(V32,W32,1)))+IF(OR(Y32&gt;$G$3,Y32=0),IF(OR(X32=0,X32&gt;$G$3),0,DAYS360(X32,$G$3,1)),(DAYS360(X32,Y32,1)))+IF(OR(AA32&gt;$G$3,AA32=0),IF(OR(Z32=0,Z32&gt;$G$3),0,DAYS360(Z32,$G$3,1)),(DAYS360(Z32,AA32,1)))+IF(OR(AC32&gt;$G$3,AC32=0),IF(OR(AB32=0,AB32&gt;$G$3),0,DAYS360(AB32,$G$3,1)),(DAYS360(AB32,AC32,1)))+IF(OR(AE32&gt;$G$3,AE32=0),IF(OR(AD32=0,AD32&gt;$G$3),0,DAYS360(AD32,$G$3,1)),(DAYS360(AD32,AE32,1)))+IF(OR(AG32&gt;$G$3,AG32=0),IF(OR(AF32=0,AF32&gt;$G$3),0,DAYS360(AF32,$G$3,1)),(DAYS360(AF32,AG32,1)))+IF(OR(AI32&gt;$G$3,AI32=0),IF(OR(AH32=0,AH32&gt;$G$3),0,DAYS360(AH32,$G$3,1)),(DAYS360(AH32,AI32,1)))+IF(OR(AK32&gt;$G$3,AK32=0),IF(OR(AJ32=0,AJ32&gt;$G$3),0,DAYS360(AJ32,$G$3,1)),(DAYS360(AJ32,AK32,1)))+IF(OR(AM32&gt;$G$3,AM32=0),IF(OR(AL32=0,AL32&gt;$G$3),0,DAYS360(AL32,$G$3,1)),(DAYS360(AL32,AM32,1)))+IF(OR(AO32&gt;$G$3,AO32=0),IF(OR(AN32=0,AN32&gt;$G$3),0,DAYS360(AN32,$G$3,1)),(DAYS360(AN32,AO32,1)))+IF(OR(AQ32&gt;$G$3,AQ32=0),IF(OR(AP32=0,AP32&gt;$G$3),0,DAYS360(AP32,$G$3,1)),(DAYS360(AP32,AQ32,1)))+IF(OR(AS32&gt;$G$3,AS32=0),IF(OR(AR32=0,AR32&gt;$G$3),0,DAYS360(AR32,$G$3,1)),(DAYS360(AR32,AS32,1)))+IF(OR(AU32&gt;$G$3,AU32=0),IF(OR(AT32=0,AT32&gt;$G$3),0,DAYS360(AT32,$G$3,1)),(DAYS360(AT32,AU32,1)))+IF(OR(AW32&gt;$G$3,AW32=0),IF(OR(AV32=0,AV32&gt;$G$3),0,DAYS360(AV32,$G$3,1)),(DAYS360(AV32,AW32,1))))*2</f>
        <v>0</v>
      </c>
      <c r="BJ32" s="432">
        <f t="shared" ref="BJ32:BJ54" si="89">(IF(OR(AY32&gt;$G$3,AY32=0),IF(OR(AX32=0,AX32&gt;$G$3),0,DAYS360(AX32,$G$3,1)),(DAYS360(AX32,AY32,1)))+IF(OR(BA32&gt;$G$3,BA32=0),IF(OR(AZ32=0,AZ32&gt;$G$3),0,DAYS360(AZ32,$G$3,1)),(DAYS360(AZ32,BA32,1))))/2</f>
        <v>0</v>
      </c>
      <c r="BK32" s="432">
        <f t="shared" ref="BK32:BK54" si="90">(IF(OR(BC32&gt;$G$3,BC32=0),IF(OR(BB32=0,BB32&gt;$G$3),0,DAYS360(BB32,$G$3,1)),(DAYS360(BB32,BC32,1))))</f>
        <v>0</v>
      </c>
      <c r="BL32" s="432">
        <f t="shared" ref="BL32:BL54" si="91">(IF(OR(BE32&gt;$G$3,BE32=0),IF(OR(BD32=0,BD32&gt;$G$3),0,DAYS360(BD32,$G$3,1)),(DAYS360(BD32,BE32,1))))/3</f>
        <v>0</v>
      </c>
      <c r="BM32" s="436">
        <f t="shared" ref="BM32:BM79" si="92">IF(DAYS360(BF32,BG32)&gt;=1800,1800/2,(DAYS360(BF32,BG32,1))/2)</f>
        <v>0</v>
      </c>
      <c r="BN32" s="462">
        <v>0.65</v>
      </c>
      <c r="BO32" s="427">
        <f t="shared" si="3"/>
        <v>28</v>
      </c>
      <c r="BP32" s="725"/>
      <c r="BQ32" s="700"/>
      <c r="BR32" s="419"/>
      <c r="BS32" s="700"/>
      <c r="BT32" s="700"/>
      <c r="BU32" s="700"/>
      <c r="BV32" s="427">
        <f t="shared" ref="BV32:BV82" si="93">IF((BH32+BI32+BJ32+BK32+BL32+BM32)&lt;360,0,IF(AND((BH32+BI32+BJ32+BK32+BL32+BM32)&gt;=360,(BH32+BI32+BJ32+BK32+BL32+BM32)&lt;1800),25,IF(AND((BH32+BI32+BJ32+BK32+BL32+BM32)&gt;=1800,(BH32+BI32+BJ32+BK32+BL32+BM32)&lt;3600),30,IF(AND((BH32+BI32+BJ32+BK32+BL32+BM32)&gt;=3600,(BH32+BI32+BJ32+BK32+BL32+BM32)&lt;5400),35,IF(AND((BH32+BI32+BJ32+BK32+BL32+BM32)&gt;=5400,(BH32+BI32+BJ32+BK32+BL32+BM32)&lt;7200),40,IF(AND((BH32+BI32+BJ32+BK32+BL32+BM32)&gt;=7200,(BH32+BI32+BJ32+BK32+BL32+BM32)&lt;9000),45,IF((BH32+BI32+BJ32+BK32+BL32+BM32)&gt;=9000,50,"ПРОВЕРЬ")))))))</f>
        <v>25</v>
      </c>
      <c r="BW32" s="427"/>
      <c r="BX32" s="427"/>
      <c r="BY32" s="419"/>
      <c r="BZ32" s="432"/>
      <c r="CA32" s="419"/>
      <c r="CB32" s="427"/>
      <c r="CC32" s="419"/>
      <c r="CD32" s="427"/>
      <c r="CE32" s="404">
        <f>IF(OR(C32=0,CD32="Д"),0,IF(AND(C32&gt;0,E32=0),VLOOKUP(C32,звания!A:B,2,FALSE)/((EOMONTH($G$3,0)+1)-$G$3)*BO32+VLOOKUP(C32,звания!A:B,2,FALSE)/((EOMONTH($G$3,0)+1)-$G$3)*BR32+VLOOKUP(C32,звания!A:B,2,FALSE)/((EOMONTH($G$3,0)+1)-$G$3)*BU32,IF(AND(C32&gt;0,E32&gt;0,F32&gt;=$G$3,BO32=(EOMONTH($G$3,0)+1)-$G$3),(VLOOKUP(E32,звания!A:B,2,FALSE)/(EOMONTH($G$3,0)-$G$3+1))*(F32-$G$3)+(VLOOKUP(C32,звания!A:B,2,FALSE)/(EOMONTH($G$3,0)-$G$3+1))*((EOMONTH($G$3,0)-$G$3+1)-(F32-$G$3)),IF(AND(C32&gt;0,E32&gt;0,F32&gt;$G$3,BO32&lt;(EOMONTH($G$3,0)+1)-$G$3,BO32&lt;&gt;0),VLOOKUP(E32,звания!A:B,2,FALSE)/((EOMONTH($G$3,0)+1)-$G$3)*((F32-$G$3)-(((EOMONTH($G$3,0)+1)-$G$3)-BO32-BU32-BR32))+VLOOKUP(C32,звания!A:B,2,FALSE)/((EOMONTH($G$3,0)+1)-$G$3)*(((EOMONTH($G$3,0)+1)-F32)),IF(F32&lt;$G$3,(VLOOKUP(C32,звания!A:B,2,FALSE)-VLOOKUP(E32,звания!A:B,2,FALSE))/((EOMONTH($BN$3,0)+1)-$BN$3)*(EOMONTH($BN$3,0)+1-F32)+VLOOKUP(C32,звания!A:B,2,FALSE)/((EOMONTH($G$3,0)+1)-$G$3)*BO32+VLOOKUP(C32,звания!A:B,2,FALSE)/((EOMONTH($G$3,0)+1)-$G$3)*BU32+VLOOKUP(C32,звания!A:B,2,FALSE)/((EOMONTH($G$3,0)+1)-$G$3)*BR32,0)))))</f>
        <v>600</v>
      </c>
      <c r="CF32" s="404">
        <f>IF(OR(CD32="Д",C32=0),0,IF(B32="Виключений зі списків",IF(BS32=0,(VLOOKUP(O32,звания!$D$2:$E$62,2,FALSE))/(EOMONTH($B$3,0)+1-$B$3)*BO32+(VLOOKUP(BQ32,звания!$D$2:$E$62,2,FALSE))/(EOMONTH($B$3,0)+1-$B$3)*BR32,(((VLOOKUP(O32,звания!$D$2:$E$62,2,FALSE))/(EOMONTH($B$3,0)+1-$B$3))*BO32)+(VLOOKUP(BQ32,звания!$D$2:$E$62,2,FALSE))/(EOMONTH($B$3,0)+1-$B$3)*BR32+(VLOOKUP(BS32,звания!$D$2:$E$62,2,FALSE))/(EOMONTH($B$3,0)+1-$B$3)*BU32),IF(BS32=0,(VLOOKUP(O32,звания!$D$2:$E$62,2,FALSE))/(EOMONTH($G$3,0)+1-$G$3)*BO32+(VLOOKUP(BQ32,звания!$D$2:$E$62,2,FALSE))/(EOMONTH($G$3,0)+1-$G$3)*BR32,(((VLOOKUP(O32,звания!$D$2:$E$62,2,FALSE))/(EOMONTH($G$3,0)+1-$G$3))*BO32)+(VLOOKUP(BQ32,звания!$D$2:$E$62,2,FALSE))/(EOMONTH($G$3,0)+1-$G$3)*BR32+(VLOOKUP(BS32,звания!$D$2:$E$62,2,FALSE))/(EOMONTH($G$3,0)+1-$G$3)*BU32+IF(BT32=0,0,(VLOOKUP(BS32,звания!$D$2:$E$62,2,FALSE))/(EOMONTH($BN$3,0)+1-$BN$3)*BT32-(VLOOKUP(O32,звания!$D$2:$E$62,2,FALSE))/(EOMONTH($BN$3,0)+1-$BN$3)*BT32))))</f>
        <v>3000</v>
      </c>
      <c r="CG32" s="404">
        <f t="shared" ref="CG32:CG69" si="94">IF(AND(SUM(BH32:BM32)&lt;360,((EOMONTH($G$3,0)-$G$3+1+(SUM(BH32:BM32)))&gt;0),SUM(BH32:BM32)+EOMONTH($G$3,0)-$G$3+1&lt;360),(CE32+CF32)*BV32%,IF(SUM(BH32:BM32)+EOMONTH($G$3,0)-$G$3+1&lt;=1800,((CE32+CF32)/(EOMONTH($G$3,0)-$G$3+1))*(360-SUM(BH32:BM32))*BV32%+(((CE32+CF32)/(EOMONTH($G$3,0)-$G$3+1))*((EOMONTH($G$3,0)-$G$3+1)-(360-SUM(BH32:BM32))))*25%,IF(AND(SUM(BH32:BM32)&lt;1800,((EOMONTH($G$3,0)-$G$3+1+SUM(BH32:BM32))&gt;=360),SUM(BH32:BM32)+EOMONTH($G$3,0)-$G$3+1&lt;1800),(CE32+CF32)*BV32%,IF(SUM(BH32:BM32)+EOMONTH($G$3,0)-$G$3+1&lt;=3600,((CE32+CF32)/(EOMONTH($G$3,0)-$G$3+1))*(1800-SUM(BH32:BM32))*BV32%+(((CE32+CF32)/(EOMONTH($G$3,0)-$G$3+1))*((EOMONTH($G$3,0)-$G$3+1)-(1800-SUM(BH32:BM32)))*30%),IF(AND(SUM(BH32:BM32)&lt;3600,((EOMONTH($G$3,0)-$G$3+1+SUM(BH32:BM32))&gt;=1800),SUM(BH32:BM32)+EOMONTH($G$3,0)-$G$3+1&lt;3600),(CE32+CF32)*BV32%,IF(SUM(BH32:BM32)+EOMONTH($G$3,0)-$G$3+1&lt;=5400,((CE32+CF32)/(EOMONTH($G$3,0)-$G$3+1))*(3600-SUM(BH32:BM32))*BV32%+(((CE32+CF32)/(EOMONTH($G$3,0)-$G$3+1))*((EOMONTH($G$3,0)-$G$3+1)-(3600-SUM(BH32:BM32))))*35%,IF(AND(SUM(BH32:BM32)&lt;5400,((EOMONTH($G$3,0)-$G$3+1+SUM(BH32:BM32))&gt;=3600),SUM(BH32:BM32)+EOMONTH($G$3,0)-$G$3+1&lt;5400),(CE32+CF32)*BV32%,IF(SUM(BH32:BM32)+EOMONTH($G$3,0)-$G$3+1&lt;=7200,((CE32+CF32)/(EOMONTH($G$3,0)-$G$3+1))*(5400-SUM(BH32:BM32))*BV32%+(((CE32+CF32)/(EOMONTH($G$3,0)-$G$3+1))*((EOMONTH($G$3,0)-$G$3+1)-(5400-SUM(BH32:BM32))))*40%,IF(AND(SUM(BH32:BM32)&lt;7200,((EOMONTH($G$3,0)-$G$3+1+SUM(BH32:BM32))&gt;=5400),SUM(BH32:BM32)+EOMONTH($G$3,0)-$G$3+1&lt;7200),(CE32+CF32)*BV32%,IF(SUM(BH32:BM32)+EOMONTH($G$3,0)-$G$3+1&lt;=9000,((CE32+CF32)/(EOMONTH($G$3,0)-$G$3+1))*(7200-SUM(BH32:BM32))*BV32%+(((CE32+CF32)/(EOMONTH($G$3,0)-$G$3+1))*((EOMONTH($G$3,0)-$G$3+1)-(7200-SUM(BH32:BM32))))*45%,IF(SUM(BH32:BM32)+EOMONTH($G$3,0)-$G$3+1&gt;=9000,((CE32+CF32)/(EOMONTH($G$3,0)-$G$3+1))*(9000-SUM(BH32:BM32))*BV32%+(((CE32+CF32)/(EOMONTH($G$3,0)-$G$3+1))*((EOMONTH($G$3,0)-$G$3+1)-(9000-SUM(BH32:BM32))))*50%,0)))))))))))</f>
        <v>900</v>
      </c>
      <c r="CH32" s="404">
        <f>IF(BW32=0,CF32*BX32%,IF(BW32&gt;0,((VLOOKUP(O32,звания!$D$2:$E$62,2,FALSE)/(EOMONTH($G$3,0)+1-$G$3)*BW32)*BX32%)))</f>
        <v>0</v>
      </c>
      <c r="CI32" s="404">
        <f>IF(BY32=0,CF32*BZ32%,IF(BY32&gt;0,(VLOOKUP(O32,звания!$D$2:$E$62,2,FALSE)/(EOMONTH($G$3,0)+1-$G$3)*BO32)*BZ32%)+(VLOOKUP(BS32,звания!$D$2:$E$62,2,FALSE)/(EOMONTH($G$3,0)+1-$G$3)*BU32)*BZ32%)</f>
        <v>0</v>
      </c>
      <c r="CJ32" s="404">
        <f>IF(CA32=0,CF32*CB32%,IF(CA32&gt;0,(VLOOKUP(O32,звания!$D$2:$E$62,2,FALSE)/(EOMONTH($G$3,0)+1-$G$3)*BO32)*CB32%)+(VLOOKUP(BS32,звания!$D$2:$E$62,2,FALSE)/(EOMONTH($G$3,0)+1-$G$3)*BU32)*CB32%)</f>
        <v>0</v>
      </c>
      <c r="CK32" s="404">
        <f>IF(CD32="Д",0,IF(CC32=0,CF32*CD32%,IF(CC32&gt;0,(VLOOKUP(O32,звания!$D$2:$E$62,2,FALSE)/(EOMONTH($G$3,0)+1-$G$3)*BO32)*CD32%)+(VLOOKUP(BS32,звания!$D$2:$E$62,2,FALSE)/(EOMONTH($G$3,0)+1-$G$3)*BU32)*CD32%))</f>
        <v>0</v>
      </c>
      <c r="CL32" s="404">
        <f>IF(BR32&gt;0,((VLOOKUP(C32,звания!$A$2:$B$62,2,FALSE)/(EOMONTH($G$3,0)+1-$G$3)*BO32+VLOOKUP(O32,звания!$D$2:$E$62,2,FALSE)/(EOMONTH($G$3,0)+1-$G$3)*BO32+(VLOOKUP(C32,звания!$A$2:$B$62,2,FALSE)/(EOMONTH($G$3,0)+1-$G$3)*BO32+VLOOKUP(O32,звания!$D$2:$E$62,2,FALSE)/(EOMONTH($G$3,0)+1-$G$3)*BO32)*BV32%)*BN32)+(VLOOKUP(C32,звания!$A$2:$B$62,2,FALSE)/(EOMONTH($G$3,0)+1-$G$3)*BU32+VLOOKUP(BS32,звания!$D$2:$E$62,2,FALSE)/(EOMONTH($G$3,0)+1-$G$3)*BU32+(VLOOKUP(C32,звания!$A$2:$B$62,2,FALSE)/(EOMONTH($G$3,0)+1-$G$3)*BU32+VLOOKUP(BS32,звания!$D$2:$E$62,2,FALSE)/(EOMONTH($G$3,0)+1-$G$3)*BU32)*BV32%)*BN32,(CE32+CF32+CG32)*BN32)</f>
        <v>2925</v>
      </c>
      <c r="CM32" s="404"/>
      <c r="CN32" s="404"/>
      <c r="CO32" s="432">
        <f t="shared" si="11"/>
        <v>4</v>
      </c>
      <c r="CP32" s="432"/>
      <c r="CQ32" s="637">
        <f>IF(CF32=0,0,IF((SUM(BH32:BM32)&gt;360),(VLOOKUP(O32,звания!$F$2:$G$62,2,FALSE))/100,VLOOKUP(O32,звания!$F$2:$H$62,3,FALSE)/100))</f>
        <v>2.91</v>
      </c>
      <c r="CR32" s="617">
        <f>IF(B32="Виключений зі списків",IF(AND(BU32=0,360-BH32&lt;0),(VLOOKUP(O32,звания!$D$2:$E$62,2,FALSE))/(EOMONTH($B$3,0)+1-$B$3)*BO32*CQ32,IF(AND(360-BH32&gt;=0,360-BH32&lt;(EOMONTH($B$3,0)+1-$B$3)),(CF32/(EOMONTH($B$3,0)-$B$3+1)*(360-BH32))*CQ32+(CF32/(EOMONTH($B$3,0)-$B$3+1)*((EOMONTH($B$3,0)-$B$3+1)-(360-BH32)))*VLOOKUP(O32,звания!$F$2:$H$62,2,FALSE)/100,((((VLOOKUP(O32,звания!$D$2:$E$62,2,FALSE))/(EOMONTH($B$3,0)+1-$B$3)*BO32*CQ32+(VLOOKUP(BS32,звания!$D$2:$E$62,2,FALSE))/(EOMONTH($B$3,0)+1-$B$3)*BU32*(VLOOKUP(BS32,звания!$F$2:$G$62,2,FALSE)*0.01)+(IF(BT32=0,0,(VLOOKUP(BS32,звания!$D$2:$E$62,2,FALSE)/(EOMONTH($G$3,0)+1-$G$3)*BT32*(VLOOKUP(BS32,звания!$F$2:$G$62,2,FALSE)))*0.01-(VLOOKUP(O32,звания!$D$2:$E$62,2,FALSE)/(EOMONTH($G$3,0)+1-$G$3)*BT32*(VLOOKUP(O32,звания!$F$2:$G$62,2,FALSE)))*0.01)))))/100*(100-CP32))),(IF(AND(BU32=0,360-BH32&lt;0,CP32=0),(VLOOKUP(O32,звания!$D$2:$E$62,2,FALSE))/(EOMONTH($G$3,0)+1-$G$3)*BO32*CQ32,IF(AND(360-BH32&gt;=0,360-BH32&lt;(EOMONTH($G$3,0)+1-$G$3)),(CF32/(EOMONTH($G$3,0)-$G$3+1)*(360-BH32))*CQ32+(CF32/(EOMONTH($G$3,0)-$G$3+1)*((EOMONTH($G$3,0)-$G$3+1)-(360-BH32)))*VLOOKUP(O32,звания!$F$2:$H$62,2,FALSE)/100,((((VLOOKUP(O32,звания!$D$2:$E$62,2,FALSE))/(EOMONTH($G$3,0)+1-$G$3)*BO32*CQ32+(VLOOKUP(BS32,звания!$D$2:$E$62,2,FALSE))/(EOMONTH($G$3,0)+1-$G$3)*BU32*(VLOOKUP(BS32,звания!$F$2:$G$62,2,FALSE)*0.01)))/100*(100-CP32)+(IF(BT32=0,0,(VLOOKUP(BS32,звания!$D$2:$E$62,2,FALSE)/(EOMONTH($BN$3,0)+1-$BN$3)*BT32*(VLOOKUP(BS32,звания!$F$2:$G$62,2,FALSE)))*0.01-(VLOOKUP(O32,звания!$D$2:$E$62,2,FALSE)/(EOMONTH($BN$3,0)+1-$BN$3)*BT32*(VLOOKUP(O32,звания!$F$2:$G$62,2,FALSE)))*0.01)))))))</f>
        <v>8730</v>
      </c>
      <c r="CS32" s="416">
        <f t="shared" si="76"/>
        <v>16155</v>
      </c>
      <c r="CT32" s="403"/>
      <c r="CU32" s="403"/>
      <c r="CV32" s="404">
        <f t="shared" si="12"/>
        <v>672.35</v>
      </c>
      <c r="CW32" s="426">
        <f t="shared" ref="CW32:CW37" si="95">CN32+SUM(CS32:CV32)</f>
        <v>16827.349999999999</v>
      </c>
      <c r="CX32" s="404">
        <f t="shared" ref="CX32:CX69" si="96">IF(CU32=0,CW32*0.18,(CW32-CU32)*0.18)</f>
        <v>3028.92</v>
      </c>
      <c r="CY32" s="1174">
        <v>5</v>
      </c>
      <c r="CZ32" s="404">
        <f t="shared" si="8"/>
        <v>207.34</v>
      </c>
      <c r="DA32" s="404"/>
      <c r="DB32" s="403"/>
      <c r="DC32" s="404"/>
      <c r="DD32" s="426">
        <f t="shared" si="57"/>
        <v>3236.26</v>
      </c>
      <c r="DE32" s="426">
        <f t="shared" si="13"/>
        <v>3554.1</v>
      </c>
      <c r="DF32" s="404">
        <f t="shared" ref="DF32:DF69" si="97">CX32</f>
        <v>3028.92</v>
      </c>
      <c r="DG32" s="426">
        <f t="shared" si="58"/>
        <v>16620.009999999998</v>
      </c>
      <c r="DH32" s="426">
        <f t="shared" si="59"/>
        <v>0</v>
      </c>
      <c r="DI32" s="421"/>
      <c r="DJ32" s="422" t="str">
        <f t="shared" si="16"/>
        <v xml:space="preserve">30 від 01.03   </v>
      </c>
      <c r="DK32" s="113" t="s">
        <v>926</v>
      </c>
      <c r="DL32" s="28" t="s">
        <v>927</v>
      </c>
      <c r="DM32" s="28" t="s">
        <v>928</v>
      </c>
      <c r="DN32" s="28" t="s">
        <v>929</v>
      </c>
      <c r="DO32" s="900">
        <v>3106915941</v>
      </c>
      <c r="DP32" s="888"/>
      <c r="DQ32" s="817"/>
      <c r="DR32" s="818"/>
      <c r="DS32" s="819"/>
      <c r="DT32" s="820"/>
      <c r="DU32" s="124"/>
      <c r="DV32" s="110"/>
      <c r="DX32" s="84"/>
      <c r="DY32" s="84"/>
      <c r="DZ32" s="105"/>
      <c r="EG32" s="19"/>
      <c r="EH32" s="543">
        <f t="shared" si="17"/>
        <v>2</v>
      </c>
      <c r="EI32" s="404" t="str">
        <f t="shared" si="18"/>
        <v>ст. сол-т</v>
      </c>
      <c r="EJ32" s="29" t="str">
        <f t="shared" si="19"/>
        <v>Бот О.В.</v>
      </c>
      <c r="EK32" s="50"/>
      <c r="EL32" s="29"/>
      <c r="EM32" s="50"/>
      <c r="EN32" s="50"/>
      <c r="EO32" s="50"/>
      <c r="EP32" s="29"/>
    </row>
    <row r="33" spans="1:146" ht="17.25" customHeight="1">
      <c r="A33" s="427">
        <v>30</v>
      </c>
      <c r="B33" s="869" t="s">
        <v>796</v>
      </c>
      <c r="C33" s="911" t="s">
        <v>709</v>
      </c>
      <c r="D33" s="404" t="str">
        <f t="shared" si="87"/>
        <v>Голуб С.М.</v>
      </c>
      <c r="E33" s="416"/>
      <c r="F33" s="417"/>
      <c r="G33" s="409" t="str">
        <f t="shared" si="65"/>
        <v>0.0.0</v>
      </c>
      <c r="H33" s="407" t="str">
        <f t="shared" si="82"/>
        <v>0.0.0</v>
      </c>
      <c r="I33" s="407" t="str">
        <f t="shared" si="67"/>
        <v>0.0.0</v>
      </c>
      <c r="J33" s="407" t="str">
        <f t="shared" si="83"/>
        <v>0.0.0</v>
      </c>
      <c r="K33" s="407" t="str">
        <f t="shared" si="84"/>
        <v>0.0.0</v>
      </c>
      <c r="L33" s="407" t="str">
        <f t="shared" si="85"/>
        <v>0.0.0</v>
      </c>
      <c r="M33" s="407" t="str">
        <f t="shared" si="86"/>
        <v>0.0.0</v>
      </c>
      <c r="N33" s="408" t="str">
        <f t="shared" si="69"/>
        <v>0.0.0</v>
      </c>
      <c r="O33" s="930">
        <v>7</v>
      </c>
      <c r="P33" s="417"/>
      <c r="Q33" s="417"/>
      <c r="R33" s="417"/>
      <c r="S33" s="417"/>
      <c r="T33" s="417"/>
      <c r="U33" s="417"/>
      <c r="V33" s="714"/>
      <c r="W33" s="714"/>
      <c r="X33" s="417"/>
      <c r="Y33" s="417"/>
      <c r="Z33" s="714"/>
      <c r="AA33" s="714"/>
      <c r="AB33" s="417"/>
      <c r="AC33" s="417"/>
      <c r="AD33" s="714"/>
      <c r="AE33" s="714"/>
      <c r="AF33" s="417"/>
      <c r="AG33" s="417"/>
      <c r="AH33" s="714"/>
      <c r="AI33" s="714"/>
      <c r="AJ33" s="417"/>
      <c r="AK33" s="417"/>
      <c r="AL33" s="714"/>
      <c r="AM33" s="714"/>
      <c r="AN33" s="417"/>
      <c r="AO33" s="417"/>
      <c r="AP33" s="714"/>
      <c r="AQ33" s="714"/>
      <c r="AR33" s="417"/>
      <c r="AS33" s="417"/>
      <c r="AT33" s="714"/>
      <c r="AU33" s="714"/>
      <c r="AV33" s="417"/>
      <c r="AW33" s="417"/>
      <c r="AX33" s="716"/>
      <c r="AY33" s="716"/>
      <c r="AZ33" s="635"/>
      <c r="BA33" s="635"/>
      <c r="BB33" s="716"/>
      <c r="BC33" s="716"/>
      <c r="BD33" s="635"/>
      <c r="BE33" s="635"/>
      <c r="BF33" s="717"/>
      <c r="BG33" s="717"/>
      <c r="BH33" s="432">
        <f t="shared" si="1"/>
        <v>0</v>
      </c>
      <c r="BI33" s="432">
        <f t="shared" si="88"/>
        <v>0</v>
      </c>
      <c r="BJ33" s="432">
        <f t="shared" si="89"/>
        <v>0</v>
      </c>
      <c r="BK33" s="432">
        <f t="shared" si="90"/>
        <v>0</v>
      </c>
      <c r="BL33" s="432">
        <f t="shared" si="91"/>
        <v>0</v>
      </c>
      <c r="BM33" s="436">
        <f t="shared" si="92"/>
        <v>0</v>
      </c>
      <c r="BN33" s="462">
        <v>0.65</v>
      </c>
      <c r="BO33" s="427">
        <f t="shared" si="3"/>
        <v>28</v>
      </c>
      <c r="BP33" s="419"/>
      <c r="BQ33" s="700"/>
      <c r="BR33" s="419"/>
      <c r="BS33" s="700"/>
      <c r="BT33" s="700"/>
      <c r="BU33" s="700"/>
      <c r="BV33" s="427">
        <f t="shared" si="93"/>
        <v>0</v>
      </c>
      <c r="BW33" s="427"/>
      <c r="BX33" s="432"/>
      <c r="BY33" s="700"/>
      <c r="BZ33" s="432"/>
      <c r="CA33" s="700"/>
      <c r="CB33" s="432"/>
      <c r="CC33" s="700"/>
      <c r="CD33" s="432"/>
      <c r="CE33" s="404">
        <f>IF(OR(C33=0,CD33="Д"),0,IF(AND(C33&gt;0,E33=0),VLOOKUP(C33,звания!A:B,2,FALSE)/((EOMONTH($G$3,0)+1)-$G$3)*BO33+VLOOKUP(C33,звания!A:B,2,FALSE)/((EOMONTH($G$3,0)+1)-$G$3)*BR33+VLOOKUP(C33,звания!A:B,2,FALSE)/((EOMONTH($G$3,0)+1)-$G$3)*BU33,IF(AND(C33&gt;0,E33&gt;0,F33&gt;=$G$3,BO33=(EOMONTH($G$3,0)+1)-$G$3),(VLOOKUP(E33,звания!A:B,2,FALSE)/(EOMONTH($G$3,0)-$G$3+1))*(F33-$G$3)+(VLOOKUP(C33,звания!A:B,2,FALSE)/(EOMONTH($G$3,0)-$G$3+1))*((EOMONTH($G$3,0)-$G$3+1)-(F33-$G$3)),IF(AND(C33&gt;0,E33&gt;0,F33&gt;$G$3,BO33&lt;(EOMONTH($G$3,0)+1)-$G$3,BO33&lt;&gt;0),VLOOKUP(E33,звания!A:B,2,FALSE)/((EOMONTH($G$3,0)+1)-$G$3)*((F33-$G$3)-(((EOMONTH($G$3,0)+1)-$G$3)-BO33-BU33-BR33))+VLOOKUP(C33,звания!A:B,2,FALSE)/((EOMONTH($G$3,0)+1)-$G$3)*(((EOMONTH($G$3,0)+1)-F33)),IF(F33&lt;$G$3,(VLOOKUP(C33,звания!A:B,2,FALSE)-VLOOKUP(E33,звания!A:B,2,FALSE))/((EOMONTH($BN$3,0)+1)-$BN$3)*(EOMONTH($BN$3,0)+1-F33)+VLOOKUP(C33,звания!A:B,2,FALSE)/((EOMONTH($G$3,0)+1)-$G$3)*BO33+VLOOKUP(C33,звания!A:B,2,FALSE)/((EOMONTH($G$3,0)+1)-$G$3)*BU33+VLOOKUP(C33,звания!A:B,2,FALSE)/((EOMONTH($G$3,0)+1)-$G$3)*BR33,0)))))</f>
        <v>440</v>
      </c>
      <c r="CF33" s="404">
        <f>IF(OR(CD33="Д",C33=0),0,IF(B33="Виключений зі списків",IF(BS33=0,(VLOOKUP(O33,звания!$D$2:$E$62,2,FALSE))/(EOMONTH($B$3,0)+1-$B$3)*BO33+(VLOOKUP(BQ33,звания!$D$2:$E$62,2,FALSE))/(EOMONTH($B$3,0)+1-$B$3)*BR33,(((VLOOKUP(O33,звания!$D$2:$E$62,2,FALSE))/(EOMONTH($B$3,0)+1-$B$3))*BO33)+(VLOOKUP(BQ33,звания!$D$2:$E$62,2,FALSE))/(EOMONTH($B$3,0)+1-$B$3)*BR33+(VLOOKUP(BS33,звания!$D$2:$E$62,2,FALSE))/(EOMONTH($B$3,0)+1-$B$3)*BU33),IF(BS33=0,(VLOOKUP(O33,звания!$D$2:$E$62,2,FALSE))/(EOMONTH($G$3,0)+1-$G$3)*BO33+(VLOOKUP(BQ33,звания!$D$2:$E$62,2,FALSE))/(EOMONTH($G$3,0)+1-$G$3)*BR33,(((VLOOKUP(O33,звания!$D$2:$E$62,2,FALSE))/(EOMONTH($G$3,0)+1-$G$3))*BO33)+(VLOOKUP(BQ33,звания!$D$2:$E$62,2,FALSE))/(EOMONTH($G$3,0)+1-$G$3)*BR33+(VLOOKUP(BS33,звания!$D$2:$E$62,2,FALSE))/(EOMONTH($G$3,0)+1-$G$3)*BU33+IF(BT33=0,0,(VLOOKUP(BS33,звания!$D$2:$E$62,2,FALSE))/(EOMONTH($BN$3,0)+1-$BN$3)*BT33-(VLOOKUP(O33,звания!$D$2:$E$62,2,FALSE))/(EOMONTH($BN$3,0)+1-$BN$3)*BT33))))</f>
        <v>3000</v>
      </c>
      <c r="CG33" s="404">
        <f t="shared" si="94"/>
        <v>0</v>
      </c>
      <c r="CH33" s="404">
        <f>IF(BW33=0,CF33*BX33%,IF(BW33&gt;0,((VLOOKUP(O33,звания!$D$2:$E$62,2,FALSE)/(EOMONTH($G$3,0)+1-$G$3)*BW33)*BX33%)))</f>
        <v>0</v>
      </c>
      <c r="CI33" s="404">
        <f>IF(BY33=0,CF33*BZ33%,IF(BY33&gt;0,(VLOOKUP(O33,звания!$D$2:$E$62,2,FALSE)/(EOMONTH($G$3,0)+1-$G$3)*BO33)*BZ33%)+(VLOOKUP(BS33,звания!$D$2:$E$62,2,FALSE)/(EOMONTH($G$3,0)+1-$G$3)*BU33)*BZ33%)</f>
        <v>0</v>
      </c>
      <c r="CJ33" s="404">
        <f>IF(CA33=0,CF33*CB33%,IF(CA33&gt;0,(VLOOKUP(O33,звания!$D$2:$E$62,2,FALSE)/(EOMONTH($G$3,0)+1-$G$3)*BO33)*CB33%)+(VLOOKUP(BS33,звания!$D$2:$E$62,2,FALSE)/(EOMONTH($G$3,0)+1-$G$3)*BU33)*CB33%)</f>
        <v>0</v>
      </c>
      <c r="CK33" s="404">
        <f>IF(CD33="Д",0,IF(CC33=0,CF33*CD33%,IF(CC33&gt;0,(VLOOKUP(O33,звания!$D$2:$E$62,2,FALSE)/(EOMONTH($G$3,0)+1-$G$3)*BO33)*CD33%)+(VLOOKUP(BS33,звания!$D$2:$E$62,2,FALSE)/(EOMONTH($G$3,0)+1-$G$3)*BU33)*CD33%))</f>
        <v>0</v>
      </c>
      <c r="CL33" s="404">
        <f>IF(BR33&gt;0,((VLOOKUP(C33,звания!$A$2:$B$62,2,FALSE)/(EOMONTH($G$3,0)+1-$G$3)*BO33+VLOOKUP(O33,звания!$D$2:$E$62,2,FALSE)/(EOMONTH($G$3,0)+1-$G$3)*BO33+(VLOOKUP(C33,звания!$A$2:$B$62,2,FALSE)/(EOMONTH($G$3,0)+1-$G$3)*BO33+VLOOKUP(O33,звания!$D$2:$E$62,2,FALSE)/(EOMONTH($G$3,0)+1-$G$3)*BO33)*BV33%)*BN33)+(VLOOKUP(C33,звания!$A$2:$B$62,2,FALSE)/(EOMONTH($G$3,0)+1-$G$3)*BU33+VLOOKUP(BS33,звания!$D$2:$E$62,2,FALSE)/(EOMONTH($G$3,0)+1-$G$3)*BU33+(VLOOKUP(C33,звания!$A$2:$B$62,2,FALSE)/(EOMONTH($G$3,0)+1-$G$3)*BU33+VLOOKUP(BS33,звания!$D$2:$E$62,2,FALSE)/(EOMONTH($G$3,0)+1-$G$3)*BU33)*BV33%)*BN33,(CE33+CF33+CG33)*BN33)</f>
        <v>2236</v>
      </c>
      <c r="CM33" s="404"/>
      <c r="CN33" s="404"/>
      <c r="CO33" s="432">
        <f t="shared" si="11"/>
        <v>4</v>
      </c>
      <c r="CP33" s="432"/>
      <c r="CQ33" s="637">
        <f>IF(CF33=0,0,IF((SUM(BH33:BM33)&gt;360),(VLOOKUP(O33,звания!$F$2:$G$62,2,FALSE))/100,VLOOKUP(O33,звания!$F$2:$H$62,3,FALSE)/100))</f>
        <v>2.91</v>
      </c>
      <c r="CR33" s="617">
        <f>IF(B33="Виключений зі списків",IF(AND(BU33=0,360-BH33&lt;0),(VLOOKUP(O33,звания!$D$2:$E$62,2,FALSE))/(EOMONTH($B$3,0)+1-$B$3)*BO33*CQ33,IF(AND(360-BH33&gt;=0,360-BH33&lt;(EOMONTH($B$3,0)+1-$B$3)),(CF33/(EOMONTH($B$3,0)-$B$3+1)*(360-BH33))*CQ33+(CF33/(EOMONTH($B$3,0)-$B$3+1)*((EOMONTH($B$3,0)-$B$3+1)-(360-BH33)))*VLOOKUP(O33,звания!$F$2:$H$62,2,FALSE)/100,((((VLOOKUP(O33,звания!$D$2:$E$62,2,FALSE))/(EOMONTH($B$3,0)+1-$B$3)*BO33*CQ33+(VLOOKUP(BS33,звания!$D$2:$E$62,2,FALSE))/(EOMONTH($B$3,0)+1-$B$3)*BU33*(VLOOKUP(BS33,звания!$F$2:$G$62,2,FALSE)*0.01)+(IF(BT33=0,0,(VLOOKUP(BS33,звания!$D$2:$E$62,2,FALSE)/(EOMONTH($G$3,0)+1-$G$3)*BT33*(VLOOKUP(BS33,звания!$F$2:$G$62,2,FALSE)))*0.01-(VLOOKUP(O33,звания!$D$2:$E$62,2,FALSE)/(EOMONTH($G$3,0)+1-$G$3)*BT33*(VLOOKUP(O33,звания!$F$2:$G$62,2,FALSE)))*0.01)))))/100*(100-CP33))),(IF(AND(BU33=0,360-BH33&lt;0,CP33=0),(VLOOKUP(O33,звания!$D$2:$E$62,2,FALSE))/(EOMONTH($G$3,0)+1-$G$3)*BO33*CQ33,IF(AND(360-BH33&gt;=0,360-BH33&lt;(EOMONTH($G$3,0)+1-$G$3)),(CF33/(EOMONTH($G$3,0)-$G$3+1)*(360-BH33))*CQ33+(CF33/(EOMONTH($G$3,0)-$G$3+1)*((EOMONTH($G$3,0)-$G$3+1)-(360-BH33)))*VLOOKUP(O33,звания!$F$2:$H$62,2,FALSE)/100,((((VLOOKUP(O33,звания!$D$2:$E$62,2,FALSE))/(EOMONTH($G$3,0)+1-$G$3)*BO33*CQ33+(VLOOKUP(BS33,звания!$D$2:$E$62,2,FALSE))/(EOMONTH($G$3,0)+1-$G$3)*BU33*(VLOOKUP(BS33,звания!$F$2:$G$62,2,FALSE)*0.01)))/100*(100-CP33)+(IF(BT33=0,0,(VLOOKUP(BS33,звания!$D$2:$E$62,2,FALSE)/(EOMONTH($BN$3,0)+1-$BN$3)*BT33*(VLOOKUP(BS33,звания!$F$2:$G$62,2,FALSE)))*0.01-(VLOOKUP(O33,звания!$D$2:$E$62,2,FALSE)/(EOMONTH($BN$3,0)+1-$BN$3)*BT33*(VLOOKUP(O33,звания!$F$2:$G$62,2,FALSE)))*0.01)))))))</f>
        <v>8730</v>
      </c>
      <c r="CS33" s="416">
        <f t="shared" si="76"/>
        <v>14406</v>
      </c>
      <c r="CT33" s="403"/>
      <c r="CU33" s="403"/>
      <c r="CV33" s="404">
        <f t="shared" si="12"/>
        <v>672.35</v>
      </c>
      <c r="CW33" s="426">
        <f t="shared" si="95"/>
        <v>15078.35</v>
      </c>
      <c r="CX33" s="404">
        <f t="shared" si="96"/>
        <v>2714.1</v>
      </c>
      <c r="CY33" s="1174">
        <v>5</v>
      </c>
      <c r="CZ33" s="404">
        <f t="shared" si="8"/>
        <v>185.79</v>
      </c>
      <c r="DA33" s="404"/>
      <c r="DB33" s="403"/>
      <c r="DC33" s="404"/>
      <c r="DD33" s="426">
        <f t="shared" si="57"/>
        <v>2899.89</v>
      </c>
      <c r="DE33" s="426">
        <f t="shared" si="13"/>
        <v>3169.32</v>
      </c>
      <c r="DF33" s="404">
        <f t="shared" si="97"/>
        <v>2714.1</v>
      </c>
      <c r="DG33" s="426">
        <f t="shared" si="58"/>
        <v>14892.56</v>
      </c>
      <c r="DH33" s="426">
        <f t="shared" si="59"/>
        <v>0</v>
      </c>
      <c r="DI33" s="421"/>
      <c r="DJ33" s="422" t="str">
        <f t="shared" si="16"/>
        <v xml:space="preserve">30 від 01.03   </v>
      </c>
      <c r="DK33" s="113" t="s">
        <v>930</v>
      </c>
      <c r="DL33" s="28" t="s">
        <v>931</v>
      </c>
      <c r="DM33" s="28" t="s">
        <v>932</v>
      </c>
      <c r="DN33" s="28" t="s">
        <v>933</v>
      </c>
      <c r="DO33" s="900">
        <v>3125818248</v>
      </c>
      <c r="DP33" s="888"/>
      <c r="DQ33" s="817"/>
      <c r="DR33" s="818"/>
      <c r="DS33" s="819"/>
      <c r="DT33" s="820"/>
      <c r="DU33" s="124"/>
      <c r="DV33" s="110"/>
      <c r="DX33" s="84"/>
      <c r="DY33" s="84"/>
      <c r="DZ33" s="105"/>
      <c r="EH33" s="543">
        <f t="shared" si="17"/>
        <v>2</v>
      </c>
      <c r="EI33" s="404" t="str">
        <f t="shared" si="18"/>
        <v>рекрут</v>
      </c>
      <c r="EJ33" s="29" t="str">
        <f t="shared" si="19"/>
        <v>Голуб С.М.</v>
      </c>
      <c r="EK33" s="50"/>
      <c r="EL33" s="29"/>
      <c r="EM33" s="50"/>
      <c r="EN33" s="50"/>
      <c r="EO33" s="50"/>
      <c r="EP33" s="29"/>
    </row>
    <row r="34" spans="1:146" ht="17.25" hidden="1" customHeight="1">
      <c r="A34" s="402">
        <v>31</v>
      </c>
      <c r="B34" s="869" t="s">
        <v>796</v>
      </c>
      <c r="C34" s="911"/>
      <c r="D34" s="403" t="str">
        <f>DK34</f>
        <v>ВАКАНТ</v>
      </c>
      <c r="E34" s="416"/>
      <c r="F34" s="417"/>
      <c r="G34" s="406" t="str">
        <f t="shared" si="65"/>
        <v>0.0.0</v>
      </c>
      <c r="H34" s="407" t="str">
        <f t="shared" si="82"/>
        <v>0.0.0</v>
      </c>
      <c r="I34" s="407" t="str">
        <f t="shared" si="67"/>
        <v>0.0.0</v>
      </c>
      <c r="J34" s="407" t="str">
        <f t="shared" si="83"/>
        <v>0.0.0</v>
      </c>
      <c r="K34" s="407" t="str">
        <f t="shared" si="84"/>
        <v>0.0.0</v>
      </c>
      <c r="L34" s="407" t="str">
        <f t="shared" si="85"/>
        <v>0.0.0</v>
      </c>
      <c r="M34" s="407" t="str">
        <f t="shared" si="86"/>
        <v>0.0.0</v>
      </c>
      <c r="N34" s="408" t="str">
        <f t="shared" si="69"/>
        <v>0.0.0</v>
      </c>
      <c r="O34" s="930">
        <v>7</v>
      </c>
      <c r="P34" s="417"/>
      <c r="Q34" s="417"/>
      <c r="R34" s="417"/>
      <c r="S34" s="417"/>
      <c r="T34" s="417"/>
      <c r="U34" s="417"/>
      <c r="V34" s="714"/>
      <c r="W34" s="714"/>
      <c r="X34" s="417"/>
      <c r="Y34" s="417"/>
      <c r="Z34" s="714"/>
      <c r="AA34" s="714"/>
      <c r="AB34" s="417"/>
      <c r="AC34" s="417"/>
      <c r="AD34" s="714"/>
      <c r="AE34" s="714"/>
      <c r="AF34" s="417"/>
      <c r="AG34" s="417"/>
      <c r="AH34" s="714"/>
      <c r="AI34" s="714"/>
      <c r="AJ34" s="417"/>
      <c r="AK34" s="417"/>
      <c r="AL34" s="714"/>
      <c r="AM34" s="714"/>
      <c r="AN34" s="417"/>
      <c r="AO34" s="417"/>
      <c r="AP34" s="714"/>
      <c r="AQ34" s="714"/>
      <c r="AR34" s="417"/>
      <c r="AS34" s="417"/>
      <c r="AT34" s="714"/>
      <c r="AU34" s="714"/>
      <c r="AV34" s="417"/>
      <c r="AW34" s="417"/>
      <c r="AX34" s="716"/>
      <c r="AY34" s="716"/>
      <c r="AZ34" s="635"/>
      <c r="BA34" s="635"/>
      <c r="BB34" s="716"/>
      <c r="BC34" s="716"/>
      <c r="BD34" s="635"/>
      <c r="BE34" s="635"/>
      <c r="BF34" s="717"/>
      <c r="BG34" s="717"/>
      <c r="BH34" s="432">
        <f t="shared" si="1"/>
        <v>0</v>
      </c>
      <c r="BI34" s="432">
        <f t="shared" si="88"/>
        <v>0</v>
      </c>
      <c r="BJ34" s="432">
        <f t="shared" si="89"/>
        <v>0</v>
      </c>
      <c r="BK34" s="432">
        <f t="shared" si="90"/>
        <v>0</v>
      </c>
      <c r="BL34" s="432">
        <f t="shared" si="91"/>
        <v>0</v>
      </c>
      <c r="BM34" s="436">
        <f t="shared" si="92"/>
        <v>0</v>
      </c>
      <c r="BN34" s="462">
        <v>0.65</v>
      </c>
      <c r="BO34" s="427">
        <f t="shared" si="3"/>
        <v>28</v>
      </c>
      <c r="BP34" s="419"/>
      <c r="BQ34" s="700"/>
      <c r="BR34" s="419"/>
      <c r="BS34" s="700"/>
      <c r="BT34" s="700"/>
      <c r="BU34" s="700"/>
      <c r="BV34" s="427">
        <f t="shared" si="93"/>
        <v>0</v>
      </c>
      <c r="BW34" s="419"/>
      <c r="BX34" s="782"/>
      <c r="BY34" s="419"/>
      <c r="BZ34" s="432"/>
      <c r="CA34" s="419"/>
      <c r="CB34" s="427"/>
      <c r="CC34" s="419"/>
      <c r="CD34" s="427"/>
      <c r="CE34" s="404">
        <f>IF(OR(C34=0,CD34="Д"),0,IF(AND(C34&gt;0,E34=0),VLOOKUP(C34,звания!A:B,2,FALSE)/((EOMONTH($G$3,0)+1)-$G$3)*BO34+VLOOKUP(C34,звания!A:B,2,FALSE)/((EOMONTH($G$3,0)+1)-$G$3)*BR34+VLOOKUP(C34,звания!A:B,2,FALSE)/((EOMONTH($G$3,0)+1)-$G$3)*BU34,IF(AND(C34&gt;0,E34&gt;0,F34&gt;=$G$3,BO34=(EOMONTH($G$3,0)+1)-$G$3),(VLOOKUP(E34,звания!A:B,2,FALSE)/(EOMONTH($G$3,0)-$G$3+1))*(F34-$G$3)+(VLOOKUP(C34,звания!A:B,2,FALSE)/(EOMONTH($G$3,0)-$G$3+1))*((EOMONTH($G$3,0)-$G$3+1)-(F34-$G$3)),IF(AND(C34&gt;0,E34&gt;0,F34&gt;$G$3,BO34&lt;(EOMONTH($G$3,0)+1)-$G$3,BO34&lt;&gt;0),VLOOKUP(E34,звания!A:B,2,FALSE)/((EOMONTH($G$3,0)+1)-$G$3)*((F34-$G$3)-(((EOMONTH($G$3,0)+1)-$G$3)-BO34-BU34-BR34))+VLOOKUP(C34,звания!A:B,2,FALSE)/((EOMONTH($G$3,0)+1)-$G$3)*(((EOMONTH($G$3,0)+1)-F34)),IF(F34&lt;$G$3,(VLOOKUP(C34,звания!A:B,2,FALSE)-VLOOKUP(E34,звания!A:B,2,FALSE))/((EOMONTH($BN$3,0)+1)-$BN$3)*(EOMONTH($BN$3,0)+1-F34)+VLOOKUP(C34,звания!A:B,2,FALSE)/((EOMONTH($G$3,0)+1)-$G$3)*BO34+VLOOKUP(C34,звания!A:B,2,FALSE)/((EOMONTH($G$3,0)+1)-$G$3)*BU34+VLOOKUP(C34,звания!A:B,2,FALSE)/((EOMONTH($G$3,0)+1)-$G$3)*BR34,0)))))</f>
        <v>0</v>
      </c>
      <c r="CF34" s="404">
        <f>IF(OR(CD34="Д",C34=0),0,IF(B34="Виключений зі списків",IF(BS34=0,(VLOOKUP(O34,звания!$D$2:$E$62,2,FALSE))/(EOMONTH($B$3,0)+1-$B$3)*BO34+(VLOOKUP(BQ34,звания!$D$2:$E$62,2,FALSE))/(EOMONTH($B$3,0)+1-$B$3)*BR34,(((VLOOKUP(O34,звания!$D$2:$E$62,2,FALSE))/(EOMONTH($B$3,0)+1-$B$3))*BO34)+(VLOOKUP(BQ34,звания!$D$2:$E$62,2,FALSE))/(EOMONTH($B$3,0)+1-$B$3)*BR34+(VLOOKUP(BS34,звания!$D$2:$E$62,2,FALSE))/(EOMONTH($B$3,0)+1-$B$3)*BU34),IF(BS34=0,(VLOOKUP(O34,звания!$D$2:$E$62,2,FALSE))/(EOMONTH($G$3,0)+1-$G$3)*BO34+(VLOOKUP(BQ34,звания!$D$2:$E$62,2,FALSE))/(EOMONTH($G$3,0)+1-$G$3)*BR34,(((VLOOKUP(O34,звания!$D$2:$E$62,2,FALSE))/(EOMONTH($G$3,0)+1-$G$3))*BO34)+(VLOOKUP(BQ34,звания!$D$2:$E$62,2,FALSE))/(EOMONTH($G$3,0)+1-$G$3)*BR34+(VLOOKUP(BS34,звания!$D$2:$E$62,2,FALSE))/(EOMONTH($G$3,0)+1-$G$3)*BU34+IF(BT34=0,0,(VLOOKUP(BS34,звания!$D$2:$E$62,2,FALSE))/(EOMONTH($BN$3,0)+1-$BN$3)*BT34-(VLOOKUP(O34,звания!$D$2:$E$62,2,FALSE))/(EOMONTH($BN$3,0)+1-$BN$3)*BT34))))</f>
        <v>0</v>
      </c>
      <c r="CG34" s="404">
        <f>IF(AND(SUM(BH34:BM34)&lt;360,((EOMONTH($G$3,0)-$G$3+1+(SUM(BH34:BM34)))&gt;0),SUM(BH34:BM34)+EOMONTH($G$3,0)-$G$3+1&lt;360),(CE34+CF34)*BV34%,IF(SUM(BH34:BM34)+EOMONTH($G$3,0)-$G$3+1&lt;=1800,((CE34+CF34)/(EOMONTH($G$3,0)-$G$3+1))*(360-SUM(BH34:BM34))*BV34%+(((CE34+CF34)/(EOMONTH($G$3,0)-$G$3+1))*((EOMONTH($G$3,0)-$G$3+1)-(360-SUM(BH34:BM34))))*25%,IF(AND(SUM(BH34:BM34)&lt;1800,((EOMONTH($G$3,0)-$G$3+1+SUM(BH34:BM34))&gt;=360),SUM(BH34:BM34)+EOMONTH($G$3,0)-$G$3+1&lt;1800),(CE34+CF34)*BV34%,IF(SUM(BH34:BM34)+EOMONTH($G$3,0)-$G$3+1&lt;=3600,((CE34+CF34)/(EOMONTH($G$3,0)-$G$3+1))*(1800-SUM(BH34:BM34))*BV34%+(((CE34+CF34)/(EOMONTH($G$3,0)-$G$3+1))*((EOMONTH($G$3,0)-$G$3+1)-(1800-SUM(BH34:BM34)))*30%),IF(AND(SUM(BH34:BM34)&lt;3600,((EOMONTH($G$3,0)-$G$3+1+SUM(BH34:BM34))&gt;=1800),SUM(BH34:BM34)+EOMONTH($G$3,0)-$G$3+1&lt;3600),(CE34+CF34)*BV34%,IF(SUM(BH34:BM34)+EOMONTH($G$3,0)-$G$3+1&lt;=5400,((CE34+CF34)/(EOMONTH($G$3,0)-$G$3+1))*(3600-SUM(BH34:BM34))*BV34%+(((CE34+CF34)/(EOMONTH($G$3,0)-$G$3+1))*((EOMONTH($G$3,0)-$G$3+1)-(3600-SUM(BH34:BM34))))*35%,IF(AND(SUM(BH34:BM34)&lt;5400,((EOMONTH($G$3,0)-$G$3+1+SUM(BH34:BM34))&gt;=3600),SUM(BH34:BM34)+EOMONTH($G$3,0)-$G$3+1&lt;5400),(CE34+CF34)*BV34%,IF(SUM(BH34:BM34)+EOMONTH($G$3,0)-$G$3+1&lt;=7200,((CE34+CF34)/(EOMONTH($G$3,0)-$G$3+1))*(5400-SUM(BH34:BM34))*BV34%+(((CE34+CF34)/(EOMONTH($G$3,0)-$G$3+1))*((EOMONTH($G$3,0)-$G$3+1)-(5400-SUM(BH34:BM34))))*40%,IF(AND(SUM(BH34:BM34)&lt;7200,((EOMONTH($G$3,0)-$G$3+1+SUM(BH34:BM34))&gt;=5400),SUM(BH34:BM34)+EOMONTH($G$3,0)-$G$3+1&lt;7200),(CE34+CF34)*BV34%,IF(SUM(BH34:BM34)+EOMONTH($G$3,0)-$G$3+1&lt;=9000,((CE34+CF34)/(EOMONTH($G$3,0)-$G$3+1))*(7200-SUM(BH34:BM34))*BV34%+(((CE34+CF34)/(EOMONTH($G$3,0)-$G$3+1))*((EOMONTH($G$3,0)-$G$3+1)-(7200-SUM(BH34:BM34))))*45%,IF(SUM(BH34:BM34)+EOMONTH($G$3,0)-$G$3+1&gt;=9000,((CE34+CF34)/(EOMONTH($G$3,0)-$G$3+1))*(9000-SUM(BH34:BM34))*BV34%+(((CE34+CF34)/(EOMONTH($G$3,0)-$G$3+1))*((EOMONTH($G$3,0)-$G$3+1)-(9000-SUM(BH34:BM34))))*50%,0)))))))))))</f>
        <v>0</v>
      </c>
      <c r="CH34" s="404">
        <f>IF(BW34=0,CF34*BX34%,IF(BW34&gt;0,((VLOOKUP(O34,звания!$D$2:$E$62,2,FALSE)/(EOMONTH($G$3,0)+1-$G$3)*BW34)*BX34%)))</f>
        <v>0</v>
      </c>
      <c r="CI34" s="404">
        <f>IF(BY34=0,CF34*BZ34%,IF(BY34&gt;0,(VLOOKUP(O34,звания!$D$2:$E$62,2,FALSE)/(EOMONTH($G$3,0)+1-$G$3)*BO34)*BZ34%)+(VLOOKUP(BS34,звания!$D$2:$E$62,2,FALSE)/(EOMONTH($G$3,0)+1-$G$3)*BU34)*BZ34%)</f>
        <v>0</v>
      </c>
      <c r="CJ34" s="404">
        <f>IF(CA34=0,CF34*CB34%,IF(CA34&gt;0,(VLOOKUP(O34,звания!$D$2:$E$62,2,FALSE)/(EOMONTH($G$3,0)+1-$G$3)*BO34)*CB34%)+(VLOOKUP(BS34,звания!$D$2:$E$62,2,FALSE)/(EOMONTH($G$3,0)+1-$G$3)*BU34)*CB34%)</f>
        <v>0</v>
      </c>
      <c r="CK34" s="404">
        <f>IF(CD34="Д",0,IF(CC34=0,CF34*CD34%,IF(CC34&gt;0,(VLOOKUP(O34,звания!$D$2:$E$62,2,FALSE)/(EOMONTH($G$3,0)+1-$G$3)*BO34)*CD34%)+(VLOOKUP(BS34,звания!$D$2:$E$62,2,FALSE)/(EOMONTH($G$3,0)+1-$G$3)*BU34)*CD34%))</f>
        <v>0</v>
      </c>
      <c r="CL34" s="404">
        <f>IF(BR34&gt;0,((VLOOKUP(C34,звания!$A$2:$B$62,2,FALSE)/(EOMONTH($G$3,0)+1-$G$3)*BO34+VLOOKUP(O34,звания!$D$2:$E$62,2,FALSE)/(EOMONTH($G$3,0)+1-$G$3)*BO34+(VLOOKUP(C34,звания!$A$2:$B$62,2,FALSE)/(EOMONTH($G$3,0)+1-$G$3)*BO34+VLOOKUP(O34,звания!$D$2:$E$62,2,FALSE)/(EOMONTH($G$3,0)+1-$G$3)*BO34)*BV34%)*BN34)+(VLOOKUP(C34,звания!$A$2:$B$62,2,FALSE)/(EOMONTH($G$3,0)+1-$G$3)*BU34+VLOOKUP(BS34,звания!$D$2:$E$62,2,FALSE)/(EOMONTH($G$3,0)+1-$G$3)*BU34+(VLOOKUP(C34,звания!$A$2:$B$62,2,FALSE)/(EOMONTH($G$3,0)+1-$G$3)*BU34+VLOOKUP(BS34,звания!$D$2:$E$62,2,FALSE)/(EOMONTH($G$3,0)+1-$G$3)*BU34)*BV34%)*BN34,(CE34+CF34+CG34)*BN34)</f>
        <v>0</v>
      </c>
      <c r="CM34" s="404"/>
      <c r="CN34" s="404"/>
      <c r="CO34" s="432">
        <f t="shared" si="11"/>
        <v>0</v>
      </c>
      <c r="CP34" s="638"/>
      <c r="CQ34" s="637">
        <f>IF(CF34=0,0,IF((SUM(BH34:BM34)&gt;360),(VLOOKUP(O34,звания!$F$2:$G$62,2,FALSE))/100,VLOOKUP(O34,звания!$F$2:$H$62,3,FALSE)/100))</f>
        <v>0</v>
      </c>
      <c r="CR34" s="617">
        <f>IF(B34="Виключений зі списків",IF(AND(BU34=0,360-BH34&lt;0),(VLOOKUP(O34,звания!$D$2:$E$62,2,FALSE))/(EOMONTH($B$3,0)+1-$B$3)*BO34*CQ34,IF(AND(360-BH34&gt;=0,360-BH34&lt;(EOMONTH($B$3,0)+1-$B$3)),(CF34/(EOMONTH($B$3,0)-$B$3+1)*(360-BH34))*CQ34+(CF34/(EOMONTH($B$3,0)-$B$3+1)*((EOMONTH($B$3,0)-$B$3+1)-(360-BH34)))*VLOOKUP(O34,звания!$F$2:$H$62,2,FALSE)/100,((((VLOOKUP(O34,звания!$D$2:$E$62,2,FALSE))/(EOMONTH($B$3,0)+1-$B$3)*BO34*CQ34+(VLOOKUP(BS34,звания!$D$2:$E$62,2,FALSE))/(EOMONTH($B$3,0)+1-$B$3)*BU34*(VLOOKUP(BS34,звания!$F$2:$G$62,2,FALSE)*0.01)+(IF(BT34=0,0,(VLOOKUP(BS34,звания!$D$2:$E$62,2,FALSE)/(EOMONTH($G$3,0)+1-$G$3)*BT34*(VLOOKUP(BS34,звания!$F$2:$G$62,2,FALSE)))*0.01-(VLOOKUP(O34,звания!$D$2:$E$62,2,FALSE)/(EOMONTH($G$3,0)+1-$G$3)*BT34*(VLOOKUP(O34,звания!$F$2:$G$62,2,FALSE)))*0.01)))))/100*(100-CP34))),(IF(AND(BU34=0,360-BH34&lt;0,CP34=0),(VLOOKUP(O34,звания!$D$2:$E$62,2,FALSE))/(EOMONTH($G$3,0)+1-$G$3)*BO34*CQ34,IF(AND(360-BH34&gt;=0,360-BH34&lt;(EOMONTH($G$3,0)+1-$G$3)),(CF34/(EOMONTH($G$3,0)-$G$3+1)*(360-BH34))*CQ34+(CF34/(EOMONTH($G$3,0)-$G$3+1)*((EOMONTH($G$3,0)-$G$3+1)-(360-BH34)))*VLOOKUP(O34,звания!$F$2:$H$62,2,FALSE)/100,((((VLOOKUP(O34,звания!$D$2:$E$62,2,FALSE))/(EOMONTH($G$3,0)+1-$G$3)*BO34*CQ34+(VLOOKUP(BS34,звания!$D$2:$E$62,2,FALSE))/(EOMONTH($G$3,0)+1-$G$3)*BU34*(VLOOKUP(BS34,звания!$F$2:$G$62,2,FALSE)*0.01)))/100*(100-CP34)+(IF(BT34=0,0,(VLOOKUP(BS34,звания!$D$2:$E$62,2,FALSE)/(EOMONTH($BN$3,0)+1-$BN$3)*BT34*(VLOOKUP(BS34,звания!$F$2:$G$62,2,FALSE)))*0.01-(VLOOKUP(O34,звания!$D$2:$E$62,2,FALSE)/(EOMONTH($BN$3,0)+1-$BN$3)*BT34*(VLOOKUP(O34,звания!$F$2:$G$62,2,FALSE)))*0.01)))))))</f>
        <v>0</v>
      </c>
      <c r="CS34" s="416">
        <f t="shared" si="76"/>
        <v>0</v>
      </c>
      <c r="CT34" s="403"/>
      <c r="CU34" s="403"/>
      <c r="CV34" s="403">
        <f t="shared" si="12"/>
        <v>0</v>
      </c>
      <c r="CW34" s="556">
        <f t="shared" si="95"/>
        <v>0</v>
      </c>
      <c r="CX34" s="403">
        <f t="shared" si="96"/>
        <v>0</v>
      </c>
      <c r="CY34" s="403"/>
      <c r="CZ34" s="404">
        <f t="shared" si="8"/>
        <v>0</v>
      </c>
      <c r="DA34" s="403"/>
      <c r="DB34" s="403"/>
      <c r="DC34" s="403"/>
      <c r="DD34" s="421">
        <f t="shared" si="57"/>
        <v>0</v>
      </c>
      <c r="DE34" s="421">
        <f t="shared" si="13"/>
        <v>0</v>
      </c>
      <c r="DF34" s="403">
        <f t="shared" si="97"/>
        <v>0</v>
      </c>
      <c r="DG34" s="421">
        <f t="shared" si="58"/>
        <v>0</v>
      </c>
      <c r="DH34" s="421">
        <f t="shared" si="59"/>
        <v>0</v>
      </c>
      <c r="DI34" s="421"/>
      <c r="DJ34" s="422" t="str">
        <f t="shared" si="16"/>
        <v xml:space="preserve">    </v>
      </c>
      <c r="DK34" s="113" t="s">
        <v>876</v>
      </c>
      <c r="DL34" s="28"/>
      <c r="DM34" s="28"/>
      <c r="DN34" s="28"/>
      <c r="DO34" s="901"/>
      <c r="DP34" s="888"/>
      <c r="DQ34" s="817"/>
      <c r="DR34" s="818"/>
      <c r="DS34" s="819"/>
      <c r="DT34" s="820"/>
      <c r="DU34" s="124"/>
      <c r="DV34" s="122"/>
      <c r="DX34" s="104"/>
      <c r="DY34" s="84"/>
      <c r="DZ34" s="105"/>
      <c r="EG34" s="19"/>
      <c r="EH34" s="543">
        <f t="shared" ref="EH34:EH47" si="98">IF(CE34=0,0,IF(OR(C34="адмірал",C34="віце-адмірал",C34="комондор",C34="контр-адмірал",C34="кап. 1р.",C34="п-к м/сл",C34="п-к",C34="п-к юст.",C34="кап. 2р.",C34="п/п-к м/сл",C34="п/п-к",C34="п/п-к юст.",C34="кап. 3р.",C34="м-р м/сл",C34="м-р",C34="м-р юст.",C34="к-н/л-т",C34="к-н м/сл",C34="к-н",C34="к-н юст.",C34="ст.л-т",C34="ст.л-т м/сл",C34="ст.л-т юст.",C34="л-т",C34="л-т м/сл",C34="л-т юст.",C34="мол. л-т ",C34="мол. л-т м/сл",C34="мол. л-т юст."),1,IF(OR(D34=0,CD34="Д"),0,2)))</f>
        <v>0</v>
      </c>
      <c r="EI34" s="404">
        <f t="shared" ref="EI34:EI47" si="99">C34</f>
        <v>0</v>
      </c>
      <c r="EJ34" s="29" t="str">
        <f t="shared" ref="EJ34:EJ47" si="100">DK34</f>
        <v>ВАКАНТ</v>
      </c>
      <c r="EK34" s="50"/>
      <c r="EL34" s="29"/>
      <c r="EM34" s="50"/>
      <c r="EN34" s="50"/>
      <c r="EO34" s="50"/>
      <c r="EP34" s="29"/>
    </row>
    <row r="35" spans="1:146" ht="17.25" hidden="1" customHeight="1">
      <c r="A35" s="402">
        <v>32</v>
      </c>
      <c r="B35" s="404"/>
      <c r="C35" s="910"/>
      <c r="D35" s="403" t="str">
        <f t="shared" si="87"/>
        <v xml:space="preserve"> </v>
      </c>
      <c r="E35" s="416"/>
      <c r="F35" s="417"/>
      <c r="G35" s="406" t="str">
        <f t="shared" ref="G35:G41" si="101">IF(P35&gt;$G$3,0,CONCATENATE((INT((BH35)/360)+INT((BI35)/360)+INT((BJ35)/360)+INT((BK35)/360)+INT((BL35)/360)+INT((BM35)/360))+INT((INT(MOD((BH35),360)/30)+INT(MOD((BI35),360)/30)+INT(MOD((BJ35),360)/30)+INT(MOD((BK35),360)/30)+INT(MOD((BL35),360)/30)+INT(MOD((BM35),360)/30)+INT((MOD(MOD((BH35),360),30)+MOD(MOD((BI35),360),30)+MOD(MOD((BJ35),360),30)+MOD(MOD((BK35),360),30)+MOD(MOD((BL35),360),30)+MOD(MOD((BM35),360),30))/30))/12),".",MOD(INT(MOD((BH35),360)/30)+INT(MOD((BI35),360)/30)+INT(MOD((BJ35),360)/30)+INT(MOD((BK35),360)/30)+INT(MOD((BL35),360)/30)+INT(MOD((BM35),360)/30)+INT((MOD(MOD((BH35),360),30)+MOD(MOD((BI35),360),30)+MOD(MOD((BJ35),360),30)+MOD(MOD((BK35),360),30)+MOD(MOD((BL35),360),30)+MOD(MOD((BM35),360),30))/30),12),".",INT(MOD(MOD(MOD((BH35),360),30)+MOD(MOD((BI35),360),30)+MOD(MOD((BJ35),360),30)+MOD(MOD((BK35),360),30)+MOD(MOD((BL35),360),30)+MOD(MOD((BM35),360),30),30))))</f>
        <v>0.0.0</v>
      </c>
      <c r="H35" s="407" t="str">
        <f t="shared" si="82"/>
        <v>0.0.0</v>
      </c>
      <c r="I35" s="407" t="str">
        <f t="shared" ref="I35:I41" si="102">IF(P35&gt;$G$3,0,CONCATENATE((INT((BH35)/360)+INT((BM35)/360))+INT((INT(MOD((BH35),360)/30)+INT(MOD((BM35),360)/30)+INT((MOD(MOD((BH35),360),30)+MOD(MOD((BM35),360),30))/30))/12),".",MOD(INT(MOD((BH35),360)/30)+INT(MOD((BM35),360)/30)+INT((MOD(MOD((BH35),360),30)+MOD(MOD((BM35),360),30))/30),12),".",INT(MOD(MOD(MOD((BH35),360),30)+MOD(MOD((BM35),360),30),30))))</f>
        <v>0.0.0</v>
      </c>
      <c r="J35" s="407" t="str">
        <f t="shared" si="83"/>
        <v>0.0.0</v>
      </c>
      <c r="K35" s="407" t="str">
        <f t="shared" si="84"/>
        <v>0.0.0</v>
      </c>
      <c r="L35" s="407" t="str">
        <f t="shared" si="85"/>
        <v>0.0.0</v>
      </c>
      <c r="M35" s="407" t="str">
        <f t="shared" si="86"/>
        <v>0.0.0</v>
      </c>
      <c r="N35" s="408" t="str">
        <f t="shared" ref="N35:N46" si="103">CONCATENATE(IF(INT(INT(DAYS360(BF35,BG35,1)/30)/24)&gt;=2,2,INT(INT(DAYS360(BF35,BG35,1)/30)/24)),".",IF(AND(INT(INT(DAYS360(BF35,BG35,1)/30)/24)&gt;=2,MOD(INT(BM35/30),12)&gt;=6),6,IF(ISODD(MOD(INT(DAYS360(BF35,BG35,1)/30),12)),MOD(INT(DAYS360(BF35,BG35,1)/60),12),MOD(INT(BM35/30),12))),".",IF(AND(INT(INT(DAYS360(BF35,BG35,1)/30)/24)&gt;=2,MOD(INT(BM35/30),12)&gt;=6),0,IF(ISODD(MOD(INT(DAYS360(BF35,BG35,1)/30),12)),INT((MOD(DAYS360(BF35,BG35,1),30)/2+15)),INT(MOD(DAYS360(BF35,BG35,1),30)/2))))</f>
        <v>0.0.0</v>
      </c>
      <c r="O35" s="930"/>
      <c r="P35" s="417"/>
      <c r="Q35" s="417"/>
      <c r="R35" s="417"/>
      <c r="S35" s="417"/>
      <c r="T35" s="417"/>
      <c r="U35" s="417"/>
      <c r="V35" s="714"/>
      <c r="W35" s="714"/>
      <c r="X35" s="417"/>
      <c r="Y35" s="417"/>
      <c r="Z35" s="714"/>
      <c r="AA35" s="714"/>
      <c r="AB35" s="417"/>
      <c r="AC35" s="417"/>
      <c r="AD35" s="714"/>
      <c r="AE35" s="714"/>
      <c r="AF35" s="417"/>
      <c r="AG35" s="417"/>
      <c r="AH35" s="714"/>
      <c r="AI35" s="714"/>
      <c r="AJ35" s="417"/>
      <c r="AK35" s="417"/>
      <c r="AL35" s="714"/>
      <c r="AM35" s="714"/>
      <c r="AN35" s="417"/>
      <c r="AO35" s="417"/>
      <c r="AP35" s="714"/>
      <c r="AQ35" s="714"/>
      <c r="AR35" s="417"/>
      <c r="AS35" s="417"/>
      <c r="AT35" s="714"/>
      <c r="AU35" s="714"/>
      <c r="AV35" s="417"/>
      <c r="AW35" s="417"/>
      <c r="AX35" s="716"/>
      <c r="AY35" s="716"/>
      <c r="AZ35" s="635"/>
      <c r="BA35" s="635"/>
      <c r="BB35" s="716"/>
      <c r="BC35" s="716"/>
      <c r="BD35" s="635"/>
      <c r="BE35" s="635"/>
      <c r="BF35" s="717"/>
      <c r="BG35" s="717"/>
      <c r="BH35" s="432">
        <f t="shared" si="1"/>
        <v>0</v>
      </c>
      <c r="BI35" s="432">
        <f t="shared" si="88"/>
        <v>0</v>
      </c>
      <c r="BJ35" s="432">
        <f t="shared" si="89"/>
        <v>0</v>
      </c>
      <c r="BK35" s="432">
        <f t="shared" si="90"/>
        <v>0</v>
      </c>
      <c r="BL35" s="432">
        <f t="shared" si="91"/>
        <v>0</v>
      </c>
      <c r="BM35" s="436">
        <f t="shared" si="92"/>
        <v>0</v>
      </c>
      <c r="BN35" s="462">
        <v>0.65</v>
      </c>
      <c r="BO35" s="427">
        <f t="shared" si="3"/>
        <v>0</v>
      </c>
      <c r="BP35" s="725"/>
      <c r="BQ35" s="700"/>
      <c r="BR35" s="419"/>
      <c r="BS35" s="700"/>
      <c r="BT35" s="700"/>
      <c r="BU35" s="700"/>
      <c r="BV35" s="427">
        <f t="shared" si="93"/>
        <v>0</v>
      </c>
      <c r="BW35" s="419"/>
      <c r="BX35" s="782"/>
      <c r="BY35" s="419"/>
      <c r="BZ35" s="432"/>
      <c r="CA35" s="419"/>
      <c r="CB35" s="427"/>
      <c r="CC35" s="419"/>
      <c r="CD35" s="427"/>
      <c r="CE35" s="404">
        <f>IF(OR(C35=0,CD35="Д"),0,IF(AND(C35&gt;0,E35=0),VLOOKUP(C35,звания!A:B,2,FALSE)/((EOMONTH($G$3,0)+1)-$G$3)*BO35+VLOOKUP(C35,звания!A:B,2,FALSE)/((EOMONTH($G$3,0)+1)-$G$3)*BR35+VLOOKUP(C35,звания!A:B,2,FALSE)/((EOMONTH($G$3,0)+1)-$G$3)*BU35,IF(AND(C35&gt;0,E35&gt;0,F35&gt;=$G$3,BO35=(EOMONTH($G$3,0)+1)-$G$3),(VLOOKUP(E35,звания!A:B,2,FALSE)/(EOMONTH($G$3,0)-$G$3+1))*(F35-$G$3)+(VLOOKUP(C35,звания!A:B,2,FALSE)/(EOMONTH($G$3,0)-$G$3+1))*((EOMONTH($G$3,0)-$G$3+1)-(F35-$G$3)),IF(AND(C35&gt;0,E35&gt;0,F35&gt;$G$3,BO35&lt;(EOMONTH($G$3,0)+1)-$G$3,BO35&lt;&gt;0),VLOOKUP(E35,звания!A:B,2,FALSE)/((EOMONTH($G$3,0)+1)-$G$3)*((F35-$G$3)-(((EOMONTH($G$3,0)+1)-$G$3)-BO35-BU35-BR35))+VLOOKUP(C35,звания!A:B,2,FALSE)/((EOMONTH($G$3,0)+1)-$G$3)*(((EOMONTH($G$3,0)+1)-F35)),IF(F35&lt;$G$3,(VLOOKUP(C35,звания!A:B,2,FALSE)-VLOOKUP(E35,звания!A:B,2,FALSE))/((EOMONTH($BN$3,0)+1)-$BN$3)*(EOMONTH($BN$3,0)+1-F35)+VLOOKUP(C35,звания!A:B,2,FALSE)/((EOMONTH($G$3,0)+1)-$G$3)*BO35+VLOOKUP(C35,звания!A:B,2,FALSE)/((EOMONTH($G$3,0)+1)-$G$3)*BU35+VLOOKUP(C35,звания!A:B,2,FALSE)/((EOMONTH($G$3,0)+1)-$G$3)*BR35,0)))))</f>
        <v>0</v>
      </c>
      <c r="CF35" s="404">
        <f>IF(OR(CD35="Д",C35=0),0,IF(B35="Виключений зі списків",IF(BS35=0,(VLOOKUP(O35,звания!$D$2:$E$62,2,FALSE))/(EOMONTH($B$3,0)+1-$B$3)*BO35+(VLOOKUP(BQ35,звания!$D$2:$E$62,2,FALSE))/(EOMONTH($B$3,0)+1-$B$3)*BR35,(((VLOOKUP(O35,звания!$D$2:$E$62,2,FALSE))/(EOMONTH($B$3,0)+1-$B$3))*BO35)+(VLOOKUP(BQ35,звания!$D$2:$E$62,2,FALSE))/(EOMONTH($B$3,0)+1-$B$3)*BR35+(VLOOKUP(BS35,звания!$D$2:$E$62,2,FALSE))/(EOMONTH($B$3,0)+1-$B$3)*BU35),IF(BS35=0,(VLOOKUP(O35,звания!$D$2:$E$62,2,FALSE))/(EOMONTH($G$3,0)+1-$G$3)*BO35+(VLOOKUP(BQ35,звания!$D$2:$E$62,2,FALSE))/(EOMONTH($G$3,0)+1-$G$3)*BR35,(((VLOOKUP(O35,звания!$D$2:$E$62,2,FALSE))/(EOMONTH($G$3,0)+1-$G$3))*BO35)+(VLOOKUP(BQ35,звания!$D$2:$E$62,2,FALSE))/(EOMONTH($G$3,0)+1-$G$3)*BR35+(VLOOKUP(BS35,звания!$D$2:$E$62,2,FALSE))/(EOMONTH($G$3,0)+1-$G$3)*BU35+IF(BT35=0,0,(VLOOKUP(BS35,звания!$D$2:$E$62,2,FALSE))/(EOMONTH($BN$3,0)+1-$BN$3)*BT35-(VLOOKUP(O35,звания!$D$2:$E$62,2,FALSE))/(EOMONTH($BN$3,0)+1-$BN$3)*BT35))))</f>
        <v>0</v>
      </c>
      <c r="CG35" s="404">
        <f t="shared" si="94"/>
        <v>0</v>
      </c>
      <c r="CH35" s="404">
        <f>IF(BW35=0,CF35*BX35%,IF(BW35&gt;0,((VLOOKUP(O35,звания!$D$2:$E$62,2,FALSE)/(EOMONTH($G$3,0)+1-$G$3)*BW35)*BX35%)))</f>
        <v>0</v>
      </c>
      <c r="CI35" s="404">
        <f>IF(BY35=0,CF35*BZ35%,IF(BY35&gt;0,(VLOOKUP(O35,звания!$D$2:$E$62,2,FALSE)/(EOMONTH($G$3,0)+1-$G$3)*BO35)*BZ35%)+(VLOOKUP(BS35,звания!$D$2:$E$62,2,FALSE)/(EOMONTH($G$3,0)+1-$G$3)*BU35)*BZ35%)</f>
        <v>0</v>
      </c>
      <c r="CJ35" s="404">
        <f>IF(CA35=0,CF35*CB35%,IF(CA35&gt;0,(VLOOKUP(O35,звания!$D$2:$E$62,2,FALSE)/(EOMONTH($G$3,0)+1-$G$3)*BO35)*CB35%)+(VLOOKUP(BS35,звания!$D$2:$E$62,2,FALSE)/(EOMONTH($G$3,0)+1-$G$3)*BU35)*CB35%)</f>
        <v>0</v>
      </c>
      <c r="CK35" s="404">
        <f>IF(CD35="Д",0,IF(CC35=0,CF35*CD35%,IF(CC35&gt;0,(VLOOKUP(O35,звания!$D$2:$E$62,2,FALSE)/(EOMONTH($G$3,0)+1-$G$3)*BO35)*CD35%)+(VLOOKUP(BS35,звания!$D$2:$E$62,2,FALSE)/(EOMONTH($G$3,0)+1-$G$3)*BU35)*CD35%))</f>
        <v>0</v>
      </c>
      <c r="CL35" s="404">
        <f>IF(BR35&gt;0,((VLOOKUP(C35,звания!$A$2:$B$62,2,FALSE)/(EOMONTH($G$3,0)+1-$G$3)*BO35+VLOOKUP(O35,звания!$D$2:$E$62,2,FALSE)/(EOMONTH($G$3,0)+1-$G$3)*BO35+(VLOOKUP(C35,звания!$A$2:$B$62,2,FALSE)/(EOMONTH($G$3,0)+1-$G$3)*BO35+VLOOKUP(O35,звания!$D$2:$E$62,2,FALSE)/(EOMONTH($G$3,0)+1-$G$3)*BO35)*BV35%)*BN35)+(VLOOKUP(C35,звания!$A$2:$B$62,2,FALSE)/(EOMONTH($G$3,0)+1-$G$3)*BU35+VLOOKUP(BS35,звания!$D$2:$E$62,2,FALSE)/(EOMONTH($G$3,0)+1-$G$3)*BU35+(VLOOKUP(C35,звания!$A$2:$B$62,2,FALSE)/(EOMONTH($G$3,0)+1-$G$3)*BU35+VLOOKUP(BS35,звания!$D$2:$E$62,2,FALSE)/(EOMONTH($G$3,0)+1-$G$3)*BU35)*BV35%)*BN35,(CE35+CF35+CG35)*BN35)</f>
        <v>0</v>
      </c>
      <c r="CM35" s="404"/>
      <c r="CN35" s="404"/>
      <c r="CO35" s="432">
        <f t="shared" si="11"/>
        <v>0</v>
      </c>
      <c r="CP35" s="432"/>
      <c r="CQ35" s="637">
        <f>IF(CF35=0,0,IF((SUM(BH35:BM35)&gt;360),(VLOOKUP(O35,звания!$F$2:$G$62,2,FALSE))/100,VLOOKUP(O35,звания!$F$2:$H$62,3,FALSE)/100))</f>
        <v>0</v>
      </c>
      <c r="CR35" s="617">
        <f>IF(B35="Виключений зі списків",IF(AND(BU35=0,360-BH35&lt;0),(VLOOKUP(O35,звания!$D$2:$E$62,2,FALSE))/(EOMONTH($B$3,0)+1-$B$3)*BO35*CQ35,IF(AND(360-BH35&gt;=0,360-BH35&lt;(EOMONTH($B$3,0)+1-$B$3)),(CF35/(EOMONTH($B$3,0)-$B$3+1)*(360-BH35))*CQ35+(CF35/(EOMONTH($B$3,0)-$B$3+1)*((EOMONTH($B$3,0)-$B$3+1)-(360-BH35)))*VLOOKUP(O35,звания!$F$2:$H$62,2,FALSE)/100,((((VLOOKUP(O35,звания!$D$2:$E$62,2,FALSE))/(EOMONTH($B$3,0)+1-$B$3)*BO35*CQ35+(VLOOKUP(BS35,звания!$D$2:$E$62,2,FALSE))/(EOMONTH($B$3,0)+1-$B$3)*BU35*(VLOOKUP(BS35,звания!$F$2:$G$62,2,FALSE)*0.01)+(IF(BT35=0,0,(VLOOKUP(BS35,звания!$D$2:$E$62,2,FALSE)/(EOMONTH($G$3,0)+1-$G$3)*BT35*(VLOOKUP(BS35,звания!$F$2:$G$62,2,FALSE)))*0.01-(VLOOKUP(O35,звания!$D$2:$E$62,2,FALSE)/(EOMONTH($G$3,0)+1-$G$3)*BT35*(VLOOKUP(O35,звания!$F$2:$G$62,2,FALSE)))*0.01)))))/100*(100-CP35))),(IF(AND(BU35=0,360-BH35&lt;0,CP35=0),(VLOOKUP(O35,звания!$D$2:$E$62,2,FALSE))/(EOMONTH($G$3,0)+1-$G$3)*BO35*CQ35,IF(AND(360-BH35&gt;=0,360-BH35&lt;(EOMONTH($G$3,0)+1-$G$3)),(CF35/(EOMONTH($G$3,0)-$G$3+1)*(360-BH35))*CQ35+(CF35/(EOMONTH($G$3,0)-$G$3+1)*((EOMONTH($G$3,0)-$G$3+1)-(360-BH35)))*VLOOKUP(O35,звания!$F$2:$H$62,2,FALSE)/100,((((VLOOKUP(O35,звания!$D$2:$E$62,2,FALSE))/(EOMONTH($G$3,0)+1-$G$3)*BO35*CQ35+(VLOOKUP(BS35,звания!$D$2:$E$62,2,FALSE))/(EOMONTH($G$3,0)+1-$G$3)*BU35*(VLOOKUP(BS35,звания!$F$2:$G$62,2,FALSE)*0.01)))/100*(100-CP35)+(IF(BT35=0,0,(VLOOKUP(BS35,звания!$D$2:$E$62,2,FALSE)/(EOMONTH($BN$3,0)+1-$BN$3)*BT35*(VLOOKUP(BS35,звания!$F$2:$G$62,2,FALSE)))*0.01-(VLOOKUP(O35,звания!$D$2:$E$62,2,FALSE)/(EOMONTH($BN$3,0)+1-$BN$3)*BT35*(VLOOKUP(O35,звания!$F$2:$G$62,2,FALSE)))*0.01)))))))</f>
        <v>0</v>
      </c>
      <c r="CS35" s="416">
        <f t="shared" si="76"/>
        <v>0</v>
      </c>
      <c r="CT35" s="403"/>
      <c r="CU35" s="403"/>
      <c r="CV35" s="403">
        <f t="shared" si="12"/>
        <v>0</v>
      </c>
      <c r="CW35" s="556">
        <f t="shared" si="95"/>
        <v>0</v>
      </c>
      <c r="CX35" s="403">
        <f t="shared" si="96"/>
        <v>0</v>
      </c>
      <c r="CY35" s="403"/>
      <c r="CZ35" s="404">
        <f t="shared" si="8"/>
        <v>0</v>
      </c>
      <c r="DA35" s="403"/>
      <c r="DB35" s="403"/>
      <c r="DC35" s="403"/>
      <c r="DD35" s="421">
        <f t="shared" si="57"/>
        <v>0</v>
      </c>
      <c r="DE35" s="421">
        <f t="shared" si="13"/>
        <v>0</v>
      </c>
      <c r="DF35" s="403">
        <f t="shared" si="97"/>
        <v>0</v>
      </c>
      <c r="DG35" s="421">
        <f t="shared" si="58"/>
        <v>0</v>
      </c>
      <c r="DH35" s="421">
        <f t="shared" si="59"/>
        <v>0</v>
      </c>
      <c r="DI35" s="421"/>
      <c r="DJ35" s="422" t="str">
        <f t="shared" si="16"/>
        <v xml:space="preserve">    </v>
      </c>
      <c r="DK35" s="113" t="s">
        <v>477</v>
      </c>
      <c r="DL35" s="28"/>
      <c r="DM35" s="28"/>
      <c r="DN35" s="28"/>
      <c r="DO35" s="901"/>
      <c r="DP35" s="888"/>
      <c r="DQ35" s="817"/>
      <c r="DR35" s="818"/>
      <c r="DS35" s="819"/>
      <c r="DT35" s="820"/>
      <c r="DU35" s="124"/>
      <c r="DV35" s="110"/>
      <c r="DX35" s="84"/>
      <c r="DY35" s="84"/>
      <c r="DZ35" s="105"/>
      <c r="EG35" s="19"/>
      <c r="EH35" s="543">
        <f t="shared" si="98"/>
        <v>0</v>
      </c>
      <c r="EI35" s="404">
        <f t="shared" si="99"/>
        <v>0</v>
      </c>
      <c r="EJ35" s="29" t="str">
        <f t="shared" si="100"/>
        <v xml:space="preserve"> </v>
      </c>
      <c r="EK35" s="50"/>
      <c r="EL35" s="29"/>
      <c r="EM35" s="50"/>
      <c r="EN35" s="50"/>
      <c r="EO35" s="50"/>
      <c r="EP35" s="29"/>
    </row>
    <row r="36" spans="1:146" ht="17.25" customHeight="1">
      <c r="A36" s="427">
        <v>33</v>
      </c>
      <c r="B36" s="869" t="s">
        <v>797</v>
      </c>
      <c r="C36" s="910" t="s">
        <v>40</v>
      </c>
      <c r="D36" s="404" t="str">
        <f t="shared" si="87"/>
        <v>Байбуз А.О.</v>
      </c>
      <c r="E36" s="416"/>
      <c r="F36" s="417"/>
      <c r="G36" s="409" t="str">
        <f t="shared" si="101"/>
        <v>20.7.19</v>
      </c>
      <c r="H36" s="407" t="str">
        <f t="shared" si="82"/>
        <v>20.7.19</v>
      </c>
      <c r="I36" s="407" t="str">
        <f t="shared" si="102"/>
        <v>20.7.19</v>
      </c>
      <c r="J36" s="407" t="str">
        <f t="shared" si="83"/>
        <v>0.0.0</v>
      </c>
      <c r="K36" s="407" t="str">
        <f t="shared" si="84"/>
        <v>0.0.0</v>
      </c>
      <c r="L36" s="407" t="str">
        <f t="shared" si="85"/>
        <v>0.0.0</v>
      </c>
      <c r="M36" s="407" t="str">
        <f t="shared" si="86"/>
        <v>0.0.0</v>
      </c>
      <c r="N36" s="408" t="str">
        <f t="shared" si="103"/>
        <v>0.0.0</v>
      </c>
      <c r="O36" s="930">
        <v>24</v>
      </c>
      <c r="P36" s="417">
        <v>37054</v>
      </c>
      <c r="Q36" s="417"/>
      <c r="R36" s="417"/>
      <c r="S36" s="417"/>
      <c r="T36" s="417"/>
      <c r="U36" s="417"/>
      <c r="V36" s="714"/>
      <c r="W36" s="714"/>
      <c r="X36" s="417"/>
      <c r="Y36" s="417"/>
      <c r="Z36" s="714"/>
      <c r="AA36" s="714"/>
      <c r="AB36" s="417"/>
      <c r="AC36" s="417"/>
      <c r="AD36" s="714"/>
      <c r="AE36" s="714"/>
      <c r="AF36" s="417"/>
      <c r="AG36" s="417"/>
      <c r="AH36" s="714"/>
      <c r="AI36" s="714"/>
      <c r="AJ36" s="417"/>
      <c r="AK36" s="417"/>
      <c r="AL36" s="714"/>
      <c r="AM36" s="714"/>
      <c r="AN36" s="417"/>
      <c r="AO36" s="417"/>
      <c r="AP36" s="714"/>
      <c r="AQ36" s="714"/>
      <c r="AR36" s="417"/>
      <c r="AS36" s="417"/>
      <c r="AT36" s="714"/>
      <c r="AU36" s="714"/>
      <c r="AV36" s="417"/>
      <c r="AW36" s="417"/>
      <c r="AX36" s="716"/>
      <c r="AY36" s="716"/>
      <c r="AZ36" s="635"/>
      <c r="BA36" s="635"/>
      <c r="BB36" s="716"/>
      <c r="BC36" s="716"/>
      <c r="BD36" s="635"/>
      <c r="BE36" s="635"/>
      <c r="BF36" s="717"/>
      <c r="BG36" s="717"/>
      <c r="BH36" s="432">
        <f t="shared" si="1"/>
        <v>7429</v>
      </c>
      <c r="BI36" s="432">
        <f t="shared" si="88"/>
        <v>0</v>
      </c>
      <c r="BJ36" s="432">
        <f t="shared" si="89"/>
        <v>0</v>
      </c>
      <c r="BK36" s="432">
        <f t="shared" si="90"/>
        <v>0</v>
      </c>
      <c r="BL36" s="432">
        <f t="shared" si="91"/>
        <v>0</v>
      </c>
      <c r="BM36" s="436">
        <f t="shared" si="92"/>
        <v>0</v>
      </c>
      <c r="BN36" s="462">
        <v>0.65</v>
      </c>
      <c r="BO36" s="427">
        <f t="shared" si="3"/>
        <v>28</v>
      </c>
      <c r="BP36" s="419"/>
      <c r="BQ36" s="700"/>
      <c r="BR36" s="419"/>
      <c r="BS36" s="700"/>
      <c r="BT36" s="700"/>
      <c r="BU36" s="700"/>
      <c r="BV36" s="427">
        <f t="shared" si="93"/>
        <v>45</v>
      </c>
      <c r="BW36" s="427"/>
      <c r="BX36" s="427">
        <v>10</v>
      </c>
      <c r="BY36" s="419"/>
      <c r="BZ36" s="432"/>
      <c r="CA36" s="419"/>
      <c r="CB36" s="427"/>
      <c r="CC36" s="419"/>
      <c r="CD36" s="427"/>
      <c r="CE36" s="404">
        <f>IF(OR(C36=0,CD36="Д"),0,IF(AND(C36&gt;0,E36=0),VLOOKUP(C36,звания!A:B,2,FALSE)/((EOMONTH($G$3,0)+1)-$G$3)*BO36+VLOOKUP(C36,звания!A:B,2,FALSE)/((EOMONTH($G$3,0)+1)-$G$3)*BR36+VLOOKUP(C36,звания!A:B,2,FALSE)/((EOMONTH($G$3,0)+1)-$G$3)*BU36,IF(AND(C36&gt;0,E36&gt;0,F36&gt;=$G$3,BO36=(EOMONTH($G$3,0)+1)-$G$3),(VLOOKUP(E36,звания!A:B,2,FALSE)/(EOMONTH($G$3,0)-$G$3+1))*(F36-$G$3)+(VLOOKUP(C36,звания!A:B,2,FALSE)/(EOMONTH($G$3,0)-$G$3+1))*((EOMONTH($G$3,0)-$G$3+1)-(F36-$G$3)),IF(AND(C36&gt;0,E36&gt;0,F36&gt;$G$3,BO36&lt;(EOMONTH($G$3,0)+1)-$G$3,BO36&lt;&gt;0),VLOOKUP(E36,звания!A:B,2,FALSE)/((EOMONTH($G$3,0)+1)-$G$3)*((F36-$G$3)-(((EOMONTH($G$3,0)+1)-$G$3)-BO36-BU36-BR36))+VLOOKUP(C36,звания!A:B,2,FALSE)/((EOMONTH($G$3,0)+1)-$G$3)*(((EOMONTH($G$3,0)+1)-F36)),IF(F36&lt;$G$3,(VLOOKUP(C36,звания!A:B,2,FALSE)-VLOOKUP(E36,звания!A:B,2,FALSE))/((EOMONTH($BN$3,0)+1)-$BN$3)*(EOMONTH($BN$3,0)+1-F36)+VLOOKUP(C36,звания!A:B,2,FALSE)/((EOMONTH($G$3,0)+1)-$G$3)*BO36+VLOOKUP(C36,звания!A:B,2,FALSE)/((EOMONTH($G$3,0)+1)-$G$3)*BU36+VLOOKUP(C36,звания!A:B,2,FALSE)/((EOMONTH($G$3,0)+1)-$G$3)*BR36,0)))))</f>
        <v>1270</v>
      </c>
      <c r="CF36" s="404">
        <f>IF(OR(CD36="Д",C36=0),0,IF(B36="Виключений зі списків",IF(BS36=0,(VLOOKUP(O36,звания!$D$2:$E$62,2,FALSE))/(EOMONTH($B$3,0)+1-$B$3)*BO36+(VLOOKUP(BQ36,звания!$D$2:$E$62,2,FALSE))/(EOMONTH($B$3,0)+1-$B$3)*BR36,(((VLOOKUP(O36,звания!$D$2:$E$62,2,FALSE))/(EOMONTH($B$3,0)+1-$B$3))*BO36)+(VLOOKUP(BQ36,звания!$D$2:$E$62,2,FALSE))/(EOMONTH($B$3,0)+1-$B$3)*BR36+(VLOOKUP(BS36,звания!$D$2:$E$62,2,FALSE))/(EOMONTH($B$3,0)+1-$B$3)*BU36),IF(BS36=0,(VLOOKUP(O36,звания!$D$2:$E$62,2,FALSE))/(EOMONTH($G$3,0)+1-$G$3)*BO36+(VLOOKUP(BQ36,звания!$D$2:$E$62,2,FALSE))/(EOMONTH($G$3,0)+1-$G$3)*BR36,(((VLOOKUP(O36,звания!$D$2:$E$62,2,FALSE))/(EOMONTH($G$3,0)+1-$G$3))*BO36)+(VLOOKUP(BQ36,звания!$D$2:$E$62,2,FALSE))/(EOMONTH($G$3,0)+1-$G$3)*BR36+(VLOOKUP(BS36,звания!$D$2:$E$62,2,FALSE))/(EOMONTH($G$3,0)+1-$G$3)*BU36+IF(BT36=0,0,(VLOOKUP(BS36,звания!$D$2:$E$62,2,FALSE))/(EOMONTH($BN$3,0)+1-$BN$3)*BT36-(VLOOKUP(O36,звания!$D$2:$E$62,2,FALSE))/(EOMONTH($BN$3,0)+1-$BN$3)*BT36))))</f>
        <v>5070</v>
      </c>
      <c r="CG36" s="404">
        <f t="shared" si="94"/>
        <v>2853</v>
      </c>
      <c r="CH36" s="404">
        <f>IF(BW36=0,CF36*BX36%,IF(BW36&gt;0,((VLOOKUP(O36,звания!$D$2:$E$62,2,FALSE)/(EOMONTH($G$3,0)+1-$G$3)*BW36)*BX36%)))</f>
        <v>507</v>
      </c>
      <c r="CI36" s="404">
        <f>IF(BY36=0,CF36*BZ36%,IF(BY36&gt;0,(VLOOKUP(O36,звания!$D$2:$E$62,2,FALSE)/(EOMONTH($G$3,0)+1-$G$3)*BO36)*BZ36%)+(VLOOKUP(BS36,звания!$D$2:$E$62,2,FALSE)/(EOMONTH($G$3,0)+1-$G$3)*BU36)*BZ36%)</f>
        <v>0</v>
      </c>
      <c r="CJ36" s="404">
        <f>IF(CA36=0,CF36*CB36%,IF(CA36&gt;0,(VLOOKUP(O36,звания!$D$2:$E$62,2,FALSE)/(EOMONTH($G$3,0)+1-$G$3)*BO36)*CB36%)+(VLOOKUP(BS36,звания!$D$2:$E$62,2,FALSE)/(EOMONTH($G$3,0)+1-$G$3)*BU36)*CB36%)</f>
        <v>0</v>
      </c>
      <c r="CK36" s="404">
        <f>IF(CD36="Д",0,IF(CC36=0,CF36*CD36%,IF(CC36&gt;0,(VLOOKUP(O36,звания!$D$2:$E$62,2,FALSE)/(EOMONTH($G$3,0)+1-$G$3)*BO36)*CD36%)+(VLOOKUP(BS36,звания!$D$2:$E$62,2,FALSE)/(EOMONTH($G$3,0)+1-$G$3)*BU36)*CD36%))</f>
        <v>0</v>
      </c>
      <c r="CL36" s="404">
        <f>IF(BR36&gt;0,((VLOOKUP(C36,звания!$A$2:$B$62,2,FALSE)/(EOMONTH($G$3,0)+1-$G$3)*BO36+VLOOKUP(O36,звания!$D$2:$E$62,2,FALSE)/(EOMONTH($G$3,0)+1-$G$3)*BO36+(VLOOKUP(C36,звания!$A$2:$B$62,2,FALSE)/(EOMONTH($G$3,0)+1-$G$3)*BO36+VLOOKUP(O36,звания!$D$2:$E$62,2,FALSE)/(EOMONTH($G$3,0)+1-$G$3)*BO36)*BV36%)*BN36)+(VLOOKUP(C36,звания!$A$2:$B$62,2,FALSE)/(EOMONTH($G$3,0)+1-$G$3)*BU36+VLOOKUP(BS36,звания!$D$2:$E$62,2,FALSE)/(EOMONTH($G$3,0)+1-$G$3)*BU36+(VLOOKUP(C36,звания!$A$2:$B$62,2,FALSE)/(EOMONTH($G$3,0)+1-$G$3)*BU36+VLOOKUP(BS36,звания!$D$2:$E$62,2,FALSE)/(EOMONTH($G$3,0)+1-$G$3)*BU36)*BV36%)*BN36,(CE36+CF36+CG36)*BN36)</f>
        <v>5975.45</v>
      </c>
      <c r="CM36" s="404"/>
      <c r="CN36" s="404"/>
      <c r="CO36" s="432">
        <f t="shared" si="11"/>
        <v>3</v>
      </c>
      <c r="CP36" s="432"/>
      <c r="CQ36" s="637">
        <f>IF(CF36=0,0,IF((SUM(BH36:BM36)&gt;360),(VLOOKUP(O36,звания!$F$2:$G$62,2,FALSE))/100,VLOOKUP(O36,звания!$F$2:$H$62,3,FALSE)/100))</f>
        <v>1.74</v>
      </c>
      <c r="CR36" s="617">
        <f>IF(B36="Виключений зі списків",IF(AND(BU36=0,360-BH36&lt;0),(VLOOKUP(O36,звания!$D$2:$E$62,2,FALSE))/(EOMONTH($B$3,0)+1-$B$3)*BO36*CQ36,IF(AND(360-BH36&gt;=0,360-BH36&lt;(EOMONTH($B$3,0)+1-$B$3)),(CF36/(EOMONTH($B$3,0)-$B$3+1)*(360-BH36))*CQ36+(CF36/(EOMONTH($B$3,0)-$B$3+1)*((EOMONTH($B$3,0)-$B$3+1)-(360-BH36)))*VLOOKUP(O36,звания!$F$2:$H$62,2,FALSE)/100,((((VLOOKUP(O36,звания!$D$2:$E$62,2,FALSE))/(EOMONTH($B$3,0)+1-$B$3)*BO36*CQ36+(VLOOKUP(BS36,звания!$D$2:$E$62,2,FALSE))/(EOMONTH($B$3,0)+1-$B$3)*BU36*(VLOOKUP(BS36,звания!$F$2:$G$62,2,FALSE)*0.01)+(IF(BT36=0,0,(VLOOKUP(BS36,звания!$D$2:$E$62,2,FALSE)/(EOMONTH($G$3,0)+1-$G$3)*BT36*(VLOOKUP(BS36,звания!$F$2:$G$62,2,FALSE)))*0.01-(VLOOKUP(O36,звания!$D$2:$E$62,2,FALSE)/(EOMONTH($G$3,0)+1-$G$3)*BT36*(VLOOKUP(O36,звания!$F$2:$G$62,2,FALSE)))*0.01)))))/100*(100-CP36))),(IF(AND(BU36=0,360-BH36&lt;0,CP36=0),(VLOOKUP(O36,звания!$D$2:$E$62,2,FALSE))/(EOMONTH($G$3,0)+1-$G$3)*BO36*CQ36,IF(AND(360-BH36&gt;=0,360-BH36&lt;(EOMONTH($G$3,0)+1-$G$3)),(CF36/(EOMONTH($G$3,0)-$G$3+1)*(360-BH36))*CQ36+(CF36/(EOMONTH($G$3,0)-$G$3+1)*((EOMONTH($G$3,0)-$G$3+1)-(360-BH36)))*VLOOKUP(O36,звания!$F$2:$H$62,2,FALSE)/100,((((VLOOKUP(O36,звания!$D$2:$E$62,2,FALSE))/(EOMONTH($G$3,0)+1-$G$3)*BO36*CQ36+(VLOOKUP(BS36,звания!$D$2:$E$62,2,FALSE))/(EOMONTH($G$3,0)+1-$G$3)*BU36*(VLOOKUP(BS36,звания!$F$2:$G$62,2,FALSE)*0.01)))/100*(100-CP36)+(IF(BT36=0,0,(VLOOKUP(BS36,звания!$D$2:$E$62,2,FALSE)/(EOMONTH($BN$3,0)+1-$BN$3)*BT36*(VLOOKUP(BS36,звания!$F$2:$G$62,2,FALSE)))*0.01-(VLOOKUP(O36,звания!$D$2:$E$62,2,FALSE)/(EOMONTH($BN$3,0)+1-$BN$3)*BT36*(VLOOKUP(O36,звания!$F$2:$G$62,2,FALSE)))*0.01)))))))</f>
        <v>8821.7999999999993</v>
      </c>
      <c r="CS36" s="416">
        <f t="shared" si="76"/>
        <v>24497.25</v>
      </c>
      <c r="CT36" s="403"/>
      <c r="CU36" s="403"/>
      <c r="CV36" s="404">
        <f t="shared" si="12"/>
        <v>672.35</v>
      </c>
      <c r="CW36" s="426">
        <f t="shared" si="95"/>
        <v>25169.599999999999</v>
      </c>
      <c r="CX36" s="404">
        <f t="shared" si="96"/>
        <v>4530.53</v>
      </c>
      <c r="CY36" s="1174">
        <v>5</v>
      </c>
      <c r="CZ36" s="404">
        <f t="shared" si="8"/>
        <v>310.13</v>
      </c>
      <c r="DA36" s="404"/>
      <c r="DB36" s="403"/>
      <c r="DC36" s="404"/>
      <c r="DD36" s="426">
        <f t="shared" si="57"/>
        <v>4840.66</v>
      </c>
      <c r="DE36" s="426">
        <f t="shared" si="13"/>
        <v>5389.4</v>
      </c>
      <c r="DF36" s="404">
        <f t="shared" si="97"/>
        <v>4530.53</v>
      </c>
      <c r="DG36" s="426">
        <f t="shared" si="58"/>
        <v>24859.47</v>
      </c>
      <c r="DH36" s="426">
        <f t="shared" si="59"/>
        <v>0</v>
      </c>
      <c r="DI36" s="421"/>
      <c r="DJ36" s="422" t="str">
        <f t="shared" si="16"/>
        <v xml:space="preserve">30 від 01.03   </v>
      </c>
      <c r="DK36" s="113" t="s">
        <v>934</v>
      </c>
      <c r="DL36" s="28" t="s">
        <v>935</v>
      </c>
      <c r="DM36" s="28" t="s">
        <v>936</v>
      </c>
      <c r="DN36" s="28" t="s">
        <v>878</v>
      </c>
      <c r="DO36" s="900">
        <v>2855517899</v>
      </c>
      <c r="DP36" s="888"/>
      <c r="DQ36" s="817"/>
      <c r="DR36" s="818"/>
      <c r="DS36" s="825"/>
      <c r="DT36" s="820"/>
      <c r="DU36" s="124"/>
      <c r="DV36" s="110"/>
      <c r="DZ36" s="105"/>
      <c r="EH36" s="543">
        <f t="shared" si="98"/>
        <v>1</v>
      </c>
      <c r="EI36" s="404" t="str">
        <f t="shared" si="99"/>
        <v>к-н</v>
      </c>
      <c r="EJ36" s="29" t="str">
        <f t="shared" si="100"/>
        <v>Байбуз А.О.</v>
      </c>
      <c r="EK36" s="50"/>
      <c r="EL36" s="29"/>
      <c r="EM36" s="50"/>
      <c r="EN36" s="50"/>
      <c r="EO36" s="50"/>
      <c r="EP36" s="29"/>
    </row>
    <row r="37" spans="1:146" ht="17.25" customHeight="1">
      <c r="A37" s="427">
        <v>34</v>
      </c>
      <c r="B37" s="869" t="s">
        <v>798</v>
      </c>
      <c r="C37" s="922" t="s">
        <v>19</v>
      </c>
      <c r="D37" s="404" t="str">
        <f t="shared" si="87"/>
        <v>Таранюк О.В.</v>
      </c>
      <c r="E37" s="416"/>
      <c r="F37" s="417"/>
      <c r="G37" s="409" t="str">
        <f t="shared" si="101"/>
        <v>2.2.26</v>
      </c>
      <c r="H37" s="407" t="str">
        <f t="shared" si="82"/>
        <v>2.2.26</v>
      </c>
      <c r="I37" s="407" t="str">
        <f t="shared" si="102"/>
        <v>2.2.26</v>
      </c>
      <c r="J37" s="407" t="str">
        <f t="shared" si="83"/>
        <v>0.0.0</v>
      </c>
      <c r="K37" s="407" t="str">
        <f t="shared" si="84"/>
        <v>0.0.0</v>
      </c>
      <c r="L37" s="407" t="str">
        <f t="shared" si="85"/>
        <v>0.0.0</v>
      </c>
      <c r="M37" s="407" t="str">
        <f t="shared" si="86"/>
        <v>0.0.0</v>
      </c>
      <c r="N37" s="408" t="str">
        <f t="shared" si="103"/>
        <v>0.0.0</v>
      </c>
      <c r="O37" s="930">
        <v>17</v>
      </c>
      <c r="P37" s="417">
        <v>43774</v>
      </c>
      <c r="Q37" s="417"/>
      <c r="R37" s="417"/>
      <c r="S37" s="417"/>
      <c r="T37" s="417"/>
      <c r="U37" s="417"/>
      <c r="V37" s="714"/>
      <c r="W37" s="714"/>
      <c r="X37" s="417"/>
      <c r="Y37" s="417"/>
      <c r="Z37" s="714"/>
      <c r="AA37" s="714"/>
      <c r="AB37" s="417"/>
      <c r="AC37" s="417"/>
      <c r="AD37" s="714"/>
      <c r="AE37" s="714"/>
      <c r="AF37" s="417"/>
      <c r="AG37" s="417"/>
      <c r="AH37" s="714"/>
      <c r="AI37" s="714"/>
      <c r="AJ37" s="417"/>
      <c r="AK37" s="417"/>
      <c r="AL37" s="714"/>
      <c r="AM37" s="714"/>
      <c r="AN37" s="417"/>
      <c r="AO37" s="417"/>
      <c r="AP37" s="714"/>
      <c r="AQ37" s="714"/>
      <c r="AR37" s="417"/>
      <c r="AS37" s="417"/>
      <c r="AT37" s="714"/>
      <c r="AU37" s="714"/>
      <c r="AV37" s="417"/>
      <c r="AW37" s="417"/>
      <c r="AX37" s="716"/>
      <c r="AY37" s="716"/>
      <c r="AZ37" s="635"/>
      <c r="BA37" s="635"/>
      <c r="BB37" s="716"/>
      <c r="BC37" s="716"/>
      <c r="BD37" s="635"/>
      <c r="BE37" s="635"/>
      <c r="BF37" s="717"/>
      <c r="BG37" s="717"/>
      <c r="BH37" s="432">
        <f t="shared" si="1"/>
        <v>806</v>
      </c>
      <c r="BI37" s="432">
        <f t="shared" si="88"/>
        <v>0</v>
      </c>
      <c r="BJ37" s="432">
        <f t="shared" si="89"/>
        <v>0</v>
      </c>
      <c r="BK37" s="432">
        <f t="shared" si="90"/>
        <v>0</v>
      </c>
      <c r="BL37" s="432">
        <f t="shared" si="91"/>
        <v>0</v>
      </c>
      <c r="BM37" s="436">
        <f t="shared" si="92"/>
        <v>0</v>
      </c>
      <c r="BN37" s="462">
        <v>0.65</v>
      </c>
      <c r="BO37" s="427">
        <f t="shared" si="3"/>
        <v>28</v>
      </c>
      <c r="BP37" s="419"/>
      <c r="BQ37" s="700"/>
      <c r="BR37" s="419"/>
      <c r="BS37" s="700"/>
      <c r="BT37" s="700"/>
      <c r="BU37" s="700"/>
      <c r="BV37" s="427">
        <f t="shared" si="93"/>
        <v>25</v>
      </c>
      <c r="BW37" s="427"/>
      <c r="BX37" s="432">
        <v>10</v>
      </c>
      <c r="BY37" s="700"/>
      <c r="BZ37" s="432"/>
      <c r="CA37" s="700"/>
      <c r="CB37" s="432"/>
      <c r="CC37" s="700"/>
      <c r="CD37" s="432"/>
      <c r="CE37" s="404">
        <f>IF(OR(C37=0,CD37="Д"),0,IF(AND(C37&gt;0,E37=0),VLOOKUP(C37,звания!A:B,2,FALSE)/((EOMONTH($G$3,0)+1)-$G$3)*BO37+VLOOKUP(C37,звания!A:B,2,FALSE)/((EOMONTH($G$3,0)+1)-$G$3)*BR37+VLOOKUP(C37,звания!A:B,2,FALSE)/((EOMONTH($G$3,0)+1)-$G$3)*BU37,IF(AND(C37&gt;0,E37&gt;0,F37&gt;=$G$3,BO37=(EOMONTH($G$3,0)+1)-$G$3),(VLOOKUP(E37,звания!A:B,2,FALSE)/(EOMONTH($G$3,0)-$G$3+1))*(F37-$G$3)+(VLOOKUP(C37,звания!A:B,2,FALSE)/(EOMONTH($G$3,0)-$G$3+1))*((EOMONTH($G$3,0)-$G$3+1)-(F37-$G$3)),IF(AND(C37&gt;0,E37&gt;0,F37&gt;$G$3,BO37&lt;(EOMONTH($G$3,0)+1)-$G$3,BO37&lt;&gt;0),VLOOKUP(E37,звания!A:B,2,FALSE)/((EOMONTH($G$3,0)+1)-$G$3)*((F37-$G$3)-(((EOMONTH($G$3,0)+1)-$G$3)-BO37-BU37-BR37))+VLOOKUP(C37,звания!A:B,2,FALSE)/((EOMONTH($G$3,0)+1)-$G$3)*(((EOMONTH($G$3,0)+1)-F37)),IF(F37&lt;$G$3,(VLOOKUP(C37,звания!A:B,2,FALSE)-VLOOKUP(E37,звания!A:B,2,FALSE))/((EOMONTH($BN$3,0)+1)-$BN$3)*(EOMONTH($BN$3,0)+1-F37)+VLOOKUP(C37,звания!A:B,2,FALSE)/((EOMONTH($G$3,0)+1)-$G$3)*BO37+VLOOKUP(C37,звания!A:B,2,FALSE)/((EOMONTH($G$3,0)+1)-$G$3)*BU37+VLOOKUP(C37,звания!A:B,2,FALSE)/((EOMONTH($G$3,0)+1)-$G$3)*BR37,0)))))</f>
        <v>1130</v>
      </c>
      <c r="CF37" s="404">
        <f>IF(OR(CD37="Д",C37=0),0,IF(B37="Виключений зі списків",IF(BS37=0,(VLOOKUP(O37,звания!$D$2:$E$62,2,FALSE))/(EOMONTH($B$3,0)+1-$B$3)*BO37+(VLOOKUP(BQ37,звания!$D$2:$E$62,2,FALSE))/(EOMONTH($B$3,0)+1-$B$3)*BR37,(((VLOOKUP(O37,звания!$D$2:$E$62,2,FALSE))/(EOMONTH($B$3,0)+1-$B$3))*BO37)+(VLOOKUP(BQ37,звания!$D$2:$E$62,2,FALSE))/(EOMONTH($B$3,0)+1-$B$3)*BR37+(VLOOKUP(BS37,звания!$D$2:$E$62,2,FALSE))/(EOMONTH($B$3,0)+1-$B$3)*BU37),IF(BS37=0,(VLOOKUP(O37,звания!$D$2:$E$62,2,FALSE))/(EOMONTH($G$3,0)+1-$G$3)*BO37+(VLOOKUP(BQ37,звания!$D$2:$E$62,2,FALSE))/(EOMONTH($G$3,0)+1-$G$3)*BR37,(((VLOOKUP(O37,звания!$D$2:$E$62,2,FALSE))/(EOMONTH($G$3,0)+1-$G$3))*BO37)+(VLOOKUP(BQ37,звания!$D$2:$E$62,2,FALSE))/(EOMONTH($G$3,0)+1-$G$3)*BR37+(VLOOKUP(BS37,звания!$D$2:$E$62,2,FALSE))/(EOMONTH($G$3,0)+1-$G$3)*BU37+IF(BT37=0,0,(VLOOKUP(BS37,звания!$D$2:$E$62,2,FALSE))/(EOMONTH($BN$3,0)+1-$BN$3)*BT37-(VLOOKUP(O37,звания!$D$2:$E$62,2,FALSE))/(EOMONTH($BN$3,0)+1-$BN$3)*BT37))))</f>
        <v>4090</v>
      </c>
      <c r="CG37" s="404">
        <f t="shared" si="94"/>
        <v>1305</v>
      </c>
      <c r="CH37" s="404">
        <f>IF(BW37=0,CF37*BX37%,IF(BW37&gt;0,((VLOOKUP(O37,звания!$D$2:$E$62,2,FALSE)/(EOMONTH($G$3,0)+1-$G$3)*BW37)*BX37%)))</f>
        <v>409</v>
      </c>
      <c r="CI37" s="404">
        <f>IF(BY37=0,CF37*BZ37%,IF(BY37&gt;0,(VLOOKUP(O37,звания!$D$2:$E$62,2,FALSE)/(EOMONTH($G$3,0)+1-$G$3)*BO37)*BZ37%)+(VLOOKUP(BS37,звания!$D$2:$E$62,2,FALSE)/(EOMONTH($G$3,0)+1-$G$3)*BU37)*BZ37%)</f>
        <v>0</v>
      </c>
      <c r="CJ37" s="404">
        <f>IF(CA37=0,CF37*CB37%,IF(CA37&gt;0,(VLOOKUP(O37,звания!$D$2:$E$62,2,FALSE)/(EOMONTH($G$3,0)+1-$G$3)*BO37)*CB37%)+(VLOOKUP(BS37,звания!$D$2:$E$62,2,FALSE)/(EOMONTH($G$3,0)+1-$G$3)*BU37)*CB37%)</f>
        <v>0</v>
      </c>
      <c r="CK37" s="404">
        <f>IF(CD37="Д",0,IF(CC37=0,CF37*CD37%,IF(CC37&gt;0,(VLOOKUP(O37,звания!$D$2:$E$62,2,FALSE)/(EOMONTH($G$3,0)+1-$G$3)*BO37)*CD37%)+(VLOOKUP(BS37,звания!$D$2:$E$62,2,FALSE)/(EOMONTH($G$3,0)+1-$G$3)*BU37)*CD37%))</f>
        <v>0</v>
      </c>
      <c r="CL37" s="404">
        <f>IF(BR37&gt;0,((VLOOKUP(C37,звания!$A$2:$B$62,2,FALSE)/(EOMONTH($G$3,0)+1-$G$3)*BO37+VLOOKUP(O37,звания!$D$2:$E$62,2,FALSE)/(EOMONTH($G$3,0)+1-$G$3)*BO37+(VLOOKUP(C37,звания!$A$2:$B$62,2,FALSE)/(EOMONTH($G$3,0)+1-$G$3)*BO37+VLOOKUP(O37,звания!$D$2:$E$62,2,FALSE)/(EOMONTH($G$3,0)+1-$G$3)*BO37)*BV37%)*BN37)+(VLOOKUP(C37,звания!$A$2:$B$62,2,FALSE)/(EOMONTH($G$3,0)+1-$G$3)*BU37+VLOOKUP(BS37,звания!$D$2:$E$62,2,FALSE)/(EOMONTH($G$3,0)+1-$G$3)*BU37+(VLOOKUP(C37,звания!$A$2:$B$62,2,FALSE)/(EOMONTH($G$3,0)+1-$G$3)*BU37+VLOOKUP(BS37,звания!$D$2:$E$62,2,FALSE)/(EOMONTH($G$3,0)+1-$G$3)*BU37)*BV37%)*BN37,(CE37+CF37+CG37)*BN37)</f>
        <v>4241.25</v>
      </c>
      <c r="CM37" s="404"/>
      <c r="CN37" s="404"/>
      <c r="CO37" s="432">
        <f t="shared" si="11"/>
        <v>3</v>
      </c>
      <c r="CP37" s="432"/>
      <c r="CQ37" s="637">
        <f>IF(CF37=0,0,IF((SUM(BH37:BM37)&gt;360),(VLOOKUP(O37,звания!$F$2:$G$62,2,FALSE))/100,VLOOKUP(O37,звания!$F$2:$H$62,3,FALSE)/100))</f>
        <v>2.17</v>
      </c>
      <c r="CR37" s="617">
        <f>IF(B37="Виключений зі списків",IF(AND(BU37=0,360-BH37&lt;0),(VLOOKUP(O37,звания!$D$2:$E$62,2,FALSE))/(EOMONTH($B$3,0)+1-$B$3)*BO37*CQ37,IF(AND(360-BH37&gt;=0,360-BH37&lt;(EOMONTH($B$3,0)+1-$B$3)),(CF37/(EOMONTH($B$3,0)-$B$3+1)*(360-BH37))*CQ37+(CF37/(EOMONTH($B$3,0)-$B$3+1)*((EOMONTH($B$3,0)-$B$3+1)-(360-BH37)))*VLOOKUP(O37,звания!$F$2:$H$62,2,FALSE)/100,((((VLOOKUP(O37,звания!$D$2:$E$62,2,FALSE))/(EOMONTH($B$3,0)+1-$B$3)*BO37*CQ37+(VLOOKUP(BS37,звания!$D$2:$E$62,2,FALSE))/(EOMONTH($B$3,0)+1-$B$3)*BU37*(VLOOKUP(BS37,звания!$F$2:$G$62,2,FALSE)*0.01)+(IF(BT37=0,0,(VLOOKUP(BS37,звания!$D$2:$E$62,2,FALSE)/(EOMONTH($G$3,0)+1-$G$3)*BT37*(VLOOKUP(BS37,звания!$F$2:$G$62,2,FALSE)))*0.01-(VLOOKUP(O37,звания!$D$2:$E$62,2,FALSE)/(EOMONTH($G$3,0)+1-$G$3)*BT37*(VLOOKUP(O37,звания!$F$2:$G$62,2,FALSE)))*0.01)))))/100*(100-CP37))),(IF(AND(BU37=0,360-BH37&lt;0,CP37=0),(VLOOKUP(O37,звания!$D$2:$E$62,2,FALSE))/(EOMONTH($G$3,0)+1-$G$3)*BO37*CQ37,IF(AND(360-BH37&gt;=0,360-BH37&lt;(EOMONTH($G$3,0)+1-$G$3)),(CF37/(EOMONTH($G$3,0)-$G$3+1)*(360-BH37))*CQ37+(CF37/(EOMONTH($G$3,0)-$G$3+1)*((EOMONTH($G$3,0)-$G$3+1)-(360-BH37)))*VLOOKUP(O37,звания!$F$2:$H$62,2,FALSE)/100,((((VLOOKUP(O37,звания!$D$2:$E$62,2,FALSE))/(EOMONTH($G$3,0)+1-$G$3)*BO37*CQ37+(VLOOKUP(BS37,звания!$D$2:$E$62,2,FALSE))/(EOMONTH($G$3,0)+1-$G$3)*BU37*(VLOOKUP(BS37,звания!$F$2:$G$62,2,FALSE)*0.01)))/100*(100-CP37)+(IF(BT37=0,0,(VLOOKUP(BS37,звания!$D$2:$E$62,2,FALSE)/(EOMONTH($BN$3,0)+1-$BN$3)*BT37*(VLOOKUP(BS37,звания!$F$2:$G$62,2,FALSE)))*0.01-(VLOOKUP(O37,звания!$D$2:$E$62,2,FALSE)/(EOMONTH($BN$3,0)+1-$BN$3)*BT37*(VLOOKUP(O37,звания!$F$2:$G$62,2,FALSE)))*0.01)))))))</f>
        <v>8875.2999999999993</v>
      </c>
      <c r="CS37" s="416">
        <f t="shared" si="76"/>
        <v>20050.55</v>
      </c>
      <c r="CT37" s="403"/>
      <c r="CU37" s="403"/>
      <c r="CV37" s="404">
        <f t="shared" si="12"/>
        <v>672.35</v>
      </c>
      <c r="CW37" s="426">
        <f t="shared" si="95"/>
        <v>20722.900000000001</v>
      </c>
      <c r="CX37" s="404">
        <f t="shared" si="96"/>
        <v>3730.12</v>
      </c>
      <c r="CY37" s="1174">
        <v>5</v>
      </c>
      <c r="CZ37" s="404">
        <f t="shared" si="8"/>
        <v>255.34</v>
      </c>
      <c r="DA37" s="404"/>
      <c r="DB37" s="403"/>
      <c r="DC37" s="404"/>
      <c r="DD37" s="426">
        <f t="shared" si="57"/>
        <v>3985.46</v>
      </c>
      <c r="DE37" s="426">
        <f t="shared" si="13"/>
        <v>4411.12</v>
      </c>
      <c r="DF37" s="404">
        <f t="shared" si="97"/>
        <v>3730.12</v>
      </c>
      <c r="DG37" s="426">
        <f t="shared" si="58"/>
        <v>20467.560000000001</v>
      </c>
      <c r="DH37" s="426">
        <f t="shared" si="59"/>
        <v>0</v>
      </c>
      <c r="DI37" s="421"/>
      <c r="DJ37" s="422" t="str">
        <f t="shared" si="16"/>
        <v xml:space="preserve">30 від 01.03   </v>
      </c>
      <c r="DK37" s="113" t="s">
        <v>937</v>
      </c>
      <c r="DL37" s="28" t="s">
        <v>938</v>
      </c>
      <c r="DM37" s="28" t="s">
        <v>874</v>
      </c>
      <c r="DN37" s="28" t="s">
        <v>889</v>
      </c>
      <c r="DO37" s="900">
        <v>2983221312</v>
      </c>
      <c r="DP37" s="888"/>
      <c r="DQ37" s="817"/>
      <c r="DR37" s="818"/>
      <c r="DS37" s="819"/>
      <c r="DT37" s="820"/>
      <c r="DU37" s="124"/>
      <c r="DV37" s="122"/>
      <c r="DZ37" s="105"/>
      <c r="EH37" s="543">
        <f t="shared" si="98"/>
        <v>1</v>
      </c>
      <c r="EI37" s="404" t="str">
        <f t="shared" si="99"/>
        <v>л-т</v>
      </c>
      <c r="EJ37" s="29" t="str">
        <f t="shared" si="100"/>
        <v>Таранюк О.В.</v>
      </c>
      <c r="EK37" s="50"/>
      <c r="EL37" s="29"/>
      <c r="EM37" s="50"/>
      <c r="EN37" s="50"/>
      <c r="EO37" s="50"/>
      <c r="EP37" s="29"/>
    </row>
    <row r="38" spans="1:146" ht="17.25" customHeight="1">
      <c r="A38" s="427">
        <v>35</v>
      </c>
      <c r="B38" s="869" t="s">
        <v>799</v>
      </c>
      <c r="C38" s="922" t="s">
        <v>25</v>
      </c>
      <c r="D38" s="404" t="str">
        <f>DK38</f>
        <v>Савенко В.В.</v>
      </c>
      <c r="E38" s="416"/>
      <c r="F38" s="417"/>
      <c r="G38" s="409" t="str">
        <f t="shared" si="101"/>
        <v>10.3.19</v>
      </c>
      <c r="H38" s="407" t="str">
        <f t="shared" si="82"/>
        <v>10.3.19</v>
      </c>
      <c r="I38" s="407" t="str">
        <f t="shared" si="102"/>
        <v>10.3.19</v>
      </c>
      <c r="J38" s="407" t="str">
        <f t="shared" si="83"/>
        <v>0.0.0</v>
      </c>
      <c r="K38" s="407" t="str">
        <f t="shared" si="84"/>
        <v>0.0.0</v>
      </c>
      <c r="L38" s="407" t="str">
        <f t="shared" si="85"/>
        <v>0.0.0</v>
      </c>
      <c r="M38" s="407" t="str">
        <f t="shared" si="86"/>
        <v>0.0.0</v>
      </c>
      <c r="N38" s="408" t="str">
        <f t="shared" si="103"/>
        <v>0.0.0</v>
      </c>
      <c r="O38" s="930">
        <v>17</v>
      </c>
      <c r="P38" s="417">
        <v>40828</v>
      </c>
      <c r="Q38" s="417"/>
      <c r="R38" s="417"/>
      <c r="S38" s="417"/>
      <c r="T38" s="417"/>
      <c r="U38" s="417"/>
      <c r="V38" s="714"/>
      <c r="W38" s="714"/>
      <c r="X38" s="417"/>
      <c r="Y38" s="417"/>
      <c r="Z38" s="714"/>
      <c r="AA38" s="714"/>
      <c r="AB38" s="417"/>
      <c r="AC38" s="417"/>
      <c r="AD38" s="714"/>
      <c r="AE38" s="714"/>
      <c r="AF38" s="417"/>
      <c r="AG38" s="417"/>
      <c r="AH38" s="714"/>
      <c r="AI38" s="714"/>
      <c r="AJ38" s="417"/>
      <c r="AK38" s="417"/>
      <c r="AL38" s="714"/>
      <c r="AM38" s="714"/>
      <c r="AN38" s="417"/>
      <c r="AO38" s="417"/>
      <c r="AP38" s="714"/>
      <c r="AQ38" s="714"/>
      <c r="AR38" s="417"/>
      <c r="AS38" s="417"/>
      <c r="AT38" s="714"/>
      <c r="AU38" s="714"/>
      <c r="AV38" s="417"/>
      <c r="AW38" s="417"/>
      <c r="AX38" s="716"/>
      <c r="AY38" s="716"/>
      <c r="AZ38" s="635"/>
      <c r="BA38" s="635"/>
      <c r="BB38" s="716"/>
      <c r="BC38" s="716"/>
      <c r="BD38" s="635"/>
      <c r="BE38" s="635"/>
      <c r="BF38" s="717"/>
      <c r="BG38" s="717"/>
      <c r="BH38" s="432">
        <f t="shared" si="1"/>
        <v>3709</v>
      </c>
      <c r="BI38" s="432">
        <f t="shared" si="88"/>
        <v>0</v>
      </c>
      <c r="BJ38" s="432">
        <f t="shared" si="89"/>
        <v>0</v>
      </c>
      <c r="BK38" s="432">
        <f t="shared" si="90"/>
        <v>0</v>
      </c>
      <c r="BL38" s="432">
        <f t="shared" si="91"/>
        <v>0</v>
      </c>
      <c r="BM38" s="436">
        <f t="shared" si="92"/>
        <v>0</v>
      </c>
      <c r="BN38" s="462">
        <v>0.65</v>
      </c>
      <c r="BO38" s="427">
        <f t="shared" si="3"/>
        <v>28</v>
      </c>
      <c r="BP38" s="725"/>
      <c r="BQ38" s="700"/>
      <c r="BR38" s="419"/>
      <c r="BS38" s="700"/>
      <c r="BT38" s="700"/>
      <c r="BU38" s="700"/>
      <c r="BV38" s="427">
        <f t="shared" si="93"/>
        <v>35</v>
      </c>
      <c r="BW38" s="427"/>
      <c r="BX38" s="427">
        <v>10</v>
      </c>
      <c r="BY38" s="419"/>
      <c r="BZ38" s="432"/>
      <c r="CA38" s="419"/>
      <c r="CB38" s="427"/>
      <c r="CC38" s="419"/>
      <c r="CD38" s="427"/>
      <c r="CE38" s="404">
        <f>IF(OR(C38=0,CD38="Д"),0,IF(AND(C38&gt;0,E38=0),VLOOKUP(C38,звания!A:B,2,FALSE)/((EOMONTH($G$3,0)+1)-$G$3)*BO38+VLOOKUP(C38,звания!A:B,2,FALSE)/((EOMONTH($G$3,0)+1)-$G$3)*BR38+VLOOKUP(C38,звания!A:B,2,FALSE)/((EOMONTH($G$3,0)+1)-$G$3)*BU38,IF(AND(C38&gt;0,E38&gt;0,F38&gt;=$G$3,BO38=(EOMONTH($G$3,0)+1)-$G$3),(VLOOKUP(E38,звания!A:B,2,FALSE)/(EOMONTH($G$3,0)-$G$3+1))*(F38-$G$3)+(VLOOKUP(C38,звания!A:B,2,FALSE)/(EOMONTH($G$3,0)-$G$3+1))*((EOMONTH($G$3,0)-$G$3+1)-(F38-$G$3)),IF(AND(C38&gt;0,E38&gt;0,F38&gt;$G$3,BO38&lt;(EOMONTH($G$3,0)+1)-$G$3,BO38&lt;&gt;0),VLOOKUP(E38,звания!A:B,2,FALSE)/((EOMONTH($G$3,0)+1)-$G$3)*((F38-$G$3)-(((EOMONTH($G$3,0)+1)-$G$3)-BO38-BU38-BR38))+VLOOKUP(C38,звания!A:B,2,FALSE)/((EOMONTH($G$3,0)+1)-$G$3)*(((EOMONTH($G$3,0)+1)-F38)),IF(F38&lt;$G$3,(VLOOKUP(C38,звания!A:B,2,FALSE)-VLOOKUP(E38,звания!A:B,2,FALSE))/((EOMONTH($BN$3,0)+1)-$BN$3)*(EOMONTH($BN$3,0)+1-F38)+VLOOKUP(C38,звания!A:B,2,FALSE)/((EOMONTH($G$3,0)+1)-$G$3)*BO38+VLOOKUP(C38,звания!A:B,2,FALSE)/((EOMONTH($G$3,0)+1)-$G$3)*BU38+VLOOKUP(C38,звания!A:B,2,FALSE)/((EOMONTH($G$3,0)+1)-$G$3)*BR38,0)))))</f>
        <v>1200</v>
      </c>
      <c r="CF38" s="404">
        <f>IF(OR(CD38="Д",C38=0),0,IF(B38="Виключений зі списків",IF(BS38=0,(VLOOKUP(O38,звания!$D$2:$E$62,2,FALSE))/(EOMONTH($B$3,0)+1-$B$3)*BO38+(VLOOKUP(BQ38,звания!$D$2:$E$62,2,FALSE))/(EOMONTH($B$3,0)+1-$B$3)*BR38,(((VLOOKUP(O38,звания!$D$2:$E$62,2,FALSE))/(EOMONTH($B$3,0)+1-$B$3))*BO38)+(VLOOKUP(BQ38,звания!$D$2:$E$62,2,FALSE))/(EOMONTH($B$3,0)+1-$B$3)*BR38+(VLOOKUP(BS38,звания!$D$2:$E$62,2,FALSE))/(EOMONTH($B$3,0)+1-$B$3)*BU38),IF(BS38=0,(VLOOKUP(O38,звания!$D$2:$E$62,2,FALSE))/(EOMONTH($G$3,0)+1-$G$3)*BO38+(VLOOKUP(BQ38,звания!$D$2:$E$62,2,FALSE))/(EOMONTH($G$3,0)+1-$G$3)*BR38,(((VLOOKUP(O38,звания!$D$2:$E$62,2,FALSE))/(EOMONTH($G$3,0)+1-$G$3))*BO38)+(VLOOKUP(BQ38,звания!$D$2:$E$62,2,FALSE))/(EOMONTH($G$3,0)+1-$G$3)*BR38+(VLOOKUP(BS38,звания!$D$2:$E$62,2,FALSE))/(EOMONTH($G$3,0)+1-$G$3)*BU38+IF(BT38=0,0,(VLOOKUP(BS38,звания!$D$2:$E$62,2,FALSE))/(EOMONTH($BN$3,0)+1-$BN$3)*BT38-(VLOOKUP(O38,звания!$D$2:$E$62,2,FALSE))/(EOMONTH($BN$3,0)+1-$BN$3)*BT38))))</f>
        <v>4090</v>
      </c>
      <c r="CG38" s="404">
        <f>IF(AND(SUM(BH38:BM38)&lt;360,((EOMONTH($G$3,0)-$G$3+1+(SUM(BH38:BM38)))&gt;0),SUM(BH38:BM38)+EOMONTH($G$3,0)-$G$3+1&lt;360),(CE38+CF38)*BV38%,IF(SUM(BH38:BM38)+EOMONTH($G$3,0)-$G$3+1&lt;=1800,((CE38+CF38)/(EOMONTH($G$3,0)-$G$3+1))*(360-SUM(BH38:BM38))*BV38%+(((CE38+CF38)/(EOMONTH($G$3,0)-$G$3+1))*((EOMONTH($G$3,0)-$G$3+1)-(360-SUM(BH38:BM38))))*25%,IF(AND(SUM(BH38:BM38)&lt;1800,((EOMONTH($G$3,0)-$G$3+1+SUM(BH38:BM38))&gt;=360),SUM(BH38:BM38)+EOMONTH($G$3,0)-$G$3+1&lt;1800),(CE38+CF38)*BV38%,IF(SUM(BH38:BM38)+EOMONTH($G$3,0)-$G$3+1&lt;=3600,((CE38+CF38)/(EOMONTH($G$3,0)-$G$3+1))*(1800-SUM(BH38:BM38))*BV38%+(((CE38+CF38)/(EOMONTH($G$3,0)-$G$3+1))*((EOMONTH($G$3,0)-$G$3+1)-(1800-SUM(BH38:BM38)))*30%),IF(AND(SUM(BH38:BM38)&lt;3600,((EOMONTH($G$3,0)-$G$3+1+SUM(BH38:BM38))&gt;=1800),SUM(BH38:BM38)+EOMONTH($G$3,0)-$G$3+1&lt;3600),(CE38+CF38)*BV38%,IF(SUM(BH38:BM38)+EOMONTH($G$3,0)-$G$3+1&lt;=5400,((CE38+CF38)/(EOMONTH($G$3,0)-$G$3+1))*(3600-SUM(BH38:BM38))*BV38%+(((CE38+CF38)/(EOMONTH($G$3,0)-$G$3+1))*((EOMONTH($G$3,0)-$G$3+1)-(3600-SUM(BH38:BM38))))*35%,IF(AND(SUM(BH38:BM38)&lt;5400,((EOMONTH($G$3,0)-$G$3+1+SUM(BH38:BM38))&gt;=3600),SUM(BH38:BM38)+EOMONTH($G$3,0)-$G$3+1&lt;5400),(CE38+CF38)*BV38%,IF(SUM(BH38:BM38)+EOMONTH($G$3,0)-$G$3+1&lt;=7200,((CE38+CF38)/(EOMONTH($G$3,0)-$G$3+1))*(5400-SUM(BH38:BM38))*BV38%+(((CE38+CF38)/(EOMONTH($G$3,0)-$G$3+1))*((EOMONTH($G$3,0)-$G$3+1)-(5400-SUM(BH38:BM38))))*40%,IF(AND(SUM(BH38:BM38)&lt;7200,((EOMONTH($G$3,0)-$G$3+1+SUM(BH38:BM38))&gt;=5400),SUM(BH38:BM38)+EOMONTH($G$3,0)-$G$3+1&lt;7200),(CE38+CF38)*BV38%,IF(SUM(BH38:BM38)+EOMONTH($G$3,0)-$G$3+1&lt;=9000,((CE38+CF38)/(EOMONTH($G$3,0)-$G$3+1))*(7200-SUM(BH38:BM38))*BV38%+(((CE38+CF38)/(EOMONTH($G$3,0)-$G$3+1))*((EOMONTH($G$3,0)-$G$3+1)-(7200-SUM(BH38:BM38))))*45%,IF(SUM(BH38:BM38)+EOMONTH($G$3,0)-$G$3+1&gt;=9000,((CE38+CF38)/(EOMONTH($G$3,0)-$G$3+1))*(9000-SUM(BH38:BM38))*BV38%+(((CE38+CF38)/(EOMONTH($G$3,0)-$G$3+1))*((EOMONTH($G$3,0)-$G$3+1)-(9000-SUM(BH38:BM38))))*50%,0)))))))))))</f>
        <v>1851.5</v>
      </c>
      <c r="CH38" s="404">
        <f>IF(BW38=0,CF38*BX38%,IF(BW38&gt;0,((VLOOKUP(O38,звания!$D$2:$E$62,2,FALSE)/(EOMONTH($G$3,0)+1-$G$3)*BW38)*BX38%)))</f>
        <v>409</v>
      </c>
      <c r="CI38" s="404">
        <f>IF(BY38=0,CF38*BZ38%,IF(BY38&gt;0,(VLOOKUP(O38,звания!$D$2:$E$62,2,FALSE)/(EOMONTH($G$3,0)+1-$G$3)*BO38)*BZ38%)+(VLOOKUP(BS38,звания!$D$2:$E$62,2,FALSE)/(EOMONTH($G$3,0)+1-$G$3)*BU38)*BZ38%)</f>
        <v>0</v>
      </c>
      <c r="CJ38" s="404">
        <f>IF(CA38=0,CF38*CB38%,IF(CA38&gt;0,(VLOOKUP(O38,звания!$D$2:$E$62,2,FALSE)/(EOMONTH($G$3,0)+1-$G$3)*BO38)*CB38%)+(VLOOKUP(BS38,звания!$D$2:$E$62,2,FALSE)/(EOMONTH($G$3,0)+1-$G$3)*BU38)*CB38%)</f>
        <v>0</v>
      </c>
      <c r="CK38" s="404">
        <f>IF(CD38="Д",0,IF(CC38=0,CF38*CD38%,IF(CC38&gt;0,(VLOOKUP(O38,звания!$D$2:$E$62,2,FALSE)/(EOMONTH($G$3,0)+1-$G$3)*BO38)*CD38%)+(VLOOKUP(BS38,звания!$D$2:$E$62,2,FALSE)/(EOMONTH($G$3,0)+1-$G$3)*BU38)*CD38%))</f>
        <v>0</v>
      </c>
      <c r="CL38" s="404">
        <f>IF(BR38&gt;0,((VLOOKUP(C38,звания!$A$2:$B$62,2,FALSE)/(EOMONTH($G$3,0)+1-$G$3)*BO38+VLOOKUP(O38,звания!$D$2:$E$62,2,FALSE)/(EOMONTH($G$3,0)+1-$G$3)*BO38+(VLOOKUP(C38,звания!$A$2:$B$62,2,FALSE)/(EOMONTH($G$3,0)+1-$G$3)*BO38+VLOOKUP(O38,звания!$D$2:$E$62,2,FALSE)/(EOMONTH($G$3,0)+1-$G$3)*BO38)*BV38%)*BN38)+(VLOOKUP(C38,звания!$A$2:$B$62,2,FALSE)/(EOMONTH($G$3,0)+1-$G$3)*BU38+VLOOKUP(BS38,звания!$D$2:$E$62,2,FALSE)/(EOMONTH($G$3,0)+1-$G$3)*BU38+(VLOOKUP(C38,звания!$A$2:$B$62,2,FALSE)/(EOMONTH($G$3,0)+1-$G$3)*BU38+VLOOKUP(BS38,звания!$D$2:$E$62,2,FALSE)/(EOMONTH($G$3,0)+1-$G$3)*BU38)*BV38%)*BN38,(CE38+CF38+CG38)*BN38)</f>
        <v>4641.9799999999996</v>
      </c>
      <c r="CM38" s="404"/>
      <c r="CN38" s="404"/>
      <c r="CO38" s="432">
        <f t="shared" si="11"/>
        <v>3</v>
      </c>
      <c r="CP38" s="638"/>
      <c r="CQ38" s="637">
        <f>IF(CF38=0,0,IF((SUM(BH38:BM38)&gt;360),(VLOOKUP(O38,звания!$F$2:$G$62,2,FALSE))/100,VLOOKUP(O38,звания!$F$2:$H$62,3,FALSE)/100))</f>
        <v>2.17</v>
      </c>
      <c r="CR38" s="617">
        <f>IF(B38="Виключений зі списків",IF(AND(BU38=0,360-BH38&lt;0),(VLOOKUP(O38,звания!$D$2:$E$62,2,FALSE))/(EOMONTH($B$3,0)+1-$B$3)*BO38*CQ38,IF(AND(360-BH38&gt;=0,360-BH38&lt;(EOMONTH($B$3,0)+1-$B$3)),(CF38/(EOMONTH($B$3,0)-$B$3+1)*(360-BH38))*CQ38+(CF38/(EOMONTH($B$3,0)-$B$3+1)*((EOMONTH($B$3,0)-$B$3+1)-(360-BH38)))*VLOOKUP(O38,звания!$F$2:$H$62,2,FALSE)/100,((((VLOOKUP(O38,звания!$D$2:$E$62,2,FALSE))/(EOMONTH($B$3,0)+1-$B$3)*BO38*CQ38+(VLOOKUP(BS38,звания!$D$2:$E$62,2,FALSE))/(EOMONTH($B$3,0)+1-$B$3)*BU38*(VLOOKUP(BS38,звания!$F$2:$G$62,2,FALSE)*0.01)+(IF(BT38=0,0,(VLOOKUP(BS38,звания!$D$2:$E$62,2,FALSE)/(EOMONTH($G$3,0)+1-$G$3)*BT38*(VLOOKUP(BS38,звания!$F$2:$G$62,2,FALSE)))*0.01-(VLOOKUP(O38,звания!$D$2:$E$62,2,FALSE)/(EOMONTH($G$3,0)+1-$G$3)*BT38*(VLOOKUP(O38,звания!$F$2:$G$62,2,FALSE)))*0.01)))))/100*(100-CP38))),(IF(AND(BU38=0,360-BH38&lt;0,CP38=0),(VLOOKUP(O38,звания!$D$2:$E$62,2,FALSE))/(EOMONTH($G$3,0)+1-$G$3)*BO38*CQ38,IF(AND(360-BH38&gt;=0,360-BH38&lt;(EOMONTH($G$3,0)+1-$G$3)),(CF38/(EOMONTH($G$3,0)-$G$3+1)*(360-BH38))*CQ38+(CF38/(EOMONTH($G$3,0)-$G$3+1)*((EOMONTH($G$3,0)-$G$3+1)-(360-BH38)))*VLOOKUP(O38,звания!$F$2:$H$62,2,FALSE)/100,((((VLOOKUP(O38,звания!$D$2:$E$62,2,FALSE))/(EOMONTH($G$3,0)+1-$G$3)*BO38*CQ38+(VLOOKUP(BS38,звания!$D$2:$E$62,2,FALSE))/(EOMONTH($G$3,0)+1-$G$3)*BU38*(VLOOKUP(BS38,звания!$F$2:$G$62,2,FALSE)*0.01)))/100*(100-CP38)+(IF(BT38=0,0,(VLOOKUP(BS38,звания!$D$2:$E$62,2,FALSE)/(EOMONTH($BN$3,0)+1-$BN$3)*BT38*(VLOOKUP(BS38,звания!$F$2:$G$62,2,FALSE)))*0.01-(VLOOKUP(O38,звания!$D$2:$E$62,2,FALSE)/(EOMONTH($BN$3,0)+1-$BN$3)*BT38*(VLOOKUP(O38,звания!$F$2:$G$62,2,FALSE)))*0.01)))))))</f>
        <v>8875.2999999999993</v>
      </c>
      <c r="CS38" s="416">
        <f t="shared" si="76"/>
        <v>21067.78</v>
      </c>
      <c r="CT38" s="403"/>
      <c r="CU38" s="403"/>
      <c r="CV38" s="404">
        <f t="shared" si="12"/>
        <v>672.35</v>
      </c>
      <c r="CW38" s="426">
        <f>CN38+SUM(CS38:CV38)</f>
        <v>21740.13</v>
      </c>
      <c r="CX38" s="404">
        <f t="shared" si="96"/>
        <v>3913.22</v>
      </c>
      <c r="CY38" s="1174">
        <v>5</v>
      </c>
      <c r="CZ38" s="404">
        <f t="shared" si="8"/>
        <v>267.87</v>
      </c>
      <c r="DA38" s="404"/>
      <c r="DB38" s="403"/>
      <c r="DC38" s="404"/>
      <c r="DD38" s="426">
        <f t="shared" si="57"/>
        <v>4181.09</v>
      </c>
      <c r="DE38" s="426">
        <f t="shared" si="13"/>
        <v>4634.91</v>
      </c>
      <c r="DF38" s="404">
        <f>CX38</f>
        <v>3913.22</v>
      </c>
      <c r="DG38" s="426">
        <f t="shared" si="58"/>
        <v>21472.26</v>
      </c>
      <c r="DH38" s="426">
        <f t="shared" si="59"/>
        <v>0</v>
      </c>
      <c r="DI38" s="421"/>
      <c r="DJ38" s="422" t="str">
        <f t="shared" si="16"/>
        <v xml:space="preserve">30 від 01.03   </v>
      </c>
      <c r="DK38" s="113" t="s">
        <v>939</v>
      </c>
      <c r="DL38" s="28" t="s">
        <v>940</v>
      </c>
      <c r="DM38" s="28" t="s">
        <v>941</v>
      </c>
      <c r="DN38" s="28" t="s">
        <v>895</v>
      </c>
      <c r="DO38" s="893">
        <v>2392517453</v>
      </c>
      <c r="DP38" s="888"/>
      <c r="DQ38" s="817"/>
      <c r="DR38" s="818"/>
      <c r="DS38" s="819"/>
      <c r="DT38" s="820"/>
      <c r="DU38" s="124"/>
      <c r="DV38" s="401"/>
      <c r="DZ38" s="105"/>
      <c r="EG38" s="19"/>
      <c r="EH38" s="543">
        <f t="shared" si="98"/>
        <v>1</v>
      </c>
      <c r="EI38" s="404" t="str">
        <f t="shared" si="99"/>
        <v>ст.л-т</v>
      </c>
      <c r="EJ38" s="29" t="str">
        <f t="shared" si="100"/>
        <v>Савенко В.В.</v>
      </c>
      <c r="EK38" s="50"/>
      <c r="EL38" s="29"/>
      <c r="EM38" s="50"/>
      <c r="EN38" s="50"/>
      <c r="EO38" s="50"/>
      <c r="EP38" s="29"/>
    </row>
    <row r="39" spans="1:146" ht="17.25" customHeight="1">
      <c r="A39" s="427">
        <v>36</v>
      </c>
      <c r="B39" s="869" t="s">
        <v>800</v>
      </c>
      <c r="C39" s="922" t="s">
        <v>707</v>
      </c>
      <c r="D39" s="404" t="str">
        <f t="shared" si="87"/>
        <v>Прокопчук Т.П.</v>
      </c>
      <c r="E39" s="416"/>
      <c r="F39" s="417"/>
      <c r="G39" s="409" t="str">
        <f t="shared" si="101"/>
        <v>5.8.8</v>
      </c>
      <c r="H39" s="407" t="str">
        <f t="shared" si="82"/>
        <v>5.8.8</v>
      </c>
      <c r="I39" s="407" t="str">
        <f t="shared" si="102"/>
        <v>5.8.8</v>
      </c>
      <c r="J39" s="407" t="str">
        <f t="shared" si="83"/>
        <v>0.0.0</v>
      </c>
      <c r="K39" s="407" t="str">
        <f t="shared" si="84"/>
        <v>0.0.0</v>
      </c>
      <c r="L39" s="407" t="str">
        <f t="shared" si="85"/>
        <v>0.0.0</v>
      </c>
      <c r="M39" s="407" t="str">
        <f t="shared" si="86"/>
        <v>0.0.0</v>
      </c>
      <c r="N39" s="408" t="str">
        <f t="shared" si="103"/>
        <v>0.0.0</v>
      </c>
      <c r="O39" s="930">
        <v>4</v>
      </c>
      <c r="P39" s="417">
        <v>42513</v>
      </c>
      <c r="Q39" s="417"/>
      <c r="R39" s="417"/>
      <c r="S39" s="417"/>
      <c r="T39" s="417"/>
      <c r="U39" s="417"/>
      <c r="V39" s="714"/>
      <c r="W39" s="714"/>
      <c r="X39" s="417"/>
      <c r="Y39" s="417"/>
      <c r="Z39" s="714"/>
      <c r="AA39" s="714"/>
      <c r="AB39" s="417"/>
      <c r="AC39" s="417"/>
      <c r="AD39" s="714"/>
      <c r="AE39" s="714"/>
      <c r="AF39" s="417"/>
      <c r="AG39" s="417"/>
      <c r="AH39" s="714"/>
      <c r="AI39" s="714"/>
      <c r="AJ39" s="417"/>
      <c r="AK39" s="417"/>
      <c r="AL39" s="714"/>
      <c r="AM39" s="714"/>
      <c r="AN39" s="417"/>
      <c r="AO39" s="417"/>
      <c r="AP39" s="714"/>
      <c r="AQ39" s="714"/>
      <c r="AR39" s="417"/>
      <c r="AS39" s="417"/>
      <c r="AT39" s="714"/>
      <c r="AU39" s="714"/>
      <c r="AV39" s="417"/>
      <c r="AW39" s="417"/>
      <c r="AX39" s="716"/>
      <c r="AY39" s="716"/>
      <c r="AZ39" s="635"/>
      <c r="BA39" s="635"/>
      <c r="BB39" s="716"/>
      <c r="BC39" s="716"/>
      <c r="BD39" s="635"/>
      <c r="BE39" s="635"/>
      <c r="BF39" s="717"/>
      <c r="BG39" s="717"/>
      <c r="BH39" s="432">
        <f t="shared" si="1"/>
        <v>2048</v>
      </c>
      <c r="BI39" s="432">
        <f t="shared" si="88"/>
        <v>0</v>
      </c>
      <c r="BJ39" s="432">
        <f t="shared" si="89"/>
        <v>0</v>
      </c>
      <c r="BK39" s="432">
        <f t="shared" si="90"/>
        <v>0</v>
      </c>
      <c r="BL39" s="432">
        <f t="shared" si="91"/>
        <v>0</v>
      </c>
      <c r="BM39" s="436">
        <f t="shared" si="92"/>
        <v>0</v>
      </c>
      <c r="BN39" s="462">
        <v>0.65</v>
      </c>
      <c r="BO39" s="427">
        <f t="shared" si="3"/>
        <v>28</v>
      </c>
      <c r="BP39" s="419"/>
      <c r="BQ39" s="700"/>
      <c r="BR39" s="419"/>
      <c r="BS39" s="700"/>
      <c r="BT39" s="700"/>
      <c r="BU39" s="700"/>
      <c r="BV39" s="427">
        <f t="shared" si="93"/>
        <v>30</v>
      </c>
      <c r="BW39" s="427"/>
      <c r="BX39" s="427"/>
      <c r="BY39" s="419"/>
      <c r="BZ39" s="432"/>
      <c r="CA39" s="419"/>
      <c r="CB39" s="427"/>
      <c r="CC39" s="419"/>
      <c r="CD39" s="427"/>
      <c r="CE39" s="404">
        <f>IF(OR(C39=0,CD39="Д"),0,IF(AND(C39&gt;0,E39=0),VLOOKUP(C39,звания!A:B,2,FALSE)/((EOMONTH($G$3,0)+1)-$G$3)*BO39+VLOOKUP(C39,звания!A:B,2,FALSE)/((EOMONTH($G$3,0)+1)-$G$3)*BR39+VLOOKUP(C39,звания!A:B,2,FALSE)/((EOMONTH($G$3,0)+1)-$G$3)*BU39,IF(AND(C39&gt;0,E39&gt;0,F39&gt;=$G$3,BO39=(EOMONTH($G$3,0)+1)-$G$3),(VLOOKUP(E39,звания!A:B,2,FALSE)/(EOMONTH($G$3,0)-$G$3+1))*(F39-$G$3)+(VLOOKUP(C39,звания!A:B,2,FALSE)/(EOMONTH($G$3,0)-$G$3+1))*((EOMONTH($G$3,0)-$G$3+1)-(F39-$G$3)),IF(AND(C39&gt;0,E39&gt;0,F39&gt;$G$3,BO39&lt;(EOMONTH($G$3,0)+1)-$G$3,BO39&lt;&gt;0),VLOOKUP(E39,звания!A:B,2,FALSE)/((EOMONTH($G$3,0)+1)-$G$3)*((F39-$G$3)-(((EOMONTH($G$3,0)+1)-$G$3)-BO39-BU39-BR39))+VLOOKUP(C39,звания!A:B,2,FALSE)/((EOMONTH($G$3,0)+1)-$G$3)*(((EOMONTH($G$3,0)+1)-F39)),IF(F39&lt;$G$3,(VLOOKUP(C39,звания!A:B,2,FALSE)-VLOOKUP(E39,звания!A:B,2,FALSE))/((EOMONTH($BN$3,0)+1)-$BN$3)*(EOMONTH($BN$3,0)+1-F39)+VLOOKUP(C39,звания!A:B,2,FALSE)/((EOMONTH($G$3,0)+1)-$G$3)*BO39+VLOOKUP(C39,звания!A:B,2,FALSE)/((EOMONTH($G$3,0)+1)-$G$3)*BU39+VLOOKUP(C39,звания!A:B,2,FALSE)/((EOMONTH($G$3,0)+1)-$G$3)*BR39,0)))))</f>
        <v>600</v>
      </c>
      <c r="CF39" s="404">
        <f>IF(OR(CD39="Д",C39=0),0,IF(B39="Виключений зі списків",IF(BS39=0,(VLOOKUP(O39,звания!$D$2:$E$62,2,FALSE))/(EOMONTH($B$3,0)+1-$B$3)*BO39+(VLOOKUP(BQ39,звания!$D$2:$E$62,2,FALSE))/(EOMONTH($B$3,0)+1-$B$3)*BR39,(((VLOOKUP(O39,звания!$D$2:$E$62,2,FALSE))/(EOMONTH($B$3,0)+1-$B$3))*BO39)+(VLOOKUP(BQ39,звания!$D$2:$E$62,2,FALSE))/(EOMONTH($B$3,0)+1-$B$3)*BR39+(VLOOKUP(BS39,звания!$D$2:$E$62,2,FALSE))/(EOMONTH($B$3,0)+1-$B$3)*BU39),IF(BS39=0,(VLOOKUP(O39,звания!$D$2:$E$62,2,FALSE))/(EOMONTH($G$3,0)+1-$G$3)*BO39+(VLOOKUP(BQ39,звания!$D$2:$E$62,2,FALSE))/(EOMONTH($G$3,0)+1-$G$3)*BR39,(((VLOOKUP(O39,звания!$D$2:$E$62,2,FALSE))/(EOMONTH($G$3,0)+1-$G$3))*BO39)+(VLOOKUP(BQ39,звания!$D$2:$E$62,2,FALSE))/(EOMONTH($G$3,0)+1-$G$3)*BR39+(VLOOKUP(BS39,звания!$D$2:$E$62,2,FALSE))/(EOMONTH($G$3,0)+1-$G$3)*BU39+IF(BT39=0,0,(VLOOKUP(BS39,звания!$D$2:$E$62,2,FALSE))/(EOMONTH($BN$3,0)+1-$BN$3)*BT39-(VLOOKUP(O39,звания!$D$2:$E$62,2,FALSE))/(EOMONTH($BN$3,0)+1-$BN$3)*BT39))))</f>
        <v>2730</v>
      </c>
      <c r="CG39" s="404">
        <f t="shared" si="94"/>
        <v>999</v>
      </c>
      <c r="CH39" s="404">
        <f>IF(BW39=0,CF39*BX39%,IF(BW39&gt;0,((VLOOKUP(O39,звания!$D$2:$E$62,2,FALSE)/(EOMONTH($G$3,0)+1-$G$3)*BW39)*BX39%)))</f>
        <v>0</v>
      </c>
      <c r="CI39" s="404">
        <f>IF(BY39=0,CF39*BZ39%,IF(BY39&gt;0,(VLOOKUP(O39,звания!$D$2:$E$62,2,FALSE)/(EOMONTH($G$3,0)+1-$G$3)*BO39)*BZ39%)+(VLOOKUP(BS39,звания!$D$2:$E$62,2,FALSE)/(EOMONTH($G$3,0)+1-$G$3)*BU39)*BZ39%)</f>
        <v>0</v>
      </c>
      <c r="CJ39" s="404">
        <f>IF(CA39=0,CF39*CB39%,IF(CA39&gt;0,(VLOOKUP(O39,звания!$D$2:$E$62,2,FALSE)/(EOMONTH($G$3,0)+1-$G$3)*BO39)*CB39%)+(VLOOKUP(BS39,звания!$D$2:$E$62,2,FALSE)/(EOMONTH($G$3,0)+1-$G$3)*BU39)*CB39%)</f>
        <v>0</v>
      </c>
      <c r="CK39" s="404">
        <f>IF(CD39="Д",0,IF(CC39=0,CF39*CD39%,IF(CC39&gt;0,(VLOOKUP(O39,звания!$D$2:$E$62,2,FALSE)/(EOMONTH($G$3,0)+1-$G$3)*BO39)*CD39%)+(VLOOKUP(BS39,звания!$D$2:$E$62,2,FALSE)/(EOMONTH($G$3,0)+1-$G$3)*BU39)*CD39%))</f>
        <v>0</v>
      </c>
      <c r="CL39" s="404">
        <f>IF(BR39&gt;0,((VLOOKUP(C39,звания!$A$2:$B$62,2,FALSE)/(EOMONTH($G$3,0)+1-$G$3)*BO39+VLOOKUP(O39,звания!$D$2:$E$62,2,FALSE)/(EOMONTH($G$3,0)+1-$G$3)*BO39+(VLOOKUP(C39,звания!$A$2:$B$62,2,FALSE)/(EOMONTH($G$3,0)+1-$G$3)*BO39+VLOOKUP(O39,звания!$D$2:$E$62,2,FALSE)/(EOMONTH($G$3,0)+1-$G$3)*BO39)*BV39%)*BN39)+(VLOOKUP(C39,звания!$A$2:$B$62,2,FALSE)/(EOMONTH($G$3,0)+1-$G$3)*BU39+VLOOKUP(BS39,звания!$D$2:$E$62,2,FALSE)/(EOMONTH($G$3,0)+1-$G$3)*BU39+(VLOOKUP(C39,звания!$A$2:$B$62,2,FALSE)/(EOMONTH($G$3,0)+1-$G$3)*BU39+VLOOKUP(BS39,звания!$D$2:$E$62,2,FALSE)/(EOMONTH($G$3,0)+1-$G$3)*BU39)*BV39%)*BN39,(CE39+CF39+CG39)*BN39)</f>
        <v>2813.85</v>
      </c>
      <c r="CM39" s="404"/>
      <c r="CN39" s="404"/>
      <c r="CO39" s="432">
        <f t="shared" si="11"/>
        <v>4</v>
      </c>
      <c r="CP39" s="432"/>
      <c r="CQ39" s="637">
        <f>IF(CF39=0,0,IF((SUM(BH39:BM39)&gt;360),(VLOOKUP(O39,звания!$F$2:$G$62,2,FALSE))/100,VLOOKUP(O39,звания!$F$2:$H$62,3,FALSE)/100))</f>
        <v>3.15</v>
      </c>
      <c r="CR39" s="617">
        <f>IF(B39="Виключений зі списків",IF(AND(BU39=0,360-BH39&lt;0),(VLOOKUP(O39,звания!$D$2:$E$62,2,FALSE))/(EOMONTH($B$3,0)+1-$B$3)*BO39*CQ39,IF(AND(360-BH39&gt;=0,360-BH39&lt;(EOMONTH($B$3,0)+1-$B$3)),(CF39/(EOMONTH($B$3,0)-$B$3+1)*(360-BH39))*CQ39+(CF39/(EOMONTH($B$3,0)-$B$3+1)*((EOMONTH($B$3,0)-$B$3+1)-(360-BH39)))*VLOOKUP(O39,звания!$F$2:$H$62,2,FALSE)/100,((((VLOOKUP(O39,звания!$D$2:$E$62,2,FALSE))/(EOMONTH($B$3,0)+1-$B$3)*BO39*CQ39+(VLOOKUP(BS39,звания!$D$2:$E$62,2,FALSE))/(EOMONTH($B$3,0)+1-$B$3)*BU39*(VLOOKUP(BS39,звания!$F$2:$G$62,2,FALSE)*0.01)+(IF(BT39=0,0,(VLOOKUP(BS39,звания!$D$2:$E$62,2,FALSE)/(EOMONTH($G$3,0)+1-$G$3)*BT39*(VLOOKUP(BS39,звания!$F$2:$G$62,2,FALSE)))*0.01-(VLOOKUP(O39,звания!$D$2:$E$62,2,FALSE)/(EOMONTH($G$3,0)+1-$G$3)*BT39*(VLOOKUP(O39,звания!$F$2:$G$62,2,FALSE)))*0.01)))))/100*(100-CP39))),(IF(AND(BU39=0,360-BH39&lt;0,CP39=0),(VLOOKUP(O39,звания!$D$2:$E$62,2,FALSE))/(EOMONTH($G$3,0)+1-$G$3)*BO39*CQ39,IF(AND(360-BH39&gt;=0,360-BH39&lt;(EOMONTH($G$3,0)+1-$G$3)),(CF39/(EOMONTH($G$3,0)-$G$3+1)*(360-BH39))*CQ39+(CF39/(EOMONTH($G$3,0)-$G$3+1)*((EOMONTH($G$3,0)-$G$3+1)-(360-BH39)))*VLOOKUP(O39,звания!$F$2:$H$62,2,FALSE)/100,((((VLOOKUP(O39,звания!$D$2:$E$62,2,FALSE))/(EOMONTH($G$3,0)+1-$G$3)*BO39*CQ39+(VLOOKUP(BS39,звания!$D$2:$E$62,2,FALSE))/(EOMONTH($G$3,0)+1-$G$3)*BU39*(VLOOKUP(BS39,звания!$F$2:$G$62,2,FALSE)*0.01)))/100*(100-CP39)+(IF(BT39=0,0,(VLOOKUP(BS39,звания!$D$2:$E$62,2,FALSE)/(EOMONTH($BN$3,0)+1-$BN$3)*BT39*(VLOOKUP(BS39,звания!$F$2:$G$62,2,FALSE)))*0.01-(VLOOKUP(O39,звания!$D$2:$E$62,2,FALSE)/(EOMONTH($BN$3,0)+1-$BN$3)*BT39*(VLOOKUP(O39,звания!$F$2:$G$62,2,FALSE)))*0.01)))))))</f>
        <v>8599.5</v>
      </c>
      <c r="CS39" s="416">
        <f t="shared" si="76"/>
        <v>15742.35</v>
      </c>
      <c r="CT39" s="403"/>
      <c r="CU39" s="403"/>
      <c r="CV39" s="404">
        <f t="shared" si="12"/>
        <v>672.35</v>
      </c>
      <c r="CW39" s="426">
        <f>CN39+SUM(CS39:CV39)</f>
        <v>16414.7</v>
      </c>
      <c r="CX39" s="404">
        <f t="shared" si="96"/>
        <v>2954.65</v>
      </c>
      <c r="CY39" s="1174">
        <v>5</v>
      </c>
      <c r="CZ39" s="404">
        <f t="shared" si="8"/>
        <v>202.25</v>
      </c>
      <c r="DA39" s="404"/>
      <c r="DB39" s="403"/>
      <c r="DC39" s="404"/>
      <c r="DD39" s="426">
        <f t="shared" si="57"/>
        <v>3156.9</v>
      </c>
      <c r="DE39" s="426">
        <f t="shared" si="13"/>
        <v>3463.32</v>
      </c>
      <c r="DF39" s="404">
        <f t="shared" si="97"/>
        <v>2954.65</v>
      </c>
      <c r="DG39" s="426">
        <f t="shared" si="58"/>
        <v>16212.45</v>
      </c>
      <c r="DH39" s="426">
        <f t="shared" si="59"/>
        <v>0</v>
      </c>
      <c r="DI39" s="421"/>
      <c r="DJ39" s="422" t="str">
        <f t="shared" si="16"/>
        <v xml:space="preserve">30 від 01.03   </v>
      </c>
      <c r="DK39" s="113" t="s">
        <v>942</v>
      </c>
      <c r="DL39" s="28" t="s">
        <v>943</v>
      </c>
      <c r="DM39" s="28" t="s">
        <v>909</v>
      </c>
      <c r="DN39" s="28" t="s">
        <v>944</v>
      </c>
      <c r="DO39" s="900">
        <v>3299613844</v>
      </c>
      <c r="DP39" s="888"/>
      <c r="DQ39" s="817"/>
      <c r="DR39" s="818"/>
      <c r="DS39" s="825"/>
      <c r="DT39" s="820"/>
      <c r="DU39" s="124"/>
      <c r="DV39" s="122"/>
      <c r="DZ39" s="105"/>
      <c r="EH39" s="543">
        <f t="shared" si="98"/>
        <v>2</v>
      </c>
      <c r="EI39" s="404" t="str">
        <f t="shared" si="99"/>
        <v>ст. м-с</v>
      </c>
      <c r="EJ39" s="29" t="str">
        <f t="shared" si="100"/>
        <v>Прокопчук Т.П.</v>
      </c>
      <c r="EK39" s="50"/>
      <c r="EL39" s="29"/>
      <c r="EM39" s="50"/>
      <c r="EN39" s="50"/>
      <c r="EO39" s="50"/>
      <c r="EP39" s="29"/>
    </row>
    <row r="40" spans="1:146" ht="17.25" hidden="1" customHeight="1">
      <c r="A40" s="402">
        <v>37</v>
      </c>
      <c r="B40" s="403"/>
      <c r="C40" s="403"/>
      <c r="D40" s="403" t="str">
        <f t="shared" si="87"/>
        <v xml:space="preserve"> </v>
      </c>
      <c r="E40" s="416"/>
      <c r="F40" s="417"/>
      <c r="G40" s="406" t="str">
        <f t="shared" si="101"/>
        <v>0.0.0</v>
      </c>
      <c r="H40" s="407" t="str">
        <f t="shared" si="82"/>
        <v>0.0.0</v>
      </c>
      <c r="I40" s="407" t="str">
        <f t="shared" si="102"/>
        <v>0.0.0</v>
      </c>
      <c r="J40" s="407" t="str">
        <f t="shared" si="83"/>
        <v>0.0.0</v>
      </c>
      <c r="K40" s="407" t="str">
        <f t="shared" si="84"/>
        <v>0.0.0</v>
      </c>
      <c r="L40" s="407" t="str">
        <f t="shared" si="85"/>
        <v>0.0.0</v>
      </c>
      <c r="M40" s="407" t="str">
        <f t="shared" si="86"/>
        <v>0.0.0</v>
      </c>
      <c r="N40" s="408" t="str">
        <f t="shared" si="103"/>
        <v>0.0.0</v>
      </c>
      <c r="O40" s="926"/>
      <c r="P40" s="417"/>
      <c r="Q40" s="417"/>
      <c r="R40" s="417"/>
      <c r="S40" s="417"/>
      <c r="T40" s="417"/>
      <c r="U40" s="417"/>
      <c r="V40" s="714"/>
      <c r="W40" s="714"/>
      <c r="X40" s="417"/>
      <c r="Y40" s="417"/>
      <c r="Z40" s="714"/>
      <c r="AA40" s="714"/>
      <c r="AB40" s="417"/>
      <c r="AC40" s="417"/>
      <c r="AD40" s="714"/>
      <c r="AE40" s="714"/>
      <c r="AF40" s="417"/>
      <c r="AG40" s="417"/>
      <c r="AH40" s="714"/>
      <c r="AI40" s="714"/>
      <c r="AJ40" s="417"/>
      <c r="AK40" s="417"/>
      <c r="AL40" s="714"/>
      <c r="AM40" s="714"/>
      <c r="AN40" s="417"/>
      <c r="AO40" s="417"/>
      <c r="AP40" s="714"/>
      <c r="AQ40" s="714"/>
      <c r="AR40" s="417"/>
      <c r="AS40" s="417"/>
      <c r="AT40" s="714"/>
      <c r="AU40" s="714"/>
      <c r="AV40" s="417"/>
      <c r="AW40" s="417"/>
      <c r="AX40" s="716"/>
      <c r="AY40" s="716"/>
      <c r="AZ40" s="635"/>
      <c r="BA40" s="635"/>
      <c r="BB40" s="716"/>
      <c r="BC40" s="716"/>
      <c r="BD40" s="635"/>
      <c r="BE40" s="635"/>
      <c r="BF40" s="717"/>
      <c r="BG40" s="717"/>
      <c r="BH40" s="432">
        <f t="shared" si="1"/>
        <v>0</v>
      </c>
      <c r="BI40" s="432">
        <f t="shared" si="88"/>
        <v>0</v>
      </c>
      <c r="BJ40" s="432">
        <f t="shared" si="89"/>
        <v>0</v>
      </c>
      <c r="BK40" s="432">
        <f t="shared" si="90"/>
        <v>0</v>
      </c>
      <c r="BL40" s="432">
        <f t="shared" si="91"/>
        <v>0</v>
      </c>
      <c r="BM40" s="436">
        <f t="shared" si="92"/>
        <v>0</v>
      </c>
      <c r="BN40" s="462">
        <v>0.65</v>
      </c>
      <c r="BO40" s="427">
        <f t="shared" si="3"/>
        <v>0</v>
      </c>
      <c r="BP40" s="419"/>
      <c r="BQ40" s="700"/>
      <c r="BR40" s="419"/>
      <c r="BS40" s="700"/>
      <c r="BT40" s="700"/>
      <c r="BU40" s="700"/>
      <c r="BV40" s="427">
        <f t="shared" si="93"/>
        <v>0</v>
      </c>
      <c r="BW40" s="419"/>
      <c r="BX40" s="781"/>
      <c r="BY40" s="700"/>
      <c r="BZ40" s="432"/>
      <c r="CA40" s="700"/>
      <c r="CB40" s="432"/>
      <c r="CC40" s="700"/>
      <c r="CD40" s="432"/>
      <c r="CE40" s="404">
        <f>IF(OR(C40=0,CD40="Д"),0,IF(AND(C40&gt;0,E40=0),VLOOKUP(C40,звания!A:B,2,FALSE)/((EOMONTH($G$3,0)+1)-$G$3)*BO40+VLOOKUP(C40,звания!A:B,2,FALSE)/((EOMONTH($G$3,0)+1)-$G$3)*BR40+VLOOKUP(C40,звания!A:B,2,FALSE)/((EOMONTH($G$3,0)+1)-$G$3)*BU40,IF(AND(C40&gt;0,E40&gt;0,F40&gt;=$G$3,BO40=(EOMONTH($G$3,0)+1)-$G$3),(VLOOKUP(E40,звания!A:B,2,FALSE)/(EOMONTH($G$3,0)-$G$3+1))*(F40-$G$3)+(VLOOKUP(C40,звания!A:B,2,FALSE)/(EOMONTH($G$3,0)-$G$3+1))*((EOMONTH($G$3,0)-$G$3+1)-(F40-$G$3)),IF(AND(C40&gt;0,E40&gt;0,F40&gt;$G$3,BO40&lt;(EOMONTH($G$3,0)+1)-$G$3,BO40&lt;&gt;0),VLOOKUP(E40,звания!A:B,2,FALSE)/((EOMONTH($G$3,0)+1)-$G$3)*((F40-$G$3)-(((EOMONTH($G$3,0)+1)-$G$3)-BO40-BU40-BR40))+VLOOKUP(C40,звания!A:B,2,FALSE)/((EOMONTH($G$3,0)+1)-$G$3)*(((EOMONTH($G$3,0)+1)-F40)),IF(F40&lt;$G$3,(VLOOKUP(C40,звания!A:B,2,FALSE)-VLOOKUP(E40,звания!A:B,2,FALSE))/((EOMONTH($BN$3,0)+1)-$BN$3)*(EOMONTH($BN$3,0)+1-F40)+VLOOKUP(C40,звания!A:B,2,FALSE)/((EOMONTH($G$3,0)+1)-$G$3)*BO40+VLOOKUP(C40,звания!A:B,2,FALSE)/((EOMONTH($G$3,0)+1)-$G$3)*BU40+VLOOKUP(C40,звания!A:B,2,FALSE)/((EOMONTH($G$3,0)+1)-$G$3)*BR40,0)))))</f>
        <v>0</v>
      </c>
      <c r="CF40" s="404">
        <f>IF(OR(CD40="Д",C40=0),0,IF(B40="Виключений зі списків",IF(BS40=0,(VLOOKUP(O40,звания!$D$2:$E$62,2,FALSE))/(EOMONTH($B$3,0)+1-$B$3)*BO40+(VLOOKUP(BQ40,звания!$D$2:$E$62,2,FALSE))/(EOMONTH($B$3,0)+1-$B$3)*BR40,(((VLOOKUP(O40,звания!$D$2:$E$62,2,FALSE))/(EOMONTH($B$3,0)+1-$B$3))*BO40)+(VLOOKUP(BQ40,звания!$D$2:$E$62,2,FALSE))/(EOMONTH($B$3,0)+1-$B$3)*BR40+(VLOOKUP(BS40,звания!$D$2:$E$62,2,FALSE))/(EOMONTH($B$3,0)+1-$B$3)*BU40),IF(BS40=0,(VLOOKUP(O40,звания!$D$2:$E$62,2,FALSE))/(EOMONTH($G$3,0)+1-$G$3)*BO40+(VLOOKUP(BQ40,звания!$D$2:$E$62,2,FALSE))/(EOMONTH($G$3,0)+1-$G$3)*BR40,(((VLOOKUP(O40,звания!$D$2:$E$62,2,FALSE))/(EOMONTH($G$3,0)+1-$G$3))*BO40)+(VLOOKUP(BQ40,звания!$D$2:$E$62,2,FALSE))/(EOMONTH($G$3,0)+1-$G$3)*BR40+(VLOOKUP(BS40,звания!$D$2:$E$62,2,FALSE))/(EOMONTH($G$3,0)+1-$G$3)*BU40+IF(BT40=0,0,(VLOOKUP(BS40,звания!$D$2:$E$62,2,FALSE))/(EOMONTH($BN$3,0)+1-$BN$3)*BT40-(VLOOKUP(O40,звания!$D$2:$E$62,2,FALSE))/(EOMONTH($BN$3,0)+1-$BN$3)*BT40))))</f>
        <v>0</v>
      </c>
      <c r="CG40" s="404">
        <f t="shared" si="94"/>
        <v>0</v>
      </c>
      <c r="CH40" s="404">
        <f>IF(BW40=0,CF40*BX40%,IF(BW40&gt;0,((VLOOKUP(O40,звания!$D$2:$E$62,2,FALSE)/(EOMONTH($G$3,0)+1-$G$3)*BW40)*BX40%)))</f>
        <v>0</v>
      </c>
      <c r="CI40" s="404">
        <f>IF(BY40=0,CF40*BZ40%,IF(BY40&gt;0,(VLOOKUP(O40,звания!$D$2:$E$62,2,FALSE)/(EOMONTH($G$3,0)+1-$G$3)*BO40)*BZ40%)+(VLOOKUP(BS40,звания!$D$2:$E$62,2,FALSE)/(EOMONTH($G$3,0)+1-$G$3)*BU40)*BZ40%)</f>
        <v>0</v>
      </c>
      <c r="CJ40" s="404">
        <f>IF(CA40=0,CF40*CB40%,IF(CA40&gt;0,(VLOOKUP(O40,звания!$D$2:$E$62,2,FALSE)/(EOMONTH($G$3,0)+1-$G$3)*BO40)*CB40%)+(VLOOKUP(BS40,звания!$D$2:$E$62,2,FALSE)/(EOMONTH($G$3,0)+1-$G$3)*BU40)*CB40%)</f>
        <v>0</v>
      </c>
      <c r="CK40" s="404">
        <f>IF(CD40="Д",0,IF(CC40=0,CF40*CD40%,IF(CC40&gt;0,(VLOOKUP(O40,звания!$D$2:$E$62,2,FALSE)/(EOMONTH($G$3,0)+1-$G$3)*BO40)*CD40%)+(VLOOKUP(BS40,звания!$D$2:$E$62,2,FALSE)/(EOMONTH($G$3,0)+1-$G$3)*BU40)*CD40%))</f>
        <v>0</v>
      </c>
      <c r="CL40" s="404">
        <f>IF(BR40&gt;0,((VLOOKUP(C40,звания!$A$2:$B$62,2,FALSE)/(EOMONTH($G$3,0)+1-$G$3)*BO40+VLOOKUP(O40,звания!$D$2:$E$62,2,FALSE)/(EOMONTH($G$3,0)+1-$G$3)*BO40+(VLOOKUP(C40,звания!$A$2:$B$62,2,FALSE)/(EOMONTH($G$3,0)+1-$G$3)*BO40+VLOOKUP(O40,звания!$D$2:$E$62,2,FALSE)/(EOMONTH($G$3,0)+1-$G$3)*BO40)*BV40%)*BN40)+(VLOOKUP(C40,звания!$A$2:$B$62,2,FALSE)/(EOMONTH($G$3,0)+1-$G$3)*BU40+VLOOKUP(BS40,звания!$D$2:$E$62,2,FALSE)/(EOMONTH($G$3,0)+1-$G$3)*BU40+(VLOOKUP(C40,звания!$A$2:$B$62,2,FALSE)/(EOMONTH($G$3,0)+1-$G$3)*BU40+VLOOKUP(BS40,звания!$D$2:$E$62,2,FALSE)/(EOMONTH($G$3,0)+1-$G$3)*BU40)*BV40%)*BN40,(CE40+CF40+CG40)*BN40)</f>
        <v>0</v>
      </c>
      <c r="CM40" s="404"/>
      <c r="CN40" s="404"/>
      <c r="CO40" s="432">
        <f t="shared" si="11"/>
        <v>0</v>
      </c>
      <c r="CP40" s="432"/>
      <c r="CQ40" s="637">
        <f>IF(CF40=0,0,IF((SUM(BH40:BM40)&gt;360),(VLOOKUP(O40,звания!$F$2:$G$62,2,FALSE))/100,VLOOKUP(O40,звания!$F$2:$H$62,3,FALSE)/100))</f>
        <v>0</v>
      </c>
      <c r="CR40" s="617">
        <f>IF(B40="Виключений зі списків",IF(AND(BU40=0,360-BH40&lt;0),(VLOOKUP(O40,звания!$D$2:$E$62,2,FALSE))/(EOMONTH($B$3,0)+1-$B$3)*BO40*CQ40,IF(AND(360-BH40&gt;=0,360-BH40&lt;(EOMONTH($B$3,0)+1-$B$3)),(CF40/(EOMONTH($B$3,0)-$B$3+1)*(360-BH40))*CQ40+(CF40/(EOMONTH($B$3,0)-$B$3+1)*((EOMONTH($B$3,0)-$B$3+1)-(360-BH40)))*VLOOKUP(O40,звания!$F$2:$H$62,2,FALSE)/100,((((VLOOKUP(O40,звания!$D$2:$E$62,2,FALSE))/(EOMONTH($B$3,0)+1-$B$3)*BO40*CQ40+(VLOOKUP(BS40,звания!$D$2:$E$62,2,FALSE))/(EOMONTH($B$3,0)+1-$B$3)*BU40*(VLOOKUP(BS40,звания!$F$2:$G$62,2,FALSE)*0.01)+(IF(BT40=0,0,(VLOOKUP(BS40,звания!$D$2:$E$62,2,FALSE)/(EOMONTH($G$3,0)+1-$G$3)*BT40*(VLOOKUP(BS40,звания!$F$2:$G$62,2,FALSE)))*0.01-(VLOOKUP(O40,звания!$D$2:$E$62,2,FALSE)/(EOMONTH($G$3,0)+1-$G$3)*BT40*(VLOOKUP(O40,звания!$F$2:$G$62,2,FALSE)))*0.01)))))/100*(100-CP40))),(IF(AND(BU40=0,360-BH40&lt;0,CP40=0),(VLOOKUP(O40,звания!$D$2:$E$62,2,FALSE))/(EOMONTH($G$3,0)+1-$G$3)*BO40*CQ40,IF(AND(360-BH40&gt;=0,360-BH40&lt;(EOMONTH($G$3,0)+1-$G$3)),(CF40/(EOMONTH($G$3,0)-$G$3+1)*(360-BH40))*CQ40+(CF40/(EOMONTH($G$3,0)-$G$3+1)*((EOMONTH($G$3,0)-$G$3+1)-(360-BH40)))*VLOOKUP(O40,звания!$F$2:$H$62,2,FALSE)/100,((((VLOOKUP(O40,звания!$D$2:$E$62,2,FALSE))/(EOMONTH($G$3,0)+1-$G$3)*BO40*CQ40+(VLOOKUP(BS40,звания!$D$2:$E$62,2,FALSE))/(EOMONTH($G$3,0)+1-$G$3)*BU40*(VLOOKUP(BS40,звания!$F$2:$G$62,2,FALSE)*0.01)))/100*(100-CP40)+(IF(BT40=0,0,(VLOOKUP(BS40,звания!$D$2:$E$62,2,FALSE)/(EOMONTH($BN$3,0)+1-$BN$3)*BT40*(VLOOKUP(BS40,звания!$F$2:$G$62,2,FALSE)))*0.01-(VLOOKUP(O40,звания!$D$2:$E$62,2,FALSE)/(EOMONTH($BN$3,0)+1-$BN$3)*BT40*(VLOOKUP(O40,звания!$F$2:$G$62,2,FALSE)))*0.01)))))))</f>
        <v>0</v>
      </c>
      <c r="CS40" s="416">
        <f t="shared" si="76"/>
        <v>0</v>
      </c>
      <c r="CT40" s="403"/>
      <c r="CU40" s="403"/>
      <c r="CV40" s="403">
        <f t="shared" si="12"/>
        <v>0</v>
      </c>
      <c r="CW40" s="556">
        <f t="shared" ref="CW40:CW97" si="104">CN40+SUM(CS40:CV40)</f>
        <v>0</v>
      </c>
      <c r="CX40" s="403">
        <f t="shared" si="96"/>
        <v>0</v>
      </c>
      <c r="CY40" s="403"/>
      <c r="CZ40" s="404">
        <f t="shared" si="8"/>
        <v>0</v>
      </c>
      <c r="DA40" s="403"/>
      <c r="DB40" s="403"/>
      <c r="DC40" s="403"/>
      <c r="DD40" s="421">
        <f t="shared" si="57"/>
        <v>0</v>
      </c>
      <c r="DE40" s="421">
        <f t="shared" si="13"/>
        <v>0</v>
      </c>
      <c r="DF40" s="403">
        <f t="shared" si="97"/>
        <v>0</v>
      </c>
      <c r="DG40" s="421">
        <f t="shared" si="58"/>
        <v>0</v>
      </c>
      <c r="DH40" s="421">
        <f t="shared" si="59"/>
        <v>0</v>
      </c>
      <c r="DI40" s="421"/>
      <c r="DJ40" s="422" t="str">
        <f t="shared" si="16"/>
        <v xml:space="preserve">    </v>
      </c>
      <c r="DK40" s="113" t="s">
        <v>477</v>
      </c>
      <c r="DL40" s="28"/>
      <c r="DM40" s="28"/>
      <c r="DN40" s="28"/>
      <c r="DO40" s="901"/>
      <c r="DP40" s="888"/>
      <c r="DQ40" s="817"/>
      <c r="DR40" s="818"/>
      <c r="DS40" s="819"/>
      <c r="DT40" s="820"/>
      <c r="DU40" s="124"/>
      <c r="DV40" s="110"/>
      <c r="DZ40" s="105"/>
      <c r="EH40" s="543">
        <f t="shared" si="98"/>
        <v>0</v>
      </c>
      <c r="EI40" s="404">
        <f t="shared" si="99"/>
        <v>0</v>
      </c>
      <c r="EJ40" s="29" t="str">
        <f t="shared" si="100"/>
        <v xml:space="preserve"> </v>
      </c>
      <c r="EK40" s="50"/>
      <c r="EL40" s="29"/>
      <c r="EM40" s="50"/>
      <c r="EN40" s="50"/>
      <c r="EO40" s="50"/>
      <c r="EP40" s="30"/>
    </row>
    <row r="41" spans="1:146" ht="17.25" customHeight="1">
      <c r="A41" s="427">
        <v>38</v>
      </c>
      <c r="B41" s="869" t="s">
        <v>801</v>
      </c>
      <c r="C41" s="911" t="s">
        <v>29</v>
      </c>
      <c r="D41" s="404" t="str">
        <f t="shared" si="87"/>
        <v>Сарафанюк С.В.</v>
      </c>
      <c r="E41" s="416"/>
      <c r="F41" s="417"/>
      <c r="G41" s="409" t="str">
        <f t="shared" si="101"/>
        <v>25.5.4</v>
      </c>
      <c r="H41" s="407" t="str">
        <f t="shared" si="82"/>
        <v>25.5.4</v>
      </c>
      <c r="I41" s="407" t="str">
        <f t="shared" si="102"/>
        <v>25.5.4</v>
      </c>
      <c r="J41" s="407" t="str">
        <f t="shared" si="83"/>
        <v>0.0.0</v>
      </c>
      <c r="K41" s="407" t="str">
        <f t="shared" si="84"/>
        <v>0.0.0</v>
      </c>
      <c r="L41" s="407" t="str">
        <f t="shared" si="85"/>
        <v>0.0.0</v>
      </c>
      <c r="M41" s="407" t="str">
        <f t="shared" si="86"/>
        <v>0.0.0</v>
      </c>
      <c r="N41" s="408" t="str">
        <f t="shared" si="103"/>
        <v>0.0.0</v>
      </c>
      <c r="O41" s="930">
        <v>24</v>
      </c>
      <c r="P41" s="417">
        <v>35304</v>
      </c>
      <c r="Q41" s="417"/>
      <c r="R41" s="417"/>
      <c r="S41" s="417"/>
      <c r="T41" s="417"/>
      <c r="U41" s="417"/>
      <c r="V41" s="714"/>
      <c r="W41" s="714"/>
      <c r="X41" s="417"/>
      <c r="Y41" s="417"/>
      <c r="Z41" s="714"/>
      <c r="AA41" s="714"/>
      <c r="AB41" s="417"/>
      <c r="AC41" s="417"/>
      <c r="AD41" s="714"/>
      <c r="AE41" s="714"/>
      <c r="AF41" s="417"/>
      <c r="AG41" s="417"/>
      <c r="AH41" s="714"/>
      <c r="AI41" s="714"/>
      <c r="AJ41" s="417"/>
      <c r="AK41" s="417"/>
      <c r="AL41" s="714"/>
      <c r="AM41" s="714"/>
      <c r="AN41" s="417"/>
      <c r="AO41" s="417"/>
      <c r="AP41" s="714"/>
      <c r="AQ41" s="714"/>
      <c r="AR41" s="417"/>
      <c r="AS41" s="417"/>
      <c r="AT41" s="714"/>
      <c r="AU41" s="714"/>
      <c r="AV41" s="417"/>
      <c r="AW41" s="417"/>
      <c r="AX41" s="716"/>
      <c r="AY41" s="716"/>
      <c r="AZ41" s="635"/>
      <c r="BA41" s="635"/>
      <c r="BB41" s="716"/>
      <c r="BC41" s="716"/>
      <c r="BD41" s="635"/>
      <c r="BE41" s="635"/>
      <c r="BF41" s="717"/>
      <c r="BG41" s="717"/>
      <c r="BH41" s="432">
        <f t="shared" si="1"/>
        <v>9154</v>
      </c>
      <c r="BI41" s="432">
        <f t="shared" si="88"/>
        <v>0</v>
      </c>
      <c r="BJ41" s="432">
        <f t="shared" si="89"/>
        <v>0</v>
      </c>
      <c r="BK41" s="432">
        <f t="shared" si="90"/>
        <v>0</v>
      </c>
      <c r="BL41" s="432">
        <f t="shared" si="91"/>
        <v>0</v>
      </c>
      <c r="BM41" s="436">
        <f t="shared" si="92"/>
        <v>0</v>
      </c>
      <c r="BN41" s="462">
        <v>0.65</v>
      </c>
      <c r="BO41" s="427">
        <f t="shared" si="3"/>
        <v>28</v>
      </c>
      <c r="BP41" s="419"/>
      <c r="BQ41" s="700"/>
      <c r="BR41" s="419"/>
      <c r="BS41" s="700"/>
      <c r="BT41" s="700"/>
      <c r="BU41" s="700"/>
      <c r="BV41" s="427">
        <f t="shared" si="93"/>
        <v>50</v>
      </c>
      <c r="BW41" s="427"/>
      <c r="BX41" s="432">
        <v>10</v>
      </c>
      <c r="BY41" s="700"/>
      <c r="BZ41" s="432"/>
      <c r="CA41" s="700"/>
      <c r="CB41" s="432"/>
      <c r="CC41" s="700"/>
      <c r="CD41" s="432"/>
      <c r="CE41" s="404">
        <f>IF(OR(C41=0,CD41="Д"),0,IF(AND(C41&gt;0,E41=0),VLOOKUP(C41,звания!A:B,2,FALSE)/((EOMONTH($G$3,0)+1)-$G$3)*BO41+VLOOKUP(C41,звания!A:B,2,FALSE)/((EOMONTH($G$3,0)+1)-$G$3)*BR41+VLOOKUP(C41,звания!A:B,2,FALSE)/((EOMONTH($G$3,0)+1)-$G$3)*BU41,IF(AND(C41&gt;0,E41&gt;0,F41&gt;=$G$3,BO41=(EOMONTH($G$3,0)+1)-$G$3),(VLOOKUP(E41,звания!A:B,2,FALSE)/(EOMONTH($G$3,0)-$G$3+1))*(F41-$G$3)+(VLOOKUP(C41,звания!A:B,2,FALSE)/(EOMONTH($G$3,0)-$G$3+1))*((EOMONTH($G$3,0)-$G$3+1)-(F41-$G$3)),IF(AND(C41&gt;0,E41&gt;0,F41&gt;$G$3,BO41&lt;(EOMONTH($G$3,0)+1)-$G$3,BO41&lt;&gt;0),VLOOKUP(E41,звания!A:B,2,FALSE)/((EOMONTH($G$3,0)+1)-$G$3)*((F41-$G$3)-(((EOMONTH($G$3,0)+1)-$G$3)-BO41-BU41-BR41))+VLOOKUP(C41,звания!A:B,2,FALSE)/((EOMONTH($G$3,0)+1)-$G$3)*(((EOMONTH($G$3,0)+1)-F41)),IF(F41&lt;$G$3,(VLOOKUP(C41,звания!A:B,2,FALSE)-VLOOKUP(E41,звания!A:B,2,FALSE))/((EOMONTH($BN$3,0)+1)-$BN$3)*(EOMONTH($BN$3,0)+1-F41)+VLOOKUP(C41,звания!A:B,2,FALSE)/((EOMONTH($G$3,0)+1)-$G$3)*BO41+VLOOKUP(C41,звания!A:B,2,FALSE)/((EOMONTH($G$3,0)+1)-$G$3)*BU41+VLOOKUP(C41,звания!A:B,2,FALSE)/((EOMONTH($G$3,0)+1)-$G$3)*BR41,0)))))</f>
        <v>1340</v>
      </c>
      <c r="CF41" s="404">
        <f>IF(OR(CD41="Д",C41=0),0,IF(B41="Виключений зі списків",IF(BS41=0,(VLOOKUP(O41,звания!$D$2:$E$62,2,FALSE))/(EOMONTH($B$3,0)+1-$B$3)*BO41+(VLOOKUP(BQ41,звания!$D$2:$E$62,2,FALSE))/(EOMONTH($B$3,0)+1-$B$3)*BR41,(((VLOOKUP(O41,звания!$D$2:$E$62,2,FALSE))/(EOMONTH($B$3,0)+1-$B$3))*BO41)+(VLOOKUP(BQ41,звания!$D$2:$E$62,2,FALSE))/(EOMONTH($B$3,0)+1-$B$3)*BR41+(VLOOKUP(BS41,звания!$D$2:$E$62,2,FALSE))/(EOMONTH($B$3,0)+1-$B$3)*BU41),IF(BS41=0,(VLOOKUP(O41,звания!$D$2:$E$62,2,FALSE))/(EOMONTH($G$3,0)+1-$G$3)*BO41+(VLOOKUP(BQ41,звания!$D$2:$E$62,2,FALSE))/(EOMONTH($G$3,0)+1-$G$3)*BR41,(((VLOOKUP(O41,звания!$D$2:$E$62,2,FALSE))/(EOMONTH($G$3,0)+1-$G$3))*BO41)+(VLOOKUP(BQ41,звания!$D$2:$E$62,2,FALSE))/(EOMONTH($G$3,0)+1-$G$3)*BR41+(VLOOKUP(BS41,звания!$D$2:$E$62,2,FALSE))/(EOMONTH($G$3,0)+1-$G$3)*BU41+IF(BT41=0,0,(VLOOKUP(BS41,звания!$D$2:$E$62,2,FALSE))/(EOMONTH($BN$3,0)+1-$BN$3)*BT41-(VLOOKUP(O41,звания!$D$2:$E$62,2,FALSE))/(EOMONTH($BN$3,0)+1-$BN$3)*BT41))))</f>
        <v>5070</v>
      </c>
      <c r="CG41" s="404">
        <f t="shared" si="94"/>
        <v>3205</v>
      </c>
      <c r="CH41" s="404">
        <f>IF(BW41=0,CF41*BX41%,IF(BW41&gt;0,((VLOOKUP(O41,звания!$D$2:$E$62,2,FALSE)/(EOMONTH($G$3,0)+1-$G$3)*BW41)*BX41%)))</f>
        <v>507</v>
      </c>
      <c r="CI41" s="404">
        <f>IF(BY41=0,CF41*BZ41%,IF(BY41&gt;0,(VLOOKUP(O41,звания!$D$2:$E$62,2,FALSE)/(EOMONTH($G$3,0)+1-$G$3)*BO41)*BZ41%)+(VLOOKUP(BS41,звания!$D$2:$E$62,2,FALSE)/(EOMONTH($G$3,0)+1-$G$3)*BU41)*BZ41%)</f>
        <v>0</v>
      </c>
      <c r="CJ41" s="404">
        <f>IF(CA41=0,CF41*CB41%,IF(CA41&gt;0,(VLOOKUP(O41,звания!$D$2:$E$62,2,FALSE)/(EOMONTH($G$3,0)+1-$G$3)*BO41)*CB41%)+(VLOOKUP(BS41,звания!$D$2:$E$62,2,FALSE)/(EOMONTH($G$3,0)+1-$G$3)*BU41)*CB41%)</f>
        <v>0</v>
      </c>
      <c r="CK41" s="404">
        <f>IF(CD41="Д",0,IF(CC41=0,CF41*CD41%,IF(CC41&gt;0,(VLOOKUP(O41,звания!$D$2:$E$62,2,FALSE)/(EOMONTH($G$3,0)+1-$G$3)*BO41)*CD41%)+(VLOOKUP(BS41,звания!$D$2:$E$62,2,FALSE)/(EOMONTH($G$3,0)+1-$G$3)*BU41)*CD41%))</f>
        <v>0</v>
      </c>
      <c r="CL41" s="404">
        <f>IF(BR41&gt;0,((VLOOKUP(C41,звания!$A$2:$B$62,2,FALSE)/(EOMONTH($G$3,0)+1-$G$3)*BO41+VLOOKUP(O41,звания!$D$2:$E$62,2,FALSE)/(EOMONTH($G$3,0)+1-$G$3)*BO41+(VLOOKUP(C41,звания!$A$2:$B$62,2,FALSE)/(EOMONTH($G$3,0)+1-$G$3)*BO41+VLOOKUP(O41,звания!$D$2:$E$62,2,FALSE)/(EOMONTH($G$3,0)+1-$G$3)*BO41)*BV41%)*BN41)+(VLOOKUP(C41,звания!$A$2:$B$62,2,FALSE)/(EOMONTH($G$3,0)+1-$G$3)*BU41+VLOOKUP(BS41,звания!$D$2:$E$62,2,FALSE)/(EOMONTH($G$3,0)+1-$G$3)*BU41+(VLOOKUP(C41,звания!$A$2:$B$62,2,FALSE)/(EOMONTH($G$3,0)+1-$G$3)*BU41+VLOOKUP(BS41,звания!$D$2:$E$62,2,FALSE)/(EOMONTH($G$3,0)+1-$G$3)*BU41)*BV41%)*BN41,(CE41+CF41+CG41)*BN41)</f>
        <v>6249.75</v>
      </c>
      <c r="CM41" s="404"/>
      <c r="CN41" s="404"/>
      <c r="CO41" s="432">
        <f t="shared" si="11"/>
        <v>2</v>
      </c>
      <c r="CP41" s="432"/>
      <c r="CQ41" s="637">
        <f>IF(CF41=0,0,IF((SUM(BH41:BM41)&gt;360),(VLOOKUP(O41,звания!$F$2:$G$62,2,FALSE))/100,VLOOKUP(O41,звания!$F$2:$H$62,3,FALSE)/100))</f>
        <v>1.74</v>
      </c>
      <c r="CR41" s="617">
        <f>IF(B41="Виключений зі списків",IF(AND(BU41=0,360-BH41&lt;0),(VLOOKUP(O41,звания!$D$2:$E$62,2,FALSE))/(EOMONTH($B$3,0)+1-$B$3)*BO41*CQ41,IF(AND(360-BH41&gt;=0,360-BH41&lt;(EOMONTH($B$3,0)+1-$B$3)),(CF41/(EOMONTH($B$3,0)-$B$3+1)*(360-BH41))*CQ41+(CF41/(EOMONTH($B$3,0)-$B$3+1)*((EOMONTH($B$3,0)-$B$3+1)-(360-BH41)))*VLOOKUP(O41,звания!$F$2:$H$62,2,FALSE)/100,((((VLOOKUP(O41,звания!$D$2:$E$62,2,FALSE))/(EOMONTH($B$3,0)+1-$B$3)*BO41*CQ41+(VLOOKUP(BS41,звания!$D$2:$E$62,2,FALSE))/(EOMONTH($B$3,0)+1-$B$3)*BU41*(VLOOKUP(BS41,звания!$F$2:$G$62,2,FALSE)*0.01)+(IF(BT41=0,0,(VLOOKUP(BS41,звания!$D$2:$E$62,2,FALSE)/(EOMONTH($G$3,0)+1-$G$3)*BT41*(VLOOKUP(BS41,звания!$F$2:$G$62,2,FALSE)))*0.01-(VLOOKUP(O41,звания!$D$2:$E$62,2,FALSE)/(EOMONTH($G$3,0)+1-$G$3)*BT41*(VLOOKUP(O41,звания!$F$2:$G$62,2,FALSE)))*0.01)))))/100*(100-CP41))),(IF(AND(BU41=0,360-BH41&lt;0,CP41=0),(VLOOKUP(O41,звания!$D$2:$E$62,2,FALSE))/(EOMONTH($G$3,0)+1-$G$3)*BO41*CQ41,IF(AND(360-BH41&gt;=0,360-BH41&lt;(EOMONTH($G$3,0)+1-$G$3)),(CF41/(EOMONTH($G$3,0)-$G$3+1)*(360-BH41))*CQ41+(CF41/(EOMONTH($G$3,0)-$G$3+1)*((EOMONTH($G$3,0)-$G$3+1)-(360-BH41)))*VLOOKUP(O41,звания!$F$2:$H$62,2,FALSE)/100,((((VLOOKUP(O41,звания!$D$2:$E$62,2,FALSE))/(EOMONTH($G$3,0)+1-$G$3)*BO41*CQ41+(VLOOKUP(BS41,звания!$D$2:$E$62,2,FALSE))/(EOMONTH($G$3,0)+1-$G$3)*BU41*(VLOOKUP(BS41,звания!$F$2:$G$62,2,FALSE)*0.01)))/100*(100-CP41)+(IF(BT41=0,0,(VLOOKUP(BS41,звания!$D$2:$E$62,2,FALSE)/(EOMONTH($BN$3,0)+1-$BN$3)*BT41*(VLOOKUP(BS41,звания!$F$2:$G$62,2,FALSE)))*0.01-(VLOOKUP(O41,звания!$D$2:$E$62,2,FALSE)/(EOMONTH($BN$3,0)+1-$BN$3)*BT41*(VLOOKUP(O41,звания!$F$2:$G$62,2,FALSE)))*0.01)))))))</f>
        <v>8821.7999999999993</v>
      </c>
      <c r="CS41" s="416">
        <f t="shared" si="76"/>
        <v>25193.55</v>
      </c>
      <c r="CT41" s="403"/>
      <c r="CU41" s="403"/>
      <c r="CV41" s="404">
        <f t="shared" si="12"/>
        <v>672.35</v>
      </c>
      <c r="CW41" s="426">
        <f t="shared" si="104"/>
        <v>25865.9</v>
      </c>
      <c r="CX41" s="404">
        <f t="shared" si="96"/>
        <v>4655.8599999999997</v>
      </c>
      <c r="CY41" s="1174">
        <v>5</v>
      </c>
      <c r="CZ41" s="404">
        <f t="shared" si="8"/>
        <v>318.7</v>
      </c>
      <c r="DA41" s="404"/>
      <c r="DB41" s="403"/>
      <c r="DC41" s="404"/>
      <c r="DD41" s="426">
        <f t="shared" si="57"/>
        <v>4974.5600000000004</v>
      </c>
      <c r="DE41" s="426">
        <f t="shared" si="13"/>
        <v>5542.58</v>
      </c>
      <c r="DF41" s="404">
        <f t="shared" si="97"/>
        <v>4655.8599999999997</v>
      </c>
      <c r="DG41" s="426">
        <f t="shared" si="58"/>
        <v>25547.200000000001</v>
      </c>
      <c r="DH41" s="426">
        <f t="shared" si="59"/>
        <v>0</v>
      </c>
      <c r="DI41" s="421"/>
      <c r="DJ41" s="422" t="str">
        <f t="shared" si="16"/>
        <v xml:space="preserve">30 від 01.03   </v>
      </c>
      <c r="DK41" s="113" t="s">
        <v>945</v>
      </c>
      <c r="DL41" s="28" t="s">
        <v>946</v>
      </c>
      <c r="DM41" s="28" t="s">
        <v>885</v>
      </c>
      <c r="DN41" s="28" t="s">
        <v>895</v>
      </c>
      <c r="DO41" s="900">
        <v>2246204994</v>
      </c>
      <c r="DP41" s="888"/>
      <c r="DQ41" s="817"/>
      <c r="DR41" s="818"/>
      <c r="DS41" s="819"/>
      <c r="DT41" s="820"/>
      <c r="DU41" s="124"/>
      <c r="DV41" s="122"/>
      <c r="DZ41" s="105"/>
      <c r="EH41" s="543">
        <f t="shared" si="98"/>
        <v>1</v>
      </c>
      <c r="EI41" s="404" t="str">
        <f t="shared" si="99"/>
        <v>м-р</v>
      </c>
      <c r="EJ41" s="29" t="str">
        <f t="shared" si="100"/>
        <v>Сарафанюк С.В.</v>
      </c>
      <c r="EK41" s="50"/>
      <c r="EL41" s="29"/>
      <c r="EM41" s="50"/>
      <c r="EN41" s="50"/>
      <c r="EO41" s="50"/>
      <c r="EP41" s="30"/>
    </row>
    <row r="42" spans="1:146" ht="17.25" customHeight="1">
      <c r="A42" s="427">
        <v>39</v>
      </c>
      <c r="B42" s="869" t="s">
        <v>802</v>
      </c>
      <c r="C42" s="911" t="s">
        <v>40</v>
      </c>
      <c r="D42" s="404" t="str">
        <f t="shared" si="87"/>
        <v>Шалавінський А.О.</v>
      </c>
      <c r="E42" s="416"/>
      <c r="F42" s="417"/>
      <c r="G42" s="409" t="str">
        <f t="shared" ref="G42:G72" si="105">IF(P42&gt;$G$3,0,CONCATENATE((INT((BH42)/360)+INT((BI42)/360)+INT((BJ42)/360)+INT((BK42)/360)+INT((BL42)/360)+INT((BM42)/360))+INT((INT(MOD((BH42),360)/30)+INT(MOD((BI42),360)/30)+INT(MOD((BJ42),360)/30)+INT(MOD((BK42),360)/30)+INT(MOD((BL42),360)/30)+INT(MOD((BM42),360)/30)+INT((MOD(MOD((BH42),360),30)+MOD(MOD((BI42),360),30)+MOD(MOD((BJ42),360),30)+MOD(MOD((BK42),360),30)+MOD(MOD((BL42),360),30)+MOD(MOD((BM42),360),30))/30))/12),".",MOD(INT(MOD((BH42),360)/30)+INT(MOD((BI42),360)/30)+INT(MOD((BJ42),360)/30)+INT(MOD((BK42),360)/30)+INT(MOD((BL42),360)/30)+INT(MOD((BM42),360)/30)+INT((MOD(MOD((BH42),360),30)+MOD(MOD((BI42),360),30)+MOD(MOD((BJ42),360),30)+MOD(MOD((BK42),360),30)+MOD(MOD((BL42),360),30)+MOD(MOD((BM42),360),30))/30),12),".",INT(MOD(MOD(MOD((BH42),360),30)+MOD(MOD((BI42),360),30)+MOD(MOD((BJ42),360),30)+MOD(MOD((BK42),360),30)+MOD(MOD((BL42),360),30)+MOD(MOD((BM42),360),30),30))))</f>
        <v>11.3.2</v>
      </c>
      <c r="H42" s="407" t="str">
        <f t="shared" si="82"/>
        <v>11.3.2</v>
      </c>
      <c r="I42" s="407" t="str">
        <f t="shared" ref="I42:I72" si="106">IF(P42&gt;$G$3,0,CONCATENATE((INT((BH42)/360)+INT((BM42)/360))+INT((INT(MOD((BH42),360)/30)+INT(MOD((BM42),360)/30)+INT((MOD(MOD((BH42),360),30)+MOD(MOD((BM42),360),30))/30))/12),".",MOD(INT(MOD((BH42),360)/30)+INT(MOD((BM42),360)/30)+INT((MOD(MOD((BH42),360),30)+MOD(MOD((BM42),360),30))/30),12),".",INT(MOD(MOD(MOD((BH42),360),30)+MOD(MOD((BM42),360),30),30))))</f>
        <v>11.3.2</v>
      </c>
      <c r="J42" s="407" t="str">
        <f t="shared" si="83"/>
        <v>0.0.0</v>
      </c>
      <c r="K42" s="407" t="str">
        <f t="shared" si="84"/>
        <v>0.0.0</v>
      </c>
      <c r="L42" s="407" t="str">
        <f t="shared" si="85"/>
        <v>0.0.0</v>
      </c>
      <c r="M42" s="407" t="str">
        <f t="shared" si="86"/>
        <v>0.0.0</v>
      </c>
      <c r="N42" s="408" t="str">
        <f t="shared" si="103"/>
        <v>0.0.0</v>
      </c>
      <c r="O42" s="930">
        <v>17</v>
      </c>
      <c r="P42" s="417">
        <v>40480</v>
      </c>
      <c r="Q42" s="417"/>
      <c r="R42" s="417"/>
      <c r="S42" s="417"/>
      <c r="T42" s="417"/>
      <c r="U42" s="417"/>
      <c r="V42" s="714"/>
      <c r="W42" s="714"/>
      <c r="X42" s="417"/>
      <c r="Y42" s="417"/>
      <c r="Z42" s="714"/>
      <c r="AA42" s="714"/>
      <c r="AB42" s="417"/>
      <c r="AC42" s="417"/>
      <c r="AD42" s="714"/>
      <c r="AE42" s="714"/>
      <c r="AF42" s="417"/>
      <c r="AG42" s="417"/>
      <c r="AH42" s="714"/>
      <c r="AI42" s="714"/>
      <c r="AJ42" s="417"/>
      <c r="AK42" s="417"/>
      <c r="AL42" s="714"/>
      <c r="AM42" s="714"/>
      <c r="AN42" s="417"/>
      <c r="AO42" s="417"/>
      <c r="AP42" s="714"/>
      <c r="AQ42" s="714"/>
      <c r="AR42" s="417"/>
      <c r="AS42" s="417"/>
      <c r="AT42" s="714"/>
      <c r="AU42" s="714"/>
      <c r="AV42" s="417"/>
      <c r="AW42" s="417"/>
      <c r="AX42" s="716"/>
      <c r="AY42" s="716"/>
      <c r="AZ42" s="635"/>
      <c r="BA42" s="635"/>
      <c r="BB42" s="716"/>
      <c r="BC42" s="716"/>
      <c r="BD42" s="635"/>
      <c r="BE42" s="635"/>
      <c r="BF42" s="717"/>
      <c r="BG42" s="717"/>
      <c r="BH42" s="432">
        <f t="shared" si="1"/>
        <v>4052</v>
      </c>
      <c r="BI42" s="432">
        <f t="shared" si="88"/>
        <v>0</v>
      </c>
      <c r="BJ42" s="432">
        <f t="shared" si="89"/>
        <v>0</v>
      </c>
      <c r="BK42" s="432">
        <f t="shared" si="90"/>
        <v>0</v>
      </c>
      <c r="BL42" s="432">
        <f t="shared" si="91"/>
        <v>0</v>
      </c>
      <c r="BM42" s="436">
        <f t="shared" si="92"/>
        <v>0</v>
      </c>
      <c r="BN42" s="462">
        <v>0.65</v>
      </c>
      <c r="BO42" s="427">
        <f t="shared" si="3"/>
        <v>28</v>
      </c>
      <c r="BP42" s="775"/>
      <c r="BQ42" s="700"/>
      <c r="BR42" s="419"/>
      <c r="BS42" s="700"/>
      <c r="BT42" s="700"/>
      <c r="BU42" s="700"/>
      <c r="BV42" s="427">
        <f t="shared" si="93"/>
        <v>35</v>
      </c>
      <c r="BW42" s="427"/>
      <c r="BX42" s="432">
        <v>10</v>
      </c>
      <c r="BY42" s="700"/>
      <c r="BZ42" s="432"/>
      <c r="CA42" s="700"/>
      <c r="CB42" s="432"/>
      <c r="CC42" s="700"/>
      <c r="CD42" s="432"/>
      <c r="CE42" s="404">
        <f>IF(OR(C42=0,CD42="Д"),0,IF(AND(C42&gt;0,E42=0),VLOOKUP(C42,звания!A:B,2,FALSE)/((EOMONTH($G$3,0)+1)-$G$3)*BO42+VLOOKUP(C42,звания!A:B,2,FALSE)/((EOMONTH($G$3,0)+1)-$G$3)*BR42+VLOOKUP(C42,звания!A:B,2,FALSE)/((EOMONTH($G$3,0)+1)-$G$3)*BU42,IF(AND(C42&gt;0,E42&gt;0,F42&gt;=$G$3,BO42=(EOMONTH($G$3,0)+1)-$G$3),(VLOOKUP(E42,звания!A:B,2,FALSE)/(EOMONTH($G$3,0)-$G$3+1))*(F42-$G$3)+(VLOOKUP(C42,звания!A:B,2,FALSE)/(EOMONTH($G$3,0)-$G$3+1))*((EOMONTH($G$3,0)-$G$3+1)-(F42-$G$3)),IF(AND(C42&gt;0,E42&gt;0,F42&gt;$G$3,BO42&lt;(EOMONTH($G$3,0)+1)-$G$3,BO42&lt;&gt;0),VLOOKUP(E42,звания!A:B,2,FALSE)/((EOMONTH($G$3,0)+1)-$G$3)*((F42-$G$3)-(((EOMONTH($G$3,0)+1)-$G$3)-BO42-BU42-BR42))+VLOOKUP(C42,звания!A:B,2,FALSE)/((EOMONTH($G$3,0)+1)-$G$3)*(((EOMONTH($G$3,0)+1)-F42)),IF(F42&lt;$G$3,(VLOOKUP(C42,звания!A:B,2,FALSE)-VLOOKUP(E42,звания!A:B,2,FALSE))/((EOMONTH($BN$3,0)+1)-$BN$3)*(EOMONTH($BN$3,0)+1-F42)+VLOOKUP(C42,звания!A:B,2,FALSE)/((EOMONTH($G$3,0)+1)-$G$3)*BO42+VLOOKUP(C42,звания!A:B,2,FALSE)/((EOMONTH($G$3,0)+1)-$G$3)*BU42+VLOOKUP(C42,звания!A:B,2,FALSE)/((EOMONTH($G$3,0)+1)-$G$3)*BR42,0)))))</f>
        <v>1270</v>
      </c>
      <c r="CF42" s="404">
        <f>IF(OR(CD42="Д",C42=0),0,IF(B42="Виключений зі списків",IF(BS42=0,(VLOOKUP(O42,звания!$D$2:$E$62,2,FALSE))/(EOMONTH($B$3,0)+1-$B$3)*BO42+(VLOOKUP(BQ42,звания!$D$2:$E$62,2,FALSE))/(EOMONTH($B$3,0)+1-$B$3)*BR42,(((VLOOKUP(O42,звания!$D$2:$E$62,2,FALSE))/(EOMONTH($B$3,0)+1-$B$3))*BO42)+(VLOOKUP(BQ42,звания!$D$2:$E$62,2,FALSE))/(EOMONTH($B$3,0)+1-$B$3)*BR42+(VLOOKUP(BS42,звания!$D$2:$E$62,2,FALSE))/(EOMONTH($B$3,0)+1-$B$3)*BU42),IF(BS42=0,(VLOOKUP(O42,звания!$D$2:$E$62,2,FALSE))/(EOMONTH($G$3,0)+1-$G$3)*BO42+(VLOOKUP(BQ42,звания!$D$2:$E$62,2,FALSE))/(EOMONTH($G$3,0)+1-$G$3)*BR42,(((VLOOKUP(O42,звания!$D$2:$E$62,2,FALSE))/(EOMONTH($G$3,0)+1-$G$3))*BO42)+(VLOOKUP(BQ42,звания!$D$2:$E$62,2,FALSE))/(EOMONTH($G$3,0)+1-$G$3)*BR42+(VLOOKUP(BS42,звания!$D$2:$E$62,2,FALSE))/(EOMONTH($G$3,0)+1-$G$3)*BU42+IF(BT42=0,0,(VLOOKUP(BS42,звания!$D$2:$E$62,2,FALSE))/(EOMONTH($BN$3,0)+1-$BN$3)*BT42-(VLOOKUP(O42,звания!$D$2:$E$62,2,FALSE))/(EOMONTH($BN$3,0)+1-$BN$3)*BT42))))</f>
        <v>4090</v>
      </c>
      <c r="CG42" s="404">
        <f t="shared" si="94"/>
        <v>1876</v>
      </c>
      <c r="CH42" s="404">
        <f>IF(BW42=0,CF42*BX42%,IF(BW42&gt;0,((VLOOKUP(O42,звания!$D$2:$E$62,2,FALSE)/(EOMONTH($G$3,0)+1-$G$3)*BW42)*BX42%)))</f>
        <v>409</v>
      </c>
      <c r="CI42" s="404">
        <f>IF(BY42=0,CF42*BZ42%,IF(BY42&gt;0,(VLOOKUP(O42,звания!$D$2:$E$62,2,FALSE)/(EOMONTH($G$3,0)+1-$G$3)*BO42)*BZ42%)+(VLOOKUP(BS42,звания!$D$2:$E$62,2,FALSE)/(EOMONTH($G$3,0)+1-$G$3)*BU42)*BZ42%)</f>
        <v>0</v>
      </c>
      <c r="CJ42" s="404">
        <f>IF(CA42=0,CF42*CB42%,IF(CA42&gt;0,(VLOOKUP(O42,звания!$D$2:$E$62,2,FALSE)/(EOMONTH($G$3,0)+1-$G$3)*BO42)*CB42%)+(VLOOKUP(BS42,звания!$D$2:$E$62,2,FALSE)/(EOMONTH($G$3,0)+1-$G$3)*BU42)*CB42%)</f>
        <v>0</v>
      </c>
      <c r="CK42" s="404">
        <f>IF(CD42="Д",0,IF(CC42=0,CF42*CD42%,IF(CC42&gt;0,(VLOOKUP(O42,звания!$D$2:$E$62,2,FALSE)/(EOMONTH($G$3,0)+1-$G$3)*BO42)*CD42%)+(VLOOKUP(BS42,звания!$D$2:$E$62,2,FALSE)/(EOMONTH($G$3,0)+1-$G$3)*BU42)*CD42%))</f>
        <v>0</v>
      </c>
      <c r="CL42" s="404">
        <f>IF(BR42&gt;0,((VLOOKUP(C42,звания!$A$2:$B$62,2,FALSE)/(EOMONTH($G$3,0)+1-$G$3)*BO42+VLOOKUP(O42,звания!$D$2:$E$62,2,FALSE)/(EOMONTH($G$3,0)+1-$G$3)*BO42+(VLOOKUP(C42,звания!$A$2:$B$62,2,FALSE)/(EOMONTH($G$3,0)+1-$G$3)*BO42+VLOOKUP(O42,звания!$D$2:$E$62,2,FALSE)/(EOMONTH($G$3,0)+1-$G$3)*BO42)*BV42%)*BN42)+(VLOOKUP(C42,звания!$A$2:$B$62,2,FALSE)/(EOMONTH($G$3,0)+1-$G$3)*BU42+VLOOKUP(BS42,звания!$D$2:$E$62,2,FALSE)/(EOMONTH($G$3,0)+1-$G$3)*BU42+(VLOOKUP(C42,звания!$A$2:$B$62,2,FALSE)/(EOMONTH($G$3,0)+1-$G$3)*BU42+VLOOKUP(BS42,звания!$D$2:$E$62,2,FALSE)/(EOMONTH($G$3,0)+1-$G$3)*BU42)*BV42%)*BN42,(CE42+CF42+CG42)*BN42)</f>
        <v>4703.3999999999996</v>
      </c>
      <c r="CM42" s="404"/>
      <c r="CN42" s="404"/>
      <c r="CO42" s="432">
        <f t="shared" si="11"/>
        <v>3</v>
      </c>
      <c r="CP42" s="432"/>
      <c r="CQ42" s="637">
        <f>IF(CF42=0,0,IF((SUM(BH42:BM42)&gt;360),(VLOOKUP(O42,звания!$F$2:$G$62,2,FALSE))/100,VLOOKUP(O42,звания!$F$2:$H$62,3,FALSE)/100))</f>
        <v>2.17</v>
      </c>
      <c r="CR42" s="617">
        <f>IF(B42="Виключений зі списків",IF(AND(BU42=0,360-BH42&lt;0),(VLOOKUP(O42,звания!$D$2:$E$62,2,FALSE))/(EOMONTH($B$3,0)+1-$B$3)*BO42*CQ42,IF(AND(360-BH42&gt;=0,360-BH42&lt;(EOMONTH($B$3,0)+1-$B$3)),(CF42/(EOMONTH($B$3,0)-$B$3+1)*(360-BH42))*CQ42+(CF42/(EOMONTH($B$3,0)-$B$3+1)*((EOMONTH($B$3,0)-$B$3+1)-(360-BH42)))*VLOOKUP(O42,звания!$F$2:$H$62,2,FALSE)/100,((((VLOOKUP(O42,звания!$D$2:$E$62,2,FALSE))/(EOMONTH($B$3,0)+1-$B$3)*BO42*CQ42+(VLOOKUP(BS42,звания!$D$2:$E$62,2,FALSE))/(EOMONTH($B$3,0)+1-$B$3)*BU42*(VLOOKUP(BS42,звания!$F$2:$G$62,2,FALSE)*0.01)+(IF(BT42=0,0,(VLOOKUP(BS42,звания!$D$2:$E$62,2,FALSE)/(EOMONTH($G$3,0)+1-$G$3)*BT42*(VLOOKUP(BS42,звания!$F$2:$G$62,2,FALSE)))*0.01-(VLOOKUP(O42,звания!$D$2:$E$62,2,FALSE)/(EOMONTH($G$3,0)+1-$G$3)*BT42*(VLOOKUP(O42,звания!$F$2:$G$62,2,FALSE)))*0.01)))))/100*(100-CP42))),(IF(AND(BU42=0,360-BH42&lt;0,CP42=0),(VLOOKUP(O42,звания!$D$2:$E$62,2,FALSE))/(EOMONTH($G$3,0)+1-$G$3)*BO42*CQ42,IF(AND(360-BH42&gt;=0,360-BH42&lt;(EOMONTH($G$3,0)+1-$G$3)),(CF42/(EOMONTH($G$3,0)-$G$3+1)*(360-BH42))*CQ42+(CF42/(EOMONTH($G$3,0)-$G$3+1)*((EOMONTH($G$3,0)-$G$3+1)-(360-BH42)))*VLOOKUP(O42,звания!$F$2:$H$62,2,FALSE)/100,((((VLOOKUP(O42,звания!$D$2:$E$62,2,FALSE))/(EOMONTH($G$3,0)+1-$G$3)*BO42*CQ42+(VLOOKUP(BS42,звания!$D$2:$E$62,2,FALSE))/(EOMONTH($G$3,0)+1-$G$3)*BU42*(VLOOKUP(BS42,звания!$F$2:$G$62,2,FALSE)*0.01)))/100*(100-CP42)+(IF(BT42=0,0,(VLOOKUP(BS42,звания!$D$2:$E$62,2,FALSE)/(EOMONTH($BN$3,0)+1-$BN$3)*BT42*(VLOOKUP(BS42,звания!$F$2:$G$62,2,FALSE)))*0.01-(VLOOKUP(O42,звания!$D$2:$E$62,2,FALSE)/(EOMONTH($BN$3,0)+1-$BN$3)*BT42*(VLOOKUP(O42,звания!$F$2:$G$62,2,FALSE)))*0.01)))))))</f>
        <v>8875.2999999999993</v>
      </c>
      <c r="CS42" s="416">
        <f t="shared" si="76"/>
        <v>21223.7</v>
      </c>
      <c r="CT42" s="403"/>
      <c r="CU42" s="403"/>
      <c r="CV42" s="404">
        <f t="shared" si="12"/>
        <v>672.35</v>
      </c>
      <c r="CW42" s="426">
        <f t="shared" si="104"/>
        <v>21896.05</v>
      </c>
      <c r="CX42" s="404">
        <f t="shared" si="96"/>
        <v>3941.29</v>
      </c>
      <c r="CY42" s="1174">
        <v>5</v>
      </c>
      <c r="CZ42" s="404">
        <f t="shared" si="8"/>
        <v>269.79000000000002</v>
      </c>
      <c r="DA42" s="404"/>
      <c r="DB42" s="403"/>
      <c r="DC42" s="404"/>
      <c r="DD42" s="426">
        <f t="shared" si="57"/>
        <v>4211.08</v>
      </c>
      <c r="DE42" s="426">
        <f t="shared" si="13"/>
        <v>4669.21</v>
      </c>
      <c r="DF42" s="404">
        <f t="shared" si="97"/>
        <v>3941.29</v>
      </c>
      <c r="DG42" s="426">
        <f t="shared" si="58"/>
        <v>21626.26</v>
      </c>
      <c r="DH42" s="426">
        <f t="shared" si="59"/>
        <v>0</v>
      </c>
      <c r="DI42" s="421"/>
      <c r="DJ42" s="422" t="str">
        <f t="shared" si="16"/>
        <v xml:space="preserve">30 від 01.03   </v>
      </c>
      <c r="DK42" s="113" t="s">
        <v>947</v>
      </c>
      <c r="DL42" s="28" t="s">
        <v>948</v>
      </c>
      <c r="DM42" s="28" t="s">
        <v>936</v>
      </c>
      <c r="DN42" s="28" t="s">
        <v>949</v>
      </c>
      <c r="DO42" s="900">
        <v>3462406133</v>
      </c>
      <c r="DP42" s="888"/>
      <c r="DQ42" s="824"/>
      <c r="DR42" s="818"/>
      <c r="DS42" s="819"/>
      <c r="DT42" s="820"/>
      <c r="DU42" s="124"/>
      <c r="DV42" s="122"/>
      <c r="DZ42" s="105"/>
      <c r="EH42" s="543">
        <f t="shared" si="98"/>
        <v>1</v>
      </c>
      <c r="EI42" s="404" t="str">
        <f t="shared" si="99"/>
        <v>к-н</v>
      </c>
      <c r="EJ42" s="29" t="str">
        <f t="shared" si="100"/>
        <v>Шалавінський А.О.</v>
      </c>
      <c r="EK42" s="50"/>
      <c r="EL42" s="29"/>
      <c r="EM42" s="50"/>
      <c r="EN42" s="50"/>
      <c r="EO42" s="50"/>
      <c r="EP42" s="29"/>
    </row>
    <row r="43" spans="1:146" ht="17.25" customHeight="1">
      <c r="A43" s="427">
        <v>40</v>
      </c>
      <c r="B43" s="869" t="s">
        <v>803</v>
      </c>
      <c r="C43" s="911" t="s">
        <v>25</v>
      </c>
      <c r="D43" s="404" t="str">
        <f t="shared" si="87"/>
        <v>Балаба Р.О.</v>
      </c>
      <c r="E43" s="416"/>
      <c r="F43" s="417"/>
      <c r="G43" s="409" t="str">
        <f t="shared" si="105"/>
        <v>7.5.29</v>
      </c>
      <c r="H43" s="407" t="str">
        <f t="shared" si="82"/>
        <v>7.5.29</v>
      </c>
      <c r="I43" s="407" t="str">
        <f t="shared" si="106"/>
        <v>7.5.29</v>
      </c>
      <c r="J43" s="407" t="str">
        <f t="shared" si="83"/>
        <v>0.0.0</v>
      </c>
      <c r="K43" s="407" t="str">
        <f t="shared" si="84"/>
        <v>0.0.0</v>
      </c>
      <c r="L43" s="407" t="str">
        <f t="shared" si="85"/>
        <v>0.0.0</v>
      </c>
      <c r="M43" s="407" t="str">
        <f t="shared" si="86"/>
        <v>0.0.0</v>
      </c>
      <c r="N43" s="408" t="str">
        <f t="shared" si="103"/>
        <v>0.0.0</v>
      </c>
      <c r="O43" s="930">
        <v>17</v>
      </c>
      <c r="P43" s="417">
        <v>41853</v>
      </c>
      <c r="Q43" s="417"/>
      <c r="R43" s="417"/>
      <c r="S43" s="417"/>
      <c r="T43" s="417"/>
      <c r="U43" s="417"/>
      <c r="V43" s="714"/>
      <c r="W43" s="714"/>
      <c r="X43" s="417"/>
      <c r="Y43" s="417"/>
      <c r="Z43" s="714"/>
      <c r="AA43" s="714"/>
      <c r="AB43" s="417"/>
      <c r="AC43" s="417"/>
      <c r="AD43" s="714"/>
      <c r="AE43" s="714"/>
      <c r="AF43" s="417"/>
      <c r="AG43" s="417"/>
      <c r="AH43" s="714"/>
      <c r="AI43" s="714"/>
      <c r="AJ43" s="417"/>
      <c r="AK43" s="417"/>
      <c r="AL43" s="714"/>
      <c r="AM43" s="714"/>
      <c r="AN43" s="417"/>
      <c r="AO43" s="417"/>
      <c r="AP43" s="714"/>
      <c r="AQ43" s="714"/>
      <c r="AR43" s="417"/>
      <c r="AS43" s="417"/>
      <c r="AT43" s="714"/>
      <c r="AU43" s="714"/>
      <c r="AV43" s="417"/>
      <c r="AW43" s="417"/>
      <c r="AX43" s="716"/>
      <c r="AY43" s="716"/>
      <c r="AZ43" s="635"/>
      <c r="BA43" s="635"/>
      <c r="BB43" s="716"/>
      <c r="BC43" s="716"/>
      <c r="BD43" s="635"/>
      <c r="BE43" s="635"/>
      <c r="BF43" s="717"/>
      <c r="BG43" s="717"/>
      <c r="BH43" s="432">
        <f t="shared" si="1"/>
        <v>2699</v>
      </c>
      <c r="BI43" s="432">
        <f t="shared" si="88"/>
        <v>0</v>
      </c>
      <c r="BJ43" s="432">
        <f t="shared" si="89"/>
        <v>0</v>
      </c>
      <c r="BK43" s="432">
        <f t="shared" si="90"/>
        <v>0</v>
      </c>
      <c r="BL43" s="432">
        <f t="shared" si="91"/>
        <v>0</v>
      </c>
      <c r="BM43" s="436">
        <f t="shared" si="92"/>
        <v>0</v>
      </c>
      <c r="BN43" s="462">
        <v>0.65</v>
      </c>
      <c r="BO43" s="427">
        <f t="shared" si="3"/>
        <v>28</v>
      </c>
      <c r="BP43" s="419"/>
      <c r="BQ43" s="700"/>
      <c r="BR43" s="419"/>
      <c r="BS43" s="700"/>
      <c r="BT43" s="700"/>
      <c r="BU43" s="700"/>
      <c r="BV43" s="427">
        <f t="shared" si="93"/>
        <v>30</v>
      </c>
      <c r="BW43" s="427"/>
      <c r="BX43" s="432">
        <v>10</v>
      </c>
      <c r="BY43" s="700"/>
      <c r="BZ43" s="432"/>
      <c r="CA43" s="700"/>
      <c r="CB43" s="432"/>
      <c r="CC43" s="700"/>
      <c r="CD43" s="432"/>
      <c r="CE43" s="404">
        <f>IF(OR(C43=0,CD43="Д"),0,IF(AND(C43&gt;0,E43=0),VLOOKUP(C43,звания!A:B,2,FALSE)/((EOMONTH($G$3,0)+1)-$G$3)*BO43+VLOOKUP(C43,звания!A:B,2,FALSE)/((EOMONTH($G$3,0)+1)-$G$3)*BR43+VLOOKUP(C43,звания!A:B,2,FALSE)/((EOMONTH($G$3,0)+1)-$G$3)*BU43,IF(AND(C43&gt;0,E43&gt;0,F43&gt;=$G$3,BO43=(EOMONTH($G$3,0)+1)-$G$3),(VLOOKUP(E43,звания!A:B,2,FALSE)/(EOMONTH($G$3,0)-$G$3+1))*(F43-$G$3)+(VLOOKUP(C43,звания!A:B,2,FALSE)/(EOMONTH($G$3,0)-$G$3+1))*((EOMONTH($G$3,0)-$G$3+1)-(F43-$G$3)),IF(AND(C43&gt;0,E43&gt;0,F43&gt;$G$3,BO43&lt;(EOMONTH($G$3,0)+1)-$G$3,BO43&lt;&gt;0),VLOOKUP(E43,звания!A:B,2,FALSE)/((EOMONTH($G$3,0)+1)-$G$3)*((F43-$G$3)-(((EOMONTH($G$3,0)+1)-$G$3)-BO43-BU43-BR43))+VLOOKUP(C43,звания!A:B,2,FALSE)/((EOMONTH($G$3,0)+1)-$G$3)*(((EOMONTH($G$3,0)+1)-F43)),IF(F43&lt;$G$3,(VLOOKUP(C43,звания!A:B,2,FALSE)-VLOOKUP(E43,звания!A:B,2,FALSE))/((EOMONTH($BN$3,0)+1)-$BN$3)*(EOMONTH($BN$3,0)+1-F43)+VLOOKUP(C43,звания!A:B,2,FALSE)/((EOMONTH($G$3,0)+1)-$G$3)*BO43+VLOOKUP(C43,звания!A:B,2,FALSE)/((EOMONTH($G$3,0)+1)-$G$3)*BU43+VLOOKUP(C43,звания!A:B,2,FALSE)/((EOMONTH($G$3,0)+1)-$G$3)*BR43,0)))))</f>
        <v>1200</v>
      </c>
      <c r="CF43" s="404">
        <f>IF(OR(CD43="Д",C43=0),0,IF(B43="Виключений зі списків",IF(BS43=0,(VLOOKUP(O43,звания!$D$2:$E$62,2,FALSE))/(EOMONTH($B$3,0)+1-$B$3)*BO43+(VLOOKUP(BQ43,звания!$D$2:$E$62,2,FALSE))/(EOMONTH($B$3,0)+1-$B$3)*BR43,(((VLOOKUP(O43,звания!$D$2:$E$62,2,FALSE))/(EOMONTH($B$3,0)+1-$B$3))*BO43)+(VLOOKUP(BQ43,звания!$D$2:$E$62,2,FALSE))/(EOMONTH($B$3,0)+1-$B$3)*BR43+(VLOOKUP(BS43,звания!$D$2:$E$62,2,FALSE))/(EOMONTH($B$3,0)+1-$B$3)*BU43),IF(BS43=0,(VLOOKUP(O43,звания!$D$2:$E$62,2,FALSE))/(EOMONTH($G$3,0)+1-$G$3)*BO43+(VLOOKUP(BQ43,звания!$D$2:$E$62,2,FALSE))/(EOMONTH($G$3,0)+1-$G$3)*BR43,(((VLOOKUP(O43,звания!$D$2:$E$62,2,FALSE))/(EOMONTH($G$3,0)+1-$G$3))*BO43)+(VLOOKUP(BQ43,звания!$D$2:$E$62,2,FALSE))/(EOMONTH($G$3,0)+1-$G$3)*BR43+(VLOOKUP(BS43,звания!$D$2:$E$62,2,FALSE))/(EOMONTH($G$3,0)+1-$G$3)*BU43+IF(BT43=0,0,(VLOOKUP(BS43,звания!$D$2:$E$62,2,FALSE))/(EOMONTH($BN$3,0)+1-$BN$3)*BT43-(VLOOKUP(O43,звания!$D$2:$E$62,2,FALSE))/(EOMONTH($BN$3,0)+1-$BN$3)*BT43))))</f>
        <v>4090</v>
      </c>
      <c r="CG43" s="404">
        <f t="shared" si="94"/>
        <v>1587</v>
      </c>
      <c r="CH43" s="404">
        <f>IF(BW43=0,CF43*BX43%,IF(BW43&gt;0,((VLOOKUP(O43,звания!$D$2:$E$62,2,FALSE)/(EOMONTH($G$3,0)+1-$G$3)*BW43)*BX43%)))</f>
        <v>409</v>
      </c>
      <c r="CI43" s="404">
        <f>IF(BY43=0,CF43*BZ43%,IF(BY43&gt;0,(VLOOKUP(O43,звания!$D$2:$E$62,2,FALSE)/(EOMONTH($G$3,0)+1-$G$3)*BO43)*BZ43%)+(VLOOKUP(BS43,звания!$D$2:$E$62,2,FALSE)/(EOMONTH($G$3,0)+1-$G$3)*BU43)*BZ43%)</f>
        <v>0</v>
      </c>
      <c r="CJ43" s="404">
        <f>IF(CA43=0,CF43*CB43%,IF(CA43&gt;0,(VLOOKUP(O43,звания!$D$2:$E$62,2,FALSE)/(EOMONTH($G$3,0)+1-$G$3)*BO43)*CB43%)+(VLOOKUP(BS43,звания!$D$2:$E$62,2,FALSE)/(EOMONTH($G$3,0)+1-$G$3)*BU43)*CB43%)</f>
        <v>0</v>
      </c>
      <c r="CK43" s="404">
        <f>IF(CD43="Д",0,IF(CC43=0,CF43*CD43%,IF(CC43&gt;0,(VLOOKUP(O43,звания!$D$2:$E$62,2,FALSE)/(EOMONTH($G$3,0)+1-$G$3)*BO43)*CD43%)+(VLOOKUP(BS43,звания!$D$2:$E$62,2,FALSE)/(EOMONTH($G$3,0)+1-$G$3)*BU43)*CD43%))</f>
        <v>0</v>
      </c>
      <c r="CL43" s="404">
        <f>IF(BR43&gt;0,((VLOOKUP(C43,звания!$A$2:$B$62,2,FALSE)/(EOMONTH($G$3,0)+1-$G$3)*BO43+VLOOKUP(O43,звания!$D$2:$E$62,2,FALSE)/(EOMONTH($G$3,0)+1-$G$3)*BO43+(VLOOKUP(C43,звания!$A$2:$B$62,2,FALSE)/(EOMONTH($G$3,0)+1-$G$3)*BO43+VLOOKUP(O43,звания!$D$2:$E$62,2,FALSE)/(EOMONTH($G$3,0)+1-$G$3)*BO43)*BV43%)*BN43)+(VLOOKUP(C43,звания!$A$2:$B$62,2,FALSE)/(EOMONTH($G$3,0)+1-$G$3)*BU43+VLOOKUP(BS43,звания!$D$2:$E$62,2,FALSE)/(EOMONTH($G$3,0)+1-$G$3)*BU43+(VLOOKUP(C43,звания!$A$2:$B$62,2,FALSE)/(EOMONTH($G$3,0)+1-$G$3)*BU43+VLOOKUP(BS43,звания!$D$2:$E$62,2,FALSE)/(EOMONTH($G$3,0)+1-$G$3)*BU43)*BV43%)*BN43,(CE43+CF43+CG43)*BN43)</f>
        <v>4470.05</v>
      </c>
      <c r="CM43" s="404"/>
      <c r="CN43" s="404"/>
      <c r="CO43" s="432">
        <f t="shared" si="11"/>
        <v>3</v>
      </c>
      <c r="CP43" s="432"/>
      <c r="CQ43" s="637">
        <f>IF(CF43=0,0,IF((SUM(BH43:BM43)&gt;360),(VLOOKUP(O43,звания!$F$2:$G$62,2,FALSE))/100,VLOOKUP(O43,звания!$F$2:$H$62,3,FALSE)/100))</f>
        <v>2.17</v>
      </c>
      <c r="CR43" s="617">
        <f>IF(B43="Виключений зі списків",IF(AND(BU43=0,360-BH43&lt;0),(VLOOKUP(O43,звания!$D$2:$E$62,2,FALSE))/(EOMONTH($B$3,0)+1-$B$3)*BO43*CQ43,IF(AND(360-BH43&gt;=0,360-BH43&lt;(EOMONTH($B$3,0)+1-$B$3)),(CF43/(EOMONTH($B$3,0)-$B$3+1)*(360-BH43))*CQ43+(CF43/(EOMONTH($B$3,0)-$B$3+1)*((EOMONTH($B$3,0)-$B$3+1)-(360-BH43)))*VLOOKUP(O43,звания!$F$2:$H$62,2,FALSE)/100,((((VLOOKUP(O43,звания!$D$2:$E$62,2,FALSE))/(EOMONTH($B$3,0)+1-$B$3)*BO43*CQ43+(VLOOKUP(BS43,звания!$D$2:$E$62,2,FALSE))/(EOMONTH($B$3,0)+1-$B$3)*BU43*(VLOOKUP(BS43,звания!$F$2:$G$62,2,FALSE)*0.01)+(IF(BT43=0,0,(VLOOKUP(BS43,звания!$D$2:$E$62,2,FALSE)/(EOMONTH($G$3,0)+1-$G$3)*BT43*(VLOOKUP(BS43,звания!$F$2:$G$62,2,FALSE)))*0.01-(VLOOKUP(O43,звания!$D$2:$E$62,2,FALSE)/(EOMONTH($G$3,0)+1-$G$3)*BT43*(VLOOKUP(O43,звания!$F$2:$G$62,2,FALSE)))*0.01)))))/100*(100-CP43))),(IF(AND(BU43=0,360-BH43&lt;0,CP43=0),(VLOOKUP(O43,звания!$D$2:$E$62,2,FALSE))/(EOMONTH($G$3,0)+1-$G$3)*BO43*CQ43,IF(AND(360-BH43&gt;=0,360-BH43&lt;(EOMONTH($G$3,0)+1-$G$3)),(CF43/(EOMONTH($G$3,0)-$G$3+1)*(360-BH43))*CQ43+(CF43/(EOMONTH($G$3,0)-$G$3+1)*((EOMONTH($G$3,0)-$G$3+1)-(360-BH43)))*VLOOKUP(O43,звания!$F$2:$H$62,2,FALSE)/100,((((VLOOKUP(O43,звания!$D$2:$E$62,2,FALSE))/(EOMONTH($G$3,0)+1-$G$3)*BO43*CQ43+(VLOOKUP(BS43,звания!$D$2:$E$62,2,FALSE))/(EOMONTH($G$3,0)+1-$G$3)*BU43*(VLOOKUP(BS43,звания!$F$2:$G$62,2,FALSE)*0.01)))/100*(100-CP43)+(IF(BT43=0,0,(VLOOKUP(BS43,звания!$D$2:$E$62,2,FALSE)/(EOMONTH($BN$3,0)+1-$BN$3)*BT43*(VLOOKUP(BS43,звания!$F$2:$G$62,2,FALSE)))*0.01-(VLOOKUP(O43,звания!$D$2:$E$62,2,FALSE)/(EOMONTH($BN$3,0)+1-$BN$3)*BT43*(VLOOKUP(O43,звания!$F$2:$G$62,2,FALSE)))*0.01)))))))</f>
        <v>8875.2999999999993</v>
      </c>
      <c r="CS43" s="416">
        <f t="shared" si="76"/>
        <v>20631.349999999999</v>
      </c>
      <c r="CT43" s="403"/>
      <c r="CU43" s="403"/>
      <c r="CV43" s="404">
        <f t="shared" si="12"/>
        <v>672.35</v>
      </c>
      <c r="CW43" s="426">
        <f t="shared" si="104"/>
        <v>21303.7</v>
      </c>
      <c r="CX43" s="404">
        <f t="shared" si="96"/>
        <v>3834.67</v>
      </c>
      <c r="CY43" s="1174">
        <v>5</v>
      </c>
      <c r="CZ43" s="404">
        <f t="shared" si="8"/>
        <v>262.49</v>
      </c>
      <c r="DA43" s="404"/>
      <c r="DB43" s="403"/>
      <c r="DC43" s="404"/>
      <c r="DD43" s="426">
        <f t="shared" si="57"/>
        <v>4097.16</v>
      </c>
      <c r="DE43" s="426">
        <f t="shared" si="13"/>
        <v>4538.8999999999996</v>
      </c>
      <c r="DF43" s="404">
        <f t="shared" si="97"/>
        <v>3834.67</v>
      </c>
      <c r="DG43" s="426">
        <f t="shared" si="58"/>
        <v>21041.21</v>
      </c>
      <c r="DH43" s="426">
        <f t="shared" si="59"/>
        <v>0</v>
      </c>
      <c r="DI43" s="421"/>
      <c r="DJ43" s="422" t="str">
        <f t="shared" si="16"/>
        <v xml:space="preserve">30 від 01.03   </v>
      </c>
      <c r="DK43" s="113" t="s">
        <v>950</v>
      </c>
      <c r="DL43" s="28" t="s">
        <v>951</v>
      </c>
      <c r="DM43" s="28" t="s">
        <v>888</v>
      </c>
      <c r="DN43" s="28" t="s">
        <v>949</v>
      </c>
      <c r="DO43" s="900">
        <v>3562711550</v>
      </c>
      <c r="DP43" s="888"/>
      <c r="DQ43" s="817"/>
      <c r="DR43" s="818"/>
      <c r="DS43" s="819"/>
      <c r="DT43" s="820"/>
      <c r="DU43" s="124"/>
      <c r="DV43" s="110"/>
      <c r="DZ43" s="105"/>
      <c r="EH43" s="543">
        <f t="shared" si="98"/>
        <v>1</v>
      </c>
      <c r="EI43" s="404" t="str">
        <f t="shared" si="99"/>
        <v>ст.л-т</v>
      </c>
      <c r="EJ43" s="29" t="str">
        <f t="shared" si="100"/>
        <v>Балаба Р.О.</v>
      </c>
      <c r="EK43" s="50"/>
      <c r="EL43" s="29"/>
      <c r="EM43" s="50"/>
      <c r="EN43" s="50"/>
      <c r="EO43" s="50"/>
      <c r="EP43" s="29"/>
    </row>
    <row r="44" spans="1:146" ht="17.25" hidden="1" customHeight="1">
      <c r="A44" s="402">
        <v>41</v>
      </c>
      <c r="B44" s="869" t="s">
        <v>800</v>
      </c>
      <c r="C44" s="911"/>
      <c r="D44" s="403" t="str">
        <f t="shared" si="87"/>
        <v>ВАКАНТ</v>
      </c>
      <c r="E44" s="416"/>
      <c r="F44" s="417"/>
      <c r="G44" s="406" t="str">
        <f t="shared" si="105"/>
        <v>0.0.0</v>
      </c>
      <c r="H44" s="407" t="str">
        <f t="shared" si="82"/>
        <v>0.0.0</v>
      </c>
      <c r="I44" s="407" t="str">
        <f t="shared" si="106"/>
        <v>0.0.0</v>
      </c>
      <c r="J44" s="407" t="str">
        <f t="shared" si="83"/>
        <v>0.0.0</v>
      </c>
      <c r="K44" s="407" t="str">
        <f t="shared" si="84"/>
        <v>0.0.0</v>
      </c>
      <c r="L44" s="407" t="str">
        <f t="shared" si="85"/>
        <v>0.0.0</v>
      </c>
      <c r="M44" s="407" t="str">
        <f t="shared" si="86"/>
        <v>0.0.0</v>
      </c>
      <c r="N44" s="408" t="str">
        <f t="shared" si="103"/>
        <v>0.0.0</v>
      </c>
      <c r="O44" s="930">
        <v>4</v>
      </c>
      <c r="P44" s="417"/>
      <c r="Q44" s="417"/>
      <c r="R44" s="417"/>
      <c r="S44" s="417"/>
      <c r="T44" s="417"/>
      <c r="U44" s="417"/>
      <c r="V44" s="714"/>
      <c r="W44" s="714"/>
      <c r="X44" s="417"/>
      <c r="Y44" s="417"/>
      <c r="Z44" s="714"/>
      <c r="AA44" s="714"/>
      <c r="AB44" s="417"/>
      <c r="AC44" s="417"/>
      <c r="AD44" s="714"/>
      <c r="AE44" s="714"/>
      <c r="AF44" s="417"/>
      <c r="AG44" s="417"/>
      <c r="AH44" s="714"/>
      <c r="AI44" s="714"/>
      <c r="AJ44" s="417"/>
      <c r="AK44" s="417"/>
      <c r="AL44" s="714"/>
      <c r="AM44" s="714"/>
      <c r="AN44" s="417"/>
      <c r="AO44" s="417"/>
      <c r="AP44" s="714"/>
      <c r="AQ44" s="714"/>
      <c r="AR44" s="417"/>
      <c r="AS44" s="417"/>
      <c r="AT44" s="714"/>
      <c r="AU44" s="714"/>
      <c r="AV44" s="417"/>
      <c r="AW44" s="417"/>
      <c r="AX44" s="716"/>
      <c r="AY44" s="716"/>
      <c r="AZ44" s="635"/>
      <c r="BA44" s="635"/>
      <c r="BB44" s="716"/>
      <c r="BC44" s="716"/>
      <c r="BD44" s="635"/>
      <c r="BE44" s="635"/>
      <c r="BF44" s="717"/>
      <c r="BG44" s="717"/>
      <c r="BH44" s="432">
        <f t="shared" si="1"/>
        <v>0</v>
      </c>
      <c r="BI44" s="432">
        <f t="shared" si="88"/>
        <v>0</v>
      </c>
      <c r="BJ44" s="432">
        <f t="shared" si="89"/>
        <v>0</v>
      </c>
      <c r="BK44" s="432">
        <f t="shared" si="90"/>
        <v>0</v>
      </c>
      <c r="BL44" s="432">
        <f t="shared" si="91"/>
        <v>0</v>
      </c>
      <c r="BM44" s="436">
        <f t="shared" si="92"/>
        <v>0</v>
      </c>
      <c r="BN44" s="462">
        <v>0.65</v>
      </c>
      <c r="BO44" s="427">
        <f t="shared" si="3"/>
        <v>28</v>
      </c>
      <c r="BP44" s="776"/>
      <c r="BQ44" s="777"/>
      <c r="BR44" s="776"/>
      <c r="BS44" s="777"/>
      <c r="BT44" s="777"/>
      <c r="BU44" s="777"/>
      <c r="BV44" s="427">
        <f t="shared" si="93"/>
        <v>0</v>
      </c>
      <c r="BW44" s="419"/>
      <c r="BX44" s="781"/>
      <c r="BY44" s="700"/>
      <c r="BZ44" s="432"/>
      <c r="CA44" s="700"/>
      <c r="CB44" s="432"/>
      <c r="CC44" s="700"/>
      <c r="CD44" s="432"/>
      <c r="CE44" s="404">
        <f>IF(OR(C44=0,CD44="Д"),0,IF(AND(C44&gt;0,E44=0),VLOOKUP(C44,звания!A:B,2,FALSE)/((EOMONTH($G$3,0)+1)-$G$3)*BO44+VLOOKUP(C44,звания!A:B,2,FALSE)/((EOMONTH($G$3,0)+1)-$G$3)*BR44+VLOOKUP(C44,звания!A:B,2,FALSE)/((EOMONTH($G$3,0)+1)-$G$3)*BU44,IF(AND(C44&gt;0,E44&gt;0,F44&gt;=$G$3,BO44=(EOMONTH($G$3,0)+1)-$G$3),(VLOOKUP(E44,звания!A:B,2,FALSE)/(EOMONTH($G$3,0)-$G$3+1))*(F44-$G$3)+(VLOOKUP(C44,звания!A:B,2,FALSE)/(EOMONTH($G$3,0)-$G$3+1))*((EOMONTH($G$3,0)-$G$3+1)-(F44-$G$3)),IF(AND(C44&gt;0,E44&gt;0,F44&gt;$G$3,BO44&lt;(EOMONTH($G$3,0)+1)-$G$3,BO44&lt;&gt;0),VLOOKUP(E44,звания!A:B,2,FALSE)/((EOMONTH($G$3,0)+1)-$G$3)*((F44-$G$3)-(((EOMONTH($G$3,0)+1)-$G$3)-BO44-BU44-BR44))+VLOOKUP(C44,звания!A:B,2,FALSE)/((EOMONTH($G$3,0)+1)-$G$3)*(((EOMONTH($G$3,0)+1)-F44)),IF(F44&lt;$G$3,(VLOOKUP(C44,звания!A:B,2,FALSE)-VLOOKUP(E44,звания!A:B,2,FALSE))/((EOMONTH($BN$3,0)+1)-$BN$3)*(EOMONTH($BN$3,0)+1-F44)+VLOOKUP(C44,звания!A:B,2,FALSE)/((EOMONTH($G$3,0)+1)-$G$3)*BO44+VLOOKUP(C44,звания!A:B,2,FALSE)/((EOMONTH($G$3,0)+1)-$G$3)*BU44+VLOOKUP(C44,звания!A:B,2,FALSE)/((EOMONTH($G$3,0)+1)-$G$3)*BR44,0)))))</f>
        <v>0</v>
      </c>
      <c r="CF44" s="404">
        <f>IF(OR(CD44="Д",C44=0),0,IF(B44="Виключений зі списків",IF(BS44=0,(VLOOKUP(O44,звания!$D$2:$E$62,2,FALSE))/(EOMONTH($B$3,0)+1-$B$3)*BO44+(VLOOKUP(BQ44,звания!$D$2:$E$62,2,FALSE))/(EOMONTH($B$3,0)+1-$B$3)*BR44,(((VLOOKUP(O44,звания!$D$2:$E$62,2,FALSE))/(EOMONTH($B$3,0)+1-$B$3))*BO44)+(VLOOKUP(BQ44,звания!$D$2:$E$62,2,FALSE))/(EOMONTH($B$3,0)+1-$B$3)*BR44+(VLOOKUP(BS44,звания!$D$2:$E$62,2,FALSE))/(EOMONTH($B$3,0)+1-$B$3)*BU44),IF(BS44=0,(VLOOKUP(O44,звания!$D$2:$E$62,2,FALSE))/(EOMONTH($G$3,0)+1-$G$3)*BO44+(VLOOKUP(BQ44,звания!$D$2:$E$62,2,FALSE))/(EOMONTH($G$3,0)+1-$G$3)*BR44,(((VLOOKUP(O44,звания!$D$2:$E$62,2,FALSE))/(EOMONTH($G$3,0)+1-$G$3))*BO44)+(VLOOKUP(BQ44,звания!$D$2:$E$62,2,FALSE))/(EOMONTH($G$3,0)+1-$G$3)*BR44+(VLOOKUP(BS44,звания!$D$2:$E$62,2,FALSE))/(EOMONTH($G$3,0)+1-$G$3)*BU44+IF(BT44=0,0,(VLOOKUP(BS44,звания!$D$2:$E$62,2,FALSE))/(EOMONTH($BN$3,0)+1-$BN$3)*BT44-(VLOOKUP(O44,звания!$D$2:$E$62,2,FALSE))/(EOMONTH($BN$3,0)+1-$BN$3)*BT44))))</f>
        <v>0</v>
      </c>
      <c r="CG44" s="404">
        <f t="shared" si="94"/>
        <v>0</v>
      </c>
      <c r="CH44" s="404">
        <f>IF(BW44=0,CF44*BX44%,IF(BW44&gt;0,((VLOOKUP(O44,звания!$D$2:$E$62,2,FALSE)/(EOMONTH($G$3,0)+1-$G$3)*BW44)*BX44%)))</f>
        <v>0</v>
      </c>
      <c r="CI44" s="404">
        <f>IF(BY44=0,CF44*BZ44%,IF(BY44&gt;0,(VLOOKUP(O44,звания!$D$2:$E$62,2,FALSE)/(EOMONTH($G$3,0)+1-$G$3)*BO44)*BZ44%)+(VLOOKUP(BS44,звания!$D$2:$E$62,2,FALSE)/(EOMONTH($G$3,0)+1-$G$3)*BU44)*BZ44%)</f>
        <v>0</v>
      </c>
      <c r="CJ44" s="404">
        <f>IF(CA44=0,CF44*CB44%,IF(CA44&gt;0,(VLOOKUP(O44,звания!$D$2:$E$62,2,FALSE)/(EOMONTH($G$3,0)+1-$G$3)*BO44)*CB44%)+(VLOOKUP(BS44,звания!$D$2:$E$62,2,FALSE)/(EOMONTH($G$3,0)+1-$G$3)*BU44)*CB44%)</f>
        <v>0</v>
      </c>
      <c r="CK44" s="404">
        <f>IF(CD44="Д",0,IF(CC44=0,CF44*CD44%,IF(CC44&gt;0,(VLOOKUP(O44,звания!$D$2:$E$62,2,FALSE)/(EOMONTH($G$3,0)+1-$G$3)*BO44)*CD44%)+(VLOOKUP(BS44,звания!$D$2:$E$62,2,FALSE)/(EOMONTH($G$3,0)+1-$G$3)*BU44)*CD44%))</f>
        <v>0</v>
      </c>
      <c r="CL44" s="404">
        <f>IF(BR44&gt;0,((VLOOKUP(C44,звания!$A$2:$B$62,2,FALSE)/(EOMONTH($G$3,0)+1-$G$3)*BO44+VLOOKUP(O44,звания!$D$2:$E$62,2,FALSE)/(EOMONTH($G$3,0)+1-$G$3)*BO44+(VLOOKUP(C44,звания!$A$2:$B$62,2,FALSE)/(EOMONTH($G$3,0)+1-$G$3)*BO44+VLOOKUP(O44,звания!$D$2:$E$62,2,FALSE)/(EOMONTH($G$3,0)+1-$G$3)*BO44)*BV44%)*BN44)+(VLOOKUP(C44,звания!$A$2:$B$62,2,FALSE)/(EOMONTH($G$3,0)+1-$G$3)*BU44+VLOOKUP(BS44,звания!$D$2:$E$62,2,FALSE)/(EOMONTH($G$3,0)+1-$G$3)*BU44+(VLOOKUP(C44,звания!$A$2:$B$62,2,FALSE)/(EOMONTH($G$3,0)+1-$G$3)*BU44+VLOOKUP(BS44,звания!$D$2:$E$62,2,FALSE)/(EOMONTH($G$3,0)+1-$G$3)*BU44)*BV44%)*BN44,(CE44+CF44+CG44)*BN44)</f>
        <v>0</v>
      </c>
      <c r="CM44" s="639"/>
      <c r="CN44" s="639"/>
      <c r="CO44" s="432">
        <f t="shared" si="11"/>
        <v>0</v>
      </c>
      <c r="CP44" s="432"/>
      <c r="CQ44" s="637">
        <f>IF(CF44=0,0,IF((SUM(BH44:BM44)&gt;360),(VLOOKUP(O44,звания!$F$2:$G$62,2,FALSE))/100,VLOOKUP(O44,звания!$F$2:$H$62,3,FALSE)/100))</f>
        <v>0</v>
      </c>
      <c r="CR44" s="617">
        <f>IF(B44="Виключений зі списків",IF(AND(BU44=0,360-BH44&lt;0),(VLOOKUP(O44,звания!$D$2:$E$62,2,FALSE))/(EOMONTH($B$3,0)+1-$B$3)*BO44*CQ44,IF(AND(360-BH44&gt;=0,360-BH44&lt;(EOMONTH($B$3,0)+1-$B$3)),(CF44/(EOMONTH($B$3,0)-$B$3+1)*(360-BH44))*CQ44+(CF44/(EOMONTH($B$3,0)-$B$3+1)*((EOMONTH($B$3,0)-$B$3+1)-(360-BH44)))*VLOOKUP(O44,звания!$F$2:$H$62,2,FALSE)/100,((((VLOOKUP(O44,звания!$D$2:$E$62,2,FALSE))/(EOMONTH($B$3,0)+1-$B$3)*BO44*CQ44+(VLOOKUP(BS44,звания!$D$2:$E$62,2,FALSE))/(EOMONTH($B$3,0)+1-$B$3)*BU44*(VLOOKUP(BS44,звания!$F$2:$G$62,2,FALSE)*0.01)+(IF(BT44=0,0,(VLOOKUP(BS44,звания!$D$2:$E$62,2,FALSE)/(EOMONTH($G$3,0)+1-$G$3)*BT44*(VLOOKUP(BS44,звания!$F$2:$G$62,2,FALSE)))*0.01-(VLOOKUP(O44,звания!$D$2:$E$62,2,FALSE)/(EOMONTH($G$3,0)+1-$G$3)*BT44*(VLOOKUP(O44,звания!$F$2:$G$62,2,FALSE)))*0.01)))))/100*(100-CP44))),(IF(AND(BU44=0,360-BH44&lt;0,CP44=0),(VLOOKUP(O44,звания!$D$2:$E$62,2,FALSE))/(EOMONTH($G$3,0)+1-$G$3)*BO44*CQ44,IF(AND(360-BH44&gt;=0,360-BH44&lt;(EOMONTH($G$3,0)+1-$G$3)),(CF44/(EOMONTH($G$3,0)-$G$3+1)*(360-BH44))*CQ44+(CF44/(EOMONTH($G$3,0)-$G$3+1)*((EOMONTH($G$3,0)-$G$3+1)-(360-BH44)))*VLOOKUP(O44,звания!$F$2:$H$62,2,FALSE)/100,((((VLOOKUP(O44,звания!$D$2:$E$62,2,FALSE))/(EOMONTH($G$3,0)+1-$G$3)*BO44*CQ44+(VLOOKUP(BS44,звания!$D$2:$E$62,2,FALSE))/(EOMONTH($G$3,0)+1-$G$3)*BU44*(VLOOKUP(BS44,звания!$F$2:$G$62,2,FALSE)*0.01)))/100*(100-CP44)+(IF(BT44=0,0,(VLOOKUP(BS44,звания!$D$2:$E$62,2,FALSE)/(EOMONTH($BN$3,0)+1-$BN$3)*BT44*(VLOOKUP(BS44,звания!$F$2:$G$62,2,FALSE)))*0.01-(VLOOKUP(O44,звания!$D$2:$E$62,2,FALSE)/(EOMONTH($BN$3,0)+1-$BN$3)*BT44*(VLOOKUP(O44,звания!$F$2:$G$62,2,FALSE)))*0.01)))))))</f>
        <v>0</v>
      </c>
      <c r="CS44" s="416">
        <f t="shared" si="76"/>
        <v>0</v>
      </c>
      <c r="CT44" s="403"/>
      <c r="CU44" s="430"/>
      <c r="CV44" s="403">
        <f t="shared" si="12"/>
        <v>0</v>
      </c>
      <c r="CW44" s="556">
        <f t="shared" si="104"/>
        <v>0</v>
      </c>
      <c r="CX44" s="403">
        <f t="shared" si="96"/>
        <v>0</v>
      </c>
      <c r="CY44" s="403"/>
      <c r="CZ44" s="404">
        <f t="shared" si="8"/>
        <v>0</v>
      </c>
      <c r="DA44" s="403"/>
      <c r="DB44" s="403"/>
      <c r="DC44" s="403"/>
      <c r="DD44" s="421">
        <f t="shared" si="57"/>
        <v>0</v>
      </c>
      <c r="DE44" s="421">
        <f t="shared" si="13"/>
        <v>0</v>
      </c>
      <c r="DF44" s="403">
        <f t="shared" si="97"/>
        <v>0</v>
      </c>
      <c r="DG44" s="421">
        <f t="shared" si="58"/>
        <v>0</v>
      </c>
      <c r="DH44" s="421">
        <f t="shared" si="59"/>
        <v>0</v>
      </c>
      <c r="DI44" s="421"/>
      <c r="DJ44" s="422" t="str">
        <f t="shared" si="16"/>
        <v xml:space="preserve">    </v>
      </c>
      <c r="DK44" s="113" t="s">
        <v>876</v>
      </c>
      <c r="DL44" s="28"/>
      <c r="DM44" s="28"/>
      <c r="DN44" s="28"/>
      <c r="DO44" s="901"/>
      <c r="DP44" s="888"/>
      <c r="DQ44" s="817"/>
      <c r="DR44" s="818"/>
      <c r="DS44" s="819"/>
      <c r="DT44" s="820"/>
      <c r="DU44" s="124"/>
      <c r="DV44" s="122"/>
      <c r="DZ44" s="105"/>
      <c r="EG44" s="19"/>
      <c r="EH44" s="543">
        <f t="shared" si="98"/>
        <v>0</v>
      </c>
      <c r="EI44" s="404">
        <f t="shared" si="99"/>
        <v>0</v>
      </c>
      <c r="EJ44" s="29" t="str">
        <f t="shared" si="100"/>
        <v>ВАКАНТ</v>
      </c>
      <c r="EK44" s="50"/>
      <c r="EL44" s="29"/>
      <c r="EM44" s="50"/>
      <c r="EN44" s="50"/>
      <c r="EO44" s="50"/>
      <c r="EP44" s="30"/>
    </row>
    <row r="45" spans="1:146" ht="17.25" hidden="1" customHeight="1">
      <c r="A45" s="402">
        <v>42</v>
      </c>
      <c r="B45" s="404"/>
      <c r="C45" s="923"/>
      <c r="D45" s="404" t="str">
        <f t="shared" si="87"/>
        <v xml:space="preserve"> </v>
      </c>
      <c r="E45" s="416"/>
      <c r="F45" s="417"/>
      <c r="G45" s="406" t="str">
        <f t="shared" si="105"/>
        <v>0.0.0</v>
      </c>
      <c r="H45" s="407" t="str">
        <f t="shared" si="82"/>
        <v>0.0.0</v>
      </c>
      <c r="I45" s="407" t="str">
        <f t="shared" si="106"/>
        <v>0.0.0</v>
      </c>
      <c r="J45" s="407" t="str">
        <f t="shared" si="83"/>
        <v>0.0.0</v>
      </c>
      <c r="K45" s="407" t="str">
        <f t="shared" si="84"/>
        <v>0.0.0</v>
      </c>
      <c r="L45" s="407" t="str">
        <f t="shared" si="85"/>
        <v>0.0.0</v>
      </c>
      <c r="M45" s="407" t="str">
        <f t="shared" si="86"/>
        <v>0.0.0</v>
      </c>
      <c r="N45" s="408" t="str">
        <f t="shared" si="103"/>
        <v>0.0.0</v>
      </c>
      <c r="O45" s="923"/>
      <c r="P45" s="417"/>
      <c r="Q45" s="417"/>
      <c r="R45" s="417"/>
      <c r="S45" s="417"/>
      <c r="T45" s="417"/>
      <c r="U45" s="417"/>
      <c r="V45" s="714"/>
      <c r="W45" s="714"/>
      <c r="X45" s="417"/>
      <c r="Y45" s="417"/>
      <c r="Z45" s="714"/>
      <c r="AA45" s="714"/>
      <c r="AB45" s="417"/>
      <c r="AC45" s="417"/>
      <c r="AD45" s="714"/>
      <c r="AE45" s="714"/>
      <c r="AF45" s="417"/>
      <c r="AG45" s="417"/>
      <c r="AH45" s="714"/>
      <c r="AI45" s="714"/>
      <c r="AJ45" s="417"/>
      <c r="AK45" s="417"/>
      <c r="AL45" s="714"/>
      <c r="AM45" s="714"/>
      <c r="AN45" s="417"/>
      <c r="AO45" s="417"/>
      <c r="AP45" s="714"/>
      <c r="AQ45" s="714"/>
      <c r="AR45" s="417"/>
      <c r="AS45" s="417"/>
      <c r="AT45" s="714"/>
      <c r="AU45" s="714"/>
      <c r="AV45" s="417"/>
      <c r="AW45" s="417"/>
      <c r="AX45" s="716"/>
      <c r="AY45" s="716"/>
      <c r="AZ45" s="635"/>
      <c r="BA45" s="635"/>
      <c r="BB45" s="716"/>
      <c r="BC45" s="716"/>
      <c r="BD45" s="635"/>
      <c r="BE45" s="635"/>
      <c r="BF45" s="717"/>
      <c r="BG45" s="717"/>
      <c r="BH45" s="432">
        <f t="shared" si="1"/>
        <v>0</v>
      </c>
      <c r="BI45" s="432">
        <f t="shared" si="88"/>
        <v>0</v>
      </c>
      <c r="BJ45" s="432">
        <f t="shared" si="89"/>
        <v>0</v>
      </c>
      <c r="BK45" s="432">
        <f t="shared" si="90"/>
        <v>0</v>
      </c>
      <c r="BL45" s="432">
        <f t="shared" si="91"/>
        <v>0</v>
      </c>
      <c r="BM45" s="436">
        <f>IF(DAYS360(BF45,BG45)&gt;=1800,1800/2,(DAYS360(BF45,BG45,1))/2)</f>
        <v>0</v>
      </c>
      <c r="BN45" s="462">
        <v>0.65</v>
      </c>
      <c r="BO45" s="427">
        <f t="shared" si="3"/>
        <v>0</v>
      </c>
      <c r="BP45" s="725"/>
      <c r="BQ45" s="700"/>
      <c r="BR45" s="419"/>
      <c r="BS45" s="700"/>
      <c r="BT45" s="700"/>
      <c r="BU45" s="700"/>
      <c r="BV45" s="427">
        <f t="shared" si="93"/>
        <v>0</v>
      </c>
      <c r="BW45" s="419"/>
      <c r="BX45" s="781"/>
      <c r="BY45" s="700"/>
      <c r="BZ45" s="432"/>
      <c r="CA45" s="700"/>
      <c r="CB45" s="432"/>
      <c r="CC45" s="700"/>
      <c r="CD45" s="432"/>
      <c r="CE45" s="404">
        <f>IF(OR(C45=0,CD45="Д"),0,IF(AND(C45&gt;0,E45=0),VLOOKUP(C45,звания!A:B,2,FALSE)/((EOMONTH($G$3,0)+1)-$G$3)*BO45+VLOOKUP(C45,звания!A:B,2,FALSE)/((EOMONTH($G$3,0)+1)-$G$3)*BR45+VLOOKUP(C45,звания!A:B,2,FALSE)/((EOMONTH($G$3,0)+1)-$G$3)*BU45,IF(AND(C45&gt;0,E45&gt;0,F45&gt;=$G$3,BO45=(EOMONTH($G$3,0)+1)-$G$3),(VLOOKUP(E45,звания!A:B,2,FALSE)/(EOMONTH($G$3,0)-$G$3+1))*(F45-$G$3)+(VLOOKUP(C45,звания!A:B,2,FALSE)/(EOMONTH($G$3,0)-$G$3+1))*((EOMONTH($G$3,0)-$G$3+1)-(F45-$G$3)),IF(AND(C45&gt;0,E45&gt;0,F45&gt;$G$3,BO45&lt;(EOMONTH($G$3,0)+1)-$G$3,BO45&lt;&gt;0),VLOOKUP(E45,звания!A:B,2,FALSE)/((EOMONTH($G$3,0)+1)-$G$3)*((F45-$G$3)-(((EOMONTH($G$3,0)+1)-$G$3)-BO45-BU45-BR45))+VLOOKUP(C45,звания!A:B,2,FALSE)/((EOMONTH($G$3,0)+1)-$G$3)*(((EOMONTH($G$3,0)+1)-F45)),IF(F45&lt;$G$3,(VLOOKUP(C45,звания!A:B,2,FALSE)-VLOOKUP(E45,звания!A:B,2,FALSE))/((EOMONTH($BN$3,0)+1)-$BN$3)*(EOMONTH($BN$3,0)+1-F45)+VLOOKUP(C45,звания!A:B,2,FALSE)/((EOMONTH($G$3,0)+1)-$G$3)*BO45+VLOOKUP(C45,звания!A:B,2,FALSE)/((EOMONTH($G$3,0)+1)-$G$3)*BU45+VLOOKUP(C45,звания!A:B,2,FALSE)/((EOMONTH($G$3,0)+1)-$G$3)*BR45,0)))))</f>
        <v>0</v>
      </c>
      <c r="CF45" s="404">
        <f>IF(OR(CD45="Д",C45=0),0,IF(B45="Виключений зі списків",IF(BS45=0,(VLOOKUP(O45,звания!$D$2:$E$62,2,FALSE))/(EOMONTH($B$3,0)+1-$B$3)*BO45+(VLOOKUP(BQ45,звания!$D$2:$E$62,2,FALSE))/(EOMONTH($B$3,0)+1-$B$3)*BR45,(((VLOOKUP(O45,звания!$D$2:$E$62,2,FALSE))/(EOMONTH($B$3,0)+1-$B$3))*BO45)+(VLOOKUP(BQ45,звания!$D$2:$E$62,2,FALSE))/(EOMONTH($B$3,0)+1-$B$3)*BR45+(VLOOKUP(BS45,звания!$D$2:$E$62,2,FALSE))/(EOMONTH($B$3,0)+1-$B$3)*BU45),IF(BS45=0,(VLOOKUP(O45,звания!$D$2:$E$62,2,FALSE))/(EOMONTH($G$3,0)+1-$G$3)*BO45+(VLOOKUP(BQ45,звания!$D$2:$E$62,2,FALSE))/(EOMONTH($G$3,0)+1-$G$3)*BR45,(((VLOOKUP(O45,звания!$D$2:$E$62,2,FALSE))/(EOMONTH($G$3,0)+1-$G$3))*BO45)+(VLOOKUP(BQ45,звания!$D$2:$E$62,2,FALSE))/(EOMONTH($G$3,0)+1-$G$3)*BR45+(VLOOKUP(BS45,звания!$D$2:$E$62,2,FALSE))/(EOMONTH($G$3,0)+1-$G$3)*BU45+IF(BT45=0,0,(VLOOKUP(BS45,звания!$D$2:$E$62,2,FALSE))/(EOMONTH($BN$3,0)+1-$BN$3)*BT45-(VLOOKUP(O45,звания!$D$2:$E$62,2,FALSE))/(EOMONTH($BN$3,0)+1-$BN$3)*BT45))))</f>
        <v>0</v>
      </c>
      <c r="CG45" s="404">
        <f t="shared" si="94"/>
        <v>0</v>
      </c>
      <c r="CH45" s="404">
        <f>IF(BW45=0,CF45*BX45%,IF(BW45&gt;0,((VLOOKUP(O45,звания!$D$2:$E$62,2,FALSE)/(EOMONTH($G$3,0)+1-$G$3)*BW45)*BX45%)))</f>
        <v>0</v>
      </c>
      <c r="CI45" s="404">
        <f>IF(BY45=0,CF45*BZ45%,IF(BY45&gt;0,(VLOOKUP(O45,звания!$D$2:$E$62,2,FALSE)/(EOMONTH($G$3,0)+1-$G$3)*BO45)*BZ45%)+(VLOOKUP(BS45,звания!$D$2:$E$62,2,FALSE)/(EOMONTH($G$3,0)+1-$G$3)*BU45)*BZ45%)</f>
        <v>0</v>
      </c>
      <c r="CJ45" s="404">
        <f>IF(CA45=0,CF45*CB45%,IF(CA45&gt;0,(VLOOKUP(O45,звания!$D$2:$E$62,2,FALSE)/(EOMONTH($G$3,0)+1-$G$3)*BO45)*CB45%)+(VLOOKUP(BS45,звания!$D$2:$E$62,2,FALSE)/(EOMONTH($G$3,0)+1-$G$3)*BU45)*CB45%)</f>
        <v>0</v>
      </c>
      <c r="CK45" s="404">
        <f>IF(CD45="Д",0,IF(CC45=0,CF45*CD45%,IF(CC45&gt;0,(VLOOKUP(O45,звания!$D$2:$E$62,2,FALSE)/(EOMONTH($G$3,0)+1-$G$3)*BO45)*CD45%)+(VLOOKUP(BS45,звания!$D$2:$E$62,2,FALSE)/(EOMONTH($G$3,0)+1-$G$3)*BU45)*CD45%))</f>
        <v>0</v>
      </c>
      <c r="CL45" s="404">
        <f>IF(BR45&gt;0,((VLOOKUP(C45,звания!$A$2:$B$62,2,FALSE)/(EOMONTH($G$3,0)+1-$G$3)*BO45+VLOOKUP(O45,звания!$D$2:$E$62,2,FALSE)/(EOMONTH($G$3,0)+1-$G$3)*BO45+(VLOOKUP(C45,звания!$A$2:$B$62,2,FALSE)/(EOMONTH($G$3,0)+1-$G$3)*BO45+VLOOKUP(O45,звания!$D$2:$E$62,2,FALSE)/(EOMONTH($G$3,0)+1-$G$3)*BO45)*BV45%)*BN45)+(VLOOKUP(C45,звания!$A$2:$B$62,2,FALSE)/(EOMONTH($G$3,0)+1-$G$3)*BU45+VLOOKUP(BS45,звания!$D$2:$E$62,2,FALSE)/(EOMONTH($G$3,0)+1-$G$3)*BU45+(VLOOKUP(C45,звания!$A$2:$B$62,2,FALSE)/(EOMONTH($G$3,0)+1-$G$3)*BU45+VLOOKUP(BS45,звания!$D$2:$E$62,2,FALSE)/(EOMONTH($G$3,0)+1-$G$3)*BU45)*BV45%)*BN45,(CE45+CF45+CG45)*BN45)</f>
        <v>0</v>
      </c>
      <c r="CM45" s="639"/>
      <c r="CN45" s="639"/>
      <c r="CO45" s="432">
        <f t="shared" si="11"/>
        <v>0</v>
      </c>
      <c r="CP45" s="432"/>
      <c r="CQ45" s="637">
        <f>IF(CF45=0,0,IF((SUM(BH45:BM45)&gt;360),(VLOOKUP(O45,звания!$F$2:$G$62,2,FALSE))/100,VLOOKUP(O45,звания!$F$2:$H$62,3,FALSE)/100))</f>
        <v>0</v>
      </c>
      <c r="CR45" s="617">
        <f>IF(B45="Виключений зі списків",IF(AND(BU45=0,360-BH45&lt;0),(VLOOKUP(O45,звания!$D$2:$E$62,2,FALSE))/(EOMONTH($B$3,0)+1-$B$3)*BO45*CQ45,IF(AND(360-BH45&gt;=0,360-BH45&lt;(EOMONTH($B$3,0)+1-$B$3)),(CF45/(EOMONTH($B$3,0)-$B$3+1)*(360-BH45))*CQ45+(CF45/(EOMONTH($B$3,0)-$B$3+1)*((EOMONTH($B$3,0)-$B$3+1)-(360-BH45)))*VLOOKUP(O45,звания!$F$2:$H$62,2,FALSE)/100,((((VLOOKUP(O45,звания!$D$2:$E$62,2,FALSE))/(EOMONTH($B$3,0)+1-$B$3)*BO45*CQ45+(VLOOKUP(BS45,звания!$D$2:$E$62,2,FALSE))/(EOMONTH($B$3,0)+1-$B$3)*BU45*(VLOOKUP(BS45,звания!$F$2:$G$62,2,FALSE)*0.01)+(IF(BT45=0,0,(VLOOKUP(BS45,звания!$D$2:$E$62,2,FALSE)/(EOMONTH($G$3,0)+1-$G$3)*BT45*(VLOOKUP(BS45,звания!$F$2:$G$62,2,FALSE)))*0.01-(VLOOKUP(O45,звания!$D$2:$E$62,2,FALSE)/(EOMONTH($G$3,0)+1-$G$3)*BT45*(VLOOKUP(O45,звания!$F$2:$G$62,2,FALSE)))*0.01)))))/100*(100-CP45))),(IF(AND(BU45=0,360-BH45&lt;0,CP45=0),(VLOOKUP(O45,звания!$D$2:$E$62,2,FALSE))/(EOMONTH($G$3,0)+1-$G$3)*BO45*CQ45,IF(AND(360-BH45&gt;=0,360-BH45&lt;(EOMONTH($G$3,0)+1-$G$3)),(CF45/(EOMONTH($G$3,0)-$G$3+1)*(360-BH45))*CQ45+(CF45/(EOMONTH($G$3,0)-$G$3+1)*((EOMONTH($G$3,0)-$G$3+1)-(360-BH45)))*VLOOKUP(O45,звания!$F$2:$H$62,2,FALSE)/100,((((VLOOKUP(O45,звания!$D$2:$E$62,2,FALSE))/(EOMONTH($G$3,0)+1-$G$3)*BO45*CQ45+(VLOOKUP(BS45,звания!$D$2:$E$62,2,FALSE))/(EOMONTH($G$3,0)+1-$G$3)*BU45*(VLOOKUP(BS45,звания!$F$2:$G$62,2,FALSE)*0.01)))/100*(100-CP45)+(IF(BT45=0,0,(VLOOKUP(BS45,звания!$D$2:$E$62,2,FALSE)/(EOMONTH($BN$3,0)+1-$BN$3)*BT45*(VLOOKUP(BS45,звания!$F$2:$G$62,2,FALSE)))*0.01-(VLOOKUP(O45,звания!$D$2:$E$62,2,FALSE)/(EOMONTH($BN$3,0)+1-$BN$3)*BT45*(VLOOKUP(O45,звания!$F$2:$G$62,2,FALSE)))*0.01)))))))</f>
        <v>0</v>
      </c>
      <c r="CS45" s="416">
        <f t="shared" si="76"/>
        <v>0</v>
      </c>
      <c r="CT45" s="403"/>
      <c r="CU45" s="430"/>
      <c r="CV45" s="403">
        <f t="shared" si="12"/>
        <v>0</v>
      </c>
      <c r="CW45" s="556">
        <f>CN45+SUM(CS45:CV45)</f>
        <v>0</v>
      </c>
      <c r="CX45" s="403">
        <f t="shared" si="96"/>
        <v>0</v>
      </c>
      <c r="CY45" s="403"/>
      <c r="CZ45" s="404">
        <f t="shared" si="8"/>
        <v>0</v>
      </c>
      <c r="DA45" s="403"/>
      <c r="DB45" s="403"/>
      <c r="DC45" s="403"/>
      <c r="DD45" s="421">
        <f t="shared" si="57"/>
        <v>0</v>
      </c>
      <c r="DE45" s="421">
        <f t="shared" si="13"/>
        <v>0</v>
      </c>
      <c r="DF45" s="403">
        <f>CX45</f>
        <v>0</v>
      </c>
      <c r="DG45" s="421">
        <f t="shared" si="58"/>
        <v>0</v>
      </c>
      <c r="DH45" s="421">
        <f t="shared" si="59"/>
        <v>0</v>
      </c>
      <c r="DI45" s="421"/>
      <c r="DJ45" s="422" t="str">
        <f t="shared" si="16"/>
        <v xml:space="preserve">    </v>
      </c>
      <c r="DK45" s="113" t="s">
        <v>477</v>
      </c>
      <c r="DL45" s="28"/>
      <c r="DM45" s="28"/>
      <c r="DN45" s="28"/>
      <c r="DO45" s="901"/>
      <c r="DP45" s="888"/>
      <c r="DQ45" s="826"/>
      <c r="DR45" s="818"/>
      <c r="DS45" s="819"/>
      <c r="DT45" s="820"/>
      <c r="DU45" s="124"/>
      <c r="DV45" s="110"/>
      <c r="DZ45" s="105"/>
      <c r="EH45" s="543">
        <f t="shared" si="98"/>
        <v>0</v>
      </c>
      <c r="EI45" s="404">
        <f t="shared" si="99"/>
        <v>0</v>
      </c>
      <c r="EJ45" s="29" t="str">
        <f t="shared" si="100"/>
        <v xml:space="preserve"> </v>
      </c>
      <c r="EK45" s="50"/>
      <c r="EL45" s="29"/>
      <c r="EM45" s="50"/>
      <c r="EN45" s="50"/>
      <c r="EO45" s="50"/>
      <c r="EP45" s="30"/>
    </row>
    <row r="46" spans="1:146" ht="17.25" customHeight="1">
      <c r="A46" s="427">
        <v>43</v>
      </c>
      <c r="B46" s="869" t="s">
        <v>804</v>
      </c>
      <c r="C46" s="911" t="s">
        <v>25</v>
      </c>
      <c r="D46" s="404" t="str">
        <f t="shared" si="87"/>
        <v>Гірченко Ф.М.</v>
      </c>
      <c r="E46" s="416"/>
      <c r="F46" s="417"/>
      <c r="G46" s="409" t="str">
        <f t="shared" si="105"/>
        <v>9.9.4</v>
      </c>
      <c r="H46" s="407" t="str">
        <f t="shared" si="82"/>
        <v>9.9.4</v>
      </c>
      <c r="I46" s="407" t="str">
        <f t="shared" si="106"/>
        <v>9.9.4</v>
      </c>
      <c r="J46" s="407" t="str">
        <f t="shared" si="83"/>
        <v>0.0.0</v>
      </c>
      <c r="K46" s="407" t="str">
        <f t="shared" si="84"/>
        <v>0.0.0</v>
      </c>
      <c r="L46" s="407" t="str">
        <f t="shared" si="85"/>
        <v>0.0.0</v>
      </c>
      <c r="M46" s="407" t="str">
        <f t="shared" si="86"/>
        <v>0.0.0</v>
      </c>
      <c r="N46" s="408" t="str">
        <f t="shared" si="103"/>
        <v>0.0.0</v>
      </c>
      <c r="O46" s="930">
        <v>19</v>
      </c>
      <c r="P46" s="417">
        <v>41026</v>
      </c>
      <c r="Q46" s="417"/>
      <c r="R46" s="417"/>
      <c r="S46" s="417"/>
      <c r="T46" s="417"/>
      <c r="U46" s="417"/>
      <c r="V46" s="714"/>
      <c r="W46" s="714"/>
      <c r="X46" s="417"/>
      <c r="Y46" s="417"/>
      <c r="Z46" s="714"/>
      <c r="AA46" s="714"/>
      <c r="AB46" s="417"/>
      <c r="AC46" s="417"/>
      <c r="AD46" s="714"/>
      <c r="AE46" s="714"/>
      <c r="AF46" s="417"/>
      <c r="AG46" s="417"/>
      <c r="AH46" s="714"/>
      <c r="AI46" s="714"/>
      <c r="AJ46" s="417"/>
      <c r="AK46" s="417"/>
      <c r="AL46" s="714"/>
      <c r="AM46" s="714"/>
      <c r="AN46" s="417"/>
      <c r="AO46" s="417"/>
      <c r="AP46" s="714"/>
      <c r="AQ46" s="714"/>
      <c r="AR46" s="417"/>
      <c r="AS46" s="417"/>
      <c r="AT46" s="714"/>
      <c r="AU46" s="714"/>
      <c r="AV46" s="417"/>
      <c r="AW46" s="417"/>
      <c r="AX46" s="716"/>
      <c r="AY46" s="716"/>
      <c r="AZ46" s="635"/>
      <c r="BA46" s="635"/>
      <c r="BB46" s="716"/>
      <c r="BC46" s="716"/>
      <c r="BD46" s="635"/>
      <c r="BE46" s="635"/>
      <c r="BF46" s="717"/>
      <c r="BG46" s="717"/>
      <c r="BH46" s="432">
        <f t="shared" si="1"/>
        <v>3514</v>
      </c>
      <c r="BI46" s="432">
        <f t="shared" si="88"/>
        <v>0</v>
      </c>
      <c r="BJ46" s="432">
        <f t="shared" si="89"/>
        <v>0</v>
      </c>
      <c r="BK46" s="432">
        <f t="shared" si="90"/>
        <v>0</v>
      </c>
      <c r="BL46" s="432">
        <f t="shared" si="91"/>
        <v>0</v>
      </c>
      <c r="BM46" s="436">
        <f t="shared" si="92"/>
        <v>0</v>
      </c>
      <c r="BN46" s="462">
        <v>0.65</v>
      </c>
      <c r="BO46" s="427">
        <f t="shared" si="3"/>
        <v>28</v>
      </c>
      <c r="BP46" s="725"/>
      <c r="BQ46" s="700"/>
      <c r="BR46" s="419"/>
      <c r="BS46" s="700"/>
      <c r="BT46" s="700"/>
      <c r="BU46" s="700"/>
      <c r="BV46" s="427">
        <f t="shared" si="93"/>
        <v>30</v>
      </c>
      <c r="BW46" s="427"/>
      <c r="BX46" s="432">
        <v>10</v>
      </c>
      <c r="BY46" s="700"/>
      <c r="BZ46" s="432"/>
      <c r="CA46" s="700"/>
      <c r="CB46" s="432"/>
      <c r="CC46" s="700"/>
      <c r="CD46" s="432"/>
      <c r="CE46" s="404">
        <f>IF(OR(C46=0,CD46="Д"),0,IF(AND(C46&gt;0,E46=0),VLOOKUP(C46,звания!A:B,2,FALSE)/((EOMONTH($G$3,0)+1)-$G$3)*BO46+VLOOKUP(C46,звания!A:B,2,FALSE)/((EOMONTH($G$3,0)+1)-$G$3)*BR46+VLOOKUP(C46,звания!A:B,2,FALSE)/((EOMONTH($G$3,0)+1)-$G$3)*BU46,IF(AND(C46&gt;0,E46&gt;0,F46&gt;=$G$3,BO46=(EOMONTH($G$3,0)+1)-$G$3),(VLOOKUP(E46,звания!A:B,2,FALSE)/(EOMONTH($G$3,0)-$G$3+1))*(F46-$G$3)+(VLOOKUP(C46,звания!A:B,2,FALSE)/(EOMONTH($G$3,0)-$G$3+1))*((EOMONTH($G$3,0)-$G$3+1)-(F46-$G$3)),IF(AND(C46&gt;0,E46&gt;0,F46&gt;$G$3,BO46&lt;(EOMONTH($G$3,0)+1)-$G$3,BO46&lt;&gt;0),VLOOKUP(E46,звания!A:B,2,FALSE)/((EOMONTH($G$3,0)+1)-$G$3)*((F46-$G$3)-(((EOMONTH($G$3,0)+1)-$G$3)-BO46-BU46-BR46))+VLOOKUP(C46,звания!A:B,2,FALSE)/((EOMONTH($G$3,0)+1)-$G$3)*(((EOMONTH($G$3,0)+1)-F46)),IF(F46&lt;$G$3,(VLOOKUP(C46,звания!A:B,2,FALSE)-VLOOKUP(E46,звания!A:B,2,FALSE))/((EOMONTH($BN$3,0)+1)-$BN$3)*(EOMONTH($BN$3,0)+1-F46)+VLOOKUP(C46,звания!A:B,2,FALSE)/((EOMONTH($G$3,0)+1)-$G$3)*BO46+VLOOKUP(C46,звания!A:B,2,FALSE)/((EOMONTH($G$3,0)+1)-$G$3)*BU46+VLOOKUP(C46,звания!A:B,2,FALSE)/((EOMONTH($G$3,0)+1)-$G$3)*BR46,0)))))</f>
        <v>1200</v>
      </c>
      <c r="CF46" s="404">
        <f>IF(OR(CD46="Д",C46=0),0,IF(B46="Виключений зі списків",IF(BS46=0,(VLOOKUP(O46,звания!$D$2:$E$62,2,FALSE))/(EOMONTH($B$3,0)+1-$B$3)*BO46+(VLOOKUP(BQ46,звания!$D$2:$E$62,2,FALSE))/(EOMONTH($B$3,0)+1-$B$3)*BR46,(((VLOOKUP(O46,звания!$D$2:$E$62,2,FALSE))/(EOMONTH($B$3,0)+1-$B$3))*BO46)+(VLOOKUP(BQ46,звания!$D$2:$E$62,2,FALSE))/(EOMONTH($B$3,0)+1-$B$3)*BR46+(VLOOKUP(BS46,звания!$D$2:$E$62,2,FALSE))/(EOMONTH($B$3,0)+1-$B$3)*BU46),IF(BS46=0,(VLOOKUP(O46,звания!$D$2:$E$62,2,FALSE))/(EOMONTH($G$3,0)+1-$G$3)*BO46+(VLOOKUP(BQ46,звания!$D$2:$E$62,2,FALSE))/(EOMONTH($G$3,0)+1-$G$3)*BR46,(((VLOOKUP(O46,звания!$D$2:$E$62,2,FALSE))/(EOMONTH($G$3,0)+1-$G$3))*BO46)+(VLOOKUP(BQ46,звания!$D$2:$E$62,2,FALSE))/(EOMONTH($G$3,0)+1-$G$3)*BR46+(VLOOKUP(BS46,звания!$D$2:$E$62,2,FALSE))/(EOMONTH($G$3,0)+1-$G$3)*BU46+IF(BT46=0,0,(VLOOKUP(BS46,звания!$D$2:$E$62,2,FALSE))/(EOMONTH($BN$3,0)+1-$BN$3)*BT46-(VLOOKUP(O46,звания!$D$2:$E$62,2,FALSE))/(EOMONTH($BN$3,0)+1-$BN$3)*BT46))))</f>
        <v>4370</v>
      </c>
      <c r="CG46" s="404">
        <f t="shared" si="94"/>
        <v>1671</v>
      </c>
      <c r="CH46" s="404">
        <f>IF(BW46=0,CF46*BX46%,IF(BW46&gt;0,((VLOOKUP(O46,звания!$D$2:$E$62,2,FALSE)/(EOMONTH($G$3,0)+1-$G$3)*BW46)*BX46%)))</f>
        <v>437</v>
      </c>
      <c r="CI46" s="404">
        <f>IF(BY46=0,CF46*BZ46%,IF(BY46&gt;0,(VLOOKUP(O46,звания!$D$2:$E$62,2,FALSE)/(EOMONTH($G$3,0)+1-$G$3)*BO46)*BZ46%)+(VLOOKUP(BS46,звания!$D$2:$E$62,2,FALSE)/(EOMONTH($G$3,0)+1-$G$3)*BU46)*BZ46%)</f>
        <v>0</v>
      </c>
      <c r="CJ46" s="404">
        <f>IF(CA46=0,CF46*CB46%,IF(CA46&gt;0,(VLOOKUP(O46,звания!$D$2:$E$62,2,FALSE)/(EOMONTH($G$3,0)+1-$G$3)*BO46)*CB46%)+(VLOOKUP(BS46,звания!$D$2:$E$62,2,FALSE)/(EOMONTH($G$3,0)+1-$G$3)*BU46)*CB46%)</f>
        <v>0</v>
      </c>
      <c r="CK46" s="404">
        <f>IF(CD46="Д",0,IF(CC46=0,CF46*CD46%,IF(CC46&gt;0,(VLOOKUP(O46,звания!$D$2:$E$62,2,FALSE)/(EOMONTH($G$3,0)+1-$G$3)*BO46)*CD46%)+(VLOOKUP(BS46,звания!$D$2:$E$62,2,FALSE)/(EOMONTH($G$3,0)+1-$G$3)*BU46)*CD46%))</f>
        <v>0</v>
      </c>
      <c r="CL46" s="404">
        <f>IF(BR46&gt;0,((VLOOKUP(C46,звания!$A$2:$B$62,2,FALSE)/(EOMONTH($G$3,0)+1-$G$3)*BO46+VLOOKUP(O46,звания!$D$2:$E$62,2,FALSE)/(EOMONTH($G$3,0)+1-$G$3)*BO46+(VLOOKUP(C46,звания!$A$2:$B$62,2,FALSE)/(EOMONTH($G$3,0)+1-$G$3)*BO46+VLOOKUP(O46,звания!$D$2:$E$62,2,FALSE)/(EOMONTH($G$3,0)+1-$G$3)*BO46)*BV46%)*BN46)+(VLOOKUP(C46,звания!$A$2:$B$62,2,FALSE)/(EOMONTH($G$3,0)+1-$G$3)*BU46+VLOOKUP(BS46,звания!$D$2:$E$62,2,FALSE)/(EOMONTH($G$3,0)+1-$G$3)*BU46+(VLOOKUP(C46,звания!$A$2:$B$62,2,FALSE)/(EOMONTH($G$3,0)+1-$G$3)*BU46+VLOOKUP(BS46,звания!$D$2:$E$62,2,FALSE)/(EOMONTH($G$3,0)+1-$G$3)*BU46)*BV46%)*BN46,(CE46+CF46+CG46)*BN46)</f>
        <v>4706.6499999999996</v>
      </c>
      <c r="CM46" s="404"/>
      <c r="CN46" s="404"/>
      <c r="CO46" s="432">
        <f t="shared" si="11"/>
        <v>3</v>
      </c>
      <c r="CP46" s="432"/>
      <c r="CQ46" s="637">
        <f>IF(CF46=0,0,IF((SUM(BH46:BM46)&gt;360),(VLOOKUP(O46,звания!$F$2:$G$62,2,FALSE))/100,VLOOKUP(O46,звания!$F$2:$H$62,3,FALSE)/100))</f>
        <v>2.0499999999999998</v>
      </c>
      <c r="CR46" s="617">
        <f>IF(B46="Виключений зі списків",IF(AND(BU46=0,360-BH46&lt;0),(VLOOKUP(O46,звания!$D$2:$E$62,2,FALSE))/(EOMONTH($B$3,0)+1-$B$3)*BO46*CQ46,IF(AND(360-BH46&gt;=0,360-BH46&lt;(EOMONTH($B$3,0)+1-$B$3)),(CF46/(EOMONTH($B$3,0)-$B$3+1)*(360-BH46))*CQ46+(CF46/(EOMONTH($B$3,0)-$B$3+1)*((EOMONTH($B$3,0)-$B$3+1)-(360-BH46)))*VLOOKUP(O46,звания!$F$2:$H$62,2,FALSE)/100,((((VLOOKUP(O46,звания!$D$2:$E$62,2,FALSE))/(EOMONTH($B$3,0)+1-$B$3)*BO46*CQ46+(VLOOKUP(BS46,звания!$D$2:$E$62,2,FALSE))/(EOMONTH($B$3,0)+1-$B$3)*BU46*(VLOOKUP(BS46,звания!$F$2:$G$62,2,FALSE)*0.01)+(IF(BT46=0,0,(VLOOKUP(BS46,звания!$D$2:$E$62,2,FALSE)/(EOMONTH($G$3,0)+1-$G$3)*BT46*(VLOOKUP(BS46,звания!$F$2:$G$62,2,FALSE)))*0.01-(VLOOKUP(O46,звания!$D$2:$E$62,2,FALSE)/(EOMONTH($G$3,0)+1-$G$3)*BT46*(VLOOKUP(O46,звания!$F$2:$G$62,2,FALSE)))*0.01)))))/100*(100-CP46))),(IF(AND(BU46=0,360-BH46&lt;0,CP46=0),(VLOOKUP(O46,звания!$D$2:$E$62,2,FALSE))/(EOMONTH($G$3,0)+1-$G$3)*BO46*CQ46,IF(AND(360-BH46&gt;=0,360-BH46&lt;(EOMONTH($G$3,0)+1-$G$3)),(CF46/(EOMONTH($G$3,0)-$G$3+1)*(360-BH46))*CQ46+(CF46/(EOMONTH($G$3,0)-$G$3+1)*((EOMONTH($G$3,0)-$G$3+1)-(360-BH46)))*VLOOKUP(O46,звания!$F$2:$H$62,2,FALSE)/100,((((VLOOKUP(O46,звания!$D$2:$E$62,2,FALSE))/(EOMONTH($G$3,0)+1-$G$3)*BO46*CQ46+(VLOOKUP(BS46,звания!$D$2:$E$62,2,FALSE))/(EOMONTH($G$3,0)+1-$G$3)*BU46*(VLOOKUP(BS46,звания!$F$2:$G$62,2,FALSE)*0.01)))/100*(100-CP46)+(IF(BT46=0,0,(VLOOKUP(BS46,звания!$D$2:$E$62,2,FALSE)/(EOMONTH($BN$3,0)+1-$BN$3)*BT46*(VLOOKUP(BS46,звания!$F$2:$G$62,2,FALSE)))*0.01-(VLOOKUP(O46,звания!$D$2:$E$62,2,FALSE)/(EOMONTH($BN$3,0)+1-$BN$3)*BT46*(VLOOKUP(O46,звания!$F$2:$G$62,2,FALSE)))*0.01)))))))</f>
        <v>8958.5</v>
      </c>
      <c r="CS46" s="416">
        <f t="shared" ref="CS46:CS69" si="107">SUM(CE46:CM46,CR46)</f>
        <v>21343.15</v>
      </c>
      <c r="CT46" s="403"/>
      <c r="CU46" s="403"/>
      <c r="CV46" s="404">
        <f t="shared" si="12"/>
        <v>672.35</v>
      </c>
      <c r="CW46" s="426">
        <f>CN46+SUM(CS46:CV46)</f>
        <v>22015.5</v>
      </c>
      <c r="CX46" s="404">
        <f t="shared" si="96"/>
        <v>3962.79</v>
      </c>
      <c r="CY46" s="1174">
        <v>5</v>
      </c>
      <c r="CZ46" s="404">
        <f t="shared" si="8"/>
        <v>271.26</v>
      </c>
      <c r="DA46" s="404"/>
      <c r="DB46" s="403"/>
      <c r="DC46" s="404"/>
      <c r="DD46" s="426">
        <f t="shared" si="57"/>
        <v>4234.05</v>
      </c>
      <c r="DE46" s="426">
        <f t="shared" si="13"/>
        <v>4695.49</v>
      </c>
      <c r="DF46" s="404">
        <f t="shared" si="97"/>
        <v>3962.79</v>
      </c>
      <c r="DG46" s="426">
        <f t="shared" si="58"/>
        <v>21744.240000000002</v>
      </c>
      <c r="DH46" s="426">
        <f t="shared" si="59"/>
        <v>0</v>
      </c>
      <c r="DI46" s="421"/>
      <c r="DJ46" s="422" t="str">
        <f t="shared" si="16"/>
        <v xml:space="preserve">30 від 01.03   </v>
      </c>
      <c r="DK46" s="113" t="s">
        <v>952</v>
      </c>
      <c r="DL46" s="28" t="s">
        <v>953</v>
      </c>
      <c r="DM46" s="28" t="s">
        <v>954</v>
      </c>
      <c r="DN46" s="28" t="s">
        <v>916</v>
      </c>
      <c r="DO46" s="900">
        <v>3392207130</v>
      </c>
      <c r="DP46" s="888"/>
      <c r="DQ46" s="817"/>
      <c r="DR46" s="818"/>
      <c r="DS46" s="819"/>
      <c r="DT46" s="820"/>
      <c r="DU46" s="124"/>
      <c r="DV46" s="110"/>
      <c r="DX46" s="84"/>
      <c r="DY46" s="84"/>
      <c r="DZ46" s="105"/>
      <c r="EH46" s="543">
        <f t="shared" si="98"/>
        <v>1</v>
      </c>
      <c r="EI46" s="404" t="str">
        <f t="shared" si="99"/>
        <v>ст.л-т</v>
      </c>
      <c r="EJ46" s="29" t="str">
        <f t="shared" si="100"/>
        <v>Гірченко Ф.М.</v>
      </c>
      <c r="EK46" s="50"/>
      <c r="EL46" s="29"/>
      <c r="EM46" s="50"/>
      <c r="EN46" s="50"/>
      <c r="EO46" s="50"/>
      <c r="EP46" s="29"/>
    </row>
    <row r="47" spans="1:146" ht="17.25" hidden="1" customHeight="1">
      <c r="A47" s="402">
        <v>44</v>
      </c>
      <c r="B47" s="874" t="s">
        <v>805</v>
      </c>
      <c r="C47" s="924"/>
      <c r="D47" s="404" t="str">
        <f t="shared" si="87"/>
        <v>ВАКАНТ</v>
      </c>
      <c r="E47" s="416"/>
      <c r="F47" s="417"/>
      <c r="G47" s="406" t="str">
        <f t="shared" si="105"/>
        <v>0.0.0</v>
      </c>
      <c r="H47" s="407" t="str">
        <f t="shared" ref="H47:H66" si="108">CONCATENATE(INT((BH47)/360),".",INT(MOD((BH47),360)/30),".",MOD(MOD((BH47),360),30))</f>
        <v>0.0.0</v>
      </c>
      <c r="I47" s="407" t="str">
        <f t="shared" si="106"/>
        <v>0.0.0</v>
      </c>
      <c r="J47" s="407" t="str">
        <f t="shared" si="83"/>
        <v>0.0.0</v>
      </c>
      <c r="K47" s="407" t="str">
        <f t="shared" si="84"/>
        <v>0.0.0</v>
      </c>
      <c r="L47" s="407" t="str">
        <f t="shared" si="85"/>
        <v>0.0.0</v>
      </c>
      <c r="M47" s="407" t="str">
        <f t="shared" si="86"/>
        <v>0.0.0</v>
      </c>
      <c r="N47" s="408" t="str">
        <f t="shared" ref="N47:N66" si="109">CONCATENATE(IF(INT(INT(DAYS360(BF47,BG47,1)/30)/24)&gt;=2,2,INT(INT(DAYS360(BF47,BG47,1)/30)/24)),".",IF(AND(INT(INT(DAYS360(BF47,BG47,1)/30)/24)&gt;=2,MOD(INT(BM47/30),12)&gt;=6),6,IF(ISODD(MOD(INT(DAYS360(BF47,BG47,1)/30),12)),MOD(INT(DAYS360(BF47,BG47,1)/60),12),MOD(INT(BM47/30),12))),".",IF(AND(INT(INT(DAYS360(BF47,BG47,1)/30)/24)&gt;=2,MOD(INT(BM47/30),12)&gt;=6),0,IF(ISODD(MOD(INT(DAYS360(BF47,BG47,1)/30),12)),INT((MOD(DAYS360(BF47,BG47,1),30)/2+15)),INT(MOD(DAYS360(BF47,BG47,1),30)/2))))</f>
        <v>0.0.0</v>
      </c>
      <c r="O47" s="932">
        <v>5</v>
      </c>
      <c r="P47" s="417"/>
      <c r="Q47" s="417"/>
      <c r="R47" s="417"/>
      <c r="S47" s="417"/>
      <c r="T47" s="417"/>
      <c r="U47" s="417"/>
      <c r="V47" s="714"/>
      <c r="W47" s="714"/>
      <c r="X47" s="417"/>
      <c r="Y47" s="417"/>
      <c r="Z47" s="714"/>
      <c r="AA47" s="714"/>
      <c r="AB47" s="417"/>
      <c r="AC47" s="417"/>
      <c r="AD47" s="714"/>
      <c r="AE47" s="714"/>
      <c r="AF47" s="417"/>
      <c r="AG47" s="417"/>
      <c r="AH47" s="714"/>
      <c r="AI47" s="714"/>
      <c r="AJ47" s="417"/>
      <c r="AK47" s="417"/>
      <c r="AL47" s="714"/>
      <c r="AM47" s="714"/>
      <c r="AN47" s="417"/>
      <c r="AO47" s="417"/>
      <c r="AP47" s="714"/>
      <c r="AQ47" s="714"/>
      <c r="AR47" s="417"/>
      <c r="AS47" s="417"/>
      <c r="AT47" s="714"/>
      <c r="AU47" s="714"/>
      <c r="AV47" s="417"/>
      <c r="AW47" s="417"/>
      <c r="AX47" s="716"/>
      <c r="AY47" s="716"/>
      <c r="AZ47" s="635"/>
      <c r="BA47" s="635"/>
      <c r="BB47" s="716"/>
      <c r="BC47" s="716"/>
      <c r="BD47" s="635"/>
      <c r="BE47" s="635"/>
      <c r="BF47" s="717"/>
      <c r="BG47" s="717"/>
      <c r="BH47" s="432">
        <f t="shared" si="1"/>
        <v>0</v>
      </c>
      <c r="BI47" s="432">
        <f t="shared" si="88"/>
        <v>0</v>
      </c>
      <c r="BJ47" s="432">
        <f t="shared" si="89"/>
        <v>0</v>
      </c>
      <c r="BK47" s="432">
        <f t="shared" si="90"/>
        <v>0</v>
      </c>
      <c r="BL47" s="432">
        <f t="shared" si="91"/>
        <v>0</v>
      </c>
      <c r="BM47" s="436">
        <f t="shared" si="92"/>
        <v>0</v>
      </c>
      <c r="BN47" s="462">
        <v>0.65</v>
      </c>
      <c r="BO47" s="427">
        <f t="shared" si="3"/>
        <v>28</v>
      </c>
      <c r="BP47" s="419"/>
      <c r="BQ47" s="700"/>
      <c r="BR47" s="419"/>
      <c r="BS47" s="700"/>
      <c r="BT47" s="700"/>
      <c r="BU47" s="700"/>
      <c r="BV47" s="427">
        <f t="shared" si="93"/>
        <v>0</v>
      </c>
      <c r="BW47" s="419"/>
      <c r="BX47" s="781"/>
      <c r="BY47" s="700"/>
      <c r="BZ47" s="432"/>
      <c r="CA47" s="700"/>
      <c r="CB47" s="432"/>
      <c r="CC47" s="700"/>
      <c r="CD47" s="432"/>
      <c r="CE47" s="404">
        <f>IF(OR(C47=0,CD47="Д"),0,IF(AND(C47&gt;0,E47=0),VLOOKUP(C47,звания!A:B,2,FALSE)/((EOMONTH($G$3,0)+1)-$G$3)*BO47+VLOOKUP(C47,звания!A:B,2,FALSE)/((EOMONTH($G$3,0)+1)-$G$3)*BR47+VLOOKUP(C47,звания!A:B,2,FALSE)/((EOMONTH($G$3,0)+1)-$G$3)*BU47,IF(AND(C47&gt;0,E47&gt;0,F47&gt;=$G$3,BO47=(EOMONTH($G$3,0)+1)-$G$3),(VLOOKUP(E47,звания!A:B,2,FALSE)/(EOMONTH($G$3,0)-$G$3+1))*(F47-$G$3)+(VLOOKUP(C47,звания!A:B,2,FALSE)/(EOMONTH($G$3,0)-$G$3+1))*((EOMONTH($G$3,0)-$G$3+1)-(F47-$G$3)),IF(AND(C47&gt;0,E47&gt;0,F47&gt;$G$3,BO47&lt;(EOMONTH($G$3,0)+1)-$G$3,BO47&lt;&gt;0),VLOOKUP(E47,звания!A:B,2,FALSE)/((EOMONTH($G$3,0)+1)-$G$3)*((F47-$G$3)-(((EOMONTH($G$3,0)+1)-$G$3)-BO47-BU47-BR47))+VLOOKUP(C47,звания!A:B,2,FALSE)/((EOMONTH($G$3,0)+1)-$G$3)*(((EOMONTH($G$3,0)+1)-F47)),IF(F47&lt;$G$3,(VLOOKUP(C47,звания!A:B,2,FALSE)-VLOOKUP(E47,звания!A:B,2,FALSE))/((EOMONTH($BN$3,0)+1)-$BN$3)*(EOMONTH($BN$3,0)+1-F47)+VLOOKUP(C47,звания!A:B,2,FALSE)/((EOMONTH($G$3,0)+1)-$G$3)*BO47+VLOOKUP(C47,звания!A:B,2,FALSE)/((EOMONTH($G$3,0)+1)-$G$3)*BU47+VLOOKUP(C47,звания!A:B,2,FALSE)/((EOMONTH($G$3,0)+1)-$G$3)*BR47,0)))))</f>
        <v>0</v>
      </c>
      <c r="CF47" s="404">
        <f>IF(OR(CD47="Д",C47=0),0,IF(B47="Виключений зі списків",IF(BS47=0,(VLOOKUP(O47,звания!$D$2:$E$62,2,FALSE))/(EOMONTH($B$3,0)+1-$B$3)*BO47+(VLOOKUP(BQ47,звания!$D$2:$E$62,2,FALSE))/(EOMONTH($B$3,0)+1-$B$3)*BR47,(((VLOOKUP(O47,звания!$D$2:$E$62,2,FALSE))/(EOMONTH($B$3,0)+1-$B$3))*BO47)+(VLOOKUP(BQ47,звания!$D$2:$E$62,2,FALSE))/(EOMONTH($B$3,0)+1-$B$3)*BR47+(VLOOKUP(BS47,звания!$D$2:$E$62,2,FALSE))/(EOMONTH($B$3,0)+1-$B$3)*BU47),IF(BS47=0,(VLOOKUP(O47,звания!$D$2:$E$62,2,FALSE))/(EOMONTH($G$3,0)+1-$G$3)*BO47+(VLOOKUP(BQ47,звания!$D$2:$E$62,2,FALSE))/(EOMONTH($G$3,0)+1-$G$3)*BR47,(((VLOOKUP(O47,звания!$D$2:$E$62,2,FALSE))/(EOMONTH($G$3,0)+1-$G$3))*BO47)+(VLOOKUP(BQ47,звания!$D$2:$E$62,2,FALSE))/(EOMONTH($G$3,0)+1-$G$3)*BR47+(VLOOKUP(BS47,звания!$D$2:$E$62,2,FALSE))/(EOMONTH($G$3,0)+1-$G$3)*BU47+IF(BT47=0,0,(VLOOKUP(BS47,звания!$D$2:$E$62,2,FALSE))/(EOMONTH($BN$3,0)+1-$BN$3)*BT47-(VLOOKUP(O47,звания!$D$2:$E$62,2,FALSE))/(EOMONTH($BN$3,0)+1-$BN$3)*BT47))))</f>
        <v>0</v>
      </c>
      <c r="CG47" s="404">
        <f t="shared" si="94"/>
        <v>0</v>
      </c>
      <c r="CH47" s="404">
        <f>IF(BW47=0,CF47*BX47%,IF(BW47&gt;0,((VLOOKUP(O47,звания!$D$2:$E$62,2,FALSE)/(EOMONTH($G$3,0)+1-$G$3)*BW47)*BX47%)))</f>
        <v>0</v>
      </c>
      <c r="CI47" s="404">
        <f>IF(BY47=0,CF47*BZ47%,IF(BY47&gt;0,(VLOOKUP(O47,звания!$D$2:$E$62,2,FALSE)/(EOMONTH($G$3,0)+1-$G$3)*BO47)*BZ47%)+(VLOOKUP(BS47,звания!$D$2:$E$62,2,FALSE)/(EOMONTH($G$3,0)+1-$G$3)*BU47)*BZ47%)</f>
        <v>0</v>
      </c>
      <c r="CJ47" s="404">
        <f>IF(CA47=0,CF47*CB47%,IF(CA47&gt;0,(VLOOKUP(O47,звания!$D$2:$E$62,2,FALSE)/(EOMONTH($G$3,0)+1-$G$3)*BO47)*CB47%)+(VLOOKUP(BS47,звания!$D$2:$E$62,2,FALSE)/(EOMONTH($G$3,0)+1-$G$3)*BU47)*CB47%)</f>
        <v>0</v>
      </c>
      <c r="CK47" s="404">
        <f>IF(CD47="Д",0,IF(CC47=0,CF47*CD47%,IF(CC47&gt;0,(VLOOKUP(O47,звания!$D$2:$E$62,2,FALSE)/(EOMONTH($G$3,0)+1-$G$3)*BO47)*CD47%)+(VLOOKUP(BS47,звания!$D$2:$E$62,2,FALSE)/(EOMONTH($G$3,0)+1-$G$3)*BU47)*CD47%))</f>
        <v>0</v>
      </c>
      <c r="CL47" s="404">
        <f>IF(BR47&gt;0,((VLOOKUP(C47,звания!$A$2:$B$62,2,FALSE)/(EOMONTH($G$3,0)+1-$G$3)*BO47+VLOOKUP(O47,звания!$D$2:$E$62,2,FALSE)/(EOMONTH($G$3,0)+1-$G$3)*BO47+(VLOOKUP(C47,звания!$A$2:$B$62,2,FALSE)/(EOMONTH($G$3,0)+1-$G$3)*BO47+VLOOKUP(O47,звания!$D$2:$E$62,2,FALSE)/(EOMONTH($G$3,0)+1-$G$3)*BO47)*BV47%)*BN47)+(VLOOKUP(C47,звания!$A$2:$B$62,2,FALSE)/(EOMONTH($G$3,0)+1-$G$3)*BU47+VLOOKUP(BS47,звания!$D$2:$E$62,2,FALSE)/(EOMONTH($G$3,0)+1-$G$3)*BU47+(VLOOKUP(C47,звания!$A$2:$B$62,2,FALSE)/(EOMONTH($G$3,0)+1-$G$3)*BU47+VLOOKUP(BS47,звания!$D$2:$E$62,2,FALSE)/(EOMONTH($G$3,0)+1-$G$3)*BU47)*BV47%)*BN47,(CE47+CF47+CG47)*BN47)</f>
        <v>0</v>
      </c>
      <c r="CM47" s="404"/>
      <c r="CN47" s="404"/>
      <c r="CO47" s="432">
        <f t="shared" si="11"/>
        <v>0</v>
      </c>
      <c r="CP47" s="432"/>
      <c r="CQ47" s="637">
        <f>IF(CF47=0,0,IF((SUM(BH47:BM47)&gt;360),(VLOOKUP(O47,звания!$F$2:$G$62,2,FALSE))/100,VLOOKUP(O47,звания!$F$2:$H$62,3,FALSE)/100))</f>
        <v>0</v>
      </c>
      <c r="CR47" s="617">
        <f>IF(B47="Виключений зі списків",IF(AND(BU47=0,360-BH47&lt;0),(VLOOKUP(O47,звания!$D$2:$E$62,2,FALSE))/(EOMONTH($B$3,0)+1-$B$3)*BO47*CQ47,IF(AND(360-BH47&gt;=0,360-BH47&lt;(EOMONTH($B$3,0)+1-$B$3)),(CF47/(EOMONTH($B$3,0)-$B$3+1)*(360-BH47))*CQ47+(CF47/(EOMONTH($B$3,0)-$B$3+1)*((EOMONTH($B$3,0)-$B$3+1)-(360-BH47)))*VLOOKUP(O47,звания!$F$2:$H$62,2,FALSE)/100,((((VLOOKUP(O47,звания!$D$2:$E$62,2,FALSE))/(EOMONTH($B$3,0)+1-$B$3)*BO47*CQ47+(VLOOKUP(BS47,звания!$D$2:$E$62,2,FALSE))/(EOMONTH($B$3,0)+1-$B$3)*BU47*(VLOOKUP(BS47,звания!$F$2:$G$62,2,FALSE)*0.01)+(IF(BT47=0,0,(VLOOKUP(BS47,звания!$D$2:$E$62,2,FALSE)/(EOMONTH($G$3,0)+1-$G$3)*BT47*(VLOOKUP(BS47,звания!$F$2:$G$62,2,FALSE)))*0.01-(VLOOKUP(O47,звания!$D$2:$E$62,2,FALSE)/(EOMONTH($G$3,0)+1-$G$3)*BT47*(VLOOKUP(O47,звания!$F$2:$G$62,2,FALSE)))*0.01)))))/100*(100-CP47))),(IF(AND(BU47=0,360-BH47&lt;0,CP47=0),(VLOOKUP(O47,звания!$D$2:$E$62,2,FALSE))/(EOMONTH($G$3,0)+1-$G$3)*BO47*CQ47,IF(AND(360-BH47&gt;=0,360-BH47&lt;(EOMONTH($G$3,0)+1-$G$3)),(CF47/(EOMONTH($G$3,0)-$G$3+1)*(360-BH47))*CQ47+(CF47/(EOMONTH($G$3,0)-$G$3+1)*((EOMONTH($G$3,0)-$G$3+1)-(360-BH47)))*VLOOKUP(O47,звания!$F$2:$H$62,2,FALSE)/100,((((VLOOKUP(O47,звания!$D$2:$E$62,2,FALSE))/(EOMONTH($G$3,0)+1-$G$3)*BO47*CQ47+(VLOOKUP(BS47,звания!$D$2:$E$62,2,FALSE))/(EOMONTH($G$3,0)+1-$G$3)*BU47*(VLOOKUP(BS47,звания!$F$2:$G$62,2,FALSE)*0.01)))/100*(100-CP47)+(IF(BT47=0,0,(VLOOKUP(BS47,звания!$D$2:$E$62,2,FALSE)/(EOMONTH($BN$3,0)+1-$BN$3)*BT47*(VLOOKUP(BS47,звания!$F$2:$G$62,2,FALSE)))*0.01-(VLOOKUP(O47,звания!$D$2:$E$62,2,FALSE)/(EOMONTH($BN$3,0)+1-$BN$3)*BT47*(VLOOKUP(O47,звания!$F$2:$G$62,2,FALSE)))*0.01)))))))</f>
        <v>0</v>
      </c>
      <c r="CS47" s="416">
        <f t="shared" si="107"/>
        <v>0</v>
      </c>
      <c r="CT47" s="403"/>
      <c r="CU47" s="403"/>
      <c r="CV47" s="403">
        <f t="shared" si="12"/>
        <v>0</v>
      </c>
      <c r="CW47" s="556">
        <f t="shared" si="104"/>
        <v>0</v>
      </c>
      <c r="CX47" s="403">
        <f t="shared" si="96"/>
        <v>0</v>
      </c>
      <c r="CY47" s="403"/>
      <c r="CZ47" s="404">
        <f t="shared" si="8"/>
        <v>0</v>
      </c>
      <c r="DA47" s="403"/>
      <c r="DB47" s="403"/>
      <c r="DC47" s="403"/>
      <c r="DD47" s="421">
        <f t="shared" si="57"/>
        <v>0</v>
      </c>
      <c r="DE47" s="421">
        <f t="shared" si="13"/>
        <v>0</v>
      </c>
      <c r="DF47" s="403">
        <f t="shared" si="97"/>
        <v>0</v>
      </c>
      <c r="DG47" s="421">
        <f t="shared" si="58"/>
        <v>0</v>
      </c>
      <c r="DH47" s="421">
        <f t="shared" si="59"/>
        <v>0</v>
      </c>
      <c r="DI47" s="421"/>
      <c r="DJ47" s="422" t="str">
        <f t="shared" si="16"/>
        <v xml:space="preserve">    </v>
      </c>
      <c r="DK47" s="113" t="s">
        <v>876</v>
      </c>
      <c r="DL47" s="28"/>
      <c r="DM47" s="28"/>
      <c r="DN47" s="28"/>
      <c r="DO47" s="901"/>
      <c r="DP47" s="888"/>
      <c r="DQ47" s="824"/>
      <c r="DR47" s="818"/>
      <c r="DS47" s="819"/>
      <c r="DT47" s="820"/>
      <c r="DU47" s="124"/>
      <c r="DV47" s="110"/>
      <c r="DX47" s="84"/>
      <c r="DY47" s="84"/>
      <c r="DZ47" s="105"/>
      <c r="EH47" s="543">
        <f t="shared" si="98"/>
        <v>0</v>
      </c>
      <c r="EI47" s="404">
        <f t="shared" si="99"/>
        <v>0</v>
      </c>
      <c r="EJ47" s="29" t="str">
        <f t="shared" si="100"/>
        <v>ВАКАНТ</v>
      </c>
      <c r="EK47" s="50"/>
      <c r="EL47" s="29"/>
      <c r="EM47" s="50"/>
      <c r="EN47" s="50"/>
      <c r="EO47" s="50"/>
      <c r="EP47" s="29"/>
    </row>
    <row r="48" spans="1:146" ht="17.25" hidden="1" customHeight="1">
      <c r="A48" s="402">
        <v>45</v>
      </c>
      <c r="B48" s="403"/>
      <c r="C48" s="925"/>
      <c r="D48" s="404" t="str">
        <f t="shared" si="87"/>
        <v xml:space="preserve"> </v>
      </c>
      <c r="E48" s="416"/>
      <c r="F48" s="417"/>
      <c r="G48" s="406" t="str">
        <f t="shared" si="105"/>
        <v>0.0.0</v>
      </c>
      <c r="H48" s="407" t="str">
        <f t="shared" si="108"/>
        <v>0.0.0</v>
      </c>
      <c r="I48" s="407" t="str">
        <f t="shared" si="106"/>
        <v>0.0.0</v>
      </c>
      <c r="J48" s="407" t="str">
        <f t="shared" si="83"/>
        <v>0.0.0</v>
      </c>
      <c r="K48" s="407" t="str">
        <f t="shared" si="84"/>
        <v>0.0.0</v>
      </c>
      <c r="L48" s="407" t="str">
        <f t="shared" si="85"/>
        <v>0.0.0</v>
      </c>
      <c r="M48" s="407" t="str">
        <f t="shared" si="86"/>
        <v>0.0.0</v>
      </c>
      <c r="N48" s="408" t="str">
        <f t="shared" si="109"/>
        <v>0.0.0</v>
      </c>
      <c r="O48" s="925"/>
      <c r="P48" s="417"/>
      <c r="Q48" s="417"/>
      <c r="R48" s="417"/>
      <c r="S48" s="417"/>
      <c r="T48" s="417"/>
      <c r="U48" s="417"/>
      <c r="V48" s="714"/>
      <c r="W48" s="714"/>
      <c r="X48" s="417"/>
      <c r="Y48" s="417"/>
      <c r="Z48" s="714"/>
      <c r="AA48" s="714"/>
      <c r="AB48" s="417"/>
      <c r="AC48" s="417"/>
      <c r="AD48" s="714"/>
      <c r="AE48" s="714"/>
      <c r="AF48" s="417"/>
      <c r="AG48" s="417"/>
      <c r="AH48" s="714"/>
      <c r="AI48" s="714"/>
      <c r="AJ48" s="417"/>
      <c r="AK48" s="417"/>
      <c r="AL48" s="714"/>
      <c r="AM48" s="714"/>
      <c r="AN48" s="417"/>
      <c r="AO48" s="417"/>
      <c r="AP48" s="714"/>
      <c r="AQ48" s="714"/>
      <c r="AR48" s="417"/>
      <c r="AS48" s="417"/>
      <c r="AT48" s="714"/>
      <c r="AU48" s="714"/>
      <c r="AV48" s="417"/>
      <c r="AW48" s="417"/>
      <c r="AX48" s="716"/>
      <c r="AY48" s="716"/>
      <c r="AZ48" s="635"/>
      <c r="BA48" s="635"/>
      <c r="BB48" s="716"/>
      <c r="BC48" s="716"/>
      <c r="BD48" s="635"/>
      <c r="BE48" s="635"/>
      <c r="BF48" s="717"/>
      <c r="BG48" s="717"/>
      <c r="BH48" s="432">
        <f t="shared" si="1"/>
        <v>0</v>
      </c>
      <c r="BI48" s="432">
        <f t="shared" si="88"/>
        <v>0</v>
      </c>
      <c r="BJ48" s="432">
        <f t="shared" si="89"/>
        <v>0</v>
      </c>
      <c r="BK48" s="432">
        <f t="shared" si="90"/>
        <v>0</v>
      </c>
      <c r="BL48" s="432">
        <f t="shared" si="91"/>
        <v>0</v>
      </c>
      <c r="BM48" s="436">
        <f t="shared" si="92"/>
        <v>0</v>
      </c>
      <c r="BN48" s="462">
        <v>0.65</v>
      </c>
      <c r="BO48" s="427">
        <f t="shared" si="3"/>
        <v>0</v>
      </c>
      <c r="BP48" s="419"/>
      <c r="BQ48" s="700"/>
      <c r="BR48" s="419"/>
      <c r="BS48" s="700"/>
      <c r="BT48" s="700"/>
      <c r="BU48" s="700"/>
      <c r="BV48" s="427">
        <f t="shared" si="93"/>
        <v>0</v>
      </c>
      <c r="BW48" s="419"/>
      <c r="BX48" s="782"/>
      <c r="BY48" s="419"/>
      <c r="BZ48" s="432"/>
      <c r="CA48" s="419"/>
      <c r="CB48" s="427"/>
      <c r="CC48" s="419"/>
      <c r="CD48" s="427"/>
      <c r="CE48" s="404">
        <f>IF(OR(C48=0,CD48="Д"),0,IF(AND(C48&gt;0,E48=0),VLOOKUP(C48,звания!A:B,2,FALSE)/((EOMONTH($G$3,0)+1)-$G$3)*BO48+VLOOKUP(C48,звания!A:B,2,FALSE)/((EOMONTH($G$3,0)+1)-$G$3)*BR48+VLOOKUP(C48,звания!A:B,2,FALSE)/((EOMONTH($G$3,0)+1)-$G$3)*BU48,IF(AND(C48&gt;0,E48&gt;0,F48&gt;=$G$3,BO48=(EOMONTH($G$3,0)+1)-$G$3),(VLOOKUP(E48,звания!A:B,2,FALSE)/(EOMONTH($G$3,0)-$G$3+1))*(F48-$G$3)+(VLOOKUP(C48,звания!A:B,2,FALSE)/(EOMONTH($G$3,0)-$G$3+1))*((EOMONTH($G$3,0)-$G$3+1)-(F48-$G$3)),IF(AND(C48&gt;0,E48&gt;0,F48&gt;$G$3,BO48&lt;(EOMONTH($G$3,0)+1)-$G$3,BO48&lt;&gt;0),VLOOKUP(E48,звания!A:B,2,FALSE)/((EOMONTH($G$3,0)+1)-$G$3)*((F48-$G$3)-(((EOMONTH($G$3,0)+1)-$G$3)-BO48-BU48-BR48))+VLOOKUP(C48,звания!A:B,2,FALSE)/((EOMONTH($G$3,0)+1)-$G$3)*(((EOMONTH($G$3,0)+1)-F48)),IF(F48&lt;$G$3,(VLOOKUP(C48,звания!A:B,2,FALSE)-VLOOKUP(E48,звания!A:B,2,FALSE))/((EOMONTH($BN$3,0)+1)-$BN$3)*(EOMONTH($BN$3,0)+1-F48)+VLOOKUP(C48,звания!A:B,2,FALSE)/((EOMONTH($G$3,0)+1)-$G$3)*BO48+VLOOKUP(C48,звания!A:B,2,FALSE)/((EOMONTH($G$3,0)+1)-$G$3)*BU48+VLOOKUP(C48,звания!A:B,2,FALSE)/((EOMONTH($G$3,0)+1)-$G$3)*BR48,0)))))</f>
        <v>0</v>
      </c>
      <c r="CF48" s="404">
        <f>IF(OR(CD48="Д",C48=0),0,IF(B48="Виключений зі списків",IF(BS48=0,(VLOOKUP(O48,звания!$D$2:$E$62,2,FALSE))/(EOMONTH($B$3,0)+1-$B$3)*BO48+(VLOOKUP(BQ48,звания!$D$2:$E$62,2,FALSE))/(EOMONTH($B$3,0)+1-$B$3)*BR48,(((VLOOKUP(O48,звания!$D$2:$E$62,2,FALSE))/(EOMONTH($B$3,0)+1-$B$3))*BO48)+(VLOOKUP(BQ48,звания!$D$2:$E$62,2,FALSE))/(EOMONTH($B$3,0)+1-$B$3)*BR48+(VLOOKUP(BS48,звания!$D$2:$E$62,2,FALSE))/(EOMONTH($B$3,0)+1-$B$3)*BU48),IF(BS48=0,(VLOOKUP(O48,звания!$D$2:$E$62,2,FALSE))/(EOMONTH($G$3,0)+1-$G$3)*BO48+(VLOOKUP(BQ48,звания!$D$2:$E$62,2,FALSE))/(EOMONTH($G$3,0)+1-$G$3)*BR48,(((VLOOKUP(O48,звания!$D$2:$E$62,2,FALSE))/(EOMONTH($G$3,0)+1-$G$3))*BO48)+(VLOOKUP(BQ48,звания!$D$2:$E$62,2,FALSE))/(EOMONTH($G$3,0)+1-$G$3)*BR48+(VLOOKUP(BS48,звания!$D$2:$E$62,2,FALSE))/(EOMONTH($G$3,0)+1-$G$3)*BU48+IF(BT48=0,0,(VLOOKUP(BS48,звания!$D$2:$E$62,2,FALSE))/(EOMONTH($BN$3,0)+1-$BN$3)*BT48-(VLOOKUP(O48,звания!$D$2:$E$62,2,FALSE))/(EOMONTH($BN$3,0)+1-$BN$3)*BT48))))</f>
        <v>0</v>
      </c>
      <c r="CG48" s="404">
        <f t="shared" si="94"/>
        <v>0</v>
      </c>
      <c r="CH48" s="404">
        <f>IF(BW48=0,CF48*BX48%,IF(BW48&gt;0,((VLOOKUP(O48,звания!$D$2:$E$62,2,FALSE)/(EOMONTH($G$3,0)+1-$G$3)*BW48)*BX48%)))</f>
        <v>0</v>
      </c>
      <c r="CI48" s="404">
        <f>IF(BY48=0,CF48*BZ48%,IF(BY48&gt;0,(VLOOKUP(O48,звания!$D$2:$E$62,2,FALSE)/(EOMONTH($G$3,0)+1-$G$3)*BO48)*BZ48%)+(VLOOKUP(BS48,звания!$D$2:$E$62,2,FALSE)/(EOMONTH($G$3,0)+1-$G$3)*BU48)*BZ48%)</f>
        <v>0</v>
      </c>
      <c r="CJ48" s="404">
        <f>IF(CA48=0,CF48*CB48%,IF(CA48&gt;0,(VLOOKUP(O48,звания!$D$2:$E$62,2,FALSE)/(EOMONTH($G$3,0)+1-$G$3)*BO48)*CB48%)+(VLOOKUP(BS48,звания!$D$2:$E$62,2,FALSE)/(EOMONTH($G$3,0)+1-$G$3)*BU48)*CB48%)</f>
        <v>0</v>
      </c>
      <c r="CK48" s="404">
        <f>IF(CD48="Д",0,IF(CC48=0,CF48*CD48%,IF(CC48&gt;0,(VLOOKUP(O48,звания!$D$2:$E$62,2,FALSE)/(EOMONTH($G$3,0)+1-$G$3)*BO48)*CD48%)+(VLOOKUP(BS48,звания!$D$2:$E$62,2,FALSE)/(EOMONTH($G$3,0)+1-$G$3)*BU48)*CD48%))</f>
        <v>0</v>
      </c>
      <c r="CL48" s="404">
        <f>IF(BR48&gt;0,((VLOOKUP(C48,звания!$A$2:$B$62,2,FALSE)/(EOMONTH($G$3,0)+1-$G$3)*BO48+VLOOKUP(O48,звания!$D$2:$E$62,2,FALSE)/(EOMONTH($G$3,0)+1-$G$3)*BO48+(VLOOKUP(C48,звания!$A$2:$B$62,2,FALSE)/(EOMONTH($G$3,0)+1-$G$3)*BO48+VLOOKUP(O48,звания!$D$2:$E$62,2,FALSE)/(EOMONTH($G$3,0)+1-$G$3)*BO48)*BV48%)*BN48)+(VLOOKUP(C48,звания!$A$2:$B$62,2,FALSE)/(EOMONTH($G$3,0)+1-$G$3)*BU48+VLOOKUP(BS48,звания!$D$2:$E$62,2,FALSE)/(EOMONTH($G$3,0)+1-$G$3)*BU48+(VLOOKUP(C48,звания!$A$2:$B$62,2,FALSE)/(EOMONTH($G$3,0)+1-$G$3)*BU48+VLOOKUP(BS48,звания!$D$2:$E$62,2,FALSE)/(EOMONTH($G$3,0)+1-$G$3)*BU48)*BV48%)*BN48,(CE48+CF48+CG48)*BN48)</f>
        <v>0</v>
      </c>
      <c r="CM48" s="404"/>
      <c r="CN48" s="404"/>
      <c r="CO48" s="432">
        <f t="shared" si="11"/>
        <v>0</v>
      </c>
      <c r="CP48" s="432"/>
      <c r="CQ48" s="637">
        <f>IF(CF48=0,0,IF((SUM(BH48:BM48)&gt;360),(VLOOKUP(O48,звания!$F$2:$G$62,2,FALSE))/100,VLOOKUP(O48,звания!$F$2:$H$62,3,FALSE)/100))</f>
        <v>0</v>
      </c>
      <c r="CR48" s="617">
        <f>IF(B48="Виключений зі списків",IF(AND(BU48=0,360-BH48&lt;0),(VLOOKUP(O48,звания!$D$2:$E$62,2,FALSE))/(EOMONTH($B$3,0)+1-$B$3)*BO48*CQ48,IF(AND(360-BH48&gt;=0,360-BH48&lt;(EOMONTH($B$3,0)+1-$B$3)),(CF48/(EOMONTH($B$3,0)-$B$3+1)*(360-BH48))*CQ48+(CF48/(EOMONTH($B$3,0)-$B$3+1)*((EOMONTH($B$3,0)-$B$3+1)-(360-BH48)))*VLOOKUP(O48,звания!$F$2:$H$62,2,FALSE)/100,((((VLOOKUP(O48,звания!$D$2:$E$62,2,FALSE))/(EOMONTH($B$3,0)+1-$B$3)*BO48*CQ48+(VLOOKUP(BS48,звания!$D$2:$E$62,2,FALSE))/(EOMONTH($B$3,0)+1-$B$3)*BU48*(VLOOKUP(BS48,звания!$F$2:$G$62,2,FALSE)*0.01)+(IF(BT48=0,0,(VLOOKUP(BS48,звания!$D$2:$E$62,2,FALSE)/(EOMONTH($G$3,0)+1-$G$3)*BT48*(VLOOKUP(BS48,звания!$F$2:$G$62,2,FALSE)))*0.01-(VLOOKUP(O48,звания!$D$2:$E$62,2,FALSE)/(EOMONTH($G$3,0)+1-$G$3)*BT48*(VLOOKUP(O48,звания!$F$2:$G$62,2,FALSE)))*0.01)))))/100*(100-CP48))),(IF(AND(BU48=0,360-BH48&lt;0,CP48=0),(VLOOKUP(O48,звания!$D$2:$E$62,2,FALSE))/(EOMONTH($G$3,0)+1-$G$3)*BO48*CQ48,IF(AND(360-BH48&gt;=0,360-BH48&lt;(EOMONTH($G$3,0)+1-$G$3)),(CF48/(EOMONTH($G$3,0)-$G$3+1)*(360-BH48))*CQ48+(CF48/(EOMONTH($G$3,0)-$G$3+1)*((EOMONTH($G$3,0)-$G$3+1)-(360-BH48)))*VLOOKUP(O48,звания!$F$2:$H$62,2,FALSE)/100,((((VLOOKUP(O48,звания!$D$2:$E$62,2,FALSE))/(EOMONTH($G$3,0)+1-$G$3)*BO48*CQ48+(VLOOKUP(BS48,звания!$D$2:$E$62,2,FALSE))/(EOMONTH($G$3,0)+1-$G$3)*BU48*(VLOOKUP(BS48,звания!$F$2:$G$62,2,FALSE)*0.01)))/100*(100-CP48)+(IF(BT48=0,0,(VLOOKUP(BS48,звания!$D$2:$E$62,2,FALSE)/(EOMONTH($BN$3,0)+1-$BN$3)*BT48*(VLOOKUP(BS48,звания!$F$2:$G$62,2,FALSE)))*0.01-(VLOOKUP(O48,звания!$D$2:$E$62,2,FALSE)/(EOMONTH($BN$3,0)+1-$BN$3)*BT48*(VLOOKUP(O48,звания!$F$2:$G$62,2,FALSE)))*0.01)))))))</f>
        <v>0</v>
      </c>
      <c r="CS48" s="416">
        <f t="shared" si="107"/>
        <v>0</v>
      </c>
      <c r="CT48" s="403"/>
      <c r="CU48" s="403"/>
      <c r="CV48" s="403">
        <f t="shared" si="12"/>
        <v>0</v>
      </c>
      <c r="CW48" s="556">
        <f t="shared" si="104"/>
        <v>0</v>
      </c>
      <c r="CX48" s="403">
        <f t="shared" si="96"/>
        <v>0</v>
      </c>
      <c r="CY48" s="403"/>
      <c r="CZ48" s="404">
        <f t="shared" si="8"/>
        <v>0</v>
      </c>
      <c r="DA48" s="403"/>
      <c r="DB48" s="403"/>
      <c r="DC48" s="403"/>
      <c r="DD48" s="421">
        <f t="shared" si="57"/>
        <v>0</v>
      </c>
      <c r="DE48" s="421">
        <f t="shared" si="13"/>
        <v>0</v>
      </c>
      <c r="DF48" s="403">
        <f t="shared" si="97"/>
        <v>0</v>
      </c>
      <c r="DG48" s="421">
        <f t="shared" si="58"/>
        <v>0</v>
      </c>
      <c r="DH48" s="421">
        <f t="shared" si="59"/>
        <v>0</v>
      </c>
      <c r="DI48" s="421"/>
      <c r="DJ48" s="422" t="str">
        <f t="shared" si="16"/>
        <v xml:space="preserve">    </v>
      </c>
      <c r="DK48" s="113" t="s">
        <v>477</v>
      </c>
      <c r="DL48" s="28"/>
      <c r="DM48" s="28"/>
      <c r="DN48" s="28"/>
      <c r="DO48" s="901"/>
      <c r="DP48" s="888"/>
      <c r="DQ48" s="817"/>
      <c r="DR48" s="818"/>
      <c r="DS48" s="825"/>
      <c r="DT48" s="820"/>
      <c r="DU48" s="124"/>
      <c r="DV48" s="110"/>
      <c r="DX48" s="84"/>
      <c r="DY48" s="84"/>
      <c r="DZ48" s="105"/>
      <c r="EH48" s="543">
        <f t="shared" si="17"/>
        <v>0</v>
      </c>
      <c r="EI48" s="404">
        <f t="shared" si="18"/>
        <v>0</v>
      </c>
      <c r="EJ48" s="29" t="str">
        <f t="shared" si="19"/>
        <v xml:space="preserve"> </v>
      </c>
      <c r="EK48" s="50"/>
      <c r="EL48" s="29"/>
      <c r="EM48" s="50"/>
      <c r="EN48" s="50"/>
      <c r="EO48" s="50"/>
      <c r="EP48" s="29"/>
    </row>
    <row r="49" spans="1:146" ht="17.25" customHeight="1">
      <c r="A49" s="427">
        <v>46</v>
      </c>
      <c r="B49" s="869" t="s">
        <v>806</v>
      </c>
      <c r="C49" s="911" t="s">
        <v>19</v>
      </c>
      <c r="D49" s="404" t="str">
        <f>DK49</f>
        <v>Босенко В.С.</v>
      </c>
      <c r="E49" s="416"/>
      <c r="F49" s="417"/>
      <c r="G49" s="409" t="str">
        <f t="shared" si="105"/>
        <v>9.10.1</v>
      </c>
      <c r="H49" s="407" t="str">
        <f t="shared" si="108"/>
        <v>9.10.1</v>
      </c>
      <c r="I49" s="407" t="str">
        <f t="shared" si="106"/>
        <v>9.10.1</v>
      </c>
      <c r="J49" s="407" t="str">
        <f t="shared" si="83"/>
        <v>0.0.0</v>
      </c>
      <c r="K49" s="407" t="str">
        <f t="shared" si="84"/>
        <v>0.0.0</v>
      </c>
      <c r="L49" s="407" t="str">
        <f t="shared" si="85"/>
        <v>0.0.0</v>
      </c>
      <c r="M49" s="407" t="str">
        <f t="shared" si="86"/>
        <v>0.0.0</v>
      </c>
      <c r="N49" s="408" t="str">
        <f t="shared" si="109"/>
        <v>0.0.0</v>
      </c>
      <c r="O49" s="930">
        <v>18</v>
      </c>
      <c r="P49" s="417">
        <v>40998</v>
      </c>
      <c r="Q49" s="417"/>
      <c r="R49" s="417"/>
      <c r="S49" s="417"/>
      <c r="T49" s="417"/>
      <c r="U49" s="417"/>
      <c r="V49" s="714"/>
      <c r="W49" s="714"/>
      <c r="X49" s="417"/>
      <c r="Y49" s="417"/>
      <c r="Z49" s="714"/>
      <c r="AA49" s="714"/>
      <c r="AB49" s="417"/>
      <c r="AC49" s="417"/>
      <c r="AD49" s="714"/>
      <c r="AE49" s="714"/>
      <c r="AF49" s="417"/>
      <c r="AG49" s="417"/>
      <c r="AH49" s="714"/>
      <c r="AI49" s="714"/>
      <c r="AJ49" s="417"/>
      <c r="AK49" s="417"/>
      <c r="AL49" s="714"/>
      <c r="AM49" s="714"/>
      <c r="AN49" s="417"/>
      <c r="AO49" s="417"/>
      <c r="AP49" s="714"/>
      <c r="AQ49" s="714"/>
      <c r="AR49" s="417"/>
      <c r="AS49" s="417"/>
      <c r="AT49" s="714"/>
      <c r="AU49" s="714"/>
      <c r="AV49" s="417"/>
      <c r="AW49" s="417"/>
      <c r="AX49" s="716"/>
      <c r="AY49" s="716"/>
      <c r="AZ49" s="635"/>
      <c r="BA49" s="635"/>
      <c r="BB49" s="716"/>
      <c r="BC49" s="716"/>
      <c r="BD49" s="635"/>
      <c r="BE49" s="635"/>
      <c r="BF49" s="717"/>
      <c r="BG49" s="717"/>
      <c r="BH49" s="432">
        <f t="shared" si="1"/>
        <v>3541</v>
      </c>
      <c r="BI49" s="432">
        <f t="shared" si="88"/>
        <v>0</v>
      </c>
      <c r="BJ49" s="432">
        <f t="shared" si="89"/>
        <v>0</v>
      </c>
      <c r="BK49" s="432">
        <f t="shared" si="90"/>
        <v>0</v>
      </c>
      <c r="BL49" s="432">
        <f t="shared" si="91"/>
        <v>0</v>
      </c>
      <c r="BM49" s="436">
        <f t="shared" si="92"/>
        <v>0</v>
      </c>
      <c r="BN49" s="462">
        <v>0.65</v>
      </c>
      <c r="BO49" s="427">
        <f t="shared" si="3"/>
        <v>28</v>
      </c>
      <c r="BP49" s="725"/>
      <c r="BQ49" s="700"/>
      <c r="BR49" s="419"/>
      <c r="BS49" s="700"/>
      <c r="BT49" s="700"/>
      <c r="BU49" s="700"/>
      <c r="BV49" s="427">
        <f t="shared" si="93"/>
        <v>30</v>
      </c>
      <c r="BW49" s="427"/>
      <c r="BX49" s="427">
        <v>10</v>
      </c>
      <c r="BY49" s="419"/>
      <c r="BZ49" s="432"/>
      <c r="CA49" s="419"/>
      <c r="CB49" s="427"/>
      <c r="CC49" s="419"/>
      <c r="CD49" s="427"/>
      <c r="CE49" s="404">
        <f>IF(OR(C49=0,CD49="Д"),0,IF(AND(C49&gt;0,E49=0),VLOOKUP(C49,звания!A:B,2,FALSE)/((EOMONTH($G$3,0)+1)-$G$3)*BO49+VLOOKUP(C49,звания!A:B,2,FALSE)/((EOMONTH($G$3,0)+1)-$G$3)*BR49+VLOOKUP(C49,звания!A:B,2,FALSE)/((EOMONTH($G$3,0)+1)-$G$3)*BU49,IF(AND(C49&gt;0,E49&gt;0,F49&gt;=$G$3,BO49=(EOMONTH($G$3,0)+1)-$G$3),(VLOOKUP(E49,звания!A:B,2,FALSE)/(EOMONTH($G$3,0)-$G$3+1))*(F49-$G$3)+(VLOOKUP(C49,звания!A:B,2,FALSE)/(EOMONTH($G$3,0)-$G$3+1))*((EOMONTH($G$3,0)-$G$3+1)-(F49-$G$3)),IF(AND(C49&gt;0,E49&gt;0,F49&gt;$G$3,BO49&lt;(EOMONTH($G$3,0)+1)-$G$3,BO49&lt;&gt;0),VLOOKUP(E49,звания!A:B,2,FALSE)/((EOMONTH($G$3,0)+1)-$G$3)*((F49-$G$3)-(((EOMONTH($G$3,0)+1)-$G$3)-BO49-BU49-BR49))+VLOOKUP(C49,звания!A:B,2,FALSE)/((EOMONTH($G$3,0)+1)-$G$3)*(((EOMONTH($G$3,0)+1)-F49)),IF(F49&lt;$G$3,(VLOOKUP(C49,звания!A:B,2,FALSE)-VLOOKUP(E49,звания!A:B,2,FALSE))/((EOMONTH($BN$3,0)+1)-$BN$3)*(EOMONTH($BN$3,0)+1-F49)+VLOOKUP(C49,звания!A:B,2,FALSE)/((EOMONTH($G$3,0)+1)-$G$3)*BO49+VLOOKUP(C49,звания!A:B,2,FALSE)/((EOMONTH($G$3,0)+1)-$G$3)*BU49+VLOOKUP(C49,звания!A:B,2,FALSE)/((EOMONTH($G$3,0)+1)-$G$3)*BR49,0)))))</f>
        <v>1130</v>
      </c>
      <c r="CF49" s="404">
        <f>IF(OR(CD49="Д",C49=0),0,IF(B49="Виключений зі списків",IF(BS49=0,(VLOOKUP(O49,звания!$D$2:$E$62,2,FALSE))/(EOMONTH($B$3,0)+1-$B$3)*BO49+(VLOOKUP(BQ49,звания!$D$2:$E$62,2,FALSE))/(EOMONTH($B$3,0)+1-$B$3)*BR49,(((VLOOKUP(O49,звания!$D$2:$E$62,2,FALSE))/(EOMONTH($B$3,0)+1-$B$3))*BO49)+(VLOOKUP(BQ49,звания!$D$2:$E$62,2,FALSE))/(EOMONTH($B$3,0)+1-$B$3)*BR49+(VLOOKUP(BS49,звания!$D$2:$E$62,2,FALSE))/(EOMONTH($B$3,0)+1-$B$3)*BU49),IF(BS49=0,(VLOOKUP(O49,звания!$D$2:$E$62,2,FALSE))/(EOMONTH($G$3,0)+1-$G$3)*BO49+(VLOOKUP(BQ49,звания!$D$2:$E$62,2,FALSE))/(EOMONTH($G$3,0)+1-$G$3)*BR49,(((VLOOKUP(O49,звания!$D$2:$E$62,2,FALSE))/(EOMONTH($G$3,0)+1-$G$3))*BO49)+(VLOOKUP(BQ49,звания!$D$2:$E$62,2,FALSE))/(EOMONTH($G$3,0)+1-$G$3)*BR49+(VLOOKUP(BS49,звания!$D$2:$E$62,2,FALSE))/(EOMONTH($G$3,0)+1-$G$3)*BU49+IF(BT49=0,0,(VLOOKUP(BS49,звания!$D$2:$E$62,2,FALSE))/(EOMONTH($BN$3,0)+1-$BN$3)*BT49-(VLOOKUP(O49,звания!$D$2:$E$62,2,FALSE))/(EOMONTH($BN$3,0)+1-$BN$3)*BT49))))</f>
        <v>4230</v>
      </c>
      <c r="CG49" s="404">
        <f t="shared" si="94"/>
        <v>1608</v>
      </c>
      <c r="CH49" s="404">
        <f>IF(BW49=0,CF49*BX49%,IF(BW49&gt;0,((VLOOKUP(O49,звания!$D$2:$E$62,2,FALSE)/(EOMONTH($G$3,0)+1-$G$3)*BW49)*BX49%)))</f>
        <v>423</v>
      </c>
      <c r="CI49" s="404">
        <f>IF(BY49=0,CF49*BZ49%,IF(BY49&gt;0,(VLOOKUP(O49,звания!$D$2:$E$62,2,FALSE)/(EOMONTH($G$3,0)+1-$G$3)*BO49)*BZ49%)+(VLOOKUP(BS49,звания!$D$2:$E$62,2,FALSE)/(EOMONTH($G$3,0)+1-$G$3)*BU49)*BZ49%)</f>
        <v>0</v>
      </c>
      <c r="CJ49" s="404">
        <f>IF(CA49=0,CF49*CB49%,IF(CA49&gt;0,(VLOOKUP(O49,звания!$D$2:$E$62,2,FALSE)/(EOMONTH($G$3,0)+1-$G$3)*BO49)*CB49%)+(VLOOKUP(BS49,звания!$D$2:$E$62,2,FALSE)/(EOMONTH($G$3,0)+1-$G$3)*BU49)*CB49%)</f>
        <v>0</v>
      </c>
      <c r="CK49" s="404">
        <f>IF(CD49="Д",0,IF(CC49=0,CF49*CD49%,IF(CC49&gt;0,(VLOOKUP(O49,звания!$D$2:$E$62,2,FALSE)/(EOMONTH($G$3,0)+1-$G$3)*BO49)*CD49%)+(VLOOKUP(BS49,звания!$D$2:$E$62,2,FALSE)/(EOMONTH($G$3,0)+1-$G$3)*BU49)*CD49%))</f>
        <v>0</v>
      </c>
      <c r="CL49" s="404">
        <f>IF(BR49&gt;0,((VLOOKUP(C49,звания!$A$2:$B$62,2,FALSE)/(EOMONTH($G$3,0)+1-$G$3)*BO49+VLOOKUP(O49,звания!$D$2:$E$62,2,FALSE)/(EOMONTH($G$3,0)+1-$G$3)*BO49+(VLOOKUP(C49,звания!$A$2:$B$62,2,FALSE)/(EOMONTH($G$3,0)+1-$G$3)*BO49+VLOOKUP(O49,звания!$D$2:$E$62,2,FALSE)/(EOMONTH($G$3,0)+1-$G$3)*BO49)*BV49%)*BN49)+(VLOOKUP(C49,звания!$A$2:$B$62,2,FALSE)/(EOMONTH($G$3,0)+1-$G$3)*BU49+VLOOKUP(BS49,звания!$D$2:$E$62,2,FALSE)/(EOMONTH($G$3,0)+1-$G$3)*BU49+(VLOOKUP(C49,звания!$A$2:$B$62,2,FALSE)/(EOMONTH($G$3,0)+1-$G$3)*BU49+VLOOKUP(BS49,звания!$D$2:$E$62,2,FALSE)/(EOMONTH($G$3,0)+1-$G$3)*BU49)*BV49%)*BN49,(CE49+CF49+CG49)*BN49)</f>
        <v>4529.2</v>
      </c>
      <c r="CM49" s="404"/>
      <c r="CN49" s="404"/>
      <c r="CO49" s="432">
        <f t="shared" si="11"/>
        <v>3</v>
      </c>
      <c r="CP49" s="432"/>
      <c r="CQ49" s="637">
        <f>IF(CF49=0,0,IF((SUM(BH49:BM49)&gt;360),(VLOOKUP(O49,звания!$F$2:$G$62,2,FALSE))/100,VLOOKUP(O49,звания!$F$2:$H$62,3,FALSE)/100))</f>
        <v>2.11</v>
      </c>
      <c r="CR49" s="617">
        <f>IF(B49="Виключений зі списків",IF(AND(BU49=0,360-BH49&lt;0),(VLOOKUP(O49,звания!$D$2:$E$62,2,FALSE))/(EOMONTH($B$3,0)+1-$B$3)*BO49*CQ49,IF(AND(360-BH49&gt;=0,360-BH49&lt;(EOMONTH($B$3,0)+1-$B$3)),(CF49/(EOMONTH($B$3,0)-$B$3+1)*(360-BH49))*CQ49+(CF49/(EOMONTH($B$3,0)-$B$3+1)*((EOMONTH($B$3,0)-$B$3+1)-(360-BH49)))*VLOOKUP(O49,звания!$F$2:$H$62,2,FALSE)/100,((((VLOOKUP(O49,звания!$D$2:$E$62,2,FALSE))/(EOMONTH($B$3,0)+1-$B$3)*BO49*CQ49+(VLOOKUP(BS49,звания!$D$2:$E$62,2,FALSE))/(EOMONTH($B$3,0)+1-$B$3)*BU49*(VLOOKUP(BS49,звания!$F$2:$G$62,2,FALSE)*0.01)+(IF(BT49=0,0,(VLOOKUP(BS49,звания!$D$2:$E$62,2,FALSE)/(EOMONTH($G$3,0)+1-$G$3)*BT49*(VLOOKUP(BS49,звания!$F$2:$G$62,2,FALSE)))*0.01-(VLOOKUP(O49,звания!$D$2:$E$62,2,FALSE)/(EOMONTH($G$3,0)+1-$G$3)*BT49*(VLOOKUP(O49,звания!$F$2:$G$62,2,FALSE)))*0.01)))))/100*(100-CP49))),(IF(AND(BU49=0,360-BH49&lt;0,CP49=0),(VLOOKUP(O49,звания!$D$2:$E$62,2,FALSE))/(EOMONTH($G$3,0)+1-$G$3)*BO49*CQ49,IF(AND(360-BH49&gt;=0,360-BH49&lt;(EOMONTH($G$3,0)+1-$G$3)),(CF49/(EOMONTH($G$3,0)-$G$3+1)*(360-BH49))*CQ49+(CF49/(EOMONTH($G$3,0)-$G$3+1)*((EOMONTH($G$3,0)-$G$3+1)-(360-BH49)))*VLOOKUP(O49,звания!$F$2:$H$62,2,FALSE)/100,((((VLOOKUP(O49,звания!$D$2:$E$62,2,FALSE))/(EOMONTH($G$3,0)+1-$G$3)*BO49*CQ49+(VLOOKUP(BS49,звания!$D$2:$E$62,2,FALSE))/(EOMONTH($G$3,0)+1-$G$3)*BU49*(VLOOKUP(BS49,звания!$F$2:$G$62,2,FALSE)*0.01)))/100*(100-CP49)+(IF(BT49=0,0,(VLOOKUP(BS49,звания!$D$2:$E$62,2,FALSE)/(EOMONTH($BN$3,0)+1-$BN$3)*BT49*(VLOOKUP(BS49,звания!$F$2:$G$62,2,FALSE)))*0.01-(VLOOKUP(O49,звания!$D$2:$E$62,2,FALSE)/(EOMONTH($BN$3,0)+1-$BN$3)*BT49*(VLOOKUP(O49,звания!$F$2:$G$62,2,FALSE)))*0.01)))))))</f>
        <v>8925.2999999999993</v>
      </c>
      <c r="CS49" s="416">
        <f>SUM(CE49:CM49,CR49)</f>
        <v>20845.5</v>
      </c>
      <c r="CT49" s="403"/>
      <c r="CU49" s="403"/>
      <c r="CV49" s="404">
        <f t="shared" si="12"/>
        <v>672.35</v>
      </c>
      <c r="CW49" s="426">
        <f>CN49+SUM(CS49:CV49)</f>
        <v>21517.85</v>
      </c>
      <c r="CX49" s="404">
        <f t="shared" si="96"/>
        <v>3873.21</v>
      </c>
      <c r="CY49" s="1174">
        <v>5</v>
      </c>
      <c r="CZ49" s="404">
        <f t="shared" si="8"/>
        <v>265.13</v>
      </c>
      <c r="DA49" s="404"/>
      <c r="DB49" s="403"/>
      <c r="DC49" s="404"/>
      <c r="DD49" s="426">
        <f t="shared" si="57"/>
        <v>4138.34</v>
      </c>
      <c r="DE49" s="426">
        <f t="shared" si="13"/>
        <v>4586.01</v>
      </c>
      <c r="DF49" s="404">
        <f>CX49</f>
        <v>3873.21</v>
      </c>
      <c r="DG49" s="426">
        <f t="shared" si="58"/>
        <v>21252.720000000001</v>
      </c>
      <c r="DH49" s="426">
        <f t="shared" si="59"/>
        <v>0</v>
      </c>
      <c r="DI49" s="421"/>
      <c r="DJ49" s="422" t="str">
        <f t="shared" si="16"/>
        <v xml:space="preserve">30 від 01.03   </v>
      </c>
      <c r="DK49" s="113" t="s">
        <v>955</v>
      </c>
      <c r="DL49" s="28" t="s">
        <v>956</v>
      </c>
      <c r="DM49" s="28" t="s">
        <v>957</v>
      </c>
      <c r="DN49" s="28" t="s">
        <v>958</v>
      </c>
      <c r="DO49" s="900">
        <v>3403408037</v>
      </c>
      <c r="DP49" s="888"/>
      <c r="DQ49" s="817"/>
      <c r="DR49" s="818"/>
      <c r="DS49" s="819"/>
      <c r="DT49" s="820"/>
      <c r="DU49" s="124"/>
      <c r="DV49" s="110"/>
      <c r="DZ49" s="105"/>
      <c r="EG49" s="19"/>
      <c r="EH49" s="543">
        <f t="shared" si="17"/>
        <v>1</v>
      </c>
      <c r="EI49" s="404" t="str">
        <f t="shared" si="18"/>
        <v>л-т</v>
      </c>
      <c r="EJ49" s="29" t="str">
        <f t="shared" si="19"/>
        <v>Босенко В.С.</v>
      </c>
      <c r="EK49" s="50"/>
      <c r="EL49" s="29"/>
      <c r="EM49" s="50"/>
      <c r="EN49" s="50"/>
      <c r="EO49" s="50"/>
      <c r="EP49" s="29"/>
    </row>
    <row r="50" spans="1:146" ht="17.25" customHeight="1">
      <c r="A50" s="427">
        <v>47</v>
      </c>
      <c r="B50" s="869" t="s">
        <v>806</v>
      </c>
      <c r="C50" s="911" t="s">
        <v>19</v>
      </c>
      <c r="D50" s="404" t="str">
        <f>DK50</f>
        <v>Пульний В.В.</v>
      </c>
      <c r="E50" s="416"/>
      <c r="F50" s="417"/>
      <c r="G50" s="409" t="str">
        <f>IF(P50&gt;$G$3,0,CONCATENATE((INT((BH50)/360)+INT((BI50)/360)+INT((BJ50)/360)+INT((BK50)/360)+INT((BL50)/360)+INT((BM50)/360))+INT((INT(MOD((BH50),360)/30)+INT(MOD((BI50),360)/30)+INT(MOD((BJ50),360)/30)+INT(MOD((BK50),360)/30)+INT(MOD((BL50),360)/30)+INT(MOD((BM50),360)/30)+INT((MOD(MOD((BH50),360),30)+MOD(MOD((BI50),360),30)+MOD(MOD((BJ50),360),30)+MOD(MOD((BK50),360),30)+MOD(MOD((BL50),360),30)+MOD(MOD((BM50),360),30))/30))/12),".",MOD(INT(MOD((BH50),360)/30)+INT(MOD((BI50),360)/30)+INT(MOD((BJ50),360)/30)+INT(MOD((BK50),360)/30)+INT(MOD((BL50),360)/30)+INT(MOD((BM50),360)/30)+INT((MOD(MOD((BH50),360),30)+MOD(MOD((BI50),360),30)+MOD(MOD((BJ50),360),30)+MOD(MOD((BK50),360),30)+MOD(MOD((BL50),360),30)+MOD(MOD((BM50),360),30))/30),12),".",INT(MOD(MOD(MOD((BH50),360),30)+MOD(MOD((BI50),360),30)+MOD(MOD((BJ50),360),30)+MOD(MOD((BK50),360),30)+MOD(MOD((BL50),360),30)+MOD(MOD((BM50),360),30),30))))</f>
        <v>6.6.2</v>
      </c>
      <c r="H50" s="407" t="str">
        <f>CONCATENATE(INT((BH50)/360),".",INT(MOD((BH50),360)/30),".",MOD(MOD((BH50),360),30))</f>
        <v>6.6.2</v>
      </c>
      <c r="I50" s="407" t="str">
        <f>IF(P50&gt;$G$3,0,CONCATENATE((INT((BH50)/360)+INT((BM50)/360))+INT((INT(MOD((BH50),360)/30)+INT(MOD((BM50),360)/30)+INT((MOD(MOD((BH50),360),30)+MOD(MOD((BM50),360),30))/30))/12),".",MOD(INT(MOD((BH50),360)/30)+INT(MOD((BM50),360)/30)+INT((MOD(MOD((BH50),360),30)+MOD(MOD((BM50),360),30))/30),12),".",INT(MOD(MOD(MOD((BH50),360),30)+MOD(MOD((BM50),360),30),30))))</f>
        <v>6.6.2</v>
      </c>
      <c r="J50" s="407" t="str">
        <f t="shared" si="83"/>
        <v>0.0.0</v>
      </c>
      <c r="K50" s="407" t="str">
        <f t="shared" si="84"/>
        <v>0.0.0</v>
      </c>
      <c r="L50" s="407" t="str">
        <f t="shared" si="85"/>
        <v>0.0.0</v>
      </c>
      <c r="M50" s="407" t="str">
        <f t="shared" si="86"/>
        <v>0.0.0</v>
      </c>
      <c r="N50" s="408" t="str">
        <f>CONCATENATE(IF(INT(INT(DAYS360(BF50,BG50,1)/30)/24)&gt;=2,2,INT(INT(DAYS360(BF50,BG50,1)/30)/24)),".",IF(AND(INT(INT(DAYS360(BF50,BG50,1)/30)/24)&gt;=2,MOD(INT(BM50/30),12)&gt;=6),6,IF(ISODD(MOD(INT(DAYS360(BF50,BG50,1)/30),12)),MOD(INT(DAYS360(BF50,BG50,1)/60),12),MOD(INT(BM50/30),12))),".",IF(AND(INT(INT(DAYS360(BF50,BG50,1)/30)/24)&gt;=2,MOD(INT(BM50/30),12)&gt;=6),0,IF(ISODD(MOD(INT(DAYS360(BF50,BG50,1)/30),12)),INT((MOD(DAYS360(BF50,BG50,1),30)/2+15)),INT(MOD(DAYS360(BF50,BG50,1),30)/2))))</f>
        <v>0.0.0</v>
      </c>
      <c r="O50" s="930">
        <v>18</v>
      </c>
      <c r="P50" s="417">
        <v>42214</v>
      </c>
      <c r="Q50" s="417"/>
      <c r="R50" s="417"/>
      <c r="S50" s="417"/>
      <c r="T50" s="417"/>
      <c r="U50" s="417"/>
      <c r="V50" s="714"/>
      <c r="W50" s="714"/>
      <c r="X50" s="417"/>
      <c r="Y50" s="417"/>
      <c r="Z50" s="714"/>
      <c r="AA50" s="714"/>
      <c r="AB50" s="417"/>
      <c r="AC50" s="417"/>
      <c r="AD50" s="714"/>
      <c r="AE50" s="714"/>
      <c r="AF50" s="417"/>
      <c r="AG50" s="417"/>
      <c r="AH50" s="714"/>
      <c r="AI50" s="714"/>
      <c r="AJ50" s="417"/>
      <c r="AK50" s="417"/>
      <c r="AL50" s="714"/>
      <c r="AM50" s="714"/>
      <c r="AN50" s="417"/>
      <c r="AO50" s="417"/>
      <c r="AP50" s="714"/>
      <c r="AQ50" s="714"/>
      <c r="AR50" s="417"/>
      <c r="AS50" s="417"/>
      <c r="AT50" s="714"/>
      <c r="AU50" s="714"/>
      <c r="AV50" s="417"/>
      <c r="AW50" s="417"/>
      <c r="AX50" s="716"/>
      <c r="AY50" s="716"/>
      <c r="AZ50" s="635"/>
      <c r="BA50" s="635"/>
      <c r="BB50" s="716"/>
      <c r="BC50" s="716"/>
      <c r="BD50" s="635"/>
      <c r="BE50" s="635"/>
      <c r="BF50" s="717"/>
      <c r="BG50" s="717"/>
      <c r="BH50" s="432">
        <f>IF(OR(P50=0,P50&gt;$G$3),0,IF(B50="Виключений зі списків",DAYS360(P50,IF(Q50=0,$B$3,Q50),1)+(DAYS360(R50,IF(AND(S50=0,Q50&gt;1,R50&gt;1),$B$3,S50),1)+(DAYS360(T50,IF(AND(U50=0,T50&gt;1,Q50&gt;1),$B$3,U50),1))),DAYS360(P50,IF(Q50=0,$G$3,Q50),1)+(DAYS360(R50,IF(AND(S50=0,Q50&gt;1,R50&gt;1),$G$3,S50),1)+(DAYS360(T50,IF(AND(U50=0,T50&gt;1,Q50&gt;1),$G$3,U50),1)))))</f>
        <v>2342</v>
      </c>
      <c r="BI50" s="432">
        <f>(IF(OR(W50&gt;$G$3,W50=0),IF(OR(V50=0,V50&gt;$G$3),0,DAYS360(V50,$G$3,1)),(DAYS360(V50,W50,1)))+IF(OR(Y50&gt;$G$3,Y50=0),IF(OR(X50=0,X50&gt;$G$3),0,DAYS360(X50,$G$3,1)),(DAYS360(X50,Y50,1)))+IF(OR(AA50&gt;$G$3,AA50=0),IF(OR(Z50=0,Z50&gt;$G$3),0,DAYS360(Z50,$G$3,1)),(DAYS360(Z50,AA50,1)))+IF(OR(AC50&gt;$G$3,AC50=0),IF(OR(AB50=0,AB50&gt;$G$3),0,DAYS360(AB50,$G$3,1)),(DAYS360(AB50,AC50,1)))+IF(OR(AE50&gt;$G$3,AE50=0),IF(OR(AD50=0,AD50&gt;$G$3),0,DAYS360(AD50,$G$3,1)),(DAYS360(AD50,AE50,1)))+IF(OR(AG50&gt;$G$3,AG50=0),IF(OR(AF50=0,AF50&gt;$G$3),0,DAYS360(AF50,$G$3,1)),(DAYS360(AF50,AG50,1)))+IF(OR(AI50&gt;$G$3,AI50=0),IF(OR(AH50=0,AH50&gt;$G$3),0,DAYS360(AH50,$G$3,1)),(DAYS360(AH50,AI50,1)))+IF(OR(AK50&gt;$G$3,AK50=0),IF(OR(AJ50=0,AJ50&gt;$G$3),0,DAYS360(AJ50,$G$3,1)),(DAYS360(AJ50,AK50,1)))+IF(OR(AM50&gt;$G$3,AM50=0),IF(OR(AL50=0,AL50&gt;$G$3),0,DAYS360(AL50,$G$3,1)),(DAYS360(AL50,AM50,1)))+IF(OR(AO50&gt;$G$3,AO50=0),IF(OR(AN50=0,AN50&gt;$G$3),0,DAYS360(AN50,$G$3,1)),(DAYS360(AN50,AO50,1)))+IF(OR(AQ50&gt;$G$3,AQ50=0),IF(OR(AP50=0,AP50&gt;$G$3),0,DAYS360(AP50,$G$3,1)),(DAYS360(AP50,AQ50,1)))+IF(OR(AS50&gt;$G$3,AS50=0),IF(OR(AR50=0,AR50&gt;$G$3),0,DAYS360(AR50,$G$3,1)),(DAYS360(AR50,AS50,1)))+IF(OR(AU50&gt;$G$3,AU50=0),IF(OR(AT50=0,AT50&gt;$G$3),0,DAYS360(AT50,$G$3,1)),(DAYS360(AT50,AU50,1)))+IF(OR(AW50&gt;$G$3,AW50=0),IF(OR(AV50=0,AV50&gt;$G$3),0,DAYS360(AV50,$G$3,1)),(DAYS360(AV50,AW50,1))))*2</f>
        <v>0</v>
      </c>
      <c r="BJ50" s="432">
        <f>(IF(OR(AY50&gt;$G$3,AY50=0),IF(OR(AX50=0,AX50&gt;$G$3),0,DAYS360(AX50,$G$3,1)),(DAYS360(AX50,AY50,1)))+IF(OR(BA50&gt;$G$3,BA50=0),IF(OR(AZ50=0,AZ50&gt;$G$3),0,DAYS360(AZ50,$G$3,1)),(DAYS360(AZ50,BA50,1))))/2</f>
        <v>0</v>
      </c>
      <c r="BK50" s="432">
        <f>(IF(OR(BC50&gt;$G$3,BC50=0),IF(OR(BB50=0,BB50&gt;$G$3),0,DAYS360(BB50,$G$3,1)),(DAYS360(BB50,BC50,1))))</f>
        <v>0</v>
      </c>
      <c r="BL50" s="432">
        <f>(IF(OR(BE50&gt;$G$3,BE50=0),IF(OR(BD50=0,BD50&gt;$G$3),0,DAYS360(BD50,$G$3,1)),(DAYS360(BD50,BE50,1))))/3</f>
        <v>0</v>
      </c>
      <c r="BM50" s="436">
        <f>IF(DAYS360(BF50,BG50)&gt;=1800,1800/2,(DAYS360(BF50,BG50,1))/2)</f>
        <v>0</v>
      </c>
      <c r="BN50" s="462">
        <v>0.65</v>
      </c>
      <c r="BO50" s="427">
        <f>IF(CD50="Д",0,IF(B50="Виключений зі списків",BP50-$B$3+1,IF(AND(BR50=0,BU50=0,O50&lt;&gt;0,BP50=0),EOMONTH($G$3,0)+1-$G$3,IF(AND(BR50=0,BU50=0,O50&lt;&gt;0,BP50&gt;0),EOMONTH($G$3,0)+1-BP50,IF(AND(BR50=0,BU50&gt;0,BP50&gt;$G$3),(EOMONTH($G$3,0)+1-$G$3)-BU50-(BP50-$G$3),IF(AND(BR50&gt;0,O50&lt;&gt;0,BP50&gt;$G$3),(EOMONTH($G$3,0)+1-$G$3)-BU50-BR50-(BP50-$G$3),IF(AND(BR50&gt;0,O50&lt;&gt;0,OR(BP50=0,BP50=$G$3)),(EOMONTH($G$3,0)+1-$G$3)-BU50-BR50,IF(AND(O50=0,BR50&gt;0),BR50+BU50,IF(AND(BU50&gt;0,BR50=0,BP50=0),(EOMONTH($G$3,0)+1-$G$3)-BU50,0)))))))))</f>
        <v>28</v>
      </c>
      <c r="BP50" s="725"/>
      <c r="BQ50" s="700"/>
      <c r="BR50" s="419"/>
      <c r="BS50" s="700"/>
      <c r="BT50" s="700"/>
      <c r="BU50" s="700"/>
      <c r="BV50" s="427">
        <f>IF((BH50+BI50+BJ50+BK50+BL50+BM50)&lt;360,0,IF(AND((BH50+BI50+BJ50+BK50+BL50+BM50)&gt;=360,(BH50+BI50+BJ50+BK50+BL50+BM50)&lt;1800),25,IF(AND((BH50+BI50+BJ50+BK50+BL50+BM50)&gt;=1800,(BH50+BI50+BJ50+BK50+BL50+BM50)&lt;3600),30,IF(AND((BH50+BI50+BJ50+BK50+BL50+BM50)&gt;=3600,(BH50+BI50+BJ50+BK50+BL50+BM50)&lt;5400),35,IF(AND((BH50+BI50+BJ50+BK50+BL50+BM50)&gt;=5400,(BH50+BI50+BJ50+BK50+BL50+BM50)&lt;7200),40,IF(AND((BH50+BI50+BJ50+BK50+BL50+BM50)&gt;=7200,(BH50+BI50+BJ50+BK50+BL50+BM50)&lt;9000),45,IF((BH50+BI50+BJ50+BK50+BL50+BM50)&gt;=9000,50,"ПРОВЕРЬ")))))))</f>
        <v>30</v>
      </c>
      <c r="BW50" s="427"/>
      <c r="BX50" s="432">
        <v>10</v>
      </c>
      <c r="BY50" s="700"/>
      <c r="BZ50" s="432"/>
      <c r="CA50" s="700"/>
      <c r="CB50" s="432"/>
      <c r="CC50" s="700"/>
      <c r="CD50" s="427"/>
      <c r="CE50" s="404">
        <f>IF(OR(C50=0,CD50="Д"),0,IF(AND(C50&gt;0,E50=0),VLOOKUP(C50,звания!A:B,2,FALSE)/((EOMONTH($G$3,0)+1)-$G$3)*BO50+VLOOKUP(C50,звания!A:B,2,FALSE)/((EOMONTH($G$3,0)+1)-$G$3)*BR50+VLOOKUP(C50,звания!A:B,2,FALSE)/((EOMONTH($G$3,0)+1)-$G$3)*BU50,IF(AND(C50&gt;0,E50&gt;0,F50&gt;=$G$3,BO50=(EOMONTH($G$3,0)+1)-$G$3),(VLOOKUP(E50,звания!A:B,2,FALSE)/(EOMONTH($G$3,0)-$G$3+1))*(F50-$G$3)+(VLOOKUP(C50,звания!A:B,2,FALSE)/(EOMONTH($G$3,0)-$G$3+1))*((EOMONTH($G$3,0)-$G$3+1)-(F50-$G$3)),IF(AND(C50&gt;0,E50&gt;0,F50&gt;$G$3,BO50&lt;(EOMONTH($G$3,0)+1)-$G$3,BO50&lt;&gt;0),VLOOKUP(E50,звания!A:B,2,FALSE)/((EOMONTH($G$3,0)+1)-$G$3)*((F50-$G$3)-(((EOMONTH($G$3,0)+1)-$G$3)-BO50-BU50-BR50))+VLOOKUP(C50,звания!A:B,2,FALSE)/((EOMONTH($G$3,0)+1)-$G$3)*(((EOMONTH($G$3,0)+1)-F50)),IF(F50&lt;$G$3,(VLOOKUP(C50,звания!A:B,2,FALSE)-VLOOKUP(E50,звания!A:B,2,FALSE))/((EOMONTH($BN$3,0)+1)-$BN$3)*(EOMONTH($BN$3,0)+1-F50)+VLOOKUP(C50,звания!A:B,2,FALSE)/((EOMONTH($G$3,0)+1)-$G$3)*BO50+VLOOKUP(C50,звания!A:B,2,FALSE)/((EOMONTH($G$3,0)+1)-$G$3)*BU50+VLOOKUP(C50,звания!A:B,2,FALSE)/((EOMONTH($G$3,0)+1)-$G$3)*BR50,0)))))</f>
        <v>1130</v>
      </c>
      <c r="CF50" s="404">
        <f>IF(OR(CD50="Д",C50=0),0,IF(B50="Виключений зі списків",IF(BS50=0,(VLOOKUP(O50,звания!$D$2:$E$62,2,FALSE))/(EOMONTH($B$3,0)+1-$B$3)*BO50+(VLOOKUP(BQ50,звания!$D$2:$E$62,2,FALSE))/(EOMONTH($B$3,0)+1-$B$3)*BR50,(((VLOOKUP(O50,звания!$D$2:$E$62,2,FALSE))/(EOMONTH($B$3,0)+1-$B$3))*BO50)+(VLOOKUP(BQ50,звания!$D$2:$E$62,2,FALSE))/(EOMONTH($B$3,0)+1-$B$3)*BR50+(VLOOKUP(BS50,звания!$D$2:$E$62,2,FALSE))/(EOMONTH($B$3,0)+1-$B$3)*BU50),IF(BS50=0,(VLOOKUP(O50,звания!$D$2:$E$62,2,FALSE))/(EOMONTH($G$3,0)+1-$G$3)*BO50+(VLOOKUP(BQ50,звания!$D$2:$E$62,2,FALSE))/(EOMONTH($G$3,0)+1-$G$3)*BR50,(((VLOOKUP(O50,звания!$D$2:$E$62,2,FALSE))/(EOMONTH($G$3,0)+1-$G$3))*BO50)+(VLOOKUP(BQ50,звания!$D$2:$E$62,2,FALSE))/(EOMONTH($G$3,0)+1-$G$3)*BR50+(VLOOKUP(BS50,звания!$D$2:$E$62,2,FALSE))/(EOMONTH($G$3,0)+1-$G$3)*BU50+IF(BT50=0,0,(VLOOKUP(BS50,звания!$D$2:$E$62,2,FALSE))/(EOMONTH($BN$3,0)+1-$BN$3)*BT50-(VLOOKUP(O50,звания!$D$2:$E$62,2,FALSE))/(EOMONTH($BN$3,0)+1-$BN$3)*BT50))))</f>
        <v>4230</v>
      </c>
      <c r="CG50" s="404">
        <f>IF(AND(SUM(BH50:BM50)&lt;360,((EOMONTH($G$3,0)-$G$3+1+(SUM(BH50:BM50)))&gt;0),SUM(BH50:BM50)+EOMONTH($G$3,0)-$G$3+1&lt;360),(CE50+CF50)*BV50%,IF(SUM(BH50:BM50)+EOMONTH($G$3,0)-$G$3+1&lt;=1800,((CE50+CF50)/(EOMONTH($G$3,0)-$G$3+1))*(360-SUM(BH50:BM50))*BV50%+(((CE50+CF50)/(EOMONTH($G$3,0)-$G$3+1))*((EOMONTH($G$3,0)-$G$3+1)-(360-SUM(BH50:BM50))))*25%,IF(AND(SUM(BH50:BM50)&lt;1800,((EOMONTH($G$3,0)-$G$3+1+SUM(BH50:BM50))&gt;=360),SUM(BH50:BM50)+EOMONTH($G$3,0)-$G$3+1&lt;1800),(CE50+CF50)*BV50%,IF(SUM(BH50:BM50)+EOMONTH($G$3,0)-$G$3+1&lt;=3600,((CE50+CF50)/(EOMONTH($G$3,0)-$G$3+1))*(1800-SUM(BH50:BM50))*BV50%+(((CE50+CF50)/(EOMONTH($G$3,0)-$G$3+1))*((EOMONTH($G$3,0)-$G$3+1)-(1800-SUM(BH50:BM50)))*30%),IF(AND(SUM(BH50:BM50)&lt;3600,((EOMONTH($G$3,0)-$G$3+1+SUM(BH50:BM50))&gt;=1800),SUM(BH50:BM50)+EOMONTH($G$3,0)-$G$3+1&lt;3600),(CE50+CF50)*BV50%,IF(SUM(BH50:BM50)+EOMONTH($G$3,0)-$G$3+1&lt;=5400,((CE50+CF50)/(EOMONTH($G$3,0)-$G$3+1))*(3600-SUM(BH50:BM50))*BV50%+(((CE50+CF50)/(EOMONTH($G$3,0)-$G$3+1))*((EOMONTH($G$3,0)-$G$3+1)-(3600-SUM(BH50:BM50))))*35%,IF(AND(SUM(BH50:BM50)&lt;5400,((EOMONTH($G$3,0)-$G$3+1+SUM(BH50:BM50))&gt;=3600),SUM(BH50:BM50)+EOMONTH($G$3,0)-$G$3+1&lt;5400),(CE50+CF50)*BV50%,IF(SUM(BH50:BM50)+EOMONTH($G$3,0)-$G$3+1&lt;=7200,((CE50+CF50)/(EOMONTH($G$3,0)-$G$3+1))*(5400-SUM(BH50:BM50))*BV50%+(((CE50+CF50)/(EOMONTH($G$3,0)-$G$3+1))*((EOMONTH($G$3,0)-$G$3+1)-(5400-SUM(BH50:BM50))))*40%,IF(AND(SUM(BH50:BM50)&lt;7200,((EOMONTH($G$3,0)-$G$3+1+SUM(BH50:BM50))&gt;=5400),SUM(BH50:BM50)+EOMONTH($G$3,0)-$G$3+1&lt;7200),(CE50+CF50)*BV50%,IF(SUM(BH50:BM50)+EOMONTH($G$3,0)-$G$3+1&lt;=9000,((CE50+CF50)/(EOMONTH($G$3,0)-$G$3+1))*(7200-SUM(BH50:BM50))*BV50%+(((CE50+CF50)/(EOMONTH($G$3,0)-$G$3+1))*((EOMONTH($G$3,0)-$G$3+1)-(7200-SUM(BH50:BM50))))*45%,IF(SUM(BH50:BM50)+EOMONTH($G$3,0)-$G$3+1&gt;=9000,((CE50+CF50)/(EOMONTH($G$3,0)-$G$3+1))*(9000-SUM(BH50:BM50))*BV50%+(((CE50+CF50)/(EOMONTH($G$3,0)-$G$3+1))*((EOMONTH($G$3,0)-$G$3+1)-(9000-SUM(BH50:BM50))))*50%,0)))))))))))</f>
        <v>1608</v>
      </c>
      <c r="CH50" s="404">
        <f>IF(BW50=0,CF50*BX50%,IF(BW50&gt;0,((VLOOKUP(O50,звания!$D$2:$E$62,2,FALSE)/(EOMONTH($G$3,0)+1-$G$3)*BW50)*BX50%)))</f>
        <v>423</v>
      </c>
      <c r="CI50" s="404">
        <f>IF(BY50=0,CF50*BZ50%,IF(BY50&gt;0,(VLOOKUP(O50,звания!$D$2:$E$62,2,FALSE)/(EOMONTH($G$3,0)+1-$G$3)*BO50)*BZ50%)+(VLOOKUP(BS50,звания!$D$2:$E$62,2,FALSE)/(EOMONTH($G$3,0)+1-$G$3)*BU50)*BZ50%)</f>
        <v>0</v>
      </c>
      <c r="CJ50" s="404">
        <f>IF(CA50=0,CF50*CB50%,IF(CA50&gt;0,(VLOOKUP(O50,звания!$D$2:$E$62,2,FALSE)/(EOMONTH($G$3,0)+1-$G$3)*BO50)*CB50%)+(VLOOKUP(BS50,звания!$D$2:$E$62,2,FALSE)/(EOMONTH($G$3,0)+1-$G$3)*BU50)*CB50%)</f>
        <v>0</v>
      </c>
      <c r="CK50" s="404">
        <f>IF(CD50="Д",0,IF(CC50=0,CF50*CD50%,IF(CC50&gt;0,(VLOOKUP(O50,звания!$D$2:$E$62,2,FALSE)/(EOMONTH($G$3,0)+1-$G$3)*BO50)*CD50%)+(VLOOKUP(BS50,звания!$D$2:$E$62,2,FALSE)/(EOMONTH($G$3,0)+1-$G$3)*BU50)*CD50%))</f>
        <v>0</v>
      </c>
      <c r="CL50" s="404">
        <f>IF(BR50&gt;0,((VLOOKUP(C50,звания!$A$2:$B$62,2,FALSE)/(EOMONTH($G$3,0)+1-$G$3)*BO50+VLOOKUP(O50,звания!$D$2:$E$62,2,FALSE)/(EOMONTH($G$3,0)+1-$G$3)*BO50+(VLOOKUP(C50,звания!$A$2:$B$62,2,FALSE)/(EOMONTH($G$3,0)+1-$G$3)*BO50+VLOOKUP(O50,звания!$D$2:$E$62,2,FALSE)/(EOMONTH($G$3,0)+1-$G$3)*BO50)*BV50%)*BN50)+(VLOOKUP(C50,звания!$A$2:$B$62,2,FALSE)/(EOMONTH($G$3,0)+1-$G$3)*BU50+VLOOKUP(BS50,звания!$D$2:$E$62,2,FALSE)/(EOMONTH($G$3,0)+1-$G$3)*BU50+(VLOOKUP(C50,звания!$A$2:$B$62,2,FALSE)/(EOMONTH($G$3,0)+1-$G$3)*BU50+VLOOKUP(BS50,звания!$D$2:$E$62,2,FALSE)/(EOMONTH($G$3,0)+1-$G$3)*BU50)*BV50%)*BN50,(CE50+CF50+CG50)*BN50)</f>
        <v>4529.2</v>
      </c>
      <c r="CM50" s="404"/>
      <c r="CN50" s="404"/>
      <c r="CO50" s="432">
        <f>IF(CE50=0,0,IF(OR(C50="адмірал",C50="віце-адмірал",C50="комондор",C50="контр-адмірал"),1,IF(OR(C50="кап. 1р.",C50="п-к м/сл",C50="п-к",C50="п-к юст.",C50="кап. 2р.",C50="п/п-к м/сл",C50="п/п-к",C50="п/п-к юст.",C50="кап. 3р.",C50="м-р м/сл",C50="м-р",C50="м-р юст."),2,IF(OR(C50="к-н/л-т",C50="к-н м/сл",C50="к-н",C50="к-н юст.",C50="ст.л-т",C50="ст.л-т м/сл",C50="ст.л-т юст.",C50="л-т",C50="л-т м/сл",C50="л-т юст.",C50="мол. л-т ",C50="мол. л-т м/сл",C50="мол. л-т юст."),3,IF(OR(D50=0,CD50="Д"),0,4)))))</f>
        <v>3</v>
      </c>
      <c r="CP50" s="432"/>
      <c r="CQ50" s="637">
        <f>IF(CF50=0,0,IF((SUM(BH50:BM50)&gt;360),(VLOOKUP(O50,звания!$F$2:$G$62,2,FALSE))/100,VLOOKUP(O50,звания!$F$2:$H$62,3,FALSE)/100))</f>
        <v>2.11</v>
      </c>
      <c r="CR50" s="617">
        <f>IF(B50="Виключений зі списків",IF(AND(BU50=0,360-BH50&lt;0),(VLOOKUP(O50,звания!$D$2:$E$62,2,FALSE))/(EOMONTH($B$3,0)+1-$B$3)*BO50*CQ50,IF(AND(360-BH50&gt;=0,360-BH50&lt;(EOMONTH($B$3,0)+1-$B$3)),(CF50/(EOMONTH($B$3,0)-$B$3+1)*(360-BH50))*CQ50+(CF50/(EOMONTH($B$3,0)-$B$3+1)*((EOMONTH($B$3,0)-$B$3+1)-(360-BH50)))*VLOOKUP(O50,звания!$F$2:$H$62,2,FALSE)/100,((((VLOOKUP(O50,звания!$D$2:$E$62,2,FALSE))/(EOMONTH($B$3,0)+1-$B$3)*BO50*CQ50+(VLOOKUP(BS50,звания!$D$2:$E$62,2,FALSE))/(EOMONTH($B$3,0)+1-$B$3)*BU50*(VLOOKUP(BS50,звания!$F$2:$G$62,2,FALSE)*0.01)+(IF(BT50=0,0,(VLOOKUP(BS50,звания!$D$2:$E$62,2,FALSE)/(EOMONTH($G$3,0)+1-$G$3)*BT50*(VLOOKUP(BS50,звания!$F$2:$G$62,2,FALSE)))*0.01-(VLOOKUP(O50,звания!$D$2:$E$62,2,FALSE)/(EOMONTH($G$3,0)+1-$G$3)*BT50*(VLOOKUP(O50,звания!$F$2:$G$62,2,FALSE)))*0.01)))))/100*(100-CP50))),(IF(AND(BU50=0,360-BH50&lt;0,CP50=0),(VLOOKUP(O50,звания!$D$2:$E$62,2,FALSE))/(EOMONTH($G$3,0)+1-$G$3)*BO50*CQ50,IF(AND(360-BH50&gt;=0,360-BH50&lt;(EOMONTH($G$3,0)+1-$G$3)),(CF50/(EOMONTH($G$3,0)-$G$3+1)*(360-BH50))*CQ50+(CF50/(EOMONTH($G$3,0)-$G$3+1)*((EOMONTH($G$3,0)-$G$3+1)-(360-BH50)))*VLOOKUP(O50,звания!$F$2:$H$62,2,FALSE)/100,((((VLOOKUP(O50,звания!$D$2:$E$62,2,FALSE))/(EOMONTH($G$3,0)+1-$G$3)*BO50*CQ50+(VLOOKUP(BS50,звания!$D$2:$E$62,2,FALSE))/(EOMONTH($G$3,0)+1-$G$3)*BU50*(VLOOKUP(BS50,звания!$F$2:$G$62,2,FALSE)*0.01)))/100*(100-CP50)+(IF(BT50=0,0,(VLOOKUP(BS50,звания!$D$2:$E$62,2,FALSE)/(EOMONTH($BN$3,0)+1-$BN$3)*BT50*(VLOOKUP(BS50,звания!$F$2:$G$62,2,FALSE)))*0.01-(VLOOKUP(O50,звания!$D$2:$E$62,2,FALSE)/(EOMONTH($BN$3,0)+1-$BN$3)*BT50*(VLOOKUP(O50,звания!$F$2:$G$62,2,FALSE)))*0.01)))))))</f>
        <v>8925.2999999999993</v>
      </c>
      <c r="CS50" s="416">
        <f>SUM(CE50:CM50,CR50)</f>
        <v>20845.5</v>
      </c>
      <c r="CT50" s="403"/>
      <c r="CU50" s="403"/>
      <c r="CV50" s="404">
        <f>IF(B50="Виключений зі списків",((($CT$3/((EOMONTH($B$3,0)+1)-$B$3))*BO50)),IF(AND(BP50=0,CE50&gt;0),$CV$3,IF(CE50=0,0,($CV$3/((EOMONTH($G$3,0)+1)-$G$3))*BO50)))</f>
        <v>672.35</v>
      </c>
      <c r="CW50" s="426">
        <f>CN50+SUM(CS50:CV50)</f>
        <v>21517.85</v>
      </c>
      <c r="CX50" s="404">
        <f>IF(CU50=0,CW50*0.18,(CW50-CU50)*0.18)</f>
        <v>3873.21</v>
      </c>
      <c r="CY50" s="1174">
        <v>5</v>
      </c>
      <c r="CZ50" s="404">
        <f t="shared" si="8"/>
        <v>265.13</v>
      </c>
      <c r="DA50" s="404"/>
      <c r="DB50" s="403"/>
      <c r="DC50" s="404"/>
      <c r="DD50" s="426">
        <f>CX50+CZ50+DA50+DB50+DC50</f>
        <v>4138.34</v>
      </c>
      <c r="DE50" s="426">
        <f>(CW50-CV50)*22%</f>
        <v>4586.01</v>
      </c>
      <c r="DF50" s="404">
        <f>CX50</f>
        <v>3873.21</v>
      </c>
      <c r="DG50" s="426">
        <f t="shared" si="58"/>
        <v>21252.720000000001</v>
      </c>
      <c r="DH50" s="426">
        <f t="shared" si="59"/>
        <v>0</v>
      </c>
      <c r="DI50" s="421"/>
      <c r="DJ50" s="422" t="str">
        <f>IF(DG50&gt;0,$DL$2," ")&amp;"  "&amp;IF(DH50&gt;0,$DM$2," ")</f>
        <v xml:space="preserve">30 від 01.03   </v>
      </c>
      <c r="DK50" s="113" t="s">
        <v>959</v>
      </c>
      <c r="DL50" s="28" t="s">
        <v>960</v>
      </c>
      <c r="DM50" s="28" t="s">
        <v>941</v>
      </c>
      <c r="DN50" s="28" t="s">
        <v>889</v>
      </c>
      <c r="DO50" s="900">
        <v>3574004934</v>
      </c>
      <c r="DP50" s="888"/>
      <c r="DQ50" s="817"/>
      <c r="DR50" s="818"/>
      <c r="DS50" s="819"/>
      <c r="DT50" s="820"/>
      <c r="DU50" s="124"/>
      <c r="DV50" s="122"/>
      <c r="DX50" s="84"/>
      <c r="DY50" s="84"/>
      <c r="DZ50" s="105"/>
      <c r="EH50" s="543">
        <f t="shared" si="17"/>
        <v>1</v>
      </c>
      <c r="EI50" s="404" t="str">
        <f t="shared" si="18"/>
        <v>л-т</v>
      </c>
      <c r="EJ50" s="29" t="str">
        <f t="shared" si="19"/>
        <v>Пульний В.В.</v>
      </c>
      <c r="EK50" s="50"/>
      <c r="EL50" s="29"/>
      <c r="EM50" s="50"/>
      <c r="EN50" s="50"/>
      <c r="EO50" s="50"/>
      <c r="EP50" s="29"/>
    </row>
    <row r="51" spans="1:146" ht="17.25" customHeight="1">
      <c r="A51" s="427">
        <v>48</v>
      </c>
      <c r="B51" s="869" t="s">
        <v>807</v>
      </c>
      <c r="C51" s="911" t="s">
        <v>19</v>
      </c>
      <c r="D51" s="404" t="str">
        <f>DK51</f>
        <v>Шаргородський О.В.</v>
      </c>
      <c r="E51" s="416"/>
      <c r="F51" s="417"/>
      <c r="G51" s="409" t="str">
        <f>IF(P51&gt;$G$3,0,CONCATENATE((INT((BH51)/360)+INT((BI51)/360)+INT((BJ51)/360)+INT((BK51)/360)+INT((BL51)/360)+INT((BM51)/360))+INT((INT(MOD((BH51),360)/30)+INT(MOD((BI51),360)/30)+INT(MOD((BJ51),360)/30)+INT(MOD((BK51),360)/30)+INT(MOD((BL51),360)/30)+INT(MOD((BM51),360)/30)+INT((MOD(MOD((BH51),360),30)+MOD(MOD((BI51),360),30)+MOD(MOD((BJ51),360),30)+MOD(MOD((BK51),360),30)+MOD(MOD((BL51),360),30)+MOD(MOD((BM51),360),30))/30))/12),".",MOD(INT(MOD((BH51),360)/30)+INT(MOD((BI51),360)/30)+INT(MOD((BJ51),360)/30)+INT(MOD((BK51),360)/30)+INT(MOD((BL51),360)/30)+INT(MOD((BM51),360)/30)+INT((MOD(MOD((BH51),360),30)+MOD(MOD((BI51),360),30)+MOD(MOD((BJ51),360),30)+MOD(MOD((BK51),360),30)+MOD(MOD((BL51),360),30)+MOD(MOD((BM51),360),30))/30),12),".",INT(MOD(MOD(MOD((BH51),360),30)+MOD(MOD((BI51),360),30)+MOD(MOD((BJ51),360),30)+MOD(MOD((BK51),360),30)+MOD(MOD((BL51),360),30)+MOD(MOD((BM51),360),30),30))))</f>
        <v>6.5.19</v>
      </c>
      <c r="H51" s="407" t="str">
        <f>CONCATENATE(INT((BH51)/360),".",INT(MOD((BH51),360)/30),".",MOD(MOD((BH51),360),30))</f>
        <v>6.5.19</v>
      </c>
      <c r="I51" s="407" t="str">
        <f>IF(P51&gt;$G$3,0,CONCATENATE((INT((BH51)/360)+INT((BM51)/360))+INT((INT(MOD((BH51),360)/30)+INT(MOD((BM51),360)/30)+INT((MOD(MOD((BH51),360),30)+MOD(MOD((BM51),360),30))/30))/12),".",MOD(INT(MOD((BH51),360)/30)+INT(MOD((BM51),360)/30)+INT((MOD(MOD((BH51),360),30)+MOD(MOD((BM51),360),30))/30),12),".",INT(MOD(MOD(MOD((BH51),360),30)+MOD(MOD((BM51),360),30),30))))</f>
        <v>6.5.19</v>
      </c>
      <c r="J51" s="407" t="str">
        <f>CONCATENATE(INT(BI51/360),".",MOD(INT(BI51/30),12),".",MOD(INT(BI51),30))</f>
        <v>0.0.0</v>
      </c>
      <c r="K51" s="407" t="str">
        <f>CONCATENATE(INT(BJ51/360),".",MOD(INT(BJ51/30),12),".",MOD(INT(BJ51),30))</f>
        <v>0.0.0</v>
      </c>
      <c r="L51" s="407" t="str">
        <f>CONCATENATE(INT(BK51/360),".",MOD(INT(BK51/30),12),".",MOD(INT(BK51),30))</f>
        <v>0.0.0</v>
      </c>
      <c r="M51" s="407" t="str">
        <f>CONCATENATE(INT(BL51/360),".",MOD(INT(BL51/30),12),".",MOD(INT(BL51),30))</f>
        <v>0.0.0</v>
      </c>
      <c r="N51" s="408" t="str">
        <f>CONCATENATE(IF(INT(INT(DAYS360(BF51,BG51,1)/30)/24)&gt;=2,2,INT(INT(DAYS360(BF51,BG51,1)/30)/24)),".",IF(AND(INT(INT(DAYS360(BF51,BG51,1)/30)/24)&gt;=2,MOD(INT(BM51/30),12)&gt;=6),6,IF(ISODD(MOD(INT(DAYS360(BF51,BG51,1)/30),12)),MOD(INT(DAYS360(BF51,BG51,1)/60),12),MOD(INT(BM51/30),12))),".",IF(AND(INT(INT(DAYS360(BF51,BG51,1)/30)/24)&gt;=2,MOD(INT(BM51/30),12)&gt;=6),0,IF(ISODD(MOD(INT(DAYS360(BF51,BG51,1)/30),12)),INT((MOD(DAYS360(BF51,BG51,1),30)/2+15)),INT(MOD(DAYS360(BF51,BG51,1),30)/2))))</f>
        <v>0.0.0</v>
      </c>
      <c r="O51" s="930">
        <v>12</v>
      </c>
      <c r="P51" s="417">
        <v>42228</v>
      </c>
      <c r="Q51" s="417"/>
      <c r="R51" s="417"/>
      <c r="S51" s="417"/>
      <c r="T51" s="417"/>
      <c r="U51" s="417"/>
      <c r="V51" s="714"/>
      <c r="W51" s="714"/>
      <c r="X51" s="417"/>
      <c r="Y51" s="417"/>
      <c r="Z51" s="714"/>
      <c r="AA51" s="714"/>
      <c r="AB51" s="417"/>
      <c r="AC51" s="417"/>
      <c r="AD51" s="714"/>
      <c r="AE51" s="714"/>
      <c r="AF51" s="417"/>
      <c r="AG51" s="417"/>
      <c r="AH51" s="714"/>
      <c r="AI51" s="714"/>
      <c r="AJ51" s="417"/>
      <c r="AK51" s="417"/>
      <c r="AL51" s="714"/>
      <c r="AM51" s="714"/>
      <c r="AN51" s="417"/>
      <c r="AO51" s="417"/>
      <c r="AP51" s="714"/>
      <c r="AQ51" s="714"/>
      <c r="AR51" s="417"/>
      <c r="AS51" s="417"/>
      <c r="AT51" s="714"/>
      <c r="AU51" s="714"/>
      <c r="AV51" s="417"/>
      <c r="AW51" s="417"/>
      <c r="AX51" s="716"/>
      <c r="AY51" s="716"/>
      <c r="AZ51" s="635"/>
      <c r="BA51" s="635"/>
      <c r="BB51" s="716"/>
      <c r="BC51" s="716"/>
      <c r="BD51" s="635"/>
      <c r="BE51" s="635"/>
      <c r="BF51" s="717"/>
      <c r="BG51" s="717"/>
      <c r="BH51" s="432">
        <f>IF(OR(P51=0,P51&gt;$G$3),0,IF(B51="Виключений зі списків",DAYS360(P51,IF(Q51=0,$B$3,Q51),1)+(DAYS360(R51,IF(AND(S51=0,Q51&gt;1,R51&gt;1),$B$3,S51),1)+(DAYS360(T51,IF(AND(U51=0,T51&gt;1,Q51&gt;1),$B$3,U51),1))),DAYS360(P51,IF(Q51=0,$G$3,Q51),1)+(DAYS360(R51,IF(AND(S51=0,Q51&gt;1,R51&gt;1),$G$3,S51),1)+(DAYS360(T51,IF(AND(U51=0,T51&gt;1,Q51&gt;1),$G$3,U51),1)))))</f>
        <v>2329</v>
      </c>
      <c r="BI51" s="432">
        <f>(IF(OR(W51&gt;$G$3,W51=0),IF(OR(V51=0,V51&gt;$G$3),0,DAYS360(V51,$G$3,1)),(DAYS360(V51,W51,1)))+IF(OR(Y51&gt;$G$3,Y51=0),IF(OR(X51=0,X51&gt;$G$3),0,DAYS360(X51,$G$3,1)),(DAYS360(X51,Y51,1)))+IF(OR(AA51&gt;$G$3,AA51=0),IF(OR(Z51=0,Z51&gt;$G$3),0,DAYS360(Z51,$G$3,1)),(DAYS360(Z51,AA51,1)))+IF(OR(AC51&gt;$G$3,AC51=0),IF(OR(AB51=0,AB51&gt;$G$3),0,DAYS360(AB51,$G$3,1)),(DAYS360(AB51,AC51,1)))+IF(OR(AE51&gt;$G$3,AE51=0),IF(OR(AD51=0,AD51&gt;$G$3),0,DAYS360(AD51,$G$3,1)),(DAYS360(AD51,AE51,1)))+IF(OR(AG51&gt;$G$3,AG51=0),IF(OR(AF51=0,AF51&gt;$G$3),0,DAYS360(AF51,$G$3,1)),(DAYS360(AF51,AG51,1)))+IF(OR(AI51&gt;$G$3,AI51=0),IF(OR(AH51=0,AH51&gt;$G$3),0,DAYS360(AH51,$G$3,1)),(DAYS360(AH51,AI51,1)))+IF(OR(AK51&gt;$G$3,AK51=0),IF(OR(AJ51=0,AJ51&gt;$G$3),0,DAYS360(AJ51,$G$3,1)),(DAYS360(AJ51,AK51,1)))+IF(OR(AM51&gt;$G$3,AM51=0),IF(OR(AL51=0,AL51&gt;$G$3),0,DAYS360(AL51,$G$3,1)),(DAYS360(AL51,AM51,1)))+IF(OR(AO51&gt;$G$3,AO51=0),IF(OR(AN51=0,AN51&gt;$G$3),0,DAYS360(AN51,$G$3,1)),(DAYS360(AN51,AO51,1)))+IF(OR(AQ51&gt;$G$3,AQ51=0),IF(OR(AP51=0,AP51&gt;$G$3),0,DAYS360(AP51,$G$3,1)),(DAYS360(AP51,AQ51,1)))+IF(OR(AS51&gt;$G$3,AS51=0),IF(OR(AR51=0,AR51&gt;$G$3),0,DAYS360(AR51,$G$3,1)),(DAYS360(AR51,AS51,1)))+IF(OR(AU51&gt;$G$3,AU51=0),IF(OR(AT51=0,AT51&gt;$G$3),0,DAYS360(AT51,$G$3,1)),(DAYS360(AT51,AU51,1)))+IF(OR(AW51&gt;$G$3,AW51=0),IF(OR(AV51=0,AV51&gt;$G$3),0,DAYS360(AV51,$G$3,1)),(DAYS360(AV51,AW51,1))))*2</f>
        <v>0</v>
      </c>
      <c r="BJ51" s="432">
        <f>(IF(OR(AY51&gt;$G$3,AY51=0),IF(OR(AX51=0,AX51&gt;$G$3),0,DAYS360(AX51,$G$3,1)),(DAYS360(AX51,AY51,1)))+IF(OR(BA51&gt;$G$3,BA51=0),IF(OR(AZ51=0,AZ51&gt;$G$3),0,DAYS360(AZ51,$G$3,1)),(DAYS360(AZ51,BA51,1))))/2</f>
        <v>0</v>
      </c>
      <c r="BK51" s="432">
        <f>(IF(OR(BC51&gt;$G$3,BC51=0),IF(OR(BB51=0,BB51&gt;$G$3),0,DAYS360(BB51,$G$3,1)),(DAYS360(BB51,BC51,1))))</f>
        <v>0</v>
      </c>
      <c r="BL51" s="432">
        <f>(IF(OR(BE51&gt;$G$3,BE51=0),IF(OR(BD51=0,BD51&gt;$G$3),0,DAYS360(BD51,$G$3,1)),(DAYS360(BD51,BE51,1))))/3</f>
        <v>0</v>
      </c>
      <c r="BM51" s="436">
        <f>IF(DAYS360(BF51,BG51)&gt;=1800,1800/2,(DAYS360(BF51,BG51,1))/2)</f>
        <v>0</v>
      </c>
      <c r="BN51" s="462">
        <v>0.65</v>
      </c>
      <c r="BO51" s="427">
        <f>IF(CD51="Д",0,IF(B51="Виключений зі списків",BP51-$B$3+1,IF(AND(BR51=0,BU51=0,O51&lt;&gt;0,BP51=0),EOMONTH($G$3,0)+1-$G$3,IF(AND(BR51=0,BU51=0,O51&lt;&gt;0,BP51&gt;0),EOMONTH($G$3,0)+1-BP51,IF(AND(BR51=0,BU51&gt;0,BP51&gt;$G$3),(EOMONTH($G$3,0)+1-$G$3)-BU51-(BP51-$G$3),IF(AND(BR51&gt;0,O51&lt;&gt;0,BP51&gt;$G$3),(EOMONTH($G$3,0)+1-$G$3)-BU51-BR51-(BP51-$G$3),IF(AND(BR51&gt;0,O51&lt;&gt;0,OR(BP51=0,BP51=$G$3)),(EOMONTH($G$3,0)+1-$G$3)-BU51-BR51,IF(AND(O51=0,BR51&gt;0),BR51+BU51,IF(AND(BU51&gt;0,BR51=0,BP51=0),(EOMONTH($G$3,0)+1-$G$3)-BU51,0)))))))))</f>
        <v>28</v>
      </c>
      <c r="BP51" s="725"/>
      <c r="BQ51" s="700"/>
      <c r="BR51" s="419"/>
      <c r="BS51" s="700"/>
      <c r="BT51" s="700"/>
      <c r="BU51" s="700"/>
      <c r="BV51" s="427">
        <f>IF((BH51+BI51+BJ51+BK51+BL51+BM51)&lt;360,0,IF(AND((BH51+BI51+BJ51+BK51+BL51+BM51)&gt;=360,(BH51+BI51+BJ51+BK51+BL51+BM51)&lt;1800),25,IF(AND((BH51+BI51+BJ51+BK51+BL51+BM51)&gt;=1800,(BH51+BI51+BJ51+BK51+BL51+BM51)&lt;3600),30,IF(AND((BH51+BI51+BJ51+BK51+BL51+BM51)&gt;=3600,(BH51+BI51+BJ51+BK51+BL51+BM51)&lt;5400),35,IF(AND((BH51+BI51+BJ51+BK51+BL51+BM51)&gt;=5400,(BH51+BI51+BJ51+BK51+BL51+BM51)&lt;7200),40,IF(AND((BH51+BI51+BJ51+BK51+BL51+BM51)&gt;=7200,(BH51+BI51+BJ51+BK51+BL51+BM51)&lt;9000),45,IF((BH51+BI51+BJ51+BK51+BL51+BM51)&gt;=9000,50,"ПРОВЕРЬ")))))))</f>
        <v>30</v>
      </c>
      <c r="BW51" s="427"/>
      <c r="BX51" s="432">
        <v>10</v>
      </c>
      <c r="BY51" s="700"/>
      <c r="BZ51" s="432"/>
      <c r="CA51" s="700"/>
      <c r="CB51" s="432"/>
      <c r="CC51" s="700"/>
      <c r="CD51" s="432"/>
      <c r="CE51" s="404">
        <f>IF(OR(C51=0,CD51="Д"),0,IF(AND(C51&gt;0,E51=0),VLOOKUP(C51,звания!A:B,2,FALSE)/((EOMONTH($G$3,0)+1)-$G$3)*BO51+VLOOKUP(C51,звания!A:B,2,FALSE)/((EOMONTH($G$3,0)+1)-$G$3)*BR51+VLOOKUP(C51,звания!A:B,2,FALSE)/((EOMONTH($G$3,0)+1)-$G$3)*BU51,IF(AND(C51&gt;0,E51&gt;0,F51&gt;=$G$3,BO51=(EOMONTH($G$3,0)+1)-$G$3),(VLOOKUP(E51,звания!A:B,2,FALSE)/(EOMONTH($G$3,0)-$G$3+1))*(F51-$G$3)+(VLOOKUP(C51,звания!A:B,2,FALSE)/(EOMONTH($G$3,0)-$G$3+1))*((EOMONTH($G$3,0)-$G$3+1)-(F51-$G$3)),IF(AND(C51&gt;0,E51&gt;0,F51&gt;$G$3,BO51&lt;(EOMONTH($G$3,0)+1)-$G$3,BO51&lt;&gt;0),VLOOKUP(E51,звания!A:B,2,FALSE)/((EOMONTH($G$3,0)+1)-$G$3)*((F51-$G$3)-(((EOMONTH($G$3,0)+1)-$G$3)-BO51-BU51-BR51))+VLOOKUP(C51,звания!A:B,2,FALSE)/((EOMONTH($G$3,0)+1)-$G$3)*(((EOMONTH($G$3,0)+1)-F51)),IF(F51&lt;$G$3,(VLOOKUP(C51,звания!A:B,2,FALSE)-VLOOKUP(E51,звания!A:B,2,FALSE))/((EOMONTH($BN$3,0)+1)-$BN$3)*(EOMONTH($BN$3,0)+1-F51)+VLOOKUP(C51,звания!A:B,2,FALSE)/((EOMONTH($G$3,0)+1)-$G$3)*BO51+VLOOKUP(C51,звания!A:B,2,FALSE)/((EOMONTH($G$3,0)+1)-$G$3)*BU51+VLOOKUP(C51,звания!A:B,2,FALSE)/((EOMONTH($G$3,0)+1)-$G$3)*BR51,0)))))</f>
        <v>1130</v>
      </c>
      <c r="CF51" s="404">
        <f>IF(OR(CD51="Д",C51=0),0,IF(B51="Виключений зі списків",IF(BS51=0,(VLOOKUP(O51,звания!$D$2:$E$62,2,FALSE))/(EOMONTH($B$3,0)+1-$B$3)*BO51+(VLOOKUP(BQ51,звания!$D$2:$E$62,2,FALSE))/(EOMONTH($B$3,0)+1-$B$3)*BR51,(((VLOOKUP(O51,звания!$D$2:$E$62,2,FALSE))/(EOMONTH($B$3,0)+1-$B$3))*BO51)+(VLOOKUP(BQ51,звания!$D$2:$E$62,2,FALSE))/(EOMONTH($B$3,0)+1-$B$3)*BR51+(VLOOKUP(BS51,звания!$D$2:$E$62,2,FALSE))/(EOMONTH($B$3,0)+1-$B$3)*BU51),IF(BS51=0,(VLOOKUP(O51,звания!$D$2:$E$62,2,FALSE))/(EOMONTH($G$3,0)+1-$G$3)*BO51+(VLOOKUP(BQ51,звания!$D$2:$E$62,2,FALSE))/(EOMONTH($G$3,0)+1-$G$3)*BR51,(((VLOOKUP(O51,звания!$D$2:$E$62,2,FALSE))/(EOMONTH($G$3,0)+1-$G$3))*BO51)+(VLOOKUP(BQ51,звания!$D$2:$E$62,2,FALSE))/(EOMONTH($G$3,0)+1-$G$3)*BR51+(VLOOKUP(BS51,звания!$D$2:$E$62,2,FALSE))/(EOMONTH($G$3,0)+1-$G$3)*BU51+IF(BT51=0,0,(VLOOKUP(BS51,звания!$D$2:$E$62,2,FALSE))/(EOMONTH($BN$3,0)+1-$BN$3)*BT51-(VLOOKUP(O51,звания!$D$2:$E$62,2,FALSE))/(EOMONTH($BN$3,0)+1-$BN$3)*BT51))))</f>
        <v>3440</v>
      </c>
      <c r="CG51" s="404">
        <f>IF(AND(SUM(BH51:BM51)&lt;360,((EOMONTH($G$3,0)-$G$3+1+(SUM(BH51:BM51)))&gt;0),SUM(BH51:BM51)+EOMONTH($G$3,0)-$G$3+1&lt;360),(CE51+CF51)*BV51%,IF(SUM(BH51:BM51)+EOMONTH($G$3,0)-$G$3+1&lt;=1800,((CE51+CF51)/(EOMONTH($G$3,0)-$G$3+1))*(360-SUM(BH51:BM51))*BV51%+(((CE51+CF51)/(EOMONTH($G$3,0)-$G$3+1))*((EOMONTH($G$3,0)-$G$3+1)-(360-SUM(BH51:BM51))))*25%,IF(AND(SUM(BH51:BM51)&lt;1800,((EOMONTH($G$3,0)-$G$3+1+SUM(BH51:BM51))&gt;=360),SUM(BH51:BM51)+EOMONTH($G$3,0)-$G$3+1&lt;1800),(CE51+CF51)*BV51%,IF(SUM(BH51:BM51)+EOMONTH($G$3,0)-$G$3+1&lt;=3600,((CE51+CF51)/(EOMONTH($G$3,0)-$G$3+1))*(1800-SUM(BH51:BM51))*BV51%+(((CE51+CF51)/(EOMONTH($G$3,0)-$G$3+1))*((EOMONTH($G$3,0)-$G$3+1)-(1800-SUM(BH51:BM51)))*30%),IF(AND(SUM(BH51:BM51)&lt;3600,((EOMONTH($G$3,0)-$G$3+1+SUM(BH51:BM51))&gt;=1800),SUM(BH51:BM51)+EOMONTH($G$3,0)-$G$3+1&lt;3600),(CE51+CF51)*BV51%,IF(SUM(BH51:BM51)+EOMONTH($G$3,0)-$G$3+1&lt;=5400,((CE51+CF51)/(EOMONTH($G$3,0)-$G$3+1))*(3600-SUM(BH51:BM51))*BV51%+(((CE51+CF51)/(EOMONTH($G$3,0)-$G$3+1))*((EOMONTH($G$3,0)-$G$3+1)-(3600-SUM(BH51:BM51))))*35%,IF(AND(SUM(BH51:BM51)&lt;5400,((EOMONTH($G$3,0)-$G$3+1+SUM(BH51:BM51))&gt;=3600),SUM(BH51:BM51)+EOMONTH($G$3,0)-$G$3+1&lt;5400),(CE51+CF51)*BV51%,IF(SUM(BH51:BM51)+EOMONTH($G$3,0)-$G$3+1&lt;=7200,((CE51+CF51)/(EOMONTH($G$3,0)-$G$3+1))*(5400-SUM(BH51:BM51))*BV51%+(((CE51+CF51)/(EOMONTH($G$3,0)-$G$3+1))*((EOMONTH($G$3,0)-$G$3+1)-(5400-SUM(BH51:BM51))))*40%,IF(AND(SUM(BH51:BM51)&lt;7200,((EOMONTH($G$3,0)-$G$3+1+SUM(BH51:BM51))&gt;=5400),SUM(BH51:BM51)+EOMONTH($G$3,0)-$G$3+1&lt;7200),(CE51+CF51)*BV51%,IF(SUM(BH51:BM51)+EOMONTH($G$3,0)-$G$3+1&lt;=9000,((CE51+CF51)/(EOMONTH($G$3,0)-$G$3+1))*(7200-SUM(BH51:BM51))*BV51%+(((CE51+CF51)/(EOMONTH($G$3,0)-$G$3+1))*((EOMONTH($G$3,0)-$G$3+1)-(7200-SUM(BH51:BM51))))*45%,IF(SUM(BH51:BM51)+EOMONTH($G$3,0)-$G$3+1&gt;=9000,((CE51+CF51)/(EOMONTH($G$3,0)-$G$3+1))*(9000-SUM(BH51:BM51))*BV51%+(((CE51+CF51)/(EOMONTH($G$3,0)-$G$3+1))*((EOMONTH($G$3,0)-$G$3+1)-(9000-SUM(BH51:BM51))))*50%,0)))))))))))</f>
        <v>1371</v>
      </c>
      <c r="CH51" s="404">
        <f>IF(BW51=0,CF51*BX51%,IF(BW51&gt;0,((VLOOKUP(O51,звания!$D$2:$E$62,2,FALSE)/(EOMONTH($G$3,0)+1-$G$3)*BW51)*BX51%)))</f>
        <v>344</v>
      </c>
      <c r="CI51" s="404">
        <f>IF(BY51=0,CF51*BZ51%,IF(BY51&gt;0,(VLOOKUP(O51,звания!$D$2:$E$62,2,FALSE)/(EOMONTH($G$3,0)+1-$G$3)*BO51)*BZ51%)+(VLOOKUP(BS51,звания!$D$2:$E$62,2,FALSE)/(EOMONTH($G$3,0)+1-$G$3)*BU51)*BZ51%)</f>
        <v>0</v>
      </c>
      <c r="CJ51" s="404">
        <f>IF(CA51=0,CF51*CB51%,IF(CA51&gt;0,(VLOOKUP(O51,звания!$D$2:$E$62,2,FALSE)/(EOMONTH($G$3,0)+1-$G$3)*BO51)*CB51%)+(VLOOKUP(BS51,звания!$D$2:$E$62,2,FALSE)/(EOMONTH($G$3,0)+1-$G$3)*BU51)*CB51%)</f>
        <v>0</v>
      </c>
      <c r="CK51" s="404">
        <f>IF(CD51="Д",0,IF(CC51=0,CF51*CD51%,IF(CC51&gt;0,(VLOOKUP(O51,звания!$D$2:$E$62,2,FALSE)/(EOMONTH($G$3,0)+1-$G$3)*BO51)*CD51%)+(VLOOKUP(BS51,звания!$D$2:$E$62,2,FALSE)/(EOMONTH($G$3,0)+1-$G$3)*BU51)*CD51%))</f>
        <v>0</v>
      </c>
      <c r="CL51" s="404">
        <f>IF(BR51&gt;0,((VLOOKUP(C51,звания!$A$2:$B$62,2,FALSE)/(EOMONTH($G$3,0)+1-$G$3)*BO51+VLOOKUP(O51,звания!$D$2:$E$62,2,FALSE)/(EOMONTH($G$3,0)+1-$G$3)*BO51+(VLOOKUP(C51,звания!$A$2:$B$62,2,FALSE)/(EOMONTH($G$3,0)+1-$G$3)*BO51+VLOOKUP(O51,звания!$D$2:$E$62,2,FALSE)/(EOMONTH($G$3,0)+1-$G$3)*BO51)*BV51%)*BN51)+(VLOOKUP(C51,звания!$A$2:$B$62,2,FALSE)/(EOMONTH($G$3,0)+1-$G$3)*BU51+VLOOKUP(BS51,звания!$D$2:$E$62,2,FALSE)/(EOMONTH($G$3,0)+1-$G$3)*BU51+(VLOOKUP(C51,звания!$A$2:$B$62,2,FALSE)/(EOMONTH($G$3,0)+1-$G$3)*BU51+VLOOKUP(BS51,звания!$D$2:$E$62,2,FALSE)/(EOMONTH($G$3,0)+1-$G$3)*BU51)*BV51%)*BN51,(CE51+CF51+CG51)*BN51)</f>
        <v>3861.65</v>
      </c>
      <c r="CM51" s="404"/>
      <c r="CN51" s="404"/>
      <c r="CO51" s="432">
        <f>IF(CE51=0,0,IF(OR(C51="адмірал",C51="віце-адмірал",C51="комондор",C51="контр-адмірал"),1,IF(OR(C51="кап. 1р.",C51="п-к м/сл",C51="п-к",C51="п-к юст.",C51="кап. 2р.",C51="п/п-к м/сл",C51="п/п-к",C51="п/п-к юст.",C51="кап. 3р.",C51="м-р м/сл",C51="м-р",C51="м-р юст."),2,IF(OR(C51="к-н/л-т",C51="к-н м/сл",C51="к-н",C51="к-н юст.",C51="ст.л-т",C51="ст.л-т м/сл",C51="ст.л-т юст.",C51="л-т",C51="л-т м/сл",C51="л-т юст.",C51="мол. л-т ",C51="мол. л-т м/сл",C51="мол. л-т юст."),3,IF(OR(D51=0,CD51="Д"),0,4)))))</f>
        <v>3</v>
      </c>
      <c r="CP51" s="432"/>
      <c r="CQ51" s="637">
        <f>IF(CF51=0,0,IF((SUM(BH51:BM51)&gt;360),(VLOOKUP(O51,звания!$F$2:$G$62,2,FALSE))/100,VLOOKUP(O51,звания!$F$2:$H$62,3,FALSE)/100))</f>
        <v>2.56</v>
      </c>
      <c r="CR51" s="617">
        <f>IF(B51="Виключений зі списків",IF(AND(BU51=0,360-BH51&lt;0),(VLOOKUP(O51,звания!$D$2:$E$62,2,FALSE))/(EOMONTH($B$3,0)+1-$B$3)*BO51*CQ51,IF(AND(360-BH51&gt;=0,360-BH51&lt;(EOMONTH($B$3,0)+1-$B$3)),(CF51/(EOMONTH($B$3,0)-$B$3+1)*(360-BH51))*CQ51+(CF51/(EOMONTH($B$3,0)-$B$3+1)*((EOMONTH($B$3,0)-$B$3+1)-(360-BH51)))*VLOOKUP(O51,звания!$F$2:$H$62,2,FALSE)/100,((((VLOOKUP(O51,звания!$D$2:$E$62,2,FALSE))/(EOMONTH($B$3,0)+1-$B$3)*BO51*CQ51+(VLOOKUP(BS51,звания!$D$2:$E$62,2,FALSE))/(EOMONTH($B$3,0)+1-$B$3)*BU51*(VLOOKUP(BS51,звания!$F$2:$G$62,2,FALSE)*0.01)+(IF(BT51=0,0,(VLOOKUP(BS51,звания!$D$2:$E$62,2,FALSE)/(EOMONTH($G$3,0)+1-$G$3)*BT51*(VLOOKUP(BS51,звания!$F$2:$G$62,2,FALSE)))*0.01-(VLOOKUP(O51,звания!$D$2:$E$62,2,FALSE)/(EOMONTH($G$3,0)+1-$G$3)*BT51*(VLOOKUP(O51,звания!$F$2:$G$62,2,FALSE)))*0.01)))))/100*(100-CP51))),(IF(AND(BU51=0,360-BH51&lt;0,CP51=0),(VLOOKUP(O51,звания!$D$2:$E$62,2,FALSE))/(EOMONTH($G$3,0)+1-$G$3)*BO51*CQ51,IF(AND(360-BH51&gt;=0,360-BH51&lt;(EOMONTH($G$3,0)+1-$G$3)),(CF51/(EOMONTH($G$3,0)-$G$3+1)*(360-BH51))*CQ51+(CF51/(EOMONTH($G$3,0)-$G$3+1)*((EOMONTH($G$3,0)-$G$3+1)-(360-BH51)))*VLOOKUP(O51,звания!$F$2:$H$62,2,FALSE)/100,((((VLOOKUP(O51,звания!$D$2:$E$62,2,FALSE))/(EOMONTH($G$3,0)+1-$G$3)*BO51*CQ51+(VLOOKUP(BS51,звания!$D$2:$E$62,2,FALSE))/(EOMONTH($G$3,0)+1-$G$3)*BU51*(VLOOKUP(BS51,звания!$F$2:$G$62,2,FALSE)*0.01)))/100*(100-CP51)+(IF(BT51=0,0,(VLOOKUP(BS51,звания!$D$2:$E$62,2,FALSE)/(EOMONTH($BN$3,0)+1-$BN$3)*BT51*(VLOOKUP(BS51,звания!$F$2:$G$62,2,FALSE)))*0.01-(VLOOKUP(O51,звания!$D$2:$E$62,2,FALSE)/(EOMONTH($BN$3,0)+1-$BN$3)*BT51*(VLOOKUP(O51,звания!$F$2:$G$62,2,FALSE)))*0.01)))))))</f>
        <v>8806.4</v>
      </c>
      <c r="CS51" s="416">
        <f>SUM(CE51:CM51,CR51)</f>
        <v>18953.05</v>
      </c>
      <c r="CT51" s="403"/>
      <c r="CU51" s="403"/>
      <c r="CV51" s="404">
        <f>IF(B51="Виключений зі списків",((($CT$3/((EOMONTH($B$3,0)+1)-$B$3))*BO51)),IF(AND(BP51=0,CE51&gt;0),$CV$3,IF(CE51=0,0,($CV$3/((EOMONTH($G$3,0)+1)-$G$3))*BO51)))</f>
        <v>672.35</v>
      </c>
      <c r="CW51" s="426">
        <f>CN51+SUM(CS51:CV51)</f>
        <v>19625.400000000001</v>
      </c>
      <c r="CX51" s="404">
        <f>IF(CU51=0,CW51*0.18,(CW51-CU51)*0.18)</f>
        <v>3532.57</v>
      </c>
      <c r="CY51" s="1174">
        <v>5</v>
      </c>
      <c r="CZ51" s="404">
        <f t="shared" si="8"/>
        <v>241.81</v>
      </c>
      <c r="DA51" s="404"/>
      <c r="DB51" s="403"/>
      <c r="DC51" s="404"/>
      <c r="DD51" s="426">
        <f>CX51+CZ51+DA51+DB51+DC51</f>
        <v>3774.38</v>
      </c>
      <c r="DE51" s="426">
        <f>(CW51-CV51)*22%</f>
        <v>4169.67</v>
      </c>
      <c r="DF51" s="404">
        <f>CX51</f>
        <v>3532.57</v>
      </c>
      <c r="DG51" s="426">
        <f t="shared" si="58"/>
        <v>19383.59</v>
      </c>
      <c r="DH51" s="426">
        <f t="shared" si="59"/>
        <v>0</v>
      </c>
      <c r="DI51" s="421"/>
      <c r="DJ51" s="422" t="str">
        <f>IF(DG51&gt;0,$DL$2," ")&amp;"  "&amp;IF(DH51&gt;0,$DM$2," ")</f>
        <v xml:space="preserve">30 від 01.03   </v>
      </c>
      <c r="DK51" s="113" t="s">
        <v>961</v>
      </c>
      <c r="DL51" s="28" t="s">
        <v>962</v>
      </c>
      <c r="DM51" s="28" t="s">
        <v>874</v>
      </c>
      <c r="DN51" s="28" t="s">
        <v>922</v>
      </c>
      <c r="DO51" s="900">
        <v>3538003253</v>
      </c>
      <c r="DP51" s="888"/>
      <c r="DQ51" s="817"/>
      <c r="DR51" s="818"/>
      <c r="DS51" s="819"/>
      <c r="DT51" s="820"/>
      <c r="DU51" s="124"/>
      <c r="DV51" s="110"/>
      <c r="DX51" s="84"/>
      <c r="DY51" s="84"/>
      <c r="DZ51" s="105"/>
      <c r="EG51" s="19"/>
      <c r="EH51" s="543">
        <f t="shared" si="17"/>
        <v>1</v>
      </c>
      <c r="EI51" s="404" t="str">
        <f t="shared" si="18"/>
        <v>л-т</v>
      </c>
      <c r="EJ51" s="29" t="str">
        <f t="shared" si="19"/>
        <v>Шаргородський О.В.</v>
      </c>
      <c r="EK51" s="50"/>
      <c r="EL51" s="29"/>
      <c r="EM51" s="50"/>
      <c r="EN51" s="50"/>
      <c r="EO51" s="50"/>
      <c r="EP51" s="29"/>
    </row>
    <row r="52" spans="1:146" ht="16.899999999999999" customHeight="1">
      <c r="A52" s="427">
        <v>49</v>
      </c>
      <c r="B52" s="869" t="s">
        <v>807</v>
      </c>
      <c r="C52" s="911" t="s">
        <v>19</v>
      </c>
      <c r="D52" s="404" t="str">
        <f>DK52</f>
        <v>Парфьонов А.Р.</v>
      </c>
      <c r="E52" s="416"/>
      <c r="F52" s="417"/>
      <c r="G52" s="409" t="str">
        <f t="shared" si="105"/>
        <v>5.6.8</v>
      </c>
      <c r="H52" s="407" t="str">
        <f t="shared" si="108"/>
        <v>5.6.8</v>
      </c>
      <c r="I52" s="407" t="str">
        <f t="shared" si="106"/>
        <v>5.6.8</v>
      </c>
      <c r="J52" s="407" t="str">
        <f t="shared" si="83"/>
        <v>0.0.0</v>
      </c>
      <c r="K52" s="407" t="str">
        <f t="shared" si="84"/>
        <v>0.0.0</v>
      </c>
      <c r="L52" s="407" t="str">
        <f t="shared" si="85"/>
        <v>0.0.0</v>
      </c>
      <c r="M52" s="407" t="str">
        <f t="shared" si="86"/>
        <v>0.0.0</v>
      </c>
      <c r="N52" s="408" t="str">
        <f t="shared" si="109"/>
        <v>0.0.0</v>
      </c>
      <c r="O52" s="930">
        <v>12</v>
      </c>
      <c r="P52" s="417">
        <v>42574</v>
      </c>
      <c r="Q52" s="417"/>
      <c r="R52" s="417"/>
      <c r="S52" s="417"/>
      <c r="T52" s="417"/>
      <c r="U52" s="417"/>
      <c r="V52" s="714"/>
      <c r="W52" s="714"/>
      <c r="X52" s="417"/>
      <c r="Y52" s="417"/>
      <c r="Z52" s="714"/>
      <c r="AA52" s="714"/>
      <c r="AB52" s="417"/>
      <c r="AC52" s="417"/>
      <c r="AD52" s="714"/>
      <c r="AE52" s="714"/>
      <c r="AF52" s="417"/>
      <c r="AG52" s="417"/>
      <c r="AH52" s="714"/>
      <c r="AI52" s="714"/>
      <c r="AJ52" s="417"/>
      <c r="AK52" s="417"/>
      <c r="AL52" s="714"/>
      <c r="AM52" s="714"/>
      <c r="AN52" s="417"/>
      <c r="AO52" s="417"/>
      <c r="AP52" s="714"/>
      <c r="AQ52" s="714"/>
      <c r="AR52" s="417"/>
      <c r="AS52" s="417"/>
      <c r="AT52" s="714"/>
      <c r="AU52" s="714"/>
      <c r="AV52" s="417"/>
      <c r="AW52" s="417"/>
      <c r="AX52" s="716"/>
      <c r="AY52" s="716"/>
      <c r="AZ52" s="635"/>
      <c r="BA52" s="635"/>
      <c r="BB52" s="716"/>
      <c r="BC52" s="716"/>
      <c r="BD52" s="635"/>
      <c r="BE52" s="635"/>
      <c r="BF52" s="717"/>
      <c r="BG52" s="717"/>
      <c r="BH52" s="432">
        <f t="shared" si="1"/>
        <v>1988</v>
      </c>
      <c r="BI52" s="432">
        <f t="shared" si="88"/>
        <v>0</v>
      </c>
      <c r="BJ52" s="432">
        <f t="shared" si="89"/>
        <v>0</v>
      </c>
      <c r="BK52" s="432">
        <f t="shared" si="90"/>
        <v>0</v>
      </c>
      <c r="BL52" s="432">
        <f t="shared" si="91"/>
        <v>0</v>
      </c>
      <c r="BM52" s="436">
        <f t="shared" si="92"/>
        <v>0</v>
      </c>
      <c r="BN52" s="462">
        <v>0.65</v>
      </c>
      <c r="BO52" s="427">
        <f t="shared" si="3"/>
        <v>28</v>
      </c>
      <c r="BP52" s="725"/>
      <c r="BQ52" s="700"/>
      <c r="BR52" s="419"/>
      <c r="BS52" s="700"/>
      <c r="BT52" s="700"/>
      <c r="BU52" s="700"/>
      <c r="BV52" s="427">
        <f>IF((BH52+BI52+BJ52+BK52+BL52+BM52)&lt;360,0,IF(AND((BH52+BI52+BJ52+BK52+BL52+BM52)&gt;=360,(BH52+BI52+BJ52+BK52+BL52+BM52)&lt;1800),25,IF(AND((BH52+BI52+BJ52+BK52+BL52+BM52)&gt;=1800,(BH52+BI52+BJ52+BK52+BL52+BM52)&lt;3600),30,IF(AND((BH52+BI52+BJ52+BK52+BL52+BM52)&gt;=3600,(BH52+BI52+BJ52+BK52+BL52+BM52)&lt;5400),35,IF(AND((BH52+BI52+BJ52+BK52+BL52+BM52)&gt;=5400,(BH52+BI52+BJ52+BK52+BL52+BM52)&lt;7200),40,IF(AND((BH52+BI52+BJ52+BK52+BL52+BM52)&gt;=7200,(BH52+BI52+BJ52+BK52+BL52+BM52)&lt;9000),45,IF((BH52+BI52+BJ52+BK52+BL52+BM52)&gt;=9000,50,"ПРОВЕРЬ")))))))</f>
        <v>30</v>
      </c>
      <c r="BW52" s="1182">
        <v>26</v>
      </c>
      <c r="BX52" s="427">
        <v>10</v>
      </c>
      <c r="BY52" s="419"/>
      <c r="BZ52" s="432"/>
      <c r="CA52" s="419"/>
      <c r="CB52" s="427"/>
      <c r="CC52" s="419"/>
      <c r="CD52" s="427"/>
      <c r="CE52" s="404">
        <f>IF(OR(C52=0,CD52="Д"),0,IF(AND(C52&gt;0,E52=0),VLOOKUP(C52,звания!A:B,2,FALSE)/((EOMONTH($G$3,0)+1)-$G$3)*BO52+VLOOKUP(C52,звания!A:B,2,FALSE)/((EOMONTH($G$3,0)+1)-$G$3)*BR52+VLOOKUP(C52,звания!A:B,2,FALSE)/((EOMONTH($G$3,0)+1)-$G$3)*BU52,IF(AND(C52&gt;0,E52&gt;0,F52&gt;=$G$3,BO52=(EOMONTH($G$3,0)+1)-$G$3),(VLOOKUP(E52,звания!A:B,2,FALSE)/(EOMONTH($G$3,0)-$G$3+1))*(F52-$G$3)+(VLOOKUP(C52,звания!A:B,2,FALSE)/(EOMONTH($G$3,0)-$G$3+1))*((EOMONTH($G$3,0)-$G$3+1)-(F52-$G$3)),IF(AND(C52&gt;0,E52&gt;0,F52&gt;$G$3,BO52&lt;(EOMONTH($G$3,0)+1)-$G$3,BO52&lt;&gt;0),VLOOKUP(E52,звания!A:B,2,FALSE)/((EOMONTH($G$3,0)+1)-$G$3)*((F52-$G$3)-(((EOMONTH($G$3,0)+1)-$G$3)-BO52-BU52-BR52))+VLOOKUP(C52,звания!A:B,2,FALSE)/((EOMONTH($G$3,0)+1)-$G$3)*(((EOMONTH($G$3,0)+1)-F52)),IF(F52&lt;$G$3,(VLOOKUP(C52,звания!A:B,2,FALSE)-VLOOKUP(E52,звания!A:B,2,FALSE))/((EOMONTH($BN$3,0)+1)-$BN$3)*(EOMONTH($BN$3,0)+1-F52)+VLOOKUP(C52,звания!A:B,2,FALSE)/((EOMONTH($G$3,0)+1)-$G$3)*BO52+VLOOKUP(C52,звания!A:B,2,FALSE)/((EOMONTH($G$3,0)+1)-$G$3)*BU52+VLOOKUP(C52,звания!A:B,2,FALSE)/((EOMONTH($G$3,0)+1)-$G$3)*BR52,0)))))</f>
        <v>1130</v>
      </c>
      <c r="CF52" s="404">
        <f>IF(OR(CD52="Д",C52=0),0,IF(B52="Виключений зі списків",IF(BS52=0,(VLOOKUP(O52,звания!$D$2:$E$62,2,FALSE))/(EOMONTH($B$3,0)+1-$B$3)*BO52+(VLOOKUP(BQ52,звания!$D$2:$E$62,2,FALSE))/(EOMONTH($B$3,0)+1-$B$3)*BR52,(((VLOOKUP(O52,звания!$D$2:$E$62,2,FALSE))/(EOMONTH($B$3,0)+1-$B$3))*BO52)+(VLOOKUP(BQ52,звания!$D$2:$E$62,2,FALSE))/(EOMONTH($B$3,0)+1-$B$3)*BR52+(VLOOKUP(BS52,звания!$D$2:$E$62,2,FALSE))/(EOMONTH($B$3,0)+1-$B$3)*BU52),IF(BS52=0,(VLOOKUP(O52,звания!$D$2:$E$62,2,FALSE))/(EOMONTH($G$3,0)+1-$G$3)*BO52+(VLOOKUP(BQ52,звания!$D$2:$E$62,2,FALSE))/(EOMONTH($G$3,0)+1-$G$3)*BR52,(((VLOOKUP(O52,звания!$D$2:$E$62,2,FALSE))/(EOMONTH($G$3,0)+1-$G$3))*BO52)+(VLOOKUP(BQ52,звания!$D$2:$E$62,2,FALSE))/(EOMONTH($G$3,0)+1-$G$3)*BR52+(VLOOKUP(BS52,звания!$D$2:$E$62,2,FALSE))/(EOMONTH($G$3,0)+1-$G$3)*BU52+IF(BT52=0,0,(VLOOKUP(BS52,звания!$D$2:$E$62,2,FALSE))/(EOMONTH($BN$3,0)+1-$BN$3)*BT52-(VLOOKUP(O52,звания!$D$2:$E$62,2,FALSE))/(EOMONTH($BN$3,0)+1-$BN$3)*BT52))))</f>
        <v>3440</v>
      </c>
      <c r="CG52" s="404">
        <f t="shared" si="94"/>
        <v>1371</v>
      </c>
      <c r="CH52" s="404">
        <f>IF(BW52=0,CF52*BX52%,IF(BW52&gt;0,((VLOOKUP(O52,звания!$D$2:$E$62,2,FALSE)/(EOMONTH($G$3,0)+1-$G$3)*BW52)*BX52%)))</f>
        <v>319.43</v>
      </c>
      <c r="CI52" s="404">
        <f>IF(BY52=0,CF52*BZ52%,IF(BY52&gt;0,(VLOOKUP(O52,звания!$D$2:$E$62,2,FALSE)/(EOMONTH($G$3,0)+1-$G$3)*BO52)*BZ52%)+(VLOOKUP(BS52,звания!$D$2:$E$62,2,FALSE)/(EOMONTH($G$3,0)+1-$G$3)*BU52)*BZ52%)</f>
        <v>0</v>
      </c>
      <c r="CJ52" s="404">
        <f>IF(CA52=0,CF52*CB52%,IF(CA52&gt;0,(VLOOKUP(O52,звания!$D$2:$E$62,2,FALSE)/(EOMONTH($G$3,0)+1-$G$3)*BO52)*CB52%)+(VLOOKUP(BS52,звания!$D$2:$E$62,2,FALSE)/(EOMONTH($G$3,0)+1-$G$3)*BU52)*CB52%)</f>
        <v>0</v>
      </c>
      <c r="CK52" s="404">
        <f>IF(CD52="Д",0,IF(CC52=0,CF52*CD52%,IF(CC52&gt;0,(VLOOKUP(O52,звания!$D$2:$E$62,2,FALSE)/(EOMONTH($G$3,0)+1-$G$3)*BO52)*CD52%)+(VLOOKUP(BS52,звания!$D$2:$E$62,2,FALSE)/(EOMONTH($G$3,0)+1-$G$3)*BU52)*CD52%))</f>
        <v>0</v>
      </c>
      <c r="CL52" s="404">
        <f>IF(BR52&gt;0,((VLOOKUP(C52,звания!$A$2:$B$62,2,FALSE)/(EOMONTH($G$3,0)+1-$G$3)*BO52+VLOOKUP(O52,звания!$D$2:$E$62,2,FALSE)/(EOMONTH($G$3,0)+1-$G$3)*BO52+(VLOOKUP(C52,звания!$A$2:$B$62,2,FALSE)/(EOMONTH($G$3,0)+1-$G$3)*BO52+VLOOKUP(O52,звания!$D$2:$E$62,2,FALSE)/(EOMONTH($G$3,0)+1-$G$3)*BO52)*BV52%)*BN52)+(VLOOKUP(C52,звания!$A$2:$B$62,2,FALSE)/(EOMONTH($G$3,0)+1-$G$3)*BU52+VLOOKUP(BS52,звания!$D$2:$E$62,2,FALSE)/(EOMONTH($G$3,0)+1-$G$3)*BU52+(VLOOKUP(C52,звания!$A$2:$B$62,2,FALSE)/(EOMONTH($G$3,0)+1-$G$3)*BU52+VLOOKUP(BS52,звания!$D$2:$E$62,2,FALSE)/(EOMONTH($G$3,0)+1-$G$3)*BU52)*BV52%)*BN52,(CE52+CF52+CG52)*BN52)</f>
        <v>3861.65</v>
      </c>
      <c r="CM52" s="404"/>
      <c r="CN52" s="404"/>
      <c r="CO52" s="432">
        <f t="shared" si="11"/>
        <v>3</v>
      </c>
      <c r="CP52" s="432"/>
      <c r="CQ52" s="637">
        <f>IF(CF52=0,0,IF((SUM(BH52:BM52)&gt;360),(VLOOKUP(O52,звания!$F$2:$G$62,2,FALSE))/100,VLOOKUP(O52,звания!$F$2:$H$62,3,FALSE)/100))</f>
        <v>2.56</v>
      </c>
      <c r="CR52" s="617">
        <f>IF(B52="Виключений зі списків",IF(AND(BU52=0,360-BH52&lt;0),(VLOOKUP(O52,звания!$D$2:$E$62,2,FALSE))/(EOMONTH($B$3,0)+1-$B$3)*BO52*CQ52,IF(AND(360-BH52&gt;=0,360-BH52&lt;(EOMONTH($B$3,0)+1-$B$3)),(CF52/(EOMONTH($B$3,0)-$B$3+1)*(360-BH52))*CQ52+(CF52/(EOMONTH($B$3,0)-$B$3+1)*((EOMONTH($B$3,0)-$B$3+1)-(360-BH52)))*VLOOKUP(O52,звания!$F$2:$H$62,2,FALSE)/100,((((VLOOKUP(O52,звания!$D$2:$E$62,2,FALSE))/(EOMONTH($B$3,0)+1-$B$3)*BO52*CQ52+(VLOOKUP(BS52,звания!$D$2:$E$62,2,FALSE))/(EOMONTH($B$3,0)+1-$B$3)*BU52*(VLOOKUP(BS52,звания!$F$2:$G$62,2,FALSE)*0.01)+(IF(BT52=0,0,(VLOOKUP(BS52,звания!$D$2:$E$62,2,FALSE)/(EOMONTH($G$3,0)+1-$G$3)*BT52*(VLOOKUP(BS52,звания!$F$2:$G$62,2,FALSE)))*0.01-(VLOOKUP(O52,звания!$D$2:$E$62,2,FALSE)/(EOMONTH($G$3,0)+1-$G$3)*BT52*(VLOOKUP(O52,звания!$F$2:$G$62,2,FALSE)))*0.01)))))/100*(100-CP52))),(IF(AND(BU52=0,360-BH52&lt;0,CP52=0),(VLOOKUP(O52,звания!$D$2:$E$62,2,FALSE))/(EOMONTH($G$3,0)+1-$G$3)*BO52*CQ52,IF(AND(360-BH52&gt;=0,360-BH52&lt;(EOMONTH($G$3,0)+1-$G$3)),(CF52/(EOMONTH($G$3,0)-$G$3+1)*(360-BH52))*CQ52+(CF52/(EOMONTH($G$3,0)-$G$3+1)*((EOMONTH($G$3,0)-$G$3+1)-(360-BH52)))*VLOOKUP(O52,звания!$F$2:$H$62,2,FALSE)/100,((((VLOOKUP(O52,звания!$D$2:$E$62,2,FALSE))/(EOMONTH($G$3,0)+1-$G$3)*BO52*CQ52+(VLOOKUP(BS52,звания!$D$2:$E$62,2,FALSE))/(EOMONTH($G$3,0)+1-$G$3)*BU52*(VLOOKUP(BS52,звания!$F$2:$G$62,2,FALSE)*0.01)))/100*(100-CP52)+(IF(BT52=0,0,(VLOOKUP(BS52,звания!$D$2:$E$62,2,FALSE)/(EOMONTH($BN$3,0)+1-$BN$3)*BT52*(VLOOKUP(BS52,звания!$F$2:$G$62,2,FALSE)))*0.01-(VLOOKUP(O52,звания!$D$2:$E$62,2,FALSE)/(EOMONTH($BN$3,0)+1-$BN$3)*BT52*(VLOOKUP(O52,звания!$F$2:$G$62,2,FALSE)))*0.01)))))))</f>
        <v>8806.4</v>
      </c>
      <c r="CS52" s="416">
        <f t="shared" si="107"/>
        <v>18928.48</v>
      </c>
      <c r="CT52" s="403"/>
      <c r="CU52" s="403"/>
      <c r="CV52" s="404">
        <f t="shared" si="12"/>
        <v>672.35</v>
      </c>
      <c r="CW52" s="426">
        <f t="shared" si="104"/>
        <v>19600.830000000002</v>
      </c>
      <c r="CX52" s="404">
        <f t="shared" si="96"/>
        <v>3528.15</v>
      </c>
      <c r="CY52" s="1174">
        <v>5</v>
      </c>
      <c r="CZ52" s="404">
        <f t="shared" si="8"/>
        <v>241.51</v>
      </c>
      <c r="DA52" s="404"/>
      <c r="DB52" s="403"/>
      <c r="DC52" s="404"/>
      <c r="DD52" s="426">
        <f t="shared" si="57"/>
        <v>3769.66</v>
      </c>
      <c r="DE52" s="426">
        <f t="shared" si="13"/>
        <v>4164.2700000000004</v>
      </c>
      <c r="DF52" s="404">
        <f t="shared" si="97"/>
        <v>3528.15</v>
      </c>
      <c r="DG52" s="426">
        <f t="shared" si="58"/>
        <v>19359.32</v>
      </c>
      <c r="DH52" s="426">
        <f t="shared" si="59"/>
        <v>0</v>
      </c>
      <c r="DI52" s="421"/>
      <c r="DJ52" s="422" t="str">
        <f t="shared" si="16"/>
        <v xml:space="preserve">30 від 01.03   </v>
      </c>
      <c r="DK52" s="113" t="s">
        <v>963</v>
      </c>
      <c r="DL52" s="28" t="s">
        <v>964</v>
      </c>
      <c r="DM52" s="28" t="s">
        <v>936</v>
      </c>
      <c r="DN52" s="28" t="s">
        <v>965</v>
      </c>
      <c r="DO52" s="900">
        <v>3613306370</v>
      </c>
      <c r="DP52" s="888"/>
      <c r="DQ52" s="817"/>
      <c r="DR52" s="818"/>
      <c r="DS52" s="819"/>
      <c r="DT52" s="820"/>
      <c r="DU52" s="124"/>
      <c r="DV52" s="110"/>
      <c r="DX52" s="84"/>
      <c r="DY52" s="84"/>
      <c r="DZ52" s="105"/>
      <c r="EG52" s="19"/>
      <c r="EH52" s="543">
        <f t="shared" si="17"/>
        <v>1</v>
      </c>
      <c r="EI52" s="404" t="str">
        <f t="shared" si="18"/>
        <v>л-т</v>
      </c>
      <c r="EJ52" s="29" t="str">
        <f t="shared" si="19"/>
        <v>Парфьонов А.Р.</v>
      </c>
      <c r="EK52" s="50"/>
      <c r="EL52" s="29"/>
      <c r="EM52" s="50"/>
      <c r="EN52" s="50"/>
      <c r="EO52" s="50"/>
      <c r="EP52" s="29"/>
    </row>
    <row r="53" spans="1:146" ht="16.899999999999999" customHeight="1">
      <c r="A53" s="427">
        <v>50</v>
      </c>
      <c r="B53" s="869" t="s">
        <v>807</v>
      </c>
      <c r="C53" s="911" t="s">
        <v>19</v>
      </c>
      <c r="D53" s="404" t="str">
        <f>DK53</f>
        <v>Ярошевич М.Р.</v>
      </c>
      <c r="E53" s="416"/>
      <c r="F53" s="417"/>
      <c r="G53" s="409" t="str">
        <f t="shared" si="105"/>
        <v>4.7.2</v>
      </c>
      <c r="H53" s="407" t="str">
        <f>CONCATENATE(INT((BH53)/360),".",INT(MOD((BH53),360)/30),".",MOD(MOD((BH53),360),30))</f>
        <v>4.7.2</v>
      </c>
      <c r="I53" s="407" t="str">
        <f>IF(P53&gt;$G$3,0,CONCATENATE((INT((BH53)/360)+INT((BM53)/360))+INT((INT(MOD((BH53),360)/30)+INT(MOD((BM53),360)/30)+INT((MOD(MOD((BH53),360),30)+MOD(MOD((BM53),360),30))/30))/12),".",MOD(INT(MOD((BH53),360)/30)+INT(MOD((BM53),360)/30)+INT((MOD(MOD((BH53),360),30)+MOD(MOD((BM53),360),30))/30),12),".",INT(MOD(MOD(MOD((BH53),360),30)+MOD(MOD((BM53),360),30),30))))</f>
        <v>4.7.2</v>
      </c>
      <c r="J53" s="407" t="str">
        <f>CONCATENATE(INT(BI53/360),".",MOD(INT(BI53/30),12),".",MOD(INT(BI53),30))</f>
        <v>0.0.0</v>
      </c>
      <c r="K53" s="407" t="str">
        <f>CONCATENATE(INT(BJ53/360),".",MOD(INT(BJ53/30),12),".",MOD(INT(BJ53),30))</f>
        <v>0.0.0</v>
      </c>
      <c r="L53" s="407" t="str">
        <f>CONCATENATE(INT(BK53/360),".",MOD(INT(BK53/30),12),".",MOD(INT(BK53),30))</f>
        <v>0.0.0</v>
      </c>
      <c r="M53" s="407" t="str">
        <f>CONCATENATE(INT(BL53/360),".",MOD(INT(BL53/30),12),".",MOD(INT(BL53),30))</f>
        <v>0.0.0</v>
      </c>
      <c r="N53" s="408" t="str">
        <f>CONCATENATE(IF(INT(INT(DAYS360(BF53,BG53,1)/30)/24)&gt;=2,2,INT(INT(DAYS360(BF53,BG53,1)/30)/24)),".",IF(AND(INT(INT(DAYS360(BF53,BG53,1)/30)/24)&gt;=2,MOD(INT(BM53/30),12)&gt;=6),6,IF(ISODD(MOD(INT(DAYS360(BF53,BG53,1)/30),12)),MOD(INT(DAYS360(BF53,BG53,1)/60),12),MOD(INT(BM53/30),12))),".",IF(AND(INT(INT(DAYS360(BF53,BG53,1)/30)/24)&gt;=2,MOD(INT(BM53/30),12)&gt;=6),0,IF(ISODD(MOD(INT(DAYS360(BF53,BG53,1)/30),12)),INT((MOD(DAYS360(BF53,BG53,1),30)/2+15)),INT(MOD(DAYS360(BF53,BG53,1),30)/2))))</f>
        <v>0.0.0</v>
      </c>
      <c r="O53" s="930">
        <v>12</v>
      </c>
      <c r="P53" s="417">
        <v>42915</v>
      </c>
      <c r="Q53" s="417"/>
      <c r="R53" s="417"/>
      <c r="S53" s="417"/>
      <c r="T53" s="417"/>
      <c r="U53" s="417"/>
      <c r="V53" s="714"/>
      <c r="W53" s="714"/>
      <c r="X53" s="417"/>
      <c r="Y53" s="417"/>
      <c r="Z53" s="714"/>
      <c r="AA53" s="714"/>
      <c r="AB53" s="417"/>
      <c r="AC53" s="417"/>
      <c r="AD53" s="714"/>
      <c r="AE53" s="714"/>
      <c r="AF53" s="417"/>
      <c r="AG53" s="417"/>
      <c r="AH53" s="714"/>
      <c r="AI53" s="714"/>
      <c r="AJ53" s="417"/>
      <c r="AK53" s="417"/>
      <c r="AL53" s="714"/>
      <c r="AM53" s="714"/>
      <c r="AN53" s="417"/>
      <c r="AO53" s="417"/>
      <c r="AP53" s="714"/>
      <c r="AQ53" s="714"/>
      <c r="AR53" s="417"/>
      <c r="AS53" s="417"/>
      <c r="AT53" s="714"/>
      <c r="AU53" s="714"/>
      <c r="AV53" s="417"/>
      <c r="AW53" s="417"/>
      <c r="AX53" s="716"/>
      <c r="AY53" s="716"/>
      <c r="AZ53" s="635"/>
      <c r="BA53" s="635"/>
      <c r="BB53" s="716"/>
      <c r="BC53" s="716"/>
      <c r="BD53" s="635"/>
      <c r="BE53" s="635"/>
      <c r="BF53" s="717"/>
      <c r="BG53" s="717"/>
      <c r="BH53" s="432">
        <f t="shared" si="1"/>
        <v>1652</v>
      </c>
      <c r="BI53" s="432">
        <f t="shared" si="88"/>
        <v>0</v>
      </c>
      <c r="BJ53" s="432">
        <f t="shared" si="89"/>
        <v>0</v>
      </c>
      <c r="BK53" s="432">
        <f t="shared" si="90"/>
        <v>0</v>
      </c>
      <c r="BL53" s="432">
        <f t="shared" si="91"/>
        <v>0</v>
      </c>
      <c r="BM53" s="436">
        <f t="shared" si="92"/>
        <v>0</v>
      </c>
      <c r="BN53" s="462">
        <v>0.65</v>
      </c>
      <c r="BO53" s="427">
        <f t="shared" si="3"/>
        <v>28</v>
      </c>
      <c r="BP53" s="725"/>
      <c r="BQ53" s="700"/>
      <c r="BR53" s="419"/>
      <c r="BS53" s="700"/>
      <c r="BT53" s="700"/>
      <c r="BU53" s="700"/>
      <c r="BV53" s="427">
        <f>IF((BH53+BI53+BJ53+BK53+BL53+BM53)&lt;360,0,IF(AND((BH53+BI53+BJ53+BK53+BL53+BM53)&gt;=360,(BH53+BI53+BJ53+BK53+BL53+BM53)&lt;1800),25,IF(AND((BH53+BI53+BJ53+BK53+BL53+BM53)&gt;=1800,(BH53+BI53+BJ53+BK53+BL53+BM53)&lt;3600),30,IF(AND((BH53+BI53+BJ53+BK53+BL53+BM53)&gt;=3600,(BH53+BI53+BJ53+BK53+BL53+BM53)&lt;5400),35,IF(AND((BH53+BI53+BJ53+BK53+BL53+BM53)&gt;=5400,(BH53+BI53+BJ53+BK53+BL53+BM53)&lt;7200),40,IF(AND((BH53+BI53+BJ53+BK53+BL53+BM53)&gt;=7200,(BH53+BI53+BJ53+BK53+BL53+BM53)&lt;9000),45,IF((BH53+BI53+BJ53+BK53+BL53+BM53)&gt;=9000,50,"ПРОВЕРЬ")))))))</f>
        <v>25</v>
      </c>
      <c r="BW53" s="1182">
        <v>26</v>
      </c>
      <c r="BX53" s="432">
        <v>10</v>
      </c>
      <c r="BY53" s="700"/>
      <c r="BZ53" s="432"/>
      <c r="CA53" s="700"/>
      <c r="CB53" s="432"/>
      <c r="CC53" s="700"/>
      <c r="CD53" s="432"/>
      <c r="CE53" s="404">
        <f>IF(OR(C53=0,CD53="Д"),0,IF(AND(C53&gt;0,E53=0),VLOOKUP(C53,звания!A:B,2,FALSE)/((EOMONTH($G$3,0)+1)-$G$3)*BO53+VLOOKUP(C53,звания!A:B,2,FALSE)/((EOMONTH($G$3,0)+1)-$G$3)*BR53+VLOOKUP(C53,звания!A:B,2,FALSE)/((EOMONTH($G$3,0)+1)-$G$3)*BU53,IF(AND(C53&gt;0,E53&gt;0,F53&gt;=$G$3,BO53=(EOMONTH($G$3,0)+1)-$G$3),(VLOOKUP(E53,звания!A:B,2,FALSE)/(EOMONTH($G$3,0)-$G$3+1))*(F53-$G$3)+(VLOOKUP(C53,звания!A:B,2,FALSE)/(EOMONTH($G$3,0)-$G$3+1))*((EOMONTH($G$3,0)-$G$3+1)-(F53-$G$3)),IF(AND(C53&gt;0,E53&gt;0,F53&gt;$G$3,BO53&lt;(EOMONTH($G$3,0)+1)-$G$3,BO53&lt;&gt;0),VLOOKUP(E53,звания!A:B,2,FALSE)/((EOMONTH($G$3,0)+1)-$G$3)*((F53-$G$3)-(((EOMONTH($G$3,0)+1)-$G$3)-BO53-BU53-BR53))+VLOOKUP(C53,звания!A:B,2,FALSE)/((EOMONTH($G$3,0)+1)-$G$3)*(((EOMONTH($G$3,0)+1)-F53)),IF(F53&lt;$G$3,(VLOOKUP(C53,звания!A:B,2,FALSE)-VLOOKUP(E53,звания!A:B,2,FALSE))/((EOMONTH($BN$3,0)+1)-$BN$3)*(EOMONTH($BN$3,0)+1-F53)+VLOOKUP(C53,звания!A:B,2,FALSE)/((EOMONTH($G$3,0)+1)-$G$3)*BO53+VLOOKUP(C53,звания!A:B,2,FALSE)/((EOMONTH($G$3,0)+1)-$G$3)*BU53+VLOOKUP(C53,звания!A:B,2,FALSE)/((EOMONTH($G$3,0)+1)-$G$3)*BR53,0)))))</f>
        <v>1130</v>
      </c>
      <c r="CF53" s="404">
        <f>IF(OR(CD53="Д",C53=0),0,IF(B53="Виключений зі списків",IF(BS53=0,(VLOOKUP(O53,звания!$D$2:$E$62,2,FALSE))/(EOMONTH($B$3,0)+1-$B$3)*BO53+(VLOOKUP(BQ53,звания!$D$2:$E$62,2,FALSE))/(EOMONTH($B$3,0)+1-$B$3)*BR53,(((VLOOKUP(O53,звания!$D$2:$E$62,2,FALSE))/(EOMONTH($B$3,0)+1-$B$3))*BO53)+(VLOOKUP(BQ53,звания!$D$2:$E$62,2,FALSE))/(EOMONTH($B$3,0)+1-$B$3)*BR53+(VLOOKUP(BS53,звания!$D$2:$E$62,2,FALSE))/(EOMONTH($B$3,0)+1-$B$3)*BU53),IF(BS53=0,(VLOOKUP(O53,звания!$D$2:$E$62,2,FALSE))/(EOMONTH($G$3,0)+1-$G$3)*BO53+(VLOOKUP(BQ53,звания!$D$2:$E$62,2,FALSE))/(EOMONTH($G$3,0)+1-$G$3)*BR53,(((VLOOKUP(O53,звания!$D$2:$E$62,2,FALSE))/(EOMONTH($G$3,0)+1-$G$3))*BO53)+(VLOOKUP(BQ53,звания!$D$2:$E$62,2,FALSE))/(EOMONTH($G$3,0)+1-$G$3)*BR53+(VLOOKUP(BS53,звания!$D$2:$E$62,2,FALSE))/(EOMONTH($G$3,0)+1-$G$3)*BU53+IF(BT53=0,0,(VLOOKUP(BS53,звания!$D$2:$E$62,2,FALSE))/(EOMONTH($BN$3,0)+1-$BN$3)*BT53-(VLOOKUP(O53,звания!$D$2:$E$62,2,FALSE))/(EOMONTH($BN$3,0)+1-$BN$3)*BT53))))</f>
        <v>3440</v>
      </c>
      <c r="CG53" s="404">
        <f t="shared" si="94"/>
        <v>1142.5</v>
      </c>
      <c r="CH53" s="404">
        <f>IF(BW53=0,CF53*BX53%,IF(BW53&gt;0,((VLOOKUP(O53,звания!$D$2:$E$62,2,FALSE)/(EOMONTH($G$3,0)+1-$G$3)*BW53)*BX53%)))</f>
        <v>319.43</v>
      </c>
      <c r="CI53" s="404">
        <f>IF(BY53=0,CF53*BZ53%,IF(BY53&gt;0,(VLOOKUP(O53,звания!$D$2:$E$62,2,FALSE)/(EOMONTH($G$3,0)+1-$G$3)*BO53)*BZ53%)+(VLOOKUP(BS53,звания!$D$2:$E$62,2,FALSE)/(EOMONTH($G$3,0)+1-$G$3)*BU53)*BZ53%)</f>
        <v>0</v>
      </c>
      <c r="CJ53" s="404">
        <f>IF(CA53=0,CF53*CB53%,IF(CA53&gt;0,(VLOOKUP(O53,звания!$D$2:$E$62,2,FALSE)/(EOMONTH($G$3,0)+1-$G$3)*BO53)*CB53%)+(VLOOKUP(BS53,звания!$D$2:$E$62,2,FALSE)/(EOMONTH($G$3,0)+1-$G$3)*BU53)*CB53%)</f>
        <v>0</v>
      </c>
      <c r="CK53" s="404">
        <f>IF(CD53="Д",0,IF(CC53=0,CF53*CD53%,IF(CC53&gt;0,(VLOOKUP(O53,звания!$D$2:$E$62,2,FALSE)/(EOMONTH($G$3,0)+1-$G$3)*BO53)*CD53%)+(VLOOKUP(BS53,звания!$D$2:$E$62,2,FALSE)/(EOMONTH($G$3,0)+1-$G$3)*BU53)*CD53%))</f>
        <v>0</v>
      </c>
      <c r="CL53" s="404">
        <f>IF(BR53&gt;0,((VLOOKUP(C53,звания!$A$2:$B$62,2,FALSE)/(EOMONTH($G$3,0)+1-$G$3)*BO53+VLOOKUP(O53,звания!$D$2:$E$62,2,FALSE)/(EOMONTH($G$3,0)+1-$G$3)*BO53+(VLOOKUP(C53,звания!$A$2:$B$62,2,FALSE)/(EOMONTH($G$3,0)+1-$G$3)*BO53+VLOOKUP(O53,звания!$D$2:$E$62,2,FALSE)/(EOMONTH($G$3,0)+1-$G$3)*BO53)*BV53%)*BN53)+(VLOOKUP(C53,звания!$A$2:$B$62,2,FALSE)/(EOMONTH($G$3,0)+1-$G$3)*BU53+VLOOKUP(BS53,звания!$D$2:$E$62,2,FALSE)/(EOMONTH($G$3,0)+1-$G$3)*BU53+(VLOOKUP(C53,звания!$A$2:$B$62,2,FALSE)/(EOMONTH($G$3,0)+1-$G$3)*BU53+VLOOKUP(BS53,звания!$D$2:$E$62,2,FALSE)/(EOMONTH($G$3,0)+1-$G$3)*BU53)*BV53%)*BN53,(CE53+CF53+CG53)*BN53)</f>
        <v>3713.13</v>
      </c>
      <c r="CM53" s="404"/>
      <c r="CN53" s="404"/>
      <c r="CO53" s="432">
        <f t="shared" si="11"/>
        <v>3</v>
      </c>
      <c r="CP53" s="432"/>
      <c r="CQ53" s="637">
        <f>IF(CF53=0,0,IF((SUM(BH53:BM53)&gt;360),(VLOOKUP(O53,звания!$F$2:$G$62,2,FALSE))/100,VLOOKUP(O53,звания!$F$2:$H$62,3,FALSE)/100))</f>
        <v>2.56</v>
      </c>
      <c r="CR53" s="617">
        <f>IF(B53="Виключений зі списків",IF(AND(BU53=0,360-BH53&lt;0),(VLOOKUP(O53,звания!$D$2:$E$62,2,FALSE))/(EOMONTH($B$3,0)+1-$B$3)*BO53*CQ53,IF(AND(360-BH53&gt;=0,360-BH53&lt;(EOMONTH($B$3,0)+1-$B$3)),(CF53/(EOMONTH($B$3,0)-$B$3+1)*(360-BH53))*CQ53+(CF53/(EOMONTH($B$3,0)-$B$3+1)*((EOMONTH($B$3,0)-$B$3+1)-(360-BH53)))*VLOOKUP(O53,звания!$F$2:$H$62,2,FALSE)/100,((((VLOOKUP(O53,звания!$D$2:$E$62,2,FALSE))/(EOMONTH($B$3,0)+1-$B$3)*BO53*CQ53+(VLOOKUP(BS53,звания!$D$2:$E$62,2,FALSE))/(EOMONTH($B$3,0)+1-$B$3)*BU53*(VLOOKUP(BS53,звания!$F$2:$G$62,2,FALSE)*0.01)+(IF(BT53=0,0,(VLOOKUP(BS53,звания!$D$2:$E$62,2,FALSE)/(EOMONTH($G$3,0)+1-$G$3)*BT53*(VLOOKUP(BS53,звания!$F$2:$G$62,2,FALSE)))*0.01-(VLOOKUP(O53,звания!$D$2:$E$62,2,FALSE)/(EOMONTH($G$3,0)+1-$G$3)*BT53*(VLOOKUP(O53,звания!$F$2:$G$62,2,FALSE)))*0.01)))))/100*(100-CP53))),(IF(AND(BU53=0,360-BH53&lt;0,CP53=0),(VLOOKUP(O53,звания!$D$2:$E$62,2,FALSE))/(EOMONTH($G$3,0)+1-$G$3)*BO53*CQ53,IF(AND(360-BH53&gt;=0,360-BH53&lt;(EOMONTH($G$3,0)+1-$G$3)),(CF53/(EOMONTH($G$3,0)-$G$3+1)*(360-BH53))*CQ53+(CF53/(EOMONTH($G$3,0)-$G$3+1)*((EOMONTH($G$3,0)-$G$3+1)-(360-BH53)))*VLOOKUP(O53,звания!$F$2:$H$62,2,FALSE)/100,((((VLOOKUP(O53,звания!$D$2:$E$62,2,FALSE))/(EOMONTH($G$3,0)+1-$G$3)*BO53*CQ53+(VLOOKUP(BS53,звания!$D$2:$E$62,2,FALSE))/(EOMONTH($G$3,0)+1-$G$3)*BU53*(VLOOKUP(BS53,звания!$F$2:$G$62,2,FALSE)*0.01)))/100*(100-CP53)+(IF(BT53=0,0,(VLOOKUP(BS53,звания!$D$2:$E$62,2,FALSE)/(EOMONTH($BN$3,0)+1-$BN$3)*BT53*(VLOOKUP(BS53,звания!$F$2:$G$62,2,FALSE)))*0.01-(VLOOKUP(O53,звания!$D$2:$E$62,2,FALSE)/(EOMONTH($BN$3,0)+1-$BN$3)*BT53*(VLOOKUP(O53,звания!$F$2:$G$62,2,FALSE)))*0.01)))))))</f>
        <v>8806.4</v>
      </c>
      <c r="CS53" s="416">
        <f t="shared" si="107"/>
        <v>18551.46</v>
      </c>
      <c r="CT53" s="403"/>
      <c r="CU53" s="403"/>
      <c r="CV53" s="404">
        <f t="shared" si="12"/>
        <v>672.35</v>
      </c>
      <c r="CW53" s="426">
        <f t="shared" si="104"/>
        <v>19223.810000000001</v>
      </c>
      <c r="CX53" s="404">
        <f t="shared" si="96"/>
        <v>3460.29</v>
      </c>
      <c r="CY53" s="1174">
        <v>5</v>
      </c>
      <c r="CZ53" s="404">
        <f t="shared" si="8"/>
        <v>236.86</v>
      </c>
      <c r="DA53" s="404"/>
      <c r="DB53" s="403"/>
      <c r="DC53" s="404"/>
      <c r="DD53" s="426">
        <f t="shared" si="57"/>
        <v>3697.15</v>
      </c>
      <c r="DE53" s="426">
        <f t="shared" si="13"/>
        <v>4081.32</v>
      </c>
      <c r="DF53" s="404">
        <f t="shared" si="97"/>
        <v>3460.29</v>
      </c>
      <c r="DG53" s="426">
        <f t="shared" si="58"/>
        <v>18986.95</v>
      </c>
      <c r="DH53" s="426">
        <f t="shared" si="59"/>
        <v>0</v>
      </c>
      <c r="DI53" s="421"/>
      <c r="DJ53" s="422" t="str">
        <f t="shared" si="16"/>
        <v xml:space="preserve">30 від 01.03   </v>
      </c>
      <c r="DK53" s="113" t="s">
        <v>966</v>
      </c>
      <c r="DL53" s="28" t="s">
        <v>967</v>
      </c>
      <c r="DM53" s="28" t="s">
        <v>968</v>
      </c>
      <c r="DN53" s="28" t="s">
        <v>969</v>
      </c>
      <c r="DO53" s="900">
        <v>3575211938</v>
      </c>
      <c r="DP53" s="888"/>
      <c r="DQ53" s="817"/>
      <c r="DR53" s="818"/>
      <c r="DS53" s="819"/>
      <c r="DT53" s="820"/>
      <c r="DU53" s="124"/>
      <c r="DV53" s="122"/>
      <c r="DX53" s="84"/>
      <c r="DY53" s="84"/>
      <c r="DZ53" s="105"/>
      <c r="EH53" s="543">
        <f t="shared" si="17"/>
        <v>1</v>
      </c>
      <c r="EI53" s="404" t="str">
        <f t="shared" si="18"/>
        <v>л-т</v>
      </c>
      <c r="EJ53" s="29" t="str">
        <f t="shared" si="19"/>
        <v>Ярошевич М.Р.</v>
      </c>
      <c r="EK53" s="50"/>
      <c r="EL53" s="29"/>
      <c r="EM53" s="50"/>
      <c r="EN53" s="50"/>
      <c r="EO53" s="50"/>
      <c r="EP53" s="29"/>
    </row>
    <row r="54" spans="1:146" ht="16.899999999999999" customHeight="1">
      <c r="A54" s="427">
        <v>51</v>
      </c>
      <c r="B54" s="869" t="s">
        <v>807</v>
      </c>
      <c r="C54" s="911" t="s">
        <v>19</v>
      </c>
      <c r="D54" s="404" t="str">
        <f t="shared" si="87"/>
        <v>Беспечний А.В.</v>
      </c>
      <c r="E54" s="416"/>
      <c r="F54" s="417"/>
      <c r="G54" s="409" t="str">
        <f t="shared" si="105"/>
        <v>8.1.7</v>
      </c>
      <c r="H54" s="407" t="str">
        <f>CONCATENATE(INT((BH54)/360),".",INT(MOD((BH54),360)/30),".",MOD(MOD((BH54),360),30))</f>
        <v>8.1.7</v>
      </c>
      <c r="I54" s="407" t="str">
        <f t="shared" si="106"/>
        <v>8.1.7</v>
      </c>
      <c r="J54" s="407" t="str">
        <f t="shared" si="83"/>
        <v>0.0.0</v>
      </c>
      <c r="K54" s="407" t="str">
        <f t="shared" si="84"/>
        <v>0.0.0</v>
      </c>
      <c r="L54" s="407" t="str">
        <f t="shared" si="85"/>
        <v>0.0.0</v>
      </c>
      <c r="M54" s="407" t="str">
        <f t="shared" si="86"/>
        <v>0.0.0</v>
      </c>
      <c r="N54" s="408" t="str">
        <f>CONCATENATE(IF(INT(INT(DAYS360(BF54,BG54,1)/30)/24)&gt;=2,2,INT(INT(DAYS360(BF54,BG54,1)/30)/24)),".",IF(AND(INT(INT(DAYS360(BF54,BG54,1)/30)/24)&gt;=2,MOD(INT(BM54/30),12)&gt;=6),6,IF(ISODD(MOD(INT(DAYS360(BF54,BG54,1)/30),12)),MOD(INT(DAYS360(BF54,BG54,1)/60),12),MOD(INT(BM54/30),12))),".",IF(AND(INT(INT(DAYS360(BF54,BG54,1)/30)/24)&gt;=2,MOD(INT(BM54/30),12)&gt;=6),0,IF(ISODD(MOD(INT(DAYS360(BF54,BG54,1)/30),12)),INT((MOD(DAYS360(BF54,BG54,1),30)/2+15)),INT(MOD(DAYS360(BF54,BG54,1),30)/2))))</f>
        <v>0.0.0</v>
      </c>
      <c r="O54" s="930">
        <v>12</v>
      </c>
      <c r="P54" s="417">
        <v>41632</v>
      </c>
      <c r="Q54" s="417"/>
      <c r="R54" s="417"/>
      <c r="S54" s="417"/>
      <c r="T54" s="417"/>
      <c r="U54" s="417"/>
      <c r="V54" s="714"/>
      <c r="W54" s="714"/>
      <c r="X54" s="417"/>
      <c r="Y54" s="417"/>
      <c r="Z54" s="714"/>
      <c r="AA54" s="714"/>
      <c r="AB54" s="417"/>
      <c r="AC54" s="417"/>
      <c r="AD54" s="714"/>
      <c r="AE54" s="714"/>
      <c r="AF54" s="417"/>
      <c r="AG54" s="417"/>
      <c r="AH54" s="714"/>
      <c r="AI54" s="714"/>
      <c r="AJ54" s="417"/>
      <c r="AK54" s="417"/>
      <c r="AL54" s="714"/>
      <c r="AM54" s="714"/>
      <c r="AN54" s="417"/>
      <c r="AO54" s="417"/>
      <c r="AP54" s="714"/>
      <c r="AQ54" s="714"/>
      <c r="AR54" s="417"/>
      <c r="AS54" s="417"/>
      <c r="AT54" s="714"/>
      <c r="AU54" s="714"/>
      <c r="AV54" s="417"/>
      <c r="AW54" s="417"/>
      <c r="AX54" s="716"/>
      <c r="AY54" s="716"/>
      <c r="AZ54" s="635"/>
      <c r="BA54" s="635"/>
      <c r="BB54" s="716"/>
      <c r="BC54" s="716"/>
      <c r="BD54" s="635"/>
      <c r="BE54" s="635"/>
      <c r="BF54" s="717"/>
      <c r="BG54" s="717"/>
      <c r="BH54" s="432">
        <f t="shared" si="1"/>
        <v>2917</v>
      </c>
      <c r="BI54" s="432">
        <f t="shared" si="88"/>
        <v>0</v>
      </c>
      <c r="BJ54" s="432">
        <f t="shared" si="89"/>
        <v>0</v>
      </c>
      <c r="BK54" s="432">
        <f t="shared" si="90"/>
        <v>0</v>
      </c>
      <c r="BL54" s="432">
        <f t="shared" si="91"/>
        <v>0</v>
      </c>
      <c r="BM54" s="436">
        <f t="shared" si="92"/>
        <v>0</v>
      </c>
      <c r="BN54" s="462">
        <v>0.65</v>
      </c>
      <c r="BO54" s="427">
        <f t="shared" si="3"/>
        <v>28</v>
      </c>
      <c r="BP54" s="774"/>
      <c r="BQ54" s="700"/>
      <c r="BR54" s="419"/>
      <c r="BS54" s="700"/>
      <c r="BT54" s="700"/>
      <c r="BU54" s="700"/>
      <c r="BV54" s="427">
        <f t="shared" si="93"/>
        <v>30</v>
      </c>
      <c r="BW54" s="1182">
        <v>26</v>
      </c>
      <c r="BX54" s="432">
        <v>10</v>
      </c>
      <c r="BY54" s="700"/>
      <c r="BZ54" s="432"/>
      <c r="CA54" s="700"/>
      <c r="CB54" s="432"/>
      <c r="CC54" s="700"/>
      <c r="CD54" s="640"/>
      <c r="CE54" s="404">
        <f>IF(OR(C54=0,CD54="Д"),0,IF(AND(C54&gt;0,E54=0),VLOOKUP(C54,звания!A:B,2,FALSE)/((EOMONTH($G$3,0)+1)-$G$3)*BO54+VLOOKUP(C54,звания!A:B,2,FALSE)/((EOMONTH($G$3,0)+1)-$G$3)*BR54+VLOOKUP(C54,звания!A:B,2,FALSE)/((EOMONTH($G$3,0)+1)-$G$3)*BU54,IF(AND(C54&gt;0,E54&gt;0,F54&gt;=$G$3,BO54=(EOMONTH($G$3,0)+1)-$G$3),(VLOOKUP(E54,звания!A:B,2,FALSE)/(EOMONTH($G$3,0)-$G$3+1))*(F54-$G$3)+(VLOOKUP(C54,звания!A:B,2,FALSE)/(EOMONTH($G$3,0)-$G$3+1))*((EOMONTH($G$3,0)-$G$3+1)-(F54-$G$3)),IF(AND(C54&gt;0,E54&gt;0,F54&gt;$G$3,BO54&lt;(EOMONTH($G$3,0)+1)-$G$3,BO54&lt;&gt;0),VLOOKUP(E54,звания!A:B,2,FALSE)/((EOMONTH($G$3,0)+1)-$G$3)*((F54-$G$3)-(((EOMONTH($G$3,0)+1)-$G$3)-BO54-BU54-BR54))+VLOOKUP(C54,звания!A:B,2,FALSE)/((EOMONTH($G$3,0)+1)-$G$3)*(((EOMONTH($G$3,0)+1)-F54)),IF(F54&lt;$G$3,(VLOOKUP(C54,звания!A:B,2,FALSE)-VLOOKUP(E54,звания!A:B,2,FALSE))/((EOMONTH($BN$3,0)+1)-$BN$3)*(EOMONTH($BN$3,0)+1-F54)+VLOOKUP(C54,звания!A:B,2,FALSE)/((EOMONTH($G$3,0)+1)-$G$3)*BO54+VLOOKUP(C54,звания!A:B,2,FALSE)/((EOMONTH($G$3,0)+1)-$G$3)*BU54+VLOOKUP(C54,звания!A:B,2,FALSE)/((EOMONTH($G$3,0)+1)-$G$3)*BR54,0)))))</f>
        <v>1130</v>
      </c>
      <c r="CF54" s="404">
        <f>IF(OR(CD54="Д",C54=0),0,IF(B54="Виключений зі списків",IF(BS54=0,(VLOOKUP(O54,звания!$D$2:$E$62,2,FALSE))/(EOMONTH($B$3,0)+1-$B$3)*BO54+(VLOOKUP(BQ54,звания!$D$2:$E$62,2,FALSE))/(EOMONTH($B$3,0)+1-$B$3)*BR54,(((VLOOKUP(O54,звания!$D$2:$E$62,2,FALSE))/(EOMONTH($B$3,0)+1-$B$3))*BO54)+(VLOOKUP(BQ54,звания!$D$2:$E$62,2,FALSE))/(EOMONTH($B$3,0)+1-$B$3)*BR54+(VLOOKUP(BS54,звания!$D$2:$E$62,2,FALSE))/(EOMONTH($B$3,0)+1-$B$3)*BU54),IF(BS54=0,(VLOOKUP(O54,звания!$D$2:$E$62,2,FALSE))/(EOMONTH($G$3,0)+1-$G$3)*BO54+(VLOOKUP(BQ54,звания!$D$2:$E$62,2,FALSE))/(EOMONTH($G$3,0)+1-$G$3)*BR54,(((VLOOKUP(O54,звания!$D$2:$E$62,2,FALSE))/(EOMONTH($G$3,0)+1-$G$3))*BO54)+(VLOOKUP(BQ54,звания!$D$2:$E$62,2,FALSE))/(EOMONTH($G$3,0)+1-$G$3)*BR54+(VLOOKUP(BS54,звания!$D$2:$E$62,2,FALSE))/(EOMONTH($G$3,0)+1-$G$3)*BU54+IF(BT54=0,0,(VLOOKUP(BS54,звания!$D$2:$E$62,2,FALSE))/(EOMONTH($BN$3,0)+1-$BN$3)*BT54-(VLOOKUP(O54,звания!$D$2:$E$62,2,FALSE))/(EOMONTH($BN$3,0)+1-$BN$3)*BT54))))</f>
        <v>3440</v>
      </c>
      <c r="CG54" s="404">
        <f>IF(AND(SUM(BH54:BM54)&lt;360,((EOMONTH($G$3,0)-$G$3+1+(SUM(BH54:BM54)))&gt;0),SUM(BH54:BM54)+EOMONTH($G$3,0)-$G$3+1&lt;360),(CE54+CF54)*BV54%,IF(SUM(BH54:BM54)+EOMONTH($G$3,0)-$G$3+1&lt;=1800,((CE54+CF54)/(EOMONTH($G$3,0)-$G$3+1))*(360-SUM(BH54:BM54))*BV54%+(((CE54+CF54)/(EOMONTH($G$3,0)-$G$3+1))*((EOMONTH($G$3,0)-$G$3+1)-(360-SUM(BH54:BM54))))*25%,IF(AND(SUM(BH54:BM54)&lt;1800,((EOMONTH($G$3,0)-$G$3+1+SUM(BH54:BM54))&gt;=360),SUM(BH54:BM54)+EOMONTH($G$3,0)-$G$3+1&lt;1800),(CE54+CF54)*BV54%,IF(SUM(BH54:BM54)+EOMONTH($G$3,0)-$G$3+1&lt;=3600,((CE54+CF54)/(EOMONTH($G$3,0)-$G$3+1))*(1800-SUM(BH54:BM54))*BV54%+(((CE54+CF54)/(EOMONTH($G$3,0)-$G$3+1))*((EOMONTH($G$3,0)-$G$3+1)-(1800-SUM(BH54:BM54)))*30%),IF(AND(SUM(BH54:BM54)&lt;3600,((EOMONTH($G$3,0)-$G$3+1+SUM(BH54:BM54))&gt;=1800),SUM(BH54:BM54)+EOMONTH($G$3,0)-$G$3+1&lt;3600),(CE54+CF54)*BV54%,IF(SUM(BH54:BM54)+EOMONTH($G$3,0)-$G$3+1&lt;=5400,((CE54+CF54)/(EOMONTH($G$3,0)-$G$3+1))*(3600-SUM(BH54:BM54))*BV54%+(((CE54+CF54)/(EOMONTH($G$3,0)-$G$3+1))*((EOMONTH($G$3,0)-$G$3+1)-(3600-SUM(BH54:BM54))))*35%,IF(AND(SUM(BH54:BM54)&lt;5400,((EOMONTH($G$3,0)-$G$3+1+SUM(BH54:BM54))&gt;=3600),SUM(BH54:BM54)+EOMONTH($G$3,0)-$G$3+1&lt;5400),(CE54+CF54)*BV54%,IF(SUM(BH54:BM54)+EOMONTH($G$3,0)-$G$3+1&lt;=7200,((CE54+CF54)/(EOMONTH($G$3,0)-$G$3+1))*(5400-SUM(BH54:BM54))*BV54%+(((CE54+CF54)/(EOMONTH($G$3,0)-$G$3+1))*((EOMONTH($G$3,0)-$G$3+1)-(5400-SUM(BH54:BM54))))*40%,IF(AND(SUM(BH54:BM54)&lt;7200,((EOMONTH($G$3,0)-$G$3+1+SUM(BH54:BM54))&gt;=5400),SUM(BH54:BM54)+EOMONTH($G$3,0)-$G$3+1&lt;7200),(CE54+CF54)*BV54%,IF(SUM(BH54:BM54)+EOMONTH($G$3,0)-$G$3+1&lt;=9000,((CE54+CF54)/(EOMONTH($G$3,0)-$G$3+1))*(7200-SUM(BH54:BM54))*BV54%+(((CE54+CF54)/(EOMONTH($G$3,0)-$G$3+1))*((EOMONTH($G$3,0)-$G$3+1)-(7200-SUM(BH54:BM54))))*45%,IF(SUM(BH54:BM54)+EOMONTH($G$3,0)-$G$3+1&gt;=9000,((CE54+CF54)/(EOMONTH($G$3,0)-$G$3+1))*(9000-SUM(BH54:BM54))*BV54%+(((CE54+CF54)/(EOMONTH($G$3,0)-$G$3+1))*((EOMONTH($G$3,0)-$G$3+1)-(9000-SUM(BH54:BM54))))*50%,0)))))))))))</f>
        <v>1371</v>
      </c>
      <c r="CH54" s="404">
        <f>IF(BW54=0,CF54*BX54%,IF(BW54&gt;0,((VLOOKUP(O54,звания!$D$2:$E$62,2,FALSE)/(EOMONTH($G$3,0)+1-$G$3)*BW54)*BX54%)))</f>
        <v>319.43</v>
      </c>
      <c r="CI54" s="404">
        <f>IF(BY54=0,CF54*BZ54%,IF(BY54&gt;0,(VLOOKUP(O54,звания!$D$2:$E$62,2,FALSE)/(EOMONTH($G$3,0)+1-$G$3)*BO54)*BZ54%)+(VLOOKUP(BS54,звания!$D$2:$E$62,2,FALSE)/(EOMONTH($G$3,0)+1-$G$3)*BU54)*BZ54%)</f>
        <v>0</v>
      </c>
      <c r="CJ54" s="404">
        <f>IF(CA54=0,CF54*CB54%,IF(CA54&gt;0,(VLOOKUP(O54,звания!$D$2:$E$62,2,FALSE)/(EOMONTH($G$3,0)+1-$G$3)*BO54)*CB54%)+(VLOOKUP(BS54,звания!$D$2:$E$62,2,FALSE)/(EOMONTH($G$3,0)+1-$G$3)*BU54)*CB54%)</f>
        <v>0</v>
      </c>
      <c r="CK54" s="404">
        <f>IF(CD54="Д",0,IF(CC54=0,CF54*CD54%,IF(CC54&gt;0,(VLOOKUP(O54,звания!$D$2:$E$62,2,FALSE)/(EOMONTH($G$3,0)+1-$G$3)*BO54)*CD54%)+(VLOOKUP(BS54,звания!$D$2:$E$62,2,FALSE)/(EOMONTH($G$3,0)+1-$G$3)*BU54)*CD54%))</f>
        <v>0</v>
      </c>
      <c r="CL54" s="404">
        <f>IF(BR54&gt;0,((VLOOKUP(C54,звания!$A$2:$B$62,2,FALSE)/(EOMONTH($G$3,0)+1-$G$3)*BO54+VLOOKUP(O54,звания!$D$2:$E$62,2,FALSE)/(EOMONTH($G$3,0)+1-$G$3)*BO54+(VLOOKUP(C54,звания!$A$2:$B$62,2,FALSE)/(EOMONTH($G$3,0)+1-$G$3)*BO54+VLOOKUP(O54,звания!$D$2:$E$62,2,FALSE)/(EOMONTH($G$3,0)+1-$G$3)*BO54)*BV54%)*BN54)+(VLOOKUP(C54,звания!$A$2:$B$62,2,FALSE)/(EOMONTH($G$3,0)+1-$G$3)*BU54+VLOOKUP(BS54,звания!$D$2:$E$62,2,FALSE)/(EOMONTH($G$3,0)+1-$G$3)*BU54+(VLOOKUP(C54,звания!$A$2:$B$62,2,FALSE)/(EOMONTH($G$3,0)+1-$G$3)*BU54+VLOOKUP(BS54,звания!$D$2:$E$62,2,FALSE)/(EOMONTH($G$3,0)+1-$G$3)*BU54)*BV54%)*BN54,(CE54+CF54+CG54)*BN54)</f>
        <v>3861.65</v>
      </c>
      <c r="CM54" s="404"/>
      <c r="CN54" s="404"/>
      <c r="CO54" s="432">
        <f t="shared" si="11"/>
        <v>3</v>
      </c>
      <c r="CP54" s="638"/>
      <c r="CQ54" s="637">
        <f>IF(CF54=0,0,IF((SUM(BH54:BM54)&gt;360),(VLOOKUP(O54,звания!$F$2:$G$62,2,FALSE))/100,VLOOKUP(O54,звания!$F$2:$H$62,3,FALSE)/100))</f>
        <v>2.56</v>
      </c>
      <c r="CR54" s="617">
        <f>IF(B54="Виключений зі списків",IF(AND(BU54=0,360-BH54&lt;0),(VLOOKUP(O54,звания!$D$2:$E$62,2,FALSE))/(EOMONTH($B$3,0)+1-$B$3)*BO54*CQ54,IF(AND(360-BH54&gt;=0,360-BH54&lt;(EOMONTH($B$3,0)+1-$B$3)),(CF54/(EOMONTH($B$3,0)-$B$3+1)*(360-BH54))*CQ54+(CF54/(EOMONTH($B$3,0)-$B$3+1)*((EOMONTH($B$3,0)-$B$3+1)-(360-BH54)))*VLOOKUP(O54,звания!$F$2:$H$62,2,FALSE)/100,((((VLOOKUP(O54,звания!$D$2:$E$62,2,FALSE))/(EOMONTH($B$3,0)+1-$B$3)*BO54*CQ54+(VLOOKUP(BS54,звания!$D$2:$E$62,2,FALSE))/(EOMONTH($B$3,0)+1-$B$3)*BU54*(VLOOKUP(BS54,звания!$F$2:$G$62,2,FALSE)*0.01)+(IF(BT54=0,0,(VLOOKUP(BS54,звания!$D$2:$E$62,2,FALSE)/(EOMONTH($G$3,0)+1-$G$3)*BT54*(VLOOKUP(BS54,звания!$F$2:$G$62,2,FALSE)))*0.01-(VLOOKUP(O54,звания!$D$2:$E$62,2,FALSE)/(EOMONTH($G$3,0)+1-$G$3)*BT54*(VLOOKUP(O54,звания!$F$2:$G$62,2,FALSE)))*0.01)))))/100*(100-CP54))),(IF(AND(BU54=0,360-BH54&lt;0,CP54=0),(VLOOKUP(O54,звания!$D$2:$E$62,2,FALSE))/(EOMONTH($G$3,0)+1-$G$3)*BO54*CQ54,IF(AND(360-BH54&gt;=0,360-BH54&lt;(EOMONTH($G$3,0)+1-$G$3)),(CF54/(EOMONTH($G$3,0)-$G$3+1)*(360-BH54))*CQ54+(CF54/(EOMONTH($G$3,0)-$G$3+1)*((EOMONTH($G$3,0)-$G$3+1)-(360-BH54)))*VLOOKUP(O54,звания!$F$2:$H$62,2,FALSE)/100,((((VLOOKUP(O54,звания!$D$2:$E$62,2,FALSE))/(EOMONTH($G$3,0)+1-$G$3)*BO54*CQ54+(VLOOKUP(BS54,звания!$D$2:$E$62,2,FALSE))/(EOMONTH($G$3,0)+1-$G$3)*BU54*(VLOOKUP(BS54,звания!$F$2:$G$62,2,FALSE)*0.01)))/100*(100-CP54)+(IF(BT54=0,0,(VLOOKUP(BS54,звания!$D$2:$E$62,2,FALSE)/(EOMONTH($BN$3,0)+1-$BN$3)*BT54*(VLOOKUP(BS54,звания!$F$2:$G$62,2,FALSE)))*0.01-(VLOOKUP(O54,звания!$D$2:$E$62,2,FALSE)/(EOMONTH($BN$3,0)+1-$BN$3)*BT54*(VLOOKUP(O54,звания!$F$2:$G$62,2,FALSE)))*0.01)))))))</f>
        <v>8806.4</v>
      </c>
      <c r="CS54" s="416">
        <f t="shared" si="107"/>
        <v>18928.48</v>
      </c>
      <c r="CT54" s="403"/>
      <c r="CU54" s="404"/>
      <c r="CV54" s="404">
        <f t="shared" si="12"/>
        <v>672.35</v>
      </c>
      <c r="CW54" s="426">
        <f>CN54+SUM(CS54:CV54)</f>
        <v>19600.830000000002</v>
      </c>
      <c r="CX54" s="404">
        <f t="shared" si="96"/>
        <v>3528.15</v>
      </c>
      <c r="CY54" s="1174">
        <v>5</v>
      </c>
      <c r="CZ54" s="404">
        <f t="shared" si="8"/>
        <v>241.51</v>
      </c>
      <c r="DA54" s="404"/>
      <c r="DB54" s="403"/>
      <c r="DC54" s="404"/>
      <c r="DD54" s="426">
        <f t="shared" si="57"/>
        <v>3769.66</v>
      </c>
      <c r="DE54" s="426">
        <f t="shared" si="13"/>
        <v>4164.2700000000004</v>
      </c>
      <c r="DF54" s="404">
        <f t="shared" si="97"/>
        <v>3528.15</v>
      </c>
      <c r="DG54" s="426">
        <f t="shared" si="58"/>
        <v>19359.32</v>
      </c>
      <c r="DH54" s="426">
        <f t="shared" si="59"/>
        <v>0</v>
      </c>
      <c r="DI54" s="421"/>
      <c r="DJ54" s="422" t="str">
        <f t="shared" si="16"/>
        <v xml:space="preserve">30 від 01.03   </v>
      </c>
      <c r="DK54" s="113" t="s">
        <v>970</v>
      </c>
      <c r="DL54" s="28" t="s">
        <v>971</v>
      </c>
      <c r="DM54" s="28" t="s">
        <v>936</v>
      </c>
      <c r="DN54" s="28" t="s">
        <v>889</v>
      </c>
      <c r="DO54" s="900">
        <v>3477107070</v>
      </c>
      <c r="DP54" s="888"/>
      <c r="DQ54" s="826"/>
      <c r="DR54" s="818"/>
      <c r="DS54" s="819"/>
      <c r="DT54" s="820"/>
      <c r="DU54" s="400"/>
      <c r="DV54" s="401"/>
      <c r="DX54" s="84"/>
      <c r="DY54" s="84"/>
      <c r="DZ54" s="105"/>
      <c r="EH54" s="543">
        <f t="shared" si="17"/>
        <v>1</v>
      </c>
      <c r="EI54" s="404" t="str">
        <f t="shared" si="18"/>
        <v>л-т</v>
      </c>
      <c r="EJ54" s="29" t="str">
        <f t="shared" si="19"/>
        <v>Беспечний А.В.</v>
      </c>
      <c r="EK54" s="50"/>
      <c r="EL54" s="29"/>
      <c r="EM54" s="50"/>
      <c r="EN54" s="50"/>
      <c r="EO54" s="50"/>
      <c r="EP54" s="29"/>
    </row>
    <row r="55" spans="1:146" ht="16.899999999999999" hidden="1" customHeight="1">
      <c r="A55" s="402">
        <v>52</v>
      </c>
      <c r="B55" s="869" t="s">
        <v>808</v>
      </c>
      <c r="C55" s="911"/>
      <c r="D55" s="404" t="str">
        <f t="shared" si="87"/>
        <v>ВАКАНТ</v>
      </c>
      <c r="E55" s="416"/>
      <c r="F55" s="417"/>
      <c r="G55" s="406" t="str">
        <f t="shared" si="105"/>
        <v>0.0.0</v>
      </c>
      <c r="H55" s="407" t="str">
        <f t="shared" si="108"/>
        <v>0.0.0</v>
      </c>
      <c r="I55" s="407" t="str">
        <f t="shared" si="106"/>
        <v>0.0.0</v>
      </c>
      <c r="J55" s="407" t="str">
        <f t="shared" si="83"/>
        <v>0.0.0</v>
      </c>
      <c r="K55" s="407" t="str">
        <f t="shared" si="84"/>
        <v>0.0.0</v>
      </c>
      <c r="L55" s="407" t="str">
        <f t="shared" si="85"/>
        <v>0.0.0</v>
      </c>
      <c r="M55" s="407" t="str">
        <f t="shared" si="86"/>
        <v>0.0.0</v>
      </c>
      <c r="N55" s="408" t="str">
        <f t="shared" si="109"/>
        <v>0.0.0</v>
      </c>
      <c r="O55" s="930">
        <v>12</v>
      </c>
      <c r="P55" s="417"/>
      <c r="Q55" s="417"/>
      <c r="R55" s="417"/>
      <c r="S55" s="417"/>
      <c r="T55" s="417"/>
      <c r="U55" s="417"/>
      <c r="V55" s="714"/>
      <c r="W55" s="714"/>
      <c r="X55" s="417"/>
      <c r="Y55" s="417"/>
      <c r="Z55" s="714"/>
      <c r="AA55" s="714"/>
      <c r="AB55" s="417"/>
      <c r="AC55" s="417"/>
      <c r="AD55" s="714"/>
      <c r="AE55" s="714"/>
      <c r="AF55" s="417"/>
      <c r="AG55" s="417"/>
      <c r="AH55" s="714"/>
      <c r="AI55" s="714"/>
      <c r="AJ55" s="417"/>
      <c r="AK55" s="417"/>
      <c r="AL55" s="714"/>
      <c r="AM55" s="714"/>
      <c r="AN55" s="417"/>
      <c r="AO55" s="417"/>
      <c r="AP55" s="714"/>
      <c r="AQ55" s="714"/>
      <c r="AR55" s="417"/>
      <c r="AS55" s="417"/>
      <c r="AT55" s="714"/>
      <c r="AU55" s="714"/>
      <c r="AV55" s="417"/>
      <c r="AW55" s="417"/>
      <c r="AX55" s="716"/>
      <c r="AY55" s="716"/>
      <c r="AZ55" s="635"/>
      <c r="BA55" s="635"/>
      <c r="BB55" s="716"/>
      <c r="BC55" s="716"/>
      <c r="BD55" s="635"/>
      <c r="BE55" s="635"/>
      <c r="BF55" s="717"/>
      <c r="BG55" s="717"/>
      <c r="BH55" s="432">
        <f t="shared" si="1"/>
        <v>0</v>
      </c>
      <c r="BI55" s="432">
        <f t="shared" ref="BI55:BI72" si="110">(IF(OR(W55&gt;$G$3,W55=0),IF(OR(V55=0,V55&gt;$G$3),0,DAYS360(V55,$G$3,1)),(DAYS360(V55,W55,1)))+IF(OR(Y55&gt;$G$3,Y55=0),IF(OR(X55=0,X55&gt;$G$3),0,DAYS360(X55,$G$3,1)),(DAYS360(X55,Y55,1)))+IF(OR(AA55&gt;$G$3,AA55=0),IF(OR(Z55=0,Z55&gt;$G$3),0,DAYS360(Z55,$G$3,1)),(DAYS360(Z55,AA55,1)))+IF(OR(AC55&gt;$G$3,AC55=0),IF(OR(AB55=0,AB55&gt;$G$3),0,DAYS360(AB55,$G$3,1)),(DAYS360(AB55,AC55,1)))+IF(OR(AE55&gt;$G$3,AE55=0),IF(OR(AD55=0,AD55&gt;$G$3),0,DAYS360(AD55,$G$3,1)),(DAYS360(AD55,AE55,1)))+IF(OR(AG55&gt;$G$3,AG55=0),IF(OR(AF55=0,AF55&gt;$G$3),0,DAYS360(AF55,$G$3,1)),(DAYS360(AF55,AG55,1)))+IF(OR(AI55&gt;$G$3,AI55=0),IF(OR(AH55=0,AH55&gt;$G$3),0,DAYS360(AH55,$G$3,1)),(DAYS360(AH55,AI55,1)))+IF(OR(AK55&gt;$G$3,AK55=0),IF(OR(AJ55=0,AJ55&gt;$G$3),0,DAYS360(AJ55,$G$3,1)),(DAYS360(AJ55,AK55,1)))+IF(OR(AM55&gt;$G$3,AM55=0),IF(OR(AL55=0,AL55&gt;$G$3),0,DAYS360(AL55,$G$3,1)),(DAYS360(AL55,AM55,1)))+IF(OR(AO55&gt;$G$3,AO55=0),IF(OR(AN55=0,AN55&gt;$G$3),0,DAYS360(AN55,$G$3,1)),(DAYS360(AN55,AO55,1)))+IF(OR(AQ55&gt;$G$3,AQ55=0),IF(OR(AP55=0,AP55&gt;$G$3),0,DAYS360(AP55,$G$3,1)),(DAYS360(AP55,AQ55,1)))+IF(OR(AS55&gt;$G$3,AS55=0),IF(OR(AR55=0,AR55&gt;$G$3),0,DAYS360(AR55,$G$3,1)),(DAYS360(AR55,AS55,1)))+IF(OR(AU55&gt;$G$3,AU55=0),IF(OR(AT55=0,AT55&gt;$G$3),0,DAYS360(AT55,$G$3,1)),(DAYS360(AT55,AU55,1)))+IF(OR(AW55&gt;$G$3,AW55=0),IF(OR(AV55=0,AV55&gt;$G$3),0,DAYS360(AV55,$G$3,1)),(DAYS360(AV55,AW55,1))))*2</f>
        <v>0</v>
      </c>
      <c r="BJ55" s="432">
        <f t="shared" ref="BJ55:BJ72" si="111">(IF(OR(AY55&gt;$G$3,AY55=0),IF(OR(AX55=0,AX55&gt;$G$3),0,DAYS360(AX55,$G$3,1)),(DAYS360(AX55,AY55,1)))+IF(OR(BA55&gt;$G$3,BA55=0),IF(OR(AZ55=0,AZ55&gt;$G$3),0,DAYS360(AZ55,$G$3,1)),(DAYS360(AZ55,BA55,1))))/2</f>
        <v>0</v>
      </c>
      <c r="BK55" s="432">
        <f t="shared" ref="BK55:BK72" si="112">(IF(OR(BC55&gt;$G$3,BC55=0),IF(OR(BB55=0,BB55&gt;$G$3),0,DAYS360(BB55,$G$3,1)),(DAYS360(BB55,BC55,1))))</f>
        <v>0</v>
      </c>
      <c r="BL55" s="432">
        <f t="shared" ref="BL55:BL72" si="113">(IF(OR(BE55&gt;$G$3,BE55=0),IF(OR(BD55=0,BD55&gt;$G$3),0,DAYS360(BD55,$G$3,1)),(DAYS360(BD55,BE55,1))))/3</f>
        <v>0</v>
      </c>
      <c r="BM55" s="436">
        <f t="shared" si="92"/>
        <v>0</v>
      </c>
      <c r="BN55" s="462">
        <v>0.65</v>
      </c>
      <c r="BO55" s="427">
        <f t="shared" si="3"/>
        <v>28</v>
      </c>
      <c r="BP55" s="725"/>
      <c r="BQ55" s="700"/>
      <c r="BR55" s="419"/>
      <c r="BS55" s="700"/>
      <c r="BT55" s="700"/>
      <c r="BU55" s="700"/>
      <c r="BV55" s="427">
        <f t="shared" si="93"/>
        <v>0</v>
      </c>
      <c r="BW55" s="419"/>
      <c r="BX55" s="782"/>
      <c r="BY55" s="419"/>
      <c r="BZ55" s="432"/>
      <c r="CA55" s="419"/>
      <c r="CB55" s="427"/>
      <c r="CC55" s="419"/>
      <c r="CD55" s="432"/>
      <c r="CE55" s="404">
        <f>IF(OR(C55=0,CD55="Д"),0,IF(AND(C55&gt;0,E55=0),VLOOKUP(C55,звания!A:B,2,FALSE)/((EOMONTH($G$3,0)+1)-$G$3)*BO55+VLOOKUP(C55,звания!A:B,2,FALSE)/((EOMONTH($G$3,0)+1)-$G$3)*BR55+VLOOKUP(C55,звания!A:B,2,FALSE)/((EOMONTH($G$3,0)+1)-$G$3)*BU55,IF(AND(C55&gt;0,E55&gt;0,F55&gt;=$G$3,BO55=(EOMONTH($G$3,0)+1)-$G$3),(VLOOKUP(E55,звания!A:B,2,FALSE)/(EOMONTH($G$3,0)-$G$3+1))*(F55-$G$3)+(VLOOKUP(C55,звания!A:B,2,FALSE)/(EOMONTH($G$3,0)-$G$3+1))*((EOMONTH($G$3,0)-$G$3+1)-(F55-$G$3)),IF(AND(C55&gt;0,E55&gt;0,F55&gt;$G$3,BO55&lt;(EOMONTH($G$3,0)+1)-$G$3,BO55&lt;&gt;0),VLOOKUP(E55,звания!A:B,2,FALSE)/((EOMONTH($G$3,0)+1)-$G$3)*((F55-$G$3)-(((EOMONTH($G$3,0)+1)-$G$3)-BO55-BU55-BR55))+VLOOKUP(C55,звания!A:B,2,FALSE)/((EOMONTH($G$3,0)+1)-$G$3)*(((EOMONTH($G$3,0)+1)-F55)),IF(F55&lt;$G$3,(VLOOKUP(C55,звания!A:B,2,FALSE)-VLOOKUP(E55,звания!A:B,2,FALSE))/((EOMONTH($BN$3,0)+1)-$BN$3)*(EOMONTH($BN$3,0)+1-F55)+VLOOKUP(C55,звания!A:B,2,FALSE)/((EOMONTH($G$3,0)+1)-$G$3)*BO55+VLOOKUP(C55,звания!A:B,2,FALSE)/((EOMONTH($G$3,0)+1)-$G$3)*BU55+VLOOKUP(C55,звания!A:B,2,FALSE)/((EOMONTH($G$3,0)+1)-$G$3)*BR55,0)))))</f>
        <v>0</v>
      </c>
      <c r="CF55" s="404">
        <f>IF(OR(CD55="Д",C55=0),0,IF(B55="Виключений зі списків",IF(BS55=0,(VLOOKUP(O55,звания!$D$2:$E$62,2,FALSE))/(EOMONTH($B$3,0)+1-$B$3)*BO55+(VLOOKUP(BQ55,звания!$D$2:$E$62,2,FALSE))/(EOMONTH($B$3,0)+1-$B$3)*BR55,(((VLOOKUP(O55,звания!$D$2:$E$62,2,FALSE))/(EOMONTH($B$3,0)+1-$B$3))*BO55)+(VLOOKUP(BQ55,звания!$D$2:$E$62,2,FALSE))/(EOMONTH($B$3,0)+1-$B$3)*BR55+(VLOOKUP(BS55,звания!$D$2:$E$62,2,FALSE))/(EOMONTH($B$3,0)+1-$B$3)*BU55),IF(BS55=0,(VLOOKUP(O55,звания!$D$2:$E$62,2,FALSE))/(EOMONTH($G$3,0)+1-$G$3)*BO55+(VLOOKUP(BQ55,звания!$D$2:$E$62,2,FALSE))/(EOMONTH($G$3,0)+1-$G$3)*BR55,(((VLOOKUP(O55,звания!$D$2:$E$62,2,FALSE))/(EOMONTH($G$3,0)+1-$G$3))*BO55)+(VLOOKUP(BQ55,звания!$D$2:$E$62,2,FALSE))/(EOMONTH($G$3,0)+1-$G$3)*BR55+(VLOOKUP(BS55,звания!$D$2:$E$62,2,FALSE))/(EOMONTH($G$3,0)+1-$G$3)*BU55+IF(BT55=0,0,(VLOOKUP(BS55,звания!$D$2:$E$62,2,FALSE))/(EOMONTH($BN$3,0)+1-$BN$3)*BT55-(VLOOKUP(O55,звания!$D$2:$E$62,2,FALSE))/(EOMONTH($BN$3,0)+1-$BN$3)*BT55))))</f>
        <v>0</v>
      </c>
      <c r="CG55" s="404">
        <f t="shared" si="94"/>
        <v>0</v>
      </c>
      <c r="CH55" s="404">
        <f>IF(BW55=0,CF55*BX55%,IF(BW55&gt;0,((VLOOKUP(O55,звания!$D$2:$E$62,2,FALSE)/(EOMONTH($G$3,0)+1-$G$3)*BW55)*BX55%)))</f>
        <v>0</v>
      </c>
      <c r="CI55" s="404">
        <f>IF(BY55=0,CF55*BZ55%,IF(BY55&gt;0,(VLOOKUP(O55,звания!$D$2:$E$62,2,FALSE)/(EOMONTH($G$3,0)+1-$G$3)*BO55)*BZ55%)+(VLOOKUP(BS55,звания!$D$2:$E$62,2,FALSE)/(EOMONTH($G$3,0)+1-$G$3)*BU55)*BZ55%)</f>
        <v>0</v>
      </c>
      <c r="CJ55" s="404">
        <f>IF(CA55=0,CF55*CB55%,IF(CA55&gt;0,(VLOOKUP(O55,звания!$D$2:$E$62,2,FALSE)/(EOMONTH($G$3,0)+1-$G$3)*BO55)*CB55%)+(VLOOKUP(BS55,звания!$D$2:$E$62,2,FALSE)/(EOMONTH($G$3,0)+1-$G$3)*BU55)*CB55%)</f>
        <v>0</v>
      </c>
      <c r="CK55" s="404">
        <f>IF(CD55="Д",0,IF(CC55=0,CF55*CD55%,IF(CC55&gt;0,(VLOOKUP(O55,звания!$D$2:$E$62,2,FALSE)/(EOMONTH($G$3,0)+1-$G$3)*BO55)*CD55%)+(VLOOKUP(BS55,звания!$D$2:$E$62,2,FALSE)/(EOMONTH($G$3,0)+1-$G$3)*BU55)*CD55%))</f>
        <v>0</v>
      </c>
      <c r="CL55" s="404">
        <f>IF(BR55&gt;0,((VLOOKUP(C55,звания!$A$2:$B$62,2,FALSE)/(EOMONTH($G$3,0)+1-$G$3)*BO55+VLOOKUP(O55,звания!$D$2:$E$62,2,FALSE)/(EOMONTH($G$3,0)+1-$G$3)*BO55+(VLOOKUP(C55,звания!$A$2:$B$62,2,FALSE)/(EOMONTH($G$3,0)+1-$G$3)*BO55+VLOOKUP(O55,звания!$D$2:$E$62,2,FALSE)/(EOMONTH($G$3,0)+1-$G$3)*BO55)*BV55%)*BN55)+(VLOOKUP(C55,звания!$A$2:$B$62,2,FALSE)/(EOMONTH($G$3,0)+1-$G$3)*BU55+VLOOKUP(BS55,звания!$D$2:$E$62,2,FALSE)/(EOMONTH($G$3,0)+1-$G$3)*BU55+(VLOOKUP(C55,звания!$A$2:$B$62,2,FALSE)/(EOMONTH($G$3,0)+1-$G$3)*BU55+VLOOKUP(BS55,звания!$D$2:$E$62,2,FALSE)/(EOMONTH($G$3,0)+1-$G$3)*BU55)*BV55%)*BN55,(CE55+CF55+CG55)*BN55)</f>
        <v>0</v>
      </c>
      <c r="CM55" s="404"/>
      <c r="CN55" s="404"/>
      <c r="CO55" s="432">
        <f t="shared" si="11"/>
        <v>0</v>
      </c>
      <c r="CP55" s="432"/>
      <c r="CQ55" s="637">
        <f>IF(CF55=0,0,IF((SUM(BH55:BM55)&gt;360),(VLOOKUP(O55,звания!$F$2:$G$62,2,FALSE))/100,VLOOKUP(O55,звания!$F$2:$H$62,3,FALSE)/100))</f>
        <v>0</v>
      </c>
      <c r="CR55" s="617">
        <f>IF(B55="Виключений зі списків",IF(AND(BU55=0,360-BH55&lt;0),(VLOOKUP(O55,звания!$D$2:$E$62,2,FALSE))/(EOMONTH($B$3,0)+1-$B$3)*BO55*CQ55,IF(AND(360-BH55&gt;=0,360-BH55&lt;(EOMONTH($B$3,0)+1-$B$3)),(CF55/(EOMONTH($B$3,0)-$B$3+1)*(360-BH55))*CQ55+(CF55/(EOMONTH($B$3,0)-$B$3+1)*((EOMONTH($B$3,0)-$B$3+1)-(360-BH55)))*VLOOKUP(O55,звания!$F$2:$H$62,2,FALSE)/100,((((VLOOKUP(O55,звания!$D$2:$E$62,2,FALSE))/(EOMONTH($B$3,0)+1-$B$3)*BO55*CQ55+(VLOOKUP(BS55,звания!$D$2:$E$62,2,FALSE))/(EOMONTH($B$3,0)+1-$B$3)*BU55*(VLOOKUP(BS55,звания!$F$2:$G$62,2,FALSE)*0.01)+(IF(BT55=0,0,(VLOOKUP(BS55,звания!$D$2:$E$62,2,FALSE)/(EOMONTH($G$3,0)+1-$G$3)*BT55*(VLOOKUP(BS55,звания!$F$2:$G$62,2,FALSE)))*0.01-(VLOOKUP(O55,звания!$D$2:$E$62,2,FALSE)/(EOMONTH($G$3,0)+1-$G$3)*BT55*(VLOOKUP(O55,звания!$F$2:$G$62,2,FALSE)))*0.01)))))/100*(100-CP55))),(IF(AND(BU55=0,360-BH55&lt;0,CP55=0),(VLOOKUP(O55,звания!$D$2:$E$62,2,FALSE))/(EOMONTH($G$3,0)+1-$G$3)*BO55*CQ55,IF(AND(360-BH55&gt;=0,360-BH55&lt;(EOMONTH($G$3,0)+1-$G$3)),(CF55/(EOMONTH($G$3,0)-$G$3+1)*(360-BH55))*CQ55+(CF55/(EOMONTH($G$3,0)-$G$3+1)*((EOMONTH($G$3,0)-$G$3+1)-(360-BH55)))*VLOOKUP(O55,звания!$F$2:$H$62,2,FALSE)/100,((((VLOOKUP(O55,звания!$D$2:$E$62,2,FALSE))/(EOMONTH($G$3,0)+1-$G$3)*BO55*CQ55+(VLOOKUP(BS55,звания!$D$2:$E$62,2,FALSE))/(EOMONTH($G$3,0)+1-$G$3)*BU55*(VLOOKUP(BS55,звания!$F$2:$G$62,2,FALSE)*0.01)))/100*(100-CP55)+(IF(BT55=0,0,(VLOOKUP(BS55,звания!$D$2:$E$62,2,FALSE)/(EOMONTH($BN$3,0)+1-$BN$3)*BT55*(VLOOKUP(BS55,звания!$F$2:$G$62,2,FALSE)))*0.01-(VLOOKUP(O55,звания!$D$2:$E$62,2,FALSE)/(EOMONTH($BN$3,0)+1-$BN$3)*BT55*(VLOOKUP(O55,звания!$F$2:$G$62,2,FALSE)))*0.01)))))))</f>
        <v>0</v>
      </c>
      <c r="CS55" s="416">
        <f t="shared" si="107"/>
        <v>0</v>
      </c>
      <c r="CT55" s="403"/>
      <c r="CU55" s="403"/>
      <c r="CV55" s="403">
        <f t="shared" si="12"/>
        <v>0</v>
      </c>
      <c r="CW55" s="556">
        <f t="shared" si="104"/>
        <v>0</v>
      </c>
      <c r="CX55" s="403">
        <f t="shared" si="96"/>
        <v>0</v>
      </c>
      <c r="CY55" s="403"/>
      <c r="CZ55" s="404">
        <f t="shared" si="8"/>
        <v>0</v>
      </c>
      <c r="DA55" s="403"/>
      <c r="DB55" s="403"/>
      <c r="DC55" s="403"/>
      <c r="DD55" s="421">
        <f t="shared" si="57"/>
        <v>0</v>
      </c>
      <c r="DE55" s="421">
        <f t="shared" si="13"/>
        <v>0</v>
      </c>
      <c r="DF55" s="403">
        <f t="shared" si="97"/>
        <v>0</v>
      </c>
      <c r="DG55" s="421">
        <f t="shared" si="58"/>
        <v>0</v>
      </c>
      <c r="DH55" s="421">
        <f t="shared" si="59"/>
        <v>0</v>
      </c>
      <c r="DI55" s="421"/>
      <c r="DJ55" s="422" t="str">
        <f t="shared" si="16"/>
        <v xml:space="preserve">    </v>
      </c>
      <c r="DK55" s="113" t="s">
        <v>876</v>
      </c>
      <c r="DL55" s="28"/>
      <c r="DM55" s="28"/>
      <c r="DN55" s="28"/>
      <c r="DO55" s="901"/>
      <c r="DP55" s="888"/>
      <c r="DQ55" s="817"/>
      <c r="DR55" s="818"/>
      <c r="DS55" s="819"/>
      <c r="DT55" s="820"/>
      <c r="DU55" s="124"/>
      <c r="DV55" s="110"/>
      <c r="DZ55" s="105"/>
      <c r="EH55" s="543">
        <f t="shared" si="17"/>
        <v>0</v>
      </c>
      <c r="EI55" s="404">
        <f t="shared" si="18"/>
        <v>0</v>
      </c>
      <c r="EJ55" s="29" t="str">
        <f t="shared" si="19"/>
        <v>ВАКАНТ</v>
      </c>
      <c r="EK55" s="50"/>
      <c r="EL55" s="29"/>
      <c r="EM55" s="50"/>
      <c r="EN55" s="50"/>
      <c r="EO55" s="50"/>
      <c r="EP55" s="29"/>
    </row>
    <row r="56" spans="1:146" ht="16.899999999999999" hidden="1" customHeight="1">
      <c r="A56" s="402">
        <v>53</v>
      </c>
      <c r="B56" s="869" t="s">
        <v>808</v>
      </c>
      <c r="C56" s="911"/>
      <c r="D56" s="403" t="str">
        <f t="shared" si="87"/>
        <v>ВАКАНТ</v>
      </c>
      <c r="E56" s="416"/>
      <c r="F56" s="417"/>
      <c r="G56" s="406" t="str">
        <f t="shared" si="105"/>
        <v>0.0.0</v>
      </c>
      <c r="H56" s="407" t="str">
        <f t="shared" si="108"/>
        <v>0.0.0</v>
      </c>
      <c r="I56" s="407" t="str">
        <f t="shared" si="106"/>
        <v>0.0.0</v>
      </c>
      <c r="J56" s="407" t="str">
        <f t="shared" si="83"/>
        <v>0.0.0</v>
      </c>
      <c r="K56" s="407" t="str">
        <f t="shared" si="84"/>
        <v>0.0.0</v>
      </c>
      <c r="L56" s="407" t="str">
        <f t="shared" si="85"/>
        <v>0.0.0</v>
      </c>
      <c r="M56" s="407" t="str">
        <f t="shared" si="86"/>
        <v>0.0.0</v>
      </c>
      <c r="N56" s="408" t="str">
        <f t="shared" si="109"/>
        <v>0.0.0</v>
      </c>
      <c r="O56" s="930">
        <v>12</v>
      </c>
      <c r="P56" s="417"/>
      <c r="Q56" s="417"/>
      <c r="R56" s="417"/>
      <c r="S56" s="417"/>
      <c r="T56" s="417"/>
      <c r="U56" s="417"/>
      <c r="V56" s="714"/>
      <c r="W56" s="714"/>
      <c r="X56" s="417"/>
      <c r="Y56" s="417"/>
      <c r="Z56" s="714"/>
      <c r="AA56" s="714"/>
      <c r="AB56" s="417"/>
      <c r="AC56" s="417"/>
      <c r="AD56" s="714"/>
      <c r="AE56" s="714"/>
      <c r="AF56" s="417"/>
      <c r="AG56" s="417"/>
      <c r="AH56" s="714"/>
      <c r="AI56" s="714"/>
      <c r="AJ56" s="417"/>
      <c r="AK56" s="417"/>
      <c r="AL56" s="714"/>
      <c r="AM56" s="714"/>
      <c r="AN56" s="417"/>
      <c r="AO56" s="417"/>
      <c r="AP56" s="714"/>
      <c r="AQ56" s="714"/>
      <c r="AR56" s="417"/>
      <c r="AS56" s="417"/>
      <c r="AT56" s="714"/>
      <c r="AU56" s="714"/>
      <c r="AV56" s="417"/>
      <c r="AW56" s="417"/>
      <c r="AX56" s="716"/>
      <c r="AY56" s="716"/>
      <c r="AZ56" s="635"/>
      <c r="BA56" s="635"/>
      <c r="BB56" s="716"/>
      <c r="BC56" s="716"/>
      <c r="BD56" s="635"/>
      <c r="BE56" s="635"/>
      <c r="BF56" s="717"/>
      <c r="BG56" s="717"/>
      <c r="BH56" s="432">
        <f t="shared" si="1"/>
        <v>0</v>
      </c>
      <c r="BI56" s="432">
        <f t="shared" si="110"/>
        <v>0</v>
      </c>
      <c r="BJ56" s="432">
        <f t="shared" si="111"/>
        <v>0</v>
      </c>
      <c r="BK56" s="432">
        <f t="shared" si="112"/>
        <v>0</v>
      </c>
      <c r="BL56" s="432">
        <f t="shared" si="113"/>
        <v>0</v>
      </c>
      <c r="BM56" s="436">
        <f t="shared" si="92"/>
        <v>0</v>
      </c>
      <c r="BN56" s="462">
        <v>0.65</v>
      </c>
      <c r="BO56" s="427">
        <f t="shared" si="3"/>
        <v>28</v>
      </c>
      <c r="BP56" s="419"/>
      <c r="BQ56" s="700"/>
      <c r="BR56" s="419"/>
      <c r="BS56" s="700"/>
      <c r="BT56" s="700"/>
      <c r="BU56" s="700"/>
      <c r="BV56" s="427">
        <f t="shared" si="93"/>
        <v>0</v>
      </c>
      <c r="BW56" s="419"/>
      <c r="BX56" s="781"/>
      <c r="BY56" s="700"/>
      <c r="BZ56" s="432"/>
      <c r="CA56" s="700"/>
      <c r="CB56" s="432"/>
      <c r="CC56" s="700"/>
      <c r="CD56" s="432"/>
      <c r="CE56" s="404">
        <f>IF(OR(C56=0,CD56="Д"),0,IF(AND(C56&gt;0,E56=0),VLOOKUP(C56,звания!A:B,2,FALSE)/((EOMONTH($G$3,0)+1)-$G$3)*BO56+VLOOKUP(C56,звания!A:B,2,FALSE)/((EOMONTH($G$3,0)+1)-$G$3)*BR56+VLOOKUP(C56,звания!A:B,2,FALSE)/((EOMONTH($G$3,0)+1)-$G$3)*BU56,IF(AND(C56&gt;0,E56&gt;0,F56&gt;=$G$3,BO56=(EOMONTH($G$3,0)+1)-$G$3),(VLOOKUP(E56,звания!A:B,2,FALSE)/(EOMONTH($G$3,0)-$G$3+1))*(F56-$G$3)+(VLOOKUP(C56,звания!A:B,2,FALSE)/(EOMONTH($G$3,0)-$G$3+1))*((EOMONTH($G$3,0)-$G$3+1)-(F56-$G$3)),IF(AND(C56&gt;0,E56&gt;0,F56&gt;$G$3,BO56&lt;(EOMONTH($G$3,0)+1)-$G$3,BO56&lt;&gt;0),VLOOKUP(E56,звания!A:B,2,FALSE)/((EOMONTH($G$3,0)+1)-$G$3)*((F56-$G$3)-(((EOMONTH($G$3,0)+1)-$G$3)-BO56-BU56-BR56))+VLOOKUP(C56,звания!A:B,2,FALSE)/((EOMONTH($G$3,0)+1)-$G$3)*(((EOMONTH($G$3,0)+1)-F56)),IF(F56&lt;$G$3,(VLOOKUP(C56,звания!A:B,2,FALSE)-VLOOKUP(E56,звания!A:B,2,FALSE))/((EOMONTH($BN$3,0)+1)-$BN$3)*(EOMONTH($BN$3,0)+1-F56)+VLOOKUP(C56,звания!A:B,2,FALSE)/((EOMONTH($G$3,0)+1)-$G$3)*BO56+VLOOKUP(C56,звания!A:B,2,FALSE)/((EOMONTH($G$3,0)+1)-$G$3)*BU56+VLOOKUP(C56,звания!A:B,2,FALSE)/((EOMONTH($G$3,0)+1)-$G$3)*BR56,0)))))</f>
        <v>0</v>
      </c>
      <c r="CF56" s="404">
        <f>IF(OR(CD56="Д",C56=0),0,IF(B56="Виключений зі списків",IF(BS56=0,(VLOOKUP(O56,звания!$D$2:$E$62,2,FALSE))/(EOMONTH($B$3,0)+1-$B$3)*BO56+(VLOOKUP(BQ56,звания!$D$2:$E$62,2,FALSE))/(EOMONTH($B$3,0)+1-$B$3)*BR56,(((VLOOKUP(O56,звания!$D$2:$E$62,2,FALSE))/(EOMONTH($B$3,0)+1-$B$3))*BO56)+(VLOOKUP(BQ56,звания!$D$2:$E$62,2,FALSE))/(EOMONTH($B$3,0)+1-$B$3)*BR56+(VLOOKUP(BS56,звания!$D$2:$E$62,2,FALSE))/(EOMONTH($B$3,0)+1-$B$3)*BU56),IF(BS56=0,(VLOOKUP(O56,звания!$D$2:$E$62,2,FALSE))/(EOMONTH($G$3,0)+1-$G$3)*BO56+(VLOOKUP(BQ56,звания!$D$2:$E$62,2,FALSE))/(EOMONTH($G$3,0)+1-$G$3)*BR56,(((VLOOKUP(O56,звания!$D$2:$E$62,2,FALSE))/(EOMONTH($G$3,0)+1-$G$3))*BO56)+(VLOOKUP(BQ56,звания!$D$2:$E$62,2,FALSE))/(EOMONTH($G$3,0)+1-$G$3)*BR56+(VLOOKUP(BS56,звания!$D$2:$E$62,2,FALSE))/(EOMONTH($G$3,0)+1-$G$3)*BU56+IF(BT56=0,0,(VLOOKUP(BS56,звания!$D$2:$E$62,2,FALSE))/(EOMONTH($BN$3,0)+1-$BN$3)*BT56-(VLOOKUP(O56,звания!$D$2:$E$62,2,FALSE))/(EOMONTH($BN$3,0)+1-$BN$3)*BT56))))</f>
        <v>0</v>
      </c>
      <c r="CG56" s="404">
        <f t="shared" si="94"/>
        <v>0</v>
      </c>
      <c r="CH56" s="404">
        <f>IF(BW56=0,CF56*BX56%,IF(BW56&gt;0,((VLOOKUP(O56,звания!$D$2:$E$62,2,FALSE)/(EOMONTH($G$3,0)+1-$G$3)*BW56)*BX56%)))</f>
        <v>0</v>
      </c>
      <c r="CI56" s="404">
        <f>IF(BY56=0,CF56*BZ56%,IF(BY56&gt;0,(VLOOKUP(O56,звания!$D$2:$E$62,2,FALSE)/(EOMONTH($G$3,0)+1-$G$3)*BO56)*BZ56%)+(VLOOKUP(BS56,звания!$D$2:$E$62,2,FALSE)/(EOMONTH($G$3,0)+1-$G$3)*BU56)*BZ56%)</f>
        <v>0</v>
      </c>
      <c r="CJ56" s="404">
        <f>IF(CA56=0,CF56*CB56%,IF(CA56&gt;0,(VLOOKUP(O56,звания!$D$2:$E$62,2,FALSE)/(EOMONTH($G$3,0)+1-$G$3)*BO56)*CB56%)+(VLOOKUP(BS56,звания!$D$2:$E$62,2,FALSE)/(EOMONTH($G$3,0)+1-$G$3)*BU56)*CB56%)</f>
        <v>0</v>
      </c>
      <c r="CK56" s="404">
        <f>IF(CD56="Д",0,IF(CC56=0,CF56*CD56%,IF(CC56&gt;0,(VLOOKUP(O56,звания!$D$2:$E$62,2,FALSE)/(EOMONTH($G$3,0)+1-$G$3)*BO56)*CD56%)+(VLOOKUP(BS56,звания!$D$2:$E$62,2,FALSE)/(EOMONTH($G$3,0)+1-$G$3)*BU56)*CD56%))</f>
        <v>0</v>
      </c>
      <c r="CL56" s="404">
        <f>IF(BR56&gt;0,((VLOOKUP(C56,звания!$A$2:$B$62,2,FALSE)/(EOMONTH($G$3,0)+1-$G$3)*BO56+VLOOKUP(O56,звания!$D$2:$E$62,2,FALSE)/(EOMONTH($G$3,0)+1-$G$3)*BO56+(VLOOKUP(C56,звания!$A$2:$B$62,2,FALSE)/(EOMONTH($G$3,0)+1-$G$3)*BO56+VLOOKUP(O56,звания!$D$2:$E$62,2,FALSE)/(EOMONTH($G$3,0)+1-$G$3)*BO56)*BV56%)*BN56)+(VLOOKUP(C56,звания!$A$2:$B$62,2,FALSE)/(EOMONTH($G$3,0)+1-$G$3)*BU56+VLOOKUP(BS56,звания!$D$2:$E$62,2,FALSE)/(EOMONTH($G$3,0)+1-$G$3)*BU56+(VLOOKUP(C56,звания!$A$2:$B$62,2,FALSE)/(EOMONTH($G$3,0)+1-$G$3)*BU56+VLOOKUP(BS56,звания!$D$2:$E$62,2,FALSE)/(EOMONTH($G$3,0)+1-$G$3)*BU56)*BV56%)*BN56,(CE56+CF56+CG56)*BN56)</f>
        <v>0</v>
      </c>
      <c r="CM56" s="404"/>
      <c r="CN56" s="404"/>
      <c r="CO56" s="432">
        <f t="shared" si="11"/>
        <v>0</v>
      </c>
      <c r="CP56" s="432"/>
      <c r="CQ56" s="637">
        <f>IF(CF56=0,0,IF((SUM(BH56:BM56)&gt;360),(VLOOKUP(O56,звания!$F$2:$G$62,2,FALSE))/100,VLOOKUP(O56,звания!$F$2:$H$62,3,FALSE)/100))</f>
        <v>0</v>
      </c>
      <c r="CR56" s="617">
        <f>IF(B56="Виключений зі списків",IF(AND(BU56=0,360-BH56&lt;0),(VLOOKUP(O56,звания!$D$2:$E$62,2,FALSE))/(EOMONTH($B$3,0)+1-$B$3)*BO56*CQ56,IF(AND(360-BH56&gt;=0,360-BH56&lt;(EOMONTH($B$3,0)+1-$B$3)),(CF56/(EOMONTH($B$3,0)-$B$3+1)*(360-BH56))*CQ56+(CF56/(EOMONTH($B$3,0)-$B$3+1)*((EOMONTH($B$3,0)-$B$3+1)-(360-BH56)))*VLOOKUP(O56,звания!$F$2:$H$62,2,FALSE)/100,((((VLOOKUP(O56,звания!$D$2:$E$62,2,FALSE))/(EOMONTH($B$3,0)+1-$B$3)*BO56*CQ56+(VLOOKUP(BS56,звания!$D$2:$E$62,2,FALSE))/(EOMONTH($B$3,0)+1-$B$3)*BU56*(VLOOKUP(BS56,звания!$F$2:$G$62,2,FALSE)*0.01)+(IF(BT56=0,0,(VLOOKUP(BS56,звания!$D$2:$E$62,2,FALSE)/(EOMONTH($G$3,0)+1-$G$3)*BT56*(VLOOKUP(BS56,звания!$F$2:$G$62,2,FALSE)))*0.01-(VLOOKUP(O56,звания!$D$2:$E$62,2,FALSE)/(EOMONTH($G$3,0)+1-$G$3)*BT56*(VLOOKUP(O56,звания!$F$2:$G$62,2,FALSE)))*0.01)))))/100*(100-CP56))),(IF(AND(BU56=0,360-BH56&lt;0,CP56=0),(VLOOKUP(O56,звания!$D$2:$E$62,2,FALSE))/(EOMONTH($G$3,0)+1-$G$3)*BO56*CQ56,IF(AND(360-BH56&gt;=0,360-BH56&lt;(EOMONTH($G$3,0)+1-$G$3)),(CF56/(EOMONTH($G$3,0)-$G$3+1)*(360-BH56))*CQ56+(CF56/(EOMONTH($G$3,0)-$G$3+1)*((EOMONTH($G$3,0)-$G$3+1)-(360-BH56)))*VLOOKUP(O56,звания!$F$2:$H$62,2,FALSE)/100,((((VLOOKUP(O56,звания!$D$2:$E$62,2,FALSE))/(EOMONTH($G$3,0)+1-$G$3)*BO56*CQ56+(VLOOKUP(BS56,звания!$D$2:$E$62,2,FALSE))/(EOMONTH($G$3,0)+1-$G$3)*BU56*(VLOOKUP(BS56,звания!$F$2:$G$62,2,FALSE)*0.01)))/100*(100-CP56)+(IF(BT56=0,0,(VLOOKUP(BS56,звания!$D$2:$E$62,2,FALSE)/(EOMONTH($BN$3,0)+1-$BN$3)*BT56*(VLOOKUP(BS56,звания!$F$2:$G$62,2,FALSE)))*0.01-(VLOOKUP(O56,звания!$D$2:$E$62,2,FALSE)/(EOMONTH($BN$3,0)+1-$BN$3)*BT56*(VLOOKUP(O56,звания!$F$2:$G$62,2,FALSE)))*0.01)))))))</f>
        <v>0</v>
      </c>
      <c r="CS56" s="416">
        <f t="shared" si="107"/>
        <v>0</v>
      </c>
      <c r="CT56" s="403"/>
      <c r="CU56" s="403"/>
      <c r="CV56" s="403">
        <f t="shared" si="12"/>
        <v>0</v>
      </c>
      <c r="CW56" s="556">
        <f t="shared" si="104"/>
        <v>0</v>
      </c>
      <c r="CX56" s="403">
        <f t="shared" si="96"/>
        <v>0</v>
      </c>
      <c r="CY56" s="403"/>
      <c r="CZ56" s="404">
        <f t="shared" si="8"/>
        <v>0</v>
      </c>
      <c r="DA56" s="403"/>
      <c r="DB56" s="403"/>
      <c r="DC56" s="403"/>
      <c r="DD56" s="421">
        <f t="shared" si="57"/>
        <v>0</v>
      </c>
      <c r="DE56" s="421">
        <f t="shared" si="13"/>
        <v>0</v>
      </c>
      <c r="DF56" s="403">
        <f t="shared" si="97"/>
        <v>0</v>
      </c>
      <c r="DG56" s="421">
        <f t="shared" si="58"/>
        <v>0</v>
      </c>
      <c r="DH56" s="421">
        <f t="shared" si="59"/>
        <v>0</v>
      </c>
      <c r="DI56" s="421"/>
      <c r="DJ56" s="422" t="str">
        <f t="shared" si="16"/>
        <v xml:space="preserve">    </v>
      </c>
      <c r="DK56" s="113" t="s">
        <v>876</v>
      </c>
      <c r="DL56" s="28"/>
      <c r="DM56" s="28"/>
      <c r="DN56" s="28"/>
      <c r="DO56" s="901"/>
      <c r="DP56" s="888"/>
      <c r="DQ56" s="817"/>
      <c r="DR56" s="818"/>
      <c r="DS56" s="819"/>
      <c r="DT56" s="820"/>
      <c r="DU56" s="124"/>
      <c r="DV56" s="122"/>
      <c r="DZ56" s="105"/>
      <c r="EH56" s="543">
        <f t="shared" si="17"/>
        <v>0</v>
      </c>
      <c r="EI56" s="404">
        <f t="shared" si="18"/>
        <v>0</v>
      </c>
      <c r="EJ56" s="29" t="str">
        <f t="shared" si="19"/>
        <v>ВАКАНТ</v>
      </c>
      <c r="EK56" s="50"/>
      <c r="EL56" s="29"/>
      <c r="EM56" s="50"/>
      <c r="EN56" s="50"/>
      <c r="EO56" s="50"/>
      <c r="EP56" s="29"/>
    </row>
    <row r="57" spans="1:146" ht="16.899999999999999" hidden="1" customHeight="1">
      <c r="A57" s="402">
        <v>54</v>
      </c>
      <c r="B57" s="869" t="s">
        <v>808</v>
      </c>
      <c r="C57" s="911"/>
      <c r="D57" s="403" t="str">
        <f t="shared" si="87"/>
        <v>ВАКАНТ</v>
      </c>
      <c r="E57" s="416"/>
      <c r="F57" s="417"/>
      <c r="G57" s="406" t="str">
        <f t="shared" si="105"/>
        <v>0.0.0</v>
      </c>
      <c r="H57" s="407" t="str">
        <f t="shared" si="108"/>
        <v>0.0.0</v>
      </c>
      <c r="I57" s="407" t="str">
        <f t="shared" si="106"/>
        <v>0.0.0</v>
      </c>
      <c r="J57" s="407" t="str">
        <f t="shared" si="83"/>
        <v>0.0.0</v>
      </c>
      <c r="K57" s="407" t="str">
        <f t="shared" si="84"/>
        <v>0.0.0</v>
      </c>
      <c r="L57" s="407" t="str">
        <f t="shared" si="85"/>
        <v>0.0.0</v>
      </c>
      <c r="M57" s="407" t="str">
        <f t="shared" si="86"/>
        <v>0.0.0</v>
      </c>
      <c r="N57" s="408" t="str">
        <f t="shared" si="109"/>
        <v>0.0.0</v>
      </c>
      <c r="O57" s="930">
        <v>12</v>
      </c>
      <c r="P57" s="417"/>
      <c r="Q57" s="417"/>
      <c r="R57" s="417"/>
      <c r="S57" s="417"/>
      <c r="T57" s="417"/>
      <c r="U57" s="417"/>
      <c r="V57" s="714"/>
      <c r="W57" s="714"/>
      <c r="X57" s="417"/>
      <c r="Y57" s="417"/>
      <c r="Z57" s="714"/>
      <c r="AA57" s="714"/>
      <c r="AB57" s="417"/>
      <c r="AC57" s="417"/>
      <c r="AD57" s="714"/>
      <c r="AE57" s="714"/>
      <c r="AF57" s="417"/>
      <c r="AG57" s="417"/>
      <c r="AH57" s="714"/>
      <c r="AI57" s="714"/>
      <c r="AJ57" s="417"/>
      <c r="AK57" s="417"/>
      <c r="AL57" s="714"/>
      <c r="AM57" s="714"/>
      <c r="AN57" s="417"/>
      <c r="AO57" s="417"/>
      <c r="AP57" s="714"/>
      <c r="AQ57" s="714"/>
      <c r="AR57" s="417"/>
      <c r="AS57" s="417"/>
      <c r="AT57" s="714"/>
      <c r="AU57" s="714"/>
      <c r="AV57" s="417"/>
      <c r="AW57" s="417"/>
      <c r="AX57" s="716"/>
      <c r="AY57" s="716"/>
      <c r="AZ57" s="635"/>
      <c r="BA57" s="635"/>
      <c r="BB57" s="716"/>
      <c r="BC57" s="716"/>
      <c r="BD57" s="635"/>
      <c r="BE57" s="635"/>
      <c r="BF57" s="717"/>
      <c r="BG57" s="717"/>
      <c r="BH57" s="432">
        <f t="shared" si="1"/>
        <v>0</v>
      </c>
      <c r="BI57" s="432">
        <f t="shared" si="110"/>
        <v>0</v>
      </c>
      <c r="BJ57" s="432">
        <f t="shared" si="111"/>
        <v>0</v>
      </c>
      <c r="BK57" s="432">
        <f t="shared" si="112"/>
        <v>0</v>
      </c>
      <c r="BL57" s="432">
        <f t="shared" si="113"/>
        <v>0</v>
      </c>
      <c r="BM57" s="436">
        <f t="shared" si="92"/>
        <v>0</v>
      </c>
      <c r="BN57" s="462">
        <v>0.65</v>
      </c>
      <c r="BO57" s="427">
        <f t="shared" si="3"/>
        <v>28</v>
      </c>
      <c r="BP57" s="419"/>
      <c r="BQ57" s="700"/>
      <c r="BR57" s="419"/>
      <c r="BS57" s="700"/>
      <c r="BT57" s="700"/>
      <c r="BU57" s="700"/>
      <c r="BV57" s="427">
        <f t="shared" si="93"/>
        <v>0</v>
      </c>
      <c r="BW57" s="419"/>
      <c r="BX57" s="781"/>
      <c r="BY57" s="700"/>
      <c r="BZ57" s="432"/>
      <c r="CA57" s="700"/>
      <c r="CB57" s="432"/>
      <c r="CC57" s="700"/>
      <c r="CD57" s="432"/>
      <c r="CE57" s="404">
        <f>IF(OR(C57=0,CD57="Д"),0,IF(AND(C57&gt;0,E57=0),VLOOKUP(C57,звания!A:B,2,FALSE)/((EOMONTH($G$3,0)+1)-$G$3)*BO57+VLOOKUP(C57,звания!A:B,2,FALSE)/((EOMONTH($G$3,0)+1)-$G$3)*BR57+VLOOKUP(C57,звания!A:B,2,FALSE)/((EOMONTH($G$3,0)+1)-$G$3)*BU57,IF(AND(C57&gt;0,E57&gt;0,F57&gt;=$G$3,BO57=(EOMONTH($G$3,0)+1)-$G$3),(VLOOKUP(E57,звания!A:B,2,FALSE)/(EOMONTH($G$3,0)-$G$3+1))*(F57-$G$3)+(VLOOKUP(C57,звания!A:B,2,FALSE)/(EOMONTH($G$3,0)-$G$3+1))*((EOMONTH($G$3,0)-$G$3+1)-(F57-$G$3)),IF(AND(C57&gt;0,E57&gt;0,F57&gt;$G$3,BO57&lt;(EOMONTH($G$3,0)+1)-$G$3,BO57&lt;&gt;0),VLOOKUP(E57,звания!A:B,2,FALSE)/((EOMONTH($G$3,0)+1)-$G$3)*((F57-$G$3)-(((EOMONTH($G$3,0)+1)-$G$3)-BO57-BU57-BR57))+VLOOKUP(C57,звания!A:B,2,FALSE)/((EOMONTH($G$3,0)+1)-$G$3)*(((EOMONTH($G$3,0)+1)-F57)),IF(F57&lt;$G$3,(VLOOKUP(C57,звания!A:B,2,FALSE)-VLOOKUP(E57,звания!A:B,2,FALSE))/((EOMONTH($BN$3,0)+1)-$BN$3)*(EOMONTH($BN$3,0)+1-F57)+VLOOKUP(C57,звания!A:B,2,FALSE)/((EOMONTH($G$3,0)+1)-$G$3)*BO57+VLOOKUP(C57,звания!A:B,2,FALSE)/((EOMONTH($G$3,0)+1)-$G$3)*BU57+VLOOKUP(C57,звания!A:B,2,FALSE)/((EOMONTH($G$3,0)+1)-$G$3)*BR57,0)))))</f>
        <v>0</v>
      </c>
      <c r="CF57" s="404">
        <f>IF(OR(CD57="Д",C57=0),0,IF(B57="Виключений зі списків",IF(BS57=0,(VLOOKUP(O57,звания!$D$2:$E$62,2,FALSE))/(EOMONTH($B$3,0)+1-$B$3)*BO57+(VLOOKUP(BQ57,звания!$D$2:$E$62,2,FALSE))/(EOMONTH($B$3,0)+1-$B$3)*BR57,(((VLOOKUP(O57,звания!$D$2:$E$62,2,FALSE))/(EOMONTH($B$3,0)+1-$B$3))*BO57)+(VLOOKUP(BQ57,звания!$D$2:$E$62,2,FALSE))/(EOMONTH($B$3,0)+1-$B$3)*BR57+(VLOOKUP(BS57,звания!$D$2:$E$62,2,FALSE))/(EOMONTH($B$3,0)+1-$B$3)*BU57),IF(BS57=0,(VLOOKUP(O57,звания!$D$2:$E$62,2,FALSE))/(EOMONTH($G$3,0)+1-$G$3)*BO57+(VLOOKUP(BQ57,звания!$D$2:$E$62,2,FALSE))/(EOMONTH($G$3,0)+1-$G$3)*BR57,(((VLOOKUP(O57,звания!$D$2:$E$62,2,FALSE))/(EOMONTH($G$3,0)+1-$G$3))*BO57)+(VLOOKUP(BQ57,звания!$D$2:$E$62,2,FALSE))/(EOMONTH($G$3,0)+1-$G$3)*BR57+(VLOOKUP(BS57,звания!$D$2:$E$62,2,FALSE))/(EOMONTH($G$3,0)+1-$G$3)*BU57+IF(BT57=0,0,(VLOOKUP(BS57,звания!$D$2:$E$62,2,FALSE))/(EOMONTH($BN$3,0)+1-$BN$3)*BT57-(VLOOKUP(O57,звания!$D$2:$E$62,2,FALSE))/(EOMONTH($BN$3,0)+1-$BN$3)*BT57))))</f>
        <v>0</v>
      </c>
      <c r="CG57" s="404">
        <f t="shared" si="94"/>
        <v>0</v>
      </c>
      <c r="CH57" s="404">
        <f>IF(BW57=0,CF57*BX57%,IF(BW57&gt;0,((VLOOKUP(O57,звания!$D$2:$E$62,2,FALSE)/(EOMONTH($G$3,0)+1-$G$3)*BW57)*BX57%)))</f>
        <v>0</v>
      </c>
      <c r="CI57" s="404">
        <f>IF(BY57=0,CF57*BZ57%,IF(BY57&gt;0,(VLOOKUP(O57,звания!$D$2:$E$62,2,FALSE)/(EOMONTH($G$3,0)+1-$G$3)*BO57)*BZ57%)+(VLOOKUP(BS57,звания!$D$2:$E$62,2,FALSE)/(EOMONTH($G$3,0)+1-$G$3)*BU57)*BZ57%)</f>
        <v>0</v>
      </c>
      <c r="CJ57" s="404">
        <f>IF(CA57=0,CF57*CB57%,IF(CA57&gt;0,(VLOOKUP(O57,звания!$D$2:$E$62,2,FALSE)/(EOMONTH($G$3,0)+1-$G$3)*BO57)*CB57%)+(VLOOKUP(BS57,звания!$D$2:$E$62,2,FALSE)/(EOMONTH($G$3,0)+1-$G$3)*BU57)*CB57%)</f>
        <v>0</v>
      </c>
      <c r="CK57" s="404">
        <f>IF(CD57="Д",0,IF(CC57=0,CF57*CD57%,IF(CC57&gt;0,(VLOOKUP(O57,звания!$D$2:$E$62,2,FALSE)/(EOMONTH($G$3,0)+1-$G$3)*BO57)*CD57%)+(VLOOKUP(BS57,звания!$D$2:$E$62,2,FALSE)/(EOMONTH($G$3,0)+1-$G$3)*BU57)*CD57%))</f>
        <v>0</v>
      </c>
      <c r="CL57" s="404">
        <f>IF(BR57&gt;0,((VLOOKUP(C57,звания!$A$2:$B$62,2,FALSE)/(EOMONTH($G$3,0)+1-$G$3)*BO57+VLOOKUP(O57,звания!$D$2:$E$62,2,FALSE)/(EOMONTH($G$3,0)+1-$G$3)*BO57+(VLOOKUP(C57,звания!$A$2:$B$62,2,FALSE)/(EOMONTH($G$3,0)+1-$G$3)*BO57+VLOOKUP(O57,звания!$D$2:$E$62,2,FALSE)/(EOMONTH($G$3,0)+1-$G$3)*BO57)*BV57%)*BN57)+(VLOOKUP(C57,звания!$A$2:$B$62,2,FALSE)/(EOMONTH($G$3,0)+1-$G$3)*BU57+VLOOKUP(BS57,звания!$D$2:$E$62,2,FALSE)/(EOMONTH($G$3,0)+1-$G$3)*BU57+(VLOOKUP(C57,звания!$A$2:$B$62,2,FALSE)/(EOMONTH($G$3,0)+1-$G$3)*BU57+VLOOKUP(BS57,звания!$D$2:$E$62,2,FALSE)/(EOMONTH($G$3,0)+1-$G$3)*BU57)*BV57%)*BN57,(CE57+CF57+CG57)*BN57)</f>
        <v>0</v>
      </c>
      <c r="CM57" s="404"/>
      <c r="CN57" s="404"/>
      <c r="CO57" s="432">
        <f t="shared" si="11"/>
        <v>0</v>
      </c>
      <c r="CP57" s="432"/>
      <c r="CQ57" s="637">
        <f>IF(CF57=0,0,IF((SUM(BH57:BM57)&gt;360),(VLOOKUP(O57,звания!$F$2:$G$62,2,FALSE))/100,VLOOKUP(O57,звания!$F$2:$H$62,3,FALSE)/100))</f>
        <v>0</v>
      </c>
      <c r="CR57" s="617">
        <f>IF(B57="Виключений зі списків",IF(AND(BU57=0,360-BH57&lt;0),(VLOOKUP(O57,звания!$D$2:$E$62,2,FALSE))/(EOMONTH($B$3,0)+1-$B$3)*BO57*CQ57,IF(AND(360-BH57&gt;=0,360-BH57&lt;(EOMONTH($B$3,0)+1-$B$3)),(CF57/(EOMONTH($B$3,0)-$B$3+1)*(360-BH57))*CQ57+(CF57/(EOMONTH($B$3,0)-$B$3+1)*((EOMONTH($B$3,0)-$B$3+1)-(360-BH57)))*VLOOKUP(O57,звания!$F$2:$H$62,2,FALSE)/100,((((VLOOKUP(O57,звания!$D$2:$E$62,2,FALSE))/(EOMONTH($B$3,0)+1-$B$3)*BO57*CQ57+(VLOOKUP(BS57,звания!$D$2:$E$62,2,FALSE))/(EOMONTH($B$3,0)+1-$B$3)*BU57*(VLOOKUP(BS57,звания!$F$2:$G$62,2,FALSE)*0.01)+(IF(BT57=0,0,(VLOOKUP(BS57,звания!$D$2:$E$62,2,FALSE)/(EOMONTH($G$3,0)+1-$G$3)*BT57*(VLOOKUP(BS57,звания!$F$2:$G$62,2,FALSE)))*0.01-(VLOOKUP(O57,звания!$D$2:$E$62,2,FALSE)/(EOMONTH($G$3,0)+1-$G$3)*BT57*(VLOOKUP(O57,звания!$F$2:$G$62,2,FALSE)))*0.01)))))/100*(100-CP57))),(IF(AND(BU57=0,360-BH57&lt;0,CP57=0),(VLOOKUP(O57,звания!$D$2:$E$62,2,FALSE))/(EOMONTH($G$3,0)+1-$G$3)*BO57*CQ57,IF(AND(360-BH57&gt;=0,360-BH57&lt;(EOMONTH($G$3,0)+1-$G$3)),(CF57/(EOMONTH($G$3,0)-$G$3+1)*(360-BH57))*CQ57+(CF57/(EOMONTH($G$3,0)-$G$3+1)*((EOMONTH($G$3,0)-$G$3+1)-(360-BH57)))*VLOOKUP(O57,звания!$F$2:$H$62,2,FALSE)/100,((((VLOOKUP(O57,звания!$D$2:$E$62,2,FALSE))/(EOMONTH($G$3,0)+1-$G$3)*BO57*CQ57+(VLOOKUP(BS57,звания!$D$2:$E$62,2,FALSE))/(EOMONTH($G$3,0)+1-$G$3)*BU57*(VLOOKUP(BS57,звания!$F$2:$G$62,2,FALSE)*0.01)))/100*(100-CP57)+(IF(BT57=0,0,(VLOOKUP(BS57,звания!$D$2:$E$62,2,FALSE)/(EOMONTH($BN$3,0)+1-$BN$3)*BT57*(VLOOKUP(BS57,звания!$F$2:$G$62,2,FALSE)))*0.01-(VLOOKUP(O57,звания!$D$2:$E$62,2,FALSE)/(EOMONTH($BN$3,0)+1-$BN$3)*BT57*(VLOOKUP(O57,звания!$F$2:$G$62,2,FALSE)))*0.01)))))))</f>
        <v>0</v>
      </c>
      <c r="CS57" s="416">
        <f t="shared" si="107"/>
        <v>0</v>
      </c>
      <c r="CT57" s="403"/>
      <c r="CU57" s="403"/>
      <c r="CV57" s="403">
        <f t="shared" si="12"/>
        <v>0</v>
      </c>
      <c r="CW57" s="556">
        <f t="shared" si="104"/>
        <v>0</v>
      </c>
      <c r="CX57" s="403">
        <f t="shared" si="96"/>
        <v>0</v>
      </c>
      <c r="CY57" s="403"/>
      <c r="CZ57" s="404">
        <f t="shared" si="8"/>
        <v>0</v>
      </c>
      <c r="DA57" s="403"/>
      <c r="DB57" s="403"/>
      <c r="DC57" s="403"/>
      <c r="DD57" s="421">
        <f t="shared" si="57"/>
        <v>0</v>
      </c>
      <c r="DE57" s="421">
        <f t="shared" si="13"/>
        <v>0</v>
      </c>
      <c r="DF57" s="403">
        <f t="shared" si="97"/>
        <v>0</v>
      </c>
      <c r="DG57" s="421">
        <f t="shared" si="58"/>
        <v>0</v>
      </c>
      <c r="DH57" s="421">
        <f t="shared" si="59"/>
        <v>0</v>
      </c>
      <c r="DI57" s="421"/>
      <c r="DJ57" s="422" t="str">
        <f t="shared" si="16"/>
        <v xml:space="preserve">    </v>
      </c>
      <c r="DK57" s="113" t="s">
        <v>876</v>
      </c>
      <c r="DL57" s="28"/>
      <c r="DM57" s="28"/>
      <c r="DN57" s="28"/>
      <c r="DO57" s="901"/>
      <c r="DP57" s="888"/>
      <c r="DQ57" s="827"/>
      <c r="DR57" s="818"/>
      <c r="DS57" s="819"/>
      <c r="DT57" s="820"/>
      <c r="DU57" s="401"/>
      <c r="DV57" s="124"/>
      <c r="DX57" s="84"/>
      <c r="DY57" s="84"/>
      <c r="DZ57" s="105"/>
      <c r="EG57" s="19"/>
      <c r="EH57" s="543">
        <f t="shared" si="17"/>
        <v>0</v>
      </c>
      <c r="EI57" s="404">
        <f t="shared" si="18"/>
        <v>0</v>
      </c>
      <c r="EJ57" s="29" t="str">
        <f t="shared" si="19"/>
        <v>ВАКАНТ</v>
      </c>
      <c r="EK57" s="50"/>
      <c r="EL57" s="29"/>
      <c r="EM57" s="50"/>
      <c r="EN57" s="50"/>
      <c r="EO57" s="50"/>
      <c r="EP57" s="29"/>
    </row>
    <row r="58" spans="1:146" ht="16.899999999999999" hidden="1" customHeight="1">
      <c r="A58" s="402">
        <v>55</v>
      </c>
      <c r="B58" s="869" t="s">
        <v>808</v>
      </c>
      <c r="C58" s="911"/>
      <c r="D58" s="403" t="str">
        <f>DK58</f>
        <v>ВАКАНТ</v>
      </c>
      <c r="E58" s="416"/>
      <c r="F58" s="417"/>
      <c r="G58" s="406" t="str">
        <f>IF(P58&gt;$G$3,0,CONCATENATE((INT((BH58)/360)+INT((BI58)/360)+INT((BJ58)/360)+INT((BK58)/360)+INT((BL58)/360)+INT((BM58)/360))+INT((INT(MOD((BH58),360)/30)+INT(MOD((BI58),360)/30)+INT(MOD((BJ58),360)/30)+INT(MOD((BK58),360)/30)+INT(MOD((BL58),360)/30)+INT(MOD((BM58),360)/30)+INT((MOD(MOD((BH58),360),30)+MOD(MOD((BI58),360),30)+MOD(MOD((BJ58),360),30)+MOD(MOD((BK58),360),30)+MOD(MOD((BL58),360),30)+MOD(MOD((BM58),360),30))/30))/12),".",MOD(INT(MOD((BH58),360)/30)+INT(MOD((BI58),360)/30)+INT(MOD((BJ58),360)/30)+INT(MOD((BK58),360)/30)+INT(MOD((BL58),360)/30)+INT(MOD((BM58),360)/30)+INT((MOD(MOD((BH58),360),30)+MOD(MOD((BI58),360),30)+MOD(MOD((BJ58),360),30)+MOD(MOD((BK58),360),30)+MOD(MOD((BL58),360),30)+MOD(MOD((BM58),360),30))/30),12),".",INT(MOD(MOD(MOD((BH58),360),30)+MOD(MOD((BI58),360),30)+MOD(MOD((BJ58),360),30)+MOD(MOD((BK58),360),30)+MOD(MOD((BL58),360),30)+MOD(MOD((BM58),360),30),30))))</f>
        <v>0.0.0</v>
      </c>
      <c r="H58" s="407" t="str">
        <f>CONCATENATE(INT((BH58)/360),".",INT(MOD((BH58),360)/30),".",MOD(MOD((BH58),360),30))</f>
        <v>0.0.0</v>
      </c>
      <c r="I58" s="407" t="str">
        <f>IF(P58&gt;$G$3,0,CONCATENATE((INT((BH58)/360)+INT((BM58)/360))+INT((INT(MOD((BH58),360)/30)+INT(MOD((BM58),360)/30)+INT((MOD(MOD((BH58),360),30)+MOD(MOD((BM58),360),30))/30))/12),".",MOD(INT(MOD((BH58),360)/30)+INT(MOD((BM58),360)/30)+INT((MOD(MOD((BH58),360),30)+MOD(MOD((BM58),360),30))/30),12),".",INT(MOD(MOD(MOD((BH58),360),30)+MOD(MOD((BM58),360),30),30))))</f>
        <v>0.0.0</v>
      </c>
      <c r="J58" s="407" t="str">
        <f t="shared" si="83"/>
        <v>0.0.0</v>
      </c>
      <c r="K58" s="407" t="str">
        <f t="shared" si="84"/>
        <v>0.0.0</v>
      </c>
      <c r="L58" s="407" t="str">
        <f t="shared" si="85"/>
        <v>0.0.0</v>
      </c>
      <c r="M58" s="407" t="str">
        <f t="shared" si="86"/>
        <v>0.0.0</v>
      </c>
      <c r="N58" s="408" t="str">
        <f>CONCATENATE(IF(INT(INT(DAYS360(BF58,BG58,1)/30)/24)&gt;=2,2,INT(INT(DAYS360(BF58,BG58,1)/30)/24)),".",IF(AND(INT(INT(DAYS360(BF58,BG58,1)/30)/24)&gt;=2,MOD(INT(BM58/30),12)&gt;=6),6,IF(ISODD(MOD(INT(DAYS360(BF58,BG58,1)/30),12)),MOD(INT(DAYS360(BF58,BG58,1)/60),12),MOD(INT(BM58/30),12))),".",IF(AND(INT(INT(DAYS360(BF58,BG58,1)/30)/24)&gt;=2,MOD(INT(BM58/30),12)&gt;=6),0,IF(ISODD(MOD(INT(DAYS360(BF58,BG58,1)/30),12)),INT((MOD(DAYS360(BF58,BG58,1),30)/2+15)),INT(MOD(DAYS360(BF58,BG58,1),30)/2))))</f>
        <v>0.0.0</v>
      </c>
      <c r="O58" s="930">
        <v>12</v>
      </c>
      <c r="P58" s="417"/>
      <c r="Q58" s="417"/>
      <c r="R58" s="417"/>
      <c r="S58" s="417"/>
      <c r="T58" s="417"/>
      <c r="U58" s="417"/>
      <c r="V58" s="714"/>
      <c r="W58" s="714"/>
      <c r="X58" s="417"/>
      <c r="Y58" s="417"/>
      <c r="Z58" s="714"/>
      <c r="AA58" s="714"/>
      <c r="AB58" s="417"/>
      <c r="AC58" s="417"/>
      <c r="AD58" s="714"/>
      <c r="AE58" s="714"/>
      <c r="AF58" s="417"/>
      <c r="AG58" s="417"/>
      <c r="AH58" s="714"/>
      <c r="AI58" s="714"/>
      <c r="AJ58" s="417"/>
      <c r="AK58" s="417"/>
      <c r="AL58" s="714"/>
      <c r="AM58" s="714"/>
      <c r="AN58" s="417"/>
      <c r="AO58" s="417"/>
      <c r="AP58" s="714"/>
      <c r="AQ58" s="714"/>
      <c r="AR58" s="417"/>
      <c r="AS58" s="417"/>
      <c r="AT58" s="714"/>
      <c r="AU58" s="714"/>
      <c r="AV58" s="417"/>
      <c r="AW58" s="417"/>
      <c r="AX58" s="716"/>
      <c r="AY58" s="716"/>
      <c r="AZ58" s="635"/>
      <c r="BA58" s="635"/>
      <c r="BB58" s="716"/>
      <c r="BC58" s="716"/>
      <c r="BD58" s="635"/>
      <c r="BE58" s="635"/>
      <c r="BF58" s="717"/>
      <c r="BG58" s="717"/>
      <c r="BH58" s="432">
        <f t="shared" si="1"/>
        <v>0</v>
      </c>
      <c r="BI58" s="432">
        <f>(IF(OR(W58&gt;$G$3,W58=0),IF(OR(V58=0,V58&gt;$G$3),0,DAYS360(V58,$G$3,1)),(DAYS360(V58,W58,1)))+IF(OR(Y58&gt;$G$3,Y58=0),IF(OR(X58=0,X58&gt;$G$3),0,DAYS360(X58,$G$3,1)),(DAYS360(X58,Y58,1)))+IF(OR(AA58&gt;$G$3,AA58=0),IF(OR(Z58=0,Z58&gt;$G$3),0,DAYS360(Z58,$G$3,1)),(DAYS360(Z58,AA58,1)))+IF(OR(AC58&gt;$G$3,AC58=0),IF(OR(AB58=0,AB58&gt;$G$3),0,DAYS360(AB58,$G$3,1)),(DAYS360(AB58,AC58,1)))+IF(OR(AE58&gt;$G$3,AE58=0),IF(OR(AD58=0,AD58&gt;$G$3),0,DAYS360(AD58,$G$3,1)),(DAYS360(AD58,AE58,1)))+IF(OR(AG58&gt;$G$3,AG58=0),IF(OR(AF58=0,AF58&gt;$G$3),0,DAYS360(AF58,$G$3,1)),(DAYS360(AF58,AG58,1)))+IF(OR(AI58&gt;$G$3,AI58=0),IF(OR(AH58=0,AH58&gt;$G$3),0,DAYS360(AH58,$G$3,1)),(DAYS360(AH58,AI58,1)))+IF(OR(AK58&gt;$G$3,AK58=0),IF(OR(AJ58=0,AJ58&gt;$G$3),0,DAYS360(AJ58,$G$3,1)),(DAYS360(AJ58,AK58,1)))+IF(OR(AM58&gt;$G$3,AM58=0),IF(OR(AL58=0,AL58&gt;$G$3),0,DAYS360(AL58,$G$3,1)),(DAYS360(AL58,AM58,1)))+IF(OR(AO58&gt;$G$3,AO58=0),IF(OR(AN58=0,AN58&gt;$G$3),0,DAYS360(AN58,$G$3,1)),(DAYS360(AN58,AO58,1)))+IF(OR(AQ58&gt;$G$3,AQ58=0),IF(OR(AP58=0,AP58&gt;$G$3),0,DAYS360(AP58,$G$3,1)),(DAYS360(AP58,AQ58,1)))+IF(OR(AS58&gt;$G$3,AS58=0),IF(OR(AR58=0,AR58&gt;$G$3),0,DAYS360(AR58,$G$3,1)),(DAYS360(AR58,AS58,1)))+IF(OR(AU58&gt;$G$3,AU58=0),IF(OR(AT58=0,AT58&gt;$G$3),0,DAYS360(AT58,$G$3,1)),(DAYS360(AT58,AU58,1)))+IF(OR(AW58&gt;$G$3,AW58=0),IF(OR(AV58=0,AV58&gt;$G$3),0,DAYS360(AV58,$G$3,1)),(DAYS360(AV58,AW58,1))))*2</f>
        <v>0</v>
      </c>
      <c r="BJ58" s="432">
        <f>(IF(OR(AY58&gt;$G$3,AY58=0),IF(OR(AX58=0,AX58&gt;$G$3),0,DAYS360(AX58,$G$3,1)),(DAYS360(AX58,AY58,1)))+IF(OR(BA58&gt;$G$3,BA58=0),IF(OR(AZ58=0,AZ58&gt;$G$3),0,DAYS360(AZ58,$G$3,1)),(DAYS360(AZ58,BA58,1))))/2</f>
        <v>0</v>
      </c>
      <c r="BK58" s="432">
        <f>(IF(OR(BC58&gt;$G$3,BC58=0),IF(OR(BB58=0,BB58&gt;$G$3),0,DAYS360(BB58,$G$3,1)),(DAYS360(BB58,BC58,1))))</f>
        <v>0</v>
      </c>
      <c r="BL58" s="432">
        <f>(IF(OR(BE58&gt;$G$3,BE58=0),IF(OR(BD58=0,BD58&gt;$G$3),0,DAYS360(BD58,$G$3,1)),(DAYS360(BD58,BE58,1))))/3</f>
        <v>0</v>
      </c>
      <c r="BM58" s="436">
        <f>IF(DAYS360(BF58,BG58)&gt;=1800,1800/2,(DAYS360(BF58,BG58,1))/2)</f>
        <v>0</v>
      </c>
      <c r="BN58" s="462">
        <v>0.65</v>
      </c>
      <c r="BO58" s="427">
        <f t="shared" si="3"/>
        <v>28</v>
      </c>
      <c r="BP58" s="419"/>
      <c r="BQ58" s="700"/>
      <c r="BR58" s="419"/>
      <c r="BS58" s="700"/>
      <c r="BT58" s="700"/>
      <c r="BU58" s="700"/>
      <c r="BV58" s="427">
        <f>IF((BH58+BI58+BJ58+BK58+BL58+BM58)&lt;360,0,IF(AND((BH58+BI58+BJ58+BK58+BL58+BM58)&gt;=360,(BH58+BI58+BJ58+BK58+BL58+BM58)&lt;1800),25,IF(AND((BH58+BI58+BJ58+BK58+BL58+BM58)&gt;=1800,(BH58+BI58+BJ58+BK58+BL58+BM58)&lt;3600),30,IF(AND((BH58+BI58+BJ58+BK58+BL58+BM58)&gt;=3600,(BH58+BI58+BJ58+BK58+BL58+BM58)&lt;5400),35,IF(AND((BH58+BI58+BJ58+BK58+BL58+BM58)&gt;=5400,(BH58+BI58+BJ58+BK58+BL58+BM58)&lt;7200),40,IF(AND((BH58+BI58+BJ58+BK58+BL58+BM58)&gt;=7200,(BH58+BI58+BJ58+BK58+BL58+BM58)&lt;9000),45,IF((BH58+BI58+BJ58+BK58+BL58+BM58)&gt;=9000,50,"ПРОВЕРЬ")))))))</f>
        <v>0</v>
      </c>
      <c r="BW58" s="419"/>
      <c r="BX58" s="782"/>
      <c r="BY58" s="419"/>
      <c r="BZ58" s="432"/>
      <c r="CA58" s="700"/>
      <c r="CB58" s="432"/>
      <c r="CC58" s="700"/>
      <c r="CD58" s="432"/>
      <c r="CE58" s="404">
        <f>IF(OR(C58=0,CD58="Д"),0,IF(AND(C58&gt;0,E58=0),VLOOKUP(C58,звания!A:B,2,FALSE)/((EOMONTH($G$3,0)+1)-$G$3)*BO58+VLOOKUP(C58,звания!A:B,2,FALSE)/((EOMONTH($G$3,0)+1)-$G$3)*BR58+VLOOKUP(C58,звания!A:B,2,FALSE)/((EOMONTH($G$3,0)+1)-$G$3)*BU58,IF(AND(C58&gt;0,E58&gt;0,F58&gt;=$G$3,BO58=(EOMONTH($G$3,0)+1)-$G$3),(VLOOKUP(E58,звания!A:B,2,FALSE)/(EOMONTH($G$3,0)-$G$3+1))*(F58-$G$3)+(VLOOKUP(C58,звания!A:B,2,FALSE)/(EOMONTH($G$3,0)-$G$3+1))*((EOMONTH($G$3,0)-$G$3+1)-(F58-$G$3)),IF(AND(C58&gt;0,E58&gt;0,F58&gt;$G$3,BO58&lt;(EOMONTH($G$3,0)+1)-$G$3,BO58&lt;&gt;0),VLOOKUP(E58,звания!A:B,2,FALSE)/((EOMONTH($G$3,0)+1)-$G$3)*((F58-$G$3)-(((EOMONTH($G$3,0)+1)-$G$3)-BO58-BU58-BR58))+VLOOKUP(C58,звания!A:B,2,FALSE)/((EOMONTH($G$3,0)+1)-$G$3)*(((EOMONTH($G$3,0)+1)-F58)),IF(F58&lt;$G$3,(VLOOKUP(C58,звания!A:B,2,FALSE)-VLOOKUP(E58,звания!A:B,2,FALSE))/((EOMONTH($BN$3,0)+1)-$BN$3)*(EOMONTH($BN$3,0)+1-F58)+VLOOKUP(C58,звания!A:B,2,FALSE)/((EOMONTH($G$3,0)+1)-$G$3)*BO58+VLOOKUP(C58,звания!A:B,2,FALSE)/((EOMONTH($G$3,0)+1)-$G$3)*BU58+VLOOKUP(C58,звания!A:B,2,FALSE)/((EOMONTH($G$3,0)+1)-$G$3)*BR58,0)))))</f>
        <v>0</v>
      </c>
      <c r="CF58" s="404">
        <f>IF(OR(CD58="Д",C58=0),0,IF(B58="Виключений зі списків",IF(BS58=0,(VLOOKUP(O58,звания!$D$2:$E$62,2,FALSE))/(EOMONTH($B$3,0)+1-$B$3)*BO58+(VLOOKUP(BQ58,звания!$D$2:$E$62,2,FALSE))/(EOMONTH($B$3,0)+1-$B$3)*BR58,(((VLOOKUP(O58,звания!$D$2:$E$62,2,FALSE))/(EOMONTH($B$3,0)+1-$B$3))*BO58)+(VLOOKUP(BQ58,звания!$D$2:$E$62,2,FALSE))/(EOMONTH($B$3,0)+1-$B$3)*BR58+(VLOOKUP(BS58,звания!$D$2:$E$62,2,FALSE))/(EOMONTH($B$3,0)+1-$B$3)*BU58),IF(BS58=0,(VLOOKUP(O58,звания!$D$2:$E$62,2,FALSE))/(EOMONTH($G$3,0)+1-$G$3)*BO58+(VLOOKUP(BQ58,звания!$D$2:$E$62,2,FALSE))/(EOMONTH($G$3,0)+1-$G$3)*BR58,(((VLOOKUP(O58,звания!$D$2:$E$62,2,FALSE))/(EOMONTH($G$3,0)+1-$G$3))*BO58)+(VLOOKUP(BQ58,звания!$D$2:$E$62,2,FALSE))/(EOMONTH($G$3,0)+1-$G$3)*BR58+(VLOOKUP(BS58,звания!$D$2:$E$62,2,FALSE))/(EOMONTH($G$3,0)+1-$G$3)*BU58+IF(BT58=0,0,(VLOOKUP(BS58,звания!$D$2:$E$62,2,FALSE))/(EOMONTH($BN$3,0)+1-$BN$3)*BT58-(VLOOKUP(O58,звания!$D$2:$E$62,2,FALSE))/(EOMONTH($BN$3,0)+1-$BN$3)*BT58))))</f>
        <v>0</v>
      </c>
      <c r="CG58" s="404">
        <f>IF(AND(SUM(BH58:BM58)&lt;360,((EOMONTH($G$3,0)-$G$3+1+(SUM(BH58:BM58)))&gt;0),SUM(BH58:BM58)+EOMONTH($G$3,0)-$G$3+1&lt;360),(CE58+CF58)*BV58%,IF(SUM(BH58:BM58)+EOMONTH($G$3,0)-$G$3+1&lt;=1800,((CE58+CF58)/(EOMONTH($G$3,0)-$G$3+1))*(360-SUM(BH58:BM58))*BV58%+(((CE58+CF58)/(EOMONTH($G$3,0)-$G$3+1))*((EOMONTH($G$3,0)-$G$3+1)-(360-SUM(BH58:BM58))))*25%,IF(AND(SUM(BH58:BM58)&lt;1800,((EOMONTH($G$3,0)-$G$3+1+SUM(BH58:BM58))&gt;=360),SUM(BH58:BM58)+EOMONTH($G$3,0)-$G$3+1&lt;1800),(CE58+CF58)*BV58%,IF(SUM(BH58:BM58)+EOMONTH($G$3,0)-$G$3+1&lt;=3600,((CE58+CF58)/(EOMONTH($G$3,0)-$G$3+1))*(1800-SUM(BH58:BM58))*BV58%+(((CE58+CF58)/(EOMONTH($G$3,0)-$G$3+1))*((EOMONTH($G$3,0)-$G$3+1)-(1800-SUM(BH58:BM58)))*30%),IF(AND(SUM(BH58:BM58)&lt;3600,((EOMONTH($G$3,0)-$G$3+1+SUM(BH58:BM58))&gt;=1800),SUM(BH58:BM58)+EOMONTH($G$3,0)-$G$3+1&lt;3600),(CE58+CF58)*BV58%,IF(SUM(BH58:BM58)+EOMONTH($G$3,0)-$G$3+1&lt;=5400,((CE58+CF58)/(EOMONTH($G$3,0)-$G$3+1))*(3600-SUM(BH58:BM58))*BV58%+(((CE58+CF58)/(EOMONTH($G$3,0)-$G$3+1))*((EOMONTH($G$3,0)-$G$3+1)-(3600-SUM(BH58:BM58))))*35%,IF(AND(SUM(BH58:BM58)&lt;5400,((EOMONTH($G$3,0)-$G$3+1+SUM(BH58:BM58))&gt;=3600),SUM(BH58:BM58)+EOMONTH($G$3,0)-$G$3+1&lt;5400),(CE58+CF58)*BV58%,IF(SUM(BH58:BM58)+EOMONTH($G$3,0)-$G$3+1&lt;=7200,((CE58+CF58)/(EOMONTH($G$3,0)-$G$3+1))*(5400-SUM(BH58:BM58))*BV58%+(((CE58+CF58)/(EOMONTH($G$3,0)-$G$3+1))*((EOMONTH($G$3,0)-$G$3+1)-(5400-SUM(BH58:BM58))))*40%,IF(AND(SUM(BH58:BM58)&lt;7200,((EOMONTH($G$3,0)-$G$3+1+SUM(BH58:BM58))&gt;=5400),SUM(BH58:BM58)+EOMONTH($G$3,0)-$G$3+1&lt;7200),(CE58+CF58)*BV58%,IF(SUM(BH58:BM58)+EOMONTH($G$3,0)-$G$3+1&lt;=9000,((CE58+CF58)/(EOMONTH($G$3,0)-$G$3+1))*(7200-SUM(BH58:BM58))*BV58%+(((CE58+CF58)/(EOMONTH($G$3,0)-$G$3+1))*((EOMONTH($G$3,0)-$G$3+1)-(7200-SUM(BH58:BM58))))*45%,IF(SUM(BH58:BM58)+EOMONTH($G$3,0)-$G$3+1&gt;=9000,((CE58+CF58)/(EOMONTH($G$3,0)-$G$3+1))*(9000-SUM(BH58:BM58))*BV58%+(((CE58+CF58)/(EOMONTH($G$3,0)-$G$3+1))*((EOMONTH($G$3,0)-$G$3+1)-(9000-SUM(BH58:BM58))))*50%,0)))))))))))</f>
        <v>0</v>
      </c>
      <c r="CH58" s="404">
        <f>IF(BW58=0,CF58*BX58%,IF(BW58&gt;0,((VLOOKUP(O58,звания!$D$2:$E$62,2,FALSE)/(EOMONTH($G$3,0)+1-$G$3)*BW58)*BX58%)))</f>
        <v>0</v>
      </c>
      <c r="CI58" s="404">
        <f>IF(BY58=0,CF58*BZ58%,IF(BY58&gt;0,(VLOOKUP(O58,звания!$D$2:$E$62,2,FALSE)/(EOMONTH($G$3,0)+1-$G$3)*BO58)*BZ58%)+(VLOOKUP(BS58,звания!$D$2:$E$62,2,FALSE)/(EOMONTH($G$3,0)+1-$G$3)*BU58)*BZ58%)</f>
        <v>0</v>
      </c>
      <c r="CJ58" s="404">
        <f>IF(CA58=0,CF58*CB58%,IF(CA58&gt;0,(VLOOKUP(O58,звания!$D$2:$E$62,2,FALSE)/(EOMONTH($G$3,0)+1-$G$3)*BO58)*CB58%)+(VLOOKUP(BS58,звания!$D$2:$E$62,2,FALSE)/(EOMONTH($G$3,0)+1-$G$3)*BU58)*CB58%)</f>
        <v>0</v>
      </c>
      <c r="CK58" s="404">
        <f>IF(CD58="Д",0,IF(CC58=0,CF58*CD58%,IF(CC58&gt;0,(VLOOKUP(O58,звания!$D$2:$E$62,2,FALSE)/(EOMONTH($G$3,0)+1-$G$3)*BO58)*CD58%)+(VLOOKUP(BS58,звания!$D$2:$E$62,2,FALSE)/(EOMONTH($G$3,0)+1-$G$3)*BU58)*CD58%))</f>
        <v>0</v>
      </c>
      <c r="CL58" s="404">
        <f>IF(BR58&gt;0,((VLOOKUP(C58,звания!$A$2:$B$62,2,FALSE)/(EOMONTH($G$3,0)+1-$G$3)*BO58+VLOOKUP(O58,звания!$D$2:$E$62,2,FALSE)/(EOMONTH($G$3,0)+1-$G$3)*BO58+(VLOOKUP(C58,звания!$A$2:$B$62,2,FALSE)/(EOMONTH($G$3,0)+1-$G$3)*BO58+VLOOKUP(O58,звания!$D$2:$E$62,2,FALSE)/(EOMONTH($G$3,0)+1-$G$3)*BO58)*BV58%)*BN58)+(VLOOKUP(C58,звания!$A$2:$B$62,2,FALSE)/(EOMONTH($G$3,0)+1-$G$3)*BU58+VLOOKUP(BS58,звания!$D$2:$E$62,2,FALSE)/(EOMONTH($G$3,0)+1-$G$3)*BU58+(VLOOKUP(C58,звания!$A$2:$B$62,2,FALSE)/(EOMONTH($G$3,0)+1-$G$3)*BU58+VLOOKUP(BS58,звания!$D$2:$E$62,2,FALSE)/(EOMONTH($G$3,0)+1-$G$3)*BU58)*BV58%)*BN58,(CE58+CF58+CG58)*BN58)</f>
        <v>0</v>
      </c>
      <c r="CM58" s="404"/>
      <c r="CN58" s="404"/>
      <c r="CO58" s="432">
        <f t="shared" si="11"/>
        <v>0</v>
      </c>
      <c r="CP58" s="432"/>
      <c r="CQ58" s="637">
        <f>IF(CF58=0,0,IF((SUM(BH58:BM58)&gt;360),(VLOOKUP(O58,звания!$F$2:$G$62,2,FALSE))/100,VLOOKUP(O58,звания!$F$2:$H$62,3,FALSE)/100))</f>
        <v>0</v>
      </c>
      <c r="CR58" s="617">
        <f>IF(B58="Виключений зі списків",IF(AND(BU58=0,360-BH58&lt;0),(VLOOKUP(O58,звания!$D$2:$E$62,2,FALSE))/(EOMONTH($B$3,0)+1-$B$3)*BO58*CQ58,IF(AND(360-BH58&gt;=0,360-BH58&lt;(EOMONTH($B$3,0)+1-$B$3)),(CF58/(EOMONTH($B$3,0)-$B$3+1)*(360-BH58))*CQ58+(CF58/(EOMONTH($B$3,0)-$B$3+1)*((EOMONTH($B$3,0)-$B$3+1)-(360-BH58)))*VLOOKUP(O58,звания!$F$2:$H$62,2,FALSE)/100,((((VLOOKUP(O58,звания!$D$2:$E$62,2,FALSE))/(EOMONTH($B$3,0)+1-$B$3)*BO58*CQ58+(VLOOKUP(BS58,звания!$D$2:$E$62,2,FALSE))/(EOMONTH($B$3,0)+1-$B$3)*BU58*(VLOOKUP(BS58,звания!$F$2:$G$62,2,FALSE)*0.01)+(IF(BT58=0,0,(VLOOKUP(BS58,звания!$D$2:$E$62,2,FALSE)/(EOMONTH($G$3,0)+1-$G$3)*BT58*(VLOOKUP(BS58,звания!$F$2:$G$62,2,FALSE)))*0.01-(VLOOKUP(O58,звания!$D$2:$E$62,2,FALSE)/(EOMONTH($G$3,0)+1-$G$3)*BT58*(VLOOKUP(O58,звания!$F$2:$G$62,2,FALSE)))*0.01)))))/100*(100-CP58))),(IF(AND(BU58=0,360-BH58&lt;0,CP58=0),(VLOOKUP(O58,звания!$D$2:$E$62,2,FALSE))/(EOMONTH($G$3,0)+1-$G$3)*BO58*CQ58,IF(AND(360-BH58&gt;=0,360-BH58&lt;(EOMONTH($G$3,0)+1-$G$3)),(CF58/(EOMONTH($G$3,0)-$G$3+1)*(360-BH58))*CQ58+(CF58/(EOMONTH($G$3,0)-$G$3+1)*((EOMONTH($G$3,0)-$G$3+1)-(360-BH58)))*VLOOKUP(O58,звания!$F$2:$H$62,2,FALSE)/100,((((VLOOKUP(O58,звания!$D$2:$E$62,2,FALSE))/(EOMONTH($G$3,0)+1-$G$3)*BO58*CQ58+(VLOOKUP(BS58,звания!$D$2:$E$62,2,FALSE))/(EOMONTH($G$3,0)+1-$G$3)*BU58*(VLOOKUP(BS58,звания!$F$2:$G$62,2,FALSE)*0.01)))/100*(100-CP58)+(IF(BT58=0,0,(VLOOKUP(BS58,звания!$D$2:$E$62,2,FALSE)/(EOMONTH($BN$3,0)+1-$BN$3)*BT58*(VLOOKUP(BS58,звания!$F$2:$G$62,2,FALSE)))*0.01-(VLOOKUP(O58,звания!$D$2:$E$62,2,FALSE)/(EOMONTH($BN$3,0)+1-$BN$3)*BT58*(VLOOKUP(O58,звания!$F$2:$G$62,2,FALSE)))*0.01)))))))</f>
        <v>0</v>
      </c>
      <c r="CS58" s="416">
        <f>SUM(CE58:CM58,CR58)</f>
        <v>0</v>
      </c>
      <c r="CT58" s="403"/>
      <c r="CU58" s="403"/>
      <c r="CV58" s="403">
        <f t="shared" si="12"/>
        <v>0</v>
      </c>
      <c r="CW58" s="556">
        <f>CN58+SUM(CS58:CV58)</f>
        <v>0</v>
      </c>
      <c r="CX58" s="403">
        <f>IF(CU58=0,CW58*0.18,(CW58-CU58)*0.18)</f>
        <v>0</v>
      </c>
      <c r="CY58" s="403"/>
      <c r="CZ58" s="404">
        <f t="shared" si="8"/>
        <v>0</v>
      </c>
      <c r="DA58" s="403"/>
      <c r="DB58" s="403"/>
      <c r="DC58" s="403"/>
      <c r="DD58" s="421">
        <f t="shared" si="57"/>
        <v>0</v>
      </c>
      <c r="DE58" s="421">
        <f>(CW58-CV58)*22%</f>
        <v>0</v>
      </c>
      <c r="DF58" s="403">
        <f>CX58</f>
        <v>0</v>
      </c>
      <c r="DG58" s="421">
        <f t="shared" si="58"/>
        <v>0</v>
      </c>
      <c r="DH58" s="421">
        <f t="shared" si="59"/>
        <v>0</v>
      </c>
      <c r="DI58" s="421"/>
      <c r="DJ58" s="422" t="str">
        <f>IF(DG58&gt;0,$DL$2," ")&amp;"  "&amp;IF(DH58&gt;0,$DM$2," ")</f>
        <v xml:space="preserve">    </v>
      </c>
      <c r="DK58" s="113" t="s">
        <v>876</v>
      </c>
      <c r="DL58" s="28"/>
      <c r="DM58" s="28"/>
      <c r="DN58" s="28"/>
      <c r="DO58" s="901"/>
      <c r="DP58" s="888"/>
      <c r="DQ58" s="817"/>
      <c r="DR58" s="818"/>
      <c r="DS58" s="819"/>
      <c r="DT58" s="820"/>
      <c r="DU58" s="124"/>
      <c r="DV58" s="110"/>
      <c r="DX58" s="84"/>
      <c r="DY58" s="84"/>
      <c r="DZ58" s="105"/>
      <c r="EC58" s="84"/>
      <c r="ED58" s="84"/>
      <c r="EG58" s="19"/>
      <c r="EH58" s="543">
        <f t="shared" si="17"/>
        <v>0</v>
      </c>
      <c r="EI58" s="404">
        <f t="shared" si="18"/>
        <v>0</v>
      </c>
      <c r="EJ58" s="29" t="str">
        <f t="shared" si="19"/>
        <v>ВАКАНТ</v>
      </c>
      <c r="EK58" s="50"/>
      <c r="EL58" s="29"/>
      <c r="EM58" s="50"/>
      <c r="EN58" s="50"/>
      <c r="EO58" s="50"/>
      <c r="EP58" s="29"/>
    </row>
    <row r="59" spans="1:146" ht="16.899999999999999" customHeight="1">
      <c r="A59" s="427">
        <v>56</v>
      </c>
      <c r="B59" s="875" t="s">
        <v>809</v>
      </c>
      <c r="C59" s="928" t="s">
        <v>708</v>
      </c>
      <c r="D59" s="404" t="str">
        <f>DK59</f>
        <v>Білик В.Є.</v>
      </c>
      <c r="E59" s="416"/>
      <c r="F59" s="417"/>
      <c r="G59" s="409" t="str">
        <f>IF(P59&gt;$G$3,0,CONCATENATE((INT((BH59)/360)+INT((BI59)/360)+INT((BJ59)/360)+INT((BK59)/360)+INT((BL59)/360)+INT((BM59)/360))+INT((INT(MOD((BH59),360)/30)+INT(MOD((BI59),360)/30)+INT(MOD((BJ59),360)/30)+INT(MOD((BK59),360)/30)+INT(MOD((BL59),360)/30)+INT(MOD((BM59),360)/30)+INT((MOD(MOD((BH59),360),30)+MOD(MOD((BI59),360),30)+MOD(MOD((BJ59),360),30)+MOD(MOD((BK59),360),30)+MOD(MOD((BL59),360),30)+MOD(MOD((BM59),360),30))/30))/12),".",MOD(INT(MOD((BH59),360)/30)+INT(MOD((BI59),360)/30)+INT(MOD((BJ59),360)/30)+INT(MOD((BK59),360)/30)+INT(MOD((BL59),360)/30)+INT(MOD((BM59),360)/30)+INT((MOD(MOD((BH59),360),30)+MOD(MOD((BI59),360),30)+MOD(MOD((BJ59),360),30)+MOD(MOD((BK59),360),30)+MOD(MOD((BL59),360),30)+MOD(MOD((BM59),360),30))/30),12),".",INT(MOD(MOD(MOD((BH59),360),30)+MOD(MOD((BI59),360),30)+MOD(MOD((BJ59),360),30)+MOD(MOD((BK59),360),30)+MOD(MOD((BL59),360),30)+MOD(MOD((BM59),360),30),30))))</f>
        <v>0.3.20</v>
      </c>
      <c r="H59" s="407" t="str">
        <f>CONCATENATE(INT((BH59)/360),".",INT(MOD((BH59),360)/30),".",MOD(MOD((BH59),360),30))</f>
        <v>0.3.20</v>
      </c>
      <c r="I59" s="407" t="str">
        <f>IF(P59&gt;$G$3,0,CONCATENATE((INT((BH59)/360)+INT((BM59)/360))+INT((INT(MOD((BH59),360)/30)+INT(MOD((BM59),360)/30)+INT((MOD(MOD((BH59),360),30)+MOD(MOD((BM59),360),30))/30))/12),".",MOD(INT(MOD((BH59),360)/30)+INT(MOD((BM59),360)/30)+INT((MOD(MOD((BH59),360),30)+MOD(MOD((BM59),360),30))/30),12),".",INT(MOD(MOD(MOD((BH59),360),30)+MOD(MOD((BM59),360),30),30))))</f>
        <v>0.3.20</v>
      </c>
      <c r="J59" s="407" t="str">
        <f t="shared" si="83"/>
        <v>0.0.0</v>
      </c>
      <c r="K59" s="407" t="str">
        <f t="shared" si="84"/>
        <v>0.0.0</v>
      </c>
      <c r="L59" s="407" t="str">
        <f t="shared" si="85"/>
        <v>0.0.0</v>
      </c>
      <c r="M59" s="407" t="str">
        <f t="shared" si="86"/>
        <v>0.0.0</v>
      </c>
      <c r="N59" s="408" t="str">
        <f>CONCATENATE(IF(INT(INT(DAYS360(BF59,BG59,1)/30)/24)&gt;=2,2,INT(INT(DAYS360(BF59,BG59,1)/30)/24)),".",IF(AND(INT(INT(DAYS360(BF59,BG59,1)/30)/24)&gt;=2,MOD(INT(BM59/30),12)&gt;=6),6,IF(ISODD(MOD(INT(DAYS360(BF59,BG59,1)/30),12)),MOD(INT(DAYS360(BF59,BG59,1)/60),12),MOD(INT(BM59/30),12))),".",IF(AND(INT(INT(DAYS360(BF59,BG59,1)/30)/24)&gt;=2,MOD(INT(BM59/30),12)&gt;=6),0,IF(ISODD(MOD(INT(DAYS360(BF59,BG59,1)/30),12)),INT((MOD(DAYS360(BF59,BG59,1),30)/2+15)),INT(MOD(DAYS360(BF59,BG59,1),30)/2))))</f>
        <v>0.0.0</v>
      </c>
      <c r="O59" s="934">
        <v>5</v>
      </c>
      <c r="P59" s="417">
        <v>44480</v>
      </c>
      <c r="Q59" s="417"/>
      <c r="R59" s="417"/>
      <c r="S59" s="417"/>
      <c r="T59" s="417"/>
      <c r="U59" s="417"/>
      <c r="V59" s="714"/>
      <c r="W59" s="714"/>
      <c r="X59" s="417"/>
      <c r="Y59" s="417"/>
      <c r="Z59" s="714"/>
      <c r="AA59" s="714"/>
      <c r="AB59" s="417"/>
      <c r="AC59" s="417"/>
      <c r="AD59" s="714"/>
      <c r="AE59" s="714"/>
      <c r="AF59" s="417"/>
      <c r="AG59" s="417"/>
      <c r="AH59" s="714"/>
      <c r="AI59" s="714"/>
      <c r="AJ59" s="417"/>
      <c r="AK59" s="417"/>
      <c r="AL59" s="714"/>
      <c r="AM59" s="714"/>
      <c r="AN59" s="417"/>
      <c r="AO59" s="417"/>
      <c r="AP59" s="714"/>
      <c r="AQ59" s="714"/>
      <c r="AR59" s="417"/>
      <c r="AS59" s="417"/>
      <c r="AT59" s="714"/>
      <c r="AU59" s="714"/>
      <c r="AV59" s="417"/>
      <c r="AW59" s="417"/>
      <c r="AX59" s="716"/>
      <c r="AY59" s="716"/>
      <c r="AZ59" s="635"/>
      <c r="BA59" s="635"/>
      <c r="BB59" s="716"/>
      <c r="BC59" s="716"/>
      <c r="BD59" s="635"/>
      <c r="BE59" s="635"/>
      <c r="BF59" s="717"/>
      <c r="BG59" s="717"/>
      <c r="BH59" s="432">
        <f t="shared" si="1"/>
        <v>110</v>
      </c>
      <c r="BI59" s="432">
        <f>(IF(OR(W59&gt;$G$3,W59=0),IF(OR(V59=0,V59&gt;$G$3),0,DAYS360(V59,$G$3,1)),(DAYS360(V59,W59,1)))+IF(OR(Y59&gt;$G$3,Y59=0),IF(OR(X59=0,X59&gt;$G$3),0,DAYS360(X59,$G$3,1)),(DAYS360(X59,Y59,1)))+IF(OR(AA59&gt;$G$3,AA59=0),IF(OR(Z59=0,Z59&gt;$G$3),0,DAYS360(Z59,$G$3,1)),(DAYS360(Z59,AA59,1)))+IF(OR(AC59&gt;$G$3,AC59=0),IF(OR(AB59=0,AB59&gt;$G$3),0,DAYS360(AB59,$G$3,1)),(DAYS360(AB59,AC59,1)))+IF(OR(AE59&gt;$G$3,AE59=0),IF(OR(AD59=0,AD59&gt;$G$3),0,DAYS360(AD59,$G$3,1)),(DAYS360(AD59,AE59,1)))+IF(OR(AG59&gt;$G$3,AG59=0),IF(OR(AF59=0,AF59&gt;$G$3),0,DAYS360(AF59,$G$3,1)),(DAYS360(AF59,AG59,1)))+IF(OR(AI59&gt;$G$3,AI59=0),IF(OR(AH59=0,AH59&gt;$G$3),0,DAYS360(AH59,$G$3,1)),(DAYS360(AH59,AI59,1)))+IF(OR(AK59&gt;$G$3,AK59=0),IF(OR(AJ59=0,AJ59&gt;$G$3),0,DAYS360(AJ59,$G$3,1)),(DAYS360(AJ59,AK59,1)))+IF(OR(AM59&gt;$G$3,AM59=0),IF(OR(AL59=0,AL59&gt;$G$3),0,DAYS360(AL59,$G$3,1)),(DAYS360(AL59,AM59,1)))+IF(OR(AO59&gt;$G$3,AO59=0),IF(OR(AN59=0,AN59&gt;$G$3),0,DAYS360(AN59,$G$3,1)),(DAYS360(AN59,AO59,1)))+IF(OR(AQ59&gt;$G$3,AQ59=0),IF(OR(AP59=0,AP59&gt;$G$3),0,DAYS360(AP59,$G$3,1)),(DAYS360(AP59,AQ59,1)))+IF(OR(AS59&gt;$G$3,AS59=0),IF(OR(AR59=0,AR59&gt;$G$3),0,DAYS360(AR59,$G$3,1)),(DAYS360(AR59,AS59,1)))+IF(OR(AU59&gt;$G$3,AU59=0),IF(OR(AT59=0,AT59&gt;$G$3),0,DAYS360(AT59,$G$3,1)),(DAYS360(AT59,AU59,1)))+IF(OR(AW59&gt;$G$3,AW59=0),IF(OR(AV59=0,AV59&gt;$G$3),0,DAYS360(AV59,$G$3,1)),(DAYS360(AV59,AW59,1))))*2</f>
        <v>0</v>
      </c>
      <c r="BJ59" s="432">
        <f>(IF(OR(AY59&gt;$G$3,AY59=0),IF(OR(AX59=0,AX59&gt;$G$3),0,DAYS360(AX59,$G$3,1)),(DAYS360(AX59,AY59,1)))+IF(OR(BA59&gt;$G$3,BA59=0),IF(OR(AZ59=0,AZ59&gt;$G$3),0,DAYS360(AZ59,$G$3,1)),(DAYS360(AZ59,BA59,1))))/2</f>
        <v>0</v>
      </c>
      <c r="BK59" s="432">
        <f>(IF(OR(BC59&gt;$G$3,BC59=0),IF(OR(BB59=0,BB59&gt;$G$3),0,DAYS360(BB59,$G$3,1)),(DAYS360(BB59,BC59,1))))</f>
        <v>0</v>
      </c>
      <c r="BL59" s="432">
        <f>(IF(OR(BE59&gt;$G$3,BE59=0),IF(OR(BD59=0,BD59&gt;$G$3),0,DAYS360(BD59,$G$3,1)),(DAYS360(BD59,BE59,1))))/3</f>
        <v>0</v>
      </c>
      <c r="BM59" s="436">
        <f>IF(DAYS360(BF59,BG59)&gt;=1800,1800/2,(DAYS360(BF59,BG59,1))/2)</f>
        <v>0</v>
      </c>
      <c r="BN59" s="462">
        <v>0.65</v>
      </c>
      <c r="BO59" s="427">
        <f t="shared" si="3"/>
        <v>28</v>
      </c>
      <c r="BP59" s="725"/>
      <c r="BQ59" s="700"/>
      <c r="BR59" s="419"/>
      <c r="BS59" s="700"/>
      <c r="BT59" s="700"/>
      <c r="BU59" s="700"/>
      <c r="BV59" s="427">
        <f>IF((BH59+BI59+BJ59+BK59+BL59+BM59)&lt;360,0,IF(AND((BH59+BI59+BJ59+BK59+BL59+BM59)&gt;=360,(BH59+BI59+BJ59+BK59+BL59+BM59)&lt;1800),25,IF(AND((BH59+BI59+BJ59+BK59+BL59+BM59)&gt;=1800,(BH59+BI59+BJ59+BK59+BL59+BM59)&lt;3600),30,IF(AND((BH59+BI59+BJ59+BK59+BL59+BM59)&gt;=3600,(BH59+BI59+BJ59+BK59+BL59+BM59)&lt;5400),35,IF(AND((BH59+BI59+BJ59+BK59+BL59+BM59)&gt;=5400,(BH59+BI59+BJ59+BK59+BL59+BM59)&lt;7200),40,IF(AND((BH59+BI59+BJ59+BK59+BL59+BM59)&gt;=7200,(BH59+BI59+BJ59+BK59+BL59+BM59)&lt;9000),45,IF((BH59+BI59+BJ59+BK59+BL59+BM59)&gt;=9000,50,"ПРОВЕРЬ")))))))</f>
        <v>0</v>
      </c>
      <c r="BW59" s="427"/>
      <c r="BX59" s="432"/>
      <c r="BY59" s="700"/>
      <c r="BZ59" s="432"/>
      <c r="CA59" s="700"/>
      <c r="CB59" s="432"/>
      <c r="CC59" s="700"/>
      <c r="CD59" s="432"/>
      <c r="CE59" s="404">
        <f>IF(OR(C59=0,CD59="Д"),0,IF(AND(C59&gt;0,E59=0),VLOOKUP(C59,звания!A:B,2,FALSE)/((EOMONTH($G$3,0)+1)-$G$3)*BO59+VLOOKUP(C59,звания!A:B,2,FALSE)/((EOMONTH($G$3,0)+1)-$G$3)*BR59+VLOOKUP(C59,звания!A:B,2,FALSE)/((EOMONTH($G$3,0)+1)-$G$3)*BU59,IF(AND(C59&gt;0,E59&gt;0,F59&gt;=$G$3,BO59=(EOMONTH($G$3,0)+1)-$G$3),(VLOOKUP(E59,звания!A:B,2,FALSE)/(EOMONTH($G$3,0)-$G$3+1))*(F59-$G$3)+(VLOOKUP(C59,звания!A:B,2,FALSE)/(EOMONTH($G$3,0)-$G$3+1))*((EOMONTH($G$3,0)-$G$3+1)-(F59-$G$3)),IF(AND(C59&gt;0,E59&gt;0,F59&gt;$G$3,BO59&lt;(EOMONTH($G$3,0)+1)-$G$3,BO59&lt;&gt;0),VLOOKUP(E59,звания!A:B,2,FALSE)/((EOMONTH($G$3,0)+1)-$G$3)*((F59-$G$3)-(((EOMONTH($G$3,0)+1)-$G$3)-BO59-BU59-BR59))+VLOOKUP(C59,звания!A:B,2,FALSE)/((EOMONTH($G$3,0)+1)-$G$3)*(((EOMONTH($G$3,0)+1)-F59)),IF(F59&lt;$G$3,(VLOOKUP(C59,звания!A:B,2,FALSE)-VLOOKUP(E59,звания!A:B,2,FALSE))/((EOMONTH($BN$3,0)+1)-$BN$3)*(EOMONTH($BN$3,0)+1-F59)+VLOOKUP(C59,звания!A:B,2,FALSE)/((EOMONTH($G$3,0)+1)-$G$3)*BO59+VLOOKUP(C59,звания!A:B,2,FALSE)/((EOMONTH($G$3,0)+1)-$G$3)*BU59+VLOOKUP(C59,звания!A:B,2,FALSE)/((EOMONTH($G$3,0)+1)-$G$3)*BR59,0)))))</f>
        <v>530</v>
      </c>
      <c r="CF59" s="404">
        <f>IF(OR(CD59="Д",C59=0),0,IF(B59="Виключений зі списків",IF(BS59=0,(VLOOKUP(O59,звания!$D$2:$E$62,2,FALSE))/(EOMONTH($B$3,0)+1-$B$3)*BO59+(VLOOKUP(BQ59,звания!$D$2:$E$62,2,FALSE))/(EOMONTH($B$3,0)+1-$B$3)*BR59,(((VLOOKUP(O59,звания!$D$2:$E$62,2,FALSE))/(EOMONTH($B$3,0)+1-$B$3))*BO59)+(VLOOKUP(BQ59,звания!$D$2:$E$62,2,FALSE))/(EOMONTH($B$3,0)+1-$B$3)*BR59+(VLOOKUP(BS59,звания!$D$2:$E$62,2,FALSE))/(EOMONTH($B$3,0)+1-$B$3)*BU59),IF(BS59=0,(VLOOKUP(O59,звания!$D$2:$E$62,2,FALSE))/(EOMONTH($G$3,0)+1-$G$3)*BO59+(VLOOKUP(BQ59,звания!$D$2:$E$62,2,FALSE))/(EOMONTH($G$3,0)+1-$G$3)*BR59,(((VLOOKUP(O59,звания!$D$2:$E$62,2,FALSE))/(EOMONTH($G$3,0)+1-$G$3))*BO59)+(VLOOKUP(BQ59,звания!$D$2:$E$62,2,FALSE))/(EOMONTH($G$3,0)+1-$G$3)*BR59+(VLOOKUP(BS59,звания!$D$2:$E$62,2,FALSE))/(EOMONTH($G$3,0)+1-$G$3)*BU59+IF(BT59=0,0,(VLOOKUP(BS59,звания!$D$2:$E$62,2,FALSE))/(EOMONTH($BN$3,0)+1-$BN$3)*BT59-(VLOOKUP(O59,звания!$D$2:$E$62,2,FALSE))/(EOMONTH($BN$3,0)+1-$BN$3)*BT59))))</f>
        <v>2820</v>
      </c>
      <c r="CG59" s="404">
        <f>IF(AND(SUM(BH59:BM59)&lt;360,((EOMONTH($G$3,0)-$G$3+1+(SUM(BH59:BM59)))&gt;0),SUM(BH59:BM59)+EOMONTH($G$3,0)-$G$3+1&lt;360),(CE59+CF59)*BV59%,IF(SUM(BH59:BM59)+EOMONTH($G$3,0)-$G$3+1&lt;=1800,((CE59+CF59)/(EOMONTH($G$3,0)-$G$3+1))*(360-SUM(BH59:BM59))*BV59%+(((CE59+CF59)/(EOMONTH($G$3,0)-$G$3+1))*((EOMONTH($G$3,0)-$G$3+1)-(360-SUM(BH59:BM59))))*25%,IF(AND(SUM(BH59:BM59)&lt;1800,((EOMONTH($G$3,0)-$G$3+1+SUM(BH59:BM59))&gt;=360),SUM(BH59:BM59)+EOMONTH($G$3,0)-$G$3+1&lt;1800),(CE59+CF59)*BV59%,IF(SUM(BH59:BM59)+EOMONTH($G$3,0)-$G$3+1&lt;=3600,((CE59+CF59)/(EOMONTH($G$3,0)-$G$3+1))*(1800-SUM(BH59:BM59))*BV59%+(((CE59+CF59)/(EOMONTH($G$3,0)-$G$3+1))*((EOMONTH($G$3,0)-$G$3+1)-(1800-SUM(BH59:BM59)))*30%),IF(AND(SUM(BH59:BM59)&lt;3600,((EOMONTH($G$3,0)-$G$3+1+SUM(BH59:BM59))&gt;=1800),SUM(BH59:BM59)+EOMONTH($G$3,0)-$G$3+1&lt;3600),(CE59+CF59)*BV59%,IF(SUM(BH59:BM59)+EOMONTH($G$3,0)-$G$3+1&lt;=5400,((CE59+CF59)/(EOMONTH($G$3,0)-$G$3+1))*(3600-SUM(BH59:BM59))*BV59%+(((CE59+CF59)/(EOMONTH($G$3,0)-$G$3+1))*((EOMONTH($G$3,0)-$G$3+1)-(3600-SUM(BH59:BM59))))*35%,IF(AND(SUM(BH59:BM59)&lt;5400,((EOMONTH($G$3,0)-$G$3+1+SUM(BH59:BM59))&gt;=3600),SUM(BH59:BM59)+EOMONTH($G$3,0)-$G$3+1&lt;5400),(CE59+CF59)*BV59%,IF(SUM(BH59:BM59)+EOMONTH($G$3,0)-$G$3+1&lt;=7200,((CE59+CF59)/(EOMONTH($G$3,0)-$G$3+1))*(5400-SUM(BH59:BM59))*BV59%+(((CE59+CF59)/(EOMONTH($G$3,0)-$G$3+1))*((EOMONTH($G$3,0)-$G$3+1)-(5400-SUM(BH59:BM59))))*40%,IF(AND(SUM(BH59:BM59)&lt;7200,((EOMONTH($G$3,0)-$G$3+1+SUM(BH59:BM59))&gt;=5400),SUM(BH59:BM59)+EOMONTH($G$3,0)-$G$3+1&lt;7200),(CE59+CF59)*BV59%,IF(SUM(BH59:BM59)+EOMONTH($G$3,0)-$G$3+1&lt;=9000,((CE59+CF59)/(EOMONTH($G$3,0)-$G$3+1))*(7200-SUM(BH59:BM59))*BV59%+(((CE59+CF59)/(EOMONTH($G$3,0)-$G$3+1))*((EOMONTH($G$3,0)-$G$3+1)-(7200-SUM(BH59:BM59))))*45%,IF(SUM(BH59:BM59)+EOMONTH($G$3,0)-$G$3+1&gt;=9000,((CE59+CF59)/(EOMONTH($G$3,0)-$G$3+1))*(9000-SUM(BH59:BM59))*BV59%+(((CE59+CF59)/(EOMONTH($G$3,0)-$G$3+1))*((EOMONTH($G$3,0)-$G$3+1)-(9000-SUM(BH59:BM59))))*50%,0)))))))))))</f>
        <v>0</v>
      </c>
      <c r="CH59" s="404">
        <f>IF(BW59=0,CF59*BX59%,IF(BW59&gt;0,((VLOOKUP(O59,звания!$D$2:$E$62,2,FALSE)/(EOMONTH($G$3,0)+1-$G$3)*BW59)*BX59%)))</f>
        <v>0</v>
      </c>
      <c r="CI59" s="404">
        <f>IF(BY59=0,CF59*BZ59%,IF(BY59&gt;0,(VLOOKUP(O59,звания!$D$2:$E$62,2,FALSE)/(EOMONTH($G$3,0)+1-$G$3)*BO59)*BZ59%)+(VLOOKUP(BS59,звания!$D$2:$E$62,2,FALSE)/(EOMONTH($G$3,0)+1-$G$3)*BU59)*BZ59%)</f>
        <v>0</v>
      </c>
      <c r="CJ59" s="404">
        <f>IF(CA59=0,CF59*CB59%,IF(CA59&gt;0,(VLOOKUP(O59,звания!$D$2:$E$62,2,FALSE)/(EOMONTH($G$3,0)+1-$G$3)*BO59)*CB59%)+(VLOOKUP(BS59,звания!$D$2:$E$62,2,FALSE)/(EOMONTH($G$3,0)+1-$G$3)*BU59)*CB59%)</f>
        <v>0</v>
      </c>
      <c r="CK59" s="404">
        <f>IF(CD59="Д",0,IF(CC59=0,CF59*CD59%,IF(CC59&gt;0,(VLOOKUP(O59,звания!$D$2:$E$62,2,FALSE)/(EOMONTH($G$3,0)+1-$G$3)*BO59)*CD59%)+(VLOOKUP(BS59,звания!$D$2:$E$62,2,FALSE)/(EOMONTH($G$3,0)+1-$G$3)*BU59)*CD59%))</f>
        <v>0</v>
      </c>
      <c r="CL59" s="404">
        <f>IF(BR59&gt;0,((VLOOKUP(C59,звания!$A$2:$B$62,2,FALSE)/(EOMONTH($G$3,0)+1-$G$3)*BO59+VLOOKUP(O59,звания!$D$2:$E$62,2,FALSE)/(EOMONTH($G$3,0)+1-$G$3)*BO59+(VLOOKUP(C59,звания!$A$2:$B$62,2,FALSE)/(EOMONTH($G$3,0)+1-$G$3)*BO59+VLOOKUP(O59,звания!$D$2:$E$62,2,FALSE)/(EOMONTH($G$3,0)+1-$G$3)*BO59)*BV59%)*BN59)+(VLOOKUP(C59,звания!$A$2:$B$62,2,FALSE)/(EOMONTH($G$3,0)+1-$G$3)*BU59+VLOOKUP(BS59,звания!$D$2:$E$62,2,FALSE)/(EOMONTH($G$3,0)+1-$G$3)*BU59+(VLOOKUP(C59,звания!$A$2:$B$62,2,FALSE)/(EOMONTH($G$3,0)+1-$G$3)*BU59+VLOOKUP(BS59,звания!$D$2:$E$62,2,FALSE)/(EOMONTH($G$3,0)+1-$G$3)*BU59)*BV59%)*BN59,(CE59+CF59+CG59)*BN59)</f>
        <v>2177.5</v>
      </c>
      <c r="CM59" s="404"/>
      <c r="CN59" s="404"/>
      <c r="CO59" s="432">
        <f t="shared" si="11"/>
        <v>4</v>
      </c>
      <c r="CP59" s="432"/>
      <c r="CQ59" s="637">
        <f>IF(CF59=0,0,IF((SUM(BH59:BM59)&gt;360),(VLOOKUP(O59,звания!$F$2:$G$62,2,FALSE))/100,VLOOKUP(O59,звания!$F$2:$H$62,3,FALSE)/100))</f>
        <v>3.07</v>
      </c>
      <c r="CR59" s="617">
        <f>IF(B59="Виключений зі списків",IF(AND(BU59=0,360-BH59&lt;0),(VLOOKUP(O59,звания!$D$2:$E$62,2,FALSE))/(EOMONTH($B$3,0)+1-$B$3)*BO59*CQ59,IF(AND(360-BH59&gt;=0,360-BH59&lt;(EOMONTH($B$3,0)+1-$B$3)),(CF59/(EOMONTH($B$3,0)-$B$3+1)*(360-BH59))*CQ59+(CF59/(EOMONTH($B$3,0)-$B$3+1)*((EOMONTH($B$3,0)-$B$3+1)-(360-BH59)))*VLOOKUP(O59,звания!$F$2:$H$62,2,FALSE)/100,((((VLOOKUP(O59,звания!$D$2:$E$62,2,FALSE))/(EOMONTH($B$3,0)+1-$B$3)*BO59*CQ59+(VLOOKUP(BS59,звания!$D$2:$E$62,2,FALSE))/(EOMONTH($B$3,0)+1-$B$3)*BU59*(VLOOKUP(BS59,звания!$F$2:$G$62,2,FALSE)*0.01)+(IF(BT59=0,0,(VLOOKUP(BS59,звания!$D$2:$E$62,2,FALSE)/(EOMONTH($G$3,0)+1-$G$3)*BT59*(VLOOKUP(BS59,звания!$F$2:$G$62,2,FALSE)))*0.01-(VLOOKUP(O59,звания!$D$2:$E$62,2,FALSE)/(EOMONTH($G$3,0)+1-$G$3)*BT59*(VLOOKUP(O59,звания!$F$2:$G$62,2,FALSE)))*0.01)))))/100*(100-CP59))),(IF(AND(BU59=0,360-BH59&lt;0,CP59=0),(VLOOKUP(O59,звания!$D$2:$E$62,2,FALSE))/(EOMONTH($G$3,0)+1-$G$3)*BO59*CQ59,IF(AND(360-BH59&gt;=0,360-BH59&lt;(EOMONTH($G$3,0)+1-$G$3)),(CF59/(EOMONTH($G$3,0)-$G$3+1)*(360-BH59))*CQ59+(CF59/(EOMONTH($G$3,0)-$G$3+1)*((EOMONTH($G$3,0)-$G$3+1)-(360-BH59)))*VLOOKUP(O59,звания!$F$2:$H$62,2,FALSE)/100,((((VLOOKUP(O59,звания!$D$2:$E$62,2,FALSE))/(EOMONTH($G$3,0)+1-$G$3)*BO59*CQ59+(VLOOKUP(BS59,звания!$D$2:$E$62,2,FALSE))/(EOMONTH($G$3,0)+1-$G$3)*BU59*(VLOOKUP(BS59,звания!$F$2:$G$62,2,FALSE)*0.01)))/100*(100-CP59)+(IF(BT59=0,0,(VLOOKUP(BS59,звания!$D$2:$E$62,2,FALSE)/(EOMONTH($BN$3,0)+1-$BN$3)*BT59*(VLOOKUP(BS59,звания!$F$2:$G$62,2,FALSE)))*0.01-(VLOOKUP(O59,звания!$D$2:$E$62,2,FALSE)/(EOMONTH($BN$3,0)+1-$BN$3)*BT59*(VLOOKUP(O59,звания!$F$2:$G$62,2,FALSE)))*0.01)))))))</f>
        <v>8657.4</v>
      </c>
      <c r="CS59" s="416">
        <f>SUM(CE59:CM59,CR59)</f>
        <v>14184.9</v>
      </c>
      <c r="CT59" s="403"/>
      <c r="CU59" s="403"/>
      <c r="CV59" s="404">
        <f t="shared" si="12"/>
        <v>672.35</v>
      </c>
      <c r="CW59" s="426">
        <f>CN59+SUM(CS59:CV59)</f>
        <v>14857.25</v>
      </c>
      <c r="CX59" s="404">
        <f>IF(CU59=0,CW59*0.18,(CW59-CU59)*0.18)</f>
        <v>2674.31</v>
      </c>
      <c r="CY59" s="1174">
        <v>5</v>
      </c>
      <c r="CZ59" s="404">
        <f t="shared" si="8"/>
        <v>183.06</v>
      </c>
      <c r="DA59" s="404"/>
      <c r="DB59" s="403"/>
      <c r="DC59" s="404"/>
      <c r="DD59" s="426">
        <f t="shared" si="57"/>
        <v>2857.37</v>
      </c>
      <c r="DE59" s="426">
        <f>(CW59-CV59)*22%</f>
        <v>3120.68</v>
      </c>
      <c r="DF59" s="404">
        <f>CX59</f>
        <v>2674.31</v>
      </c>
      <c r="DG59" s="426">
        <f t="shared" si="58"/>
        <v>14674.19</v>
      </c>
      <c r="DH59" s="426">
        <f t="shared" si="59"/>
        <v>0</v>
      </c>
      <c r="DI59" s="421"/>
      <c r="DJ59" s="422" t="str">
        <f>IF(DG59&gt;0,$DL$2," ")&amp;"  "&amp;IF(DH59&gt;0,$DM$2," ")</f>
        <v xml:space="preserve">30 від 01.03   </v>
      </c>
      <c r="DK59" s="113" t="s">
        <v>972</v>
      </c>
      <c r="DL59" s="28" t="s">
        <v>973</v>
      </c>
      <c r="DM59" s="28" t="s">
        <v>974</v>
      </c>
      <c r="DN59" s="28" t="s">
        <v>882</v>
      </c>
      <c r="DO59" s="904">
        <v>3736210438</v>
      </c>
      <c r="DP59" s="888"/>
      <c r="DQ59" s="817"/>
      <c r="DR59" s="818"/>
      <c r="DS59" s="819"/>
      <c r="DT59" s="820"/>
      <c r="DU59" s="124"/>
      <c r="DV59" s="122"/>
      <c r="DX59" s="84"/>
      <c r="DY59" s="84"/>
      <c r="DZ59" s="105"/>
      <c r="EG59" s="19"/>
      <c r="EH59" s="543">
        <f t="shared" si="17"/>
        <v>2</v>
      </c>
      <c r="EI59" s="404" t="str">
        <f t="shared" si="18"/>
        <v>м-с</v>
      </c>
      <c r="EJ59" s="29" t="str">
        <f t="shared" si="19"/>
        <v>Білик В.Є.</v>
      </c>
      <c r="EK59" s="50"/>
      <c r="EL59" s="29"/>
      <c r="EM59" s="50"/>
      <c r="EN59" s="50"/>
      <c r="EO59" s="50"/>
      <c r="EP59" s="30"/>
    </row>
    <row r="60" spans="1:146" ht="16.899999999999999" hidden="1" customHeight="1">
      <c r="A60" s="402">
        <v>57</v>
      </c>
      <c r="B60" s="875" t="s">
        <v>809</v>
      </c>
      <c r="C60" s="911"/>
      <c r="D60" s="404">
        <f>DK60</f>
        <v>0</v>
      </c>
      <c r="E60" s="416"/>
      <c r="F60" s="417"/>
      <c r="G60" s="406" t="str">
        <f>IF(P60&gt;$G$3,0,CONCATENATE((INT((BH60)/360)+INT((BI60)/360)+INT((BJ60)/360)+INT((BK60)/360)+INT((BL60)/360)+INT((BM60)/360))+INT((INT(MOD((BH60),360)/30)+INT(MOD((BI60),360)/30)+INT(MOD((BJ60),360)/30)+INT(MOD((BK60),360)/30)+INT(MOD((BL60),360)/30)+INT(MOD((BM60),360)/30)+INT((MOD(MOD((BH60),360),30)+MOD(MOD((BI60),360),30)+MOD(MOD((BJ60),360),30)+MOD(MOD((BK60),360),30)+MOD(MOD((BL60),360),30)+MOD(MOD((BM60),360),30))/30))/12),".",MOD(INT(MOD((BH60),360)/30)+INT(MOD((BI60),360)/30)+INT(MOD((BJ60),360)/30)+INT(MOD((BK60),360)/30)+INT(MOD((BL60),360)/30)+INT(MOD((BM60),360)/30)+INT((MOD(MOD((BH60),360),30)+MOD(MOD((BI60),360),30)+MOD(MOD((BJ60),360),30)+MOD(MOD((BK60),360),30)+MOD(MOD((BL60),360),30)+MOD(MOD((BM60),360),30))/30),12),".",INT(MOD(MOD(MOD((BH60),360),30)+MOD(MOD((BI60),360),30)+MOD(MOD((BJ60),360),30)+MOD(MOD((BK60),360),30)+MOD(MOD((BL60),360),30)+MOD(MOD((BM60),360),30),30))))</f>
        <v>0.0.0</v>
      </c>
      <c r="H60" s="407" t="str">
        <f>CONCATENATE(INT((BH60)/360),".",INT(MOD((BH60),360)/30),".",MOD(MOD((BH60),360),30))</f>
        <v>0.0.0</v>
      </c>
      <c r="I60" s="407" t="str">
        <f>IF(P60&gt;$G$3,0,CONCATENATE((INT((BH60)/360)+INT((BM60)/360))+INT((INT(MOD((BH60),360)/30)+INT(MOD((BM60),360)/30)+INT((MOD(MOD((BH60),360),30)+MOD(MOD((BM60),360),30))/30))/12),".",MOD(INT(MOD((BH60),360)/30)+INT(MOD((BM60),360)/30)+INT((MOD(MOD((BH60),360),30)+MOD(MOD((BM60),360),30))/30),12),".",INT(MOD(MOD(MOD((BH60),360),30)+MOD(MOD((BM60),360),30),30))))</f>
        <v>0.0.0</v>
      </c>
      <c r="J60" s="407" t="str">
        <f>CONCATENATE(INT(BI60/360),".",MOD(INT(BI60/30),12),".",MOD(INT(BI60),30))</f>
        <v>0.0.0</v>
      </c>
      <c r="K60" s="407" t="str">
        <f>CONCATENATE(INT(BJ60/360),".",MOD(INT(BJ60/30),12),".",MOD(INT(BJ60),30))</f>
        <v>0.0.0</v>
      </c>
      <c r="L60" s="407" t="str">
        <f>CONCATENATE(INT(BK60/360),".",MOD(INT(BK60/30),12),".",MOD(INT(BK60),30))</f>
        <v>0.0.0</v>
      </c>
      <c r="M60" s="407" t="str">
        <f>CONCATENATE(INT(BL60/360),".",MOD(INT(BL60/30),12),".",MOD(INT(BL60),30))</f>
        <v>0.0.0</v>
      </c>
      <c r="N60" s="408" t="str">
        <f>CONCATENATE(IF(INT(INT(DAYS360(BF60,BG60,1)/30)/24)&gt;=2,2,INT(INT(DAYS360(BF60,BG60,1)/30)/24)),".",IF(AND(INT(INT(DAYS360(BF60,BG60,1)/30)/24)&gt;=2,MOD(INT(BM60/30),12)&gt;=6),6,IF(ISODD(MOD(INT(DAYS360(BF60,BG60,1)/30),12)),MOD(INT(DAYS360(BF60,BG60,1)/60),12),MOD(INT(BM60/30),12))),".",IF(AND(INT(INT(DAYS360(BF60,BG60,1)/30)/24)&gt;=2,MOD(INT(BM60/30),12)&gt;=6),0,IF(ISODD(MOD(INT(DAYS360(BF60,BG60,1)/30),12)),INT((MOD(DAYS360(BF60,BG60,1),30)/2+15)),INT(MOD(DAYS360(BF60,BG60,1),30)/2))))</f>
        <v>0.0.0</v>
      </c>
      <c r="O60" s="934">
        <v>5</v>
      </c>
      <c r="P60" s="417"/>
      <c r="Q60" s="417"/>
      <c r="R60" s="417"/>
      <c r="S60" s="417"/>
      <c r="T60" s="417"/>
      <c r="U60" s="417"/>
      <c r="V60" s="714"/>
      <c r="W60" s="714"/>
      <c r="X60" s="417"/>
      <c r="Y60" s="417"/>
      <c r="Z60" s="714"/>
      <c r="AA60" s="714"/>
      <c r="AB60" s="417"/>
      <c r="AC60" s="417"/>
      <c r="AD60" s="714"/>
      <c r="AE60" s="714"/>
      <c r="AF60" s="417"/>
      <c r="AG60" s="417"/>
      <c r="AH60" s="714"/>
      <c r="AI60" s="714"/>
      <c r="AJ60" s="417"/>
      <c r="AK60" s="417"/>
      <c r="AL60" s="714"/>
      <c r="AM60" s="714"/>
      <c r="AN60" s="417"/>
      <c r="AO60" s="417"/>
      <c r="AP60" s="714"/>
      <c r="AQ60" s="714"/>
      <c r="AR60" s="417"/>
      <c r="AS60" s="417"/>
      <c r="AT60" s="714"/>
      <c r="AU60" s="714"/>
      <c r="AV60" s="417"/>
      <c r="AW60" s="417"/>
      <c r="AX60" s="716"/>
      <c r="AY60" s="716"/>
      <c r="AZ60" s="635"/>
      <c r="BA60" s="635"/>
      <c r="BB60" s="716"/>
      <c r="BC60" s="716"/>
      <c r="BD60" s="635"/>
      <c r="BE60" s="635"/>
      <c r="BF60" s="717"/>
      <c r="BG60" s="717"/>
      <c r="BH60" s="432">
        <f t="shared" si="1"/>
        <v>0</v>
      </c>
      <c r="BI60" s="432">
        <f>(IF(OR(W60&gt;$G$3,W60=0),IF(OR(V60=0,V60&gt;$G$3),0,DAYS360(V60,$G$3,1)),(DAYS360(V60,W60,1)))+IF(OR(Y60&gt;$G$3,Y60=0),IF(OR(X60=0,X60&gt;$G$3),0,DAYS360(X60,$G$3,1)),(DAYS360(X60,Y60,1)))+IF(OR(AA60&gt;$G$3,AA60=0),IF(OR(Z60=0,Z60&gt;$G$3),0,DAYS360(Z60,$G$3,1)),(DAYS360(Z60,AA60,1)))+IF(OR(AC60&gt;$G$3,AC60=0),IF(OR(AB60=0,AB60&gt;$G$3),0,DAYS360(AB60,$G$3,1)),(DAYS360(AB60,AC60,1)))+IF(OR(AE60&gt;$G$3,AE60=0),IF(OR(AD60=0,AD60&gt;$G$3),0,DAYS360(AD60,$G$3,1)),(DAYS360(AD60,AE60,1)))+IF(OR(AG60&gt;$G$3,AG60=0),IF(OR(AF60=0,AF60&gt;$G$3),0,DAYS360(AF60,$G$3,1)),(DAYS360(AF60,AG60,1)))+IF(OR(AI60&gt;$G$3,AI60=0),IF(OR(AH60=0,AH60&gt;$G$3),0,DAYS360(AH60,$G$3,1)),(DAYS360(AH60,AI60,1)))+IF(OR(AK60&gt;$G$3,AK60=0),IF(OR(AJ60=0,AJ60&gt;$G$3),0,DAYS360(AJ60,$G$3,1)),(DAYS360(AJ60,AK60,1)))+IF(OR(AM60&gt;$G$3,AM60=0),IF(OR(AL60=0,AL60&gt;$G$3),0,DAYS360(AL60,$G$3,1)),(DAYS360(AL60,AM60,1)))+IF(OR(AO60&gt;$G$3,AO60=0),IF(OR(AN60=0,AN60&gt;$G$3),0,DAYS360(AN60,$G$3,1)),(DAYS360(AN60,AO60,1)))+IF(OR(AQ60&gt;$G$3,AQ60=0),IF(OR(AP60=0,AP60&gt;$G$3),0,DAYS360(AP60,$G$3,1)),(DAYS360(AP60,AQ60,1)))+IF(OR(AS60&gt;$G$3,AS60=0),IF(OR(AR60=0,AR60&gt;$G$3),0,DAYS360(AR60,$G$3,1)),(DAYS360(AR60,AS60,1)))+IF(OR(AU60&gt;$G$3,AU60=0),IF(OR(AT60=0,AT60&gt;$G$3),0,DAYS360(AT60,$G$3,1)),(DAYS360(AT60,AU60,1)))+IF(OR(AW60&gt;$G$3,AW60=0),IF(OR(AV60=0,AV60&gt;$G$3),0,DAYS360(AV60,$G$3,1)),(DAYS360(AV60,AW60,1))))*2</f>
        <v>0</v>
      </c>
      <c r="BJ60" s="432">
        <f>(IF(OR(AY60&gt;$G$3,AY60=0),IF(OR(AX60=0,AX60&gt;$G$3),0,DAYS360(AX60,$G$3,1)),(DAYS360(AX60,AY60,1)))+IF(OR(BA60&gt;$G$3,BA60=0),IF(OR(AZ60=0,AZ60&gt;$G$3),0,DAYS360(AZ60,$G$3,1)),(DAYS360(AZ60,BA60,1))))/2</f>
        <v>0</v>
      </c>
      <c r="BK60" s="432">
        <f>(IF(OR(BC60&gt;$G$3,BC60=0),IF(OR(BB60=0,BB60&gt;$G$3),0,DAYS360(BB60,$G$3,1)),(DAYS360(BB60,BC60,1))))</f>
        <v>0</v>
      </c>
      <c r="BL60" s="432">
        <f>(IF(OR(BE60&gt;$G$3,BE60=0),IF(OR(BD60=0,BD60&gt;$G$3),0,DAYS360(BD60,$G$3,1)),(DAYS360(BD60,BE60,1))))/3</f>
        <v>0</v>
      </c>
      <c r="BM60" s="436">
        <f>IF(DAYS360(BF60,BG60)&gt;=1800,1800/2,(DAYS360(BF60,BG60,1))/2)</f>
        <v>0</v>
      </c>
      <c r="BN60" s="462">
        <v>0.65</v>
      </c>
      <c r="BO60" s="427">
        <f t="shared" si="3"/>
        <v>28</v>
      </c>
      <c r="BP60" s="774"/>
      <c r="BQ60" s="700"/>
      <c r="BR60" s="419"/>
      <c r="BS60" s="700"/>
      <c r="BT60" s="700"/>
      <c r="BU60" s="700"/>
      <c r="BV60" s="427">
        <f>IF((BH60+BI60+BJ60+BK60+BL60+BM60)&lt;360,0,IF(AND((BH60+BI60+BJ60+BK60+BL60+BM60)&gt;=360,(BH60+BI60+BJ60+BK60+BL60+BM60)&lt;1800),25,IF(AND((BH60+BI60+BJ60+BK60+BL60+BM60)&gt;=1800,(BH60+BI60+BJ60+BK60+BL60+BM60)&lt;3600),30,IF(AND((BH60+BI60+BJ60+BK60+BL60+BM60)&gt;=3600,(BH60+BI60+BJ60+BK60+BL60+BM60)&lt;5400),35,IF(AND((BH60+BI60+BJ60+BK60+BL60+BM60)&gt;=5400,(BH60+BI60+BJ60+BK60+BL60+BM60)&lt;7200),40,IF(AND((BH60+BI60+BJ60+BK60+BL60+BM60)&gt;=7200,(BH60+BI60+BJ60+BK60+BL60+BM60)&lt;9000),45,IF((BH60+BI60+BJ60+BK60+BL60+BM60)&gt;=9000,50,"ПРОВЕРЬ")))))))</f>
        <v>0</v>
      </c>
      <c r="BW60" s="419"/>
      <c r="BX60" s="781"/>
      <c r="BY60" s="700"/>
      <c r="BZ60" s="432"/>
      <c r="CA60" s="700"/>
      <c r="CB60" s="432"/>
      <c r="CC60" s="700"/>
      <c r="CD60" s="432"/>
      <c r="CE60" s="404">
        <f>IF(OR(C60=0,CD60="Д"),0,IF(AND(C60&gt;0,E60=0),VLOOKUP(C60,звания!A:B,2,FALSE)/((EOMONTH($G$3,0)+1)-$G$3)*BO60+VLOOKUP(C60,звания!A:B,2,FALSE)/((EOMONTH($G$3,0)+1)-$G$3)*BR60+VLOOKUP(C60,звания!A:B,2,FALSE)/((EOMONTH($G$3,0)+1)-$G$3)*BU60,IF(AND(C60&gt;0,E60&gt;0,F60&gt;=$G$3,BO60=(EOMONTH($G$3,0)+1)-$G$3),(VLOOKUP(E60,звания!A:B,2,FALSE)/(EOMONTH($G$3,0)-$G$3+1))*(F60-$G$3)+(VLOOKUP(C60,звания!A:B,2,FALSE)/(EOMONTH($G$3,0)-$G$3+1))*((EOMONTH($G$3,0)-$G$3+1)-(F60-$G$3)),IF(AND(C60&gt;0,E60&gt;0,F60&gt;$G$3,BO60&lt;(EOMONTH($G$3,0)+1)-$G$3,BO60&lt;&gt;0),VLOOKUP(E60,звания!A:B,2,FALSE)/((EOMONTH($G$3,0)+1)-$G$3)*((F60-$G$3)-(((EOMONTH($G$3,0)+1)-$G$3)-BO60-BU60-BR60))+VLOOKUP(C60,звания!A:B,2,FALSE)/((EOMONTH($G$3,0)+1)-$G$3)*(((EOMONTH($G$3,0)+1)-F60)),IF(F60&lt;$G$3,(VLOOKUP(C60,звания!A:B,2,FALSE)-VLOOKUP(E60,звания!A:B,2,FALSE))/((EOMONTH($BN$3,0)+1)-$BN$3)*(EOMONTH($BN$3,0)+1-F60)+VLOOKUP(C60,звания!A:B,2,FALSE)/((EOMONTH($G$3,0)+1)-$G$3)*BO60+VLOOKUP(C60,звания!A:B,2,FALSE)/((EOMONTH($G$3,0)+1)-$G$3)*BU60+VLOOKUP(C60,звания!A:B,2,FALSE)/((EOMONTH($G$3,0)+1)-$G$3)*BR60,0)))))</f>
        <v>0</v>
      </c>
      <c r="CF60" s="404">
        <f>IF(OR(CD60="Д",C60=0),0,IF(B60="Виключений зі списків",IF(BS60=0,(VLOOKUP(O60,звания!$D$2:$E$62,2,FALSE))/(EOMONTH($B$3,0)+1-$B$3)*BO60+(VLOOKUP(BQ60,звания!$D$2:$E$62,2,FALSE))/(EOMONTH($B$3,0)+1-$B$3)*BR60,(((VLOOKUP(O60,звания!$D$2:$E$62,2,FALSE))/(EOMONTH($B$3,0)+1-$B$3))*BO60)+(VLOOKUP(BQ60,звания!$D$2:$E$62,2,FALSE))/(EOMONTH($B$3,0)+1-$B$3)*BR60+(VLOOKUP(BS60,звания!$D$2:$E$62,2,FALSE))/(EOMONTH($B$3,0)+1-$B$3)*BU60),IF(BS60=0,(VLOOKUP(O60,звания!$D$2:$E$62,2,FALSE))/(EOMONTH($G$3,0)+1-$G$3)*BO60+(VLOOKUP(BQ60,звания!$D$2:$E$62,2,FALSE))/(EOMONTH($G$3,0)+1-$G$3)*BR60,(((VLOOKUP(O60,звания!$D$2:$E$62,2,FALSE))/(EOMONTH($G$3,0)+1-$G$3))*BO60)+(VLOOKUP(BQ60,звания!$D$2:$E$62,2,FALSE))/(EOMONTH($G$3,0)+1-$G$3)*BR60+(VLOOKUP(BS60,звания!$D$2:$E$62,2,FALSE))/(EOMONTH($G$3,0)+1-$G$3)*BU60+IF(BT60=0,0,(VLOOKUP(BS60,звания!$D$2:$E$62,2,FALSE))/(EOMONTH($BN$3,0)+1-$BN$3)*BT60-(VLOOKUP(O60,звания!$D$2:$E$62,2,FALSE))/(EOMONTH($BN$3,0)+1-$BN$3)*BT60))))</f>
        <v>0</v>
      </c>
      <c r="CG60" s="404">
        <f>IF(AND(SUM(BH60:BM60)&lt;360,((EOMONTH($G$3,0)-$G$3+1+(SUM(BH60:BM60)))&gt;0),SUM(BH60:BM60)+EOMONTH($G$3,0)-$G$3+1&lt;360),(CE60+CF60)*BV60%,IF(SUM(BH60:BM60)+EOMONTH($G$3,0)-$G$3+1&lt;=1800,((CE60+CF60)/(EOMONTH($G$3,0)-$G$3+1))*(360-SUM(BH60:BM60))*BV60%+(((CE60+CF60)/(EOMONTH($G$3,0)-$G$3+1))*((EOMONTH($G$3,0)-$G$3+1)-(360-SUM(BH60:BM60))))*25%,IF(AND(SUM(BH60:BM60)&lt;1800,((EOMONTH($G$3,0)-$G$3+1+SUM(BH60:BM60))&gt;=360),SUM(BH60:BM60)+EOMONTH($G$3,0)-$G$3+1&lt;1800),(CE60+CF60)*BV60%,IF(SUM(BH60:BM60)+EOMONTH($G$3,0)-$G$3+1&lt;=3600,((CE60+CF60)/(EOMONTH($G$3,0)-$G$3+1))*(1800-SUM(BH60:BM60))*BV60%+(((CE60+CF60)/(EOMONTH($G$3,0)-$G$3+1))*((EOMONTH($G$3,0)-$G$3+1)-(1800-SUM(BH60:BM60)))*30%),IF(AND(SUM(BH60:BM60)&lt;3600,((EOMONTH($G$3,0)-$G$3+1+SUM(BH60:BM60))&gt;=1800),SUM(BH60:BM60)+EOMONTH($G$3,0)-$G$3+1&lt;3600),(CE60+CF60)*BV60%,IF(SUM(BH60:BM60)+EOMONTH($G$3,0)-$G$3+1&lt;=5400,((CE60+CF60)/(EOMONTH($G$3,0)-$G$3+1))*(3600-SUM(BH60:BM60))*BV60%+(((CE60+CF60)/(EOMONTH($G$3,0)-$G$3+1))*((EOMONTH($G$3,0)-$G$3+1)-(3600-SUM(BH60:BM60))))*35%,IF(AND(SUM(BH60:BM60)&lt;5400,((EOMONTH($G$3,0)-$G$3+1+SUM(BH60:BM60))&gt;=3600),SUM(BH60:BM60)+EOMONTH($G$3,0)-$G$3+1&lt;5400),(CE60+CF60)*BV60%,IF(SUM(BH60:BM60)+EOMONTH($G$3,0)-$G$3+1&lt;=7200,((CE60+CF60)/(EOMONTH($G$3,0)-$G$3+1))*(5400-SUM(BH60:BM60))*BV60%+(((CE60+CF60)/(EOMONTH($G$3,0)-$G$3+1))*((EOMONTH($G$3,0)-$G$3+1)-(5400-SUM(BH60:BM60))))*40%,IF(AND(SUM(BH60:BM60)&lt;7200,((EOMONTH($G$3,0)-$G$3+1+SUM(BH60:BM60))&gt;=5400),SUM(BH60:BM60)+EOMONTH($G$3,0)-$G$3+1&lt;7200),(CE60+CF60)*BV60%,IF(SUM(BH60:BM60)+EOMONTH($G$3,0)-$G$3+1&lt;=9000,((CE60+CF60)/(EOMONTH($G$3,0)-$G$3+1))*(7200-SUM(BH60:BM60))*BV60%+(((CE60+CF60)/(EOMONTH($G$3,0)-$G$3+1))*((EOMONTH($G$3,0)-$G$3+1)-(7200-SUM(BH60:BM60))))*45%,IF(SUM(BH60:BM60)+EOMONTH($G$3,0)-$G$3+1&gt;=9000,((CE60+CF60)/(EOMONTH($G$3,0)-$G$3+1))*(9000-SUM(BH60:BM60))*BV60%+(((CE60+CF60)/(EOMONTH($G$3,0)-$G$3+1))*((EOMONTH($G$3,0)-$G$3+1)-(9000-SUM(BH60:BM60))))*50%,0)))))))))))</f>
        <v>0</v>
      </c>
      <c r="CH60" s="404">
        <f>IF(BW60=0,CF60*BX60%,IF(BW60&gt;0,((VLOOKUP(O60,звания!$D$2:$E$62,2,FALSE)/(EOMONTH($G$3,0)+1-$G$3)*BW60)*BX60%)))</f>
        <v>0</v>
      </c>
      <c r="CI60" s="404">
        <f>IF(BY60=0,CF60*BZ60%,IF(BY60&gt;0,(VLOOKUP(O60,звания!$D$2:$E$62,2,FALSE)/(EOMONTH($G$3,0)+1-$G$3)*BO60)*BZ60%)+(VLOOKUP(BS60,звания!$D$2:$E$62,2,FALSE)/(EOMONTH($G$3,0)+1-$G$3)*BU60)*BZ60%)</f>
        <v>0</v>
      </c>
      <c r="CJ60" s="404">
        <f>IF(CA60=0,CF60*CB60%,IF(CA60&gt;0,(VLOOKUP(O60,звания!$D$2:$E$62,2,FALSE)/(EOMONTH($G$3,0)+1-$G$3)*BO60)*CB60%)+(VLOOKUP(BS60,звания!$D$2:$E$62,2,FALSE)/(EOMONTH($G$3,0)+1-$G$3)*BU60)*CB60%)</f>
        <v>0</v>
      </c>
      <c r="CK60" s="404">
        <f>IF(CD60="Д",0,IF(CC60=0,CF60*CD60%,IF(CC60&gt;0,(VLOOKUP(O60,звания!$D$2:$E$62,2,FALSE)/(EOMONTH($G$3,0)+1-$G$3)*BO60)*CD60%)+(VLOOKUP(BS60,звания!$D$2:$E$62,2,FALSE)/(EOMONTH($G$3,0)+1-$G$3)*BU60)*CD60%))</f>
        <v>0</v>
      </c>
      <c r="CL60" s="404">
        <f>IF(BR60&gt;0,((VLOOKUP(C60,звания!$A$2:$B$62,2,FALSE)/(EOMONTH($G$3,0)+1-$G$3)*BO60+VLOOKUP(O60,звания!$D$2:$E$62,2,FALSE)/(EOMONTH($G$3,0)+1-$G$3)*BO60+(VLOOKUP(C60,звания!$A$2:$B$62,2,FALSE)/(EOMONTH($G$3,0)+1-$G$3)*BO60+VLOOKUP(O60,звания!$D$2:$E$62,2,FALSE)/(EOMONTH($G$3,0)+1-$G$3)*BO60)*BV60%)*BN60)+(VLOOKUP(C60,звания!$A$2:$B$62,2,FALSE)/(EOMONTH($G$3,0)+1-$G$3)*BU60+VLOOKUP(BS60,звания!$D$2:$E$62,2,FALSE)/(EOMONTH($G$3,0)+1-$G$3)*BU60+(VLOOKUP(C60,звания!$A$2:$B$62,2,FALSE)/(EOMONTH($G$3,0)+1-$G$3)*BU60+VLOOKUP(BS60,звания!$D$2:$E$62,2,FALSE)/(EOMONTH($G$3,0)+1-$G$3)*BU60)*BV60%)*BN60,(CE60+CF60+CG60)*BN60)</f>
        <v>0</v>
      </c>
      <c r="CM60" s="404"/>
      <c r="CN60" s="404"/>
      <c r="CO60" s="432">
        <f t="shared" si="11"/>
        <v>0</v>
      </c>
      <c r="CP60" s="432"/>
      <c r="CQ60" s="637">
        <f>IF(CF60=0,0,IF((SUM(BH60:BM60)&gt;360),(VLOOKUP(O60,звания!$F$2:$G$62,2,FALSE))/100,VLOOKUP(O60,звания!$F$2:$H$62,3,FALSE)/100))</f>
        <v>0</v>
      </c>
      <c r="CR60" s="617">
        <f>IF(B60="Виключений зі списків",IF(AND(BU60=0,360-BH60&lt;0),(VLOOKUP(O60,звания!$D$2:$E$62,2,FALSE))/(EOMONTH($B$3,0)+1-$B$3)*BO60*CQ60,IF(AND(360-BH60&gt;=0,360-BH60&lt;(EOMONTH($B$3,0)+1-$B$3)),(CF60/(EOMONTH($B$3,0)-$B$3+1)*(360-BH60))*CQ60+(CF60/(EOMONTH($B$3,0)-$B$3+1)*((EOMONTH($B$3,0)-$B$3+1)-(360-BH60)))*VLOOKUP(O60,звания!$F$2:$H$62,2,FALSE)/100,((((VLOOKUP(O60,звания!$D$2:$E$62,2,FALSE))/(EOMONTH($B$3,0)+1-$B$3)*BO60*CQ60+(VLOOKUP(BS60,звания!$D$2:$E$62,2,FALSE))/(EOMONTH($B$3,0)+1-$B$3)*BU60*(VLOOKUP(BS60,звания!$F$2:$G$62,2,FALSE)*0.01)+(IF(BT60=0,0,(VLOOKUP(BS60,звания!$D$2:$E$62,2,FALSE)/(EOMONTH($G$3,0)+1-$G$3)*BT60*(VLOOKUP(BS60,звания!$F$2:$G$62,2,FALSE)))*0.01-(VLOOKUP(O60,звания!$D$2:$E$62,2,FALSE)/(EOMONTH($G$3,0)+1-$G$3)*BT60*(VLOOKUP(O60,звания!$F$2:$G$62,2,FALSE)))*0.01)))))/100*(100-CP60))),(IF(AND(BU60=0,360-BH60&lt;0,CP60=0),(VLOOKUP(O60,звания!$D$2:$E$62,2,FALSE))/(EOMONTH($G$3,0)+1-$G$3)*BO60*CQ60,IF(AND(360-BH60&gt;=0,360-BH60&lt;(EOMONTH($G$3,0)+1-$G$3)),(CF60/(EOMONTH($G$3,0)-$G$3+1)*(360-BH60))*CQ60+(CF60/(EOMONTH($G$3,0)-$G$3+1)*((EOMONTH($G$3,0)-$G$3+1)-(360-BH60)))*VLOOKUP(O60,звания!$F$2:$H$62,2,FALSE)/100,((((VLOOKUP(O60,звания!$D$2:$E$62,2,FALSE))/(EOMONTH($G$3,0)+1-$G$3)*BO60*CQ60+(VLOOKUP(BS60,звания!$D$2:$E$62,2,FALSE))/(EOMONTH($G$3,0)+1-$G$3)*BU60*(VLOOKUP(BS60,звания!$F$2:$G$62,2,FALSE)*0.01)))/100*(100-CP60)+(IF(BT60=0,0,(VLOOKUP(BS60,звания!$D$2:$E$62,2,FALSE)/(EOMONTH($BN$3,0)+1-$BN$3)*BT60*(VLOOKUP(BS60,звания!$F$2:$G$62,2,FALSE)))*0.01-(VLOOKUP(O60,звания!$D$2:$E$62,2,FALSE)/(EOMONTH($BN$3,0)+1-$BN$3)*BT60*(VLOOKUP(O60,звания!$F$2:$G$62,2,FALSE)))*0.01)))))))</f>
        <v>0</v>
      </c>
      <c r="CS60" s="416">
        <f>SUM(CE60:CM60,CR60)</f>
        <v>0</v>
      </c>
      <c r="CT60" s="403"/>
      <c r="CU60" s="403"/>
      <c r="CV60" s="403">
        <f t="shared" si="12"/>
        <v>0</v>
      </c>
      <c r="CW60" s="556">
        <f>CN60+SUM(CS60:CV60)</f>
        <v>0</v>
      </c>
      <c r="CX60" s="403">
        <f>IF(CU60=0,CW60*0.18,(CW60-CU60)*0.18)</f>
        <v>0</v>
      </c>
      <c r="CY60" s="403"/>
      <c r="CZ60" s="404">
        <f t="shared" si="8"/>
        <v>0</v>
      </c>
      <c r="DA60" s="403"/>
      <c r="DB60" s="403"/>
      <c r="DC60" s="403"/>
      <c r="DD60" s="421">
        <f t="shared" si="57"/>
        <v>0</v>
      </c>
      <c r="DE60" s="421">
        <f t="shared" si="13"/>
        <v>0</v>
      </c>
      <c r="DF60" s="403">
        <f>CX60</f>
        <v>0</v>
      </c>
      <c r="DG60" s="421">
        <f t="shared" si="58"/>
        <v>0</v>
      </c>
      <c r="DH60" s="421">
        <f t="shared" si="59"/>
        <v>0</v>
      </c>
      <c r="DI60" s="421"/>
      <c r="DJ60" s="422" t="str">
        <f t="shared" si="16"/>
        <v xml:space="preserve">    </v>
      </c>
      <c r="DK60" s="113"/>
      <c r="DL60" s="28" t="s">
        <v>975</v>
      </c>
      <c r="DM60" s="28"/>
      <c r="DN60" s="28"/>
      <c r="DO60" s="901"/>
      <c r="DP60" s="888"/>
      <c r="DQ60" s="817"/>
      <c r="DR60" s="818"/>
      <c r="DS60" s="819"/>
      <c r="DT60" s="820"/>
      <c r="DU60" s="124"/>
      <c r="DV60" s="122"/>
      <c r="DX60" s="84"/>
      <c r="DY60" s="84"/>
      <c r="DZ60" s="105"/>
      <c r="EH60" s="543">
        <f t="shared" si="17"/>
        <v>0</v>
      </c>
      <c r="EI60" s="404">
        <f t="shared" si="18"/>
        <v>0</v>
      </c>
      <c r="EJ60" s="29">
        <f t="shared" si="19"/>
        <v>0</v>
      </c>
      <c r="EK60" s="50"/>
      <c r="EL60" s="29"/>
      <c r="EM60" s="50"/>
      <c r="EN60" s="50"/>
      <c r="EO60" s="50"/>
      <c r="EP60" s="29"/>
    </row>
    <row r="61" spans="1:146" ht="16.899999999999999" hidden="1" customHeight="1">
      <c r="A61" s="402">
        <v>58</v>
      </c>
      <c r="B61" s="404"/>
      <c r="C61" s="911"/>
      <c r="D61" s="404" t="str">
        <f t="shared" si="87"/>
        <v xml:space="preserve"> </v>
      </c>
      <c r="E61" s="416"/>
      <c r="F61" s="417"/>
      <c r="G61" s="406" t="str">
        <f t="shared" si="105"/>
        <v>0.0.0</v>
      </c>
      <c r="H61" s="407" t="str">
        <f t="shared" si="108"/>
        <v>0.0.0</v>
      </c>
      <c r="I61" s="407" t="str">
        <f t="shared" si="106"/>
        <v>0.0.0</v>
      </c>
      <c r="J61" s="407" t="str">
        <f t="shared" si="83"/>
        <v>0.0.0</v>
      </c>
      <c r="K61" s="407" t="str">
        <f t="shared" si="84"/>
        <v>0.0.0</v>
      </c>
      <c r="L61" s="407" t="str">
        <f t="shared" si="85"/>
        <v>0.0.0</v>
      </c>
      <c r="M61" s="407" t="str">
        <f t="shared" si="86"/>
        <v>0.0.0</v>
      </c>
      <c r="N61" s="408" t="str">
        <f t="shared" si="109"/>
        <v>0.0.0</v>
      </c>
      <c r="O61" s="935"/>
      <c r="P61" s="417"/>
      <c r="Q61" s="417"/>
      <c r="R61" s="417"/>
      <c r="S61" s="417"/>
      <c r="T61" s="417"/>
      <c r="U61" s="417"/>
      <c r="V61" s="714"/>
      <c r="W61" s="714"/>
      <c r="X61" s="417"/>
      <c r="Y61" s="417"/>
      <c r="Z61" s="714"/>
      <c r="AA61" s="714"/>
      <c r="AB61" s="417"/>
      <c r="AC61" s="417"/>
      <c r="AD61" s="714"/>
      <c r="AE61" s="714"/>
      <c r="AF61" s="417"/>
      <c r="AG61" s="417"/>
      <c r="AH61" s="714"/>
      <c r="AI61" s="714"/>
      <c r="AJ61" s="417"/>
      <c r="AK61" s="417"/>
      <c r="AL61" s="714"/>
      <c r="AM61" s="714"/>
      <c r="AN61" s="417"/>
      <c r="AO61" s="417"/>
      <c r="AP61" s="714"/>
      <c r="AQ61" s="714"/>
      <c r="AR61" s="417"/>
      <c r="AS61" s="417"/>
      <c r="AT61" s="714"/>
      <c r="AU61" s="714"/>
      <c r="AV61" s="417"/>
      <c r="AW61" s="417"/>
      <c r="AX61" s="716"/>
      <c r="AY61" s="716"/>
      <c r="AZ61" s="635"/>
      <c r="BA61" s="635"/>
      <c r="BB61" s="716"/>
      <c r="BC61" s="716"/>
      <c r="BD61" s="635"/>
      <c r="BE61" s="635"/>
      <c r="BF61" s="717"/>
      <c r="BG61" s="717"/>
      <c r="BH61" s="432">
        <f t="shared" si="1"/>
        <v>0</v>
      </c>
      <c r="BI61" s="432">
        <f t="shared" si="110"/>
        <v>0</v>
      </c>
      <c r="BJ61" s="432">
        <f t="shared" si="111"/>
        <v>0</v>
      </c>
      <c r="BK61" s="432">
        <f t="shared" si="112"/>
        <v>0</v>
      </c>
      <c r="BL61" s="432">
        <f t="shared" si="113"/>
        <v>0</v>
      </c>
      <c r="BM61" s="436">
        <f t="shared" si="92"/>
        <v>0</v>
      </c>
      <c r="BN61" s="462">
        <v>0.65</v>
      </c>
      <c r="BO61" s="427">
        <f t="shared" si="3"/>
        <v>0</v>
      </c>
      <c r="BP61" s="725"/>
      <c r="BQ61" s="700"/>
      <c r="BR61" s="419"/>
      <c r="BS61" s="700"/>
      <c r="BT61" s="700"/>
      <c r="BU61" s="700"/>
      <c r="BV61" s="427">
        <f t="shared" si="93"/>
        <v>0</v>
      </c>
      <c r="BW61" s="419"/>
      <c r="BX61" s="781"/>
      <c r="BY61" s="700"/>
      <c r="BZ61" s="432"/>
      <c r="CA61" s="700"/>
      <c r="CB61" s="432"/>
      <c r="CC61" s="700"/>
      <c r="CD61" s="432"/>
      <c r="CE61" s="404">
        <f>IF(OR(C61=0,CD61="Д"),0,IF(AND(C61&gt;0,E61=0),VLOOKUP(C61,звания!A:B,2,FALSE)/((EOMONTH($G$3,0)+1)-$G$3)*BO61+VLOOKUP(C61,звания!A:B,2,FALSE)/((EOMONTH($G$3,0)+1)-$G$3)*BR61+VLOOKUP(C61,звания!A:B,2,FALSE)/((EOMONTH($G$3,0)+1)-$G$3)*BU61,IF(AND(C61&gt;0,E61&gt;0,F61&gt;=$G$3,BO61=(EOMONTH($G$3,0)+1)-$G$3),(VLOOKUP(E61,звания!A:B,2,FALSE)/(EOMONTH($G$3,0)-$G$3+1))*(F61-$G$3)+(VLOOKUP(C61,звания!A:B,2,FALSE)/(EOMONTH($G$3,0)-$G$3+1))*((EOMONTH($G$3,0)-$G$3+1)-(F61-$G$3)),IF(AND(C61&gt;0,E61&gt;0,F61&gt;$G$3,BO61&lt;(EOMONTH($G$3,0)+1)-$G$3,BO61&lt;&gt;0),VLOOKUP(E61,звания!A:B,2,FALSE)/((EOMONTH($G$3,0)+1)-$G$3)*((F61-$G$3)-(((EOMONTH($G$3,0)+1)-$G$3)-BO61-BU61-BR61))+VLOOKUP(C61,звания!A:B,2,FALSE)/((EOMONTH($G$3,0)+1)-$G$3)*(((EOMONTH($G$3,0)+1)-F61)),IF(F61&lt;$G$3,(VLOOKUP(C61,звания!A:B,2,FALSE)-VLOOKUP(E61,звания!A:B,2,FALSE))/((EOMONTH($BN$3,0)+1)-$BN$3)*(EOMONTH($BN$3,0)+1-F61)+VLOOKUP(C61,звания!A:B,2,FALSE)/((EOMONTH($G$3,0)+1)-$G$3)*BO61+VLOOKUP(C61,звания!A:B,2,FALSE)/((EOMONTH($G$3,0)+1)-$G$3)*BU61+VLOOKUP(C61,звания!A:B,2,FALSE)/((EOMONTH($G$3,0)+1)-$G$3)*BR61,0)))))</f>
        <v>0</v>
      </c>
      <c r="CF61" s="404">
        <f>IF(OR(CD61="Д",C61=0),0,IF(B61="Виключений зі списків",IF(BS61=0,(VLOOKUP(O61,звания!$D$2:$E$62,2,FALSE))/(EOMONTH($B$3,0)+1-$B$3)*BO61+(VLOOKUP(BQ61,звания!$D$2:$E$62,2,FALSE))/(EOMONTH($B$3,0)+1-$B$3)*BR61,(((VLOOKUP(O61,звания!$D$2:$E$62,2,FALSE))/(EOMONTH($B$3,0)+1-$B$3))*BO61)+(VLOOKUP(BQ61,звания!$D$2:$E$62,2,FALSE))/(EOMONTH($B$3,0)+1-$B$3)*BR61+(VLOOKUP(BS61,звания!$D$2:$E$62,2,FALSE))/(EOMONTH($B$3,0)+1-$B$3)*BU61),IF(BS61=0,(VLOOKUP(O61,звания!$D$2:$E$62,2,FALSE))/(EOMONTH($G$3,0)+1-$G$3)*BO61+(VLOOKUP(BQ61,звания!$D$2:$E$62,2,FALSE))/(EOMONTH($G$3,0)+1-$G$3)*BR61,(((VLOOKUP(O61,звания!$D$2:$E$62,2,FALSE))/(EOMONTH($G$3,0)+1-$G$3))*BO61)+(VLOOKUP(BQ61,звания!$D$2:$E$62,2,FALSE))/(EOMONTH($G$3,0)+1-$G$3)*BR61+(VLOOKUP(BS61,звания!$D$2:$E$62,2,FALSE))/(EOMONTH($G$3,0)+1-$G$3)*BU61+IF(BT61=0,0,(VLOOKUP(BS61,звания!$D$2:$E$62,2,FALSE))/(EOMONTH($BN$3,0)+1-$BN$3)*BT61-(VLOOKUP(O61,звания!$D$2:$E$62,2,FALSE))/(EOMONTH($BN$3,0)+1-$BN$3)*BT61))))</f>
        <v>0</v>
      </c>
      <c r="CG61" s="404">
        <f t="shared" si="94"/>
        <v>0</v>
      </c>
      <c r="CH61" s="404">
        <f>IF(BW61=0,CF61*BX61%,IF(BW61&gt;0,((VLOOKUP(O61,звания!$D$2:$E$62,2,FALSE)/(EOMONTH($G$3,0)+1-$G$3)*BW61)*BX61%)))</f>
        <v>0</v>
      </c>
      <c r="CI61" s="404">
        <f>IF(BY61=0,CF61*BZ61%,IF(BY61&gt;0,(VLOOKUP(O61,звания!$D$2:$E$62,2,FALSE)/(EOMONTH($G$3,0)+1-$G$3)*BO61)*BZ61%)+(VLOOKUP(BS61,звания!$D$2:$E$62,2,FALSE)/(EOMONTH($G$3,0)+1-$G$3)*BU61)*BZ61%)</f>
        <v>0</v>
      </c>
      <c r="CJ61" s="404">
        <f>IF(CA61=0,CF61*CB61%,IF(CA61&gt;0,(VLOOKUP(O61,звания!$D$2:$E$62,2,FALSE)/(EOMONTH($G$3,0)+1-$G$3)*BO61)*CB61%)+(VLOOKUP(BS61,звания!$D$2:$E$62,2,FALSE)/(EOMONTH($G$3,0)+1-$G$3)*BU61)*CB61%)</f>
        <v>0</v>
      </c>
      <c r="CK61" s="404">
        <f>IF(CD61="Д",0,IF(CC61=0,CF61*CD61%,IF(CC61&gt;0,(VLOOKUP(O61,звания!$D$2:$E$62,2,FALSE)/(EOMONTH($G$3,0)+1-$G$3)*BO61)*CD61%)+(VLOOKUP(BS61,звания!$D$2:$E$62,2,FALSE)/(EOMONTH($G$3,0)+1-$G$3)*BU61)*CD61%))</f>
        <v>0</v>
      </c>
      <c r="CL61" s="404">
        <f>IF(BR61&gt;0,((VLOOKUP(C61,звания!$A$2:$B$62,2,FALSE)/(EOMONTH($G$3,0)+1-$G$3)*BO61+VLOOKUP(O61,звания!$D$2:$E$62,2,FALSE)/(EOMONTH($G$3,0)+1-$G$3)*BO61+(VLOOKUP(C61,звания!$A$2:$B$62,2,FALSE)/(EOMONTH($G$3,0)+1-$G$3)*BO61+VLOOKUP(O61,звания!$D$2:$E$62,2,FALSE)/(EOMONTH($G$3,0)+1-$G$3)*BO61)*BV61%)*BN61)+(VLOOKUP(C61,звания!$A$2:$B$62,2,FALSE)/(EOMONTH($G$3,0)+1-$G$3)*BU61+VLOOKUP(BS61,звания!$D$2:$E$62,2,FALSE)/(EOMONTH($G$3,0)+1-$G$3)*BU61+(VLOOKUP(C61,звания!$A$2:$B$62,2,FALSE)/(EOMONTH($G$3,0)+1-$G$3)*BU61+VLOOKUP(BS61,звания!$D$2:$E$62,2,FALSE)/(EOMONTH($G$3,0)+1-$G$3)*BU61)*BV61%)*BN61,(CE61+CF61+CG61)*BN61)</f>
        <v>0</v>
      </c>
      <c r="CM61" s="404"/>
      <c r="CN61" s="404"/>
      <c r="CO61" s="432">
        <f t="shared" si="11"/>
        <v>0</v>
      </c>
      <c r="CP61" s="432"/>
      <c r="CQ61" s="637">
        <f>IF(CF61=0,0,IF((SUM(BH61:BM61)&gt;360),(VLOOKUP(O61,звания!$F$2:$G$62,2,FALSE))/100,VLOOKUP(O61,звания!$F$2:$H$62,3,FALSE)/100))</f>
        <v>0</v>
      </c>
      <c r="CR61" s="617">
        <f>IF(B61="Виключений зі списків",IF(AND(BU61=0,360-BH61&lt;0),(VLOOKUP(O61,звания!$D$2:$E$62,2,FALSE))/(EOMONTH($B$3,0)+1-$B$3)*BO61*CQ61,IF(AND(360-BH61&gt;=0,360-BH61&lt;(EOMONTH($B$3,0)+1-$B$3)),(CF61/(EOMONTH($B$3,0)-$B$3+1)*(360-BH61))*CQ61+(CF61/(EOMONTH($B$3,0)-$B$3+1)*((EOMONTH($B$3,0)-$B$3+1)-(360-BH61)))*VLOOKUP(O61,звания!$F$2:$H$62,2,FALSE)/100,((((VLOOKUP(O61,звания!$D$2:$E$62,2,FALSE))/(EOMONTH($B$3,0)+1-$B$3)*BO61*CQ61+(VLOOKUP(BS61,звания!$D$2:$E$62,2,FALSE))/(EOMONTH($B$3,0)+1-$B$3)*BU61*(VLOOKUP(BS61,звания!$F$2:$G$62,2,FALSE)*0.01)+(IF(BT61=0,0,(VLOOKUP(BS61,звания!$D$2:$E$62,2,FALSE)/(EOMONTH($G$3,0)+1-$G$3)*BT61*(VLOOKUP(BS61,звания!$F$2:$G$62,2,FALSE)))*0.01-(VLOOKUP(O61,звания!$D$2:$E$62,2,FALSE)/(EOMONTH($G$3,0)+1-$G$3)*BT61*(VLOOKUP(O61,звания!$F$2:$G$62,2,FALSE)))*0.01)))))/100*(100-CP61))),(IF(AND(BU61=0,360-BH61&lt;0,CP61=0),(VLOOKUP(O61,звания!$D$2:$E$62,2,FALSE))/(EOMONTH($G$3,0)+1-$G$3)*BO61*CQ61,IF(AND(360-BH61&gt;=0,360-BH61&lt;(EOMONTH($G$3,0)+1-$G$3)),(CF61/(EOMONTH($G$3,0)-$G$3+1)*(360-BH61))*CQ61+(CF61/(EOMONTH($G$3,0)-$G$3+1)*((EOMONTH($G$3,0)-$G$3+1)-(360-BH61)))*VLOOKUP(O61,звания!$F$2:$H$62,2,FALSE)/100,((((VLOOKUP(O61,звания!$D$2:$E$62,2,FALSE))/(EOMONTH($G$3,0)+1-$G$3)*BO61*CQ61+(VLOOKUP(BS61,звания!$D$2:$E$62,2,FALSE))/(EOMONTH($G$3,0)+1-$G$3)*BU61*(VLOOKUP(BS61,звания!$F$2:$G$62,2,FALSE)*0.01)))/100*(100-CP61)+(IF(BT61=0,0,(VLOOKUP(BS61,звания!$D$2:$E$62,2,FALSE)/(EOMONTH($BN$3,0)+1-$BN$3)*BT61*(VLOOKUP(BS61,звания!$F$2:$G$62,2,FALSE)))*0.01-(VLOOKUP(O61,звания!$D$2:$E$62,2,FALSE)/(EOMONTH($BN$3,0)+1-$BN$3)*BT61*(VLOOKUP(O61,звания!$F$2:$G$62,2,FALSE)))*0.01)))))))</f>
        <v>0</v>
      </c>
      <c r="CS61" s="416">
        <f t="shared" si="107"/>
        <v>0</v>
      </c>
      <c r="CT61" s="403"/>
      <c r="CU61" s="403"/>
      <c r="CV61" s="403">
        <f t="shared" si="12"/>
        <v>0</v>
      </c>
      <c r="CW61" s="556">
        <f t="shared" si="104"/>
        <v>0</v>
      </c>
      <c r="CX61" s="403">
        <f t="shared" si="96"/>
        <v>0</v>
      </c>
      <c r="CY61" s="403"/>
      <c r="CZ61" s="404">
        <f t="shared" si="8"/>
        <v>0</v>
      </c>
      <c r="DA61" s="403"/>
      <c r="DB61" s="403"/>
      <c r="DC61" s="403"/>
      <c r="DD61" s="421">
        <f t="shared" si="57"/>
        <v>0</v>
      </c>
      <c r="DE61" s="421">
        <f t="shared" si="13"/>
        <v>0</v>
      </c>
      <c r="DF61" s="403">
        <f t="shared" si="97"/>
        <v>0</v>
      </c>
      <c r="DG61" s="421">
        <f t="shared" si="58"/>
        <v>0</v>
      </c>
      <c r="DH61" s="421">
        <f t="shared" si="59"/>
        <v>0</v>
      </c>
      <c r="DI61" s="421"/>
      <c r="DJ61" s="422" t="str">
        <f t="shared" si="16"/>
        <v xml:space="preserve">    </v>
      </c>
      <c r="DK61" s="113" t="s">
        <v>477</v>
      </c>
      <c r="DL61" s="28"/>
      <c r="DM61" s="28"/>
      <c r="DN61" s="28"/>
      <c r="DO61" s="901"/>
      <c r="DP61" s="888"/>
      <c r="DQ61" s="817"/>
      <c r="DR61" s="818"/>
      <c r="DS61" s="819"/>
      <c r="DT61" s="820"/>
      <c r="DU61" s="124"/>
      <c r="DV61" s="110"/>
      <c r="DX61" s="84"/>
      <c r="DY61" s="84"/>
      <c r="DZ61" s="105"/>
      <c r="EH61" s="543">
        <f t="shared" si="17"/>
        <v>0</v>
      </c>
      <c r="EI61" s="404">
        <f t="shared" si="18"/>
        <v>0</v>
      </c>
      <c r="EJ61" s="29" t="str">
        <f t="shared" si="19"/>
        <v xml:space="preserve"> </v>
      </c>
      <c r="EK61" s="50"/>
      <c r="EL61" s="29"/>
      <c r="EM61" s="50"/>
      <c r="EN61" s="50"/>
      <c r="EO61" s="50"/>
      <c r="EP61" s="30"/>
    </row>
    <row r="62" spans="1:146" ht="16.899999999999999" hidden="1" customHeight="1">
      <c r="A62" s="402">
        <v>59</v>
      </c>
      <c r="B62" s="875" t="s">
        <v>810</v>
      </c>
      <c r="C62" s="911"/>
      <c r="D62" s="403" t="str">
        <f t="shared" si="87"/>
        <v>ВАКАНТ</v>
      </c>
      <c r="E62" s="416"/>
      <c r="F62" s="417"/>
      <c r="G62" s="406" t="str">
        <f t="shared" si="105"/>
        <v>0.0.0</v>
      </c>
      <c r="H62" s="407" t="str">
        <f t="shared" si="108"/>
        <v>0.0.0</v>
      </c>
      <c r="I62" s="407" t="str">
        <f t="shared" si="106"/>
        <v>0.0.0</v>
      </c>
      <c r="J62" s="407" t="str">
        <f t="shared" si="83"/>
        <v>0.0.0</v>
      </c>
      <c r="K62" s="407" t="str">
        <f t="shared" si="84"/>
        <v>0.0.0</v>
      </c>
      <c r="L62" s="407" t="str">
        <f t="shared" si="85"/>
        <v>0.0.0</v>
      </c>
      <c r="M62" s="407" t="str">
        <f t="shared" si="86"/>
        <v>0.0.0</v>
      </c>
      <c r="N62" s="408" t="str">
        <f t="shared" si="109"/>
        <v>0.0.0</v>
      </c>
      <c r="O62" s="930">
        <v>6</v>
      </c>
      <c r="P62" s="417"/>
      <c r="Q62" s="417"/>
      <c r="R62" s="417"/>
      <c r="S62" s="417"/>
      <c r="T62" s="417"/>
      <c r="U62" s="417"/>
      <c r="V62" s="714"/>
      <c r="W62" s="714"/>
      <c r="X62" s="417"/>
      <c r="Y62" s="417"/>
      <c r="Z62" s="714"/>
      <c r="AA62" s="714"/>
      <c r="AB62" s="417"/>
      <c r="AC62" s="417"/>
      <c r="AD62" s="714"/>
      <c r="AE62" s="714"/>
      <c r="AF62" s="417"/>
      <c r="AG62" s="417"/>
      <c r="AH62" s="714"/>
      <c r="AI62" s="714"/>
      <c r="AJ62" s="417"/>
      <c r="AK62" s="417"/>
      <c r="AL62" s="714"/>
      <c r="AM62" s="714"/>
      <c r="AN62" s="417"/>
      <c r="AO62" s="417"/>
      <c r="AP62" s="714"/>
      <c r="AQ62" s="714"/>
      <c r="AR62" s="417"/>
      <c r="AS62" s="417"/>
      <c r="AT62" s="714"/>
      <c r="AU62" s="714"/>
      <c r="AV62" s="417"/>
      <c r="AW62" s="417"/>
      <c r="AX62" s="716"/>
      <c r="AY62" s="716"/>
      <c r="AZ62" s="635"/>
      <c r="BA62" s="635"/>
      <c r="BB62" s="716"/>
      <c r="BC62" s="716"/>
      <c r="BD62" s="635"/>
      <c r="BE62" s="635"/>
      <c r="BF62" s="717"/>
      <c r="BG62" s="717"/>
      <c r="BH62" s="432">
        <f t="shared" si="1"/>
        <v>0</v>
      </c>
      <c r="BI62" s="432">
        <f t="shared" si="110"/>
        <v>0</v>
      </c>
      <c r="BJ62" s="432">
        <f t="shared" si="111"/>
        <v>0</v>
      </c>
      <c r="BK62" s="432">
        <f t="shared" si="112"/>
        <v>0</v>
      </c>
      <c r="BL62" s="432">
        <f t="shared" si="113"/>
        <v>0</v>
      </c>
      <c r="BM62" s="436">
        <f t="shared" si="92"/>
        <v>0</v>
      </c>
      <c r="BN62" s="462">
        <v>0.65</v>
      </c>
      <c r="BO62" s="427">
        <f t="shared" si="3"/>
        <v>28</v>
      </c>
      <c r="BP62" s="725"/>
      <c r="BQ62" s="700"/>
      <c r="BR62" s="419"/>
      <c r="BS62" s="700"/>
      <c r="BT62" s="700"/>
      <c r="BU62" s="700"/>
      <c r="BV62" s="427">
        <f t="shared" si="93"/>
        <v>0</v>
      </c>
      <c r="BW62" s="419"/>
      <c r="BX62" s="782"/>
      <c r="BY62" s="419"/>
      <c r="BZ62" s="432"/>
      <c r="CA62" s="419"/>
      <c r="CB62" s="427"/>
      <c r="CC62" s="419"/>
      <c r="CD62" s="427"/>
      <c r="CE62" s="404">
        <f>IF(OR(C62=0,CD62="Д"),0,IF(AND(C62&gt;0,E62=0),VLOOKUP(C62,звания!A:B,2,FALSE)/((EOMONTH($G$3,0)+1)-$G$3)*BO62+VLOOKUP(C62,звания!A:B,2,FALSE)/((EOMONTH($G$3,0)+1)-$G$3)*BR62+VLOOKUP(C62,звания!A:B,2,FALSE)/((EOMONTH($G$3,0)+1)-$G$3)*BU62,IF(AND(C62&gt;0,E62&gt;0,F62&gt;=$G$3,BO62=(EOMONTH($G$3,0)+1)-$G$3),(VLOOKUP(E62,звания!A:B,2,FALSE)/(EOMONTH($G$3,0)-$G$3+1))*(F62-$G$3)+(VLOOKUP(C62,звания!A:B,2,FALSE)/(EOMONTH($G$3,0)-$G$3+1))*((EOMONTH($G$3,0)-$G$3+1)-(F62-$G$3)),IF(AND(C62&gt;0,E62&gt;0,F62&gt;$G$3,BO62&lt;(EOMONTH($G$3,0)+1)-$G$3,BO62&lt;&gt;0),VLOOKUP(E62,звания!A:B,2,FALSE)/((EOMONTH($G$3,0)+1)-$G$3)*((F62-$G$3)-(((EOMONTH($G$3,0)+1)-$G$3)-BO62-BU62-BR62))+VLOOKUP(C62,звания!A:B,2,FALSE)/((EOMONTH($G$3,0)+1)-$G$3)*(((EOMONTH($G$3,0)+1)-F62)),IF(F62&lt;$G$3,(VLOOKUP(C62,звания!A:B,2,FALSE)-VLOOKUP(E62,звания!A:B,2,FALSE))/((EOMONTH($BN$3,0)+1)-$BN$3)*(EOMONTH($BN$3,0)+1-F62)+VLOOKUP(C62,звания!A:B,2,FALSE)/((EOMONTH($G$3,0)+1)-$G$3)*BO62+VLOOKUP(C62,звания!A:B,2,FALSE)/((EOMONTH($G$3,0)+1)-$G$3)*BU62+VLOOKUP(C62,звания!A:B,2,FALSE)/((EOMONTH($G$3,0)+1)-$G$3)*BR62,0)))))</f>
        <v>0</v>
      </c>
      <c r="CF62" s="404">
        <f>IF(OR(CD62="Д",C62=0),0,IF(B62="Виключений зі списків",IF(BS62=0,(VLOOKUP(O62,звания!$D$2:$E$62,2,FALSE))/(EOMONTH($B$3,0)+1-$B$3)*BO62+(VLOOKUP(BQ62,звания!$D$2:$E$62,2,FALSE))/(EOMONTH($B$3,0)+1-$B$3)*BR62,(((VLOOKUP(O62,звания!$D$2:$E$62,2,FALSE))/(EOMONTH($B$3,0)+1-$B$3))*BO62)+(VLOOKUP(BQ62,звания!$D$2:$E$62,2,FALSE))/(EOMONTH($B$3,0)+1-$B$3)*BR62+(VLOOKUP(BS62,звания!$D$2:$E$62,2,FALSE))/(EOMONTH($B$3,0)+1-$B$3)*BU62),IF(BS62=0,(VLOOKUP(O62,звания!$D$2:$E$62,2,FALSE))/(EOMONTH($G$3,0)+1-$G$3)*BO62+(VLOOKUP(BQ62,звания!$D$2:$E$62,2,FALSE))/(EOMONTH($G$3,0)+1-$G$3)*BR62,(((VLOOKUP(O62,звания!$D$2:$E$62,2,FALSE))/(EOMONTH($G$3,0)+1-$G$3))*BO62)+(VLOOKUP(BQ62,звания!$D$2:$E$62,2,FALSE))/(EOMONTH($G$3,0)+1-$G$3)*BR62+(VLOOKUP(BS62,звания!$D$2:$E$62,2,FALSE))/(EOMONTH($G$3,0)+1-$G$3)*BU62+IF(BT62=0,0,(VLOOKUP(BS62,звания!$D$2:$E$62,2,FALSE))/(EOMONTH($BN$3,0)+1-$BN$3)*BT62-(VLOOKUP(O62,звания!$D$2:$E$62,2,FALSE))/(EOMONTH($BN$3,0)+1-$BN$3)*BT62))))</f>
        <v>0</v>
      </c>
      <c r="CG62" s="404">
        <f t="shared" si="94"/>
        <v>0</v>
      </c>
      <c r="CH62" s="404">
        <f>IF(BW62=0,CF62*BX62%,IF(BW62&gt;0,((VLOOKUP(O62,звания!$D$2:$E$62,2,FALSE)/(EOMONTH($G$3,0)+1-$G$3)*BW62)*BX62%)))</f>
        <v>0</v>
      </c>
      <c r="CI62" s="404">
        <f>IF(BY62=0,CF62*BZ62%,IF(BY62&gt;0,(VLOOKUP(O62,звания!$D$2:$E$62,2,FALSE)/(EOMONTH($G$3,0)+1-$G$3)*BO62)*BZ62%)+(VLOOKUP(BS62,звания!$D$2:$E$62,2,FALSE)/(EOMONTH($G$3,0)+1-$G$3)*BU62)*BZ62%)</f>
        <v>0</v>
      </c>
      <c r="CJ62" s="404">
        <f>IF(CA62=0,CF62*CB62%,IF(CA62&gt;0,(VLOOKUP(O62,звания!$D$2:$E$62,2,FALSE)/(EOMONTH($G$3,0)+1-$G$3)*BO62)*CB62%)+(VLOOKUP(BS62,звания!$D$2:$E$62,2,FALSE)/(EOMONTH($G$3,0)+1-$G$3)*BU62)*CB62%)</f>
        <v>0</v>
      </c>
      <c r="CK62" s="404">
        <f>IF(CD62="Д",0,IF(CC62=0,CF62*CD62%,IF(CC62&gt;0,(VLOOKUP(O62,звания!$D$2:$E$62,2,FALSE)/(EOMONTH($G$3,0)+1-$G$3)*BO62)*CD62%)+(VLOOKUP(BS62,звания!$D$2:$E$62,2,FALSE)/(EOMONTH($G$3,0)+1-$G$3)*BU62)*CD62%))</f>
        <v>0</v>
      </c>
      <c r="CL62" s="404">
        <f>IF(BR62&gt;0,((VLOOKUP(C62,звания!$A$2:$B$62,2,FALSE)/(EOMONTH($G$3,0)+1-$G$3)*BO62+VLOOKUP(O62,звания!$D$2:$E$62,2,FALSE)/(EOMONTH($G$3,0)+1-$G$3)*BO62+(VLOOKUP(C62,звания!$A$2:$B$62,2,FALSE)/(EOMONTH($G$3,0)+1-$G$3)*BO62+VLOOKUP(O62,звания!$D$2:$E$62,2,FALSE)/(EOMONTH($G$3,0)+1-$G$3)*BO62)*BV62%)*BN62)+(VLOOKUP(C62,звания!$A$2:$B$62,2,FALSE)/(EOMONTH($G$3,0)+1-$G$3)*BU62+VLOOKUP(BS62,звания!$D$2:$E$62,2,FALSE)/(EOMONTH($G$3,0)+1-$G$3)*BU62+(VLOOKUP(C62,звания!$A$2:$B$62,2,FALSE)/(EOMONTH($G$3,0)+1-$G$3)*BU62+VLOOKUP(BS62,звания!$D$2:$E$62,2,FALSE)/(EOMONTH($G$3,0)+1-$G$3)*BU62)*BV62%)*BN62,(CE62+CF62+CG62)*BN62)</f>
        <v>0</v>
      </c>
      <c r="CM62" s="404"/>
      <c r="CN62" s="404"/>
      <c r="CO62" s="432">
        <f t="shared" si="11"/>
        <v>0</v>
      </c>
      <c r="CP62" s="432"/>
      <c r="CQ62" s="637">
        <f>IF(CF62=0,0,IF((SUM(BH62:BM62)&gt;360),(VLOOKUP(O62,звания!$F$2:$G$62,2,FALSE))/100,VLOOKUP(O62,звания!$F$2:$H$62,3,FALSE)/100))</f>
        <v>0</v>
      </c>
      <c r="CR62" s="617">
        <f>IF(B62="Виключений зі списків",IF(AND(BU62=0,360-BH62&lt;0),(VLOOKUP(O62,звания!$D$2:$E$62,2,FALSE))/(EOMONTH($B$3,0)+1-$B$3)*BO62*CQ62,IF(AND(360-BH62&gt;=0,360-BH62&lt;(EOMONTH($B$3,0)+1-$B$3)),(CF62/(EOMONTH($B$3,0)-$B$3+1)*(360-BH62))*CQ62+(CF62/(EOMONTH($B$3,0)-$B$3+1)*((EOMONTH($B$3,0)-$B$3+1)-(360-BH62)))*VLOOKUP(O62,звания!$F$2:$H$62,2,FALSE)/100,((((VLOOKUP(O62,звания!$D$2:$E$62,2,FALSE))/(EOMONTH($B$3,0)+1-$B$3)*BO62*CQ62+(VLOOKUP(BS62,звания!$D$2:$E$62,2,FALSE))/(EOMONTH($B$3,0)+1-$B$3)*BU62*(VLOOKUP(BS62,звания!$F$2:$G$62,2,FALSE)*0.01)+(IF(BT62=0,0,(VLOOKUP(BS62,звания!$D$2:$E$62,2,FALSE)/(EOMONTH($G$3,0)+1-$G$3)*BT62*(VLOOKUP(BS62,звания!$F$2:$G$62,2,FALSE)))*0.01-(VLOOKUP(O62,звания!$D$2:$E$62,2,FALSE)/(EOMONTH($G$3,0)+1-$G$3)*BT62*(VLOOKUP(O62,звания!$F$2:$G$62,2,FALSE)))*0.01)))))/100*(100-CP62))),(IF(AND(BU62=0,360-BH62&lt;0,CP62=0),(VLOOKUP(O62,звания!$D$2:$E$62,2,FALSE))/(EOMONTH($G$3,0)+1-$G$3)*BO62*CQ62,IF(AND(360-BH62&gt;=0,360-BH62&lt;(EOMONTH($G$3,0)+1-$G$3)),(CF62/(EOMONTH($G$3,0)-$G$3+1)*(360-BH62))*CQ62+(CF62/(EOMONTH($G$3,0)-$G$3+1)*((EOMONTH($G$3,0)-$G$3+1)-(360-BH62)))*VLOOKUP(O62,звания!$F$2:$H$62,2,FALSE)/100,((((VLOOKUP(O62,звания!$D$2:$E$62,2,FALSE))/(EOMONTH($G$3,0)+1-$G$3)*BO62*CQ62+(VLOOKUP(BS62,звания!$D$2:$E$62,2,FALSE))/(EOMONTH($G$3,0)+1-$G$3)*BU62*(VLOOKUP(BS62,звания!$F$2:$G$62,2,FALSE)*0.01)))/100*(100-CP62)+(IF(BT62=0,0,(VLOOKUP(BS62,звания!$D$2:$E$62,2,FALSE)/(EOMONTH($BN$3,0)+1-$BN$3)*BT62*(VLOOKUP(BS62,звания!$F$2:$G$62,2,FALSE)))*0.01-(VLOOKUP(O62,звания!$D$2:$E$62,2,FALSE)/(EOMONTH($BN$3,0)+1-$BN$3)*BT62*(VLOOKUP(O62,звания!$F$2:$G$62,2,FALSE)))*0.01)))))))</f>
        <v>0</v>
      </c>
      <c r="CS62" s="416">
        <f t="shared" si="107"/>
        <v>0</v>
      </c>
      <c r="CT62" s="403"/>
      <c r="CU62" s="403"/>
      <c r="CV62" s="403">
        <f t="shared" si="12"/>
        <v>0</v>
      </c>
      <c r="CW62" s="556">
        <f t="shared" si="104"/>
        <v>0</v>
      </c>
      <c r="CX62" s="403">
        <f t="shared" si="96"/>
        <v>0</v>
      </c>
      <c r="CY62" s="403"/>
      <c r="CZ62" s="404">
        <f t="shared" si="8"/>
        <v>0</v>
      </c>
      <c r="DA62" s="403"/>
      <c r="DB62" s="403"/>
      <c r="DC62" s="403"/>
      <c r="DD62" s="421">
        <f t="shared" si="57"/>
        <v>0</v>
      </c>
      <c r="DE62" s="421">
        <f t="shared" si="13"/>
        <v>0</v>
      </c>
      <c r="DF62" s="403">
        <f t="shared" si="97"/>
        <v>0</v>
      </c>
      <c r="DG62" s="421">
        <f t="shared" si="58"/>
        <v>0</v>
      </c>
      <c r="DH62" s="421">
        <f t="shared" si="59"/>
        <v>0</v>
      </c>
      <c r="DI62" s="421"/>
      <c r="DJ62" s="422" t="str">
        <f t="shared" si="16"/>
        <v xml:space="preserve">    </v>
      </c>
      <c r="DK62" s="113" t="s">
        <v>876</v>
      </c>
      <c r="DL62" s="28"/>
      <c r="DM62" s="28"/>
      <c r="DN62" s="28"/>
      <c r="DO62" s="901"/>
      <c r="DP62" s="888"/>
      <c r="DQ62" s="817"/>
      <c r="DR62" s="818"/>
      <c r="DS62" s="819"/>
      <c r="DT62" s="820"/>
      <c r="DU62" s="124"/>
      <c r="DV62" s="110"/>
      <c r="DX62" s="84"/>
      <c r="DY62" s="84"/>
      <c r="DZ62" s="105"/>
      <c r="EG62" s="19"/>
      <c r="EH62" s="543">
        <f t="shared" si="17"/>
        <v>0</v>
      </c>
      <c r="EI62" s="404">
        <f t="shared" si="18"/>
        <v>0</v>
      </c>
      <c r="EJ62" s="29" t="str">
        <f t="shared" si="19"/>
        <v>ВАКАНТ</v>
      </c>
      <c r="EK62" s="50"/>
      <c r="EL62" s="29"/>
      <c r="EM62" s="50"/>
      <c r="EN62" s="50"/>
      <c r="EO62" s="50"/>
      <c r="EP62" s="29"/>
    </row>
    <row r="63" spans="1:146" ht="16.899999999999999" customHeight="1">
      <c r="A63" s="427">
        <v>60</v>
      </c>
      <c r="B63" s="875" t="s">
        <v>810</v>
      </c>
      <c r="C63" s="911" t="s">
        <v>261</v>
      </c>
      <c r="D63" s="404" t="str">
        <f t="shared" si="87"/>
        <v>Датій І.Ю.</v>
      </c>
      <c r="E63" s="416"/>
      <c r="F63" s="417"/>
      <c r="G63" s="409" t="str">
        <f t="shared" si="105"/>
        <v>10.9.1</v>
      </c>
      <c r="H63" s="407" t="str">
        <f t="shared" si="108"/>
        <v>10.9.1</v>
      </c>
      <c r="I63" s="407" t="str">
        <f t="shared" si="106"/>
        <v>10.9.1</v>
      </c>
      <c r="J63" s="407" t="str">
        <f t="shared" si="83"/>
        <v>0.0.0</v>
      </c>
      <c r="K63" s="407" t="str">
        <f t="shared" si="84"/>
        <v>0.0.0</v>
      </c>
      <c r="L63" s="407" t="str">
        <f t="shared" si="85"/>
        <v>0.0.0</v>
      </c>
      <c r="M63" s="407" t="str">
        <f t="shared" si="86"/>
        <v>0.0.0</v>
      </c>
      <c r="N63" s="408" t="str">
        <f t="shared" si="109"/>
        <v>0.0.0</v>
      </c>
      <c r="O63" s="930">
        <v>6</v>
      </c>
      <c r="P63" s="417">
        <v>40663</v>
      </c>
      <c r="Q63" s="417"/>
      <c r="R63" s="417"/>
      <c r="S63" s="417"/>
      <c r="T63" s="417"/>
      <c r="U63" s="417"/>
      <c r="V63" s="714"/>
      <c r="W63" s="714"/>
      <c r="X63" s="417"/>
      <c r="Y63" s="417"/>
      <c r="Z63" s="714"/>
      <c r="AA63" s="714"/>
      <c r="AB63" s="417"/>
      <c r="AC63" s="417"/>
      <c r="AD63" s="714"/>
      <c r="AE63" s="714"/>
      <c r="AF63" s="417"/>
      <c r="AG63" s="417"/>
      <c r="AH63" s="714"/>
      <c r="AI63" s="714"/>
      <c r="AJ63" s="417"/>
      <c r="AK63" s="417"/>
      <c r="AL63" s="714"/>
      <c r="AM63" s="714"/>
      <c r="AN63" s="417"/>
      <c r="AO63" s="417"/>
      <c r="AP63" s="714"/>
      <c r="AQ63" s="714"/>
      <c r="AR63" s="417"/>
      <c r="AS63" s="417"/>
      <c r="AT63" s="714"/>
      <c r="AU63" s="714"/>
      <c r="AV63" s="417"/>
      <c r="AW63" s="417"/>
      <c r="AX63" s="716"/>
      <c r="AY63" s="716"/>
      <c r="AZ63" s="635"/>
      <c r="BA63" s="635"/>
      <c r="BB63" s="716"/>
      <c r="BC63" s="716"/>
      <c r="BD63" s="635"/>
      <c r="BE63" s="635"/>
      <c r="BF63" s="717"/>
      <c r="BG63" s="717"/>
      <c r="BH63" s="432">
        <f t="shared" si="1"/>
        <v>3871</v>
      </c>
      <c r="BI63" s="432">
        <f t="shared" si="110"/>
        <v>0</v>
      </c>
      <c r="BJ63" s="432">
        <f t="shared" si="111"/>
        <v>0</v>
      </c>
      <c r="BK63" s="432">
        <f t="shared" si="112"/>
        <v>0</v>
      </c>
      <c r="BL63" s="432">
        <f t="shared" si="113"/>
        <v>0</v>
      </c>
      <c r="BM63" s="436">
        <f t="shared" si="92"/>
        <v>0</v>
      </c>
      <c r="BN63" s="462">
        <v>0.65</v>
      </c>
      <c r="BO63" s="427">
        <f t="shared" si="3"/>
        <v>28</v>
      </c>
      <c r="BP63" s="725"/>
      <c r="BQ63" s="700"/>
      <c r="BR63" s="419"/>
      <c r="BS63" s="700"/>
      <c r="BT63" s="700"/>
      <c r="BU63" s="700"/>
      <c r="BV63" s="427">
        <f t="shared" si="93"/>
        <v>35</v>
      </c>
      <c r="BW63" s="427"/>
      <c r="BX63" s="427"/>
      <c r="BY63" s="419"/>
      <c r="BZ63" s="432"/>
      <c r="CA63" s="419"/>
      <c r="CB63" s="427"/>
      <c r="CC63" s="419"/>
      <c r="CD63" s="427"/>
      <c r="CE63" s="404">
        <f>IF(OR(C63=0,CD63="Д"),0,IF(AND(C63&gt;0,E63=0),VLOOKUP(C63,звания!A:B,2,FALSE)/((EOMONTH($G$3,0)+1)-$G$3)*BO63+VLOOKUP(C63,звания!A:B,2,FALSE)/((EOMONTH($G$3,0)+1)-$G$3)*BR63+VLOOKUP(C63,звания!A:B,2,FALSE)/((EOMONTH($G$3,0)+1)-$G$3)*BU63,IF(AND(C63&gt;0,E63&gt;0,F63&gt;=$G$3,BO63=(EOMONTH($G$3,0)+1)-$G$3),(VLOOKUP(E63,звания!A:B,2,FALSE)/(EOMONTH($G$3,0)-$G$3+1))*(F63-$G$3)+(VLOOKUP(C63,звания!A:B,2,FALSE)/(EOMONTH($G$3,0)-$G$3+1))*((EOMONTH($G$3,0)-$G$3+1)-(F63-$G$3)),IF(AND(C63&gt;0,E63&gt;0,F63&gt;$G$3,BO63&lt;(EOMONTH($G$3,0)+1)-$G$3,BO63&lt;&gt;0),VLOOKUP(E63,звания!A:B,2,FALSE)/((EOMONTH($G$3,0)+1)-$G$3)*((F63-$G$3)-(((EOMONTH($G$3,0)+1)-$G$3)-BO63-BU63-BR63))+VLOOKUP(C63,звания!A:B,2,FALSE)/((EOMONTH($G$3,0)+1)-$G$3)*(((EOMONTH($G$3,0)+1)-F63)),IF(F63&lt;$G$3,(VLOOKUP(C63,звания!A:B,2,FALSE)-VLOOKUP(E63,звания!A:B,2,FALSE))/((EOMONTH($BN$3,0)+1)-$BN$3)*(EOMONTH($BN$3,0)+1-F63)+VLOOKUP(C63,звания!A:B,2,FALSE)/((EOMONTH($G$3,0)+1)-$G$3)*BO63+VLOOKUP(C63,звания!A:B,2,FALSE)/((EOMONTH($G$3,0)+1)-$G$3)*BU63+VLOOKUP(C63,звания!A:B,2,FALSE)/((EOMONTH($G$3,0)+1)-$G$3)*BR63,0)))))</f>
        <v>670</v>
      </c>
      <c r="CF63" s="404">
        <f>IF(OR(CD63="Д",C63=0),0,IF(B63="Виключений зі списків",IF(BS63=0,(VLOOKUP(O63,звания!$D$2:$E$62,2,FALSE))/(EOMONTH($B$3,0)+1-$B$3)*BO63+(VLOOKUP(BQ63,звания!$D$2:$E$62,2,FALSE))/(EOMONTH($B$3,0)+1-$B$3)*BR63,(((VLOOKUP(O63,звания!$D$2:$E$62,2,FALSE))/(EOMONTH($B$3,0)+1-$B$3))*BO63)+(VLOOKUP(BQ63,звания!$D$2:$E$62,2,FALSE))/(EOMONTH($B$3,0)+1-$B$3)*BR63+(VLOOKUP(BS63,звания!$D$2:$E$62,2,FALSE))/(EOMONTH($B$3,0)+1-$B$3)*BU63),IF(BS63=0,(VLOOKUP(O63,звания!$D$2:$E$62,2,FALSE))/(EOMONTH($G$3,0)+1-$G$3)*BO63+(VLOOKUP(BQ63,звания!$D$2:$E$62,2,FALSE))/(EOMONTH($G$3,0)+1-$G$3)*BR63,(((VLOOKUP(O63,звания!$D$2:$E$62,2,FALSE))/(EOMONTH($G$3,0)+1-$G$3))*BO63)+(VLOOKUP(BQ63,звания!$D$2:$E$62,2,FALSE))/(EOMONTH($G$3,0)+1-$G$3)*BR63+(VLOOKUP(BS63,звания!$D$2:$E$62,2,FALSE))/(EOMONTH($G$3,0)+1-$G$3)*BU63+IF(BT63=0,0,(VLOOKUP(BS63,звания!$D$2:$E$62,2,FALSE))/(EOMONTH($BN$3,0)+1-$BN$3)*BT63-(VLOOKUP(O63,звания!$D$2:$E$62,2,FALSE))/(EOMONTH($BN$3,0)+1-$BN$3)*BT63))))</f>
        <v>2910</v>
      </c>
      <c r="CG63" s="404">
        <f t="shared" si="94"/>
        <v>1253</v>
      </c>
      <c r="CH63" s="404">
        <f>IF(BW63=0,CF63*BX63%,IF(BW63&gt;0,((VLOOKUP(O63,звания!$D$2:$E$62,2,FALSE)/(EOMONTH($G$3,0)+1-$G$3)*BW63)*BX63%)))</f>
        <v>0</v>
      </c>
      <c r="CI63" s="404">
        <f>IF(BY63=0,CF63*BZ63%,IF(BY63&gt;0,(VLOOKUP(O63,звания!$D$2:$E$62,2,FALSE)/(EOMONTH($G$3,0)+1-$G$3)*BO63)*BZ63%)+(VLOOKUP(BS63,звания!$D$2:$E$62,2,FALSE)/(EOMONTH($G$3,0)+1-$G$3)*BU63)*BZ63%)</f>
        <v>0</v>
      </c>
      <c r="CJ63" s="404">
        <f>IF(CA63=0,CF63*CB63%,IF(CA63&gt;0,(VLOOKUP(O63,звания!$D$2:$E$62,2,FALSE)/(EOMONTH($G$3,0)+1-$G$3)*BO63)*CB63%)+(VLOOKUP(BS63,звания!$D$2:$E$62,2,FALSE)/(EOMONTH($G$3,0)+1-$G$3)*BU63)*CB63%)</f>
        <v>0</v>
      </c>
      <c r="CK63" s="404">
        <f>IF(CD63="Д",0,IF(CC63=0,CF63*CD63%,IF(CC63&gt;0,(VLOOKUP(O63,звания!$D$2:$E$62,2,FALSE)/(EOMONTH($G$3,0)+1-$G$3)*BO63)*CD63%)+(VLOOKUP(BS63,звания!$D$2:$E$62,2,FALSE)/(EOMONTH($G$3,0)+1-$G$3)*BU63)*CD63%))</f>
        <v>0</v>
      </c>
      <c r="CL63" s="404">
        <f>IF(BR63&gt;0,((VLOOKUP(C63,звания!$A$2:$B$62,2,FALSE)/(EOMONTH($G$3,0)+1-$G$3)*BO63+VLOOKUP(O63,звания!$D$2:$E$62,2,FALSE)/(EOMONTH($G$3,0)+1-$G$3)*BO63+(VLOOKUP(C63,звания!$A$2:$B$62,2,FALSE)/(EOMONTH($G$3,0)+1-$G$3)*BO63+VLOOKUP(O63,звания!$D$2:$E$62,2,FALSE)/(EOMONTH($G$3,0)+1-$G$3)*BO63)*BV63%)*BN63)+(VLOOKUP(C63,звания!$A$2:$B$62,2,FALSE)/(EOMONTH($G$3,0)+1-$G$3)*BU63+VLOOKUP(BS63,звания!$D$2:$E$62,2,FALSE)/(EOMONTH($G$3,0)+1-$G$3)*BU63+(VLOOKUP(C63,звания!$A$2:$B$62,2,FALSE)/(EOMONTH($G$3,0)+1-$G$3)*BU63+VLOOKUP(BS63,звания!$D$2:$E$62,2,FALSE)/(EOMONTH($G$3,0)+1-$G$3)*BU63)*BV63%)*BN63,(CE63+CF63+CG63)*BN63)</f>
        <v>3141.45</v>
      </c>
      <c r="CM63" s="404"/>
      <c r="CN63" s="404"/>
      <c r="CO63" s="432">
        <f t="shared" si="11"/>
        <v>4</v>
      </c>
      <c r="CP63" s="432"/>
      <c r="CQ63" s="637">
        <f>IF(CF63=0,0,IF((SUM(BH63:BM63)&gt;360),(VLOOKUP(O63,звания!$F$2:$G$62,2,FALSE))/100,VLOOKUP(O63,звания!$F$2:$H$62,3,FALSE)/100))</f>
        <v>3.01</v>
      </c>
      <c r="CR63" s="617">
        <f>IF(B63="Виключений зі списків",IF(AND(BU63=0,360-BH63&lt;0),(VLOOKUP(O63,звания!$D$2:$E$62,2,FALSE))/(EOMONTH($B$3,0)+1-$B$3)*BO63*CQ63,IF(AND(360-BH63&gt;=0,360-BH63&lt;(EOMONTH($B$3,0)+1-$B$3)),(CF63/(EOMONTH($B$3,0)-$B$3+1)*(360-BH63))*CQ63+(CF63/(EOMONTH($B$3,0)-$B$3+1)*((EOMONTH($B$3,0)-$B$3+1)-(360-BH63)))*VLOOKUP(O63,звания!$F$2:$H$62,2,FALSE)/100,((((VLOOKUP(O63,звания!$D$2:$E$62,2,FALSE))/(EOMONTH($B$3,0)+1-$B$3)*BO63*CQ63+(VLOOKUP(BS63,звания!$D$2:$E$62,2,FALSE))/(EOMONTH($B$3,0)+1-$B$3)*BU63*(VLOOKUP(BS63,звания!$F$2:$G$62,2,FALSE)*0.01)+(IF(BT63=0,0,(VLOOKUP(BS63,звания!$D$2:$E$62,2,FALSE)/(EOMONTH($G$3,0)+1-$G$3)*BT63*(VLOOKUP(BS63,звания!$F$2:$G$62,2,FALSE)))*0.01-(VLOOKUP(O63,звания!$D$2:$E$62,2,FALSE)/(EOMONTH($G$3,0)+1-$G$3)*BT63*(VLOOKUP(O63,звания!$F$2:$G$62,2,FALSE)))*0.01)))))/100*(100-CP63))),(IF(AND(BU63=0,360-BH63&lt;0,CP63=0),(VLOOKUP(O63,звания!$D$2:$E$62,2,FALSE))/(EOMONTH($G$3,0)+1-$G$3)*BO63*CQ63,IF(AND(360-BH63&gt;=0,360-BH63&lt;(EOMONTH($G$3,0)+1-$G$3)),(CF63/(EOMONTH($G$3,0)-$G$3+1)*(360-BH63))*CQ63+(CF63/(EOMONTH($G$3,0)-$G$3+1)*((EOMONTH($G$3,0)-$G$3+1)-(360-BH63)))*VLOOKUP(O63,звания!$F$2:$H$62,2,FALSE)/100,((((VLOOKUP(O63,звания!$D$2:$E$62,2,FALSE))/(EOMONTH($G$3,0)+1-$G$3)*BO63*CQ63+(VLOOKUP(BS63,звания!$D$2:$E$62,2,FALSE))/(EOMONTH($G$3,0)+1-$G$3)*BU63*(VLOOKUP(BS63,звания!$F$2:$G$62,2,FALSE)*0.01)))/100*(100-CP63)+(IF(BT63=0,0,(VLOOKUP(BS63,звания!$D$2:$E$62,2,FALSE)/(EOMONTH($BN$3,0)+1-$BN$3)*BT63*(VLOOKUP(BS63,звания!$F$2:$G$62,2,FALSE)))*0.01-(VLOOKUP(O63,звания!$D$2:$E$62,2,FALSE)/(EOMONTH($BN$3,0)+1-$BN$3)*BT63*(VLOOKUP(O63,звания!$F$2:$G$62,2,FALSE)))*0.01)))))))</f>
        <v>8759.1</v>
      </c>
      <c r="CS63" s="416">
        <f t="shared" si="107"/>
        <v>16733.55</v>
      </c>
      <c r="CT63" s="403"/>
      <c r="CU63" s="403"/>
      <c r="CV63" s="404">
        <f t="shared" si="12"/>
        <v>672.35</v>
      </c>
      <c r="CW63" s="426">
        <f t="shared" si="104"/>
        <v>17405.900000000001</v>
      </c>
      <c r="CX63" s="404">
        <f t="shared" si="96"/>
        <v>3133.06</v>
      </c>
      <c r="CY63" s="1174">
        <v>5</v>
      </c>
      <c r="CZ63" s="404">
        <f t="shared" si="8"/>
        <v>214.47</v>
      </c>
      <c r="DA63" s="404"/>
      <c r="DB63" s="403"/>
      <c r="DC63" s="404"/>
      <c r="DD63" s="426">
        <f t="shared" si="57"/>
        <v>3347.53</v>
      </c>
      <c r="DE63" s="426">
        <f t="shared" si="13"/>
        <v>3681.38</v>
      </c>
      <c r="DF63" s="404">
        <f t="shared" si="97"/>
        <v>3133.06</v>
      </c>
      <c r="DG63" s="426">
        <f t="shared" si="58"/>
        <v>17191.43</v>
      </c>
      <c r="DH63" s="426">
        <f t="shared" si="59"/>
        <v>0</v>
      </c>
      <c r="DI63" s="421"/>
      <c r="DJ63" s="422" t="str">
        <f t="shared" si="16"/>
        <v xml:space="preserve">30 від 01.03   </v>
      </c>
      <c r="DK63" s="113" t="s">
        <v>976</v>
      </c>
      <c r="DL63" s="28" t="s">
        <v>977</v>
      </c>
      <c r="DM63" s="28" t="s">
        <v>978</v>
      </c>
      <c r="DN63" s="28" t="s">
        <v>892</v>
      </c>
      <c r="DO63" s="900">
        <v>3219914579</v>
      </c>
      <c r="DP63" s="888"/>
      <c r="DQ63" s="817"/>
      <c r="DR63" s="818"/>
      <c r="DS63" s="819"/>
      <c r="DT63" s="820"/>
      <c r="DU63" s="124"/>
      <c r="DV63" s="110"/>
      <c r="DZ63" s="105"/>
      <c r="EH63" s="543">
        <f t="shared" si="17"/>
        <v>2</v>
      </c>
      <c r="EI63" s="404" t="str">
        <f t="shared" si="18"/>
        <v>мол. с-нт</v>
      </c>
      <c r="EJ63" s="29" t="str">
        <f t="shared" si="19"/>
        <v>Датій І.Ю.</v>
      </c>
      <c r="EK63" s="50"/>
      <c r="EL63" s="29"/>
      <c r="EM63" s="50"/>
      <c r="EN63" s="50"/>
      <c r="EO63" s="50"/>
      <c r="EP63" s="29"/>
    </row>
    <row r="64" spans="1:146" ht="16.899999999999999" hidden="1" customHeight="1">
      <c r="A64" s="402">
        <v>61</v>
      </c>
      <c r="B64" s="875" t="s">
        <v>811</v>
      </c>
      <c r="C64" s="911"/>
      <c r="D64" s="403" t="str">
        <f t="shared" si="87"/>
        <v>ВАКАНТ</v>
      </c>
      <c r="E64" s="416"/>
      <c r="F64" s="417"/>
      <c r="G64" s="406" t="str">
        <f t="shared" si="105"/>
        <v>0.0.0</v>
      </c>
      <c r="H64" s="407" t="str">
        <f t="shared" si="108"/>
        <v>0.0.0</v>
      </c>
      <c r="I64" s="407" t="str">
        <f t="shared" si="106"/>
        <v>0.0.0</v>
      </c>
      <c r="J64" s="407" t="str">
        <f t="shared" si="83"/>
        <v>0.0.0</v>
      </c>
      <c r="K64" s="407" t="str">
        <f t="shared" si="84"/>
        <v>0.0.0</v>
      </c>
      <c r="L64" s="407" t="str">
        <f t="shared" si="85"/>
        <v>0.0.0</v>
      </c>
      <c r="M64" s="407" t="str">
        <f t="shared" si="86"/>
        <v>0.0.0</v>
      </c>
      <c r="N64" s="408" t="str">
        <f t="shared" si="109"/>
        <v>0.0.0</v>
      </c>
      <c r="O64" s="933">
        <v>5</v>
      </c>
      <c r="P64" s="417"/>
      <c r="Q64" s="417"/>
      <c r="R64" s="417"/>
      <c r="S64" s="417"/>
      <c r="T64" s="417"/>
      <c r="U64" s="417"/>
      <c r="V64" s="714"/>
      <c r="W64" s="714"/>
      <c r="X64" s="417"/>
      <c r="Y64" s="417"/>
      <c r="Z64" s="714"/>
      <c r="AA64" s="714"/>
      <c r="AB64" s="417"/>
      <c r="AC64" s="417"/>
      <c r="AD64" s="714"/>
      <c r="AE64" s="714"/>
      <c r="AF64" s="417"/>
      <c r="AG64" s="417"/>
      <c r="AH64" s="714"/>
      <c r="AI64" s="714"/>
      <c r="AJ64" s="417"/>
      <c r="AK64" s="417"/>
      <c r="AL64" s="714"/>
      <c r="AM64" s="714"/>
      <c r="AN64" s="417"/>
      <c r="AO64" s="417"/>
      <c r="AP64" s="714"/>
      <c r="AQ64" s="714"/>
      <c r="AR64" s="417"/>
      <c r="AS64" s="417"/>
      <c r="AT64" s="714"/>
      <c r="AU64" s="714"/>
      <c r="AV64" s="417"/>
      <c r="AW64" s="417"/>
      <c r="AX64" s="716"/>
      <c r="AY64" s="716"/>
      <c r="AZ64" s="635"/>
      <c r="BA64" s="635"/>
      <c r="BB64" s="716"/>
      <c r="BC64" s="716"/>
      <c r="BD64" s="635"/>
      <c r="BE64" s="635"/>
      <c r="BF64" s="717"/>
      <c r="BG64" s="717"/>
      <c r="BH64" s="432">
        <f t="shared" si="1"/>
        <v>0</v>
      </c>
      <c r="BI64" s="432">
        <f t="shared" si="110"/>
        <v>0</v>
      </c>
      <c r="BJ64" s="432">
        <f t="shared" si="111"/>
        <v>0</v>
      </c>
      <c r="BK64" s="432">
        <f t="shared" si="112"/>
        <v>0</v>
      </c>
      <c r="BL64" s="432">
        <f t="shared" si="113"/>
        <v>0</v>
      </c>
      <c r="BM64" s="436">
        <f t="shared" si="92"/>
        <v>0</v>
      </c>
      <c r="BN64" s="462">
        <v>0.65</v>
      </c>
      <c r="BO64" s="427">
        <f t="shared" si="3"/>
        <v>28</v>
      </c>
      <c r="BP64" s="419"/>
      <c r="BQ64" s="700"/>
      <c r="BR64" s="419"/>
      <c r="BS64" s="700"/>
      <c r="BT64" s="700"/>
      <c r="BU64" s="700"/>
      <c r="BV64" s="427">
        <f t="shared" si="93"/>
        <v>0</v>
      </c>
      <c r="BW64" s="419"/>
      <c r="BX64" s="782"/>
      <c r="BY64" s="419"/>
      <c r="BZ64" s="432"/>
      <c r="CA64" s="419"/>
      <c r="CB64" s="427"/>
      <c r="CC64" s="419"/>
      <c r="CD64" s="427"/>
      <c r="CE64" s="404">
        <f>IF(OR(C64=0,CD64="Д"),0,IF(AND(C64&gt;0,E64=0),VLOOKUP(C64,звания!A:B,2,FALSE)/((EOMONTH($G$3,0)+1)-$G$3)*BO64+VLOOKUP(C64,звания!A:B,2,FALSE)/((EOMONTH($G$3,0)+1)-$G$3)*BR64+VLOOKUP(C64,звания!A:B,2,FALSE)/((EOMONTH($G$3,0)+1)-$G$3)*BU64,IF(AND(C64&gt;0,E64&gt;0,F64&gt;=$G$3,BO64=(EOMONTH($G$3,0)+1)-$G$3),(VLOOKUP(E64,звания!A:B,2,FALSE)/(EOMONTH($G$3,0)-$G$3+1))*(F64-$G$3)+(VLOOKUP(C64,звания!A:B,2,FALSE)/(EOMONTH($G$3,0)-$G$3+1))*((EOMONTH($G$3,0)-$G$3+1)-(F64-$G$3)),IF(AND(C64&gt;0,E64&gt;0,F64&gt;$G$3,BO64&lt;(EOMONTH($G$3,0)+1)-$G$3,BO64&lt;&gt;0),VLOOKUP(E64,звания!A:B,2,FALSE)/((EOMONTH($G$3,0)+1)-$G$3)*((F64-$G$3)-(((EOMONTH($G$3,0)+1)-$G$3)-BO64-BU64-BR64))+VLOOKUP(C64,звания!A:B,2,FALSE)/((EOMONTH($G$3,0)+1)-$G$3)*(((EOMONTH($G$3,0)+1)-F64)),IF(F64&lt;$G$3,(VLOOKUP(C64,звания!A:B,2,FALSE)-VLOOKUP(E64,звания!A:B,2,FALSE))/((EOMONTH($BN$3,0)+1)-$BN$3)*(EOMONTH($BN$3,0)+1-F64)+VLOOKUP(C64,звания!A:B,2,FALSE)/((EOMONTH($G$3,0)+1)-$G$3)*BO64+VLOOKUP(C64,звания!A:B,2,FALSE)/((EOMONTH($G$3,0)+1)-$G$3)*BU64+VLOOKUP(C64,звания!A:B,2,FALSE)/((EOMONTH($G$3,0)+1)-$G$3)*BR64,0)))))</f>
        <v>0</v>
      </c>
      <c r="CF64" s="404">
        <f>IF(OR(CD64="Д",C64=0),0,IF(B64="Виключений зі списків",IF(BS64=0,(VLOOKUP(O64,звания!$D$2:$E$62,2,FALSE))/(EOMONTH($B$3,0)+1-$B$3)*BO64+(VLOOKUP(BQ64,звания!$D$2:$E$62,2,FALSE))/(EOMONTH($B$3,0)+1-$B$3)*BR64,(((VLOOKUP(O64,звания!$D$2:$E$62,2,FALSE))/(EOMONTH($B$3,0)+1-$B$3))*BO64)+(VLOOKUP(BQ64,звания!$D$2:$E$62,2,FALSE))/(EOMONTH($B$3,0)+1-$B$3)*BR64+(VLOOKUP(BS64,звания!$D$2:$E$62,2,FALSE))/(EOMONTH($B$3,0)+1-$B$3)*BU64),IF(BS64=0,(VLOOKUP(O64,звания!$D$2:$E$62,2,FALSE))/(EOMONTH($G$3,0)+1-$G$3)*BO64+(VLOOKUP(BQ64,звания!$D$2:$E$62,2,FALSE))/(EOMONTH($G$3,0)+1-$G$3)*BR64,(((VLOOKUP(O64,звания!$D$2:$E$62,2,FALSE))/(EOMONTH($G$3,0)+1-$G$3))*BO64)+(VLOOKUP(BQ64,звания!$D$2:$E$62,2,FALSE))/(EOMONTH($G$3,0)+1-$G$3)*BR64+(VLOOKUP(BS64,звания!$D$2:$E$62,2,FALSE))/(EOMONTH($G$3,0)+1-$G$3)*BU64+IF(BT64=0,0,(VLOOKUP(BS64,звания!$D$2:$E$62,2,FALSE))/(EOMONTH($BN$3,0)+1-$BN$3)*BT64-(VLOOKUP(O64,звания!$D$2:$E$62,2,FALSE))/(EOMONTH($BN$3,0)+1-$BN$3)*BT64))))</f>
        <v>0</v>
      </c>
      <c r="CG64" s="404">
        <f t="shared" si="94"/>
        <v>0</v>
      </c>
      <c r="CH64" s="404">
        <f>IF(BW64=0,CF64*BX64%,IF(BW64&gt;0,((VLOOKUP(O64,звания!$D$2:$E$62,2,FALSE)/(EOMONTH($G$3,0)+1-$G$3)*BW64)*BX64%)))</f>
        <v>0</v>
      </c>
      <c r="CI64" s="404">
        <f>IF(BY64=0,CF64*BZ64%,IF(BY64&gt;0,(VLOOKUP(O64,звания!$D$2:$E$62,2,FALSE)/(EOMONTH($G$3,0)+1-$G$3)*BO64)*BZ64%)+(VLOOKUP(BS64,звания!$D$2:$E$62,2,FALSE)/(EOMONTH($G$3,0)+1-$G$3)*BU64)*BZ64%)</f>
        <v>0</v>
      </c>
      <c r="CJ64" s="404">
        <f>IF(CA64=0,CF64*CB64%,IF(CA64&gt;0,(VLOOKUP(O64,звания!$D$2:$E$62,2,FALSE)/(EOMONTH($G$3,0)+1-$G$3)*BO64)*CB64%)+(VLOOKUP(BS64,звания!$D$2:$E$62,2,FALSE)/(EOMONTH($G$3,0)+1-$G$3)*BU64)*CB64%)</f>
        <v>0</v>
      </c>
      <c r="CK64" s="404">
        <f>IF(CD64="Д",0,IF(CC64=0,CF64*CD64%,IF(CC64&gt;0,(VLOOKUP(O64,звания!$D$2:$E$62,2,FALSE)/(EOMONTH($G$3,0)+1-$G$3)*BO64)*CD64%)+(VLOOKUP(BS64,звания!$D$2:$E$62,2,FALSE)/(EOMONTH($G$3,0)+1-$G$3)*BU64)*CD64%))</f>
        <v>0</v>
      </c>
      <c r="CL64" s="404">
        <f>IF(BR64&gt;0,((VLOOKUP(C64,звания!$A$2:$B$62,2,FALSE)/(EOMONTH($G$3,0)+1-$G$3)*BO64+VLOOKUP(O64,звания!$D$2:$E$62,2,FALSE)/(EOMONTH($G$3,0)+1-$G$3)*BO64+(VLOOKUP(C64,звания!$A$2:$B$62,2,FALSE)/(EOMONTH($G$3,0)+1-$G$3)*BO64+VLOOKUP(O64,звания!$D$2:$E$62,2,FALSE)/(EOMONTH($G$3,0)+1-$G$3)*BO64)*BV64%)*BN64)+(VLOOKUP(C64,звания!$A$2:$B$62,2,FALSE)/(EOMONTH($G$3,0)+1-$G$3)*BU64+VLOOKUP(BS64,звания!$D$2:$E$62,2,FALSE)/(EOMONTH($G$3,0)+1-$G$3)*BU64+(VLOOKUP(C64,звания!$A$2:$B$62,2,FALSE)/(EOMONTH($G$3,0)+1-$G$3)*BU64+VLOOKUP(BS64,звания!$D$2:$E$62,2,FALSE)/(EOMONTH($G$3,0)+1-$G$3)*BU64)*BV64%)*BN64,(CE64+CF64+CG64)*BN64)</f>
        <v>0</v>
      </c>
      <c r="CM64" s="404"/>
      <c r="CN64" s="404"/>
      <c r="CO64" s="432">
        <f t="shared" si="11"/>
        <v>0</v>
      </c>
      <c r="CP64" s="432"/>
      <c r="CQ64" s="637">
        <f>IF(CF64=0,0,IF((SUM(BH64:BM64)&gt;360),(VLOOKUP(O64,звания!$F$2:$G$62,2,FALSE))/100,VLOOKUP(O64,звания!$F$2:$H$62,3,FALSE)/100))</f>
        <v>0</v>
      </c>
      <c r="CR64" s="617">
        <f>IF(B64="Виключений зі списків",IF(AND(BU64=0,360-BH64&lt;0),(VLOOKUP(O64,звания!$D$2:$E$62,2,FALSE))/(EOMONTH($B$3,0)+1-$B$3)*BO64*CQ64,IF(AND(360-BH64&gt;=0,360-BH64&lt;(EOMONTH($B$3,0)+1-$B$3)),(CF64/(EOMONTH($B$3,0)-$B$3+1)*(360-BH64))*CQ64+(CF64/(EOMONTH($B$3,0)-$B$3+1)*((EOMONTH($B$3,0)-$B$3+1)-(360-BH64)))*VLOOKUP(O64,звания!$F$2:$H$62,2,FALSE)/100,((((VLOOKUP(O64,звания!$D$2:$E$62,2,FALSE))/(EOMONTH($B$3,0)+1-$B$3)*BO64*CQ64+(VLOOKUP(BS64,звания!$D$2:$E$62,2,FALSE))/(EOMONTH($B$3,0)+1-$B$3)*BU64*(VLOOKUP(BS64,звания!$F$2:$G$62,2,FALSE)*0.01)+(IF(BT64=0,0,(VLOOKUP(BS64,звания!$D$2:$E$62,2,FALSE)/(EOMONTH($G$3,0)+1-$G$3)*BT64*(VLOOKUP(BS64,звания!$F$2:$G$62,2,FALSE)))*0.01-(VLOOKUP(O64,звания!$D$2:$E$62,2,FALSE)/(EOMONTH($G$3,0)+1-$G$3)*BT64*(VLOOKUP(O64,звания!$F$2:$G$62,2,FALSE)))*0.01)))))/100*(100-CP64))),(IF(AND(BU64=0,360-BH64&lt;0,CP64=0),(VLOOKUP(O64,звания!$D$2:$E$62,2,FALSE))/(EOMONTH($G$3,0)+1-$G$3)*BO64*CQ64,IF(AND(360-BH64&gt;=0,360-BH64&lt;(EOMONTH($G$3,0)+1-$G$3)),(CF64/(EOMONTH($G$3,0)-$G$3+1)*(360-BH64))*CQ64+(CF64/(EOMONTH($G$3,0)-$G$3+1)*((EOMONTH($G$3,0)-$G$3+1)-(360-BH64)))*VLOOKUP(O64,звания!$F$2:$H$62,2,FALSE)/100,((((VLOOKUP(O64,звания!$D$2:$E$62,2,FALSE))/(EOMONTH($G$3,0)+1-$G$3)*BO64*CQ64+(VLOOKUP(BS64,звания!$D$2:$E$62,2,FALSE))/(EOMONTH($G$3,0)+1-$G$3)*BU64*(VLOOKUP(BS64,звания!$F$2:$G$62,2,FALSE)*0.01)))/100*(100-CP64)+(IF(BT64=0,0,(VLOOKUP(BS64,звания!$D$2:$E$62,2,FALSE)/(EOMONTH($BN$3,0)+1-$BN$3)*BT64*(VLOOKUP(BS64,звания!$F$2:$G$62,2,FALSE)))*0.01-(VLOOKUP(O64,звания!$D$2:$E$62,2,FALSE)/(EOMONTH($BN$3,0)+1-$BN$3)*BT64*(VLOOKUP(O64,звания!$F$2:$G$62,2,FALSE)))*0.01)))))))</f>
        <v>0</v>
      </c>
      <c r="CS64" s="416">
        <f t="shared" si="107"/>
        <v>0</v>
      </c>
      <c r="CT64" s="403"/>
      <c r="CU64" s="403"/>
      <c r="CV64" s="403">
        <f t="shared" si="12"/>
        <v>0</v>
      </c>
      <c r="CW64" s="556">
        <f t="shared" si="104"/>
        <v>0</v>
      </c>
      <c r="CX64" s="403">
        <f t="shared" si="96"/>
        <v>0</v>
      </c>
      <c r="CY64" s="403"/>
      <c r="CZ64" s="404">
        <f t="shared" si="8"/>
        <v>0</v>
      </c>
      <c r="DA64" s="403"/>
      <c r="DB64" s="403"/>
      <c r="DC64" s="403"/>
      <c r="DD64" s="421">
        <f t="shared" si="57"/>
        <v>0</v>
      </c>
      <c r="DE64" s="421">
        <f t="shared" si="13"/>
        <v>0</v>
      </c>
      <c r="DF64" s="403">
        <f t="shared" si="97"/>
        <v>0</v>
      </c>
      <c r="DG64" s="421">
        <f t="shared" si="58"/>
        <v>0</v>
      </c>
      <c r="DH64" s="421">
        <f t="shared" si="59"/>
        <v>0</v>
      </c>
      <c r="DI64" s="426"/>
      <c r="DJ64" s="422" t="str">
        <f t="shared" si="16"/>
        <v xml:space="preserve">    </v>
      </c>
      <c r="DK64" s="113" t="s">
        <v>876</v>
      </c>
      <c r="DL64" s="28"/>
      <c r="DM64" s="28"/>
      <c r="DN64" s="28"/>
      <c r="DO64" s="901"/>
      <c r="DP64" s="888"/>
      <c r="DQ64" s="817"/>
      <c r="DR64" s="818"/>
      <c r="DS64" s="819"/>
      <c r="DT64" s="820"/>
      <c r="DU64" s="124"/>
      <c r="DV64" s="122"/>
      <c r="DX64" s="84"/>
      <c r="DY64" s="84"/>
      <c r="DZ64" s="105"/>
      <c r="EH64" s="543">
        <f t="shared" si="17"/>
        <v>0</v>
      </c>
      <c r="EI64" s="404">
        <f t="shared" si="18"/>
        <v>0</v>
      </c>
      <c r="EJ64" s="29" t="str">
        <f t="shared" si="19"/>
        <v>ВАКАНТ</v>
      </c>
      <c r="EK64" s="50"/>
      <c r="EL64" s="29"/>
      <c r="EM64" s="50"/>
      <c r="EN64" s="50"/>
      <c r="EO64" s="72"/>
      <c r="EP64" s="29"/>
    </row>
    <row r="65" spans="1:146" ht="16.899999999999999" customHeight="1">
      <c r="A65" s="427">
        <v>62</v>
      </c>
      <c r="B65" s="875" t="s">
        <v>811</v>
      </c>
      <c r="C65" s="928" t="s">
        <v>708</v>
      </c>
      <c r="D65" s="404" t="str">
        <f t="shared" si="87"/>
        <v>Кохан А.Б.</v>
      </c>
      <c r="E65" s="416"/>
      <c r="F65" s="417"/>
      <c r="G65" s="409" t="str">
        <f t="shared" si="105"/>
        <v>1.3.25</v>
      </c>
      <c r="H65" s="407" t="str">
        <f t="shared" si="108"/>
        <v>1.3.25</v>
      </c>
      <c r="I65" s="407" t="str">
        <f t="shared" si="106"/>
        <v>1.3.25</v>
      </c>
      <c r="J65" s="407" t="str">
        <f t="shared" si="83"/>
        <v>0.0.0</v>
      </c>
      <c r="K65" s="407" t="str">
        <f t="shared" si="84"/>
        <v>0.0.0</v>
      </c>
      <c r="L65" s="407" t="str">
        <f t="shared" si="85"/>
        <v>0.0.0</v>
      </c>
      <c r="M65" s="407" t="str">
        <f t="shared" si="86"/>
        <v>0.0.0</v>
      </c>
      <c r="N65" s="408" t="str">
        <f t="shared" si="109"/>
        <v>0.0.0</v>
      </c>
      <c r="O65" s="933">
        <v>5</v>
      </c>
      <c r="P65" s="417">
        <v>44110</v>
      </c>
      <c r="Q65" s="417"/>
      <c r="R65" s="417"/>
      <c r="S65" s="417"/>
      <c r="T65" s="417"/>
      <c r="U65" s="417"/>
      <c r="V65" s="714"/>
      <c r="W65" s="714"/>
      <c r="X65" s="417"/>
      <c r="Y65" s="417"/>
      <c r="Z65" s="714"/>
      <c r="AA65" s="714"/>
      <c r="AB65" s="417"/>
      <c r="AC65" s="417"/>
      <c r="AD65" s="714"/>
      <c r="AE65" s="714"/>
      <c r="AF65" s="417"/>
      <c r="AG65" s="417"/>
      <c r="AH65" s="714"/>
      <c r="AI65" s="714"/>
      <c r="AJ65" s="417"/>
      <c r="AK65" s="417"/>
      <c r="AL65" s="714"/>
      <c r="AM65" s="714"/>
      <c r="AN65" s="417"/>
      <c r="AO65" s="417"/>
      <c r="AP65" s="714"/>
      <c r="AQ65" s="714"/>
      <c r="AR65" s="417"/>
      <c r="AS65" s="417"/>
      <c r="AT65" s="714"/>
      <c r="AU65" s="714"/>
      <c r="AV65" s="417"/>
      <c r="AW65" s="417"/>
      <c r="AX65" s="716"/>
      <c r="AY65" s="716"/>
      <c r="AZ65" s="635"/>
      <c r="BA65" s="635"/>
      <c r="BB65" s="716"/>
      <c r="BC65" s="716"/>
      <c r="BD65" s="635"/>
      <c r="BE65" s="635"/>
      <c r="BF65" s="717"/>
      <c r="BG65" s="717"/>
      <c r="BH65" s="432">
        <f t="shared" si="1"/>
        <v>475</v>
      </c>
      <c r="BI65" s="432">
        <f t="shared" si="110"/>
        <v>0</v>
      </c>
      <c r="BJ65" s="432">
        <f t="shared" si="111"/>
        <v>0</v>
      </c>
      <c r="BK65" s="432">
        <f t="shared" si="112"/>
        <v>0</v>
      </c>
      <c r="BL65" s="432">
        <f t="shared" si="113"/>
        <v>0</v>
      </c>
      <c r="BM65" s="436">
        <f t="shared" si="92"/>
        <v>0</v>
      </c>
      <c r="BN65" s="462">
        <v>0.65</v>
      </c>
      <c r="BO65" s="427">
        <f t="shared" si="3"/>
        <v>28</v>
      </c>
      <c r="BP65" s="419"/>
      <c r="BQ65" s="700"/>
      <c r="BR65" s="419"/>
      <c r="BS65" s="700"/>
      <c r="BT65" s="700"/>
      <c r="BU65" s="700"/>
      <c r="BV65" s="427">
        <f t="shared" si="93"/>
        <v>25</v>
      </c>
      <c r="BW65" s="427"/>
      <c r="BX65" s="427"/>
      <c r="BY65" s="419"/>
      <c r="BZ65" s="432"/>
      <c r="CA65" s="419"/>
      <c r="CB65" s="427"/>
      <c r="CC65" s="419"/>
      <c r="CD65" s="427"/>
      <c r="CE65" s="404">
        <f>IF(OR(C65=0,CD65="Д"),0,IF(AND(C65&gt;0,E65=0),VLOOKUP(C65,звания!A:B,2,FALSE)/((EOMONTH($G$3,0)+1)-$G$3)*BO65+VLOOKUP(C65,звания!A:B,2,FALSE)/((EOMONTH($G$3,0)+1)-$G$3)*BR65+VLOOKUP(C65,звания!A:B,2,FALSE)/((EOMONTH($G$3,0)+1)-$G$3)*BU65,IF(AND(C65&gt;0,E65&gt;0,F65&gt;=$G$3,BO65=(EOMONTH($G$3,0)+1)-$G$3),(VLOOKUP(E65,звания!A:B,2,FALSE)/(EOMONTH($G$3,0)-$G$3+1))*(F65-$G$3)+(VLOOKUP(C65,звания!A:B,2,FALSE)/(EOMONTH($G$3,0)-$G$3+1))*((EOMONTH($G$3,0)-$G$3+1)-(F65-$G$3)),IF(AND(C65&gt;0,E65&gt;0,F65&gt;$G$3,BO65&lt;(EOMONTH($G$3,0)+1)-$G$3,BO65&lt;&gt;0),VLOOKUP(E65,звания!A:B,2,FALSE)/((EOMONTH($G$3,0)+1)-$G$3)*((F65-$G$3)-(((EOMONTH($G$3,0)+1)-$G$3)-BO65-BU65-BR65))+VLOOKUP(C65,звания!A:B,2,FALSE)/((EOMONTH($G$3,0)+1)-$G$3)*(((EOMONTH($G$3,0)+1)-F65)),IF(F65&lt;$G$3,(VLOOKUP(C65,звания!A:B,2,FALSE)-VLOOKUP(E65,звания!A:B,2,FALSE))/((EOMONTH($BN$3,0)+1)-$BN$3)*(EOMONTH($BN$3,0)+1-F65)+VLOOKUP(C65,звания!A:B,2,FALSE)/((EOMONTH($G$3,0)+1)-$G$3)*BO65+VLOOKUP(C65,звания!A:B,2,FALSE)/((EOMONTH($G$3,0)+1)-$G$3)*BU65+VLOOKUP(C65,звания!A:B,2,FALSE)/((EOMONTH($G$3,0)+1)-$G$3)*BR65,0)))))</f>
        <v>530</v>
      </c>
      <c r="CF65" s="404">
        <f>IF(OR(CD65="Д",C65=0),0,IF(B65="Виключений зі списків",IF(BS65=0,(VLOOKUP(O65,звания!$D$2:$E$62,2,FALSE))/(EOMONTH($B$3,0)+1-$B$3)*BO65+(VLOOKUP(BQ65,звания!$D$2:$E$62,2,FALSE))/(EOMONTH($B$3,0)+1-$B$3)*BR65,(((VLOOKUP(O65,звания!$D$2:$E$62,2,FALSE))/(EOMONTH($B$3,0)+1-$B$3))*BO65)+(VLOOKUP(BQ65,звания!$D$2:$E$62,2,FALSE))/(EOMONTH($B$3,0)+1-$B$3)*BR65+(VLOOKUP(BS65,звания!$D$2:$E$62,2,FALSE))/(EOMONTH($B$3,0)+1-$B$3)*BU65),IF(BS65=0,(VLOOKUP(O65,звания!$D$2:$E$62,2,FALSE))/(EOMONTH($G$3,0)+1-$G$3)*BO65+(VLOOKUP(BQ65,звания!$D$2:$E$62,2,FALSE))/(EOMONTH($G$3,0)+1-$G$3)*BR65,(((VLOOKUP(O65,звания!$D$2:$E$62,2,FALSE))/(EOMONTH($G$3,0)+1-$G$3))*BO65)+(VLOOKUP(BQ65,звания!$D$2:$E$62,2,FALSE))/(EOMONTH($G$3,0)+1-$G$3)*BR65+(VLOOKUP(BS65,звания!$D$2:$E$62,2,FALSE))/(EOMONTH($G$3,0)+1-$G$3)*BU65+IF(BT65=0,0,(VLOOKUP(BS65,звания!$D$2:$E$62,2,FALSE))/(EOMONTH($BN$3,0)+1-$BN$3)*BT65-(VLOOKUP(O65,звания!$D$2:$E$62,2,FALSE))/(EOMONTH($BN$3,0)+1-$BN$3)*BT65))))</f>
        <v>2820</v>
      </c>
      <c r="CG65" s="404">
        <f t="shared" si="94"/>
        <v>837.5</v>
      </c>
      <c r="CH65" s="404">
        <f>IF(BW65=0,CF65*BX65%,IF(BW65&gt;0,((VLOOKUP(O65,звания!$D$2:$E$62,2,FALSE)/(EOMONTH($G$3,0)+1-$G$3)*BW65)*BX65%)))</f>
        <v>0</v>
      </c>
      <c r="CI65" s="404">
        <f>IF(BY65=0,CF65*BZ65%,IF(BY65&gt;0,(VLOOKUP(O65,звания!$D$2:$E$62,2,FALSE)/(EOMONTH($G$3,0)+1-$G$3)*BO65)*BZ65%)+(VLOOKUP(BS65,звания!$D$2:$E$62,2,FALSE)/(EOMONTH($G$3,0)+1-$G$3)*BU65)*BZ65%)</f>
        <v>0</v>
      </c>
      <c r="CJ65" s="404">
        <f>IF(CA65=0,CF65*CB65%,IF(CA65&gt;0,(VLOOKUP(O65,звания!$D$2:$E$62,2,FALSE)/(EOMONTH($G$3,0)+1-$G$3)*BO65)*CB65%)+(VLOOKUP(BS65,звания!$D$2:$E$62,2,FALSE)/(EOMONTH($G$3,0)+1-$G$3)*BU65)*CB65%)</f>
        <v>0</v>
      </c>
      <c r="CK65" s="404">
        <f>IF(CD65="Д",0,IF(CC65=0,CF65*CD65%,IF(CC65&gt;0,(VLOOKUP(O65,звания!$D$2:$E$62,2,FALSE)/(EOMONTH($G$3,0)+1-$G$3)*BO65)*CD65%)+(VLOOKUP(BS65,звания!$D$2:$E$62,2,FALSE)/(EOMONTH($G$3,0)+1-$G$3)*BU65)*CD65%))</f>
        <v>0</v>
      </c>
      <c r="CL65" s="404">
        <f>IF(BR65&gt;0,((VLOOKUP(C65,звания!$A$2:$B$62,2,FALSE)/(EOMONTH($G$3,0)+1-$G$3)*BO65+VLOOKUP(O65,звания!$D$2:$E$62,2,FALSE)/(EOMONTH($G$3,0)+1-$G$3)*BO65+(VLOOKUP(C65,звания!$A$2:$B$62,2,FALSE)/(EOMONTH($G$3,0)+1-$G$3)*BO65+VLOOKUP(O65,звания!$D$2:$E$62,2,FALSE)/(EOMONTH($G$3,0)+1-$G$3)*BO65)*BV65%)*BN65)+(VLOOKUP(C65,звания!$A$2:$B$62,2,FALSE)/(EOMONTH($G$3,0)+1-$G$3)*BU65+VLOOKUP(BS65,звания!$D$2:$E$62,2,FALSE)/(EOMONTH($G$3,0)+1-$G$3)*BU65+(VLOOKUP(C65,звания!$A$2:$B$62,2,FALSE)/(EOMONTH($G$3,0)+1-$G$3)*BU65+VLOOKUP(BS65,звания!$D$2:$E$62,2,FALSE)/(EOMONTH($G$3,0)+1-$G$3)*BU65)*BV65%)*BN65,(CE65+CF65+CG65)*BN65)</f>
        <v>2721.88</v>
      </c>
      <c r="CM65" s="404"/>
      <c r="CN65" s="404"/>
      <c r="CO65" s="432">
        <f t="shared" si="11"/>
        <v>4</v>
      </c>
      <c r="CP65" s="432"/>
      <c r="CQ65" s="637">
        <f>IF(CF65=0,0,IF((SUM(BH65:BM65)&gt;360),(VLOOKUP(O65,звания!$F$2:$G$62,2,FALSE))/100,VLOOKUP(O65,звания!$F$2:$H$62,3,FALSE)/100))</f>
        <v>3.07</v>
      </c>
      <c r="CR65" s="617">
        <f>IF(B65="Виключений зі списків",IF(AND(BU65=0,360-BH65&lt;0),(VLOOKUP(O65,звания!$D$2:$E$62,2,FALSE))/(EOMONTH($B$3,0)+1-$B$3)*BO65*CQ65,IF(AND(360-BH65&gt;=0,360-BH65&lt;(EOMONTH($B$3,0)+1-$B$3)),(CF65/(EOMONTH($B$3,0)-$B$3+1)*(360-BH65))*CQ65+(CF65/(EOMONTH($B$3,0)-$B$3+1)*((EOMONTH($B$3,0)-$B$3+1)-(360-BH65)))*VLOOKUP(O65,звания!$F$2:$H$62,2,FALSE)/100,((((VLOOKUP(O65,звания!$D$2:$E$62,2,FALSE))/(EOMONTH($B$3,0)+1-$B$3)*BO65*CQ65+(VLOOKUP(BS65,звания!$D$2:$E$62,2,FALSE))/(EOMONTH($B$3,0)+1-$B$3)*BU65*(VLOOKUP(BS65,звания!$F$2:$G$62,2,FALSE)*0.01)+(IF(BT65=0,0,(VLOOKUP(BS65,звания!$D$2:$E$62,2,FALSE)/(EOMONTH($G$3,0)+1-$G$3)*BT65*(VLOOKUP(BS65,звания!$F$2:$G$62,2,FALSE)))*0.01-(VLOOKUP(O65,звания!$D$2:$E$62,2,FALSE)/(EOMONTH($G$3,0)+1-$G$3)*BT65*(VLOOKUP(O65,звания!$F$2:$G$62,2,FALSE)))*0.01)))))/100*(100-CP65))),(IF(AND(BU65=0,360-BH65&lt;0,CP65=0),(VLOOKUP(O65,звания!$D$2:$E$62,2,FALSE))/(EOMONTH($G$3,0)+1-$G$3)*BO65*CQ65,IF(AND(360-BH65&gt;=0,360-BH65&lt;(EOMONTH($G$3,0)+1-$G$3)),(CF65/(EOMONTH($G$3,0)-$G$3+1)*(360-BH65))*CQ65+(CF65/(EOMONTH($G$3,0)-$G$3+1)*((EOMONTH($G$3,0)-$G$3+1)-(360-BH65)))*VLOOKUP(O65,звания!$F$2:$H$62,2,FALSE)/100,((((VLOOKUP(O65,звания!$D$2:$E$62,2,FALSE))/(EOMONTH($G$3,0)+1-$G$3)*BO65*CQ65+(VLOOKUP(BS65,звания!$D$2:$E$62,2,FALSE))/(EOMONTH($G$3,0)+1-$G$3)*BU65*(VLOOKUP(BS65,звания!$F$2:$G$62,2,FALSE)*0.01)))/100*(100-CP65)+(IF(BT65=0,0,(VLOOKUP(BS65,звания!$D$2:$E$62,2,FALSE)/(EOMONTH($BN$3,0)+1-$BN$3)*BT65*(VLOOKUP(BS65,звания!$F$2:$G$62,2,FALSE)))*0.01-(VLOOKUP(O65,звания!$D$2:$E$62,2,FALSE)/(EOMONTH($BN$3,0)+1-$BN$3)*BT65*(VLOOKUP(O65,звания!$F$2:$G$62,2,FALSE)))*0.01)))))))</f>
        <v>8657.4</v>
      </c>
      <c r="CS65" s="416">
        <f t="shared" si="107"/>
        <v>15566.78</v>
      </c>
      <c r="CT65" s="403"/>
      <c r="CU65" s="403"/>
      <c r="CV65" s="404">
        <f t="shared" si="12"/>
        <v>672.35</v>
      </c>
      <c r="CW65" s="426">
        <f t="shared" si="104"/>
        <v>16239.13</v>
      </c>
      <c r="CX65" s="404">
        <f t="shared" si="96"/>
        <v>2923.04</v>
      </c>
      <c r="CY65" s="1174">
        <v>5</v>
      </c>
      <c r="CZ65" s="404">
        <f t="shared" si="8"/>
        <v>200.09</v>
      </c>
      <c r="DA65" s="404"/>
      <c r="DB65" s="403"/>
      <c r="DC65" s="404"/>
      <c r="DD65" s="426">
        <f t="shared" si="57"/>
        <v>3123.13</v>
      </c>
      <c r="DE65" s="426">
        <f t="shared" si="13"/>
        <v>3424.69</v>
      </c>
      <c r="DF65" s="404">
        <f t="shared" si="97"/>
        <v>2923.04</v>
      </c>
      <c r="DG65" s="426">
        <f t="shared" si="58"/>
        <v>16039.04</v>
      </c>
      <c r="DH65" s="426">
        <f t="shared" si="59"/>
        <v>0</v>
      </c>
      <c r="DI65" s="421"/>
      <c r="DJ65" s="422" t="str">
        <f t="shared" si="16"/>
        <v xml:space="preserve">30 від 01.03   </v>
      </c>
      <c r="DK65" s="113" t="s">
        <v>979</v>
      </c>
      <c r="DL65" s="28" t="s">
        <v>980</v>
      </c>
      <c r="DM65" s="28" t="s">
        <v>981</v>
      </c>
      <c r="DN65" s="28" t="s">
        <v>982</v>
      </c>
      <c r="DO65" s="900">
        <v>3672605418</v>
      </c>
      <c r="DP65" s="888"/>
      <c r="DQ65" s="817"/>
      <c r="DR65" s="818"/>
      <c r="DS65" s="819"/>
      <c r="DT65" s="820"/>
      <c r="DU65" s="124"/>
      <c r="DV65" s="122"/>
      <c r="DX65" s="84"/>
      <c r="DY65" s="84"/>
      <c r="DZ65" s="105"/>
      <c r="EH65" s="543">
        <f t="shared" si="17"/>
        <v>2</v>
      </c>
      <c r="EI65" s="404" t="str">
        <f t="shared" si="18"/>
        <v>м-с</v>
      </c>
      <c r="EJ65" s="29" t="str">
        <f t="shared" si="19"/>
        <v>Кохан А.Б.</v>
      </c>
      <c r="EK65" s="50"/>
      <c r="EL65" s="29"/>
      <c r="EM65" s="50"/>
      <c r="EN65" s="50"/>
      <c r="EO65" s="50"/>
      <c r="EP65" s="29"/>
    </row>
    <row r="66" spans="1:146" ht="16.899999999999999" customHeight="1">
      <c r="A66" s="427">
        <v>63</v>
      </c>
      <c r="B66" s="869" t="s">
        <v>812</v>
      </c>
      <c r="C66" s="911" t="s">
        <v>708</v>
      </c>
      <c r="D66" s="404" t="str">
        <f t="shared" si="87"/>
        <v>Тишевич Є.Б.</v>
      </c>
      <c r="E66" s="416"/>
      <c r="F66" s="417"/>
      <c r="G66" s="409" t="str">
        <f t="shared" si="105"/>
        <v>4.9.6</v>
      </c>
      <c r="H66" s="407" t="str">
        <f t="shared" si="108"/>
        <v>4.9.6</v>
      </c>
      <c r="I66" s="407" t="str">
        <f t="shared" si="106"/>
        <v>4.9.6</v>
      </c>
      <c r="J66" s="407" t="str">
        <f t="shared" si="83"/>
        <v>0.0.0</v>
      </c>
      <c r="K66" s="407" t="str">
        <f t="shared" si="84"/>
        <v>0.0.0</v>
      </c>
      <c r="L66" s="407" t="str">
        <f t="shared" si="85"/>
        <v>0.0.0</v>
      </c>
      <c r="M66" s="407" t="str">
        <f t="shared" si="86"/>
        <v>0.0.0</v>
      </c>
      <c r="N66" s="408" t="str">
        <f t="shared" si="109"/>
        <v>0.0.0</v>
      </c>
      <c r="O66" s="930">
        <v>4</v>
      </c>
      <c r="P66" s="417">
        <v>42850</v>
      </c>
      <c r="Q66" s="417"/>
      <c r="R66" s="417"/>
      <c r="S66" s="417"/>
      <c r="T66" s="417"/>
      <c r="U66" s="417"/>
      <c r="V66" s="714"/>
      <c r="W66" s="714"/>
      <c r="X66" s="417"/>
      <c r="Y66" s="417"/>
      <c r="Z66" s="714"/>
      <c r="AA66" s="714"/>
      <c r="AB66" s="417"/>
      <c r="AC66" s="417"/>
      <c r="AD66" s="714"/>
      <c r="AE66" s="714"/>
      <c r="AF66" s="417"/>
      <c r="AG66" s="417"/>
      <c r="AH66" s="714"/>
      <c r="AI66" s="714"/>
      <c r="AJ66" s="417"/>
      <c r="AK66" s="417"/>
      <c r="AL66" s="714"/>
      <c r="AM66" s="714"/>
      <c r="AN66" s="417"/>
      <c r="AO66" s="417"/>
      <c r="AP66" s="714"/>
      <c r="AQ66" s="714"/>
      <c r="AR66" s="417"/>
      <c r="AS66" s="417"/>
      <c r="AT66" s="714"/>
      <c r="AU66" s="714"/>
      <c r="AV66" s="417"/>
      <c r="AW66" s="417"/>
      <c r="AX66" s="716"/>
      <c r="AY66" s="716"/>
      <c r="AZ66" s="635"/>
      <c r="BA66" s="635"/>
      <c r="BB66" s="716"/>
      <c r="BC66" s="716"/>
      <c r="BD66" s="635"/>
      <c r="BE66" s="635"/>
      <c r="BF66" s="717"/>
      <c r="BG66" s="717"/>
      <c r="BH66" s="432">
        <f t="shared" si="1"/>
        <v>1716</v>
      </c>
      <c r="BI66" s="432">
        <f t="shared" si="110"/>
        <v>0</v>
      </c>
      <c r="BJ66" s="432">
        <f t="shared" si="111"/>
        <v>0</v>
      </c>
      <c r="BK66" s="432">
        <f t="shared" si="112"/>
        <v>0</v>
      </c>
      <c r="BL66" s="432">
        <f t="shared" si="113"/>
        <v>0</v>
      </c>
      <c r="BM66" s="436">
        <f t="shared" si="92"/>
        <v>0</v>
      </c>
      <c r="BN66" s="462">
        <v>0.65</v>
      </c>
      <c r="BO66" s="427">
        <f t="shared" si="3"/>
        <v>28</v>
      </c>
      <c r="BP66" s="419"/>
      <c r="BQ66" s="700"/>
      <c r="BR66" s="419"/>
      <c r="BS66" s="700"/>
      <c r="BT66" s="700"/>
      <c r="BU66" s="700"/>
      <c r="BV66" s="427">
        <f t="shared" si="93"/>
        <v>25</v>
      </c>
      <c r="BW66" s="427"/>
      <c r="BX66" s="432"/>
      <c r="BY66" s="700"/>
      <c r="BZ66" s="432"/>
      <c r="CA66" s="700"/>
      <c r="CB66" s="432"/>
      <c r="CC66" s="700"/>
      <c r="CD66" s="432"/>
      <c r="CE66" s="404">
        <f>IF(OR(C66=0,CD66="Д"),0,IF(AND(C66&gt;0,E66=0),VLOOKUP(C66,звания!A:B,2,FALSE)/((EOMONTH($G$3,0)+1)-$G$3)*BO66+VLOOKUP(C66,звания!A:B,2,FALSE)/((EOMONTH($G$3,0)+1)-$G$3)*BR66+VLOOKUP(C66,звания!A:B,2,FALSE)/((EOMONTH($G$3,0)+1)-$G$3)*BU66,IF(AND(C66&gt;0,E66&gt;0,F66&gt;=$G$3,BO66=(EOMONTH($G$3,0)+1)-$G$3),(VLOOKUP(E66,звания!A:B,2,FALSE)/(EOMONTH($G$3,0)-$G$3+1))*(F66-$G$3)+(VLOOKUP(C66,звания!A:B,2,FALSE)/(EOMONTH($G$3,0)-$G$3+1))*((EOMONTH($G$3,0)-$G$3+1)-(F66-$G$3)),IF(AND(C66&gt;0,E66&gt;0,F66&gt;$G$3,BO66&lt;(EOMONTH($G$3,0)+1)-$G$3,BO66&lt;&gt;0),VLOOKUP(E66,звания!A:B,2,FALSE)/((EOMONTH($G$3,0)+1)-$G$3)*((F66-$G$3)-(((EOMONTH($G$3,0)+1)-$G$3)-BO66-BU66-BR66))+VLOOKUP(C66,звания!A:B,2,FALSE)/((EOMONTH($G$3,0)+1)-$G$3)*(((EOMONTH($G$3,0)+1)-F66)),IF(F66&lt;$G$3,(VLOOKUP(C66,звания!A:B,2,FALSE)-VLOOKUP(E66,звания!A:B,2,FALSE))/((EOMONTH($BN$3,0)+1)-$BN$3)*(EOMONTH($BN$3,0)+1-F66)+VLOOKUP(C66,звания!A:B,2,FALSE)/((EOMONTH($G$3,0)+1)-$G$3)*BO66+VLOOKUP(C66,звания!A:B,2,FALSE)/((EOMONTH($G$3,0)+1)-$G$3)*BU66+VLOOKUP(C66,звания!A:B,2,FALSE)/((EOMONTH($G$3,0)+1)-$G$3)*BR66,0)))))</f>
        <v>530</v>
      </c>
      <c r="CF66" s="404">
        <f>IF(OR(CD66="Д",C66=0),0,IF(B66="Виключений зі списків",IF(BS66=0,(VLOOKUP(O66,звания!$D$2:$E$62,2,FALSE))/(EOMONTH($B$3,0)+1-$B$3)*BO66+(VLOOKUP(BQ66,звания!$D$2:$E$62,2,FALSE))/(EOMONTH($B$3,0)+1-$B$3)*BR66,(((VLOOKUP(O66,звания!$D$2:$E$62,2,FALSE))/(EOMONTH($B$3,0)+1-$B$3))*BO66)+(VLOOKUP(BQ66,звания!$D$2:$E$62,2,FALSE))/(EOMONTH($B$3,0)+1-$B$3)*BR66+(VLOOKUP(BS66,звания!$D$2:$E$62,2,FALSE))/(EOMONTH($B$3,0)+1-$B$3)*BU66),IF(BS66=0,(VLOOKUP(O66,звания!$D$2:$E$62,2,FALSE))/(EOMONTH($G$3,0)+1-$G$3)*BO66+(VLOOKUP(BQ66,звания!$D$2:$E$62,2,FALSE))/(EOMONTH($G$3,0)+1-$G$3)*BR66,(((VLOOKUP(O66,звания!$D$2:$E$62,2,FALSE))/(EOMONTH($G$3,0)+1-$G$3))*BO66)+(VLOOKUP(BQ66,звания!$D$2:$E$62,2,FALSE))/(EOMONTH($G$3,0)+1-$G$3)*BR66+(VLOOKUP(BS66,звания!$D$2:$E$62,2,FALSE))/(EOMONTH($G$3,0)+1-$G$3)*BU66+IF(BT66=0,0,(VLOOKUP(BS66,звания!$D$2:$E$62,2,FALSE))/(EOMONTH($BN$3,0)+1-$BN$3)*BT66-(VLOOKUP(O66,звания!$D$2:$E$62,2,FALSE))/(EOMONTH($BN$3,0)+1-$BN$3)*BT66))))</f>
        <v>2730</v>
      </c>
      <c r="CG66" s="404">
        <f t="shared" si="94"/>
        <v>815</v>
      </c>
      <c r="CH66" s="404">
        <f>IF(BW66=0,CF66*BX66%,IF(BW66&gt;0,((VLOOKUP(O66,звания!$D$2:$E$62,2,FALSE)/(EOMONTH($G$3,0)+1-$G$3)*BW66)*BX66%)))</f>
        <v>0</v>
      </c>
      <c r="CI66" s="404">
        <f>IF(BY66=0,CF66*BZ66%,IF(BY66&gt;0,(VLOOKUP(O66,звания!$D$2:$E$62,2,FALSE)/(EOMONTH($G$3,0)+1-$G$3)*BO66)*BZ66%)+(VLOOKUP(BS66,звания!$D$2:$E$62,2,FALSE)/(EOMONTH($G$3,0)+1-$G$3)*BU66)*BZ66%)</f>
        <v>0</v>
      </c>
      <c r="CJ66" s="404">
        <f>IF(CA66=0,CF66*CB66%,IF(CA66&gt;0,(VLOOKUP(O66,звания!$D$2:$E$62,2,FALSE)/(EOMONTH($G$3,0)+1-$G$3)*BO66)*CB66%)+(VLOOKUP(BS66,звания!$D$2:$E$62,2,FALSE)/(EOMONTH($G$3,0)+1-$G$3)*BU66)*CB66%)</f>
        <v>0</v>
      </c>
      <c r="CK66" s="404">
        <f>IF(CD66="Д",0,IF(CC66=0,CF66*CD66%,IF(CC66&gt;0,(VLOOKUP(O66,звания!$D$2:$E$62,2,FALSE)/(EOMONTH($G$3,0)+1-$G$3)*BO66)*CD66%)+(VLOOKUP(BS66,звания!$D$2:$E$62,2,FALSE)/(EOMONTH($G$3,0)+1-$G$3)*BU66)*CD66%))</f>
        <v>0</v>
      </c>
      <c r="CL66" s="404">
        <f>IF(BR66&gt;0,((VLOOKUP(C66,звания!$A$2:$B$62,2,FALSE)/(EOMONTH($G$3,0)+1-$G$3)*BO66+VLOOKUP(O66,звания!$D$2:$E$62,2,FALSE)/(EOMONTH($G$3,0)+1-$G$3)*BO66+(VLOOKUP(C66,звания!$A$2:$B$62,2,FALSE)/(EOMONTH($G$3,0)+1-$G$3)*BO66+VLOOKUP(O66,звания!$D$2:$E$62,2,FALSE)/(EOMONTH($G$3,0)+1-$G$3)*BO66)*BV66%)*BN66)+(VLOOKUP(C66,звания!$A$2:$B$62,2,FALSE)/(EOMONTH($G$3,0)+1-$G$3)*BU66+VLOOKUP(BS66,звания!$D$2:$E$62,2,FALSE)/(EOMONTH($G$3,0)+1-$G$3)*BU66+(VLOOKUP(C66,звания!$A$2:$B$62,2,FALSE)/(EOMONTH($G$3,0)+1-$G$3)*BU66+VLOOKUP(BS66,звания!$D$2:$E$62,2,FALSE)/(EOMONTH($G$3,0)+1-$G$3)*BU66)*BV66%)*BN66,(CE66+CF66+CG66)*BN66)</f>
        <v>2648.75</v>
      </c>
      <c r="CM66" s="404"/>
      <c r="CN66" s="404"/>
      <c r="CO66" s="432">
        <f t="shared" si="11"/>
        <v>4</v>
      </c>
      <c r="CP66" s="432"/>
      <c r="CQ66" s="637">
        <f>IF(CF66=0,0,IF((SUM(BH66:BM66)&gt;360),(VLOOKUP(O66,звания!$F$2:$G$62,2,FALSE))/100,VLOOKUP(O66,звания!$F$2:$H$62,3,FALSE)/100))</f>
        <v>3.15</v>
      </c>
      <c r="CR66" s="617">
        <f>IF(B66="Виключений зі списків",IF(AND(BU66=0,360-BH66&lt;0),(VLOOKUP(O66,звания!$D$2:$E$62,2,FALSE))/(EOMONTH($B$3,0)+1-$B$3)*BO66*CQ66,IF(AND(360-BH66&gt;=0,360-BH66&lt;(EOMONTH($B$3,0)+1-$B$3)),(CF66/(EOMONTH($B$3,0)-$B$3+1)*(360-BH66))*CQ66+(CF66/(EOMONTH($B$3,0)-$B$3+1)*((EOMONTH($B$3,0)-$B$3+1)-(360-BH66)))*VLOOKUP(O66,звания!$F$2:$H$62,2,FALSE)/100,((((VLOOKUP(O66,звания!$D$2:$E$62,2,FALSE))/(EOMONTH($B$3,0)+1-$B$3)*BO66*CQ66+(VLOOKUP(BS66,звания!$D$2:$E$62,2,FALSE))/(EOMONTH($B$3,0)+1-$B$3)*BU66*(VLOOKUP(BS66,звания!$F$2:$G$62,2,FALSE)*0.01)+(IF(BT66=0,0,(VLOOKUP(BS66,звания!$D$2:$E$62,2,FALSE)/(EOMONTH($G$3,0)+1-$G$3)*BT66*(VLOOKUP(BS66,звания!$F$2:$G$62,2,FALSE)))*0.01-(VLOOKUP(O66,звания!$D$2:$E$62,2,FALSE)/(EOMONTH($G$3,0)+1-$G$3)*BT66*(VLOOKUP(O66,звания!$F$2:$G$62,2,FALSE)))*0.01)))))/100*(100-CP66))),(IF(AND(BU66=0,360-BH66&lt;0,CP66=0),(VLOOKUP(O66,звания!$D$2:$E$62,2,FALSE))/(EOMONTH($G$3,0)+1-$G$3)*BO66*CQ66,IF(AND(360-BH66&gt;=0,360-BH66&lt;(EOMONTH($G$3,0)+1-$G$3)),(CF66/(EOMONTH($G$3,0)-$G$3+1)*(360-BH66))*CQ66+(CF66/(EOMONTH($G$3,0)-$G$3+1)*((EOMONTH($G$3,0)-$G$3+1)-(360-BH66)))*VLOOKUP(O66,звания!$F$2:$H$62,2,FALSE)/100,((((VLOOKUP(O66,звания!$D$2:$E$62,2,FALSE))/(EOMONTH($G$3,0)+1-$G$3)*BO66*CQ66+(VLOOKUP(BS66,звания!$D$2:$E$62,2,FALSE))/(EOMONTH($G$3,0)+1-$G$3)*BU66*(VLOOKUP(BS66,звания!$F$2:$G$62,2,FALSE)*0.01)))/100*(100-CP66)+(IF(BT66=0,0,(VLOOKUP(BS66,звания!$D$2:$E$62,2,FALSE)/(EOMONTH($BN$3,0)+1-$BN$3)*BT66*(VLOOKUP(BS66,звания!$F$2:$G$62,2,FALSE)))*0.01-(VLOOKUP(O66,звания!$D$2:$E$62,2,FALSE)/(EOMONTH($BN$3,0)+1-$BN$3)*BT66*(VLOOKUP(O66,звания!$F$2:$G$62,2,FALSE)))*0.01)))))))</f>
        <v>8599.5</v>
      </c>
      <c r="CS66" s="416">
        <f t="shared" si="107"/>
        <v>15323.25</v>
      </c>
      <c r="CT66" s="403"/>
      <c r="CU66" s="404"/>
      <c r="CV66" s="404">
        <f t="shared" si="12"/>
        <v>672.35</v>
      </c>
      <c r="CW66" s="426">
        <f t="shared" si="104"/>
        <v>15995.6</v>
      </c>
      <c r="CX66" s="404">
        <f t="shared" si="96"/>
        <v>2879.21</v>
      </c>
      <c r="CY66" s="1174">
        <v>5</v>
      </c>
      <c r="CZ66" s="404">
        <f t="shared" si="8"/>
        <v>197.09</v>
      </c>
      <c r="DA66" s="404">
        <f>(CW66-CZ66)*50%</f>
        <v>7899.26</v>
      </c>
      <c r="DB66" s="403"/>
      <c r="DC66" s="404">
        <f>(CW66-CZ66)*10%</f>
        <v>1579.85</v>
      </c>
      <c r="DD66" s="426">
        <f t="shared" si="57"/>
        <v>12555.41</v>
      </c>
      <c r="DE66" s="426">
        <f t="shared" si="13"/>
        <v>3371.12</v>
      </c>
      <c r="DF66" s="404">
        <f t="shared" si="97"/>
        <v>2879.21</v>
      </c>
      <c r="DG66" s="426">
        <f t="shared" si="58"/>
        <v>6319.4</v>
      </c>
      <c r="DH66" s="426">
        <f t="shared" si="59"/>
        <v>0</v>
      </c>
      <c r="DI66" s="426"/>
      <c r="DJ66" s="422" t="str">
        <f t="shared" si="16"/>
        <v xml:space="preserve">30 від 01.03   </v>
      </c>
      <c r="DK66" s="113" t="s">
        <v>983</v>
      </c>
      <c r="DL66" s="28" t="s">
        <v>984</v>
      </c>
      <c r="DM66" s="28" t="s">
        <v>985</v>
      </c>
      <c r="DN66" s="28" t="s">
        <v>986</v>
      </c>
      <c r="DO66" s="900">
        <v>3131621392</v>
      </c>
      <c r="DP66" s="888"/>
      <c r="DQ66" s="817"/>
      <c r="DR66" s="818"/>
      <c r="DS66" s="819"/>
      <c r="DT66" s="820"/>
      <c r="DU66" s="124"/>
      <c r="DV66" s="110"/>
      <c r="DX66" s="84"/>
      <c r="DY66" s="84"/>
      <c r="DZ66" s="105"/>
      <c r="EH66" s="543">
        <f t="shared" si="17"/>
        <v>2</v>
      </c>
      <c r="EI66" s="404" t="str">
        <f t="shared" si="18"/>
        <v>м-с</v>
      </c>
      <c r="EJ66" s="29" t="str">
        <f t="shared" si="19"/>
        <v>Тишевич Є.Б.</v>
      </c>
      <c r="EK66" s="50"/>
      <c r="EL66" s="29"/>
      <c r="EM66" s="50"/>
      <c r="EN66" s="72"/>
      <c r="EO66" s="72"/>
      <c r="EP66" s="29"/>
    </row>
    <row r="67" spans="1:146" ht="16.899999999999999" customHeight="1">
      <c r="A67" s="427">
        <v>64</v>
      </c>
      <c r="B67" s="869" t="s">
        <v>812</v>
      </c>
      <c r="C67" s="911" t="s">
        <v>707</v>
      </c>
      <c r="D67" s="404" t="str">
        <f t="shared" si="87"/>
        <v>Каражей В.В.</v>
      </c>
      <c r="E67" s="416"/>
      <c r="F67" s="417"/>
      <c r="G67" s="409" t="str">
        <f t="shared" si="105"/>
        <v>8.3.23</v>
      </c>
      <c r="H67" s="407" t="str">
        <f t="shared" ref="H67:H77" si="114">CONCATENATE(INT((BH67)/360),".",INT(MOD((BH67),360)/30),".",MOD(MOD((BH67),360),30))</f>
        <v>8.3.23</v>
      </c>
      <c r="I67" s="407" t="str">
        <f t="shared" si="106"/>
        <v>8.3.23</v>
      </c>
      <c r="J67" s="407" t="str">
        <f t="shared" si="83"/>
        <v>0.0.0</v>
      </c>
      <c r="K67" s="407" t="str">
        <f t="shared" si="84"/>
        <v>0.0.0</v>
      </c>
      <c r="L67" s="407" t="str">
        <f t="shared" si="85"/>
        <v>0.0.0</v>
      </c>
      <c r="M67" s="407" t="str">
        <f t="shared" si="86"/>
        <v>0.0.0</v>
      </c>
      <c r="N67" s="408" t="str">
        <f t="shared" ref="N67:N77" si="115">CONCATENATE(IF(INT(INT(DAYS360(BF67,BG67,1)/30)/24)&gt;=2,2,INT(INT(DAYS360(BF67,BG67,1)/30)/24)),".",IF(AND(INT(INT(DAYS360(BF67,BG67,1)/30)/24)&gt;=2,MOD(INT(BM67/30),12)&gt;=6),6,IF(ISODD(MOD(INT(DAYS360(BF67,BG67,1)/30),12)),MOD(INT(DAYS360(BF67,BG67,1)/60),12),MOD(INT(BM67/30),12))),".",IF(AND(INT(INT(DAYS360(BF67,BG67,1)/30)/24)&gt;=2,MOD(INT(BM67/30),12)&gt;=6),0,IF(ISODD(MOD(INT(DAYS360(BF67,BG67,1)/30),12)),INT((MOD(DAYS360(BF67,BG67,1),30)/2+15)),INT(MOD(DAYS360(BF67,BG67,1),30)/2))))</f>
        <v>0.0.0</v>
      </c>
      <c r="O67" s="930">
        <v>4</v>
      </c>
      <c r="P67" s="417">
        <v>41555</v>
      </c>
      <c r="Q67" s="417"/>
      <c r="R67" s="417"/>
      <c r="S67" s="417"/>
      <c r="T67" s="417"/>
      <c r="U67" s="417"/>
      <c r="V67" s="714"/>
      <c r="W67" s="714"/>
      <c r="X67" s="417"/>
      <c r="Y67" s="417"/>
      <c r="Z67" s="714"/>
      <c r="AA67" s="714"/>
      <c r="AB67" s="417"/>
      <c r="AC67" s="417"/>
      <c r="AD67" s="714"/>
      <c r="AE67" s="714"/>
      <c r="AF67" s="417"/>
      <c r="AG67" s="417"/>
      <c r="AH67" s="714"/>
      <c r="AI67" s="714"/>
      <c r="AJ67" s="417"/>
      <c r="AK67" s="417"/>
      <c r="AL67" s="714"/>
      <c r="AM67" s="714"/>
      <c r="AN67" s="417"/>
      <c r="AO67" s="417"/>
      <c r="AP67" s="714"/>
      <c r="AQ67" s="714"/>
      <c r="AR67" s="417"/>
      <c r="AS67" s="417"/>
      <c r="AT67" s="714"/>
      <c r="AU67" s="714"/>
      <c r="AV67" s="417"/>
      <c r="AW67" s="417"/>
      <c r="AX67" s="716"/>
      <c r="AY67" s="716"/>
      <c r="AZ67" s="635"/>
      <c r="BA67" s="635"/>
      <c r="BB67" s="716"/>
      <c r="BC67" s="716"/>
      <c r="BD67" s="635"/>
      <c r="BE67" s="635"/>
      <c r="BF67" s="717"/>
      <c r="BG67" s="717"/>
      <c r="BH67" s="432">
        <f t="shared" si="1"/>
        <v>2993</v>
      </c>
      <c r="BI67" s="432">
        <f t="shared" si="110"/>
        <v>0</v>
      </c>
      <c r="BJ67" s="432">
        <f t="shared" si="111"/>
        <v>0</v>
      </c>
      <c r="BK67" s="432">
        <f t="shared" si="112"/>
        <v>0</v>
      </c>
      <c r="BL67" s="432">
        <f t="shared" si="113"/>
        <v>0</v>
      </c>
      <c r="BM67" s="436">
        <f t="shared" si="92"/>
        <v>0</v>
      </c>
      <c r="BN67" s="462">
        <v>0.65</v>
      </c>
      <c r="BO67" s="427">
        <f t="shared" si="3"/>
        <v>28</v>
      </c>
      <c r="BP67" s="725"/>
      <c r="BQ67" s="700"/>
      <c r="BR67" s="419"/>
      <c r="BS67" s="700"/>
      <c r="BT67" s="700"/>
      <c r="BU67" s="700"/>
      <c r="BV67" s="427">
        <f t="shared" si="93"/>
        <v>30</v>
      </c>
      <c r="BW67" s="427"/>
      <c r="BX67" s="432"/>
      <c r="BY67" s="700"/>
      <c r="BZ67" s="432"/>
      <c r="CA67" s="700"/>
      <c r="CB67" s="432"/>
      <c r="CC67" s="700"/>
      <c r="CD67" s="432"/>
      <c r="CE67" s="404">
        <f>IF(OR(C67=0,CD67="Д"),0,IF(AND(C67&gt;0,E67=0),VLOOKUP(C67,звания!A:B,2,FALSE)/((EOMONTH($G$3,0)+1)-$G$3)*BO67+VLOOKUP(C67,звания!A:B,2,FALSE)/((EOMONTH($G$3,0)+1)-$G$3)*BR67+VLOOKUP(C67,звания!A:B,2,FALSE)/((EOMONTH($G$3,0)+1)-$G$3)*BU67,IF(AND(C67&gt;0,E67&gt;0,F67&gt;=$G$3,BO67=(EOMONTH($G$3,0)+1)-$G$3),(VLOOKUP(E67,звания!A:B,2,FALSE)/(EOMONTH($G$3,0)-$G$3+1))*(F67-$G$3)+(VLOOKUP(C67,звания!A:B,2,FALSE)/(EOMONTH($G$3,0)-$G$3+1))*((EOMONTH($G$3,0)-$G$3+1)-(F67-$G$3)),IF(AND(C67&gt;0,E67&gt;0,F67&gt;$G$3,BO67&lt;(EOMONTH($G$3,0)+1)-$G$3,BO67&lt;&gt;0),VLOOKUP(E67,звания!A:B,2,FALSE)/((EOMONTH($G$3,0)+1)-$G$3)*((F67-$G$3)-(((EOMONTH($G$3,0)+1)-$G$3)-BO67-BU67-BR67))+VLOOKUP(C67,звания!A:B,2,FALSE)/((EOMONTH($G$3,0)+1)-$G$3)*(((EOMONTH($G$3,0)+1)-F67)),IF(F67&lt;$G$3,(VLOOKUP(C67,звания!A:B,2,FALSE)-VLOOKUP(E67,звания!A:B,2,FALSE))/((EOMONTH($BN$3,0)+1)-$BN$3)*(EOMONTH($BN$3,0)+1-F67)+VLOOKUP(C67,звания!A:B,2,FALSE)/((EOMONTH($G$3,0)+1)-$G$3)*BO67+VLOOKUP(C67,звания!A:B,2,FALSE)/((EOMONTH($G$3,0)+1)-$G$3)*BU67+VLOOKUP(C67,звания!A:B,2,FALSE)/((EOMONTH($G$3,0)+1)-$G$3)*BR67,0)))))</f>
        <v>600</v>
      </c>
      <c r="CF67" s="404">
        <f>IF(OR(CD67="Д",C67=0),0,IF(B67="Виключений зі списків",IF(BS67=0,(VLOOKUP(O67,звания!$D$2:$E$62,2,FALSE))/(EOMONTH($B$3,0)+1-$B$3)*BO67+(VLOOKUP(BQ67,звания!$D$2:$E$62,2,FALSE))/(EOMONTH($B$3,0)+1-$B$3)*BR67,(((VLOOKUP(O67,звания!$D$2:$E$62,2,FALSE))/(EOMONTH($B$3,0)+1-$B$3))*BO67)+(VLOOKUP(BQ67,звания!$D$2:$E$62,2,FALSE))/(EOMONTH($B$3,0)+1-$B$3)*BR67+(VLOOKUP(BS67,звания!$D$2:$E$62,2,FALSE))/(EOMONTH($B$3,0)+1-$B$3)*BU67),IF(BS67=0,(VLOOKUP(O67,звания!$D$2:$E$62,2,FALSE))/(EOMONTH($G$3,0)+1-$G$3)*BO67+(VLOOKUP(BQ67,звания!$D$2:$E$62,2,FALSE))/(EOMONTH($G$3,0)+1-$G$3)*BR67,(((VLOOKUP(O67,звания!$D$2:$E$62,2,FALSE))/(EOMONTH($G$3,0)+1-$G$3))*BO67)+(VLOOKUP(BQ67,звания!$D$2:$E$62,2,FALSE))/(EOMONTH($G$3,0)+1-$G$3)*BR67+(VLOOKUP(BS67,звания!$D$2:$E$62,2,FALSE))/(EOMONTH($G$3,0)+1-$G$3)*BU67+IF(BT67=0,0,(VLOOKUP(BS67,звания!$D$2:$E$62,2,FALSE))/(EOMONTH($BN$3,0)+1-$BN$3)*BT67-(VLOOKUP(O67,звания!$D$2:$E$62,2,FALSE))/(EOMONTH($BN$3,0)+1-$BN$3)*BT67))))</f>
        <v>2730</v>
      </c>
      <c r="CG67" s="404">
        <f t="shared" si="94"/>
        <v>999</v>
      </c>
      <c r="CH67" s="404">
        <f>IF(BW67=0,CF67*BX67%,IF(BW67&gt;0,((VLOOKUP(O67,звания!$D$2:$E$62,2,FALSE)/(EOMONTH($G$3,0)+1-$G$3)*BW67)*BX67%)))</f>
        <v>0</v>
      </c>
      <c r="CI67" s="404">
        <f>IF(BY67=0,CF67*BZ67%,IF(BY67&gt;0,(VLOOKUP(O67,звания!$D$2:$E$62,2,FALSE)/(EOMONTH($G$3,0)+1-$G$3)*BO67)*BZ67%)+(VLOOKUP(BS67,звания!$D$2:$E$62,2,FALSE)/(EOMONTH($G$3,0)+1-$G$3)*BU67)*BZ67%)</f>
        <v>0</v>
      </c>
      <c r="CJ67" s="404">
        <f>IF(CA67=0,CF67*CB67%,IF(CA67&gt;0,(VLOOKUP(O67,звания!$D$2:$E$62,2,FALSE)/(EOMONTH($G$3,0)+1-$G$3)*BO67)*CB67%)+(VLOOKUP(BS67,звания!$D$2:$E$62,2,FALSE)/(EOMONTH($G$3,0)+1-$G$3)*BU67)*CB67%)</f>
        <v>0</v>
      </c>
      <c r="CK67" s="404">
        <f>IF(CD67="Д",0,IF(CC67=0,CF67*CD67%,IF(CC67&gt;0,(VLOOKUP(O67,звания!$D$2:$E$62,2,FALSE)/(EOMONTH($G$3,0)+1-$G$3)*BO67)*CD67%)+(VLOOKUP(BS67,звания!$D$2:$E$62,2,FALSE)/(EOMONTH($G$3,0)+1-$G$3)*BU67)*CD67%))</f>
        <v>0</v>
      </c>
      <c r="CL67" s="404">
        <f>IF(BR67&gt;0,((VLOOKUP(C67,звания!$A$2:$B$62,2,FALSE)/(EOMONTH($G$3,0)+1-$G$3)*BO67+VLOOKUP(O67,звания!$D$2:$E$62,2,FALSE)/(EOMONTH($G$3,0)+1-$G$3)*BO67+(VLOOKUP(C67,звания!$A$2:$B$62,2,FALSE)/(EOMONTH($G$3,0)+1-$G$3)*BO67+VLOOKUP(O67,звания!$D$2:$E$62,2,FALSE)/(EOMONTH($G$3,0)+1-$G$3)*BO67)*BV67%)*BN67)+(VLOOKUP(C67,звания!$A$2:$B$62,2,FALSE)/(EOMONTH($G$3,0)+1-$G$3)*BU67+VLOOKUP(BS67,звания!$D$2:$E$62,2,FALSE)/(EOMONTH($G$3,0)+1-$G$3)*BU67+(VLOOKUP(C67,звания!$A$2:$B$62,2,FALSE)/(EOMONTH($G$3,0)+1-$G$3)*BU67+VLOOKUP(BS67,звания!$D$2:$E$62,2,FALSE)/(EOMONTH($G$3,0)+1-$G$3)*BU67)*BV67%)*BN67,(CE67+CF67+CG67)*BN67)</f>
        <v>2813.85</v>
      </c>
      <c r="CM67" s="404"/>
      <c r="CN67" s="404"/>
      <c r="CO67" s="432">
        <f t="shared" si="11"/>
        <v>4</v>
      </c>
      <c r="CP67" s="432"/>
      <c r="CQ67" s="637">
        <f>IF(CF67=0,0,IF((SUM(BH67:BM67)&gt;360),(VLOOKUP(O67,звания!$F$2:$G$62,2,FALSE))/100,VLOOKUP(O67,звания!$F$2:$H$62,3,FALSE)/100))</f>
        <v>3.15</v>
      </c>
      <c r="CR67" s="617">
        <f>IF(B67="Виключений зі списків",IF(AND(BU67=0,360-BH67&lt;0),(VLOOKUP(O67,звания!$D$2:$E$62,2,FALSE))/(EOMONTH($B$3,0)+1-$B$3)*BO67*CQ67,IF(AND(360-BH67&gt;=0,360-BH67&lt;(EOMONTH($B$3,0)+1-$B$3)),(CF67/(EOMONTH($B$3,0)-$B$3+1)*(360-BH67))*CQ67+(CF67/(EOMONTH($B$3,0)-$B$3+1)*((EOMONTH($B$3,0)-$B$3+1)-(360-BH67)))*VLOOKUP(O67,звания!$F$2:$H$62,2,FALSE)/100,((((VLOOKUP(O67,звания!$D$2:$E$62,2,FALSE))/(EOMONTH($B$3,0)+1-$B$3)*BO67*CQ67+(VLOOKUP(BS67,звания!$D$2:$E$62,2,FALSE))/(EOMONTH($B$3,0)+1-$B$3)*BU67*(VLOOKUP(BS67,звания!$F$2:$G$62,2,FALSE)*0.01)+(IF(BT67=0,0,(VLOOKUP(BS67,звания!$D$2:$E$62,2,FALSE)/(EOMONTH($G$3,0)+1-$G$3)*BT67*(VLOOKUP(BS67,звания!$F$2:$G$62,2,FALSE)))*0.01-(VLOOKUP(O67,звания!$D$2:$E$62,2,FALSE)/(EOMONTH($G$3,0)+1-$G$3)*BT67*(VLOOKUP(O67,звания!$F$2:$G$62,2,FALSE)))*0.01)))))/100*(100-CP67))),(IF(AND(BU67=0,360-BH67&lt;0,CP67=0),(VLOOKUP(O67,звания!$D$2:$E$62,2,FALSE))/(EOMONTH($G$3,0)+1-$G$3)*BO67*CQ67,IF(AND(360-BH67&gt;=0,360-BH67&lt;(EOMONTH($G$3,0)+1-$G$3)),(CF67/(EOMONTH($G$3,0)-$G$3+1)*(360-BH67))*CQ67+(CF67/(EOMONTH($G$3,0)-$G$3+1)*((EOMONTH($G$3,0)-$G$3+1)-(360-BH67)))*VLOOKUP(O67,звания!$F$2:$H$62,2,FALSE)/100,((((VLOOKUP(O67,звания!$D$2:$E$62,2,FALSE))/(EOMONTH($G$3,0)+1-$G$3)*BO67*CQ67+(VLOOKUP(BS67,звания!$D$2:$E$62,2,FALSE))/(EOMONTH($G$3,0)+1-$G$3)*BU67*(VLOOKUP(BS67,звания!$F$2:$G$62,2,FALSE)*0.01)))/100*(100-CP67)+(IF(BT67=0,0,(VLOOKUP(BS67,звания!$D$2:$E$62,2,FALSE)/(EOMONTH($BN$3,0)+1-$BN$3)*BT67*(VLOOKUP(BS67,звания!$F$2:$G$62,2,FALSE)))*0.01-(VLOOKUP(O67,звания!$D$2:$E$62,2,FALSE)/(EOMONTH($BN$3,0)+1-$BN$3)*BT67*(VLOOKUP(O67,звания!$F$2:$G$62,2,FALSE)))*0.01)))))))</f>
        <v>8599.5</v>
      </c>
      <c r="CS67" s="416">
        <f t="shared" si="107"/>
        <v>15742.35</v>
      </c>
      <c r="CT67" s="403"/>
      <c r="CU67" s="403"/>
      <c r="CV67" s="404">
        <f t="shared" si="12"/>
        <v>672.35</v>
      </c>
      <c r="CW67" s="426">
        <f t="shared" si="104"/>
        <v>16414.7</v>
      </c>
      <c r="CX67" s="404">
        <f t="shared" si="96"/>
        <v>2954.65</v>
      </c>
      <c r="CY67" s="1174">
        <v>5</v>
      </c>
      <c r="CZ67" s="404">
        <f t="shared" si="8"/>
        <v>202.25</v>
      </c>
      <c r="DA67" s="404"/>
      <c r="DB67" s="403"/>
      <c r="DC67" s="404"/>
      <c r="DD67" s="426">
        <f t="shared" si="57"/>
        <v>3156.9</v>
      </c>
      <c r="DE67" s="426">
        <f t="shared" si="13"/>
        <v>3463.32</v>
      </c>
      <c r="DF67" s="404">
        <f t="shared" si="97"/>
        <v>2954.65</v>
      </c>
      <c r="DG67" s="426">
        <f t="shared" si="58"/>
        <v>16212.45</v>
      </c>
      <c r="DH67" s="426">
        <f t="shared" si="59"/>
        <v>0</v>
      </c>
      <c r="DI67" s="421"/>
      <c r="DJ67" s="422" t="str">
        <f t="shared" si="16"/>
        <v xml:space="preserve">30 від 01.03   </v>
      </c>
      <c r="DK67" s="113" t="s">
        <v>987</v>
      </c>
      <c r="DL67" s="28" t="s">
        <v>988</v>
      </c>
      <c r="DM67" s="28" t="s">
        <v>989</v>
      </c>
      <c r="DN67" s="28" t="s">
        <v>895</v>
      </c>
      <c r="DO67" s="900">
        <v>2996321199</v>
      </c>
      <c r="DP67" s="888"/>
      <c r="DQ67" s="817"/>
      <c r="DR67" s="818"/>
      <c r="DS67" s="819"/>
      <c r="DT67" s="820"/>
      <c r="DU67" s="124"/>
      <c r="DV67" s="110"/>
      <c r="DX67" s="84"/>
      <c r="DY67" s="84"/>
      <c r="DZ67" s="105"/>
      <c r="EG67" s="19"/>
      <c r="EH67" s="543">
        <f t="shared" si="17"/>
        <v>2</v>
      </c>
      <c r="EI67" s="404" t="str">
        <f t="shared" si="18"/>
        <v>ст. м-с</v>
      </c>
      <c r="EJ67" s="29" t="str">
        <f t="shared" si="19"/>
        <v>Каражей В.В.</v>
      </c>
      <c r="EK67" s="50"/>
      <c r="EL67" s="29"/>
      <c r="EM67" s="50"/>
      <c r="EN67" s="50"/>
      <c r="EO67" s="50"/>
      <c r="EP67" s="29"/>
    </row>
    <row r="68" spans="1:146" ht="16.899999999999999" hidden="1" customHeight="1">
      <c r="A68" s="402">
        <v>65</v>
      </c>
      <c r="B68" s="421"/>
      <c r="C68" s="925"/>
      <c r="D68" s="403" t="str">
        <f t="shared" si="87"/>
        <v xml:space="preserve"> </v>
      </c>
      <c r="E68" s="416"/>
      <c r="F68" s="417"/>
      <c r="G68" s="406" t="str">
        <f t="shared" si="105"/>
        <v>0.0.0</v>
      </c>
      <c r="H68" s="407" t="str">
        <f t="shared" si="114"/>
        <v>0.0.0</v>
      </c>
      <c r="I68" s="407" t="str">
        <f t="shared" si="106"/>
        <v>0.0.0</v>
      </c>
      <c r="J68" s="407" t="str">
        <f t="shared" si="83"/>
        <v>0.0.0</v>
      </c>
      <c r="K68" s="407" t="str">
        <f t="shared" si="84"/>
        <v>0.0.0</v>
      </c>
      <c r="L68" s="407" t="str">
        <f t="shared" si="85"/>
        <v>0.0.0</v>
      </c>
      <c r="M68" s="407" t="str">
        <f t="shared" si="86"/>
        <v>0.0.0</v>
      </c>
      <c r="N68" s="408" t="str">
        <f t="shared" si="115"/>
        <v>0.0.0</v>
      </c>
      <c r="O68" s="925"/>
      <c r="P68" s="417"/>
      <c r="Q68" s="417"/>
      <c r="R68" s="417"/>
      <c r="S68" s="417"/>
      <c r="T68" s="417"/>
      <c r="U68" s="417"/>
      <c r="V68" s="714"/>
      <c r="W68" s="714"/>
      <c r="X68" s="417"/>
      <c r="Y68" s="417"/>
      <c r="Z68" s="714"/>
      <c r="AA68" s="714"/>
      <c r="AB68" s="417"/>
      <c r="AC68" s="417"/>
      <c r="AD68" s="714"/>
      <c r="AE68" s="714"/>
      <c r="AF68" s="417"/>
      <c r="AG68" s="417"/>
      <c r="AH68" s="714"/>
      <c r="AI68" s="714"/>
      <c r="AJ68" s="417"/>
      <c r="AK68" s="417"/>
      <c r="AL68" s="714"/>
      <c r="AM68" s="714"/>
      <c r="AN68" s="417"/>
      <c r="AO68" s="417"/>
      <c r="AP68" s="714"/>
      <c r="AQ68" s="714"/>
      <c r="AR68" s="417"/>
      <c r="AS68" s="417"/>
      <c r="AT68" s="714"/>
      <c r="AU68" s="714"/>
      <c r="AV68" s="417"/>
      <c r="AW68" s="417"/>
      <c r="AX68" s="716"/>
      <c r="AY68" s="716"/>
      <c r="AZ68" s="635"/>
      <c r="BA68" s="635"/>
      <c r="BB68" s="716"/>
      <c r="BC68" s="716"/>
      <c r="BD68" s="635"/>
      <c r="BE68" s="635"/>
      <c r="BF68" s="717"/>
      <c r="BG68" s="717"/>
      <c r="BH68" s="432">
        <f t="shared" ref="BH68:BH77" si="116">IF(OR(P68=0,P68&gt;$G$3),0,IF(B68="Виключений зі списків",DAYS360(P68,IF(Q68=0,$B$3,Q68),1)+(DAYS360(R68,IF(AND(S68=0,Q68&gt;1,R68&gt;1),$B$3,S68),1)+(DAYS360(T68,IF(AND(U68=0,T68&gt;1,Q68&gt;1),$B$3,U68),1))),DAYS360(P68,IF(Q68=0,$G$3,Q68),1)+(DAYS360(R68,IF(AND(S68=0,Q68&gt;1,R68&gt;1),$G$3,S68),1)+(DAYS360(T68,IF(AND(U68=0,T68&gt;1,Q68&gt;1),$G$3,U68),1)))))</f>
        <v>0</v>
      </c>
      <c r="BI68" s="432">
        <f t="shared" si="110"/>
        <v>0</v>
      </c>
      <c r="BJ68" s="432">
        <f t="shared" si="111"/>
        <v>0</v>
      </c>
      <c r="BK68" s="432">
        <f t="shared" si="112"/>
        <v>0</v>
      </c>
      <c r="BL68" s="432">
        <f t="shared" si="113"/>
        <v>0</v>
      </c>
      <c r="BM68" s="436">
        <f t="shared" si="92"/>
        <v>0</v>
      </c>
      <c r="BN68" s="462">
        <v>0.65</v>
      </c>
      <c r="BO68" s="427">
        <f t="shared" ref="BO68:BO77" si="117">IF(CD68="Д",0,IF(B68="Виключений зі списків",BP68-$B$3+1,IF(AND(BR68=0,BU68=0,O68&lt;&gt;0,BP68=0),EOMONTH($G$3,0)+1-$G$3,IF(AND(BR68=0,BU68=0,O68&lt;&gt;0,BP68&gt;0),EOMONTH($G$3,0)+1-BP68,IF(AND(BR68=0,BU68&gt;0,BP68&gt;$G$3),(EOMONTH($G$3,0)+1-$G$3)-BU68-(BP68-$G$3),IF(AND(BR68&gt;0,O68&lt;&gt;0,BP68&gt;$G$3),(EOMONTH($G$3,0)+1-$G$3)-BU68-BR68-(BP68-$G$3),IF(AND(BR68&gt;0,O68&lt;&gt;0,OR(BP68=0,BP68=$G$3)),(EOMONTH($G$3,0)+1-$G$3)-BU68-BR68,IF(AND(O68=0,BR68&gt;0),BR68+BU68,IF(AND(BU68&gt;0,BR68=0,BP68=0),(EOMONTH($G$3,0)+1-$G$3)-BU68,0)))))))))</f>
        <v>0</v>
      </c>
      <c r="BP68" s="419"/>
      <c r="BQ68" s="700"/>
      <c r="BR68" s="419"/>
      <c r="BS68" s="700"/>
      <c r="BT68" s="700"/>
      <c r="BU68" s="700"/>
      <c r="BV68" s="427">
        <f t="shared" si="93"/>
        <v>0</v>
      </c>
      <c r="BW68" s="419"/>
      <c r="BX68" s="782"/>
      <c r="BY68" s="419"/>
      <c r="BZ68" s="432"/>
      <c r="CA68" s="419"/>
      <c r="CB68" s="427"/>
      <c r="CC68" s="419"/>
      <c r="CD68" s="427"/>
      <c r="CE68" s="404">
        <f>IF(OR(C68=0,CD68="Д"),0,IF(AND(C68&gt;0,E68=0),VLOOKUP(C68,звания!A:B,2,FALSE)/((EOMONTH($G$3,0)+1)-$G$3)*BO68+VLOOKUP(C68,звания!A:B,2,FALSE)/((EOMONTH($G$3,0)+1)-$G$3)*BR68+VLOOKUP(C68,звания!A:B,2,FALSE)/((EOMONTH($G$3,0)+1)-$G$3)*BU68,IF(AND(C68&gt;0,E68&gt;0,F68&gt;=$G$3,BO68=(EOMONTH($G$3,0)+1)-$G$3),(VLOOKUP(E68,звания!A:B,2,FALSE)/(EOMONTH($G$3,0)-$G$3+1))*(F68-$G$3)+(VLOOKUP(C68,звания!A:B,2,FALSE)/(EOMONTH($G$3,0)-$G$3+1))*((EOMONTH($G$3,0)-$G$3+1)-(F68-$G$3)),IF(AND(C68&gt;0,E68&gt;0,F68&gt;$G$3,BO68&lt;(EOMONTH($G$3,0)+1)-$G$3,BO68&lt;&gt;0),VLOOKUP(E68,звания!A:B,2,FALSE)/((EOMONTH($G$3,0)+1)-$G$3)*((F68-$G$3)-(((EOMONTH($G$3,0)+1)-$G$3)-BO68-BU68-BR68))+VLOOKUP(C68,звания!A:B,2,FALSE)/((EOMONTH($G$3,0)+1)-$G$3)*(((EOMONTH($G$3,0)+1)-F68)),IF(F68&lt;$G$3,(VLOOKUP(C68,звания!A:B,2,FALSE)-VLOOKUP(E68,звания!A:B,2,FALSE))/((EOMONTH($BN$3,0)+1)-$BN$3)*(EOMONTH($BN$3,0)+1-F68)+VLOOKUP(C68,звания!A:B,2,FALSE)/((EOMONTH($G$3,0)+1)-$G$3)*BO68+VLOOKUP(C68,звания!A:B,2,FALSE)/((EOMONTH($G$3,0)+1)-$G$3)*BU68+VLOOKUP(C68,звания!A:B,2,FALSE)/((EOMONTH($G$3,0)+1)-$G$3)*BR68,0)))))</f>
        <v>0</v>
      </c>
      <c r="CF68" s="404">
        <f>IF(OR(CD68="Д",C68=0),0,IF(B68="Виключений зі списків",IF(BS68=0,(VLOOKUP(O68,звания!$D$2:$E$62,2,FALSE))/(EOMONTH($B$3,0)+1-$B$3)*BO68+(VLOOKUP(BQ68,звания!$D$2:$E$62,2,FALSE))/(EOMONTH($B$3,0)+1-$B$3)*BR68,(((VLOOKUP(O68,звания!$D$2:$E$62,2,FALSE))/(EOMONTH($B$3,0)+1-$B$3))*BO68)+(VLOOKUP(BQ68,звания!$D$2:$E$62,2,FALSE))/(EOMONTH($B$3,0)+1-$B$3)*BR68+(VLOOKUP(BS68,звания!$D$2:$E$62,2,FALSE))/(EOMONTH($B$3,0)+1-$B$3)*BU68),IF(BS68=0,(VLOOKUP(O68,звания!$D$2:$E$62,2,FALSE))/(EOMONTH($G$3,0)+1-$G$3)*BO68+(VLOOKUP(BQ68,звания!$D$2:$E$62,2,FALSE))/(EOMONTH($G$3,0)+1-$G$3)*BR68,(((VLOOKUP(O68,звания!$D$2:$E$62,2,FALSE))/(EOMONTH($G$3,0)+1-$G$3))*BO68)+(VLOOKUP(BQ68,звания!$D$2:$E$62,2,FALSE))/(EOMONTH($G$3,0)+1-$G$3)*BR68+(VLOOKUP(BS68,звания!$D$2:$E$62,2,FALSE))/(EOMONTH($G$3,0)+1-$G$3)*BU68+IF(BT68=0,0,(VLOOKUP(BS68,звания!$D$2:$E$62,2,FALSE))/(EOMONTH($BN$3,0)+1-$BN$3)*BT68-(VLOOKUP(O68,звания!$D$2:$E$62,2,FALSE))/(EOMONTH($BN$3,0)+1-$BN$3)*BT68))))</f>
        <v>0</v>
      </c>
      <c r="CG68" s="404">
        <f t="shared" si="94"/>
        <v>0</v>
      </c>
      <c r="CH68" s="404">
        <f>IF(BW68=0,CF68*BX68%,IF(BW68&gt;0,((VLOOKUP(O68,звания!$D$2:$E$62,2,FALSE)/(EOMONTH($G$3,0)+1-$G$3)*BW68)*BX68%)))</f>
        <v>0</v>
      </c>
      <c r="CI68" s="404">
        <f>IF(BY68=0,CF68*BZ68%,IF(BY68&gt;0,(VLOOKUP(O68,звания!$D$2:$E$62,2,FALSE)/(EOMONTH($G$3,0)+1-$G$3)*BO68)*BZ68%)+(VLOOKUP(BS68,звания!$D$2:$E$62,2,FALSE)/(EOMONTH($G$3,0)+1-$G$3)*BU68)*BZ68%)</f>
        <v>0</v>
      </c>
      <c r="CJ68" s="404">
        <f>IF(CA68=0,CF68*CB68%,IF(CA68&gt;0,(VLOOKUP(O68,звания!$D$2:$E$62,2,FALSE)/(EOMONTH($G$3,0)+1-$G$3)*BO68)*CB68%)+(VLOOKUP(BS68,звания!$D$2:$E$62,2,FALSE)/(EOMONTH($G$3,0)+1-$G$3)*BU68)*CB68%)</f>
        <v>0</v>
      </c>
      <c r="CK68" s="404">
        <f>IF(CD68="Д",0,IF(CC68=0,CF68*CD68%,IF(CC68&gt;0,(VLOOKUP(O68,звания!$D$2:$E$62,2,FALSE)/(EOMONTH($G$3,0)+1-$G$3)*BO68)*CD68%)+(VLOOKUP(BS68,звания!$D$2:$E$62,2,FALSE)/(EOMONTH($G$3,0)+1-$G$3)*BU68)*CD68%))</f>
        <v>0</v>
      </c>
      <c r="CL68" s="404">
        <f>IF(BR68&gt;0,((VLOOKUP(C68,звания!$A$2:$B$62,2,FALSE)/(EOMONTH($G$3,0)+1-$G$3)*BO68+VLOOKUP(O68,звания!$D$2:$E$62,2,FALSE)/(EOMONTH($G$3,0)+1-$G$3)*BO68+(VLOOKUP(C68,звания!$A$2:$B$62,2,FALSE)/(EOMONTH($G$3,0)+1-$G$3)*BO68+VLOOKUP(O68,звания!$D$2:$E$62,2,FALSE)/(EOMONTH($G$3,0)+1-$G$3)*BO68)*BV68%)*BN68)+(VLOOKUP(C68,звания!$A$2:$B$62,2,FALSE)/(EOMONTH($G$3,0)+1-$G$3)*BU68+VLOOKUP(BS68,звания!$D$2:$E$62,2,FALSE)/(EOMONTH($G$3,0)+1-$G$3)*BU68+(VLOOKUP(C68,звания!$A$2:$B$62,2,FALSE)/(EOMONTH($G$3,0)+1-$G$3)*BU68+VLOOKUP(BS68,звания!$D$2:$E$62,2,FALSE)/(EOMONTH($G$3,0)+1-$G$3)*BU68)*BV68%)*BN68,(CE68+CF68+CG68)*BN68)</f>
        <v>0</v>
      </c>
      <c r="CM68" s="404"/>
      <c r="CN68" s="404"/>
      <c r="CO68" s="432">
        <f t="shared" si="11"/>
        <v>0</v>
      </c>
      <c r="CP68" s="432"/>
      <c r="CQ68" s="637">
        <f>IF(CF68=0,0,IF((SUM(BH68:BM68)&gt;360),(VLOOKUP(O68,звания!$F$2:$G$62,2,FALSE))/100,VLOOKUP(O68,звания!$F$2:$H$62,3,FALSE)/100))</f>
        <v>0</v>
      </c>
      <c r="CR68" s="617">
        <f>IF(B68="Виключений зі списків",IF(AND(BU68=0,360-BH68&lt;0),(VLOOKUP(O68,звания!$D$2:$E$62,2,FALSE))/(EOMONTH($B$3,0)+1-$B$3)*BO68*CQ68,IF(AND(360-BH68&gt;=0,360-BH68&lt;(EOMONTH($B$3,0)+1-$B$3)),(CF68/(EOMONTH($B$3,0)-$B$3+1)*(360-BH68))*CQ68+(CF68/(EOMONTH($B$3,0)-$B$3+1)*((EOMONTH($B$3,0)-$B$3+1)-(360-BH68)))*VLOOKUP(O68,звания!$F$2:$H$62,2,FALSE)/100,((((VLOOKUP(O68,звания!$D$2:$E$62,2,FALSE))/(EOMONTH($B$3,0)+1-$B$3)*BO68*CQ68+(VLOOKUP(BS68,звания!$D$2:$E$62,2,FALSE))/(EOMONTH($B$3,0)+1-$B$3)*BU68*(VLOOKUP(BS68,звания!$F$2:$G$62,2,FALSE)*0.01)+(IF(BT68=0,0,(VLOOKUP(BS68,звания!$D$2:$E$62,2,FALSE)/(EOMONTH($G$3,0)+1-$G$3)*BT68*(VLOOKUP(BS68,звания!$F$2:$G$62,2,FALSE)))*0.01-(VLOOKUP(O68,звания!$D$2:$E$62,2,FALSE)/(EOMONTH($G$3,0)+1-$G$3)*BT68*(VLOOKUP(O68,звания!$F$2:$G$62,2,FALSE)))*0.01)))))/100*(100-CP68))),(IF(AND(BU68=0,360-BH68&lt;0,CP68=0),(VLOOKUP(O68,звания!$D$2:$E$62,2,FALSE))/(EOMONTH($G$3,0)+1-$G$3)*BO68*CQ68,IF(AND(360-BH68&gt;=0,360-BH68&lt;(EOMONTH($G$3,0)+1-$G$3)),(CF68/(EOMONTH($G$3,0)-$G$3+1)*(360-BH68))*CQ68+(CF68/(EOMONTH($G$3,0)-$G$3+1)*((EOMONTH($G$3,0)-$G$3+1)-(360-BH68)))*VLOOKUP(O68,звания!$F$2:$H$62,2,FALSE)/100,((((VLOOKUP(O68,звания!$D$2:$E$62,2,FALSE))/(EOMONTH($G$3,0)+1-$G$3)*BO68*CQ68+(VLOOKUP(BS68,звания!$D$2:$E$62,2,FALSE))/(EOMONTH($G$3,0)+1-$G$3)*BU68*(VLOOKUP(BS68,звания!$F$2:$G$62,2,FALSE)*0.01)))/100*(100-CP68)+(IF(BT68=0,0,(VLOOKUP(BS68,звания!$D$2:$E$62,2,FALSE)/(EOMONTH($BN$3,0)+1-$BN$3)*BT68*(VLOOKUP(BS68,звания!$F$2:$G$62,2,FALSE)))*0.01-(VLOOKUP(O68,звания!$D$2:$E$62,2,FALSE)/(EOMONTH($BN$3,0)+1-$BN$3)*BT68*(VLOOKUP(O68,звания!$F$2:$G$62,2,FALSE)))*0.01)))))))</f>
        <v>0</v>
      </c>
      <c r="CS68" s="416">
        <f t="shared" si="107"/>
        <v>0</v>
      </c>
      <c r="CT68" s="403"/>
      <c r="CU68" s="403"/>
      <c r="CV68" s="403">
        <f t="shared" si="12"/>
        <v>0</v>
      </c>
      <c r="CW68" s="556">
        <f t="shared" si="104"/>
        <v>0</v>
      </c>
      <c r="CX68" s="403">
        <f t="shared" si="96"/>
        <v>0</v>
      </c>
      <c r="CY68" s="403"/>
      <c r="CZ68" s="404">
        <f t="shared" ref="CZ68:CZ72" si="118">IF(AND(CU68=0,CY68=0),CW68*1.5%,IF(CY68=0,(CW68-CU68)*1.5%,((((CW68/((EOMONTH($G$3,0)+1)-$G$3))*((((EOMONTH($G$3,0)+1)-$G$3))-CY68))*1.5%))))</f>
        <v>0</v>
      </c>
      <c r="DA68" s="403"/>
      <c r="DB68" s="404"/>
      <c r="DC68" s="404"/>
      <c r="DD68" s="421">
        <f t="shared" si="57"/>
        <v>0</v>
      </c>
      <c r="DE68" s="426">
        <f t="shared" si="13"/>
        <v>0</v>
      </c>
      <c r="DF68" s="404">
        <f t="shared" si="97"/>
        <v>0</v>
      </c>
      <c r="DG68" s="421">
        <f t="shared" si="58"/>
        <v>0</v>
      </c>
      <c r="DH68" s="421">
        <f t="shared" si="59"/>
        <v>0</v>
      </c>
      <c r="DI68" s="426"/>
      <c r="DJ68" s="434" t="str">
        <f t="shared" si="16"/>
        <v xml:space="preserve">    </v>
      </c>
      <c r="DK68" s="113" t="s">
        <v>477</v>
      </c>
      <c r="DL68" s="28"/>
      <c r="DM68" s="28"/>
      <c r="DN68" s="28"/>
      <c r="DO68" s="901"/>
      <c r="DP68" s="888"/>
      <c r="DQ68" s="817"/>
      <c r="DR68" s="818"/>
      <c r="DS68" s="819"/>
      <c r="DT68" s="820"/>
      <c r="DU68" s="124"/>
      <c r="DV68" s="110"/>
      <c r="DX68" s="84"/>
      <c r="DY68" s="84"/>
      <c r="DZ68" s="105"/>
      <c r="EG68" s="19"/>
      <c r="EH68" s="543">
        <f t="shared" si="17"/>
        <v>0</v>
      </c>
      <c r="EI68" s="404">
        <f t="shared" si="18"/>
        <v>0</v>
      </c>
      <c r="EJ68" s="29" t="str">
        <f t="shared" si="19"/>
        <v xml:space="preserve"> </v>
      </c>
      <c r="EK68" s="50"/>
      <c r="EL68" s="29"/>
      <c r="EM68" s="50"/>
      <c r="EN68" s="50"/>
      <c r="EO68" s="50"/>
      <c r="EP68" s="29"/>
    </row>
    <row r="69" spans="1:146" ht="16.899999999999999" hidden="1" customHeight="1">
      <c r="A69" s="402">
        <v>66</v>
      </c>
      <c r="B69" s="876" t="s">
        <v>813</v>
      </c>
      <c r="C69" s="911"/>
      <c r="D69" s="403" t="str">
        <f t="shared" si="87"/>
        <v>ВАКАНТ</v>
      </c>
      <c r="E69" s="416"/>
      <c r="F69" s="417"/>
      <c r="G69" s="406" t="str">
        <f t="shared" si="105"/>
        <v>0.0.0</v>
      </c>
      <c r="H69" s="407" t="str">
        <f t="shared" si="114"/>
        <v>0.0.0</v>
      </c>
      <c r="I69" s="407" t="str">
        <f t="shared" si="106"/>
        <v>0.0.0</v>
      </c>
      <c r="J69" s="407" t="str">
        <f t="shared" si="83"/>
        <v>0.0.0</v>
      </c>
      <c r="K69" s="407" t="str">
        <f t="shared" si="84"/>
        <v>0.0.0</v>
      </c>
      <c r="L69" s="407" t="str">
        <f t="shared" si="85"/>
        <v>0.0.0</v>
      </c>
      <c r="M69" s="407" t="str">
        <f t="shared" si="86"/>
        <v>0.0.0</v>
      </c>
      <c r="N69" s="408" t="str">
        <f t="shared" si="115"/>
        <v>0.0.0</v>
      </c>
      <c r="O69" s="930">
        <v>7</v>
      </c>
      <c r="P69" s="417"/>
      <c r="Q69" s="417"/>
      <c r="R69" s="417"/>
      <c r="S69" s="417"/>
      <c r="T69" s="417"/>
      <c r="U69" s="417"/>
      <c r="V69" s="714"/>
      <c r="W69" s="714"/>
      <c r="X69" s="417"/>
      <c r="Y69" s="417"/>
      <c r="Z69" s="714"/>
      <c r="AA69" s="714"/>
      <c r="AB69" s="417"/>
      <c r="AC69" s="417"/>
      <c r="AD69" s="714"/>
      <c r="AE69" s="714"/>
      <c r="AF69" s="417"/>
      <c r="AG69" s="417"/>
      <c r="AH69" s="714"/>
      <c r="AI69" s="714"/>
      <c r="AJ69" s="417"/>
      <c r="AK69" s="417"/>
      <c r="AL69" s="714"/>
      <c r="AM69" s="714"/>
      <c r="AN69" s="417"/>
      <c r="AO69" s="417"/>
      <c r="AP69" s="714"/>
      <c r="AQ69" s="714"/>
      <c r="AR69" s="417"/>
      <c r="AS69" s="417"/>
      <c r="AT69" s="714"/>
      <c r="AU69" s="714"/>
      <c r="AV69" s="417"/>
      <c r="AW69" s="417"/>
      <c r="AX69" s="716"/>
      <c r="AY69" s="716"/>
      <c r="AZ69" s="635"/>
      <c r="BA69" s="635"/>
      <c r="BB69" s="716"/>
      <c r="BC69" s="716"/>
      <c r="BD69" s="635"/>
      <c r="BE69" s="635"/>
      <c r="BF69" s="717"/>
      <c r="BG69" s="717"/>
      <c r="BH69" s="432">
        <f t="shared" si="116"/>
        <v>0</v>
      </c>
      <c r="BI69" s="432">
        <f t="shared" si="110"/>
        <v>0</v>
      </c>
      <c r="BJ69" s="432">
        <f t="shared" si="111"/>
        <v>0</v>
      </c>
      <c r="BK69" s="432">
        <f t="shared" si="112"/>
        <v>0</v>
      </c>
      <c r="BL69" s="432">
        <f t="shared" si="113"/>
        <v>0</v>
      </c>
      <c r="BM69" s="436">
        <f t="shared" si="92"/>
        <v>0</v>
      </c>
      <c r="BN69" s="462">
        <v>0.65</v>
      </c>
      <c r="BO69" s="427">
        <f t="shared" si="117"/>
        <v>28</v>
      </c>
      <c r="BP69" s="419"/>
      <c r="BQ69" s="700"/>
      <c r="BR69" s="419"/>
      <c r="BS69" s="700"/>
      <c r="BT69" s="700"/>
      <c r="BU69" s="700"/>
      <c r="BV69" s="427">
        <f t="shared" si="93"/>
        <v>0</v>
      </c>
      <c r="BW69" s="419"/>
      <c r="BX69" s="781"/>
      <c r="BY69" s="700"/>
      <c r="BZ69" s="432"/>
      <c r="CA69" s="700"/>
      <c r="CB69" s="432"/>
      <c r="CC69" s="700"/>
      <c r="CD69" s="432"/>
      <c r="CE69" s="404">
        <f>IF(OR(C69=0,CD69="Д"),0,IF(AND(C69&gt;0,E69=0),VLOOKUP(C69,звания!A:B,2,FALSE)/((EOMONTH($G$3,0)+1)-$G$3)*BO69+VLOOKUP(C69,звания!A:B,2,FALSE)/((EOMONTH($G$3,0)+1)-$G$3)*BR69+VLOOKUP(C69,звания!A:B,2,FALSE)/((EOMONTH($G$3,0)+1)-$G$3)*BU69,IF(AND(C69&gt;0,E69&gt;0,F69&gt;=$G$3,BO69=(EOMONTH($G$3,0)+1)-$G$3),(VLOOKUP(E69,звания!A:B,2,FALSE)/(EOMONTH($G$3,0)-$G$3+1))*(F69-$G$3)+(VLOOKUP(C69,звания!A:B,2,FALSE)/(EOMONTH($G$3,0)-$G$3+1))*((EOMONTH($G$3,0)-$G$3+1)-(F69-$G$3)),IF(AND(C69&gt;0,E69&gt;0,F69&gt;$G$3,BO69&lt;(EOMONTH($G$3,0)+1)-$G$3,BO69&lt;&gt;0),VLOOKUP(E69,звания!A:B,2,FALSE)/((EOMONTH($G$3,0)+1)-$G$3)*((F69-$G$3)-(((EOMONTH($G$3,0)+1)-$G$3)-BO69-BU69-BR69))+VLOOKUP(C69,звания!A:B,2,FALSE)/((EOMONTH($G$3,0)+1)-$G$3)*(((EOMONTH($G$3,0)+1)-F69)),IF(F69&lt;$G$3,(VLOOKUP(C69,звания!A:B,2,FALSE)-VLOOKUP(E69,звания!A:B,2,FALSE))/((EOMONTH($BN$3,0)+1)-$BN$3)*(EOMONTH($BN$3,0)+1-F69)+VLOOKUP(C69,звания!A:B,2,FALSE)/((EOMONTH($G$3,0)+1)-$G$3)*BO69+VLOOKUP(C69,звания!A:B,2,FALSE)/((EOMONTH($G$3,0)+1)-$G$3)*BU69+VLOOKUP(C69,звания!A:B,2,FALSE)/((EOMONTH($G$3,0)+1)-$G$3)*BR69,0)))))</f>
        <v>0</v>
      </c>
      <c r="CF69" s="404">
        <f>IF(OR(CD69="Д",C69=0),0,IF(B69="Виключений зі списків",IF(BS69=0,(VLOOKUP(O69,звания!$D$2:$E$62,2,FALSE))/(EOMONTH($B$3,0)+1-$B$3)*BO69+(VLOOKUP(BQ69,звания!$D$2:$E$62,2,FALSE))/(EOMONTH($B$3,0)+1-$B$3)*BR69,(((VLOOKUP(O69,звания!$D$2:$E$62,2,FALSE))/(EOMONTH($B$3,0)+1-$B$3))*BO69)+(VLOOKUP(BQ69,звания!$D$2:$E$62,2,FALSE))/(EOMONTH($B$3,0)+1-$B$3)*BR69+(VLOOKUP(BS69,звания!$D$2:$E$62,2,FALSE))/(EOMONTH($B$3,0)+1-$B$3)*BU69),IF(BS69=0,(VLOOKUP(O69,звания!$D$2:$E$62,2,FALSE))/(EOMONTH($G$3,0)+1-$G$3)*BO69+(VLOOKUP(BQ69,звания!$D$2:$E$62,2,FALSE))/(EOMONTH($G$3,0)+1-$G$3)*BR69,(((VLOOKUP(O69,звания!$D$2:$E$62,2,FALSE))/(EOMONTH($G$3,0)+1-$G$3))*BO69)+(VLOOKUP(BQ69,звания!$D$2:$E$62,2,FALSE))/(EOMONTH($G$3,0)+1-$G$3)*BR69+(VLOOKUP(BS69,звания!$D$2:$E$62,2,FALSE))/(EOMONTH($G$3,0)+1-$G$3)*BU69+IF(BT69=0,0,(VLOOKUP(BS69,звания!$D$2:$E$62,2,FALSE))/(EOMONTH($BN$3,0)+1-$BN$3)*BT69-(VLOOKUP(O69,звания!$D$2:$E$62,2,FALSE))/(EOMONTH($BN$3,0)+1-$BN$3)*BT69))))</f>
        <v>0</v>
      </c>
      <c r="CG69" s="404">
        <f t="shared" si="94"/>
        <v>0</v>
      </c>
      <c r="CH69" s="404">
        <f>IF(BW69=0,CF69*BX69%,IF(BW69&gt;0,((VLOOKUP(O69,звания!$D$2:$E$62,2,FALSE)/(EOMONTH($G$3,0)+1-$G$3)*BW69)*BX69%)))</f>
        <v>0</v>
      </c>
      <c r="CI69" s="404">
        <f>IF(BY69=0,CF69*BZ69%,IF(BY69&gt;0,(VLOOKUP(O69,звания!$D$2:$E$62,2,FALSE)/(EOMONTH($G$3,0)+1-$G$3)*BO69)*BZ69%)+(VLOOKUP(BS69,звания!$D$2:$E$62,2,FALSE)/(EOMONTH($G$3,0)+1-$G$3)*BU69)*BZ69%)</f>
        <v>0</v>
      </c>
      <c r="CJ69" s="404">
        <f>IF(CA69=0,CF69*CB69%,IF(CA69&gt;0,(VLOOKUP(O69,звания!$D$2:$E$62,2,FALSE)/(EOMONTH($G$3,0)+1-$G$3)*BO69)*CB69%)+(VLOOKUP(BS69,звания!$D$2:$E$62,2,FALSE)/(EOMONTH($G$3,0)+1-$G$3)*BU69)*CB69%)</f>
        <v>0</v>
      </c>
      <c r="CK69" s="404">
        <f>IF(CD69="Д",0,IF(CC69=0,CF69*CD69%,IF(CC69&gt;0,(VLOOKUP(O69,звания!$D$2:$E$62,2,FALSE)/(EOMONTH($G$3,0)+1-$G$3)*BO69)*CD69%)+(VLOOKUP(BS69,звания!$D$2:$E$62,2,FALSE)/(EOMONTH($G$3,0)+1-$G$3)*BU69)*CD69%))</f>
        <v>0</v>
      </c>
      <c r="CL69" s="404">
        <f>IF(BR69&gt;0,((VLOOKUP(C69,звания!$A$2:$B$62,2,FALSE)/(EOMONTH($G$3,0)+1-$G$3)*BO69+VLOOKUP(O69,звания!$D$2:$E$62,2,FALSE)/(EOMONTH($G$3,0)+1-$G$3)*BO69+(VLOOKUP(C69,звания!$A$2:$B$62,2,FALSE)/(EOMONTH($G$3,0)+1-$G$3)*BO69+VLOOKUP(O69,звания!$D$2:$E$62,2,FALSE)/(EOMONTH($G$3,0)+1-$G$3)*BO69)*BV69%)*BN69)+(VLOOKUP(C69,звания!$A$2:$B$62,2,FALSE)/(EOMONTH($G$3,0)+1-$G$3)*BU69+VLOOKUP(BS69,звания!$D$2:$E$62,2,FALSE)/(EOMONTH($G$3,0)+1-$G$3)*BU69+(VLOOKUP(C69,звания!$A$2:$B$62,2,FALSE)/(EOMONTH($G$3,0)+1-$G$3)*BU69+VLOOKUP(BS69,звания!$D$2:$E$62,2,FALSE)/(EOMONTH($G$3,0)+1-$G$3)*BU69)*BV69%)*BN69,(CE69+CF69+CG69)*BN69)</f>
        <v>0</v>
      </c>
      <c r="CM69" s="404"/>
      <c r="CN69" s="404"/>
      <c r="CO69" s="432">
        <f t="shared" ref="CO69:CO132" si="119">IF(CE69=0,0,IF(OR(C69="адмірал",C69="віце-адмірал",C69="комондор",C69="контр-адмірал"),1,IF(OR(C69="кап. 1р.",C69="п-к м/сл",C69="п-к",C69="п-к юст.",C69="кап. 2р.",C69="п/п-к м/сл",C69="п/п-к",C69="п/п-к юст.",C69="кап. 3р.",C69="м-р м/сл",C69="м-р",C69="м-р юст."),2,IF(OR(C69="к-н/л-т",C69="к-н м/сл",C69="к-н",C69="к-н юст.",C69="ст.л-т",C69="ст.л-т м/сл",C69="ст.л-т юст.",C69="л-т",C69="л-т м/сл",C69="л-т юст.",C69="мол. л-т ",C69="мол. л-т м/сл",C69="мол. л-т юст."),3,IF(OR(D69=0,CD69="Д"),0,4)))))</f>
        <v>0</v>
      </c>
      <c r="CP69" s="432"/>
      <c r="CQ69" s="637">
        <f>IF(CF69=0,0,IF((SUM(BH69:BM69)&gt;360),(VLOOKUP(O69,звания!$F$2:$G$62,2,FALSE))/100,VLOOKUP(O69,звания!$F$2:$H$62,3,FALSE)/100))</f>
        <v>0</v>
      </c>
      <c r="CR69" s="617">
        <f>IF(B69="Виключений зі списків",IF(AND(BU69=0,360-BH69&lt;0),(VLOOKUP(O69,звания!$D$2:$E$62,2,FALSE))/(EOMONTH($B$3,0)+1-$B$3)*BO69*CQ69,IF(AND(360-BH69&gt;=0,360-BH69&lt;(EOMONTH($B$3,0)+1-$B$3)),(CF69/(EOMONTH($B$3,0)-$B$3+1)*(360-BH69))*CQ69+(CF69/(EOMONTH($B$3,0)-$B$3+1)*((EOMONTH($B$3,0)-$B$3+1)-(360-BH69)))*VLOOKUP(O69,звания!$F$2:$H$62,2,FALSE)/100,((((VLOOKUP(O69,звания!$D$2:$E$62,2,FALSE))/(EOMONTH($B$3,0)+1-$B$3)*BO69*CQ69+(VLOOKUP(BS69,звания!$D$2:$E$62,2,FALSE))/(EOMONTH($B$3,0)+1-$B$3)*BU69*(VLOOKUP(BS69,звания!$F$2:$G$62,2,FALSE)*0.01)+(IF(BT69=0,0,(VLOOKUP(BS69,звания!$D$2:$E$62,2,FALSE)/(EOMONTH($G$3,0)+1-$G$3)*BT69*(VLOOKUP(BS69,звания!$F$2:$G$62,2,FALSE)))*0.01-(VLOOKUP(O69,звания!$D$2:$E$62,2,FALSE)/(EOMONTH($G$3,0)+1-$G$3)*BT69*(VLOOKUP(O69,звания!$F$2:$G$62,2,FALSE)))*0.01)))))/100*(100-CP69))),(IF(AND(BU69=0,360-BH69&lt;0,CP69=0),(VLOOKUP(O69,звания!$D$2:$E$62,2,FALSE))/(EOMONTH($G$3,0)+1-$G$3)*BO69*CQ69,IF(AND(360-BH69&gt;=0,360-BH69&lt;(EOMONTH($G$3,0)+1-$G$3)),(CF69/(EOMONTH($G$3,0)-$G$3+1)*(360-BH69))*CQ69+(CF69/(EOMONTH($G$3,0)-$G$3+1)*((EOMONTH($G$3,0)-$G$3+1)-(360-BH69)))*VLOOKUP(O69,звания!$F$2:$H$62,2,FALSE)/100,((((VLOOKUP(O69,звания!$D$2:$E$62,2,FALSE))/(EOMONTH($G$3,0)+1-$G$3)*BO69*CQ69+(VLOOKUP(BS69,звания!$D$2:$E$62,2,FALSE))/(EOMONTH($G$3,0)+1-$G$3)*BU69*(VLOOKUP(BS69,звания!$F$2:$G$62,2,FALSE)*0.01)))/100*(100-CP69)+(IF(BT69=0,0,(VLOOKUP(BS69,звания!$D$2:$E$62,2,FALSE)/(EOMONTH($BN$3,0)+1-$BN$3)*BT69*(VLOOKUP(BS69,звания!$F$2:$G$62,2,FALSE)))*0.01-(VLOOKUP(O69,звания!$D$2:$E$62,2,FALSE)/(EOMONTH($BN$3,0)+1-$BN$3)*BT69*(VLOOKUP(O69,звания!$F$2:$G$62,2,FALSE)))*0.01)))))))</f>
        <v>0</v>
      </c>
      <c r="CS69" s="416">
        <f t="shared" si="107"/>
        <v>0</v>
      </c>
      <c r="CT69" s="403"/>
      <c r="CU69" s="403"/>
      <c r="CV69" s="403">
        <f t="shared" ref="CV69:CV132" si="120">IF(B69="Виключений зі списків",((($CT$3/((EOMONTH($B$3,0)+1)-$B$3))*BO69)),IF(AND(BP69=0,CE69&gt;0),$CV$3,IF(CE69=0,0,($CV$3/((EOMONTH($G$3,0)+1)-$G$3))*BO69)))</f>
        <v>0</v>
      </c>
      <c r="CW69" s="556">
        <f t="shared" si="104"/>
        <v>0</v>
      </c>
      <c r="CX69" s="403">
        <f t="shared" si="96"/>
        <v>0</v>
      </c>
      <c r="CY69" s="403"/>
      <c r="CZ69" s="404">
        <f t="shared" si="118"/>
        <v>0</v>
      </c>
      <c r="DA69" s="403"/>
      <c r="DB69" s="403"/>
      <c r="DC69" s="403"/>
      <c r="DD69" s="421">
        <f t="shared" si="57"/>
        <v>0</v>
      </c>
      <c r="DE69" s="421">
        <f t="shared" ref="DE69:DE118" si="121">(CW69-CV69)*22%</f>
        <v>0</v>
      </c>
      <c r="DF69" s="403">
        <f t="shared" si="97"/>
        <v>0</v>
      </c>
      <c r="DG69" s="421">
        <f t="shared" si="58"/>
        <v>0</v>
      </c>
      <c r="DH69" s="421">
        <f t="shared" si="59"/>
        <v>0</v>
      </c>
      <c r="DI69" s="421"/>
      <c r="DJ69" s="422" t="str">
        <f t="shared" ref="DJ69:DJ77" si="122">IF(DG69&gt;0,$DL$2," ")&amp;"  "&amp;IF(DH69&gt;0,$DM$2," ")</f>
        <v xml:space="preserve">    </v>
      </c>
      <c r="DK69" s="113" t="s">
        <v>876</v>
      </c>
      <c r="DL69" s="28"/>
      <c r="DM69" s="28"/>
      <c r="DN69" s="28"/>
      <c r="DO69" s="901"/>
      <c r="DP69" s="888"/>
      <c r="DQ69" s="824"/>
      <c r="DR69" s="818"/>
      <c r="DS69" s="819"/>
      <c r="DT69" s="820"/>
      <c r="DU69" s="124"/>
      <c r="DV69" s="401"/>
      <c r="DX69" s="84"/>
      <c r="DY69" s="84"/>
      <c r="DZ69" s="105"/>
      <c r="EH69" s="543">
        <f t="shared" ref="EH69:EH132" si="123">IF(CE69=0,0,IF(OR(C69="адмірал",C69="віце-адмірал",C69="комондор",C69="контр-адмірал",C69="кап. 1р.",C69="п-к м/сл",C69="п-к",C69="п-к юст.",C69="кап. 2р.",C69="п/п-к м/сл",C69="п/п-к",C69="п/п-к юст.",C69="кап. 3р.",C69="м-р м/сл",C69="м-р",C69="м-р юст.",C69="к-н/л-т",C69="к-н м/сл",C69="к-н",C69="к-н юст.",C69="ст.л-т",C69="ст.л-т м/сл",C69="ст.л-т юст.",C69="л-т",C69="л-т м/сл",C69="л-т юст.",C69="мол. л-т ",C69="мол. л-т м/сл",C69="мол. л-т юст."),1,IF(OR(D69=0,CD69="Д"),0,2)))</f>
        <v>0</v>
      </c>
      <c r="EI69" s="404">
        <f t="shared" ref="EI69:EI132" si="124">C69</f>
        <v>0</v>
      </c>
      <c r="EJ69" s="29" t="str">
        <f t="shared" ref="EJ69:EJ132" si="125">DK69</f>
        <v>ВАКАНТ</v>
      </c>
      <c r="EK69" s="50"/>
      <c r="EL69" s="29"/>
      <c r="EM69" s="50"/>
      <c r="EN69" s="50"/>
      <c r="EO69" s="50"/>
      <c r="EP69" s="29"/>
    </row>
    <row r="70" spans="1:146" ht="16.899999999999999" hidden="1" customHeight="1">
      <c r="A70" s="402">
        <v>67</v>
      </c>
      <c r="B70" s="876" t="s">
        <v>814</v>
      </c>
      <c r="C70" s="911"/>
      <c r="D70" s="403">
        <f t="shared" ref="D70:D76" si="126">DK70</f>
        <v>0</v>
      </c>
      <c r="E70" s="416"/>
      <c r="F70" s="417"/>
      <c r="G70" s="406" t="str">
        <f t="shared" si="105"/>
        <v>0.0.0</v>
      </c>
      <c r="H70" s="407" t="str">
        <f t="shared" si="114"/>
        <v>0.0.0</v>
      </c>
      <c r="I70" s="407" t="str">
        <f t="shared" si="106"/>
        <v>0.0.0</v>
      </c>
      <c r="J70" s="407" t="str">
        <f t="shared" si="83"/>
        <v>0.0.0</v>
      </c>
      <c r="K70" s="407" t="str">
        <f t="shared" si="84"/>
        <v>0.0.0</v>
      </c>
      <c r="L70" s="407" t="str">
        <f t="shared" si="85"/>
        <v>0.0.0</v>
      </c>
      <c r="M70" s="407" t="str">
        <f t="shared" si="86"/>
        <v>0.0.0</v>
      </c>
      <c r="N70" s="408" t="str">
        <f t="shared" si="115"/>
        <v>0.0.0</v>
      </c>
      <c r="O70" s="930">
        <v>5</v>
      </c>
      <c r="P70" s="417"/>
      <c r="Q70" s="417"/>
      <c r="R70" s="417"/>
      <c r="S70" s="417"/>
      <c r="T70" s="417"/>
      <c r="U70" s="417"/>
      <c r="V70" s="714"/>
      <c r="W70" s="714"/>
      <c r="X70" s="417"/>
      <c r="Y70" s="417"/>
      <c r="Z70" s="714"/>
      <c r="AA70" s="714"/>
      <c r="AB70" s="417"/>
      <c r="AC70" s="417"/>
      <c r="AD70" s="714"/>
      <c r="AE70" s="714"/>
      <c r="AF70" s="417"/>
      <c r="AG70" s="417"/>
      <c r="AH70" s="714"/>
      <c r="AI70" s="714"/>
      <c r="AJ70" s="417"/>
      <c r="AK70" s="417"/>
      <c r="AL70" s="714"/>
      <c r="AM70" s="714"/>
      <c r="AN70" s="417"/>
      <c r="AO70" s="417"/>
      <c r="AP70" s="714"/>
      <c r="AQ70" s="714"/>
      <c r="AR70" s="417"/>
      <c r="AS70" s="417"/>
      <c r="AT70" s="714"/>
      <c r="AU70" s="714"/>
      <c r="AV70" s="417"/>
      <c r="AW70" s="417"/>
      <c r="AX70" s="716"/>
      <c r="AY70" s="716"/>
      <c r="AZ70" s="635"/>
      <c r="BA70" s="635"/>
      <c r="BB70" s="716"/>
      <c r="BC70" s="716"/>
      <c r="BD70" s="635"/>
      <c r="BE70" s="635"/>
      <c r="BF70" s="717"/>
      <c r="BG70" s="717"/>
      <c r="BH70" s="432">
        <f t="shared" si="116"/>
        <v>0</v>
      </c>
      <c r="BI70" s="432">
        <f t="shared" si="110"/>
        <v>0</v>
      </c>
      <c r="BJ70" s="432">
        <f t="shared" si="111"/>
        <v>0</v>
      </c>
      <c r="BK70" s="432">
        <f t="shared" si="112"/>
        <v>0</v>
      </c>
      <c r="BL70" s="432">
        <f t="shared" si="113"/>
        <v>0</v>
      </c>
      <c r="BM70" s="436">
        <f t="shared" ref="BM70:BM76" si="127">IF(DAYS360(BF70,BG70)&gt;=1800,1800/2,(DAYS360(BF70,BG70,1))/2)</f>
        <v>0</v>
      </c>
      <c r="BN70" s="462">
        <v>0.65</v>
      </c>
      <c r="BO70" s="427">
        <f t="shared" si="117"/>
        <v>28</v>
      </c>
      <c r="BP70" s="419"/>
      <c r="BQ70" s="700"/>
      <c r="BR70" s="419"/>
      <c r="BS70" s="700"/>
      <c r="BT70" s="700"/>
      <c r="BU70" s="700"/>
      <c r="BV70" s="427">
        <f t="shared" ref="BV70:BV76" si="128">IF((BH70+BI70+BJ70+BK70+BL70+BM70)&lt;360,0,IF(AND((BH70+BI70+BJ70+BK70+BL70+BM70)&gt;=360,(BH70+BI70+BJ70+BK70+BL70+BM70)&lt;1800),25,IF(AND((BH70+BI70+BJ70+BK70+BL70+BM70)&gt;=1800,(BH70+BI70+BJ70+BK70+BL70+BM70)&lt;3600),30,IF(AND((BH70+BI70+BJ70+BK70+BL70+BM70)&gt;=3600,(BH70+BI70+BJ70+BK70+BL70+BM70)&lt;5400),35,IF(AND((BH70+BI70+BJ70+BK70+BL70+BM70)&gt;=5400,(BH70+BI70+BJ70+BK70+BL70+BM70)&lt;7200),40,IF(AND((BH70+BI70+BJ70+BK70+BL70+BM70)&gt;=7200,(BH70+BI70+BJ70+BK70+BL70+BM70)&lt;9000),45,IF((BH70+BI70+BJ70+BK70+BL70+BM70)&gt;=9000,50,"ПРОВЕРЬ")))))))</f>
        <v>0</v>
      </c>
      <c r="BW70" s="419"/>
      <c r="BX70" s="782"/>
      <c r="BY70" s="419"/>
      <c r="BZ70" s="432"/>
      <c r="CA70" s="419"/>
      <c r="CB70" s="427"/>
      <c r="CC70" s="419"/>
      <c r="CD70" s="427"/>
      <c r="CE70" s="404">
        <f>IF(OR(C70=0,CD70="Д"),0,IF(AND(C70&gt;0,E70=0),VLOOKUP(C70,звания!A:B,2,FALSE)/((EOMONTH($G$3,0)+1)-$G$3)*BO70+VLOOKUP(C70,звания!A:B,2,FALSE)/((EOMONTH($G$3,0)+1)-$G$3)*BR70+VLOOKUP(C70,звания!A:B,2,FALSE)/((EOMONTH($G$3,0)+1)-$G$3)*BU70,IF(AND(C70&gt;0,E70&gt;0,F70&gt;=$G$3,BO70=(EOMONTH($G$3,0)+1)-$G$3),(VLOOKUP(E70,звания!A:B,2,FALSE)/(EOMONTH($G$3,0)-$G$3+1))*(F70-$G$3)+(VLOOKUP(C70,звания!A:B,2,FALSE)/(EOMONTH($G$3,0)-$G$3+1))*((EOMONTH($G$3,0)-$G$3+1)-(F70-$G$3)),IF(AND(C70&gt;0,E70&gt;0,F70&gt;$G$3,BO70&lt;(EOMONTH($G$3,0)+1)-$G$3,BO70&lt;&gt;0),VLOOKUP(E70,звания!A:B,2,FALSE)/((EOMONTH($G$3,0)+1)-$G$3)*((F70-$G$3)-(((EOMONTH($G$3,0)+1)-$G$3)-BO70-BU70-BR70))+VLOOKUP(C70,звания!A:B,2,FALSE)/((EOMONTH($G$3,0)+1)-$G$3)*(((EOMONTH($G$3,0)+1)-F70)),IF(F70&lt;$G$3,(VLOOKUP(C70,звания!A:B,2,FALSE)-VLOOKUP(E70,звания!A:B,2,FALSE))/((EOMONTH($BN$3,0)+1)-$BN$3)*(EOMONTH($BN$3,0)+1-F70)+VLOOKUP(C70,звания!A:B,2,FALSE)/((EOMONTH($G$3,0)+1)-$G$3)*BO70+VLOOKUP(C70,звания!A:B,2,FALSE)/((EOMONTH($G$3,0)+1)-$G$3)*BU70+VLOOKUP(C70,звания!A:B,2,FALSE)/((EOMONTH($G$3,0)+1)-$G$3)*BR70,0)))))</f>
        <v>0</v>
      </c>
      <c r="CF70" s="404">
        <f>IF(OR(CD70="Д",C70=0),0,IF(B70="Виключений зі списків",IF(BS70=0,(VLOOKUP(O70,звания!$D$2:$E$62,2,FALSE))/(EOMONTH($B$3,0)+1-$B$3)*BO70+(VLOOKUP(BQ70,звания!$D$2:$E$62,2,FALSE))/(EOMONTH($B$3,0)+1-$B$3)*BR70,(((VLOOKUP(O70,звания!$D$2:$E$62,2,FALSE))/(EOMONTH($B$3,0)+1-$B$3))*BO70)+(VLOOKUP(BQ70,звания!$D$2:$E$62,2,FALSE))/(EOMONTH($B$3,0)+1-$B$3)*BR70+(VLOOKUP(BS70,звания!$D$2:$E$62,2,FALSE))/(EOMONTH($B$3,0)+1-$B$3)*BU70),IF(BS70=0,(VLOOKUP(O70,звания!$D$2:$E$62,2,FALSE))/(EOMONTH($G$3,0)+1-$G$3)*BO70+(VLOOKUP(BQ70,звания!$D$2:$E$62,2,FALSE))/(EOMONTH($G$3,0)+1-$G$3)*BR70,(((VLOOKUP(O70,звания!$D$2:$E$62,2,FALSE))/(EOMONTH($G$3,0)+1-$G$3))*BO70)+(VLOOKUP(BQ70,звания!$D$2:$E$62,2,FALSE))/(EOMONTH($G$3,0)+1-$G$3)*BR70+(VLOOKUP(BS70,звания!$D$2:$E$62,2,FALSE))/(EOMONTH($G$3,0)+1-$G$3)*BU70+IF(BT70=0,0,(VLOOKUP(BS70,звания!$D$2:$E$62,2,FALSE))/(EOMONTH($BN$3,0)+1-$BN$3)*BT70-(VLOOKUP(O70,звания!$D$2:$E$62,2,FALSE))/(EOMONTH($BN$3,0)+1-$BN$3)*BT70))))</f>
        <v>0</v>
      </c>
      <c r="CG70" s="404">
        <f t="shared" ref="CG70:CG86" si="129">IF(AND(SUM(BH70:BM70)&lt;360,((EOMONTH($G$3,0)-$G$3+1+(SUM(BH70:BM70)))&gt;0),SUM(BH70:BM70)+EOMONTH($G$3,0)-$G$3+1&lt;360),(CE70+CF70)*BV70%,IF(SUM(BH70:BM70)+EOMONTH($G$3,0)-$G$3+1&lt;=1800,((CE70+CF70)/(EOMONTH($G$3,0)-$G$3+1))*(360-SUM(BH70:BM70))*BV70%+(((CE70+CF70)/(EOMONTH($G$3,0)-$G$3+1))*((EOMONTH($G$3,0)-$G$3+1)-(360-SUM(BH70:BM70))))*25%,IF(AND(SUM(BH70:BM70)&lt;1800,((EOMONTH($G$3,0)-$G$3+1+SUM(BH70:BM70))&gt;=360),SUM(BH70:BM70)+EOMONTH($G$3,0)-$G$3+1&lt;1800),(CE70+CF70)*BV70%,IF(SUM(BH70:BM70)+EOMONTH($G$3,0)-$G$3+1&lt;=3600,((CE70+CF70)/(EOMONTH($G$3,0)-$G$3+1))*(1800-SUM(BH70:BM70))*BV70%+(((CE70+CF70)/(EOMONTH($G$3,0)-$G$3+1))*((EOMONTH($G$3,0)-$G$3+1)-(1800-SUM(BH70:BM70)))*30%),IF(AND(SUM(BH70:BM70)&lt;3600,((EOMONTH($G$3,0)-$G$3+1+SUM(BH70:BM70))&gt;=1800),SUM(BH70:BM70)+EOMONTH($G$3,0)-$G$3+1&lt;3600),(CE70+CF70)*BV70%,IF(SUM(BH70:BM70)+EOMONTH($G$3,0)-$G$3+1&lt;=5400,((CE70+CF70)/(EOMONTH($G$3,0)-$G$3+1))*(3600-SUM(BH70:BM70))*BV70%+(((CE70+CF70)/(EOMONTH($G$3,0)-$G$3+1))*((EOMONTH($G$3,0)-$G$3+1)-(3600-SUM(BH70:BM70))))*35%,IF(AND(SUM(BH70:BM70)&lt;5400,((EOMONTH($G$3,0)-$G$3+1+SUM(BH70:BM70))&gt;=3600),SUM(BH70:BM70)+EOMONTH($G$3,0)-$G$3+1&lt;5400),(CE70+CF70)*BV70%,IF(SUM(BH70:BM70)+EOMONTH($G$3,0)-$G$3+1&lt;=7200,((CE70+CF70)/(EOMONTH($G$3,0)-$G$3+1))*(5400-SUM(BH70:BM70))*BV70%+(((CE70+CF70)/(EOMONTH($G$3,0)-$G$3+1))*((EOMONTH($G$3,0)-$G$3+1)-(5400-SUM(BH70:BM70))))*40%,IF(AND(SUM(BH70:BM70)&lt;7200,((EOMONTH($G$3,0)-$G$3+1+SUM(BH70:BM70))&gt;=5400),SUM(BH70:BM70)+EOMONTH($G$3,0)-$G$3+1&lt;7200),(CE70+CF70)*BV70%,IF(SUM(BH70:BM70)+EOMONTH($G$3,0)-$G$3+1&lt;=9000,((CE70+CF70)/(EOMONTH($G$3,0)-$G$3+1))*(7200-SUM(BH70:BM70))*BV70%+(((CE70+CF70)/(EOMONTH($G$3,0)-$G$3+1))*((EOMONTH($G$3,0)-$G$3+1)-(7200-SUM(BH70:BM70))))*45%,IF(SUM(BH70:BM70)+EOMONTH($G$3,0)-$G$3+1&gt;=9000,((CE70+CF70)/(EOMONTH($G$3,0)-$G$3+1))*(9000-SUM(BH70:BM70))*BV70%+(((CE70+CF70)/(EOMONTH($G$3,0)-$G$3+1))*((EOMONTH($G$3,0)-$G$3+1)-(9000-SUM(BH70:BM70))))*50%,0)))))))))))</f>
        <v>0</v>
      </c>
      <c r="CH70" s="404">
        <f>IF(BW70=0,CF70*BX70%,IF(BW70&gt;0,((VLOOKUP(O70,звания!$D$2:$E$62,2,FALSE)/(EOMONTH($G$3,0)+1-$G$3)*BW70)*BX70%)))</f>
        <v>0</v>
      </c>
      <c r="CI70" s="404">
        <f>IF(BY70=0,CF70*BZ70%,IF(BY70&gt;0,(VLOOKUP(O70,звания!$D$2:$E$62,2,FALSE)/(EOMONTH($G$3,0)+1-$G$3)*BO70)*BZ70%)+(VLOOKUP(BS70,звания!$D$2:$E$62,2,FALSE)/(EOMONTH($G$3,0)+1-$G$3)*BU70)*BZ70%)</f>
        <v>0</v>
      </c>
      <c r="CJ70" s="404">
        <f>IF(CA70=0,CF70*CB70%,IF(CA70&gt;0,(VLOOKUP(O70,звания!$D$2:$E$62,2,FALSE)/(EOMONTH($G$3,0)+1-$G$3)*BO70)*CB70%)+(VLOOKUP(BS70,звания!$D$2:$E$62,2,FALSE)/(EOMONTH($G$3,0)+1-$G$3)*BU70)*CB70%)</f>
        <v>0</v>
      </c>
      <c r="CK70" s="404">
        <f>IF(CD70="Д",0,IF(CC70=0,CF70*CD70%,IF(CC70&gt;0,(VLOOKUP(O70,звания!$D$2:$E$62,2,FALSE)/(EOMONTH($G$3,0)+1-$G$3)*BO70)*CD70%)+(VLOOKUP(BS70,звания!$D$2:$E$62,2,FALSE)/(EOMONTH($G$3,0)+1-$G$3)*BU70)*CD70%))</f>
        <v>0</v>
      </c>
      <c r="CL70" s="404">
        <f>IF(BR70&gt;0,((VLOOKUP(C70,звания!$A$2:$B$62,2,FALSE)/(EOMONTH($G$3,0)+1-$G$3)*BO70+VLOOKUP(O70,звания!$D$2:$E$62,2,FALSE)/(EOMONTH($G$3,0)+1-$G$3)*BO70+(VLOOKUP(C70,звания!$A$2:$B$62,2,FALSE)/(EOMONTH($G$3,0)+1-$G$3)*BO70+VLOOKUP(O70,звания!$D$2:$E$62,2,FALSE)/(EOMONTH($G$3,0)+1-$G$3)*BO70)*BV70%)*BN70)+(VLOOKUP(C70,звания!$A$2:$B$62,2,FALSE)/(EOMONTH($G$3,0)+1-$G$3)*BU70+VLOOKUP(BS70,звания!$D$2:$E$62,2,FALSE)/(EOMONTH($G$3,0)+1-$G$3)*BU70+(VLOOKUP(C70,звания!$A$2:$B$62,2,FALSE)/(EOMONTH($G$3,0)+1-$G$3)*BU70+VLOOKUP(BS70,звания!$D$2:$E$62,2,FALSE)/(EOMONTH($G$3,0)+1-$G$3)*BU70)*BV70%)*BN70,(CE70+CF70+CG70)*BN70)</f>
        <v>0</v>
      </c>
      <c r="CM70" s="404"/>
      <c r="CN70" s="404"/>
      <c r="CO70" s="432">
        <f t="shared" si="119"/>
        <v>0</v>
      </c>
      <c r="CP70" s="432"/>
      <c r="CQ70" s="637">
        <f>IF(CF70=0,0,IF((SUM(BH70:BM70)&gt;360),(VLOOKUP(O70,звания!$F$2:$G$62,2,FALSE))/100,VLOOKUP(O70,звания!$F$2:$H$62,3,FALSE)/100))</f>
        <v>0</v>
      </c>
      <c r="CR70" s="617">
        <f>IF(B70="Виключений зі списків",IF(AND(BU70=0,360-BH70&lt;0),(VLOOKUP(O70,звания!$D$2:$E$62,2,FALSE))/(EOMONTH($B$3,0)+1-$B$3)*BO70*CQ70,IF(AND(360-BH70&gt;=0,360-BH70&lt;(EOMONTH($B$3,0)+1-$B$3)),(CF70/(EOMONTH($B$3,0)-$B$3+1)*(360-BH70))*CQ70+(CF70/(EOMONTH($B$3,0)-$B$3+1)*((EOMONTH($B$3,0)-$B$3+1)-(360-BH70)))*VLOOKUP(O70,звания!$F$2:$H$62,2,FALSE)/100,((((VLOOKUP(O70,звания!$D$2:$E$62,2,FALSE))/(EOMONTH($B$3,0)+1-$B$3)*BO70*CQ70+(VLOOKUP(BS70,звания!$D$2:$E$62,2,FALSE))/(EOMONTH($B$3,0)+1-$B$3)*BU70*(VLOOKUP(BS70,звания!$F$2:$G$62,2,FALSE)*0.01)+(IF(BT70=0,0,(VLOOKUP(BS70,звания!$D$2:$E$62,2,FALSE)/(EOMONTH($G$3,0)+1-$G$3)*BT70*(VLOOKUP(BS70,звания!$F$2:$G$62,2,FALSE)))*0.01-(VLOOKUP(O70,звания!$D$2:$E$62,2,FALSE)/(EOMONTH($G$3,0)+1-$G$3)*BT70*(VLOOKUP(O70,звания!$F$2:$G$62,2,FALSE)))*0.01)))))/100*(100-CP70))),(IF(AND(BU70=0,360-BH70&lt;0,CP70=0),(VLOOKUP(O70,звания!$D$2:$E$62,2,FALSE))/(EOMONTH($G$3,0)+1-$G$3)*BO70*CQ70,IF(AND(360-BH70&gt;=0,360-BH70&lt;(EOMONTH($G$3,0)+1-$G$3)),(CF70/(EOMONTH($G$3,0)-$G$3+1)*(360-BH70))*CQ70+(CF70/(EOMONTH($G$3,0)-$G$3+1)*((EOMONTH($G$3,0)-$G$3+1)-(360-BH70)))*VLOOKUP(O70,звания!$F$2:$H$62,2,FALSE)/100,((((VLOOKUP(O70,звания!$D$2:$E$62,2,FALSE))/(EOMONTH($G$3,0)+1-$G$3)*BO70*CQ70+(VLOOKUP(BS70,звания!$D$2:$E$62,2,FALSE))/(EOMONTH($G$3,0)+1-$G$3)*BU70*(VLOOKUP(BS70,звания!$F$2:$G$62,2,FALSE)*0.01)))/100*(100-CP70)+(IF(BT70=0,0,(VLOOKUP(BS70,звания!$D$2:$E$62,2,FALSE)/(EOMONTH($BN$3,0)+1-$BN$3)*BT70*(VLOOKUP(BS70,звания!$F$2:$G$62,2,FALSE)))*0.01-(VLOOKUP(O70,звания!$D$2:$E$62,2,FALSE)/(EOMONTH($BN$3,0)+1-$BN$3)*BT70*(VLOOKUP(O70,звания!$F$2:$G$62,2,FALSE)))*0.01)))))))</f>
        <v>0</v>
      </c>
      <c r="CS70" s="416">
        <f t="shared" ref="CS70:CS76" si="130">SUM(CE70:CM70,CR70)</f>
        <v>0</v>
      </c>
      <c r="CT70" s="403"/>
      <c r="CU70" s="403"/>
      <c r="CV70" s="403">
        <f t="shared" si="120"/>
        <v>0</v>
      </c>
      <c r="CW70" s="556">
        <f t="shared" ref="CW70:CW76" si="131">CN70+SUM(CS70:CV70)</f>
        <v>0</v>
      </c>
      <c r="CX70" s="403">
        <f t="shared" ref="CX70:CX88" si="132">IF(CU70=0,CW70*0.18,(CW70-CU70)*0.18)</f>
        <v>0</v>
      </c>
      <c r="CY70" s="403"/>
      <c r="CZ70" s="404">
        <f t="shared" si="118"/>
        <v>0</v>
      </c>
      <c r="DA70" s="403"/>
      <c r="DB70" s="403"/>
      <c r="DC70" s="403"/>
      <c r="DD70" s="421">
        <f t="shared" si="57"/>
        <v>0</v>
      </c>
      <c r="DE70" s="421">
        <f t="shared" si="121"/>
        <v>0</v>
      </c>
      <c r="DF70" s="403">
        <f t="shared" ref="DF70:DF76" si="133">CX70</f>
        <v>0</v>
      </c>
      <c r="DG70" s="421">
        <f t="shared" si="58"/>
        <v>0</v>
      </c>
      <c r="DH70" s="421">
        <f t="shared" si="59"/>
        <v>0</v>
      </c>
      <c r="DI70" s="421"/>
      <c r="DJ70" s="422" t="str">
        <f t="shared" si="122"/>
        <v xml:space="preserve">    </v>
      </c>
      <c r="DK70" s="113"/>
      <c r="DL70" s="28" t="s">
        <v>975</v>
      </c>
      <c r="DM70" s="28"/>
      <c r="DN70" s="28"/>
      <c r="DO70" s="901"/>
      <c r="DP70" s="888"/>
      <c r="DQ70" s="817"/>
      <c r="DR70" s="818"/>
      <c r="DS70" s="819"/>
      <c r="DT70" s="820"/>
      <c r="DU70" s="400"/>
      <c r="DV70" s="110"/>
      <c r="DX70" s="104"/>
      <c r="DY70" s="104"/>
      <c r="DZ70" s="105"/>
      <c r="EH70" s="543">
        <f t="shared" si="123"/>
        <v>0</v>
      </c>
      <c r="EI70" s="404">
        <f t="shared" si="124"/>
        <v>0</v>
      </c>
      <c r="EJ70" s="29">
        <f t="shared" si="125"/>
        <v>0</v>
      </c>
      <c r="EK70" s="50"/>
      <c r="EL70" s="29"/>
      <c r="EM70" s="50"/>
      <c r="EN70" s="50"/>
      <c r="EO70" s="50"/>
      <c r="EP70" s="29"/>
    </row>
    <row r="71" spans="1:146" ht="16.899999999999999" customHeight="1">
      <c r="A71" s="427">
        <v>68</v>
      </c>
      <c r="B71" s="869" t="s">
        <v>815</v>
      </c>
      <c r="C71" s="911" t="s">
        <v>708</v>
      </c>
      <c r="D71" s="404" t="str">
        <f t="shared" si="126"/>
        <v>Цибульський В.Р.</v>
      </c>
      <c r="E71" s="416"/>
      <c r="F71" s="417"/>
      <c r="G71" s="409" t="str">
        <f t="shared" si="105"/>
        <v>0.8.29</v>
      </c>
      <c r="H71" s="407" t="str">
        <f t="shared" si="114"/>
        <v>0.8.29</v>
      </c>
      <c r="I71" s="407" t="str">
        <f t="shared" si="106"/>
        <v>0.8.29</v>
      </c>
      <c r="J71" s="407" t="str">
        <f t="shared" si="83"/>
        <v>0.0.0</v>
      </c>
      <c r="K71" s="407" t="str">
        <f t="shared" si="84"/>
        <v>0.0.0</v>
      </c>
      <c r="L71" s="407" t="str">
        <f t="shared" si="85"/>
        <v>0.0.0</v>
      </c>
      <c r="M71" s="407" t="str">
        <f t="shared" si="86"/>
        <v>0.0.0</v>
      </c>
      <c r="N71" s="408" t="str">
        <f t="shared" si="115"/>
        <v>0.0.0</v>
      </c>
      <c r="O71" s="930">
        <v>2</v>
      </c>
      <c r="P71" s="417">
        <v>44318</v>
      </c>
      <c r="Q71" s="417"/>
      <c r="R71" s="417"/>
      <c r="S71" s="417"/>
      <c r="T71" s="417"/>
      <c r="U71" s="417"/>
      <c r="V71" s="714"/>
      <c r="W71" s="714"/>
      <c r="X71" s="417"/>
      <c r="Y71" s="417"/>
      <c r="Z71" s="714"/>
      <c r="AA71" s="714"/>
      <c r="AB71" s="417"/>
      <c r="AC71" s="417"/>
      <c r="AD71" s="714"/>
      <c r="AE71" s="714"/>
      <c r="AF71" s="417"/>
      <c r="AG71" s="417"/>
      <c r="AH71" s="714"/>
      <c r="AI71" s="714"/>
      <c r="AJ71" s="417"/>
      <c r="AK71" s="417"/>
      <c r="AL71" s="714"/>
      <c r="AM71" s="714"/>
      <c r="AN71" s="417"/>
      <c r="AO71" s="417"/>
      <c r="AP71" s="714"/>
      <c r="AQ71" s="714"/>
      <c r="AR71" s="417"/>
      <c r="AS71" s="417"/>
      <c r="AT71" s="714"/>
      <c r="AU71" s="714"/>
      <c r="AV71" s="417"/>
      <c r="AW71" s="417"/>
      <c r="AX71" s="716"/>
      <c r="AY71" s="716"/>
      <c r="AZ71" s="635"/>
      <c r="BA71" s="635"/>
      <c r="BB71" s="716"/>
      <c r="BC71" s="716"/>
      <c r="BD71" s="635"/>
      <c r="BE71" s="635"/>
      <c r="BF71" s="717"/>
      <c r="BG71" s="717"/>
      <c r="BH71" s="432">
        <f t="shared" si="116"/>
        <v>269</v>
      </c>
      <c r="BI71" s="432">
        <f t="shared" si="110"/>
        <v>0</v>
      </c>
      <c r="BJ71" s="432">
        <f t="shared" si="111"/>
        <v>0</v>
      </c>
      <c r="BK71" s="432">
        <f t="shared" si="112"/>
        <v>0</v>
      </c>
      <c r="BL71" s="432">
        <f t="shared" si="113"/>
        <v>0</v>
      </c>
      <c r="BM71" s="436">
        <f t="shared" si="127"/>
        <v>0</v>
      </c>
      <c r="BN71" s="462">
        <v>0.65</v>
      </c>
      <c r="BO71" s="427">
        <f t="shared" si="117"/>
        <v>28</v>
      </c>
      <c r="BP71" s="725"/>
      <c r="BQ71" s="700"/>
      <c r="BR71" s="419"/>
      <c r="BS71" s="700"/>
      <c r="BT71" s="700"/>
      <c r="BU71" s="700"/>
      <c r="BV71" s="427">
        <f t="shared" si="128"/>
        <v>0</v>
      </c>
      <c r="BW71" s="427"/>
      <c r="BX71" s="427"/>
      <c r="BY71" s="419"/>
      <c r="BZ71" s="432"/>
      <c r="CA71" s="419"/>
      <c r="CB71" s="427"/>
      <c r="CC71" s="419"/>
      <c r="CD71" s="427"/>
      <c r="CE71" s="404">
        <f>IF(OR(C71=0,CD71="Д"),0,IF(AND(C71&gt;0,E71=0),VLOOKUP(C71,звания!A:B,2,FALSE)/((EOMONTH($G$3,0)+1)-$G$3)*BO71+VLOOKUP(C71,звания!A:B,2,FALSE)/((EOMONTH($G$3,0)+1)-$G$3)*BR71+VLOOKUP(C71,звания!A:B,2,FALSE)/((EOMONTH($G$3,0)+1)-$G$3)*BU71,IF(AND(C71&gt;0,E71&gt;0,F71&gt;=$G$3,BO71=(EOMONTH($G$3,0)+1)-$G$3),(VLOOKUP(E71,звания!A:B,2,FALSE)/(EOMONTH($G$3,0)-$G$3+1))*(F71-$G$3)+(VLOOKUP(C71,звания!A:B,2,FALSE)/(EOMONTH($G$3,0)-$G$3+1))*((EOMONTH($G$3,0)-$G$3+1)-(F71-$G$3)),IF(AND(C71&gt;0,E71&gt;0,F71&gt;$G$3,BO71&lt;(EOMONTH($G$3,0)+1)-$G$3,BO71&lt;&gt;0),VLOOKUP(E71,звания!A:B,2,FALSE)/((EOMONTH($G$3,0)+1)-$G$3)*((F71-$G$3)-(((EOMONTH($G$3,0)+1)-$G$3)-BO71-BU71-BR71))+VLOOKUP(C71,звания!A:B,2,FALSE)/((EOMONTH($G$3,0)+1)-$G$3)*(((EOMONTH($G$3,0)+1)-F71)),IF(F71&lt;$G$3,(VLOOKUP(C71,звания!A:B,2,FALSE)-VLOOKUP(E71,звания!A:B,2,FALSE))/((EOMONTH($BN$3,0)+1)-$BN$3)*(EOMONTH($BN$3,0)+1-F71)+VLOOKUP(C71,звания!A:B,2,FALSE)/((EOMONTH($G$3,0)+1)-$G$3)*BO71+VLOOKUP(C71,звания!A:B,2,FALSE)/((EOMONTH($G$3,0)+1)-$G$3)*BU71+VLOOKUP(C71,звания!A:B,2,FALSE)/((EOMONTH($G$3,0)+1)-$G$3)*BR71,0)))))</f>
        <v>530</v>
      </c>
      <c r="CF71" s="404">
        <f>IF(OR(CD71="Д",C71=0),0,IF(B71="Виключений зі списків",IF(BS71=0,(VLOOKUP(O71,звания!$D$2:$E$62,2,FALSE))/(EOMONTH($B$3,0)+1-$B$3)*BO71+(VLOOKUP(BQ71,звания!$D$2:$E$62,2,FALSE))/(EOMONTH($B$3,0)+1-$B$3)*BR71,(((VLOOKUP(O71,звания!$D$2:$E$62,2,FALSE))/(EOMONTH($B$3,0)+1-$B$3))*BO71)+(VLOOKUP(BQ71,звания!$D$2:$E$62,2,FALSE))/(EOMONTH($B$3,0)+1-$B$3)*BR71+(VLOOKUP(BS71,звания!$D$2:$E$62,2,FALSE))/(EOMONTH($B$3,0)+1-$B$3)*BU71),IF(BS71=0,(VLOOKUP(O71,звания!$D$2:$E$62,2,FALSE))/(EOMONTH($G$3,0)+1-$G$3)*BO71+(VLOOKUP(BQ71,звания!$D$2:$E$62,2,FALSE))/(EOMONTH($G$3,0)+1-$G$3)*BR71,(((VLOOKUP(O71,звания!$D$2:$E$62,2,FALSE))/(EOMONTH($G$3,0)+1-$G$3))*BO71)+(VLOOKUP(BQ71,звания!$D$2:$E$62,2,FALSE))/(EOMONTH($G$3,0)+1-$G$3)*BR71+(VLOOKUP(BS71,звания!$D$2:$E$62,2,FALSE))/(EOMONTH($G$3,0)+1-$G$3)*BU71+IF(BT71=0,0,(VLOOKUP(BS71,звания!$D$2:$E$62,2,FALSE))/(EOMONTH($BN$3,0)+1-$BN$3)*BT71-(VLOOKUP(O71,звания!$D$2:$E$62,2,FALSE))/(EOMONTH($BN$3,0)+1-$BN$3)*BT71))))</f>
        <v>2550</v>
      </c>
      <c r="CG71" s="404">
        <f t="shared" si="129"/>
        <v>0</v>
      </c>
      <c r="CH71" s="404">
        <f>IF(BW71=0,CF71*BX71%,IF(BW71&gt;0,((VLOOKUP(O71,звания!$D$2:$E$62,2,FALSE)/(EOMONTH($G$3,0)+1-$G$3)*BW71)*BX71%)))</f>
        <v>0</v>
      </c>
      <c r="CI71" s="404">
        <f>IF(BY71=0,CF71*BZ71%,IF(BY71&gt;0,(VLOOKUP(O71,звания!$D$2:$E$62,2,FALSE)/(EOMONTH($G$3,0)+1-$G$3)*BO71)*BZ71%)+(VLOOKUP(BS71,звания!$D$2:$E$62,2,FALSE)/(EOMONTH($G$3,0)+1-$G$3)*BU71)*BZ71%)</f>
        <v>0</v>
      </c>
      <c r="CJ71" s="404">
        <f>IF(CA71=0,CF71*CB71%,IF(CA71&gt;0,(VLOOKUP(O71,звания!$D$2:$E$62,2,FALSE)/(EOMONTH($G$3,0)+1-$G$3)*BO71)*CB71%)+(VLOOKUP(BS71,звания!$D$2:$E$62,2,FALSE)/(EOMONTH($G$3,0)+1-$G$3)*BU71)*CB71%)</f>
        <v>0</v>
      </c>
      <c r="CK71" s="404">
        <f>IF(CD71="Д",0,IF(CC71=0,CF71*CD71%,IF(CC71&gt;0,(VLOOKUP(O71,звания!$D$2:$E$62,2,FALSE)/(EOMONTH($G$3,0)+1-$G$3)*BO71)*CD71%)+(VLOOKUP(BS71,звания!$D$2:$E$62,2,FALSE)/(EOMONTH($G$3,0)+1-$G$3)*BU71)*CD71%))</f>
        <v>0</v>
      </c>
      <c r="CL71" s="404">
        <f>IF(BR71&gt;0,((VLOOKUP(C71,звания!$A$2:$B$62,2,FALSE)/(EOMONTH($G$3,0)+1-$G$3)*BO71+VLOOKUP(O71,звания!$D$2:$E$62,2,FALSE)/(EOMONTH($G$3,0)+1-$G$3)*BO71+(VLOOKUP(C71,звания!$A$2:$B$62,2,FALSE)/(EOMONTH($G$3,0)+1-$G$3)*BO71+VLOOKUP(O71,звания!$D$2:$E$62,2,FALSE)/(EOMONTH($G$3,0)+1-$G$3)*BO71)*BV71%)*BN71)+(VLOOKUP(C71,звания!$A$2:$B$62,2,FALSE)/(EOMONTH($G$3,0)+1-$G$3)*BU71+VLOOKUP(BS71,звания!$D$2:$E$62,2,FALSE)/(EOMONTH($G$3,0)+1-$G$3)*BU71+(VLOOKUP(C71,звания!$A$2:$B$62,2,FALSE)/(EOMONTH($G$3,0)+1-$G$3)*BU71+VLOOKUP(BS71,звания!$D$2:$E$62,2,FALSE)/(EOMONTH($G$3,0)+1-$G$3)*BU71)*BV71%)*BN71,(CE71+CF71+CG71)*BN71)</f>
        <v>2002</v>
      </c>
      <c r="CM71" s="404"/>
      <c r="CN71" s="404"/>
      <c r="CO71" s="432">
        <f t="shared" si="119"/>
        <v>4</v>
      </c>
      <c r="CP71" s="432"/>
      <c r="CQ71" s="637">
        <f>IF(CF71=0,0,IF((SUM(BH71:BM71)&gt;360),(VLOOKUP(O71,звания!$F$2:$G$62,2,FALSE))/100,VLOOKUP(O71,звания!$F$2:$H$62,3,FALSE)/100))</f>
        <v>3.41</v>
      </c>
      <c r="CR71" s="617">
        <f>IF(B71="Виключений зі списків",IF(AND(BU71=0,360-BH71&lt;0),(VLOOKUP(O71,звания!$D$2:$E$62,2,FALSE))/(EOMONTH($B$3,0)+1-$B$3)*BO71*CQ71,IF(AND(360-BH71&gt;=0,360-BH71&lt;(EOMONTH($B$3,0)+1-$B$3)),(CF71/(EOMONTH($B$3,0)-$B$3+1)*(360-BH71))*CQ71+(CF71/(EOMONTH($B$3,0)-$B$3+1)*((EOMONTH($B$3,0)-$B$3+1)-(360-BH71)))*VLOOKUP(O71,звания!$F$2:$H$62,2,FALSE)/100,((((VLOOKUP(O71,звания!$D$2:$E$62,2,FALSE))/(EOMONTH($B$3,0)+1-$B$3)*BO71*CQ71+(VLOOKUP(BS71,звания!$D$2:$E$62,2,FALSE))/(EOMONTH($B$3,0)+1-$B$3)*BU71*(VLOOKUP(BS71,звания!$F$2:$G$62,2,FALSE)*0.01)+(IF(BT71=0,0,(VLOOKUP(BS71,звания!$D$2:$E$62,2,FALSE)/(EOMONTH($G$3,0)+1-$G$3)*BT71*(VLOOKUP(BS71,звания!$F$2:$G$62,2,FALSE)))*0.01-(VLOOKUP(O71,звания!$D$2:$E$62,2,FALSE)/(EOMONTH($G$3,0)+1-$G$3)*BT71*(VLOOKUP(O71,звания!$F$2:$G$62,2,FALSE)))*0.01)))))/100*(100-CP71))),(IF(AND(BU71=0,360-BH71&lt;0,CP71=0),(VLOOKUP(O71,звания!$D$2:$E$62,2,FALSE))/(EOMONTH($G$3,0)+1-$G$3)*BO71*CQ71,IF(AND(360-BH71&gt;=0,360-BH71&lt;(EOMONTH($G$3,0)+1-$G$3)),(CF71/(EOMONTH($G$3,0)-$G$3+1)*(360-BH71))*CQ71+(CF71/(EOMONTH($G$3,0)-$G$3+1)*((EOMONTH($G$3,0)-$G$3+1)-(360-BH71)))*VLOOKUP(O71,звания!$F$2:$H$62,2,FALSE)/100,((((VLOOKUP(O71,звания!$D$2:$E$62,2,FALSE))/(EOMONTH($G$3,0)+1-$G$3)*BO71*CQ71+(VLOOKUP(BS71,звания!$D$2:$E$62,2,FALSE))/(EOMONTH($G$3,0)+1-$G$3)*BU71*(VLOOKUP(BS71,звания!$F$2:$G$62,2,FALSE)*0.01)))/100*(100-CP71)+(IF(BT71=0,0,(VLOOKUP(BS71,звания!$D$2:$E$62,2,FALSE)/(EOMONTH($BN$3,0)+1-$BN$3)*BT71*(VLOOKUP(BS71,звания!$F$2:$G$62,2,FALSE)))*0.01-(VLOOKUP(O71,звания!$D$2:$E$62,2,FALSE)/(EOMONTH($BN$3,0)+1-$BN$3)*BT71*(VLOOKUP(O71,звания!$F$2:$G$62,2,FALSE)))*0.01)))))))</f>
        <v>8695.5</v>
      </c>
      <c r="CS71" s="416">
        <f t="shared" si="130"/>
        <v>13777.5</v>
      </c>
      <c r="CT71" s="403"/>
      <c r="CU71" s="403"/>
      <c r="CV71" s="404">
        <f t="shared" si="120"/>
        <v>672.35</v>
      </c>
      <c r="CW71" s="426">
        <f t="shared" si="131"/>
        <v>14449.85</v>
      </c>
      <c r="CX71" s="404">
        <f t="shared" si="132"/>
        <v>2600.9699999999998</v>
      </c>
      <c r="CY71" s="1174">
        <v>5</v>
      </c>
      <c r="CZ71" s="404">
        <f t="shared" si="118"/>
        <v>178.04</v>
      </c>
      <c r="DA71" s="404"/>
      <c r="DB71" s="403"/>
      <c r="DC71" s="404"/>
      <c r="DD71" s="426">
        <f t="shared" si="57"/>
        <v>2779.01</v>
      </c>
      <c r="DE71" s="426">
        <f t="shared" si="121"/>
        <v>3031.05</v>
      </c>
      <c r="DF71" s="404">
        <f t="shared" si="133"/>
        <v>2600.9699999999998</v>
      </c>
      <c r="DG71" s="426">
        <f t="shared" si="58"/>
        <v>14271.81</v>
      </c>
      <c r="DH71" s="426">
        <f t="shared" si="59"/>
        <v>0</v>
      </c>
      <c r="DI71" s="421"/>
      <c r="DJ71" s="422" t="str">
        <f t="shared" si="122"/>
        <v xml:space="preserve">30 від 01.03   </v>
      </c>
      <c r="DK71" s="113" t="s">
        <v>990</v>
      </c>
      <c r="DL71" s="28" t="s">
        <v>991</v>
      </c>
      <c r="DM71" s="28" t="s">
        <v>957</v>
      </c>
      <c r="DN71" s="28" t="s">
        <v>965</v>
      </c>
      <c r="DO71" s="900">
        <v>3637806174</v>
      </c>
      <c r="DP71" s="888"/>
      <c r="DQ71" s="817"/>
      <c r="DR71" s="818"/>
      <c r="DS71" s="819"/>
      <c r="DT71" s="820"/>
      <c r="DU71" s="124"/>
      <c r="DV71" s="110"/>
      <c r="DX71" s="84"/>
      <c r="DY71" s="84"/>
      <c r="DZ71" s="105"/>
      <c r="EH71" s="543">
        <f t="shared" si="123"/>
        <v>2</v>
      </c>
      <c r="EI71" s="404" t="str">
        <f t="shared" si="124"/>
        <v>м-с</v>
      </c>
      <c r="EJ71" s="29" t="str">
        <f t="shared" si="125"/>
        <v>Цибульський В.Р.</v>
      </c>
      <c r="EK71" s="50"/>
      <c r="EL71" s="29"/>
      <c r="EM71" s="50"/>
      <c r="EN71" s="50"/>
      <c r="EO71" s="50"/>
      <c r="EP71" s="29"/>
    </row>
    <row r="72" spans="1:146" ht="16.899999999999999" customHeight="1">
      <c r="A72" s="427">
        <v>69</v>
      </c>
      <c r="B72" s="869" t="s">
        <v>815</v>
      </c>
      <c r="C72" s="921" t="s">
        <v>709</v>
      </c>
      <c r="D72" s="404" t="str">
        <f t="shared" si="126"/>
        <v>Потапов О.В.</v>
      </c>
      <c r="E72" s="416"/>
      <c r="F72" s="417"/>
      <c r="G72" s="409" t="str">
        <f t="shared" si="105"/>
        <v>0.0.0</v>
      </c>
      <c r="H72" s="407" t="str">
        <f t="shared" si="114"/>
        <v>0.0.0</v>
      </c>
      <c r="I72" s="407" t="str">
        <f t="shared" si="106"/>
        <v>0.0.0</v>
      </c>
      <c r="J72" s="407" t="str">
        <f t="shared" si="83"/>
        <v>0.0.0</v>
      </c>
      <c r="K72" s="407" t="str">
        <f t="shared" si="84"/>
        <v>0.0.0</v>
      </c>
      <c r="L72" s="407" t="str">
        <f t="shared" si="85"/>
        <v>0.0.0</v>
      </c>
      <c r="M72" s="407" t="str">
        <f t="shared" si="86"/>
        <v>0.0.0</v>
      </c>
      <c r="N72" s="408" t="str">
        <f t="shared" si="115"/>
        <v>0.0.0</v>
      </c>
      <c r="O72" s="930">
        <v>2</v>
      </c>
      <c r="P72" s="417"/>
      <c r="Q72" s="417"/>
      <c r="R72" s="417"/>
      <c r="S72" s="417"/>
      <c r="T72" s="417"/>
      <c r="U72" s="417"/>
      <c r="V72" s="714"/>
      <c r="W72" s="714"/>
      <c r="X72" s="417"/>
      <c r="Y72" s="417"/>
      <c r="Z72" s="714"/>
      <c r="AA72" s="714"/>
      <c r="AB72" s="417"/>
      <c r="AC72" s="417"/>
      <c r="AD72" s="714"/>
      <c r="AE72" s="714"/>
      <c r="AF72" s="417"/>
      <c r="AG72" s="417"/>
      <c r="AH72" s="714"/>
      <c r="AI72" s="714"/>
      <c r="AJ72" s="417"/>
      <c r="AK72" s="417"/>
      <c r="AL72" s="714"/>
      <c r="AM72" s="714"/>
      <c r="AN72" s="417"/>
      <c r="AO72" s="417"/>
      <c r="AP72" s="714"/>
      <c r="AQ72" s="714"/>
      <c r="AR72" s="417"/>
      <c r="AS72" s="417"/>
      <c r="AT72" s="714"/>
      <c r="AU72" s="714"/>
      <c r="AV72" s="417"/>
      <c r="AW72" s="417"/>
      <c r="AX72" s="716"/>
      <c r="AY72" s="716"/>
      <c r="AZ72" s="635"/>
      <c r="BA72" s="635"/>
      <c r="BB72" s="716"/>
      <c r="BC72" s="716"/>
      <c r="BD72" s="635"/>
      <c r="BE72" s="635"/>
      <c r="BF72" s="717"/>
      <c r="BG72" s="717"/>
      <c r="BH72" s="432">
        <f t="shared" si="116"/>
        <v>0</v>
      </c>
      <c r="BI72" s="432">
        <f t="shared" si="110"/>
        <v>0</v>
      </c>
      <c r="BJ72" s="432">
        <f t="shared" si="111"/>
        <v>0</v>
      </c>
      <c r="BK72" s="432">
        <f t="shared" si="112"/>
        <v>0</v>
      </c>
      <c r="BL72" s="432">
        <f t="shared" si="113"/>
        <v>0</v>
      </c>
      <c r="BM72" s="436">
        <f t="shared" si="127"/>
        <v>0</v>
      </c>
      <c r="BN72" s="462">
        <v>0.65</v>
      </c>
      <c r="BO72" s="427">
        <f t="shared" si="117"/>
        <v>28</v>
      </c>
      <c r="BP72" s="725"/>
      <c r="BQ72" s="700"/>
      <c r="BR72" s="419"/>
      <c r="BS72" s="700"/>
      <c r="BT72" s="700"/>
      <c r="BU72" s="700"/>
      <c r="BV72" s="427">
        <f t="shared" si="128"/>
        <v>0</v>
      </c>
      <c r="BW72" s="427"/>
      <c r="BX72" s="427"/>
      <c r="BY72" s="419"/>
      <c r="BZ72" s="432"/>
      <c r="CA72" s="419"/>
      <c r="CB72" s="427"/>
      <c r="CC72" s="419"/>
      <c r="CD72" s="427"/>
      <c r="CE72" s="404">
        <f>IF(OR(C72=0,CD72="Д"),0,IF(AND(C72&gt;0,E72=0),VLOOKUP(C72,звания!A:B,2,FALSE)/((EOMONTH($G$3,0)+1)-$G$3)*BO72+VLOOKUP(C72,звания!A:B,2,FALSE)/((EOMONTH($G$3,0)+1)-$G$3)*BR72+VLOOKUP(C72,звания!A:B,2,FALSE)/((EOMONTH($G$3,0)+1)-$G$3)*BU72,IF(AND(C72&gt;0,E72&gt;0,F72&gt;=$G$3,BO72=(EOMONTH($G$3,0)+1)-$G$3),(VLOOKUP(E72,звания!A:B,2,FALSE)/(EOMONTH($G$3,0)-$G$3+1))*(F72-$G$3)+(VLOOKUP(C72,звания!A:B,2,FALSE)/(EOMONTH($G$3,0)-$G$3+1))*((EOMONTH($G$3,0)-$G$3+1)-(F72-$G$3)),IF(AND(C72&gt;0,E72&gt;0,F72&gt;$G$3,BO72&lt;(EOMONTH($G$3,0)+1)-$G$3,BO72&lt;&gt;0),VLOOKUP(E72,звания!A:B,2,FALSE)/((EOMONTH($G$3,0)+1)-$G$3)*((F72-$G$3)-(((EOMONTH($G$3,0)+1)-$G$3)-BO72-BU72-BR72))+VLOOKUP(C72,звания!A:B,2,FALSE)/((EOMONTH($G$3,0)+1)-$G$3)*(((EOMONTH($G$3,0)+1)-F72)),IF(F72&lt;$G$3,(VLOOKUP(C72,звания!A:B,2,FALSE)-VLOOKUP(E72,звания!A:B,2,FALSE))/((EOMONTH($BN$3,0)+1)-$BN$3)*(EOMONTH($BN$3,0)+1-F72)+VLOOKUP(C72,звания!A:B,2,FALSE)/((EOMONTH($G$3,0)+1)-$G$3)*BO72+VLOOKUP(C72,звания!A:B,2,FALSE)/((EOMONTH($G$3,0)+1)-$G$3)*BU72+VLOOKUP(C72,звания!A:B,2,FALSE)/((EOMONTH($G$3,0)+1)-$G$3)*BR72,0)))))</f>
        <v>440</v>
      </c>
      <c r="CF72" s="404">
        <f>IF(OR(CD72="Д",C72=0),0,IF(B72="Виключений зі списків",IF(BS72=0,(VLOOKUP(O72,звания!$D$2:$E$62,2,FALSE))/(EOMONTH($B$3,0)+1-$B$3)*BO72+(VLOOKUP(BQ72,звания!$D$2:$E$62,2,FALSE))/(EOMONTH($B$3,0)+1-$B$3)*BR72,(((VLOOKUP(O72,звания!$D$2:$E$62,2,FALSE))/(EOMONTH($B$3,0)+1-$B$3))*BO72)+(VLOOKUP(BQ72,звания!$D$2:$E$62,2,FALSE))/(EOMONTH($B$3,0)+1-$B$3)*BR72+(VLOOKUP(BS72,звания!$D$2:$E$62,2,FALSE))/(EOMONTH($B$3,0)+1-$B$3)*BU72),IF(BS72=0,(VLOOKUP(O72,звания!$D$2:$E$62,2,FALSE))/(EOMONTH($G$3,0)+1-$G$3)*BO72+(VLOOKUP(BQ72,звания!$D$2:$E$62,2,FALSE))/(EOMONTH($G$3,0)+1-$G$3)*BR72,(((VLOOKUP(O72,звания!$D$2:$E$62,2,FALSE))/(EOMONTH($G$3,0)+1-$G$3))*BO72)+(VLOOKUP(BQ72,звания!$D$2:$E$62,2,FALSE))/(EOMONTH($G$3,0)+1-$G$3)*BR72+(VLOOKUP(BS72,звания!$D$2:$E$62,2,FALSE))/(EOMONTH($G$3,0)+1-$G$3)*BU72+IF(BT72=0,0,(VLOOKUP(BS72,звания!$D$2:$E$62,2,FALSE))/(EOMONTH($BN$3,0)+1-$BN$3)*BT72-(VLOOKUP(O72,звания!$D$2:$E$62,2,FALSE))/(EOMONTH($BN$3,0)+1-$BN$3)*BT72))))</f>
        <v>2550</v>
      </c>
      <c r="CG72" s="404">
        <f t="shared" si="129"/>
        <v>0</v>
      </c>
      <c r="CH72" s="404">
        <f>IF(BW72=0,CF72*BX72%,IF(BW72&gt;0,((VLOOKUP(O72,звания!$D$2:$E$62,2,FALSE)/(EOMONTH($G$3,0)+1-$G$3)*BW72)*BX72%)))</f>
        <v>0</v>
      </c>
      <c r="CI72" s="404">
        <f>IF(BY72=0,CF72*BZ72%,IF(BY72&gt;0,(VLOOKUP(O72,звания!$D$2:$E$62,2,FALSE)/(EOMONTH($G$3,0)+1-$G$3)*BO72)*BZ72%)+(VLOOKUP(BS72,звания!$D$2:$E$62,2,FALSE)/(EOMONTH($G$3,0)+1-$G$3)*BU72)*BZ72%)</f>
        <v>0</v>
      </c>
      <c r="CJ72" s="404">
        <f>IF(CA72=0,CF72*CB72%,IF(CA72&gt;0,(VLOOKUP(O72,звания!$D$2:$E$62,2,FALSE)/(EOMONTH($G$3,0)+1-$G$3)*BO72)*CB72%)+(VLOOKUP(BS72,звания!$D$2:$E$62,2,FALSE)/(EOMONTH($G$3,0)+1-$G$3)*BU72)*CB72%)</f>
        <v>0</v>
      </c>
      <c r="CK72" s="404">
        <f>IF(CD72="Д",0,IF(CC72=0,CF72*CD72%,IF(CC72&gt;0,(VLOOKUP(O72,звания!$D$2:$E$62,2,FALSE)/(EOMONTH($G$3,0)+1-$G$3)*BO72)*CD72%)+(VLOOKUP(BS72,звания!$D$2:$E$62,2,FALSE)/(EOMONTH($G$3,0)+1-$G$3)*BU72)*CD72%))</f>
        <v>0</v>
      </c>
      <c r="CL72" s="404">
        <f>IF(BR72&gt;0,((VLOOKUP(C72,звания!$A$2:$B$62,2,FALSE)/(EOMONTH($G$3,0)+1-$G$3)*BO72+VLOOKUP(O72,звания!$D$2:$E$62,2,FALSE)/(EOMONTH($G$3,0)+1-$G$3)*BO72+(VLOOKUP(C72,звания!$A$2:$B$62,2,FALSE)/(EOMONTH($G$3,0)+1-$G$3)*BO72+VLOOKUP(O72,звания!$D$2:$E$62,2,FALSE)/(EOMONTH($G$3,0)+1-$G$3)*BO72)*BV72%)*BN72)+(VLOOKUP(C72,звания!$A$2:$B$62,2,FALSE)/(EOMONTH($G$3,0)+1-$G$3)*BU72+VLOOKUP(BS72,звания!$D$2:$E$62,2,FALSE)/(EOMONTH($G$3,0)+1-$G$3)*BU72+(VLOOKUP(C72,звания!$A$2:$B$62,2,FALSE)/(EOMONTH($G$3,0)+1-$G$3)*BU72+VLOOKUP(BS72,звания!$D$2:$E$62,2,FALSE)/(EOMONTH($G$3,0)+1-$G$3)*BU72)*BV72%)*BN72,(CE72+CF72+CG72)*BN72)</f>
        <v>1943.5</v>
      </c>
      <c r="CM72" s="404"/>
      <c r="CN72" s="404"/>
      <c r="CO72" s="432">
        <f t="shared" si="119"/>
        <v>4</v>
      </c>
      <c r="CP72" s="432"/>
      <c r="CQ72" s="637">
        <f>IF(CF72=0,0,IF((SUM(BH72:BM72)&gt;360),(VLOOKUP(O72,звания!$F$2:$G$62,2,FALSE))/100,VLOOKUP(O72,звания!$F$2:$H$62,3,FALSE)/100))</f>
        <v>3.41</v>
      </c>
      <c r="CR72" s="617">
        <f>IF(B72="Виключений зі списків",IF(AND(BU72=0,360-BH72&lt;0),(VLOOKUP(O72,звания!$D$2:$E$62,2,FALSE))/(EOMONTH($B$3,0)+1-$B$3)*BO72*CQ72,IF(AND(360-BH72&gt;=0,360-BH72&lt;(EOMONTH($B$3,0)+1-$B$3)),(CF72/(EOMONTH($B$3,0)-$B$3+1)*(360-BH72))*CQ72+(CF72/(EOMONTH($B$3,0)-$B$3+1)*((EOMONTH($B$3,0)-$B$3+1)-(360-BH72)))*VLOOKUP(O72,звания!$F$2:$H$62,2,FALSE)/100,((((VLOOKUP(O72,звания!$D$2:$E$62,2,FALSE))/(EOMONTH($B$3,0)+1-$B$3)*BO72*CQ72+(VLOOKUP(BS72,звания!$D$2:$E$62,2,FALSE))/(EOMONTH($B$3,0)+1-$B$3)*BU72*(VLOOKUP(BS72,звания!$F$2:$G$62,2,FALSE)*0.01)+(IF(BT72=0,0,(VLOOKUP(BS72,звания!$D$2:$E$62,2,FALSE)/(EOMONTH($G$3,0)+1-$G$3)*BT72*(VLOOKUP(BS72,звания!$F$2:$G$62,2,FALSE)))*0.01-(VLOOKUP(O72,звания!$D$2:$E$62,2,FALSE)/(EOMONTH($G$3,0)+1-$G$3)*BT72*(VLOOKUP(O72,звания!$F$2:$G$62,2,FALSE)))*0.01)))))/100*(100-CP72))),(IF(AND(BU72=0,360-BH72&lt;0,CP72=0),(VLOOKUP(O72,звания!$D$2:$E$62,2,FALSE))/(EOMONTH($G$3,0)+1-$G$3)*BO72*CQ72,IF(AND(360-BH72&gt;=0,360-BH72&lt;(EOMONTH($G$3,0)+1-$G$3)),(CF72/(EOMONTH($G$3,0)-$G$3+1)*(360-BH72))*CQ72+(CF72/(EOMONTH($G$3,0)-$G$3+1)*((EOMONTH($G$3,0)-$G$3+1)-(360-BH72)))*VLOOKUP(O72,звания!$F$2:$H$62,2,FALSE)/100,((((VLOOKUP(O72,звания!$D$2:$E$62,2,FALSE))/(EOMONTH($G$3,0)+1-$G$3)*BO72*CQ72+(VLOOKUP(BS72,звания!$D$2:$E$62,2,FALSE))/(EOMONTH($G$3,0)+1-$G$3)*BU72*(VLOOKUP(BS72,звания!$F$2:$G$62,2,FALSE)*0.01)))/100*(100-CP72)+(IF(BT72=0,0,(VLOOKUP(BS72,звания!$D$2:$E$62,2,FALSE)/(EOMONTH($BN$3,0)+1-$BN$3)*BT72*(VLOOKUP(BS72,звания!$F$2:$G$62,2,FALSE)))*0.01-(VLOOKUP(O72,звания!$D$2:$E$62,2,FALSE)/(EOMONTH($BN$3,0)+1-$BN$3)*BT72*(VLOOKUP(O72,звания!$F$2:$G$62,2,FALSE)))*0.01)))))))</f>
        <v>8695.5</v>
      </c>
      <c r="CS72" s="416">
        <f t="shared" si="130"/>
        <v>13629</v>
      </c>
      <c r="CT72" s="403"/>
      <c r="CU72" s="403"/>
      <c r="CV72" s="404">
        <f t="shared" si="120"/>
        <v>672.35</v>
      </c>
      <c r="CW72" s="426">
        <f t="shared" si="131"/>
        <v>14301.35</v>
      </c>
      <c r="CX72" s="404">
        <f t="shared" si="132"/>
        <v>2574.2399999999998</v>
      </c>
      <c r="CY72" s="1174">
        <v>5</v>
      </c>
      <c r="CZ72" s="404">
        <f t="shared" si="118"/>
        <v>176.21</v>
      </c>
      <c r="DA72" s="404"/>
      <c r="DB72" s="403"/>
      <c r="DC72" s="404"/>
      <c r="DD72" s="426">
        <f t="shared" si="57"/>
        <v>2750.45</v>
      </c>
      <c r="DE72" s="426">
        <f t="shared" si="121"/>
        <v>2998.38</v>
      </c>
      <c r="DF72" s="404">
        <f t="shared" si="133"/>
        <v>2574.2399999999998</v>
      </c>
      <c r="DG72" s="426">
        <f t="shared" si="58"/>
        <v>14125.14</v>
      </c>
      <c r="DH72" s="426">
        <f t="shared" si="59"/>
        <v>0</v>
      </c>
      <c r="DI72" s="421"/>
      <c r="DJ72" s="422" t="str">
        <f t="shared" si="122"/>
        <v xml:space="preserve">30 від 01.03   </v>
      </c>
      <c r="DK72" s="113" t="s">
        <v>992</v>
      </c>
      <c r="DL72" s="28" t="s">
        <v>993</v>
      </c>
      <c r="DM72" s="28" t="s">
        <v>874</v>
      </c>
      <c r="DN72" s="28" t="s">
        <v>994</v>
      </c>
      <c r="DO72" s="900">
        <v>3743704370</v>
      </c>
      <c r="DP72" s="888"/>
      <c r="DQ72" s="817"/>
      <c r="DR72" s="818"/>
      <c r="DS72" s="819"/>
      <c r="DT72" s="820"/>
      <c r="DU72" s="124"/>
      <c r="DV72" s="110"/>
      <c r="DX72" s="84"/>
      <c r="DY72" s="84"/>
      <c r="DZ72" s="105"/>
      <c r="EG72" s="19"/>
      <c r="EH72" s="543">
        <f t="shared" si="123"/>
        <v>2</v>
      </c>
      <c r="EI72" s="404" t="str">
        <f t="shared" si="124"/>
        <v>рекрут</v>
      </c>
      <c r="EJ72" s="29" t="str">
        <f t="shared" si="125"/>
        <v>Потапов О.В.</v>
      </c>
      <c r="EK72" s="50"/>
      <c r="EL72" s="29"/>
      <c r="EM72" s="50"/>
      <c r="EN72" s="50"/>
      <c r="EO72" s="50"/>
      <c r="EP72" s="29"/>
    </row>
    <row r="73" spans="1:146" ht="16.899999999999999" hidden="1" customHeight="1">
      <c r="A73" s="402">
        <v>70</v>
      </c>
      <c r="B73" s="433"/>
      <c r="C73" s="925"/>
      <c r="D73" s="403" t="str">
        <f t="shared" si="126"/>
        <v xml:space="preserve"> </v>
      </c>
      <c r="E73" s="416"/>
      <c r="F73" s="417"/>
      <c r="G73" s="406" t="str">
        <f>IF(P73&gt;$G$3,0,CONCATENATE((INT((BH73)/360)+INT((BI73)/360)+INT((BJ73)/360)+INT((BK73)/360)+INT((BL73)/360)+INT((BM73)/360))+INT((INT(MOD((BH73),360)/30)+INT(MOD((BI73),360)/30)+INT(MOD((BJ73),360)/30)+INT(MOD((BK73),360)/30)+INT(MOD((BL73),360)/30)+INT(MOD((BM73),360)/30)+INT((MOD(MOD((BH73),360),30)+MOD(MOD((BI73),360),30)+MOD(MOD((BJ73),360),30)+MOD(MOD((BK73),360),30)+MOD(MOD((BL73),360),30)+MOD(MOD((BM73),360),30))/30))/12),".",MOD(INT(MOD((BH73),360)/30)+INT(MOD((BI73),360)/30)+INT(MOD((BJ73),360)/30)+INT(MOD((BK73),360)/30)+INT(MOD((BL73),360)/30)+INT(MOD((BM73),360)/30)+INT((MOD(MOD((BH73),360),30)+MOD(MOD((BI73),360),30)+MOD(MOD((BJ73),360),30)+MOD(MOD((BK73),360),30)+MOD(MOD((BL73),360),30)+MOD(MOD((BM73),360),30))/30),12),".",INT(MOD(MOD(MOD((BH73),360),30)+MOD(MOD((BI73),360),30)+MOD(MOD((BJ73),360),30)+MOD(MOD((BK73),360),30)+MOD(MOD((BL73),360),30)+MOD(MOD((BM73),360),30),30))))</f>
        <v>0.0.0</v>
      </c>
      <c r="H73" s="407" t="str">
        <f t="shared" si="114"/>
        <v>0.0.0</v>
      </c>
      <c r="I73" s="407" t="str">
        <f>IF(P73&gt;$G$3,0,CONCATENATE((INT((BH73)/360)+INT((BM73)/360))+INT((INT(MOD((BH73),360)/30)+INT(MOD((BM73),360)/30)+INT((MOD(MOD((BH73),360),30)+MOD(MOD((BM73),360),30))/30))/12),".",MOD(INT(MOD((BH73),360)/30)+INT(MOD((BM73),360)/30)+INT((MOD(MOD((BH73),360),30)+MOD(MOD((BM73),360),30))/30),12),".",INT(MOD(MOD(MOD((BH73),360),30)+MOD(MOD((BM73),360),30),30))))</f>
        <v>0.0.0</v>
      </c>
      <c r="J73" s="407" t="str">
        <f t="shared" ref="J73:M77" si="134">CONCATENATE(INT(BI73/360),".",MOD(INT(BI73/30),12),".",MOD(INT(BI73),30))</f>
        <v>0.0.0</v>
      </c>
      <c r="K73" s="407" t="str">
        <f t="shared" si="134"/>
        <v>0.0.0</v>
      </c>
      <c r="L73" s="407" t="str">
        <f t="shared" si="134"/>
        <v>0.0.0</v>
      </c>
      <c r="M73" s="407" t="str">
        <f t="shared" si="134"/>
        <v>0.0.0</v>
      </c>
      <c r="N73" s="408" t="str">
        <f t="shared" si="115"/>
        <v>0.0.0</v>
      </c>
      <c r="O73" s="925"/>
      <c r="P73" s="417"/>
      <c r="Q73" s="417"/>
      <c r="R73" s="417"/>
      <c r="S73" s="417"/>
      <c r="T73" s="417"/>
      <c r="U73" s="417"/>
      <c r="V73" s="714"/>
      <c r="W73" s="714"/>
      <c r="X73" s="417"/>
      <c r="Y73" s="417"/>
      <c r="Z73" s="714"/>
      <c r="AA73" s="714"/>
      <c r="AB73" s="417"/>
      <c r="AC73" s="417"/>
      <c r="AD73" s="714"/>
      <c r="AE73" s="714"/>
      <c r="AF73" s="417"/>
      <c r="AG73" s="417"/>
      <c r="AH73" s="714"/>
      <c r="AI73" s="714"/>
      <c r="AJ73" s="417"/>
      <c r="AK73" s="417"/>
      <c r="AL73" s="714"/>
      <c r="AM73" s="714"/>
      <c r="AN73" s="417"/>
      <c r="AO73" s="417"/>
      <c r="AP73" s="714"/>
      <c r="AQ73" s="714"/>
      <c r="AR73" s="417"/>
      <c r="AS73" s="417"/>
      <c r="AT73" s="714"/>
      <c r="AU73" s="714"/>
      <c r="AV73" s="417"/>
      <c r="AW73" s="417"/>
      <c r="AX73" s="716"/>
      <c r="AY73" s="716"/>
      <c r="AZ73" s="635"/>
      <c r="BA73" s="635"/>
      <c r="BB73" s="716"/>
      <c r="BC73" s="716"/>
      <c r="BD73" s="635"/>
      <c r="BE73" s="635"/>
      <c r="BF73" s="717"/>
      <c r="BG73" s="717"/>
      <c r="BH73" s="432">
        <f t="shared" si="116"/>
        <v>0</v>
      </c>
      <c r="BI73" s="432">
        <f>(IF(OR(W73&gt;$G$3,W73=0),IF(OR(V73=0,V73&gt;$G$3),0,DAYS360(V73,$G$3,1)),(DAYS360(V73,W73,1)))+IF(OR(Y73&gt;$G$3,Y73=0),IF(OR(X73=0,X73&gt;$G$3),0,DAYS360(X73,$G$3,1)),(DAYS360(X73,Y73,1)))+IF(OR(AA73&gt;$G$3,AA73=0),IF(OR(Z73=0,Z73&gt;$G$3),0,DAYS360(Z73,$G$3,1)),(DAYS360(Z73,AA73,1)))+IF(OR(AC73&gt;$G$3,AC73=0),IF(OR(AB73=0,AB73&gt;$G$3),0,DAYS360(AB73,$G$3,1)),(DAYS360(AB73,AC73,1)))+IF(OR(AE73&gt;$G$3,AE73=0),IF(OR(AD73=0,AD73&gt;$G$3),0,DAYS360(AD73,$G$3,1)),(DAYS360(AD73,AE73,1)))+IF(OR(AG73&gt;$G$3,AG73=0),IF(OR(AF73=0,AF73&gt;$G$3),0,DAYS360(AF73,$G$3,1)),(DAYS360(AF73,AG73,1)))+IF(OR(AI73&gt;$G$3,AI73=0),IF(OR(AH73=0,AH73&gt;$G$3),0,DAYS360(AH73,$G$3,1)),(DAYS360(AH73,AI73,1)))+IF(OR(AK73&gt;$G$3,AK73=0),IF(OR(AJ73=0,AJ73&gt;$G$3),0,DAYS360(AJ73,$G$3,1)),(DAYS360(AJ73,AK73,1)))+IF(OR(AM73&gt;$G$3,AM73=0),IF(OR(AL73=0,AL73&gt;$G$3),0,DAYS360(AL73,$G$3,1)),(DAYS360(AL73,AM73,1)))+IF(OR(AO73&gt;$G$3,AO73=0),IF(OR(AN73=0,AN73&gt;$G$3),0,DAYS360(AN73,$G$3,1)),(DAYS360(AN73,AO73,1)))+IF(OR(AQ73&gt;$G$3,AQ73=0),IF(OR(AP73=0,AP73&gt;$G$3),0,DAYS360(AP73,$G$3,1)),(DAYS360(AP73,AQ73,1)))+IF(OR(AS73&gt;$G$3,AS73=0),IF(OR(AR73=0,AR73&gt;$G$3),0,DAYS360(AR73,$G$3,1)),(DAYS360(AR73,AS73,1)))+IF(OR(AU73&gt;$G$3,AU73=0),IF(OR(AT73=0,AT73&gt;$G$3),0,DAYS360(AT73,$G$3,1)),(DAYS360(AT73,AU73,1)))+IF(OR(AW73&gt;$G$3,AW73=0),IF(OR(AV73=0,AV73&gt;$G$3),0,DAYS360(AV73,$G$3,1)),(DAYS360(AV73,AW73,1))))*2</f>
        <v>0</v>
      </c>
      <c r="BJ73" s="432">
        <f>(IF(OR(AY73&gt;$G$3,AY73=0),IF(OR(AX73=0,AX73&gt;$G$3),0,DAYS360(AX73,$G$3,1)),(DAYS360(AX73,AY73,1)))+IF(OR(BA73&gt;$G$3,BA73=0),IF(OR(AZ73=0,AZ73&gt;$G$3),0,DAYS360(AZ73,$G$3,1)),(DAYS360(AZ73,BA73,1))))/2</f>
        <v>0</v>
      </c>
      <c r="BK73" s="432">
        <f>(IF(OR(BC73&gt;$G$3,BC73=0),IF(OR(BB73=0,BB73&gt;$G$3),0,DAYS360(BB73,$G$3,1)),(DAYS360(BB73,BC73,1))))</f>
        <v>0</v>
      </c>
      <c r="BL73" s="432">
        <f>(IF(OR(BE73&gt;$G$3,BE73=0),IF(OR(BD73=0,BD73&gt;$G$3),0,DAYS360(BD73,$G$3,1)),(DAYS360(BD73,BE73,1))))/3</f>
        <v>0</v>
      </c>
      <c r="BM73" s="436">
        <f t="shared" si="127"/>
        <v>0</v>
      </c>
      <c r="BN73" s="462">
        <v>0.65</v>
      </c>
      <c r="BO73" s="427">
        <f t="shared" si="117"/>
        <v>0</v>
      </c>
      <c r="BP73" s="419"/>
      <c r="BQ73" s="700"/>
      <c r="BR73" s="419"/>
      <c r="BS73" s="700"/>
      <c r="BT73" s="700"/>
      <c r="BU73" s="700"/>
      <c r="BV73" s="427">
        <f t="shared" si="128"/>
        <v>0</v>
      </c>
      <c r="BW73" s="419"/>
      <c r="BX73" s="782"/>
      <c r="BY73" s="419"/>
      <c r="BZ73" s="432"/>
      <c r="CA73" s="700"/>
      <c r="CB73" s="432"/>
      <c r="CC73" s="700"/>
      <c r="CD73" s="432"/>
      <c r="CE73" s="404">
        <f>IF(OR(C73=0,CD73="Д"),0,IF(AND(C73&gt;0,E73=0),VLOOKUP(C73,звания!A:B,2,FALSE)/((EOMONTH($G$3,0)+1)-$G$3)*BO73+VLOOKUP(C73,звания!A:B,2,FALSE)/((EOMONTH($G$3,0)+1)-$G$3)*BR73+VLOOKUP(C73,звания!A:B,2,FALSE)/((EOMONTH($G$3,0)+1)-$G$3)*BU73,IF(AND(C73&gt;0,E73&gt;0,F73&gt;=$G$3,BO73=(EOMONTH($G$3,0)+1)-$G$3),(VLOOKUP(E73,звания!A:B,2,FALSE)/(EOMONTH($G$3,0)-$G$3+1))*(F73-$G$3)+(VLOOKUP(C73,звания!A:B,2,FALSE)/(EOMONTH($G$3,0)-$G$3+1))*((EOMONTH($G$3,0)-$G$3+1)-(F73-$G$3)),IF(AND(C73&gt;0,E73&gt;0,F73&gt;$G$3,BO73&lt;(EOMONTH($G$3,0)+1)-$G$3,BO73&lt;&gt;0),VLOOKUP(E73,звания!A:B,2,FALSE)/((EOMONTH($G$3,0)+1)-$G$3)*((F73-$G$3)-(((EOMONTH($G$3,0)+1)-$G$3)-BO73-BU73-BR73))+VLOOKUP(C73,звания!A:B,2,FALSE)/((EOMONTH($G$3,0)+1)-$G$3)*(((EOMONTH($G$3,0)+1)-F73)),IF(F73&lt;$G$3,(VLOOKUP(C73,звания!A:B,2,FALSE)-VLOOKUP(E73,звания!A:B,2,FALSE))/((EOMONTH($BN$3,0)+1)-$BN$3)*(EOMONTH($BN$3,0)+1-F73)+VLOOKUP(C73,звания!A:B,2,FALSE)/((EOMONTH($G$3,0)+1)-$G$3)*BO73+VLOOKUP(C73,звания!A:B,2,FALSE)/((EOMONTH($G$3,0)+1)-$G$3)*BU73+VLOOKUP(C73,звания!A:B,2,FALSE)/((EOMONTH($G$3,0)+1)-$G$3)*BR73,0)))))</f>
        <v>0</v>
      </c>
      <c r="CF73" s="404">
        <f>IF(OR(CD73="Д",C73=0),0,IF(B73="Виключений зі списків",IF(BS73=0,(VLOOKUP(O73,звания!$D$2:$E$62,2,FALSE))/(EOMONTH($B$3,0)+1-$B$3)*BO73+(VLOOKUP(BQ73,звания!$D$2:$E$62,2,FALSE))/(EOMONTH($B$3,0)+1-$B$3)*BR73,(((VLOOKUP(O73,звания!$D$2:$E$62,2,FALSE))/(EOMONTH($B$3,0)+1-$B$3))*BO73)+(VLOOKUP(BQ73,звания!$D$2:$E$62,2,FALSE))/(EOMONTH($B$3,0)+1-$B$3)*BR73+(VLOOKUP(BS73,звания!$D$2:$E$62,2,FALSE))/(EOMONTH($B$3,0)+1-$B$3)*BU73),IF(BS73=0,(VLOOKUP(O73,звания!$D$2:$E$62,2,FALSE))/(EOMONTH($G$3,0)+1-$G$3)*BO73+(VLOOKUP(BQ73,звания!$D$2:$E$62,2,FALSE))/(EOMONTH($G$3,0)+1-$G$3)*BR73,(((VLOOKUP(O73,звания!$D$2:$E$62,2,FALSE))/(EOMONTH($G$3,0)+1-$G$3))*BO73)+(VLOOKUP(BQ73,звания!$D$2:$E$62,2,FALSE))/(EOMONTH($G$3,0)+1-$G$3)*BR73+(VLOOKUP(BS73,звания!$D$2:$E$62,2,FALSE))/(EOMONTH($G$3,0)+1-$G$3)*BU73+IF(BT73=0,0,(VLOOKUP(BS73,звания!$D$2:$E$62,2,FALSE))/(EOMONTH($BN$3,0)+1-$BN$3)*BT73-(VLOOKUP(O73,звания!$D$2:$E$62,2,FALSE))/(EOMONTH($BN$3,0)+1-$BN$3)*BT73))))</f>
        <v>0</v>
      </c>
      <c r="CG73" s="404">
        <f>IF(AND(SUM(BH73:BM73)&lt;360,((EOMONTH($G$3,0)-$G$3+1+(SUM(BH73:BM73)))&gt;0),SUM(BH73:BM73)+EOMONTH($G$3,0)-$G$3+1&lt;360),(CE73+CF73)*BV73%,IF(SUM(BH73:BM73)+EOMONTH($G$3,0)-$G$3+1&lt;=1800,((CE73+CF73)/(EOMONTH($G$3,0)-$G$3+1))*(360-SUM(BH73:BM73))*BV73%+(((CE73+CF73)/(EOMONTH($G$3,0)-$G$3+1))*((EOMONTH($G$3,0)-$G$3+1)-(360-SUM(BH73:BM73))))*25%,IF(AND(SUM(BH73:BM73)&lt;1800,((EOMONTH($G$3,0)-$G$3+1+SUM(BH73:BM73))&gt;=360),SUM(BH73:BM73)+EOMONTH($G$3,0)-$G$3+1&lt;1800),(CE73+CF73)*BV73%,IF(SUM(BH73:BM73)+EOMONTH($G$3,0)-$G$3+1&lt;=3600,((CE73+CF73)/(EOMONTH($G$3,0)-$G$3+1))*(1800-SUM(BH73:BM73))*BV73%+(((CE73+CF73)/(EOMONTH($G$3,0)-$G$3+1))*((EOMONTH($G$3,0)-$G$3+1)-(1800-SUM(BH73:BM73)))*30%),IF(AND(SUM(BH73:BM73)&lt;3600,((EOMONTH($G$3,0)-$G$3+1+SUM(BH73:BM73))&gt;=1800),SUM(BH73:BM73)+EOMONTH($G$3,0)-$G$3+1&lt;3600),(CE73+CF73)*BV73%,IF(SUM(BH73:BM73)+EOMONTH($G$3,0)-$G$3+1&lt;=5400,((CE73+CF73)/(EOMONTH($G$3,0)-$G$3+1))*(3600-SUM(BH73:BM73))*BV73%+(((CE73+CF73)/(EOMONTH($G$3,0)-$G$3+1))*((EOMONTH($G$3,0)-$G$3+1)-(3600-SUM(BH73:BM73))))*35%,IF(AND(SUM(BH73:BM73)&lt;5400,((EOMONTH($G$3,0)-$G$3+1+SUM(BH73:BM73))&gt;=3600),SUM(BH73:BM73)+EOMONTH($G$3,0)-$G$3+1&lt;5400),(CE73+CF73)*BV73%,IF(SUM(BH73:BM73)+EOMONTH($G$3,0)-$G$3+1&lt;=7200,((CE73+CF73)/(EOMONTH($G$3,0)-$G$3+1))*(5400-SUM(BH73:BM73))*BV73%+(((CE73+CF73)/(EOMONTH($G$3,0)-$G$3+1))*((EOMONTH($G$3,0)-$G$3+1)-(5400-SUM(BH73:BM73))))*40%,IF(AND(SUM(BH73:BM73)&lt;7200,((EOMONTH($G$3,0)-$G$3+1+SUM(BH73:BM73))&gt;=5400),SUM(BH73:BM73)+EOMONTH($G$3,0)-$G$3+1&lt;7200),(CE73+CF73)*BV73%,IF(SUM(BH73:BM73)+EOMONTH($G$3,0)-$G$3+1&lt;=9000,((CE73+CF73)/(EOMONTH($G$3,0)-$G$3+1))*(7200-SUM(BH73:BM73))*BV73%+(((CE73+CF73)/(EOMONTH($G$3,0)-$G$3+1))*((EOMONTH($G$3,0)-$G$3+1)-(7200-SUM(BH73:BM73))))*45%,IF(SUM(BH73:BM73)+EOMONTH($G$3,0)-$G$3+1&gt;=9000,((CE73+CF73)/(EOMONTH($G$3,0)-$G$3+1))*(9000-SUM(BH73:BM73))*BV73%+(((CE73+CF73)/(EOMONTH($G$3,0)-$G$3+1))*((EOMONTH($G$3,0)-$G$3+1)-(9000-SUM(BH73:BM73))))*50%,0)))))))))))</f>
        <v>0</v>
      </c>
      <c r="CH73" s="404">
        <f>IF(BW73=0,CF73*BX73%,IF(BW73&gt;0,((VLOOKUP(O73,звания!$D$2:$E$62,2,FALSE)/(EOMONTH($G$3,0)+1-$G$3)*BW73)*BX73%)))</f>
        <v>0</v>
      </c>
      <c r="CI73" s="404">
        <f>IF(BY73=0,CF73*BZ73%,IF(BY73&gt;0,(VLOOKUP(O73,звания!$D$2:$E$62,2,FALSE)/(EOMONTH($G$3,0)+1-$G$3)*BO73)*BZ73%)+(VLOOKUP(BS73,звания!$D$2:$E$62,2,FALSE)/(EOMONTH($G$3,0)+1-$G$3)*BU73)*BZ73%)</f>
        <v>0</v>
      </c>
      <c r="CJ73" s="404">
        <f>IF(CA73=0,CF73*CB73%,IF(CA73&gt;0,(VLOOKUP(O73,звания!$D$2:$E$62,2,FALSE)/(EOMONTH($G$3,0)+1-$G$3)*BO73)*CB73%)+(VLOOKUP(BS73,звания!$D$2:$E$62,2,FALSE)/(EOMONTH($G$3,0)+1-$G$3)*BU73)*CB73%)</f>
        <v>0</v>
      </c>
      <c r="CK73" s="404">
        <f>IF(CD73="Д",0,IF(CC73=0,CF73*CD73%,IF(CC73&gt;0,(VLOOKUP(O73,звания!$D$2:$E$62,2,FALSE)/(EOMONTH($G$3,0)+1-$G$3)*BO73)*CD73%)+(VLOOKUP(BS73,звания!$D$2:$E$62,2,FALSE)/(EOMONTH($G$3,0)+1-$G$3)*BU73)*CD73%))</f>
        <v>0</v>
      </c>
      <c r="CL73" s="404">
        <f>IF(BR73&gt;0,((VLOOKUP(C73,звания!$A$2:$B$62,2,FALSE)/(EOMONTH($G$3,0)+1-$G$3)*BO73+VLOOKUP(O73,звания!$D$2:$E$62,2,FALSE)/(EOMONTH($G$3,0)+1-$G$3)*BO73+(VLOOKUP(C73,звания!$A$2:$B$62,2,FALSE)/(EOMONTH($G$3,0)+1-$G$3)*BO73+VLOOKUP(O73,звания!$D$2:$E$62,2,FALSE)/(EOMONTH($G$3,0)+1-$G$3)*BO73)*BV73%)*BN73)+(VLOOKUP(C73,звания!$A$2:$B$62,2,FALSE)/(EOMONTH($G$3,0)+1-$G$3)*BU73+VLOOKUP(BS73,звания!$D$2:$E$62,2,FALSE)/(EOMONTH($G$3,0)+1-$G$3)*BU73+(VLOOKUP(C73,звания!$A$2:$B$62,2,FALSE)/(EOMONTH($G$3,0)+1-$G$3)*BU73+VLOOKUP(BS73,звания!$D$2:$E$62,2,FALSE)/(EOMONTH($G$3,0)+1-$G$3)*BU73)*BV73%)*BN73,(CE73+CF73+CG73)*BN73)</f>
        <v>0</v>
      </c>
      <c r="CM73" s="404"/>
      <c r="CN73" s="404"/>
      <c r="CO73" s="432">
        <f t="shared" si="119"/>
        <v>0</v>
      </c>
      <c r="CP73" s="432"/>
      <c r="CQ73" s="637">
        <f>IF(CF73=0,0,IF((SUM(BH73:BM73)&gt;360),(VLOOKUP(O73,звания!$F$2:$G$62,2,FALSE))/100,VLOOKUP(O73,звания!$F$2:$H$62,3,FALSE)/100))</f>
        <v>0</v>
      </c>
      <c r="CR73" s="617">
        <f>IF(B73="Виключений зі списків",IF(AND(BU73=0,360-BH73&lt;0),(VLOOKUP(O73,звания!$D$2:$E$62,2,FALSE))/(EOMONTH($B$3,0)+1-$B$3)*BO73*CQ73,IF(AND(360-BH73&gt;=0,360-BH73&lt;(EOMONTH($B$3,0)+1-$B$3)),(CF73/(EOMONTH($B$3,0)-$B$3+1)*(360-BH73))*CQ73+(CF73/(EOMONTH($B$3,0)-$B$3+1)*((EOMONTH($B$3,0)-$B$3+1)-(360-BH73)))*VLOOKUP(O73,звания!$F$2:$H$62,2,FALSE)/100,((((VLOOKUP(O73,звания!$D$2:$E$62,2,FALSE))/(EOMONTH($B$3,0)+1-$B$3)*BO73*CQ73+(VLOOKUP(BS73,звания!$D$2:$E$62,2,FALSE))/(EOMONTH($B$3,0)+1-$B$3)*BU73*(VLOOKUP(BS73,звания!$F$2:$G$62,2,FALSE)*0.01)+(IF(BT73=0,0,(VLOOKUP(BS73,звания!$D$2:$E$62,2,FALSE)/(EOMONTH($G$3,0)+1-$G$3)*BT73*(VLOOKUP(BS73,звания!$F$2:$G$62,2,FALSE)))*0.01-(VLOOKUP(O73,звания!$D$2:$E$62,2,FALSE)/(EOMONTH($G$3,0)+1-$G$3)*BT73*(VLOOKUP(O73,звания!$F$2:$G$62,2,FALSE)))*0.01)))))/100*(100-CP73))),(IF(AND(BU73=0,360-BH73&lt;0,CP73=0),(VLOOKUP(O73,звания!$D$2:$E$62,2,FALSE))/(EOMONTH($G$3,0)+1-$G$3)*BO73*CQ73,IF(AND(360-BH73&gt;=0,360-BH73&lt;(EOMONTH($G$3,0)+1-$G$3)),(CF73/(EOMONTH($G$3,0)-$G$3+1)*(360-BH73))*CQ73+(CF73/(EOMONTH($G$3,0)-$G$3+1)*((EOMONTH($G$3,0)-$G$3+1)-(360-BH73)))*VLOOKUP(O73,звания!$F$2:$H$62,2,FALSE)/100,((((VLOOKUP(O73,звания!$D$2:$E$62,2,FALSE))/(EOMONTH($G$3,0)+1-$G$3)*BO73*CQ73+(VLOOKUP(BS73,звания!$D$2:$E$62,2,FALSE))/(EOMONTH($G$3,0)+1-$G$3)*BU73*(VLOOKUP(BS73,звания!$F$2:$G$62,2,FALSE)*0.01)))/100*(100-CP73)+(IF(BT73=0,0,(VLOOKUP(BS73,звания!$D$2:$E$62,2,FALSE)/(EOMONTH($BN$3,0)+1-$BN$3)*BT73*(VLOOKUP(BS73,звания!$F$2:$G$62,2,FALSE)))*0.01-(VLOOKUP(O73,звания!$D$2:$E$62,2,FALSE)/(EOMONTH($BN$3,0)+1-$BN$3)*BT73*(VLOOKUP(O73,звания!$F$2:$G$62,2,FALSE)))*0.01)))))))</f>
        <v>0</v>
      </c>
      <c r="CS73" s="416">
        <f t="shared" si="130"/>
        <v>0</v>
      </c>
      <c r="CT73" s="403"/>
      <c r="CU73" s="403"/>
      <c r="CV73" s="403">
        <f t="shared" si="120"/>
        <v>0</v>
      </c>
      <c r="CW73" s="556">
        <f t="shared" si="131"/>
        <v>0</v>
      </c>
      <c r="CX73" s="403">
        <f>IF(CU73=0,CW73*0.18,(CW73-CU73)*0.18)</f>
        <v>0</v>
      </c>
      <c r="CY73" s="529"/>
      <c r="CZ73" s="404">
        <f t="shared" ref="CZ73:CZ76" si="135">IF(AND(CU73=0,CY73=0),CW73*1.5%,IF(CY73=0,(CW73-CU73)*1.5%,((((CW73/((EOMONTH($G$3,0)+1)-$G$3))*((((EOMONTH($G$3,0)+1)-$G$3))-CY73))*1.5%))))</f>
        <v>0</v>
      </c>
      <c r="DA73" s="403"/>
      <c r="DB73" s="403"/>
      <c r="DC73" s="403"/>
      <c r="DD73" s="421">
        <f t="shared" si="57"/>
        <v>0</v>
      </c>
      <c r="DE73" s="421">
        <f t="shared" si="121"/>
        <v>0</v>
      </c>
      <c r="DF73" s="403">
        <f t="shared" si="133"/>
        <v>0</v>
      </c>
      <c r="DG73" s="421">
        <f t="shared" si="58"/>
        <v>0</v>
      </c>
      <c r="DH73" s="421">
        <f t="shared" si="59"/>
        <v>0</v>
      </c>
      <c r="DI73" s="421"/>
      <c r="DJ73" s="422" t="str">
        <f t="shared" si="122"/>
        <v xml:space="preserve">    </v>
      </c>
      <c r="DK73" s="113" t="s">
        <v>477</v>
      </c>
      <c r="DL73" s="28"/>
      <c r="DM73" s="28"/>
      <c r="DN73" s="28"/>
      <c r="DO73" s="901"/>
      <c r="DP73" s="888"/>
      <c r="DQ73" s="817"/>
      <c r="DR73" s="818"/>
      <c r="DS73" s="819"/>
      <c r="DT73" s="820"/>
      <c r="DU73" s="400"/>
      <c r="DV73" s="122"/>
      <c r="DX73" s="84"/>
      <c r="DY73" s="84"/>
      <c r="DZ73" s="105"/>
      <c r="EH73" s="543">
        <f t="shared" si="123"/>
        <v>0</v>
      </c>
      <c r="EI73" s="404">
        <f t="shared" si="124"/>
        <v>0</v>
      </c>
      <c r="EJ73" s="29" t="str">
        <f t="shared" si="125"/>
        <v xml:space="preserve"> </v>
      </c>
      <c r="EK73" s="50"/>
      <c r="EL73" s="29"/>
      <c r="EM73" s="50"/>
      <c r="EN73" s="50"/>
      <c r="EO73" s="50"/>
      <c r="EP73" s="29"/>
    </row>
    <row r="74" spans="1:146" ht="16.899999999999999" customHeight="1">
      <c r="A74" s="427">
        <v>71</v>
      </c>
      <c r="B74" s="869" t="s">
        <v>816</v>
      </c>
      <c r="C74" s="910" t="s">
        <v>40</v>
      </c>
      <c r="D74" s="404" t="str">
        <f t="shared" si="126"/>
        <v>Табачук М.О.</v>
      </c>
      <c r="E74" s="416"/>
      <c r="F74" s="417"/>
      <c r="G74" s="409" t="str">
        <f>IF(P74&gt;$G$3,0,CONCATENATE((INT((BH74)/360)+INT((BI74)/360)+INT((BJ74)/360)+INT((BK74)/360)+INT((BL74)/360)+INT((BM74)/360))+INT((INT(MOD((BH74),360)/30)+INT(MOD((BI74),360)/30)+INT(MOD((BJ74),360)/30)+INT(MOD((BK74),360)/30)+INT(MOD((BL74),360)/30)+INT(MOD((BM74),360)/30)+INT((MOD(MOD((BH74),360),30)+MOD(MOD((BI74),360),30)+MOD(MOD((BJ74),360),30)+MOD(MOD((BK74),360),30)+MOD(MOD((BL74),360),30)+MOD(MOD((BM74),360),30))/30))/12),".",MOD(INT(MOD((BH74),360)/30)+INT(MOD((BI74),360)/30)+INT(MOD((BJ74),360)/30)+INT(MOD((BK74),360)/30)+INT(MOD((BL74),360)/30)+INT(MOD((BM74),360)/30)+INT((MOD(MOD((BH74),360),30)+MOD(MOD((BI74),360),30)+MOD(MOD((BJ74),360),30)+MOD(MOD((BK74),360),30)+MOD(MOD((BL74),360),30)+MOD(MOD((BM74),360),30))/30),12),".",INT(MOD(MOD(MOD((BH74),360),30)+MOD(MOD((BI74),360),30)+MOD(MOD((BJ74),360),30)+MOD(MOD((BK74),360),30)+MOD(MOD((BL74),360),30)+MOD(MOD((BM74),360),30),30))))</f>
        <v>13.0.3</v>
      </c>
      <c r="H74" s="407" t="str">
        <f t="shared" si="114"/>
        <v>13.0.3</v>
      </c>
      <c r="I74" s="407" t="str">
        <f>IF(P74&gt;$G$3,0,CONCATENATE((INT((BH74)/360)+INT((BM74)/360))+INT((INT(MOD((BH74),360)/30)+INT(MOD((BM74),360)/30)+INT((MOD(MOD((BH74),360),30)+MOD(MOD((BM74),360),30))/30))/12),".",MOD(INT(MOD((BH74),360)/30)+INT(MOD((BM74),360)/30)+INT((MOD(MOD((BH74),360),30)+MOD(MOD((BM74),360),30))/30),12),".",INT(MOD(MOD(MOD((BH74),360),30)+MOD(MOD((BM74),360),30),30))))</f>
        <v>13.0.3</v>
      </c>
      <c r="J74" s="407" t="str">
        <f t="shared" si="134"/>
        <v>0.0.0</v>
      </c>
      <c r="K74" s="407" t="str">
        <f t="shared" si="134"/>
        <v>0.0.0</v>
      </c>
      <c r="L74" s="407" t="str">
        <f t="shared" si="134"/>
        <v>0.0.0</v>
      </c>
      <c r="M74" s="407" t="str">
        <f t="shared" si="134"/>
        <v>0.0.0</v>
      </c>
      <c r="N74" s="408" t="str">
        <f t="shared" si="115"/>
        <v>0.0.0</v>
      </c>
      <c r="O74" s="930">
        <v>19</v>
      </c>
      <c r="P74" s="417">
        <v>39841</v>
      </c>
      <c r="Q74" s="417"/>
      <c r="R74" s="417"/>
      <c r="S74" s="417"/>
      <c r="T74" s="417"/>
      <c r="U74" s="417"/>
      <c r="V74" s="714"/>
      <c r="W74" s="714"/>
      <c r="X74" s="417"/>
      <c r="Y74" s="417"/>
      <c r="Z74" s="714"/>
      <c r="AA74" s="714"/>
      <c r="AB74" s="417"/>
      <c r="AC74" s="417"/>
      <c r="AD74" s="714"/>
      <c r="AE74" s="714"/>
      <c r="AF74" s="417"/>
      <c r="AG74" s="417"/>
      <c r="AH74" s="714"/>
      <c r="AI74" s="714"/>
      <c r="AJ74" s="417"/>
      <c r="AK74" s="417"/>
      <c r="AL74" s="714"/>
      <c r="AM74" s="714"/>
      <c r="AN74" s="417"/>
      <c r="AO74" s="417"/>
      <c r="AP74" s="714"/>
      <c r="AQ74" s="714"/>
      <c r="AR74" s="417"/>
      <c r="AS74" s="417"/>
      <c r="AT74" s="714"/>
      <c r="AU74" s="714"/>
      <c r="AV74" s="417"/>
      <c r="AW74" s="417"/>
      <c r="AX74" s="716"/>
      <c r="AY74" s="716"/>
      <c r="AZ74" s="635"/>
      <c r="BA74" s="635"/>
      <c r="BB74" s="716"/>
      <c r="BC74" s="716"/>
      <c r="BD74" s="635"/>
      <c r="BE74" s="635"/>
      <c r="BF74" s="717"/>
      <c r="BG74" s="717"/>
      <c r="BH74" s="432">
        <f t="shared" si="116"/>
        <v>4683</v>
      </c>
      <c r="BI74" s="432">
        <f>(IF(OR(W74&gt;$G$3,W74=0),IF(OR(V74=0,V74&gt;$G$3),0,DAYS360(V74,$G$3,1)),(DAYS360(V74,W74,1)))+IF(OR(Y74&gt;$G$3,Y74=0),IF(OR(X74=0,X74&gt;$G$3),0,DAYS360(X74,$G$3,1)),(DAYS360(X74,Y74,1)))+IF(OR(AA74&gt;$G$3,AA74=0),IF(OR(Z74=0,Z74&gt;$G$3),0,DAYS360(Z74,$G$3,1)),(DAYS360(Z74,AA74,1)))+IF(OR(AC74&gt;$G$3,AC74=0),IF(OR(AB74=0,AB74&gt;$G$3),0,DAYS360(AB74,$G$3,1)),(DAYS360(AB74,AC74,1)))+IF(OR(AE74&gt;$G$3,AE74=0),IF(OR(AD74=0,AD74&gt;$G$3),0,DAYS360(AD74,$G$3,1)),(DAYS360(AD74,AE74,1)))+IF(OR(AG74&gt;$G$3,AG74=0),IF(OR(AF74=0,AF74&gt;$G$3),0,DAYS360(AF74,$G$3,1)),(DAYS360(AF74,AG74,1)))+IF(OR(AI74&gt;$G$3,AI74=0),IF(OR(AH74=0,AH74&gt;$G$3),0,DAYS360(AH74,$G$3,1)),(DAYS360(AH74,AI74,1)))+IF(OR(AK74&gt;$G$3,AK74=0),IF(OR(AJ74=0,AJ74&gt;$G$3),0,DAYS360(AJ74,$G$3,1)),(DAYS360(AJ74,AK74,1)))+IF(OR(AM74&gt;$G$3,AM74=0),IF(OR(AL74=0,AL74&gt;$G$3),0,DAYS360(AL74,$G$3,1)),(DAYS360(AL74,AM74,1)))+IF(OR(AO74&gt;$G$3,AO74=0),IF(OR(AN74=0,AN74&gt;$G$3),0,DAYS360(AN74,$G$3,1)),(DAYS360(AN74,AO74,1)))+IF(OR(AQ74&gt;$G$3,AQ74=0),IF(OR(AP74=0,AP74&gt;$G$3),0,DAYS360(AP74,$G$3,1)),(DAYS360(AP74,AQ74,1)))+IF(OR(AS74&gt;$G$3,AS74=0),IF(OR(AR74=0,AR74&gt;$G$3),0,DAYS360(AR74,$G$3,1)),(DAYS360(AR74,AS74,1)))+IF(OR(AU74&gt;$G$3,AU74=0),IF(OR(AT74=0,AT74&gt;$G$3),0,DAYS360(AT74,$G$3,1)),(DAYS360(AT74,AU74,1)))+IF(OR(AW74&gt;$G$3,AW74=0),IF(OR(AV74=0,AV74&gt;$G$3),0,DAYS360(AV74,$G$3,1)),(DAYS360(AV74,AW74,1))))*2</f>
        <v>0</v>
      </c>
      <c r="BJ74" s="432">
        <f>(IF(OR(AY74&gt;$G$3,AY74=0),IF(OR(AX74=0,AX74&gt;$G$3),0,DAYS360(AX74,$G$3,1)),(DAYS360(AX74,AY74,1)))+IF(OR(BA74&gt;$G$3,BA74=0),IF(OR(AZ74=0,AZ74&gt;$G$3),0,DAYS360(AZ74,$G$3,1)),(DAYS360(AZ74,BA74,1))))/2</f>
        <v>0</v>
      </c>
      <c r="BK74" s="432">
        <f>(IF(OR(BC74&gt;$G$3,BC74=0),IF(OR(BB74=0,BB74&gt;$G$3),0,DAYS360(BB74,$G$3,1)),(DAYS360(BB74,BC74,1))))</f>
        <v>0</v>
      </c>
      <c r="BL74" s="432">
        <f>(IF(OR(BE74&gt;$G$3,BE74=0),IF(OR(BD74=0,BD74&gt;$G$3),0,DAYS360(BD74,$G$3,1)),(DAYS360(BD74,BE74,1))))/3</f>
        <v>0</v>
      </c>
      <c r="BM74" s="436">
        <f t="shared" si="127"/>
        <v>0</v>
      </c>
      <c r="BN74" s="462">
        <v>0.65</v>
      </c>
      <c r="BO74" s="427">
        <f t="shared" si="117"/>
        <v>28</v>
      </c>
      <c r="BP74" s="419"/>
      <c r="BQ74" s="700"/>
      <c r="BR74" s="419"/>
      <c r="BS74" s="700"/>
      <c r="BT74" s="700"/>
      <c r="BU74" s="700"/>
      <c r="BV74" s="427">
        <f t="shared" si="128"/>
        <v>35</v>
      </c>
      <c r="BW74" s="427"/>
      <c r="BX74" s="432">
        <v>10</v>
      </c>
      <c r="BY74" s="700"/>
      <c r="BZ74" s="432"/>
      <c r="CA74" s="700"/>
      <c r="CB74" s="432"/>
      <c r="CC74" s="700"/>
      <c r="CD74" s="432"/>
      <c r="CE74" s="404">
        <f>IF(OR(C74=0,CD74="Д"),0,IF(AND(C74&gt;0,E74=0),VLOOKUP(C74,звания!A:B,2,FALSE)/((EOMONTH($G$3,0)+1)-$G$3)*BO74+VLOOKUP(C74,звания!A:B,2,FALSE)/((EOMONTH($G$3,0)+1)-$G$3)*BR74+VLOOKUP(C74,звания!A:B,2,FALSE)/((EOMONTH($G$3,0)+1)-$G$3)*BU74,IF(AND(C74&gt;0,E74&gt;0,F74&gt;=$G$3,BO74=(EOMONTH($G$3,0)+1)-$G$3),(VLOOKUP(E74,звания!A:B,2,FALSE)/(EOMONTH($G$3,0)-$G$3+1))*(F74-$G$3)+(VLOOKUP(C74,звания!A:B,2,FALSE)/(EOMONTH($G$3,0)-$G$3+1))*((EOMONTH($G$3,0)-$G$3+1)-(F74-$G$3)),IF(AND(C74&gt;0,E74&gt;0,F74&gt;$G$3,BO74&lt;(EOMONTH($G$3,0)+1)-$G$3,BO74&lt;&gt;0),VLOOKUP(E74,звания!A:B,2,FALSE)/((EOMONTH($G$3,0)+1)-$G$3)*((F74-$G$3)-(((EOMONTH($G$3,0)+1)-$G$3)-BO74-BU74-BR74))+VLOOKUP(C74,звания!A:B,2,FALSE)/((EOMONTH($G$3,0)+1)-$G$3)*(((EOMONTH($G$3,0)+1)-F74)),IF(F74&lt;$G$3,(VLOOKUP(C74,звания!A:B,2,FALSE)-VLOOKUP(E74,звания!A:B,2,FALSE))/((EOMONTH($BN$3,0)+1)-$BN$3)*(EOMONTH($BN$3,0)+1-F74)+VLOOKUP(C74,звания!A:B,2,FALSE)/((EOMONTH($G$3,0)+1)-$G$3)*BO74+VLOOKUP(C74,звания!A:B,2,FALSE)/((EOMONTH($G$3,0)+1)-$G$3)*BU74+VLOOKUP(C74,звания!A:B,2,FALSE)/((EOMONTH($G$3,0)+1)-$G$3)*BR74,0)))))</f>
        <v>1270</v>
      </c>
      <c r="CF74" s="404">
        <f>IF(OR(CD74="Д",C74=0),0,IF(B74="Виключений зі списків",IF(BS74=0,(VLOOKUP(O74,звания!$D$2:$E$62,2,FALSE))/(EOMONTH($B$3,0)+1-$B$3)*BO74+(VLOOKUP(BQ74,звания!$D$2:$E$62,2,FALSE))/(EOMONTH($B$3,0)+1-$B$3)*BR74,(((VLOOKUP(O74,звания!$D$2:$E$62,2,FALSE))/(EOMONTH($B$3,0)+1-$B$3))*BO74)+(VLOOKUP(BQ74,звания!$D$2:$E$62,2,FALSE))/(EOMONTH($B$3,0)+1-$B$3)*BR74+(VLOOKUP(BS74,звания!$D$2:$E$62,2,FALSE))/(EOMONTH($B$3,0)+1-$B$3)*BU74),IF(BS74=0,(VLOOKUP(O74,звания!$D$2:$E$62,2,FALSE))/(EOMONTH($G$3,0)+1-$G$3)*BO74+(VLOOKUP(BQ74,звания!$D$2:$E$62,2,FALSE))/(EOMONTH($G$3,0)+1-$G$3)*BR74,(((VLOOKUP(O74,звания!$D$2:$E$62,2,FALSE))/(EOMONTH($G$3,0)+1-$G$3))*BO74)+(VLOOKUP(BQ74,звания!$D$2:$E$62,2,FALSE))/(EOMONTH($G$3,0)+1-$G$3)*BR74+(VLOOKUP(BS74,звания!$D$2:$E$62,2,FALSE))/(EOMONTH($G$3,0)+1-$G$3)*BU74+IF(BT74=0,0,(VLOOKUP(BS74,звания!$D$2:$E$62,2,FALSE))/(EOMONTH($BN$3,0)+1-$BN$3)*BT74-(VLOOKUP(O74,звания!$D$2:$E$62,2,FALSE))/(EOMONTH($BN$3,0)+1-$BN$3)*BT74))))</f>
        <v>4370</v>
      </c>
      <c r="CG74" s="404">
        <f>IF(AND(SUM(BH74:BM74)&lt;360,((EOMONTH($G$3,0)-$G$3+1+(SUM(BH74:BM74)))&gt;0),SUM(BH74:BM74)+EOMONTH($G$3,0)-$G$3+1&lt;360),(CE74+CF74)*BV74%,IF(SUM(BH74:BM74)+EOMONTH($G$3,0)-$G$3+1&lt;=1800,((CE74+CF74)/(EOMONTH($G$3,0)-$G$3+1))*(360-SUM(BH74:BM74))*BV74%+(((CE74+CF74)/(EOMONTH($G$3,0)-$G$3+1))*((EOMONTH($G$3,0)-$G$3+1)-(360-SUM(BH74:BM74))))*25%,IF(AND(SUM(BH74:BM74)&lt;1800,((EOMONTH($G$3,0)-$G$3+1+SUM(BH74:BM74))&gt;=360),SUM(BH74:BM74)+EOMONTH($G$3,0)-$G$3+1&lt;1800),(CE74+CF74)*BV74%,IF(SUM(BH74:BM74)+EOMONTH($G$3,0)-$G$3+1&lt;=3600,((CE74+CF74)/(EOMONTH($G$3,0)-$G$3+1))*(1800-SUM(BH74:BM74))*BV74%+(((CE74+CF74)/(EOMONTH($G$3,0)-$G$3+1))*((EOMONTH($G$3,0)-$G$3+1)-(1800-SUM(BH74:BM74)))*30%),IF(AND(SUM(BH74:BM74)&lt;3600,((EOMONTH($G$3,0)-$G$3+1+SUM(BH74:BM74))&gt;=1800),SUM(BH74:BM74)+EOMONTH($G$3,0)-$G$3+1&lt;3600),(CE74+CF74)*BV74%,IF(SUM(BH74:BM74)+EOMONTH($G$3,0)-$G$3+1&lt;=5400,((CE74+CF74)/(EOMONTH($G$3,0)-$G$3+1))*(3600-SUM(BH74:BM74))*BV74%+(((CE74+CF74)/(EOMONTH($G$3,0)-$G$3+1))*((EOMONTH($G$3,0)-$G$3+1)-(3600-SUM(BH74:BM74))))*35%,IF(AND(SUM(BH74:BM74)&lt;5400,((EOMONTH($G$3,0)-$G$3+1+SUM(BH74:BM74))&gt;=3600),SUM(BH74:BM74)+EOMONTH($G$3,0)-$G$3+1&lt;5400),(CE74+CF74)*BV74%,IF(SUM(BH74:BM74)+EOMONTH($G$3,0)-$G$3+1&lt;=7200,((CE74+CF74)/(EOMONTH($G$3,0)-$G$3+1))*(5400-SUM(BH74:BM74))*BV74%+(((CE74+CF74)/(EOMONTH($G$3,0)-$G$3+1))*((EOMONTH($G$3,0)-$G$3+1)-(5400-SUM(BH74:BM74))))*40%,IF(AND(SUM(BH74:BM74)&lt;7200,((EOMONTH($G$3,0)-$G$3+1+SUM(BH74:BM74))&gt;=5400),SUM(BH74:BM74)+EOMONTH($G$3,0)-$G$3+1&lt;7200),(CE74+CF74)*BV74%,IF(SUM(BH74:BM74)+EOMONTH($G$3,0)-$G$3+1&lt;=9000,((CE74+CF74)/(EOMONTH($G$3,0)-$G$3+1))*(7200-SUM(BH74:BM74))*BV74%+(((CE74+CF74)/(EOMONTH($G$3,0)-$G$3+1))*((EOMONTH($G$3,0)-$G$3+1)-(7200-SUM(BH74:BM74))))*45%,IF(SUM(BH74:BM74)+EOMONTH($G$3,0)-$G$3+1&gt;=9000,((CE74+CF74)/(EOMONTH($G$3,0)-$G$3+1))*(9000-SUM(BH74:BM74))*BV74%+(((CE74+CF74)/(EOMONTH($G$3,0)-$G$3+1))*((EOMONTH($G$3,0)-$G$3+1)-(9000-SUM(BH74:BM74))))*50%,0)))))))))))</f>
        <v>1974</v>
      </c>
      <c r="CH74" s="404">
        <f>IF(BW74=0,CF74*BX74%,IF(BW74&gt;0,((VLOOKUP(O74,звания!$D$2:$E$62,2,FALSE)/(EOMONTH($G$3,0)+1-$G$3)*BW74)*BX74%)))</f>
        <v>437</v>
      </c>
      <c r="CI74" s="404">
        <f>IF(BY74=0,CF74*BZ74%,IF(BY74&gt;0,(VLOOKUP(O74,звания!$D$2:$E$62,2,FALSE)/(EOMONTH($G$3,0)+1-$G$3)*BO74)*BZ74%)+(VLOOKUP(BS74,звания!$D$2:$E$62,2,FALSE)/(EOMONTH($G$3,0)+1-$G$3)*BU74)*BZ74%)</f>
        <v>0</v>
      </c>
      <c r="CJ74" s="404">
        <f>IF(CA74=0,CF74*CB74%,IF(CA74&gt;0,(VLOOKUP(O74,звания!$D$2:$E$62,2,FALSE)/(EOMONTH($G$3,0)+1-$G$3)*BO74)*CB74%)+(VLOOKUP(BS74,звания!$D$2:$E$62,2,FALSE)/(EOMONTH($G$3,0)+1-$G$3)*BU74)*CB74%)</f>
        <v>0</v>
      </c>
      <c r="CK74" s="404">
        <f>IF(CD74="Д",0,IF(CC74=0,CF74*CD74%,IF(CC74&gt;0,(VLOOKUP(O74,звания!$D$2:$E$62,2,FALSE)/(EOMONTH($G$3,0)+1-$G$3)*BO74)*CD74%)+(VLOOKUP(BS74,звания!$D$2:$E$62,2,FALSE)/(EOMONTH($G$3,0)+1-$G$3)*BU74)*CD74%))</f>
        <v>0</v>
      </c>
      <c r="CL74" s="404">
        <f>IF(BR74&gt;0,((VLOOKUP(C74,звания!$A$2:$B$62,2,FALSE)/(EOMONTH($G$3,0)+1-$G$3)*BO74+VLOOKUP(O74,звания!$D$2:$E$62,2,FALSE)/(EOMONTH($G$3,0)+1-$G$3)*BO74+(VLOOKUP(C74,звания!$A$2:$B$62,2,FALSE)/(EOMONTH($G$3,0)+1-$G$3)*BO74+VLOOKUP(O74,звания!$D$2:$E$62,2,FALSE)/(EOMONTH($G$3,0)+1-$G$3)*BO74)*BV74%)*BN74)+(VLOOKUP(C74,звания!$A$2:$B$62,2,FALSE)/(EOMONTH($G$3,0)+1-$G$3)*BU74+VLOOKUP(BS74,звания!$D$2:$E$62,2,FALSE)/(EOMONTH($G$3,0)+1-$G$3)*BU74+(VLOOKUP(C74,звания!$A$2:$B$62,2,FALSE)/(EOMONTH($G$3,0)+1-$G$3)*BU74+VLOOKUP(BS74,звания!$D$2:$E$62,2,FALSE)/(EOMONTH($G$3,0)+1-$G$3)*BU74)*BV74%)*BN74,(CE74+CF74+CG74)*BN74)</f>
        <v>4949.1000000000004</v>
      </c>
      <c r="CM74" s="404"/>
      <c r="CN74" s="404"/>
      <c r="CO74" s="432">
        <f t="shared" si="119"/>
        <v>3</v>
      </c>
      <c r="CP74" s="432"/>
      <c r="CQ74" s="637">
        <f>IF(CF74=0,0,IF((SUM(BH74:BM74)&gt;360),(VLOOKUP(O74,звания!$F$2:$G$62,2,FALSE))/100,VLOOKUP(O74,звания!$F$2:$H$62,3,FALSE)/100))</f>
        <v>2.0499999999999998</v>
      </c>
      <c r="CR74" s="617">
        <f>IF(B74="Виключений зі списків",IF(AND(BU74=0,360-BH74&lt;0),(VLOOKUP(O74,звания!$D$2:$E$62,2,FALSE))/(EOMONTH($B$3,0)+1-$B$3)*BO74*CQ74,IF(AND(360-BH74&gt;=0,360-BH74&lt;(EOMONTH($B$3,0)+1-$B$3)),(CF74/(EOMONTH($B$3,0)-$B$3+1)*(360-BH74))*CQ74+(CF74/(EOMONTH($B$3,0)-$B$3+1)*((EOMONTH($B$3,0)-$B$3+1)-(360-BH74)))*VLOOKUP(O74,звания!$F$2:$H$62,2,FALSE)/100,((((VLOOKUP(O74,звания!$D$2:$E$62,2,FALSE))/(EOMONTH($B$3,0)+1-$B$3)*BO74*CQ74+(VLOOKUP(BS74,звания!$D$2:$E$62,2,FALSE))/(EOMONTH($B$3,0)+1-$B$3)*BU74*(VLOOKUP(BS74,звания!$F$2:$G$62,2,FALSE)*0.01)+(IF(BT74=0,0,(VLOOKUP(BS74,звания!$D$2:$E$62,2,FALSE)/(EOMONTH($G$3,0)+1-$G$3)*BT74*(VLOOKUP(BS74,звания!$F$2:$G$62,2,FALSE)))*0.01-(VLOOKUP(O74,звания!$D$2:$E$62,2,FALSE)/(EOMONTH($G$3,0)+1-$G$3)*BT74*(VLOOKUP(O74,звания!$F$2:$G$62,2,FALSE)))*0.01)))))/100*(100-CP74))),(IF(AND(BU74=0,360-BH74&lt;0,CP74=0),(VLOOKUP(O74,звания!$D$2:$E$62,2,FALSE))/(EOMONTH($G$3,0)+1-$G$3)*BO74*CQ74,IF(AND(360-BH74&gt;=0,360-BH74&lt;(EOMONTH($G$3,0)+1-$G$3)),(CF74/(EOMONTH($G$3,0)-$G$3+1)*(360-BH74))*CQ74+(CF74/(EOMONTH($G$3,0)-$G$3+1)*((EOMONTH($G$3,0)-$G$3+1)-(360-BH74)))*VLOOKUP(O74,звания!$F$2:$H$62,2,FALSE)/100,((((VLOOKUP(O74,звания!$D$2:$E$62,2,FALSE))/(EOMONTH($G$3,0)+1-$G$3)*BO74*CQ74+(VLOOKUP(BS74,звания!$D$2:$E$62,2,FALSE))/(EOMONTH($G$3,0)+1-$G$3)*BU74*(VLOOKUP(BS74,звания!$F$2:$G$62,2,FALSE)*0.01)))/100*(100-CP74)+(IF(BT74=0,0,(VLOOKUP(BS74,звания!$D$2:$E$62,2,FALSE)/(EOMONTH($BN$3,0)+1-$BN$3)*BT74*(VLOOKUP(BS74,звания!$F$2:$G$62,2,FALSE)))*0.01-(VLOOKUP(O74,звания!$D$2:$E$62,2,FALSE)/(EOMONTH($BN$3,0)+1-$BN$3)*BT74*(VLOOKUP(O74,звания!$F$2:$G$62,2,FALSE)))*0.01)))))))</f>
        <v>8958.5</v>
      </c>
      <c r="CS74" s="416">
        <f t="shared" si="130"/>
        <v>21958.6</v>
      </c>
      <c r="CT74" s="403"/>
      <c r="CU74" s="403"/>
      <c r="CV74" s="404">
        <f t="shared" si="120"/>
        <v>672.35</v>
      </c>
      <c r="CW74" s="426">
        <f t="shared" si="131"/>
        <v>22630.95</v>
      </c>
      <c r="CX74" s="404">
        <f>IF(CU74=0,CW74*0.18,(CW74-CU74)*0.18)</f>
        <v>4073.57</v>
      </c>
      <c r="CY74" s="1174">
        <v>5</v>
      </c>
      <c r="CZ74" s="404">
        <f t="shared" si="135"/>
        <v>278.85000000000002</v>
      </c>
      <c r="DA74" s="404"/>
      <c r="DB74" s="403"/>
      <c r="DC74" s="404"/>
      <c r="DD74" s="426">
        <f t="shared" si="57"/>
        <v>4352.42</v>
      </c>
      <c r="DE74" s="426">
        <f t="shared" si="121"/>
        <v>4830.8900000000003</v>
      </c>
      <c r="DF74" s="404">
        <f t="shared" si="133"/>
        <v>4073.57</v>
      </c>
      <c r="DG74" s="426">
        <f t="shared" si="58"/>
        <v>22352.1</v>
      </c>
      <c r="DH74" s="426">
        <f t="shared" si="59"/>
        <v>0</v>
      </c>
      <c r="DI74" s="421"/>
      <c r="DJ74" s="422" t="str">
        <f t="shared" si="122"/>
        <v xml:space="preserve">30 від 01.03   </v>
      </c>
      <c r="DK74" s="113" t="s">
        <v>995</v>
      </c>
      <c r="DL74" s="28" t="s">
        <v>996</v>
      </c>
      <c r="DM74" s="28" t="s">
        <v>877</v>
      </c>
      <c r="DN74" s="28" t="s">
        <v>949</v>
      </c>
      <c r="DO74" s="900">
        <v>3448912476</v>
      </c>
      <c r="DP74" s="888"/>
      <c r="DQ74" s="817"/>
      <c r="DR74" s="818"/>
      <c r="DS74" s="819"/>
      <c r="DT74" s="820"/>
      <c r="DU74" s="124"/>
      <c r="DV74" s="110"/>
      <c r="DX74" s="84"/>
      <c r="DY74" s="84"/>
      <c r="DZ74" s="105"/>
      <c r="EH74" s="543">
        <f t="shared" si="123"/>
        <v>1</v>
      </c>
      <c r="EI74" s="404" t="str">
        <f t="shared" si="124"/>
        <v>к-н</v>
      </c>
      <c r="EJ74" s="29" t="str">
        <f t="shared" si="125"/>
        <v>Табачук М.О.</v>
      </c>
      <c r="EK74" s="50"/>
      <c r="EL74" s="29"/>
      <c r="EM74" s="50"/>
      <c r="EN74" s="50"/>
      <c r="EO74" s="50"/>
      <c r="EP74" s="29"/>
    </row>
    <row r="75" spans="1:146" ht="16.899999999999999" customHeight="1">
      <c r="A75" s="427">
        <v>72</v>
      </c>
      <c r="B75" s="869" t="s">
        <v>816</v>
      </c>
      <c r="C75" s="910" t="s">
        <v>25</v>
      </c>
      <c r="D75" s="404" t="str">
        <f t="shared" si="126"/>
        <v>Сухина Р.М.</v>
      </c>
      <c r="E75" s="416"/>
      <c r="F75" s="417"/>
      <c r="G75" s="409" t="str">
        <f>IF(P75&gt;$G$3,0,CONCATENATE((INT((BH75)/360)+INT((BI75)/360)+INT((BJ75)/360)+INT((BK75)/360)+INT((BL75)/360)+INT((BM75)/360))+INT((INT(MOD((BH75),360)/30)+INT(MOD((BI75),360)/30)+INT(MOD((BJ75),360)/30)+INT(MOD((BK75),360)/30)+INT(MOD((BL75),360)/30)+INT(MOD((BM75),360)/30)+INT((MOD(MOD((BH75),360),30)+MOD(MOD((BI75),360),30)+MOD(MOD((BJ75),360),30)+MOD(MOD((BK75),360),30)+MOD(MOD((BL75),360),30)+MOD(MOD((BM75),360),30))/30))/12),".",MOD(INT(MOD((BH75),360)/30)+INT(MOD((BI75),360)/30)+INT(MOD((BJ75),360)/30)+INT(MOD((BK75),360)/30)+INT(MOD((BL75),360)/30)+INT(MOD((BM75),360)/30)+INT((MOD(MOD((BH75),360),30)+MOD(MOD((BI75),360),30)+MOD(MOD((BJ75),360),30)+MOD(MOD((BK75),360),30)+MOD(MOD((BL75),360),30)+MOD(MOD((BM75),360),30))/30),12),".",INT(MOD(MOD(MOD((BH75),360),30)+MOD(MOD((BI75),360),30)+MOD(MOD((BJ75),360),30)+MOD(MOD((BK75),360),30)+MOD(MOD((BL75),360),30)+MOD(MOD((BM75),360),30),30))))</f>
        <v>11.8.17</v>
      </c>
      <c r="H75" s="407" t="str">
        <f t="shared" si="114"/>
        <v>11.8.17</v>
      </c>
      <c r="I75" s="407" t="str">
        <f>IF(P75&gt;$G$3,0,CONCATENATE((INT((BH75)/360)+INT((BM75)/360))+INT((INT(MOD((BH75),360)/30)+INT(MOD((BM75),360)/30)+INT((MOD(MOD((BH75),360),30)+MOD(MOD((BM75),360),30))/30))/12),".",MOD(INT(MOD((BH75),360)/30)+INT(MOD((BM75),360)/30)+INT((MOD(MOD((BH75),360),30)+MOD(MOD((BM75),360),30))/30),12),".",INT(MOD(MOD(MOD((BH75),360),30)+MOD(MOD((BM75),360),30),30))))</f>
        <v>11.8.17</v>
      </c>
      <c r="J75" s="407" t="str">
        <f t="shared" si="134"/>
        <v>0.0.0</v>
      </c>
      <c r="K75" s="407" t="str">
        <f t="shared" si="134"/>
        <v>0.0.0</v>
      </c>
      <c r="L75" s="407" t="str">
        <f t="shared" si="134"/>
        <v>0.0.0</v>
      </c>
      <c r="M75" s="407" t="str">
        <f t="shared" si="134"/>
        <v>0.0.0</v>
      </c>
      <c r="N75" s="408" t="str">
        <f t="shared" si="115"/>
        <v>0.0.0</v>
      </c>
      <c r="O75" s="930">
        <v>19</v>
      </c>
      <c r="P75" s="417">
        <v>40312</v>
      </c>
      <c r="Q75" s="417"/>
      <c r="R75" s="417"/>
      <c r="S75" s="417"/>
      <c r="T75" s="417"/>
      <c r="U75" s="417"/>
      <c r="V75" s="714"/>
      <c r="W75" s="714"/>
      <c r="X75" s="417"/>
      <c r="Y75" s="417"/>
      <c r="Z75" s="714"/>
      <c r="AA75" s="714"/>
      <c r="AB75" s="417"/>
      <c r="AC75" s="417"/>
      <c r="AD75" s="714"/>
      <c r="AE75" s="714"/>
      <c r="AF75" s="417"/>
      <c r="AG75" s="417"/>
      <c r="AH75" s="714"/>
      <c r="AI75" s="714"/>
      <c r="AJ75" s="417"/>
      <c r="AK75" s="417"/>
      <c r="AL75" s="714"/>
      <c r="AM75" s="714"/>
      <c r="AN75" s="417"/>
      <c r="AO75" s="417"/>
      <c r="AP75" s="714"/>
      <c r="AQ75" s="714"/>
      <c r="AR75" s="417"/>
      <c r="AS75" s="417"/>
      <c r="AT75" s="714"/>
      <c r="AU75" s="714"/>
      <c r="AV75" s="417"/>
      <c r="AW75" s="417"/>
      <c r="AX75" s="716"/>
      <c r="AY75" s="716"/>
      <c r="AZ75" s="635"/>
      <c r="BA75" s="635"/>
      <c r="BB75" s="716"/>
      <c r="BC75" s="716"/>
      <c r="BD75" s="635"/>
      <c r="BE75" s="635"/>
      <c r="BF75" s="717"/>
      <c r="BG75" s="717"/>
      <c r="BH75" s="432">
        <f t="shared" si="116"/>
        <v>4217</v>
      </c>
      <c r="BI75" s="432">
        <f>(IF(OR(W75&gt;$G$3,W75=0),IF(OR(V75=0,V75&gt;$G$3),0,DAYS360(V75,$G$3,1)),(DAYS360(V75,W75,1)))+IF(OR(Y75&gt;$G$3,Y75=0),IF(OR(X75=0,X75&gt;$G$3),0,DAYS360(X75,$G$3,1)),(DAYS360(X75,Y75,1)))+IF(OR(AA75&gt;$G$3,AA75=0),IF(OR(Z75=0,Z75&gt;$G$3),0,DAYS360(Z75,$G$3,1)),(DAYS360(Z75,AA75,1)))+IF(OR(AC75&gt;$G$3,AC75=0),IF(OR(AB75=0,AB75&gt;$G$3),0,DAYS360(AB75,$G$3,1)),(DAYS360(AB75,AC75,1)))+IF(OR(AE75&gt;$G$3,AE75=0),IF(OR(AD75=0,AD75&gt;$G$3),0,DAYS360(AD75,$G$3,1)),(DAYS360(AD75,AE75,1)))+IF(OR(AG75&gt;$G$3,AG75=0),IF(OR(AF75=0,AF75&gt;$G$3),0,DAYS360(AF75,$G$3,1)),(DAYS360(AF75,AG75,1)))+IF(OR(AI75&gt;$G$3,AI75=0),IF(OR(AH75=0,AH75&gt;$G$3),0,DAYS360(AH75,$G$3,1)),(DAYS360(AH75,AI75,1)))+IF(OR(AK75&gt;$G$3,AK75=0),IF(OR(AJ75=0,AJ75&gt;$G$3),0,DAYS360(AJ75,$G$3,1)),(DAYS360(AJ75,AK75,1)))+IF(OR(AM75&gt;$G$3,AM75=0),IF(OR(AL75=0,AL75&gt;$G$3),0,DAYS360(AL75,$G$3,1)),(DAYS360(AL75,AM75,1)))+IF(OR(AO75&gt;$G$3,AO75=0),IF(OR(AN75=0,AN75&gt;$G$3),0,DAYS360(AN75,$G$3,1)),(DAYS360(AN75,AO75,1)))+IF(OR(AQ75&gt;$G$3,AQ75=0),IF(OR(AP75=0,AP75&gt;$G$3),0,DAYS360(AP75,$G$3,1)),(DAYS360(AP75,AQ75,1)))+IF(OR(AS75&gt;$G$3,AS75=0),IF(OR(AR75=0,AR75&gt;$G$3),0,DAYS360(AR75,$G$3,1)),(DAYS360(AR75,AS75,1)))+IF(OR(AU75&gt;$G$3,AU75=0),IF(OR(AT75=0,AT75&gt;$G$3),0,DAYS360(AT75,$G$3,1)),(DAYS360(AT75,AU75,1)))+IF(OR(AW75&gt;$G$3,AW75=0),IF(OR(AV75=0,AV75&gt;$G$3),0,DAYS360(AV75,$G$3,1)),(DAYS360(AV75,AW75,1))))*2</f>
        <v>0</v>
      </c>
      <c r="BJ75" s="432">
        <f>(IF(OR(AY75&gt;$G$3,AY75=0),IF(OR(AX75=0,AX75&gt;$G$3),0,DAYS360(AX75,$G$3,1)),(DAYS360(AX75,AY75,1)))+IF(OR(BA75&gt;$G$3,BA75=0),IF(OR(AZ75=0,AZ75&gt;$G$3),0,DAYS360(AZ75,$G$3,1)),(DAYS360(AZ75,BA75,1))))/2</f>
        <v>0</v>
      </c>
      <c r="BK75" s="432">
        <f>(IF(OR(BC75&gt;$G$3,BC75=0),IF(OR(BB75=0,BB75&gt;$G$3),0,DAYS360(BB75,$G$3,1)),(DAYS360(BB75,BC75,1))))</f>
        <v>0</v>
      </c>
      <c r="BL75" s="432">
        <f>(IF(OR(BE75&gt;$G$3,BE75=0),IF(OR(BD75=0,BD75&gt;$G$3),0,DAYS360(BD75,$G$3,1)),(DAYS360(BD75,BE75,1))))/3</f>
        <v>0</v>
      </c>
      <c r="BM75" s="436">
        <f t="shared" si="127"/>
        <v>0</v>
      </c>
      <c r="BN75" s="462">
        <v>0.65</v>
      </c>
      <c r="BO75" s="427">
        <f t="shared" si="117"/>
        <v>28</v>
      </c>
      <c r="BP75" s="419"/>
      <c r="BQ75" s="700"/>
      <c r="BR75" s="419"/>
      <c r="BS75" s="700"/>
      <c r="BT75" s="700"/>
      <c r="BU75" s="700"/>
      <c r="BV75" s="427">
        <f t="shared" si="128"/>
        <v>35</v>
      </c>
      <c r="BW75" s="427"/>
      <c r="BX75" s="432">
        <v>10</v>
      </c>
      <c r="BY75" s="700"/>
      <c r="BZ75" s="432"/>
      <c r="CA75" s="700"/>
      <c r="CB75" s="432"/>
      <c r="CC75" s="700"/>
      <c r="CD75" s="432"/>
      <c r="CE75" s="404">
        <f>IF(OR(C75=0,CD75="Д"),0,IF(AND(C75&gt;0,E75=0),VLOOKUP(C75,звания!A:B,2,FALSE)/((EOMONTH($G$3,0)+1)-$G$3)*BO75+VLOOKUP(C75,звания!A:B,2,FALSE)/((EOMONTH($G$3,0)+1)-$G$3)*BR75+VLOOKUP(C75,звания!A:B,2,FALSE)/((EOMONTH($G$3,0)+1)-$G$3)*BU75,IF(AND(C75&gt;0,E75&gt;0,F75&gt;=$G$3,BO75=(EOMONTH($G$3,0)+1)-$G$3),(VLOOKUP(E75,звания!A:B,2,FALSE)/(EOMONTH($G$3,0)-$G$3+1))*(F75-$G$3)+(VLOOKUP(C75,звания!A:B,2,FALSE)/(EOMONTH($G$3,0)-$G$3+1))*((EOMONTH($G$3,0)-$G$3+1)-(F75-$G$3)),IF(AND(C75&gt;0,E75&gt;0,F75&gt;$G$3,BO75&lt;(EOMONTH($G$3,0)+1)-$G$3,BO75&lt;&gt;0),VLOOKUP(E75,звания!A:B,2,FALSE)/((EOMONTH($G$3,0)+1)-$G$3)*((F75-$G$3)-(((EOMONTH($G$3,0)+1)-$G$3)-BO75-BU75-BR75))+VLOOKUP(C75,звания!A:B,2,FALSE)/((EOMONTH($G$3,0)+1)-$G$3)*(((EOMONTH($G$3,0)+1)-F75)),IF(F75&lt;$G$3,(VLOOKUP(C75,звания!A:B,2,FALSE)-VLOOKUP(E75,звания!A:B,2,FALSE))/((EOMONTH($BN$3,0)+1)-$BN$3)*(EOMONTH($BN$3,0)+1-F75)+VLOOKUP(C75,звания!A:B,2,FALSE)/((EOMONTH($G$3,0)+1)-$G$3)*BO75+VLOOKUP(C75,звания!A:B,2,FALSE)/((EOMONTH($G$3,0)+1)-$G$3)*BU75+VLOOKUP(C75,звания!A:B,2,FALSE)/((EOMONTH($G$3,0)+1)-$G$3)*BR75,0)))))</f>
        <v>1200</v>
      </c>
      <c r="CF75" s="404">
        <f>IF(OR(CD75="Д",C75=0),0,IF(B75="Виключений зі списків",IF(BS75=0,(VLOOKUP(O75,звания!$D$2:$E$62,2,FALSE))/(EOMONTH($B$3,0)+1-$B$3)*BO75+(VLOOKUP(BQ75,звания!$D$2:$E$62,2,FALSE))/(EOMONTH($B$3,0)+1-$B$3)*BR75,(((VLOOKUP(O75,звания!$D$2:$E$62,2,FALSE))/(EOMONTH($B$3,0)+1-$B$3))*BO75)+(VLOOKUP(BQ75,звания!$D$2:$E$62,2,FALSE))/(EOMONTH($B$3,0)+1-$B$3)*BR75+(VLOOKUP(BS75,звания!$D$2:$E$62,2,FALSE))/(EOMONTH($B$3,0)+1-$B$3)*BU75),IF(BS75=0,(VLOOKUP(O75,звания!$D$2:$E$62,2,FALSE))/(EOMONTH($G$3,0)+1-$G$3)*BO75+(VLOOKUP(BQ75,звания!$D$2:$E$62,2,FALSE))/(EOMONTH($G$3,0)+1-$G$3)*BR75,(((VLOOKUP(O75,звания!$D$2:$E$62,2,FALSE))/(EOMONTH($G$3,0)+1-$G$3))*BO75)+(VLOOKUP(BQ75,звания!$D$2:$E$62,2,FALSE))/(EOMONTH($G$3,0)+1-$G$3)*BR75+(VLOOKUP(BS75,звания!$D$2:$E$62,2,FALSE))/(EOMONTH($G$3,0)+1-$G$3)*BU75+IF(BT75=0,0,(VLOOKUP(BS75,звания!$D$2:$E$62,2,FALSE))/(EOMONTH($BN$3,0)+1-$BN$3)*BT75-(VLOOKUP(O75,звания!$D$2:$E$62,2,FALSE))/(EOMONTH($BN$3,0)+1-$BN$3)*BT75))))</f>
        <v>4370</v>
      </c>
      <c r="CG75" s="404">
        <f>IF(AND(SUM(BH75:BM75)&lt;360,((EOMONTH($G$3,0)-$G$3+1+(SUM(BH75:BM75)))&gt;0),SUM(BH75:BM75)+EOMONTH($G$3,0)-$G$3+1&lt;360),(CE75+CF75)*BV75%,IF(SUM(BH75:BM75)+EOMONTH($G$3,0)-$G$3+1&lt;=1800,((CE75+CF75)/(EOMONTH($G$3,0)-$G$3+1))*(360-SUM(BH75:BM75))*BV75%+(((CE75+CF75)/(EOMONTH($G$3,0)-$G$3+1))*((EOMONTH($G$3,0)-$G$3+1)-(360-SUM(BH75:BM75))))*25%,IF(AND(SUM(BH75:BM75)&lt;1800,((EOMONTH($G$3,0)-$G$3+1+SUM(BH75:BM75))&gt;=360),SUM(BH75:BM75)+EOMONTH($G$3,0)-$G$3+1&lt;1800),(CE75+CF75)*BV75%,IF(SUM(BH75:BM75)+EOMONTH($G$3,0)-$G$3+1&lt;=3600,((CE75+CF75)/(EOMONTH($G$3,0)-$G$3+1))*(1800-SUM(BH75:BM75))*BV75%+(((CE75+CF75)/(EOMONTH($G$3,0)-$G$3+1))*((EOMONTH($G$3,0)-$G$3+1)-(1800-SUM(BH75:BM75)))*30%),IF(AND(SUM(BH75:BM75)&lt;3600,((EOMONTH($G$3,0)-$G$3+1+SUM(BH75:BM75))&gt;=1800),SUM(BH75:BM75)+EOMONTH($G$3,0)-$G$3+1&lt;3600),(CE75+CF75)*BV75%,IF(SUM(BH75:BM75)+EOMONTH($G$3,0)-$G$3+1&lt;=5400,((CE75+CF75)/(EOMONTH($G$3,0)-$G$3+1))*(3600-SUM(BH75:BM75))*BV75%+(((CE75+CF75)/(EOMONTH($G$3,0)-$G$3+1))*((EOMONTH($G$3,0)-$G$3+1)-(3600-SUM(BH75:BM75))))*35%,IF(AND(SUM(BH75:BM75)&lt;5400,((EOMONTH($G$3,0)-$G$3+1+SUM(BH75:BM75))&gt;=3600),SUM(BH75:BM75)+EOMONTH($G$3,0)-$G$3+1&lt;5400),(CE75+CF75)*BV75%,IF(SUM(BH75:BM75)+EOMONTH($G$3,0)-$G$3+1&lt;=7200,((CE75+CF75)/(EOMONTH($G$3,0)-$G$3+1))*(5400-SUM(BH75:BM75))*BV75%+(((CE75+CF75)/(EOMONTH($G$3,0)-$G$3+1))*((EOMONTH($G$3,0)-$G$3+1)-(5400-SUM(BH75:BM75))))*40%,IF(AND(SUM(BH75:BM75)&lt;7200,((EOMONTH($G$3,0)-$G$3+1+SUM(BH75:BM75))&gt;=5400),SUM(BH75:BM75)+EOMONTH($G$3,0)-$G$3+1&lt;7200),(CE75+CF75)*BV75%,IF(SUM(BH75:BM75)+EOMONTH($G$3,0)-$G$3+1&lt;=9000,((CE75+CF75)/(EOMONTH($G$3,0)-$G$3+1))*(7200-SUM(BH75:BM75))*BV75%+(((CE75+CF75)/(EOMONTH($G$3,0)-$G$3+1))*((EOMONTH($G$3,0)-$G$3+1)-(7200-SUM(BH75:BM75))))*45%,IF(SUM(BH75:BM75)+EOMONTH($G$3,0)-$G$3+1&gt;=9000,((CE75+CF75)/(EOMONTH($G$3,0)-$G$3+1))*(9000-SUM(BH75:BM75))*BV75%+(((CE75+CF75)/(EOMONTH($G$3,0)-$G$3+1))*((EOMONTH($G$3,0)-$G$3+1)-(9000-SUM(BH75:BM75))))*50%,0)))))))))))</f>
        <v>1949.5</v>
      </c>
      <c r="CH75" s="404">
        <f>IF(BW75=0,CF75*BX75%,IF(BW75&gt;0,((VLOOKUP(O75,звания!$D$2:$E$62,2,FALSE)/(EOMONTH($G$3,0)+1-$G$3)*BW75)*BX75%)))</f>
        <v>437</v>
      </c>
      <c r="CI75" s="404">
        <f>IF(BY75=0,CF75*BZ75%,IF(BY75&gt;0,(VLOOKUP(O75,звания!$D$2:$E$62,2,FALSE)/(EOMONTH($G$3,0)+1-$G$3)*BO75)*BZ75%)+(VLOOKUP(BS75,звания!$D$2:$E$62,2,FALSE)/(EOMONTH($G$3,0)+1-$G$3)*BU75)*BZ75%)</f>
        <v>0</v>
      </c>
      <c r="CJ75" s="404">
        <f>IF(CA75=0,CF75*CB75%,IF(CA75&gt;0,(VLOOKUP(O75,звания!$D$2:$E$62,2,FALSE)/(EOMONTH($G$3,0)+1-$G$3)*BO75)*CB75%)+(VLOOKUP(BS75,звания!$D$2:$E$62,2,FALSE)/(EOMONTH($G$3,0)+1-$G$3)*BU75)*CB75%)</f>
        <v>0</v>
      </c>
      <c r="CK75" s="404">
        <f>IF(CD75="Д",0,IF(CC75=0,CF75*CD75%,IF(CC75&gt;0,(VLOOKUP(O75,звания!$D$2:$E$62,2,FALSE)/(EOMONTH($G$3,0)+1-$G$3)*BO75)*CD75%)+(VLOOKUP(BS75,звания!$D$2:$E$62,2,FALSE)/(EOMONTH($G$3,0)+1-$G$3)*BU75)*CD75%))</f>
        <v>0</v>
      </c>
      <c r="CL75" s="404">
        <f>IF(BR75&gt;0,((VLOOKUP(C75,звания!$A$2:$B$62,2,FALSE)/(EOMONTH($G$3,0)+1-$G$3)*BO75+VLOOKUP(O75,звания!$D$2:$E$62,2,FALSE)/(EOMONTH($G$3,0)+1-$G$3)*BO75+(VLOOKUP(C75,звания!$A$2:$B$62,2,FALSE)/(EOMONTH($G$3,0)+1-$G$3)*BO75+VLOOKUP(O75,звания!$D$2:$E$62,2,FALSE)/(EOMONTH($G$3,0)+1-$G$3)*BO75)*BV75%)*BN75)+(VLOOKUP(C75,звания!$A$2:$B$62,2,FALSE)/(EOMONTH($G$3,0)+1-$G$3)*BU75+VLOOKUP(BS75,звания!$D$2:$E$62,2,FALSE)/(EOMONTH($G$3,0)+1-$G$3)*BU75+(VLOOKUP(C75,звания!$A$2:$B$62,2,FALSE)/(EOMONTH($G$3,0)+1-$G$3)*BU75+VLOOKUP(BS75,звания!$D$2:$E$62,2,FALSE)/(EOMONTH($G$3,0)+1-$G$3)*BU75)*BV75%)*BN75,(CE75+CF75+CG75)*BN75)</f>
        <v>4887.68</v>
      </c>
      <c r="CM75" s="404"/>
      <c r="CN75" s="404"/>
      <c r="CO75" s="432">
        <f t="shared" si="119"/>
        <v>3</v>
      </c>
      <c r="CP75" s="432"/>
      <c r="CQ75" s="637">
        <f>IF(CF75=0,0,IF((SUM(BH75:BM75)&gt;360),(VLOOKUP(O75,звания!$F$2:$G$62,2,FALSE))/100,VLOOKUP(O75,звания!$F$2:$H$62,3,FALSE)/100))</f>
        <v>2.0499999999999998</v>
      </c>
      <c r="CR75" s="617">
        <f>IF(B75="Виключений зі списків",IF(AND(BU75=0,360-BH75&lt;0),(VLOOKUP(O75,звания!$D$2:$E$62,2,FALSE))/(EOMONTH($B$3,0)+1-$B$3)*BO75*CQ75,IF(AND(360-BH75&gt;=0,360-BH75&lt;(EOMONTH($B$3,0)+1-$B$3)),(CF75/(EOMONTH($B$3,0)-$B$3+1)*(360-BH75))*CQ75+(CF75/(EOMONTH($B$3,0)-$B$3+1)*((EOMONTH($B$3,0)-$B$3+1)-(360-BH75)))*VLOOKUP(O75,звания!$F$2:$H$62,2,FALSE)/100,((((VLOOKUP(O75,звания!$D$2:$E$62,2,FALSE))/(EOMONTH($B$3,0)+1-$B$3)*BO75*CQ75+(VLOOKUP(BS75,звания!$D$2:$E$62,2,FALSE))/(EOMONTH($B$3,0)+1-$B$3)*BU75*(VLOOKUP(BS75,звания!$F$2:$G$62,2,FALSE)*0.01)+(IF(BT75=0,0,(VLOOKUP(BS75,звания!$D$2:$E$62,2,FALSE)/(EOMONTH($G$3,0)+1-$G$3)*BT75*(VLOOKUP(BS75,звания!$F$2:$G$62,2,FALSE)))*0.01-(VLOOKUP(O75,звания!$D$2:$E$62,2,FALSE)/(EOMONTH($G$3,0)+1-$G$3)*BT75*(VLOOKUP(O75,звания!$F$2:$G$62,2,FALSE)))*0.01)))))/100*(100-CP75))),(IF(AND(BU75=0,360-BH75&lt;0,CP75=0),(VLOOKUP(O75,звания!$D$2:$E$62,2,FALSE))/(EOMONTH($G$3,0)+1-$G$3)*BO75*CQ75,IF(AND(360-BH75&gt;=0,360-BH75&lt;(EOMONTH($G$3,0)+1-$G$3)),(CF75/(EOMONTH($G$3,0)-$G$3+1)*(360-BH75))*CQ75+(CF75/(EOMONTH($G$3,0)-$G$3+1)*((EOMONTH($G$3,0)-$G$3+1)-(360-BH75)))*VLOOKUP(O75,звания!$F$2:$H$62,2,FALSE)/100,((((VLOOKUP(O75,звания!$D$2:$E$62,2,FALSE))/(EOMONTH($G$3,0)+1-$G$3)*BO75*CQ75+(VLOOKUP(BS75,звания!$D$2:$E$62,2,FALSE))/(EOMONTH($G$3,0)+1-$G$3)*BU75*(VLOOKUP(BS75,звания!$F$2:$G$62,2,FALSE)*0.01)))/100*(100-CP75)+(IF(BT75=0,0,(VLOOKUP(BS75,звания!$D$2:$E$62,2,FALSE)/(EOMONTH($BN$3,0)+1-$BN$3)*BT75*(VLOOKUP(BS75,звания!$F$2:$G$62,2,FALSE)))*0.01-(VLOOKUP(O75,звания!$D$2:$E$62,2,FALSE)/(EOMONTH($BN$3,0)+1-$BN$3)*BT75*(VLOOKUP(O75,звания!$F$2:$G$62,2,FALSE)))*0.01)))))))</f>
        <v>8958.5</v>
      </c>
      <c r="CS75" s="416">
        <f t="shared" si="130"/>
        <v>21802.68</v>
      </c>
      <c r="CT75" s="403"/>
      <c r="CU75" s="403"/>
      <c r="CV75" s="404">
        <f t="shared" si="120"/>
        <v>672.35</v>
      </c>
      <c r="CW75" s="426">
        <f t="shared" si="131"/>
        <v>22475.03</v>
      </c>
      <c r="CX75" s="404">
        <f>IF(CU75=0,CW75*0.18,(CW75-CU75)*0.18)</f>
        <v>4045.51</v>
      </c>
      <c r="CY75" s="1174">
        <v>5</v>
      </c>
      <c r="CZ75" s="404">
        <f t="shared" si="135"/>
        <v>276.92</v>
      </c>
      <c r="DA75" s="404">
        <f>(CW75-CZ75)*25%</f>
        <v>5549.53</v>
      </c>
      <c r="DB75" s="403"/>
      <c r="DC75" s="404"/>
      <c r="DD75" s="426">
        <f t="shared" si="57"/>
        <v>9871.9599999999991</v>
      </c>
      <c r="DE75" s="426">
        <f t="shared" si="121"/>
        <v>4796.59</v>
      </c>
      <c r="DF75" s="404">
        <f t="shared" si="133"/>
        <v>4045.51</v>
      </c>
      <c r="DG75" s="426">
        <f t="shared" si="58"/>
        <v>16648.580000000002</v>
      </c>
      <c r="DH75" s="426">
        <f t="shared" si="59"/>
        <v>0</v>
      </c>
      <c r="DI75" s="421"/>
      <c r="DJ75" s="422" t="str">
        <f t="shared" si="122"/>
        <v xml:space="preserve">30 від 01.03   </v>
      </c>
      <c r="DK75" s="113" t="s">
        <v>997</v>
      </c>
      <c r="DL75" s="28" t="s">
        <v>908</v>
      </c>
      <c r="DM75" s="28" t="s">
        <v>888</v>
      </c>
      <c r="DN75" s="28" t="s">
        <v>998</v>
      </c>
      <c r="DO75" s="900">
        <v>3114222657</v>
      </c>
      <c r="DP75" s="888"/>
      <c r="DQ75" s="817"/>
      <c r="DR75" s="818"/>
      <c r="DS75" s="819"/>
      <c r="DT75" s="820"/>
      <c r="DU75" s="400"/>
      <c r="DV75" s="110"/>
      <c r="DX75" s="84"/>
      <c r="DY75" s="84"/>
      <c r="DZ75" s="105"/>
      <c r="EG75" s="19"/>
      <c r="EH75" s="543">
        <f t="shared" si="123"/>
        <v>1</v>
      </c>
      <c r="EI75" s="404" t="str">
        <f t="shared" si="124"/>
        <v>ст.л-т</v>
      </c>
      <c r="EJ75" s="29" t="str">
        <f t="shared" si="125"/>
        <v>Сухина Р.М.</v>
      </c>
      <c r="EK75" s="50"/>
      <c r="EL75" s="29"/>
      <c r="EM75" s="50"/>
      <c r="EN75" s="50"/>
      <c r="EO75" s="50"/>
      <c r="EP75" s="29"/>
    </row>
    <row r="76" spans="1:146" ht="16.899999999999999" customHeight="1">
      <c r="A76" s="427">
        <v>73</v>
      </c>
      <c r="B76" s="869" t="s">
        <v>816</v>
      </c>
      <c r="C76" s="910" t="s">
        <v>25</v>
      </c>
      <c r="D76" s="404" t="str">
        <f t="shared" si="126"/>
        <v>Шкребій В.О.</v>
      </c>
      <c r="E76" s="416"/>
      <c r="F76" s="417"/>
      <c r="G76" s="409" t="str">
        <f>IF(P76&gt;$G$3,0,CONCATENATE((INT((BH76)/360)+INT((BI76)/360)+INT((BJ76)/360)+INT((BK76)/360)+INT((BL76)/360)+INT((BM76)/360))+INT((INT(MOD((BH76),360)/30)+INT(MOD((BI76),360)/30)+INT(MOD((BJ76),360)/30)+INT(MOD((BK76),360)/30)+INT(MOD((BL76),360)/30)+INT(MOD((BM76),360)/30)+INT((MOD(MOD((BH76),360),30)+MOD(MOD((BI76),360),30)+MOD(MOD((BJ76),360),30)+MOD(MOD((BK76),360),30)+MOD(MOD((BL76),360),30)+MOD(MOD((BM76),360),30))/30))/12),".",MOD(INT(MOD((BH76),360)/30)+INT(MOD((BI76),360)/30)+INT(MOD((BJ76),360)/30)+INT(MOD((BK76),360)/30)+INT(MOD((BL76),360)/30)+INT(MOD((BM76),360)/30)+INT((MOD(MOD((BH76),360),30)+MOD(MOD((BI76),360),30)+MOD(MOD((BJ76),360),30)+MOD(MOD((BK76),360),30)+MOD(MOD((BL76),360),30)+MOD(MOD((BM76),360),30))/30),12),".",INT(MOD(MOD(MOD((BH76),360),30)+MOD(MOD((BI76),360),30)+MOD(MOD((BJ76),360),30)+MOD(MOD((BK76),360),30)+MOD(MOD((BL76),360),30)+MOD(MOD((BM76),360),30),30))))</f>
        <v>7.6.0</v>
      </c>
      <c r="H76" s="407" t="str">
        <f t="shared" si="114"/>
        <v>7.6.0</v>
      </c>
      <c r="I76" s="407" t="str">
        <f>IF(P76&gt;$G$3,0,CONCATENATE((INT((BH76)/360)+INT((BM76)/360))+INT((INT(MOD((BH76),360)/30)+INT(MOD((BM76),360)/30)+INT((MOD(MOD((BH76),360),30)+MOD(MOD((BM76),360),30))/30))/12),".",MOD(INT(MOD((BH76),360)/30)+INT(MOD((BM76),360)/30)+INT((MOD(MOD((BH76),360),30)+MOD(MOD((BM76),360),30))/30),12),".",INT(MOD(MOD(MOD((BH76),360),30)+MOD(MOD((BM76),360),30),30))))</f>
        <v>7.6.0</v>
      </c>
      <c r="J76" s="407" t="str">
        <f t="shared" si="134"/>
        <v>0.0.0</v>
      </c>
      <c r="K76" s="407" t="str">
        <f t="shared" si="134"/>
        <v>0.0.0</v>
      </c>
      <c r="L76" s="407" t="str">
        <f t="shared" si="134"/>
        <v>0.0.0</v>
      </c>
      <c r="M76" s="407" t="str">
        <f t="shared" si="134"/>
        <v>0.0.0</v>
      </c>
      <c r="N76" s="408" t="str">
        <f t="shared" si="115"/>
        <v>0.0.0</v>
      </c>
      <c r="O76" s="930">
        <v>19</v>
      </c>
      <c r="P76" s="417">
        <v>41852</v>
      </c>
      <c r="Q76" s="417"/>
      <c r="R76" s="417"/>
      <c r="S76" s="417"/>
      <c r="T76" s="417"/>
      <c r="U76" s="417"/>
      <c r="V76" s="714"/>
      <c r="W76" s="714"/>
      <c r="X76" s="417"/>
      <c r="Y76" s="417"/>
      <c r="Z76" s="714"/>
      <c r="AA76" s="714"/>
      <c r="AB76" s="417"/>
      <c r="AC76" s="417"/>
      <c r="AD76" s="714"/>
      <c r="AE76" s="714"/>
      <c r="AF76" s="417"/>
      <c r="AG76" s="417"/>
      <c r="AH76" s="714"/>
      <c r="AI76" s="714"/>
      <c r="AJ76" s="417"/>
      <c r="AK76" s="417"/>
      <c r="AL76" s="714"/>
      <c r="AM76" s="714"/>
      <c r="AN76" s="417"/>
      <c r="AO76" s="417"/>
      <c r="AP76" s="714"/>
      <c r="AQ76" s="714"/>
      <c r="AR76" s="417"/>
      <c r="AS76" s="417"/>
      <c r="AT76" s="714"/>
      <c r="AU76" s="714"/>
      <c r="AV76" s="417"/>
      <c r="AW76" s="417"/>
      <c r="AX76" s="716"/>
      <c r="AY76" s="716"/>
      <c r="AZ76" s="635"/>
      <c r="BA76" s="635"/>
      <c r="BB76" s="716"/>
      <c r="BC76" s="716"/>
      <c r="BD76" s="635"/>
      <c r="BE76" s="635"/>
      <c r="BF76" s="717"/>
      <c r="BG76" s="717"/>
      <c r="BH76" s="432">
        <f t="shared" si="116"/>
        <v>2700</v>
      </c>
      <c r="BI76" s="432">
        <f>(IF(OR(W76&gt;$G$3,W76=0),IF(OR(V76=0,V76&gt;$G$3),0,DAYS360(V76,$G$3,1)),(DAYS360(V76,W76,1)))+IF(OR(Y76&gt;$G$3,Y76=0),IF(OR(X76=0,X76&gt;$G$3),0,DAYS360(X76,$G$3,1)),(DAYS360(X76,Y76,1)))+IF(OR(AA76&gt;$G$3,AA76=0),IF(OR(Z76=0,Z76&gt;$G$3),0,DAYS360(Z76,$G$3,1)),(DAYS360(Z76,AA76,1)))+IF(OR(AC76&gt;$G$3,AC76=0),IF(OR(AB76=0,AB76&gt;$G$3),0,DAYS360(AB76,$G$3,1)),(DAYS360(AB76,AC76,1)))+IF(OR(AE76&gt;$G$3,AE76=0),IF(OR(AD76=0,AD76&gt;$G$3),0,DAYS360(AD76,$G$3,1)),(DAYS360(AD76,AE76,1)))+IF(OR(AG76&gt;$G$3,AG76=0),IF(OR(AF76=0,AF76&gt;$G$3),0,DAYS360(AF76,$G$3,1)),(DAYS360(AF76,AG76,1)))+IF(OR(AI76&gt;$G$3,AI76=0),IF(OR(AH76=0,AH76&gt;$G$3),0,DAYS360(AH76,$G$3,1)),(DAYS360(AH76,AI76,1)))+IF(OR(AK76&gt;$G$3,AK76=0),IF(OR(AJ76=0,AJ76&gt;$G$3),0,DAYS360(AJ76,$G$3,1)),(DAYS360(AJ76,AK76,1)))+IF(OR(AM76&gt;$G$3,AM76=0),IF(OR(AL76=0,AL76&gt;$G$3),0,DAYS360(AL76,$G$3,1)),(DAYS360(AL76,AM76,1)))+IF(OR(AO76&gt;$G$3,AO76=0),IF(OR(AN76=0,AN76&gt;$G$3),0,DAYS360(AN76,$G$3,1)),(DAYS360(AN76,AO76,1)))+IF(OR(AQ76&gt;$G$3,AQ76=0),IF(OR(AP76=0,AP76&gt;$G$3),0,DAYS360(AP76,$G$3,1)),(DAYS360(AP76,AQ76,1)))+IF(OR(AS76&gt;$G$3,AS76=0),IF(OR(AR76=0,AR76&gt;$G$3),0,DAYS360(AR76,$G$3,1)),(DAYS360(AR76,AS76,1)))+IF(OR(AU76&gt;$G$3,AU76=0),IF(OR(AT76=0,AT76&gt;$G$3),0,DAYS360(AT76,$G$3,1)),(DAYS360(AT76,AU76,1)))+IF(OR(AW76&gt;$G$3,AW76=0),IF(OR(AV76=0,AV76&gt;$G$3),0,DAYS360(AV76,$G$3,1)),(DAYS360(AV76,AW76,1))))*2</f>
        <v>0</v>
      </c>
      <c r="BJ76" s="432">
        <f>(IF(OR(AY76&gt;$G$3,AY76=0),IF(OR(AX76=0,AX76&gt;$G$3),0,DAYS360(AX76,$G$3,1)),(DAYS360(AX76,AY76,1)))+IF(OR(BA76&gt;$G$3,BA76=0),IF(OR(AZ76=0,AZ76&gt;$G$3),0,DAYS360(AZ76,$G$3,1)),(DAYS360(AZ76,BA76,1))))/2</f>
        <v>0</v>
      </c>
      <c r="BK76" s="432">
        <f>(IF(OR(BC76&gt;$G$3,BC76=0),IF(OR(BB76=0,BB76&gt;$G$3),0,DAYS360(BB76,$G$3,1)),(DAYS360(BB76,BC76,1))))</f>
        <v>0</v>
      </c>
      <c r="BL76" s="432">
        <f>(IF(OR(BE76&gt;$G$3,BE76=0),IF(OR(BD76=0,BD76&gt;$G$3),0,DAYS360(BD76,$G$3,1)),(DAYS360(BD76,BE76,1))))/3</f>
        <v>0</v>
      </c>
      <c r="BM76" s="436">
        <f t="shared" si="127"/>
        <v>0</v>
      </c>
      <c r="BN76" s="462">
        <v>0.65</v>
      </c>
      <c r="BO76" s="427">
        <f t="shared" si="117"/>
        <v>28</v>
      </c>
      <c r="BP76" s="419"/>
      <c r="BQ76" s="700"/>
      <c r="BR76" s="419"/>
      <c r="BS76" s="700"/>
      <c r="BT76" s="700"/>
      <c r="BU76" s="700"/>
      <c r="BV76" s="427">
        <f t="shared" si="128"/>
        <v>30</v>
      </c>
      <c r="BW76" s="427"/>
      <c r="BX76" s="432">
        <v>10</v>
      </c>
      <c r="BY76" s="700"/>
      <c r="BZ76" s="432"/>
      <c r="CA76" s="700"/>
      <c r="CB76" s="432"/>
      <c r="CC76" s="700"/>
      <c r="CD76" s="432"/>
      <c r="CE76" s="404">
        <f>IF(OR(C76=0,CD76="Д"),0,IF(AND(C76&gt;0,E76=0),VLOOKUP(C76,звания!A:B,2,FALSE)/((EOMONTH($G$3,0)+1)-$G$3)*BO76+VLOOKUP(C76,звания!A:B,2,FALSE)/((EOMONTH($G$3,0)+1)-$G$3)*BR76+VLOOKUP(C76,звания!A:B,2,FALSE)/((EOMONTH($G$3,0)+1)-$G$3)*BU76,IF(AND(C76&gt;0,E76&gt;0,F76&gt;=$G$3,BO76=(EOMONTH($G$3,0)+1)-$G$3),(VLOOKUP(E76,звания!A:B,2,FALSE)/(EOMONTH($G$3,0)-$G$3+1))*(F76-$G$3)+(VLOOKUP(C76,звания!A:B,2,FALSE)/(EOMONTH($G$3,0)-$G$3+1))*((EOMONTH($G$3,0)-$G$3+1)-(F76-$G$3)),IF(AND(C76&gt;0,E76&gt;0,F76&gt;$G$3,BO76&lt;(EOMONTH($G$3,0)+1)-$G$3,BO76&lt;&gt;0),VLOOKUP(E76,звания!A:B,2,FALSE)/((EOMONTH($G$3,0)+1)-$G$3)*((F76-$G$3)-(((EOMONTH($G$3,0)+1)-$G$3)-BO76-BU76-BR76))+VLOOKUP(C76,звания!A:B,2,FALSE)/((EOMONTH($G$3,0)+1)-$G$3)*(((EOMONTH($G$3,0)+1)-F76)),IF(F76&lt;$G$3,(VLOOKUP(C76,звания!A:B,2,FALSE)-VLOOKUP(E76,звания!A:B,2,FALSE))/((EOMONTH($BN$3,0)+1)-$BN$3)*(EOMONTH($BN$3,0)+1-F76)+VLOOKUP(C76,звания!A:B,2,FALSE)/((EOMONTH($G$3,0)+1)-$G$3)*BO76+VLOOKUP(C76,звания!A:B,2,FALSE)/((EOMONTH($G$3,0)+1)-$G$3)*BU76+VLOOKUP(C76,звания!A:B,2,FALSE)/((EOMONTH($G$3,0)+1)-$G$3)*BR76,0)))))</f>
        <v>1200</v>
      </c>
      <c r="CF76" s="404">
        <f>IF(OR(CD76="Д",C76=0),0,IF(B76="Виключений зі списків",IF(BS76=0,(VLOOKUP(O76,звания!$D$2:$E$62,2,FALSE))/(EOMONTH($B$3,0)+1-$B$3)*BO76+(VLOOKUP(BQ76,звания!$D$2:$E$62,2,FALSE))/(EOMONTH($B$3,0)+1-$B$3)*BR76,(((VLOOKUP(O76,звания!$D$2:$E$62,2,FALSE))/(EOMONTH($B$3,0)+1-$B$3))*BO76)+(VLOOKUP(BQ76,звания!$D$2:$E$62,2,FALSE))/(EOMONTH($B$3,0)+1-$B$3)*BR76+(VLOOKUP(BS76,звания!$D$2:$E$62,2,FALSE))/(EOMONTH($B$3,0)+1-$B$3)*BU76),IF(BS76=0,(VLOOKUP(O76,звания!$D$2:$E$62,2,FALSE))/(EOMONTH($G$3,0)+1-$G$3)*BO76+(VLOOKUP(BQ76,звания!$D$2:$E$62,2,FALSE))/(EOMONTH($G$3,0)+1-$G$3)*BR76,(((VLOOKUP(O76,звания!$D$2:$E$62,2,FALSE))/(EOMONTH($G$3,0)+1-$G$3))*BO76)+(VLOOKUP(BQ76,звания!$D$2:$E$62,2,FALSE))/(EOMONTH($G$3,0)+1-$G$3)*BR76+(VLOOKUP(BS76,звания!$D$2:$E$62,2,FALSE))/(EOMONTH($G$3,0)+1-$G$3)*BU76+IF(BT76=0,0,(VLOOKUP(BS76,звания!$D$2:$E$62,2,FALSE))/(EOMONTH($BN$3,0)+1-$BN$3)*BT76-(VLOOKUP(O76,звания!$D$2:$E$62,2,FALSE))/(EOMONTH($BN$3,0)+1-$BN$3)*BT76))))</f>
        <v>4370</v>
      </c>
      <c r="CG76" s="404">
        <f>IF(AND(SUM(BH76:BM76)&lt;360,((EOMONTH($G$3,0)-$G$3+1+(SUM(BH76:BM76)))&gt;0),SUM(BH76:BM76)+EOMONTH($G$3,0)-$G$3+1&lt;360),(CE76+CF76)*BV76%,IF(SUM(BH76:BM76)+EOMONTH($G$3,0)-$G$3+1&lt;=1800,((CE76+CF76)/(EOMONTH($G$3,0)-$G$3+1))*(360-SUM(BH76:BM76))*BV76%+(((CE76+CF76)/(EOMONTH($G$3,0)-$G$3+1))*((EOMONTH($G$3,0)-$G$3+1)-(360-SUM(BH76:BM76))))*25%,IF(AND(SUM(BH76:BM76)&lt;1800,((EOMONTH($G$3,0)-$G$3+1+SUM(BH76:BM76))&gt;=360),SUM(BH76:BM76)+EOMONTH($G$3,0)-$G$3+1&lt;1800),(CE76+CF76)*BV76%,IF(SUM(BH76:BM76)+EOMONTH($G$3,0)-$G$3+1&lt;=3600,((CE76+CF76)/(EOMONTH($G$3,0)-$G$3+1))*(1800-SUM(BH76:BM76))*BV76%+(((CE76+CF76)/(EOMONTH($G$3,0)-$G$3+1))*((EOMONTH($G$3,0)-$G$3+1)-(1800-SUM(BH76:BM76)))*30%),IF(AND(SUM(BH76:BM76)&lt;3600,((EOMONTH($G$3,0)-$G$3+1+SUM(BH76:BM76))&gt;=1800),SUM(BH76:BM76)+EOMONTH($G$3,0)-$G$3+1&lt;3600),(CE76+CF76)*BV76%,IF(SUM(BH76:BM76)+EOMONTH($G$3,0)-$G$3+1&lt;=5400,((CE76+CF76)/(EOMONTH($G$3,0)-$G$3+1))*(3600-SUM(BH76:BM76))*BV76%+(((CE76+CF76)/(EOMONTH($G$3,0)-$G$3+1))*((EOMONTH($G$3,0)-$G$3+1)-(3600-SUM(BH76:BM76))))*35%,IF(AND(SUM(BH76:BM76)&lt;5400,((EOMONTH($G$3,0)-$G$3+1+SUM(BH76:BM76))&gt;=3600),SUM(BH76:BM76)+EOMONTH($G$3,0)-$G$3+1&lt;5400),(CE76+CF76)*BV76%,IF(SUM(BH76:BM76)+EOMONTH($G$3,0)-$G$3+1&lt;=7200,((CE76+CF76)/(EOMONTH($G$3,0)-$G$3+1))*(5400-SUM(BH76:BM76))*BV76%+(((CE76+CF76)/(EOMONTH($G$3,0)-$G$3+1))*((EOMONTH($G$3,0)-$G$3+1)-(5400-SUM(BH76:BM76))))*40%,IF(AND(SUM(BH76:BM76)&lt;7200,((EOMONTH($G$3,0)-$G$3+1+SUM(BH76:BM76))&gt;=5400),SUM(BH76:BM76)+EOMONTH($G$3,0)-$G$3+1&lt;7200),(CE76+CF76)*BV76%,IF(SUM(BH76:BM76)+EOMONTH($G$3,0)-$G$3+1&lt;=9000,((CE76+CF76)/(EOMONTH($G$3,0)-$G$3+1))*(7200-SUM(BH76:BM76))*BV76%+(((CE76+CF76)/(EOMONTH($G$3,0)-$G$3+1))*((EOMONTH($G$3,0)-$G$3+1)-(7200-SUM(BH76:BM76))))*45%,IF(SUM(BH76:BM76)+EOMONTH($G$3,0)-$G$3+1&gt;=9000,((CE76+CF76)/(EOMONTH($G$3,0)-$G$3+1))*(9000-SUM(BH76:BM76))*BV76%+(((CE76+CF76)/(EOMONTH($G$3,0)-$G$3+1))*((EOMONTH($G$3,0)-$G$3+1)-(9000-SUM(BH76:BM76))))*50%,0)))))))))))</f>
        <v>1671</v>
      </c>
      <c r="CH76" s="404">
        <f>IF(BW76=0,CF76*BX76%,IF(BW76&gt;0,((VLOOKUP(O76,звания!$D$2:$E$62,2,FALSE)/(EOMONTH($G$3,0)+1-$G$3)*BW76)*BX76%)))</f>
        <v>437</v>
      </c>
      <c r="CI76" s="404">
        <f>IF(BY76=0,CF76*BZ76%,IF(BY76&gt;0,(VLOOKUP(O76,звания!$D$2:$E$62,2,FALSE)/(EOMONTH($G$3,0)+1-$G$3)*BO76)*BZ76%)+(VLOOKUP(BS76,звания!$D$2:$E$62,2,FALSE)/(EOMONTH($G$3,0)+1-$G$3)*BU76)*BZ76%)</f>
        <v>0</v>
      </c>
      <c r="CJ76" s="404">
        <f>IF(CA76=0,CF76*CB76%,IF(CA76&gt;0,(VLOOKUP(O76,звания!$D$2:$E$62,2,FALSE)/(EOMONTH($G$3,0)+1-$G$3)*BO76)*CB76%)+(VLOOKUP(BS76,звания!$D$2:$E$62,2,FALSE)/(EOMONTH($G$3,0)+1-$G$3)*BU76)*CB76%)</f>
        <v>0</v>
      </c>
      <c r="CK76" s="404">
        <f>IF(CD76="Д",0,IF(CC76=0,CF76*CD76%,IF(CC76&gt;0,(VLOOKUP(O76,звания!$D$2:$E$62,2,FALSE)/(EOMONTH($G$3,0)+1-$G$3)*BO76)*CD76%)+(VLOOKUP(BS76,звания!$D$2:$E$62,2,FALSE)/(EOMONTH($G$3,0)+1-$G$3)*BU76)*CD76%))</f>
        <v>0</v>
      </c>
      <c r="CL76" s="404">
        <f>IF(BR76&gt;0,((VLOOKUP(C76,звания!$A$2:$B$62,2,FALSE)/(EOMONTH($G$3,0)+1-$G$3)*BO76+VLOOKUP(O76,звания!$D$2:$E$62,2,FALSE)/(EOMONTH($G$3,0)+1-$G$3)*BO76+(VLOOKUP(C76,звания!$A$2:$B$62,2,FALSE)/(EOMONTH($G$3,0)+1-$G$3)*BO76+VLOOKUP(O76,звания!$D$2:$E$62,2,FALSE)/(EOMONTH($G$3,0)+1-$G$3)*BO76)*BV76%)*BN76)+(VLOOKUP(C76,звания!$A$2:$B$62,2,FALSE)/(EOMONTH($G$3,0)+1-$G$3)*BU76+VLOOKUP(BS76,звания!$D$2:$E$62,2,FALSE)/(EOMONTH($G$3,0)+1-$G$3)*BU76+(VLOOKUP(C76,звания!$A$2:$B$62,2,FALSE)/(EOMONTH($G$3,0)+1-$G$3)*BU76+VLOOKUP(BS76,звания!$D$2:$E$62,2,FALSE)/(EOMONTH($G$3,0)+1-$G$3)*BU76)*BV76%)*BN76,(CE76+CF76+CG76)*BN76)</f>
        <v>4706.6499999999996</v>
      </c>
      <c r="CM76" s="404"/>
      <c r="CN76" s="404"/>
      <c r="CO76" s="432">
        <f t="shared" si="119"/>
        <v>3</v>
      </c>
      <c r="CP76" s="638"/>
      <c r="CQ76" s="637">
        <f>IF(CF76=0,0,IF((SUM(BH76:BM76)&gt;360),(VLOOKUP(O76,звания!$F$2:$G$62,2,FALSE))/100,VLOOKUP(O76,звания!$F$2:$H$62,3,FALSE)/100))</f>
        <v>2.0499999999999998</v>
      </c>
      <c r="CR76" s="617">
        <f>IF(B76="Виключений зі списків",IF(AND(BU76=0,360-BH76&lt;0),(VLOOKUP(O76,звания!$D$2:$E$62,2,FALSE))/(EOMONTH($B$3,0)+1-$B$3)*BO76*CQ76,IF(AND(360-BH76&gt;=0,360-BH76&lt;(EOMONTH($B$3,0)+1-$B$3)),(CF76/(EOMONTH($B$3,0)-$B$3+1)*(360-BH76))*CQ76+(CF76/(EOMONTH($B$3,0)-$B$3+1)*((EOMONTH($B$3,0)-$B$3+1)-(360-BH76)))*VLOOKUP(O76,звания!$F$2:$H$62,2,FALSE)/100,((((VLOOKUP(O76,звания!$D$2:$E$62,2,FALSE))/(EOMONTH($B$3,0)+1-$B$3)*BO76*CQ76+(VLOOKUP(BS76,звания!$D$2:$E$62,2,FALSE))/(EOMONTH($B$3,0)+1-$B$3)*BU76*(VLOOKUP(BS76,звания!$F$2:$G$62,2,FALSE)*0.01)+(IF(BT76=0,0,(VLOOKUP(BS76,звания!$D$2:$E$62,2,FALSE)/(EOMONTH($G$3,0)+1-$G$3)*BT76*(VLOOKUP(BS76,звания!$F$2:$G$62,2,FALSE)))*0.01-(VLOOKUP(O76,звания!$D$2:$E$62,2,FALSE)/(EOMONTH($G$3,0)+1-$G$3)*BT76*(VLOOKUP(O76,звания!$F$2:$G$62,2,FALSE)))*0.01)))))/100*(100-CP76))),(IF(AND(BU76=0,360-BH76&lt;0,CP76=0),(VLOOKUP(O76,звания!$D$2:$E$62,2,FALSE))/(EOMONTH($G$3,0)+1-$G$3)*BO76*CQ76,IF(AND(360-BH76&gt;=0,360-BH76&lt;(EOMONTH($G$3,0)+1-$G$3)),(CF76/(EOMONTH($G$3,0)-$G$3+1)*(360-BH76))*CQ76+(CF76/(EOMONTH($G$3,0)-$G$3+1)*((EOMONTH($G$3,0)-$G$3+1)-(360-BH76)))*VLOOKUP(O76,звания!$F$2:$H$62,2,FALSE)/100,((((VLOOKUP(O76,звания!$D$2:$E$62,2,FALSE))/(EOMONTH($G$3,0)+1-$G$3)*BO76*CQ76+(VLOOKUP(BS76,звания!$D$2:$E$62,2,FALSE))/(EOMONTH($G$3,0)+1-$G$3)*BU76*(VLOOKUP(BS76,звания!$F$2:$G$62,2,FALSE)*0.01)))/100*(100-CP76)+(IF(BT76=0,0,(VLOOKUP(BS76,звания!$D$2:$E$62,2,FALSE)/(EOMONTH($BN$3,0)+1-$BN$3)*BT76*(VLOOKUP(BS76,звания!$F$2:$G$62,2,FALSE)))*0.01-(VLOOKUP(O76,звания!$D$2:$E$62,2,FALSE)/(EOMONTH($BN$3,0)+1-$BN$3)*BT76*(VLOOKUP(O76,звания!$F$2:$G$62,2,FALSE)))*0.01)))))))</f>
        <v>8958.5</v>
      </c>
      <c r="CS76" s="416">
        <f t="shared" si="130"/>
        <v>21343.15</v>
      </c>
      <c r="CT76" s="403"/>
      <c r="CU76" s="403"/>
      <c r="CV76" s="404">
        <f t="shared" si="120"/>
        <v>672.35</v>
      </c>
      <c r="CW76" s="426">
        <f t="shared" si="131"/>
        <v>22015.5</v>
      </c>
      <c r="CX76" s="404">
        <f>IF(CU76=0,CW76*0.18,(CW76-CU76)*0.18)</f>
        <v>3962.79</v>
      </c>
      <c r="CY76" s="1174">
        <v>5</v>
      </c>
      <c r="CZ76" s="404">
        <f t="shared" si="135"/>
        <v>271.26</v>
      </c>
      <c r="DA76" s="404"/>
      <c r="DB76" s="403"/>
      <c r="DC76" s="404">
        <f>(CW76-CZ76)*20%</f>
        <v>4348.8500000000004</v>
      </c>
      <c r="DD76" s="426">
        <f t="shared" si="57"/>
        <v>8582.9</v>
      </c>
      <c r="DE76" s="426">
        <f t="shared" si="121"/>
        <v>4695.49</v>
      </c>
      <c r="DF76" s="404">
        <f t="shared" si="133"/>
        <v>3962.79</v>
      </c>
      <c r="DG76" s="426">
        <f t="shared" si="58"/>
        <v>17395.39</v>
      </c>
      <c r="DH76" s="426">
        <f t="shared" si="59"/>
        <v>0</v>
      </c>
      <c r="DI76" s="421"/>
      <c r="DJ76" s="422" t="str">
        <f t="shared" si="122"/>
        <v xml:space="preserve">30 від 01.03   </v>
      </c>
      <c r="DK76" s="113" t="s">
        <v>999</v>
      </c>
      <c r="DL76" s="28" t="s">
        <v>1000</v>
      </c>
      <c r="DM76" s="28" t="s">
        <v>941</v>
      </c>
      <c r="DN76" s="28" t="s">
        <v>949</v>
      </c>
      <c r="DO76" s="900">
        <v>3564308011</v>
      </c>
      <c r="DP76" s="888"/>
      <c r="DQ76" s="817"/>
      <c r="DR76" s="818"/>
      <c r="DS76" s="819"/>
      <c r="DT76" s="820"/>
      <c r="DU76" s="124"/>
      <c r="DV76" s="110"/>
      <c r="DX76" s="84"/>
      <c r="DY76" s="84"/>
      <c r="DZ76" s="105"/>
      <c r="EG76" s="19"/>
      <c r="EH76" s="543">
        <f t="shared" si="123"/>
        <v>1</v>
      </c>
      <c r="EI76" s="404" t="str">
        <f t="shared" si="124"/>
        <v>ст.л-т</v>
      </c>
      <c r="EJ76" s="29" t="str">
        <f t="shared" si="125"/>
        <v>Шкребій В.О.</v>
      </c>
      <c r="EK76" s="50"/>
      <c r="EL76" s="29"/>
      <c r="EM76" s="50"/>
      <c r="EN76" s="50"/>
      <c r="EO76" s="50"/>
      <c r="EP76" s="29"/>
    </row>
    <row r="77" spans="1:146" ht="16.899999999999999" hidden="1" customHeight="1" thickBot="1">
      <c r="A77" s="402">
        <v>74</v>
      </c>
      <c r="B77" s="869"/>
      <c r="C77" s="403"/>
      <c r="D77" s="403">
        <f>DK77</f>
        <v>0</v>
      </c>
      <c r="E77" s="416"/>
      <c r="F77" s="442"/>
      <c r="G77" s="406" t="str">
        <f>IF(P77&gt;$G$3,0,CONCATENATE((INT((BH77)/360)+INT((BI77)/360)+INT((BJ77)/360)+INT((BK77)/360)+INT((BL77)/360)+INT((BM77)/360))+INT((INT(MOD((BH77),360)/30)+INT(MOD((BI77),360)/30)+INT(MOD((BJ77),360)/30)+INT(MOD((BK77),360)/30)+INT(MOD((BL77),360)/30)+INT(MOD((BM77),360)/30)+INT((MOD(MOD((BH77),360),30)+MOD(MOD((BI77),360),30)+MOD(MOD((BJ77),360),30)+MOD(MOD((BK77),360),30)+MOD(MOD((BL77),360),30)+MOD(MOD((BM77),360),30))/30))/12),".",MOD(INT(MOD((BH77),360)/30)+INT(MOD((BI77),360)/30)+INT(MOD((BJ77),360)/30)+INT(MOD((BK77),360)/30)+INT(MOD((BL77),360)/30)+INT(MOD((BM77),360)/30)+INT((MOD(MOD((BH77),360),30)+MOD(MOD((BI77),360),30)+MOD(MOD((BJ77),360),30)+MOD(MOD((BK77),360),30)+MOD(MOD((BL77),360),30)+MOD(MOD((BM77),360),30))/30),12),".",INT(MOD(MOD(MOD((BH77),360),30)+MOD(MOD((BI77),360),30)+MOD(MOD((BJ77),360),30)+MOD(MOD((BK77),360),30)+MOD(MOD((BL77),360),30)+MOD(MOD((BM77),360),30),30))))</f>
        <v>0.0.0</v>
      </c>
      <c r="H77" s="407" t="str">
        <f t="shared" si="114"/>
        <v>0.0.0</v>
      </c>
      <c r="I77" s="407" t="str">
        <f>IF(P77&gt;$G$3,0,CONCATENATE((INT((BH77)/360)+INT((BM77)/360))+INT((INT(MOD((BH77),360)/30)+INT(MOD((BM77),360)/30)+INT((MOD(MOD((BH77),360),30)+MOD(MOD((BM77),360),30))/30))/12),".",MOD(INT(MOD((BH77),360)/30)+INT(MOD((BM77),360)/30)+INT((MOD(MOD((BH77),360),30)+MOD(MOD((BM77),360),30))/30),12),".",INT(MOD(MOD(MOD((BH77),360),30)+MOD(MOD((BM77),360),30),30))))</f>
        <v>0.0.0</v>
      </c>
      <c r="J77" s="407" t="str">
        <f t="shared" si="134"/>
        <v>0.0.0</v>
      </c>
      <c r="K77" s="407" t="str">
        <f t="shared" si="134"/>
        <v>0.0.0</v>
      </c>
      <c r="L77" s="407" t="str">
        <f t="shared" si="134"/>
        <v>0.0.0</v>
      </c>
      <c r="M77" s="407" t="str">
        <f t="shared" si="134"/>
        <v>0.0.0</v>
      </c>
      <c r="N77" s="408" t="str">
        <f t="shared" si="115"/>
        <v>0.0.0</v>
      </c>
      <c r="O77" s="418"/>
      <c r="P77" s="417"/>
      <c r="Q77" s="417"/>
      <c r="R77" s="417"/>
      <c r="S77" s="417"/>
      <c r="T77" s="417"/>
      <c r="U77" s="417"/>
      <c r="V77" s="714"/>
      <c r="W77" s="714"/>
      <c r="X77" s="417"/>
      <c r="Y77" s="417"/>
      <c r="Z77" s="714"/>
      <c r="AA77" s="714"/>
      <c r="AB77" s="417"/>
      <c r="AC77" s="417"/>
      <c r="AD77" s="714"/>
      <c r="AE77" s="714"/>
      <c r="AF77" s="417"/>
      <c r="AG77" s="417"/>
      <c r="AH77" s="714"/>
      <c r="AI77" s="714"/>
      <c r="AJ77" s="417"/>
      <c r="AK77" s="417"/>
      <c r="AL77" s="714"/>
      <c r="AM77" s="714"/>
      <c r="AN77" s="417"/>
      <c r="AO77" s="417"/>
      <c r="AP77" s="714"/>
      <c r="AQ77" s="714"/>
      <c r="AR77" s="417"/>
      <c r="AS77" s="417"/>
      <c r="AT77" s="714"/>
      <c r="AU77" s="714"/>
      <c r="AV77" s="417"/>
      <c r="AW77" s="417"/>
      <c r="AX77" s="716"/>
      <c r="AY77" s="716"/>
      <c r="AZ77" s="635"/>
      <c r="BA77" s="635"/>
      <c r="BB77" s="716"/>
      <c r="BC77" s="716"/>
      <c r="BD77" s="635"/>
      <c r="BE77" s="635"/>
      <c r="BF77" s="717"/>
      <c r="BG77" s="717"/>
      <c r="BH77" s="432">
        <f t="shared" si="116"/>
        <v>0</v>
      </c>
      <c r="BI77" s="432">
        <f>(IF(OR(W77&gt;$G$3,W77=0),IF(OR(V77=0,V77&gt;$G$3),0,DAYS360(V77,$G$3,1)),(DAYS360(V77,W77,1)))+IF(OR(Y77&gt;$G$3,Y77=0),IF(OR(X77=0,X77&gt;$G$3),0,DAYS360(X77,$G$3,1)),(DAYS360(X77,Y77,1)))+IF(OR(AA77&gt;$G$3,AA77=0),IF(OR(Z77=0,Z77&gt;$G$3),0,DAYS360(Z77,$G$3,1)),(DAYS360(Z77,AA77,1)))+IF(OR(AC77&gt;$G$3,AC77=0),IF(OR(AB77=0,AB77&gt;$G$3),0,DAYS360(AB77,$G$3,1)),(DAYS360(AB77,AC77,1)))+IF(OR(AE77&gt;$G$3,AE77=0),IF(OR(AD77=0,AD77&gt;$G$3),0,DAYS360(AD77,$G$3,1)),(DAYS360(AD77,AE77,1)))+IF(OR(AG77&gt;$G$3,AG77=0),IF(OR(AF77=0,AF77&gt;$G$3),0,DAYS360(AF77,$G$3,1)),(DAYS360(AF77,AG77,1)))+IF(OR(AI77&gt;$G$3,AI77=0),IF(OR(AH77=0,AH77&gt;$G$3),0,DAYS360(AH77,$G$3,1)),(DAYS360(AH77,AI77,1)))+IF(OR(AK77&gt;$G$3,AK77=0),IF(OR(AJ77=0,AJ77&gt;$G$3),0,DAYS360(AJ77,$G$3,1)),(DAYS360(AJ77,AK77,1)))+IF(OR(AM77&gt;$G$3,AM77=0),IF(OR(AL77=0,AL77&gt;$G$3),0,DAYS360(AL77,$G$3,1)),(DAYS360(AL77,AM77,1)))+IF(OR(AO77&gt;$G$3,AO77=0),IF(OR(AN77=0,AN77&gt;$G$3),0,DAYS360(AN77,$G$3,1)),(DAYS360(AN77,AO77,1)))+IF(OR(AQ77&gt;$G$3,AQ77=0),IF(OR(AP77=0,AP77&gt;$G$3),0,DAYS360(AP77,$G$3,1)),(DAYS360(AP77,AQ77,1)))+IF(OR(AS77&gt;$G$3,AS77=0),IF(OR(AR77=0,AR77&gt;$G$3),0,DAYS360(AR77,$G$3,1)),(DAYS360(AR77,AS77,1)))+IF(OR(AU77&gt;$G$3,AU77=0),IF(OR(AT77=0,AT77&gt;$G$3),0,DAYS360(AT77,$G$3,1)),(DAYS360(AT77,AU77,1)))+IF(OR(AW77&gt;$G$3,AW77=0),IF(OR(AV77=0,AV77&gt;$G$3),0,DAYS360(AV77,$G$3,1)),(DAYS360(AV77,AW77,1))))*2</f>
        <v>0</v>
      </c>
      <c r="BJ77" s="432">
        <f>(IF(OR(AY77&gt;$G$3,AY77=0),IF(OR(AX77=0,AX77&gt;$G$3),0,DAYS360(AX77,$G$3,1)),(DAYS360(AX77,AY77,1)))+IF(OR(BA77&gt;$G$3,BA77=0),IF(OR(AZ77=0,AZ77&gt;$G$3),0,DAYS360(AZ77,$G$3,1)),(DAYS360(AZ77,BA77,1))))/2</f>
        <v>0</v>
      </c>
      <c r="BK77" s="432">
        <f>(IF(OR(BC77&gt;$G$3,BC77=0),IF(OR(BB77=0,BB77&gt;$G$3),0,DAYS360(BB77,$G$3,1)),(DAYS360(BB77,BC77,1))))</f>
        <v>0</v>
      </c>
      <c r="BL77" s="432">
        <f>(IF(OR(BE77&gt;$G$3,BE77=0),IF(OR(BD77=0,BD77&gt;$G$3),0,DAYS360(BD77,$G$3,1)),(DAYS360(BD77,BE77,1))))/3</f>
        <v>0</v>
      </c>
      <c r="BM77" s="436">
        <f>IF(DAYS360(BF77,BG77)&gt;=1800,1800/2,(DAYS360(BF77,BG77,1))/2)</f>
        <v>0</v>
      </c>
      <c r="BN77" s="462">
        <v>0.65</v>
      </c>
      <c r="BO77" s="427">
        <f t="shared" si="117"/>
        <v>0</v>
      </c>
      <c r="BP77" s="774"/>
      <c r="BQ77" s="700"/>
      <c r="BR77" s="419"/>
      <c r="BS77" s="700"/>
      <c r="BT77" s="700"/>
      <c r="BU77" s="700"/>
      <c r="BV77" s="427">
        <f>IF((BH77+BI77+BJ77+BK77+BL77+BM77)&lt;360,0,IF(AND((BH77+BI77+BJ77+BK77+BL77+BM77)&gt;=360,(BH77+BI77+BJ77+BK77+BL77+BM77)&lt;1800),25,IF(AND((BH77+BI77+BJ77+BK77+BL77+BM77)&gt;=1800,(BH77+BI77+BJ77+BK77+BL77+BM77)&lt;3600),30,IF(AND((BH77+BI77+BJ77+BK77+BL77+BM77)&gt;=3600,(BH77+BI77+BJ77+BK77+BL77+BM77)&lt;5400),35,IF(AND((BH77+BI77+BJ77+BK77+BL77+BM77)&gt;=5400,(BH77+BI77+BJ77+BK77+BL77+BM77)&lt;7200),40,IF(AND((BH77+BI77+BJ77+BK77+BL77+BM77)&gt;=7200,(BH77+BI77+BJ77+BK77+BL77+BM77)&lt;9000),45,IF((BH77+BI77+BJ77+BK77+BL77+BM77)&gt;=9000,50,"ПРОВЕРЬ")))))))</f>
        <v>0</v>
      </c>
      <c r="BW77" s="419"/>
      <c r="BX77" s="782"/>
      <c r="BY77" s="419"/>
      <c r="BZ77" s="432"/>
      <c r="CA77" s="419"/>
      <c r="CB77" s="427"/>
      <c r="CC77" s="419"/>
      <c r="CD77" s="427"/>
      <c r="CE77" s="404">
        <f>IF(OR(C77=0,CD77="Д"),0,IF(AND(C77&gt;0,E77=0),VLOOKUP(C77,звания!A:B,2,FALSE)/((EOMONTH($G$3,0)+1)-$G$3)*BO77+VLOOKUP(C77,звания!A:B,2,FALSE)/((EOMONTH($G$3,0)+1)-$G$3)*BR77+VLOOKUP(C77,звания!A:B,2,FALSE)/((EOMONTH($G$3,0)+1)-$G$3)*BU77,IF(AND(C77&gt;0,E77&gt;0,F77&gt;=$G$3,BO77=(EOMONTH($G$3,0)+1)-$G$3),(VLOOKUP(E77,звания!A:B,2,FALSE)/(EOMONTH($G$3,0)-$G$3+1))*(F77-$G$3)+(VLOOKUP(C77,звания!A:B,2,FALSE)/(EOMONTH($G$3,0)-$G$3+1))*((EOMONTH($G$3,0)-$G$3+1)-(F77-$G$3)),IF(AND(C77&gt;0,E77&gt;0,F77&gt;$G$3,BO77&lt;(EOMONTH($G$3,0)+1)-$G$3,BO77&lt;&gt;0),VLOOKUP(E77,звания!A:B,2,FALSE)/((EOMONTH($G$3,0)+1)-$G$3)*((F77-$G$3)-(((EOMONTH($G$3,0)+1)-$G$3)-BO77-BU77-BR77))+VLOOKUP(C77,звания!A:B,2,FALSE)/((EOMONTH($G$3,0)+1)-$G$3)*(((EOMONTH($G$3,0)+1)-F77)),IF(F77&lt;$G$3,(VLOOKUP(C77,звания!A:B,2,FALSE)-VLOOKUP(E77,звания!A:B,2,FALSE))/((EOMONTH($BN$3,0)+1)-$BN$3)*(EOMONTH($BN$3,0)+1-F77)+VLOOKUP(C77,звания!A:B,2,FALSE)/((EOMONTH($G$3,0)+1)-$G$3)*BO77+VLOOKUP(C77,звания!A:B,2,FALSE)/((EOMONTH($G$3,0)+1)-$G$3)*BU77+VLOOKUP(C77,звания!A:B,2,FALSE)/((EOMONTH($G$3,0)+1)-$G$3)*BR77,0)))))</f>
        <v>0</v>
      </c>
      <c r="CF77" s="404">
        <f>IF(OR(CD77="Д",C77=0),0,IF(B77="Виключений зі списків",IF(BS77=0,(VLOOKUP(O77,звания!$D$2:$E$62,2,FALSE))/(EOMONTH($B$3,0)+1-$B$3)*BO77+(VLOOKUP(BQ77,звания!$D$2:$E$62,2,FALSE))/(EOMONTH($B$3,0)+1-$B$3)*BR77,(((VLOOKUP(O77,звания!$D$2:$E$62,2,FALSE))/(EOMONTH($B$3,0)+1-$B$3))*BO77)+(VLOOKUP(BQ77,звания!$D$2:$E$62,2,FALSE))/(EOMONTH($B$3,0)+1-$B$3)*BR77+(VLOOKUP(BS77,звания!$D$2:$E$62,2,FALSE))/(EOMONTH($B$3,0)+1-$B$3)*BU77),IF(BS77=0,(VLOOKUP(O77,звания!$D$2:$E$62,2,FALSE))/(EOMONTH($G$3,0)+1-$G$3)*BO77+(VLOOKUP(BQ77,звания!$D$2:$E$62,2,FALSE))/(EOMONTH($G$3,0)+1-$G$3)*BR77,(((VLOOKUP(O77,звания!$D$2:$E$62,2,FALSE))/(EOMONTH($G$3,0)+1-$G$3))*BO77)+(VLOOKUP(BQ77,звания!$D$2:$E$62,2,FALSE))/(EOMONTH($G$3,0)+1-$G$3)*BR77+(VLOOKUP(BS77,звания!$D$2:$E$62,2,FALSE))/(EOMONTH($G$3,0)+1-$G$3)*BU77+IF(BT77=0,0,(VLOOKUP(BS77,звания!$D$2:$E$62,2,FALSE))/(EOMONTH($BN$3,0)+1-$BN$3)*BT77-(VLOOKUP(O77,звания!$D$2:$E$62,2,FALSE))/(EOMONTH($BN$3,0)+1-$BN$3)*BT77))))</f>
        <v>0</v>
      </c>
      <c r="CG77" s="404">
        <f>IF(AND(SUM(BH77:BM77)&lt;360,((EOMONTH($G$3,0)-$G$3+1+(SUM(BH77:BM77)))&gt;0),SUM(BH77:BM77)+EOMONTH($G$3,0)-$G$3+1&lt;360),(CE77+CF77)*BV77%,IF(SUM(BH77:BM77)+EOMONTH($G$3,0)-$G$3+1&lt;=1800,((CE77+CF77)/(EOMONTH($G$3,0)-$G$3+1))*(360-SUM(BH77:BM77))*BV77%+(((CE77+CF77)/(EOMONTH($G$3,0)-$G$3+1))*((EOMONTH($G$3,0)-$G$3+1)-(360-SUM(BH77:BM77))))*25%,IF(AND(SUM(BH77:BM77)&lt;1800,((EOMONTH($G$3,0)-$G$3+1+SUM(BH77:BM77))&gt;=360),SUM(BH77:BM77)+EOMONTH($G$3,0)-$G$3+1&lt;1800),(CE77+CF77)*BV77%,IF(SUM(BH77:BM77)+EOMONTH($G$3,0)-$G$3+1&lt;=3600,((CE77+CF77)/(EOMONTH($G$3,0)-$G$3+1))*(1800-SUM(BH77:BM77))*BV77%+(((CE77+CF77)/(EOMONTH($G$3,0)-$G$3+1))*((EOMONTH($G$3,0)-$G$3+1)-(1800-SUM(BH77:BM77)))*30%),IF(AND(SUM(BH77:BM77)&lt;3600,((EOMONTH($G$3,0)-$G$3+1+SUM(BH77:BM77))&gt;=1800),SUM(BH77:BM77)+EOMONTH($G$3,0)-$G$3+1&lt;3600),(CE77+CF77)*BV77%,IF(SUM(BH77:BM77)+EOMONTH($G$3,0)-$G$3+1&lt;=5400,((CE77+CF77)/(EOMONTH($G$3,0)-$G$3+1))*(3600-SUM(BH77:BM77))*BV77%+(((CE77+CF77)/(EOMONTH($G$3,0)-$G$3+1))*((EOMONTH($G$3,0)-$G$3+1)-(3600-SUM(BH77:BM77))))*35%,IF(AND(SUM(BH77:BM77)&lt;5400,((EOMONTH($G$3,0)-$G$3+1+SUM(BH77:BM77))&gt;=3600),SUM(BH77:BM77)+EOMONTH($G$3,0)-$G$3+1&lt;5400),(CE77+CF77)*BV77%,IF(SUM(BH77:BM77)+EOMONTH($G$3,0)-$G$3+1&lt;=7200,((CE77+CF77)/(EOMONTH($G$3,0)-$G$3+1))*(5400-SUM(BH77:BM77))*BV77%+(((CE77+CF77)/(EOMONTH($G$3,0)-$G$3+1))*((EOMONTH($G$3,0)-$G$3+1)-(5400-SUM(BH77:BM77))))*40%,IF(AND(SUM(BH77:BM77)&lt;7200,((EOMONTH($G$3,0)-$G$3+1+SUM(BH77:BM77))&gt;=5400),SUM(BH77:BM77)+EOMONTH($G$3,0)-$G$3+1&lt;7200),(CE77+CF77)*BV77%,IF(SUM(BH77:BM77)+EOMONTH($G$3,0)-$G$3+1&lt;=9000,((CE77+CF77)/(EOMONTH($G$3,0)-$G$3+1))*(7200-SUM(BH77:BM77))*BV77%+(((CE77+CF77)/(EOMONTH($G$3,0)-$G$3+1))*((EOMONTH($G$3,0)-$G$3+1)-(7200-SUM(BH77:BM77))))*45%,IF(SUM(BH77:BM77)+EOMONTH($G$3,0)-$G$3+1&gt;=9000,((CE77+CF77)/(EOMONTH($G$3,0)-$G$3+1))*(9000-SUM(BH77:BM77))*BV77%+(((CE77+CF77)/(EOMONTH($G$3,0)-$G$3+1))*((EOMONTH($G$3,0)-$G$3+1)-(9000-SUM(BH77:BM77))))*50%,0)))))))))))</f>
        <v>0</v>
      </c>
      <c r="CH77" s="404">
        <f>IF(BW77=0,CF77*BX77%,IF(BW77&gt;0,((VLOOKUP(O77,звания!$D$2:$E$62,2,FALSE)/(EOMONTH($G$3,0)+1-$G$3)*BW77)*BX77%)))</f>
        <v>0</v>
      </c>
      <c r="CI77" s="404">
        <f>IF(BY77=0,CF77*BZ77%,IF(BY77&gt;0,(VLOOKUP(O77,звания!$D$2:$E$62,2,FALSE)/(EOMONTH($G$3,0)+1-$G$3)*BO77)*BZ77%)+(VLOOKUP(BS77,звания!$D$2:$E$62,2,FALSE)/(EOMONTH($G$3,0)+1-$G$3)*BU77)*BZ77%)</f>
        <v>0</v>
      </c>
      <c r="CJ77" s="404">
        <f>IF(CA77=0,CF77*CB77%,IF(CA77&gt;0,(VLOOKUP(O77,звания!$D$2:$E$62,2,FALSE)/(EOMONTH($G$3,0)+1-$G$3)*BO77)*CB77%)+(VLOOKUP(BS77,звания!$D$2:$E$62,2,FALSE)/(EOMONTH($G$3,0)+1-$G$3)*BU77)*CB77%)</f>
        <v>0</v>
      </c>
      <c r="CK77" s="404">
        <f>IF(CD77="Д",0,IF(CC77=0,CF77*CD77%,IF(CC77&gt;0,(VLOOKUP(O77,звания!$D$2:$E$62,2,FALSE)/(EOMONTH($G$3,0)+1-$G$3)*BO77)*CD77%)+(VLOOKUP(BS77,звания!$D$2:$E$62,2,FALSE)/(EOMONTH($G$3,0)+1-$G$3)*BU77)*CD77%))</f>
        <v>0</v>
      </c>
      <c r="CL77" s="404">
        <f>IF(BR77&gt;0,((VLOOKUP(C77,звания!$A$2:$B$62,2,FALSE)/(EOMONTH($G$3,0)+1-$G$3)*BO77+VLOOKUP(O77,звания!$D$2:$E$62,2,FALSE)/(EOMONTH($G$3,0)+1-$G$3)*BO77+(VLOOKUP(C77,звания!$A$2:$B$62,2,FALSE)/(EOMONTH($G$3,0)+1-$G$3)*BO77+VLOOKUP(O77,звания!$D$2:$E$62,2,FALSE)/(EOMONTH($G$3,0)+1-$G$3)*BO77)*BV77%)*BN77)+(VLOOKUP(C77,звания!$A$2:$B$62,2,FALSE)/(EOMONTH($G$3,0)+1-$G$3)*BU77+VLOOKUP(BS77,звания!$D$2:$E$62,2,FALSE)/(EOMONTH($G$3,0)+1-$G$3)*BU77+(VLOOKUP(C77,звания!$A$2:$B$62,2,FALSE)/(EOMONTH($G$3,0)+1-$G$3)*BU77+VLOOKUP(BS77,звания!$D$2:$E$62,2,FALSE)/(EOMONTH($G$3,0)+1-$G$3)*BU77)*BV77%)*BN77,(CE77+CF77+CG77)*BN77)</f>
        <v>0</v>
      </c>
      <c r="CM77" s="404"/>
      <c r="CN77" s="404"/>
      <c r="CO77" s="432">
        <f t="shared" si="119"/>
        <v>0</v>
      </c>
      <c r="CP77" s="638"/>
      <c r="CQ77" s="637">
        <f>IF(CF77=0,0,IF((SUM(BH77:BM77)&gt;360),(VLOOKUP(O77,звания!$F$2:$G$62,2,FALSE))/100,VLOOKUP(O77,звания!$F$2:$H$62,3,FALSE)/100))</f>
        <v>0</v>
      </c>
      <c r="CR77" s="617">
        <f>IF(B77="Виключений зі списків",IF(AND(BU77=0,360-BH77&lt;0),(VLOOKUP(O77,звания!$D$2:$E$62,2,FALSE))/(EOMONTH($B$3,0)+1-$B$3)*BO77*CQ77,IF(AND(360-BH77&gt;=0,360-BH77&lt;(EOMONTH($B$3,0)+1-$B$3)),(CF77/(EOMONTH($B$3,0)-$B$3+1)*(360-BH77))*CQ77+(CF77/(EOMONTH($B$3,0)-$B$3+1)*((EOMONTH($B$3,0)-$B$3+1)-(360-BH77)))*VLOOKUP(O77,звания!$F$2:$H$62,2,FALSE)/100,((((VLOOKUP(O77,звания!$D$2:$E$62,2,FALSE))/(EOMONTH($B$3,0)+1-$B$3)*BO77*CQ77+(VLOOKUP(BS77,звания!$D$2:$E$62,2,FALSE))/(EOMONTH($B$3,0)+1-$B$3)*BU77*(VLOOKUP(BS77,звания!$F$2:$G$62,2,FALSE)*0.01)+(IF(BT77=0,0,(VLOOKUP(BS77,звания!$D$2:$E$62,2,FALSE)/(EOMONTH($G$3,0)+1-$G$3)*BT77*(VLOOKUP(BS77,звания!$F$2:$G$62,2,FALSE)))*0.01-(VLOOKUP(O77,звания!$D$2:$E$62,2,FALSE)/(EOMONTH($G$3,0)+1-$G$3)*BT77*(VLOOKUP(O77,звания!$F$2:$G$62,2,FALSE)))*0.01)))))/100*(100-CP77))),(IF(AND(BU77=0,360-BH77&lt;0,CP77=0),(VLOOKUP(O77,звания!$D$2:$E$62,2,FALSE))/(EOMONTH($G$3,0)+1-$G$3)*BO77*CQ77,IF(AND(360-BH77&gt;=0,360-BH77&lt;(EOMONTH($G$3,0)+1-$G$3)),(CF77/(EOMONTH($G$3,0)-$G$3+1)*(360-BH77))*CQ77+(CF77/(EOMONTH($G$3,0)-$G$3+1)*((EOMONTH($G$3,0)-$G$3+1)-(360-BH77)))*VLOOKUP(O77,звания!$F$2:$H$62,2,FALSE)/100,((((VLOOKUP(O77,звания!$D$2:$E$62,2,FALSE))/(EOMONTH($G$3,0)+1-$G$3)*BO77*CQ77+(VLOOKUP(BS77,звания!$D$2:$E$62,2,FALSE))/(EOMONTH($G$3,0)+1-$G$3)*BU77*(VLOOKUP(BS77,звания!$F$2:$G$62,2,FALSE)*0.01)))/100*(100-CP77)+(IF(BT77=0,0,(VLOOKUP(BS77,звания!$D$2:$E$62,2,FALSE)/(EOMONTH($BN$3,0)+1-$BN$3)*BT77*(VLOOKUP(BS77,звания!$F$2:$G$62,2,FALSE)))*0.01-(VLOOKUP(O77,звания!$D$2:$E$62,2,FALSE)/(EOMONTH($BN$3,0)+1-$BN$3)*BT77*(VLOOKUP(O77,звания!$F$2:$G$62,2,FALSE)))*0.01)))))))</f>
        <v>0</v>
      </c>
      <c r="CS77" s="416">
        <f>SUM(CE77:CM77,CR77)</f>
        <v>0</v>
      </c>
      <c r="CT77" s="403"/>
      <c r="CU77" s="403"/>
      <c r="CV77" s="403">
        <f t="shared" si="120"/>
        <v>0</v>
      </c>
      <c r="CW77" s="556">
        <f>CN77+SUM(CS77:CV77)</f>
        <v>0</v>
      </c>
      <c r="CX77" s="403">
        <f>IF(CU77=0,CW77*0.18,(CW77-CU77)*0.18)</f>
        <v>0</v>
      </c>
      <c r="CY77" s="403"/>
      <c r="CZ77" s="404">
        <f t="shared" ref="CZ77:CZ141" si="136">IF(AND(CU77=0,CY77=0),CW77*1.5%,IF(CY77=0,(CW77-CU77)*1.5%,((((CW77/((EOMONTH($G$3,0)+1)-$G$3))*((((EOMONTH($G$3,0)+1)-$G$3))-CY77))*1.5%))))</f>
        <v>0</v>
      </c>
      <c r="DA77" s="403"/>
      <c r="DB77" s="403"/>
      <c r="DC77" s="403"/>
      <c r="DD77" s="421">
        <f t="shared" si="57"/>
        <v>0</v>
      </c>
      <c r="DE77" s="421">
        <f t="shared" si="121"/>
        <v>0</v>
      </c>
      <c r="DF77" s="403">
        <f>CX77</f>
        <v>0</v>
      </c>
      <c r="DG77" s="421">
        <f t="shared" si="58"/>
        <v>0</v>
      </c>
      <c r="DH77" s="421">
        <f t="shared" si="59"/>
        <v>0</v>
      </c>
      <c r="DI77" s="421"/>
      <c r="DJ77" s="422" t="str">
        <f t="shared" si="122"/>
        <v xml:space="preserve">    </v>
      </c>
      <c r="DK77" s="452"/>
      <c r="DL77" s="884"/>
      <c r="DM77" s="884"/>
      <c r="DN77" s="884"/>
      <c r="DO77" s="905"/>
      <c r="DP77" s="888"/>
      <c r="DQ77" s="828"/>
      <c r="DR77" s="829"/>
      <c r="DS77" s="830"/>
      <c r="DT77" s="831"/>
      <c r="DU77" s="808"/>
      <c r="DV77" s="809"/>
      <c r="DZ77" s="105"/>
      <c r="EH77" s="543">
        <f t="shared" si="123"/>
        <v>0</v>
      </c>
      <c r="EI77" s="404">
        <f t="shared" si="124"/>
        <v>0</v>
      </c>
      <c r="EJ77" s="29">
        <f t="shared" si="125"/>
        <v>0</v>
      </c>
      <c r="EK77" s="50"/>
      <c r="EL77" s="29"/>
      <c r="EM77" s="50"/>
      <c r="EN77" s="50"/>
      <c r="EO77" s="50"/>
      <c r="EP77" s="29"/>
    </row>
    <row r="78" spans="1:146" ht="15.6" hidden="1" customHeight="1" thickBot="1">
      <c r="A78" s="960" t="s">
        <v>306</v>
      </c>
      <c r="B78" s="961"/>
      <c r="C78" s="961"/>
      <c r="D78" s="961"/>
      <c r="E78" s="961"/>
      <c r="F78" s="961"/>
      <c r="G78" s="961"/>
      <c r="H78" s="961"/>
      <c r="I78" s="961"/>
      <c r="J78" s="961"/>
      <c r="K78" s="961"/>
      <c r="L78" s="961"/>
      <c r="M78" s="961"/>
      <c r="N78" s="961"/>
      <c r="O78" s="961"/>
      <c r="P78" s="961"/>
      <c r="Q78" s="961"/>
      <c r="R78" s="961"/>
      <c r="S78" s="961"/>
      <c r="T78" s="961"/>
      <c r="U78" s="961"/>
      <c r="V78" s="961"/>
      <c r="W78" s="961"/>
      <c r="X78" s="961"/>
      <c r="Y78" s="961"/>
      <c r="Z78" s="961"/>
      <c r="AA78" s="961"/>
      <c r="AB78" s="961"/>
      <c r="AC78" s="961"/>
      <c r="AD78" s="961"/>
      <c r="AE78" s="961"/>
      <c r="AF78" s="961"/>
      <c r="AG78" s="961"/>
      <c r="AH78" s="961"/>
      <c r="AI78" s="961"/>
      <c r="AJ78" s="961"/>
      <c r="AK78" s="961"/>
      <c r="AL78" s="961"/>
      <c r="AM78" s="961"/>
      <c r="AN78" s="961"/>
      <c r="AO78" s="961"/>
      <c r="AP78" s="961"/>
      <c r="AQ78" s="961"/>
      <c r="AR78" s="961"/>
      <c r="AS78" s="961"/>
      <c r="AT78" s="961"/>
      <c r="AU78" s="961"/>
      <c r="AV78" s="961"/>
      <c r="AW78" s="961"/>
      <c r="AX78" s="961"/>
      <c r="AY78" s="961"/>
      <c r="AZ78" s="961"/>
      <c r="BA78" s="961"/>
      <c r="BB78" s="961"/>
      <c r="BC78" s="961"/>
      <c r="BD78" s="961"/>
      <c r="BE78" s="961"/>
      <c r="BF78" s="961"/>
      <c r="BG78" s="961"/>
      <c r="BH78" s="961"/>
      <c r="BI78" s="961"/>
      <c r="BJ78" s="961"/>
      <c r="BK78" s="961"/>
      <c r="BL78" s="961"/>
      <c r="BM78" s="961"/>
      <c r="BN78" s="961"/>
      <c r="BO78" s="961"/>
      <c r="BP78" s="961"/>
      <c r="BQ78" s="961"/>
      <c r="BR78" s="961"/>
      <c r="BS78" s="961"/>
      <c r="BT78" s="961"/>
      <c r="BU78" s="961"/>
      <c r="BV78" s="961"/>
      <c r="BW78" s="961"/>
      <c r="BX78" s="961"/>
      <c r="BY78" s="961"/>
      <c r="BZ78" s="961"/>
      <c r="CA78" s="961"/>
      <c r="CB78" s="961"/>
      <c r="CC78" s="961"/>
      <c r="CD78" s="962"/>
      <c r="CE78" s="641">
        <f t="shared" ref="CE78:CN78" si="137">SUM(CE4:CE77)</f>
        <v>40300</v>
      </c>
      <c r="CF78" s="641">
        <f t="shared" si="137"/>
        <v>156960</v>
      </c>
      <c r="CG78" s="641">
        <f t="shared" si="137"/>
        <v>59568.5</v>
      </c>
      <c r="CH78" s="641">
        <f t="shared" si="137"/>
        <v>10777.22</v>
      </c>
      <c r="CI78" s="641">
        <f t="shared" si="137"/>
        <v>0</v>
      </c>
      <c r="CJ78" s="641">
        <f t="shared" si="137"/>
        <v>0</v>
      </c>
      <c r="CK78" s="641">
        <f t="shared" si="137"/>
        <v>0</v>
      </c>
      <c r="CL78" s="641">
        <f t="shared" si="137"/>
        <v>166938.54999999999</v>
      </c>
      <c r="CM78" s="641">
        <f t="shared" si="137"/>
        <v>0</v>
      </c>
      <c r="CN78" s="641">
        <f t="shared" si="137"/>
        <v>0</v>
      </c>
      <c r="CO78" s="641"/>
      <c r="CP78" s="641"/>
      <c r="CQ78" s="641"/>
      <c r="CR78" s="437">
        <f t="shared" ref="CR78:DI78" si="138">SUM(CR4:CR77)</f>
        <v>369737.7</v>
      </c>
      <c r="CS78" s="574">
        <f t="shared" si="138"/>
        <v>804281.97</v>
      </c>
      <c r="CT78" s="437">
        <f t="shared" si="138"/>
        <v>0</v>
      </c>
      <c r="CU78" s="437">
        <f t="shared" si="138"/>
        <v>0</v>
      </c>
      <c r="CV78" s="437">
        <f t="shared" si="138"/>
        <v>28238.7</v>
      </c>
      <c r="CW78" s="557">
        <f t="shared" si="138"/>
        <v>832520.67</v>
      </c>
      <c r="CX78" s="437">
        <f t="shared" si="138"/>
        <v>149853.72</v>
      </c>
      <c r="CY78" s="437"/>
      <c r="CZ78" s="437">
        <f t="shared" si="138"/>
        <v>10257.84</v>
      </c>
      <c r="DA78" s="437">
        <f t="shared" si="138"/>
        <v>27768.71</v>
      </c>
      <c r="DB78" s="437">
        <f t="shared" si="138"/>
        <v>0</v>
      </c>
      <c r="DC78" s="437">
        <f t="shared" si="138"/>
        <v>5928.7</v>
      </c>
      <c r="DD78" s="437">
        <f t="shared" si="138"/>
        <v>193808.97</v>
      </c>
      <c r="DE78" s="437">
        <f t="shared" si="138"/>
        <v>176942.04</v>
      </c>
      <c r="DF78" s="437">
        <f t="shared" si="138"/>
        <v>149853.72</v>
      </c>
      <c r="DG78" s="437">
        <f t="shared" si="138"/>
        <v>770347.84</v>
      </c>
      <c r="DH78" s="437">
        <f t="shared" si="138"/>
        <v>18217.580000000002</v>
      </c>
      <c r="DI78" s="437">
        <f t="shared" si="138"/>
        <v>0</v>
      </c>
      <c r="DJ78" s="437"/>
      <c r="DK78" s="452"/>
      <c r="DL78" s="885"/>
      <c r="DM78" s="885"/>
      <c r="DN78" s="885"/>
      <c r="DO78" s="905"/>
      <c r="DP78" s="888"/>
      <c r="DQ78" s="832"/>
      <c r="DR78" s="833"/>
      <c r="DS78" s="832"/>
      <c r="DT78" s="834"/>
      <c r="DU78" s="812"/>
      <c r="DV78" s="813"/>
      <c r="DZ78" s="105"/>
      <c r="EH78" s="543">
        <f t="shared" si="123"/>
        <v>0</v>
      </c>
      <c r="EI78" s="404">
        <f t="shared" si="124"/>
        <v>0</v>
      </c>
      <c r="EJ78" s="29">
        <f t="shared" si="125"/>
        <v>0</v>
      </c>
      <c r="EK78" s="58"/>
      <c r="EL78" s="58"/>
      <c r="EM78" s="58"/>
      <c r="EN78" s="58"/>
      <c r="EO78" s="58"/>
      <c r="EP78" s="58"/>
    </row>
    <row r="79" spans="1:146" ht="17.45" hidden="1" customHeight="1">
      <c r="A79" s="402">
        <v>75</v>
      </c>
      <c r="B79" s="869"/>
      <c r="C79" s="404"/>
      <c r="D79" s="404">
        <f t="shared" ref="D79:D130" si="139">DK79</f>
        <v>0</v>
      </c>
      <c r="E79" s="416"/>
      <c r="F79" s="417"/>
      <c r="G79" s="406" t="str">
        <f t="shared" ref="G79:G84" si="140">IF(P79&gt;$G$3,0,CONCATENATE((INT((BH79)/360)+INT((BI79)/360)+INT((BJ79)/360)+INT((BK79)/360)+INT((BL79)/360)+INT((BM79)/360))+INT((INT(MOD((BH79),360)/30)+INT(MOD((BI79),360)/30)+INT(MOD((BJ79),360)/30)+INT(MOD((BK79),360)/30)+INT(MOD((BL79),360)/30)+INT(MOD((BM79),360)/30)+INT((MOD(MOD((BH79),360),30)+MOD(MOD((BI79),360),30)+MOD(MOD((BJ79),360),30)+MOD(MOD((BK79),360),30)+MOD(MOD((BL79),360),30)+MOD(MOD((BM79),360),30))/30))/12),".",MOD(INT(MOD((BH79),360)/30)+INT(MOD((BI79),360)/30)+INT(MOD((BJ79),360)/30)+INT(MOD((BK79),360)/30)+INT(MOD((BL79),360)/30)+INT(MOD((BM79),360)/30)+INT((MOD(MOD((BH79),360),30)+MOD(MOD((BI79),360),30)+MOD(MOD((BJ79),360),30)+MOD(MOD((BK79),360),30)+MOD(MOD((BL79),360),30)+MOD(MOD((BM79),360),30))/30),12),".",INT(MOD(MOD(MOD((BH79),360),30)+MOD(MOD((BI79),360),30)+MOD(MOD((BJ79),360),30)+MOD(MOD((BK79),360),30)+MOD(MOD((BL79),360),30)+MOD(MOD((BM79),360),30),30))))</f>
        <v>0.0.0</v>
      </c>
      <c r="H79" s="407" t="str">
        <f t="shared" ref="H79:H84" si="141">CONCATENATE(INT((BH79)/360),".",INT(MOD((BH79),360)/30),".",MOD(MOD((BH79),360),30))</f>
        <v>0.0.0</v>
      </c>
      <c r="I79" s="407" t="str">
        <f t="shared" ref="I79:I84" si="142">IF(P79&gt;$G$3,0,CONCATENATE((INT((BH79)/360)+INT((BM79)/360))+INT((INT(MOD((BH79),360)/30)+INT(MOD((BM79),360)/30)+INT((MOD(MOD((BH79),360),30)+MOD(MOD((BM79),360),30))/30))/12),".",MOD(INT(MOD((BH79),360)/30)+INT(MOD((BM79),360)/30)+INT((MOD(MOD((BH79),360),30)+MOD(MOD((BM79),360),30))/30),12),".",INT(MOD(MOD(MOD((BH79),360),30)+MOD(MOD((BM79),360),30),30))))</f>
        <v>0.0.0</v>
      </c>
      <c r="J79" s="407" t="str">
        <f>CONCATENATE(INT(BI79/360),".",MOD(INT(BI79/30),12),".",MOD(INT(BI79),30))</f>
        <v>0.0.0</v>
      </c>
      <c r="K79" s="407" t="str">
        <f>CONCATENATE(INT(BJ79/360),".",MOD(INT(BJ79/30),12),".",MOD(INT(BJ79),30))</f>
        <v>0.0.0</v>
      </c>
      <c r="L79" s="407" t="str">
        <f>CONCATENATE(INT(BK79/360),".",MOD(INT(BK79/30),12),".",MOD(INT(BK79),30))</f>
        <v>0.0.0</v>
      </c>
      <c r="M79" s="407" t="str">
        <f>CONCATENATE(INT(BL79/360),".",MOD(INT(BL79/30),12),".",MOD(INT(BL79),30))</f>
        <v>0.0.0</v>
      </c>
      <c r="N79" s="408" t="str">
        <f t="shared" ref="N79:N84" si="143">CONCATENATE(IF(INT(INT(DAYS360(BF79,BG79,1)/30)/24)&gt;=2,2,INT(INT(DAYS360(BF79,BG79,1)/30)/24)),".",IF(AND(INT(INT(DAYS360(BF79,BG79,1)/30)/24)&gt;=2,MOD(INT(BM79/30),12)&gt;=6),6,IF(ISODD(MOD(INT(DAYS360(BF79,BG79,1)/30),12)),MOD(INT(DAYS360(BF79,BG79,1)/60),12),MOD(INT(BM79/30),12))),".",IF(AND(INT(INT(DAYS360(BF79,BG79,1)/30)/24)&gt;=2,MOD(INT(BM79/30),12)&gt;=6),0,IF(ISODD(MOD(INT(DAYS360(BF79,BG79,1)/30),12)),INT((MOD(DAYS360(BF79,BG79,1),30)/2+15)),INT(MOD(DAYS360(BF79,BG79,1),30)/2))))</f>
        <v>0.0.0</v>
      </c>
      <c r="O79" s="418"/>
      <c r="P79" s="417"/>
      <c r="Q79" s="417"/>
      <c r="R79" s="417"/>
      <c r="S79" s="417"/>
      <c r="T79" s="417"/>
      <c r="U79" s="417"/>
      <c r="V79" s="714"/>
      <c r="W79" s="714"/>
      <c r="X79" s="417"/>
      <c r="Y79" s="417"/>
      <c r="Z79" s="714"/>
      <c r="AA79" s="714"/>
      <c r="AB79" s="417"/>
      <c r="AC79" s="417"/>
      <c r="AD79" s="714"/>
      <c r="AE79" s="714"/>
      <c r="AF79" s="417"/>
      <c r="AG79" s="417"/>
      <c r="AH79" s="714"/>
      <c r="AI79" s="714"/>
      <c r="AJ79" s="417"/>
      <c r="AK79" s="417"/>
      <c r="AL79" s="714"/>
      <c r="AM79" s="714"/>
      <c r="AN79" s="417"/>
      <c r="AO79" s="417"/>
      <c r="AP79" s="714"/>
      <c r="AQ79" s="714"/>
      <c r="AR79" s="417"/>
      <c r="AS79" s="417"/>
      <c r="AT79" s="714"/>
      <c r="AU79" s="714"/>
      <c r="AV79" s="417"/>
      <c r="AW79" s="417"/>
      <c r="AX79" s="716"/>
      <c r="AY79" s="716"/>
      <c r="AZ79" s="635"/>
      <c r="BA79" s="635"/>
      <c r="BB79" s="716"/>
      <c r="BC79" s="716"/>
      <c r="BD79" s="635"/>
      <c r="BE79" s="635"/>
      <c r="BF79" s="717"/>
      <c r="BG79" s="717"/>
      <c r="BH79" s="432">
        <f t="shared" ref="BH79:BH142" si="144">IF(OR(P79=0,P79&gt;$G$3),0,IF(B79="Виключений зі списків",DAYS360(P79,IF(Q79=0,$B$3,Q79),1)+(DAYS360(R79,IF(AND(S79=0,Q79&gt;1,R79&gt;1),$B$3,S79),1)+(DAYS360(T79,IF(AND(U79=0,T79&gt;1,Q79&gt;1),$B$3,U79),1))),DAYS360(P79,IF(Q79=0,$G$3,Q79),1)+(DAYS360(R79,IF(AND(S79=0,Q79&gt;1,R79&gt;1),$G$3,S79),1)+(DAYS360(T79,IF(AND(U79=0,T79&gt;1,Q79&gt;1),$G$3,U79),1)))))</f>
        <v>0</v>
      </c>
      <c r="BI79" s="432">
        <f>(IF(OR(W79&gt;$G$3,W79=0),IF(OR(V79=0,V79&gt;$G$3),0,DAYS360(V79,$G$3,1)),(DAYS360(V79,W79,1)))+IF(OR(Y79&gt;$G$3,Y79=0),IF(OR(X79=0,X79&gt;$G$3),0,DAYS360(X79,$G$3,1)),(DAYS360(X79,Y79,1)))+IF(OR(AA79&gt;$G$3,AA79=0),IF(OR(Z79=0,Z79&gt;$G$3),0,DAYS360(Z79,$G$3,1)),(DAYS360(Z79,AA79,1)))+IF(OR(AC79&gt;$G$3,AC79=0),IF(OR(AB79=0,AB79&gt;$G$3),0,DAYS360(AB79,$G$3,1)),(DAYS360(AB79,AC79,1)))+IF(OR(AE79&gt;$G$3,AE79=0),IF(OR(AD79=0,AD79&gt;$G$3),0,DAYS360(AD79,$G$3,1)),(DAYS360(AD79,AE79,1)))+IF(OR(AG79&gt;$G$3,AG79=0),IF(OR(AF79=0,AF79&gt;$G$3),0,DAYS360(AF79,$G$3,1)),(DAYS360(AF79,AG79,1)))+IF(OR(AI79&gt;$G$3,AI79=0),IF(OR(AH79=0,AH79&gt;$G$3),0,DAYS360(AH79,$G$3,1)),(DAYS360(AH79,AI79,1)))+IF(OR(AK79&gt;$G$3,AK79=0),IF(OR(AJ79=0,AJ79&gt;$G$3),0,DAYS360(AJ79,$G$3,1)),(DAYS360(AJ79,AK79,1)))+IF(OR(AM79&gt;$G$3,AM79=0),IF(OR(AL79=0,AL79&gt;$G$3),0,DAYS360(AL79,$G$3,1)),(DAYS360(AL79,AM79,1)))+IF(OR(AO79&gt;$G$3,AO79=0),IF(OR(AN79=0,AN79&gt;$G$3),0,DAYS360(AN79,$G$3,1)),(DAYS360(AN79,AO79,1)))+IF(OR(AQ79&gt;$G$3,AQ79=0),IF(OR(AP79=0,AP79&gt;$G$3),0,DAYS360(AP79,$G$3,1)),(DAYS360(AP79,AQ79,1)))+IF(OR(AS79&gt;$G$3,AS79=0),IF(OR(AR79=0,AR79&gt;$G$3),0,DAYS360(AR79,$G$3,1)),(DAYS360(AR79,AS79,1)))+IF(OR(AU79&gt;$G$3,AU79=0),IF(OR(AT79=0,AT79&gt;$G$3),0,DAYS360(AT79,$G$3,1)),(DAYS360(AT79,AU79,1)))+IF(OR(AW79&gt;$G$3,AW79=0),IF(OR(AV79=0,AV79&gt;$G$3),0,DAYS360(AV79,$G$3,1)),(DAYS360(AV79,AW79,1))))*2</f>
        <v>0</v>
      </c>
      <c r="BJ79" s="432">
        <f>(IF(OR(AY79&gt;$G$3,AY79=0),IF(OR(AX79=0,AX79&gt;$G$3),0,DAYS360(AX79,$G$3,1)),(DAYS360(AX79,AY79,1)))+IF(OR(BA79&gt;$G$3,BA79=0),IF(OR(AZ79=0,AZ79&gt;$G$3),0,DAYS360(AZ79,$G$3,1)),(DAYS360(AZ79,BA79,1))))/2</f>
        <v>0</v>
      </c>
      <c r="BK79" s="432">
        <f>(IF(OR(BC79&gt;$G$3,BC79=0),IF(OR(BB79=0,BB79&gt;$G$3),0,DAYS360(BB79,$G$3,1)),(DAYS360(BB79,BC79,1))))</f>
        <v>0</v>
      </c>
      <c r="BL79" s="432">
        <f>(IF(OR(BE79&gt;$G$3,BE79=0),IF(OR(BD79=0,BD79&gt;$G$3),0,DAYS360(BD79,$G$3,1)),(DAYS360(BD79,BE79,1))))/3</f>
        <v>0</v>
      </c>
      <c r="BM79" s="436">
        <f t="shared" si="92"/>
        <v>0</v>
      </c>
      <c r="BN79" s="462">
        <v>0.65</v>
      </c>
      <c r="BO79" s="427">
        <f t="shared" ref="BO79:BO142" si="145">IF(CD79="Д",0,IF(B79="Виключений зі списків",BP79-$B$3+1,IF(AND(BR79=0,BU79=0,O79&lt;&gt;0,BP79=0),EOMONTH($G$3,0)+1-$G$3,IF(AND(BR79=0,BU79=0,O79&lt;&gt;0,BP79&gt;0),EOMONTH($G$3,0)+1-BP79,IF(AND(BR79=0,BU79&gt;0,BP79&gt;$G$3),(EOMONTH($G$3,0)+1-$G$3)-BU79-(BP79-$G$3),IF(AND(BR79&gt;0,O79&lt;&gt;0,BP79&gt;$G$3),(EOMONTH($G$3,0)+1-$G$3)-BU79-BR79-(BP79-$G$3),IF(AND(BR79&gt;0,O79&lt;&gt;0,OR(BP79=0,BP79=$G$3)),(EOMONTH($G$3,0)+1-$G$3)-BU79-BR79,IF(AND(O79=0,BR79&gt;0),BR79+BU79,IF(AND(BU79&gt;0,BR79=0,BP79=0),(EOMONTH($G$3,0)+1-$G$3)-BU79,0)))))))))</f>
        <v>0</v>
      </c>
      <c r="BP79" s="774"/>
      <c r="BQ79" s="700"/>
      <c r="BR79" s="419"/>
      <c r="BS79" s="700"/>
      <c r="BT79" s="700"/>
      <c r="BU79" s="700"/>
      <c r="BV79" s="427">
        <f t="shared" ref="BV79:BV130" si="146">IF((BH79+BI79+BJ79+BK79+BL79+BM79)&lt;360,0,IF(AND((BH79+BI79+BJ79+BK79+BL79+BM79)&gt;=360,(BH79+BI79+BJ79+BK79+BL79+BM79)&lt;1800),25,IF(AND((BH79+BI79+BJ79+BK79+BL79+BM79)&gt;=1800,(BH79+BI79+BJ79+BK79+BL79+BM79)&lt;3600),30,IF(AND((BH79+BI79+BJ79+BK79+BL79+BM79)&gt;=3600,(BH79+BI79+BJ79+BK79+BL79+BM79)&lt;5400),35,IF(AND((BH79+BI79+BJ79+BK79+BL79+BM79)&gt;=5400,(BH79+BI79+BJ79+BK79+BL79+BM79)&lt;7200),40,IF(AND((BH79+BI79+BJ79+BK79+BL79+BM79)&gt;=7200,(BH79+BI79+BJ79+BK79+BL79+BM79)&lt;9000),45,IF((BH79+BI79+BJ79+BK79+BL79+BM79)&gt;=9000,50,"ПРОВЕРЬ")))))))</f>
        <v>0</v>
      </c>
      <c r="BW79" s="419"/>
      <c r="BX79" s="782"/>
      <c r="BY79" s="419"/>
      <c r="BZ79" s="432"/>
      <c r="CA79" s="419"/>
      <c r="CB79" s="427"/>
      <c r="CC79" s="419"/>
      <c r="CD79" s="427"/>
      <c r="CE79" s="404">
        <f>IF(OR(C79=0,CD79="Д"),0,IF(AND(C79&gt;0,E79=0),VLOOKUP(C79,звания!A:B,2,FALSE)/((EOMONTH($G$3,0)+1)-$G$3)*BO79+VLOOKUP(C79,звания!A:B,2,FALSE)/((EOMONTH($G$3,0)+1)-$G$3)*BR79+VLOOKUP(C79,звания!A:B,2,FALSE)/((EOMONTH($G$3,0)+1)-$G$3)*BU79,IF(AND(C79&gt;0,E79&gt;0,F79&gt;=$G$3,BO79=(EOMONTH($G$3,0)+1)-$G$3),(VLOOKUP(E79,звания!A:B,2,FALSE)/(EOMONTH($G$3,0)-$G$3+1))*(F79-$G$3)+(VLOOKUP(C79,звания!A:B,2,FALSE)/(EOMONTH($G$3,0)-$G$3+1))*((EOMONTH($G$3,0)-$G$3+1)-(F79-$G$3)),IF(AND(C79&gt;0,E79&gt;0,F79&gt;$G$3,BO79&lt;(EOMONTH($G$3,0)+1)-$G$3,BO79&lt;&gt;0),VLOOKUP(E79,звания!A:B,2,FALSE)/((EOMONTH($G$3,0)+1)-$G$3)*((F79-$G$3)-(((EOMONTH($G$3,0)+1)-$G$3)-BO79-BU79-BR79))+VLOOKUP(C79,звания!A:B,2,FALSE)/((EOMONTH($G$3,0)+1)-$G$3)*(((EOMONTH($G$3,0)+1)-F79)),IF(F79&lt;$G$3,(VLOOKUP(C79,звания!A:B,2,FALSE)-VLOOKUP(E79,звания!A:B,2,FALSE))/((EOMONTH($BN$3,0)+1)-$BN$3)*(EOMONTH($BN$3,0)+1-F79)+VLOOKUP(C79,звания!A:B,2,FALSE)/((EOMONTH($G$3,0)+1)-$G$3)*BO79+VLOOKUP(C79,звания!A:B,2,FALSE)/((EOMONTH($G$3,0)+1)-$G$3)*BU79+VLOOKUP(C79,звания!A:B,2,FALSE)/((EOMONTH($G$3,0)+1)-$G$3)*BR79,0)))))</f>
        <v>0</v>
      </c>
      <c r="CF79" s="404">
        <f>IF(OR(CD79="Д",C79=0),0,IF(B79="Виключений зі списків",IF(BS79=0,(VLOOKUP(O79,звания!$D$2:$E$62,2,FALSE))/(EOMONTH($B$3,0)+1-$B$3)*BO79+(VLOOKUP(BQ79,звания!$D$2:$E$62,2,FALSE))/(EOMONTH($B$3,0)+1-$B$3)*BR79,(((VLOOKUP(O79,звания!$D$2:$E$62,2,FALSE))/(EOMONTH($B$3,0)+1-$B$3))*BO79)+(VLOOKUP(BQ79,звания!$D$2:$E$62,2,FALSE))/(EOMONTH($B$3,0)+1-$B$3)*BR79+(VLOOKUP(BS79,звания!$D$2:$E$62,2,FALSE))/(EOMONTH($B$3,0)+1-$B$3)*BU79),IF(BS79=0,(VLOOKUP(O79,звания!$D$2:$E$62,2,FALSE))/(EOMONTH($G$3,0)+1-$G$3)*BO79+(VLOOKUP(BQ79,звания!$D$2:$E$62,2,FALSE))/(EOMONTH($G$3,0)+1-$G$3)*BR79,(((VLOOKUP(O79,звания!$D$2:$E$62,2,FALSE))/(EOMONTH($G$3,0)+1-$G$3))*BO79)+(VLOOKUP(BQ79,звания!$D$2:$E$62,2,FALSE))/(EOMONTH($G$3,0)+1-$G$3)*BR79+(VLOOKUP(BS79,звания!$D$2:$E$62,2,FALSE))/(EOMONTH($G$3,0)+1-$G$3)*BU79+IF(BT79=0,0,(VLOOKUP(BS79,звания!$D$2:$E$62,2,FALSE))/(EOMONTH($BN$3,0)+1-$BN$3)*BT79-(VLOOKUP(O79,звания!$D$2:$E$62,2,FALSE))/(EOMONTH($BN$3,0)+1-$BN$3)*BT79))))</f>
        <v>0</v>
      </c>
      <c r="CG79" s="404">
        <f t="shared" si="129"/>
        <v>0</v>
      </c>
      <c r="CH79" s="404">
        <f>IF(BW79=0,CF79*BX79%,IF(BW79&gt;0,((VLOOKUP(O79,звания!$D$2:$E$62,2,FALSE)/(EOMONTH($G$3,0)+1-$G$3)*BW79)*BX79%)))</f>
        <v>0</v>
      </c>
      <c r="CI79" s="404">
        <f>IF(BY79=0,CF79*BZ79%,IF(BY79&gt;0,(VLOOKUP(O79,звания!$D$2:$E$62,2,FALSE)/(EOMONTH($G$3,0)+1-$G$3)*BO79)*BZ79%)+(VLOOKUP(BS79,звания!$D$2:$E$62,2,FALSE)/(EOMONTH($G$3,0)+1-$G$3)*BU79)*BZ79%)</f>
        <v>0</v>
      </c>
      <c r="CJ79" s="404">
        <f>IF(CA79=0,CF79*CB79%,IF(CA79&gt;0,(VLOOKUP(O79,звания!$D$2:$E$62,2,FALSE)/(EOMONTH($G$3,0)+1-$G$3)*BO79)*CB79%)+(VLOOKUP(BS79,звания!$D$2:$E$62,2,FALSE)/(EOMONTH($G$3,0)+1-$G$3)*BU79)*CB79%)</f>
        <v>0</v>
      </c>
      <c r="CK79" s="404">
        <f>IF(CD79="Д",0,IF(CC79=0,CF79*CD79%,IF(CC79&gt;0,(VLOOKUP(O79,звания!$D$2:$E$62,2,FALSE)/(EOMONTH($G$3,0)+1-$G$3)*BO79)*CD79%)+(VLOOKUP(BS79,звания!$D$2:$E$62,2,FALSE)/(EOMONTH($G$3,0)+1-$G$3)*BU79)*CD79%))</f>
        <v>0</v>
      </c>
      <c r="CL79" s="404">
        <f>IF(BR79&gt;0,((VLOOKUP(C79,звания!$A$2:$B$62,2,FALSE)/(EOMONTH($G$3,0)+1-$G$3)*BO79+VLOOKUP(O79,звания!$D$2:$E$62,2,FALSE)/(EOMONTH($G$3,0)+1-$G$3)*BO79+(VLOOKUP(C79,звания!$A$2:$B$62,2,FALSE)/(EOMONTH($G$3,0)+1-$G$3)*BO79+VLOOKUP(O79,звания!$D$2:$E$62,2,FALSE)/(EOMONTH($G$3,0)+1-$G$3)*BO79)*BV79%)*BN79)+(VLOOKUP(C79,звания!$A$2:$B$62,2,FALSE)/(EOMONTH($G$3,0)+1-$G$3)*BU79+VLOOKUP(BS79,звания!$D$2:$E$62,2,FALSE)/(EOMONTH($G$3,0)+1-$G$3)*BU79+(VLOOKUP(C79,звания!$A$2:$B$62,2,FALSE)/(EOMONTH($G$3,0)+1-$G$3)*BU79+VLOOKUP(BS79,звания!$D$2:$E$62,2,FALSE)/(EOMONTH($G$3,0)+1-$G$3)*BU79)*BV79%)*BN79,(CE79+CF79+CG79)*BN79)</f>
        <v>0</v>
      </c>
      <c r="CM79" s="404"/>
      <c r="CN79" s="404"/>
      <c r="CO79" s="432">
        <f t="shared" si="119"/>
        <v>0</v>
      </c>
      <c r="CP79" s="432"/>
      <c r="CQ79" s="637">
        <f>IF(CF79=0,0,IF((SUM(BH79:BM79)&gt;360),(VLOOKUP(O79,звания!$F$2:$G$62,2,FALSE))/100,VLOOKUP(O79,звания!$F$2:$H$62,3,FALSE)/100))</f>
        <v>0</v>
      </c>
      <c r="CR79" s="617">
        <f>IF(B79="Виключений зі списків",IF(AND(BU79=0,360-BH79&lt;0),(VLOOKUP(O79,звания!$D$2:$E$62,2,FALSE))/(EOMONTH($B$3,0)+1-$B$3)*BO79*CQ79,IF(AND(360-BH79&gt;=0,360-BH79&lt;(EOMONTH($B$3,0)+1-$B$3)),(CF79/(EOMONTH($B$3,0)-$B$3+1)*(360-BH79))*CQ79+(CF79/(EOMONTH($B$3,0)-$B$3+1)*((EOMONTH($B$3,0)-$B$3+1)-(360-BH79)))*VLOOKUP(O79,звания!$F$2:$H$62,2,FALSE)/100,((((VLOOKUP(O79,звания!$D$2:$E$62,2,FALSE))/(EOMONTH($B$3,0)+1-$B$3)*BO79*CQ79+(VLOOKUP(BS79,звания!$D$2:$E$62,2,FALSE))/(EOMONTH($B$3,0)+1-$B$3)*BU79*(VLOOKUP(BS79,звания!$F$2:$G$62,2,FALSE)*0.01)+(IF(BT79=0,0,(VLOOKUP(BS79,звания!$D$2:$E$62,2,FALSE)/(EOMONTH($G$3,0)+1-$G$3)*BT79*(VLOOKUP(BS79,звания!$F$2:$G$62,2,FALSE)))*0.01-(VLOOKUP(O79,звания!$D$2:$E$62,2,FALSE)/(EOMONTH($G$3,0)+1-$G$3)*BT79*(VLOOKUP(O79,звания!$F$2:$G$62,2,FALSE)))*0.01)))))/100*(100-CP79))),(IF(AND(BU79=0,360-BH79&lt;0,CP79=0),(VLOOKUP(O79,звания!$D$2:$E$62,2,FALSE))/(EOMONTH($G$3,0)+1-$G$3)*BO79*CQ79,IF(AND(360-BH79&gt;=0,360-BH79&lt;(EOMONTH($G$3,0)+1-$G$3)),(CF79/(EOMONTH($G$3,0)-$G$3+1)*(360-BH79))*CQ79+(CF79/(EOMONTH($G$3,0)-$G$3+1)*((EOMONTH($G$3,0)-$G$3+1)-(360-BH79)))*VLOOKUP(O79,звания!$F$2:$H$62,2,FALSE)/100,((((VLOOKUP(O79,звания!$D$2:$E$62,2,FALSE))/(EOMONTH($G$3,0)+1-$G$3)*BO79*CQ79+(VLOOKUP(BS79,звания!$D$2:$E$62,2,FALSE))/(EOMONTH($G$3,0)+1-$G$3)*BU79*(VLOOKUP(BS79,звания!$F$2:$G$62,2,FALSE)*0.01)))/100*(100-CP79)+(IF(BT79=0,0,(VLOOKUP(BS79,звания!$D$2:$E$62,2,FALSE)/(EOMONTH($BN$3,0)+1-$BN$3)*BT79*(VLOOKUP(BS79,звания!$F$2:$G$62,2,FALSE)))*0.01-(VLOOKUP(O79,звания!$D$2:$E$62,2,FALSE)/(EOMONTH($BN$3,0)+1-$BN$3)*BT79*(VLOOKUP(O79,звания!$F$2:$G$62,2,FALSE)))*0.01)))))))</f>
        <v>0</v>
      </c>
      <c r="CS79" s="416">
        <f t="shared" ref="CS79:CS88" si="147">SUM(CE79:CM79,CR79)</f>
        <v>0</v>
      </c>
      <c r="CT79" s="403"/>
      <c r="CU79" s="403"/>
      <c r="CV79" s="403">
        <f t="shared" si="120"/>
        <v>0</v>
      </c>
      <c r="CW79" s="556">
        <f t="shared" si="104"/>
        <v>0</v>
      </c>
      <c r="CX79" s="403">
        <f t="shared" si="132"/>
        <v>0</v>
      </c>
      <c r="CY79" s="403"/>
      <c r="CZ79" s="404">
        <f t="shared" si="136"/>
        <v>0</v>
      </c>
      <c r="DA79" s="403"/>
      <c r="DB79" s="403"/>
      <c r="DC79" s="403"/>
      <c r="DD79" s="421">
        <f t="shared" si="57"/>
        <v>0</v>
      </c>
      <c r="DE79" s="421">
        <f t="shared" si="121"/>
        <v>0</v>
      </c>
      <c r="DF79" s="403">
        <f t="shared" ref="DF79:DF130" si="148">CX79</f>
        <v>0</v>
      </c>
      <c r="DG79" s="421">
        <f t="shared" ref="DG79" si="149">IF(DP79=0,CW79-DD79+DF79,0)</f>
        <v>0</v>
      </c>
      <c r="DH79" s="421">
        <f t="shared" ref="DH79" si="150">IF(DP79&gt;0,CW79-DD79+DF79,0)</f>
        <v>0</v>
      </c>
      <c r="DI79" s="421"/>
      <c r="DJ79" s="422" t="str">
        <f>IF(DG79&gt;0,$DL$2," ")&amp;"  "&amp;IF(DH79&gt;0,$DM$2," ")</f>
        <v xml:space="preserve">    </v>
      </c>
      <c r="DK79" s="944"/>
      <c r="DL79" s="884"/>
      <c r="DM79" s="884"/>
      <c r="DN79" s="884"/>
      <c r="DO79" s="905"/>
      <c r="DP79" s="888"/>
      <c r="DQ79" s="835"/>
      <c r="DR79" s="836"/>
      <c r="DS79" s="837"/>
      <c r="DT79" s="838"/>
      <c r="DU79" s="810"/>
      <c r="DV79" s="811"/>
      <c r="DX79" s="84"/>
      <c r="DY79" s="84"/>
      <c r="DZ79" s="105"/>
      <c r="EH79" s="543">
        <f t="shared" si="123"/>
        <v>0</v>
      </c>
      <c r="EI79" s="404">
        <f t="shared" si="124"/>
        <v>0</v>
      </c>
      <c r="EJ79" s="29">
        <f t="shared" si="125"/>
        <v>0</v>
      </c>
      <c r="EK79" s="50"/>
      <c r="EL79" s="29"/>
      <c r="EM79" s="50"/>
      <c r="EN79" s="50"/>
      <c r="EO79" s="50"/>
      <c r="EP79" s="29"/>
    </row>
    <row r="80" spans="1:146" ht="17.45" hidden="1" customHeight="1">
      <c r="A80" s="402">
        <v>76</v>
      </c>
      <c r="B80" s="869"/>
      <c r="C80" s="403"/>
      <c r="D80" s="403">
        <f t="shared" si="139"/>
        <v>0</v>
      </c>
      <c r="E80" s="416"/>
      <c r="F80" s="417"/>
      <c r="G80" s="406" t="str">
        <f t="shared" si="140"/>
        <v>0.0.0</v>
      </c>
      <c r="H80" s="407" t="str">
        <f t="shared" si="141"/>
        <v>0.0.0</v>
      </c>
      <c r="I80" s="407" t="str">
        <f t="shared" si="142"/>
        <v>0.0.0</v>
      </c>
      <c r="J80" s="407" t="str">
        <f t="shared" ref="J80:J102" si="151">CONCATENATE(INT(BI80/360),".",MOD(INT(BI80/30),12),".",MOD(INT(BI80),30))</f>
        <v>0.0.0</v>
      </c>
      <c r="K80" s="407" t="str">
        <f t="shared" ref="K80:K102" si="152">CONCATENATE(INT(BJ80/360),".",MOD(INT(BJ80/30),12),".",MOD(INT(BJ80),30))</f>
        <v>0.0.0</v>
      </c>
      <c r="L80" s="407" t="str">
        <f t="shared" ref="L80:L102" si="153">CONCATENATE(INT(BK80/360),".",MOD(INT(BK80/30),12),".",MOD(INT(BK80),30))</f>
        <v>0.0.0</v>
      </c>
      <c r="M80" s="407" t="str">
        <f t="shared" ref="M80:M102" si="154">CONCATENATE(INT(BL80/360),".",MOD(INT(BL80/30),12),".",MOD(INT(BL80),30))</f>
        <v>0.0.0</v>
      </c>
      <c r="N80" s="408" t="str">
        <f t="shared" si="143"/>
        <v>0.0.0</v>
      </c>
      <c r="O80" s="418"/>
      <c r="P80" s="417"/>
      <c r="Q80" s="417"/>
      <c r="R80" s="417"/>
      <c r="S80" s="417"/>
      <c r="T80" s="417"/>
      <c r="U80" s="417"/>
      <c r="V80" s="714"/>
      <c r="W80" s="714"/>
      <c r="X80" s="417"/>
      <c r="Y80" s="417"/>
      <c r="Z80" s="714"/>
      <c r="AA80" s="714"/>
      <c r="AB80" s="417"/>
      <c r="AC80" s="417"/>
      <c r="AD80" s="714"/>
      <c r="AE80" s="714"/>
      <c r="AF80" s="417"/>
      <c r="AG80" s="417"/>
      <c r="AH80" s="714"/>
      <c r="AI80" s="714"/>
      <c r="AJ80" s="417"/>
      <c r="AK80" s="417"/>
      <c r="AL80" s="714"/>
      <c r="AM80" s="714"/>
      <c r="AN80" s="417"/>
      <c r="AO80" s="417"/>
      <c r="AP80" s="714"/>
      <c r="AQ80" s="714"/>
      <c r="AR80" s="417"/>
      <c r="AS80" s="417"/>
      <c r="AT80" s="714"/>
      <c r="AU80" s="714"/>
      <c r="AV80" s="417"/>
      <c r="AW80" s="417"/>
      <c r="AX80" s="716"/>
      <c r="AY80" s="716"/>
      <c r="AZ80" s="635"/>
      <c r="BA80" s="635"/>
      <c r="BB80" s="716"/>
      <c r="BC80" s="716"/>
      <c r="BD80" s="635"/>
      <c r="BE80" s="635"/>
      <c r="BF80" s="717"/>
      <c r="BG80" s="717"/>
      <c r="BH80" s="432">
        <f t="shared" si="144"/>
        <v>0</v>
      </c>
      <c r="BI80" s="432">
        <f t="shared" ref="BI80:BI130" si="155">(IF(OR(W80&gt;$G$3,W80=0),IF(OR(V80=0,V80&gt;$G$3),0,DAYS360(V80,$G$3,1)),(DAYS360(V80,W80,1)))+IF(OR(Y80&gt;$G$3,Y80=0),IF(OR(X80=0,X80&gt;$G$3),0,DAYS360(X80,$G$3,1)),(DAYS360(X80,Y80,1)))+IF(OR(AA80&gt;$G$3,AA80=0),IF(OR(Z80=0,Z80&gt;$G$3),0,DAYS360(Z80,$G$3,1)),(DAYS360(Z80,AA80,1)))+IF(OR(AC80&gt;$G$3,AC80=0),IF(OR(AB80=0,AB80&gt;$G$3),0,DAYS360(AB80,$G$3,1)),(DAYS360(AB80,AC80,1)))+IF(OR(AE80&gt;$G$3,AE80=0),IF(OR(AD80=0,AD80&gt;$G$3),0,DAYS360(AD80,$G$3,1)),(DAYS360(AD80,AE80,1)))+IF(OR(AG80&gt;$G$3,AG80=0),IF(OR(AF80=0,AF80&gt;$G$3),0,DAYS360(AF80,$G$3,1)),(DAYS360(AF80,AG80,1)))+IF(OR(AI80&gt;$G$3,AI80=0),IF(OR(AH80=0,AH80&gt;$G$3),0,DAYS360(AH80,$G$3,1)),(DAYS360(AH80,AI80,1)))+IF(OR(AK80&gt;$G$3,AK80=0),IF(OR(AJ80=0,AJ80&gt;$G$3),0,DAYS360(AJ80,$G$3,1)),(DAYS360(AJ80,AK80,1)))+IF(OR(AM80&gt;$G$3,AM80=0),IF(OR(AL80=0,AL80&gt;$G$3),0,DAYS360(AL80,$G$3,1)),(DAYS360(AL80,AM80,1)))+IF(OR(AO80&gt;$G$3,AO80=0),IF(OR(AN80=0,AN80&gt;$G$3),0,DAYS360(AN80,$G$3,1)),(DAYS360(AN80,AO80,1)))+IF(OR(AQ80&gt;$G$3,AQ80=0),IF(OR(AP80=0,AP80&gt;$G$3),0,DAYS360(AP80,$G$3,1)),(DAYS360(AP80,AQ80,1)))+IF(OR(AS80&gt;$G$3,AS80=0),IF(OR(AR80=0,AR80&gt;$G$3),0,DAYS360(AR80,$G$3,1)),(DAYS360(AR80,AS80,1)))+IF(OR(AU80&gt;$G$3,AU80=0),IF(OR(AT80=0,AT80&gt;$G$3),0,DAYS360(AT80,$G$3,1)),(DAYS360(AT80,AU80,1)))+IF(OR(AW80&gt;$G$3,AW80=0),IF(OR(AV80=0,AV80&gt;$G$3),0,DAYS360(AV80,$G$3,1)),(DAYS360(AV80,AW80,1))))*2</f>
        <v>0</v>
      </c>
      <c r="BJ80" s="432">
        <f t="shared" ref="BJ80:BJ130" si="156">(IF(OR(AY80&gt;$G$3,AY80=0),IF(OR(AX80=0,AX80&gt;$G$3),0,DAYS360(AX80,$G$3,1)),(DAYS360(AX80,AY80,1)))+IF(OR(BA80&gt;$G$3,BA80=0),IF(OR(AZ80=0,AZ80&gt;$G$3),0,DAYS360(AZ80,$G$3,1)),(DAYS360(AZ80,BA80,1))))/2</f>
        <v>0</v>
      </c>
      <c r="BK80" s="432">
        <f t="shared" ref="BK80:BK130" si="157">(IF(OR(BC80&gt;$G$3,BC80=0),IF(OR(BB80=0,BB80&gt;$G$3),0,DAYS360(BB80,$G$3,1)),(DAYS360(BB80,BC80,1))))</f>
        <v>0</v>
      </c>
      <c r="BL80" s="432">
        <f t="shared" ref="BL80:BL130" si="158">(IF(OR(BE80&gt;$G$3,BE80=0),IF(OR(BD80=0,BD80&gt;$G$3),0,DAYS360(BD80,$G$3,1)),(DAYS360(BD80,BE80,1))))/3</f>
        <v>0</v>
      </c>
      <c r="BM80" s="436">
        <f>IF(DAYS360(BF80,BG80)&gt;=1800,1800/2,(DAYS360(BF80,BG80,1))/2)</f>
        <v>0</v>
      </c>
      <c r="BN80" s="462">
        <v>0.65</v>
      </c>
      <c r="BO80" s="427">
        <f t="shared" si="145"/>
        <v>0</v>
      </c>
      <c r="BP80" s="725"/>
      <c r="BQ80" s="700"/>
      <c r="BR80" s="419"/>
      <c r="BS80" s="700"/>
      <c r="BT80" s="700"/>
      <c r="BU80" s="700"/>
      <c r="BV80" s="427">
        <f t="shared" si="146"/>
        <v>0</v>
      </c>
      <c r="BW80" s="419"/>
      <c r="BX80" s="782"/>
      <c r="BY80" s="419"/>
      <c r="BZ80" s="432"/>
      <c r="CA80" s="419"/>
      <c r="CB80" s="427"/>
      <c r="CC80" s="419"/>
      <c r="CD80" s="427"/>
      <c r="CE80" s="404">
        <f>IF(OR(C80=0,CD80="Д"),0,IF(AND(C80&gt;0,E80=0),VLOOKUP(C80,звания!A:B,2,FALSE)/((EOMONTH($G$3,0)+1)-$G$3)*BO80+VLOOKUP(C80,звания!A:B,2,FALSE)/((EOMONTH($G$3,0)+1)-$G$3)*BR80+VLOOKUP(C80,звания!A:B,2,FALSE)/((EOMONTH($G$3,0)+1)-$G$3)*BU80,IF(AND(C80&gt;0,E80&gt;0,F80&gt;=$G$3,BO80=(EOMONTH($G$3,0)+1)-$G$3),(VLOOKUP(E80,звания!A:B,2,FALSE)/(EOMONTH($G$3,0)-$G$3+1))*(F80-$G$3)+(VLOOKUP(C80,звания!A:B,2,FALSE)/(EOMONTH($G$3,0)-$G$3+1))*((EOMONTH($G$3,0)-$G$3+1)-(F80-$G$3)),IF(AND(C80&gt;0,E80&gt;0,F80&gt;$G$3,BO80&lt;(EOMONTH($G$3,0)+1)-$G$3,BO80&lt;&gt;0),VLOOKUP(E80,звания!A:B,2,FALSE)/((EOMONTH($G$3,0)+1)-$G$3)*((F80-$G$3)-(((EOMONTH($G$3,0)+1)-$G$3)-BO80-BU80-BR80))+VLOOKUP(C80,звания!A:B,2,FALSE)/((EOMONTH($G$3,0)+1)-$G$3)*(((EOMONTH($G$3,0)+1)-F80)),IF(F80&lt;$G$3,(VLOOKUP(C80,звания!A:B,2,FALSE)-VLOOKUP(E80,звания!A:B,2,FALSE))/((EOMONTH($BN$3,0)+1)-$BN$3)*(EOMONTH($BN$3,0)+1-F80)+VLOOKUP(C80,звания!A:B,2,FALSE)/((EOMONTH($G$3,0)+1)-$G$3)*BO80+VLOOKUP(C80,звания!A:B,2,FALSE)/((EOMONTH($G$3,0)+1)-$G$3)*BU80+VLOOKUP(C80,звания!A:B,2,FALSE)/((EOMONTH($G$3,0)+1)-$G$3)*BR80,0)))))</f>
        <v>0</v>
      </c>
      <c r="CF80" s="404">
        <f>IF(OR(CD80="Д",C80=0),0,IF(B80="Виключений зі списків",IF(BS80=0,(VLOOKUP(O80,звания!$D$2:$E$62,2,FALSE))/(EOMONTH($B$3,0)+1-$B$3)*BO80+(VLOOKUP(BQ80,звания!$D$2:$E$62,2,FALSE))/(EOMONTH($B$3,0)+1-$B$3)*BR80,(((VLOOKUP(O80,звания!$D$2:$E$62,2,FALSE))/(EOMONTH($B$3,0)+1-$B$3))*BO80)+(VLOOKUP(BQ80,звания!$D$2:$E$62,2,FALSE))/(EOMONTH($B$3,0)+1-$B$3)*BR80+(VLOOKUP(BS80,звания!$D$2:$E$62,2,FALSE))/(EOMONTH($B$3,0)+1-$B$3)*BU80),IF(BS80=0,(VLOOKUP(O80,звания!$D$2:$E$62,2,FALSE))/(EOMONTH($G$3,0)+1-$G$3)*BO80+(VLOOKUP(BQ80,звания!$D$2:$E$62,2,FALSE))/(EOMONTH($G$3,0)+1-$G$3)*BR80,(((VLOOKUP(O80,звания!$D$2:$E$62,2,FALSE))/(EOMONTH($G$3,0)+1-$G$3))*BO80)+(VLOOKUP(BQ80,звания!$D$2:$E$62,2,FALSE))/(EOMONTH($G$3,0)+1-$G$3)*BR80+(VLOOKUP(BS80,звания!$D$2:$E$62,2,FALSE))/(EOMONTH($G$3,0)+1-$G$3)*BU80+IF(BT80=0,0,(VLOOKUP(BS80,звания!$D$2:$E$62,2,FALSE))/(EOMONTH($BN$3,0)+1-$BN$3)*BT80-(VLOOKUP(O80,звания!$D$2:$E$62,2,FALSE))/(EOMONTH($BN$3,0)+1-$BN$3)*BT80))))</f>
        <v>0</v>
      </c>
      <c r="CG80" s="404">
        <f t="shared" si="129"/>
        <v>0</v>
      </c>
      <c r="CH80" s="404">
        <f>IF(BW80=0,CF80*BX80%,IF(BW80&gt;0,((VLOOKUP(O80,звания!$D$2:$E$62,2,FALSE)/(EOMONTH($G$3,0)+1-$G$3)*BW80)*BX80%)))</f>
        <v>0</v>
      </c>
      <c r="CI80" s="404">
        <f>IF(BY80=0,CF80*BZ80%,IF(BY80&gt;0,(VLOOKUP(O80,звания!$D$2:$E$62,2,FALSE)/(EOMONTH($G$3,0)+1-$G$3)*BO80)*BZ80%)+(VLOOKUP(BS80,звания!$D$2:$E$62,2,FALSE)/(EOMONTH($G$3,0)+1-$G$3)*BU80)*BZ80%)</f>
        <v>0</v>
      </c>
      <c r="CJ80" s="404">
        <f>IF(CA80=0,CF80*CB80%,IF(CA80&gt;0,(VLOOKUP(O80,звания!$D$2:$E$62,2,FALSE)/(EOMONTH($G$3,0)+1-$G$3)*BO80)*CB80%)+(VLOOKUP(BS80,звания!$D$2:$E$62,2,FALSE)/(EOMONTH($G$3,0)+1-$G$3)*BU80)*CB80%)</f>
        <v>0</v>
      </c>
      <c r="CK80" s="404">
        <f>IF(CD80="Д",0,IF(CC80=0,CF80*CD80%,IF(CC80&gt;0,(VLOOKUP(O80,звания!$D$2:$E$62,2,FALSE)/(EOMONTH($G$3,0)+1-$G$3)*BO80)*CD80%)+(VLOOKUP(BS80,звания!$D$2:$E$62,2,FALSE)/(EOMONTH($G$3,0)+1-$G$3)*BU80)*CD80%))</f>
        <v>0</v>
      </c>
      <c r="CL80" s="404">
        <f>IF(BR80&gt;0,((VLOOKUP(C80,звания!$A$2:$B$62,2,FALSE)/(EOMONTH($G$3,0)+1-$G$3)*BO80+VLOOKUP(O80,звания!$D$2:$E$62,2,FALSE)/(EOMONTH($G$3,0)+1-$G$3)*BO80+(VLOOKUP(C80,звания!$A$2:$B$62,2,FALSE)/(EOMONTH($G$3,0)+1-$G$3)*BO80+VLOOKUP(O80,звания!$D$2:$E$62,2,FALSE)/(EOMONTH($G$3,0)+1-$G$3)*BO80)*BV80%)*BN80)+(VLOOKUP(C80,звания!$A$2:$B$62,2,FALSE)/(EOMONTH($G$3,0)+1-$G$3)*BU80+VLOOKUP(BS80,звания!$D$2:$E$62,2,FALSE)/(EOMONTH($G$3,0)+1-$G$3)*BU80+(VLOOKUP(C80,звания!$A$2:$B$62,2,FALSE)/(EOMONTH($G$3,0)+1-$G$3)*BU80+VLOOKUP(BS80,звания!$D$2:$E$62,2,FALSE)/(EOMONTH($G$3,0)+1-$G$3)*BU80)*BV80%)*BN80,(CE80+CF80+CG80)*BN80)</f>
        <v>0</v>
      </c>
      <c r="CM80" s="404"/>
      <c r="CN80" s="404"/>
      <c r="CO80" s="432">
        <f t="shared" si="119"/>
        <v>0</v>
      </c>
      <c r="CP80" s="432"/>
      <c r="CQ80" s="637">
        <f>IF(CF80=0,0,IF((SUM(BH80:BM80)&gt;360),(VLOOKUP(O80,звания!$F$2:$G$62,2,FALSE))/100,VLOOKUP(O80,звания!$F$2:$H$62,3,FALSE)/100))</f>
        <v>0</v>
      </c>
      <c r="CR80" s="617">
        <f>IF(B80="Виключений зі списків",IF(AND(BU80=0,360-BH80&lt;0),(VLOOKUP(O80,звания!$D$2:$E$62,2,FALSE))/(EOMONTH($B$3,0)+1-$B$3)*BO80*CQ80,IF(AND(360-BH80&gt;=0,360-BH80&lt;(EOMONTH($B$3,0)+1-$B$3)),(CF80/(EOMONTH($B$3,0)-$B$3+1)*(360-BH80))*CQ80+(CF80/(EOMONTH($B$3,0)-$B$3+1)*((EOMONTH($B$3,0)-$B$3+1)-(360-BH80)))*VLOOKUP(O80,звания!$F$2:$H$62,2,FALSE)/100,((((VLOOKUP(O80,звания!$D$2:$E$62,2,FALSE))/(EOMONTH($B$3,0)+1-$B$3)*BO80*CQ80+(VLOOKUP(BS80,звания!$D$2:$E$62,2,FALSE))/(EOMONTH($B$3,0)+1-$B$3)*BU80*(VLOOKUP(BS80,звания!$F$2:$G$62,2,FALSE)*0.01)+(IF(BT80=0,0,(VLOOKUP(BS80,звания!$D$2:$E$62,2,FALSE)/(EOMONTH($G$3,0)+1-$G$3)*BT80*(VLOOKUP(BS80,звания!$F$2:$G$62,2,FALSE)))*0.01-(VLOOKUP(O80,звания!$D$2:$E$62,2,FALSE)/(EOMONTH($G$3,0)+1-$G$3)*BT80*(VLOOKUP(O80,звания!$F$2:$G$62,2,FALSE)))*0.01)))))/100*(100-CP80))),(IF(AND(BU80=0,360-BH80&lt;0,CP80=0),(VLOOKUP(O80,звания!$D$2:$E$62,2,FALSE))/(EOMONTH($G$3,0)+1-$G$3)*BO80*CQ80,IF(AND(360-BH80&gt;=0,360-BH80&lt;(EOMONTH($G$3,0)+1-$G$3)),(CF80/(EOMONTH($G$3,0)-$G$3+1)*(360-BH80))*CQ80+(CF80/(EOMONTH($G$3,0)-$G$3+1)*((EOMONTH($G$3,0)-$G$3+1)-(360-BH80)))*VLOOKUP(O80,звания!$F$2:$H$62,2,FALSE)/100,((((VLOOKUP(O80,звания!$D$2:$E$62,2,FALSE))/(EOMONTH($G$3,0)+1-$G$3)*BO80*CQ80+(VLOOKUP(BS80,звания!$D$2:$E$62,2,FALSE))/(EOMONTH($G$3,0)+1-$G$3)*BU80*(VLOOKUP(BS80,звания!$F$2:$G$62,2,FALSE)*0.01)))/100*(100-CP80)+(IF(BT80=0,0,(VLOOKUP(BS80,звания!$D$2:$E$62,2,FALSE)/(EOMONTH($BN$3,0)+1-$BN$3)*BT80*(VLOOKUP(BS80,звания!$F$2:$G$62,2,FALSE)))*0.01-(VLOOKUP(O80,звания!$D$2:$E$62,2,FALSE)/(EOMONTH($BN$3,0)+1-$BN$3)*BT80*(VLOOKUP(O80,звания!$F$2:$G$62,2,FALSE)))*0.01)))))))</f>
        <v>0</v>
      </c>
      <c r="CS80" s="416">
        <f t="shared" si="147"/>
        <v>0</v>
      </c>
      <c r="CT80" s="403"/>
      <c r="CU80" s="403"/>
      <c r="CV80" s="403">
        <f t="shared" si="120"/>
        <v>0</v>
      </c>
      <c r="CW80" s="556">
        <f>CN80+SUM(CS80:CV80)</f>
        <v>0</v>
      </c>
      <c r="CX80" s="403">
        <f t="shared" si="132"/>
        <v>0</v>
      </c>
      <c r="CY80" s="403"/>
      <c r="CZ80" s="404">
        <f t="shared" si="136"/>
        <v>0</v>
      </c>
      <c r="DA80" s="403"/>
      <c r="DB80" s="403"/>
      <c r="DC80" s="403"/>
      <c r="DD80" s="421">
        <f t="shared" si="57"/>
        <v>0</v>
      </c>
      <c r="DE80" s="421">
        <f t="shared" si="121"/>
        <v>0</v>
      </c>
      <c r="DF80" s="403">
        <f t="shared" si="148"/>
        <v>0</v>
      </c>
      <c r="DG80" s="421">
        <f t="shared" ref="DG80:DG137" si="159">IF(DP80=0,CW80-DD80+DF80,0)</f>
        <v>0</v>
      </c>
      <c r="DH80" s="421">
        <f t="shared" ref="DH80:DH137" si="160">IF(DP80&gt;0,CW80-DD80+DF80,0)</f>
        <v>0</v>
      </c>
      <c r="DI80" s="421"/>
      <c r="DJ80" s="422" t="str">
        <f>IF(DG80&gt;0,$DL$2," ")&amp;"  "&amp;IF(DH80&gt;0,$DM$2," ")</f>
        <v xml:space="preserve">    </v>
      </c>
      <c r="DK80" s="452"/>
      <c r="DL80" s="884"/>
      <c r="DM80" s="884"/>
      <c r="DN80" s="884"/>
      <c r="DO80" s="905"/>
      <c r="DP80" s="888"/>
      <c r="DQ80" s="817"/>
      <c r="DR80" s="818"/>
      <c r="DS80" s="819"/>
      <c r="DT80" s="820"/>
      <c r="DU80" s="400"/>
      <c r="DV80" s="122"/>
      <c r="DX80" s="84"/>
      <c r="DY80" s="84"/>
      <c r="DZ80" s="105"/>
      <c r="EH80" s="543">
        <f t="shared" si="123"/>
        <v>0</v>
      </c>
      <c r="EI80" s="404">
        <f t="shared" si="124"/>
        <v>0</v>
      </c>
      <c r="EJ80" s="29">
        <f t="shared" si="125"/>
        <v>0</v>
      </c>
      <c r="EK80" s="50"/>
      <c r="EL80" s="29"/>
      <c r="EM80" s="50"/>
      <c r="EN80" s="50"/>
      <c r="EO80" s="50"/>
      <c r="EP80" s="29"/>
    </row>
    <row r="81" spans="1:146" ht="17.45" customHeight="1">
      <c r="A81" s="427">
        <v>77</v>
      </c>
      <c r="B81" s="877" t="s">
        <v>805</v>
      </c>
      <c r="C81" s="911" t="s">
        <v>708</v>
      </c>
      <c r="D81" s="404" t="str">
        <f t="shared" si="139"/>
        <v>Скалянський К.Ю.</v>
      </c>
      <c r="E81" s="416"/>
      <c r="F81" s="417"/>
      <c r="G81" s="409" t="str">
        <f>IF(P81&gt;$G$3,0,CONCATENATE((INT((BH81)/360)+INT((BI81)/360)+INT((BJ81)/360)+INT((BK81)/360)+INT((BL81)/360)+INT((BM81)/360))+INT((INT(MOD((BH81),360)/30)+INT(MOD((BI81),360)/30)+INT(MOD((BJ81),360)/30)+INT(MOD((BK81),360)/30)+INT(MOD((BL81),360)/30)+INT(MOD((BM81),360)/30)+INT((MOD(MOD((BH81),360),30)+MOD(MOD((BI81),360),30)+MOD(MOD((BJ81),360),30)+MOD(MOD((BK81),360),30)+MOD(MOD((BL81),360),30)+MOD(MOD((BM81),360),30))/30))/12),".",MOD(INT(MOD((BH81),360)/30)+INT(MOD((BI81),360)/30)+INT(MOD((BJ81),360)/30)+INT(MOD((BK81),360)/30)+INT(MOD((BL81),360)/30)+INT(MOD((BM81),360)/30)+INT((MOD(MOD((BH81),360),30)+MOD(MOD((BI81),360),30)+MOD(MOD((BJ81),360),30)+MOD(MOD((BK81),360),30)+MOD(MOD((BL81),360),30)+MOD(MOD((BM81),360),30))/30),12),".",INT(MOD(MOD(MOD((BH81),360),30)+MOD(MOD((BI81),360),30)+MOD(MOD((BJ81),360),30)+MOD(MOD((BK81),360),30)+MOD(MOD((BL81),360),30)+MOD(MOD((BM81),360),30),30))))</f>
        <v>0.5.5</v>
      </c>
      <c r="H81" s="407" t="str">
        <f t="shared" si="141"/>
        <v>0.5.5</v>
      </c>
      <c r="I81" s="407" t="str">
        <f t="shared" si="142"/>
        <v>0.5.5</v>
      </c>
      <c r="J81" s="407" t="str">
        <f t="shared" si="151"/>
        <v>0.0.0</v>
      </c>
      <c r="K81" s="407" t="str">
        <f t="shared" si="152"/>
        <v>0.0.0</v>
      </c>
      <c r="L81" s="407" t="str">
        <f t="shared" si="153"/>
        <v>0.0.0</v>
      </c>
      <c r="M81" s="407" t="str">
        <f t="shared" si="154"/>
        <v>0.0.0</v>
      </c>
      <c r="N81" s="408" t="str">
        <f t="shared" si="143"/>
        <v>0.0.0</v>
      </c>
      <c r="O81" s="930">
        <v>5</v>
      </c>
      <c r="P81" s="417">
        <v>44434</v>
      </c>
      <c r="Q81" s="417"/>
      <c r="R81" s="417"/>
      <c r="S81" s="417"/>
      <c r="T81" s="417"/>
      <c r="U81" s="417"/>
      <c r="V81" s="714"/>
      <c r="W81" s="714"/>
      <c r="X81" s="417"/>
      <c r="Y81" s="417"/>
      <c r="Z81" s="714"/>
      <c r="AA81" s="714"/>
      <c r="AB81" s="417"/>
      <c r="AC81" s="417"/>
      <c r="AD81" s="714"/>
      <c r="AE81" s="714"/>
      <c r="AF81" s="417"/>
      <c r="AG81" s="417"/>
      <c r="AH81" s="714"/>
      <c r="AI81" s="714"/>
      <c r="AJ81" s="417"/>
      <c r="AK81" s="417"/>
      <c r="AL81" s="714"/>
      <c r="AM81" s="714"/>
      <c r="AN81" s="417"/>
      <c r="AO81" s="417"/>
      <c r="AP81" s="714"/>
      <c r="AQ81" s="714"/>
      <c r="AR81" s="417"/>
      <c r="AS81" s="417"/>
      <c r="AT81" s="714"/>
      <c r="AU81" s="714"/>
      <c r="AV81" s="417"/>
      <c r="AW81" s="417"/>
      <c r="AX81" s="716"/>
      <c r="AY81" s="716"/>
      <c r="AZ81" s="635"/>
      <c r="BA81" s="635"/>
      <c r="BB81" s="716"/>
      <c r="BC81" s="716"/>
      <c r="BD81" s="635"/>
      <c r="BE81" s="635"/>
      <c r="BF81" s="717"/>
      <c r="BG81" s="717"/>
      <c r="BH81" s="432">
        <f t="shared" si="144"/>
        <v>155</v>
      </c>
      <c r="BI81" s="432">
        <f t="shared" si="155"/>
        <v>0</v>
      </c>
      <c r="BJ81" s="432">
        <f t="shared" si="156"/>
        <v>0</v>
      </c>
      <c r="BK81" s="432">
        <f t="shared" si="157"/>
        <v>0</v>
      </c>
      <c r="BL81" s="432">
        <f t="shared" si="158"/>
        <v>0</v>
      </c>
      <c r="BM81" s="436">
        <f t="shared" ref="BM81:BM130" si="161">IF(DAYS360(BF81,BG81)&gt;=1800,1800/2,(DAYS360(BF81,BG81,1))/2)</f>
        <v>0</v>
      </c>
      <c r="BN81" s="462">
        <v>0.65</v>
      </c>
      <c r="BO81" s="427">
        <f t="shared" si="145"/>
        <v>28</v>
      </c>
      <c r="BP81" s="419"/>
      <c r="BQ81" s="700"/>
      <c r="BR81" s="419"/>
      <c r="BS81" s="700"/>
      <c r="BT81" s="700"/>
      <c r="BU81" s="700"/>
      <c r="BV81" s="427">
        <f t="shared" si="146"/>
        <v>0</v>
      </c>
      <c r="BW81" s="427"/>
      <c r="BX81" s="427"/>
      <c r="BY81" s="419"/>
      <c r="BZ81" s="432"/>
      <c r="CA81" s="419"/>
      <c r="CB81" s="427"/>
      <c r="CC81" s="419"/>
      <c r="CD81" s="427"/>
      <c r="CE81" s="404">
        <f>IF(OR(C81=0,CD81="Д"),0,IF(AND(C81&gt;0,E81=0),VLOOKUP(C81,звания!A:B,2,FALSE)/((EOMONTH($G$3,0)+1)-$G$3)*BO81+VLOOKUP(C81,звания!A:B,2,FALSE)/((EOMONTH($G$3,0)+1)-$G$3)*BR81+VLOOKUP(C81,звания!A:B,2,FALSE)/((EOMONTH($G$3,0)+1)-$G$3)*BU81,IF(AND(C81&gt;0,E81&gt;0,F81&gt;=$G$3,BO81=(EOMONTH($G$3,0)+1)-$G$3),(VLOOKUP(E81,звания!A:B,2,FALSE)/(EOMONTH($G$3,0)-$G$3+1))*(F81-$G$3)+(VLOOKUP(C81,звания!A:B,2,FALSE)/(EOMONTH($G$3,0)-$G$3+1))*((EOMONTH($G$3,0)-$G$3+1)-(F81-$G$3)),IF(AND(C81&gt;0,E81&gt;0,F81&gt;$G$3,BO81&lt;(EOMONTH($G$3,0)+1)-$G$3,BO81&lt;&gt;0),VLOOKUP(E81,звания!A:B,2,FALSE)/((EOMONTH($G$3,0)+1)-$G$3)*((F81-$G$3)-(((EOMONTH($G$3,0)+1)-$G$3)-BO81-BU81-BR81))+VLOOKUP(C81,звания!A:B,2,FALSE)/((EOMONTH($G$3,0)+1)-$G$3)*(((EOMONTH($G$3,0)+1)-F81)),IF(F81&lt;$G$3,(VLOOKUP(C81,звания!A:B,2,FALSE)-VLOOKUP(E81,звания!A:B,2,FALSE))/((EOMONTH($BN$3,0)+1)-$BN$3)*(EOMONTH($BN$3,0)+1-F81)+VLOOKUP(C81,звания!A:B,2,FALSE)/((EOMONTH($G$3,0)+1)-$G$3)*BO81+VLOOKUP(C81,звания!A:B,2,FALSE)/((EOMONTH($G$3,0)+1)-$G$3)*BU81+VLOOKUP(C81,звания!A:B,2,FALSE)/((EOMONTH($G$3,0)+1)-$G$3)*BR81,0)))))</f>
        <v>530</v>
      </c>
      <c r="CF81" s="404">
        <f>IF(OR(CD81="Д",C81=0),0,IF(B81="Виключений зі списків",IF(BS81=0,(VLOOKUP(O81,звания!$D$2:$E$62,2,FALSE))/(EOMONTH($B$3,0)+1-$B$3)*BO81+(VLOOKUP(BQ81,звания!$D$2:$E$62,2,FALSE))/(EOMONTH($B$3,0)+1-$B$3)*BR81,(((VLOOKUP(O81,звания!$D$2:$E$62,2,FALSE))/(EOMONTH($B$3,0)+1-$B$3))*BO81)+(VLOOKUP(BQ81,звания!$D$2:$E$62,2,FALSE))/(EOMONTH($B$3,0)+1-$B$3)*BR81+(VLOOKUP(BS81,звания!$D$2:$E$62,2,FALSE))/(EOMONTH($B$3,0)+1-$B$3)*BU81),IF(BS81=0,(VLOOKUP(O81,звания!$D$2:$E$62,2,FALSE))/(EOMONTH($G$3,0)+1-$G$3)*BO81+(VLOOKUP(BQ81,звания!$D$2:$E$62,2,FALSE))/(EOMONTH($G$3,0)+1-$G$3)*BR81,(((VLOOKUP(O81,звания!$D$2:$E$62,2,FALSE))/(EOMONTH($G$3,0)+1-$G$3))*BO81)+(VLOOKUP(BQ81,звания!$D$2:$E$62,2,FALSE))/(EOMONTH($G$3,0)+1-$G$3)*BR81+(VLOOKUP(BS81,звания!$D$2:$E$62,2,FALSE))/(EOMONTH($G$3,0)+1-$G$3)*BU81+IF(BT81=0,0,(VLOOKUP(BS81,звания!$D$2:$E$62,2,FALSE))/(EOMONTH($BN$3,0)+1-$BN$3)*BT81-(VLOOKUP(O81,звания!$D$2:$E$62,2,FALSE))/(EOMONTH($BN$3,0)+1-$BN$3)*BT81))))</f>
        <v>2820</v>
      </c>
      <c r="CG81" s="404">
        <f t="shared" si="129"/>
        <v>0</v>
      </c>
      <c r="CH81" s="404">
        <f>IF(BW81=0,CF81*BX81%,IF(BW81&gt;0,((VLOOKUP(O81,звания!$D$2:$E$62,2,FALSE)/(EOMONTH($G$3,0)+1-$G$3)*BW81)*BX81%)))</f>
        <v>0</v>
      </c>
      <c r="CI81" s="404">
        <f>IF(BY81=0,CF81*BZ81%,IF(BY81&gt;0,(VLOOKUP(O81,звания!$D$2:$E$62,2,FALSE)/(EOMONTH($G$3,0)+1-$G$3)*BO81)*BZ81%)+(VLOOKUP(BS81,звания!$D$2:$E$62,2,FALSE)/(EOMONTH($G$3,0)+1-$G$3)*BU81)*BZ81%)</f>
        <v>0</v>
      </c>
      <c r="CJ81" s="404">
        <f>IF(CA81=0,CF81*CB81%,IF(CA81&gt;0,(VLOOKUP(O81,звания!$D$2:$E$62,2,FALSE)/(EOMONTH($G$3,0)+1-$G$3)*BO81)*CB81%)+(VLOOKUP(BS81,звания!$D$2:$E$62,2,FALSE)/(EOMONTH($G$3,0)+1-$G$3)*BU81)*CB81%)</f>
        <v>0</v>
      </c>
      <c r="CK81" s="404">
        <f>IF(CD81="Д",0,IF(CC81=0,CF81*CD81%,IF(CC81&gt;0,(VLOOKUP(O81,звания!$D$2:$E$62,2,FALSE)/(EOMONTH($G$3,0)+1-$G$3)*BO81)*CD81%)+(VLOOKUP(BS81,звания!$D$2:$E$62,2,FALSE)/(EOMONTH($G$3,0)+1-$G$3)*BU81)*CD81%))</f>
        <v>0</v>
      </c>
      <c r="CL81" s="404">
        <f>IF(BR81&gt;0,((VLOOKUP(C81,звания!$A$2:$B$62,2,FALSE)/(EOMONTH($G$3,0)+1-$G$3)*BO81+VLOOKUP(O81,звания!$D$2:$E$62,2,FALSE)/(EOMONTH($G$3,0)+1-$G$3)*BO81+(VLOOKUP(C81,звания!$A$2:$B$62,2,FALSE)/(EOMONTH($G$3,0)+1-$G$3)*BO81+VLOOKUP(O81,звания!$D$2:$E$62,2,FALSE)/(EOMONTH($G$3,0)+1-$G$3)*BO81)*BV81%)*BN81)+(VLOOKUP(C81,звания!$A$2:$B$62,2,FALSE)/(EOMONTH($G$3,0)+1-$G$3)*BU81+VLOOKUP(BS81,звания!$D$2:$E$62,2,FALSE)/(EOMONTH($G$3,0)+1-$G$3)*BU81+(VLOOKUP(C81,звания!$A$2:$B$62,2,FALSE)/(EOMONTH($G$3,0)+1-$G$3)*BU81+VLOOKUP(BS81,звания!$D$2:$E$62,2,FALSE)/(EOMONTH($G$3,0)+1-$G$3)*BU81)*BV81%)*BN81,(CE81+CF81+CG81)*BN81)</f>
        <v>2177.5</v>
      </c>
      <c r="CM81" s="404"/>
      <c r="CN81" s="404"/>
      <c r="CO81" s="432">
        <f t="shared" si="119"/>
        <v>4</v>
      </c>
      <c r="CP81" s="432"/>
      <c r="CQ81" s="637">
        <f>IF(CF81=0,0,IF((SUM(BH81:BM81)&gt;360),(VLOOKUP(O81,звания!$F$2:$G$62,2,FALSE))/100,VLOOKUP(O81,звания!$F$2:$H$62,3,FALSE)/100))</f>
        <v>3.07</v>
      </c>
      <c r="CR81" s="617">
        <f>IF(B81="Виключений зі списків",IF(AND(BU81=0,360-BH81&lt;0),(VLOOKUP(O81,звания!$D$2:$E$62,2,FALSE))/(EOMONTH($B$3,0)+1-$B$3)*BO81*CQ81,IF(AND(360-BH81&gt;=0,360-BH81&lt;(EOMONTH($B$3,0)+1-$B$3)),(CF81/(EOMONTH($B$3,0)-$B$3+1)*(360-BH81))*CQ81+(CF81/(EOMONTH($B$3,0)-$B$3+1)*((EOMONTH($B$3,0)-$B$3+1)-(360-BH81)))*VLOOKUP(O81,звания!$F$2:$H$62,2,FALSE)/100,((((VLOOKUP(O81,звания!$D$2:$E$62,2,FALSE))/(EOMONTH($B$3,0)+1-$B$3)*BO81*CQ81+(VLOOKUP(BS81,звания!$D$2:$E$62,2,FALSE))/(EOMONTH($B$3,0)+1-$B$3)*BU81*(VLOOKUP(BS81,звания!$F$2:$G$62,2,FALSE)*0.01)+(IF(BT81=0,0,(VLOOKUP(BS81,звания!$D$2:$E$62,2,FALSE)/(EOMONTH($G$3,0)+1-$G$3)*BT81*(VLOOKUP(BS81,звания!$F$2:$G$62,2,FALSE)))*0.01-(VLOOKUP(O81,звания!$D$2:$E$62,2,FALSE)/(EOMONTH($G$3,0)+1-$G$3)*BT81*(VLOOKUP(O81,звания!$F$2:$G$62,2,FALSE)))*0.01)))))/100*(100-CP81))),(IF(AND(BU81=0,360-BH81&lt;0,CP81=0),(VLOOKUP(O81,звания!$D$2:$E$62,2,FALSE))/(EOMONTH($G$3,0)+1-$G$3)*BO81*CQ81,IF(AND(360-BH81&gt;=0,360-BH81&lt;(EOMONTH($G$3,0)+1-$G$3)),(CF81/(EOMONTH($G$3,0)-$G$3+1)*(360-BH81))*CQ81+(CF81/(EOMONTH($G$3,0)-$G$3+1)*((EOMONTH($G$3,0)-$G$3+1)-(360-BH81)))*VLOOKUP(O81,звания!$F$2:$H$62,2,FALSE)/100,((((VLOOKUP(O81,звания!$D$2:$E$62,2,FALSE))/(EOMONTH($G$3,0)+1-$G$3)*BO81*CQ81+(VLOOKUP(BS81,звания!$D$2:$E$62,2,FALSE))/(EOMONTH($G$3,0)+1-$G$3)*BU81*(VLOOKUP(BS81,звания!$F$2:$G$62,2,FALSE)*0.01)))/100*(100-CP81)+(IF(BT81=0,0,(VLOOKUP(BS81,звания!$D$2:$E$62,2,FALSE)/(EOMONTH($BN$3,0)+1-$BN$3)*BT81*(VLOOKUP(BS81,звания!$F$2:$G$62,2,FALSE)))*0.01-(VLOOKUP(O81,звания!$D$2:$E$62,2,FALSE)/(EOMONTH($BN$3,0)+1-$BN$3)*BT81*(VLOOKUP(O81,звания!$F$2:$G$62,2,FALSE)))*0.01)))))))</f>
        <v>8657.4</v>
      </c>
      <c r="CS81" s="416">
        <f t="shared" si="147"/>
        <v>14184.9</v>
      </c>
      <c r="CT81" s="403"/>
      <c r="CU81" s="403"/>
      <c r="CV81" s="404">
        <f t="shared" si="120"/>
        <v>672.35</v>
      </c>
      <c r="CW81" s="426">
        <f t="shared" si="104"/>
        <v>14857.25</v>
      </c>
      <c r="CX81" s="404">
        <f t="shared" si="132"/>
        <v>2674.31</v>
      </c>
      <c r="CY81" s="1174">
        <v>5</v>
      </c>
      <c r="CZ81" s="404">
        <f t="shared" si="136"/>
        <v>183.06</v>
      </c>
      <c r="DA81" s="404"/>
      <c r="DB81" s="403"/>
      <c r="DC81" s="404"/>
      <c r="DD81" s="426">
        <f t="shared" ref="DD81:DD144" si="162">CX81+CZ81+DA81+DB81+DC81</f>
        <v>2857.37</v>
      </c>
      <c r="DE81" s="426">
        <f t="shared" si="121"/>
        <v>3120.68</v>
      </c>
      <c r="DF81" s="404">
        <f t="shared" si="148"/>
        <v>2674.31</v>
      </c>
      <c r="DG81" s="426">
        <f t="shared" si="159"/>
        <v>14674.19</v>
      </c>
      <c r="DH81" s="426">
        <f t="shared" si="160"/>
        <v>0</v>
      </c>
      <c r="DI81" s="421"/>
      <c r="DJ81" s="422" t="str">
        <f t="shared" ref="DJ81:DJ129" si="163">IF(DG81&gt;0,$DL$2," ")&amp;"  "&amp;IF(DH81&gt;0,$DM$2," ")</f>
        <v xml:space="preserve">30 від 01.03   </v>
      </c>
      <c r="DK81" s="113" t="s">
        <v>1001</v>
      </c>
      <c r="DL81" s="28" t="s">
        <v>1002</v>
      </c>
      <c r="DM81" s="28" t="s">
        <v>769</v>
      </c>
      <c r="DN81" s="28" t="s">
        <v>892</v>
      </c>
      <c r="DO81" s="900">
        <v>3246300417</v>
      </c>
      <c r="DP81" s="888"/>
      <c r="DQ81" s="817"/>
      <c r="DR81" s="818"/>
      <c r="DS81" s="819"/>
      <c r="DT81" s="820"/>
      <c r="DU81" s="124"/>
      <c r="DV81" s="122"/>
      <c r="DX81" s="84"/>
      <c r="DY81" s="84"/>
      <c r="DZ81" s="105"/>
      <c r="EH81" s="543">
        <f t="shared" si="123"/>
        <v>2</v>
      </c>
      <c r="EI81" s="404" t="str">
        <f t="shared" si="124"/>
        <v>м-с</v>
      </c>
      <c r="EJ81" s="29" t="str">
        <f t="shared" si="125"/>
        <v>Скалянський К.Ю.</v>
      </c>
      <c r="EK81" s="50"/>
      <c r="EL81" s="29"/>
      <c r="EM81" s="50"/>
      <c r="EN81" s="50"/>
      <c r="EO81" s="50"/>
      <c r="EP81" s="29"/>
    </row>
    <row r="82" spans="1:146" ht="17.45" customHeight="1">
      <c r="A82" s="427">
        <v>78</v>
      </c>
      <c r="B82" s="877" t="s">
        <v>805</v>
      </c>
      <c r="C82" s="910" t="s">
        <v>707</v>
      </c>
      <c r="D82" s="404" t="str">
        <f t="shared" si="139"/>
        <v>Суліма Д.О.</v>
      </c>
      <c r="E82" s="416"/>
      <c r="F82" s="417"/>
      <c r="G82" s="409" t="str">
        <f t="shared" si="140"/>
        <v>1.8.9</v>
      </c>
      <c r="H82" s="407" t="str">
        <f t="shared" si="141"/>
        <v>1.8.9</v>
      </c>
      <c r="I82" s="407" t="str">
        <f t="shared" si="142"/>
        <v>1.8.9</v>
      </c>
      <c r="J82" s="407" t="str">
        <f t="shared" si="151"/>
        <v>0.0.0</v>
      </c>
      <c r="K82" s="407" t="str">
        <f t="shared" si="152"/>
        <v>0.0.0</v>
      </c>
      <c r="L82" s="407" t="str">
        <f t="shared" si="153"/>
        <v>0.0.0</v>
      </c>
      <c r="M82" s="407" t="str">
        <f t="shared" si="154"/>
        <v>0.0.0</v>
      </c>
      <c r="N82" s="408" t="str">
        <f t="shared" si="143"/>
        <v>0.0.0</v>
      </c>
      <c r="O82" s="930">
        <v>5</v>
      </c>
      <c r="P82" s="417">
        <v>43973</v>
      </c>
      <c r="Q82" s="417"/>
      <c r="R82" s="417"/>
      <c r="S82" s="417"/>
      <c r="T82" s="417"/>
      <c r="U82" s="417"/>
      <c r="V82" s="714"/>
      <c r="W82" s="714"/>
      <c r="X82" s="417"/>
      <c r="Y82" s="417"/>
      <c r="Z82" s="714"/>
      <c r="AA82" s="714"/>
      <c r="AB82" s="417"/>
      <c r="AC82" s="417"/>
      <c r="AD82" s="714"/>
      <c r="AE82" s="714"/>
      <c r="AF82" s="417"/>
      <c r="AG82" s="417"/>
      <c r="AH82" s="714"/>
      <c r="AI82" s="714"/>
      <c r="AJ82" s="417"/>
      <c r="AK82" s="417"/>
      <c r="AL82" s="714"/>
      <c r="AM82" s="714"/>
      <c r="AN82" s="417"/>
      <c r="AO82" s="417"/>
      <c r="AP82" s="714"/>
      <c r="AQ82" s="714"/>
      <c r="AR82" s="417"/>
      <c r="AS82" s="417"/>
      <c r="AT82" s="714"/>
      <c r="AU82" s="714"/>
      <c r="AV82" s="417"/>
      <c r="AW82" s="417"/>
      <c r="AX82" s="716"/>
      <c r="AY82" s="716"/>
      <c r="AZ82" s="635"/>
      <c r="BA82" s="635"/>
      <c r="BB82" s="716"/>
      <c r="BC82" s="716"/>
      <c r="BD82" s="635"/>
      <c r="BE82" s="635"/>
      <c r="BF82" s="717"/>
      <c r="BG82" s="717"/>
      <c r="BH82" s="432">
        <f t="shared" si="144"/>
        <v>609</v>
      </c>
      <c r="BI82" s="432">
        <f t="shared" si="155"/>
        <v>0</v>
      </c>
      <c r="BJ82" s="432">
        <f t="shared" si="156"/>
        <v>0</v>
      </c>
      <c r="BK82" s="432">
        <f t="shared" si="157"/>
        <v>0</v>
      </c>
      <c r="BL82" s="432">
        <f t="shared" si="158"/>
        <v>0</v>
      </c>
      <c r="BM82" s="436">
        <f t="shared" si="161"/>
        <v>0</v>
      </c>
      <c r="BN82" s="462">
        <v>0.65</v>
      </c>
      <c r="BO82" s="427">
        <f t="shared" si="145"/>
        <v>28</v>
      </c>
      <c r="BP82" s="419"/>
      <c r="BQ82" s="700"/>
      <c r="BR82" s="419"/>
      <c r="BS82" s="700"/>
      <c r="BT82" s="700"/>
      <c r="BU82" s="700"/>
      <c r="BV82" s="427">
        <f t="shared" si="93"/>
        <v>25</v>
      </c>
      <c r="BW82" s="427"/>
      <c r="BX82" s="427"/>
      <c r="BY82" s="419"/>
      <c r="BZ82" s="432"/>
      <c r="CA82" s="419"/>
      <c r="CB82" s="427"/>
      <c r="CC82" s="419"/>
      <c r="CD82" s="427"/>
      <c r="CE82" s="404">
        <f>IF(OR(C82=0,CD82="Д"),0,IF(AND(C82&gt;0,E82=0),VLOOKUP(C82,звания!A:B,2,FALSE)/((EOMONTH($G$3,0)+1)-$G$3)*BO82+VLOOKUP(C82,звания!A:B,2,FALSE)/((EOMONTH($G$3,0)+1)-$G$3)*BR82+VLOOKUP(C82,звания!A:B,2,FALSE)/((EOMONTH($G$3,0)+1)-$G$3)*BU82,IF(AND(C82&gt;0,E82&gt;0,F82&gt;=$G$3,BO82=(EOMONTH($G$3,0)+1)-$G$3),(VLOOKUP(E82,звания!A:B,2,FALSE)/(EOMONTH($G$3,0)-$G$3+1))*(F82-$G$3)+(VLOOKUP(C82,звания!A:B,2,FALSE)/(EOMONTH($G$3,0)-$G$3+1))*((EOMONTH($G$3,0)-$G$3+1)-(F82-$G$3)),IF(AND(C82&gt;0,E82&gt;0,F82&gt;$G$3,BO82&lt;(EOMONTH($G$3,0)+1)-$G$3,BO82&lt;&gt;0),VLOOKUP(E82,звания!A:B,2,FALSE)/((EOMONTH($G$3,0)+1)-$G$3)*((F82-$G$3)-(((EOMONTH($G$3,0)+1)-$G$3)-BO82-BU82-BR82))+VLOOKUP(C82,звания!A:B,2,FALSE)/((EOMONTH($G$3,0)+1)-$G$3)*(((EOMONTH($G$3,0)+1)-F82)),IF(F82&lt;$G$3,(VLOOKUP(C82,звания!A:B,2,FALSE)-VLOOKUP(E82,звания!A:B,2,FALSE))/((EOMONTH($BN$3,0)+1)-$BN$3)*(EOMONTH($BN$3,0)+1-F82)+VLOOKUP(C82,звания!A:B,2,FALSE)/((EOMONTH($G$3,0)+1)-$G$3)*BO82+VLOOKUP(C82,звания!A:B,2,FALSE)/((EOMONTH($G$3,0)+1)-$G$3)*BU82+VLOOKUP(C82,звания!A:B,2,FALSE)/((EOMONTH($G$3,0)+1)-$G$3)*BR82,0)))))</f>
        <v>600</v>
      </c>
      <c r="CF82" s="404">
        <f>IF(OR(CD82="Д",C82=0),0,IF(B82="Виключений зі списків",IF(BS82=0,(VLOOKUP(O82,звания!$D$2:$E$62,2,FALSE))/(EOMONTH($B$3,0)+1-$B$3)*BO82+(VLOOKUP(BQ82,звания!$D$2:$E$62,2,FALSE))/(EOMONTH($B$3,0)+1-$B$3)*BR82,(((VLOOKUP(O82,звания!$D$2:$E$62,2,FALSE))/(EOMONTH($B$3,0)+1-$B$3))*BO82)+(VLOOKUP(BQ82,звания!$D$2:$E$62,2,FALSE))/(EOMONTH($B$3,0)+1-$B$3)*BR82+(VLOOKUP(BS82,звания!$D$2:$E$62,2,FALSE))/(EOMONTH($B$3,0)+1-$B$3)*BU82),IF(BS82=0,(VLOOKUP(O82,звания!$D$2:$E$62,2,FALSE))/(EOMONTH($G$3,0)+1-$G$3)*BO82+(VLOOKUP(BQ82,звания!$D$2:$E$62,2,FALSE))/(EOMONTH($G$3,0)+1-$G$3)*BR82,(((VLOOKUP(O82,звания!$D$2:$E$62,2,FALSE))/(EOMONTH($G$3,0)+1-$G$3))*BO82)+(VLOOKUP(BQ82,звания!$D$2:$E$62,2,FALSE))/(EOMONTH($G$3,0)+1-$G$3)*BR82+(VLOOKUP(BS82,звания!$D$2:$E$62,2,FALSE))/(EOMONTH($G$3,0)+1-$G$3)*BU82+IF(BT82=0,0,(VLOOKUP(BS82,звания!$D$2:$E$62,2,FALSE))/(EOMONTH($BN$3,0)+1-$BN$3)*BT82-(VLOOKUP(O82,звания!$D$2:$E$62,2,FALSE))/(EOMONTH($BN$3,0)+1-$BN$3)*BT82))))</f>
        <v>2820</v>
      </c>
      <c r="CG82" s="404">
        <f t="shared" si="129"/>
        <v>855</v>
      </c>
      <c r="CH82" s="404">
        <f>IF(BW82=0,CF82*BX82%,IF(BW82&gt;0,((VLOOKUP(O82,звания!$D$2:$E$62,2,FALSE)/(EOMONTH($G$3,0)+1-$G$3)*BW82)*BX82%)))</f>
        <v>0</v>
      </c>
      <c r="CI82" s="404">
        <f>IF(BY82=0,CF82*BZ82%,IF(BY82&gt;0,(VLOOKUP(O82,звания!$D$2:$E$62,2,FALSE)/(EOMONTH($G$3,0)+1-$G$3)*BO82)*BZ82%)+(VLOOKUP(BS82,звания!$D$2:$E$62,2,FALSE)/(EOMONTH($G$3,0)+1-$G$3)*BU82)*BZ82%)</f>
        <v>0</v>
      </c>
      <c r="CJ82" s="404">
        <f>IF(CA82=0,CF82*CB82%,IF(CA82&gt;0,(VLOOKUP(O82,звания!$D$2:$E$62,2,FALSE)/(EOMONTH($G$3,0)+1-$G$3)*BO82)*CB82%)+(VLOOKUP(BS82,звания!$D$2:$E$62,2,FALSE)/(EOMONTH($G$3,0)+1-$G$3)*BU82)*CB82%)</f>
        <v>0</v>
      </c>
      <c r="CK82" s="404">
        <f>IF(CD82="Д",0,IF(CC82=0,CF82*CD82%,IF(CC82&gt;0,(VLOOKUP(O82,звания!$D$2:$E$62,2,FALSE)/(EOMONTH($G$3,0)+1-$G$3)*BO82)*CD82%)+(VLOOKUP(BS82,звания!$D$2:$E$62,2,FALSE)/(EOMONTH($G$3,0)+1-$G$3)*BU82)*CD82%))</f>
        <v>0</v>
      </c>
      <c r="CL82" s="404">
        <f>IF(BR82&gt;0,((VLOOKUP(C82,звания!$A$2:$B$62,2,FALSE)/(EOMONTH($G$3,0)+1-$G$3)*BO82+VLOOKUP(O82,звания!$D$2:$E$62,2,FALSE)/(EOMONTH($G$3,0)+1-$G$3)*BO82+(VLOOKUP(C82,звания!$A$2:$B$62,2,FALSE)/(EOMONTH($G$3,0)+1-$G$3)*BO82+VLOOKUP(O82,звания!$D$2:$E$62,2,FALSE)/(EOMONTH($G$3,0)+1-$G$3)*BO82)*BV82%)*BN82)+(VLOOKUP(C82,звания!$A$2:$B$62,2,FALSE)/(EOMONTH($G$3,0)+1-$G$3)*BU82+VLOOKUP(BS82,звания!$D$2:$E$62,2,FALSE)/(EOMONTH($G$3,0)+1-$G$3)*BU82+(VLOOKUP(C82,звания!$A$2:$B$62,2,FALSE)/(EOMONTH($G$3,0)+1-$G$3)*BU82+VLOOKUP(BS82,звания!$D$2:$E$62,2,FALSE)/(EOMONTH($G$3,0)+1-$G$3)*BU82)*BV82%)*BN82,(CE82+CF82+CG82)*BN82)</f>
        <v>2778.75</v>
      </c>
      <c r="CM82" s="404"/>
      <c r="CN82" s="404"/>
      <c r="CO82" s="432">
        <f t="shared" si="119"/>
        <v>4</v>
      </c>
      <c r="CP82" s="432"/>
      <c r="CQ82" s="637">
        <f>IF(CF82=0,0,IF((SUM(BH82:BM82)&gt;360),(VLOOKUP(O82,звания!$F$2:$G$62,2,FALSE))/100,VLOOKUP(O82,звания!$F$2:$H$62,3,FALSE)/100))</f>
        <v>3.07</v>
      </c>
      <c r="CR82" s="617">
        <f>IF(B82="Виключений зі списків",IF(AND(BU82=0,360-BH82&lt;0),(VLOOKUP(O82,звания!$D$2:$E$62,2,FALSE))/(EOMONTH($B$3,0)+1-$B$3)*BO82*CQ82,IF(AND(360-BH82&gt;=0,360-BH82&lt;(EOMONTH($B$3,0)+1-$B$3)),(CF82/(EOMONTH($B$3,0)-$B$3+1)*(360-BH82))*CQ82+(CF82/(EOMONTH($B$3,0)-$B$3+1)*((EOMONTH($B$3,0)-$B$3+1)-(360-BH82)))*VLOOKUP(O82,звания!$F$2:$H$62,2,FALSE)/100,((((VLOOKUP(O82,звания!$D$2:$E$62,2,FALSE))/(EOMONTH($B$3,0)+1-$B$3)*BO82*CQ82+(VLOOKUP(BS82,звания!$D$2:$E$62,2,FALSE))/(EOMONTH($B$3,0)+1-$B$3)*BU82*(VLOOKUP(BS82,звания!$F$2:$G$62,2,FALSE)*0.01)+(IF(BT82=0,0,(VLOOKUP(BS82,звания!$D$2:$E$62,2,FALSE)/(EOMONTH($G$3,0)+1-$G$3)*BT82*(VLOOKUP(BS82,звания!$F$2:$G$62,2,FALSE)))*0.01-(VLOOKUP(O82,звания!$D$2:$E$62,2,FALSE)/(EOMONTH($G$3,0)+1-$G$3)*BT82*(VLOOKUP(O82,звания!$F$2:$G$62,2,FALSE)))*0.01)))))/100*(100-CP82))),(IF(AND(BU82=0,360-BH82&lt;0,CP82=0),(VLOOKUP(O82,звания!$D$2:$E$62,2,FALSE))/(EOMONTH($G$3,0)+1-$G$3)*BO82*CQ82,IF(AND(360-BH82&gt;=0,360-BH82&lt;(EOMONTH($G$3,0)+1-$G$3)),(CF82/(EOMONTH($G$3,0)-$G$3+1)*(360-BH82))*CQ82+(CF82/(EOMONTH($G$3,0)-$G$3+1)*((EOMONTH($G$3,0)-$G$3+1)-(360-BH82)))*VLOOKUP(O82,звания!$F$2:$H$62,2,FALSE)/100,((((VLOOKUP(O82,звания!$D$2:$E$62,2,FALSE))/(EOMONTH($G$3,0)+1-$G$3)*BO82*CQ82+(VLOOKUP(BS82,звания!$D$2:$E$62,2,FALSE))/(EOMONTH($G$3,0)+1-$G$3)*BU82*(VLOOKUP(BS82,звания!$F$2:$G$62,2,FALSE)*0.01)))/100*(100-CP82)+(IF(BT82=0,0,(VLOOKUP(BS82,звания!$D$2:$E$62,2,FALSE)/(EOMONTH($BN$3,0)+1-$BN$3)*BT82*(VLOOKUP(BS82,звания!$F$2:$G$62,2,FALSE)))*0.01-(VLOOKUP(O82,звания!$D$2:$E$62,2,FALSE)/(EOMONTH($BN$3,0)+1-$BN$3)*BT82*(VLOOKUP(O82,звания!$F$2:$G$62,2,FALSE)))*0.01)))))))</f>
        <v>8657.4</v>
      </c>
      <c r="CS82" s="416">
        <f t="shared" si="147"/>
        <v>15711.15</v>
      </c>
      <c r="CT82" s="403"/>
      <c r="CU82" s="403"/>
      <c r="CV82" s="404">
        <f t="shared" si="120"/>
        <v>672.35</v>
      </c>
      <c r="CW82" s="426">
        <f t="shared" si="104"/>
        <v>16383.5</v>
      </c>
      <c r="CX82" s="404">
        <f t="shared" si="132"/>
        <v>2949.03</v>
      </c>
      <c r="CY82" s="1174">
        <v>5</v>
      </c>
      <c r="CZ82" s="404">
        <f t="shared" si="136"/>
        <v>201.87</v>
      </c>
      <c r="DA82" s="404"/>
      <c r="DB82" s="403"/>
      <c r="DC82" s="404"/>
      <c r="DD82" s="426">
        <f t="shared" si="162"/>
        <v>3150.9</v>
      </c>
      <c r="DE82" s="426">
        <f t="shared" si="121"/>
        <v>3456.45</v>
      </c>
      <c r="DF82" s="404">
        <f t="shared" si="148"/>
        <v>2949.03</v>
      </c>
      <c r="DG82" s="426">
        <f t="shared" si="159"/>
        <v>16181.63</v>
      </c>
      <c r="DH82" s="426">
        <f t="shared" si="160"/>
        <v>0</v>
      </c>
      <c r="DI82" s="421"/>
      <c r="DJ82" s="403"/>
      <c r="DK82" s="113" t="s">
        <v>1003</v>
      </c>
      <c r="DL82" s="28" t="s">
        <v>1004</v>
      </c>
      <c r="DM82" s="28" t="s">
        <v>1005</v>
      </c>
      <c r="DN82" s="28" t="s">
        <v>949</v>
      </c>
      <c r="DO82" s="900">
        <v>3124725156</v>
      </c>
      <c r="DP82" s="888"/>
      <c r="DQ82" s="817"/>
      <c r="DR82" s="818"/>
      <c r="DS82" s="819"/>
      <c r="DT82" s="820"/>
      <c r="DU82" s="124"/>
      <c r="DV82" s="110"/>
      <c r="DZ82" s="105"/>
      <c r="EH82" s="543">
        <f t="shared" si="123"/>
        <v>2</v>
      </c>
      <c r="EI82" s="404" t="str">
        <f t="shared" si="124"/>
        <v>ст. м-с</v>
      </c>
      <c r="EJ82" s="29" t="str">
        <f t="shared" si="125"/>
        <v>Суліма Д.О.</v>
      </c>
      <c r="EK82" s="50"/>
      <c r="EL82" s="29"/>
      <c r="EM82" s="50"/>
      <c r="EN82" s="50"/>
      <c r="EO82" s="50"/>
      <c r="EP82" s="29"/>
    </row>
    <row r="83" spans="1:146" ht="17.45" customHeight="1">
      <c r="A83" s="427">
        <v>79</v>
      </c>
      <c r="B83" s="877" t="s">
        <v>805</v>
      </c>
      <c r="C83" s="910" t="s">
        <v>707</v>
      </c>
      <c r="D83" s="404" t="str">
        <f t="shared" si="139"/>
        <v>Зарванський М.О.</v>
      </c>
      <c r="E83" s="416"/>
      <c r="F83" s="417"/>
      <c r="G83" s="409" t="str">
        <f t="shared" si="140"/>
        <v>2.5.25</v>
      </c>
      <c r="H83" s="407" t="str">
        <f t="shared" si="141"/>
        <v>2.5.25</v>
      </c>
      <c r="I83" s="407" t="str">
        <f t="shared" si="142"/>
        <v>2.5.25</v>
      </c>
      <c r="J83" s="407" t="str">
        <f t="shared" si="151"/>
        <v>0.0.0</v>
      </c>
      <c r="K83" s="407" t="str">
        <f t="shared" si="152"/>
        <v>0.0.0</v>
      </c>
      <c r="L83" s="407" t="str">
        <f t="shared" si="153"/>
        <v>0.0.0</v>
      </c>
      <c r="M83" s="407" t="str">
        <f t="shared" si="154"/>
        <v>0.0.0</v>
      </c>
      <c r="N83" s="408" t="str">
        <f t="shared" si="143"/>
        <v>0.0.0</v>
      </c>
      <c r="O83" s="930">
        <v>5</v>
      </c>
      <c r="P83" s="417">
        <v>43683</v>
      </c>
      <c r="Q83" s="417"/>
      <c r="R83" s="417"/>
      <c r="S83" s="417"/>
      <c r="T83" s="417"/>
      <c r="U83" s="417"/>
      <c r="V83" s="714"/>
      <c r="W83" s="714"/>
      <c r="X83" s="417"/>
      <c r="Y83" s="417"/>
      <c r="Z83" s="714"/>
      <c r="AA83" s="714"/>
      <c r="AB83" s="417"/>
      <c r="AC83" s="417"/>
      <c r="AD83" s="714"/>
      <c r="AE83" s="714"/>
      <c r="AF83" s="417"/>
      <c r="AG83" s="417"/>
      <c r="AH83" s="714"/>
      <c r="AI83" s="714"/>
      <c r="AJ83" s="417"/>
      <c r="AK83" s="417"/>
      <c r="AL83" s="714"/>
      <c r="AM83" s="714"/>
      <c r="AN83" s="417"/>
      <c r="AO83" s="417"/>
      <c r="AP83" s="714"/>
      <c r="AQ83" s="714"/>
      <c r="AR83" s="417"/>
      <c r="AS83" s="417"/>
      <c r="AT83" s="714"/>
      <c r="AU83" s="714"/>
      <c r="AV83" s="417"/>
      <c r="AW83" s="417"/>
      <c r="AX83" s="716"/>
      <c r="AY83" s="716"/>
      <c r="AZ83" s="635"/>
      <c r="BA83" s="635"/>
      <c r="BB83" s="716"/>
      <c r="BC83" s="716"/>
      <c r="BD83" s="635"/>
      <c r="BE83" s="635"/>
      <c r="BF83" s="717"/>
      <c r="BG83" s="717"/>
      <c r="BH83" s="432">
        <f t="shared" si="144"/>
        <v>895</v>
      </c>
      <c r="BI83" s="432">
        <f t="shared" si="155"/>
        <v>0</v>
      </c>
      <c r="BJ83" s="432">
        <f t="shared" si="156"/>
        <v>0</v>
      </c>
      <c r="BK83" s="432">
        <f t="shared" si="157"/>
        <v>0</v>
      </c>
      <c r="BL83" s="432">
        <f t="shared" si="158"/>
        <v>0</v>
      </c>
      <c r="BM83" s="436">
        <f t="shared" si="161"/>
        <v>0</v>
      </c>
      <c r="BN83" s="462">
        <v>0.65</v>
      </c>
      <c r="BO83" s="427">
        <f t="shared" si="145"/>
        <v>28</v>
      </c>
      <c r="BP83" s="419"/>
      <c r="BQ83" s="700"/>
      <c r="BR83" s="419"/>
      <c r="BS83" s="700"/>
      <c r="BT83" s="700"/>
      <c r="BU83" s="700"/>
      <c r="BV83" s="427">
        <f t="shared" si="146"/>
        <v>25</v>
      </c>
      <c r="BW83" s="427"/>
      <c r="BX83" s="432"/>
      <c r="BY83" s="700"/>
      <c r="BZ83" s="432"/>
      <c r="CA83" s="700"/>
      <c r="CB83" s="432"/>
      <c r="CC83" s="700"/>
      <c r="CD83" s="432"/>
      <c r="CE83" s="404">
        <f>IF(OR(C83=0,CD83="Д"),0,IF(AND(C83&gt;0,E83=0),VLOOKUP(C83,звания!A:B,2,FALSE)/((EOMONTH($G$3,0)+1)-$G$3)*BO83+VLOOKUP(C83,звания!A:B,2,FALSE)/((EOMONTH($G$3,0)+1)-$G$3)*BR83+VLOOKUP(C83,звания!A:B,2,FALSE)/((EOMONTH($G$3,0)+1)-$G$3)*BU83,IF(AND(C83&gt;0,E83&gt;0,F83&gt;=$G$3,BO83=(EOMONTH($G$3,0)+1)-$G$3),(VLOOKUP(E83,звания!A:B,2,FALSE)/(EOMONTH($G$3,0)-$G$3+1))*(F83-$G$3)+(VLOOKUP(C83,звания!A:B,2,FALSE)/(EOMONTH($G$3,0)-$G$3+1))*((EOMONTH($G$3,0)-$G$3+1)-(F83-$G$3)),IF(AND(C83&gt;0,E83&gt;0,F83&gt;$G$3,BO83&lt;(EOMONTH($G$3,0)+1)-$G$3,BO83&lt;&gt;0),VLOOKUP(E83,звания!A:B,2,FALSE)/((EOMONTH($G$3,0)+1)-$G$3)*((F83-$G$3)-(((EOMONTH($G$3,0)+1)-$G$3)-BO83-BU83-BR83))+VLOOKUP(C83,звания!A:B,2,FALSE)/((EOMONTH($G$3,0)+1)-$G$3)*(((EOMONTH($G$3,0)+1)-F83)),IF(F83&lt;$G$3,(VLOOKUP(C83,звания!A:B,2,FALSE)-VLOOKUP(E83,звания!A:B,2,FALSE))/((EOMONTH($BN$3,0)+1)-$BN$3)*(EOMONTH($BN$3,0)+1-F83)+VLOOKUP(C83,звания!A:B,2,FALSE)/((EOMONTH($G$3,0)+1)-$G$3)*BO83+VLOOKUP(C83,звания!A:B,2,FALSE)/((EOMONTH($G$3,0)+1)-$G$3)*BU83+VLOOKUP(C83,звания!A:B,2,FALSE)/((EOMONTH($G$3,0)+1)-$G$3)*BR83,0)))))</f>
        <v>600</v>
      </c>
      <c r="CF83" s="404">
        <f>IF(OR(CD83="Д",C83=0),0,IF(B83="Виключений зі списків",IF(BS83=0,(VLOOKUP(O83,звания!$D$2:$E$62,2,FALSE))/(EOMONTH($B$3,0)+1-$B$3)*BO83+(VLOOKUP(BQ83,звания!$D$2:$E$62,2,FALSE))/(EOMONTH($B$3,0)+1-$B$3)*BR83,(((VLOOKUP(O83,звания!$D$2:$E$62,2,FALSE))/(EOMONTH($B$3,0)+1-$B$3))*BO83)+(VLOOKUP(BQ83,звания!$D$2:$E$62,2,FALSE))/(EOMONTH($B$3,0)+1-$B$3)*BR83+(VLOOKUP(BS83,звания!$D$2:$E$62,2,FALSE))/(EOMONTH($B$3,0)+1-$B$3)*BU83),IF(BS83=0,(VLOOKUP(O83,звания!$D$2:$E$62,2,FALSE))/(EOMONTH($G$3,0)+1-$G$3)*BO83+(VLOOKUP(BQ83,звания!$D$2:$E$62,2,FALSE))/(EOMONTH($G$3,0)+1-$G$3)*BR83,(((VLOOKUP(O83,звания!$D$2:$E$62,2,FALSE))/(EOMONTH($G$3,0)+1-$G$3))*BO83)+(VLOOKUP(BQ83,звания!$D$2:$E$62,2,FALSE))/(EOMONTH($G$3,0)+1-$G$3)*BR83+(VLOOKUP(BS83,звания!$D$2:$E$62,2,FALSE))/(EOMONTH($G$3,0)+1-$G$3)*BU83+IF(BT83=0,0,(VLOOKUP(BS83,звания!$D$2:$E$62,2,FALSE))/(EOMONTH($BN$3,0)+1-$BN$3)*BT83-(VLOOKUP(O83,звания!$D$2:$E$62,2,FALSE))/(EOMONTH($BN$3,0)+1-$BN$3)*BT83))))</f>
        <v>2820</v>
      </c>
      <c r="CG83" s="404">
        <f t="shared" si="129"/>
        <v>855</v>
      </c>
      <c r="CH83" s="404">
        <f>IF(BW83=0,CF83*BX83%,IF(BW83&gt;0,((VLOOKUP(O83,звания!$D$2:$E$62,2,FALSE)/(EOMONTH($G$3,0)+1-$G$3)*BW83)*BX83%)))</f>
        <v>0</v>
      </c>
      <c r="CI83" s="404">
        <f>IF(BY83=0,CF83*BZ83%,IF(BY83&gt;0,(VLOOKUP(O83,звания!$D$2:$E$62,2,FALSE)/(EOMONTH($G$3,0)+1-$G$3)*BO83)*BZ83%)+(VLOOKUP(BS83,звания!$D$2:$E$62,2,FALSE)/(EOMONTH($G$3,0)+1-$G$3)*BU83)*BZ83%)</f>
        <v>0</v>
      </c>
      <c r="CJ83" s="404">
        <f>IF(CA83=0,CF83*CB83%,IF(CA83&gt;0,(VLOOKUP(O83,звания!$D$2:$E$62,2,FALSE)/(EOMONTH($G$3,0)+1-$G$3)*BO83)*CB83%)+(VLOOKUP(BS83,звания!$D$2:$E$62,2,FALSE)/(EOMONTH($G$3,0)+1-$G$3)*BU83)*CB83%)</f>
        <v>0</v>
      </c>
      <c r="CK83" s="404">
        <f>IF(CD83="Д",0,IF(CC83=0,CF83*CD83%,IF(CC83&gt;0,(VLOOKUP(O83,звания!$D$2:$E$62,2,FALSE)/(EOMONTH($G$3,0)+1-$G$3)*BO83)*CD83%)+(VLOOKUP(BS83,звания!$D$2:$E$62,2,FALSE)/(EOMONTH($G$3,0)+1-$G$3)*BU83)*CD83%))</f>
        <v>0</v>
      </c>
      <c r="CL83" s="404">
        <f>IF(BR83&gt;0,((VLOOKUP(C83,звания!$A$2:$B$62,2,FALSE)/(EOMONTH($G$3,0)+1-$G$3)*BO83+VLOOKUP(O83,звания!$D$2:$E$62,2,FALSE)/(EOMONTH($G$3,0)+1-$G$3)*BO83+(VLOOKUP(C83,звания!$A$2:$B$62,2,FALSE)/(EOMONTH($G$3,0)+1-$G$3)*BO83+VLOOKUP(O83,звания!$D$2:$E$62,2,FALSE)/(EOMONTH($G$3,0)+1-$G$3)*BO83)*BV83%)*BN83)+(VLOOKUP(C83,звания!$A$2:$B$62,2,FALSE)/(EOMONTH($G$3,0)+1-$G$3)*BU83+VLOOKUP(BS83,звания!$D$2:$E$62,2,FALSE)/(EOMONTH($G$3,0)+1-$G$3)*BU83+(VLOOKUP(C83,звания!$A$2:$B$62,2,FALSE)/(EOMONTH($G$3,0)+1-$G$3)*BU83+VLOOKUP(BS83,звания!$D$2:$E$62,2,FALSE)/(EOMONTH($G$3,0)+1-$G$3)*BU83)*BV83%)*BN83,(CE83+CF83+CG83)*BN83)</f>
        <v>2778.75</v>
      </c>
      <c r="CM83" s="404"/>
      <c r="CN83" s="404"/>
      <c r="CO83" s="432">
        <f t="shared" si="119"/>
        <v>4</v>
      </c>
      <c r="CP83" s="432"/>
      <c r="CQ83" s="637">
        <f>IF(CF83=0,0,IF((SUM(BH83:BM83)&gt;360),(VLOOKUP(O83,звания!$F$2:$G$62,2,FALSE))/100,VLOOKUP(O83,звания!$F$2:$H$62,3,FALSE)/100))</f>
        <v>3.07</v>
      </c>
      <c r="CR83" s="617">
        <f>IF(B83="Виключений зі списків",IF(AND(BU83=0,360-BH83&lt;0),(VLOOKUP(O83,звания!$D$2:$E$62,2,FALSE))/(EOMONTH($B$3,0)+1-$B$3)*BO83*CQ83,IF(AND(360-BH83&gt;=0,360-BH83&lt;(EOMONTH($B$3,0)+1-$B$3)),(CF83/(EOMONTH($B$3,0)-$B$3+1)*(360-BH83))*CQ83+(CF83/(EOMONTH($B$3,0)-$B$3+1)*((EOMONTH($B$3,0)-$B$3+1)-(360-BH83)))*VLOOKUP(O83,звания!$F$2:$H$62,2,FALSE)/100,((((VLOOKUP(O83,звания!$D$2:$E$62,2,FALSE))/(EOMONTH($B$3,0)+1-$B$3)*BO83*CQ83+(VLOOKUP(BS83,звания!$D$2:$E$62,2,FALSE))/(EOMONTH($B$3,0)+1-$B$3)*BU83*(VLOOKUP(BS83,звания!$F$2:$G$62,2,FALSE)*0.01)+(IF(BT83=0,0,(VLOOKUP(BS83,звания!$D$2:$E$62,2,FALSE)/(EOMONTH($G$3,0)+1-$G$3)*BT83*(VLOOKUP(BS83,звания!$F$2:$G$62,2,FALSE)))*0.01-(VLOOKUP(O83,звания!$D$2:$E$62,2,FALSE)/(EOMONTH($G$3,0)+1-$G$3)*BT83*(VLOOKUP(O83,звания!$F$2:$G$62,2,FALSE)))*0.01)))))/100*(100-CP83))),(IF(AND(BU83=0,360-BH83&lt;0,CP83=0),(VLOOKUP(O83,звания!$D$2:$E$62,2,FALSE))/(EOMONTH($G$3,0)+1-$G$3)*BO83*CQ83,IF(AND(360-BH83&gt;=0,360-BH83&lt;(EOMONTH($G$3,0)+1-$G$3)),(CF83/(EOMONTH($G$3,0)-$G$3+1)*(360-BH83))*CQ83+(CF83/(EOMONTH($G$3,0)-$G$3+1)*((EOMONTH($G$3,0)-$G$3+1)-(360-BH83)))*VLOOKUP(O83,звания!$F$2:$H$62,2,FALSE)/100,((((VLOOKUP(O83,звания!$D$2:$E$62,2,FALSE))/(EOMONTH($G$3,0)+1-$G$3)*BO83*CQ83+(VLOOKUP(BS83,звания!$D$2:$E$62,2,FALSE))/(EOMONTH($G$3,0)+1-$G$3)*BU83*(VLOOKUP(BS83,звания!$F$2:$G$62,2,FALSE)*0.01)))/100*(100-CP83)+(IF(BT83=0,0,(VLOOKUP(BS83,звания!$D$2:$E$62,2,FALSE)/(EOMONTH($BN$3,0)+1-$BN$3)*BT83*(VLOOKUP(BS83,звания!$F$2:$G$62,2,FALSE)))*0.01-(VLOOKUP(O83,звания!$D$2:$E$62,2,FALSE)/(EOMONTH($BN$3,0)+1-$BN$3)*BT83*(VLOOKUP(O83,звания!$F$2:$G$62,2,FALSE)))*0.01)))))))</f>
        <v>8657.4</v>
      </c>
      <c r="CS83" s="416">
        <f t="shared" si="147"/>
        <v>15711.15</v>
      </c>
      <c r="CT83" s="403"/>
      <c r="CU83" s="403"/>
      <c r="CV83" s="404">
        <f t="shared" si="120"/>
        <v>672.35</v>
      </c>
      <c r="CW83" s="426">
        <f t="shared" si="104"/>
        <v>16383.5</v>
      </c>
      <c r="CX83" s="404">
        <f t="shared" si="132"/>
        <v>2949.03</v>
      </c>
      <c r="CY83" s="1174">
        <v>5</v>
      </c>
      <c r="CZ83" s="404">
        <f t="shared" si="136"/>
        <v>201.87</v>
      </c>
      <c r="DA83" s="404"/>
      <c r="DB83" s="403"/>
      <c r="DC83" s="404"/>
      <c r="DD83" s="426">
        <f t="shared" si="162"/>
        <v>3150.9</v>
      </c>
      <c r="DE83" s="426">
        <f t="shared" si="121"/>
        <v>3456.45</v>
      </c>
      <c r="DF83" s="404">
        <f t="shared" si="148"/>
        <v>2949.03</v>
      </c>
      <c r="DG83" s="426">
        <f t="shared" si="159"/>
        <v>0</v>
      </c>
      <c r="DH83" s="426">
        <f t="shared" si="160"/>
        <v>16181.63</v>
      </c>
      <c r="DI83" s="421"/>
      <c r="DJ83" s="422" t="str">
        <f t="shared" si="163"/>
        <v xml:space="preserve">   31 від 01.03</v>
      </c>
      <c r="DK83" s="113" t="s">
        <v>1006</v>
      </c>
      <c r="DL83" s="28" t="s">
        <v>1007</v>
      </c>
      <c r="DM83" s="28" t="s">
        <v>968</v>
      </c>
      <c r="DN83" s="28" t="s">
        <v>878</v>
      </c>
      <c r="DO83" s="890">
        <v>3450410271</v>
      </c>
      <c r="DP83" s="891" t="s">
        <v>1241</v>
      </c>
      <c r="DQ83" s="817"/>
      <c r="DR83" s="818"/>
      <c r="DS83" s="819"/>
      <c r="DT83" s="820"/>
      <c r="DU83" s="124"/>
      <c r="DV83" s="122"/>
      <c r="DX83" s="84"/>
      <c r="DY83" s="84"/>
      <c r="DZ83" s="105"/>
      <c r="EG83" s="19"/>
      <c r="EH83" s="543">
        <f t="shared" si="123"/>
        <v>2</v>
      </c>
      <c r="EI83" s="404" t="str">
        <f t="shared" si="124"/>
        <v>ст. м-с</v>
      </c>
      <c r="EJ83" s="29" t="str">
        <f t="shared" si="125"/>
        <v>Зарванський М.О.</v>
      </c>
      <c r="EK83" s="50"/>
      <c r="EL83" s="29"/>
      <c r="EM83" s="50"/>
      <c r="EN83" s="50"/>
      <c r="EO83" s="50"/>
      <c r="EP83" s="29"/>
    </row>
    <row r="84" spans="1:146" ht="17.45" hidden="1" customHeight="1">
      <c r="A84" s="402">
        <v>80</v>
      </c>
      <c r="B84" s="403"/>
      <c r="C84" s="911"/>
      <c r="D84" s="403" t="str">
        <f t="shared" si="139"/>
        <v xml:space="preserve"> </v>
      </c>
      <c r="E84" s="416"/>
      <c r="F84" s="417"/>
      <c r="G84" s="406" t="str">
        <f t="shared" si="140"/>
        <v>0.0.0</v>
      </c>
      <c r="H84" s="407" t="str">
        <f t="shared" si="141"/>
        <v>0.0.0</v>
      </c>
      <c r="I84" s="407" t="str">
        <f t="shared" si="142"/>
        <v>0.0.0</v>
      </c>
      <c r="J84" s="407" t="str">
        <f t="shared" si="151"/>
        <v>0.0.0</v>
      </c>
      <c r="K84" s="407" t="str">
        <f t="shared" si="152"/>
        <v>0.0.0</v>
      </c>
      <c r="L84" s="407" t="str">
        <f t="shared" si="153"/>
        <v>0.0.0</v>
      </c>
      <c r="M84" s="407" t="str">
        <f t="shared" si="154"/>
        <v>0.0.0</v>
      </c>
      <c r="N84" s="408" t="str">
        <f t="shared" si="143"/>
        <v>0.0.0</v>
      </c>
      <c r="O84" s="930"/>
      <c r="P84" s="417"/>
      <c r="Q84" s="417"/>
      <c r="R84" s="417"/>
      <c r="S84" s="417"/>
      <c r="T84" s="417"/>
      <c r="U84" s="417"/>
      <c r="V84" s="714"/>
      <c r="W84" s="714"/>
      <c r="X84" s="417"/>
      <c r="Y84" s="417"/>
      <c r="Z84" s="714"/>
      <c r="AA84" s="714"/>
      <c r="AB84" s="417"/>
      <c r="AC84" s="417"/>
      <c r="AD84" s="714"/>
      <c r="AE84" s="714"/>
      <c r="AF84" s="417"/>
      <c r="AG84" s="417"/>
      <c r="AH84" s="714"/>
      <c r="AI84" s="714"/>
      <c r="AJ84" s="417"/>
      <c r="AK84" s="417"/>
      <c r="AL84" s="714"/>
      <c r="AM84" s="714"/>
      <c r="AN84" s="417"/>
      <c r="AO84" s="417"/>
      <c r="AP84" s="714"/>
      <c r="AQ84" s="714"/>
      <c r="AR84" s="417"/>
      <c r="AS84" s="417"/>
      <c r="AT84" s="714"/>
      <c r="AU84" s="714"/>
      <c r="AV84" s="417"/>
      <c r="AW84" s="417"/>
      <c r="AX84" s="716"/>
      <c r="AY84" s="716"/>
      <c r="AZ84" s="635"/>
      <c r="BA84" s="635"/>
      <c r="BB84" s="716"/>
      <c r="BC84" s="716"/>
      <c r="BD84" s="635"/>
      <c r="BE84" s="635"/>
      <c r="BF84" s="717"/>
      <c r="BG84" s="717"/>
      <c r="BH84" s="432">
        <f t="shared" si="144"/>
        <v>0</v>
      </c>
      <c r="BI84" s="432">
        <f t="shared" si="155"/>
        <v>0</v>
      </c>
      <c r="BJ84" s="432">
        <f t="shared" si="156"/>
        <v>0</v>
      </c>
      <c r="BK84" s="432">
        <f t="shared" si="157"/>
        <v>0</v>
      </c>
      <c r="BL84" s="432">
        <f t="shared" si="158"/>
        <v>0</v>
      </c>
      <c r="BM84" s="436">
        <f t="shared" si="161"/>
        <v>0</v>
      </c>
      <c r="BN84" s="462">
        <v>0.65</v>
      </c>
      <c r="BO84" s="427">
        <f t="shared" si="145"/>
        <v>0</v>
      </c>
      <c r="BP84" s="419"/>
      <c r="BQ84" s="700"/>
      <c r="BR84" s="419"/>
      <c r="BS84" s="700"/>
      <c r="BT84" s="700"/>
      <c r="BU84" s="700"/>
      <c r="BV84" s="427">
        <f t="shared" si="146"/>
        <v>0</v>
      </c>
      <c r="BW84" s="419"/>
      <c r="BX84" s="781"/>
      <c r="BY84" s="700"/>
      <c r="BZ84" s="432"/>
      <c r="CA84" s="700"/>
      <c r="CB84" s="432"/>
      <c r="CC84" s="700"/>
      <c r="CD84" s="432"/>
      <c r="CE84" s="404">
        <f>IF(OR(C84=0,CD84="Д"),0,IF(AND(C84&gt;0,E84=0),VLOOKUP(C84,звания!A:B,2,FALSE)/((EOMONTH($G$3,0)+1)-$G$3)*BO84+VLOOKUP(C84,звания!A:B,2,FALSE)/((EOMONTH($G$3,0)+1)-$G$3)*BR84+VLOOKUP(C84,звания!A:B,2,FALSE)/((EOMONTH($G$3,0)+1)-$G$3)*BU84,IF(AND(C84&gt;0,E84&gt;0,F84&gt;=$G$3,BO84=(EOMONTH($G$3,0)+1)-$G$3),(VLOOKUP(E84,звания!A:B,2,FALSE)/(EOMONTH($G$3,0)-$G$3+1))*(F84-$G$3)+(VLOOKUP(C84,звания!A:B,2,FALSE)/(EOMONTH($G$3,0)-$G$3+1))*((EOMONTH($G$3,0)-$G$3+1)-(F84-$G$3)),IF(AND(C84&gt;0,E84&gt;0,F84&gt;$G$3,BO84&lt;(EOMONTH($G$3,0)+1)-$G$3,BO84&lt;&gt;0),VLOOKUP(E84,звания!A:B,2,FALSE)/((EOMONTH($G$3,0)+1)-$G$3)*((F84-$G$3)-(((EOMONTH($G$3,0)+1)-$G$3)-BO84-BU84-BR84))+VLOOKUP(C84,звания!A:B,2,FALSE)/((EOMONTH($G$3,0)+1)-$G$3)*(((EOMONTH($G$3,0)+1)-F84)),IF(F84&lt;$G$3,(VLOOKUP(C84,звания!A:B,2,FALSE)-VLOOKUP(E84,звания!A:B,2,FALSE))/((EOMONTH($BN$3,0)+1)-$BN$3)*(EOMONTH($BN$3,0)+1-F84)+VLOOKUP(C84,звания!A:B,2,FALSE)/((EOMONTH($G$3,0)+1)-$G$3)*BO84+VLOOKUP(C84,звания!A:B,2,FALSE)/((EOMONTH($G$3,0)+1)-$G$3)*BU84+VLOOKUP(C84,звания!A:B,2,FALSE)/((EOMONTH($G$3,0)+1)-$G$3)*BR84,0)))))</f>
        <v>0</v>
      </c>
      <c r="CF84" s="404">
        <f>IF(OR(CD84="Д",C84=0),0,IF(B84="Виключений зі списків",IF(BS84=0,(VLOOKUP(O84,звания!$D$2:$E$62,2,FALSE))/(EOMONTH($B$3,0)+1-$B$3)*BO84+(VLOOKUP(BQ84,звания!$D$2:$E$62,2,FALSE))/(EOMONTH($B$3,0)+1-$B$3)*BR84,(((VLOOKUP(O84,звания!$D$2:$E$62,2,FALSE))/(EOMONTH($B$3,0)+1-$B$3))*BO84)+(VLOOKUP(BQ84,звания!$D$2:$E$62,2,FALSE))/(EOMONTH($B$3,0)+1-$B$3)*BR84+(VLOOKUP(BS84,звания!$D$2:$E$62,2,FALSE))/(EOMONTH($B$3,0)+1-$B$3)*BU84),IF(BS84=0,(VLOOKUP(O84,звания!$D$2:$E$62,2,FALSE))/(EOMONTH($G$3,0)+1-$G$3)*BO84+(VLOOKUP(BQ84,звания!$D$2:$E$62,2,FALSE))/(EOMONTH($G$3,0)+1-$G$3)*BR84,(((VLOOKUP(O84,звания!$D$2:$E$62,2,FALSE))/(EOMONTH($G$3,0)+1-$G$3))*BO84)+(VLOOKUP(BQ84,звания!$D$2:$E$62,2,FALSE))/(EOMONTH($G$3,0)+1-$G$3)*BR84+(VLOOKUP(BS84,звания!$D$2:$E$62,2,FALSE))/(EOMONTH($G$3,0)+1-$G$3)*BU84+IF(BT84=0,0,(VLOOKUP(BS84,звания!$D$2:$E$62,2,FALSE))/(EOMONTH($BN$3,0)+1-$BN$3)*BT84-(VLOOKUP(O84,звания!$D$2:$E$62,2,FALSE))/(EOMONTH($BN$3,0)+1-$BN$3)*BT84))))</f>
        <v>0</v>
      </c>
      <c r="CG84" s="404">
        <f t="shared" si="129"/>
        <v>0</v>
      </c>
      <c r="CH84" s="404">
        <f>IF(BW84=0,CF84*BX84%,IF(BW84&gt;0,((VLOOKUP(O84,звания!$D$2:$E$62,2,FALSE)/(EOMONTH($G$3,0)+1-$G$3)*BW84)*BX84%)))</f>
        <v>0</v>
      </c>
      <c r="CI84" s="404">
        <f>IF(BY84=0,CF84*BZ84%,IF(BY84&gt;0,(VLOOKUP(O84,звания!$D$2:$E$62,2,FALSE)/(EOMONTH($G$3,0)+1-$G$3)*BO84)*BZ84%)+(VLOOKUP(BS84,звания!$D$2:$E$62,2,FALSE)/(EOMONTH($G$3,0)+1-$G$3)*BU84)*BZ84%)</f>
        <v>0</v>
      </c>
      <c r="CJ84" s="404">
        <f>IF(CA84=0,CF84*CB84%,IF(CA84&gt;0,(VLOOKUP(O84,звания!$D$2:$E$62,2,FALSE)/(EOMONTH($G$3,0)+1-$G$3)*BO84)*CB84%)+(VLOOKUP(BS84,звания!$D$2:$E$62,2,FALSE)/(EOMONTH($G$3,0)+1-$G$3)*BU84)*CB84%)</f>
        <v>0</v>
      </c>
      <c r="CK84" s="404">
        <f>IF(CD84="Д",0,IF(CC84=0,CF84*CD84%,IF(CC84&gt;0,(VLOOKUP(O84,звания!$D$2:$E$62,2,FALSE)/(EOMONTH($G$3,0)+1-$G$3)*BO84)*CD84%)+(VLOOKUP(BS84,звания!$D$2:$E$62,2,FALSE)/(EOMONTH($G$3,0)+1-$G$3)*BU84)*CD84%))</f>
        <v>0</v>
      </c>
      <c r="CL84" s="404">
        <f>IF(BR84&gt;0,((VLOOKUP(C84,звания!$A$2:$B$62,2,FALSE)/(EOMONTH($G$3,0)+1-$G$3)*BO84+VLOOKUP(O84,звания!$D$2:$E$62,2,FALSE)/(EOMONTH($G$3,0)+1-$G$3)*BO84+(VLOOKUP(C84,звания!$A$2:$B$62,2,FALSE)/(EOMONTH($G$3,0)+1-$G$3)*BO84+VLOOKUP(O84,звания!$D$2:$E$62,2,FALSE)/(EOMONTH($G$3,0)+1-$G$3)*BO84)*BV84%)*BN84)+(VLOOKUP(C84,звания!$A$2:$B$62,2,FALSE)/(EOMONTH($G$3,0)+1-$G$3)*BU84+VLOOKUP(BS84,звания!$D$2:$E$62,2,FALSE)/(EOMONTH($G$3,0)+1-$G$3)*BU84+(VLOOKUP(C84,звания!$A$2:$B$62,2,FALSE)/(EOMONTH($G$3,0)+1-$G$3)*BU84+VLOOKUP(BS84,звания!$D$2:$E$62,2,FALSE)/(EOMONTH($G$3,0)+1-$G$3)*BU84)*BV84%)*BN84,(CE84+CF84+CG84)*BN84)</f>
        <v>0</v>
      </c>
      <c r="CM84" s="404"/>
      <c r="CN84" s="404"/>
      <c r="CO84" s="432">
        <f t="shared" si="119"/>
        <v>0</v>
      </c>
      <c r="CP84" s="432"/>
      <c r="CQ84" s="637">
        <f>IF(CF84=0,0,IF((SUM(BH84:BM84)&gt;360),(VLOOKUP(O84,звания!$F$2:$G$62,2,FALSE))/100,VLOOKUP(O84,звания!$F$2:$H$62,3,FALSE)/100))</f>
        <v>0</v>
      </c>
      <c r="CR84" s="617">
        <f>IF(B84="Виключений зі списків",IF(AND(BU84=0,360-BH84&lt;0),(VLOOKUP(O84,звания!$D$2:$E$62,2,FALSE))/(EOMONTH($B$3,0)+1-$B$3)*BO84*CQ84,IF(AND(360-BH84&gt;=0,360-BH84&lt;(EOMONTH($B$3,0)+1-$B$3)),(CF84/(EOMONTH($B$3,0)-$B$3+1)*(360-BH84))*CQ84+(CF84/(EOMONTH($B$3,0)-$B$3+1)*((EOMONTH($B$3,0)-$B$3+1)-(360-BH84)))*VLOOKUP(O84,звания!$F$2:$H$62,2,FALSE)/100,((((VLOOKUP(O84,звания!$D$2:$E$62,2,FALSE))/(EOMONTH($B$3,0)+1-$B$3)*BO84*CQ84+(VLOOKUP(BS84,звания!$D$2:$E$62,2,FALSE))/(EOMONTH($B$3,0)+1-$B$3)*BU84*(VLOOKUP(BS84,звания!$F$2:$G$62,2,FALSE)*0.01)+(IF(BT84=0,0,(VLOOKUP(BS84,звания!$D$2:$E$62,2,FALSE)/(EOMONTH($G$3,0)+1-$G$3)*BT84*(VLOOKUP(BS84,звания!$F$2:$G$62,2,FALSE)))*0.01-(VLOOKUP(O84,звания!$D$2:$E$62,2,FALSE)/(EOMONTH($G$3,0)+1-$G$3)*BT84*(VLOOKUP(O84,звания!$F$2:$G$62,2,FALSE)))*0.01)))))/100*(100-CP84))),(IF(AND(BU84=0,360-BH84&lt;0,CP84=0),(VLOOKUP(O84,звания!$D$2:$E$62,2,FALSE))/(EOMONTH($G$3,0)+1-$G$3)*BO84*CQ84,IF(AND(360-BH84&gt;=0,360-BH84&lt;(EOMONTH($G$3,0)+1-$G$3)),(CF84/(EOMONTH($G$3,0)-$G$3+1)*(360-BH84))*CQ84+(CF84/(EOMONTH($G$3,0)-$G$3+1)*((EOMONTH($G$3,0)-$G$3+1)-(360-BH84)))*VLOOKUP(O84,звания!$F$2:$H$62,2,FALSE)/100,((((VLOOKUP(O84,звания!$D$2:$E$62,2,FALSE))/(EOMONTH($G$3,0)+1-$G$3)*BO84*CQ84+(VLOOKUP(BS84,звания!$D$2:$E$62,2,FALSE))/(EOMONTH($G$3,0)+1-$G$3)*BU84*(VLOOKUP(BS84,звания!$F$2:$G$62,2,FALSE)*0.01)))/100*(100-CP84)+(IF(BT84=0,0,(VLOOKUP(BS84,звания!$D$2:$E$62,2,FALSE)/(EOMONTH($BN$3,0)+1-$BN$3)*BT84*(VLOOKUP(BS84,звания!$F$2:$G$62,2,FALSE)))*0.01-(VLOOKUP(O84,звания!$D$2:$E$62,2,FALSE)/(EOMONTH($BN$3,0)+1-$BN$3)*BT84*(VLOOKUP(O84,звания!$F$2:$G$62,2,FALSE)))*0.01)))))))</f>
        <v>0</v>
      </c>
      <c r="CS84" s="416">
        <f t="shared" si="147"/>
        <v>0</v>
      </c>
      <c r="CT84" s="403"/>
      <c r="CU84" s="403"/>
      <c r="CV84" s="403">
        <f t="shared" si="120"/>
        <v>0</v>
      </c>
      <c r="CW84" s="556">
        <f t="shared" si="104"/>
        <v>0</v>
      </c>
      <c r="CX84" s="403">
        <f t="shared" si="132"/>
        <v>0</v>
      </c>
      <c r="CY84" s="403"/>
      <c r="CZ84" s="404">
        <f t="shared" si="136"/>
        <v>0</v>
      </c>
      <c r="DA84" s="403"/>
      <c r="DB84" s="403"/>
      <c r="DC84" s="403"/>
      <c r="DD84" s="421">
        <f t="shared" si="162"/>
        <v>0</v>
      </c>
      <c r="DE84" s="421">
        <f t="shared" si="121"/>
        <v>0</v>
      </c>
      <c r="DF84" s="403">
        <f t="shared" si="148"/>
        <v>0</v>
      </c>
      <c r="DG84" s="421">
        <f t="shared" si="159"/>
        <v>0</v>
      </c>
      <c r="DH84" s="421">
        <f t="shared" si="160"/>
        <v>0</v>
      </c>
      <c r="DI84" s="421"/>
      <c r="DJ84" s="422" t="str">
        <f t="shared" si="163"/>
        <v xml:space="preserve">    </v>
      </c>
      <c r="DK84" s="113" t="s">
        <v>477</v>
      </c>
      <c r="DL84" s="28"/>
      <c r="DM84" s="28"/>
      <c r="DN84" s="28"/>
      <c r="DO84" s="901"/>
      <c r="DP84" s="888"/>
      <c r="DQ84" s="817"/>
      <c r="DR84" s="818"/>
      <c r="DS84" s="819"/>
      <c r="DT84" s="820"/>
      <c r="DU84" s="124"/>
      <c r="DV84" s="110"/>
      <c r="DX84" s="84"/>
      <c r="DY84" s="84"/>
      <c r="DZ84" s="105"/>
      <c r="EH84" s="543">
        <f t="shared" si="123"/>
        <v>0</v>
      </c>
      <c r="EI84" s="404">
        <f t="shared" si="124"/>
        <v>0</v>
      </c>
      <c r="EJ84" s="29" t="str">
        <f t="shared" si="125"/>
        <v xml:space="preserve"> </v>
      </c>
      <c r="EK84" s="50"/>
      <c r="EL84" s="29"/>
      <c r="EM84" s="50"/>
      <c r="EN84" s="50"/>
      <c r="EO84" s="50"/>
      <c r="EP84" s="29"/>
    </row>
    <row r="85" spans="1:146" ht="17.45" customHeight="1">
      <c r="A85" s="427">
        <v>81</v>
      </c>
      <c r="B85" s="869" t="s">
        <v>817</v>
      </c>
      <c r="C85" s="911" t="s">
        <v>19</v>
      </c>
      <c r="D85" s="404" t="str">
        <f t="shared" si="139"/>
        <v>Мальчук Т.В.</v>
      </c>
      <c r="E85" s="416"/>
      <c r="F85" s="417"/>
      <c r="G85" s="409" t="str">
        <f t="shared" ref="G85:G90" si="164">IF(P85&gt;$G$3,0,CONCATENATE((INT((BH85)/360)+INT((BI85)/360)+INT((BJ85)/360)+INT((BK85)/360)+INT((BL85)/360)+INT((BM85)/360))+INT((INT(MOD((BH85),360)/30)+INT(MOD((BI85),360)/30)+INT(MOD((BJ85),360)/30)+INT(MOD((BK85),360)/30)+INT(MOD((BL85),360)/30)+INT(MOD((BM85),360)/30)+INT((MOD(MOD((BH85),360),30)+MOD(MOD((BI85),360),30)+MOD(MOD((BJ85),360),30)+MOD(MOD((BK85),360),30)+MOD(MOD((BL85),360),30)+MOD(MOD((BM85),360),30))/30))/12),".",MOD(INT(MOD((BH85),360)/30)+INT(MOD((BI85),360)/30)+INT(MOD((BJ85),360)/30)+INT(MOD((BK85),360)/30)+INT(MOD((BL85),360)/30)+INT(MOD((BM85),360)/30)+INT((MOD(MOD((BH85),360),30)+MOD(MOD((BI85),360),30)+MOD(MOD((BJ85),360),30)+MOD(MOD((BK85),360),30)+MOD(MOD((BL85),360),30)+MOD(MOD((BM85),360),30))/30),12),".",INT(MOD(MOD(MOD((BH85),360),30)+MOD(MOD((BI85),360),30)+MOD(MOD((BJ85),360),30)+MOD(MOD((BK85),360),30)+MOD(MOD((BL85),360),30)+MOD(MOD((BM85),360),30),30))))</f>
        <v>5.6.8</v>
      </c>
      <c r="H85" s="407" t="str">
        <f t="shared" ref="H85:H91" si="165">CONCATENATE(INT((BH85)/360),".",INT(MOD((BH85),360)/30),".",MOD(MOD((BH85),360),30))</f>
        <v>5.6.8</v>
      </c>
      <c r="I85" s="407" t="str">
        <f t="shared" ref="I85:I90" si="166">IF(P85&gt;$G$3,0,CONCATENATE((INT((BH85)/360)+INT((BM85)/360))+INT((INT(MOD((BH85),360)/30)+INT(MOD((BM85),360)/30)+INT((MOD(MOD((BH85),360),30)+MOD(MOD((BM85),360),30))/30))/12),".",MOD(INT(MOD((BH85),360)/30)+INT(MOD((BM85),360)/30)+INT((MOD(MOD((BH85),360),30)+MOD(MOD((BM85),360),30))/30),12),".",INT(MOD(MOD(MOD((BH85),360),30)+MOD(MOD((BM85),360),30),30))))</f>
        <v>5.6.8</v>
      </c>
      <c r="J85" s="407" t="str">
        <f t="shared" si="151"/>
        <v>0.0.0</v>
      </c>
      <c r="K85" s="407" t="str">
        <f t="shared" si="152"/>
        <v>0.0.0</v>
      </c>
      <c r="L85" s="407" t="str">
        <f t="shared" si="153"/>
        <v>0.0.0</v>
      </c>
      <c r="M85" s="407" t="str">
        <f t="shared" si="154"/>
        <v>0.0.0</v>
      </c>
      <c r="N85" s="408" t="str">
        <f t="shared" ref="N85:N91" si="167">CONCATENATE(IF(INT(INT(DAYS360(BF85,BG85,1)/30)/24)&gt;=2,2,INT(INT(DAYS360(BF85,BG85,1)/30)/24)),".",IF(AND(INT(INT(DAYS360(BF85,BG85,1)/30)/24)&gt;=2,MOD(INT(BM85/30),12)&gt;=6),6,IF(ISODD(MOD(INT(DAYS360(BF85,BG85,1)/30),12)),MOD(INT(DAYS360(BF85,BG85,1)/60),12),MOD(INT(BM85/30),12))),".",IF(AND(INT(INT(DAYS360(BF85,BG85,1)/30)/24)&gt;=2,MOD(INT(BM85/30),12)&gt;=6),0,IF(ISODD(MOD(INT(DAYS360(BF85,BG85,1)/30),12)),INT((MOD(DAYS360(BF85,BG85,1),30)/2+15)),INT(MOD(DAYS360(BF85,BG85,1),30)/2))))</f>
        <v>0.0.0</v>
      </c>
      <c r="O85" s="930">
        <v>5</v>
      </c>
      <c r="P85" s="417">
        <v>42574</v>
      </c>
      <c r="Q85" s="417"/>
      <c r="R85" s="417"/>
      <c r="S85" s="417"/>
      <c r="T85" s="417"/>
      <c r="U85" s="417"/>
      <c r="V85" s="714"/>
      <c r="W85" s="714"/>
      <c r="X85" s="417"/>
      <c r="Y85" s="417"/>
      <c r="Z85" s="714"/>
      <c r="AA85" s="714"/>
      <c r="AB85" s="417"/>
      <c r="AC85" s="417"/>
      <c r="AD85" s="714"/>
      <c r="AE85" s="714"/>
      <c r="AF85" s="417"/>
      <c r="AG85" s="417"/>
      <c r="AH85" s="714"/>
      <c r="AI85" s="714"/>
      <c r="AJ85" s="417"/>
      <c r="AK85" s="417"/>
      <c r="AL85" s="714"/>
      <c r="AM85" s="714"/>
      <c r="AN85" s="417"/>
      <c r="AO85" s="417"/>
      <c r="AP85" s="714"/>
      <c r="AQ85" s="714"/>
      <c r="AR85" s="417"/>
      <c r="AS85" s="417"/>
      <c r="AT85" s="714"/>
      <c r="AU85" s="714"/>
      <c r="AV85" s="417"/>
      <c r="AW85" s="417"/>
      <c r="AX85" s="716"/>
      <c r="AY85" s="716"/>
      <c r="AZ85" s="635"/>
      <c r="BA85" s="635"/>
      <c r="BB85" s="716"/>
      <c r="BC85" s="716"/>
      <c r="BD85" s="635"/>
      <c r="BE85" s="635"/>
      <c r="BF85" s="717"/>
      <c r="BG85" s="717"/>
      <c r="BH85" s="432">
        <f t="shared" si="144"/>
        <v>1988</v>
      </c>
      <c r="BI85" s="432">
        <f t="shared" si="155"/>
        <v>0</v>
      </c>
      <c r="BJ85" s="432">
        <f t="shared" si="156"/>
        <v>0</v>
      </c>
      <c r="BK85" s="432">
        <f t="shared" si="157"/>
        <v>0</v>
      </c>
      <c r="BL85" s="432">
        <f t="shared" si="158"/>
        <v>0</v>
      </c>
      <c r="BM85" s="436">
        <f t="shared" si="161"/>
        <v>0</v>
      </c>
      <c r="BN85" s="462">
        <v>0.65</v>
      </c>
      <c r="BO85" s="427">
        <f t="shared" si="145"/>
        <v>28</v>
      </c>
      <c r="BP85" s="419"/>
      <c r="BQ85" s="700"/>
      <c r="BR85" s="419"/>
      <c r="BS85" s="700"/>
      <c r="BT85" s="700"/>
      <c r="BU85" s="700"/>
      <c r="BV85" s="427">
        <f t="shared" si="146"/>
        <v>30</v>
      </c>
      <c r="BW85" s="1182">
        <v>26</v>
      </c>
      <c r="BX85" s="432">
        <v>10</v>
      </c>
      <c r="BY85" s="700"/>
      <c r="BZ85" s="432"/>
      <c r="CA85" s="700"/>
      <c r="CB85" s="432"/>
      <c r="CC85" s="700"/>
      <c r="CD85" s="432"/>
      <c r="CE85" s="404">
        <f>IF(OR(C85=0,CD85="Д"),0,IF(AND(C85&gt;0,E85=0),VLOOKUP(C85,звания!A:B,2,FALSE)/((EOMONTH($G$3,0)+1)-$G$3)*BO85+VLOOKUP(C85,звания!A:B,2,FALSE)/((EOMONTH($G$3,0)+1)-$G$3)*BR85+VLOOKUP(C85,звания!A:B,2,FALSE)/((EOMONTH($G$3,0)+1)-$G$3)*BU85,IF(AND(C85&gt;0,E85&gt;0,F85&gt;=$G$3,BO85=(EOMONTH($G$3,0)+1)-$G$3),(VLOOKUP(E85,звания!A:B,2,FALSE)/(EOMONTH($G$3,0)-$G$3+1))*(F85-$G$3)+(VLOOKUP(C85,звания!A:B,2,FALSE)/(EOMONTH($G$3,0)-$G$3+1))*((EOMONTH($G$3,0)-$G$3+1)-(F85-$G$3)),IF(AND(C85&gt;0,E85&gt;0,F85&gt;$G$3,BO85&lt;(EOMONTH($G$3,0)+1)-$G$3,BO85&lt;&gt;0),VLOOKUP(E85,звания!A:B,2,FALSE)/((EOMONTH($G$3,0)+1)-$G$3)*((F85-$G$3)-(((EOMONTH($G$3,0)+1)-$G$3)-BO85-BU85-BR85))+VLOOKUP(C85,звания!A:B,2,FALSE)/((EOMONTH($G$3,0)+1)-$G$3)*(((EOMONTH($G$3,0)+1)-F85)),IF(F85&lt;$G$3,(VLOOKUP(C85,звания!A:B,2,FALSE)-VLOOKUP(E85,звания!A:B,2,FALSE))/((EOMONTH($BN$3,0)+1)-$BN$3)*(EOMONTH($BN$3,0)+1-F85)+VLOOKUP(C85,звания!A:B,2,FALSE)/((EOMONTH($G$3,0)+1)-$G$3)*BO85+VLOOKUP(C85,звания!A:B,2,FALSE)/((EOMONTH($G$3,0)+1)-$G$3)*BU85+VLOOKUP(C85,звания!A:B,2,FALSE)/((EOMONTH($G$3,0)+1)-$G$3)*BR85,0)))))</f>
        <v>1130</v>
      </c>
      <c r="CF85" s="404">
        <f>IF(OR(CD85="Д",C85=0),0,IF(B85="Виключений зі списків",IF(BS85=0,(VLOOKUP(O85,звания!$D$2:$E$62,2,FALSE))/(EOMONTH($B$3,0)+1-$B$3)*BO85+(VLOOKUP(BQ85,звания!$D$2:$E$62,2,FALSE))/(EOMONTH($B$3,0)+1-$B$3)*BR85,(((VLOOKUP(O85,звания!$D$2:$E$62,2,FALSE))/(EOMONTH($B$3,0)+1-$B$3))*BO85)+(VLOOKUP(BQ85,звания!$D$2:$E$62,2,FALSE))/(EOMONTH($B$3,0)+1-$B$3)*BR85+(VLOOKUP(BS85,звания!$D$2:$E$62,2,FALSE))/(EOMONTH($B$3,0)+1-$B$3)*BU85),IF(BS85=0,(VLOOKUP(O85,звания!$D$2:$E$62,2,FALSE))/(EOMONTH($G$3,0)+1-$G$3)*BO85+(VLOOKUP(BQ85,звания!$D$2:$E$62,2,FALSE))/(EOMONTH($G$3,0)+1-$G$3)*BR85,(((VLOOKUP(O85,звания!$D$2:$E$62,2,FALSE))/(EOMONTH($G$3,0)+1-$G$3))*BO85)+(VLOOKUP(BQ85,звания!$D$2:$E$62,2,FALSE))/(EOMONTH($G$3,0)+1-$G$3)*BR85+(VLOOKUP(BS85,звания!$D$2:$E$62,2,FALSE))/(EOMONTH($G$3,0)+1-$G$3)*BU85+IF(BT85=0,0,(VLOOKUP(BS85,звания!$D$2:$E$62,2,FALSE))/(EOMONTH($BN$3,0)+1-$BN$3)*BT85-(VLOOKUP(O85,звания!$D$2:$E$62,2,FALSE))/(EOMONTH($BN$3,0)+1-$BN$3)*BT85))))</f>
        <v>2820</v>
      </c>
      <c r="CG85" s="404">
        <f t="shared" si="129"/>
        <v>1185</v>
      </c>
      <c r="CH85" s="404">
        <f>IF(BW85=0,CF85*BX85%,IF(BW85&gt;0,((VLOOKUP(O85,звания!$D$2:$E$62,2,FALSE)/(EOMONTH($G$3,0)+1-$G$3)*BW85)*BX85%)))</f>
        <v>261.86</v>
      </c>
      <c r="CI85" s="404">
        <f>IF(BY85=0,CF85*BZ85%,IF(BY85&gt;0,(VLOOKUP(O85,звания!$D$2:$E$62,2,FALSE)/(EOMONTH($G$3,0)+1-$G$3)*BO85)*BZ85%)+(VLOOKUP(BS85,звания!$D$2:$E$62,2,FALSE)/(EOMONTH($G$3,0)+1-$G$3)*BU85)*BZ85%)</f>
        <v>0</v>
      </c>
      <c r="CJ85" s="404">
        <f>IF(CA85=0,CF85*CB85%,IF(CA85&gt;0,(VLOOKUP(O85,звания!$D$2:$E$62,2,FALSE)/(EOMONTH($G$3,0)+1-$G$3)*BO85)*CB85%)+(VLOOKUP(BS85,звания!$D$2:$E$62,2,FALSE)/(EOMONTH($G$3,0)+1-$G$3)*BU85)*CB85%)</f>
        <v>0</v>
      </c>
      <c r="CK85" s="404">
        <f>IF(CD85="Д",0,IF(CC85=0,CF85*CD85%,IF(CC85&gt;0,(VLOOKUP(O85,звания!$D$2:$E$62,2,FALSE)/(EOMONTH($G$3,0)+1-$G$3)*BO85)*CD85%)+(VLOOKUP(BS85,звания!$D$2:$E$62,2,FALSE)/(EOMONTH($G$3,0)+1-$G$3)*BU85)*CD85%))</f>
        <v>0</v>
      </c>
      <c r="CL85" s="404">
        <f>IF(BR85&gt;0,((VLOOKUP(C85,звания!$A$2:$B$62,2,FALSE)/(EOMONTH($G$3,0)+1-$G$3)*BO85+VLOOKUP(O85,звания!$D$2:$E$62,2,FALSE)/(EOMONTH($G$3,0)+1-$G$3)*BO85+(VLOOKUP(C85,звания!$A$2:$B$62,2,FALSE)/(EOMONTH($G$3,0)+1-$G$3)*BO85+VLOOKUP(O85,звания!$D$2:$E$62,2,FALSE)/(EOMONTH($G$3,0)+1-$G$3)*BO85)*BV85%)*BN85)+(VLOOKUP(C85,звания!$A$2:$B$62,2,FALSE)/(EOMONTH($G$3,0)+1-$G$3)*BU85+VLOOKUP(BS85,звания!$D$2:$E$62,2,FALSE)/(EOMONTH($G$3,0)+1-$G$3)*BU85+(VLOOKUP(C85,звания!$A$2:$B$62,2,FALSE)/(EOMONTH($G$3,0)+1-$G$3)*BU85+VLOOKUP(BS85,звания!$D$2:$E$62,2,FALSE)/(EOMONTH($G$3,0)+1-$G$3)*BU85)*BV85%)*BN85,(CE85+CF85+CG85)*BN85)</f>
        <v>3337.75</v>
      </c>
      <c r="CM85" s="404"/>
      <c r="CN85" s="404"/>
      <c r="CO85" s="432">
        <f t="shared" si="119"/>
        <v>3</v>
      </c>
      <c r="CP85" s="432"/>
      <c r="CQ85" s="637">
        <f>IF(CF85=0,0,IF((SUM(BH85:BM85)&gt;360),(VLOOKUP(O85,звания!$F$2:$G$62,2,FALSE))/100,VLOOKUP(O85,звания!$F$2:$H$62,3,FALSE)/100))</f>
        <v>3.07</v>
      </c>
      <c r="CR85" s="617">
        <f>IF(B85="Виключений зі списків",IF(AND(BU85=0,360-BH85&lt;0),(VLOOKUP(O85,звания!$D$2:$E$62,2,FALSE))/(EOMONTH($B$3,0)+1-$B$3)*BO85*CQ85,IF(AND(360-BH85&gt;=0,360-BH85&lt;(EOMONTH($B$3,0)+1-$B$3)),(CF85/(EOMONTH($B$3,0)-$B$3+1)*(360-BH85))*CQ85+(CF85/(EOMONTH($B$3,0)-$B$3+1)*((EOMONTH($B$3,0)-$B$3+1)-(360-BH85)))*VLOOKUP(O85,звания!$F$2:$H$62,2,FALSE)/100,((((VLOOKUP(O85,звания!$D$2:$E$62,2,FALSE))/(EOMONTH($B$3,0)+1-$B$3)*BO85*CQ85+(VLOOKUP(BS85,звания!$D$2:$E$62,2,FALSE))/(EOMONTH($B$3,0)+1-$B$3)*BU85*(VLOOKUP(BS85,звания!$F$2:$G$62,2,FALSE)*0.01)+(IF(BT85=0,0,(VLOOKUP(BS85,звания!$D$2:$E$62,2,FALSE)/(EOMONTH($G$3,0)+1-$G$3)*BT85*(VLOOKUP(BS85,звания!$F$2:$G$62,2,FALSE)))*0.01-(VLOOKUP(O85,звания!$D$2:$E$62,2,FALSE)/(EOMONTH($G$3,0)+1-$G$3)*BT85*(VLOOKUP(O85,звания!$F$2:$G$62,2,FALSE)))*0.01)))))/100*(100-CP85))),(IF(AND(BU85=0,360-BH85&lt;0,CP85=0),(VLOOKUP(O85,звания!$D$2:$E$62,2,FALSE))/(EOMONTH($G$3,0)+1-$G$3)*BO85*CQ85,IF(AND(360-BH85&gt;=0,360-BH85&lt;(EOMONTH($G$3,0)+1-$G$3)),(CF85/(EOMONTH($G$3,0)-$G$3+1)*(360-BH85))*CQ85+(CF85/(EOMONTH($G$3,0)-$G$3+1)*((EOMONTH($G$3,0)-$G$3+1)-(360-BH85)))*VLOOKUP(O85,звания!$F$2:$H$62,2,FALSE)/100,((((VLOOKUP(O85,звания!$D$2:$E$62,2,FALSE))/(EOMONTH($G$3,0)+1-$G$3)*BO85*CQ85+(VLOOKUP(BS85,звания!$D$2:$E$62,2,FALSE))/(EOMONTH($G$3,0)+1-$G$3)*BU85*(VLOOKUP(BS85,звания!$F$2:$G$62,2,FALSE)*0.01)))/100*(100-CP85)+(IF(BT85=0,0,(VLOOKUP(BS85,звания!$D$2:$E$62,2,FALSE)/(EOMONTH($BN$3,0)+1-$BN$3)*BT85*(VLOOKUP(BS85,звания!$F$2:$G$62,2,FALSE)))*0.01-(VLOOKUP(O85,звания!$D$2:$E$62,2,FALSE)/(EOMONTH($BN$3,0)+1-$BN$3)*BT85*(VLOOKUP(O85,звания!$F$2:$G$62,2,FALSE)))*0.01)))))))</f>
        <v>8657.4</v>
      </c>
      <c r="CS85" s="416">
        <f t="shared" si="147"/>
        <v>17392.009999999998</v>
      </c>
      <c r="CT85" s="403"/>
      <c r="CU85" s="403"/>
      <c r="CV85" s="404">
        <f t="shared" si="120"/>
        <v>672.35</v>
      </c>
      <c r="CW85" s="426">
        <f t="shared" si="104"/>
        <v>18064.36</v>
      </c>
      <c r="CX85" s="404">
        <f t="shared" si="132"/>
        <v>3251.58</v>
      </c>
      <c r="CY85" s="1174">
        <v>5</v>
      </c>
      <c r="CZ85" s="404">
        <f t="shared" si="136"/>
        <v>222.58</v>
      </c>
      <c r="DA85" s="404"/>
      <c r="DB85" s="403"/>
      <c r="DC85" s="404"/>
      <c r="DD85" s="426">
        <f t="shared" si="162"/>
        <v>3474.16</v>
      </c>
      <c r="DE85" s="426">
        <f t="shared" si="121"/>
        <v>3826.24</v>
      </c>
      <c r="DF85" s="404">
        <f t="shared" si="148"/>
        <v>3251.58</v>
      </c>
      <c r="DG85" s="426">
        <f t="shared" si="159"/>
        <v>17841.78</v>
      </c>
      <c r="DH85" s="426">
        <f t="shared" si="160"/>
        <v>0</v>
      </c>
      <c r="DI85" s="421"/>
      <c r="DJ85" s="422" t="str">
        <f t="shared" si="163"/>
        <v xml:space="preserve">30 від 01.03   </v>
      </c>
      <c r="DK85" s="113" t="s">
        <v>1255</v>
      </c>
      <c r="DL85" s="28" t="s">
        <v>1008</v>
      </c>
      <c r="DM85" s="28" t="s">
        <v>1009</v>
      </c>
      <c r="DN85" s="28" t="s">
        <v>1010</v>
      </c>
      <c r="DO85" s="900">
        <v>3627509197</v>
      </c>
      <c r="DP85" s="888"/>
      <c r="DQ85" s="817"/>
      <c r="DR85" s="818"/>
      <c r="DS85" s="819"/>
      <c r="DT85" s="820"/>
      <c r="DU85" s="124"/>
      <c r="DV85" s="110"/>
      <c r="DZ85" s="105"/>
      <c r="EH85" s="543">
        <f t="shared" si="123"/>
        <v>1</v>
      </c>
      <c r="EI85" s="404" t="str">
        <f t="shared" si="124"/>
        <v>л-т</v>
      </c>
      <c r="EJ85" s="29" t="str">
        <f t="shared" si="125"/>
        <v>Мальчук Т.В.</v>
      </c>
      <c r="EK85" s="50"/>
      <c r="EL85" s="29"/>
      <c r="EM85" s="50"/>
      <c r="EN85" s="50"/>
      <c r="EO85" s="50"/>
      <c r="EP85" s="29"/>
    </row>
    <row r="86" spans="1:146" ht="17.45" customHeight="1">
      <c r="A86" s="427">
        <v>82</v>
      </c>
      <c r="B86" s="869" t="s">
        <v>817</v>
      </c>
      <c r="C86" s="911" t="s">
        <v>19</v>
      </c>
      <c r="D86" s="447" t="str">
        <f t="shared" si="139"/>
        <v>Курижко А.І.</v>
      </c>
      <c r="E86" s="441"/>
      <c r="F86" s="442"/>
      <c r="G86" s="1183" t="str">
        <f t="shared" si="164"/>
        <v>5.6.8</v>
      </c>
      <c r="H86" s="508" t="str">
        <f t="shared" si="165"/>
        <v>5.6.8</v>
      </c>
      <c r="I86" s="508" t="str">
        <f t="shared" si="166"/>
        <v>5.6.8</v>
      </c>
      <c r="J86" s="407" t="str">
        <f t="shared" si="151"/>
        <v>0.0.0</v>
      </c>
      <c r="K86" s="407" t="str">
        <f t="shared" si="152"/>
        <v>0.0.0</v>
      </c>
      <c r="L86" s="407" t="str">
        <f t="shared" si="153"/>
        <v>0.0.0</v>
      </c>
      <c r="M86" s="407" t="str">
        <f t="shared" si="154"/>
        <v>0.0.0</v>
      </c>
      <c r="N86" s="509" t="str">
        <f t="shared" si="167"/>
        <v>0.0.0</v>
      </c>
      <c r="O86" s="930">
        <v>5</v>
      </c>
      <c r="P86" s="417">
        <v>42574</v>
      </c>
      <c r="Q86" s="442"/>
      <c r="R86" s="442"/>
      <c r="S86" s="442"/>
      <c r="T86" s="442"/>
      <c r="U86" s="442"/>
      <c r="V86" s="718"/>
      <c r="W86" s="718"/>
      <c r="X86" s="442"/>
      <c r="Y86" s="442"/>
      <c r="Z86" s="718"/>
      <c r="AA86" s="718"/>
      <c r="AB86" s="442"/>
      <c r="AC86" s="442"/>
      <c r="AD86" s="718"/>
      <c r="AE86" s="718"/>
      <c r="AF86" s="442"/>
      <c r="AG86" s="442"/>
      <c r="AH86" s="718"/>
      <c r="AI86" s="718"/>
      <c r="AJ86" s="442"/>
      <c r="AK86" s="442"/>
      <c r="AL86" s="718"/>
      <c r="AM86" s="718"/>
      <c r="AN86" s="442"/>
      <c r="AO86" s="442"/>
      <c r="AP86" s="718"/>
      <c r="AQ86" s="718"/>
      <c r="AR86" s="442"/>
      <c r="AS86" s="442"/>
      <c r="AT86" s="718"/>
      <c r="AU86" s="718"/>
      <c r="AV86" s="442"/>
      <c r="AW86" s="442"/>
      <c r="AX86" s="719"/>
      <c r="AY86" s="719"/>
      <c r="AZ86" s="642"/>
      <c r="BA86" s="642"/>
      <c r="BB86" s="719"/>
      <c r="BC86" s="719"/>
      <c r="BD86" s="642"/>
      <c r="BE86" s="642"/>
      <c r="BF86" s="720"/>
      <c r="BG86" s="720"/>
      <c r="BH86" s="432">
        <f t="shared" si="144"/>
        <v>1988</v>
      </c>
      <c r="BI86" s="432">
        <f t="shared" si="155"/>
        <v>0</v>
      </c>
      <c r="BJ86" s="432">
        <f t="shared" si="156"/>
        <v>0</v>
      </c>
      <c r="BK86" s="432">
        <f t="shared" si="157"/>
        <v>0</v>
      </c>
      <c r="BL86" s="432">
        <f t="shared" si="158"/>
        <v>0</v>
      </c>
      <c r="BM86" s="643">
        <f t="shared" si="161"/>
        <v>0</v>
      </c>
      <c r="BN86" s="462">
        <v>0.65</v>
      </c>
      <c r="BO86" s="427">
        <f t="shared" si="145"/>
        <v>28</v>
      </c>
      <c r="BP86" s="693"/>
      <c r="BQ86" s="701"/>
      <c r="BR86" s="693"/>
      <c r="BS86" s="701"/>
      <c r="BT86" s="701"/>
      <c r="BU86" s="701"/>
      <c r="BV86" s="644">
        <f t="shared" si="146"/>
        <v>30</v>
      </c>
      <c r="BW86" s="1182">
        <v>26</v>
      </c>
      <c r="BX86" s="645">
        <v>10</v>
      </c>
      <c r="BY86" s="701"/>
      <c r="BZ86" s="645"/>
      <c r="CA86" s="701"/>
      <c r="CB86" s="645"/>
      <c r="CC86" s="701"/>
      <c r="CD86" s="645"/>
      <c r="CE86" s="404">
        <f>IF(OR(C86=0,CD86="Д"),0,IF(AND(C86&gt;0,E86=0),VLOOKUP(C86,звания!A:B,2,FALSE)/((EOMONTH($G$3,0)+1)-$G$3)*BO86+VLOOKUP(C86,звания!A:B,2,FALSE)/((EOMONTH($G$3,0)+1)-$G$3)*BR86+VLOOKUP(C86,звания!A:B,2,FALSE)/((EOMONTH($G$3,0)+1)-$G$3)*BU86,IF(AND(C86&gt;0,E86&gt;0,F86&gt;=$G$3,BO86=(EOMONTH($G$3,0)+1)-$G$3),(VLOOKUP(E86,звания!A:B,2,FALSE)/(EOMONTH($G$3,0)-$G$3+1))*(F86-$G$3)+(VLOOKUP(C86,звания!A:B,2,FALSE)/(EOMONTH($G$3,0)-$G$3+1))*((EOMONTH($G$3,0)-$G$3+1)-(F86-$G$3)),IF(AND(C86&gt;0,E86&gt;0,F86&gt;$G$3,BO86&lt;(EOMONTH($G$3,0)+1)-$G$3,BO86&lt;&gt;0),VLOOKUP(E86,звания!A:B,2,FALSE)/((EOMONTH($G$3,0)+1)-$G$3)*((F86-$G$3)-(((EOMONTH($G$3,0)+1)-$G$3)-BO86-BU86-BR86))+VLOOKUP(C86,звания!A:B,2,FALSE)/((EOMONTH($G$3,0)+1)-$G$3)*(((EOMONTH($G$3,0)+1)-F86)),IF(F86&lt;$G$3,(VLOOKUP(C86,звания!A:B,2,FALSE)-VLOOKUP(E86,звания!A:B,2,FALSE))/((EOMONTH($BN$3,0)+1)-$BN$3)*(EOMONTH($BN$3,0)+1-F86)+VLOOKUP(C86,звания!A:B,2,FALSE)/((EOMONTH($G$3,0)+1)-$G$3)*BO86+VLOOKUP(C86,звания!A:B,2,FALSE)/((EOMONTH($G$3,0)+1)-$G$3)*BU86+VLOOKUP(C86,звания!A:B,2,FALSE)/((EOMONTH($G$3,0)+1)-$G$3)*BR86,0)))))</f>
        <v>1130</v>
      </c>
      <c r="CF86" s="404">
        <f>IF(OR(CD86="Д",C86=0),0,IF(B86="Виключений зі списків",IF(BS86=0,(VLOOKUP(O86,звания!$D$2:$E$62,2,FALSE))/(EOMONTH($B$3,0)+1-$B$3)*BO86+(VLOOKUP(BQ86,звания!$D$2:$E$62,2,FALSE))/(EOMONTH($B$3,0)+1-$B$3)*BR86,(((VLOOKUP(O86,звания!$D$2:$E$62,2,FALSE))/(EOMONTH($B$3,0)+1-$B$3))*BO86)+(VLOOKUP(BQ86,звания!$D$2:$E$62,2,FALSE))/(EOMONTH($B$3,0)+1-$B$3)*BR86+(VLOOKUP(BS86,звания!$D$2:$E$62,2,FALSE))/(EOMONTH($B$3,0)+1-$B$3)*BU86),IF(BS86=0,(VLOOKUP(O86,звания!$D$2:$E$62,2,FALSE))/(EOMONTH($G$3,0)+1-$G$3)*BO86+(VLOOKUP(BQ86,звания!$D$2:$E$62,2,FALSE))/(EOMONTH($G$3,0)+1-$G$3)*BR86,(((VLOOKUP(O86,звания!$D$2:$E$62,2,FALSE))/(EOMONTH($G$3,0)+1-$G$3))*BO86)+(VLOOKUP(BQ86,звания!$D$2:$E$62,2,FALSE))/(EOMONTH($G$3,0)+1-$G$3)*BR86+(VLOOKUP(BS86,звания!$D$2:$E$62,2,FALSE))/(EOMONTH($G$3,0)+1-$G$3)*BU86+IF(BT86=0,0,(VLOOKUP(BS86,звания!$D$2:$E$62,2,FALSE))/(EOMONTH($BN$3,0)+1-$BN$3)*BT86-(VLOOKUP(O86,звания!$D$2:$E$62,2,FALSE))/(EOMONTH($BN$3,0)+1-$BN$3)*BT86))))</f>
        <v>2820</v>
      </c>
      <c r="CG86" s="447">
        <f t="shared" si="129"/>
        <v>1185</v>
      </c>
      <c r="CH86" s="404">
        <f>IF(BW86=0,CF86*BX86%,IF(BW86&gt;0,((VLOOKUP(O86,звания!$D$2:$E$62,2,FALSE)/(EOMONTH($G$3,0)+1-$G$3)*BW86)*BX86%)))</f>
        <v>261.86</v>
      </c>
      <c r="CI86" s="447">
        <f>IF(BY86=0,CF86*BZ86%,IF(BY86&gt;0,(VLOOKUP(O86,звания!$D$2:$E$62,2,FALSE)/(EOMONTH($G$3,0)+1-$G$3)*BO86)*BZ86%)+(VLOOKUP(BS86,звания!$D$2:$E$62,2,FALSE)/(EOMONTH($G$3,0)+1-$G$3)*BU86)*BZ86%)</f>
        <v>0</v>
      </c>
      <c r="CJ86" s="447">
        <f>IF(CA86=0,CF86*CB86%,IF(CA86&gt;0,(VLOOKUP(O86,звания!$D$2:$E$62,2,FALSE)/(EOMONTH($G$3,0)+1-$G$3)*BO86)*CB86%)+(VLOOKUP(BS86,звания!$D$2:$E$62,2,FALSE)/(EOMONTH($G$3,0)+1-$G$3)*BU86)*CB86%)</f>
        <v>0</v>
      </c>
      <c r="CK86" s="447">
        <f>IF(CD86="Д",0,IF(CC86=0,CF86*CD86%,IF(CC86&gt;0,(VLOOKUP(O86,звания!$D$2:$E$62,2,FALSE)/(EOMONTH($G$3,0)+1-$G$3)*BO86)*CD86%)+(VLOOKUP(BS86,звания!$D$2:$E$62,2,FALSE)/(EOMONTH($G$3,0)+1-$G$3)*BU86)*CD86%))</f>
        <v>0</v>
      </c>
      <c r="CL86" s="447">
        <f>IF(BR86&gt;0,((VLOOKUP(C86,звания!$A$2:$B$62,2,FALSE)/(EOMONTH($G$3,0)+1-$G$3)*BO86+VLOOKUP(O86,звания!$D$2:$E$62,2,FALSE)/(EOMONTH($G$3,0)+1-$G$3)*BO86+(VLOOKUP(C86,звания!$A$2:$B$62,2,FALSE)/(EOMONTH($G$3,0)+1-$G$3)*BO86+VLOOKUP(O86,звания!$D$2:$E$62,2,FALSE)/(EOMONTH($G$3,0)+1-$G$3)*BO86)*BV86%)*BN86)+(VLOOKUP(C86,звания!$A$2:$B$62,2,FALSE)/(EOMONTH($G$3,0)+1-$G$3)*BU86+VLOOKUP(BS86,звания!$D$2:$E$62,2,FALSE)/(EOMONTH($G$3,0)+1-$G$3)*BU86+(VLOOKUP(C86,звания!$A$2:$B$62,2,FALSE)/(EOMONTH($G$3,0)+1-$G$3)*BU86+VLOOKUP(BS86,звания!$D$2:$E$62,2,FALSE)/(EOMONTH($G$3,0)+1-$G$3)*BU86)*BV86%)*BN86,(CE86+CF86+CG86)*BN86)</f>
        <v>3337.75</v>
      </c>
      <c r="CM86" s="447"/>
      <c r="CN86" s="447"/>
      <c r="CO86" s="432">
        <f t="shared" si="119"/>
        <v>3</v>
      </c>
      <c r="CP86" s="645"/>
      <c r="CQ86" s="646">
        <f>IF(CF86=0,0,IF((SUM(BH86:BM86)&gt;360),(VLOOKUP(O86,звания!$F$2:$G$62,2,FALSE))/100,VLOOKUP(O86,звания!$F$2:$H$62,3,FALSE)/100))</f>
        <v>3.07</v>
      </c>
      <c r="CR86" s="617">
        <f>IF(B86="Виключений зі списків",IF(AND(BU86=0,360-BH86&lt;0),(VLOOKUP(O86,звания!$D$2:$E$62,2,FALSE))/(EOMONTH($B$3,0)+1-$B$3)*BO86*CQ86,IF(AND(360-BH86&gt;=0,360-BH86&lt;(EOMONTH($B$3,0)+1-$B$3)),(CF86/(EOMONTH($B$3,0)-$B$3+1)*(360-BH86))*CQ86+(CF86/(EOMONTH($B$3,0)-$B$3+1)*((EOMONTH($B$3,0)-$B$3+1)-(360-BH86)))*VLOOKUP(O86,звания!$F$2:$H$62,2,FALSE)/100,((((VLOOKUP(O86,звания!$D$2:$E$62,2,FALSE))/(EOMONTH($B$3,0)+1-$B$3)*BO86*CQ86+(VLOOKUP(BS86,звания!$D$2:$E$62,2,FALSE))/(EOMONTH($B$3,0)+1-$B$3)*BU86*(VLOOKUP(BS86,звания!$F$2:$G$62,2,FALSE)*0.01)+(IF(BT86=0,0,(VLOOKUP(BS86,звания!$D$2:$E$62,2,FALSE)/(EOMONTH($G$3,0)+1-$G$3)*BT86*(VLOOKUP(BS86,звания!$F$2:$G$62,2,FALSE)))*0.01-(VLOOKUP(O86,звания!$D$2:$E$62,2,FALSE)/(EOMONTH($G$3,0)+1-$G$3)*BT86*(VLOOKUP(O86,звания!$F$2:$G$62,2,FALSE)))*0.01)))))/100*(100-CP86))),(IF(AND(BU86=0,360-BH86&lt;0,CP86=0),(VLOOKUP(O86,звания!$D$2:$E$62,2,FALSE))/(EOMONTH($G$3,0)+1-$G$3)*BO86*CQ86,IF(AND(360-BH86&gt;=0,360-BH86&lt;(EOMONTH($G$3,0)+1-$G$3)),(CF86/(EOMONTH($G$3,0)-$G$3+1)*(360-BH86))*CQ86+(CF86/(EOMONTH($G$3,0)-$G$3+1)*((EOMONTH($G$3,0)-$G$3+1)-(360-BH86)))*VLOOKUP(O86,звания!$F$2:$H$62,2,FALSE)/100,((((VLOOKUP(O86,звания!$D$2:$E$62,2,FALSE))/(EOMONTH($G$3,0)+1-$G$3)*BO86*CQ86+(VLOOKUP(BS86,звания!$D$2:$E$62,2,FALSE))/(EOMONTH($G$3,0)+1-$G$3)*BU86*(VLOOKUP(BS86,звания!$F$2:$G$62,2,FALSE)*0.01)))/100*(100-CP86)+(IF(BT86=0,0,(VLOOKUP(BS86,звания!$D$2:$E$62,2,FALSE)/(EOMONTH($BN$3,0)+1-$BN$3)*BT86*(VLOOKUP(BS86,звания!$F$2:$G$62,2,FALSE)))*0.01-(VLOOKUP(O86,звания!$D$2:$E$62,2,FALSE)/(EOMONTH($BN$3,0)+1-$BN$3)*BT86*(VLOOKUP(O86,звания!$F$2:$G$62,2,FALSE)))*0.01)))))))</f>
        <v>8657.4</v>
      </c>
      <c r="CS86" s="441">
        <f t="shared" si="147"/>
        <v>17392.009999999998</v>
      </c>
      <c r="CT86" s="440"/>
      <c r="CU86" s="440"/>
      <c r="CV86" s="404">
        <f t="shared" si="120"/>
        <v>672.35</v>
      </c>
      <c r="CW86" s="1184">
        <f t="shared" si="104"/>
        <v>18064.36</v>
      </c>
      <c r="CX86" s="447">
        <f t="shared" si="132"/>
        <v>3251.58</v>
      </c>
      <c r="CY86" s="1174">
        <v>5</v>
      </c>
      <c r="CZ86" s="404">
        <f t="shared" si="136"/>
        <v>222.58</v>
      </c>
      <c r="DA86" s="447"/>
      <c r="DB86" s="440"/>
      <c r="DC86" s="447"/>
      <c r="DD86" s="426">
        <f t="shared" si="162"/>
        <v>3474.16</v>
      </c>
      <c r="DE86" s="426">
        <f t="shared" si="121"/>
        <v>3826.24</v>
      </c>
      <c r="DF86" s="447">
        <f t="shared" si="148"/>
        <v>3251.58</v>
      </c>
      <c r="DG86" s="426">
        <f t="shared" si="159"/>
        <v>17841.78</v>
      </c>
      <c r="DH86" s="426">
        <f t="shared" si="160"/>
        <v>0</v>
      </c>
      <c r="DI86" s="439"/>
      <c r="DJ86" s="422" t="str">
        <f t="shared" si="163"/>
        <v xml:space="preserve">30 від 01.03   </v>
      </c>
      <c r="DK86" s="113" t="s">
        <v>1011</v>
      </c>
      <c r="DL86" s="28" t="s">
        <v>1012</v>
      </c>
      <c r="DM86" s="28" t="s">
        <v>1013</v>
      </c>
      <c r="DN86" s="28" t="s">
        <v>1014</v>
      </c>
      <c r="DO86" s="900">
        <v>3624708635</v>
      </c>
      <c r="DP86" s="888"/>
      <c r="DQ86" s="817"/>
      <c r="DR86" s="818"/>
      <c r="DS86" s="819"/>
      <c r="DT86" s="820"/>
      <c r="DU86" s="124"/>
      <c r="DV86" s="122"/>
      <c r="DX86" s="84"/>
      <c r="DY86" s="84"/>
      <c r="DZ86" s="105"/>
      <c r="EH86" s="543">
        <f t="shared" si="123"/>
        <v>1</v>
      </c>
      <c r="EI86" s="404" t="str">
        <f t="shared" si="124"/>
        <v>л-т</v>
      </c>
      <c r="EJ86" s="29" t="str">
        <f t="shared" si="125"/>
        <v>Курижко А.І.</v>
      </c>
      <c r="EK86" s="56"/>
      <c r="EL86" s="55"/>
      <c r="EM86" s="56"/>
      <c r="EN86" s="56"/>
      <c r="EO86" s="56"/>
      <c r="EP86" s="55"/>
    </row>
    <row r="87" spans="1:146" ht="17.45" customHeight="1">
      <c r="A87" s="427">
        <v>83</v>
      </c>
      <c r="B87" s="869" t="s">
        <v>817</v>
      </c>
      <c r="C87" s="911" t="s">
        <v>19</v>
      </c>
      <c r="D87" s="404" t="str">
        <f>DK87</f>
        <v>Клємішев Ю.В.</v>
      </c>
      <c r="E87" s="416"/>
      <c r="F87" s="417"/>
      <c r="G87" s="409" t="str">
        <f>IF(P87&gt;$G$3,0,CONCATENATE((INT((BH87)/360)+INT((BI87)/360)+INT((BJ87)/360)+INT((BK87)/360)+INT((BL87)/360)+INT((BM87)/360))+INT((INT(MOD((BH87),360)/30)+INT(MOD((BI87),360)/30)+INT(MOD((BJ87),360)/30)+INT(MOD((BK87),360)/30)+INT(MOD((BL87),360)/30)+INT(MOD((BM87),360)/30)+INT((MOD(MOD((BH87),360),30)+MOD(MOD((BI87),360),30)+MOD(MOD((BJ87),360),30)+MOD(MOD((BK87),360),30)+MOD(MOD((BL87),360),30)+MOD(MOD((BM87),360),30))/30))/12),".",MOD(INT(MOD((BH87),360)/30)+INT(MOD((BI87),360)/30)+INT(MOD((BJ87),360)/30)+INT(MOD((BK87),360)/30)+INT(MOD((BL87),360)/30)+INT(MOD((BM87),360)/30)+INT((MOD(MOD((BH87),360),30)+MOD(MOD((BI87),360),30)+MOD(MOD((BJ87),360),30)+MOD(MOD((BK87),360),30)+MOD(MOD((BL87),360),30)+MOD(MOD((BM87),360),30))/30),12),".",INT(MOD(MOD(MOD((BH87),360),30)+MOD(MOD((BI87),360),30)+MOD(MOD((BJ87),360),30)+MOD(MOD((BK87),360),30)+MOD(MOD((BL87),360),30)+MOD(MOD((BM87),360),30),30))))</f>
        <v>5.6.4</v>
      </c>
      <c r="H87" s="407" t="str">
        <f t="shared" si="165"/>
        <v>5.6.4</v>
      </c>
      <c r="I87" s="407" t="str">
        <f>IF(P87&gt;$G$3,0,CONCATENATE((INT((BH87)/360)+INT((BM87)/360))+INT((INT(MOD((BH87),360)/30)+INT(MOD((BM87),360)/30)+INT((MOD(MOD((BH87),360),30)+MOD(MOD((BM87),360),30))/30))/12),".",MOD(INT(MOD((BH87),360)/30)+INT(MOD((BM87),360)/30)+INT((MOD(MOD((BH87),360),30)+MOD(MOD((BM87),360),30))/30),12),".",INT(MOD(MOD(MOD((BH87),360),30)+MOD(MOD((BM87),360),30),30))))</f>
        <v>5.6.4</v>
      </c>
      <c r="J87" s="407" t="str">
        <f t="shared" ref="J87:M88" si="168">CONCATENATE(INT(BI87/360),".",MOD(INT(BI87/30),12),".",MOD(INT(BI87),30))</f>
        <v>0.0.0</v>
      </c>
      <c r="K87" s="407" t="str">
        <f t="shared" si="168"/>
        <v>0.0.0</v>
      </c>
      <c r="L87" s="407" t="str">
        <f t="shared" si="168"/>
        <v>0.0.0</v>
      </c>
      <c r="M87" s="407" t="str">
        <f t="shared" si="168"/>
        <v>0.0.0</v>
      </c>
      <c r="N87" s="408" t="str">
        <f t="shared" si="167"/>
        <v>0.0.0</v>
      </c>
      <c r="O87" s="930">
        <v>5</v>
      </c>
      <c r="P87" s="417">
        <v>42578</v>
      </c>
      <c r="Q87" s="417"/>
      <c r="R87" s="417"/>
      <c r="S87" s="417"/>
      <c r="T87" s="417"/>
      <c r="U87" s="417"/>
      <c r="V87" s="714"/>
      <c r="W87" s="714"/>
      <c r="X87" s="417"/>
      <c r="Y87" s="417"/>
      <c r="Z87" s="714"/>
      <c r="AA87" s="714"/>
      <c r="AB87" s="417"/>
      <c r="AC87" s="417"/>
      <c r="AD87" s="714"/>
      <c r="AE87" s="714"/>
      <c r="AF87" s="417"/>
      <c r="AG87" s="417"/>
      <c r="AH87" s="714"/>
      <c r="AI87" s="714"/>
      <c r="AJ87" s="417"/>
      <c r="AK87" s="417"/>
      <c r="AL87" s="714"/>
      <c r="AM87" s="714"/>
      <c r="AN87" s="417"/>
      <c r="AO87" s="417"/>
      <c r="AP87" s="714"/>
      <c r="AQ87" s="714"/>
      <c r="AR87" s="417"/>
      <c r="AS87" s="417"/>
      <c r="AT87" s="714"/>
      <c r="AU87" s="714"/>
      <c r="AV87" s="417"/>
      <c r="AW87" s="417"/>
      <c r="AX87" s="716"/>
      <c r="AY87" s="716"/>
      <c r="AZ87" s="635"/>
      <c r="BA87" s="635"/>
      <c r="BB87" s="716"/>
      <c r="BC87" s="716"/>
      <c r="BD87" s="635"/>
      <c r="BE87" s="635"/>
      <c r="BF87" s="717"/>
      <c r="BG87" s="717"/>
      <c r="BH87" s="432">
        <f t="shared" si="144"/>
        <v>1984</v>
      </c>
      <c r="BI87" s="432">
        <f>(IF(OR(W87&gt;$G$3,W87=0),IF(OR(V87=0,V87&gt;$G$3),0,DAYS360(V87,$G$3,1)),(DAYS360(V87,W87,1)))+IF(OR(Y87&gt;$G$3,Y87=0),IF(OR(X87=0,X87&gt;$G$3),0,DAYS360(X87,$G$3,1)),(DAYS360(X87,Y87,1)))+IF(OR(AA87&gt;$G$3,AA87=0),IF(OR(Z87=0,Z87&gt;$G$3),0,DAYS360(Z87,$G$3,1)),(DAYS360(Z87,AA87,1)))+IF(OR(AC87&gt;$G$3,AC87=0),IF(OR(AB87=0,AB87&gt;$G$3),0,DAYS360(AB87,$G$3,1)),(DAYS360(AB87,AC87,1)))+IF(OR(AE87&gt;$G$3,AE87=0),IF(OR(AD87=0,AD87&gt;$G$3),0,DAYS360(AD87,$G$3,1)),(DAYS360(AD87,AE87,1)))+IF(OR(AG87&gt;$G$3,AG87=0),IF(OR(AF87=0,AF87&gt;$G$3),0,DAYS360(AF87,$G$3,1)),(DAYS360(AF87,AG87,1)))+IF(OR(AI87&gt;$G$3,AI87=0),IF(OR(AH87=0,AH87&gt;$G$3),0,DAYS360(AH87,$G$3,1)),(DAYS360(AH87,AI87,1)))+IF(OR(AK87&gt;$G$3,AK87=0),IF(OR(AJ87=0,AJ87&gt;$G$3),0,DAYS360(AJ87,$G$3,1)),(DAYS360(AJ87,AK87,1)))+IF(OR(AM87&gt;$G$3,AM87=0),IF(OR(AL87=0,AL87&gt;$G$3),0,DAYS360(AL87,$G$3,1)),(DAYS360(AL87,AM87,1)))+IF(OR(AO87&gt;$G$3,AO87=0),IF(OR(AN87=0,AN87&gt;$G$3),0,DAYS360(AN87,$G$3,1)),(DAYS360(AN87,AO87,1)))+IF(OR(AQ87&gt;$G$3,AQ87=0),IF(OR(AP87=0,AP87&gt;$G$3),0,DAYS360(AP87,$G$3,1)),(DAYS360(AP87,AQ87,1)))+IF(OR(AS87&gt;$G$3,AS87=0),IF(OR(AR87=0,AR87&gt;$G$3),0,DAYS360(AR87,$G$3,1)),(DAYS360(AR87,AS87,1)))+IF(OR(AU87&gt;$G$3,AU87=0),IF(OR(AT87=0,AT87&gt;$G$3),0,DAYS360(AT87,$G$3,1)),(DAYS360(AT87,AU87,1)))+IF(OR(AW87&gt;$G$3,AW87=0),IF(OR(AV87=0,AV87&gt;$G$3),0,DAYS360(AV87,$G$3,1)),(DAYS360(AV87,AW87,1))))*2</f>
        <v>0</v>
      </c>
      <c r="BJ87" s="432">
        <f>(IF(OR(AY87&gt;$G$3,AY87=0),IF(OR(AX87=0,AX87&gt;$G$3),0,DAYS360(AX87,$G$3,1)),(DAYS360(AX87,AY87,1)))+IF(OR(BA87&gt;$G$3,BA87=0),IF(OR(AZ87=0,AZ87&gt;$G$3),0,DAYS360(AZ87,$G$3,1)),(DAYS360(AZ87,BA87,1))))/2</f>
        <v>0</v>
      </c>
      <c r="BK87" s="432">
        <f>(IF(OR(BC87&gt;$G$3,BC87=0),IF(OR(BB87=0,BB87&gt;$G$3),0,DAYS360(BB87,$G$3,1)),(DAYS360(BB87,BC87,1))))</f>
        <v>0</v>
      </c>
      <c r="BL87" s="432">
        <f>(IF(OR(BE87&gt;$G$3,BE87=0),IF(OR(BD87=0,BD87&gt;$G$3),0,DAYS360(BD87,$G$3,1)),(DAYS360(BD87,BE87,1))))/3</f>
        <v>0</v>
      </c>
      <c r="BM87" s="436">
        <f>IF(DAYS360(BF87,BG87)&gt;=1800,1800/2,(DAYS360(BF87,BG87,1))/2)</f>
        <v>0</v>
      </c>
      <c r="BN87" s="462">
        <v>0.65</v>
      </c>
      <c r="BO87" s="427">
        <f t="shared" si="145"/>
        <v>28</v>
      </c>
      <c r="BP87" s="419"/>
      <c r="BQ87" s="700"/>
      <c r="BR87" s="419"/>
      <c r="BS87" s="700"/>
      <c r="BT87" s="700"/>
      <c r="BU87" s="700"/>
      <c r="BV87" s="427">
        <f>IF((BH87+BI87+BJ87+BK87+BL87+BM87)&lt;360,0,IF(AND((BH87+BI87+BJ87+BK87+BL87+BM87)&gt;=360,(BH87+BI87+BJ87+BK87+BL87+BM87)&lt;1800),25,IF(AND((BH87+BI87+BJ87+BK87+BL87+BM87)&gt;=1800,(BH87+BI87+BJ87+BK87+BL87+BM87)&lt;3600),30,IF(AND((BH87+BI87+BJ87+BK87+BL87+BM87)&gt;=3600,(BH87+BI87+BJ87+BK87+BL87+BM87)&lt;5400),35,IF(AND((BH87+BI87+BJ87+BK87+BL87+BM87)&gt;=5400,(BH87+BI87+BJ87+BK87+BL87+BM87)&lt;7200),40,IF(AND((BH87+BI87+BJ87+BK87+BL87+BM87)&gt;=7200,(BH87+BI87+BJ87+BK87+BL87+BM87)&lt;9000),45,IF((BH87+BI87+BJ87+BK87+BL87+BM87)&gt;=9000,50,"ПРОВЕРЬ")))))))</f>
        <v>30</v>
      </c>
      <c r="BW87" s="1182">
        <v>26</v>
      </c>
      <c r="BX87" s="432">
        <v>10</v>
      </c>
      <c r="BY87" s="700"/>
      <c r="BZ87" s="432"/>
      <c r="CA87" s="700"/>
      <c r="CB87" s="432"/>
      <c r="CC87" s="700"/>
      <c r="CD87" s="432"/>
      <c r="CE87" s="404">
        <f>IF(OR(C87=0,CD87="Д"),0,IF(AND(C87&gt;0,E87=0),VLOOKUP(C87,звания!A:B,2,FALSE)/((EOMONTH($G$3,0)+1)-$G$3)*BO87+VLOOKUP(C87,звания!A:B,2,FALSE)/((EOMONTH($G$3,0)+1)-$G$3)*BR87+VLOOKUP(C87,звания!A:B,2,FALSE)/((EOMONTH($G$3,0)+1)-$G$3)*BU87,IF(AND(C87&gt;0,E87&gt;0,F87&gt;=$G$3,BO87=(EOMONTH($G$3,0)+1)-$G$3),(VLOOKUP(E87,звания!A:B,2,FALSE)/(EOMONTH($G$3,0)-$G$3+1))*(F87-$G$3)+(VLOOKUP(C87,звания!A:B,2,FALSE)/(EOMONTH($G$3,0)-$G$3+1))*((EOMONTH($G$3,0)-$G$3+1)-(F87-$G$3)),IF(AND(C87&gt;0,E87&gt;0,F87&gt;$G$3,BO87&lt;(EOMONTH($G$3,0)+1)-$G$3,BO87&lt;&gt;0),VLOOKUP(E87,звания!A:B,2,FALSE)/((EOMONTH($G$3,0)+1)-$G$3)*((F87-$G$3)-(((EOMONTH($G$3,0)+1)-$G$3)-BO87-BU87-BR87))+VLOOKUP(C87,звания!A:B,2,FALSE)/((EOMONTH($G$3,0)+1)-$G$3)*(((EOMONTH($G$3,0)+1)-F87)),IF(F87&lt;$G$3,(VLOOKUP(C87,звания!A:B,2,FALSE)-VLOOKUP(E87,звания!A:B,2,FALSE))/((EOMONTH($BN$3,0)+1)-$BN$3)*(EOMONTH($BN$3,0)+1-F87)+VLOOKUP(C87,звания!A:B,2,FALSE)/((EOMONTH($G$3,0)+1)-$G$3)*BO87+VLOOKUP(C87,звания!A:B,2,FALSE)/((EOMONTH($G$3,0)+1)-$G$3)*BU87+VLOOKUP(C87,звания!A:B,2,FALSE)/((EOMONTH($G$3,0)+1)-$G$3)*BR87,0)))))</f>
        <v>1130</v>
      </c>
      <c r="CF87" s="404">
        <f>IF(OR(CD87="Д",C87=0),0,IF(B87="Виключений зі списків",IF(BS87=0,(VLOOKUP(O87,звания!$D$2:$E$62,2,FALSE))/(EOMONTH($B$3,0)+1-$B$3)*BO87+(VLOOKUP(BQ87,звания!$D$2:$E$62,2,FALSE))/(EOMONTH($B$3,0)+1-$B$3)*BR87,(((VLOOKUP(O87,звания!$D$2:$E$62,2,FALSE))/(EOMONTH($B$3,0)+1-$B$3))*BO87)+(VLOOKUP(BQ87,звания!$D$2:$E$62,2,FALSE))/(EOMONTH($B$3,0)+1-$B$3)*BR87+(VLOOKUP(BS87,звания!$D$2:$E$62,2,FALSE))/(EOMONTH($B$3,0)+1-$B$3)*BU87),IF(BS87=0,(VLOOKUP(O87,звания!$D$2:$E$62,2,FALSE))/(EOMONTH($G$3,0)+1-$G$3)*BO87+(VLOOKUP(BQ87,звания!$D$2:$E$62,2,FALSE))/(EOMONTH($G$3,0)+1-$G$3)*BR87,(((VLOOKUP(O87,звания!$D$2:$E$62,2,FALSE))/(EOMONTH($G$3,0)+1-$G$3))*BO87)+(VLOOKUP(BQ87,звания!$D$2:$E$62,2,FALSE))/(EOMONTH($G$3,0)+1-$G$3)*BR87+(VLOOKUP(BS87,звания!$D$2:$E$62,2,FALSE))/(EOMONTH($G$3,0)+1-$G$3)*BU87+IF(BT87=0,0,(VLOOKUP(BS87,звания!$D$2:$E$62,2,FALSE))/(EOMONTH($BN$3,0)+1-$BN$3)*BT87-(VLOOKUP(O87,звания!$D$2:$E$62,2,FALSE))/(EOMONTH($BN$3,0)+1-$BN$3)*BT87))))</f>
        <v>2820</v>
      </c>
      <c r="CG87" s="404">
        <f>IF(AND(SUM(BH87:BM87)&lt;360,((EOMONTH($G$3,0)-$G$3+1+(SUM(BH87:BM87)))&gt;0),SUM(BH87:BM87)+EOMONTH($G$3,0)-$G$3+1&lt;360),(CE87+CF87)*BV87%,IF(SUM(BH87:BM87)+EOMONTH($G$3,0)-$G$3+1&lt;=1800,((CE87+CF87)/(EOMONTH($G$3,0)-$G$3+1))*(360-SUM(BH87:BM87))*BV87%+(((CE87+CF87)/(EOMONTH($G$3,0)-$G$3+1))*((EOMONTH($G$3,0)-$G$3+1)-(360-SUM(BH87:BM87))))*25%,IF(AND(SUM(BH87:BM87)&lt;1800,((EOMONTH($G$3,0)-$G$3+1+SUM(BH87:BM87))&gt;=360),SUM(BH87:BM87)+EOMONTH($G$3,0)-$G$3+1&lt;1800),(CE87+CF87)*BV87%,IF(SUM(BH87:BM87)+EOMONTH($G$3,0)-$G$3+1&lt;=3600,((CE87+CF87)/(EOMONTH($G$3,0)-$G$3+1))*(1800-SUM(BH87:BM87))*BV87%+(((CE87+CF87)/(EOMONTH($G$3,0)-$G$3+1))*((EOMONTH($G$3,0)-$G$3+1)-(1800-SUM(BH87:BM87)))*30%),IF(AND(SUM(BH87:BM87)&lt;3600,((EOMONTH($G$3,0)-$G$3+1+SUM(BH87:BM87))&gt;=1800),SUM(BH87:BM87)+EOMONTH($G$3,0)-$G$3+1&lt;3600),(CE87+CF87)*BV87%,IF(SUM(BH87:BM87)+EOMONTH($G$3,0)-$G$3+1&lt;=5400,((CE87+CF87)/(EOMONTH($G$3,0)-$G$3+1))*(3600-SUM(BH87:BM87))*BV87%+(((CE87+CF87)/(EOMONTH($G$3,0)-$G$3+1))*((EOMONTH($G$3,0)-$G$3+1)-(3600-SUM(BH87:BM87))))*35%,IF(AND(SUM(BH87:BM87)&lt;5400,((EOMONTH($G$3,0)-$G$3+1+SUM(BH87:BM87))&gt;=3600),SUM(BH87:BM87)+EOMONTH($G$3,0)-$G$3+1&lt;5400),(CE87+CF87)*BV87%,IF(SUM(BH87:BM87)+EOMONTH($G$3,0)-$G$3+1&lt;=7200,((CE87+CF87)/(EOMONTH($G$3,0)-$G$3+1))*(5400-SUM(BH87:BM87))*BV87%+(((CE87+CF87)/(EOMONTH($G$3,0)-$G$3+1))*((EOMONTH($G$3,0)-$G$3+1)-(5400-SUM(BH87:BM87))))*40%,IF(AND(SUM(BH87:BM87)&lt;7200,((EOMONTH($G$3,0)-$G$3+1+SUM(BH87:BM87))&gt;=5400),SUM(BH87:BM87)+EOMONTH($G$3,0)-$G$3+1&lt;7200),(CE87+CF87)*BV87%,IF(SUM(BH87:BM87)+EOMONTH($G$3,0)-$G$3+1&lt;=9000,((CE87+CF87)/(EOMONTH($G$3,0)-$G$3+1))*(7200-SUM(BH87:BM87))*BV87%+(((CE87+CF87)/(EOMONTH($G$3,0)-$G$3+1))*((EOMONTH($G$3,0)-$G$3+1)-(7200-SUM(BH87:BM87))))*45%,IF(SUM(BH87:BM87)+EOMONTH($G$3,0)-$G$3+1&gt;=9000,((CE87+CF87)/(EOMONTH($G$3,0)-$G$3+1))*(9000-SUM(BH87:BM87))*BV87%+(((CE87+CF87)/(EOMONTH($G$3,0)-$G$3+1))*((EOMONTH($G$3,0)-$G$3+1)-(9000-SUM(BH87:BM87))))*50%,0)))))))))))</f>
        <v>1185</v>
      </c>
      <c r="CH87" s="404">
        <f>IF(BW87=0,CF87*BX87%,IF(BW87&gt;0,((VLOOKUP(O87,звания!$D$2:$E$62,2,FALSE)/(EOMONTH($G$3,0)+1-$G$3)*BW87)*BX87%)))</f>
        <v>261.86</v>
      </c>
      <c r="CI87" s="447">
        <f>IF(BY87=0,CF87*BZ87%,IF(BY87&gt;0,(VLOOKUP(O87,звания!$D$2:$E$62,2,FALSE)/(EOMONTH($G$3,0)+1-$G$3)*BO87)*BZ87%)+(VLOOKUP(BS87,звания!$D$2:$E$62,2,FALSE)/(EOMONTH($G$3,0)+1-$G$3)*BU87)*BZ87%)</f>
        <v>0</v>
      </c>
      <c r="CJ87" s="404">
        <f>IF(CA87=0,CF87*CB87%,IF(CA87&gt;0,(VLOOKUP(O87,звания!$D$2:$E$62,2,FALSE)/(EOMONTH($G$3,0)+1-$G$3)*BO87)*CB87%)+(VLOOKUP(BS87,звания!$D$2:$E$62,2,FALSE)/(EOMONTH($G$3,0)+1-$G$3)*BU87)*CB87%)</f>
        <v>0</v>
      </c>
      <c r="CK87" s="404">
        <f>IF(CD87="Д",0,IF(CC87=0,CF87*CD87%,IF(CC87&gt;0,(VLOOKUP(O87,звания!$D$2:$E$62,2,FALSE)/(EOMONTH($G$3,0)+1-$G$3)*BO87)*CD87%)+(VLOOKUP(BS87,звания!$D$2:$E$62,2,FALSE)/(EOMONTH($G$3,0)+1-$G$3)*BU87)*CD87%))</f>
        <v>0</v>
      </c>
      <c r="CL87" s="404">
        <f>IF(BR87&gt;0,((VLOOKUP(C87,звания!$A$2:$B$62,2,FALSE)/(EOMONTH($G$3,0)+1-$G$3)*BO87+VLOOKUP(O87,звания!$D$2:$E$62,2,FALSE)/(EOMONTH($G$3,0)+1-$G$3)*BO87+(VLOOKUP(C87,звания!$A$2:$B$62,2,FALSE)/(EOMONTH($G$3,0)+1-$G$3)*BO87+VLOOKUP(O87,звания!$D$2:$E$62,2,FALSE)/(EOMONTH($G$3,0)+1-$G$3)*BO87)*BV87%)*BN87)+(VLOOKUP(C87,звания!$A$2:$B$62,2,FALSE)/(EOMONTH($G$3,0)+1-$G$3)*BU87+VLOOKUP(BS87,звания!$D$2:$E$62,2,FALSE)/(EOMONTH($G$3,0)+1-$G$3)*BU87+(VLOOKUP(C87,звания!$A$2:$B$62,2,FALSE)/(EOMONTH($G$3,0)+1-$G$3)*BU87+VLOOKUP(BS87,звания!$D$2:$E$62,2,FALSE)/(EOMONTH($G$3,0)+1-$G$3)*BU87)*BV87%)*BN87,(CE87+CF87+CG87)*BN87)</f>
        <v>3337.75</v>
      </c>
      <c r="CM87" s="404"/>
      <c r="CN87" s="404"/>
      <c r="CO87" s="432">
        <f t="shared" si="119"/>
        <v>3</v>
      </c>
      <c r="CP87" s="638"/>
      <c r="CQ87" s="637">
        <f>IF(CF87=0,0,IF((SUM(BH87:BM87)&gt;360),(VLOOKUP(O87,звания!$F$2:$G$62,2,FALSE))/100,VLOOKUP(O87,звания!$F$2:$H$62,3,FALSE)/100))</f>
        <v>3.07</v>
      </c>
      <c r="CR87" s="617">
        <f>IF(B87="Виключений зі списків",IF(AND(BU87=0,360-BH87&lt;0),(VLOOKUP(O87,звания!$D$2:$E$62,2,FALSE))/(EOMONTH($B$3,0)+1-$B$3)*BO87*CQ87,IF(AND(360-BH87&gt;=0,360-BH87&lt;(EOMONTH($B$3,0)+1-$B$3)),(CF87/(EOMONTH($B$3,0)-$B$3+1)*(360-BH87))*CQ87+(CF87/(EOMONTH($B$3,0)-$B$3+1)*((EOMONTH($B$3,0)-$B$3+1)-(360-BH87)))*VLOOKUP(O87,звания!$F$2:$H$62,2,FALSE)/100,((((VLOOKUP(O87,звания!$D$2:$E$62,2,FALSE))/(EOMONTH($B$3,0)+1-$B$3)*BO87*CQ87+(VLOOKUP(BS87,звания!$D$2:$E$62,2,FALSE))/(EOMONTH($B$3,0)+1-$B$3)*BU87*(VLOOKUP(BS87,звания!$F$2:$G$62,2,FALSE)*0.01)+(IF(BT87=0,0,(VLOOKUP(BS87,звания!$D$2:$E$62,2,FALSE)/(EOMONTH($G$3,0)+1-$G$3)*BT87*(VLOOKUP(BS87,звания!$F$2:$G$62,2,FALSE)))*0.01-(VLOOKUP(O87,звания!$D$2:$E$62,2,FALSE)/(EOMONTH($G$3,0)+1-$G$3)*BT87*(VLOOKUP(O87,звания!$F$2:$G$62,2,FALSE)))*0.01)))))/100*(100-CP87))),(IF(AND(BU87=0,360-BH87&lt;0,CP87=0),(VLOOKUP(O87,звания!$D$2:$E$62,2,FALSE))/(EOMONTH($G$3,0)+1-$G$3)*BO87*CQ87,IF(AND(360-BH87&gt;=0,360-BH87&lt;(EOMONTH($G$3,0)+1-$G$3)),(CF87/(EOMONTH($G$3,0)-$G$3+1)*(360-BH87))*CQ87+(CF87/(EOMONTH($G$3,0)-$G$3+1)*((EOMONTH($G$3,0)-$G$3+1)-(360-BH87)))*VLOOKUP(O87,звания!$F$2:$H$62,2,FALSE)/100,((((VLOOKUP(O87,звания!$D$2:$E$62,2,FALSE))/(EOMONTH($G$3,0)+1-$G$3)*BO87*CQ87+(VLOOKUP(BS87,звания!$D$2:$E$62,2,FALSE))/(EOMONTH($G$3,0)+1-$G$3)*BU87*(VLOOKUP(BS87,звания!$F$2:$G$62,2,FALSE)*0.01)))/100*(100-CP87)+(IF(BT87=0,0,(VLOOKUP(BS87,звания!$D$2:$E$62,2,FALSE)/(EOMONTH($BN$3,0)+1-$BN$3)*BT87*(VLOOKUP(BS87,звания!$F$2:$G$62,2,FALSE)))*0.01-(VLOOKUP(O87,звания!$D$2:$E$62,2,FALSE)/(EOMONTH($BN$3,0)+1-$BN$3)*BT87*(VLOOKUP(O87,звания!$F$2:$G$62,2,FALSE)))*0.01)))))))</f>
        <v>8657.4</v>
      </c>
      <c r="CS87" s="416">
        <f t="shared" si="147"/>
        <v>17392.009999999998</v>
      </c>
      <c r="CT87" s="403"/>
      <c r="CU87" s="403"/>
      <c r="CV87" s="404">
        <f t="shared" si="120"/>
        <v>672.35</v>
      </c>
      <c r="CW87" s="426">
        <f>CN87+SUM(CS87:CV87)</f>
        <v>18064.36</v>
      </c>
      <c r="CX87" s="404">
        <f t="shared" si="132"/>
        <v>3251.58</v>
      </c>
      <c r="CY87" s="1174">
        <v>5</v>
      </c>
      <c r="CZ87" s="404">
        <f t="shared" si="136"/>
        <v>222.58</v>
      </c>
      <c r="DA87" s="404"/>
      <c r="DB87" s="403"/>
      <c r="DC87" s="404"/>
      <c r="DD87" s="426">
        <f t="shared" si="162"/>
        <v>3474.16</v>
      </c>
      <c r="DE87" s="426">
        <f t="shared" si="121"/>
        <v>3826.24</v>
      </c>
      <c r="DF87" s="404">
        <f>CX87</f>
        <v>3251.58</v>
      </c>
      <c r="DG87" s="426">
        <f t="shared" si="159"/>
        <v>17841.78</v>
      </c>
      <c r="DH87" s="426">
        <f t="shared" si="160"/>
        <v>0</v>
      </c>
      <c r="DI87" s="421"/>
      <c r="DJ87" s="422" t="str">
        <f t="shared" si="163"/>
        <v xml:space="preserve">30 від 01.03   </v>
      </c>
      <c r="DK87" s="113" t="s">
        <v>1015</v>
      </c>
      <c r="DL87" s="28" t="s">
        <v>1016</v>
      </c>
      <c r="DM87" s="28" t="s">
        <v>870</v>
      </c>
      <c r="DN87" s="28" t="s">
        <v>922</v>
      </c>
      <c r="DO87" s="900">
        <v>3446007712</v>
      </c>
      <c r="DP87" s="888"/>
      <c r="DQ87" s="817"/>
      <c r="DR87" s="818"/>
      <c r="DS87" s="819"/>
      <c r="DT87" s="820"/>
      <c r="DU87" s="124"/>
      <c r="DV87" s="110"/>
      <c r="DX87" s="84"/>
      <c r="DY87" s="84"/>
      <c r="DZ87" s="105"/>
      <c r="EH87" s="543">
        <f t="shared" si="123"/>
        <v>1</v>
      </c>
      <c r="EI87" s="404" t="str">
        <f t="shared" si="124"/>
        <v>л-т</v>
      </c>
      <c r="EJ87" s="29" t="str">
        <f t="shared" si="125"/>
        <v>Клємішев Ю.В.</v>
      </c>
      <c r="EK87" s="50"/>
      <c r="EL87" s="29"/>
      <c r="EM87" s="50"/>
      <c r="EN87" s="50"/>
      <c r="EO87" s="50"/>
      <c r="EP87" s="29"/>
    </row>
    <row r="88" spans="1:146" ht="17.45" hidden="1" customHeight="1">
      <c r="A88" s="402">
        <v>84</v>
      </c>
      <c r="B88" s="869"/>
      <c r="C88" s="911"/>
      <c r="D88" s="403" t="str">
        <f>DK88</f>
        <v xml:space="preserve"> </v>
      </c>
      <c r="E88" s="416"/>
      <c r="F88" s="417"/>
      <c r="G88" s="406" t="str">
        <f>IF(P88&gt;$G$3,0,CONCATENATE((INT((BH88)/360)+INT((BI88)/360)+INT((BJ88)/360)+INT((BK88)/360)+INT((BL88)/360)+INT((BM88)/360))+INT((INT(MOD((BH88),360)/30)+INT(MOD((BI88),360)/30)+INT(MOD((BJ88),360)/30)+INT(MOD((BK88),360)/30)+INT(MOD((BL88),360)/30)+INT(MOD((BM88),360)/30)+INT((MOD(MOD((BH88),360),30)+MOD(MOD((BI88),360),30)+MOD(MOD((BJ88),360),30)+MOD(MOD((BK88),360),30)+MOD(MOD((BL88),360),30)+MOD(MOD((BM88),360),30))/30))/12),".",MOD(INT(MOD((BH88),360)/30)+INT(MOD((BI88),360)/30)+INT(MOD((BJ88),360)/30)+INT(MOD((BK88),360)/30)+INT(MOD((BL88),360)/30)+INT(MOD((BM88),360)/30)+INT((MOD(MOD((BH88),360),30)+MOD(MOD((BI88),360),30)+MOD(MOD((BJ88),360),30)+MOD(MOD((BK88),360),30)+MOD(MOD((BL88),360),30)+MOD(MOD((BM88),360),30))/30),12),".",INT(MOD(MOD(MOD((BH88),360),30)+MOD(MOD((BI88),360),30)+MOD(MOD((BJ88),360),30)+MOD(MOD((BK88),360),30)+MOD(MOD((BL88),360),30)+MOD(MOD((BM88),360),30),30))))</f>
        <v>0.0.0</v>
      </c>
      <c r="H88" s="407" t="str">
        <f t="shared" si="165"/>
        <v>0.0.0</v>
      </c>
      <c r="I88" s="407" t="str">
        <f>IF(P88&gt;$G$3,0,CONCATENATE((INT((BH88)/360)+INT((BM88)/360))+INT((INT(MOD((BH88),360)/30)+INT(MOD((BM88),360)/30)+INT((MOD(MOD((BH88),360),30)+MOD(MOD((BM88),360),30))/30))/12),".",MOD(INT(MOD((BH88),360)/30)+INT(MOD((BM88),360)/30)+INT((MOD(MOD((BH88),360),30)+MOD(MOD((BM88),360),30))/30),12),".",INT(MOD(MOD(MOD((BH88),360),30)+MOD(MOD((BM88),360),30),30))))</f>
        <v>0.0.0</v>
      </c>
      <c r="J88" s="407" t="str">
        <f t="shared" si="168"/>
        <v>0.0.0</v>
      </c>
      <c r="K88" s="407" t="str">
        <f t="shared" si="168"/>
        <v>0.0.0</v>
      </c>
      <c r="L88" s="407" t="str">
        <f t="shared" si="168"/>
        <v>0.0.0</v>
      </c>
      <c r="M88" s="407" t="str">
        <f t="shared" si="168"/>
        <v>0.0.0</v>
      </c>
      <c r="N88" s="408" t="str">
        <f t="shared" si="167"/>
        <v>0.0.0</v>
      </c>
      <c r="O88" s="931"/>
      <c r="P88" s="417"/>
      <c r="Q88" s="417"/>
      <c r="R88" s="417"/>
      <c r="S88" s="417"/>
      <c r="T88" s="417"/>
      <c r="U88" s="417"/>
      <c r="V88" s="714"/>
      <c r="W88" s="714"/>
      <c r="X88" s="417"/>
      <c r="Y88" s="417"/>
      <c r="Z88" s="714"/>
      <c r="AA88" s="714"/>
      <c r="AB88" s="417"/>
      <c r="AC88" s="417"/>
      <c r="AD88" s="714"/>
      <c r="AE88" s="714"/>
      <c r="AF88" s="417"/>
      <c r="AG88" s="417"/>
      <c r="AH88" s="714"/>
      <c r="AI88" s="714"/>
      <c r="AJ88" s="417"/>
      <c r="AK88" s="417"/>
      <c r="AL88" s="714"/>
      <c r="AM88" s="714"/>
      <c r="AN88" s="417"/>
      <c r="AO88" s="417"/>
      <c r="AP88" s="714"/>
      <c r="AQ88" s="714"/>
      <c r="AR88" s="417"/>
      <c r="AS88" s="417"/>
      <c r="AT88" s="714"/>
      <c r="AU88" s="714"/>
      <c r="AV88" s="417"/>
      <c r="AW88" s="417"/>
      <c r="AX88" s="716"/>
      <c r="AY88" s="716"/>
      <c r="AZ88" s="635"/>
      <c r="BA88" s="635"/>
      <c r="BB88" s="716"/>
      <c r="BC88" s="716"/>
      <c r="BD88" s="635"/>
      <c r="BE88" s="635"/>
      <c r="BF88" s="717"/>
      <c r="BG88" s="717"/>
      <c r="BH88" s="432">
        <f t="shared" si="144"/>
        <v>0</v>
      </c>
      <c r="BI88" s="432">
        <f>(IF(OR(W88&gt;$G$3,W88=0),IF(OR(V88=0,V88&gt;$G$3),0,DAYS360(V88,$G$3,1)),(DAYS360(V88,W88,1)))+IF(OR(Y88&gt;$G$3,Y88=0),IF(OR(X88=0,X88&gt;$G$3),0,DAYS360(X88,$G$3,1)),(DAYS360(X88,Y88,1)))+IF(OR(AA88&gt;$G$3,AA88=0),IF(OR(Z88=0,Z88&gt;$G$3),0,DAYS360(Z88,$G$3,1)),(DAYS360(Z88,AA88,1)))+IF(OR(AC88&gt;$G$3,AC88=0),IF(OR(AB88=0,AB88&gt;$G$3),0,DAYS360(AB88,$G$3,1)),(DAYS360(AB88,AC88,1)))+IF(OR(AE88&gt;$G$3,AE88=0),IF(OR(AD88=0,AD88&gt;$G$3),0,DAYS360(AD88,$G$3,1)),(DAYS360(AD88,AE88,1)))+IF(OR(AG88&gt;$G$3,AG88=0),IF(OR(AF88=0,AF88&gt;$G$3),0,DAYS360(AF88,$G$3,1)),(DAYS360(AF88,AG88,1)))+IF(OR(AI88&gt;$G$3,AI88=0),IF(OR(AH88=0,AH88&gt;$G$3),0,DAYS360(AH88,$G$3,1)),(DAYS360(AH88,AI88,1)))+IF(OR(AK88&gt;$G$3,AK88=0),IF(OR(AJ88=0,AJ88&gt;$G$3),0,DAYS360(AJ88,$G$3,1)),(DAYS360(AJ88,AK88,1)))+IF(OR(AM88&gt;$G$3,AM88=0),IF(OR(AL88=0,AL88&gt;$G$3),0,DAYS360(AL88,$G$3,1)),(DAYS360(AL88,AM88,1)))+IF(OR(AO88&gt;$G$3,AO88=0),IF(OR(AN88=0,AN88&gt;$G$3),0,DAYS360(AN88,$G$3,1)),(DAYS360(AN88,AO88,1)))+IF(OR(AQ88&gt;$G$3,AQ88=0),IF(OR(AP88=0,AP88&gt;$G$3),0,DAYS360(AP88,$G$3,1)),(DAYS360(AP88,AQ88,1)))+IF(OR(AS88&gt;$G$3,AS88=0),IF(OR(AR88=0,AR88&gt;$G$3),0,DAYS360(AR88,$G$3,1)),(DAYS360(AR88,AS88,1)))+IF(OR(AU88&gt;$G$3,AU88=0),IF(OR(AT88=0,AT88&gt;$G$3),0,DAYS360(AT88,$G$3,1)),(DAYS360(AT88,AU88,1)))+IF(OR(AW88&gt;$G$3,AW88=0),IF(OR(AV88=0,AV88&gt;$G$3),0,DAYS360(AV88,$G$3,1)),(DAYS360(AV88,AW88,1))))*2</f>
        <v>0</v>
      </c>
      <c r="BJ88" s="432">
        <f>(IF(OR(AY88&gt;$G$3,AY88=0),IF(OR(AX88=0,AX88&gt;$G$3),0,DAYS360(AX88,$G$3,1)),(DAYS360(AX88,AY88,1)))+IF(OR(BA88&gt;$G$3,BA88=0),IF(OR(AZ88=0,AZ88&gt;$G$3),0,DAYS360(AZ88,$G$3,1)),(DAYS360(AZ88,BA88,1))))/2</f>
        <v>0</v>
      </c>
      <c r="BK88" s="432">
        <f>(IF(OR(BC88&gt;$G$3,BC88=0),IF(OR(BB88=0,BB88&gt;$G$3),0,DAYS360(BB88,$G$3,1)),(DAYS360(BB88,BC88,1))))</f>
        <v>0</v>
      </c>
      <c r="BL88" s="432">
        <f>(IF(OR(BE88&gt;$G$3,BE88=0),IF(OR(BD88=0,BD88&gt;$G$3),0,DAYS360(BD88,$G$3,1)),(DAYS360(BD88,BE88,1))))/3</f>
        <v>0</v>
      </c>
      <c r="BM88" s="436">
        <f>IF(DAYS360(BF88,BG88)&gt;=1800,1800/2,(DAYS360(BF88,BG88,1))/2)</f>
        <v>0</v>
      </c>
      <c r="BN88" s="462">
        <v>0.65</v>
      </c>
      <c r="BO88" s="427">
        <f t="shared" si="145"/>
        <v>0</v>
      </c>
      <c r="BP88" s="419"/>
      <c r="BQ88" s="700"/>
      <c r="BR88" s="419"/>
      <c r="BS88" s="700"/>
      <c r="BT88" s="700"/>
      <c r="BU88" s="700"/>
      <c r="BV88" s="427">
        <f>IF((BH88+BI88+BJ88+BK88+BL88+BM88)&lt;360,0,IF(AND((BH88+BI88+BJ88+BK88+BL88+BM88)&gt;=360,(BH88+BI88+BJ88+BK88+BL88+BM88)&lt;1800),25,IF(AND((BH88+BI88+BJ88+BK88+BL88+BM88)&gt;=1800,(BH88+BI88+BJ88+BK88+BL88+BM88)&lt;3600),30,IF(AND((BH88+BI88+BJ88+BK88+BL88+BM88)&gt;=3600,(BH88+BI88+BJ88+BK88+BL88+BM88)&lt;5400),35,IF(AND((BH88+BI88+BJ88+BK88+BL88+BM88)&gt;=5400,(BH88+BI88+BJ88+BK88+BL88+BM88)&lt;7200),40,IF(AND((BH88+BI88+BJ88+BK88+BL88+BM88)&gt;=7200,(BH88+BI88+BJ88+BK88+BL88+BM88)&lt;9000),45,IF((BH88+BI88+BJ88+BK88+BL88+BM88)&gt;=9000,50,"ПРОВЕРЬ")))))))</f>
        <v>0</v>
      </c>
      <c r="BW88" s="419"/>
      <c r="BX88" s="782"/>
      <c r="BY88" s="419"/>
      <c r="BZ88" s="432"/>
      <c r="CA88" s="419"/>
      <c r="CB88" s="427"/>
      <c r="CC88" s="419"/>
      <c r="CD88" s="427"/>
      <c r="CE88" s="404">
        <f>IF(OR(C88=0,CD88="Д"),0,IF(AND(C88&gt;0,E88=0),VLOOKUP(C88,звания!A:B,2,FALSE)/((EOMONTH($G$3,0)+1)-$G$3)*BO88+VLOOKUP(C88,звания!A:B,2,FALSE)/((EOMONTH($G$3,0)+1)-$G$3)*BR88+VLOOKUP(C88,звания!A:B,2,FALSE)/((EOMONTH($G$3,0)+1)-$G$3)*BU88,IF(AND(C88&gt;0,E88&gt;0,F88&gt;=$G$3,BO88=(EOMONTH($G$3,0)+1)-$G$3),(VLOOKUP(E88,звания!A:B,2,FALSE)/(EOMONTH($G$3,0)-$G$3+1))*(F88-$G$3)+(VLOOKUP(C88,звания!A:B,2,FALSE)/(EOMONTH($G$3,0)-$G$3+1))*((EOMONTH($G$3,0)-$G$3+1)-(F88-$G$3)),IF(AND(C88&gt;0,E88&gt;0,F88&gt;$G$3,BO88&lt;(EOMONTH($G$3,0)+1)-$G$3,BO88&lt;&gt;0),VLOOKUP(E88,звания!A:B,2,FALSE)/((EOMONTH($G$3,0)+1)-$G$3)*((F88-$G$3)-(((EOMONTH($G$3,0)+1)-$G$3)-BO88-BU88-BR88))+VLOOKUP(C88,звания!A:B,2,FALSE)/((EOMONTH($G$3,0)+1)-$G$3)*(((EOMONTH($G$3,0)+1)-F88)),IF(F88&lt;$G$3,(VLOOKUP(C88,звания!A:B,2,FALSE)-VLOOKUP(E88,звания!A:B,2,FALSE))/((EOMONTH($BN$3,0)+1)-$BN$3)*(EOMONTH($BN$3,0)+1-F88)+VLOOKUP(C88,звания!A:B,2,FALSE)/((EOMONTH($G$3,0)+1)-$G$3)*BO88+VLOOKUP(C88,звания!A:B,2,FALSE)/((EOMONTH($G$3,0)+1)-$G$3)*BU88+VLOOKUP(C88,звания!A:B,2,FALSE)/((EOMONTH($G$3,0)+1)-$G$3)*BR88,0)))))</f>
        <v>0</v>
      </c>
      <c r="CF88" s="404">
        <f>IF(OR(CD88="Д",C88=0),0,IF(B88="Виключений зі списків",IF(BS88=0,(VLOOKUP(O88,звания!$D$2:$E$62,2,FALSE))/(EOMONTH($B$3,0)+1-$B$3)*BO88+(VLOOKUP(BQ88,звания!$D$2:$E$62,2,FALSE))/(EOMONTH($B$3,0)+1-$B$3)*BR88,(((VLOOKUP(O88,звания!$D$2:$E$62,2,FALSE))/(EOMONTH($B$3,0)+1-$B$3))*BO88)+(VLOOKUP(BQ88,звания!$D$2:$E$62,2,FALSE))/(EOMONTH($B$3,0)+1-$B$3)*BR88+(VLOOKUP(BS88,звания!$D$2:$E$62,2,FALSE))/(EOMONTH($B$3,0)+1-$B$3)*BU88),IF(BS88=0,(VLOOKUP(O88,звания!$D$2:$E$62,2,FALSE))/(EOMONTH($G$3,0)+1-$G$3)*BO88+(VLOOKUP(BQ88,звания!$D$2:$E$62,2,FALSE))/(EOMONTH($G$3,0)+1-$G$3)*BR88,(((VLOOKUP(O88,звания!$D$2:$E$62,2,FALSE))/(EOMONTH($G$3,0)+1-$G$3))*BO88)+(VLOOKUP(BQ88,звания!$D$2:$E$62,2,FALSE))/(EOMONTH($G$3,0)+1-$G$3)*BR88+(VLOOKUP(BS88,звания!$D$2:$E$62,2,FALSE))/(EOMONTH($G$3,0)+1-$G$3)*BU88+IF(BT88=0,0,(VLOOKUP(BS88,звания!$D$2:$E$62,2,FALSE))/(EOMONTH($BN$3,0)+1-$BN$3)*BT88-(VLOOKUP(O88,звания!$D$2:$E$62,2,FALSE))/(EOMONTH($BN$3,0)+1-$BN$3)*BT88))))</f>
        <v>0</v>
      </c>
      <c r="CG88" s="404">
        <f>IF(AND(SUM(BH88:BM88)&lt;360,((EOMONTH($G$3,0)-$G$3+1+(SUM(BH88:BM88)))&gt;0),SUM(BH88:BM88)+EOMONTH($G$3,0)-$G$3+1&lt;360),(CE88+CF88)*BV88%,IF(SUM(BH88:BM88)+EOMONTH($G$3,0)-$G$3+1&lt;=1800,((CE88+CF88)/(EOMONTH($G$3,0)-$G$3+1))*(360-SUM(BH88:BM88))*BV88%+(((CE88+CF88)/(EOMONTH($G$3,0)-$G$3+1))*((EOMONTH($G$3,0)-$G$3+1)-(360-SUM(BH88:BM88))))*25%,IF(AND(SUM(BH88:BM88)&lt;1800,((EOMONTH($G$3,0)-$G$3+1+SUM(BH88:BM88))&gt;=360),SUM(BH88:BM88)+EOMONTH($G$3,0)-$G$3+1&lt;1800),(CE88+CF88)*BV88%,IF(SUM(BH88:BM88)+EOMONTH($G$3,0)-$G$3+1&lt;=3600,((CE88+CF88)/(EOMONTH($G$3,0)-$G$3+1))*(1800-SUM(BH88:BM88))*BV88%+(((CE88+CF88)/(EOMONTH($G$3,0)-$G$3+1))*((EOMONTH($G$3,0)-$G$3+1)-(1800-SUM(BH88:BM88)))*30%),IF(AND(SUM(BH88:BM88)&lt;3600,((EOMONTH($G$3,0)-$G$3+1+SUM(BH88:BM88))&gt;=1800),SUM(BH88:BM88)+EOMONTH($G$3,0)-$G$3+1&lt;3600),(CE88+CF88)*BV88%,IF(SUM(BH88:BM88)+EOMONTH($G$3,0)-$G$3+1&lt;=5400,((CE88+CF88)/(EOMONTH($G$3,0)-$G$3+1))*(3600-SUM(BH88:BM88))*BV88%+(((CE88+CF88)/(EOMONTH($G$3,0)-$G$3+1))*((EOMONTH($G$3,0)-$G$3+1)-(3600-SUM(BH88:BM88))))*35%,IF(AND(SUM(BH88:BM88)&lt;5400,((EOMONTH($G$3,0)-$G$3+1+SUM(BH88:BM88))&gt;=3600),SUM(BH88:BM88)+EOMONTH($G$3,0)-$G$3+1&lt;5400),(CE88+CF88)*BV88%,IF(SUM(BH88:BM88)+EOMONTH($G$3,0)-$G$3+1&lt;=7200,((CE88+CF88)/(EOMONTH($G$3,0)-$G$3+1))*(5400-SUM(BH88:BM88))*BV88%+(((CE88+CF88)/(EOMONTH($G$3,0)-$G$3+1))*((EOMONTH($G$3,0)-$G$3+1)-(5400-SUM(BH88:BM88))))*40%,IF(AND(SUM(BH88:BM88)&lt;7200,((EOMONTH($G$3,0)-$G$3+1+SUM(BH88:BM88))&gt;=5400),SUM(BH88:BM88)+EOMONTH($G$3,0)-$G$3+1&lt;7200),(CE88+CF88)*BV88%,IF(SUM(BH88:BM88)+EOMONTH($G$3,0)-$G$3+1&lt;=9000,((CE88+CF88)/(EOMONTH($G$3,0)-$G$3+1))*(7200-SUM(BH88:BM88))*BV88%+(((CE88+CF88)/(EOMONTH($G$3,0)-$G$3+1))*((EOMONTH($G$3,0)-$G$3+1)-(7200-SUM(BH88:BM88))))*45%,IF(SUM(BH88:BM88)+EOMONTH($G$3,0)-$G$3+1&gt;=9000,((CE88+CF88)/(EOMONTH($G$3,0)-$G$3+1))*(9000-SUM(BH88:BM88))*BV88%+(((CE88+CF88)/(EOMONTH($G$3,0)-$G$3+1))*((EOMONTH($G$3,0)-$G$3+1)-(9000-SUM(BH88:BM88))))*50%,0)))))))))))</f>
        <v>0</v>
      </c>
      <c r="CH88" s="404">
        <f>IF(BW88=0,CF88*BX88%,IF(BW88&gt;0,((VLOOKUP(O88,звания!$D$2:$E$62,2,FALSE)/(EOMONTH($G$3,0)+1-$G$3)*BW88)*BX88%)))</f>
        <v>0</v>
      </c>
      <c r="CI88" s="404">
        <f>IF(BY88=0,CF88*BZ88%,IF(BY88&gt;0,(VLOOKUP(O88,звания!$D$2:$E$62,2,FALSE)/(EOMONTH($G$3,0)+1-$G$3)*BO88)*BZ88%)+(VLOOKUP(BS88,звания!$D$2:$E$62,2,FALSE)/(EOMONTH($G$3,0)+1-$G$3)*BU88)*BZ88%)</f>
        <v>0</v>
      </c>
      <c r="CJ88" s="404">
        <f>IF(CA88=0,CF88*CB88%,IF(CA88&gt;0,(VLOOKUP(O88,звания!$D$2:$E$62,2,FALSE)/(EOMONTH($G$3,0)+1-$G$3)*BO88)*CB88%)+(VLOOKUP(BS88,звания!$D$2:$E$62,2,FALSE)/(EOMONTH($G$3,0)+1-$G$3)*BU88)*CB88%)</f>
        <v>0</v>
      </c>
      <c r="CK88" s="404">
        <f>IF(CD88="Д",0,IF(CC88=0,CF88*CD88%,IF(CC88&gt;0,(VLOOKUP(O88,звания!$D$2:$E$62,2,FALSE)/(EOMONTH($G$3,0)+1-$G$3)*BO88)*CD88%)+(VLOOKUP(BS88,звания!$D$2:$E$62,2,FALSE)/(EOMONTH($G$3,0)+1-$G$3)*BU88)*CD88%))</f>
        <v>0</v>
      </c>
      <c r="CL88" s="404">
        <f>IF(BR88&gt;0,((VLOOKUP(C88,звания!$A$2:$B$62,2,FALSE)/(EOMONTH($G$3,0)+1-$G$3)*BO88+VLOOKUP(O88,звания!$D$2:$E$62,2,FALSE)/(EOMONTH($G$3,0)+1-$G$3)*BO88+(VLOOKUP(C88,звания!$A$2:$B$62,2,FALSE)/(EOMONTH($G$3,0)+1-$G$3)*BO88+VLOOKUP(O88,звания!$D$2:$E$62,2,FALSE)/(EOMONTH($G$3,0)+1-$G$3)*BO88)*BV88%)*BN88)+(VLOOKUP(C88,звания!$A$2:$B$62,2,FALSE)/(EOMONTH($G$3,0)+1-$G$3)*BU88+VLOOKUP(BS88,звания!$D$2:$E$62,2,FALSE)/(EOMONTH($G$3,0)+1-$G$3)*BU88+(VLOOKUP(C88,звания!$A$2:$B$62,2,FALSE)/(EOMONTH($G$3,0)+1-$G$3)*BU88+VLOOKUP(BS88,звания!$D$2:$E$62,2,FALSE)/(EOMONTH($G$3,0)+1-$G$3)*BU88)*BV88%)*BN88,(CE88+CF88+CG88)*BN88)</f>
        <v>0</v>
      </c>
      <c r="CM88" s="404"/>
      <c r="CN88" s="404"/>
      <c r="CO88" s="432">
        <f t="shared" si="119"/>
        <v>0</v>
      </c>
      <c r="CP88" s="638"/>
      <c r="CQ88" s="637">
        <f>IF(CF88=0,0,IF((SUM(BH88:BM88)&gt;360),(VLOOKUP(O88,звания!$F$2:$G$62,2,FALSE))/100,VLOOKUP(O88,звания!$F$2:$H$62,3,FALSE)/100))</f>
        <v>0</v>
      </c>
      <c r="CR88" s="617">
        <f>IF(B88="Виключений зі списків",IF(AND(BU88=0,360-BH88&lt;0),(VLOOKUP(O88,звания!$D$2:$E$62,2,FALSE))/(EOMONTH($B$3,0)+1-$B$3)*BO88*CQ88,IF(AND(360-BH88&gt;=0,360-BH88&lt;(EOMONTH($B$3,0)+1-$B$3)),(CF88/(EOMONTH($B$3,0)-$B$3+1)*(360-BH88))*CQ88+(CF88/(EOMONTH($B$3,0)-$B$3+1)*((EOMONTH($B$3,0)-$B$3+1)-(360-BH88)))*VLOOKUP(O88,звания!$F$2:$H$62,2,FALSE)/100,((((VLOOKUP(O88,звания!$D$2:$E$62,2,FALSE))/(EOMONTH($B$3,0)+1-$B$3)*BO88*CQ88+(VLOOKUP(BS88,звания!$D$2:$E$62,2,FALSE))/(EOMONTH($B$3,0)+1-$B$3)*BU88*(VLOOKUP(BS88,звания!$F$2:$G$62,2,FALSE)*0.01)+(IF(BT88=0,0,(VLOOKUP(BS88,звания!$D$2:$E$62,2,FALSE)/(EOMONTH($G$3,0)+1-$G$3)*BT88*(VLOOKUP(BS88,звания!$F$2:$G$62,2,FALSE)))*0.01-(VLOOKUP(O88,звания!$D$2:$E$62,2,FALSE)/(EOMONTH($G$3,0)+1-$G$3)*BT88*(VLOOKUP(O88,звания!$F$2:$G$62,2,FALSE)))*0.01)))))/100*(100-CP88))),(IF(AND(BU88=0,360-BH88&lt;0,CP88=0),(VLOOKUP(O88,звания!$D$2:$E$62,2,FALSE))/(EOMONTH($G$3,0)+1-$G$3)*BO88*CQ88,IF(AND(360-BH88&gt;=0,360-BH88&lt;(EOMONTH($G$3,0)+1-$G$3)),(CF88/(EOMONTH($G$3,0)-$G$3+1)*(360-BH88))*CQ88+(CF88/(EOMONTH($G$3,0)-$G$3+1)*((EOMONTH($G$3,0)-$G$3+1)-(360-BH88)))*VLOOKUP(O88,звания!$F$2:$H$62,2,FALSE)/100,((((VLOOKUP(O88,звания!$D$2:$E$62,2,FALSE))/(EOMONTH($G$3,0)+1-$G$3)*BO88*CQ88+(VLOOKUP(BS88,звания!$D$2:$E$62,2,FALSE))/(EOMONTH($G$3,0)+1-$G$3)*BU88*(VLOOKUP(BS88,звания!$F$2:$G$62,2,FALSE)*0.01)))/100*(100-CP88)+(IF(BT88=0,0,(VLOOKUP(BS88,звания!$D$2:$E$62,2,FALSE)/(EOMONTH($BN$3,0)+1-$BN$3)*BT88*(VLOOKUP(BS88,звания!$F$2:$G$62,2,FALSE)))*0.01-(VLOOKUP(O88,звания!$D$2:$E$62,2,FALSE)/(EOMONTH($BN$3,0)+1-$BN$3)*BT88*(VLOOKUP(O88,звания!$F$2:$G$62,2,FALSE)))*0.01)))))))</f>
        <v>0</v>
      </c>
      <c r="CS88" s="416">
        <f t="shared" si="147"/>
        <v>0</v>
      </c>
      <c r="CT88" s="403"/>
      <c r="CU88" s="403"/>
      <c r="CV88" s="403">
        <f t="shared" si="120"/>
        <v>0</v>
      </c>
      <c r="CW88" s="556">
        <f>CN88+SUM(CS88:CV88)</f>
        <v>0</v>
      </c>
      <c r="CX88" s="403">
        <f t="shared" si="132"/>
        <v>0</v>
      </c>
      <c r="CY88" s="403"/>
      <c r="CZ88" s="404">
        <f t="shared" si="136"/>
        <v>0</v>
      </c>
      <c r="DA88" s="403"/>
      <c r="DB88" s="403"/>
      <c r="DC88" s="403"/>
      <c r="DD88" s="421">
        <f t="shared" si="162"/>
        <v>0</v>
      </c>
      <c r="DE88" s="421">
        <f t="shared" si="121"/>
        <v>0</v>
      </c>
      <c r="DF88" s="403">
        <f>CX88</f>
        <v>0</v>
      </c>
      <c r="DG88" s="421">
        <f t="shared" si="159"/>
        <v>0</v>
      </c>
      <c r="DH88" s="421">
        <f t="shared" si="160"/>
        <v>0</v>
      </c>
      <c r="DI88" s="421"/>
      <c r="DJ88" s="422" t="str">
        <f t="shared" si="163"/>
        <v xml:space="preserve">    </v>
      </c>
      <c r="DK88" s="113" t="s">
        <v>477</v>
      </c>
      <c r="DL88" s="28"/>
      <c r="DM88" s="28"/>
      <c r="DN88" s="28"/>
      <c r="DO88" s="901"/>
      <c r="DP88" s="888"/>
      <c r="DQ88" s="817"/>
      <c r="DR88" s="818"/>
      <c r="DS88" s="819"/>
      <c r="DT88" s="820"/>
      <c r="DU88" s="124"/>
      <c r="DV88" s="110"/>
      <c r="DX88" s="84"/>
      <c r="DY88" s="84"/>
      <c r="DZ88" s="105"/>
      <c r="EH88" s="543">
        <f t="shared" si="123"/>
        <v>0</v>
      </c>
      <c r="EI88" s="404">
        <f t="shared" si="124"/>
        <v>0</v>
      </c>
      <c r="EJ88" s="29" t="str">
        <f t="shared" si="125"/>
        <v xml:space="preserve"> </v>
      </c>
      <c r="EK88" s="50"/>
      <c r="EL88" s="29"/>
      <c r="EM88" s="50"/>
      <c r="EN88" s="50"/>
      <c r="EO88" s="50"/>
      <c r="EP88" s="29"/>
    </row>
    <row r="89" spans="1:146" ht="17.45" hidden="1" customHeight="1">
      <c r="A89" s="402">
        <v>85</v>
      </c>
      <c r="B89" s="869"/>
      <c r="C89" s="911"/>
      <c r="D89" s="403" t="str">
        <f t="shared" si="139"/>
        <v xml:space="preserve"> </v>
      </c>
      <c r="E89" s="416"/>
      <c r="F89" s="417"/>
      <c r="G89" s="406" t="str">
        <f t="shared" si="164"/>
        <v>0.0.0</v>
      </c>
      <c r="H89" s="407" t="str">
        <f t="shared" si="165"/>
        <v>0.0.0</v>
      </c>
      <c r="I89" s="407" t="str">
        <f t="shared" si="166"/>
        <v>0.0.0</v>
      </c>
      <c r="J89" s="407" t="str">
        <f t="shared" si="151"/>
        <v>0.0.0</v>
      </c>
      <c r="K89" s="407" t="str">
        <f t="shared" si="152"/>
        <v>0.0.0</v>
      </c>
      <c r="L89" s="407" t="str">
        <f t="shared" si="153"/>
        <v>0.0.0</v>
      </c>
      <c r="M89" s="407" t="str">
        <f t="shared" si="154"/>
        <v>0.0.0</v>
      </c>
      <c r="N89" s="408" t="str">
        <f t="shared" si="167"/>
        <v>0.0.0</v>
      </c>
      <c r="O89" s="931"/>
      <c r="P89" s="417"/>
      <c r="Q89" s="417"/>
      <c r="R89" s="417"/>
      <c r="S89" s="417"/>
      <c r="T89" s="417"/>
      <c r="U89" s="417"/>
      <c r="V89" s="714"/>
      <c r="W89" s="714"/>
      <c r="X89" s="417"/>
      <c r="Y89" s="417"/>
      <c r="Z89" s="714"/>
      <c r="AA89" s="714"/>
      <c r="AB89" s="417"/>
      <c r="AC89" s="417"/>
      <c r="AD89" s="714"/>
      <c r="AE89" s="714"/>
      <c r="AF89" s="417"/>
      <c r="AG89" s="417"/>
      <c r="AH89" s="714"/>
      <c r="AI89" s="714"/>
      <c r="AJ89" s="417"/>
      <c r="AK89" s="417"/>
      <c r="AL89" s="714"/>
      <c r="AM89" s="714"/>
      <c r="AN89" s="417"/>
      <c r="AO89" s="417"/>
      <c r="AP89" s="714"/>
      <c r="AQ89" s="714"/>
      <c r="AR89" s="417"/>
      <c r="AS89" s="417"/>
      <c r="AT89" s="714"/>
      <c r="AU89" s="714"/>
      <c r="AV89" s="417"/>
      <c r="AW89" s="417"/>
      <c r="AX89" s="716"/>
      <c r="AY89" s="716"/>
      <c r="AZ89" s="635"/>
      <c r="BA89" s="635"/>
      <c r="BB89" s="716"/>
      <c r="BC89" s="716"/>
      <c r="BD89" s="635"/>
      <c r="BE89" s="635"/>
      <c r="BF89" s="717"/>
      <c r="BG89" s="717"/>
      <c r="BH89" s="432">
        <f t="shared" si="144"/>
        <v>0</v>
      </c>
      <c r="BI89" s="432">
        <f t="shared" si="155"/>
        <v>0</v>
      </c>
      <c r="BJ89" s="432">
        <f t="shared" si="156"/>
        <v>0</v>
      </c>
      <c r="BK89" s="432">
        <f t="shared" si="157"/>
        <v>0</v>
      </c>
      <c r="BL89" s="432">
        <f t="shared" si="158"/>
        <v>0</v>
      </c>
      <c r="BM89" s="436">
        <f t="shared" si="161"/>
        <v>0</v>
      </c>
      <c r="BN89" s="462">
        <v>0.65</v>
      </c>
      <c r="BO89" s="427">
        <f t="shared" si="145"/>
        <v>0</v>
      </c>
      <c r="BP89" s="725"/>
      <c r="BQ89" s="700"/>
      <c r="BR89" s="419"/>
      <c r="BS89" s="700"/>
      <c r="BT89" s="700"/>
      <c r="BU89" s="700"/>
      <c r="BV89" s="427">
        <f t="shared" si="146"/>
        <v>0</v>
      </c>
      <c r="BW89" s="419"/>
      <c r="BX89" s="782"/>
      <c r="BY89" s="419"/>
      <c r="BZ89" s="432"/>
      <c r="CA89" s="419"/>
      <c r="CB89" s="427"/>
      <c r="CC89" s="419"/>
      <c r="CD89" s="427"/>
      <c r="CE89" s="404">
        <f>IF(OR(C89=0,CD89="Д"),0,IF(AND(C89&gt;0,E89=0),VLOOKUP(C89,звания!A:B,2,FALSE)/((EOMONTH($G$3,0)+1)-$G$3)*BO89+VLOOKUP(C89,звания!A:B,2,FALSE)/((EOMONTH($G$3,0)+1)-$G$3)*BR89+VLOOKUP(C89,звания!A:B,2,FALSE)/((EOMONTH($G$3,0)+1)-$G$3)*BU89,IF(AND(C89&gt;0,E89&gt;0,F89&gt;=$G$3,BO89=(EOMONTH($G$3,0)+1)-$G$3),(VLOOKUP(E89,звания!A:B,2,FALSE)/(EOMONTH($G$3,0)-$G$3+1))*(F89-$G$3)+(VLOOKUP(C89,звания!A:B,2,FALSE)/(EOMONTH($G$3,0)-$G$3+1))*((EOMONTH($G$3,0)-$G$3+1)-(F89-$G$3)),IF(AND(C89&gt;0,E89&gt;0,F89&gt;$G$3,BO89&lt;(EOMONTH($G$3,0)+1)-$G$3,BO89&lt;&gt;0),VLOOKUP(E89,звания!A:B,2,FALSE)/((EOMONTH($G$3,0)+1)-$G$3)*((F89-$G$3)-(((EOMONTH($G$3,0)+1)-$G$3)-BO89-BU89-BR89))+VLOOKUP(C89,звания!A:B,2,FALSE)/((EOMONTH($G$3,0)+1)-$G$3)*(((EOMONTH($G$3,0)+1)-F89)),IF(F89&lt;$G$3,(VLOOKUP(C89,звания!A:B,2,FALSE)-VLOOKUP(E89,звания!A:B,2,FALSE))/((EOMONTH($BN$3,0)+1)-$BN$3)*(EOMONTH($BN$3,0)+1-F89)+VLOOKUP(C89,звания!A:B,2,FALSE)/((EOMONTH($G$3,0)+1)-$G$3)*BO89+VLOOKUP(C89,звания!A:B,2,FALSE)/((EOMONTH($G$3,0)+1)-$G$3)*BU89+VLOOKUP(C89,звания!A:B,2,FALSE)/((EOMONTH($G$3,0)+1)-$G$3)*BR89,0)))))</f>
        <v>0</v>
      </c>
      <c r="CF89" s="404">
        <f>IF(OR(CD89="Д",C89=0),0,IF(B89="Виключений зі списків",IF(BS89=0,(VLOOKUP(O89,звания!$D$2:$E$62,2,FALSE))/(EOMONTH($B$3,0)+1-$B$3)*BO89+(VLOOKUP(BQ89,звания!$D$2:$E$62,2,FALSE))/(EOMONTH($B$3,0)+1-$B$3)*BR89,(((VLOOKUP(O89,звания!$D$2:$E$62,2,FALSE))/(EOMONTH($B$3,0)+1-$B$3))*BO89)+(VLOOKUP(BQ89,звания!$D$2:$E$62,2,FALSE))/(EOMONTH($B$3,0)+1-$B$3)*BR89+(VLOOKUP(BS89,звания!$D$2:$E$62,2,FALSE))/(EOMONTH($B$3,0)+1-$B$3)*BU89),IF(BS89=0,(VLOOKUP(O89,звания!$D$2:$E$62,2,FALSE))/(EOMONTH($G$3,0)+1-$G$3)*BO89+(VLOOKUP(BQ89,звания!$D$2:$E$62,2,FALSE))/(EOMONTH($G$3,0)+1-$G$3)*BR89,(((VLOOKUP(O89,звания!$D$2:$E$62,2,FALSE))/(EOMONTH($G$3,0)+1-$G$3))*BO89)+(VLOOKUP(BQ89,звания!$D$2:$E$62,2,FALSE))/(EOMONTH($G$3,0)+1-$G$3)*BR89+(VLOOKUP(BS89,звания!$D$2:$E$62,2,FALSE))/(EOMONTH($G$3,0)+1-$G$3)*BU89+IF(BT89=0,0,(VLOOKUP(BS89,звания!$D$2:$E$62,2,FALSE))/(EOMONTH($BN$3,0)+1-$BN$3)*BT89-(VLOOKUP(O89,звания!$D$2:$E$62,2,FALSE))/(EOMONTH($BN$3,0)+1-$BN$3)*BT89))))</f>
        <v>0</v>
      </c>
      <c r="CG89" s="404">
        <f t="shared" ref="CG89:CG131" si="169">IF(AND(SUM(BH89:BM89)&lt;360,((EOMONTH($G$3,0)-$G$3+1+(SUM(BH89:BM89)))&gt;0),SUM(BH89:BM89)+EOMONTH($G$3,0)-$G$3+1&lt;360),(CE89+CF89)*BV89%,IF(SUM(BH89:BM89)+EOMONTH($G$3,0)-$G$3+1&lt;=1800,((CE89+CF89)/(EOMONTH($G$3,0)-$G$3+1))*(360-SUM(BH89:BM89))*BV89%+(((CE89+CF89)/(EOMONTH($G$3,0)-$G$3+1))*((EOMONTH($G$3,0)-$G$3+1)-(360-SUM(BH89:BM89))))*25%,IF(AND(SUM(BH89:BM89)&lt;1800,((EOMONTH($G$3,0)-$G$3+1+SUM(BH89:BM89))&gt;=360),SUM(BH89:BM89)+EOMONTH($G$3,0)-$G$3+1&lt;1800),(CE89+CF89)*BV89%,IF(SUM(BH89:BM89)+EOMONTH($G$3,0)-$G$3+1&lt;=3600,((CE89+CF89)/(EOMONTH($G$3,0)-$G$3+1))*(1800-SUM(BH89:BM89))*BV89%+(((CE89+CF89)/(EOMONTH($G$3,0)-$G$3+1))*((EOMONTH($G$3,0)-$G$3+1)-(1800-SUM(BH89:BM89)))*30%),IF(AND(SUM(BH89:BM89)&lt;3600,((EOMONTH($G$3,0)-$G$3+1+SUM(BH89:BM89))&gt;=1800),SUM(BH89:BM89)+EOMONTH($G$3,0)-$G$3+1&lt;3600),(CE89+CF89)*BV89%,IF(SUM(BH89:BM89)+EOMONTH($G$3,0)-$G$3+1&lt;=5400,((CE89+CF89)/(EOMONTH($G$3,0)-$G$3+1))*(3600-SUM(BH89:BM89))*BV89%+(((CE89+CF89)/(EOMONTH($G$3,0)-$G$3+1))*((EOMONTH($G$3,0)-$G$3+1)-(3600-SUM(BH89:BM89))))*35%,IF(AND(SUM(BH89:BM89)&lt;5400,((EOMONTH($G$3,0)-$G$3+1+SUM(BH89:BM89))&gt;=3600),SUM(BH89:BM89)+EOMONTH($G$3,0)-$G$3+1&lt;5400),(CE89+CF89)*BV89%,IF(SUM(BH89:BM89)+EOMONTH($G$3,0)-$G$3+1&lt;=7200,((CE89+CF89)/(EOMONTH($G$3,0)-$G$3+1))*(5400-SUM(BH89:BM89))*BV89%+(((CE89+CF89)/(EOMONTH($G$3,0)-$G$3+1))*((EOMONTH($G$3,0)-$G$3+1)-(5400-SUM(BH89:BM89))))*40%,IF(AND(SUM(BH89:BM89)&lt;7200,((EOMONTH($G$3,0)-$G$3+1+SUM(BH89:BM89))&gt;=5400),SUM(BH89:BM89)+EOMONTH($G$3,0)-$G$3+1&lt;7200),(CE89+CF89)*BV89%,IF(SUM(BH89:BM89)+EOMONTH($G$3,0)-$G$3+1&lt;=9000,((CE89+CF89)/(EOMONTH($G$3,0)-$G$3+1))*(7200-SUM(BH89:BM89))*BV89%+(((CE89+CF89)/(EOMONTH($G$3,0)-$G$3+1))*((EOMONTH($G$3,0)-$G$3+1)-(7200-SUM(BH89:BM89))))*45%,IF(SUM(BH89:BM89)+EOMONTH($G$3,0)-$G$3+1&gt;=9000,((CE89+CF89)/(EOMONTH($G$3,0)-$G$3+1))*(9000-SUM(BH89:BM89))*BV89%+(((CE89+CF89)/(EOMONTH($G$3,0)-$G$3+1))*((EOMONTH($G$3,0)-$G$3+1)-(9000-SUM(BH89:BM89))))*50%,0)))))))))))</f>
        <v>0</v>
      </c>
      <c r="CH89" s="404">
        <f>IF(BW89=0,CF89*BX89%,IF(BW89&gt;0,((VLOOKUP(O89,звания!$D$2:$E$62,2,FALSE)/(EOMONTH($G$3,0)+1-$G$3)*BW89)*BX89%)))</f>
        <v>0</v>
      </c>
      <c r="CI89" s="404">
        <f>IF(BY89=0,CF89*BZ89%,IF(BY89&gt;0,(VLOOKUP(O89,звания!$D$2:$E$62,2,FALSE)/(EOMONTH($G$3,0)+1-$G$3)*BO89)*BZ89%)+(VLOOKUP(BS89,звания!$D$2:$E$62,2,FALSE)/(EOMONTH($G$3,0)+1-$G$3)*BU89)*BZ89%)</f>
        <v>0</v>
      </c>
      <c r="CJ89" s="404">
        <f>IF(CA89=0,CF89*CB89%,IF(CA89&gt;0,(VLOOKUP(O89,звания!$D$2:$E$62,2,FALSE)/(EOMONTH($G$3,0)+1-$G$3)*BO89)*CB89%)+(VLOOKUP(BS89,звания!$D$2:$E$62,2,FALSE)/(EOMONTH($G$3,0)+1-$G$3)*BU89)*CB89%)</f>
        <v>0</v>
      </c>
      <c r="CK89" s="404">
        <f>IF(CD89="Д",0,IF(CC89=0,CF89*CD89%,IF(CC89&gt;0,(VLOOKUP(O89,звания!$D$2:$E$62,2,FALSE)/(EOMONTH($G$3,0)+1-$G$3)*BO89)*CD89%)+(VLOOKUP(BS89,звания!$D$2:$E$62,2,FALSE)/(EOMONTH($G$3,0)+1-$G$3)*BU89)*CD89%))</f>
        <v>0</v>
      </c>
      <c r="CL89" s="404">
        <f>IF(BR89&gt;0,((VLOOKUP(C89,звания!$A$2:$B$62,2,FALSE)/(EOMONTH($G$3,0)+1-$G$3)*BO89+VLOOKUP(O89,звания!$D$2:$E$62,2,FALSE)/(EOMONTH($G$3,0)+1-$G$3)*BO89+(VLOOKUP(C89,звания!$A$2:$B$62,2,FALSE)/(EOMONTH($G$3,0)+1-$G$3)*BO89+VLOOKUP(O89,звания!$D$2:$E$62,2,FALSE)/(EOMONTH($G$3,0)+1-$G$3)*BO89)*BV89%)*BN89)+(VLOOKUP(C89,звания!$A$2:$B$62,2,FALSE)/(EOMONTH($G$3,0)+1-$G$3)*BU89+VLOOKUP(BS89,звания!$D$2:$E$62,2,FALSE)/(EOMONTH($G$3,0)+1-$G$3)*BU89+(VLOOKUP(C89,звания!$A$2:$B$62,2,FALSE)/(EOMONTH($G$3,0)+1-$G$3)*BU89+VLOOKUP(BS89,звания!$D$2:$E$62,2,FALSE)/(EOMONTH($G$3,0)+1-$G$3)*BU89)*BV89%)*BN89,(CE89+CF89+CG89)*BN89)</f>
        <v>0</v>
      </c>
      <c r="CM89" s="404"/>
      <c r="CN89" s="404"/>
      <c r="CO89" s="432">
        <f t="shared" si="119"/>
        <v>0</v>
      </c>
      <c r="CP89" s="638"/>
      <c r="CQ89" s="637">
        <f>IF(CF89=0,0,IF((SUM(BH89:BM89)&gt;360),(VLOOKUP(O89,звания!$F$2:$G$62,2,FALSE))/100,VLOOKUP(O89,звания!$F$2:$H$62,3,FALSE)/100))</f>
        <v>0</v>
      </c>
      <c r="CR89" s="617">
        <f>IF(B89="Виключений зі списків",IF(AND(BU89=0,360-BH89&lt;0),(VLOOKUP(O89,звания!$D$2:$E$62,2,FALSE))/(EOMONTH($B$3,0)+1-$B$3)*BO89*CQ89,IF(AND(360-BH89&gt;=0,360-BH89&lt;(EOMONTH($B$3,0)+1-$B$3)),(CF89/(EOMONTH($B$3,0)-$B$3+1)*(360-BH89))*CQ89+(CF89/(EOMONTH($B$3,0)-$B$3+1)*((EOMONTH($B$3,0)-$B$3+1)-(360-BH89)))*VLOOKUP(O89,звания!$F$2:$H$62,2,FALSE)/100,((((VLOOKUP(O89,звания!$D$2:$E$62,2,FALSE))/(EOMONTH($B$3,0)+1-$B$3)*BO89*CQ89+(VLOOKUP(BS89,звания!$D$2:$E$62,2,FALSE))/(EOMONTH($B$3,0)+1-$B$3)*BU89*(VLOOKUP(BS89,звания!$F$2:$G$62,2,FALSE)*0.01)+(IF(BT89=0,0,(VLOOKUP(BS89,звания!$D$2:$E$62,2,FALSE)/(EOMONTH($G$3,0)+1-$G$3)*BT89*(VLOOKUP(BS89,звания!$F$2:$G$62,2,FALSE)))*0.01-(VLOOKUP(O89,звания!$D$2:$E$62,2,FALSE)/(EOMONTH($G$3,0)+1-$G$3)*BT89*(VLOOKUP(O89,звания!$F$2:$G$62,2,FALSE)))*0.01)))))/100*(100-CP89))),(IF(AND(BU89=0,360-BH89&lt;0,CP89=0),(VLOOKUP(O89,звания!$D$2:$E$62,2,FALSE))/(EOMONTH($G$3,0)+1-$G$3)*BO89*CQ89,IF(AND(360-BH89&gt;=0,360-BH89&lt;(EOMONTH($G$3,0)+1-$G$3)),(CF89/(EOMONTH($G$3,0)-$G$3+1)*(360-BH89))*CQ89+(CF89/(EOMONTH($G$3,0)-$G$3+1)*((EOMONTH($G$3,0)-$G$3+1)-(360-BH89)))*VLOOKUP(O89,звания!$F$2:$H$62,2,FALSE)/100,((((VLOOKUP(O89,звания!$D$2:$E$62,2,FALSE))/(EOMONTH($G$3,0)+1-$G$3)*BO89*CQ89+(VLOOKUP(BS89,звания!$D$2:$E$62,2,FALSE))/(EOMONTH($G$3,0)+1-$G$3)*BU89*(VLOOKUP(BS89,звания!$F$2:$G$62,2,FALSE)*0.01)))/100*(100-CP89)+(IF(BT89=0,0,(VLOOKUP(BS89,звания!$D$2:$E$62,2,FALSE)/(EOMONTH($BN$3,0)+1-$BN$3)*BT89*(VLOOKUP(BS89,звания!$F$2:$G$62,2,FALSE)))*0.01-(VLOOKUP(O89,звания!$D$2:$E$62,2,FALSE)/(EOMONTH($BN$3,0)+1-$BN$3)*BT89*(VLOOKUP(O89,звания!$F$2:$G$62,2,FALSE)))*0.01)))))))</f>
        <v>0</v>
      </c>
      <c r="CS89" s="416">
        <f t="shared" ref="CS89:CS113" si="170">SUM(CE89:CM89,CR89)</f>
        <v>0</v>
      </c>
      <c r="CT89" s="403"/>
      <c r="CU89" s="403"/>
      <c r="CV89" s="403">
        <f t="shared" si="120"/>
        <v>0</v>
      </c>
      <c r="CW89" s="556">
        <f t="shared" si="104"/>
        <v>0</v>
      </c>
      <c r="CX89" s="403">
        <f t="shared" ref="CX89:CX132" si="171">IF(CU89=0,CW89*0.18,(CW89-CU89)*0.18)</f>
        <v>0</v>
      </c>
      <c r="CY89" s="403"/>
      <c r="CZ89" s="404">
        <f t="shared" si="136"/>
        <v>0</v>
      </c>
      <c r="DA89" s="403"/>
      <c r="DB89" s="403"/>
      <c r="DC89" s="403"/>
      <c r="DD89" s="421">
        <f t="shared" si="162"/>
        <v>0</v>
      </c>
      <c r="DE89" s="421">
        <f t="shared" si="121"/>
        <v>0</v>
      </c>
      <c r="DF89" s="403">
        <f t="shared" si="148"/>
        <v>0</v>
      </c>
      <c r="DG89" s="421">
        <f t="shared" si="159"/>
        <v>0</v>
      </c>
      <c r="DH89" s="421">
        <f t="shared" si="160"/>
        <v>0</v>
      </c>
      <c r="DI89" s="421"/>
      <c r="DJ89" s="422" t="str">
        <f t="shared" si="163"/>
        <v xml:space="preserve">    </v>
      </c>
      <c r="DK89" s="113" t="s">
        <v>477</v>
      </c>
      <c r="DL89" s="28"/>
      <c r="DM89" s="28"/>
      <c r="DN89" s="28"/>
      <c r="DO89" s="901"/>
      <c r="DP89" s="888"/>
      <c r="DQ89" s="817"/>
      <c r="DR89" s="818"/>
      <c r="DS89" s="819"/>
      <c r="DT89" s="820"/>
      <c r="DU89" s="124"/>
      <c r="DV89" s="110"/>
      <c r="DX89" s="84"/>
      <c r="DY89" s="84"/>
      <c r="DZ89" s="105"/>
      <c r="EG89" s="19"/>
      <c r="EH89" s="543">
        <f t="shared" si="123"/>
        <v>0</v>
      </c>
      <c r="EI89" s="404">
        <f t="shared" si="124"/>
        <v>0</v>
      </c>
      <c r="EJ89" s="29" t="str">
        <f t="shared" si="125"/>
        <v xml:space="preserve"> </v>
      </c>
      <c r="EK89" s="50"/>
      <c r="EL89" s="29"/>
      <c r="EM89" s="50"/>
      <c r="EN89" s="50"/>
      <c r="EO89" s="50"/>
      <c r="EP89" s="30"/>
    </row>
    <row r="90" spans="1:146" ht="17.45" hidden="1" customHeight="1">
      <c r="A90" s="402">
        <v>86</v>
      </c>
      <c r="B90" s="869"/>
      <c r="C90" s="911"/>
      <c r="D90" s="403" t="str">
        <f t="shared" si="139"/>
        <v xml:space="preserve"> </v>
      </c>
      <c r="E90" s="416"/>
      <c r="F90" s="417"/>
      <c r="G90" s="406" t="str">
        <f t="shared" si="164"/>
        <v>0.0.0</v>
      </c>
      <c r="H90" s="407" t="str">
        <f t="shared" si="165"/>
        <v>0.0.0</v>
      </c>
      <c r="I90" s="407" t="str">
        <f t="shared" si="166"/>
        <v>0.0.0</v>
      </c>
      <c r="J90" s="407" t="str">
        <f t="shared" si="151"/>
        <v>0.0.0</v>
      </c>
      <c r="K90" s="407" t="str">
        <f t="shared" si="152"/>
        <v>0.0.0</v>
      </c>
      <c r="L90" s="407" t="str">
        <f t="shared" si="153"/>
        <v>0.0.0</v>
      </c>
      <c r="M90" s="407" t="str">
        <f t="shared" si="154"/>
        <v>0.0.0</v>
      </c>
      <c r="N90" s="408" t="str">
        <f t="shared" si="167"/>
        <v>0.0.0</v>
      </c>
      <c r="O90" s="930"/>
      <c r="P90" s="417"/>
      <c r="Q90" s="417"/>
      <c r="R90" s="417"/>
      <c r="S90" s="417"/>
      <c r="T90" s="417"/>
      <c r="U90" s="417"/>
      <c r="V90" s="714"/>
      <c r="W90" s="714"/>
      <c r="X90" s="417"/>
      <c r="Y90" s="417"/>
      <c r="Z90" s="714"/>
      <c r="AA90" s="714"/>
      <c r="AB90" s="417"/>
      <c r="AC90" s="417"/>
      <c r="AD90" s="714"/>
      <c r="AE90" s="714"/>
      <c r="AF90" s="417"/>
      <c r="AG90" s="417"/>
      <c r="AH90" s="714"/>
      <c r="AI90" s="714"/>
      <c r="AJ90" s="417"/>
      <c r="AK90" s="417"/>
      <c r="AL90" s="714"/>
      <c r="AM90" s="714"/>
      <c r="AN90" s="417"/>
      <c r="AO90" s="417"/>
      <c r="AP90" s="714"/>
      <c r="AQ90" s="714"/>
      <c r="AR90" s="417"/>
      <c r="AS90" s="417"/>
      <c r="AT90" s="714"/>
      <c r="AU90" s="714"/>
      <c r="AV90" s="417"/>
      <c r="AW90" s="417"/>
      <c r="AX90" s="716"/>
      <c r="AY90" s="716"/>
      <c r="AZ90" s="635"/>
      <c r="BA90" s="635"/>
      <c r="BB90" s="716"/>
      <c r="BC90" s="716"/>
      <c r="BD90" s="635"/>
      <c r="BE90" s="635"/>
      <c r="BF90" s="717"/>
      <c r="BG90" s="717"/>
      <c r="BH90" s="432">
        <f t="shared" si="144"/>
        <v>0</v>
      </c>
      <c r="BI90" s="432">
        <f t="shared" si="155"/>
        <v>0</v>
      </c>
      <c r="BJ90" s="432">
        <f t="shared" si="156"/>
        <v>0</v>
      </c>
      <c r="BK90" s="432">
        <f t="shared" si="157"/>
        <v>0</v>
      </c>
      <c r="BL90" s="432">
        <f t="shared" si="158"/>
        <v>0</v>
      </c>
      <c r="BM90" s="436">
        <f t="shared" si="161"/>
        <v>0</v>
      </c>
      <c r="BN90" s="462">
        <v>0.65</v>
      </c>
      <c r="BO90" s="427">
        <f t="shared" si="145"/>
        <v>0</v>
      </c>
      <c r="BP90" s="725"/>
      <c r="BQ90" s="700"/>
      <c r="BR90" s="419"/>
      <c r="BS90" s="700"/>
      <c r="BT90" s="700"/>
      <c r="BU90" s="700"/>
      <c r="BV90" s="427">
        <f t="shared" si="146"/>
        <v>0</v>
      </c>
      <c r="BW90" s="419"/>
      <c r="BX90" s="781"/>
      <c r="BY90" s="700"/>
      <c r="BZ90" s="432"/>
      <c r="CA90" s="700"/>
      <c r="CB90" s="432"/>
      <c r="CC90" s="700"/>
      <c r="CD90" s="432"/>
      <c r="CE90" s="404">
        <f>IF(OR(C90=0,CD90="Д"),0,IF(AND(C90&gt;0,E90=0),VLOOKUP(C90,звания!A:B,2,FALSE)/((EOMONTH($G$3,0)+1)-$G$3)*BO90+VLOOKUP(C90,звания!A:B,2,FALSE)/((EOMONTH($G$3,0)+1)-$G$3)*BR90+VLOOKUP(C90,звания!A:B,2,FALSE)/((EOMONTH($G$3,0)+1)-$G$3)*BU90,IF(AND(C90&gt;0,E90&gt;0,F90&gt;=$G$3,BO90=(EOMONTH($G$3,0)+1)-$G$3),(VLOOKUP(E90,звания!A:B,2,FALSE)/(EOMONTH($G$3,0)-$G$3+1))*(F90-$G$3)+(VLOOKUP(C90,звания!A:B,2,FALSE)/(EOMONTH($G$3,0)-$G$3+1))*((EOMONTH($G$3,0)-$G$3+1)-(F90-$G$3)),IF(AND(C90&gt;0,E90&gt;0,F90&gt;$G$3,BO90&lt;(EOMONTH($G$3,0)+1)-$G$3,BO90&lt;&gt;0),VLOOKUP(E90,звания!A:B,2,FALSE)/((EOMONTH($G$3,0)+1)-$G$3)*((F90-$G$3)-(((EOMONTH($G$3,0)+1)-$G$3)-BO90-BU90-BR90))+VLOOKUP(C90,звания!A:B,2,FALSE)/((EOMONTH($G$3,0)+1)-$G$3)*(((EOMONTH($G$3,0)+1)-F90)),IF(F90&lt;$G$3,(VLOOKUP(C90,звания!A:B,2,FALSE)-VLOOKUP(E90,звания!A:B,2,FALSE))/((EOMONTH($BN$3,0)+1)-$BN$3)*(EOMONTH($BN$3,0)+1-F90)+VLOOKUP(C90,звания!A:B,2,FALSE)/((EOMONTH($G$3,0)+1)-$G$3)*BO90+VLOOKUP(C90,звания!A:B,2,FALSE)/((EOMONTH($G$3,0)+1)-$G$3)*BU90+VLOOKUP(C90,звания!A:B,2,FALSE)/((EOMONTH($G$3,0)+1)-$G$3)*BR90,0)))))</f>
        <v>0</v>
      </c>
      <c r="CF90" s="404">
        <f>IF(OR(CD90="Д",C90=0),0,IF(B90="Виключений зі списків",IF(BS90=0,(VLOOKUP(O90,звания!$D$2:$E$62,2,FALSE))/(EOMONTH($B$3,0)+1-$B$3)*BO90+(VLOOKUP(BQ90,звания!$D$2:$E$62,2,FALSE))/(EOMONTH($B$3,0)+1-$B$3)*BR90,(((VLOOKUP(O90,звания!$D$2:$E$62,2,FALSE))/(EOMONTH($B$3,0)+1-$B$3))*BO90)+(VLOOKUP(BQ90,звания!$D$2:$E$62,2,FALSE))/(EOMONTH($B$3,0)+1-$B$3)*BR90+(VLOOKUP(BS90,звания!$D$2:$E$62,2,FALSE))/(EOMONTH($B$3,0)+1-$B$3)*BU90),IF(BS90=0,(VLOOKUP(O90,звания!$D$2:$E$62,2,FALSE))/(EOMONTH($G$3,0)+1-$G$3)*BO90+(VLOOKUP(BQ90,звания!$D$2:$E$62,2,FALSE))/(EOMONTH($G$3,0)+1-$G$3)*BR90,(((VLOOKUP(O90,звания!$D$2:$E$62,2,FALSE))/(EOMONTH($G$3,0)+1-$G$3))*BO90)+(VLOOKUP(BQ90,звания!$D$2:$E$62,2,FALSE))/(EOMONTH($G$3,0)+1-$G$3)*BR90+(VLOOKUP(BS90,звания!$D$2:$E$62,2,FALSE))/(EOMONTH($G$3,0)+1-$G$3)*BU90+IF(BT90=0,0,(VLOOKUP(BS90,звания!$D$2:$E$62,2,FALSE))/(EOMONTH($BN$3,0)+1-$BN$3)*BT90-(VLOOKUP(O90,звания!$D$2:$E$62,2,FALSE))/(EOMONTH($BN$3,0)+1-$BN$3)*BT90))))</f>
        <v>0</v>
      </c>
      <c r="CG90" s="404">
        <f t="shared" si="169"/>
        <v>0</v>
      </c>
      <c r="CH90" s="404">
        <f>IF(BW90=0,CF90*BX90%,IF(BW90&gt;0,((VLOOKUP(O90,звания!$D$2:$E$62,2,FALSE)/(EOMONTH($G$3,0)+1-$G$3)*BW90)*BX90%)))</f>
        <v>0</v>
      </c>
      <c r="CI90" s="404">
        <f>IF(BY90=0,CF90*BZ90%,IF(BY90&gt;0,(VLOOKUP(O90,звания!$D$2:$E$62,2,FALSE)/(EOMONTH($G$3,0)+1-$G$3)*BO90)*BZ90%)+(VLOOKUP(BS90,звания!$D$2:$E$62,2,FALSE)/(EOMONTH($G$3,0)+1-$G$3)*BU90)*BZ90%)</f>
        <v>0</v>
      </c>
      <c r="CJ90" s="404">
        <f>IF(CA90=0,CF90*CB90%,IF(CA90&gt;0,(VLOOKUP(O90,звания!$D$2:$E$62,2,FALSE)/(EOMONTH($G$3,0)+1-$G$3)*BO90)*CB90%)+(VLOOKUP(BS90,звания!$D$2:$E$62,2,FALSE)/(EOMONTH($G$3,0)+1-$G$3)*BU90)*CB90%)</f>
        <v>0</v>
      </c>
      <c r="CK90" s="404">
        <f>IF(CD90="Д",0,IF(CC90=0,CF90*CD90%,IF(CC90&gt;0,(VLOOKUP(O90,звания!$D$2:$E$62,2,FALSE)/(EOMONTH($G$3,0)+1-$G$3)*BO90)*CD90%)+(VLOOKUP(BS90,звания!$D$2:$E$62,2,FALSE)/(EOMONTH($G$3,0)+1-$G$3)*BU90)*CD90%))</f>
        <v>0</v>
      </c>
      <c r="CL90" s="404">
        <f>IF(BR90&gt;0,((VLOOKUP(C90,звания!$A$2:$B$62,2,FALSE)/(EOMONTH($G$3,0)+1-$G$3)*BO90+VLOOKUP(O90,звания!$D$2:$E$62,2,FALSE)/(EOMONTH($G$3,0)+1-$G$3)*BO90+(VLOOKUP(C90,звания!$A$2:$B$62,2,FALSE)/(EOMONTH($G$3,0)+1-$G$3)*BO90+VLOOKUP(O90,звания!$D$2:$E$62,2,FALSE)/(EOMONTH($G$3,0)+1-$G$3)*BO90)*BV90%)*BN90)+(VLOOKUP(C90,звания!$A$2:$B$62,2,FALSE)/(EOMONTH($G$3,0)+1-$G$3)*BU90+VLOOKUP(BS90,звания!$D$2:$E$62,2,FALSE)/(EOMONTH($G$3,0)+1-$G$3)*BU90+(VLOOKUP(C90,звания!$A$2:$B$62,2,FALSE)/(EOMONTH($G$3,0)+1-$G$3)*BU90+VLOOKUP(BS90,звания!$D$2:$E$62,2,FALSE)/(EOMONTH($G$3,0)+1-$G$3)*BU90)*BV90%)*BN90,(CE90+CF90+CG90)*BN90)</f>
        <v>0</v>
      </c>
      <c r="CM90" s="404"/>
      <c r="CN90" s="404"/>
      <c r="CO90" s="432">
        <f t="shared" si="119"/>
        <v>0</v>
      </c>
      <c r="CP90" s="638"/>
      <c r="CQ90" s="637">
        <f>IF(CF90=0,0,IF((SUM(BH90:BM90)&gt;360),(VLOOKUP(O90,звания!$F$2:$G$62,2,FALSE))/100,VLOOKUP(O90,звания!$F$2:$H$62,3,FALSE)/100))</f>
        <v>0</v>
      </c>
      <c r="CR90" s="617">
        <f>IF(B90="Виключений зі списків",IF(AND(BU90=0,360-BH90&lt;0),(VLOOKUP(O90,звания!$D$2:$E$62,2,FALSE))/(EOMONTH($B$3,0)+1-$B$3)*BO90*CQ90,IF(AND(360-BH90&gt;=0,360-BH90&lt;(EOMONTH($B$3,0)+1-$B$3)),(CF90/(EOMONTH($B$3,0)-$B$3+1)*(360-BH90))*CQ90+(CF90/(EOMONTH($B$3,0)-$B$3+1)*((EOMONTH($B$3,0)-$B$3+1)-(360-BH90)))*VLOOKUP(O90,звания!$F$2:$H$62,2,FALSE)/100,((((VLOOKUP(O90,звания!$D$2:$E$62,2,FALSE))/(EOMONTH($B$3,0)+1-$B$3)*BO90*CQ90+(VLOOKUP(BS90,звания!$D$2:$E$62,2,FALSE))/(EOMONTH($B$3,0)+1-$B$3)*BU90*(VLOOKUP(BS90,звания!$F$2:$G$62,2,FALSE)*0.01)+(IF(BT90=0,0,(VLOOKUP(BS90,звания!$D$2:$E$62,2,FALSE)/(EOMONTH($G$3,0)+1-$G$3)*BT90*(VLOOKUP(BS90,звания!$F$2:$G$62,2,FALSE)))*0.01-(VLOOKUP(O90,звания!$D$2:$E$62,2,FALSE)/(EOMONTH($G$3,0)+1-$G$3)*BT90*(VLOOKUP(O90,звания!$F$2:$G$62,2,FALSE)))*0.01)))))/100*(100-CP90))),(IF(AND(BU90=0,360-BH90&lt;0,CP90=0),(VLOOKUP(O90,звания!$D$2:$E$62,2,FALSE))/(EOMONTH($G$3,0)+1-$G$3)*BO90*CQ90,IF(AND(360-BH90&gt;=0,360-BH90&lt;(EOMONTH($G$3,0)+1-$G$3)),(CF90/(EOMONTH($G$3,0)-$G$3+1)*(360-BH90))*CQ90+(CF90/(EOMONTH($G$3,0)-$G$3+1)*((EOMONTH($G$3,0)-$G$3+1)-(360-BH90)))*VLOOKUP(O90,звания!$F$2:$H$62,2,FALSE)/100,((((VLOOKUP(O90,звания!$D$2:$E$62,2,FALSE))/(EOMONTH($G$3,0)+1-$G$3)*BO90*CQ90+(VLOOKUP(BS90,звания!$D$2:$E$62,2,FALSE))/(EOMONTH($G$3,0)+1-$G$3)*BU90*(VLOOKUP(BS90,звания!$F$2:$G$62,2,FALSE)*0.01)))/100*(100-CP90)+(IF(BT90=0,0,(VLOOKUP(BS90,звания!$D$2:$E$62,2,FALSE)/(EOMONTH($BN$3,0)+1-$BN$3)*BT90*(VLOOKUP(BS90,звания!$F$2:$G$62,2,FALSE)))*0.01-(VLOOKUP(O90,звания!$D$2:$E$62,2,FALSE)/(EOMONTH($BN$3,0)+1-$BN$3)*BT90*(VLOOKUP(O90,звания!$F$2:$G$62,2,FALSE)))*0.01)))))))</f>
        <v>0</v>
      </c>
      <c r="CS90" s="416">
        <f t="shared" si="170"/>
        <v>0</v>
      </c>
      <c r="CT90" s="403"/>
      <c r="CU90" s="403"/>
      <c r="CV90" s="403">
        <f t="shared" si="120"/>
        <v>0</v>
      </c>
      <c r="CW90" s="556">
        <f t="shared" si="104"/>
        <v>0</v>
      </c>
      <c r="CX90" s="403">
        <f t="shared" si="171"/>
        <v>0</v>
      </c>
      <c r="CY90" s="403"/>
      <c r="CZ90" s="404">
        <f t="shared" si="136"/>
        <v>0</v>
      </c>
      <c r="DA90" s="403"/>
      <c r="DB90" s="403"/>
      <c r="DC90" s="403"/>
      <c r="DD90" s="421">
        <f t="shared" si="162"/>
        <v>0</v>
      </c>
      <c r="DE90" s="421">
        <f t="shared" si="121"/>
        <v>0</v>
      </c>
      <c r="DF90" s="403">
        <f t="shared" si="148"/>
        <v>0</v>
      </c>
      <c r="DG90" s="421">
        <f t="shared" si="159"/>
        <v>0</v>
      </c>
      <c r="DH90" s="421">
        <f t="shared" si="160"/>
        <v>0</v>
      </c>
      <c r="DI90" s="421"/>
      <c r="DJ90" s="422" t="str">
        <f t="shared" si="163"/>
        <v xml:space="preserve">    </v>
      </c>
      <c r="DK90" s="113" t="s">
        <v>477</v>
      </c>
      <c r="DL90" s="28"/>
      <c r="DM90" s="28"/>
      <c r="DN90" s="28"/>
      <c r="DO90" s="901"/>
      <c r="DP90" s="888"/>
      <c r="DQ90" s="817"/>
      <c r="DR90" s="818"/>
      <c r="DS90" s="819"/>
      <c r="DT90" s="820"/>
      <c r="DU90" s="124"/>
      <c r="DV90" s="110"/>
      <c r="DX90" s="84"/>
      <c r="DY90" s="84"/>
      <c r="DZ90" s="105"/>
      <c r="EG90" s="19"/>
      <c r="EH90" s="543">
        <f t="shared" si="123"/>
        <v>0</v>
      </c>
      <c r="EI90" s="404">
        <f t="shared" si="124"/>
        <v>0</v>
      </c>
      <c r="EJ90" s="29" t="str">
        <f t="shared" si="125"/>
        <v xml:space="preserve"> </v>
      </c>
      <c r="EK90" s="50"/>
      <c r="EL90" s="29"/>
      <c r="EM90" s="50"/>
      <c r="EN90" s="50"/>
      <c r="EO90" s="50"/>
      <c r="EP90" s="29"/>
    </row>
    <row r="91" spans="1:146" ht="17.45" hidden="1" customHeight="1">
      <c r="A91" s="402">
        <v>87</v>
      </c>
      <c r="B91" s="869" t="s">
        <v>818</v>
      </c>
      <c r="C91" s="911"/>
      <c r="D91" s="403" t="str">
        <f t="shared" si="139"/>
        <v>ВАКАНТ</v>
      </c>
      <c r="E91" s="416"/>
      <c r="F91" s="417"/>
      <c r="G91" s="406" t="str">
        <f t="shared" ref="G91:G110" si="172">IF(P91&gt;$G$3,0,CONCATENATE((INT((BH91)/360)+INT((BI91)/360)+INT((BJ91)/360)+INT((BK91)/360)+INT((BL91)/360)+INT((BM91)/360))+INT((INT(MOD((BH91),360)/30)+INT(MOD((BI91),360)/30)+INT(MOD((BJ91),360)/30)+INT(MOD((BK91),360)/30)+INT(MOD((BL91),360)/30)+INT(MOD((BM91),360)/30)+INT((MOD(MOD((BH91),360),30)+MOD(MOD((BI91),360),30)+MOD(MOD((BJ91),360),30)+MOD(MOD((BK91),360),30)+MOD(MOD((BL91),360),30)+MOD(MOD((BM91),360),30))/30))/12),".",MOD(INT(MOD((BH91),360)/30)+INT(MOD((BI91),360)/30)+INT(MOD((BJ91),360)/30)+INT(MOD((BK91),360)/30)+INT(MOD((BL91),360)/30)+INT(MOD((BM91),360)/30)+INT((MOD(MOD((BH91),360),30)+MOD(MOD((BI91),360),30)+MOD(MOD((BJ91),360),30)+MOD(MOD((BK91),360),30)+MOD(MOD((BL91),360),30)+MOD(MOD((BM91),360),30))/30),12),".",INT(MOD(MOD(MOD((BH91),360),30)+MOD(MOD((BI91),360),30)+MOD(MOD((BJ91),360),30)+MOD(MOD((BK91),360),30)+MOD(MOD((BL91),360),30)+MOD(MOD((BM91),360),30),30))))</f>
        <v>0.0.0</v>
      </c>
      <c r="H91" s="407" t="str">
        <f t="shared" si="165"/>
        <v>0.0.0</v>
      </c>
      <c r="I91" s="407" t="str">
        <f t="shared" ref="I91:I109" si="173">IF(P91&gt;$G$3,0,CONCATENATE((INT((BH91)/360)+INT((BM91)/360))+INT((INT(MOD((BH91),360)/30)+INT(MOD((BM91),360)/30)+INT((MOD(MOD((BH91),360),30)+MOD(MOD((BM91),360),30))/30))/12),".",MOD(INT(MOD((BH91),360)/30)+INT(MOD((BM91),360)/30)+INT((MOD(MOD((BH91),360),30)+MOD(MOD((BM91),360),30))/30),12),".",INT(MOD(MOD(MOD((BH91),360),30)+MOD(MOD((BM91),360),30),30))))</f>
        <v>0.0.0</v>
      </c>
      <c r="J91" s="407" t="str">
        <f t="shared" si="151"/>
        <v>0.0.0</v>
      </c>
      <c r="K91" s="407" t="str">
        <f t="shared" si="152"/>
        <v>0.0.0</v>
      </c>
      <c r="L91" s="407" t="str">
        <f t="shared" si="153"/>
        <v>0.0.0</v>
      </c>
      <c r="M91" s="407" t="str">
        <f t="shared" si="154"/>
        <v>0.0.0</v>
      </c>
      <c r="N91" s="408" t="str">
        <f t="shared" si="167"/>
        <v>0.0.0</v>
      </c>
      <c r="O91" s="930">
        <v>18</v>
      </c>
      <c r="P91" s="417"/>
      <c r="Q91" s="417"/>
      <c r="R91" s="417"/>
      <c r="S91" s="417"/>
      <c r="T91" s="417"/>
      <c r="U91" s="417"/>
      <c r="V91" s="714"/>
      <c r="W91" s="714"/>
      <c r="X91" s="417"/>
      <c r="Y91" s="417"/>
      <c r="Z91" s="714"/>
      <c r="AA91" s="714"/>
      <c r="AB91" s="417"/>
      <c r="AC91" s="417"/>
      <c r="AD91" s="714"/>
      <c r="AE91" s="714"/>
      <c r="AF91" s="417"/>
      <c r="AG91" s="417"/>
      <c r="AH91" s="714"/>
      <c r="AI91" s="714"/>
      <c r="AJ91" s="417"/>
      <c r="AK91" s="417"/>
      <c r="AL91" s="714"/>
      <c r="AM91" s="714"/>
      <c r="AN91" s="417"/>
      <c r="AO91" s="417"/>
      <c r="AP91" s="714"/>
      <c r="AQ91" s="714"/>
      <c r="AR91" s="417"/>
      <c r="AS91" s="417"/>
      <c r="AT91" s="714"/>
      <c r="AU91" s="714"/>
      <c r="AV91" s="417"/>
      <c r="AW91" s="417"/>
      <c r="AX91" s="716"/>
      <c r="AY91" s="716"/>
      <c r="AZ91" s="635"/>
      <c r="BA91" s="635"/>
      <c r="BB91" s="716"/>
      <c r="BC91" s="716"/>
      <c r="BD91" s="635"/>
      <c r="BE91" s="635"/>
      <c r="BF91" s="717"/>
      <c r="BG91" s="717"/>
      <c r="BH91" s="432">
        <f t="shared" si="144"/>
        <v>0</v>
      </c>
      <c r="BI91" s="432">
        <f t="shared" si="155"/>
        <v>0</v>
      </c>
      <c r="BJ91" s="432">
        <f t="shared" si="156"/>
        <v>0</v>
      </c>
      <c r="BK91" s="432">
        <f t="shared" si="157"/>
        <v>0</v>
      </c>
      <c r="BL91" s="432">
        <f t="shared" si="158"/>
        <v>0</v>
      </c>
      <c r="BM91" s="436">
        <f t="shared" si="161"/>
        <v>0</v>
      </c>
      <c r="BN91" s="462">
        <v>0.65</v>
      </c>
      <c r="BO91" s="427">
        <f t="shared" si="145"/>
        <v>28</v>
      </c>
      <c r="BP91" s="725"/>
      <c r="BQ91" s="700"/>
      <c r="BR91" s="419"/>
      <c r="BS91" s="700"/>
      <c r="BT91" s="700"/>
      <c r="BU91" s="700"/>
      <c r="BV91" s="427">
        <f t="shared" si="146"/>
        <v>0</v>
      </c>
      <c r="BW91" s="419"/>
      <c r="BX91" s="782"/>
      <c r="BY91" s="419"/>
      <c r="BZ91" s="432"/>
      <c r="CA91" s="419"/>
      <c r="CB91" s="427"/>
      <c r="CC91" s="419"/>
      <c r="CD91" s="427"/>
      <c r="CE91" s="404">
        <f>IF(OR(C91=0,CD91="Д"),0,IF(AND(C91&gt;0,E91=0),VLOOKUP(C91,звания!A:B,2,FALSE)/((EOMONTH($G$3,0)+1)-$G$3)*BO91+VLOOKUP(C91,звания!A:B,2,FALSE)/((EOMONTH($G$3,0)+1)-$G$3)*BR91+VLOOKUP(C91,звания!A:B,2,FALSE)/((EOMONTH($G$3,0)+1)-$G$3)*BU91,IF(AND(C91&gt;0,E91&gt;0,F91&gt;=$G$3,BO91=(EOMONTH($G$3,0)+1)-$G$3),(VLOOKUP(E91,звания!A:B,2,FALSE)/(EOMONTH($G$3,0)-$G$3+1))*(F91-$G$3)+(VLOOKUP(C91,звания!A:B,2,FALSE)/(EOMONTH($G$3,0)-$G$3+1))*((EOMONTH($G$3,0)-$G$3+1)-(F91-$G$3)),IF(AND(C91&gt;0,E91&gt;0,F91&gt;$G$3,BO91&lt;(EOMONTH($G$3,0)+1)-$G$3,BO91&lt;&gt;0),VLOOKUP(E91,звания!A:B,2,FALSE)/((EOMONTH($G$3,0)+1)-$G$3)*((F91-$G$3)-(((EOMONTH($G$3,0)+1)-$G$3)-BO91-BU91-BR91))+VLOOKUP(C91,звания!A:B,2,FALSE)/((EOMONTH($G$3,0)+1)-$G$3)*(((EOMONTH($G$3,0)+1)-F91)),IF(F91&lt;$G$3,(VLOOKUP(C91,звания!A:B,2,FALSE)-VLOOKUP(E91,звания!A:B,2,FALSE))/((EOMONTH($BN$3,0)+1)-$BN$3)*(EOMONTH($BN$3,0)+1-F91)+VLOOKUP(C91,звания!A:B,2,FALSE)/((EOMONTH($G$3,0)+1)-$G$3)*BO91+VLOOKUP(C91,звания!A:B,2,FALSE)/((EOMONTH($G$3,0)+1)-$G$3)*BU91+VLOOKUP(C91,звания!A:B,2,FALSE)/((EOMONTH($G$3,0)+1)-$G$3)*BR91,0)))))</f>
        <v>0</v>
      </c>
      <c r="CF91" s="404">
        <f>IF(OR(CD91="Д",C91=0),0,IF(B91="Виключений зі списків",IF(BS91=0,(VLOOKUP(O91,звания!$D$2:$E$62,2,FALSE))/(EOMONTH($B$3,0)+1-$B$3)*BO91+(VLOOKUP(BQ91,звания!$D$2:$E$62,2,FALSE))/(EOMONTH($B$3,0)+1-$B$3)*BR91,(((VLOOKUP(O91,звания!$D$2:$E$62,2,FALSE))/(EOMONTH($B$3,0)+1-$B$3))*BO91)+(VLOOKUP(BQ91,звания!$D$2:$E$62,2,FALSE))/(EOMONTH($B$3,0)+1-$B$3)*BR91+(VLOOKUP(BS91,звания!$D$2:$E$62,2,FALSE))/(EOMONTH($B$3,0)+1-$B$3)*BU91),IF(BS91=0,(VLOOKUP(O91,звания!$D$2:$E$62,2,FALSE))/(EOMONTH($G$3,0)+1-$G$3)*BO91+(VLOOKUP(BQ91,звания!$D$2:$E$62,2,FALSE))/(EOMONTH($G$3,0)+1-$G$3)*BR91,(((VLOOKUP(O91,звания!$D$2:$E$62,2,FALSE))/(EOMONTH($G$3,0)+1-$G$3))*BO91)+(VLOOKUP(BQ91,звания!$D$2:$E$62,2,FALSE))/(EOMONTH($G$3,0)+1-$G$3)*BR91+(VLOOKUP(BS91,звания!$D$2:$E$62,2,FALSE))/(EOMONTH($G$3,0)+1-$G$3)*BU91+IF(BT91=0,0,(VLOOKUP(BS91,звания!$D$2:$E$62,2,FALSE))/(EOMONTH($BN$3,0)+1-$BN$3)*BT91-(VLOOKUP(O91,звания!$D$2:$E$62,2,FALSE))/(EOMONTH($BN$3,0)+1-$BN$3)*BT91))))</f>
        <v>0</v>
      </c>
      <c r="CG91" s="404">
        <f t="shared" si="169"/>
        <v>0</v>
      </c>
      <c r="CH91" s="404">
        <f>IF(BW91=0,CF91*BX91%,IF(BW91&gt;0,((VLOOKUP(O91,звания!$D$2:$E$62,2,FALSE)/(EOMONTH($G$3,0)+1-$G$3)*BW91)*BX91%)))</f>
        <v>0</v>
      </c>
      <c r="CI91" s="404">
        <f>IF(BY91=0,CF91*BZ91%,IF(BY91&gt;0,(VLOOKUP(O91,звания!$D$2:$E$62,2,FALSE)/(EOMONTH($G$3,0)+1-$G$3)*BO91)*BZ91%)+(VLOOKUP(BS91,звания!$D$2:$E$62,2,FALSE)/(EOMONTH($G$3,0)+1-$G$3)*BU91)*BZ91%)</f>
        <v>0</v>
      </c>
      <c r="CJ91" s="404">
        <f>IF(CA91=0,CF91*CB91%,IF(CA91&gt;0,(VLOOKUP(O91,звания!$D$2:$E$62,2,FALSE)/(EOMONTH($G$3,0)+1-$G$3)*BO91)*CB91%)+(VLOOKUP(BS91,звания!$D$2:$E$62,2,FALSE)/(EOMONTH($G$3,0)+1-$G$3)*BU91)*CB91%)</f>
        <v>0</v>
      </c>
      <c r="CK91" s="404">
        <f>IF(CD91="Д",0,IF(CC91=0,CF91*CD91%,IF(CC91&gt;0,(VLOOKUP(O91,звания!$D$2:$E$62,2,FALSE)/(EOMONTH($G$3,0)+1-$G$3)*BO91)*CD91%)+(VLOOKUP(BS91,звания!$D$2:$E$62,2,FALSE)/(EOMONTH($G$3,0)+1-$G$3)*BU91)*CD91%))</f>
        <v>0</v>
      </c>
      <c r="CL91" s="404">
        <f>IF(BR91&gt;0,((VLOOKUP(C91,звания!$A$2:$B$62,2,FALSE)/(EOMONTH($G$3,0)+1-$G$3)*BO91+VLOOKUP(O91,звания!$D$2:$E$62,2,FALSE)/(EOMONTH($G$3,0)+1-$G$3)*BO91+(VLOOKUP(C91,звания!$A$2:$B$62,2,FALSE)/(EOMONTH($G$3,0)+1-$G$3)*BO91+VLOOKUP(O91,звания!$D$2:$E$62,2,FALSE)/(EOMONTH($G$3,0)+1-$G$3)*BO91)*BV91%)*BN91)+(VLOOKUP(C91,звания!$A$2:$B$62,2,FALSE)/(EOMONTH($G$3,0)+1-$G$3)*BU91+VLOOKUP(BS91,звания!$D$2:$E$62,2,FALSE)/(EOMONTH($G$3,0)+1-$G$3)*BU91+(VLOOKUP(C91,звания!$A$2:$B$62,2,FALSE)/(EOMONTH($G$3,0)+1-$G$3)*BU91+VLOOKUP(BS91,звания!$D$2:$E$62,2,FALSE)/(EOMONTH($G$3,0)+1-$G$3)*BU91)*BV91%)*BN91,(CE91+CF91+CG91)*BN91)</f>
        <v>0</v>
      </c>
      <c r="CM91" s="404"/>
      <c r="CN91" s="404"/>
      <c r="CO91" s="432">
        <f t="shared" si="119"/>
        <v>0</v>
      </c>
      <c r="CP91" s="638"/>
      <c r="CQ91" s="637">
        <f>IF(CF91=0,0,IF((SUM(BH91:BM91)&gt;360),(VLOOKUP(O91,звания!$F$2:$G$62,2,FALSE))/100,VLOOKUP(O91,звания!$F$2:$H$62,3,FALSE)/100))</f>
        <v>0</v>
      </c>
      <c r="CR91" s="617">
        <f>IF(B91="Виключений зі списків",IF(AND(BU91=0,360-BH91&lt;0),(VLOOKUP(O91,звания!$D$2:$E$62,2,FALSE))/(EOMONTH($B$3,0)+1-$B$3)*BO91*CQ91,IF(AND(360-BH91&gt;=0,360-BH91&lt;(EOMONTH($B$3,0)+1-$B$3)),(CF91/(EOMONTH($B$3,0)-$B$3+1)*(360-BH91))*CQ91+(CF91/(EOMONTH($B$3,0)-$B$3+1)*((EOMONTH($B$3,0)-$B$3+1)-(360-BH91)))*VLOOKUP(O91,звания!$F$2:$H$62,2,FALSE)/100,((((VLOOKUP(O91,звания!$D$2:$E$62,2,FALSE))/(EOMONTH($B$3,0)+1-$B$3)*BO91*CQ91+(VLOOKUP(BS91,звания!$D$2:$E$62,2,FALSE))/(EOMONTH($B$3,0)+1-$B$3)*BU91*(VLOOKUP(BS91,звания!$F$2:$G$62,2,FALSE)*0.01)+(IF(BT91=0,0,(VLOOKUP(BS91,звания!$D$2:$E$62,2,FALSE)/(EOMONTH($G$3,0)+1-$G$3)*BT91*(VLOOKUP(BS91,звания!$F$2:$G$62,2,FALSE)))*0.01-(VLOOKUP(O91,звания!$D$2:$E$62,2,FALSE)/(EOMONTH($G$3,0)+1-$G$3)*BT91*(VLOOKUP(O91,звания!$F$2:$G$62,2,FALSE)))*0.01)))))/100*(100-CP91))),(IF(AND(BU91=0,360-BH91&lt;0,CP91=0),(VLOOKUP(O91,звания!$D$2:$E$62,2,FALSE))/(EOMONTH($G$3,0)+1-$G$3)*BO91*CQ91,IF(AND(360-BH91&gt;=0,360-BH91&lt;(EOMONTH($G$3,0)+1-$G$3)),(CF91/(EOMONTH($G$3,0)-$G$3+1)*(360-BH91))*CQ91+(CF91/(EOMONTH($G$3,0)-$G$3+1)*((EOMONTH($G$3,0)-$G$3+1)-(360-BH91)))*VLOOKUP(O91,звания!$F$2:$H$62,2,FALSE)/100,((((VLOOKUP(O91,звания!$D$2:$E$62,2,FALSE))/(EOMONTH($G$3,0)+1-$G$3)*BO91*CQ91+(VLOOKUP(BS91,звания!$D$2:$E$62,2,FALSE))/(EOMONTH($G$3,0)+1-$G$3)*BU91*(VLOOKUP(BS91,звания!$F$2:$G$62,2,FALSE)*0.01)))/100*(100-CP91)+(IF(BT91=0,0,(VLOOKUP(BS91,звания!$D$2:$E$62,2,FALSE)/(EOMONTH($BN$3,0)+1-$BN$3)*BT91*(VLOOKUP(BS91,звания!$F$2:$G$62,2,FALSE)))*0.01-(VLOOKUP(O91,звания!$D$2:$E$62,2,FALSE)/(EOMONTH($BN$3,0)+1-$BN$3)*BT91*(VLOOKUP(O91,звания!$F$2:$G$62,2,FALSE)))*0.01)))))))</f>
        <v>0</v>
      </c>
      <c r="CS91" s="416">
        <f t="shared" si="170"/>
        <v>0</v>
      </c>
      <c r="CT91" s="403"/>
      <c r="CU91" s="403"/>
      <c r="CV91" s="403">
        <f t="shared" si="120"/>
        <v>0</v>
      </c>
      <c r="CW91" s="556">
        <f t="shared" si="104"/>
        <v>0</v>
      </c>
      <c r="CX91" s="403">
        <f t="shared" si="171"/>
        <v>0</v>
      </c>
      <c r="CY91" s="403"/>
      <c r="CZ91" s="404">
        <f t="shared" si="136"/>
        <v>0</v>
      </c>
      <c r="DA91" s="403"/>
      <c r="DB91" s="403"/>
      <c r="DC91" s="403"/>
      <c r="DD91" s="421">
        <f t="shared" si="162"/>
        <v>0</v>
      </c>
      <c r="DE91" s="421">
        <f t="shared" si="121"/>
        <v>0</v>
      </c>
      <c r="DF91" s="403">
        <f t="shared" si="148"/>
        <v>0</v>
      </c>
      <c r="DG91" s="421">
        <f t="shared" si="159"/>
        <v>0</v>
      </c>
      <c r="DH91" s="421">
        <f t="shared" si="160"/>
        <v>0</v>
      </c>
      <c r="DI91" s="421"/>
      <c r="DJ91" s="422" t="str">
        <f t="shared" si="163"/>
        <v xml:space="preserve">    </v>
      </c>
      <c r="DK91" s="113" t="s">
        <v>876</v>
      </c>
      <c r="DL91" s="28"/>
      <c r="DM91" s="28"/>
      <c r="DN91" s="28"/>
      <c r="DO91" s="901"/>
      <c r="DP91" s="888"/>
      <c r="DQ91" s="817"/>
      <c r="DR91" s="818"/>
      <c r="DS91" s="819"/>
      <c r="DT91" s="820"/>
      <c r="DU91" s="400"/>
      <c r="DV91" s="110"/>
      <c r="DZ91" s="105"/>
      <c r="EH91" s="543">
        <f t="shared" si="123"/>
        <v>0</v>
      </c>
      <c r="EI91" s="404">
        <f t="shared" si="124"/>
        <v>0</v>
      </c>
      <c r="EJ91" s="29" t="str">
        <f t="shared" si="125"/>
        <v>ВАКАНТ</v>
      </c>
      <c r="EK91" s="50"/>
      <c r="EL91" s="29"/>
      <c r="EM91" s="50"/>
      <c r="EN91" s="50"/>
      <c r="EO91" s="50"/>
      <c r="EP91" s="29"/>
    </row>
    <row r="92" spans="1:146" ht="17.45" hidden="1" customHeight="1">
      <c r="A92" s="402">
        <v>88</v>
      </c>
      <c r="B92" s="869" t="s">
        <v>818</v>
      </c>
      <c r="C92" s="911"/>
      <c r="D92" s="403" t="str">
        <f t="shared" si="139"/>
        <v>ВАКАНТ</v>
      </c>
      <c r="E92" s="416"/>
      <c r="F92" s="417"/>
      <c r="G92" s="406" t="str">
        <f t="shared" si="172"/>
        <v>0.0.0</v>
      </c>
      <c r="H92" s="407" t="str">
        <f t="shared" ref="H92:H109" si="174">CONCATENATE(INT((BH92)/360),".",INT(MOD((BH92),360)/30),".",MOD(MOD((BH92),360),30))</f>
        <v>0.0.0</v>
      </c>
      <c r="I92" s="407" t="str">
        <f t="shared" si="173"/>
        <v>0.0.0</v>
      </c>
      <c r="J92" s="407" t="str">
        <f t="shared" si="151"/>
        <v>0.0.0</v>
      </c>
      <c r="K92" s="407" t="str">
        <f t="shared" si="152"/>
        <v>0.0.0</v>
      </c>
      <c r="L92" s="407" t="str">
        <f t="shared" si="153"/>
        <v>0.0.0</v>
      </c>
      <c r="M92" s="407" t="str">
        <f t="shared" si="154"/>
        <v>0.0.0</v>
      </c>
      <c r="N92" s="408" t="str">
        <f t="shared" ref="N92:N109" si="175">CONCATENATE(IF(INT(INT(DAYS360(BF92,BG92,1)/30)/24)&gt;=2,2,INT(INT(DAYS360(BF92,BG92,1)/30)/24)),".",IF(AND(INT(INT(DAYS360(BF92,BG92,1)/30)/24)&gt;=2,MOD(INT(BM92/30),12)&gt;=6),6,IF(ISODD(MOD(INT(DAYS360(BF92,BG92,1)/30),12)),MOD(INT(DAYS360(BF92,BG92,1)/60),12),MOD(INT(BM92/30),12))),".",IF(AND(INT(INT(DAYS360(BF92,BG92,1)/30)/24)&gt;=2,MOD(INT(BM92/30),12)&gt;=6),0,IF(ISODD(MOD(INT(DAYS360(BF92,BG92,1)/30),12)),INT((MOD(DAYS360(BF92,BG92,1),30)/2+15)),INT(MOD(DAYS360(BF92,BG92,1),30)/2))))</f>
        <v>0.0.0</v>
      </c>
      <c r="O92" s="930">
        <v>18</v>
      </c>
      <c r="P92" s="417"/>
      <c r="Q92" s="417"/>
      <c r="R92" s="417"/>
      <c r="S92" s="417"/>
      <c r="T92" s="417"/>
      <c r="U92" s="417"/>
      <c r="V92" s="714"/>
      <c r="W92" s="714"/>
      <c r="X92" s="417"/>
      <c r="Y92" s="417"/>
      <c r="Z92" s="714"/>
      <c r="AA92" s="714"/>
      <c r="AB92" s="417"/>
      <c r="AC92" s="417"/>
      <c r="AD92" s="714"/>
      <c r="AE92" s="714"/>
      <c r="AF92" s="417"/>
      <c r="AG92" s="417"/>
      <c r="AH92" s="714"/>
      <c r="AI92" s="714"/>
      <c r="AJ92" s="417"/>
      <c r="AK92" s="417"/>
      <c r="AL92" s="714"/>
      <c r="AM92" s="714"/>
      <c r="AN92" s="417"/>
      <c r="AO92" s="417"/>
      <c r="AP92" s="714"/>
      <c r="AQ92" s="714"/>
      <c r="AR92" s="417"/>
      <c r="AS92" s="417"/>
      <c r="AT92" s="714"/>
      <c r="AU92" s="714"/>
      <c r="AV92" s="417"/>
      <c r="AW92" s="417"/>
      <c r="AX92" s="716"/>
      <c r="AY92" s="716"/>
      <c r="AZ92" s="635"/>
      <c r="BA92" s="635"/>
      <c r="BB92" s="716"/>
      <c r="BC92" s="716"/>
      <c r="BD92" s="635"/>
      <c r="BE92" s="635"/>
      <c r="BF92" s="717"/>
      <c r="BG92" s="717"/>
      <c r="BH92" s="432">
        <f t="shared" si="144"/>
        <v>0</v>
      </c>
      <c r="BI92" s="432">
        <f t="shared" si="155"/>
        <v>0</v>
      </c>
      <c r="BJ92" s="432">
        <f t="shared" si="156"/>
        <v>0</v>
      </c>
      <c r="BK92" s="432">
        <f t="shared" si="157"/>
        <v>0</v>
      </c>
      <c r="BL92" s="432">
        <f t="shared" si="158"/>
        <v>0</v>
      </c>
      <c r="BM92" s="436">
        <f t="shared" si="161"/>
        <v>0</v>
      </c>
      <c r="BN92" s="462">
        <v>0.65</v>
      </c>
      <c r="BO92" s="427">
        <f t="shared" si="145"/>
        <v>28</v>
      </c>
      <c r="BP92" s="419"/>
      <c r="BQ92" s="700"/>
      <c r="BR92" s="419"/>
      <c r="BS92" s="700"/>
      <c r="BT92" s="700"/>
      <c r="BU92" s="700"/>
      <c r="BV92" s="427">
        <f t="shared" si="146"/>
        <v>0</v>
      </c>
      <c r="BW92" s="419"/>
      <c r="BX92" s="781"/>
      <c r="BY92" s="700"/>
      <c r="BZ92" s="432"/>
      <c r="CA92" s="700"/>
      <c r="CB92" s="432"/>
      <c r="CC92" s="700"/>
      <c r="CD92" s="432"/>
      <c r="CE92" s="404">
        <f>IF(OR(C92=0,CD92="Д"),0,IF(AND(C92&gt;0,E92=0),VLOOKUP(C92,звания!A:B,2,FALSE)/((EOMONTH($G$3,0)+1)-$G$3)*BO92+VLOOKUP(C92,звания!A:B,2,FALSE)/((EOMONTH($G$3,0)+1)-$G$3)*BR92+VLOOKUP(C92,звания!A:B,2,FALSE)/((EOMONTH($G$3,0)+1)-$G$3)*BU92,IF(AND(C92&gt;0,E92&gt;0,F92&gt;=$G$3,BO92=(EOMONTH($G$3,0)+1)-$G$3),(VLOOKUP(E92,звания!A:B,2,FALSE)/(EOMONTH($G$3,0)-$G$3+1))*(F92-$G$3)+(VLOOKUP(C92,звания!A:B,2,FALSE)/(EOMONTH($G$3,0)-$G$3+1))*((EOMONTH($G$3,0)-$G$3+1)-(F92-$G$3)),IF(AND(C92&gt;0,E92&gt;0,F92&gt;$G$3,BO92&lt;(EOMONTH($G$3,0)+1)-$G$3,BO92&lt;&gt;0),VLOOKUP(E92,звания!A:B,2,FALSE)/((EOMONTH($G$3,0)+1)-$G$3)*((F92-$G$3)-(((EOMONTH($G$3,0)+1)-$G$3)-BO92-BU92-BR92))+VLOOKUP(C92,звания!A:B,2,FALSE)/((EOMONTH($G$3,0)+1)-$G$3)*(((EOMONTH($G$3,0)+1)-F92)),IF(F92&lt;$G$3,(VLOOKUP(C92,звания!A:B,2,FALSE)-VLOOKUP(E92,звания!A:B,2,FALSE))/((EOMONTH($BN$3,0)+1)-$BN$3)*(EOMONTH($BN$3,0)+1-F92)+VLOOKUP(C92,звания!A:B,2,FALSE)/((EOMONTH($G$3,0)+1)-$G$3)*BO92+VLOOKUP(C92,звания!A:B,2,FALSE)/((EOMONTH($G$3,0)+1)-$G$3)*BU92+VLOOKUP(C92,звания!A:B,2,FALSE)/((EOMONTH($G$3,0)+1)-$G$3)*BR92,0)))))</f>
        <v>0</v>
      </c>
      <c r="CF92" s="404">
        <f>IF(OR(CD92="Д",C92=0),0,IF(B92="Виключений зі списків",IF(BS92=0,(VLOOKUP(O92,звания!$D$2:$E$62,2,FALSE))/(EOMONTH($B$3,0)+1-$B$3)*BO92+(VLOOKUP(BQ92,звания!$D$2:$E$62,2,FALSE))/(EOMONTH($B$3,0)+1-$B$3)*BR92,(((VLOOKUP(O92,звания!$D$2:$E$62,2,FALSE))/(EOMONTH($B$3,0)+1-$B$3))*BO92)+(VLOOKUP(BQ92,звания!$D$2:$E$62,2,FALSE))/(EOMONTH($B$3,0)+1-$B$3)*BR92+(VLOOKUP(BS92,звания!$D$2:$E$62,2,FALSE))/(EOMONTH($B$3,0)+1-$B$3)*BU92),IF(BS92=0,(VLOOKUP(O92,звания!$D$2:$E$62,2,FALSE))/(EOMONTH($G$3,0)+1-$G$3)*BO92+(VLOOKUP(BQ92,звания!$D$2:$E$62,2,FALSE))/(EOMONTH($G$3,0)+1-$G$3)*BR92,(((VLOOKUP(O92,звания!$D$2:$E$62,2,FALSE))/(EOMONTH($G$3,0)+1-$G$3))*BO92)+(VLOOKUP(BQ92,звания!$D$2:$E$62,2,FALSE))/(EOMONTH($G$3,0)+1-$G$3)*BR92+(VLOOKUP(BS92,звания!$D$2:$E$62,2,FALSE))/(EOMONTH($G$3,0)+1-$G$3)*BU92+IF(BT92=0,0,(VLOOKUP(BS92,звания!$D$2:$E$62,2,FALSE))/(EOMONTH($BN$3,0)+1-$BN$3)*BT92-(VLOOKUP(O92,звания!$D$2:$E$62,2,FALSE))/(EOMONTH($BN$3,0)+1-$BN$3)*BT92))))</f>
        <v>0</v>
      </c>
      <c r="CG92" s="404">
        <f t="shared" si="169"/>
        <v>0</v>
      </c>
      <c r="CH92" s="404">
        <f>IF(BW92=0,CF92*BX92%,IF(BW92&gt;0,((VLOOKUP(O92,звания!$D$2:$E$62,2,FALSE)/(EOMONTH($G$3,0)+1-$G$3)*BW92)*BX92%)))</f>
        <v>0</v>
      </c>
      <c r="CI92" s="404">
        <f>IF(BY92=0,CF92*BZ92%,IF(BY92&gt;0,(VLOOKUP(O92,звания!$D$2:$E$62,2,FALSE)/(EOMONTH($G$3,0)+1-$G$3)*BO92)*BZ92%)+(VLOOKUP(BS92,звания!$D$2:$E$62,2,FALSE)/(EOMONTH($G$3,0)+1-$G$3)*BU92)*BZ92%)</f>
        <v>0</v>
      </c>
      <c r="CJ92" s="404">
        <f>IF(CA92=0,CF92*CB92%,IF(CA92&gt;0,(VLOOKUP(O92,звания!$D$2:$E$62,2,FALSE)/(EOMONTH($G$3,0)+1-$G$3)*BO92)*CB92%)+(VLOOKUP(BS92,звания!$D$2:$E$62,2,FALSE)/(EOMONTH($G$3,0)+1-$G$3)*BU92)*CB92%)</f>
        <v>0</v>
      </c>
      <c r="CK92" s="404">
        <f>IF(CD92="Д",0,IF(CC92=0,CF92*CD92%,IF(CC92&gt;0,(VLOOKUP(O92,звания!$D$2:$E$62,2,FALSE)/(EOMONTH($G$3,0)+1-$G$3)*BO92)*CD92%)+(VLOOKUP(BS92,звания!$D$2:$E$62,2,FALSE)/(EOMONTH($G$3,0)+1-$G$3)*BU92)*CD92%))</f>
        <v>0</v>
      </c>
      <c r="CL92" s="404">
        <f>IF(BR92&gt;0,((VLOOKUP(C92,звания!$A$2:$B$62,2,FALSE)/(EOMONTH($G$3,0)+1-$G$3)*BO92+VLOOKUP(O92,звания!$D$2:$E$62,2,FALSE)/(EOMONTH($G$3,0)+1-$G$3)*BO92+(VLOOKUP(C92,звания!$A$2:$B$62,2,FALSE)/(EOMONTH($G$3,0)+1-$G$3)*BO92+VLOOKUP(O92,звания!$D$2:$E$62,2,FALSE)/(EOMONTH($G$3,0)+1-$G$3)*BO92)*BV92%)*BN92)+(VLOOKUP(C92,звания!$A$2:$B$62,2,FALSE)/(EOMONTH($G$3,0)+1-$G$3)*BU92+VLOOKUP(BS92,звания!$D$2:$E$62,2,FALSE)/(EOMONTH($G$3,0)+1-$G$3)*BU92+(VLOOKUP(C92,звания!$A$2:$B$62,2,FALSE)/(EOMONTH($G$3,0)+1-$G$3)*BU92+VLOOKUP(BS92,звания!$D$2:$E$62,2,FALSE)/(EOMONTH($G$3,0)+1-$G$3)*BU92)*BV92%)*BN92,(CE92+CF92+CG92)*BN92)</f>
        <v>0</v>
      </c>
      <c r="CM92" s="404"/>
      <c r="CN92" s="404"/>
      <c r="CO92" s="432">
        <f t="shared" si="119"/>
        <v>0</v>
      </c>
      <c r="CP92" s="638"/>
      <c r="CQ92" s="637">
        <f>IF(CF92=0,0,IF((SUM(BH92:BM92)&gt;360),(VLOOKUP(O92,звания!$F$2:$G$62,2,FALSE))/100,VLOOKUP(O92,звания!$F$2:$H$62,3,FALSE)/100))</f>
        <v>0</v>
      </c>
      <c r="CR92" s="617">
        <f>IF(B92="Виключений зі списків",IF(AND(BU92=0,360-BH92&lt;0),(VLOOKUP(O92,звания!$D$2:$E$62,2,FALSE))/(EOMONTH($B$3,0)+1-$B$3)*BO92*CQ92,IF(AND(360-BH92&gt;=0,360-BH92&lt;(EOMONTH($B$3,0)+1-$B$3)),(CF92/(EOMONTH($B$3,0)-$B$3+1)*(360-BH92))*CQ92+(CF92/(EOMONTH($B$3,0)-$B$3+1)*((EOMONTH($B$3,0)-$B$3+1)-(360-BH92)))*VLOOKUP(O92,звания!$F$2:$H$62,2,FALSE)/100,((((VLOOKUP(O92,звания!$D$2:$E$62,2,FALSE))/(EOMONTH($B$3,0)+1-$B$3)*BO92*CQ92+(VLOOKUP(BS92,звания!$D$2:$E$62,2,FALSE))/(EOMONTH($B$3,0)+1-$B$3)*BU92*(VLOOKUP(BS92,звания!$F$2:$G$62,2,FALSE)*0.01)+(IF(BT92=0,0,(VLOOKUP(BS92,звания!$D$2:$E$62,2,FALSE)/(EOMONTH($G$3,0)+1-$G$3)*BT92*(VLOOKUP(BS92,звания!$F$2:$G$62,2,FALSE)))*0.01-(VLOOKUP(O92,звания!$D$2:$E$62,2,FALSE)/(EOMONTH($G$3,0)+1-$G$3)*BT92*(VLOOKUP(O92,звания!$F$2:$G$62,2,FALSE)))*0.01)))))/100*(100-CP92))),(IF(AND(BU92=0,360-BH92&lt;0,CP92=0),(VLOOKUP(O92,звания!$D$2:$E$62,2,FALSE))/(EOMONTH($G$3,0)+1-$G$3)*BO92*CQ92,IF(AND(360-BH92&gt;=0,360-BH92&lt;(EOMONTH($G$3,0)+1-$G$3)),(CF92/(EOMONTH($G$3,0)-$G$3+1)*(360-BH92))*CQ92+(CF92/(EOMONTH($G$3,0)-$G$3+1)*((EOMONTH($G$3,0)-$G$3+1)-(360-BH92)))*VLOOKUP(O92,звания!$F$2:$H$62,2,FALSE)/100,((((VLOOKUP(O92,звания!$D$2:$E$62,2,FALSE))/(EOMONTH($G$3,0)+1-$G$3)*BO92*CQ92+(VLOOKUP(BS92,звания!$D$2:$E$62,2,FALSE))/(EOMONTH($G$3,0)+1-$G$3)*BU92*(VLOOKUP(BS92,звания!$F$2:$G$62,2,FALSE)*0.01)))/100*(100-CP92)+(IF(BT92=0,0,(VLOOKUP(BS92,звания!$D$2:$E$62,2,FALSE)/(EOMONTH($BN$3,0)+1-$BN$3)*BT92*(VLOOKUP(BS92,звания!$F$2:$G$62,2,FALSE)))*0.01-(VLOOKUP(O92,звания!$D$2:$E$62,2,FALSE)/(EOMONTH($BN$3,0)+1-$BN$3)*BT92*(VLOOKUP(O92,звания!$F$2:$G$62,2,FALSE)))*0.01)))))))</f>
        <v>0</v>
      </c>
      <c r="CS92" s="416">
        <f t="shared" si="170"/>
        <v>0</v>
      </c>
      <c r="CT92" s="403"/>
      <c r="CU92" s="403"/>
      <c r="CV92" s="403">
        <f t="shared" si="120"/>
        <v>0</v>
      </c>
      <c r="CW92" s="556">
        <f t="shared" si="104"/>
        <v>0</v>
      </c>
      <c r="CX92" s="403">
        <f t="shared" si="171"/>
        <v>0</v>
      </c>
      <c r="CY92" s="403"/>
      <c r="CZ92" s="404">
        <f t="shared" si="136"/>
        <v>0</v>
      </c>
      <c r="DA92" s="403"/>
      <c r="DB92" s="403"/>
      <c r="DC92" s="403"/>
      <c r="DD92" s="421">
        <f t="shared" si="162"/>
        <v>0</v>
      </c>
      <c r="DE92" s="421">
        <f t="shared" si="121"/>
        <v>0</v>
      </c>
      <c r="DF92" s="403">
        <f t="shared" si="148"/>
        <v>0</v>
      </c>
      <c r="DG92" s="421">
        <f t="shared" si="159"/>
        <v>0</v>
      </c>
      <c r="DH92" s="421">
        <f t="shared" si="160"/>
        <v>0</v>
      </c>
      <c r="DI92" s="421"/>
      <c r="DJ92" s="422" t="str">
        <f t="shared" si="163"/>
        <v xml:space="preserve">    </v>
      </c>
      <c r="DK92" s="113" t="s">
        <v>876</v>
      </c>
      <c r="DL92" s="28"/>
      <c r="DM92" s="28"/>
      <c r="DN92" s="28"/>
      <c r="DO92" s="901"/>
      <c r="DP92" s="888"/>
      <c r="DQ92" s="817"/>
      <c r="DR92" s="818"/>
      <c r="DS92" s="819"/>
      <c r="DT92" s="820"/>
      <c r="DU92" s="124"/>
      <c r="DV92" s="110"/>
      <c r="DX92" s="84"/>
      <c r="DY92" s="84"/>
      <c r="DZ92" s="105"/>
      <c r="EG92" s="19"/>
      <c r="EH92" s="543">
        <f t="shared" si="123"/>
        <v>0</v>
      </c>
      <c r="EI92" s="404">
        <f t="shared" si="124"/>
        <v>0</v>
      </c>
      <c r="EJ92" s="29" t="str">
        <f t="shared" si="125"/>
        <v>ВАКАНТ</v>
      </c>
      <c r="EK92" s="50"/>
      <c r="EL92" s="29"/>
      <c r="EM92" s="50"/>
      <c r="EN92" s="50"/>
      <c r="EO92" s="50"/>
      <c r="EP92" s="29"/>
    </row>
    <row r="93" spans="1:146" ht="17.45" customHeight="1">
      <c r="A93" s="427">
        <v>89</v>
      </c>
      <c r="B93" s="869" t="s">
        <v>818</v>
      </c>
      <c r="C93" s="911" t="s">
        <v>19</v>
      </c>
      <c r="D93" s="404" t="str">
        <f t="shared" si="139"/>
        <v>Сідорович В.Р.</v>
      </c>
      <c r="E93" s="416"/>
      <c r="F93" s="417"/>
      <c r="G93" s="409" t="str">
        <f t="shared" si="172"/>
        <v>5.7.5</v>
      </c>
      <c r="H93" s="407" t="str">
        <f t="shared" si="174"/>
        <v>5.7.5</v>
      </c>
      <c r="I93" s="407" t="str">
        <f t="shared" si="173"/>
        <v>5.7.5</v>
      </c>
      <c r="J93" s="407" t="str">
        <f t="shared" si="151"/>
        <v>0.0.0</v>
      </c>
      <c r="K93" s="407" t="str">
        <f>CONCATENATE(INT(BJ93/360),".",MOD(INT(BJ93/30),12),".",MOD(INT(BJ93),30))</f>
        <v>0.0.0</v>
      </c>
      <c r="L93" s="407" t="str">
        <f t="shared" si="153"/>
        <v>0.0.0</v>
      </c>
      <c r="M93" s="407" t="str">
        <f t="shared" si="154"/>
        <v>0.0.0</v>
      </c>
      <c r="N93" s="408" t="str">
        <f t="shared" si="175"/>
        <v>0.0.0</v>
      </c>
      <c r="O93" s="930">
        <v>18</v>
      </c>
      <c r="P93" s="417">
        <v>42547</v>
      </c>
      <c r="Q93" s="417"/>
      <c r="R93" s="417"/>
      <c r="S93" s="417"/>
      <c r="T93" s="417"/>
      <c r="U93" s="417"/>
      <c r="V93" s="714"/>
      <c r="W93" s="714"/>
      <c r="X93" s="417"/>
      <c r="Y93" s="417"/>
      <c r="Z93" s="714"/>
      <c r="AA93" s="714"/>
      <c r="AB93" s="417"/>
      <c r="AC93" s="417"/>
      <c r="AD93" s="714"/>
      <c r="AE93" s="714"/>
      <c r="AF93" s="417"/>
      <c r="AG93" s="417"/>
      <c r="AH93" s="714"/>
      <c r="AI93" s="714"/>
      <c r="AJ93" s="417"/>
      <c r="AK93" s="417"/>
      <c r="AL93" s="714"/>
      <c r="AM93" s="714"/>
      <c r="AN93" s="417"/>
      <c r="AO93" s="417"/>
      <c r="AP93" s="714"/>
      <c r="AQ93" s="714"/>
      <c r="AR93" s="417"/>
      <c r="AS93" s="417"/>
      <c r="AT93" s="714"/>
      <c r="AU93" s="714"/>
      <c r="AV93" s="417"/>
      <c r="AW93" s="417"/>
      <c r="AX93" s="716"/>
      <c r="AY93" s="716"/>
      <c r="AZ93" s="635"/>
      <c r="BA93" s="635"/>
      <c r="BB93" s="716"/>
      <c r="BC93" s="716"/>
      <c r="BD93" s="635"/>
      <c r="BE93" s="635"/>
      <c r="BF93" s="717"/>
      <c r="BG93" s="717"/>
      <c r="BH93" s="432">
        <f t="shared" si="144"/>
        <v>2015</v>
      </c>
      <c r="BI93" s="432">
        <f t="shared" si="155"/>
        <v>0</v>
      </c>
      <c r="BJ93" s="432">
        <f t="shared" si="156"/>
        <v>0</v>
      </c>
      <c r="BK93" s="432">
        <f t="shared" si="157"/>
        <v>0</v>
      </c>
      <c r="BL93" s="432">
        <f t="shared" si="158"/>
        <v>0</v>
      </c>
      <c r="BM93" s="436">
        <f t="shared" si="161"/>
        <v>0</v>
      </c>
      <c r="BN93" s="462">
        <v>0.65</v>
      </c>
      <c r="BO93" s="427">
        <f t="shared" si="145"/>
        <v>28</v>
      </c>
      <c r="BP93" s="419"/>
      <c r="BQ93" s="700"/>
      <c r="BR93" s="419"/>
      <c r="BS93" s="700"/>
      <c r="BT93" s="700"/>
      <c r="BU93" s="700"/>
      <c r="BV93" s="427">
        <f t="shared" si="146"/>
        <v>30</v>
      </c>
      <c r="BW93" s="427"/>
      <c r="BX93" s="432"/>
      <c r="BY93" s="700"/>
      <c r="BZ93" s="432"/>
      <c r="CA93" s="700"/>
      <c r="CB93" s="432"/>
      <c r="CC93" s="700"/>
      <c r="CD93" s="432"/>
      <c r="CE93" s="404">
        <f>IF(OR(C93=0,CD93="Д"),0,IF(AND(C93&gt;0,E93=0),VLOOKUP(C93,звания!A:B,2,FALSE)/((EOMONTH($G$3,0)+1)-$G$3)*BO93+VLOOKUP(C93,звания!A:B,2,FALSE)/((EOMONTH($G$3,0)+1)-$G$3)*BR93+VLOOKUP(C93,звания!A:B,2,FALSE)/((EOMONTH($G$3,0)+1)-$G$3)*BU93,IF(AND(C93&gt;0,E93&gt;0,F93&gt;=$G$3,BO93=(EOMONTH($G$3,0)+1)-$G$3),(VLOOKUP(E93,звания!A:B,2,FALSE)/(EOMONTH($G$3,0)-$G$3+1))*(F93-$G$3)+(VLOOKUP(C93,звания!A:B,2,FALSE)/(EOMONTH($G$3,0)-$G$3+1))*((EOMONTH($G$3,0)-$G$3+1)-(F93-$G$3)),IF(AND(C93&gt;0,E93&gt;0,F93&gt;$G$3,BO93&lt;(EOMONTH($G$3,0)+1)-$G$3,BO93&lt;&gt;0),VLOOKUP(E93,звания!A:B,2,FALSE)/((EOMONTH($G$3,0)+1)-$G$3)*((F93-$G$3)-(((EOMONTH($G$3,0)+1)-$G$3)-BO93-BU93-BR93))+VLOOKUP(C93,звания!A:B,2,FALSE)/((EOMONTH($G$3,0)+1)-$G$3)*(((EOMONTH($G$3,0)+1)-F93)),IF(F93&lt;$G$3,(VLOOKUP(C93,звания!A:B,2,FALSE)-VLOOKUP(E93,звания!A:B,2,FALSE))/((EOMONTH($BN$3,0)+1)-$BN$3)*(EOMONTH($BN$3,0)+1-F93)+VLOOKUP(C93,звания!A:B,2,FALSE)/((EOMONTH($G$3,0)+1)-$G$3)*BO93+VLOOKUP(C93,звания!A:B,2,FALSE)/((EOMONTH($G$3,0)+1)-$G$3)*BU93+VLOOKUP(C93,звания!A:B,2,FALSE)/((EOMONTH($G$3,0)+1)-$G$3)*BR93,0)))))</f>
        <v>1130</v>
      </c>
      <c r="CF93" s="404">
        <f>IF(OR(CD93="Д",C93=0),0,IF(B93="Виключений зі списків",IF(BS93=0,(VLOOKUP(O93,звания!$D$2:$E$62,2,FALSE))/(EOMONTH($B$3,0)+1-$B$3)*BO93+(VLOOKUP(BQ93,звания!$D$2:$E$62,2,FALSE))/(EOMONTH($B$3,0)+1-$B$3)*BR93,(((VLOOKUP(O93,звания!$D$2:$E$62,2,FALSE))/(EOMONTH($B$3,0)+1-$B$3))*BO93)+(VLOOKUP(BQ93,звания!$D$2:$E$62,2,FALSE))/(EOMONTH($B$3,0)+1-$B$3)*BR93+(VLOOKUP(BS93,звания!$D$2:$E$62,2,FALSE))/(EOMONTH($B$3,0)+1-$B$3)*BU93),IF(BS93=0,(VLOOKUP(O93,звания!$D$2:$E$62,2,FALSE))/(EOMONTH($G$3,0)+1-$G$3)*BO93+(VLOOKUP(BQ93,звания!$D$2:$E$62,2,FALSE))/(EOMONTH($G$3,0)+1-$G$3)*BR93,(((VLOOKUP(O93,звания!$D$2:$E$62,2,FALSE))/(EOMONTH($G$3,0)+1-$G$3))*BO93)+(VLOOKUP(BQ93,звания!$D$2:$E$62,2,FALSE))/(EOMONTH($G$3,0)+1-$G$3)*BR93+(VLOOKUP(BS93,звания!$D$2:$E$62,2,FALSE))/(EOMONTH($G$3,0)+1-$G$3)*BU93+IF(BT93=0,0,(VLOOKUP(BS93,звания!$D$2:$E$62,2,FALSE))/(EOMONTH($BN$3,0)+1-$BN$3)*BT93-(VLOOKUP(O93,звания!$D$2:$E$62,2,FALSE))/(EOMONTH($BN$3,0)+1-$BN$3)*BT93))))</f>
        <v>4230</v>
      </c>
      <c r="CG93" s="404">
        <f t="shared" si="169"/>
        <v>1608</v>
      </c>
      <c r="CH93" s="404">
        <f>IF(BW93=0,CF93*BX93%,IF(BW93&gt;0,((VLOOKUP(O93,звания!$D$2:$E$62,2,FALSE)/(EOMONTH($G$3,0)+1-$G$3)*BW93)*BX93%)))</f>
        <v>0</v>
      </c>
      <c r="CI93" s="404">
        <f>IF(BY93=0,CF93*BZ93%,IF(BY93&gt;0,(VLOOKUP(O93,звания!$D$2:$E$62,2,FALSE)/(EOMONTH($G$3,0)+1-$G$3)*BO93)*BZ93%)+(VLOOKUP(BS93,звания!$D$2:$E$62,2,FALSE)/(EOMONTH($G$3,0)+1-$G$3)*BU93)*BZ93%)</f>
        <v>0</v>
      </c>
      <c r="CJ93" s="404">
        <f>IF(CA93=0,CF93*CB93%,IF(CA93&gt;0,(VLOOKUP(O93,звания!$D$2:$E$62,2,FALSE)/(EOMONTH($G$3,0)+1-$G$3)*BO93)*CB93%)+(VLOOKUP(BS93,звания!$D$2:$E$62,2,FALSE)/(EOMONTH($G$3,0)+1-$G$3)*BU93)*CB93%)</f>
        <v>0</v>
      </c>
      <c r="CK93" s="404">
        <f>IF(CD93="Д",0,IF(CC93=0,CF93*CD93%,IF(CC93&gt;0,(VLOOKUP(O93,звания!$D$2:$E$62,2,FALSE)/(EOMONTH($G$3,0)+1-$G$3)*BO93)*CD93%)+(VLOOKUP(BS93,звания!$D$2:$E$62,2,FALSE)/(EOMONTH($G$3,0)+1-$G$3)*BU93)*CD93%))</f>
        <v>0</v>
      </c>
      <c r="CL93" s="404">
        <f>IF(BR93&gt;0,((VLOOKUP(C93,звания!$A$2:$B$62,2,FALSE)/(EOMONTH($G$3,0)+1-$G$3)*BO93+VLOOKUP(O93,звания!$D$2:$E$62,2,FALSE)/(EOMONTH($G$3,0)+1-$G$3)*BO93+(VLOOKUP(C93,звания!$A$2:$B$62,2,FALSE)/(EOMONTH($G$3,0)+1-$G$3)*BO93+VLOOKUP(O93,звания!$D$2:$E$62,2,FALSE)/(EOMONTH($G$3,0)+1-$G$3)*BO93)*BV93%)*BN93)+(VLOOKUP(C93,звания!$A$2:$B$62,2,FALSE)/(EOMONTH($G$3,0)+1-$G$3)*BU93+VLOOKUP(BS93,звания!$D$2:$E$62,2,FALSE)/(EOMONTH($G$3,0)+1-$G$3)*BU93+(VLOOKUP(C93,звания!$A$2:$B$62,2,FALSE)/(EOMONTH($G$3,0)+1-$G$3)*BU93+VLOOKUP(BS93,звания!$D$2:$E$62,2,FALSE)/(EOMONTH($G$3,0)+1-$G$3)*BU93)*BV93%)*BN93,(CE93+CF93+CG93)*BN93)</f>
        <v>4529.2</v>
      </c>
      <c r="CM93" s="404"/>
      <c r="CN93" s="404"/>
      <c r="CO93" s="432">
        <f t="shared" si="119"/>
        <v>3</v>
      </c>
      <c r="CP93" s="638"/>
      <c r="CQ93" s="637">
        <f>IF(CF93=0,0,IF((SUM(BH93:BM93)&gt;360),(VLOOKUP(O93,звания!$F$2:$G$62,2,FALSE))/100,VLOOKUP(O93,звания!$F$2:$H$62,3,FALSE)/100))</f>
        <v>2.11</v>
      </c>
      <c r="CR93" s="617">
        <f>IF(B93="Виключений зі списків",IF(AND(BU93=0,360-BH93&lt;0),(VLOOKUP(O93,звания!$D$2:$E$62,2,FALSE))/(EOMONTH($B$3,0)+1-$B$3)*BO93*CQ93,IF(AND(360-BH93&gt;=0,360-BH93&lt;(EOMONTH($B$3,0)+1-$B$3)),(CF93/(EOMONTH($B$3,0)-$B$3+1)*(360-BH93))*CQ93+(CF93/(EOMONTH($B$3,0)-$B$3+1)*((EOMONTH($B$3,0)-$B$3+1)-(360-BH93)))*VLOOKUP(O93,звания!$F$2:$H$62,2,FALSE)/100,((((VLOOKUP(O93,звания!$D$2:$E$62,2,FALSE))/(EOMONTH($B$3,0)+1-$B$3)*BO93*CQ93+(VLOOKUP(BS93,звания!$D$2:$E$62,2,FALSE))/(EOMONTH($B$3,0)+1-$B$3)*BU93*(VLOOKUP(BS93,звания!$F$2:$G$62,2,FALSE)*0.01)+(IF(BT93=0,0,(VLOOKUP(BS93,звания!$D$2:$E$62,2,FALSE)/(EOMONTH($G$3,0)+1-$G$3)*BT93*(VLOOKUP(BS93,звания!$F$2:$G$62,2,FALSE)))*0.01-(VLOOKUP(O93,звания!$D$2:$E$62,2,FALSE)/(EOMONTH($G$3,0)+1-$G$3)*BT93*(VLOOKUP(O93,звания!$F$2:$G$62,2,FALSE)))*0.01)))))/100*(100-CP93))),(IF(AND(BU93=0,360-BH93&lt;0,CP93=0),(VLOOKUP(O93,звания!$D$2:$E$62,2,FALSE))/(EOMONTH($G$3,0)+1-$G$3)*BO93*CQ93,IF(AND(360-BH93&gt;=0,360-BH93&lt;(EOMONTH($G$3,0)+1-$G$3)),(CF93/(EOMONTH($G$3,0)-$G$3+1)*(360-BH93))*CQ93+(CF93/(EOMONTH($G$3,0)-$G$3+1)*((EOMONTH($G$3,0)-$G$3+1)-(360-BH93)))*VLOOKUP(O93,звания!$F$2:$H$62,2,FALSE)/100,((((VLOOKUP(O93,звания!$D$2:$E$62,2,FALSE))/(EOMONTH($G$3,0)+1-$G$3)*BO93*CQ93+(VLOOKUP(BS93,звания!$D$2:$E$62,2,FALSE))/(EOMONTH($G$3,0)+1-$G$3)*BU93*(VLOOKUP(BS93,звания!$F$2:$G$62,2,FALSE)*0.01)))/100*(100-CP93)+(IF(BT93=0,0,(VLOOKUP(BS93,звания!$D$2:$E$62,2,FALSE)/(EOMONTH($BN$3,0)+1-$BN$3)*BT93*(VLOOKUP(BS93,звания!$F$2:$G$62,2,FALSE)))*0.01-(VLOOKUP(O93,звания!$D$2:$E$62,2,FALSE)/(EOMONTH($BN$3,0)+1-$BN$3)*BT93*(VLOOKUP(O93,звания!$F$2:$G$62,2,FALSE)))*0.01)))))))</f>
        <v>8925.2999999999993</v>
      </c>
      <c r="CS93" s="416">
        <f t="shared" si="170"/>
        <v>20422.5</v>
      </c>
      <c r="CT93" s="403"/>
      <c r="CU93" s="403"/>
      <c r="CV93" s="404">
        <f t="shared" si="120"/>
        <v>672.35</v>
      </c>
      <c r="CW93" s="426">
        <f t="shared" si="104"/>
        <v>21094.85</v>
      </c>
      <c r="CX93" s="404">
        <f t="shared" si="171"/>
        <v>3797.07</v>
      </c>
      <c r="CY93" s="1174">
        <v>5</v>
      </c>
      <c r="CZ93" s="404">
        <f t="shared" si="136"/>
        <v>259.92</v>
      </c>
      <c r="DA93" s="404"/>
      <c r="DB93" s="403"/>
      <c r="DC93" s="404"/>
      <c r="DD93" s="426">
        <f t="shared" si="162"/>
        <v>4056.99</v>
      </c>
      <c r="DE93" s="426">
        <f t="shared" si="121"/>
        <v>4492.95</v>
      </c>
      <c r="DF93" s="404">
        <f t="shared" si="148"/>
        <v>3797.07</v>
      </c>
      <c r="DG93" s="426">
        <f t="shared" si="159"/>
        <v>20834.93</v>
      </c>
      <c r="DH93" s="426">
        <f t="shared" si="160"/>
        <v>0</v>
      </c>
      <c r="DI93" s="421"/>
      <c r="DJ93" s="422" t="str">
        <f t="shared" si="163"/>
        <v xml:space="preserve">30 від 01.03   </v>
      </c>
      <c r="DK93" s="113" t="s">
        <v>1017</v>
      </c>
      <c r="DL93" s="28" t="s">
        <v>1018</v>
      </c>
      <c r="DM93" s="28" t="s">
        <v>1019</v>
      </c>
      <c r="DN93" s="28" t="s">
        <v>965</v>
      </c>
      <c r="DO93" s="900">
        <v>3619411210</v>
      </c>
      <c r="DP93" s="888"/>
      <c r="DQ93" s="817"/>
      <c r="DR93" s="818"/>
      <c r="DS93" s="819"/>
      <c r="DT93" s="820"/>
      <c r="DU93" s="124"/>
      <c r="DV93" s="110"/>
      <c r="DX93" s="84"/>
      <c r="DY93" s="84"/>
      <c r="DZ93" s="105"/>
      <c r="EC93" s="84"/>
      <c r="ED93" s="84"/>
      <c r="EG93" s="19"/>
      <c r="EH93" s="543">
        <f t="shared" si="123"/>
        <v>1</v>
      </c>
      <c r="EI93" s="404" t="str">
        <f t="shared" si="124"/>
        <v>л-т</v>
      </c>
      <c r="EJ93" s="29" t="str">
        <f t="shared" si="125"/>
        <v>Сідорович В.Р.</v>
      </c>
      <c r="EK93" s="50"/>
      <c r="EL93" s="29"/>
      <c r="EM93" s="50"/>
      <c r="EN93" s="50"/>
      <c r="EO93" s="50"/>
      <c r="EP93" s="29"/>
    </row>
    <row r="94" spans="1:146" ht="17.45" customHeight="1">
      <c r="A94" s="427">
        <v>90</v>
      </c>
      <c r="B94" s="869" t="s">
        <v>819</v>
      </c>
      <c r="C94" s="911" t="s">
        <v>19</v>
      </c>
      <c r="D94" s="404" t="str">
        <f t="shared" si="139"/>
        <v>Булатов Р.А.</v>
      </c>
      <c r="E94" s="416"/>
      <c r="F94" s="417"/>
      <c r="G94" s="409" t="str">
        <f t="shared" si="172"/>
        <v>4.6.5</v>
      </c>
      <c r="H94" s="407" t="str">
        <f t="shared" si="174"/>
        <v>4.6.5</v>
      </c>
      <c r="I94" s="407" t="str">
        <f t="shared" si="173"/>
        <v>4.6.5</v>
      </c>
      <c r="J94" s="407" t="str">
        <f t="shared" si="151"/>
        <v>0.0.0</v>
      </c>
      <c r="K94" s="407" t="str">
        <f t="shared" si="152"/>
        <v>0.0.0</v>
      </c>
      <c r="L94" s="407" t="str">
        <f t="shared" si="153"/>
        <v>0.0.0</v>
      </c>
      <c r="M94" s="407" t="str">
        <f t="shared" si="154"/>
        <v>0.0.0</v>
      </c>
      <c r="N94" s="408" t="str">
        <f t="shared" si="175"/>
        <v>0.0.0</v>
      </c>
      <c r="O94" s="930">
        <v>12</v>
      </c>
      <c r="P94" s="417">
        <v>42942</v>
      </c>
      <c r="Q94" s="417"/>
      <c r="R94" s="417"/>
      <c r="S94" s="417"/>
      <c r="T94" s="417"/>
      <c r="U94" s="417"/>
      <c r="V94" s="714"/>
      <c r="W94" s="714"/>
      <c r="X94" s="417"/>
      <c r="Y94" s="417"/>
      <c r="Z94" s="714"/>
      <c r="AA94" s="714"/>
      <c r="AB94" s="417"/>
      <c r="AC94" s="417"/>
      <c r="AD94" s="714"/>
      <c r="AE94" s="714"/>
      <c r="AF94" s="417"/>
      <c r="AG94" s="417"/>
      <c r="AH94" s="714"/>
      <c r="AI94" s="714"/>
      <c r="AJ94" s="417"/>
      <c r="AK94" s="417"/>
      <c r="AL94" s="714"/>
      <c r="AM94" s="714"/>
      <c r="AN94" s="417"/>
      <c r="AO94" s="417"/>
      <c r="AP94" s="714"/>
      <c r="AQ94" s="714"/>
      <c r="AR94" s="417"/>
      <c r="AS94" s="417"/>
      <c r="AT94" s="714"/>
      <c r="AU94" s="714"/>
      <c r="AV94" s="417"/>
      <c r="AW94" s="417"/>
      <c r="AX94" s="716"/>
      <c r="AY94" s="716"/>
      <c r="AZ94" s="635"/>
      <c r="BA94" s="635"/>
      <c r="BB94" s="716"/>
      <c r="BC94" s="716"/>
      <c r="BD94" s="635"/>
      <c r="BE94" s="635"/>
      <c r="BF94" s="717"/>
      <c r="BG94" s="717"/>
      <c r="BH94" s="432">
        <f t="shared" si="144"/>
        <v>1625</v>
      </c>
      <c r="BI94" s="432">
        <f t="shared" si="155"/>
        <v>0</v>
      </c>
      <c r="BJ94" s="432">
        <f t="shared" si="156"/>
        <v>0</v>
      </c>
      <c r="BK94" s="432">
        <f t="shared" si="157"/>
        <v>0</v>
      </c>
      <c r="BL94" s="432">
        <f t="shared" si="158"/>
        <v>0</v>
      </c>
      <c r="BM94" s="436">
        <f t="shared" si="161"/>
        <v>0</v>
      </c>
      <c r="BN94" s="462">
        <v>0.65</v>
      </c>
      <c r="BO94" s="427">
        <f t="shared" si="145"/>
        <v>28</v>
      </c>
      <c r="BP94" s="419"/>
      <c r="BQ94" s="700"/>
      <c r="BR94" s="419"/>
      <c r="BS94" s="700"/>
      <c r="BT94" s="700"/>
      <c r="BU94" s="700"/>
      <c r="BV94" s="427">
        <f t="shared" si="146"/>
        <v>25</v>
      </c>
      <c r="BW94" s="1182">
        <v>26</v>
      </c>
      <c r="BX94" s="427">
        <v>10</v>
      </c>
      <c r="BY94" s="419"/>
      <c r="BZ94" s="432"/>
      <c r="CA94" s="419"/>
      <c r="CB94" s="427"/>
      <c r="CC94" s="419"/>
      <c r="CD94" s="427"/>
      <c r="CE94" s="404">
        <f>IF(OR(C94=0,CD94="Д"),0,IF(AND(C94&gt;0,E94=0),VLOOKUP(C94,звания!A:B,2,FALSE)/((EOMONTH($G$3,0)+1)-$G$3)*BO94+VLOOKUP(C94,звания!A:B,2,FALSE)/((EOMONTH($G$3,0)+1)-$G$3)*BR94+VLOOKUP(C94,звания!A:B,2,FALSE)/((EOMONTH($G$3,0)+1)-$G$3)*BU94,IF(AND(C94&gt;0,E94&gt;0,F94&gt;=$G$3,BO94=(EOMONTH($G$3,0)+1)-$G$3),(VLOOKUP(E94,звания!A:B,2,FALSE)/(EOMONTH($G$3,0)-$G$3+1))*(F94-$G$3)+(VLOOKUP(C94,звания!A:B,2,FALSE)/(EOMONTH($G$3,0)-$G$3+1))*((EOMONTH($G$3,0)-$G$3+1)-(F94-$G$3)),IF(AND(C94&gt;0,E94&gt;0,F94&gt;$G$3,BO94&lt;(EOMONTH($G$3,0)+1)-$G$3,BO94&lt;&gt;0),VLOOKUP(E94,звания!A:B,2,FALSE)/((EOMONTH($G$3,0)+1)-$G$3)*((F94-$G$3)-(((EOMONTH($G$3,0)+1)-$G$3)-BO94-BU94-BR94))+VLOOKUP(C94,звания!A:B,2,FALSE)/((EOMONTH($G$3,0)+1)-$G$3)*(((EOMONTH($G$3,0)+1)-F94)),IF(F94&lt;$G$3,(VLOOKUP(C94,звания!A:B,2,FALSE)-VLOOKUP(E94,звания!A:B,2,FALSE))/((EOMONTH($BN$3,0)+1)-$BN$3)*(EOMONTH($BN$3,0)+1-F94)+VLOOKUP(C94,звания!A:B,2,FALSE)/((EOMONTH($G$3,0)+1)-$G$3)*BO94+VLOOKUP(C94,звания!A:B,2,FALSE)/((EOMONTH($G$3,0)+1)-$G$3)*BU94+VLOOKUP(C94,звания!A:B,2,FALSE)/((EOMONTH($G$3,0)+1)-$G$3)*BR94,0)))))</f>
        <v>1130</v>
      </c>
      <c r="CF94" s="404">
        <f>IF(OR(CD94="Д",C94=0),0,IF(B94="Виключений зі списків",IF(BS94=0,(VLOOKUP(O94,звания!$D$2:$E$62,2,FALSE))/(EOMONTH($B$3,0)+1-$B$3)*BO94+(VLOOKUP(BQ94,звания!$D$2:$E$62,2,FALSE))/(EOMONTH($B$3,0)+1-$B$3)*BR94,(((VLOOKUP(O94,звания!$D$2:$E$62,2,FALSE))/(EOMONTH($B$3,0)+1-$B$3))*BO94)+(VLOOKUP(BQ94,звания!$D$2:$E$62,2,FALSE))/(EOMONTH($B$3,0)+1-$B$3)*BR94+(VLOOKUP(BS94,звания!$D$2:$E$62,2,FALSE))/(EOMONTH($B$3,0)+1-$B$3)*BU94),IF(BS94=0,(VLOOKUP(O94,звания!$D$2:$E$62,2,FALSE))/(EOMONTH($G$3,0)+1-$G$3)*BO94+(VLOOKUP(BQ94,звания!$D$2:$E$62,2,FALSE))/(EOMONTH($G$3,0)+1-$G$3)*BR94,(((VLOOKUP(O94,звания!$D$2:$E$62,2,FALSE))/(EOMONTH($G$3,0)+1-$G$3))*BO94)+(VLOOKUP(BQ94,звания!$D$2:$E$62,2,FALSE))/(EOMONTH($G$3,0)+1-$G$3)*BR94+(VLOOKUP(BS94,звания!$D$2:$E$62,2,FALSE))/(EOMONTH($G$3,0)+1-$G$3)*BU94+IF(BT94=0,0,(VLOOKUP(BS94,звания!$D$2:$E$62,2,FALSE))/(EOMONTH($BN$3,0)+1-$BN$3)*BT94-(VLOOKUP(O94,звания!$D$2:$E$62,2,FALSE))/(EOMONTH($BN$3,0)+1-$BN$3)*BT94))))</f>
        <v>3440</v>
      </c>
      <c r="CG94" s="404">
        <f t="shared" si="169"/>
        <v>1142.5</v>
      </c>
      <c r="CH94" s="404">
        <f>IF(BW94=0,CF94*BX94%,IF(BW94&gt;0,((VLOOKUP(O94,звания!$D$2:$E$62,2,FALSE)/(EOMONTH($G$3,0)+1-$G$3)*BW94)*BX94%)))</f>
        <v>319.43</v>
      </c>
      <c r="CI94" s="404">
        <f>IF(BY94=0,CF94*BZ94%,IF(BY94&gt;0,(VLOOKUP(O94,звания!$D$2:$E$62,2,FALSE)/(EOMONTH($G$3,0)+1-$G$3)*BO94)*BZ94%)+(VLOOKUP(BS94,звания!$D$2:$E$62,2,FALSE)/(EOMONTH($G$3,0)+1-$G$3)*BU94)*BZ94%)</f>
        <v>0</v>
      </c>
      <c r="CJ94" s="404">
        <f>IF(CA94=0,CF94*CB94%,IF(CA94&gt;0,(VLOOKUP(O94,звания!$D$2:$E$62,2,FALSE)/(EOMONTH($G$3,0)+1-$G$3)*BO94)*CB94%)+(VLOOKUP(BS94,звания!$D$2:$E$62,2,FALSE)/(EOMONTH($G$3,0)+1-$G$3)*BU94)*CB94%)</f>
        <v>0</v>
      </c>
      <c r="CK94" s="404">
        <f>IF(CD94="Д",0,IF(CC94=0,CF94*CD94%,IF(CC94&gt;0,(VLOOKUP(O94,звания!$D$2:$E$62,2,FALSE)/(EOMONTH($G$3,0)+1-$G$3)*BO94)*CD94%)+(VLOOKUP(BS94,звания!$D$2:$E$62,2,FALSE)/(EOMONTH($G$3,0)+1-$G$3)*BU94)*CD94%))</f>
        <v>0</v>
      </c>
      <c r="CL94" s="404">
        <f>IF(BR94&gt;0,((VLOOKUP(C94,звания!$A$2:$B$62,2,FALSE)/(EOMONTH($G$3,0)+1-$G$3)*BO94+VLOOKUP(O94,звания!$D$2:$E$62,2,FALSE)/(EOMONTH($G$3,0)+1-$G$3)*BO94+(VLOOKUP(C94,звания!$A$2:$B$62,2,FALSE)/(EOMONTH($G$3,0)+1-$G$3)*BO94+VLOOKUP(O94,звания!$D$2:$E$62,2,FALSE)/(EOMONTH($G$3,0)+1-$G$3)*BO94)*BV94%)*BN94)+(VLOOKUP(C94,звания!$A$2:$B$62,2,FALSE)/(EOMONTH($G$3,0)+1-$G$3)*BU94+VLOOKUP(BS94,звания!$D$2:$E$62,2,FALSE)/(EOMONTH($G$3,0)+1-$G$3)*BU94+(VLOOKUP(C94,звания!$A$2:$B$62,2,FALSE)/(EOMONTH($G$3,0)+1-$G$3)*BU94+VLOOKUP(BS94,звания!$D$2:$E$62,2,FALSE)/(EOMONTH($G$3,0)+1-$G$3)*BU94)*BV94%)*BN94,(CE94+CF94+CG94)*BN94)</f>
        <v>3713.13</v>
      </c>
      <c r="CM94" s="404"/>
      <c r="CN94" s="404"/>
      <c r="CO94" s="432">
        <f t="shared" si="119"/>
        <v>3</v>
      </c>
      <c r="CP94" s="638"/>
      <c r="CQ94" s="637">
        <f>IF(CF94=0,0,IF((SUM(BH94:BM94)&gt;360),(VLOOKUP(O94,звания!$F$2:$G$62,2,FALSE))/100,VLOOKUP(O94,звания!$F$2:$H$62,3,FALSE)/100))</f>
        <v>2.56</v>
      </c>
      <c r="CR94" s="617">
        <f>IF(B94="Виключений зі списків",IF(AND(BU94=0,360-BH94&lt;0),(VLOOKUP(O94,звания!$D$2:$E$62,2,FALSE))/(EOMONTH($B$3,0)+1-$B$3)*BO94*CQ94,IF(AND(360-BH94&gt;=0,360-BH94&lt;(EOMONTH($B$3,0)+1-$B$3)),(CF94/(EOMONTH($B$3,0)-$B$3+1)*(360-BH94))*CQ94+(CF94/(EOMONTH($B$3,0)-$B$3+1)*((EOMONTH($B$3,0)-$B$3+1)-(360-BH94)))*VLOOKUP(O94,звания!$F$2:$H$62,2,FALSE)/100,((((VLOOKUP(O94,звания!$D$2:$E$62,2,FALSE))/(EOMONTH($B$3,0)+1-$B$3)*BO94*CQ94+(VLOOKUP(BS94,звания!$D$2:$E$62,2,FALSE))/(EOMONTH($B$3,0)+1-$B$3)*BU94*(VLOOKUP(BS94,звания!$F$2:$G$62,2,FALSE)*0.01)+(IF(BT94=0,0,(VLOOKUP(BS94,звания!$D$2:$E$62,2,FALSE)/(EOMONTH($G$3,0)+1-$G$3)*BT94*(VLOOKUP(BS94,звания!$F$2:$G$62,2,FALSE)))*0.01-(VLOOKUP(O94,звания!$D$2:$E$62,2,FALSE)/(EOMONTH($G$3,0)+1-$G$3)*BT94*(VLOOKUP(O94,звания!$F$2:$G$62,2,FALSE)))*0.01)))))/100*(100-CP94))),(IF(AND(BU94=0,360-BH94&lt;0,CP94=0),(VLOOKUP(O94,звания!$D$2:$E$62,2,FALSE))/(EOMONTH($G$3,0)+1-$G$3)*BO94*CQ94,IF(AND(360-BH94&gt;=0,360-BH94&lt;(EOMONTH($G$3,0)+1-$G$3)),(CF94/(EOMONTH($G$3,0)-$G$3+1)*(360-BH94))*CQ94+(CF94/(EOMONTH($G$3,0)-$G$3+1)*((EOMONTH($G$3,0)-$G$3+1)-(360-BH94)))*VLOOKUP(O94,звания!$F$2:$H$62,2,FALSE)/100,((((VLOOKUP(O94,звания!$D$2:$E$62,2,FALSE))/(EOMONTH($G$3,0)+1-$G$3)*BO94*CQ94+(VLOOKUP(BS94,звания!$D$2:$E$62,2,FALSE))/(EOMONTH($G$3,0)+1-$G$3)*BU94*(VLOOKUP(BS94,звания!$F$2:$G$62,2,FALSE)*0.01)))/100*(100-CP94)+(IF(BT94=0,0,(VLOOKUP(BS94,звания!$D$2:$E$62,2,FALSE)/(EOMONTH($BN$3,0)+1-$BN$3)*BT94*(VLOOKUP(BS94,звания!$F$2:$G$62,2,FALSE)))*0.01-(VLOOKUP(O94,звания!$D$2:$E$62,2,FALSE)/(EOMONTH($BN$3,0)+1-$BN$3)*BT94*(VLOOKUP(O94,звания!$F$2:$G$62,2,FALSE)))*0.01)))))))</f>
        <v>8806.4</v>
      </c>
      <c r="CS94" s="416">
        <f t="shared" si="170"/>
        <v>18551.46</v>
      </c>
      <c r="CT94" s="403"/>
      <c r="CU94" s="403"/>
      <c r="CV94" s="404">
        <f t="shared" si="120"/>
        <v>672.35</v>
      </c>
      <c r="CW94" s="426">
        <f t="shared" si="104"/>
        <v>19223.810000000001</v>
      </c>
      <c r="CX94" s="404">
        <f t="shared" si="171"/>
        <v>3460.29</v>
      </c>
      <c r="CY94" s="1174">
        <v>5</v>
      </c>
      <c r="CZ94" s="404">
        <f t="shared" si="136"/>
        <v>236.86</v>
      </c>
      <c r="DA94" s="404"/>
      <c r="DB94" s="403"/>
      <c r="DC94" s="404"/>
      <c r="DD94" s="426">
        <f t="shared" si="162"/>
        <v>3697.15</v>
      </c>
      <c r="DE94" s="426">
        <f t="shared" si="121"/>
        <v>4081.32</v>
      </c>
      <c r="DF94" s="404">
        <f t="shared" si="148"/>
        <v>3460.29</v>
      </c>
      <c r="DG94" s="426">
        <f t="shared" si="159"/>
        <v>18986.95</v>
      </c>
      <c r="DH94" s="426">
        <f t="shared" si="160"/>
        <v>0</v>
      </c>
      <c r="DI94" s="421"/>
      <c r="DJ94" s="422" t="str">
        <f t="shared" si="163"/>
        <v xml:space="preserve">30 від 01.03   </v>
      </c>
      <c r="DK94" s="113" t="s">
        <v>1020</v>
      </c>
      <c r="DL94" s="28" t="s">
        <v>1021</v>
      </c>
      <c r="DM94" s="28" t="s">
        <v>1022</v>
      </c>
      <c r="DN94" s="28" t="s">
        <v>1023</v>
      </c>
      <c r="DO94" s="904">
        <v>3665009035</v>
      </c>
      <c r="DP94" s="888"/>
      <c r="DQ94" s="817"/>
      <c r="DR94" s="818"/>
      <c r="DS94" s="819"/>
      <c r="DT94" s="820"/>
      <c r="DU94" s="124"/>
      <c r="DV94" s="110"/>
      <c r="DX94" s="84"/>
      <c r="DY94" s="84"/>
      <c r="DZ94" s="105"/>
      <c r="EH94" s="543">
        <f t="shared" si="123"/>
        <v>1</v>
      </c>
      <c r="EI94" s="404" t="str">
        <f t="shared" si="124"/>
        <v>л-т</v>
      </c>
      <c r="EJ94" s="29" t="str">
        <f t="shared" si="125"/>
        <v>Булатов Р.А.</v>
      </c>
      <c r="EK94" s="50"/>
      <c r="EL94" s="29"/>
      <c r="EM94" s="50"/>
      <c r="EN94" s="50"/>
      <c r="EO94" s="50"/>
      <c r="EP94" s="29"/>
    </row>
    <row r="95" spans="1:146" ht="17.45" customHeight="1">
      <c r="A95" s="427">
        <v>91</v>
      </c>
      <c r="B95" s="869" t="s">
        <v>819</v>
      </c>
      <c r="C95" s="911" t="s">
        <v>19</v>
      </c>
      <c r="D95" s="404" t="str">
        <f t="shared" si="139"/>
        <v>Калугін І.В.</v>
      </c>
      <c r="E95" s="416"/>
      <c r="F95" s="417"/>
      <c r="G95" s="409" t="str">
        <f t="shared" si="172"/>
        <v>9.1.6</v>
      </c>
      <c r="H95" s="407" t="str">
        <f t="shared" si="174"/>
        <v>9.1.6</v>
      </c>
      <c r="I95" s="407" t="str">
        <f t="shared" si="173"/>
        <v>9.1.6</v>
      </c>
      <c r="J95" s="407" t="str">
        <f t="shared" si="151"/>
        <v>0.0.0</v>
      </c>
      <c r="K95" s="407" t="str">
        <f t="shared" si="152"/>
        <v>0.0.0</v>
      </c>
      <c r="L95" s="407" t="str">
        <f t="shared" si="153"/>
        <v>0.0.0</v>
      </c>
      <c r="M95" s="407" t="str">
        <f t="shared" si="154"/>
        <v>0.0.0</v>
      </c>
      <c r="N95" s="408" t="str">
        <f t="shared" si="175"/>
        <v>0.0.0</v>
      </c>
      <c r="O95" s="930">
        <v>12</v>
      </c>
      <c r="P95" s="417">
        <v>41268</v>
      </c>
      <c r="Q95" s="417"/>
      <c r="R95" s="417"/>
      <c r="S95" s="417"/>
      <c r="T95" s="417"/>
      <c r="U95" s="417"/>
      <c r="V95" s="714"/>
      <c r="W95" s="714"/>
      <c r="X95" s="417"/>
      <c r="Y95" s="417"/>
      <c r="Z95" s="714"/>
      <c r="AA95" s="714"/>
      <c r="AB95" s="417"/>
      <c r="AC95" s="417"/>
      <c r="AD95" s="714"/>
      <c r="AE95" s="714"/>
      <c r="AF95" s="417"/>
      <c r="AG95" s="417"/>
      <c r="AH95" s="714"/>
      <c r="AI95" s="714"/>
      <c r="AJ95" s="417"/>
      <c r="AK95" s="417"/>
      <c r="AL95" s="714"/>
      <c r="AM95" s="714"/>
      <c r="AN95" s="417"/>
      <c r="AO95" s="417"/>
      <c r="AP95" s="714"/>
      <c r="AQ95" s="714"/>
      <c r="AR95" s="417"/>
      <c r="AS95" s="417"/>
      <c r="AT95" s="714"/>
      <c r="AU95" s="714"/>
      <c r="AV95" s="417"/>
      <c r="AW95" s="417"/>
      <c r="AX95" s="716"/>
      <c r="AY95" s="716"/>
      <c r="AZ95" s="635"/>
      <c r="BA95" s="635"/>
      <c r="BB95" s="716"/>
      <c r="BC95" s="716"/>
      <c r="BD95" s="635"/>
      <c r="BE95" s="635"/>
      <c r="BF95" s="717"/>
      <c r="BG95" s="717"/>
      <c r="BH95" s="432">
        <f t="shared" si="144"/>
        <v>3276</v>
      </c>
      <c r="BI95" s="432">
        <f t="shared" si="155"/>
        <v>0</v>
      </c>
      <c r="BJ95" s="432">
        <f t="shared" si="156"/>
        <v>0</v>
      </c>
      <c r="BK95" s="432">
        <f t="shared" si="157"/>
        <v>0</v>
      </c>
      <c r="BL95" s="432">
        <f t="shared" si="158"/>
        <v>0</v>
      </c>
      <c r="BM95" s="436">
        <f t="shared" si="161"/>
        <v>0</v>
      </c>
      <c r="BN95" s="462">
        <v>0.65</v>
      </c>
      <c r="BO95" s="427">
        <f t="shared" si="145"/>
        <v>28</v>
      </c>
      <c r="BP95" s="725"/>
      <c r="BQ95" s="700"/>
      <c r="BR95" s="419"/>
      <c r="BS95" s="700"/>
      <c r="BT95" s="700"/>
      <c r="BU95" s="700"/>
      <c r="BV95" s="427">
        <f t="shared" si="146"/>
        <v>30</v>
      </c>
      <c r="BW95" s="1182">
        <v>26</v>
      </c>
      <c r="BX95" s="427">
        <v>10</v>
      </c>
      <c r="BY95" s="419"/>
      <c r="BZ95" s="432"/>
      <c r="CA95" s="419"/>
      <c r="CB95" s="427"/>
      <c r="CC95" s="419"/>
      <c r="CD95" s="427"/>
      <c r="CE95" s="404">
        <f>IF(OR(C95=0,CD95="Д"),0,IF(AND(C95&gt;0,E95=0),VLOOKUP(C95,звания!A:B,2,FALSE)/((EOMONTH($G$3,0)+1)-$G$3)*BO95+VLOOKUP(C95,звания!A:B,2,FALSE)/((EOMONTH($G$3,0)+1)-$G$3)*BR95+VLOOKUP(C95,звания!A:B,2,FALSE)/((EOMONTH($G$3,0)+1)-$G$3)*BU95,IF(AND(C95&gt;0,E95&gt;0,F95&gt;=$G$3,BO95=(EOMONTH($G$3,0)+1)-$G$3),(VLOOKUP(E95,звания!A:B,2,FALSE)/(EOMONTH($G$3,0)-$G$3+1))*(F95-$G$3)+(VLOOKUP(C95,звания!A:B,2,FALSE)/(EOMONTH($G$3,0)-$G$3+1))*((EOMONTH($G$3,0)-$G$3+1)-(F95-$G$3)),IF(AND(C95&gt;0,E95&gt;0,F95&gt;$G$3,BO95&lt;(EOMONTH($G$3,0)+1)-$G$3,BO95&lt;&gt;0),VLOOKUP(E95,звания!A:B,2,FALSE)/((EOMONTH($G$3,0)+1)-$G$3)*((F95-$G$3)-(((EOMONTH($G$3,0)+1)-$G$3)-BO95-BU95-BR95))+VLOOKUP(C95,звания!A:B,2,FALSE)/((EOMONTH($G$3,0)+1)-$G$3)*(((EOMONTH($G$3,0)+1)-F95)),IF(F95&lt;$G$3,(VLOOKUP(C95,звания!A:B,2,FALSE)-VLOOKUP(E95,звания!A:B,2,FALSE))/((EOMONTH($BN$3,0)+1)-$BN$3)*(EOMONTH($BN$3,0)+1-F95)+VLOOKUP(C95,звания!A:B,2,FALSE)/((EOMONTH($G$3,0)+1)-$G$3)*BO95+VLOOKUP(C95,звания!A:B,2,FALSE)/((EOMONTH($G$3,0)+1)-$G$3)*BU95+VLOOKUP(C95,звания!A:B,2,FALSE)/((EOMONTH($G$3,0)+1)-$G$3)*BR95,0)))))</f>
        <v>1130</v>
      </c>
      <c r="CF95" s="404">
        <f>IF(OR(CD95="Д",C95=0),0,IF(B95="Виключений зі списків",IF(BS95=0,(VLOOKUP(O95,звания!$D$2:$E$62,2,FALSE))/(EOMONTH($B$3,0)+1-$B$3)*BO95+(VLOOKUP(BQ95,звания!$D$2:$E$62,2,FALSE))/(EOMONTH($B$3,0)+1-$B$3)*BR95,(((VLOOKUP(O95,звания!$D$2:$E$62,2,FALSE))/(EOMONTH($B$3,0)+1-$B$3))*BO95)+(VLOOKUP(BQ95,звания!$D$2:$E$62,2,FALSE))/(EOMONTH($B$3,0)+1-$B$3)*BR95+(VLOOKUP(BS95,звания!$D$2:$E$62,2,FALSE))/(EOMONTH($B$3,0)+1-$B$3)*BU95),IF(BS95=0,(VLOOKUP(O95,звания!$D$2:$E$62,2,FALSE))/(EOMONTH($G$3,0)+1-$G$3)*BO95+(VLOOKUP(BQ95,звания!$D$2:$E$62,2,FALSE))/(EOMONTH($G$3,0)+1-$G$3)*BR95,(((VLOOKUP(O95,звания!$D$2:$E$62,2,FALSE))/(EOMONTH($G$3,0)+1-$G$3))*BO95)+(VLOOKUP(BQ95,звания!$D$2:$E$62,2,FALSE))/(EOMONTH($G$3,0)+1-$G$3)*BR95+(VLOOKUP(BS95,звания!$D$2:$E$62,2,FALSE))/(EOMONTH($G$3,0)+1-$G$3)*BU95+IF(BT95=0,0,(VLOOKUP(BS95,звания!$D$2:$E$62,2,FALSE))/(EOMONTH($BN$3,0)+1-$BN$3)*BT95-(VLOOKUP(O95,звания!$D$2:$E$62,2,FALSE))/(EOMONTH($BN$3,0)+1-$BN$3)*BT95))))</f>
        <v>3440</v>
      </c>
      <c r="CG95" s="404">
        <f t="shared" si="169"/>
        <v>1371</v>
      </c>
      <c r="CH95" s="404">
        <f>IF(BW95=0,CF95*BX95%,IF(BW95&gt;0,((VLOOKUP(O95,звания!$D$2:$E$62,2,FALSE)/(EOMONTH($G$3,0)+1-$G$3)*BW95)*BX95%)))</f>
        <v>319.43</v>
      </c>
      <c r="CI95" s="404">
        <f>IF(BY95=0,CF95*BZ95%,IF(BY95&gt;0,(VLOOKUP(O95,звания!$D$2:$E$62,2,FALSE)/(EOMONTH($G$3,0)+1-$G$3)*BO95)*BZ95%)+(VLOOKUP(BS95,звания!$D$2:$E$62,2,FALSE)/(EOMONTH($G$3,0)+1-$G$3)*BU95)*BZ95%)</f>
        <v>0</v>
      </c>
      <c r="CJ95" s="404">
        <f>IF(CA95=0,CF95*CB95%,IF(CA95&gt;0,(VLOOKUP(O95,звания!$D$2:$E$62,2,FALSE)/(EOMONTH($G$3,0)+1-$G$3)*BO95)*CB95%)+(VLOOKUP(BS95,звания!$D$2:$E$62,2,FALSE)/(EOMONTH($G$3,0)+1-$G$3)*BU95)*CB95%)</f>
        <v>0</v>
      </c>
      <c r="CK95" s="404">
        <f>IF(CD95="Д",0,IF(CC95=0,CF95*CD95%,IF(CC95&gt;0,(VLOOKUP(O95,звания!$D$2:$E$62,2,FALSE)/(EOMONTH($G$3,0)+1-$G$3)*BO95)*CD95%)+(VLOOKUP(BS95,звания!$D$2:$E$62,2,FALSE)/(EOMONTH($G$3,0)+1-$G$3)*BU95)*CD95%))</f>
        <v>0</v>
      </c>
      <c r="CL95" s="404">
        <f>IF(BR95&gt;0,((VLOOKUP(C95,звания!$A$2:$B$62,2,FALSE)/(EOMONTH($G$3,0)+1-$G$3)*BO95+VLOOKUP(O95,звания!$D$2:$E$62,2,FALSE)/(EOMONTH($G$3,0)+1-$G$3)*BO95+(VLOOKUP(C95,звания!$A$2:$B$62,2,FALSE)/(EOMONTH($G$3,0)+1-$G$3)*BO95+VLOOKUP(O95,звания!$D$2:$E$62,2,FALSE)/(EOMONTH($G$3,0)+1-$G$3)*BO95)*BV95%)*BN95)+(VLOOKUP(C95,звания!$A$2:$B$62,2,FALSE)/(EOMONTH($G$3,0)+1-$G$3)*BU95+VLOOKUP(BS95,звания!$D$2:$E$62,2,FALSE)/(EOMONTH($G$3,0)+1-$G$3)*BU95+(VLOOKUP(C95,звания!$A$2:$B$62,2,FALSE)/(EOMONTH($G$3,0)+1-$G$3)*BU95+VLOOKUP(BS95,звания!$D$2:$E$62,2,FALSE)/(EOMONTH($G$3,0)+1-$G$3)*BU95)*BV95%)*BN95,(CE95+CF95+CG95)*BN95)</f>
        <v>3861.65</v>
      </c>
      <c r="CM95" s="404"/>
      <c r="CN95" s="404"/>
      <c r="CO95" s="432">
        <f t="shared" si="119"/>
        <v>3</v>
      </c>
      <c r="CP95" s="638"/>
      <c r="CQ95" s="637">
        <f>IF(CF95=0,0,IF((SUM(BH95:BM95)&gt;360),(VLOOKUP(O95,звания!$F$2:$G$62,2,FALSE))/100,VLOOKUP(O95,звания!$F$2:$H$62,3,FALSE)/100))</f>
        <v>2.56</v>
      </c>
      <c r="CR95" s="617">
        <f>IF(B95="Виключений зі списків",IF(AND(BU95=0,360-BH95&lt;0),(VLOOKUP(O95,звания!$D$2:$E$62,2,FALSE))/(EOMONTH($B$3,0)+1-$B$3)*BO95*CQ95,IF(AND(360-BH95&gt;=0,360-BH95&lt;(EOMONTH($B$3,0)+1-$B$3)),(CF95/(EOMONTH($B$3,0)-$B$3+1)*(360-BH95))*CQ95+(CF95/(EOMONTH($B$3,0)-$B$3+1)*((EOMONTH($B$3,0)-$B$3+1)-(360-BH95)))*VLOOKUP(O95,звания!$F$2:$H$62,2,FALSE)/100,((((VLOOKUP(O95,звания!$D$2:$E$62,2,FALSE))/(EOMONTH($B$3,0)+1-$B$3)*BO95*CQ95+(VLOOKUP(BS95,звания!$D$2:$E$62,2,FALSE))/(EOMONTH($B$3,0)+1-$B$3)*BU95*(VLOOKUP(BS95,звания!$F$2:$G$62,2,FALSE)*0.01)+(IF(BT95=0,0,(VLOOKUP(BS95,звания!$D$2:$E$62,2,FALSE)/(EOMONTH($G$3,0)+1-$G$3)*BT95*(VLOOKUP(BS95,звания!$F$2:$G$62,2,FALSE)))*0.01-(VLOOKUP(O95,звания!$D$2:$E$62,2,FALSE)/(EOMONTH($G$3,0)+1-$G$3)*BT95*(VLOOKUP(O95,звания!$F$2:$G$62,2,FALSE)))*0.01)))))/100*(100-CP95))),(IF(AND(BU95=0,360-BH95&lt;0,CP95=0),(VLOOKUP(O95,звания!$D$2:$E$62,2,FALSE))/(EOMONTH($G$3,0)+1-$G$3)*BO95*CQ95,IF(AND(360-BH95&gt;=0,360-BH95&lt;(EOMONTH($G$3,0)+1-$G$3)),(CF95/(EOMONTH($G$3,0)-$G$3+1)*(360-BH95))*CQ95+(CF95/(EOMONTH($G$3,0)-$G$3+1)*((EOMONTH($G$3,0)-$G$3+1)-(360-BH95)))*VLOOKUP(O95,звания!$F$2:$H$62,2,FALSE)/100,((((VLOOKUP(O95,звания!$D$2:$E$62,2,FALSE))/(EOMONTH($G$3,0)+1-$G$3)*BO95*CQ95+(VLOOKUP(BS95,звания!$D$2:$E$62,2,FALSE))/(EOMONTH($G$3,0)+1-$G$3)*BU95*(VLOOKUP(BS95,звания!$F$2:$G$62,2,FALSE)*0.01)))/100*(100-CP95)+(IF(BT95=0,0,(VLOOKUP(BS95,звания!$D$2:$E$62,2,FALSE)/(EOMONTH($BN$3,0)+1-$BN$3)*BT95*(VLOOKUP(BS95,звания!$F$2:$G$62,2,FALSE)))*0.01-(VLOOKUP(O95,звания!$D$2:$E$62,2,FALSE)/(EOMONTH($BN$3,0)+1-$BN$3)*BT95*(VLOOKUP(O95,звания!$F$2:$G$62,2,FALSE)))*0.01)))))))</f>
        <v>8806.4</v>
      </c>
      <c r="CS95" s="416">
        <f t="shared" si="170"/>
        <v>18928.48</v>
      </c>
      <c r="CT95" s="403"/>
      <c r="CU95" s="403"/>
      <c r="CV95" s="404">
        <f t="shared" si="120"/>
        <v>672.35</v>
      </c>
      <c r="CW95" s="426">
        <f t="shared" si="104"/>
        <v>19600.830000000002</v>
      </c>
      <c r="CX95" s="404">
        <f t="shared" si="171"/>
        <v>3528.15</v>
      </c>
      <c r="CY95" s="1174">
        <v>5</v>
      </c>
      <c r="CZ95" s="404">
        <f t="shared" si="136"/>
        <v>241.51</v>
      </c>
      <c r="DA95" s="404"/>
      <c r="DB95" s="403"/>
      <c r="DC95" s="404"/>
      <c r="DD95" s="426">
        <f t="shared" si="162"/>
        <v>3769.66</v>
      </c>
      <c r="DE95" s="426">
        <f t="shared" si="121"/>
        <v>4164.2700000000004</v>
      </c>
      <c r="DF95" s="404">
        <f t="shared" si="148"/>
        <v>3528.15</v>
      </c>
      <c r="DG95" s="426">
        <f t="shared" si="159"/>
        <v>19359.32</v>
      </c>
      <c r="DH95" s="426">
        <f t="shared" si="160"/>
        <v>0</v>
      </c>
      <c r="DI95" s="421"/>
      <c r="DJ95" s="422" t="str">
        <f t="shared" si="163"/>
        <v xml:space="preserve">30 від 01.03   </v>
      </c>
      <c r="DK95" s="113" t="s">
        <v>1024</v>
      </c>
      <c r="DL95" s="28" t="s">
        <v>1025</v>
      </c>
      <c r="DM95" s="28" t="s">
        <v>978</v>
      </c>
      <c r="DN95" s="28" t="s">
        <v>922</v>
      </c>
      <c r="DO95" s="900">
        <v>3321414798</v>
      </c>
      <c r="DP95" s="888"/>
      <c r="DQ95" s="817"/>
      <c r="DR95" s="818"/>
      <c r="DS95" s="819"/>
      <c r="DT95" s="820"/>
      <c r="DU95" s="124"/>
      <c r="DV95" s="110"/>
      <c r="DX95" s="84"/>
      <c r="DY95" s="84"/>
      <c r="DZ95" s="105"/>
      <c r="EG95" s="19"/>
      <c r="EH95" s="543">
        <f t="shared" si="123"/>
        <v>1</v>
      </c>
      <c r="EI95" s="404" t="str">
        <f t="shared" si="124"/>
        <v>л-т</v>
      </c>
      <c r="EJ95" s="29" t="str">
        <f t="shared" si="125"/>
        <v>Калугін І.В.</v>
      </c>
      <c r="EK95" s="50"/>
      <c r="EL95" s="29"/>
      <c r="EM95" s="50"/>
      <c r="EN95" s="50"/>
      <c r="EO95" s="50"/>
      <c r="EP95" s="29"/>
    </row>
    <row r="96" spans="1:146" ht="17.45" customHeight="1">
      <c r="A96" s="427">
        <v>92</v>
      </c>
      <c r="B96" s="869" t="s">
        <v>819</v>
      </c>
      <c r="C96" s="911" t="s">
        <v>19</v>
      </c>
      <c r="D96" s="404" t="str">
        <f>DK96</f>
        <v>Борідько  .І.</v>
      </c>
      <c r="E96" s="416"/>
      <c r="F96" s="417"/>
      <c r="G96" s="409" t="str">
        <f t="shared" si="172"/>
        <v>12.7.0</v>
      </c>
      <c r="H96" s="407" t="str">
        <f t="shared" si="174"/>
        <v>12.7.0</v>
      </c>
      <c r="I96" s="407" t="str">
        <f t="shared" si="173"/>
        <v>12.7.0</v>
      </c>
      <c r="J96" s="407" t="str">
        <f t="shared" si="151"/>
        <v>0.0.0</v>
      </c>
      <c r="K96" s="407" t="str">
        <f t="shared" si="152"/>
        <v>0.0.0</v>
      </c>
      <c r="L96" s="407" t="str">
        <f t="shared" si="153"/>
        <v>0.0.0</v>
      </c>
      <c r="M96" s="407" t="str">
        <f t="shared" si="154"/>
        <v>0.0.0</v>
      </c>
      <c r="N96" s="408" t="str">
        <f t="shared" si="175"/>
        <v>0.0.0</v>
      </c>
      <c r="O96" s="930">
        <v>12</v>
      </c>
      <c r="P96" s="417">
        <v>39995</v>
      </c>
      <c r="Q96" s="417"/>
      <c r="R96" s="417"/>
      <c r="S96" s="417"/>
      <c r="T96" s="417"/>
      <c r="U96" s="417"/>
      <c r="V96" s="714"/>
      <c r="W96" s="714"/>
      <c r="X96" s="417"/>
      <c r="Y96" s="417"/>
      <c r="Z96" s="714"/>
      <c r="AA96" s="714"/>
      <c r="AB96" s="417"/>
      <c r="AC96" s="417"/>
      <c r="AD96" s="714"/>
      <c r="AE96" s="714"/>
      <c r="AF96" s="417"/>
      <c r="AG96" s="417"/>
      <c r="AH96" s="714"/>
      <c r="AI96" s="714"/>
      <c r="AJ96" s="417"/>
      <c r="AK96" s="417"/>
      <c r="AL96" s="714"/>
      <c r="AM96" s="714"/>
      <c r="AN96" s="417"/>
      <c r="AO96" s="417"/>
      <c r="AP96" s="714"/>
      <c r="AQ96" s="714"/>
      <c r="AR96" s="417"/>
      <c r="AS96" s="417"/>
      <c r="AT96" s="714"/>
      <c r="AU96" s="714"/>
      <c r="AV96" s="417"/>
      <c r="AW96" s="417"/>
      <c r="AX96" s="716"/>
      <c r="AY96" s="716"/>
      <c r="AZ96" s="635"/>
      <c r="BA96" s="635"/>
      <c r="BB96" s="716"/>
      <c r="BC96" s="716"/>
      <c r="BD96" s="635"/>
      <c r="BE96" s="635"/>
      <c r="BF96" s="717"/>
      <c r="BG96" s="717"/>
      <c r="BH96" s="432">
        <f t="shared" si="144"/>
        <v>4530</v>
      </c>
      <c r="BI96" s="432">
        <f>(IF(OR(W96&gt;$G$3,W96=0),IF(OR(V96=0,V96&gt;$G$3),0,DAYS360(V96,$G$3,1)),(DAYS360(V96,W96,1)))+IF(OR(Y96&gt;$G$3,Y96=0),IF(OR(X96=0,X96&gt;$G$3),0,DAYS360(X96,$G$3,1)),(DAYS360(X96,Y96,1)))+IF(OR(AA96&gt;$G$3,AA96=0),IF(OR(Z96=0,Z96&gt;$G$3),0,DAYS360(Z96,$G$3,1)),(DAYS360(Z96,AA96,1)))+IF(OR(AC96&gt;$G$3,AC96=0),IF(OR(AB96=0,AB96&gt;$G$3),0,DAYS360(AB96,$G$3,1)),(DAYS360(AB96,AC96,1)))+IF(OR(AE96&gt;$G$3,AE96=0),IF(OR(AD96=0,AD96&gt;$G$3),0,DAYS360(AD96,$G$3,1)),(DAYS360(AD96,AE96,1)))+IF(OR(AG96&gt;$G$3,AG96=0),IF(OR(AF96=0,AF96&gt;$G$3),0,DAYS360(AF96,$G$3,1)),(DAYS360(AF96,AG96,1)))+IF(OR(AI96&gt;$G$3,AI96=0),IF(OR(AH96=0,AH96&gt;$G$3),0,DAYS360(AH96,$G$3,1)),(DAYS360(AH96,AI96,1)))+IF(OR(AK96&gt;$G$3,AK96=0),IF(OR(AJ96=0,AJ96&gt;$G$3),0,DAYS360(AJ96,$G$3,1)),(DAYS360(AJ96,AK96,1)))+IF(OR(AM96&gt;$G$3,AM96=0),IF(OR(AL96=0,AL96&gt;$G$3),0,DAYS360(AL96,$G$3,1)),(DAYS360(AL96,AM96,1)))+IF(OR(AO96&gt;$G$3,AO96=0),IF(OR(AN96=0,AN96&gt;$G$3),0,DAYS360(AN96,$G$3,1)),(DAYS360(AN96,AO96,1)))+IF(OR(AQ96&gt;$G$3,AQ96=0),IF(OR(AP96=0,AP96&gt;$G$3),0,DAYS360(AP96,$G$3,1)),(DAYS360(AP96,AQ96,1)))+IF(OR(AS96&gt;$G$3,AS96=0),IF(OR(AR96=0,AR96&gt;$G$3),0,DAYS360(AR96,$G$3,1)),(DAYS360(AR96,AS96,1)))+IF(OR(AU96&gt;$G$3,AU96=0),IF(OR(AT96=0,AT96&gt;$G$3),0,DAYS360(AT96,$G$3,1)),(DAYS360(AT96,AU96,1)))+IF(OR(AW96&gt;$G$3,AW96=0),IF(OR(AV96=0,AV96&gt;$G$3),0,DAYS360(AV96,$G$3,1)),(DAYS360(AV96,AW96,1))))*2</f>
        <v>0</v>
      </c>
      <c r="BJ96" s="432">
        <f>(IF(OR(AY96&gt;$G$3,AY96=0),IF(OR(AX96=0,AX96&gt;$G$3),0,DAYS360(AX96,$G$3,1)),(DAYS360(AX96,AY96,1)))+IF(OR(BA96&gt;$G$3,BA96=0),IF(OR(AZ96=0,AZ96&gt;$G$3),0,DAYS360(AZ96,$G$3,1)),(DAYS360(AZ96,BA96,1))))/2</f>
        <v>0</v>
      </c>
      <c r="BK96" s="432">
        <f>(IF(OR(BC96&gt;$G$3,BC96=0),IF(OR(BB96=0,BB96&gt;$G$3),0,DAYS360(BB96,$G$3,1)),(DAYS360(BB96,BC96,1))))</f>
        <v>0</v>
      </c>
      <c r="BL96" s="432">
        <f>(IF(OR(BE96&gt;$G$3,BE96=0),IF(OR(BD96=0,BD96&gt;$G$3),0,DAYS360(BD96,$G$3,1)),(DAYS360(BD96,BE96,1))))/3</f>
        <v>0</v>
      </c>
      <c r="BM96" s="436">
        <f>IF(DAYS360(BF96,BG96)&gt;=1800,1800/2,(DAYS360(BF96,BG96,1))/2)</f>
        <v>0</v>
      </c>
      <c r="BN96" s="462">
        <v>0.65</v>
      </c>
      <c r="BO96" s="427">
        <f t="shared" si="145"/>
        <v>28</v>
      </c>
      <c r="BP96" s="419"/>
      <c r="BQ96" s="700"/>
      <c r="BR96" s="419"/>
      <c r="BS96" s="700"/>
      <c r="BT96" s="700"/>
      <c r="BU96" s="700"/>
      <c r="BV96" s="427">
        <f>IF((BH96+BI96+BJ96+BK96+BL96+BM96)&lt;360,0,IF(AND((BH96+BI96+BJ96+BK96+BL96+BM96)&gt;=360,(BH96+BI96+BJ96+BK96+BL96+BM96)&lt;1800),25,IF(AND((BH96+BI96+BJ96+BK96+BL96+BM96)&gt;=1800,(BH96+BI96+BJ96+BK96+BL96+BM96)&lt;3600),30,IF(AND((BH96+BI96+BJ96+BK96+BL96+BM96)&gt;=3600,(BH96+BI96+BJ96+BK96+BL96+BM96)&lt;5400),35,IF(AND((BH96+BI96+BJ96+BK96+BL96+BM96)&gt;=5400,(BH96+BI96+BJ96+BK96+BL96+BM96)&lt;7200),40,IF(AND((BH96+BI96+BJ96+BK96+BL96+BM96)&gt;=7200,(BH96+BI96+BJ96+BK96+BL96+BM96)&lt;9000),45,IF((BH96+BI96+BJ96+BK96+BL96+BM96)&gt;=9000,50,"ПРОВЕРЬ")))))))</f>
        <v>35</v>
      </c>
      <c r="BW96" s="1182">
        <v>26</v>
      </c>
      <c r="BX96" s="427">
        <v>10</v>
      </c>
      <c r="BY96" s="419"/>
      <c r="BZ96" s="432"/>
      <c r="CA96" s="419"/>
      <c r="CB96" s="427"/>
      <c r="CC96" s="419"/>
      <c r="CD96" s="427"/>
      <c r="CE96" s="404">
        <f>IF(OR(C96=0,CD96="Д"),0,IF(AND(C96&gt;0,E96=0),VLOOKUP(C96,звания!A:B,2,FALSE)/((EOMONTH($G$3,0)+1)-$G$3)*BO96+VLOOKUP(C96,звания!A:B,2,FALSE)/((EOMONTH($G$3,0)+1)-$G$3)*BR96+VLOOKUP(C96,звания!A:B,2,FALSE)/((EOMONTH($G$3,0)+1)-$G$3)*BU96,IF(AND(C96&gt;0,E96&gt;0,F96&gt;=$G$3,BO96=(EOMONTH($G$3,0)+1)-$G$3),(VLOOKUP(E96,звания!A:B,2,FALSE)/(EOMONTH($G$3,0)-$G$3+1))*(F96-$G$3)+(VLOOKUP(C96,звания!A:B,2,FALSE)/(EOMONTH($G$3,0)-$G$3+1))*((EOMONTH($G$3,0)-$G$3+1)-(F96-$G$3)),IF(AND(C96&gt;0,E96&gt;0,F96&gt;$G$3,BO96&lt;(EOMONTH($G$3,0)+1)-$G$3,BO96&lt;&gt;0),VLOOKUP(E96,звания!A:B,2,FALSE)/((EOMONTH($G$3,0)+1)-$G$3)*((F96-$G$3)-(((EOMONTH($G$3,0)+1)-$G$3)-BO96-BU96-BR96))+VLOOKUP(C96,звания!A:B,2,FALSE)/((EOMONTH($G$3,0)+1)-$G$3)*(((EOMONTH($G$3,0)+1)-F96)),IF(F96&lt;$G$3,(VLOOKUP(C96,звания!A:B,2,FALSE)-VLOOKUP(E96,звания!A:B,2,FALSE))/((EOMONTH($BN$3,0)+1)-$BN$3)*(EOMONTH($BN$3,0)+1-F96)+VLOOKUP(C96,звания!A:B,2,FALSE)/((EOMONTH($G$3,0)+1)-$G$3)*BO96+VLOOKUP(C96,звания!A:B,2,FALSE)/((EOMONTH($G$3,0)+1)-$G$3)*BU96+VLOOKUP(C96,звания!A:B,2,FALSE)/((EOMONTH($G$3,0)+1)-$G$3)*BR96,0)))))</f>
        <v>1130</v>
      </c>
      <c r="CF96" s="404">
        <f>IF(OR(CD96="Д",C96=0),0,IF(B96="Виключений зі списків",IF(BS96=0,(VLOOKUP(O96,звания!$D$2:$E$62,2,FALSE))/(EOMONTH($B$3,0)+1-$B$3)*BO96+(VLOOKUP(BQ96,звания!$D$2:$E$62,2,FALSE))/(EOMONTH($B$3,0)+1-$B$3)*BR96,(((VLOOKUP(O96,звания!$D$2:$E$62,2,FALSE))/(EOMONTH($B$3,0)+1-$B$3))*BO96)+(VLOOKUP(BQ96,звания!$D$2:$E$62,2,FALSE))/(EOMONTH($B$3,0)+1-$B$3)*BR96+(VLOOKUP(BS96,звания!$D$2:$E$62,2,FALSE))/(EOMONTH($B$3,0)+1-$B$3)*BU96),IF(BS96=0,(VLOOKUP(O96,звания!$D$2:$E$62,2,FALSE))/(EOMONTH($G$3,0)+1-$G$3)*BO96+(VLOOKUP(BQ96,звания!$D$2:$E$62,2,FALSE))/(EOMONTH($G$3,0)+1-$G$3)*BR96,(((VLOOKUP(O96,звания!$D$2:$E$62,2,FALSE))/(EOMONTH($G$3,0)+1-$G$3))*BO96)+(VLOOKUP(BQ96,звания!$D$2:$E$62,2,FALSE))/(EOMONTH($G$3,0)+1-$G$3)*BR96+(VLOOKUP(BS96,звания!$D$2:$E$62,2,FALSE))/(EOMONTH($G$3,0)+1-$G$3)*BU96+IF(BT96=0,0,(VLOOKUP(BS96,звания!$D$2:$E$62,2,FALSE))/(EOMONTH($BN$3,0)+1-$BN$3)*BT96-(VLOOKUP(O96,звания!$D$2:$E$62,2,FALSE))/(EOMONTH($BN$3,0)+1-$BN$3)*BT96))))</f>
        <v>3440</v>
      </c>
      <c r="CG96" s="404">
        <f>IF(AND(SUM(BH96:BM96)&lt;360,((EOMONTH($G$3,0)-$G$3+1+(SUM(BH96:BM96)))&gt;0),SUM(BH96:BM96)+EOMONTH($G$3,0)-$G$3+1&lt;360),(CE96+CF96)*BV96%,IF(SUM(BH96:BM96)+EOMONTH($G$3,0)-$G$3+1&lt;=1800,((CE96+CF96)/(EOMONTH($G$3,0)-$G$3+1))*(360-SUM(BH96:BM96))*BV96%+(((CE96+CF96)/(EOMONTH($G$3,0)-$G$3+1))*((EOMONTH($G$3,0)-$G$3+1)-(360-SUM(BH96:BM96))))*25%,IF(AND(SUM(BH96:BM96)&lt;1800,((EOMONTH($G$3,0)-$G$3+1+SUM(BH96:BM96))&gt;=360),SUM(BH96:BM96)+EOMONTH($G$3,0)-$G$3+1&lt;1800),(CE96+CF96)*BV96%,IF(SUM(BH96:BM96)+EOMONTH($G$3,0)-$G$3+1&lt;=3600,((CE96+CF96)/(EOMONTH($G$3,0)-$G$3+1))*(1800-SUM(BH96:BM96))*BV96%+(((CE96+CF96)/(EOMONTH($G$3,0)-$G$3+1))*((EOMONTH($G$3,0)-$G$3+1)-(1800-SUM(BH96:BM96)))*30%),IF(AND(SUM(BH96:BM96)&lt;3600,((EOMONTH($G$3,0)-$G$3+1+SUM(BH96:BM96))&gt;=1800),SUM(BH96:BM96)+EOMONTH($G$3,0)-$G$3+1&lt;3600),(CE96+CF96)*BV96%,IF(SUM(BH96:BM96)+EOMONTH($G$3,0)-$G$3+1&lt;=5400,((CE96+CF96)/(EOMONTH($G$3,0)-$G$3+1))*(3600-SUM(BH96:BM96))*BV96%+(((CE96+CF96)/(EOMONTH($G$3,0)-$G$3+1))*((EOMONTH($G$3,0)-$G$3+1)-(3600-SUM(BH96:BM96))))*35%,IF(AND(SUM(BH96:BM96)&lt;5400,((EOMONTH($G$3,0)-$G$3+1+SUM(BH96:BM96))&gt;=3600),SUM(BH96:BM96)+EOMONTH($G$3,0)-$G$3+1&lt;5400),(CE96+CF96)*BV96%,IF(SUM(BH96:BM96)+EOMONTH($G$3,0)-$G$3+1&lt;=7200,((CE96+CF96)/(EOMONTH($G$3,0)-$G$3+1))*(5400-SUM(BH96:BM96))*BV96%+(((CE96+CF96)/(EOMONTH($G$3,0)-$G$3+1))*((EOMONTH($G$3,0)-$G$3+1)-(5400-SUM(BH96:BM96))))*40%,IF(AND(SUM(BH96:BM96)&lt;7200,((EOMONTH($G$3,0)-$G$3+1+SUM(BH96:BM96))&gt;=5400),SUM(BH96:BM96)+EOMONTH($G$3,0)-$G$3+1&lt;7200),(CE96+CF96)*BV96%,IF(SUM(BH96:BM96)+EOMONTH($G$3,0)-$G$3+1&lt;=9000,((CE96+CF96)/(EOMONTH($G$3,0)-$G$3+1))*(7200-SUM(BH96:BM96))*BV96%+(((CE96+CF96)/(EOMONTH($G$3,0)-$G$3+1))*((EOMONTH($G$3,0)-$G$3+1)-(7200-SUM(BH96:BM96))))*45%,IF(SUM(BH96:BM96)+EOMONTH($G$3,0)-$G$3+1&gt;=9000,((CE96+CF96)/(EOMONTH($G$3,0)-$G$3+1))*(9000-SUM(BH96:BM96))*BV96%+(((CE96+CF96)/(EOMONTH($G$3,0)-$G$3+1))*((EOMONTH($G$3,0)-$G$3+1)-(9000-SUM(BH96:BM96))))*50%,0)))))))))))</f>
        <v>1599.5</v>
      </c>
      <c r="CH96" s="404">
        <f>IF(BW96=0,CF96*BX96%,IF(BW96&gt;0,((VLOOKUP(O96,звания!$D$2:$E$62,2,FALSE)/(EOMONTH($G$3,0)+1-$G$3)*BW96)*BX96%)))</f>
        <v>319.43</v>
      </c>
      <c r="CI96" s="404">
        <f>IF(BY96=0,CF96*BZ96%,IF(BY96&gt;0,(VLOOKUP(O96,звания!$D$2:$E$62,2,FALSE)/(EOMONTH($G$3,0)+1-$G$3)*BO96)*BZ96%)+(VLOOKUP(BS96,звания!$D$2:$E$62,2,FALSE)/(EOMONTH($G$3,0)+1-$G$3)*BU96)*BZ96%)</f>
        <v>0</v>
      </c>
      <c r="CJ96" s="404">
        <f>IF(CA96=0,CF96*CB96%,IF(CA96&gt;0,(VLOOKUP(O96,звания!$D$2:$E$62,2,FALSE)/(EOMONTH($G$3,0)+1-$G$3)*BO96)*CB96%)+(VLOOKUP(BS96,звания!$D$2:$E$62,2,FALSE)/(EOMONTH($G$3,0)+1-$G$3)*BU96)*CB96%)</f>
        <v>0</v>
      </c>
      <c r="CK96" s="404">
        <f>IF(CD96="Д",0,IF(CC96=0,CF96*CD96%,IF(CC96&gt;0,(VLOOKUP(O96,звания!$D$2:$E$62,2,FALSE)/(EOMONTH($G$3,0)+1-$G$3)*BO96)*CD96%)+(VLOOKUP(BS96,звания!$D$2:$E$62,2,FALSE)/(EOMONTH($G$3,0)+1-$G$3)*BU96)*CD96%))</f>
        <v>0</v>
      </c>
      <c r="CL96" s="404">
        <f>IF(BR96&gt;0,((VLOOKUP(C96,звания!$A$2:$B$62,2,FALSE)/(EOMONTH($G$3,0)+1-$G$3)*BO96+VLOOKUP(O96,звания!$D$2:$E$62,2,FALSE)/(EOMONTH($G$3,0)+1-$G$3)*BO96+(VLOOKUP(C96,звания!$A$2:$B$62,2,FALSE)/(EOMONTH($G$3,0)+1-$G$3)*BO96+VLOOKUP(O96,звания!$D$2:$E$62,2,FALSE)/(EOMONTH($G$3,0)+1-$G$3)*BO96)*BV96%)*BN96)+(VLOOKUP(C96,звания!$A$2:$B$62,2,FALSE)/(EOMONTH($G$3,0)+1-$G$3)*BU96+VLOOKUP(BS96,звания!$D$2:$E$62,2,FALSE)/(EOMONTH($G$3,0)+1-$G$3)*BU96+(VLOOKUP(C96,звания!$A$2:$B$62,2,FALSE)/(EOMONTH($G$3,0)+1-$G$3)*BU96+VLOOKUP(BS96,звания!$D$2:$E$62,2,FALSE)/(EOMONTH($G$3,0)+1-$G$3)*BU96)*BV96%)*BN96,(CE96+CF96+CG96)*BN96)</f>
        <v>4010.18</v>
      </c>
      <c r="CM96" s="404"/>
      <c r="CN96" s="404"/>
      <c r="CO96" s="432">
        <f t="shared" si="119"/>
        <v>3</v>
      </c>
      <c r="CP96" s="638"/>
      <c r="CQ96" s="637">
        <f>IF(CF96=0,0,IF((SUM(BH96:BM96)&gt;360),(VLOOKUP(O96,звания!$F$2:$G$62,2,FALSE))/100,VLOOKUP(O96,звания!$F$2:$H$62,3,FALSE)/100))</f>
        <v>2.56</v>
      </c>
      <c r="CR96" s="617">
        <f>IF(B96="Виключений зі списків",IF(AND(BU96=0,360-BH96&lt;0),(VLOOKUP(O96,звания!$D$2:$E$62,2,FALSE))/(EOMONTH($B$3,0)+1-$B$3)*BO96*CQ96,IF(AND(360-BH96&gt;=0,360-BH96&lt;(EOMONTH($B$3,0)+1-$B$3)),(CF96/(EOMONTH($B$3,0)-$B$3+1)*(360-BH96))*CQ96+(CF96/(EOMONTH($B$3,0)-$B$3+1)*((EOMONTH($B$3,0)-$B$3+1)-(360-BH96)))*VLOOKUP(O96,звания!$F$2:$H$62,2,FALSE)/100,((((VLOOKUP(O96,звания!$D$2:$E$62,2,FALSE))/(EOMONTH($B$3,0)+1-$B$3)*BO96*CQ96+(VLOOKUP(BS96,звания!$D$2:$E$62,2,FALSE))/(EOMONTH($B$3,0)+1-$B$3)*BU96*(VLOOKUP(BS96,звания!$F$2:$G$62,2,FALSE)*0.01)+(IF(BT96=0,0,(VLOOKUP(BS96,звания!$D$2:$E$62,2,FALSE)/(EOMONTH($G$3,0)+1-$G$3)*BT96*(VLOOKUP(BS96,звания!$F$2:$G$62,2,FALSE)))*0.01-(VLOOKUP(O96,звания!$D$2:$E$62,2,FALSE)/(EOMONTH($G$3,0)+1-$G$3)*BT96*(VLOOKUP(O96,звания!$F$2:$G$62,2,FALSE)))*0.01)))))/100*(100-CP96))),(IF(AND(BU96=0,360-BH96&lt;0,CP96=0),(VLOOKUP(O96,звания!$D$2:$E$62,2,FALSE))/(EOMONTH($G$3,0)+1-$G$3)*BO96*CQ96,IF(AND(360-BH96&gt;=0,360-BH96&lt;(EOMONTH($G$3,0)+1-$G$3)),(CF96/(EOMONTH($G$3,0)-$G$3+1)*(360-BH96))*CQ96+(CF96/(EOMONTH($G$3,0)-$G$3+1)*((EOMONTH($G$3,0)-$G$3+1)-(360-BH96)))*VLOOKUP(O96,звания!$F$2:$H$62,2,FALSE)/100,((((VLOOKUP(O96,звания!$D$2:$E$62,2,FALSE))/(EOMONTH($G$3,0)+1-$G$3)*BO96*CQ96+(VLOOKUP(BS96,звания!$D$2:$E$62,2,FALSE))/(EOMONTH($G$3,0)+1-$G$3)*BU96*(VLOOKUP(BS96,звания!$F$2:$G$62,2,FALSE)*0.01)))/100*(100-CP96)+(IF(BT96=0,0,(VLOOKUP(BS96,звания!$D$2:$E$62,2,FALSE)/(EOMONTH($BN$3,0)+1-$BN$3)*BT96*(VLOOKUP(BS96,звания!$F$2:$G$62,2,FALSE)))*0.01-(VLOOKUP(O96,звания!$D$2:$E$62,2,FALSE)/(EOMONTH($BN$3,0)+1-$BN$3)*BT96*(VLOOKUP(O96,звания!$F$2:$G$62,2,FALSE)))*0.01)))))))</f>
        <v>8806.4</v>
      </c>
      <c r="CS96" s="416">
        <f t="shared" si="170"/>
        <v>19305.509999999998</v>
      </c>
      <c r="CT96" s="403"/>
      <c r="CU96" s="403"/>
      <c r="CV96" s="404">
        <f t="shared" si="120"/>
        <v>672.35</v>
      </c>
      <c r="CW96" s="426">
        <f t="shared" si="104"/>
        <v>19977.86</v>
      </c>
      <c r="CX96" s="404">
        <f>IF(CU96=0,CW96*0.18,(CW96-CU96)*0.18)</f>
        <v>3596.01</v>
      </c>
      <c r="CY96" s="1174">
        <v>5</v>
      </c>
      <c r="CZ96" s="404">
        <f t="shared" si="136"/>
        <v>246.16</v>
      </c>
      <c r="DA96" s="404"/>
      <c r="DB96" s="403"/>
      <c r="DC96" s="404"/>
      <c r="DD96" s="426">
        <f t="shared" si="162"/>
        <v>3842.17</v>
      </c>
      <c r="DE96" s="426">
        <f>(CW96-CV96)*22%</f>
        <v>4247.21</v>
      </c>
      <c r="DF96" s="404">
        <f>CX96</f>
        <v>3596.01</v>
      </c>
      <c r="DG96" s="426">
        <f t="shared" si="159"/>
        <v>19731.7</v>
      </c>
      <c r="DH96" s="426">
        <f t="shared" si="160"/>
        <v>0</v>
      </c>
      <c r="DI96" s="421"/>
      <c r="DJ96" s="422" t="str">
        <f>IF(DG96&gt;0,$DL$2," ")&amp;"  "&amp;IF(DH96&gt;0,$DM$2," ")</f>
        <v xml:space="preserve">30 від 01.03   </v>
      </c>
      <c r="DK96" s="113" t="s">
        <v>1026</v>
      </c>
      <c r="DL96" s="28" t="s">
        <v>1027</v>
      </c>
      <c r="DM96" s="28" t="s">
        <v>1028</v>
      </c>
      <c r="DN96" s="28" t="s">
        <v>958</v>
      </c>
      <c r="DO96" s="900">
        <v>3415907858</v>
      </c>
      <c r="DP96" s="888"/>
      <c r="DQ96" s="817"/>
      <c r="DR96" s="818"/>
      <c r="DS96" s="819"/>
      <c r="DT96" s="820"/>
      <c r="DU96" s="124"/>
      <c r="DV96" s="110"/>
      <c r="DW96" s="81"/>
      <c r="DX96" s="104"/>
      <c r="DY96" s="104"/>
      <c r="DZ96" s="105"/>
      <c r="EG96" s="19"/>
      <c r="EH96" s="543">
        <f t="shared" si="123"/>
        <v>1</v>
      </c>
      <c r="EI96" s="404" t="str">
        <f t="shared" si="124"/>
        <v>л-т</v>
      </c>
      <c r="EJ96" s="29" t="str">
        <f t="shared" si="125"/>
        <v>Борідько  .І.</v>
      </c>
      <c r="EK96" s="50"/>
      <c r="EL96" s="29"/>
      <c r="EM96" s="50"/>
      <c r="EN96" s="50"/>
      <c r="EO96" s="50"/>
      <c r="EP96" s="29"/>
    </row>
    <row r="97" spans="1:146" ht="17.45" customHeight="1">
      <c r="A97" s="427">
        <v>93</v>
      </c>
      <c r="B97" s="869" t="s">
        <v>819</v>
      </c>
      <c r="C97" s="911" t="s">
        <v>25</v>
      </c>
      <c r="D97" s="404" t="str">
        <f>DK97</f>
        <v>Кручинін О.А.</v>
      </c>
      <c r="E97" s="416"/>
      <c r="F97" s="417"/>
      <c r="G97" s="409" t="str">
        <f t="shared" si="172"/>
        <v>13.6.24</v>
      </c>
      <c r="H97" s="407" t="str">
        <f t="shared" si="174"/>
        <v>13.6.24</v>
      </c>
      <c r="I97" s="407" t="str">
        <f t="shared" si="173"/>
        <v>13.6.24</v>
      </c>
      <c r="J97" s="407" t="str">
        <f t="shared" si="151"/>
        <v>0.0.0</v>
      </c>
      <c r="K97" s="407" t="str">
        <f t="shared" si="152"/>
        <v>0.0.0</v>
      </c>
      <c r="L97" s="407" t="str">
        <f t="shared" si="153"/>
        <v>0.0.0</v>
      </c>
      <c r="M97" s="407" t="str">
        <f t="shared" si="154"/>
        <v>0.0.0</v>
      </c>
      <c r="N97" s="408" t="str">
        <f t="shared" si="175"/>
        <v>0.0.0</v>
      </c>
      <c r="O97" s="930">
        <v>12</v>
      </c>
      <c r="P97" s="417">
        <v>39636</v>
      </c>
      <c r="Q97" s="417"/>
      <c r="R97" s="417"/>
      <c r="S97" s="417"/>
      <c r="T97" s="417"/>
      <c r="U97" s="417"/>
      <c r="V97" s="714"/>
      <c r="W97" s="714"/>
      <c r="X97" s="417"/>
      <c r="Y97" s="417"/>
      <c r="Z97" s="714"/>
      <c r="AA97" s="714"/>
      <c r="AB97" s="417"/>
      <c r="AC97" s="417"/>
      <c r="AD97" s="714"/>
      <c r="AE97" s="714"/>
      <c r="AF97" s="417"/>
      <c r="AG97" s="417"/>
      <c r="AH97" s="714"/>
      <c r="AI97" s="714"/>
      <c r="AJ97" s="417"/>
      <c r="AK97" s="417"/>
      <c r="AL97" s="714"/>
      <c r="AM97" s="714"/>
      <c r="AN97" s="417"/>
      <c r="AO97" s="417"/>
      <c r="AP97" s="714"/>
      <c r="AQ97" s="714"/>
      <c r="AR97" s="417"/>
      <c r="AS97" s="417"/>
      <c r="AT97" s="714"/>
      <c r="AU97" s="714"/>
      <c r="AV97" s="417"/>
      <c r="AW97" s="417"/>
      <c r="AX97" s="716"/>
      <c r="AY97" s="716"/>
      <c r="AZ97" s="635"/>
      <c r="BA97" s="635"/>
      <c r="BB97" s="716"/>
      <c r="BC97" s="716"/>
      <c r="BD97" s="635"/>
      <c r="BE97" s="635"/>
      <c r="BF97" s="717"/>
      <c r="BG97" s="717"/>
      <c r="BH97" s="432">
        <f t="shared" si="144"/>
        <v>4884</v>
      </c>
      <c r="BI97" s="432">
        <f>(IF(OR(W97&gt;$G$3,W97=0),IF(OR(V97=0,V97&gt;$G$3),0,DAYS360(V97,$G$3,1)),(DAYS360(V97,W97,1)))+IF(OR(Y97&gt;$G$3,Y97=0),IF(OR(X97=0,X97&gt;$G$3),0,DAYS360(X97,$G$3,1)),(DAYS360(X97,Y97,1)))+IF(OR(AA97&gt;$G$3,AA97=0),IF(OR(Z97=0,Z97&gt;$G$3),0,DAYS360(Z97,$G$3,1)),(DAYS360(Z97,AA97,1)))+IF(OR(AC97&gt;$G$3,AC97=0),IF(OR(AB97=0,AB97&gt;$G$3),0,DAYS360(AB97,$G$3,1)),(DAYS360(AB97,AC97,1)))+IF(OR(AE97&gt;$G$3,AE97=0),IF(OR(AD97=0,AD97&gt;$G$3),0,DAYS360(AD97,$G$3,1)),(DAYS360(AD97,AE97,1)))+IF(OR(AG97&gt;$G$3,AG97=0),IF(OR(AF97=0,AF97&gt;$G$3),0,DAYS360(AF97,$G$3,1)),(DAYS360(AF97,AG97,1)))+IF(OR(AI97&gt;$G$3,AI97=0),IF(OR(AH97=0,AH97&gt;$G$3),0,DAYS360(AH97,$G$3,1)),(DAYS360(AH97,AI97,1)))+IF(OR(AK97&gt;$G$3,AK97=0),IF(OR(AJ97=0,AJ97&gt;$G$3),0,DAYS360(AJ97,$G$3,1)),(DAYS360(AJ97,AK97,1)))+IF(OR(AM97&gt;$G$3,AM97=0),IF(OR(AL97=0,AL97&gt;$G$3),0,DAYS360(AL97,$G$3,1)),(DAYS360(AL97,AM97,1)))+IF(OR(AO97&gt;$G$3,AO97=0),IF(OR(AN97=0,AN97&gt;$G$3),0,DAYS360(AN97,$G$3,1)),(DAYS360(AN97,AO97,1)))+IF(OR(AQ97&gt;$G$3,AQ97=0),IF(OR(AP97=0,AP97&gt;$G$3),0,DAYS360(AP97,$G$3,1)),(DAYS360(AP97,AQ97,1)))+IF(OR(AS97&gt;$G$3,AS97=0),IF(OR(AR97=0,AR97&gt;$G$3),0,DAYS360(AR97,$G$3,1)),(DAYS360(AR97,AS97,1)))+IF(OR(AU97&gt;$G$3,AU97=0),IF(OR(AT97=0,AT97&gt;$G$3),0,DAYS360(AT97,$G$3,1)),(DAYS360(AT97,AU97,1)))+IF(OR(AW97&gt;$G$3,AW97=0),IF(OR(AV97=0,AV97&gt;$G$3),0,DAYS360(AV97,$G$3,1)),(DAYS360(AV97,AW97,1))))*2</f>
        <v>0</v>
      </c>
      <c r="BJ97" s="432">
        <f>(IF(OR(AY97&gt;$G$3,AY97=0),IF(OR(AX97=0,AX97&gt;$G$3),0,DAYS360(AX97,$G$3,1)),(DAYS360(AX97,AY97,1)))+IF(OR(BA97&gt;$G$3,BA97=0),IF(OR(AZ97=0,AZ97&gt;$G$3),0,DAYS360(AZ97,$G$3,1)),(DAYS360(AZ97,BA97,1))))/2</f>
        <v>0</v>
      </c>
      <c r="BK97" s="432">
        <f>(IF(OR(BC97&gt;$G$3,BC97=0),IF(OR(BB97=0,BB97&gt;$G$3),0,DAYS360(BB97,$G$3,1)),(DAYS360(BB97,BC97,1))))</f>
        <v>0</v>
      </c>
      <c r="BL97" s="432">
        <f>(IF(OR(BE97&gt;$G$3,BE97=0),IF(OR(BD97=0,BD97&gt;$G$3),0,DAYS360(BD97,$G$3,1)),(DAYS360(BD97,BE97,1))))/3</f>
        <v>0</v>
      </c>
      <c r="BM97" s="436">
        <f>IF(DAYS360(BF97,BG97)&gt;=1800,1800/2,(DAYS360(BF97,BG97,1))/2)</f>
        <v>0</v>
      </c>
      <c r="BN97" s="462">
        <v>0.65</v>
      </c>
      <c r="BO97" s="427">
        <f t="shared" si="145"/>
        <v>28</v>
      </c>
      <c r="BP97" s="419"/>
      <c r="BQ97" s="700"/>
      <c r="BR97" s="419"/>
      <c r="BS97" s="700"/>
      <c r="BT97" s="700"/>
      <c r="BU97" s="700"/>
      <c r="BV97" s="427">
        <f>IF((BH97+BI97+BJ97+BK97+BL97+BM97)&lt;360,0,IF(AND((BH97+BI97+BJ97+BK97+BL97+BM97)&gt;=360,(BH97+BI97+BJ97+BK97+BL97+BM97)&lt;1800),25,IF(AND((BH97+BI97+BJ97+BK97+BL97+BM97)&gt;=1800,(BH97+BI97+BJ97+BK97+BL97+BM97)&lt;3600),30,IF(AND((BH97+BI97+BJ97+BK97+BL97+BM97)&gt;=3600,(BH97+BI97+BJ97+BK97+BL97+BM97)&lt;5400),35,IF(AND((BH97+BI97+BJ97+BK97+BL97+BM97)&gt;=5400,(BH97+BI97+BJ97+BK97+BL97+BM97)&lt;7200),40,IF(AND((BH97+BI97+BJ97+BK97+BL97+BM97)&gt;=7200,(BH97+BI97+BJ97+BK97+BL97+BM97)&lt;9000),45,IF((BH97+BI97+BJ97+BK97+BL97+BM97)&gt;=9000,50,"ПРОВЕРЬ")))))))</f>
        <v>35</v>
      </c>
      <c r="BW97" s="427"/>
      <c r="BX97" s="432">
        <v>10</v>
      </c>
      <c r="BY97" s="700"/>
      <c r="BZ97" s="432"/>
      <c r="CA97" s="700"/>
      <c r="CB97" s="432"/>
      <c r="CC97" s="700"/>
      <c r="CD97" s="427"/>
      <c r="CE97" s="404">
        <f>IF(OR(C97=0,CD97="Д"),0,IF(AND(C97&gt;0,E97=0),VLOOKUP(C97,[1]звания!A:B,2,FALSE)/((EOMONTH($G$3,0)+1)-$G$3)*BO97+VLOOKUP(C97,[1]звания!A:B,2,FALSE)/((EOMONTH($G$3,0)+1)-$G$3)*BR97+VLOOKUP(C97,[1]звания!A:B,2,FALSE)/((EOMONTH($G$3,0)+1)-$G$3)*BU97,IF(AND(C97&gt;0,E97&gt;0,F97&gt;=$G$3,BO97=(EOMONTH($G$3,0)+1)-$G$3),(VLOOKUP(E97,[1]звания!A:B,2,FALSE)/(EOMONTH($G$3,0)-$G$3+1))*(F97-$G$3)+(VLOOKUP(C97,[1]звания!A:B,2,FALSE)/(EOMONTH($G$3,0)-$G$3+1))*((EOMONTH($G$3,0)-$G$3+1)-(F97-$G$3)),IF(AND(C97&gt;0,E97&gt;0,F97&gt;$G$3,BO97&lt;(EOMONTH($G$3,0)+1)-$G$3,BO97&lt;&gt;0),VLOOKUP(E97,[1]звания!A:B,2,FALSE)/((EOMONTH($G$3,0)+1)-$G$3)*((F97-$G$3)-(((EOMONTH($G$3,0)+1)-$G$3)-BO97-BU97-BR97))+VLOOKUP(C97,[1]звания!A:B,2,FALSE)/((EOMONTH($G$3,0)+1)-$G$3)*(((EOMONTH($G$3,0)+1)-F97)),IF(F97&lt;$G$3,(VLOOKUP(C97,[1]звания!A:B,2,FALSE)-VLOOKUP(E97,[1]звания!A:B,2,FALSE))/((EOMONTH($BN$3,0)+1)-$BN$3)*(EOMONTH($BN$3,0)+1-F97)+VLOOKUP(C97,[1]звания!A:B,2,FALSE)/((EOMONTH($G$3,0)+1)-$G$3)*BO97+VLOOKUP(C97,[1]звания!A:B,2,FALSE)/((EOMONTH($G$3,0)+1)-$G$3)*BU97+VLOOKUP(C97,[1]звания!A:B,2,FALSE)/((EOMONTH($G$3,0)+1)-$G$3)*BR97,0)))))</f>
        <v>1200</v>
      </c>
      <c r="CF97" s="404">
        <f>IF(OR(CD97="Д",C97=0),0,IF(B97="Виключений зі списків",IF(BS97=0,(VLOOKUP(O97,звания!$D$2:$E$62,2,FALSE))/(EOMONTH($B$3,0)+1-$B$3)*BO97+(VLOOKUP(BQ97,звания!$D$2:$E$62,2,FALSE))/(EOMONTH($B$3,0)+1-$B$3)*BR97,(((VLOOKUP(O97,звания!$D$2:$E$62,2,FALSE))/(EOMONTH($B$3,0)+1-$B$3))*BO97)+(VLOOKUP(BQ97,звания!$D$2:$E$62,2,FALSE))/(EOMONTH($B$3,0)+1-$B$3)*BR97+(VLOOKUP(BS97,звания!$D$2:$E$62,2,FALSE))/(EOMONTH($B$3,0)+1-$B$3)*BU97),IF(BS97=0,(VLOOKUP(O97,звания!$D$2:$E$62,2,FALSE))/(EOMONTH($G$3,0)+1-$G$3)*BO97+(VLOOKUP(BQ97,звания!$D$2:$E$62,2,FALSE))/(EOMONTH($G$3,0)+1-$G$3)*BR97,(((VLOOKUP(O97,звания!$D$2:$E$62,2,FALSE))/(EOMONTH($G$3,0)+1-$G$3))*BO97)+(VLOOKUP(BQ97,звания!$D$2:$E$62,2,FALSE))/(EOMONTH($G$3,0)+1-$G$3)*BR97+(VLOOKUP(BS97,звания!$D$2:$E$62,2,FALSE))/(EOMONTH($G$3,0)+1-$G$3)*BU97+IF(BT97=0,0,(VLOOKUP(BS97,звания!$D$2:$E$62,2,FALSE))/(EOMONTH($BN$3,0)+1-$BN$3)*BT97-(VLOOKUP(O97,звания!$D$2:$E$62,2,FALSE))/(EOMONTH($BN$3,0)+1-$BN$3)*BT97))))</f>
        <v>3440</v>
      </c>
      <c r="CG97" s="404">
        <f>IF(AND(SUM(BH97:BM97)&lt;360,((EOMONTH($G$3,0)-$G$3+1+(SUM(BH97:BM97)))&gt;0),SUM(BH97:BM97)+EOMONTH($G$3,0)-$G$3+1&lt;360),(CE97+CF97)*BV97%,IF(SUM(BH97:BM97)+EOMONTH($G$3,0)-$G$3+1&lt;=1800,((CE97+CF97)/(EOMONTH($G$3,0)-$G$3+1))*(360-SUM(BH97:BM97))*BV97%+(((CE97+CF97)/(EOMONTH($G$3,0)-$G$3+1))*((EOMONTH($G$3,0)-$G$3+1)-(360-SUM(BH97:BM97))))*25%,IF(AND(SUM(BH97:BM97)&lt;1800,((EOMONTH($G$3,0)-$G$3+1+SUM(BH97:BM97))&gt;=360),SUM(BH97:BM97)+EOMONTH($G$3,0)-$G$3+1&lt;1800),(CE97+CF97)*BV97%,IF(SUM(BH97:BM97)+EOMONTH($G$3,0)-$G$3+1&lt;=3600,((CE97+CF97)/(EOMONTH($G$3,0)-$G$3+1))*(1800-SUM(BH97:BM97))*BV97%+(((CE97+CF97)/(EOMONTH($G$3,0)-$G$3+1))*((EOMONTH($G$3,0)-$G$3+1)-(1800-SUM(BH97:BM97)))*30%),IF(AND(SUM(BH97:BM97)&lt;3600,((EOMONTH($G$3,0)-$G$3+1+SUM(BH97:BM97))&gt;=1800),SUM(BH97:BM97)+EOMONTH($G$3,0)-$G$3+1&lt;3600),(CE97+CF97)*BV97%,IF(SUM(BH97:BM97)+EOMONTH($G$3,0)-$G$3+1&lt;=5400,((CE97+CF97)/(EOMONTH($G$3,0)-$G$3+1))*(3600-SUM(BH97:BM97))*BV97%+(((CE97+CF97)/(EOMONTH($G$3,0)-$G$3+1))*((EOMONTH($G$3,0)-$G$3+1)-(3600-SUM(BH97:BM97))))*35%,IF(AND(SUM(BH97:BM97)&lt;5400,((EOMONTH($G$3,0)-$G$3+1+SUM(BH97:BM97))&gt;=3600),SUM(BH97:BM97)+EOMONTH($G$3,0)-$G$3+1&lt;5400),(CE97+CF97)*BV97%,IF(SUM(BH97:BM97)+EOMONTH($G$3,0)-$G$3+1&lt;=7200,((CE97+CF97)/(EOMONTH($G$3,0)-$G$3+1))*(5400-SUM(BH97:BM97))*BV97%+(((CE97+CF97)/(EOMONTH($G$3,0)-$G$3+1))*((EOMONTH($G$3,0)-$G$3+1)-(5400-SUM(BH97:BM97))))*40%,IF(AND(SUM(BH97:BM97)&lt;7200,((EOMONTH($G$3,0)-$G$3+1+SUM(BH97:BM97))&gt;=5400),SUM(BH97:BM97)+EOMONTH($G$3,0)-$G$3+1&lt;7200),(CE97+CF97)*BV97%,IF(SUM(BH97:BM97)+EOMONTH($G$3,0)-$G$3+1&lt;=9000,((CE97+CF97)/(EOMONTH($G$3,0)-$G$3+1))*(7200-SUM(BH97:BM97))*BV97%+(((CE97+CF97)/(EOMONTH($G$3,0)-$G$3+1))*((EOMONTH($G$3,0)-$G$3+1)-(7200-SUM(BH97:BM97))))*45%,IF(SUM(BH97:BM97)+EOMONTH($G$3,0)-$G$3+1&gt;=9000,((CE97+CF97)/(EOMONTH($G$3,0)-$G$3+1))*(9000-SUM(BH97:BM97))*BV97%+(((CE97+CF97)/(EOMONTH($G$3,0)-$G$3+1))*((EOMONTH($G$3,0)-$G$3+1)-(9000-SUM(BH97:BM97))))*50%,0)))))))))))</f>
        <v>1624</v>
      </c>
      <c r="CH97" s="404">
        <f>IF(BW97=0,CF97*BX97%,IF(BW97&gt;0,((VLOOKUP(O97,звания!$D$2:$E$62,2,FALSE)/(EOMONTH($G$3,0)+1-$G$3)*BW97)*BX97%)))</f>
        <v>344</v>
      </c>
      <c r="CI97" s="404">
        <f>IF(BY97=0,CF97*BZ97%,IF(BY97&gt;0,(VLOOKUP(O97,[1]звания!$D$2:$E$62,2,FALSE)/(EOMONTH($G$3,0)+1-$G$3)*BO97)*BZ97%)+(VLOOKUP(BS97,[1]звания!$D$2:$E$62,2,FALSE)/(EOMONTH($G$3,0)+1-$G$3)*BU97)*BZ97%)</f>
        <v>0</v>
      </c>
      <c r="CJ97" s="404">
        <f>IF(CA97=0,CF97*CB97%,IF(CA97&gt;0,(VLOOKUP(O97,[1]звания!$D$2:$E$62,2,FALSE)/(EOMONTH($G$3,0)+1-$G$3)*BO97)*CB97%)+(VLOOKUP(BS97,[1]звания!$D$2:$E$62,2,FALSE)/(EOMONTH($G$3,0)+1-$G$3)*BU97)*CB97%)</f>
        <v>0</v>
      </c>
      <c r="CK97" s="404">
        <f>IF(CD97="Д",0,IF(CC97=0,CF97*CD97%,IF(CC97&gt;0,(VLOOKUP(O97,[1]звания!$D$2:$E$62,2,FALSE)/(EOMONTH($G$3,0)+1-$G$3)*BO97)*CD97%)+(VLOOKUP(BS97,[1]звания!$D$2:$E$62,2,FALSE)/(EOMONTH($G$3,0)+1-$G$3)*BU97)*CD97%))</f>
        <v>0</v>
      </c>
      <c r="CL97" s="404">
        <f>IF(BR97&gt;0,((VLOOKUP(C97,[1]звания!$A$2:$B$62,2,FALSE)/(EOMONTH($G$3,0)+1-$G$3)*BO97+VLOOKUP(O97,[1]звания!$D$2:$E$62,2,FALSE)/(EOMONTH($G$3,0)+1-$G$3)*BO97+(VLOOKUP(C97,[1]звания!$A$2:$B$62,2,FALSE)/(EOMONTH($G$3,0)+1-$G$3)*BO97+VLOOKUP(O97,[1]звания!$D$2:$E$62,2,FALSE)/(EOMONTH($G$3,0)+1-$G$3)*BO97)*BV97%)*BN97)+(VLOOKUP(C97,[1]звания!$A$2:$B$62,2,FALSE)/(EOMONTH($G$3,0)+1-$G$3)*BU97+VLOOKUP(BS97,[1]звания!$D$2:$E$62,2,FALSE)/(EOMONTH($G$3,0)+1-$G$3)*BU97+(VLOOKUP(C97,[1]звания!$A$2:$B$62,2,FALSE)/(EOMONTH($G$3,0)+1-$G$3)*BU97+VLOOKUP(BS97,[1]звания!$D$2:$E$62,2,FALSE)/(EOMONTH($G$3,0)+1-$G$3)*BU97)*BV97%)*BN97,(CE97+CF97+CG97)*BN97)</f>
        <v>4071.6</v>
      </c>
      <c r="CM97" s="404"/>
      <c r="CN97" s="404"/>
      <c r="CO97" s="432">
        <f t="shared" si="119"/>
        <v>3</v>
      </c>
      <c r="CP97" s="638"/>
      <c r="CQ97" s="637">
        <f>IF(CF97=0,0,IF((SUM(BH97:BM97)&gt;360),(VLOOKUP(O97,звания!$F$2:$G$62,2,FALSE))/100,VLOOKUP(O97,звания!$F$2:$H$62,3,FALSE)/100))</f>
        <v>2.56</v>
      </c>
      <c r="CR97" s="617">
        <f>IF(B97="Виключений зі списків",IF(AND(BU97=0,360-BH97&lt;0),(VLOOKUP(O97,звания!$D$2:$E$62,2,FALSE))/(EOMONTH($B$3,0)+1-$B$3)*BO97*CQ97,IF(AND(360-BH97&gt;=0,360-BH97&lt;(EOMONTH($B$3,0)+1-$B$3)),(CF97/(EOMONTH($B$3,0)-$B$3+1)*(360-BH97))*CQ97+(CF97/(EOMONTH($B$3,0)-$B$3+1)*((EOMONTH($B$3,0)-$B$3+1)-(360-BH97)))*VLOOKUP(O97,звания!$F$2:$H$62,2,FALSE)/100,((((VLOOKUP(O97,звания!$D$2:$E$62,2,FALSE))/(EOMONTH($B$3,0)+1-$B$3)*BO97*CQ97+(VLOOKUP(BS97,звания!$D$2:$E$62,2,FALSE))/(EOMONTH($B$3,0)+1-$B$3)*BU97*(VLOOKUP(BS97,звания!$F$2:$G$62,2,FALSE)*0.01)+(IF(BT97=0,0,(VLOOKUP(BS97,звания!$D$2:$E$62,2,FALSE)/(EOMONTH($G$3,0)+1-$G$3)*BT97*(VLOOKUP(BS97,звания!$F$2:$G$62,2,FALSE)))*0.01-(VLOOKUP(O97,звания!$D$2:$E$62,2,FALSE)/(EOMONTH($G$3,0)+1-$G$3)*BT97*(VLOOKUP(O97,звания!$F$2:$G$62,2,FALSE)))*0.01)))))/100*(100-CP97))),(IF(AND(BU97=0,360-BH97&lt;0,CP97=0),(VLOOKUP(O97,звания!$D$2:$E$62,2,FALSE))/(EOMONTH($G$3,0)+1-$G$3)*BO97*CQ97,IF(AND(360-BH97&gt;=0,360-BH97&lt;(EOMONTH($G$3,0)+1-$G$3)),(CF97/(EOMONTH($G$3,0)-$G$3+1)*(360-BH97))*CQ97+(CF97/(EOMONTH($G$3,0)-$G$3+1)*((EOMONTH($G$3,0)-$G$3+1)-(360-BH97)))*VLOOKUP(O97,звания!$F$2:$H$62,2,FALSE)/100,((((VLOOKUP(O97,звания!$D$2:$E$62,2,FALSE))/(EOMONTH($G$3,0)+1-$G$3)*BO97*CQ97+(VLOOKUP(BS97,звания!$D$2:$E$62,2,FALSE))/(EOMONTH($G$3,0)+1-$G$3)*BU97*(VLOOKUP(BS97,звания!$F$2:$G$62,2,FALSE)*0.01)))/100*(100-CP97)+(IF(BT97=0,0,(VLOOKUP(BS97,звания!$D$2:$E$62,2,FALSE)/(EOMONTH($BN$3,0)+1-$BN$3)*BT97*(VLOOKUP(BS97,звания!$F$2:$G$62,2,FALSE)))*0.01-(VLOOKUP(O97,звания!$D$2:$E$62,2,FALSE)/(EOMONTH($BN$3,0)+1-$BN$3)*BT97*(VLOOKUP(O97,звания!$F$2:$G$62,2,FALSE)))*0.01)))))))</f>
        <v>8806.4</v>
      </c>
      <c r="CS97" s="416">
        <f t="shared" si="170"/>
        <v>19486</v>
      </c>
      <c r="CT97" s="403"/>
      <c r="CU97" s="403"/>
      <c r="CV97" s="404">
        <f t="shared" si="120"/>
        <v>672.35</v>
      </c>
      <c r="CW97" s="426">
        <f t="shared" si="104"/>
        <v>20158.349999999999</v>
      </c>
      <c r="CX97" s="404">
        <f>IF(CU97=0,CW97*0.18,(CW97-CU97)*0.18)</f>
        <v>3628.5</v>
      </c>
      <c r="CY97" s="1174">
        <v>5</v>
      </c>
      <c r="CZ97" s="404">
        <f t="shared" si="136"/>
        <v>248.38</v>
      </c>
      <c r="DA97" s="404"/>
      <c r="DB97" s="403"/>
      <c r="DC97" s="404"/>
      <c r="DD97" s="426">
        <f t="shared" si="162"/>
        <v>3876.88</v>
      </c>
      <c r="DE97" s="426">
        <f>(CW97-CV97)*22%</f>
        <v>4286.92</v>
      </c>
      <c r="DF97" s="404">
        <f>CX97</f>
        <v>3628.5</v>
      </c>
      <c r="DG97" s="426">
        <f t="shared" si="159"/>
        <v>19909.97</v>
      </c>
      <c r="DH97" s="426">
        <f t="shared" si="160"/>
        <v>0</v>
      </c>
      <c r="DI97" s="421"/>
      <c r="DJ97" s="422" t="str">
        <f>IF(DG97&gt;0,$DL$2," ")&amp;"  "&amp;IF(DH97&gt;0,$DM$2," ")</f>
        <v xml:space="preserve">30 від 01.03   </v>
      </c>
      <c r="DK97" s="113" t="s">
        <v>1029</v>
      </c>
      <c r="DL97" s="28" t="s">
        <v>1030</v>
      </c>
      <c r="DM97" s="28" t="s">
        <v>768</v>
      </c>
      <c r="DN97" s="28" t="s">
        <v>1031</v>
      </c>
      <c r="DO97" s="900">
        <v>2270419079</v>
      </c>
      <c r="DP97" s="888"/>
      <c r="DQ97" s="817"/>
      <c r="DR97" s="818"/>
      <c r="DS97" s="819"/>
      <c r="DT97" s="820"/>
      <c r="DU97" s="124"/>
      <c r="DV97" s="110"/>
      <c r="DZ97" s="105"/>
      <c r="EH97" s="543">
        <f t="shared" si="123"/>
        <v>1</v>
      </c>
      <c r="EI97" s="404" t="str">
        <f t="shared" si="124"/>
        <v>ст.л-т</v>
      </c>
      <c r="EJ97" s="29" t="str">
        <f t="shared" si="125"/>
        <v>Кручинін О.А.</v>
      </c>
      <c r="EK97" s="50"/>
      <c r="EL97" s="29"/>
      <c r="EM97" s="50"/>
      <c r="EN97" s="50"/>
      <c r="EO97" s="50"/>
      <c r="EP97" s="29"/>
    </row>
    <row r="98" spans="1:146" ht="17.45" customHeight="1">
      <c r="A98" s="427">
        <v>94</v>
      </c>
      <c r="B98" s="869" t="s">
        <v>819</v>
      </c>
      <c r="C98" s="911" t="s">
        <v>19</v>
      </c>
      <c r="D98" s="404" t="str">
        <f t="shared" si="139"/>
        <v>Логачов Р.В.</v>
      </c>
      <c r="E98" s="416"/>
      <c r="F98" s="417"/>
      <c r="G98" s="409" t="str">
        <f t="shared" si="172"/>
        <v>3.6.26</v>
      </c>
      <c r="H98" s="407" t="str">
        <f t="shared" si="174"/>
        <v>3.6.26</v>
      </c>
      <c r="I98" s="407" t="str">
        <f t="shared" si="173"/>
        <v>3.6.26</v>
      </c>
      <c r="J98" s="407" t="str">
        <f t="shared" si="151"/>
        <v>0.0.0</v>
      </c>
      <c r="K98" s="407" t="str">
        <f t="shared" si="152"/>
        <v>0.0.0</v>
      </c>
      <c r="L98" s="407" t="str">
        <f t="shared" si="153"/>
        <v>0.0.0</v>
      </c>
      <c r="M98" s="407" t="str">
        <f t="shared" si="154"/>
        <v>0.0.0</v>
      </c>
      <c r="N98" s="408" t="str">
        <f t="shared" si="175"/>
        <v>0.0.0</v>
      </c>
      <c r="O98" s="930">
        <v>12</v>
      </c>
      <c r="P98" s="417">
        <v>43286</v>
      </c>
      <c r="Q98" s="417"/>
      <c r="R98" s="417"/>
      <c r="S98" s="417"/>
      <c r="T98" s="417"/>
      <c r="U98" s="417"/>
      <c r="V98" s="714"/>
      <c r="W98" s="714"/>
      <c r="X98" s="417"/>
      <c r="Y98" s="417"/>
      <c r="Z98" s="714"/>
      <c r="AA98" s="714"/>
      <c r="AB98" s="417"/>
      <c r="AC98" s="417"/>
      <c r="AD98" s="714"/>
      <c r="AE98" s="714"/>
      <c r="AF98" s="417"/>
      <c r="AG98" s="417"/>
      <c r="AH98" s="714"/>
      <c r="AI98" s="714"/>
      <c r="AJ98" s="417"/>
      <c r="AK98" s="417"/>
      <c r="AL98" s="714"/>
      <c r="AM98" s="714"/>
      <c r="AN98" s="417"/>
      <c r="AO98" s="417"/>
      <c r="AP98" s="714"/>
      <c r="AQ98" s="714"/>
      <c r="AR98" s="417"/>
      <c r="AS98" s="417"/>
      <c r="AT98" s="714"/>
      <c r="AU98" s="714"/>
      <c r="AV98" s="417"/>
      <c r="AW98" s="417"/>
      <c r="AX98" s="716"/>
      <c r="AY98" s="716"/>
      <c r="AZ98" s="635"/>
      <c r="BA98" s="635"/>
      <c r="BB98" s="716"/>
      <c r="BC98" s="716"/>
      <c r="BD98" s="635"/>
      <c r="BE98" s="635"/>
      <c r="BF98" s="717"/>
      <c r="BG98" s="717"/>
      <c r="BH98" s="432">
        <f t="shared" si="144"/>
        <v>1286</v>
      </c>
      <c r="BI98" s="432">
        <f t="shared" si="155"/>
        <v>0</v>
      </c>
      <c r="BJ98" s="432">
        <f t="shared" si="156"/>
        <v>0</v>
      </c>
      <c r="BK98" s="432">
        <f t="shared" si="157"/>
        <v>0</v>
      </c>
      <c r="BL98" s="432">
        <f t="shared" si="158"/>
        <v>0</v>
      </c>
      <c r="BM98" s="436">
        <f t="shared" si="161"/>
        <v>0</v>
      </c>
      <c r="BN98" s="462">
        <v>0.65</v>
      </c>
      <c r="BO98" s="427">
        <f t="shared" si="145"/>
        <v>28</v>
      </c>
      <c r="BP98" s="419"/>
      <c r="BQ98" s="700"/>
      <c r="BR98" s="419"/>
      <c r="BS98" s="700"/>
      <c r="BT98" s="700"/>
      <c r="BU98" s="700"/>
      <c r="BV98" s="427">
        <f t="shared" si="146"/>
        <v>25</v>
      </c>
      <c r="BW98" s="427"/>
      <c r="BX98" s="427">
        <v>10</v>
      </c>
      <c r="BY98" s="419"/>
      <c r="BZ98" s="432"/>
      <c r="CA98" s="419"/>
      <c r="CB98" s="427"/>
      <c r="CC98" s="419"/>
      <c r="CD98" s="427"/>
      <c r="CE98" s="404">
        <f>IF(OR(C98=0,CD98="Д"),0,IF(AND(C98&gt;0,E98=0),VLOOKUP(C98,звания!A:B,2,FALSE)/((EOMONTH($G$3,0)+1)-$G$3)*BO98+VLOOKUP(C98,звания!A:B,2,FALSE)/((EOMONTH($G$3,0)+1)-$G$3)*BR98+VLOOKUP(C98,звания!A:B,2,FALSE)/((EOMONTH($G$3,0)+1)-$G$3)*BU98,IF(AND(C98&gt;0,E98&gt;0,F98&gt;=$G$3,BO98=(EOMONTH($G$3,0)+1)-$G$3),(VLOOKUP(E98,звания!A:B,2,FALSE)/(EOMONTH($G$3,0)-$G$3+1))*(F98-$G$3)+(VLOOKUP(C98,звания!A:B,2,FALSE)/(EOMONTH($G$3,0)-$G$3+1))*((EOMONTH($G$3,0)-$G$3+1)-(F98-$G$3)),IF(AND(C98&gt;0,E98&gt;0,F98&gt;$G$3,BO98&lt;(EOMONTH($G$3,0)+1)-$G$3,BO98&lt;&gt;0),VLOOKUP(E98,звания!A:B,2,FALSE)/((EOMONTH($G$3,0)+1)-$G$3)*((F98-$G$3)-(((EOMONTH($G$3,0)+1)-$G$3)-BO98-BU98-BR98))+VLOOKUP(C98,звания!A:B,2,FALSE)/((EOMONTH($G$3,0)+1)-$G$3)*(((EOMONTH($G$3,0)+1)-F98)),IF(F98&lt;$G$3,(VLOOKUP(C98,звания!A:B,2,FALSE)-VLOOKUP(E98,звания!A:B,2,FALSE))/((EOMONTH($BN$3,0)+1)-$BN$3)*(EOMONTH($BN$3,0)+1-F98)+VLOOKUP(C98,звания!A:B,2,FALSE)/((EOMONTH($G$3,0)+1)-$G$3)*BO98+VLOOKUP(C98,звания!A:B,2,FALSE)/((EOMONTH($G$3,0)+1)-$G$3)*BU98+VLOOKUP(C98,звания!A:B,2,FALSE)/((EOMONTH($G$3,0)+1)-$G$3)*BR98,0)))))</f>
        <v>1130</v>
      </c>
      <c r="CF98" s="404">
        <f>IF(OR(CD98="Д",C98=0),0,IF(B98="Виключений зі списків",IF(BS98=0,(VLOOKUP(O98,звания!$D$2:$E$62,2,FALSE))/(EOMONTH($B$3,0)+1-$B$3)*BO98+(VLOOKUP(BQ98,звания!$D$2:$E$62,2,FALSE))/(EOMONTH($B$3,0)+1-$B$3)*BR98,(((VLOOKUP(O98,звания!$D$2:$E$62,2,FALSE))/(EOMONTH($B$3,0)+1-$B$3))*BO98)+(VLOOKUP(BQ98,звания!$D$2:$E$62,2,FALSE))/(EOMONTH($B$3,0)+1-$B$3)*BR98+(VLOOKUP(BS98,звания!$D$2:$E$62,2,FALSE))/(EOMONTH($B$3,0)+1-$B$3)*BU98),IF(BS98=0,(VLOOKUP(O98,звания!$D$2:$E$62,2,FALSE))/(EOMONTH($G$3,0)+1-$G$3)*BO98+(VLOOKUP(BQ98,звания!$D$2:$E$62,2,FALSE))/(EOMONTH($G$3,0)+1-$G$3)*BR98,(((VLOOKUP(O98,звания!$D$2:$E$62,2,FALSE))/(EOMONTH($G$3,0)+1-$G$3))*BO98)+(VLOOKUP(BQ98,звания!$D$2:$E$62,2,FALSE))/(EOMONTH($G$3,0)+1-$G$3)*BR98+(VLOOKUP(BS98,звания!$D$2:$E$62,2,FALSE))/(EOMONTH($G$3,0)+1-$G$3)*BU98+IF(BT98=0,0,(VLOOKUP(BS98,звания!$D$2:$E$62,2,FALSE))/(EOMONTH($BN$3,0)+1-$BN$3)*BT98-(VLOOKUP(O98,звания!$D$2:$E$62,2,FALSE))/(EOMONTH($BN$3,0)+1-$BN$3)*BT98))))</f>
        <v>3440</v>
      </c>
      <c r="CG98" s="404">
        <f>IF(AND(SUM(BH98:BM98)&lt;360,((EOMONTH($G$3,0)-$G$3+1+(SUM(BH98:BM98)))&gt;0),SUM(BH98:BM98)+EOMONTH($G$3,0)-$G$3+1&lt;360),(CE98+CF98)*BV98%,IF(SUM(BH98:BM98)+EOMONTH($G$3,0)-$G$3+1&lt;=1800,((CE98+CF98)/(EOMONTH($G$3,0)-$G$3+1))*(360-SUM(BH98:BM98))*BV98%+(((CE98+CF98)/(EOMONTH($G$3,0)-$G$3+1))*((EOMONTH($G$3,0)-$G$3+1)-(360-SUM(BH98:BM98))))*25%,IF(AND(SUM(BH98:BM98)&lt;1800,((EOMONTH($G$3,0)-$G$3+1+SUM(BH98:BM98))&gt;=360),SUM(BH98:BM98)+EOMONTH($G$3,0)-$G$3+1&lt;1800),(CE98+CF98)*BV98%,IF(SUM(BH98:BM98)+EOMONTH($G$3,0)-$G$3+1&lt;=3600,((CE98+CF98)/(EOMONTH($G$3,0)-$G$3+1))*(1800-SUM(BH98:BM98))*BV98%+(((CE98+CF98)/(EOMONTH($G$3,0)-$G$3+1))*((EOMONTH($G$3,0)-$G$3+1)-(1800-SUM(BH98:BM98)))*30%),IF(AND(SUM(BH98:BM98)&lt;3600,((EOMONTH($G$3,0)-$G$3+1+SUM(BH98:BM98))&gt;=1800),SUM(BH98:BM98)+EOMONTH($G$3,0)-$G$3+1&lt;3600),(CE98+CF98)*BV98%,IF(SUM(BH98:BM98)+EOMONTH($G$3,0)-$G$3+1&lt;=5400,((CE98+CF98)/(EOMONTH($G$3,0)-$G$3+1))*(3600-SUM(BH98:BM98))*BV98%+(((CE98+CF98)/(EOMONTH($G$3,0)-$G$3+1))*((EOMONTH($G$3,0)-$G$3+1)-(3600-SUM(BH98:BM98))))*35%,IF(AND(SUM(BH98:BM98)&lt;5400,((EOMONTH($G$3,0)-$G$3+1+SUM(BH98:BM98))&gt;=3600),SUM(BH98:BM98)+EOMONTH($G$3,0)-$G$3+1&lt;5400),(CE98+CF98)*BV98%,IF(SUM(BH98:BM98)+EOMONTH($G$3,0)-$G$3+1&lt;=7200,((CE98+CF98)/(EOMONTH($G$3,0)-$G$3+1))*(5400-SUM(BH98:BM98))*BV98%+(((CE98+CF98)/(EOMONTH($G$3,0)-$G$3+1))*((EOMONTH($G$3,0)-$G$3+1)-(5400-SUM(BH98:BM98))))*40%,IF(AND(SUM(BH98:BM98)&lt;7200,((EOMONTH($G$3,0)-$G$3+1+SUM(BH98:BM98))&gt;=5400),SUM(BH98:BM98)+EOMONTH($G$3,0)-$G$3+1&lt;7200),(CE98+CF98)*BV98%,IF(SUM(BH98:BM98)+EOMONTH($G$3,0)-$G$3+1&lt;=9000,((CE98+CF98)/(EOMONTH($G$3,0)-$G$3+1))*(7200-SUM(BH98:BM98))*BV98%+(((CE98+CF98)/(EOMONTH($G$3,0)-$G$3+1))*((EOMONTH($G$3,0)-$G$3+1)-(7200-SUM(BH98:BM98))))*45%,IF(SUM(BH98:BM98)+EOMONTH($G$3,0)-$G$3+1&gt;=9000,((CE98+CF98)/(EOMONTH($G$3,0)-$G$3+1))*(9000-SUM(BH98:BM98))*BV98%+(((CE98+CF98)/(EOMONTH($G$3,0)-$G$3+1))*((EOMONTH($G$3,0)-$G$3+1)-(9000-SUM(BH98:BM98))))*50%,0)))))))))))</f>
        <v>1142.5</v>
      </c>
      <c r="CH98" s="404">
        <f>IF(BW98=0,CF98*BX98%,IF(BW98&gt;0,((VLOOKUP(O98,звания!$D$2:$E$62,2,FALSE)/(EOMONTH($G$3,0)+1-$G$3)*BW98)*BX98%)))</f>
        <v>344</v>
      </c>
      <c r="CI98" s="404">
        <f>IF(BY98=0,CF98*BZ98%,IF(BY98&gt;0,(VLOOKUP(O98,[1]звания!$D$2:$E$62,2,FALSE)/(EOMONTH($G$3,0)+1-$G$3)*BO98)*BZ98%)+(VLOOKUP(BS98,[1]звания!$D$2:$E$62,2,FALSE)/(EOMONTH($G$3,0)+1-$G$3)*BU98)*BZ98%)</f>
        <v>0</v>
      </c>
      <c r="CJ98" s="404">
        <f>IF(CA98=0,CF98*CB98%,IF(CA98&gt;0,(VLOOKUP(O98,звания!$D$2:$E$62,2,FALSE)/(EOMONTH($G$3,0)+1-$G$3)*BO98)*CB98%)+(VLOOKUP(BS98,звания!$D$2:$E$62,2,FALSE)/(EOMONTH($G$3,0)+1-$G$3)*BU98)*CB98%)</f>
        <v>0</v>
      </c>
      <c r="CK98" s="404">
        <f>IF(CD98="Д",0,IF(CC98=0,CF98*CD98%,IF(CC98&gt;0,(VLOOKUP(O98,звания!$D$2:$E$62,2,FALSE)/(EOMONTH($G$3,0)+1-$G$3)*BO98)*CD98%)+(VLOOKUP(BS98,звания!$D$2:$E$62,2,FALSE)/(EOMONTH($G$3,0)+1-$G$3)*BU98)*CD98%))</f>
        <v>0</v>
      </c>
      <c r="CL98" s="404">
        <f>IF(BR98&gt;0,((VLOOKUP(C98,звания!$A$2:$B$62,2,FALSE)/(EOMONTH($G$3,0)+1-$G$3)*BO98+VLOOKUP(O98,звания!$D$2:$E$62,2,FALSE)/(EOMONTH($G$3,0)+1-$G$3)*BO98+(VLOOKUP(C98,звания!$A$2:$B$62,2,FALSE)/(EOMONTH($G$3,0)+1-$G$3)*BO98+VLOOKUP(O98,звания!$D$2:$E$62,2,FALSE)/(EOMONTH($G$3,0)+1-$G$3)*BO98)*BV98%)*BN98)+(VLOOKUP(C98,звания!$A$2:$B$62,2,FALSE)/(EOMONTH($G$3,0)+1-$G$3)*BU98+VLOOKUP(BS98,звания!$D$2:$E$62,2,FALSE)/(EOMONTH($G$3,0)+1-$G$3)*BU98+(VLOOKUP(C98,звания!$A$2:$B$62,2,FALSE)/(EOMONTH($G$3,0)+1-$G$3)*BU98+VLOOKUP(BS98,звания!$D$2:$E$62,2,FALSE)/(EOMONTH($G$3,0)+1-$G$3)*BU98)*BV98%)*BN98,(CE98+CF98+CG98)*BN98)</f>
        <v>3713.13</v>
      </c>
      <c r="CM98" s="404"/>
      <c r="CN98" s="404"/>
      <c r="CO98" s="432">
        <f t="shared" si="119"/>
        <v>3</v>
      </c>
      <c r="CP98" s="432"/>
      <c r="CQ98" s="637">
        <f>IF(CF98=0,0,IF((SUM(BH98:BM98)&gt;360),(VLOOKUP(O98,звания!$F$2:$G$62,2,FALSE))/100,VLOOKUP(O98,звания!$F$2:$H$62,3,FALSE)/100))</f>
        <v>2.56</v>
      </c>
      <c r="CR98" s="617">
        <f>IF(B98="Виключений зі списків",IF(AND(BU98=0,360-BH98&lt;0),(VLOOKUP(O98,звания!$D$2:$E$62,2,FALSE))/(EOMONTH($B$3,0)+1-$B$3)*BO98*CQ98,IF(AND(360-BH98&gt;=0,360-BH98&lt;(EOMONTH($B$3,0)+1-$B$3)),(CF98/(EOMONTH($B$3,0)-$B$3+1)*(360-BH98))*CQ98+(CF98/(EOMONTH($B$3,0)-$B$3+1)*((EOMONTH($B$3,0)-$B$3+1)-(360-BH98)))*VLOOKUP(O98,звания!$F$2:$H$62,2,FALSE)/100,((((VLOOKUP(O98,звания!$D$2:$E$62,2,FALSE))/(EOMONTH($B$3,0)+1-$B$3)*BO98*CQ98+(VLOOKUP(BS98,звания!$D$2:$E$62,2,FALSE))/(EOMONTH($B$3,0)+1-$B$3)*BU98*(VLOOKUP(BS98,звания!$F$2:$G$62,2,FALSE)*0.01)+(IF(BT98=0,0,(VLOOKUP(BS98,звания!$D$2:$E$62,2,FALSE)/(EOMONTH($G$3,0)+1-$G$3)*BT98*(VLOOKUP(BS98,звания!$F$2:$G$62,2,FALSE)))*0.01-(VLOOKUP(O98,звания!$D$2:$E$62,2,FALSE)/(EOMONTH($G$3,0)+1-$G$3)*BT98*(VLOOKUP(O98,звания!$F$2:$G$62,2,FALSE)))*0.01)))))/100*(100-CP98))),(IF(AND(BU98=0,360-BH98&lt;0,CP98=0),(VLOOKUP(O98,звания!$D$2:$E$62,2,FALSE))/(EOMONTH($G$3,0)+1-$G$3)*BO98*CQ98,IF(AND(360-BH98&gt;=0,360-BH98&lt;(EOMONTH($G$3,0)+1-$G$3)),(CF98/(EOMONTH($G$3,0)-$G$3+1)*(360-BH98))*CQ98+(CF98/(EOMONTH($G$3,0)-$G$3+1)*((EOMONTH($G$3,0)-$G$3+1)-(360-BH98)))*VLOOKUP(O98,звания!$F$2:$H$62,2,FALSE)/100,((((VLOOKUP(O98,звания!$D$2:$E$62,2,FALSE))/(EOMONTH($G$3,0)+1-$G$3)*BO98*CQ98+(VLOOKUP(BS98,звания!$D$2:$E$62,2,FALSE))/(EOMONTH($G$3,0)+1-$G$3)*BU98*(VLOOKUP(BS98,звания!$F$2:$G$62,2,FALSE)*0.01)))/100*(100-CP98)+(IF(BT98=0,0,(VLOOKUP(BS98,звания!$D$2:$E$62,2,FALSE)/(EOMONTH($BN$3,0)+1-$BN$3)*BT98*(VLOOKUP(BS98,звания!$F$2:$G$62,2,FALSE)))*0.01-(VLOOKUP(O98,звания!$D$2:$E$62,2,FALSE)/(EOMONTH($BN$3,0)+1-$BN$3)*BT98*(VLOOKUP(O98,звания!$F$2:$G$62,2,FALSE)))*0.01)))))))</f>
        <v>8806.4</v>
      </c>
      <c r="CS98" s="416">
        <f t="shared" si="170"/>
        <v>18576.03</v>
      </c>
      <c r="CT98" s="403"/>
      <c r="CU98" s="403"/>
      <c r="CV98" s="404">
        <f t="shared" si="120"/>
        <v>672.35</v>
      </c>
      <c r="CW98" s="426">
        <f>CN98+SUM(CS98:CV98)</f>
        <v>19248.38</v>
      </c>
      <c r="CX98" s="404">
        <f t="shared" si="171"/>
        <v>3464.71</v>
      </c>
      <c r="CY98" s="1174">
        <v>5</v>
      </c>
      <c r="CZ98" s="404">
        <f t="shared" si="136"/>
        <v>237.17</v>
      </c>
      <c r="DA98" s="404"/>
      <c r="DB98" s="403"/>
      <c r="DC98" s="404"/>
      <c r="DD98" s="426">
        <f t="shared" si="162"/>
        <v>3701.88</v>
      </c>
      <c r="DE98" s="426">
        <f t="shared" si="121"/>
        <v>4086.73</v>
      </c>
      <c r="DF98" s="404">
        <f t="shared" si="148"/>
        <v>3464.71</v>
      </c>
      <c r="DG98" s="426">
        <f t="shared" si="159"/>
        <v>0</v>
      </c>
      <c r="DH98" s="426">
        <f t="shared" si="160"/>
        <v>19011.21</v>
      </c>
      <c r="DI98" s="421"/>
      <c r="DJ98" s="422" t="str">
        <f t="shared" si="163"/>
        <v xml:space="preserve">   31 від 01.03</v>
      </c>
      <c r="DK98" s="113" t="s">
        <v>1032</v>
      </c>
      <c r="DL98" s="28" t="s">
        <v>1033</v>
      </c>
      <c r="DM98" s="28" t="s">
        <v>888</v>
      </c>
      <c r="DN98" s="28" t="s">
        <v>1034</v>
      </c>
      <c r="DO98" s="890" t="s">
        <v>1246</v>
      </c>
      <c r="DP98" s="892" t="s">
        <v>1247</v>
      </c>
      <c r="DQ98" s="817"/>
      <c r="DR98" s="818"/>
      <c r="DS98" s="819"/>
      <c r="DT98" s="820"/>
      <c r="DU98" s="124"/>
      <c r="DV98" s="122"/>
      <c r="DX98" s="84"/>
      <c r="DY98" s="84"/>
      <c r="DZ98" s="105"/>
      <c r="EG98" s="19"/>
      <c r="EH98" s="543">
        <f t="shared" si="123"/>
        <v>1</v>
      </c>
      <c r="EI98" s="404" t="str">
        <f t="shared" si="124"/>
        <v>л-т</v>
      </c>
      <c r="EJ98" s="29" t="str">
        <f t="shared" si="125"/>
        <v>Логачов Р.В.</v>
      </c>
      <c r="EK98" s="50"/>
      <c r="EL98" s="29"/>
      <c r="EM98" s="50"/>
      <c r="EN98" s="50"/>
      <c r="EO98" s="50"/>
      <c r="EP98" s="29"/>
    </row>
    <row r="99" spans="1:146" ht="17.45" hidden="1" customHeight="1">
      <c r="A99" s="402">
        <v>95</v>
      </c>
      <c r="B99" s="869" t="s">
        <v>819</v>
      </c>
      <c r="C99" s="911"/>
      <c r="D99" s="403" t="str">
        <f>DK99</f>
        <v>ВАКАНТ</v>
      </c>
      <c r="E99" s="416"/>
      <c r="F99" s="417"/>
      <c r="G99" s="406" t="str">
        <f t="shared" si="172"/>
        <v>0.0.0</v>
      </c>
      <c r="H99" s="407" t="str">
        <f t="shared" si="174"/>
        <v>0.0.0</v>
      </c>
      <c r="I99" s="407" t="str">
        <f t="shared" si="173"/>
        <v>0.0.0</v>
      </c>
      <c r="J99" s="407" t="str">
        <f t="shared" si="151"/>
        <v>0.0.0</v>
      </c>
      <c r="K99" s="407" t="str">
        <f t="shared" si="152"/>
        <v>0.0.0</v>
      </c>
      <c r="L99" s="407" t="str">
        <f t="shared" si="153"/>
        <v>0.0.0</v>
      </c>
      <c r="M99" s="407" t="str">
        <f t="shared" si="154"/>
        <v>0.0.0</v>
      </c>
      <c r="N99" s="408" t="str">
        <f t="shared" si="175"/>
        <v>0.0.0</v>
      </c>
      <c r="O99" s="930">
        <v>12</v>
      </c>
      <c r="P99" s="417"/>
      <c r="Q99" s="417"/>
      <c r="R99" s="417"/>
      <c r="S99" s="417"/>
      <c r="T99" s="417"/>
      <c r="U99" s="417"/>
      <c r="V99" s="714"/>
      <c r="W99" s="714"/>
      <c r="X99" s="417"/>
      <c r="Y99" s="417"/>
      <c r="Z99" s="714"/>
      <c r="AA99" s="714"/>
      <c r="AB99" s="417"/>
      <c r="AC99" s="417"/>
      <c r="AD99" s="714"/>
      <c r="AE99" s="714"/>
      <c r="AF99" s="417"/>
      <c r="AG99" s="417"/>
      <c r="AH99" s="714"/>
      <c r="AI99" s="714"/>
      <c r="AJ99" s="417"/>
      <c r="AK99" s="417"/>
      <c r="AL99" s="714"/>
      <c r="AM99" s="714"/>
      <c r="AN99" s="417"/>
      <c r="AO99" s="417"/>
      <c r="AP99" s="714"/>
      <c r="AQ99" s="714"/>
      <c r="AR99" s="417"/>
      <c r="AS99" s="417"/>
      <c r="AT99" s="714"/>
      <c r="AU99" s="714"/>
      <c r="AV99" s="417"/>
      <c r="AW99" s="417"/>
      <c r="AX99" s="716"/>
      <c r="AY99" s="716"/>
      <c r="AZ99" s="635"/>
      <c r="BA99" s="635"/>
      <c r="BB99" s="716"/>
      <c r="BC99" s="716"/>
      <c r="BD99" s="635"/>
      <c r="BE99" s="635"/>
      <c r="BF99" s="717"/>
      <c r="BG99" s="717"/>
      <c r="BH99" s="432">
        <f t="shared" si="144"/>
        <v>0</v>
      </c>
      <c r="BI99" s="432">
        <f t="shared" si="155"/>
        <v>0</v>
      </c>
      <c r="BJ99" s="432">
        <f t="shared" si="156"/>
        <v>0</v>
      </c>
      <c r="BK99" s="432">
        <f t="shared" si="157"/>
        <v>0</v>
      </c>
      <c r="BL99" s="432">
        <f t="shared" si="158"/>
        <v>0</v>
      </c>
      <c r="BM99" s="436">
        <f t="shared" si="161"/>
        <v>0</v>
      </c>
      <c r="BN99" s="462">
        <v>0.65</v>
      </c>
      <c r="BO99" s="427">
        <f t="shared" si="145"/>
        <v>28</v>
      </c>
      <c r="BP99" s="774"/>
      <c r="BQ99" s="700"/>
      <c r="BR99" s="419"/>
      <c r="BS99" s="700"/>
      <c r="BT99" s="700"/>
      <c r="BU99" s="700"/>
      <c r="BV99" s="427">
        <f t="shared" si="146"/>
        <v>0</v>
      </c>
      <c r="BW99" s="419"/>
      <c r="BX99" s="782"/>
      <c r="BY99" s="419"/>
      <c r="BZ99" s="432"/>
      <c r="CA99" s="419"/>
      <c r="CB99" s="427"/>
      <c r="CC99" s="419"/>
      <c r="CD99" s="427"/>
      <c r="CE99" s="404">
        <f>IF(OR(C99=0,CD99="Д"),0,IF(AND(C99&gt;0,E99=0),VLOOKUP(C99,звания!A:B,2,FALSE)/((EOMONTH($G$3,0)+1)-$G$3)*BO99+VLOOKUP(C99,звания!A:B,2,FALSE)/((EOMONTH($G$3,0)+1)-$G$3)*BR99+VLOOKUP(C99,звания!A:B,2,FALSE)/((EOMONTH($G$3,0)+1)-$G$3)*BU99,IF(AND(C99&gt;0,E99&gt;0,F99&gt;=$G$3,BO99=(EOMONTH($G$3,0)+1)-$G$3),(VLOOKUP(E99,звания!A:B,2,FALSE)/(EOMONTH($G$3,0)-$G$3+1))*(F99-$G$3)+(VLOOKUP(C99,звания!A:B,2,FALSE)/(EOMONTH($G$3,0)-$G$3+1))*((EOMONTH($G$3,0)-$G$3+1)-(F99-$G$3)),IF(AND(C99&gt;0,E99&gt;0,F99&gt;$G$3,BO99&lt;(EOMONTH($G$3,0)+1)-$G$3,BO99&lt;&gt;0),VLOOKUP(E99,звания!A:B,2,FALSE)/((EOMONTH($G$3,0)+1)-$G$3)*((F99-$G$3)-(((EOMONTH($G$3,0)+1)-$G$3)-BO99-BU99-BR99))+VLOOKUP(C99,звания!A:B,2,FALSE)/((EOMONTH($G$3,0)+1)-$G$3)*(((EOMONTH($G$3,0)+1)-F99)),IF(F99&lt;$G$3,(VLOOKUP(C99,звания!A:B,2,FALSE)-VLOOKUP(E99,звания!A:B,2,FALSE))/((EOMONTH($BN$3,0)+1)-$BN$3)*(EOMONTH($BN$3,0)+1-F99)+VLOOKUP(C99,звания!A:B,2,FALSE)/((EOMONTH($G$3,0)+1)-$G$3)*BO99+VLOOKUP(C99,звания!A:B,2,FALSE)/((EOMONTH($G$3,0)+1)-$G$3)*BU99+VLOOKUP(C99,звания!A:B,2,FALSE)/((EOMONTH($G$3,0)+1)-$G$3)*BR99,0)))))</f>
        <v>0</v>
      </c>
      <c r="CF99" s="404">
        <f>IF(OR(CD99="Д",C99=0),0,IF(B99="Виключений зі списків",IF(BS99=0,(VLOOKUP(O99,звания!$D$2:$E$62,2,FALSE))/(EOMONTH($B$3,0)+1-$B$3)*BO99+(VLOOKUP(BQ99,звания!$D$2:$E$62,2,FALSE))/(EOMONTH($B$3,0)+1-$B$3)*BR99,(((VLOOKUP(O99,звания!$D$2:$E$62,2,FALSE))/(EOMONTH($B$3,0)+1-$B$3))*BO99)+(VLOOKUP(BQ99,звания!$D$2:$E$62,2,FALSE))/(EOMONTH($B$3,0)+1-$B$3)*BR99+(VLOOKUP(BS99,звания!$D$2:$E$62,2,FALSE))/(EOMONTH($B$3,0)+1-$B$3)*BU99),IF(BS99=0,(VLOOKUP(O99,звания!$D$2:$E$62,2,FALSE))/(EOMONTH($G$3,0)+1-$G$3)*BO99+(VLOOKUP(BQ99,звания!$D$2:$E$62,2,FALSE))/(EOMONTH($G$3,0)+1-$G$3)*BR99,(((VLOOKUP(O99,звания!$D$2:$E$62,2,FALSE))/(EOMONTH($G$3,0)+1-$G$3))*BO99)+(VLOOKUP(BQ99,звания!$D$2:$E$62,2,FALSE))/(EOMONTH($G$3,0)+1-$G$3)*BR99+(VLOOKUP(BS99,звания!$D$2:$E$62,2,FALSE))/(EOMONTH($G$3,0)+1-$G$3)*BU99+IF(BT99=0,0,(VLOOKUP(BS99,звания!$D$2:$E$62,2,FALSE))/(EOMONTH($BN$3,0)+1-$BN$3)*BT99-(VLOOKUP(O99,звания!$D$2:$E$62,2,FALSE))/(EOMONTH($BN$3,0)+1-$BN$3)*BT99))))</f>
        <v>0</v>
      </c>
      <c r="CG99" s="404">
        <f t="shared" si="169"/>
        <v>0</v>
      </c>
      <c r="CH99" s="404">
        <f>IF(BW99=0,CF99*BX99%,IF(BW99&gt;0,((VLOOKUP(O99,звания!$D$2:$E$62,2,FALSE)/(EOMONTH($G$3,0)+1-$G$3)*BW99)*BX99%)))</f>
        <v>0</v>
      </c>
      <c r="CI99" s="404">
        <f>IF(BY99=0,CF99*BZ99%,IF(BY99&gt;0,(VLOOKUP(O99,звания!$D$2:$E$62,2,FALSE)/(EOMONTH($G$3,0)+1-$G$3)*BO99)*BZ99%)+(VLOOKUP(BS99,звания!$D$2:$E$62,2,FALSE)/(EOMONTH($G$3,0)+1-$G$3)*BU99)*BZ99%)</f>
        <v>0</v>
      </c>
      <c r="CJ99" s="404">
        <f>IF(CA99=0,CF99*CB99%,IF(CA99&gt;0,(VLOOKUP(O99,звания!$D$2:$E$62,2,FALSE)/(EOMONTH($G$3,0)+1-$G$3)*BO99)*CB99%)+(VLOOKUP(BS99,звания!$D$2:$E$62,2,FALSE)/(EOMONTH($G$3,0)+1-$G$3)*BU99)*CB99%)</f>
        <v>0</v>
      </c>
      <c r="CK99" s="404">
        <f>IF(CD99="Д",0,IF(CC99=0,CF99*CD99%,IF(CC99&gt;0,(VLOOKUP(O99,звания!$D$2:$E$62,2,FALSE)/(EOMONTH($G$3,0)+1-$G$3)*BO99)*CD99%)+(VLOOKUP(BS99,звания!$D$2:$E$62,2,FALSE)/(EOMONTH($G$3,0)+1-$G$3)*BU99)*CD99%))</f>
        <v>0</v>
      </c>
      <c r="CL99" s="404">
        <f>IF(BR99&gt;0,((VLOOKUP(C99,звания!$A$2:$B$62,2,FALSE)/(EOMONTH($G$3,0)+1-$G$3)*BO99+VLOOKUP(O99,звания!$D$2:$E$62,2,FALSE)/(EOMONTH($G$3,0)+1-$G$3)*BO99+(VLOOKUP(C99,звания!$A$2:$B$62,2,FALSE)/(EOMONTH($G$3,0)+1-$G$3)*BO99+VLOOKUP(O99,звания!$D$2:$E$62,2,FALSE)/(EOMONTH($G$3,0)+1-$G$3)*BO99)*BV99%)*BN99)+(VLOOKUP(C99,звания!$A$2:$B$62,2,FALSE)/(EOMONTH($G$3,0)+1-$G$3)*BU99+VLOOKUP(BS99,звания!$D$2:$E$62,2,FALSE)/(EOMONTH($G$3,0)+1-$G$3)*BU99+(VLOOKUP(C99,звания!$A$2:$B$62,2,FALSE)/(EOMONTH($G$3,0)+1-$G$3)*BU99+VLOOKUP(BS99,звания!$D$2:$E$62,2,FALSE)/(EOMONTH($G$3,0)+1-$G$3)*BU99)*BV99%)*BN99,(CE99+CF99+CG99)*BN99)</f>
        <v>0</v>
      </c>
      <c r="CM99" s="404"/>
      <c r="CN99" s="404"/>
      <c r="CO99" s="432">
        <f t="shared" si="119"/>
        <v>0</v>
      </c>
      <c r="CP99" s="638"/>
      <c r="CQ99" s="637">
        <f>IF(CF99=0,0,IF((SUM(BH99:BM99)&gt;360),(VLOOKUP(O99,звания!$F$2:$G$62,2,FALSE))/100,VLOOKUP(O99,звания!$F$2:$H$62,3,FALSE)/100))</f>
        <v>0</v>
      </c>
      <c r="CR99" s="617">
        <f>IF(B99="Виключений зі списків",IF(AND(BU99=0,360-BH99&lt;0),(VLOOKUP(O99,звания!$D$2:$E$62,2,FALSE))/(EOMONTH($B$3,0)+1-$B$3)*BO99*CQ99,IF(AND(360-BH99&gt;=0,360-BH99&lt;(EOMONTH($B$3,0)+1-$B$3)),(CF99/(EOMONTH($B$3,0)-$B$3+1)*(360-BH99))*CQ99+(CF99/(EOMONTH($B$3,0)-$B$3+1)*((EOMONTH($B$3,0)-$B$3+1)-(360-BH99)))*VLOOKUP(O99,звания!$F$2:$H$62,2,FALSE)/100,((((VLOOKUP(O99,звания!$D$2:$E$62,2,FALSE))/(EOMONTH($B$3,0)+1-$B$3)*BO99*CQ99+(VLOOKUP(BS99,звания!$D$2:$E$62,2,FALSE))/(EOMONTH($B$3,0)+1-$B$3)*BU99*(VLOOKUP(BS99,звания!$F$2:$G$62,2,FALSE)*0.01)+(IF(BT99=0,0,(VLOOKUP(BS99,звания!$D$2:$E$62,2,FALSE)/(EOMONTH($G$3,0)+1-$G$3)*BT99*(VLOOKUP(BS99,звания!$F$2:$G$62,2,FALSE)))*0.01-(VLOOKUP(O99,звания!$D$2:$E$62,2,FALSE)/(EOMONTH($G$3,0)+1-$G$3)*BT99*(VLOOKUP(O99,звания!$F$2:$G$62,2,FALSE)))*0.01)))))/100*(100-CP99))),(IF(AND(BU99=0,360-BH99&lt;0,CP99=0),(VLOOKUP(O99,звания!$D$2:$E$62,2,FALSE))/(EOMONTH($G$3,0)+1-$G$3)*BO99*CQ99,IF(AND(360-BH99&gt;=0,360-BH99&lt;(EOMONTH($G$3,0)+1-$G$3)),(CF99/(EOMONTH($G$3,0)-$G$3+1)*(360-BH99))*CQ99+(CF99/(EOMONTH($G$3,0)-$G$3+1)*((EOMONTH($G$3,0)-$G$3+1)-(360-BH99)))*VLOOKUP(O99,звания!$F$2:$H$62,2,FALSE)/100,((((VLOOKUP(O99,звания!$D$2:$E$62,2,FALSE))/(EOMONTH($G$3,0)+1-$G$3)*BO99*CQ99+(VLOOKUP(BS99,звания!$D$2:$E$62,2,FALSE))/(EOMONTH($G$3,0)+1-$G$3)*BU99*(VLOOKUP(BS99,звания!$F$2:$G$62,2,FALSE)*0.01)))/100*(100-CP99)+(IF(BT99=0,0,(VLOOKUP(BS99,звания!$D$2:$E$62,2,FALSE)/(EOMONTH($BN$3,0)+1-$BN$3)*BT99*(VLOOKUP(BS99,звания!$F$2:$G$62,2,FALSE)))*0.01-(VLOOKUP(O99,звания!$D$2:$E$62,2,FALSE)/(EOMONTH($BN$3,0)+1-$BN$3)*BT99*(VLOOKUP(O99,звания!$F$2:$G$62,2,FALSE)))*0.01)))))))</f>
        <v>0</v>
      </c>
      <c r="CS99" s="416">
        <f t="shared" si="170"/>
        <v>0</v>
      </c>
      <c r="CT99" s="403"/>
      <c r="CU99" s="403"/>
      <c r="CV99" s="403">
        <f t="shared" si="120"/>
        <v>0</v>
      </c>
      <c r="CW99" s="556">
        <f>CN99+SUM(CS99:CV99)</f>
        <v>0</v>
      </c>
      <c r="CX99" s="403">
        <f t="shared" si="171"/>
        <v>0</v>
      </c>
      <c r="CY99" s="403"/>
      <c r="CZ99" s="404">
        <f t="shared" si="136"/>
        <v>0</v>
      </c>
      <c r="DA99" s="403"/>
      <c r="DB99" s="403"/>
      <c r="DC99" s="403"/>
      <c r="DD99" s="421">
        <f t="shared" si="162"/>
        <v>0</v>
      </c>
      <c r="DE99" s="421">
        <f t="shared" si="121"/>
        <v>0</v>
      </c>
      <c r="DF99" s="403">
        <f>CX99</f>
        <v>0</v>
      </c>
      <c r="DG99" s="421">
        <f t="shared" si="159"/>
        <v>0</v>
      </c>
      <c r="DH99" s="421">
        <f t="shared" si="160"/>
        <v>0</v>
      </c>
      <c r="DI99" s="421"/>
      <c r="DJ99" s="422" t="str">
        <f t="shared" si="163"/>
        <v xml:space="preserve">    </v>
      </c>
      <c r="DK99" s="113" t="s">
        <v>876</v>
      </c>
      <c r="DL99" s="28"/>
      <c r="DM99" s="28"/>
      <c r="DN99" s="28"/>
      <c r="DO99" s="901"/>
      <c r="DP99" s="888"/>
      <c r="DQ99" s="817"/>
      <c r="DR99" s="818"/>
      <c r="DS99" s="819"/>
      <c r="DT99" s="820"/>
      <c r="DU99" s="124"/>
      <c r="DV99" s="110"/>
      <c r="DX99" s="84"/>
      <c r="DY99" s="104"/>
      <c r="DZ99" s="105"/>
      <c r="EH99" s="543">
        <f t="shared" si="123"/>
        <v>0</v>
      </c>
      <c r="EI99" s="404">
        <f t="shared" si="124"/>
        <v>0</v>
      </c>
      <c r="EJ99" s="29" t="str">
        <f t="shared" si="125"/>
        <v>ВАКАНТ</v>
      </c>
      <c r="EK99" s="50"/>
      <c r="EL99" s="29"/>
      <c r="EM99" s="50"/>
      <c r="EN99" s="50"/>
      <c r="EO99" s="50"/>
      <c r="EP99" s="29"/>
    </row>
    <row r="100" spans="1:146" ht="17.45" customHeight="1">
      <c r="A100" s="427">
        <v>96</v>
      </c>
      <c r="B100" s="878" t="s">
        <v>820</v>
      </c>
      <c r="C100" s="914" t="s">
        <v>702</v>
      </c>
      <c r="D100" s="404" t="str">
        <f t="shared" si="139"/>
        <v>Поляков А.С.</v>
      </c>
      <c r="E100" s="416"/>
      <c r="F100" s="417"/>
      <c r="G100" s="409" t="str">
        <f t="shared" si="172"/>
        <v>11.9.17</v>
      </c>
      <c r="H100" s="407" t="str">
        <f t="shared" si="174"/>
        <v>11.9.17</v>
      </c>
      <c r="I100" s="407" t="str">
        <f t="shared" si="173"/>
        <v>11.9.17</v>
      </c>
      <c r="J100" s="407" t="str">
        <f t="shared" si="151"/>
        <v>0.0.0</v>
      </c>
      <c r="K100" s="407" t="str">
        <f t="shared" si="152"/>
        <v>0.0.0</v>
      </c>
      <c r="L100" s="407" t="str">
        <f t="shared" si="153"/>
        <v>0.0.0</v>
      </c>
      <c r="M100" s="407" t="str">
        <f t="shared" si="154"/>
        <v>0.0.0</v>
      </c>
      <c r="N100" s="408" t="str">
        <f t="shared" si="175"/>
        <v>0.0.0</v>
      </c>
      <c r="O100" s="930">
        <v>11</v>
      </c>
      <c r="P100" s="417">
        <v>40282</v>
      </c>
      <c r="Q100" s="417"/>
      <c r="R100" s="417"/>
      <c r="S100" s="417"/>
      <c r="T100" s="417"/>
      <c r="U100" s="417"/>
      <c r="V100" s="714"/>
      <c r="W100" s="714"/>
      <c r="X100" s="417"/>
      <c r="Y100" s="417"/>
      <c r="Z100" s="714"/>
      <c r="AA100" s="714"/>
      <c r="AB100" s="417"/>
      <c r="AC100" s="417"/>
      <c r="AD100" s="714"/>
      <c r="AE100" s="714"/>
      <c r="AF100" s="417"/>
      <c r="AG100" s="417"/>
      <c r="AH100" s="714"/>
      <c r="AI100" s="714"/>
      <c r="AJ100" s="417"/>
      <c r="AK100" s="417"/>
      <c r="AL100" s="714"/>
      <c r="AM100" s="714"/>
      <c r="AN100" s="417"/>
      <c r="AO100" s="417"/>
      <c r="AP100" s="714"/>
      <c r="AQ100" s="714"/>
      <c r="AR100" s="417"/>
      <c r="AS100" s="417"/>
      <c r="AT100" s="714"/>
      <c r="AU100" s="714"/>
      <c r="AV100" s="417"/>
      <c r="AW100" s="417"/>
      <c r="AX100" s="716"/>
      <c r="AY100" s="716"/>
      <c r="AZ100" s="635"/>
      <c r="BA100" s="635"/>
      <c r="BB100" s="716"/>
      <c r="BC100" s="716"/>
      <c r="BD100" s="635"/>
      <c r="BE100" s="635"/>
      <c r="BF100" s="717"/>
      <c r="BG100" s="717"/>
      <c r="BH100" s="432">
        <f t="shared" si="144"/>
        <v>4247</v>
      </c>
      <c r="BI100" s="432">
        <f t="shared" si="155"/>
        <v>0</v>
      </c>
      <c r="BJ100" s="432">
        <f t="shared" si="156"/>
        <v>0</v>
      </c>
      <c r="BK100" s="432">
        <f t="shared" si="157"/>
        <v>0</v>
      </c>
      <c r="BL100" s="432">
        <f t="shared" si="158"/>
        <v>0</v>
      </c>
      <c r="BM100" s="436">
        <f t="shared" si="161"/>
        <v>0</v>
      </c>
      <c r="BN100" s="462">
        <v>0.65</v>
      </c>
      <c r="BO100" s="427">
        <f t="shared" si="145"/>
        <v>28</v>
      </c>
      <c r="BP100" s="419"/>
      <c r="BQ100" s="700"/>
      <c r="BR100" s="419"/>
      <c r="BS100" s="700"/>
      <c r="BT100" s="700"/>
      <c r="BU100" s="700"/>
      <c r="BV100" s="427">
        <f t="shared" si="146"/>
        <v>35</v>
      </c>
      <c r="BW100" s="427"/>
      <c r="BX100" s="427"/>
      <c r="BY100" s="419"/>
      <c r="BZ100" s="432"/>
      <c r="CA100" s="419"/>
      <c r="CB100" s="427"/>
      <c r="CC100" s="419"/>
      <c r="CD100" s="427"/>
      <c r="CE100" s="404">
        <f>IF(OR(C100=0,CD100="Д"),0,IF(AND(C100&gt;0,E100=0),VLOOKUP(C100,звания!A:B,2,FALSE)/((EOMONTH($G$3,0)+1)-$G$3)*BO100+VLOOKUP(C100,звания!A:B,2,FALSE)/((EOMONTH($G$3,0)+1)-$G$3)*BR100+VLOOKUP(C100,звания!A:B,2,FALSE)/((EOMONTH($G$3,0)+1)-$G$3)*BU100,IF(AND(C100&gt;0,E100&gt;0,F100&gt;=$G$3,BO100=(EOMONTH($G$3,0)+1)-$G$3),(VLOOKUP(E100,звания!A:B,2,FALSE)/(EOMONTH($G$3,0)-$G$3+1))*(F100-$G$3)+(VLOOKUP(C100,звания!A:B,2,FALSE)/(EOMONTH($G$3,0)-$G$3+1))*((EOMONTH($G$3,0)-$G$3+1)-(F100-$G$3)),IF(AND(C100&gt;0,E100&gt;0,F100&gt;$G$3,BO100&lt;(EOMONTH($G$3,0)+1)-$G$3,BO100&lt;&gt;0),VLOOKUP(E100,звания!A:B,2,FALSE)/((EOMONTH($G$3,0)+1)-$G$3)*((F100-$G$3)-(((EOMONTH($G$3,0)+1)-$G$3)-BO100-BU100-BR100))+VLOOKUP(C100,звания!A:B,2,FALSE)/((EOMONTH($G$3,0)+1)-$G$3)*(((EOMONTH($G$3,0)+1)-F100)),IF(F100&lt;$G$3,(VLOOKUP(C100,звания!A:B,2,FALSE)-VLOOKUP(E100,звания!A:B,2,FALSE))/((EOMONTH($BN$3,0)+1)-$BN$3)*(EOMONTH($BN$3,0)+1-F100)+VLOOKUP(C100,звания!A:B,2,FALSE)/((EOMONTH($G$3,0)+1)-$G$3)*BO100+VLOOKUP(C100,звания!A:B,2,FALSE)/((EOMONTH($G$3,0)+1)-$G$3)*BU100+VLOOKUP(C100,звания!A:B,2,FALSE)/((EOMONTH($G$3,0)+1)-$G$3)*BR100,0)))))</f>
        <v>950</v>
      </c>
      <c r="CF100" s="404">
        <f>IF(OR(CD100="Д",C100=0),0,IF(B100="Виключений зі списків",IF(BS100=0,(VLOOKUP(O100,звания!$D$2:$E$62,2,FALSE))/(EOMONTH($B$3,0)+1-$B$3)*BO100+(VLOOKUP(BQ100,звания!$D$2:$E$62,2,FALSE))/(EOMONTH($B$3,0)+1-$B$3)*BR100,(((VLOOKUP(O100,звания!$D$2:$E$62,2,FALSE))/(EOMONTH($B$3,0)+1-$B$3))*BO100)+(VLOOKUP(BQ100,звания!$D$2:$E$62,2,FALSE))/(EOMONTH($B$3,0)+1-$B$3)*BR100+(VLOOKUP(BS100,звания!$D$2:$E$62,2,FALSE))/(EOMONTH($B$3,0)+1-$B$3)*BU100),IF(BS100=0,(VLOOKUP(O100,звания!$D$2:$E$62,2,FALSE))/(EOMONTH($G$3,0)+1-$G$3)*BO100+(VLOOKUP(BQ100,звания!$D$2:$E$62,2,FALSE))/(EOMONTH($G$3,0)+1-$G$3)*BR100,(((VLOOKUP(O100,звания!$D$2:$E$62,2,FALSE))/(EOMONTH($G$3,0)+1-$G$3))*BO100)+(VLOOKUP(BQ100,звания!$D$2:$E$62,2,FALSE))/(EOMONTH($G$3,0)+1-$G$3)*BR100+(VLOOKUP(BS100,звания!$D$2:$E$62,2,FALSE))/(EOMONTH($G$3,0)+1-$G$3)*BU100+IF(BT100=0,0,(VLOOKUP(BS100,звания!$D$2:$E$62,2,FALSE))/(EOMONTH($BN$3,0)+1-$BN$3)*BT100-(VLOOKUP(O100,звания!$D$2:$E$62,2,FALSE))/(EOMONTH($BN$3,0)+1-$BN$3)*BT100))))</f>
        <v>3350</v>
      </c>
      <c r="CG100" s="404">
        <f t="shared" si="169"/>
        <v>1505</v>
      </c>
      <c r="CH100" s="404">
        <f>IF(BW100=0,CF100*BX100%,IF(BW100&gt;0,((VLOOKUP(O100,звания!$D$2:$E$62,2,FALSE)/(EOMONTH($G$3,0)+1-$G$3)*BW100)*BX100%)))</f>
        <v>0</v>
      </c>
      <c r="CI100" s="404">
        <f>IF(BY100=0,CF100*BZ100%,IF(BY100&gt;0,(VLOOKUP(O100,звания!$D$2:$E$62,2,FALSE)/(EOMONTH($G$3,0)+1-$G$3)*BO100)*BZ100%)+(VLOOKUP(BS100,звания!$D$2:$E$62,2,FALSE)/(EOMONTH($G$3,0)+1-$G$3)*BU100)*BZ100%)</f>
        <v>0</v>
      </c>
      <c r="CJ100" s="404">
        <f>IF(CA100=0,CF100*CB100%,IF(CA100&gt;0,(VLOOKUP(O100,звания!$D$2:$E$62,2,FALSE)/(EOMONTH($G$3,0)+1-$G$3)*BO100)*CB100%)+(VLOOKUP(BS100,звания!$D$2:$E$62,2,FALSE)/(EOMONTH($G$3,0)+1-$G$3)*BU100)*CB100%)</f>
        <v>0</v>
      </c>
      <c r="CK100" s="404">
        <f>IF(CD100="Д",0,IF(CC100=0,CF100*CD100%,IF(CC100&gt;0,(VLOOKUP(O100,звания!$D$2:$E$62,2,FALSE)/(EOMONTH($G$3,0)+1-$G$3)*BO100)*CD100%)+(VLOOKUP(BS100,звания!$D$2:$E$62,2,FALSE)/(EOMONTH($G$3,0)+1-$G$3)*BU100)*CD100%))</f>
        <v>0</v>
      </c>
      <c r="CL100" s="404">
        <f>IF(BR100&gt;0,((VLOOKUP(C100,звания!$A$2:$B$62,2,FALSE)/(EOMONTH($G$3,0)+1-$G$3)*BO100+VLOOKUP(O100,звания!$D$2:$E$62,2,FALSE)/(EOMONTH($G$3,0)+1-$G$3)*BO100+(VLOOKUP(C100,звания!$A$2:$B$62,2,FALSE)/(EOMONTH($G$3,0)+1-$G$3)*BO100+VLOOKUP(O100,звания!$D$2:$E$62,2,FALSE)/(EOMONTH($G$3,0)+1-$G$3)*BO100)*BV100%)*BN100)+(VLOOKUP(C100,звания!$A$2:$B$62,2,FALSE)/(EOMONTH($G$3,0)+1-$G$3)*BU100+VLOOKUP(BS100,звания!$D$2:$E$62,2,FALSE)/(EOMONTH($G$3,0)+1-$G$3)*BU100+(VLOOKUP(C100,звания!$A$2:$B$62,2,FALSE)/(EOMONTH($G$3,0)+1-$G$3)*BU100+VLOOKUP(BS100,звания!$D$2:$E$62,2,FALSE)/(EOMONTH($G$3,0)+1-$G$3)*BU100)*BV100%)*BN100,(CE100+CF100+CG100)*BN100)</f>
        <v>3773.25</v>
      </c>
      <c r="CM100" s="404"/>
      <c r="CN100" s="404"/>
      <c r="CO100" s="432">
        <f t="shared" si="119"/>
        <v>4</v>
      </c>
      <c r="CP100" s="638"/>
      <c r="CQ100" s="637">
        <f>IF(CF100=0,0,IF((SUM(BH100:BM100)&gt;360),(VLOOKUP(O100,звания!$F$2:$G$62,2,FALSE))/100,VLOOKUP(O100,звания!$F$2:$H$62,3,FALSE)/100))</f>
        <v>2.66</v>
      </c>
      <c r="CR100" s="617">
        <f>IF(B100="Виключений зі списків",IF(AND(BU100=0,360-BH100&lt;0),(VLOOKUP(O100,звания!$D$2:$E$62,2,FALSE))/(EOMONTH($B$3,0)+1-$B$3)*BO100*CQ100,IF(AND(360-BH100&gt;=0,360-BH100&lt;(EOMONTH($B$3,0)+1-$B$3)),(CF100/(EOMONTH($B$3,0)-$B$3+1)*(360-BH100))*CQ100+(CF100/(EOMONTH($B$3,0)-$B$3+1)*((EOMONTH($B$3,0)-$B$3+1)-(360-BH100)))*VLOOKUP(O100,звания!$F$2:$H$62,2,FALSE)/100,((((VLOOKUP(O100,звания!$D$2:$E$62,2,FALSE))/(EOMONTH($B$3,0)+1-$B$3)*BO100*CQ100+(VLOOKUP(BS100,звания!$D$2:$E$62,2,FALSE))/(EOMONTH($B$3,0)+1-$B$3)*BU100*(VLOOKUP(BS100,звания!$F$2:$G$62,2,FALSE)*0.01)+(IF(BT100=0,0,(VLOOKUP(BS100,звания!$D$2:$E$62,2,FALSE)/(EOMONTH($G$3,0)+1-$G$3)*BT100*(VLOOKUP(BS100,звания!$F$2:$G$62,2,FALSE)))*0.01-(VLOOKUP(O100,звания!$D$2:$E$62,2,FALSE)/(EOMONTH($G$3,0)+1-$G$3)*BT100*(VLOOKUP(O100,звания!$F$2:$G$62,2,FALSE)))*0.01)))))/100*(100-CP100))),(IF(AND(BU100=0,360-BH100&lt;0,CP100=0),(VLOOKUP(O100,звания!$D$2:$E$62,2,FALSE))/(EOMONTH($G$3,0)+1-$G$3)*BO100*CQ100,IF(AND(360-BH100&gt;=0,360-BH100&lt;(EOMONTH($G$3,0)+1-$G$3)),(CF100/(EOMONTH($G$3,0)-$G$3+1)*(360-BH100))*CQ100+(CF100/(EOMONTH($G$3,0)-$G$3+1)*((EOMONTH($G$3,0)-$G$3+1)-(360-BH100)))*VLOOKUP(O100,звания!$F$2:$H$62,2,FALSE)/100,((((VLOOKUP(O100,звания!$D$2:$E$62,2,FALSE))/(EOMONTH($G$3,0)+1-$G$3)*BO100*CQ100+(VLOOKUP(BS100,звания!$D$2:$E$62,2,FALSE))/(EOMONTH($G$3,0)+1-$G$3)*BU100*(VLOOKUP(BS100,звания!$F$2:$G$62,2,FALSE)*0.01)))/100*(100-CP100)+(IF(BT100=0,0,(VLOOKUP(BS100,звания!$D$2:$E$62,2,FALSE)/(EOMONTH($BN$3,0)+1-$BN$3)*BT100*(VLOOKUP(BS100,звания!$F$2:$G$62,2,FALSE)))*0.01-(VLOOKUP(O100,звания!$D$2:$E$62,2,FALSE)/(EOMONTH($BN$3,0)+1-$BN$3)*BT100*(VLOOKUP(O100,звания!$F$2:$G$62,2,FALSE)))*0.01)))))))</f>
        <v>8911</v>
      </c>
      <c r="CS100" s="416">
        <f t="shared" si="170"/>
        <v>18489.25</v>
      </c>
      <c r="CT100" s="403"/>
      <c r="CU100" s="403"/>
      <c r="CV100" s="404">
        <f t="shared" si="120"/>
        <v>672.35</v>
      </c>
      <c r="CW100" s="426">
        <f t="shared" ref="CW100:CW150" si="176">CN100+SUM(CS100:CV100)</f>
        <v>19161.599999999999</v>
      </c>
      <c r="CX100" s="404">
        <f t="shared" si="171"/>
        <v>3449.09</v>
      </c>
      <c r="CY100" s="1174">
        <v>5</v>
      </c>
      <c r="CZ100" s="404">
        <f t="shared" si="136"/>
        <v>236.1</v>
      </c>
      <c r="DA100" s="404"/>
      <c r="DB100" s="403"/>
      <c r="DC100" s="404"/>
      <c r="DD100" s="426">
        <f t="shared" si="162"/>
        <v>3685.19</v>
      </c>
      <c r="DE100" s="426">
        <f t="shared" si="121"/>
        <v>4067.64</v>
      </c>
      <c r="DF100" s="404">
        <f t="shared" si="148"/>
        <v>3449.09</v>
      </c>
      <c r="DG100" s="426">
        <f t="shared" si="159"/>
        <v>18925.5</v>
      </c>
      <c r="DH100" s="426">
        <f t="shared" si="160"/>
        <v>0</v>
      </c>
      <c r="DI100" s="421"/>
      <c r="DJ100" s="422" t="str">
        <f t="shared" si="163"/>
        <v xml:space="preserve">30 від 01.03   </v>
      </c>
      <c r="DK100" s="113" t="s">
        <v>1035</v>
      </c>
      <c r="DL100" s="28" t="s">
        <v>1036</v>
      </c>
      <c r="DM100" s="28" t="s">
        <v>1013</v>
      </c>
      <c r="DN100" s="28" t="s">
        <v>958</v>
      </c>
      <c r="DO100" s="900">
        <v>3389214677</v>
      </c>
      <c r="DP100" s="888"/>
      <c r="DQ100" s="817"/>
      <c r="DR100" s="818"/>
      <c r="DS100" s="819"/>
      <c r="DT100" s="820"/>
      <c r="DU100" s="400"/>
      <c r="DV100" s="122"/>
      <c r="DX100" s="104"/>
      <c r="DY100" s="104"/>
      <c r="DZ100" s="105"/>
      <c r="EH100" s="543">
        <f t="shared" si="123"/>
        <v>2</v>
      </c>
      <c r="EI100" s="404" t="str">
        <f t="shared" si="124"/>
        <v>штаб - с-нт</v>
      </c>
      <c r="EJ100" s="29" t="str">
        <f t="shared" si="125"/>
        <v>Поляков А.С.</v>
      </c>
      <c r="EK100" s="50"/>
      <c r="EL100" s="29"/>
      <c r="EM100" s="50"/>
      <c r="EN100" s="50"/>
      <c r="EO100" s="50"/>
      <c r="EP100" s="29"/>
    </row>
    <row r="101" spans="1:146" ht="17.45" customHeight="1">
      <c r="A101" s="427">
        <v>97</v>
      </c>
      <c r="B101" s="878" t="s">
        <v>820</v>
      </c>
      <c r="C101" s="914" t="s">
        <v>702</v>
      </c>
      <c r="D101" s="404" t="str">
        <f t="shared" si="139"/>
        <v>Рудий М.О.</v>
      </c>
      <c r="E101" s="416"/>
      <c r="F101" s="417"/>
      <c r="G101" s="409" t="str">
        <f t="shared" si="172"/>
        <v>8.5.6</v>
      </c>
      <c r="H101" s="407" t="str">
        <f t="shared" si="174"/>
        <v>8.5.6</v>
      </c>
      <c r="I101" s="407" t="str">
        <f t="shared" si="173"/>
        <v>8.5.6</v>
      </c>
      <c r="J101" s="407" t="str">
        <f t="shared" si="151"/>
        <v>0.0.0</v>
      </c>
      <c r="K101" s="407" t="str">
        <f t="shared" si="152"/>
        <v>0.0.0</v>
      </c>
      <c r="L101" s="407" t="str">
        <f t="shared" si="153"/>
        <v>0.0.0</v>
      </c>
      <c r="M101" s="407" t="str">
        <f t="shared" si="154"/>
        <v>0.0.0</v>
      </c>
      <c r="N101" s="408" t="str">
        <f t="shared" si="175"/>
        <v>0.0.0</v>
      </c>
      <c r="O101" s="930">
        <v>11</v>
      </c>
      <c r="P101" s="417">
        <v>41511</v>
      </c>
      <c r="Q101" s="417"/>
      <c r="R101" s="417"/>
      <c r="S101" s="417"/>
      <c r="T101" s="417"/>
      <c r="U101" s="417"/>
      <c r="V101" s="714"/>
      <c r="W101" s="714"/>
      <c r="X101" s="417"/>
      <c r="Y101" s="417"/>
      <c r="Z101" s="714"/>
      <c r="AA101" s="714"/>
      <c r="AB101" s="417"/>
      <c r="AC101" s="417"/>
      <c r="AD101" s="714"/>
      <c r="AE101" s="714"/>
      <c r="AF101" s="417"/>
      <c r="AG101" s="417"/>
      <c r="AH101" s="714"/>
      <c r="AI101" s="714"/>
      <c r="AJ101" s="417"/>
      <c r="AK101" s="417"/>
      <c r="AL101" s="714"/>
      <c r="AM101" s="714"/>
      <c r="AN101" s="417"/>
      <c r="AO101" s="417"/>
      <c r="AP101" s="714"/>
      <c r="AQ101" s="714"/>
      <c r="AR101" s="417"/>
      <c r="AS101" s="417"/>
      <c r="AT101" s="714"/>
      <c r="AU101" s="714"/>
      <c r="AV101" s="417"/>
      <c r="AW101" s="417"/>
      <c r="AX101" s="716"/>
      <c r="AY101" s="716"/>
      <c r="AZ101" s="635"/>
      <c r="BA101" s="635"/>
      <c r="BB101" s="716"/>
      <c r="BC101" s="716"/>
      <c r="BD101" s="635"/>
      <c r="BE101" s="635"/>
      <c r="BF101" s="717"/>
      <c r="BG101" s="717"/>
      <c r="BH101" s="432">
        <f t="shared" si="144"/>
        <v>3036</v>
      </c>
      <c r="BI101" s="432">
        <f t="shared" si="155"/>
        <v>0</v>
      </c>
      <c r="BJ101" s="432">
        <f t="shared" si="156"/>
        <v>0</v>
      </c>
      <c r="BK101" s="432">
        <f t="shared" si="157"/>
        <v>0</v>
      </c>
      <c r="BL101" s="432">
        <f t="shared" si="158"/>
        <v>0</v>
      </c>
      <c r="BM101" s="436">
        <f t="shared" si="161"/>
        <v>0</v>
      </c>
      <c r="BN101" s="462">
        <v>0.65</v>
      </c>
      <c r="BO101" s="427">
        <f t="shared" si="145"/>
        <v>28</v>
      </c>
      <c r="BP101" s="725"/>
      <c r="BQ101" s="700"/>
      <c r="BR101" s="419"/>
      <c r="BS101" s="700"/>
      <c r="BT101" s="700"/>
      <c r="BU101" s="700"/>
      <c r="BV101" s="427">
        <f t="shared" si="146"/>
        <v>30</v>
      </c>
      <c r="BW101" s="427"/>
      <c r="BX101" s="427"/>
      <c r="BY101" s="419"/>
      <c r="BZ101" s="432"/>
      <c r="CA101" s="700"/>
      <c r="CB101" s="432"/>
      <c r="CC101" s="700"/>
      <c r="CD101" s="432"/>
      <c r="CE101" s="404">
        <f>IF(OR(C101=0,CD101="Д"),0,IF(AND(C101&gt;0,E101=0),VLOOKUP(C101,звания!A:B,2,FALSE)/((EOMONTH($G$3,0)+1)-$G$3)*BO101+VLOOKUP(C101,звания!A:B,2,FALSE)/((EOMONTH($G$3,0)+1)-$G$3)*BR101+VLOOKUP(C101,звания!A:B,2,FALSE)/((EOMONTH($G$3,0)+1)-$G$3)*BU101,IF(AND(C101&gt;0,E101&gt;0,F101&gt;=$G$3,BO101=(EOMONTH($G$3,0)+1)-$G$3),(VLOOKUP(E101,звания!A:B,2,FALSE)/(EOMONTH($G$3,0)-$G$3+1))*(F101-$G$3)+(VLOOKUP(C101,звания!A:B,2,FALSE)/(EOMONTH($G$3,0)-$G$3+1))*((EOMONTH($G$3,0)-$G$3+1)-(F101-$G$3)),IF(AND(C101&gt;0,E101&gt;0,F101&gt;$G$3,BO101&lt;(EOMONTH($G$3,0)+1)-$G$3,BO101&lt;&gt;0),VLOOKUP(E101,звания!A:B,2,FALSE)/((EOMONTH($G$3,0)+1)-$G$3)*((F101-$G$3)-(((EOMONTH($G$3,0)+1)-$G$3)-BO101-BU101-BR101))+VLOOKUP(C101,звания!A:B,2,FALSE)/((EOMONTH($G$3,0)+1)-$G$3)*(((EOMONTH($G$3,0)+1)-F101)),IF(F101&lt;$G$3,(VLOOKUP(C101,звания!A:B,2,FALSE)-VLOOKUP(E101,звания!A:B,2,FALSE))/((EOMONTH($BN$3,0)+1)-$BN$3)*(EOMONTH($BN$3,0)+1-F101)+VLOOKUP(C101,звания!A:B,2,FALSE)/((EOMONTH($G$3,0)+1)-$G$3)*BO101+VLOOKUP(C101,звания!A:B,2,FALSE)/((EOMONTH($G$3,0)+1)-$G$3)*BU101+VLOOKUP(C101,звания!A:B,2,FALSE)/((EOMONTH($G$3,0)+1)-$G$3)*BR101,0)))))</f>
        <v>950</v>
      </c>
      <c r="CF101" s="404">
        <f>IF(OR(CD101="Д",C101=0),0,IF(B101="Виключений зі списків",IF(BS101=0,(VLOOKUP(O101,звания!$D$2:$E$62,2,FALSE))/(EOMONTH($B$3,0)+1-$B$3)*BO101+(VLOOKUP(BQ101,звания!$D$2:$E$62,2,FALSE))/(EOMONTH($B$3,0)+1-$B$3)*BR101,(((VLOOKUP(O101,звания!$D$2:$E$62,2,FALSE))/(EOMONTH($B$3,0)+1-$B$3))*BO101)+(VLOOKUP(BQ101,звания!$D$2:$E$62,2,FALSE))/(EOMONTH($B$3,0)+1-$B$3)*BR101+(VLOOKUP(BS101,звания!$D$2:$E$62,2,FALSE))/(EOMONTH($B$3,0)+1-$B$3)*BU101),IF(BS101=0,(VLOOKUP(O101,звания!$D$2:$E$62,2,FALSE))/(EOMONTH($G$3,0)+1-$G$3)*BO101+(VLOOKUP(BQ101,звания!$D$2:$E$62,2,FALSE))/(EOMONTH($G$3,0)+1-$G$3)*BR101,(((VLOOKUP(O101,звания!$D$2:$E$62,2,FALSE))/(EOMONTH($G$3,0)+1-$G$3))*BO101)+(VLOOKUP(BQ101,звания!$D$2:$E$62,2,FALSE))/(EOMONTH($G$3,0)+1-$G$3)*BR101+(VLOOKUP(BS101,звания!$D$2:$E$62,2,FALSE))/(EOMONTH($G$3,0)+1-$G$3)*BU101+IF(BT101=0,0,(VLOOKUP(BS101,звания!$D$2:$E$62,2,FALSE))/(EOMONTH($BN$3,0)+1-$BN$3)*BT101-(VLOOKUP(O101,звания!$D$2:$E$62,2,FALSE))/(EOMONTH($BN$3,0)+1-$BN$3)*BT101))))</f>
        <v>3350</v>
      </c>
      <c r="CG101" s="404">
        <f t="shared" si="169"/>
        <v>1290</v>
      </c>
      <c r="CH101" s="404">
        <f>IF(BW101=0,CF101*BX101%,IF(BW101&gt;0,((VLOOKUP(O101,звания!$D$2:$E$62,2,FALSE)/(EOMONTH($G$3,0)+1-$G$3)*BW101)*BX101%)))</f>
        <v>0</v>
      </c>
      <c r="CI101" s="404">
        <f>IF(BY101=0,CF101*BZ101%,IF(BY101&gt;0,(VLOOKUP(O101,звания!$D$2:$E$62,2,FALSE)/(EOMONTH($G$3,0)+1-$G$3)*BO101)*BZ101%)+(VLOOKUP(BS101,звания!$D$2:$E$62,2,FALSE)/(EOMONTH($G$3,0)+1-$G$3)*BU101)*BZ101%)</f>
        <v>0</v>
      </c>
      <c r="CJ101" s="404">
        <f>IF(CA101=0,CF101*CB101%,IF(CA101&gt;0,(VLOOKUP(O101,звания!$D$2:$E$62,2,FALSE)/(EOMONTH($G$3,0)+1-$G$3)*BO101)*CB101%)+(VLOOKUP(BS101,звания!$D$2:$E$62,2,FALSE)/(EOMONTH($G$3,0)+1-$G$3)*BU101)*CB101%)</f>
        <v>0</v>
      </c>
      <c r="CK101" s="404">
        <f>IF(CD101="Д",0,IF(CC101=0,CF101*CD101%,IF(CC101&gt;0,(VLOOKUP(O101,звания!$D$2:$E$62,2,FALSE)/(EOMONTH($G$3,0)+1-$G$3)*BO101)*CD101%)+(VLOOKUP(BS101,звания!$D$2:$E$62,2,FALSE)/(EOMONTH($G$3,0)+1-$G$3)*BU101)*CD101%))</f>
        <v>0</v>
      </c>
      <c r="CL101" s="404">
        <f>IF(BR101&gt;0,((VLOOKUP(C101,звания!$A$2:$B$62,2,FALSE)/(EOMONTH($G$3,0)+1-$G$3)*BO101+VLOOKUP(O101,звания!$D$2:$E$62,2,FALSE)/(EOMONTH($G$3,0)+1-$G$3)*BO101+(VLOOKUP(C101,звания!$A$2:$B$62,2,FALSE)/(EOMONTH($G$3,0)+1-$G$3)*BO101+VLOOKUP(O101,звания!$D$2:$E$62,2,FALSE)/(EOMONTH($G$3,0)+1-$G$3)*BO101)*BV101%)*BN101)+(VLOOKUP(C101,звания!$A$2:$B$62,2,FALSE)/(EOMONTH($G$3,0)+1-$G$3)*BU101+VLOOKUP(BS101,звания!$D$2:$E$62,2,FALSE)/(EOMONTH($G$3,0)+1-$G$3)*BU101+(VLOOKUP(C101,звания!$A$2:$B$62,2,FALSE)/(EOMONTH($G$3,0)+1-$G$3)*BU101+VLOOKUP(BS101,звания!$D$2:$E$62,2,FALSE)/(EOMONTH($G$3,0)+1-$G$3)*BU101)*BV101%)*BN101,(CE101+CF101+CG101)*BN101)</f>
        <v>3633.5</v>
      </c>
      <c r="CM101" s="404"/>
      <c r="CN101" s="404"/>
      <c r="CO101" s="432">
        <f t="shared" si="119"/>
        <v>4</v>
      </c>
      <c r="CP101" s="638"/>
      <c r="CQ101" s="637">
        <f>IF(CF101=0,0,IF((SUM(BH101:BM101)&gt;360),(VLOOKUP(O101,звания!$F$2:$G$62,2,FALSE))/100,VLOOKUP(O101,звания!$F$2:$H$62,3,FALSE)/100))</f>
        <v>2.66</v>
      </c>
      <c r="CR101" s="617">
        <f>IF(B101="Виключений зі списків",IF(AND(BU101=0,360-BH101&lt;0),(VLOOKUP(O101,звания!$D$2:$E$62,2,FALSE))/(EOMONTH($B$3,0)+1-$B$3)*BO101*CQ101,IF(AND(360-BH101&gt;=0,360-BH101&lt;(EOMONTH($B$3,0)+1-$B$3)),(CF101/(EOMONTH($B$3,0)-$B$3+1)*(360-BH101))*CQ101+(CF101/(EOMONTH($B$3,0)-$B$3+1)*((EOMONTH($B$3,0)-$B$3+1)-(360-BH101)))*VLOOKUP(O101,звания!$F$2:$H$62,2,FALSE)/100,((((VLOOKUP(O101,звания!$D$2:$E$62,2,FALSE))/(EOMONTH($B$3,0)+1-$B$3)*BO101*CQ101+(VLOOKUP(BS101,звания!$D$2:$E$62,2,FALSE))/(EOMONTH($B$3,0)+1-$B$3)*BU101*(VLOOKUP(BS101,звания!$F$2:$G$62,2,FALSE)*0.01)+(IF(BT101=0,0,(VLOOKUP(BS101,звания!$D$2:$E$62,2,FALSE)/(EOMONTH($G$3,0)+1-$G$3)*BT101*(VLOOKUP(BS101,звания!$F$2:$G$62,2,FALSE)))*0.01-(VLOOKUP(O101,звания!$D$2:$E$62,2,FALSE)/(EOMONTH($G$3,0)+1-$G$3)*BT101*(VLOOKUP(O101,звания!$F$2:$G$62,2,FALSE)))*0.01)))))/100*(100-CP101))),(IF(AND(BU101=0,360-BH101&lt;0,CP101=0),(VLOOKUP(O101,звания!$D$2:$E$62,2,FALSE))/(EOMONTH($G$3,0)+1-$G$3)*BO101*CQ101,IF(AND(360-BH101&gt;=0,360-BH101&lt;(EOMONTH($G$3,0)+1-$G$3)),(CF101/(EOMONTH($G$3,0)-$G$3+1)*(360-BH101))*CQ101+(CF101/(EOMONTH($G$3,0)-$G$3+1)*((EOMONTH($G$3,0)-$G$3+1)-(360-BH101)))*VLOOKUP(O101,звания!$F$2:$H$62,2,FALSE)/100,((((VLOOKUP(O101,звания!$D$2:$E$62,2,FALSE))/(EOMONTH($G$3,0)+1-$G$3)*BO101*CQ101+(VLOOKUP(BS101,звания!$D$2:$E$62,2,FALSE))/(EOMONTH($G$3,0)+1-$G$3)*BU101*(VLOOKUP(BS101,звания!$F$2:$G$62,2,FALSE)*0.01)))/100*(100-CP101)+(IF(BT101=0,0,(VLOOKUP(BS101,звания!$D$2:$E$62,2,FALSE)/(EOMONTH($BN$3,0)+1-$BN$3)*BT101*(VLOOKUP(BS101,звания!$F$2:$G$62,2,FALSE)))*0.01-(VLOOKUP(O101,звания!$D$2:$E$62,2,FALSE)/(EOMONTH($BN$3,0)+1-$BN$3)*BT101*(VLOOKUP(O101,звания!$F$2:$G$62,2,FALSE)))*0.01)))))))</f>
        <v>8911</v>
      </c>
      <c r="CS101" s="416">
        <f t="shared" si="170"/>
        <v>18134.5</v>
      </c>
      <c r="CT101" s="403"/>
      <c r="CU101" s="403"/>
      <c r="CV101" s="404">
        <f t="shared" si="120"/>
        <v>672.35</v>
      </c>
      <c r="CW101" s="426">
        <f t="shared" si="176"/>
        <v>18806.849999999999</v>
      </c>
      <c r="CX101" s="404">
        <f t="shared" si="171"/>
        <v>3385.23</v>
      </c>
      <c r="CY101" s="1174">
        <v>5</v>
      </c>
      <c r="CZ101" s="404">
        <f t="shared" si="136"/>
        <v>231.73</v>
      </c>
      <c r="DA101" s="404"/>
      <c r="DB101" s="403"/>
      <c r="DC101" s="404"/>
      <c r="DD101" s="426">
        <f t="shared" si="162"/>
        <v>3616.96</v>
      </c>
      <c r="DE101" s="426">
        <f t="shared" si="121"/>
        <v>3989.59</v>
      </c>
      <c r="DF101" s="404">
        <f t="shared" si="148"/>
        <v>3385.23</v>
      </c>
      <c r="DG101" s="426">
        <f t="shared" si="159"/>
        <v>0</v>
      </c>
      <c r="DH101" s="426">
        <f t="shared" si="160"/>
        <v>18575.12</v>
      </c>
      <c r="DI101" s="421"/>
      <c r="DJ101" s="422" t="str">
        <f t="shared" si="163"/>
        <v xml:space="preserve">   31 від 01.03</v>
      </c>
      <c r="DK101" s="113" t="s">
        <v>1037</v>
      </c>
      <c r="DL101" s="28" t="s">
        <v>1038</v>
      </c>
      <c r="DM101" s="28" t="s">
        <v>1039</v>
      </c>
      <c r="DN101" s="28" t="s">
        <v>878</v>
      </c>
      <c r="DO101" s="893">
        <v>3180524331</v>
      </c>
      <c r="DP101" s="894" t="s">
        <v>1249</v>
      </c>
      <c r="DQ101" s="817"/>
      <c r="DR101" s="818"/>
      <c r="DS101" s="819"/>
      <c r="DT101" s="820"/>
      <c r="DU101" s="124"/>
      <c r="DV101" s="110"/>
      <c r="DX101" s="84"/>
      <c r="DY101" s="84"/>
      <c r="DZ101" s="105"/>
      <c r="EH101" s="543">
        <f t="shared" si="123"/>
        <v>2</v>
      </c>
      <c r="EI101" s="404" t="str">
        <f t="shared" si="124"/>
        <v>штаб - с-нт</v>
      </c>
      <c r="EJ101" s="29" t="str">
        <f t="shared" si="125"/>
        <v>Рудий М.О.</v>
      </c>
      <c r="EK101" s="50"/>
      <c r="EL101" s="29"/>
      <c r="EM101" s="50"/>
      <c r="EN101" s="50"/>
      <c r="EO101" s="50"/>
      <c r="EP101" s="29"/>
    </row>
    <row r="102" spans="1:146" ht="17.45" hidden="1" customHeight="1">
      <c r="A102" s="402">
        <v>98</v>
      </c>
      <c r="B102" s="878" t="s">
        <v>820</v>
      </c>
      <c r="C102" s="911"/>
      <c r="D102" s="404" t="str">
        <f t="shared" si="139"/>
        <v>ВАКАНТ</v>
      </c>
      <c r="E102" s="416"/>
      <c r="F102" s="417"/>
      <c r="G102" s="406" t="str">
        <f t="shared" si="172"/>
        <v>0.0.0</v>
      </c>
      <c r="H102" s="407" t="str">
        <f t="shared" si="174"/>
        <v>0.0.0</v>
      </c>
      <c r="I102" s="407" t="str">
        <f t="shared" si="173"/>
        <v>0.0.0</v>
      </c>
      <c r="J102" s="407" t="str">
        <f t="shared" si="151"/>
        <v>0.0.0</v>
      </c>
      <c r="K102" s="407" t="str">
        <f t="shared" si="152"/>
        <v>0.0.0</v>
      </c>
      <c r="L102" s="407" t="str">
        <f t="shared" si="153"/>
        <v>0.0.0</v>
      </c>
      <c r="M102" s="407" t="str">
        <f t="shared" si="154"/>
        <v>0.0.0</v>
      </c>
      <c r="N102" s="408" t="str">
        <f t="shared" si="175"/>
        <v>0.0.0</v>
      </c>
      <c r="O102" s="930">
        <v>11</v>
      </c>
      <c r="P102" s="417"/>
      <c r="Q102" s="417"/>
      <c r="R102" s="417"/>
      <c r="S102" s="417"/>
      <c r="T102" s="417"/>
      <c r="U102" s="417"/>
      <c r="V102" s="714"/>
      <c r="W102" s="714"/>
      <c r="X102" s="417"/>
      <c r="Y102" s="417"/>
      <c r="Z102" s="714"/>
      <c r="AA102" s="714"/>
      <c r="AB102" s="417"/>
      <c r="AC102" s="417"/>
      <c r="AD102" s="714"/>
      <c r="AE102" s="714"/>
      <c r="AF102" s="417"/>
      <c r="AG102" s="417"/>
      <c r="AH102" s="714"/>
      <c r="AI102" s="714"/>
      <c r="AJ102" s="417"/>
      <c r="AK102" s="417"/>
      <c r="AL102" s="714"/>
      <c r="AM102" s="714"/>
      <c r="AN102" s="417"/>
      <c r="AO102" s="417"/>
      <c r="AP102" s="714"/>
      <c r="AQ102" s="714"/>
      <c r="AR102" s="417"/>
      <c r="AS102" s="417"/>
      <c r="AT102" s="714"/>
      <c r="AU102" s="714"/>
      <c r="AV102" s="417"/>
      <c r="AW102" s="417"/>
      <c r="AX102" s="716"/>
      <c r="AY102" s="716"/>
      <c r="AZ102" s="635"/>
      <c r="BA102" s="635"/>
      <c r="BB102" s="716"/>
      <c r="BC102" s="716"/>
      <c r="BD102" s="635"/>
      <c r="BE102" s="635"/>
      <c r="BF102" s="717"/>
      <c r="BG102" s="717"/>
      <c r="BH102" s="432">
        <f t="shared" si="144"/>
        <v>0</v>
      </c>
      <c r="BI102" s="432">
        <f t="shared" si="155"/>
        <v>0</v>
      </c>
      <c r="BJ102" s="432">
        <f t="shared" si="156"/>
        <v>0</v>
      </c>
      <c r="BK102" s="432">
        <f t="shared" si="157"/>
        <v>0</v>
      </c>
      <c r="BL102" s="432">
        <f t="shared" si="158"/>
        <v>0</v>
      </c>
      <c r="BM102" s="436">
        <f t="shared" si="161"/>
        <v>0</v>
      </c>
      <c r="BN102" s="462">
        <v>0.65</v>
      </c>
      <c r="BO102" s="427">
        <f t="shared" si="145"/>
        <v>28</v>
      </c>
      <c r="BP102" s="774"/>
      <c r="BQ102" s="700"/>
      <c r="BR102" s="419"/>
      <c r="BS102" s="700"/>
      <c r="BT102" s="700"/>
      <c r="BU102" s="700"/>
      <c r="BV102" s="427">
        <f t="shared" si="146"/>
        <v>0</v>
      </c>
      <c r="BW102" s="419"/>
      <c r="BX102" s="781"/>
      <c r="BY102" s="700"/>
      <c r="BZ102" s="432"/>
      <c r="CA102" s="700"/>
      <c r="CB102" s="432"/>
      <c r="CC102" s="700"/>
      <c r="CD102" s="432"/>
      <c r="CE102" s="404">
        <f>IF(OR(C102=0,CD102="Д"),0,IF(AND(C102&gt;0,E102=0),VLOOKUP(C102,звания!A:B,2,FALSE)/((EOMONTH($G$3,0)+1)-$G$3)*BO102+VLOOKUP(C102,звания!A:B,2,FALSE)/((EOMONTH($G$3,0)+1)-$G$3)*BR102+VLOOKUP(C102,звания!A:B,2,FALSE)/((EOMONTH($G$3,0)+1)-$G$3)*BU102,IF(AND(C102&gt;0,E102&gt;0,F102&gt;=$G$3,BO102=(EOMONTH($G$3,0)+1)-$G$3),(VLOOKUP(E102,звания!A:B,2,FALSE)/(EOMONTH($G$3,0)-$G$3+1))*(F102-$G$3)+(VLOOKUP(C102,звания!A:B,2,FALSE)/(EOMONTH($G$3,0)-$G$3+1))*((EOMONTH($G$3,0)-$G$3+1)-(F102-$G$3)),IF(AND(C102&gt;0,E102&gt;0,F102&gt;$G$3,BO102&lt;(EOMONTH($G$3,0)+1)-$G$3,BO102&lt;&gt;0),VLOOKUP(E102,звания!A:B,2,FALSE)/((EOMONTH($G$3,0)+1)-$G$3)*((F102-$G$3)-(((EOMONTH($G$3,0)+1)-$G$3)-BO102-BU102-BR102))+VLOOKUP(C102,звания!A:B,2,FALSE)/((EOMONTH($G$3,0)+1)-$G$3)*(((EOMONTH($G$3,0)+1)-F102)),IF(F102&lt;$G$3,(VLOOKUP(C102,звания!A:B,2,FALSE)-VLOOKUP(E102,звания!A:B,2,FALSE))/((EOMONTH($BN$3,0)+1)-$BN$3)*(EOMONTH($BN$3,0)+1-F102)+VLOOKUP(C102,звания!A:B,2,FALSE)/((EOMONTH($G$3,0)+1)-$G$3)*BO102+VLOOKUP(C102,звания!A:B,2,FALSE)/((EOMONTH($G$3,0)+1)-$G$3)*BU102+VLOOKUP(C102,звания!A:B,2,FALSE)/((EOMONTH($G$3,0)+1)-$G$3)*BR102,0)))))</f>
        <v>0</v>
      </c>
      <c r="CF102" s="404">
        <f>IF(OR(CD102="Д",C102=0),0,IF(B102="Виключений зі списків",IF(BS102=0,(VLOOKUP(O102,звания!$D$2:$E$62,2,FALSE))/(EOMONTH($B$3,0)+1-$B$3)*BO102+(VLOOKUP(BQ102,звания!$D$2:$E$62,2,FALSE))/(EOMONTH($B$3,0)+1-$B$3)*BR102,(((VLOOKUP(O102,звания!$D$2:$E$62,2,FALSE))/(EOMONTH($B$3,0)+1-$B$3))*BO102)+(VLOOKUP(BQ102,звания!$D$2:$E$62,2,FALSE))/(EOMONTH($B$3,0)+1-$B$3)*BR102+(VLOOKUP(BS102,звания!$D$2:$E$62,2,FALSE))/(EOMONTH($B$3,0)+1-$B$3)*BU102),IF(BS102=0,(VLOOKUP(O102,звания!$D$2:$E$62,2,FALSE))/(EOMONTH($G$3,0)+1-$G$3)*BO102+(VLOOKUP(BQ102,звания!$D$2:$E$62,2,FALSE))/(EOMONTH($G$3,0)+1-$G$3)*BR102,(((VLOOKUP(O102,звания!$D$2:$E$62,2,FALSE))/(EOMONTH($G$3,0)+1-$G$3))*BO102)+(VLOOKUP(BQ102,звания!$D$2:$E$62,2,FALSE))/(EOMONTH($G$3,0)+1-$G$3)*BR102+(VLOOKUP(BS102,звания!$D$2:$E$62,2,FALSE))/(EOMONTH($G$3,0)+1-$G$3)*BU102+IF(BT102=0,0,(VLOOKUP(BS102,звания!$D$2:$E$62,2,FALSE))/(EOMONTH($BN$3,0)+1-$BN$3)*BT102-(VLOOKUP(O102,звания!$D$2:$E$62,2,FALSE))/(EOMONTH($BN$3,0)+1-$BN$3)*BT102))))</f>
        <v>0</v>
      </c>
      <c r="CG102" s="404">
        <f t="shared" si="169"/>
        <v>0</v>
      </c>
      <c r="CH102" s="404">
        <f>IF(BW102=0,CF102*BX102%,IF(BW102&gt;0,((VLOOKUP(O102,звания!$D$2:$E$62,2,FALSE)/(EOMONTH($G$3,0)+1-$G$3)*BW102)*BX102%)))</f>
        <v>0</v>
      </c>
      <c r="CI102" s="404">
        <f>IF(BY102=0,CF102*BZ102%,IF(BY102&gt;0,(VLOOKUP(O102,звания!$D$2:$E$62,2,FALSE)/(EOMONTH($G$3,0)+1-$G$3)*BO102)*BZ102%)+(VLOOKUP(BS102,звания!$D$2:$E$62,2,FALSE)/(EOMONTH($G$3,0)+1-$G$3)*BU102)*BZ102%)</f>
        <v>0</v>
      </c>
      <c r="CJ102" s="404">
        <f>IF(CA102=0,CF102*CB102%,IF(CA102&gt;0,(VLOOKUP(O102,звания!$D$2:$E$62,2,FALSE)/(EOMONTH($G$3,0)+1-$G$3)*BO102)*CB102%)+(VLOOKUP(BS102,звания!$D$2:$E$62,2,FALSE)/(EOMONTH($G$3,0)+1-$G$3)*BU102)*CB102%)</f>
        <v>0</v>
      </c>
      <c r="CK102" s="404">
        <f>IF(CD102="Д",0,IF(CC102=0,CF102*CD102%,IF(CC102&gt;0,(VLOOKUP(O102,звания!$D$2:$E$62,2,FALSE)/(EOMONTH($G$3,0)+1-$G$3)*BO102)*CD102%)+(VLOOKUP(BS102,звания!$D$2:$E$62,2,FALSE)/(EOMONTH($G$3,0)+1-$G$3)*BU102)*CD102%))</f>
        <v>0</v>
      </c>
      <c r="CL102" s="404">
        <f>IF(BR102&gt;0,((VLOOKUP(C102,звания!$A$2:$B$62,2,FALSE)/(EOMONTH($G$3,0)+1-$G$3)*BO102+VLOOKUP(O102,звания!$D$2:$E$62,2,FALSE)/(EOMONTH($G$3,0)+1-$G$3)*BO102+(VLOOKUP(C102,звания!$A$2:$B$62,2,FALSE)/(EOMONTH($G$3,0)+1-$G$3)*BO102+VLOOKUP(O102,звания!$D$2:$E$62,2,FALSE)/(EOMONTH($G$3,0)+1-$G$3)*BO102)*BV102%)*BN102)+(VLOOKUP(C102,звания!$A$2:$B$62,2,FALSE)/(EOMONTH($G$3,0)+1-$G$3)*BU102+VLOOKUP(BS102,звания!$D$2:$E$62,2,FALSE)/(EOMONTH($G$3,0)+1-$G$3)*BU102+(VLOOKUP(C102,звания!$A$2:$B$62,2,FALSE)/(EOMONTH($G$3,0)+1-$G$3)*BU102+VLOOKUP(BS102,звания!$D$2:$E$62,2,FALSE)/(EOMONTH($G$3,0)+1-$G$3)*BU102)*BV102%)*BN102,(CE102+CF102+CG102)*BN102)</f>
        <v>0</v>
      </c>
      <c r="CM102" s="404"/>
      <c r="CN102" s="404"/>
      <c r="CO102" s="432">
        <f t="shared" si="119"/>
        <v>0</v>
      </c>
      <c r="CP102" s="638"/>
      <c r="CQ102" s="637">
        <f>IF(CF102=0,0,IF((SUM(BH102:BM102)&gt;360),(VLOOKUP(O102,звания!$F$2:$G$62,2,FALSE))/100,VLOOKUP(O102,звания!$F$2:$H$62,3,FALSE)/100))</f>
        <v>0</v>
      </c>
      <c r="CR102" s="617">
        <f>IF(B102="Виключений зі списків",IF(AND(BU102=0,360-BH102&lt;0),(VLOOKUP(O102,звания!$D$2:$E$62,2,FALSE))/(EOMONTH($B$3,0)+1-$B$3)*BO102*CQ102,IF(AND(360-BH102&gt;=0,360-BH102&lt;(EOMONTH($B$3,0)+1-$B$3)),(CF102/(EOMONTH($B$3,0)-$B$3+1)*(360-BH102))*CQ102+(CF102/(EOMONTH($B$3,0)-$B$3+1)*((EOMONTH($B$3,0)-$B$3+1)-(360-BH102)))*VLOOKUP(O102,звания!$F$2:$H$62,2,FALSE)/100,((((VLOOKUP(O102,звания!$D$2:$E$62,2,FALSE))/(EOMONTH($B$3,0)+1-$B$3)*BO102*CQ102+(VLOOKUP(BS102,звания!$D$2:$E$62,2,FALSE))/(EOMONTH($B$3,0)+1-$B$3)*BU102*(VLOOKUP(BS102,звания!$F$2:$G$62,2,FALSE)*0.01)+(IF(BT102=0,0,(VLOOKUP(BS102,звания!$D$2:$E$62,2,FALSE)/(EOMONTH($G$3,0)+1-$G$3)*BT102*(VLOOKUP(BS102,звания!$F$2:$G$62,2,FALSE)))*0.01-(VLOOKUP(O102,звания!$D$2:$E$62,2,FALSE)/(EOMONTH($G$3,0)+1-$G$3)*BT102*(VLOOKUP(O102,звания!$F$2:$G$62,2,FALSE)))*0.01)))))/100*(100-CP102))),(IF(AND(BU102=0,360-BH102&lt;0,CP102=0),(VLOOKUP(O102,звания!$D$2:$E$62,2,FALSE))/(EOMONTH($G$3,0)+1-$G$3)*BO102*CQ102,IF(AND(360-BH102&gt;=0,360-BH102&lt;(EOMONTH($G$3,0)+1-$G$3)),(CF102/(EOMONTH($G$3,0)-$G$3+1)*(360-BH102))*CQ102+(CF102/(EOMONTH($G$3,0)-$G$3+1)*((EOMONTH($G$3,0)-$G$3+1)-(360-BH102)))*VLOOKUP(O102,звания!$F$2:$H$62,2,FALSE)/100,((((VLOOKUP(O102,звания!$D$2:$E$62,2,FALSE))/(EOMONTH($G$3,0)+1-$G$3)*BO102*CQ102+(VLOOKUP(BS102,звания!$D$2:$E$62,2,FALSE))/(EOMONTH($G$3,0)+1-$G$3)*BU102*(VLOOKUP(BS102,звания!$F$2:$G$62,2,FALSE)*0.01)))/100*(100-CP102)+(IF(BT102=0,0,(VLOOKUP(BS102,звания!$D$2:$E$62,2,FALSE)/(EOMONTH($BN$3,0)+1-$BN$3)*BT102*(VLOOKUP(BS102,звания!$F$2:$G$62,2,FALSE)))*0.01-(VLOOKUP(O102,звания!$D$2:$E$62,2,FALSE)/(EOMONTH($BN$3,0)+1-$BN$3)*BT102*(VLOOKUP(O102,звания!$F$2:$G$62,2,FALSE)))*0.01)))))))</f>
        <v>0</v>
      </c>
      <c r="CS102" s="416">
        <f t="shared" si="170"/>
        <v>0</v>
      </c>
      <c r="CT102" s="403"/>
      <c r="CU102" s="403"/>
      <c r="CV102" s="403">
        <f t="shared" si="120"/>
        <v>0</v>
      </c>
      <c r="CW102" s="556">
        <f t="shared" si="176"/>
        <v>0</v>
      </c>
      <c r="CX102" s="403">
        <f t="shared" si="171"/>
        <v>0</v>
      </c>
      <c r="CY102" s="403"/>
      <c r="CZ102" s="404">
        <f t="shared" si="136"/>
        <v>0</v>
      </c>
      <c r="DA102" s="403"/>
      <c r="DB102" s="403"/>
      <c r="DC102" s="403"/>
      <c r="DD102" s="421">
        <f t="shared" si="162"/>
        <v>0</v>
      </c>
      <c r="DE102" s="421">
        <f t="shared" si="121"/>
        <v>0</v>
      </c>
      <c r="DF102" s="403">
        <f t="shared" si="148"/>
        <v>0</v>
      </c>
      <c r="DG102" s="421">
        <f t="shared" si="159"/>
        <v>0</v>
      </c>
      <c r="DH102" s="421">
        <f t="shared" si="160"/>
        <v>0</v>
      </c>
      <c r="DI102" s="421"/>
      <c r="DJ102" s="422" t="str">
        <f t="shared" si="163"/>
        <v xml:space="preserve">    </v>
      </c>
      <c r="DK102" s="113" t="s">
        <v>876</v>
      </c>
      <c r="DL102" s="28"/>
      <c r="DM102" s="28"/>
      <c r="DN102" s="28"/>
      <c r="DO102" s="901"/>
      <c r="DP102" s="888"/>
      <c r="DQ102" s="817"/>
      <c r="DR102" s="818"/>
      <c r="DS102" s="819"/>
      <c r="DT102" s="820"/>
      <c r="DU102" s="124"/>
      <c r="DV102" s="110"/>
      <c r="DX102" s="84"/>
      <c r="DY102" s="84"/>
      <c r="DZ102" s="105"/>
      <c r="EG102" s="19"/>
      <c r="EH102" s="543">
        <f t="shared" si="123"/>
        <v>0</v>
      </c>
      <c r="EI102" s="404">
        <f t="shared" si="124"/>
        <v>0</v>
      </c>
      <c r="EJ102" s="29" t="str">
        <f t="shared" si="125"/>
        <v>ВАКАНТ</v>
      </c>
      <c r="EK102" s="50"/>
      <c r="EL102" s="29"/>
      <c r="EM102" s="50"/>
      <c r="EN102" s="50"/>
      <c r="EO102" s="50"/>
      <c r="EP102" s="29"/>
    </row>
    <row r="103" spans="1:146" ht="17.45" hidden="1" customHeight="1">
      <c r="A103" s="402">
        <v>99</v>
      </c>
      <c r="B103" s="878" t="s">
        <v>820</v>
      </c>
      <c r="C103" s="911"/>
      <c r="D103" s="403" t="str">
        <f>DK103</f>
        <v>ВАКАНТ</v>
      </c>
      <c r="E103" s="416"/>
      <c r="F103" s="417"/>
      <c r="G103" s="406" t="str">
        <f>IF(P103&gt;$G$3,0,CONCATENATE((INT((BH103)/360)+INT((BI103)/360)+INT((BJ103)/360)+INT((BK103)/360)+INT((BL103)/360)+INT((BM103)/360))+INT((INT(MOD((BH103),360)/30)+INT(MOD((BI103),360)/30)+INT(MOD((BJ103),360)/30)+INT(MOD((BK103),360)/30)+INT(MOD((BL103),360)/30)+INT(MOD((BM103),360)/30)+INT((MOD(MOD((BH103),360),30)+MOD(MOD((BI103),360),30)+MOD(MOD((BJ103),360),30)+MOD(MOD((BK103),360),30)+MOD(MOD((BL103),360),30)+MOD(MOD((BM103),360),30))/30))/12),".",MOD(INT(MOD((BH103),360)/30)+INT(MOD((BI103),360)/30)+INT(MOD((BJ103),360)/30)+INT(MOD((BK103),360)/30)+INT(MOD((BL103),360)/30)+INT(MOD((BM103),360)/30)+INT((MOD(MOD((BH103),360),30)+MOD(MOD((BI103),360),30)+MOD(MOD((BJ103),360),30)+MOD(MOD((BK103),360),30)+MOD(MOD((BL103),360),30)+MOD(MOD((BM103),360),30))/30),12),".",INT(MOD(MOD(MOD((BH103),360),30)+MOD(MOD((BI103),360),30)+MOD(MOD((BJ103),360),30)+MOD(MOD((BK103),360),30)+MOD(MOD((BL103),360),30)+MOD(MOD((BM103),360),30),30))))</f>
        <v>0.0.0</v>
      </c>
      <c r="H103" s="407" t="str">
        <f>CONCATENATE(INT((BH103)/360),".",INT(MOD((BH103),360)/30),".",MOD(MOD((BH103),360),30))</f>
        <v>0.0.0</v>
      </c>
      <c r="I103" s="407" t="str">
        <f>IF(P103&gt;$G$3,0,CONCATENATE((INT((BH103)/360)+INT((BM103)/360))+INT((INT(MOD((BH103),360)/30)+INT(MOD((BM103),360)/30)+INT((MOD(MOD((BH103),360),30)+MOD(MOD((BM103),360),30))/30))/12),".",MOD(INT(MOD((BH103),360)/30)+INT(MOD((BM103),360)/30)+INT((MOD(MOD((BH103),360),30)+MOD(MOD((BM103),360),30))/30),12),".",INT(MOD(MOD(MOD((BH103),360),30)+MOD(MOD((BM103),360),30),30))))</f>
        <v>0.0.0</v>
      </c>
      <c r="J103" s="407" t="str">
        <f>CONCATENATE(INT(BI103/360),".",MOD(INT(BI103/30),12),".",MOD(INT(BI103),30))</f>
        <v>0.0.0</v>
      </c>
      <c r="K103" s="407" t="str">
        <f>CONCATENATE(INT(BJ103/360),".",MOD(INT(BJ103/30),12),".",MOD(INT(BJ103),30))</f>
        <v>0.0.0</v>
      </c>
      <c r="L103" s="407" t="str">
        <f>CONCATENATE(INT(BK103/360),".",MOD(INT(BK103/30),12),".",MOD(INT(BK103),30))</f>
        <v>0.0.0</v>
      </c>
      <c r="M103" s="407" t="str">
        <f>CONCATENATE(INT(BL103/360),".",MOD(INT(BL103/30),12),".",MOD(INT(BL103),30))</f>
        <v>0.0.0</v>
      </c>
      <c r="N103" s="408" t="str">
        <f>CONCATENATE(IF(INT(INT(DAYS360(BF103,BG103,1)/30)/24)&gt;=2,2,INT(INT(DAYS360(BF103,BG103,1)/30)/24)),".",IF(AND(INT(INT(DAYS360(BF103,BG103,1)/30)/24)&gt;=2,MOD(INT(BM103/30),12)&gt;=6),6,IF(ISODD(MOD(INT(DAYS360(BF103,BG103,1)/30),12)),MOD(INT(DAYS360(BF103,BG103,1)/60),12),MOD(INT(BM103/30),12))),".",IF(AND(INT(INT(DAYS360(BF103,BG103,1)/30)/24)&gt;=2,MOD(INT(BM103/30),12)&gt;=6),0,IF(ISODD(MOD(INT(DAYS360(BF103,BG103,1)/30),12)),INT((MOD(DAYS360(BF103,BG103,1),30)/2+15)),INT(MOD(DAYS360(BF103,BG103,1),30)/2))))</f>
        <v>0.0.0</v>
      </c>
      <c r="O103" s="930">
        <v>11</v>
      </c>
      <c r="P103" s="417"/>
      <c r="Q103" s="417"/>
      <c r="R103" s="417"/>
      <c r="S103" s="417"/>
      <c r="T103" s="417"/>
      <c r="U103" s="417"/>
      <c r="V103" s="714"/>
      <c r="W103" s="714"/>
      <c r="X103" s="417"/>
      <c r="Y103" s="417"/>
      <c r="Z103" s="714"/>
      <c r="AA103" s="714"/>
      <c r="AB103" s="417"/>
      <c r="AC103" s="417"/>
      <c r="AD103" s="714"/>
      <c r="AE103" s="714"/>
      <c r="AF103" s="417"/>
      <c r="AG103" s="417"/>
      <c r="AH103" s="714"/>
      <c r="AI103" s="714"/>
      <c r="AJ103" s="417"/>
      <c r="AK103" s="417"/>
      <c r="AL103" s="714"/>
      <c r="AM103" s="714"/>
      <c r="AN103" s="417"/>
      <c r="AO103" s="417"/>
      <c r="AP103" s="714"/>
      <c r="AQ103" s="714"/>
      <c r="AR103" s="417"/>
      <c r="AS103" s="417"/>
      <c r="AT103" s="714"/>
      <c r="AU103" s="714"/>
      <c r="AV103" s="417"/>
      <c r="AW103" s="417"/>
      <c r="AX103" s="716"/>
      <c r="AY103" s="716"/>
      <c r="AZ103" s="635"/>
      <c r="BA103" s="635"/>
      <c r="BB103" s="716"/>
      <c r="BC103" s="716"/>
      <c r="BD103" s="635"/>
      <c r="BE103" s="635"/>
      <c r="BF103" s="717"/>
      <c r="BG103" s="717"/>
      <c r="BH103" s="432">
        <f t="shared" si="144"/>
        <v>0</v>
      </c>
      <c r="BI103" s="432">
        <f>(IF(OR(W103&gt;$G$3,W103=0),IF(OR(V103=0,V103&gt;$G$3),0,DAYS360(V103,$G$3,1)),(DAYS360(V103,W103,1)))+IF(OR(Y103&gt;$G$3,Y103=0),IF(OR(X103=0,X103&gt;$G$3),0,DAYS360(X103,$G$3,1)),(DAYS360(X103,Y103,1)))+IF(OR(AA103&gt;$G$3,AA103=0),IF(OR(Z103=0,Z103&gt;$G$3),0,DAYS360(Z103,$G$3,1)),(DAYS360(Z103,AA103,1)))+IF(OR(AC103&gt;$G$3,AC103=0),IF(OR(AB103=0,AB103&gt;$G$3),0,DAYS360(AB103,$G$3,1)),(DAYS360(AB103,AC103,1)))+IF(OR(AE103&gt;$G$3,AE103=0),IF(OR(AD103=0,AD103&gt;$G$3),0,DAYS360(AD103,$G$3,1)),(DAYS360(AD103,AE103,1)))+IF(OR(AG103&gt;$G$3,AG103=0),IF(OR(AF103=0,AF103&gt;$G$3),0,DAYS360(AF103,$G$3,1)),(DAYS360(AF103,AG103,1)))+IF(OR(AI103&gt;$G$3,AI103=0),IF(OR(AH103=0,AH103&gt;$G$3),0,DAYS360(AH103,$G$3,1)),(DAYS360(AH103,AI103,1)))+IF(OR(AK103&gt;$G$3,AK103=0),IF(OR(AJ103=0,AJ103&gt;$G$3),0,DAYS360(AJ103,$G$3,1)),(DAYS360(AJ103,AK103,1)))+IF(OR(AM103&gt;$G$3,AM103=0),IF(OR(AL103=0,AL103&gt;$G$3),0,DAYS360(AL103,$G$3,1)),(DAYS360(AL103,AM103,1)))+IF(OR(AO103&gt;$G$3,AO103=0),IF(OR(AN103=0,AN103&gt;$G$3),0,DAYS360(AN103,$G$3,1)),(DAYS360(AN103,AO103,1)))+IF(OR(AQ103&gt;$G$3,AQ103=0),IF(OR(AP103=0,AP103&gt;$G$3),0,DAYS360(AP103,$G$3,1)),(DAYS360(AP103,AQ103,1)))+IF(OR(AS103&gt;$G$3,AS103=0),IF(OR(AR103=0,AR103&gt;$G$3),0,DAYS360(AR103,$G$3,1)),(DAYS360(AR103,AS103,1)))+IF(OR(AU103&gt;$G$3,AU103=0),IF(OR(AT103=0,AT103&gt;$G$3),0,DAYS360(AT103,$G$3,1)),(DAYS360(AT103,AU103,1)))+IF(OR(AW103&gt;$G$3,AW103=0),IF(OR(AV103=0,AV103&gt;$G$3),0,DAYS360(AV103,$G$3,1)),(DAYS360(AV103,AW103,1))))*2</f>
        <v>0</v>
      </c>
      <c r="BJ103" s="432">
        <f>(IF(OR(AY103&gt;$G$3,AY103=0),IF(OR(AX103=0,AX103&gt;$G$3),0,DAYS360(AX103,$G$3,1)),(DAYS360(AX103,AY103,1)))+IF(OR(BA103&gt;$G$3,BA103=0),IF(OR(AZ103=0,AZ103&gt;$G$3),0,DAYS360(AZ103,$G$3,1)),(DAYS360(AZ103,BA103,1))))/2</f>
        <v>0</v>
      </c>
      <c r="BK103" s="432">
        <f>(IF(OR(BC103&gt;$G$3,BC103=0),IF(OR(BB103=0,BB103&gt;$G$3),0,DAYS360(BB103,$G$3,1)),(DAYS360(BB103,BC103,1))))</f>
        <v>0</v>
      </c>
      <c r="BL103" s="432">
        <f>(IF(OR(BE103&gt;$G$3,BE103=0),IF(OR(BD103=0,BD103&gt;$G$3),0,DAYS360(BD103,$G$3,1)),(DAYS360(BD103,BE103,1))))/3</f>
        <v>0</v>
      </c>
      <c r="BM103" s="436">
        <f>IF(DAYS360(BF103,BG103)&gt;=1800,1800/2,(DAYS360(BF103,BG103,1))/2)</f>
        <v>0</v>
      </c>
      <c r="BN103" s="462">
        <v>0.65</v>
      </c>
      <c r="BO103" s="427">
        <f t="shared" si="145"/>
        <v>28</v>
      </c>
      <c r="BP103" s="419"/>
      <c r="BQ103" s="700"/>
      <c r="BR103" s="419"/>
      <c r="BS103" s="700"/>
      <c r="BT103" s="700"/>
      <c r="BU103" s="700"/>
      <c r="BV103" s="427">
        <f>IF((BH103+BI103+BJ103+BK103+BL103+BM103)&lt;360,0,IF(AND((BH103+BI103+BJ103+BK103+BL103+BM103)&gt;=360,(BH103+BI103+BJ103+BK103+BL103+BM103)&lt;1800),25,IF(AND((BH103+BI103+BJ103+BK103+BL103+BM103)&gt;=1800,(BH103+BI103+BJ103+BK103+BL103+BM103)&lt;3600),30,IF(AND((BH103+BI103+BJ103+BK103+BL103+BM103)&gt;=3600,(BH103+BI103+BJ103+BK103+BL103+BM103)&lt;5400),35,IF(AND((BH103+BI103+BJ103+BK103+BL103+BM103)&gt;=5400,(BH103+BI103+BJ103+BK103+BL103+BM103)&lt;7200),40,IF(AND((BH103+BI103+BJ103+BK103+BL103+BM103)&gt;=7200,(BH103+BI103+BJ103+BK103+BL103+BM103)&lt;9000),45,IF((BH103+BI103+BJ103+BK103+BL103+BM103)&gt;=9000,50,"ПРОВЕРЬ")))))))</f>
        <v>0</v>
      </c>
      <c r="BW103" s="419"/>
      <c r="BX103" s="782"/>
      <c r="BY103" s="419"/>
      <c r="BZ103" s="432"/>
      <c r="CA103" s="419"/>
      <c r="CB103" s="427"/>
      <c r="CC103" s="419"/>
      <c r="CD103" s="427"/>
      <c r="CE103" s="404">
        <f>IF(OR(C103=0,CD103="Д"),0,IF(AND(C103&gt;0,E103=0),VLOOKUP(C103,звания!A:B,2,FALSE)/((EOMONTH($G$3,0)+1)-$G$3)*BO103+VLOOKUP(C103,звания!A:B,2,FALSE)/((EOMONTH($G$3,0)+1)-$G$3)*BR103+VLOOKUP(C103,звания!A:B,2,FALSE)/((EOMONTH($G$3,0)+1)-$G$3)*BU103,IF(AND(C103&gt;0,E103&gt;0,F103&gt;=$G$3,BO103=(EOMONTH($G$3,0)+1)-$G$3),(VLOOKUP(E103,звания!A:B,2,FALSE)/(EOMONTH($G$3,0)-$G$3+1))*(F103-$G$3)+(VLOOKUP(C103,звания!A:B,2,FALSE)/(EOMONTH($G$3,0)-$G$3+1))*((EOMONTH($G$3,0)-$G$3+1)-(F103-$G$3)),IF(AND(C103&gt;0,E103&gt;0,F103&gt;$G$3,BO103&lt;(EOMONTH($G$3,0)+1)-$G$3,BO103&lt;&gt;0),VLOOKUP(E103,звания!A:B,2,FALSE)/((EOMONTH($G$3,0)+1)-$G$3)*((F103-$G$3)-(((EOMONTH($G$3,0)+1)-$G$3)-BO103-BU103-BR103))+VLOOKUP(C103,звания!A:B,2,FALSE)/((EOMONTH($G$3,0)+1)-$G$3)*(((EOMONTH($G$3,0)+1)-F103)),IF(F103&lt;$G$3,(VLOOKUP(C103,звания!A:B,2,FALSE)-VLOOKUP(E103,звания!A:B,2,FALSE))/((EOMONTH($BN$3,0)+1)-$BN$3)*(EOMONTH($BN$3,0)+1-F103)+VLOOKUP(C103,звания!A:B,2,FALSE)/((EOMONTH($G$3,0)+1)-$G$3)*BO103+VLOOKUP(C103,звания!A:B,2,FALSE)/((EOMONTH($G$3,0)+1)-$G$3)*BU103+VLOOKUP(C103,звания!A:B,2,FALSE)/((EOMONTH($G$3,0)+1)-$G$3)*BR103,0)))))</f>
        <v>0</v>
      </c>
      <c r="CF103" s="404">
        <f>IF(OR(CD103="Д",C103=0),0,IF(B103="Виключений зі списків",IF(BS103=0,(VLOOKUP(O103,звания!$D$2:$E$62,2,FALSE))/(EOMONTH($B$3,0)+1-$B$3)*BO103+(VLOOKUP(BQ103,звания!$D$2:$E$62,2,FALSE))/(EOMONTH($B$3,0)+1-$B$3)*BR103,(((VLOOKUP(O103,звания!$D$2:$E$62,2,FALSE))/(EOMONTH($B$3,0)+1-$B$3))*BO103)+(VLOOKUP(BQ103,звания!$D$2:$E$62,2,FALSE))/(EOMONTH($B$3,0)+1-$B$3)*BR103+(VLOOKUP(BS103,звания!$D$2:$E$62,2,FALSE))/(EOMONTH($B$3,0)+1-$B$3)*BU103),IF(BS103=0,(VLOOKUP(O103,звания!$D$2:$E$62,2,FALSE))/(EOMONTH($G$3,0)+1-$G$3)*BO103+(VLOOKUP(BQ103,звания!$D$2:$E$62,2,FALSE))/(EOMONTH($G$3,0)+1-$G$3)*BR103,(((VLOOKUP(O103,звания!$D$2:$E$62,2,FALSE))/(EOMONTH($G$3,0)+1-$G$3))*BO103)+(VLOOKUP(BQ103,звания!$D$2:$E$62,2,FALSE))/(EOMONTH($G$3,0)+1-$G$3)*BR103+(VLOOKUP(BS103,звания!$D$2:$E$62,2,FALSE))/(EOMONTH($G$3,0)+1-$G$3)*BU103+IF(BT103=0,0,(VLOOKUP(BS103,звания!$D$2:$E$62,2,FALSE))/(EOMONTH($BN$3,0)+1-$BN$3)*BT103-(VLOOKUP(O103,звания!$D$2:$E$62,2,FALSE))/(EOMONTH($BN$3,0)+1-$BN$3)*BT103))))</f>
        <v>0</v>
      </c>
      <c r="CG103" s="404">
        <f>IF(AND(SUM(BH103:BM103)&lt;360,((EOMONTH($G$3,0)-$G$3+1+(SUM(BH103:BM103)))&gt;0),SUM(BH103:BM103)+EOMONTH($G$3,0)-$G$3+1&lt;360),(CE103+CF103)*BV103%,IF(SUM(BH103:BM103)+EOMONTH($G$3,0)-$G$3+1&lt;=1800,((CE103+CF103)/(EOMONTH($G$3,0)-$G$3+1))*(360-SUM(BH103:BM103))*BV103%+(((CE103+CF103)/(EOMONTH($G$3,0)-$G$3+1))*((EOMONTH($G$3,0)-$G$3+1)-(360-SUM(BH103:BM103))))*25%,IF(AND(SUM(BH103:BM103)&lt;1800,((EOMONTH($G$3,0)-$G$3+1+SUM(BH103:BM103))&gt;=360),SUM(BH103:BM103)+EOMONTH($G$3,0)-$G$3+1&lt;1800),(CE103+CF103)*BV103%,IF(SUM(BH103:BM103)+EOMONTH($G$3,0)-$G$3+1&lt;=3600,((CE103+CF103)/(EOMONTH($G$3,0)-$G$3+1))*(1800-SUM(BH103:BM103))*BV103%+(((CE103+CF103)/(EOMONTH($G$3,0)-$G$3+1))*((EOMONTH($G$3,0)-$G$3+1)-(1800-SUM(BH103:BM103)))*30%),IF(AND(SUM(BH103:BM103)&lt;3600,((EOMONTH($G$3,0)-$G$3+1+SUM(BH103:BM103))&gt;=1800),SUM(BH103:BM103)+EOMONTH($G$3,0)-$G$3+1&lt;3600),(CE103+CF103)*BV103%,IF(SUM(BH103:BM103)+EOMONTH($G$3,0)-$G$3+1&lt;=5400,((CE103+CF103)/(EOMONTH($G$3,0)-$G$3+1))*(3600-SUM(BH103:BM103))*BV103%+(((CE103+CF103)/(EOMONTH($G$3,0)-$G$3+1))*((EOMONTH($G$3,0)-$G$3+1)-(3600-SUM(BH103:BM103))))*35%,IF(AND(SUM(BH103:BM103)&lt;5400,((EOMONTH($G$3,0)-$G$3+1+SUM(BH103:BM103))&gt;=3600),SUM(BH103:BM103)+EOMONTH($G$3,0)-$G$3+1&lt;5400),(CE103+CF103)*BV103%,IF(SUM(BH103:BM103)+EOMONTH($G$3,0)-$G$3+1&lt;=7200,((CE103+CF103)/(EOMONTH($G$3,0)-$G$3+1))*(5400-SUM(BH103:BM103))*BV103%+(((CE103+CF103)/(EOMONTH($G$3,0)-$G$3+1))*((EOMONTH($G$3,0)-$G$3+1)-(5400-SUM(BH103:BM103))))*40%,IF(AND(SUM(BH103:BM103)&lt;7200,((EOMONTH($G$3,0)-$G$3+1+SUM(BH103:BM103))&gt;=5400),SUM(BH103:BM103)+EOMONTH($G$3,0)-$G$3+1&lt;7200),(CE103+CF103)*BV103%,IF(SUM(BH103:BM103)+EOMONTH($G$3,0)-$G$3+1&lt;=9000,((CE103+CF103)/(EOMONTH($G$3,0)-$G$3+1))*(7200-SUM(BH103:BM103))*BV103%+(((CE103+CF103)/(EOMONTH($G$3,0)-$G$3+1))*((EOMONTH($G$3,0)-$G$3+1)-(7200-SUM(BH103:BM103))))*45%,IF(SUM(BH103:BM103)+EOMONTH($G$3,0)-$G$3+1&gt;=9000,((CE103+CF103)/(EOMONTH($G$3,0)-$G$3+1))*(9000-SUM(BH103:BM103))*BV103%+(((CE103+CF103)/(EOMONTH($G$3,0)-$G$3+1))*((EOMONTH($G$3,0)-$G$3+1)-(9000-SUM(BH103:BM103))))*50%,0)))))))))))</f>
        <v>0</v>
      </c>
      <c r="CH103" s="404">
        <f>IF(BW103=0,CF103*BX103%,IF(BW103&gt;0,((VLOOKUP(O103,звания!$D$2:$E$62,2,FALSE)/(EOMONTH($G$3,0)+1-$G$3)*BW103)*BX103%)))</f>
        <v>0</v>
      </c>
      <c r="CI103" s="404">
        <f>IF(BY103=0,CF103*BZ103%,IF(BY103&gt;0,(VLOOKUP(O103,звания!$D$2:$E$62,2,FALSE)/(EOMONTH($G$3,0)+1-$G$3)*BO103)*BZ103%)+(VLOOKUP(BS103,звания!$D$2:$E$62,2,FALSE)/(EOMONTH($G$3,0)+1-$G$3)*BU103)*BZ103%)</f>
        <v>0</v>
      </c>
      <c r="CJ103" s="404">
        <f>IF(CA103=0,CF103*CB103%,IF(CA103&gt;0,(VLOOKUP(O103,звания!$D$2:$E$62,2,FALSE)/(EOMONTH($G$3,0)+1-$G$3)*BO103)*CB103%)+(VLOOKUP(BS103,звания!$D$2:$E$62,2,FALSE)/(EOMONTH($G$3,0)+1-$G$3)*BU103)*CB103%)</f>
        <v>0</v>
      </c>
      <c r="CK103" s="404">
        <f>IF(CD103="Д",0,IF(CC103=0,CF103*CD103%,IF(CC103&gt;0,(VLOOKUP(O103,звания!$D$2:$E$62,2,FALSE)/(EOMONTH($G$3,0)+1-$G$3)*BO103)*CD103%)+(VLOOKUP(BS103,звания!$D$2:$E$62,2,FALSE)/(EOMONTH($G$3,0)+1-$G$3)*BU103)*CD103%))</f>
        <v>0</v>
      </c>
      <c r="CL103" s="404">
        <f>IF(BR103&gt;0,((VLOOKUP(C103,звания!$A$2:$B$62,2,FALSE)/(EOMONTH($G$3,0)+1-$G$3)*BO103+VLOOKUP(O103,звания!$D$2:$E$62,2,FALSE)/(EOMONTH($G$3,0)+1-$G$3)*BO103+(VLOOKUP(C103,звания!$A$2:$B$62,2,FALSE)/(EOMONTH($G$3,0)+1-$G$3)*BO103+VLOOKUP(O103,звания!$D$2:$E$62,2,FALSE)/(EOMONTH($G$3,0)+1-$G$3)*BO103)*BV103%)*BN103)+(VLOOKUP(C103,звания!$A$2:$B$62,2,FALSE)/(EOMONTH($G$3,0)+1-$G$3)*BU103+VLOOKUP(BS103,звания!$D$2:$E$62,2,FALSE)/(EOMONTH($G$3,0)+1-$G$3)*BU103+(VLOOKUP(C103,звания!$A$2:$B$62,2,FALSE)/(EOMONTH($G$3,0)+1-$G$3)*BU103+VLOOKUP(BS103,звания!$D$2:$E$62,2,FALSE)/(EOMONTH($G$3,0)+1-$G$3)*BU103)*BV103%)*BN103,(CE103+CF103+CG103)*BN103)</f>
        <v>0</v>
      </c>
      <c r="CM103" s="404"/>
      <c r="CN103" s="404"/>
      <c r="CO103" s="432">
        <f t="shared" si="119"/>
        <v>0</v>
      </c>
      <c r="CP103" s="638"/>
      <c r="CQ103" s="637">
        <f>IF(CF103=0,0,IF((SUM(BH103:BM103)&gt;360),(VLOOKUP(O103,звания!$F$2:$G$62,2,FALSE))/100,VLOOKUP(O103,звания!$F$2:$H$62,3,FALSE)/100))</f>
        <v>0</v>
      </c>
      <c r="CR103" s="617">
        <f>IF(B103="Виключений зі списків",IF(AND(BU103=0,360-BH103&lt;0),(VLOOKUP(O103,звания!$D$2:$E$62,2,FALSE))/(EOMONTH($B$3,0)+1-$B$3)*BO103*CQ103,IF(AND(360-BH103&gt;=0,360-BH103&lt;(EOMONTH($B$3,0)+1-$B$3)),(CF103/(EOMONTH($B$3,0)-$B$3+1)*(360-BH103))*CQ103+(CF103/(EOMONTH($B$3,0)-$B$3+1)*((EOMONTH($B$3,0)-$B$3+1)-(360-BH103)))*VLOOKUP(O103,звания!$F$2:$H$62,2,FALSE)/100,((((VLOOKUP(O103,звания!$D$2:$E$62,2,FALSE))/(EOMONTH($B$3,0)+1-$B$3)*BO103*CQ103+(VLOOKUP(BS103,звания!$D$2:$E$62,2,FALSE))/(EOMONTH($B$3,0)+1-$B$3)*BU103*(VLOOKUP(BS103,звания!$F$2:$G$62,2,FALSE)*0.01)+(IF(BT103=0,0,(VLOOKUP(BS103,звания!$D$2:$E$62,2,FALSE)/(EOMONTH($G$3,0)+1-$G$3)*BT103*(VLOOKUP(BS103,звания!$F$2:$G$62,2,FALSE)))*0.01-(VLOOKUP(O103,звания!$D$2:$E$62,2,FALSE)/(EOMONTH($G$3,0)+1-$G$3)*BT103*(VLOOKUP(O103,звания!$F$2:$G$62,2,FALSE)))*0.01)))))/100*(100-CP103))),(IF(AND(BU103=0,360-BH103&lt;0,CP103=0),(VLOOKUP(O103,звания!$D$2:$E$62,2,FALSE))/(EOMONTH($G$3,0)+1-$G$3)*BO103*CQ103,IF(AND(360-BH103&gt;=0,360-BH103&lt;(EOMONTH($G$3,0)+1-$G$3)),(CF103/(EOMONTH($G$3,0)-$G$3+1)*(360-BH103))*CQ103+(CF103/(EOMONTH($G$3,0)-$G$3+1)*((EOMONTH($G$3,0)-$G$3+1)-(360-BH103)))*VLOOKUP(O103,звания!$F$2:$H$62,2,FALSE)/100,((((VLOOKUP(O103,звания!$D$2:$E$62,2,FALSE))/(EOMONTH($G$3,0)+1-$G$3)*BO103*CQ103+(VLOOKUP(BS103,звания!$D$2:$E$62,2,FALSE))/(EOMONTH($G$3,0)+1-$G$3)*BU103*(VLOOKUP(BS103,звания!$F$2:$G$62,2,FALSE)*0.01)))/100*(100-CP103)+(IF(BT103=0,0,(VLOOKUP(BS103,звания!$D$2:$E$62,2,FALSE)/(EOMONTH($BN$3,0)+1-$BN$3)*BT103*(VLOOKUP(BS103,звания!$F$2:$G$62,2,FALSE)))*0.01-(VLOOKUP(O103,звания!$D$2:$E$62,2,FALSE)/(EOMONTH($BN$3,0)+1-$BN$3)*BT103*(VLOOKUP(O103,звания!$F$2:$G$62,2,FALSE)))*0.01)))))))</f>
        <v>0</v>
      </c>
      <c r="CS103" s="416">
        <f>SUM(CE103:CM103,CR103)</f>
        <v>0</v>
      </c>
      <c r="CT103" s="403"/>
      <c r="CU103" s="403"/>
      <c r="CV103" s="403">
        <f t="shared" si="120"/>
        <v>0</v>
      </c>
      <c r="CW103" s="556">
        <f>CN103+SUM(CS103:CV103)</f>
        <v>0</v>
      </c>
      <c r="CX103" s="403">
        <f>IF(CU103=0,CW103*0.18,(CW103-CU103)*0.18)</f>
        <v>0</v>
      </c>
      <c r="CY103" s="403"/>
      <c r="CZ103" s="404">
        <f t="shared" si="136"/>
        <v>0</v>
      </c>
      <c r="DA103" s="403"/>
      <c r="DB103" s="403"/>
      <c r="DC103" s="403"/>
      <c r="DD103" s="421">
        <f t="shared" si="162"/>
        <v>0</v>
      </c>
      <c r="DE103" s="421">
        <f>(CW103-CV103)*22%</f>
        <v>0</v>
      </c>
      <c r="DF103" s="403">
        <f>CX103</f>
        <v>0</v>
      </c>
      <c r="DG103" s="421">
        <f t="shared" si="159"/>
        <v>0</v>
      </c>
      <c r="DH103" s="421">
        <f t="shared" si="160"/>
        <v>0</v>
      </c>
      <c r="DI103" s="421"/>
      <c r="DJ103" s="422" t="str">
        <f>IF(DG103&gt;0,$DL$2," ")&amp;"  "&amp;IF(DH103&gt;0,$DM$2," ")</f>
        <v xml:space="preserve">    </v>
      </c>
      <c r="DK103" s="113" t="s">
        <v>876</v>
      </c>
      <c r="DL103" s="28"/>
      <c r="DM103" s="28"/>
      <c r="DN103" s="28"/>
      <c r="DO103" s="901"/>
      <c r="DP103" s="888"/>
      <c r="DQ103" s="817"/>
      <c r="DR103" s="818"/>
      <c r="DS103" s="819"/>
      <c r="DT103" s="820"/>
      <c r="DU103" s="124"/>
      <c r="DV103" s="110"/>
      <c r="DX103" s="84"/>
      <c r="DY103" s="104"/>
      <c r="DZ103" s="105"/>
      <c r="EH103" s="543">
        <f t="shared" si="123"/>
        <v>0</v>
      </c>
      <c r="EI103" s="404">
        <f t="shared" si="124"/>
        <v>0</v>
      </c>
      <c r="EJ103" s="29" t="str">
        <f t="shared" si="125"/>
        <v>ВАКАНТ</v>
      </c>
      <c r="EK103" s="50"/>
      <c r="EL103" s="29"/>
      <c r="EM103" s="50"/>
      <c r="EN103" s="50"/>
      <c r="EO103" s="50"/>
      <c r="EP103" s="29"/>
    </row>
    <row r="104" spans="1:146" ht="17.45" customHeight="1">
      <c r="A104" s="427">
        <v>100</v>
      </c>
      <c r="B104" s="878" t="s">
        <v>820</v>
      </c>
      <c r="C104" s="914" t="s">
        <v>748</v>
      </c>
      <c r="D104" s="404" t="str">
        <f t="shared" si="139"/>
        <v>Лановенко О.А.</v>
      </c>
      <c r="E104" s="416"/>
      <c r="F104" s="417"/>
      <c r="G104" s="409" t="str">
        <f t="shared" si="172"/>
        <v>9.8.9</v>
      </c>
      <c r="H104" s="407" t="str">
        <f t="shared" si="174"/>
        <v>9.8.9</v>
      </c>
      <c r="I104" s="407" t="str">
        <f t="shared" si="173"/>
        <v>9.8.9</v>
      </c>
      <c r="J104" s="407" t="str">
        <f t="shared" ref="J104:J130" si="177">CONCATENATE(INT(BI104/360),".",MOD(INT(BI104/30),12),".",MOD(INT(BI104),30))</f>
        <v>0.0.0</v>
      </c>
      <c r="K104" s="407" t="str">
        <f t="shared" ref="K104:K130" si="178">CONCATENATE(INT(BJ104/360),".",MOD(INT(BJ104/30),12),".",MOD(INT(BJ104),30))</f>
        <v>0.0.0</v>
      </c>
      <c r="L104" s="407" t="str">
        <f t="shared" ref="L104:L130" si="179">CONCATENATE(INT(BK104/360),".",MOD(INT(BK104/30),12),".",MOD(INT(BK104),30))</f>
        <v>0.0.0</v>
      </c>
      <c r="M104" s="407" t="str">
        <f t="shared" ref="M104:M130" si="180">CONCATENATE(INT(BL104/360),".",MOD(INT(BL104/30),12),".",MOD(INT(BL104),30))</f>
        <v>0.0.0</v>
      </c>
      <c r="N104" s="408" t="str">
        <f t="shared" si="175"/>
        <v>0.0.0</v>
      </c>
      <c r="O104" s="930">
        <v>11</v>
      </c>
      <c r="P104" s="417">
        <v>41051</v>
      </c>
      <c r="Q104" s="417"/>
      <c r="R104" s="417"/>
      <c r="S104" s="417"/>
      <c r="T104" s="417"/>
      <c r="U104" s="417"/>
      <c r="V104" s="714"/>
      <c r="W104" s="714"/>
      <c r="X104" s="417"/>
      <c r="Y104" s="417"/>
      <c r="Z104" s="714"/>
      <c r="AA104" s="714"/>
      <c r="AB104" s="417"/>
      <c r="AC104" s="417"/>
      <c r="AD104" s="714"/>
      <c r="AE104" s="714"/>
      <c r="AF104" s="417"/>
      <c r="AG104" s="417"/>
      <c r="AH104" s="714"/>
      <c r="AI104" s="714"/>
      <c r="AJ104" s="417"/>
      <c r="AK104" s="417"/>
      <c r="AL104" s="714"/>
      <c r="AM104" s="714"/>
      <c r="AN104" s="417"/>
      <c r="AO104" s="417"/>
      <c r="AP104" s="714"/>
      <c r="AQ104" s="714"/>
      <c r="AR104" s="417"/>
      <c r="AS104" s="417"/>
      <c r="AT104" s="714"/>
      <c r="AU104" s="714"/>
      <c r="AV104" s="417"/>
      <c r="AW104" s="417"/>
      <c r="AX104" s="716"/>
      <c r="AY104" s="716"/>
      <c r="AZ104" s="635"/>
      <c r="BA104" s="635"/>
      <c r="BB104" s="716"/>
      <c r="BC104" s="716"/>
      <c r="BD104" s="635"/>
      <c r="BE104" s="635"/>
      <c r="BF104" s="717"/>
      <c r="BG104" s="717"/>
      <c r="BH104" s="432">
        <f t="shared" si="144"/>
        <v>3489</v>
      </c>
      <c r="BI104" s="432">
        <f t="shared" si="155"/>
        <v>0</v>
      </c>
      <c r="BJ104" s="432">
        <f t="shared" si="156"/>
        <v>0</v>
      </c>
      <c r="BK104" s="432">
        <f t="shared" si="157"/>
        <v>0</v>
      </c>
      <c r="BL104" s="432">
        <f t="shared" si="158"/>
        <v>0</v>
      </c>
      <c r="BM104" s="436">
        <f t="shared" si="161"/>
        <v>0</v>
      </c>
      <c r="BN104" s="462">
        <v>0.65</v>
      </c>
      <c r="BO104" s="427">
        <f t="shared" si="145"/>
        <v>28</v>
      </c>
      <c r="BP104" s="419"/>
      <c r="BQ104" s="700"/>
      <c r="BR104" s="419"/>
      <c r="BS104" s="700"/>
      <c r="BT104" s="700"/>
      <c r="BU104" s="700"/>
      <c r="BV104" s="427">
        <f t="shared" si="146"/>
        <v>30</v>
      </c>
      <c r="BW104" s="427"/>
      <c r="BX104" s="432"/>
      <c r="BY104" s="700"/>
      <c r="BZ104" s="432"/>
      <c r="CA104" s="700"/>
      <c r="CB104" s="432"/>
      <c r="CC104" s="700"/>
      <c r="CD104" s="432"/>
      <c r="CE104" s="404">
        <f>IF(OR(C104=0,CD104="Д"),0,IF(AND(C104&gt;0,E104=0),VLOOKUP(C104,звания!A:B,2,FALSE)/((EOMONTH($G$3,0)+1)-$G$3)*BO104+VLOOKUP(C104,звания!A:B,2,FALSE)/((EOMONTH($G$3,0)+1)-$G$3)*BR104+VLOOKUP(C104,звания!A:B,2,FALSE)/((EOMONTH($G$3,0)+1)-$G$3)*BU104,IF(AND(C104&gt;0,E104&gt;0,F104&gt;=$G$3,BO104=(EOMONTH($G$3,0)+1)-$G$3),(VLOOKUP(E104,звания!A:B,2,FALSE)/(EOMONTH($G$3,0)-$G$3+1))*(F104-$G$3)+(VLOOKUP(C104,звания!A:B,2,FALSE)/(EOMONTH($G$3,0)-$G$3+1))*((EOMONTH($G$3,0)-$G$3+1)-(F104-$G$3)),IF(AND(C104&gt;0,E104&gt;0,F104&gt;$G$3,BO104&lt;(EOMONTH($G$3,0)+1)-$G$3,BO104&lt;&gt;0),VLOOKUP(E104,звания!A:B,2,FALSE)/((EOMONTH($G$3,0)+1)-$G$3)*((F104-$G$3)-(((EOMONTH($G$3,0)+1)-$G$3)-BO104-BU104-BR104))+VLOOKUP(C104,звания!A:B,2,FALSE)/((EOMONTH($G$3,0)+1)-$G$3)*(((EOMONTH($G$3,0)+1)-F104)),IF(F104&lt;$G$3,(VLOOKUP(C104,звания!A:B,2,FALSE)-VLOOKUP(E104,звания!A:B,2,FALSE))/((EOMONTH($BN$3,0)+1)-$BN$3)*(EOMONTH($BN$3,0)+1-F104)+VLOOKUP(C104,звания!A:B,2,FALSE)/((EOMONTH($G$3,0)+1)-$G$3)*BO104+VLOOKUP(C104,звания!A:B,2,FALSE)/((EOMONTH($G$3,0)+1)-$G$3)*BU104+VLOOKUP(C104,звания!A:B,2,FALSE)/((EOMONTH($G$3,0)+1)-$G$3)*BR104,0)))))</f>
        <v>880</v>
      </c>
      <c r="CF104" s="404">
        <f>IF(OR(CD104="Д",C104=0),0,IF(B104="Виключений зі списків",IF(BS104=0,(VLOOKUP(O104,звания!$D$2:$E$62,2,FALSE))/(EOMONTH($B$3,0)+1-$B$3)*BO104+(VLOOKUP(BQ104,звания!$D$2:$E$62,2,FALSE))/(EOMONTH($B$3,0)+1-$B$3)*BR104,(((VLOOKUP(O104,звания!$D$2:$E$62,2,FALSE))/(EOMONTH($B$3,0)+1-$B$3))*BO104)+(VLOOKUP(BQ104,звания!$D$2:$E$62,2,FALSE))/(EOMONTH($B$3,0)+1-$B$3)*BR104+(VLOOKUP(BS104,звания!$D$2:$E$62,2,FALSE))/(EOMONTH($B$3,0)+1-$B$3)*BU104),IF(BS104=0,(VLOOKUP(O104,звания!$D$2:$E$62,2,FALSE))/(EOMONTH($G$3,0)+1-$G$3)*BO104+(VLOOKUP(BQ104,звания!$D$2:$E$62,2,FALSE))/(EOMONTH($G$3,0)+1-$G$3)*BR104,(((VLOOKUP(O104,звания!$D$2:$E$62,2,FALSE))/(EOMONTH($G$3,0)+1-$G$3))*BO104)+(VLOOKUP(BQ104,звания!$D$2:$E$62,2,FALSE))/(EOMONTH($G$3,0)+1-$G$3)*BR104+(VLOOKUP(BS104,звания!$D$2:$E$62,2,FALSE))/(EOMONTH($G$3,0)+1-$G$3)*BU104+IF(BT104=0,0,(VLOOKUP(BS104,звания!$D$2:$E$62,2,FALSE))/(EOMONTH($BN$3,0)+1-$BN$3)*BT104-(VLOOKUP(O104,звания!$D$2:$E$62,2,FALSE))/(EOMONTH($BN$3,0)+1-$BN$3)*BT104))))</f>
        <v>3350</v>
      </c>
      <c r="CG104" s="404">
        <f t="shared" si="169"/>
        <v>1269</v>
      </c>
      <c r="CH104" s="404">
        <f>IF(BW104=0,CF104*BX104%,IF(BW104&gt;0,((VLOOKUP(O104,звания!$D$2:$E$62,2,FALSE)/(EOMONTH($G$3,0)+1-$G$3)*BW104)*BX104%)))</f>
        <v>0</v>
      </c>
      <c r="CI104" s="404">
        <f>IF(BY104=0,CF104*BZ104%,IF(BY104&gt;0,(VLOOKUP(O104,звания!$D$2:$E$62,2,FALSE)/(EOMONTH($G$3,0)+1-$G$3)*BO104)*BZ104%)+(VLOOKUP(BS104,звания!$D$2:$E$62,2,FALSE)/(EOMONTH($G$3,0)+1-$G$3)*BU104)*BZ104%)</f>
        <v>0</v>
      </c>
      <c r="CJ104" s="404">
        <f>IF(CA104=0,CF104*CB104%,IF(CA104&gt;0,(VLOOKUP(O104,звания!$D$2:$E$62,2,FALSE)/(EOMONTH($G$3,0)+1-$G$3)*BO104)*CB104%)+(VLOOKUP(BS104,звания!$D$2:$E$62,2,FALSE)/(EOMONTH($G$3,0)+1-$G$3)*BU104)*CB104%)</f>
        <v>0</v>
      </c>
      <c r="CK104" s="404">
        <f>IF(CD104="Д",0,IF(CC104=0,CF104*CD104%,IF(CC104&gt;0,(VLOOKUP(O104,звания!$D$2:$E$62,2,FALSE)/(EOMONTH($G$3,0)+1-$G$3)*BO104)*CD104%)+(VLOOKUP(BS104,звания!$D$2:$E$62,2,FALSE)/(EOMONTH($G$3,0)+1-$G$3)*BU104)*CD104%))</f>
        <v>0</v>
      </c>
      <c r="CL104" s="404">
        <f>IF(BR104&gt;0,((VLOOKUP(C104,звания!$A$2:$B$62,2,FALSE)/(EOMONTH($G$3,0)+1-$G$3)*BO104+VLOOKUP(O104,звания!$D$2:$E$62,2,FALSE)/(EOMONTH($G$3,0)+1-$G$3)*BO104+(VLOOKUP(C104,звания!$A$2:$B$62,2,FALSE)/(EOMONTH($G$3,0)+1-$G$3)*BO104+VLOOKUP(O104,звания!$D$2:$E$62,2,FALSE)/(EOMONTH($G$3,0)+1-$G$3)*BO104)*BV104%)*BN104)+(VLOOKUP(C104,звания!$A$2:$B$62,2,FALSE)/(EOMONTH($G$3,0)+1-$G$3)*BU104+VLOOKUP(BS104,звания!$D$2:$E$62,2,FALSE)/(EOMONTH($G$3,0)+1-$G$3)*BU104+(VLOOKUP(C104,звания!$A$2:$B$62,2,FALSE)/(EOMONTH($G$3,0)+1-$G$3)*BU104+VLOOKUP(BS104,звания!$D$2:$E$62,2,FALSE)/(EOMONTH($G$3,0)+1-$G$3)*BU104)*BV104%)*BN104,(CE104+CF104+CG104)*BN104)</f>
        <v>3574.35</v>
      </c>
      <c r="CM104" s="404"/>
      <c r="CN104" s="404"/>
      <c r="CO104" s="432">
        <f t="shared" si="119"/>
        <v>4</v>
      </c>
      <c r="CP104" s="638"/>
      <c r="CQ104" s="637">
        <f>IF(CF104=0,0,IF((SUM(BH104:BM104)&gt;360),(VLOOKUP(O104,звания!$F$2:$G$62,2,FALSE))/100,VLOOKUP(O104,звания!$F$2:$H$62,3,FALSE)/100))</f>
        <v>2.66</v>
      </c>
      <c r="CR104" s="617">
        <f>IF(B104="Виключений зі списків",IF(AND(BU104=0,360-BH104&lt;0),(VLOOKUP(O104,звания!$D$2:$E$62,2,FALSE))/(EOMONTH($B$3,0)+1-$B$3)*BO104*CQ104,IF(AND(360-BH104&gt;=0,360-BH104&lt;(EOMONTH($B$3,0)+1-$B$3)),(CF104/(EOMONTH($B$3,0)-$B$3+1)*(360-BH104))*CQ104+(CF104/(EOMONTH($B$3,0)-$B$3+1)*((EOMONTH($B$3,0)-$B$3+1)-(360-BH104)))*VLOOKUP(O104,звания!$F$2:$H$62,2,FALSE)/100,((((VLOOKUP(O104,звания!$D$2:$E$62,2,FALSE))/(EOMONTH($B$3,0)+1-$B$3)*BO104*CQ104+(VLOOKUP(BS104,звания!$D$2:$E$62,2,FALSE))/(EOMONTH($B$3,0)+1-$B$3)*BU104*(VLOOKUP(BS104,звания!$F$2:$G$62,2,FALSE)*0.01)+(IF(BT104=0,0,(VLOOKUP(BS104,звания!$D$2:$E$62,2,FALSE)/(EOMONTH($G$3,0)+1-$G$3)*BT104*(VLOOKUP(BS104,звания!$F$2:$G$62,2,FALSE)))*0.01-(VLOOKUP(O104,звания!$D$2:$E$62,2,FALSE)/(EOMONTH($G$3,0)+1-$G$3)*BT104*(VLOOKUP(O104,звания!$F$2:$G$62,2,FALSE)))*0.01)))))/100*(100-CP104))),(IF(AND(BU104=0,360-BH104&lt;0,CP104=0),(VLOOKUP(O104,звания!$D$2:$E$62,2,FALSE))/(EOMONTH($G$3,0)+1-$G$3)*BO104*CQ104,IF(AND(360-BH104&gt;=0,360-BH104&lt;(EOMONTH($G$3,0)+1-$G$3)),(CF104/(EOMONTH($G$3,0)-$G$3+1)*(360-BH104))*CQ104+(CF104/(EOMONTH($G$3,0)-$G$3+1)*((EOMONTH($G$3,0)-$G$3+1)-(360-BH104)))*VLOOKUP(O104,звания!$F$2:$H$62,2,FALSE)/100,((((VLOOKUP(O104,звания!$D$2:$E$62,2,FALSE))/(EOMONTH($G$3,0)+1-$G$3)*BO104*CQ104+(VLOOKUP(BS104,звания!$D$2:$E$62,2,FALSE))/(EOMONTH($G$3,0)+1-$G$3)*BU104*(VLOOKUP(BS104,звания!$F$2:$G$62,2,FALSE)*0.01)))/100*(100-CP104)+(IF(BT104=0,0,(VLOOKUP(BS104,звания!$D$2:$E$62,2,FALSE)/(EOMONTH($BN$3,0)+1-$BN$3)*BT104*(VLOOKUP(BS104,звания!$F$2:$G$62,2,FALSE)))*0.01-(VLOOKUP(O104,звания!$D$2:$E$62,2,FALSE)/(EOMONTH($BN$3,0)+1-$BN$3)*BT104*(VLOOKUP(O104,звания!$F$2:$G$62,2,FALSE)))*0.01)))))))</f>
        <v>8911</v>
      </c>
      <c r="CS104" s="416">
        <f t="shared" si="170"/>
        <v>17984.349999999999</v>
      </c>
      <c r="CT104" s="403"/>
      <c r="CU104" s="403"/>
      <c r="CV104" s="404">
        <f t="shared" si="120"/>
        <v>672.35</v>
      </c>
      <c r="CW104" s="426">
        <f t="shared" si="176"/>
        <v>18656.7</v>
      </c>
      <c r="CX104" s="404">
        <f t="shared" si="171"/>
        <v>3358.21</v>
      </c>
      <c r="CY104" s="1174">
        <v>5</v>
      </c>
      <c r="CZ104" s="404">
        <f t="shared" si="136"/>
        <v>229.88</v>
      </c>
      <c r="DA104" s="404">
        <f>(CW104-CZ104)*25%</f>
        <v>4606.71</v>
      </c>
      <c r="DB104" s="403"/>
      <c r="DC104" s="404"/>
      <c r="DD104" s="426">
        <f t="shared" si="162"/>
        <v>8194.7999999999993</v>
      </c>
      <c r="DE104" s="426">
        <f t="shared" si="121"/>
        <v>3956.56</v>
      </c>
      <c r="DF104" s="404">
        <f t="shared" si="148"/>
        <v>3358.21</v>
      </c>
      <c r="DG104" s="426">
        <f t="shared" si="159"/>
        <v>13820.11</v>
      </c>
      <c r="DH104" s="426">
        <f t="shared" si="160"/>
        <v>0</v>
      </c>
      <c r="DI104" s="421"/>
      <c r="DJ104" s="422" t="str">
        <f t="shared" si="163"/>
        <v xml:space="preserve">30 від 01.03   </v>
      </c>
      <c r="DK104" s="113" t="s">
        <v>1040</v>
      </c>
      <c r="DL104" s="28" t="s">
        <v>1041</v>
      </c>
      <c r="DM104" s="28" t="s">
        <v>874</v>
      </c>
      <c r="DN104" s="28" t="s">
        <v>1031</v>
      </c>
      <c r="DO104" s="900">
        <v>2853209918</v>
      </c>
      <c r="DP104" s="888"/>
      <c r="DQ104" s="817"/>
      <c r="DR104" s="818"/>
      <c r="DS104" s="819"/>
      <c r="DT104" s="820"/>
      <c r="DU104" s="124"/>
      <c r="DV104" s="110"/>
      <c r="DX104" s="84"/>
      <c r="DY104" s="84"/>
      <c r="DZ104" s="105"/>
      <c r="EG104" s="19"/>
      <c r="EH104" s="543">
        <f t="shared" si="123"/>
        <v>2</v>
      </c>
      <c r="EI104" s="404" t="str">
        <f t="shared" si="124"/>
        <v>гол. с-нт</v>
      </c>
      <c r="EJ104" s="29" t="str">
        <f t="shared" si="125"/>
        <v>Лановенко О.А.</v>
      </c>
      <c r="EK104" s="50"/>
      <c r="EL104" s="29"/>
      <c r="EM104" s="50"/>
      <c r="EN104" s="50"/>
      <c r="EO104" s="50"/>
      <c r="EP104" s="29"/>
    </row>
    <row r="105" spans="1:146" ht="17.45" customHeight="1">
      <c r="A105" s="427">
        <v>101</v>
      </c>
      <c r="B105" s="878" t="s">
        <v>820</v>
      </c>
      <c r="C105" s="914" t="s">
        <v>702</v>
      </c>
      <c r="D105" s="404" t="str">
        <f t="shared" si="139"/>
        <v>Таранюк О.В.</v>
      </c>
      <c r="E105" s="416"/>
      <c r="F105" s="417"/>
      <c r="G105" s="409" t="str">
        <f t="shared" si="172"/>
        <v>26.11.21</v>
      </c>
      <c r="H105" s="407" t="str">
        <f t="shared" si="174"/>
        <v>26.11.21</v>
      </c>
      <c r="I105" s="407" t="str">
        <f t="shared" si="173"/>
        <v>26.11.21</v>
      </c>
      <c r="J105" s="407" t="str">
        <f t="shared" si="177"/>
        <v>0.0.0</v>
      </c>
      <c r="K105" s="407" t="str">
        <f t="shared" si="178"/>
        <v>0.0.0</v>
      </c>
      <c r="L105" s="407" t="str">
        <f t="shared" si="179"/>
        <v>0.0.0</v>
      </c>
      <c r="M105" s="407" t="str">
        <f t="shared" si="180"/>
        <v>0.0.0</v>
      </c>
      <c r="N105" s="408" t="str">
        <f t="shared" si="175"/>
        <v>0.0.0</v>
      </c>
      <c r="O105" s="930">
        <v>11</v>
      </c>
      <c r="P105" s="417">
        <v>34740</v>
      </c>
      <c r="Q105" s="417"/>
      <c r="R105" s="417"/>
      <c r="S105" s="417"/>
      <c r="T105" s="417"/>
      <c r="U105" s="417"/>
      <c r="V105" s="714"/>
      <c r="W105" s="714"/>
      <c r="X105" s="417"/>
      <c r="Y105" s="417"/>
      <c r="Z105" s="714"/>
      <c r="AA105" s="714"/>
      <c r="AB105" s="417"/>
      <c r="AC105" s="417"/>
      <c r="AD105" s="714"/>
      <c r="AE105" s="714"/>
      <c r="AF105" s="417"/>
      <c r="AG105" s="417"/>
      <c r="AH105" s="714"/>
      <c r="AI105" s="714"/>
      <c r="AJ105" s="417"/>
      <c r="AK105" s="417"/>
      <c r="AL105" s="714"/>
      <c r="AM105" s="714"/>
      <c r="AN105" s="417"/>
      <c r="AO105" s="417"/>
      <c r="AP105" s="714"/>
      <c r="AQ105" s="714"/>
      <c r="AR105" s="417"/>
      <c r="AS105" s="417"/>
      <c r="AT105" s="714"/>
      <c r="AU105" s="714"/>
      <c r="AV105" s="417"/>
      <c r="AW105" s="417"/>
      <c r="AX105" s="716"/>
      <c r="AY105" s="716"/>
      <c r="AZ105" s="635"/>
      <c r="BA105" s="635"/>
      <c r="BB105" s="716"/>
      <c r="BC105" s="716"/>
      <c r="BD105" s="635"/>
      <c r="BE105" s="635"/>
      <c r="BF105" s="717"/>
      <c r="BG105" s="717"/>
      <c r="BH105" s="432">
        <f t="shared" si="144"/>
        <v>9711</v>
      </c>
      <c r="BI105" s="432">
        <f t="shared" si="155"/>
        <v>0</v>
      </c>
      <c r="BJ105" s="432">
        <f t="shared" si="156"/>
        <v>0</v>
      </c>
      <c r="BK105" s="432">
        <f t="shared" si="157"/>
        <v>0</v>
      </c>
      <c r="BL105" s="432">
        <f t="shared" si="158"/>
        <v>0</v>
      </c>
      <c r="BM105" s="436">
        <f t="shared" si="161"/>
        <v>0</v>
      </c>
      <c r="BN105" s="462">
        <v>0.65</v>
      </c>
      <c r="BO105" s="427">
        <f t="shared" si="145"/>
        <v>28</v>
      </c>
      <c r="BP105" s="725"/>
      <c r="BQ105" s="700"/>
      <c r="BR105" s="419"/>
      <c r="BS105" s="700"/>
      <c r="BT105" s="700"/>
      <c r="BU105" s="700"/>
      <c r="BV105" s="427">
        <f t="shared" si="146"/>
        <v>50</v>
      </c>
      <c r="BW105" s="427"/>
      <c r="BX105" s="432"/>
      <c r="BY105" s="700"/>
      <c r="BZ105" s="432"/>
      <c r="CA105" s="700"/>
      <c r="CB105" s="432"/>
      <c r="CC105" s="700"/>
      <c r="CD105" s="432"/>
      <c r="CE105" s="404">
        <f>IF(OR(C105=0,CD105="Д"),0,IF(AND(C105&gt;0,E105=0),VLOOKUP(C105,звания!A:B,2,FALSE)/((EOMONTH($G$3,0)+1)-$G$3)*BO105+VLOOKUP(C105,звания!A:B,2,FALSE)/((EOMONTH($G$3,0)+1)-$G$3)*BR105+VLOOKUP(C105,звания!A:B,2,FALSE)/((EOMONTH($G$3,0)+1)-$G$3)*BU105,IF(AND(C105&gt;0,E105&gt;0,F105&gt;=$G$3,BO105=(EOMONTH($G$3,0)+1)-$G$3),(VLOOKUP(E105,звания!A:B,2,FALSE)/(EOMONTH($G$3,0)-$G$3+1))*(F105-$G$3)+(VLOOKUP(C105,звания!A:B,2,FALSE)/(EOMONTH($G$3,0)-$G$3+1))*((EOMONTH($G$3,0)-$G$3+1)-(F105-$G$3)),IF(AND(C105&gt;0,E105&gt;0,F105&gt;$G$3,BO105&lt;(EOMONTH($G$3,0)+1)-$G$3,BO105&lt;&gt;0),VLOOKUP(E105,звания!A:B,2,FALSE)/((EOMONTH($G$3,0)+1)-$G$3)*((F105-$G$3)-(((EOMONTH($G$3,0)+1)-$G$3)-BO105-BU105-BR105))+VLOOKUP(C105,звания!A:B,2,FALSE)/((EOMONTH($G$3,0)+1)-$G$3)*(((EOMONTH($G$3,0)+1)-F105)),IF(F105&lt;$G$3,(VLOOKUP(C105,звания!A:B,2,FALSE)-VLOOKUP(E105,звания!A:B,2,FALSE))/((EOMONTH($BN$3,0)+1)-$BN$3)*(EOMONTH($BN$3,0)+1-F105)+VLOOKUP(C105,звания!A:B,2,FALSE)/((EOMONTH($G$3,0)+1)-$G$3)*BO105+VLOOKUP(C105,звания!A:B,2,FALSE)/((EOMONTH($G$3,0)+1)-$G$3)*BU105+VLOOKUP(C105,звания!A:B,2,FALSE)/((EOMONTH($G$3,0)+1)-$G$3)*BR105,0)))))</f>
        <v>950</v>
      </c>
      <c r="CF105" s="404">
        <f>IF(OR(CD105="Д",C105=0),0,IF(B105="Виключений зі списків",IF(BS105=0,(VLOOKUP(O105,звания!$D$2:$E$62,2,FALSE))/(EOMONTH($B$3,0)+1-$B$3)*BO105+(VLOOKUP(BQ105,звания!$D$2:$E$62,2,FALSE))/(EOMONTH($B$3,0)+1-$B$3)*BR105,(((VLOOKUP(O105,звания!$D$2:$E$62,2,FALSE))/(EOMONTH($B$3,0)+1-$B$3))*BO105)+(VLOOKUP(BQ105,звания!$D$2:$E$62,2,FALSE))/(EOMONTH($B$3,0)+1-$B$3)*BR105+(VLOOKUP(BS105,звания!$D$2:$E$62,2,FALSE))/(EOMONTH($B$3,0)+1-$B$3)*BU105),IF(BS105=0,(VLOOKUP(O105,звания!$D$2:$E$62,2,FALSE))/(EOMONTH($G$3,0)+1-$G$3)*BO105+(VLOOKUP(BQ105,звания!$D$2:$E$62,2,FALSE))/(EOMONTH($G$3,0)+1-$G$3)*BR105,(((VLOOKUP(O105,звания!$D$2:$E$62,2,FALSE))/(EOMONTH($G$3,0)+1-$G$3))*BO105)+(VLOOKUP(BQ105,звания!$D$2:$E$62,2,FALSE))/(EOMONTH($G$3,0)+1-$G$3)*BR105+(VLOOKUP(BS105,звания!$D$2:$E$62,2,FALSE))/(EOMONTH($G$3,0)+1-$G$3)*BU105+IF(BT105=0,0,(VLOOKUP(BS105,звания!$D$2:$E$62,2,FALSE))/(EOMONTH($BN$3,0)+1-$BN$3)*BT105-(VLOOKUP(O105,звания!$D$2:$E$62,2,FALSE))/(EOMONTH($BN$3,0)+1-$BN$3)*BT105))))</f>
        <v>3350</v>
      </c>
      <c r="CG105" s="404">
        <f t="shared" si="169"/>
        <v>2150</v>
      </c>
      <c r="CH105" s="404">
        <f>IF(BW105=0,CF105*BX105%,IF(BW105&gt;0,((VLOOKUP(O105,звания!$D$2:$E$62,2,FALSE)/(EOMONTH($G$3,0)+1-$G$3)*BW105)*BX105%)))</f>
        <v>0</v>
      </c>
      <c r="CI105" s="404">
        <f>IF(BY105=0,CF105*BZ105%,IF(BY105&gt;0,(VLOOKUP(O105,звания!$D$2:$E$62,2,FALSE)/(EOMONTH($G$3,0)+1-$G$3)*BO105)*BZ105%)+(VLOOKUP(BS105,звания!$D$2:$E$62,2,FALSE)/(EOMONTH($G$3,0)+1-$G$3)*BU105)*BZ105%)</f>
        <v>0</v>
      </c>
      <c r="CJ105" s="404">
        <f>IF(CA105=0,CF105*CB105%,IF(CA105&gt;0,(VLOOKUP(O105,звания!$D$2:$E$62,2,FALSE)/(EOMONTH($G$3,0)+1-$G$3)*BO105)*CB105%)+(VLOOKUP(BS105,звания!$D$2:$E$62,2,FALSE)/(EOMONTH($G$3,0)+1-$G$3)*BU105)*CB105%)</f>
        <v>0</v>
      </c>
      <c r="CK105" s="404">
        <f>IF(CD105="Д",0,IF(CC105=0,CF105*CD105%,IF(CC105&gt;0,(VLOOKUP(O105,звания!$D$2:$E$62,2,FALSE)/(EOMONTH($G$3,0)+1-$G$3)*BO105)*CD105%)+(VLOOKUP(BS105,звания!$D$2:$E$62,2,FALSE)/(EOMONTH($G$3,0)+1-$G$3)*BU105)*CD105%))</f>
        <v>0</v>
      </c>
      <c r="CL105" s="404">
        <f>IF(BR105&gt;0,((VLOOKUP(C105,звания!$A$2:$B$62,2,FALSE)/(EOMONTH($G$3,0)+1-$G$3)*BO105+VLOOKUP(O105,звания!$D$2:$E$62,2,FALSE)/(EOMONTH($G$3,0)+1-$G$3)*BO105+(VLOOKUP(C105,звания!$A$2:$B$62,2,FALSE)/(EOMONTH($G$3,0)+1-$G$3)*BO105+VLOOKUP(O105,звания!$D$2:$E$62,2,FALSE)/(EOMONTH($G$3,0)+1-$G$3)*BO105)*BV105%)*BN105)+(VLOOKUP(C105,звания!$A$2:$B$62,2,FALSE)/(EOMONTH($G$3,0)+1-$G$3)*BU105+VLOOKUP(BS105,звания!$D$2:$E$62,2,FALSE)/(EOMONTH($G$3,0)+1-$G$3)*BU105+(VLOOKUP(C105,звания!$A$2:$B$62,2,FALSE)/(EOMONTH($G$3,0)+1-$G$3)*BU105+VLOOKUP(BS105,звания!$D$2:$E$62,2,FALSE)/(EOMONTH($G$3,0)+1-$G$3)*BU105)*BV105%)*BN105,(CE105+CF105+CG105)*BN105)</f>
        <v>4192.5</v>
      </c>
      <c r="CM105" s="404"/>
      <c r="CN105" s="404"/>
      <c r="CO105" s="432">
        <f t="shared" si="119"/>
        <v>4</v>
      </c>
      <c r="CP105" s="638"/>
      <c r="CQ105" s="637">
        <f>IF(CF105=0,0,IF((SUM(BH105:BM105)&gt;360),(VLOOKUP(O105,звания!$F$2:$G$62,2,FALSE))/100,VLOOKUP(O105,звания!$F$2:$H$62,3,FALSE)/100))</f>
        <v>2.66</v>
      </c>
      <c r="CR105" s="617">
        <f>IF(B105="Виключений зі списків",IF(AND(BU105=0,360-BH105&lt;0),(VLOOKUP(O105,звания!$D$2:$E$62,2,FALSE))/(EOMONTH($B$3,0)+1-$B$3)*BO105*CQ105,IF(AND(360-BH105&gt;=0,360-BH105&lt;(EOMONTH($B$3,0)+1-$B$3)),(CF105/(EOMONTH($B$3,0)-$B$3+1)*(360-BH105))*CQ105+(CF105/(EOMONTH($B$3,0)-$B$3+1)*((EOMONTH($B$3,0)-$B$3+1)-(360-BH105)))*VLOOKUP(O105,звания!$F$2:$H$62,2,FALSE)/100,((((VLOOKUP(O105,звания!$D$2:$E$62,2,FALSE))/(EOMONTH($B$3,0)+1-$B$3)*BO105*CQ105+(VLOOKUP(BS105,звания!$D$2:$E$62,2,FALSE))/(EOMONTH($B$3,0)+1-$B$3)*BU105*(VLOOKUP(BS105,звания!$F$2:$G$62,2,FALSE)*0.01)+(IF(BT105=0,0,(VLOOKUP(BS105,звания!$D$2:$E$62,2,FALSE)/(EOMONTH($G$3,0)+1-$G$3)*BT105*(VLOOKUP(BS105,звания!$F$2:$G$62,2,FALSE)))*0.01-(VLOOKUP(O105,звания!$D$2:$E$62,2,FALSE)/(EOMONTH($G$3,0)+1-$G$3)*BT105*(VLOOKUP(O105,звания!$F$2:$G$62,2,FALSE)))*0.01)))))/100*(100-CP105))),(IF(AND(BU105=0,360-BH105&lt;0,CP105=0),(VLOOKUP(O105,звания!$D$2:$E$62,2,FALSE))/(EOMONTH($G$3,0)+1-$G$3)*BO105*CQ105,IF(AND(360-BH105&gt;=0,360-BH105&lt;(EOMONTH($G$3,0)+1-$G$3)),(CF105/(EOMONTH($G$3,0)-$G$3+1)*(360-BH105))*CQ105+(CF105/(EOMONTH($G$3,0)-$G$3+1)*((EOMONTH($G$3,0)-$G$3+1)-(360-BH105)))*VLOOKUP(O105,звания!$F$2:$H$62,2,FALSE)/100,((((VLOOKUP(O105,звания!$D$2:$E$62,2,FALSE))/(EOMONTH($G$3,0)+1-$G$3)*BO105*CQ105+(VLOOKUP(BS105,звания!$D$2:$E$62,2,FALSE))/(EOMONTH($G$3,0)+1-$G$3)*BU105*(VLOOKUP(BS105,звания!$F$2:$G$62,2,FALSE)*0.01)))/100*(100-CP105)+(IF(BT105=0,0,(VLOOKUP(BS105,звания!$D$2:$E$62,2,FALSE)/(EOMONTH($BN$3,0)+1-$BN$3)*BT105*(VLOOKUP(BS105,звания!$F$2:$G$62,2,FALSE)))*0.01-(VLOOKUP(O105,звания!$D$2:$E$62,2,FALSE)/(EOMONTH($BN$3,0)+1-$BN$3)*BT105*(VLOOKUP(O105,звания!$F$2:$G$62,2,FALSE)))*0.01)))))))</f>
        <v>8911</v>
      </c>
      <c r="CS105" s="416">
        <f t="shared" si="170"/>
        <v>19553.5</v>
      </c>
      <c r="CT105" s="403"/>
      <c r="CU105" s="403"/>
      <c r="CV105" s="404">
        <f t="shared" si="120"/>
        <v>672.35</v>
      </c>
      <c r="CW105" s="426">
        <f t="shared" si="176"/>
        <v>20225.849999999999</v>
      </c>
      <c r="CX105" s="404">
        <f t="shared" si="171"/>
        <v>3640.65</v>
      </c>
      <c r="CY105" s="1174">
        <v>5</v>
      </c>
      <c r="CZ105" s="404">
        <f t="shared" si="136"/>
        <v>249.21</v>
      </c>
      <c r="DA105" s="404"/>
      <c r="DB105" s="403"/>
      <c r="DC105" s="404"/>
      <c r="DD105" s="426">
        <f t="shared" si="162"/>
        <v>3889.86</v>
      </c>
      <c r="DE105" s="426">
        <f t="shared" si="121"/>
        <v>4301.7700000000004</v>
      </c>
      <c r="DF105" s="404">
        <f t="shared" si="148"/>
        <v>3640.65</v>
      </c>
      <c r="DG105" s="426">
        <f t="shared" si="159"/>
        <v>19976.64</v>
      </c>
      <c r="DH105" s="426">
        <f t="shared" si="160"/>
        <v>0</v>
      </c>
      <c r="DI105" s="421"/>
      <c r="DJ105" s="422" t="str">
        <f t="shared" si="163"/>
        <v xml:space="preserve">30 від 01.03   </v>
      </c>
      <c r="DK105" s="113" t="s">
        <v>937</v>
      </c>
      <c r="DL105" s="28" t="s">
        <v>938</v>
      </c>
      <c r="DM105" s="28" t="s">
        <v>874</v>
      </c>
      <c r="DN105" s="28" t="s">
        <v>1042</v>
      </c>
      <c r="DO105" s="900">
        <v>3514910751</v>
      </c>
      <c r="DP105" s="888"/>
      <c r="DQ105" s="817"/>
      <c r="DR105" s="818"/>
      <c r="DS105" s="819"/>
      <c r="DT105" s="820"/>
      <c r="DU105" s="124"/>
      <c r="DV105" s="110"/>
      <c r="DX105" s="84"/>
      <c r="DY105" s="84"/>
      <c r="DZ105" s="105"/>
      <c r="EH105" s="543">
        <f t="shared" si="123"/>
        <v>2</v>
      </c>
      <c r="EI105" s="404" t="str">
        <f t="shared" si="124"/>
        <v>штаб - с-нт</v>
      </c>
      <c r="EJ105" s="29" t="str">
        <f t="shared" si="125"/>
        <v>Таранюк О.В.</v>
      </c>
      <c r="EK105" s="50"/>
      <c r="EL105" s="29"/>
      <c r="EM105" s="50"/>
      <c r="EN105" s="50"/>
      <c r="EO105" s="50"/>
      <c r="EP105" s="29"/>
    </row>
    <row r="106" spans="1:146" ht="17.45" customHeight="1">
      <c r="A106" s="427">
        <v>102</v>
      </c>
      <c r="B106" s="869" t="s">
        <v>821</v>
      </c>
      <c r="C106" s="914" t="s">
        <v>702</v>
      </c>
      <c r="D106" s="404" t="str">
        <f t="shared" si="139"/>
        <v>Шевчук О.Г.</v>
      </c>
      <c r="E106" s="416"/>
      <c r="F106" s="417"/>
      <c r="G106" s="409" t="str">
        <f t="shared" si="172"/>
        <v>6.5.22</v>
      </c>
      <c r="H106" s="407" t="str">
        <f t="shared" si="174"/>
        <v>6.5.22</v>
      </c>
      <c r="I106" s="407" t="str">
        <f t="shared" si="173"/>
        <v>6.5.22</v>
      </c>
      <c r="J106" s="407" t="str">
        <f t="shared" si="177"/>
        <v>0.0.0</v>
      </c>
      <c r="K106" s="407" t="str">
        <f t="shared" si="178"/>
        <v>0.0.0</v>
      </c>
      <c r="L106" s="407" t="str">
        <f t="shared" si="179"/>
        <v>0.0.0</v>
      </c>
      <c r="M106" s="407" t="str">
        <f t="shared" si="180"/>
        <v>0.0.0</v>
      </c>
      <c r="N106" s="408" t="str">
        <f t="shared" si="175"/>
        <v>0.0.0</v>
      </c>
      <c r="O106" s="930">
        <v>8</v>
      </c>
      <c r="P106" s="417">
        <v>42225</v>
      </c>
      <c r="Q106" s="417"/>
      <c r="R106" s="417"/>
      <c r="S106" s="417"/>
      <c r="T106" s="417"/>
      <c r="U106" s="417"/>
      <c r="V106" s="714"/>
      <c r="W106" s="714"/>
      <c r="X106" s="417"/>
      <c r="Y106" s="417"/>
      <c r="Z106" s="714"/>
      <c r="AA106" s="714"/>
      <c r="AB106" s="417"/>
      <c r="AC106" s="417"/>
      <c r="AD106" s="714"/>
      <c r="AE106" s="714"/>
      <c r="AF106" s="417"/>
      <c r="AG106" s="417"/>
      <c r="AH106" s="714"/>
      <c r="AI106" s="714"/>
      <c r="AJ106" s="417"/>
      <c r="AK106" s="417"/>
      <c r="AL106" s="714"/>
      <c r="AM106" s="714"/>
      <c r="AN106" s="417"/>
      <c r="AO106" s="417"/>
      <c r="AP106" s="714"/>
      <c r="AQ106" s="714"/>
      <c r="AR106" s="417"/>
      <c r="AS106" s="417"/>
      <c r="AT106" s="714"/>
      <c r="AU106" s="714"/>
      <c r="AV106" s="417"/>
      <c r="AW106" s="417"/>
      <c r="AX106" s="716"/>
      <c r="AY106" s="716"/>
      <c r="AZ106" s="635"/>
      <c r="BA106" s="635"/>
      <c r="BB106" s="716"/>
      <c r="BC106" s="716"/>
      <c r="BD106" s="635"/>
      <c r="BE106" s="635"/>
      <c r="BF106" s="717"/>
      <c r="BG106" s="717"/>
      <c r="BH106" s="432">
        <f t="shared" si="144"/>
        <v>2332</v>
      </c>
      <c r="BI106" s="432">
        <f t="shared" si="155"/>
        <v>0</v>
      </c>
      <c r="BJ106" s="432">
        <f t="shared" si="156"/>
        <v>0</v>
      </c>
      <c r="BK106" s="432">
        <f t="shared" si="157"/>
        <v>0</v>
      </c>
      <c r="BL106" s="432">
        <f t="shared" si="158"/>
        <v>0</v>
      </c>
      <c r="BM106" s="436">
        <f t="shared" si="161"/>
        <v>0</v>
      </c>
      <c r="BN106" s="462">
        <v>0.65</v>
      </c>
      <c r="BO106" s="427">
        <f t="shared" si="145"/>
        <v>28</v>
      </c>
      <c r="BP106" s="419"/>
      <c r="BQ106" s="700"/>
      <c r="BR106" s="419"/>
      <c r="BS106" s="700"/>
      <c r="BT106" s="700"/>
      <c r="BU106" s="700"/>
      <c r="BV106" s="427">
        <f t="shared" si="146"/>
        <v>30</v>
      </c>
      <c r="BW106" s="427"/>
      <c r="BX106" s="427"/>
      <c r="BY106" s="419"/>
      <c r="BZ106" s="432"/>
      <c r="CA106" s="419"/>
      <c r="CB106" s="427"/>
      <c r="CC106" s="419"/>
      <c r="CD106" s="427"/>
      <c r="CE106" s="404">
        <f>IF(OR(C106=0,CD106="Д"),0,IF(AND(C106&gt;0,E106=0),VLOOKUP(C106,звания!A:B,2,FALSE)/((EOMONTH($G$3,0)+1)-$G$3)*BO106+VLOOKUP(C106,звания!A:B,2,FALSE)/((EOMONTH($G$3,0)+1)-$G$3)*BR106+VLOOKUP(C106,звания!A:B,2,FALSE)/((EOMONTH($G$3,0)+1)-$G$3)*BU106,IF(AND(C106&gt;0,E106&gt;0,F106&gt;=$G$3,BO106=(EOMONTH($G$3,0)+1)-$G$3),(VLOOKUP(E106,звания!A:B,2,FALSE)/(EOMONTH($G$3,0)-$G$3+1))*(F106-$G$3)+(VLOOKUP(C106,звания!A:B,2,FALSE)/(EOMONTH($G$3,0)-$G$3+1))*((EOMONTH($G$3,0)-$G$3+1)-(F106-$G$3)),IF(AND(C106&gt;0,E106&gt;0,F106&gt;$G$3,BO106&lt;(EOMONTH($G$3,0)+1)-$G$3,BO106&lt;&gt;0),VLOOKUP(E106,звания!A:B,2,FALSE)/((EOMONTH($G$3,0)+1)-$G$3)*((F106-$G$3)-(((EOMONTH($G$3,0)+1)-$G$3)-BO106-BU106-BR106))+VLOOKUP(C106,звания!A:B,2,FALSE)/((EOMONTH($G$3,0)+1)-$G$3)*(((EOMONTH($G$3,0)+1)-F106)),IF(F106&lt;$G$3,(VLOOKUP(C106,звания!A:B,2,FALSE)-VLOOKUP(E106,звания!A:B,2,FALSE))/((EOMONTH($BN$3,0)+1)-$BN$3)*(EOMONTH($BN$3,0)+1-F106)+VLOOKUP(C106,звания!A:B,2,FALSE)/((EOMONTH($G$3,0)+1)-$G$3)*BO106+VLOOKUP(C106,звания!A:B,2,FALSE)/((EOMONTH($G$3,0)+1)-$G$3)*BU106+VLOOKUP(C106,звания!A:B,2,FALSE)/((EOMONTH($G$3,0)+1)-$G$3)*BR106,0)))))</f>
        <v>950</v>
      </c>
      <c r="CF106" s="404">
        <f>IF(OR(CD106="Д",C106=0),0,IF(B106="Виключений зі списків",IF(BS106=0,(VLOOKUP(O106,звания!$D$2:$E$62,2,FALSE))/(EOMONTH($B$3,0)+1-$B$3)*BO106+(VLOOKUP(BQ106,звания!$D$2:$E$62,2,FALSE))/(EOMONTH($B$3,0)+1-$B$3)*BR106,(((VLOOKUP(O106,звания!$D$2:$E$62,2,FALSE))/(EOMONTH($B$3,0)+1-$B$3))*BO106)+(VLOOKUP(BQ106,звания!$D$2:$E$62,2,FALSE))/(EOMONTH($B$3,0)+1-$B$3)*BR106+(VLOOKUP(BS106,звания!$D$2:$E$62,2,FALSE))/(EOMONTH($B$3,0)+1-$B$3)*BU106),IF(BS106=0,(VLOOKUP(O106,звания!$D$2:$E$62,2,FALSE))/(EOMONTH($G$3,0)+1-$G$3)*BO106+(VLOOKUP(BQ106,звания!$D$2:$E$62,2,FALSE))/(EOMONTH($G$3,0)+1-$G$3)*BR106,(((VLOOKUP(O106,звания!$D$2:$E$62,2,FALSE))/(EOMONTH($G$3,0)+1-$G$3))*BO106)+(VLOOKUP(BQ106,звания!$D$2:$E$62,2,FALSE))/(EOMONTH($G$3,0)+1-$G$3)*BR106+(VLOOKUP(BS106,звания!$D$2:$E$62,2,FALSE))/(EOMONTH($G$3,0)+1-$G$3)*BU106+IF(BT106=0,0,(VLOOKUP(BS106,звания!$D$2:$E$62,2,FALSE))/(EOMONTH($BN$3,0)+1-$BN$3)*BT106-(VLOOKUP(O106,звания!$D$2:$E$62,2,FALSE))/(EOMONTH($BN$3,0)+1-$BN$3)*BT106))))</f>
        <v>3080</v>
      </c>
      <c r="CG106" s="404">
        <f t="shared" si="169"/>
        <v>1209</v>
      </c>
      <c r="CH106" s="404">
        <f>IF(BW106=0,CF106*BX106%,IF(BW106&gt;0,((VLOOKUP(O106,звания!$D$2:$E$62,2,FALSE)/(EOMONTH($G$3,0)+1-$G$3)*BW106)*BX106%)))</f>
        <v>0</v>
      </c>
      <c r="CI106" s="404">
        <f>IF(BY106=0,CF106*BZ106%,IF(BY106&gt;0,(VLOOKUP(O106,звания!$D$2:$E$62,2,FALSE)/(EOMONTH($G$3,0)+1-$G$3)*BO106)*BZ106%)+(VLOOKUP(BS106,звания!$D$2:$E$62,2,FALSE)/(EOMONTH($G$3,0)+1-$G$3)*BU106)*BZ106%)</f>
        <v>0</v>
      </c>
      <c r="CJ106" s="404">
        <f>IF(CA106=0,CF106*CB106%,IF(CA106&gt;0,(VLOOKUP(O106,звания!$D$2:$E$62,2,FALSE)/(EOMONTH($G$3,0)+1-$G$3)*BO106)*CB106%)+(VLOOKUP(BS106,звания!$D$2:$E$62,2,FALSE)/(EOMONTH($G$3,0)+1-$G$3)*BU106)*CB106%)</f>
        <v>0</v>
      </c>
      <c r="CK106" s="404">
        <f>IF(CD106="Д",0,IF(CC106=0,CF106*CD106%,IF(CC106&gt;0,(VLOOKUP(O106,звания!$D$2:$E$62,2,FALSE)/(EOMONTH($G$3,0)+1-$G$3)*BO106)*CD106%)+(VLOOKUP(BS106,звания!$D$2:$E$62,2,FALSE)/(EOMONTH($G$3,0)+1-$G$3)*BU106)*CD106%))</f>
        <v>0</v>
      </c>
      <c r="CL106" s="404">
        <f>IF(BR106&gt;0,((VLOOKUP(C106,звания!$A$2:$B$62,2,FALSE)/(EOMONTH($G$3,0)+1-$G$3)*BO106+VLOOKUP(O106,звания!$D$2:$E$62,2,FALSE)/(EOMONTH($G$3,0)+1-$G$3)*BO106+(VLOOKUP(C106,звания!$A$2:$B$62,2,FALSE)/(EOMONTH($G$3,0)+1-$G$3)*BO106+VLOOKUP(O106,звания!$D$2:$E$62,2,FALSE)/(EOMONTH($G$3,0)+1-$G$3)*BO106)*BV106%)*BN106)+(VLOOKUP(C106,звания!$A$2:$B$62,2,FALSE)/(EOMONTH($G$3,0)+1-$G$3)*BU106+VLOOKUP(BS106,звания!$D$2:$E$62,2,FALSE)/(EOMONTH($G$3,0)+1-$G$3)*BU106+(VLOOKUP(C106,звания!$A$2:$B$62,2,FALSE)/(EOMONTH($G$3,0)+1-$G$3)*BU106+VLOOKUP(BS106,звания!$D$2:$E$62,2,FALSE)/(EOMONTH($G$3,0)+1-$G$3)*BU106)*BV106%)*BN106,(CE106+CF106+CG106)*BN106)</f>
        <v>3405.35</v>
      </c>
      <c r="CM106" s="404"/>
      <c r="CN106" s="404"/>
      <c r="CO106" s="432">
        <f t="shared" si="119"/>
        <v>4</v>
      </c>
      <c r="CP106" s="638"/>
      <c r="CQ106" s="637">
        <f>IF(CF106=0,0,IF((SUM(BH106:BM106)&gt;360),(VLOOKUP(O106,звания!$F$2:$G$62,2,FALSE))/100,VLOOKUP(O106,звания!$F$2:$H$62,3,FALSE)/100))</f>
        <v>2.83</v>
      </c>
      <c r="CR106" s="617">
        <f>IF(B106="Виключений зі списків",IF(AND(BU106=0,360-BH106&lt;0),(VLOOKUP(O106,звания!$D$2:$E$62,2,FALSE))/(EOMONTH($B$3,0)+1-$B$3)*BO106*CQ106,IF(AND(360-BH106&gt;=0,360-BH106&lt;(EOMONTH($B$3,0)+1-$B$3)),(CF106/(EOMONTH($B$3,0)-$B$3+1)*(360-BH106))*CQ106+(CF106/(EOMONTH($B$3,0)-$B$3+1)*((EOMONTH($B$3,0)-$B$3+1)-(360-BH106)))*VLOOKUP(O106,звания!$F$2:$H$62,2,FALSE)/100,((((VLOOKUP(O106,звания!$D$2:$E$62,2,FALSE))/(EOMONTH($B$3,0)+1-$B$3)*BO106*CQ106+(VLOOKUP(BS106,звания!$D$2:$E$62,2,FALSE))/(EOMONTH($B$3,0)+1-$B$3)*BU106*(VLOOKUP(BS106,звания!$F$2:$G$62,2,FALSE)*0.01)+(IF(BT106=0,0,(VLOOKUP(BS106,звания!$D$2:$E$62,2,FALSE)/(EOMONTH($G$3,0)+1-$G$3)*BT106*(VLOOKUP(BS106,звания!$F$2:$G$62,2,FALSE)))*0.01-(VLOOKUP(O106,звания!$D$2:$E$62,2,FALSE)/(EOMONTH($G$3,0)+1-$G$3)*BT106*(VLOOKUP(O106,звания!$F$2:$G$62,2,FALSE)))*0.01)))))/100*(100-CP106))),(IF(AND(BU106=0,360-BH106&lt;0,CP106=0),(VLOOKUP(O106,звания!$D$2:$E$62,2,FALSE))/(EOMONTH($G$3,0)+1-$G$3)*BO106*CQ106,IF(AND(360-BH106&gt;=0,360-BH106&lt;(EOMONTH($G$3,0)+1-$G$3)),(CF106/(EOMONTH($G$3,0)-$G$3+1)*(360-BH106))*CQ106+(CF106/(EOMONTH($G$3,0)-$G$3+1)*((EOMONTH($G$3,0)-$G$3+1)-(360-BH106)))*VLOOKUP(O106,звания!$F$2:$H$62,2,FALSE)/100,((((VLOOKUP(O106,звания!$D$2:$E$62,2,FALSE))/(EOMONTH($G$3,0)+1-$G$3)*BO106*CQ106+(VLOOKUP(BS106,звания!$D$2:$E$62,2,FALSE))/(EOMONTH($G$3,0)+1-$G$3)*BU106*(VLOOKUP(BS106,звания!$F$2:$G$62,2,FALSE)*0.01)))/100*(100-CP106)+(IF(BT106=0,0,(VLOOKUP(BS106,звания!$D$2:$E$62,2,FALSE)/(EOMONTH($BN$3,0)+1-$BN$3)*BT106*(VLOOKUP(BS106,звания!$F$2:$G$62,2,FALSE)))*0.01-(VLOOKUP(O106,звания!$D$2:$E$62,2,FALSE)/(EOMONTH($BN$3,0)+1-$BN$3)*BT106*(VLOOKUP(O106,звания!$F$2:$G$62,2,FALSE)))*0.01)))))))</f>
        <v>8716.4</v>
      </c>
      <c r="CS106" s="416">
        <f>SUM(CE106:CM106,CR106)</f>
        <v>17360.75</v>
      </c>
      <c r="CT106" s="403"/>
      <c r="CU106" s="403"/>
      <c r="CV106" s="404">
        <f t="shared" si="120"/>
        <v>672.35</v>
      </c>
      <c r="CW106" s="426">
        <f t="shared" si="176"/>
        <v>18033.099999999999</v>
      </c>
      <c r="CX106" s="404">
        <f t="shared" si="171"/>
        <v>3245.96</v>
      </c>
      <c r="CY106" s="1174">
        <v>5</v>
      </c>
      <c r="CZ106" s="404">
        <f t="shared" si="136"/>
        <v>222.19</v>
      </c>
      <c r="DA106" s="404"/>
      <c r="DB106" s="403"/>
      <c r="DC106" s="404"/>
      <c r="DD106" s="426">
        <f t="shared" si="162"/>
        <v>3468.15</v>
      </c>
      <c r="DE106" s="426">
        <f t="shared" si="121"/>
        <v>3819.37</v>
      </c>
      <c r="DF106" s="404">
        <f t="shared" si="148"/>
        <v>3245.96</v>
      </c>
      <c r="DG106" s="426">
        <f t="shared" si="159"/>
        <v>17810.91</v>
      </c>
      <c r="DH106" s="426">
        <f t="shared" si="160"/>
        <v>0</v>
      </c>
      <c r="DI106" s="421"/>
      <c r="DJ106" s="422" t="str">
        <f t="shared" si="163"/>
        <v xml:space="preserve">30 від 01.03   </v>
      </c>
      <c r="DK106" s="113" t="s">
        <v>1043</v>
      </c>
      <c r="DL106" s="28" t="s">
        <v>1044</v>
      </c>
      <c r="DM106" s="28" t="s">
        <v>768</v>
      </c>
      <c r="DN106" s="28" t="s">
        <v>1045</v>
      </c>
      <c r="DO106" s="900">
        <v>2573814334</v>
      </c>
      <c r="DP106" s="888"/>
      <c r="DQ106" s="817"/>
      <c r="DR106" s="818"/>
      <c r="DS106" s="819"/>
      <c r="DT106" s="820"/>
      <c r="DU106" s="124"/>
      <c r="DV106" s="110"/>
      <c r="DX106" s="84"/>
      <c r="DY106" s="84"/>
      <c r="DZ106" s="105"/>
      <c r="EH106" s="543">
        <f t="shared" si="123"/>
        <v>2</v>
      </c>
      <c r="EI106" s="404" t="str">
        <f t="shared" si="124"/>
        <v>штаб - с-нт</v>
      </c>
      <c r="EJ106" s="29" t="str">
        <f t="shared" si="125"/>
        <v>Шевчук О.Г.</v>
      </c>
      <c r="EK106" s="50"/>
      <c r="EL106" s="29"/>
      <c r="EM106" s="50"/>
      <c r="EN106" s="50"/>
      <c r="EO106" s="50"/>
      <c r="EP106" s="29"/>
    </row>
    <row r="107" spans="1:146" ht="17.45" customHeight="1">
      <c r="A107" s="427">
        <v>103</v>
      </c>
      <c r="B107" s="869" t="s">
        <v>821</v>
      </c>
      <c r="C107" s="911" t="s">
        <v>261</v>
      </c>
      <c r="D107" s="404" t="str">
        <f t="shared" si="139"/>
        <v>Баганін Д.О.</v>
      </c>
      <c r="E107" s="416"/>
      <c r="F107" s="417"/>
      <c r="G107" s="409" t="str">
        <f t="shared" si="172"/>
        <v>3.3.8</v>
      </c>
      <c r="H107" s="407" t="str">
        <f t="shared" si="174"/>
        <v>3.3.8</v>
      </c>
      <c r="I107" s="407" t="str">
        <f t="shared" si="173"/>
        <v>3.3.8</v>
      </c>
      <c r="J107" s="407" t="str">
        <f t="shared" si="177"/>
        <v>0.0.0</v>
      </c>
      <c r="K107" s="407" t="str">
        <f t="shared" si="178"/>
        <v>0.0.0</v>
      </c>
      <c r="L107" s="407" t="str">
        <f t="shared" si="179"/>
        <v>0.0.0</v>
      </c>
      <c r="M107" s="407" t="str">
        <f t="shared" si="180"/>
        <v>0.0.0</v>
      </c>
      <c r="N107" s="408" t="str">
        <f t="shared" si="175"/>
        <v>0.0.0</v>
      </c>
      <c r="O107" s="930">
        <v>8</v>
      </c>
      <c r="P107" s="417">
        <v>43396</v>
      </c>
      <c r="Q107" s="417"/>
      <c r="R107" s="417"/>
      <c r="S107" s="417"/>
      <c r="T107" s="417"/>
      <c r="U107" s="417"/>
      <c r="V107" s="714"/>
      <c r="W107" s="714"/>
      <c r="X107" s="417"/>
      <c r="Y107" s="417"/>
      <c r="Z107" s="714"/>
      <c r="AA107" s="714"/>
      <c r="AB107" s="417"/>
      <c r="AC107" s="417"/>
      <c r="AD107" s="714"/>
      <c r="AE107" s="714"/>
      <c r="AF107" s="417"/>
      <c r="AG107" s="417"/>
      <c r="AH107" s="714"/>
      <c r="AI107" s="714"/>
      <c r="AJ107" s="417"/>
      <c r="AK107" s="417"/>
      <c r="AL107" s="714"/>
      <c r="AM107" s="714"/>
      <c r="AN107" s="417"/>
      <c r="AO107" s="417"/>
      <c r="AP107" s="714"/>
      <c r="AQ107" s="714"/>
      <c r="AR107" s="417"/>
      <c r="AS107" s="417"/>
      <c r="AT107" s="714"/>
      <c r="AU107" s="714"/>
      <c r="AV107" s="417"/>
      <c r="AW107" s="417"/>
      <c r="AX107" s="716"/>
      <c r="AY107" s="716"/>
      <c r="AZ107" s="635"/>
      <c r="BA107" s="635"/>
      <c r="BB107" s="716"/>
      <c r="BC107" s="716"/>
      <c r="BD107" s="635"/>
      <c r="BE107" s="635"/>
      <c r="BF107" s="717"/>
      <c r="BG107" s="717"/>
      <c r="BH107" s="432">
        <f t="shared" si="144"/>
        <v>1178</v>
      </c>
      <c r="BI107" s="432">
        <f t="shared" si="155"/>
        <v>0</v>
      </c>
      <c r="BJ107" s="432">
        <f t="shared" si="156"/>
        <v>0</v>
      </c>
      <c r="BK107" s="432">
        <f t="shared" si="157"/>
        <v>0</v>
      </c>
      <c r="BL107" s="432">
        <f t="shared" si="158"/>
        <v>0</v>
      </c>
      <c r="BM107" s="436">
        <f t="shared" si="161"/>
        <v>0</v>
      </c>
      <c r="BN107" s="462">
        <v>0.65</v>
      </c>
      <c r="BO107" s="427">
        <f t="shared" si="145"/>
        <v>28</v>
      </c>
      <c r="BP107" s="419"/>
      <c r="BQ107" s="700"/>
      <c r="BR107" s="419"/>
      <c r="BS107" s="700"/>
      <c r="BT107" s="700"/>
      <c r="BU107" s="700"/>
      <c r="BV107" s="427">
        <f t="shared" si="146"/>
        <v>25</v>
      </c>
      <c r="BW107" s="427"/>
      <c r="BX107" s="432"/>
      <c r="BY107" s="700"/>
      <c r="BZ107" s="432"/>
      <c r="CA107" s="700"/>
      <c r="CB107" s="432"/>
      <c r="CC107" s="700"/>
      <c r="CD107" s="432"/>
      <c r="CE107" s="404">
        <f>IF(OR(C107=0,CD107="Д"),0,IF(AND(C107&gt;0,E107=0),VLOOKUP(C107,звания!A:B,2,FALSE)/((EOMONTH($G$3,0)+1)-$G$3)*BO107+VLOOKUP(C107,звания!A:B,2,FALSE)/((EOMONTH($G$3,0)+1)-$G$3)*BR107+VLOOKUP(C107,звания!A:B,2,FALSE)/((EOMONTH($G$3,0)+1)-$G$3)*BU107,IF(AND(C107&gt;0,E107&gt;0,F107&gt;=$G$3,BO107=(EOMONTH($G$3,0)+1)-$G$3),(VLOOKUP(E107,звания!A:B,2,FALSE)/(EOMONTH($G$3,0)-$G$3+1))*(F107-$G$3)+(VLOOKUP(C107,звания!A:B,2,FALSE)/(EOMONTH($G$3,0)-$G$3+1))*((EOMONTH($G$3,0)-$G$3+1)-(F107-$G$3)),IF(AND(C107&gt;0,E107&gt;0,F107&gt;$G$3,BO107&lt;(EOMONTH($G$3,0)+1)-$G$3,BO107&lt;&gt;0),VLOOKUP(E107,звания!A:B,2,FALSE)/((EOMONTH($G$3,0)+1)-$G$3)*((F107-$G$3)-(((EOMONTH($G$3,0)+1)-$G$3)-BO107-BU107-BR107))+VLOOKUP(C107,звания!A:B,2,FALSE)/((EOMONTH($G$3,0)+1)-$G$3)*(((EOMONTH($G$3,0)+1)-F107)),IF(F107&lt;$G$3,(VLOOKUP(C107,звания!A:B,2,FALSE)-VLOOKUP(E107,звания!A:B,2,FALSE))/((EOMONTH($BN$3,0)+1)-$BN$3)*(EOMONTH($BN$3,0)+1-F107)+VLOOKUP(C107,звания!A:B,2,FALSE)/((EOMONTH($G$3,0)+1)-$G$3)*BO107+VLOOKUP(C107,звания!A:B,2,FALSE)/((EOMONTH($G$3,0)+1)-$G$3)*BU107+VLOOKUP(C107,звания!A:B,2,FALSE)/((EOMONTH($G$3,0)+1)-$G$3)*BR107,0)))))</f>
        <v>670</v>
      </c>
      <c r="CF107" s="404">
        <f>IF(OR(CD107="Д",C107=0),0,IF(B107="Виключений зі списків",IF(BS107=0,(VLOOKUP(O107,звания!$D$2:$E$62,2,FALSE))/(EOMONTH($B$3,0)+1-$B$3)*BO107+(VLOOKUP(BQ107,звания!$D$2:$E$62,2,FALSE))/(EOMONTH($B$3,0)+1-$B$3)*BR107,(((VLOOKUP(O107,звания!$D$2:$E$62,2,FALSE))/(EOMONTH($B$3,0)+1-$B$3))*BO107)+(VLOOKUP(BQ107,звания!$D$2:$E$62,2,FALSE))/(EOMONTH($B$3,0)+1-$B$3)*BR107+(VLOOKUP(BS107,звания!$D$2:$E$62,2,FALSE))/(EOMONTH($B$3,0)+1-$B$3)*BU107),IF(BS107=0,(VLOOKUP(O107,звания!$D$2:$E$62,2,FALSE))/(EOMONTH($G$3,0)+1-$G$3)*BO107+(VLOOKUP(BQ107,звания!$D$2:$E$62,2,FALSE))/(EOMONTH($G$3,0)+1-$G$3)*BR107,(((VLOOKUP(O107,звания!$D$2:$E$62,2,FALSE))/(EOMONTH($G$3,0)+1-$G$3))*BO107)+(VLOOKUP(BQ107,звания!$D$2:$E$62,2,FALSE))/(EOMONTH($G$3,0)+1-$G$3)*BR107+(VLOOKUP(BS107,звания!$D$2:$E$62,2,FALSE))/(EOMONTH($G$3,0)+1-$G$3)*BU107+IF(BT107=0,0,(VLOOKUP(BS107,звания!$D$2:$E$62,2,FALSE))/(EOMONTH($BN$3,0)+1-$BN$3)*BT107-(VLOOKUP(O107,звания!$D$2:$E$62,2,FALSE))/(EOMONTH($BN$3,0)+1-$BN$3)*BT107))))</f>
        <v>3080</v>
      </c>
      <c r="CG107" s="404">
        <f t="shared" si="169"/>
        <v>937.5</v>
      </c>
      <c r="CH107" s="404">
        <f>IF(BW107=0,CF107*BX107%,IF(BW107&gt;0,((VLOOKUP(O107,звания!$D$2:$E$62,2,FALSE)/(EOMONTH($G$3,0)+1-$G$3)*BW107)*BX107%)))</f>
        <v>0</v>
      </c>
      <c r="CI107" s="404">
        <f>IF(BY107=0,CF107*BZ107%,IF(BY107&gt;0,(VLOOKUP(O107,звания!$D$2:$E$62,2,FALSE)/(EOMONTH($G$3,0)+1-$G$3)*BO107)*BZ107%)+(VLOOKUP(BS107,звания!$D$2:$E$62,2,FALSE)/(EOMONTH($G$3,0)+1-$G$3)*BU107)*BZ107%)</f>
        <v>0</v>
      </c>
      <c r="CJ107" s="404">
        <f>IF(CA107=0,CF107*CB107%,IF(CA107&gt;0,(VLOOKUP(O107,звания!$D$2:$E$62,2,FALSE)/(EOMONTH($G$3,0)+1-$G$3)*BO107)*CB107%)+(VLOOKUP(BS107,звания!$D$2:$E$62,2,FALSE)/(EOMONTH($G$3,0)+1-$G$3)*BU107)*CB107%)</f>
        <v>0</v>
      </c>
      <c r="CK107" s="404">
        <f>IF(CD107="Д",0,IF(CC107=0,CF107*CD107%,IF(CC107&gt;0,(VLOOKUP(O107,звания!$D$2:$E$62,2,FALSE)/(EOMONTH($G$3,0)+1-$G$3)*BO107)*CD107%)+(VLOOKUP(BS107,звания!$D$2:$E$62,2,FALSE)/(EOMONTH($G$3,0)+1-$G$3)*BU107)*CD107%))</f>
        <v>0</v>
      </c>
      <c r="CL107" s="404">
        <f>IF(BR107&gt;0,((VLOOKUP(C107,звания!$A$2:$B$62,2,FALSE)/(EOMONTH($G$3,0)+1-$G$3)*BO107+VLOOKUP(O107,звания!$D$2:$E$62,2,FALSE)/(EOMONTH($G$3,0)+1-$G$3)*BO107+(VLOOKUP(C107,звания!$A$2:$B$62,2,FALSE)/(EOMONTH($G$3,0)+1-$G$3)*BO107+VLOOKUP(O107,звания!$D$2:$E$62,2,FALSE)/(EOMONTH($G$3,0)+1-$G$3)*BO107)*BV107%)*BN107)+(VLOOKUP(C107,звания!$A$2:$B$62,2,FALSE)/(EOMONTH($G$3,0)+1-$G$3)*BU107+VLOOKUP(BS107,звания!$D$2:$E$62,2,FALSE)/(EOMONTH($G$3,0)+1-$G$3)*BU107+(VLOOKUP(C107,звания!$A$2:$B$62,2,FALSE)/(EOMONTH($G$3,0)+1-$G$3)*BU107+VLOOKUP(BS107,звания!$D$2:$E$62,2,FALSE)/(EOMONTH($G$3,0)+1-$G$3)*BU107)*BV107%)*BN107,(CE107+CF107+CG107)*BN107)</f>
        <v>3046.88</v>
      </c>
      <c r="CM107" s="404"/>
      <c r="CN107" s="404"/>
      <c r="CO107" s="432">
        <f t="shared" si="119"/>
        <v>4</v>
      </c>
      <c r="CP107" s="638"/>
      <c r="CQ107" s="637">
        <f>IF(CF107=0,0,IF((SUM(BH107:BM107)&gt;360),(VLOOKUP(O107,звания!$F$2:$G$62,2,FALSE))/100,VLOOKUP(O107,звания!$F$2:$H$62,3,FALSE)/100))</f>
        <v>2.83</v>
      </c>
      <c r="CR107" s="617">
        <f>IF(B107="Виключений зі списків",IF(AND(BU107=0,360-BH107&lt;0),(VLOOKUP(O107,звания!$D$2:$E$62,2,FALSE))/(EOMONTH($B$3,0)+1-$B$3)*BO107*CQ107,IF(AND(360-BH107&gt;=0,360-BH107&lt;(EOMONTH($B$3,0)+1-$B$3)),(CF107/(EOMONTH($B$3,0)-$B$3+1)*(360-BH107))*CQ107+(CF107/(EOMONTH($B$3,0)-$B$3+1)*((EOMONTH($B$3,0)-$B$3+1)-(360-BH107)))*VLOOKUP(O107,звания!$F$2:$H$62,2,FALSE)/100,((((VLOOKUP(O107,звания!$D$2:$E$62,2,FALSE))/(EOMONTH($B$3,0)+1-$B$3)*BO107*CQ107+(VLOOKUP(BS107,звания!$D$2:$E$62,2,FALSE))/(EOMONTH($B$3,0)+1-$B$3)*BU107*(VLOOKUP(BS107,звания!$F$2:$G$62,2,FALSE)*0.01)+(IF(BT107=0,0,(VLOOKUP(BS107,звания!$D$2:$E$62,2,FALSE)/(EOMONTH($G$3,0)+1-$G$3)*BT107*(VLOOKUP(BS107,звания!$F$2:$G$62,2,FALSE)))*0.01-(VLOOKUP(O107,звания!$D$2:$E$62,2,FALSE)/(EOMONTH($G$3,0)+1-$G$3)*BT107*(VLOOKUP(O107,звания!$F$2:$G$62,2,FALSE)))*0.01)))))/100*(100-CP107))),(IF(AND(BU107=0,360-BH107&lt;0,CP107=0),(VLOOKUP(O107,звания!$D$2:$E$62,2,FALSE))/(EOMONTH($G$3,0)+1-$G$3)*BO107*CQ107,IF(AND(360-BH107&gt;=0,360-BH107&lt;(EOMONTH($G$3,0)+1-$G$3)),(CF107/(EOMONTH($G$3,0)-$G$3+1)*(360-BH107))*CQ107+(CF107/(EOMONTH($G$3,0)-$G$3+1)*((EOMONTH($G$3,0)-$G$3+1)-(360-BH107)))*VLOOKUP(O107,звания!$F$2:$H$62,2,FALSE)/100,((((VLOOKUP(O107,звания!$D$2:$E$62,2,FALSE))/(EOMONTH($G$3,0)+1-$G$3)*BO107*CQ107+(VLOOKUP(BS107,звания!$D$2:$E$62,2,FALSE))/(EOMONTH($G$3,0)+1-$G$3)*BU107*(VLOOKUP(BS107,звания!$F$2:$G$62,2,FALSE)*0.01)))/100*(100-CP107)+(IF(BT107=0,0,(VLOOKUP(BS107,звания!$D$2:$E$62,2,FALSE)/(EOMONTH($BN$3,0)+1-$BN$3)*BT107*(VLOOKUP(BS107,звания!$F$2:$G$62,2,FALSE)))*0.01-(VLOOKUP(O107,звания!$D$2:$E$62,2,FALSE)/(EOMONTH($BN$3,0)+1-$BN$3)*BT107*(VLOOKUP(O107,звания!$F$2:$G$62,2,FALSE)))*0.01)))))))</f>
        <v>8716.4</v>
      </c>
      <c r="CS107" s="416">
        <f t="shared" si="170"/>
        <v>16450.78</v>
      </c>
      <c r="CT107" s="403"/>
      <c r="CU107" s="403"/>
      <c r="CV107" s="404">
        <f t="shared" si="120"/>
        <v>672.35</v>
      </c>
      <c r="CW107" s="426">
        <f t="shared" si="176"/>
        <v>17123.13</v>
      </c>
      <c r="CX107" s="404">
        <f t="shared" si="171"/>
        <v>3082.16</v>
      </c>
      <c r="CY107" s="1174">
        <v>5</v>
      </c>
      <c r="CZ107" s="404">
        <f t="shared" si="136"/>
        <v>210.98</v>
      </c>
      <c r="DA107" s="404"/>
      <c r="DB107" s="403"/>
      <c r="DC107" s="404"/>
      <c r="DD107" s="426">
        <f t="shared" si="162"/>
        <v>3293.14</v>
      </c>
      <c r="DE107" s="426">
        <f t="shared" si="121"/>
        <v>3619.17</v>
      </c>
      <c r="DF107" s="404">
        <f t="shared" si="148"/>
        <v>3082.16</v>
      </c>
      <c r="DG107" s="426">
        <f t="shared" si="159"/>
        <v>16912.150000000001</v>
      </c>
      <c r="DH107" s="426">
        <f t="shared" si="160"/>
        <v>0</v>
      </c>
      <c r="DI107" s="421"/>
      <c r="DJ107" s="422" t="str">
        <f t="shared" si="163"/>
        <v xml:space="preserve">30 від 01.03   </v>
      </c>
      <c r="DK107" s="113" t="s">
        <v>1046</v>
      </c>
      <c r="DL107" s="28" t="s">
        <v>1047</v>
      </c>
      <c r="DM107" s="28" t="s">
        <v>1048</v>
      </c>
      <c r="DN107" s="28" t="s">
        <v>878</v>
      </c>
      <c r="DO107" s="900">
        <v>3681601514</v>
      </c>
      <c r="DP107" s="888"/>
      <c r="DQ107" s="817"/>
      <c r="DR107" s="818"/>
      <c r="DS107" s="819"/>
      <c r="DT107" s="820"/>
      <c r="DU107" s="124"/>
      <c r="DV107" s="110"/>
      <c r="DZ107" s="105"/>
      <c r="EH107" s="543">
        <f t="shared" si="123"/>
        <v>2</v>
      </c>
      <c r="EI107" s="404" t="str">
        <f t="shared" si="124"/>
        <v>мол. с-нт</v>
      </c>
      <c r="EJ107" s="29" t="str">
        <f t="shared" si="125"/>
        <v>Баганін Д.О.</v>
      </c>
      <c r="EK107" s="50"/>
      <c r="EL107" s="29"/>
      <c r="EM107" s="50"/>
      <c r="EN107" s="50"/>
      <c r="EO107" s="50"/>
      <c r="EP107" s="29"/>
    </row>
    <row r="108" spans="1:146" ht="17.45" hidden="1" customHeight="1">
      <c r="A108" s="402">
        <v>104</v>
      </c>
      <c r="B108" s="869" t="s">
        <v>821</v>
      </c>
      <c r="C108" s="911"/>
      <c r="D108" s="403" t="str">
        <f t="shared" si="139"/>
        <v>ВАКАНТ</v>
      </c>
      <c r="E108" s="416"/>
      <c r="F108" s="417"/>
      <c r="G108" s="406" t="str">
        <f t="shared" si="172"/>
        <v>0.0.0</v>
      </c>
      <c r="H108" s="407" t="str">
        <f t="shared" si="174"/>
        <v>0.0.0</v>
      </c>
      <c r="I108" s="407" t="str">
        <f t="shared" si="173"/>
        <v>0.0.0</v>
      </c>
      <c r="J108" s="407" t="str">
        <f t="shared" si="177"/>
        <v>0.0.0</v>
      </c>
      <c r="K108" s="407" t="str">
        <f t="shared" si="178"/>
        <v>0.0.0</v>
      </c>
      <c r="L108" s="407" t="str">
        <f t="shared" si="179"/>
        <v>0.0.0</v>
      </c>
      <c r="M108" s="407" t="str">
        <f t="shared" si="180"/>
        <v>0.0.0</v>
      </c>
      <c r="N108" s="408" t="str">
        <f t="shared" si="175"/>
        <v>0.0.0</v>
      </c>
      <c r="O108" s="930">
        <v>8</v>
      </c>
      <c r="P108" s="417"/>
      <c r="Q108" s="417"/>
      <c r="R108" s="417"/>
      <c r="S108" s="417"/>
      <c r="T108" s="417"/>
      <c r="U108" s="417"/>
      <c r="V108" s="714"/>
      <c r="W108" s="714"/>
      <c r="X108" s="417"/>
      <c r="Y108" s="417"/>
      <c r="Z108" s="714"/>
      <c r="AA108" s="714"/>
      <c r="AB108" s="417"/>
      <c r="AC108" s="417"/>
      <c r="AD108" s="714"/>
      <c r="AE108" s="714"/>
      <c r="AF108" s="417"/>
      <c r="AG108" s="417"/>
      <c r="AH108" s="714"/>
      <c r="AI108" s="714"/>
      <c r="AJ108" s="417"/>
      <c r="AK108" s="417"/>
      <c r="AL108" s="714"/>
      <c r="AM108" s="714"/>
      <c r="AN108" s="417"/>
      <c r="AO108" s="417"/>
      <c r="AP108" s="714"/>
      <c r="AQ108" s="714"/>
      <c r="AR108" s="417"/>
      <c r="AS108" s="417"/>
      <c r="AT108" s="714"/>
      <c r="AU108" s="714"/>
      <c r="AV108" s="417"/>
      <c r="AW108" s="417"/>
      <c r="AX108" s="716"/>
      <c r="AY108" s="716"/>
      <c r="AZ108" s="635"/>
      <c r="BA108" s="635"/>
      <c r="BB108" s="716"/>
      <c r="BC108" s="716"/>
      <c r="BD108" s="635"/>
      <c r="BE108" s="635"/>
      <c r="BF108" s="717"/>
      <c r="BG108" s="717"/>
      <c r="BH108" s="432">
        <f t="shared" si="144"/>
        <v>0</v>
      </c>
      <c r="BI108" s="432">
        <f t="shared" si="155"/>
        <v>0</v>
      </c>
      <c r="BJ108" s="432">
        <f t="shared" si="156"/>
        <v>0</v>
      </c>
      <c r="BK108" s="432">
        <f t="shared" si="157"/>
        <v>0</v>
      </c>
      <c r="BL108" s="432">
        <f t="shared" si="158"/>
        <v>0</v>
      </c>
      <c r="BM108" s="436">
        <f t="shared" si="161"/>
        <v>0</v>
      </c>
      <c r="BN108" s="462">
        <v>0.65</v>
      </c>
      <c r="BO108" s="427">
        <f t="shared" si="145"/>
        <v>28</v>
      </c>
      <c r="BP108" s="774"/>
      <c r="BQ108" s="700"/>
      <c r="BR108" s="419"/>
      <c r="BS108" s="700"/>
      <c r="BT108" s="700"/>
      <c r="BU108" s="700"/>
      <c r="BV108" s="427">
        <f t="shared" si="146"/>
        <v>0</v>
      </c>
      <c r="BW108" s="419"/>
      <c r="BX108" s="781"/>
      <c r="BY108" s="700"/>
      <c r="BZ108" s="432"/>
      <c r="CA108" s="700"/>
      <c r="CB108" s="432"/>
      <c r="CC108" s="700"/>
      <c r="CD108" s="432"/>
      <c r="CE108" s="404">
        <f>IF(OR(C108=0,CD108="Д"),0,IF(AND(C108&gt;0,E108=0),VLOOKUP(C108,звания!A:B,2,FALSE)/((EOMONTH($G$3,0)+1)-$G$3)*BO108+VLOOKUP(C108,звания!A:B,2,FALSE)/((EOMONTH($G$3,0)+1)-$G$3)*BR108+VLOOKUP(C108,звания!A:B,2,FALSE)/((EOMONTH($G$3,0)+1)-$G$3)*BU108,IF(AND(C108&gt;0,E108&gt;0,F108&gt;=$G$3,BO108=(EOMONTH($G$3,0)+1)-$G$3),(VLOOKUP(E108,звания!A:B,2,FALSE)/(EOMONTH($G$3,0)-$G$3+1))*(F108-$G$3)+(VLOOKUP(C108,звания!A:B,2,FALSE)/(EOMONTH($G$3,0)-$G$3+1))*((EOMONTH($G$3,0)-$G$3+1)-(F108-$G$3)),IF(AND(C108&gt;0,E108&gt;0,F108&gt;$G$3,BO108&lt;(EOMONTH($G$3,0)+1)-$G$3,BO108&lt;&gt;0),VLOOKUP(E108,звания!A:B,2,FALSE)/((EOMONTH($G$3,0)+1)-$G$3)*((F108-$G$3)-(((EOMONTH($G$3,0)+1)-$G$3)-BO108-BU108-BR108))+VLOOKUP(C108,звания!A:B,2,FALSE)/((EOMONTH($G$3,0)+1)-$G$3)*(((EOMONTH($G$3,0)+1)-F108)),IF(F108&lt;$G$3,(VLOOKUP(C108,звания!A:B,2,FALSE)-VLOOKUP(E108,звания!A:B,2,FALSE))/((EOMONTH($BN$3,0)+1)-$BN$3)*(EOMONTH($BN$3,0)+1-F108)+VLOOKUP(C108,звания!A:B,2,FALSE)/((EOMONTH($G$3,0)+1)-$G$3)*BO108+VLOOKUP(C108,звания!A:B,2,FALSE)/((EOMONTH($G$3,0)+1)-$G$3)*BU108+VLOOKUP(C108,звания!A:B,2,FALSE)/((EOMONTH($G$3,0)+1)-$G$3)*BR108,0)))))</f>
        <v>0</v>
      </c>
      <c r="CF108" s="404">
        <f>IF(OR(CD108="Д",C108=0),0,IF(B108="Виключений зі списків",IF(BS108=0,(VLOOKUP(O108,звания!$D$2:$E$62,2,FALSE))/(EOMONTH($B$3,0)+1-$B$3)*BO108+(VLOOKUP(BQ108,звания!$D$2:$E$62,2,FALSE))/(EOMONTH($B$3,0)+1-$B$3)*BR108,(((VLOOKUP(O108,звания!$D$2:$E$62,2,FALSE))/(EOMONTH($B$3,0)+1-$B$3))*BO108)+(VLOOKUP(BQ108,звания!$D$2:$E$62,2,FALSE))/(EOMONTH($B$3,0)+1-$B$3)*BR108+(VLOOKUP(BS108,звания!$D$2:$E$62,2,FALSE))/(EOMONTH($B$3,0)+1-$B$3)*BU108),IF(BS108=0,(VLOOKUP(O108,звания!$D$2:$E$62,2,FALSE))/(EOMONTH($G$3,0)+1-$G$3)*BO108+(VLOOKUP(BQ108,звания!$D$2:$E$62,2,FALSE))/(EOMONTH($G$3,0)+1-$G$3)*BR108,(((VLOOKUP(O108,звания!$D$2:$E$62,2,FALSE))/(EOMONTH($G$3,0)+1-$G$3))*BO108)+(VLOOKUP(BQ108,звания!$D$2:$E$62,2,FALSE))/(EOMONTH($G$3,0)+1-$G$3)*BR108+(VLOOKUP(BS108,звания!$D$2:$E$62,2,FALSE))/(EOMONTH($G$3,0)+1-$G$3)*BU108+IF(BT108=0,0,(VLOOKUP(BS108,звания!$D$2:$E$62,2,FALSE))/(EOMONTH($BN$3,0)+1-$BN$3)*BT108-(VLOOKUP(O108,звания!$D$2:$E$62,2,FALSE))/(EOMONTH($BN$3,0)+1-$BN$3)*BT108))))</f>
        <v>0</v>
      </c>
      <c r="CG108" s="404">
        <f t="shared" si="169"/>
        <v>0</v>
      </c>
      <c r="CH108" s="404">
        <f>IF(BW108=0,CF108*BX108%,IF(BW108&gt;0,((VLOOKUP(O108,звания!$D$2:$E$62,2,FALSE)/(EOMONTH($G$3,0)+1-$G$3)*BW108)*BX108%)))</f>
        <v>0</v>
      </c>
      <c r="CI108" s="404">
        <f>IF(BY108=0,CF108*BZ108%,IF(BY108&gt;0,(VLOOKUP(O108,звания!$D$2:$E$62,2,FALSE)/(EOMONTH($G$3,0)+1-$G$3)*BO108)*BZ108%)+(VLOOKUP(BS108,звания!$D$2:$E$62,2,FALSE)/(EOMONTH($G$3,0)+1-$G$3)*BU108)*BZ108%)</f>
        <v>0</v>
      </c>
      <c r="CJ108" s="404">
        <f>IF(CA108=0,CF108*CB108%,IF(CA108&gt;0,(VLOOKUP(O108,звания!$D$2:$E$62,2,FALSE)/(EOMONTH($G$3,0)+1-$G$3)*BO108)*CB108%)+(VLOOKUP(BS108,звания!$D$2:$E$62,2,FALSE)/(EOMONTH($G$3,0)+1-$G$3)*BU108)*CB108%)</f>
        <v>0</v>
      </c>
      <c r="CK108" s="404">
        <f>IF(CD108="Д",0,IF(CC108=0,CF108*CD108%,IF(CC108&gt;0,(VLOOKUP(O108,звания!$D$2:$E$62,2,FALSE)/(EOMONTH($G$3,0)+1-$G$3)*BO108)*CD108%)+(VLOOKUP(BS108,звания!$D$2:$E$62,2,FALSE)/(EOMONTH($G$3,0)+1-$G$3)*BU108)*CD108%))</f>
        <v>0</v>
      </c>
      <c r="CL108" s="404">
        <f>IF(BR108&gt;0,((VLOOKUP(C108,звания!$A$2:$B$62,2,FALSE)/(EOMONTH($G$3,0)+1-$G$3)*BO108+VLOOKUP(O108,звания!$D$2:$E$62,2,FALSE)/(EOMONTH($G$3,0)+1-$G$3)*BO108+(VLOOKUP(C108,звания!$A$2:$B$62,2,FALSE)/(EOMONTH($G$3,0)+1-$G$3)*BO108+VLOOKUP(O108,звания!$D$2:$E$62,2,FALSE)/(EOMONTH($G$3,0)+1-$G$3)*BO108)*BV108%)*BN108)+(VLOOKUP(C108,звания!$A$2:$B$62,2,FALSE)/(EOMONTH($G$3,0)+1-$G$3)*BU108+VLOOKUP(BS108,звания!$D$2:$E$62,2,FALSE)/(EOMONTH($G$3,0)+1-$G$3)*BU108+(VLOOKUP(C108,звания!$A$2:$B$62,2,FALSE)/(EOMONTH($G$3,0)+1-$G$3)*BU108+VLOOKUP(BS108,звания!$D$2:$E$62,2,FALSE)/(EOMONTH($G$3,0)+1-$G$3)*BU108)*BV108%)*BN108,(CE108+CF108+CG108)*BN108)</f>
        <v>0</v>
      </c>
      <c r="CM108" s="404"/>
      <c r="CN108" s="404"/>
      <c r="CO108" s="432">
        <f t="shared" si="119"/>
        <v>0</v>
      </c>
      <c r="CP108" s="638"/>
      <c r="CQ108" s="637">
        <f>IF(CF108=0,0,IF((SUM(BH108:BM108)&gt;360),(VLOOKUP(O108,звания!$F$2:$G$62,2,FALSE))/100,VLOOKUP(O108,звания!$F$2:$H$62,3,FALSE)/100))</f>
        <v>0</v>
      </c>
      <c r="CR108" s="617">
        <f>IF(B108="Виключений зі списків",IF(AND(BU108=0,360-BH108&lt;0),(VLOOKUP(O108,звания!$D$2:$E$62,2,FALSE))/(EOMONTH($B$3,0)+1-$B$3)*BO108*CQ108,IF(AND(360-BH108&gt;=0,360-BH108&lt;(EOMONTH($B$3,0)+1-$B$3)),(CF108/(EOMONTH($B$3,0)-$B$3+1)*(360-BH108))*CQ108+(CF108/(EOMONTH($B$3,0)-$B$3+1)*((EOMONTH($B$3,0)-$B$3+1)-(360-BH108)))*VLOOKUP(O108,звания!$F$2:$H$62,2,FALSE)/100,((((VLOOKUP(O108,звания!$D$2:$E$62,2,FALSE))/(EOMONTH($B$3,0)+1-$B$3)*BO108*CQ108+(VLOOKUP(BS108,звания!$D$2:$E$62,2,FALSE))/(EOMONTH($B$3,0)+1-$B$3)*BU108*(VLOOKUP(BS108,звания!$F$2:$G$62,2,FALSE)*0.01)+(IF(BT108=0,0,(VLOOKUP(BS108,звания!$D$2:$E$62,2,FALSE)/(EOMONTH($G$3,0)+1-$G$3)*BT108*(VLOOKUP(BS108,звания!$F$2:$G$62,2,FALSE)))*0.01-(VLOOKUP(O108,звания!$D$2:$E$62,2,FALSE)/(EOMONTH($G$3,0)+1-$G$3)*BT108*(VLOOKUP(O108,звания!$F$2:$G$62,2,FALSE)))*0.01)))))/100*(100-CP108))),(IF(AND(BU108=0,360-BH108&lt;0,CP108=0),(VLOOKUP(O108,звания!$D$2:$E$62,2,FALSE))/(EOMONTH($G$3,0)+1-$G$3)*BO108*CQ108,IF(AND(360-BH108&gt;=0,360-BH108&lt;(EOMONTH($G$3,0)+1-$G$3)),(CF108/(EOMONTH($G$3,0)-$G$3+1)*(360-BH108))*CQ108+(CF108/(EOMONTH($G$3,0)-$G$3+1)*((EOMONTH($G$3,0)-$G$3+1)-(360-BH108)))*VLOOKUP(O108,звания!$F$2:$H$62,2,FALSE)/100,((((VLOOKUP(O108,звания!$D$2:$E$62,2,FALSE))/(EOMONTH($G$3,0)+1-$G$3)*BO108*CQ108+(VLOOKUP(BS108,звания!$D$2:$E$62,2,FALSE))/(EOMONTH($G$3,0)+1-$G$3)*BU108*(VLOOKUP(BS108,звания!$F$2:$G$62,2,FALSE)*0.01)))/100*(100-CP108)+(IF(BT108=0,0,(VLOOKUP(BS108,звания!$D$2:$E$62,2,FALSE)/(EOMONTH($BN$3,0)+1-$BN$3)*BT108*(VLOOKUP(BS108,звания!$F$2:$G$62,2,FALSE)))*0.01-(VLOOKUP(O108,звания!$D$2:$E$62,2,FALSE)/(EOMONTH($BN$3,0)+1-$BN$3)*BT108*(VLOOKUP(O108,звания!$F$2:$G$62,2,FALSE)))*0.01)))))))</f>
        <v>0</v>
      </c>
      <c r="CS108" s="416">
        <f t="shared" si="170"/>
        <v>0</v>
      </c>
      <c r="CT108" s="403"/>
      <c r="CU108" s="403"/>
      <c r="CV108" s="403">
        <f t="shared" si="120"/>
        <v>0</v>
      </c>
      <c r="CW108" s="556">
        <f t="shared" si="176"/>
        <v>0</v>
      </c>
      <c r="CX108" s="403">
        <f t="shared" si="171"/>
        <v>0</v>
      </c>
      <c r="CY108" s="403"/>
      <c r="CZ108" s="404">
        <f t="shared" si="136"/>
        <v>0</v>
      </c>
      <c r="DA108" s="403"/>
      <c r="DB108" s="403"/>
      <c r="DC108" s="403"/>
      <c r="DD108" s="421">
        <f t="shared" si="162"/>
        <v>0</v>
      </c>
      <c r="DE108" s="421">
        <f t="shared" si="121"/>
        <v>0</v>
      </c>
      <c r="DF108" s="403">
        <f t="shared" si="148"/>
        <v>0</v>
      </c>
      <c r="DG108" s="421">
        <f t="shared" si="159"/>
        <v>0</v>
      </c>
      <c r="DH108" s="421">
        <f t="shared" si="160"/>
        <v>0</v>
      </c>
      <c r="DI108" s="421"/>
      <c r="DJ108" s="422" t="str">
        <f t="shared" si="163"/>
        <v xml:space="preserve">    </v>
      </c>
      <c r="DK108" s="113" t="s">
        <v>876</v>
      </c>
      <c r="DL108" s="28"/>
      <c r="DM108" s="28"/>
      <c r="DN108" s="28"/>
      <c r="DO108" s="901"/>
      <c r="DP108" s="888"/>
      <c r="DQ108" s="817"/>
      <c r="DR108" s="818"/>
      <c r="DS108" s="819"/>
      <c r="DT108" s="820"/>
      <c r="DU108" s="124"/>
      <c r="DV108" s="110"/>
      <c r="DZ108" s="105"/>
      <c r="EH108" s="543">
        <f t="shared" si="123"/>
        <v>0</v>
      </c>
      <c r="EI108" s="404">
        <f t="shared" si="124"/>
        <v>0</v>
      </c>
      <c r="EJ108" s="29" t="str">
        <f t="shared" si="125"/>
        <v>ВАКАНТ</v>
      </c>
      <c r="EK108" s="50"/>
      <c r="EL108" s="29"/>
      <c r="EM108" s="50"/>
      <c r="EN108" s="50"/>
      <c r="EO108" s="50"/>
      <c r="EP108" s="29"/>
    </row>
    <row r="109" spans="1:146" ht="17.45" hidden="1" customHeight="1">
      <c r="A109" s="402">
        <v>105</v>
      </c>
      <c r="B109" s="869" t="s">
        <v>821</v>
      </c>
      <c r="C109" s="911"/>
      <c r="D109" s="403" t="str">
        <f t="shared" si="139"/>
        <v>ВАКАНТ</v>
      </c>
      <c r="E109" s="416"/>
      <c r="F109" s="417"/>
      <c r="G109" s="406" t="str">
        <f t="shared" si="172"/>
        <v>0.0.0</v>
      </c>
      <c r="H109" s="407" t="str">
        <f t="shared" si="174"/>
        <v>0.0.0</v>
      </c>
      <c r="I109" s="407" t="str">
        <f t="shared" si="173"/>
        <v>0.0.0</v>
      </c>
      <c r="J109" s="407" t="str">
        <f t="shared" si="177"/>
        <v>0.0.0</v>
      </c>
      <c r="K109" s="407" t="str">
        <f t="shared" si="178"/>
        <v>0.0.0</v>
      </c>
      <c r="L109" s="407" t="str">
        <f t="shared" si="179"/>
        <v>0.0.0</v>
      </c>
      <c r="M109" s="407" t="str">
        <f t="shared" si="180"/>
        <v>0.0.0</v>
      </c>
      <c r="N109" s="408" t="str">
        <f t="shared" si="175"/>
        <v>0.0.0</v>
      </c>
      <c r="O109" s="930">
        <v>8</v>
      </c>
      <c r="P109" s="417"/>
      <c r="Q109" s="417"/>
      <c r="R109" s="417"/>
      <c r="S109" s="417"/>
      <c r="T109" s="417"/>
      <c r="U109" s="417"/>
      <c r="V109" s="714"/>
      <c r="W109" s="714"/>
      <c r="X109" s="417"/>
      <c r="Y109" s="417"/>
      <c r="Z109" s="714"/>
      <c r="AA109" s="714"/>
      <c r="AB109" s="417"/>
      <c r="AC109" s="417"/>
      <c r="AD109" s="714"/>
      <c r="AE109" s="714"/>
      <c r="AF109" s="417"/>
      <c r="AG109" s="417"/>
      <c r="AH109" s="714"/>
      <c r="AI109" s="714"/>
      <c r="AJ109" s="417"/>
      <c r="AK109" s="417"/>
      <c r="AL109" s="714"/>
      <c r="AM109" s="714"/>
      <c r="AN109" s="417"/>
      <c r="AO109" s="417"/>
      <c r="AP109" s="714"/>
      <c r="AQ109" s="714"/>
      <c r="AR109" s="417"/>
      <c r="AS109" s="417"/>
      <c r="AT109" s="714"/>
      <c r="AU109" s="714"/>
      <c r="AV109" s="417"/>
      <c r="AW109" s="417"/>
      <c r="AX109" s="716"/>
      <c r="AY109" s="716"/>
      <c r="AZ109" s="635"/>
      <c r="BA109" s="635"/>
      <c r="BB109" s="716"/>
      <c r="BC109" s="716"/>
      <c r="BD109" s="635"/>
      <c r="BE109" s="635"/>
      <c r="BF109" s="717"/>
      <c r="BG109" s="717"/>
      <c r="BH109" s="432">
        <f t="shared" si="144"/>
        <v>0</v>
      </c>
      <c r="BI109" s="432">
        <f t="shared" si="155"/>
        <v>0</v>
      </c>
      <c r="BJ109" s="432">
        <f t="shared" si="156"/>
        <v>0</v>
      </c>
      <c r="BK109" s="432">
        <f t="shared" si="157"/>
        <v>0</v>
      </c>
      <c r="BL109" s="432">
        <f t="shared" si="158"/>
        <v>0</v>
      </c>
      <c r="BM109" s="436">
        <f t="shared" si="161"/>
        <v>0</v>
      </c>
      <c r="BN109" s="462">
        <v>0.65</v>
      </c>
      <c r="BO109" s="427">
        <f t="shared" si="145"/>
        <v>28</v>
      </c>
      <c r="BP109" s="725"/>
      <c r="BQ109" s="700"/>
      <c r="BR109" s="419"/>
      <c r="BS109" s="700"/>
      <c r="BT109" s="700"/>
      <c r="BU109" s="700"/>
      <c r="BV109" s="427">
        <f t="shared" si="146"/>
        <v>0</v>
      </c>
      <c r="BW109" s="419"/>
      <c r="BX109" s="782"/>
      <c r="BY109" s="419"/>
      <c r="BZ109" s="432"/>
      <c r="CA109" s="419"/>
      <c r="CB109" s="427"/>
      <c r="CC109" s="419"/>
      <c r="CD109" s="432"/>
      <c r="CE109" s="404">
        <f>IF(OR(C109=0,CD109="Д"),0,IF(AND(C109&gt;0,E109=0),VLOOKUP(C109,звания!A:B,2,FALSE)/((EOMONTH($G$3,0)+1)-$G$3)*BO109+VLOOKUP(C109,звания!A:B,2,FALSE)/((EOMONTH($G$3,0)+1)-$G$3)*BR109+VLOOKUP(C109,звания!A:B,2,FALSE)/((EOMONTH($G$3,0)+1)-$G$3)*BU109,IF(AND(C109&gt;0,E109&gt;0,F109&gt;=$G$3,BO109=(EOMONTH($G$3,0)+1)-$G$3),(VLOOKUP(E109,звания!A:B,2,FALSE)/(EOMONTH($G$3,0)-$G$3+1))*(F109-$G$3)+(VLOOKUP(C109,звания!A:B,2,FALSE)/(EOMONTH($G$3,0)-$G$3+1))*((EOMONTH($G$3,0)-$G$3+1)-(F109-$G$3)),IF(AND(C109&gt;0,E109&gt;0,F109&gt;$G$3,BO109&lt;(EOMONTH($G$3,0)+1)-$G$3,BO109&lt;&gt;0),VLOOKUP(E109,звания!A:B,2,FALSE)/((EOMONTH($G$3,0)+1)-$G$3)*((F109-$G$3)-(((EOMONTH($G$3,0)+1)-$G$3)-BO109-BU109-BR109))+VLOOKUP(C109,звания!A:B,2,FALSE)/((EOMONTH($G$3,0)+1)-$G$3)*(((EOMONTH($G$3,0)+1)-F109)),IF(F109&lt;$G$3,(VLOOKUP(C109,звания!A:B,2,FALSE)-VLOOKUP(E109,звания!A:B,2,FALSE))/((EOMONTH($BN$3,0)+1)-$BN$3)*(EOMONTH($BN$3,0)+1-F109)+VLOOKUP(C109,звания!A:B,2,FALSE)/((EOMONTH($G$3,0)+1)-$G$3)*BO109+VLOOKUP(C109,звания!A:B,2,FALSE)/((EOMONTH($G$3,0)+1)-$G$3)*BU109+VLOOKUP(C109,звания!A:B,2,FALSE)/((EOMONTH($G$3,0)+1)-$G$3)*BR109,0)))))</f>
        <v>0</v>
      </c>
      <c r="CF109" s="404">
        <f>IF(OR(CD109="Д",C109=0),0,IF(B109="Виключений зі списків",IF(BS109=0,(VLOOKUP(O109,звания!$D$2:$E$62,2,FALSE))/(EOMONTH($B$3,0)+1-$B$3)*BO109+(VLOOKUP(BQ109,звания!$D$2:$E$62,2,FALSE))/(EOMONTH($B$3,0)+1-$B$3)*BR109,(((VLOOKUP(O109,звания!$D$2:$E$62,2,FALSE))/(EOMONTH($B$3,0)+1-$B$3))*BO109)+(VLOOKUP(BQ109,звания!$D$2:$E$62,2,FALSE))/(EOMONTH($B$3,0)+1-$B$3)*BR109+(VLOOKUP(BS109,звания!$D$2:$E$62,2,FALSE))/(EOMONTH($B$3,0)+1-$B$3)*BU109),IF(BS109=0,(VLOOKUP(O109,звания!$D$2:$E$62,2,FALSE))/(EOMONTH($G$3,0)+1-$G$3)*BO109+(VLOOKUP(BQ109,звания!$D$2:$E$62,2,FALSE))/(EOMONTH($G$3,0)+1-$G$3)*BR109,(((VLOOKUP(O109,звания!$D$2:$E$62,2,FALSE))/(EOMONTH($G$3,0)+1-$G$3))*BO109)+(VLOOKUP(BQ109,звания!$D$2:$E$62,2,FALSE))/(EOMONTH($G$3,0)+1-$G$3)*BR109+(VLOOKUP(BS109,звания!$D$2:$E$62,2,FALSE))/(EOMONTH($G$3,0)+1-$G$3)*BU109+IF(BT109=0,0,(VLOOKUP(BS109,звания!$D$2:$E$62,2,FALSE))/(EOMONTH($BN$3,0)+1-$BN$3)*BT109-(VLOOKUP(O109,звания!$D$2:$E$62,2,FALSE))/(EOMONTH($BN$3,0)+1-$BN$3)*BT109))))</f>
        <v>0</v>
      </c>
      <c r="CG109" s="404">
        <f t="shared" si="169"/>
        <v>0</v>
      </c>
      <c r="CH109" s="404">
        <f>IF(BW109=0,CF109*BX109%,IF(BW109&gt;0,((VLOOKUP(O109,звания!$D$2:$E$62,2,FALSE)/(EOMONTH($G$3,0)+1-$G$3)*BW109)*BX109%)))</f>
        <v>0</v>
      </c>
      <c r="CI109" s="404">
        <f>IF(BY109=0,CF109*BZ109%,IF(BY109&gt;0,(VLOOKUP(O109,звания!$D$2:$E$62,2,FALSE)/(EOMONTH($G$3,0)+1-$G$3)*BO109)*BZ109%)+(VLOOKUP(BS109,звания!$D$2:$E$62,2,FALSE)/(EOMONTH($G$3,0)+1-$G$3)*BU109)*BZ109%)</f>
        <v>0</v>
      </c>
      <c r="CJ109" s="404">
        <f>IF(CA109=0,CF109*CB109%,IF(CA109&gt;0,(VLOOKUP(O109,звания!$D$2:$E$62,2,FALSE)/(EOMONTH($G$3,0)+1-$G$3)*BO109)*CB109%)+(VLOOKUP(BS109,звания!$D$2:$E$62,2,FALSE)/(EOMONTH($G$3,0)+1-$G$3)*BU109)*CB109%)</f>
        <v>0</v>
      </c>
      <c r="CK109" s="404">
        <f>IF(CD109="Д",0,IF(CC109=0,CF109*CD109%,IF(CC109&gt;0,(VLOOKUP(O109,звания!$D$2:$E$62,2,FALSE)/(EOMONTH($G$3,0)+1-$G$3)*BO109)*CD109%)+(VLOOKUP(BS109,звания!$D$2:$E$62,2,FALSE)/(EOMONTH($G$3,0)+1-$G$3)*BU109)*CD109%))</f>
        <v>0</v>
      </c>
      <c r="CL109" s="404">
        <f>IF(BR109&gt;0,((VLOOKUP(C109,звания!$A$2:$B$62,2,FALSE)/(EOMONTH($G$3,0)+1-$G$3)*BO109+VLOOKUP(O109,звания!$D$2:$E$62,2,FALSE)/(EOMONTH($G$3,0)+1-$G$3)*BO109+(VLOOKUP(C109,звания!$A$2:$B$62,2,FALSE)/(EOMONTH($G$3,0)+1-$G$3)*BO109+VLOOKUP(O109,звания!$D$2:$E$62,2,FALSE)/(EOMONTH($G$3,0)+1-$G$3)*BO109)*BV109%)*BN109)+(VLOOKUP(C109,звания!$A$2:$B$62,2,FALSE)/(EOMONTH($G$3,0)+1-$G$3)*BU109+VLOOKUP(BS109,звания!$D$2:$E$62,2,FALSE)/(EOMONTH($G$3,0)+1-$G$3)*BU109+(VLOOKUP(C109,звания!$A$2:$B$62,2,FALSE)/(EOMONTH($G$3,0)+1-$G$3)*BU109+VLOOKUP(BS109,звания!$D$2:$E$62,2,FALSE)/(EOMONTH($G$3,0)+1-$G$3)*BU109)*BV109%)*BN109,(CE109+CF109+CG109)*BN109)</f>
        <v>0</v>
      </c>
      <c r="CM109" s="404"/>
      <c r="CN109" s="404"/>
      <c r="CO109" s="432">
        <f t="shared" si="119"/>
        <v>0</v>
      </c>
      <c r="CP109" s="638"/>
      <c r="CQ109" s="637">
        <f>IF(CF109=0,0,IF((SUM(BH109:BM109)&gt;360),(VLOOKUP(O109,звания!$F$2:$G$62,2,FALSE))/100,VLOOKUP(O109,звания!$F$2:$H$62,3,FALSE)/100))</f>
        <v>0</v>
      </c>
      <c r="CR109" s="617">
        <f>IF(B109="Виключений зі списків",IF(AND(BU109=0,360-BH109&lt;0),(VLOOKUP(O109,звания!$D$2:$E$62,2,FALSE))/(EOMONTH($B$3,0)+1-$B$3)*BO109*CQ109,IF(AND(360-BH109&gt;=0,360-BH109&lt;(EOMONTH($B$3,0)+1-$B$3)),(CF109/(EOMONTH($B$3,0)-$B$3+1)*(360-BH109))*CQ109+(CF109/(EOMONTH($B$3,0)-$B$3+1)*((EOMONTH($B$3,0)-$B$3+1)-(360-BH109)))*VLOOKUP(O109,звания!$F$2:$H$62,2,FALSE)/100,((((VLOOKUP(O109,звания!$D$2:$E$62,2,FALSE))/(EOMONTH($B$3,0)+1-$B$3)*BO109*CQ109+(VLOOKUP(BS109,звания!$D$2:$E$62,2,FALSE))/(EOMONTH($B$3,0)+1-$B$3)*BU109*(VLOOKUP(BS109,звания!$F$2:$G$62,2,FALSE)*0.01)+(IF(BT109=0,0,(VLOOKUP(BS109,звания!$D$2:$E$62,2,FALSE)/(EOMONTH($G$3,0)+1-$G$3)*BT109*(VLOOKUP(BS109,звания!$F$2:$G$62,2,FALSE)))*0.01-(VLOOKUP(O109,звания!$D$2:$E$62,2,FALSE)/(EOMONTH($G$3,0)+1-$G$3)*BT109*(VLOOKUP(O109,звания!$F$2:$G$62,2,FALSE)))*0.01)))))/100*(100-CP109))),(IF(AND(BU109=0,360-BH109&lt;0,CP109=0),(VLOOKUP(O109,звания!$D$2:$E$62,2,FALSE))/(EOMONTH($G$3,0)+1-$G$3)*BO109*CQ109,IF(AND(360-BH109&gt;=0,360-BH109&lt;(EOMONTH($G$3,0)+1-$G$3)),(CF109/(EOMONTH($G$3,0)-$G$3+1)*(360-BH109))*CQ109+(CF109/(EOMONTH($G$3,0)-$G$3+1)*((EOMONTH($G$3,0)-$G$3+1)-(360-BH109)))*VLOOKUP(O109,звания!$F$2:$H$62,2,FALSE)/100,((((VLOOKUP(O109,звания!$D$2:$E$62,2,FALSE))/(EOMONTH($G$3,0)+1-$G$3)*BO109*CQ109+(VLOOKUP(BS109,звания!$D$2:$E$62,2,FALSE))/(EOMONTH($G$3,0)+1-$G$3)*BU109*(VLOOKUP(BS109,звания!$F$2:$G$62,2,FALSE)*0.01)))/100*(100-CP109)+(IF(BT109=0,0,(VLOOKUP(BS109,звания!$D$2:$E$62,2,FALSE)/(EOMONTH($BN$3,0)+1-$BN$3)*BT109*(VLOOKUP(BS109,звания!$F$2:$G$62,2,FALSE)))*0.01-(VLOOKUP(O109,звания!$D$2:$E$62,2,FALSE)/(EOMONTH($BN$3,0)+1-$BN$3)*BT109*(VLOOKUP(O109,звания!$F$2:$G$62,2,FALSE)))*0.01)))))))</f>
        <v>0</v>
      </c>
      <c r="CS109" s="416">
        <f t="shared" si="170"/>
        <v>0</v>
      </c>
      <c r="CT109" s="403"/>
      <c r="CU109" s="403"/>
      <c r="CV109" s="403">
        <f t="shared" si="120"/>
        <v>0</v>
      </c>
      <c r="CW109" s="556">
        <f t="shared" si="176"/>
        <v>0</v>
      </c>
      <c r="CX109" s="403">
        <f t="shared" si="171"/>
        <v>0</v>
      </c>
      <c r="CY109" s="403"/>
      <c r="CZ109" s="404">
        <f t="shared" si="136"/>
        <v>0</v>
      </c>
      <c r="DA109" s="403"/>
      <c r="DB109" s="403"/>
      <c r="DC109" s="403"/>
      <c r="DD109" s="421">
        <f t="shared" si="162"/>
        <v>0</v>
      </c>
      <c r="DE109" s="421">
        <f t="shared" si="121"/>
        <v>0</v>
      </c>
      <c r="DF109" s="403">
        <f t="shared" si="148"/>
        <v>0</v>
      </c>
      <c r="DG109" s="421">
        <f t="shared" si="159"/>
        <v>0</v>
      </c>
      <c r="DH109" s="421">
        <f t="shared" si="160"/>
        <v>0</v>
      </c>
      <c r="DI109" s="431"/>
      <c r="DJ109" s="422" t="str">
        <f t="shared" si="163"/>
        <v xml:space="preserve">    </v>
      </c>
      <c r="DK109" s="113" t="s">
        <v>876</v>
      </c>
      <c r="DL109" s="28"/>
      <c r="DM109" s="28"/>
      <c r="DN109" s="28"/>
      <c r="DO109" s="901"/>
      <c r="DP109" s="888"/>
      <c r="DQ109" s="817"/>
      <c r="DR109" s="818"/>
      <c r="DS109" s="819"/>
      <c r="DT109" s="820"/>
      <c r="DU109" s="124"/>
      <c r="DV109" s="110"/>
      <c r="DZ109" s="105"/>
      <c r="EH109" s="543">
        <f t="shared" si="123"/>
        <v>0</v>
      </c>
      <c r="EI109" s="404">
        <f t="shared" si="124"/>
        <v>0</v>
      </c>
      <c r="EJ109" s="29" t="str">
        <f t="shared" si="125"/>
        <v>ВАКАНТ</v>
      </c>
      <c r="EK109" s="50"/>
      <c r="EL109" s="29"/>
      <c r="EM109" s="50"/>
      <c r="EN109" s="50"/>
      <c r="EO109" s="51"/>
      <c r="EP109" s="31"/>
    </row>
    <row r="110" spans="1:146" ht="17.45" customHeight="1">
      <c r="A110" s="427">
        <v>106</v>
      </c>
      <c r="B110" s="869" t="s">
        <v>821</v>
      </c>
      <c r="C110" s="911" t="s">
        <v>261</v>
      </c>
      <c r="D110" s="404" t="str">
        <f t="shared" si="139"/>
        <v>Шевчук С.О.</v>
      </c>
      <c r="E110" s="416"/>
      <c r="F110" s="417"/>
      <c r="G110" s="409" t="str">
        <f t="shared" si="172"/>
        <v>4.2.19</v>
      </c>
      <c r="H110" s="407" t="str">
        <f>CONCATENATE(INT((BH110)/360),".",INT(MOD((BH110),360)/30),".",MOD(MOD((BH110),360),30))</f>
        <v>4.2.19</v>
      </c>
      <c r="I110" s="407" t="str">
        <f>IF(P110&gt;$G$3,0,CONCATENATE((INT((BH110)/360)+INT((BM110)/360))+INT((INT(MOD((BH110),360)/30)+INT(MOD((BM110),360)/30)+INT((MOD(MOD((BH110),360),30)+MOD(MOD((BM110),360),30))/30))/12),".",MOD(INT(MOD((BH110),360)/30)+INT(MOD((BM110),360)/30)+INT((MOD(MOD((BH110),360),30)+MOD(MOD((BM110),360),30))/30),12),".",INT(MOD(MOD(MOD((BH110),360),30)+MOD(MOD((BM110),360),30),30))))</f>
        <v>4.2.19</v>
      </c>
      <c r="J110" s="407" t="str">
        <f>CONCATENATE(INT(BI110/360),".",MOD(INT(BI110/30),12),".",MOD(INT(BI110),30))</f>
        <v>0.0.0</v>
      </c>
      <c r="K110" s="407" t="str">
        <f>CONCATENATE(INT(BJ110/360),".",MOD(INT(BJ110/30),12),".",MOD(INT(BJ110),30))</f>
        <v>0.0.0</v>
      </c>
      <c r="L110" s="407" t="str">
        <f>CONCATENATE(INT(BK110/360),".",MOD(INT(BK110/30),12),".",MOD(INT(BK110),30))</f>
        <v>0.0.0</v>
      </c>
      <c r="M110" s="407" t="str">
        <f>CONCATENATE(INT(BL110/360),".",MOD(INT(BL110/30),12),".",MOD(INT(BL110),30))</f>
        <v>0.0.0</v>
      </c>
      <c r="N110" s="408" t="str">
        <f>CONCATENATE(IF(INT(INT(DAYS360(BF110,BG110,1)/30)/24)&gt;=2,2,INT(INT(DAYS360(BF110,BG110,1)/30)/24)),".",IF(AND(INT(INT(DAYS360(BF110,BG110,1)/30)/24)&gt;=2,MOD(INT(BM110/30),12)&gt;=6),6,IF(ISODD(MOD(INT(DAYS360(BF110,BG110,1)/30),12)),MOD(INT(DAYS360(BF110,BG110,1)/60),12),MOD(INT(BM110/30),12))),".",IF(AND(INT(INT(DAYS360(BF110,BG110,1)/30)/24)&gt;=2,MOD(INT(BM110/30),12)&gt;=6),0,IF(ISODD(MOD(INT(DAYS360(BF110,BG110,1)/30),12)),INT((MOD(DAYS360(BF110,BG110,1),30)/2+15)),INT(MOD(DAYS360(BF110,BG110,1),30)/2))))</f>
        <v>0.0.0</v>
      </c>
      <c r="O110" s="930">
        <v>8</v>
      </c>
      <c r="P110" s="417">
        <v>43051</v>
      </c>
      <c r="Q110" s="417"/>
      <c r="R110" s="417"/>
      <c r="S110" s="417"/>
      <c r="T110" s="417"/>
      <c r="U110" s="417"/>
      <c r="V110" s="714"/>
      <c r="W110" s="714"/>
      <c r="X110" s="417"/>
      <c r="Y110" s="417"/>
      <c r="Z110" s="714"/>
      <c r="AA110" s="714"/>
      <c r="AB110" s="417"/>
      <c r="AC110" s="417"/>
      <c r="AD110" s="714"/>
      <c r="AE110" s="714"/>
      <c r="AF110" s="417"/>
      <c r="AG110" s="417"/>
      <c r="AH110" s="714"/>
      <c r="AI110" s="714"/>
      <c r="AJ110" s="417"/>
      <c r="AK110" s="417"/>
      <c r="AL110" s="714"/>
      <c r="AM110" s="714"/>
      <c r="AN110" s="417"/>
      <c r="AO110" s="417"/>
      <c r="AP110" s="714"/>
      <c r="AQ110" s="714"/>
      <c r="AR110" s="417"/>
      <c r="AS110" s="417"/>
      <c r="AT110" s="714"/>
      <c r="AU110" s="714"/>
      <c r="AV110" s="417"/>
      <c r="AW110" s="417"/>
      <c r="AX110" s="716"/>
      <c r="AY110" s="716"/>
      <c r="AZ110" s="635"/>
      <c r="BA110" s="635"/>
      <c r="BB110" s="716"/>
      <c r="BC110" s="716"/>
      <c r="BD110" s="635"/>
      <c r="BE110" s="635"/>
      <c r="BF110" s="717"/>
      <c r="BG110" s="717"/>
      <c r="BH110" s="432">
        <f t="shared" si="144"/>
        <v>1519</v>
      </c>
      <c r="BI110" s="432">
        <f>(IF(OR(W110&gt;$G$3,W110=0),IF(OR(V110=0,V110&gt;$G$3),0,DAYS360(V110,$G$3,1)),(DAYS360(V110,W110,1)))+IF(OR(Y110&gt;$G$3,Y110=0),IF(OR(X110=0,X110&gt;$G$3),0,DAYS360(X110,$G$3,1)),(DAYS360(X110,Y110,1)))+IF(OR(AA110&gt;$G$3,AA110=0),IF(OR(Z110=0,Z110&gt;$G$3),0,DAYS360(Z110,$G$3,1)),(DAYS360(Z110,AA110,1)))+IF(OR(AC110&gt;$G$3,AC110=0),IF(OR(AB110=0,AB110&gt;$G$3),0,DAYS360(AB110,$G$3,1)),(DAYS360(AB110,AC110,1)))+IF(OR(AE110&gt;$G$3,AE110=0),IF(OR(AD110=0,AD110&gt;$G$3),0,DAYS360(AD110,$G$3,1)),(DAYS360(AD110,AE110,1)))+IF(OR(AG110&gt;$G$3,AG110=0),IF(OR(AF110=0,AF110&gt;$G$3),0,DAYS360(AF110,$G$3,1)),(DAYS360(AF110,AG110,1)))+IF(OR(AI110&gt;$G$3,AI110=0),IF(OR(AH110=0,AH110&gt;$G$3),0,DAYS360(AH110,$G$3,1)),(DAYS360(AH110,AI110,1)))+IF(OR(AK110&gt;$G$3,AK110=0),IF(OR(AJ110=0,AJ110&gt;$G$3),0,DAYS360(AJ110,$G$3,1)),(DAYS360(AJ110,AK110,1)))+IF(OR(AM110&gt;$G$3,AM110=0),IF(OR(AL110=0,AL110&gt;$G$3),0,DAYS360(AL110,$G$3,1)),(DAYS360(AL110,AM110,1)))+IF(OR(AO110&gt;$G$3,AO110=0),IF(OR(AN110=0,AN110&gt;$G$3),0,DAYS360(AN110,$G$3,1)),(DAYS360(AN110,AO110,1)))+IF(OR(AQ110&gt;$G$3,AQ110=0),IF(OR(AP110=0,AP110&gt;$G$3),0,DAYS360(AP110,$G$3,1)),(DAYS360(AP110,AQ110,1)))+IF(OR(AS110&gt;$G$3,AS110=0),IF(OR(AR110=0,AR110&gt;$G$3),0,DAYS360(AR110,$G$3,1)),(DAYS360(AR110,AS110,1)))+IF(OR(AU110&gt;$G$3,AU110=0),IF(OR(AT110=0,AT110&gt;$G$3),0,DAYS360(AT110,$G$3,1)),(DAYS360(AT110,AU110,1)))+IF(OR(AW110&gt;$G$3,AW110=0),IF(OR(AV110=0,AV110&gt;$G$3),0,DAYS360(AV110,$G$3,1)),(DAYS360(AV110,AW110,1))))*2</f>
        <v>0</v>
      </c>
      <c r="BJ110" s="432">
        <f>(IF(OR(AY110&gt;$G$3,AY110=0),IF(OR(AX110=0,AX110&gt;$G$3),0,DAYS360(AX110,$G$3,1)),(DAYS360(AX110,AY110,1)))+IF(OR(BA110&gt;$G$3,BA110=0),IF(OR(AZ110=0,AZ110&gt;$G$3),0,DAYS360(AZ110,$G$3,1)),(DAYS360(AZ110,BA110,1))))/2</f>
        <v>0</v>
      </c>
      <c r="BK110" s="432">
        <f>(IF(OR(BC110&gt;$G$3,BC110=0),IF(OR(BB110=0,BB110&gt;$G$3),0,DAYS360(BB110,$G$3,1)),(DAYS360(BB110,BC110,1))))</f>
        <v>0</v>
      </c>
      <c r="BL110" s="432">
        <f>(IF(OR(BE110&gt;$G$3,BE110=0),IF(OR(BD110=0,BD110&gt;$G$3),0,DAYS360(BD110,$G$3,1)),(DAYS360(BD110,BE110,1))))/3</f>
        <v>0</v>
      </c>
      <c r="BM110" s="436">
        <f>IF(DAYS360(BF110,BG110)&gt;=1800,1800/2,(DAYS360(BF110,BG110,1))/2)</f>
        <v>0</v>
      </c>
      <c r="BN110" s="462">
        <v>0.65</v>
      </c>
      <c r="BO110" s="427">
        <f t="shared" si="145"/>
        <v>28</v>
      </c>
      <c r="BP110" s="725"/>
      <c r="BQ110" s="700"/>
      <c r="BR110" s="419"/>
      <c r="BS110" s="700"/>
      <c r="BT110" s="700"/>
      <c r="BU110" s="700"/>
      <c r="BV110" s="427">
        <f t="shared" si="146"/>
        <v>25</v>
      </c>
      <c r="BW110" s="427"/>
      <c r="BX110" s="427"/>
      <c r="BY110" s="419"/>
      <c r="BZ110" s="432"/>
      <c r="CA110" s="419"/>
      <c r="CB110" s="427"/>
      <c r="CC110" s="419"/>
      <c r="CD110" s="432"/>
      <c r="CE110" s="404">
        <f>IF(OR(C110=0,CD110="Д"),0,IF(AND(C110&gt;0,E110=0),VLOOKUP(C110,звания!A:B,2,FALSE)/((EOMONTH($G$3,0)+1)-$G$3)*BO110+VLOOKUP(C110,звания!A:B,2,FALSE)/((EOMONTH($G$3,0)+1)-$G$3)*BR110+VLOOKUP(C110,звания!A:B,2,FALSE)/((EOMONTH($G$3,0)+1)-$G$3)*BU110,IF(AND(C110&gt;0,E110&gt;0,F110&gt;=$G$3,BO110=(EOMONTH($G$3,0)+1)-$G$3),(VLOOKUP(E110,звания!A:B,2,FALSE)/(EOMONTH($G$3,0)-$G$3+1))*(F110-$G$3)+(VLOOKUP(C110,звания!A:B,2,FALSE)/(EOMONTH($G$3,0)-$G$3+1))*((EOMONTH($G$3,0)-$G$3+1)-(F110-$G$3)),IF(AND(C110&gt;0,E110&gt;0,F110&gt;$G$3,BO110&lt;(EOMONTH($G$3,0)+1)-$G$3,BO110&lt;&gt;0),VLOOKUP(E110,звания!A:B,2,FALSE)/((EOMONTH($G$3,0)+1)-$G$3)*((F110-$G$3)-(((EOMONTH($G$3,0)+1)-$G$3)-BO110-BU110-BR110))+VLOOKUP(C110,звания!A:B,2,FALSE)/((EOMONTH($G$3,0)+1)-$G$3)*(((EOMONTH($G$3,0)+1)-F110)),IF(F110&lt;$G$3,(VLOOKUP(C110,звания!A:B,2,FALSE)-VLOOKUP(E110,звания!A:B,2,FALSE))/((EOMONTH($BN$3,0)+1)-$BN$3)*(EOMONTH($BN$3,0)+1-F110)+VLOOKUP(C110,звания!A:B,2,FALSE)/((EOMONTH($G$3,0)+1)-$G$3)*BO110+VLOOKUP(C110,звания!A:B,2,FALSE)/((EOMONTH($G$3,0)+1)-$G$3)*BU110+VLOOKUP(C110,звания!A:B,2,FALSE)/((EOMONTH($G$3,0)+1)-$G$3)*BR110,0)))))</f>
        <v>670</v>
      </c>
      <c r="CF110" s="404">
        <f>IF(OR(CD110="Д",C110=0),0,IF(B110="Виключений зі списків",IF(BS110=0,(VLOOKUP(O110,звания!$D$2:$E$62,2,FALSE))/(EOMONTH($B$3,0)+1-$B$3)*BO110+(VLOOKUP(BQ110,звания!$D$2:$E$62,2,FALSE))/(EOMONTH($B$3,0)+1-$B$3)*BR110,(((VLOOKUP(O110,звания!$D$2:$E$62,2,FALSE))/(EOMONTH($B$3,0)+1-$B$3))*BO110)+(VLOOKUP(BQ110,звания!$D$2:$E$62,2,FALSE))/(EOMONTH($B$3,0)+1-$B$3)*BR110+(VLOOKUP(BS110,звания!$D$2:$E$62,2,FALSE))/(EOMONTH($B$3,0)+1-$B$3)*BU110),IF(BS110=0,(VLOOKUP(O110,звания!$D$2:$E$62,2,FALSE))/(EOMONTH($G$3,0)+1-$G$3)*BO110+(VLOOKUP(BQ110,звания!$D$2:$E$62,2,FALSE))/(EOMONTH($G$3,0)+1-$G$3)*BR110,(((VLOOKUP(O110,звания!$D$2:$E$62,2,FALSE))/(EOMONTH($G$3,0)+1-$G$3))*BO110)+(VLOOKUP(BQ110,звания!$D$2:$E$62,2,FALSE))/(EOMONTH($G$3,0)+1-$G$3)*BR110+(VLOOKUP(BS110,звания!$D$2:$E$62,2,FALSE))/(EOMONTH($G$3,0)+1-$G$3)*BU110+IF(BT110=0,0,(VLOOKUP(BS110,звания!$D$2:$E$62,2,FALSE))/(EOMONTH($BN$3,0)+1-$BN$3)*BT110-(VLOOKUP(O110,звания!$D$2:$E$62,2,FALSE))/(EOMONTH($BN$3,0)+1-$BN$3)*BT110))))</f>
        <v>3080</v>
      </c>
      <c r="CG110" s="404">
        <f>IF(AND(SUM(BH110:BM110)&lt;360,((EOMONTH($G$3,0)-$G$3+1+(SUM(BH110:BM110)))&gt;0),SUM(BH110:BM110)+EOMONTH($G$3,0)-$G$3+1&lt;360),(CE110+CF110)*BV110%,IF(SUM(BH110:BM110)+EOMONTH($G$3,0)-$G$3+1&lt;=1800,((CE110+CF110)/(EOMONTH($G$3,0)-$G$3+1))*(360-SUM(BH110:BM110))*BV110%+(((CE110+CF110)/(EOMONTH($G$3,0)-$G$3+1))*((EOMONTH($G$3,0)-$G$3+1)-(360-SUM(BH110:BM110))))*25%,IF(AND(SUM(BH110:BM110)&lt;1800,((EOMONTH($G$3,0)-$G$3+1+SUM(BH110:BM110))&gt;=360),SUM(BH110:BM110)+EOMONTH($G$3,0)-$G$3+1&lt;1800),(CE110+CF110)*BV110%,IF(SUM(BH110:BM110)+EOMONTH($G$3,0)-$G$3+1&lt;=3600,((CE110+CF110)/(EOMONTH($G$3,0)-$G$3+1))*(1800-SUM(BH110:BM110))*BV110%+(((CE110+CF110)/(EOMONTH($G$3,0)-$G$3+1))*((EOMONTH($G$3,0)-$G$3+1)-(1800-SUM(BH110:BM110)))*30%),IF(AND(SUM(BH110:BM110)&lt;3600,((EOMONTH($G$3,0)-$G$3+1+SUM(BH110:BM110))&gt;=1800),SUM(BH110:BM110)+EOMONTH($G$3,0)-$G$3+1&lt;3600),(CE110+CF110)*BV110%,IF(SUM(BH110:BM110)+EOMONTH($G$3,0)-$G$3+1&lt;=5400,((CE110+CF110)/(EOMONTH($G$3,0)-$G$3+1))*(3600-SUM(BH110:BM110))*BV110%+(((CE110+CF110)/(EOMONTH($G$3,0)-$G$3+1))*((EOMONTH($G$3,0)-$G$3+1)-(3600-SUM(BH110:BM110))))*35%,IF(AND(SUM(BH110:BM110)&lt;5400,((EOMONTH($G$3,0)-$G$3+1+SUM(BH110:BM110))&gt;=3600),SUM(BH110:BM110)+EOMONTH($G$3,0)-$G$3+1&lt;5400),(CE110+CF110)*BV110%,IF(SUM(BH110:BM110)+EOMONTH($G$3,0)-$G$3+1&lt;=7200,((CE110+CF110)/(EOMONTH($G$3,0)-$G$3+1))*(5400-SUM(BH110:BM110))*BV110%+(((CE110+CF110)/(EOMONTH($G$3,0)-$G$3+1))*((EOMONTH($G$3,0)-$G$3+1)-(5400-SUM(BH110:BM110))))*40%,IF(AND(SUM(BH110:BM110)&lt;7200,((EOMONTH($G$3,0)-$G$3+1+SUM(BH110:BM110))&gt;=5400),SUM(BH110:BM110)+EOMONTH($G$3,0)-$G$3+1&lt;7200),(CE110+CF110)*BV110%,IF(SUM(BH110:BM110)+EOMONTH($G$3,0)-$G$3+1&lt;=9000,((CE110+CF110)/(EOMONTH($G$3,0)-$G$3+1))*(7200-SUM(BH110:BM110))*BV110%+(((CE110+CF110)/(EOMONTH($G$3,0)-$G$3+1))*((EOMONTH($G$3,0)-$G$3+1)-(7200-SUM(BH110:BM110))))*45%,IF(SUM(BH110:BM110)+EOMONTH($G$3,0)-$G$3+1&gt;=9000,((CE110+CF110)/(EOMONTH($G$3,0)-$G$3+1))*(9000-SUM(BH110:BM110))*BV110%+(((CE110+CF110)/(EOMONTH($G$3,0)-$G$3+1))*((EOMONTH($G$3,0)-$G$3+1)-(9000-SUM(BH110:BM110))))*50%,0)))))))))))</f>
        <v>937.5</v>
      </c>
      <c r="CH110" s="404">
        <f>IF(BW110=0,CF110*BX110%,IF(BW110&gt;0,((VLOOKUP(O110,звания!$D$2:$E$62,2,FALSE)/(EOMONTH($G$3,0)+1-$G$3)*BW110)*BX110%)))</f>
        <v>0</v>
      </c>
      <c r="CI110" s="404">
        <f>IF(BY110=0,CF110*BZ110%,IF(BY110&gt;0,(VLOOKUP(O110,звания!$D$2:$E$62,2,FALSE)/(EOMONTH($G$3,0)+1-$G$3)*BO110)*BZ110%)+(VLOOKUP(BS110,звания!$D$2:$E$62,2,FALSE)/(EOMONTH($G$3,0)+1-$G$3)*BU110)*BZ110%)</f>
        <v>0</v>
      </c>
      <c r="CJ110" s="404">
        <f>IF(CA110=0,CF110*CB110%,IF(CA110&gt;0,(VLOOKUP(O110,звания!$D$2:$E$62,2,FALSE)/(EOMONTH($G$3,0)+1-$G$3)*BO110)*CB110%)+(VLOOKUP(BS110,звания!$D$2:$E$62,2,FALSE)/(EOMONTH($G$3,0)+1-$G$3)*BU110)*CB110%)</f>
        <v>0</v>
      </c>
      <c r="CK110" s="404">
        <f>IF(CD110="Д",0,IF(CC110=0,CF110*CD110%,IF(CC110&gt;0,(VLOOKUP(O110,звания!$D$2:$E$62,2,FALSE)/(EOMONTH($G$3,0)+1-$G$3)*BO110)*CD110%)+(VLOOKUP(BS110,звания!$D$2:$E$62,2,FALSE)/(EOMONTH($G$3,0)+1-$G$3)*BU110)*CD110%))</f>
        <v>0</v>
      </c>
      <c r="CL110" s="404">
        <f>IF(BR110&gt;0,((VLOOKUP(C110,звания!$A$2:$B$62,2,FALSE)/(EOMONTH($G$3,0)+1-$G$3)*BO110+VLOOKUP(O110,звания!$D$2:$E$62,2,FALSE)/(EOMONTH($G$3,0)+1-$G$3)*BO110+(VLOOKUP(C110,звания!$A$2:$B$62,2,FALSE)/(EOMONTH($G$3,0)+1-$G$3)*BO110+VLOOKUP(O110,звания!$D$2:$E$62,2,FALSE)/(EOMONTH($G$3,0)+1-$G$3)*BO110)*BV110%)*BN110)+(VLOOKUP(C110,звания!$A$2:$B$62,2,FALSE)/(EOMONTH($G$3,0)+1-$G$3)*BU110+VLOOKUP(BS110,звания!$D$2:$E$62,2,FALSE)/(EOMONTH($G$3,0)+1-$G$3)*BU110+(VLOOKUP(C110,звания!$A$2:$B$62,2,FALSE)/(EOMONTH($G$3,0)+1-$G$3)*BU110+VLOOKUP(BS110,звания!$D$2:$E$62,2,FALSE)/(EOMONTH($G$3,0)+1-$G$3)*BU110)*BV110%)*BN110,(CE110+CF110+CG110)*BN110)</f>
        <v>3046.88</v>
      </c>
      <c r="CM110" s="404"/>
      <c r="CN110" s="404"/>
      <c r="CO110" s="432">
        <f t="shared" si="119"/>
        <v>4</v>
      </c>
      <c r="CP110" s="638"/>
      <c r="CQ110" s="637">
        <f>IF(CF110=0,0,IF((SUM(BH110:BM110)&gt;360),(VLOOKUP(O110,звания!$F$2:$G$62,2,FALSE))/100,VLOOKUP(O110,звания!$F$2:$H$62,3,FALSE)/100))</f>
        <v>2.83</v>
      </c>
      <c r="CR110" s="617">
        <f>IF(B110="Виключений зі списків",IF(AND(BU110=0,360-BH110&lt;0),(VLOOKUP(O110,звания!$D$2:$E$62,2,FALSE))/(EOMONTH($B$3,0)+1-$B$3)*BO110*CQ110,IF(AND(360-BH110&gt;=0,360-BH110&lt;(EOMONTH($B$3,0)+1-$B$3)),(CF110/(EOMONTH($B$3,0)-$B$3+1)*(360-BH110))*CQ110+(CF110/(EOMONTH($B$3,0)-$B$3+1)*((EOMONTH($B$3,0)-$B$3+1)-(360-BH110)))*VLOOKUP(O110,звания!$F$2:$H$62,2,FALSE)/100,((((VLOOKUP(O110,звания!$D$2:$E$62,2,FALSE))/(EOMONTH($B$3,0)+1-$B$3)*BO110*CQ110+(VLOOKUP(BS110,звания!$D$2:$E$62,2,FALSE))/(EOMONTH($B$3,0)+1-$B$3)*BU110*(VLOOKUP(BS110,звания!$F$2:$G$62,2,FALSE)*0.01)+(IF(BT110=0,0,(VLOOKUP(BS110,звания!$D$2:$E$62,2,FALSE)/(EOMONTH($G$3,0)+1-$G$3)*BT110*(VLOOKUP(BS110,звания!$F$2:$G$62,2,FALSE)))*0.01-(VLOOKUP(O110,звания!$D$2:$E$62,2,FALSE)/(EOMONTH($G$3,0)+1-$G$3)*BT110*(VLOOKUP(O110,звания!$F$2:$G$62,2,FALSE)))*0.01)))))/100*(100-CP110))),(IF(AND(BU110=0,360-BH110&lt;0,CP110=0),(VLOOKUP(O110,звания!$D$2:$E$62,2,FALSE))/(EOMONTH($G$3,0)+1-$G$3)*BO110*CQ110,IF(AND(360-BH110&gt;=0,360-BH110&lt;(EOMONTH($G$3,0)+1-$G$3)),(CF110/(EOMONTH($G$3,0)-$G$3+1)*(360-BH110))*CQ110+(CF110/(EOMONTH($G$3,0)-$G$3+1)*((EOMONTH($G$3,0)-$G$3+1)-(360-BH110)))*VLOOKUP(O110,звания!$F$2:$H$62,2,FALSE)/100,((((VLOOKUP(O110,звания!$D$2:$E$62,2,FALSE))/(EOMONTH($G$3,0)+1-$G$3)*BO110*CQ110+(VLOOKUP(BS110,звания!$D$2:$E$62,2,FALSE))/(EOMONTH($G$3,0)+1-$G$3)*BU110*(VLOOKUP(BS110,звания!$F$2:$G$62,2,FALSE)*0.01)))/100*(100-CP110)+(IF(BT110=0,0,(VLOOKUP(BS110,звания!$D$2:$E$62,2,FALSE)/(EOMONTH($BN$3,0)+1-$BN$3)*BT110*(VLOOKUP(BS110,звания!$F$2:$G$62,2,FALSE)))*0.01-(VLOOKUP(O110,звания!$D$2:$E$62,2,FALSE)/(EOMONTH($BN$3,0)+1-$BN$3)*BT110*(VLOOKUP(O110,звания!$F$2:$G$62,2,FALSE)))*0.01)))))))</f>
        <v>8716.4</v>
      </c>
      <c r="CS110" s="416">
        <f>SUM(CE110:CM110,CR110)</f>
        <v>16450.78</v>
      </c>
      <c r="CT110" s="403"/>
      <c r="CU110" s="403"/>
      <c r="CV110" s="404">
        <f t="shared" si="120"/>
        <v>672.35</v>
      </c>
      <c r="CW110" s="426">
        <f>CN110+SUM(CS110:CV110)</f>
        <v>17123.13</v>
      </c>
      <c r="CX110" s="404">
        <f>IF(CU110=0,CW110*0.18,(CW110-CU110)*0.18)</f>
        <v>3082.16</v>
      </c>
      <c r="CY110" s="1174">
        <v>5</v>
      </c>
      <c r="CZ110" s="404">
        <f t="shared" si="136"/>
        <v>210.98</v>
      </c>
      <c r="DA110" s="404"/>
      <c r="DB110" s="403"/>
      <c r="DC110" s="404"/>
      <c r="DD110" s="426">
        <f t="shared" si="162"/>
        <v>3293.14</v>
      </c>
      <c r="DE110" s="426">
        <f>(CW110-CV110)*22%</f>
        <v>3619.17</v>
      </c>
      <c r="DF110" s="404">
        <f>CX110</f>
        <v>3082.16</v>
      </c>
      <c r="DG110" s="426">
        <f t="shared" si="159"/>
        <v>16912.150000000001</v>
      </c>
      <c r="DH110" s="426">
        <f t="shared" si="160"/>
        <v>0</v>
      </c>
      <c r="DI110" s="421"/>
      <c r="DJ110" s="422" t="str">
        <f t="shared" si="163"/>
        <v xml:space="preserve">30 від 01.03   </v>
      </c>
      <c r="DK110" s="113" t="s">
        <v>1049</v>
      </c>
      <c r="DL110" s="28" t="s">
        <v>1044</v>
      </c>
      <c r="DM110" s="28" t="s">
        <v>1050</v>
      </c>
      <c r="DN110" s="28" t="s">
        <v>878</v>
      </c>
      <c r="DO110" s="900">
        <v>3485815797</v>
      </c>
      <c r="DP110" s="888"/>
      <c r="DQ110" s="827"/>
      <c r="DR110" s="818"/>
      <c r="DS110" s="819"/>
      <c r="DT110" s="820"/>
      <c r="DU110" s="124"/>
      <c r="DV110" s="401"/>
      <c r="DZ110" s="105"/>
      <c r="EG110" s="19"/>
      <c r="EH110" s="543">
        <f t="shared" si="123"/>
        <v>2</v>
      </c>
      <c r="EI110" s="404" t="str">
        <f t="shared" si="124"/>
        <v>мол. с-нт</v>
      </c>
      <c r="EJ110" s="29" t="str">
        <f t="shared" si="125"/>
        <v>Шевчук С.О.</v>
      </c>
      <c r="EK110" s="50"/>
      <c r="EL110" s="29"/>
      <c r="EM110" s="50"/>
      <c r="EN110" s="50"/>
      <c r="EO110" s="51"/>
      <c r="EP110" s="31"/>
    </row>
    <row r="111" spans="1:146" ht="17.45" hidden="1" customHeight="1">
      <c r="A111" s="402">
        <v>107</v>
      </c>
      <c r="B111" s="869" t="s">
        <v>821</v>
      </c>
      <c r="C111" s="911"/>
      <c r="D111" s="403" t="str">
        <f t="shared" si="139"/>
        <v>ВАКАНТ</v>
      </c>
      <c r="E111" s="416"/>
      <c r="F111" s="417"/>
      <c r="G111" s="406" t="str">
        <f t="shared" ref="G111:G116" si="181">IF(P111&gt;$G$3,0,CONCATENATE((INT((BH111)/360)+INT((BI111)/360)+INT((BJ111)/360)+INT((BK111)/360)+INT((BL111)/360)+INT((BM111)/360))+INT((INT(MOD((BH111),360)/30)+INT(MOD((BI111),360)/30)+INT(MOD((BJ111),360)/30)+INT(MOD((BK111),360)/30)+INT(MOD((BL111),360)/30)+INT(MOD((BM111),360)/30)+INT((MOD(MOD((BH111),360),30)+MOD(MOD((BI111),360),30)+MOD(MOD((BJ111),360),30)+MOD(MOD((BK111),360),30)+MOD(MOD((BL111),360),30)+MOD(MOD((BM111),360),30))/30))/12),".",MOD(INT(MOD((BH111),360)/30)+INT(MOD((BI111),360)/30)+INT(MOD((BJ111),360)/30)+INT(MOD((BK111),360)/30)+INT(MOD((BL111),360)/30)+INT(MOD((BM111),360)/30)+INT((MOD(MOD((BH111),360),30)+MOD(MOD((BI111),360),30)+MOD(MOD((BJ111),360),30)+MOD(MOD((BK111),360),30)+MOD(MOD((BL111),360),30)+MOD(MOD((BM111),360),30))/30),12),".",INT(MOD(MOD(MOD((BH111),360),30)+MOD(MOD((BI111),360),30)+MOD(MOD((BJ111),360),30)+MOD(MOD((BK111),360),30)+MOD(MOD((BL111),360),30)+MOD(MOD((BM111),360),30),30))))</f>
        <v>0.0.0</v>
      </c>
      <c r="H111" s="407" t="str">
        <f t="shared" ref="H111:H116" si="182">CONCATENATE(INT((BH111)/360),".",INT(MOD((BH111),360)/30),".",MOD(MOD((BH111),360),30))</f>
        <v>0.0.0</v>
      </c>
      <c r="I111" s="407" t="str">
        <f t="shared" ref="I111:I116" si="183">IF(P111&gt;$G$3,0,CONCATENATE((INT((BH111)/360)+INT((BM111)/360))+INT((INT(MOD((BH111),360)/30)+INT(MOD((BM111),360)/30)+INT((MOD(MOD((BH111),360),30)+MOD(MOD((BM111),360),30))/30))/12),".",MOD(INT(MOD((BH111),360)/30)+INT(MOD((BM111),360)/30)+INT((MOD(MOD((BH111),360),30)+MOD(MOD((BM111),360),30))/30),12),".",INT(MOD(MOD(MOD((BH111),360),30)+MOD(MOD((BM111),360),30),30))))</f>
        <v>0.0.0</v>
      </c>
      <c r="J111" s="407" t="str">
        <f t="shared" si="177"/>
        <v>0.0.0</v>
      </c>
      <c r="K111" s="407" t="str">
        <f t="shared" si="178"/>
        <v>0.0.0</v>
      </c>
      <c r="L111" s="407" t="str">
        <f t="shared" si="179"/>
        <v>0.0.0</v>
      </c>
      <c r="M111" s="407" t="str">
        <f t="shared" si="180"/>
        <v>0.0.0</v>
      </c>
      <c r="N111" s="408" t="str">
        <f t="shared" ref="N111:N116" si="184">CONCATENATE(IF(INT(INT(DAYS360(BF111,BG111,1)/30)/24)&gt;=2,2,INT(INT(DAYS360(BF111,BG111,1)/30)/24)),".",IF(AND(INT(INT(DAYS360(BF111,BG111,1)/30)/24)&gt;=2,MOD(INT(BM111/30),12)&gt;=6),6,IF(ISODD(MOD(INT(DAYS360(BF111,BG111,1)/30),12)),MOD(INT(DAYS360(BF111,BG111,1)/60),12),MOD(INT(BM111/30),12))),".",IF(AND(INT(INT(DAYS360(BF111,BG111,1)/30)/24)&gt;=2,MOD(INT(BM111/30),12)&gt;=6),0,IF(ISODD(MOD(INT(DAYS360(BF111,BG111,1)/30),12)),INT((MOD(DAYS360(BF111,BG111,1),30)/2+15)),INT(MOD(DAYS360(BF111,BG111,1),30)/2))))</f>
        <v>0.0.0</v>
      </c>
      <c r="O111" s="930">
        <v>8</v>
      </c>
      <c r="P111" s="417"/>
      <c r="Q111" s="417"/>
      <c r="R111" s="417"/>
      <c r="S111" s="417"/>
      <c r="T111" s="417"/>
      <c r="U111" s="417"/>
      <c r="V111" s="714"/>
      <c r="W111" s="714"/>
      <c r="X111" s="417"/>
      <c r="Y111" s="417"/>
      <c r="Z111" s="714"/>
      <c r="AA111" s="714"/>
      <c r="AB111" s="417"/>
      <c r="AC111" s="417"/>
      <c r="AD111" s="714"/>
      <c r="AE111" s="714"/>
      <c r="AF111" s="417"/>
      <c r="AG111" s="417"/>
      <c r="AH111" s="714"/>
      <c r="AI111" s="714"/>
      <c r="AJ111" s="417"/>
      <c r="AK111" s="417"/>
      <c r="AL111" s="714"/>
      <c r="AM111" s="714"/>
      <c r="AN111" s="417"/>
      <c r="AO111" s="417"/>
      <c r="AP111" s="714"/>
      <c r="AQ111" s="714"/>
      <c r="AR111" s="417"/>
      <c r="AS111" s="417"/>
      <c r="AT111" s="714"/>
      <c r="AU111" s="714"/>
      <c r="AV111" s="417"/>
      <c r="AW111" s="417"/>
      <c r="AX111" s="716"/>
      <c r="AY111" s="716"/>
      <c r="AZ111" s="635"/>
      <c r="BA111" s="635"/>
      <c r="BB111" s="716"/>
      <c r="BC111" s="716"/>
      <c r="BD111" s="635"/>
      <c r="BE111" s="635"/>
      <c r="BF111" s="717"/>
      <c r="BG111" s="717"/>
      <c r="BH111" s="432">
        <f t="shared" si="144"/>
        <v>0</v>
      </c>
      <c r="BI111" s="432">
        <f t="shared" si="155"/>
        <v>0</v>
      </c>
      <c r="BJ111" s="432">
        <f t="shared" si="156"/>
        <v>0</v>
      </c>
      <c r="BK111" s="432">
        <f t="shared" si="157"/>
        <v>0</v>
      </c>
      <c r="BL111" s="432">
        <f t="shared" si="158"/>
        <v>0</v>
      </c>
      <c r="BM111" s="436">
        <f t="shared" si="161"/>
        <v>0</v>
      </c>
      <c r="BN111" s="462">
        <v>0.65</v>
      </c>
      <c r="BO111" s="427">
        <f t="shared" si="145"/>
        <v>28</v>
      </c>
      <c r="BP111" s="419"/>
      <c r="BQ111" s="700"/>
      <c r="BR111" s="419"/>
      <c r="BS111" s="700"/>
      <c r="BT111" s="700"/>
      <c r="BU111" s="700"/>
      <c r="BV111" s="427">
        <f t="shared" si="146"/>
        <v>0</v>
      </c>
      <c r="BW111" s="419"/>
      <c r="BX111" s="781"/>
      <c r="BY111" s="700"/>
      <c r="BZ111" s="432"/>
      <c r="CA111" s="700"/>
      <c r="CB111" s="432"/>
      <c r="CC111" s="700"/>
      <c r="CD111" s="432"/>
      <c r="CE111" s="404">
        <f>IF(OR(C111=0,CD111="Д"),0,IF(AND(C111&gt;0,E111=0),VLOOKUP(C111,звания!A:B,2,FALSE)/((EOMONTH($G$3,0)+1)-$G$3)*BO111+VLOOKUP(C111,звания!A:B,2,FALSE)/((EOMONTH($G$3,0)+1)-$G$3)*BR111+VLOOKUP(C111,звания!A:B,2,FALSE)/((EOMONTH($G$3,0)+1)-$G$3)*BU111,IF(AND(C111&gt;0,E111&gt;0,F111&gt;=$G$3,BO111=(EOMONTH($G$3,0)+1)-$G$3),(VLOOKUP(E111,звания!A:B,2,FALSE)/(EOMONTH($G$3,0)-$G$3+1))*(F111-$G$3)+(VLOOKUP(C111,звания!A:B,2,FALSE)/(EOMONTH($G$3,0)-$G$3+1))*((EOMONTH($G$3,0)-$G$3+1)-(F111-$G$3)),IF(AND(C111&gt;0,E111&gt;0,F111&gt;$G$3,BO111&lt;(EOMONTH($G$3,0)+1)-$G$3,BO111&lt;&gt;0),VLOOKUP(E111,звания!A:B,2,FALSE)/((EOMONTH($G$3,0)+1)-$G$3)*((F111-$G$3)-(((EOMONTH($G$3,0)+1)-$G$3)-BO111-BU111-BR111))+VLOOKUP(C111,звания!A:B,2,FALSE)/((EOMONTH($G$3,0)+1)-$G$3)*(((EOMONTH($G$3,0)+1)-F111)),IF(F111&lt;$G$3,(VLOOKUP(C111,звания!A:B,2,FALSE)-VLOOKUP(E111,звания!A:B,2,FALSE))/((EOMONTH($BN$3,0)+1)-$BN$3)*(EOMONTH($BN$3,0)+1-F111)+VLOOKUP(C111,звания!A:B,2,FALSE)/((EOMONTH($G$3,0)+1)-$G$3)*BO111+VLOOKUP(C111,звания!A:B,2,FALSE)/((EOMONTH($G$3,0)+1)-$G$3)*BU111+VLOOKUP(C111,звания!A:B,2,FALSE)/((EOMONTH($G$3,0)+1)-$G$3)*BR111,0)))))</f>
        <v>0</v>
      </c>
      <c r="CF111" s="404">
        <f>IF(OR(CD111="Д",C111=0),0,IF(B111="Виключений зі списків",IF(BS111=0,(VLOOKUP(O111,звания!$D$2:$E$62,2,FALSE))/(EOMONTH($B$3,0)+1-$B$3)*BO111+(VLOOKUP(BQ111,звания!$D$2:$E$62,2,FALSE))/(EOMONTH($B$3,0)+1-$B$3)*BR111,(((VLOOKUP(O111,звания!$D$2:$E$62,2,FALSE))/(EOMONTH($B$3,0)+1-$B$3))*BO111)+(VLOOKUP(BQ111,звания!$D$2:$E$62,2,FALSE))/(EOMONTH($B$3,0)+1-$B$3)*BR111+(VLOOKUP(BS111,звания!$D$2:$E$62,2,FALSE))/(EOMONTH($B$3,0)+1-$B$3)*BU111),IF(BS111=0,(VLOOKUP(O111,звания!$D$2:$E$62,2,FALSE))/(EOMONTH($G$3,0)+1-$G$3)*BO111+(VLOOKUP(BQ111,звания!$D$2:$E$62,2,FALSE))/(EOMONTH($G$3,0)+1-$G$3)*BR111,(((VLOOKUP(O111,звания!$D$2:$E$62,2,FALSE))/(EOMONTH($G$3,0)+1-$G$3))*BO111)+(VLOOKUP(BQ111,звания!$D$2:$E$62,2,FALSE))/(EOMONTH($G$3,0)+1-$G$3)*BR111+(VLOOKUP(BS111,звания!$D$2:$E$62,2,FALSE))/(EOMONTH($G$3,0)+1-$G$3)*BU111+IF(BT111=0,0,(VLOOKUP(BS111,звания!$D$2:$E$62,2,FALSE))/(EOMONTH($BN$3,0)+1-$BN$3)*BT111-(VLOOKUP(O111,звания!$D$2:$E$62,2,FALSE))/(EOMONTH($BN$3,0)+1-$BN$3)*BT111))))</f>
        <v>0</v>
      </c>
      <c r="CG111" s="404">
        <f t="shared" si="169"/>
        <v>0</v>
      </c>
      <c r="CH111" s="404">
        <f>IF(BW111=0,CF111*BX111%,IF(BW111&gt;0,((VLOOKUP(O111,звания!$D$2:$E$62,2,FALSE)/(EOMONTH($G$3,0)+1-$G$3)*BW111)*BX111%)))</f>
        <v>0</v>
      </c>
      <c r="CI111" s="404">
        <f>IF(BY111=0,CF111*BZ111%,IF(BY111&gt;0,(VLOOKUP(O111,звания!$D$2:$E$62,2,FALSE)/(EOMONTH($G$3,0)+1-$G$3)*BO111)*BZ111%)+(VLOOKUP(BS111,звания!$D$2:$E$62,2,FALSE)/(EOMONTH($G$3,0)+1-$G$3)*BU111)*BZ111%)</f>
        <v>0</v>
      </c>
      <c r="CJ111" s="404">
        <f>IF(CA111=0,CF111*CB111%,IF(CA111&gt;0,(VLOOKUP(O111,звания!$D$2:$E$62,2,FALSE)/(EOMONTH($G$3,0)+1-$G$3)*BO111)*CB111%)+(VLOOKUP(BS111,звания!$D$2:$E$62,2,FALSE)/(EOMONTH($G$3,0)+1-$G$3)*BU111)*CB111%)</f>
        <v>0</v>
      </c>
      <c r="CK111" s="404">
        <f>IF(CD111="Д",0,IF(CC111=0,CF111*CD111%,IF(CC111&gt;0,(VLOOKUP(O111,звания!$D$2:$E$62,2,FALSE)/(EOMONTH($G$3,0)+1-$G$3)*BO111)*CD111%)+(VLOOKUP(BS111,звания!$D$2:$E$62,2,FALSE)/(EOMONTH($G$3,0)+1-$G$3)*BU111)*CD111%))</f>
        <v>0</v>
      </c>
      <c r="CL111" s="404">
        <f>IF(BR111&gt;0,((VLOOKUP(C111,звания!$A$2:$B$62,2,FALSE)/(EOMONTH($G$3,0)+1-$G$3)*BO111+VLOOKUP(O111,звания!$D$2:$E$62,2,FALSE)/(EOMONTH($G$3,0)+1-$G$3)*BO111+(VLOOKUP(C111,звания!$A$2:$B$62,2,FALSE)/(EOMONTH($G$3,0)+1-$G$3)*BO111+VLOOKUP(O111,звания!$D$2:$E$62,2,FALSE)/(EOMONTH($G$3,0)+1-$G$3)*BO111)*BV111%)*BN111)+(VLOOKUP(C111,звания!$A$2:$B$62,2,FALSE)/(EOMONTH($G$3,0)+1-$G$3)*BU111+VLOOKUP(BS111,звания!$D$2:$E$62,2,FALSE)/(EOMONTH($G$3,0)+1-$G$3)*BU111+(VLOOKUP(C111,звания!$A$2:$B$62,2,FALSE)/(EOMONTH($G$3,0)+1-$G$3)*BU111+VLOOKUP(BS111,звания!$D$2:$E$62,2,FALSE)/(EOMONTH($G$3,0)+1-$G$3)*BU111)*BV111%)*BN111,(CE111+CF111+CG111)*BN111)</f>
        <v>0</v>
      </c>
      <c r="CM111" s="404"/>
      <c r="CN111" s="404"/>
      <c r="CO111" s="432">
        <f t="shared" si="119"/>
        <v>0</v>
      </c>
      <c r="CP111" s="638"/>
      <c r="CQ111" s="637">
        <f>IF(CF111=0,0,IF((SUM(BH111:BM111)&gt;360),(VLOOKUP(O111,звания!$F$2:$G$62,2,FALSE))/100,VLOOKUP(O111,звания!$F$2:$H$62,3,FALSE)/100))</f>
        <v>0</v>
      </c>
      <c r="CR111" s="617">
        <f>IF(B111="Виключений зі списків",IF(AND(BU111=0,360-BH111&lt;0),(VLOOKUP(O111,звания!$D$2:$E$62,2,FALSE))/(EOMONTH($B$3,0)+1-$B$3)*BO111*CQ111,IF(AND(360-BH111&gt;=0,360-BH111&lt;(EOMONTH($B$3,0)+1-$B$3)),(CF111/(EOMONTH($B$3,0)-$B$3+1)*(360-BH111))*CQ111+(CF111/(EOMONTH($B$3,0)-$B$3+1)*((EOMONTH($B$3,0)-$B$3+1)-(360-BH111)))*VLOOKUP(O111,звания!$F$2:$H$62,2,FALSE)/100,((((VLOOKUP(O111,звания!$D$2:$E$62,2,FALSE))/(EOMONTH($B$3,0)+1-$B$3)*BO111*CQ111+(VLOOKUP(BS111,звания!$D$2:$E$62,2,FALSE))/(EOMONTH($B$3,0)+1-$B$3)*BU111*(VLOOKUP(BS111,звания!$F$2:$G$62,2,FALSE)*0.01)+(IF(BT111=0,0,(VLOOKUP(BS111,звания!$D$2:$E$62,2,FALSE)/(EOMONTH($G$3,0)+1-$G$3)*BT111*(VLOOKUP(BS111,звания!$F$2:$G$62,2,FALSE)))*0.01-(VLOOKUP(O111,звания!$D$2:$E$62,2,FALSE)/(EOMONTH($G$3,0)+1-$G$3)*BT111*(VLOOKUP(O111,звания!$F$2:$G$62,2,FALSE)))*0.01)))))/100*(100-CP111))),(IF(AND(BU111=0,360-BH111&lt;0,CP111=0),(VLOOKUP(O111,звания!$D$2:$E$62,2,FALSE))/(EOMONTH($G$3,0)+1-$G$3)*BO111*CQ111,IF(AND(360-BH111&gt;=0,360-BH111&lt;(EOMONTH($G$3,0)+1-$G$3)),(CF111/(EOMONTH($G$3,0)-$G$3+1)*(360-BH111))*CQ111+(CF111/(EOMONTH($G$3,0)-$G$3+1)*((EOMONTH($G$3,0)-$G$3+1)-(360-BH111)))*VLOOKUP(O111,звания!$F$2:$H$62,2,FALSE)/100,((((VLOOKUP(O111,звания!$D$2:$E$62,2,FALSE))/(EOMONTH($G$3,0)+1-$G$3)*BO111*CQ111+(VLOOKUP(BS111,звания!$D$2:$E$62,2,FALSE))/(EOMONTH($G$3,0)+1-$G$3)*BU111*(VLOOKUP(BS111,звания!$F$2:$G$62,2,FALSE)*0.01)))/100*(100-CP111)+(IF(BT111=0,0,(VLOOKUP(BS111,звания!$D$2:$E$62,2,FALSE)/(EOMONTH($BN$3,0)+1-$BN$3)*BT111*(VLOOKUP(BS111,звания!$F$2:$G$62,2,FALSE)))*0.01-(VLOOKUP(O111,звания!$D$2:$E$62,2,FALSE)/(EOMONTH($BN$3,0)+1-$BN$3)*BT111*(VLOOKUP(O111,звания!$F$2:$G$62,2,FALSE)))*0.01)))))))</f>
        <v>0</v>
      </c>
      <c r="CS111" s="416">
        <f t="shared" si="170"/>
        <v>0</v>
      </c>
      <c r="CT111" s="403"/>
      <c r="CU111" s="403"/>
      <c r="CV111" s="403">
        <f t="shared" si="120"/>
        <v>0</v>
      </c>
      <c r="CW111" s="556">
        <f t="shared" si="176"/>
        <v>0</v>
      </c>
      <c r="CX111" s="403">
        <f t="shared" si="171"/>
        <v>0</v>
      </c>
      <c r="CY111" s="529">
        <v>5</v>
      </c>
      <c r="CZ111" s="404">
        <f t="shared" si="136"/>
        <v>0</v>
      </c>
      <c r="DA111" s="403"/>
      <c r="DB111" s="403"/>
      <c r="DC111" s="403"/>
      <c r="DD111" s="421">
        <f t="shared" si="162"/>
        <v>0</v>
      </c>
      <c r="DE111" s="421">
        <f t="shared" si="121"/>
        <v>0</v>
      </c>
      <c r="DF111" s="403">
        <f t="shared" si="148"/>
        <v>0</v>
      </c>
      <c r="DG111" s="421">
        <f t="shared" si="159"/>
        <v>0</v>
      </c>
      <c r="DH111" s="421">
        <f t="shared" si="160"/>
        <v>0</v>
      </c>
      <c r="DI111" s="421"/>
      <c r="DJ111" s="422" t="str">
        <f t="shared" si="163"/>
        <v xml:space="preserve">    </v>
      </c>
      <c r="DK111" s="113" t="s">
        <v>876</v>
      </c>
      <c r="DL111" s="28"/>
      <c r="DM111" s="28"/>
      <c r="DN111" s="28"/>
      <c r="DO111" s="901"/>
      <c r="DP111" s="888"/>
      <c r="DQ111" s="817"/>
      <c r="DR111" s="818"/>
      <c r="DS111" s="819"/>
      <c r="DT111" s="820"/>
      <c r="DU111" s="124"/>
      <c r="DV111" s="122"/>
      <c r="DX111" s="84"/>
      <c r="DY111" s="84"/>
      <c r="DZ111" s="105"/>
      <c r="EH111" s="543">
        <f t="shared" si="123"/>
        <v>0</v>
      </c>
      <c r="EI111" s="404">
        <f t="shared" si="124"/>
        <v>0</v>
      </c>
      <c r="EJ111" s="29" t="str">
        <f t="shared" si="125"/>
        <v>ВАКАНТ</v>
      </c>
      <c r="EK111" s="50"/>
      <c r="EL111" s="29"/>
      <c r="EM111" s="50"/>
      <c r="EN111" s="50"/>
      <c r="EO111" s="50"/>
      <c r="EP111" s="30"/>
    </row>
    <row r="112" spans="1:146" ht="17.45" hidden="1" customHeight="1">
      <c r="A112" s="402">
        <v>108</v>
      </c>
      <c r="B112" s="403"/>
      <c r="C112" s="911"/>
      <c r="D112" s="403" t="str">
        <f t="shared" si="139"/>
        <v xml:space="preserve"> </v>
      </c>
      <c r="E112" s="416"/>
      <c r="F112" s="417"/>
      <c r="G112" s="406" t="str">
        <f t="shared" si="181"/>
        <v>0.0.0</v>
      </c>
      <c r="H112" s="407" t="str">
        <f t="shared" si="182"/>
        <v>0.0.0</v>
      </c>
      <c r="I112" s="407" t="str">
        <f t="shared" si="183"/>
        <v>0.0.0</v>
      </c>
      <c r="J112" s="407" t="str">
        <f t="shared" si="177"/>
        <v>0.0.0</v>
      </c>
      <c r="K112" s="407" t="str">
        <f t="shared" si="178"/>
        <v>0.0.0</v>
      </c>
      <c r="L112" s="407" t="str">
        <f t="shared" si="179"/>
        <v>0.0.0</v>
      </c>
      <c r="M112" s="407" t="str">
        <f t="shared" si="180"/>
        <v>0.0.0</v>
      </c>
      <c r="N112" s="408" t="str">
        <f t="shared" si="184"/>
        <v>0.0.0</v>
      </c>
      <c r="O112" s="930"/>
      <c r="P112" s="417"/>
      <c r="Q112" s="417"/>
      <c r="R112" s="417"/>
      <c r="S112" s="417"/>
      <c r="T112" s="417"/>
      <c r="U112" s="417"/>
      <c r="V112" s="714"/>
      <c r="W112" s="714"/>
      <c r="X112" s="417"/>
      <c r="Y112" s="417"/>
      <c r="Z112" s="714"/>
      <c r="AA112" s="714"/>
      <c r="AB112" s="417"/>
      <c r="AC112" s="417"/>
      <c r="AD112" s="714"/>
      <c r="AE112" s="714"/>
      <c r="AF112" s="417"/>
      <c r="AG112" s="417"/>
      <c r="AH112" s="714"/>
      <c r="AI112" s="714"/>
      <c r="AJ112" s="417"/>
      <c r="AK112" s="417"/>
      <c r="AL112" s="714"/>
      <c r="AM112" s="714"/>
      <c r="AN112" s="417"/>
      <c r="AO112" s="417"/>
      <c r="AP112" s="714"/>
      <c r="AQ112" s="714"/>
      <c r="AR112" s="417"/>
      <c r="AS112" s="417"/>
      <c r="AT112" s="714"/>
      <c r="AU112" s="714"/>
      <c r="AV112" s="417"/>
      <c r="AW112" s="417"/>
      <c r="AX112" s="716"/>
      <c r="AY112" s="716"/>
      <c r="AZ112" s="635"/>
      <c r="BA112" s="635"/>
      <c r="BB112" s="716"/>
      <c r="BC112" s="716"/>
      <c r="BD112" s="635"/>
      <c r="BE112" s="635"/>
      <c r="BF112" s="717"/>
      <c r="BG112" s="717"/>
      <c r="BH112" s="432">
        <f t="shared" si="144"/>
        <v>0</v>
      </c>
      <c r="BI112" s="432">
        <f t="shared" si="155"/>
        <v>0</v>
      </c>
      <c r="BJ112" s="432">
        <f t="shared" si="156"/>
        <v>0</v>
      </c>
      <c r="BK112" s="432">
        <f t="shared" si="157"/>
        <v>0</v>
      </c>
      <c r="BL112" s="432">
        <f t="shared" si="158"/>
        <v>0</v>
      </c>
      <c r="BM112" s="436">
        <f t="shared" si="161"/>
        <v>0</v>
      </c>
      <c r="BN112" s="462">
        <v>0.65</v>
      </c>
      <c r="BO112" s="427">
        <f t="shared" si="145"/>
        <v>0</v>
      </c>
      <c r="BP112" s="419"/>
      <c r="BQ112" s="700"/>
      <c r="BR112" s="419"/>
      <c r="BS112" s="700"/>
      <c r="BT112" s="700"/>
      <c r="BU112" s="700"/>
      <c r="BV112" s="427">
        <f t="shared" si="146"/>
        <v>0</v>
      </c>
      <c r="BW112" s="419"/>
      <c r="BX112" s="782"/>
      <c r="BY112" s="419"/>
      <c r="BZ112" s="432"/>
      <c r="CA112" s="700"/>
      <c r="CB112" s="432"/>
      <c r="CC112" s="700"/>
      <c r="CD112" s="432"/>
      <c r="CE112" s="404">
        <f>IF(OR(C112=0,CD112="Д"),0,IF(AND(C112&gt;0,E112=0),VLOOKUP(C112,звания!A:B,2,FALSE)/((EOMONTH($G$3,0)+1)-$G$3)*BO112+VLOOKUP(C112,звания!A:B,2,FALSE)/((EOMONTH($G$3,0)+1)-$G$3)*BR112+VLOOKUP(C112,звания!A:B,2,FALSE)/((EOMONTH($G$3,0)+1)-$G$3)*BU112,IF(AND(C112&gt;0,E112&gt;0,F112&gt;=$G$3,BO112=(EOMONTH($G$3,0)+1)-$G$3),(VLOOKUP(E112,звания!A:B,2,FALSE)/(EOMONTH($G$3,0)-$G$3+1))*(F112-$G$3)+(VLOOKUP(C112,звания!A:B,2,FALSE)/(EOMONTH($G$3,0)-$G$3+1))*((EOMONTH($G$3,0)-$G$3+1)-(F112-$G$3)),IF(AND(C112&gt;0,E112&gt;0,F112&gt;$G$3,BO112&lt;(EOMONTH($G$3,0)+1)-$G$3,BO112&lt;&gt;0),VLOOKUP(E112,звания!A:B,2,FALSE)/((EOMONTH($G$3,0)+1)-$G$3)*((F112-$G$3)-(((EOMONTH($G$3,0)+1)-$G$3)-BO112-BU112-BR112))+VLOOKUP(C112,звания!A:B,2,FALSE)/((EOMONTH($G$3,0)+1)-$G$3)*(((EOMONTH($G$3,0)+1)-F112)),IF(F112&lt;$G$3,(VLOOKUP(C112,звания!A:B,2,FALSE)-VLOOKUP(E112,звания!A:B,2,FALSE))/((EOMONTH($BN$3,0)+1)-$BN$3)*(EOMONTH($BN$3,0)+1-F112)+VLOOKUP(C112,звания!A:B,2,FALSE)/((EOMONTH($G$3,0)+1)-$G$3)*BO112+VLOOKUP(C112,звания!A:B,2,FALSE)/((EOMONTH($G$3,0)+1)-$G$3)*BU112+VLOOKUP(C112,звания!A:B,2,FALSE)/((EOMONTH($G$3,0)+1)-$G$3)*BR112,0)))))</f>
        <v>0</v>
      </c>
      <c r="CF112" s="404">
        <f>IF(OR(CD112="Д",C112=0),0,IF(B112="Виключений зі списків",IF(BS112=0,(VLOOKUP(O112,звания!$D$2:$E$62,2,FALSE))/(EOMONTH($B$3,0)+1-$B$3)*BO112+(VLOOKUP(BQ112,звания!$D$2:$E$62,2,FALSE))/(EOMONTH($B$3,0)+1-$B$3)*BR112,(((VLOOKUP(O112,звания!$D$2:$E$62,2,FALSE))/(EOMONTH($B$3,0)+1-$B$3))*BO112)+(VLOOKUP(BQ112,звания!$D$2:$E$62,2,FALSE))/(EOMONTH($B$3,0)+1-$B$3)*BR112+(VLOOKUP(BS112,звания!$D$2:$E$62,2,FALSE))/(EOMONTH($B$3,0)+1-$B$3)*BU112),IF(BS112=0,(VLOOKUP(O112,звания!$D$2:$E$62,2,FALSE))/(EOMONTH($G$3,0)+1-$G$3)*BO112+(VLOOKUP(BQ112,звания!$D$2:$E$62,2,FALSE))/(EOMONTH($G$3,0)+1-$G$3)*BR112,(((VLOOKUP(O112,звания!$D$2:$E$62,2,FALSE))/(EOMONTH($G$3,0)+1-$G$3))*BO112)+(VLOOKUP(BQ112,звания!$D$2:$E$62,2,FALSE))/(EOMONTH($G$3,0)+1-$G$3)*BR112+(VLOOKUP(BS112,звания!$D$2:$E$62,2,FALSE))/(EOMONTH($G$3,0)+1-$G$3)*BU112+IF(BT112=0,0,(VLOOKUP(BS112,звания!$D$2:$E$62,2,FALSE))/(EOMONTH($BN$3,0)+1-$BN$3)*BT112-(VLOOKUP(O112,звания!$D$2:$E$62,2,FALSE))/(EOMONTH($BN$3,0)+1-$BN$3)*BT112))))</f>
        <v>0</v>
      </c>
      <c r="CG112" s="404">
        <f t="shared" si="169"/>
        <v>0</v>
      </c>
      <c r="CH112" s="404">
        <f>IF(BW112=0,CF112*BX112%,IF(BW112&gt;0,((VLOOKUP(O112,звания!$D$2:$E$62,2,FALSE)/(EOMONTH($G$3,0)+1-$G$3)*BW112)*BX112%)))</f>
        <v>0</v>
      </c>
      <c r="CI112" s="404">
        <f>IF(BY112=0,CF112*BZ112%,IF(BY112&gt;0,(VLOOKUP(O112,звания!$D$2:$E$62,2,FALSE)/(EOMONTH($G$3,0)+1-$G$3)*BO112)*BZ112%)+(VLOOKUP(BS112,звания!$D$2:$E$62,2,FALSE)/(EOMONTH($G$3,0)+1-$G$3)*BU112)*BZ112%)</f>
        <v>0</v>
      </c>
      <c r="CJ112" s="404">
        <f>IF(CA112=0,CF112*CB112%,IF(CA112&gt;0,(VLOOKUP(O112,звания!$D$2:$E$62,2,FALSE)/(EOMONTH($G$3,0)+1-$G$3)*BO112)*CB112%)+(VLOOKUP(BS112,звания!$D$2:$E$62,2,FALSE)/(EOMONTH($G$3,0)+1-$G$3)*BU112)*CB112%)</f>
        <v>0</v>
      </c>
      <c r="CK112" s="404">
        <f>IF(CD112="Д",0,IF(CC112=0,CF112*CD112%,IF(CC112&gt;0,(VLOOKUP(O112,звания!$D$2:$E$62,2,FALSE)/(EOMONTH($G$3,0)+1-$G$3)*BO112)*CD112%)+(VLOOKUP(BS112,звания!$D$2:$E$62,2,FALSE)/(EOMONTH($G$3,0)+1-$G$3)*BU112)*CD112%))</f>
        <v>0</v>
      </c>
      <c r="CL112" s="404">
        <f>IF(BR112&gt;0,((VLOOKUP(C112,звания!$A$2:$B$62,2,FALSE)/(EOMONTH($G$3,0)+1-$G$3)*BO112+VLOOKUP(O112,звания!$D$2:$E$62,2,FALSE)/(EOMONTH($G$3,0)+1-$G$3)*BO112+(VLOOKUP(C112,звания!$A$2:$B$62,2,FALSE)/(EOMONTH($G$3,0)+1-$G$3)*BO112+VLOOKUP(O112,звания!$D$2:$E$62,2,FALSE)/(EOMONTH($G$3,0)+1-$G$3)*BO112)*BV112%)*BN112)+(VLOOKUP(C112,звания!$A$2:$B$62,2,FALSE)/(EOMONTH($G$3,0)+1-$G$3)*BU112+VLOOKUP(BS112,звания!$D$2:$E$62,2,FALSE)/(EOMONTH($G$3,0)+1-$G$3)*BU112+(VLOOKUP(C112,звания!$A$2:$B$62,2,FALSE)/(EOMONTH($G$3,0)+1-$G$3)*BU112+VLOOKUP(BS112,звания!$D$2:$E$62,2,FALSE)/(EOMONTH($G$3,0)+1-$G$3)*BU112)*BV112%)*BN112,(CE112+CF112+CG112)*BN112)</f>
        <v>0</v>
      </c>
      <c r="CM112" s="404"/>
      <c r="CN112" s="404"/>
      <c r="CO112" s="432">
        <f t="shared" si="119"/>
        <v>0</v>
      </c>
      <c r="CP112" s="638"/>
      <c r="CQ112" s="637">
        <f>IF(CF112=0,0,IF((SUM(BH112:BM112)&gt;360),(VLOOKUP(O112,звания!$F$2:$G$62,2,FALSE))/100,VLOOKUP(O112,звания!$F$2:$H$62,3,FALSE)/100))</f>
        <v>0</v>
      </c>
      <c r="CR112" s="617">
        <f>IF(B112="Виключений зі списків",IF(AND(BU112=0,360-BH112&lt;0),(VLOOKUP(O112,звания!$D$2:$E$62,2,FALSE))/(EOMONTH($B$3,0)+1-$B$3)*BO112*CQ112,IF(AND(360-BH112&gt;=0,360-BH112&lt;(EOMONTH($B$3,0)+1-$B$3)),(CF112/(EOMONTH($B$3,0)-$B$3+1)*(360-BH112))*CQ112+(CF112/(EOMONTH($B$3,0)-$B$3+1)*((EOMONTH($B$3,0)-$B$3+1)-(360-BH112)))*VLOOKUP(O112,звания!$F$2:$H$62,2,FALSE)/100,((((VLOOKUP(O112,звания!$D$2:$E$62,2,FALSE))/(EOMONTH($B$3,0)+1-$B$3)*BO112*CQ112+(VLOOKUP(BS112,звания!$D$2:$E$62,2,FALSE))/(EOMONTH($B$3,0)+1-$B$3)*BU112*(VLOOKUP(BS112,звания!$F$2:$G$62,2,FALSE)*0.01)+(IF(BT112=0,0,(VLOOKUP(BS112,звания!$D$2:$E$62,2,FALSE)/(EOMONTH($G$3,0)+1-$G$3)*BT112*(VLOOKUP(BS112,звания!$F$2:$G$62,2,FALSE)))*0.01-(VLOOKUP(O112,звания!$D$2:$E$62,2,FALSE)/(EOMONTH($G$3,0)+1-$G$3)*BT112*(VLOOKUP(O112,звания!$F$2:$G$62,2,FALSE)))*0.01)))))/100*(100-CP112))),(IF(AND(BU112=0,360-BH112&lt;0,CP112=0),(VLOOKUP(O112,звания!$D$2:$E$62,2,FALSE))/(EOMONTH($G$3,0)+1-$G$3)*BO112*CQ112,IF(AND(360-BH112&gt;=0,360-BH112&lt;(EOMONTH($G$3,0)+1-$G$3)),(CF112/(EOMONTH($G$3,0)-$G$3+1)*(360-BH112))*CQ112+(CF112/(EOMONTH($G$3,0)-$G$3+1)*((EOMONTH($G$3,0)-$G$3+1)-(360-BH112)))*VLOOKUP(O112,звания!$F$2:$H$62,2,FALSE)/100,((((VLOOKUP(O112,звания!$D$2:$E$62,2,FALSE))/(EOMONTH($G$3,0)+1-$G$3)*BO112*CQ112+(VLOOKUP(BS112,звания!$D$2:$E$62,2,FALSE))/(EOMONTH($G$3,0)+1-$G$3)*BU112*(VLOOKUP(BS112,звания!$F$2:$G$62,2,FALSE)*0.01)))/100*(100-CP112)+(IF(BT112=0,0,(VLOOKUP(BS112,звания!$D$2:$E$62,2,FALSE)/(EOMONTH($BN$3,0)+1-$BN$3)*BT112*(VLOOKUP(BS112,звания!$F$2:$G$62,2,FALSE)))*0.01-(VLOOKUP(O112,звания!$D$2:$E$62,2,FALSE)/(EOMONTH($BN$3,0)+1-$BN$3)*BT112*(VLOOKUP(O112,звания!$F$2:$G$62,2,FALSE)))*0.01)))))))</f>
        <v>0</v>
      </c>
      <c r="CS112" s="416">
        <f t="shared" si="170"/>
        <v>0</v>
      </c>
      <c r="CT112" s="403"/>
      <c r="CU112" s="403"/>
      <c r="CV112" s="403">
        <f t="shared" si="120"/>
        <v>0</v>
      </c>
      <c r="CW112" s="556">
        <f t="shared" si="176"/>
        <v>0</v>
      </c>
      <c r="CX112" s="403">
        <f t="shared" si="171"/>
        <v>0</v>
      </c>
      <c r="CY112" s="403"/>
      <c r="CZ112" s="404">
        <f t="shared" si="136"/>
        <v>0</v>
      </c>
      <c r="DA112" s="403"/>
      <c r="DB112" s="403"/>
      <c r="DC112" s="403"/>
      <c r="DD112" s="421">
        <f t="shared" si="162"/>
        <v>0</v>
      </c>
      <c r="DE112" s="421">
        <f t="shared" si="121"/>
        <v>0</v>
      </c>
      <c r="DF112" s="403">
        <f t="shared" si="148"/>
        <v>0</v>
      </c>
      <c r="DG112" s="421">
        <f t="shared" si="159"/>
        <v>0</v>
      </c>
      <c r="DH112" s="421">
        <f t="shared" si="160"/>
        <v>0</v>
      </c>
      <c r="DI112" s="421"/>
      <c r="DJ112" s="422" t="str">
        <f t="shared" si="163"/>
        <v xml:space="preserve">    </v>
      </c>
      <c r="DK112" s="113" t="s">
        <v>477</v>
      </c>
      <c r="DL112" s="28"/>
      <c r="DM112" s="28"/>
      <c r="DN112" s="28"/>
      <c r="DO112" s="901"/>
      <c r="DP112" s="888"/>
      <c r="DQ112" s="817"/>
      <c r="DR112" s="818"/>
      <c r="DS112" s="819"/>
      <c r="DT112" s="820"/>
      <c r="DU112" s="124"/>
      <c r="DV112" s="122"/>
      <c r="DX112" s="84"/>
      <c r="DY112" s="84"/>
      <c r="DZ112" s="105"/>
      <c r="EH112" s="543">
        <f t="shared" si="123"/>
        <v>0</v>
      </c>
      <c r="EI112" s="404">
        <f t="shared" si="124"/>
        <v>0</v>
      </c>
      <c r="EJ112" s="29" t="str">
        <f t="shared" si="125"/>
        <v xml:space="preserve"> </v>
      </c>
      <c r="EK112" s="50"/>
      <c r="EL112" s="29"/>
      <c r="EM112" s="50"/>
      <c r="EN112" s="50"/>
      <c r="EO112" s="50"/>
      <c r="EP112" s="29"/>
    </row>
    <row r="113" spans="1:146" ht="17.45" customHeight="1">
      <c r="A113" s="427">
        <v>109</v>
      </c>
      <c r="B113" s="869" t="s">
        <v>804</v>
      </c>
      <c r="C113" s="911" t="s">
        <v>25</v>
      </c>
      <c r="D113" s="404" t="str">
        <f t="shared" si="139"/>
        <v>Чернишенко Є.В.</v>
      </c>
      <c r="E113" s="416"/>
      <c r="F113" s="417"/>
      <c r="G113" s="409" t="str">
        <f t="shared" si="181"/>
        <v>31.10.26</v>
      </c>
      <c r="H113" s="407" t="str">
        <f t="shared" si="182"/>
        <v>31.10.26</v>
      </c>
      <c r="I113" s="407" t="str">
        <f t="shared" si="183"/>
        <v>31.10.26</v>
      </c>
      <c r="J113" s="407" t="str">
        <f t="shared" si="177"/>
        <v>0.0.0</v>
      </c>
      <c r="K113" s="407" t="str">
        <f t="shared" si="178"/>
        <v>0.0.0</v>
      </c>
      <c r="L113" s="407" t="str">
        <f t="shared" si="179"/>
        <v>0.0.0</v>
      </c>
      <c r="M113" s="407" t="str">
        <f t="shared" si="180"/>
        <v>0.0.0</v>
      </c>
      <c r="N113" s="408" t="str">
        <f t="shared" si="184"/>
        <v>0.0.0</v>
      </c>
      <c r="O113" s="930">
        <v>19</v>
      </c>
      <c r="P113" s="417">
        <v>32937</v>
      </c>
      <c r="Q113" s="417"/>
      <c r="R113" s="417"/>
      <c r="S113" s="417"/>
      <c r="T113" s="417"/>
      <c r="U113" s="417"/>
      <c r="V113" s="714"/>
      <c r="W113" s="714"/>
      <c r="X113" s="417"/>
      <c r="Y113" s="417"/>
      <c r="Z113" s="714"/>
      <c r="AA113" s="714"/>
      <c r="AB113" s="417"/>
      <c r="AC113" s="417"/>
      <c r="AD113" s="714"/>
      <c r="AE113" s="714"/>
      <c r="AF113" s="417"/>
      <c r="AG113" s="417"/>
      <c r="AH113" s="714"/>
      <c r="AI113" s="714"/>
      <c r="AJ113" s="417"/>
      <c r="AK113" s="417"/>
      <c r="AL113" s="714"/>
      <c r="AM113" s="714"/>
      <c r="AN113" s="417"/>
      <c r="AO113" s="417"/>
      <c r="AP113" s="714"/>
      <c r="AQ113" s="714"/>
      <c r="AR113" s="417"/>
      <c r="AS113" s="417"/>
      <c r="AT113" s="714"/>
      <c r="AU113" s="714"/>
      <c r="AV113" s="417"/>
      <c r="AW113" s="417"/>
      <c r="AX113" s="716"/>
      <c r="AY113" s="716"/>
      <c r="AZ113" s="635"/>
      <c r="BA113" s="635"/>
      <c r="BB113" s="716"/>
      <c r="BC113" s="716"/>
      <c r="BD113" s="635"/>
      <c r="BE113" s="635"/>
      <c r="BF113" s="717"/>
      <c r="BG113" s="717"/>
      <c r="BH113" s="432">
        <f t="shared" si="144"/>
        <v>11486</v>
      </c>
      <c r="BI113" s="432">
        <f t="shared" si="155"/>
        <v>0</v>
      </c>
      <c r="BJ113" s="432">
        <f t="shared" si="156"/>
        <v>0</v>
      </c>
      <c r="BK113" s="432">
        <f t="shared" si="157"/>
        <v>0</v>
      </c>
      <c r="BL113" s="432">
        <f t="shared" si="158"/>
        <v>0</v>
      </c>
      <c r="BM113" s="436">
        <f t="shared" si="161"/>
        <v>0</v>
      </c>
      <c r="BN113" s="462">
        <v>0.65</v>
      </c>
      <c r="BO113" s="427">
        <f t="shared" si="145"/>
        <v>28</v>
      </c>
      <c r="BP113" s="419"/>
      <c r="BQ113" s="700"/>
      <c r="BR113" s="419"/>
      <c r="BS113" s="700"/>
      <c r="BT113" s="700"/>
      <c r="BU113" s="700"/>
      <c r="BV113" s="427">
        <f t="shared" si="146"/>
        <v>50</v>
      </c>
      <c r="BW113" s="427"/>
      <c r="BX113" s="427">
        <v>10</v>
      </c>
      <c r="BY113" s="419"/>
      <c r="BZ113" s="432"/>
      <c r="CA113" s="419"/>
      <c r="CB113" s="427"/>
      <c r="CC113" s="419"/>
      <c r="CD113" s="427"/>
      <c r="CE113" s="404">
        <f>IF(OR(C113=0,CD113="Д"),0,IF(AND(C113&gt;0,E113=0),VLOOKUP(C113,звания!A:B,2,FALSE)/((EOMONTH($G$3,0)+1)-$G$3)*BO113+VLOOKUP(C113,звания!A:B,2,FALSE)/((EOMONTH($G$3,0)+1)-$G$3)*BR113+VLOOKUP(C113,звания!A:B,2,FALSE)/((EOMONTH($G$3,0)+1)-$G$3)*BU113,IF(AND(C113&gt;0,E113&gt;0,F113&gt;=$G$3,BO113=(EOMONTH($G$3,0)+1)-$G$3),(VLOOKUP(E113,звания!A:B,2,FALSE)/(EOMONTH($G$3,0)-$G$3+1))*(F113-$G$3)+(VLOOKUP(C113,звания!A:B,2,FALSE)/(EOMONTH($G$3,0)-$G$3+1))*((EOMONTH($G$3,0)-$G$3+1)-(F113-$G$3)),IF(AND(C113&gt;0,E113&gt;0,F113&gt;$G$3,BO113&lt;(EOMONTH($G$3,0)+1)-$G$3,BO113&lt;&gt;0),VLOOKUP(E113,звания!A:B,2,FALSE)/((EOMONTH($G$3,0)+1)-$G$3)*((F113-$G$3)-(((EOMONTH($G$3,0)+1)-$G$3)-BO113-BU113-BR113))+VLOOKUP(C113,звания!A:B,2,FALSE)/((EOMONTH($G$3,0)+1)-$G$3)*(((EOMONTH($G$3,0)+1)-F113)),IF(F113&lt;$G$3,(VLOOKUP(C113,звания!A:B,2,FALSE)-VLOOKUP(E113,звания!A:B,2,FALSE))/((EOMONTH($BN$3,0)+1)-$BN$3)*(EOMONTH($BN$3,0)+1-F113)+VLOOKUP(C113,звания!A:B,2,FALSE)/((EOMONTH($G$3,0)+1)-$G$3)*BO113+VLOOKUP(C113,звания!A:B,2,FALSE)/((EOMONTH($G$3,0)+1)-$G$3)*BU113+VLOOKUP(C113,звания!A:B,2,FALSE)/((EOMONTH($G$3,0)+1)-$G$3)*BR113,0)))))</f>
        <v>1200</v>
      </c>
      <c r="CF113" s="404">
        <f>IF(OR(CD113="Д",C113=0),0,IF(B113="Виключений зі списків",IF(BS113=0,(VLOOKUP(O113,звания!$D$2:$E$62,2,FALSE))/(EOMONTH($B$3,0)+1-$B$3)*BO113+(VLOOKUP(BQ113,звания!$D$2:$E$62,2,FALSE))/(EOMONTH($B$3,0)+1-$B$3)*BR113,(((VLOOKUP(O113,звания!$D$2:$E$62,2,FALSE))/(EOMONTH($B$3,0)+1-$B$3))*BO113)+(VLOOKUP(BQ113,звания!$D$2:$E$62,2,FALSE))/(EOMONTH($B$3,0)+1-$B$3)*BR113+(VLOOKUP(BS113,звания!$D$2:$E$62,2,FALSE))/(EOMONTH($B$3,0)+1-$B$3)*BU113),IF(BS113=0,(VLOOKUP(O113,звания!$D$2:$E$62,2,FALSE))/(EOMONTH($G$3,0)+1-$G$3)*BO113+(VLOOKUP(BQ113,звания!$D$2:$E$62,2,FALSE))/(EOMONTH($G$3,0)+1-$G$3)*BR113,(((VLOOKUP(O113,звания!$D$2:$E$62,2,FALSE))/(EOMONTH($G$3,0)+1-$G$3))*BO113)+(VLOOKUP(BQ113,звания!$D$2:$E$62,2,FALSE))/(EOMONTH($G$3,0)+1-$G$3)*BR113+(VLOOKUP(BS113,звания!$D$2:$E$62,2,FALSE))/(EOMONTH($G$3,0)+1-$G$3)*BU113+IF(BT113=0,0,(VLOOKUP(BS113,звания!$D$2:$E$62,2,FALSE))/(EOMONTH($BN$3,0)+1-$BN$3)*BT113-(VLOOKUP(O113,звания!$D$2:$E$62,2,FALSE))/(EOMONTH($BN$3,0)+1-$BN$3)*BT113))))</f>
        <v>4370</v>
      </c>
      <c r="CG113" s="404">
        <f t="shared" si="169"/>
        <v>2785</v>
      </c>
      <c r="CH113" s="404">
        <f>IF(BW113=0,CF113*BX113%,IF(BW113&gt;0,((VLOOKUP(O113,звания!$D$2:$E$62,2,FALSE)/(EOMONTH($G$3,0)+1-$G$3)*BW113)*BX113%)))</f>
        <v>437</v>
      </c>
      <c r="CI113" s="404">
        <f>IF(BY113=0,CF113*BZ113%,IF(BY113&gt;0,(VLOOKUP(O113,звания!$D$2:$E$62,2,FALSE)/(EOMONTH($G$3,0)+1-$G$3)*BO113)*BZ113%)+(VLOOKUP(BS113,звания!$D$2:$E$62,2,FALSE)/(EOMONTH($G$3,0)+1-$G$3)*BU113)*BZ113%)</f>
        <v>0</v>
      </c>
      <c r="CJ113" s="404">
        <f>IF(CA113=0,CF113*CB113%,IF(CA113&gt;0,(VLOOKUP(O113,звания!$D$2:$E$62,2,FALSE)/(EOMONTH($G$3,0)+1-$G$3)*BO113)*CB113%)+(VLOOKUP(BS113,звания!$D$2:$E$62,2,FALSE)/(EOMONTH($G$3,0)+1-$G$3)*BU113)*CB113%)</f>
        <v>0</v>
      </c>
      <c r="CK113" s="404">
        <f>IF(CD113="Д",0,IF(CC113=0,CF113*CD113%,IF(CC113&gt;0,(VLOOKUP(O113,звания!$D$2:$E$62,2,FALSE)/(EOMONTH($G$3,0)+1-$G$3)*BO113)*CD113%)+(VLOOKUP(BS113,звания!$D$2:$E$62,2,FALSE)/(EOMONTH($G$3,0)+1-$G$3)*BU113)*CD113%))</f>
        <v>0</v>
      </c>
      <c r="CL113" s="404">
        <f>IF(BR113&gt;0,((VLOOKUP(C113,звания!$A$2:$B$62,2,FALSE)/(EOMONTH($G$3,0)+1-$G$3)*BO113+VLOOKUP(O113,звания!$D$2:$E$62,2,FALSE)/(EOMONTH($G$3,0)+1-$G$3)*BO113+(VLOOKUP(C113,звания!$A$2:$B$62,2,FALSE)/(EOMONTH($G$3,0)+1-$G$3)*BO113+VLOOKUP(O113,звания!$D$2:$E$62,2,FALSE)/(EOMONTH($G$3,0)+1-$G$3)*BO113)*BV113%)*BN113)+(VLOOKUP(C113,звания!$A$2:$B$62,2,FALSE)/(EOMONTH($G$3,0)+1-$G$3)*BU113+VLOOKUP(BS113,звания!$D$2:$E$62,2,FALSE)/(EOMONTH($G$3,0)+1-$G$3)*BU113+(VLOOKUP(C113,звания!$A$2:$B$62,2,FALSE)/(EOMONTH($G$3,0)+1-$G$3)*BU113+VLOOKUP(BS113,звания!$D$2:$E$62,2,FALSE)/(EOMONTH($G$3,0)+1-$G$3)*BU113)*BV113%)*BN113,(CE113+CF113+CG113)*BN113)</f>
        <v>5430.75</v>
      </c>
      <c r="CM113" s="404"/>
      <c r="CN113" s="404"/>
      <c r="CO113" s="432">
        <f t="shared" si="119"/>
        <v>3</v>
      </c>
      <c r="CP113" s="638"/>
      <c r="CQ113" s="637">
        <f>IF(CF113=0,0,IF((SUM(BH113:BM113)&gt;360),(VLOOKUP(O113,звания!$F$2:$G$62,2,FALSE))/100,VLOOKUP(O113,звания!$F$2:$H$62,3,FALSE)/100))</f>
        <v>2.0499999999999998</v>
      </c>
      <c r="CR113" s="617">
        <f>IF(B113="Виключений зі списків",IF(AND(BU113=0,360-BH113&lt;0),(VLOOKUP(O113,звания!$D$2:$E$62,2,FALSE))/(EOMONTH($B$3,0)+1-$B$3)*BO113*CQ113,IF(AND(360-BH113&gt;=0,360-BH113&lt;(EOMONTH($B$3,0)+1-$B$3)),(CF113/(EOMONTH($B$3,0)-$B$3+1)*(360-BH113))*CQ113+(CF113/(EOMONTH($B$3,0)-$B$3+1)*((EOMONTH($B$3,0)-$B$3+1)-(360-BH113)))*VLOOKUP(O113,звания!$F$2:$H$62,2,FALSE)/100,((((VLOOKUP(O113,звания!$D$2:$E$62,2,FALSE))/(EOMONTH($B$3,0)+1-$B$3)*BO113*CQ113+(VLOOKUP(BS113,звания!$D$2:$E$62,2,FALSE))/(EOMONTH($B$3,0)+1-$B$3)*BU113*(VLOOKUP(BS113,звания!$F$2:$G$62,2,FALSE)*0.01)+(IF(BT113=0,0,(VLOOKUP(BS113,звания!$D$2:$E$62,2,FALSE)/(EOMONTH($G$3,0)+1-$G$3)*BT113*(VLOOKUP(BS113,звания!$F$2:$G$62,2,FALSE)))*0.01-(VLOOKUP(O113,звания!$D$2:$E$62,2,FALSE)/(EOMONTH($G$3,0)+1-$G$3)*BT113*(VLOOKUP(O113,звания!$F$2:$G$62,2,FALSE)))*0.01)))))/100*(100-CP113))),(IF(AND(BU113=0,360-BH113&lt;0,CP113=0),(VLOOKUP(O113,звания!$D$2:$E$62,2,FALSE))/(EOMONTH($G$3,0)+1-$G$3)*BO113*CQ113,IF(AND(360-BH113&gt;=0,360-BH113&lt;(EOMONTH($G$3,0)+1-$G$3)),(CF113/(EOMONTH($G$3,0)-$G$3+1)*(360-BH113))*CQ113+(CF113/(EOMONTH($G$3,0)-$G$3+1)*((EOMONTH($G$3,0)-$G$3+1)-(360-BH113)))*VLOOKUP(O113,звания!$F$2:$H$62,2,FALSE)/100,((((VLOOKUP(O113,звания!$D$2:$E$62,2,FALSE))/(EOMONTH($G$3,0)+1-$G$3)*BO113*CQ113+(VLOOKUP(BS113,звания!$D$2:$E$62,2,FALSE))/(EOMONTH($G$3,0)+1-$G$3)*BU113*(VLOOKUP(BS113,звания!$F$2:$G$62,2,FALSE)*0.01)))/100*(100-CP113)+(IF(BT113=0,0,(VLOOKUP(BS113,звания!$D$2:$E$62,2,FALSE)/(EOMONTH($BN$3,0)+1-$BN$3)*BT113*(VLOOKUP(BS113,звания!$F$2:$G$62,2,FALSE)))*0.01-(VLOOKUP(O113,звания!$D$2:$E$62,2,FALSE)/(EOMONTH($BN$3,0)+1-$BN$3)*BT113*(VLOOKUP(O113,звания!$F$2:$G$62,2,FALSE)))*0.01)))))))</f>
        <v>8958.5</v>
      </c>
      <c r="CS113" s="416">
        <f t="shared" si="170"/>
        <v>23181.25</v>
      </c>
      <c r="CT113" s="403"/>
      <c r="CU113" s="403"/>
      <c r="CV113" s="404">
        <f t="shared" si="120"/>
        <v>672.35</v>
      </c>
      <c r="CW113" s="426">
        <f t="shared" si="176"/>
        <v>23853.599999999999</v>
      </c>
      <c r="CX113" s="404">
        <f t="shared" si="171"/>
        <v>4293.6499999999996</v>
      </c>
      <c r="CY113" s="1174">
        <v>5</v>
      </c>
      <c r="CZ113" s="404">
        <f t="shared" si="136"/>
        <v>293.91000000000003</v>
      </c>
      <c r="DA113" s="404"/>
      <c r="DB113" s="403"/>
      <c r="DC113" s="404"/>
      <c r="DD113" s="426">
        <f t="shared" si="162"/>
        <v>4587.5600000000004</v>
      </c>
      <c r="DE113" s="426">
        <f t="shared" si="121"/>
        <v>5099.88</v>
      </c>
      <c r="DF113" s="404">
        <f t="shared" si="148"/>
        <v>4293.6499999999996</v>
      </c>
      <c r="DG113" s="426">
        <f t="shared" si="159"/>
        <v>0</v>
      </c>
      <c r="DH113" s="426">
        <f t="shared" si="160"/>
        <v>23559.69</v>
      </c>
      <c r="DI113" s="421"/>
      <c r="DJ113" s="422" t="str">
        <f t="shared" si="163"/>
        <v xml:space="preserve">   31 від 01.03</v>
      </c>
      <c r="DK113" s="113" t="s">
        <v>1051</v>
      </c>
      <c r="DL113" s="28" t="s">
        <v>1052</v>
      </c>
      <c r="DM113" s="28" t="s">
        <v>985</v>
      </c>
      <c r="DN113" s="28" t="s">
        <v>1053</v>
      </c>
      <c r="DO113" s="895">
        <v>2792123772</v>
      </c>
      <c r="DP113" s="886" t="s">
        <v>1251</v>
      </c>
      <c r="DQ113" s="817"/>
      <c r="DR113" s="818"/>
      <c r="DS113" s="819"/>
      <c r="DT113" s="820"/>
      <c r="DU113" s="771"/>
      <c r="DV113" s="110"/>
      <c r="DX113" s="84"/>
      <c r="DY113" s="84"/>
      <c r="DZ113" s="105"/>
      <c r="EH113" s="543">
        <f t="shared" si="123"/>
        <v>1</v>
      </c>
      <c r="EI113" s="404" t="str">
        <f t="shared" si="124"/>
        <v>ст.л-т</v>
      </c>
      <c r="EJ113" s="29" t="str">
        <f t="shared" si="125"/>
        <v>Чернишенко Є.В.</v>
      </c>
      <c r="EK113" s="50"/>
      <c r="EL113" s="29"/>
      <c r="EM113" s="50"/>
      <c r="EN113" s="50"/>
      <c r="EO113" s="50"/>
      <c r="EP113" s="29"/>
    </row>
    <row r="114" spans="1:146" ht="17.45" hidden="1" customHeight="1">
      <c r="A114" s="402">
        <v>110</v>
      </c>
      <c r="B114" s="869" t="s">
        <v>822</v>
      </c>
      <c r="C114" s="924"/>
      <c r="D114" s="403" t="str">
        <f t="shared" si="139"/>
        <v>ВАКАНТ</v>
      </c>
      <c r="E114" s="416"/>
      <c r="F114" s="417"/>
      <c r="G114" s="406" t="str">
        <f t="shared" si="181"/>
        <v>0.0.0</v>
      </c>
      <c r="H114" s="407" t="str">
        <f t="shared" si="182"/>
        <v>0.0.0</v>
      </c>
      <c r="I114" s="407" t="str">
        <f t="shared" si="183"/>
        <v>0.0.0</v>
      </c>
      <c r="J114" s="407" t="str">
        <f t="shared" si="177"/>
        <v>0.0.0</v>
      </c>
      <c r="K114" s="407" t="str">
        <f t="shared" si="178"/>
        <v>0.0.0</v>
      </c>
      <c r="L114" s="407" t="str">
        <f t="shared" si="179"/>
        <v>0.0.0</v>
      </c>
      <c r="M114" s="407" t="str">
        <f t="shared" si="180"/>
        <v>0.0.0</v>
      </c>
      <c r="N114" s="408" t="str">
        <f t="shared" si="184"/>
        <v>0.0.0</v>
      </c>
      <c r="O114" s="930">
        <v>18</v>
      </c>
      <c r="P114" s="417"/>
      <c r="Q114" s="417"/>
      <c r="R114" s="417"/>
      <c r="S114" s="417"/>
      <c r="T114" s="417"/>
      <c r="U114" s="417"/>
      <c r="V114" s="714"/>
      <c r="W114" s="714"/>
      <c r="X114" s="417"/>
      <c r="Y114" s="417"/>
      <c r="Z114" s="714"/>
      <c r="AA114" s="714"/>
      <c r="AB114" s="417"/>
      <c r="AC114" s="417"/>
      <c r="AD114" s="714"/>
      <c r="AE114" s="714"/>
      <c r="AF114" s="417"/>
      <c r="AG114" s="417"/>
      <c r="AH114" s="714"/>
      <c r="AI114" s="714"/>
      <c r="AJ114" s="417"/>
      <c r="AK114" s="417"/>
      <c r="AL114" s="714"/>
      <c r="AM114" s="714"/>
      <c r="AN114" s="417"/>
      <c r="AO114" s="417"/>
      <c r="AP114" s="714"/>
      <c r="AQ114" s="714"/>
      <c r="AR114" s="417"/>
      <c r="AS114" s="417"/>
      <c r="AT114" s="714"/>
      <c r="AU114" s="714"/>
      <c r="AV114" s="417"/>
      <c r="AW114" s="417"/>
      <c r="AX114" s="716"/>
      <c r="AY114" s="716"/>
      <c r="AZ114" s="635"/>
      <c r="BA114" s="635"/>
      <c r="BB114" s="716"/>
      <c r="BC114" s="716"/>
      <c r="BD114" s="635"/>
      <c r="BE114" s="635"/>
      <c r="BF114" s="717"/>
      <c r="BG114" s="717"/>
      <c r="BH114" s="432">
        <f t="shared" si="144"/>
        <v>0</v>
      </c>
      <c r="BI114" s="432">
        <f t="shared" si="155"/>
        <v>0</v>
      </c>
      <c r="BJ114" s="432">
        <f t="shared" si="156"/>
        <v>0</v>
      </c>
      <c r="BK114" s="432">
        <f t="shared" si="157"/>
        <v>0</v>
      </c>
      <c r="BL114" s="432">
        <f t="shared" si="158"/>
        <v>0</v>
      </c>
      <c r="BM114" s="436">
        <f t="shared" si="161"/>
        <v>0</v>
      </c>
      <c r="BN114" s="462">
        <v>0.65</v>
      </c>
      <c r="BO114" s="427">
        <f t="shared" si="145"/>
        <v>28</v>
      </c>
      <c r="BP114" s="419"/>
      <c r="BQ114" s="700"/>
      <c r="BR114" s="419"/>
      <c r="BS114" s="700"/>
      <c r="BT114" s="700"/>
      <c r="BU114" s="700"/>
      <c r="BV114" s="427">
        <f t="shared" si="146"/>
        <v>0</v>
      </c>
      <c r="BW114" s="419"/>
      <c r="BX114" s="782"/>
      <c r="BY114" s="419"/>
      <c r="BZ114" s="432"/>
      <c r="CA114" s="419"/>
      <c r="CB114" s="427"/>
      <c r="CC114" s="419"/>
      <c r="CD114" s="427"/>
      <c r="CE114" s="404">
        <f>IF(OR(C114=0,CD114="Д"),0,IF(AND(C114&gt;0,E114=0),VLOOKUP(C114,звания!A:B,2,FALSE)/((EOMONTH($G$3,0)+1)-$G$3)*BO114+VLOOKUP(C114,звания!A:B,2,FALSE)/((EOMONTH($G$3,0)+1)-$G$3)*BR114+VLOOKUP(C114,звания!A:B,2,FALSE)/((EOMONTH($G$3,0)+1)-$G$3)*BU114,IF(AND(C114&gt;0,E114&gt;0,F114&gt;=$G$3,BO114=(EOMONTH($G$3,0)+1)-$G$3),(VLOOKUP(E114,звания!A:B,2,FALSE)/(EOMONTH($G$3,0)-$G$3+1))*(F114-$G$3)+(VLOOKUP(C114,звания!A:B,2,FALSE)/(EOMONTH($G$3,0)-$G$3+1))*((EOMONTH($G$3,0)-$G$3+1)-(F114-$G$3)),IF(AND(C114&gt;0,E114&gt;0,F114&gt;$G$3,BO114&lt;(EOMONTH($G$3,0)+1)-$G$3,BO114&lt;&gt;0),VLOOKUP(E114,звания!A:B,2,FALSE)/((EOMONTH($G$3,0)+1)-$G$3)*((F114-$G$3)-(((EOMONTH($G$3,0)+1)-$G$3)-BO114-BU114-BR114))+VLOOKUP(C114,звания!A:B,2,FALSE)/((EOMONTH($G$3,0)+1)-$G$3)*(((EOMONTH($G$3,0)+1)-F114)),IF(F114&lt;$G$3,(VLOOKUP(C114,звания!A:B,2,FALSE)-VLOOKUP(E114,звания!A:B,2,FALSE))/((EOMONTH($BN$3,0)+1)-$BN$3)*(EOMONTH($BN$3,0)+1-F114)+VLOOKUP(C114,звания!A:B,2,FALSE)/((EOMONTH($G$3,0)+1)-$G$3)*BO114+VLOOKUP(C114,звания!A:B,2,FALSE)/((EOMONTH($G$3,0)+1)-$G$3)*BU114+VLOOKUP(C114,звания!A:B,2,FALSE)/((EOMONTH($G$3,0)+1)-$G$3)*BR114,0)))))</f>
        <v>0</v>
      </c>
      <c r="CF114" s="404">
        <f>IF(OR(CD114="Д",C114=0),0,IF(B114="Виключений зі списків",IF(BS114=0,(VLOOKUP(O114,звания!$D$2:$E$62,2,FALSE))/(EOMONTH($B$3,0)+1-$B$3)*BO114+(VLOOKUP(BQ114,звания!$D$2:$E$62,2,FALSE))/(EOMONTH($B$3,0)+1-$B$3)*BR114,(((VLOOKUP(O114,звания!$D$2:$E$62,2,FALSE))/(EOMONTH($B$3,0)+1-$B$3))*BO114)+(VLOOKUP(BQ114,звания!$D$2:$E$62,2,FALSE))/(EOMONTH($B$3,0)+1-$B$3)*BR114+(VLOOKUP(BS114,звания!$D$2:$E$62,2,FALSE))/(EOMONTH($B$3,0)+1-$B$3)*BU114),IF(BS114=0,(VLOOKUP(O114,звания!$D$2:$E$62,2,FALSE))/(EOMONTH($G$3,0)+1-$G$3)*BO114+(VLOOKUP(BQ114,звания!$D$2:$E$62,2,FALSE))/(EOMONTH($G$3,0)+1-$G$3)*BR114,(((VLOOKUP(O114,звания!$D$2:$E$62,2,FALSE))/(EOMONTH($G$3,0)+1-$G$3))*BO114)+(VLOOKUP(BQ114,звания!$D$2:$E$62,2,FALSE))/(EOMONTH($G$3,0)+1-$G$3)*BR114+(VLOOKUP(BS114,звания!$D$2:$E$62,2,FALSE))/(EOMONTH($G$3,0)+1-$G$3)*BU114+IF(BT114=0,0,(VLOOKUP(BS114,звания!$D$2:$E$62,2,FALSE))/(EOMONTH($BN$3,0)+1-$BN$3)*BT114-(VLOOKUP(O114,звания!$D$2:$E$62,2,FALSE))/(EOMONTH($BN$3,0)+1-$BN$3)*BT114))))</f>
        <v>0</v>
      </c>
      <c r="CG114" s="404">
        <f t="shared" si="169"/>
        <v>0</v>
      </c>
      <c r="CH114" s="404">
        <f>IF(BW114=0,CF114*BX114%,IF(BW114&gt;0,((VLOOKUP(O114,звания!$D$2:$E$62,2,FALSE)/(EOMONTH($G$3,0)+1-$G$3)*BW114)*BX114%)))</f>
        <v>0</v>
      </c>
      <c r="CI114" s="404">
        <f>IF(BY114=0,CF114*BZ114%,IF(BY114&gt;0,(VLOOKUP(O114,звания!$D$2:$E$62,2,FALSE)/(EOMONTH($G$3,0)+1-$G$3)*BO114)*BZ114%)+(VLOOKUP(BS114,звания!$D$2:$E$62,2,FALSE)/(EOMONTH($G$3,0)+1-$G$3)*BU114)*BZ114%)</f>
        <v>0</v>
      </c>
      <c r="CJ114" s="404">
        <f>IF(CA114=0,CF114*CB114%,IF(CA114&gt;0,(VLOOKUP(O114,звания!$D$2:$E$62,2,FALSE)/(EOMONTH($G$3,0)+1-$G$3)*BO114)*CB114%)+(VLOOKUP(BS114,звания!$D$2:$E$62,2,FALSE)/(EOMONTH($G$3,0)+1-$G$3)*BU114)*CB114%)</f>
        <v>0</v>
      </c>
      <c r="CK114" s="404">
        <f>IF(CD114="Д",0,IF(CC114=0,CF114*CD114%,IF(CC114&gt;0,(VLOOKUP(O114,звания!$D$2:$E$62,2,FALSE)/(EOMONTH($G$3,0)+1-$G$3)*BO114)*CD114%)+(VLOOKUP(BS114,звания!$D$2:$E$62,2,FALSE)/(EOMONTH($G$3,0)+1-$G$3)*BU114)*CD114%))</f>
        <v>0</v>
      </c>
      <c r="CL114" s="404">
        <f>IF(BR114&gt;0,((VLOOKUP(C114,звания!$A$2:$B$62,2,FALSE)/(EOMONTH($G$3,0)+1-$G$3)*BO114+VLOOKUP(O114,звания!$D$2:$E$62,2,FALSE)/(EOMONTH($G$3,0)+1-$G$3)*BO114+(VLOOKUP(C114,звания!$A$2:$B$62,2,FALSE)/(EOMONTH($G$3,0)+1-$G$3)*BO114+VLOOKUP(O114,звания!$D$2:$E$62,2,FALSE)/(EOMONTH($G$3,0)+1-$G$3)*BO114)*BV114%)*BN114)+(VLOOKUP(C114,звания!$A$2:$B$62,2,FALSE)/(EOMONTH($G$3,0)+1-$G$3)*BU114+VLOOKUP(BS114,звания!$D$2:$E$62,2,FALSE)/(EOMONTH($G$3,0)+1-$G$3)*BU114+(VLOOKUP(C114,звания!$A$2:$B$62,2,FALSE)/(EOMONTH($G$3,0)+1-$G$3)*BU114+VLOOKUP(BS114,звания!$D$2:$E$62,2,FALSE)/(EOMONTH($G$3,0)+1-$G$3)*BU114)*BV114%)*BN114,(CE114+CF114+CG114)*BN114)</f>
        <v>0</v>
      </c>
      <c r="CM114" s="404"/>
      <c r="CN114" s="404"/>
      <c r="CO114" s="432">
        <f t="shared" si="119"/>
        <v>0</v>
      </c>
      <c r="CP114" s="638"/>
      <c r="CQ114" s="637">
        <f>IF(CF114=0,0,IF((SUM(BH114:BM114)&gt;360),(VLOOKUP(O114,звания!$F$2:$G$62,2,FALSE))/100,VLOOKUP(O114,звания!$F$2:$H$62,3,FALSE)/100))</f>
        <v>0</v>
      </c>
      <c r="CR114" s="617">
        <f>IF(B114="Виключений зі списків",IF(AND(BU114=0,360-BH114&lt;0),(VLOOKUP(O114,звания!$D$2:$E$62,2,FALSE))/(EOMONTH($B$3,0)+1-$B$3)*BO114*CQ114,IF(AND(360-BH114&gt;=0,360-BH114&lt;(EOMONTH($B$3,0)+1-$B$3)),(CF114/(EOMONTH($B$3,0)-$B$3+1)*(360-BH114))*CQ114+(CF114/(EOMONTH($B$3,0)-$B$3+1)*((EOMONTH($B$3,0)-$B$3+1)-(360-BH114)))*VLOOKUP(O114,звания!$F$2:$H$62,2,FALSE)/100,((((VLOOKUP(O114,звания!$D$2:$E$62,2,FALSE))/(EOMONTH($B$3,0)+1-$B$3)*BO114*CQ114+(VLOOKUP(BS114,звания!$D$2:$E$62,2,FALSE))/(EOMONTH($B$3,0)+1-$B$3)*BU114*(VLOOKUP(BS114,звания!$F$2:$G$62,2,FALSE)*0.01)+(IF(BT114=0,0,(VLOOKUP(BS114,звания!$D$2:$E$62,2,FALSE)/(EOMONTH($G$3,0)+1-$G$3)*BT114*(VLOOKUP(BS114,звания!$F$2:$G$62,2,FALSE)))*0.01-(VLOOKUP(O114,звания!$D$2:$E$62,2,FALSE)/(EOMONTH($G$3,0)+1-$G$3)*BT114*(VLOOKUP(O114,звания!$F$2:$G$62,2,FALSE)))*0.01)))))/100*(100-CP114))),(IF(AND(BU114=0,360-BH114&lt;0,CP114=0),(VLOOKUP(O114,звания!$D$2:$E$62,2,FALSE))/(EOMONTH($G$3,0)+1-$G$3)*BO114*CQ114,IF(AND(360-BH114&gt;=0,360-BH114&lt;(EOMONTH($G$3,0)+1-$G$3)),(CF114/(EOMONTH($G$3,0)-$G$3+1)*(360-BH114))*CQ114+(CF114/(EOMONTH($G$3,0)-$G$3+1)*((EOMONTH($G$3,0)-$G$3+1)-(360-BH114)))*VLOOKUP(O114,звания!$F$2:$H$62,2,FALSE)/100,((((VLOOKUP(O114,звания!$D$2:$E$62,2,FALSE))/(EOMONTH($G$3,0)+1-$G$3)*BO114*CQ114+(VLOOKUP(BS114,звания!$D$2:$E$62,2,FALSE))/(EOMONTH($G$3,0)+1-$G$3)*BU114*(VLOOKUP(BS114,звания!$F$2:$G$62,2,FALSE)*0.01)))/100*(100-CP114)+(IF(BT114=0,0,(VLOOKUP(BS114,звания!$D$2:$E$62,2,FALSE)/(EOMONTH($BN$3,0)+1-$BN$3)*BT114*(VLOOKUP(BS114,звания!$F$2:$G$62,2,FALSE)))*0.01-(VLOOKUP(O114,звания!$D$2:$E$62,2,FALSE)/(EOMONTH($BN$3,0)+1-$BN$3)*BT114*(VLOOKUP(O114,звания!$F$2:$G$62,2,FALSE)))*0.01)))))))</f>
        <v>0</v>
      </c>
      <c r="CS114" s="416">
        <f t="shared" ref="CS114:CS134" si="185">SUM(CE114:CM114,CR114)</f>
        <v>0</v>
      </c>
      <c r="CT114" s="403"/>
      <c r="CU114" s="403"/>
      <c r="CV114" s="403">
        <f t="shared" si="120"/>
        <v>0</v>
      </c>
      <c r="CW114" s="556">
        <f t="shared" si="176"/>
        <v>0</v>
      </c>
      <c r="CX114" s="403">
        <f t="shared" si="171"/>
        <v>0</v>
      </c>
      <c r="CY114" s="403"/>
      <c r="CZ114" s="404">
        <f t="shared" si="136"/>
        <v>0</v>
      </c>
      <c r="DA114" s="403"/>
      <c r="DB114" s="403"/>
      <c r="DC114" s="403"/>
      <c r="DD114" s="421">
        <f t="shared" si="162"/>
        <v>0</v>
      </c>
      <c r="DE114" s="421">
        <f t="shared" si="121"/>
        <v>0</v>
      </c>
      <c r="DF114" s="403">
        <f t="shared" si="148"/>
        <v>0</v>
      </c>
      <c r="DG114" s="421">
        <f t="shared" si="159"/>
        <v>0</v>
      </c>
      <c r="DH114" s="421">
        <f t="shared" si="160"/>
        <v>0</v>
      </c>
      <c r="DI114" s="421"/>
      <c r="DJ114" s="422" t="str">
        <f t="shared" si="163"/>
        <v xml:space="preserve">    </v>
      </c>
      <c r="DK114" s="113" t="s">
        <v>876</v>
      </c>
      <c r="DL114" s="28"/>
      <c r="DM114" s="28"/>
      <c r="DN114" s="28"/>
      <c r="DO114" s="901"/>
      <c r="DP114" s="888"/>
      <c r="DQ114" s="817"/>
      <c r="DR114" s="818"/>
      <c r="DS114" s="819"/>
      <c r="DT114" s="820"/>
      <c r="DU114" s="124"/>
      <c r="DV114" s="110"/>
      <c r="DZ114" s="105"/>
      <c r="EH114" s="543">
        <f t="shared" si="123"/>
        <v>0</v>
      </c>
      <c r="EI114" s="404">
        <f t="shared" si="124"/>
        <v>0</v>
      </c>
      <c r="EJ114" s="29" t="str">
        <f t="shared" si="125"/>
        <v>ВАКАНТ</v>
      </c>
      <c r="EK114" s="50"/>
      <c r="EL114" s="29"/>
      <c r="EM114" s="50"/>
      <c r="EN114" s="50"/>
      <c r="EO114" s="50"/>
      <c r="EP114" s="30"/>
    </row>
    <row r="115" spans="1:146" ht="17.45" customHeight="1">
      <c r="A115" s="427">
        <v>111</v>
      </c>
      <c r="B115" s="869" t="s">
        <v>823</v>
      </c>
      <c r="C115" s="911" t="s">
        <v>708</v>
      </c>
      <c r="D115" s="404" t="str">
        <f t="shared" si="139"/>
        <v>Гаценко І.Я.</v>
      </c>
      <c r="E115" s="416"/>
      <c r="F115" s="417"/>
      <c r="G115" s="409" t="str">
        <f t="shared" si="181"/>
        <v>0.7.1</v>
      </c>
      <c r="H115" s="407" t="str">
        <f t="shared" si="182"/>
        <v>0.7.1</v>
      </c>
      <c r="I115" s="407" t="str">
        <f t="shared" si="183"/>
        <v>0.7.1</v>
      </c>
      <c r="J115" s="407" t="str">
        <f t="shared" si="177"/>
        <v>0.0.0</v>
      </c>
      <c r="K115" s="407" t="str">
        <f t="shared" si="178"/>
        <v>0.0.0</v>
      </c>
      <c r="L115" s="407" t="str">
        <f t="shared" si="179"/>
        <v>0.0.0</v>
      </c>
      <c r="M115" s="407" t="str">
        <f t="shared" si="180"/>
        <v>0.0.0</v>
      </c>
      <c r="N115" s="408" t="str">
        <f t="shared" si="184"/>
        <v>0.0.0</v>
      </c>
      <c r="O115" s="930">
        <v>5</v>
      </c>
      <c r="P115" s="417">
        <v>44377</v>
      </c>
      <c r="Q115" s="417"/>
      <c r="R115" s="417"/>
      <c r="S115" s="417"/>
      <c r="T115" s="417"/>
      <c r="U115" s="417"/>
      <c r="V115" s="714"/>
      <c r="W115" s="714"/>
      <c r="X115" s="417"/>
      <c r="Y115" s="417"/>
      <c r="Z115" s="714"/>
      <c r="AA115" s="714"/>
      <c r="AB115" s="417"/>
      <c r="AC115" s="417"/>
      <c r="AD115" s="714"/>
      <c r="AE115" s="714"/>
      <c r="AF115" s="417"/>
      <c r="AG115" s="417"/>
      <c r="AH115" s="714"/>
      <c r="AI115" s="714"/>
      <c r="AJ115" s="417"/>
      <c r="AK115" s="417"/>
      <c r="AL115" s="714"/>
      <c r="AM115" s="714"/>
      <c r="AN115" s="417"/>
      <c r="AO115" s="417"/>
      <c r="AP115" s="714"/>
      <c r="AQ115" s="714"/>
      <c r="AR115" s="417"/>
      <c r="AS115" s="417"/>
      <c r="AT115" s="714"/>
      <c r="AU115" s="714"/>
      <c r="AV115" s="417"/>
      <c r="AW115" s="417"/>
      <c r="AX115" s="716"/>
      <c r="AY115" s="716"/>
      <c r="AZ115" s="635"/>
      <c r="BA115" s="635"/>
      <c r="BB115" s="716"/>
      <c r="BC115" s="716"/>
      <c r="BD115" s="635"/>
      <c r="BE115" s="635"/>
      <c r="BF115" s="717"/>
      <c r="BG115" s="717"/>
      <c r="BH115" s="432">
        <f t="shared" si="144"/>
        <v>211</v>
      </c>
      <c r="BI115" s="432">
        <f t="shared" si="155"/>
        <v>0</v>
      </c>
      <c r="BJ115" s="432">
        <f t="shared" si="156"/>
        <v>0</v>
      </c>
      <c r="BK115" s="432">
        <f t="shared" si="157"/>
        <v>0</v>
      </c>
      <c r="BL115" s="432">
        <f t="shared" si="158"/>
        <v>0</v>
      </c>
      <c r="BM115" s="436">
        <f t="shared" si="161"/>
        <v>0</v>
      </c>
      <c r="BN115" s="462">
        <v>0.65</v>
      </c>
      <c r="BO115" s="427">
        <f t="shared" si="145"/>
        <v>28</v>
      </c>
      <c r="BP115" s="419"/>
      <c r="BQ115" s="700"/>
      <c r="BR115" s="419"/>
      <c r="BS115" s="700"/>
      <c r="BT115" s="700"/>
      <c r="BU115" s="700"/>
      <c r="BV115" s="427">
        <f t="shared" si="146"/>
        <v>0</v>
      </c>
      <c r="BW115" s="427"/>
      <c r="BX115" s="432"/>
      <c r="BY115" s="700"/>
      <c r="BZ115" s="432"/>
      <c r="CA115" s="700"/>
      <c r="CB115" s="432"/>
      <c r="CC115" s="700"/>
      <c r="CD115" s="432"/>
      <c r="CE115" s="404">
        <f>IF(OR(C115=0,CD115="Д"),0,IF(AND(C115&gt;0,E115=0),VLOOKUP(C115,звания!A:B,2,FALSE)/((EOMONTH($G$3,0)+1)-$G$3)*BO115+VLOOKUP(C115,звания!A:B,2,FALSE)/((EOMONTH($G$3,0)+1)-$G$3)*BR115+VLOOKUP(C115,звания!A:B,2,FALSE)/((EOMONTH($G$3,0)+1)-$G$3)*BU115,IF(AND(C115&gt;0,E115&gt;0,F115&gt;=$G$3,BO115=(EOMONTH($G$3,0)+1)-$G$3),(VLOOKUP(E115,звания!A:B,2,FALSE)/(EOMONTH($G$3,0)-$G$3+1))*(F115-$G$3)+(VLOOKUP(C115,звания!A:B,2,FALSE)/(EOMONTH($G$3,0)-$G$3+1))*((EOMONTH($G$3,0)-$G$3+1)-(F115-$G$3)),IF(AND(C115&gt;0,E115&gt;0,F115&gt;$G$3,BO115&lt;(EOMONTH($G$3,0)+1)-$G$3,BO115&lt;&gt;0),VLOOKUP(E115,звания!A:B,2,FALSE)/((EOMONTH($G$3,0)+1)-$G$3)*((F115-$G$3)-(((EOMONTH($G$3,0)+1)-$G$3)-BO115-BU115-BR115))+VLOOKUP(C115,звания!A:B,2,FALSE)/((EOMONTH($G$3,0)+1)-$G$3)*(((EOMONTH($G$3,0)+1)-F115)),IF(F115&lt;$G$3,(VLOOKUP(C115,звания!A:B,2,FALSE)-VLOOKUP(E115,звания!A:B,2,FALSE))/((EOMONTH($BN$3,0)+1)-$BN$3)*(EOMONTH($BN$3,0)+1-F115)+VLOOKUP(C115,звания!A:B,2,FALSE)/((EOMONTH($G$3,0)+1)-$G$3)*BO115+VLOOKUP(C115,звания!A:B,2,FALSE)/((EOMONTH($G$3,0)+1)-$G$3)*BU115+VLOOKUP(C115,звания!A:B,2,FALSE)/((EOMONTH($G$3,0)+1)-$G$3)*BR115,0)))))</f>
        <v>530</v>
      </c>
      <c r="CF115" s="404">
        <f>IF(OR(CD115="Д",C115=0),0,IF(B115="Виключений зі списків",IF(BS115=0,(VLOOKUP(O115,звания!$D$2:$E$62,2,FALSE))/(EOMONTH($B$3,0)+1-$B$3)*BO115+(VLOOKUP(BQ115,звания!$D$2:$E$62,2,FALSE))/(EOMONTH($B$3,0)+1-$B$3)*BR115,(((VLOOKUP(O115,звания!$D$2:$E$62,2,FALSE))/(EOMONTH($B$3,0)+1-$B$3))*BO115)+(VLOOKUP(BQ115,звания!$D$2:$E$62,2,FALSE))/(EOMONTH($B$3,0)+1-$B$3)*BR115+(VLOOKUP(BS115,звания!$D$2:$E$62,2,FALSE))/(EOMONTH($B$3,0)+1-$B$3)*BU115),IF(BS115=0,(VLOOKUP(O115,звания!$D$2:$E$62,2,FALSE))/(EOMONTH($G$3,0)+1-$G$3)*BO115+(VLOOKUP(BQ115,звания!$D$2:$E$62,2,FALSE))/(EOMONTH($G$3,0)+1-$G$3)*BR115,(((VLOOKUP(O115,звания!$D$2:$E$62,2,FALSE))/(EOMONTH($G$3,0)+1-$G$3))*BO115)+(VLOOKUP(BQ115,звания!$D$2:$E$62,2,FALSE))/(EOMONTH($G$3,0)+1-$G$3)*BR115+(VLOOKUP(BS115,звания!$D$2:$E$62,2,FALSE))/(EOMONTH($G$3,0)+1-$G$3)*BU115+IF(BT115=0,0,(VLOOKUP(BS115,звания!$D$2:$E$62,2,FALSE))/(EOMONTH($BN$3,0)+1-$BN$3)*BT115-(VLOOKUP(O115,звания!$D$2:$E$62,2,FALSE))/(EOMONTH($BN$3,0)+1-$BN$3)*BT115))))</f>
        <v>2820</v>
      </c>
      <c r="CG115" s="404">
        <f>IF(AND(SUM(BH115:BM115)&lt;360,((EOMONTH($G$3,0)-$G$3+1+(SUM(BH115:BM115)))&gt;0),SUM(BH115:BM115)+EOMONTH($G$3,0)-$G$3+1&lt;360),(CE115+CF115)*BV115%,IF(SUM(BH115:BM115)+EOMONTH($G$3,0)-$G$3+1&lt;=1800,((CE115+CF115)/(EOMONTH($G$3,0)-$G$3+1))*(360-SUM(BH115:BM115))*BV115%+(((CE115+CF115)/(EOMONTH($G$3,0)-$G$3+1))*((EOMONTH($G$3,0)-$G$3+1)-(360-SUM(BH115:BM115))))*25%,IF(AND(SUM(BH115:BM115)&lt;1800,((EOMONTH($G$3,0)-$G$3+1+SUM(BH115:BM115))&gt;=360),SUM(BH115:BM115)+EOMONTH($G$3,0)-$G$3+1&lt;1800),(CE115+CF115)*BV115%,IF(SUM(BH115:BM115)+EOMONTH($G$3,0)-$G$3+1&lt;=3600,((CE115+CF115)/(EOMONTH($G$3,0)-$G$3+1))*(1800-SUM(BH115:BM115))*BV115%+(((CE115+CF115)/(EOMONTH($G$3,0)-$G$3+1))*((EOMONTH($G$3,0)-$G$3+1)-(1800-SUM(BH115:BM115)))*30%),IF(AND(SUM(BH115:BM115)&lt;3600,((EOMONTH($G$3,0)-$G$3+1+SUM(BH115:BM115))&gt;=1800),SUM(BH115:BM115)+EOMONTH($G$3,0)-$G$3+1&lt;3600),(CE115+CF115)*BV115%,IF(SUM(BH115:BM115)+EOMONTH($G$3,0)-$G$3+1&lt;=5400,((CE115+CF115)/(EOMONTH($G$3,0)-$G$3+1))*(3600-SUM(BH115:BM115))*BV115%+(((CE115+CF115)/(EOMONTH($G$3,0)-$G$3+1))*((EOMONTH($G$3,0)-$G$3+1)-(3600-SUM(BH115:BM115))))*35%,IF(AND(SUM(BH115:BM115)&lt;5400,((EOMONTH($G$3,0)-$G$3+1+SUM(BH115:BM115))&gt;=3600),SUM(BH115:BM115)+EOMONTH($G$3,0)-$G$3+1&lt;5400),(CE115+CF115)*BV115%,IF(SUM(BH115:BM115)+EOMONTH($G$3,0)-$G$3+1&lt;=7200,((CE115+CF115)/(EOMONTH($G$3,0)-$G$3+1))*(5400-SUM(BH115:BM115))*BV115%+(((CE115+CF115)/(EOMONTH($G$3,0)-$G$3+1))*((EOMONTH($G$3,0)-$G$3+1)-(5400-SUM(BH115:BM115))))*40%,IF(AND(SUM(BH115:BM115)&lt;7200,((EOMONTH($G$3,0)-$G$3+1+SUM(BH115:BM115))&gt;=5400),SUM(BH115:BM115)+EOMONTH($G$3,0)-$G$3+1&lt;7200),(CE115+CF115)*BV115%,IF(SUM(BH115:BM115)+EOMONTH($G$3,0)-$G$3+1&lt;=9000,((CE115+CF115)/(EOMONTH($G$3,0)-$G$3+1))*(7200-SUM(BH115:BM115))*BV115%+(((CE115+CF115)/(EOMONTH($G$3,0)-$G$3+1))*((EOMONTH($G$3,0)-$G$3+1)-(7200-SUM(BH115:BM115))))*45%,IF(SUM(BH115:BM115)+EOMONTH($G$3,0)-$G$3+1&gt;=9000,((CE115+CF115)/(EOMONTH($G$3,0)-$G$3+1))*(9000-SUM(BH115:BM115))*BV115%+(((CE115+CF115)/(EOMONTH($G$3,0)-$G$3+1))*((EOMONTH($G$3,0)-$G$3+1)-(9000-SUM(BH115:BM115))))*50%,0)))))))))))</f>
        <v>0</v>
      </c>
      <c r="CH115" s="404">
        <f>IF(BW115=0,CF115*BX115%,IF(BW115&gt;0,((VLOOKUP(O115,звания!$D$2:$E$62,2,FALSE)/(EOMONTH($G$3,0)+1-$G$3)*BW115)*BX115%)))</f>
        <v>0</v>
      </c>
      <c r="CI115" s="404">
        <f>IF(BY115=0,CF115*BZ115%,IF(BY115&gt;0,(VLOOKUP(O115,звания!$D$2:$E$62,2,FALSE)/(EOMONTH($G$3,0)+1-$G$3)*BO115)*BZ115%)+(VLOOKUP(BS115,звания!$D$2:$E$62,2,FALSE)/(EOMONTH($G$3,0)+1-$G$3)*BU115)*BZ115%)</f>
        <v>0</v>
      </c>
      <c r="CJ115" s="404">
        <f>IF(CA115=0,CF115*CB115%,IF(CA115&gt;0,(VLOOKUP(O115,звания!$D$2:$E$62,2,FALSE)/(EOMONTH($G$3,0)+1-$G$3)*BO115)*CB115%)+(VLOOKUP(BS115,звания!$D$2:$E$62,2,FALSE)/(EOMONTH($G$3,0)+1-$G$3)*BU115)*CB115%)</f>
        <v>0</v>
      </c>
      <c r="CK115" s="404">
        <f>IF(CD115="Д",0,IF(CC115=0,CF115*CD115%,IF(CC115&gt;0,(VLOOKUP(O115,звания!$D$2:$E$62,2,FALSE)/(EOMONTH($G$3,0)+1-$G$3)*BO115)*CD115%)+(VLOOKUP(BS115,звания!$D$2:$E$62,2,FALSE)/(EOMONTH($G$3,0)+1-$G$3)*BU115)*CD115%))</f>
        <v>0</v>
      </c>
      <c r="CL115" s="404">
        <f>IF(BR115&gt;0,((VLOOKUP(C115,звания!$A$2:$B$62,2,FALSE)/(EOMONTH($G$3,0)+1-$G$3)*BO115+VLOOKUP(O115,звания!$D$2:$E$62,2,FALSE)/(EOMONTH($G$3,0)+1-$G$3)*BO115+(VLOOKUP(C115,звания!$A$2:$B$62,2,FALSE)/(EOMONTH($G$3,0)+1-$G$3)*BO115+VLOOKUP(O115,звания!$D$2:$E$62,2,FALSE)/(EOMONTH($G$3,0)+1-$G$3)*BO115)*BV115%)*BN115)+(VLOOKUP(C115,звания!$A$2:$B$62,2,FALSE)/(EOMONTH($G$3,0)+1-$G$3)*BU115+VLOOKUP(BS115,звания!$D$2:$E$62,2,FALSE)/(EOMONTH($G$3,0)+1-$G$3)*BU115+(VLOOKUP(C115,звания!$A$2:$B$62,2,FALSE)/(EOMONTH($G$3,0)+1-$G$3)*BU115+VLOOKUP(BS115,звания!$D$2:$E$62,2,FALSE)/(EOMONTH($G$3,0)+1-$G$3)*BU115)*BV115%)*BN115,(CE115+CF115+CG115)*BN115)</f>
        <v>2177.5</v>
      </c>
      <c r="CM115" s="404"/>
      <c r="CN115" s="404"/>
      <c r="CO115" s="432">
        <f t="shared" si="119"/>
        <v>4</v>
      </c>
      <c r="CP115" s="638"/>
      <c r="CQ115" s="637">
        <f>IF(CF115=0,0,IF((SUM(BH115:BM115)&gt;360),(VLOOKUP(O115,звания!$F$2:$G$62,2,FALSE))/100,VLOOKUP(O115,звания!$F$2:$H$62,3,FALSE)/100))</f>
        <v>3.07</v>
      </c>
      <c r="CR115" s="617">
        <f>IF(B115="Виключений зі списків",IF(AND(BU115=0,360-BH115&lt;0),(VLOOKUP(O115,звания!$D$2:$E$62,2,FALSE))/(EOMONTH($B$3,0)+1-$B$3)*BO115*CQ115,IF(AND(360-BH115&gt;=0,360-BH115&lt;(EOMONTH($B$3,0)+1-$B$3)),(CF115/(EOMONTH($B$3,0)-$B$3+1)*(360-BH115))*CQ115+(CF115/(EOMONTH($B$3,0)-$B$3+1)*((EOMONTH($B$3,0)-$B$3+1)-(360-BH115)))*VLOOKUP(O115,звания!$F$2:$H$62,2,FALSE)/100,((((VLOOKUP(O115,звания!$D$2:$E$62,2,FALSE))/(EOMONTH($B$3,0)+1-$B$3)*BO115*CQ115+(VLOOKUP(BS115,звания!$D$2:$E$62,2,FALSE))/(EOMONTH($B$3,0)+1-$B$3)*BU115*(VLOOKUP(BS115,звания!$F$2:$G$62,2,FALSE)*0.01)+(IF(BT115=0,0,(VLOOKUP(BS115,звания!$D$2:$E$62,2,FALSE)/(EOMONTH($G$3,0)+1-$G$3)*BT115*(VLOOKUP(BS115,звания!$F$2:$G$62,2,FALSE)))*0.01-(VLOOKUP(O115,звания!$D$2:$E$62,2,FALSE)/(EOMONTH($G$3,0)+1-$G$3)*BT115*(VLOOKUP(O115,звания!$F$2:$G$62,2,FALSE)))*0.01)))))/100*(100-CP115))),(IF(AND(BU115=0,360-BH115&lt;0,CP115=0),(VLOOKUP(O115,звания!$D$2:$E$62,2,FALSE))/(EOMONTH($G$3,0)+1-$G$3)*BO115*CQ115,IF(AND(360-BH115&gt;=0,360-BH115&lt;(EOMONTH($G$3,0)+1-$G$3)),(CF115/(EOMONTH($G$3,0)-$G$3+1)*(360-BH115))*CQ115+(CF115/(EOMONTH($G$3,0)-$G$3+1)*((EOMONTH($G$3,0)-$G$3+1)-(360-BH115)))*VLOOKUP(O115,звания!$F$2:$H$62,2,FALSE)/100,((((VLOOKUP(O115,звания!$D$2:$E$62,2,FALSE))/(EOMONTH($G$3,0)+1-$G$3)*BO115*CQ115+(VLOOKUP(BS115,звания!$D$2:$E$62,2,FALSE))/(EOMONTH($G$3,0)+1-$G$3)*BU115*(VLOOKUP(BS115,звания!$F$2:$G$62,2,FALSE)*0.01)))/100*(100-CP115)+(IF(BT115=0,0,(VLOOKUP(BS115,звания!$D$2:$E$62,2,FALSE)/(EOMONTH($BN$3,0)+1-$BN$3)*BT115*(VLOOKUP(BS115,звания!$F$2:$G$62,2,FALSE)))*0.01-(VLOOKUP(O115,звания!$D$2:$E$62,2,FALSE)/(EOMONTH($BN$3,0)+1-$BN$3)*BT115*(VLOOKUP(O115,звания!$F$2:$G$62,2,FALSE)))*0.01)))))))</f>
        <v>8657.4</v>
      </c>
      <c r="CS115" s="416">
        <f t="shared" si="185"/>
        <v>14184.9</v>
      </c>
      <c r="CT115" s="403"/>
      <c r="CU115" s="403"/>
      <c r="CV115" s="404">
        <f t="shared" si="120"/>
        <v>672.35</v>
      </c>
      <c r="CW115" s="426">
        <f t="shared" si="176"/>
        <v>14857.25</v>
      </c>
      <c r="CX115" s="404">
        <f t="shared" si="171"/>
        <v>2674.31</v>
      </c>
      <c r="CY115" s="1174">
        <v>5</v>
      </c>
      <c r="CZ115" s="404">
        <f t="shared" si="136"/>
        <v>183.06</v>
      </c>
      <c r="DA115" s="404"/>
      <c r="DB115" s="403"/>
      <c r="DC115" s="404"/>
      <c r="DD115" s="426">
        <f t="shared" si="162"/>
        <v>2857.37</v>
      </c>
      <c r="DE115" s="426">
        <f t="shared" si="121"/>
        <v>3120.68</v>
      </c>
      <c r="DF115" s="404">
        <f t="shared" si="148"/>
        <v>2674.31</v>
      </c>
      <c r="DG115" s="426">
        <f t="shared" si="159"/>
        <v>14674.19</v>
      </c>
      <c r="DH115" s="426">
        <f t="shared" si="160"/>
        <v>0</v>
      </c>
      <c r="DI115" s="421"/>
      <c r="DJ115" s="422" t="str">
        <f t="shared" si="163"/>
        <v xml:space="preserve">30 від 01.03   </v>
      </c>
      <c r="DK115" s="113" t="s">
        <v>1054</v>
      </c>
      <c r="DL115" s="28" t="s">
        <v>1055</v>
      </c>
      <c r="DM115" s="28" t="s">
        <v>978</v>
      </c>
      <c r="DN115" s="28" t="s">
        <v>871</v>
      </c>
      <c r="DO115" s="900">
        <v>3561708139</v>
      </c>
      <c r="DP115" s="888"/>
      <c r="DQ115" s="817"/>
      <c r="DR115" s="818"/>
      <c r="DS115" s="819"/>
      <c r="DT115" s="820"/>
      <c r="DU115" s="124"/>
      <c r="DV115" s="110"/>
      <c r="DX115" s="84"/>
      <c r="DY115" s="84"/>
      <c r="DZ115" s="105"/>
      <c r="EG115" s="19"/>
      <c r="EH115" s="543">
        <f t="shared" si="123"/>
        <v>2</v>
      </c>
      <c r="EI115" s="404" t="str">
        <f t="shared" si="124"/>
        <v>м-с</v>
      </c>
      <c r="EJ115" s="29" t="str">
        <f t="shared" si="125"/>
        <v>Гаценко І.Я.</v>
      </c>
      <c r="EK115" s="50"/>
      <c r="EL115" s="29"/>
      <c r="EM115" s="50"/>
      <c r="EN115" s="50"/>
      <c r="EO115" s="50"/>
      <c r="EP115" s="29"/>
    </row>
    <row r="116" spans="1:146" ht="17.45" hidden="1" customHeight="1">
      <c r="A116" s="402">
        <v>112</v>
      </c>
      <c r="B116" s="403"/>
      <c r="C116" s="936"/>
      <c r="D116" s="403" t="str">
        <f t="shared" si="139"/>
        <v xml:space="preserve"> </v>
      </c>
      <c r="E116" s="416"/>
      <c r="F116" s="417"/>
      <c r="G116" s="406" t="str">
        <f t="shared" si="181"/>
        <v>0.0.0</v>
      </c>
      <c r="H116" s="407" t="str">
        <f t="shared" si="182"/>
        <v>0.0.0</v>
      </c>
      <c r="I116" s="407" t="str">
        <f t="shared" si="183"/>
        <v>0.0.0</v>
      </c>
      <c r="J116" s="407" t="str">
        <f t="shared" si="177"/>
        <v>0.0.0</v>
      </c>
      <c r="K116" s="407" t="str">
        <f t="shared" si="178"/>
        <v>0.0.0</v>
      </c>
      <c r="L116" s="407" t="str">
        <f t="shared" si="179"/>
        <v>0.0.0</v>
      </c>
      <c r="M116" s="407" t="str">
        <f t="shared" si="180"/>
        <v>0.0.0</v>
      </c>
      <c r="N116" s="408" t="str">
        <f t="shared" si="184"/>
        <v>0.0.0</v>
      </c>
      <c r="O116" s="852"/>
      <c r="P116" s="417"/>
      <c r="Q116" s="417"/>
      <c r="R116" s="417"/>
      <c r="S116" s="417"/>
      <c r="T116" s="417"/>
      <c r="U116" s="417"/>
      <c r="V116" s="714"/>
      <c r="W116" s="714"/>
      <c r="X116" s="417"/>
      <c r="Y116" s="417"/>
      <c r="Z116" s="714"/>
      <c r="AA116" s="714"/>
      <c r="AB116" s="417"/>
      <c r="AC116" s="417"/>
      <c r="AD116" s="714"/>
      <c r="AE116" s="714"/>
      <c r="AF116" s="417"/>
      <c r="AG116" s="417"/>
      <c r="AH116" s="714"/>
      <c r="AI116" s="714"/>
      <c r="AJ116" s="417"/>
      <c r="AK116" s="417"/>
      <c r="AL116" s="714"/>
      <c r="AM116" s="714"/>
      <c r="AN116" s="417"/>
      <c r="AO116" s="417"/>
      <c r="AP116" s="714"/>
      <c r="AQ116" s="714"/>
      <c r="AR116" s="417"/>
      <c r="AS116" s="417"/>
      <c r="AT116" s="714"/>
      <c r="AU116" s="714"/>
      <c r="AV116" s="417"/>
      <c r="AW116" s="417"/>
      <c r="AX116" s="716"/>
      <c r="AY116" s="716"/>
      <c r="AZ116" s="635"/>
      <c r="BA116" s="635"/>
      <c r="BB116" s="716"/>
      <c r="BC116" s="716"/>
      <c r="BD116" s="635"/>
      <c r="BE116" s="635"/>
      <c r="BF116" s="717"/>
      <c r="BG116" s="717"/>
      <c r="BH116" s="432">
        <f t="shared" si="144"/>
        <v>0</v>
      </c>
      <c r="BI116" s="432">
        <f t="shared" si="155"/>
        <v>0</v>
      </c>
      <c r="BJ116" s="432">
        <f t="shared" si="156"/>
        <v>0</v>
      </c>
      <c r="BK116" s="432">
        <f t="shared" si="157"/>
        <v>0</v>
      </c>
      <c r="BL116" s="432">
        <f t="shared" si="158"/>
        <v>0</v>
      </c>
      <c r="BM116" s="436">
        <f t="shared" si="161"/>
        <v>0</v>
      </c>
      <c r="BN116" s="462">
        <v>0.65</v>
      </c>
      <c r="BO116" s="427">
        <f t="shared" si="145"/>
        <v>0</v>
      </c>
      <c r="BP116" s="419"/>
      <c r="BQ116" s="700"/>
      <c r="BR116" s="419"/>
      <c r="BS116" s="700"/>
      <c r="BT116" s="700"/>
      <c r="BU116" s="700"/>
      <c r="BV116" s="427">
        <f t="shared" si="146"/>
        <v>0</v>
      </c>
      <c r="BW116" s="419"/>
      <c r="BX116" s="782"/>
      <c r="BY116" s="419"/>
      <c r="BZ116" s="432"/>
      <c r="CA116" s="419"/>
      <c r="CB116" s="427"/>
      <c r="CC116" s="419"/>
      <c r="CD116" s="427"/>
      <c r="CE116" s="404">
        <f>IF(OR(C116=0,CD116="Д"),0,IF(AND(C116&gt;0,E116=0),VLOOKUP(C116,звания!A:B,2,FALSE)/((EOMONTH($G$3,0)+1)-$G$3)*BO116+VLOOKUP(C116,звания!A:B,2,FALSE)/((EOMONTH($G$3,0)+1)-$G$3)*BR116+VLOOKUP(C116,звания!A:B,2,FALSE)/((EOMONTH($G$3,0)+1)-$G$3)*BU116,IF(AND(C116&gt;0,E116&gt;0,F116&gt;=$G$3,BO116=(EOMONTH($G$3,0)+1)-$G$3),(VLOOKUP(E116,звания!A:B,2,FALSE)/(EOMONTH($G$3,0)-$G$3+1))*(F116-$G$3)+(VLOOKUP(C116,звания!A:B,2,FALSE)/(EOMONTH($G$3,0)-$G$3+1))*((EOMONTH($G$3,0)-$G$3+1)-(F116-$G$3)),IF(AND(C116&gt;0,E116&gt;0,F116&gt;$G$3,BO116&lt;(EOMONTH($G$3,0)+1)-$G$3,BO116&lt;&gt;0),VLOOKUP(E116,звания!A:B,2,FALSE)/((EOMONTH($G$3,0)+1)-$G$3)*((F116-$G$3)-(((EOMONTH($G$3,0)+1)-$G$3)-BO116-BU116-BR116))+VLOOKUP(C116,звания!A:B,2,FALSE)/((EOMONTH($G$3,0)+1)-$G$3)*(((EOMONTH($G$3,0)+1)-F116)),IF(F116&lt;$G$3,(VLOOKUP(C116,звания!A:B,2,FALSE)-VLOOKUP(E116,звания!A:B,2,FALSE))/((EOMONTH($BN$3,0)+1)-$BN$3)*(EOMONTH($BN$3,0)+1-F116)+VLOOKUP(C116,звания!A:B,2,FALSE)/((EOMONTH($G$3,0)+1)-$G$3)*BO116+VLOOKUP(C116,звания!A:B,2,FALSE)/((EOMONTH($G$3,0)+1)-$G$3)*BU116+VLOOKUP(C116,звания!A:B,2,FALSE)/((EOMONTH($G$3,0)+1)-$G$3)*BR116,0)))))</f>
        <v>0</v>
      </c>
      <c r="CF116" s="404">
        <f>IF(OR(CD116="Д",C116=0),0,IF(B116="Виключений зі списків",IF(BS116=0,(VLOOKUP(O116,звания!$D$2:$E$62,2,FALSE))/(EOMONTH($B$3,0)+1-$B$3)*BO116+(VLOOKUP(BQ116,звания!$D$2:$E$62,2,FALSE))/(EOMONTH($B$3,0)+1-$B$3)*BR116,(((VLOOKUP(O116,звания!$D$2:$E$62,2,FALSE))/(EOMONTH($B$3,0)+1-$B$3))*BO116)+(VLOOKUP(BQ116,звания!$D$2:$E$62,2,FALSE))/(EOMONTH($B$3,0)+1-$B$3)*BR116+(VLOOKUP(BS116,звания!$D$2:$E$62,2,FALSE))/(EOMONTH($B$3,0)+1-$B$3)*BU116),IF(BS116=0,(VLOOKUP(O116,звания!$D$2:$E$62,2,FALSE))/(EOMONTH($G$3,0)+1-$G$3)*BO116+(VLOOKUP(BQ116,звания!$D$2:$E$62,2,FALSE))/(EOMONTH($G$3,0)+1-$G$3)*BR116,(((VLOOKUP(O116,звания!$D$2:$E$62,2,FALSE))/(EOMONTH($G$3,0)+1-$G$3))*BO116)+(VLOOKUP(BQ116,звания!$D$2:$E$62,2,FALSE))/(EOMONTH($G$3,0)+1-$G$3)*BR116+(VLOOKUP(BS116,звания!$D$2:$E$62,2,FALSE))/(EOMONTH($G$3,0)+1-$G$3)*BU116+IF(BT116=0,0,(VLOOKUP(BS116,звания!$D$2:$E$62,2,FALSE))/(EOMONTH($BN$3,0)+1-$BN$3)*BT116-(VLOOKUP(O116,звания!$D$2:$E$62,2,FALSE))/(EOMONTH($BN$3,0)+1-$BN$3)*BT116))))</f>
        <v>0</v>
      </c>
      <c r="CG116" s="404">
        <f>IF(AND(SUM(BH116:BM116)&lt;360,((EOMONTH($G$3,0)-$G$3+1+(SUM(BH116:BM116)))&gt;0),SUM(BH116:BM116)+EOMONTH($G$3,0)-$G$3+1&lt;360),(CE116+CF116)*BV116%,IF(SUM(BH116:BM116)+EOMONTH($G$3,0)-$G$3+1&lt;=1800,((CE116+CF116)/(EOMONTH($G$3,0)-$G$3+1))*(360-SUM(BH116:BM116))*BV116%+(((CE116+CF116)/(EOMONTH($G$3,0)-$G$3+1))*((EOMONTH($G$3,0)-$G$3+1)-(360-SUM(BH116:BM116))))*25%,IF(AND(SUM(BH116:BM116)&lt;1800,((EOMONTH($G$3,0)-$G$3+1+SUM(BH116:BM116))&gt;=360),SUM(BH116:BM116)+EOMONTH($G$3,0)-$G$3+1&lt;1800),(CE116+CF116)*BV116%,IF(SUM(BH116:BM116)+EOMONTH($G$3,0)-$G$3+1&lt;=3600,((CE116+CF116)/(EOMONTH($G$3,0)-$G$3+1))*(1800-SUM(BH116:BM116))*BV116%+(((CE116+CF116)/(EOMONTH($G$3,0)-$G$3+1))*((EOMONTH($G$3,0)-$G$3+1)-(1800-SUM(BH116:BM116)))*30%),IF(AND(SUM(BH116:BM116)&lt;3600,((EOMONTH($G$3,0)-$G$3+1+SUM(BH116:BM116))&gt;=1800),SUM(BH116:BM116)+EOMONTH($G$3,0)-$G$3+1&lt;3600),(CE116+CF116)*BV116%,IF(SUM(BH116:BM116)+EOMONTH($G$3,0)-$G$3+1&lt;=5400,((CE116+CF116)/(EOMONTH($G$3,0)-$G$3+1))*(3600-SUM(BH116:BM116))*BV116%+(((CE116+CF116)/(EOMONTH($G$3,0)-$G$3+1))*((EOMONTH($G$3,0)-$G$3+1)-(3600-SUM(BH116:BM116))))*35%,IF(AND(SUM(BH116:BM116)&lt;5400,((EOMONTH($G$3,0)-$G$3+1+SUM(BH116:BM116))&gt;=3600),SUM(BH116:BM116)+EOMONTH($G$3,0)-$G$3+1&lt;5400),(CE116+CF116)*BV116%,IF(SUM(BH116:BM116)+EOMONTH($G$3,0)-$G$3+1&lt;=7200,((CE116+CF116)/(EOMONTH($G$3,0)-$G$3+1))*(5400-SUM(BH116:BM116))*BV116%+(((CE116+CF116)/(EOMONTH($G$3,0)-$G$3+1))*((EOMONTH($G$3,0)-$G$3+1)-(5400-SUM(BH116:BM116))))*40%,IF(AND(SUM(BH116:BM116)&lt;7200,((EOMONTH($G$3,0)-$G$3+1+SUM(BH116:BM116))&gt;=5400),SUM(BH116:BM116)+EOMONTH($G$3,0)-$G$3+1&lt;7200),(CE116+CF116)*BV116%,IF(SUM(BH116:BM116)+EOMONTH($G$3,0)-$G$3+1&lt;=9000,((CE116+CF116)/(EOMONTH($G$3,0)-$G$3+1))*(7200-SUM(BH116:BM116))*BV116%+(((CE116+CF116)/(EOMONTH($G$3,0)-$G$3+1))*((EOMONTH($G$3,0)-$G$3+1)-(7200-SUM(BH116:BM116))))*45%,IF(SUM(BH116:BM116)+EOMONTH($G$3,0)-$G$3+1&gt;=9000,((CE116+CF116)/(EOMONTH($G$3,0)-$G$3+1))*(9000-SUM(BH116:BM116))*BV116%+(((CE116+CF116)/(EOMONTH($G$3,0)-$G$3+1))*((EOMONTH($G$3,0)-$G$3+1)-(9000-SUM(BH116:BM116))))*50%,0)))))))))))</f>
        <v>0</v>
      </c>
      <c r="CH116" s="404">
        <f>IF(BW116=0,CF116*BX116%,IF(BW116&gt;0,((VLOOKUP(O116,звания!$D$2:$E$62,2,FALSE)/(EOMONTH($G$3,0)+1-$G$3)*BW116)*BX116%)))</f>
        <v>0</v>
      </c>
      <c r="CI116" s="404">
        <f>IF(BY116=0,CF116*BZ116%,IF(BY116&gt;0,(VLOOKUP(O116,звания!$D$2:$E$62,2,FALSE)/(EOMONTH($G$3,0)+1-$G$3)*BO116)*BZ116%)+(VLOOKUP(BS116,звания!$D$2:$E$62,2,FALSE)/(EOMONTH($G$3,0)+1-$G$3)*BU116)*BZ116%)</f>
        <v>0</v>
      </c>
      <c r="CJ116" s="404">
        <f>IF(CA116=0,CF116*CB116%,IF(CA116&gt;0,(VLOOKUP(O116,звания!$D$2:$E$62,2,FALSE)/(EOMONTH($G$3,0)+1-$G$3)*BO116)*CB116%)+(VLOOKUP(BS116,звания!$D$2:$E$62,2,FALSE)/(EOMONTH($G$3,0)+1-$G$3)*BU116)*CB116%)</f>
        <v>0</v>
      </c>
      <c r="CK116" s="404">
        <f>IF(CD116="Д",0,IF(CC116=0,CF116*CD116%,IF(CC116&gt;0,(VLOOKUP(O116,звания!$D$2:$E$62,2,FALSE)/(EOMONTH($G$3,0)+1-$G$3)*BO116)*CD116%)+(VLOOKUP(BS116,звания!$D$2:$E$62,2,FALSE)/(EOMONTH($G$3,0)+1-$G$3)*BU116)*CD116%))</f>
        <v>0</v>
      </c>
      <c r="CL116" s="404">
        <f>IF(BR116&gt;0,((VLOOKUP(C116,звания!$A$2:$B$62,2,FALSE)/(EOMONTH($G$3,0)+1-$G$3)*BO116+VLOOKUP(O116,звания!$D$2:$E$62,2,FALSE)/(EOMONTH($G$3,0)+1-$G$3)*BO116+(VLOOKUP(C116,звания!$A$2:$B$62,2,FALSE)/(EOMONTH($G$3,0)+1-$G$3)*BO116+VLOOKUP(O116,звания!$D$2:$E$62,2,FALSE)/(EOMONTH($G$3,0)+1-$G$3)*BO116)*BV116%)*BN116)+(VLOOKUP(C116,звания!$A$2:$B$62,2,FALSE)/(EOMONTH($G$3,0)+1-$G$3)*BU116+VLOOKUP(BS116,звания!$D$2:$E$62,2,FALSE)/(EOMONTH($G$3,0)+1-$G$3)*BU116+(VLOOKUP(C116,звания!$A$2:$B$62,2,FALSE)/(EOMONTH($G$3,0)+1-$G$3)*BU116+VLOOKUP(BS116,звания!$D$2:$E$62,2,FALSE)/(EOMONTH($G$3,0)+1-$G$3)*BU116)*BV116%)*BN116,(CE116+CF116+CG116)*BN116)</f>
        <v>0</v>
      </c>
      <c r="CM116" s="404"/>
      <c r="CN116" s="404"/>
      <c r="CO116" s="432">
        <f t="shared" si="119"/>
        <v>0</v>
      </c>
      <c r="CP116" s="638"/>
      <c r="CQ116" s="637">
        <f>IF(CF116=0,0,IF((SUM(BH116:BM116)&gt;360),(VLOOKUP(O116,звания!$F$2:$G$62,2,FALSE))/100,VLOOKUP(O116,звания!$F$2:$H$62,3,FALSE)/100))</f>
        <v>0</v>
      </c>
      <c r="CR116" s="617">
        <f>IF(B116="Виключений зі списків",IF(AND(BU116=0,360-BH116&lt;0),(VLOOKUP(O116,звания!$D$2:$E$62,2,FALSE))/(EOMONTH($B$3,0)+1-$B$3)*BO116*CQ116,IF(AND(360-BH116&gt;=0,360-BH116&lt;(EOMONTH($B$3,0)+1-$B$3)),(CF116/(EOMONTH($B$3,0)-$B$3+1)*(360-BH116))*CQ116+(CF116/(EOMONTH($B$3,0)-$B$3+1)*((EOMONTH($B$3,0)-$B$3+1)-(360-BH116)))*VLOOKUP(O116,звания!$F$2:$H$62,2,FALSE)/100,((((VLOOKUP(O116,звания!$D$2:$E$62,2,FALSE))/(EOMONTH($B$3,0)+1-$B$3)*BO116*CQ116+(VLOOKUP(BS116,звания!$D$2:$E$62,2,FALSE))/(EOMONTH($B$3,0)+1-$B$3)*BU116*(VLOOKUP(BS116,звания!$F$2:$G$62,2,FALSE)*0.01)+(IF(BT116=0,0,(VLOOKUP(BS116,звания!$D$2:$E$62,2,FALSE)/(EOMONTH($G$3,0)+1-$G$3)*BT116*(VLOOKUP(BS116,звания!$F$2:$G$62,2,FALSE)))*0.01-(VLOOKUP(O116,звания!$D$2:$E$62,2,FALSE)/(EOMONTH($G$3,0)+1-$G$3)*BT116*(VLOOKUP(O116,звания!$F$2:$G$62,2,FALSE)))*0.01)))))/100*(100-CP116))),(IF(AND(BU116=0,360-BH116&lt;0,CP116=0),(VLOOKUP(O116,звания!$D$2:$E$62,2,FALSE))/(EOMONTH($G$3,0)+1-$G$3)*BO116*CQ116,IF(AND(360-BH116&gt;=0,360-BH116&lt;(EOMONTH($G$3,0)+1-$G$3)),(CF116/(EOMONTH($G$3,0)-$G$3+1)*(360-BH116))*CQ116+(CF116/(EOMONTH($G$3,0)-$G$3+1)*((EOMONTH($G$3,0)-$G$3+1)-(360-BH116)))*VLOOKUP(O116,звания!$F$2:$H$62,2,FALSE)/100,((((VLOOKUP(O116,звания!$D$2:$E$62,2,FALSE))/(EOMONTH($G$3,0)+1-$G$3)*BO116*CQ116+(VLOOKUP(BS116,звания!$D$2:$E$62,2,FALSE))/(EOMONTH($G$3,0)+1-$G$3)*BU116*(VLOOKUP(BS116,звания!$F$2:$G$62,2,FALSE)*0.01)))/100*(100-CP116)+(IF(BT116=0,0,(VLOOKUP(BS116,звания!$D$2:$E$62,2,FALSE)/(EOMONTH($BN$3,0)+1-$BN$3)*BT116*(VLOOKUP(BS116,звания!$F$2:$G$62,2,FALSE)))*0.01-(VLOOKUP(O116,звания!$D$2:$E$62,2,FALSE)/(EOMONTH($BN$3,0)+1-$BN$3)*BT116*(VLOOKUP(O116,звания!$F$2:$G$62,2,FALSE)))*0.01)))))))</f>
        <v>0</v>
      </c>
      <c r="CS116" s="416">
        <f t="shared" si="185"/>
        <v>0</v>
      </c>
      <c r="CT116" s="403"/>
      <c r="CU116" s="403"/>
      <c r="CV116" s="403">
        <f t="shared" si="120"/>
        <v>0</v>
      </c>
      <c r="CW116" s="556">
        <f t="shared" si="176"/>
        <v>0</v>
      </c>
      <c r="CX116" s="403">
        <f t="shared" si="171"/>
        <v>0</v>
      </c>
      <c r="CY116" s="403"/>
      <c r="CZ116" s="404">
        <f t="shared" si="136"/>
        <v>0</v>
      </c>
      <c r="DA116" s="403"/>
      <c r="DB116" s="403"/>
      <c r="DC116" s="403"/>
      <c r="DD116" s="421">
        <f t="shared" si="162"/>
        <v>0</v>
      </c>
      <c r="DE116" s="421">
        <f t="shared" si="121"/>
        <v>0</v>
      </c>
      <c r="DF116" s="403">
        <f t="shared" si="148"/>
        <v>0</v>
      </c>
      <c r="DG116" s="421">
        <f t="shared" si="159"/>
        <v>0</v>
      </c>
      <c r="DH116" s="421">
        <f t="shared" si="160"/>
        <v>0</v>
      </c>
      <c r="DI116" s="421"/>
      <c r="DJ116" s="422" t="str">
        <f t="shared" si="163"/>
        <v xml:space="preserve">    </v>
      </c>
      <c r="DK116" s="113" t="s">
        <v>477</v>
      </c>
      <c r="DL116" s="28"/>
      <c r="DM116" s="28"/>
      <c r="DN116" s="28"/>
      <c r="DO116" s="901"/>
      <c r="DP116" s="888"/>
      <c r="DQ116" s="817"/>
      <c r="DR116" s="818"/>
      <c r="DS116" s="819"/>
      <c r="DT116" s="820"/>
      <c r="DU116" s="124"/>
      <c r="DV116" s="110"/>
      <c r="DX116" s="84"/>
      <c r="DY116" s="84"/>
      <c r="DZ116" s="105"/>
      <c r="EH116" s="543">
        <f t="shared" si="123"/>
        <v>0</v>
      </c>
      <c r="EI116" s="404">
        <f t="shared" si="124"/>
        <v>0</v>
      </c>
      <c r="EJ116" s="29" t="str">
        <f t="shared" si="125"/>
        <v xml:space="preserve"> </v>
      </c>
      <c r="EK116" s="50"/>
      <c r="EL116" s="29"/>
      <c r="EM116" s="50"/>
      <c r="EN116" s="50"/>
      <c r="EO116" s="50"/>
      <c r="EP116" s="29"/>
    </row>
    <row r="117" spans="1:146" ht="17.45" customHeight="1">
      <c r="A117" s="427">
        <v>113</v>
      </c>
      <c r="B117" s="879" t="s">
        <v>817</v>
      </c>
      <c r="C117" s="911" t="s">
        <v>19</v>
      </c>
      <c r="D117" s="404" t="str">
        <f t="shared" si="139"/>
        <v>Буяр Р.Б.</v>
      </c>
      <c r="E117" s="416"/>
      <c r="F117" s="417"/>
      <c r="G117" s="409" t="str">
        <f t="shared" ref="G117:G123" si="186">IF(P117&gt;$G$3,0,CONCATENATE((INT((BH117)/360)+INT((BI117)/360)+INT((BJ117)/360)+INT((BK117)/360)+INT((BL117)/360)+INT((BM117)/360))+INT((INT(MOD((BH117),360)/30)+INT(MOD((BI117),360)/30)+INT(MOD((BJ117),360)/30)+INT(MOD((BK117),360)/30)+INT(MOD((BL117),360)/30)+INT(MOD((BM117),360)/30)+INT((MOD(MOD((BH117),360),30)+MOD(MOD((BI117),360),30)+MOD(MOD((BJ117),360),30)+MOD(MOD((BK117),360),30)+MOD(MOD((BL117),360),30)+MOD(MOD((BM117),360),30))/30))/12),".",MOD(INT(MOD((BH117),360)/30)+INT(MOD((BI117),360)/30)+INT(MOD((BJ117),360)/30)+INT(MOD((BK117),360)/30)+INT(MOD((BL117),360)/30)+INT(MOD((BM117),360)/30)+INT((MOD(MOD((BH117),360),30)+MOD(MOD((BI117),360),30)+MOD(MOD((BJ117),360),30)+MOD(MOD((BK117),360),30)+MOD(MOD((BL117),360),30)+MOD(MOD((BM117),360),30))/30),12),".",INT(MOD(MOD(MOD((BH117),360),30)+MOD(MOD((BI117),360),30)+MOD(MOD((BJ117),360),30)+MOD(MOD((BK117),360),30)+MOD(MOD((BL117),360),30)+MOD(MOD((BM117),360),30),30))))</f>
        <v>5.10.15</v>
      </c>
      <c r="H117" s="407" t="str">
        <f t="shared" ref="H117:H123" si="187">CONCATENATE(INT((BH117)/360),".",INT(MOD((BH117),360)/30),".",MOD(MOD((BH117),360),30))</f>
        <v>5.10.15</v>
      </c>
      <c r="I117" s="407" t="str">
        <f t="shared" ref="I117:I123" si="188">IF(P117&gt;$G$3,0,CONCATENATE((INT((BH117)/360)+INT((BM117)/360))+INT((INT(MOD((BH117),360)/30)+INT(MOD((BM117),360)/30)+INT((MOD(MOD((BH117),360),30)+MOD(MOD((BM117),360),30))/30))/12),".",MOD(INT(MOD((BH117),360)/30)+INT(MOD((BM117),360)/30)+INT((MOD(MOD((BH117),360),30)+MOD(MOD((BM117),360),30))/30),12),".",INT(MOD(MOD(MOD((BH117),360),30)+MOD(MOD((BM117),360),30),30))))</f>
        <v>5.10.15</v>
      </c>
      <c r="J117" s="407" t="str">
        <f t="shared" si="177"/>
        <v>0.0.0</v>
      </c>
      <c r="K117" s="407" t="str">
        <f t="shared" si="178"/>
        <v>0.0.0</v>
      </c>
      <c r="L117" s="407" t="str">
        <f t="shared" si="179"/>
        <v>0.0.0</v>
      </c>
      <c r="M117" s="407" t="str">
        <f t="shared" si="180"/>
        <v>0.0.0</v>
      </c>
      <c r="N117" s="408" t="str">
        <f t="shared" ref="N117:N123" si="189">CONCATENATE(IF(INT(INT(DAYS360(BF117,BG117,1)/30)/24)&gt;=2,2,INT(INT(DAYS360(BF117,BG117,1)/30)/24)),".",IF(AND(INT(INT(DAYS360(BF117,BG117,1)/30)/24)&gt;=2,MOD(INT(BM117/30),12)&gt;=6),6,IF(ISODD(MOD(INT(DAYS360(BF117,BG117,1)/30),12)),MOD(INT(DAYS360(BF117,BG117,1)/60),12),MOD(INT(BM117/30),12))),".",IF(AND(INT(INT(DAYS360(BF117,BG117,1)/30)/24)&gt;=2,MOD(INT(BM117/30),12)&gt;=6),0,IF(ISODD(MOD(INT(DAYS360(BF117,BG117,1)/30),12)),INT((MOD(DAYS360(BF117,BG117,1),30)/2+15)),INT(MOD(DAYS360(BF117,BG117,1),30)/2))))</f>
        <v>0.0.0</v>
      </c>
      <c r="O117" s="930">
        <v>12</v>
      </c>
      <c r="P117" s="417">
        <v>42445</v>
      </c>
      <c r="Q117" s="417"/>
      <c r="R117" s="417"/>
      <c r="S117" s="417"/>
      <c r="T117" s="417"/>
      <c r="U117" s="417"/>
      <c r="V117" s="714"/>
      <c r="W117" s="714"/>
      <c r="X117" s="417"/>
      <c r="Y117" s="417"/>
      <c r="Z117" s="714"/>
      <c r="AA117" s="714"/>
      <c r="AB117" s="417"/>
      <c r="AC117" s="417"/>
      <c r="AD117" s="714"/>
      <c r="AE117" s="714"/>
      <c r="AF117" s="417"/>
      <c r="AG117" s="417"/>
      <c r="AH117" s="714"/>
      <c r="AI117" s="714"/>
      <c r="AJ117" s="417"/>
      <c r="AK117" s="417"/>
      <c r="AL117" s="714"/>
      <c r="AM117" s="714"/>
      <c r="AN117" s="417"/>
      <c r="AO117" s="417"/>
      <c r="AP117" s="714"/>
      <c r="AQ117" s="714"/>
      <c r="AR117" s="417"/>
      <c r="AS117" s="417"/>
      <c r="AT117" s="714"/>
      <c r="AU117" s="714"/>
      <c r="AV117" s="417"/>
      <c r="AW117" s="417"/>
      <c r="AX117" s="716"/>
      <c r="AY117" s="716"/>
      <c r="AZ117" s="635"/>
      <c r="BA117" s="635"/>
      <c r="BB117" s="716"/>
      <c r="BC117" s="716"/>
      <c r="BD117" s="635"/>
      <c r="BE117" s="635"/>
      <c r="BF117" s="717"/>
      <c r="BG117" s="717"/>
      <c r="BH117" s="432">
        <f t="shared" si="144"/>
        <v>2115</v>
      </c>
      <c r="BI117" s="432">
        <f t="shared" si="155"/>
        <v>0</v>
      </c>
      <c r="BJ117" s="432">
        <f t="shared" si="156"/>
        <v>0</v>
      </c>
      <c r="BK117" s="432">
        <f t="shared" si="157"/>
        <v>0</v>
      </c>
      <c r="BL117" s="432">
        <f t="shared" si="158"/>
        <v>0</v>
      </c>
      <c r="BM117" s="436">
        <f t="shared" si="161"/>
        <v>0</v>
      </c>
      <c r="BN117" s="462">
        <v>0.65</v>
      </c>
      <c r="BO117" s="427">
        <f t="shared" si="145"/>
        <v>28</v>
      </c>
      <c r="BP117" s="725"/>
      <c r="BQ117" s="700"/>
      <c r="BR117" s="419"/>
      <c r="BS117" s="700"/>
      <c r="BT117" s="700"/>
      <c r="BU117" s="700"/>
      <c r="BV117" s="427">
        <f t="shared" si="146"/>
        <v>30</v>
      </c>
      <c r="BW117" s="427"/>
      <c r="BX117" s="432"/>
      <c r="BY117" s="700"/>
      <c r="BZ117" s="432"/>
      <c r="CA117" s="700"/>
      <c r="CB117" s="432"/>
      <c r="CC117" s="700"/>
      <c r="CD117" s="432"/>
      <c r="CE117" s="404">
        <f>IF(OR(C117=0,CD117="Д"),0,IF(AND(C117&gt;0,E117=0),VLOOKUP(C117,звания!A:B,2,FALSE)/((EOMONTH($G$3,0)+1)-$G$3)*BO117+VLOOKUP(C117,звания!A:B,2,FALSE)/((EOMONTH($G$3,0)+1)-$G$3)*BR117+VLOOKUP(C117,звания!A:B,2,FALSE)/((EOMONTH($G$3,0)+1)-$G$3)*BU117,IF(AND(C117&gt;0,E117&gt;0,F117&gt;=$G$3,BO117=(EOMONTH($G$3,0)+1)-$G$3),(VLOOKUP(E117,звания!A:B,2,FALSE)/(EOMONTH($G$3,0)-$G$3+1))*(F117-$G$3)+(VLOOKUP(C117,звания!A:B,2,FALSE)/(EOMONTH($G$3,0)-$G$3+1))*((EOMONTH($G$3,0)-$G$3+1)-(F117-$G$3)),IF(AND(C117&gt;0,E117&gt;0,F117&gt;$G$3,BO117&lt;(EOMONTH($G$3,0)+1)-$G$3,BO117&lt;&gt;0),VLOOKUP(E117,звания!A:B,2,FALSE)/((EOMONTH($G$3,0)+1)-$G$3)*((F117-$G$3)-(((EOMONTH($G$3,0)+1)-$G$3)-BO117-BU117-BR117))+VLOOKUP(C117,звания!A:B,2,FALSE)/((EOMONTH($G$3,0)+1)-$G$3)*(((EOMONTH($G$3,0)+1)-F117)),IF(F117&lt;$G$3,(VLOOKUP(C117,звания!A:B,2,FALSE)-VLOOKUP(E117,звания!A:B,2,FALSE))/((EOMONTH($BN$3,0)+1)-$BN$3)*(EOMONTH($BN$3,0)+1-F117)+VLOOKUP(C117,звания!A:B,2,FALSE)/((EOMONTH($G$3,0)+1)-$G$3)*BO117+VLOOKUP(C117,звания!A:B,2,FALSE)/((EOMONTH($G$3,0)+1)-$G$3)*BU117+VLOOKUP(C117,звания!A:B,2,FALSE)/((EOMONTH($G$3,0)+1)-$G$3)*BR117,0)))))</f>
        <v>1130</v>
      </c>
      <c r="CF117" s="404">
        <f>IF(OR(CD117="Д",C117=0),0,IF(B117="Виключений зі списків",IF(BS117=0,(VLOOKUP(O117,звания!$D$2:$E$62,2,FALSE))/(EOMONTH($B$3,0)+1-$B$3)*BO117+(VLOOKUP(BQ117,звания!$D$2:$E$62,2,FALSE))/(EOMONTH($B$3,0)+1-$B$3)*BR117,(((VLOOKUP(O117,звания!$D$2:$E$62,2,FALSE))/(EOMONTH($B$3,0)+1-$B$3))*BO117)+(VLOOKUP(BQ117,звания!$D$2:$E$62,2,FALSE))/(EOMONTH($B$3,0)+1-$B$3)*BR117+(VLOOKUP(BS117,звания!$D$2:$E$62,2,FALSE))/(EOMONTH($B$3,0)+1-$B$3)*BU117),IF(BS117=0,(VLOOKUP(O117,звания!$D$2:$E$62,2,FALSE))/(EOMONTH($G$3,0)+1-$G$3)*BO117+(VLOOKUP(BQ117,звания!$D$2:$E$62,2,FALSE))/(EOMONTH($G$3,0)+1-$G$3)*BR117,(((VLOOKUP(O117,звания!$D$2:$E$62,2,FALSE))/(EOMONTH($G$3,0)+1-$G$3))*BO117)+(VLOOKUP(BQ117,звания!$D$2:$E$62,2,FALSE))/(EOMONTH($G$3,0)+1-$G$3)*BR117+(VLOOKUP(BS117,звания!$D$2:$E$62,2,FALSE))/(EOMONTH($G$3,0)+1-$G$3)*BU117+IF(BT117=0,0,(VLOOKUP(BS117,звания!$D$2:$E$62,2,FALSE))/(EOMONTH($BN$3,0)+1-$BN$3)*BT117-(VLOOKUP(O117,звания!$D$2:$E$62,2,FALSE))/(EOMONTH($BN$3,0)+1-$BN$3)*BT117))))</f>
        <v>3440</v>
      </c>
      <c r="CG117" s="404">
        <f t="shared" si="169"/>
        <v>1371</v>
      </c>
      <c r="CH117" s="404">
        <f>IF(BW117=0,CF117*BX117%,IF(BW117&gt;0,((VLOOKUP(O117,звания!$D$2:$E$62,2,FALSE)/(EOMONTH($G$3,0)+1-$G$3)*BW117)*BX117%)))</f>
        <v>0</v>
      </c>
      <c r="CI117" s="404">
        <f>IF(BY117=0,CF117*BZ117%,IF(BY117&gt;0,(VLOOKUP(O117,звания!$D$2:$E$62,2,FALSE)/(EOMONTH($G$3,0)+1-$G$3)*BO117)*BZ117%)+(VLOOKUP(BS117,звания!$D$2:$E$62,2,FALSE)/(EOMONTH($G$3,0)+1-$G$3)*BU117)*BZ117%)</f>
        <v>0</v>
      </c>
      <c r="CJ117" s="404">
        <f>IF(CA117=0,CF117*CB117%,IF(CA117&gt;0,(VLOOKUP(O117,звания!$D$2:$E$62,2,FALSE)/(EOMONTH($G$3,0)+1-$G$3)*BO117)*CB117%)+(VLOOKUP(BS117,звания!$D$2:$E$62,2,FALSE)/(EOMONTH($G$3,0)+1-$G$3)*BU117)*CB117%)</f>
        <v>0</v>
      </c>
      <c r="CK117" s="404">
        <f>IF(CD117="Д",0,IF(CC117=0,CF117*CD117%,IF(CC117&gt;0,(VLOOKUP(O117,звания!$D$2:$E$62,2,FALSE)/(EOMONTH($G$3,0)+1-$G$3)*BO117)*CD117%)+(VLOOKUP(BS117,звания!$D$2:$E$62,2,FALSE)/(EOMONTH($G$3,0)+1-$G$3)*BU117)*CD117%))</f>
        <v>0</v>
      </c>
      <c r="CL117" s="404">
        <f>IF(BR117&gt;0,((VLOOKUP(C117,звания!$A$2:$B$62,2,FALSE)/(EOMONTH($G$3,0)+1-$G$3)*BO117+VLOOKUP(O117,звания!$D$2:$E$62,2,FALSE)/(EOMONTH($G$3,0)+1-$G$3)*BO117+(VLOOKUP(C117,звания!$A$2:$B$62,2,FALSE)/(EOMONTH($G$3,0)+1-$G$3)*BO117+VLOOKUP(O117,звания!$D$2:$E$62,2,FALSE)/(EOMONTH($G$3,0)+1-$G$3)*BO117)*BV117%)*BN117)+(VLOOKUP(C117,звания!$A$2:$B$62,2,FALSE)/(EOMONTH($G$3,0)+1-$G$3)*BU117+VLOOKUP(BS117,звания!$D$2:$E$62,2,FALSE)/(EOMONTH($G$3,0)+1-$G$3)*BU117+(VLOOKUP(C117,звания!$A$2:$B$62,2,FALSE)/(EOMONTH($G$3,0)+1-$G$3)*BU117+VLOOKUP(BS117,звания!$D$2:$E$62,2,FALSE)/(EOMONTH($G$3,0)+1-$G$3)*BU117)*BV117%)*BN117,(CE117+CF117+CG117)*BN117)</f>
        <v>3861.65</v>
      </c>
      <c r="CM117" s="404"/>
      <c r="CN117" s="404"/>
      <c r="CO117" s="432">
        <f t="shared" si="119"/>
        <v>3</v>
      </c>
      <c r="CP117" s="638"/>
      <c r="CQ117" s="637">
        <f>IF(CF117=0,0,IF((SUM(BH117:BM117)&gt;360),(VLOOKUP(O117,звания!$F$2:$G$62,2,FALSE))/100,VLOOKUP(O117,звания!$F$2:$H$62,3,FALSE)/100))</f>
        <v>2.56</v>
      </c>
      <c r="CR117" s="617">
        <f>IF(B117="Виключений зі списків",IF(AND(BU117=0,360-BH117&lt;0),(VLOOKUP(O117,звания!$D$2:$E$62,2,FALSE))/(EOMONTH($B$3,0)+1-$B$3)*BO117*CQ117,IF(AND(360-BH117&gt;=0,360-BH117&lt;(EOMONTH($B$3,0)+1-$B$3)),(CF117/(EOMONTH($B$3,0)-$B$3+1)*(360-BH117))*CQ117+(CF117/(EOMONTH($B$3,0)-$B$3+1)*((EOMONTH($B$3,0)-$B$3+1)-(360-BH117)))*VLOOKUP(O117,звания!$F$2:$H$62,2,FALSE)/100,((((VLOOKUP(O117,звания!$D$2:$E$62,2,FALSE))/(EOMONTH($B$3,0)+1-$B$3)*BO117*CQ117+(VLOOKUP(BS117,звания!$D$2:$E$62,2,FALSE))/(EOMONTH($B$3,0)+1-$B$3)*BU117*(VLOOKUP(BS117,звания!$F$2:$G$62,2,FALSE)*0.01)+(IF(BT117=0,0,(VLOOKUP(BS117,звания!$D$2:$E$62,2,FALSE)/(EOMONTH($G$3,0)+1-$G$3)*BT117*(VLOOKUP(BS117,звания!$F$2:$G$62,2,FALSE)))*0.01-(VLOOKUP(O117,звания!$D$2:$E$62,2,FALSE)/(EOMONTH($G$3,0)+1-$G$3)*BT117*(VLOOKUP(O117,звания!$F$2:$G$62,2,FALSE)))*0.01)))))/100*(100-CP117))),(IF(AND(BU117=0,360-BH117&lt;0,CP117=0),(VLOOKUP(O117,звания!$D$2:$E$62,2,FALSE))/(EOMONTH($G$3,0)+1-$G$3)*BO117*CQ117,IF(AND(360-BH117&gt;=0,360-BH117&lt;(EOMONTH($G$3,0)+1-$G$3)),(CF117/(EOMONTH($G$3,0)-$G$3+1)*(360-BH117))*CQ117+(CF117/(EOMONTH($G$3,0)-$G$3+1)*((EOMONTH($G$3,0)-$G$3+1)-(360-BH117)))*VLOOKUP(O117,звания!$F$2:$H$62,2,FALSE)/100,((((VLOOKUP(O117,звания!$D$2:$E$62,2,FALSE))/(EOMONTH($G$3,0)+1-$G$3)*BO117*CQ117+(VLOOKUP(BS117,звания!$D$2:$E$62,2,FALSE))/(EOMONTH($G$3,0)+1-$G$3)*BU117*(VLOOKUP(BS117,звания!$F$2:$G$62,2,FALSE)*0.01)))/100*(100-CP117)+(IF(BT117=0,0,(VLOOKUP(BS117,звания!$D$2:$E$62,2,FALSE)/(EOMONTH($BN$3,0)+1-$BN$3)*BT117*(VLOOKUP(BS117,звания!$F$2:$G$62,2,FALSE)))*0.01-(VLOOKUP(O117,звания!$D$2:$E$62,2,FALSE)/(EOMONTH($BN$3,0)+1-$BN$3)*BT117*(VLOOKUP(O117,звания!$F$2:$G$62,2,FALSE)))*0.01)))))))</f>
        <v>8806.4</v>
      </c>
      <c r="CS117" s="416">
        <f t="shared" si="185"/>
        <v>18609.05</v>
      </c>
      <c r="CT117" s="403"/>
      <c r="CU117" s="403"/>
      <c r="CV117" s="404">
        <f t="shared" si="120"/>
        <v>672.35</v>
      </c>
      <c r="CW117" s="426">
        <f t="shared" si="176"/>
        <v>19281.400000000001</v>
      </c>
      <c r="CX117" s="404">
        <f t="shared" si="171"/>
        <v>3470.65</v>
      </c>
      <c r="CY117" s="1174">
        <v>5</v>
      </c>
      <c r="CZ117" s="404">
        <f t="shared" si="136"/>
        <v>237.57</v>
      </c>
      <c r="DA117" s="404"/>
      <c r="DB117" s="403"/>
      <c r="DC117" s="404"/>
      <c r="DD117" s="426">
        <f t="shared" si="162"/>
        <v>3708.22</v>
      </c>
      <c r="DE117" s="426">
        <f t="shared" si="121"/>
        <v>4093.99</v>
      </c>
      <c r="DF117" s="404">
        <f t="shared" si="148"/>
        <v>3470.65</v>
      </c>
      <c r="DG117" s="426">
        <f t="shared" si="159"/>
        <v>19043.830000000002</v>
      </c>
      <c r="DH117" s="426">
        <f t="shared" si="160"/>
        <v>0</v>
      </c>
      <c r="DI117" s="421"/>
      <c r="DJ117" s="422" t="str">
        <f t="shared" si="163"/>
        <v xml:space="preserve">30 від 01.03   </v>
      </c>
      <c r="DK117" s="113" t="s">
        <v>1056</v>
      </c>
      <c r="DL117" s="28" t="s">
        <v>1057</v>
      </c>
      <c r="DM117" s="28" t="s">
        <v>888</v>
      </c>
      <c r="DN117" s="28" t="s">
        <v>982</v>
      </c>
      <c r="DO117" s="904">
        <v>3242720011</v>
      </c>
      <c r="DP117" s="888"/>
      <c r="DQ117" s="817"/>
      <c r="DR117" s="818"/>
      <c r="DS117" s="819"/>
      <c r="DT117" s="820"/>
      <c r="DU117" s="400"/>
      <c r="DV117" s="110"/>
      <c r="DZ117" s="105"/>
      <c r="EH117" s="543">
        <f t="shared" si="123"/>
        <v>1</v>
      </c>
      <c r="EI117" s="404" t="str">
        <f t="shared" si="124"/>
        <v>л-т</v>
      </c>
      <c r="EJ117" s="29" t="str">
        <f t="shared" si="125"/>
        <v>Буяр Р.Б.</v>
      </c>
      <c r="EK117" s="50"/>
      <c r="EL117" s="29"/>
      <c r="EM117" s="50"/>
      <c r="EN117" s="50"/>
      <c r="EO117" s="50"/>
      <c r="EP117" s="29"/>
    </row>
    <row r="118" spans="1:146" ht="17.45" customHeight="1">
      <c r="A118" s="427">
        <v>114</v>
      </c>
      <c r="B118" s="879" t="s">
        <v>819</v>
      </c>
      <c r="C118" s="911" t="s">
        <v>19</v>
      </c>
      <c r="D118" s="404" t="str">
        <f t="shared" si="139"/>
        <v>Мовчан І.Г.</v>
      </c>
      <c r="E118" s="416"/>
      <c r="F118" s="417"/>
      <c r="G118" s="409" t="str">
        <f t="shared" si="186"/>
        <v>4.6.5</v>
      </c>
      <c r="H118" s="407" t="str">
        <f t="shared" si="187"/>
        <v>4.6.5</v>
      </c>
      <c r="I118" s="407" t="str">
        <f t="shared" si="188"/>
        <v>4.6.5</v>
      </c>
      <c r="J118" s="407" t="str">
        <f t="shared" si="177"/>
        <v>0.0.0</v>
      </c>
      <c r="K118" s="407" t="str">
        <f t="shared" si="178"/>
        <v>0.0.0</v>
      </c>
      <c r="L118" s="407" t="str">
        <f t="shared" si="179"/>
        <v>0.0.0</v>
      </c>
      <c r="M118" s="407" t="str">
        <f t="shared" si="180"/>
        <v>0.0.0</v>
      </c>
      <c r="N118" s="408" t="str">
        <f t="shared" si="189"/>
        <v>0.0.0</v>
      </c>
      <c r="O118" s="930">
        <v>12</v>
      </c>
      <c r="P118" s="417">
        <v>42942</v>
      </c>
      <c r="Q118" s="417"/>
      <c r="R118" s="417"/>
      <c r="S118" s="417"/>
      <c r="T118" s="417"/>
      <c r="U118" s="417"/>
      <c r="V118" s="714"/>
      <c r="W118" s="714"/>
      <c r="X118" s="417"/>
      <c r="Y118" s="417"/>
      <c r="Z118" s="714"/>
      <c r="AA118" s="714"/>
      <c r="AB118" s="417"/>
      <c r="AC118" s="417"/>
      <c r="AD118" s="714"/>
      <c r="AE118" s="714"/>
      <c r="AF118" s="417"/>
      <c r="AG118" s="417"/>
      <c r="AH118" s="714"/>
      <c r="AI118" s="714"/>
      <c r="AJ118" s="417"/>
      <c r="AK118" s="417"/>
      <c r="AL118" s="714"/>
      <c r="AM118" s="714"/>
      <c r="AN118" s="417"/>
      <c r="AO118" s="417"/>
      <c r="AP118" s="714"/>
      <c r="AQ118" s="714"/>
      <c r="AR118" s="417"/>
      <c r="AS118" s="417"/>
      <c r="AT118" s="714"/>
      <c r="AU118" s="714"/>
      <c r="AV118" s="417"/>
      <c r="AW118" s="417"/>
      <c r="AX118" s="716"/>
      <c r="AY118" s="716"/>
      <c r="AZ118" s="635"/>
      <c r="BA118" s="635"/>
      <c r="BB118" s="716"/>
      <c r="BC118" s="716"/>
      <c r="BD118" s="635"/>
      <c r="BE118" s="635"/>
      <c r="BF118" s="717"/>
      <c r="BG118" s="717"/>
      <c r="BH118" s="432">
        <f t="shared" si="144"/>
        <v>1625</v>
      </c>
      <c r="BI118" s="432">
        <f t="shared" si="155"/>
        <v>0</v>
      </c>
      <c r="BJ118" s="432">
        <f t="shared" si="156"/>
        <v>0</v>
      </c>
      <c r="BK118" s="432">
        <f t="shared" si="157"/>
        <v>0</v>
      </c>
      <c r="BL118" s="432">
        <f t="shared" si="158"/>
        <v>0</v>
      </c>
      <c r="BM118" s="436">
        <f t="shared" si="161"/>
        <v>0</v>
      </c>
      <c r="BN118" s="462">
        <v>0.65</v>
      </c>
      <c r="BO118" s="427">
        <f t="shared" si="145"/>
        <v>28</v>
      </c>
      <c r="BP118" s="419"/>
      <c r="BQ118" s="700"/>
      <c r="BR118" s="419"/>
      <c r="BS118" s="700"/>
      <c r="BT118" s="700"/>
      <c r="BU118" s="700"/>
      <c r="BV118" s="427">
        <f t="shared" si="146"/>
        <v>25</v>
      </c>
      <c r="BW118" s="427"/>
      <c r="BX118" s="427"/>
      <c r="BY118" s="419"/>
      <c r="BZ118" s="432"/>
      <c r="CA118" s="419"/>
      <c r="CB118" s="427"/>
      <c r="CC118" s="419"/>
      <c r="CD118" s="427"/>
      <c r="CE118" s="404">
        <f>IF(OR(C118=0,CD118="Д"),0,IF(AND(C118&gt;0,E118=0),VLOOKUP(C118,звания!A:B,2,FALSE)/((EOMONTH($G$3,0)+1)-$G$3)*BO118+VLOOKUP(C118,звания!A:B,2,FALSE)/((EOMONTH($G$3,0)+1)-$G$3)*BR118+VLOOKUP(C118,звания!A:B,2,FALSE)/((EOMONTH($G$3,0)+1)-$G$3)*BU118,IF(AND(C118&gt;0,E118&gt;0,F118&gt;=$G$3,BO118=(EOMONTH($G$3,0)+1)-$G$3),(VLOOKUP(E118,звания!A:B,2,FALSE)/(EOMONTH($G$3,0)-$G$3+1))*(F118-$G$3)+(VLOOKUP(C118,звания!A:B,2,FALSE)/(EOMONTH($G$3,0)-$G$3+1))*((EOMONTH($G$3,0)-$G$3+1)-(F118-$G$3)),IF(AND(C118&gt;0,E118&gt;0,F118&gt;$G$3,BO118&lt;(EOMONTH($G$3,0)+1)-$G$3,BO118&lt;&gt;0),VLOOKUP(E118,звания!A:B,2,FALSE)/((EOMONTH($G$3,0)+1)-$G$3)*((F118-$G$3)-(((EOMONTH($G$3,0)+1)-$G$3)-BO118-BU118-BR118))+VLOOKUP(C118,звания!A:B,2,FALSE)/((EOMONTH($G$3,0)+1)-$G$3)*(((EOMONTH($G$3,0)+1)-F118)),IF(F118&lt;$G$3,(VLOOKUP(C118,звания!A:B,2,FALSE)-VLOOKUP(E118,звания!A:B,2,FALSE))/((EOMONTH($BN$3,0)+1)-$BN$3)*(EOMONTH($BN$3,0)+1-F118)+VLOOKUP(C118,звания!A:B,2,FALSE)/((EOMONTH($G$3,0)+1)-$G$3)*BO118+VLOOKUP(C118,звания!A:B,2,FALSE)/((EOMONTH($G$3,0)+1)-$G$3)*BU118+VLOOKUP(C118,звания!A:B,2,FALSE)/((EOMONTH($G$3,0)+1)-$G$3)*BR118,0)))))</f>
        <v>1130</v>
      </c>
      <c r="CF118" s="404">
        <f>IF(OR(CD118="Д",C118=0),0,IF(B118="Виключений зі списків",IF(BS118=0,(VLOOKUP(O118,звания!$D$2:$E$62,2,FALSE))/(EOMONTH($B$3,0)+1-$B$3)*BO118+(VLOOKUP(BQ118,звания!$D$2:$E$62,2,FALSE))/(EOMONTH($B$3,0)+1-$B$3)*BR118,(((VLOOKUP(O118,звания!$D$2:$E$62,2,FALSE))/(EOMONTH($B$3,0)+1-$B$3))*BO118)+(VLOOKUP(BQ118,звания!$D$2:$E$62,2,FALSE))/(EOMONTH($B$3,0)+1-$B$3)*BR118+(VLOOKUP(BS118,звания!$D$2:$E$62,2,FALSE))/(EOMONTH($B$3,0)+1-$B$3)*BU118),IF(BS118=0,(VLOOKUP(O118,звания!$D$2:$E$62,2,FALSE))/(EOMONTH($G$3,0)+1-$G$3)*BO118+(VLOOKUP(BQ118,звания!$D$2:$E$62,2,FALSE))/(EOMONTH($G$3,0)+1-$G$3)*BR118,(((VLOOKUP(O118,звания!$D$2:$E$62,2,FALSE))/(EOMONTH($G$3,0)+1-$G$3))*BO118)+(VLOOKUP(BQ118,звания!$D$2:$E$62,2,FALSE))/(EOMONTH($G$3,0)+1-$G$3)*BR118+(VLOOKUP(BS118,звания!$D$2:$E$62,2,FALSE))/(EOMONTH($G$3,0)+1-$G$3)*BU118+IF(BT118=0,0,(VLOOKUP(BS118,звания!$D$2:$E$62,2,FALSE))/(EOMONTH($BN$3,0)+1-$BN$3)*BT118-(VLOOKUP(O118,звания!$D$2:$E$62,2,FALSE))/(EOMONTH($BN$3,0)+1-$BN$3)*BT118))))</f>
        <v>3440</v>
      </c>
      <c r="CG118" s="404">
        <f t="shared" si="169"/>
        <v>1142.5</v>
      </c>
      <c r="CH118" s="404">
        <f>IF(BW118=0,CF118*BX118%,IF(BW118&gt;0,((VLOOKUP(O118,звания!$D$2:$E$62,2,FALSE)/(EOMONTH($G$3,0)+1-$G$3)*BW118)*BX118%)))</f>
        <v>0</v>
      </c>
      <c r="CI118" s="404">
        <f>IF(BY118=0,CF118*BZ118%,IF(BY118&gt;0,(VLOOKUP(O118,звания!$D$2:$E$62,2,FALSE)/(EOMONTH($G$3,0)+1-$G$3)*BO118)*BZ118%)+(VLOOKUP(BS118,звания!$D$2:$E$62,2,FALSE)/(EOMONTH($G$3,0)+1-$G$3)*BU118)*BZ118%)</f>
        <v>0</v>
      </c>
      <c r="CJ118" s="404">
        <f>IF(CA118=0,CF118*CB118%,IF(CA118&gt;0,(VLOOKUP(O118,звания!$D$2:$E$62,2,FALSE)/(EOMONTH($G$3,0)+1-$G$3)*BO118)*CB118%)+(VLOOKUP(BS118,звания!$D$2:$E$62,2,FALSE)/(EOMONTH($G$3,0)+1-$G$3)*BU118)*CB118%)</f>
        <v>0</v>
      </c>
      <c r="CK118" s="404">
        <f>IF(CD118="Д",0,IF(CC118=0,CF118*CD118%,IF(CC118&gt;0,(VLOOKUP(O118,звания!$D$2:$E$62,2,FALSE)/(EOMONTH($G$3,0)+1-$G$3)*BO118)*CD118%)+(VLOOKUP(BS118,звания!$D$2:$E$62,2,FALSE)/(EOMONTH($G$3,0)+1-$G$3)*BU118)*CD118%))</f>
        <v>0</v>
      </c>
      <c r="CL118" s="404">
        <f>IF(BR118&gt;0,((VLOOKUP(C118,звания!$A$2:$B$62,2,FALSE)/(EOMONTH($G$3,0)+1-$G$3)*BO118+VLOOKUP(O118,звания!$D$2:$E$62,2,FALSE)/(EOMONTH($G$3,0)+1-$G$3)*BO118+(VLOOKUP(C118,звания!$A$2:$B$62,2,FALSE)/(EOMONTH($G$3,0)+1-$G$3)*BO118+VLOOKUP(O118,звания!$D$2:$E$62,2,FALSE)/(EOMONTH($G$3,0)+1-$G$3)*BO118)*BV118%)*BN118)+(VLOOKUP(C118,звания!$A$2:$B$62,2,FALSE)/(EOMONTH($G$3,0)+1-$G$3)*BU118+VLOOKUP(BS118,звания!$D$2:$E$62,2,FALSE)/(EOMONTH($G$3,0)+1-$G$3)*BU118+(VLOOKUP(C118,звания!$A$2:$B$62,2,FALSE)/(EOMONTH($G$3,0)+1-$G$3)*BU118+VLOOKUP(BS118,звания!$D$2:$E$62,2,FALSE)/(EOMONTH($G$3,0)+1-$G$3)*BU118)*BV118%)*BN118,(CE118+CF118+CG118)*BN118)</f>
        <v>3713.13</v>
      </c>
      <c r="CM118" s="404"/>
      <c r="CN118" s="404"/>
      <c r="CO118" s="432">
        <f t="shared" si="119"/>
        <v>3</v>
      </c>
      <c r="CP118" s="638"/>
      <c r="CQ118" s="637">
        <f>IF(CF118=0,0,IF((SUM(BH118:BM118)&gt;360),(VLOOKUP(O118,звания!$F$2:$G$62,2,FALSE))/100,VLOOKUP(O118,звания!$F$2:$H$62,3,FALSE)/100))</f>
        <v>2.56</v>
      </c>
      <c r="CR118" s="617">
        <f>IF(B118="Виключений зі списків",IF(AND(BU118=0,360-BH118&lt;0),(VLOOKUP(O118,звания!$D$2:$E$62,2,FALSE))/(EOMONTH($B$3,0)+1-$B$3)*BO118*CQ118,IF(AND(360-BH118&gt;=0,360-BH118&lt;(EOMONTH($B$3,0)+1-$B$3)),(CF118/(EOMONTH($B$3,0)-$B$3+1)*(360-BH118))*CQ118+(CF118/(EOMONTH($B$3,0)-$B$3+1)*((EOMONTH($B$3,0)-$B$3+1)-(360-BH118)))*VLOOKUP(O118,звания!$F$2:$H$62,2,FALSE)/100,((((VLOOKUP(O118,звания!$D$2:$E$62,2,FALSE))/(EOMONTH($B$3,0)+1-$B$3)*BO118*CQ118+(VLOOKUP(BS118,звания!$D$2:$E$62,2,FALSE))/(EOMONTH($B$3,0)+1-$B$3)*BU118*(VLOOKUP(BS118,звания!$F$2:$G$62,2,FALSE)*0.01)+(IF(BT118=0,0,(VLOOKUP(BS118,звания!$D$2:$E$62,2,FALSE)/(EOMONTH($G$3,0)+1-$G$3)*BT118*(VLOOKUP(BS118,звания!$F$2:$G$62,2,FALSE)))*0.01-(VLOOKUP(O118,звания!$D$2:$E$62,2,FALSE)/(EOMONTH($G$3,0)+1-$G$3)*BT118*(VLOOKUP(O118,звания!$F$2:$G$62,2,FALSE)))*0.01)))))/100*(100-CP118))),(IF(AND(BU118=0,360-BH118&lt;0,CP118=0),(VLOOKUP(O118,звания!$D$2:$E$62,2,FALSE))/(EOMONTH($G$3,0)+1-$G$3)*BO118*CQ118,IF(AND(360-BH118&gt;=0,360-BH118&lt;(EOMONTH($G$3,0)+1-$G$3)),(CF118/(EOMONTH($G$3,0)-$G$3+1)*(360-BH118))*CQ118+(CF118/(EOMONTH($G$3,0)-$G$3+1)*((EOMONTH($G$3,0)-$G$3+1)-(360-BH118)))*VLOOKUP(O118,звания!$F$2:$H$62,2,FALSE)/100,((((VLOOKUP(O118,звания!$D$2:$E$62,2,FALSE))/(EOMONTH($G$3,0)+1-$G$3)*BO118*CQ118+(VLOOKUP(BS118,звания!$D$2:$E$62,2,FALSE))/(EOMONTH($G$3,0)+1-$G$3)*BU118*(VLOOKUP(BS118,звания!$F$2:$G$62,2,FALSE)*0.01)))/100*(100-CP118)+(IF(BT118=0,0,(VLOOKUP(BS118,звания!$D$2:$E$62,2,FALSE)/(EOMONTH($BN$3,0)+1-$BN$3)*BT118*(VLOOKUP(BS118,звания!$F$2:$G$62,2,FALSE)))*0.01-(VLOOKUP(O118,звания!$D$2:$E$62,2,FALSE)/(EOMONTH($BN$3,0)+1-$BN$3)*BT118*(VLOOKUP(O118,звания!$F$2:$G$62,2,FALSE)))*0.01)))))))</f>
        <v>8806.4</v>
      </c>
      <c r="CS118" s="416">
        <f t="shared" si="185"/>
        <v>18232.03</v>
      </c>
      <c r="CT118" s="403"/>
      <c r="CU118" s="403"/>
      <c r="CV118" s="404">
        <f t="shared" si="120"/>
        <v>672.35</v>
      </c>
      <c r="CW118" s="426">
        <f t="shared" si="176"/>
        <v>18904.38</v>
      </c>
      <c r="CX118" s="404">
        <f t="shared" si="171"/>
        <v>3402.79</v>
      </c>
      <c r="CY118" s="1174">
        <v>5</v>
      </c>
      <c r="CZ118" s="404">
        <f t="shared" si="136"/>
        <v>232.93</v>
      </c>
      <c r="DA118" s="404"/>
      <c r="DB118" s="403"/>
      <c r="DC118" s="404"/>
      <c r="DD118" s="426">
        <f t="shared" si="162"/>
        <v>3635.72</v>
      </c>
      <c r="DE118" s="426">
        <f t="shared" si="121"/>
        <v>4011.05</v>
      </c>
      <c r="DF118" s="404">
        <f t="shared" si="148"/>
        <v>3402.79</v>
      </c>
      <c r="DG118" s="426">
        <f t="shared" si="159"/>
        <v>18671.45</v>
      </c>
      <c r="DH118" s="426">
        <f t="shared" si="160"/>
        <v>0</v>
      </c>
      <c r="DI118" s="421"/>
      <c r="DJ118" s="422" t="str">
        <f t="shared" si="163"/>
        <v xml:space="preserve">30 від 01.03   </v>
      </c>
      <c r="DK118" s="113" t="s">
        <v>1058</v>
      </c>
      <c r="DL118" s="28" t="s">
        <v>1059</v>
      </c>
      <c r="DM118" s="28" t="s">
        <v>1060</v>
      </c>
      <c r="DN118" s="28" t="s">
        <v>1045</v>
      </c>
      <c r="DO118" s="900">
        <v>3651405151</v>
      </c>
      <c r="DP118" s="888"/>
      <c r="DQ118" s="817"/>
      <c r="DR118" s="818"/>
      <c r="DS118" s="819"/>
      <c r="DT118" s="820"/>
      <c r="DU118" s="124"/>
      <c r="DV118" s="110"/>
      <c r="DX118" s="84"/>
      <c r="DY118" s="84"/>
      <c r="DZ118" s="105"/>
      <c r="EG118" s="19"/>
      <c r="EH118" s="543">
        <f t="shared" si="123"/>
        <v>1</v>
      </c>
      <c r="EI118" s="404" t="str">
        <f t="shared" si="124"/>
        <v>л-т</v>
      </c>
      <c r="EJ118" s="29" t="str">
        <f t="shared" si="125"/>
        <v>Мовчан І.Г.</v>
      </c>
      <c r="EK118" s="50"/>
      <c r="EL118" s="29"/>
      <c r="EM118" s="50"/>
      <c r="EN118" s="50"/>
      <c r="EO118" s="50"/>
      <c r="EP118" s="29"/>
    </row>
    <row r="119" spans="1:146" ht="17.45" hidden="1" customHeight="1">
      <c r="A119" s="402">
        <v>115</v>
      </c>
      <c r="B119" s="879" t="s">
        <v>805</v>
      </c>
      <c r="C119" s="911"/>
      <c r="D119" s="403" t="str">
        <f t="shared" si="139"/>
        <v>ВАКАНТ</v>
      </c>
      <c r="E119" s="416"/>
      <c r="F119" s="417"/>
      <c r="G119" s="406" t="str">
        <f t="shared" si="186"/>
        <v>0.0.0</v>
      </c>
      <c r="H119" s="407" t="str">
        <f t="shared" si="187"/>
        <v>0.0.0</v>
      </c>
      <c r="I119" s="407" t="str">
        <f t="shared" si="188"/>
        <v>0.0.0</v>
      </c>
      <c r="J119" s="407" t="str">
        <f t="shared" si="177"/>
        <v>0.0.0</v>
      </c>
      <c r="K119" s="407" t="str">
        <f t="shared" si="178"/>
        <v>0.0.0</v>
      </c>
      <c r="L119" s="407" t="str">
        <f t="shared" si="179"/>
        <v>0.0.0</v>
      </c>
      <c r="M119" s="407" t="str">
        <f t="shared" si="180"/>
        <v>0.0.0</v>
      </c>
      <c r="N119" s="408" t="str">
        <f t="shared" si="189"/>
        <v>0.0.0</v>
      </c>
      <c r="O119" s="930">
        <v>5</v>
      </c>
      <c r="P119" s="417"/>
      <c r="Q119" s="417"/>
      <c r="R119" s="417"/>
      <c r="S119" s="417"/>
      <c r="T119" s="417"/>
      <c r="U119" s="417"/>
      <c r="V119" s="714"/>
      <c r="W119" s="714"/>
      <c r="X119" s="417"/>
      <c r="Y119" s="417"/>
      <c r="Z119" s="714"/>
      <c r="AA119" s="714"/>
      <c r="AB119" s="417"/>
      <c r="AC119" s="417"/>
      <c r="AD119" s="714"/>
      <c r="AE119" s="714"/>
      <c r="AF119" s="417"/>
      <c r="AG119" s="417"/>
      <c r="AH119" s="714"/>
      <c r="AI119" s="714"/>
      <c r="AJ119" s="417"/>
      <c r="AK119" s="417"/>
      <c r="AL119" s="714"/>
      <c r="AM119" s="714"/>
      <c r="AN119" s="417"/>
      <c r="AO119" s="417"/>
      <c r="AP119" s="714"/>
      <c r="AQ119" s="714"/>
      <c r="AR119" s="417"/>
      <c r="AS119" s="417"/>
      <c r="AT119" s="714"/>
      <c r="AU119" s="714"/>
      <c r="AV119" s="417"/>
      <c r="AW119" s="417"/>
      <c r="AX119" s="716"/>
      <c r="AY119" s="716"/>
      <c r="AZ119" s="635"/>
      <c r="BA119" s="635"/>
      <c r="BB119" s="716"/>
      <c r="BC119" s="716"/>
      <c r="BD119" s="635"/>
      <c r="BE119" s="635"/>
      <c r="BF119" s="717"/>
      <c r="BG119" s="717"/>
      <c r="BH119" s="432">
        <f t="shared" si="144"/>
        <v>0</v>
      </c>
      <c r="BI119" s="432">
        <f t="shared" si="155"/>
        <v>0</v>
      </c>
      <c r="BJ119" s="432">
        <f t="shared" si="156"/>
        <v>0</v>
      </c>
      <c r="BK119" s="432">
        <f t="shared" si="157"/>
        <v>0</v>
      </c>
      <c r="BL119" s="432">
        <f t="shared" si="158"/>
        <v>0</v>
      </c>
      <c r="BM119" s="436">
        <f t="shared" si="161"/>
        <v>0</v>
      </c>
      <c r="BN119" s="462">
        <v>0.65</v>
      </c>
      <c r="BO119" s="427">
        <f t="shared" si="145"/>
        <v>28</v>
      </c>
      <c r="BP119" s="419"/>
      <c r="BQ119" s="700"/>
      <c r="BR119" s="419"/>
      <c r="BS119" s="700"/>
      <c r="BT119" s="700"/>
      <c r="BU119" s="700"/>
      <c r="BV119" s="427">
        <f t="shared" si="146"/>
        <v>0</v>
      </c>
      <c r="BW119" s="419"/>
      <c r="BX119" s="782"/>
      <c r="BY119" s="419"/>
      <c r="BZ119" s="432"/>
      <c r="CA119" s="419"/>
      <c r="CB119" s="427"/>
      <c r="CC119" s="419"/>
      <c r="CD119" s="427"/>
      <c r="CE119" s="404">
        <f>IF(OR(C119=0,CD119="Д"),0,IF(AND(C119&gt;0,E119=0),VLOOKUP(C119,звания!A:B,2,FALSE)/((EOMONTH($G$3,0)+1)-$G$3)*BO119+VLOOKUP(C119,звания!A:B,2,FALSE)/((EOMONTH($G$3,0)+1)-$G$3)*BR119+VLOOKUP(C119,звания!A:B,2,FALSE)/((EOMONTH($G$3,0)+1)-$G$3)*BU119,IF(AND(C119&gt;0,E119&gt;0,F119&gt;=$G$3,BO119=(EOMONTH($G$3,0)+1)-$G$3),(VLOOKUP(E119,звания!A:B,2,FALSE)/(EOMONTH($G$3,0)-$G$3+1))*(F119-$G$3)+(VLOOKUP(C119,звания!A:B,2,FALSE)/(EOMONTH($G$3,0)-$G$3+1))*((EOMONTH($G$3,0)-$G$3+1)-(F119-$G$3)),IF(AND(C119&gt;0,E119&gt;0,F119&gt;$G$3,BO119&lt;(EOMONTH($G$3,0)+1)-$G$3,BO119&lt;&gt;0),VLOOKUP(E119,звания!A:B,2,FALSE)/((EOMONTH($G$3,0)+1)-$G$3)*((F119-$G$3)-(((EOMONTH($G$3,0)+1)-$G$3)-BO119-BU119-BR119))+VLOOKUP(C119,звания!A:B,2,FALSE)/((EOMONTH($G$3,0)+1)-$G$3)*(((EOMONTH($G$3,0)+1)-F119)),IF(F119&lt;$G$3,(VLOOKUP(C119,звания!A:B,2,FALSE)-VLOOKUP(E119,звания!A:B,2,FALSE))/((EOMONTH($BN$3,0)+1)-$BN$3)*(EOMONTH($BN$3,0)+1-F119)+VLOOKUP(C119,звания!A:B,2,FALSE)/((EOMONTH($G$3,0)+1)-$G$3)*BO119+VLOOKUP(C119,звания!A:B,2,FALSE)/((EOMONTH($G$3,0)+1)-$G$3)*BU119+VLOOKUP(C119,звания!A:B,2,FALSE)/((EOMONTH($G$3,0)+1)-$G$3)*BR119,0)))))</f>
        <v>0</v>
      </c>
      <c r="CF119" s="404">
        <f>IF(OR(CD119="Д",C119=0),0,IF(B119="Виключений зі списків",IF(BS119=0,(VLOOKUP(O119,звания!$D$2:$E$62,2,FALSE))/(EOMONTH($B$3,0)+1-$B$3)*BO119+(VLOOKUP(BQ119,звания!$D$2:$E$62,2,FALSE))/(EOMONTH($B$3,0)+1-$B$3)*BR119,(((VLOOKUP(O119,звания!$D$2:$E$62,2,FALSE))/(EOMONTH($B$3,0)+1-$B$3))*BO119)+(VLOOKUP(BQ119,звания!$D$2:$E$62,2,FALSE))/(EOMONTH($B$3,0)+1-$B$3)*BR119+(VLOOKUP(BS119,звания!$D$2:$E$62,2,FALSE))/(EOMONTH($B$3,0)+1-$B$3)*BU119),IF(BS119=0,(VLOOKUP(O119,звания!$D$2:$E$62,2,FALSE))/(EOMONTH($G$3,0)+1-$G$3)*BO119+(VLOOKUP(BQ119,звания!$D$2:$E$62,2,FALSE))/(EOMONTH($G$3,0)+1-$G$3)*BR119,(((VLOOKUP(O119,звания!$D$2:$E$62,2,FALSE))/(EOMONTH($G$3,0)+1-$G$3))*BO119)+(VLOOKUP(BQ119,звания!$D$2:$E$62,2,FALSE))/(EOMONTH($G$3,0)+1-$G$3)*BR119+(VLOOKUP(BS119,звания!$D$2:$E$62,2,FALSE))/(EOMONTH($G$3,0)+1-$G$3)*BU119+IF(BT119=0,0,(VLOOKUP(BS119,звания!$D$2:$E$62,2,FALSE))/(EOMONTH($BN$3,0)+1-$BN$3)*BT119-(VLOOKUP(O119,звания!$D$2:$E$62,2,FALSE))/(EOMONTH($BN$3,0)+1-$BN$3)*BT119))))</f>
        <v>0</v>
      </c>
      <c r="CG119" s="404">
        <f t="shared" si="169"/>
        <v>0</v>
      </c>
      <c r="CH119" s="404">
        <f>IF(BW119=0,CF119*BX119%,IF(BW119&gt;0,((VLOOKUP(O119,звания!$D$2:$E$62,2,FALSE)/(EOMONTH($G$3,0)+1-$G$3)*BW119)*BX119%)))</f>
        <v>0</v>
      </c>
      <c r="CI119" s="404">
        <f>IF(BY119=0,CF119*BZ119%,IF(BY119&gt;0,(VLOOKUP(O119,звания!$D$2:$E$62,2,FALSE)/(EOMONTH($G$3,0)+1-$G$3)*BO119)*BZ119%)+(VLOOKUP(BS119,звания!$D$2:$E$62,2,FALSE)/(EOMONTH($G$3,0)+1-$G$3)*BU119)*BZ119%)</f>
        <v>0</v>
      </c>
      <c r="CJ119" s="404">
        <f>IF(CA119=0,CF119*CB119%,IF(CA119&gt;0,(VLOOKUP(O119,звания!$D$2:$E$62,2,FALSE)/(EOMONTH($G$3,0)+1-$G$3)*BO119)*CB119%)+(VLOOKUP(BS119,звания!$D$2:$E$62,2,FALSE)/(EOMONTH($G$3,0)+1-$G$3)*BU119)*CB119%)</f>
        <v>0</v>
      </c>
      <c r="CK119" s="404">
        <f>IF(CD119="Д",0,IF(CC119=0,CF119*CD119%,IF(CC119&gt;0,(VLOOKUP(O119,звания!$D$2:$E$62,2,FALSE)/(EOMONTH($G$3,0)+1-$G$3)*BO119)*CD119%)+(VLOOKUP(BS119,звания!$D$2:$E$62,2,FALSE)/(EOMONTH($G$3,0)+1-$G$3)*BU119)*CD119%))</f>
        <v>0</v>
      </c>
      <c r="CL119" s="404">
        <f>IF(BR119&gt;0,((VLOOKUP(C119,звания!$A$2:$B$62,2,FALSE)/(EOMONTH($G$3,0)+1-$G$3)*BO119+VLOOKUP(O119,звания!$D$2:$E$62,2,FALSE)/(EOMONTH($G$3,0)+1-$G$3)*BO119+(VLOOKUP(C119,звания!$A$2:$B$62,2,FALSE)/(EOMONTH($G$3,0)+1-$G$3)*BO119+VLOOKUP(O119,звания!$D$2:$E$62,2,FALSE)/(EOMONTH($G$3,0)+1-$G$3)*BO119)*BV119%)*BN119)+(VLOOKUP(C119,звания!$A$2:$B$62,2,FALSE)/(EOMONTH($G$3,0)+1-$G$3)*BU119+VLOOKUP(BS119,звания!$D$2:$E$62,2,FALSE)/(EOMONTH($G$3,0)+1-$G$3)*BU119+(VLOOKUP(C119,звания!$A$2:$B$62,2,FALSE)/(EOMONTH($G$3,0)+1-$G$3)*BU119+VLOOKUP(BS119,звания!$D$2:$E$62,2,FALSE)/(EOMONTH($G$3,0)+1-$G$3)*BU119)*BV119%)*BN119,(CE119+CF119+CG119)*BN119)</f>
        <v>0</v>
      </c>
      <c r="CM119" s="404"/>
      <c r="CN119" s="404"/>
      <c r="CO119" s="432">
        <f t="shared" si="119"/>
        <v>0</v>
      </c>
      <c r="CP119" s="638"/>
      <c r="CQ119" s="637">
        <f>IF(CF119=0,0,IF((SUM(BH119:BM119)&gt;360),(VLOOKUP(O119,звания!$F$2:$G$62,2,FALSE))/100,VLOOKUP(O119,звания!$F$2:$H$62,3,FALSE)/100))</f>
        <v>0</v>
      </c>
      <c r="CR119" s="617">
        <f>IF(B119="Виключений зі списків",IF(AND(BU119=0,360-BH119&lt;0),(VLOOKUP(O119,звания!$D$2:$E$62,2,FALSE))/(EOMONTH($B$3,0)+1-$B$3)*BO119*CQ119,IF(AND(360-BH119&gt;=0,360-BH119&lt;(EOMONTH($B$3,0)+1-$B$3)),(CF119/(EOMONTH($B$3,0)-$B$3+1)*(360-BH119))*CQ119+(CF119/(EOMONTH($B$3,0)-$B$3+1)*((EOMONTH($B$3,0)-$B$3+1)-(360-BH119)))*VLOOKUP(O119,звания!$F$2:$H$62,2,FALSE)/100,((((VLOOKUP(O119,звания!$D$2:$E$62,2,FALSE))/(EOMONTH($B$3,0)+1-$B$3)*BO119*CQ119+(VLOOKUP(BS119,звания!$D$2:$E$62,2,FALSE))/(EOMONTH($B$3,0)+1-$B$3)*BU119*(VLOOKUP(BS119,звания!$F$2:$G$62,2,FALSE)*0.01)+(IF(BT119=0,0,(VLOOKUP(BS119,звания!$D$2:$E$62,2,FALSE)/(EOMONTH($G$3,0)+1-$G$3)*BT119*(VLOOKUP(BS119,звания!$F$2:$G$62,2,FALSE)))*0.01-(VLOOKUP(O119,звания!$D$2:$E$62,2,FALSE)/(EOMONTH($G$3,0)+1-$G$3)*BT119*(VLOOKUP(O119,звания!$F$2:$G$62,2,FALSE)))*0.01)))))/100*(100-CP119))),(IF(AND(BU119=0,360-BH119&lt;0,CP119=0),(VLOOKUP(O119,звания!$D$2:$E$62,2,FALSE))/(EOMONTH($G$3,0)+1-$G$3)*BO119*CQ119,IF(AND(360-BH119&gt;=0,360-BH119&lt;(EOMONTH($G$3,0)+1-$G$3)),(CF119/(EOMONTH($G$3,0)-$G$3+1)*(360-BH119))*CQ119+(CF119/(EOMONTH($G$3,0)-$G$3+1)*((EOMONTH($G$3,0)-$G$3+1)-(360-BH119)))*VLOOKUP(O119,звания!$F$2:$H$62,2,FALSE)/100,((((VLOOKUP(O119,звания!$D$2:$E$62,2,FALSE))/(EOMONTH($G$3,0)+1-$G$3)*BO119*CQ119+(VLOOKUP(BS119,звания!$D$2:$E$62,2,FALSE))/(EOMONTH($G$3,0)+1-$G$3)*BU119*(VLOOKUP(BS119,звания!$F$2:$G$62,2,FALSE)*0.01)))/100*(100-CP119)+(IF(BT119=0,0,(VLOOKUP(BS119,звания!$D$2:$E$62,2,FALSE)/(EOMONTH($BN$3,0)+1-$BN$3)*BT119*(VLOOKUP(BS119,звания!$F$2:$G$62,2,FALSE)))*0.01-(VLOOKUP(O119,звания!$D$2:$E$62,2,FALSE)/(EOMONTH($BN$3,0)+1-$BN$3)*BT119*(VLOOKUP(O119,звания!$F$2:$G$62,2,FALSE)))*0.01)))))))</f>
        <v>0</v>
      </c>
      <c r="CS119" s="416">
        <f t="shared" si="185"/>
        <v>0</v>
      </c>
      <c r="CT119" s="403"/>
      <c r="CU119" s="403"/>
      <c r="CV119" s="403">
        <f t="shared" si="120"/>
        <v>0</v>
      </c>
      <c r="CW119" s="556">
        <f t="shared" si="176"/>
        <v>0</v>
      </c>
      <c r="CX119" s="403">
        <f t="shared" si="171"/>
        <v>0</v>
      </c>
      <c r="CY119" s="403"/>
      <c r="CZ119" s="404">
        <f t="shared" si="136"/>
        <v>0</v>
      </c>
      <c r="DA119" s="403"/>
      <c r="DB119" s="403"/>
      <c r="DC119" s="403"/>
      <c r="DD119" s="421">
        <f t="shared" si="162"/>
        <v>0</v>
      </c>
      <c r="DE119" s="421">
        <f t="shared" ref="DE119:DE167" si="190">(CW119-CV119)*22%</f>
        <v>0</v>
      </c>
      <c r="DF119" s="403">
        <f t="shared" si="148"/>
        <v>0</v>
      </c>
      <c r="DG119" s="421">
        <f t="shared" si="159"/>
        <v>0</v>
      </c>
      <c r="DH119" s="421">
        <f t="shared" si="160"/>
        <v>0</v>
      </c>
      <c r="DI119" s="421"/>
      <c r="DJ119" s="422" t="str">
        <f t="shared" si="163"/>
        <v xml:space="preserve">    </v>
      </c>
      <c r="DK119" s="113" t="s">
        <v>876</v>
      </c>
      <c r="DL119" s="28"/>
      <c r="DM119" s="28"/>
      <c r="DN119" s="28"/>
      <c r="DO119" s="901"/>
      <c r="DP119" s="888"/>
      <c r="DQ119" s="824"/>
      <c r="DR119" s="818"/>
      <c r="DS119" s="819"/>
      <c r="DT119" s="820"/>
      <c r="DU119" s="400"/>
      <c r="DV119" s="110"/>
      <c r="DX119" s="84"/>
      <c r="DY119" s="84"/>
      <c r="DZ119" s="105"/>
      <c r="EH119" s="543">
        <f t="shared" si="123"/>
        <v>0</v>
      </c>
      <c r="EI119" s="404">
        <f t="shared" si="124"/>
        <v>0</v>
      </c>
      <c r="EJ119" s="29" t="str">
        <f t="shared" si="125"/>
        <v>ВАКАНТ</v>
      </c>
      <c r="EK119" s="50"/>
      <c r="EL119" s="29"/>
      <c r="EM119" s="50"/>
      <c r="EN119" s="50"/>
      <c r="EO119" s="50"/>
      <c r="EP119" s="29"/>
    </row>
    <row r="120" spans="1:146" ht="17.45" hidden="1" customHeight="1">
      <c r="A120" s="402">
        <v>116</v>
      </c>
      <c r="B120" s="426"/>
      <c r="C120" s="916"/>
      <c r="D120" s="404" t="str">
        <f t="shared" si="139"/>
        <v xml:space="preserve"> </v>
      </c>
      <c r="E120" s="416"/>
      <c r="F120" s="417"/>
      <c r="G120" s="406" t="str">
        <f t="shared" si="186"/>
        <v>0.0.0</v>
      </c>
      <c r="H120" s="407" t="str">
        <f t="shared" si="187"/>
        <v>0.0.0</v>
      </c>
      <c r="I120" s="407" t="str">
        <f t="shared" si="188"/>
        <v>0.0.0</v>
      </c>
      <c r="J120" s="407" t="str">
        <f t="shared" si="177"/>
        <v>0.0.0</v>
      </c>
      <c r="K120" s="407" t="str">
        <f t="shared" si="178"/>
        <v>0.0.0</v>
      </c>
      <c r="L120" s="407" t="str">
        <f t="shared" si="179"/>
        <v>0.0.0</v>
      </c>
      <c r="M120" s="407" t="str">
        <f t="shared" si="180"/>
        <v>0.0.0</v>
      </c>
      <c r="N120" s="408" t="str">
        <f t="shared" si="189"/>
        <v>0.0.0</v>
      </c>
      <c r="O120" s="916"/>
      <c r="P120" s="417"/>
      <c r="Q120" s="417"/>
      <c r="R120" s="417"/>
      <c r="S120" s="417"/>
      <c r="T120" s="417"/>
      <c r="U120" s="417"/>
      <c r="V120" s="714"/>
      <c r="W120" s="714"/>
      <c r="X120" s="417"/>
      <c r="Y120" s="417"/>
      <c r="Z120" s="714"/>
      <c r="AA120" s="714"/>
      <c r="AB120" s="417"/>
      <c r="AC120" s="417"/>
      <c r="AD120" s="714"/>
      <c r="AE120" s="714"/>
      <c r="AF120" s="417"/>
      <c r="AG120" s="417"/>
      <c r="AH120" s="714"/>
      <c r="AI120" s="714"/>
      <c r="AJ120" s="417"/>
      <c r="AK120" s="417"/>
      <c r="AL120" s="714"/>
      <c r="AM120" s="714"/>
      <c r="AN120" s="417"/>
      <c r="AO120" s="417"/>
      <c r="AP120" s="714"/>
      <c r="AQ120" s="714"/>
      <c r="AR120" s="417"/>
      <c r="AS120" s="417"/>
      <c r="AT120" s="714"/>
      <c r="AU120" s="714"/>
      <c r="AV120" s="417"/>
      <c r="AW120" s="417"/>
      <c r="AX120" s="716"/>
      <c r="AY120" s="716"/>
      <c r="AZ120" s="635"/>
      <c r="BA120" s="635"/>
      <c r="BB120" s="716"/>
      <c r="BC120" s="716"/>
      <c r="BD120" s="635"/>
      <c r="BE120" s="635"/>
      <c r="BF120" s="717"/>
      <c r="BG120" s="717"/>
      <c r="BH120" s="432">
        <f t="shared" si="144"/>
        <v>0</v>
      </c>
      <c r="BI120" s="432">
        <f t="shared" si="155"/>
        <v>0</v>
      </c>
      <c r="BJ120" s="432">
        <f t="shared" si="156"/>
        <v>0</v>
      </c>
      <c r="BK120" s="432">
        <f t="shared" si="157"/>
        <v>0</v>
      </c>
      <c r="BL120" s="432">
        <f t="shared" si="158"/>
        <v>0</v>
      </c>
      <c r="BM120" s="436">
        <f t="shared" si="161"/>
        <v>0</v>
      </c>
      <c r="BN120" s="462">
        <v>0.65</v>
      </c>
      <c r="BO120" s="427">
        <f t="shared" si="145"/>
        <v>0</v>
      </c>
      <c r="BP120" s="419"/>
      <c r="BQ120" s="700"/>
      <c r="BR120" s="419"/>
      <c r="BS120" s="700"/>
      <c r="BT120" s="700"/>
      <c r="BU120" s="700"/>
      <c r="BV120" s="427">
        <f t="shared" si="146"/>
        <v>0</v>
      </c>
      <c r="BW120" s="419"/>
      <c r="BX120" s="782"/>
      <c r="BY120" s="419"/>
      <c r="BZ120" s="432"/>
      <c r="CA120" s="419"/>
      <c r="CB120" s="427"/>
      <c r="CC120" s="419"/>
      <c r="CD120" s="427"/>
      <c r="CE120" s="404">
        <f>IF(OR(C120=0,CD120="Д"),0,IF(AND(C120&gt;0,E120=0),VLOOKUP(C120,звания!A:B,2,FALSE)/((EOMONTH($G$3,0)+1)-$G$3)*BO120+VLOOKUP(C120,звания!A:B,2,FALSE)/((EOMONTH($G$3,0)+1)-$G$3)*BR120+VLOOKUP(C120,звания!A:B,2,FALSE)/((EOMONTH($G$3,0)+1)-$G$3)*BU120,IF(AND(C120&gt;0,E120&gt;0,F120&gt;=$G$3,BO120=(EOMONTH($G$3,0)+1)-$G$3),(VLOOKUP(E120,звания!A:B,2,FALSE)/(EOMONTH($G$3,0)-$G$3+1))*(F120-$G$3)+(VLOOKUP(C120,звания!A:B,2,FALSE)/(EOMONTH($G$3,0)-$G$3+1))*((EOMONTH($G$3,0)-$G$3+1)-(F120-$G$3)),IF(AND(C120&gt;0,E120&gt;0,F120&gt;$G$3,BO120&lt;(EOMONTH($G$3,0)+1)-$G$3,BO120&lt;&gt;0),VLOOKUP(E120,звания!A:B,2,FALSE)/((EOMONTH($G$3,0)+1)-$G$3)*((F120-$G$3)-(((EOMONTH($G$3,0)+1)-$G$3)-BO120-BU120-BR120))+VLOOKUP(C120,звания!A:B,2,FALSE)/((EOMONTH($G$3,0)+1)-$G$3)*(((EOMONTH($G$3,0)+1)-F120)),IF(F120&lt;$G$3,(VLOOKUP(C120,звания!A:B,2,FALSE)-VLOOKUP(E120,звания!A:B,2,FALSE))/((EOMONTH($BN$3,0)+1)-$BN$3)*(EOMONTH($BN$3,0)+1-F120)+VLOOKUP(C120,звания!A:B,2,FALSE)/((EOMONTH($G$3,0)+1)-$G$3)*BO120+VLOOKUP(C120,звания!A:B,2,FALSE)/((EOMONTH($G$3,0)+1)-$G$3)*BU120+VLOOKUP(C120,звания!A:B,2,FALSE)/((EOMONTH($G$3,0)+1)-$G$3)*BR120,0)))))</f>
        <v>0</v>
      </c>
      <c r="CF120" s="404">
        <f>IF(OR(CD120="Д",C120=0),0,IF(B120="Виключений зі списків",IF(BS120=0,(VLOOKUP(O120,звания!$D$2:$E$62,2,FALSE))/(EOMONTH($B$3,0)+1-$B$3)*BO120+(VLOOKUP(BQ120,звания!$D$2:$E$62,2,FALSE))/(EOMONTH($B$3,0)+1-$B$3)*BR120,(((VLOOKUP(O120,звания!$D$2:$E$62,2,FALSE))/(EOMONTH($B$3,0)+1-$B$3))*BO120)+(VLOOKUP(BQ120,звания!$D$2:$E$62,2,FALSE))/(EOMONTH($B$3,0)+1-$B$3)*BR120+(VLOOKUP(BS120,звания!$D$2:$E$62,2,FALSE))/(EOMONTH($B$3,0)+1-$B$3)*BU120),IF(BS120=0,(VLOOKUP(O120,звания!$D$2:$E$62,2,FALSE))/(EOMONTH($G$3,0)+1-$G$3)*BO120+(VLOOKUP(BQ120,звания!$D$2:$E$62,2,FALSE))/(EOMONTH($G$3,0)+1-$G$3)*BR120,(((VLOOKUP(O120,звания!$D$2:$E$62,2,FALSE))/(EOMONTH($G$3,0)+1-$G$3))*BO120)+(VLOOKUP(BQ120,звания!$D$2:$E$62,2,FALSE))/(EOMONTH($G$3,0)+1-$G$3)*BR120+(VLOOKUP(BS120,звания!$D$2:$E$62,2,FALSE))/(EOMONTH($G$3,0)+1-$G$3)*BU120+IF(BT120=0,0,(VLOOKUP(BS120,звания!$D$2:$E$62,2,FALSE))/(EOMONTH($BN$3,0)+1-$BN$3)*BT120-(VLOOKUP(O120,звания!$D$2:$E$62,2,FALSE))/(EOMONTH($BN$3,0)+1-$BN$3)*BT120))))</f>
        <v>0</v>
      </c>
      <c r="CG120" s="404">
        <f t="shared" si="169"/>
        <v>0</v>
      </c>
      <c r="CH120" s="404">
        <f>IF(BW120=0,CF120*BX120%,IF(BW120&gt;0,((VLOOKUP(O120,звания!$D$2:$E$62,2,FALSE)/(EOMONTH($G$3,0)+1-$G$3)*BW120)*BX120%)))</f>
        <v>0</v>
      </c>
      <c r="CI120" s="404">
        <f>IF(BY120=0,CF120*BZ120%,IF(BY120&gt;0,(VLOOKUP(O120,звания!$D$2:$E$62,2,FALSE)/(EOMONTH($G$3,0)+1-$G$3)*BO120)*BZ120%)+(VLOOKUP(BS120,звания!$D$2:$E$62,2,FALSE)/(EOMONTH($G$3,0)+1-$G$3)*BU120)*BZ120%)</f>
        <v>0</v>
      </c>
      <c r="CJ120" s="404">
        <f>IF(CA120=0,CF120*CB120%,IF(CA120&gt;0,(VLOOKUP(O120,звания!$D$2:$E$62,2,FALSE)/(EOMONTH($G$3,0)+1-$G$3)*BO120)*CB120%)+(VLOOKUP(BS120,звания!$D$2:$E$62,2,FALSE)/(EOMONTH($G$3,0)+1-$G$3)*BU120)*CB120%)</f>
        <v>0</v>
      </c>
      <c r="CK120" s="404">
        <f>IF(CD120="Д",0,IF(CC120=0,CF120*CD120%,IF(CC120&gt;0,(VLOOKUP(O120,звания!$D$2:$E$62,2,FALSE)/(EOMONTH($G$3,0)+1-$G$3)*BO120)*CD120%)+(VLOOKUP(BS120,звания!$D$2:$E$62,2,FALSE)/(EOMONTH($G$3,0)+1-$G$3)*BU120)*CD120%))</f>
        <v>0</v>
      </c>
      <c r="CL120" s="404">
        <f>IF(BR120&gt;0,((VLOOKUP(C120,звания!$A$2:$B$62,2,FALSE)/(EOMONTH($G$3,0)+1-$G$3)*BO120+VLOOKUP(O120,звания!$D$2:$E$62,2,FALSE)/(EOMONTH($G$3,0)+1-$G$3)*BO120+(VLOOKUP(C120,звания!$A$2:$B$62,2,FALSE)/(EOMONTH($G$3,0)+1-$G$3)*BO120+VLOOKUP(O120,звания!$D$2:$E$62,2,FALSE)/(EOMONTH($G$3,0)+1-$G$3)*BO120)*BV120%)*BN120)+(VLOOKUP(C120,звания!$A$2:$B$62,2,FALSE)/(EOMONTH($G$3,0)+1-$G$3)*BU120+VLOOKUP(BS120,звания!$D$2:$E$62,2,FALSE)/(EOMONTH($G$3,0)+1-$G$3)*BU120+(VLOOKUP(C120,звания!$A$2:$B$62,2,FALSE)/(EOMONTH($G$3,0)+1-$G$3)*BU120+VLOOKUP(BS120,звания!$D$2:$E$62,2,FALSE)/(EOMONTH($G$3,0)+1-$G$3)*BU120)*BV120%)*BN120,(CE120+CF120+CG120)*BN120)</f>
        <v>0</v>
      </c>
      <c r="CM120" s="404"/>
      <c r="CN120" s="404"/>
      <c r="CO120" s="432">
        <f t="shared" si="119"/>
        <v>0</v>
      </c>
      <c r="CP120" s="638"/>
      <c r="CQ120" s="637">
        <f>IF(CF120=0,0,IF((SUM(BH120:BM120)&gt;360),(VLOOKUP(O120,звания!$F$2:$G$62,2,FALSE))/100,VLOOKUP(O120,звания!$F$2:$H$62,3,FALSE)/100))</f>
        <v>0</v>
      </c>
      <c r="CR120" s="617">
        <f>IF(B120="Виключений зі списків",IF(AND(BU120=0,360-BH120&lt;0),(VLOOKUP(O120,звания!$D$2:$E$62,2,FALSE))/(EOMONTH($B$3,0)+1-$B$3)*BO120*CQ120,IF(AND(360-BH120&gt;=0,360-BH120&lt;(EOMONTH($B$3,0)+1-$B$3)),(CF120/(EOMONTH($B$3,0)-$B$3+1)*(360-BH120))*CQ120+(CF120/(EOMONTH($B$3,0)-$B$3+1)*((EOMONTH($B$3,0)-$B$3+1)-(360-BH120)))*VLOOKUP(O120,звания!$F$2:$H$62,2,FALSE)/100,((((VLOOKUP(O120,звания!$D$2:$E$62,2,FALSE))/(EOMONTH($B$3,0)+1-$B$3)*BO120*CQ120+(VLOOKUP(BS120,звания!$D$2:$E$62,2,FALSE))/(EOMONTH($B$3,0)+1-$B$3)*BU120*(VLOOKUP(BS120,звания!$F$2:$G$62,2,FALSE)*0.01)+(IF(BT120=0,0,(VLOOKUP(BS120,звания!$D$2:$E$62,2,FALSE)/(EOMONTH($G$3,0)+1-$G$3)*BT120*(VLOOKUP(BS120,звания!$F$2:$G$62,2,FALSE)))*0.01-(VLOOKUP(O120,звания!$D$2:$E$62,2,FALSE)/(EOMONTH($G$3,0)+1-$G$3)*BT120*(VLOOKUP(O120,звания!$F$2:$G$62,2,FALSE)))*0.01)))))/100*(100-CP120))),(IF(AND(BU120=0,360-BH120&lt;0,CP120=0),(VLOOKUP(O120,звания!$D$2:$E$62,2,FALSE))/(EOMONTH($G$3,0)+1-$G$3)*BO120*CQ120,IF(AND(360-BH120&gt;=0,360-BH120&lt;(EOMONTH($G$3,0)+1-$G$3)),(CF120/(EOMONTH($G$3,0)-$G$3+1)*(360-BH120))*CQ120+(CF120/(EOMONTH($G$3,0)-$G$3+1)*((EOMONTH($G$3,0)-$G$3+1)-(360-BH120)))*VLOOKUP(O120,звания!$F$2:$H$62,2,FALSE)/100,((((VLOOKUP(O120,звания!$D$2:$E$62,2,FALSE))/(EOMONTH($G$3,0)+1-$G$3)*BO120*CQ120+(VLOOKUP(BS120,звания!$D$2:$E$62,2,FALSE))/(EOMONTH($G$3,0)+1-$G$3)*BU120*(VLOOKUP(BS120,звания!$F$2:$G$62,2,FALSE)*0.01)))/100*(100-CP120)+(IF(BT120=0,0,(VLOOKUP(BS120,звания!$D$2:$E$62,2,FALSE)/(EOMONTH($BN$3,0)+1-$BN$3)*BT120*(VLOOKUP(BS120,звания!$F$2:$G$62,2,FALSE)))*0.01-(VLOOKUP(O120,звания!$D$2:$E$62,2,FALSE)/(EOMONTH($BN$3,0)+1-$BN$3)*BT120*(VLOOKUP(O120,звания!$F$2:$G$62,2,FALSE)))*0.01)))))))</f>
        <v>0</v>
      </c>
      <c r="CS120" s="416">
        <f t="shared" si="185"/>
        <v>0</v>
      </c>
      <c r="CT120" s="403"/>
      <c r="CU120" s="403"/>
      <c r="CV120" s="403">
        <f t="shared" si="120"/>
        <v>0</v>
      </c>
      <c r="CW120" s="556">
        <f t="shared" si="176"/>
        <v>0</v>
      </c>
      <c r="CX120" s="403">
        <f t="shared" si="171"/>
        <v>0</v>
      </c>
      <c r="CY120" s="403"/>
      <c r="CZ120" s="404">
        <f t="shared" si="136"/>
        <v>0</v>
      </c>
      <c r="DA120" s="403"/>
      <c r="DB120" s="403"/>
      <c r="DC120" s="403"/>
      <c r="DD120" s="421">
        <f t="shared" si="162"/>
        <v>0</v>
      </c>
      <c r="DE120" s="421">
        <f t="shared" si="190"/>
        <v>0</v>
      </c>
      <c r="DF120" s="403">
        <f t="shared" si="148"/>
        <v>0</v>
      </c>
      <c r="DG120" s="421">
        <f t="shared" si="159"/>
        <v>0</v>
      </c>
      <c r="DH120" s="421">
        <f t="shared" si="160"/>
        <v>0</v>
      </c>
      <c r="DI120" s="421"/>
      <c r="DJ120" s="422" t="str">
        <f t="shared" si="163"/>
        <v xml:space="preserve">    </v>
      </c>
      <c r="DK120" s="113" t="s">
        <v>477</v>
      </c>
      <c r="DL120" s="28"/>
      <c r="DM120" s="28"/>
      <c r="DN120" s="28"/>
      <c r="DO120" s="901"/>
      <c r="DP120" s="888"/>
      <c r="DQ120" s="817"/>
      <c r="DR120" s="818"/>
      <c r="DS120" s="819"/>
      <c r="DT120" s="820"/>
      <c r="DU120" s="124"/>
      <c r="DV120" s="110"/>
      <c r="DX120" s="84"/>
      <c r="DY120" s="84"/>
      <c r="DZ120" s="105"/>
      <c r="EG120" s="19"/>
      <c r="EH120" s="543">
        <f t="shared" si="123"/>
        <v>0</v>
      </c>
      <c r="EI120" s="404">
        <f t="shared" si="124"/>
        <v>0</v>
      </c>
      <c r="EJ120" s="29" t="str">
        <f t="shared" si="125"/>
        <v xml:space="preserve"> </v>
      </c>
      <c r="EK120" s="50"/>
      <c r="EL120" s="29"/>
      <c r="EM120" s="50"/>
      <c r="EN120" s="50"/>
      <c r="EO120" s="50"/>
      <c r="EP120" s="29"/>
    </row>
    <row r="121" spans="1:146" ht="17.45" customHeight="1">
      <c r="A121" s="427">
        <v>117</v>
      </c>
      <c r="B121" s="869" t="s">
        <v>824</v>
      </c>
      <c r="C121" s="914" t="s">
        <v>702</v>
      </c>
      <c r="D121" s="404" t="str">
        <f t="shared" si="139"/>
        <v>Глотов С.О.</v>
      </c>
      <c r="E121" s="416"/>
      <c r="F121" s="417"/>
      <c r="G121" s="409" t="str">
        <f t="shared" si="186"/>
        <v>5.5.5</v>
      </c>
      <c r="H121" s="407" t="str">
        <f t="shared" si="187"/>
        <v>5.5.5</v>
      </c>
      <c r="I121" s="407" t="str">
        <f t="shared" si="188"/>
        <v>5.5.5</v>
      </c>
      <c r="J121" s="407" t="str">
        <f t="shared" si="177"/>
        <v>0.0.0</v>
      </c>
      <c r="K121" s="407" t="str">
        <f t="shared" si="178"/>
        <v>0.0.0</v>
      </c>
      <c r="L121" s="407" t="str">
        <f t="shared" si="179"/>
        <v>0.0.0</v>
      </c>
      <c r="M121" s="407" t="str">
        <f t="shared" si="180"/>
        <v>0.0.0</v>
      </c>
      <c r="N121" s="408" t="str">
        <f t="shared" si="189"/>
        <v>0.0.0</v>
      </c>
      <c r="O121" s="930">
        <v>12</v>
      </c>
      <c r="P121" s="417">
        <v>42608</v>
      </c>
      <c r="Q121" s="417"/>
      <c r="R121" s="417"/>
      <c r="S121" s="417"/>
      <c r="T121" s="417"/>
      <c r="U121" s="417"/>
      <c r="V121" s="714"/>
      <c r="W121" s="714"/>
      <c r="X121" s="417"/>
      <c r="Y121" s="417"/>
      <c r="Z121" s="714"/>
      <c r="AA121" s="714"/>
      <c r="AB121" s="417"/>
      <c r="AC121" s="417"/>
      <c r="AD121" s="714"/>
      <c r="AE121" s="714"/>
      <c r="AF121" s="417"/>
      <c r="AG121" s="417"/>
      <c r="AH121" s="714"/>
      <c r="AI121" s="714"/>
      <c r="AJ121" s="417"/>
      <c r="AK121" s="417"/>
      <c r="AL121" s="714"/>
      <c r="AM121" s="714"/>
      <c r="AN121" s="417"/>
      <c r="AO121" s="417"/>
      <c r="AP121" s="714"/>
      <c r="AQ121" s="714"/>
      <c r="AR121" s="417"/>
      <c r="AS121" s="417"/>
      <c r="AT121" s="714"/>
      <c r="AU121" s="714"/>
      <c r="AV121" s="417"/>
      <c r="AW121" s="417"/>
      <c r="AX121" s="716"/>
      <c r="AY121" s="716"/>
      <c r="AZ121" s="635"/>
      <c r="BA121" s="635"/>
      <c r="BB121" s="716"/>
      <c r="BC121" s="716"/>
      <c r="BD121" s="635"/>
      <c r="BE121" s="635"/>
      <c r="BF121" s="717"/>
      <c r="BG121" s="717"/>
      <c r="BH121" s="432">
        <f t="shared" si="144"/>
        <v>1955</v>
      </c>
      <c r="BI121" s="432">
        <f t="shared" si="155"/>
        <v>0</v>
      </c>
      <c r="BJ121" s="432">
        <f t="shared" si="156"/>
        <v>0</v>
      </c>
      <c r="BK121" s="432">
        <f t="shared" si="157"/>
        <v>0</v>
      </c>
      <c r="BL121" s="432">
        <f t="shared" si="158"/>
        <v>0</v>
      </c>
      <c r="BM121" s="436">
        <f t="shared" si="161"/>
        <v>0</v>
      </c>
      <c r="BN121" s="462">
        <v>0.65</v>
      </c>
      <c r="BO121" s="427">
        <f t="shared" si="145"/>
        <v>28</v>
      </c>
      <c r="BP121" s="419"/>
      <c r="BQ121" s="700"/>
      <c r="BR121" s="419"/>
      <c r="BS121" s="700"/>
      <c r="BT121" s="700"/>
      <c r="BU121" s="700"/>
      <c r="BV121" s="427">
        <f t="shared" si="146"/>
        <v>30</v>
      </c>
      <c r="BW121" s="427"/>
      <c r="BX121" s="427"/>
      <c r="BY121" s="419"/>
      <c r="BZ121" s="432"/>
      <c r="CA121" s="419"/>
      <c r="CB121" s="427"/>
      <c r="CC121" s="419"/>
      <c r="CD121" s="427"/>
      <c r="CE121" s="404">
        <f>IF(OR(C121=0,CD121="Д"),0,IF(AND(C121&gt;0,E121=0),VLOOKUP(C121,звания!A:B,2,FALSE)/((EOMONTH($G$3,0)+1)-$G$3)*BO121+VLOOKUP(C121,звания!A:B,2,FALSE)/((EOMONTH($G$3,0)+1)-$G$3)*BR121+VLOOKUP(C121,звания!A:B,2,FALSE)/((EOMONTH($G$3,0)+1)-$G$3)*BU121,IF(AND(C121&gt;0,E121&gt;0,F121&gt;=$G$3,BO121=(EOMONTH($G$3,0)+1)-$G$3),(VLOOKUP(E121,звания!A:B,2,FALSE)/(EOMONTH($G$3,0)-$G$3+1))*(F121-$G$3)+(VLOOKUP(C121,звания!A:B,2,FALSE)/(EOMONTH($G$3,0)-$G$3+1))*((EOMONTH($G$3,0)-$G$3+1)-(F121-$G$3)),IF(AND(C121&gt;0,E121&gt;0,F121&gt;$G$3,BO121&lt;(EOMONTH($G$3,0)+1)-$G$3,BO121&lt;&gt;0),VLOOKUP(E121,звания!A:B,2,FALSE)/((EOMONTH($G$3,0)+1)-$G$3)*((F121-$G$3)-(((EOMONTH($G$3,0)+1)-$G$3)-BO121-BU121-BR121))+VLOOKUP(C121,звания!A:B,2,FALSE)/((EOMONTH($G$3,0)+1)-$G$3)*(((EOMONTH($G$3,0)+1)-F121)),IF(F121&lt;$G$3,(VLOOKUP(C121,звания!A:B,2,FALSE)-VLOOKUP(E121,звания!A:B,2,FALSE))/((EOMONTH($BN$3,0)+1)-$BN$3)*(EOMONTH($BN$3,0)+1-F121)+VLOOKUP(C121,звания!A:B,2,FALSE)/((EOMONTH($G$3,0)+1)-$G$3)*BO121+VLOOKUP(C121,звания!A:B,2,FALSE)/((EOMONTH($G$3,0)+1)-$G$3)*BU121+VLOOKUP(C121,звания!A:B,2,FALSE)/((EOMONTH($G$3,0)+1)-$G$3)*BR121,0)))))</f>
        <v>950</v>
      </c>
      <c r="CF121" s="404">
        <f>IF(OR(CD121="Д",C121=0),0,IF(B121="Виключений зі списків",IF(BS121=0,(VLOOKUP(O121,звания!$D$2:$E$62,2,FALSE))/(EOMONTH($B$3,0)+1-$B$3)*BO121+(VLOOKUP(BQ121,звания!$D$2:$E$62,2,FALSE))/(EOMONTH($B$3,0)+1-$B$3)*BR121,(((VLOOKUP(O121,звания!$D$2:$E$62,2,FALSE))/(EOMONTH($B$3,0)+1-$B$3))*BO121)+(VLOOKUP(BQ121,звания!$D$2:$E$62,2,FALSE))/(EOMONTH($B$3,0)+1-$B$3)*BR121+(VLOOKUP(BS121,звания!$D$2:$E$62,2,FALSE))/(EOMONTH($B$3,0)+1-$B$3)*BU121),IF(BS121=0,(VLOOKUP(O121,звания!$D$2:$E$62,2,FALSE))/(EOMONTH($G$3,0)+1-$G$3)*BO121+(VLOOKUP(BQ121,звания!$D$2:$E$62,2,FALSE))/(EOMONTH($G$3,0)+1-$G$3)*BR121,(((VLOOKUP(O121,звания!$D$2:$E$62,2,FALSE))/(EOMONTH($G$3,0)+1-$G$3))*BO121)+(VLOOKUP(BQ121,звания!$D$2:$E$62,2,FALSE))/(EOMONTH($G$3,0)+1-$G$3)*BR121+(VLOOKUP(BS121,звания!$D$2:$E$62,2,FALSE))/(EOMONTH($G$3,0)+1-$G$3)*BU121+IF(BT121=0,0,(VLOOKUP(BS121,звания!$D$2:$E$62,2,FALSE))/(EOMONTH($BN$3,0)+1-$BN$3)*BT121-(VLOOKUP(O121,звания!$D$2:$E$62,2,FALSE))/(EOMONTH($BN$3,0)+1-$BN$3)*BT121))))</f>
        <v>3440</v>
      </c>
      <c r="CG121" s="404">
        <f t="shared" si="169"/>
        <v>1317</v>
      </c>
      <c r="CH121" s="404">
        <f>IF(BW121=0,CF121*BX121%,IF(BW121&gt;0,((VLOOKUP(O121,звания!$D$2:$E$62,2,FALSE)/(EOMONTH($G$3,0)+1-$G$3)*BW121)*BX121%)))</f>
        <v>0</v>
      </c>
      <c r="CI121" s="404">
        <f>IF(BY121=0,CF121*BZ121%,IF(BY121&gt;0,(VLOOKUP(O121,звания!$D$2:$E$62,2,FALSE)/(EOMONTH($G$3,0)+1-$G$3)*BO121)*BZ121%)+(VLOOKUP(BS121,звания!$D$2:$E$62,2,FALSE)/(EOMONTH($G$3,0)+1-$G$3)*BU121)*BZ121%)</f>
        <v>0</v>
      </c>
      <c r="CJ121" s="404">
        <f>IF(CA121=0,CF121*CB121%,IF(CA121&gt;0,(VLOOKUP(O121,звания!$D$2:$E$62,2,FALSE)/(EOMONTH($G$3,0)+1-$G$3)*BO121)*CB121%)+(VLOOKUP(BS121,звания!$D$2:$E$62,2,FALSE)/(EOMONTH($G$3,0)+1-$G$3)*BU121)*CB121%)</f>
        <v>0</v>
      </c>
      <c r="CK121" s="404">
        <f>IF(CD121="Д",0,IF(CC121=0,CF121*CD121%,IF(CC121&gt;0,(VLOOKUP(O121,звания!$D$2:$E$62,2,FALSE)/(EOMONTH($G$3,0)+1-$G$3)*BO121)*CD121%)+(VLOOKUP(BS121,звания!$D$2:$E$62,2,FALSE)/(EOMONTH($G$3,0)+1-$G$3)*BU121)*CD121%))</f>
        <v>0</v>
      </c>
      <c r="CL121" s="404">
        <f>IF(BR121&gt;0,((VLOOKUP(C121,звания!$A$2:$B$62,2,FALSE)/(EOMONTH($G$3,0)+1-$G$3)*BO121+VLOOKUP(O121,звания!$D$2:$E$62,2,FALSE)/(EOMONTH($G$3,0)+1-$G$3)*BO121+(VLOOKUP(C121,звания!$A$2:$B$62,2,FALSE)/(EOMONTH($G$3,0)+1-$G$3)*BO121+VLOOKUP(O121,звания!$D$2:$E$62,2,FALSE)/(EOMONTH($G$3,0)+1-$G$3)*BO121)*BV121%)*BN121)+(VLOOKUP(C121,звания!$A$2:$B$62,2,FALSE)/(EOMONTH($G$3,0)+1-$G$3)*BU121+VLOOKUP(BS121,звания!$D$2:$E$62,2,FALSE)/(EOMONTH($G$3,0)+1-$G$3)*BU121+(VLOOKUP(C121,звания!$A$2:$B$62,2,FALSE)/(EOMONTH($G$3,0)+1-$G$3)*BU121+VLOOKUP(BS121,звания!$D$2:$E$62,2,FALSE)/(EOMONTH($G$3,0)+1-$G$3)*BU121)*BV121%)*BN121,(CE121+CF121+CG121)*BN121)</f>
        <v>3709.55</v>
      </c>
      <c r="CM121" s="404"/>
      <c r="CN121" s="404"/>
      <c r="CO121" s="432">
        <f t="shared" si="119"/>
        <v>4</v>
      </c>
      <c r="CP121" s="638"/>
      <c r="CQ121" s="637">
        <f>IF(CF121=0,0,IF((SUM(BH121:BM121)&gt;360),(VLOOKUP(O121,звания!$F$2:$G$62,2,FALSE))/100,VLOOKUP(O121,звания!$F$2:$H$62,3,FALSE)/100))</f>
        <v>2.56</v>
      </c>
      <c r="CR121" s="617">
        <f>IF(B121="Виключений зі списків",IF(AND(BU121=0,360-BH121&lt;0),(VLOOKUP(O121,звания!$D$2:$E$62,2,FALSE))/(EOMONTH($B$3,0)+1-$B$3)*BO121*CQ121,IF(AND(360-BH121&gt;=0,360-BH121&lt;(EOMONTH($B$3,0)+1-$B$3)),(CF121/(EOMONTH($B$3,0)-$B$3+1)*(360-BH121))*CQ121+(CF121/(EOMONTH($B$3,0)-$B$3+1)*((EOMONTH($B$3,0)-$B$3+1)-(360-BH121)))*VLOOKUP(O121,звания!$F$2:$H$62,2,FALSE)/100,((((VLOOKUP(O121,звания!$D$2:$E$62,2,FALSE))/(EOMONTH($B$3,0)+1-$B$3)*BO121*CQ121+(VLOOKUP(BS121,звания!$D$2:$E$62,2,FALSE))/(EOMONTH($B$3,0)+1-$B$3)*BU121*(VLOOKUP(BS121,звания!$F$2:$G$62,2,FALSE)*0.01)+(IF(BT121=0,0,(VLOOKUP(BS121,звания!$D$2:$E$62,2,FALSE)/(EOMONTH($G$3,0)+1-$G$3)*BT121*(VLOOKUP(BS121,звания!$F$2:$G$62,2,FALSE)))*0.01-(VLOOKUP(O121,звания!$D$2:$E$62,2,FALSE)/(EOMONTH($G$3,0)+1-$G$3)*BT121*(VLOOKUP(O121,звания!$F$2:$G$62,2,FALSE)))*0.01)))))/100*(100-CP121))),(IF(AND(BU121=0,360-BH121&lt;0,CP121=0),(VLOOKUP(O121,звания!$D$2:$E$62,2,FALSE))/(EOMONTH($G$3,0)+1-$G$3)*BO121*CQ121,IF(AND(360-BH121&gt;=0,360-BH121&lt;(EOMONTH($G$3,0)+1-$G$3)),(CF121/(EOMONTH($G$3,0)-$G$3+1)*(360-BH121))*CQ121+(CF121/(EOMONTH($G$3,0)-$G$3+1)*((EOMONTH($G$3,0)-$G$3+1)-(360-BH121)))*VLOOKUP(O121,звания!$F$2:$H$62,2,FALSE)/100,((((VLOOKUP(O121,звания!$D$2:$E$62,2,FALSE))/(EOMONTH($G$3,0)+1-$G$3)*BO121*CQ121+(VLOOKUP(BS121,звания!$D$2:$E$62,2,FALSE))/(EOMONTH($G$3,0)+1-$G$3)*BU121*(VLOOKUP(BS121,звания!$F$2:$G$62,2,FALSE)*0.01)))/100*(100-CP121)+(IF(BT121=0,0,(VLOOKUP(BS121,звания!$D$2:$E$62,2,FALSE)/(EOMONTH($BN$3,0)+1-$BN$3)*BT121*(VLOOKUP(BS121,звания!$F$2:$G$62,2,FALSE)))*0.01-(VLOOKUP(O121,звания!$D$2:$E$62,2,FALSE)/(EOMONTH($BN$3,0)+1-$BN$3)*BT121*(VLOOKUP(O121,звания!$F$2:$G$62,2,FALSE)))*0.01)))))))</f>
        <v>8806.4</v>
      </c>
      <c r="CS121" s="416">
        <f t="shared" si="185"/>
        <v>18222.95</v>
      </c>
      <c r="CT121" s="403"/>
      <c r="CU121" s="403"/>
      <c r="CV121" s="404">
        <f t="shared" si="120"/>
        <v>672.35</v>
      </c>
      <c r="CW121" s="426">
        <f t="shared" si="176"/>
        <v>18895.3</v>
      </c>
      <c r="CX121" s="404">
        <f t="shared" si="171"/>
        <v>3401.15</v>
      </c>
      <c r="CY121" s="1174">
        <v>5</v>
      </c>
      <c r="CZ121" s="404">
        <f t="shared" si="136"/>
        <v>232.82</v>
      </c>
      <c r="DA121" s="404"/>
      <c r="DB121" s="403"/>
      <c r="DC121" s="404"/>
      <c r="DD121" s="426">
        <f t="shared" si="162"/>
        <v>3633.97</v>
      </c>
      <c r="DE121" s="426">
        <f t="shared" si="190"/>
        <v>4009.05</v>
      </c>
      <c r="DF121" s="404">
        <f t="shared" si="148"/>
        <v>3401.15</v>
      </c>
      <c r="DG121" s="426">
        <f t="shared" si="159"/>
        <v>18662.48</v>
      </c>
      <c r="DH121" s="426">
        <f t="shared" si="160"/>
        <v>0</v>
      </c>
      <c r="DI121" s="421"/>
      <c r="DJ121" s="422" t="str">
        <f t="shared" si="163"/>
        <v xml:space="preserve">30 від 01.03   </v>
      </c>
      <c r="DK121" s="113" t="s">
        <v>1061</v>
      </c>
      <c r="DL121" s="28" t="s">
        <v>1062</v>
      </c>
      <c r="DM121" s="28" t="s">
        <v>885</v>
      </c>
      <c r="DN121" s="28" t="s">
        <v>878</v>
      </c>
      <c r="DO121" s="900">
        <v>2915604315</v>
      </c>
      <c r="DP121" s="888"/>
      <c r="DQ121" s="817"/>
      <c r="DR121" s="818"/>
      <c r="DS121" s="819"/>
      <c r="DT121" s="820"/>
      <c r="DU121" s="124"/>
      <c r="DV121" s="110"/>
      <c r="DX121" s="84"/>
      <c r="DY121" s="84"/>
      <c r="DZ121" s="105"/>
      <c r="EC121" s="84"/>
      <c r="ED121" s="84"/>
      <c r="EG121" s="19"/>
      <c r="EH121" s="543">
        <f t="shared" si="123"/>
        <v>2</v>
      </c>
      <c r="EI121" s="404" t="str">
        <f t="shared" si="124"/>
        <v>штаб - с-нт</v>
      </c>
      <c r="EJ121" s="29" t="str">
        <f t="shared" si="125"/>
        <v>Глотов С.О.</v>
      </c>
      <c r="EK121" s="50"/>
      <c r="EL121" s="29"/>
      <c r="EM121" s="50"/>
      <c r="EN121" s="50"/>
      <c r="EO121" s="50"/>
      <c r="EP121" s="29"/>
    </row>
    <row r="122" spans="1:146" ht="17.45" hidden="1" customHeight="1">
      <c r="A122" s="402">
        <v>118</v>
      </c>
      <c r="B122" s="869" t="s">
        <v>813</v>
      </c>
      <c r="C122" s="912"/>
      <c r="D122" s="403" t="str">
        <f t="shared" si="139"/>
        <v>ВАКАНТ</v>
      </c>
      <c r="E122" s="416"/>
      <c r="F122" s="417"/>
      <c r="G122" s="406" t="str">
        <f t="shared" si="186"/>
        <v>0.0.0</v>
      </c>
      <c r="H122" s="407" t="str">
        <f t="shared" si="187"/>
        <v>0.0.0</v>
      </c>
      <c r="I122" s="407" t="str">
        <f t="shared" si="188"/>
        <v>0.0.0</v>
      </c>
      <c r="J122" s="407" t="str">
        <f t="shared" si="177"/>
        <v>0.0.0</v>
      </c>
      <c r="K122" s="407" t="str">
        <f t="shared" si="178"/>
        <v>0.0.0</v>
      </c>
      <c r="L122" s="407" t="str">
        <f t="shared" si="179"/>
        <v>0.0.0</v>
      </c>
      <c r="M122" s="407" t="str">
        <f t="shared" si="180"/>
        <v>0.0.0</v>
      </c>
      <c r="N122" s="408" t="str">
        <f t="shared" si="189"/>
        <v>0.0.0</v>
      </c>
      <c r="O122" s="930">
        <v>7</v>
      </c>
      <c r="P122" s="417"/>
      <c r="Q122" s="417"/>
      <c r="R122" s="417"/>
      <c r="S122" s="417"/>
      <c r="T122" s="417"/>
      <c r="U122" s="417"/>
      <c r="V122" s="714"/>
      <c r="W122" s="714"/>
      <c r="X122" s="417"/>
      <c r="Y122" s="417"/>
      <c r="Z122" s="714"/>
      <c r="AA122" s="714"/>
      <c r="AB122" s="417"/>
      <c r="AC122" s="417"/>
      <c r="AD122" s="714"/>
      <c r="AE122" s="714"/>
      <c r="AF122" s="417"/>
      <c r="AG122" s="417"/>
      <c r="AH122" s="714"/>
      <c r="AI122" s="714"/>
      <c r="AJ122" s="417"/>
      <c r="AK122" s="417"/>
      <c r="AL122" s="714"/>
      <c r="AM122" s="714"/>
      <c r="AN122" s="417"/>
      <c r="AO122" s="417"/>
      <c r="AP122" s="714"/>
      <c r="AQ122" s="714"/>
      <c r="AR122" s="417"/>
      <c r="AS122" s="417"/>
      <c r="AT122" s="714"/>
      <c r="AU122" s="714"/>
      <c r="AV122" s="417"/>
      <c r="AW122" s="417"/>
      <c r="AX122" s="716"/>
      <c r="AY122" s="716"/>
      <c r="AZ122" s="635"/>
      <c r="BA122" s="635"/>
      <c r="BB122" s="716"/>
      <c r="BC122" s="716"/>
      <c r="BD122" s="635"/>
      <c r="BE122" s="635"/>
      <c r="BF122" s="717"/>
      <c r="BG122" s="717"/>
      <c r="BH122" s="432">
        <f t="shared" si="144"/>
        <v>0</v>
      </c>
      <c r="BI122" s="432">
        <f t="shared" si="155"/>
        <v>0</v>
      </c>
      <c r="BJ122" s="432">
        <f t="shared" si="156"/>
        <v>0</v>
      </c>
      <c r="BK122" s="432">
        <f t="shared" si="157"/>
        <v>0</v>
      </c>
      <c r="BL122" s="432">
        <f t="shared" si="158"/>
        <v>0</v>
      </c>
      <c r="BM122" s="436">
        <f t="shared" si="161"/>
        <v>0</v>
      </c>
      <c r="BN122" s="462">
        <v>0.65</v>
      </c>
      <c r="BO122" s="427">
        <f t="shared" si="145"/>
        <v>28</v>
      </c>
      <c r="BP122" s="419"/>
      <c r="BQ122" s="700"/>
      <c r="BR122" s="419"/>
      <c r="BS122" s="700"/>
      <c r="BT122" s="700"/>
      <c r="BU122" s="700"/>
      <c r="BV122" s="427">
        <f t="shared" si="146"/>
        <v>0</v>
      </c>
      <c r="BW122" s="419"/>
      <c r="BX122" s="782"/>
      <c r="BY122" s="419"/>
      <c r="BZ122" s="432"/>
      <c r="CA122" s="419"/>
      <c r="CB122" s="427"/>
      <c r="CC122" s="419"/>
      <c r="CD122" s="427"/>
      <c r="CE122" s="404">
        <f>IF(OR(C122=0,CD122="Д"),0,IF(AND(C122&gt;0,E122=0),VLOOKUP(C122,звания!A:B,2,FALSE)/((EOMONTH($G$3,0)+1)-$G$3)*BO122+VLOOKUP(C122,звания!A:B,2,FALSE)/((EOMONTH($G$3,0)+1)-$G$3)*BR122+VLOOKUP(C122,звания!A:B,2,FALSE)/((EOMONTH($G$3,0)+1)-$G$3)*BU122,IF(AND(C122&gt;0,E122&gt;0,F122&gt;=$G$3,BO122=(EOMONTH($G$3,0)+1)-$G$3),(VLOOKUP(E122,звания!A:B,2,FALSE)/(EOMONTH($G$3,0)-$G$3+1))*(F122-$G$3)+(VLOOKUP(C122,звания!A:B,2,FALSE)/(EOMONTH($G$3,0)-$G$3+1))*((EOMONTH($G$3,0)-$G$3+1)-(F122-$G$3)),IF(AND(C122&gt;0,E122&gt;0,F122&gt;$G$3,BO122&lt;(EOMONTH($G$3,0)+1)-$G$3,BO122&lt;&gt;0),VLOOKUP(E122,звания!A:B,2,FALSE)/((EOMONTH($G$3,0)+1)-$G$3)*((F122-$G$3)-(((EOMONTH($G$3,0)+1)-$G$3)-BO122-BU122-BR122))+VLOOKUP(C122,звания!A:B,2,FALSE)/((EOMONTH($G$3,0)+1)-$G$3)*(((EOMONTH($G$3,0)+1)-F122)),IF(F122&lt;$G$3,(VLOOKUP(C122,звания!A:B,2,FALSE)-VLOOKUP(E122,звания!A:B,2,FALSE))/((EOMONTH($BN$3,0)+1)-$BN$3)*(EOMONTH($BN$3,0)+1-F122)+VLOOKUP(C122,звания!A:B,2,FALSE)/((EOMONTH($G$3,0)+1)-$G$3)*BO122+VLOOKUP(C122,звания!A:B,2,FALSE)/((EOMONTH($G$3,0)+1)-$G$3)*BU122+VLOOKUP(C122,звания!A:B,2,FALSE)/((EOMONTH($G$3,0)+1)-$G$3)*BR122,0)))))</f>
        <v>0</v>
      </c>
      <c r="CF122" s="404">
        <f>IF(OR(CD122="Д",C122=0),0,IF(B122="Виключений зі списків",IF(BS122=0,(VLOOKUP(O122,звания!$D$2:$E$62,2,FALSE))/(EOMONTH($B$3,0)+1-$B$3)*BO122+(VLOOKUP(BQ122,звания!$D$2:$E$62,2,FALSE))/(EOMONTH($B$3,0)+1-$B$3)*BR122,(((VLOOKUP(O122,звания!$D$2:$E$62,2,FALSE))/(EOMONTH($B$3,0)+1-$B$3))*BO122)+(VLOOKUP(BQ122,звания!$D$2:$E$62,2,FALSE))/(EOMONTH($B$3,0)+1-$B$3)*BR122+(VLOOKUP(BS122,звания!$D$2:$E$62,2,FALSE))/(EOMONTH($B$3,0)+1-$B$3)*BU122),IF(BS122=0,(VLOOKUP(O122,звания!$D$2:$E$62,2,FALSE))/(EOMONTH($G$3,0)+1-$G$3)*BO122+(VLOOKUP(BQ122,звания!$D$2:$E$62,2,FALSE))/(EOMONTH($G$3,0)+1-$G$3)*BR122,(((VLOOKUP(O122,звания!$D$2:$E$62,2,FALSE))/(EOMONTH($G$3,0)+1-$G$3))*BO122)+(VLOOKUP(BQ122,звания!$D$2:$E$62,2,FALSE))/(EOMONTH($G$3,0)+1-$G$3)*BR122+(VLOOKUP(BS122,звания!$D$2:$E$62,2,FALSE))/(EOMONTH($G$3,0)+1-$G$3)*BU122+IF(BT122=0,0,(VLOOKUP(BS122,звания!$D$2:$E$62,2,FALSE))/(EOMONTH($BN$3,0)+1-$BN$3)*BT122-(VLOOKUP(O122,звания!$D$2:$E$62,2,FALSE))/(EOMONTH($BN$3,0)+1-$BN$3)*BT122))))</f>
        <v>0</v>
      </c>
      <c r="CG122" s="404">
        <f t="shared" si="169"/>
        <v>0</v>
      </c>
      <c r="CH122" s="404">
        <f>IF(BW122=0,CF122*BX122%,IF(BW122&gt;0,((VLOOKUP(O122,звания!$D$2:$E$62,2,FALSE)/(EOMONTH($G$3,0)+1-$G$3)*BW122)*BX122%)))</f>
        <v>0</v>
      </c>
      <c r="CI122" s="404">
        <f>IF(BY122=0,CF122*BZ122%,IF(BY122&gt;0,(VLOOKUP(O122,звания!$D$2:$E$62,2,FALSE)/(EOMONTH($G$3,0)+1-$G$3)*BO122)*BZ122%)+(VLOOKUP(BS122,звания!$D$2:$E$62,2,FALSE)/(EOMONTH($G$3,0)+1-$G$3)*BU122)*BZ122%)</f>
        <v>0</v>
      </c>
      <c r="CJ122" s="404">
        <f>IF(CA122=0,CF122*CB122%,IF(CA122&gt;0,(VLOOKUP(O122,звания!$D$2:$E$62,2,FALSE)/(EOMONTH($G$3,0)+1-$G$3)*BO122)*CB122%)+(VLOOKUP(BS122,звания!$D$2:$E$62,2,FALSE)/(EOMONTH($G$3,0)+1-$G$3)*BU122)*CB122%)</f>
        <v>0</v>
      </c>
      <c r="CK122" s="404">
        <f>IF(CD122="Д",0,IF(CC122=0,CF122*CD122%,IF(CC122&gt;0,(VLOOKUP(O122,звания!$D$2:$E$62,2,FALSE)/(EOMONTH($G$3,0)+1-$G$3)*BO122)*CD122%)+(VLOOKUP(BS122,звания!$D$2:$E$62,2,FALSE)/(EOMONTH($G$3,0)+1-$G$3)*BU122)*CD122%))</f>
        <v>0</v>
      </c>
      <c r="CL122" s="404">
        <f>IF(BR122&gt;0,((VLOOKUP(C122,звания!$A$2:$B$62,2,FALSE)/(EOMONTH($G$3,0)+1-$G$3)*BO122+VLOOKUP(O122,звания!$D$2:$E$62,2,FALSE)/(EOMONTH($G$3,0)+1-$G$3)*BO122+(VLOOKUP(C122,звания!$A$2:$B$62,2,FALSE)/(EOMONTH($G$3,0)+1-$G$3)*BO122+VLOOKUP(O122,звания!$D$2:$E$62,2,FALSE)/(EOMONTH($G$3,0)+1-$G$3)*BO122)*BV122%)*BN122)+(VLOOKUP(C122,звания!$A$2:$B$62,2,FALSE)/(EOMONTH($G$3,0)+1-$G$3)*BU122+VLOOKUP(BS122,звания!$D$2:$E$62,2,FALSE)/(EOMONTH($G$3,0)+1-$G$3)*BU122+(VLOOKUP(C122,звания!$A$2:$B$62,2,FALSE)/(EOMONTH($G$3,0)+1-$G$3)*BU122+VLOOKUP(BS122,звания!$D$2:$E$62,2,FALSE)/(EOMONTH($G$3,0)+1-$G$3)*BU122)*BV122%)*BN122,(CE122+CF122+CG122)*BN122)</f>
        <v>0</v>
      </c>
      <c r="CM122" s="404"/>
      <c r="CN122" s="404"/>
      <c r="CO122" s="432">
        <f t="shared" si="119"/>
        <v>0</v>
      </c>
      <c r="CP122" s="638"/>
      <c r="CQ122" s="637">
        <f>IF(CF122=0,0,IF((SUM(BH122:BM122)&gt;360),(VLOOKUP(O122,звания!$F$2:$G$62,2,FALSE))/100,VLOOKUP(O122,звания!$F$2:$H$62,3,FALSE)/100))</f>
        <v>0</v>
      </c>
      <c r="CR122" s="617">
        <f>IF(B122="Виключений зі списків",IF(AND(BU122=0,360-BH122&lt;0),(VLOOKUP(O122,звания!$D$2:$E$62,2,FALSE))/(EOMONTH($B$3,0)+1-$B$3)*BO122*CQ122,IF(AND(360-BH122&gt;=0,360-BH122&lt;(EOMONTH($B$3,0)+1-$B$3)),(CF122/(EOMONTH($B$3,0)-$B$3+1)*(360-BH122))*CQ122+(CF122/(EOMONTH($B$3,0)-$B$3+1)*((EOMONTH($B$3,0)-$B$3+1)-(360-BH122)))*VLOOKUP(O122,звания!$F$2:$H$62,2,FALSE)/100,((((VLOOKUP(O122,звания!$D$2:$E$62,2,FALSE))/(EOMONTH($B$3,0)+1-$B$3)*BO122*CQ122+(VLOOKUP(BS122,звания!$D$2:$E$62,2,FALSE))/(EOMONTH($B$3,0)+1-$B$3)*BU122*(VLOOKUP(BS122,звания!$F$2:$G$62,2,FALSE)*0.01)+(IF(BT122=0,0,(VLOOKUP(BS122,звания!$D$2:$E$62,2,FALSE)/(EOMONTH($G$3,0)+1-$G$3)*BT122*(VLOOKUP(BS122,звания!$F$2:$G$62,2,FALSE)))*0.01-(VLOOKUP(O122,звания!$D$2:$E$62,2,FALSE)/(EOMONTH($G$3,0)+1-$G$3)*BT122*(VLOOKUP(O122,звания!$F$2:$G$62,2,FALSE)))*0.01)))))/100*(100-CP122))),(IF(AND(BU122=0,360-BH122&lt;0,CP122=0),(VLOOKUP(O122,звания!$D$2:$E$62,2,FALSE))/(EOMONTH($G$3,0)+1-$G$3)*BO122*CQ122,IF(AND(360-BH122&gt;=0,360-BH122&lt;(EOMONTH($G$3,0)+1-$G$3)),(CF122/(EOMONTH($G$3,0)-$G$3+1)*(360-BH122))*CQ122+(CF122/(EOMONTH($G$3,0)-$G$3+1)*((EOMONTH($G$3,0)-$G$3+1)-(360-BH122)))*VLOOKUP(O122,звания!$F$2:$H$62,2,FALSE)/100,((((VLOOKUP(O122,звания!$D$2:$E$62,2,FALSE))/(EOMONTH($G$3,0)+1-$G$3)*BO122*CQ122+(VLOOKUP(BS122,звания!$D$2:$E$62,2,FALSE))/(EOMONTH($G$3,0)+1-$G$3)*BU122*(VLOOKUP(BS122,звания!$F$2:$G$62,2,FALSE)*0.01)))/100*(100-CP122)+(IF(BT122=0,0,(VLOOKUP(BS122,звания!$D$2:$E$62,2,FALSE)/(EOMONTH($BN$3,0)+1-$BN$3)*BT122*(VLOOKUP(BS122,звания!$F$2:$G$62,2,FALSE)))*0.01-(VLOOKUP(O122,звания!$D$2:$E$62,2,FALSE)/(EOMONTH($BN$3,0)+1-$BN$3)*BT122*(VLOOKUP(O122,звания!$F$2:$G$62,2,FALSE)))*0.01)))))))</f>
        <v>0</v>
      </c>
      <c r="CS122" s="416">
        <f t="shared" si="185"/>
        <v>0</v>
      </c>
      <c r="CT122" s="403"/>
      <c r="CU122" s="403"/>
      <c r="CV122" s="403">
        <f t="shared" si="120"/>
        <v>0</v>
      </c>
      <c r="CW122" s="556">
        <f t="shared" si="176"/>
        <v>0</v>
      </c>
      <c r="CX122" s="403">
        <f t="shared" si="171"/>
        <v>0</v>
      </c>
      <c r="CY122" s="403"/>
      <c r="CZ122" s="404">
        <f t="shared" si="136"/>
        <v>0</v>
      </c>
      <c r="DA122" s="403"/>
      <c r="DB122" s="403"/>
      <c r="DC122" s="403"/>
      <c r="DD122" s="421">
        <f t="shared" si="162"/>
        <v>0</v>
      </c>
      <c r="DE122" s="421">
        <f t="shared" si="190"/>
        <v>0</v>
      </c>
      <c r="DF122" s="403">
        <f t="shared" si="148"/>
        <v>0</v>
      </c>
      <c r="DG122" s="421">
        <f t="shared" si="159"/>
        <v>0</v>
      </c>
      <c r="DH122" s="421">
        <f t="shared" si="160"/>
        <v>0</v>
      </c>
      <c r="DI122" s="421"/>
      <c r="DJ122" s="422" t="str">
        <f t="shared" si="163"/>
        <v xml:space="preserve">    </v>
      </c>
      <c r="DK122" s="113" t="s">
        <v>876</v>
      </c>
      <c r="DL122" s="28"/>
      <c r="DM122" s="28"/>
      <c r="DN122" s="28"/>
      <c r="DO122" s="901"/>
      <c r="DP122" s="888"/>
      <c r="DQ122" s="817"/>
      <c r="DR122" s="818"/>
      <c r="DS122" s="819"/>
      <c r="DT122" s="820"/>
      <c r="DU122" s="124"/>
      <c r="DV122" s="110"/>
      <c r="DX122" s="84"/>
      <c r="DY122" s="84"/>
      <c r="EH122" s="543">
        <f t="shared" si="123"/>
        <v>0</v>
      </c>
      <c r="EI122" s="404">
        <f t="shared" si="124"/>
        <v>0</v>
      </c>
      <c r="EJ122" s="29" t="str">
        <f t="shared" si="125"/>
        <v>ВАКАНТ</v>
      </c>
      <c r="EK122" s="50"/>
      <c r="EL122" s="29"/>
      <c r="EM122" s="50"/>
      <c r="EN122" s="50"/>
      <c r="EO122" s="50"/>
      <c r="EP122" s="29"/>
    </row>
    <row r="123" spans="1:146" ht="17.45" hidden="1" customHeight="1">
      <c r="A123" s="402">
        <v>119</v>
      </c>
      <c r="B123" s="869" t="s">
        <v>813</v>
      </c>
      <c r="C123" s="910"/>
      <c r="D123" s="403" t="str">
        <f t="shared" si="139"/>
        <v>ВАКАНТ</v>
      </c>
      <c r="E123" s="416"/>
      <c r="F123" s="417"/>
      <c r="G123" s="406" t="str">
        <f t="shared" si="186"/>
        <v>0.0.0</v>
      </c>
      <c r="H123" s="407" t="str">
        <f t="shared" si="187"/>
        <v>0.0.0</v>
      </c>
      <c r="I123" s="407" t="str">
        <f t="shared" si="188"/>
        <v>0.0.0</v>
      </c>
      <c r="J123" s="407" t="str">
        <f t="shared" si="177"/>
        <v>0.0.0</v>
      </c>
      <c r="K123" s="407" t="str">
        <f t="shared" si="178"/>
        <v>0.0.0</v>
      </c>
      <c r="L123" s="407" t="str">
        <f t="shared" si="179"/>
        <v>0.0.0</v>
      </c>
      <c r="M123" s="407" t="str">
        <f t="shared" si="180"/>
        <v>0.0.0</v>
      </c>
      <c r="N123" s="408" t="str">
        <f t="shared" si="189"/>
        <v>0.0.0</v>
      </c>
      <c r="O123" s="930">
        <v>7</v>
      </c>
      <c r="P123" s="417"/>
      <c r="Q123" s="417"/>
      <c r="R123" s="417"/>
      <c r="S123" s="417"/>
      <c r="T123" s="417"/>
      <c r="U123" s="417"/>
      <c r="V123" s="714"/>
      <c r="W123" s="714"/>
      <c r="X123" s="417"/>
      <c r="Y123" s="417"/>
      <c r="Z123" s="714"/>
      <c r="AA123" s="714"/>
      <c r="AB123" s="417"/>
      <c r="AC123" s="417"/>
      <c r="AD123" s="714"/>
      <c r="AE123" s="714"/>
      <c r="AF123" s="417"/>
      <c r="AG123" s="417"/>
      <c r="AH123" s="714"/>
      <c r="AI123" s="714"/>
      <c r="AJ123" s="417"/>
      <c r="AK123" s="417"/>
      <c r="AL123" s="714"/>
      <c r="AM123" s="714"/>
      <c r="AN123" s="417"/>
      <c r="AO123" s="417"/>
      <c r="AP123" s="714"/>
      <c r="AQ123" s="714"/>
      <c r="AR123" s="417"/>
      <c r="AS123" s="417"/>
      <c r="AT123" s="714"/>
      <c r="AU123" s="714"/>
      <c r="AV123" s="417"/>
      <c r="AW123" s="417"/>
      <c r="AX123" s="716"/>
      <c r="AY123" s="716"/>
      <c r="AZ123" s="635"/>
      <c r="BA123" s="635"/>
      <c r="BB123" s="716"/>
      <c r="BC123" s="716"/>
      <c r="BD123" s="635"/>
      <c r="BE123" s="635"/>
      <c r="BF123" s="717"/>
      <c r="BG123" s="717"/>
      <c r="BH123" s="432">
        <f t="shared" si="144"/>
        <v>0</v>
      </c>
      <c r="BI123" s="432">
        <f t="shared" si="155"/>
        <v>0</v>
      </c>
      <c r="BJ123" s="432">
        <f t="shared" si="156"/>
        <v>0</v>
      </c>
      <c r="BK123" s="432">
        <f t="shared" si="157"/>
        <v>0</v>
      </c>
      <c r="BL123" s="432">
        <f t="shared" si="158"/>
        <v>0</v>
      </c>
      <c r="BM123" s="436">
        <f t="shared" si="161"/>
        <v>0</v>
      </c>
      <c r="BN123" s="462">
        <v>0.65</v>
      </c>
      <c r="BO123" s="427">
        <f t="shared" si="145"/>
        <v>28</v>
      </c>
      <c r="BP123" s="419"/>
      <c r="BQ123" s="700"/>
      <c r="BR123" s="419"/>
      <c r="BS123" s="700"/>
      <c r="BT123" s="700"/>
      <c r="BU123" s="700"/>
      <c r="BV123" s="427">
        <f t="shared" si="146"/>
        <v>0</v>
      </c>
      <c r="BW123" s="419"/>
      <c r="BX123" s="782"/>
      <c r="BY123" s="419"/>
      <c r="BZ123" s="432"/>
      <c r="CA123" s="419"/>
      <c r="CB123" s="427"/>
      <c r="CC123" s="419"/>
      <c r="CD123" s="427"/>
      <c r="CE123" s="404">
        <f>IF(OR(C123=0,CD123="Д"),0,IF(AND(C123&gt;0,E123=0),VLOOKUP(C123,звания!A:B,2,FALSE)/((EOMONTH($G$3,0)+1)-$G$3)*BO123+VLOOKUP(C123,звания!A:B,2,FALSE)/((EOMONTH($G$3,0)+1)-$G$3)*BR123+VLOOKUP(C123,звания!A:B,2,FALSE)/((EOMONTH($G$3,0)+1)-$G$3)*BU123,IF(AND(C123&gt;0,E123&gt;0,F123&gt;=$G$3,BO123=(EOMONTH($G$3,0)+1)-$G$3),(VLOOKUP(E123,звания!A:B,2,FALSE)/(EOMONTH($G$3,0)-$G$3+1))*(F123-$G$3)+(VLOOKUP(C123,звания!A:B,2,FALSE)/(EOMONTH($G$3,0)-$G$3+1))*((EOMONTH($G$3,0)-$G$3+1)-(F123-$G$3)),IF(AND(C123&gt;0,E123&gt;0,F123&gt;$G$3,BO123&lt;(EOMONTH($G$3,0)+1)-$G$3,BO123&lt;&gt;0),VLOOKUP(E123,звания!A:B,2,FALSE)/((EOMONTH($G$3,0)+1)-$G$3)*((F123-$G$3)-(((EOMONTH($G$3,0)+1)-$G$3)-BO123-BU123-BR123))+VLOOKUP(C123,звания!A:B,2,FALSE)/((EOMONTH($G$3,0)+1)-$G$3)*(((EOMONTH($G$3,0)+1)-F123)),IF(F123&lt;$G$3,(VLOOKUP(C123,звания!A:B,2,FALSE)-VLOOKUP(E123,звания!A:B,2,FALSE))/((EOMONTH($BN$3,0)+1)-$BN$3)*(EOMONTH($BN$3,0)+1-F123)+VLOOKUP(C123,звания!A:B,2,FALSE)/((EOMONTH($G$3,0)+1)-$G$3)*BO123+VLOOKUP(C123,звания!A:B,2,FALSE)/((EOMONTH($G$3,0)+1)-$G$3)*BU123+VLOOKUP(C123,звания!A:B,2,FALSE)/((EOMONTH($G$3,0)+1)-$G$3)*BR123,0)))))</f>
        <v>0</v>
      </c>
      <c r="CF123" s="404">
        <f>IF(OR(CD123="Д",C123=0),0,IF(B123="Виключений зі списків",IF(BS123=0,(VLOOKUP(O123,звания!$D$2:$E$62,2,FALSE))/(EOMONTH($B$3,0)+1-$B$3)*BO123+(VLOOKUP(BQ123,звания!$D$2:$E$62,2,FALSE))/(EOMONTH($B$3,0)+1-$B$3)*BR123,(((VLOOKUP(O123,звания!$D$2:$E$62,2,FALSE))/(EOMONTH($B$3,0)+1-$B$3))*BO123)+(VLOOKUP(BQ123,звания!$D$2:$E$62,2,FALSE))/(EOMONTH($B$3,0)+1-$B$3)*BR123+(VLOOKUP(BS123,звания!$D$2:$E$62,2,FALSE))/(EOMONTH($B$3,0)+1-$B$3)*BU123),IF(BS123=0,(VLOOKUP(O123,звания!$D$2:$E$62,2,FALSE))/(EOMONTH($G$3,0)+1-$G$3)*BO123+(VLOOKUP(BQ123,звания!$D$2:$E$62,2,FALSE))/(EOMONTH($G$3,0)+1-$G$3)*BR123,(((VLOOKUP(O123,звания!$D$2:$E$62,2,FALSE))/(EOMONTH($G$3,0)+1-$G$3))*BO123)+(VLOOKUP(BQ123,звания!$D$2:$E$62,2,FALSE))/(EOMONTH($G$3,0)+1-$G$3)*BR123+(VLOOKUP(BS123,звания!$D$2:$E$62,2,FALSE))/(EOMONTH($G$3,0)+1-$G$3)*BU123+IF(BT123=0,0,(VLOOKUP(BS123,звания!$D$2:$E$62,2,FALSE))/(EOMONTH($BN$3,0)+1-$BN$3)*BT123-(VLOOKUP(O123,звания!$D$2:$E$62,2,FALSE))/(EOMONTH($BN$3,0)+1-$BN$3)*BT123))))</f>
        <v>0</v>
      </c>
      <c r="CG123" s="404">
        <f t="shared" si="169"/>
        <v>0</v>
      </c>
      <c r="CH123" s="404">
        <f>IF(BW123=0,CF123*BX123%,IF(BW123&gt;0,((VLOOKUP(O123,звания!$D$2:$E$62,2,FALSE)/(EOMONTH($G$3,0)+1-$G$3)*BW123)*BX123%)))</f>
        <v>0</v>
      </c>
      <c r="CI123" s="404">
        <f>IF(BY123=0,CF123*BZ123%,IF(BY123&gt;0,(VLOOKUP(O123,звания!$D$2:$E$62,2,FALSE)/(EOMONTH($G$3,0)+1-$G$3)*BO123)*BZ123%)+(VLOOKUP(BS123,звания!$D$2:$E$62,2,FALSE)/(EOMONTH($G$3,0)+1-$G$3)*BU123)*BZ123%)</f>
        <v>0</v>
      </c>
      <c r="CJ123" s="404">
        <f>IF(CA123=0,CF123*CB123%,IF(CA123&gt;0,(VLOOKUP(O123,звания!$D$2:$E$62,2,FALSE)/(EOMONTH($G$3,0)+1-$G$3)*BO123)*CB123%)+(VLOOKUP(BS123,звания!$D$2:$E$62,2,FALSE)/(EOMONTH($G$3,0)+1-$G$3)*BU123)*CB123%)</f>
        <v>0</v>
      </c>
      <c r="CK123" s="404">
        <f>IF(CD123="Д",0,IF(CC123=0,CF123*CD123%,IF(CC123&gt;0,(VLOOKUP(O123,звания!$D$2:$E$62,2,FALSE)/(EOMONTH($G$3,0)+1-$G$3)*BO123)*CD123%)+(VLOOKUP(BS123,звания!$D$2:$E$62,2,FALSE)/(EOMONTH($G$3,0)+1-$G$3)*BU123)*CD123%))</f>
        <v>0</v>
      </c>
      <c r="CL123" s="404">
        <f>IF(BR123&gt;0,((VLOOKUP(C123,звания!$A$2:$B$62,2,FALSE)/(EOMONTH($G$3,0)+1-$G$3)*BO123+VLOOKUP(O123,звания!$D$2:$E$62,2,FALSE)/(EOMONTH($G$3,0)+1-$G$3)*BO123+(VLOOKUP(C123,звания!$A$2:$B$62,2,FALSE)/(EOMONTH($G$3,0)+1-$G$3)*BO123+VLOOKUP(O123,звания!$D$2:$E$62,2,FALSE)/(EOMONTH($G$3,0)+1-$G$3)*BO123)*BV123%)*BN123)+(VLOOKUP(C123,звания!$A$2:$B$62,2,FALSE)/(EOMONTH($G$3,0)+1-$G$3)*BU123+VLOOKUP(BS123,звания!$D$2:$E$62,2,FALSE)/(EOMONTH($G$3,0)+1-$G$3)*BU123+(VLOOKUP(C123,звания!$A$2:$B$62,2,FALSE)/(EOMONTH($G$3,0)+1-$G$3)*BU123+VLOOKUP(BS123,звания!$D$2:$E$62,2,FALSE)/(EOMONTH($G$3,0)+1-$G$3)*BU123)*BV123%)*BN123,(CE123+CF123+CG123)*BN123)</f>
        <v>0</v>
      </c>
      <c r="CM123" s="404"/>
      <c r="CN123" s="404"/>
      <c r="CO123" s="432">
        <f t="shared" si="119"/>
        <v>0</v>
      </c>
      <c r="CP123" s="638"/>
      <c r="CQ123" s="637">
        <f>IF(CF123=0,0,IF((SUM(BH123:BM123)&gt;360),(VLOOKUP(O123,звания!$F$2:$G$62,2,FALSE))/100,VLOOKUP(O123,звания!$F$2:$H$62,3,FALSE)/100))</f>
        <v>0</v>
      </c>
      <c r="CR123" s="617">
        <f>IF(B123="Виключений зі списків",IF(AND(BU123=0,360-BH123&lt;0),(VLOOKUP(O123,звания!$D$2:$E$62,2,FALSE))/(EOMONTH($B$3,0)+1-$B$3)*BO123*CQ123,IF(AND(360-BH123&gt;=0,360-BH123&lt;(EOMONTH($B$3,0)+1-$B$3)),(CF123/(EOMONTH($B$3,0)-$B$3+1)*(360-BH123))*CQ123+(CF123/(EOMONTH($B$3,0)-$B$3+1)*((EOMONTH($B$3,0)-$B$3+1)-(360-BH123)))*VLOOKUP(O123,звания!$F$2:$H$62,2,FALSE)/100,((((VLOOKUP(O123,звания!$D$2:$E$62,2,FALSE))/(EOMONTH($B$3,0)+1-$B$3)*BO123*CQ123+(VLOOKUP(BS123,звания!$D$2:$E$62,2,FALSE))/(EOMONTH($B$3,0)+1-$B$3)*BU123*(VLOOKUP(BS123,звания!$F$2:$G$62,2,FALSE)*0.01)+(IF(BT123=0,0,(VLOOKUP(BS123,звания!$D$2:$E$62,2,FALSE)/(EOMONTH($G$3,0)+1-$G$3)*BT123*(VLOOKUP(BS123,звания!$F$2:$G$62,2,FALSE)))*0.01-(VLOOKUP(O123,звания!$D$2:$E$62,2,FALSE)/(EOMONTH($G$3,0)+1-$G$3)*BT123*(VLOOKUP(O123,звания!$F$2:$G$62,2,FALSE)))*0.01)))))/100*(100-CP123))),(IF(AND(BU123=0,360-BH123&lt;0,CP123=0),(VLOOKUP(O123,звания!$D$2:$E$62,2,FALSE))/(EOMONTH($G$3,0)+1-$G$3)*BO123*CQ123,IF(AND(360-BH123&gt;=0,360-BH123&lt;(EOMONTH($G$3,0)+1-$G$3)),(CF123/(EOMONTH($G$3,0)-$G$3+1)*(360-BH123))*CQ123+(CF123/(EOMONTH($G$3,0)-$G$3+1)*((EOMONTH($G$3,0)-$G$3+1)-(360-BH123)))*VLOOKUP(O123,звания!$F$2:$H$62,2,FALSE)/100,((((VLOOKUP(O123,звания!$D$2:$E$62,2,FALSE))/(EOMONTH($G$3,0)+1-$G$3)*BO123*CQ123+(VLOOKUP(BS123,звания!$D$2:$E$62,2,FALSE))/(EOMONTH($G$3,0)+1-$G$3)*BU123*(VLOOKUP(BS123,звания!$F$2:$G$62,2,FALSE)*0.01)))/100*(100-CP123)+(IF(BT123=0,0,(VLOOKUP(BS123,звания!$D$2:$E$62,2,FALSE)/(EOMONTH($BN$3,0)+1-$BN$3)*BT123*(VLOOKUP(BS123,звания!$F$2:$G$62,2,FALSE)))*0.01-(VLOOKUP(O123,звания!$D$2:$E$62,2,FALSE)/(EOMONTH($BN$3,0)+1-$BN$3)*BT123*(VLOOKUP(O123,звания!$F$2:$G$62,2,FALSE)))*0.01)))))))</f>
        <v>0</v>
      </c>
      <c r="CS123" s="416">
        <f t="shared" si="185"/>
        <v>0</v>
      </c>
      <c r="CT123" s="403"/>
      <c r="CU123" s="403"/>
      <c r="CV123" s="403">
        <f t="shared" si="120"/>
        <v>0</v>
      </c>
      <c r="CW123" s="556">
        <f t="shared" si="176"/>
        <v>0</v>
      </c>
      <c r="CX123" s="403">
        <f t="shared" si="171"/>
        <v>0</v>
      </c>
      <c r="CY123" s="403"/>
      <c r="CZ123" s="404">
        <f t="shared" si="136"/>
        <v>0</v>
      </c>
      <c r="DA123" s="403"/>
      <c r="DB123" s="403"/>
      <c r="DC123" s="403"/>
      <c r="DD123" s="421">
        <f t="shared" si="162"/>
        <v>0</v>
      </c>
      <c r="DE123" s="421">
        <f t="shared" si="190"/>
        <v>0</v>
      </c>
      <c r="DF123" s="403">
        <f t="shared" si="148"/>
        <v>0</v>
      </c>
      <c r="DG123" s="421">
        <f t="shared" si="159"/>
        <v>0</v>
      </c>
      <c r="DH123" s="421">
        <f t="shared" si="160"/>
        <v>0</v>
      </c>
      <c r="DI123" s="421"/>
      <c r="DJ123" s="422" t="str">
        <f t="shared" si="163"/>
        <v xml:space="preserve">    </v>
      </c>
      <c r="DK123" s="113" t="s">
        <v>876</v>
      </c>
      <c r="DL123" s="28"/>
      <c r="DM123" s="28"/>
      <c r="DN123" s="28"/>
      <c r="DO123" s="901"/>
      <c r="DP123" s="888"/>
      <c r="DQ123" s="817"/>
      <c r="DR123" s="818"/>
      <c r="DS123" s="819"/>
      <c r="DT123" s="820"/>
      <c r="DU123" s="124"/>
      <c r="DV123" s="110"/>
      <c r="DZ123" s="105"/>
      <c r="EH123" s="543">
        <f t="shared" si="123"/>
        <v>0</v>
      </c>
      <c r="EI123" s="404">
        <f t="shared" si="124"/>
        <v>0</v>
      </c>
      <c r="EJ123" s="29" t="str">
        <f t="shared" si="125"/>
        <v>ВАКАНТ</v>
      </c>
      <c r="EK123" s="50"/>
      <c r="EL123" s="29"/>
      <c r="EM123" s="50"/>
      <c r="EN123" s="50"/>
      <c r="EO123" s="50"/>
      <c r="EP123" s="29"/>
    </row>
    <row r="124" spans="1:146" ht="17.45" hidden="1" customHeight="1">
      <c r="A124" s="402">
        <v>120</v>
      </c>
      <c r="B124" s="869" t="s">
        <v>813</v>
      </c>
      <c r="C124" s="910"/>
      <c r="D124" s="403" t="str">
        <f>DK124</f>
        <v>ВАКАНТ</v>
      </c>
      <c r="E124" s="416"/>
      <c r="F124" s="417"/>
      <c r="G124" s="406" t="str">
        <f t="shared" ref="G124:G130" si="191">IF(P124&gt;$G$3,0,CONCATENATE((INT((BH124)/360)+INT((BI124)/360)+INT((BJ124)/360)+INT((BK124)/360)+INT((BL124)/360)+INT((BM124)/360))+INT((INT(MOD((BH124),360)/30)+INT(MOD((BI124),360)/30)+INT(MOD((BJ124),360)/30)+INT(MOD((BK124),360)/30)+INT(MOD((BL124),360)/30)+INT(MOD((BM124),360)/30)+INT((MOD(MOD((BH124),360),30)+MOD(MOD((BI124),360),30)+MOD(MOD((BJ124),360),30)+MOD(MOD((BK124),360),30)+MOD(MOD((BL124),360),30)+MOD(MOD((BM124),360),30))/30))/12),".",MOD(INT(MOD((BH124),360)/30)+INT(MOD((BI124),360)/30)+INT(MOD((BJ124),360)/30)+INT(MOD((BK124),360)/30)+INT(MOD((BL124),360)/30)+INT(MOD((BM124),360)/30)+INT((MOD(MOD((BH124),360),30)+MOD(MOD((BI124),360),30)+MOD(MOD((BJ124),360),30)+MOD(MOD((BK124),360),30)+MOD(MOD((BL124),360),30)+MOD(MOD((BM124),360),30))/30),12),".",INT(MOD(MOD(MOD((BH124),360),30)+MOD(MOD((BI124),360),30)+MOD(MOD((BJ124),360),30)+MOD(MOD((BK124),360),30)+MOD(MOD((BL124),360),30)+MOD(MOD((BM124),360),30),30))))</f>
        <v>0.0.0</v>
      </c>
      <c r="H124" s="407" t="str">
        <f t="shared" ref="H124:H130" si="192">CONCATENATE(INT((BH124)/360),".",INT(MOD((BH124),360)/30),".",MOD(MOD((BH124),360),30))</f>
        <v>0.0.0</v>
      </c>
      <c r="I124" s="407" t="str">
        <f t="shared" ref="I124:I130" si="193">IF(P124&gt;$G$3,0,CONCATENATE((INT((BH124)/360)+INT((BM124)/360))+INT((INT(MOD((BH124),360)/30)+INT(MOD((BM124),360)/30)+INT((MOD(MOD((BH124),360),30)+MOD(MOD((BM124),360),30))/30))/12),".",MOD(INT(MOD((BH124),360)/30)+INT(MOD((BM124),360)/30)+INT((MOD(MOD((BH124),360),30)+MOD(MOD((BM124),360),30))/30),12),".",INT(MOD(MOD(MOD((BH124),360),30)+MOD(MOD((BM124),360),30),30))))</f>
        <v>0.0.0</v>
      </c>
      <c r="J124" s="407" t="str">
        <f t="shared" si="177"/>
        <v>0.0.0</v>
      </c>
      <c r="K124" s="407" t="str">
        <f t="shared" si="178"/>
        <v>0.0.0</v>
      </c>
      <c r="L124" s="407" t="str">
        <f t="shared" si="179"/>
        <v>0.0.0</v>
      </c>
      <c r="M124" s="407" t="str">
        <f t="shared" si="180"/>
        <v>0.0.0</v>
      </c>
      <c r="N124" s="408" t="str">
        <f t="shared" ref="N124:N130" si="194">CONCATENATE(IF(INT(INT(DAYS360(BF124,BG124,1)/30)/24)&gt;=2,2,INT(INT(DAYS360(BF124,BG124,1)/30)/24)),".",IF(AND(INT(INT(DAYS360(BF124,BG124,1)/30)/24)&gt;=2,MOD(INT(BM124/30),12)&gt;=6),6,IF(ISODD(MOD(INT(DAYS360(BF124,BG124,1)/30),12)),MOD(INT(DAYS360(BF124,BG124,1)/60),12),MOD(INT(BM124/30),12))),".",IF(AND(INT(INT(DAYS360(BF124,BG124,1)/30)/24)&gt;=2,MOD(INT(BM124/30),12)&gt;=6),0,IF(ISODD(MOD(INT(DAYS360(BF124,BG124,1)/30),12)),INT((MOD(DAYS360(BF124,BG124,1),30)/2+15)),INT(MOD(DAYS360(BF124,BG124,1),30)/2))))</f>
        <v>0.0.0</v>
      </c>
      <c r="O124" s="930">
        <v>7</v>
      </c>
      <c r="P124" s="417"/>
      <c r="Q124" s="417"/>
      <c r="R124" s="417"/>
      <c r="S124" s="417"/>
      <c r="T124" s="417"/>
      <c r="U124" s="417"/>
      <c r="V124" s="714"/>
      <c r="W124" s="714"/>
      <c r="X124" s="417"/>
      <c r="Y124" s="417"/>
      <c r="Z124" s="714"/>
      <c r="AA124" s="714"/>
      <c r="AB124" s="417"/>
      <c r="AC124" s="417"/>
      <c r="AD124" s="714"/>
      <c r="AE124" s="714"/>
      <c r="AF124" s="417"/>
      <c r="AG124" s="417"/>
      <c r="AH124" s="714"/>
      <c r="AI124" s="714"/>
      <c r="AJ124" s="417"/>
      <c r="AK124" s="417"/>
      <c r="AL124" s="714"/>
      <c r="AM124" s="714"/>
      <c r="AN124" s="417"/>
      <c r="AO124" s="417"/>
      <c r="AP124" s="714"/>
      <c r="AQ124" s="714"/>
      <c r="AR124" s="417"/>
      <c r="AS124" s="417"/>
      <c r="AT124" s="714"/>
      <c r="AU124" s="714"/>
      <c r="AV124" s="417"/>
      <c r="AW124" s="417"/>
      <c r="AX124" s="716"/>
      <c r="AY124" s="716"/>
      <c r="AZ124" s="635"/>
      <c r="BA124" s="635"/>
      <c r="BB124" s="716"/>
      <c r="BC124" s="716"/>
      <c r="BD124" s="635"/>
      <c r="BE124" s="635"/>
      <c r="BF124" s="717"/>
      <c r="BG124" s="717"/>
      <c r="BH124" s="432">
        <f t="shared" si="144"/>
        <v>0</v>
      </c>
      <c r="BI124" s="432">
        <f>(IF(OR(W124&gt;$G$3,W124=0),IF(OR(V124=0,V124&gt;$G$3),0,DAYS360(V124,$G$3,1)),(DAYS360(V124,W124,1)))+IF(OR(Y124&gt;$G$3,Y124=0),IF(OR(X124=0,X124&gt;$G$3),0,DAYS360(X124,$G$3,1)),(DAYS360(X124,Y124,1)))+IF(OR(AA124&gt;$G$3,AA124=0),IF(OR(Z124=0,Z124&gt;$G$3),0,DAYS360(Z124,$G$3,1)),(DAYS360(Z124,AA124,1)))+IF(OR(AC124&gt;$G$3,AC124=0),IF(OR(AB124=0,AB124&gt;$G$3),0,DAYS360(AB124,$G$3,1)),(DAYS360(AB124,AC124,1)))+IF(OR(AE124&gt;$G$3,AE124=0),IF(OR(AD124=0,AD124&gt;$G$3),0,DAYS360(AD124,$G$3,1)),(DAYS360(AD124,AE124,1)))+IF(OR(AG124&gt;$G$3,AG124=0),IF(OR(AF124=0,AF124&gt;$G$3),0,DAYS360(AF124,$G$3,1)),(DAYS360(AF124,AG124,1)))+IF(OR(AI124&gt;$G$3,AI124=0),IF(OR(AH124=0,AH124&gt;$G$3),0,DAYS360(AH124,$G$3,1)),(DAYS360(AH124,AI124,1)))+IF(OR(AK124&gt;$G$3,AK124=0),IF(OR(AJ124=0,AJ124&gt;$G$3),0,DAYS360(AJ124,$G$3,1)),(DAYS360(AJ124,AK124,1)))+IF(OR(AM124&gt;$G$3,AM124=0),IF(OR(AL124=0,AL124&gt;$G$3),0,DAYS360(AL124,$G$3,1)),(DAYS360(AL124,AM124,1)))+IF(OR(AO124&gt;$G$3,AO124=0),IF(OR(AN124=0,AN124&gt;$G$3),0,DAYS360(AN124,$G$3,1)),(DAYS360(AN124,AO124,1)))+IF(OR(AQ124&gt;$G$3,AQ124=0),IF(OR(AP124=0,AP124&gt;$G$3),0,DAYS360(AP124,$G$3,1)),(DAYS360(AP124,AQ124,1)))+IF(OR(AS124&gt;$G$3,AS124=0),IF(OR(AR124=0,AR124&gt;$G$3),0,DAYS360(AR124,$G$3,1)),(DAYS360(AR124,AS124,1)))+IF(OR(AU124&gt;$G$3,AU124=0),IF(OR(AT124=0,AT124&gt;$G$3),0,DAYS360(AT124,$G$3,1)),(DAYS360(AT124,AU124,1)))+IF(OR(AW124&gt;$G$3,AW124=0),IF(OR(AV124=0,AV124&gt;$G$3),0,DAYS360(AV124,$G$3,1)),(DAYS360(AV124,AW124,1))))*2</f>
        <v>0</v>
      </c>
      <c r="BJ124" s="432">
        <f t="shared" si="156"/>
        <v>0</v>
      </c>
      <c r="BK124" s="432">
        <f>(IF(OR(BC124&gt;$G$3,BC124=0),IF(OR(BB124=0,BB124&gt;$G$3),0,DAYS360(BB124,$G$3,1)),(DAYS360(BB124,BC124,1))))</f>
        <v>0</v>
      </c>
      <c r="BL124" s="432">
        <f t="shared" si="158"/>
        <v>0</v>
      </c>
      <c r="BM124" s="436">
        <f t="shared" si="161"/>
        <v>0</v>
      </c>
      <c r="BN124" s="462">
        <v>0.65</v>
      </c>
      <c r="BO124" s="427">
        <f t="shared" si="145"/>
        <v>28</v>
      </c>
      <c r="BP124" s="419"/>
      <c r="BQ124" s="700"/>
      <c r="BR124" s="419"/>
      <c r="BS124" s="700"/>
      <c r="BT124" s="700"/>
      <c r="BU124" s="700"/>
      <c r="BV124" s="427">
        <f t="shared" si="146"/>
        <v>0</v>
      </c>
      <c r="BW124" s="419"/>
      <c r="BX124" s="782"/>
      <c r="BY124" s="419"/>
      <c r="BZ124" s="432"/>
      <c r="CA124" s="419"/>
      <c r="CB124" s="427"/>
      <c r="CC124" s="419"/>
      <c r="CD124" s="427"/>
      <c r="CE124" s="404">
        <f>IF(OR(C124=0,CD124="Д"),0,IF(AND(C124&gt;0,E124=0),VLOOKUP(C124,звания!A:B,2,FALSE)/((EOMONTH($G$3,0)+1)-$G$3)*BO124+VLOOKUP(C124,звания!A:B,2,FALSE)/((EOMONTH($G$3,0)+1)-$G$3)*BR124+VLOOKUP(C124,звания!A:B,2,FALSE)/((EOMONTH($G$3,0)+1)-$G$3)*BU124,IF(AND(C124&gt;0,E124&gt;0,F124&gt;=$G$3,BO124=(EOMONTH($G$3,0)+1)-$G$3),(VLOOKUP(E124,звания!A:B,2,FALSE)/(EOMONTH($G$3,0)-$G$3+1))*(F124-$G$3)+(VLOOKUP(C124,звания!A:B,2,FALSE)/(EOMONTH($G$3,0)-$G$3+1))*((EOMONTH($G$3,0)-$G$3+1)-(F124-$G$3)),IF(AND(C124&gt;0,E124&gt;0,F124&gt;$G$3,BO124&lt;(EOMONTH($G$3,0)+1)-$G$3,BO124&lt;&gt;0),VLOOKUP(E124,звания!A:B,2,FALSE)/((EOMONTH($G$3,0)+1)-$G$3)*((F124-$G$3)-(((EOMONTH($G$3,0)+1)-$G$3)-BO124-BU124-BR124))+VLOOKUP(C124,звания!A:B,2,FALSE)/((EOMONTH($G$3,0)+1)-$G$3)*(((EOMONTH($G$3,0)+1)-F124)),IF(F124&lt;$G$3,(VLOOKUP(C124,звания!A:B,2,FALSE)-VLOOKUP(E124,звания!A:B,2,FALSE))/((EOMONTH($BN$3,0)+1)-$BN$3)*(EOMONTH($BN$3,0)+1-F124)+VLOOKUP(C124,звания!A:B,2,FALSE)/((EOMONTH($G$3,0)+1)-$G$3)*BO124+VLOOKUP(C124,звания!A:B,2,FALSE)/((EOMONTH($G$3,0)+1)-$G$3)*BU124+VLOOKUP(C124,звания!A:B,2,FALSE)/((EOMONTH($G$3,0)+1)-$G$3)*BR124,0)))))</f>
        <v>0</v>
      </c>
      <c r="CF124" s="404">
        <f>IF(OR(CD124="Д",C124=0),0,IF(B124="Виключений зі списків",IF(BS124=0,(VLOOKUP(O124,звания!$D$2:$E$62,2,FALSE))/(EOMONTH($B$3,0)+1-$B$3)*BO124+(VLOOKUP(BQ124,звания!$D$2:$E$62,2,FALSE))/(EOMONTH($B$3,0)+1-$B$3)*BR124,(((VLOOKUP(O124,звания!$D$2:$E$62,2,FALSE))/(EOMONTH($B$3,0)+1-$B$3))*BO124)+(VLOOKUP(BQ124,звания!$D$2:$E$62,2,FALSE))/(EOMONTH($B$3,0)+1-$B$3)*BR124+(VLOOKUP(BS124,звания!$D$2:$E$62,2,FALSE))/(EOMONTH($B$3,0)+1-$B$3)*BU124),IF(BS124=0,(VLOOKUP(O124,звания!$D$2:$E$62,2,FALSE))/(EOMONTH($G$3,0)+1-$G$3)*BO124+(VLOOKUP(BQ124,звания!$D$2:$E$62,2,FALSE))/(EOMONTH($G$3,0)+1-$G$3)*BR124,(((VLOOKUP(O124,звания!$D$2:$E$62,2,FALSE))/(EOMONTH($G$3,0)+1-$G$3))*BO124)+(VLOOKUP(BQ124,звания!$D$2:$E$62,2,FALSE))/(EOMONTH($G$3,0)+1-$G$3)*BR124+(VLOOKUP(BS124,звания!$D$2:$E$62,2,FALSE))/(EOMONTH($G$3,0)+1-$G$3)*BU124+IF(BT124=0,0,(VLOOKUP(BS124,звания!$D$2:$E$62,2,FALSE))/(EOMONTH($BN$3,0)+1-$BN$3)*BT124-(VLOOKUP(O124,звания!$D$2:$E$62,2,FALSE))/(EOMONTH($BN$3,0)+1-$BN$3)*BT124))))</f>
        <v>0</v>
      </c>
      <c r="CG124" s="404">
        <f t="shared" si="169"/>
        <v>0</v>
      </c>
      <c r="CH124" s="404">
        <f>IF(BW124=0,CF124*BX124%,IF(BW124&gt;0,((VLOOKUP(O124,звания!$D$2:$E$62,2,FALSE)/(EOMONTH($G$3,0)+1-$G$3)*BW124)*BX124%)))</f>
        <v>0</v>
      </c>
      <c r="CI124" s="404">
        <f>IF(BY124=0,CF124*BZ124%,IF(BY124&gt;0,(VLOOKUP(O124,звания!$D$2:$E$62,2,FALSE)/(EOMONTH($G$3,0)+1-$G$3)*BO124)*BZ124%)+(VLOOKUP(BS124,звания!$D$2:$E$62,2,FALSE)/(EOMONTH($G$3,0)+1-$G$3)*BU124)*BZ124%)</f>
        <v>0</v>
      </c>
      <c r="CJ124" s="404">
        <f>IF(CA124=0,CF124*CB124%,IF(CA124&gt;0,(VLOOKUP(O124,звания!$D$2:$E$62,2,FALSE)/(EOMONTH($G$3,0)+1-$G$3)*BO124)*CB124%)+(VLOOKUP(BS124,звания!$D$2:$E$62,2,FALSE)/(EOMONTH($G$3,0)+1-$G$3)*BU124)*CB124%)</f>
        <v>0</v>
      </c>
      <c r="CK124" s="404">
        <f>IF(CD124="Д",0,IF(CC124=0,CF124*CD124%,IF(CC124&gt;0,(VLOOKUP(O124,звания!$D$2:$E$62,2,FALSE)/(EOMONTH($G$3,0)+1-$G$3)*BO124)*CD124%)+(VLOOKUP(BS124,звания!$D$2:$E$62,2,FALSE)/(EOMONTH($G$3,0)+1-$G$3)*BU124)*CD124%))</f>
        <v>0</v>
      </c>
      <c r="CL124" s="404">
        <f>IF(BR124&gt;0,((VLOOKUP(C124,звания!$A$2:$B$62,2,FALSE)/(EOMONTH($G$3,0)+1-$G$3)*BO124+VLOOKUP(O124,звания!$D$2:$E$62,2,FALSE)/(EOMONTH($G$3,0)+1-$G$3)*BO124+(VLOOKUP(C124,звания!$A$2:$B$62,2,FALSE)/(EOMONTH($G$3,0)+1-$G$3)*BO124+VLOOKUP(O124,звания!$D$2:$E$62,2,FALSE)/(EOMONTH($G$3,0)+1-$G$3)*BO124)*BV124%)*BN124)+(VLOOKUP(C124,звания!$A$2:$B$62,2,FALSE)/(EOMONTH($G$3,0)+1-$G$3)*BU124+VLOOKUP(BS124,звания!$D$2:$E$62,2,FALSE)/(EOMONTH($G$3,0)+1-$G$3)*BU124+(VLOOKUP(C124,звания!$A$2:$B$62,2,FALSE)/(EOMONTH($G$3,0)+1-$G$3)*BU124+VLOOKUP(BS124,звания!$D$2:$E$62,2,FALSE)/(EOMONTH($G$3,0)+1-$G$3)*BU124)*BV124%)*BN124,(CE124+CF124+CG124)*BN124)</f>
        <v>0</v>
      </c>
      <c r="CM124" s="404"/>
      <c r="CN124" s="404"/>
      <c r="CO124" s="432">
        <f t="shared" si="119"/>
        <v>0</v>
      </c>
      <c r="CP124" s="638"/>
      <c r="CQ124" s="637">
        <f>IF(CF124=0,0,IF((SUM(BH124:BM124)&gt;360),(VLOOKUP(O124,звания!$F$2:$G$62,2,FALSE))/100,VLOOKUP(O124,звания!$F$2:$H$62,3,FALSE)/100))</f>
        <v>0</v>
      </c>
      <c r="CR124" s="617">
        <f>IF(B124="Виключений зі списків",IF(AND(BU124=0,360-BH124&lt;0),(VLOOKUP(O124,звания!$D$2:$E$62,2,FALSE))/(EOMONTH($B$3,0)+1-$B$3)*BO124*CQ124,IF(AND(360-BH124&gt;=0,360-BH124&lt;(EOMONTH($B$3,0)+1-$B$3)),(CF124/(EOMONTH($B$3,0)-$B$3+1)*(360-BH124))*CQ124+(CF124/(EOMONTH($B$3,0)-$B$3+1)*((EOMONTH($B$3,0)-$B$3+1)-(360-BH124)))*VLOOKUP(O124,звания!$F$2:$H$62,2,FALSE)/100,((((VLOOKUP(O124,звания!$D$2:$E$62,2,FALSE))/(EOMONTH($B$3,0)+1-$B$3)*BO124*CQ124+(VLOOKUP(BS124,звания!$D$2:$E$62,2,FALSE))/(EOMONTH($B$3,0)+1-$B$3)*BU124*(VLOOKUP(BS124,звания!$F$2:$G$62,2,FALSE)*0.01)+(IF(BT124=0,0,(VLOOKUP(BS124,звания!$D$2:$E$62,2,FALSE)/(EOMONTH($G$3,0)+1-$G$3)*BT124*(VLOOKUP(BS124,звания!$F$2:$G$62,2,FALSE)))*0.01-(VLOOKUP(O124,звания!$D$2:$E$62,2,FALSE)/(EOMONTH($G$3,0)+1-$G$3)*BT124*(VLOOKUP(O124,звания!$F$2:$G$62,2,FALSE)))*0.01)))))/100*(100-CP124))),(IF(AND(BU124=0,360-BH124&lt;0,CP124=0),(VLOOKUP(O124,звания!$D$2:$E$62,2,FALSE))/(EOMONTH($G$3,0)+1-$G$3)*BO124*CQ124,IF(AND(360-BH124&gt;=0,360-BH124&lt;(EOMONTH($G$3,0)+1-$G$3)),(CF124/(EOMONTH($G$3,0)-$G$3+1)*(360-BH124))*CQ124+(CF124/(EOMONTH($G$3,0)-$G$3+1)*((EOMONTH($G$3,0)-$G$3+1)-(360-BH124)))*VLOOKUP(O124,звания!$F$2:$H$62,2,FALSE)/100,((((VLOOKUP(O124,звания!$D$2:$E$62,2,FALSE))/(EOMONTH($G$3,0)+1-$G$3)*BO124*CQ124+(VLOOKUP(BS124,звания!$D$2:$E$62,2,FALSE))/(EOMONTH($G$3,0)+1-$G$3)*BU124*(VLOOKUP(BS124,звания!$F$2:$G$62,2,FALSE)*0.01)))/100*(100-CP124)+(IF(BT124=0,0,(VLOOKUP(BS124,звания!$D$2:$E$62,2,FALSE)/(EOMONTH($BN$3,0)+1-$BN$3)*BT124*(VLOOKUP(BS124,звания!$F$2:$G$62,2,FALSE)))*0.01-(VLOOKUP(O124,звания!$D$2:$E$62,2,FALSE)/(EOMONTH($BN$3,0)+1-$BN$3)*BT124*(VLOOKUP(O124,звания!$F$2:$G$62,2,FALSE)))*0.01)))))))</f>
        <v>0</v>
      </c>
      <c r="CS124" s="416">
        <f t="shared" si="185"/>
        <v>0</v>
      </c>
      <c r="CT124" s="403"/>
      <c r="CU124" s="403"/>
      <c r="CV124" s="403">
        <f t="shared" si="120"/>
        <v>0</v>
      </c>
      <c r="CW124" s="556">
        <f t="shared" si="176"/>
        <v>0</v>
      </c>
      <c r="CX124" s="403">
        <f t="shared" si="171"/>
        <v>0</v>
      </c>
      <c r="CY124" s="403"/>
      <c r="CZ124" s="404">
        <f t="shared" si="136"/>
        <v>0</v>
      </c>
      <c r="DA124" s="403"/>
      <c r="DB124" s="403"/>
      <c r="DC124" s="403"/>
      <c r="DD124" s="421">
        <f t="shared" si="162"/>
        <v>0</v>
      </c>
      <c r="DE124" s="421">
        <f t="shared" si="190"/>
        <v>0</v>
      </c>
      <c r="DF124" s="403">
        <f t="shared" si="148"/>
        <v>0</v>
      </c>
      <c r="DG124" s="421">
        <f t="shared" si="159"/>
        <v>0</v>
      </c>
      <c r="DH124" s="421">
        <f t="shared" si="160"/>
        <v>0</v>
      </c>
      <c r="DI124" s="421"/>
      <c r="DJ124" s="422" t="str">
        <f t="shared" si="163"/>
        <v xml:space="preserve">    </v>
      </c>
      <c r="DK124" s="113" t="s">
        <v>876</v>
      </c>
      <c r="DL124" s="28"/>
      <c r="DM124" s="28"/>
      <c r="DN124" s="28"/>
      <c r="DO124" s="901"/>
      <c r="DP124" s="888"/>
      <c r="DQ124" s="817"/>
      <c r="DR124" s="818"/>
      <c r="DS124" s="819"/>
      <c r="DT124" s="820"/>
      <c r="DU124" s="124"/>
      <c r="DV124" s="110"/>
      <c r="DX124" s="84"/>
      <c r="DY124" s="84"/>
      <c r="DZ124" s="105"/>
      <c r="EH124" s="543">
        <f t="shared" si="123"/>
        <v>0</v>
      </c>
      <c r="EI124" s="404">
        <f t="shared" si="124"/>
        <v>0</v>
      </c>
      <c r="EJ124" s="29" t="str">
        <f t="shared" si="125"/>
        <v>ВАКАНТ</v>
      </c>
      <c r="EK124" s="50"/>
      <c r="EL124" s="29"/>
      <c r="EM124" s="50"/>
      <c r="EN124" s="50"/>
      <c r="EO124" s="50"/>
      <c r="EP124" s="29"/>
    </row>
    <row r="125" spans="1:146" ht="17.45" hidden="1" customHeight="1">
      <c r="A125" s="402">
        <v>121</v>
      </c>
      <c r="B125" s="869" t="s">
        <v>813</v>
      </c>
      <c r="C125" s="910"/>
      <c r="D125" s="403" t="str">
        <f t="shared" si="139"/>
        <v>ВАКАНТ</v>
      </c>
      <c r="E125" s="416"/>
      <c r="F125" s="417"/>
      <c r="G125" s="406" t="str">
        <f t="shared" si="191"/>
        <v>0.0.0</v>
      </c>
      <c r="H125" s="407" t="str">
        <f t="shared" si="192"/>
        <v>0.0.0</v>
      </c>
      <c r="I125" s="407" t="str">
        <f t="shared" si="193"/>
        <v>0.0.0</v>
      </c>
      <c r="J125" s="407" t="str">
        <f t="shared" si="177"/>
        <v>0.0.0</v>
      </c>
      <c r="K125" s="407" t="str">
        <f t="shared" si="178"/>
        <v>0.0.0</v>
      </c>
      <c r="L125" s="407" t="str">
        <f t="shared" si="179"/>
        <v>0.0.0</v>
      </c>
      <c r="M125" s="407" t="str">
        <f t="shared" si="180"/>
        <v>0.0.0</v>
      </c>
      <c r="N125" s="408" t="str">
        <f t="shared" si="194"/>
        <v>0.0.0</v>
      </c>
      <c r="O125" s="930">
        <v>7</v>
      </c>
      <c r="P125" s="417"/>
      <c r="Q125" s="417"/>
      <c r="R125" s="417"/>
      <c r="S125" s="417"/>
      <c r="T125" s="417"/>
      <c r="U125" s="417"/>
      <c r="V125" s="714"/>
      <c r="W125" s="714"/>
      <c r="X125" s="417"/>
      <c r="Y125" s="417"/>
      <c r="Z125" s="714"/>
      <c r="AA125" s="714"/>
      <c r="AB125" s="417"/>
      <c r="AC125" s="417"/>
      <c r="AD125" s="714"/>
      <c r="AE125" s="714"/>
      <c r="AF125" s="417"/>
      <c r="AG125" s="417"/>
      <c r="AH125" s="714"/>
      <c r="AI125" s="714"/>
      <c r="AJ125" s="417"/>
      <c r="AK125" s="417"/>
      <c r="AL125" s="714"/>
      <c r="AM125" s="714"/>
      <c r="AN125" s="417"/>
      <c r="AO125" s="417"/>
      <c r="AP125" s="714"/>
      <c r="AQ125" s="714"/>
      <c r="AR125" s="417"/>
      <c r="AS125" s="417"/>
      <c r="AT125" s="714"/>
      <c r="AU125" s="714"/>
      <c r="AV125" s="417"/>
      <c r="AW125" s="417"/>
      <c r="AX125" s="716"/>
      <c r="AY125" s="716"/>
      <c r="AZ125" s="635"/>
      <c r="BA125" s="635"/>
      <c r="BB125" s="716"/>
      <c r="BC125" s="716"/>
      <c r="BD125" s="635"/>
      <c r="BE125" s="635"/>
      <c r="BF125" s="717"/>
      <c r="BG125" s="717"/>
      <c r="BH125" s="432">
        <f t="shared" si="144"/>
        <v>0</v>
      </c>
      <c r="BI125" s="432">
        <f t="shared" si="155"/>
        <v>0</v>
      </c>
      <c r="BJ125" s="432">
        <f t="shared" si="156"/>
        <v>0</v>
      </c>
      <c r="BK125" s="432">
        <f t="shared" si="157"/>
        <v>0</v>
      </c>
      <c r="BL125" s="432">
        <f t="shared" si="158"/>
        <v>0</v>
      </c>
      <c r="BM125" s="436">
        <f t="shared" si="161"/>
        <v>0</v>
      </c>
      <c r="BN125" s="462">
        <v>0.65</v>
      </c>
      <c r="BO125" s="427">
        <f t="shared" si="145"/>
        <v>28</v>
      </c>
      <c r="BP125" s="419"/>
      <c r="BQ125" s="700"/>
      <c r="BR125" s="419"/>
      <c r="BS125" s="700"/>
      <c r="BT125" s="700"/>
      <c r="BU125" s="700"/>
      <c r="BV125" s="427">
        <f t="shared" si="146"/>
        <v>0</v>
      </c>
      <c r="BW125" s="419"/>
      <c r="BX125" s="782"/>
      <c r="BY125" s="419"/>
      <c r="BZ125" s="432"/>
      <c r="CA125" s="419"/>
      <c r="CB125" s="427"/>
      <c r="CC125" s="419"/>
      <c r="CD125" s="427"/>
      <c r="CE125" s="404">
        <f>IF(OR(C125=0,CD125="Д"),0,IF(AND(C125&gt;0,E125=0),VLOOKUP(C125,звания!A:B,2,FALSE)/((EOMONTH($G$3,0)+1)-$G$3)*BO125+VLOOKUP(C125,звания!A:B,2,FALSE)/((EOMONTH($G$3,0)+1)-$G$3)*BR125+VLOOKUP(C125,звания!A:B,2,FALSE)/((EOMONTH($G$3,0)+1)-$G$3)*BU125,IF(AND(C125&gt;0,E125&gt;0,F125&gt;=$G$3,BO125=(EOMONTH($G$3,0)+1)-$G$3),(VLOOKUP(E125,звания!A:B,2,FALSE)/(EOMONTH($G$3,0)-$G$3+1))*(F125-$G$3)+(VLOOKUP(C125,звания!A:B,2,FALSE)/(EOMONTH($G$3,0)-$G$3+1))*((EOMONTH($G$3,0)-$G$3+1)-(F125-$G$3)),IF(AND(C125&gt;0,E125&gt;0,F125&gt;$G$3,BO125&lt;(EOMONTH($G$3,0)+1)-$G$3,BO125&lt;&gt;0),VLOOKUP(E125,звания!A:B,2,FALSE)/((EOMONTH($G$3,0)+1)-$G$3)*((F125-$G$3)-(((EOMONTH($G$3,0)+1)-$G$3)-BO125-BU125-BR125))+VLOOKUP(C125,звания!A:B,2,FALSE)/((EOMONTH($G$3,0)+1)-$G$3)*(((EOMONTH($G$3,0)+1)-F125)),IF(F125&lt;$G$3,(VLOOKUP(C125,звания!A:B,2,FALSE)-VLOOKUP(E125,звания!A:B,2,FALSE))/((EOMONTH($BN$3,0)+1)-$BN$3)*(EOMONTH($BN$3,0)+1-F125)+VLOOKUP(C125,звания!A:B,2,FALSE)/((EOMONTH($G$3,0)+1)-$G$3)*BO125+VLOOKUP(C125,звания!A:B,2,FALSE)/((EOMONTH($G$3,0)+1)-$G$3)*BU125+VLOOKUP(C125,звания!A:B,2,FALSE)/((EOMONTH($G$3,0)+1)-$G$3)*BR125,0)))))</f>
        <v>0</v>
      </c>
      <c r="CF125" s="404">
        <f>IF(OR(CD125="Д",C125=0),0,IF(B125="Виключений зі списків",IF(BS125=0,(VLOOKUP(O125,звания!$D$2:$E$62,2,FALSE))/(EOMONTH($B$3,0)+1-$B$3)*BO125+(VLOOKUP(BQ125,звания!$D$2:$E$62,2,FALSE))/(EOMONTH($B$3,0)+1-$B$3)*BR125,(((VLOOKUP(O125,звания!$D$2:$E$62,2,FALSE))/(EOMONTH($B$3,0)+1-$B$3))*BO125)+(VLOOKUP(BQ125,звания!$D$2:$E$62,2,FALSE))/(EOMONTH($B$3,0)+1-$B$3)*BR125+(VLOOKUP(BS125,звания!$D$2:$E$62,2,FALSE))/(EOMONTH($B$3,0)+1-$B$3)*BU125),IF(BS125=0,(VLOOKUP(O125,звания!$D$2:$E$62,2,FALSE))/(EOMONTH($G$3,0)+1-$G$3)*BO125+(VLOOKUP(BQ125,звания!$D$2:$E$62,2,FALSE))/(EOMONTH($G$3,0)+1-$G$3)*BR125,(((VLOOKUP(O125,звания!$D$2:$E$62,2,FALSE))/(EOMONTH($G$3,0)+1-$G$3))*BO125)+(VLOOKUP(BQ125,звания!$D$2:$E$62,2,FALSE))/(EOMONTH($G$3,0)+1-$G$3)*BR125+(VLOOKUP(BS125,звания!$D$2:$E$62,2,FALSE))/(EOMONTH($G$3,0)+1-$G$3)*BU125+IF(BT125=0,0,(VLOOKUP(BS125,звания!$D$2:$E$62,2,FALSE))/(EOMONTH($BN$3,0)+1-$BN$3)*BT125-(VLOOKUP(O125,звания!$D$2:$E$62,2,FALSE))/(EOMONTH($BN$3,0)+1-$BN$3)*BT125))))</f>
        <v>0</v>
      </c>
      <c r="CG125" s="404">
        <f t="shared" si="169"/>
        <v>0</v>
      </c>
      <c r="CH125" s="404">
        <f>IF(BW125=0,CF125*BX125%,IF(BW125&gt;0,((VLOOKUP(O125,звания!$D$2:$E$62,2,FALSE)/(EOMONTH($G$3,0)+1-$G$3)*BW125)*BX125%)))</f>
        <v>0</v>
      </c>
      <c r="CI125" s="404">
        <f>IF(BY125=0,CF125*BZ125%,IF(BY125&gt;0,(VLOOKUP(O125,звания!$D$2:$E$62,2,FALSE)/(EOMONTH($G$3,0)+1-$G$3)*BO125)*BZ125%)+(VLOOKUP(BS125,звания!$D$2:$E$62,2,FALSE)/(EOMONTH($G$3,0)+1-$G$3)*BU125)*BZ125%)</f>
        <v>0</v>
      </c>
      <c r="CJ125" s="404">
        <f>IF(CA125=0,CF125*CB125%,IF(CA125&gt;0,(VLOOKUP(O125,звания!$D$2:$E$62,2,FALSE)/(EOMONTH($G$3,0)+1-$G$3)*BO125)*CB125%)+(VLOOKUP(BS125,звания!$D$2:$E$62,2,FALSE)/(EOMONTH($G$3,0)+1-$G$3)*BU125)*CB125%)</f>
        <v>0</v>
      </c>
      <c r="CK125" s="404">
        <f>IF(CD125="Д",0,IF(CC125=0,CF125*CD125%,IF(CC125&gt;0,(VLOOKUP(O125,звания!$D$2:$E$62,2,FALSE)/(EOMONTH($G$3,0)+1-$G$3)*BO125)*CD125%)+(VLOOKUP(BS125,звания!$D$2:$E$62,2,FALSE)/(EOMONTH($G$3,0)+1-$G$3)*BU125)*CD125%))</f>
        <v>0</v>
      </c>
      <c r="CL125" s="404">
        <f>IF(BR125&gt;0,((VLOOKUP(C125,звания!$A$2:$B$62,2,FALSE)/(EOMONTH($G$3,0)+1-$G$3)*BO125+VLOOKUP(O125,звания!$D$2:$E$62,2,FALSE)/(EOMONTH($G$3,0)+1-$G$3)*BO125+(VLOOKUP(C125,звания!$A$2:$B$62,2,FALSE)/(EOMONTH($G$3,0)+1-$G$3)*BO125+VLOOKUP(O125,звания!$D$2:$E$62,2,FALSE)/(EOMONTH($G$3,0)+1-$G$3)*BO125)*BV125%)*BN125)+(VLOOKUP(C125,звания!$A$2:$B$62,2,FALSE)/(EOMONTH($G$3,0)+1-$G$3)*BU125+VLOOKUP(BS125,звания!$D$2:$E$62,2,FALSE)/(EOMONTH($G$3,0)+1-$G$3)*BU125+(VLOOKUP(C125,звания!$A$2:$B$62,2,FALSE)/(EOMONTH($G$3,0)+1-$G$3)*BU125+VLOOKUP(BS125,звания!$D$2:$E$62,2,FALSE)/(EOMONTH($G$3,0)+1-$G$3)*BU125)*BV125%)*BN125,(CE125+CF125+CG125)*BN125)</f>
        <v>0</v>
      </c>
      <c r="CM125" s="404"/>
      <c r="CN125" s="404"/>
      <c r="CO125" s="432">
        <f t="shared" si="119"/>
        <v>0</v>
      </c>
      <c r="CP125" s="638"/>
      <c r="CQ125" s="637">
        <f>IF(CF125=0,0,IF((SUM(BH125:BM125)&gt;360),(VLOOKUP(O125,звания!$F$2:$G$62,2,FALSE))/100,VLOOKUP(O125,звания!$F$2:$H$62,3,FALSE)/100))</f>
        <v>0</v>
      </c>
      <c r="CR125" s="617">
        <f>IF(B125="Виключений зі списків",IF(AND(BU125=0,360-BH125&lt;0),(VLOOKUP(O125,звания!$D$2:$E$62,2,FALSE))/(EOMONTH($B$3,0)+1-$B$3)*BO125*CQ125,IF(AND(360-BH125&gt;=0,360-BH125&lt;(EOMONTH($B$3,0)+1-$B$3)),(CF125/(EOMONTH($B$3,0)-$B$3+1)*(360-BH125))*CQ125+(CF125/(EOMONTH($B$3,0)-$B$3+1)*((EOMONTH($B$3,0)-$B$3+1)-(360-BH125)))*VLOOKUP(O125,звания!$F$2:$H$62,2,FALSE)/100,((((VLOOKUP(O125,звания!$D$2:$E$62,2,FALSE))/(EOMONTH($B$3,0)+1-$B$3)*BO125*CQ125+(VLOOKUP(BS125,звания!$D$2:$E$62,2,FALSE))/(EOMONTH($B$3,0)+1-$B$3)*BU125*(VLOOKUP(BS125,звания!$F$2:$G$62,2,FALSE)*0.01)+(IF(BT125=0,0,(VLOOKUP(BS125,звания!$D$2:$E$62,2,FALSE)/(EOMONTH($G$3,0)+1-$G$3)*BT125*(VLOOKUP(BS125,звания!$F$2:$G$62,2,FALSE)))*0.01-(VLOOKUP(O125,звания!$D$2:$E$62,2,FALSE)/(EOMONTH($G$3,0)+1-$G$3)*BT125*(VLOOKUP(O125,звания!$F$2:$G$62,2,FALSE)))*0.01)))))/100*(100-CP125))),(IF(AND(BU125=0,360-BH125&lt;0,CP125=0),(VLOOKUP(O125,звания!$D$2:$E$62,2,FALSE))/(EOMONTH($G$3,0)+1-$G$3)*BO125*CQ125,IF(AND(360-BH125&gt;=0,360-BH125&lt;(EOMONTH($G$3,0)+1-$G$3)),(CF125/(EOMONTH($G$3,0)-$G$3+1)*(360-BH125))*CQ125+(CF125/(EOMONTH($G$3,0)-$G$3+1)*((EOMONTH($G$3,0)-$G$3+1)-(360-BH125)))*VLOOKUP(O125,звания!$F$2:$H$62,2,FALSE)/100,((((VLOOKUP(O125,звания!$D$2:$E$62,2,FALSE))/(EOMONTH($G$3,0)+1-$G$3)*BO125*CQ125+(VLOOKUP(BS125,звания!$D$2:$E$62,2,FALSE))/(EOMONTH($G$3,0)+1-$G$3)*BU125*(VLOOKUP(BS125,звания!$F$2:$G$62,2,FALSE)*0.01)))/100*(100-CP125)+(IF(BT125=0,0,(VLOOKUP(BS125,звания!$D$2:$E$62,2,FALSE)/(EOMONTH($BN$3,0)+1-$BN$3)*BT125*(VLOOKUP(BS125,звания!$F$2:$G$62,2,FALSE)))*0.01-(VLOOKUP(O125,звания!$D$2:$E$62,2,FALSE)/(EOMONTH($BN$3,0)+1-$BN$3)*BT125*(VLOOKUP(O125,звания!$F$2:$G$62,2,FALSE)))*0.01)))))))</f>
        <v>0</v>
      </c>
      <c r="CS125" s="416">
        <f t="shared" si="185"/>
        <v>0</v>
      </c>
      <c r="CT125" s="403"/>
      <c r="CU125" s="403"/>
      <c r="CV125" s="403">
        <f t="shared" si="120"/>
        <v>0</v>
      </c>
      <c r="CW125" s="556">
        <f t="shared" si="176"/>
        <v>0</v>
      </c>
      <c r="CX125" s="403">
        <f t="shared" si="171"/>
        <v>0</v>
      </c>
      <c r="CY125" s="403"/>
      <c r="CZ125" s="404">
        <f t="shared" si="136"/>
        <v>0</v>
      </c>
      <c r="DA125" s="403"/>
      <c r="DB125" s="403"/>
      <c r="DC125" s="403"/>
      <c r="DD125" s="421">
        <f t="shared" si="162"/>
        <v>0</v>
      </c>
      <c r="DE125" s="421">
        <f t="shared" si="190"/>
        <v>0</v>
      </c>
      <c r="DF125" s="403">
        <f t="shared" si="148"/>
        <v>0</v>
      </c>
      <c r="DG125" s="421">
        <f t="shared" si="159"/>
        <v>0</v>
      </c>
      <c r="DH125" s="421">
        <f t="shared" si="160"/>
        <v>0</v>
      </c>
      <c r="DI125" s="421"/>
      <c r="DJ125" s="422" t="str">
        <f t="shared" si="163"/>
        <v xml:space="preserve">    </v>
      </c>
      <c r="DK125" s="113" t="s">
        <v>876</v>
      </c>
      <c r="DL125" s="28"/>
      <c r="DM125" s="28"/>
      <c r="DN125" s="28"/>
      <c r="DO125" s="901"/>
      <c r="DP125" s="888"/>
      <c r="DQ125" s="817"/>
      <c r="DR125" s="818"/>
      <c r="DS125" s="819"/>
      <c r="DT125" s="820"/>
      <c r="DU125" s="124"/>
      <c r="DV125" s="110"/>
      <c r="DX125" s="84"/>
      <c r="DY125" s="84"/>
      <c r="DZ125" s="105"/>
      <c r="EH125" s="543">
        <f t="shared" si="123"/>
        <v>0</v>
      </c>
      <c r="EI125" s="404">
        <f t="shared" si="124"/>
        <v>0</v>
      </c>
      <c r="EJ125" s="29" t="str">
        <f t="shared" si="125"/>
        <v>ВАКАНТ</v>
      </c>
      <c r="EK125" s="50"/>
      <c r="EL125" s="29"/>
      <c r="EM125" s="50"/>
      <c r="EN125" s="50"/>
      <c r="EO125" s="50"/>
      <c r="EP125" s="29"/>
    </row>
    <row r="126" spans="1:146" ht="17.45" hidden="1" customHeight="1">
      <c r="A126" s="402">
        <v>122</v>
      </c>
      <c r="B126" s="874" t="s">
        <v>813</v>
      </c>
      <c r="C126" s="912"/>
      <c r="D126" s="403" t="str">
        <f>DK126</f>
        <v>ВАКАНТ</v>
      </c>
      <c r="E126" s="416"/>
      <c r="F126" s="417"/>
      <c r="G126" s="406" t="str">
        <f>IF(P126&gt;$G$3,0,CONCATENATE((INT((BH126)/360)+INT((BI126)/360)+INT((BJ126)/360)+INT((BK126)/360)+INT((BL126)/360)+INT((BM126)/360))+INT((INT(MOD((BH126),360)/30)+INT(MOD((BI126),360)/30)+INT(MOD((BJ126),360)/30)+INT(MOD((BK126),360)/30)+INT(MOD((BL126),360)/30)+INT(MOD((BM126),360)/30)+INT((MOD(MOD((BH126),360),30)+MOD(MOD((BI126),360),30)+MOD(MOD((BJ126),360),30)+MOD(MOD((BK126),360),30)+MOD(MOD((BL126),360),30)+MOD(MOD((BM126),360),30))/30))/12),".",MOD(INT(MOD((BH126),360)/30)+INT(MOD((BI126),360)/30)+INT(MOD((BJ126),360)/30)+INT(MOD((BK126),360)/30)+INT(MOD((BL126),360)/30)+INT(MOD((BM126),360)/30)+INT((MOD(MOD((BH126),360),30)+MOD(MOD((BI126),360),30)+MOD(MOD((BJ126),360),30)+MOD(MOD((BK126),360),30)+MOD(MOD((BL126),360),30)+MOD(MOD((BM126),360),30))/30),12),".",INT(MOD(MOD(MOD((BH126),360),30)+MOD(MOD((BI126),360),30)+MOD(MOD((BJ126),360),30)+MOD(MOD((BK126),360),30)+MOD(MOD((BL126),360),30)+MOD(MOD((BM126),360),30),30))))</f>
        <v>0.0.0</v>
      </c>
      <c r="H126" s="407" t="str">
        <f>CONCATENATE(INT((BH126)/360),".",INT(MOD((BH126),360)/30),".",MOD(MOD((BH126),360),30))</f>
        <v>0.0.0</v>
      </c>
      <c r="I126" s="407" t="str">
        <f>IF(P126&gt;$G$3,0,CONCATENATE((INT((BH126)/360)+INT((BM126)/360))+INT((INT(MOD((BH126),360)/30)+INT(MOD((BM126),360)/30)+INT((MOD(MOD((BH126),360),30)+MOD(MOD((BM126),360),30))/30))/12),".",MOD(INT(MOD((BH126),360)/30)+INT(MOD((BM126),360)/30)+INT((MOD(MOD((BH126),360),30)+MOD(MOD((BM126),360),30))/30),12),".",INT(MOD(MOD(MOD((BH126),360),30)+MOD(MOD((BM126),360),30),30))))</f>
        <v>0.0.0</v>
      </c>
      <c r="J126" s="407" t="str">
        <f>CONCATENATE(INT(BI126/360),".",MOD(INT(BI126/30),12),".",MOD(INT(BI126),30))</f>
        <v>0.0.0</v>
      </c>
      <c r="K126" s="407" t="str">
        <f>CONCATENATE(INT(BJ126/360),".",MOD(INT(BJ126/30),12),".",MOD(INT(BJ126),30))</f>
        <v>0.0.0</v>
      </c>
      <c r="L126" s="407" t="str">
        <f>CONCATENATE(INT(BK126/360),".",MOD(INT(BK126/30),12),".",MOD(INT(BK126),30))</f>
        <v>0.0.0</v>
      </c>
      <c r="M126" s="407" t="str">
        <f>CONCATENATE(INT(BL126/360),".",MOD(INT(BL126/30),12),".",MOD(INT(BL126),30))</f>
        <v>0.0.0</v>
      </c>
      <c r="N126" s="408" t="str">
        <f>CONCATENATE(IF(INT(INT(DAYS360(BF126,BG126,1)/30)/24)&gt;=2,2,INT(INT(DAYS360(BF126,BG126,1)/30)/24)),".",IF(AND(INT(INT(DAYS360(BF126,BG126,1)/30)/24)&gt;=2,MOD(INT(BM126/30),12)&gt;=6),6,IF(ISODD(MOD(INT(DAYS360(BF126,BG126,1)/30),12)),MOD(INT(DAYS360(BF126,BG126,1)/60),12),MOD(INT(BM126/30),12))),".",IF(AND(INT(INT(DAYS360(BF126,BG126,1)/30)/24)&gt;=2,MOD(INT(BM126/30),12)&gt;=6),0,IF(ISODD(MOD(INT(DAYS360(BF126,BG126,1)/30),12)),INT((MOD(DAYS360(BF126,BG126,1),30)/2+15)),INT(MOD(DAYS360(BF126,BG126,1),30)/2))))</f>
        <v>0.0.0</v>
      </c>
      <c r="O126" s="930">
        <v>7</v>
      </c>
      <c r="P126" s="417"/>
      <c r="Q126" s="417"/>
      <c r="R126" s="417"/>
      <c r="S126" s="417"/>
      <c r="T126" s="417"/>
      <c r="U126" s="417"/>
      <c r="V126" s="714"/>
      <c r="W126" s="714"/>
      <c r="X126" s="417"/>
      <c r="Y126" s="417"/>
      <c r="Z126" s="714"/>
      <c r="AA126" s="714"/>
      <c r="AB126" s="417"/>
      <c r="AC126" s="417"/>
      <c r="AD126" s="714"/>
      <c r="AE126" s="714"/>
      <c r="AF126" s="417"/>
      <c r="AG126" s="417"/>
      <c r="AH126" s="714"/>
      <c r="AI126" s="714"/>
      <c r="AJ126" s="417"/>
      <c r="AK126" s="417"/>
      <c r="AL126" s="714"/>
      <c r="AM126" s="714"/>
      <c r="AN126" s="417"/>
      <c r="AO126" s="417"/>
      <c r="AP126" s="714"/>
      <c r="AQ126" s="714"/>
      <c r="AR126" s="417"/>
      <c r="AS126" s="417"/>
      <c r="AT126" s="714"/>
      <c r="AU126" s="714"/>
      <c r="AV126" s="417"/>
      <c r="AW126" s="417"/>
      <c r="AX126" s="716"/>
      <c r="AY126" s="716"/>
      <c r="AZ126" s="635"/>
      <c r="BA126" s="635"/>
      <c r="BB126" s="716"/>
      <c r="BC126" s="716"/>
      <c r="BD126" s="635"/>
      <c r="BE126" s="635"/>
      <c r="BF126" s="717"/>
      <c r="BG126" s="717"/>
      <c r="BH126" s="432">
        <f t="shared" si="144"/>
        <v>0</v>
      </c>
      <c r="BI126" s="432">
        <f>(IF(OR(W126&gt;$G$3,W126=0),IF(OR(V126=0,V126&gt;$G$3),0,DAYS360(V126,$G$3,1)),(DAYS360(V126,W126,1)))+IF(OR(Y126&gt;$G$3,Y126=0),IF(OR(X126=0,X126&gt;$G$3),0,DAYS360(X126,$G$3,1)),(DAYS360(X126,Y126,1)))+IF(OR(AA126&gt;$G$3,AA126=0),IF(OR(Z126=0,Z126&gt;$G$3),0,DAYS360(Z126,$G$3,1)),(DAYS360(Z126,AA126,1)))+IF(OR(AC126&gt;$G$3,AC126=0),IF(OR(AB126=0,AB126&gt;$G$3),0,DAYS360(AB126,$G$3,1)),(DAYS360(AB126,AC126,1)))+IF(OR(AE126&gt;$G$3,AE126=0),IF(OR(AD126=0,AD126&gt;$G$3),0,DAYS360(AD126,$G$3,1)),(DAYS360(AD126,AE126,1)))+IF(OR(AG126&gt;$G$3,AG126=0),IF(OR(AF126=0,AF126&gt;$G$3),0,DAYS360(AF126,$G$3,1)),(DAYS360(AF126,AG126,1)))+IF(OR(AI126&gt;$G$3,AI126=0),IF(OR(AH126=0,AH126&gt;$G$3),0,DAYS360(AH126,$G$3,1)),(DAYS360(AH126,AI126,1)))+IF(OR(AK126&gt;$G$3,AK126=0),IF(OR(AJ126=0,AJ126&gt;$G$3),0,DAYS360(AJ126,$G$3,1)),(DAYS360(AJ126,AK126,1)))+IF(OR(AM126&gt;$G$3,AM126=0),IF(OR(AL126=0,AL126&gt;$G$3),0,DAYS360(AL126,$G$3,1)),(DAYS360(AL126,AM126,1)))+IF(OR(AO126&gt;$G$3,AO126=0),IF(OR(AN126=0,AN126&gt;$G$3),0,DAYS360(AN126,$G$3,1)),(DAYS360(AN126,AO126,1)))+IF(OR(AQ126&gt;$G$3,AQ126=0),IF(OR(AP126=0,AP126&gt;$G$3),0,DAYS360(AP126,$G$3,1)),(DAYS360(AP126,AQ126,1)))+IF(OR(AS126&gt;$G$3,AS126=0),IF(OR(AR126=0,AR126&gt;$G$3),0,DAYS360(AR126,$G$3,1)),(DAYS360(AR126,AS126,1)))+IF(OR(AU126&gt;$G$3,AU126=0),IF(OR(AT126=0,AT126&gt;$G$3),0,DAYS360(AT126,$G$3,1)),(DAYS360(AT126,AU126,1)))+IF(OR(AW126&gt;$G$3,AW126=0),IF(OR(AV126=0,AV126&gt;$G$3),0,DAYS360(AV126,$G$3,1)),(DAYS360(AV126,AW126,1))))*2</f>
        <v>0</v>
      </c>
      <c r="BJ126" s="432">
        <f>(IF(OR(AY126&gt;$G$3,AY126=0),IF(OR(AX126=0,AX126&gt;$G$3),0,DAYS360(AX126,$G$3,1)),(DAYS360(AX126,AY126,1)))+IF(OR(BA126&gt;$G$3,BA126=0),IF(OR(AZ126=0,AZ126&gt;$G$3),0,DAYS360(AZ126,$G$3,1)),(DAYS360(AZ126,BA126,1))))/2</f>
        <v>0</v>
      </c>
      <c r="BK126" s="432">
        <f>(IF(OR(BC126&gt;$G$3,BC126=0),IF(OR(BB126=0,BB126&gt;$G$3),0,DAYS360(BB126,$G$3,1)),(DAYS360(BB126,BC126,1))))</f>
        <v>0</v>
      </c>
      <c r="BL126" s="432">
        <f>(IF(OR(BE126&gt;$G$3,BE126=0),IF(OR(BD126=0,BD126&gt;$G$3),0,DAYS360(BD126,$G$3,1)),(DAYS360(BD126,BE126,1))))/3</f>
        <v>0</v>
      </c>
      <c r="BM126" s="436">
        <f>IF(DAYS360(BF126,BG126)&gt;=1800,1800/2,(DAYS360(BF126,BG126,1))/2)</f>
        <v>0</v>
      </c>
      <c r="BN126" s="462">
        <v>0.65</v>
      </c>
      <c r="BO126" s="427">
        <f t="shared" si="145"/>
        <v>28</v>
      </c>
      <c r="BP126" s="419"/>
      <c r="BQ126" s="700"/>
      <c r="BR126" s="419"/>
      <c r="BS126" s="700"/>
      <c r="BT126" s="700"/>
      <c r="BU126" s="700"/>
      <c r="BV126" s="427">
        <f>IF((BH126+BI126+BJ126+BK126+BL126+BM126)&lt;360,0,IF(AND((BH126+BI126+BJ126+BK126+BL126+BM126)&gt;=360,(BH126+BI126+BJ126+BK126+BL126+BM126)&lt;1800),25,IF(AND((BH126+BI126+BJ126+BK126+BL126+BM126)&gt;=1800,(BH126+BI126+BJ126+BK126+BL126+BM126)&lt;3600),30,IF(AND((BH126+BI126+BJ126+BK126+BL126+BM126)&gt;=3600,(BH126+BI126+BJ126+BK126+BL126+BM126)&lt;5400),35,IF(AND((BH126+BI126+BJ126+BK126+BL126+BM126)&gt;=5400,(BH126+BI126+BJ126+BK126+BL126+BM126)&lt;7200),40,IF(AND((BH126+BI126+BJ126+BK126+BL126+BM126)&gt;=7200,(BH126+BI126+BJ126+BK126+BL126+BM126)&lt;9000),45,IF((BH126+BI126+BJ126+BK126+BL126+BM126)&gt;=9000,50,"ПРОВЕРЬ")))))))</f>
        <v>0</v>
      </c>
      <c r="BW126" s="419"/>
      <c r="BX126" s="782"/>
      <c r="BY126" s="419"/>
      <c r="BZ126" s="432"/>
      <c r="CA126" s="419"/>
      <c r="CB126" s="427"/>
      <c r="CC126" s="419"/>
      <c r="CD126" s="427"/>
      <c r="CE126" s="404">
        <f>IF(OR(C126=0,CD126="Д"),0,IF(AND(C126&gt;0,E126=0),VLOOKUP(C126,звания!A:B,2,FALSE)/((EOMONTH($G$3,0)+1)-$G$3)*BO126+VLOOKUP(C126,звания!A:B,2,FALSE)/((EOMONTH($G$3,0)+1)-$G$3)*BR126+VLOOKUP(C126,звания!A:B,2,FALSE)/((EOMONTH($G$3,0)+1)-$G$3)*BU126,IF(AND(C126&gt;0,E126&gt;0,F126&gt;=$G$3,BO126=(EOMONTH($G$3,0)+1)-$G$3),(VLOOKUP(E126,звания!A:B,2,FALSE)/(EOMONTH($G$3,0)-$G$3+1))*(F126-$G$3)+(VLOOKUP(C126,звания!A:B,2,FALSE)/(EOMONTH($G$3,0)-$G$3+1))*((EOMONTH($G$3,0)-$G$3+1)-(F126-$G$3)),IF(AND(C126&gt;0,E126&gt;0,F126&gt;$G$3,BO126&lt;(EOMONTH($G$3,0)+1)-$G$3,BO126&lt;&gt;0),VLOOKUP(E126,звания!A:B,2,FALSE)/((EOMONTH($G$3,0)+1)-$G$3)*((F126-$G$3)-(((EOMONTH($G$3,0)+1)-$G$3)-BO126-BU126-BR126))+VLOOKUP(C126,звания!A:B,2,FALSE)/((EOMONTH($G$3,0)+1)-$G$3)*(((EOMONTH($G$3,0)+1)-F126)),IF(F126&lt;$G$3,(VLOOKUP(C126,звания!A:B,2,FALSE)-VLOOKUP(E126,звания!A:B,2,FALSE))/((EOMONTH($BN$3,0)+1)-$BN$3)*(EOMONTH($BN$3,0)+1-F126)+VLOOKUP(C126,звания!A:B,2,FALSE)/((EOMONTH($G$3,0)+1)-$G$3)*BO126+VLOOKUP(C126,звания!A:B,2,FALSE)/((EOMONTH($G$3,0)+1)-$G$3)*BU126+VLOOKUP(C126,звания!A:B,2,FALSE)/((EOMONTH($G$3,0)+1)-$G$3)*BR126,0)))))</f>
        <v>0</v>
      </c>
      <c r="CF126" s="404">
        <f>IF(OR(CD126="Д",C126=0),0,IF(B126="Виключений зі списків",IF(BS126=0,(VLOOKUP(O126,звания!$D$2:$E$62,2,FALSE))/(EOMONTH($B$3,0)+1-$B$3)*BO126+(VLOOKUP(BQ126,звания!$D$2:$E$62,2,FALSE))/(EOMONTH($B$3,0)+1-$B$3)*BR126,(((VLOOKUP(O126,звания!$D$2:$E$62,2,FALSE))/(EOMONTH($B$3,0)+1-$B$3))*BO126)+(VLOOKUP(BQ126,звания!$D$2:$E$62,2,FALSE))/(EOMONTH($B$3,0)+1-$B$3)*BR126+(VLOOKUP(BS126,звания!$D$2:$E$62,2,FALSE))/(EOMONTH($B$3,0)+1-$B$3)*BU126),IF(BS126=0,(VLOOKUP(O126,звания!$D$2:$E$62,2,FALSE))/(EOMONTH($G$3,0)+1-$G$3)*BO126+(VLOOKUP(BQ126,звания!$D$2:$E$62,2,FALSE))/(EOMONTH($G$3,0)+1-$G$3)*BR126,(((VLOOKUP(O126,звания!$D$2:$E$62,2,FALSE))/(EOMONTH($G$3,0)+1-$G$3))*BO126)+(VLOOKUP(BQ126,звания!$D$2:$E$62,2,FALSE))/(EOMONTH($G$3,0)+1-$G$3)*BR126+(VLOOKUP(BS126,звания!$D$2:$E$62,2,FALSE))/(EOMONTH($G$3,0)+1-$G$3)*BU126+IF(BT126=0,0,(VLOOKUP(BS126,звания!$D$2:$E$62,2,FALSE))/(EOMONTH($BN$3,0)+1-$BN$3)*BT126-(VLOOKUP(O126,звания!$D$2:$E$62,2,FALSE))/(EOMONTH($BN$3,0)+1-$BN$3)*BT126))))</f>
        <v>0</v>
      </c>
      <c r="CG126" s="404">
        <f>IF(AND(SUM(BH126:BM126)&lt;360,((EOMONTH($G$3,0)-$G$3+1+(SUM(BH126:BM126)))&gt;0),SUM(BH126:BM126)+EOMONTH($G$3,0)-$G$3+1&lt;360),(CE126+CF126)*BV126%,IF(SUM(BH126:BM126)+EOMONTH($G$3,0)-$G$3+1&lt;=1800,((CE126+CF126)/(EOMONTH($G$3,0)-$G$3+1))*(360-SUM(BH126:BM126))*BV126%+(((CE126+CF126)/(EOMONTH($G$3,0)-$G$3+1))*((EOMONTH($G$3,0)-$G$3+1)-(360-SUM(BH126:BM126))))*25%,IF(AND(SUM(BH126:BM126)&lt;1800,((EOMONTH($G$3,0)-$G$3+1+SUM(BH126:BM126))&gt;=360),SUM(BH126:BM126)+EOMONTH($G$3,0)-$G$3+1&lt;1800),(CE126+CF126)*BV126%,IF(SUM(BH126:BM126)+EOMONTH($G$3,0)-$G$3+1&lt;=3600,((CE126+CF126)/(EOMONTH($G$3,0)-$G$3+1))*(1800-SUM(BH126:BM126))*BV126%+(((CE126+CF126)/(EOMONTH($G$3,0)-$G$3+1))*((EOMONTH($G$3,0)-$G$3+1)-(1800-SUM(BH126:BM126)))*30%),IF(AND(SUM(BH126:BM126)&lt;3600,((EOMONTH($G$3,0)-$G$3+1+SUM(BH126:BM126))&gt;=1800),SUM(BH126:BM126)+EOMONTH($G$3,0)-$G$3+1&lt;3600),(CE126+CF126)*BV126%,IF(SUM(BH126:BM126)+EOMONTH($G$3,0)-$G$3+1&lt;=5400,((CE126+CF126)/(EOMONTH($G$3,0)-$G$3+1))*(3600-SUM(BH126:BM126))*BV126%+(((CE126+CF126)/(EOMONTH($G$3,0)-$G$3+1))*((EOMONTH($G$3,0)-$G$3+1)-(3600-SUM(BH126:BM126))))*35%,IF(AND(SUM(BH126:BM126)&lt;5400,((EOMONTH($G$3,0)-$G$3+1+SUM(BH126:BM126))&gt;=3600),SUM(BH126:BM126)+EOMONTH($G$3,0)-$G$3+1&lt;5400),(CE126+CF126)*BV126%,IF(SUM(BH126:BM126)+EOMONTH($G$3,0)-$G$3+1&lt;=7200,((CE126+CF126)/(EOMONTH($G$3,0)-$G$3+1))*(5400-SUM(BH126:BM126))*BV126%+(((CE126+CF126)/(EOMONTH($G$3,0)-$G$3+1))*((EOMONTH($G$3,0)-$G$3+1)-(5400-SUM(BH126:BM126))))*40%,IF(AND(SUM(BH126:BM126)&lt;7200,((EOMONTH($G$3,0)-$G$3+1+SUM(BH126:BM126))&gt;=5400),SUM(BH126:BM126)+EOMONTH($G$3,0)-$G$3+1&lt;7200),(CE126+CF126)*BV126%,IF(SUM(BH126:BM126)+EOMONTH($G$3,0)-$G$3+1&lt;=9000,((CE126+CF126)/(EOMONTH($G$3,0)-$G$3+1))*(7200-SUM(BH126:BM126))*BV126%+(((CE126+CF126)/(EOMONTH($G$3,0)-$G$3+1))*((EOMONTH($G$3,0)-$G$3+1)-(7200-SUM(BH126:BM126))))*45%,IF(SUM(BH126:BM126)+EOMONTH($G$3,0)-$G$3+1&gt;=9000,((CE126+CF126)/(EOMONTH($G$3,0)-$G$3+1))*(9000-SUM(BH126:BM126))*BV126%+(((CE126+CF126)/(EOMONTH($G$3,0)-$G$3+1))*((EOMONTH($G$3,0)-$G$3+1)-(9000-SUM(BH126:BM126))))*50%,0)))))))))))</f>
        <v>0</v>
      </c>
      <c r="CH126" s="404">
        <f>IF(BW126=0,CF126*BX126%,IF(BW126&gt;0,((VLOOKUP(O126,звания!$D$2:$E$62,2,FALSE)/(EOMONTH($G$3,0)+1-$G$3)*BW126)*BX126%)))</f>
        <v>0</v>
      </c>
      <c r="CI126" s="404">
        <f>IF(BY126=0,CF126*BZ126%,IF(BY126&gt;0,(VLOOKUP(O126,звания!$D$2:$E$62,2,FALSE)/(EOMONTH($G$3,0)+1-$G$3)*BO126)*BZ126%)+(VLOOKUP(BS126,звания!$D$2:$E$62,2,FALSE)/(EOMONTH($G$3,0)+1-$G$3)*BU126)*BZ126%)</f>
        <v>0</v>
      </c>
      <c r="CJ126" s="404">
        <f>IF(CA126=0,CF126*CB126%,IF(CA126&gt;0,(VLOOKUP(O126,звания!$D$2:$E$62,2,FALSE)/(EOMONTH($G$3,0)+1-$G$3)*BO126)*CB126%)+(VLOOKUP(BS126,звания!$D$2:$E$62,2,FALSE)/(EOMONTH($G$3,0)+1-$G$3)*BU126)*CB126%)</f>
        <v>0</v>
      </c>
      <c r="CK126" s="404">
        <f>IF(CD126="Д",0,IF(CC126=0,CF126*CD126%,IF(CC126&gt;0,(VLOOKUP(O126,звания!$D$2:$E$62,2,FALSE)/(EOMONTH($G$3,0)+1-$G$3)*BO126)*CD126%)+(VLOOKUP(BS126,звания!$D$2:$E$62,2,FALSE)/(EOMONTH($G$3,0)+1-$G$3)*BU126)*CD126%))</f>
        <v>0</v>
      </c>
      <c r="CL126" s="404">
        <f>IF(BR126&gt;0,((VLOOKUP(C126,звания!$A$2:$B$62,2,FALSE)/(EOMONTH($G$3,0)+1-$G$3)*BO126+VLOOKUP(O126,звания!$D$2:$E$62,2,FALSE)/(EOMONTH($G$3,0)+1-$G$3)*BO126+(VLOOKUP(C126,звания!$A$2:$B$62,2,FALSE)/(EOMONTH($G$3,0)+1-$G$3)*BO126+VLOOKUP(O126,звания!$D$2:$E$62,2,FALSE)/(EOMONTH($G$3,0)+1-$G$3)*BO126)*BV126%)*BN126)+(VLOOKUP(C126,звания!$A$2:$B$62,2,FALSE)/(EOMONTH($G$3,0)+1-$G$3)*BU126+VLOOKUP(BS126,звания!$D$2:$E$62,2,FALSE)/(EOMONTH($G$3,0)+1-$G$3)*BU126+(VLOOKUP(C126,звания!$A$2:$B$62,2,FALSE)/(EOMONTH($G$3,0)+1-$G$3)*BU126+VLOOKUP(BS126,звания!$D$2:$E$62,2,FALSE)/(EOMONTH($G$3,0)+1-$G$3)*BU126)*BV126%)*BN126,(CE126+CF126+CG126)*BN126)</f>
        <v>0</v>
      </c>
      <c r="CM126" s="404"/>
      <c r="CN126" s="404"/>
      <c r="CO126" s="432">
        <f t="shared" si="119"/>
        <v>0</v>
      </c>
      <c r="CP126" s="638"/>
      <c r="CQ126" s="637">
        <f>IF(CF126=0,0,IF((SUM(BH126:BM126)&gt;360),(VLOOKUP(O126,звания!$F$2:$G$62,2,FALSE))/100,VLOOKUP(O126,звания!$F$2:$H$62,3,FALSE)/100))</f>
        <v>0</v>
      </c>
      <c r="CR126" s="617">
        <f>IF(B126="Виключений зі списків",IF(AND(BU126=0,360-BH126&lt;0),(VLOOKUP(O126,звания!$D$2:$E$62,2,FALSE))/(EOMONTH($B$3,0)+1-$B$3)*BO126*CQ126,IF(AND(360-BH126&gt;=0,360-BH126&lt;(EOMONTH($B$3,0)+1-$B$3)),(CF126/(EOMONTH($B$3,0)-$B$3+1)*(360-BH126))*CQ126+(CF126/(EOMONTH($B$3,0)-$B$3+1)*((EOMONTH($B$3,0)-$B$3+1)-(360-BH126)))*VLOOKUP(O126,звания!$F$2:$H$62,2,FALSE)/100,((((VLOOKUP(O126,звания!$D$2:$E$62,2,FALSE))/(EOMONTH($B$3,0)+1-$B$3)*BO126*CQ126+(VLOOKUP(BS126,звания!$D$2:$E$62,2,FALSE))/(EOMONTH($B$3,0)+1-$B$3)*BU126*(VLOOKUP(BS126,звания!$F$2:$G$62,2,FALSE)*0.01)+(IF(BT126=0,0,(VLOOKUP(BS126,звания!$D$2:$E$62,2,FALSE)/(EOMONTH($G$3,0)+1-$G$3)*BT126*(VLOOKUP(BS126,звания!$F$2:$G$62,2,FALSE)))*0.01-(VLOOKUP(O126,звания!$D$2:$E$62,2,FALSE)/(EOMONTH($G$3,0)+1-$G$3)*BT126*(VLOOKUP(O126,звания!$F$2:$G$62,2,FALSE)))*0.01)))))/100*(100-CP126))),(IF(AND(BU126=0,360-BH126&lt;0,CP126=0),(VLOOKUP(O126,звания!$D$2:$E$62,2,FALSE))/(EOMONTH($G$3,0)+1-$G$3)*BO126*CQ126,IF(AND(360-BH126&gt;=0,360-BH126&lt;(EOMONTH($G$3,0)+1-$G$3)),(CF126/(EOMONTH($G$3,0)-$G$3+1)*(360-BH126))*CQ126+(CF126/(EOMONTH($G$3,0)-$G$3+1)*((EOMONTH($G$3,0)-$G$3+1)-(360-BH126)))*VLOOKUP(O126,звания!$F$2:$H$62,2,FALSE)/100,((((VLOOKUP(O126,звания!$D$2:$E$62,2,FALSE))/(EOMONTH($G$3,0)+1-$G$3)*BO126*CQ126+(VLOOKUP(BS126,звания!$D$2:$E$62,2,FALSE))/(EOMONTH($G$3,0)+1-$G$3)*BU126*(VLOOKUP(BS126,звания!$F$2:$G$62,2,FALSE)*0.01)))/100*(100-CP126)+(IF(BT126=0,0,(VLOOKUP(BS126,звания!$D$2:$E$62,2,FALSE)/(EOMONTH($BN$3,0)+1-$BN$3)*BT126*(VLOOKUP(BS126,звания!$F$2:$G$62,2,FALSE)))*0.01-(VLOOKUP(O126,звания!$D$2:$E$62,2,FALSE)/(EOMONTH($BN$3,0)+1-$BN$3)*BT126*(VLOOKUP(O126,звания!$F$2:$G$62,2,FALSE)))*0.01)))))))</f>
        <v>0</v>
      </c>
      <c r="CS126" s="416">
        <f>SUM(CE126:CM126,CR126)</f>
        <v>0</v>
      </c>
      <c r="CT126" s="403"/>
      <c r="CU126" s="403"/>
      <c r="CV126" s="403">
        <f t="shared" si="120"/>
        <v>0</v>
      </c>
      <c r="CW126" s="556">
        <f>CN126+SUM(CS126:CV126)</f>
        <v>0</v>
      </c>
      <c r="CX126" s="403">
        <f>IF(CU126=0,CW126*0.18,(CW126-CU126)*0.18)</f>
        <v>0</v>
      </c>
      <c r="CY126" s="403"/>
      <c r="CZ126" s="404">
        <f t="shared" si="136"/>
        <v>0</v>
      </c>
      <c r="DA126" s="403"/>
      <c r="DB126" s="403"/>
      <c r="DC126" s="403"/>
      <c r="DD126" s="421">
        <f t="shared" si="162"/>
        <v>0</v>
      </c>
      <c r="DE126" s="421">
        <f t="shared" si="190"/>
        <v>0</v>
      </c>
      <c r="DF126" s="403">
        <f>CX126</f>
        <v>0</v>
      </c>
      <c r="DG126" s="421">
        <f t="shared" si="159"/>
        <v>0</v>
      </c>
      <c r="DH126" s="421">
        <f t="shared" si="160"/>
        <v>0</v>
      </c>
      <c r="DI126" s="421"/>
      <c r="DJ126" s="422" t="str">
        <f t="shared" si="163"/>
        <v xml:space="preserve">    </v>
      </c>
      <c r="DK126" s="113" t="s">
        <v>876</v>
      </c>
      <c r="DL126" s="28"/>
      <c r="DM126" s="28"/>
      <c r="DN126" s="28"/>
      <c r="DO126" s="901"/>
      <c r="DP126" s="888"/>
      <c r="DQ126" s="817"/>
      <c r="DR126" s="818"/>
      <c r="DS126" s="819"/>
      <c r="DT126" s="820"/>
      <c r="DU126" s="124"/>
      <c r="DV126" s="110"/>
      <c r="DX126" s="84"/>
      <c r="DY126" s="84"/>
      <c r="DZ126" s="105"/>
      <c r="EH126" s="543">
        <f t="shared" si="123"/>
        <v>0</v>
      </c>
      <c r="EI126" s="404">
        <f t="shared" si="124"/>
        <v>0</v>
      </c>
      <c r="EJ126" s="29" t="str">
        <f t="shared" si="125"/>
        <v>ВАКАНТ</v>
      </c>
      <c r="EK126" s="50"/>
      <c r="EL126" s="29"/>
      <c r="EM126" s="50"/>
      <c r="EN126" s="50"/>
      <c r="EO126" s="50"/>
      <c r="EP126" s="29"/>
    </row>
    <row r="127" spans="1:146" ht="17.45" customHeight="1">
      <c r="A127" s="427">
        <v>123</v>
      </c>
      <c r="B127" s="869" t="s">
        <v>825</v>
      </c>
      <c r="C127" s="910" t="s">
        <v>707</v>
      </c>
      <c r="D127" s="404" t="str">
        <f t="shared" si="139"/>
        <v>Смолярчук А.А.</v>
      </c>
      <c r="E127" s="416"/>
      <c r="F127" s="417"/>
      <c r="G127" s="409" t="str">
        <f t="shared" si="191"/>
        <v>4.1.15</v>
      </c>
      <c r="H127" s="407" t="str">
        <f t="shared" si="192"/>
        <v>4.1.15</v>
      </c>
      <c r="I127" s="407" t="str">
        <f t="shared" si="193"/>
        <v>4.1.15</v>
      </c>
      <c r="J127" s="407" t="str">
        <f t="shared" si="177"/>
        <v>0.0.0</v>
      </c>
      <c r="K127" s="407" t="str">
        <f t="shared" si="178"/>
        <v>0.0.0</v>
      </c>
      <c r="L127" s="407" t="str">
        <f t="shared" si="179"/>
        <v>0.0.0</v>
      </c>
      <c r="M127" s="407" t="str">
        <f t="shared" si="180"/>
        <v>0.0.0</v>
      </c>
      <c r="N127" s="408" t="str">
        <f t="shared" si="194"/>
        <v>0.0.0</v>
      </c>
      <c r="O127" s="930">
        <v>6</v>
      </c>
      <c r="P127" s="417">
        <v>43085</v>
      </c>
      <c r="Q127" s="417"/>
      <c r="R127" s="417"/>
      <c r="S127" s="417"/>
      <c r="T127" s="417"/>
      <c r="U127" s="417"/>
      <c r="V127" s="714"/>
      <c r="W127" s="714"/>
      <c r="X127" s="417"/>
      <c r="Y127" s="417"/>
      <c r="Z127" s="714"/>
      <c r="AA127" s="714"/>
      <c r="AB127" s="417"/>
      <c r="AC127" s="417"/>
      <c r="AD127" s="714"/>
      <c r="AE127" s="714"/>
      <c r="AF127" s="417"/>
      <c r="AG127" s="417"/>
      <c r="AH127" s="714"/>
      <c r="AI127" s="714"/>
      <c r="AJ127" s="417"/>
      <c r="AK127" s="417"/>
      <c r="AL127" s="714"/>
      <c r="AM127" s="714"/>
      <c r="AN127" s="417"/>
      <c r="AO127" s="417"/>
      <c r="AP127" s="714"/>
      <c r="AQ127" s="714"/>
      <c r="AR127" s="417"/>
      <c r="AS127" s="417"/>
      <c r="AT127" s="714"/>
      <c r="AU127" s="714"/>
      <c r="AV127" s="417"/>
      <c r="AW127" s="417"/>
      <c r="AX127" s="716"/>
      <c r="AY127" s="716"/>
      <c r="AZ127" s="635"/>
      <c r="BA127" s="635"/>
      <c r="BB127" s="716"/>
      <c r="BC127" s="716"/>
      <c r="BD127" s="635"/>
      <c r="BE127" s="635"/>
      <c r="BF127" s="717"/>
      <c r="BG127" s="717"/>
      <c r="BH127" s="432">
        <f t="shared" si="144"/>
        <v>1485</v>
      </c>
      <c r="BI127" s="432">
        <f t="shared" si="155"/>
        <v>0</v>
      </c>
      <c r="BJ127" s="432">
        <f t="shared" si="156"/>
        <v>0</v>
      </c>
      <c r="BK127" s="432">
        <f t="shared" si="157"/>
        <v>0</v>
      </c>
      <c r="BL127" s="432">
        <f t="shared" si="158"/>
        <v>0</v>
      </c>
      <c r="BM127" s="436">
        <f t="shared" si="161"/>
        <v>0</v>
      </c>
      <c r="BN127" s="462">
        <v>0.65</v>
      </c>
      <c r="BO127" s="427">
        <f t="shared" si="145"/>
        <v>28</v>
      </c>
      <c r="BP127" s="419"/>
      <c r="BQ127" s="700"/>
      <c r="BR127" s="419"/>
      <c r="BS127" s="700"/>
      <c r="BT127" s="700"/>
      <c r="BU127" s="700"/>
      <c r="BV127" s="427">
        <f t="shared" si="146"/>
        <v>25</v>
      </c>
      <c r="BW127" s="427"/>
      <c r="BX127" s="427"/>
      <c r="BY127" s="419"/>
      <c r="BZ127" s="432"/>
      <c r="CA127" s="419"/>
      <c r="CB127" s="427"/>
      <c r="CC127" s="419"/>
      <c r="CD127" s="427"/>
      <c r="CE127" s="404">
        <f>IF(OR(C127=0,CD127="Д"),0,IF(AND(C127&gt;0,E127=0),VLOOKUP(C127,звания!A:B,2,FALSE)/((EOMONTH($G$3,0)+1)-$G$3)*BO127+VLOOKUP(C127,звания!A:B,2,FALSE)/((EOMONTH($G$3,0)+1)-$G$3)*BR127+VLOOKUP(C127,звания!A:B,2,FALSE)/((EOMONTH($G$3,0)+1)-$G$3)*BU127,IF(AND(C127&gt;0,E127&gt;0,F127&gt;=$G$3,BO127=(EOMONTH($G$3,0)+1)-$G$3),(VLOOKUP(E127,звания!A:B,2,FALSE)/(EOMONTH($G$3,0)-$G$3+1))*(F127-$G$3)+(VLOOKUP(C127,звания!A:B,2,FALSE)/(EOMONTH($G$3,0)-$G$3+1))*((EOMONTH($G$3,0)-$G$3+1)-(F127-$G$3)),IF(AND(C127&gt;0,E127&gt;0,F127&gt;$G$3,BO127&lt;(EOMONTH($G$3,0)+1)-$G$3,BO127&lt;&gt;0),VLOOKUP(E127,звания!A:B,2,FALSE)/((EOMONTH($G$3,0)+1)-$G$3)*((F127-$G$3)-(((EOMONTH($G$3,0)+1)-$G$3)-BO127-BU127-BR127))+VLOOKUP(C127,звания!A:B,2,FALSE)/((EOMONTH($G$3,0)+1)-$G$3)*(((EOMONTH($G$3,0)+1)-F127)),IF(F127&lt;$G$3,(VLOOKUP(C127,звания!A:B,2,FALSE)-VLOOKUP(E127,звания!A:B,2,FALSE))/((EOMONTH($BN$3,0)+1)-$BN$3)*(EOMONTH($BN$3,0)+1-F127)+VLOOKUP(C127,звания!A:B,2,FALSE)/((EOMONTH($G$3,0)+1)-$G$3)*BO127+VLOOKUP(C127,звания!A:B,2,FALSE)/((EOMONTH($G$3,0)+1)-$G$3)*BU127+VLOOKUP(C127,звания!A:B,2,FALSE)/((EOMONTH($G$3,0)+1)-$G$3)*BR127,0)))))</f>
        <v>600</v>
      </c>
      <c r="CF127" s="404">
        <f>IF(OR(CD127="Д",C127=0),0,IF(B127="Виключений зі списків",IF(BS127=0,(VLOOKUP(O127,звания!$D$2:$E$62,2,FALSE))/(EOMONTH($B$3,0)+1-$B$3)*BO127+(VLOOKUP(BQ127,звания!$D$2:$E$62,2,FALSE))/(EOMONTH($B$3,0)+1-$B$3)*BR127,(((VLOOKUP(O127,звания!$D$2:$E$62,2,FALSE))/(EOMONTH($B$3,0)+1-$B$3))*BO127)+(VLOOKUP(BQ127,звания!$D$2:$E$62,2,FALSE))/(EOMONTH($B$3,0)+1-$B$3)*BR127+(VLOOKUP(BS127,звания!$D$2:$E$62,2,FALSE))/(EOMONTH($B$3,0)+1-$B$3)*BU127),IF(BS127=0,(VLOOKUP(O127,звания!$D$2:$E$62,2,FALSE))/(EOMONTH($G$3,0)+1-$G$3)*BO127+(VLOOKUP(BQ127,звания!$D$2:$E$62,2,FALSE))/(EOMONTH($G$3,0)+1-$G$3)*BR127,(((VLOOKUP(O127,звания!$D$2:$E$62,2,FALSE))/(EOMONTH($G$3,0)+1-$G$3))*BO127)+(VLOOKUP(BQ127,звания!$D$2:$E$62,2,FALSE))/(EOMONTH($G$3,0)+1-$G$3)*BR127+(VLOOKUP(BS127,звания!$D$2:$E$62,2,FALSE))/(EOMONTH($G$3,0)+1-$G$3)*BU127+IF(BT127=0,0,(VLOOKUP(BS127,звания!$D$2:$E$62,2,FALSE))/(EOMONTH($BN$3,0)+1-$BN$3)*BT127-(VLOOKUP(O127,звания!$D$2:$E$62,2,FALSE))/(EOMONTH($BN$3,0)+1-$BN$3)*BT127))))</f>
        <v>2910</v>
      </c>
      <c r="CG127" s="404">
        <f t="shared" si="169"/>
        <v>877.5</v>
      </c>
      <c r="CH127" s="404">
        <f>IF(BW127=0,CF127*BX127%,IF(BW127&gt;0,((VLOOKUP(O127,звания!$D$2:$E$62,2,FALSE)/(EOMONTH($G$3,0)+1-$G$3)*BW127)*BX127%)))</f>
        <v>0</v>
      </c>
      <c r="CI127" s="404">
        <f>IF(BY127=0,CF127*BZ127%,IF(BY127&gt;0,(VLOOKUP(O127,звания!$D$2:$E$62,2,FALSE)/(EOMONTH($G$3,0)+1-$G$3)*BO127)*BZ127%)+(VLOOKUP(BS127,звания!$D$2:$E$62,2,FALSE)/(EOMONTH($G$3,0)+1-$G$3)*BU127)*BZ127%)</f>
        <v>0</v>
      </c>
      <c r="CJ127" s="404">
        <f>IF(CA127=0,CF127*CB127%,IF(CA127&gt;0,(VLOOKUP(O127,звания!$D$2:$E$62,2,FALSE)/(EOMONTH($G$3,0)+1-$G$3)*BO127)*CB127%)+(VLOOKUP(BS127,звания!$D$2:$E$62,2,FALSE)/(EOMONTH($G$3,0)+1-$G$3)*BU127)*CB127%)</f>
        <v>0</v>
      </c>
      <c r="CK127" s="404">
        <f>IF(CD127="Д",0,IF(CC127=0,CF127*CD127%,IF(CC127&gt;0,(VLOOKUP(O127,звания!$D$2:$E$62,2,FALSE)/(EOMONTH($G$3,0)+1-$G$3)*BO127)*CD127%)+(VLOOKUP(BS127,звания!$D$2:$E$62,2,FALSE)/(EOMONTH($G$3,0)+1-$G$3)*BU127)*CD127%))</f>
        <v>0</v>
      </c>
      <c r="CL127" s="404">
        <f>IF(BR127&gt;0,((VLOOKUP(C127,звания!$A$2:$B$62,2,FALSE)/(EOMONTH($G$3,0)+1-$G$3)*BO127+VLOOKUP(O127,звания!$D$2:$E$62,2,FALSE)/(EOMONTH($G$3,0)+1-$G$3)*BO127+(VLOOKUP(C127,звания!$A$2:$B$62,2,FALSE)/(EOMONTH($G$3,0)+1-$G$3)*BO127+VLOOKUP(O127,звания!$D$2:$E$62,2,FALSE)/(EOMONTH($G$3,0)+1-$G$3)*BO127)*BV127%)*BN127)+(VLOOKUP(C127,звания!$A$2:$B$62,2,FALSE)/(EOMONTH($G$3,0)+1-$G$3)*BU127+VLOOKUP(BS127,звания!$D$2:$E$62,2,FALSE)/(EOMONTH($G$3,0)+1-$G$3)*BU127+(VLOOKUP(C127,звания!$A$2:$B$62,2,FALSE)/(EOMONTH($G$3,0)+1-$G$3)*BU127+VLOOKUP(BS127,звания!$D$2:$E$62,2,FALSE)/(EOMONTH($G$3,0)+1-$G$3)*BU127)*BV127%)*BN127,(CE127+CF127+CG127)*BN127)</f>
        <v>2851.88</v>
      </c>
      <c r="CM127" s="404"/>
      <c r="CN127" s="404"/>
      <c r="CO127" s="432">
        <f t="shared" si="119"/>
        <v>4</v>
      </c>
      <c r="CP127" s="638"/>
      <c r="CQ127" s="637">
        <f>IF(CF127=0,0,IF((SUM(BH127:BM127)&gt;360),(VLOOKUP(O127,звания!$F$2:$G$62,2,FALSE))/100,VLOOKUP(O127,звания!$F$2:$H$62,3,FALSE)/100))</f>
        <v>3.01</v>
      </c>
      <c r="CR127" s="617">
        <f>IF(B127="Виключений зі списків",IF(AND(BU127=0,360-BH127&lt;0),(VLOOKUP(O127,звания!$D$2:$E$62,2,FALSE))/(EOMONTH($B$3,0)+1-$B$3)*BO127*CQ127,IF(AND(360-BH127&gt;=0,360-BH127&lt;(EOMONTH($B$3,0)+1-$B$3)),(CF127/(EOMONTH($B$3,0)-$B$3+1)*(360-BH127))*CQ127+(CF127/(EOMONTH($B$3,0)-$B$3+1)*((EOMONTH($B$3,0)-$B$3+1)-(360-BH127)))*VLOOKUP(O127,звания!$F$2:$H$62,2,FALSE)/100,((((VLOOKUP(O127,звания!$D$2:$E$62,2,FALSE))/(EOMONTH($B$3,0)+1-$B$3)*BO127*CQ127+(VLOOKUP(BS127,звания!$D$2:$E$62,2,FALSE))/(EOMONTH($B$3,0)+1-$B$3)*BU127*(VLOOKUP(BS127,звания!$F$2:$G$62,2,FALSE)*0.01)+(IF(BT127=0,0,(VLOOKUP(BS127,звания!$D$2:$E$62,2,FALSE)/(EOMONTH($G$3,0)+1-$G$3)*BT127*(VLOOKUP(BS127,звания!$F$2:$G$62,2,FALSE)))*0.01-(VLOOKUP(O127,звания!$D$2:$E$62,2,FALSE)/(EOMONTH($G$3,0)+1-$G$3)*BT127*(VLOOKUP(O127,звания!$F$2:$G$62,2,FALSE)))*0.01)))))/100*(100-CP127))),(IF(AND(BU127=0,360-BH127&lt;0,CP127=0),(VLOOKUP(O127,звания!$D$2:$E$62,2,FALSE))/(EOMONTH($G$3,0)+1-$G$3)*BO127*CQ127,IF(AND(360-BH127&gt;=0,360-BH127&lt;(EOMONTH($G$3,0)+1-$G$3)),(CF127/(EOMONTH($G$3,0)-$G$3+1)*(360-BH127))*CQ127+(CF127/(EOMONTH($G$3,0)-$G$3+1)*((EOMONTH($G$3,0)-$G$3+1)-(360-BH127)))*VLOOKUP(O127,звания!$F$2:$H$62,2,FALSE)/100,((((VLOOKUP(O127,звания!$D$2:$E$62,2,FALSE))/(EOMONTH($G$3,0)+1-$G$3)*BO127*CQ127+(VLOOKUP(BS127,звания!$D$2:$E$62,2,FALSE))/(EOMONTH($G$3,0)+1-$G$3)*BU127*(VLOOKUP(BS127,звания!$F$2:$G$62,2,FALSE)*0.01)))/100*(100-CP127)+(IF(BT127=0,0,(VLOOKUP(BS127,звания!$D$2:$E$62,2,FALSE)/(EOMONTH($BN$3,0)+1-$BN$3)*BT127*(VLOOKUP(BS127,звания!$F$2:$G$62,2,FALSE)))*0.01-(VLOOKUP(O127,звания!$D$2:$E$62,2,FALSE)/(EOMONTH($BN$3,0)+1-$BN$3)*BT127*(VLOOKUP(O127,звания!$F$2:$G$62,2,FALSE)))*0.01)))))))</f>
        <v>8759.1</v>
      </c>
      <c r="CS127" s="416">
        <f t="shared" si="185"/>
        <v>15998.48</v>
      </c>
      <c r="CT127" s="403"/>
      <c r="CU127" s="403"/>
      <c r="CV127" s="404">
        <f t="shared" si="120"/>
        <v>672.35</v>
      </c>
      <c r="CW127" s="426">
        <f t="shared" si="176"/>
        <v>16670.830000000002</v>
      </c>
      <c r="CX127" s="404">
        <f t="shared" si="171"/>
        <v>3000.75</v>
      </c>
      <c r="CY127" s="1174">
        <v>5</v>
      </c>
      <c r="CZ127" s="404">
        <f t="shared" si="136"/>
        <v>205.41</v>
      </c>
      <c r="DA127" s="404"/>
      <c r="DB127" s="403"/>
      <c r="DC127" s="404"/>
      <c r="DD127" s="426">
        <f t="shared" si="162"/>
        <v>3206.16</v>
      </c>
      <c r="DE127" s="426">
        <f t="shared" si="190"/>
        <v>3519.67</v>
      </c>
      <c r="DF127" s="404">
        <f t="shared" si="148"/>
        <v>3000.75</v>
      </c>
      <c r="DG127" s="426">
        <f t="shared" si="159"/>
        <v>16465.419999999998</v>
      </c>
      <c r="DH127" s="426">
        <f t="shared" si="160"/>
        <v>0</v>
      </c>
      <c r="DI127" s="421"/>
      <c r="DJ127" s="422" t="str">
        <f t="shared" si="163"/>
        <v xml:space="preserve">30 від 01.03   </v>
      </c>
      <c r="DK127" s="113" t="s">
        <v>1063</v>
      </c>
      <c r="DL127" s="28" t="s">
        <v>1064</v>
      </c>
      <c r="DM127" s="28" t="s">
        <v>1065</v>
      </c>
      <c r="DN127" s="28" t="s">
        <v>1023</v>
      </c>
      <c r="DO127" s="900">
        <v>3563112216</v>
      </c>
      <c r="DP127" s="888"/>
      <c r="DQ127" s="817"/>
      <c r="DR127" s="818"/>
      <c r="DS127" s="819"/>
      <c r="DT127" s="820"/>
      <c r="DU127" s="124"/>
      <c r="DV127" s="110"/>
      <c r="DX127" s="84"/>
      <c r="DY127" s="84"/>
      <c r="DZ127" s="105"/>
      <c r="EH127" s="543">
        <f t="shared" si="123"/>
        <v>2</v>
      </c>
      <c r="EI127" s="404" t="str">
        <f t="shared" si="124"/>
        <v>ст. м-с</v>
      </c>
      <c r="EJ127" s="29" t="str">
        <f t="shared" si="125"/>
        <v>Смолярчук А.А.</v>
      </c>
      <c r="EK127" s="50"/>
      <c r="EL127" s="29"/>
      <c r="EM127" s="50"/>
      <c r="EN127" s="50"/>
      <c r="EO127" s="50"/>
      <c r="EP127" s="29"/>
    </row>
    <row r="128" spans="1:146" ht="17.45" customHeight="1">
      <c r="A128" s="427">
        <v>124</v>
      </c>
      <c r="B128" s="869" t="s">
        <v>825</v>
      </c>
      <c r="C128" s="910" t="s">
        <v>707</v>
      </c>
      <c r="D128" s="404" t="str">
        <f t="shared" si="139"/>
        <v>Коваленко В.Є.</v>
      </c>
      <c r="E128" s="416"/>
      <c r="F128" s="417"/>
      <c r="G128" s="409" t="str">
        <f t="shared" si="191"/>
        <v>4.0.6</v>
      </c>
      <c r="H128" s="407" t="str">
        <f t="shared" si="192"/>
        <v>4.0.6</v>
      </c>
      <c r="I128" s="407" t="str">
        <f t="shared" si="193"/>
        <v>4.0.6</v>
      </c>
      <c r="J128" s="407" t="str">
        <f t="shared" si="177"/>
        <v>0.0.0</v>
      </c>
      <c r="K128" s="407" t="str">
        <f t="shared" si="178"/>
        <v>0.0.0</v>
      </c>
      <c r="L128" s="407" t="str">
        <f t="shared" si="179"/>
        <v>0.0.0</v>
      </c>
      <c r="M128" s="407" t="str">
        <f t="shared" si="180"/>
        <v>0.0.0</v>
      </c>
      <c r="N128" s="408" t="str">
        <f t="shared" si="194"/>
        <v>0.0.0</v>
      </c>
      <c r="O128" s="930">
        <v>6</v>
      </c>
      <c r="P128" s="417">
        <v>43125</v>
      </c>
      <c r="Q128" s="417"/>
      <c r="R128" s="417"/>
      <c r="S128" s="417"/>
      <c r="T128" s="417"/>
      <c r="U128" s="417"/>
      <c r="V128" s="714"/>
      <c r="W128" s="714"/>
      <c r="X128" s="417"/>
      <c r="Y128" s="417"/>
      <c r="Z128" s="714"/>
      <c r="AA128" s="714"/>
      <c r="AB128" s="417"/>
      <c r="AC128" s="417"/>
      <c r="AD128" s="714"/>
      <c r="AE128" s="714"/>
      <c r="AF128" s="417"/>
      <c r="AG128" s="417"/>
      <c r="AH128" s="714"/>
      <c r="AI128" s="714"/>
      <c r="AJ128" s="417"/>
      <c r="AK128" s="417"/>
      <c r="AL128" s="714"/>
      <c r="AM128" s="714"/>
      <c r="AN128" s="417"/>
      <c r="AO128" s="417"/>
      <c r="AP128" s="714"/>
      <c r="AQ128" s="714"/>
      <c r="AR128" s="417"/>
      <c r="AS128" s="417"/>
      <c r="AT128" s="714"/>
      <c r="AU128" s="714"/>
      <c r="AV128" s="417"/>
      <c r="AW128" s="417"/>
      <c r="AX128" s="716"/>
      <c r="AY128" s="716"/>
      <c r="AZ128" s="635"/>
      <c r="BA128" s="635"/>
      <c r="BB128" s="716"/>
      <c r="BC128" s="716"/>
      <c r="BD128" s="635"/>
      <c r="BE128" s="635"/>
      <c r="BF128" s="717"/>
      <c r="BG128" s="717"/>
      <c r="BH128" s="432">
        <f t="shared" si="144"/>
        <v>1446</v>
      </c>
      <c r="BI128" s="432">
        <f t="shared" si="155"/>
        <v>0</v>
      </c>
      <c r="BJ128" s="432">
        <f t="shared" si="156"/>
        <v>0</v>
      </c>
      <c r="BK128" s="432">
        <f t="shared" si="157"/>
        <v>0</v>
      </c>
      <c r="BL128" s="432">
        <f t="shared" si="158"/>
        <v>0</v>
      </c>
      <c r="BM128" s="436">
        <f t="shared" si="161"/>
        <v>0</v>
      </c>
      <c r="BN128" s="462">
        <v>0.65</v>
      </c>
      <c r="BO128" s="427">
        <f t="shared" si="145"/>
        <v>28</v>
      </c>
      <c r="BP128" s="419"/>
      <c r="BQ128" s="700"/>
      <c r="BR128" s="419"/>
      <c r="BS128" s="700"/>
      <c r="BT128" s="700"/>
      <c r="BU128" s="700"/>
      <c r="BV128" s="427">
        <f t="shared" si="146"/>
        <v>25</v>
      </c>
      <c r="BW128" s="427"/>
      <c r="BX128" s="427"/>
      <c r="BY128" s="419"/>
      <c r="BZ128" s="432"/>
      <c r="CA128" s="419"/>
      <c r="CB128" s="427"/>
      <c r="CC128" s="419"/>
      <c r="CD128" s="427"/>
      <c r="CE128" s="404">
        <f>IF(OR(C128=0,CD128="Д"),0,IF(AND(C128&gt;0,E128=0),VLOOKUP(C128,звания!A:B,2,FALSE)/((EOMONTH($G$3,0)+1)-$G$3)*BO128+VLOOKUP(C128,звания!A:B,2,FALSE)/((EOMONTH($G$3,0)+1)-$G$3)*BR128+VLOOKUP(C128,звания!A:B,2,FALSE)/((EOMONTH($G$3,0)+1)-$G$3)*BU128,IF(AND(C128&gt;0,E128&gt;0,F128&gt;=$G$3,BO128=(EOMONTH($G$3,0)+1)-$G$3),(VLOOKUP(E128,звания!A:B,2,FALSE)/(EOMONTH($G$3,0)-$G$3+1))*(F128-$G$3)+(VLOOKUP(C128,звания!A:B,2,FALSE)/(EOMONTH($G$3,0)-$G$3+1))*((EOMONTH($G$3,0)-$G$3+1)-(F128-$G$3)),IF(AND(C128&gt;0,E128&gt;0,F128&gt;$G$3,BO128&lt;(EOMONTH($G$3,0)+1)-$G$3,BO128&lt;&gt;0),VLOOKUP(E128,звания!A:B,2,FALSE)/((EOMONTH($G$3,0)+1)-$G$3)*((F128-$G$3)-(((EOMONTH($G$3,0)+1)-$G$3)-BO128-BU128-BR128))+VLOOKUP(C128,звания!A:B,2,FALSE)/((EOMONTH($G$3,0)+1)-$G$3)*(((EOMONTH($G$3,0)+1)-F128)),IF(F128&lt;$G$3,(VLOOKUP(C128,звания!A:B,2,FALSE)-VLOOKUP(E128,звания!A:B,2,FALSE))/((EOMONTH($BN$3,0)+1)-$BN$3)*(EOMONTH($BN$3,0)+1-F128)+VLOOKUP(C128,звания!A:B,2,FALSE)/((EOMONTH($G$3,0)+1)-$G$3)*BO128+VLOOKUP(C128,звания!A:B,2,FALSE)/((EOMONTH($G$3,0)+1)-$G$3)*BU128+VLOOKUP(C128,звания!A:B,2,FALSE)/((EOMONTH($G$3,0)+1)-$G$3)*BR128,0)))))</f>
        <v>600</v>
      </c>
      <c r="CF128" s="404">
        <f>IF(OR(CD128="Д",C128=0),0,IF(B128="Виключений зі списків",IF(BS128=0,(VLOOKUP(O128,звания!$D$2:$E$62,2,FALSE))/(EOMONTH($B$3,0)+1-$B$3)*BO128+(VLOOKUP(BQ128,звания!$D$2:$E$62,2,FALSE))/(EOMONTH($B$3,0)+1-$B$3)*BR128,(((VLOOKUP(O128,звания!$D$2:$E$62,2,FALSE))/(EOMONTH($B$3,0)+1-$B$3))*BO128)+(VLOOKUP(BQ128,звания!$D$2:$E$62,2,FALSE))/(EOMONTH($B$3,0)+1-$B$3)*BR128+(VLOOKUP(BS128,звания!$D$2:$E$62,2,FALSE))/(EOMONTH($B$3,0)+1-$B$3)*BU128),IF(BS128=0,(VLOOKUP(O128,звания!$D$2:$E$62,2,FALSE))/(EOMONTH($G$3,0)+1-$G$3)*BO128+(VLOOKUP(BQ128,звания!$D$2:$E$62,2,FALSE))/(EOMONTH($G$3,0)+1-$G$3)*BR128,(((VLOOKUP(O128,звания!$D$2:$E$62,2,FALSE))/(EOMONTH($G$3,0)+1-$G$3))*BO128)+(VLOOKUP(BQ128,звания!$D$2:$E$62,2,FALSE))/(EOMONTH($G$3,0)+1-$G$3)*BR128+(VLOOKUP(BS128,звания!$D$2:$E$62,2,FALSE))/(EOMONTH($G$3,0)+1-$G$3)*BU128+IF(BT128=0,0,(VLOOKUP(BS128,звания!$D$2:$E$62,2,FALSE))/(EOMONTH($BN$3,0)+1-$BN$3)*BT128-(VLOOKUP(O128,звания!$D$2:$E$62,2,FALSE))/(EOMONTH($BN$3,0)+1-$BN$3)*BT128))))</f>
        <v>2910</v>
      </c>
      <c r="CG128" s="404">
        <f t="shared" si="169"/>
        <v>877.5</v>
      </c>
      <c r="CH128" s="404">
        <f>IF(BW128=0,CF128*BX128%,IF(BW128&gt;0,((VLOOKUP(O128,звания!$D$2:$E$62,2,FALSE)/(EOMONTH($G$3,0)+1-$G$3)*BW128)*BX128%)))</f>
        <v>0</v>
      </c>
      <c r="CI128" s="404">
        <f>IF(BY128=0,CF128*BZ128%,IF(BY128&gt;0,(VLOOKUP(O128,звания!$D$2:$E$62,2,FALSE)/(EOMONTH($G$3,0)+1-$G$3)*BO128)*BZ128%)+(VLOOKUP(BS128,звания!$D$2:$E$62,2,FALSE)/(EOMONTH($G$3,0)+1-$G$3)*BU128)*BZ128%)</f>
        <v>0</v>
      </c>
      <c r="CJ128" s="404">
        <f>IF(CA128=0,CF128*CB128%,IF(CA128&gt;0,(VLOOKUP(O128,звания!$D$2:$E$62,2,FALSE)/(EOMONTH($G$3,0)+1-$G$3)*BO128)*CB128%)+(VLOOKUP(BS128,звания!$D$2:$E$62,2,FALSE)/(EOMONTH($G$3,0)+1-$G$3)*BU128)*CB128%)</f>
        <v>0</v>
      </c>
      <c r="CK128" s="404">
        <f>IF(CD128="Д",0,IF(CC128=0,CF128*CD128%,IF(CC128&gt;0,(VLOOKUP(O128,звания!$D$2:$E$62,2,FALSE)/(EOMONTH($G$3,0)+1-$G$3)*BO128)*CD128%)+(VLOOKUP(BS128,звания!$D$2:$E$62,2,FALSE)/(EOMONTH($G$3,0)+1-$G$3)*BU128)*CD128%))</f>
        <v>0</v>
      </c>
      <c r="CL128" s="404">
        <f>IF(BR128&gt;0,((VLOOKUP(C128,звания!$A$2:$B$62,2,FALSE)/(EOMONTH($G$3,0)+1-$G$3)*BO128+VLOOKUP(O128,звания!$D$2:$E$62,2,FALSE)/(EOMONTH($G$3,0)+1-$G$3)*BO128+(VLOOKUP(C128,звания!$A$2:$B$62,2,FALSE)/(EOMONTH($G$3,0)+1-$G$3)*BO128+VLOOKUP(O128,звания!$D$2:$E$62,2,FALSE)/(EOMONTH($G$3,0)+1-$G$3)*BO128)*BV128%)*BN128)+(VLOOKUP(C128,звания!$A$2:$B$62,2,FALSE)/(EOMONTH($G$3,0)+1-$G$3)*BU128+VLOOKUP(BS128,звания!$D$2:$E$62,2,FALSE)/(EOMONTH($G$3,0)+1-$G$3)*BU128+(VLOOKUP(C128,звания!$A$2:$B$62,2,FALSE)/(EOMONTH($G$3,0)+1-$G$3)*BU128+VLOOKUP(BS128,звания!$D$2:$E$62,2,FALSE)/(EOMONTH($G$3,0)+1-$G$3)*BU128)*BV128%)*BN128,(CE128+CF128+CG128)*BN128)</f>
        <v>2851.88</v>
      </c>
      <c r="CM128" s="404"/>
      <c r="CN128" s="404"/>
      <c r="CO128" s="432">
        <f t="shared" si="119"/>
        <v>4</v>
      </c>
      <c r="CP128" s="638"/>
      <c r="CQ128" s="637">
        <f>IF(CF128=0,0,IF((SUM(BH128:BM128)&gt;360),(VLOOKUP(O128,звания!$F$2:$G$62,2,FALSE))/100,VLOOKUP(O128,звания!$F$2:$H$62,3,FALSE)/100))</f>
        <v>3.01</v>
      </c>
      <c r="CR128" s="617">
        <f>IF(B128="Виключений зі списків",IF(AND(BU128=0,360-BH128&lt;0),(VLOOKUP(O128,звания!$D$2:$E$62,2,FALSE))/(EOMONTH($B$3,0)+1-$B$3)*BO128*CQ128,IF(AND(360-BH128&gt;=0,360-BH128&lt;(EOMONTH($B$3,0)+1-$B$3)),(CF128/(EOMONTH($B$3,0)-$B$3+1)*(360-BH128))*CQ128+(CF128/(EOMONTH($B$3,0)-$B$3+1)*((EOMONTH($B$3,0)-$B$3+1)-(360-BH128)))*VLOOKUP(O128,звания!$F$2:$H$62,2,FALSE)/100,((((VLOOKUP(O128,звания!$D$2:$E$62,2,FALSE))/(EOMONTH($B$3,0)+1-$B$3)*BO128*CQ128+(VLOOKUP(BS128,звания!$D$2:$E$62,2,FALSE))/(EOMONTH($B$3,0)+1-$B$3)*BU128*(VLOOKUP(BS128,звания!$F$2:$G$62,2,FALSE)*0.01)+(IF(BT128=0,0,(VLOOKUP(BS128,звания!$D$2:$E$62,2,FALSE)/(EOMONTH($G$3,0)+1-$G$3)*BT128*(VLOOKUP(BS128,звания!$F$2:$G$62,2,FALSE)))*0.01-(VLOOKUP(O128,звания!$D$2:$E$62,2,FALSE)/(EOMONTH($G$3,0)+1-$G$3)*BT128*(VLOOKUP(O128,звания!$F$2:$G$62,2,FALSE)))*0.01)))))/100*(100-CP128))),(IF(AND(BU128=0,360-BH128&lt;0,CP128=0),(VLOOKUP(O128,звания!$D$2:$E$62,2,FALSE))/(EOMONTH($G$3,0)+1-$G$3)*BO128*CQ128,IF(AND(360-BH128&gt;=0,360-BH128&lt;(EOMONTH($G$3,0)+1-$G$3)),(CF128/(EOMONTH($G$3,0)-$G$3+1)*(360-BH128))*CQ128+(CF128/(EOMONTH($G$3,0)-$G$3+1)*((EOMONTH($G$3,0)-$G$3+1)-(360-BH128)))*VLOOKUP(O128,звания!$F$2:$H$62,2,FALSE)/100,((((VLOOKUP(O128,звания!$D$2:$E$62,2,FALSE))/(EOMONTH($G$3,0)+1-$G$3)*BO128*CQ128+(VLOOKUP(BS128,звания!$D$2:$E$62,2,FALSE))/(EOMONTH($G$3,0)+1-$G$3)*BU128*(VLOOKUP(BS128,звания!$F$2:$G$62,2,FALSE)*0.01)))/100*(100-CP128)+(IF(BT128=0,0,(VLOOKUP(BS128,звания!$D$2:$E$62,2,FALSE)/(EOMONTH($BN$3,0)+1-$BN$3)*BT128*(VLOOKUP(BS128,звания!$F$2:$G$62,2,FALSE)))*0.01-(VLOOKUP(O128,звания!$D$2:$E$62,2,FALSE)/(EOMONTH($BN$3,0)+1-$BN$3)*BT128*(VLOOKUP(O128,звания!$F$2:$G$62,2,FALSE)))*0.01)))))))</f>
        <v>8759.1</v>
      </c>
      <c r="CS128" s="416">
        <f t="shared" si="185"/>
        <v>15998.48</v>
      </c>
      <c r="CT128" s="403"/>
      <c r="CU128" s="403"/>
      <c r="CV128" s="404">
        <f t="shared" si="120"/>
        <v>672.35</v>
      </c>
      <c r="CW128" s="426">
        <f t="shared" si="176"/>
        <v>16670.830000000002</v>
      </c>
      <c r="CX128" s="404">
        <f t="shared" si="171"/>
        <v>3000.75</v>
      </c>
      <c r="CY128" s="1174">
        <v>5</v>
      </c>
      <c r="CZ128" s="404">
        <f t="shared" si="136"/>
        <v>205.41</v>
      </c>
      <c r="DA128" s="404"/>
      <c r="DB128" s="403"/>
      <c r="DC128" s="404"/>
      <c r="DD128" s="426">
        <f t="shared" si="162"/>
        <v>3206.16</v>
      </c>
      <c r="DE128" s="426">
        <f t="shared" si="190"/>
        <v>3519.67</v>
      </c>
      <c r="DF128" s="404">
        <f t="shared" si="148"/>
        <v>3000.75</v>
      </c>
      <c r="DG128" s="426">
        <f t="shared" si="159"/>
        <v>16465.419999999998</v>
      </c>
      <c r="DH128" s="426">
        <f t="shared" si="160"/>
        <v>0</v>
      </c>
      <c r="DI128" s="421"/>
      <c r="DJ128" s="422" t="str">
        <f t="shared" si="163"/>
        <v xml:space="preserve">30 від 01.03   </v>
      </c>
      <c r="DK128" s="113" t="s">
        <v>1066</v>
      </c>
      <c r="DL128" s="28" t="s">
        <v>1067</v>
      </c>
      <c r="DM128" s="28" t="s">
        <v>989</v>
      </c>
      <c r="DN128" s="28" t="s">
        <v>882</v>
      </c>
      <c r="DO128" s="900">
        <v>3288619090</v>
      </c>
      <c r="DP128" s="888"/>
      <c r="DQ128" s="817"/>
      <c r="DR128" s="818"/>
      <c r="DS128" s="819"/>
      <c r="DT128" s="820"/>
      <c r="DU128" s="124"/>
      <c r="DV128" s="110"/>
      <c r="DX128" s="84"/>
      <c r="DY128" s="84"/>
      <c r="DZ128" s="105"/>
      <c r="EH128" s="543">
        <f t="shared" si="123"/>
        <v>2</v>
      </c>
      <c r="EI128" s="404" t="str">
        <f t="shared" si="124"/>
        <v>ст. м-с</v>
      </c>
      <c r="EJ128" s="29" t="str">
        <f t="shared" si="125"/>
        <v>Коваленко В.Є.</v>
      </c>
      <c r="EK128" s="50"/>
      <c r="EL128" s="29"/>
      <c r="EM128" s="50"/>
      <c r="EN128" s="50"/>
      <c r="EO128" s="50"/>
      <c r="EP128" s="29"/>
    </row>
    <row r="129" spans="1:146" ht="17.45" hidden="1" customHeight="1">
      <c r="A129" s="402">
        <v>125</v>
      </c>
      <c r="B129" s="869" t="s">
        <v>825</v>
      </c>
      <c r="C129" s="910"/>
      <c r="D129" s="404" t="str">
        <f t="shared" si="139"/>
        <v>ВАКАНТ</v>
      </c>
      <c r="E129" s="416"/>
      <c r="F129" s="417"/>
      <c r="G129" s="406" t="str">
        <f t="shared" si="191"/>
        <v>0.1.1</v>
      </c>
      <c r="H129" s="407" t="str">
        <f t="shared" si="192"/>
        <v>0.1.1</v>
      </c>
      <c r="I129" s="407" t="str">
        <f t="shared" si="193"/>
        <v>0.1.1</v>
      </c>
      <c r="J129" s="407" t="str">
        <f t="shared" si="177"/>
        <v>0.0.0</v>
      </c>
      <c r="K129" s="407" t="str">
        <f t="shared" si="178"/>
        <v>0.0.0</v>
      </c>
      <c r="L129" s="407" t="str">
        <f t="shared" si="179"/>
        <v>0.0.0</v>
      </c>
      <c r="M129" s="407" t="str">
        <f t="shared" si="180"/>
        <v>0.0.0</v>
      </c>
      <c r="N129" s="408" t="str">
        <f t="shared" si="194"/>
        <v>0.0.0</v>
      </c>
      <c r="O129" s="930">
        <v>6</v>
      </c>
      <c r="P129" s="417">
        <v>44561</v>
      </c>
      <c r="Q129" s="417"/>
      <c r="R129" s="417"/>
      <c r="S129" s="417"/>
      <c r="T129" s="417"/>
      <c r="U129" s="417"/>
      <c r="V129" s="714"/>
      <c r="W129" s="714"/>
      <c r="X129" s="417"/>
      <c r="Y129" s="417"/>
      <c r="Z129" s="714"/>
      <c r="AA129" s="714"/>
      <c r="AB129" s="417"/>
      <c r="AC129" s="417"/>
      <c r="AD129" s="714"/>
      <c r="AE129" s="714"/>
      <c r="AF129" s="417"/>
      <c r="AG129" s="417"/>
      <c r="AH129" s="714"/>
      <c r="AI129" s="714"/>
      <c r="AJ129" s="417"/>
      <c r="AK129" s="417"/>
      <c r="AL129" s="714"/>
      <c r="AM129" s="714"/>
      <c r="AN129" s="417"/>
      <c r="AO129" s="417"/>
      <c r="AP129" s="714"/>
      <c r="AQ129" s="714"/>
      <c r="AR129" s="417"/>
      <c r="AS129" s="417"/>
      <c r="AT129" s="714"/>
      <c r="AU129" s="714"/>
      <c r="AV129" s="417"/>
      <c r="AW129" s="417"/>
      <c r="AX129" s="716"/>
      <c r="AY129" s="716"/>
      <c r="AZ129" s="635"/>
      <c r="BA129" s="635"/>
      <c r="BB129" s="716"/>
      <c r="BC129" s="716"/>
      <c r="BD129" s="635"/>
      <c r="BE129" s="635"/>
      <c r="BF129" s="717"/>
      <c r="BG129" s="717"/>
      <c r="BH129" s="432">
        <f t="shared" si="144"/>
        <v>31</v>
      </c>
      <c r="BI129" s="432">
        <f t="shared" si="155"/>
        <v>0</v>
      </c>
      <c r="BJ129" s="432">
        <f t="shared" si="156"/>
        <v>0</v>
      </c>
      <c r="BK129" s="432">
        <f t="shared" si="157"/>
        <v>0</v>
      </c>
      <c r="BL129" s="432">
        <f t="shared" si="158"/>
        <v>0</v>
      </c>
      <c r="BM129" s="436">
        <f t="shared" si="161"/>
        <v>0</v>
      </c>
      <c r="BN129" s="462">
        <v>0.65</v>
      </c>
      <c r="BO129" s="427">
        <f t="shared" si="145"/>
        <v>28</v>
      </c>
      <c r="BP129" s="725"/>
      <c r="BQ129" s="700"/>
      <c r="BR129" s="419"/>
      <c r="BS129" s="700"/>
      <c r="BT129" s="700"/>
      <c r="BU129" s="700"/>
      <c r="BV129" s="427">
        <f t="shared" si="146"/>
        <v>0</v>
      </c>
      <c r="BW129" s="419"/>
      <c r="BX129" s="781"/>
      <c r="BY129" s="700"/>
      <c r="BZ129" s="432"/>
      <c r="CA129" s="700"/>
      <c r="CB129" s="432"/>
      <c r="CC129" s="700"/>
      <c r="CD129" s="432"/>
      <c r="CE129" s="404">
        <f>IF(OR(C129=0,CD129="Д"),0,IF(AND(C129&gt;0,E129=0),VLOOKUP(C129,звания!A:B,2,FALSE)/((EOMONTH($G$3,0)+1)-$G$3)*BO129+VLOOKUP(C129,звания!A:B,2,FALSE)/((EOMONTH($G$3,0)+1)-$G$3)*BR129+VLOOKUP(C129,звания!A:B,2,FALSE)/((EOMONTH($G$3,0)+1)-$G$3)*BU129,IF(AND(C129&gt;0,E129&gt;0,F129&gt;=$G$3,BO129=(EOMONTH($G$3,0)+1)-$G$3),(VLOOKUP(E129,звания!A:B,2,FALSE)/(EOMONTH($G$3,0)-$G$3+1))*(F129-$G$3)+(VLOOKUP(C129,звания!A:B,2,FALSE)/(EOMONTH($G$3,0)-$G$3+1))*((EOMONTH($G$3,0)-$G$3+1)-(F129-$G$3)),IF(AND(C129&gt;0,E129&gt;0,F129&gt;$G$3,BO129&lt;(EOMONTH($G$3,0)+1)-$G$3,BO129&lt;&gt;0),VLOOKUP(E129,звания!A:B,2,FALSE)/((EOMONTH($G$3,0)+1)-$G$3)*((F129-$G$3)-(((EOMONTH($G$3,0)+1)-$G$3)-BO129-BU129-BR129))+VLOOKUP(C129,звания!A:B,2,FALSE)/((EOMONTH($G$3,0)+1)-$G$3)*(((EOMONTH($G$3,0)+1)-F129)),IF(F129&lt;$G$3,(VLOOKUP(C129,звания!A:B,2,FALSE)-VLOOKUP(E129,звания!A:B,2,FALSE))/((EOMONTH($BN$3,0)+1)-$BN$3)*(EOMONTH($BN$3,0)+1-F129)+VLOOKUP(C129,звания!A:B,2,FALSE)/((EOMONTH($G$3,0)+1)-$G$3)*BO129+VLOOKUP(C129,звания!A:B,2,FALSE)/((EOMONTH($G$3,0)+1)-$G$3)*BU129+VLOOKUP(C129,звания!A:B,2,FALSE)/((EOMONTH($G$3,0)+1)-$G$3)*BR129,0)))))</f>
        <v>0</v>
      </c>
      <c r="CF129" s="404">
        <f>IF(OR(CD129="Д",C129=0),0,IF(B129="Виключений зі списків",IF(BS129=0,(VLOOKUP(O129,звания!$D$2:$E$62,2,FALSE))/(EOMONTH($B$3,0)+1-$B$3)*BO129+(VLOOKUP(BQ129,звания!$D$2:$E$62,2,FALSE))/(EOMONTH($B$3,0)+1-$B$3)*BR129,(((VLOOKUP(O129,звания!$D$2:$E$62,2,FALSE))/(EOMONTH($B$3,0)+1-$B$3))*BO129)+(VLOOKUP(BQ129,звания!$D$2:$E$62,2,FALSE))/(EOMONTH($B$3,0)+1-$B$3)*BR129+(VLOOKUP(BS129,звания!$D$2:$E$62,2,FALSE))/(EOMONTH($B$3,0)+1-$B$3)*BU129),IF(BS129=0,(VLOOKUP(O129,звания!$D$2:$E$62,2,FALSE))/(EOMONTH($G$3,0)+1-$G$3)*BO129+(VLOOKUP(BQ129,звания!$D$2:$E$62,2,FALSE))/(EOMONTH($G$3,0)+1-$G$3)*BR129,(((VLOOKUP(O129,звания!$D$2:$E$62,2,FALSE))/(EOMONTH($G$3,0)+1-$G$3))*BO129)+(VLOOKUP(BQ129,звания!$D$2:$E$62,2,FALSE))/(EOMONTH($G$3,0)+1-$G$3)*BR129+(VLOOKUP(BS129,звания!$D$2:$E$62,2,FALSE))/(EOMONTH($G$3,0)+1-$G$3)*BU129+IF(BT129=0,0,(VLOOKUP(BS129,звания!$D$2:$E$62,2,FALSE))/(EOMONTH($BN$3,0)+1-$BN$3)*BT129-(VLOOKUP(O129,звания!$D$2:$E$62,2,FALSE))/(EOMONTH($BN$3,0)+1-$BN$3)*BT129))))</f>
        <v>0</v>
      </c>
      <c r="CG129" s="404">
        <f t="shared" si="169"/>
        <v>0</v>
      </c>
      <c r="CH129" s="404">
        <f>IF(BW129=0,CF129*BX129%,IF(BW129&gt;0,((VLOOKUP(O129,звания!$D$2:$E$62,2,FALSE)/(EOMONTH($G$3,0)+1-$G$3)*BW129)*BX129%)))</f>
        <v>0</v>
      </c>
      <c r="CI129" s="404">
        <f>IF(BY129=0,CF129*BZ129%,IF(BY129&gt;0,(VLOOKUP(O129,звания!$D$2:$E$62,2,FALSE)/(EOMONTH($G$3,0)+1-$G$3)*BO129)*BZ129%)+(VLOOKUP(BS129,звания!$D$2:$E$62,2,FALSE)/(EOMONTH($G$3,0)+1-$G$3)*BU129)*BZ129%)</f>
        <v>0</v>
      </c>
      <c r="CJ129" s="404">
        <f>IF(CA129=0,CF129*CB129%,IF(CA129&gt;0,(VLOOKUP(O129,звания!$D$2:$E$62,2,FALSE)/(EOMONTH($G$3,0)+1-$G$3)*BO129)*CB129%)+(VLOOKUP(BS129,звания!$D$2:$E$62,2,FALSE)/(EOMONTH($G$3,0)+1-$G$3)*BU129)*CB129%)</f>
        <v>0</v>
      </c>
      <c r="CK129" s="404">
        <f>IF(CD129="Д",0,IF(CC129=0,CF129*CD129%,IF(CC129&gt;0,(VLOOKUP(O129,звания!$D$2:$E$62,2,FALSE)/(EOMONTH($G$3,0)+1-$G$3)*BO129)*CD129%)+(VLOOKUP(BS129,звания!$D$2:$E$62,2,FALSE)/(EOMONTH($G$3,0)+1-$G$3)*BU129)*CD129%))</f>
        <v>0</v>
      </c>
      <c r="CL129" s="404">
        <f>IF(BR129&gt;0,((VLOOKUP(C129,звания!$A$2:$B$62,2,FALSE)/(EOMONTH($G$3,0)+1-$G$3)*BO129+VLOOKUP(O129,звания!$D$2:$E$62,2,FALSE)/(EOMONTH($G$3,0)+1-$G$3)*BO129+(VLOOKUP(C129,звания!$A$2:$B$62,2,FALSE)/(EOMONTH($G$3,0)+1-$G$3)*BO129+VLOOKUP(O129,звания!$D$2:$E$62,2,FALSE)/(EOMONTH($G$3,0)+1-$G$3)*BO129)*BV129%)*BN129)+(VLOOKUP(C129,звания!$A$2:$B$62,2,FALSE)/(EOMONTH($G$3,0)+1-$G$3)*BU129+VLOOKUP(BS129,звания!$D$2:$E$62,2,FALSE)/(EOMONTH($G$3,0)+1-$G$3)*BU129+(VLOOKUP(C129,звания!$A$2:$B$62,2,FALSE)/(EOMONTH($G$3,0)+1-$G$3)*BU129+VLOOKUP(BS129,звания!$D$2:$E$62,2,FALSE)/(EOMONTH($G$3,0)+1-$G$3)*BU129)*BV129%)*BN129,(CE129+CF129+CG129)*BN129)</f>
        <v>0</v>
      </c>
      <c r="CM129" s="404"/>
      <c r="CN129" s="404"/>
      <c r="CO129" s="432">
        <f t="shared" si="119"/>
        <v>0</v>
      </c>
      <c r="CP129" s="638"/>
      <c r="CQ129" s="637">
        <f>IF(CF129=0,0,IF((SUM(BH129:BM129)&gt;360),(VLOOKUP(O129,звания!$F$2:$G$62,2,FALSE))/100,VLOOKUP(O129,звания!$F$2:$H$62,3,FALSE)/100))</f>
        <v>0</v>
      </c>
      <c r="CR129" s="617">
        <f>IF(B129="Виключений зі списків",IF(AND(BU129=0,360-BH129&lt;0),(VLOOKUP(O129,звания!$D$2:$E$62,2,FALSE))/(EOMONTH($B$3,0)+1-$B$3)*BO129*CQ129,IF(AND(360-BH129&gt;=0,360-BH129&lt;(EOMONTH($B$3,0)+1-$B$3)),(CF129/(EOMONTH($B$3,0)-$B$3+1)*(360-BH129))*CQ129+(CF129/(EOMONTH($B$3,0)-$B$3+1)*((EOMONTH($B$3,0)-$B$3+1)-(360-BH129)))*VLOOKUP(O129,звания!$F$2:$H$62,2,FALSE)/100,((((VLOOKUP(O129,звания!$D$2:$E$62,2,FALSE))/(EOMONTH($B$3,0)+1-$B$3)*BO129*CQ129+(VLOOKUP(BS129,звания!$D$2:$E$62,2,FALSE))/(EOMONTH($B$3,0)+1-$B$3)*BU129*(VLOOKUP(BS129,звания!$F$2:$G$62,2,FALSE)*0.01)+(IF(BT129=0,0,(VLOOKUP(BS129,звания!$D$2:$E$62,2,FALSE)/(EOMONTH($G$3,0)+1-$G$3)*BT129*(VLOOKUP(BS129,звания!$F$2:$G$62,2,FALSE)))*0.01-(VLOOKUP(O129,звания!$D$2:$E$62,2,FALSE)/(EOMONTH($G$3,0)+1-$G$3)*BT129*(VLOOKUP(O129,звания!$F$2:$G$62,2,FALSE)))*0.01)))))/100*(100-CP129))),(IF(AND(BU129=0,360-BH129&lt;0,CP129=0),(VLOOKUP(O129,звания!$D$2:$E$62,2,FALSE))/(EOMONTH($G$3,0)+1-$G$3)*BO129*CQ129,IF(AND(360-BH129&gt;=0,360-BH129&lt;(EOMONTH($G$3,0)+1-$G$3)),(CF129/(EOMONTH($G$3,0)-$G$3+1)*(360-BH129))*CQ129+(CF129/(EOMONTH($G$3,0)-$G$3+1)*((EOMONTH($G$3,0)-$G$3+1)-(360-BH129)))*VLOOKUP(O129,звания!$F$2:$H$62,2,FALSE)/100,((((VLOOKUP(O129,звания!$D$2:$E$62,2,FALSE))/(EOMONTH($G$3,0)+1-$G$3)*BO129*CQ129+(VLOOKUP(BS129,звания!$D$2:$E$62,2,FALSE))/(EOMONTH($G$3,0)+1-$G$3)*BU129*(VLOOKUP(BS129,звания!$F$2:$G$62,2,FALSE)*0.01)))/100*(100-CP129)+(IF(BT129=0,0,(VLOOKUP(BS129,звания!$D$2:$E$62,2,FALSE)/(EOMONTH($BN$3,0)+1-$BN$3)*BT129*(VLOOKUP(BS129,звания!$F$2:$G$62,2,FALSE)))*0.01-(VLOOKUP(O129,звания!$D$2:$E$62,2,FALSE)/(EOMONTH($BN$3,0)+1-$BN$3)*BT129*(VLOOKUP(O129,звания!$F$2:$G$62,2,FALSE)))*0.01)))))))</f>
        <v>0</v>
      </c>
      <c r="CS129" s="416">
        <f t="shared" si="185"/>
        <v>0</v>
      </c>
      <c r="CT129" s="403"/>
      <c r="CU129" s="403"/>
      <c r="CV129" s="403">
        <f t="shared" si="120"/>
        <v>0</v>
      </c>
      <c r="CW129" s="556">
        <f t="shared" si="176"/>
        <v>0</v>
      </c>
      <c r="CX129" s="403">
        <f t="shared" si="171"/>
        <v>0</v>
      </c>
      <c r="CY129" s="403"/>
      <c r="CZ129" s="404">
        <f t="shared" si="136"/>
        <v>0</v>
      </c>
      <c r="DA129" s="403"/>
      <c r="DB129" s="403"/>
      <c r="DC129" s="403"/>
      <c r="DD129" s="421">
        <f t="shared" si="162"/>
        <v>0</v>
      </c>
      <c r="DE129" s="421">
        <f t="shared" si="190"/>
        <v>0</v>
      </c>
      <c r="DF129" s="403">
        <f t="shared" si="148"/>
        <v>0</v>
      </c>
      <c r="DG129" s="421">
        <f t="shared" si="159"/>
        <v>0</v>
      </c>
      <c r="DH129" s="421">
        <f t="shared" si="160"/>
        <v>0</v>
      </c>
      <c r="DI129" s="421"/>
      <c r="DJ129" s="422" t="str">
        <f t="shared" si="163"/>
        <v xml:space="preserve">    </v>
      </c>
      <c r="DK129" s="113" t="s">
        <v>876</v>
      </c>
      <c r="DL129" s="28"/>
      <c r="DM129" s="28"/>
      <c r="DN129" s="28"/>
      <c r="DO129" s="901"/>
      <c r="DP129" s="888"/>
      <c r="DQ129" s="817"/>
      <c r="DR129" s="818"/>
      <c r="DS129" s="819"/>
      <c r="DT129" s="820"/>
      <c r="DU129" s="124"/>
      <c r="DV129" s="110"/>
      <c r="DX129" s="84"/>
      <c r="DY129" s="84"/>
      <c r="DZ129" s="105"/>
      <c r="EH129" s="543">
        <f t="shared" si="123"/>
        <v>0</v>
      </c>
      <c r="EI129" s="404">
        <f t="shared" si="124"/>
        <v>0</v>
      </c>
      <c r="EJ129" s="29" t="str">
        <f t="shared" si="125"/>
        <v>ВАКАНТ</v>
      </c>
      <c r="EK129" s="50"/>
      <c r="EL129" s="29"/>
      <c r="EM129" s="50"/>
      <c r="EN129" s="50"/>
      <c r="EO129" s="50"/>
      <c r="EP129" s="29"/>
    </row>
    <row r="130" spans="1:146" ht="17.45" customHeight="1">
      <c r="A130" s="427">
        <v>126</v>
      </c>
      <c r="B130" s="869" t="s">
        <v>826</v>
      </c>
      <c r="C130" s="911" t="s">
        <v>708</v>
      </c>
      <c r="D130" s="404" t="str">
        <f t="shared" si="139"/>
        <v>Кічев В.І.</v>
      </c>
      <c r="E130" s="416"/>
      <c r="F130" s="417"/>
      <c r="G130" s="409" t="str">
        <f t="shared" si="191"/>
        <v>0.5.23</v>
      </c>
      <c r="H130" s="407" t="str">
        <f t="shared" si="192"/>
        <v>0.5.23</v>
      </c>
      <c r="I130" s="407" t="str">
        <f t="shared" si="193"/>
        <v>0.5.23</v>
      </c>
      <c r="J130" s="407" t="str">
        <f t="shared" si="177"/>
        <v>0.0.0</v>
      </c>
      <c r="K130" s="407" t="str">
        <f t="shared" si="178"/>
        <v>0.0.0</v>
      </c>
      <c r="L130" s="407" t="str">
        <f t="shared" si="179"/>
        <v>0.0.0</v>
      </c>
      <c r="M130" s="407" t="str">
        <f t="shared" si="180"/>
        <v>0.0.0</v>
      </c>
      <c r="N130" s="408" t="str">
        <f t="shared" si="194"/>
        <v>0.0.0</v>
      </c>
      <c r="O130" s="935">
        <v>2</v>
      </c>
      <c r="P130" s="417">
        <v>44416</v>
      </c>
      <c r="Q130" s="417"/>
      <c r="R130" s="417"/>
      <c r="S130" s="417"/>
      <c r="T130" s="417"/>
      <c r="U130" s="417"/>
      <c r="V130" s="714"/>
      <c r="W130" s="714"/>
      <c r="X130" s="417"/>
      <c r="Y130" s="417"/>
      <c r="Z130" s="714"/>
      <c r="AA130" s="714"/>
      <c r="AB130" s="417"/>
      <c r="AC130" s="417"/>
      <c r="AD130" s="714"/>
      <c r="AE130" s="714"/>
      <c r="AF130" s="417"/>
      <c r="AG130" s="417"/>
      <c r="AH130" s="714"/>
      <c r="AI130" s="714"/>
      <c r="AJ130" s="417"/>
      <c r="AK130" s="417"/>
      <c r="AL130" s="714"/>
      <c r="AM130" s="714"/>
      <c r="AN130" s="417"/>
      <c r="AO130" s="417"/>
      <c r="AP130" s="714"/>
      <c r="AQ130" s="714"/>
      <c r="AR130" s="417"/>
      <c r="AS130" s="417"/>
      <c r="AT130" s="714"/>
      <c r="AU130" s="714"/>
      <c r="AV130" s="417"/>
      <c r="AW130" s="417"/>
      <c r="AX130" s="716"/>
      <c r="AY130" s="716"/>
      <c r="AZ130" s="635"/>
      <c r="BA130" s="635"/>
      <c r="BB130" s="716"/>
      <c r="BC130" s="716"/>
      <c r="BD130" s="635"/>
      <c r="BE130" s="635"/>
      <c r="BF130" s="717"/>
      <c r="BG130" s="717"/>
      <c r="BH130" s="432">
        <f t="shared" si="144"/>
        <v>173</v>
      </c>
      <c r="BI130" s="432">
        <f t="shared" si="155"/>
        <v>0</v>
      </c>
      <c r="BJ130" s="432">
        <f t="shared" si="156"/>
        <v>0</v>
      </c>
      <c r="BK130" s="432">
        <f t="shared" si="157"/>
        <v>0</v>
      </c>
      <c r="BL130" s="432">
        <f t="shared" si="158"/>
        <v>0</v>
      </c>
      <c r="BM130" s="436">
        <f t="shared" si="161"/>
        <v>0</v>
      </c>
      <c r="BN130" s="462">
        <v>0.65</v>
      </c>
      <c r="BO130" s="427">
        <f t="shared" si="145"/>
        <v>28</v>
      </c>
      <c r="BP130" s="725"/>
      <c r="BQ130" s="700"/>
      <c r="BR130" s="419"/>
      <c r="BS130" s="700"/>
      <c r="BT130" s="700"/>
      <c r="BU130" s="700"/>
      <c r="BV130" s="427">
        <f t="shared" si="146"/>
        <v>0</v>
      </c>
      <c r="BW130" s="427"/>
      <c r="BX130" s="427"/>
      <c r="BY130" s="419"/>
      <c r="BZ130" s="432"/>
      <c r="CA130" s="419"/>
      <c r="CB130" s="427"/>
      <c r="CC130" s="419"/>
      <c r="CD130" s="427"/>
      <c r="CE130" s="404">
        <f>IF(OR(C130=0,CD130="Д"),0,IF(AND(C130&gt;0,E130=0),VLOOKUP(C130,звания!A:B,2,FALSE)/((EOMONTH($G$3,0)+1)-$G$3)*BO130+VLOOKUP(C130,звания!A:B,2,FALSE)/((EOMONTH($G$3,0)+1)-$G$3)*BR130+VLOOKUP(C130,звания!A:B,2,FALSE)/((EOMONTH($G$3,0)+1)-$G$3)*BU130,IF(AND(C130&gt;0,E130&gt;0,F130&gt;=$G$3,BO130=(EOMONTH($G$3,0)+1)-$G$3),(VLOOKUP(E130,звания!A:B,2,FALSE)/(EOMONTH($G$3,0)-$G$3+1))*(F130-$G$3)+(VLOOKUP(C130,звания!A:B,2,FALSE)/(EOMONTH($G$3,0)-$G$3+1))*((EOMONTH($G$3,0)-$G$3+1)-(F130-$G$3)),IF(AND(C130&gt;0,E130&gt;0,F130&gt;$G$3,BO130&lt;(EOMONTH($G$3,0)+1)-$G$3,BO130&lt;&gt;0),VLOOKUP(E130,звания!A:B,2,FALSE)/((EOMONTH($G$3,0)+1)-$G$3)*((F130-$G$3)-(((EOMONTH($G$3,0)+1)-$G$3)-BO130-BU130-BR130))+VLOOKUP(C130,звания!A:B,2,FALSE)/((EOMONTH($G$3,0)+1)-$G$3)*(((EOMONTH($G$3,0)+1)-F130)),IF(F130&lt;$G$3,(VLOOKUP(C130,звания!A:B,2,FALSE)-VLOOKUP(E130,звания!A:B,2,FALSE))/((EOMONTH($BN$3,0)+1)-$BN$3)*(EOMONTH($BN$3,0)+1-F130)+VLOOKUP(C130,звания!A:B,2,FALSE)/((EOMONTH($G$3,0)+1)-$G$3)*BO130+VLOOKUP(C130,звания!A:B,2,FALSE)/((EOMONTH($G$3,0)+1)-$G$3)*BU130+VLOOKUP(C130,звания!A:B,2,FALSE)/((EOMONTH($G$3,0)+1)-$G$3)*BR130,0)))))</f>
        <v>530</v>
      </c>
      <c r="CF130" s="404">
        <f>IF(OR(CD130="Д",C130=0),0,IF(B130="Виключений зі списків",IF(BS130=0,(VLOOKUP(O130,звания!$D$2:$E$62,2,FALSE))/(EOMONTH($B$3,0)+1-$B$3)*BO130+(VLOOKUP(BQ130,звания!$D$2:$E$62,2,FALSE))/(EOMONTH($B$3,0)+1-$B$3)*BR130,(((VLOOKUP(O130,звания!$D$2:$E$62,2,FALSE))/(EOMONTH($B$3,0)+1-$B$3))*BO130)+(VLOOKUP(BQ130,звания!$D$2:$E$62,2,FALSE))/(EOMONTH($B$3,0)+1-$B$3)*BR130+(VLOOKUP(BS130,звания!$D$2:$E$62,2,FALSE))/(EOMONTH($B$3,0)+1-$B$3)*BU130),IF(BS130=0,(VLOOKUP(O130,звания!$D$2:$E$62,2,FALSE))/(EOMONTH($G$3,0)+1-$G$3)*BO130+(VLOOKUP(BQ130,звания!$D$2:$E$62,2,FALSE))/(EOMONTH($G$3,0)+1-$G$3)*BR130,(((VLOOKUP(O130,звания!$D$2:$E$62,2,FALSE))/(EOMONTH($G$3,0)+1-$G$3))*BO130)+(VLOOKUP(BQ130,звания!$D$2:$E$62,2,FALSE))/(EOMONTH($G$3,0)+1-$G$3)*BR130+(VLOOKUP(BS130,звания!$D$2:$E$62,2,FALSE))/(EOMONTH($G$3,0)+1-$G$3)*BU130+IF(BT130=0,0,(VLOOKUP(BS130,звания!$D$2:$E$62,2,FALSE))/(EOMONTH($BN$3,0)+1-$BN$3)*BT130-(VLOOKUP(O130,звания!$D$2:$E$62,2,FALSE))/(EOMONTH($BN$3,0)+1-$BN$3)*BT130))))</f>
        <v>2550</v>
      </c>
      <c r="CG130" s="404">
        <f t="shared" si="169"/>
        <v>0</v>
      </c>
      <c r="CH130" s="404">
        <f>IF(BW130=0,CF130*BX130%,IF(BW130&gt;0,((VLOOKUP(O130,звания!$D$2:$E$62,2,FALSE)/(EOMONTH($G$3,0)+1-$G$3)*BW130)*BX130%)))</f>
        <v>0</v>
      </c>
      <c r="CI130" s="404">
        <f>IF(BY130=0,CF130*BZ130%,IF(BY130&gt;0,(VLOOKUP(O130,звания!$D$2:$E$62,2,FALSE)/(EOMONTH($G$3,0)+1-$G$3)*BO130)*BZ130%)+(VLOOKUP(BS130,звания!$D$2:$E$62,2,FALSE)/(EOMONTH($G$3,0)+1-$G$3)*BU130)*BZ130%)</f>
        <v>0</v>
      </c>
      <c r="CJ130" s="404">
        <f>IF(CA130=0,CF130*CB130%,IF(CA130&gt;0,(VLOOKUP(O130,звания!$D$2:$E$62,2,FALSE)/(EOMONTH($G$3,0)+1-$G$3)*BO130)*CB130%)+(VLOOKUP(BS130,звания!$D$2:$E$62,2,FALSE)/(EOMONTH($G$3,0)+1-$G$3)*BU130)*CB130%)</f>
        <v>0</v>
      </c>
      <c r="CK130" s="404">
        <f>IF(CD130="Д",0,IF(CC130=0,CF130*CD130%,IF(CC130&gt;0,(VLOOKUP(O130,звания!$D$2:$E$62,2,FALSE)/(EOMONTH($G$3,0)+1-$G$3)*BO130)*CD130%)+(VLOOKUP(BS130,звания!$D$2:$E$62,2,FALSE)/(EOMONTH($G$3,0)+1-$G$3)*BU130)*CD130%))</f>
        <v>0</v>
      </c>
      <c r="CL130" s="404">
        <f>IF(BR130&gt;0,((VLOOKUP(C130,звания!$A$2:$B$62,2,FALSE)/(EOMONTH($G$3,0)+1-$G$3)*BO130+VLOOKUP(O130,звания!$D$2:$E$62,2,FALSE)/(EOMONTH($G$3,0)+1-$G$3)*BO130+(VLOOKUP(C130,звания!$A$2:$B$62,2,FALSE)/(EOMONTH($G$3,0)+1-$G$3)*BO130+VLOOKUP(O130,звания!$D$2:$E$62,2,FALSE)/(EOMONTH($G$3,0)+1-$G$3)*BO130)*BV130%)*BN130)+(VLOOKUP(C130,звания!$A$2:$B$62,2,FALSE)/(EOMONTH($G$3,0)+1-$G$3)*BU130+VLOOKUP(BS130,звания!$D$2:$E$62,2,FALSE)/(EOMONTH($G$3,0)+1-$G$3)*BU130+(VLOOKUP(C130,звания!$A$2:$B$62,2,FALSE)/(EOMONTH($G$3,0)+1-$G$3)*BU130+VLOOKUP(BS130,звания!$D$2:$E$62,2,FALSE)/(EOMONTH($G$3,0)+1-$G$3)*BU130)*BV130%)*BN130,(CE130+CF130+CG130)*BN130)</f>
        <v>2002</v>
      </c>
      <c r="CM130" s="404"/>
      <c r="CN130" s="404"/>
      <c r="CO130" s="432">
        <f t="shared" si="119"/>
        <v>4</v>
      </c>
      <c r="CP130" s="638"/>
      <c r="CQ130" s="637">
        <f>IF(CF130=0,0,IF((SUM(BH130:BM130)&gt;360),(VLOOKUP(O130,звания!$F$2:$G$62,2,FALSE))/100,VLOOKUP(O130,звания!$F$2:$H$62,3,FALSE)/100))</f>
        <v>3.41</v>
      </c>
      <c r="CR130" s="617">
        <f>IF(B130="Виключений зі списків",IF(AND(BU130=0,360-BH130&lt;0),(VLOOKUP(O130,звания!$D$2:$E$62,2,FALSE))/(EOMONTH($B$3,0)+1-$B$3)*BO130*CQ130,IF(AND(360-BH130&gt;=0,360-BH130&lt;(EOMONTH($B$3,0)+1-$B$3)),(CF130/(EOMONTH($B$3,0)-$B$3+1)*(360-BH130))*CQ130+(CF130/(EOMONTH($B$3,0)-$B$3+1)*((EOMONTH($B$3,0)-$B$3+1)-(360-BH130)))*VLOOKUP(O130,звания!$F$2:$H$62,2,FALSE)/100,((((VLOOKUP(O130,звания!$D$2:$E$62,2,FALSE))/(EOMONTH($B$3,0)+1-$B$3)*BO130*CQ130+(VLOOKUP(BS130,звания!$D$2:$E$62,2,FALSE))/(EOMONTH($B$3,0)+1-$B$3)*BU130*(VLOOKUP(BS130,звания!$F$2:$G$62,2,FALSE)*0.01)+(IF(BT130=0,0,(VLOOKUP(BS130,звания!$D$2:$E$62,2,FALSE)/(EOMONTH($G$3,0)+1-$G$3)*BT130*(VLOOKUP(BS130,звания!$F$2:$G$62,2,FALSE)))*0.01-(VLOOKUP(O130,звания!$D$2:$E$62,2,FALSE)/(EOMONTH($G$3,0)+1-$G$3)*BT130*(VLOOKUP(O130,звания!$F$2:$G$62,2,FALSE)))*0.01)))))/100*(100-CP130))),(IF(AND(BU130=0,360-BH130&lt;0,CP130=0),(VLOOKUP(O130,звания!$D$2:$E$62,2,FALSE))/(EOMONTH($G$3,0)+1-$G$3)*BO130*CQ130,IF(AND(360-BH130&gt;=0,360-BH130&lt;(EOMONTH($G$3,0)+1-$G$3)),(CF130/(EOMONTH($G$3,0)-$G$3+1)*(360-BH130))*CQ130+(CF130/(EOMONTH($G$3,0)-$G$3+1)*((EOMONTH($G$3,0)-$G$3+1)-(360-BH130)))*VLOOKUP(O130,звания!$F$2:$H$62,2,FALSE)/100,((((VLOOKUP(O130,звания!$D$2:$E$62,2,FALSE))/(EOMONTH($G$3,0)+1-$G$3)*BO130*CQ130+(VLOOKUP(BS130,звания!$D$2:$E$62,2,FALSE))/(EOMONTH($G$3,0)+1-$G$3)*BU130*(VLOOKUP(BS130,звания!$F$2:$G$62,2,FALSE)*0.01)))/100*(100-CP130)+(IF(BT130=0,0,(VLOOKUP(BS130,звания!$D$2:$E$62,2,FALSE)/(EOMONTH($BN$3,0)+1-$BN$3)*BT130*(VLOOKUP(BS130,звания!$F$2:$G$62,2,FALSE)))*0.01-(VLOOKUP(O130,звания!$D$2:$E$62,2,FALSE)/(EOMONTH($BN$3,0)+1-$BN$3)*BT130*(VLOOKUP(O130,звания!$F$2:$G$62,2,FALSE)))*0.01)))))))</f>
        <v>8695.5</v>
      </c>
      <c r="CS130" s="416">
        <f t="shared" si="185"/>
        <v>13777.5</v>
      </c>
      <c r="CT130" s="403"/>
      <c r="CU130" s="403"/>
      <c r="CV130" s="404">
        <f t="shared" si="120"/>
        <v>672.35</v>
      </c>
      <c r="CW130" s="426">
        <f t="shared" si="176"/>
        <v>14449.85</v>
      </c>
      <c r="CX130" s="404">
        <f t="shared" si="171"/>
        <v>2600.9699999999998</v>
      </c>
      <c r="CY130" s="1174">
        <v>5</v>
      </c>
      <c r="CZ130" s="404">
        <f t="shared" si="136"/>
        <v>178.04</v>
      </c>
      <c r="DA130" s="404"/>
      <c r="DB130" s="403"/>
      <c r="DC130" s="404"/>
      <c r="DD130" s="426">
        <f t="shared" si="162"/>
        <v>2779.01</v>
      </c>
      <c r="DE130" s="426">
        <f t="shared" si="190"/>
        <v>3031.05</v>
      </c>
      <c r="DF130" s="404">
        <f t="shared" si="148"/>
        <v>2600.9699999999998</v>
      </c>
      <c r="DG130" s="426">
        <f t="shared" si="159"/>
        <v>14271.81</v>
      </c>
      <c r="DH130" s="426">
        <f t="shared" si="160"/>
        <v>0</v>
      </c>
      <c r="DI130" s="421"/>
      <c r="DJ130" s="422" t="str">
        <f>IF(DG130&gt;0,$DL$2," ")&amp;"  "&amp;IF(DH130&gt;0,$DM$2," ")</f>
        <v xml:space="preserve">30 від 01.03   </v>
      </c>
      <c r="DK130" s="113" t="s">
        <v>1068</v>
      </c>
      <c r="DL130" s="28" t="s">
        <v>1069</v>
      </c>
      <c r="DM130" s="28" t="s">
        <v>1070</v>
      </c>
      <c r="DN130" s="28" t="s">
        <v>1014</v>
      </c>
      <c r="DO130" s="900">
        <v>3285616333</v>
      </c>
      <c r="DP130" s="888"/>
      <c r="DQ130" s="817"/>
      <c r="DR130" s="818"/>
      <c r="DS130" s="819"/>
      <c r="DT130" s="820"/>
      <c r="DU130" s="124"/>
      <c r="DV130" s="110"/>
      <c r="DX130" s="84"/>
      <c r="DY130" s="84"/>
      <c r="DZ130" s="105"/>
      <c r="EG130" s="19"/>
      <c r="EH130" s="543">
        <f t="shared" si="123"/>
        <v>2</v>
      </c>
      <c r="EI130" s="404" t="str">
        <f t="shared" si="124"/>
        <v>м-с</v>
      </c>
      <c r="EJ130" s="29" t="str">
        <f t="shared" si="125"/>
        <v>Кічев В.І.</v>
      </c>
      <c r="EK130" s="50"/>
      <c r="EL130" s="29"/>
      <c r="EM130" s="50"/>
      <c r="EN130" s="50"/>
      <c r="EO130" s="50"/>
      <c r="EP130" s="29"/>
    </row>
    <row r="131" spans="1:146" ht="17.45" customHeight="1">
      <c r="A131" s="427">
        <v>127</v>
      </c>
      <c r="B131" s="869" t="s">
        <v>826</v>
      </c>
      <c r="C131" s="911" t="s">
        <v>708</v>
      </c>
      <c r="D131" s="404" t="str">
        <f t="shared" ref="D131:D189" si="195">DK131</f>
        <v>Казіміров В.С.</v>
      </c>
      <c r="E131" s="416"/>
      <c r="F131" s="417"/>
      <c r="G131" s="409" t="str">
        <f t="shared" ref="G131:G136" si="196">IF(P131&gt;$G$3,0,CONCATENATE((INT((BH131)/360)+INT((BI131)/360)+INT((BJ131)/360)+INT((BK131)/360)+INT((BL131)/360)+INT((BM131)/360))+INT((INT(MOD((BH131),360)/30)+INT(MOD((BI131),360)/30)+INT(MOD((BJ131),360)/30)+INT(MOD((BK131),360)/30)+INT(MOD((BL131),360)/30)+INT(MOD((BM131),360)/30)+INT((MOD(MOD((BH131),360),30)+MOD(MOD((BI131),360),30)+MOD(MOD((BJ131),360),30)+MOD(MOD((BK131),360),30)+MOD(MOD((BL131),360),30)+MOD(MOD((BM131),360),30))/30))/12),".",MOD(INT(MOD((BH131),360)/30)+INT(MOD((BI131),360)/30)+INT(MOD((BJ131),360)/30)+INT(MOD((BK131),360)/30)+INT(MOD((BL131),360)/30)+INT(MOD((BM131),360)/30)+INT((MOD(MOD((BH131),360),30)+MOD(MOD((BI131),360),30)+MOD(MOD((BJ131),360),30)+MOD(MOD((BK131),360),30)+MOD(MOD((BL131),360),30)+MOD(MOD((BM131),360),30))/30),12),".",INT(MOD(MOD(MOD((BH131),360),30)+MOD(MOD((BI131),360),30)+MOD(MOD((BJ131),360),30)+MOD(MOD((BK131),360),30)+MOD(MOD((BL131),360),30)+MOD(MOD((BM131),360),30),30))))</f>
        <v>0.5.5</v>
      </c>
      <c r="H131" s="407" t="str">
        <f t="shared" ref="H131:H136" si="197">CONCATENATE(INT((BH131)/360),".",INT(MOD((BH131),360)/30),".",MOD(MOD((BH131),360),30))</f>
        <v>0.5.5</v>
      </c>
      <c r="I131" s="407" t="str">
        <f t="shared" ref="I131:I136" si="198">IF(P131&gt;$G$3,0,CONCATENATE((INT((BH131)/360)+INT((BM131)/360))+INT((INT(MOD((BH131),360)/30)+INT(MOD((BM131),360)/30)+INT((MOD(MOD((BH131),360),30)+MOD(MOD((BM131),360),30))/30))/12),".",MOD(INT(MOD((BH131),360)/30)+INT(MOD((BM131),360)/30)+INT((MOD(MOD((BH131),360),30)+MOD(MOD((BM131),360),30))/30),12),".",INT(MOD(MOD(MOD((BH131),360),30)+MOD(MOD((BM131),360),30),30))))</f>
        <v>0.5.5</v>
      </c>
      <c r="J131" s="407" t="str">
        <f>CONCATENATE(INT(BI131/360),".",MOD(INT(BI131/30),12),".",MOD(INT(BI131),30))</f>
        <v>0.0.0</v>
      </c>
      <c r="K131" s="407" t="str">
        <f>CONCATENATE(INT(BJ131/360),".",MOD(INT(BJ131/30),12),".",MOD(INT(BJ131),30))</f>
        <v>0.0.0</v>
      </c>
      <c r="L131" s="407" t="str">
        <f>CONCATENATE(INT(BK131/360),".",MOD(INT(BK131/30),12),".",MOD(INT(BK131),30))</f>
        <v>0.0.0</v>
      </c>
      <c r="M131" s="407" t="str">
        <f>CONCATENATE(INT(BL131/360),".",MOD(INT(BL131/30),12),".",MOD(INT(BL131),30))</f>
        <v>0.0.0</v>
      </c>
      <c r="N131" s="408" t="str">
        <f t="shared" ref="N131:N136" si="199">CONCATENATE(IF(INT(INT(DAYS360(BF131,BG131,1)/30)/24)&gt;=2,2,INT(INT(DAYS360(BF131,BG131,1)/30)/24)),".",IF(AND(INT(INT(DAYS360(BF131,BG131,1)/30)/24)&gt;=2,MOD(INT(BM131/30),12)&gt;=6),6,IF(ISODD(MOD(INT(DAYS360(BF131,BG131,1)/30),12)),MOD(INT(DAYS360(BF131,BG131,1)/60),12),MOD(INT(BM131/30),12))),".",IF(AND(INT(INT(DAYS360(BF131,BG131,1)/30)/24)&gt;=2,MOD(INT(BM131/30),12)&gt;=6),0,IF(ISODD(MOD(INT(DAYS360(BF131,BG131,1)/30),12)),INT((MOD(DAYS360(BF131,BG131,1),30)/2+15)),INT(MOD(DAYS360(BF131,BG131,1),30)/2))))</f>
        <v>0.0.0</v>
      </c>
      <c r="O131" s="935">
        <v>2</v>
      </c>
      <c r="P131" s="417">
        <v>44434</v>
      </c>
      <c r="Q131" s="417"/>
      <c r="R131" s="417"/>
      <c r="S131" s="417"/>
      <c r="T131" s="417"/>
      <c r="U131" s="417"/>
      <c r="V131" s="714"/>
      <c r="W131" s="714"/>
      <c r="X131" s="417"/>
      <c r="Y131" s="417"/>
      <c r="Z131" s="714"/>
      <c r="AA131" s="714"/>
      <c r="AB131" s="417"/>
      <c r="AC131" s="417"/>
      <c r="AD131" s="714"/>
      <c r="AE131" s="714"/>
      <c r="AF131" s="417"/>
      <c r="AG131" s="417"/>
      <c r="AH131" s="714"/>
      <c r="AI131" s="714"/>
      <c r="AJ131" s="417"/>
      <c r="AK131" s="417"/>
      <c r="AL131" s="714"/>
      <c r="AM131" s="714"/>
      <c r="AN131" s="417"/>
      <c r="AO131" s="417"/>
      <c r="AP131" s="714"/>
      <c r="AQ131" s="714"/>
      <c r="AR131" s="417"/>
      <c r="AS131" s="417"/>
      <c r="AT131" s="714"/>
      <c r="AU131" s="714"/>
      <c r="AV131" s="417"/>
      <c r="AW131" s="417"/>
      <c r="AX131" s="716"/>
      <c r="AY131" s="716"/>
      <c r="AZ131" s="635"/>
      <c r="BA131" s="635"/>
      <c r="BB131" s="716"/>
      <c r="BC131" s="716"/>
      <c r="BD131" s="635"/>
      <c r="BE131" s="635"/>
      <c r="BF131" s="717"/>
      <c r="BG131" s="717"/>
      <c r="BH131" s="432">
        <f t="shared" si="144"/>
        <v>155</v>
      </c>
      <c r="BI131" s="432">
        <f>(IF(OR(W131&gt;$G$3,W131=0),IF(OR(V131=0,V131&gt;$G$3),0,DAYS360(V131,$G$3,1)),(DAYS360(V131,W131,1)))+IF(OR(Y131&gt;$G$3,Y131=0),IF(OR(X131=0,X131&gt;$G$3),0,DAYS360(X131,$G$3,1)),(DAYS360(X131,Y131,1)))+IF(OR(AA131&gt;$G$3,AA131=0),IF(OR(Z131=0,Z131&gt;$G$3),0,DAYS360(Z131,$G$3,1)),(DAYS360(Z131,AA131,1)))+IF(OR(AC131&gt;$G$3,AC131=0),IF(OR(AB131=0,AB131&gt;$G$3),0,DAYS360(AB131,$G$3,1)),(DAYS360(AB131,AC131,1)))+IF(OR(AE131&gt;$G$3,AE131=0),IF(OR(AD131=0,AD131&gt;$G$3),0,DAYS360(AD131,$G$3,1)),(DAYS360(AD131,AE131,1)))+IF(OR(AG131&gt;$G$3,AG131=0),IF(OR(AF131=0,AF131&gt;$G$3),0,DAYS360(AF131,$G$3,1)),(DAYS360(AF131,AG131,1)))+IF(OR(AI131&gt;$G$3,AI131=0),IF(OR(AH131=0,AH131&gt;$G$3),0,DAYS360(AH131,$G$3,1)),(DAYS360(AH131,AI131,1)))+IF(OR(AK131&gt;$G$3,AK131=0),IF(OR(AJ131=0,AJ131&gt;$G$3),0,DAYS360(AJ131,$G$3,1)),(DAYS360(AJ131,AK131,1)))+IF(OR(AM131&gt;$G$3,AM131=0),IF(OR(AL131=0,AL131&gt;$G$3),0,DAYS360(AL131,$G$3,1)),(DAYS360(AL131,AM131,1)))+IF(OR(AO131&gt;$G$3,AO131=0),IF(OR(AN131=0,AN131&gt;$G$3),0,DAYS360(AN131,$G$3,1)),(DAYS360(AN131,AO131,1)))+IF(OR(AQ131&gt;$G$3,AQ131=0),IF(OR(AP131=0,AP131&gt;$G$3),0,DAYS360(AP131,$G$3,1)),(DAYS360(AP131,AQ131,1)))+IF(OR(AS131&gt;$G$3,AS131=0),IF(OR(AR131=0,AR131&gt;$G$3),0,DAYS360(AR131,$G$3,1)),(DAYS360(AR131,AS131,1)))+IF(OR(AU131&gt;$G$3,AU131=0),IF(OR(AT131=0,AT131&gt;$G$3),0,DAYS360(AT131,$G$3,1)),(DAYS360(AT131,AU131,1)))+IF(OR(AW131&gt;$G$3,AW131=0),IF(OR(AV131=0,AV131&gt;$G$3),0,DAYS360(AV131,$G$3,1)),(DAYS360(AV131,AW131,1))))*2</f>
        <v>0</v>
      </c>
      <c r="BJ131" s="432">
        <f>(IF(OR(AY131&gt;$G$3,AY131=0),IF(OR(AX131=0,AX131&gt;$G$3),0,DAYS360(AX131,$G$3,1)),(DAYS360(AX131,AY131,1)))+IF(OR(BA131&gt;$G$3,BA131=0),IF(OR(AZ131=0,AZ131&gt;$G$3),0,DAYS360(AZ131,$G$3,1)),(DAYS360(AZ131,BA131,1))))/2</f>
        <v>0</v>
      </c>
      <c r="BK131" s="432">
        <f>(IF(OR(BC131&gt;$G$3,BC131=0),IF(OR(BB131=0,BB131&gt;$G$3),0,DAYS360(BB131,$G$3,1)),(DAYS360(BB131,BC131,1))))</f>
        <v>0</v>
      </c>
      <c r="BL131" s="432">
        <f>(IF(OR(BE131&gt;$G$3,BE131=0),IF(OR(BD131=0,BD131&gt;$G$3),0,DAYS360(BD131,$G$3,1)),(DAYS360(BD131,BE131,1))))/3</f>
        <v>0</v>
      </c>
      <c r="BM131" s="436">
        <f t="shared" ref="BM131:BM190" si="200">IF(DAYS360(BF131,BG131)&gt;=1800,1800/2,(DAYS360(BF131,BG131,1))/2)</f>
        <v>0</v>
      </c>
      <c r="BN131" s="462">
        <v>0.65</v>
      </c>
      <c r="BO131" s="427">
        <f t="shared" si="145"/>
        <v>28</v>
      </c>
      <c r="BP131" s="419"/>
      <c r="BQ131" s="700"/>
      <c r="BR131" s="419"/>
      <c r="BS131" s="700"/>
      <c r="BT131" s="700"/>
      <c r="BU131" s="700"/>
      <c r="BV131" s="427">
        <f t="shared" ref="BV131:BV189" si="201">IF((BH131+BI131+BJ131+BK131+BL131+BM131)&lt;360,0,IF(AND((BH131+BI131+BJ131+BK131+BL131+BM131)&gt;=360,(BH131+BI131+BJ131+BK131+BL131+BM131)&lt;1800),25,IF(AND((BH131+BI131+BJ131+BK131+BL131+BM131)&gt;=1800,(BH131+BI131+BJ131+BK131+BL131+BM131)&lt;3600),30,IF(AND((BH131+BI131+BJ131+BK131+BL131+BM131)&gt;=3600,(BH131+BI131+BJ131+BK131+BL131+BM131)&lt;5400),35,IF(AND((BH131+BI131+BJ131+BK131+BL131+BM131)&gt;=5400,(BH131+BI131+BJ131+BK131+BL131+BM131)&lt;7200),40,IF(AND((BH131+BI131+BJ131+BK131+BL131+BM131)&gt;=7200,(BH131+BI131+BJ131+BK131+BL131+BM131)&lt;9000),45,IF((BH131+BI131+BJ131+BK131+BL131+BM131)&gt;=9000,50,"ПРОВЕРЬ")))))))</f>
        <v>0</v>
      </c>
      <c r="BW131" s="427"/>
      <c r="BX131" s="427"/>
      <c r="BY131" s="419"/>
      <c r="BZ131" s="432"/>
      <c r="CA131" s="419"/>
      <c r="CB131" s="427"/>
      <c r="CC131" s="419"/>
      <c r="CD131" s="427"/>
      <c r="CE131" s="404">
        <f>IF(OR(C131=0,CD131="Д"),0,IF(AND(C131&gt;0,E131=0),VLOOKUP(C131,звания!A:B,2,FALSE)/((EOMONTH($G$3,0)+1)-$G$3)*BO131+VLOOKUP(C131,звания!A:B,2,FALSE)/((EOMONTH($G$3,0)+1)-$G$3)*BR131+VLOOKUP(C131,звания!A:B,2,FALSE)/((EOMONTH($G$3,0)+1)-$G$3)*BU131,IF(AND(C131&gt;0,E131&gt;0,F131&gt;=$G$3,BO131=(EOMONTH($G$3,0)+1)-$G$3),(VLOOKUP(E131,звания!A:B,2,FALSE)/(EOMONTH($G$3,0)-$G$3+1))*(F131-$G$3)+(VLOOKUP(C131,звания!A:B,2,FALSE)/(EOMONTH($G$3,0)-$G$3+1))*((EOMONTH($G$3,0)-$G$3+1)-(F131-$G$3)),IF(AND(C131&gt;0,E131&gt;0,F131&gt;$G$3,BO131&lt;(EOMONTH($G$3,0)+1)-$G$3,BO131&lt;&gt;0),VLOOKUP(E131,звания!A:B,2,FALSE)/((EOMONTH($G$3,0)+1)-$G$3)*((F131-$G$3)-(((EOMONTH($G$3,0)+1)-$G$3)-BO131-BU131-BR131))+VLOOKUP(C131,звания!A:B,2,FALSE)/((EOMONTH($G$3,0)+1)-$G$3)*(((EOMONTH($G$3,0)+1)-F131)),IF(F131&lt;$G$3,(VLOOKUP(C131,звания!A:B,2,FALSE)-VLOOKUP(E131,звания!A:B,2,FALSE))/((EOMONTH($BN$3,0)+1)-$BN$3)*(EOMONTH($BN$3,0)+1-F131)+VLOOKUP(C131,звания!A:B,2,FALSE)/((EOMONTH($G$3,0)+1)-$G$3)*BO131+VLOOKUP(C131,звания!A:B,2,FALSE)/((EOMONTH($G$3,0)+1)-$G$3)*BU131+VLOOKUP(C131,звания!A:B,2,FALSE)/((EOMONTH($G$3,0)+1)-$G$3)*BR131,0)))))</f>
        <v>530</v>
      </c>
      <c r="CF131" s="404">
        <f>IF(OR(CD131="Д",C131=0),0,IF(B131="Виключений зі списків",IF(BS131=0,(VLOOKUP(O131,звания!$D$2:$E$62,2,FALSE))/(EOMONTH($B$3,0)+1-$B$3)*BO131+(VLOOKUP(BQ131,звания!$D$2:$E$62,2,FALSE))/(EOMONTH($B$3,0)+1-$B$3)*BR131,(((VLOOKUP(O131,звания!$D$2:$E$62,2,FALSE))/(EOMONTH($B$3,0)+1-$B$3))*BO131)+(VLOOKUP(BQ131,звания!$D$2:$E$62,2,FALSE))/(EOMONTH($B$3,0)+1-$B$3)*BR131+(VLOOKUP(BS131,звания!$D$2:$E$62,2,FALSE))/(EOMONTH($B$3,0)+1-$B$3)*BU131),IF(BS131=0,(VLOOKUP(O131,звания!$D$2:$E$62,2,FALSE))/(EOMONTH($G$3,0)+1-$G$3)*BO131+(VLOOKUP(BQ131,звания!$D$2:$E$62,2,FALSE))/(EOMONTH($G$3,0)+1-$G$3)*BR131,(((VLOOKUP(O131,звания!$D$2:$E$62,2,FALSE))/(EOMONTH($G$3,0)+1-$G$3))*BO131)+(VLOOKUP(BQ131,звания!$D$2:$E$62,2,FALSE))/(EOMONTH($G$3,0)+1-$G$3)*BR131+(VLOOKUP(BS131,звания!$D$2:$E$62,2,FALSE))/(EOMONTH($G$3,0)+1-$G$3)*BU131+IF(BT131=0,0,(VLOOKUP(BS131,звания!$D$2:$E$62,2,FALSE))/(EOMONTH($BN$3,0)+1-$BN$3)*BT131-(VLOOKUP(O131,звания!$D$2:$E$62,2,FALSE))/(EOMONTH($BN$3,0)+1-$BN$3)*BT131))))</f>
        <v>2550</v>
      </c>
      <c r="CG131" s="404">
        <f t="shared" si="169"/>
        <v>0</v>
      </c>
      <c r="CH131" s="404">
        <f>IF(BW131=0,CF131*BX131%,IF(BW131&gt;0,((VLOOKUP(O131,звания!$D$2:$E$62,2,FALSE)/(EOMONTH($G$3,0)+1-$G$3)*BW131)*BX131%)))</f>
        <v>0</v>
      </c>
      <c r="CI131" s="404">
        <f>IF(BY131=0,CF131*BZ131%,IF(BY131&gt;0,(VLOOKUP(O131,звания!$D$2:$E$62,2,FALSE)/(EOMONTH($G$3,0)+1-$G$3)*BO131)*BZ131%)+(VLOOKUP(BS131,звания!$D$2:$E$62,2,FALSE)/(EOMONTH($G$3,0)+1-$G$3)*BU131)*BZ131%)</f>
        <v>0</v>
      </c>
      <c r="CJ131" s="404">
        <f>IF(CA131=0,CF131*CB131%,IF(CA131&gt;0,(VLOOKUP(O131,звания!$D$2:$E$62,2,FALSE)/(EOMONTH($G$3,0)+1-$G$3)*BO131)*CB131%)+(VLOOKUP(BS131,звания!$D$2:$E$62,2,FALSE)/(EOMONTH($G$3,0)+1-$G$3)*BU131)*CB131%)</f>
        <v>0</v>
      </c>
      <c r="CK131" s="404">
        <f>IF(CD131="Д",0,IF(CC131=0,CF131*CD131%,IF(CC131&gt;0,(VLOOKUP(O131,звания!$D$2:$E$62,2,FALSE)/(EOMONTH($G$3,0)+1-$G$3)*BO131)*CD131%)+(VLOOKUP(BS131,звания!$D$2:$E$62,2,FALSE)/(EOMONTH($G$3,0)+1-$G$3)*BU131)*CD131%))</f>
        <v>0</v>
      </c>
      <c r="CL131" s="404">
        <f>IF(BR131&gt;0,((VLOOKUP(C131,звания!$A$2:$B$62,2,FALSE)/(EOMONTH($G$3,0)+1-$G$3)*BO131+VLOOKUP(O131,звания!$D$2:$E$62,2,FALSE)/(EOMONTH($G$3,0)+1-$G$3)*BO131+(VLOOKUP(C131,звания!$A$2:$B$62,2,FALSE)/(EOMONTH($G$3,0)+1-$G$3)*BO131+VLOOKUP(O131,звания!$D$2:$E$62,2,FALSE)/(EOMONTH($G$3,0)+1-$G$3)*BO131)*BV131%)*BN131)+(VLOOKUP(C131,звания!$A$2:$B$62,2,FALSE)/(EOMONTH($G$3,0)+1-$G$3)*BU131+VLOOKUP(BS131,звания!$D$2:$E$62,2,FALSE)/(EOMONTH($G$3,0)+1-$G$3)*BU131+(VLOOKUP(C131,звания!$A$2:$B$62,2,FALSE)/(EOMONTH($G$3,0)+1-$G$3)*BU131+VLOOKUP(BS131,звания!$D$2:$E$62,2,FALSE)/(EOMONTH($G$3,0)+1-$G$3)*BU131)*BV131%)*BN131,(CE131+CF131+CG131)*BN131)</f>
        <v>2002</v>
      </c>
      <c r="CM131" s="404"/>
      <c r="CN131" s="404"/>
      <c r="CO131" s="432">
        <f t="shared" si="119"/>
        <v>4</v>
      </c>
      <c r="CP131" s="638"/>
      <c r="CQ131" s="637">
        <f>IF(CF131=0,0,IF((SUM(BH131:BM131)&gt;360),(VLOOKUP(O131,звания!$F$2:$G$62,2,FALSE))/100,VLOOKUP(O131,звания!$F$2:$H$62,3,FALSE)/100))</f>
        <v>3.41</v>
      </c>
      <c r="CR131" s="617">
        <f>IF(B131="Виключений зі списків",IF(AND(BU131=0,360-BH131&lt;0),(VLOOKUP(O131,звания!$D$2:$E$62,2,FALSE))/(EOMONTH($B$3,0)+1-$B$3)*BO131*CQ131,IF(AND(360-BH131&gt;=0,360-BH131&lt;(EOMONTH($B$3,0)+1-$B$3)),(CF131/(EOMONTH($B$3,0)-$B$3+1)*(360-BH131))*CQ131+(CF131/(EOMONTH($B$3,0)-$B$3+1)*((EOMONTH($B$3,0)-$B$3+1)-(360-BH131)))*VLOOKUP(O131,звания!$F$2:$H$62,2,FALSE)/100,((((VLOOKUP(O131,звания!$D$2:$E$62,2,FALSE))/(EOMONTH($B$3,0)+1-$B$3)*BO131*CQ131+(VLOOKUP(BS131,звания!$D$2:$E$62,2,FALSE))/(EOMONTH($B$3,0)+1-$B$3)*BU131*(VLOOKUP(BS131,звания!$F$2:$G$62,2,FALSE)*0.01)+(IF(BT131=0,0,(VLOOKUP(BS131,звания!$D$2:$E$62,2,FALSE)/(EOMONTH($G$3,0)+1-$G$3)*BT131*(VLOOKUP(BS131,звания!$F$2:$G$62,2,FALSE)))*0.01-(VLOOKUP(O131,звания!$D$2:$E$62,2,FALSE)/(EOMONTH($G$3,0)+1-$G$3)*BT131*(VLOOKUP(O131,звания!$F$2:$G$62,2,FALSE)))*0.01)))))/100*(100-CP131))),(IF(AND(BU131=0,360-BH131&lt;0,CP131=0),(VLOOKUP(O131,звания!$D$2:$E$62,2,FALSE))/(EOMONTH($G$3,0)+1-$G$3)*BO131*CQ131,IF(AND(360-BH131&gt;=0,360-BH131&lt;(EOMONTH($G$3,0)+1-$G$3)),(CF131/(EOMONTH($G$3,0)-$G$3+1)*(360-BH131))*CQ131+(CF131/(EOMONTH($G$3,0)-$G$3+1)*((EOMONTH($G$3,0)-$G$3+1)-(360-BH131)))*VLOOKUP(O131,звания!$F$2:$H$62,2,FALSE)/100,((((VLOOKUP(O131,звания!$D$2:$E$62,2,FALSE))/(EOMONTH($G$3,0)+1-$G$3)*BO131*CQ131+(VLOOKUP(BS131,звания!$D$2:$E$62,2,FALSE))/(EOMONTH($G$3,0)+1-$G$3)*BU131*(VLOOKUP(BS131,звания!$F$2:$G$62,2,FALSE)*0.01)))/100*(100-CP131)+(IF(BT131=0,0,(VLOOKUP(BS131,звания!$D$2:$E$62,2,FALSE)/(EOMONTH($BN$3,0)+1-$BN$3)*BT131*(VLOOKUP(BS131,звания!$F$2:$G$62,2,FALSE)))*0.01-(VLOOKUP(O131,звания!$D$2:$E$62,2,FALSE)/(EOMONTH($BN$3,0)+1-$BN$3)*BT131*(VLOOKUP(O131,звания!$F$2:$G$62,2,FALSE)))*0.01)))))))</f>
        <v>8695.5</v>
      </c>
      <c r="CS131" s="416">
        <f t="shared" si="185"/>
        <v>13777.5</v>
      </c>
      <c r="CT131" s="403"/>
      <c r="CU131" s="403"/>
      <c r="CV131" s="404">
        <f t="shared" si="120"/>
        <v>672.35</v>
      </c>
      <c r="CW131" s="426">
        <f t="shared" si="176"/>
        <v>14449.85</v>
      </c>
      <c r="CX131" s="404">
        <f t="shared" si="171"/>
        <v>2600.9699999999998</v>
      </c>
      <c r="CY131" s="1174">
        <v>5</v>
      </c>
      <c r="CZ131" s="404">
        <f t="shared" si="136"/>
        <v>178.04</v>
      </c>
      <c r="DA131" s="404"/>
      <c r="DB131" s="403"/>
      <c r="DC131" s="404"/>
      <c r="DD131" s="426">
        <f t="shared" si="162"/>
        <v>2779.01</v>
      </c>
      <c r="DE131" s="426">
        <f t="shared" si="190"/>
        <v>3031.05</v>
      </c>
      <c r="DF131" s="404">
        <f t="shared" ref="DF131:DF189" si="202">CX131</f>
        <v>2600.9699999999998</v>
      </c>
      <c r="DG131" s="426">
        <f t="shared" si="159"/>
        <v>14271.81</v>
      </c>
      <c r="DH131" s="426">
        <f t="shared" si="160"/>
        <v>0</v>
      </c>
      <c r="DI131" s="421"/>
      <c r="DJ131" s="422" t="str">
        <f t="shared" ref="DJ131:DJ185" si="203">IF(DG131&gt;0,$DL$2," ")&amp;"  "&amp;IF(DH131&gt;0,$DM$2," ")</f>
        <v xml:space="preserve">30 від 01.03   </v>
      </c>
      <c r="DK131" s="113" t="s">
        <v>1071</v>
      </c>
      <c r="DL131" s="28" t="s">
        <v>1072</v>
      </c>
      <c r="DM131" s="28" t="s">
        <v>941</v>
      </c>
      <c r="DN131" s="28" t="s">
        <v>958</v>
      </c>
      <c r="DO131" s="900">
        <v>3747401971</v>
      </c>
      <c r="DP131" s="888"/>
      <c r="DQ131" s="817"/>
      <c r="DR131" s="818"/>
      <c r="DS131" s="825"/>
      <c r="DT131" s="820"/>
      <c r="DU131" s="124"/>
      <c r="DV131" s="110"/>
      <c r="DX131" s="84"/>
      <c r="DY131" s="84"/>
      <c r="DZ131" s="105"/>
      <c r="EH131" s="543">
        <f t="shared" si="123"/>
        <v>2</v>
      </c>
      <c r="EI131" s="404" t="str">
        <f t="shared" si="124"/>
        <v>м-с</v>
      </c>
      <c r="EJ131" s="29" t="str">
        <f t="shared" si="125"/>
        <v>Казіміров В.С.</v>
      </c>
      <c r="EK131" s="50"/>
      <c r="EL131" s="29"/>
      <c r="EM131" s="50"/>
      <c r="EN131" s="50"/>
      <c r="EO131" s="50"/>
      <c r="EP131" s="29"/>
    </row>
    <row r="132" spans="1:146" ht="17.45" hidden="1" customHeight="1">
      <c r="A132" s="402">
        <v>128</v>
      </c>
      <c r="B132" s="870" t="s">
        <v>826</v>
      </c>
      <c r="C132" s="910"/>
      <c r="D132" s="403">
        <f t="shared" si="195"/>
        <v>0</v>
      </c>
      <c r="E132" s="416"/>
      <c r="F132" s="417"/>
      <c r="G132" s="406" t="str">
        <f t="shared" si="196"/>
        <v>0.0.0</v>
      </c>
      <c r="H132" s="407" t="str">
        <f t="shared" si="197"/>
        <v>0.0.0</v>
      </c>
      <c r="I132" s="407" t="str">
        <f t="shared" si="198"/>
        <v>0.0.0</v>
      </c>
      <c r="J132" s="407" t="str">
        <f t="shared" ref="J132:J141" si="204">CONCATENATE(INT(BI132/360),".",MOD(INT(BI132/30),12),".",MOD(INT(BI132),30))</f>
        <v>0.0.0</v>
      </c>
      <c r="K132" s="407" t="str">
        <f t="shared" ref="K132:K141" si="205">CONCATENATE(INT(BJ132/360),".",MOD(INT(BJ132/30),12),".",MOD(INT(BJ132),30))</f>
        <v>0.0.0</v>
      </c>
      <c r="L132" s="407" t="str">
        <f t="shared" ref="L132:L141" si="206">CONCATENATE(INT(BK132/360),".",MOD(INT(BK132/30),12),".",MOD(INT(BK132),30))</f>
        <v>0.0.0</v>
      </c>
      <c r="M132" s="407" t="str">
        <f t="shared" ref="M132:M141" si="207">CONCATENATE(INT(BL132/360),".",MOD(INT(BL132/30),12),".",MOD(INT(BL132),30))</f>
        <v>0.0.0</v>
      </c>
      <c r="N132" s="408" t="str">
        <f t="shared" si="199"/>
        <v>0.0.0</v>
      </c>
      <c r="O132" s="935">
        <v>2</v>
      </c>
      <c r="P132" s="417"/>
      <c r="Q132" s="417"/>
      <c r="R132" s="417"/>
      <c r="S132" s="417"/>
      <c r="T132" s="417"/>
      <c r="U132" s="417"/>
      <c r="V132" s="714"/>
      <c r="W132" s="714"/>
      <c r="X132" s="417"/>
      <c r="Y132" s="417"/>
      <c r="Z132" s="714"/>
      <c r="AA132" s="714"/>
      <c r="AB132" s="417"/>
      <c r="AC132" s="417"/>
      <c r="AD132" s="714"/>
      <c r="AE132" s="714"/>
      <c r="AF132" s="417"/>
      <c r="AG132" s="417"/>
      <c r="AH132" s="714"/>
      <c r="AI132" s="714"/>
      <c r="AJ132" s="417"/>
      <c r="AK132" s="417"/>
      <c r="AL132" s="714"/>
      <c r="AM132" s="714"/>
      <c r="AN132" s="417"/>
      <c r="AO132" s="417"/>
      <c r="AP132" s="714"/>
      <c r="AQ132" s="714"/>
      <c r="AR132" s="417"/>
      <c r="AS132" s="417"/>
      <c r="AT132" s="714"/>
      <c r="AU132" s="714"/>
      <c r="AV132" s="417"/>
      <c r="AW132" s="417"/>
      <c r="AX132" s="716"/>
      <c r="AY132" s="716"/>
      <c r="AZ132" s="635"/>
      <c r="BA132" s="635"/>
      <c r="BB132" s="716"/>
      <c r="BC132" s="716"/>
      <c r="BD132" s="635"/>
      <c r="BE132" s="635"/>
      <c r="BF132" s="717"/>
      <c r="BG132" s="717"/>
      <c r="BH132" s="432">
        <f t="shared" si="144"/>
        <v>0</v>
      </c>
      <c r="BI132" s="432">
        <f t="shared" ref="BI132:BI188" si="208">(IF(OR(W132&gt;$G$3,W132=0),IF(OR(V132=0,V132&gt;$G$3),0,DAYS360(V132,$G$3,1)),(DAYS360(V132,W132,1)))+IF(OR(Y132&gt;$G$3,Y132=0),IF(OR(X132=0,X132&gt;$G$3),0,DAYS360(X132,$G$3,1)),(DAYS360(X132,Y132,1)))+IF(OR(AA132&gt;$G$3,AA132=0),IF(OR(Z132=0,Z132&gt;$G$3),0,DAYS360(Z132,$G$3,1)),(DAYS360(Z132,AA132,1)))+IF(OR(AC132&gt;$G$3,AC132=0),IF(OR(AB132=0,AB132&gt;$G$3),0,DAYS360(AB132,$G$3,1)),(DAYS360(AB132,AC132,1)))+IF(OR(AE132&gt;$G$3,AE132=0),IF(OR(AD132=0,AD132&gt;$G$3),0,DAYS360(AD132,$G$3,1)),(DAYS360(AD132,AE132,1)))+IF(OR(AG132&gt;$G$3,AG132=0),IF(OR(AF132=0,AF132&gt;$G$3),0,DAYS360(AF132,$G$3,1)),(DAYS360(AF132,AG132,1)))+IF(OR(AI132&gt;$G$3,AI132=0),IF(OR(AH132=0,AH132&gt;$G$3),0,DAYS360(AH132,$G$3,1)),(DAYS360(AH132,AI132,1)))+IF(OR(AK132&gt;$G$3,AK132=0),IF(OR(AJ132=0,AJ132&gt;$G$3),0,DAYS360(AJ132,$G$3,1)),(DAYS360(AJ132,AK132,1)))+IF(OR(AM132&gt;$G$3,AM132=0),IF(OR(AL132=0,AL132&gt;$G$3),0,DAYS360(AL132,$G$3,1)),(DAYS360(AL132,AM132,1)))+IF(OR(AO132&gt;$G$3,AO132=0),IF(OR(AN132=0,AN132&gt;$G$3),0,DAYS360(AN132,$G$3,1)),(DAYS360(AN132,AO132,1)))+IF(OR(AQ132&gt;$G$3,AQ132=0),IF(OR(AP132=0,AP132&gt;$G$3),0,DAYS360(AP132,$G$3,1)),(DAYS360(AP132,AQ132,1)))+IF(OR(AS132&gt;$G$3,AS132=0),IF(OR(AR132=0,AR132&gt;$G$3),0,DAYS360(AR132,$G$3,1)),(DAYS360(AR132,AS132,1)))+IF(OR(AU132&gt;$G$3,AU132=0),IF(OR(AT132=0,AT132&gt;$G$3),0,DAYS360(AT132,$G$3,1)),(DAYS360(AT132,AU132,1)))+IF(OR(AW132&gt;$G$3,AW132=0),IF(OR(AV132=0,AV132&gt;$G$3),0,DAYS360(AV132,$G$3,1)),(DAYS360(AV132,AW132,1))))*2</f>
        <v>0</v>
      </c>
      <c r="BJ132" s="432">
        <f t="shared" ref="BJ132:BJ188" si="209">(IF(OR(AY132&gt;$G$3,AY132=0),IF(OR(AX132=0,AX132&gt;$G$3),0,DAYS360(AX132,$G$3,1)),(DAYS360(AX132,AY132,1)))+IF(OR(BA132&gt;$G$3,BA132=0),IF(OR(AZ132=0,AZ132&gt;$G$3),0,DAYS360(AZ132,$G$3,1)),(DAYS360(AZ132,BA132,1))))/2</f>
        <v>0</v>
      </c>
      <c r="BK132" s="432">
        <f t="shared" ref="BK132:BK188" si="210">(IF(OR(BC132&gt;$G$3,BC132=0),IF(OR(BB132=0,BB132&gt;$G$3),0,DAYS360(BB132,$G$3,1)),(DAYS360(BB132,BC132,1))))</f>
        <v>0</v>
      </c>
      <c r="BL132" s="432">
        <f t="shared" ref="BL132:BL188" si="211">(IF(OR(BE132&gt;$G$3,BE132=0),IF(OR(BD132=0,BD132&gt;$G$3),0,DAYS360(BD132,$G$3,1)),(DAYS360(BD132,BE132,1))))/3</f>
        <v>0</v>
      </c>
      <c r="BM132" s="436">
        <f t="shared" si="200"/>
        <v>0</v>
      </c>
      <c r="BN132" s="462">
        <v>0.65</v>
      </c>
      <c r="BO132" s="427">
        <f t="shared" si="145"/>
        <v>28</v>
      </c>
      <c r="BP132" s="419"/>
      <c r="BQ132" s="700"/>
      <c r="BR132" s="419"/>
      <c r="BS132" s="700"/>
      <c r="BT132" s="700"/>
      <c r="BU132" s="700"/>
      <c r="BV132" s="427">
        <f t="shared" si="201"/>
        <v>0</v>
      </c>
      <c r="BW132" s="419"/>
      <c r="BX132" s="782"/>
      <c r="BY132" s="419"/>
      <c r="BZ132" s="432"/>
      <c r="CA132" s="419"/>
      <c r="CB132" s="427"/>
      <c r="CC132" s="419"/>
      <c r="CD132" s="427"/>
      <c r="CE132" s="404">
        <f>IF(OR(C132=0,CD132="Д"),0,IF(AND(C132&gt;0,E132=0),VLOOKUP(C132,звания!A:B,2,FALSE)/((EOMONTH($G$3,0)+1)-$G$3)*BO132+VLOOKUP(C132,звания!A:B,2,FALSE)/((EOMONTH($G$3,0)+1)-$G$3)*BR132+VLOOKUP(C132,звания!A:B,2,FALSE)/((EOMONTH($G$3,0)+1)-$G$3)*BU132,IF(AND(C132&gt;0,E132&gt;0,F132&gt;=$G$3,BO132=(EOMONTH($G$3,0)+1)-$G$3),(VLOOKUP(E132,звания!A:B,2,FALSE)/(EOMONTH($G$3,0)-$G$3+1))*(F132-$G$3)+(VLOOKUP(C132,звания!A:B,2,FALSE)/(EOMONTH($G$3,0)-$G$3+1))*((EOMONTH($G$3,0)-$G$3+1)-(F132-$G$3)),IF(AND(C132&gt;0,E132&gt;0,F132&gt;$G$3,BO132&lt;(EOMONTH($G$3,0)+1)-$G$3,BO132&lt;&gt;0),VLOOKUP(E132,звания!A:B,2,FALSE)/((EOMONTH($G$3,0)+1)-$G$3)*((F132-$G$3)-(((EOMONTH($G$3,0)+1)-$G$3)-BO132-BU132-BR132))+VLOOKUP(C132,звания!A:B,2,FALSE)/((EOMONTH($G$3,0)+1)-$G$3)*(((EOMONTH($G$3,0)+1)-F132)),IF(F132&lt;$G$3,(VLOOKUP(C132,звания!A:B,2,FALSE)-VLOOKUP(E132,звания!A:B,2,FALSE))/((EOMONTH($BN$3,0)+1)-$BN$3)*(EOMONTH($BN$3,0)+1-F132)+VLOOKUP(C132,звания!A:B,2,FALSE)/((EOMONTH($G$3,0)+1)-$G$3)*BO132+VLOOKUP(C132,звания!A:B,2,FALSE)/((EOMONTH($G$3,0)+1)-$G$3)*BU132+VLOOKUP(C132,звания!A:B,2,FALSE)/((EOMONTH($G$3,0)+1)-$G$3)*BR132,0)))))</f>
        <v>0</v>
      </c>
      <c r="CF132" s="404">
        <f>IF(OR(CD132="Д",C132=0),0,IF(B132="Виключений зі списків",IF(BS132=0,(VLOOKUP(O132,звания!$D$2:$E$62,2,FALSE))/(EOMONTH($B$3,0)+1-$B$3)*BO132+(VLOOKUP(BQ132,звания!$D$2:$E$62,2,FALSE))/(EOMONTH($B$3,0)+1-$B$3)*BR132,(((VLOOKUP(O132,звания!$D$2:$E$62,2,FALSE))/(EOMONTH($B$3,0)+1-$B$3))*BO132)+(VLOOKUP(BQ132,звания!$D$2:$E$62,2,FALSE))/(EOMONTH($B$3,0)+1-$B$3)*BR132+(VLOOKUP(BS132,звания!$D$2:$E$62,2,FALSE))/(EOMONTH($B$3,0)+1-$B$3)*BU132),IF(BS132=0,(VLOOKUP(O132,звания!$D$2:$E$62,2,FALSE))/(EOMONTH($G$3,0)+1-$G$3)*BO132+(VLOOKUP(BQ132,звания!$D$2:$E$62,2,FALSE))/(EOMONTH($G$3,0)+1-$G$3)*BR132,(((VLOOKUP(O132,звания!$D$2:$E$62,2,FALSE))/(EOMONTH($G$3,0)+1-$G$3))*BO132)+(VLOOKUP(BQ132,звания!$D$2:$E$62,2,FALSE))/(EOMONTH($G$3,0)+1-$G$3)*BR132+(VLOOKUP(BS132,звания!$D$2:$E$62,2,FALSE))/(EOMONTH($G$3,0)+1-$G$3)*BU132+IF(BT132=0,0,(VLOOKUP(BS132,звания!$D$2:$E$62,2,FALSE))/(EOMONTH($BN$3,0)+1-$BN$3)*BT132-(VLOOKUP(O132,звания!$D$2:$E$62,2,FALSE))/(EOMONTH($BN$3,0)+1-$BN$3)*BT132))))</f>
        <v>0</v>
      </c>
      <c r="CG132" s="404">
        <f t="shared" ref="CG132:CG140" si="212">IF(AND(SUM(BH132:BM132)&lt;360,((EOMONTH($G$3,0)-$G$3+1+(SUM(BH132:BM132)))&gt;0),SUM(BH132:BM132)+EOMONTH($G$3,0)-$G$3+1&lt;360),(CE132+CF132)*BV132%,IF(SUM(BH132:BM132)+EOMONTH($G$3,0)-$G$3+1&lt;=1800,((CE132+CF132)/(EOMONTH($G$3,0)-$G$3+1))*(360-SUM(BH132:BM132))*BV132%+(((CE132+CF132)/(EOMONTH($G$3,0)-$G$3+1))*((EOMONTH($G$3,0)-$G$3+1)-(360-SUM(BH132:BM132))))*25%,IF(AND(SUM(BH132:BM132)&lt;1800,((EOMONTH($G$3,0)-$G$3+1+SUM(BH132:BM132))&gt;=360),SUM(BH132:BM132)+EOMONTH($G$3,0)-$G$3+1&lt;1800),(CE132+CF132)*BV132%,IF(SUM(BH132:BM132)+EOMONTH($G$3,0)-$G$3+1&lt;=3600,((CE132+CF132)/(EOMONTH($G$3,0)-$G$3+1))*(1800-SUM(BH132:BM132))*BV132%+(((CE132+CF132)/(EOMONTH($G$3,0)-$G$3+1))*((EOMONTH($G$3,0)-$G$3+1)-(1800-SUM(BH132:BM132)))*30%),IF(AND(SUM(BH132:BM132)&lt;3600,((EOMONTH($G$3,0)-$G$3+1+SUM(BH132:BM132))&gt;=1800),SUM(BH132:BM132)+EOMONTH($G$3,0)-$G$3+1&lt;3600),(CE132+CF132)*BV132%,IF(SUM(BH132:BM132)+EOMONTH($G$3,0)-$G$3+1&lt;=5400,((CE132+CF132)/(EOMONTH($G$3,0)-$G$3+1))*(3600-SUM(BH132:BM132))*BV132%+(((CE132+CF132)/(EOMONTH($G$3,0)-$G$3+1))*((EOMONTH($G$3,0)-$G$3+1)-(3600-SUM(BH132:BM132))))*35%,IF(AND(SUM(BH132:BM132)&lt;5400,((EOMONTH($G$3,0)-$G$3+1+SUM(BH132:BM132))&gt;=3600),SUM(BH132:BM132)+EOMONTH($G$3,0)-$G$3+1&lt;5400),(CE132+CF132)*BV132%,IF(SUM(BH132:BM132)+EOMONTH($G$3,0)-$G$3+1&lt;=7200,((CE132+CF132)/(EOMONTH($G$3,0)-$G$3+1))*(5400-SUM(BH132:BM132))*BV132%+(((CE132+CF132)/(EOMONTH($G$3,0)-$G$3+1))*((EOMONTH($G$3,0)-$G$3+1)-(5400-SUM(BH132:BM132))))*40%,IF(AND(SUM(BH132:BM132)&lt;7200,((EOMONTH($G$3,0)-$G$3+1+SUM(BH132:BM132))&gt;=5400),SUM(BH132:BM132)+EOMONTH($G$3,0)-$G$3+1&lt;7200),(CE132+CF132)*BV132%,IF(SUM(BH132:BM132)+EOMONTH($G$3,0)-$G$3+1&lt;=9000,((CE132+CF132)/(EOMONTH($G$3,0)-$G$3+1))*(7200-SUM(BH132:BM132))*BV132%+(((CE132+CF132)/(EOMONTH($G$3,0)-$G$3+1))*((EOMONTH($G$3,0)-$G$3+1)-(7200-SUM(BH132:BM132))))*45%,IF(SUM(BH132:BM132)+EOMONTH($G$3,0)-$G$3+1&gt;=9000,((CE132+CF132)/(EOMONTH($G$3,0)-$G$3+1))*(9000-SUM(BH132:BM132))*BV132%+(((CE132+CF132)/(EOMONTH($G$3,0)-$G$3+1))*((EOMONTH($G$3,0)-$G$3+1)-(9000-SUM(BH132:BM132))))*50%,0)))))))))))</f>
        <v>0</v>
      </c>
      <c r="CH132" s="404">
        <f>IF(BW132=0,CF132*BX132%,IF(BW132&gt;0,((VLOOKUP(O132,звания!$D$2:$E$62,2,FALSE)/(EOMONTH($G$3,0)+1-$G$3)*BW132)*BX132%)))</f>
        <v>0</v>
      </c>
      <c r="CI132" s="404">
        <f>IF(BY132=0,CF132*BZ132%,IF(BY132&gt;0,(VLOOKUP(O132,звания!$D$2:$E$62,2,FALSE)/(EOMONTH($G$3,0)+1-$G$3)*BO132)*BZ132%)+(VLOOKUP(BS132,звания!$D$2:$E$62,2,FALSE)/(EOMONTH($G$3,0)+1-$G$3)*BU132)*BZ132%)</f>
        <v>0</v>
      </c>
      <c r="CJ132" s="404">
        <f>IF(CA132=0,CF132*CB132%,IF(CA132&gt;0,(VLOOKUP(O132,звания!$D$2:$E$62,2,FALSE)/(EOMONTH($G$3,0)+1-$G$3)*BO132)*CB132%)+(VLOOKUP(BS132,звания!$D$2:$E$62,2,FALSE)/(EOMONTH($G$3,0)+1-$G$3)*BU132)*CB132%)</f>
        <v>0</v>
      </c>
      <c r="CK132" s="404">
        <f>IF(CD132="Д",0,IF(CC132=0,CF132*CD132%,IF(CC132&gt;0,(VLOOKUP(O132,звания!$D$2:$E$62,2,FALSE)/(EOMONTH($G$3,0)+1-$G$3)*BO132)*CD132%)+(VLOOKUP(BS132,звания!$D$2:$E$62,2,FALSE)/(EOMONTH($G$3,0)+1-$G$3)*BU132)*CD132%))</f>
        <v>0</v>
      </c>
      <c r="CL132" s="404">
        <f>IF(BR132&gt;0,((VLOOKUP(C132,звания!$A$2:$B$62,2,FALSE)/(EOMONTH($G$3,0)+1-$G$3)*BO132+VLOOKUP(O132,звания!$D$2:$E$62,2,FALSE)/(EOMONTH($G$3,0)+1-$G$3)*BO132+(VLOOKUP(C132,звания!$A$2:$B$62,2,FALSE)/(EOMONTH($G$3,0)+1-$G$3)*BO132+VLOOKUP(O132,звания!$D$2:$E$62,2,FALSE)/(EOMONTH($G$3,0)+1-$G$3)*BO132)*BV132%)*BN132)+(VLOOKUP(C132,звания!$A$2:$B$62,2,FALSE)/(EOMONTH($G$3,0)+1-$G$3)*BU132+VLOOKUP(BS132,звания!$D$2:$E$62,2,FALSE)/(EOMONTH($G$3,0)+1-$G$3)*BU132+(VLOOKUP(C132,звания!$A$2:$B$62,2,FALSE)/(EOMONTH($G$3,0)+1-$G$3)*BU132+VLOOKUP(BS132,звания!$D$2:$E$62,2,FALSE)/(EOMONTH($G$3,0)+1-$G$3)*BU132)*BV132%)*BN132,(CE132+CF132+CG132)*BN132)</f>
        <v>0</v>
      </c>
      <c r="CM132" s="404"/>
      <c r="CN132" s="404"/>
      <c r="CO132" s="432">
        <f t="shared" si="119"/>
        <v>0</v>
      </c>
      <c r="CP132" s="638"/>
      <c r="CQ132" s="637">
        <f>IF(CF132=0,0,IF((SUM(BH132:BM132)&gt;360),(VLOOKUP(O132,звания!$F$2:$G$62,2,FALSE))/100,VLOOKUP(O132,звания!$F$2:$H$62,3,FALSE)/100))</f>
        <v>0</v>
      </c>
      <c r="CR132" s="617">
        <f>IF(B132="Виключений зі списків",IF(AND(BU132=0,360-BH132&lt;0),(VLOOKUP(O132,звания!$D$2:$E$62,2,FALSE))/(EOMONTH($B$3,0)+1-$B$3)*BO132*CQ132,IF(AND(360-BH132&gt;=0,360-BH132&lt;(EOMONTH($B$3,0)+1-$B$3)),(CF132/(EOMONTH($B$3,0)-$B$3+1)*(360-BH132))*CQ132+(CF132/(EOMONTH($B$3,0)-$B$3+1)*((EOMONTH($B$3,0)-$B$3+1)-(360-BH132)))*VLOOKUP(O132,звания!$F$2:$H$62,2,FALSE)/100,((((VLOOKUP(O132,звания!$D$2:$E$62,2,FALSE))/(EOMONTH($B$3,0)+1-$B$3)*BO132*CQ132+(VLOOKUP(BS132,звания!$D$2:$E$62,2,FALSE))/(EOMONTH($B$3,0)+1-$B$3)*BU132*(VLOOKUP(BS132,звания!$F$2:$G$62,2,FALSE)*0.01)+(IF(BT132=0,0,(VLOOKUP(BS132,звания!$D$2:$E$62,2,FALSE)/(EOMONTH($G$3,0)+1-$G$3)*BT132*(VLOOKUP(BS132,звания!$F$2:$G$62,2,FALSE)))*0.01-(VLOOKUP(O132,звания!$D$2:$E$62,2,FALSE)/(EOMONTH($G$3,0)+1-$G$3)*BT132*(VLOOKUP(O132,звания!$F$2:$G$62,2,FALSE)))*0.01)))))/100*(100-CP132))),(IF(AND(BU132=0,360-BH132&lt;0,CP132=0),(VLOOKUP(O132,звания!$D$2:$E$62,2,FALSE))/(EOMONTH($G$3,0)+1-$G$3)*BO132*CQ132,IF(AND(360-BH132&gt;=0,360-BH132&lt;(EOMONTH($G$3,0)+1-$G$3)),(CF132/(EOMONTH($G$3,0)-$G$3+1)*(360-BH132))*CQ132+(CF132/(EOMONTH($G$3,0)-$G$3+1)*((EOMONTH($G$3,0)-$G$3+1)-(360-BH132)))*VLOOKUP(O132,звания!$F$2:$H$62,2,FALSE)/100,((((VLOOKUP(O132,звания!$D$2:$E$62,2,FALSE))/(EOMONTH($G$3,0)+1-$G$3)*BO132*CQ132+(VLOOKUP(BS132,звания!$D$2:$E$62,2,FALSE))/(EOMONTH($G$3,0)+1-$G$3)*BU132*(VLOOKUP(BS132,звания!$F$2:$G$62,2,FALSE)*0.01)))/100*(100-CP132)+(IF(BT132=0,0,(VLOOKUP(BS132,звания!$D$2:$E$62,2,FALSE)/(EOMONTH($BN$3,0)+1-$BN$3)*BT132*(VLOOKUP(BS132,звания!$F$2:$G$62,2,FALSE)))*0.01-(VLOOKUP(O132,звания!$D$2:$E$62,2,FALSE)/(EOMONTH($BN$3,0)+1-$BN$3)*BT132*(VLOOKUP(O132,звания!$F$2:$G$62,2,FALSE)))*0.01)))))))</f>
        <v>0</v>
      </c>
      <c r="CS132" s="416">
        <f t="shared" si="185"/>
        <v>0</v>
      </c>
      <c r="CT132" s="403"/>
      <c r="CU132" s="403"/>
      <c r="CV132" s="403">
        <f t="shared" si="120"/>
        <v>0</v>
      </c>
      <c r="CW132" s="556">
        <f t="shared" si="176"/>
        <v>0</v>
      </c>
      <c r="CX132" s="403">
        <f t="shared" si="171"/>
        <v>0</v>
      </c>
      <c r="CY132" s="403"/>
      <c r="CZ132" s="404">
        <f t="shared" si="136"/>
        <v>0</v>
      </c>
      <c r="DA132" s="403"/>
      <c r="DB132" s="403"/>
      <c r="DC132" s="403"/>
      <c r="DD132" s="421">
        <f t="shared" si="162"/>
        <v>0</v>
      </c>
      <c r="DE132" s="421">
        <f t="shared" si="190"/>
        <v>0</v>
      </c>
      <c r="DF132" s="403">
        <f t="shared" si="202"/>
        <v>0</v>
      </c>
      <c r="DG132" s="421">
        <f t="shared" si="159"/>
        <v>0</v>
      </c>
      <c r="DH132" s="421">
        <f t="shared" si="160"/>
        <v>0</v>
      </c>
      <c r="DI132" s="421"/>
      <c r="DJ132" s="422" t="str">
        <f t="shared" si="203"/>
        <v xml:space="preserve">    </v>
      </c>
      <c r="DK132" s="113"/>
      <c r="DL132" s="28"/>
      <c r="DM132" s="28"/>
      <c r="DN132" s="28"/>
      <c r="DO132" s="893"/>
      <c r="DP132" s="888"/>
      <c r="DQ132" s="817"/>
      <c r="DR132" s="818"/>
      <c r="DS132" s="819"/>
      <c r="DT132" s="820"/>
      <c r="DU132" s="124"/>
      <c r="DV132" s="122"/>
      <c r="DX132" s="104"/>
      <c r="DY132" s="104"/>
      <c r="DZ132" s="105"/>
      <c r="EG132" s="19"/>
      <c r="EH132" s="543">
        <f t="shared" si="123"/>
        <v>0</v>
      </c>
      <c r="EI132" s="404">
        <f t="shared" si="124"/>
        <v>0</v>
      </c>
      <c r="EJ132" s="29">
        <f t="shared" si="125"/>
        <v>0</v>
      </c>
      <c r="EK132" s="50"/>
      <c r="EL132" s="29"/>
      <c r="EM132" s="50"/>
      <c r="EN132" s="50"/>
      <c r="EO132" s="50"/>
      <c r="EP132" s="29"/>
    </row>
    <row r="133" spans="1:146" ht="17.45" customHeight="1">
      <c r="A133" s="427">
        <v>129</v>
      </c>
      <c r="B133" s="869" t="s">
        <v>826</v>
      </c>
      <c r="C133" s="910" t="s">
        <v>707</v>
      </c>
      <c r="D133" s="404" t="str">
        <f t="shared" si="195"/>
        <v>Волканов В.В.</v>
      </c>
      <c r="E133" s="416"/>
      <c r="F133" s="417"/>
      <c r="G133" s="409" t="str">
        <f t="shared" si="196"/>
        <v>2.7.28</v>
      </c>
      <c r="H133" s="407" t="str">
        <f t="shared" si="197"/>
        <v>2.7.28</v>
      </c>
      <c r="I133" s="407" t="str">
        <f t="shared" si="198"/>
        <v>2.7.28</v>
      </c>
      <c r="J133" s="407" t="str">
        <f t="shared" si="204"/>
        <v>0.0.0</v>
      </c>
      <c r="K133" s="407" t="str">
        <f t="shared" si="205"/>
        <v>0.0.0</v>
      </c>
      <c r="L133" s="407" t="str">
        <f t="shared" si="206"/>
        <v>0.0.0</v>
      </c>
      <c r="M133" s="407" t="str">
        <f t="shared" si="207"/>
        <v>0.0.0</v>
      </c>
      <c r="N133" s="408" t="str">
        <f t="shared" si="199"/>
        <v>0.0.0</v>
      </c>
      <c r="O133" s="935">
        <v>2</v>
      </c>
      <c r="P133" s="417">
        <v>43619</v>
      </c>
      <c r="Q133" s="417"/>
      <c r="R133" s="417"/>
      <c r="S133" s="417"/>
      <c r="T133" s="417"/>
      <c r="U133" s="417"/>
      <c r="V133" s="714"/>
      <c r="W133" s="714"/>
      <c r="X133" s="417"/>
      <c r="Y133" s="417"/>
      <c r="Z133" s="714"/>
      <c r="AA133" s="714"/>
      <c r="AB133" s="417"/>
      <c r="AC133" s="417"/>
      <c r="AD133" s="714"/>
      <c r="AE133" s="714"/>
      <c r="AF133" s="417"/>
      <c r="AG133" s="417"/>
      <c r="AH133" s="714"/>
      <c r="AI133" s="714"/>
      <c r="AJ133" s="417"/>
      <c r="AK133" s="417"/>
      <c r="AL133" s="714"/>
      <c r="AM133" s="714"/>
      <c r="AN133" s="417"/>
      <c r="AO133" s="417"/>
      <c r="AP133" s="714"/>
      <c r="AQ133" s="714"/>
      <c r="AR133" s="417"/>
      <c r="AS133" s="417"/>
      <c r="AT133" s="714"/>
      <c r="AU133" s="714"/>
      <c r="AV133" s="417"/>
      <c r="AW133" s="417"/>
      <c r="AX133" s="716"/>
      <c r="AY133" s="716"/>
      <c r="AZ133" s="635"/>
      <c r="BA133" s="635"/>
      <c r="BB133" s="716"/>
      <c r="BC133" s="716"/>
      <c r="BD133" s="635"/>
      <c r="BE133" s="635"/>
      <c r="BF133" s="717"/>
      <c r="BG133" s="717"/>
      <c r="BH133" s="432">
        <f t="shared" si="144"/>
        <v>958</v>
      </c>
      <c r="BI133" s="432">
        <f t="shared" si="208"/>
        <v>0</v>
      </c>
      <c r="BJ133" s="432">
        <f t="shared" si="209"/>
        <v>0</v>
      </c>
      <c r="BK133" s="432">
        <f t="shared" si="210"/>
        <v>0</v>
      </c>
      <c r="BL133" s="432">
        <f t="shared" si="211"/>
        <v>0</v>
      </c>
      <c r="BM133" s="436">
        <f t="shared" si="200"/>
        <v>0</v>
      </c>
      <c r="BN133" s="462">
        <v>0.65</v>
      </c>
      <c r="BO133" s="427">
        <f t="shared" si="145"/>
        <v>28</v>
      </c>
      <c r="BP133" s="419"/>
      <c r="BQ133" s="700"/>
      <c r="BR133" s="419"/>
      <c r="BS133" s="700"/>
      <c r="BT133" s="700"/>
      <c r="BU133" s="700"/>
      <c r="BV133" s="427">
        <f t="shared" si="201"/>
        <v>25</v>
      </c>
      <c r="BW133" s="427"/>
      <c r="BX133" s="427"/>
      <c r="BY133" s="419"/>
      <c r="BZ133" s="432"/>
      <c r="CA133" s="419"/>
      <c r="CB133" s="427"/>
      <c r="CC133" s="419"/>
      <c r="CD133" s="427"/>
      <c r="CE133" s="404">
        <f>IF(OR(C133=0,CD133="Д"),0,IF(AND(C133&gt;0,E133=0),VLOOKUP(C133,звания!A:B,2,FALSE)/((EOMONTH($G$3,0)+1)-$G$3)*BO133+VLOOKUP(C133,звания!A:B,2,FALSE)/((EOMONTH($G$3,0)+1)-$G$3)*BR133+VLOOKUP(C133,звания!A:B,2,FALSE)/((EOMONTH($G$3,0)+1)-$G$3)*BU133,IF(AND(C133&gt;0,E133&gt;0,F133&gt;=$G$3,BO133=(EOMONTH($G$3,0)+1)-$G$3),(VLOOKUP(E133,звания!A:B,2,FALSE)/(EOMONTH($G$3,0)-$G$3+1))*(F133-$G$3)+(VLOOKUP(C133,звания!A:B,2,FALSE)/(EOMONTH($G$3,0)-$G$3+1))*((EOMONTH($G$3,0)-$G$3+1)-(F133-$G$3)),IF(AND(C133&gt;0,E133&gt;0,F133&gt;$G$3,BO133&lt;(EOMONTH($G$3,0)+1)-$G$3,BO133&lt;&gt;0),VLOOKUP(E133,звания!A:B,2,FALSE)/((EOMONTH($G$3,0)+1)-$G$3)*((F133-$G$3)-(((EOMONTH($G$3,0)+1)-$G$3)-BO133-BU133-BR133))+VLOOKUP(C133,звания!A:B,2,FALSE)/((EOMONTH($G$3,0)+1)-$G$3)*(((EOMONTH($G$3,0)+1)-F133)),IF(F133&lt;$G$3,(VLOOKUP(C133,звания!A:B,2,FALSE)-VLOOKUP(E133,звания!A:B,2,FALSE))/((EOMONTH($BN$3,0)+1)-$BN$3)*(EOMONTH($BN$3,0)+1-F133)+VLOOKUP(C133,звания!A:B,2,FALSE)/((EOMONTH($G$3,0)+1)-$G$3)*BO133+VLOOKUP(C133,звания!A:B,2,FALSE)/((EOMONTH($G$3,0)+1)-$G$3)*BU133+VLOOKUP(C133,звания!A:B,2,FALSE)/((EOMONTH($G$3,0)+1)-$G$3)*BR133,0)))))</f>
        <v>600</v>
      </c>
      <c r="CF133" s="404">
        <f>IF(OR(CD133="Д",C133=0),0,IF(B133="Виключений зі списків",IF(BS133=0,(VLOOKUP(O133,звания!$D$2:$E$62,2,FALSE))/(EOMONTH($B$3,0)+1-$B$3)*BO133+(VLOOKUP(BQ133,звания!$D$2:$E$62,2,FALSE))/(EOMONTH($B$3,0)+1-$B$3)*BR133,(((VLOOKUP(O133,звания!$D$2:$E$62,2,FALSE))/(EOMONTH($B$3,0)+1-$B$3))*BO133)+(VLOOKUP(BQ133,звания!$D$2:$E$62,2,FALSE))/(EOMONTH($B$3,0)+1-$B$3)*BR133+(VLOOKUP(BS133,звания!$D$2:$E$62,2,FALSE))/(EOMONTH($B$3,0)+1-$B$3)*BU133),IF(BS133=0,(VLOOKUP(O133,звания!$D$2:$E$62,2,FALSE))/(EOMONTH($G$3,0)+1-$G$3)*BO133+(VLOOKUP(BQ133,звания!$D$2:$E$62,2,FALSE))/(EOMONTH($G$3,0)+1-$G$3)*BR133,(((VLOOKUP(O133,звания!$D$2:$E$62,2,FALSE))/(EOMONTH($G$3,0)+1-$G$3))*BO133)+(VLOOKUP(BQ133,звания!$D$2:$E$62,2,FALSE))/(EOMONTH($G$3,0)+1-$G$3)*BR133+(VLOOKUP(BS133,звания!$D$2:$E$62,2,FALSE))/(EOMONTH($G$3,0)+1-$G$3)*BU133+IF(BT133=0,0,(VLOOKUP(BS133,звания!$D$2:$E$62,2,FALSE))/(EOMONTH($BN$3,0)+1-$BN$3)*BT133-(VLOOKUP(O133,звания!$D$2:$E$62,2,FALSE))/(EOMONTH($BN$3,0)+1-$BN$3)*BT133))))</f>
        <v>2550</v>
      </c>
      <c r="CG133" s="404">
        <f t="shared" si="212"/>
        <v>787.5</v>
      </c>
      <c r="CH133" s="404">
        <f>IF(BW133=0,CF133*BX133%,IF(BW133&gt;0,((VLOOKUP(O133,звания!$D$2:$E$62,2,FALSE)/(EOMONTH($G$3,0)+1-$G$3)*BW133)*BX133%)))</f>
        <v>0</v>
      </c>
      <c r="CI133" s="404">
        <f>IF(BY133=0,CF133*BZ133%,IF(BY133&gt;0,(VLOOKUP(O133,звания!$D$2:$E$62,2,FALSE)/(EOMONTH($G$3,0)+1-$G$3)*BO133)*BZ133%)+(VLOOKUP(BS133,звания!$D$2:$E$62,2,FALSE)/(EOMONTH($G$3,0)+1-$G$3)*BU133)*BZ133%)</f>
        <v>0</v>
      </c>
      <c r="CJ133" s="404">
        <f>IF(CA133=0,CF133*CB133%,IF(CA133&gt;0,(VLOOKUP(O133,звания!$D$2:$E$62,2,FALSE)/(EOMONTH($G$3,0)+1-$G$3)*BO133)*CB133%)+(VLOOKUP(BS133,звания!$D$2:$E$62,2,FALSE)/(EOMONTH($G$3,0)+1-$G$3)*BU133)*CB133%)</f>
        <v>0</v>
      </c>
      <c r="CK133" s="404">
        <f>IF(CD133="Д",0,IF(CC133=0,CF133*CD133%,IF(CC133&gt;0,(VLOOKUP(O133,звания!$D$2:$E$62,2,FALSE)/(EOMONTH($G$3,0)+1-$G$3)*BO133)*CD133%)+(VLOOKUP(BS133,звания!$D$2:$E$62,2,FALSE)/(EOMONTH($G$3,0)+1-$G$3)*BU133)*CD133%))</f>
        <v>0</v>
      </c>
      <c r="CL133" s="404">
        <f>IF(BR133&gt;0,((VLOOKUP(C133,звания!$A$2:$B$62,2,FALSE)/(EOMONTH($G$3,0)+1-$G$3)*BO133+VLOOKUP(O133,звания!$D$2:$E$62,2,FALSE)/(EOMONTH($G$3,0)+1-$G$3)*BO133+(VLOOKUP(C133,звания!$A$2:$B$62,2,FALSE)/(EOMONTH($G$3,0)+1-$G$3)*BO133+VLOOKUP(O133,звания!$D$2:$E$62,2,FALSE)/(EOMONTH($G$3,0)+1-$G$3)*BO133)*BV133%)*BN133)+(VLOOKUP(C133,звания!$A$2:$B$62,2,FALSE)/(EOMONTH($G$3,0)+1-$G$3)*BU133+VLOOKUP(BS133,звания!$D$2:$E$62,2,FALSE)/(EOMONTH($G$3,0)+1-$G$3)*BU133+(VLOOKUP(C133,звания!$A$2:$B$62,2,FALSE)/(EOMONTH($G$3,0)+1-$G$3)*BU133+VLOOKUP(BS133,звания!$D$2:$E$62,2,FALSE)/(EOMONTH($G$3,0)+1-$G$3)*BU133)*BV133%)*BN133,(CE133+CF133+CG133)*BN133)</f>
        <v>2559.38</v>
      </c>
      <c r="CM133" s="404"/>
      <c r="CN133" s="404"/>
      <c r="CO133" s="432">
        <f t="shared" ref="CO133:CO196" si="213">IF(CE133=0,0,IF(OR(C133="адмірал",C133="віце-адмірал",C133="комондор",C133="контр-адмірал"),1,IF(OR(C133="кап. 1р.",C133="п-к м/сл",C133="п-к",C133="п-к юст.",C133="кап. 2р.",C133="п/п-к м/сл",C133="п/п-к",C133="п/п-к юст.",C133="кап. 3р.",C133="м-р м/сл",C133="м-р",C133="м-р юст."),2,IF(OR(C133="к-н/л-т",C133="к-н м/сл",C133="к-н",C133="к-н юст.",C133="ст.л-т",C133="ст.л-т м/сл",C133="ст.л-т юст.",C133="л-т",C133="л-т м/сл",C133="л-т юст.",C133="мол. л-т ",C133="мол. л-т м/сл",C133="мол. л-т юст."),3,IF(OR(D133=0,CD133="Д"),0,4)))))</f>
        <v>4</v>
      </c>
      <c r="CP133" s="638"/>
      <c r="CQ133" s="637">
        <f>IF(CF133=0,0,IF((SUM(BH133:BM133)&gt;360),(VLOOKUP(O133,звания!$F$2:$G$62,2,FALSE))/100,VLOOKUP(O133,звания!$F$2:$H$62,3,FALSE)/100))</f>
        <v>3.33</v>
      </c>
      <c r="CR133" s="617">
        <f>IF(B133="Виключений зі списків",IF(AND(BU133=0,360-BH133&lt;0),(VLOOKUP(O133,звания!$D$2:$E$62,2,FALSE))/(EOMONTH($B$3,0)+1-$B$3)*BO133*CQ133,IF(AND(360-BH133&gt;=0,360-BH133&lt;(EOMONTH($B$3,0)+1-$B$3)),(CF133/(EOMONTH($B$3,0)-$B$3+1)*(360-BH133))*CQ133+(CF133/(EOMONTH($B$3,0)-$B$3+1)*((EOMONTH($B$3,0)-$B$3+1)-(360-BH133)))*VLOOKUP(O133,звания!$F$2:$H$62,2,FALSE)/100,((((VLOOKUP(O133,звания!$D$2:$E$62,2,FALSE))/(EOMONTH($B$3,0)+1-$B$3)*BO133*CQ133+(VLOOKUP(BS133,звания!$D$2:$E$62,2,FALSE))/(EOMONTH($B$3,0)+1-$B$3)*BU133*(VLOOKUP(BS133,звания!$F$2:$G$62,2,FALSE)*0.01)+(IF(BT133=0,0,(VLOOKUP(BS133,звания!$D$2:$E$62,2,FALSE)/(EOMONTH($G$3,0)+1-$G$3)*BT133*(VLOOKUP(BS133,звания!$F$2:$G$62,2,FALSE)))*0.01-(VLOOKUP(O133,звания!$D$2:$E$62,2,FALSE)/(EOMONTH($G$3,0)+1-$G$3)*BT133*(VLOOKUP(O133,звания!$F$2:$G$62,2,FALSE)))*0.01)))))/100*(100-CP133))),(IF(AND(BU133=0,360-BH133&lt;0,CP133=0),(VLOOKUP(O133,звания!$D$2:$E$62,2,FALSE))/(EOMONTH($G$3,0)+1-$G$3)*BO133*CQ133,IF(AND(360-BH133&gt;=0,360-BH133&lt;(EOMONTH($G$3,0)+1-$G$3)),(CF133/(EOMONTH($G$3,0)-$G$3+1)*(360-BH133))*CQ133+(CF133/(EOMONTH($G$3,0)-$G$3+1)*((EOMONTH($G$3,0)-$G$3+1)-(360-BH133)))*VLOOKUP(O133,звания!$F$2:$H$62,2,FALSE)/100,((((VLOOKUP(O133,звания!$D$2:$E$62,2,FALSE))/(EOMONTH($G$3,0)+1-$G$3)*BO133*CQ133+(VLOOKUP(BS133,звания!$D$2:$E$62,2,FALSE))/(EOMONTH($G$3,0)+1-$G$3)*BU133*(VLOOKUP(BS133,звания!$F$2:$G$62,2,FALSE)*0.01)))/100*(100-CP133)+(IF(BT133=0,0,(VLOOKUP(BS133,звания!$D$2:$E$62,2,FALSE)/(EOMONTH($BN$3,0)+1-$BN$3)*BT133*(VLOOKUP(BS133,звания!$F$2:$G$62,2,FALSE)))*0.01-(VLOOKUP(O133,звания!$D$2:$E$62,2,FALSE)/(EOMONTH($BN$3,0)+1-$BN$3)*BT133*(VLOOKUP(O133,звания!$F$2:$G$62,2,FALSE)))*0.01)))))))</f>
        <v>8491.5</v>
      </c>
      <c r="CS133" s="416">
        <f t="shared" si="185"/>
        <v>14988.38</v>
      </c>
      <c r="CT133" s="403"/>
      <c r="CU133" s="403"/>
      <c r="CV133" s="404">
        <f t="shared" ref="CV133:CV196" si="214">IF(B133="Виключений зі списків",((($CT$3/((EOMONTH($B$3,0)+1)-$B$3))*BO133)),IF(AND(BP133=0,CE133&gt;0),$CV$3,IF(CE133=0,0,($CV$3/((EOMONTH($G$3,0)+1)-$G$3))*BO133)))</f>
        <v>672.35</v>
      </c>
      <c r="CW133" s="426">
        <f t="shared" si="176"/>
        <v>15660.73</v>
      </c>
      <c r="CX133" s="404">
        <f t="shared" ref="CX133:CX147" si="215">IF(CU133=0,CW133*0.18,(CW133-CU133)*0.18)</f>
        <v>2818.93</v>
      </c>
      <c r="CY133" s="1174">
        <v>5</v>
      </c>
      <c r="CZ133" s="404">
        <f t="shared" si="136"/>
        <v>192.96</v>
      </c>
      <c r="DA133" s="404"/>
      <c r="DB133" s="403"/>
      <c r="DC133" s="404"/>
      <c r="DD133" s="426">
        <f t="shared" si="162"/>
        <v>3011.89</v>
      </c>
      <c r="DE133" s="426">
        <f t="shared" si="190"/>
        <v>3297.44</v>
      </c>
      <c r="DF133" s="404">
        <f t="shared" si="202"/>
        <v>2818.93</v>
      </c>
      <c r="DG133" s="426">
        <f t="shared" si="159"/>
        <v>15467.77</v>
      </c>
      <c r="DH133" s="426">
        <f t="shared" si="160"/>
        <v>0</v>
      </c>
      <c r="DI133" s="421"/>
      <c r="DJ133" s="422" t="str">
        <f t="shared" si="203"/>
        <v xml:space="preserve">30 від 01.03   </v>
      </c>
      <c r="DK133" s="113" t="s">
        <v>1073</v>
      </c>
      <c r="DL133" s="28" t="s">
        <v>1074</v>
      </c>
      <c r="DM133" s="28" t="s">
        <v>1070</v>
      </c>
      <c r="DN133" s="28" t="s">
        <v>922</v>
      </c>
      <c r="DO133" s="900">
        <v>3647705237</v>
      </c>
      <c r="DP133" s="888"/>
      <c r="DQ133" s="817"/>
      <c r="DR133" s="818"/>
      <c r="DS133" s="819"/>
      <c r="DT133" s="820"/>
      <c r="DU133" s="124"/>
      <c r="DV133" s="110"/>
      <c r="DX133" s="84"/>
      <c r="DY133" s="104"/>
      <c r="DZ133" s="105"/>
      <c r="EG133" s="19"/>
      <c r="EH133" s="543">
        <f t="shared" ref="EH133:EH196" si="216">IF(CE133=0,0,IF(OR(C133="адмірал",C133="віце-адмірал",C133="комондор",C133="контр-адмірал",C133="кап. 1р.",C133="п-к м/сл",C133="п-к",C133="п-к юст.",C133="кап. 2р.",C133="п/п-к м/сл",C133="п/п-к",C133="п/п-к юст.",C133="кап. 3р.",C133="м-р м/сл",C133="м-р",C133="м-р юст.",C133="к-н/л-т",C133="к-н м/сл",C133="к-н",C133="к-н юст.",C133="ст.л-т",C133="ст.л-т м/сл",C133="ст.л-т юст.",C133="л-т",C133="л-т м/сл",C133="л-т юст.",C133="мол. л-т ",C133="мол. л-т м/сл",C133="мол. л-т юст."),1,IF(OR(D133=0,CD133="Д"),0,2)))</f>
        <v>2</v>
      </c>
      <c r="EI133" s="404" t="str">
        <f t="shared" ref="EI133:EI196" si="217">C133</f>
        <v>ст. м-с</v>
      </c>
      <c r="EJ133" s="29" t="str">
        <f t="shared" ref="EJ133:EJ196" si="218">DK133</f>
        <v>Волканов В.В.</v>
      </c>
      <c r="EK133" s="50"/>
      <c r="EL133" s="29"/>
      <c r="EM133" s="50"/>
      <c r="EN133" s="50"/>
      <c r="EO133" s="50"/>
      <c r="EP133" s="29"/>
    </row>
    <row r="134" spans="1:146" ht="17.45" customHeight="1">
      <c r="A134" s="427">
        <v>130</v>
      </c>
      <c r="B134" s="869" t="s">
        <v>826</v>
      </c>
      <c r="C134" s="910" t="s">
        <v>707</v>
      </c>
      <c r="D134" s="404" t="str">
        <f t="shared" si="195"/>
        <v>Майновецький П.Ю.</v>
      </c>
      <c r="E134" s="416"/>
      <c r="F134" s="417"/>
      <c r="G134" s="409" t="str">
        <f t="shared" si="196"/>
        <v>3.10.24</v>
      </c>
      <c r="H134" s="407" t="str">
        <f t="shared" si="197"/>
        <v>3.10.24</v>
      </c>
      <c r="I134" s="407" t="str">
        <f t="shared" si="198"/>
        <v>3.10.24</v>
      </c>
      <c r="J134" s="407" t="str">
        <f t="shared" si="204"/>
        <v>0.0.0</v>
      </c>
      <c r="K134" s="407" t="str">
        <f t="shared" si="205"/>
        <v>0.0.0</v>
      </c>
      <c r="L134" s="407" t="str">
        <f t="shared" si="206"/>
        <v>0.0.0</v>
      </c>
      <c r="M134" s="407" t="str">
        <f t="shared" si="207"/>
        <v>0.0.0</v>
      </c>
      <c r="N134" s="408" t="str">
        <f t="shared" si="199"/>
        <v>0.0.0</v>
      </c>
      <c r="O134" s="935">
        <v>2</v>
      </c>
      <c r="P134" s="417">
        <v>43166</v>
      </c>
      <c r="Q134" s="417"/>
      <c r="R134" s="417"/>
      <c r="S134" s="417"/>
      <c r="T134" s="417"/>
      <c r="U134" s="417"/>
      <c r="V134" s="714"/>
      <c r="W134" s="714"/>
      <c r="X134" s="417"/>
      <c r="Y134" s="417"/>
      <c r="Z134" s="714"/>
      <c r="AA134" s="714"/>
      <c r="AB134" s="417"/>
      <c r="AC134" s="417"/>
      <c r="AD134" s="714"/>
      <c r="AE134" s="714"/>
      <c r="AF134" s="417"/>
      <c r="AG134" s="417"/>
      <c r="AH134" s="714"/>
      <c r="AI134" s="714"/>
      <c r="AJ134" s="417"/>
      <c r="AK134" s="417"/>
      <c r="AL134" s="714"/>
      <c r="AM134" s="714"/>
      <c r="AN134" s="417"/>
      <c r="AO134" s="417"/>
      <c r="AP134" s="714"/>
      <c r="AQ134" s="714"/>
      <c r="AR134" s="417"/>
      <c r="AS134" s="417"/>
      <c r="AT134" s="714"/>
      <c r="AU134" s="714"/>
      <c r="AV134" s="417"/>
      <c r="AW134" s="417"/>
      <c r="AX134" s="716"/>
      <c r="AY134" s="716"/>
      <c r="AZ134" s="635"/>
      <c r="BA134" s="635"/>
      <c r="BB134" s="716"/>
      <c r="BC134" s="716"/>
      <c r="BD134" s="635"/>
      <c r="BE134" s="635"/>
      <c r="BF134" s="717"/>
      <c r="BG134" s="717"/>
      <c r="BH134" s="432">
        <f t="shared" si="144"/>
        <v>1404</v>
      </c>
      <c r="BI134" s="432">
        <f t="shared" si="208"/>
        <v>0</v>
      </c>
      <c r="BJ134" s="432">
        <f t="shared" si="209"/>
        <v>0</v>
      </c>
      <c r="BK134" s="432">
        <f t="shared" si="210"/>
        <v>0</v>
      </c>
      <c r="BL134" s="432">
        <f t="shared" si="211"/>
        <v>0</v>
      </c>
      <c r="BM134" s="436">
        <f t="shared" si="200"/>
        <v>0</v>
      </c>
      <c r="BN134" s="462">
        <v>0.65</v>
      </c>
      <c r="BO134" s="427">
        <f t="shared" si="145"/>
        <v>28</v>
      </c>
      <c r="BP134" s="774"/>
      <c r="BQ134" s="700"/>
      <c r="BR134" s="419"/>
      <c r="BS134" s="700"/>
      <c r="BT134" s="700"/>
      <c r="BU134" s="700"/>
      <c r="BV134" s="427">
        <f t="shared" si="201"/>
        <v>25</v>
      </c>
      <c r="BW134" s="427"/>
      <c r="BX134" s="432"/>
      <c r="BY134" s="700"/>
      <c r="BZ134" s="432"/>
      <c r="CA134" s="700"/>
      <c r="CB134" s="432"/>
      <c r="CC134" s="700"/>
      <c r="CD134" s="432"/>
      <c r="CE134" s="404">
        <f>IF(OR(C134=0,CD134="Д"),0,IF(AND(C134&gt;0,E134=0),VLOOKUP(C134,звания!A:B,2,FALSE)/((EOMONTH($G$3,0)+1)-$G$3)*BO134+VLOOKUP(C134,звания!A:B,2,FALSE)/((EOMONTH($G$3,0)+1)-$G$3)*BR134+VLOOKUP(C134,звания!A:B,2,FALSE)/((EOMONTH($G$3,0)+1)-$G$3)*BU134,IF(AND(C134&gt;0,E134&gt;0,F134&gt;=$G$3,BO134=(EOMONTH($G$3,0)+1)-$G$3),(VLOOKUP(E134,звания!A:B,2,FALSE)/(EOMONTH($G$3,0)-$G$3+1))*(F134-$G$3)+(VLOOKUP(C134,звания!A:B,2,FALSE)/(EOMONTH($G$3,0)-$G$3+1))*((EOMONTH($G$3,0)-$G$3+1)-(F134-$G$3)),IF(AND(C134&gt;0,E134&gt;0,F134&gt;$G$3,BO134&lt;(EOMONTH($G$3,0)+1)-$G$3,BO134&lt;&gt;0),VLOOKUP(E134,звания!A:B,2,FALSE)/((EOMONTH($G$3,0)+1)-$G$3)*((F134-$G$3)-(((EOMONTH($G$3,0)+1)-$G$3)-BO134-BU134-BR134))+VLOOKUP(C134,звания!A:B,2,FALSE)/((EOMONTH($G$3,0)+1)-$G$3)*(((EOMONTH($G$3,0)+1)-F134)),IF(F134&lt;$G$3,(VLOOKUP(C134,звания!A:B,2,FALSE)-VLOOKUP(E134,звания!A:B,2,FALSE))/((EOMONTH($BN$3,0)+1)-$BN$3)*(EOMONTH($BN$3,0)+1-F134)+VLOOKUP(C134,звания!A:B,2,FALSE)/((EOMONTH($G$3,0)+1)-$G$3)*BO134+VLOOKUP(C134,звания!A:B,2,FALSE)/((EOMONTH($G$3,0)+1)-$G$3)*BU134+VLOOKUP(C134,звания!A:B,2,FALSE)/((EOMONTH($G$3,0)+1)-$G$3)*BR134,0)))))</f>
        <v>600</v>
      </c>
      <c r="CF134" s="404">
        <f>IF(OR(CD134="Д",C134=0),0,IF(B134="Виключений зі списків",IF(BS134=0,(VLOOKUP(O134,звания!$D$2:$E$62,2,FALSE))/(EOMONTH($B$3,0)+1-$B$3)*BO134+(VLOOKUP(BQ134,звания!$D$2:$E$62,2,FALSE))/(EOMONTH($B$3,0)+1-$B$3)*BR134,(((VLOOKUP(O134,звания!$D$2:$E$62,2,FALSE))/(EOMONTH($B$3,0)+1-$B$3))*BO134)+(VLOOKUP(BQ134,звания!$D$2:$E$62,2,FALSE))/(EOMONTH($B$3,0)+1-$B$3)*BR134+(VLOOKUP(BS134,звания!$D$2:$E$62,2,FALSE))/(EOMONTH($B$3,0)+1-$B$3)*BU134),IF(BS134=0,(VLOOKUP(O134,звания!$D$2:$E$62,2,FALSE))/(EOMONTH($G$3,0)+1-$G$3)*BO134+(VLOOKUP(BQ134,звания!$D$2:$E$62,2,FALSE))/(EOMONTH($G$3,0)+1-$G$3)*BR134,(((VLOOKUP(O134,звания!$D$2:$E$62,2,FALSE))/(EOMONTH($G$3,0)+1-$G$3))*BO134)+(VLOOKUP(BQ134,звания!$D$2:$E$62,2,FALSE))/(EOMONTH($G$3,0)+1-$G$3)*BR134+(VLOOKUP(BS134,звания!$D$2:$E$62,2,FALSE))/(EOMONTH($G$3,0)+1-$G$3)*BU134+IF(BT134=0,0,(VLOOKUP(BS134,звания!$D$2:$E$62,2,FALSE))/(EOMONTH($BN$3,0)+1-$BN$3)*BT134-(VLOOKUP(O134,звания!$D$2:$E$62,2,FALSE))/(EOMONTH($BN$3,0)+1-$BN$3)*BT134))))</f>
        <v>2550</v>
      </c>
      <c r="CG134" s="404">
        <f t="shared" si="212"/>
        <v>787.5</v>
      </c>
      <c r="CH134" s="404">
        <f>IF(BW134=0,CF134*BX134%,IF(BW134&gt;0,((VLOOKUP(O134,звания!$D$2:$E$62,2,FALSE)/(EOMONTH($G$3,0)+1-$G$3)*BW134)*BX134%)))</f>
        <v>0</v>
      </c>
      <c r="CI134" s="404">
        <f>IF(BY134=0,CF134*BZ134%,IF(BY134&gt;0,(VLOOKUP(O134,звания!$D$2:$E$62,2,FALSE)/(EOMONTH($G$3,0)+1-$G$3)*BO134)*BZ134%)+(VLOOKUP(BS134,звания!$D$2:$E$62,2,FALSE)/(EOMONTH($G$3,0)+1-$G$3)*BU134)*BZ134%)</f>
        <v>0</v>
      </c>
      <c r="CJ134" s="404">
        <f>IF(CA134=0,CF134*CB134%,IF(CA134&gt;0,(VLOOKUP(O134,звания!$D$2:$E$62,2,FALSE)/(EOMONTH($G$3,0)+1-$G$3)*BO134)*CB134%)+(VLOOKUP(BS134,звания!$D$2:$E$62,2,FALSE)/(EOMONTH($G$3,0)+1-$G$3)*BU134)*CB134%)</f>
        <v>0</v>
      </c>
      <c r="CK134" s="404">
        <f>IF(CD134="Д",0,IF(CC134=0,CF134*CD134%,IF(CC134&gt;0,(VLOOKUP(O134,звания!$D$2:$E$62,2,FALSE)/(EOMONTH($G$3,0)+1-$G$3)*BO134)*CD134%)+(VLOOKUP(BS134,звания!$D$2:$E$62,2,FALSE)/(EOMONTH($G$3,0)+1-$G$3)*BU134)*CD134%))</f>
        <v>0</v>
      </c>
      <c r="CL134" s="404">
        <f>IF(BR134&gt;0,((VLOOKUP(C134,звания!$A$2:$B$62,2,FALSE)/(EOMONTH($G$3,0)+1-$G$3)*BO134+VLOOKUP(O134,звания!$D$2:$E$62,2,FALSE)/(EOMONTH($G$3,0)+1-$G$3)*BO134+(VLOOKUP(C134,звания!$A$2:$B$62,2,FALSE)/(EOMONTH($G$3,0)+1-$G$3)*BO134+VLOOKUP(O134,звания!$D$2:$E$62,2,FALSE)/(EOMONTH($G$3,0)+1-$G$3)*BO134)*BV134%)*BN134)+(VLOOKUP(C134,звания!$A$2:$B$62,2,FALSE)/(EOMONTH($G$3,0)+1-$G$3)*BU134+VLOOKUP(BS134,звания!$D$2:$E$62,2,FALSE)/(EOMONTH($G$3,0)+1-$G$3)*BU134+(VLOOKUP(C134,звания!$A$2:$B$62,2,FALSE)/(EOMONTH($G$3,0)+1-$G$3)*BU134+VLOOKUP(BS134,звания!$D$2:$E$62,2,FALSE)/(EOMONTH($G$3,0)+1-$G$3)*BU134)*BV134%)*BN134,(CE134+CF134+CG134)*BN134)</f>
        <v>2559.38</v>
      </c>
      <c r="CM134" s="404"/>
      <c r="CN134" s="404"/>
      <c r="CO134" s="432">
        <f t="shared" si="213"/>
        <v>4</v>
      </c>
      <c r="CP134" s="638"/>
      <c r="CQ134" s="637">
        <f>IF(CF134=0,0,IF((SUM(BH134:BM134)&gt;360),(VLOOKUP(O134,звания!$F$2:$G$62,2,FALSE))/100,VLOOKUP(O134,звания!$F$2:$H$62,3,FALSE)/100))</f>
        <v>3.33</v>
      </c>
      <c r="CR134" s="617">
        <f>IF(B134="Виключений зі списків",IF(AND(BU134=0,360-BH134&lt;0),(VLOOKUP(O134,звания!$D$2:$E$62,2,FALSE))/(EOMONTH($B$3,0)+1-$B$3)*BO134*CQ134,IF(AND(360-BH134&gt;=0,360-BH134&lt;(EOMONTH($B$3,0)+1-$B$3)),(CF134/(EOMONTH($B$3,0)-$B$3+1)*(360-BH134))*CQ134+(CF134/(EOMONTH($B$3,0)-$B$3+1)*((EOMONTH($B$3,0)-$B$3+1)-(360-BH134)))*VLOOKUP(O134,звания!$F$2:$H$62,2,FALSE)/100,((((VLOOKUP(O134,звания!$D$2:$E$62,2,FALSE))/(EOMONTH($B$3,0)+1-$B$3)*BO134*CQ134+(VLOOKUP(BS134,звания!$D$2:$E$62,2,FALSE))/(EOMONTH($B$3,0)+1-$B$3)*BU134*(VLOOKUP(BS134,звания!$F$2:$G$62,2,FALSE)*0.01)+(IF(BT134=0,0,(VLOOKUP(BS134,звания!$D$2:$E$62,2,FALSE)/(EOMONTH($G$3,0)+1-$G$3)*BT134*(VLOOKUP(BS134,звания!$F$2:$G$62,2,FALSE)))*0.01-(VLOOKUP(O134,звания!$D$2:$E$62,2,FALSE)/(EOMONTH($G$3,0)+1-$G$3)*BT134*(VLOOKUP(O134,звания!$F$2:$G$62,2,FALSE)))*0.01)))))/100*(100-CP134))),(IF(AND(BU134=0,360-BH134&lt;0,CP134=0),(VLOOKUP(O134,звания!$D$2:$E$62,2,FALSE))/(EOMONTH($G$3,0)+1-$G$3)*BO134*CQ134,IF(AND(360-BH134&gt;=0,360-BH134&lt;(EOMONTH($G$3,0)+1-$G$3)),(CF134/(EOMONTH($G$3,0)-$G$3+1)*(360-BH134))*CQ134+(CF134/(EOMONTH($G$3,0)-$G$3+1)*((EOMONTH($G$3,0)-$G$3+1)-(360-BH134)))*VLOOKUP(O134,звания!$F$2:$H$62,2,FALSE)/100,((((VLOOKUP(O134,звания!$D$2:$E$62,2,FALSE))/(EOMONTH($G$3,0)+1-$G$3)*BO134*CQ134+(VLOOKUP(BS134,звания!$D$2:$E$62,2,FALSE))/(EOMONTH($G$3,0)+1-$G$3)*BU134*(VLOOKUP(BS134,звания!$F$2:$G$62,2,FALSE)*0.01)))/100*(100-CP134)+(IF(BT134=0,0,(VLOOKUP(BS134,звания!$D$2:$E$62,2,FALSE)/(EOMONTH($BN$3,0)+1-$BN$3)*BT134*(VLOOKUP(BS134,звания!$F$2:$G$62,2,FALSE)))*0.01-(VLOOKUP(O134,звания!$D$2:$E$62,2,FALSE)/(EOMONTH($BN$3,0)+1-$BN$3)*BT134*(VLOOKUP(O134,звания!$F$2:$G$62,2,FALSE)))*0.01)))))))</f>
        <v>8491.5</v>
      </c>
      <c r="CS134" s="416">
        <f t="shared" si="185"/>
        <v>14988.38</v>
      </c>
      <c r="CT134" s="403"/>
      <c r="CU134" s="403"/>
      <c r="CV134" s="404">
        <f t="shared" si="214"/>
        <v>672.35</v>
      </c>
      <c r="CW134" s="426">
        <f t="shared" si="176"/>
        <v>15660.73</v>
      </c>
      <c r="CX134" s="404">
        <f t="shared" si="215"/>
        <v>2818.93</v>
      </c>
      <c r="CY134" s="1174">
        <v>5</v>
      </c>
      <c r="CZ134" s="404">
        <f t="shared" si="136"/>
        <v>192.96</v>
      </c>
      <c r="DA134" s="404"/>
      <c r="DB134" s="403"/>
      <c r="DC134" s="404"/>
      <c r="DD134" s="426">
        <f t="shared" si="162"/>
        <v>3011.89</v>
      </c>
      <c r="DE134" s="426">
        <f t="shared" si="190"/>
        <v>3297.44</v>
      </c>
      <c r="DF134" s="404">
        <f t="shared" si="202"/>
        <v>2818.93</v>
      </c>
      <c r="DG134" s="426">
        <f t="shared" si="159"/>
        <v>15467.77</v>
      </c>
      <c r="DH134" s="426">
        <f t="shared" si="160"/>
        <v>0</v>
      </c>
      <c r="DI134" s="421"/>
      <c r="DJ134" s="422" t="str">
        <f t="shared" si="203"/>
        <v xml:space="preserve">30 від 01.03   </v>
      </c>
      <c r="DK134" s="113" t="s">
        <v>1075</v>
      </c>
      <c r="DL134" s="28" t="s">
        <v>1076</v>
      </c>
      <c r="DM134" s="28" t="s">
        <v>1077</v>
      </c>
      <c r="DN134" s="28" t="s">
        <v>892</v>
      </c>
      <c r="DO134" s="900">
        <v>3668908395</v>
      </c>
      <c r="DP134" s="888"/>
      <c r="DQ134" s="817"/>
      <c r="DR134" s="818"/>
      <c r="DS134" s="819"/>
      <c r="DT134" s="820"/>
      <c r="DU134" s="124"/>
      <c r="DV134" s="122"/>
      <c r="DX134" s="84"/>
      <c r="DY134" s="84"/>
      <c r="EA134" s="81"/>
      <c r="EC134" s="84"/>
      <c r="ED134" s="84"/>
      <c r="EE134" s="81"/>
      <c r="EH134" s="543">
        <f t="shared" si="216"/>
        <v>2</v>
      </c>
      <c r="EI134" s="404" t="str">
        <f t="shared" si="217"/>
        <v>ст. м-с</v>
      </c>
      <c r="EJ134" s="29" t="str">
        <f t="shared" si="218"/>
        <v>Майновецький П.Ю.</v>
      </c>
      <c r="EK134" s="50"/>
      <c r="EL134" s="29"/>
      <c r="EM134" s="50"/>
      <c r="EN134" s="50"/>
      <c r="EO134" s="50"/>
      <c r="EP134" s="29"/>
    </row>
    <row r="135" spans="1:146" ht="17.45" customHeight="1">
      <c r="A135" s="427">
        <v>131</v>
      </c>
      <c r="B135" s="869" t="s">
        <v>826</v>
      </c>
      <c r="C135" s="910" t="s">
        <v>707</v>
      </c>
      <c r="D135" s="404" t="str">
        <f t="shared" si="195"/>
        <v>Пастушков Д.В.</v>
      </c>
      <c r="E135" s="416"/>
      <c r="F135" s="417"/>
      <c r="G135" s="409" t="str">
        <f t="shared" si="196"/>
        <v>4.0.1</v>
      </c>
      <c r="H135" s="407" t="str">
        <f t="shared" si="197"/>
        <v>4.0.1</v>
      </c>
      <c r="I135" s="407" t="str">
        <f t="shared" si="198"/>
        <v>4.0.1</v>
      </c>
      <c r="J135" s="407" t="str">
        <f t="shared" si="204"/>
        <v>0.0.0</v>
      </c>
      <c r="K135" s="407" t="str">
        <f t="shared" si="205"/>
        <v>0.0.0</v>
      </c>
      <c r="L135" s="407" t="str">
        <f t="shared" si="206"/>
        <v>0.0.0</v>
      </c>
      <c r="M135" s="407" t="str">
        <f t="shared" si="207"/>
        <v>0.0.0</v>
      </c>
      <c r="N135" s="408" t="str">
        <f t="shared" si="199"/>
        <v>0.0.0</v>
      </c>
      <c r="O135" s="935">
        <v>2</v>
      </c>
      <c r="P135" s="417">
        <v>43130</v>
      </c>
      <c r="Q135" s="417"/>
      <c r="R135" s="417"/>
      <c r="S135" s="417"/>
      <c r="T135" s="417"/>
      <c r="U135" s="417"/>
      <c r="V135" s="714"/>
      <c r="W135" s="714"/>
      <c r="X135" s="417"/>
      <c r="Y135" s="417"/>
      <c r="Z135" s="714"/>
      <c r="AA135" s="714"/>
      <c r="AB135" s="417"/>
      <c r="AC135" s="417"/>
      <c r="AD135" s="714"/>
      <c r="AE135" s="714"/>
      <c r="AF135" s="417"/>
      <c r="AG135" s="417"/>
      <c r="AH135" s="714"/>
      <c r="AI135" s="714"/>
      <c r="AJ135" s="417"/>
      <c r="AK135" s="417"/>
      <c r="AL135" s="714"/>
      <c r="AM135" s="714"/>
      <c r="AN135" s="417"/>
      <c r="AO135" s="417"/>
      <c r="AP135" s="714"/>
      <c r="AQ135" s="714"/>
      <c r="AR135" s="417"/>
      <c r="AS135" s="417"/>
      <c r="AT135" s="714"/>
      <c r="AU135" s="714"/>
      <c r="AV135" s="417"/>
      <c r="AW135" s="417"/>
      <c r="AX135" s="716"/>
      <c r="AY135" s="716"/>
      <c r="AZ135" s="635"/>
      <c r="BA135" s="635"/>
      <c r="BB135" s="716"/>
      <c r="BC135" s="716"/>
      <c r="BD135" s="635"/>
      <c r="BE135" s="635"/>
      <c r="BF135" s="717"/>
      <c r="BG135" s="717"/>
      <c r="BH135" s="432">
        <f t="shared" si="144"/>
        <v>1441</v>
      </c>
      <c r="BI135" s="432">
        <f t="shared" si="208"/>
        <v>0</v>
      </c>
      <c r="BJ135" s="432">
        <f t="shared" si="209"/>
        <v>0</v>
      </c>
      <c r="BK135" s="432">
        <f t="shared" si="210"/>
        <v>0</v>
      </c>
      <c r="BL135" s="432">
        <f t="shared" si="211"/>
        <v>0</v>
      </c>
      <c r="BM135" s="436">
        <f t="shared" si="200"/>
        <v>0</v>
      </c>
      <c r="BN135" s="462">
        <v>0.65</v>
      </c>
      <c r="BO135" s="427">
        <f t="shared" si="145"/>
        <v>28</v>
      </c>
      <c r="BP135" s="419"/>
      <c r="BQ135" s="700"/>
      <c r="BR135" s="419"/>
      <c r="BS135" s="700"/>
      <c r="BT135" s="700"/>
      <c r="BU135" s="700"/>
      <c r="BV135" s="427">
        <f t="shared" si="201"/>
        <v>25</v>
      </c>
      <c r="BW135" s="427"/>
      <c r="BX135" s="427"/>
      <c r="BY135" s="419"/>
      <c r="BZ135" s="432"/>
      <c r="CA135" s="419"/>
      <c r="CB135" s="427"/>
      <c r="CC135" s="419"/>
      <c r="CD135" s="427"/>
      <c r="CE135" s="404">
        <f>IF(OR(C135=0,CD135="Д"),0,IF(AND(C135&gt;0,E135=0),VLOOKUP(C135,звания!A:B,2,FALSE)/((EOMONTH($G$3,0)+1)-$G$3)*BO135+VLOOKUP(C135,звания!A:B,2,FALSE)/((EOMONTH($G$3,0)+1)-$G$3)*BR135+VLOOKUP(C135,звания!A:B,2,FALSE)/((EOMONTH($G$3,0)+1)-$G$3)*BU135,IF(AND(C135&gt;0,E135&gt;0,F135&gt;=$G$3,BO135=(EOMONTH($G$3,0)+1)-$G$3),(VLOOKUP(E135,звания!A:B,2,FALSE)/(EOMONTH($G$3,0)-$G$3+1))*(F135-$G$3)+(VLOOKUP(C135,звания!A:B,2,FALSE)/(EOMONTH($G$3,0)-$G$3+1))*((EOMONTH($G$3,0)-$G$3+1)-(F135-$G$3)),IF(AND(C135&gt;0,E135&gt;0,F135&gt;$G$3,BO135&lt;(EOMONTH($G$3,0)+1)-$G$3,BO135&lt;&gt;0),VLOOKUP(E135,звания!A:B,2,FALSE)/((EOMONTH($G$3,0)+1)-$G$3)*((F135-$G$3)-(((EOMONTH($G$3,0)+1)-$G$3)-BO135-BU135-BR135))+VLOOKUP(C135,звания!A:B,2,FALSE)/((EOMONTH($G$3,0)+1)-$G$3)*(((EOMONTH($G$3,0)+1)-F135)),IF(F135&lt;$G$3,(VLOOKUP(C135,звания!A:B,2,FALSE)-VLOOKUP(E135,звания!A:B,2,FALSE))/((EOMONTH($BN$3,0)+1)-$BN$3)*(EOMONTH($BN$3,0)+1-F135)+VLOOKUP(C135,звания!A:B,2,FALSE)/((EOMONTH($G$3,0)+1)-$G$3)*BO135+VLOOKUP(C135,звания!A:B,2,FALSE)/((EOMONTH($G$3,0)+1)-$G$3)*BU135+VLOOKUP(C135,звания!A:B,2,FALSE)/((EOMONTH($G$3,0)+1)-$G$3)*BR135,0)))))</f>
        <v>600</v>
      </c>
      <c r="CF135" s="404">
        <f>IF(OR(CD135="Д",C135=0),0,IF(B135="Виключений зі списків",IF(BS135=0,(VLOOKUP(O135,звания!$D$2:$E$62,2,FALSE))/(EOMONTH($B$3,0)+1-$B$3)*BO135+(VLOOKUP(BQ135,звания!$D$2:$E$62,2,FALSE))/(EOMONTH($B$3,0)+1-$B$3)*BR135,(((VLOOKUP(O135,звания!$D$2:$E$62,2,FALSE))/(EOMONTH($B$3,0)+1-$B$3))*BO135)+(VLOOKUP(BQ135,звания!$D$2:$E$62,2,FALSE))/(EOMONTH($B$3,0)+1-$B$3)*BR135+(VLOOKUP(BS135,звания!$D$2:$E$62,2,FALSE))/(EOMONTH($B$3,0)+1-$B$3)*BU135),IF(BS135=0,(VLOOKUP(O135,звания!$D$2:$E$62,2,FALSE))/(EOMONTH($G$3,0)+1-$G$3)*BO135+(VLOOKUP(BQ135,звания!$D$2:$E$62,2,FALSE))/(EOMONTH($G$3,0)+1-$G$3)*BR135,(((VLOOKUP(O135,звания!$D$2:$E$62,2,FALSE))/(EOMONTH($G$3,0)+1-$G$3))*BO135)+(VLOOKUP(BQ135,звания!$D$2:$E$62,2,FALSE))/(EOMONTH($G$3,0)+1-$G$3)*BR135+(VLOOKUP(BS135,звания!$D$2:$E$62,2,FALSE))/(EOMONTH($G$3,0)+1-$G$3)*BU135+IF(BT135=0,0,(VLOOKUP(BS135,звания!$D$2:$E$62,2,FALSE))/(EOMONTH($BN$3,0)+1-$BN$3)*BT135-(VLOOKUP(O135,звания!$D$2:$E$62,2,FALSE))/(EOMONTH($BN$3,0)+1-$BN$3)*BT135))))</f>
        <v>2550</v>
      </c>
      <c r="CG135" s="404">
        <f t="shared" si="212"/>
        <v>787.5</v>
      </c>
      <c r="CH135" s="404">
        <f>IF(BW135=0,CF135*BX135%,IF(BW135&gt;0,((VLOOKUP(O135,звания!$D$2:$E$62,2,FALSE)/(EOMONTH($G$3,0)+1-$G$3)*BW135)*BX135%)))</f>
        <v>0</v>
      </c>
      <c r="CI135" s="404">
        <f>IF(BY135=0,CF135*BZ135%,IF(BY135&gt;0,(VLOOKUP(O135,звания!$D$2:$E$62,2,FALSE)/(EOMONTH($G$3,0)+1-$G$3)*BO135)*BZ135%)+(VLOOKUP(BS135,звания!$D$2:$E$62,2,FALSE)/(EOMONTH($G$3,0)+1-$G$3)*BU135)*BZ135%)</f>
        <v>0</v>
      </c>
      <c r="CJ135" s="404">
        <f>IF(CA135=0,CF135*CB135%,IF(CA135&gt;0,(VLOOKUP(O135,звания!$D$2:$E$62,2,FALSE)/(EOMONTH($G$3,0)+1-$G$3)*BO135)*CB135%)+(VLOOKUP(BS135,звания!$D$2:$E$62,2,FALSE)/(EOMONTH($G$3,0)+1-$G$3)*BU135)*CB135%)</f>
        <v>0</v>
      </c>
      <c r="CK135" s="404">
        <f>IF(CD135="Д",0,IF(CC135=0,CF135*CD135%,IF(CC135&gt;0,(VLOOKUP(O135,звания!$D$2:$E$62,2,FALSE)/(EOMONTH($G$3,0)+1-$G$3)*BO135)*CD135%)+(VLOOKUP(BS135,звания!$D$2:$E$62,2,FALSE)/(EOMONTH($G$3,0)+1-$G$3)*BU135)*CD135%))</f>
        <v>0</v>
      </c>
      <c r="CL135" s="404">
        <f>IF(BR135&gt;0,((VLOOKUP(C135,звания!$A$2:$B$62,2,FALSE)/(EOMONTH($G$3,0)+1-$G$3)*BO135+VLOOKUP(O135,звания!$D$2:$E$62,2,FALSE)/(EOMONTH($G$3,0)+1-$G$3)*BO135+(VLOOKUP(C135,звания!$A$2:$B$62,2,FALSE)/(EOMONTH($G$3,0)+1-$G$3)*BO135+VLOOKUP(O135,звания!$D$2:$E$62,2,FALSE)/(EOMONTH($G$3,0)+1-$G$3)*BO135)*BV135%)*BN135)+(VLOOKUP(C135,звания!$A$2:$B$62,2,FALSE)/(EOMONTH($G$3,0)+1-$G$3)*BU135+VLOOKUP(BS135,звания!$D$2:$E$62,2,FALSE)/(EOMONTH($G$3,0)+1-$G$3)*BU135+(VLOOKUP(C135,звания!$A$2:$B$62,2,FALSE)/(EOMONTH($G$3,0)+1-$G$3)*BU135+VLOOKUP(BS135,звания!$D$2:$E$62,2,FALSE)/(EOMONTH($G$3,0)+1-$G$3)*BU135)*BV135%)*BN135,(CE135+CF135+CG135)*BN135)</f>
        <v>2559.38</v>
      </c>
      <c r="CM135" s="404"/>
      <c r="CN135" s="404"/>
      <c r="CO135" s="432">
        <f t="shared" si="213"/>
        <v>4</v>
      </c>
      <c r="CP135" s="638"/>
      <c r="CQ135" s="637">
        <f>IF(CF135=0,0,IF((SUM(BH135:BM135)&gt;360),(VLOOKUP(O135,звания!$F$2:$G$62,2,FALSE))/100,VLOOKUP(O135,звания!$F$2:$H$62,3,FALSE)/100))</f>
        <v>3.33</v>
      </c>
      <c r="CR135" s="617">
        <f>IF(B135="Виключений зі списків",IF(AND(BU135=0,360-BH135&lt;0),(VLOOKUP(O135,звания!$D$2:$E$62,2,FALSE))/(EOMONTH($B$3,0)+1-$B$3)*BO135*CQ135,IF(AND(360-BH135&gt;=0,360-BH135&lt;(EOMONTH($B$3,0)+1-$B$3)),(CF135/(EOMONTH($B$3,0)-$B$3+1)*(360-BH135))*CQ135+(CF135/(EOMONTH($B$3,0)-$B$3+1)*((EOMONTH($B$3,0)-$B$3+1)-(360-BH135)))*VLOOKUP(O135,звания!$F$2:$H$62,2,FALSE)/100,((((VLOOKUP(O135,звания!$D$2:$E$62,2,FALSE))/(EOMONTH($B$3,0)+1-$B$3)*BO135*CQ135+(VLOOKUP(BS135,звания!$D$2:$E$62,2,FALSE))/(EOMONTH($B$3,0)+1-$B$3)*BU135*(VLOOKUP(BS135,звания!$F$2:$G$62,2,FALSE)*0.01)+(IF(BT135=0,0,(VLOOKUP(BS135,звания!$D$2:$E$62,2,FALSE)/(EOMONTH($G$3,0)+1-$G$3)*BT135*(VLOOKUP(BS135,звания!$F$2:$G$62,2,FALSE)))*0.01-(VLOOKUP(O135,звания!$D$2:$E$62,2,FALSE)/(EOMONTH($G$3,0)+1-$G$3)*BT135*(VLOOKUP(O135,звания!$F$2:$G$62,2,FALSE)))*0.01)))))/100*(100-CP135))),(IF(AND(BU135=0,360-BH135&lt;0,CP135=0),(VLOOKUP(O135,звания!$D$2:$E$62,2,FALSE))/(EOMONTH($G$3,0)+1-$G$3)*BO135*CQ135,IF(AND(360-BH135&gt;=0,360-BH135&lt;(EOMONTH($G$3,0)+1-$G$3)),(CF135/(EOMONTH($G$3,0)-$G$3+1)*(360-BH135))*CQ135+(CF135/(EOMONTH($G$3,0)-$G$3+1)*((EOMONTH($G$3,0)-$G$3+1)-(360-BH135)))*VLOOKUP(O135,звания!$F$2:$H$62,2,FALSE)/100,((((VLOOKUP(O135,звания!$D$2:$E$62,2,FALSE))/(EOMONTH($G$3,0)+1-$G$3)*BO135*CQ135+(VLOOKUP(BS135,звания!$D$2:$E$62,2,FALSE))/(EOMONTH($G$3,0)+1-$G$3)*BU135*(VLOOKUP(BS135,звания!$F$2:$G$62,2,FALSE)*0.01)))/100*(100-CP135)+(IF(BT135=0,0,(VLOOKUP(BS135,звания!$D$2:$E$62,2,FALSE)/(EOMONTH($BN$3,0)+1-$BN$3)*BT135*(VLOOKUP(BS135,звания!$F$2:$G$62,2,FALSE)))*0.01-(VLOOKUP(O135,звания!$D$2:$E$62,2,FALSE)/(EOMONTH($BN$3,0)+1-$BN$3)*BT135*(VLOOKUP(O135,звания!$F$2:$G$62,2,FALSE)))*0.01)))))))</f>
        <v>8491.5</v>
      </c>
      <c r="CS135" s="416">
        <f t="shared" ref="CS135:CS145" si="219">SUM(CE135:CM135,CR135)</f>
        <v>14988.38</v>
      </c>
      <c r="CT135" s="403"/>
      <c r="CU135" s="403"/>
      <c r="CV135" s="404">
        <f t="shared" si="214"/>
        <v>672.35</v>
      </c>
      <c r="CW135" s="426">
        <f t="shared" si="176"/>
        <v>15660.73</v>
      </c>
      <c r="CX135" s="404">
        <f t="shared" si="215"/>
        <v>2818.93</v>
      </c>
      <c r="CY135" s="1174">
        <v>5</v>
      </c>
      <c r="CZ135" s="404">
        <f t="shared" si="136"/>
        <v>192.96</v>
      </c>
      <c r="DA135" s="404"/>
      <c r="DB135" s="403"/>
      <c r="DC135" s="404"/>
      <c r="DD135" s="426">
        <f t="shared" si="162"/>
        <v>3011.89</v>
      </c>
      <c r="DE135" s="426">
        <f t="shared" si="190"/>
        <v>3297.44</v>
      </c>
      <c r="DF135" s="404">
        <f t="shared" si="202"/>
        <v>2818.93</v>
      </c>
      <c r="DG135" s="426">
        <f t="shared" si="159"/>
        <v>15467.77</v>
      </c>
      <c r="DH135" s="426">
        <f t="shared" si="160"/>
        <v>0</v>
      </c>
      <c r="DI135" s="421"/>
      <c r="DJ135" s="422" t="str">
        <f t="shared" si="203"/>
        <v xml:space="preserve">30 від 01.03   </v>
      </c>
      <c r="DK135" s="113" t="s">
        <v>1078</v>
      </c>
      <c r="DL135" s="28" t="s">
        <v>1079</v>
      </c>
      <c r="DM135" s="28" t="s">
        <v>1005</v>
      </c>
      <c r="DN135" s="28" t="s">
        <v>1053</v>
      </c>
      <c r="DO135" s="906">
        <v>3585709858</v>
      </c>
      <c r="DP135" s="888"/>
      <c r="DQ135" s="817"/>
      <c r="DR135" s="818"/>
      <c r="DS135" s="819"/>
      <c r="DT135" s="820"/>
      <c r="DU135" s="124"/>
      <c r="DV135" s="122"/>
      <c r="DX135" s="84"/>
      <c r="DY135" s="84"/>
      <c r="DZ135" s="105"/>
      <c r="EG135" s="19"/>
      <c r="EH135" s="543">
        <f t="shared" si="216"/>
        <v>2</v>
      </c>
      <c r="EI135" s="404" t="str">
        <f t="shared" si="217"/>
        <v>ст. м-с</v>
      </c>
      <c r="EJ135" s="29" t="str">
        <f t="shared" si="218"/>
        <v>Пастушков Д.В.</v>
      </c>
      <c r="EK135" s="50"/>
      <c r="EL135" s="29"/>
      <c r="EM135" s="50"/>
      <c r="EN135" s="50"/>
      <c r="EO135" s="50"/>
      <c r="EP135" s="29"/>
    </row>
    <row r="136" spans="1:146" ht="17.45" customHeight="1">
      <c r="A136" s="427">
        <v>132</v>
      </c>
      <c r="B136" s="869" t="s">
        <v>805</v>
      </c>
      <c r="C136" s="911" t="s">
        <v>708</v>
      </c>
      <c r="D136" s="404" t="str">
        <f t="shared" si="195"/>
        <v>Кирилов М.М.</v>
      </c>
      <c r="E136" s="416"/>
      <c r="F136" s="417"/>
      <c r="G136" s="409" t="str">
        <f t="shared" si="196"/>
        <v>1.5.17</v>
      </c>
      <c r="H136" s="407" t="str">
        <f t="shared" si="197"/>
        <v>1.5.17</v>
      </c>
      <c r="I136" s="407" t="str">
        <f t="shared" si="198"/>
        <v>1.5.17</v>
      </c>
      <c r="J136" s="407" t="str">
        <f t="shared" si="204"/>
        <v>0.0.0</v>
      </c>
      <c r="K136" s="407" t="str">
        <f t="shared" si="205"/>
        <v>0.0.0</v>
      </c>
      <c r="L136" s="407" t="str">
        <f t="shared" si="206"/>
        <v>0.0.0</v>
      </c>
      <c r="M136" s="407" t="str">
        <f t="shared" si="207"/>
        <v>0.0.0</v>
      </c>
      <c r="N136" s="408" t="str">
        <f t="shared" si="199"/>
        <v>0.0.0</v>
      </c>
      <c r="O136" s="930">
        <v>5</v>
      </c>
      <c r="P136" s="417">
        <v>44057</v>
      </c>
      <c r="Q136" s="417"/>
      <c r="R136" s="417"/>
      <c r="S136" s="417"/>
      <c r="T136" s="417"/>
      <c r="U136" s="417"/>
      <c r="V136" s="714"/>
      <c r="W136" s="714"/>
      <c r="X136" s="417"/>
      <c r="Y136" s="417"/>
      <c r="Z136" s="714"/>
      <c r="AA136" s="714"/>
      <c r="AB136" s="417"/>
      <c r="AC136" s="417"/>
      <c r="AD136" s="714"/>
      <c r="AE136" s="714"/>
      <c r="AF136" s="417"/>
      <c r="AG136" s="417"/>
      <c r="AH136" s="714"/>
      <c r="AI136" s="714"/>
      <c r="AJ136" s="417"/>
      <c r="AK136" s="417"/>
      <c r="AL136" s="714"/>
      <c r="AM136" s="714"/>
      <c r="AN136" s="417"/>
      <c r="AO136" s="417"/>
      <c r="AP136" s="714"/>
      <c r="AQ136" s="714"/>
      <c r="AR136" s="417"/>
      <c r="AS136" s="417"/>
      <c r="AT136" s="714"/>
      <c r="AU136" s="714"/>
      <c r="AV136" s="417"/>
      <c r="AW136" s="417"/>
      <c r="AX136" s="716"/>
      <c r="AY136" s="716"/>
      <c r="AZ136" s="635"/>
      <c r="BA136" s="635"/>
      <c r="BB136" s="716"/>
      <c r="BC136" s="716"/>
      <c r="BD136" s="635"/>
      <c r="BE136" s="635"/>
      <c r="BF136" s="717"/>
      <c r="BG136" s="717"/>
      <c r="BH136" s="432">
        <f t="shared" si="144"/>
        <v>527</v>
      </c>
      <c r="BI136" s="432">
        <f t="shared" si="208"/>
        <v>0</v>
      </c>
      <c r="BJ136" s="432">
        <f t="shared" si="209"/>
        <v>0</v>
      </c>
      <c r="BK136" s="432">
        <f t="shared" si="210"/>
        <v>0</v>
      </c>
      <c r="BL136" s="432">
        <f t="shared" si="211"/>
        <v>0</v>
      </c>
      <c r="BM136" s="436">
        <f t="shared" si="200"/>
        <v>0</v>
      </c>
      <c r="BN136" s="462">
        <v>0.65</v>
      </c>
      <c r="BO136" s="427">
        <f t="shared" si="145"/>
        <v>28</v>
      </c>
      <c r="BP136" s="419"/>
      <c r="BQ136" s="700"/>
      <c r="BR136" s="419"/>
      <c r="BS136" s="700"/>
      <c r="BT136" s="700"/>
      <c r="BU136" s="700"/>
      <c r="BV136" s="427">
        <f t="shared" si="201"/>
        <v>25</v>
      </c>
      <c r="BW136" s="427"/>
      <c r="BX136" s="427"/>
      <c r="BY136" s="419"/>
      <c r="BZ136" s="432"/>
      <c r="CA136" s="419"/>
      <c r="CB136" s="427"/>
      <c r="CC136" s="419"/>
      <c r="CD136" s="427"/>
      <c r="CE136" s="404">
        <f>IF(OR(C136=0,CD136="Д"),0,IF(AND(C136&gt;0,E136=0),VLOOKUP(C136,звания!A:B,2,FALSE)/((EOMONTH($G$3,0)+1)-$G$3)*BO136+VLOOKUP(C136,звания!A:B,2,FALSE)/((EOMONTH($G$3,0)+1)-$G$3)*BR136+VLOOKUP(C136,звания!A:B,2,FALSE)/((EOMONTH($G$3,0)+1)-$G$3)*BU136,IF(AND(C136&gt;0,E136&gt;0,F136&gt;=$G$3,BO136=(EOMONTH($G$3,0)+1)-$G$3),(VLOOKUP(E136,звания!A:B,2,FALSE)/(EOMONTH($G$3,0)-$G$3+1))*(F136-$G$3)+(VLOOKUP(C136,звания!A:B,2,FALSE)/(EOMONTH($G$3,0)-$G$3+1))*((EOMONTH($G$3,0)-$G$3+1)-(F136-$G$3)),IF(AND(C136&gt;0,E136&gt;0,F136&gt;$G$3,BO136&lt;(EOMONTH($G$3,0)+1)-$G$3,BO136&lt;&gt;0),VLOOKUP(E136,звания!A:B,2,FALSE)/((EOMONTH($G$3,0)+1)-$G$3)*((F136-$G$3)-(((EOMONTH($G$3,0)+1)-$G$3)-BO136-BU136-BR136))+VLOOKUP(C136,звания!A:B,2,FALSE)/((EOMONTH($G$3,0)+1)-$G$3)*(((EOMONTH($G$3,0)+1)-F136)),IF(F136&lt;$G$3,(VLOOKUP(C136,звания!A:B,2,FALSE)-VLOOKUP(E136,звания!A:B,2,FALSE))/((EOMONTH($BN$3,0)+1)-$BN$3)*(EOMONTH($BN$3,0)+1-F136)+VLOOKUP(C136,звания!A:B,2,FALSE)/((EOMONTH($G$3,0)+1)-$G$3)*BO136+VLOOKUP(C136,звания!A:B,2,FALSE)/((EOMONTH($G$3,0)+1)-$G$3)*BU136+VLOOKUP(C136,звания!A:B,2,FALSE)/((EOMONTH($G$3,0)+1)-$G$3)*BR136,0)))))</f>
        <v>530</v>
      </c>
      <c r="CF136" s="404">
        <f>IF(OR(CD136="Д",C136=0),0,IF(B136="Виключений зі списків",IF(BS136=0,(VLOOKUP(O136,звания!$D$2:$E$62,2,FALSE))/(EOMONTH($B$3,0)+1-$B$3)*BO136+(VLOOKUP(BQ136,звания!$D$2:$E$62,2,FALSE))/(EOMONTH($B$3,0)+1-$B$3)*BR136,(((VLOOKUP(O136,звания!$D$2:$E$62,2,FALSE))/(EOMONTH($B$3,0)+1-$B$3))*BO136)+(VLOOKUP(BQ136,звания!$D$2:$E$62,2,FALSE))/(EOMONTH($B$3,0)+1-$B$3)*BR136+(VLOOKUP(BS136,звания!$D$2:$E$62,2,FALSE))/(EOMONTH($B$3,0)+1-$B$3)*BU136),IF(BS136=0,(VLOOKUP(O136,звания!$D$2:$E$62,2,FALSE))/(EOMONTH($G$3,0)+1-$G$3)*BO136+(VLOOKUP(BQ136,звания!$D$2:$E$62,2,FALSE))/(EOMONTH($G$3,0)+1-$G$3)*BR136,(((VLOOKUP(O136,звания!$D$2:$E$62,2,FALSE))/(EOMONTH($G$3,0)+1-$G$3))*BO136)+(VLOOKUP(BQ136,звания!$D$2:$E$62,2,FALSE))/(EOMONTH($G$3,0)+1-$G$3)*BR136+(VLOOKUP(BS136,звания!$D$2:$E$62,2,FALSE))/(EOMONTH($G$3,0)+1-$G$3)*BU136+IF(BT136=0,0,(VLOOKUP(BS136,звания!$D$2:$E$62,2,FALSE))/(EOMONTH($BN$3,0)+1-$BN$3)*BT136-(VLOOKUP(O136,звания!$D$2:$E$62,2,FALSE))/(EOMONTH($BN$3,0)+1-$BN$3)*BT136))))</f>
        <v>2820</v>
      </c>
      <c r="CG136" s="404">
        <f t="shared" si="212"/>
        <v>837.5</v>
      </c>
      <c r="CH136" s="404">
        <f>IF(BW136=0,CF136*BX136%,IF(BW136&gt;0,((VLOOKUP(O136,звания!$D$2:$E$62,2,FALSE)/(EOMONTH($G$3,0)+1-$G$3)*BW136)*BX136%)))</f>
        <v>0</v>
      </c>
      <c r="CI136" s="404">
        <f>IF(BY136=0,CF136*BZ136%,IF(BY136&gt;0,(VLOOKUP(O136,звания!$D$2:$E$62,2,FALSE)/(EOMONTH($G$3,0)+1-$G$3)*BO136)*BZ136%)+(VLOOKUP(BS136,звания!$D$2:$E$62,2,FALSE)/(EOMONTH($G$3,0)+1-$G$3)*BU136)*BZ136%)</f>
        <v>0</v>
      </c>
      <c r="CJ136" s="404">
        <f>IF(CA136=0,CF136*CB136%,IF(CA136&gt;0,(VLOOKUP(O136,звания!$D$2:$E$62,2,FALSE)/(EOMONTH($G$3,0)+1-$G$3)*BO136)*CB136%)+(VLOOKUP(BS136,звания!$D$2:$E$62,2,FALSE)/(EOMONTH($G$3,0)+1-$G$3)*BU136)*CB136%)</f>
        <v>0</v>
      </c>
      <c r="CK136" s="404">
        <f>IF(CD136="Д",0,IF(CC136=0,CF136*CD136%,IF(CC136&gt;0,(VLOOKUP(O136,звания!$D$2:$E$62,2,FALSE)/(EOMONTH($G$3,0)+1-$G$3)*BO136)*CD136%)+(VLOOKUP(BS136,звания!$D$2:$E$62,2,FALSE)/(EOMONTH($G$3,0)+1-$G$3)*BU136)*CD136%))</f>
        <v>0</v>
      </c>
      <c r="CL136" s="404">
        <f>IF(BR136&gt;0,((VLOOKUP(C136,звания!$A$2:$B$62,2,FALSE)/(EOMONTH($G$3,0)+1-$G$3)*BO136+VLOOKUP(O136,звания!$D$2:$E$62,2,FALSE)/(EOMONTH($G$3,0)+1-$G$3)*BO136+(VLOOKUP(C136,звания!$A$2:$B$62,2,FALSE)/(EOMONTH($G$3,0)+1-$G$3)*BO136+VLOOKUP(O136,звания!$D$2:$E$62,2,FALSE)/(EOMONTH($G$3,0)+1-$G$3)*BO136)*BV136%)*BN136)+(VLOOKUP(C136,звания!$A$2:$B$62,2,FALSE)/(EOMONTH($G$3,0)+1-$G$3)*BU136+VLOOKUP(BS136,звания!$D$2:$E$62,2,FALSE)/(EOMONTH($G$3,0)+1-$G$3)*BU136+(VLOOKUP(C136,звания!$A$2:$B$62,2,FALSE)/(EOMONTH($G$3,0)+1-$G$3)*BU136+VLOOKUP(BS136,звания!$D$2:$E$62,2,FALSE)/(EOMONTH($G$3,0)+1-$G$3)*BU136)*BV136%)*BN136,(CE136+CF136+CG136)*BN136)</f>
        <v>2721.88</v>
      </c>
      <c r="CM136" s="404"/>
      <c r="CN136" s="404"/>
      <c r="CO136" s="432">
        <f t="shared" si="213"/>
        <v>4</v>
      </c>
      <c r="CP136" s="638"/>
      <c r="CQ136" s="637">
        <f>IF(CF136=0,0,IF((SUM(BH136:BM136)&gt;360),(VLOOKUP(O136,звания!$F$2:$G$62,2,FALSE))/100,VLOOKUP(O136,звания!$F$2:$H$62,3,FALSE)/100))</f>
        <v>3.07</v>
      </c>
      <c r="CR136" s="617">
        <f>IF(B136="Виключений зі списків",IF(AND(BU136=0,360-BH136&lt;0),(VLOOKUP(O136,звания!$D$2:$E$62,2,FALSE))/(EOMONTH($B$3,0)+1-$B$3)*BO136*CQ136,IF(AND(360-BH136&gt;=0,360-BH136&lt;(EOMONTH($B$3,0)+1-$B$3)),(CF136/(EOMONTH($B$3,0)-$B$3+1)*(360-BH136))*CQ136+(CF136/(EOMONTH($B$3,0)-$B$3+1)*((EOMONTH($B$3,0)-$B$3+1)-(360-BH136)))*VLOOKUP(O136,звания!$F$2:$H$62,2,FALSE)/100,((((VLOOKUP(O136,звания!$D$2:$E$62,2,FALSE))/(EOMONTH($B$3,0)+1-$B$3)*BO136*CQ136+(VLOOKUP(BS136,звания!$D$2:$E$62,2,FALSE))/(EOMONTH($B$3,0)+1-$B$3)*BU136*(VLOOKUP(BS136,звания!$F$2:$G$62,2,FALSE)*0.01)+(IF(BT136=0,0,(VLOOKUP(BS136,звания!$D$2:$E$62,2,FALSE)/(EOMONTH($G$3,0)+1-$G$3)*BT136*(VLOOKUP(BS136,звания!$F$2:$G$62,2,FALSE)))*0.01-(VLOOKUP(O136,звания!$D$2:$E$62,2,FALSE)/(EOMONTH($G$3,0)+1-$G$3)*BT136*(VLOOKUP(O136,звания!$F$2:$G$62,2,FALSE)))*0.01)))))/100*(100-CP136))),(IF(AND(BU136=0,360-BH136&lt;0,CP136=0),(VLOOKUP(O136,звания!$D$2:$E$62,2,FALSE))/(EOMONTH($G$3,0)+1-$G$3)*BO136*CQ136,IF(AND(360-BH136&gt;=0,360-BH136&lt;(EOMONTH($G$3,0)+1-$G$3)),(CF136/(EOMONTH($G$3,0)-$G$3+1)*(360-BH136))*CQ136+(CF136/(EOMONTH($G$3,0)-$G$3+1)*((EOMONTH($G$3,0)-$G$3+1)-(360-BH136)))*VLOOKUP(O136,звания!$F$2:$H$62,2,FALSE)/100,((((VLOOKUP(O136,звания!$D$2:$E$62,2,FALSE))/(EOMONTH($G$3,0)+1-$G$3)*BO136*CQ136+(VLOOKUP(BS136,звания!$D$2:$E$62,2,FALSE))/(EOMONTH($G$3,0)+1-$G$3)*BU136*(VLOOKUP(BS136,звания!$F$2:$G$62,2,FALSE)*0.01)))/100*(100-CP136)+(IF(BT136=0,0,(VLOOKUP(BS136,звания!$D$2:$E$62,2,FALSE)/(EOMONTH($BN$3,0)+1-$BN$3)*BT136*(VLOOKUP(BS136,звания!$F$2:$G$62,2,FALSE)))*0.01-(VLOOKUP(O136,звания!$D$2:$E$62,2,FALSE)/(EOMONTH($BN$3,0)+1-$BN$3)*BT136*(VLOOKUP(O136,звания!$F$2:$G$62,2,FALSE)))*0.01)))))))</f>
        <v>8657.4</v>
      </c>
      <c r="CS136" s="416">
        <f t="shared" si="219"/>
        <v>15566.78</v>
      </c>
      <c r="CT136" s="403"/>
      <c r="CU136" s="403"/>
      <c r="CV136" s="404">
        <f t="shared" si="214"/>
        <v>672.35</v>
      </c>
      <c r="CW136" s="426">
        <f t="shared" si="176"/>
        <v>16239.13</v>
      </c>
      <c r="CX136" s="404">
        <f t="shared" si="215"/>
        <v>2923.04</v>
      </c>
      <c r="CY136" s="1174">
        <v>8</v>
      </c>
      <c r="CZ136" s="404">
        <f t="shared" si="136"/>
        <v>173.99</v>
      </c>
      <c r="DA136" s="404"/>
      <c r="DB136" s="403"/>
      <c r="DC136" s="404"/>
      <c r="DD136" s="426">
        <f t="shared" si="162"/>
        <v>3097.03</v>
      </c>
      <c r="DE136" s="426">
        <f t="shared" si="190"/>
        <v>3424.69</v>
      </c>
      <c r="DF136" s="404">
        <f t="shared" si="202"/>
        <v>2923.04</v>
      </c>
      <c r="DG136" s="426">
        <f t="shared" si="159"/>
        <v>0</v>
      </c>
      <c r="DH136" s="426">
        <f t="shared" si="160"/>
        <v>16065.14</v>
      </c>
      <c r="DI136" s="421"/>
      <c r="DJ136" s="422" t="str">
        <f t="shared" si="203"/>
        <v xml:space="preserve">   31 від 01.03</v>
      </c>
      <c r="DK136" s="113" t="s">
        <v>1080</v>
      </c>
      <c r="DL136" s="28" t="s">
        <v>1081</v>
      </c>
      <c r="DM136" s="28" t="s">
        <v>877</v>
      </c>
      <c r="DN136" s="28" t="s">
        <v>998</v>
      </c>
      <c r="DO136" s="896" t="s">
        <v>1243</v>
      </c>
      <c r="DP136" s="886" t="s">
        <v>1244</v>
      </c>
      <c r="DQ136" s="817"/>
      <c r="DR136" s="818"/>
      <c r="DS136" s="819"/>
      <c r="DT136" s="820"/>
      <c r="DU136" s="400"/>
      <c r="DV136" s="122"/>
      <c r="DX136" s="104"/>
      <c r="DY136" s="104"/>
      <c r="DZ136" s="105"/>
      <c r="EG136" s="19"/>
      <c r="EH136" s="543">
        <f t="shared" si="216"/>
        <v>2</v>
      </c>
      <c r="EI136" s="404" t="str">
        <f t="shared" si="217"/>
        <v>м-с</v>
      </c>
      <c r="EJ136" s="29" t="str">
        <f t="shared" si="218"/>
        <v>Кирилов М.М.</v>
      </c>
      <c r="EK136" s="50"/>
      <c r="EL136" s="29"/>
      <c r="EM136" s="50"/>
      <c r="EN136" s="50"/>
      <c r="EO136" s="50"/>
      <c r="EP136" s="29"/>
    </row>
    <row r="137" spans="1:146" ht="17.45" customHeight="1">
      <c r="A137" s="427">
        <v>133</v>
      </c>
      <c r="B137" s="869" t="s">
        <v>805</v>
      </c>
      <c r="C137" s="911" t="s">
        <v>708</v>
      </c>
      <c r="D137" s="404" t="str">
        <f t="shared" si="195"/>
        <v>Герасименко Ю.Р.</v>
      </c>
      <c r="E137" s="416"/>
      <c r="F137" s="417"/>
      <c r="G137" s="409" t="str">
        <f>IF(P137&gt;$G$3,0,CONCATENATE((INT((BH137)/360)+INT((BI137)/360)+INT((BJ137)/360)+INT((BK137)/360)+INT((BL137)/360)+INT((BM137)/360))+INT((INT(MOD((BH137),360)/30)+INT(MOD((BI137),360)/30)+INT(MOD((BJ137),360)/30)+INT(MOD((BK137),360)/30)+INT(MOD((BL137),360)/30)+INT(MOD((BM137),360)/30)+INT((MOD(MOD((BH137),360),30)+MOD(MOD((BI137),360),30)+MOD(MOD((BJ137),360),30)+MOD(MOD((BK137),360),30)+MOD(MOD((BL137),360),30)+MOD(MOD((BM137),360),30))/30))/12),".",MOD(INT(MOD((BH137),360)/30)+INT(MOD((BI137),360)/30)+INT(MOD((BJ137),360)/30)+INT(MOD((BK137),360)/30)+INT(MOD((BL137),360)/30)+INT(MOD((BM137),360)/30)+INT((MOD(MOD((BH137),360),30)+MOD(MOD((BI137),360),30)+MOD(MOD((BJ137),360),30)+MOD(MOD((BK137),360),30)+MOD(MOD((BL137),360),30)+MOD(MOD((BM137),360),30))/30),12),".",INT(MOD(MOD(MOD((BH137),360),30)+MOD(MOD((BI137),360),30)+MOD(MOD((BJ137),360),30)+MOD(MOD((BK137),360),30)+MOD(MOD((BL137),360),30)+MOD(MOD((BM137),360),30),30))))</f>
        <v>3.7.7</v>
      </c>
      <c r="H137" s="407" t="str">
        <f>CONCATENATE(INT((BH137)/360),".",INT(MOD((BH137),360)/30),".",MOD(MOD((BH137),360),30))</f>
        <v>3.7.7</v>
      </c>
      <c r="I137" s="407" t="str">
        <f>IF(P137&gt;$G$3,0,CONCATENATE((INT((BH137)/360)+INT((BM137)/360))+INT((INT(MOD((BH137),360)/30)+INT(MOD((BM137),360)/30)+INT((MOD(MOD((BH137),360),30)+MOD(MOD((BM137),360),30))/30))/12),".",MOD(INT(MOD((BH137),360)/30)+INT(MOD((BM137),360)/30)+INT((MOD(MOD((BH137),360),30)+MOD(MOD((BM137),360),30))/30),12),".",INT(MOD(MOD(MOD((BH137),360),30)+MOD(MOD((BM137),360),30),30))))</f>
        <v>3.7.7</v>
      </c>
      <c r="J137" s="407" t="str">
        <f t="shared" si="204"/>
        <v>0.0.0</v>
      </c>
      <c r="K137" s="407" t="str">
        <f t="shared" si="205"/>
        <v>0.0.0</v>
      </c>
      <c r="L137" s="407" t="str">
        <f t="shared" si="206"/>
        <v>0.0.0</v>
      </c>
      <c r="M137" s="407" t="str">
        <f t="shared" si="207"/>
        <v>0.0.0</v>
      </c>
      <c r="N137" s="408" t="str">
        <f>CONCATENATE(IF(INT(INT(DAYS360(BF137,BG137,1)/30)/24)&gt;=2,2,INT(INT(DAYS360(BF137,BG137,1)/30)/24)),".",IF(AND(INT(INT(DAYS360(BF137,BG137,1)/30)/24)&gt;=2,MOD(INT(BM137/30),12)&gt;=6),6,IF(ISODD(MOD(INT(DAYS360(BF137,BG137,1)/30),12)),MOD(INT(DAYS360(BF137,BG137,1)/60),12),MOD(INT(BM137/30),12))),".",IF(AND(INT(INT(DAYS360(BF137,BG137,1)/30)/24)&gt;=2,MOD(INT(BM137/30),12)&gt;=6),0,IF(ISODD(MOD(INT(DAYS360(BF137,BG137,1)/30),12)),INT((MOD(DAYS360(BF137,BG137,1),30)/2+15)),INT(MOD(DAYS360(BF137,BG137,1),30)/2))))</f>
        <v>0.0.0</v>
      </c>
      <c r="O137" s="930">
        <v>5</v>
      </c>
      <c r="P137" s="417">
        <v>43275</v>
      </c>
      <c r="Q137" s="417"/>
      <c r="R137" s="417"/>
      <c r="S137" s="417"/>
      <c r="T137" s="417"/>
      <c r="U137" s="417"/>
      <c r="V137" s="714"/>
      <c r="W137" s="714"/>
      <c r="X137" s="417"/>
      <c r="Y137" s="417"/>
      <c r="Z137" s="714"/>
      <c r="AA137" s="714"/>
      <c r="AB137" s="417"/>
      <c r="AC137" s="417"/>
      <c r="AD137" s="714"/>
      <c r="AE137" s="714"/>
      <c r="AF137" s="417"/>
      <c r="AG137" s="417"/>
      <c r="AH137" s="714"/>
      <c r="AI137" s="714"/>
      <c r="AJ137" s="417"/>
      <c r="AK137" s="417"/>
      <c r="AL137" s="714"/>
      <c r="AM137" s="714"/>
      <c r="AN137" s="417"/>
      <c r="AO137" s="417"/>
      <c r="AP137" s="714"/>
      <c r="AQ137" s="714"/>
      <c r="AR137" s="417"/>
      <c r="AS137" s="417"/>
      <c r="AT137" s="714"/>
      <c r="AU137" s="714"/>
      <c r="AV137" s="417"/>
      <c r="AW137" s="417"/>
      <c r="AX137" s="716"/>
      <c r="AY137" s="716"/>
      <c r="AZ137" s="635"/>
      <c r="BA137" s="635"/>
      <c r="BB137" s="716"/>
      <c r="BC137" s="716"/>
      <c r="BD137" s="635"/>
      <c r="BE137" s="635"/>
      <c r="BF137" s="717"/>
      <c r="BG137" s="717"/>
      <c r="BH137" s="432">
        <f t="shared" si="144"/>
        <v>1297</v>
      </c>
      <c r="BI137" s="432">
        <f t="shared" si="208"/>
        <v>0</v>
      </c>
      <c r="BJ137" s="432">
        <f t="shared" si="209"/>
        <v>0</v>
      </c>
      <c r="BK137" s="432">
        <f t="shared" si="210"/>
        <v>0</v>
      </c>
      <c r="BL137" s="432">
        <f t="shared" si="211"/>
        <v>0</v>
      </c>
      <c r="BM137" s="436">
        <f t="shared" si="200"/>
        <v>0</v>
      </c>
      <c r="BN137" s="462">
        <v>0.65</v>
      </c>
      <c r="BO137" s="427">
        <f t="shared" si="145"/>
        <v>28</v>
      </c>
      <c r="BP137" s="419"/>
      <c r="BQ137" s="700"/>
      <c r="BR137" s="419"/>
      <c r="BS137" s="700"/>
      <c r="BT137" s="700"/>
      <c r="BU137" s="700"/>
      <c r="BV137" s="427">
        <f t="shared" si="201"/>
        <v>25</v>
      </c>
      <c r="BW137" s="427"/>
      <c r="BX137" s="427"/>
      <c r="BY137" s="419"/>
      <c r="BZ137" s="432"/>
      <c r="CA137" s="419"/>
      <c r="CB137" s="427"/>
      <c r="CC137" s="419"/>
      <c r="CD137" s="427"/>
      <c r="CE137" s="404">
        <f>IF(OR(C137=0,CD137="Д"),0,IF(AND(C137&gt;0,E137=0),VLOOKUP(C137,звания!A:B,2,FALSE)/((EOMONTH($G$3,0)+1)-$G$3)*BO137+VLOOKUP(C137,звания!A:B,2,FALSE)/((EOMONTH($G$3,0)+1)-$G$3)*BR137+VLOOKUP(C137,звания!A:B,2,FALSE)/((EOMONTH($G$3,0)+1)-$G$3)*BU137,IF(AND(C137&gt;0,E137&gt;0,F137&gt;=$G$3,BO137=(EOMONTH($G$3,0)+1)-$G$3),(VLOOKUP(E137,звания!A:B,2,FALSE)/(EOMONTH($G$3,0)-$G$3+1))*(F137-$G$3)+(VLOOKUP(C137,звания!A:B,2,FALSE)/(EOMONTH($G$3,0)-$G$3+1))*((EOMONTH($G$3,0)-$G$3+1)-(F137-$G$3)),IF(AND(C137&gt;0,E137&gt;0,F137&gt;$G$3,BO137&lt;(EOMONTH($G$3,0)+1)-$G$3,BO137&lt;&gt;0),VLOOKUP(E137,звания!A:B,2,FALSE)/((EOMONTH($G$3,0)+1)-$G$3)*((F137-$G$3)-(((EOMONTH($G$3,0)+1)-$G$3)-BO137-BU137-BR137))+VLOOKUP(C137,звания!A:B,2,FALSE)/((EOMONTH($G$3,0)+1)-$G$3)*(((EOMONTH($G$3,0)+1)-F137)),IF(F137&lt;$G$3,(VLOOKUP(C137,звания!A:B,2,FALSE)-VLOOKUP(E137,звания!A:B,2,FALSE))/((EOMONTH($BN$3,0)+1)-$BN$3)*(EOMONTH($BN$3,0)+1-F137)+VLOOKUP(C137,звания!A:B,2,FALSE)/((EOMONTH($G$3,0)+1)-$G$3)*BO137+VLOOKUP(C137,звания!A:B,2,FALSE)/((EOMONTH($G$3,0)+1)-$G$3)*BU137+VLOOKUP(C137,звания!A:B,2,FALSE)/((EOMONTH($G$3,0)+1)-$G$3)*BR137,0)))))</f>
        <v>530</v>
      </c>
      <c r="CF137" s="404">
        <f>IF(OR(CD137="Д",C137=0),0,IF(B137="Виключений зі списків",IF(BS137=0,(VLOOKUP(O137,звания!$D$2:$E$62,2,FALSE))/(EOMONTH($B$3,0)+1-$B$3)*BO137+(VLOOKUP(BQ137,звания!$D$2:$E$62,2,FALSE))/(EOMONTH($B$3,0)+1-$B$3)*BR137,(((VLOOKUP(O137,звания!$D$2:$E$62,2,FALSE))/(EOMONTH($B$3,0)+1-$B$3))*BO137)+(VLOOKUP(BQ137,звания!$D$2:$E$62,2,FALSE))/(EOMONTH($B$3,0)+1-$B$3)*BR137+(VLOOKUP(BS137,звания!$D$2:$E$62,2,FALSE))/(EOMONTH($B$3,0)+1-$B$3)*BU137),IF(BS137=0,(VLOOKUP(O137,звания!$D$2:$E$62,2,FALSE))/(EOMONTH($G$3,0)+1-$G$3)*BO137+(VLOOKUP(BQ137,звания!$D$2:$E$62,2,FALSE))/(EOMONTH($G$3,0)+1-$G$3)*BR137,(((VLOOKUP(O137,звания!$D$2:$E$62,2,FALSE))/(EOMONTH($G$3,0)+1-$G$3))*BO137)+(VLOOKUP(BQ137,звания!$D$2:$E$62,2,FALSE))/(EOMONTH($G$3,0)+1-$G$3)*BR137+(VLOOKUP(BS137,звания!$D$2:$E$62,2,FALSE))/(EOMONTH($G$3,0)+1-$G$3)*BU137+IF(BT137=0,0,(VLOOKUP(BS137,звания!$D$2:$E$62,2,FALSE))/(EOMONTH($BN$3,0)+1-$BN$3)*BT137-(VLOOKUP(O137,звания!$D$2:$E$62,2,FALSE))/(EOMONTH($BN$3,0)+1-$BN$3)*BT137))))</f>
        <v>2820</v>
      </c>
      <c r="CG137" s="404">
        <f t="shared" si="212"/>
        <v>837.5</v>
      </c>
      <c r="CH137" s="404">
        <f>IF(BW137=0,CF137*BX137%,IF(BW137&gt;0,((VLOOKUP(O137,звания!$D$2:$E$62,2,FALSE)/(EOMONTH($G$3,0)+1-$G$3)*BW137)*BX137%)))</f>
        <v>0</v>
      </c>
      <c r="CI137" s="404">
        <f>IF(BY137=0,CF137*BZ137%,IF(BY137&gt;0,(VLOOKUP(O137,звания!$D$2:$E$62,2,FALSE)/(EOMONTH($G$3,0)+1-$G$3)*BO137)*BZ137%)+(VLOOKUP(BS137,звания!$D$2:$E$62,2,FALSE)/(EOMONTH($G$3,0)+1-$G$3)*BU137)*BZ137%)</f>
        <v>0</v>
      </c>
      <c r="CJ137" s="404">
        <f>IF(CA137=0,CF137*CB137%,IF(CA137&gt;0,(VLOOKUP(O137,звания!$D$2:$E$62,2,FALSE)/(EOMONTH($G$3,0)+1-$G$3)*BO137)*CB137%)+(VLOOKUP(BS137,звания!$D$2:$E$62,2,FALSE)/(EOMONTH($G$3,0)+1-$G$3)*BU137)*CB137%)</f>
        <v>0</v>
      </c>
      <c r="CK137" s="404">
        <f>IF(CD137="Д",0,IF(CC137=0,CF137*CD137%,IF(CC137&gt;0,(VLOOKUP(O137,звания!$D$2:$E$62,2,FALSE)/(EOMONTH($G$3,0)+1-$G$3)*BO137)*CD137%)+(VLOOKUP(BS137,звания!$D$2:$E$62,2,FALSE)/(EOMONTH($G$3,0)+1-$G$3)*BU137)*CD137%))</f>
        <v>0</v>
      </c>
      <c r="CL137" s="404">
        <f>IF(BR137&gt;0,((VLOOKUP(C137,звания!$A$2:$B$62,2,FALSE)/(EOMONTH($G$3,0)+1-$G$3)*BO137+VLOOKUP(O137,звания!$D$2:$E$62,2,FALSE)/(EOMONTH($G$3,0)+1-$G$3)*BO137+(VLOOKUP(C137,звания!$A$2:$B$62,2,FALSE)/(EOMONTH($G$3,0)+1-$G$3)*BO137+VLOOKUP(O137,звания!$D$2:$E$62,2,FALSE)/(EOMONTH($G$3,0)+1-$G$3)*BO137)*BV137%)*BN137)+(VLOOKUP(C137,звания!$A$2:$B$62,2,FALSE)/(EOMONTH($G$3,0)+1-$G$3)*BU137+VLOOKUP(BS137,звания!$D$2:$E$62,2,FALSE)/(EOMONTH($G$3,0)+1-$G$3)*BU137+(VLOOKUP(C137,звания!$A$2:$B$62,2,FALSE)/(EOMONTH($G$3,0)+1-$G$3)*BU137+VLOOKUP(BS137,звания!$D$2:$E$62,2,FALSE)/(EOMONTH($G$3,0)+1-$G$3)*BU137)*BV137%)*BN137,(CE137+CF137+CG137)*BN137)</f>
        <v>2721.88</v>
      </c>
      <c r="CM137" s="404"/>
      <c r="CN137" s="404"/>
      <c r="CO137" s="432">
        <f t="shared" si="213"/>
        <v>4</v>
      </c>
      <c r="CP137" s="638"/>
      <c r="CQ137" s="637">
        <f>IF(CF137=0,0,IF((SUM(BH137:BM137)&gt;360),(VLOOKUP(O137,звания!$F$2:$G$62,2,FALSE))/100,VLOOKUP(O137,звания!$F$2:$H$62,3,FALSE)/100))</f>
        <v>3.07</v>
      </c>
      <c r="CR137" s="617">
        <f>IF(B137="Виключений зі списків",IF(AND(BU137=0,360-BH137&lt;0),(VLOOKUP(O137,звания!$D$2:$E$62,2,FALSE))/(EOMONTH($B$3,0)+1-$B$3)*BO137*CQ137,IF(AND(360-BH137&gt;=0,360-BH137&lt;(EOMONTH($B$3,0)+1-$B$3)),(CF137/(EOMONTH($B$3,0)-$B$3+1)*(360-BH137))*CQ137+(CF137/(EOMONTH($B$3,0)-$B$3+1)*((EOMONTH($B$3,0)-$B$3+1)-(360-BH137)))*VLOOKUP(O137,звания!$F$2:$H$62,2,FALSE)/100,((((VLOOKUP(O137,звания!$D$2:$E$62,2,FALSE))/(EOMONTH($B$3,0)+1-$B$3)*BO137*CQ137+(VLOOKUP(BS137,звания!$D$2:$E$62,2,FALSE))/(EOMONTH($B$3,0)+1-$B$3)*BU137*(VLOOKUP(BS137,звания!$F$2:$G$62,2,FALSE)*0.01)+(IF(BT137=0,0,(VLOOKUP(BS137,звания!$D$2:$E$62,2,FALSE)/(EOMONTH($G$3,0)+1-$G$3)*BT137*(VLOOKUP(BS137,звания!$F$2:$G$62,2,FALSE)))*0.01-(VLOOKUP(O137,звания!$D$2:$E$62,2,FALSE)/(EOMONTH($G$3,0)+1-$G$3)*BT137*(VLOOKUP(O137,звания!$F$2:$G$62,2,FALSE)))*0.01)))))/100*(100-CP137))),(IF(AND(BU137=0,360-BH137&lt;0,CP137=0),(VLOOKUP(O137,звания!$D$2:$E$62,2,FALSE))/(EOMONTH($G$3,0)+1-$G$3)*BO137*CQ137,IF(AND(360-BH137&gt;=0,360-BH137&lt;(EOMONTH($G$3,0)+1-$G$3)),(CF137/(EOMONTH($G$3,0)-$G$3+1)*(360-BH137))*CQ137+(CF137/(EOMONTH($G$3,0)-$G$3+1)*((EOMONTH($G$3,0)-$G$3+1)-(360-BH137)))*VLOOKUP(O137,звания!$F$2:$H$62,2,FALSE)/100,((((VLOOKUP(O137,звания!$D$2:$E$62,2,FALSE))/(EOMONTH($G$3,0)+1-$G$3)*BO137*CQ137+(VLOOKUP(BS137,звания!$D$2:$E$62,2,FALSE))/(EOMONTH($G$3,0)+1-$G$3)*BU137*(VLOOKUP(BS137,звания!$F$2:$G$62,2,FALSE)*0.01)))/100*(100-CP137)+(IF(BT137=0,0,(VLOOKUP(BS137,звания!$D$2:$E$62,2,FALSE)/(EOMONTH($BN$3,0)+1-$BN$3)*BT137*(VLOOKUP(BS137,звания!$F$2:$G$62,2,FALSE)))*0.01-(VLOOKUP(O137,звания!$D$2:$E$62,2,FALSE)/(EOMONTH($BN$3,0)+1-$BN$3)*BT137*(VLOOKUP(O137,звания!$F$2:$G$62,2,FALSE)))*0.01)))))))</f>
        <v>8657.4</v>
      </c>
      <c r="CS137" s="416">
        <f t="shared" si="219"/>
        <v>15566.78</v>
      </c>
      <c r="CT137" s="403"/>
      <c r="CU137" s="403"/>
      <c r="CV137" s="404">
        <f t="shared" si="214"/>
        <v>672.35</v>
      </c>
      <c r="CW137" s="426">
        <f t="shared" si="176"/>
        <v>16239.13</v>
      </c>
      <c r="CX137" s="404">
        <f t="shared" si="215"/>
        <v>2923.04</v>
      </c>
      <c r="CY137" s="1174">
        <v>5</v>
      </c>
      <c r="CZ137" s="404">
        <f t="shared" si="136"/>
        <v>200.09</v>
      </c>
      <c r="DA137" s="404"/>
      <c r="DB137" s="403"/>
      <c r="DC137" s="404"/>
      <c r="DD137" s="426">
        <f t="shared" si="162"/>
        <v>3123.13</v>
      </c>
      <c r="DE137" s="426">
        <f t="shared" si="190"/>
        <v>3424.69</v>
      </c>
      <c r="DF137" s="404">
        <f t="shared" si="202"/>
        <v>2923.04</v>
      </c>
      <c r="DG137" s="426">
        <f t="shared" si="159"/>
        <v>0</v>
      </c>
      <c r="DH137" s="426">
        <f t="shared" si="160"/>
        <v>16039.04</v>
      </c>
      <c r="DI137" s="421"/>
      <c r="DJ137" s="422" t="str">
        <f t="shared" si="203"/>
        <v xml:space="preserve">   31 від 01.03</v>
      </c>
      <c r="DK137" s="113" t="s">
        <v>1082</v>
      </c>
      <c r="DL137" s="28" t="s">
        <v>1083</v>
      </c>
      <c r="DM137" s="28" t="s">
        <v>870</v>
      </c>
      <c r="DN137" s="28" t="s">
        <v>965</v>
      </c>
      <c r="DO137" s="890">
        <v>3642909053</v>
      </c>
      <c r="DP137" s="897" t="s">
        <v>1239</v>
      </c>
      <c r="DQ137" s="817"/>
      <c r="DR137" s="818"/>
      <c r="DS137" s="819"/>
      <c r="DT137" s="820"/>
      <c r="DU137" s="124"/>
      <c r="DV137" s="110"/>
      <c r="DZ137" s="105"/>
      <c r="EH137" s="543">
        <f t="shared" si="216"/>
        <v>2</v>
      </c>
      <c r="EI137" s="404" t="str">
        <f t="shared" si="217"/>
        <v>м-с</v>
      </c>
      <c r="EJ137" s="29" t="str">
        <f t="shared" si="218"/>
        <v>Герасименко Ю.Р.</v>
      </c>
      <c r="EK137" s="50"/>
      <c r="EL137" s="29"/>
      <c r="EM137" s="50"/>
      <c r="EN137" s="50"/>
      <c r="EO137" s="50"/>
      <c r="EP137" s="29"/>
    </row>
    <row r="138" spans="1:146" ht="17.45" hidden="1" customHeight="1">
      <c r="A138" s="402">
        <v>134</v>
      </c>
      <c r="B138" s="869" t="s">
        <v>805</v>
      </c>
      <c r="C138" s="911"/>
      <c r="D138" s="403">
        <f t="shared" si="195"/>
        <v>0</v>
      </c>
      <c r="E138" s="416"/>
      <c r="F138" s="417"/>
      <c r="G138" s="406" t="str">
        <f t="shared" ref="G138:G147" si="220">IF(P138&gt;$G$3,0,CONCATENATE((INT((BH138)/360)+INT((BI138)/360)+INT((BJ138)/360)+INT((BK138)/360)+INT((BL138)/360)+INT((BM138)/360))+INT((INT(MOD((BH138),360)/30)+INT(MOD((BI138),360)/30)+INT(MOD((BJ138),360)/30)+INT(MOD((BK138),360)/30)+INT(MOD((BL138),360)/30)+INT(MOD((BM138),360)/30)+INT((MOD(MOD((BH138),360),30)+MOD(MOD((BI138),360),30)+MOD(MOD((BJ138),360),30)+MOD(MOD((BK138),360),30)+MOD(MOD((BL138),360),30)+MOD(MOD((BM138),360),30))/30))/12),".",MOD(INT(MOD((BH138),360)/30)+INT(MOD((BI138),360)/30)+INT(MOD((BJ138),360)/30)+INT(MOD((BK138),360)/30)+INT(MOD((BL138),360)/30)+INT(MOD((BM138),360)/30)+INT((MOD(MOD((BH138),360),30)+MOD(MOD((BI138),360),30)+MOD(MOD((BJ138),360),30)+MOD(MOD((BK138),360),30)+MOD(MOD((BL138),360),30)+MOD(MOD((BM138),360),30))/30),12),".",INT(MOD(MOD(MOD((BH138),360),30)+MOD(MOD((BI138),360),30)+MOD(MOD((BJ138),360),30)+MOD(MOD((BK138),360),30)+MOD(MOD((BL138),360),30)+MOD(MOD((BM138),360),30),30))))</f>
        <v>0.0.0</v>
      </c>
      <c r="H138" s="407" t="str">
        <f>CONCATENATE(INT((BH138)/360),".",INT(MOD((BH138),360)/30),".",MOD(MOD((BH138),360),30))</f>
        <v>0.0.0</v>
      </c>
      <c r="I138" s="407" t="str">
        <f t="shared" ref="I138:I147" si="221">IF(P138&gt;$G$3,0,CONCATENATE((INT((BH138)/360)+INT((BM138)/360))+INT((INT(MOD((BH138),360)/30)+INT(MOD((BM138),360)/30)+INT((MOD(MOD((BH138),360),30)+MOD(MOD((BM138),360),30))/30))/12),".",MOD(INT(MOD((BH138),360)/30)+INT(MOD((BM138),360)/30)+INT((MOD(MOD((BH138),360),30)+MOD(MOD((BM138),360),30))/30),12),".",INT(MOD(MOD(MOD((BH138),360),30)+MOD(MOD((BM138),360),30),30))))</f>
        <v>0.0.0</v>
      </c>
      <c r="J138" s="407" t="str">
        <f t="shared" si="204"/>
        <v>0.0.0</v>
      </c>
      <c r="K138" s="407" t="str">
        <f t="shared" si="205"/>
        <v>0.0.0</v>
      </c>
      <c r="L138" s="407" t="str">
        <f t="shared" si="206"/>
        <v>0.0.0</v>
      </c>
      <c r="M138" s="407" t="str">
        <f t="shared" si="207"/>
        <v>0.0.0</v>
      </c>
      <c r="N138" s="408" t="str">
        <f t="shared" ref="N138:N147" si="222">CONCATENATE(IF(INT(INT(DAYS360(BF138,BG138,1)/30)/24)&gt;=2,2,INT(INT(DAYS360(BF138,BG138,1)/30)/24)),".",IF(AND(INT(INT(DAYS360(BF138,BG138,1)/30)/24)&gt;=2,MOD(INT(BM138/30),12)&gt;=6),6,IF(ISODD(MOD(INT(DAYS360(BF138,BG138,1)/30),12)),MOD(INT(DAYS360(BF138,BG138,1)/60),12),MOD(INT(BM138/30),12))),".",IF(AND(INT(INT(DAYS360(BF138,BG138,1)/30)/24)&gt;=2,MOD(INT(BM138/30),12)&gt;=6),0,IF(ISODD(MOD(INT(DAYS360(BF138,BG138,1)/30),12)),INT((MOD(DAYS360(BF138,BG138,1),30)/2+15)),INT(MOD(DAYS360(BF138,BG138,1),30)/2))))</f>
        <v>0.0.0</v>
      </c>
      <c r="O138" s="930">
        <v>5</v>
      </c>
      <c r="P138" s="417"/>
      <c r="Q138" s="417"/>
      <c r="R138" s="417"/>
      <c r="S138" s="417"/>
      <c r="T138" s="417"/>
      <c r="U138" s="417"/>
      <c r="V138" s="714"/>
      <c r="W138" s="714"/>
      <c r="X138" s="417"/>
      <c r="Y138" s="417"/>
      <c r="Z138" s="714"/>
      <c r="AA138" s="714"/>
      <c r="AB138" s="417"/>
      <c r="AC138" s="417"/>
      <c r="AD138" s="714"/>
      <c r="AE138" s="714"/>
      <c r="AF138" s="417"/>
      <c r="AG138" s="417"/>
      <c r="AH138" s="714"/>
      <c r="AI138" s="714"/>
      <c r="AJ138" s="417"/>
      <c r="AK138" s="417"/>
      <c r="AL138" s="714"/>
      <c r="AM138" s="714"/>
      <c r="AN138" s="417"/>
      <c r="AO138" s="417"/>
      <c r="AP138" s="714"/>
      <c r="AQ138" s="714"/>
      <c r="AR138" s="417"/>
      <c r="AS138" s="417"/>
      <c r="AT138" s="714"/>
      <c r="AU138" s="714"/>
      <c r="AV138" s="417"/>
      <c r="AW138" s="417"/>
      <c r="AX138" s="716"/>
      <c r="AY138" s="716"/>
      <c r="AZ138" s="635"/>
      <c r="BA138" s="635"/>
      <c r="BB138" s="716"/>
      <c r="BC138" s="716"/>
      <c r="BD138" s="635"/>
      <c r="BE138" s="635"/>
      <c r="BF138" s="717"/>
      <c r="BG138" s="717"/>
      <c r="BH138" s="432">
        <f t="shared" si="144"/>
        <v>0</v>
      </c>
      <c r="BI138" s="432">
        <f t="shared" si="208"/>
        <v>0</v>
      </c>
      <c r="BJ138" s="432">
        <f t="shared" si="209"/>
        <v>0</v>
      </c>
      <c r="BK138" s="432">
        <f t="shared" si="210"/>
        <v>0</v>
      </c>
      <c r="BL138" s="432">
        <f t="shared" si="211"/>
        <v>0</v>
      </c>
      <c r="BM138" s="436">
        <f t="shared" si="200"/>
        <v>0</v>
      </c>
      <c r="BN138" s="462">
        <v>0.65</v>
      </c>
      <c r="BO138" s="427">
        <f t="shared" si="145"/>
        <v>28</v>
      </c>
      <c r="BP138" s="419"/>
      <c r="BQ138" s="700"/>
      <c r="BR138" s="419"/>
      <c r="BS138" s="700"/>
      <c r="BT138" s="700"/>
      <c r="BU138" s="700"/>
      <c r="BV138" s="427">
        <f t="shared" si="201"/>
        <v>0</v>
      </c>
      <c r="BW138" s="419"/>
      <c r="BX138" s="782"/>
      <c r="BY138" s="419"/>
      <c r="BZ138" s="432"/>
      <c r="CA138" s="419"/>
      <c r="CB138" s="427"/>
      <c r="CC138" s="419"/>
      <c r="CD138" s="427"/>
      <c r="CE138" s="404">
        <f>IF(OR(C138=0,CD138="Д"),0,IF(AND(C138&gt;0,E138=0),VLOOKUP(C138,звания!A:B,2,FALSE)/((EOMONTH($G$3,0)+1)-$G$3)*BO138+VLOOKUP(C138,звания!A:B,2,FALSE)/((EOMONTH($G$3,0)+1)-$G$3)*BR138+VLOOKUP(C138,звания!A:B,2,FALSE)/((EOMONTH($G$3,0)+1)-$G$3)*BU138,IF(AND(C138&gt;0,E138&gt;0,F138&gt;=$G$3,BO138=(EOMONTH($G$3,0)+1)-$G$3),(VLOOKUP(E138,звания!A:B,2,FALSE)/(EOMONTH($G$3,0)-$G$3+1))*(F138-$G$3)+(VLOOKUP(C138,звания!A:B,2,FALSE)/(EOMONTH($G$3,0)-$G$3+1))*((EOMONTH($G$3,0)-$G$3+1)-(F138-$G$3)),IF(AND(C138&gt;0,E138&gt;0,F138&gt;$G$3,BO138&lt;(EOMONTH($G$3,0)+1)-$G$3,BO138&lt;&gt;0),VLOOKUP(E138,звания!A:B,2,FALSE)/((EOMONTH($G$3,0)+1)-$G$3)*((F138-$G$3)-(((EOMONTH($G$3,0)+1)-$G$3)-BO138-BU138-BR138))+VLOOKUP(C138,звания!A:B,2,FALSE)/((EOMONTH($G$3,0)+1)-$G$3)*(((EOMONTH($G$3,0)+1)-F138)),IF(F138&lt;$G$3,(VLOOKUP(C138,звания!A:B,2,FALSE)-VLOOKUP(E138,звания!A:B,2,FALSE))/((EOMONTH($BN$3,0)+1)-$BN$3)*(EOMONTH($BN$3,0)+1-F138)+VLOOKUP(C138,звания!A:B,2,FALSE)/((EOMONTH($G$3,0)+1)-$G$3)*BO138+VLOOKUP(C138,звания!A:B,2,FALSE)/((EOMONTH($G$3,0)+1)-$G$3)*BU138+VLOOKUP(C138,звания!A:B,2,FALSE)/((EOMONTH($G$3,0)+1)-$G$3)*BR138,0)))))</f>
        <v>0</v>
      </c>
      <c r="CF138" s="404">
        <f>IF(OR(CD138="Д",C138=0),0,IF(B138="Виключений зі списків",IF(BS138=0,(VLOOKUP(O138,звания!$D$2:$E$62,2,FALSE))/(EOMONTH($B$3,0)+1-$B$3)*BO138+(VLOOKUP(BQ138,звания!$D$2:$E$62,2,FALSE))/(EOMONTH($B$3,0)+1-$B$3)*BR138,(((VLOOKUP(O138,звания!$D$2:$E$62,2,FALSE))/(EOMONTH($B$3,0)+1-$B$3))*BO138)+(VLOOKUP(BQ138,звания!$D$2:$E$62,2,FALSE))/(EOMONTH($B$3,0)+1-$B$3)*BR138+(VLOOKUP(BS138,звания!$D$2:$E$62,2,FALSE))/(EOMONTH($B$3,0)+1-$B$3)*BU138),IF(BS138=0,(VLOOKUP(O138,звания!$D$2:$E$62,2,FALSE))/(EOMONTH($G$3,0)+1-$G$3)*BO138+(VLOOKUP(BQ138,звания!$D$2:$E$62,2,FALSE))/(EOMONTH($G$3,0)+1-$G$3)*BR138,(((VLOOKUP(O138,звания!$D$2:$E$62,2,FALSE))/(EOMONTH($G$3,0)+1-$G$3))*BO138)+(VLOOKUP(BQ138,звания!$D$2:$E$62,2,FALSE))/(EOMONTH($G$3,0)+1-$G$3)*BR138+(VLOOKUP(BS138,звания!$D$2:$E$62,2,FALSE))/(EOMONTH($G$3,0)+1-$G$3)*BU138+IF(BT138=0,0,(VLOOKUP(BS138,звания!$D$2:$E$62,2,FALSE))/(EOMONTH($BN$3,0)+1-$BN$3)*BT138-(VLOOKUP(O138,звания!$D$2:$E$62,2,FALSE))/(EOMONTH($BN$3,0)+1-$BN$3)*BT138))))</f>
        <v>0</v>
      </c>
      <c r="CG138" s="404">
        <f t="shared" si="212"/>
        <v>0</v>
      </c>
      <c r="CH138" s="404">
        <f>IF(BW138=0,CF138*BX138%,IF(BW138&gt;0,((VLOOKUP(O138,звания!$D$2:$E$62,2,FALSE)/(EOMONTH($G$3,0)+1-$G$3)*BW138)*BX138%)))</f>
        <v>0</v>
      </c>
      <c r="CI138" s="404">
        <f>IF(BY138=0,CF138*BZ138%,IF(BY138&gt;0,(VLOOKUP(O138,звания!$D$2:$E$62,2,FALSE)/(EOMONTH($G$3,0)+1-$G$3)*BO138)*BZ138%)+(VLOOKUP(BS138,звания!$D$2:$E$62,2,FALSE)/(EOMONTH($G$3,0)+1-$G$3)*BU138)*BZ138%)</f>
        <v>0</v>
      </c>
      <c r="CJ138" s="404">
        <f>IF(CA138=0,CF138*CB138%,IF(CA138&gt;0,(VLOOKUP(O138,звания!$D$2:$E$62,2,FALSE)/(EOMONTH($G$3,0)+1-$G$3)*BO138)*CB138%)+(VLOOKUP(BS138,звания!$D$2:$E$62,2,FALSE)/(EOMONTH($G$3,0)+1-$G$3)*BU138)*CB138%)</f>
        <v>0</v>
      </c>
      <c r="CK138" s="404">
        <f>IF(CD138="Д",0,IF(CC138=0,CF138*CD138%,IF(CC138&gt;0,(VLOOKUP(O138,звания!$D$2:$E$62,2,FALSE)/(EOMONTH($G$3,0)+1-$G$3)*BO138)*CD138%)+(VLOOKUP(BS138,звания!$D$2:$E$62,2,FALSE)/(EOMONTH($G$3,0)+1-$G$3)*BU138)*CD138%))</f>
        <v>0</v>
      </c>
      <c r="CL138" s="404">
        <f>IF(BR138&gt;0,((VLOOKUP(C138,звания!$A$2:$B$62,2,FALSE)/(EOMONTH($G$3,0)+1-$G$3)*BO138+VLOOKUP(O138,звания!$D$2:$E$62,2,FALSE)/(EOMONTH($G$3,0)+1-$G$3)*BO138+(VLOOKUP(C138,звания!$A$2:$B$62,2,FALSE)/(EOMONTH($G$3,0)+1-$G$3)*BO138+VLOOKUP(O138,звания!$D$2:$E$62,2,FALSE)/(EOMONTH($G$3,0)+1-$G$3)*BO138)*BV138%)*BN138)+(VLOOKUP(C138,звания!$A$2:$B$62,2,FALSE)/(EOMONTH($G$3,0)+1-$G$3)*BU138+VLOOKUP(BS138,звания!$D$2:$E$62,2,FALSE)/(EOMONTH($G$3,0)+1-$G$3)*BU138+(VLOOKUP(C138,звания!$A$2:$B$62,2,FALSE)/(EOMONTH($G$3,0)+1-$G$3)*BU138+VLOOKUP(BS138,звания!$D$2:$E$62,2,FALSE)/(EOMONTH($G$3,0)+1-$G$3)*BU138)*BV138%)*BN138,(CE138+CF138+CG138)*BN138)</f>
        <v>0</v>
      </c>
      <c r="CM138" s="404"/>
      <c r="CN138" s="404"/>
      <c r="CO138" s="432">
        <f t="shared" si="213"/>
        <v>0</v>
      </c>
      <c r="CP138" s="638"/>
      <c r="CQ138" s="637">
        <f>IF(CF138=0,0,IF((SUM(BH138:BM138)&gt;360),(VLOOKUP(O138,звания!$F$2:$G$62,2,FALSE))/100,VLOOKUP(O138,звания!$F$2:$H$62,3,FALSE)/100))</f>
        <v>0</v>
      </c>
      <c r="CR138" s="617">
        <f>IF(B138="Виключений зі списків",IF(AND(BU138=0,360-BH138&lt;0),(VLOOKUP(O138,звания!$D$2:$E$62,2,FALSE))/(EOMONTH($B$3,0)+1-$B$3)*BO138*CQ138,IF(AND(360-BH138&gt;=0,360-BH138&lt;(EOMONTH($B$3,0)+1-$B$3)),(CF138/(EOMONTH($B$3,0)-$B$3+1)*(360-BH138))*CQ138+(CF138/(EOMONTH($B$3,0)-$B$3+1)*((EOMONTH($B$3,0)-$B$3+1)-(360-BH138)))*VLOOKUP(O138,звания!$F$2:$H$62,2,FALSE)/100,((((VLOOKUP(O138,звания!$D$2:$E$62,2,FALSE))/(EOMONTH($B$3,0)+1-$B$3)*BO138*CQ138+(VLOOKUP(BS138,звания!$D$2:$E$62,2,FALSE))/(EOMONTH($B$3,0)+1-$B$3)*BU138*(VLOOKUP(BS138,звания!$F$2:$G$62,2,FALSE)*0.01)+(IF(BT138=0,0,(VLOOKUP(BS138,звания!$D$2:$E$62,2,FALSE)/(EOMONTH($G$3,0)+1-$G$3)*BT138*(VLOOKUP(BS138,звания!$F$2:$G$62,2,FALSE)))*0.01-(VLOOKUP(O138,звания!$D$2:$E$62,2,FALSE)/(EOMONTH($G$3,0)+1-$G$3)*BT138*(VLOOKUP(O138,звания!$F$2:$G$62,2,FALSE)))*0.01)))))/100*(100-CP138))),(IF(AND(BU138=0,360-BH138&lt;0,CP138=0),(VLOOKUP(O138,звания!$D$2:$E$62,2,FALSE))/(EOMONTH($G$3,0)+1-$G$3)*BO138*CQ138,IF(AND(360-BH138&gt;=0,360-BH138&lt;(EOMONTH($G$3,0)+1-$G$3)),(CF138/(EOMONTH($G$3,0)-$G$3+1)*(360-BH138))*CQ138+(CF138/(EOMONTH($G$3,0)-$G$3+1)*((EOMONTH($G$3,0)-$G$3+1)-(360-BH138)))*VLOOKUP(O138,звания!$F$2:$H$62,2,FALSE)/100,((((VLOOKUP(O138,звания!$D$2:$E$62,2,FALSE))/(EOMONTH($G$3,0)+1-$G$3)*BO138*CQ138+(VLOOKUP(BS138,звания!$D$2:$E$62,2,FALSE))/(EOMONTH($G$3,0)+1-$G$3)*BU138*(VLOOKUP(BS138,звания!$F$2:$G$62,2,FALSE)*0.01)))/100*(100-CP138)+(IF(BT138=0,0,(VLOOKUP(BS138,звания!$D$2:$E$62,2,FALSE)/(EOMONTH($BN$3,0)+1-$BN$3)*BT138*(VLOOKUP(BS138,звания!$F$2:$G$62,2,FALSE)))*0.01-(VLOOKUP(O138,звания!$D$2:$E$62,2,FALSE)/(EOMONTH($BN$3,0)+1-$BN$3)*BT138*(VLOOKUP(O138,звания!$F$2:$G$62,2,FALSE)))*0.01)))))))</f>
        <v>0</v>
      </c>
      <c r="CS138" s="416">
        <f t="shared" si="219"/>
        <v>0</v>
      </c>
      <c r="CT138" s="403"/>
      <c r="CU138" s="403"/>
      <c r="CV138" s="403">
        <f t="shared" si="214"/>
        <v>0</v>
      </c>
      <c r="CW138" s="556">
        <f t="shared" si="176"/>
        <v>0</v>
      </c>
      <c r="CX138" s="403">
        <f t="shared" si="215"/>
        <v>0</v>
      </c>
      <c r="CY138" s="403"/>
      <c r="CZ138" s="404">
        <f t="shared" si="136"/>
        <v>0</v>
      </c>
      <c r="DA138" s="403"/>
      <c r="DB138" s="403"/>
      <c r="DC138" s="403"/>
      <c r="DD138" s="421">
        <f t="shared" si="162"/>
        <v>0</v>
      </c>
      <c r="DE138" s="421">
        <f t="shared" si="190"/>
        <v>0</v>
      </c>
      <c r="DF138" s="403">
        <f t="shared" si="202"/>
        <v>0</v>
      </c>
      <c r="DG138" s="421">
        <f t="shared" ref="DG138:DG151" si="223">IF(DP138=0,CW138-DD138+DF138,0)</f>
        <v>0</v>
      </c>
      <c r="DH138" s="421">
        <f t="shared" ref="DH138:DH151" si="224">IF(DP138&gt;0,CW138-DD138+DF138,0)</f>
        <v>0</v>
      </c>
      <c r="DI138" s="421"/>
      <c r="DJ138" s="422" t="str">
        <f t="shared" si="203"/>
        <v xml:space="preserve">    </v>
      </c>
      <c r="DK138" s="113"/>
      <c r="DL138" s="28" t="s">
        <v>975</v>
      </c>
      <c r="DM138" s="28"/>
      <c r="DN138" s="28"/>
      <c r="DO138" s="901"/>
      <c r="DP138" s="888"/>
      <c r="DQ138" s="817"/>
      <c r="DR138" s="818"/>
      <c r="DS138" s="819"/>
      <c r="DT138" s="820"/>
      <c r="DU138" s="124"/>
      <c r="DV138" s="122"/>
      <c r="DX138" s="84"/>
      <c r="DY138" s="84"/>
      <c r="DZ138" s="105"/>
      <c r="EG138" s="19"/>
      <c r="EH138" s="543">
        <f t="shared" si="216"/>
        <v>0</v>
      </c>
      <c r="EI138" s="404">
        <f t="shared" si="217"/>
        <v>0</v>
      </c>
      <c r="EJ138" s="29">
        <f t="shared" si="218"/>
        <v>0</v>
      </c>
      <c r="EK138" s="50"/>
      <c r="EL138" s="29"/>
      <c r="EM138" s="50"/>
      <c r="EN138" s="50"/>
      <c r="EO138" s="50"/>
      <c r="EP138" s="29"/>
    </row>
    <row r="139" spans="1:146" ht="17.45" customHeight="1">
      <c r="A139" s="427">
        <v>135</v>
      </c>
      <c r="B139" s="869" t="s">
        <v>827</v>
      </c>
      <c r="C139" s="911" t="s">
        <v>708</v>
      </c>
      <c r="D139" s="404" t="str">
        <f t="shared" si="195"/>
        <v>Баришніков Д.С.</v>
      </c>
      <c r="E139" s="416"/>
      <c r="F139" s="417"/>
      <c r="G139" s="409" t="str">
        <f t="shared" si="220"/>
        <v>2.9.9</v>
      </c>
      <c r="H139" s="407" t="str">
        <f>CONCATENATE(INT((BH139)/360),".",INT(MOD((BH139),360)/30),".",MOD(MOD((BH139),360),30))</f>
        <v>2.9.9</v>
      </c>
      <c r="I139" s="407" t="str">
        <f t="shared" si="221"/>
        <v>2.9.9</v>
      </c>
      <c r="J139" s="407" t="str">
        <f t="shared" si="204"/>
        <v>0.0.0</v>
      </c>
      <c r="K139" s="407" t="str">
        <f t="shared" si="205"/>
        <v>0.0.0</v>
      </c>
      <c r="L139" s="407" t="str">
        <f t="shared" si="206"/>
        <v>0.0.0</v>
      </c>
      <c r="M139" s="407" t="str">
        <f t="shared" si="207"/>
        <v>0.0.0</v>
      </c>
      <c r="N139" s="408" t="str">
        <f>CONCATENATE(IF(INT(INT(DAYS360(BF139,BG139,1)/30)/24)&gt;=2,2,INT(INT(DAYS360(BF139,BG139,1)/30)/24)),".",IF(AND(INT(INT(DAYS360(BF139,BG139,1)/30)/24)&gt;=2,MOD(INT(BM139/30),12)&gt;=6),6,IF(ISODD(MOD(INT(DAYS360(BF139,BG139,1)/30),12)),MOD(INT(DAYS360(BF139,BG139,1)/60),12),MOD(INT(BM139/30),12))),".",IF(AND(INT(INT(DAYS360(BF139,BG139,1)/30)/24)&gt;=2,MOD(INT(BM139/30),12)&gt;=6),0,IF(ISODD(MOD(INT(DAYS360(BF139,BG139,1)/30),12)),INT((MOD(DAYS360(BF139,BG139,1),30)/2+15)),INT(MOD(DAYS360(BF139,BG139,1),30)/2))))</f>
        <v>0.0.0</v>
      </c>
      <c r="O139" s="930">
        <v>5</v>
      </c>
      <c r="P139" s="417">
        <v>43577</v>
      </c>
      <c r="Q139" s="417"/>
      <c r="R139" s="417"/>
      <c r="S139" s="417"/>
      <c r="T139" s="417"/>
      <c r="U139" s="417"/>
      <c r="V139" s="714"/>
      <c r="W139" s="714"/>
      <c r="X139" s="417"/>
      <c r="Y139" s="417"/>
      <c r="Z139" s="714"/>
      <c r="AA139" s="714"/>
      <c r="AB139" s="417"/>
      <c r="AC139" s="417"/>
      <c r="AD139" s="714"/>
      <c r="AE139" s="714"/>
      <c r="AF139" s="417"/>
      <c r="AG139" s="417"/>
      <c r="AH139" s="714"/>
      <c r="AI139" s="714"/>
      <c r="AJ139" s="417"/>
      <c r="AK139" s="417"/>
      <c r="AL139" s="714"/>
      <c r="AM139" s="714"/>
      <c r="AN139" s="417"/>
      <c r="AO139" s="417"/>
      <c r="AP139" s="714"/>
      <c r="AQ139" s="714"/>
      <c r="AR139" s="417"/>
      <c r="AS139" s="417"/>
      <c r="AT139" s="714"/>
      <c r="AU139" s="714"/>
      <c r="AV139" s="417"/>
      <c r="AW139" s="417"/>
      <c r="AX139" s="716"/>
      <c r="AY139" s="716"/>
      <c r="AZ139" s="635"/>
      <c r="BA139" s="635"/>
      <c r="BB139" s="716"/>
      <c r="BC139" s="716"/>
      <c r="BD139" s="635"/>
      <c r="BE139" s="635"/>
      <c r="BF139" s="717"/>
      <c r="BG139" s="717"/>
      <c r="BH139" s="432">
        <f t="shared" si="144"/>
        <v>999</v>
      </c>
      <c r="BI139" s="432">
        <f t="shared" si="208"/>
        <v>0</v>
      </c>
      <c r="BJ139" s="432">
        <f t="shared" si="209"/>
        <v>0</v>
      </c>
      <c r="BK139" s="432">
        <f t="shared" si="210"/>
        <v>0</v>
      </c>
      <c r="BL139" s="432">
        <f t="shared" si="211"/>
        <v>0</v>
      </c>
      <c r="BM139" s="436">
        <f t="shared" si="200"/>
        <v>0</v>
      </c>
      <c r="BN139" s="462">
        <v>0.65</v>
      </c>
      <c r="BO139" s="427">
        <f t="shared" si="145"/>
        <v>28</v>
      </c>
      <c r="BP139" s="725"/>
      <c r="BQ139" s="700"/>
      <c r="BR139" s="419"/>
      <c r="BS139" s="700"/>
      <c r="BT139" s="700"/>
      <c r="BU139" s="700"/>
      <c r="BV139" s="427">
        <f>IF((BH139+BI139+BJ139+BK139+BL139+BM139)&lt;360,0,IF(AND((BH139+BI139+BJ139+BK139+BL139+BM139)&gt;=360,(BH139+BI139+BJ139+BK139+BL139+BM139)&lt;1800),25,IF(AND((BH139+BI139+BJ139+BK139+BL139+BM139)&gt;=1800,(BH139+BI139+BJ139+BK139+BL139+BM139)&lt;3600),30,IF(AND((BH139+BI139+BJ139+BK139+BL139+BM139)&gt;=3600,(BH139+BI139+BJ139+BK139+BL139+BM139)&lt;5400),35,IF(AND((BH139+BI139+BJ139+BK139+BL139+BM139)&gt;=5400,(BH139+BI139+BJ139+BK139+BL139+BM139)&lt;7200),40,IF(AND((BH139+BI139+BJ139+BK139+BL139+BM139)&gt;=7200,(BH139+BI139+BJ139+BK139+BL139+BM139)&lt;9000),45,IF((BH139+BI139+BJ139+BK139+BL139+BM139)&gt;=9000,50,"ПРОВЕРЬ")))))))</f>
        <v>25</v>
      </c>
      <c r="BW139" s="427"/>
      <c r="BX139" s="427"/>
      <c r="BY139" s="419"/>
      <c r="BZ139" s="432"/>
      <c r="CA139" s="419"/>
      <c r="CB139" s="427"/>
      <c r="CC139" s="419"/>
      <c r="CD139" s="427"/>
      <c r="CE139" s="404">
        <f>IF(OR(C139=0,CD139="Д"),0,IF(AND(C139&gt;0,E139=0),VLOOKUP(C139,звания!A:B,2,FALSE)/((EOMONTH($G$3,0)+1)-$G$3)*BO139+VLOOKUP(C139,звания!A:B,2,FALSE)/((EOMONTH($G$3,0)+1)-$G$3)*BR139+VLOOKUP(C139,звания!A:B,2,FALSE)/((EOMONTH($G$3,0)+1)-$G$3)*BU139,IF(AND(C139&gt;0,E139&gt;0,F139&gt;=$G$3,BO139=(EOMONTH($G$3,0)+1)-$G$3),(VLOOKUP(E139,звания!A:B,2,FALSE)/(EOMONTH($G$3,0)-$G$3+1))*(F139-$G$3)+(VLOOKUP(C139,звания!A:B,2,FALSE)/(EOMONTH($G$3,0)-$G$3+1))*((EOMONTH($G$3,0)-$G$3+1)-(F139-$G$3)),IF(AND(C139&gt;0,E139&gt;0,F139&gt;$G$3,BO139&lt;(EOMONTH($G$3,0)+1)-$G$3,BO139&lt;&gt;0),VLOOKUP(E139,звания!A:B,2,FALSE)/((EOMONTH($G$3,0)+1)-$G$3)*((F139-$G$3)-(((EOMONTH($G$3,0)+1)-$G$3)-BO139-BU139-BR139))+VLOOKUP(C139,звания!A:B,2,FALSE)/((EOMONTH($G$3,0)+1)-$G$3)*(((EOMONTH($G$3,0)+1)-F139)),IF(F139&lt;$G$3,(VLOOKUP(C139,звания!A:B,2,FALSE)-VLOOKUP(E139,звания!A:B,2,FALSE))/((EOMONTH($BN$3,0)+1)-$BN$3)*(EOMONTH($BN$3,0)+1-F139)+VLOOKUP(C139,звания!A:B,2,FALSE)/((EOMONTH($G$3,0)+1)-$G$3)*BO139+VLOOKUP(C139,звания!A:B,2,FALSE)/((EOMONTH($G$3,0)+1)-$G$3)*BU139+VLOOKUP(C139,звания!A:B,2,FALSE)/((EOMONTH($G$3,0)+1)-$G$3)*BR139,0)))))</f>
        <v>530</v>
      </c>
      <c r="CF139" s="404">
        <f>IF(OR(CD139="Д",C139=0),0,IF(B139="Виключений зі списків",IF(BS139=0,(VLOOKUP(O139,звания!$D$2:$E$62,2,FALSE))/(EOMONTH($B$3,0)+1-$B$3)*BO139+(VLOOKUP(BQ139,звания!$D$2:$E$62,2,FALSE))/(EOMONTH($B$3,0)+1-$B$3)*BR139,(((VLOOKUP(O139,звания!$D$2:$E$62,2,FALSE))/(EOMONTH($B$3,0)+1-$B$3))*BO139)+(VLOOKUP(BQ139,звания!$D$2:$E$62,2,FALSE))/(EOMONTH($B$3,0)+1-$B$3)*BR139+(VLOOKUP(BS139,звания!$D$2:$E$62,2,FALSE))/(EOMONTH($B$3,0)+1-$B$3)*BU139),IF(BS139=0,(VLOOKUP(O139,звания!$D$2:$E$62,2,FALSE))/(EOMONTH($G$3,0)+1-$G$3)*BO139+(VLOOKUP(BQ139,звания!$D$2:$E$62,2,FALSE))/(EOMONTH($G$3,0)+1-$G$3)*BR139,(((VLOOKUP(O139,звания!$D$2:$E$62,2,FALSE))/(EOMONTH($G$3,0)+1-$G$3))*BO139)+(VLOOKUP(BQ139,звания!$D$2:$E$62,2,FALSE))/(EOMONTH($G$3,0)+1-$G$3)*BR139+(VLOOKUP(BS139,звания!$D$2:$E$62,2,FALSE))/(EOMONTH($G$3,0)+1-$G$3)*BU139+IF(BT139=0,0,(VLOOKUP(BS139,звания!$D$2:$E$62,2,FALSE))/(EOMONTH($BN$3,0)+1-$BN$3)*BT139-(VLOOKUP(O139,звания!$D$2:$E$62,2,FALSE))/(EOMONTH($BN$3,0)+1-$BN$3)*BT139))))</f>
        <v>2820</v>
      </c>
      <c r="CG139" s="404">
        <f>IF(AND(SUM(BH139:BM139)&lt;360,((EOMONTH($G$3,0)-$G$3+1+(SUM(BH139:BM139)))&gt;0),SUM(BH139:BM139)+EOMONTH($G$3,0)-$G$3+1&lt;360),(CE139+CF139)*BV139%,IF(SUM(BH139:BM139)+EOMONTH($G$3,0)-$G$3+1&lt;=1800,((CE139+CF139)/(EOMONTH($G$3,0)-$G$3+1))*(360-SUM(BH139:BM139))*BV139%+(((CE139+CF139)/(EOMONTH($G$3,0)-$G$3+1))*((EOMONTH($G$3,0)-$G$3+1)-(360-SUM(BH139:BM139))))*25%,IF(AND(SUM(BH139:BM139)&lt;1800,((EOMONTH($G$3,0)-$G$3+1+SUM(BH139:BM139))&gt;=360),SUM(BH139:BM139)+EOMONTH($G$3,0)-$G$3+1&lt;1800),(CE139+CF139)*BV139%,IF(SUM(BH139:BM139)+EOMONTH($G$3,0)-$G$3+1&lt;=3600,((CE139+CF139)/(EOMONTH($G$3,0)-$G$3+1))*(1800-SUM(BH139:BM139))*BV139%+(((CE139+CF139)/(EOMONTH($G$3,0)-$G$3+1))*((EOMONTH($G$3,0)-$G$3+1)-(1800-SUM(BH139:BM139)))*30%),IF(AND(SUM(BH139:BM139)&lt;3600,((EOMONTH($G$3,0)-$G$3+1+SUM(BH139:BM139))&gt;=1800),SUM(BH139:BM139)+EOMONTH($G$3,0)-$G$3+1&lt;3600),(CE139+CF139)*BV139%,IF(SUM(BH139:BM139)+EOMONTH($G$3,0)-$G$3+1&lt;=5400,((CE139+CF139)/(EOMONTH($G$3,0)-$G$3+1))*(3600-SUM(BH139:BM139))*BV139%+(((CE139+CF139)/(EOMONTH($G$3,0)-$G$3+1))*((EOMONTH($G$3,0)-$G$3+1)-(3600-SUM(BH139:BM139))))*35%,IF(AND(SUM(BH139:BM139)&lt;5400,((EOMONTH($G$3,0)-$G$3+1+SUM(BH139:BM139))&gt;=3600),SUM(BH139:BM139)+EOMONTH($G$3,0)-$G$3+1&lt;5400),(CE139+CF139)*BV139%,IF(SUM(BH139:BM139)+EOMONTH($G$3,0)-$G$3+1&lt;=7200,((CE139+CF139)/(EOMONTH($G$3,0)-$G$3+1))*(5400-SUM(BH139:BM139))*BV139%+(((CE139+CF139)/(EOMONTH($G$3,0)-$G$3+1))*((EOMONTH($G$3,0)-$G$3+1)-(5400-SUM(BH139:BM139))))*40%,IF(AND(SUM(BH139:BM139)&lt;7200,((EOMONTH($G$3,0)-$G$3+1+SUM(BH139:BM139))&gt;=5400),SUM(BH139:BM139)+EOMONTH($G$3,0)-$G$3+1&lt;7200),(CE139+CF139)*BV139%,IF(SUM(BH139:BM139)+EOMONTH($G$3,0)-$G$3+1&lt;=9000,((CE139+CF139)/(EOMONTH($G$3,0)-$G$3+1))*(7200-SUM(BH139:BM139))*BV139%+(((CE139+CF139)/(EOMONTH($G$3,0)-$G$3+1))*((EOMONTH($G$3,0)-$G$3+1)-(7200-SUM(BH139:BM139))))*45%,IF(SUM(BH139:BM139)+EOMONTH($G$3,0)-$G$3+1&gt;=9000,((CE139+CF139)/(EOMONTH($G$3,0)-$G$3+1))*(9000-SUM(BH139:BM139))*BV139%+(((CE139+CF139)/(EOMONTH($G$3,0)-$G$3+1))*((EOMONTH($G$3,0)-$G$3+1)-(9000-SUM(BH139:BM139))))*50%,0)))))))))))</f>
        <v>837.5</v>
      </c>
      <c r="CH139" s="404">
        <f>IF(BW139=0,CF139*BX139%,IF(BW139&gt;0,((VLOOKUP(O139,звания!$D$2:$E$62,2,FALSE)/(EOMONTH($G$3,0)+1-$G$3)*BW139)*BX139%)))</f>
        <v>0</v>
      </c>
      <c r="CI139" s="404">
        <f>IF(BY139=0,CF139*BZ139%,IF(BY139&gt;0,(VLOOKUP(O139,звания!$D$2:$E$62,2,FALSE)/(EOMONTH($G$3,0)+1-$G$3)*BO139)*BZ139%)+(VLOOKUP(BS139,звания!$D$2:$E$62,2,FALSE)/(EOMONTH($G$3,0)+1-$G$3)*BU139)*BZ139%)</f>
        <v>0</v>
      </c>
      <c r="CJ139" s="404">
        <f>IF(CA139=0,CF139*CB139%,IF(CA139&gt;0,(VLOOKUP(O139,звания!$D$2:$E$62,2,FALSE)/(EOMONTH($G$3,0)+1-$G$3)*BO139)*CB139%)+(VLOOKUP(BS139,звания!$D$2:$E$62,2,FALSE)/(EOMONTH($G$3,0)+1-$G$3)*BU139)*CB139%)</f>
        <v>0</v>
      </c>
      <c r="CK139" s="404">
        <f>IF(CD139="Д",0,IF(CC139=0,CF139*CD139%,IF(CC139&gt;0,(VLOOKUP(O139,звания!$D$2:$E$62,2,FALSE)/(EOMONTH($G$3,0)+1-$G$3)*BO139)*CD139%)+(VLOOKUP(BS139,звания!$D$2:$E$62,2,FALSE)/(EOMONTH($G$3,0)+1-$G$3)*BU139)*CD139%))</f>
        <v>0</v>
      </c>
      <c r="CL139" s="404">
        <f>IF(BR139&gt;0,((VLOOKUP(C139,звания!$A$2:$B$62,2,FALSE)/(EOMONTH($G$3,0)+1-$G$3)*BO139+VLOOKUP(O139,звания!$D$2:$E$62,2,FALSE)/(EOMONTH($G$3,0)+1-$G$3)*BO139+(VLOOKUP(C139,звания!$A$2:$B$62,2,FALSE)/(EOMONTH($G$3,0)+1-$G$3)*BO139+VLOOKUP(O139,звания!$D$2:$E$62,2,FALSE)/(EOMONTH($G$3,0)+1-$G$3)*BO139)*BV139%)*BN139)+(VLOOKUP(C139,звания!$A$2:$B$62,2,FALSE)/(EOMONTH($G$3,0)+1-$G$3)*BU139+VLOOKUP(BS139,звания!$D$2:$E$62,2,FALSE)/(EOMONTH($G$3,0)+1-$G$3)*BU139+(VLOOKUP(C139,звания!$A$2:$B$62,2,FALSE)/(EOMONTH($G$3,0)+1-$G$3)*BU139+VLOOKUP(BS139,звания!$D$2:$E$62,2,FALSE)/(EOMONTH($G$3,0)+1-$G$3)*BU139)*BV139%)*BN139,(CE139+CF139+CG139)*BN139)</f>
        <v>2721.88</v>
      </c>
      <c r="CM139" s="404"/>
      <c r="CN139" s="404"/>
      <c r="CO139" s="432">
        <f t="shared" si="213"/>
        <v>4</v>
      </c>
      <c r="CP139" s="638"/>
      <c r="CQ139" s="637">
        <f>IF(CF139=0,0,IF((SUM(BH139:BM139)&gt;360),(VLOOKUP(O139,звания!$F$2:$G$62,2,FALSE))/100,VLOOKUP(O139,звания!$F$2:$H$62,3,FALSE)/100))</f>
        <v>3.07</v>
      </c>
      <c r="CR139" s="617">
        <f>IF(B139="Виключений зі списків",IF(AND(BU139=0,360-BH139&lt;0),(VLOOKUP(O139,звания!$D$2:$E$62,2,FALSE))/(EOMONTH($B$3,0)+1-$B$3)*BO139*CQ139,IF(AND(360-BH139&gt;=0,360-BH139&lt;(EOMONTH($B$3,0)+1-$B$3)),(CF139/(EOMONTH($B$3,0)-$B$3+1)*(360-BH139))*CQ139+(CF139/(EOMONTH($B$3,0)-$B$3+1)*((EOMONTH($B$3,0)-$B$3+1)-(360-BH139)))*VLOOKUP(O139,звания!$F$2:$H$62,2,FALSE)/100,((((VLOOKUP(O139,звания!$D$2:$E$62,2,FALSE))/(EOMONTH($B$3,0)+1-$B$3)*BO139*CQ139+(VLOOKUP(BS139,звания!$D$2:$E$62,2,FALSE))/(EOMONTH($B$3,0)+1-$B$3)*BU139*(VLOOKUP(BS139,звания!$F$2:$G$62,2,FALSE)*0.01)+(IF(BT139=0,0,(VLOOKUP(BS139,звания!$D$2:$E$62,2,FALSE)/(EOMONTH($G$3,0)+1-$G$3)*BT139*(VLOOKUP(BS139,звания!$F$2:$G$62,2,FALSE)))*0.01-(VLOOKUP(O139,звания!$D$2:$E$62,2,FALSE)/(EOMONTH($G$3,0)+1-$G$3)*BT139*(VLOOKUP(O139,звания!$F$2:$G$62,2,FALSE)))*0.01)))))/100*(100-CP139))),(IF(AND(BU139=0,360-BH139&lt;0,CP139=0),(VLOOKUP(O139,звания!$D$2:$E$62,2,FALSE))/(EOMONTH($G$3,0)+1-$G$3)*BO139*CQ139,IF(AND(360-BH139&gt;=0,360-BH139&lt;(EOMONTH($G$3,0)+1-$G$3)),(CF139/(EOMONTH($G$3,0)-$G$3+1)*(360-BH139))*CQ139+(CF139/(EOMONTH($G$3,0)-$G$3+1)*((EOMONTH($G$3,0)-$G$3+1)-(360-BH139)))*VLOOKUP(O139,звания!$F$2:$H$62,2,FALSE)/100,((((VLOOKUP(O139,звания!$D$2:$E$62,2,FALSE))/(EOMONTH($G$3,0)+1-$G$3)*BO139*CQ139+(VLOOKUP(BS139,звания!$D$2:$E$62,2,FALSE))/(EOMONTH($G$3,0)+1-$G$3)*BU139*(VLOOKUP(BS139,звания!$F$2:$G$62,2,FALSE)*0.01)))/100*(100-CP139)+(IF(BT139=0,0,(VLOOKUP(BS139,звания!$D$2:$E$62,2,FALSE)/(EOMONTH($BN$3,0)+1-$BN$3)*BT139*(VLOOKUP(BS139,звания!$F$2:$G$62,2,FALSE)))*0.01-(VLOOKUP(O139,звания!$D$2:$E$62,2,FALSE)/(EOMONTH($BN$3,0)+1-$BN$3)*BT139*(VLOOKUP(O139,звания!$F$2:$G$62,2,FALSE)))*0.01)))))))</f>
        <v>8657.4</v>
      </c>
      <c r="CS139" s="416">
        <f>SUM(CE139:CM139,CR139)</f>
        <v>15566.78</v>
      </c>
      <c r="CT139" s="403"/>
      <c r="CU139" s="403"/>
      <c r="CV139" s="404">
        <f t="shared" si="214"/>
        <v>672.35</v>
      </c>
      <c r="CW139" s="426">
        <f>CN139+SUM(CS139:CV139)</f>
        <v>16239.13</v>
      </c>
      <c r="CX139" s="404">
        <f t="shared" si="215"/>
        <v>2923.04</v>
      </c>
      <c r="CY139" s="1174">
        <v>5</v>
      </c>
      <c r="CZ139" s="404">
        <f t="shared" si="136"/>
        <v>200.09</v>
      </c>
      <c r="DA139" s="404"/>
      <c r="DB139" s="403"/>
      <c r="DC139" s="404"/>
      <c r="DD139" s="426">
        <f t="shared" si="162"/>
        <v>3123.13</v>
      </c>
      <c r="DE139" s="426">
        <f t="shared" si="190"/>
        <v>3424.69</v>
      </c>
      <c r="DF139" s="404">
        <f>CX139</f>
        <v>2923.04</v>
      </c>
      <c r="DG139" s="426">
        <f t="shared" si="223"/>
        <v>16039.04</v>
      </c>
      <c r="DH139" s="426">
        <f t="shared" si="224"/>
        <v>0</v>
      </c>
      <c r="DI139" s="421"/>
      <c r="DJ139" s="422" t="str">
        <f t="shared" si="203"/>
        <v xml:space="preserve">30 від 01.03   </v>
      </c>
      <c r="DK139" s="113" t="s">
        <v>1084</v>
      </c>
      <c r="DL139" s="28" t="s">
        <v>1085</v>
      </c>
      <c r="DM139" s="28" t="s">
        <v>1005</v>
      </c>
      <c r="DN139" s="28" t="s">
        <v>958</v>
      </c>
      <c r="DO139" s="900">
        <v>3618005276</v>
      </c>
      <c r="DP139" s="888"/>
      <c r="DQ139" s="817"/>
      <c r="DR139" s="818"/>
      <c r="DS139" s="819"/>
      <c r="DT139" s="820"/>
      <c r="DU139" s="124"/>
      <c r="DV139" s="110"/>
      <c r="DX139" s="84"/>
      <c r="DY139" s="84"/>
      <c r="DZ139" s="105"/>
      <c r="EG139" s="19"/>
      <c r="EH139" s="543">
        <f t="shared" si="216"/>
        <v>2</v>
      </c>
      <c r="EI139" s="404" t="str">
        <f t="shared" si="217"/>
        <v>м-с</v>
      </c>
      <c r="EJ139" s="29" t="str">
        <f t="shared" si="218"/>
        <v>Баришніков Д.С.</v>
      </c>
      <c r="EK139" s="50"/>
      <c r="EL139" s="29"/>
      <c r="EM139" s="50"/>
      <c r="EN139" s="50"/>
      <c r="EO139" s="50"/>
      <c r="EP139" s="29"/>
    </row>
    <row r="140" spans="1:146" ht="17.45" customHeight="1">
      <c r="A140" s="427">
        <v>136</v>
      </c>
      <c r="B140" s="869" t="s">
        <v>827</v>
      </c>
      <c r="C140" s="911" t="s">
        <v>708</v>
      </c>
      <c r="D140" s="404" t="str">
        <f t="shared" si="195"/>
        <v>Бойко М.Є.</v>
      </c>
      <c r="E140" s="416"/>
      <c r="F140" s="417"/>
      <c r="G140" s="409" t="str">
        <f t="shared" si="220"/>
        <v>2.9.24</v>
      </c>
      <c r="H140" s="407" t="str">
        <f>CONCATENATE(INT((BH140)/360),".",INT(MOD((BH140),360)/30),".",MOD(MOD((BH140),360),30))</f>
        <v>2.9.24</v>
      </c>
      <c r="I140" s="407" t="str">
        <f t="shared" si="221"/>
        <v>2.9.24</v>
      </c>
      <c r="J140" s="407" t="str">
        <f t="shared" si="204"/>
        <v>0.0.0</v>
      </c>
      <c r="K140" s="407" t="str">
        <f t="shared" si="205"/>
        <v>0.0.0</v>
      </c>
      <c r="L140" s="407" t="str">
        <f t="shared" si="206"/>
        <v>0.0.0</v>
      </c>
      <c r="M140" s="407" t="str">
        <f t="shared" si="207"/>
        <v>0.0.0</v>
      </c>
      <c r="N140" s="408" t="str">
        <f t="shared" si="222"/>
        <v>0.0.0</v>
      </c>
      <c r="O140" s="930">
        <v>5</v>
      </c>
      <c r="P140" s="417">
        <v>43562</v>
      </c>
      <c r="Q140" s="417"/>
      <c r="R140" s="417"/>
      <c r="S140" s="417"/>
      <c r="T140" s="417"/>
      <c r="U140" s="417"/>
      <c r="V140" s="714"/>
      <c r="W140" s="714"/>
      <c r="X140" s="417"/>
      <c r="Y140" s="417"/>
      <c r="Z140" s="714"/>
      <c r="AA140" s="714"/>
      <c r="AB140" s="417"/>
      <c r="AC140" s="417"/>
      <c r="AD140" s="714"/>
      <c r="AE140" s="714"/>
      <c r="AF140" s="417"/>
      <c r="AG140" s="417"/>
      <c r="AH140" s="714"/>
      <c r="AI140" s="714"/>
      <c r="AJ140" s="417"/>
      <c r="AK140" s="417"/>
      <c r="AL140" s="714"/>
      <c r="AM140" s="714"/>
      <c r="AN140" s="417"/>
      <c r="AO140" s="417"/>
      <c r="AP140" s="714"/>
      <c r="AQ140" s="714"/>
      <c r="AR140" s="417"/>
      <c r="AS140" s="417"/>
      <c r="AT140" s="714"/>
      <c r="AU140" s="714"/>
      <c r="AV140" s="417"/>
      <c r="AW140" s="417"/>
      <c r="AX140" s="716"/>
      <c r="AY140" s="716"/>
      <c r="AZ140" s="635"/>
      <c r="BA140" s="635"/>
      <c r="BB140" s="716"/>
      <c r="BC140" s="716"/>
      <c r="BD140" s="635"/>
      <c r="BE140" s="635"/>
      <c r="BF140" s="717"/>
      <c r="BG140" s="717"/>
      <c r="BH140" s="432">
        <f t="shared" si="144"/>
        <v>1014</v>
      </c>
      <c r="BI140" s="432">
        <f t="shared" si="208"/>
        <v>0</v>
      </c>
      <c r="BJ140" s="432">
        <f t="shared" si="209"/>
        <v>0</v>
      </c>
      <c r="BK140" s="432">
        <f t="shared" si="210"/>
        <v>0</v>
      </c>
      <c r="BL140" s="432">
        <f t="shared" si="211"/>
        <v>0</v>
      </c>
      <c r="BM140" s="436">
        <f t="shared" si="200"/>
        <v>0</v>
      </c>
      <c r="BN140" s="462">
        <v>0.65</v>
      </c>
      <c r="BO140" s="427">
        <f t="shared" si="145"/>
        <v>28</v>
      </c>
      <c r="BP140" s="419"/>
      <c r="BQ140" s="700"/>
      <c r="BR140" s="419"/>
      <c r="BS140" s="700"/>
      <c r="BT140" s="700"/>
      <c r="BU140" s="700"/>
      <c r="BV140" s="427">
        <f t="shared" si="201"/>
        <v>25</v>
      </c>
      <c r="BW140" s="427"/>
      <c r="BX140" s="427"/>
      <c r="BY140" s="419"/>
      <c r="BZ140" s="432"/>
      <c r="CA140" s="419"/>
      <c r="CB140" s="427"/>
      <c r="CC140" s="419"/>
      <c r="CD140" s="427"/>
      <c r="CE140" s="404">
        <f>IF(OR(C140=0,CD140="Д"),0,IF(AND(C140&gt;0,E140=0),VLOOKUP(C140,звания!A:B,2,FALSE)/((EOMONTH($G$3,0)+1)-$G$3)*BO140+VLOOKUP(C140,звания!A:B,2,FALSE)/((EOMONTH($G$3,0)+1)-$G$3)*BR140+VLOOKUP(C140,звания!A:B,2,FALSE)/((EOMONTH($G$3,0)+1)-$G$3)*BU140,IF(AND(C140&gt;0,E140&gt;0,F140&gt;=$G$3,BO140=(EOMONTH($G$3,0)+1)-$G$3),(VLOOKUP(E140,звания!A:B,2,FALSE)/(EOMONTH($G$3,0)-$G$3+1))*(F140-$G$3)+(VLOOKUP(C140,звания!A:B,2,FALSE)/(EOMONTH($G$3,0)-$G$3+1))*((EOMONTH($G$3,0)-$G$3+1)-(F140-$G$3)),IF(AND(C140&gt;0,E140&gt;0,F140&gt;$G$3,BO140&lt;(EOMONTH($G$3,0)+1)-$G$3,BO140&lt;&gt;0),VLOOKUP(E140,звания!A:B,2,FALSE)/((EOMONTH($G$3,0)+1)-$G$3)*((F140-$G$3)-(((EOMONTH($G$3,0)+1)-$G$3)-BO140-BU140-BR140))+VLOOKUP(C140,звания!A:B,2,FALSE)/((EOMONTH($G$3,0)+1)-$G$3)*(((EOMONTH($G$3,0)+1)-F140)),IF(F140&lt;$G$3,(VLOOKUP(C140,звания!A:B,2,FALSE)-VLOOKUP(E140,звания!A:B,2,FALSE))/((EOMONTH($BN$3,0)+1)-$BN$3)*(EOMONTH($BN$3,0)+1-F140)+VLOOKUP(C140,звания!A:B,2,FALSE)/((EOMONTH($G$3,0)+1)-$G$3)*BO140+VLOOKUP(C140,звания!A:B,2,FALSE)/((EOMONTH($G$3,0)+1)-$G$3)*BU140+VLOOKUP(C140,звания!A:B,2,FALSE)/((EOMONTH($G$3,0)+1)-$G$3)*BR140,0)))))</f>
        <v>530</v>
      </c>
      <c r="CF140" s="404">
        <f>IF(OR(CD140="Д",C140=0),0,IF(B140="Виключений зі списків",IF(BS140=0,(VLOOKUP(O140,звания!$D$2:$E$62,2,FALSE))/(EOMONTH($B$3,0)+1-$B$3)*BO140+(VLOOKUP(BQ140,звания!$D$2:$E$62,2,FALSE))/(EOMONTH($B$3,0)+1-$B$3)*BR140,(((VLOOKUP(O140,звания!$D$2:$E$62,2,FALSE))/(EOMONTH($B$3,0)+1-$B$3))*BO140)+(VLOOKUP(BQ140,звания!$D$2:$E$62,2,FALSE))/(EOMONTH($B$3,0)+1-$B$3)*BR140+(VLOOKUP(BS140,звания!$D$2:$E$62,2,FALSE))/(EOMONTH($B$3,0)+1-$B$3)*BU140),IF(BS140=0,(VLOOKUP(O140,звания!$D$2:$E$62,2,FALSE))/(EOMONTH($G$3,0)+1-$G$3)*BO140+(VLOOKUP(BQ140,звания!$D$2:$E$62,2,FALSE))/(EOMONTH($G$3,0)+1-$G$3)*BR140,(((VLOOKUP(O140,звания!$D$2:$E$62,2,FALSE))/(EOMONTH($G$3,0)+1-$G$3))*BO140)+(VLOOKUP(BQ140,звания!$D$2:$E$62,2,FALSE))/(EOMONTH($G$3,0)+1-$G$3)*BR140+(VLOOKUP(BS140,звания!$D$2:$E$62,2,FALSE))/(EOMONTH($G$3,0)+1-$G$3)*BU140+IF(BT140=0,0,(VLOOKUP(BS140,звания!$D$2:$E$62,2,FALSE))/(EOMONTH($BN$3,0)+1-$BN$3)*BT140-(VLOOKUP(O140,звания!$D$2:$E$62,2,FALSE))/(EOMONTH($BN$3,0)+1-$BN$3)*BT140))))</f>
        <v>2820</v>
      </c>
      <c r="CG140" s="404">
        <f t="shared" si="212"/>
        <v>837.5</v>
      </c>
      <c r="CH140" s="404">
        <f>IF(BW140=0,CF140*BX140%,IF(BW140&gt;0,((VLOOKUP(O140,звания!$D$2:$E$62,2,FALSE)/(EOMONTH($G$3,0)+1-$G$3)*BW140)*BX140%)))</f>
        <v>0</v>
      </c>
      <c r="CI140" s="404">
        <f>IF(BY140=0,CF140*BZ140%,IF(BY140&gt;0,(VLOOKUP(O140,звания!$D$2:$E$62,2,FALSE)/(EOMONTH($G$3,0)+1-$G$3)*BO140)*BZ140%)+(VLOOKUP(BS140,звания!$D$2:$E$62,2,FALSE)/(EOMONTH($G$3,0)+1-$G$3)*BU140)*BZ140%)</f>
        <v>0</v>
      </c>
      <c r="CJ140" s="404">
        <f>IF(CA140=0,CF140*CB140%,IF(CA140&gt;0,(VLOOKUP(O140,звания!$D$2:$E$62,2,FALSE)/(EOMONTH($G$3,0)+1-$G$3)*BO140)*CB140%)+(VLOOKUP(BS140,звания!$D$2:$E$62,2,FALSE)/(EOMONTH($G$3,0)+1-$G$3)*BU140)*CB140%)</f>
        <v>0</v>
      </c>
      <c r="CK140" s="404">
        <f>IF(CD140="Д",0,IF(CC140=0,CF140*CD140%,IF(CC140&gt;0,(VLOOKUP(O140,звания!$D$2:$E$62,2,FALSE)/(EOMONTH($G$3,0)+1-$G$3)*BO140)*CD140%)+(VLOOKUP(BS140,звания!$D$2:$E$62,2,FALSE)/(EOMONTH($G$3,0)+1-$G$3)*BU140)*CD140%))</f>
        <v>0</v>
      </c>
      <c r="CL140" s="404">
        <f>IF(BR140&gt;0,((VLOOKUP(C140,звания!$A$2:$B$62,2,FALSE)/(EOMONTH($G$3,0)+1-$G$3)*BO140+VLOOKUP(O140,звания!$D$2:$E$62,2,FALSE)/(EOMONTH($G$3,0)+1-$G$3)*BO140+(VLOOKUP(C140,звания!$A$2:$B$62,2,FALSE)/(EOMONTH($G$3,0)+1-$G$3)*BO140+VLOOKUP(O140,звания!$D$2:$E$62,2,FALSE)/(EOMONTH($G$3,0)+1-$G$3)*BO140)*BV140%)*BN140)+(VLOOKUP(C140,звания!$A$2:$B$62,2,FALSE)/(EOMONTH($G$3,0)+1-$G$3)*BU140+VLOOKUP(BS140,звания!$D$2:$E$62,2,FALSE)/(EOMONTH($G$3,0)+1-$G$3)*BU140+(VLOOKUP(C140,звания!$A$2:$B$62,2,FALSE)/(EOMONTH($G$3,0)+1-$G$3)*BU140+VLOOKUP(BS140,звания!$D$2:$E$62,2,FALSE)/(EOMONTH($G$3,0)+1-$G$3)*BU140)*BV140%)*BN140,(CE140+CF140+CG140)*BN140)</f>
        <v>2721.88</v>
      </c>
      <c r="CM140" s="404"/>
      <c r="CN140" s="404"/>
      <c r="CO140" s="432">
        <f t="shared" si="213"/>
        <v>4</v>
      </c>
      <c r="CP140" s="638"/>
      <c r="CQ140" s="637">
        <f>IF(CF140=0,0,IF((SUM(BH140:BM140)&gt;360),(VLOOKUP(O140,звания!$F$2:$G$62,2,FALSE))/100,VLOOKUP(O140,звания!$F$2:$H$62,3,FALSE)/100))</f>
        <v>3.07</v>
      </c>
      <c r="CR140" s="617">
        <f>IF(B140="Виключений зі списків",IF(AND(BU140=0,360-BH140&lt;0),(VLOOKUP(O140,звания!$D$2:$E$62,2,FALSE))/(EOMONTH($B$3,0)+1-$B$3)*BO140*CQ140,IF(AND(360-BH140&gt;=0,360-BH140&lt;(EOMONTH($B$3,0)+1-$B$3)),(CF140/(EOMONTH($B$3,0)-$B$3+1)*(360-BH140))*CQ140+(CF140/(EOMONTH($B$3,0)-$B$3+1)*((EOMONTH($B$3,0)-$B$3+1)-(360-BH140)))*VLOOKUP(O140,звания!$F$2:$H$62,2,FALSE)/100,((((VLOOKUP(O140,звания!$D$2:$E$62,2,FALSE))/(EOMONTH($B$3,0)+1-$B$3)*BO140*CQ140+(VLOOKUP(BS140,звания!$D$2:$E$62,2,FALSE))/(EOMONTH($B$3,0)+1-$B$3)*BU140*(VLOOKUP(BS140,звания!$F$2:$G$62,2,FALSE)*0.01)+(IF(BT140=0,0,(VLOOKUP(BS140,звания!$D$2:$E$62,2,FALSE)/(EOMONTH($G$3,0)+1-$G$3)*BT140*(VLOOKUP(BS140,звания!$F$2:$G$62,2,FALSE)))*0.01-(VLOOKUP(O140,звания!$D$2:$E$62,2,FALSE)/(EOMONTH($G$3,0)+1-$G$3)*BT140*(VLOOKUP(O140,звания!$F$2:$G$62,2,FALSE)))*0.01)))))/100*(100-CP140))),(IF(AND(BU140=0,360-BH140&lt;0,CP140=0),(VLOOKUP(O140,звания!$D$2:$E$62,2,FALSE))/(EOMONTH($G$3,0)+1-$G$3)*BO140*CQ140,IF(AND(360-BH140&gt;=0,360-BH140&lt;(EOMONTH($G$3,0)+1-$G$3)),(CF140/(EOMONTH($G$3,0)-$G$3+1)*(360-BH140))*CQ140+(CF140/(EOMONTH($G$3,0)-$G$3+1)*((EOMONTH($G$3,0)-$G$3+1)-(360-BH140)))*VLOOKUP(O140,звания!$F$2:$H$62,2,FALSE)/100,((((VLOOKUP(O140,звания!$D$2:$E$62,2,FALSE))/(EOMONTH($G$3,0)+1-$G$3)*BO140*CQ140+(VLOOKUP(BS140,звания!$D$2:$E$62,2,FALSE))/(EOMONTH($G$3,0)+1-$G$3)*BU140*(VLOOKUP(BS140,звания!$F$2:$G$62,2,FALSE)*0.01)))/100*(100-CP140)+(IF(BT140=0,0,(VLOOKUP(BS140,звания!$D$2:$E$62,2,FALSE)/(EOMONTH($BN$3,0)+1-$BN$3)*BT140*(VLOOKUP(BS140,звания!$F$2:$G$62,2,FALSE)))*0.01-(VLOOKUP(O140,звания!$D$2:$E$62,2,FALSE)/(EOMONTH($BN$3,0)+1-$BN$3)*BT140*(VLOOKUP(O140,звания!$F$2:$G$62,2,FALSE)))*0.01)))))))</f>
        <v>8657.4</v>
      </c>
      <c r="CS140" s="416">
        <f t="shared" si="219"/>
        <v>15566.78</v>
      </c>
      <c r="CT140" s="403"/>
      <c r="CU140" s="403"/>
      <c r="CV140" s="404">
        <f t="shared" si="214"/>
        <v>672.35</v>
      </c>
      <c r="CW140" s="426">
        <f t="shared" si="176"/>
        <v>16239.13</v>
      </c>
      <c r="CX140" s="404">
        <f t="shared" si="215"/>
        <v>2923.04</v>
      </c>
      <c r="CY140" s="1174">
        <v>8</v>
      </c>
      <c r="CZ140" s="404">
        <f t="shared" si="136"/>
        <v>173.99</v>
      </c>
      <c r="DA140" s="404"/>
      <c r="DB140" s="403"/>
      <c r="DC140" s="404"/>
      <c r="DD140" s="426">
        <f t="shared" si="162"/>
        <v>3097.03</v>
      </c>
      <c r="DE140" s="426">
        <f t="shared" si="190"/>
        <v>3424.69</v>
      </c>
      <c r="DF140" s="404">
        <f t="shared" si="202"/>
        <v>2923.04</v>
      </c>
      <c r="DG140" s="426">
        <f t="shared" si="223"/>
        <v>16065.14</v>
      </c>
      <c r="DH140" s="426">
        <f t="shared" si="224"/>
        <v>0</v>
      </c>
      <c r="DI140" s="421"/>
      <c r="DJ140" s="422" t="str">
        <f t="shared" si="203"/>
        <v xml:space="preserve">30 від 01.03   </v>
      </c>
      <c r="DK140" s="113" t="s">
        <v>1086</v>
      </c>
      <c r="DL140" s="28" t="s">
        <v>1087</v>
      </c>
      <c r="DM140" s="28" t="s">
        <v>877</v>
      </c>
      <c r="DN140" s="28" t="s">
        <v>1088</v>
      </c>
      <c r="DO140" s="900">
        <v>3547105570</v>
      </c>
      <c r="DP140" s="888"/>
      <c r="DQ140" s="817"/>
      <c r="DR140" s="818"/>
      <c r="DS140" s="819"/>
      <c r="DT140" s="820"/>
      <c r="DU140" s="124"/>
      <c r="DV140" s="110"/>
      <c r="DZ140" s="105"/>
      <c r="EH140" s="543">
        <f t="shared" si="216"/>
        <v>2</v>
      </c>
      <c r="EI140" s="404" t="str">
        <f t="shared" si="217"/>
        <v>м-с</v>
      </c>
      <c r="EJ140" s="29" t="str">
        <f t="shared" si="218"/>
        <v>Бойко М.Є.</v>
      </c>
      <c r="EK140" s="50"/>
      <c r="EL140" s="29"/>
      <c r="EM140" s="50"/>
      <c r="EN140" s="50"/>
      <c r="EO140" s="50"/>
      <c r="EP140" s="29"/>
    </row>
    <row r="141" spans="1:146" ht="17.45" customHeight="1">
      <c r="A141" s="427">
        <v>137</v>
      </c>
      <c r="B141" s="869" t="s">
        <v>827</v>
      </c>
      <c r="C141" s="911" t="s">
        <v>709</v>
      </c>
      <c r="D141" s="404" t="str">
        <f t="shared" si="195"/>
        <v>Вожиловський Д.Г.</v>
      </c>
      <c r="E141" s="416"/>
      <c r="F141" s="417"/>
      <c r="G141" s="409" t="str">
        <f t="shared" si="220"/>
        <v>0.1.1</v>
      </c>
      <c r="H141" s="407" t="str">
        <f t="shared" ref="H141:H180" si="225">CONCATENATE(INT((BH141)/360),".",INT(MOD((BH141),360)/30),".",MOD(MOD((BH141),360),30))</f>
        <v>0.1.1</v>
      </c>
      <c r="I141" s="407" t="str">
        <f t="shared" si="221"/>
        <v>0.1.1</v>
      </c>
      <c r="J141" s="407" t="str">
        <f t="shared" si="204"/>
        <v>0.0.0</v>
      </c>
      <c r="K141" s="407" t="str">
        <f t="shared" si="205"/>
        <v>0.0.0</v>
      </c>
      <c r="L141" s="407" t="str">
        <f t="shared" si="206"/>
        <v>0.0.0</v>
      </c>
      <c r="M141" s="407" t="str">
        <f t="shared" si="207"/>
        <v>0.0.0</v>
      </c>
      <c r="N141" s="408" t="str">
        <f t="shared" si="222"/>
        <v>0.0.0</v>
      </c>
      <c r="O141" s="930">
        <v>5</v>
      </c>
      <c r="P141" s="417">
        <v>44561</v>
      </c>
      <c r="Q141" s="417"/>
      <c r="R141" s="417"/>
      <c r="S141" s="417"/>
      <c r="T141" s="417"/>
      <c r="U141" s="417"/>
      <c r="V141" s="714"/>
      <c r="W141" s="714"/>
      <c r="X141" s="417"/>
      <c r="Y141" s="417"/>
      <c r="Z141" s="714"/>
      <c r="AA141" s="714"/>
      <c r="AB141" s="417"/>
      <c r="AC141" s="417"/>
      <c r="AD141" s="714"/>
      <c r="AE141" s="714"/>
      <c r="AF141" s="417"/>
      <c r="AG141" s="417"/>
      <c r="AH141" s="714"/>
      <c r="AI141" s="714"/>
      <c r="AJ141" s="417"/>
      <c r="AK141" s="417"/>
      <c r="AL141" s="714"/>
      <c r="AM141" s="714"/>
      <c r="AN141" s="417"/>
      <c r="AO141" s="417"/>
      <c r="AP141" s="714"/>
      <c r="AQ141" s="714"/>
      <c r="AR141" s="417"/>
      <c r="AS141" s="417"/>
      <c r="AT141" s="714"/>
      <c r="AU141" s="714"/>
      <c r="AV141" s="417"/>
      <c r="AW141" s="417"/>
      <c r="AX141" s="716"/>
      <c r="AY141" s="716"/>
      <c r="AZ141" s="635"/>
      <c r="BA141" s="635"/>
      <c r="BB141" s="716"/>
      <c r="BC141" s="716"/>
      <c r="BD141" s="635"/>
      <c r="BE141" s="635"/>
      <c r="BF141" s="717"/>
      <c r="BG141" s="717"/>
      <c r="BH141" s="432">
        <f t="shared" si="144"/>
        <v>31</v>
      </c>
      <c r="BI141" s="432">
        <f t="shared" si="208"/>
        <v>0</v>
      </c>
      <c r="BJ141" s="432">
        <f t="shared" si="209"/>
        <v>0</v>
      </c>
      <c r="BK141" s="432">
        <f t="shared" si="210"/>
        <v>0</v>
      </c>
      <c r="BL141" s="432">
        <f t="shared" si="211"/>
        <v>0</v>
      </c>
      <c r="BM141" s="436">
        <f t="shared" si="200"/>
        <v>0</v>
      </c>
      <c r="BN141" s="462">
        <v>0.65</v>
      </c>
      <c r="BO141" s="427">
        <f t="shared" si="145"/>
        <v>28</v>
      </c>
      <c r="BP141" s="419"/>
      <c r="BQ141" s="700"/>
      <c r="BR141" s="419"/>
      <c r="BS141" s="700"/>
      <c r="BT141" s="700"/>
      <c r="BU141" s="700"/>
      <c r="BV141" s="427">
        <f t="shared" si="201"/>
        <v>0</v>
      </c>
      <c r="BW141" s="427"/>
      <c r="BX141" s="427"/>
      <c r="BY141" s="419"/>
      <c r="BZ141" s="432"/>
      <c r="CA141" s="419"/>
      <c r="CB141" s="427"/>
      <c r="CC141" s="419"/>
      <c r="CD141" s="427"/>
      <c r="CE141" s="404">
        <f>IF(OR(C141=0,CD141="Д"),0,IF(AND(C141&gt;0,E141=0),VLOOKUP(C141,звания!A:B,2,FALSE)/((EOMONTH($G$3,0)+1)-$G$3)*BO141+VLOOKUP(C141,звания!A:B,2,FALSE)/((EOMONTH($G$3,0)+1)-$G$3)*BR141+VLOOKUP(C141,звания!A:B,2,FALSE)/((EOMONTH($G$3,0)+1)-$G$3)*BU141,IF(AND(C141&gt;0,E141&gt;0,F141&gt;=$G$3,BO141=(EOMONTH($G$3,0)+1)-$G$3),(VLOOKUP(E141,звания!A:B,2,FALSE)/(EOMONTH($G$3,0)-$G$3+1))*(F141-$G$3)+(VLOOKUP(C141,звания!A:B,2,FALSE)/(EOMONTH($G$3,0)-$G$3+1))*((EOMONTH($G$3,0)-$G$3+1)-(F141-$G$3)),IF(AND(C141&gt;0,E141&gt;0,F141&gt;$G$3,BO141&lt;(EOMONTH($G$3,0)+1)-$G$3,BO141&lt;&gt;0),VLOOKUP(E141,звания!A:B,2,FALSE)/((EOMONTH($G$3,0)+1)-$G$3)*((F141-$G$3)-(((EOMONTH($G$3,0)+1)-$G$3)-BO141-BU141-BR141))+VLOOKUP(C141,звания!A:B,2,FALSE)/((EOMONTH($G$3,0)+1)-$G$3)*(((EOMONTH($G$3,0)+1)-F141)),IF(F141&lt;$G$3,(VLOOKUP(C141,звания!A:B,2,FALSE)-VLOOKUP(E141,звания!A:B,2,FALSE))/((EOMONTH($BN$3,0)+1)-$BN$3)*(EOMONTH($BN$3,0)+1-F141)+VLOOKUP(C141,звания!A:B,2,FALSE)/((EOMONTH($G$3,0)+1)-$G$3)*BO141+VLOOKUP(C141,звания!A:B,2,FALSE)/((EOMONTH($G$3,0)+1)-$G$3)*BU141+VLOOKUP(C141,звания!A:B,2,FALSE)/((EOMONTH($G$3,0)+1)-$G$3)*BR141,0)))))</f>
        <v>440</v>
      </c>
      <c r="CF141" s="404">
        <f>IF(OR(CD141="Д",C141=0),0,IF(B141="Виключений зі списків",IF(BS141=0,(VLOOKUP(O141,звания!$D$2:$E$62,2,FALSE))/(EOMONTH($B$3,0)+1-$B$3)*BO141+(VLOOKUP(BQ141,звания!$D$2:$E$62,2,FALSE))/(EOMONTH($B$3,0)+1-$B$3)*BR141,(((VLOOKUP(O141,звания!$D$2:$E$62,2,FALSE))/(EOMONTH($B$3,0)+1-$B$3))*BO141)+(VLOOKUP(BQ141,звания!$D$2:$E$62,2,FALSE))/(EOMONTH($B$3,0)+1-$B$3)*BR141+(VLOOKUP(BS141,звания!$D$2:$E$62,2,FALSE))/(EOMONTH($B$3,0)+1-$B$3)*BU141),IF(BS141=0,(VLOOKUP(O141,звания!$D$2:$E$62,2,FALSE))/(EOMONTH($G$3,0)+1-$G$3)*BO141+(VLOOKUP(BQ141,звания!$D$2:$E$62,2,FALSE))/(EOMONTH($G$3,0)+1-$G$3)*BR141,(((VLOOKUP(O141,звания!$D$2:$E$62,2,FALSE))/(EOMONTH($G$3,0)+1-$G$3))*BO141)+(VLOOKUP(BQ141,звания!$D$2:$E$62,2,FALSE))/(EOMONTH($G$3,0)+1-$G$3)*BR141+(VLOOKUP(BS141,звания!$D$2:$E$62,2,FALSE))/(EOMONTH($G$3,0)+1-$G$3)*BU141+IF(BT141=0,0,(VLOOKUP(BS141,звания!$D$2:$E$62,2,FALSE))/(EOMONTH($BN$3,0)+1-$BN$3)*BT141-(VLOOKUP(O141,звания!$D$2:$E$62,2,FALSE))/(EOMONTH($BN$3,0)+1-$BN$3)*BT141))))</f>
        <v>2820</v>
      </c>
      <c r="CG141" s="404">
        <f>IF(AND(SUM(BH141:BM141)&lt;360,((EOMONTH($G$3,0)-$G$3+1+(SUM(BH141:BM141)))&gt;0),SUM(BH141:BM141)+EOMONTH($G$3,0)-$G$3+1&lt;360),(CE141+CF141)*BV141%,IF(SUM(BH141:BM141)+EOMONTH($G$3,0)-$G$3+1&lt;=1800,((CE141+CF141)/(EOMONTH($G$3,0)-$G$3+1))*(360-SUM(BH141:BM141))*BV141%+(((CE141+CF141)/(EOMONTH($G$3,0)-$G$3+1))*((EOMONTH($G$3,0)-$G$3+1)-(360-SUM(BH141:BM141))))*25%,IF(AND(SUM(BH141:BM141)&lt;1800,((EOMONTH($G$3,0)-$G$3+1+SUM(BH141:BM141))&gt;=360),SUM(BH141:BM141)+EOMONTH($G$3,0)-$G$3+1&lt;1800),(CE141+CF141)*BV141%,IF(SUM(BH141:BM141)+EOMONTH($G$3,0)-$G$3+1&lt;=3600,((CE141+CF141)/(EOMONTH($G$3,0)-$G$3+1))*(1800-SUM(BH141:BM141))*BV141%+(((CE141+CF141)/(EOMONTH($G$3,0)-$G$3+1))*((EOMONTH($G$3,0)-$G$3+1)-(1800-SUM(BH141:BM141)))*30%),IF(AND(SUM(BH141:BM141)&lt;3600,((EOMONTH($G$3,0)-$G$3+1+SUM(BH141:BM141))&gt;=1800),SUM(BH141:BM141)+EOMONTH($G$3,0)-$G$3+1&lt;3600),(CE141+CF141)*BV141%,IF(SUM(BH141:BM141)+EOMONTH($G$3,0)-$G$3+1&lt;=5400,((CE141+CF141)/(EOMONTH($G$3,0)-$G$3+1))*(3600-SUM(BH141:BM141))*BV141%+(((CE141+CF141)/(EOMONTH($G$3,0)-$G$3+1))*((EOMONTH($G$3,0)-$G$3+1)-(3600-SUM(BH141:BM141))))*35%,IF(AND(SUM(BH141:BM141)&lt;5400,((EOMONTH($G$3,0)-$G$3+1+SUM(BH141:BM141))&gt;=3600),SUM(BH141:BM141)+EOMONTH($G$3,0)-$G$3+1&lt;5400),(CE141+CF141)*BV141%,IF(SUM(BH141:BM141)+EOMONTH($G$3,0)-$G$3+1&lt;=7200,((CE141+CF141)/(EOMONTH($G$3,0)-$G$3+1))*(5400-SUM(BH141:BM141))*BV141%+(((CE141+CF141)/(EOMONTH($G$3,0)-$G$3+1))*((EOMONTH($G$3,0)-$G$3+1)-(5400-SUM(BH141:BM141))))*40%,IF(AND(SUM(BH141:BM141)&lt;7200,((EOMONTH($G$3,0)-$G$3+1+SUM(BH141:BM141))&gt;=5400),SUM(BH141:BM141)+EOMONTH($G$3,0)-$G$3+1&lt;7200),(CE141+CF141)*BV141%,IF(SUM(BH141:BM141)+EOMONTH($G$3,0)-$G$3+1&lt;=9000,((CE141+CF141)/(EOMONTH($G$3,0)-$G$3+1))*(7200-SUM(BH141:BM141))*BV141%+(((CE141+CF141)/(EOMONTH($G$3,0)-$G$3+1))*((EOMONTH($G$3,0)-$G$3+1)-(7200-SUM(BH141:BM141))))*45%,IF(SUM(BH141:BM141)+EOMONTH($G$3,0)-$G$3+1&gt;=9000,((CE141+CF141)/(EOMONTH($G$3,0)-$G$3+1))*(9000-SUM(BH141:BM141))*BV141%+(((CE141+CF141)/(EOMONTH($G$3,0)-$G$3+1))*((EOMONTH($G$3,0)-$G$3+1)-(9000-SUM(BH141:BM141))))*50%,0)))))))))))</f>
        <v>0</v>
      </c>
      <c r="CH141" s="404">
        <f>IF(BW141=0,CF141*BX141%,IF(BW141&gt;0,((VLOOKUP(O141,звания!$D$2:$E$62,2,FALSE)/(EOMONTH($G$3,0)+1-$G$3)*BW141)*BX141%)))</f>
        <v>0</v>
      </c>
      <c r="CI141" s="404">
        <f>IF(BY141=0,CF141*BZ141%,IF(BY141&gt;0,(VLOOKUP(O141,звания!$D$2:$E$62,2,FALSE)/(EOMONTH($G$3,0)+1-$G$3)*BO141)*BZ141%)+(VLOOKUP(BS141,звания!$D$2:$E$62,2,FALSE)/(EOMONTH($G$3,0)+1-$G$3)*BU141)*BZ141%)</f>
        <v>0</v>
      </c>
      <c r="CJ141" s="404">
        <f>IF(CA141=0,CF141*CB141%,IF(CA141&gt;0,(VLOOKUP(O141,звания!$D$2:$E$62,2,FALSE)/(EOMONTH($G$3,0)+1-$G$3)*BO141)*CB141%)+(VLOOKUP(BS141,звания!$D$2:$E$62,2,FALSE)/(EOMONTH($G$3,0)+1-$G$3)*BU141)*CB141%)</f>
        <v>0</v>
      </c>
      <c r="CK141" s="404">
        <f>IF(CD141="Д",0,IF(CC141=0,CF141*CD141%,IF(CC141&gt;0,(VLOOKUP(O141,звания!$D$2:$E$62,2,FALSE)/(EOMONTH($G$3,0)+1-$G$3)*BO141)*CD141%)+(VLOOKUP(BS141,звания!$D$2:$E$62,2,FALSE)/(EOMONTH($G$3,0)+1-$G$3)*BU141)*CD141%))</f>
        <v>0</v>
      </c>
      <c r="CL141" s="404">
        <f>IF(BR141&gt;0,((VLOOKUP(C141,звания!$A$2:$B$62,2,FALSE)/(EOMONTH($G$3,0)+1-$G$3)*BO141+VLOOKUP(O141,звания!$D$2:$E$62,2,FALSE)/(EOMONTH($G$3,0)+1-$G$3)*BO141+(VLOOKUP(C141,звания!$A$2:$B$62,2,FALSE)/(EOMONTH($G$3,0)+1-$G$3)*BO141+VLOOKUP(O141,звания!$D$2:$E$62,2,FALSE)/(EOMONTH($G$3,0)+1-$G$3)*BO141)*BV141%)*BN141)+(VLOOKUP(C141,звания!$A$2:$B$62,2,FALSE)/(EOMONTH($G$3,0)+1-$G$3)*BU141+VLOOKUP(BS141,звания!$D$2:$E$62,2,FALSE)/(EOMONTH($G$3,0)+1-$G$3)*BU141+(VLOOKUP(C141,звания!$A$2:$B$62,2,FALSE)/(EOMONTH($G$3,0)+1-$G$3)*BU141+VLOOKUP(BS141,звания!$D$2:$E$62,2,FALSE)/(EOMONTH($G$3,0)+1-$G$3)*BU141)*BV141%)*BN141,(CE141+CF141+CG141)*BN141)</f>
        <v>2119</v>
      </c>
      <c r="CM141" s="404"/>
      <c r="CN141" s="404"/>
      <c r="CO141" s="432">
        <f t="shared" si="213"/>
        <v>4</v>
      </c>
      <c r="CP141" s="638"/>
      <c r="CQ141" s="637">
        <f>IF(CF141=0,0,IF((SUM(BH141:BM141)&gt;360),(VLOOKUP(O141,звания!$F$2:$G$62,2,FALSE))/100,VLOOKUP(O141,звания!$F$2:$H$62,3,FALSE)/100))</f>
        <v>3.07</v>
      </c>
      <c r="CR141" s="617">
        <f>IF(B141="Виключений зі списків",IF(AND(BU141=0,360-BH141&lt;0),(VLOOKUP(O141,звания!$D$2:$E$62,2,FALSE))/(EOMONTH($B$3,0)+1-$B$3)*BO141*CQ141,IF(AND(360-BH141&gt;=0,360-BH141&lt;(EOMONTH($B$3,0)+1-$B$3)),(CF141/(EOMONTH($B$3,0)-$B$3+1)*(360-BH141))*CQ141+(CF141/(EOMONTH($B$3,0)-$B$3+1)*((EOMONTH($B$3,0)-$B$3+1)-(360-BH141)))*VLOOKUP(O141,звания!$F$2:$H$62,2,FALSE)/100,((((VLOOKUP(O141,звания!$D$2:$E$62,2,FALSE))/(EOMONTH($B$3,0)+1-$B$3)*BO141*CQ141+(VLOOKUP(BS141,звания!$D$2:$E$62,2,FALSE))/(EOMONTH($B$3,0)+1-$B$3)*BU141*(VLOOKUP(BS141,звания!$F$2:$G$62,2,FALSE)*0.01)+(IF(BT141=0,0,(VLOOKUP(BS141,звания!$D$2:$E$62,2,FALSE)/(EOMONTH($G$3,0)+1-$G$3)*BT141*(VLOOKUP(BS141,звания!$F$2:$G$62,2,FALSE)))*0.01-(VLOOKUP(O141,звания!$D$2:$E$62,2,FALSE)/(EOMONTH($G$3,0)+1-$G$3)*BT141*(VLOOKUP(O141,звания!$F$2:$G$62,2,FALSE)))*0.01)))))/100*(100-CP141))),(IF(AND(BU141=0,360-BH141&lt;0,CP141=0),(VLOOKUP(O141,звания!$D$2:$E$62,2,FALSE))/(EOMONTH($G$3,0)+1-$G$3)*BO141*CQ141,IF(AND(360-BH141&gt;=0,360-BH141&lt;(EOMONTH($G$3,0)+1-$G$3)),(CF141/(EOMONTH($G$3,0)-$G$3+1)*(360-BH141))*CQ141+(CF141/(EOMONTH($G$3,0)-$G$3+1)*((EOMONTH($G$3,0)-$G$3+1)-(360-BH141)))*VLOOKUP(O141,звания!$F$2:$H$62,2,FALSE)/100,((((VLOOKUP(O141,звания!$D$2:$E$62,2,FALSE))/(EOMONTH($G$3,0)+1-$G$3)*BO141*CQ141+(VLOOKUP(BS141,звания!$D$2:$E$62,2,FALSE))/(EOMONTH($G$3,0)+1-$G$3)*BU141*(VLOOKUP(BS141,звания!$F$2:$G$62,2,FALSE)*0.01)))/100*(100-CP141)+(IF(BT141=0,0,(VLOOKUP(BS141,звания!$D$2:$E$62,2,FALSE)/(EOMONTH($BN$3,0)+1-$BN$3)*BT141*(VLOOKUP(BS141,звания!$F$2:$G$62,2,FALSE)))*0.01-(VLOOKUP(O141,звания!$D$2:$E$62,2,FALSE)/(EOMONTH($BN$3,0)+1-$BN$3)*BT141*(VLOOKUP(O141,звания!$F$2:$G$62,2,FALSE)))*0.01)))))))</f>
        <v>8657.4</v>
      </c>
      <c r="CS141" s="416">
        <f t="shared" si="219"/>
        <v>14036.4</v>
      </c>
      <c r="CT141" s="403"/>
      <c r="CU141" s="403"/>
      <c r="CV141" s="404">
        <f t="shared" si="214"/>
        <v>672.35</v>
      </c>
      <c r="CW141" s="426">
        <f t="shared" si="176"/>
        <v>14708.75</v>
      </c>
      <c r="CX141" s="404">
        <f t="shared" si="215"/>
        <v>2647.58</v>
      </c>
      <c r="CY141" s="1174">
        <v>5</v>
      </c>
      <c r="CZ141" s="404">
        <f t="shared" si="136"/>
        <v>181.23</v>
      </c>
      <c r="DA141" s="404"/>
      <c r="DB141" s="403"/>
      <c r="DC141" s="404"/>
      <c r="DD141" s="426">
        <f t="shared" si="162"/>
        <v>2828.81</v>
      </c>
      <c r="DE141" s="426">
        <f t="shared" si="190"/>
        <v>3088.01</v>
      </c>
      <c r="DF141" s="404">
        <f t="shared" si="202"/>
        <v>2647.58</v>
      </c>
      <c r="DG141" s="426">
        <f t="shared" si="223"/>
        <v>14527.52</v>
      </c>
      <c r="DH141" s="426">
        <f t="shared" si="224"/>
        <v>0</v>
      </c>
      <c r="DI141" s="421"/>
      <c r="DJ141" s="422" t="str">
        <f t="shared" si="203"/>
        <v xml:space="preserve">30 від 01.03   </v>
      </c>
      <c r="DK141" s="113" t="s">
        <v>1089</v>
      </c>
      <c r="DL141" s="28" t="s">
        <v>1090</v>
      </c>
      <c r="DM141" s="28" t="s">
        <v>1005</v>
      </c>
      <c r="DN141" s="28" t="s">
        <v>1091</v>
      </c>
      <c r="DO141" s="900">
        <v>2812900672</v>
      </c>
      <c r="DP141" s="888"/>
      <c r="DQ141" s="817"/>
      <c r="DR141" s="818"/>
      <c r="DS141" s="819"/>
      <c r="DT141" s="820"/>
      <c r="DU141" s="400"/>
      <c r="DV141" s="110"/>
      <c r="DX141" s="84"/>
      <c r="DY141" s="84"/>
      <c r="DZ141" s="105"/>
      <c r="EC141" s="84"/>
      <c r="ED141" s="84"/>
      <c r="EH141" s="543">
        <f t="shared" si="216"/>
        <v>2</v>
      </c>
      <c r="EI141" s="404" t="str">
        <f t="shared" si="217"/>
        <v>рекрут</v>
      </c>
      <c r="EJ141" s="29" t="str">
        <f t="shared" si="218"/>
        <v>Вожиловський Д.Г.</v>
      </c>
      <c r="EK141" s="50"/>
      <c r="EL141" s="29"/>
      <c r="EM141" s="50"/>
      <c r="EN141" s="50"/>
      <c r="EO141" s="50"/>
      <c r="EP141" s="29"/>
    </row>
    <row r="142" spans="1:146" ht="17.45" hidden="1" customHeight="1">
      <c r="A142" s="402">
        <v>138</v>
      </c>
      <c r="B142" s="404"/>
      <c r="C142" s="923"/>
      <c r="D142" s="403" t="str">
        <f>DK142</f>
        <v xml:space="preserve"> </v>
      </c>
      <c r="E142" s="416"/>
      <c r="F142" s="417"/>
      <c r="G142" s="406" t="str">
        <f>IF(P142&gt;$G$3,0,CONCATENATE((INT((BH142)/360)+INT((BI142)/360)+INT((BJ142)/360)+INT((BK142)/360)+INT((BL142)/360)+INT((BM142)/360))+INT((INT(MOD((BH142),360)/30)+INT(MOD((BI142),360)/30)+INT(MOD((BJ142),360)/30)+INT(MOD((BK142),360)/30)+INT(MOD((BL142),360)/30)+INT(MOD((BM142),360)/30)+INT((MOD(MOD((BH142),360),30)+MOD(MOD((BI142),360),30)+MOD(MOD((BJ142),360),30)+MOD(MOD((BK142),360),30)+MOD(MOD((BL142),360),30)+MOD(MOD((BM142),360),30))/30))/12),".",MOD(INT(MOD((BH142),360)/30)+INT(MOD((BI142),360)/30)+INT(MOD((BJ142),360)/30)+INT(MOD((BK142),360)/30)+INT(MOD((BL142),360)/30)+INT(MOD((BM142),360)/30)+INT((MOD(MOD((BH142),360),30)+MOD(MOD((BI142),360),30)+MOD(MOD((BJ142),360),30)+MOD(MOD((BK142),360),30)+MOD(MOD((BL142),360),30)+MOD(MOD((BM142),360),30))/30),12),".",INT(MOD(MOD(MOD((BH142),360),30)+MOD(MOD((BI142),360),30)+MOD(MOD((BJ142),360),30)+MOD(MOD((BK142),360),30)+MOD(MOD((BL142),360),30)+MOD(MOD((BM142),360),30),30))))</f>
        <v>0.0.0</v>
      </c>
      <c r="H142" s="407" t="str">
        <f>CONCATENATE(INT((BH142)/360),".",INT(MOD((BH142),360)/30),".",MOD(MOD((BH142),360),30))</f>
        <v>0.0.0</v>
      </c>
      <c r="I142" s="407" t="str">
        <f>IF(P142&gt;$G$3,0,CONCATENATE((INT((BH142)/360)+INT((BM142)/360))+INT((INT(MOD((BH142),360)/30)+INT(MOD((BM142),360)/30)+INT((MOD(MOD((BH142),360),30)+MOD(MOD((BM142),360),30))/30))/12),".",MOD(INT(MOD((BH142),360)/30)+INT(MOD((BM142),360)/30)+INT((MOD(MOD((BH142),360),30)+MOD(MOD((BM142),360),30))/30),12),".",INT(MOD(MOD(MOD((BH142),360),30)+MOD(MOD((BM142),360),30),30))))</f>
        <v>0.0.0</v>
      </c>
      <c r="J142" s="407" t="str">
        <f t="shared" ref="J142:M143" si="226">CONCATENATE(INT(BI142/360),".",MOD(INT(BI142/30),12),".",MOD(INT(BI142),30))</f>
        <v>0.0.0</v>
      </c>
      <c r="K142" s="407" t="str">
        <f t="shared" si="226"/>
        <v>0.0.0</v>
      </c>
      <c r="L142" s="407" t="str">
        <f t="shared" si="226"/>
        <v>0.0.0</v>
      </c>
      <c r="M142" s="407" t="str">
        <f t="shared" si="226"/>
        <v>0.0.0</v>
      </c>
      <c r="N142" s="408" t="str">
        <f>CONCATENATE(IF(INT(INT(DAYS360(BF142,BG142,1)/30)/24)&gt;=2,2,INT(INT(DAYS360(BF142,BG142,1)/30)/24)),".",IF(AND(INT(INT(DAYS360(BF142,BG142,1)/30)/24)&gt;=2,MOD(INT(BM142/30),12)&gt;=6),6,IF(ISODD(MOD(INT(DAYS360(BF142,BG142,1)/30),12)),MOD(INT(DAYS360(BF142,BG142,1)/60),12),MOD(INT(BM142/30),12))),".",IF(AND(INT(INT(DAYS360(BF142,BG142,1)/30)/24)&gt;=2,MOD(INT(BM142/30),12)&gt;=6),0,IF(ISODD(MOD(INT(DAYS360(BF142,BG142,1)/30),12)),INT((MOD(DAYS360(BF142,BG142,1),30)/2+15)),INT(MOD(DAYS360(BF142,BG142,1),30)/2))))</f>
        <v>0.0.0</v>
      </c>
      <c r="O142" s="923"/>
      <c r="P142" s="417"/>
      <c r="Q142" s="417"/>
      <c r="R142" s="417"/>
      <c r="S142" s="417"/>
      <c r="T142" s="417"/>
      <c r="U142" s="417"/>
      <c r="V142" s="714"/>
      <c r="W142" s="714"/>
      <c r="X142" s="417"/>
      <c r="Y142" s="417"/>
      <c r="Z142" s="714"/>
      <c r="AA142" s="714"/>
      <c r="AB142" s="417"/>
      <c r="AC142" s="417"/>
      <c r="AD142" s="714"/>
      <c r="AE142" s="714"/>
      <c r="AF142" s="417"/>
      <c r="AG142" s="417"/>
      <c r="AH142" s="714"/>
      <c r="AI142" s="714"/>
      <c r="AJ142" s="417"/>
      <c r="AK142" s="417"/>
      <c r="AL142" s="714"/>
      <c r="AM142" s="714"/>
      <c r="AN142" s="417"/>
      <c r="AO142" s="417"/>
      <c r="AP142" s="714"/>
      <c r="AQ142" s="714"/>
      <c r="AR142" s="417"/>
      <c r="AS142" s="417"/>
      <c r="AT142" s="714"/>
      <c r="AU142" s="714"/>
      <c r="AV142" s="417"/>
      <c r="AW142" s="417"/>
      <c r="AX142" s="716"/>
      <c r="AY142" s="716"/>
      <c r="AZ142" s="635"/>
      <c r="BA142" s="635"/>
      <c r="BB142" s="716"/>
      <c r="BC142" s="716"/>
      <c r="BD142" s="635"/>
      <c r="BE142" s="635"/>
      <c r="BF142" s="717"/>
      <c r="BG142" s="717"/>
      <c r="BH142" s="432">
        <f t="shared" si="144"/>
        <v>0</v>
      </c>
      <c r="BI142" s="432">
        <f>(IF(OR(W142&gt;$G$3,W142=0),IF(OR(V142=0,V142&gt;$G$3),0,DAYS360(V142,$G$3,1)),(DAYS360(V142,W142,1)))+IF(OR(Y142&gt;$G$3,Y142=0),IF(OR(X142=0,X142&gt;$G$3),0,DAYS360(X142,$G$3,1)),(DAYS360(X142,Y142,1)))+IF(OR(AA142&gt;$G$3,AA142=0),IF(OR(Z142=0,Z142&gt;$G$3),0,DAYS360(Z142,$G$3,1)),(DAYS360(Z142,AA142,1)))+IF(OR(AC142&gt;$G$3,AC142=0),IF(OR(AB142=0,AB142&gt;$G$3),0,DAYS360(AB142,$G$3,1)),(DAYS360(AB142,AC142,1)))+IF(OR(AE142&gt;$G$3,AE142=0),IF(OR(AD142=0,AD142&gt;$G$3),0,DAYS360(AD142,$G$3,1)),(DAYS360(AD142,AE142,1)))+IF(OR(AG142&gt;$G$3,AG142=0),IF(OR(AF142=0,AF142&gt;$G$3),0,DAYS360(AF142,$G$3,1)),(DAYS360(AF142,AG142,1)))+IF(OR(AI142&gt;$G$3,AI142=0),IF(OR(AH142=0,AH142&gt;$G$3),0,DAYS360(AH142,$G$3,1)),(DAYS360(AH142,AI142,1)))+IF(OR(AK142&gt;$G$3,AK142=0),IF(OR(AJ142=0,AJ142&gt;$G$3),0,DAYS360(AJ142,$G$3,1)),(DAYS360(AJ142,AK142,1)))+IF(OR(AM142&gt;$G$3,AM142=0),IF(OR(AL142=0,AL142&gt;$G$3),0,DAYS360(AL142,$G$3,1)),(DAYS360(AL142,AM142,1)))+IF(OR(AO142&gt;$G$3,AO142=0),IF(OR(AN142=0,AN142&gt;$G$3),0,DAYS360(AN142,$G$3,1)),(DAYS360(AN142,AO142,1)))+IF(OR(AQ142&gt;$G$3,AQ142=0),IF(OR(AP142=0,AP142&gt;$G$3),0,DAYS360(AP142,$G$3,1)),(DAYS360(AP142,AQ142,1)))+IF(OR(AS142&gt;$G$3,AS142=0),IF(OR(AR142=0,AR142&gt;$G$3),0,DAYS360(AR142,$G$3,1)),(DAYS360(AR142,AS142,1)))+IF(OR(AU142&gt;$G$3,AU142=0),IF(OR(AT142=0,AT142&gt;$G$3),0,DAYS360(AT142,$G$3,1)),(DAYS360(AT142,AU142,1)))+IF(OR(AW142&gt;$G$3,AW142=0),IF(OR(AV142=0,AV142&gt;$G$3),0,DAYS360(AV142,$G$3,1)),(DAYS360(AV142,AW142,1))))*2</f>
        <v>0</v>
      </c>
      <c r="BJ142" s="432">
        <f>(IF(OR(AY142&gt;$G$3,AY142=0),IF(OR(AX142=0,AX142&gt;$G$3),0,DAYS360(AX142,$G$3,1)),(DAYS360(AX142,AY142,1)))+IF(OR(BA142&gt;$G$3,BA142=0),IF(OR(AZ142=0,AZ142&gt;$G$3),0,DAYS360(AZ142,$G$3,1)),(DAYS360(AZ142,BA142,1))))/2</f>
        <v>0</v>
      </c>
      <c r="BK142" s="432">
        <f>(IF(OR(BC142&gt;$G$3,BC142=0),IF(OR(BB142=0,BB142&gt;$G$3),0,DAYS360(BB142,$G$3,1)),(DAYS360(BB142,BC142,1))))</f>
        <v>0</v>
      </c>
      <c r="BL142" s="432">
        <f>(IF(OR(BE142&gt;$G$3,BE142=0),IF(OR(BD142=0,BD142&gt;$G$3),0,DAYS360(BD142,$G$3,1)),(DAYS360(BD142,BE142,1))))/3</f>
        <v>0</v>
      </c>
      <c r="BM142" s="436">
        <f>IF(DAYS360(BF142,BG142)&gt;=1800,1800/2,(DAYS360(BF142,BG142,1))/2)</f>
        <v>0</v>
      </c>
      <c r="BN142" s="462">
        <v>0.65</v>
      </c>
      <c r="BO142" s="427">
        <f t="shared" si="145"/>
        <v>0</v>
      </c>
      <c r="BP142" s="419"/>
      <c r="BQ142" s="700"/>
      <c r="BR142" s="419"/>
      <c r="BS142" s="700"/>
      <c r="BT142" s="700"/>
      <c r="BU142" s="700"/>
      <c r="BV142" s="427">
        <f>IF((BH142+BI142+BJ142+BK142+BL142+BM142)&lt;360,0,IF(AND((BH142+BI142+BJ142+BK142+BL142+BM142)&gt;=360,(BH142+BI142+BJ142+BK142+BL142+BM142)&lt;1800),25,IF(AND((BH142+BI142+BJ142+BK142+BL142+BM142)&gt;=1800,(BH142+BI142+BJ142+BK142+BL142+BM142)&lt;3600),30,IF(AND((BH142+BI142+BJ142+BK142+BL142+BM142)&gt;=3600,(BH142+BI142+BJ142+BK142+BL142+BM142)&lt;5400),35,IF(AND((BH142+BI142+BJ142+BK142+BL142+BM142)&gt;=5400,(BH142+BI142+BJ142+BK142+BL142+BM142)&lt;7200),40,IF(AND((BH142+BI142+BJ142+BK142+BL142+BM142)&gt;=7200,(BH142+BI142+BJ142+BK142+BL142+BM142)&lt;9000),45,IF((BH142+BI142+BJ142+BK142+BL142+BM142)&gt;=9000,50,"ПРОВЕРЬ")))))))</f>
        <v>0</v>
      </c>
      <c r="BW142" s="419"/>
      <c r="BX142" s="782"/>
      <c r="BY142" s="419"/>
      <c r="BZ142" s="432"/>
      <c r="CA142" s="419"/>
      <c r="CB142" s="427"/>
      <c r="CC142" s="419"/>
      <c r="CD142" s="427"/>
      <c r="CE142" s="404">
        <f>IF(OR(C142=0,CD142="Д"),0,IF(AND(C142&gt;0,E142=0),VLOOKUP(C142,звания!A:B,2,FALSE)/((EOMONTH($G$3,0)+1)-$G$3)*BO142+VLOOKUP(C142,звания!A:B,2,FALSE)/((EOMONTH($G$3,0)+1)-$G$3)*BR142+VLOOKUP(C142,звания!A:B,2,FALSE)/((EOMONTH($G$3,0)+1)-$G$3)*BU142,IF(AND(C142&gt;0,E142&gt;0,F142&gt;=$G$3,BO142=(EOMONTH($G$3,0)+1)-$G$3),(VLOOKUP(E142,звания!A:B,2,FALSE)/(EOMONTH($G$3,0)-$G$3+1))*(F142-$G$3)+(VLOOKUP(C142,звания!A:B,2,FALSE)/(EOMONTH($G$3,0)-$G$3+1))*((EOMONTH($G$3,0)-$G$3+1)-(F142-$G$3)),IF(AND(C142&gt;0,E142&gt;0,F142&gt;$G$3,BO142&lt;(EOMONTH($G$3,0)+1)-$G$3,BO142&lt;&gt;0),VLOOKUP(E142,звания!A:B,2,FALSE)/((EOMONTH($G$3,0)+1)-$G$3)*((F142-$G$3)-(((EOMONTH($G$3,0)+1)-$G$3)-BO142-BU142-BR142))+VLOOKUP(C142,звания!A:B,2,FALSE)/((EOMONTH($G$3,0)+1)-$G$3)*(((EOMONTH($G$3,0)+1)-F142)),IF(F142&lt;$G$3,(VLOOKUP(C142,звания!A:B,2,FALSE)-VLOOKUP(E142,звания!A:B,2,FALSE))/((EOMONTH($BN$3,0)+1)-$BN$3)*(EOMONTH($BN$3,0)+1-F142)+VLOOKUP(C142,звания!A:B,2,FALSE)/((EOMONTH($G$3,0)+1)-$G$3)*BO142+VLOOKUP(C142,звания!A:B,2,FALSE)/((EOMONTH($G$3,0)+1)-$G$3)*BU142+VLOOKUP(C142,звания!A:B,2,FALSE)/((EOMONTH($G$3,0)+1)-$G$3)*BR142,0)))))</f>
        <v>0</v>
      </c>
      <c r="CF142" s="404">
        <f>IF(OR(CD142="Д",C142=0),0,IF(B142="Виключений зі списків",IF(BS142=0,(VLOOKUP(O142,звания!$D$2:$E$62,2,FALSE))/(EOMONTH($B$3,0)+1-$B$3)*BO142+(VLOOKUP(BQ142,звания!$D$2:$E$62,2,FALSE))/(EOMONTH($B$3,0)+1-$B$3)*BR142,(((VLOOKUP(O142,звания!$D$2:$E$62,2,FALSE))/(EOMONTH($B$3,0)+1-$B$3))*BO142)+(VLOOKUP(BQ142,звания!$D$2:$E$62,2,FALSE))/(EOMONTH($B$3,0)+1-$B$3)*BR142+(VLOOKUP(BS142,звания!$D$2:$E$62,2,FALSE))/(EOMONTH($B$3,0)+1-$B$3)*BU142),IF(BS142=0,(VLOOKUP(O142,звания!$D$2:$E$62,2,FALSE))/(EOMONTH($G$3,0)+1-$G$3)*BO142+(VLOOKUP(BQ142,звания!$D$2:$E$62,2,FALSE))/(EOMONTH($G$3,0)+1-$G$3)*BR142,(((VLOOKUP(O142,звания!$D$2:$E$62,2,FALSE))/(EOMONTH($G$3,0)+1-$G$3))*BO142)+(VLOOKUP(BQ142,звания!$D$2:$E$62,2,FALSE))/(EOMONTH($G$3,0)+1-$G$3)*BR142+(VLOOKUP(BS142,звания!$D$2:$E$62,2,FALSE))/(EOMONTH($G$3,0)+1-$G$3)*BU142+IF(BT142=0,0,(VLOOKUP(BS142,звания!$D$2:$E$62,2,FALSE))/(EOMONTH($BN$3,0)+1-$BN$3)*BT142-(VLOOKUP(O142,звания!$D$2:$E$62,2,FALSE))/(EOMONTH($BN$3,0)+1-$BN$3)*BT142))))</f>
        <v>0</v>
      </c>
      <c r="CG142" s="404">
        <f>IF(AND(SUM(BH142:BM142)&lt;360,((EOMONTH($G$3,0)-$G$3+1+(SUM(BH142:BM142)))&gt;0),SUM(BH142:BM142)+EOMONTH($G$3,0)-$G$3+1&lt;360),(CE142+CF142)*BV142%,IF(SUM(BH142:BM142)+EOMONTH($G$3,0)-$G$3+1&lt;=1800,((CE142+CF142)/(EOMONTH($G$3,0)-$G$3+1))*(360-SUM(BH142:BM142))*BV142%+(((CE142+CF142)/(EOMONTH($G$3,0)-$G$3+1))*((EOMONTH($G$3,0)-$G$3+1)-(360-SUM(BH142:BM142))))*25%,IF(AND(SUM(BH142:BM142)&lt;1800,((EOMONTH($G$3,0)-$G$3+1+SUM(BH142:BM142))&gt;=360),SUM(BH142:BM142)+EOMONTH($G$3,0)-$G$3+1&lt;1800),(CE142+CF142)*BV142%,IF(SUM(BH142:BM142)+EOMONTH($G$3,0)-$G$3+1&lt;=3600,((CE142+CF142)/(EOMONTH($G$3,0)-$G$3+1))*(1800-SUM(BH142:BM142))*BV142%+(((CE142+CF142)/(EOMONTH($G$3,0)-$G$3+1))*((EOMONTH($G$3,0)-$G$3+1)-(1800-SUM(BH142:BM142)))*30%),IF(AND(SUM(BH142:BM142)&lt;3600,((EOMONTH($G$3,0)-$G$3+1+SUM(BH142:BM142))&gt;=1800),SUM(BH142:BM142)+EOMONTH($G$3,0)-$G$3+1&lt;3600),(CE142+CF142)*BV142%,IF(SUM(BH142:BM142)+EOMONTH($G$3,0)-$G$3+1&lt;=5400,((CE142+CF142)/(EOMONTH($G$3,0)-$G$3+1))*(3600-SUM(BH142:BM142))*BV142%+(((CE142+CF142)/(EOMONTH($G$3,0)-$G$3+1))*((EOMONTH($G$3,0)-$G$3+1)-(3600-SUM(BH142:BM142))))*35%,IF(AND(SUM(BH142:BM142)&lt;5400,((EOMONTH($G$3,0)-$G$3+1+SUM(BH142:BM142))&gt;=3600),SUM(BH142:BM142)+EOMONTH($G$3,0)-$G$3+1&lt;5400),(CE142+CF142)*BV142%,IF(SUM(BH142:BM142)+EOMONTH($G$3,0)-$G$3+1&lt;=7200,((CE142+CF142)/(EOMONTH($G$3,0)-$G$3+1))*(5400-SUM(BH142:BM142))*BV142%+(((CE142+CF142)/(EOMONTH($G$3,0)-$G$3+1))*((EOMONTH($G$3,0)-$G$3+1)-(5400-SUM(BH142:BM142))))*40%,IF(AND(SUM(BH142:BM142)&lt;7200,((EOMONTH($G$3,0)-$G$3+1+SUM(BH142:BM142))&gt;=5400),SUM(BH142:BM142)+EOMONTH($G$3,0)-$G$3+1&lt;7200),(CE142+CF142)*BV142%,IF(SUM(BH142:BM142)+EOMONTH($G$3,0)-$G$3+1&lt;=9000,((CE142+CF142)/(EOMONTH($G$3,0)-$G$3+1))*(7200-SUM(BH142:BM142))*BV142%+(((CE142+CF142)/(EOMONTH($G$3,0)-$G$3+1))*((EOMONTH($G$3,0)-$G$3+1)-(7200-SUM(BH142:BM142))))*45%,IF(SUM(BH142:BM142)+EOMONTH($G$3,0)-$G$3+1&gt;=9000,((CE142+CF142)/(EOMONTH($G$3,0)-$G$3+1))*(9000-SUM(BH142:BM142))*BV142%+(((CE142+CF142)/(EOMONTH($G$3,0)-$G$3+1))*((EOMONTH($G$3,0)-$G$3+1)-(9000-SUM(BH142:BM142))))*50%,0)))))))))))</f>
        <v>0</v>
      </c>
      <c r="CH142" s="404">
        <f>IF(BW142=0,CF142*BX142%,IF(BW142&gt;0,((VLOOKUP(O142,звания!$D$2:$E$62,2,FALSE)/(EOMONTH($G$3,0)+1-$G$3)*BW142)*BX142%)))</f>
        <v>0</v>
      </c>
      <c r="CI142" s="404">
        <f>IF(BY142=0,CF142*BZ142%,IF(BY142&gt;0,(VLOOKUP(O142,звания!$D$2:$E$62,2,FALSE)/(EOMONTH($G$3,0)+1-$G$3)*BO142)*BZ142%)+(VLOOKUP(BS142,звания!$D$2:$E$62,2,FALSE)/(EOMONTH($G$3,0)+1-$G$3)*BU142)*BZ142%)</f>
        <v>0</v>
      </c>
      <c r="CJ142" s="404">
        <f>IF(CA142=0,CF142*CB142%,IF(CA142&gt;0,(VLOOKUP(O142,звания!$D$2:$E$62,2,FALSE)/(EOMONTH($G$3,0)+1-$G$3)*BO142)*CB142%)+(VLOOKUP(BS142,звания!$D$2:$E$62,2,FALSE)/(EOMONTH($G$3,0)+1-$G$3)*BU142)*CB142%)</f>
        <v>0</v>
      </c>
      <c r="CK142" s="404">
        <f>IF(CD142="Д",0,IF(CC142=0,CF142*CD142%,IF(CC142&gt;0,(VLOOKUP(O142,звания!$D$2:$E$62,2,FALSE)/(EOMONTH($G$3,0)+1-$G$3)*BO142)*CD142%)+(VLOOKUP(BS142,звания!$D$2:$E$62,2,FALSE)/(EOMONTH($G$3,0)+1-$G$3)*BU142)*CD142%))</f>
        <v>0</v>
      </c>
      <c r="CL142" s="404">
        <f>IF(BR142&gt;0,((VLOOKUP(C142,звания!$A$2:$B$62,2,FALSE)/(EOMONTH($G$3,0)+1-$G$3)*BO142+VLOOKUP(O142,звания!$D$2:$E$62,2,FALSE)/(EOMONTH($G$3,0)+1-$G$3)*BO142+(VLOOKUP(C142,звания!$A$2:$B$62,2,FALSE)/(EOMONTH($G$3,0)+1-$G$3)*BO142+VLOOKUP(O142,звания!$D$2:$E$62,2,FALSE)/(EOMONTH($G$3,0)+1-$G$3)*BO142)*BV142%)*BN142)+(VLOOKUP(C142,звания!$A$2:$B$62,2,FALSE)/(EOMONTH($G$3,0)+1-$G$3)*BU142+VLOOKUP(BS142,звания!$D$2:$E$62,2,FALSE)/(EOMONTH($G$3,0)+1-$G$3)*BU142+(VLOOKUP(C142,звания!$A$2:$B$62,2,FALSE)/(EOMONTH($G$3,0)+1-$G$3)*BU142+VLOOKUP(BS142,звания!$D$2:$E$62,2,FALSE)/(EOMONTH($G$3,0)+1-$G$3)*BU142)*BV142%)*BN142,(CE142+CF142+CG142)*BN142)</f>
        <v>0</v>
      </c>
      <c r="CM142" s="404"/>
      <c r="CN142" s="404"/>
      <c r="CO142" s="432">
        <f t="shared" si="213"/>
        <v>0</v>
      </c>
      <c r="CP142" s="638"/>
      <c r="CQ142" s="637">
        <f>IF(CF142=0,0,IF((SUM(BH142:BM142)&gt;360),(VLOOKUP(O142,звания!$F$2:$G$62,2,FALSE))/100,VLOOKUP(O142,звания!$F$2:$H$62,3,FALSE)/100))</f>
        <v>0</v>
      </c>
      <c r="CR142" s="617">
        <f>IF(B142="Виключений зі списків",IF(AND(BU142=0,360-BH142&lt;0),(VLOOKUP(O142,звания!$D$2:$E$62,2,FALSE))/(EOMONTH($B$3,0)+1-$B$3)*BO142*CQ142,IF(AND(360-BH142&gt;=0,360-BH142&lt;(EOMONTH($B$3,0)+1-$B$3)),(CF142/(EOMONTH($B$3,0)-$B$3+1)*(360-BH142))*CQ142+(CF142/(EOMONTH($B$3,0)-$B$3+1)*((EOMONTH($B$3,0)-$B$3+1)-(360-BH142)))*VLOOKUP(O142,звания!$F$2:$H$62,2,FALSE)/100,((((VLOOKUP(O142,звания!$D$2:$E$62,2,FALSE))/(EOMONTH($B$3,0)+1-$B$3)*BO142*CQ142+(VLOOKUP(BS142,звания!$D$2:$E$62,2,FALSE))/(EOMONTH($B$3,0)+1-$B$3)*BU142*(VLOOKUP(BS142,звания!$F$2:$G$62,2,FALSE)*0.01)+(IF(BT142=0,0,(VLOOKUP(BS142,звания!$D$2:$E$62,2,FALSE)/(EOMONTH($G$3,0)+1-$G$3)*BT142*(VLOOKUP(BS142,звания!$F$2:$G$62,2,FALSE)))*0.01-(VLOOKUP(O142,звания!$D$2:$E$62,2,FALSE)/(EOMONTH($G$3,0)+1-$G$3)*BT142*(VLOOKUP(O142,звания!$F$2:$G$62,2,FALSE)))*0.01)))))/100*(100-CP142))),(IF(AND(BU142=0,360-BH142&lt;0,CP142=0),(VLOOKUP(O142,звания!$D$2:$E$62,2,FALSE))/(EOMONTH($G$3,0)+1-$G$3)*BO142*CQ142,IF(AND(360-BH142&gt;=0,360-BH142&lt;(EOMONTH($G$3,0)+1-$G$3)),(CF142/(EOMONTH($G$3,0)-$G$3+1)*(360-BH142))*CQ142+(CF142/(EOMONTH($G$3,0)-$G$3+1)*((EOMONTH($G$3,0)-$G$3+1)-(360-BH142)))*VLOOKUP(O142,звания!$F$2:$H$62,2,FALSE)/100,((((VLOOKUP(O142,звания!$D$2:$E$62,2,FALSE))/(EOMONTH($G$3,0)+1-$G$3)*BO142*CQ142+(VLOOKUP(BS142,звания!$D$2:$E$62,2,FALSE))/(EOMONTH($G$3,0)+1-$G$3)*BU142*(VLOOKUP(BS142,звания!$F$2:$G$62,2,FALSE)*0.01)))/100*(100-CP142)+(IF(BT142=0,0,(VLOOKUP(BS142,звания!$D$2:$E$62,2,FALSE)/(EOMONTH($BN$3,0)+1-$BN$3)*BT142*(VLOOKUP(BS142,звания!$F$2:$G$62,2,FALSE)))*0.01-(VLOOKUP(O142,звания!$D$2:$E$62,2,FALSE)/(EOMONTH($BN$3,0)+1-$BN$3)*BT142*(VLOOKUP(O142,звания!$F$2:$G$62,2,FALSE)))*0.01)))))))</f>
        <v>0</v>
      </c>
      <c r="CS142" s="416">
        <f>SUM(CE142:CM142,CR142)</f>
        <v>0</v>
      </c>
      <c r="CT142" s="403"/>
      <c r="CU142" s="403"/>
      <c r="CV142" s="403">
        <f t="shared" si="214"/>
        <v>0</v>
      </c>
      <c r="CW142" s="556">
        <f>CN142+SUM(CS142:CV142)</f>
        <v>0</v>
      </c>
      <c r="CX142" s="403">
        <f>IF(CU142=0,CW142*0.18,(CW142-CU142)*0.18)</f>
        <v>0</v>
      </c>
      <c r="CY142" s="403"/>
      <c r="CZ142" s="404">
        <f t="shared" ref="CZ142:CZ150" si="227">IF(AND(CU142=0,CY142=0),CW142*1.5%,IF(CY142=0,(CW142-CU142)*1.5%,((((CW142/((EOMONTH($G$3,0)+1)-$G$3))*((((EOMONTH($G$3,0)+1)-$G$3))-CY142))*1.5%))))</f>
        <v>0</v>
      </c>
      <c r="DA142" s="403"/>
      <c r="DB142" s="403"/>
      <c r="DC142" s="403"/>
      <c r="DD142" s="421">
        <f t="shared" si="162"/>
        <v>0</v>
      </c>
      <c r="DE142" s="421">
        <f>(CW142-CV142)*22%</f>
        <v>0</v>
      </c>
      <c r="DF142" s="403">
        <f>CX142</f>
        <v>0</v>
      </c>
      <c r="DG142" s="421">
        <f t="shared" si="223"/>
        <v>0</v>
      </c>
      <c r="DH142" s="421">
        <f t="shared" si="224"/>
        <v>0</v>
      </c>
      <c r="DI142" s="421"/>
      <c r="DJ142" s="422" t="str">
        <f>IF(DG142&gt;0,$DL$2," ")&amp;"  "&amp;IF(DH142&gt;0,$DM$2," ")</f>
        <v xml:space="preserve">    </v>
      </c>
      <c r="DK142" s="113" t="s">
        <v>477</v>
      </c>
      <c r="DL142" s="28"/>
      <c r="DM142" s="28"/>
      <c r="DN142" s="28"/>
      <c r="DO142" s="901"/>
      <c r="DP142" s="888"/>
      <c r="DQ142" s="817"/>
      <c r="DR142" s="818"/>
      <c r="DS142" s="819"/>
      <c r="DT142" s="820"/>
      <c r="DU142" s="124"/>
      <c r="DV142" s="110"/>
      <c r="DX142" s="84"/>
      <c r="DY142" s="84"/>
      <c r="DZ142" s="105"/>
      <c r="EA142" s="81"/>
      <c r="EB142" s="399"/>
      <c r="EC142" s="84"/>
      <c r="ED142" s="84"/>
      <c r="EH142" s="543">
        <f t="shared" si="216"/>
        <v>0</v>
      </c>
      <c r="EI142" s="404">
        <f t="shared" si="217"/>
        <v>0</v>
      </c>
      <c r="EJ142" s="29" t="str">
        <f t="shared" si="218"/>
        <v xml:space="preserve"> </v>
      </c>
      <c r="EK142" s="50"/>
      <c r="EL142" s="29"/>
      <c r="EM142" s="50"/>
      <c r="EN142" s="50"/>
      <c r="EO142" s="50"/>
      <c r="EP142" s="29"/>
    </row>
    <row r="143" spans="1:146" ht="17.45" hidden="1" customHeight="1">
      <c r="A143" s="402">
        <v>139</v>
      </c>
      <c r="B143" s="869" t="s">
        <v>813</v>
      </c>
      <c r="C143" s="911"/>
      <c r="D143" s="403" t="str">
        <f>DK143</f>
        <v>ВАКАНТ</v>
      </c>
      <c r="E143" s="416"/>
      <c r="F143" s="417"/>
      <c r="G143" s="406" t="str">
        <f>IF(P143&gt;$G$3,0,CONCATENATE((INT((BH143)/360)+INT((BI143)/360)+INT((BJ143)/360)+INT((BK143)/360)+INT((BL143)/360)+INT((BM143)/360))+INT((INT(MOD((BH143),360)/30)+INT(MOD((BI143),360)/30)+INT(MOD((BJ143),360)/30)+INT(MOD((BK143),360)/30)+INT(MOD((BL143),360)/30)+INT(MOD((BM143),360)/30)+INT((MOD(MOD((BH143),360),30)+MOD(MOD((BI143),360),30)+MOD(MOD((BJ143),360),30)+MOD(MOD((BK143),360),30)+MOD(MOD((BL143),360),30)+MOD(MOD((BM143),360),30))/30))/12),".",MOD(INT(MOD((BH143),360)/30)+INT(MOD((BI143),360)/30)+INT(MOD((BJ143),360)/30)+INT(MOD((BK143),360)/30)+INT(MOD((BL143),360)/30)+INT(MOD((BM143),360)/30)+INT((MOD(MOD((BH143),360),30)+MOD(MOD((BI143),360),30)+MOD(MOD((BJ143),360),30)+MOD(MOD((BK143),360),30)+MOD(MOD((BL143),360),30)+MOD(MOD((BM143),360),30))/30),12),".",INT(MOD(MOD(MOD((BH143),360),30)+MOD(MOD((BI143),360),30)+MOD(MOD((BJ143),360),30)+MOD(MOD((BK143),360),30)+MOD(MOD((BL143),360),30)+MOD(MOD((BM143),360),30),30))))</f>
        <v>0.0.0</v>
      </c>
      <c r="H143" s="407" t="str">
        <f>CONCATENATE(INT((BH143)/360),".",INT(MOD((BH143),360)/30),".",MOD(MOD((BH143),360),30))</f>
        <v>0.0.0</v>
      </c>
      <c r="I143" s="407" t="str">
        <f>IF(P143&gt;$G$3,0,CONCATENATE((INT((BH143)/360)+INT((BM143)/360))+INT((INT(MOD((BH143),360)/30)+INT(MOD((BM143),360)/30)+INT((MOD(MOD((BH143),360),30)+MOD(MOD((BM143),360),30))/30))/12),".",MOD(INT(MOD((BH143),360)/30)+INT(MOD((BM143),360)/30)+INT((MOD(MOD((BH143),360),30)+MOD(MOD((BM143),360),30))/30),12),".",INT(MOD(MOD(MOD((BH143),360),30)+MOD(MOD((BM143),360),30),30))))</f>
        <v>0.0.0</v>
      </c>
      <c r="J143" s="407" t="str">
        <f t="shared" si="226"/>
        <v>0.0.0</v>
      </c>
      <c r="K143" s="407" t="str">
        <f t="shared" si="226"/>
        <v>0.0.0</v>
      </c>
      <c r="L143" s="407" t="str">
        <f t="shared" si="226"/>
        <v>0.0.0</v>
      </c>
      <c r="M143" s="407" t="str">
        <f t="shared" si="226"/>
        <v>0.0.0</v>
      </c>
      <c r="N143" s="408" t="str">
        <f>CONCATENATE(IF(INT(INT(DAYS360(BF143,BG143,1)/30)/24)&gt;=2,2,INT(INT(DAYS360(BF143,BG143,1)/30)/24)),".",IF(AND(INT(INT(DAYS360(BF143,BG143,1)/30)/24)&gt;=2,MOD(INT(BM143/30),12)&gt;=6),6,IF(ISODD(MOD(INT(DAYS360(BF143,BG143,1)/30),12)),MOD(INT(DAYS360(BF143,BG143,1)/60),12),MOD(INT(BM143/30),12))),".",IF(AND(INT(INT(DAYS360(BF143,BG143,1)/30)/24)&gt;=2,MOD(INT(BM143/30),12)&gt;=6),0,IF(ISODD(MOD(INT(DAYS360(BF143,BG143,1)/30),12)),INT((MOD(DAYS360(BF143,BG143,1),30)/2+15)),INT(MOD(DAYS360(BF143,BG143,1),30)/2))))</f>
        <v>0.0.0</v>
      </c>
      <c r="O143" s="930">
        <v>7</v>
      </c>
      <c r="P143" s="417"/>
      <c r="Q143" s="417"/>
      <c r="R143" s="417"/>
      <c r="S143" s="417"/>
      <c r="T143" s="417"/>
      <c r="U143" s="417"/>
      <c r="V143" s="714"/>
      <c r="W143" s="714"/>
      <c r="X143" s="417"/>
      <c r="Y143" s="417"/>
      <c r="Z143" s="714"/>
      <c r="AA143" s="714"/>
      <c r="AB143" s="417"/>
      <c r="AC143" s="417"/>
      <c r="AD143" s="714"/>
      <c r="AE143" s="714"/>
      <c r="AF143" s="417"/>
      <c r="AG143" s="417"/>
      <c r="AH143" s="714"/>
      <c r="AI143" s="714"/>
      <c r="AJ143" s="417"/>
      <c r="AK143" s="417"/>
      <c r="AL143" s="714"/>
      <c r="AM143" s="714"/>
      <c r="AN143" s="417"/>
      <c r="AO143" s="417"/>
      <c r="AP143" s="714"/>
      <c r="AQ143" s="714"/>
      <c r="AR143" s="417"/>
      <c r="AS143" s="417"/>
      <c r="AT143" s="714"/>
      <c r="AU143" s="714"/>
      <c r="AV143" s="417"/>
      <c r="AW143" s="417"/>
      <c r="AX143" s="716"/>
      <c r="AY143" s="716"/>
      <c r="AZ143" s="635"/>
      <c r="BA143" s="635"/>
      <c r="BB143" s="716"/>
      <c r="BC143" s="716"/>
      <c r="BD143" s="635"/>
      <c r="BE143" s="635"/>
      <c r="BF143" s="717"/>
      <c r="BG143" s="717"/>
      <c r="BH143" s="432">
        <f t="shared" ref="BH143:BH150" si="228">IF(OR(P143=0,P143&gt;$G$3),0,IF(B143="Виключений зі списків",DAYS360(P143,IF(Q143=0,$B$3,Q143),1)+(DAYS360(R143,IF(AND(S143=0,Q143&gt;1,R143&gt;1),$B$3,S143),1)+(DAYS360(T143,IF(AND(U143=0,T143&gt;1,Q143&gt;1),$B$3,U143),1))),DAYS360(P143,IF(Q143=0,$G$3,Q143),1)+(DAYS360(R143,IF(AND(S143=0,Q143&gt;1,R143&gt;1),$G$3,S143),1)+(DAYS360(T143,IF(AND(U143=0,T143&gt;1,Q143&gt;1),$G$3,U143),1)))))</f>
        <v>0</v>
      </c>
      <c r="BI143" s="432">
        <f>(IF(OR(W143&gt;$G$3,W143=0),IF(OR(V143=0,V143&gt;$G$3),0,DAYS360(V143,$G$3,1)),(DAYS360(V143,W143,1)))+IF(OR(Y143&gt;$G$3,Y143=0),IF(OR(X143=0,X143&gt;$G$3),0,DAYS360(X143,$G$3,1)),(DAYS360(X143,Y143,1)))+IF(OR(AA143&gt;$G$3,AA143=0),IF(OR(Z143=0,Z143&gt;$G$3),0,DAYS360(Z143,$G$3,1)),(DAYS360(Z143,AA143,1)))+IF(OR(AC143&gt;$G$3,AC143=0),IF(OR(AB143=0,AB143&gt;$G$3),0,DAYS360(AB143,$G$3,1)),(DAYS360(AB143,AC143,1)))+IF(OR(AE143&gt;$G$3,AE143=0),IF(OR(AD143=0,AD143&gt;$G$3),0,DAYS360(AD143,$G$3,1)),(DAYS360(AD143,AE143,1)))+IF(OR(AG143&gt;$G$3,AG143=0),IF(OR(AF143=0,AF143&gt;$G$3),0,DAYS360(AF143,$G$3,1)),(DAYS360(AF143,AG143,1)))+IF(OR(AI143&gt;$G$3,AI143=0),IF(OR(AH143=0,AH143&gt;$G$3),0,DAYS360(AH143,$G$3,1)),(DAYS360(AH143,AI143,1)))+IF(OR(AK143&gt;$G$3,AK143=0),IF(OR(AJ143=0,AJ143&gt;$G$3),0,DAYS360(AJ143,$G$3,1)),(DAYS360(AJ143,AK143,1)))+IF(OR(AM143&gt;$G$3,AM143=0),IF(OR(AL143=0,AL143&gt;$G$3),0,DAYS360(AL143,$G$3,1)),(DAYS360(AL143,AM143,1)))+IF(OR(AO143&gt;$G$3,AO143=0),IF(OR(AN143=0,AN143&gt;$G$3),0,DAYS360(AN143,$G$3,1)),(DAYS360(AN143,AO143,1)))+IF(OR(AQ143&gt;$G$3,AQ143=0),IF(OR(AP143=0,AP143&gt;$G$3),0,DAYS360(AP143,$G$3,1)),(DAYS360(AP143,AQ143,1)))+IF(OR(AS143&gt;$G$3,AS143=0),IF(OR(AR143=0,AR143&gt;$G$3),0,DAYS360(AR143,$G$3,1)),(DAYS360(AR143,AS143,1)))+IF(OR(AU143&gt;$G$3,AU143=0),IF(OR(AT143=0,AT143&gt;$G$3),0,DAYS360(AT143,$G$3,1)),(DAYS360(AT143,AU143,1)))+IF(OR(AW143&gt;$G$3,AW143=0),IF(OR(AV143=0,AV143&gt;$G$3),0,DAYS360(AV143,$G$3,1)),(DAYS360(AV143,AW143,1))))*2</f>
        <v>0</v>
      </c>
      <c r="BJ143" s="432">
        <f>(IF(OR(AY143&gt;$G$3,AY143=0),IF(OR(AX143=0,AX143&gt;$G$3),0,DAYS360(AX143,$G$3,1)),(DAYS360(AX143,AY143,1)))+IF(OR(BA143&gt;$G$3,BA143=0),IF(OR(AZ143=0,AZ143&gt;$G$3),0,DAYS360(AZ143,$G$3,1)),(DAYS360(AZ143,BA143,1))))/2</f>
        <v>0</v>
      </c>
      <c r="BK143" s="432">
        <f>(IF(OR(BC143&gt;$G$3,BC143=0),IF(OR(BB143=0,BB143&gt;$G$3),0,DAYS360(BB143,$G$3,1)),(DAYS360(BB143,BC143,1))))</f>
        <v>0</v>
      </c>
      <c r="BL143" s="432">
        <f>(IF(OR(BE143&gt;$G$3,BE143=0),IF(OR(BD143=0,BD143&gt;$G$3),0,DAYS360(BD143,$G$3,1)),(DAYS360(BD143,BE143,1))))/3</f>
        <v>0</v>
      </c>
      <c r="BM143" s="436">
        <f>IF(DAYS360(BF143,BG143)&gt;=1800,1800/2,(DAYS360(BF143,BG143,1))/2)</f>
        <v>0</v>
      </c>
      <c r="BN143" s="462">
        <v>0.65</v>
      </c>
      <c r="BO143" s="427">
        <f t="shared" ref="BO143:BO150" si="229">IF(CD143="Д",0,IF(B143="Виключений зі списків",BP143-$B$3+1,IF(AND(BR143=0,BU143=0,O143&lt;&gt;0,BP143=0),EOMONTH($G$3,0)+1-$G$3,IF(AND(BR143=0,BU143=0,O143&lt;&gt;0,BP143&gt;0),EOMONTH($G$3,0)+1-BP143,IF(AND(BR143=0,BU143&gt;0,BP143&gt;$G$3),(EOMONTH($G$3,0)+1-$G$3)-BU143-(BP143-$G$3),IF(AND(BR143&gt;0,O143&lt;&gt;0,BP143&gt;$G$3),(EOMONTH($G$3,0)+1-$G$3)-BU143-BR143-(BP143-$G$3),IF(AND(BR143&gt;0,O143&lt;&gt;0,OR(BP143=0,BP143=$G$3)),(EOMONTH($G$3,0)+1-$G$3)-BU143-BR143,IF(AND(O143=0,BR143&gt;0),BR143+BU143,IF(AND(BU143&gt;0,BR143=0,BP143=0),(EOMONTH($G$3,0)+1-$G$3)-BU143,0)))))))))</f>
        <v>28</v>
      </c>
      <c r="BP143" s="774"/>
      <c r="BQ143" s="700"/>
      <c r="BR143" s="419"/>
      <c r="BS143" s="700"/>
      <c r="BT143" s="700"/>
      <c r="BU143" s="700"/>
      <c r="BV143" s="427">
        <f>IF((BH143+BI143+BJ143+BK143+BL143+BM143)&lt;360,0,IF(AND((BH143+BI143+BJ143+BK143+BL143+BM143)&gt;=360,(BH143+BI143+BJ143+BK143+BL143+BM143)&lt;1800),25,IF(AND((BH143+BI143+BJ143+BK143+BL143+BM143)&gt;=1800,(BH143+BI143+BJ143+BK143+BL143+BM143)&lt;3600),30,IF(AND((BH143+BI143+BJ143+BK143+BL143+BM143)&gt;=3600,(BH143+BI143+BJ143+BK143+BL143+BM143)&lt;5400),35,IF(AND((BH143+BI143+BJ143+BK143+BL143+BM143)&gt;=5400,(BH143+BI143+BJ143+BK143+BL143+BM143)&lt;7200),40,IF(AND((BH143+BI143+BJ143+BK143+BL143+BM143)&gt;=7200,(BH143+BI143+BJ143+BK143+BL143+BM143)&lt;9000),45,IF((BH143+BI143+BJ143+BK143+BL143+BM143)&gt;=9000,50,"ПРОВЕРЬ")))))))</f>
        <v>0</v>
      </c>
      <c r="BW143" s="419"/>
      <c r="BX143" s="781"/>
      <c r="BY143" s="700"/>
      <c r="BZ143" s="432"/>
      <c r="CA143" s="700"/>
      <c r="CB143" s="432"/>
      <c r="CC143" s="700"/>
      <c r="CD143" s="432"/>
      <c r="CE143" s="404">
        <f>IF(OR(C143=0,CD143="Д"),0,IF(AND(C143&gt;0,E143=0),VLOOKUP(C143,звания!A:B,2,FALSE)/((EOMONTH($G$3,0)+1)-$G$3)*BO143+VLOOKUP(C143,звания!A:B,2,FALSE)/((EOMONTH($G$3,0)+1)-$G$3)*BR143+VLOOKUP(C143,звания!A:B,2,FALSE)/((EOMONTH($G$3,0)+1)-$G$3)*BU143,IF(AND(C143&gt;0,E143&gt;0,F143&gt;=$G$3,BO143=(EOMONTH($G$3,0)+1)-$G$3),(VLOOKUP(E143,звания!A:B,2,FALSE)/(EOMONTH($G$3,0)-$G$3+1))*(F143-$G$3)+(VLOOKUP(C143,звания!A:B,2,FALSE)/(EOMONTH($G$3,0)-$G$3+1))*((EOMONTH($G$3,0)-$G$3+1)-(F143-$G$3)),IF(AND(C143&gt;0,E143&gt;0,F143&gt;$G$3,BO143&lt;(EOMONTH($G$3,0)+1)-$G$3,BO143&lt;&gt;0),VLOOKUP(E143,звания!A:B,2,FALSE)/((EOMONTH($G$3,0)+1)-$G$3)*((F143-$G$3)-(((EOMONTH($G$3,0)+1)-$G$3)-BO143-BU143-BR143))+VLOOKUP(C143,звания!A:B,2,FALSE)/((EOMONTH($G$3,0)+1)-$G$3)*(((EOMONTH($G$3,0)+1)-F143)),IF(F143&lt;$G$3,(VLOOKUP(C143,звания!A:B,2,FALSE)-VLOOKUP(E143,звания!A:B,2,FALSE))/((EOMONTH($BN$3,0)+1)-$BN$3)*(EOMONTH($BN$3,0)+1-F143)+VLOOKUP(C143,звания!A:B,2,FALSE)/((EOMONTH($G$3,0)+1)-$G$3)*BO143+VLOOKUP(C143,звания!A:B,2,FALSE)/((EOMONTH($G$3,0)+1)-$G$3)*BU143+VLOOKUP(C143,звания!A:B,2,FALSE)/((EOMONTH($G$3,0)+1)-$G$3)*BR143,0)))))</f>
        <v>0</v>
      </c>
      <c r="CF143" s="404">
        <f>IF(OR(CD143="Д",C143=0),0,IF(B143="Виключений зі списків",IF(BS143=0,(VLOOKUP(O143,звания!$D$2:$E$62,2,FALSE))/(EOMONTH($B$3,0)+1-$B$3)*BO143+(VLOOKUP(BQ143,звания!$D$2:$E$62,2,FALSE))/(EOMONTH($B$3,0)+1-$B$3)*BR143,(((VLOOKUP(O143,звания!$D$2:$E$62,2,FALSE))/(EOMONTH($B$3,0)+1-$B$3))*BO143)+(VLOOKUP(BQ143,звания!$D$2:$E$62,2,FALSE))/(EOMONTH($B$3,0)+1-$B$3)*BR143+(VLOOKUP(BS143,звания!$D$2:$E$62,2,FALSE))/(EOMONTH($B$3,0)+1-$B$3)*BU143),IF(BS143=0,(VLOOKUP(O143,звания!$D$2:$E$62,2,FALSE))/(EOMONTH($G$3,0)+1-$G$3)*BO143+(VLOOKUP(BQ143,звания!$D$2:$E$62,2,FALSE))/(EOMONTH($G$3,0)+1-$G$3)*BR143,(((VLOOKUP(O143,звания!$D$2:$E$62,2,FALSE))/(EOMONTH($G$3,0)+1-$G$3))*BO143)+(VLOOKUP(BQ143,звания!$D$2:$E$62,2,FALSE))/(EOMONTH($G$3,0)+1-$G$3)*BR143+(VLOOKUP(BS143,звания!$D$2:$E$62,2,FALSE))/(EOMONTH($G$3,0)+1-$G$3)*BU143+IF(BT143=0,0,(VLOOKUP(BS143,звания!$D$2:$E$62,2,FALSE))/(EOMONTH($BN$3,0)+1-$BN$3)*BT143-(VLOOKUP(O143,звания!$D$2:$E$62,2,FALSE))/(EOMONTH($BN$3,0)+1-$BN$3)*BT143))))</f>
        <v>0</v>
      </c>
      <c r="CG143" s="404">
        <f>IF(AND(SUM(BH143:BM143)&lt;360,((EOMONTH($G$3,0)-$G$3+1+(SUM(BH143:BM143)))&gt;0),SUM(BH143:BM143)+EOMONTH($G$3,0)-$G$3+1&lt;360),(CE143+CF143)*BV143%,IF(SUM(BH143:BM143)+EOMONTH($G$3,0)-$G$3+1&lt;=1800,((CE143+CF143)/(EOMONTH($G$3,0)-$G$3+1))*(360-SUM(BH143:BM143))*BV143%+(((CE143+CF143)/(EOMONTH($G$3,0)-$G$3+1))*((EOMONTH($G$3,0)-$G$3+1)-(360-SUM(BH143:BM143))))*25%,IF(AND(SUM(BH143:BM143)&lt;1800,((EOMONTH($G$3,0)-$G$3+1+SUM(BH143:BM143))&gt;=360),SUM(BH143:BM143)+EOMONTH($G$3,0)-$G$3+1&lt;1800),(CE143+CF143)*BV143%,IF(SUM(BH143:BM143)+EOMONTH($G$3,0)-$G$3+1&lt;=3600,((CE143+CF143)/(EOMONTH($G$3,0)-$G$3+1))*(1800-SUM(BH143:BM143))*BV143%+(((CE143+CF143)/(EOMONTH($G$3,0)-$G$3+1))*((EOMONTH($G$3,0)-$G$3+1)-(1800-SUM(BH143:BM143)))*30%),IF(AND(SUM(BH143:BM143)&lt;3600,((EOMONTH($G$3,0)-$G$3+1+SUM(BH143:BM143))&gt;=1800),SUM(BH143:BM143)+EOMONTH($G$3,0)-$G$3+1&lt;3600),(CE143+CF143)*BV143%,IF(SUM(BH143:BM143)+EOMONTH($G$3,0)-$G$3+1&lt;=5400,((CE143+CF143)/(EOMONTH($G$3,0)-$G$3+1))*(3600-SUM(BH143:BM143))*BV143%+(((CE143+CF143)/(EOMONTH($G$3,0)-$G$3+1))*((EOMONTH($G$3,0)-$G$3+1)-(3600-SUM(BH143:BM143))))*35%,IF(AND(SUM(BH143:BM143)&lt;5400,((EOMONTH($G$3,0)-$G$3+1+SUM(BH143:BM143))&gt;=3600),SUM(BH143:BM143)+EOMONTH($G$3,0)-$G$3+1&lt;5400),(CE143+CF143)*BV143%,IF(SUM(BH143:BM143)+EOMONTH($G$3,0)-$G$3+1&lt;=7200,((CE143+CF143)/(EOMONTH($G$3,0)-$G$3+1))*(5400-SUM(BH143:BM143))*BV143%+(((CE143+CF143)/(EOMONTH($G$3,0)-$G$3+1))*((EOMONTH($G$3,0)-$G$3+1)-(5400-SUM(BH143:BM143))))*40%,IF(AND(SUM(BH143:BM143)&lt;7200,((EOMONTH($G$3,0)-$G$3+1+SUM(BH143:BM143))&gt;=5400),SUM(BH143:BM143)+EOMONTH($G$3,0)-$G$3+1&lt;7200),(CE143+CF143)*BV143%,IF(SUM(BH143:BM143)+EOMONTH($G$3,0)-$G$3+1&lt;=9000,((CE143+CF143)/(EOMONTH($G$3,0)-$G$3+1))*(7200-SUM(BH143:BM143))*BV143%+(((CE143+CF143)/(EOMONTH($G$3,0)-$G$3+1))*((EOMONTH($G$3,0)-$G$3+1)-(7200-SUM(BH143:BM143))))*45%,IF(SUM(BH143:BM143)+EOMONTH($G$3,0)-$G$3+1&gt;=9000,((CE143+CF143)/(EOMONTH($G$3,0)-$G$3+1))*(9000-SUM(BH143:BM143))*BV143%+(((CE143+CF143)/(EOMONTH($G$3,0)-$G$3+1))*((EOMONTH($G$3,0)-$G$3+1)-(9000-SUM(BH143:BM143))))*50%,0)))))))))))</f>
        <v>0</v>
      </c>
      <c r="CH143" s="404">
        <f>IF(BW143=0,CF143*BX143%,IF(BW143&gt;0,((VLOOKUP(O143,звания!$D$2:$E$62,2,FALSE)/(EOMONTH($G$3,0)+1-$G$3)*BW143)*BX143%)))</f>
        <v>0</v>
      </c>
      <c r="CI143" s="404">
        <f>IF(BY143=0,CF143*BZ143%,IF(BY143&gt;0,(VLOOKUP(O143,звания!$D$2:$E$62,2,FALSE)/(EOMONTH($G$3,0)+1-$G$3)*BO143)*BZ143%)+(VLOOKUP(BS143,звания!$D$2:$E$62,2,FALSE)/(EOMONTH($G$3,0)+1-$G$3)*BU143)*BZ143%)</f>
        <v>0</v>
      </c>
      <c r="CJ143" s="404">
        <f>IF(CA143=0,CF143*CB143%,IF(CA143&gt;0,(VLOOKUP(O143,звания!$D$2:$E$62,2,FALSE)/(EOMONTH($G$3,0)+1-$G$3)*BO143)*CB143%)+(VLOOKUP(BS143,звания!$D$2:$E$62,2,FALSE)/(EOMONTH($G$3,0)+1-$G$3)*BU143)*CB143%)</f>
        <v>0</v>
      </c>
      <c r="CK143" s="404">
        <f>IF(CD143="Д",0,IF(CC143=0,CF143*CD143%,IF(CC143&gt;0,(VLOOKUP(O143,звания!$D$2:$E$62,2,FALSE)/(EOMONTH($G$3,0)+1-$G$3)*BO143)*CD143%)+(VLOOKUP(BS143,звания!$D$2:$E$62,2,FALSE)/(EOMONTH($G$3,0)+1-$G$3)*BU143)*CD143%))</f>
        <v>0</v>
      </c>
      <c r="CL143" s="404">
        <f>IF(BR143&gt;0,((VLOOKUP(C143,звания!$A$2:$B$62,2,FALSE)/(EOMONTH($G$3,0)+1-$G$3)*BO143+VLOOKUP(O143,звания!$D$2:$E$62,2,FALSE)/(EOMONTH($G$3,0)+1-$G$3)*BO143+(VLOOKUP(C143,звания!$A$2:$B$62,2,FALSE)/(EOMONTH($G$3,0)+1-$G$3)*BO143+VLOOKUP(O143,звания!$D$2:$E$62,2,FALSE)/(EOMONTH($G$3,0)+1-$G$3)*BO143)*BV143%)*BN143)+(VLOOKUP(C143,звания!$A$2:$B$62,2,FALSE)/(EOMONTH($G$3,0)+1-$G$3)*BU143+VLOOKUP(BS143,звания!$D$2:$E$62,2,FALSE)/(EOMONTH($G$3,0)+1-$G$3)*BU143+(VLOOKUP(C143,звания!$A$2:$B$62,2,FALSE)/(EOMONTH($G$3,0)+1-$G$3)*BU143+VLOOKUP(BS143,звания!$D$2:$E$62,2,FALSE)/(EOMONTH($G$3,0)+1-$G$3)*BU143)*BV143%)*BN143,(CE143+CF143+CG143)*BN143)</f>
        <v>0</v>
      </c>
      <c r="CM143" s="404"/>
      <c r="CN143" s="404"/>
      <c r="CO143" s="432">
        <f t="shared" si="213"/>
        <v>0</v>
      </c>
      <c r="CP143" s="638"/>
      <c r="CQ143" s="637">
        <f>IF(CF143=0,0,IF((SUM(BH143:BM143)&gt;360),(VLOOKUP(O143,звания!$F$2:$G$62,2,FALSE))/100,VLOOKUP(O143,звания!$F$2:$H$62,3,FALSE)/100))</f>
        <v>0</v>
      </c>
      <c r="CR143" s="617">
        <f>IF(B143="Виключений зі списків",IF(AND(BU143=0,360-BH143&lt;0),(VLOOKUP(O143,звания!$D$2:$E$62,2,FALSE))/(EOMONTH($B$3,0)+1-$B$3)*BO143*CQ143,IF(AND(360-BH143&gt;=0,360-BH143&lt;(EOMONTH($B$3,0)+1-$B$3)),(CF143/(EOMONTH($B$3,0)-$B$3+1)*(360-BH143))*CQ143+(CF143/(EOMONTH($B$3,0)-$B$3+1)*((EOMONTH($B$3,0)-$B$3+1)-(360-BH143)))*VLOOKUP(O143,звания!$F$2:$H$62,2,FALSE)/100,((((VLOOKUP(O143,звания!$D$2:$E$62,2,FALSE))/(EOMONTH($B$3,0)+1-$B$3)*BO143*CQ143+(VLOOKUP(BS143,звания!$D$2:$E$62,2,FALSE))/(EOMONTH($B$3,0)+1-$B$3)*BU143*(VLOOKUP(BS143,звания!$F$2:$G$62,2,FALSE)*0.01)+(IF(BT143=0,0,(VLOOKUP(BS143,звания!$D$2:$E$62,2,FALSE)/(EOMONTH($G$3,0)+1-$G$3)*BT143*(VLOOKUP(BS143,звания!$F$2:$G$62,2,FALSE)))*0.01-(VLOOKUP(O143,звания!$D$2:$E$62,2,FALSE)/(EOMONTH($G$3,0)+1-$G$3)*BT143*(VLOOKUP(O143,звания!$F$2:$G$62,2,FALSE)))*0.01)))))/100*(100-CP143))),(IF(AND(BU143=0,360-BH143&lt;0,CP143=0),(VLOOKUP(O143,звания!$D$2:$E$62,2,FALSE))/(EOMONTH($G$3,0)+1-$G$3)*BO143*CQ143,IF(AND(360-BH143&gt;=0,360-BH143&lt;(EOMONTH($G$3,0)+1-$G$3)),(CF143/(EOMONTH($G$3,0)-$G$3+1)*(360-BH143))*CQ143+(CF143/(EOMONTH($G$3,0)-$G$3+1)*((EOMONTH($G$3,0)-$G$3+1)-(360-BH143)))*VLOOKUP(O143,звания!$F$2:$H$62,2,FALSE)/100,((((VLOOKUP(O143,звания!$D$2:$E$62,2,FALSE))/(EOMONTH($G$3,0)+1-$G$3)*BO143*CQ143+(VLOOKUP(BS143,звания!$D$2:$E$62,2,FALSE))/(EOMONTH($G$3,0)+1-$G$3)*BU143*(VLOOKUP(BS143,звания!$F$2:$G$62,2,FALSE)*0.01)))/100*(100-CP143)+(IF(BT143=0,0,(VLOOKUP(BS143,звания!$D$2:$E$62,2,FALSE)/(EOMONTH($BN$3,0)+1-$BN$3)*BT143*(VLOOKUP(BS143,звания!$F$2:$G$62,2,FALSE)))*0.01-(VLOOKUP(O143,звания!$D$2:$E$62,2,FALSE)/(EOMONTH($BN$3,0)+1-$BN$3)*BT143*(VLOOKUP(O143,звания!$F$2:$G$62,2,FALSE)))*0.01)))))))</f>
        <v>0</v>
      </c>
      <c r="CS143" s="416">
        <f>SUM(CE143:CM143,CR143)</f>
        <v>0</v>
      </c>
      <c r="CT143" s="403"/>
      <c r="CU143" s="403"/>
      <c r="CV143" s="403">
        <f t="shared" si="214"/>
        <v>0</v>
      </c>
      <c r="CW143" s="556">
        <f>CN143+SUM(CS143:CV143)</f>
        <v>0</v>
      </c>
      <c r="CX143" s="403">
        <f>IF(CU143=0,CW143*0.18,(CW143-CU143)*0.18)</f>
        <v>0</v>
      </c>
      <c r="CY143" s="403"/>
      <c r="CZ143" s="404">
        <f t="shared" si="227"/>
        <v>0</v>
      </c>
      <c r="DA143" s="403"/>
      <c r="DB143" s="403"/>
      <c r="DC143" s="403"/>
      <c r="DD143" s="421">
        <f t="shared" si="162"/>
        <v>0</v>
      </c>
      <c r="DE143" s="421">
        <f>(CW143-CV143)*22%</f>
        <v>0</v>
      </c>
      <c r="DF143" s="403">
        <f>CX143</f>
        <v>0</v>
      </c>
      <c r="DG143" s="421">
        <f t="shared" si="223"/>
        <v>0</v>
      </c>
      <c r="DH143" s="421">
        <f t="shared" si="224"/>
        <v>0</v>
      </c>
      <c r="DI143" s="421"/>
      <c r="DJ143" s="422" t="str">
        <f>IF(DG143&gt;0,$DL$2," ")&amp;"  "&amp;IF(DH143&gt;0,$DM$2," ")</f>
        <v xml:space="preserve">    </v>
      </c>
      <c r="DK143" s="113" t="s">
        <v>876</v>
      </c>
      <c r="DL143" s="28"/>
      <c r="DM143" s="28"/>
      <c r="DN143" s="28"/>
      <c r="DO143" s="901"/>
      <c r="DP143" s="888"/>
      <c r="DQ143" s="817"/>
      <c r="DR143" s="818"/>
      <c r="DS143" s="819"/>
      <c r="DT143" s="820"/>
      <c r="DU143" s="124"/>
      <c r="DV143" s="110"/>
      <c r="DX143" s="84"/>
      <c r="DY143" s="84"/>
      <c r="DZ143" s="105"/>
      <c r="EA143" s="81"/>
      <c r="EG143" s="19"/>
      <c r="EH143" s="543">
        <f t="shared" si="216"/>
        <v>0</v>
      </c>
      <c r="EI143" s="404">
        <f t="shared" si="217"/>
        <v>0</v>
      </c>
      <c r="EJ143" s="29" t="str">
        <f t="shared" si="218"/>
        <v>ВАКАНТ</v>
      </c>
      <c r="EK143" s="50"/>
      <c r="EL143" s="29"/>
      <c r="EM143" s="50"/>
      <c r="EN143" s="50"/>
      <c r="EO143" s="50"/>
      <c r="EP143" s="29"/>
    </row>
    <row r="144" spans="1:146" ht="17.45" customHeight="1">
      <c r="A144" s="427">
        <v>140</v>
      </c>
      <c r="B144" s="869" t="s">
        <v>813</v>
      </c>
      <c r="C144" s="911" t="s">
        <v>261</v>
      </c>
      <c r="D144" s="404" t="str">
        <f t="shared" si="195"/>
        <v>Кода А.М.</v>
      </c>
      <c r="E144" s="416"/>
      <c r="F144" s="417"/>
      <c r="G144" s="409" t="str">
        <f t="shared" si="220"/>
        <v>7.7.8</v>
      </c>
      <c r="H144" s="407" t="str">
        <f t="shared" si="225"/>
        <v>7.7.8</v>
      </c>
      <c r="I144" s="407" t="str">
        <f t="shared" si="221"/>
        <v>7.7.8</v>
      </c>
      <c r="J144" s="407" t="str">
        <f t="shared" ref="J144:J157" si="230">CONCATENATE(INT(BI144/360),".",MOD(INT(BI144/30),12),".",MOD(INT(BI144),30))</f>
        <v>0.0.0</v>
      </c>
      <c r="K144" s="407" t="str">
        <f t="shared" ref="K144:K157" si="231">CONCATENATE(INT(BJ144/360),".",MOD(INT(BJ144/30),12),".",MOD(INT(BJ144),30))</f>
        <v>0.0.0</v>
      </c>
      <c r="L144" s="407" t="str">
        <f t="shared" ref="L144:L157" si="232">CONCATENATE(INT(BK144/360),".",MOD(INT(BK144/30),12),".",MOD(INT(BK144),30))</f>
        <v>0.0.0</v>
      </c>
      <c r="M144" s="407" t="str">
        <f t="shared" ref="M144:M157" si="233">CONCATENATE(INT(BL144/360),".",MOD(INT(BL144/30),12),".",MOD(INT(BL144),30))</f>
        <v>0.0.0</v>
      </c>
      <c r="N144" s="408" t="str">
        <f t="shared" si="222"/>
        <v>0.0.0</v>
      </c>
      <c r="O144" s="930">
        <v>7</v>
      </c>
      <c r="P144" s="417">
        <v>41813</v>
      </c>
      <c r="Q144" s="417"/>
      <c r="R144" s="417"/>
      <c r="S144" s="417"/>
      <c r="T144" s="417"/>
      <c r="U144" s="417"/>
      <c r="V144" s="714"/>
      <c r="W144" s="714"/>
      <c r="X144" s="417"/>
      <c r="Y144" s="417"/>
      <c r="Z144" s="714"/>
      <c r="AA144" s="714"/>
      <c r="AB144" s="417"/>
      <c r="AC144" s="417"/>
      <c r="AD144" s="714"/>
      <c r="AE144" s="714"/>
      <c r="AF144" s="417"/>
      <c r="AG144" s="417"/>
      <c r="AH144" s="714"/>
      <c r="AI144" s="714"/>
      <c r="AJ144" s="417"/>
      <c r="AK144" s="417"/>
      <c r="AL144" s="714"/>
      <c r="AM144" s="714"/>
      <c r="AN144" s="417"/>
      <c r="AO144" s="417"/>
      <c r="AP144" s="714"/>
      <c r="AQ144" s="714"/>
      <c r="AR144" s="417"/>
      <c r="AS144" s="417"/>
      <c r="AT144" s="714"/>
      <c r="AU144" s="714"/>
      <c r="AV144" s="417"/>
      <c r="AW144" s="417"/>
      <c r="AX144" s="716"/>
      <c r="AY144" s="716"/>
      <c r="AZ144" s="635"/>
      <c r="BA144" s="635"/>
      <c r="BB144" s="716"/>
      <c r="BC144" s="716"/>
      <c r="BD144" s="635"/>
      <c r="BE144" s="635"/>
      <c r="BF144" s="717"/>
      <c r="BG144" s="717"/>
      <c r="BH144" s="432">
        <f t="shared" si="228"/>
        <v>2738</v>
      </c>
      <c r="BI144" s="432">
        <f t="shared" si="208"/>
        <v>0</v>
      </c>
      <c r="BJ144" s="432">
        <f t="shared" si="209"/>
        <v>0</v>
      </c>
      <c r="BK144" s="432">
        <f t="shared" si="210"/>
        <v>0</v>
      </c>
      <c r="BL144" s="432">
        <f t="shared" si="211"/>
        <v>0</v>
      </c>
      <c r="BM144" s="436">
        <f t="shared" si="200"/>
        <v>0</v>
      </c>
      <c r="BN144" s="462">
        <v>0.65</v>
      </c>
      <c r="BO144" s="427">
        <f t="shared" si="229"/>
        <v>28</v>
      </c>
      <c r="BP144" s="419"/>
      <c r="BQ144" s="700"/>
      <c r="BR144" s="419"/>
      <c r="BS144" s="700"/>
      <c r="BT144" s="700"/>
      <c r="BU144" s="700"/>
      <c r="BV144" s="427">
        <f t="shared" si="201"/>
        <v>30</v>
      </c>
      <c r="BW144" s="427"/>
      <c r="BX144" s="427"/>
      <c r="BY144" s="419"/>
      <c r="BZ144" s="432"/>
      <c r="CA144" s="419"/>
      <c r="CB144" s="427"/>
      <c r="CC144" s="419"/>
      <c r="CD144" s="427"/>
      <c r="CE144" s="404">
        <f>IF(OR(C144=0,CD144="Д"),0,IF(AND(C144&gt;0,E144=0),VLOOKUP(C144,звания!A:B,2,FALSE)/((EOMONTH($G$3,0)+1)-$G$3)*BO144+VLOOKUP(C144,звания!A:B,2,FALSE)/((EOMONTH($G$3,0)+1)-$G$3)*BR144+VLOOKUP(C144,звания!A:B,2,FALSE)/((EOMONTH($G$3,0)+1)-$G$3)*BU144,IF(AND(C144&gt;0,E144&gt;0,F144&gt;=$G$3,BO144=(EOMONTH($G$3,0)+1)-$G$3),(VLOOKUP(E144,звания!A:B,2,FALSE)/(EOMONTH($G$3,0)-$G$3+1))*(F144-$G$3)+(VLOOKUP(C144,звания!A:B,2,FALSE)/(EOMONTH($G$3,0)-$G$3+1))*((EOMONTH($G$3,0)-$G$3+1)-(F144-$G$3)),IF(AND(C144&gt;0,E144&gt;0,F144&gt;$G$3,BO144&lt;(EOMONTH($G$3,0)+1)-$G$3,BO144&lt;&gt;0),VLOOKUP(E144,звания!A:B,2,FALSE)/((EOMONTH($G$3,0)+1)-$G$3)*((F144-$G$3)-(((EOMONTH($G$3,0)+1)-$G$3)-BO144-BU144-BR144))+VLOOKUP(C144,звания!A:B,2,FALSE)/((EOMONTH($G$3,0)+1)-$G$3)*(((EOMONTH($G$3,0)+1)-F144)),IF(F144&lt;$G$3,(VLOOKUP(C144,звания!A:B,2,FALSE)-VLOOKUP(E144,звания!A:B,2,FALSE))/((EOMONTH($BN$3,0)+1)-$BN$3)*(EOMONTH($BN$3,0)+1-F144)+VLOOKUP(C144,звания!A:B,2,FALSE)/((EOMONTH($G$3,0)+1)-$G$3)*BO144+VLOOKUP(C144,звания!A:B,2,FALSE)/((EOMONTH($G$3,0)+1)-$G$3)*BU144+VLOOKUP(C144,звания!A:B,2,FALSE)/((EOMONTH($G$3,0)+1)-$G$3)*BR144,0)))))</f>
        <v>670</v>
      </c>
      <c r="CF144" s="404">
        <f>IF(OR(CD144="Д",C144=0),0,IF(B144="Виключений зі списків",IF(BS144=0,(VLOOKUP(O144,звания!$D$2:$E$62,2,FALSE))/(EOMONTH($B$3,0)+1-$B$3)*BO144+(VLOOKUP(BQ144,звания!$D$2:$E$62,2,FALSE))/(EOMONTH($B$3,0)+1-$B$3)*BR144,(((VLOOKUP(O144,звания!$D$2:$E$62,2,FALSE))/(EOMONTH($B$3,0)+1-$B$3))*BO144)+(VLOOKUP(BQ144,звания!$D$2:$E$62,2,FALSE))/(EOMONTH($B$3,0)+1-$B$3)*BR144+(VLOOKUP(BS144,звания!$D$2:$E$62,2,FALSE))/(EOMONTH($B$3,0)+1-$B$3)*BU144),IF(BS144=0,(VLOOKUP(O144,звания!$D$2:$E$62,2,FALSE))/(EOMONTH($G$3,0)+1-$G$3)*BO144+(VLOOKUP(BQ144,звания!$D$2:$E$62,2,FALSE))/(EOMONTH($G$3,0)+1-$G$3)*BR144,(((VLOOKUP(O144,звания!$D$2:$E$62,2,FALSE))/(EOMONTH($G$3,0)+1-$G$3))*BO144)+(VLOOKUP(BQ144,звания!$D$2:$E$62,2,FALSE))/(EOMONTH($G$3,0)+1-$G$3)*BR144+(VLOOKUP(BS144,звания!$D$2:$E$62,2,FALSE))/(EOMONTH($G$3,0)+1-$G$3)*BU144+IF(BT144=0,0,(VLOOKUP(BS144,звания!$D$2:$E$62,2,FALSE))/(EOMONTH($BN$3,0)+1-$BN$3)*BT144-(VLOOKUP(O144,звания!$D$2:$E$62,2,FALSE))/(EOMONTH($BN$3,0)+1-$BN$3)*BT144))))</f>
        <v>3000</v>
      </c>
      <c r="CG144" s="404">
        <f t="shared" ref="CG144:CG196" si="234">IF(AND(SUM(BH144:BM144)&lt;360,((EOMONTH($G$3,0)-$G$3+1+(SUM(BH144:BM144)))&gt;0),SUM(BH144:BM144)+EOMONTH($G$3,0)-$G$3+1&lt;360),(CE144+CF144)*BV144%,IF(SUM(BH144:BM144)+EOMONTH($G$3,0)-$G$3+1&lt;=1800,((CE144+CF144)/(EOMONTH($G$3,0)-$G$3+1))*(360-SUM(BH144:BM144))*BV144%+(((CE144+CF144)/(EOMONTH($G$3,0)-$G$3+1))*((EOMONTH($G$3,0)-$G$3+1)-(360-SUM(BH144:BM144))))*25%,IF(AND(SUM(BH144:BM144)&lt;1800,((EOMONTH($G$3,0)-$G$3+1+SUM(BH144:BM144))&gt;=360),SUM(BH144:BM144)+EOMONTH($G$3,0)-$G$3+1&lt;1800),(CE144+CF144)*BV144%,IF(SUM(BH144:BM144)+EOMONTH($G$3,0)-$G$3+1&lt;=3600,((CE144+CF144)/(EOMONTH($G$3,0)-$G$3+1))*(1800-SUM(BH144:BM144))*BV144%+(((CE144+CF144)/(EOMONTH($G$3,0)-$G$3+1))*((EOMONTH($G$3,0)-$G$3+1)-(1800-SUM(BH144:BM144)))*30%),IF(AND(SUM(BH144:BM144)&lt;3600,((EOMONTH($G$3,0)-$G$3+1+SUM(BH144:BM144))&gt;=1800),SUM(BH144:BM144)+EOMONTH($G$3,0)-$G$3+1&lt;3600),(CE144+CF144)*BV144%,IF(SUM(BH144:BM144)+EOMONTH($G$3,0)-$G$3+1&lt;=5400,((CE144+CF144)/(EOMONTH($G$3,0)-$G$3+1))*(3600-SUM(BH144:BM144))*BV144%+(((CE144+CF144)/(EOMONTH($G$3,0)-$G$3+1))*((EOMONTH($G$3,0)-$G$3+1)-(3600-SUM(BH144:BM144))))*35%,IF(AND(SUM(BH144:BM144)&lt;5400,((EOMONTH($G$3,0)-$G$3+1+SUM(BH144:BM144))&gt;=3600),SUM(BH144:BM144)+EOMONTH($G$3,0)-$G$3+1&lt;5400),(CE144+CF144)*BV144%,IF(SUM(BH144:BM144)+EOMONTH($G$3,0)-$G$3+1&lt;=7200,((CE144+CF144)/(EOMONTH($G$3,0)-$G$3+1))*(5400-SUM(BH144:BM144))*BV144%+(((CE144+CF144)/(EOMONTH($G$3,0)-$G$3+1))*((EOMONTH($G$3,0)-$G$3+1)-(5400-SUM(BH144:BM144))))*40%,IF(AND(SUM(BH144:BM144)&lt;7200,((EOMONTH($G$3,0)-$G$3+1+SUM(BH144:BM144))&gt;=5400),SUM(BH144:BM144)+EOMONTH($G$3,0)-$G$3+1&lt;7200),(CE144+CF144)*BV144%,IF(SUM(BH144:BM144)+EOMONTH($G$3,0)-$G$3+1&lt;=9000,((CE144+CF144)/(EOMONTH($G$3,0)-$G$3+1))*(7200-SUM(BH144:BM144))*BV144%+(((CE144+CF144)/(EOMONTH($G$3,0)-$G$3+1))*((EOMONTH($G$3,0)-$G$3+1)-(7200-SUM(BH144:BM144))))*45%,IF(SUM(BH144:BM144)+EOMONTH($G$3,0)-$G$3+1&gt;=9000,((CE144+CF144)/(EOMONTH($G$3,0)-$G$3+1))*(9000-SUM(BH144:BM144))*BV144%+(((CE144+CF144)/(EOMONTH($G$3,0)-$G$3+1))*((EOMONTH($G$3,0)-$G$3+1)-(9000-SUM(BH144:BM144))))*50%,0)))))))))))</f>
        <v>1101</v>
      </c>
      <c r="CH144" s="404">
        <f>IF(BW144=0,CF144*BX144%,IF(BW144&gt;0,((VLOOKUP(O144,звания!$D$2:$E$62,2,FALSE)/(EOMONTH($G$3,0)+1-$G$3)*BW144)*BX144%)))</f>
        <v>0</v>
      </c>
      <c r="CI144" s="404">
        <f>IF(BY144=0,CF144*BZ144%,IF(BY144&gt;0,(VLOOKUP(O144,звания!$D$2:$E$62,2,FALSE)/(EOMONTH($G$3,0)+1-$G$3)*BO144)*BZ144%)+(VLOOKUP(BS144,звания!$D$2:$E$62,2,FALSE)/(EOMONTH($G$3,0)+1-$G$3)*BU144)*BZ144%)</f>
        <v>0</v>
      </c>
      <c r="CJ144" s="404">
        <f>IF(CA144=0,CF144*CB144%,IF(CA144&gt;0,(VLOOKUP(O144,звания!$D$2:$E$62,2,FALSE)/(EOMONTH($G$3,0)+1-$G$3)*BO144)*CB144%)+(VLOOKUP(BS144,звания!$D$2:$E$62,2,FALSE)/(EOMONTH($G$3,0)+1-$G$3)*BU144)*CB144%)</f>
        <v>0</v>
      </c>
      <c r="CK144" s="404">
        <f>IF(CD144="Д",0,IF(CC144=0,CF144*CD144%,IF(CC144&gt;0,(VLOOKUP(O144,звания!$D$2:$E$62,2,FALSE)/(EOMONTH($G$3,0)+1-$G$3)*BO144)*CD144%)+(VLOOKUP(BS144,звания!$D$2:$E$62,2,FALSE)/(EOMONTH($G$3,0)+1-$G$3)*BU144)*CD144%))</f>
        <v>0</v>
      </c>
      <c r="CL144" s="404">
        <f>IF(BR144&gt;0,((VLOOKUP(C144,звания!$A$2:$B$62,2,FALSE)/(EOMONTH($G$3,0)+1-$G$3)*BO144+VLOOKUP(O144,звания!$D$2:$E$62,2,FALSE)/(EOMONTH($G$3,0)+1-$G$3)*BO144+(VLOOKUP(C144,звания!$A$2:$B$62,2,FALSE)/(EOMONTH($G$3,0)+1-$G$3)*BO144+VLOOKUP(O144,звания!$D$2:$E$62,2,FALSE)/(EOMONTH($G$3,0)+1-$G$3)*BO144)*BV144%)*BN144)+(VLOOKUP(C144,звания!$A$2:$B$62,2,FALSE)/(EOMONTH($G$3,0)+1-$G$3)*BU144+VLOOKUP(BS144,звания!$D$2:$E$62,2,FALSE)/(EOMONTH($G$3,0)+1-$G$3)*BU144+(VLOOKUP(C144,звания!$A$2:$B$62,2,FALSE)/(EOMONTH($G$3,0)+1-$G$3)*BU144+VLOOKUP(BS144,звания!$D$2:$E$62,2,FALSE)/(EOMONTH($G$3,0)+1-$G$3)*BU144)*BV144%)*BN144,(CE144+CF144+CG144)*BN144)</f>
        <v>3101.15</v>
      </c>
      <c r="CM144" s="404"/>
      <c r="CN144" s="404"/>
      <c r="CO144" s="432">
        <f t="shared" si="213"/>
        <v>4</v>
      </c>
      <c r="CP144" s="638"/>
      <c r="CQ144" s="637">
        <f>IF(CF144=0,0,IF((SUM(BH144:BM144)&gt;360),(VLOOKUP(O144,звания!$F$2:$G$62,2,FALSE))/100,VLOOKUP(O144,звания!$F$2:$H$62,3,FALSE)/100))</f>
        <v>2.91</v>
      </c>
      <c r="CR144" s="617">
        <f>IF(B144="Виключений зі списків",IF(AND(BU144=0,360-BH144&lt;0),(VLOOKUP(O144,звания!$D$2:$E$62,2,FALSE))/(EOMONTH($B$3,0)+1-$B$3)*BO144*CQ144,IF(AND(360-BH144&gt;=0,360-BH144&lt;(EOMONTH($B$3,0)+1-$B$3)),(CF144/(EOMONTH($B$3,0)-$B$3+1)*(360-BH144))*CQ144+(CF144/(EOMONTH($B$3,0)-$B$3+1)*((EOMONTH($B$3,0)-$B$3+1)-(360-BH144)))*VLOOKUP(O144,звания!$F$2:$H$62,2,FALSE)/100,((((VLOOKUP(O144,звания!$D$2:$E$62,2,FALSE))/(EOMONTH($B$3,0)+1-$B$3)*BO144*CQ144+(VLOOKUP(BS144,звания!$D$2:$E$62,2,FALSE))/(EOMONTH($B$3,0)+1-$B$3)*BU144*(VLOOKUP(BS144,звания!$F$2:$G$62,2,FALSE)*0.01)+(IF(BT144=0,0,(VLOOKUP(BS144,звания!$D$2:$E$62,2,FALSE)/(EOMONTH($G$3,0)+1-$G$3)*BT144*(VLOOKUP(BS144,звания!$F$2:$G$62,2,FALSE)))*0.01-(VLOOKUP(O144,звания!$D$2:$E$62,2,FALSE)/(EOMONTH($G$3,0)+1-$G$3)*BT144*(VLOOKUP(O144,звания!$F$2:$G$62,2,FALSE)))*0.01)))))/100*(100-CP144))),(IF(AND(BU144=0,360-BH144&lt;0,CP144=0),(VLOOKUP(O144,звания!$D$2:$E$62,2,FALSE))/(EOMONTH($G$3,0)+1-$G$3)*BO144*CQ144,IF(AND(360-BH144&gt;=0,360-BH144&lt;(EOMONTH($G$3,0)+1-$G$3)),(CF144/(EOMONTH($G$3,0)-$G$3+1)*(360-BH144))*CQ144+(CF144/(EOMONTH($G$3,0)-$G$3+1)*((EOMONTH($G$3,0)-$G$3+1)-(360-BH144)))*VLOOKUP(O144,звания!$F$2:$H$62,2,FALSE)/100,((((VLOOKUP(O144,звания!$D$2:$E$62,2,FALSE))/(EOMONTH($G$3,0)+1-$G$3)*BO144*CQ144+(VLOOKUP(BS144,звания!$D$2:$E$62,2,FALSE))/(EOMONTH($G$3,0)+1-$G$3)*BU144*(VLOOKUP(BS144,звания!$F$2:$G$62,2,FALSE)*0.01)))/100*(100-CP144)+(IF(BT144=0,0,(VLOOKUP(BS144,звания!$D$2:$E$62,2,FALSE)/(EOMONTH($BN$3,0)+1-$BN$3)*BT144*(VLOOKUP(BS144,звания!$F$2:$G$62,2,FALSE)))*0.01-(VLOOKUP(O144,звания!$D$2:$E$62,2,FALSE)/(EOMONTH($BN$3,0)+1-$BN$3)*BT144*(VLOOKUP(O144,звания!$F$2:$G$62,2,FALSE)))*0.01)))))))</f>
        <v>8730</v>
      </c>
      <c r="CS144" s="416">
        <f t="shared" si="219"/>
        <v>16602.150000000001</v>
      </c>
      <c r="CT144" s="403"/>
      <c r="CU144" s="403"/>
      <c r="CV144" s="404">
        <f t="shared" si="214"/>
        <v>672.35</v>
      </c>
      <c r="CW144" s="426">
        <f t="shared" si="176"/>
        <v>17274.5</v>
      </c>
      <c r="CX144" s="404">
        <f t="shared" si="215"/>
        <v>3109.41</v>
      </c>
      <c r="CY144" s="1174">
        <v>5</v>
      </c>
      <c r="CZ144" s="404">
        <f t="shared" si="227"/>
        <v>212.85</v>
      </c>
      <c r="DA144" s="404"/>
      <c r="DB144" s="403"/>
      <c r="DC144" s="404"/>
      <c r="DD144" s="426">
        <f t="shared" si="162"/>
        <v>3322.26</v>
      </c>
      <c r="DE144" s="426">
        <f t="shared" si="190"/>
        <v>3652.47</v>
      </c>
      <c r="DF144" s="404">
        <f t="shared" si="202"/>
        <v>3109.41</v>
      </c>
      <c r="DG144" s="426">
        <f t="shared" si="223"/>
        <v>17061.650000000001</v>
      </c>
      <c r="DH144" s="426">
        <f t="shared" si="224"/>
        <v>0</v>
      </c>
      <c r="DI144" s="421"/>
      <c r="DJ144" s="422" t="str">
        <f t="shared" si="203"/>
        <v xml:space="preserve">30 від 01.03   </v>
      </c>
      <c r="DK144" s="113" t="s">
        <v>1092</v>
      </c>
      <c r="DL144" s="28" t="s">
        <v>1093</v>
      </c>
      <c r="DM144" s="28" t="s">
        <v>1013</v>
      </c>
      <c r="DN144" s="28" t="s">
        <v>916</v>
      </c>
      <c r="DO144" s="900">
        <v>3186117993</v>
      </c>
      <c r="DP144" s="888"/>
      <c r="DQ144" s="817"/>
      <c r="DR144" s="818"/>
      <c r="DS144" s="819"/>
      <c r="DT144" s="820"/>
      <c r="DU144" s="124"/>
      <c r="DV144" s="122"/>
      <c r="DZ144" s="105"/>
      <c r="EG144" s="19"/>
      <c r="EH144" s="543">
        <f t="shared" si="216"/>
        <v>2</v>
      </c>
      <c r="EI144" s="404" t="str">
        <f t="shared" si="217"/>
        <v>мол. с-нт</v>
      </c>
      <c r="EJ144" s="29" t="str">
        <f t="shared" si="218"/>
        <v>Кода А.М.</v>
      </c>
      <c r="EK144" s="50"/>
      <c r="EL144" s="29"/>
      <c r="EM144" s="50"/>
      <c r="EN144" s="50"/>
      <c r="EO144" s="50"/>
      <c r="EP144" s="29"/>
    </row>
    <row r="145" spans="1:146" ht="17.45" customHeight="1">
      <c r="A145" s="427">
        <v>141</v>
      </c>
      <c r="B145" s="869" t="s">
        <v>813</v>
      </c>
      <c r="C145" s="911" t="s">
        <v>707</v>
      </c>
      <c r="D145" s="404" t="str">
        <f t="shared" si="195"/>
        <v>Зозуля В.В.</v>
      </c>
      <c r="E145" s="416"/>
      <c r="F145" s="417"/>
      <c r="G145" s="409" t="str">
        <f t="shared" si="220"/>
        <v>3.3.21</v>
      </c>
      <c r="H145" s="407" t="str">
        <f t="shared" si="225"/>
        <v>3.3.21</v>
      </c>
      <c r="I145" s="407" t="str">
        <f t="shared" si="221"/>
        <v>3.3.21</v>
      </c>
      <c r="J145" s="407" t="str">
        <f t="shared" si="230"/>
        <v>0.0.0</v>
      </c>
      <c r="K145" s="407" t="str">
        <f t="shared" si="231"/>
        <v>0.0.0</v>
      </c>
      <c r="L145" s="407" t="str">
        <f t="shared" si="232"/>
        <v>0.0.0</v>
      </c>
      <c r="M145" s="407" t="str">
        <f t="shared" si="233"/>
        <v>0.0.0</v>
      </c>
      <c r="N145" s="408" t="str">
        <f t="shared" si="222"/>
        <v>0.0.0</v>
      </c>
      <c r="O145" s="930">
        <v>7</v>
      </c>
      <c r="P145" s="417">
        <v>43383</v>
      </c>
      <c r="Q145" s="417"/>
      <c r="R145" s="417"/>
      <c r="S145" s="417"/>
      <c r="T145" s="417"/>
      <c r="U145" s="417"/>
      <c r="V145" s="714"/>
      <c r="W145" s="714"/>
      <c r="X145" s="417"/>
      <c r="Y145" s="417"/>
      <c r="Z145" s="714"/>
      <c r="AA145" s="714"/>
      <c r="AB145" s="417"/>
      <c r="AC145" s="417"/>
      <c r="AD145" s="714"/>
      <c r="AE145" s="714"/>
      <c r="AF145" s="417"/>
      <c r="AG145" s="417"/>
      <c r="AH145" s="714"/>
      <c r="AI145" s="714"/>
      <c r="AJ145" s="417"/>
      <c r="AK145" s="417"/>
      <c r="AL145" s="714"/>
      <c r="AM145" s="714"/>
      <c r="AN145" s="417"/>
      <c r="AO145" s="417"/>
      <c r="AP145" s="714"/>
      <c r="AQ145" s="714"/>
      <c r="AR145" s="417"/>
      <c r="AS145" s="417"/>
      <c r="AT145" s="714"/>
      <c r="AU145" s="714"/>
      <c r="AV145" s="417"/>
      <c r="AW145" s="417"/>
      <c r="AX145" s="716"/>
      <c r="AY145" s="716"/>
      <c r="AZ145" s="635"/>
      <c r="BA145" s="635"/>
      <c r="BB145" s="716"/>
      <c r="BC145" s="716"/>
      <c r="BD145" s="635"/>
      <c r="BE145" s="635"/>
      <c r="BF145" s="717"/>
      <c r="BG145" s="717"/>
      <c r="BH145" s="432">
        <f t="shared" si="228"/>
        <v>1191</v>
      </c>
      <c r="BI145" s="432">
        <f t="shared" si="208"/>
        <v>0</v>
      </c>
      <c r="BJ145" s="432">
        <f t="shared" si="209"/>
        <v>0</v>
      </c>
      <c r="BK145" s="432">
        <f t="shared" si="210"/>
        <v>0</v>
      </c>
      <c r="BL145" s="432">
        <f t="shared" si="211"/>
        <v>0</v>
      </c>
      <c r="BM145" s="436">
        <f t="shared" si="200"/>
        <v>0</v>
      </c>
      <c r="BN145" s="462">
        <v>0.65</v>
      </c>
      <c r="BO145" s="427">
        <f t="shared" si="229"/>
        <v>28</v>
      </c>
      <c r="BP145" s="693"/>
      <c r="BQ145" s="700"/>
      <c r="BR145" s="419"/>
      <c r="BS145" s="700"/>
      <c r="BT145" s="700"/>
      <c r="BU145" s="700"/>
      <c r="BV145" s="427">
        <f t="shared" si="201"/>
        <v>25</v>
      </c>
      <c r="BW145" s="427"/>
      <c r="BX145" s="427"/>
      <c r="BY145" s="419"/>
      <c r="BZ145" s="432"/>
      <c r="CA145" s="419"/>
      <c r="CB145" s="427"/>
      <c r="CC145" s="419"/>
      <c r="CD145" s="427"/>
      <c r="CE145" s="404">
        <f>IF(OR(C145=0,CD145="Д"),0,IF(AND(C145&gt;0,E145=0),VLOOKUP(C145,звания!A:B,2,FALSE)/((EOMONTH($G$3,0)+1)-$G$3)*BO145+VLOOKUP(C145,звания!A:B,2,FALSE)/((EOMONTH($G$3,0)+1)-$G$3)*BR145+VLOOKUP(C145,звания!A:B,2,FALSE)/((EOMONTH($G$3,0)+1)-$G$3)*BU145,IF(AND(C145&gt;0,E145&gt;0,F145&gt;=$G$3,BO145=(EOMONTH($G$3,0)+1)-$G$3),(VLOOKUP(E145,звания!A:B,2,FALSE)/(EOMONTH($G$3,0)-$G$3+1))*(F145-$G$3)+(VLOOKUP(C145,звания!A:B,2,FALSE)/(EOMONTH($G$3,0)-$G$3+1))*((EOMONTH($G$3,0)-$G$3+1)-(F145-$G$3)),IF(AND(C145&gt;0,E145&gt;0,F145&gt;$G$3,BO145&lt;(EOMONTH($G$3,0)+1)-$G$3,BO145&lt;&gt;0),VLOOKUP(E145,звания!A:B,2,FALSE)/((EOMONTH($G$3,0)+1)-$G$3)*((F145-$G$3)-(((EOMONTH($G$3,0)+1)-$G$3)-BO145-BU145-BR145))+VLOOKUP(C145,звания!A:B,2,FALSE)/((EOMONTH($G$3,0)+1)-$G$3)*(((EOMONTH($G$3,0)+1)-F145)),IF(F145&lt;$G$3,(VLOOKUP(C145,звания!A:B,2,FALSE)-VLOOKUP(E145,звания!A:B,2,FALSE))/((EOMONTH($BN$3,0)+1)-$BN$3)*(EOMONTH($BN$3,0)+1-F145)+VLOOKUP(C145,звания!A:B,2,FALSE)/((EOMONTH($G$3,0)+1)-$G$3)*BO145+VLOOKUP(C145,звания!A:B,2,FALSE)/((EOMONTH($G$3,0)+1)-$G$3)*BU145+VLOOKUP(C145,звания!A:B,2,FALSE)/((EOMONTH($G$3,0)+1)-$G$3)*BR145,0)))))</f>
        <v>600</v>
      </c>
      <c r="CF145" s="404">
        <f>IF(OR(CD145="Д",C145=0),0,IF(B145="Виключений зі списків",IF(BS145=0,(VLOOKUP(O145,звания!$D$2:$E$62,2,FALSE))/(EOMONTH($B$3,0)+1-$B$3)*BO145+(VLOOKUP(BQ145,звания!$D$2:$E$62,2,FALSE))/(EOMONTH($B$3,0)+1-$B$3)*BR145,(((VLOOKUP(O145,звания!$D$2:$E$62,2,FALSE))/(EOMONTH($B$3,0)+1-$B$3))*BO145)+(VLOOKUP(BQ145,звания!$D$2:$E$62,2,FALSE))/(EOMONTH($B$3,0)+1-$B$3)*BR145+(VLOOKUP(BS145,звания!$D$2:$E$62,2,FALSE))/(EOMONTH($B$3,0)+1-$B$3)*BU145),IF(BS145=0,(VLOOKUP(O145,звания!$D$2:$E$62,2,FALSE))/(EOMONTH($G$3,0)+1-$G$3)*BO145+(VLOOKUP(BQ145,звания!$D$2:$E$62,2,FALSE))/(EOMONTH($G$3,0)+1-$G$3)*BR145,(((VLOOKUP(O145,звания!$D$2:$E$62,2,FALSE))/(EOMONTH($G$3,0)+1-$G$3))*BO145)+(VLOOKUP(BQ145,звания!$D$2:$E$62,2,FALSE))/(EOMONTH($G$3,0)+1-$G$3)*BR145+(VLOOKUP(BS145,звания!$D$2:$E$62,2,FALSE))/(EOMONTH($G$3,0)+1-$G$3)*BU145+IF(BT145=0,0,(VLOOKUP(BS145,звания!$D$2:$E$62,2,FALSE))/(EOMONTH($BN$3,0)+1-$BN$3)*BT145-(VLOOKUP(O145,звания!$D$2:$E$62,2,FALSE))/(EOMONTH($BN$3,0)+1-$BN$3)*BT145))))</f>
        <v>3000</v>
      </c>
      <c r="CG145" s="404">
        <f t="shared" si="234"/>
        <v>900</v>
      </c>
      <c r="CH145" s="404">
        <f>IF(BW145=0,CF145*BX145%,IF(BW145&gt;0,((VLOOKUP(O145,звания!$D$2:$E$62,2,FALSE)/(EOMONTH($G$3,0)+1-$G$3)*BW145)*BX145%)))</f>
        <v>0</v>
      </c>
      <c r="CI145" s="404">
        <f>IF(BY145=0,CF145*BZ145%,IF(BY145&gt;0,(VLOOKUP(O145,звания!$D$2:$E$62,2,FALSE)/(EOMONTH($G$3,0)+1-$G$3)*BO145)*BZ145%)+(VLOOKUP(BS145,звания!$D$2:$E$62,2,FALSE)/(EOMONTH($G$3,0)+1-$G$3)*BU145)*BZ145%)</f>
        <v>0</v>
      </c>
      <c r="CJ145" s="404">
        <f>IF(CA145=0,CF145*CB145%,IF(CA145&gt;0,(VLOOKUP(O145,звания!$D$2:$E$62,2,FALSE)/(EOMONTH($G$3,0)+1-$G$3)*BO145)*CB145%)+(VLOOKUP(BS145,звания!$D$2:$E$62,2,FALSE)/(EOMONTH($G$3,0)+1-$G$3)*BU145)*CB145%)</f>
        <v>0</v>
      </c>
      <c r="CK145" s="404">
        <f>IF(CD145="Д",0,IF(CC145=0,CF145*CD145%,IF(CC145&gt;0,(VLOOKUP(O145,звания!$D$2:$E$62,2,FALSE)/(EOMONTH($G$3,0)+1-$G$3)*BO145)*CD145%)+(VLOOKUP(BS145,звания!$D$2:$E$62,2,FALSE)/(EOMONTH($G$3,0)+1-$G$3)*BU145)*CD145%))</f>
        <v>0</v>
      </c>
      <c r="CL145" s="404">
        <f>IF(BR145&gt;0,((VLOOKUP(C145,звания!$A$2:$B$62,2,FALSE)/(EOMONTH($G$3,0)+1-$G$3)*BO145+VLOOKUP(O145,звания!$D$2:$E$62,2,FALSE)/(EOMONTH($G$3,0)+1-$G$3)*BO145+(VLOOKUP(C145,звания!$A$2:$B$62,2,FALSE)/(EOMONTH($G$3,0)+1-$G$3)*BO145+VLOOKUP(O145,звания!$D$2:$E$62,2,FALSE)/(EOMONTH($G$3,0)+1-$G$3)*BO145)*BV145%)*BN145)+(VLOOKUP(C145,звания!$A$2:$B$62,2,FALSE)/(EOMONTH($G$3,0)+1-$G$3)*BU145+VLOOKUP(BS145,звания!$D$2:$E$62,2,FALSE)/(EOMONTH($G$3,0)+1-$G$3)*BU145+(VLOOKUP(C145,звания!$A$2:$B$62,2,FALSE)/(EOMONTH($G$3,0)+1-$G$3)*BU145+VLOOKUP(BS145,звания!$D$2:$E$62,2,FALSE)/(EOMONTH($G$3,0)+1-$G$3)*BU145)*BV145%)*BN145,(CE145+CF145+CG145)*BN145)</f>
        <v>2925</v>
      </c>
      <c r="CM145" s="404"/>
      <c r="CN145" s="404"/>
      <c r="CO145" s="432">
        <f t="shared" si="213"/>
        <v>4</v>
      </c>
      <c r="CP145" s="638"/>
      <c r="CQ145" s="637">
        <f>IF(CF145=0,0,IF((SUM(BH145:BM145)&gt;360),(VLOOKUP(O145,звания!$F$2:$G$62,2,FALSE))/100,VLOOKUP(O145,звания!$F$2:$H$62,3,FALSE)/100))</f>
        <v>2.91</v>
      </c>
      <c r="CR145" s="617">
        <f>IF(B145="Виключений зі списків",IF(AND(BU145=0,360-BH145&lt;0),(VLOOKUP(O145,звания!$D$2:$E$62,2,FALSE))/(EOMONTH($B$3,0)+1-$B$3)*BO145*CQ145,IF(AND(360-BH145&gt;=0,360-BH145&lt;(EOMONTH($B$3,0)+1-$B$3)),(CF145/(EOMONTH($B$3,0)-$B$3+1)*(360-BH145))*CQ145+(CF145/(EOMONTH($B$3,0)-$B$3+1)*((EOMONTH($B$3,0)-$B$3+1)-(360-BH145)))*VLOOKUP(O145,звания!$F$2:$H$62,2,FALSE)/100,((((VLOOKUP(O145,звания!$D$2:$E$62,2,FALSE))/(EOMONTH($B$3,0)+1-$B$3)*BO145*CQ145+(VLOOKUP(BS145,звания!$D$2:$E$62,2,FALSE))/(EOMONTH($B$3,0)+1-$B$3)*BU145*(VLOOKUP(BS145,звания!$F$2:$G$62,2,FALSE)*0.01)+(IF(BT145=0,0,(VLOOKUP(BS145,звания!$D$2:$E$62,2,FALSE)/(EOMONTH($G$3,0)+1-$G$3)*BT145*(VLOOKUP(BS145,звания!$F$2:$G$62,2,FALSE)))*0.01-(VLOOKUP(O145,звания!$D$2:$E$62,2,FALSE)/(EOMONTH($G$3,0)+1-$G$3)*BT145*(VLOOKUP(O145,звания!$F$2:$G$62,2,FALSE)))*0.01)))))/100*(100-CP145))),(IF(AND(BU145=0,360-BH145&lt;0,CP145=0),(VLOOKUP(O145,звания!$D$2:$E$62,2,FALSE))/(EOMONTH($G$3,0)+1-$G$3)*BO145*CQ145,IF(AND(360-BH145&gt;=0,360-BH145&lt;(EOMONTH($G$3,0)+1-$G$3)),(CF145/(EOMONTH($G$3,0)-$G$3+1)*(360-BH145))*CQ145+(CF145/(EOMONTH($G$3,0)-$G$3+1)*((EOMONTH($G$3,0)-$G$3+1)-(360-BH145)))*VLOOKUP(O145,звания!$F$2:$H$62,2,FALSE)/100,((((VLOOKUP(O145,звания!$D$2:$E$62,2,FALSE))/(EOMONTH($G$3,0)+1-$G$3)*BO145*CQ145+(VLOOKUP(BS145,звания!$D$2:$E$62,2,FALSE))/(EOMONTH($G$3,0)+1-$G$3)*BU145*(VLOOKUP(BS145,звания!$F$2:$G$62,2,FALSE)*0.01)))/100*(100-CP145)+(IF(BT145=0,0,(VLOOKUP(BS145,звания!$D$2:$E$62,2,FALSE)/(EOMONTH($BN$3,0)+1-$BN$3)*BT145*(VLOOKUP(BS145,звания!$F$2:$G$62,2,FALSE)))*0.01-(VLOOKUP(O145,звания!$D$2:$E$62,2,FALSE)/(EOMONTH($BN$3,0)+1-$BN$3)*BT145*(VLOOKUP(O145,звания!$F$2:$G$62,2,FALSE)))*0.01)))))))</f>
        <v>8730</v>
      </c>
      <c r="CS145" s="416">
        <f t="shared" si="219"/>
        <v>16155</v>
      </c>
      <c r="CT145" s="403"/>
      <c r="CU145" s="403"/>
      <c r="CV145" s="404">
        <f t="shared" si="214"/>
        <v>672.35</v>
      </c>
      <c r="CW145" s="426">
        <f t="shared" si="176"/>
        <v>16827.349999999999</v>
      </c>
      <c r="CX145" s="404">
        <f t="shared" si="215"/>
        <v>3028.92</v>
      </c>
      <c r="CY145" s="1174">
        <v>5</v>
      </c>
      <c r="CZ145" s="404">
        <f t="shared" si="227"/>
        <v>207.34</v>
      </c>
      <c r="DA145" s="404"/>
      <c r="DB145" s="403"/>
      <c r="DC145" s="404"/>
      <c r="DD145" s="426">
        <f t="shared" ref="DD145:DD208" si="235">CX145+CZ145+DA145+DB145+DC145</f>
        <v>3236.26</v>
      </c>
      <c r="DE145" s="426">
        <f t="shared" si="190"/>
        <v>3554.1</v>
      </c>
      <c r="DF145" s="404">
        <f t="shared" si="202"/>
        <v>3028.92</v>
      </c>
      <c r="DG145" s="426">
        <f t="shared" si="223"/>
        <v>16620.009999999998</v>
      </c>
      <c r="DH145" s="426">
        <f t="shared" si="224"/>
        <v>0</v>
      </c>
      <c r="DI145" s="421"/>
      <c r="DJ145" s="422" t="str">
        <f t="shared" si="203"/>
        <v xml:space="preserve">30 від 01.03   </v>
      </c>
      <c r="DK145" s="113" t="s">
        <v>1094</v>
      </c>
      <c r="DL145" s="28" t="s">
        <v>1095</v>
      </c>
      <c r="DM145" s="28" t="s">
        <v>1096</v>
      </c>
      <c r="DN145" s="28" t="s">
        <v>1097</v>
      </c>
      <c r="DO145" s="900">
        <v>3645706591</v>
      </c>
      <c r="DP145" s="888"/>
      <c r="DQ145" s="817"/>
      <c r="DR145" s="818"/>
      <c r="DS145" s="819"/>
      <c r="DT145" s="820"/>
      <c r="DU145" s="124"/>
      <c r="DV145" s="110"/>
      <c r="DX145" s="84"/>
      <c r="DY145" s="84"/>
      <c r="DZ145" s="105"/>
      <c r="EH145" s="543">
        <f t="shared" si="216"/>
        <v>2</v>
      </c>
      <c r="EI145" s="404" t="str">
        <f t="shared" si="217"/>
        <v>ст. м-с</v>
      </c>
      <c r="EJ145" s="29" t="str">
        <f t="shared" si="218"/>
        <v>Зозуля В.В.</v>
      </c>
      <c r="EK145" s="50"/>
      <c r="EL145" s="29"/>
      <c r="EM145" s="50"/>
      <c r="EN145" s="50"/>
      <c r="EO145" s="50"/>
      <c r="EP145" s="29"/>
    </row>
    <row r="146" spans="1:146" ht="17.45" hidden="1" customHeight="1">
      <c r="A146" s="402">
        <v>142</v>
      </c>
      <c r="B146" s="869" t="s">
        <v>813</v>
      </c>
      <c r="C146" s="911"/>
      <c r="D146" s="405" t="str">
        <f t="shared" si="195"/>
        <v>ВАКАНТ</v>
      </c>
      <c r="E146" s="416"/>
      <c r="F146" s="417"/>
      <c r="G146" s="507" t="str">
        <f t="shared" si="220"/>
        <v>0.0.0</v>
      </c>
      <c r="H146" s="508" t="str">
        <f t="shared" si="225"/>
        <v>0.0.0</v>
      </c>
      <c r="I146" s="508" t="str">
        <f t="shared" si="221"/>
        <v>0.0.0</v>
      </c>
      <c r="J146" s="407" t="str">
        <f t="shared" si="230"/>
        <v>0.0.0</v>
      </c>
      <c r="K146" s="407" t="str">
        <f t="shared" si="231"/>
        <v>0.0.0</v>
      </c>
      <c r="L146" s="407" t="str">
        <f t="shared" si="232"/>
        <v>0.0.0</v>
      </c>
      <c r="M146" s="407" t="str">
        <f t="shared" si="233"/>
        <v>0.0.0</v>
      </c>
      <c r="N146" s="509" t="str">
        <f t="shared" si="222"/>
        <v>0.0.0</v>
      </c>
      <c r="O146" s="930">
        <v>7</v>
      </c>
      <c r="P146" s="442"/>
      <c r="Q146" s="442"/>
      <c r="R146" s="442"/>
      <c r="S146" s="442"/>
      <c r="T146" s="442"/>
      <c r="U146" s="442"/>
      <c r="V146" s="718"/>
      <c r="W146" s="718"/>
      <c r="X146" s="442"/>
      <c r="Y146" s="442"/>
      <c r="Z146" s="718"/>
      <c r="AA146" s="718"/>
      <c r="AB146" s="442"/>
      <c r="AC146" s="442"/>
      <c r="AD146" s="718"/>
      <c r="AE146" s="718"/>
      <c r="AF146" s="442"/>
      <c r="AG146" s="442"/>
      <c r="AH146" s="718"/>
      <c r="AI146" s="718"/>
      <c r="AJ146" s="442"/>
      <c r="AK146" s="442"/>
      <c r="AL146" s="718"/>
      <c r="AM146" s="718"/>
      <c r="AN146" s="442"/>
      <c r="AO146" s="442"/>
      <c r="AP146" s="718"/>
      <c r="AQ146" s="718"/>
      <c r="AR146" s="442"/>
      <c r="AS146" s="442"/>
      <c r="AT146" s="718"/>
      <c r="AU146" s="718"/>
      <c r="AV146" s="442"/>
      <c r="AW146" s="442"/>
      <c r="AX146" s="719"/>
      <c r="AY146" s="719"/>
      <c r="AZ146" s="642"/>
      <c r="BA146" s="642"/>
      <c r="BB146" s="719"/>
      <c r="BC146" s="719"/>
      <c r="BD146" s="642"/>
      <c r="BE146" s="642"/>
      <c r="BF146" s="720"/>
      <c r="BG146" s="720"/>
      <c r="BH146" s="432">
        <f t="shared" si="228"/>
        <v>0</v>
      </c>
      <c r="BI146" s="432">
        <f t="shared" si="208"/>
        <v>0</v>
      </c>
      <c r="BJ146" s="432">
        <f t="shared" si="209"/>
        <v>0</v>
      </c>
      <c r="BK146" s="432">
        <f t="shared" si="210"/>
        <v>0</v>
      </c>
      <c r="BL146" s="432">
        <f t="shared" si="211"/>
        <v>0</v>
      </c>
      <c r="BM146" s="643">
        <f t="shared" si="200"/>
        <v>0</v>
      </c>
      <c r="BN146" s="462">
        <v>0.65</v>
      </c>
      <c r="BO146" s="427">
        <f t="shared" si="229"/>
        <v>28</v>
      </c>
      <c r="BP146" s="778"/>
      <c r="BQ146" s="701"/>
      <c r="BR146" s="693"/>
      <c r="BS146" s="701"/>
      <c r="BT146" s="701"/>
      <c r="BU146" s="701"/>
      <c r="BV146" s="644">
        <f t="shared" si="201"/>
        <v>0</v>
      </c>
      <c r="BW146" s="693"/>
      <c r="BX146" s="784"/>
      <c r="BY146" s="693"/>
      <c r="BZ146" s="645"/>
      <c r="CA146" s="693"/>
      <c r="CB146" s="645"/>
      <c r="CC146" s="701"/>
      <c r="CD146" s="644"/>
      <c r="CE146" s="404">
        <f>IF(OR(C146=0,CD146="Д"),0,IF(AND(C146&gt;0,E146=0),VLOOKUP(C146,звания!A:B,2,FALSE)/((EOMONTH($G$3,0)+1)-$G$3)*BO146+VLOOKUP(C146,звания!A:B,2,FALSE)/((EOMONTH($G$3,0)+1)-$G$3)*BR146+VLOOKUP(C146,звания!A:B,2,FALSE)/((EOMONTH($G$3,0)+1)-$G$3)*BU146,IF(AND(C146&gt;0,E146&gt;0,F146&gt;=$G$3,BO146=(EOMONTH($G$3,0)+1)-$G$3),(VLOOKUP(E146,звания!A:B,2,FALSE)/(EOMONTH($G$3,0)-$G$3+1))*(F146-$G$3)+(VLOOKUP(C146,звания!A:B,2,FALSE)/(EOMONTH($G$3,0)-$G$3+1))*((EOMONTH($G$3,0)-$G$3+1)-(F146-$G$3)),IF(AND(C146&gt;0,E146&gt;0,F146&gt;$G$3,BO146&lt;(EOMONTH($G$3,0)+1)-$G$3,BO146&lt;&gt;0),VLOOKUP(E146,звания!A:B,2,FALSE)/((EOMONTH($G$3,0)+1)-$G$3)*((F146-$G$3)-(((EOMONTH($G$3,0)+1)-$G$3)-BO146-BU146-BR146))+VLOOKUP(C146,звания!A:B,2,FALSE)/((EOMONTH($G$3,0)+1)-$G$3)*(((EOMONTH($G$3,0)+1)-F146)),IF(F146&lt;$G$3,(VLOOKUP(C146,звания!A:B,2,FALSE)-VLOOKUP(E146,звания!A:B,2,FALSE))/((EOMONTH($BN$3,0)+1)-$BN$3)*(EOMONTH($BN$3,0)+1-F146)+VLOOKUP(C146,звания!A:B,2,FALSE)/((EOMONTH($G$3,0)+1)-$G$3)*BO146+VLOOKUP(C146,звания!A:B,2,FALSE)/((EOMONTH($G$3,0)+1)-$G$3)*BU146+VLOOKUP(C146,звания!A:B,2,FALSE)/((EOMONTH($G$3,0)+1)-$G$3)*BR146,0)))))</f>
        <v>0</v>
      </c>
      <c r="CF146" s="404">
        <f>IF(OR(CD146="Д",C146=0),0,IF(B146="Виключений зі списків",IF(BS146=0,(VLOOKUP(O146,звания!$D$2:$E$62,2,FALSE))/(EOMONTH($B$3,0)+1-$B$3)*BO146+(VLOOKUP(BQ146,звания!$D$2:$E$62,2,FALSE))/(EOMONTH($B$3,0)+1-$B$3)*BR146,(((VLOOKUP(O146,звания!$D$2:$E$62,2,FALSE))/(EOMONTH($B$3,0)+1-$B$3))*BO146)+(VLOOKUP(BQ146,звания!$D$2:$E$62,2,FALSE))/(EOMONTH($B$3,0)+1-$B$3)*BR146+(VLOOKUP(BS146,звания!$D$2:$E$62,2,FALSE))/(EOMONTH($B$3,0)+1-$B$3)*BU146),IF(BS146=0,(VLOOKUP(O146,звания!$D$2:$E$62,2,FALSE))/(EOMONTH($G$3,0)+1-$G$3)*BO146+(VLOOKUP(BQ146,звания!$D$2:$E$62,2,FALSE))/(EOMONTH($G$3,0)+1-$G$3)*BR146,(((VLOOKUP(O146,звания!$D$2:$E$62,2,FALSE))/(EOMONTH($G$3,0)+1-$G$3))*BO146)+(VLOOKUP(BQ146,звания!$D$2:$E$62,2,FALSE))/(EOMONTH($G$3,0)+1-$G$3)*BR146+(VLOOKUP(BS146,звания!$D$2:$E$62,2,FALSE))/(EOMONTH($G$3,0)+1-$G$3)*BU146+IF(BT146=0,0,(VLOOKUP(BS146,звания!$D$2:$E$62,2,FALSE))/(EOMONTH($BN$3,0)+1-$BN$3)*BT146-(VLOOKUP(O146,звания!$D$2:$E$62,2,FALSE))/(EOMONTH($BN$3,0)+1-$BN$3)*BT146))))</f>
        <v>0</v>
      </c>
      <c r="CG146" s="447">
        <f t="shared" si="234"/>
        <v>0</v>
      </c>
      <c r="CH146" s="404">
        <f>IF(BW146=0,CF146*BX146%,IF(BW146&gt;0,((VLOOKUP(O146,звания!$D$2:$E$62,2,FALSE)/(EOMONTH($G$3,0)+1-$G$3)*BW146)*BX146%)))</f>
        <v>0</v>
      </c>
      <c r="CI146" s="404">
        <f>IF(BY146=0,CF146*BZ146%,IF(BY146&gt;0,(VLOOKUP(O146,звания!$D$2:$E$62,2,FALSE)/(EOMONTH($G$3,0)+1-$G$3)*BO146)*BZ146%)+(VLOOKUP(BS146,звания!$D$2:$E$62,2,FALSE)/(EOMONTH($G$3,0)+1-$G$3)*BU146)*BZ146%)</f>
        <v>0</v>
      </c>
      <c r="CJ146" s="447">
        <f>IF(CA146=0,CF146*CB146%,IF(CA146&gt;0,(VLOOKUP(O146,звания!$D$2:$E$62,2,FALSE)/(EOMONTH($G$3,0)+1-$G$3)*BO146)*CB146%)+(VLOOKUP(BS146,звания!$D$2:$E$62,2,FALSE)/(EOMONTH($G$3,0)+1-$G$3)*BU146)*CB146%)</f>
        <v>0</v>
      </c>
      <c r="CK146" s="447">
        <f>IF(CD146="Д",0,IF(CC146=0,CF146*CD146%,IF(CC146&gt;0,(VLOOKUP(O146,звания!$D$2:$E$62,2,FALSE)/(EOMONTH($G$3,0)+1-$G$3)*BO146)*CD146%)+(VLOOKUP(BS146,звания!$D$2:$E$62,2,FALSE)/(EOMONTH($G$3,0)+1-$G$3)*BU146)*CD146%))</f>
        <v>0</v>
      </c>
      <c r="CL146" s="447">
        <f>IF(BR146&gt;0,((VLOOKUP(C146,звания!$A$2:$B$62,2,FALSE)/(EOMONTH($G$3,0)+1-$G$3)*BO146+VLOOKUP(O146,звания!$D$2:$E$62,2,FALSE)/(EOMONTH($G$3,0)+1-$G$3)*BO146+(VLOOKUP(C146,звания!$A$2:$B$62,2,FALSE)/(EOMONTH($G$3,0)+1-$G$3)*BO146+VLOOKUP(O146,звания!$D$2:$E$62,2,FALSE)/(EOMONTH($G$3,0)+1-$G$3)*BO146)*BV146%)*BN146)+(VLOOKUP(C146,звания!$A$2:$B$62,2,FALSE)/(EOMONTH($G$3,0)+1-$G$3)*BU146+VLOOKUP(BS146,звания!$D$2:$E$62,2,FALSE)/(EOMONTH($G$3,0)+1-$G$3)*BU146+(VLOOKUP(C146,звания!$A$2:$B$62,2,FALSE)/(EOMONTH($G$3,0)+1-$G$3)*BU146+VLOOKUP(BS146,звания!$D$2:$E$62,2,FALSE)/(EOMONTH($G$3,0)+1-$G$3)*BU146)*BV146%)*BN146,(CE146+CF146+CG146)*BN146)</f>
        <v>0</v>
      </c>
      <c r="CM146" s="447"/>
      <c r="CN146" s="447"/>
      <c r="CO146" s="432">
        <f t="shared" si="213"/>
        <v>0</v>
      </c>
      <c r="CP146" s="638"/>
      <c r="CQ146" s="646">
        <f>IF(CF146=0,0,IF((SUM(BH146:BM146)&gt;360),(VLOOKUP(O146,звания!$F$2:$G$62,2,FALSE))/100,VLOOKUP(O146,звания!$F$2:$H$62,3,FALSE)/100))</f>
        <v>0</v>
      </c>
      <c r="CR146" s="617">
        <f>IF(B146="Виключений зі списків",IF(AND(BU146=0,360-BH146&lt;0),(VLOOKUP(O146,звания!$D$2:$E$62,2,FALSE))/(EOMONTH($B$3,0)+1-$B$3)*BO146*CQ146,IF(AND(360-BH146&gt;=0,360-BH146&lt;(EOMONTH($B$3,0)+1-$B$3)),(CF146/(EOMONTH($B$3,0)-$B$3+1)*(360-BH146))*CQ146+(CF146/(EOMONTH($B$3,0)-$B$3+1)*((EOMONTH($B$3,0)-$B$3+1)-(360-BH146)))*VLOOKUP(O146,звания!$F$2:$H$62,2,FALSE)/100,((((VLOOKUP(O146,звания!$D$2:$E$62,2,FALSE))/(EOMONTH($B$3,0)+1-$B$3)*BO146*CQ146+(VLOOKUP(BS146,звания!$D$2:$E$62,2,FALSE))/(EOMONTH($B$3,0)+1-$B$3)*BU146*(VLOOKUP(BS146,звания!$F$2:$G$62,2,FALSE)*0.01)+(IF(BT146=0,0,(VLOOKUP(BS146,звания!$D$2:$E$62,2,FALSE)/(EOMONTH($G$3,0)+1-$G$3)*BT146*(VLOOKUP(BS146,звания!$F$2:$G$62,2,FALSE)))*0.01-(VLOOKUP(O146,звания!$D$2:$E$62,2,FALSE)/(EOMONTH($G$3,0)+1-$G$3)*BT146*(VLOOKUP(O146,звания!$F$2:$G$62,2,FALSE)))*0.01)))))/100*(100-CP146))),(IF(AND(BU146=0,360-BH146&lt;0,CP146=0),(VLOOKUP(O146,звания!$D$2:$E$62,2,FALSE))/(EOMONTH($G$3,0)+1-$G$3)*BO146*CQ146,IF(AND(360-BH146&gt;=0,360-BH146&lt;(EOMONTH($G$3,0)+1-$G$3)),(CF146/(EOMONTH($G$3,0)-$G$3+1)*(360-BH146))*CQ146+(CF146/(EOMONTH($G$3,0)-$G$3+1)*((EOMONTH($G$3,0)-$G$3+1)-(360-BH146)))*VLOOKUP(O146,звания!$F$2:$H$62,2,FALSE)/100,((((VLOOKUP(O146,звания!$D$2:$E$62,2,FALSE))/(EOMONTH($G$3,0)+1-$G$3)*BO146*CQ146+(VLOOKUP(BS146,звания!$D$2:$E$62,2,FALSE))/(EOMONTH($G$3,0)+1-$G$3)*BU146*(VLOOKUP(BS146,звания!$F$2:$G$62,2,FALSE)*0.01)))/100*(100-CP146)+(IF(BT146=0,0,(VLOOKUP(BS146,звания!$D$2:$E$62,2,FALSE)/(EOMONTH($BN$3,0)+1-$BN$3)*BT146*(VLOOKUP(BS146,звания!$F$2:$G$62,2,FALSE)))*0.01-(VLOOKUP(O146,звания!$D$2:$E$62,2,FALSE)/(EOMONTH($BN$3,0)+1-$BN$3)*BT146*(VLOOKUP(O146,звания!$F$2:$G$62,2,FALSE)))*0.01)))))))</f>
        <v>0</v>
      </c>
      <c r="CS146" s="441">
        <f>SUM(CE146:CM146,CR146)</f>
        <v>0</v>
      </c>
      <c r="CT146" s="440"/>
      <c r="CU146" s="440"/>
      <c r="CV146" s="403">
        <f t="shared" si="214"/>
        <v>0</v>
      </c>
      <c r="CW146" s="558">
        <f t="shared" si="176"/>
        <v>0</v>
      </c>
      <c r="CX146" s="440">
        <f t="shared" si="215"/>
        <v>0</v>
      </c>
      <c r="CY146" s="440"/>
      <c r="CZ146" s="404">
        <f t="shared" si="227"/>
        <v>0</v>
      </c>
      <c r="DA146" s="440"/>
      <c r="DB146" s="440"/>
      <c r="DC146" s="440"/>
      <c r="DD146" s="421">
        <f t="shared" si="235"/>
        <v>0</v>
      </c>
      <c r="DE146" s="421">
        <f t="shared" si="190"/>
        <v>0</v>
      </c>
      <c r="DF146" s="440">
        <f t="shared" si="202"/>
        <v>0</v>
      </c>
      <c r="DG146" s="421">
        <f t="shared" si="223"/>
        <v>0</v>
      </c>
      <c r="DH146" s="421">
        <f t="shared" si="224"/>
        <v>0</v>
      </c>
      <c r="DI146" s="421"/>
      <c r="DJ146" s="422" t="str">
        <f t="shared" si="203"/>
        <v xml:space="preserve">    </v>
      </c>
      <c r="DK146" s="113" t="s">
        <v>876</v>
      </c>
      <c r="DL146" s="28"/>
      <c r="DM146" s="28"/>
      <c r="DN146" s="28"/>
      <c r="DO146" s="901"/>
      <c r="DP146" s="888"/>
      <c r="DQ146" s="817"/>
      <c r="DR146" s="818"/>
      <c r="DS146" s="819"/>
      <c r="DT146" s="820"/>
      <c r="DU146" s="124"/>
      <c r="DV146" s="110"/>
      <c r="DX146" s="84"/>
      <c r="DY146" s="104"/>
      <c r="DZ146" s="105"/>
      <c r="EG146" s="19"/>
      <c r="EH146" s="543">
        <f t="shared" si="216"/>
        <v>0</v>
      </c>
      <c r="EI146" s="404">
        <f t="shared" si="217"/>
        <v>0</v>
      </c>
      <c r="EJ146" s="29" t="str">
        <f t="shared" si="218"/>
        <v>ВАКАНТ</v>
      </c>
      <c r="EK146" s="56"/>
      <c r="EL146" s="55"/>
      <c r="EM146" s="56"/>
      <c r="EN146" s="56"/>
      <c r="EO146" s="56"/>
      <c r="EP146" s="55"/>
    </row>
    <row r="147" spans="1:146" ht="17.45" hidden="1" customHeight="1">
      <c r="A147" s="402">
        <v>143</v>
      </c>
      <c r="B147" s="874" t="s">
        <v>813</v>
      </c>
      <c r="C147" s="911"/>
      <c r="D147" s="403" t="str">
        <f>DK147</f>
        <v>ВАКАНТ</v>
      </c>
      <c r="E147" s="416"/>
      <c r="F147" s="417"/>
      <c r="G147" s="406" t="str">
        <f t="shared" si="220"/>
        <v>0.0.0</v>
      </c>
      <c r="H147" s="407" t="str">
        <f t="shared" si="225"/>
        <v>0.0.0</v>
      </c>
      <c r="I147" s="407" t="str">
        <f t="shared" si="221"/>
        <v>0.0.0</v>
      </c>
      <c r="J147" s="407" t="str">
        <f t="shared" si="230"/>
        <v>0.0.0</v>
      </c>
      <c r="K147" s="407" t="str">
        <f t="shared" si="231"/>
        <v>0.0.0</v>
      </c>
      <c r="L147" s="407" t="str">
        <f t="shared" si="232"/>
        <v>0.0.0</v>
      </c>
      <c r="M147" s="407" t="str">
        <f t="shared" si="233"/>
        <v>0.0.0</v>
      </c>
      <c r="N147" s="408" t="str">
        <f t="shared" si="222"/>
        <v>0.0.0</v>
      </c>
      <c r="O147" s="930">
        <v>7</v>
      </c>
      <c r="P147" s="417"/>
      <c r="Q147" s="417"/>
      <c r="R147" s="417"/>
      <c r="S147" s="417"/>
      <c r="T147" s="417"/>
      <c r="U147" s="417"/>
      <c r="V147" s="714"/>
      <c r="W147" s="714"/>
      <c r="X147" s="417"/>
      <c r="Y147" s="417"/>
      <c r="Z147" s="714"/>
      <c r="AA147" s="714"/>
      <c r="AB147" s="417"/>
      <c r="AC147" s="417"/>
      <c r="AD147" s="714"/>
      <c r="AE147" s="714"/>
      <c r="AF147" s="417"/>
      <c r="AG147" s="417"/>
      <c r="AH147" s="714"/>
      <c r="AI147" s="714"/>
      <c r="AJ147" s="417"/>
      <c r="AK147" s="417"/>
      <c r="AL147" s="714"/>
      <c r="AM147" s="714"/>
      <c r="AN147" s="417"/>
      <c r="AO147" s="417"/>
      <c r="AP147" s="714"/>
      <c r="AQ147" s="714"/>
      <c r="AR147" s="417"/>
      <c r="AS147" s="417"/>
      <c r="AT147" s="714"/>
      <c r="AU147" s="714"/>
      <c r="AV147" s="417"/>
      <c r="AW147" s="417"/>
      <c r="AX147" s="716"/>
      <c r="AY147" s="716"/>
      <c r="AZ147" s="635"/>
      <c r="BA147" s="635"/>
      <c r="BB147" s="716"/>
      <c r="BC147" s="716"/>
      <c r="BD147" s="635"/>
      <c r="BE147" s="635"/>
      <c r="BF147" s="717"/>
      <c r="BG147" s="717"/>
      <c r="BH147" s="432">
        <f t="shared" si="228"/>
        <v>0</v>
      </c>
      <c r="BI147" s="432">
        <f t="shared" si="208"/>
        <v>0</v>
      </c>
      <c r="BJ147" s="432">
        <f>(IF(OR(AY147&gt;$G$3,AY147=0),IF(OR(AX147=0,AX147&gt;$G$3),0,DAYS360(AX147,$G$3,1)),(DAYS360(AX147,AY147,1)))+IF(OR(BA147&gt;$G$3,BA147=0),IF(OR(AZ147=0,AZ147&gt;$G$3),0,DAYS360(AZ147,$G$3,1)),(DAYS360(AZ147,BA147,1))))/2</f>
        <v>0</v>
      </c>
      <c r="BK147" s="432">
        <f t="shared" si="210"/>
        <v>0</v>
      </c>
      <c r="BL147" s="432">
        <f t="shared" si="211"/>
        <v>0</v>
      </c>
      <c r="BM147" s="436">
        <f t="shared" si="200"/>
        <v>0</v>
      </c>
      <c r="BN147" s="462">
        <v>0.65</v>
      </c>
      <c r="BO147" s="427">
        <f t="shared" si="229"/>
        <v>28</v>
      </c>
      <c r="BP147" s="419"/>
      <c r="BQ147" s="700"/>
      <c r="BR147" s="419"/>
      <c r="BS147" s="700"/>
      <c r="BT147" s="700"/>
      <c r="BU147" s="700"/>
      <c r="BV147" s="427">
        <f t="shared" si="201"/>
        <v>0</v>
      </c>
      <c r="BW147" s="419"/>
      <c r="BX147" s="782"/>
      <c r="BY147" s="419"/>
      <c r="BZ147" s="432"/>
      <c r="CA147" s="419"/>
      <c r="CB147" s="427"/>
      <c r="CC147" s="419"/>
      <c r="CD147" s="427"/>
      <c r="CE147" s="404">
        <f>IF(OR(C147=0,CD147="Д"),0,IF(AND(C147&gt;0,E147=0),VLOOKUP(C147,звания!A:B,2,FALSE)/((EOMONTH($G$3,0)+1)-$G$3)*BO147+VLOOKUP(C147,звания!A:B,2,FALSE)/((EOMONTH($G$3,0)+1)-$G$3)*BR147+VLOOKUP(C147,звания!A:B,2,FALSE)/((EOMONTH($G$3,0)+1)-$G$3)*BU147,IF(AND(C147&gt;0,E147&gt;0,F147&gt;=$G$3,BO147=(EOMONTH($G$3,0)+1)-$G$3),(VLOOKUP(E147,звания!A:B,2,FALSE)/(EOMONTH($G$3,0)-$G$3+1))*(F147-$G$3)+(VLOOKUP(C147,звания!A:B,2,FALSE)/(EOMONTH($G$3,0)-$G$3+1))*((EOMONTH($G$3,0)-$G$3+1)-(F147-$G$3)),IF(AND(C147&gt;0,E147&gt;0,F147&gt;$G$3,BO147&lt;(EOMONTH($G$3,0)+1)-$G$3,BO147&lt;&gt;0),VLOOKUP(E147,звания!A:B,2,FALSE)/((EOMONTH($G$3,0)+1)-$G$3)*((F147-$G$3)-(((EOMONTH($G$3,0)+1)-$G$3)-BO147-BU147-BR147))+VLOOKUP(C147,звания!A:B,2,FALSE)/((EOMONTH($G$3,0)+1)-$G$3)*(((EOMONTH($G$3,0)+1)-F147)),IF(F147&lt;$G$3,(VLOOKUP(C147,звания!A:B,2,FALSE)-VLOOKUP(E147,звания!A:B,2,FALSE))/((EOMONTH($BN$3,0)+1)-$BN$3)*(EOMONTH($BN$3,0)+1-F147)+VLOOKUP(C147,звания!A:B,2,FALSE)/((EOMONTH($G$3,0)+1)-$G$3)*BO147+VLOOKUP(C147,звания!A:B,2,FALSE)/((EOMONTH($G$3,0)+1)-$G$3)*BU147+VLOOKUP(C147,звания!A:B,2,FALSE)/((EOMONTH($G$3,0)+1)-$G$3)*BR147,0)))))</f>
        <v>0</v>
      </c>
      <c r="CF147" s="404">
        <f>IF(OR(CD147="Д",C147=0),0,IF(B147="Виключений зі списків",IF(BS147=0,(VLOOKUP(O147,звания!$D$2:$E$62,2,FALSE))/(EOMONTH($B$3,0)+1-$B$3)*BO147+(VLOOKUP(BQ147,звания!$D$2:$E$62,2,FALSE))/(EOMONTH($B$3,0)+1-$B$3)*BR147,(((VLOOKUP(O147,звания!$D$2:$E$62,2,FALSE))/(EOMONTH($B$3,0)+1-$B$3))*BO147)+(VLOOKUP(BQ147,звания!$D$2:$E$62,2,FALSE))/(EOMONTH($B$3,0)+1-$B$3)*BR147+(VLOOKUP(BS147,звания!$D$2:$E$62,2,FALSE))/(EOMONTH($B$3,0)+1-$B$3)*BU147),IF(BS147=0,(VLOOKUP(O147,звания!$D$2:$E$62,2,FALSE))/(EOMONTH($G$3,0)+1-$G$3)*BO147+(VLOOKUP(BQ147,звания!$D$2:$E$62,2,FALSE))/(EOMONTH($G$3,0)+1-$G$3)*BR147,(((VLOOKUP(O147,звания!$D$2:$E$62,2,FALSE))/(EOMONTH($G$3,0)+1-$G$3))*BO147)+(VLOOKUP(BQ147,звания!$D$2:$E$62,2,FALSE))/(EOMONTH($G$3,0)+1-$G$3)*BR147+(VLOOKUP(BS147,звания!$D$2:$E$62,2,FALSE))/(EOMONTH($G$3,0)+1-$G$3)*BU147+IF(BT147=0,0,(VLOOKUP(BS147,звания!$D$2:$E$62,2,FALSE))/(EOMONTH($BN$3,0)+1-$BN$3)*BT147-(VLOOKUP(O147,звания!$D$2:$E$62,2,FALSE))/(EOMONTH($BN$3,0)+1-$BN$3)*BT147))))</f>
        <v>0</v>
      </c>
      <c r="CG147" s="404">
        <f>IF(AND(SUM(BH147:BM147)&lt;360,((EOMONTH($G$3,0)-$G$3+1+(SUM(BH147:BM147)))&gt;0),SUM(BH147:BM147)+EOMONTH($G$3,0)-$G$3+1&lt;360),(CE147+CF147)*BV147%,IF(SUM(BH147:BM147)+EOMONTH($G$3,0)-$G$3+1&lt;=1800,((CE147+CF147)/(EOMONTH($G$3,0)-$G$3+1))*(360-SUM(BH147:BM147))*BV147%+(((CE147+CF147)/(EOMONTH($G$3,0)-$G$3+1))*((EOMONTH($G$3,0)-$G$3+1)-(360-SUM(BH147:BM147))))*25%,IF(AND(SUM(BH147:BM147)&lt;1800,((EOMONTH($G$3,0)-$G$3+1+SUM(BH147:BM147))&gt;=360),SUM(BH147:BM147)+EOMONTH($G$3,0)-$G$3+1&lt;1800),(CE147+CF147)*BV147%,IF(SUM(BH147:BM147)+EOMONTH($G$3,0)-$G$3+1&lt;=3600,((CE147+CF147)/(EOMONTH($G$3,0)-$G$3+1))*(1800-SUM(BH147:BM147))*BV147%+(((CE147+CF147)/(EOMONTH($G$3,0)-$G$3+1))*((EOMONTH($G$3,0)-$G$3+1)-(1800-SUM(BH147:BM147)))*30%),IF(AND(SUM(BH147:BM147)&lt;3600,((EOMONTH($G$3,0)-$G$3+1+SUM(BH147:BM147))&gt;=1800),SUM(BH147:BM147)+EOMONTH($G$3,0)-$G$3+1&lt;3600),(CE147+CF147)*BV147%,IF(SUM(BH147:BM147)+EOMONTH($G$3,0)-$G$3+1&lt;=5400,((CE147+CF147)/(EOMONTH($G$3,0)-$G$3+1))*(3600-SUM(BH147:BM147))*BV147%+(((CE147+CF147)/(EOMONTH($G$3,0)-$G$3+1))*((EOMONTH($G$3,0)-$G$3+1)-(3600-SUM(BH147:BM147))))*35%,IF(AND(SUM(BH147:BM147)&lt;5400,((EOMONTH($G$3,0)-$G$3+1+SUM(BH147:BM147))&gt;=3600),SUM(BH147:BM147)+EOMONTH($G$3,0)-$G$3+1&lt;5400),(CE147+CF147)*BV147%,IF(SUM(BH147:BM147)+EOMONTH($G$3,0)-$G$3+1&lt;=7200,((CE147+CF147)/(EOMONTH($G$3,0)-$G$3+1))*(5400-SUM(BH147:BM147))*BV147%+(((CE147+CF147)/(EOMONTH($G$3,0)-$G$3+1))*((EOMONTH($G$3,0)-$G$3+1)-(5400-SUM(BH147:BM147))))*40%,IF(AND(SUM(BH147:BM147)&lt;7200,((EOMONTH($G$3,0)-$G$3+1+SUM(BH147:BM147))&gt;=5400),SUM(BH147:BM147)+EOMONTH($G$3,0)-$G$3+1&lt;7200),(CE147+CF147)*BV147%,IF(SUM(BH147:BM147)+EOMONTH($G$3,0)-$G$3+1&lt;=9000,((CE147+CF147)/(EOMONTH($G$3,0)-$G$3+1))*(7200-SUM(BH147:BM147))*BV147%+(((CE147+CF147)/(EOMONTH($G$3,0)-$G$3+1))*((EOMONTH($G$3,0)-$G$3+1)-(7200-SUM(BH147:BM147))))*45%,IF(SUM(BH147:BM147)+EOMONTH($G$3,0)-$G$3+1&gt;=9000,((CE147+CF147)/(EOMONTH($G$3,0)-$G$3+1))*(9000-SUM(BH147:BM147))*BV147%+(((CE147+CF147)/(EOMONTH($G$3,0)-$G$3+1))*((EOMONTH($G$3,0)-$G$3+1)-(9000-SUM(BH147:BM147))))*50%,0)))))))))))</f>
        <v>0</v>
      </c>
      <c r="CH147" s="404">
        <f>IF(BW147=0,CF147*BX147%,IF(BW147&gt;0,((VLOOKUP(O147,звания!$D$2:$E$62,2,FALSE)/(EOMONTH($G$3,0)+1-$G$3)*BW147)*BX147%)))</f>
        <v>0</v>
      </c>
      <c r="CI147" s="404">
        <f>IF(BY147=0,CF147*BZ147%,IF(BY147&gt;0,(VLOOKUP(O147,звания!$D$2:$E$62,2,FALSE)/(EOMONTH($G$3,0)+1-$G$3)*BO147)*BZ147%)+(VLOOKUP(BS147,звания!$D$2:$E$62,2,FALSE)/(EOMONTH($G$3,0)+1-$G$3)*BU147)*BZ147%)</f>
        <v>0</v>
      </c>
      <c r="CJ147" s="404">
        <f>IF(CA147=0,CF147*CB147%,IF(CA147&gt;0,(VLOOKUP(O147,звания!$D$2:$E$62,2,FALSE)/(EOMONTH($G$3,0)+1-$G$3)*BO147)*CB147%)+(VLOOKUP(BS147,звания!$D$2:$E$62,2,FALSE)/(EOMONTH($G$3,0)+1-$G$3)*BU147)*CB147%)</f>
        <v>0</v>
      </c>
      <c r="CK147" s="404">
        <f>IF(CD147="Д",0,IF(CC147=0,CF147*CD147%,IF(CC147&gt;0,(VLOOKUP(O147,звания!$D$2:$E$62,2,FALSE)/(EOMONTH($G$3,0)+1-$G$3)*BO147)*CD147%)+(VLOOKUP(BS147,звания!$D$2:$E$62,2,FALSE)/(EOMONTH($G$3,0)+1-$G$3)*BU147)*CD147%))</f>
        <v>0</v>
      </c>
      <c r="CL147" s="404">
        <f>IF(BR147&gt;0,((VLOOKUP(C147,звания!$A$2:$B$62,2,FALSE)/(EOMONTH($G$3,0)+1-$G$3)*BO147+VLOOKUP(O147,звания!$D$2:$E$62,2,FALSE)/(EOMONTH($G$3,0)+1-$G$3)*BO147+(VLOOKUP(C147,звания!$A$2:$B$62,2,FALSE)/(EOMONTH($G$3,0)+1-$G$3)*BO147+VLOOKUP(O147,звания!$D$2:$E$62,2,FALSE)/(EOMONTH($G$3,0)+1-$G$3)*BO147)*BV147%)*BN147)+(VLOOKUP(C147,звания!$A$2:$B$62,2,FALSE)/(EOMONTH($G$3,0)+1-$G$3)*BU147+VLOOKUP(BS147,звания!$D$2:$E$62,2,FALSE)/(EOMONTH($G$3,0)+1-$G$3)*BU147+(VLOOKUP(C147,звания!$A$2:$B$62,2,FALSE)/(EOMONTH($G$3,0)+1-$G$3)*BU147+VLOOKUP(BS147,звания!$D$2:$E$62,2,FALSE)/(EOMONTH($G$3,0)+1-$G$3)*BU147)*BV147%)*BN147,(CE147+CF147+CG147)*BN147)</f>
        <v>0</v>
      </c>
      <c r="CM147" s="404"/>
      <c r="CN147" s="404"/>
      <c r="CO147" s="432">
        <f t="shared" si="213"/>
        <v>0</v>
      </c>
      <c r="CP147" s="638"/>
      <c r="CQ147" s="637">
        <f>IF(CF147=0,0,IF((SUM(BH147:BM147)&gt;360),(VLOOKUP(O147,звания!$F$2:$G$62,2,FALSE))/100,VLOOKUP(O147,звания!$F$2:$H$62,3,FALSE)/100))</f>
        <v>0</v>
      </c>
      <c r="CR147" s="617">
        <f>IF(B147="Виключений зі списків",IF(AND(BU147=0,360-BH147&lt;0),(VLOOKUP(O147,звания!$D$2:$E$62,2,FALSE))/(EOMONTH($B$3,0)+1-$B$3)*BO147*CQ147,IF(AND(360-BH147&gt;=0,360-BH147&lt;(EOMONTH($B$3,0)+1-$B$3)),(CF147/(EOMONTH($B$3,0)-$B$3+1)*(360-BH147))*CQ147+(CF147/(EOMONTH($B$3,0)-$B$3+1)*((EOMONTH($B$3,0)-$B$3+1)-(360-BH147)))*VLOOKUP(O147,звания!$F$2:$H$62,2,FALSE)/100,((((VLOOKUP(O147,звания!$D$2:$E$62,2,FALSE))/(EOMONTH($B$3,0)+1-$B$3)*BO147*CQ147+(VLOOKUP(BS147,звания!$D$2:$E$62,2,FALSE))/(EOMONTH($B$3,0)+1-$B$3)*BU147*(VLOOKUP(BS147,звания!$F$2:$G$62,2,FALSE)*0.01)+(IF(BT147=0,0,(VLOOKUP(BS147,звания!$D$2:$E$62,2,FALSE)/(EOMONTH($G$3,0)+1-$G$3)*BT147*(VLOOKUP(BS147,звания!$F$2:$G$62,2,FALSE)))*0.01-(VLOOKUP(O147,звания!$D$2:$E$62,2,FALSE)/(EOMONTH($G$3,0)+1-$G$3)*BT147*(VLOOKUP(O147,звания!$F$2:$G$62,2,FALSE)))*0.01)))))/100*(100-CP147))),(IF(AND(BU147=0,360-BH147&lt;0,CP147=0),(VLOOKUP(O147,звания!$D$2:$E$62,2,FALSE))/(EOMONTH($G$3,0)+1-$G$3)*BO147*CQ147,IF(AND(360-BH147&gt;=0,360-BH147&lt;(EOMONTH($G$3,0)+1-$G$3)),(CF147/(EOMONTH($G$3,0)-$G$3+1)*(360-BH147))*CQ147+(CF147/(EOMONTH($G$3,0)-$G$3+1)*((EOMONTH($G$3,0)-$G$3+1)-(360-BH147)))*VLOOKUP(O147,звания!$F$2:$H$62,2,FALSE)/100,((((VLOOKUP(O147,звания!$D$2:$E$62,2,FALSE))/(EOMONTH($G$3,0)+1-$G$3)*BO147*CQ147+(VLOOKUP(BS147,звания!$D$2:$E$62,2,FALSE))/(EOMONTH($G$3,0)+1-$G$3)*BU147*(VLOOKUP(BS147,звания!$F$2:$G$62,2,FALSE)*0.01)))/100*(100-CP147)+(IF(BT147=0,0,(VLOOKUP(BS147,звания!$D$2:$E$62,2,FALSE)/(EOMONTH($BN$3,0)+1-$BN$3)*BT147*(VLOOKUP(BS147,звания!$F$2:$G$62,2,FALSE)))*0.01-(VLOOKUP(O147,звания!$D$2:$E$62,2,FALSE)/(EOMONTH($BN$3,0)+1-$BN$3)*BT147*(VLOOKUP(O147,звания!$F$2:$G$62,2,FALSE)))*0.01)))))))</f>
        <v>0</v>
      </c>
      <c r="CS147" s="416">
        <f>SUM(CE147:CM147,CR147)</f>
        <v>0</v>
      </c>
      <c r="CT147" s="403"/>
      <c r="CU147" s="403"/>
      <c r="CV147" s="403">
        <f t="shared" si="214"/>
        <v>0</v>
      </c>
      <c r="CW147" s="556">
        <f>CN147+SUM(CS147:CV147)</f>
        <v>0</v>
      </c>
      <c r="CX147" s="403">
        <f t="shared" si="215"/>
        <v>0</v>
      </c>
      <c r="CY147" s="403"/>
      <c r="CZ147" s="404">
        <f t="shared" si="227"/>
        <v>0</v>
      </c>
      <c r="DA147" s="403"/>
      <c r="DB147" s="403"/>
      <c r="DC147" s="403"/>
      <c r="DD147" s="421">
        <f t="shared" si="235"/>
        <v>0</v>
      </c>
      <c r="DE147" s="421">
        <f t="shared" si="190"/>
        <v>0</v>
      </c>
      <c r="DF147" s="403">
        <f t="shared" si="202"/>
        <v>0</v>
      </c>
      <c r="DG147" s="421">
        <f t="shared" si="223"/>
        <v>0</v>
      </c>
      <c r="DH147" s="421">
        <f t="shared" si="224"/>
        <v>0</v>
      </c>
      <c r="DI147" s="421"/>
      <c r="DJ147" s="422" t="str">
        <f t="shared" si="203"/>
        <v xml:space="preserve">    </v>
      </c>
      <c r="DK147" s="113" t="s">
        <v>876</v>
      </c>
      <c r="DL147" s="28"/>
      <c r="DM147" s="28"/>
      <c r="DN147" s="28"/>
      <c r="DO147" s="901"/>
      <c r="DP147" s="888"/>
      <c r="DQ147" s="817"/>
      <c r="DR147" s="818"/>
      <c r="DS147" s="819"/>
      <c r="DT147" s="820"/>
      <c r="DU147" s="124"/>
      <c r="DV147" s="110"/>
      <c r="DW147" s="81"/>
      <c r="DX147" s="104"/>
      <c r="DY147" s="104"/>
      <c r="DZ147" s="105"/>
      <c r="EG147" s="19"/>
      <c r="EH147" s="543">
        <f t="shared" si="216"/>
        <v>0</v>
      </c>
      <c r="EI147" s="404">
        <f t="shared" si="217"/>
        <v>0</v>
      </c>
      <c r="EJ147" s="29" t="str">
        <f t="shared" si="218"/>
        <v>ВАКАНТ</v>
      </c>
      <c r="EK147" s="50"/>
      <c r="EL147" s="29"/>
      <c r="EM147" s="50"/>
      <c r="EN147" s="50"/>
      <c r="EO147" s="50"/>
      <c r="EP147" s="29"/>
    </row>
    <row r="148" spans="1:146" ht="17.45" hidden="1" customHeight="1">
      <c r="A148" s="402">
        <v>144</v>
      </c>
      <c r="B148" s="874" t="s">
        <v>813</v>
      </c>
      <c r="C148" s="911"/>
      <c r="D148" s="403" t="str">
        <f>DK148</f>
        <v>ВАКАНТ</v>
      </c>
      <c r="E148" s="416"/>
      <c r="F148" s="417"/>
      <c r="G148" s="406" t="str">
        <f t="shared" ref="G148:G160" si="236">IF(P148&gt;$G$3,0,CONCATENATE((INT((BH148)/360)+INT((BI148)/360)+INT((BJ148)/360)+INT((BK148)/360)+INT((BL148)/360)+INT((BM148)/360))+INT((INT(MOD((BH148),360)/30)+INT(MOD((BI148),360)/30)+INT(MOD((BJ148),360)/30)+INT(MOD((BK148),360)/30)+INT(MOD((BL148),360)/30)+INT(MOD((BM148),360)/30)+INT((MOD(MOD((BH148),360),30)+MOD(MOD((BI148),360),30)+MOD(MOD((BJ148),360),30)+MOD(MOD((BK148),360),30)+MOD(MOD((BL148),360),30)+MOD(MOD((BM148),360),30))/30))/12),".",MOD(INT(MOD((BH148),360)/30)+INT(MOD((BI148),360)/30)+INT(MOD((BJ148),360)/30)+INT(MOD((BK148),360)/30)+INT(MOD((BL148),360)/30)+INT(MOD((BM148),360)/30)+INT((MOD(MOD((BH148),360),30)+MOD(MOD((BI148),360),30)+MOD(MOD((BJ148),360),30)+MOD(MOD((BK148),360),30)+MOD(MOD((BL148),360),30)+MOD(MOD((BM148),360),30))/30),12),".",INT(MOD(MOD(MOD((BH148),360),30)+MOD(MOD((BI148),360),30)+MOD(MOD((BJ148),360),30)+MOD(MOD((BK148),360),30)+MOD(MOD((BL148),360),30)+MOD(MOD((BM148),360),30),30))))</f>
        <v>0.0.0</v>
      </c>
      <c r="H148" s="407" t="str">
        <f t="shared" si="225"/>
        <v>0.0.0</v>
      </c>
      <c r="I148" s="407" t="str">
        <f t="shared" ref="I148:I160" si="237">IF(P148&gt;$G$3,0,CONCATENATE((INT((BH148)/360)+INT((BM148)/360))+INT((INT(MOD((BH148),360)/30)+INT(MOD((BM148),360)/30)+INT((MOD(MOD((BH148),360),30)+MOD(MOD((BM148),360),30))/30))/12),".",MOD(INT(MOD((BH148),360)/30)+INT(MOD((BM148),360)/30)+INT((MOD(MOD((BH148),360),30)+MOD(MOD((BM148),360),30))/30),12),".",INT(MOD(MOD(MOD((BH148),360),30)+MOD(MOD((BM148),360),30),30))))</f>
        <v>0.0.0</v>
      </c>
      <c r="J148" s="407" t="str">
        <f t="shared" si="230"/>
        <v>0.0.0</v>
      </c>
      <c r="K148" s="407" t="str">
        <f t="shared" si="231"/>
        <v>0.0.0</v>
      </c>
      <c r="L148" s="407" t="str">
        <f t="shared" si="232"/>
        <v>0.0.0</v>
      </c>
      <c r="M148" s="407" t="str">
        <f t="shared" si="233"/>
        <v>0.0.0</v>
      </c>
      <c r="N148" s="408" t="str">
        <f>CONCATENATE(IF(INT(INT(DAYS360(BF148,BG148,1)/30)/24)&gt;=2,2,INT(INT(DAYS360(BF148,BG148,1)/30)/24)),".",IF(AND(INT(INT(DAYS360(BF148,BG148,1)/30)/24)&gt;=2,MOD(INT(BM148/30),12)&gt;=6),6,IF(ISODD(MOD(INT(DAYS360(BF148,BG148,1)/30),12)),MOD(INT(DAYS360(BF148,BG148,1)/60),12),MOD(INT(BM148/30),12))),".",IF(AND(INT(INT(DAYS360(BF148,BG148,1)/30)/24)&gt;=2,MOD(INT(BM148/30),12)&gt;=6),0,IF(ISODD(MOD(INT(DAYS360(BF148,BG148,1)/30),12)),INT((MOD(DAYS360(BF148,BG148,1),30)/2+15)),INT(MOD(DAYS360(BF148,BG148,1),30)/2))))</f>
        <v>0.0.0</v>
      </c>
      <c r="O148" s="930">
        <v>7</v>
      </c>
      <c r="P148" s="417"/>
      <c r="Q148" s="417"/>
      <c r="R148" s="417"/>
      <c r="S148" s="417"/>
      <c r="T148" s="417"/>
      <c r="U148" s="417"/>
      <c r="V148" s="714"/>
      <c r="W148" s="714"/>
      <c r="X148" s="417"/>
      <c r="Y148" s="417"/>
      <c r="Z148" s="714"/>
      <c r="AA148" s="714"/>
      <c r="AB148" s="417"/>
      <c r="AC148" s="417"/>
      <c r="AD148" s="714"/>
      <c r="AE148" s="714"/>
      <c r="AF148" s="417"/>
      <c r="AG148" s="417"/>
      <c r="AH148" s="714"/>
      <c r="AI148" s="714"/>
      <c r="AJ148" s="417"/>
      <c r="AK148" s="417"/>
      <c r="AL148" s="714"/>
      <c r="AM148" s="714"/>
      <c r="AN148" s="417"/>
      <c r="AO148" s="417"/>
      <c r="AP148" s="714"/>
      <c r="AQ148" s="714"/>
      <c r="AR148" s="417"/>
      <c r="AS148" s="417"/>
      <c r="AT148" s="714"/>
      <c r="AU148" s="714"/>
      <c r="AV148" s="417"/>
      <c r="AW148" s="417"/>
      <c r="AX148" s="716"/>
      <c r="AY148" s="716"/>
      <c r="AZ148" s="635"/>
      <c r="BA148" s="635"/>
      <c r="BB148" s="716"/>
      <c r="BC148" s="716"/>
      <c r="BD148" s="635"/>
      <c r="BE148" s="635"/>
      <c r="BF148" s="717"/>
      <c r="BG148" s="717"/>
      <c r="BH148" s="432">
        <f t="shared" si="228"/>
        <v>0</v>
      </c>
      <c r="BI148" s="432">
        <f t="shared" si="208"/>
        <v>0</v>
      </c>
      <c r="BJ148" s="432">
        <f t="shared" si="209"/>
        <v>0</v>
      </c>
      <c r="BK148" s="432">
        <f t="shared" si="210"/>
        <v>0</v>
      </c>
      <c r="BL148" s="432">
        <f t="shared" si="211"/>
        <v>0</v>
      </c>
      <c r="BM148" s="436">
        <f>IF(DAYS360(BF148,BG148)&gt;=1800,1800/2,(DAYS360(BF148,BG148,1))/2)</f>
        <v>0</v>
      </c>
      <c r="BN148" s="462">
        <v>0.65</v>
      </c>
      <c r="BO148" s="427">
        <f t="shared" si="229"/>
        <v>28</v>
      </c>
      <c r="BP148" s="419"/>
      <c r="BQ148" s="700"/>
      <c r="BR148" s="419"/>
      <c r="BS148" s="700"/>
      <c r="BT148" s="700"/>
      <c r="BU148" s="700"/>
      <c r="BV148" s="427">
        <f>IF((BH148+BI148+BJ148+BK148+BL148+BM148)&lt;360,0,IF(AND((BH148+BI148+BJ148+BK148+BL148+BM148)&gt;=360,(BH148+BI148+BJ148+BK148+BL148+BM148)&lt;1800),25,IF(AND((BH148+BI148+BJ148+BK148+BL148+BM148)&gt;=1800,(BH148+BI148+BJ148+BK148+BL148+BM148)&lt;3600),30,IF(AND((BH148+BI148+BJ148+BK148+BL148+BM148)&gt;=3600,(BH148+BI148+BJ148+BK148+BL148+BM148)&lt;5400),35,IF(AND((BH148+BI148+BJ148+BK148+BL148+BM148)&gt;=5400,(BH148+BI148+BJ148+BK148+BL148+BM148)&lt;7200),40,IF(AND((BH148+BI148+BJ148+BK148+BL148+BM148)&gt;=7200,(BH148+BI148+BJ148+BK148+BL148+BM148)&lt;9000),45,IF((BH148+BI148+BJ148+BK148+BL148+BM148)&gt;=9000,50,"ПРОВЕРЬ")))))))</f>
        <v>0</v>
      </c>
      <c r="BW148" s="419"/>
      <c r="BX148" s="782"/>
      <c r="BY148" s="419"/>
      <c r="BZ148" s="432"/>
      <c r="CA148" s="419"/>
      <c r="CB148" s="427"/>
      <c r="CC148" s="419"/>
      <c r="CD148" s="427"/>
      <c r="CE148" s="404">
        <f>IF(OR(C148=0,CD148="Д"),0,IF(AND(C148&gt;0,E148=0),VLOOKUP(C148,звания!A:B,2,FALSE)/((EOMONTH($G$3,0)+1)-$G$3)*BO148+VLOOKUP(C148,звания!A:B,2,FALSE)/((EOMONTH($G$3,0)+1)-$G$3)*BR148+VLOOKUP(C148,звания!A:B,2,FALSE)/((EOMONTH($G$3,0)+1)-$G$3)*BU148,IF(AND(C148&gt;0,E148&gt;0,F148&gt;=$G$3,BO148=(EOMONTH($G$3,0)+1)-$G$3),(VLOOKUP(E148,звания!A:B,2,FALSE)/(EOMONTH($G$3,0)-$G$3+1))*(F148-$G$3)+(VLOOKUP(C148,звания!A:B,2,FALSE)/(EOMONTH($G$3,0)-$G$3+1))*((EOMONTH($G$3,0)-$G$3+1)-(F148-$G$3)),IF(AND(C148&gt;0,E148&gt;0,F148&gt;$G$3,BO148&lt;(EOMONTH($G$3,0)+1)-$G$3,BO148&lt;&gt;0),VLOOKUP(E148,звания!A:B,2,FALSE)/((EOMONTH($G$3,0)+1)-$G$3)*((F148-$G$3)-(((EOMONTH($G$3,0)+1)-$G$3)-BO148-BU148-BR148))+VLOOKUP(C148,звания!A:B,2,FALSE)/((EOMONTH($G$3,0)+1)-$G$3)*(((EOMONTH($G$3,0)+1)-F148)),IF(F148&lt;$G$3,(VLOOKUP(C148,звания!A:B,2,FALSE)-VLOOKUP(E148,звания!A:B,2,FALSE))/((EOMONTH($BN$3,0)+1)-$BN$3)*(EOMONTH($BN$3,0)+1-F148)+VLOOKUP(C148,звания!A:B,2,FALSE)/((EOMONTH($G$3,0)+1)-$G$3)*BO148+VLOOKUP(C148,звания!A:B,2,FALSE)/((EOMONTH($G$3,0)+1)-$G$3)*BU148+VLOOKUP(C148,звания!A:B,2,FALSE)/((EOMONTH($G$3,0)+1)-$G$3)*BR148,0)))))</f>
        <v>0</v>
      </c>
      <c r="CF148" s="404">
        <f>IF(OR(CD148="Д",C148=0),0,IF(B148="Виключений зі списків",IF(BS148=0,(VLOOKUP(O148,звания!$D$2:$E$62,2,FALSE))/(EOMONTH($B$3,0)+1-$B$3)*BO148+(VLOOKUP(BQ148,звания!$D$2:$E$62,2,FALSE))/(EOMONTH($B$3,0)+1-$B$3)*BR148,(((VLOOKUP(O148,звания!$D$2:$E$62,2,FALSE))/(EOMONTH($B$3,0)+1-$B$3))*BO148)+(VLOOKUP(BQ148,звания!$D$2:$E$62,2,FALSE))/(EOMONTH($B$3,0)+1-$B$3)*BR148+(VLOOKUP(BS148,звания!$D$2:$E$62,2,FALSE))/(EOMONTH($B$3,0)+1-$B$3)*BU148),IF(BS148=0,(VLOOKUP(O148,звания!$D$2:$E$62,2,FALSE))/(EOMONTH($G$3,0)+1-$G$3)*BO148+(VLOOKUP(BQ148,звания!$D$2:$E$62,2,FALSE))/(EOMONTH($G$3,0)+1-$G$3)*BR148,(((VLOOKUP(O148,звания!$D$2:$E$62,2,FALSE))/(EOMONTH($G$3,0)+1-$G$3))*BO148)+(VLOOKUP(BQ148,звания!$D$2:$E$62,2,FALSE))/(EOMONTH($G$3,0)+1-$G$3)*BR148+(VLOOKUP(BS148,звания!$D$2:$E$62,2,FALSE))/(EOMONTH($G$3,0)+1-$G$3)*BU148+IF(BT148=0,0,(VLOOKUP(BS148,звания!$D$2:$E$62,2,FALSE))/(EOMONTH($BN$3,0)+1-$BN$3)*BT148-(VLOOKUP(O148,звания!$D$2:$E$62,2,FALSE))/(EOMONTH($BN$3,0)+1-$BN$3)*BT148))))</f>
        <v>0</v>
      </c>
      <c r="CG148" s="404">
        <f t="shared" si="234"/>
        <v>0</v>
      </c>
      <c r="CH148" s="404">
        <f>IF(BW148=0,CF148*BX148%,IF(BW148&gt;0,((VLOOKUP(O148,звания!$D$2:$E$62,2,FALSE)/(EOMONTH($G$3,0)+1-$G$3)*BW148)*BX148%)))</f>
        <v>0</v>
      </c>
      <c r="CI148" s="404">
        <f>IF(BY148=0,CF148*BZ148%,IF(BY148&gt;0,(VLOOKUP(O148,звания!$D$2:$E$62,2,FALSE)/(EOMONTH($G$3,0)+1-$G$3)*BO148)*BZ148%)+(VLOOKUP(BS148,звания!$D$2:$E$62,2,FALSE)/(EOMONTH($G$3,0)+1-$G$3)*BU148)*BZ148%)</f>
        <v>0</v>
      </c>
      <c r="CJ148" s="404">
        <f>IF(CA148=0,CF148*CB148%,IF(CA148&gt;0,(VLOOKUP(O148,звания!$D$2:$E$62,2,FALSE)/(EOMONTH($G$3,0)+1-$G$3)*BO148)*CB148%)+(VLOOKUP(BS148,звания!$D$2:$E$62,2,FALSE)/(EOMONTH($G$3,0)+1-$G$3)*BU148)*CB148%)</f>
        <v>0</v>
      </c>
      <c r="CK148" s="404">
        <f>IF(CD148="Д",0,IF(CC148=0,CF148*CD148%,IF(CC148&gt;0,(VLOOKUP(O148,звания!$D$2:$E$62,2,FALSE)/(EOMONTH($G$3,0)+1-$G$3)*BO148)*CD148%)+(VLOOKUP(BS148,звания!$D$2:$E$62,2,FALSE)/(EOMONTH($G$3,0)+1-$G$3)*BU148)*CD148%))</f>
        <v>0</v>
      </c>
      <c r="CL148" s="404">
        <f>IF(BR148&gt;0,((VLOOKUP(C148,звания!$A$2:$B$62,2,FALSE)/(EOMONTH($G$3,0)+1-$G$3)*BO148+VLOOKUP(O148,звания!$D$2:$E$62,2,FALSE)/(EOMONTH($G$3,0)+1-$G$3)*BO148+(VLOOKUP(C148,звания!$A$2:$B$62,2,FALSE)/(EOMONTH($G$3,0)+1-$G$3)*BO148+VLOOKUP(O148,звания!$D$2:$E$62,2,FALSE)/(EOMONTH($G$3,0)+1-$G$3)*BO148)*BV148%)*BN148)+(VLOOKUP(C148,звания!$A$2:$B$62,2,FALSE)/(EOMONTH($G$3,0)+1-$G$3)*BU148+VLOOKUP(BS148,звания!$D$2:$E$62,2,FALSE)/(EOMONTH($G$3,0)+1-$G$3)*BU148+(VLOOKUP(C148,звания!$A$2:$B$62,2,FALSE)/(EOMONTH($G$3,0)+1-$G$3)*BU148+VLOOKUP(BS148,звания!$D$2:$E$62,2,FALSE)/(EOMONTH($G$3,0)+1-$G$3)*BU148)*BV148%)*BN148,(CE148+CF148+CG148)*BN148)</f>
        <v>0</v>
      </c>
      <c r="CM148" s="404"/>
      <c r="CN148" s="404"/>
      <c r="CO148" s="432">
        <f t="shared" si="213"/>
        <v>0</v>
      </c>
      <c r="CP148" s="638"/>
      <c r="CQ148" s="637">
        <f>IF(CF148=0,0,IF((SUM(BH148:BM148)&gt;360),(VLOOKUP(O148,звания!$F$2:$G$62,2,FALSE))/100,VLOOKUP(O148,звания!$F$2:$H$62,3,FALSE)/100))</f>
        <v>0</v>
      </c>
      <c r="CR148" s="617">
        <f>IF(B148="Виключений зі списків",IF(AND(BU148=0,360-BH148&lt;0),(VLOOKUP(O148,звания!$D$2:$E$62,2,FALSE))/(EOMONTH($B$3,0)+1-$B$3)*BO148*CQ148,IF(AND(360-BH148&gt;=0,360-BH148&lt;(EOMONTH($B$3,0)+1-$B$3)),(CF148/(EOMONTH($B$3,0)-$B$3+1)*(360-BH148))*CQ148+(CF148/(EOMONTH($B$3,0)-$B$3+1)*((EOMONTH($B$3,0)-$B$3+1)-(360-BH148)))*VLOOKUP(O148,звания!$F$2:$H$62,2,FALSE)/100,((((VLOOKUP(O148,звания!$D$2:$E$62,2,FALSE))/(EOMONTH($B$3,0)+1-$B$3)*BO148*CQ148+(VLOOKUP(BS148,звания!$D$2:$E$62,2,FALSE))/(EOMONTH($B$3,0)+1-$B$3)*BU148*(VLOOKUP(BS148,звания!$F$2:$G$62,2,FALSE)*0.01)+(IF(BT148=0,0,(VLOOKUP(BS148,звания!$D$2:$E$62,2,FALSE)/(EOMONTH($G$3,0)+1-$G$3)*BT148*(VLOOKUP(BS148,звания!$F$2:$G$62,2,FALSE)))*0.01-(VLOOKUP(O148,звания!$D$2:$E$62,2,FALSE)/(EOMONTH($G$3,0)+1-$G$3)*BT148*(VLOOKUP(O148,звания!$F$2:$G$62,2,FALSE)))*0.01)))))/100*(100-CP148))),(IF(AND(BU148=0,360-BH148&lt;0,CP148=0),(VLOOKUP(O148,звания!$D$2:$E$62,2,FALSE))/(EOMONTH($G$3,0)+1-$G$3)*BO148*CQ148,IF(AND(360-BH148&gt;=0,360-BH148&lt;(EOMONTH($G$3,0)+1-$G$3)),(CF148/(EOMONTH($G$3,0)-$G$3+1)*(360-BH148))*CQ148+(CF148/(EOMONTH($G$3,0)-$G$3+1)*((EOMONTH($G$3,0)-$G$3+1)-(360-BH148)))*VLOOKUP(O148,звания!$F$2:$H$62,2,FALSE)/100,((((VLOOKUP(O148,звания!$D$2:$E$62,2,FALSE))/(EOMONTH($G$3,0)+1-$G$3)*BO148*CQ148+(VLOOKUP(BS148,звания!$D$2:$E$62,2,FALSE))/(EOMONTH($G$3,0)+1-$G$3)*BU148*(VLOOKUP(BS148,звания!$F$2:$G$62,2,FALSE)*0.01)))/100*(100-CP148)+(IF(BT148=0,0,(VLOOKUP(BS148,звания!$D$2:$E$62,2,FALSE)/(EOMONTH($BN$3,0)+1-$BN$3)*BT148*(VLOOKUP(BS148,звания!$F$2:$G$62,2,FALSE)))*0.01-(VLOOKUP(O148,звания!$D$2:$E$62,2,FALSE)/(EOMONTH($BN$3,0)+1-$BN$3)*BT148*(VLOOKUP(O148,звания!$F$2:$G$62,2,FALSE)))*0.01)))))))</f>
        <v>0</v>
      </c>
      <c r="CS148" s="416">
        <f t="shared" ref="CS148:CS177" si="238">SUM(CE148:CM148,CR148)</f>
        <v>0</v>
      </c>
      <c r="CT148" s="403"/>
      <c r="CU148" s="403"/>
      <c r="CV148" s="403">
        <f t="shared" si="214"/>
        <v>0</v>
      </c>
      <c r="CW148" s="556">
        <f>CN148+SUM(CS148:CV148)</f>
        <v>0</v>
      </c>
      <c r="CX148" s="403">
        <f t="shared" ref="CX148:CX202" si="239">IF(CU148=0,CW148*0.18,(CW148-CU148)*0.18)</f>
        <v>0</v>
      </c>
      <c r="CY148" s="403"/>
      <c r="CZ148" s="404">
        <f t="shared" si="227"/>
        <v>0</v>
      </c>
      <c r="DA148" s="403"/>
      <c r="DB148" s="403"/>
      <c r="DC148" s="403"/>
      <c r="DD148" s="421">
        <f t="shared" si="235"/>
        <v>0</v>
      </c>
      <c r="DE148" s="421">
        <f t="shared" si="190"/>
        <v>0</v>
      </c>
      <c r="DF148" s="403">
        <f>CX148</f>
        <v>0</v>
      </c>
      <c r="DG148" s="421">
        <f t="shared" si="223"/>
        <v>0</v>
      </c>
      <c r="DH148" s="421">
        <f t="shared" si="224"/>
        <v>0</v>
      </c>
      <c r="DI148" s="421"/>
      <c r="DJ148" s="422" t="str">
        <f t="shared" si="203"/>
        <v xml:space="preserve">    </v>
      </c>
      <c r="DK148" s="113" t="s">
        <v>876</v>
      </c>
      <c r="DL148" s="28"/>
      <c r="DM148" s="28"/>
      <c r="DN148" s="28"/>
      <c r="DO148" s="901"/>
      <c r="DP148" s="888"/>
      <c r="DQ148" s="817"/>
      <c r="DR148" s="818"/>
      <c r="DS148" s="819"/>
      <c r="DT148" s="820"/>
      <c r="DU148" s="124"/>
      <c r="DV148" s="110"/>
      <c r="DZ148" s="105"/>
      <c r="EG148" s="19"/>
      <c r="EH148" s="543">
        <f t="shared" si="216"/>
        <v>0</v>
      </c>
      <c r="EI148" s="404">
        <f t="shared" si="217"/>
        <v>0</v>
      </c>
      <c r="EJ148" s="29" t="str">
        <f t="shared" si="218"/>
        <v>ВАКАНТ</v>
      </c>
      <c r="EK148" s="50"/>
      <c r="EL148" s="29"/>
      <c r="EM148" s="50"/>
      <c r="EN148" s="50"/>
      <c r="EO148" s="50"/>
      <c r="EP148" s="29"/>
    </row>
    <row r="149" spans="1:146" ht="17.45" customHeight="1">
      <c r="A149" s="427">
        <v>145</v>
      </c>
      <c r="B149" s="869" t="s">
        <v>826</v>
      </c>
      <c r="C149" s="911" t="s">
        <v>707</v>
      </c>
      <c r="D149" s="404" t="str">
        <f t="shared" si="195"/>
        <v>Колосов В.А.</v>
      </c>
      <c r="E149" s="416"/>
      <c r="F149" s="417"/>
      <c r="G149" s="409" t="str">
        <f t="shared" si="236"/>
        <v>1.2.27</v>
      </c>
      <c r="H149" s="407" t="str">
        <f t="shared" si="225"/>
        <v>1.2.27</v>
      </c>
      <c r="I149" s="407" t="str">
        <f t="shared" si="237"/>
        <v>1.2.27</v>
      </c>
      <c r="J149" s="407" t="str">
        <f t="shared" si="230"/>
        <v>0.0.0</v>
      </c>
      <c r="K149" s="407" t="str">
        <f t="shared" si="231"/>
        <v>0.0.0</v>
      </c>
      <c r="L149" s="407" t="str">
        <f t="shared" si="232"/>
        <v>0.0.0</v>
      </c>
      <c r="M149" s="407" t="str">
        <f t="shared" si="233"/>
        <v>0.0.0</v>
      </c>
      <c r="N149" s="408" t="str">
        <f>CONCATENATE(IF(INT(INT(DAYS360(BF149,BG149,1)/30)/24)&gt;=2,2,INT(INT(DAYS360(BF149,BG149,1)/30)/24)),".",IF(AND(INT(INT(DAYS360(BF149,BG149,1)/30)/24)&gt;=2,MOD(INT(BM149/30),12)&gt;=6),6,IF(ISODD(MOD(INT(DAYS360(BF149,BG149,1)/30),12)),MOD(INT(DAYS360(BF149,BG149,1)/60),12),MOD(INT(BM149/30),12))),".",IF(AND(INT(INT(DAYS360(BF149,BG149,1)/30)/24)&gt;=2,MOD(INT(BM149/30),12)&gt;=6),0,IF(ISODD(MOD(INT(DAYS360(BF149,BG149,1)/30),12)),INT((MOD(DAYS360(BF149,BG149,1),30)/2+15)),INT(MOD(DAYS360(BF149,BG149,1),30)/2))))</f>
        <v>0.0.0</v>
      </c>
      <c r="O149" s="930">
        <v>2</v>
      </c>
      <c r="P149" s="417">
        <v>44139</v>
      </c>
      <c r="Q149" s="417"/>
      <c r="R149" s="417"/>
      <c r="S149" s="417"/>
      <c r="T149" s="417"/>
      <c r="U149" s="417"/>
      <c r="V149" s="714"/>
      <c r="W149" s="714"/>
      <c r="X149" s="417"/>
      <c r="Y149" s="417"/>
      <c r="Z149" s="714"/>
      <c r="AA149" s="714"/>
      <c r="AB149" s="417"/>
      <c r="AC149" s="417"/>
      <c r="AD149" s="714"/>
      <c r="AE149" s="714"/>
      <c r="AF149" s="417"/>
      <c r="AG149" s="417"/>
      <c r="AH149" s="714"/>
      <c r="AI149" s="714"/>
      <c r="AJ149" s="417"/>
      <c r="AK149" s="417"/>
      <c r="AL149" s="714"/>
      <c r="AM149" s="714"/>
      <c r="AN149" s="417"/>
      <c r="AO149" s="417"/>
      <c r="AP149" s="714"/>
      <c r="AQ149" s="714"/>
      <c r="AR149" s="417"/>
      <c r="AS149" s="417"/>
      <c r="AT149" s="714"/>
      <c r="AU149" s="714"/>
      <c r="AV149" s="417"/>
      <c r="AW149" s="417"/>
      <c r="AX149" s="716"/>
      <c r="AY149" s="716"/>
      <c r="AZ149" s="635"/>
      <c r="BA149" s="635"/>
      <c r="BB149" s="716"/>
      <c r="BC149" s="716"/>
      <c r="BD149" s="635"/>
      <c r="BE149" s="635"/>
      <c r="BF149" s="717"/>
      <c r="BG149" s="717"/>
      <c r="BH149" s="432">
        <f t="shared" si="228"/>
        <v>447</v>
      </c>
      <c r="BI149" s="432">
        <f t="shared" si="208"/>
        <v>0</v>
      </c>
      <c r="BJ149" s="432">
        <f t="shared" si="209"/>
        <v>0</v>
      </c>
      <c r="BK149" s="432">
        <f t="shared" si="210"/>
        <v>0</v>
      </c>
      <c r="BL149" s="432">
        <f t="shared" si="211"/>
        <v>0</v>
      </c>
      <c r="BM149" s="436">
        <f t="shared" si="200"/>
        <v>0</v>
      </c>
      <c r="BN149" s="462">
        <v>0.65</v>
      </c>
      <c r="BO149" s="427">
        <f t="shared" si="229"/>
        <v>28</v>
      </c>
      <c r="BP149" s="419"/>
      <c r="BQ149" s="700"/>
      <c r="BR149" s="419"/>
      <c r="BS149" s="700"/>
      <c r="BT149" s="700"/>
      <c r="BU149" s="700"/>
      <c r="BV149" s="427">
        <f t="shared" si="201"/>
        <v>25</v>
      </c>
      <c r="BW149" s="427"/>
      <c r="BX149" s="427"/>
      <c r="BY149" s="419"/>
      <c r="BZ149" s="432"/>
      <c r="CA149" s="419"/>
      <c r="CB149" s="427"/>
      <c r="CC149" s="419"/>
      <c r="CD149" s="427"/>
      <c r="CE149" s="404">
        <f>IF(OR(C149=0,CD149="Д"),0,IF(AND(C149&gt;0,E149=0),VLOOKUP(C149,звания!A:B,2,FALSE)/((EOMONTH($G$3,0)+1)-$G$3)*BO149+VLOOKUP(C149,звания!A:B,2,FALSE)/((EOMONTH($G$3,0)+1)-$G$3)*BR149+VLOOKUP(C149,звания!A:B,2,FALSE)/((EOMONTH($G$3,0)+1)-$G$3)*BU149,IF(AND(C149&gt;0,E149&gt;0,F149&gt;=$G$3,BO149=(EOMONTH($G$3,0)+1)-$G$3),(VLOOKUP(E149,звания!A:B,2,FALSE)/(EOMONTH($G$3,0)-$G$3+1))*(F149-$G$3)+(VLOOKUP(C149,звания!A:B,2,FALSE)/(EOMONTH($G$3,0)-$G$3+1))*((EOMONTH($G$3,0)-$G$3+1)-(F149-$G$3)),IF(AND(C149&gt;0,E149&gt;0,F149&gt;$G$3,BO149&lt;(EOMONTH($G$3,0)+1)-$G$3,BO149&lt;&gt;0),VLOOKUP(E149,звания!A:B,2,FALSE)/((EOMONTH($G$3,0)+1)-$G$3)*((F149-$G$3)-(((EOMONTH($G$3,0)+1)-$G$3)-BO149-BU149-BR149))+VLOOKUP(C149,звания!A:B,2,FALSE)/((EOMONTH($G$3,0)+1)-$G$3)*(((EOMONTH($G$3,0)+1)-F149)),IF(F149&lt;$G$3,(VLOOKUP(C149,звания!A:B,2,FALSE)-VLOOKUP(E149,звания!A:B,2,FALSE))/((EOMONTH($BN$3,0)+1)-$BN$3)*(EOMONTH($BN$3,0)+1-F149)+VLOOKUP(C149,звания!A:B,2,FALSE)/((EOMONTH($G$3,0)+1)-$G$3)*BO149+VLOOKUP(C149,звания!A:B,2,FALSE)/((EOMONTH($G$3,0)+1)-$G$3)*BU149+VLOOKUP(C149,звания!A:B,2,FALSE)/((EOMONTH($G$3,0)+1)-$G$3)*BR149,0)))))</f>
        <v>600</v>
      </c>
      <c r="CF149" s="404">
        <f>IF(OR(CD149="Д",C149=0),0,IF(B149="Виключений зі списків",IF(BS149=0,(VLOOKUP(O149,звания!$D$2:$E$62,2,FALSE))/(EOMONTH($B$3,0)+1-$B$3)*BO149+(VLOOKUP(BQ149,звания!$D$2:$E$62,2,FALSE))/(EOMONTH($B$3,0)+1-$B$3)*BR149,(((VLOOKUP(O149,звания!$D$2:$E$62,2,FALSE))/(EOMONTH($B$3,0)+1-$B$3))*BO149)+(VLOOKUP(BQ149,звания!$D$2:$E$62,2,FALSE))/(EOMONTH($B$3,0)+1-$B$3)*BR149+(VLOOKUP(BS149,звания!$D$2:$E$62,2,FALSE))/(EOMONTH($B$3,0)+1-$B$3)*BU149),IF(BS149=0,(VLOOKUP(O149,звания!$D$2:$E$62,2,FALSE))/(EOMONTH($G$3,0)+1-$G$3)*BO149+(VLOOKUP(BQ149,звания!$D$2:$E$62,2,FALSE))/(EOMONTH($G$3,0)+1-$G$3)*BR149,(((VLOOKUP(O149,звания!$D$2:$E$62,2,FALSE))/(EOMONTH($G$3,0)+1-$G$3))*BO149)+(VLOOKUP(BQ149,звания!$D$2:$E$62,2,FALSE))/(EOMONTH($G$3,0)+1-$G$3)*BR149+(VLOOKUP(BS149,звания!$D$2:$E$62,2,FALSE))/(EOMONTH($G$3,0)+1-$G$3)*BU149+IF(BT149=0,0,(VLOOKUP(BS149,звания!$D$2:$E$62,2,FALSE))/(EOMONTH($BN$3,0)+1-$BN$3)*BT149-(VLOOKUP(O149,звания!$D$2:$E$62,2,FALSE))/(EOMONTH($BN$3,0)+1-$BN$3)*BT149))))</f>
        <v>2550</v>
      </c>
      <c r="CG149" s="404">
        <f t="shared" si="234"/>
        <v>787.5</v>
      </c>
      <c r="CH149" s="404">
        <f>IF(BW149=0,CF149*BX149%,IF(BW149&gt;0,((VLOOKUP(O149,звания!$D$2:$E$62,2,FALSE)/(EOMONTH($G$3,0)+1-$G$3)*BW149)*BX149%)))</f>
        <v>0</v>
      </c>
      <c r="CI149" s="404">
        <f>IF(BY149=0,CF149*BZ149%,IF(BY149&gt;0,(VLOOKUP(O149,звания!$D$2:$E$62,2,FALSE)/(EOMONTH($G$3,0)+1-$G$3)*BO149)*BZ149%)+(VLOOKUP(BS149,звания!$D$2:$E$62,2,FALSE)/(EOMONTH($G$3,0)+1-$G$3)*BU149)*BZ149%)</f>
        <v>0</v>
      </c>
      <c r="CJ149" s="404">
        <f>IF(CA149=0,CF149*CB149%,IF(CA149&gt;0,(VLOOKUP(O149,звания!$D$2:$E$62,2,FALSE)/(EOMONTH($G$3,0)+1-$G$3)*BO149)*CB149%)+(VLOOKUP(BS149,звания!$D$2:$E$62,2,FALSE)/(EOMONTH($G$3,0)+1-$G$3)*BU149)*CB149%)</f>
        <v>0</v>
      </c>
      <c r="CK149" s="404">
        <f>IF(CD149="Д",0,IF(CC149=0,CF149*CD149%,IF(CC149&gt;0,(VLOOKUP(O149,звания!$D$2:$E$62,2,FALSE)/(EOMONTH($G$3,0)+1-$G$3)*BO149)*CD149%)+(VLOOKUP(BS149,звания!$D$2:$E$62,2,FALSE)/(EOMONTH($G$3,0)+1-$G$3)*BU149)*CD149%))</f>
        <v>0</v>
      </c>
      <c r="CL149" s="404">
        <f>IF(BR149&gt;0,((VLOOKUP(C149,звания!$A$2:$B$62,2,FALSE)/(EOMONTH($G$3,0)+1-$G$3)*BO149+VLOOKUP(O149,звания!$D$2:$E$62,2,FALSE)/(EOMONTH($G$3,0)+1-$G$3)*BO149+(VLOOKUP(C149,звания!$A$2:$B$62,2,FALSE)/(EOMONTH($G$3,0)+1-$G$3)*BO149+VLOOKUP(O149,звания!$D$2:$E$62,2,FALSE)/(EOMONTH($G$3,0)+1-$G$3)*BO149)*BV149%)*BN149)+(VLOOKUP(C149,звания!$A$2:$B$62,2,FALSE)/(EOMONTH($G$3,0)+1-$G$3)*BU149+VLOOKUP(BS149,звания!$D$2:$E$62,2,FALSE)/(EOMONTH($G$3,0)+1-$G$3)*BU149+(VLOOKUP(C149,звания!$A$2:$B$62,2,FALSE)/(EOMONTH($G$3,0)+1-$G$3)*BU149+VLOOKUP(BS149,звания!$D$2:$E$62,2,FALSE)/(EOMONTH($G$3,0)+1-$G$3)*BU149)*BV149%)*BN149,(CE149+CF149+CG149)*BN149)</f>
        <v>2559.38</v>
      </c>
      <c r="CM149" s="404"/>
      <c r="CN149" s="404"/>
      <c r="CO149" s="432">
        <f t="shared" si="213"/>
        <v>4</v>
      </c>
      <c r="CP149" s="638"/>
      <c r="CQ149" s="637">
        <f>IF(CF149=0,0,IF((SUM(BH149:BM149)&gt;360),(VLOOKUP(O149,звания!$F$2:$G$62,2,FALSE))/100,VLOOKUP(O149,звания!$F$2:$H$62,3,FALSE)/100))</f>
        <v>3.33</v>
      </c>
      <c r="CR149" s="617">
        <f>IF(B149="Виключений зі списків",IF(AND(BU149=0,360-BH149&lt;0),(VLOOKUP(O149,звания!$D$2:$E$62,2,FALSE))/(EOMONTH($B$3,0)+1-$B$3)*BO149*CQ149,IF(AND(360-BH149&gt;=0,360-BH149&lt;(EOMONTH($B$3,0)+1-$B$3)),(CF149/(EOMONTH($B$3,0)-$B$3+1)*(360-BH149))*CQ149+(CF149/(EOMONTH($B$3,0)-$B$3+1)*((EOMONTH($B$3,0)-$B$3+1)-(360-BH149)))*VLOOKUP(O149,звания!$F$2:$H$62,2,FALSE)/100,((((VLOOKUP(O149,звания!$D$2:$E$62,2,FALSE))/(EOMONTH($B$3,0)+1-$B$3)*BO149*CQ149+(VLOOKUP(BS149,звания!$D$2:$E$62,2,FALSE))/(EOMONTH($B$3,0)+1-$B$3)*BU149*(VLOOKUP(BS149,звания!$F$2:$G$62,2,FALSE)*0.01)+(IF(BT149=0,0,(VLOOKUP(BS149,звания!$D$2:$E$62,2,FALSE)/(EOMONTH($G$3,0)+1-$G$3)*BT149*(VLOOKUP(BS149,звания!$F$2:$G$62,2,FALSE)))*0.01-(VLOOKUP(O149,звания!$D$2:$E$62,2,FALSE)/(EOMONTH($G$3,0)+1-$G$3)*BT149*(VLOOKUP(O149,звания!$F$2:$G$62,2,FALSE)))*0.01)))))/100*(100-CP149))),(IF(AND(BU149=0,360-BH149&lt;0,CP149=0),(VLOOKUP(O149,звания!$D$2:$E$62,2,FALSE))/(EOMONTH($G$3,0)+1-$G$3)*BO149*CQ149,IF(AND(360-BH149&gt;=0,360-BH149&lt;(EOMONTH($G$3,0)+1-$G$3)),(CF149/(EOMONTH($G$3,0)-$G$3+1)*(360-BH149))*CQ149+(CF149/(EOMONTH($G$3,0)-$G$3+1)*((EOMONTH($G$3,0)-$G$3+1)-(360-BH149)))*VLOOKUP(O149,звания!$F$2:$H$62,2,FALSE)/100,((((VLOOKUP(O149,звания!$D$2:$E$62,2,FALSE))/(EOMONTH($G$3,0)+1-$G$3)*BO149*CQ149+(VLOOKUP(BS149,звания!$D$2:$E$62,2,FALSE))/(EOMONTH($G$3,0)+1-$G$3)*BU149*(VLOOKUP(BS149,звания!$F$2:$G$62,2,FALSE)*0.01)))/100*(100-CP149)+(IF(BT149=0,0,(VLOOKUP(BS149,звания!$D$2:$E$62,2,FALSE)/(EOMONTH($BN$3,0)+1-$BN$3)*BT149*(VLOOKUP(BS149,звания!$F$2:$G$62,2,FALSE)))*0.01-(VLOOKUP(O149,звания!$D$2:$E$62,2,FALSE)/(EOMONTH($BN$3,0)+1-$BN$3)*BT149*(VLOOKUP(O149,звания!$F$2:$G$62,2,FALSE)))*0.01)))))))</f>
        <v>8491.5</v>
      </c>
      <c r="CS149" s="416">
        <f t="shared" si="238"/>
        <v>14988.38</v>
      </c>
      <c r="CT149" s="403"/>
      <c r="CU149" s="403"/>
      <c r="CV149" s="404">
        <f t="shared" si="214"/>
        <v>672.35</v>
      </c>
      <c r="CW149" s="426">
        <f t="shared" si="176"/>
        <v>15660.73</v>
      </c>
      <c r="CX149" s="404">
        <f t="shared" si="239"/>
        <v>2818.93</v>
      </c>
      <c r="CY149" s="1174">
        <v>5</v>
      </c>
      <c r="CZ149" s="404">
        <f t="shared" si="227"/>
        <v>192.96</v>
      </c>
      <c r="DA149" s="404"/>
      <c r="DB149" s="404"/>
      <c r="DC149" s="404"/>
      <c r="DD149" s="426">
        <f t="shared" si="235"/>
        <v>3011.89</v>
      </c>
      <c r="DE149" s="426">
        <f t="shared" si="190"/>
        <v>3297.44</v>
      </c>
      <c r="DF149" s="404">
        <f t="shared" si="202"/>
        <v>2818.93</v>
      </c>
      <c r="DG149" s="426">
        <f t="shared" si="223"/>
        <v>15467.77</v>
      </c>
      <c r="DH149" s="426">
        <f t="shared" si="224"/>
        <v>0</v>
      </c>
      <c r="DI149" s="421"/>
      <c r="DJ149" s="422" t="str">
        <f t="shared" si="203"/>
        <v xml:space="preserve">30 від 01.03   </v>
      </c>
      <c r="DK149" s="113" t="s">
        <v>1098</v>
      </c>
      <c r="DL149" s="28" t="s">
        <v>1099</v>
      </c>
      <c r="DM149" s="28" t="s">
        <v>1096</v>
      </c>
      <c r="DN149" s="28" t="s">
        <v>1031</v>
      </c>
      <c r="DO149" s="900">
        <v>3611001939</v>
      </c>
      <c r="DP149" s="888"/>
      <c r="DQ149" s="817"/>
      <c r="DR149" s="818"/>
      <c r="DS149" s="819"/>
      <c r="DT149" s="820"/>
      <c r="DU149" s="400"/>
      <c r="DV149" s="122"/>
      <c r="DX149" s="84"/>
      <c r="DY149" s="84"/>
      <c r="DZ149" s="105"/>
      <c r="EA149" s="81"/>
      <c r="EH149" s="543">
        <f t="shared" si="216"/>
        <v>2</v>
      </c>
      <c r="EI149" s="404" t="str">
        <f t="shared" si="217"/>
        <v>ст. м-с</v>
      </c>
      <c r="EJ149" s="29" t="str">
        <f t="shared" si="218"/>
        <v>Колосов В.А.</v>
      </c>
      <c r="EK149" s="50"/>
      <c r="EL149" s="29"/>
      <c r="EM149" s="50"/>
      <c r="EN149" s="50"/>
      <c r="EO149" s="50"/>
      <c r="EP149" s="30"/>
    </row>
    <row r="150" spans="1:146" ht="17.45" customHeight="1">
      <c r="A150" s="427">
        <v>146</v>
      </c>
      <c r="B150" s="869" t="s">
        <v>826</v>
      </c>
      <c r="C150" s="911" t="s">
        <v>707</v>
      </c>
      <c r="D150" s="404" t="str">
        <f t="shared" si="195"/>
        <v>Бортник Р.М.</v>
      </c>
      <c r="E150" s="416"/>
      <c r="F150" s="417"/>
      <c r="G150" s="409" t="str">
        <f t="shared" si="236"/>
        <v>1.10.25</v>
      </c>
      <c r="H150" s="407" t="str">
        <f t="shared" si="225"/>
        <v>1.10.25</v>
      </c>
      <c r="I150" s="407" t="str">
        <f t="shared" si="237"/>
        <v>1.10.25</v>
      </c>
      <c r="J150" s="407" t="str">
        <f t="shared" si="230"/>
        <v>0.0.0</v>
      </c>
      <c r="K150" s="407" t="str">
        <f t="shared" si="231"/>
        <v>0.0.0</v>
      </c>
      <c r="L150" s="407" t="str">
        <f t="shared" si="232"/>
        <v>0.0.0</v>
      </c>
      <c r="M150" s="407" t="str">
        <f t="shared" si="233"/>
        <v>0.0.0</v>
      </c>
      <c r="N150" s="408" t="str">
        <f t="shared" ref="N150:N156" si="240">CONCATENATE(IF(INT(INT(DAYS360(BF150,BG150,1)/30)/24)&gt;=2,2,INT(INT(DAYS360(BF150,BG150,1)/30)/24)),".",IF(AND(INT(INT(DAYS360(BF150,BG150,1)/30)/24)&gt;=2,MOD(INT(BM150/30),12)&gt;=6),6,IF(ISODD(MOD(INT(DAYS360(BF150,BG150,1)/30),12)),MOD(INT(DAYS360(BF150,BG150,1)/60),12),MOD(INT(BM150/30),12))),".",IF(AND(INT(INT(DAYS360(BF150,BG150,1)/30)/24)&gt;=2,MOD(INT(BM150/30),12)&gt;=6),0,IF(ISODD(MOD(INT(DAYS360(BF150,BG150,1)/30),12)),INT((MOD(DAYS360(BF150,BG150,1),30)/2+15)),INT(MOD(DAYS360(BF150,BG150,1),30)/2))))</f>
        <v>0.0.0</v>
      </c>
      <c r="O150" s="930">
        <v>2</v>
      </c>
      <c r="P150" s="417">
        <v>43896</v>
      </c>
      <c r="Q150" s="417"/>
      <c r="R150" s="417"/>
      <c r="S150" s="417"/>
      <c r="T150" s="417"/>
      <c r="U150" s="417"/>
      <c r="V150" s="714"/>
      <c r="W150" s="714"/>
      <c r="X150" s="417"/>
      <c r="Y150" s="417"/>
      <c r="Z150" s="714"/>
      <c r="AA150" s="714"/>
      <c r="AB150" s="417"/>
      <c r="AC150" s="417"/>
      <c r="AD150" s="714"/>
      <c r="AE150" s="714"/>
      <c r="AF150" s="417"/>
      <c r="AG150" s="417"/>
      <c r="AH150" s="714"/>
      <c r="AI150" s="714"/>
      <c r="AJ150" s="417"/>
      <c r="AK150" s="417"/>
      <c r="AL150" s="714"/>
      <c r="AM150" s="714"/>
      <c r="AN150" s="417"/>
      <c r="AO150" s="417"/>
      <c r="AP150" s="714"/>
      <c r="AQ150" s="714"/>
      <c r="AR150" s="417"/>
      <c r="AS150" s="417"/>
      <c r="AT150" s="714"/>
      <c r="AU150" s="714"/>
      <c r="AV150" s="417"/>
      <c r="AW150" s="417"/>
      <c r="AX150" s="716"/>
      <c r="AY150" s="716"/>
      <c r="AZ150" s="635"/>
      <c r="BA150" s="635"/>
      <c r="BB150" s="716"/>
      <c r="BC150" s="716"/>
      <c r="BD150" s="635"/>
      <c r="BE150" s="635"/>
      <c r="BF150" s="717"/>
      <c r="BG150" s="717"/>
      <c r="BH150" s="432">
        <f t="shared" si="228"/>
        <v>685</v>
      </c>
      <c r="BI150" s="432">
        <f t="shared" si="208"/>
        <v>0</v>
      </c>
      <c r="BJ150" s="432">
        <f t="shared" si="209"/>
        <v>0</v>
      </c>
      <c r="BK150" s="432">
        <f t="shared" si="210"/>
        <v>0</v>
      </c>
      <c r="BL150" s="432">
        <f t="shared" si="211"/>
        <v>0</v>
      </c>
      <c r="BM150" s="436">
        <f t="shared" si="200"/>
        <v>0</v>
      </c>
      <c r="BN150" s="462">
        <v>0.65</v>
      </c>
      <c r="BO150" s="427">
        <f t="shared" si="229"/>
        <v>28</v>
      </c>
      <c r="BP150" s="419"/>
      <c r="BQ150" s="700"/>
      <c r="BR150" s="419"/>
      <c r="BS150" s="700"/>
      <c r="BT150" s="700"/>
      <c r="BU150" s="700"/>
      <c r="BV150" s="427">
        <f t="shared" si="201"/>
        <v>25</v>
      </c>
      <c r="BW150" s="427"/>
      <c r="BX150" s="432"/>
      <c r="BY150" s="700"/>
      <c r="BZ150" s="432"/>
      <c r="CA150" s="700"/>
      <c r="CB150" s="432"/>
      <c r="CC150" s="700"/>
      <c r="CD150" s="432"/>
      <c r="CE150" s="404">
        <f>IF(OR(C150=0,CD150="Д"),0,IF(AND(C150&gt;0,E150=0),VLOOKUP(C150,звания!A:B,2,FALSE)/((EOMONTH($G$3,0)+1)-$G$3)*BO150+VLOOKUP(C150,звания!A:B,2,FALSE)/((EOMONTH($G$3,0)+1)-$G$3)*BR150+VLOOKUP(C150,звания!A:B,2,FALSE)/((EOMONTH($G$3,0)+1)-$G$3)*BU150,IF(AND(C150&gt;0,E150&gt;0,F150&gt;=$G$3,BO150=(EOMONTH($G$3,0)+1)-$G$3),(VLOOKUP(E150,звания!A:B,2,FALSE)/(EOMONTH($G$3,0)-$G$3+1))*(F150-$G$3)+(VLOOKUP(C150,звания!A:B,2,FALSE)/(EOMONTH($G$3,0)-$G$3+1))*((EOMONTH($G$3,0)-$G$3+1)-(F150-$G$3)),IF(AND(C150&gt;0,E150&gt;0,F150&gt;$G$3,BO150&lt;(EOMONTH($G$3,0)+1)-$G$3,BO150&lt;&gt;0),VLOOKUP(E150,звания!A:B,2,FALSE)/((EOMONTH($G$3,0)+1)-$G$3)*((F150-$G$3)-(((EOMONTH($G$3,0)+1)-$G$3)-BO150-BU150-BR150))+VLOOKUP(C150,звания!A:B,2,FALSE)/((EOMONTH($G$3,0)+1)-$G$3)*(((EOMONTH($G$3,0)+1)-F150)),IF(F150&lt;$G$3,(VLOOKUP(C150,звания!A:B,2,FALSE)-VLOOKUP(E150,звания!A:B,2,FALSE))/((EOMONTH($BN$3,0)+1)-$BN$3)*(EOMONTH($BN$3,0)+1-F150)+VLOOKUP(C150,звания!A:B,2,FALSE)/((EOMONTH($G$3,0)+1)-$G$3)*BO150+VLOOKUP(C150,звания!A:B,2,FALSE)/((EOMONTH($G$3,0)+1)-$G$3)*BU150+VLOOKUP(C150,звания!A:B,2,FALSE)/((EOMONTH($G$3,0)+1)-$G$3)*BR150,0)))))</f>
        <v>600</v>
      </c>
      <c r="CF150" s="404">
        <f>IF(OR(CD150="Д",C150=0),0,IF(B150="Виключений зі списків",IF(BS150=0,(VLOOKUP(O150,звания!$D$2:$E$62,2,FALSE))/(EOMONTH($B$3,0)+1-$B$3)*BO150+(VLOOKUP(BQ150,звания!$D$2:$E$62,2,FALSE))/(EOMONTH($B$3,0)+1-$B$3)*BR150,(((VLOOKUP(O150,звания!$D$2:$E$62,2,FALSE))/(EOMONTH($B$3,0)+1-$B$3))*BO150)+(VLOOKUP(BQ150,звания!$D$2:$E$62,2,FALSE))/(EOMONTH($B$3,0)+1-$B$3)*BR150+(VLOOKUP(BS150,звания!$D$2:$E$62,2,FALSE))/(EOMONTH($B$3,0)+1-$B$3)*BU150),IF(BS150=0,(VLOOKUP(O150,звания!$D$2:$E$62,2,FALSE))/(EOMONTH($G$3,0)+1-$G$3)*BO150+(VLOOKUP(BQ150,звания!$D$2:$E$62,2,FALSE))/(EOMONTH($G$3,0)+1-$G$3)*BR150,(((VLOOKUP(O150,звания!$D$2:$E$62,2,FALSE))/(EOMONTH($G$3,0)+1-$G$3))*BO150)+(VLOOKUP(BQ150,звания!$D$2:$E$62,2,FALSE))/(EOMONTH($G$3,0)+1-$G$3)*BR150+(VLOOKUP(BS150,звания!$D$2:$E$62,2,FALSE))/(EOMONTH($G$3,0)+1-$G$3)*BU150+IF(BT150=0,0,(VLOOKUP(BS150,звания!$D$2:$E$62,2,FALSE))/(EOMONTH($BN$3,0)+1-$BN$3)*BT150-(VLOOKUP(O150,звания!$D$2:$E$62,2,FALSE))/(EOMONTH($BN$3,0)+1-$BN$3)*BT150))))</f>
        <v>2550</v>
      </c>
      <c r="CG150" s="404">
        <f t="shared" si="234"/>
        <v>787.5</v>
      </c>
      <c r="CH150" s="404">
        <f>IF(BW150=0,CF150*BX150%,IF(BW150&gt;0,((VLOOKUP(O150,звания!$D$2:$E$62,2,FALSE)/(EOMONTH($G$3,0)+1-$G$3)*BW150)*BX150%)))</f>
        <v>0</v>
      </c>
      <c r="CI150" s="404">
        <f>IF(BY150=0,CF150*BZ150%,IF(BY150&gt;0,(VLOOKUP(O150,звания!$D$2:$E$62,2,FALSE)/(EOMONTH($G$3,0)+1-$G$3)*BO150)*BZ150%)+(VLOOKUP(BS150,звания!$D$2:$E$62,2,FALSE)/(EOMONTH($G$3,0)+1-$G$3)*BU150)*BZ150%)</f>
        <v>0</v>
      </c>
      <c r="CJ150" s="404">
        <f>IF(CA150=0,CF150*CB150%,IF(CA150&gt;0,(VLOOKUP(O150,звания!$D$2:$E$62,2,FALSE)/(EOMONTH($G$3,0)+1-$G$3)*BO150)*CB150%)+(VLOOKUP(BS150,звания!$D$2:$E$62,2,FALSE)/(EOMONTH($G$3,0)+1-$G$3)*BU150)*CB150%)</f>
        <v>0</v>
      </c>
      <c r="CK150" s="404">
        <f>IF(CD150="Д",0,IF(CC150=0,CF150*CD150%,IF(CC150&gt;0,(VLOOKUP(O150,звания!$D$2:$E$62,2,FALSE)/(EOMONTH($G$3,0)+1-$G$3)*BO150)*CD150%)+(VLOOKUP(BS150,звания!$D$2:$E$62,2,FALSE)/(EOMONTH($G$3,0)+1-$G$3)*BU150)*CD150%))</f>
        <v>0</v>
      </c>
      <c r="CL150" s="404">
        <f>IF(BR150&gt;0,((VLOOKUP(C150,звания!$A$2:$B$62,2,FALSE)/(EOMONTH($G$3,0)+1-$G$3)*BO150+VLOOKUP(O150,звания!$D$2:$E$62,2,FALSE)/(EOMONTH($G$3,0)+1-$G$3)*BO150+(VLOOKUP(C150,звания!$A$2:$B$62,2,FALSE)/(EOMONTH($G$3,0)+1-$G$3)*BO150+VLOOKUP(O150,звания!$D$2:$E$62,2,FALSE)/(EOMONTH($G$3,0)+1-$G$3)*BO150)*BV150%)*BN150)+(VLOOKUP(C150,звания!$A$2:$B$62,2,FALSE)/(EOMONTH($G$3,0)+1-$G$3)*BU150+VLOOKUP(BS150,звания!$D$2:$E$62,2,FALSE)/(EOMONTH($G$3,0)+1-$G$3)*BU150+(VLOOKUP(C150,звания!$A$2:$B$62,2,FALSE)/(EOMONTH($G$3,0)+1-$G$3)*BU150+VLOOKUP(BS150,звания!$D$2:$E$62,2,FALSE)/(EOMONTH($G$3,0)+1-$G$3)*BU150)*BV150%)*BN150,(CE150+CF150+CG150)*BN150)</f>
        <v>2559.38</v>
      </c>
      <c r="CM150" s="404"/>
      <c r="CN150" s="404"/>
      <c r="CO150" s="432">
        <f t="shared" si="213"/>
        <v>4</v>
      </c>
      <c r="CP150" s="638"/>
      <c r="CQ150" s="637">
        <f>IF(CF150=0,0,IF((SUM(BH150:BM150)&gt;360),(VLOOKUP(O150,звания!$F$2:$G$62,2,FALSE))/100,VLOOKUP(O150,звания!$F$2:$H$62,3,FALSE)/100))</f>
        <v>3.33</v>
      </c>
      <c r="CR150" s="617">
        <f>IF(B150="Виключений зі списків",IF(AND(BU150=0,360-BH150&lt;0),(VLOOKUP(O150,звания!$D$2:$E$62,2,FALSE))/(EOMONTH($B$3,0)+1-$B$3)*BO150*CQ150,IF(AND(360-BH150&gt;=0,360-BH150&lt;(EOMONTH($B$3,0)+1-$B$3)),(CF150/(EOMONTH($B$3,0)-$B$3+1)*(360-BH150))*CQ150+(CF150/(EOMONTH($B$3,0)-$B$3+1)*((EOMONTH($B$3,0)-$B$3+1)-(360-BH150)))*VLOOKUP(O150,звания!$F$2:$H$62,2,FALSE)/100,((((VLOOKUP(O150,звания!$D$2:$E$62,2,FALSE))/(EOMONTH($B$3,0)+1-$B$3)*BO150*CQ150+(VLOOKUP(BS150,звания!$D$2:$E$62,2,FALSE))/(EOMONTH($B$3,0)+1-$B$3)*BU150*(VLOOKUP(BS150,звания!$F$2:$G$62,2,FALSE)*0.01)+(IF(BT150=0,0,(VLOOKUP(BS150,звания!$D$2:$E$62,2,FALSE)/(EOMONTH($G$3,0)+1-$G$3)*BT150*(VLOOKUP(BS150,звания!$F$2:$G$62,2,FALSE)))*0.01-(VLOOKUP(O150,звания!$D$2:$E$62,2,FALSE)/(EOMONTH($G$3,0)+1-$G$3)*BT150*(VLOOKUP(O150,звания!$F$2:$G$62,2,FALSE)))*0.01)))))/100*(100-CP150))),(IF(AND(BU150=0,360-BH150&lt;0,CP150=0),(VLOOKUP(O150,звания!$D$2:$E$62,2,FALSE))/(EOMONTH($G$3,0)+1-$G$3)*BO150*CQ150,IF(AND(360-BH150&gt;=0,360-BH150&lt;(EOMONTH($G$3,0)+1-$G$3)),(CF150/(EOMONTH($G$3,0)-$G$3+1)*(360-BH150))*CQ150+(CF150/(EOMONTH($G$3,0)-$G$3+1)*((EOMONTH($G$3,0)-$G$3+1)-(360-BH150)))*VLOOKUP(O150,звания!$F$2:$H$62,2,FALSE)/100,((((VLOOKUP(O150,звания!$D$2:$E$62,2,FALSE))/(EOMONTH($G$3,0)+1-$G$3)*BO150*CQ150+(VLOOKUP(BS150,звания!$D$2:$E$62,2,FALSE))/(EOMONTH($G$3,0)+1-$G$3)*BU150*(VLOOKUP(BS150,звания!$F$2:$G$62,2,FALSE)*0.01)))/100*(100-CP150)+(IF(BT150=0,0,(VLOOKUP(BS150,звания!$D$2:$E$62,2,FALSE)/(EOMONTH($BN$3,0)+1-$BN$3)*BT150*(VLOOKUP(BS150,звания!$F$2:$G$62,2,FALSE)))*0.01-(VLOOKUP(O150,звания!$D$2:$E$62,2,FALSE)/(EOMONTH($BN$3,0)+1-$BN$3)*BT150*(VLOOKUP(O150,звания!$F$2:$G$62,2,FALSE)))*0.01)))))))</f>
        <v>8491.5</v>
      </c>
      <c r="CS150" s="416">
        <f t="shared" si="238"/>
        <v>14988.38</v>
      </c>
      <c r="CT150" s="403"/>
      <c r="CU150" s="403"/>
      <c r="CV150" s="404">
        <f t="shared" si="214"/>
        <v>672.35</v>
      </c>
      <c r="CW150" s="426">
        <f t="shared" si="176"/>
        <v>15660.73</v>
      </c>
      <c r="CX150" s="404">
        <f t="shared" si="239"/>
        <v>2818.93</v>
      </c>
      <c r="CY150" s="1174">
        <v>5</v>
      </c>
      <c r="CZ150" s="404">
        <f t="shared" si="227"/>
        <v>192.96</v>
      </c>
      <c r="DA150" s="404"/>
      <c r="DB150" s="403"/>
      <c r="DC150" s="404"/>
      <c r="DD150" s="426">
        <f t="shared" si="235"/>
        <v>3011.89</v>
      </c>
      <c r="DE150" s="426">
        <f t="shared" si="190"/>
        <v>3297.44</v>
      </c>
      <c r="DF150" s="404">
        <f t="shared" si="202"/>
        <v>2818.93</v>
      </c>
      <c r="DG150" s="426">
        <f t="shared" si="223"/>
        <v>15467.77</v>
      </c>
      <c r="DH150" s="426">
        <f t="shared" si="224"/>
        <v>0</v>
      </c>
      <c r="DI150" s="421"/>
      <c r="DJ150" s="422" t="str">
        <f t="shared" si="203"/>
        <v xml:space="preserve">30 від 01.03   </v>
      </c>
      <c r="DK150" s="113" t="s">
        <v>1100</v>
      </c>
      <c r="DL150" s="28" t="s">
        <v>1101</v>
      </c>
      <c r="DM150" s="28" t="s">
        <v>888</v>
      </c>
      <c r="DN150" s="28" t="s">
        <v>916</v>
      </c>
      <c r="DO150" s="900">
        <v>3693009717</v>
      </c>
      <c r="DP150" s="888"/>
      <c r="DQ150" s="826"/>
      <c r="DR150" s="818"/>
      <c r="DS150" s="819"/>
      <c r="DT150" s="820"/>
      <c r="DU150" s="400"/>
      <c r="DV150" s="110"/>
      <c r="DX150" s="84"/>
      <c r="DY150" s="84"/>
      <c r="DZ150" s="105"/>
      <c r="EH150" s="543">
        <f t="shared" si="216"/>
        <v>2</v>
      </c>
      <c r="EI150" s="404" t="str">
        <f t="shared" si="217"/>
        <v>ст. м-с</v>
      </c>
      <c r="EJ150" s="29" t="str">
        <f t="shared" si="218"/>
        <v>Бортник Р.М.</v>
      </c>
      <c r="EK150" s="50"/>
      <c r="EL150" s="29"/>
      <c r="EM150" s="50"/>
      <c r="EN150" s="50"/>
      <c r="EO150" s="50"/>
      <c r="EP150" s="29"/>
    </row>
    <row r="151" spans="1:146" ht="17.45" hidden="1" customHeight="1" thickBot="1">
      <c r="A151" s="402">
        <v>147</v>
      </c>
      <c r="B151" s="428"/>
      <c r="C151" s="403"/>
      <c r="D151" s="403">
        <f t="shared" si="195"/>
        <v>0</v>
      </c>
      <c r="E151" s="416"/>
      <c r="F151" s="417"/>
      <c r="G151" s="406" t="str">
        <f t="shared" si="236"/>
        <v>0.0.0</v>
      </c>
      <c r="H151" s="407" t="str">
        <f t="shared" si="225"/>
        <v>0.0.0</v>
      </c>
      <c r="I151" s="407" t="str">
        <f t="shared" si="237"/>
        <v>0.0.0</v>
      </c>
      <c r="J151" s="407" t="str">
        <f t="shared" si="230"/>
        <v>0.0.0</v>
      </c>
      <c r="K151" s="407" t="str">
        <f t="shared" si="231"/>
        <v>0.0.0</v>
      </c>
      <c r="L151" s="407" t="str">
        <f t="shared" si="232"/>
        <v>0.0.0</v>
      </c>
      <c r="M151" s="407" t="str">
        <f t="shared" si="233"/>
        <v>0.0.0</v>
      </c>
      <c r="N151" s="408" t="str">
        <f t="shared" si="240"/>
        <v>0.0.0</v>
      </c>
      <c r="O151" s="418"/>
      <c r="P151" s="417"/>
      <c r="Q151" s="417"/>
      <c r="R151" s="417"/>
      <c r="S151" s="417"/>
      <c r="T151" s="417"/>
      <c r="U151" s="417"/>
      <c r="V151" s="714"/>
      <c r="W151" s="714"/>
      <c r="X151" s="417"/>
      <c r="Y151" s="417"/>
      <c r="Z151" s="714"/>
      <c r="AA151" s="714"/>
      <c r="AB151" s="417"/>
      <c r="AC151" s="417"/>
      <c r="AD151" s="714"/>
      <c r="AE151" s="714"/>
      <c r="AF151" s="417"/>
      <c r="AG151" s="417"/>
      <c r="AH151" s="714"/>
      <c r="AI151" s="714"/>
      <c r="AJ151" s="417"/>
      <c r="AK151" s="417"/>
      <c r="AL151" s="714"/>
      <c r="AM151" s="714"/>
      <c r="AN151" s="417"/>
      <c r="AO151" s="417"/>
      <c r="AP151" s="714"/>
      <c r="AQ151" s="714"/>
      <c r="AR151" s="417"/>
      <c r="AS151" s="417"/>
      <c r="AT151" s="714"/>
      <c r="AU151" s="714"/>
      <c r="AV151" s="417"/>
      <c r="AW151" s="417"/>
      <c r="AX151" s="716"/>
      <c r="AY151" s="716"/>
      <c r="AZ151" s="635"/>
      <c r="BA151" s="635"/>
      <c r="BB151" s="716"/>
      <c r="BC151" s="716"/>
      <c r="BD151" s="635"/>
      <c r="BE151" s="635"/>
      <c r="BF151" s="717"/>
      <c r="BG151" s="717"/>
      <c r="BH151" s="432">
        <f t="shared" ref="BH151:BH216" si="241">IF(OR(P151=0,P151&gt;$G$3),0,IF(B151="Виключений зі списків",DAYS360(P151,IF(Q151=0,$B$3,Q151),1)+(DAYS360(R151,IF(AND(S151=0,Q151&gt;1,R151&gt;1),$B$3,S151),1)+(DAYS360(T151,IF(AND(U151=0,T151&gt;1,Q151&gt;1),$B$3,U151),1))),DAYS360(P151,IF(Q151=0,$G$3,Q151),1)+(DAYS360(R151,IF(AND(S151=0,Q151&gt;1,R151&gt;1),$G$3,S151),1)+(DAYS360(T151,IF(AND(U151=0,T151&gt;1,Q151&gt;1),$G$3,U151),1)))))</f>
        <v>0</v>
      </c>
      <c r="BI151" s="432">
        <f t="shared" si="208"/>
        <v>0</v>
      </c>
      <c r="BJ151" s="432">
        <f t="shared" si="209"/>
        <v>0</v>
      </c>
      <c r="BK151" s="432">
        <f t="shared" si="210"/>
        <v>0</v>
      </c>
      <c r="BL151" s="432">
        <f t="shared" si="211"/>
        <v>0</v>
      </c>
      <c r="BM151" s="436">
        <f t="shared" si="200"/>
        <v>0</v>
      </c>
      <c r="BN151" s="462">
        <v>0.65</v>
      </c>
      <c r="BO151" s="427">
        <f t="shared" ref="BO151:BO216" si="242">IF(CD151="Д",0,IF(B151="Виключений зі списків",BP151-$B$3+1,IF(AND(BR151=0,BU151=0,O151&lt;&gt;0,BP151=0),EOMONTH($G$3,0)+1-$G$3,IF(AND(BR151=0,BU151=0,O151&lt;&gt;0,BP151&gt;0),EOMONTH($G$3,0)+1-BP151,IF(AND(BR151=0,BU151&gt;0,BP151&gt;$G$3),(EOMONTH($G$3,0)+1-$G$3)-BU151-(BP151-$G$3),IF(AND(BR151&gt;0,O151&lt;&gt;0,BP151&gt;$G$3),(EOMONTH($G$3,0)+1-$G$3)-BU151-BR151-(BP151-$G$3),IF(AND(BR151&gt;0,O151&lt;&gt;0,OR(BP151=0,BP151=$G$3)),(EOMONTH($G$3,0)+1-$G$3)-BU151-BR151,IF(AND(O151=0,BR151&gt;0),BR151+BU151,IF(AND(BU151&gt;0,BR151=0,BP151=0),(EOMONTH($G$3,0)+1-$G$3)-BU151,0)))))))))</f>
        <v>0</v>
      </c>
      <c r="BP151" s="419"/>
      <c r="BQ151" s="700"/>
      <c r="BR151" s="419"/>
      <c r="BS151" s="700"/>
      <c r="BT151" s="700"/>
      <c r="BU151" s="700"/>
      <c r="BV151" s="427">
        <f t="shared" si="201"/>
        <v>0</v>
      </c>
      <c r="BW151" s="419"/>
      <c r="BX151" s="782"/>
      <c r="BY151" s="419"/>
      <c r="BZ151" s="432"/>
      <c r="CA151" s="419"/>
      <c r="CB151" s="427"/>
      <c r="CC151" s="419"/>
      <c r="CD151" s="427"/>
      <c r="CE151" s="404">
        <f>IF(OR(C151=0,CD151="Д"),0,IF(AND(C151&gt;0,E151=0),VLOOKUP(C151,звания!A:B,2,FALSE)/((EOMONTH($G$3,0)+1)-$G$3)*BO151+VLOOKUP(C151,звания!A:B,2,FALSE)/((EOMONTH($G$3,0)+1)-$G$3)*BR151+VLOOKUP(C151,звания!A:B,2,FALSE)/((EOMONTH($G$3,0)+1)-$G$3)*BU151,IF(AND(C151&gt;0,E151&gt;0,F151&gt;=$G$3,BO151=(EOMONTH($G$3,0)+1)-$G$3),(VLOOKUP(E151,звания!A:B,2,FALSE)/(EOMONTH($G$3,0)-$G$3+1))*(F151-$G$3)+(VLOOKUP(C151,звания!A:B,2,FALSE)/(EOMONTH($G$3,0)-$G$3+1))*((EOMONTH($G$3,0)-$G$3+1)-(F151-$G$3)),IF(AND(C151&gt;0,E151&gt;0,F151&gt;$G$3,BO151&lt;(EOMONTH($G$3,0)+1)-$G$3,BO151&lt;&gt;0),VLOOKUP(E151,звания!A:B,2,FALSE)/((EOMONTH($G$3,0)+1)-$G$3)*((F151-$G$3)-(((EOMONTH($G$3,0)+1)-$G$3)-BO151-BU151-BR151))+VLOOKUP(C151,звания!A:B,2,FALSE)/((EOMONTH($G$3,0)+1)-$G$3)*(((EOMONTH($G$3,0)+1)-F151)),IF(F151&lt;$G$3,(VLOOKUP(C151,звания!A:B,2,FALSE)-VLOOKUP(E151,звания!A:B,2,FALSE))/((EOMONTH($BN$3,0)+1)-$BN$3)*(EOMONTH($BN$3,0)+1-F151)+VLOOKUP(C151,звания!A:B,2,FALSE)/((EOMONTH($G$3,0)+1)-$G$3)*BO151+VLOOKUP(C151,звания!A:B,2,FALSE)/((EOMONTH($G$3,0)+1)-$G$3)*BU151+VLOOKUP(C151,звания!A:B,2,FALSE)/((EOMONTH($G$3,0)+1)-$G$3)*BR151,0)))))</f>
        <v>0</v>
      </c>
      <c r="CF151" s="404">
        <f>IF(OR(CD151="Д",C151=0),0,IF(B151="Виключений зі списків",IF(BS151=0,(VLOOKUP(O151,звания!$D$2:$E$62,2,FALSE))/(EOMONTH($B$3,0)+1-$B$3)*BO151+(VLOOKUP(BQ151,звания!$D$2:$E$62,2,FALSE))/(EOMONTH($B$3,0)+1-$B$3)*BR151,(((VLOOKUP(O151,звания!$D$2:$E$62,2,FALSE))/(EOMONTH($B$3,0)+1-$B$3))*BO151)+(VLOOKUP(BQ151,звания!$D$2:$E$62,2,FALSE))/(EOMONTH($B$3,0)+1-$B$3)*BR151+(VLOOKUP(BS151,звания!$D$2:$E$62,2,FALSE))/(EOMONTH($B$3,0)+1-$B$3)*BU151),IF(BS151=0,(VLOOKUP(O151,звания!$D$2:$E$62,2,FALSE))/(EOMONTH($G$3,0)+1-$G$3)*BO151+(VLOOKUP(BQ151,звания!$D$2:$E$62,2,FALSE))/(EOMONTH($G$3,0)+1-$G$3)*BR151,(((VLOOKUP(O151,звания!$D$2:$E$62,2,FALSE))/(EOMONTH($G$3,0)+1-$G$3))*BO151)+(VLOOKUP(BQ151,звания!$D$2:$E$62,2,FALSE))/(EOMONTH($G$3,0)+1-$G$3)*BR151+(VLOOKUP(BS151,звания!$D$2:$E$62,2,FALSE))/(EOMONTH($G$3,0)+1-$G$3)*BU151+IF(BT151=0,0,(VLOOKUP(BS151,звания!$D$2:$E$62,2,FALSE))/(EOMONTH($BN$3,0)+1-$BN$3)*BT151-(VLOOKUP(O151,звания!$D$2:$E$62,2,FALSE))/(EOMONTH($BN$3,0)+1-$BN$3)*BT151))))</f>
        <v>0</v>
      </c>
      <c r="CG151" s="404">
        <f t="shared" si="234"/>
        <v>0</v>
      </c>
      <c r="CH151" s="404">
        <f>IF(BW151=0,CF151*BX151%,IF(BW151&gt;0,((VLOOKUP(O151,звания!$D$2:$E$62,2,FALSE)/(EOMONTH($G$3,0)+1-$G$3)*BW151)*BX151%)))</f>
        <v>0</v>
      </c>
      <c r="CI151" s="404">
        <f>IF(BY151=0,CF151*BZ151%,IF(BY151&gt;0,(VLOOKUP(O151,звания!$D$2:$E$62,2,FALSE)/(EOMONTH($G$3,0)+1-$G$3)*BO151)*BZ151%)+(VLOOKUP(BS151,звания!$D$2:$E$62,2,FALSE)/(EOMONTH($G$3,0)+1-$G$3)*BU151)*BZ151%)</f>
        <v>0</v>
      </c>
      <c r="CJ151" s="404">
        <f>IF(CA151=0,CF151*CB151%,IF(CA151&gt;0,(VLOOKUP(O151,звания!$D$2:$E$62,2,FALSE)/(EOMONTH($G$3,0)+1-$G$3)*BO151)*CB151%)+(VLOOKUP(BS151,звания!$D$2:$E$62,2,FALSE)/(EOMONTH($G$3,0)+1-$G$3)*BU151)*CB151%)</f>
        <v>0</v>
      </c>
      <c r="CK151" s="404">
        <f>IF(CD151="Д",0,IF(CC151=0,CF151*CD151%,IF(CC151&gt;0,(VLOOKUP(O151,звания!$D$2:$E$62,2,FALSE)/(EOMONTH($G$3,0)+1-$G$3)*BO151)*CD151%)+(VLOOKUP(BS151,звания!$D$2:$E$62,2,FALSE)/(EOMONTH($G$3,0)+1-$G$3)*BU151)*CD151%))</f>
        <v>0</v>
      </c>
      <c r="CL151" s="404">
        <f>IF(BR151&gt;0,((VLOOKUP(C151,звания!$A$2:$B$62,2,FALSE)/(EOMONTH($G$3,0)+1-$G$3)*BO151+VLOOKUP(O151,звания!$D$2:$E$62,2,FALSE)/(EOMONTH($G$3,0)+1-$G$3)*BO151+(VLOOKUP(C151,звания!$A$2:$B$62,2,FALSE)/(EOMONTH($G$3,0)+1-$G$3)*BO151+VLOOKUP(O151,звания!$D$2:$E$62,2,FALSE)/(EOMONTH($G$3,0)+1-$G$3)*BO151)*BV151%)*BN151)+(VLOOKUP(C151,звания!$A$2:$B$62,2,FALSE)/(EOMONTH($G$3,0)+1-$G$3)*BU151+VLOOKUP(BS151,звания!$D$2:$E$62,2,FALSE)/(EOMONTH($G$3,0)+1-$G$3)*BU151+(VLOOKUP(C151,звания!$A$2:$B$62,2,FALSE)/(EOMONTH($G$3,0)+1-$G$3)*BU151+VLOOKUP(BS151,звания!$D$2:$E$62,2,FALSE)/(EOMONTH($G$3,0)+1-$G$3)*BU151)*BV151%)*BN151,(CE151+CF151+CG151)*BN151)</f>
        <v>0</v>
      </c>
      <c r="CM151" s="404"/>
      <c r="CN151" s="404"/>
      <c r="CO151" s="432">
        <f t="shared" si="213"/>
        <v>0</v>
      </c>
      <c r="CP151" s="638"/>
      <c r="CQ151" s="637">
        <f>IF(CF151=0,0,IF((SUM(BH151:BM151)&gt;360),(VLOOKUP(O151,звания!$F$2:$G$62,2,FALSE))/100,VLOOKUP(O151,звания!$F$2:$H$62,3,FALSE)/100))</f>
        <v>0</v>
      </c>
      <c r="CR151" s="617">
        <f>IF(B151="Виключений зі списків",IF(AND(BU151=0,360-BH151&lt;0),(VLOOKUP(O151,звания!$D$2:$E$62,2,FALSE))/(EOMONTH($B$3,0)+1-$B$3)*BO151*CQ151,IF(AND(360-BH151&gt;=0,360-BH151&lt;(EOMONTH($B$3,0)+1-$B$3)),(CF151/(EOMONTH($B$3,0)-$B$3+1)*(360-BH151))*CQ151+(CF151/(EOMONTH($B$3,0)-$B$3+1)*((EOMONTH($B$3,0)-$B$3+1)-(360-BH151)))*VLOOKUP(O151,звания!$F$2:$H$62,2,FALSE)/100,((((VLOOKUP(O151,звания!$D$2:$E$62,2,FALSE))/(EOMONTH($B$3,0)+1-$B$3)*BO151*CQ151+(VLOOKUP(BS151,звания!$D$2:$E$62,2,FALSE))/(EOMONTH($B$3,0)+1-$B$3)*BU151*(VLOOKUP(BS151,звания!$F$2:$G$62,2,FALSE)*0.01)+(IF(BT151=0,0,(VLOOKUP(BS151,звания!$D$2:$E$62,2,FALSE)/(EOMONTH($G$3,0)+1-$G$3)*BT151*(VLOOKUP(BS151,звания!$F$2:$G$62,2,FALSE)))*0.01-(VLOOKUP(O151,звания!$D$2:$E$62,2,FALSE)/(EOMONTH($G$3,0)+1-$G$3)*BT151*(VLOOKUP(O151,звания!$F$2:$G$62,2,FALSE)))*0.01)))))/100*(100-CP151))),(IF(AND(BU151=0,360-BH151&lt;0,CP151=0),(VLOOKUP(O151,звания!$D$2:$E$62,2,FALSE))/(EOMONTH($G$3,0)+1-$G$3)*BO151*CQ151,IF(AND(360-BH151&gt;=0,360-BH151&lt;(EOMONTH($G$3,0)+1-$G$3)),(CF151/(EOMONTH($G$3,0)-$G$3+1)*(360-BH151))*CQ151+(CF151/(EOMONTH($G$3,0)-$G$3+1)*((EOMONTH($G$3,0)-$G$3+1)-(360-BH151)))*VLOOKUP(O151,звания!$F$2:$H$62,2,FALSE)/100,((((VLOOKUP(O151,звания!$D$2:$E$62,2,FALSE))/(EOMONTH($G$3,0)+1-$G$3)*BO151*CQ151+(VLOOKUP(BS151,звания!$D$2:$E$62,2,FALSE))/(EOMONTH($G$3,0)+1-$G$3)*BU151*(VLOOKUP(BS151,звания!$F$2:$G$62,2,FALSE)*0.01)))/100*(100-CP151)+(IF(BT151=0,0,(VLOOKUP(BS151,звания!$D$2:$E$62,2,FALSE)/(EOMONTH($BN$3,0)+1-$BN$3)*BT151*(VLOOKUP(BS151,звания!$F$2:$G$62,2,FALSE)))*0.01-(VLOOKUP(O151,звания!$D$2:$E$62,2,FALSE)/(EOMONTH($BN$3,0)+1-$BN$3)*BT151*(VLOOKUP(O151,звания!$F$2:$G$62,2,FALSE)))*0.01)))))))</f>
        <v>0</v>
      </c>
      <c r="CS151" s="416">
        <f t="shared" si="238"/>
        <v>0</v>
      </c>
      <c r="CT151" s="403"/>
      <c r="CU151" s="403"/>
      <c r="CV151" s="403">
        <f t="shared" si="214"/>
        <v>0</v>
      </c>
      <c r="CW151" s="556">
        <f t="shared" ref="CW151:CW197" si="243">CN151+SUM(CS151:CV151)</f>
        <v>0</v>
      </c>
      <c r="CX151" s="403">
        <f t="shared" si="239"/>
        <v>0</v>
      </c>
      <c r="CY151" s="403"/>
      <c r="CZ151" s="404">
        <f t="shared" ref="CZ151:CZ216" si="244">IF(AND(CU151=0,CY151=0),CW151*1.5%,IF(CY151=0,(CW151-CU151)*1.5%,((((CW151/((EOMONTH($G$3,0)+1)-$G$3))*((((EOMONTH($G$3,0)+1)-$G$3))-CY151))*1.5%))))</f>
        <v>0</v>
      </c>
      <c r="DA151" s="403"/>
      <c r="DB151" s="403"/>
      <c r="DC151" s="403"/>
      <c r="DD151" s="421">
        <f t="shared" si="235"/>
        <v>0</v>
      </c>
      <c r="DE151" s="421">
        <f t="shared" si="190"/>
        <v>0</v>
      </c>
      <c r="DF151" s="403">
        <f t="shared" si="202"/>
        <v>0</v>
      </c>
      <c r="DG151" s="421">
        <f t="shared" si="223"/>
        <v>0</v>
      </c>
      <c r="DH151" s="421">
        <f t="shared" si="224"/>
        <v>0</v>
      </c>
      <c r="DI151" s="421"/>
      <c r="DJ151" s="422" t="str">
        <f t="shared" si="203"/>
        <v xml:space="preserve">    </v>
      </c>
      <c r="DK151" s="452"/>
      <c r="DL151" s="884"/>
      <c r="DM151" s="884"/>
      <c r="DN151" s="884"/>
      <c r="DO151" s="905"/>
      <c r="DP151" s="888"/>
      <c r="DQ151" s="828"/>
      <c r="DR151" s="829"/>
      <c r="DS151" s="830"/>
      <c r="DT151" s="831"/>
      <c r="DU151" s="808"/>
      <c r="DV151" s="809"/>
      <c r="DX151" s="84"/>
      <c r="DY151" s="84"/>
      <c r="DZ151" s="105"/>
      <c r="EG151" s="19"/>
      <c r="EH151" s="543">
        <f t="shared" si="216"/>
        <v>0</v>
      </c>
      <c r="EI151" s="404">
        <f t="shared" si="217"/>
        <v>0</v>
      </c>
      <c r="EJ151" s="29">
        <f t="shared" si="218"/>
        <v>0</v>
      </c>
      <c r="EK151" s="50"/>
      <c r="EL151" s="29"/>
      <c r="EM151" s="50"/>
      <c r="EN151" s="50"/>
      <c r="EO151" s="50"/>
      <c r="EP151" s="29"/>
    </row>
    <row r="152" spans="1:146" ht="17.45" hidden="1" customHeight="1" thickBot="1">
      <c r="A152" s="960" t="s">
        <v>306</v>
      </c>
      <c r="B152" s="961"/>
      <c r="C152" s="961"/>
      <c r="D152" s="961"/>
      <c r="E152" s="961"/>
      <c r="F152" s="961"/>
      <c r="G152" s="961"/>
      <c r="H152" s="961"/>
      <c r="I152" s="961"/>
      <c r="J152" s="961"/>
      <c r="K152" s="961"/>
      <c r="L152" s="961"/>
      <c r="M152" s="961"/>
      <c r="N152" s="961"/>
      <c r="O152" s="961"/>
      <c r="P152" s="961"/>
      <c r="Q152" s="961"/>
      <c r="R152" s="961"/>
      <c r="S152" s="961"/>
      <c r="T152" s="961"/>
      <c r="U152" s="961"/>
      <c r="V152" s="961"/>
      <c r="W152" s="961"/>
      <c r="X152" s="961"/>
      <c r="Y152" s="961"/>
      <c r="Z152" s="961"/>
      <c r="AA152" s="961"/>
      <c r="AB152" s="961"/>
      <c r="AC152" s="961"/>
      <c r="AD152" s="961"/>
      <c r="AE152" s="961"/>
      <c r="AF152" s="961"/>
      <c r="AG152" s="961"/>
      <c r="AH152" s="961"/>
      <c r="AI152" s="961"/>
      <c r="AJ152" s="961"/>
      <c r="AK152" s="961"/>
      <c r="AL152" s="961"/>
      <c r="AM152" s="961"/>
      <c r="AN152" s="961"/>
      <c r="AO152" s="961"/>
      <c r="AP152" s="961"/>
      <c r="AQ152" s="961"/>
      <c r="AR152" s="961"/>
      <c r="AS152" s="961"/>
      <c r="AT152" s="961"/>
      <c r="AU152" s="961"/>
      <c r="AV152" s="961"/>
      <c r="AW152" s="961"/>
      <c r="AX152" s="961"/>
      <c r="AY152" s="961"/>
      <c r="AZ152" s="961"/>
      <c r="BA152" s="961"/>
      <c r="BB152" s="961"/>
      <c r="BC152" s="961"/>
      <c r="BD152" s="961"/>
      <c r="BE152" s="961"/>
      <c r="BF152" s="961"/>
      <c r="BG152" s="961"/>
      <c r="BH152" s="961"/>
      <c r="BI152" s="961"/>
      <c r="BJ152" s="961"/>
      <c r="BK152" s="961"/>
      <c r="BL152" s="961"/>
      <c r="BM152" s="961"/>
      <c r="BN152" s="961"/>
      <c r="BO152" s="961"/>
      <c r="BP152" s="961"/>
      <c r="BQ152" s="961"/>
      <c r="BR152" s="961"/>
      <c r="BS152" s="961"/>
      <c r="BT152" s="961"/>
      <c r="BU152" s="961"/>
      <c r="BV152" s="961"/>
      <c r="BW152" s="961"/>
      <c r="BX152" s="961"/>
      <c r="BY152" s="961"/>
      <c r="BZ152" s="961"/>
      <c r="CA152" s="961"/>
      <c r="CB152" s="961"/>
      <c r="CC152" s="961"/>
      <c r="CD152" s="962"/>
      <c r="CE152" s="641">
        <f>SUM(CE79:CE151)</f>
        <v>32020</v>
      </c>
      <c r="CF152" s="641">
        <f>SUM(CF79:CF151)</f>
        <v>122270</v>
      </c>
      <c r="CG152" s="641">
        <f t="shared" ref="CG152:DI152" si="245">SUM(CG79:CG151)</f>
        <v>40709.5</v>
      </c>
      <c r="CH152" s="641">
        <f t="shared" si="245"/>
        <v>2868.87</v>
      </c>
      <c r="CI152" s="641">
        <f t="shared" si="245"/>
        <v>0</v>
      </c>
      <c r="CJ152" s="641">
        <f t="shared" si="245"/>
        <v>0</v>
      </c>
      <c r="CK152" s="641">
        <f t="shared" si="245"/>
        <v>0</v>
      </c>
      <c r="CL152" s="641">
        <f t="shared" si="245"/>
        <v>126749.75999999999</v>
      </c>
      <c r="CM152" s="641">
        <f t="shared" si="245"/>
        <v>0</v>
      </c>
      <c r="CN152" s="641">
        <f t="shared" si="245"/>
        <v>0</v>
      </c>
      <c r="CO152" s="641"/>
      <c r="CP152" s="641"/>
      <c r="CQ152" s="641"/>
      <c r="CR152" s="437">
        <f t="shared" si="245"/>
        <v>348843.7</v>
      </c>
      <c r="CS152" s="574">
        <f t="shared" si="245"/>
        <v>673461.83</v>
      </c>
      <c r="CT152" s="437">
        <f t="shared" si="245"/>
        <v>0</v>
      </c>
      <c r="CU152" s="437">
        <f t="shared" si="245"/>
        <v>0</v>
      </c>
      <c r="CV152" s="437">
        <f t="shared" si="245"/>
        <v>26894</v>
      </c>
      <c r="CW152" s="557">
        <f t="shared" si="245"/>
        <v>700355.83</v>
      </c>
      <c r="CX152" s="437">
        <f t="shared" si="245"/>
        <v>126064.01</v>
      </c>
      <c r="CY152" s="437"/>
      <c r="CZ152" s="437">
        <f t="shared" si="245"/>
        <v>8577.18</v>
      </c>
      <c r="DA152" s="437">
        <f t="shared" si="245"/>
        <v>4606.71</v>
      </c>
      <c r="DB152" s="437">
        <f t="shared" si="245"/>
        <v>0</v>
      </c>
      <c r="DC152" s="437">
        <f t="shared" si="245"/>
        <v>0</v>
      </c>
      <c r="DD152" s="437">
        <f t="shared" si="245"/>
        <v>139247.9</v>
      </c>
      <c r="DE152" s="437">
        <f t="shared" si="245"/>
        <v>148161.60000000001</v>
      </c>
      <c r="DF152" s="437">
        <f t="shared" si="245"/>
        <v>126064.01</v>
      </c>
      <c r="DG152" s="437">
        <f t="shared" si="245"/>
        <v>577740.11</v>
      </c>
      <c r="DH152" s="437">
        <f t="shared" si="245"/>
        <v>109431.83</v>
      </c>
      <c r="DI152" s="437">
        <f t="shared" si="245"/>
        <v>0</v>
      </c>
      <c r="DJ152" s="437"/>
      <c r="DK152" s="452"/>
      <c r="DL152" s="884"/>
      <c r="DM152" s="884"/>
      <c r="DN152" s="884"/>
      <c r="DO152" s="905"/>
      <c r="DP152" s="888"/>
      <c r="DQ152" s="832"/>
      <c r="DR152" s="833"/>
      <c r="DS152" s="832"/>
      <c r="DT152" s="834"/>
      <c r="DU152" s="812"/>
      <c r="DV152" s="813"/>
      <c r="DX152" s="84"/>
      <c r="DY152" s="84"/>
      <c r="DZ152" s="105"/>
      <c r="EH152" s="543">
        <f t="shared" si="216"/>
        <v>0</v>
      </c>
      <c r="EI152" s="404">
        <f t="shared" si="217"/>
        <v>0</v>
      </c>
      <c r="EJ152" s="29">
        <f t="shared" si="218"/>
        <v>0</v>
      </c>
      <c r="EK152" s="50"/>
      <c r="EL152" s="29"/>
      <c r="EM152" s="50"/>
      <c r="EN152" s="50"/>
      <c r="EO152" s="50"/>
      <c r="EP152" s="29"/>
    </row>
    <row r="153" spans="1:146" ht="17.45" hidden="1" customHeight="1">
      <c r="A153" s="446">
        <v>148</v>
      </c>
      <c r="B153" s="869" t="s">
        <v>826</v>
      </c>
      <c r="C153" s="911" t="s">
        <v>707</v>
      </c>
      <c r="D153" s="403" t="str">
        <f t="shared" si="195"/>
        <v>Коваль І.І.</v>
      </c>
      <c r="E153" s="416"/>
      <c r="F153" s="417"/>
      <c r="G153" s="406" t="str">
        <f t="shared" si="236"/>
        <v>10.6.6</v>
      </c>
      <c r="H153" s="407" t="str">
        <f t="shared" si="225"/>
        <v>10.6.6</v>
      </c>
      <c r="I153" s="407" t="str">
        <f t="shared" si="237"/>
        <v>10.6.6</v>
      </c>
      <c r="J153" s="407" t="str">
        <f t="shared" si="230"/>
        <v>0.0.0</v>
      </c>
      <c r="K153" s="407" t="str">
        <f t="shared" si="231"/>
        <v>0.0.0</v>
      </c>
      <c r="L153" s="407" t="str">
        <f t="shared" si="232"/>
        <v>0.0.0</v>
      </c>
      <c r="M153" s="407" t="str">
        <f t="shared" si="233"/>
        <v>0.0.0</v>
      </c>
      <c r="N153" s="408" t="str">
        <f t="shared" si="240"/>
        <v>0.0.0</v>
      </c>
      <c r="O153" s="930">
        <v>2</v>
      </c>
      <c r="P153" s="417">
        <v>40749</v>
      </c>
      <c r="Q153" s="417"/>
      <c r="R153" s="417"/>
      <c r="S153" s="417"/>
      <c r="T153" s="417"/>
      <c r="U153" s="417"/>
      <c r="V153" s="714"/>
      <c r="W153" s="714"/>
      <c r="X153" s="417"/>
      <c r="Y153" s="417"/>
      <c r="Z153" s="714"/>
      <c r="AA153" s="714"/>
      <c r="AB153" s="417"/>
      <c r="AC153" s="417"/>
      <c r="AD153" s="714"/>
      <c r="AE153" s="714"/>
      <c r="AF153" s="417"/>
      <c r="AG153" s="417"/>
      <c r="AH153" s="714"/>
      <c r="AI153" s="714"/>
      <c r="AJ153" s="417"/>
      <c r="AK153" s="417"/>
      <c r="AL153" s="714"/>
      <c r="AM153" s="714"/>
      <c r="AN153" s="417"/>
      <c r="AO153" s="417"/>
      <c r="AP153" s="714"/>
      <c r="AQ153" s="714"/>
      <c r="AR153" s="417"/>
      <c r="AS153" s="417"/>
      <c r="AT153" s="714"/>
      <c r="AU153" s="714"/>
      <c r="AV153" s="417"/>
      <c r="AW153" s="417"/>
      <c r="AX153" s="716"/>
      <c r="AY153" s="716"/>
      <c r="AZ153" s="635"/>
      <c r="BA153" s="635"/>
      <c r="BB153" s="716"/>
      <c r="BC153" s="716"/>
      <c r="BD153" s="635"/>
      <c r="BE153" s="635"/>
      <c r="BF153" s="717"/>
      <c r="BG153" s="717"/>
      <c r="BH153" s="432">
        <f t="shared" si="241"/>
        <v>3786</v>
      </c>
      <c r="BI153" s="432">
        <f t="shared" si="208"/>
        <v>0</v>
      </c>
      <c r="BJ153" s="432">
        <f t="shared" si="209"/>
        <v>0</v>
      </c>
      <c r="BK153" s="432">
        <f t="shared" si="210"/>
        <v>0</v>
      </c>
      <c r="BL153" s="432">
        <f t="shared" si="211"/>
        <v>0</v>
      </c>
      <c r="BM153" s="436">
        <f t="shared" si="200"/>
        <v>0</v>
      </c>
      <c r="BN153" s="462">
        <v>0.65</v>
      </c>
      <c r="BO153" s="427">
        <f t="shared" si="242"/>
        <v>0</v>
      </c>
      <c r="BP153" s="419"/>
      <c r="BQ153" s="700"/>
      <c r="BR153" s="419"/>
      <c r="BS153" s="700"/>
      <c r="BT153" s="700"/>
      <c r="BU153" s="700"/>
      <c r="BV153" s="427">
        <f t="shared" si="201"/>
        <v>35</v>
      </c>
      <c r="BW153" s="419"/>
      <c r="BX153" s="781"/>
      <c r="BY153" s="700"/>
      <c r="BZ153" s="432"/>
      <c r="CA153" s="419"/>
      <c r="CB153" s="432"/>
      <c r="CC153" s="700"/>
      <c r="CD153" s="432" t="s">
        <v>1256</v>
      </c>
      <c r="CE153" s="404">
        <f>IF(OR(C153=0,CD153="Д"),0,IF(AND(C153&gt;0,E153=0),VLOOKUP(C153,звания!A:B,2,FALSE)/((EOMONTH($G$3,0)+1)-$G$3)*BO153+VLOOKUP(C153,звания!A:B,2,FALSE)/((EOMONTH($G$3,0)+1)-$G$3)*BR153+VLOOKUP(C153,звания!A:B,2,FALSE)/((EOMONTH($G$3,0)+1)-$G$3)*BU153,IF(AND(C153&gt;0,E153&gt;0,F153&gt;=$G$3,BO153=(EOMONTH($G$3,0)+1)-$G$3),(VLOOKUP(E153,звания!A:B,2,FALSE)/(EOMONTH($G$3,0)-$G$3+1))*(F153-$G$3)+(VLOOKUP(C153,звания!A:B,2,FALSE)/(EOMONTH($G$3,0)-$G$3+1))*((EOMONTH($G$3,0)-$G$3+1)-(F153-$G$3)),IF(AND(C153&gt;0,E153&gt;0,F153&gt;$G$3,BO153&lt;(EOMONTH($G$3,0)+1)-$G$3,BO153&lt;&gt;0),VLOOKUP(E153,звания!A:B,2,FALSE)/((EOMONTH($G$3,0)+1)-$G$3)*((F153-$G$3)-(((EOMONTH($G$3,0)+1)-$G$3)-BO153-BU153-BR153))+VLOOKUP(C153,звания!A:B,2,FALSE)/((EOMONTH($G$3,0)+1)-$G$3)*(((EOMONTH($G$3,0)+1)-F153)),IF(F153&lt;$G$3,(VLOOKUP(C153,звания!A:B,2,FALSE)-VLOOKUP(E153,звания!A:B,2,FALSE))/((EOMONTH($BN$3,0)+1)-$BN$3)*(EOMONTH($BN$3,0)+1-F153)+VLOOKUP(C153,звания!A:B,2,FALSE)/((EOMONTH($G$3,0)+1)-$G$3)*BO153+VLOOKUP(C153,звания!A:B,2,FALSE)/((EOMONTH($G$3,0)+1)-$G$3)*BU153+VLOOKUP(C153,звания!A:B,2,FALSE)/((EOMONTH($G$3,0)+1)-$G$3)*BR153,0)))))</f>
        <v>0</v>
      </c>
      <c r="CF153" s="404">
        <f>IF(OR(CD153="Д",C153=0),0,IF(B153="Виключений зі списків",IF(BS153=0,(VLOOKUP(O153,звания!$D$2:$E$62,2,FALSE))/(EOMONTH($B$3,0)+1-$B$3)*BO153+(VLOOKUP(BQ153,звания!$D$2:$E$62,2,FALSE))/(EOMONTH($B$3,0)+1-$B$3)*BR153,(((VLOOKUP(O153,звания!$D$2:$E$62,2,FALSE))/(EOMONTH($B$3,0)+1-$B$3))*BO153)+(VLOOKUP(BQ153,звания!$D$2:$E$62,2,FALSE))/(EOMONTH($B$3,0)+1-$B$3)*BR153+(VLOOKUP(BS153,звания!$D$2:$E$62,2,FALSE))/(EOMONTH($B$3,0)+1-$B$3)*BU153),IF(BS153=0,(VLOOKUP(O153,звания!$D$2:$E$62,2,FALSE))/(EOMONTH($G$3,0)+1-$G$3)*BO153+(VLOOKUP(BQ153,звания!$D$2:$E$62,2,FALSE))/(EOMONTH($G$3,0)+1-$G$3)*BR153,(((VLOOKUP(O153,звания!$D$2:$E$62,2,FALSE))/(EOMONTH($G$3,0)+1-$G$3))*BO153)+(VLOOKUP(BQ153,звания!$D$2:$E$62,2,FALSE))/(EOMONTH($G$3,0)+1-$G$3)*BR153+(VLOOKUP(BS153,звания!$D$2:$E$62,2,FALSE))/(EOMONTH($G$3,0)+1-$G$3)*BU153+IF(BT153=0,0,(VLOOKUP(BS153,звания!$D$2:$E$62,2,FALSE))/(EOMONTH($BN$3,0)+1-$BN$3)*BT153-(VLOOKUP(O153,звания!$D$2:$E$62,2,FALSE))/(EOMONTH($BN$3,0)+1-$BN$3)*BT153))))</f>
        <v>0</v>
      </c>
      <c r="CG153" s="404">
        <f t="shared" si="234"/>
        <v>0</v>
      </c>
      <c r="CH153" s="404">
        <f>IF(BW153=0,CF153*BX153%,IF(BW153&gt;0,((VLOOKUP(O153,звания!$D$2:$E$62,2,FALSE)/(EOMONTH($G$3,0)+1-$G$3)*BW153)*BX153%)))</f>
        <v>0</v>
      </c>
      <c r="CI153" s="404">
        <f>IF(BY153=0,CF153*BZ153%,IF(BY153&gt;0,(VLOOKUP(O153,звания!$D$2:$E$62,2,FALSE)/(EOMONTH($G$3,0)+1-$G$3)*BO153)*BZ153%)+(VLOOKUP(BS153,звания!$D$2:$E$62,2,FALSE)/(EOMONTH($G$3,0)+1-$G$3)*BU153)*BZ153%)</f>
        <v>0</v>
      </c>
      <c r="CJ153" s="404">
        <f>IF(CA153=0,CF153*CB153%,IF(CA153&gt;0,(VLOOKUP(O153,звания!$D$2:$E$62,2,FALSE)/(EOMONTH($G$3,0)+1-$G$3)*BO153)*CB153%)+(VLOOKUP(BS153,звания!$D$2:$E$62,2,FALSE)/(EOMONTH($G$3,0)+1-$G$3)*BU153)*CB153%)</f>
        <v>0</v>
      </c>
      <c r="CK153" s="404">
        <f>IF(CD153="Д",0,IF(CC153=0,CF153*CD153%,IF(CC153&gt;0,(VLOOKUP(O153,звания!$D$2:$E$62,2,FALSE)/(EOMONTH($G$3,0)+1-$G$3)*BO153)*CD153%)+(VLOOKUP(BS153,звания!$D$2:$E$62,2,FALSE)/(EOMONTH($G$3,0)+1-$G$3)*BU153)*CD153%))</f>
        <v>0</v>
      </c>
      <c r="CL153" s="404">
        <f>IF(BR153&gt;0,((VLOOKUP(C153,звания!$A$2:$B$62,2,FALSE)/(EOMONTH($G$3,0)+1-$G$3)*BO153+VLOOKUP(O153,звания!$D$2:$E$62,2,FALSE)/(EOMONTH($G$3,0)+1-$G$3)*BO153+(VLOOKUP(C153,звания!$A$2:$B$62,2,FALSE)/(EOMONTH($G$3,0)+1-$G$3)*BO153+VLOOKUP(O153,звания!$D$2:$E$62,2,FALSE)/(EOMONTH($G$3,0)+1-$G$3)*BO153)*BV153%)*BN153)+(VLOOKUP(C153,звания!$A$2:$B$62,2,FALSE)/(EOMONTH($G$3,0)+1-$G$3)*BU153+VLOOKUP(BS153,звания!$D$2:$E$62,2,FALSE)/(EOMONTH($G$3,0)+1-$G$3)*BU153+(VLOOKUP(C153,звания!$A$2:$B$62,2,FALSE)/(EOMONTH($G$3,0)+1-$G$3)*BU153+VLOOKUP(BS153,звания!$D$2:$E$62,2,FALSE)/(EOMONTH($G$3,0)+1-$G$3)*BU153)*BV153%)*BN153,(CE153+CF153+CG153)*BN153)</f>
        <v>0</v>
      </c>
      <c r="CM153" s="404"/>
      <c r="CN153" s="404"/>
      <c r="CO153" s="432">
        <f t="shared" si="213"/>
        <v>0</v>
      </c>
      <c r="CP153" s="638"/>
      <c r="CQ153" s="637">
        <f>IF(CF153=0,0,IF((SUM(BH153:BM153)&gt;360),(VLOOKUP(O153,звания!$F$2:$G$62,2,FALSE))/100,VLOOKUP(O153,звания!$F$2:$H$62,3,FALSE)/100))</f>
        <v>0</v>
      </c>
      <c r="CR153" s="617">
        <f>IF(B153="Виключений зі списків",IF(AND(BU153=0,360-BH153&lt;0),(VLOOKUP(O153,звания!$D$2:$E$62,2,FALSE))/(EOMONTH($B$3,0)+1-$B$3)*BO153*CQ153,IF(AND(360-BH153&gt;=0,360-BH153&lt;(EOMONTH($B$3,0)+1-$B$3)),(CF153/(EOMONTH($B$3,0)-$B$3+1)*(360-BH153))*CQ153+(CF153/(EOMONTH($B$3,0)-$B$3+1)*((EOMONTH($B$3,0)-$B$3+1)-(360-BH153)))*VLOOKUP(O153,звания!$F$2:$H$62,2,FALSE)/100,((((VLOOKUP(O153,звания!$D$2:$E$62,2,FALSE))/(EOMONTH($B$3,0)+1-$B$3)*BO153*CQ153+(VLOOKUP(BS153,звания!$D$2:$E$62,2,FALSE))/(EOMONTH($B$3,0)+1-$B$3)*BU153*(VLOOKUP(BS153,звания!$F$2:$G$62,2,FALSE)*0.01)+(IF(BT153=0,0,(VLOOKUP(BS153,звания!$D$2:$E$62,2,FALSE)/(EOMONTH($G$3,0)+1-$G$3)*BT153*(VLOOKUP(BS153,звания!$F$2:$G$62,2,FALSE)))*0.01-(VLOOKUP(O153,звания!$D$2:$E$62,2,FALSE)/(EOMONTH($G$3,0)+1-$G$3)*BT153*(VLOOKUP(O153,звания!$F$2:$G$62,2,FALSE)))*0.01)))))/100*(100-CP153))),(IF(AND(BU153=0,360-BH153&lt;0,CP153=0),(VLOOKUP(O153,звания!$D$2:$E$62,2,FALSE))/(EOMONTH($G$3,0)+1-$G$3)*BO153*CQ153,IF(AND(360-BH153&gt;=0,360-BH153&lt;(EOMONTH($G$3,0)+1-$G$3)),(CF153/(EOMONTH($G$3,0)-$G$3+1)*(360-BH153))*CQ153+(CF153/(EOMONTH($G$3,0)-$G$3+1)*((EOMONTH($G$3,0)-$G$3+1)-(360-BH153)))*VLOOKUP(O153,звания!$F$2:$H$62,2,FALSE)/100,((((VLOOKUP(O153,звания!$D$2:$E$62,2,FALSE))/(EOMONTH($G$3,0)+1-$G$3)*BO153*CQ153+(VLOOKUP(BS153,звания!$D$2:$E$62,2,FALSE))/(EOMONTH($G$3,0)+1-$G$3)*BU153*(VLOOKUP(BS153,звания!$F$2:$G$62,2,FALSE)*0.01)))/100*(100-CP153)+(IF(BT153=0,0,(VLOOKUP(BS153,звания!$D$2:$E$62,2,FALSE)/(EOMONTH($BN$3,0)+1-$BN$3)*BT153*(VLOOKUP(BS153,звания!$F$2:$G$62,2,FALSE)))*0.01-(VLOOKUP(O153,звания!$D$2:$E$62,2,FALSE)/(EOMONTH($BN$3,0)+1-$BN$3)*BT153*(VLOOKUP(O153,звания!$F$2:$G$62,2,FALSE)))*0.01)))))))</f>
        <v>0</v>
      </c>
      <c r="CS153" s="416">
        <f t="shared" si="238"/>
        <v>0</v>
      </c>
      <c r="CT153" s="403"/>
      <c r="CU153" s="403"/>
      <c r="CV153" s="403">
        <f t="shared" si="214"/>
        <v>0</v>
      </c>
      <c r="CW153" s="556">
        <f t="shared" si="243"/>
        <v>0</v>
      </c>
      <c r="CX153" s="403">
        <f t="shared" si="239"/>
        <v>0</v>
      </c>
      <c r="CY153" s="403"/>
      <c r="CZ153" s="404">
        <f t="shared" si="244"/>
        <v>0</v>
      </c>
      <c r="DA153" s="403"/>
      <c r="DB153" s="403"/>
      <c r="DC153" s="403"/>
      <c r="DD153" s="421">
        <f t="shared" si="235"/>
        <v>0</v>
      </c>
      <c r="DE153" s="421">
        <f t="shared" si="190"/>
        <v>0</v>
      </c>
      <c r="DF153" s="403">
        <f t="shared" si="202"/>
        <v>0</v>
      </c>
      <c r="DG153" s="421">
        <f t="shared" ref="DG153" si="246">IF(DP153=0,CW153-DD153+DF153,0)</f>
        <v>0</v>
      </c>
      <c r="DH153" s="421">
        <f t="shared" ref="DH153" si="247">IF(DP153&gt;0,CW153-DD153+DF153,0)</f>
        <v>0</v>
      </c>
      <c r="DI153" s="421"/>
      <c r="DJ153" s="422" t="str">
        <f t="shared" si="203"/>
        <v xml:space="preserve">    </v>
      </c>
      <c r="DK153" s="191" t="s">
        <v>1102</v>
      </c>
      <c r="DL153" s="887" t="s">
        <v>1103</v>
      </c>
      <c r="DM153" s="887" t="s">
        <v>978</v>
      </c>
      <c r="DN153" s="887" t="s">
        <v>1014</v>
      </c>
      <c r="DO153" s="948"/>
      <c r="DP153" s="888"/>
      <c r="DQ153" s="835"/>
      <c r="DR153" s="836"/>
      <c r="DS153" s="837"/>
      <c r="DT153" s="838"/>
      <c r="DU153" s="810"/>
      <c r="DV153" s="811"/>
      <c r="DX153" s="84"/>
      <c r="DY153" s="84"/>
      <c r="DZ153" s="105"/>
      <c r="EG153" s="19"/>
      <c r="EH153" s="543">
        <f t="shared" si="216"/>
        <v>0</v>
      </c>
      <c r="EI153" s="404" t="str">
        <f t="shared" si="217"/>
        <v>ст. м-с</v>
      </c>
      <c r="EJ153" s="29" t="str">
        <f t="shared" si="218"/>
        <v>Коваль І.І.</v>
      </c>
      <c r="EK153" s="50"/>
      <c r="EL153" s="29"/>
      <c r="EM153" s="50"/>
      <c r="EN153" s="50"/>
      <c r="EO153" s="50"/>
      <c r="EP153" s="29"/>
    </row>
    <row r="154" spans="1:146" ht="17.45" customHeight="1">
      <c r="A154" s="427">
        <v>149</v>
      </c>
      <c r="B154" s="869" t="s">
        <v>826</v>
      </c>
      <c r="C154" s="911" t="s">
        <v>708</v>
      </c>
      <c r="D154" s="404" t="str">
        <f t="shared" si="195"/>
        <v>Пожаров Р.М.</v>
      </c>
      <c r="E154" s="416"/>
      <c r="F154" s="417"/>
      <c r="G154" s="409" t="str">
        <f t="shared" si="236"/>
        <v>0.5.6</v>
      </c>
      <c r="H154" s="407" t="str">
        <f t="shared" si="225"/>
        <v>0.5.6</v>
      </c>
      <c r="I154" s="407" t="str">
        <f t="shared" si="237"/>
        <v>0.5.6</v>
      </c>
      <c r="J154" s="407" t="str">
        <f t="shared" si="230"/>
        <v>0.0.0</v>
      </c>
      <c r="K154" s="407" t="str">
        <f t="shared" si="231"/>
        <v>0.0.0</v>
      </c>
      <c r="L154" s="407" t="str">
        <f t="shared" si="232"/>
        <v>0.0.0</v>
      </c>
      <c r="M154" s="407" t="str">
        <f t="shared" si="233"/>
        <v>0.0.0</v>
      </c>
      <c r="N154" s="408" t="str">
        <f t="shared" si="240"/>
        <v>0.0.0</v>
      </c>
      <c r="O154" s="930">
        <v>2</v>
      </c>
      <c r="P154" s="417">
        <v>44433</v>
      </c>
      <c r="Q154" s="417"/>
      <c r="R154" s="417"/>
      <c r="S154" s="417"/>
      <c r="T154" s="417"/>
      <c r="U154" s="417"/>
      <c r="V154" s="714"/>
      <c r="W154" s="714"/>
      <c r="X154" s="417"/>
      <c r="Y154" s="417"/>
      <c r="Z154" s="714"/>
      <c r="AA154" s="714"/>
      <c r="AB154" s="417"/>
      <c r="AC154" s="417"/>
      <c r="AD154" s="714"/>
      <c r="AE154" s="714"/>
      <c r="AF154" s="417"/>
      <c r="AG154" s="417"/>
      <c r="AH154" s="714"/>
      <c r="AI154" s="714"/>
      <c r="AJ154" s="417"/>
      <c r="AK154" s="417"/>
      <c r="AL154" s="714"/>
      <c r="AM154" s="714"/>
      <c r="AN154" s="417"/>
      <c r="AO154" s="417"/>
      <c r="AP154" s="714"/>
      <c r="AQ154" s="714"/>
      <c r="AR154" s="417"/>
      <c r="AS154" s="417"/>
      <c r="AT154" s="714"/>
      <c r="AU154" s="714"/>
      <c r="AV154" s="417"/>
      <c r="AW154" s="417"/>
      <c r="AX154" s="716"/>
      <c r="AY154" s="716"/>
      <c r="AZ154" s="635"/>
      <c r="BA154" s="635"/>
      <c r="BB154" s="716"/>
      <c r="BC154" s="716"/>
      <c r="BD154" s="635"/>
      <c r="BE154" s="635"/>
      <c r="BF154" s="717"/>
      <c r="BG154" s="717"/>
      <c r="BH154" s="432">
        <f t="shared" si="241"/>
        <v>156</v>
      </c>
      <c r="BI154" s="432">
        <f t="shared" si="208"/>
        <v>0</v>
      </c>
      <c r="BJ154" s="432">
        <f t="shared" si="209"/>
        <v>0</v>
      </c>
      <c r="BK154" s="432">
        <f t="shared" si="210"/>
        <v>0</v>
      </c>
      <c r="BL154" s="432">
        <f t="shared" si="211"/>
        <v>0</v>
      </c>
      <c r="BM154" s="436">
        <f t="shared" si="200"/>
        <v>0</v>
      </c>
      <c r="BN154" s="462">
        <v>0.65</v>
      </c>
      <c r="BO154" s="427">
        <f t="shared" si="242"/>
        <v>28</v>
      </c>
      <c r="BP154" s="419"/>
      <c r="BQ154" s="700"/>
      <c r="BR154" s="419"/>
      <c r="BS154" s="700"/>
      <c r="BT154" s="700"/>
      <c r="BU154" s="700"/>
      <c r="BV154" s="427">
        <f t="shared" si="201"/>
        <v>0</v>
      </c>
      <c r="BW154" s="427"/>
      <c r="BX154" s="427"/>
      <c r="BY154" s="419"/>
      <c r="BZ154" s="432"/>
      <c r="CA154" s="419"/>
      <c r="CB154" s="427"/>
      <c r="CC154" s="419"/>
      <c r="CD154" s="427"/>
      <c r="CE154" s="404">
        <f>IF(OR(C154=0,CD154="Д"),0,IF(AND(C154&gt;0,E154=0),VLOOKUP(C154,звания!A:B,2,FALSE)/((EOMONTH($G$3,0)+1)-$G$3)*BO154+VLOOKUP(C154,звания!A:B,2,FALSE)/((EOMONTH($G$3,0)+1)-$G$3)*BR154+VLOOKUP(C154,звания!A:B,2,FALSE)/((EOMONTH($G$3,0)+1)-$G$3)*BU154,IF(AND(C154&gt;0,E154&gt;0,F154&gt;=$G$3,BO154=(EOMONTH($G$3,0)+1)-$G$3),(VLOOKUP(E154,звания!A:B,2,FALSE)/(EOMONTH($G$3,0)-$G$3+1))*(F154-$G$3)+(VLOOKUP(C154,звания!A:B,2,FALSE)/(EOMONTH($G$3,0)-$G$3+1))*((EOMONTH($G$3,0)-$G$3+1)-(F154-$G$3)),IF(AND(C154&gt;0,E154&gt;0,F154&gt;$G$3,BO154&lt;(EOMONTH($G$3,0)+1)-$G$3,BO154&lt;&gt;0),VLOOKUP(E154,звания!A:B,2,FALSE)/((EOMONTH($G$3,0)+1)-$G$3)*((F154-$G$3)-(((EOMONTH($G$3,0)+1)-$G$3)-BO154-BU154-BR154))+VLOOKUP(C154,звания!A:B,2,FALSE)/((EOMONTH($G$3,0)+1)-$G$3)*(((EOMONTH($G$3,0)+1)-F154)),IF(F154&lt;$G$3,(VLOOKUP(C154,звания!A:B,2,FALSE)-VLOOKUP(E154,звания!A:B,2,FALSE))/((EOMONTH($BN$3,0)+1)-$BN$3)*(EOMONTH($BN$3,0)+1-F154)+VLOOKUP(C154,звания!A:B,2,FALSE)/((EOMONTH($G$3,0)+1)-$G$3)*BO154+VLOOKUP(C154,звания!A:B,2,FALSE)/((EOMONTH($G$3,0)+1)-$G$3)*BU154+VLOOKUP(C154,звания!A:B,2,FALSE)/((EOMONTH($G$3,0)+1)-$G$3)*BR154,0)))))</f>
        <v>530</v>
      </c>
      <c r="CF154" s="404">
        <f>IF(OR(CD154="Д",C154=0),0,IF(B154="Виключений зі списків",IF(BS154=0,(VLOOKUP(O154,звания!$D$2:$E$62,2,FALSE))/(EOMONTH($B$3,0)+1-$B$3)*BO154+(VLOOKUP(BQ154,звания!$D$2:$E$62,2,FALSE))/(EOMONTH($B$3,0)+1-$B$3)*BR154,(((VLOOKUP(O154,звания!$D$2:$E$62,2,FALSE))/(EOMONTH($B$3,0)+1-$B$3))*BO154)+(VLOOKUP(BQ154,звания!$D$2:$E$62,2,FALSE))/(EOMONTH($B$3,0)+1-$B$3)*BR154+(VLOOKUP(BS154,звания!$D$2:$E$62,2,FALSE))/(EOMONTH($B$3,0)+1-$B$3)*BU154),IF(BS154=0,(VLOOKUP(O154,звания!$D$2:$E$62,2,FALSE))/(EOMONTH($G$3,0)+1-$G$3)*BO154+(VLOOKUP(BQ154,звания!$D$2:$E$62,2,FALSE))/(EOMONTH($G$3,0)+1-$G$3)*BR154,(((VLOOKUP(O154,звания!$D$2:$E$62,2,FALSE))/(EOMONTH($G$3,0)+1-$G$3))*BO154)+(VLOOKUP(BQ154,звания!$D$2:$E$62,2,FALSE))/(EOMONTH($G$3,0)+1-$G$3)*BR154+(VLOOKUP(BS154,звания!$D$2:$E$62,2,FALSE))/(EOMONTH($G$3,0)+1-$G$3)*BU154+IF(BT154=0,0,(VLOOKUP(BS154,звания!$D$2:$E$62,2,FALSE))/(EOMONTH($BN$3,0)+1-$BN$3)*BT154-(VLOOKUP(O154,звания!$D$2:$E$62,2,FALSE))/(EOMONTH($BN$3,0)+1-$BN$3)*BT154))))</f>
        <v>2550</v>
      </c>
      <c r="CG154" s="404">
        <f t="shared" si="234"/>
        <v>0</v>
      </c>
      <c r="CH154" s="404">
        <f>IF(BW154=0,CF154*BX154%,IF(BW154&gt;0,((VLOOKUP(O154,звания!$D$2:$E$62,2,FALSE)/(EOMONTH($G$3,0)+1-$G$3)*BW154)*BX154%)))</f>
        <v>0</v>
      </c>
      <c r="CI154" s="404">
        <f>IF(BY154=0,CF154*BZ154%,IF(BY154&gt;0,(VLOOKUP(O154,звания!$D$2:$E$62,2,FALSE)/(EOMONTH($G$3,0)+1-$G$3)*BO154)*BZ154%)+(VLOOKUP(BS154,звания!$D$2:$E$62,2,FALSE)/(EOMONTH($G$3,0)+1-$G$3)*BU154)*BZ154%)</f>
        <v>0</v>
      </c>
      <c r="CJ154" s="404">
        <f>IF(CA154=0,CF154*CB154%,IF(CA154&gt;0,(VLOOKUP(O154,звания!$D$2:$E$62,2,FALSE)/(EOMONTH($G$3,0)+1-$G$3)*BO154)*CB154%)+(VLOOKUP(BS154,звания!$D$2:$E$62,2,FALSE)/(EOMONTH($G$3,0)+1-$G$3)*BU154)*CB154%)</f>
        <v>0</v>
      </c>
      <c r="CK154" s="404">
        <f>IF(CD154="Д",0,IF(CC154=0,CF154*CD154%,IF(CC154&gt;0,(VLOOKUP(O154,звания!$D$2:$E$62,2,FALSE)/(EOMONTH($G$3,0)+1-$G$3)*BO154)*CD154%)+(VLOOKUP(BS154,звания!$D$2:$E$62,2,FALSE)/(EOMONTH($G$3,0)+1-$G$3)*BU154)*CD154%))</f>
        <v>0</v>
      </c>
      <c r="CL154" s="404">
        <f>IF(BR154&gt;0,((VLOOKUP(C154,звания!$A$2:$B$62,2,FALSE)/(EOMONTH($G$3,0)+1-$G$3)*BO154+VLOOKUP(O154,звания!$D$2:$E$62,2,FALSE)/(EOMONTH($G$3,0)+1-$G$3)*BO154+(VLOOKUP(C154,звания!$A$2:$B$62,2,FALSE)/(EOMONTH($G$3,0)+1-$G$3)*BO154+VLOOKUP(O154,звания!$D$2:$E$62,2,FALSE)/(EOMONTH($G$3,0)+1-$G$3)*BO154)*BV154%)*BN154)+(VLOOKUP(C154,звания!$A$2:$B$62,2,FALSE)/(EOMONTH($G$3,0)+1-$G$3)*BU154+VLOOKUP(BS154,звания!$D$2:$E$62,2,FALSE)/(EOMONTH($G$3,0)+1-$G$3)*BU154+(VLOOKUP(C154,звания!$A$2:$B$62,2,FALSE)/(EOMONTH($G$3,0)+1-$G$3)*BU154+VLOOKUP(BS154,звания!$D$2:$E$62,2,FALSE)/(EOMONTH($G$3,0)+1-$G$3)*BU154)*BV154%)*BN154,(CE154+CF154+CG154)*BN154)</f>
        <v>2002</v>
      </c>
      <c r="CM154" s="404"/>
      <c r="CN154" s="404"/>
      <c r="CO154" s="432">
        <f t="shared" si="213"/>
        <v>4</v>
      </c>
      <c r="CP154" s="638"/>
      <c r="CQ154" s="637">
        <f>IF(CF154=0,0,IF((SUM(BH154:BM154)&gt;360),(VLOOKUP(O154,звания!$F$2:$G$62,2,FALSE))/100,VLOOKUP(O154,звания!$F$2:$H$62,3,FALSE)/100))</f>
        <v>3.41</v>
      </c>
      <c r="CR154" s="617">
        <f>IF(B154="Виключений зі списків",IF(AND(BU154=0,360-BH154&lt;0),(VLOOKUP(O154,звания!$D$2:$E$62,2,FALSE))/(EOMONTH($B$3,0)+1-$B$3)*BO154*CQ154,IF(AND(360-BH154&gt;=0,360-BH154&lt;(EOMONTH($B$3,0)+1-$B$3)),(CF154/(EOMONTH($B$3,0)-$B$3+1)*(360-BH154))*CQ154+(CF154/(EOMONTH($B$3,0)-$B$3+1)*((EOMONTH($B$3,0)-$B$3+1)-(360-BH154)))*VLOOKUP(O154,звания!$F$2:$H$62,2,FALSE)/100,((((VLOOKUP(O154,звания!$D$2:$E$62,2,FALSE))/(EOMONTH($B$3,0)+1-$B$3)*BO154*CQ154+(VLOOKUP(BS154,звания!$D$2:$E$62,2,FALSE))/(EOMONTH($B$3,0)+1-$B$3)*BU154*(VLOOKUP(BS154,звания!$F$2:$G$62,2,FALSE)*0.01)+(IF(BT154=0,0,(VLOOKUP(BS154,звания!$D$2:$E$62,2,FALSE)/(EOMONTH($G$3,0)+1-$G$3)*BT154*(VLOOKUP(BS154,звания!$F$2:$G$62,2,FALSE)))*0.01-(VLOOKUP(O154,звания!$D$2:$E$62,2,FALSE)/(EOMONTH($G$3,0)+1-$G$3)*BT154*(VLOOKUP(O154,звания!$F$2:$G$62,2,FALSE)))*0.01)))))/100*(100-CP154))),(IF(AND(BU154=0,360-BH154&lt;0,CP154=0),(VLOOKUP(O154,звания!$D$2:$E$62,2,FALSE))/(EOMONTH($G$3,0)+1-$G$3)*BO154*CQ154,IF(AND(360-BH154&gt;=0,360-BH154&lt;(EOMONTH($G$3,0)+1-$G$3)),(CF154/(EOMONTH($G$3,0)-$G$3+1)*(360-BH154))*CQ154+(CF154/(EOMONTH($G$3,0)-$G$3+1)*((EOMONTH($G$3,0)-$G$3+1)-(360-BH154)))*VLOOKUP(O154,звания!$F$2:$H$62,2,FALSE)/100,((((VLOOKUP(O154,звания!$D$2:$E$62,2,FALSE))/(EOMONTH($G$3,0)+1-$G$3)*BO154*CQ154+(VLOOKUP(BS154,звания!$D$2:$E$62,2,FALSE))/(EOMONTH($G$3,0)+1-$G$3)*BU154*(VLOOKUP(BS154,звания!$F$2:$G$62,2,FALSE)*0.01)))/100*(100-CP154)+(IF(BT154=0,0,(VLOOKUP(BS154,звания!$D$2:$E$62,2,FALSE)/(EOMONTH($BN$3,0)+1-$BN$3)*BT154*(VLOOKUP(BS154,звания!$F$2:$G$62,2,FALSE)))*0.01-(VLOOKUP(O154,звания!$D$2:$E$62,2,FALSE)/(EOMONTH($BN$3,0)+1-$BN$3)*BT154*(VLOOKUP(O154,звания!$F$2:$G$62,2,FALSE)))*0.01)))))))</f>
        <v>8695.5</v>
      </c>
      <c r="CS154" s="416">
        <f t="shared" si="238"/>
        <v>13777.5</v>
      </c>
      <c r="CT154" s="403"/>
      <c r="CU154" s="403"/>
      <c r="CV154" s="404">
        <f t="shared" si="214"/>
        <v>672.35</v>
      </c>
      <c r="CW154" s="426">
        <f t="shared" si="243"/>
        <v>14449.85</v>
      </c>
      <c r="CX154" s="404">
        <f t="shared" si="239"/>
        <v>2600.9699999999998</v>
      </c>
      <c r="CY154" s="1174">
        <v>5</v>
      </c>
      <c r="CZ154" s="404">
        <f t="shared" si="244"/>
        <v>178.04</v>
      </c>
      <c r="DA154" s="404"/>
      <c r="DB154" s="403"/>
      <c r="DC154" s="404"/>
      <c r="DD154" s="426">
        <f t="shared" si="235"/>
        <v>2779.01</v>
      </c>
      <c r="DE154" s="426">
        <f t="shared" si="190"/>
        <v>3031.05</v>
      </c>
      <c r="DF154" s="404">
        <f t="shared" si="202"/>
        <v>2600.9699999999998</v>
      </c>
      <c r="DG154" s="426">
        <f t="shared" ref="DG154:DG217" si="248">IF(DP154=0,CW154-DD154+DF154,0)</f>
        <v>14271.81</v>
      </c>
      <c r="DH154" s="426">
        <f t="shared" ref="DH154:DH217" si="249">IF(DP154&gt;0,CW154-DD154+DF154,0)</f>
        <v>0</v>
      </c>
      <c r="DI154" s="421"/>
      <c r="DJ154" s="422" t="str">
        <f t="shared" si="203"/>
        <v xml:space="preserve">30 від 01.03   </v>
      </c>
      <c r="DK154" s="113" t="s">
        <v>1104</v>
      </c>
      <c r="DL154" s="28" t="s">
        <v>1105</v>
      </c>
      <c r="DM154" s="28" t="s">
        <v>1106</v>
      </c>
      <c r="DN154" s="28" t="s">
        <v>998</v>
      </c>
      <c r="DO154" s="900">
        <v>3710701813</v>
      </c>
      <c r="DP154" s="888"/>
      <c r="DQ154" s="817"/>
      <c r="DR154" s="818"/>
      <c r="DS154" s="819"/>
      <c r="DT154" s="820"/>
      <c r="DU154" s="124"/>
      <c r="DV154" s="110"/>
      <c r="DX154" s="84"/>
      <c r="DY154" s="84"/>
      <c r="DZ154" s="105"/>
      <c r="EG154" s="19"/>
      <c r="EH154" s="543">
        <f t="shared" si="216"/>
        <v>2</v>
      </c>
      <c r="EI154" s="404" t="str">
        <f t="shared" si="217"/>
        <v>м-с</v>
      </c>
      <c r="EJ154" s="29" t="str">
        <f t="shared" si="218"/>
        <v>Пожаров Р.М.</v>
      </c>
      <c r="EK154" s="50"/>
      <c r="EL154" s="29"/>
      <c r="EM154" s="50"/>
      <c r="EN154" s="50"/>
      <c r="EO154" s="50"/>
      <c r="EP154" s="29"/>
    </row>
    <row r="155" spans="1:146" ht="17.45" customHeight="1">
      <c r="A155" s="650">
        <v>150</v>
      </c>
      <c r="B155" s="869" t="s">
        <v>826</v>
      </c>
      <c r="C155" s="911" t="s">
        <v>708</v>
      </c>
      <c r="D155" s="404" t="str">
        <f t="shared" si="195"/>
        <v>Грігорьєв М.О.</v>
      </c>
      <c r="E155" s="416"/>
      <c r="F155" s="417"/>
      <c r="G155" s="409" t="str">
        <f t="shared" si="236"/>
        <v>0.4.16</v>
      </c>
      <c r="H155" s="407" t="str">
        <f t="shared" si="225"/>
        <v>0.4.16</v>
      </c>
      <c r="I155" s="407" t="str">
        <f t="shared" si="237"/>
        <v>0.4.16</v>
      </c>
      <c r="J155" s="407" t="str">
        <f t="shared" si="230"/>
        <v>0.0.0</v>
      </c>
      <c r="K155" s="407" t="str">
        <f t="shared" si="231"/>
        <v>0.0.0</v>
      </c>
      <c r="L155" s="407" t="str">
        <f t="shared" si="232"/>
        <v>0.0.0</v>
      </c>
      <c r="M155" s="407" t="str">
        <f t="shared" si="233"/>
        <v>0.0.0</v>
      </c>
      <c r="N155" s="408" t="str">
        <f t="shared" si="240"/>
        <v>0.0.0</v>
      </c>
      <c r="O155" s="930">
        <v>2</v>
      </c>
      <c r="P155" s="417">
        <v>44454</v>
      </c>
      <c r="Q155" s="417"/>
      <c r="R155" s="417"/>
      <c r="S155" s="417"/>
      <c r="T155" s="417"/>
      <c r="U155" s="417"/>
      <c r="V155" s="714"/>
      <c r="W155" s="714"/>
      <c r="X155" s="417"/>
      <c r="Y155" s="417"/>
      <c r="Z155" s="714"/>
      <c r="AA155" s="714"/>
      <c r="AB155" s="417"/>
      <c r="AC155" s="417"/>
      <c r="AD155" s="714"/>
      <c r="AE155" s="714"/>
      <c r="AF155" s="417"/>
      <c r="AG155" s="417"/>
      <c r="AH155" s="714"/>
      <c r="AI155" s="714"/>
      <c r="AJ155" s="417"/>
      <c r="AK155" s="417"/>
      <c r="AL155" s="714"/>
      <c r="AM155" s="714"/>
      <c r="AN155" s="417"/>
      <c r="AO155" s="417"/>
      <c r="AP155" s="714"/>
      <c r="AQ155" s="714"/>
      <c r="AR155" s="417"/>
      <c r="AS155" s="417"/>
      <c r="AT155" s="714"/>
      <c r="AU155" s="714"/>
      <c r="AV155" s="417"/>
      <c r="AW155" s="417"/>
      <c r="AX155" s="716"/>
      <c r="AY155" s="716"/>
      <c r="AZ155" s="635"/>
      <c r="BA155" s="635"/>
      <c r="BB155" s="716"/>
      <c r="BC155" s="716"/>
      <c r="BD155" s="635"/>
      <c r="BE155" s="635"/>
      <c r="BF155" s="717"/>
      <c r="BG155" s="717"/>
      <c r="BH155" s="432">
        <f t="shared" si="241"/>
        <v>136</v>
      </c>
      <c r="BI155" s="432">
        <f t="shared" si="208"/>
        <v>0</v>
      </c>
      <c r="BJ155" s="432">
        <f t="shared" si="209"/>
        <v>0</v>
      </c>
      <c r="BK155" s="432">
        <f t="shared" si="210"/>
        <v>0</v>
      </c>
      <c r="BL155" s="432">
        <f t="shared" si="211"/>
        <v>0</v>
      </c>
      <c r="BM155" s="436">
        <f t="shared" si="200"/>
        <v>0</v>
      </c>
      <c r="BN155" s="462">
        <v>0.65</v>
      </c>
      <c r="BO155" s="427">
        <f t="shared" si="242"/>
        <v>28</v>
      </c>
      <c r="BP155" s="725"/>
      <c r="BQ155" s="700"/>
      <c r="BR155" s="419"/>
      <c r="BS155" s="700"/>
      <c r="BT155" s="700"/>
      <c r="BU155" s="700"/>
      <c r="BV155" s="427">
        <f t="shared" si="201"/>
        <v>0</v>
      </c>
      <c r="BW155" s="427"/>
      <c r="BX155" s="427"/>
      <c r="BY155" s="419"/>
      <c r="BZ155" s="432"/>
      <c r="CA155" s="419"/>
      <c r="CB155" s="427"/>
      <c r="CC155" s="419"/>
      <c r="CD155" s="427"/>
      <c r="CE155" s="404">
        <f>IF(OR(C155=0,CD155="Д"),0,IF(AND(C155&gt;0,E155=0),VLOOKUP(C155,звания!A:B,2,FALSE)/((EOMONTH($G$3,0)+1)-$G$3)*BO155+VLOOKUP(C155,звания!A:B,2,FALSE)/((EOMONTH($G$3,0)+1)-$G$3)*BR155+VLOOKUP(C155,звания!A:B,2,FALSE)/((EOMONTH($G$3,0)+1)-$G$3)*BU155,IF(AND(C155&gt;0,E155&gt;0,F155&gt;=$G$3,BO155=(EOMONTH($G$3,0)+1)-$G$3),(VLOOKUP(E155,звания!A:B,2,FALSE)/(EOMONTH($G$3,0)-$G$3+1))*(F155-$G$3)+(VLOOKUP(C155,звания!A:B,2,FALSE)/(EOMONTH($G$3,0)-$G$3+1))*((EOMONTH($G$3,0)-$G$3+1)-(F155-$G$3)),IF(AND(C155&gt;0,E155&gt;0,F155&gt;$G$3,BO155&lt;(EOMONTH($G$3,0)+1)-$G$3,BO155&lt;&gt;0),VLOOKUP(E155,звания!A:B,2,FALSE)/((EOMONTH($G$3,0)+1)-$G$3)*((F155-$G$3)-(((EOMONTH($G$3,0)+1)-$G$3)-BO155-BU155-BR155))+VLOOKUP(C155,звания!A:B,2,FALSE)/((EOMONTH($G$3,0)+1)-$G$3)*(((EOMONTH($G$3,0)+1)-F155)),IF(F155&lt;$G$3,(VLOOKUP(C155,звания!A:B,2,FALSE)-VLOOKUP(E155,звания!A:B,2,FALSE))/((EOMONTH($BN$3,0)+1)-$BN$3)*(EOMONTH($BN$3,0)+1-F155)+VLOOKUP(C155,звания!A:B,2,FALSE)/((EOMONTH($G$3,0)+1)-$G$3)*BO155+VLOOKUP(C155,звания!A:B,2,FALSE)/((EOMONTH($G$3,0)+1)-$G$3)*BU155+VLOOKUP(C155,звания!A:B,2,FALSE)/((EOMONTH($G$3,0)+1)-$G$3)*BR155,0)))))</f>
        <v>530</v>
      </c>
      <c r="CF155" s="404">
        <f>IF(OR(CD155="Д",C155=0),0,IF(B155="Виключений зі списків",IF(BS155=0,(VLOOKUP(O155,звания!$D$2:$E$62,2,FALSE))/(EOMONTH($B$3,0)+1-$B$3)*BO155+(VLOOKUP(BQ155,звания!$D$2:$E$62,2,FALSE))/(EOMONTH($B$3,0)+1-$B$3)*BR155,(((VLOOKUP(O155,звания!$D$2:$E$62,2,FALSE))/(EOMONTH($B$3,0)+1-$B$3))*BO155)+(VLOOKUP(BQ155,звания!$D$2:$E$62,2,FALSE))/(EOMONTH($B$3,0)+1-$B$3)*BR155+(VLOOKUP(BS155,звания!$D$2:$E$62,2,FALSE))/(EOMONTH($B$3,0)+1-$B$3)*BU155),IF(BS155=0,(VLOOKUP(O155,звания!$D$2:$E$62,2,FALSE))/(EOMONTH($G$3,0)+1-$G$3)*BO155+(VLOOKUP(BQ155,звания!$D$2:$E$62,2,FALSE))/(EOMONTH($G$3,0)+1-$G$3)*BR155,(((VLOOKUP(O155,звания!$D$2:$E$62,2,FALSE))/(EOMONTH($G$3,0)+1-$G$3))*BO155)+(VLOOKUP(BQ155,звания!$D$2:$E$62,2,FALSE))/(EOMONTH($G$3,0)+1-$G$3)*BR155+(VLOOKUP(BS155,звания!$D$2:$E$62,2,FALSE))/(EOMONTH($G$3,0)+1-$G$3)*BU155+IF(BT155=0,0,(VLOOKUP(BS155,звания!$D$2:$E$62,2,FALSE))/(EOMONTH($BN$3,0)+1-$BN$3)*BT155-(VLOOKUP(O155,звания!$D$2:$E$62,2,FALSE))/(EOMONTH($BN$3,0)+1-$BN$3)*BT155))))</f>
        <v>2550</v>
      </c>
      <c r="CG155" s="404">
        <f t="shared" si="234"/>
        <v>0</v>
      </c>
      <c r="CH155" s="404">
        <f>IF(BW155=0,CF155*BX155%,IF(BW155&gt;0,((VLOOKUP(O155,звания!$D$2:$E$62,2,FALSE)/(EOMONTH($G$3,0)+1-$G$3)*BW155)*BX155%)))</f>
        <v>0</v>
      </c>
      <c r="CI155" s="404">
        <f>IF(BY155=0,CF155*BZ155%,IF(BY155&gt;0,(VLOOKUP(O155,звания!$D$2:$E$62,2,FALSE)/(EOMONTH($G$3,0)+1-$G$3)*BO155)*BZ155%)+(VLOOKUP(BS155,звания!$D$2:$E$62,2,FALSE)/(EOMONTH($G$3,0)+1-$G$3)*BU155)*BZ155%)</f>
        <v>0</v>
      </c>
      <c r="CJ155" s="404">
        <f>IF(CA155=0,CF155*CB155%,IF(CA155&gt;0,(VLOOKUP(O155,звания!$D$2:$E$62,2,FALSE)/(EOMONTH($G$3,0)+1-$G$3)*BO155)*CB155%)+(VLOOKUP(BS155,звания!$D$2:$E$62,2,FALSE)/(EOMONTH($G$3,0)+1-$G$3)*BU155)*CB155%)</f>
        <v>0</v>
      </c>
      <c r="CK155" s="404">
        <f>IF(CD155="Д",0,IF(CC155=0,CF155*CD155%,IF(CC155&gt;0,(VLOOKUP(O155,звания!$D$2:$E$62,2,FALSE)/(EOMONTH($G$3,0)+1-$G$3)*BO155)*CD155%)+(VLOOKUP(BS155,звания!$D$2:$E$62,2,FALSE)/(EOMONTH($G$3,0)+1-$G$3)*BU155)*CD155%))</f>
        <v>0</v>
      </c>
      <c r="CL155" s="404">
        <f>IF(BR155&gt;0,((VLOOKUP(C155,звания!$A$2:$B$62,2,FALSE)/(EOMONTH($G$3,0)+1-$G$3)*BO155+VLOOKUP(O155,звания!$D$2:$E$62,2,FALSE)/(EOMONTH($G$3,0)+1-$G$3)*BO155+(VLOOKUP(C155,звания!$A$2:$B$62,2,FALSE)/(EOMONTH($G$3,0)+1-$G$3)*BO155+VLOOKUP(O155,звания!$D$2:$E$62,2,FALSE)/(EOMONTH($G$3,0)+1-$G$3)*BO155)*BV155%)*BN155)+(VLOOKUP(C155,звания!$A$2:$B$62,2,FALSE)/(EOMONTH($G$3,0)+1-$G$3)*BU155+VLOOKUP(BS155,звания!$D$2:$E$62,2,FALSE)/(EOMONTH($G$3,0)+1-$G$3)*BU155+(VLOOKUP(C155,звания!$A$2:$B$62,2,FALSE)/(EOMONTH($G$3,0)+1-$G$3)*BU155+VLOOKUP(BS155,звания!$D$2:$E$62,2,FALSE)/(EOMONTH($G$3,0)+1-$G$3)*BU155)*BV155%)*BN155,(CE155+CF155+CG155)*BN155)</f>
        <v>2002</v>
      </c>
      <c r="CM155" s="404"/>
      <c r="CN155" s="404"/>
      <c r="CO155" s="432">
        <f t="shared" si="213"/>
        <v>4</v>
      </c>
      <c r="CP155" s="638"/>
      <c r="CQ155" s="637">
        <f>IF(CF155=0,0,IF((SUM(BH155:BM155)&gt;360),(VLOOKUP(O155,звания!$F$2:$G$62,2,FALSE))/100,VLOOKUP(O155,звания!$F$2:$H$62,3,FALSE)/100))</f>
        <v>3.41</v>
      </c>
      <c r="CR155" s="617">
        <f>IF(B155="Виключений зі списків",IF(AND(BU155=0,360-BH155&lt;0),(VLOOKUP(O155,звания!$D$2:$E$62,2,FALSE))/(EOMONTH($B$3,0)+1-$B$3)*BO155*CQ155,IF(AND(360-BH155&gt;=0,360-BH155&lt;(EOMONTH($B$3,0)+1-$B$3)),(CF155/(EOMONTH($B$3,0)-$B$3+1)*(360-BH155))*CQ155+(CF155/(EOMONTH($B$3,0)-$B$3+1)*((EOMONTH($B$3,0)-$B$3+1)-(360-BH155)))*VLOOKUP(O155,звания!$F$2:$H$62,2,FALSE)/100,((((VLOOKUP(O155,звания!$D$2:$E$62,2,FALSE))/(EOMONTH($B$3,0)+1-$B$3)*BO155*CQ155+(VLOOKUP(BS155,звания!$D$2:$E$62,2,FALSE))/(EOMONTH($B$3,0)+1-$B$3)*BU155*(VLOOKUP(BS155,звания!$F$2:$G$62,2,FALSE)*0.01)+(IF(BT155=0,0,(VLOOKUP(BS155,звания!$D$2:$E$62,2,FALSE)/(EOMONTH($G$3,0)+1-$G$3)*BT155*(VLOOKUP(BS155,звания!$F$2:$G$62,2,FALSE)))*0.01-(VLOOKUP(O155,звания!$D$2:$E$62,2,FALSE)/(EOMONTH($G$3,0)+1-$G$3)*BT155*(VLOOKUP(O155,звания!$F$2:$G$62,2,FALSE)))*0.01)))))/100*(100-CP155))),(IF(AND(BU155=0,360-BH155&lt;0,CP155=0),(VLOOKUP(O155,звания!$D$2:$E$62,2,FALSE))/(EOMONTH($G$3,0)+1-$G$3)*BO155*CQ155,IF(AND(360-BH155&gt;=0,360-BH155&lt;(EOMONTH($G$3,0)+1-$G$3)),(CF155/(EOMONTH($G$3,0)-$G$3+1)*(360-BH155))*CQ155+(CF155/(EOMONTH($G$3,0)-$G$3+1)*((EOMONTH($G$3,0)-$G$3+1)-(360-BH155)))*VLOOKUP(O155,звания!$F$2:$H$62,2,FALSE)/100,((((VLOOKUP(O155,звания!$D$2:$E$62,2,FALSE))/(EOMONTH($G$3,0)+1-$G$3)*BO155*CQ155+(VLOOKUP(BS155,звания!$D$2:$E$62,2,FALSE))/(EOMONTH($G$3,0)+1-$G$3)*BU155*(VLOOKUP(BS155,звания!$F$2:$G$62,2,FALSE)*0.01)))/100*(100-CP155)+(IF(BT155=0,0,(VLOOKUP(BS155,звания!$D$2:$E$62,2,FALSE)/(EOMONTH($BN$3,0)+1-$BN$3)*BT155*(VLOOKUP(BS155,звания!$F$2:$G$62,2,FALSE)))*0.01-(VLOOKUP(O155,звания!$D$2:$E$62,2,FALSE)/(EOMONTH($BN$3,0)+1-$BN$3)*BT155*(VLOOKUP(O155,звания!$F$2:$G$62,2,FALSE)))*0.01)))))))</f>
        <v>8695.5</v>
      </c>
      <c r="CS155" s="416">
        <f t="shared" si="238"/>
        <v>13777.5</v>
      </c>
      <c r="CT155" s="403"/>
      <c r="CU155" s="403"/>
      <c r="CV155" s="404">
        <f t="shared" si="214"/>
        <v>672.35</v>
      </c>
      <c r="CW155" s="426">
        <f t="shared" si="243"/>
        <v>14449.85</v>
      </c>
      <c r="CX155" s="404">
        <f t="shared" si="239"/>
        <v>2600.9699999999998</v>
      </c>
      <c r="CY155" s="1174">
        <v>5</v>
      </c>
      <c r="CZ155" s="404">
        <f t="shared" si="244"/>
        <v>178.04</v>
      </c>
      <c r="DA155" s="404"/>
      <c r="DB155" s="403"/>
      <c r="DC155" s="404"/>
      <c r="DD155" s="426">
        <f t="shared" si="235"/>
        <v>2779.01</v>
      </c>
      <c r="DE155" s="426">
        <f t="shared" si="190"/>
        <v>3031.05</v>
      </c>
      <c r="DF155" s="404">
        <f t="shared" si="202"/>
        <v>2600.9699999999998</v>
      </c>
      <c r="DG155" s="426">
        <f t="shared" si="248"/>
        <v>14271.81</v>
      </c>
      <c r="DH155" s="426">
        <f t="shared" si="249"/>
        <v>0</v>
      </c>
      <c r="DI155" s="421"/>
      <c r="DJ155" s="422" t="str">
        <f t="shared" si="203"/>
        <v xml:space="preserve">30 від 01.03   </v>
      </c>
      <c r="DK155" s="113" t="s">
        <v>1107</v>
      </c>
      <c r="DL155" s="28" t="s">
        <v>1108</v>
      </c>
      <c r="DM155" s="28" t="s">
        <v>1039</v>
      </c>
      <c r="DN155" s="28" t="s">
        <v>878</v>
      </c>
      <c r="DO155" s="900">
        <v>3757603915</v>
      </c>
      <c r="DP155" s="888"/>
      <c r="DQ155" s="817"/>
      <c r="DR155" s="818"/>
      <c r="DS155" s="819"/>
      <c r="DT155" s="820"/>
      <c r="DU155" s="124"/>
      <c r="DV155" s="110"/>
      <c r="DX155" s="84"/>
      <c r="DY155" s="84"/>
      <c r="DZ155" s="105"/>
      <c r="EG155" s="19"/>
      <c r="EH155" s="543">
        <f t="shared" si="216"/>
        <v>2</v>
      </c>
      <c r="EI155" s="404" t="str">
        <f t="shared" si="217"/>
        <v>м-с</v>
      </c>
      <c r="EJ155" s="29" t="str">
        <f t="shared" si="218"/>
        <v>Грігорьєв М.О.</v>
      </c>
      <c r="EK155" s="50"/>
      <c r="EL155" s="29"/>
      <c r="EM155" s="50"/>
      <c r="EN155" s="50"/>
      <c r="EO155" s="50"/>
      <c r="EP155" s="29"/>
    </row>
    <row r="156" spans="1:146" ht="17.45" customHeight="1">
      <c r="A156" s="427">
        <v>151</v>
      </c>
      <c r="B156" s="869" t="s">
        <v>826</v>
      </c>
      <c r="C156" s="911" t="s">
        <v>708</v>
      </c>
      <c r="D156" s="404" t="str">
        <f t="shared" si="195"/>
        <v>Панфілов А.Р.</v>
      </c>
      <c r="E156" s="416"/>
      <c r="F156" s="417"/>
      <c r="G156" s="409" t="str">
        <f t="shared" si="236"/>
        <v>2.1.4</v>
      </c>
      <c r="H156" s="407" t="str">
        <f t="shared" si="225"/>
        <v>2.1.4</v>
      </c>
      <c r="I156" s="407" t="str">
        <f t="shared" si="237"/>
        <v>2.1.4</v>
      </c>
      <c r="J156" s="407" t="str">
        <f t="shared" si="230"/>
        <v>0.0.0</v>
      </c>
      <c r="K156" s="407" t="str">
        <f t="shared" si="231"/>
        <v>0.0.0</v>
      </c>
      <c r="L156" s="407" t="str">
        <f t="shared" si="232"/>
        <v>0.0.0</v>
      </c>
      <c r="M156" s="407" t="str">
        <f t="shared" si="233"/>
        <v>0.0.0</v>
      </c>
      <c r="N156" s="408" t="str">
        <f t="shared" si="240"/>
        <v>0.0.0</v>
      </c>
      <c r="O156" s="930">
        <v>2</v>
      </c>
      <c r="P156" s="417">
        <v>43826</v>
      </c>
      <c r="Q156" s="417"/>
      <c r="R156" s="417"/>
      <c r="S156" s="417"/>
      <c r="T156" s="417"/>
      <c r="U156" s="417"/>
      <c r="V156" s="714"/>
      <c r="W156" s="714"/>
      <c r="X156" s="417"/>
      <c r="Y156" s="417"/>
      <c r="Z156" s="714"/>
      <c r="AA156" s="714"/>
      <c r="AB156" s="417"/>
      <c r="AC156" s="417"/>
      <c r="AD156" s="714"/>
      <c r="AE156" s="714"/>
      <c r="AF156" s="417"/>
      <c r="AG156" s="417"/>
      <c r="AH156" s="714"/>
      <c r="AI156" s="714"/>
      <c r="AJ156" s="417"/>
      <c r="AK156" s="417"/>
      <c r="AL156" s="714"/>
      <c r="AM156" s="714"/>
      <c r="AN156" s="417"/>
      <c r="AO156" s="417"/>
      <c r="AP156" s="714"/>
      <c r="AQ156" s="714"/>
      <c r="AR156" s="417"/>
      <c r="AS156" s="417"/>
      <c r="AT156" s="714"/>
      <c r="AU156" s="714"/>
      <c r="AV156" s="417"/>
      <c r="AW156" s="417"/>
      <c r="AX156" s="716"/>
      <c r="AY156" s="716"/>
      <c r="AZ156" s="635"/>
      <c r="BA156" s="635"/>
      <c r="BB156" s="716"/>
      <c r="BC156" s="716"/>
      <c r="BD156" s="635"/>
      <c r="BE156" s="635"/>
      <c r="BF156" s="717"/>
      <c r="BG156" s="717"/>
      <c r="BH156" s="432">
        <f t="shared" si="241"/>
        <v>754</v>
      </c>
      <c r="BI156" s="432">
        <f t="shared" si="208"/>
        <v>0</v>
      </c>
      <c r="BJ156" s="432">
        <f t="shared" si="209"/>
        <v>0</v>
      </c>
      <c r="BK156" s="432">
        <f t="shared" si="210"/>
        <v>0</v>
      </c>
      <c r="BL156" s="432">
        <f t="shared" si="211"/>
        <v>0</v>
      </c>
      <c r="BM156" s="436">
        <f t="shared" si="200"/>
        <v>0</v>
      </c>
      <c r="BN156" s="462">
        <v>0.65</v>
      </c>
      <c r="BO156" s="427">
        <f t="shared" si="242"/>
        <v>28</v>
      </c>
      <c r="BP156" s="419"/>
      <c r="BQ156" s="700"/>
      <c r="BR156" s="419"/>
      <c r="BS156" s="700"/>
      <c r="BT156" s="700"/>
      <c r="BU156" s="700"/>
      <c r="BV156" s="427">
        <f t="shared" si="201"/>
        <v>25</v>
      </c>
      <c r="BW156" s="427"/>
      <c r="BX156" s="432"/>
      <c r="BY156" s="700"/>
      <c r="BZ156" s="432"/>
      <c r="CA156" s="419"/>
      <c r="CB156" s="432"/>
      <c r="CC156" s="700"/>
      <c r="CD156" s="432"/>
      <c r="CE156" s="404">
        <f>IF(OR(C156=0,CD156="Д"),0,IF(AND(C156&gt;0,E156=0),VLOOKUP(C156,звания!A:B,2,FALSE)/((EOMONTH($G$3,0)+1)-$G$3)*BO156+VLOOKUP(C156,звания!A:B,2,FALSE)/((EOMONTH($G$3,0)+1)-$G$3)*BR156+VLOOKUP(C156,звания!A:B,2,FALSE)/((EOMONTH($G$3,0)+1)-$G$3)*BU156,IF(AND(C156&gt;0,E156&gt;0,F156&gt;=$G$3,BO156=(EOMONTH($G$3,0)+1)-$G$3),(VLOOKUP(E156,звания!A:B,2,FALSE)/(EOMONTH($G$3,0)-$G$3+1))*(F156-$G$3)+(VLOOKUP(C156,звания!A:B,2,FALSE)/(EOMONTH($G$3,0)-$G$3+1))*((EOMONTH($G$3,0)-$G$3+1)-(F156-$G$3)),IF(AND(C156&gt;0,E156&gt;0,F156&gt;$G$3,BO156&lt;(EOMONTH($G$3,0)+1)-$G$3,BO156&lt;&gt;0),VLOOKUP(E156,звания!A:B,2,FALSE)/((EOMONTH($G$3,0)+1)-$G$3)*((F156-$G$3)-(((EOMONTH($G$3,0)+1)-$G$3)-BO156-BU156-BR156))+VLOOKUP(C156,звания!A:B,2,FALSE)/((EOMONTH($G$3,0)+1)-$G$3)*(((EOMONTH($G$3,0)+1)-F156)),IF(F156&lt;$G$3,(VLOOKUP(C156,звания!A:B,2,FALSE)-VLOOKUP(E156,звания!A:B,2,FALSE))/((EOMONTH($BN$3,0)+1)-$BN$3)*(EOMONTH($BN$3,0)+1-F156)+VLOOKUP(C156,звания!A:B,2,FALSE)/((EOMONTH($G$3,0)+1)-$G$3)*BO156+VLOOKUP(C156,звания!A:B,2,FALSE)/((EOMONTH($G$3,0)+1)-$G$3)*BU156+VLOOKUP(C156,звания!A:B,2,FALSE)/((EOMONTH($G$3,0)+1)-$G$3)*BR156,0)))))</f>
        <v>530</v>
      </c>
      <c r="CF156" s="404">
        <f>IF(OR(CD156="Д",C156=0),0,IF(B156="Виключений зі списків",IF(BS156=0,(VLOOKUP(O156,звания!$D$2:$E$62,2,FALSE))/(EOMONTH($B$3,0)+1-$B$3)*BO156+(VLOOKUP(BQ156,звания!$D$2:$E$62,2,FALSE))/(EOMONTH($B$3,0)+1-$B$3)*BR156,(((VLOOKUP(O156,звания!$D$2:$E$62,2,FALSE))/(EOMONTH($B$3,0)+1-$B$3))*BO156)+(VLOOKUP(BQ156,звания!$D$2:$E$62,2,FALSE))/(EOMONTH($B$3,0)+1-$B$3)*BR156+(VLOOKUP(BS156,звания!$D$2:$E$62,2,FALSE))/(EOMONTH($B$3,0)+1-$B$3)*BU156),IF(BS156=0,(VLOOKUP(O156,звания!$D$2:$E$62,2,FALSE))/(EOMONTH($G$3,0)+1-$G$3)*BO156+(VLOOKUP(BQ156,звания!$D$2:$E$62,2,FALSE))/(EOMONTH($G$3,0)+1-$G$3)*BR156,(((VLOOKUP(O156,звания!$D$2:$E$62,2,FALSE))/(EOMONTH($G$3,0)+1-$G$3))*BO156)+(VLOOKUP(BQ156,звания!$D$2:$E$62,2,FALSE))/(EOMONTH($G$3,0)+1-$G$3)*BR156+(VLOOKUP(BS156,звания!$D$2:$E$62,2,FALSE))/(EOMONTH($G$3,0)+1-$G$3)*BU156+IF(BT156=0,0,(VLOOKUP(BS156,звания!$D$2:$E$62,2,FALSE))/(EOMONTH($BN$3,0)+1-$BN$3)*BT156-(VLOOKUP(O156,звания!$D$2:$E$62,2,FALSE))/(EOMONTH($BN$3,0)+1-$BN$3)*BT156))))</f>
        <v>2550</v>
      </c>
      <c r="CG156" s="404">
        <f t="shared" si="234"/>
        <v>770</v>
      </c>
      <c r="CH156" s="404">
        <f>IF(BW156=0,CF156*BX156%,IF(BW156&gt;0,((VLOOKUP(O156,звания!$D$2:$E$62,2,FALSE)/(EOMONTH($G$3,0)+1-$G$3)*BW156)*BX156%)))</f>
        <v>0</v>
      </c>
      <c r="CI156" s="404">
        <f>IF(BY156=0,CF156*BZ156%,IF(BY156&gt;0,(VLOOKUP(O156,звания!$D$2:$E$62,2,FALSE)/(EOMONTH($G$3,0)+1-$G$3)*BO156)*BZ156%)+(VLOOKUP(BS156,звания!$D$2:$E$62,2,FALSE)/(EOMONTH($G$3,0)+1-$G$3)*BU156)*BZ156%)</f>
        <v>0</v>
      </c>
      <c r="CJ156" s="404">
        <f>IF(CA156=0,CF156*CB156%,IF(CA156&gt;0,(VLOOKUP(O156,звания!$D$2:$E$62,2,FALSE)/(EOMONTH($G$3,0)+1-$G$3)*BO156)*CB156%)+(VLOOKUP(BS156,звания!$D$2:$E$62,2,FALSE)/(EOMONTH($G$3,0)+1-$G$3)*BU156)*CB156%)</f>
        <v>0</v>
      </c>
      <c r="CK156" s="404">
        <f>IF(CD156="Д",0,IF(CC156=0,CF156*CD156%,IF(CC156&gt;0,(VLOOKUP(O156,звания!$D$2:$E$62,2,FALSE)/(EOMONTH($G$3,0)+1-$G$3)*BO156)*CD156%)+(VLOOKUP(BS156,звания!$D$2:$E$62,2,FALSE)/(EOMONTH($G$3,0)+1-$G$3)*BU156)*CD156%))</f>
        <v>0</v>
      </c>
      <c r="CL156" s="404">
        <f>IF(BR156&gt;0,((VLOOKUP(C156,звания!$A$2:$B$62,2,FALSE)/(EOMONTH($G$3,0)+1-$G$3)*BO156+VLOOKUP(O156,звания!$D$2:$E$62,2,FALSE)/(EOMONTH($G$3,0)+1-$G$3)*BO156+(VLOOKUP(C156,звания!$A$2:$B$62,2,FALSE)/(EOMONTH($G$3,0)+1-$G$3)*BO156+VLOOKUP(O156,звания!$D$2:$E$62,2,FALSE)/(EOMONTH($G$3,0)+1-$G$3)*BO156)*BV156%)*BN156)+(VLOOKUP(C156,звания!$A$2:$B$62,2,FALSE)/(EOMONTH($G$3,0)+1-$G$3)*BU156+VLOOKUP(BS156,звания!$D$2:$E$62,2,FALSE)/(EOMONTH($G$3,0)+1-$G$3)*BU156+(VLOOKUP(C156,звания!$A$2:$B$62,2,FALSE)/(EOMONTH($G$3,0)+1-$G$3)*BU156+VLOOKUP(BS156,звания!$D$2:$E$62,2,FALSE)/(EOMONTH($G$3,0)+1-$G$3)*BU156)*BV156%)*BN156,(CE156+CF156+CG156)*BN156)</f>
        <v>2502.5</v>
      </c>
      <c r="CM156" s="404"/>
      <c r="CN156" s="404"/>
      <c r="CO156" s="432">
        <f t="shared" si="213"/>
        <v>4</v>
      </c>
      <c r="CP156" s="638"/>
      <c r="CQ156" s="637">
        <f>IF(CF156=0,0,IF((SUM(BH156:BM156)&gt;360),(VLOOKUP(O156,звания!$F$2:$G$62,2,FALSE))/100,VLOOKUP(O156,звания!$F$2:$H$62,3,FALSE)/100))</f>
        <v>3.33</v>
      </c>
      <c r="CR156" s="617">
        <f>IF(B156="Виключений зі списків",IF(AND(BU156=0,360-BH156&lt;0),(VLOOKUP(O156,звания!$D$2:$E$62,2,FALSE))/(EOMONTH($B$3,0)+1-$B$3)*BO156*CQ156,IF(AND(360-BH156&gt;=0,360-BH156&lt;(EOMONTH($B$3,0)+1-$B$3)),(CF156/(EOMONTH($B$3,0)-$B$3+1)*(360-BH156))*CQ156+(CF156/(EOMONTH($B$3,0)-$B$3+1)*((EOMONTH($B$3,0)-$B$3+1)-(360-BH156)))*VLOOKUP(O156,звания!$F$2:$H$62,2,FALSE)/100,((((VLOOKUP(O156,звания!$D$2:$E$62,2,FALSE))/(EOMONTH($B$3,0)+1-$B$3)*BO156*CQ156+(VLOOKUP(BS156,звания!$D$2:$E$62,2,FALSE))/(EOMONTH($B$3,0)+1-$B$3)*BU156*(VLOOKUP(BS156,звания!$F$2:$G$62,2,FALSE)*0.01)+(IF(BT156=0,0,(VLOOKUP(BS156,звания!$D$2:$E$62,2,FALSE)/(EOMONTH($G$3,0)+1-$G$3)*BT156*(VLOOKUP(BS156,звания!$F$2:$G$62,2,FALSE)))*0.01-(VLOOKUP(O156,звания!$D$2:$E$62,2,FALSE)/(EOMONTH($G$3,0)+1-$G$3)*BT156*(VLOOKUP(O156,звания!$F$2:$G$62,2,FALSE)))*0.01)))))/100*(100-CP156))),(IF(AND(BU156=0,360-BH156&lt;0,CP156=0),(VLOOKUP(O156,звания!$D$2:$E$62,2,FALSE))/(EOMONTH($G$3,0)+1-$G$3)*BO156*CQ156,IF(AND(360-BH156&gt;=0,360-BH156&lt;(EOMONTH($G$3,0)+1-$G$3)),(CF156/(EOMONTH($G$3,0)-$G$3+1)*(360-BH156))*CQ156+(CF156/(EOMONTH($G$3,0)-$G$3+1)*((EOMONTH($G$3,0)-$G$3+1)-(360-BH156)))*VLOOKUP(O156,звания!$F$2:$H$62,2,FALSE)/100,((((VLOOKUP(O156,звания!$D$2:$E$62,2,FALSE))/(EOMONTH($G$3,0)+1-$G$3)*BO156*CQ156+(VLOOKUP(BS156,звания!$D$2:$E$62,2,FALSE))/(EOMONTH($G$3,0)+1-$G$3)*BU156*(VLOOKUP(BS156,звания!$F$2:$G$62,2,FALSE)*0.01)))/100*(100-CP156)+(IF(BT156=0,0,(VLOOKUP(BS156,звания!$D$2:$E$62,2,FALSE)/(EOMONTH($BN$3,0)+1-$BN$3)*BT156*(VLOOKUP(BS156,звания!$F$2:$G$62,2,FALSE)))*0.01-(VLOOKUP(O156,звания!$D$2:$E$62,2,FALSE)/(EOMONTH($BN$3,0)+1-$BN$3)*BT156*(VLOOKUP(O156,звания!$F$2:$G$62,2,FALSE)))*0.01)))))))</f>
        <v>8491.5</v>
      </c>
      <c r="CS156" s="416">
        <f t="shared" si="238"/>
        <v>14844</v>
      </c>
      <c r="CT156" s="403"/>
      <c r="CU156" s="403"/>
      <c r="CV156" s="404">
        <f t="shared" si="214"/>
        <v>672.35</v>
      </c>
      <c r="CW156" s="426">
        <f t="shared" si="243"/>
        <v>15516.35</v>
      </c>
      <c r="CX156" s="404">
        <f t="shared" si="239"/>
        <v>2792.94</v>
      </c>
      <c r="CY156" s="1174">
        <v>5</v>
      </c>
      <c r="CZ156" s="404">
        <f t="shared" si="244"/>
        <v>191.18</v>
      </c>
      <c r="DA156" s="404"/>
      <c r="DB156" s="403"/>
      <c r="DC156" s="404"/>
      <c r="DD156" s="426">
        <f t="shared" si="235"/>
        <v>2984.12</v>
      </c>
      <c r="DE156" s="426">
        <f t="shared" si="190"/>
        <v>3265.68</v>
      </c>
      <c r="DF156" s="404">
        <f t="shared" si="202"/>
        <v>2792.94</v>
      </c>
      <c r="DG156" s="426">
        <f t="shared" si="248"/>
        <v>15325.17</v>
      </c>
      <c r="DH156" s="426">
        <f t="shared" si="249"/>
        <v>0</v>
      </c>
      <c r="DI156" s="421"/>
      <c r="DJ156" s="422" t="str">
        <f t="shared" si="203"/>
        <v xml:space="preserve">30 від 01.03   </v>
      </c>
      <c r="DK156" s="113" t="s">
        <v>1109</v>
      </c>
      <c r="DL156" s="28" t="s">
        <v>1110</v>
      </c>
      <c r="DM156" s="28" t="s">
        <v>1013</v>
      </c>
      <c r="DN156" s="28" t="s">
        <v>1111</v>
      </c>
      <c r="DO156" s="900">
        <v>3646507990</v>
      </c>
      <c r="DP156" s="888"/>
      <c r="DQ156" s="817"/>
      <c r="DR156" s="818"/>
      <c r="DS156" s="819"/>
      <c r="DT156" s="820"/>
      <c r="DU156" s="124"/>
      <c r="DV156" s="110"/>
      <c r="DX156" s="84"/>
      <c r="DY156" s="84"/>
      <c r="DZ156" s="105"/>
      <c r="EG156" s="19"/>
      <c r="EH156" s="543">
        <f t="shared" si="216"/>
        <v>2</v>
      </c>
      <c r="EI156" s="404" t="str">
        <f t="shared" si="217"/>
        <v>м-с</v>
      </c>
      <c r="EJ156" s="29" t="str">
        <f t="shared" si="218"/>
        <v>Панфілов А.Р.</v>
      </c>
      <c r="EK156" s="50"/>
      <c r="EL156" s="29"/>
      <c r="EM156" s="50"/>
      <c r="EN156" s="50"/>
      <c r="EO156" s="50"/>
      <c r="EP156" s="29"/>
    </row>
    <row r="157" spans="1:146" ht="17.45" customHeight="1">
      <c r="A157" s="650">
        <v>152</v>
      </c>
      <c r="B157" s="869" t="s">
        <v>827</v>
      </c>
      <c r="C157" s="911" t="s">
        <v>707</v>
      </c>
      <c r="D157" s="404" t="str">
        <f t="shared" si="195"/>
        <v>Сафієв С.А.</v>
      </c>
      <c r="E157" s="416"/>
      <c r="F157" s="417"/>
      <c r="G157" s="409" t="str">
        <f t="shared" si="236"/>
        <v>12.6.1</v>
      </c>
      <c r="H157" s="407" t="str">
        <f>CONCATENATE(INT((BH157)/360),".",INT(MOD((BH157),360)/30),".",MOD(MOD((BH157),360),30))</f>
        <v>12.6.1</v>
      </c>
      <c r="I157" s="407" t="str">
        <f t="shared" si="237"/>
        <v>12.6.1</v>
      </c>
      <c r="J157" s="407" t="str">
        <f t="shared" si="230"/>
        <v>0.0.0</v>
      </c>
      <c r="K157" s="407" t="str">
        <f t="shared" si="231"/>
        <v>0.0.0</v>
      </c>
      <c r="L157" s="407" t="str">
        <f t="shared" si="232"/>
        <v>0.0.0</v>
      </c>
      <c r="M157" s="407" t="str">
        <f t="shared" si="233"/>
        <v>0.0.0</v>
      </c>
      <c r="N157" s="408" t="str">
        <f>CONCATENATE(IF(INT(INT(DAYS360(BF157,BG157,1)/30)/24)&gt;=2,2,INT(INT(DAYS360(BF157,BG157,1)/30)/24)),".",IF(AND(INT(INT(DAYS360(BF157,BG157,1)/30)/24)&gt;=2,MOD(INT(BM157/30),12)&gt;=6),6,IF(ISODD(MOD(INT(DAYS360(BF157,BG157,1)/30),12)),MOD(INT(DAYS360(BF157,BG157,1)/60),12),MOD(INT(BM157/30),12))),".",IF(AND(INT(INT(DAYS360(BF157,BG157,1)/30)/24)&gt;=2,MOD(INT(BM157/30),12)&gt;=6),0,IF(ISODD(MOD(INT(DAYS360(BF157,BG157,1)/30),12)),INT((MOD(DAYS360(BF157,BG157,1),30)/2+15)),INT(MOD(DAYS360(BF157,BG157,1),30)/2))))</f>
        <v>0.0.0</v>
      </c>
      <c r="O157" s="930">
        <v>5</v>
      </c>
      <c r="P157" s="417">
        <v>40024</v>
      </c>
      <c r="Q157" s="417"/>
      <c r="R157" s="417"/>
      <c r="S157" s="417"/>
      <c r="T157" s="417"/>
      <c r="U157" s="417"/>
      <c r="V157" s="714"/>
      <c r="W157" s="714"/>
      <c r="X157" s="417"/>
      <c r="Y157" s="417"/>
      <c r="Z157" s="714"/>
      <c r="AA157" s="714"/>
      <c r="AB157" s="417"/>
      <c r="AC157" s="417"/>
      <c r="AD157" s="714"/>
      <c r="AE157" s="714"/>
      <c r="AF157" s="417"/>
      <c r="AG157" s="417"/>
      <c r="AH157" s="714"/>
      <c r="AI157" s="714"/>
      <c r="AJ157" s="417"/>
      <c r="AK157" s="417"/>
      <c r="AL157" s="714"/>
      <c r="AM157" s="714"/>
      <c r="AN157" s="417"/>
      <c r="AO157" s="417"/>
      <c r="AP157" s="714"/>
      <c r="AQ157" s="714"/>
      <c r="AR157" s="417"/>
      <c r="AS157" s="417"/>
      <c r="AT157" s="714"/>
      <c r="AU157" s="714"/>
      <c r="AV157" s="417"/>
      <c r="AW157" s="417"/>
      <c r="AX157" s="716"/>
      <c r="AY157" s="716"/>
      <c r="AZ157" s="635"/>
      <c r="BA157" s="635"/>
      <c r="BB157" s="716"/>
      <c r="BC157" s="716"/>
      <c r="BD157" s="635"/>
      <c r="BE157" s="635"/>
      <c r="BF157" s="717"/>
      <c r="BG157" s="717"/>
      <c r="BH157" s="432">
        <f t="shared" si="241"/>
        <v>4501</v>
      </c>
      <c r="BI157" s="432">
        <f t="shared" si="208"/>
        <v>0</v>
      </c>
      <c r="BJ157" s="432">
        <f t="shared" si="209"/>
        <v>0</v>
      </c>
      <c r="BK157" s="432">
        <f t="shared" si="210"/>
        <v>0</v>
      </c>
      <c r="BL157" s="432">
        <f t="shared" si="211"/>
        <v>0</v>
      </c>
      <c r="BM157" s="436">
        <f>IF(DAYS360(BF157,BG157)&gt;=1800,1800/2,(DAYS360(BF157,BG157,1))/2)</f>
        <v>0</v>
      </c>
      <c r="BN157" s="462">
        <v>0.65</v>
      </c>
      <c r="BO157" s="427">
        <f t="shared" si="242"/>
        <v>28</v>
      </c>
      <c r="BP157" s="725"/>
      <c r="BQ157" s="700"/>
      <c r="BR157" s="419"/>
      <c r="BS157" s="700"/>
      <c r="BT157" s="700"/>
      <c r="BU157" s="700"/>
      <c r="BV157" s="427">
        <f t="shared" si="201"/>
        <v>35</v>
      </c>
      <c r="BW157" s="427"/>
      <c r="BX157" s="432"/>
      <c r="BY157" s="700"/>
      <c r="BZ157" s="432"/>
      <c r="CA157" s="419"/>
      <c r="CB157" s="432"/>
      <c r="CC157" s="700"/>
      <c r="CD157" s="432"/>
      <c r="CE157" s="404">
        <f>IF(OR(C157=0,CD157="Д"),0,IF(AND(C157&gt;0,E157=0),VLOOKUP(C157,звания!A:B,2,FALSE)/((EOMONTH($G$3,0)+1)-$G$3)*BO157+VLOOKUP(C157,звания!A:B,2,FALSE)/((EOMONTH($G$3,0)+1)-$G$3)*BR157+VLOOKUP(C157,звания!A:B,2,FALSE)/((EOMONTH($G$3,0)+1)-$G$3)*BU157,IF(AND(C157&gt;0,E157&gt;0,F157&gt;=$G$3,BO157=(EOMONTH($G$3,0)+1)-$G$3),(VLOOKUP(E157,звания!A:B,2,FALSE)/(EOMONTH($G$3,0)-$G$3+1))*(F157-$G$3)+(VLOOKUP(C157,звания!A:B,2,FALSE)/(EOMONTH($G$3,0)-$G$3+1))*((EOMONTH($G$3,0)-$G$3+1)-(F157-$G$3)),IF(AND(C157&gt;0,E157&gt;0,F157&gt;$G$3,BO157&lt;(EOMONTH($G$3,0)+1)-$G$3,BO157&lt;&gt;0),VLOOKUP(E157,звания!A:B,2,FALSE)/((EOMONTH($G$3,0)+1)-$G$3)*((F157-$G$3)-(((EOMONTH($G$3,0)+1)-$G$3)-BO157-BU157-BR157))+VLOOKUP(C157,звания!A:B,2,FALSE)/((EOMONTH($G$3,0)+1)-$G$3)*(((EOMONTH($G$3,0)+1)-F157)),IF(F157&lt;$G$3,(VLOOKUP(C157,звания!A:B,2,FALSE)-VLOOKUP(E157,звания!A:B,2,FALSE))/((EOMONTH($BN$3,0)+1)-$BN$3)*(EOMONTH($BN$3,0)+1-F157)+VLOOKUP(C157,звания!A:B,2,FALSE)/((EOMONTH($G$3,0)+1)-$G$3)*BO157+VLOOKUP(C157,звания!A:B,2,FALSE)/((EOMONTH($G$3,0)+1)-$G$3)*BU157+VLOOKUP(C157,звания!A:B,2,FALSE)/((EOMONTH($G$3,0)+1)-$G$3)*BR157,0)))))</f>
        <v>600</v>
      </c>
      <c r="CF157" s="404">
        <f>IF(OR(CD157="Д",C157=0),0,IF(B157="Виключений зі списків",IF(BS157=0,(VLOOKUP(O157,звания!$D$2:$E$62,2,FALSE))/(EOMONTH($B$3,0)+1-$B$3)*BO157+(VLOOKUP(BQ157,звания!$D$2:$E$62,2,FALSE))/(EOMONTH($B$3,0)+1-$B$3)*BR157,(((VLOOKUP(O157,звания!$D$2:$E$62,2,FALSE))/(EOMONTH($B$3,0)+1-$B$3))*BO157)+(VLOOKUP(BQ157,звания!$D$2:$E$62,2,FALSE))/(EOMONTH($B$3,0)+1-$B$3)*BR157+(VLOOKUP(BS157,звания!$D$2:$E$62,2,FALSE))/(EOMONTH($B$3,0)+1-$B$3)*BU157),IF(BS157=0,(VLOOKUP(O157,звания!$D$2:$E$62,2,FALSE))/(EOMONTH($G$3,0)+1-$G$3)*BO157+(VLOOKUP(BQ157,звания!$D$2:$E$62,2,FALSE))/(EOMONTH($G$3,0)+1-$G$3)*BR157,(((VLOOKUP(O157,звания!$D$2:$E$62,2,FALSE))/(EOMONTH($G$3,0)+1-$G$3))*BO157)+(VLOOKUP(BQ157,звания!$D$2:$E$62,2,FALSE))/(EOMONTH($G$3,0)+1-$G$3)*BR157+(VLOOKUP(BS157,звания!$D$2:$E$62,2,FALSE))/(EOMONTH($G$3,0)+1-$G$3)*BU157+IF(BT157=0,0,(VLOOKUP(BS157,звания!$D$2:$E$62,2,FALSE))/(EOMONTH($BN$3,0)+1-$BN$3)*BT157-(VLOOKUP(O157,звания!$D$2:$E$62,2,FALSE))/(EOMONTH($BN$3,0)+1-$BN$3)*BT157))))</f>
        <v>2820</v>
      </c>
      <c r="CG157" s="404">
        <f t="shared" si="234"/>
        <v>1197</v>
      </c>
      <c r="CH157" s="404">
        <f>IF(BW157=0,CF157*BX157%,IF(BW157&gt;0,((VLOOKUP(O157,звания!$D$2:$E$62,2,FALSE)/(EOMONTH($G$3,0)+1-$G$3)*BW157)*BX157%)))</f>
        <v>0</v>
      </c>
      <c r="CI157" s="404">
        <f>IF(BY157=0,CF157*BZ157%,IF(BY157&gt;0,(VLOOKUP(O157,звания!$D$2:$E$62,2,FALSE)/(EOMONTH($G$3,0)+1-$G$3)*BO157)*BZ157%)+(VLOOKUP(BS157,звания!$D$2:$E$62,2,FALSE)/(EOMONTH($G$3,0)+1-$G$3)*BU157)*BZ157%)</f>
        <v>0</v>
      </c>
      <c r="CJ157" s="404">
        <f>IF(CA157=0,CF157*CB157%,IF(CA157&gt;0,(VLOOKUP(O157,звания!$D$2:$E$62,2,FALSE)/(EOMONTH($G$3,0)+1-$G$3)*BO157)*CB157%)+(VLOOKUP(BS157,звания!$D$2:$E$62,2,FALSE)/(EOMONTH($G$3,0)+1-$G$3)*BU157)*CB157%)</f>
        <v>0</v>
      </c>
      <c r="CK157" s="404">
        <f>IF(CD157="Д",0,IF(CC157=0,CF157*CD157%,IF(CC157&gt;0,(VLOOKUP(O157,звания!$D$2:$E$62,2,FALSE)/(EOMONTH($G$3,0)+1-$G$3)*BO157)*CD157%)+(VLOOKUP(BS157,звания!$D$2:$E$62,2,FALSE)/(EOMONTH($G$3,0)+1-$G$3)*BU157)*CD157%))</f>
        <v>0</v>
      </c>
      <c r="CL157" s="404">
        <f>IF(BR157&gt;0,((VLOOKUP(C157,звания!$A$2:$B$62,2,FALSE)/(EOMONTH($G$3,0)+1-$G$3)*BO157+VLOOKUP(O157,звания!$D$2:$E$62,2,FALSE)/(EOMONTH($G$3,0)+1-$G$3)*BO157+(VLOOKUP(C157,звания!$A$2:$B$62,2,FALSE)/(EOMONTH($G$3,0)+1-$G$3)*BO157+VLOOKUP(O157,звания!$D$2:$E$62,2,FALSE)/(EOMONTH($G$3,0)+1-$G$3)*BO157)*BV157%)*BN157)+(VLOOKUP(C157,звания!$A$2:$B$62,2,FALSE)/(EOMONTH($G$3,0)+1-$G$3)*BU157+VLOOKUP(BS157,звания!$D$2:$E$62,2,FALSE)/(EOMONTH($G$3,0)+1-$G$3)*BU157+(VLOOKUP(C157,звания!$A$2:$B$62,2,FALSE)/(EOMONTH($G$3,0)+1-$G$3)*BU157+VLOOKUP(BS157,звания!$D$2:$E$62,2,FALSE)/(EOMONTH($G$3,0)+1-$G$3)*BU157)*BV157%)*BN157,(CE157+CF157+CG157)*BN157)</f>
        <v>3001.05</v>
      </c>
      <c r="CM157" s="404"/>
      <c r="CN157" s="404"/>
      <c r="CO157" s="432">
        <f t="shared" si="213"/>
        <v>4</v>
      </c>
      <c r="CP157" s="638"/>
      <c r="CQ157" s="637">
        <f>IF(CF157=0,0,IF((SUM(BH157:BM157)&gt;360),(VLOOKUP(O157,звания!$F$2:$G$62,2,FALSE))/100,VLOOKUP(O157,звания!$F$2:$H$62,3,FALSE)/100))</f>
        <v>3.07</v>
      </c>
      <c r="CR157" s="617">
        <f>IF(B157="Виключений зі списків",IF(AND(BU157=0,360-BH157&lt;0),(VLOOKUP(O157,звания!$D$2:$E$62,2,FALSE))/(EOMONTH($B$3,0)+1-$B$3)*BO157*CQ157,IF(AND(360-BH157&gt;=0,360-BH157&lt;(EOMONTH($B$3,0)+1-$B$3)),(CF157/(EOMONTH($B$3,0)-$B$3+1)*(360-BH157))*CQ157+(CF157/(EOMONTH($B$3,0)-$B$3+1)*((EOMONTH($B$3,0)-$B$3+1)-(360-BH157)))*VLOOKUP(O157,звания!$F$2:$H$62,2,FALSE)/100,((((VLOOKUP(O157,звания!$D$2:$E$62,2,FALSE))/(EOMONTH($B$3,0)+1-$B$3)*BO157*CQ157+(VLOOKUP(BS157,звания!$D$2:$E$62,2,FALSE))/(EOMONTH($B$3,0)+1-$B$3)*BU157*(VLOOKUP(BS157,звания!$F$2:$G$62,2,FALSE)*0.01)+(IF(BT157=0,0,(VLOOKUP(BS157,звания!$D$2:$E$62,2,FALSE)/(EOMONTH($G$3,0)+1-$G$3)*BT157*(VLOOKUP(BS157,звания!$F$2:$G$62,2,FALSE)))*0.01-(VLOOKUP(O157,звания!$D$2:$E$62,2,FALSE)/(EOMONTH($G$3,0)+1-$G$3)*BT157*(VLOOKUP(O157,звания!$F$2:$G$62,2,FALSE)))*0.01)))))/100*(100-CP157))),(IF(AND(BU157=0,360-BH157&lt;0,CP157=0),(VLOOKUP(O157,звания!$D$2:$E$62,2,FALSE))/(EOMONTH($G$3,0)+1-$G$3)*BO157*CQ157,IF(AND(360-BH157&gt;=0,360-BH157&lt;(EOMONTH($G$3,0)+1-$G$3)),(CF157/(EOMONTH($G$3,0)-$G$3+1)*(360-BH157))*CQ157+(CF157/(EOMONTH($G$3,0)-$G$3+1)*((EOMONTH($G$3,0)-$G$3+1)-(360-BH157)))*VLOOKUP(O157,звания!$F$2:$H$62,2,FALSE)/100,((((VLOOKUP(O157,звания!$D$2:$E$62,2,FALSE))/(EOMONTH($G$3,0)+1-$G$3)*BO157*CQ157+(VLOOKUP(BS157,звания!$D$2:$E$62,2,FALSE))/(EOMONTH($G$3,0)+1-$G$3)*BU157*(VLOOKUP(BS157,звания!$F$2:$G$62,2,FALSE)*0.01)))/100*(100-CP157)+(IF(BT157=0,0,(VLOOKUP(BS157,звания!$D$2:$E$62,2,FALSE)/(EOMONTH($BN$3,0)+1-$BN$3)*BT157*(VLOOKUP(BS157,звания!$F$2:$G$62,2,FALSE)))*0.01-(VLOOKUP(O157,звания!$D$2:$E$62,2,FALSE)/(EOMONTH($BN$3,0)+1-$BN$3)*BT157*(VLOOKUP(O157,звания!$F$2:$G$62,2,FALSE)))*0.01)))))))</f>
        <v>8657.4</v>
      </c>
      <c r="CS157" s="416">
        <f>SUM(CE157:CM157,CR157)</f>
        <v>16275.45</v>
      </c>
      <c r="CT157" s="403"/>
      <c r="CU157" s="403"/>
      <c r="CV157" s="404">
        <f t="shared" si="214"/>
        <v>672.35</v>
      </c>
      <c r="CW157" s="426">
        <f>CN157+SUM(CS157:CV157)</f>
        <v>16947.8</v>
      </c>
      <c r="CX157" s="404">
        <f t="shared" si="239"/>
        <v>3050.6</v>
      </c>
      <c r="CY157" s="1174">
        <v>5</v>
      </c>
      <c r="CZ157" s="404">
        <f t="shared" si="244"/>
        <v>208.82</v>
      </c>
      <c r="DA157" s="404"/>
      <c r="DB157" s="403"/>
      <c r="DC157" s="404"/>
      <c r="DD157" s="426">
        <f t="shared" si="235"/>
        <v>3259.42</v>
      </c>
      <c r="DE157" s="426">
        <f t="shared" si="190"/>
        <v>3580.6</v>
      </c>
      <c r="DF157" s="404">
        <f>CX157</f>
        <v>3050.6</v>
      </c>
      <c r="DG157" s="426">
        <f t="shared" si="248"/>
        <v>16738.98</v>
      </c>
      <c r="DH157" s="426">
        <f t="shared" si="249"/>
        <v>0</v>
      </c>
      <c r="DI157" s="421"/>
      <c r="DJ157" s="422" t="str">
        <f t="shared" si="203"/>
        <v xml:space="preserve">30 від 01.03   </v>
      </c>
      <c r="DK157" s="113" t="s">
        <v>1112</v>
      </c>
      <c r="DL157" s="28" t="s">
        <v>1113</v>
      </c>
      <c r="DM157" s="28" t="s">
        <v>885</v>
      </c>
      <c r="DN157" s="28" t="s">
        <v>1114</v>
      </c>
      <c r="DO157" s="900">
        <v>2898119834</v>
      </c>
      <c r="DP157" s="888"/>
      <c r="DQ157" s="817"/>
      <c r="DR157" s="818"/>
      <c r="DS157" s="819"/>
      <c r="DT157" s="820"/>
      <c r="DU157" s="400"/>
      <c r="DV157" s="110"/>
      <c r="DX157" s="84"/>
      <c r="DY157" s="84"/>
      <c r="DZ157" s="105"/>
      <c r="EH157" s="543">
        <f t="shared" si="216"/>
        <v>2</v>
      </c>
      <c r="EI157" s="404" t="str">
        <f t="shared" si="217"/>
        <v>ст. м-с</v>
      </c>
      <c r="EJ157" s="29" t="str">
        <f t="shared" si="218"/>
        <v>Сафієв С.А.</v>
      </c>
      <c r="EK157" s="50"/>
      <c r="EL157" s="29"/>
      <c r="EM157" s="50"/>
      <c r="EN157" s="50"/>
      <c r="EO157" s="50"/>
      <c r="EP157" s="29"/>
    </row>
    <row r="158" spans="1:146" ht="17.45" customHeight="1">
      <c r="A158" s="427">
        <v>153</v>
      </c>
      <c r="B158" s="869" t="s">
        <v>827</v>
      </c>
      <c r="C158" s="914" t="s">
        <v>748</v>
      </c>
      <c r="D158" s="404" t="str">
        <f t="shared" si="195"/>
        <v>Петков Г.Ф.</v>
      </c>
      <c r="E158" s="416"/>
      <c r="F158" s="417"/>
      <c r="G158" s="409" t="str">
        <f>IF(P158&gt;$G$3,0,CONCATENATE((INT((BH158)/360)+INT((BI158)/360)+INT((BJ158)/360)+INT((BK158)/360)+INT((BL158)/360)+INT((BM158)/360))+INT((INT(MOD((BH158),360)/30)+INT(MOD((BI158),360)/30)+INT(MOD((BJ158),360)/30)+INT(MOD((BK158),360)/30)+INT(MOD((BL158),360)/30)+INT(MOD((BM158),360)/30)+INT((MOD(MOD((BH158),360),30)+MOD(MOD((BI158),360),30)+MOD(MOD((BJ158),360),30)+MOD(MOD((BK158),360),30)+MOD(MOD((BL158),360),30)+MOD(MOD((BM158),360),30))/30))/12),".",MOD(INT(MOD((BH158),360)/30)+INT(MOD((BI158),360)/30)+INT(MOD((BJ158),360)/30)+INT(MOD((BK158),360)/30)+INT(MOD((BL158),360)/30)+INT(MOD((BM158),360)/30)+INT((MOD(MOD((BH158),360),30)+MOD(MOD((BI158),360),30)+MOD(MOD((BJ158),360),30)+MOD(MOD((BK158),360),30)+MOD(MOD((BL158),360),30)+MOD(MOD((BM158),360),30))/30),12),".",INT(MOD(MOD(MOD((BH158),360),30)+MOD(MOD((BI158),360),30)+MOD(MOD((BJ158),360),30)+MOD(MOD((BK158),360),30)+MOD(MOD((BL158),360),30)+MOD(MOD((BM158),360),30),30))))</f>
        <v>8.0.29</v>
      </c>
      <c r="H158" s="407" t="str">
        <f t="shared" si="225"/>
        <v>8.0.29</v>
      </c>
      <c r="I158" s="407" t="str">
        <f t="shared" si="237"/>
        <v>8.0.29</v>
      </c>
      <c r="J158" s="407" t="str">
        <f t="shared" ref="J158:J196" si="250">CONCATENATE(INT(BI158/360),".",MOD(INT(BI158/30),12),".",MOD(INT(BI158),30))</f>
        <v>0.0.0</v>
      </c>
      <c r="K158" s="407" t="str">
        <f t="shared" ref="K158:K196" si="251">CONCATENATE(INT(BJ158/360),".",MOD(INT(BJ158/30),12),".",MOD(INT(BJ158),30))</f>
        <v>0.0.0</v>
      </c>
      <c r="L158" s="407" t="str">
        <f t="shared" ref="L158:L196" si="252">CONCATENATE(INT(BK158/360),".",MOD(INT(BK158/30),12),".",MOD(INT(BK158),30))</f>
        <v>0.0.0</v>
      </c>
      <c r="M158" s="407" t="str">
        <f t="shared" ref="M158:M196" si="253">CONCATENATE(INT(BL158/360),".",MOD(INT(BL158/30),12),".",MOD(INT(BL158),30))</f>
        <v>0.0.0</v>
      </c>
      <c r="N158" s="408" t="str">
        <f>CONCATENATE(IF(INT(INT(DAYS360(BF158,BG158,1)/30)/24)&gt;=2,2,INT(INT(DAYS360(BF158,BG158,1)/30)/24)),".",IF(AND(INT(INT(DAYS360(BF158,BG158,1)/30)/24)&gt;=2,MOD(INT(BM158/30),12)&gt;=6),6,IF(ISODD(MOD(INT(DAYS360(BF158,BG158,1)/30),12)),MOD(INT(DAYS360(BF158,BG158,1)/60),12),MOD(INT(BM158/30),12))),".",IF(AND(INT(INT(DAYS360(BF158,BG158,1)/30)/24)&gt;=2,MOD(INT(BM158/30),12)&gt;=6),0,IF(ISODD(MOD(INT(DAYS360(BF158,BG158,1)/30),12)),INT((MOD(DAYS360(BF158,BG158,1),30)/2+15)),INT(MOD(DAYS360(BF158,BG158,1),30)/2))))</f>
        <v>0.0.0</v>
      </c>
      <c r="O158" s="930">
        <v>5</v>
      </c>
      <c r="P158" s="417">
        <v>41641</v>
      </c>
      <c r="Q158" s="417"/>
      <c r="R158" s="417"/>
      <c r="S158" s="417"/>
      <c r="T158" s="417"/>
      <c r="U158" s="417"/>
      <c r="V158" s="714"/>
      <c r="W158" s="714"/>
      <c r="X158" s="417"/>
      <c r="Y158" s="417"/>
      <c r="Z158" s="714"/>
      <c r="AA158" s="714"/>
      <c r="AB158" s="417"/>
      <c r="AC158" s="417"/>
      <c r="AD158" s="714"/>
      <c r="AE158" s="714"/>
      <c r="AF158" s="417"/>
      <c r="AG158" s="417"/>
      <c r="AH158" s="714"/>
      <c r="AI158" s="714"/>
      <c r="AJ158" s="417"/>
      <c r="AK158" s="417"/>
      <c r="AL158" s="714"/>
      <c r="AM158" s="714"/>
      <c r="AN158" s="417"/>
      <c r="AO158" s="417"/>
      <c r="AP158" s="714"/>
      <c r="AQ158" s="714"/>
      <c r="AR158" s="417"/>
      <c r="AS158" s="417"/>
      <c r="AT158" s="714"/>
      <c r="AU158" s="714"/>
      <c r="AV158" s="417"/>
      <c r="AW158" s="417"/>
      <c r="AX158" s="716"/>
      <c r="AY158" s="716"/>
      <c r="AZ158" s="635"/>
      <c r="BA158" s="635"/>
      <c r="BB158" s="716"/>
      <c r="BC158" s="716"/>
      <c r="BD158" s="635"/>
      <c r="BE158" s="635"/>
      <c r="BF158" s="717"/>
      <c r="BG158" s="717"/>
      <c r="BH158" s="432">
        <f t="shared" si="241"/>
        <v>2909</v>
      </c>
      <c r="BI158" s="432">
        <f t="shared" si="208"/>
        <v>0</v>
      </c>
      <c r="BJ158" s="432">
        <f t="shared" si="209"/>
        <v>0</v>
      </c>
      <c r="BK158" s="432">
        <f t="shared" si="210"/>
        <v>0</v>
      </c>
      <c r="BL158" s="432">
        <f t="shared" si="211"/>
        <v>0</v>
      </c>
      <c r="BM158" s="436">
        <f t="shared" si="200"/>
        <v>0</v>
      </c>
      <c r="BN158" s="462">
        <v>0.65</v>
      </c>
      <c r="BO158" s="427">
        <f t="shared" si="242"/>
        <v>28</v>
      </c>
      <c r="BP158" s="419"/>
      <c r="BQ158" s="700"/>
      <c r="BR158" s="419"/>
      <c r="BS158" s="700"/>
      <c r="BT158" s="700"/>
      <c r="BU158" s="700"/>
      <c r="BV158" s="427">
        <f t="shared" si="201"/>
        <v>30</v>
      </c>
      <c r="BW158" s="427"/>
      <c r="BX158" s="432"/>
      <c r="BY158" s="700"/>
      <c r="BZ158" s="432"/>
      <c r="CA158" s="700"/>
      <c r="CB158" s="432"/>
      <c r="CC158" s="700"/>
      <c r="CD158" s="432"/>
      <c r="CE158" s="404">
        <f>IF(OR(C158=0,CD158="Д"),0,IF(AND(C158&gt;0,E158=0),VLOOKUP(C158,звания!A:B,2,FALSE)/((EOMONTH($G$3,0)+1)-$G$3)*BO158+VLOOKUP(C158,звания!A:B,2,FALSE)/((EOMONTH($G$3,0)+1)-$G$3)*BR158+VLOOKUP(C158,звания!A:B,2,FALSE)/((EOMONTH($G$3,0)+1)-$G$3)*BU158,IF(AND(C158&gt;0,E158&gt;0,F158&gt;=$G$3,BO158=(EOMONTH($G$3,0)+1)-$G$3),(VLOOKUP(E158,звания!A:B,2,FALSE)/(EOMONTH($G$3,0)-$G$3+1))*(F158-$G$3)+(VLOOKUP(C158,звания!A:B,2,FALSE)/(EOMONTH($G$3,0)-$G$3+1))*((EOMONTH($G$3,0)-$G$3+1)-(F158-$G$3)),IF(AND(C158&gt;0,E158&gt;0,F158&gt;$G$3,BO158&lt;(EOMONTH($G$3,0)+1)-$G$3,BO158&lt;&gt;0),VLOOKUP(E158,звания!A:B,2,FALSE)/((EOMONTH($G$3,0)+1)-$G$3)*((F158-$G$3)-(((EOMONTH($G$3,0)+1)-$G$3)-BO158-BU158-BR158))+VLOOKUP(C158,звания!A:B,2,FALSE)/((EOMONTH($G$3,0)+1)-$G$3)*(((EOMONTH($G$3,0)+1)-F158)),IF(F158&lt;$G$3,(VLOOKUP(C158,звания!A:B,2,FALSE)-VLOOKUP(E158,звания!A:B,2,FALSE))/((EOMONTH($BN$3,0)+1)-$BN$3)*(EOMONTH($BN$3,0)+1-F158)+VLOOKUP(C158,звания!A:B,2,FALSE)/((EOMONTH($G$3,0)+1)-$G$3)*BO158+VLOOKUP(C158,звания!A:B,2,FALSE)/((EOMONTH($G$3,0)+1)-$G$3)*BU158+VLOOKUP(C158,звания!A:B,2,FALSE)/((EOMONTH($G$3,0)+1)-$G$3)*BR158,0)))))</f>
        <v>880</v>
      </c>
      <c r="CF158" s="404">
        <f>IF(OR(CD158="Д",C158=0),0,IF(B158="Виключений зі списків",IF(BS158=0,(VLOOKUP(O158,звания!$D$2:$E$62,2,FALSE))/(EOMONTH($B$3,0)+1-$B$3)*BO158+(VLOOKUP(BQ158,звания!$D$2:$E$62,2,FALSE))/(EOMONTH($B$3,0)+1-$B$3)*BR158,(((VLOOKUP(O158,звания!$D$2:$E$62,2,FALSE))/(EOMONTH($B$3,0)+1-$B$3))*BO158)+(VLOOKUP(BQ158,звания!$D$2:$E$62,2,FALSE))/(EOMONTH($B$3,0)+1-$B$3)*BR158+(VLOOKUP(BS158,звания!$D$2:$E$62,2,FALSE))/(EOMONTH($B$3,0)+1-$B$3)*BU158),IF(BS158=0,(VLOOKUP(O158,звания!$D$2:$E$62,2,FALSE))/(EOMONTH($G$3,0)+1-$G$3)*BO158+(VLOOKUP(BQ158,звания!$D$2:$E$62,2,FALSE))/(EOMONTH($G$3,0)+1-$G$3)*BR158,(((VLOOKUP(O158,звания!$D$2:$E$62,2,FALSE))/(EOMONTH($G$3,0)+1-$G$3))*BO158)+(VLOOKUP(BQ158,звания!$D$2:$E$62,2,FALSE))/(EOMONTH($G$3,0)+1-$G$3)*BR158+(VLOOKUP(BS158,звания!$D$2:$E$62,2,FALSE))/(EOMONTH($G$3,0)+1-$G$3)*BU158+IF(BT158=0,0,(VLOOKUP(BS158,звания!$D$2:$E$62,2,FALSE))/(EOMONTH($BN$3,0)+1-$BN$3)*BT158-(VLOOKUP(O158,звания!$D$2:$E$62,2,FALSE))/(EOMONTH($BN$3,0)+1-$BN$3)*BT158))))</f>
        <v>2820</v>
      </c>
      <c r="CG158" s="404">
        <f t="shared" si="234"/>
        <v>1110</v>
      </c>
      <c r="CH158" s="404">
        <f>IF(BW158=0,CF158*BX158%,IF(BW158&gt;0,((VLOOKUP(O158,звания!$D$2:$E$62,2,FALSE)/(EOMONTH($G$3,0)+1-$G$3)*BW158)*BX158%)))</f>
        <v>0</v>
      </c>
      <c r="CI158" s="404">
        <f>IF(BY158=0,CF158*BZ158%,IF(BY158&gt;0,(VLOOKUP(O158,звания!$D$2:$E$62,2,FALSE)/(EOMONTH($G$3,0)+1-$G$3)*BO158)*BZ158%)+(VLOOKUP(BS158,звания!$D$2:$E$62,2,FALSE)/(EOMONTH($G$3,0)+1-$G$3)*BU158)*BZ158%)</f>
        <v>0</v>
      </c>
      <c r="CJ158" s="404">
        <f>IF(CA158=0,CF158*CB158%,IF(CA158&gt;0,(VLOOKUP(O158,звания!$D$2:$E$62,2,FALSE)/(EOMONTH($G$3,0)+1-$G$3)*BO158)*CB158%)+(VLOOKUP(BS158,звания!$D$2:$E$62,2,FALSE)/(EOMONTH($G$3,0)+1-$G$3)*BU158)*CB158%)</f>
        <v>0</v>
      </c>
      <c r="CK158" s="404">
        <f>IF(CD158="Д",0,IF(CC158=0,CF158*CD158%,IF(CC158&gt;0,(VLOOKUP(O158,звания!$D$2:$E$62,2,FALSE)/(EOMONTH($G$3,0)+1-$G$3)*BO158)*CD158%)+(VLOOKUP(BS158,звания!$D$2:$E$62,2,FALSE)/(EOMONTH($G$3,0)+1-$G$3)*BU158)*CD158%))</f>
        <v>0</v>
      </c>
      <c r="CL158" s="404">
        <f>IF(BR158&gt;0,((VLOOKUP(C158,звания!$A$2:$B$62,2,FALSE)/(EOMONTH($G$3,0)+1-$G$3)*BO158+VLOOKUP(O158,звания!$D$2:$E$62,2,FALSE)/(EOMONTH($G$3,0)+1-$G$3)*BO158+(VLOOKUP(C158,звания!$A$2:$B$62,2,FALSE)/(EOMONTH($G$3,0)+1-$G$3)*BO158+VLOOKUP(O158,звания!$D$2:$E$62,2,FALSE)/(EOMONTH($G$3,0)+1-$G$3)*BO158)*BV158%)*BN158)+(VLOOKUP(C158,звания!$A$2:$B$62,2,FALSE)/(EOMONTH($G$3,0)+1-$G$3)*BU158+VLOOKUP(BS158,звания!$D$2:$E$62,2,FALSE)/(EOMONTH($G$3,0)+1-$G$3)*BU158+(VLOOKUP(C158,звания!$A$2:$B$62,2,FALSE)/(EOMONTH($G$3,0)+1-$G$3)*BU158+VLOOKUP(BS158,звания!$D$2:$E$62,2,FALSE)/(EOMONTH($G$3,0)+1-$G$3)*BU158)*BV158%)*BN158,(CE158+CF158+CG158)*BN158)</f>
        <v>3126.5</v>
      </c>
      <c r="CM158" s="404"/>
      <c r="CN158" s="404"/>
      <c r="CO158" s="432">
        <f t="shared" si="213"/>
        <v>4</v>
      </c>
      <c r="CP158" s="638"/>
      <c r="CQ158" s="637">
        <f>IF(CF158=0,0,IF((SUM(BH158:BM158)&gt;360),(VLOOKUP(O158,звания!$F$2:$G$62,2,FALSE))/100,VLOOKUP(O158,звания!$F$2:$H$62,3,FALSE)/100))</f>
        <v>3.07</v>
      </c>
      <c r="CR158" s="617">
        <f>IF(B158="Виключений зі списків",IF(AND(BU158=0,360-BH158&lt;0),(VLOOKUP(O158,звания!$D$2:$E$62,2,FALSE))/(EOMONTH($B$3,0)+1-$B$3)*BO158*CQ158,IF(AND(360-BH158&gt;=0,360-BH158&lt;(EOMONTH($B$3,0)+1-$B$3)),(CF158/(EOMONTH($B$3,0)-$B$3+1)*(360-BH158))*CQ158+(CF158/(EOMONTH($B$3,0)-$B$3+1)*((EOMONTH($B$3,0)-$B$3+1)-(360-BH158)))*VLOOKUP(O158,звания!$F$2:$H$62,2,FALSE)/100,((((VLOOKUP(O158,звания!$D$2:$E$62,2,FALSE))/(EOMONTH($B$3,0)+1-$B$3)*BO158*CQ158+(VLOOKUP(BS158,звания!$D$2:$E$62,2,FALSE))/(EOMONTH($B$3,0)+1-$B$3)*BU158*(VLOOKUP(BS158,звания!$F$2:$G$62,2,FALSE)*0.01)+(IF(BT158=0,0,(VLOOKUP(BS158,звания!$D$2:$E$62,2,FALSE)/(EOMONTH($G$3,0)+1-$G$3)*BT158*(VLOOKUP(BS158,звания!$F$2:$G$62,2,FALSE)))*0.01-(VLOOKUP(O158,звания!$D$2:$E$62,2,FALSE)/(EOMONTH($G$3,0)+1-$G$3)*BT158*(VLOOKUP(O158,звания!$F$2:$G$62,2,FALSE)))*0.01)))))/100*(100-CP158))),(IF(AND(BU158=0,360-BH158&lt;0,CP158=0),(VLOOKUP(O158,звания!$D$2:$E$62,2,FALSE))/(EOMONTH($G$3,0)+1-$G$3)*BO158*CQ158,IF(AND(360-BH158&gt;=0,360-BH158&lt;(EOMONTH($G$3,0)+1-$G$3)),(CF158/(EOMONTH($G$3,0)-$G$3+1)*(360-BH158))*CQ158+(CF158/(EOMONTH($G$3,0)-$G$3+1)*((EOMONTH($G$3,0)-$G$3+1)-(360-BH158)))*VLOOKUP(O158,звания!$F$2:$H$62,2,FALSE)/100,((((VLOOKUP(O158,звания!$D$2:$E$62,2,FALSE))/(EOMONTH($G$3,0)+1-$G$3)*BO158*CQ158+(VLOOKUP(BS158,звания!$D$2:$E$62,2,FALSE))/(EOMONTH($G$3,0)+1-$G$3)*BU158*(VLOOKUP(BS158,звания!$F$2:$G$62,2,FALSE)*0.01)))/100*(100-CP158)+(IF(BT158=0,0,(VLOOKUP(BS158,звания!$D$2:$E$62,2,FALSE)/(EOMONTH($BN$3,0)+1-$BN$3)*BT158*(VLOOKUP(BS158,звания!$F$2:$G$62,2,FALSE)))*0.01-(VLOOKUP(O158,звания!$D$2:$E$62,2,FALSE)/(EOMONTH($BN$3,0)+1-$BN$3)*BT158*(VLOOKUP(O158,звания!$F$2:$G$62,2,FALSE)))*0.01)))))))</f>
        <v>8657.4</v>
      </c>
      <c r="CS158" s="416">
        <f t="shared" si="238"/>
        <v>16593.900000000001</v>
      </c>
      <c r="CT158" s="403"/>
      <c r="CU158" s="403"/>
      <c r="CV158" s="404">
        <f t="shared" si="214"/>
        <v>672.35</v>
      </c>
      <c r="CW158" s="426">
        <f t="shared" si="243"/>
        <v>17266.25</v>
      </c>
      <c r="CX158" s="404">
        <f t="shared" si="239"/>
        <v>3107.93</v>
      </c>
      <c r="CY158" s="1174">
        <v>5</v>
      </c>
      <c r="CZ158" s="404">
        <f t="shared" si="244"/>
        <v>212.74</v>
      </c>
      <c r="DA158" s="404"/>
      <c r="DB158" s="403"/>
      <c r="DC158" s="404"/>
      <c r="DD158" s="426">
        <f t="shared" si="235"/>
        <v>3320.67</v>
      </c>
      <c r="DE158" s="426">
        <f t="shared" si="190"/>
        <v>3650.66</v>
      </c>
      <c r="DF158" s="404">
        <f t="shared" si="202"/>
        <v>3107.93</v>
      </c>
      <c r="DG158" s="426">
        <f t="shared" si="248"/>
        <v>0</v>
      </c>
      <c r="DH158" s="426">
        <f t="shared" si="249"/>
        <v>17053.509999999998</v>
      </c>
      <c r="DI158" s="421"/>
      <c r="DJ158" s="422" t="str">
        <f t="shared" si="203"/>
        <v xml:space="preserve">   31 від 01.03</v>
      </c>
      <c r="DK158" s="113" t="s">
        <v>1115</v>
      </c>
      <c r="DL158" s="28" t="s">
        <v>1116</v>
      </c>
      <c r="DM158" s="28" t="s">
        <v>1117</v>
      </c>
      <c r="DN158" s="28" t="s">
        <v>1118</v>
      </c>
      <c r="DO158" s="895">
        <v>2296116119</v>
      </c>
      <c r="DP158" s="898" t="s">
        <v>1248</v>
      </c>
      <c r="DQ158" s="817"/>
      <c r="DR158" s="818"/>
      <c r="DS158" s="819"/>
      <c r="DT158" s="820"/>
      <c r="DU158" s="400"/>
      <c r="DV158" s="110"/>
      <c r="DX158" s="84"/>
      <c r="DY158" s="84"/>
      <c r="DZ158" s="105"/>
      <c r="EH158" s="543">
        <f t="shared" si="216"/>
        <v>2</v>
      </c>
      <c r="EI158" s="404" t="str">
        <f t="shared" si="217"/>
        <v>гол. с-нт</v>
      </c>
      <c r="EJ158" s="29" t="str">
        <f t="shared" si="218"/>
        <v>Петков Г.Ф.</v>
      </c>
      <c r="EK158" s="50"/>
      <c r="EL158" s="29"/>
      <c r="EM158" s="50"/>
      <c r="EN158" s="50"/>
      <c r="EO158" s="50"/>
      <c r="EP158" s="29"/>
    </row>
    <row r="159" spans="1:146" ht="17.45" customHeight="1">
      <c r="A159" s="650">
        <v>154</v>
      </c>
      <c r="B159" s="869" t="s">
        <v>827</v>
      </c>
      <c r="C159" s="911" t="s">
        <v>708</v>
      </c>
      <c r="D159" s="404" t="str">
        <f t="shared" si="195"/>
        <v>Сіренко О.О.</v>
      </c>
      <c r="E159" s="416"/>
      <c r="F159" s="417"/>
      <c r="G159" s="409" t="str">
        <f t="shared" si="236"/>
        <v>2.6.4</v>
      </c>
      <c r="H159" s="407" t="str">
        <f t="shared" si="225"/>
        <v>2.6.4</v>
      </c>
      <c r="I159" s="407" t="str">
        <f t="shared" si="237"/>
        <v>2.6.4</v>
      </c>
      <c r="J159" s="407" t="str">
        <f t="shared" si="250"/>
        <v>0.0.0</v>
      </c>
      <c r="K159" s="407" t="str">
        <f t="shared" si="251"/>
        <v>0.0.0</v>
      </c>
      <c r="L159" s="407" t="str">
        <f t="shared" si="252"/>
        <v>0.0.0</v>
      </c>
      <c r="M159" s="407" t="str">
        <f t="shared" si="253"/>
        <v>0.0.0</v>
      </c>
      <c r="N159" s="408" t="str">
        <f>CONCATENATE(IF(INT(INT(DAYS360(BF159,BG159,1)/30)/24)&gt;=2,2,INT(INT(DAYS360(BF159,BG159,1)/30)/24)),".",IF(AND(INT(INT(DAYS360(BF159,BG159,1)/30)/24)&gt;=2,MOD(INT(BM159/30),12)&gt;=6),6,IF(ISODD(MOD(INT(DAYS360(BF159,BG159,1)/30),12)),MOD(INT(DAYS360(BF159,BG159,1)/60),12),MOD(INT(BM159/30),12))),".",IF(AND(INT(INT(DAYS360(BF159,BG159,1)/30)/24)&gt;=2,MOD(INT(BM159/30),12)&gt;=6),0,IF(ISODD(MOD(INT(DAYS360(BF159,BG159,1)/30),12)),INT((MOD(DAYS360(BF159,BG159,1),30)/2+15)),INT(MOD(DAYS360(BF159,BG159,1),30)/2))))</f>
        <v>0.0.0</v>
      </c>
      <c r="O159" s="930">
        <v>5</v>
      </c>
      <c r="P159" s="417">
        <v>43673</v>
      </c>
      <c r="Q159" s="417"/>
      <c r="R159" s="417"/>
      <c r="S159" s="417"/>
      <c r="T159" s="417"/>
      <c r="U159" s="417"/>
      <c r="V159" s="714"/>
      <c r="W159" s="714"/>
      <c r="X159" s="417"/>
      <c r="Y159" s="417"/>
      <c r="Z159" s="714"/>
      <c r="AA159" s="714"/>
      <c r="AB159" s="417"/>
      <c r="AC159" s="417"/>
      <c r="AD159" s="714"/>
      <c r="AE159" s="714"/>
      <c r="AF159" s="417"/>
      <c r="AG159" s="417"/>
      <c r="AH159" s="714"/>
      <c r="AI159" s="714"/>
      <c r="AJ159" s="417"/>
      <c r="AK159" s="417"/>
      <c r="AL159" s="714"/>
      <c r="AM159" s="714"/>
      <c r="AN159" s="417"/>
      <c r="AO159" s="417"/>
      <c r="AP159" s="714"/>
      <c r="AQ159" s="714"/>
      <c r="AR159" s="417"/>
      <c r="AS159" s="417"/>
      <c r="AT159" s="714"/>
      <c r="AU159" s="714"/>
      <c r="AV159" s="417"/>
      <c r="AW159" s="417"/>
      <c r="AX159" s="716"/>
      <c r="AY159" s="716"/>
      <c r="AZ159" s="635"/>
      <c r="BA159" s="635"/>
      <c r="BB159" s="716"/>
      <c r="BC159" s="716"/>
      <c r="BD159" s="635"/>
      <c r="BE159" s="635"/>
      <c r="BF159" s="717"/>
      <c r="BG159" s="717"/>
      <c r="BH159" s="432">
        <f t="shared" si="241"/>
        <v>904</v>
      </c>
      <c r="BI159" s="432">
        <f t="shared" si="208"/>
        <v>0</v>
      </c>
      <c r="BJ159" s="432">
        <f t="shared" si="209"/>
        <v>0</v>
      </c>
      <c r="BK159" s="432">
        <f t="shared" si="210"/>
        <v>0</v>
      </c>
      <c r="BL159" s="432">
        <f t="shared" si="211"/>
        <v>0</v>
      </c>
      <c r="BM159" s="436">
        <f t="shared" si="200"/>
        <v>0</v>
      </c>
      <c r="BN159" s="462">
        <v>0.65</v>
      </c>
      <c r="BO159" s="427">
        <f t="shared" si="242"/>
        <v>28</v>
      </c>
      <c r="BP159" s="419"/>
      <c r="BQ159" s="700"/>
      <c r="BR159" s="419"/>
      <c r="BS159" s="700"/>
      <c r="BT159" s="700"/>
      <c r="BU159" s="700"/>
      <c r="BV159" s="427">
        <f t="shared" si="201"/>
        <v>25</v>
      </c>
      <c r="BW159" s="427"/>
      <c r="BX159" s="432"/>
      <c r="BY159" s="700"/>
      <c r="BZ159" s="432"/>
      <c r="CA159" s="700"/>
      <c r="CB159" s="432"/>
      <c r="CC159" s="700"/>
      <c r="CD159" s="432"/>
      <c r="CE159" s="404">
        <f>IF(OR(C159=0,CD159="Д"),0,IF(AND(C159&gt;0,E159=0),VLOOKUP(C159,звания!A:B,2,FALSE)/((EOMONTH($G$3,0)+1)-$G$3)*BO159+VLOOKUP(C159,звания!A:B,2,FALSE)/((EOMONTH($G$3,0)+1)-$G$3)*BR159+VLOOKUP(C159,звания!A:B,2,FALSE)/((EOMONTH($G$3,0)+1)-$G$3)*BU159,IF(AND(C159&gt;0,E159&gt;0,F159&gt;=$G$3,BO159=(EOMONTH($G$3,0)+1)-$G$3),(VLOOKUP(E159,звания!A:B,2,FALSE)/(EOMONTH($G$3,0)-$G$3+1))*(F159-$G$3)+(VLOOKUP(C159,звания!A:B,2,FALSE)/(EOMONTH($G$3,0)-$G$3+1))*((EOMONTH($G$3,0)-$G$3+1)-(F159-$G$3)),IF(AND(C159&gt;0,E159&gt;0,F159&gt;$G$3,BO159&lt;(EOMONTH($G$3,0)+1)-$G$3,BO159&lt;&gt;0),VLOOKUP(E159,звания!A:B,2,FALSE)/((EOMONTH($G$3,0)+1)-$G$3)*((F159-$G$3)-(((EOMONTH($G$3,0)+1)-$G$3)-BO159-BU159-BR159))+VLOOKUP(C159,звания!A:B,2,FALSE)/((EOMONTH($G$3,0)+1)-$G$3)*(((EOMONTH($G$3,0)+1)-F159)),IF(F159&lt;$G$3,(VLOOKUP(C159,звания!A:B,2,FALSE)-VLOOKUP(E159,звания!A:B,2,FALSE))/((EOMONTH($BN$3,0)+1)-$BN$3)*(EOMONTH($BN$3,0)+1-F159)+VLOOKUP(C159,звания!A:B,2,FALSE)/((EOMONTH($G$3,0)+1)-$G$3)*BO159+VLOOKUP(C159,звания!A:B,2,FALSE)/((EOMONTH($G$3,0)+1)-$G$3)*BU159+VLOOKUP(C159,звания!A:B,2,FALSE)/((EOMONTH($G$3,0)+1)-$G$3)*BR159,0)))))</f>
        <v>530</v>
      </c>
      <c r="CF159" s="404">
        <f>IF(OR(CD159="Д",C159=0),0,IF(B159="Виключений зі списків",IF(BS159=0,(VLOOKUP(O159,звания!$D$2:$E$62,2,FALSE))/(EOMONTH($B$3,0)+1-$B$3)*BO159+(VLOOKUP(BQ159,звания!$D$2:$E$62,2,FALSE))/(EOMONTH($B$3,0)+1-$B$3)*BR159,(((VLOOKUP(O159,звания!$D$2:$E$62,2,FALSE))/(EOMONTH($B$3,0)+1-$B$3))*BO159)+(VLOOKUP(BQ159,звания!$D$2:$E$62,2,FALSE))/(EOMONTH($B$3,0)+1-$B$3)*BR159+(VLOOKUP(BS159,звания!$D$2:$E$62,2,FALSE))/(EOMONTH($B$3,0)+1-$B$3)*BU159),IF(BS159=0,(VLOOKUP(O159,звания!$D$2:$E$62,2,FALSE))/(EOMONTH($G$3,0)+1-$G$3)*BO159+(VLOOKUP(BQ159,звания!$D$2:$E$62,2,FALSE))/(EOMONTH($G$3,0)+1-$G$3)*BR159,(((VLOOKUP(O159,звания!$D$2:$E$62,2,FALSE))/(EOMONTH($G$3,0)+1-$G$3))*BO159)+(VLOOKUP(BQ159,звания!$D$2:$E$62,2,FALSE))/(EOMONTH($G$3,0)+1-$G$3)*BR159+(VLOOKUP(BS159,звания!$D$2:$E$62,2,FALSE))/(EOMONTH($G$3,0)+1-$G$3)*BU159+IF(BT159=0,0,(VLOOKUP(BS159,звания!$D$2:$E$62,2,FALSE))/(EOMONTH($BN$3,0)+1-$BN$3)*BT159-(VLOOKUP(O159,звания!$D$2:$E$62,2,FALSE))/(EOMONTH($BN$3,0)+1-$BN$3)*BT159))))</f>
        <v>2820</v>
      </c>
      <c r="CG159" s="404">
        <f t="shared" si="234"/>
        <v>837.5</v>
      </c>
      <c r="CH159" s="404">
        <f>IF(BW159=0,CF159*BX159%,IF(BW159&gt;0,((VLOOKUP(O159,звания!$D$2:$E$62,2,FALSE)/(EOMONTH($G$3,0)+1-$G$3)*BW159)*BX159%)))</f>
        <v>0</v>
      </c>
      <c r="CI159" s="404">
        <f>IF(BY159=0,CF159*BZ159%,IF(BY159&gt;0,(VLOOKUP(O159,звания!$D$2:$E$62,2,FALSE)/(EOMONTH($G$3,0)+1-$G$3)*BO159)*BZ159%)+(VLOOKUP(BS159,звания!$D$2:$E$62,2,FALSE)/(EOMONTH($G$3,0)+1-$G$3)*BU159)*BZ159%)</f>
        <v>0</v>
      </c>
      <c r="CJ159" s="404">
        <f>IF(CA159=0,CF159*CB159%,IF(CA159&gt;0,(VLOOKUP(O159,звания!$D$2:$E$62,2,FALSE)/(EOMONTH($G$3,0)+1-$G$3)*BO159)*CB159%)+(VLOOKUP(BS159,звания!$D$2:$E$62,2,FALSE)/(EOMONTH($G$3,0)+1-$G$3)*BU159)*CB159%)</f>
        <v>0</v>
      </c>
      <c r="CK159" s="404">
        <f>IF(CD159="Д",0,IF(CC159=0,CF159*CD159%,IF(CC159&gt;0,(VLOOKUP(O159,звания!$D$2:$E$62,2,FALSE)/(EOMONTH($G$3,0)+1-$G$3)*BO159)*CD159%)+(VLOOKUP(BS159,звания!$D$2:$E$62,2,FALSE)/(EOMONTH($G$3,0)+1-$G$3)*BU159)*CD159%))</f>
        <v>0</v>
      </c>
      <c r="CL159" s="404">
        <f>IF(BR159&gt;0,((VLOOKUP(C159,звания!$A$2:$B$62,2,FALSE)/(EOMONTH($G$3,0)+1-$G$3)*BO159+VLOOKUP(O159,звания!$D$2:$E$62,2,FALSE)/(EOMONTH($G$3,0)+1-$G$3)*BO159+(VLOOKUP(C159,звания!$A$2:$B$62,2,FALSE)/(EOMONTH($G$3,0)+1-$G$3)*BO159+VLOOKUP(O159,звания!$D$2:$E$62,2,FALSE)/(EOMONTH($G$3,0)+1-$G$3)*BO159)*BV159%)*BN159)+(VLOOKUP(C159,звания!$A$2:$B$62,2,FALSE)/(EOMONTH($G$3,0)+1-$G$3)*BU159+VLOOKUP(BS159,звания!$D$2:$E$62,2,FALSE)/(EOMONTH($G$3,0)+1-$G$3)*BU159+(VLOOKUP(C159,звания!$A$2:$B$62,2,FALSE)/(EOMONTH($G$3,0)+1-$G$3)*BU159+VLOOKUP(BS159,звания!$D$2:$E$62,2,FALSE)/(EOMONTH($G$3,0)+1-$G$3)*BU159)*BV159%)*BN159,(CE159+CF159+CG159)*BN159)</f>
        <v>2721.88</v>
      </c>
      <c r="CM159" s="404"/>
      <c r="CN159" s="404"/>
      <c r="CO159" s="432">
        <f t="shared" si="213"/>
        <v>4</v>
      </c>
      <c r="CP159" s="638"/>
      <c r="CQ159" s="637">
        <f>IF(CF159=0,0,IF((SUM(BH159:BM159)&gt;360),(VLOOKUP(O159,звания!$F$2:$G$62,2,FALSE))/100,VLOOKUP(O159,звания!$F$2:$H$62,3,FALSE)/100))</f>
        <v>3.07</v>
      </c>
      <c r="CR159" s="617">
        <f>IF(B159="Виключений зі списків",IF(AND(BU159=0,360-BH159&lt;0),(VLOOKUP(O159,звания!$D$2:$E$62,2,FALSE))/(EOMONTH($B$3,0)+1-$B$3)*BO159*CQ159,IF(AND(360-BH159&gt;=0,360-BH159&lt;(EOMONTH($B$3,0)+1-$B$3)),(CF159/(EOMONTH($B$3,0)-$B$3+1)*(360-BH159))*CQ159+(CF159/(EOMONTH($B$3,0)-$B$3+1)*((EOMONTH($B$3,0)-$B$3+1)-(360-BH159)))*VLOOKUP(O159,звания!$F$2:$H$62,2,FALSE)/100,((((VLOOKUP(O159,звания!$D$2:$E$62,2,FALSE))/(EOMONTH($B$3,0)+1-$B$3)*BO159*CQ159+(VLOOKUP(BS159,звания!$D$2:$E$62,2,FALSE))/(EOMONTH($B$3,0)+1-$B$3)*BU159*(VLOOKUP(BS159,звания!$F$2:$G$62,2,FALSE)*0.01)+(IF(BT159=0,0,(VLOOKUP(BS159,звания!$D$2:$E$62,2,FALSE)/(EOMONTH($G$3,0)+1-$G$3)*BT159*(VLOOKUP(BS159,звания!$F$2:$G$62,2,FALSE)))*0.01-(VLOOKUP(O159,звания!$D$2:$E$62,2,FALSE)/(EOMONTH($G$3,0)+1-$G$3)*BT159*(VLOOKUP(O159,звания!$F$2:$G$62,2,FALSE)))*0.01)))))/100*(100-CP159))),(IF(AND(BU159=0,360-BH159&lt;0,CP159=0),(VLOOKUP(O159,звания!$D$2:$E$62,2,FALSE))/(EOMONTH($G$3,0)+1-$G$3)*BO159*CQ159,IF(AND(360-BH159&gt;=0,360-BH159&lt;(EOMONTH($G$3,0)+1-$G$3)),(CF159/(EOMONTH($G$3,0)-$G$3+1)*(360-BH159))*CQ159+(CF159/(EOMONTH($G$3,0)-$G$3+1)*((EOMONTH($G$3,0)-$G$3+1)-(360-BH159)))*VLOOKUP(O159,звания!$F$2:$H$62,2,FALSE)/100,((((VLOOKUP(O159,звания!$D$2:$E$62,2,FALSE))/(EOMONTH($G$3,0)+1-$G$3)*BO159*CQ159+(VLOOKUP(BS159,звания!$D$2:$E$62,2,FALSE))/(EOMONTH($G$3,0)+1-$G$3)*BU159*(VLOOKUP(BS159,звания!$F$2:$G$62,2,FALSE)*0.01)))/100*(100-CP159)+(IF(BT159=0,0,(VLOOKUP(BS159,звания!$D$2:$E$62,2,FALSE)/(EOMONTH($BN$3,0)+1-$BN$3)*BT159*(VLOOKUP(BS159,звания!$F$2:$G$62,2,FALSE)))*0.01-(VLOOKUP(O159,звания!$D$2:$E$62,2,FALSE)/(EOMONTH($BN$3,0)+1-$BN$3)*BT159*(VLOOKUP(O159,звания!$F$2:$G$62,2,FALSE)))*0.01)))))))</f>
        <v>8657.4</v>
      </c>
      <c r="CS159" s="416">
        <f t="shared" si="238"/>
        <v>15566.78</v>
      </c>
      <c r="CT159" s="403"/>
      <c r="CU159" s="403"/>
      <c r="CV159" s="404">
        <f t="shared" si="214"/>
        <v>672.35</v>
      </c>
      <c r="CW159" s="426">
        <f t="shared" si="243"/>
        <v>16239.13</v>
      </c>
      <c r="CX159" s="404">
        <f t="shared" si="239"/>
        <v>2923.04</v>
      </c>
      <c r="CY159" s="1174">
        <v>5</v>
      </c>
      <c r="CZ159" s="404">
        <f t="shared" si="244"/>
        <v>200.09</v>
      </c>
      <c r="DA159" s="404"/>
      <c r="DB159" s="403"/>
      <c r="DC159" s="404"/>
      <c r="DD159" s="426">
        <f t="shared" si="235"/>
        <v>3123.13</v>
      </c>
      <c r="DE159" s="426">
        <f t="shared" si="190"/>
        <v>3424.69</v>
      </c>
      <c r="DF159" s="404">
        <f t="shared" si="202"/>
        <v>2923.04</v>
      </c>
      <c r="DG159" s="426">
        <f t="shared" si="248"/>
        <v>16039.04</v>
      </c>
      <c r="DH159" s="426">
        <f t="shared" si="249"/>
        <v>0</v>
      </c>
      <c r="DI159" s="421"/>
      <c r="DJ159" s="422" t="str">
        <f t="shared" si="203"/>
        <v xml:space="preserve">30 від 01.03   </v>
      </c>
      <c r="DK159" s="191" t="s">
        <v>1119</v>
      </c>
      <c r="DL159" s="887" t="s">
        <v>1120</v>
      </c>
      <c r="DM159" s="887" t="s">
        <v>874</v>
      </c>
      <c r="DN159" s="887" t="s">
        <v>878</v>
      </c>
      <c r="DO159" s="947"/>
      <c r="DP159" s="888"/>
      <c r="DQ159" s="824"/>
      <c r="DR159" s="818"/>
      <c r="DS159" s="819"/>
      <c r="DT159" s="820"/>
      <c r="DU159" s="124"/>
      <c r="DV159" s="110"/>
      <c r="DX159" s="84"/>
      <c r="DY159" s="84"/>
      <c r="DZ159" s="105"/>
      <c r="EH159" s="543">
        <f t="shared" si="216"/>
        <v>2</v>
      </c>
      <c r="EI159" s="404" t="str">
        <f t="shared" si="217"/>
        <v>м-с</v>
      </c>
      <c r="EJ159" s="29" t="str">
        <f t="shared" si="218"/>
        <v>Сіренко О.О.</v>
      </c>
      <c r="EK159" s="50"/>
      <c r="EL159" s="29"/>
      <c r="EM159" s="50"/>
      <c r="EN159" s="50"/>
      <c r="EO159" s="50"/>
      <c r="EP159" s="29"/>
    </row>
    <row r="160" spans="1:146" ht="17.45" hidden="1" customHeight="1">
      <c r="A160" s="402">
        <v>155</v>
      </c>
      <c r="B160" s="869" t="s">
        <v>827</v>
      </c>
      <c r="C160" s="911"/>
      <c r="D160" s="403">
        <f t="shared" si="195"/>
        <v>0</v>
      </c>
      <c r="E160" s="416"/>
      <c r="F160" s="417"/>
      <c r="G160" s="406" t="str">
        <f t="shared" si="236"/>
        <v>0.0.0</v>
      </c>
      <c r="H160" s="407" t="str">
        <f t="shared" si="225"/>
        <v>0.0.0</v>
      </c>
      <c r="I160" s="407" t="str">
        <f t="shared" si="237"/>
        <v>0.0.0</v>
      </c>
      <c r="J160" s="407" t="str">
        <f t="shared" si="250"/>
        <v>0.0.0</v>
      </c>
      <c r="K160" s="407" t="str">
        <f t="shared" si="251"/>
        <v>0.0.0</v>
      </c>
      <c r="L160" s="407" t="str">
        <f t="shared" si="252"/>
        <v>0.0.0</v>
      </c>
      <c r="M160" s="407" t="str">
        <f t="shared" si="253"/>
        <v>0.0.0</v>
      </c>
      <c r="N160" s="408" t="str">
        <f>CONCATENATE(IF(INT(INT(DAYS360(BF160,BG160,1)/30)/24)&gt;=2,2,INT(INT(DAYS360(BF160,BG160,1)/30)/24)),".",IF(AND(INT(INT(DAYS360(BF160,BG160,1)/30)/24)&gt;=2,MOD(INT(BM160/30),12)&gt;=6),6,IF(ISODD(MOD(INT(DAYS360(BF160,BG160,1)/30),12)),MOD(INT(DAYS360(BF160,BG160,1)/60),12),MOD(INT(BM160/30),12))),".",IF(AND(INT(INT(DAYS360(BF160,BG160,1)/30)/24)&gt;=2,MOD(INT(BM160/30),12)&gt;=6),0,IF(ISODD(MOD(INT(DAYS360(BF160,BG160,1)/30),12)),INT((MOD(DAYS360(BF160,BG160,1),30)/2+15)),INT(MOD(DAYS360(BF160,BG160,1),30)/2))))</f>
        <v>0.0.0</v>
      </c>
      <c r="O160" s="930">
        <v>5</v>
      </c>
      <c r="P160" s="417"/>
      <c r="Q160" s="417"/>
      <c r="R160" s="417"/>
      <c r="S160" s="417"/>
      <c r="T160" s="417"/>
      <c r="U160" s="417"/>
      <c r="V160" s="714"/>
      <c r="W160" s="714"/>
      <c r="X160" s="417"/>
      <c r="Y160" s="417"/>
      <c r="Z160" s="714"/>
      <c r="AA160" s="714"/>
      <c r="AB160" s="417"/>
      <c r="AC160" s="417"/>
      <c r="AD160" s="714"/>
      <c r="AE160" s="714"/>
      <c r="AF160" s="417"/>
      <c r="AG160" s="417"/>
      <c r="AH160" s="714"/>
      <c r="AI160" s="714"/>
      <c r="AJ160" s="417"/>
      <c r="AK160" s="417"/>
      <c r="AL160" s="714"/>
      <c r="AM160" s="714"/>
      <c r="AN160" s="417"/>
      <c r="AO160" s="417"/>
      <c r="AP160" s="714"/>
      <c r="AQ160" s="714"/>
      <c r="AR160" s="417"/>
      <c r="AS160" s="417"/>
      <c r="AT160" s="714"/>
      <c r="AU160" s="714"/>
      <c r="AV160" s="417"/>
      <c r="AW160" s="417"/>
      <c r="AX160" s="716"/>
      <c r="AY160" s="716"/>
      <c r="AZ160" s="635"/>
      <c r="BA160" s="635"/>
      <c r="BB160" s="716"/>
      <c r="BC160" s="716"/>
      <c r="BD160" s="635"/>
      <c r="BE160" s="635"/>
      <c r="BF160" s="717"/>
      <c r="BG160" s="717"/>
      <c r="BH160" s="432">
        <f t="shared" si="241"/>
        <v>0</v>
      </c>
      <c r="BI160" s="432">
        <f t="shared" si="208"/>
        <v>0</v>
      </c>
      <c r="BJ160" s="432">
        <f t="shared" si="209"/>
        <v>0</v>
      </c>
      <c r="BK160" s="432">
        <f t="shared" si="210"/>
        <v>0</v>
      </c>
      <c r="BL160" s="432">
        <f t="shared" si="211"/>
        <v>0</v>
      </c>
      <c r="BM160" s="436">
        <f t="shared" si="200"/>
        <v>0</v>
      </c>
      <c r="BN160" s="462">
        <v>0.65</v>
      </c>
      <c r="BO160" s="427">
        <f t="shared" si="242"/>
        <v>28</v>
      </c>
      <c r="BP160" s="419"/>
      <c r="BQ160" s="700"/>
      <c r="BR160" s="419"/>
      <c r="BS160" s="700"/>
      <c r="BT160" s="700"/>
      <c r="BU160" s="700"/>
      <c r="BV160" s="427">
        <f t="shared" si="201"/>
        <v>0</v>
      </c>
      <c r="BW160" s="419"/>
      <c r="BX160" s="781"/>
      <c r="BY160" s="700"/>
      <c r="BZ160" s="432"/>
      <c r="CA160" s="700"/>
      <c r="CB160" s="432"/>
      <c r="CC160" s="700"/>
      <c r="CD160" s="432"/>
      <c r="CE160" s="404">
        <f>IF(OR(C160=0,CD160="Д"),0,IF(AND(C160&gt;0,E160=0),VLOOKUP(C160,звания!A:B,2,FALSE)/((EOMONTH($G$3,0)+1)-$G$3)*BO160+VLOOKUP(C160,звания!A:B,2,FALSE)/((EOMONTH($G$3,0)+1)-$G$3)*BR160+VLOOKUP(C160,звания!A:B,2,FALSE)/((EOMONTH($G$3,0)+1)-$G$3)*BU160,IF(AND(C160&gt;0,E160&gt;0,F160&gt;=$G$3,BO160=(EOMONTH($G$3,0)+1)-$G$3),(VLOOKUP(E160,звания!A:B,2,FALSE)/(EOMONTH($G$3,0)-$G$3+1))*(F160-$G$3)+(VLOOKUP(C160,звания!A:B,2,FALSE)/(EOMONTH($G$3,0)-$G$3+1))*((EOMONTH($G$3,0)-$G$3+1)-(F160-$G$3)),IF(AND(C160&gt;0,E160&gt;0,F160&gt;$G$3,BO160&lt;(EOMONTH($G$3,0)+1)-$G$3,BO160&lt;&gt;0),VLOOKUP(E160,звания!A:B,2,FALSE)/((EOMONTH($G$3,0)+1)-$G$3)*((F160-$G$3)-(((EOMONTH($G$3,0)+1)-$G$3)-BO160-BU160-BR160))+VLOOKUP(C160,звания!A:B,2,FALSE)/((EOMONTH($G$3,0)+1)-$G$3)*(((EOMONTH($G$3,0)+1)-F160)),IF(F160&lt;$G$3,(VLOOKUP(C160,звания!A:B,2,FALSE)-VLOOKUP(E160,звания!A:B,2,FALSE))/((EOMONTH($BN$3,0)+1)-$BN$3)*(EOMONTH($BN$3,0)+1-F160)+VLOOKUP(C160,звания!A:B,2,FALSE)/((EOMONTH($G$3,0)+1)-$G$3)*BO160+VLOOKUP(C160,звания!A:B,2,FALSE)/((EOMONTH($G$3,0)+1)-$G$3)*BU160+VLOOKUP(C160,звания!A:B,2,FALSE)/((EOMONTH($G$3,0)+1)-$G$3)*BR160,0)))))</f>
        <v>0</v>
      </c>
      <c r="CF160" s="404">
        <f>IF(OR(CD160="Д",C160=0),0,IF(B160="Виключений зі списків",IF(BS160=0,(VLOOKUP(O160,звания!$D$2:$E$62,2,FALSE))/(EOMONTH($B$3,0)+1-$B$3)*BO160+(VLOOKUP(BQ160,звания!$D$2:$E$62,2,FALSE))/(EOMONTH($B$3,0)+1-$B$3)*BR160,(((VLOOKUP(O160,звания!$D$2:$E$62,2,FALSE))/(EOMONTH($B$3,0)+1-$B$3))*BO160)+(VLOOKUP(BQ160,звания!$D$2:$E$62,2,FALSE))/(EOMONTH($B$3,0)+1-$B$3)*BR160+(VLOOKUP(BS160,звания!$D$2:$E$62,2,FALSE))/(EOMONTH($B$3,0)+1-$B$3)*BU160),IF(BS160=0,(VLOOKUP(O160,звания!$D$2:$E$62,2,FALSE))/(EOMONTH($G$3,0)+1-$G$3)*BO160+(VLOOKUP(BQ160,звания!$D$2:$E$62,2,FALSE))/(EOMONTH($G$3,0)+1-$G$3)*BR160,(((VLOOKUP(O160,звания!$D$2:$E$62,2,FALSE))/(EOMONTH($G$3,0)+1-$G$3))*BO160)+(VLOOKUP(BQ160,звания!$D$2:$E$62,2,FALSE))/(EOMONTH($G$3,0)+1-$G$3)*BR160+(VLOOKUP(BS160,звания!$D$2:$E$62,2,FALSE))/(EOMONTH($G$3,0)+1-$G$3)*BU160+IF(BT160=0,0,(VLOOKUP(BS160,звания!$D$2:$E$62,2,FALSE))/(EOMONTH($BN$3,0)+1-$BN$3)*BT160-(VLOOKUP(O160,звания!$D$2:$E$62,2,FALSE))/(EOMONTH($BN$3,0)+1-$BN$3)*BT160))))</f>
        <v>0</v>
      </c>
      <c r="CG160" s="404">
        <f t="shared" si="234"/>
        <v>0</v>
      </c>
      <c r="CH160" s="404">
        <f>IF(BW160=0,CF160*BX160%,IF(BW160&gt;0,((VLOOKUP(O160,звания!$D$2:$E$62,2,FALSE)/(EOMONTH($G$3,0)+1-$G$3)*BW160)*BX160%)))</f>
        <v>0</v>
      </c>
      <c r="CI160" s="404">
        <f>IF(BY160=0,CF160*BZ160%,IF(BY160&gt;0,(VLOOKUP(O160,звания!$D$2:$E$62,2,FALSE)/(EOMONTH($G$3,0)+1-$G$3)*BO160)*BZ160%)+(VLOOKUP(BS160,звания!$D$2:$E$62,2,FALSE)/(EOMONTH($G$3,0)+1-$G$3)*BU160)*BZ160%)</f>
        <v>0</v>
      </c>
      <c r="CJ160" s="404">
        <f>IF(CA160=0,CF160*CB160%,IF(CA160&gt;0,(VLOOKUP(O160,звания!$D$2:$E$62,2,FALSE)/(EOMONTH($G$3,0)+1-$G$3)*BO160)*CB160%)+(VLOOKUP(BS160,звания!$D$2:$E$62,2,FALSE)/(EOMONTH($G$3,0)+1-$G$3)*BU160)*CB160%)</f>
        <v>0</v>
      </c>
      <c r="CK160" s="404">
        <f>IF(CD160="Д",0,IF(CC160=0,CF160*CD160%,IF(CC160&gt;0,(VLOOKUP(O160,звания!$D$2:$E$62,2,FALSE)/(EOMONTH($G$3,0)+1-$G$3)*BO160)*CD160%)+(VLOOKUP(BS160,звания!$D$2:$E$62,2,FALSE)/(EOMONTH($G$3,0)+1-$G$3)*BU160)*CD160%))</f>
        <v>0</v>
      </c>
      <c r="CL160" s="404">
        <f>IF(BR160&gt;0,((VLOOKUP(C160,звания!$A$2:$B$62,2,FALSE)/(EOMONTH($G$3,0)+1-$G$3)*BO160+VLOOKUP(O160,звания!$D$2:$E$62,2,FALSE)/(EOMONTH($G$3,0)+1-$G$3)*BO160+(VLOOKUP(C160,звания!$A$2:$B$62,2,FALSE)/(EOMONTH($G$3,0)+1-$G$3)*BO160+VLOOKUP(O160,звания!$D$2:$E$62,2,FALSE)/(EOMONTH($G$3,0)+1-$G$3)*BO160)*BV160%)*BN160)+(VLOOKUP(C160,звания!$A$2:$B$62,2,FALSE)/(EOMONTH($G$3,0)+1-$G$3)*BU160+VLOOKUP(BS160,звания!$D$2:$E$62,2,FALSE)/(EOMONTH($G$3,0)+1-$G$3)*BU160+(VLOOKUP(C160,звания!$A$2:$B$62,2,FALSE)/(EOMONTH($G$3,0)+1-$G$3)*BU160+VLOOKUP(BS160,звания!$D$2:$E$62,2,FALSE)/(EOMONTH($G$3,0)+1-$G$3)*BU160)*BV160%)*BN160,(CE160+CF160+CG160)*BN160)</f>
        <v>0</v>
      </c>
      <c r="CM160" s="404"/>
      <c r="CN160" s="404"/>
      <c r="CO160" s="432">
        <f t="shared" si="213"/>
        <v>0</v>
      </c>
      <c r="CP160" s="638"/>
      <c r="CQ160" s="637">
        <f>IF(CF160=0,0,IF((SUM(BH160:BM160)&gt;360),(VLOOKUP(O160,звания!$F$2:$G$62,2,FALSE))/100,VLOOKUP(O160,звания!$F$2:$H$62,3,FALSE)/100))</f>
        <v>0</v>
      </c>
      <c r="CR160" s="617">
        <f>IF(B160="Виключений зі списків",IF(AND(BU160=0,360-BH160&lt;0),(VLOOKUP(O160,звания!$D$2:$E$62,2,FALSE))/(EOMONTH($B$3,0)+1-$B$3)*BO160*CQ160,IF(AND(360-BH160&gt;=0,360-BH160&lt;(EOMONTH($B$3,0)+1-$B$3)),(CF160/(EOMONTH($B$3,0)-$B$3+1)*(360-BH160))*CQ160+(CF160/(EOMONTH($B$3,0)-$B$3+1)*((EOMONTH($B$3,0)-$B$3+1)-(360-BH160)))*VLOOKUP(O160,звания!$F$2:$H$62,2,FALSE)/100,((((VLOOKUP(O160,звания!$D$2:$E$62,2,FALSE))/(EOMONTH($B$3,0)+1-$B$3)*BO160*CQ160+(VLOOKUP(BS160,звания!$D$2:$E$62,2,FALSE))/(EOMONTH($B$3,0)+1-$B$3)*BU160*(VLOOKUP(BS160,звания!$F$2:$G$62,2,FALSE)*0.01)+(IF(BT160=0,0,(VLOOKUP(BS160,звания!$D$2:$E$62,2,FALSE)/(EOMONTH($G$3,0)+1-$G$3)*BT160*(VLOOKUP(BS160,звания!$F$2:$G$62,2,FALSE)))*0.01-(VLOOKUP(O160,звания!$D$2:$E$62,2,FALSE)/(EOMONTH($G$3,0)+1-$G$3)*BT160*(VLOOKUP(O160,звания!$F$2:$G$62,2,FALSE)))*0.01)))))/100*(100-CP160))),(IF(AND(BU160=0,360-BH160&lt;0,CP160=0),(VLOOKUP(O160,звания!$D$2:$E$62,2,FALSE))/(EOMONTH($G$3,0)+1-$G$3)*BO160*CQ160,IF(AND(360-BH160&gt;=0,360-BH160&lt;(EOMONTH($G$3,0)+1-$G$3)),(CF160/(EOMONTH($G$3,0)-$G$3+1)*(360-BH160))*CQ160+(CF160/(EOMONTH($G$3,0)-$G$3+1)*((EOMONTH($G$3,0)-$G$3+1)-(360-BH160)))*VLOOKUP(O160,звания!$F$2:$H$62,2,FALSE)/100,((((VLOOKUP(O160,звания!$D$2:$E$62,2,FALSE))/(EOMONTH($G$3,0)+1-$G$3)*BO160*CQ160+(VLOOKUP(BS160,звания!$D$2:$E$62,2,FALSE))/(EOMONTH($G$3,0)+1-$G$3)*BU160*(VLOOKUP(BS160,звания!$F$2:$G$62,2,FALSE)*0.01)))/100*(100-CP160)+(IF(BT160=0,0,(VLOOKUP(BS160,звания!$D$2:$E$62,2,FALSE)/(EOMONTH($BN$3,0)+1-$BN$3)*BT160*(VLOOKUP(BS160,звания!$F$2:$G$62,2,FALSE)))*0.01-(VLOOKUP(O160,звания!$D$2:$E$62,2,FALSE)/(EOMONTH($BN$3,0)+1-$BN$3)*BT160*(VLOOKUP(O160,звания!$F$2:$G$62,2,FALSE)))*0.01)))))))</f>
        <v>0</v>
      </c>
      <c r="CS160" s="416">
        <f t="shared" si="238"/>
        <v>0</v>
      </c>
      <c r="CT160" s="403"/>
      <c r="CU160" s="403"/>
      <c r="CV160" s="403">
        <f t="shared" si="214"/>
        <v>0</v>
      </c>
      <c r="CW160" s="556">
        <f t="shared" si="243"/>
        <v>0</v>
      </c>
      <c r="CX160" s="403">
        <f t="shared" si="239"/>
        <v>0</v>
      </c>
      <c r="CY160" s="403"/>
      <c r="CZ160" s="404">
        <f t="shared" si="244"/>
        <v>0</v>
      </c>
      <c r="DA160" s="403"/>
      <c r="DB160" s="403"/>
      <c r="DC160" s="403"/>
      <c r="DD160" s="421">
        <f t="shared" si="235"/>
        <v>0</v>
      </c>
      <c r="DE160" s="421">
        <f t="shared" si="190"/>
        <v>0</v>
      </c>
      <c r="DF160" s="403">
        <f t="shared" si="202"/>
        <v>0</v>
      </c>
      <c r="DG160" s="421">
        <f t="shared" si="248"/>
        <v>0</v>
      </c>
      <c r="DH160" s="421">
        <f t="shared" si="249"/>
        <v>0</v>
      </c>
      <c r="DI160" s="421"/>
      <c r="DJ160" s="422" t="str">
        <f t="shared" si="203"/>
        <v xml:space="preserve">    </v>
      </c>
      <c r="DK160" s="113"/>
      <c r="DL160" s="28" t="s">
        <v>975</v>
      </c>
      <c r="DM160" s="28"/>
      <c r="DN160" s="28"/>
      <c r="DO160" s="901"/>
      <c r="DP160" s="888"/>
      <c r="DQ160" s="824"/>
      <c r="DR160" s="818"/>
      <c r="DS160" s="819"/>
      <c r="DT160" s="820"/>
      <c r="DU160" s="124"/>
      <c r="DV160" s="110"/>
      <c r="DX160" s="84"/>
      <c r="DY160" s="84"/>
      <c r="DZ160" s="105"/>
      <c r="EH160" s="543">
        <f t="shared" si="216"/>
        <v>0</v>
      </c>
      <c r="EI160" s="404">
        <f t="shared" si="217"/>
        <v>0</v>
      </c>
      <c r="EJ160" s="29">
        <f t="shared" si="218"/>
        <v>0</v>
      </c>
      <c r="EK160" s="50"/>
      <c r="EL160" s="29"/>
      <c r="EM160" s="50"/>
      <c r="EN160" s="50"/>
      <c r="EO160" s="50"/>
      <c r="EP160" s="29"/>
    </row>
    <row r="161" spans="1:146" ht="17.45" hidden="1" customHeight="1">
      <c r="A161" s="446">
        <v>156</v>
      </c>
      <c r="B161" s="869" t="s">
        <v>827</v>
      </c>
      <c r="C161" s="911"/>
      <c r="D161" s="404">
        <f>DK161</f>
        <v>0</v>
      </c>
      <c r="E161" s="416"/>
      <c r="F161" s="417"/>
      <c r="G161" s="406" t="str">
        <f>IF(P161&gt;$G$3,0,CONCATENATE((INT((BH161)/360)+INT((BI161)/360)+INT((BJ161)/360)+INT((BK161)/360)+INT((BL161)/360)+INT((BM161)/360))+INT((INT(MOD((BH161),360)/30)+INT(MOD((BI161),360)/30)+INT(MOD((BJ161),360)/30)+INT(MOD((BK161),360)/30)+INT(MOD((BL161),360)/30)+INT(MOD((BM161),360)/30)+INT((MOD(MOD((BH161),360),30)+MOD(MOD((BI161),360),30)+MOD(MOD((BJ161),360),30)+MOD(MOD((BK161),360),30)+MOD(MOD((BL161),360),30)+MOD(MOD((BM161),360),30))/30))/12),".",MOD(INT(MOD((BH161),360)/30)+INT(MOD((BI161),360)/30)+INT(MOD((BJ161),360)/30)+INT(MOD((BK161),360)/30)+INT(MOD((BL161),360)/30)+INT(MOD((BM161),360)/30)+INT((MOD(MOD((BH161),360),30)+MOD(MOD((BI161),360),30)+MOD(MOD((BJ161),360),30)+MOD(MOD((BK161),360),30)+MOD(MOD((BL161),360),30)+MOD(MOD((BM161),360),30))/30),12),".",INT(MOD(MOD(MOD((BH161),360),30)+MOD(MOD((BI161),360),30)+MOD(MOD((BJ161),360),30)+MOD(MOD((BK161),360),30)+MOD(MOD((BL161),360),30)+MOD(MOD((BM161),360),30),30))))</f>
        <v>0.0.0</v>
      </c>
      <c r="H161" s="407" t="str">
        <f>CONCATENATE(INT((BH161)/360),".",INT(MOD((BH161),360)/30),".",MOD(MOD((BH161),360),30))</f>
        <v>0.0.0</v>
      </c>
      <c r="I161" s="407" t="str">
        <f>IF(P161&gt;$G$3,0,CONCATENATE((INT((BH161)/360)+INT((BM161)/360))+INT((INT(MOD((BH161),360)/30)+INT(MOD((BM161),360)/30)+INT((MOD(MOD((BH161),360),30)+MOD(MOD((BM161),360),30))/30))/12),".",MOD(INT(MOD((BH161),360)/30)+INT(MOD((BM161),360)/30)+INT((MOD(MOD((BH161),360),30)+MOD(MOD((BM161),360),30))/30),12),".",INT(MOD(MOD(MOD((BH161),360),30)+MOD(MOD((BM161),360),30),30))))</f>
        <v>0.0.0</v>
      </c>
      <c r="J161" s="407" t="str">
        <f t="shared" si="250"/>
        <v>0.0.0</v>
      </c>
      <c r="K161" s="407" t="str">
        <f t="shared" si="251"/>
        <v>0.0.0</v>
      </c>
      <c r="L161" s="407" t="str">
        <f t="shared" si="252"/>
        <v>0.0.0</v>
      </c>
      <c r="M161" s="407" t="str">
        <f t="shared" si="253"/>
        <v>0.0.0</v>
      </c>
      <c r="N161" s="408" t="str">
        <f>CONCATENATE(IF(INT(INT(DAYS360(BF161,BG161,1)/30)/24)&gt;=2,2,INT(INT(DAYS360(BF161,BG161,1)/30)/24)),".",IF(AND(INT(INT(DAYS360(BF161,BG161,1)/30)/24)&gt;=2,MOD(INT(BM161/30),12)&gt;=6),6,IF(ISODD(MOD(INT(DAYS360(BF161,BG161,1)/30),12)),MOD(INT(DAYS360(BF161,BG161,1)/60),12),MOD(INT(BM161/30),12))),".",IF(AND(INT(INT(DAYS360(BF161,BG161,1)/30)/24)&gt;=2,MOD(INT(BM161/30),12)&gt;=6),0,IF(ISODD(MOD(INT(DAYS360(BF161,BG161,1)/30),12)),INT((MOD(DAYS360(BF161,BG161,1),30)/2+15)),INT(MOD(DAYS360(BF161,BG161,1),30)/2))))</f>
        <v>0.0.0</v>
      </c>
      <c r="O161" s="930">
        <v>5</v>
      </c>
      <c r="P161" s="417"/>
      <c r="Q161" s="417"/>
      <c r="R161" s="417"/>
      <c r="S161" s="417"/>
      <c r="T161" s="417"/>
      <c r="U161" s="417"/>
      <c r="V161" s="714"/>
      <c r="W161" s="714"/>
      <c r="X161" s="417"/>
      <c r="Y161" s="417"/>
      <c r="Z161" s="714"/>
      <c r="AA161" s="714"/>
      <c r="AB161" s="417"/>
      <c r="AC161" s="417"/>
      <c r="AD161" s="714"/>
      <c r="AE161" s="714"/>
      <c r="AF161" s="417"/>
      <c r="AG161" s="417"/>
      <c r="AH161" s="714"/>
      <c r="AI161" s="714"/>
      <c r="AJ161" s="417"/>
      <c r="AK161" s="417"/>
      <c r="AL161" s="714"/>
      <c r="AM161" s="714"/>
      <c r="AN161" s="417"/>
      <c r="AO161" s="417"/>
      <c r="AP161" s="714"/>
      <c r="AQ161" s="714"/>
      <c r="AR161" s="417"/>
      <c r="AS161" s="417"/>
      <c r="AT161" s="714"/>
      <c r="AU161" s="714"/>
      <c r="AV161" s="417"/>
      <c r="AW161" s="417"/>
      <c r="AX161" s="716"/>
      <c r="AY161" s="716"/>
      <c r="AZ161" s="635"/>
      <c r="BA161" s="635"/>
      <c r="BB161" s="716"/>
      <c r="BC161" s="716"/>
      <c r="BD161" s="635"/>
      <c r="BE161" s="635"/>
      <c r="BF161" s="717"/>
      <c r="BG161" s="717"/>
      <c r="BH161" s="432">
        <f t="shared" si="241"/>
        <v>0</v>
      </c>
      <c r="BI161" s="432">
        <f t="shared" si="208"/>
        <v>0</v>
      </c>
      <c r="BJ161" s="432">
        <f t="shared" si="209"/>
        <v>0</v>
      </c>
      <c r="BK161" s="432">
        <f t="shared" si="210"/>
        <v>0</v>
      </c>
      <c r="BL161" s="432">
        <f t="shared" si="211"/>
        <v>0</v>
      </c>
      <c r="BM161" s="436">
        <f t="shared" si="200"/>
        <v>0</v>
      </c>
      <c r="BN161" s="462">
        <v>0.65</v>
      </c>
      <c r="BO161" s="427">
        <f t="shared" si="242"/>
        <v>28</v>
      </c>
      <c r="BP161" s="774"/>
      <c r="BQ161" s="700"/>
      <c r="BR161" s="419"/>
      <c r="BS161" s="700"/>
      <c r="BT161" s="700"/>
      <c r="BU161" s="700"/>
      <c r="BV161" s="427">
        <f t="shared" si="201"/>
        <v>0</v>
      </c>
      <c r="BW161" s="419"/>
      <c r="BX161" s="781"/>
      <c r="BY161" s="700"/>
      <c r="BZ161" s="432"/>
      <c r="CA161" s="700"/>
      <c r="CB161" s="432"/>
      <c r="CC161" s="700"/>
      <c r="CD161" s="432"/>
      <c r="CE161" s="404">
        <f>IF(OR(C161=0,CD161="Д"),0,IF(AND(C161&gt;0,E161=0),VLOOKUP(C161,звания!A:B,2,FALSE)/((EOMONTH($G$3,0)+1)-$G$3)*BO161+VLOOKUP(C161,звания!A:B,2,FALSE)/((EOMONTH($G$3,0)+1)-$G$3)*BR161+VLOOKUP(C161,звания!A:B,2,FALSE)/((EOMONTH($G$3,0)+1)-$G$3)*BU161,IF(AND(C161&gt;0,E161&gt;0,F161&gt;=$G$3,BO161=(EOMONTH($G$3,0)+1)-$G$3),(VLOOKUP(E161,звания!A:B,2,FALSE)/(EOMONTH($G$3,0)-$G$3+1))*(F161-$G$3)+(VLOOKUP(C161,звания!A:B,2,FALSE)/(EOMONTH($G$3,0)-$G$3+1))*((EOMONTH($G$3,0)-$G$3+1)-(F161-$G$3)),IF(AND(C161&gt;0,E161&gt;0,F161&gt;$G$3,BO161&lt;(EOMONTH($G$3,0)+1)-$G$3,BO161&lt;&gt;0),VLOOKUP(E161,звания!A:B,2,FALSE)/((EOMONTH($G$3,0)+1)-$G$3)*((F161-$G$3)-(((EOMONTH($G$3,0)+1)-$G$3)-BO161-BU161-BR161))+VLOOKUP(C161,звания!A:B,2,FALSE)/((EOMONTH($G$3,0)+1)-$G$3)*(((EOMONTH($G$3,0)+1)-F161)),IF(F161&lt;$G$3,(VLOOKUP(C161,звания!A:B,2,FALSE)-VLOOKUP(E161,звания!A:B,2,FALSE))/((EOMONTH($BN$3,0)+1)-$BN$3)*(EOMONTH($BN$3,0)+1-F161)+VLOOKUP(C161,звания!A:B,2,FALSE)/((EOMONTH($G$3,0)+1)-$G$3)*BO161+VLOOKUP(C161,звания!A:B,2,FALSE)/((EOMONTH($G$3,0)+1)-$G$3)*BU161+VLOOKUP(C161,звания!A:B,2,FALSE)/((EOMONTH($G$3,0)+1)-$G$3)*BR161,0)))))</f>
        <v>0</v>
      </c>
      <c r="CF161" s="404">
        <f>IF(OR(CD161="Д",C161=0),0,IF(B161="Виключений зі списків",IF(BS161=0,(VLOOKUP(O161,звания!$D$2:$E$62,2,FALSE))/(EOMONTH($B$3,0)+1-$B$3)*BO161+(VLOOKUP(BQ161,звания!$D$2:$E$62,2,FALSE))/(EOMONTH($B$3,0)+1-$B$3)*BR161,(((VLOOKUP(O161,звания!$D$2:$E$62,2,FALSE))/(EOMONTH($B$3,0)+1-$B$3))*BO161)+(VLOOKUP(BQ161,звания!$D$2:$E$62,2,FALSE))/(EOMONTH($B$3,0)+1-$B$3)*BR161+(VLOOKUP(BS161,звания!$D$2:$E$62,2,FALSE))/(EOMONTH($B$3,0)+1-$B$3)*BU161),IF(BS161=0,(VLOOKUP(O161,звания!$D$2:$E$62,2,FALSE))/(EOMONTH($G$3,0)+1-$G$3)*BO161+(VLOOKUP(BQ161,звания!$D$2:$E$62,2,FALSE))/(EOMONTH($G$3,0)+1-$G$3)*BR161,(((VLOOKUP(O161,звания!$D$2:$E$62,2,FALSE))/(EOMONTH($G$3,0)+1-$G$3))*BO161)+(VLOOKUP(BQ161,звания!$D$2:$E$62,2,FALSE))/(EOMONTH($G$3,0)+1-$G$3)*BR161+(VLOOKUP(BS161,звания!$D$2:$E$62,2,FALSE))/(EOMONTH($G$3,0)+1-$G$3)*BU161+IF(BT161=0,0,(VLOOKUP(BS161,звания!$D$2:$E$62,2,FALSE))/(EOMONTH($BN$3,0)+1-$BN$3)*BT161-(VLOOKUP(O161,звания!$D$2:$E$62,2,FALSE))/(EOMONTH($BN$3,0)+1-$BN$3)*BT161))))</f>
        <v>0</v>
      </c>
      <c r="CG161" s="404">
        <f t="shared" si="234"/>
        <v>0</v>
      </c>
      <c r="CH161" s="404">
        <f>IF(BW161=0,CF161*BX161%,IF(BW161&gt;0,((VLOOKUP(O161,звания!$D$2:$E$62,2,FALSE)/(EOMONTH($G$3,0)+1-$G$3)*BW161)*BX161%)))</f>
        <v>0</v>
      </c>
      <c r="CI161" s="404">
        <f>IF(BY161=0,CF161*BZ161%,IF(BY161&gt;0,(VLOOKUP(O161,звания!$D$2:$E$62,2,FALSE)/(EOMONTH($G$3,0)+1-$G$3)*BO161)*BZ161%)+(VLOOKUP(BS161,звания!$D$2:$E$62,2,FALSE)/(EOMONTH($G$3,0)+1-$G$3)*BU161)*BZ161%)</f>
        <v>0</v>
      </c>
      <c r="CJ161" s="404">
        <f>IF(CA161=0,CF161*CB161%,IF(CA161&gt;0,(VLOOKUP(O161,звания!$D$2:$E$62,2,FALSE)/(EOMONTH($G$3,0)+1-$G$3)*BO161)*CB161%)+(VLOOKUP(BS161,звания!$D$2:$E$62,2,FALSE)/(EOMONTH($G$3,0)+1-$G$3)*BU161)*CB161%)</f>
        <v>0</v>
      </c>
      <c r="CK161" s="404">
        <f>IF(CD161="Д",0,IF(CC161=0,CF161*CD161%,IF(CC161&gt;0,(VLOOKUP(O161,звания!$D$2:$E$62,2,FALSE)/(EOMONTH($G$3,0)+1-$G$3)*BO161)*CD161%)+(VLOOKUP(BS161,звания!$D$2:$E$62,2,FALSE)/(EOMONTH($G$3,0)+1-$G$3)*BU161)*CD161%))</f>
        <v>0</v>
      </c>
      <c r="CL161" s="404">
        <f>IF(BR161&gt;0,((VLOOKUP(C161,звания!$A$2:$B$62,2,FALSE)/(EOMONTH($G$3,0)+1-$G$3)*BO161+VLOOKUP(O161,звания!$D$2:$E$62,2,FALSE)/(EOMONTH($G$3,0)+1-$G$3)*BO161+(VLOOKUP(C161,звания!$A$2:$B$62,2,FALSE)/(EOMONTH($G$3,0)+1-$G$3)*BO161+VLOOKUP(O161,звания!$D$2:$E$62,2,FALSE)/(EOMONTH($G$3,0)+1-$G$3)*BO161)*BV161%)*BN161)+(VLOOKUP(C161,звания!$A$2:$B$62,2,FALSE)/(EOMONTH($G$3,0)+1-$G$3)*BU161+VLOOKUP(BS161,звания!$D$2:$E$62,2,FALSE)/(EOMONTH($G$3,0)+1-$G$3)*BU161+(VLOOKUP(C161,звания!$A$2:$B$62,2,FALSE)/(EOMONTH($G$3,0)+1-$G$3)*BU161+VLOOKUP(BS161,звания!$D$2:$E$62,2,FALSE)/(EOMONTH($G$3,0)+1-$G$3)*BU161)*BV161%)*BN161,(CE161+CF161+CG161)*BN161)</f>
        <v>0</v>
      </c>
      <c r="CM161" s="404"/>
      <c r="CN161" s="404"/>
      <c r="CO161" s="432">
        <f t="shared" si="213"/>
        <v>0</v>
      </c>
      <c r="CP161" s="638"/>
      <c r="CQ161" s="637">
        <f>IF(CF161=0,0,IF((SUM(BH161:BM161)&gt;360),(VLOOKUP(O161,звания!$F$2:$G$62,2,FALSE))/100,VLOOKUP(O161,звания!$F$2:$H$62,3,FALSE)/100))</f>
        <v>0</v>
      </c>
      <c r="CR161" s="617">
        <f>IF(B161="Виключений зі списків",IF(AND(BU161=0,360-BH161&lt;0),(VLOOKUP(O161,звания!$D$2:$E$62,2,FALSE))/(EOMONTH($B$3,0)+1-$B$3)*BO161*CQ161,IF(AND(360-BH161&gt;=0,360-BH161&lt;(EOMONTH($B$3,0)+1-$B$3)),(CF161/(EOMONTH($B$3,0)-$B$3+1)*(360-BH161))*CQ161+(CF161/(EOMONTH($B$3,0)-$B$3+1)*((EOMONTH($B$3,0)-$B$3+1)-(360-BH161)))*VLOOKUP(O161,звания!$F$2:$H$62,2,FALSE)/100,((((VLOOKUP(O161,звания!$D$2:$E$62,2,FALSE))/(EOMONTH($B$3,0)+1-$B$3)*BO161*CQ161+(VLOOKUP(BS161,звания!$D$2:$E$62,2,FALSE))/(EOMONTH($B$3,0)+1-$B$3)*BU161*(VLOOKUP(BS161,звания!$F$2:$G$62,2,FALSE)*0.01)+(IF(BT161=0,0,(VLOOKUP(BS161,звания!$D$2:$E$62,2,FALSE)/(EOMONTH($G$3,0)+1-$G$3)*BT161*(VLOOKUP(BS161,звания!$F$2:$G$62,2,FALSE)))*0.01-(VLOOKUP(O161,звания!$D$2:$E$62,2,FALSE)/(EOMONTH($G$3,0)+1-$G$3)*BT161*(VLOOKUP(O161,звания!$F$2:$G$62,2,FALSE)))*0.01)))))/100*(100-CP161))),(IF(AND(BU161=0,360-BH161&lt;0,CP161=0),(VLOOKUP(O161,звания!$D$2:$E$62,2,FALSE))/(EOMONTH($G$3,0)+1-$G$3)*BO161*CQ161,IF(AND(360-BH161&gt;=0,360-BH161&lt;(EOMONTH($G$3,0)+1-$G$3)),(CF161/(EOMONTH($G$3,0)-$G$3+1)*(360-BH161))*CQ161+(CF161/(EOMONTH($G$3,0)-$G$3+1)*((EOMONTH($G$3,0)-$G$3+1)-(360-BH161)))*VLOOKUP(O161,звания!$F$2:$H$62,2,FALSE)/100,((((VLOOKUP(O161,звания!$D$2:$E$62,2,FALSE))/(EOMONTH($G$3,0)+1-$G$3)*BO161*CQ161+(VLOOKUP(BS161,звания!$D$2:$E$62,2,FALSE))/(EOMONTH($G$3,0)+1-$G$3)*BU161*(VLOOKUP(BS161,звания!$F$2:$G$62,2,FALSE)*0.01)))/100*(100-CP161)+(IF(BT161=0,0,(VLOOKUP(BS161,звания!$D$2:$E$62,2,FALSE)/(EOMONTH($BN$3,0)+1-$BN$3)*BT161*(VLOOKUP(BS161,звания!$F$2:$G$62,2,FALSE)))*0.01-(VLOOKUP(O161,звания!$D$2:$E$62,2,FALSE)/(EOMONTH($BN$3,0)+1-$BN$3)*BT161*(VLOOKUP(O161,звания!$F$2:$G$62,2,FALSE)))*0.01)))))))</f>
        <v>0</v>
      </c>
      <c r="CS161" s="416">
        <f t="shared" si="238"/>
        <v>0</v>
      </c>
      <c r="CT161" s="403"/>
      <c r="CU161" s="403"/>
      <c r="CV161" s="403">
        <f t="shared" si="214"/>
        <v>0</v>
      </c>
      <c r="CW161" s="556">
        <f t="shared" si="243"/>
        <v>0</v>
      </c>
      <c r="CX161" s="403">
        <f t="shared" si="239"/>
        <v>0</v>
      </c>
      <c r="CY161" s="403"/>
      <c r="CZ161" s="404">
        <f t="shared" si="244"/>
        <v>0</v>
      </c>
      <c r="DA161" s="403"/>
      <c r="DB161" s="403"/>
      <c r="DC161" s="403"/>
      <c r="DD161" s="421">
        <f t="shared" si="235"/>
        <v>0</v>
      </c>
      <c r="DE161" s="421">
        <f t="shared" si="190"/>
        <v>0</v>
      </c>
      <c r="DF161" s="403">
        <f t="shared" si="202"/>
        <v>0</v>
      </c>
      <c r="DG161" s="421">
        <f t="shared" si="248"/>
        <v>0</v>
      </c>
      <c r="DH161" s="421">
        <f t="shared" si="249"/>
        <v>0</v>
      </c>
      <c r="DI161" s="421"/>
      <c r="DJ161" s="422" t="str">
        <f t="shared" si="203"/>
        <v xml:space="preserve">    </v>
      </c>
      <c r="DK161" s="113"/>
      <c r="DL161" s="28" t="s">
        <v>975</v>
      </c>
      <c r="DM161" s="28"/>
      <c r="DN161" s="28"/>
      <c r="DO161" s="901"/>
      <c r="DP161" s="888"/>
      <c r="DQ161" s="827"/>
      <c r="DR161" s="818"/>
      <c r="DS161" s="819"/>
      <c r="DT161" s="820"/>
      <c r="DU161" s="124"/>
      <c r="DV161" s="110"/>
      <c r="DZ161" s="105"/>
      <c r="EH161" s="543">
        <f t="shared" si="216"/>
        <v>0</v>
      </c>
      <c r="EI161" s="404">
        <f t="shared" si="217"/>
        <v>0</v>
      </c>
      <c r="EJ161" s="29">
        <f t="shared" si="218"/>
        <v>0</v>
      </c>
      <c r="EK161" s="50"/>
      <c r="EL161" s="29"/>
      <c r="EM161" s="50"/>
      <c r="EN161" s="50"/>
      <c r="EO161" s="50"/>
      <c r="EP161" s="29"/>
    </row>
    <row r="162" spans="1:146" ht="17.45" hidden="1" customHeight="1">
      <c r="A162" s="402">
        <v>157</v>
      </c>
      <c r="B162" s="869" t="s">
        <v>827</v>
      </c>
      <c r="C162" s="911"/>
      <c r="D162" s="403" t="str">
        <f t="shared" si="195"/>
        <v>ВАКАНТ</v>
      </c>
      <c r="E162" s="416"/>
      <c r="F162" s="417"/>
      <c r="G162" s="406" t="str">
        <f t="shared" ref="G162:G170" si="254">IF(P162&gt;$G$3,0,CONCATENATE((INT((BH162)/360)+INT((BI162)/360)+INT((BJ162)/360)+INT((BK162)/360)+INT((BL162)/360)+INT((BM162)/360))+INT((INT(MOD((BH162),360)/30)+INT(MOD((BI162),360)/30)+INT(MOD((BJ162),360)/30)+INT(MOD((BK162),360)/30)+INT(MOD((BL162),360)/30)+INT(MOD((BM162),360)/30)+INT((MOD(MOD((BH162),360),30)+MOD(MOD((BI162),360),30)+MOD(MOD((BJ162),360),30)+MOD(MOD((BK162),360),30)+MOD(MOD((BL162),360),30)+MOD(MOD((BM162),360),30))/30))/12),".",MOD(INT(MOD((BH162),360)/30)+INT(MOD((BI162),360)/30)+INT(MOD((BJ162),360)/30)+INT(MOD((BK162),360)/30)+INT(MOD((BL162),360)/30)+INT(MOD((BM162),360)/30)+INT((MOD(MOD((BH162),360),30)+MOD(MOD((BI162),360),30)+MOD(MOD((BJ162),360),30)+MOD(MOD((BK162),360),30)+MOD(MOD((BL162),360),30)+MOD(MOD((BM162),360),30))/30),12),".",INT(MOD(MOD(MOD((BH162),360),30)+MOD(MOD((BI162),360),30)+MOD(MOD((BJ162),360),30)+MOD(MOD((BK162),360),30)+MOD(MOD((BL162),360),30)+MOD(MOD((BM162),360),30),30))))</f>
        <v>0.0.0</v>
      </c>
      <c r="H162" s="407" t="str">
        <f t="shared" si="225"/>
        <v>0.0.0</v>
      </c>
      <c r="I162" s="407" t="str">
        <f t="shared" ref="I162:I170" si="255">IF(P162&gt;$G$3,0,CONCATENATE((INT((BH162)/360)+INT((BM162)/360))+INT((INT(MOD((BH162),360)/30)+INT(MOD((BM162),360)/30)+INT((MOD(MOD((BH162),360),30)+MOD(MOD((BM162),360),30))/30))/12),".",MOD(INT(MOD((BH162),360)/30)+INT(MOD((BM162),360)/30)+INT((MOD(MOD((BH162),360),30)+MOD(MOD((BM162),360),30))/30),12),".",INT(MOD(MOD(MOD((BH162),360),30)+MOD(MOD((BM162),360),30),30))))</f>
        <v>0.0.0</v>
      </c>
      <c r="J162" s="407" t="str">
        <f t="shared" si="250"/>
        <v>0.0.0</v>
      </c>
      <c r="K162" s="407" t="str">
        <f t="shared" si="251"/>
        <v>0.0.0</v>
      </c>
      <c r="L162" s="407" t="str">
        <f t="shared" si="252"/>
        <v>0.0.0</v>
      </c>
      <c r="M162" s="407" t="str">
        <f t="shared" si="253"/>
        <v>0.0.0</v>
      </c>
      <c r="N162" s="408" t="str">
        <f t="shared" ref="N162:N170" si="256">CONCATENATE(IF(INT(INT(DAYS360(BF162,BG162,1)/30)/24)&gt;=2,2,INT(INT(DAYS360(BF162,BG162,1)/30)/24)),".",IF(AND(INT(INT(DAYS360(BF162,BG162,1)/30)/24)&gt;=2,MOD(INT(BM162/30),12)&gt;=6),6,IF(ISODD(MOD(INT(DAYS360(BF162,BG162,1)/30),12)),MOD(INT(DAYS360(BF162,BG162,1)/60),12),MOD(INT(BM162/30),12))),".",IF(AND(INT(INT(DAYS360(BF162,BG162,1)/30)/24)&gt;=2,MOD(INT(BM162/30),12)&gt;=6),0,IF(ISODD(MOD(INT(DAYS360(BF162,BG162,1)/30),12)),INT((MOD(DAYS360(BF162,BG162,1),30)/2+15)),INT(MOD(DAYS360(BF162,BG162,1),30)/2))))</f>
        <v>0.0.0</v>
      </c>
      <c r="O162" s="930">
        <v>5</v>
      </c>
      <c r="P162" s="417"/>
      <c r="Q162" s="417"/>
      <c r="R162" s="417"/>
      <c r="S162" s="417"/>
      <c r="T162" s="417"/>
      <c r="U162" s="417"/>
      <c r="V162" s="714"/>
      <c r="W162" s="714"/>
      <c r="X162" s="417"/>
      <c r="Y162" s="417"/>
      <c r="Z162" s="714"/>
      <c r="AA162" s="714"/>
      <c r="AB162" s="417"/>
      <c r="AC162" s="417"/>
      <c r="AD162" s="714"/>
      <c r="AE162" s="714"/>
      <c r="AF162" s="417"/>
      <c r="AG162" s="417"/>
      <c r="AH162" s="714"/>
      <c r="AI162" s="714"/>
      <c r="AJ162" s="417"/>
      <c r="AK162" s="417"/>
      <c r="AL162" s="714"/>
      <c r="AM162" s="714"/>
      <c r="AN162" s="417"/>
      <c r="AO162" s="417"/>
      <c r="AP162" s="714"/>
      <c r="AQ162" s="714"/>
      <c r="AR162" s="417"/>
      <c r="AS162" s="417"/>
      <c r="AT162" s="714"/>
      <c r="AU162" s="714"/>
      <c r="AV162" s="417"/>
      <c r="AW162" s="417"/>
      <c r="AX162" s="716"/>
      <c r="AY162" s="716"/>
      <c r="AZ162" s="635"/>
      <c r="BA162" s="635"/>
      <c r="BB162" s="716"/>
      <c r="BC162" s="716"/>
      <c r="BD162" s="635"/>
      <c r="BE162" s="635"/>
      <c r="BF162" s="717"/>
      <c r="BG162" s="717"/>
      <c r="BH162" s="432">
        <f t="shared" si="241"/>
        <v>0</v>
      </c>
      <c r="BI162" s="432">
        <f t="shared" si="208"/>
        <v>0</v>
      </c>
      <c r="BJ162" s="432">
        <f t="shared" si="209"/>
        <v>0</v>
      </c>
      <c r="BK162" s="432">
        <f t="shared" si="210"/>
        <v>0</v>
      </c>
      <c r="BL162" s="432">
        <f t="shared" si="211"/>
        <v>0</v>
      </c>
      <c r="BM162" s="436">
        <f t="shared" si="200"/>
        <v>0</v>
      </c>
      <c r="BN162" s="462">
        <v>0.65</v>
      </c>
      <c r="BO162" s="427">
        <f t="shared" si="242"/>
        <v>28</v>
      </c>
      <c r="BP162" s="419"/>
      <c r="BQ162" s="700"/>
      <c r="BR162" s="419"/>
      <c r="BS162" s="700"/>
      <c r="BT162" s="700"/>
      <c r="BU162" s="700"/>
      <c r="BV162" s="427">
        <f t="shared" si="201"/>
        <v>0</v>
      </c>
      <c r="BW162" s="419"/>
      <c r="BX162" s="781"/>
      <c r="BY162" s="700"/>
      <c r="BZ162" s="432"/>
      <c r="CA162" s="700"/>
      <c r="CB162" s="432"/>
      <c r="CC162" s="700"/>
      <c r="CD162" s="432"/>
      <c r="CE162" s="404">
        <f>IF(OR(C162=0,CD162="Д"),0,IF(AND(C162&gt;0,E162=0),VLOOKUP(C162,звания!A:B,2,FALSE)/((EOMONTH($G$3,0)+1)-$G$3)*BO162+VLOOKUP(C162,звания!A:B,2,FALSE)/((EOMONTH($G$3,0)+1)-$G$3)*BR162+VLOOKUP(C162,звания!A:B,2,FALSE)/((EOMONTH($G$3,0)+1)-$G$3)*BU162,IF(AND(C162&gt;0,E162&gt;0,F162&gt;=$G$3,BO162=(EOMONTH($G$3,0)+1)-$G$3),(VLOOKUP(E162,звания!A:B,2,FALSE)/(EOMONTH($G$3,0)-$G$3+1))*(F162-$G$3)+(VLOOKUP(C162,звания!A:B,2,FALSE)/(EOMONTH($G$3,0)-$G$3+1))*((EOMONTH($G$3,0)-$G$3+1)-(F162-$G$3)),IF(AND(C162&gt;0,E162&gt;0,F162&gt;$G$3,BO162&lt;(EOMONTH($G$3,0)+1)-$G$3,BO162&lt;&gt;0),VLOOKUP(E162,звания!A:B,2,FALSE)/((EOMONTH($G$3,0)+1)-$G$3)*((F162-$G$3)-(((EOMONTH($G$3,0)+1)-$G$3)-BO162-BU162-BR162))+VLOOKUP(C162,звания!A:B,2,FALSE)/((EOMONTH($G$3,0)+1)-$G$3)*(((EOMONTH($G$3,0)+1)-F162)),IF(F162&lt;$G$3,(VLOOKUP(C162,звания!A:B,2,FALSE)-VLOOKUP(E162,звания!A:B,2,FALSE))/((EOMONTH($BN$3,0)+1)-$BN$3)*(EOMONTH($BN$3,0)+1-F162)+VLOOKUP(C162,звания!A:B,2,FALSE)/((EOMONTH($G$3,0)+1)-$G$3)*BO162+VLOOKUP(C162,звания!A:B,2,FALSE)/((EOMONTH($G$3,0)+1)-$G$3)*BU162+VLOOKUP(C162,звания!A:B,2,FALSE)/((EOMONTH($G$3,0)+1)-$G$3)*BR162,0)))))</f>
        <v>0</v>
      </c>
      <c r="CF162" s="404">
        <f>IF(OR(CD162="Д",C162=0),0,IF(B162="Виключений зі списків",IF(BS162=0,(VLOOKUP(O162,звания!$D$2:$E$62,2,FALSE))/(EOMONTH($B$3,0)+1-$B$3)*BO162+(VLOOKUP(BQ162,звания!$D$2:$E$62,2,FALSE))/(EOMONTH($B$3,0)+1-$B$3)*BR162,(((VLOOKUP(O162,звания!$D$2:$E$62,2,FALSE))/(EOMONTH($B$3,0)+1-$B$3))*BO162)+(VLOOKUP(BQ162,звания!$D$2:$E$62,2,FALSE))/(EOMONTH($B$3,0)+1-$B$3)*BR162+(VLOOKUP(BS162,звания!$D$2:$E$62,2,FALSE))/(EOMONTH($B$3,0)+1-$B$3)*BU162),IF(BS162=0,(VLOOKUP(O162,звания!$D$2:$E$62,2,FALSE))/(EOMONTH($G$3,0)+1-$G$3)*BO162+(VLOOKUP(BQ162,звания!$D$2:$E$62,2,FALSE))/(EOMONTH($G$3,0)+1-$G$3)*BR162,(((VLOOKUP(O162,звания!$D$2:$E$62,2,FALSE))/(EOMONTH($G$3,0)+1-$G$3))*BO162)+(VLOOKUP(BQ162,звания!$D$2:$E$62,2,FALSE))/(EOMONTH($G$3,0)+1-$G$3)*BR162+(VLOOKUP(BS162,звания!$D$2:$E$62,2,FALSE))/(EOMONTH($G$3,0)+1-$G$3)*BU162+IF(BT162=0,0,(VLOOKUP(BS162,звания!$D$2:$E$62,2,FALSE))/(EOMONTH($BN$3,0)+1-$BN$3)*BT162-(VLOOKUP(O162,звания!$D$2:$E$62,2,FALSE))/(EOMONTH($BN$3,0)+1-$BN$3)*BT162))))</f>
        <v>0</v>
      </c>
      <c r="CG162" s="404">
        <f t="shared" si="234"/>
        <v>0</v>
      </c>
      <c r="CH162" s="404">
        <f>IF(BW162=0,CF162*BX162%,IF(BW162&gt;0,((VLOOKUP(O162,звания!$D$2:$E$62,2,FALSE)/(EOMONTH($G$3,0)+1-$G$3)*BW162)*BX162%)))</f>
        <v>0</v>
      </c>
      <c r="CI162" s="404">
        <f>IF(BY162=0,CF162*BZ162%,IF(BY162&gt;0,(VLOOKUP(O162,звания!$D$2:$E$62,2,FALSE)/(EOMONTH($G$3,0)+1-$G$3)*BO162)*BZ162%)+(VLOOKUP(BS162,звания!$D$2:$E$62,2,FALSE)/(EOMONTH($G$3,0)+1-$G$3)*BU162)*BZ162%)</f>
        <v>0</v>
      </c>
      <c r="CJ162" s="404">
        <f>IF(CA162=0,CF162*CB162%,IF(CA162&gt;0,(VLOOKUP(O162,звания!$D$2:$E$62,2,FALSE)/(EOMONTH($G$3,0)+1-$G$3)*BO162)*CB162%)+(VLOOKUP(BS162,звания!$D$2:$E$62,2,FALSE)/(EOMONTH($G$3,0)+1-$G$3)*BU162)*CB162%)</f>
        <v>0</v>
      </c>
      <c r="CK162" s="404">
        <f>IF(CD162="Д",0,IF(CC162=0,CF162*CD162%,IF(CC162&gt;0,(VLOOKUP(O162,звания!$D$2:$E$62,2,FALSE)/(EOMONTH($G$3,0)+1-$G$3)*BO162)*CD162%)+(VLOOKUP(BS162,звания!$D$2:$E$62,2,FALSE)/(EOMONTH($G$3,0)+1-$G$3)*BU162)*CD162%))</f>
        <v>0</v>
      </c>
      <c r="CL162" s="404">
        <f>IF(BR162&gt;0,((VLOOKUP(C162,звания!$A$2:$B$62,2,FALSE)/(EOMONTH($G$3,0)+1-$G$3)*BO162+VLOOKUP(O162,звания!$D$2:$E$62,2,FALSE)/(EOMONTH($G$3,0)+1-$G$3)*BO162+(VLOOKUP(C162,звания!$A$2:$B$62,2,FALSE)/(EOMONTH($G$3,0)+1-$G$3)*BO162+VLOOKUP(O162,звания!$D$2:$E$62,2,FALSE)/(EOMONTH($G$3,0)+1-$G$3)*BO162)*BV162%)*BN162)+(VLOOKUP(C162,звания!$A$2:$B$62,2,FALSE)/(EOMONTH($G$3,0)+1-$G$3)*BU162+VLOOKUP(BS162,звания!$D$2:$E$62,2,FALSE)/(EOMONTH($G$3,0)+1-$G$3)*BU162+(VLOOKUP(C162,звания!$A$2:$B$62,2,FALSE)/(EOMONTH($G$3,0)+1-$G$3)*BU162+VLOOKUP(BS162,звания!$D$2:$E$62,2,FALSE)/(EOMONTH($G$3,0)+1-$G$3)*BU162)*BV162%)*BN162,(CE162+CF162+CG162)*BN162)</f>
        <v>0</v>
      </c>
      <c r="CM162" s="404"/>
      <c r="CN162" s="404"/>
      <c r="CO162" s="432">
        <f t="shared" si="213"/>
        <v>0</v>
      </c>
      <c r="CP162" s="638"/>
      <c r="CQ162" s="637">
        <f>IF(CF162=0,0,IF((SUM(BH162:BM162)&gt;360),(VLOOKUP(O162,звания!$F$2:$G$62,2,FALSE))/100,VLOOKUP(O162,звания!$F$2:$H$62,3,FALSE)/100))</f>
        <v>0</v>
      </c>
      <c r="CR162" s="617">
        <f>IF(B162="Виключений зі списків",IF(AND(BU162=0,360-BH162&lt;0),(VLOOKUP(O162,звания!$D$2:$E$62,2,FALSE))/(EOMONTH($B$3,0)+1-$B$3)*BO162*CQ162,IF(AND(360-BH162&gt;=0,360-BH162&lt;(EOMONTH($B$3,0)+1-$B$3)),(CF162/(EOMONTH($B$3,0)-$B$3+1)*(360-BH162))*CQ162+(CF162/(EOMONTH($B$3,0)-$B$3+1)*((EOMONTH($B$3,0)-$B$3+1)-(360-BH162)))*VLOOKUP(O162,звания!$F$2:$H$62,2,FALSE)/100,((((VLOOKUP(O162,звания!$D$2:$E$62,2,FALSE))/(EOMONTH($B$3,0)+1-$B$3)*BO162*CQ162+(VLOOKUP(BS162,звания!$D$2:$E$62,2,FALSE))/(EOMONTH($B$3,0)+1-$B$3)*BU162*(VLOOKUP(BS162,звания!$F$2:$G$62,2,FALSE)*0.01)+(IF(BT162=0,0,(VLOOKUP(BS162,звания!$D$2:$E$62,2,FALSE)/(EOMONTH($G$3,0)+1-$G$3)*BT162*(VLOOKUP(BS162,звания!$F$2:$G$62,2,FALSE)))*0.01-(VLOOKUP(O162,звания!$D$2:$E$62,2,FALSE)/(EOMONTH($G$3,0)+1-$G$3)*BT162*(VLOOKUP(O162,звания!$F$2:$G$62,2,FALSE)))*0.01)))))/100*(100-CP162))),(IF(AND(BU162=0,360-BH162&lt;0,CP162=0),(VLOOKUP(O162,звания!$D$2:$E$62,2,FALSE))/(EOMONTH($G$3,0)+1-$G$3)*BO162*CQ162,IF(AND(360-BH162&gt;=0,360-BH162&lt;(EOMONTH($G$3,0)+1-$G$3)),(CF162/(EOMONTH($G$3,0)-$G$3+1)*(360-BH162))*CQ162+(CF162/(EOMONTH($G$3,0)-$G$3+1)*((EOMONTH($G$3,0)-$G$3+1)-(360-BH162)))*VLOOKUP(O162,звания!$F$2:$H$62,2,FALSE)/100,((((VLOOKUP(O162,звания!$D$2:$E$62,2,FALSE))/(EOMONTH($G$3,0)+1-$G$3)*BO162*CQ162+(VLOOKUP(BS162,звания!$D$2:$E$62,2,FALSE))/(EOMONTH($G$3,0)+1-$G$3)*BU162*(VLOOKUP(BS162,звания!$F$2:$G$62,2,FALSE)*0.01)))/100*(100-CP162)+(IF(BT162=0,0,(VLOOKUP(BS162,звания!$D$2:$E$62,2,FALSE)/(EOMONTH($BN$3,0)+1-$BN$3)*BT162*(VLOOKUP(BS162,звания!$F$2:$G$62,2,FALSE)))*0.01-(VLOOKUP(O162,звания!$D$2:$E$62,2,FALSE)/(EOMONTH($BN$3,0)+1-$BN$3)*BT162*(VLOOKUP(O162,звания!$F$2:$G$62,2,FALSE)))*0.01)))))))</f>
        <v>0</v>
      </c>
      <c r="CS162" s="416">
        <f t="shared" si="238"/>
        <v>0</v>
      </c>
      <c r="CT162" s="403"/>
      <c r="CU162" s="403"/>
      <c r="CV162" s="403">
        <f t="shared" si="214"/>
        <v>0</v>
      </c>
      <c r="CW162" s="556">
        <f t="shared" si="243"/>
        <v>0</v>
      </c>
      <c r="CX162" s="403">
        <f t="shared" si="239"/>
        <v>0</v>
      </c>
      <c r="CY162" s="403"/>
      <c r="CZ162" s="404">
        <f t="shared" si="244"/>
        <v>0</v>
      </c>
      <c r="DA162" s="403"/>
      <c r="DB162" s="403"/>
      <c r="DC162" s="403"/>
      <c r="DD162" s="421">
        <f t="shared" si="235"/>
        <v>0</v>
      </c>
      <c r="DE162" s="421">
        <f t="shared" si="190"/>
        <v>0</v>
      </c>
      <c r="DF162" s="403">
        <f t="shared" si="202"/>
        <v>0</v>
      </c>
      <c r="DG162" s="421">
        <f t="shared" si="248"/>
        <v>0</v>
      </c>
      <c r="DH162" s="421">
        <f t="shared" si="249"/>
        <v>0</v>
      </c>
      <c r="DI162" s="421"/>
      <c r="DJ162" s="422" t="str">
        <f t="shared" si="203"/>
        <v xml:space="preserve">    </v>
      </c>
      <c r="DK162" s="113" t="s">
        <v>876</v>
      </c>
      <c r="DL162" s="28"/>
      <c r="DM162" s="28"/>
      <c r="DN162" s="28"/>
      <c r="DO162" s="901"/>
      <c r="DP162" s="888"/>
      <c r="DQ162" s="817"/>
      <c r="DR162" s="818"/>
      <c r="DS162" s="825"/>
      <c r="DT162" s="820"/>
      <c r="DU162" s="124"/>
      <c r="DV162" s="110"/>
      <c r="DX162" s="84"/>
      <c r="DY162" s="84"/>
      <c r="DZ162" s="105"/>
      <c r="EH162" s="543">
        <f t="shared" si="216"/>
        <v>0</v>
      </c>
      <c r="EI162" s="404">
        <f t="shared" si="217"/>
        <v>0</v>
      </c>
      <c r="EJ162" s="29" t="str">
        <f t="shared" si="218"/>
        <v>ВАКАНТ</v>
      </c>
      <c r="EK162" s="50"/>
      <c r="EL162" s="29"/>
      <c r="EM162" s="50"/>
      <c r="EN162" s="50"/>
      <c r="EO162" s="50"/>
      <c r="EP162" s="29"/>
    </row>
    <row r="163" spans="1:146" ht="17.45" hidden="1" customHeight="1">
      <c r="A163" s="446">
        <v>158</v>
      </c>
      <c r="B163" s="403"/>
      <c r="C163" s="938"/>
      <c r="D163" s="403" t="str">
        <f t="shared" si="195"/>
        <v xml:space="preserve"> </v>
      </c>
      <c r="E163" s="416"/>
      <c r="F163" s="417"/>
      <c r="G163" s="406" t="str">
        <f t="shared" si="254"/>
        <v>0.0.0</v>
      </c>
      <c r="H163" s="407" t="str">
        <f t="shared" si="225"/>
        <v>0.0.0</v>
      </c>
      <c r="I163" s="407" t="str">
        <f t="shared" si="255"/>
        <v>0.0.0</v>
      </c>
      <c r="J163" s="407" t="str">
        <f t="shared" si="250"/>
        <v>0.0.0</v>
      </c>
      <c r="K163" s="407" t="str">
        <f t="shared" si="251"/>
        <v>0.0.0</v>
      </c>
      <c r="L163" s="407" t="str">
        <f t="shared" si="252"/>
        <v>0.0.0</v>
      </c>
      <c r="M163" s="407" t="str">
        <f t="shared" si="253"/>
        <v>0.0.0</v>
      </c>
      <c r="N163" s="408" t="str">
        <f t="shared" si="256"/>
        <v>0.0.0</v>
      </c>
      <c r="O163" s="927"/>
      <c r="P163" s="417"/>
      <c r="Q163" s="417"/>
      <c r="R163" s="417"/>
      <c r="S163" s="417"/>
      <c r="T163" s="417"/>
      <c r="U163" s="417"/>
      <c r="V163" s="714"/>
      <c r="W163" s="714"/>
      <c r="X163" s="417"/>
      <c r="Y163" s="417"/>
      <c r="Z163" s="714"/>
      <c r="AA163" s="714"/>
      <c r="AB163" s="417"/>
      <c r="AC163" s="417"/>
      <c r="AD163" s="714"/>
      <c r="AE163" s="714"/>
      <c r="AF163" s="417"/>
      <c r="AG163" s="417"/>
      <c r="AH163" s="714"/>
      <c r="AI163" s="714"/>
      <c r="AJ163" s="417"/>
      <c r="AK163" s="417"/>
      <c r="AL163" s="714"/>
      <c r="AM163" s="714"/>
      <c r="AN163" s="417"/>
      <c r="AO163" s="417"/>
      <c r="AP163" s="714"/>
      <c r="AQ163" s="714"/>
      <c r="AR163" s="417"/>
      <c r="AS163" s="417"/>
      <c r="AT163" s="714"/>
      <c r="AU163" s="714"/>
      <c r="AV163" s="417"/>
      <c r="AW163" s="417"/>
      <c r="AX163" s="716"/>
      <c r="AY163" s="716"/>
      <c r="AZ163" s="635"/>
      <c r="BA163" s="635"/>
      <c r="BB163" s="716"/>
      <c r="BC163" s="716"/>
      <c r="BD163" s="635"/>
      <c r="BE163" s="635"/>
      <c r="BF163" s="717"/>
      <c r="BG163" s="717"/>
      <c r="BH163" s="432">
        <f t="shared" si="241"/>
        <v>0</v>
      </c>
      <c r="BI163" s="432">
        <f t="shared" si="208"/>
        <v>0</v>
      </c>
      <c r="BJ163" s="432">
        <f t="shared" si="209"/>
        <v>0</v>
      </c>
      <c r="BK163" s="432">
        <f t="shared" si="210"/>
        <v>0</v>
      </c>
      <c r="BL163" s="432">
        <f t="shared" si="211"/>
        <v>0</v>
      </c>
      <c r="BM163" s="436">
        <f t="shared" si="200"/>
        <v>0</v>
      </c>
      <c r="BN163" s="462">
        <v>0.65</v>
      </c>
      <c r="BO163" s="427">
        <f t="shared" si="242"/>
        <v>0</v>
      </c>
      <c r="BP163" s="725"/>
      <c r="BQ163" s="700"/>
      <c r="BR163" s="419"/>
      <c r="BS163" s="700"/>
      <c r="BT163" s="700"/>
      <c r="BU163" s="700"/>
      <c r="BV163" s="427">
        <f t="shared" si="201"/>
        <v>0</v>
      </c>
      <c r="BW163" s="419"/>
      <c r="BX163" s="782"/>
      <c r="BY163" s="419"/>
      <c r="BZ163" s="432"/>
      <c r="CA163" s="419"/>
      <c r="CB163" s="427"/>
      <c r="CC163" s="419"/>
      <c r="CD163" s="427"/>
      <c r="CE163" s="404">
        <f>IF(OR(C163=0,CD163="Д"),0,IF(AND(C163&gt;0,E163=0),VLOOKUP(C163,звания!A:B,2,FALSE)/((EOMONTH($G$3,0)+1)-$G$3)*BO163+VLOOKUP(C163,звания!A:B,2,FALSE)/((EOMONTH($G$3,0)+1)-$G$3)*BR163+VLOOKUP(C163,звания!A:B,2,FALSE)/((EOMONTH($G$3,0)+1)-$G$3)*BU163,IF(AND(C163&gt;0,E163&gt;0,F163&gt;=$G$3,BO163=(EOMONTH($G$3,0)+1)-$G$3),(VLOOKUP(E163,звания!A:B,2,FALSE)/(EOMONTH($G$3,0)-$G$3+1))*(F163-$G$3)+(VLOOKUP(C163,звания!A:B,2,FALSE)/(EOMONTH($G$3,0)-$G$3+1))*((EOMONTH($G$3,0)-$G$3+1)-(F163-$G$3)),IF(AND(C163&gt;0,E163&gt;0,F163&gt;$G$3,BO163&lt;(EOMONTH($G$3,0)+1)-$G$3,BO163&lt;&gt;0),VLOOKUP(E163,звания!A:B,2,FALSE)/((EOMONTH($G$3,0)+1)-$G$3)*((F163-$G$3)-(((EOMONTH($G$3,0)+1)-$G$3)-BO163-BU163-BR163))+VLOOKUP(C163,звания!A:B,2,FALSE)/((EOMONTH($G$3,0)+1)-$G$3)*(((EOMONTH($G$3,0)+1)-F163)),IF(F163&lt;$G$3,(VLOOKUP(C163,звания!A:B,2,FALSE)-VLOOKUP(E163,звания!A:B,2,FALSE))/((EOMONTH($BN$3,0)+1)-$BN$3)*(EOMONTH($BN$3,0)+1-F163)+VLOOKUP(C163,звания!A:B,2,FALSE)/((EOMONTH($G$3,0)+1)-$G$3)*BO163+VLOOKUP(C163,звания!A:B,2,FALSE)/((EOMONTH($G$3,0)+1)-$G$3)*BU163+VLOOKUP(C163,звания!A:B,2,FALSE)/((EOMONTH($G$3,0)+1)-$G$3)*BR163,0)))))</f>
        <v>0</v>
      </c>
      <c r="CF163" s="404">
        <f>IF(OR(CD163="Д",C163=0),0,IF(B163="Виключений зі списків",IF(BS163=0,(VLOOKUP(O163,звания!$D$2:$E$62,2,FALSE))/(EOMONTH($B$3,0)+1-$B$3)*BO163+(VLOOKUP(BQ163,звания!$D$2:$E$62,2,FALSE))/(EOMONTH($B$3,0)+1-$B$3)*BR163,(((VLOOKUP(O163,звания!$D$2:$E$62,2,FALSE))/(EOMONTH($B$3,0)+1-$B$3))*BO163)+(VLOOKUP(BQ163,звания!$D$2:$E$62,2,FALSE))/(EOMONTH($B$3,0)+1-$B$3)*BR163+(VLOOKUP(BS163,звания!$D$2:$E$62,2,FALSE))/(EOMONTH($B$3,0)+1-$B$3)*BU163),IF(BS163=0,(VLOOKUP(O163,звания!$D$2:$E$62,2,FALSE))/(EOMONTH($G$3,0)+1-$G$3)*BO163+(VLOOKUP(BQ163,звания!$D$2:$E$62,2,FALSE))/(EOMONTH($G$3,0)+1-$G$3)*BR163,(((VLOOKUP(O163,звания!$D$2:$E$62,2,FALSE))/(EOMONTH($G$3,0)+1-$G$3))*BO163)+(VLOOKUP(BQ163,звания!$D$2:$E$62,2,FALSE))/(EOMONTH($G$3,0)+1-$G$3)*BR163+(VLOOKUP(BS163,звания!$D$2:$E$62,2,FALSE))/(EOMONTH($G$3,0)+1-$G$3)*BU163+IF(BT163=0,0,(VLOOKUP(BS163,звания!$D$2:$E$62,2,FALSE))/(EOMONTH($BN$3,0)+1-$BN$3)*BT163-(VLOOKUP(O163,звания!$D$2:$E$62,2,FALSE))/(EOMONTH($BN$3,0)+1-$BN$3)*BT163))))</f>
        <v>0</v>
      </c>
      <c r="CG163" s="404">
        <f t="shared" si="234"/>
        <v>0</v>
      </c>
      <c r="CH163" s="404">
        <f>IF(BW163=0,CF163*BX163%,IF(BW163&gt;0,((VLOOKUP(O163,звания!$D$2:$E$62,2,FALSE)/(EOMONTH($G$3,0)+1-$G$3)*BW163)*BX163%)))</f>
        <v>0</v>
      </c>
      <c r="CI163" s="404">
        <f>IF(BY163=0,CF163*BZ163%,IF(BY163&gt;0,(VLOOKUP(O163,звания!$D$2:$E$62,2,FALSE)/(EOMONTH($G$3,0)+1-$G$3)*BO163)*BZ163%)+(VLOOKUP(BS163,звания!$D$2:$E$62,2,FALSE)/(EOMONTH($G$3,0)+1-$G$3)*BU163)*BZ163%)</f>
        <v>0</v>
      </c>
      <c r="CJ163" s="404">
        <f>IF(CA163=0,CF163*CB163%,IF(CA163&gt;0,(VLOOKUP(O163,звания!$D$2:$E$62,2,FALSE)/(EOMONTH($G$3,0)+1-$G$3)*BO163)*CB163%)+(VLOOKUP(BS163,звания!$D$2:$E$62,2,FALSE)/(EOMONTH($G$3,0)+1-$G$3)*BU163)*CB163%)</f>
        <v>0</v>
      </c>
      <c r="CK163" s="404">
        <f>IF(CD163="Д",0,IF(CC163=0,CF163*CD163%,IF(CC163&gt;0,(VLOOKUP(O163,звания!$D$2:$E$62,2,FALSE)/(EOMONTH($G$3,0)+1-$G$3)*BO163)*CD163%)+(VLOOKUP(BS163,звания!$D$2:$E$62,2,FALSE)/(EOMONTH($G$3,0)+1-$G$3)*BU163)*CD163%))</f>
        <v>0</v>
      </c>
      <c r="CL163" s="404">
        <f>IF(BR163&gt;0,((VLOOKUP(C163,звания!$A$2:$B$62,2,FALSE)/(EOMONTH($G$3,0)+1-$G$3)*BO163+VLOOKUP(O163,звания!$D$2:$E$62,2,FALSE)/(EOMONTH($G$3,0)+1-$G$3)*BO163+(VLOOKUP(C163,звания!$A$2:$B$62,2,FALSE)/(EOMONTH($G$3,0)+1-$G$3)*BO163+VLOOKUP(O163,звания!$D$2:$E$62,2,FALSE)/(EOMONTH($G$3,0)+1-$G$3)*BO163)*BV163%)*BN163)+(VLOOKUP(C163,звания!$A$2:$B$62,2,FALSE)/(EOMONTH($G$3,0)+1-$G$3)*BU163+VLOOKUP(BS163,звания!$D$2:$E$62,2,FALSE)/(EOMONTH($G$3,0)+1-$G$3)*BU163+(VLOOKUP(C163,звания!$A$2:$B$62,2,FALSE)/(EOMONTH($G$3,0)+1-$G$3)*BU163+VLOOKUP(BS163,звания!$D$2:$E$62,2,FALSE)/(EOMONTH($G$3,0)+1-$G$3)*BU163)*BV163%)*BN163,(CE163+CF163+CG163)*BN163)</f>
        <v>0</v>
      </c>
      <c r="CM163" s="404"/>
      <c r="CN163" s="404"/>
      <c r="CO163" s="432">
        <f t="shared" si="213"/>
        <v>0</v>
      </c>
      <c r="CP163" s="638"/>
      <c r="CQ163" s="637">
        <f>IF(CF163=0,0,IF((SUM(BH163:BM163)&gt;360),(VLOOKUP(O163,звания!$F$2:$G$62,2,FALSE))/100,VLOOKUP(O163,звания!$F$2:$H$62,3,FALSE)/100))</f>
        <v>0</v>
      </c>
      <c r="CR163" s="617">
        <f>IF(B163="Виключений зі списків",IF(AND(BU163=0,360-BH163&lt;0),(VLOOKUP(O163,звания!$D$2:$E$62,2,FALSE))/(EOMONTH($B$3,0)+1-$B$3)*BO163*CQ163,IF(AND(360-BH163&gt;=0,360-BH163&lt;(EOMONTH($B$3,0)+1-$B$3)),(CF163/(EOMONTH($B$3,0)-$B$3+1)*(360-BH163))*CQ163+(CF163/(EOMONTH($B$3,0)-$B$3+1)*((EOMONTH($B$3,0)-$B$3+1)-(360-BH163)))*VLOOKUP(O163,звания!$F$2:$H$62,2,FALSE)/100,((((VLOOKUP(O163,звания!$D$2:$E$62,2,FALSE))/(EOMONTH($B$3,0)+1-$B$3)*BO163*CQ163+(VLOOKUP(BS163,звания!$D$2:$E$62,2,FALSE))/(EOMONTH($B$3,0)+1-$B$3)*BU163*(VLOOKUP(BS163,звания!$F$2:$G$62,2,FALSE)*0.01)+(IF(BT163=0,0,(VLOOKUP(BS163,звания!$D$2:$E$62,2,FALSE)/(EOMONTH($G$3,0)+1-$G$3)*BT163*(VLOOKUP(BS163,звания!$F$2:$G$62,2,FALSE)))*0.01-(VLOOKUP(O163,звания!$D$2:$E$62,2,FALSE)/(EOMONTH($G$3,0)+1-$G$3)*BT163*(VLOOKUP(O163,звания!$F$2:$G$62,2,FALSE)))*0.01)))))/100*(100-CP163))),(IF(AND(BU163=0,360-BH163&lt;0,CP163=0),(VLOOKUP(O163,звания!$D$2:$E$62,2,FALSE))/(EOMONTH($G$3,0)+1-$G$3)*BO163*CQ163,IF(AND(360-BH163&gt;=0,360-BH163&lt;(EOMONTH($G$3,0)+1-$G$3)),(CF163/(EOMONTH($G$3,0)-$G$3+1)*(360-BH163))*CQ163+(CF163/(EOMONTH($G$3,0)-$G$3+1)*((EOMONTH($G$3,0)-$G$3+1)-(360-BH163)))*VLOOKUP(O163,звания!$F$2:$H$62,2,FALSE)/100,((((VLOOKUP(O163,звания!$D$2:$E$62,2,FALSE))/(EOMONTH($G$3,0)+1-$G$3)*BO163*CQ163+(VLOOKUP(BS163,звания!$D$2:$E$62,2,FALSE))/(EOMONTH($G$3,0)+1-$G$3)*BU163*(VLOOKUP(BS163,звания!$F$2:$G$62,2,FALSE)*0.01)))/100*(100-CP163)+(IF(BT163=0,0,(VLOOKUP(BS163,звания!$D$2:$E$62,2,FALSE)/(EOMONTH($BN$3,0)+1-$BN$3)*BT163*(VLOOKUP(BS163,звания!$F$2:$G$62,2,FALSE)))*0.01-(VLOOKUP(O163,звания!$D$2:$E$62,2,FALSE)/(EOMONTH($BN$3,0)+1-$BN$3)*BT163*(VLOOKUP(O163,звания!$F$2:$G$62,2,FALSE)))*0.01)))))))</f>
        <v>0</v>
      </c>
      <c r="CS163" s="416">
        <f t="shared" si="238"/>
        <v>0</v>
      </c>
      <c r="CT163" s="403"/>
      <c r="CU163" s="403"/>
      <c r="CV163" s="403">
        <f t="shared" si="214"/>
        <v>0</v>
      </c>
      <c r="CW163" s="556">
        <f t="shared" si="243"/>
        <v>0</v>
      </c>
      <c r="CX163" s="403">
        <f t="shared" si="239"/>
        <v>0</v>
      </c>
      <c r="CY163" s="403"/>
      <c r="CZ163" s="404">
        <f t="shared" si="244"/>
        <v>0</v>
      </c>
      <c r="DA163" s="403"/>
      <c r="DB163" s="403"/>
      <c r="DC163" s="403"/>
      <c r="DD163" s="421">
        <f t="shared" si="235"/>
        <v>0</v>
      </c>
      <c r="DE163" s="421">
        <f t="shared" si="190"/>
        <v>0</v>
      </c>
      <c r="DF163" s="403">
        <f t="shared" si="202"/>
        <v>0</v>
      </c>
      <c r="DG163" s="421">
        <f t="shared" si="248"/>
        <v>0</v>
      </c>
      <c r="DH163" s="421">
        <f t="shared" si="249"/>
        <v>0</v>
      </c>
      <c r="DI163" s="421"/>
      <c r="DJ163" s="422" t="str">
        <f t="shared" si="203"/>
        <v xml:space="preserve">    </v>
      </c>
      <c r="DK163" s="113" t="s">
        <v>477</v>
      </c>
      <c r="DL163" s="28"/>
      <c r="DM163" s="28"/>
      <c r="DN163" s="28"/>
      <c r="DO163" s="901"/>
      <c r="DP163" s="888"/>
      <c r="DQ163" s="817"/>
      <c r="DR163" s="818"/>
      <c r="DS163" s="819"/>
      <c r="DT163" s="820"/>
      <c r="DU163" s="124"/>
      <c r="DV163" s="110"/>
      <c r="DX163" s="84"/>
      <c r="DY163" s="84"/>
      <c r="DZ163" s="105"/>
      <c r="EG163" s="19"/>
      <c r="EH163" s="543">
        <f t="shared" si="216"/>
        <v>0</v>
      </c>
      <c r="EI163" s="404">
        <f t="shared" si="217"/>
        <v>0</v>
      </c>
      <c r="EJ163" s="29" t="str">
        <f t="shared" si="218"/>
        <v xml:space="preserve"> </v>
      </c>
      <c r="EK163" s="50"/>
      <c r="EL163" s="29"/>
      <c r="EM163" s="50"/>
      <c r="EN163" s="50"/>
      <c r="EO163" s="50"/>
      <c r="EP163" s="29"/>
    </row>
    <row r="164" spans="1:146" ht="17.45" customHeight="1">
      <c r="A164" s="427">
        <v>159</v>
      </c>
      <c r="B164" s="878" t="s">
        <v>804</v>
      </c>
      <c r="C164" s="911" t="s">
        <v>25</v>
      </c>
      <c r="D164" s="404" t="str">
        <f t="shared" si="195"/>
        <v>Мороз В.В.</v>
      </c>
      <c r="E164" s="416"/>
      <c r="F164" s="417"/>
      <c r="G164" s="409" t="str">
        <f t="shared" si="254"/>
        <v>9.5.20</v>
      </c>
      <c r="H164" s="407" t="str">
        <f t="shared" si="225"/>
        <v>9.5.20</v>
      </c>
      <c r="I164" s="407" t="str">
        <f t="shared" si="255"/>
        <v>9.5.20</v>
      </c>
      <c r="J164" s="407" t="str">
        <f t="shared" si="250"/>
        <v>0.0.0</v>
      </c>
      <c r="K164" s="407" t="str">
        <f t="shared" si="251"/>
        <v>0.0.0</v>
      </c>
      <c r="L164" s="407" t="str">
        <f t="shared" si="252"/>
        <v>0.0.0</v>
      </c>
      <c r="M164" s="407" t="str">
        <f t="shared" si="253"/>
        <v>0.0.0</v>
      </c>
      <c r="N164" s="408" t="str">
        <f t="shared" si="256"/>
        <v>0.0.0</v>
      </c>
      <c r="O164" s="930">
        <v>20</v>
      </c>
      <c r="P164" s="417">
        <v>41132</v>
      </c>
      <c r="Q164" s="417"/>
      <c r="R164" s="417"/>
      <c r="S164" s="417"/>
      <c r="T164" s="417"/>
      <c r="U164" s="417"/>
      <c r="V164" s="714"/>
      <c r="W164" s="714"/>
      <c r="X164" s="417"/>
      <c r="Y164" s="417"/>
      <c r="Z164" s="714"/>
      <c r="AA164" s="714"/>
      <c r="AB164" s="417"/>
      <c r="AC164" s="417"/>
      <c r="AD164" s="714"/>
      <c r="AE164" s="714"/>
      <c r="AF164" s="417"/>
      <c r="AG164" s="417"/>
      <c r="AH164" s="714"/>
      <c r="AI164" s="714"/>
      <c r="AJ164" s="417"/>
      <c r="AK164" s="417"/>
      <c r="AL164" s="714"/>
      <c r="AM164" s="714"/>
      <c r="AN164" s="417"/>
      <c r="AO164" s="417"/>
      <c r="AP164" s="714"/>
      <c r="AQ164" s="714"/>
      <c r="AR164" s="417"/>
      <c r="AS164" s="417"/>
      <c r="AT164" s="714"/>
      <c r="AU164" s="714"/>
      <c r="AV164" s="417"/>
      <c r="AW164" s="417"/>
      <c r="AX164" s="716"/>
      <c r="AY164" s="716"/>
      <c r="AZ164" s="635"/>
      <c r="BA164" s="635"/>
      <c r="BB164" s="716"/>
      <c r="BC164" s="716"/>
      <c r="BD164" s="635"/>
      <c r="BE164" s="635"/>
      <c r="BF164" s="717"/>
      <c r="BG164" s="717"/>
      <c r="BH164" s="432">
        <f t="shared" si="241"/>
        <v>3410</v>
      </c>
      <c r="BI164" s="432">
        <f t="shared" si="208"/>
        <v>0</v>
      </c>
      <c r="BJ164" s="432">
        <f t="shared" si="209"/>
        <v>0</v>
      </c>
      <c r="BK164" s="432">
        <f t="shared" si="210"/>
        <v>0</v>
      </c>
      <c r="BL164" s="432">
        <f t="shared" si="211"/>
        <v>0</v>
      </c>
      <c r="BM164" s="436">
        <f t="shared" si="200"/>
        <v>0</v>
      </c>
      <c r="BN164" s="462">
        <v>0.65</v>
      </c>
      <c r="BO164" s="427">
        <f t="shared" si="242"/>
        <v>28</v>
      </c>
      <c r="BP164" s="419"/>
      <c r="BQ164" s="700"/>
      <c r="BR164" s="419"/>
      <c r="BS164" s="700"/>
      <c r="BT164" s="700"/>
      <c r="BU164" s="700"/>
      <c r="BV164" s="427">
        <f t="shared" si="201"/>
        <v>30</v>
      </c>
      <c r="BW164" s="427"/>
      <c r="BX164" s="432">
        <v>10</v>
      </c>
      <c r="BY164" s="700"/>
      <c r="BZ164" s="432"/>
      <c r="CA164" s="700"/>
      <c r="CB164" s="432"/>
      <c r="CC164" s="700"/>
      <c r="CD164" s="432"/>
      <c r="CE164" s="404">
        <f>IF(OR(C164=0,CD164="Д"),0,IF(AND(C164&gt;0,E164=0),VLOOKUP(C164,звания!A:B,2,FALSE)/((EOMONTH($G$3,0)+1)-$G$3)*BO164+VLOOKUP(C164,звания!A:B,2,FALSE)/((EOMONTH($G$3,0)+1)-$G$3)*BR164+VLOOKUP(C164,звания!A:B,2,FALSE)/((EOMONTH($G$3,0)+1)-$G$3)*BU164,IF(AND(C164&gt;0,E164&gt;0,F164&gt;=$G$3,BO164=(EOMONTH($G$3,0)+1)-$G$3),(VLOOKUP(E164,звания!A:B,2,FALSE)/(EOMONTH($G$3,0)-$G$3+1))*(F164-$G$3)+(VLOOKUP(C164,звания!A:B,2,FALSE)/(EOMONTH($G$3,0)-$G$3+1))*((EOMONTH($G$3,0)-$G$3+1)-(F164-$G$3)),IF(AND(C164&gt;0,E164&gt;0,F164&gt;$G$3,BO164&lt;(EOMONTH($G$3,0)+1)-$G$3,BO164&lt;&gt;0),VLOOKUP(E164,звания!A:B,2,FALSE)/((EOMONTH($G$3,0)+1)-$G$3)*((F164-$G$3)-(((EOMONTH($G$3,0)+1)-$G$3)-BO164-BU164-BR164))+VLOOKUP(C164,звания!A:B,2,FALSE)/((EOMONTH($G$3,0)+1)-$G$3)*(((EOMONTH($G$3,0)+1)-F164)),IF(F164&lt;$G$3,(VLOOKUP(C164,звания!A:B,2,FALSE)-VLOOKUP(E164,звания!A:B,2,FALSE))/((EOMONTH($BN$3,0)+1)-$BN$3)*(EOMONTH($BN$3,0)+1-F164)+VLOOKUP(C164,звания!A:B,2,FALSE)/((EOMONTH($G$3,0)+1)-$G$3)*BO164+VLOOKUP(C164,звания!A:B,2,FALSE)/((EOMONTH($G$3,0)+1)-$G$3)*BU164+VLOOKUP(C164,звания!A:B,2,FALSE)/((EOMONTH($G$3,0)+1)-$G$3)*BR164,0)))))</f>
        <v>1200</v>
      </c>
      <c r="CF164" s="404">
        <f>IF(OR(CD164="Д",C164=0),0,IF(B164="Виключений зі списків",IF(BS164=0,(VLOOKUP(O164,звания!$D$2:$E$62,2,FALSE))/(EOMONTH($B$3,0)+1-$B$3)*BO164+(VLOOKUP(BQ164,звания!$D$2:$E$62,2,FALSE))/(EOMONTH($B$3,0)+1-$B$3)*BR164,(((VLOOKUP(O164,звания!$D$2:$E$62,2,FALSE))/(EOMONTH($B$3,0)+1-$B$3))*BO164)+(VLOOKUP(BQ164,звания!$D$2:$E$62,2,FALSE))/(EOMONTH($B$3,0)+1-$B$3)*BR164+(VLOOKUP(BS164,звания!$D$2:$E$62,2,FALSE))/(EOMONTH($B$3,0)+1-$B$3)*BU164),IF(BS164=0,(VLOOKUP(O164,звания!$D$2:$E$62,2,FALSE))/(EOMONTH($G$3,0)+1-$G$3)*BO164+(VLOOKUP(BQ164,звания!$D$2:$E$62,2,FALSE))/(EOMONTH($G$3,0)+1-$G$3)*BR164,(((VLOOKUP(O164,звания!$D$2:$E$62,2,FALSE))/(EOMONTH($G$3,0)+1-$G$3))*BO164)+(VLOOKUP(BQ164,звания!$D$2:$E$62,2,FALSE))/(EOMONTH($G$3,0)+1-$G$3)*BR164+(VLOOKUP(BS164,звания!$D$2:$E$62,2,FALSE))/(EOMONTH($G$3,0)+1-$G$3)*BU164+IF(BT164=0,0,(VLOOKUP(BS164,звания!$D$2:$E$62,2,FALSE))/(EOMONTH($BN$3,0)+1-$BN$3)*BT164-(VLOOKUP(O164,звания!$D$2:$E$62,2,FALSE))/(EOMONTH($BN$3,0)+1-$BN$3)*BT164))))</f>
        <v>4510</v>
      </c>
      <c r="CG164" s="404">
        <f t="shared" si="234"/>
        <v>1713</v>
      </c>
      <c r="CH164" s="404">
        <f>IF(BW164=0,CF164*BX164%,IF(BW164&gt;0,((VLOOKUP(O164,звания!$D$2:$E$62,2,FALSE)/(EOMONTH($G$3,0)+1-$G$3)*BW164)*BX164%)))</f>
        <v>451</v>
      </c>
      <c r="CI164" s="404">
        <f>IF(BY164=0,CF164*BZ164%,IF(BY164&gt;0,(VLOOKUP(O164,звания!$D$2:$E$62,2,FALSE)/(EOMONTH($G$3,0)+1-$G$3)*BO164)*BZ164%)+(VLOOKUP(BS164,звания!$D$2:$E$62,2,FALSE)/(EOMONTH($G$3,0)+1-$G$3)*BU164)*BZ164%)</f>
        <v>0</v>
      </c>
      <c r="CJ164" s="404">
        <f>IF(CA164=0,CF164*CB164%,IF(CA164&gt;0,(VLOOKUP(O164,звания!$D$2:$E$62,2,FALSE)/(EOMONTH($G$3,0)+1-$G$3)*BO164)*CB164%)+(VLOOKUP(BS164,звания!$D$2:$E$62,2,FALSE)/(EOMONTH($G$3,0)+1-$G$3)*BU164)*CB164%)</f>
        <v>0</v>
      </c>
      <c r="CK164" s="404">
        <f>IF(CD164="Д",0,IF(CC164=0,CF164*CD164%,IF(CC164&gt;0,(VLOOKUP(O164,звания!$D$2:$E$62,2,FALSE)/(EOMONTH($G$3,0)+1-$G$3)*BO164)*CD164%)+(VLOOKUP(BS164,звания!$D$2:$E$62,2,FALSE)/(EOMONTH($G$3,0)+1-$G$3)*BU164)*CD164%))</f>
        <v>0</v>
      </c>
      <c r="CL164" s="404">
        <f>IF(BR164&gt;0,((VLOOKUP(C164,звания!$A$2:$B$62,2,FALSE)/(EOMONTH($G$3,0)+1-$G$3)*BO164+VLOOKUP(O164,звания!$D$2:$E$62,2,FALSE)/(EOMONTH($G$3,0)+1-$G$3)*BO164+(VLOOKUP(C164,звания!$A$2:$B$62,2,FALSE)/(EOMONTH($G$3,0)+1-$G$3)*BO164+VLOOKUP(O164,звания!$D$2:$E$62,2,FALSE)/(EOMONTH($G$3,0)+1-$G$3)*BO164)*BV164%)*BN164)+(VLOOKUP(C164,звания!$A$2:$B$62,2,FALSE)/(EOMONTH($G$3,0)+1-$G$3)*BU164+VLOOKUP(BS164,звания!$D$2:$E$62,2,FALSE)/(EOMONTH($G$3,0)+1-$G$3)*BU164+(VLOOKUP(C164,звания!$A$2:$B$62,2,FALSE)/(EOMONTH($G$3,0)+1-$G$3)*BU164+VLOOKUP(BS164,звания!$D$2:$E$62,2,FALSE)/(EOMONTH($G$3,0)+1-$G$3)*BU164)*BV164%)*BN164,(CE164+CF164+CG164)*BN164)</f>
        <v>4824.95</v>
      </c>
      <c r="CM164" s="404"/>
      <c r="CN164" s="404"/>
      <c r="CO164" s="432">
        <f t="shared" si="213"/>
        <v>3</v>
      </c>
      <c r="CP164" s="638"/>
      <c r="CQ164" s="637">
        <f>IF(CF164=0,0,IF((SUM(BH164:BM164)&gt;360),(VLOOKUP(O164,звания!$F$2:$G$62,2,FALSE))/100,VLOOKUP(O164,звания!$F$2:$H$62,3,FALSE)/100))</f>
        <v>1.99</v>
      </c>
      <c r="CR164" s="617">
        <f>IF(B164="Виключений зі списків",IF(AND(BU164=0,360-BH164&lt;0),(VLOOKUP(O164,звания!$D$2:$E$62,2,FALSE))/(EOMONTH($B$3,0)+1-$B$3)*BO164*CQ164,IF(AND(360-BH164&gt;=0,360-BH164&lt;(EOMONTH($B$3,0)+1-$B$3)),(CF164/(EOMONTH($B$3,0)-$B$3+1)*(360-BH164))*CQ164+(CF164/(EOMONTH($B$3,0)-$B$3+1)*((EOMONTH($B$3,0)-$B$3+1)-(360-BH164)))*VLOOKUP(O164,звания!$F$2:$H$62,2,FALSE)/100,((((VLOOKUP(O164,звания!$D$2:$E$62,2,FALSE))/(EOMONTH($B$3,0)+1-$B$3)*BO164*CQ164+(VLOOKUP(BS164,звания!$D$2:$E$62,2,FALSE))/(EOMONTH($B$3,0)+1-$B$3)*BU164*(VLOOKUP(BS164,звания!$F$2:$G$62,2,FALSE)*0.01)+(IF(BT164=0,0,(VLOOKUP(BS164,звания!$D$2:$E$62,2,FALSE)/(EOMONTH($G$3,0)+1-$G$3)*BT164*(VLOOKUP(BS164,звания!$F$2:$G$62,2,FALSE)))*0.01-(VLOOKUP(O164,звания!$D$2:$E$62,2,FALSE)/(EOMONTH($G$3,0)+1-$G$3)*BT164*(VLOOKUP(O164,звания!$F$2:$G$62,2,FALSE)))*0.01)))))/100*(100-CP164))),(IF(AND(BU164=0,360-BH164&lt;0,CP164=0),(VLOOKUP(O164,звания!$D$2:$E$62,2,FALSE))/(EOMONTH($G$3,0)+1-$G$3)*BO164*CQ164,IF(AND(360-BH164&gt;=0,360-BH164&lt;(EOMONTH($G$3,0)+1-$G$3)),(CF164/(EOMONTH($G$3,0)-$G$3+1)*(360-BH164))*CQ164+(CF164/(EOMONTH($G$3,0)-$G$3+1)*((EOMONTH($G$3,0)-$G$3+1)-(360-BH164)))*VLOOKUP(O164,звания!$F$2:$H$62,2,FALSE)/100,((((VLOOKUP(O164,звания!$D$2:$E$62,2,FALSE))/(EOMONTH($G$3,0)+1-$G$3)*BO164*CQ164+(VLOOKUP(BS164,звания!$D$2:$E$62,2,FALSE))/(EOMONTH($G$3,0)+1-$G$3)*BU164*(VLOOKUP(BS164,звания!$F$2:$G$62,2,FALSE)*0.01)))/100*(100-CP164)+(IF(BT164=0,0,(VLOOKUP(BS164,звания!$D$2:$E$62,2,FALSE)/(EOMONTH($BN$3,0)+1-$BN$3)*BT164*(VLOOKUP(BS164,звания!$F$2:$G$62,2,FALSE)))*0.01-(VLOOKUP(O164,звания!$D$2:$E$62,2,FALSE)/(EOMONTH($BN$3,0)+1-$BN$3)*BT164*(VLOOKUP(O164,звания!$F$2:$G$62,2,FALSE)))*0.01)))))))</f>
        <v>8974.9</v>
      </c>
      <c r="CS164" s="416">
        <f t="shared" si="238"/>
        <v>21673.85</v>
      </c>
      <c r="CT164" s="403"/>
      <c r="CU164" s="403"/>
      <c r="CV164" s="404">
        <f t="shared" si="214"/>
        <v>672.35</v>
      </c>
      <c r="CW164" s="426">
        <f t="shared" si="243"/>
        <v>22346.2</v>
      </c>
      <c r="CX164" s="404">
        <f t="shared" si="239"/>
        <v>4022.32</v>
      </c>
      <c r="CY164" s="1174">
        <v>5</v>
      </c>
      <c r="CZ164" s="404">
        <f t="shared" si="244"/>
        <v>275.33999999999997</v>
      </c>
      <c r="DA164" s="404"/>
      <c r="DB164" s="403"/>
      <c r="DC164" s="404"/>
      <c r="DD164" s="426">
        <f t="shared" si="235"/>
        <v>4297.66</v>
      </c>
      <c r="DE164" s="426">
        <f t="shared" si="190"/>
        <v>4768.25</v>
      </c>
      <c r="DF164" s="404">
        <f t="shared" si="202"/>
        <v>4022.32</v>
      </c>
      <c r="DG164" s="426">
        <f t="shared" si="248"/>
        <v>22070.86</v>
      </c>
      <c r="DH164" s="426">
        <f t="shared" si="249"/>
        <v>0</v>
      </c>
      <c r="DI164" s="421"/>
      <c r="DJ164" s="422" t="str">
        <f t="shared" si="203"/>
        <v xml:space="preserve">30 від 01.03   </v>
      </c>
      <c r="DK164" s="113" t="s">
        <v>1121</v>
      </c>
      <c r="DL164" s="28" t="s">
        <v>918</v>
      </c>
      <c r="DM164" s="28" t="s">
        <v>989</v>
      </c>
      <c r="DN164" s="28" t="s">
        <v>895</v>
      </c>
      <c r="DO164" s="900">
        <v>3418113653</v>
      </c>
      <c r="DP164" s="888"/>
      <c r="DQ164" s="817"/>
      <c r="DR164" s="818"/>
      <c r="DS164" s="819"/>
      <c r="DT164" s="820"/>
      <c r="DU164" s="124"/>
      <c r="DV164" s="110"/>
      <c r="DZ164" s="105"/>
      <c r="EH164" s="543">
        <f t="shared" si="216"/>
        <v>1</v>
      </c>
      <c r="EI164" s="404" t="str">
        <f t="shared" si="217"/>
        <v>ст.л-т</v>
      </c>
      <c r="EJ164" s="29" t="str">
        <f t="shared" si="218"/>
        <v>Мороз В.В.</v>
      </c>
      <c r="EK164" s="50"/>
      <c r="EL164" s="29"/>
      <c r="EM164" s="50"/>
      <c r="EN164" s="50"/>
      <c r="EO164" s="50"/>
      <c r="EP164" s="29"/>
    </row>
    <row r="165" spans="1:146" ht="17.45" customHeight="1">
      <c r="A165" s="650">
        <v>160</v>
      </c>
      <c r="B165" s="878" t="s">
        <v>828</v>
      </c>
      <c r="C165" s="914" t="s">
        <v>702</v>
      </c>
      <c r="D165" s="404" t="str">
        <f t="shared" si="195"/>
        <v>Ротар Р.А.</v>
      </c>
      <c r="E165" s="416"/>
      <c r="F165" s="417"/>
      <c r="G165" s="409" t="str">
        <f t="shared" si="254"/>
        <v>15.1.11</v>
      </c>
      <c r="H165" s="407" t="str">
        <f t="shared" si="225"/>
        <v>15.1.11</v>
      </c>
      <c r="I165" s="407" t="str">
        <f t="shared" si="255"/>
        <v>15.1.11</v>
      </c>
      <c r="J165" s="407" t="str">
        <f t="shared" si="250"/>
        <v>0.0.0</v>
      </c>
      <c r="K165" s="407" t="str">
        <f t="shared" si="251"/>
        <v>0.0.0</v>
      </c>
      <c r="L165" s="407" t="str">
        <f t="shared" si="252"/>
        <v>0.0.0</v>
      </c>
      <c r="M165" s="407" t="str">
        <f t="shared" si="253"/>
        <v>0.0.0</v>
      </c>
      <c r="N165" s="408" t="str">
        <f t="shared" si="256"/>
        <v>0.0.0</v>
      </c>
      <c r="O165" s="930">
        <v>8</v>
      </c>
      <c r="P165" s="417">
        <v>39071</v>
      </c>
      <c r="Q165" s="417"/>
      <c r="R165" s="417"/>
      <c r="S165" s="417"/>
      <c r="T165" s="417"/>
      <c r="U165" s="417"/>
      <c r="V165" s="714"/>
      <c r="W165" s="714"/>
      <c r="X165" s="417"/>
      <c r="Y165" s="417"/>
      <c r="Z165" s="714"/>
      <c r="AA165" s="714"/>
      <c r="AB165" s="417"/>
      <c r="AC165" s="417"/>
      <c r="AD165" s="714"/>
      <c r="AE165" s="714"/>
      <c r="AF165" s="417"/>
      <c r="AG165" s="417"/>
      <c r="AH165" s="714"/>
      <c r="AI165" s="714"/>
      <c r="AJ165" s="417"/>
      <c r="AK165" s="417"/>
      <c r="AL165" s="714"/>
      <c r="AM165" s="714"/>
      <c r="AN165" s="417"/>
      <c r="AO165" s="417"/>
      <c r="AP165" s="714"/>
      <c r="AQ165" s="714"/>
      <c r="AR165" s="417"/>
      <c r="AS165" s="417"/>
      <c r="AT165" s="714"/>
      <c r="AU165" s="714"/>
      <c r="AV165" s="417"/>
      <c r="AW165" s="417"/>
      <c r="AX165" s="716"/>
      <c r="AY165" s="716"/>
      <c r="AZ165" s="635"/>
      <c r="BA165" s="635"/>
      <c r="BB165" s="716"/>
      <c r="BC165" s="716"/>
      <c r="BD165" s="635"/>
      <c r="BE165" s="635"/>
      <c r="BF165" s="717"/>
      <c r="BG165" s="717"/>
      <c r="BH165" s="432">
        <f t="shared" si="241"/>
        <v>5441</v>
      </c>
      <c r="BI165" s="432">
        <f t="shared" si="208"/>
        <v>0</v>
      </c>
      <c r="BJ165" s="432">
        <f t="shared" si="209"/>
        <v>0</v>
      </c>
      <c r="BK165" s="432">
        <f t="shared" si="210"/>
        <v>0</v>
      </c>
      <c r="BL165" s="432">
        <f t="shared" si="211"/>
        <v>0</v>
      </c>
      <c r="BM165" s="436">
        <f t="shared" si="200"/>
        <v>0</v>
      </c>
      <c r="BN165" s="462">
        <v>0.65</v>
      </c>
      <c r="BO165" s="427">
        <f t="shared" si="242"/>
        <v>28</v>
      </c>
      <c r="BP165" s="419"/>
      <c r="BQ165" s="700"/>
      <c r="BR165" s="419"/>
      <c r="BS165" s="700"/>
      <c r="BT165" s="700"/>
      <c r="BU165" s="700"/>
      <c r="BV165" s="427">
        <f t="shared" si="201"/>
        <v>40</v>
      </c>
      <c r="BW165" s="427"/>
      <c r="BX165" s="432"/>
      <c r="BY165" s="700"/>
      <c r="BZ165" s="432"/>
      <c r="CA165" s="700"/>
      <c r="CB165" s="432"/>
      <c r="CC165" s="700"/>
      <c r="CD165" s="432"/>
      <c r="CE165" s="404">
        <f>IF(OR(C165=0,CD165="Д"),0,IF(AND(C165&gt;0,E165=0),VLOOKUP(C165,звания!A:B,2,FALSE)/((EOMONTH($G$3,0)+1)-$G$3)*BO165+VLOOKUP(C165,звания!A:B,2,FALSE)/((EOMONTH($G$3,0)+1)-$G$3)*BR165+VLOOKUP(C165,звания!A:B,2,FALSE)/((EOMONTH($G$3,0)+1)-$G$3)*BU165,IF(AND(C165&gt;0,E165&gt;0,F165&gt;=$G$3,BO165=(EOMONTH($G$3,0)+1)-$G$3),(VLOOKUP(E165,звания!A:B,2,FALSE)/(EOMONTH($G$3,0)-$G$3+1))*(F165-$G$3)+(VLOOKUP(C165,звания!A:B,2,FALSE)/(EOMONTH($G$3,0)-$G$3+1))*((EOMONTH($G$3,0)-$G$3+1)-(F165-$G$3)),IF(AND(C165&gt;0,E165&gt;0,F165&gt;$G$3,BO165&lt;(EOMONTH($G$3,0)+1)-$G$3,BO165&lt;&gt;0),VLOOKUP(E165,звания!A:B,2,FALSE)/((EOMONTH($G$3,0)+1)-$G$3)*((F165-$G$3)-(((EOMONTH($G$3,0)+1)-$G$3)-BO165-BU165-BR165))+VLOOKUP(C165,звания!A:B,2,FALSE)/((EOMONTH($G$3,0)+1)-$G$3)*(((EOMONTH($G$3,0)+1)-F165)),IF(F165&lt;$G$3,(VLOOKUP(C165,звания!A:B,2,FALSE)-VLOOKUP(E165,звания!A:B,2,FALSE))/((EOMONTH($BN$3,0)+1)-$BN$3)*(EOMONTH($BN$3,0)+1-F165)+VLOOKUP(C165,звания!A:B,2,FALSE)/((EOMONTH($G$3,0)+1)-$G$3)*BO165+VLOOKUP(C165,звания!A:B,2,FALSE)/((EOMONTH($G$3,0)+1)-$G$3)*BU165+VLOOKUP(C165,звания!A:B,2,FALSE)/((EOMONTH($G$3,0)+1)-$G$3)*BR165,0)))))</f>
        <v>950</v>
      </c>
      <c r="CF165" s="404">
        <f>IF(OR(CD165="Д",C165=0),0,IF(B165="Виключений зі списків",IF(BS165=0,(VLOOKUP(O165,звания!$D$2:$E$62,2,FALSE))/(EOMONTH($B$3,0)+1-$B$3)*BO165+(VLOOKUP(BQ165,звания!$D$2:$E$62,2,FALSE))/(EOMONTH($B$3,0)+1-$B$3)*BR165,(((VLOOKUP(O165,звания!$D$2:$E$62,2,FALSE))/(EOMONTH($B$3,0)+1-$B$3))*BO165)+(VLOOKUP(BQ165,звания!$D$2:$E$62,2,FALSE))/(EOMONTH($B$3,0)+1-$B$3)*BR165+(VLOOKUP(BS165,звания!$D$2:$E$62,2,FALSE))/(EOMONTH($B$3,0)+1-$B$3)*BU165),IF(BS165=0,(VLOOKUP(O165,звания!$D$2:$E$62,2,FALSE))/(EOMONTH($G$3,0)+1-$G$3)*BO165+(VLOOKUP(BQ165,звания!$D$2:$E$62,2,FALSE))/(EOMONTH($G$3,0)+1-$G$3)*BR165,(((VLOOKUP(O165,звания!$D$2:$E$62,2,FALSE))/(EOMONTH($G$3,0)+1-$G$3))*BO165)+(VLOOKUP(BQ165,звания!$D$2:$E$62,2,FALSE))/(EOMONTH($G$3,0)+1-$G$3)*BR165+(VLOOKUP(BS165,звания!$D$2:$E$62,2,FALSE))/(EOMONTH($G$3,0)+1-$G$3)*BU165+IF(BT165=0,0,(VLOOKUP(BS165,звания!$D$2:$E$62,2,FALSE))/(EOMONTH($BN$3,0)+1-$BN$3)*BT165-(VLOOKUP(O165,звания!$D$2:$E$62,2,FALSE))/(EOMONTH($BN$3,0)+1-$BN$3)*BT165))))</f>
        <v>3080</v>
      </c>
      <c r="CG165" s="404">
        <f t="shared" si="234"/>
        <v>1612</v>
      </c>
      <c r="CH165" s="404">
        <f>IF(BW165=0,CF165*BX165%,IF(BW165&gt;0,((VLOOKUP(O165,звания!$D$2:$E$62,2,FALSE)/(EOMONTH($G$3,0)+1-$G$3)*BW165)*BX165%)))</f>
        <v>0</v>
      </c>
      <c r="CI165" s="404">
        <f>IF(BY165=0,CF165*BZ165%,IF(BY165&gt;0,(VLOOKUP(O165,звания!$D$2:$E$62,2,FALSE)/(EOMONTH($G$3,0)+1-$G$3)*BO165)*BZ165%)+(VLOOKUP(BS165,звания!$D$2:$E$62,2,FALSE)/(EOMONTH($G$3,0)+1-$G$3)*BU165)*BZ165%)</f>
        <v>0</v>
      </c>
      <c r="CJ165" s="404">
        <f>IF(CA165=0,CF165*CB165%,IF(CA165&gt;0,(VLOOKUP(O165,звания!$D$2:$E$62,2,FALSE)/(EOMONTH($G$3,0)+1-$G$3)*BO165)*CB165%)+(VLOOKUP(BS165,звания!$D$2:$E$62,2,FALSE)/(EOMONTH($G$3,0)+1-$G$3)*BU165)*CB165%)</f>
        <v>0</v>
      </c>
      <c r="CK165" s="404">
        <f>IF(CD165="Д",0,IF(CC165=0,CF165*CD165%,IF(CC165&gt;0,(VLOOKUP(O165,звания!$D$2:$E$62,2,FALSE)/(EOMONTH($G$3,0)+1-$G$3)*BO165)*CD165%)+(VLOOKUP(BS165,звания!$D$2:$E$62,2,FALSE)/(EOMONTH($G$3,0)+1-$G$3)*BU165)*CD165%))</f>
        <v>0</v>
      </c>
      <c r="CL165" s="404">
        <f>IF(BR165&gt;0,((VLOOKUP(C165,звания!$A$2:$B$62,2,FALSE)/(EOMONTH($G$3,0)+1-$G$3)*BO165+VLOOKUP(O165,звания!$D$2:$E$62,2,FALSE)/(EOMONTH($G$3,0)+1-$G$3)*BO165+(VLOOKUP(C165,звания!$A$2:$B$62,2,FALSE)/(EOMONTH($G$3,0)+1-$G$3)*BO165+VLOOKUP(O165,звания!$D$2:$E$62,2,FALSE)/(EOMONTH($G$3,0)+1-$G$3)*BO165)*BV165%)*BN165)+(VLOOKUP(C165,звания!$A$2:$B$62,2,FALSE)/(EOMONTH($G$3,0)+1-$G$3)*BU165+VLOOKUP(BS165,звания!$D$2:$E$62,2,FALSE)/(EOMONTH($G$3,0)+1-$G$3)*BU165+(VLOOKUP(C165,звания!$A$2:$B$62,2,FALSE)/(EOMONTH($G$3,0)+1-$G$3)*BU165+VLOOKUP(BS165,звания!$D$2:$E$62,2,FALSE)/(EOMONTH($G$3,0)+1-$G$3)*BU165)*BV165%)*BN165,(CE165+CF165+CG165)*BN165)</f>
        <v>3667.3</v>
      </c>
      <c r="CM165" s="404"/>
      <c r="CN165" s="404"/>
      <c r="CO165" s="432">
        <f t="shared" si="213"/>
        <v>4</v>
      </c>
      <c r="CP165" s="638"/>
      <c r="CQ165" s="637">
        <f>IF(CF165=0,0,IF((SUM(BH165:BM165)&gt;360),(VLOOKUP(O165,звания!$F$2:$G$62,2,FALSE))/100,VLOOKUP(O165,звания!$F$2:$H$62,3,FALSE)/100))</f>
        <v>2.83</v>
      </c>
      <c r="CR165" s="617">
        <f>IF(B165="Виключений зі списків",IF(AND(BU165=0,360-BH165&lt;0),(VLOOKUP(O165,звания!$D$2:$E$62,2,FALSE))/(EOMONTH($B$3,0)+1-$B$3)*BO165*CQ165,IF(AND(360-BH165&gt;=0,360-BH165&lt;(EOMONTH($B$3,0)+1-$B$3)),(CF165/(EOMONTH($B$3,0)-$B$3+1)*(360-BH165))*CQ165+(CF165/(EOMONTH($B$3,0)-$B$3+1)*((EOMONTH($B$3,0)-$B$3+1)-(360-BH165)))*VLOOKUP(O165,звания!$F$2:$H$62,2,FALSE)/100,((((VLOOKUP(O165,звания!$D$2:$E$62,2,FALSE))/(EOMONTH($B$3,0)+1-$B$3)*BO165*CQ165+(VLOOKUP(BS165,звания!$D$2:$E$62,2,FALSE))/(EOMONTH($B$3,0)+1-$B$3)*BU165*(VLOOKUP(BS165,звания!$F$2:$G$62,2,FALSE)*0.01)+(IF(BT165=0,0,(VLOOKUP(BS165,звания!$D$2:$E$62,2,FALSE)/(EOMONTH($G$3,0)+1-$G$3)*BT165*(VLOOKUP(BS165,звания!$F$2:$G$62,2,FALSE)))*0.01-(VLOOKUP(O165,звания!$D$2:$E$62,2,FALSE)/(EOMONTH($G$3,0)+1-$G$3)*BT165*(VLOOKUP(O165,звания!$F$2:$G$62,2,FALSE)))*0.01)))))/100*(100-CP165))),(IF(AND(BU165=0,360-BH165&lt;0,CP165=0),(VLOOKUP(O165,звания!$D$2:$E$62,2,FALSE))/(EOMONTH($G$3,0)+1-$G$3)*BO165*CQ165,IF(AND(360-BH165&gt;=0,360-BH165&lt;(EOMONTH($G$3,0)+1-$G$3)),(CF165/(EOMONTH($G$3,0)-$G$3+1)*(360-BH165))*CQ165+(CF165/(EOMONTH($G$3,0)-$G$3+1)*((EOMONTH($G$3,0)-$G$3+1)-(360-BH165)))*VLOOKUP(O165,звания!$F$2:$H$62,2,FALSE)/100,((((VLOOKUP(O165,звания!$D$2:$E$62,2,FALSE))/(EOMONTH($G$3,0)+1-$G$3)*BO165*CQ165+(VLOOKUP(BS165,звания!$D$2:$E$62,2,FALSE))/(EOMONTH($G$3,0)+1-$G$3)*BU165*(VLOOKUP(BS165,звания!$F$2:$G$62,2,FALSE)*0.01)))/100*(100-CP165)+(IF(BT165=0,0,(VLOOKUP(BS165,звания!$D$2:$E$62,2,FALSE)/(EOMONTH($BN$3,0)+1-$BN$3)*BT165*(VLOOKUP(BS165,звания!$F$2:$G$62,2,FALSE)))*0.01-(VLOOKUP(O165,звания!$D$2:$E$62,2,FALSE)/(EOMONTH($BN$3,0)+1-$BN$3)*BT165*(VLOOKUP(O165,звания!$F$2:$G$62,2,FALSE)))*0.01)))))))</f>
        <v>8716.4</v>
      </c>
      <c r="CS165" s="416">
        <f t="shared" si="238"/>
        <v>18025.7</v>
      </c>
      <c r="CT165" s="403"/>
      <c r="CU165" s="403"/>
      <c r="CV165" s="404">
        <f t="shared" si="214"/>
        <v>672.35</v>
      </c>
      <c r="CW165" s="426">
        <f t="shared" si="243"/>
        <v>18698.05</v>
      </c>
      <c r="CX165" s="404">
        <f t="shared" si="239"/>
        <v>3365.65</v>
      </c>
      <c r="CY165" s="1174">
        <v>5</v>
      </c>
      <c r="CZ165" s="404">
        <f t="shared" si="244"/>
        <v>230.39</v>
      </c>
      <c r="DA165" s="404"/>
      <c r="DB165" s="403"/>
      <c r="DC165" s="404"/>
      <c r="DD165" s="426">
        <f t="shared" si="235"/>
        <v>3596.04</v>
      </c>
      <c r="DE165" s="426">
        <f t="shared" si="190"/>
        <v>3965.65</v>
      </c>
      <c r="DF165" s="404">
        <f t="shared" si="202"/>
        <v>3365.65</v>
      </c>
      <c r="DG165" s="426">
        <f t="shared" si="248"/>
        <v>18467.66</v>
      </c>
      <c r="DH165" s="426">
        <f t="shared" si="249"/>
        <v>0</v>
      </c>
      <c r="DI165" s="421"/>
      <c r="DJ165" s="422" t="str">
        <f t="shared" si="203"/>
        <v xml:space="preserve">30 від 01.03   </v>
      </c>
      <c r="DK165" s="113" t="s">
        <v>1122</v>
      </c>
      <c r="DL165" s="28" t="s">
        <v>1123</v>
      </c>
      <c r="DM165" s="28" t="s">
        <v>1106</v>
      </c>
      <c r="DN165" s="28" t="s">
        <v>1023</v>
      </c>
      <c r="DO165" s="900">
        <v>2720018710</v>
      </c>
      <c r="DP165" s="888"/>
      <c r="DQ165" s="817"/>
      <c r="DR165" s="818"/>
      <c r="DS165" s="819"/>
      <c r="DT165" s="820"/>
      <c r="DU165" s="124"/>
      <c r="DV165" s="110"/>
      <c r="DX165" s="84"/>
      <c r="DY165" s="84"/>
      <c r="DZ165" s="105"/>
      <c r="EH165" s="543">
        <f t="shared" si="216"/>
        <v>2</v>
      </c>
      <c r="EI165" s="404" t="str">
        <f t="shared" si="217"/>
        <v>штаб - с-нт</v>
      </c>
      <c r="EJ165" s="29" t="str">
        <f t="shared" si="218"/>
        <v>Ротар Р.А.</v>
      </c>
      <c r="EK165" s="50"/>
      <c r="EL165" s="29"/>
      <c r="EM165" s="50"/>
      <c r="EN165" s="50"/>
      <c r="EO165" s="50"/>
      <c r="EP165" s="29"/>
    </row>
    <row r="166" spans="1:146" ht="17.45" customHeight="1">
      <c r="A166" s="427">
        <v>161</v>
      </c>
      <c r="B166" s="869" t="s">
        <v>827</v>
      </c>
      <c r="C166" s="911" t="s">
        <v>707</v>
      </c>
      <c r="D166" s="404" t="str">
        <f t="shared" si="195"/>
        <v>Карчевський С.В.</v>
      </c>
      <c r="E166" s="416"/>
      <c r="F166" s="417"/>
      <c r="G166" s="409" t="str">
        <f t="shared" si="254"/>
        <v>5.6.22</v>
      </c>
      <c r="H166" s="407" t="str">
        <f t="shared" si="225"/>
        <v>5.6.22</v>
      </c>
      <c r="I166" s="407" t="str">
        <f t="shared" si="255"/>
        <v>5.6.22</v>
      </c>
      <c r="J166" s="407" t="str">
        <f t="shared" si="250"/>
        <v>0.0.0</v>
      </c>
      <c r="K166" s="407" t="str">
        <f t="shared" si="251"/>
        <v>0.0.0</v>
      </c>
      <c r="L166" s="407" t="str">
        <f t="shared" si="252"/>
        <v>0.0.0</v>
      </c>
      <c r="M166" s="407" t="str">
        <f t="shared" si="253"/>
        <v>0.0.0</v>
      </c>
      <c r="N166" s="408" t="str">
        <f t="shared" si="256"/>
        <v>0.0.0</v>
      </c>
      <c r="O166" s="930">
        <v>5</v>
      </c>
      <c r="P166" s="417">
        <v>42560</v>
      </c>
      <c r="Q166" s="417"/>
      <c r="R166" s="417"/>
      <c r="S166" s="417"/>
      <c r="T166" s="417"/>
      <c r="U166" s="417"/>
      <c r="V166" s="714"/>
      <c r="W166" s="714"/>
      <c r="X166" s="417"/>
      <c r="Y166" s="417"/>
      <c r="Z166" s="714"/>
      <c r="AA166" s="714"/>
      <c r="AB166" s="417"/>
      <c r="AC166" s="417"/>
      <c r="AD166" s="714"/>
      <c r="AE166" s="714"/>
      <c r="AF166" s="417"/>
      <c r="AG166" s="417"/>
      <c r="AH166" s="714"/>
      <c r="AI166" s="714"/>
      <c r="AJ166" s="417"/>
      <c r="AK166" s="417"/>
      <c r="AL166" s="714"/>
      <c r="AM166" s="714"/>
      <c r="AN166" s="417"/>
      <c r="AO166" s="417"/>
      <c r="AP166" s="714"/>
      <c r="AQ166" s="714"/>
      <c r="AR166" s="417"/>
      <c r="AS166" s="417"/>
      <c r="AT166" s="714"/>
      <c r="AU166" s="714"/>
      <c r="AV166" s="417"/>
      <c r="AW166" s="417"/>
      <c r="AX166" s="716"/>
      <c r="AY166" s="716"/>
      <c r="AZ166" s="635"/>
      <c r="BA166" s="635"/>
      <c r="BB166" s="716"/>
      <c r="BC166" s="716"/>
      <c r="BD166" s="635"/>
      <c r="BE166" s="635"/>
      <c r="BF166" s="717"/>
      <c r="BG166" s="717"/>
      <c r="BH166" s="432">
        <f t="shared" si="241"/>
        <v>2002</v>
      </c>
      <c r="BI166" s="432">
        <f t="shared" si="208"/>
        <v>0</v>
      </c>
      <c r="BJ166" s="432">
        <f t="shared" si="209"/>
        <v>0</v>
      </c>
      <c r="BK166" s="432">
        <f t="shared" si="210"/>
        <v>0</v>
      </c>
      <c r="BL166" s="432">
        <f t="shared" si="211"/>
        <v>0</v>
      </c>
      <c r="BM166" s="436">
        <f t="shared" si="200"/>
        <v>0</v>
      </c>
      <c r="BN166" s="462">
        <v>0.65</v>
      </c>
      <c r="BO166" s="427">
        <f t="shared" si="242"/>
        <v>28</v>
      </c>
      <c r="BP166" s="419"/>
      <c r="BQ166" s="700"/>
      <c r="BR166" s="419"/>
      <c r="BS166" s="700"/>
      <c r="BT166" s="700"/>
      <c r="BU166" s="700"/>
      <c r="BV166" s="427">
        <f t="shared" si="201"/>
        <v>30</v>
      </c>
      <c r="BW166" s="427"/>
      <c r="BX166" s="432"/>
      <c r="BY166" s="700"/>
      <c r="BZ166" s="432"/>
      <c r="CA166" s="700"/>
      <c r="CB166" s="432"/>
      <c r="CC166" s="700"/>
      <c r="CD166" s="432"/>
      <c r="CE166" s="404">
        <f>IF(OR(C166=0,CD166="Д"),0,IF(AND(C166&gt;0,E166=0),VLOOKUP(C166,звания!A:B,2,FALSE)/((EOMONTH($G$3,0)+1)-$G$3)*BO166+VLOOKUP(C166,звания!A:B,2,FALSE)/((EOMONTH($G$3,0)+1)-$G$3)*BR166+VLOOKUP(C166,звания!A:B,2,FALSE)/((EOMONTH($G$3,0)+1)-$G$3)*BU166,IF(AND(C166&gt;0,E166&gt;0,F166&gt;=$G$3,BO166=(EOMONTH($G$3,0)+1)-$G$3),(VLOOKUP(E166,звания!A:B,2,FALSE)/(EOMONTH($G$3,0)-$G$3+1))*(F166-$G$3)+(VLOOKUP(C166,звания!A:B,2,FALSE)/(EOMONTH($G$3,0)-$G$3+1))*((EOMONTH($G$3,0)-$G$3+1)-(F166-$G$3)),IF(AND(C166&gt;0,E166&gt;0,F166&gt;$G$3,BO166&lt;(EOMONTH($G$3,0)+1)-$G$3,BO166&lt;&gt;0),VLOOKUP(E166,звания!A:B,2,FALSE)/((EOMONTH($G$3,0)+1)-$G$3)*((F166-$G$3)-(((EOMONTH($G$3,0)+1)-$G$3)-BO166-BU166-BR166))+VLOOKUP(C166,звания!A:B,2,FALSE)/((EOMONTH($G$3,0)+1)-$G$3)*(((EOMONTH($G$3,0)+1)-F166)),IF(F166&lt;$G$3,(VLOOKUP(C166,звания!A:B,2,FALSE)-VLOOKUP(E166,звания!A:B,2,FALSE))/((EOMONTH($BN$3,0)+1)-$BN$3)*(EOMONTH($BN$3,0)+1-F166)+VLOOKUP(C166,звания!A:B,2,FALSE)/((EOMONTH($G$3,0)+1)-$G$3)*BO166+VLOOKUP(C166,звания!A:B,2,FALSE)/((EOMONTH($G$3,0)+1)-$G$3)*BU166+VLOOKUP(C166,звания!A:B,2,FALSE)/((EOMONTH($G$3,0)+1)-$G$3)*BR166,0)))))</f>
        <v>600</v>
      </c>
      <c r="CF166" s="404">
        <f>IF(OR(CD166="Д",C166=0),0,IF(B166="Виключений зі списків",IF(BS166=0,(VLOOKUP(O166,звания!$D$2:$E$62,2,FALSE))/(EOMONTH($B$3,0)+1-$B$3)*BO166+(VLOOKUP(BQ166,звания!$D$2:$E$62,2,FALSE))/(EOMONTH($B$3,0)+1-$B$3)*BR166,(((VLOOKUP(O166,звания!$D$2:$E$62,2,FALSE))/(EOMONTH($B$3,0)+1-$B$3))*BO166)+(VLOOKUP(BQ166,звания!$D$2:$E$62,2,FALSE))/(EOMONTH($B$3,0)+1-$B$3)*BR166+(VLOOKUP(BS166,звания!$D$2:$E$62,2,FALSE))/(EOMONTH($B$3,0)+1-$B$3)*BU166),IF(BS166=0,(VLOOKUP(O166,звания!$D$2:$E$62,2,FALSE))/(EOMONTH($G$3,0)+1-$G$3)*BO166+(VLOOKUP(BQ166,звания!$D$2:$E$62,2,FALSE))/(EOMONTH($G$3,0)+1-$G$3)*BR166,(((VLOOKUP(O166,звания!$D$2:$E$62,2,FALSE))/(EOMONTH($G$3,0)+1-$G$3))*BO166)+(VLOOKUP(BQ166,звания!$D$2:$E$62,2,FALSE))/(EOMONTH($G$3,0)+1-$G$3)*BR166+(VLOOKUP(BS166,звания!$D$2:$E$62,2,FALSE))/(EOMONTH($G$3,0)+1-$G$3)*BU166+IF(BT166=0,0,(VLOOKUP(BS166,звания!$D$2:$E$62,2,FALSE))/(EOMONTH($BN$3,0)+1-$BN$3)*BT166-(VLOOKUP(O166,звания!$D$2:$E$62,2,FALSE))/(EOMONTH($BN$3,0)+1-$BN$3)*BT166))))</f>
        <v>2820</v>
      </c>
      <c r="CG166" s="404">
        <f t="shared" si="234"/>
        <v>1026</v>
      </c>
      <c r="CH166" s="404">
        <f>IF(BW166=0,CF166*BX166%,IF(BW166&gt;0,((VLOOKUP(O166,звания!$D$2:$E$62,2,FALSE)/(EOMONTH($G$3,0)+1-$G$3)*BW166)*BX166%)))</f>
        <v>0</v>
      </c>
      <c r="CI166" s="404">
        <f>IF(BY166=0,CF166*BZ166%,IF(BY166&gt;0,(VLOOKUP(O166,звания!$D$2:$E$62,2,FALSE)/(EOMONTH($G$3,0)+1-$G$3)*BO166)*BZ166%)+(VLOOKUP(BS166,звания!$D$2:$E$62,2,FALSE)/(EOMONTH($G$3,0)+1-$G$3)*BU166)*BZ166%)</f>
        <v>0</v>
      </c>
      <c r="CJ166" s="404">
        <f>IF(CA166=0,CF166*CB166%,IF(CA166&gt;0,(VLOOKUP(O166,звания!$D$2:$E$62,2,FALSE)/(EOMONTH($G$3,0)+1-$G$3)*BO166)*CB166%)+(VLOOKUP(BS166,звания!$D$2:$E$62,2,FALSE)/(EOMONTH($G$3,0)+1-$G$3)*BU166)*CB166%)</f>
        <v>0</v>
      </c>
      <c r="CK166" s="404">
        <f>IF(CD166="Д",0,IF(CC166=0,CF166*CD166%,IF(CC166&gt;0,(VLOOKUP(O166,звания!$D$2:$E$62,2,FALSE)/(EOMONTH($G$3,0)+1-$G$3)*BO166)*CD166%)+(VLOOKUP(BS166,звания!$D$2:$E$62,2,FALSE)/(EOMONTH($G$3,0)+1-$G$3)*BU166)*CD166%))</f>
        <v>0</v>
      </c>
      <c r="CL166" s="404">
        <f>IF(BR166&gt;0,((VLOOKUP(C166,звания!$A$2:$B$62,2,FALSE)/(EOMONTH($G$3,0)+1-$G$3)*BO166+VLOOKUP(O166,звания!$D$2:$E$62,2,FALSE)/(EOMONTH($G$3,0)+1-$G$3)*BO166+(VLOOKUP(C166,звания!$A$2:$B$62,2,FALSE)/(EOMONTH($G$3,0)+1-$G$3)*BO166+VLOOKUP(O166,звания!$D$2:$E$62,2,FALSE)/(EOMONTH($G$3,0)+1-$G$3)*BO166)*BV166%)*BN166)+(VLOOKUP(C166,звания!$A$2:$B$62,2,FALSE)/(EOMONTH($G$3,0)+1-$G$3)*BU166+VLOOKUP(BS166,звания!$D$2:$E$62,2,FALSE)/(EOMONTH($G$3,0)+1-$G$3)*BU166+(VLOOKUP(C166,звания!$A$2:$B$62,2,FALSE)/(EOMONTH($G$3,0)+1-$G$3)*BU166+VLOOKUP(BS166,звания!$D$2:$E$62,2,FALSE)/(EOMONTH($G$3,0)+1-$G$3)*BU166)*BV166%)*BN166,(CE166+CF166+CG166)*BN166)</f>
        <v>2889.9</v>
      </c>
      <c r="CM166" s="404"/>
      <c r="CN166" s="404"/>
      <c r="CO166" s="432">
        <f t="shared" si="213"/>
        <v>4</v>
      </c>
      <c r="CP166" s="638"/>
      <c r="CQ166" s="637">
        <f>IF(CF166=0,0,IF((SUM(BH166:BM166)&gt;360),(VLOOKUP(O166,звания!$F$2:$G$62,2,FALSE))/100,VLOOKUP(O166,звания!$F$2:$H$62,3,FALSE)/100))</f>
        <v>3.07</v>
      </c>
      <c r="CR166" s="617">
        <f>IF(B166="Виключений зі списків",IF(AND(BU166=0,360-BH166&lt;0),(VLOOKUP(O166,звания!$D$2:$E$62,2,FALSE))/(EOMONTH($B$3,0)+1-$B$3)*BO166*CQ166,IF(AND(360-BH166&gt;=0,360-BH166&lt;(EOMONTH($B$3,0)+1-$B$3)),(CF166/(EOMONTH($B$3,0)-$B$3+1)*(360-BH166))*CQ166+(CF166/(EOMONTH($B$3,0)-$B$3+1)*((EOMONTH($B$3,0)-$B$3+1)-(360-BH166)))*VLOOKUP(O166,звания!$F$2:$H$62,2,FALSE)/100,((((VLOOKUP(O166,звания!$D$2:$E$62,2,FALSE))/(EOMONTH($B$3,0)+1-$B$3)*BO166*CQ166+(VLOOKUP(BS166,звания!$D$2:$E$62,2,FALSE))/(EOMONTH($B$3,0)+1-$B$3)*BU166*(VLOOKUP(BS166,звания!$F$2:$G$62,2,FALSE)*0.01)+(IF(BT166=0,0,(VLOOKUP(BS166,звания!$D$2:$E$62,2,FALSE)/(EOMONTH($G$3,0)+1-$G$3)*BT166*(VLOOKUP(BS166,звания!$F$2:$G$62,2,FALSE)))*0.01-(VLOOKUP(O166,звания!$D$2:$E$62,2,FALSE)/(EOMONTH($G$3,0)+1-$G$3)*BT166*(VLOOKUP(O166,звания!$F$2:$G$62,2,FALSE)))*0.01)))))/100*(100-CP166))),(IF(AND(BU166=0,360-BH166&lt;0,CP166=0),(VLOOKUP(O166,звания!$D$2:$E$62,2,FALSE))/(EOMONTH($G$3,0)+1-$G$3)*BO166*CQ166,IF(AND(360-BH166&gt;=0,360-BH166&lt;(EOMONTH($G$3,0)+1-$G$3)),(CF166/(EOMONTH($G$3,0)-$G$3+1)*(360-BH166))*CQ166+(CF166/(EOMONTH($G$3,0)-$G$3+1)*((EOMONTH($G$3,0)-$G$3+1)-(360-BH166)))*VLOOKUP(O166,звания!$F$2:$H$62,2,FALSE)/100,((((VLOOKUP(O166,звания!$D$2:$E$62,2,FALSE))/(EOMONTH($G$3,0)+1-$G$3)*BO166*CQ166+(VLOOKUP(BS166,звания!$D$2:$E$62,2,FALSE))/(EOMONTH($G$3,0)+1-$G$3)*BU166*(VLOOKUP(BS166,звания!$F$2:$G$62,2,FALSE)*0.01)))/100*(100-CP166)+(IF(BT166=0,0,(VLOOKUP(BS166,звания!$D$2:$E$62,2,FALSE)/(EOMONTH($BN$3,0)+1-$BN$3)*BT166*(VLOOKUP(BS166,звания!$F$2:$G$62,2,FALSE)))*0.01-(VLOOKUP(O166,звания!$D$2:$E$62,2,FALSE)/(EOMONTH($BN$3,0)+1-$BN$3)*BT166*(VLOOKUP(O166,звания!$F$2:$G$62,2,FALSE)))*0.01)))))))</f>
        <v>8657.4</v>
      </c>
      <c r="CS166" s="416">
        <f t="shared" si="238"/>
        <v>15993.3</v>
      </c>
      <c r="CT166" s="403"/>
      <c r="CU166" s="403"/>
      <c r="CV166" s="404">
        <f t="shared" si="214"/>
        <v>672.35</v>
      </c>
      <c r="CW166" s="426">
        <f t="shared" si="243"/>
        <v>16665.650000000001</v>
      </c>
      <c r="CX166" s="404">
        <f t="shared" si="239"/>
        <v>2999.82</v>
      </c>
      <c r="CY166" s="1174">
        <v>5</v>
      </c>
      <c r="CZ166" s="404">
        <f t="shared" si="244"/>
        <v>205.34</v>
      </c>
      <c r="DA166" s="404">
        <f>(CW166-CZ166)*50%</f>
        <v>8230.16</v>
      </c>
      <c r="DB166" s="403"/>
      <c r="DC166" s="404"/>
      <c r="DD166" s="426">
        <f t="shared" si="235"/>
        <v>11435.32</v>
      </c>
      <c r="DE166" s="426">
        <f t="shared" si="190"/>
        <v>3518.53</v>
      </c>
      <c r="DF166" s="404">
        <f t="shared" si="202"/>
        <v>2999.82</v>
      </c>
      <c r="DG166" s="426">
        <f t="shared" si="248"/>
        <v>0</v>
      </c>
      <c r="DH166" s="426">
        <f t="shared" si="249"/>
        <v>8230.15</v>
      </c>
      <c r="DI166" s="421"/>
      <c r="DJ166" s="422" t="str">
        <f t="shared" si="203"/>
        <v xml:space="preserve">   31 від 01.03</v>
      </c>
      <c r="DK166" s="113" t="s">
        <v>1124</v>
      </c>
      <c r="DL166" s="28" t="s">
        <v>1125</v>
      </c>
      <c r="DM166" s="28" t="s">
        <v>885</v>
      </c>
      <c r="DN166" s="28" t="s">
        <v>1053</v>
      </c>
      <c r="DO166" s="899">
        <v>3181815990</v>
      </c>
      <c r="DP166" s="886" t="s">
        <v>1242</v>
      </c>
      <c r="DQ166" s="817"/>
      <c r="DR166" s="818"/>
      <c r="DS166" s="819"/>
      <c r="DT166" s="820"/>
      <c r="DU166" s="124"/>
      <c r="DV166" s="110"/>
      <c r="DX166" s="84"/>
      <c r="DY166" s="84"/>
      <c r="DZ166" s="105"/>
      <c r="EG166" s="19"/>
      <c r="EH166" s="543">
        <f t="shared" si="216"/>
        <v>2</v>
      </c>
      <c r="EI166" s="404" t="str">
        <f t="shared" si="217"/>
        <v>ст. м-с</v>
      </c>
      <c r="EJ166" s="29" t="str">
        <f t="shared" si="218"/>
        <v>Карчевський С.В.</v>
      </c>
      <c r="EK166" s="50"/>
      <c r="EL166" s="29"/>
      <c r="EM166" s="50"/>
      <c r="EN166" s="50"/>
      <c r="EO166" s="50"/>
      <c r="EP166" s="29"/>
    </row>
    <row r="167" spans="1:146" ht="17.45" hidden="1" customHeight="1">
      <c r="A167" s="446">
        <v>162</v>
      </c>
      <c r="B167" s="869" t="s">
        <v>805</v>
      </c>
      <c r="C167" s="911"/>
      <c r="D167" s="403" t="str">
        <f t="shared" si="195"/>
        <v>ВАКАНТ</v>
      </c>
      <c r="E167" s="416"/>
      <c r="F167" s="417"/>
      <c r="G167" s="406" t="str">
        <f t="shared" si="254"/>
        <v>0.0.0</v>
      </c>
      <c r="H167" s="407" t="str">
        <f t="shared" si="225"/>
        <v>0.0.0</v>
      </c>
      <c r="I167" s="407" t="str">
        <f t="shared" si="255"/>
        <v>0.0.0</v>
      </c>
      <c r="J167" s="407" t="str">
        <f t="shared" si="250"/>
        <v>0.0.0</v>
      </c>
      <c r="K167" s="407" t="str">
        <f t="shared" si="251"/>
        <v>0.0.0</v>
      </c>
      <c r="L167" s="407" t="str">
        <f t="shared" si="252"/>
        <v>0.0.0</v>
      </c>
      <c r="M167" s="407" t="str">
        <f t="shared" si="253"/>
        <v>0.0.0</v>
      </c>
      <c r="N167" s="408" t="str">
        <f t="shared" si="256"/>
        <v>0.0.0</v>
      </c>
      <c r="O167" s="930">
        <v>5</v>
      </c>
      <c r="P167" s="417"/>
      <c r="Q167" s="417"/>
      <c r="R167" s="417"/>
      <c r="S167" s="417"/>
      <c r="T167" s="417"/>
      <c r="U167" s="417"/>
      <c r="V167" s="714"/>
      <c r="W167" s="714"/>
      <c r="X167" s="417"/>
      <c r="Y167" s="417"/>
      <c r="Z167" s="714"/>
      <c r="AA167" s="714"/>
      <c r="AB167" s="417"/>
      <c r="AC167" s="417"/>
      <c r="AD167" s="714"/>
      <c r="AE167" s="714"/>
      <c r="AF167" s="417"/>
      <c r="AG167" s="417"/>
      <c r="AH167" s="714"/>
      <c r="AI167" s="714"/>
      <c r="AJ167" s="417"/>
      <c r="AK167" s="417"/>
      <c r="AL167" s="714"/>
      <c r="AM167" s="714"/>
      <c r="AN167" s="417"/>
      <c r="AO167" s="417"/>
      <c r="AP167" s="714"/>
      <c r="AQ167" s="714"/>
      <c r="AR167" s="417"/>
      <c r="AS167" s="417"/>
      <c r="AT167" s="714"/>
      <c r="AU167" s="714"/>
      <c r="AV167" s="417"/>
      <c r="AW167" s="417"/>
      <c r="AX167" s="716"/>
      <c r="AY167" s="716"/>
      <c r="AZ167" s="635"/>
      <c r="BA167" s="635"/>
      <c r="BB167" s="716"/>
      <c r="BC167" s="716"/>
      <c r="BD167" s="635"/>
      <c r="BE167" s="635"/>
      <c r="BF167" s="717"/>
      <c r="BG167" s="717"/>
      <c r="BH167" s="432">
        <f t="shared" si="241"/>
        <v>0</v>
      </c>
      <c r="BI167" s="432">
        <f t="shared" si="208"/>
        <v>0</v>
      </c>
      <c r="BJ167" s="432">
        <f t="shared" si="209"/>
        <v>0</v>
      </c>
      <c r="BK167" s="432">
        <f t="shared" si="210"/>
        <v>0</v>
      </c>
      <c r="BL167" s="432">
        <f t="shared" si="211"/>
        <v>0</v>
      </c>
      <c r="BM167" s="436">
        <f t="shared" si="200"/>
        <v>0</v>
      </c>
      <c r="BN167" s="462">
        <v>0.65</v>
      </c>
      <c r="BO167" s="427">
        <f t="shared" si="242"/>
        <v>28</v>
      </c>
      <c r="BP167" s="419"/>
      <c r="BQ167" s="700"/>
      <c r="BR167" s="419"/>
      <c r="BS167" s="700"/>
      <c r="BT167" s="700"/>
      <c r="BU167" s="700"/>
      <c r="BV167" s="427">
        <f t="shared" si="201"/>
        <v>0</v>
      </c>
      <c r="BW167" s="419"/>
      <c r="BX167" s="782"/>
      <c r="BY167" s="419"/>
      <c r="BZ167" s="432"/>
      <c r="CA167" s="419"/>
      <c r="CB167" s="427"/>
      <c r="CC167" s="419"/>
      <c r="CD167" s="427"/>
      <c r="CE167" s="404">
        <f>IF(OR(C167=0,CD167="Д"),0,IF(AND(C167&gt;0,E167=0),VLOOKUP(C167,звания!A:B,2,FALSE)/((EOMONTH($G$3,0)+1)-$G$3)*BO167+VLOOKUP(C167,звания!A:B,2,FALSE)/((EOMONTH($G$3,0)+1)-$G$3)*BR167+VLOOKUP(C167,звания!A:B,2,FALSE)/((EOMONTH($G$3,0)+1)-$G$3)*BU167,IF(AND(C167&gt;0,E167&gt;0,F167&gt;=$G$3,BO167=(EOMONTH($G$3,0)+1)-$G$3),(VLOOKUP(E167,звания!A:B,2,FALSE)/(EOMONTH($G$3,0)-$G$3+1))*(F167-$G$3)+(VLOOKUP(C167,звания!A:B,2,FALSE)/(EOMONTH($G$3,0)-$G$3+1))*((EOMONTH($G$3,0)-$G$3+1)-(F167-$G$3)),IF(AND(C167&gt;0,E167&gt;0,F167&gt;$G$3,BO167&lt;(EOMONTH($G$3,0)+1)-$G$3,BO167&lt;&gt;0),VLOOKUP(E167,звания!A:B,2,FALSE)/((EOMONTH($G$3,0)+1)-$G$3)*((F167-$G$3)-(((EOMONTH($G$3,0)+1)-$G$3)-BO167-BU167-BR167))+VLOOKUP(C167,звания!A:B,2,FALSE)/((EOMONTH($G$3,0)+1)-$G$3)*(((EOMONTH($G$3,0)+1)-F167)),IF(F167&lt;$G$3,(VLOOKUP(C167,звания!A:B,2,FALSE)-VLOOKUP(E167,звания!A:B,2,FALSE))/((EOMONTH($BN$3,0)+1)-$BN$3)*(EOMONTH($BN$3,0)+1-F167)+VLOOKUP(C167,звания!A:B,2,FALSE)/((EOMONTH($G$3,0)+1)-$G$3)*BO167+VLOOKUP(C167,звания!A:B,2,FALSE)/((EOMONTH($G$3,0)+1)-$G$3)*BU167+VLOOKUP(C167,звания!A:B,2,FALSE)/((EOMONTH($G$3,0)+1)-$G$3)*BR167,0)))))</f>
        <v>0</v>
      </c>
      <c r="CF167" s="404">
        <f>IF(OR(CD167="Д",C167=0),0,IF(B167="Виключений зі списків",IF(BS167=0,(VLOOKUP(O167,звания!$D$2:$E$62,2,FALSE))/(EOMONTH($B$3,0)+1-$B$3)*BO167+(VLOOKUP(BQ167,звания!$D$2:$E$62,2,FALSE))/(EOMONTH($B$3,0)+1-$B$3)*BR167,(((VLOOKUP(O167,звания!$D$2:$E$62,2,FALSE))/(EOMONTH($B$3,0)+1-$B$3))*BO167)+(VLOOKUP(BQ167,звания!$D$2:$E$62,2,FALSE))/(EOMONTH($B$3,0)+1-$B$3)*BR167+(VLOOKUP(BS167,звания!$D$2:$E$62,2,FALSE))/(EOMONTH($B$3,0)+1-$B$3)*BU167),IF(BS167=0,(VLOOKUP(O167,звания!$D$2:$E$62,2,FALSE))/(EOMONTH($G$3,0)+1-$G$3)*BO167+(VLOOKUP(BQ167,звания!$D$2:$E$62,2,FALSE))/(EOMONTH($G$3,0)+1-$G$3)*BR167,(((VLOOKUP(O167,звания!$D$2:$E$62,2,FALSE))/(EOMONTH($G$3,0)+1-$G$3))*BO167)+(VLOOKUP(BQ167,звания!$D$2:$E$62,2,FALSE))/(EOMONTH($G$3,0)+1-$G$3)*BR167+(VLOOKUP(BS167,звания!$D$2:$E$62,2,FALSE))/(EOMONTH($G$3,0)+1-$G$3)*BU167+IF(BT167=0,0,(VLOOKUP(BS167,звания!$D$2:$E$62,2,FALSE))/(EOMONTH($BN$3,0)+1-$BN$3)*BT167-(VLOOKUP(O167,звания!$D$2:$E$62,2,FALSE))/(EOMONTH($BN$3,0)+1-$BN$3)*BT167))))</f>
        <v>0</v>
      </c>
      <c r="CG167" s="404">
        <f t="shared" si="234"/>
        <v>0</v>
      </c>
      <c r="CH167" s="404">
        <f>IF(BW167=0,CF167*BX167%,IF(BW167&gt;0,((VLOOKUP(O167,звания!$D$2:$E$62,2,FALSE)/(EOMONTH($G$3,0)+1-$G$3)*BW167)*BX167%)))</f>
        <v>0</v>
      </c>
      <c r="CI167" s="404">
        <f>IF(BY167=0,CF167*BZ167%,IF(BY167&gt;0,(VLOOKUP(O167,звания!$D$2:$E$62,2,FALSE)/(EOMONTH($G$3,0)+1-$G$3)*BO167)*BZ167%)+(VLOOKUP(BS167,звания!$D$2:$E$62,2,FALSE)/(EOMONTH($G$3,0)+1-$G$3)*BU167)*BZ167%)</f>
        <v>0</v>
      </c>
      <c r="CJ167" s="404">
        <f>IF(CA167=0,CF167*CB167%,IF(CA167&gt;0,(VLOOKUP(O167,звания!$D$2:$E$62,2,FALSE)/(EOMONTH($G$3,0)+1-$G$3)*BO167)*CB167%)+(VLOOKUP(BS167,звания!$D$2:$E$62,2,FALSE)/(EOMONTH($G$3,0)+1-$G$3)*BU167)*CB167%)</f>
        <v>0</v>
      </c>
      <c r="CK167" s="404">
        <f>IF(CD167="Д",0,IF(CC167=0,CF167*CD167%,IF(CC167&gt;0,(VLOOKUP(O167,звания!$D$2:$E$62,2,FALSE)/(EOMONTH($G$3,0)+1-$G$3)*BO167)*CD167%)+(VLOOKUP(BS167,звания!$D$2:$E$62,2,FALSE)/(EOMONTH($G$3,0)+1-$G$3)*BU167)*CD167%))</f>
        <v>0</v>
      </c>
      <c r="CL167" s="404">
        <f>IF(BR167&gt;0,((VLOOKUP(C167,звания!$A$2:$B$62,2,FALSE)/(EOMONTH($G$3,0)+1-$G$3)*BO167+VLOOKUP(O167,звания!$D$2:$E$62,2,FALSE)/(EOMONTH($G$3,0)+1-$G$3)*BO167+(VLOOKUP(C167,звания!$A$2:$B$62,2,FALSE)/(EOMONTH($G$3,0)+1-$G$3)*BO167+VLOOKUP(O167,звания!$D$2:$E$62,2,FALSE)/(EOMONTH($G$3,0)+1-$G$3)*BO167)*BV167%)*BN167)+(VLOOKUP(C167,звания!$A$2:$B$62,2,FALSE)/(EOMONTH($G$3,0)+1-$G$3)*BU167+VLOOKUP(BS167,звания!$D$2:$E$62,2,FALSE)/(EOMONTH($G$3,0)+1-$G$3)*BU167+(VLOOKUP(C167,звания!$A$2:$B$62,2,FALSE)/(EOMONTH($G$3,0)+1-$G$3)*BU167+VLOOKUP(BS167,звания!$D$2:$E$62,2,FALSE)/(EOMONTH($G$3,0)+1-$G$3)*BU167)*BV167%)*BN167,(CE167+CF167+CG167)*BN167)</f>
        <v>0</v>
      </c>
      <c r="CM167" s="404"/>
      <c r="CN167" s="404"/>
      <c r="CO167" s="432">
        <f t="shared" si="213"/>
        <v>0</v>
      </c>
      <c r="CP167" s="638"/>
      <c r="CQ167" s="637">
        <f>IF(CF167=0,0,IF((SUM(BH167:BM167)&gt;360),(VLOOKUP(O167,звания!$F$2:$G$62,2,FALSE))/100,VLOOKUP(O167,звания!$F$2:$H$62,3,FALSE)/100))</f>
        <v>0</v>
      </c>
      <c r="CR167" s="617">
        <f>IF(B167="Виключений зі списків",IF(AND(BU167=0,360-BH167&lt;0),(VLOOKUP(O167,звания!$D$2:$E$62,2,FALSE))/(EOMONTH($B$3,0)+1-$B$3)*BO167*CQ167,IF(AND(360-BH167&gt;=0,360-BH167&lt;(EOMONTH($B$3,0)+1-$B$3)),(CF167/(EOMONTH($B$3,0)-$B$3+1)*(360-BH167))*CQ167+(CF167/(EOMONTH($B$3,0)-$B$3+1)*((EOMONTH($B$3,0)-$B$3+1)-(360-BH167)))*VLOOKUP(O167,звания!$F$2:$H$62,2,FALSE)/100,((((VLOOKUP(O167,звания!$D$2:$E$62,2,FALSE))/(EOMONTH($B$3,0)+1-$B$3)*BO167*CQ167+(VLOOKUP(BS167,звания!$D$2:$E$62,2,FALSE))/(EOMONTH($B$3,0)+1-$B$3)*BU167*(VLOOKUP(BS167,звания!$F$2:$G$62,2,FALSE)*0.01)+(IF(BT167=0,0,(VLOOKUP(BS167,звания!$D$2:$E$62,2,FALSE)/(EOMONTH($G$3,0)+1-$G$3)*BT167*(VLOOKUP(BS167,звания!$F$2:$G$62,2,FALSE)))*0.01-(VLOOKUP(O167,звания!$D$2:$E$62,2,FALSE)/(EOMONTH($G$3,0)+1-$G$3)*BT167*(VLOOKUP(O167,звания!$F$2:$G$62,2,FALSE)))*0.01)))))/100*(100-CP167))),(IF(AND(BU167=0,360-BH167&lt;0,CP167=0),(VLOOKUP(O167,звания!$D$2:$E$62,2,FALSE))/(EOMONTH($G$3,0)+1-$G$3)*BO167*CQ167,IF(AND(360-BH167&gt;=0,360-BH167&lt;(EOMONTH($G$3,0)+1-$G$3)),(CF167/(EOMONTH($G$3,0)-$G$3+1)*(360-BH167))*CQ167+(CF167/(EOMONTH($G$3,0)-$G$3+1)*((EOMONTH($G$3,0)-$G$3+1)-(360-BH167)))*VLOOKUP(O167,звания!$F$2:$H$62,2,FALSE)/100,((((VLOOKUP(O167,звания!$D$2:$E$62,2,FALSE))/(EOMONTH($G$3,0)+1-$G$3)*BO167*CQ167+(VLOOKUP(BS167,звания!$D$2:$E$62,2,FALSE))/(EOMONTH($G$3,0)+1-$G$3)*BU167*(VLOOKUP(BS167,звания!$F$2:$G$62,2,FALSE)*0.01)))/100*(100-CP167)+(IF(BT167=0,0,(VLOOKUP(BS167,звания!$D$2:$E$62,2,FALSE)/(EOMONTH($BN$3,0)+1-$BN$3)*BT167*(VLOOKUP(BS167,звания!$F$2:$G$62,2,FALSE)))*0.01-(VLOOKUP(O167,звания!$D$2:$E$62,2,FALSE)/(EOMONTH($BN$3,0)+1-$BN$3)*BT167*(VLOOKUP(O167,звания!$F$2:$G$62,2,FALSE)))*0.01)))))))</f>
        <v>0</v>
      </c>
      <c r="CS167" s="416">
        <f t="shared" si="238"/>
        <v>0</v>
      </c>
      <c r="CT167" s="403"/>
      <c r="CU167" s="403"/>
      <c r="CV167" s="403">
        <f t="shared" si="214"/>
        <v>0</v>
      </c>
      <c r="CW167" s="556">
        <f t="shared" si="243"/>
        <v>0</v>
      </c>
      <c r="CX167" s="403">
        <f t="shared" si="239"/>
        <v>0</v>
      </c>
      <c r="CY167" s="529">
        <v>5</v>
      </c>
      <c r="CZ167" s="404">
        <f t="shared" si="244"/>
        <v>0</v>
      </c>
      <c r="DA167" s="403"/>
      <c r="DB167" s="403"/>
      <c r="DC167" s="403"/>
      <c r="DD167" s="421">
        <f t="shared" si="235"/>
        <v>0</v>
      </c>
      <c r="DE167" s="421">
        <f t="shared" si="190"/>
        <v>0</v>
      </c>
      <c r="DF167" s="403">
        <f t="shared" si="202"/>
        <v>0</v>
      </c>
      <c r="DG167" s="421">
        <f t="shared" si="248"/>
        <v>0</v>
      </c>
      <c r="DH167" s="421">
        <f t="shared" si="249"/>
        <v>0</v>
      </c>
      <c r="DI167" s="421"/>
      <c r="DJ167" s="422" t="str">
        <f t="shared" si="203"/>
        <v xml:space="preserve">    </v>
      </c>
      <c r="DK167" s="113" t="s">
        <v>876</v>
      </c>
      <c r="DL167" s="28"/>
      <c r="DM167" s="28"/>
      <c r="DN167" s="28"/>
      <c r="DO167" s="901"/>
      <c r="DP167" s="888"/>
      <c r="DQ167" s="817"/>
      <c r="DR167" s="818"/>
      <c r="DS167" s="819"/>
      <c r="DT167" s="820"/>
      <c r="DU167" s="124"/>
      <c r="DV167" s="110"/>
      <c r="DZ167" s="105"/>
      <c r="EH167" s="543">
        <f t="shared" si="216"/>
        <v>0</v>
      </c>
      <c r="EI167" s="404">
        <f t="shared" si="217"/>
        <v>0</v>
      </c>
      <c r="EJ167" s="29" t="str">
        <f t="shared" si="218"/>
        <v>ВАКАНТ</v>
      </c>
      <c r="EK167" s="50"/>
      <c r="EL167" s="29"/>
      <c r="EM167" s="50"/>
      <c r="EN167" s="50"/>
      <c r="EO167" s="50"/>
      <c r="EP167" s="29"/>
    </row>
    <row r="168" spans="1:146" ht="17.45" hidden="1" customHeight="1">
      <c r="A168" s="402">
        <v>163</v>
      </c>
      <c r="B168" s="421"/>
      <c r="C168" s="916"/>
      <c r="D168" s="403" t="str">
        <f t="shared" si="195"/>
        <v xml:space="preserve"> </v>
      </c>
      <c r="E168" s="416"/>
      <c r="F168" s="417"/>
      <c r="G168" s="406" t="str">
        <f t="shared" si="254"/>
        <v>0.0.0</v>
      </c>
      <c r="H168" s="407" t="str">
        <f t="shared" si="225"/>
        <v>0.0.0</v>
      </c>
      <c r="I168" s="407" t="str">
        <f t="shared" si="255"/>
        <v>0.0.0</v>
      </c>
      <c r="J168" s="407" t="str">
        <f t="shared" si="250"/>
        <v>0.0.0</v>
      </c>
      <c r="K168" s="407" t="str">
        <f t="shared" si="251"/>
        <v>0.0.0</v>
      </c>
      <c r="L168" s="407" t="str">
        <f t="shared" si="252"/>
        <v>0.0.0</v>
      </c>
      <c r="M168" s="407" t="str">
        <f t="shared" si="253"/>
        <v>0.0.0</v>
      </c>
      <c r="N168" s="408" t="str">
        <f t="shared" si="256"/>
        <v>0.0.0</v>
      </c>
      <c r="O168" s="916"/>
      <c r="P168" s="417"/>
      <c r="Q168" s="417"/>
      <c r="R168" s="417"/>
      <c r="S168" s="417"/>
      <c r="T168" s="417"/>
      <c r="U168" s="417"/>
      <c r="V168" s="714"/>
      <c r="W168" s="714"/>
      <c r="X168" s="417"/>
      <c r="Y168" s="417"/>
      <c r="Z168" s="714"/>
      <c r="AA168" s="714"/>
      <c r="AB168" s="417"/>
      <c r="AC168" s="417"/>
      <c r="AD168" s="714"/>
      <c r="AE168" s="714"/>
      <c r="AF168" s="417"/>
      <c r="AG168" s="417"/>
      <c r="AH168" s="714"/>
      <c r="AI168" s="714"/>
      <c r="AJ168" s="417"/>
      <c r="AK168" s="417"/>
      <c r="AL168" s="714"/>
      <c r="AM168" s="714"/>
      <c r="AN168" s="417"/>
      <c r="AO168" s="417"/>
      <c r="AP168" s="714"/>
      <c r="AQ168" s="714"/>
      <c r="AR168" s="417"/>
      <c r="AS168" s="417"/>
      <c r="AT168" s="714"/>
      <c r="AU168" s="714"/>
      <c r="AV168" s="417"/>
      <c r="AW168" s="417"/>
      <c r="AX168" s="716"/>
      <c r="AY168" s="716"/>
      <c r="AZ168" s="635"/>
      <c r="BA168" s="635"/>
      <c r="BB168" s="716"/>
      <c r="BC168" s="716"/>
      <c r="BD168" s="635"/>
      <c r="BE168" s="635"/>
      <c r="BF168" s="717"/>
      <c r="BG168" s="717"/>
      <c r="BH168" s="432">
        <f t="shared" si="241"/>
        <v>0</v>
      </c>
      <c r="BI168" s="432">
        <f t="shared" si="208"/>
        <v>0</v>
      </c>
      <c r="BJ168" s="432">
        <f t="shared" si="209"/>
        <v>0</v>
      </c>
      <c r="BK168" s="432">
        <f t="shared" si="210"/>
        <v>0</v>
      </c>
      <c r="BL168" s="432">
        <f t="shared" si="211"/>
        <v>0</v>
      </c>
      <c r="BM168" s="436">
        <f t="shared" si="200"/>
        <v>0</v>
      </c>
      <c r="BN168" s="462">
        <v>0.65</v>
      </c>
      <c r="BO168" s="427">
        <f t="shared" si="242"/>
        <v>0</v>
      </c>
      <c r="BP168" s="419"/>
      <c r="BQ168" s="700"/>
      <c r="BR168" s="419"/>
      <c r="BS168" s="700"/>
      <c r="BT168" s="700"/>
      <c r="BU168" s="700"/>
      <c r="BV168" s="427">
        <f t="shared" si="201"/>
        <v>0</v>
      </c>
      <c r="BW168" s="419"/>
      <c r="BX168" s="781"/>
      <c r="BY168" s="700"/>
      <c r="BZ168" s="432"/>
      <c r="CA168" s="700"/>
      <c r="CB168" s="432"/>
      <c r="CC168" s="700"/>
      <c r="CD168" s="432"/>
      <c r="CE168" s="404">
        <f>IF(OR(C168=0,CD168="Д"),0,IF(AND(C168&gt;0,E168=0),VLOOKUP(C168,звания!A:B,2,FALSE)/((EOMONTH($G$3,0)+1)-$G$3)*BO168+VLOOKUP(C168,звания!A:B,2,FALSE)/((EOMONTH($G$3,0)+1)-$G$3)*BR168+VLOOKUP(C168,звания!A:B,2,FALSE)/((EOMONTH($G$3,0)+1)-$G$3)*BU168,IF(AND(C168&gt;0,E168&gt;0,F168&gt;=$G$3,BO168=(EOMONTH($G$3,0)+1)-$G$3),(VLOOKUP(E168,звания!A:B,2,FALSE)/(EOMONTH($G$3,0)-$G$3+1))*(F168-$G$3)+(VLOOKUP(C168,звания!A:B,2,FALSE)/(EOMONTH($G$3,0)-$G$3+1))*((EOMONTH($G$3,0)-$G$3+1)-(F168-$G$3)),IF(AND(C168&gt;0,E168&gt;0,F168&gt;$G$3,BO168&lt;(EOMONTH($G$3,0)+1)-$G$3,BO168&lt;&gt;0),VLOOKUP(E168,звания!A:B,2,FALSE)/((EOMONTH($G$3,0)+1)-$G$3)*((F168-$G$3)-(((EOMONTH($G$3,0)+1)-$G$3)-BO168-BU168-BR168))+VLOOKUP(C168,звания!A:B,2,FALSE)/((EOMONTH($G$3,0)+1)-$G$3)*(((EOMONTH($G$3,0)+1)-F168)),IF(F168&lt;$G$3,(VLOOKUP(C168,звания!A:B,2,FALSE)-VLOOKUP(E168,звания!A:B,2,FALSE))/((EOMONTH($BN$3,0)+1)-$BN$3)*(EOMONTH($BN$3,0)+1-F168)+VLOOKUP(C168,звания!A:B,2,FALSE)/((EOMONTH($G$3,0)+1)-$G$3)*BO168+VLOOKUP(C168,звания!A:B,2,FALSE)/((EOMONTH($G$3,0)+1)-$G$3)*BU168+VLOOKUP(C168,звания!A:B,2,FALSE)/((EOMONTH($G$3,0)+1)-$G$3)*BR168,0)))))</f>
        <v>0</v>
      </c>
      <c r="CF168" s="404">
        <f>IF(OR(CD168="Д",C168=0),0,IF(B168="Виключений зі списків",IF(BS168=0,(VLOOKUP(O168,звания!$D$2:$E$62,2,FALSE))/(EOMONTH($B$3,0)+1-$B$3)*BO168+(VLOOKUP(BQ168,звания!$D$2:$E$62,2,FALSE))/(EOMONTH($B$3,0)+1-$B$3)*BR168,(((VLOOKUP(O168,звания!$D$2:$E$62,2,FALSE))/(EOMONTH($B$3,0)+1-$B$3))*BO168)+(VLOOKUP(BQ168,звания!$D$2:$E$62,2,FALSE))/(EOMONTH($B$3,0)+1-$B$3)*BR168+(VLOOKUP(BS168,звания!$D$2:$E$62,2,FALSE))/(EOMONTH($B$3,0)+1-$B$3)*BU168),IF(BS168=0,(VLOOKUP(O168,звания!$D$2:$E$62,2,FALSE))/(EOMONTH($G$3,0)+1-$G$3)*BO168+(VLOOKUP(BQ168,звания!$D$2:$E$62,2,FALSE))/(EOMONTH($G$3,0)+1-$G$3)*BR168,(((VLOOKUP(O168,звания!$D$2:$E$62,2,FALSE))/(EOMONTH($G$3,0)+1-$G$3))*BO168)+(VLOOKUP(BQ168,звания!$D$2:$E$62,2,FALSE))/(EOMONTH($G$3,0)+1-$G$3)*BR168+(VLOOKUP(BS168,звания!$D$2:$E$62,2,FALSE))/(EOMONTH($G$3,0)+1-$G$3)*BU168+IF(BT168=0,0,(VLOOKUP(BS168,звания!$D$2:$E$62,2,FALSE))/(EOMONTH($BN$3,0)+1-$BN$3)*BT168-(VLOOKUP(O168,звания!$D$2:$E$62,2,FALSE))/(EOMONTH($BN$3,0)+1-$BN$3)*BT168))))</f>
        <v>0</v>
      </c>
      <c r="CG168" s="404">
        <f t="shared" si="234"/>
        <v>0</v>
      </c>
      <c r="CH168" s="404">
        <f>IF(BW168=0,CF168*BX168%,IF(BW168&gt;0,((VLOOKUP(O168,звания!$D$2:$E$62,2,FALSE)/(EOMONTH($G$3,0)+1-$G$3)*BW168)*BX168%)))</f>
        <v>0</v>
      </c>
      <c r="CI168" s="404">
        <f>IF(BY168=0,CF168*BZ168%,IF(BY168&gt;0,(VLOOKUP(O168,звания!$D$2:$E$62,2,FALSE)/(EOMONTH($G$3,0)+1-$G$3)*BO168)*BZ168%)+(VLOOKUP(BS168,звания!$D$2:$E$62,2,FALSE)/(EOMONTH($G$3,0)+1-$G$3)*BU168)*BZ168%)</f>
        <v>0</v>
      </c>
      <c r="CJ168" s="404">
        <f>IF(CA168=0,CF168*CB168%,IF(CA168&gt;0,(VLOOKUP(O168,звания!$D$2:$E$62,2,FALSE)/(EOMONTH($G$3,0)+1-$G$3)*BO168)*CB168%)+(VLOOKUP(BS168,звания!$D$2:$E$62,2,FALSE)/(EOMONTH($G$3,0)+1-$G$3)*BU168)*CB168%)</f>
        <v>0</v>
      </c>
      <c r="CK168" s="404">
        <f>IF(CD168="Д",0,IF(CC168=0,CF168*CD168%,IF(CC168&gt;0,(VLOOKUP(O168,звания!$D$2:$E$62,2,FALSE)/(EOMONTH($G$3,0)+1-$G$3)*BO168)*CD168%)+(VLOOKUP(BS168,звания!$D$2:$E$62,2,FALSE)/(EOMONTH($G$3,0)+1-$G$3)*BU168)*CD168%))</f>
        <v>0</v>
      </c>
      <c r="CL168" s="404">
        <f>IF(BR168&gt;0,((VLOOKUP(C168,звания!$A$2:$B$62,2,FALSE)/(EOMONTH($G$3,0)+1-$G$3)*BO168+VLOOKUP(O168,звания!$D$2:$E$62,2,FALSE)/(EOMONTH($G$3,0)+1-$G$3)*BO168+(VLOOKUP(C168,звания!$A$2:$B$62,2,FALSE)/(EOMONTH($G$3,0)+1-$G$3)*BO168+VLOOKUP(O168,звания!$D$2:$E$62,2,FALSE)/(EOMONTH($G$3,0)+1-$G$3)*BO168)*BV168%)*BN168)+(VLOOKUP(C168,звания!$A$2:$B$62,2,FALSE)/(EOMONTH($G$3,0)+1-$G$3)*BU168+VLOOKUP(BS168,звания!$D$2:$E$62,2,FALSE)/(EOMONTH($G$3,0)+1-$G$3)*BU168+(VLOOKUP(C168,звания!$A$2:$B$62,2,FALSE)/(EOMONTH($G$3,0)+1-$G$3)*BU168+VLOOKUP(BS168,звания!$D$2:$E$62,2,FALSE)/(EOMONTH($G$3,0)+1-$G$3)*BU168)*BV168%)*BN168,(CE168+CF168+CG168)*BN168)</f>
        <v>0</v>
      </c>
      <c r="CM168" s="404"/>
      <c r="CN168" s="404"/>
      <c r="CO168" s="432">
        <f t="shared" si="213"/>
        <v>0</v>
      </c>
      <c r="CP168" s="638"/>
      <c r="CQ168" s="637">
        <f>IF(CF168=0,0,IF((SUM(BH168:BM168)&gt;360),(VLOOKUP(O168,звания!$F$2:$G$62,2,FALSE))/100,VLOOKUP(O168,звания!$F$2:$H$62,3,FALSE)/100))</f>
        <v>0</v>
      </c>
      <c r="CR168" s="617">
        <f>IF(B168="Виключений зі списків",IF(AND(BU168=0,360-BH168&lt;0),(VLOOKUP(O168,звания!$D$2:$E$62,2,FALSE))/(EOMONTH($B$3,0)+1-$B$3)*BO168*CQ168,IF(AND(360-BH168&gt;=0,360-BH168&lt;(EOMONTH($B$3,0)+1-$B$3)),(CF168/(EOMONTH($B$3,0)-$B$3+1)*(360-BH168))*CQ168+(CF168/(EOMONTH($B$3,0)-$B$3+1)*((EOMONTH($B$3,0)-$B$3+1)-(360-BH168)))*VLOOKUP(O168,звания!$F$2:$H$62,2,FALSE)/100,((((VLOOKUP(O168,звания!$D$2:$E$62,2,FALSE))/(EOMONTH($B$3,0)+1-$B$3)*BO168*CQ168+(VLOOKUP(BS168,звания!$D$2:$E$62,2,FALSE))/(EOMONTH($B$3,0)+1-$B$3)*BU168*(VLOOKUP(BS168,звания!$F$2:$G$62,2,FALSE)*0.01)+(IF(BT168=0,0,(VLOOKUP(BS168,звания!$D$2:$E$62,2,FALSE)/(EOMONTH($G$3,0)+1-$G$3)*BT168*(VLOOKUP(BS168,звания!$F$2:$G$62,2,FALSE)))*0.01-(VLOOKUP(O168,звания!$D$2:$E$62,2,FALSE)/(EOMONTH($G$3,0)+1-$G$3)*BT168*(VLOOKUP(O168,звания!$F$2:$G$62,2,FALSE)))*0.01)))))/100*(100-CP168))),(IF(AND(BU168=0,360-BH168&lt;0,CP168=0),(VLOOKUP(O168,звания!$D$2:$E$62,2,FALSE))/(EOMONTH($G$3,0)+1-$G$3)*BO168*CQ168,IF(AND(360-BH168&gt;=0,360-BH168&lt;(EOMONTH($G$3,0)+1-$G$3)),(CF168/(EOMONTH($G$3,0)-$G$3+1)*(360-BH168))*CQ168+(CF168/(EOMONTH($G$3,0)-$G$3+1)*((EOMONTH($G$3,0)-$G$3+1)-(360-BH168)))*VLOOKUP(O168,звания!$F$2:$H$62,2,FALSE)/100,((((VLOOKUP(O168,звания!$D$2:$E$62,2,FALSE))/(EOMONTH($G$3,0)+1-$G$3)*BO168*CQ168+(VLOOKUP(BS168,звания!$D$2:$E$62,2,FALSE))/(EOMONTH($G$3,0)+1-$G$3)*BU168*(VLOOKUP(BS168,звания!$F$2:$G$62,2,FALSE)*0.01)))/100*(100-CP168)+(IF(BT168=0,0,(VLOOKUP(BS168,звания!$D$2:$E$62,2,FALSE)/(EOMONTH($BN$3,0)+1-$BN$3)*BT168*(VLOOKUP(BS168,звания!$F$2:$G$62,2,FALSE)))*0.01-(VLOOKUP(O168,звания!$D$2:$E$62,2,FALSE)/(EOMONTH($BN$3,0)+1-$BN$3)*BT168*(VLOOKUP(O168,звания!$F$2:$G$62,2,FALSE)))*0.01)))))))</f>
        <v>0</v>
      </c>
      <c r="CS168" s="416">
        <f t="shared" si="238"/>
        <v>0</v>
      </c>
      <c r="CT168" s="403"/>
      <c r="CU168" s="403"/>
      <c r="CV168" s="403">
        <f t="shared" si="214"/>
        <v>0</v>
      </c>
      <c r="CW168" s="556">
        <f t="shared" si="243"/>
        <v>0</v>
      </c>
      <c r="CX168" s="403">
        <f t="shared" si="239"/>
        <v>0</v>
      </c>
      <c r="CY168" s="403"/>
      <c r="CZ168" s="404">
        <f t="shared" si="244"/>
        <v>0</v>
      </c>
      <c r="DA168" s="403"/>
      <c r="DB168" s="403"/>
      <c r="DC168" s="403"/>
      <c r="DD168" s="421">
        <f t="shared" si="235"/>
        <v>0</v>
      </c>
      <c r="DE168" s="421">
        <f t="shared" ref="DE168:DE216" si="257">(CW168-CV168)*22%</f>
        <v>0</v>
      </c>
      <c r="DF168" s="403">
        <f t="shared" si="202"/>
        <v>0</v>
      </c>
      <c r="DG168" s="421">
        <f t="shared" si="248"/>
        <v>0</v>
      </c>
      <c r="DH168" s="421">
        <f t="shared" si="249"/>
        <v>0</v>
      </c>
      <c r="DI168" s="421"/>
      <c r="DJ168" s="422" t="str">
        <f t="shared" si="203"/>
        <v xml:space="preserve">    </v>
      </c>
      <c r="DK168" s="113" t="s">
        <v>477</v>
      </c>
      <c r="DL168" s="28"/>
      <c r="DM168" s="28"/>
      <c r="DN168" s="28"/>
      <c r="DO168" s="901"/>
      <c r="DP168" s="888"/>
      <c r="DQ168" s="817"/>
      <c r="DR168" s="818"/>
      <c r="DS168" s="819"/>
      <c r="DT168" s="820"/>
      <c r="DU168" s="124"/>
      <c r="DV168" s="110"/>
      <c r="DX168" s="84"/>
      <c r="DY168" s="84"/>
      <c r="DZ168" s="105"/>
      <c r="EG168" s="19"/>
      <c r="EH168" s="543">
        <f t="shared" si="216"/>
        <v>0</v>
      </c>
      <c r="EI168" s="404">
        <f t="shared" si="217"/>
        <v>0</v>
      </c>
      <c r="EJ168" s="29" t="str">
        <f t="shared" si="218"/>
        <v xml:space="preserve"> </v>
      </c>
      <c r="EK168" s="50"/>
      <c r="EL168" s="29"/>
      <c r="EM168" s="50"/>
      <c r="EN168" s="50"/>
      <c r="EO168" s="50"/>
      <c r="EP168" s="30"/>
    </row>
    <row r="169" spans="1:146" ht="17.45" hidden="1" customHeight="1">
      <c r="A169" s="446">
        <v>164</v>
      </c>
      <c r="B169" s="869" t="s">
        <v>806</v>
      </c>
      <c r="C169" s="911"/>
      <c r="D169" s="403" t="str">
        <f t="shared" si="195"/>
        <v>ВАКАНТ</v>
      </c>
      <c r="E169" s="416"/>
      <c r="F169" s="417"/>
      <c r="G169" s="406" t="str">
        <f t="shared" si="254"/>
        <v>0.0.0</v>
      </c>
      <c r="H169" s="407" t="str">
        <f t="shared" si="225"/>
        <v>0.0.0</v>
      </c>
      <c r="I169" s="407" t="str">
        <f t="shared" si="255"/>
        <v>0.0.0</v>
      </c>
      <c r="J169" s="407" t="str">
        <f t="shared" si="250"/>
        <v>0.0.0</v>
      </c>
      <c r="K169" s="407" t="str">
        <f t="shared" si="251"/>
        <v>0.0.0</v>
      </c>
      <c r="L169" s="407" t="str">
        <f t="shared" si="252"/>
        <v>0.0.0</v>
      </c>
      <c r="M169" s="407" t="str">
        <f t="shared" si="253"/>
        <v>0.0.0</v>
      </c>
      <c r="N169" s="408" t="str">
        <f t="shared" si="256"/>
        <v>0.0.0</v>
      </c>
      <c r="O169" s="930">
        <v>19</v>
      </c>
      <c r="P169" s="417"/>
      <c r="Q169" s="417"/>
      <c r="R169" s="417"/>
      <c r="S169" s="417"/>
      <c r="T169" s="417"/>
      <c r="U169" s="417"/>
      <c r="V169" s="714"/>
      <c r="W169" s="714"/>
      <c r="X169" s="417"/>
      <c r="Y169" s="417"/>
      <c r="Z169" s="714"/>
      <c r="AA169" s="714"/>
      <c r="AB169" s="417"/>
      <c r="AC169" s="417"/>
      <c r="AD169" s="714"/>
      <c r="AE169" s="714"/>
      <c r="AF169" s="417"/>
      <c r="AG169" s="417"/>
      <c r="AH169" s="714"/>
      <c r="AI169" s="714"/>
      <c r="AJ169" s="417"/>
      <c r="AK169" s="417"/>
      <c r="AL169" s="714"/>
      <c r="AM169" s="714"/>
      <c r="AN169" s="417"/>
      <c r="AO169" s="417"/>
      <c r="AP169" s="714"/>
      <c r="AQ169" s="714"/>
      <c r="AR169" s="417"/>
      <c r="AS169" s="417"/>
      <c r="AT169" s="714"/>
      <c r="AU169" s="714"/>
      <c r="AV169" s="417"/>
      <c r="AW169" s="417"/>
      <c r="AX169" s="716"/>
      <c r="AY169" s="716"/>
      <c r="AZ169" s="635"/>
      <c r="BA169" s="635"/>
      <c r="BB169" s="716"/>
      <c r="BC169" s="716"/>
      <c r="BD169" s="635"/>
      <c r="BE169" s="635"/>
      <c r="BF169" s="717"/>
      <c r="BG169" s="717"/>
      <c r="BH169" s="432">
        <f t="shared" si="241"/>
        <v>0</v>
      </c>
      <c r="BI169" s="432">
        <f t="shared" si="208"/>
        <v>0</v>
      </c>
      <c r="BJ169" s="432">
        <f t="shared" si="209"/>
        <v>0</v>
      </c>
      <c r="BK169" s="432">
        <f t="shared" si="210"/>
        <v>0</v>
      </c>
      <c r="BL169" s="432">
        <f t="shared" si="211"/>
        <v>0</v>
      </c>
      <c r="BM169" s="436">
        <f t="shared" si="200"/>
        <v>0</v>
      </c>
      <c r="BN169" s="462">
        <v>0.65</v>
      </c>
      <c r="BO169" s="427">
        <f t="shared" si="242"/>
        <v>28</v>
      </c>
      <c r="BP169" s="419"/>
      <c r="BQ169" s="700"/>
      <c r="BR169" s="419"/>
      <c r="BS169" s="700"/>
      <c r="BT169" s="700"/>
      <c r="BU169" s="700"/>
      <c r="BV169" s="427">
        <f t="shared" si="201"/>
        <v>0</v>
      </c>
      <c r="BW169" s="419"/>
      <c r="BX169" s="781"/>
      <c r="BY169" s="700"/>
      <c r="BZ169" s="432"/>
      <c r="CA169" s="700"/>
      <c r="CB169" s="432"/>
      <c r="CC169" s="700"/>
      <c r="CD169" s="432"/>
      <c r="CE169" s="404">
        <f>IF(OR(C169=0,CD169="Д"),0,IF(AND(C169&gt;0,E169=0),VLOOKUP(C169,звания!A:B,2,FALSE)/((EOMONTH($G$3,0)+1)-$G$3)*BO169+VLOOKUP(C169,звания!A:B,2,FALSE)/((EOMONTH($G$3,0)+1)-$G$3)*BR169+VLOOKUP(C169,звания!A:B,2,FALSE)/((EOMONTH($G$3,0)+1)-$G$3)*BU169,IF(AND(C169&gt;0,E169&gt;0,F169&gt;=$G$3,BO169=(EOMONTH($G$3,0)+1)-$G$3),(VLOOKUP(E169,звания!A:B,2,FALSE)/(EOMONTH($G$3,0)-$G$3+1))*(F169-$G$3)+(VLOOKUP(C169,звания!A:B,2,FALSE)/(EOMONTH($G$3,0)-$G$3+1))*((EOMONTH($G$3,0)-$G$3+1)-(F169-$G$3)),IF(AND(C169&gt;0,E169&gt;0,F169&gt;$G$3,BO169&lt;(EOMONTH($G$3,0)+1)-$G$3,BO169&lt;&gt;0),VLOOKUP(E169,звания!A:B,2,FALSE)/((EOMONTH($G$3,0)+1)-$G$3)*((F169-$G$3)-(((EOMONTH($G$3,0)+1)-$G$3)-BO169-BU169-BR169))+VLOOKUP(C169,звания!A:B,2,FALSE)/((EOMONTH($G$3,0)+1)-$G$3)*(((EOMONTH($G$3,0)+1)-F169)),IF(F169&lt;$G$3,(VLOOKUP(C169,звания!A:B,2,FALSE)-VLOOKUP(E169,звания!A:B,2,FALSE))/((EOMONTH($BN$3,0)+1)-$BN$3)*(EOMONTH($BN$3,0)+1-F169)+VLOOKUP(C169,звания!A:B,2,FALSE)/((EOMONTH($G$3,0)+1)-$G$3)*BO169+VLOOKUP(C169,звания!A:B,2,FALSE)/((EOMONTH($G$3,0)+1)-$G$3)*BU169+VLOOKUP(C169,звания!A:B,2,FALSE)/((EOMONTH($G$3,0)+1)-$G$3)*BR169,0)))))</f>
        <v>0</v>
      </c>
      <c r="CF169" s="404">
        <f>IF(OR(CD169="Д",C169=0),0,IF(B169="Виключений зі списків",IF(BS169=0,(VLOOKUP(O169,звания!$D$2:$E$62,2,FALSE))/(EOMONTH($B$3,0)+1-$B$3)*BO169+(VLOOKUP(BQ169,звания!$D$2:$E$62,2,FALSE))/(EOMONTH($B$3,0)+1-$B$3)*BR169,(((VLOOKUP(O169,звания!$D$2:$E$62,2,FALSE))/(EOMONTH($B$3,0)+1-$B$3))*BO169)+(VLOOKUP(BQ169,звания!$D$2:$E$62,2,FALSE))/(EOMONTH($B$3,0)+1-$B$3)*BR169+(VLOOKUP(BS169,звания!$D$2:$E$62,2,FALSE))/(EOMONTH($B$3,0)+1-$B$3)*BU169),IF(BS169=0,(VLOOKUP(O169,звания!$D$2:$E$62,2,FALSE))/(EOMONTH($G$3,0)+1-$G$3)*BO169+(VLOOKUP(BQ169,звания!$D$2:$E$62,2,FALSE))/(EOMONTH($G$3,0)+1-$G$3)*BR169,(((VLOOKUP(O169,звания!$D$2:$E$62,2,FALSE))/(EOMONTH($G$3,0)+1-$G$3))*BO169)+(VLOOKUP(BQ169,звания!$D$2:$E$62,2,FALSE))/(EOMONTH($G$3,0)+1-$G$3)*BR169+(VLOOKUP(BS169,звания!$D$2:$E$62,2,FALSE))/(EOMONTH($G$3,0)+1-$G$3)*BU169+IF(BT169=0,0,(VLOOKUP(BS169,звания!$D$2:$E$62,2,FALSE))/(EOMONTH($BN$3,0)+1-$BN$3)*BT169-(VLOOKUP(O169,звания!$D$2:$E$62,2,FALSE))/(EOMONTH($BN$3,0)+1-$BN$3)*BT169))))</f>
        <v>0</v>
      </c>
      <c r="CG169" s="404">
        <f t="shared" si="234"/>
        <v>0</v>
      </c>
      <c r="CH169" s="404">
        <f>IF(BW169=0,CF169*BX169%,IF(BW169&gt;0,((VLOOKUP(O169,звания!$D$2:$E$62,2,FALSE)/(EOMONTH($G$3,0)+1-$G$3)*BW169)*BX169%)))</f>
        <v>0</v>
      </c>
      <c r="CI169" s="404">
        <f>IF(BY169=0,CF169*BZ169%,IF(BY169&gt;0,(VLOOKUP(O169,звания!$D$2:$E$62,2,FALSE)/(EOMONTH($G$3,0)+1-$G$3)*BO169)*BZ169%)+(VLOOKUP(BS169,звания!$D$2:$E$62,2,FALSE)/(EOMONTH($G$3,0)+1-$G$3)*BU169)*BZ169%)</f>
        <v>0</v>
      </c>
      <c r="CJ169" s="404">
        <f>IF(CA169=0,CF169*CB169%,IF(CA169&gt;0,(VLOOKUP(O169,звания!$D$2:$E$62,2,FALSE)/(EOMONTH($G$3,0)+1-$G$3)*BO169)*CB169%)+(VLOOKUP(BS169,звания!$D$2:$E$62,2,FALSE)/(EOMONTH($G$3,0)+1-$G$3)*BU169)*CB169%)</f>
        <v>0</v>
      </c>
      <c r="CK169" s="404">
        <f>IF(CD169="Д",0,IF(CC169=0,CF169*CD169%,IF(CC169&gt;0,(VLOOKUP(O169,звания!$D$2:$E$62,2,FALSE)/(EOMONTH($G$3,0)+1-$G$3)*BO169)*CD169%)+(VLOOKUP(BS169,звания!$D$2:$E$62,2,FALSE)/(EOMONTH($G$3,0)+1-$G$3)*BU169)*CD169%))</f>
        <v>0</v>
      </c>
      <c r="CL169" s="404">
        <f>IF(BR169&gt;0,((VLOOKUP(C169,звания!$A$2:$B$62,2,FALSE)/(EOMONTH($G$3,0)+1-$G$3)*BO169+VLOOKUP(O169,звания!$D$2:$E$62,2,FALSE)/(EOMONTH($G$3,0)+1-$G$3)*BO169+(VLOOKUP(C169,звания!$A$2:$B$62,2,FALSE)/(EOMONTH($G$3,0)+1-$G$3)*BO169+VLOOKUP(O169,звания!$D$2:$E$62,2,FALSE)/(EOMONTH($G$3,0)+1-$G$3)*BO169)*BV169%)*BN169)+(VLOOKUP(C169,звания!$A$2:$B$62,2,FALSE)/(EOMONTH($G$3,0)+1-$G$3)*BU169+VLOOKUP(BS169,звания!$D$2:$E$62,2,FALSE)/(EOMONTH($G$3,0)+1-$G$3)*BU169+(VLOOKUP(C169,звания!$A$2:$B$62,2,FALSE)/(EOMONTH($G$3,0)+1-$G$3)*BU169+VLOOKUP(BS169,звания!$D$2:$E$62,2,FALSE)/(EOMONTH($G$3,0)+1-$G$3)*BU169)*BV169%)*BN169,(CE169+CF169+CG169)*BN169)</f>
        <v>0</v>
      </c>
      <c r="CM169" s="404"/>
      <c r="CN169" s="404"/>
      <c r="CO169" s="432">
        <f t="shared" si="213"/>
        <v>0</v>
      </c>
      <c r="CP169" s="638"/>
      <c r="CQ169" s="637">
        <f>IF(CF169=0,0,IF((SUM(BH169:BM169)&gt;360),(VLOOKUP(O169,звания!$F$2:$G$62,2,FALSE))/100,VLOOKUP(O169,звания!$F$2:$H$62,3,FALSE)/100))</f>
        <v>0</v>
      </c>
      <c r="CR169" s="617">
        <f>IF(B169="Виключений зі списків",IF(AND(BU169=0,360-BH169&lt;0),(VLOOKUP(O169,звания!$D$2:$E$62,2,FALSE))/(EOMONTH($B$3,0)+1-$B$3)*BO169*CQ169,IF(AND(360-BH169&gt;=0,360-BH169&lt;(EOMONTH($B$3,0)+1-$B$3)),(CF169/(EOMONTH($B$3,0)-$B$3+1)*(360-BH169))*CQ169+(CF169/(EOMONTH($B$3,0)-$B$3+1)*((EOMONTH($B$3,0)-$B$3+1)-(360-BH169)))*VLOOKUP(O169,звания!$F$2:$H$62,2,FALSE)/100,((((VLOOKUP(O169,звания!$D$2:$E$62,2,FALSE))/(EOMONTH($B$3,0)+1-$B$3)*BO169*CQ169+(VLOOKUP(BS169,звания!$D$2:$E$62,2,FALSE))/(EOMONTH($B$3,0)+1-$B$3)*BU169*(VLOOKUP(BS169,звания!$F$2:$G$62,2,FALSE)*0.01)+(IF(BT169=0,0,(VLOOKUP(BS169,звания!$D$2:$E$62,2,FALSE)/(EOMONTH($G$3,0)+1-$G$3)*BT169*(VLOOKUP(BS169,звания!$F$2:$G$62,2,FALSE)))*0.01-(VLOOKUP(O169,звания!$D$2:$E$62,2,FALSE)/(EOMONTH($G$3,0)+1-$G$3)*BT169*(VLOOKUP(O169,звания!$F$2:$G$62,2,FALSE)))*0.01)))))/100*(100-CP169))),(IF(AND(BU169=0,360-BH169&lt;0,CP169=0),(VLOOKUP(O169,звания!$D$2:$E$62,2,FALSE))/(EOMONTH($G$3,0)+1-$G$3)*BO169*CQ169,IF(AND(360-BH169&gt;=0,360-BH169&lt;(EOMONTH($G$3,0)+1-$G$3)),(CF169/(EOMONTH($G$3,0)-$G$3+1)*(360-BH169))*CQ169+(CF169/(EOMONTH($G$3,0)-$G$3+1)*((EOMONTH($G$3,0)-$G$3+1)-(360-BH169)))*VLOOKUP(O169,звания!$F$2:$H$62,2,FALSE)/100,((((VLOOKUP(O169,звания!$D$2:$E$62,2,FALSE))/(EOMONTH($G$3,0)+1-$G$3)*BO169*CQ169+(VLOOKUP(BS169,звания!$D$2:$E$62,2,FALSE))/(EOMONTH($G$3,0)+1-$G$3)*BU169*(VLOOKUP(BS169,звания!$F$2:$G$62,2,FALSE)*0.01)))/100*(100-CP169)+(IF(BT169=0,0,(VLOOKUP(BS169,звания!$D$2:$E$62,2,FALSE)/(EOMONTH($BN$3,0)+1-$BN$3)*BT169*(VLOOKUP(BS169,звания!$F$2:$G$62,2,FALSE)))*0.01-(VLOOKUP(O169,звания!$D$2:$E$62,2,FALSE)/(EOMONTH($BN$3,0)+1-$BN$3)*BT169*(VLOOKUP(O169,звания!$F$2:$G$62,2,FALSE)))*0.01)))))))</f>
        <v>0</v>
      </c>
      <c r="CS169" s="416">
        <f t="shared" si="238"/>
        <v>0</v>
      </c>
      <c r="CT169" s="403"/>
      <c r="CU169" s="403"/>
      <c r="CV169" s="403">
        <f t="shared" si="214"/>
        <v>0</v>
      </c>
      <c r="CW169" s="556">
        <f t="shared" si="243"/>
        <v>0</v>
      </c>
      <c r="CX169" s="403">
        <f t="shared" si="239"/>
        <v>0</v>
      </c>
      <c r="CY169" s="403"/>
      <c r="CZ169" s="404">
        <f t="shared" si="244"/>
        <v>0</v>
      </c>
      <c r="DA169" s="403"/>
      <c r="DB169" s="403"/>
      <c r="DC169" s="403"/>
      <c r="DD169" s="421">
        <f t="shared" si="235"/>
        <v>0</v>
      </c>
      <c r="DE169" s="421">
        <f t="shared" si="257"/>
        <v>0</v>
      </c>
      <c r="DF169" s="403">
        <f t="shared" si="202"/>
        <v>0</v>
      </c>
      <c r="DG169" s="421">
        <f t="shared" si="248"/>
        <v>0</v>
      </c>
      <c r="DH169" s="421">
        <f t="shared" si="249"/>
        <v>0</v>
      </c>
      <c r="DI169" s="421"/>
      <c r="DJ169" s="422" t="str">
        <f t="shared" si="203"/>
        <v xml:space="preserve">    </v>
      </c>
      <c r="DK169" s="113" t="s">
        <v>876</v>
      </c>
      <c r="DL169" s="28"/>
      <c r="DM169" s="28"/>
      <c r="DN169" s="28"/>
      <c r="DO169" s="901"/>
      <c r="DP169" s="888"/>
      <c r="DQ169" s="817"/>
      <c r="DR169" s="818"/>
      <c r="DS169" s="819"/>
      <c r="DT169" s="820"/>
      <c r="DU169" s="124"/>
      <c r="DV169" s="110"/>
      <c r="DX169" s="84"/>
      <c r="DY169" s="84"/>
      <c r="DZ169" s="105"/>
      <c r="EH169" s="543">
        <f t="shared" si="216"/>
        <v>0</v>
      </c>
      <c r="EI169" s="404">
        <f t="shared" si="217"/>
        <v>0</v>
      </c>
      <c r="EJ169" s="29" t="str">
        <f t="shared" si="218"/>
        <v>ВАКАНТ</v>
      </c>
      <c r="EK169" s="50"/>
      <c r="EL169" s="29"/>
      <c r="EM169" s="50"/>
      <c r="EN169" s="50"/>
      <c r="EO169" s="50"/>
      <c r="EP169" s="29"/>
    </row>
    <row r="170" spans="1:146" ht="17.45" customHeight="1">
      <c r="A170" s="427">
        <v>165</v>
      </c>
      <c r="B170" s="869" t="s">
        <v>807</v>
      </c>
      <c r="C170" s="911" t="s">
        <v>19</v>
      </c>
      <c r="D170" s="404" t="str">
        <f t="shared" si="195"/>
        <v>Лущик В.В.</v>
      </c>
      <c r="E170" s="416"/>
      <c r="F170" s="417"/>
      <c r="G170" s="409" t="str">
        <f t="shared" si="254"/>
        <v>14.7.10</v>
      </c>
      <c r="H170" s="407" t="str">
        <f t="shared" si="225"/>
        <v>14.7.10</v>
      </c>
      <c r="I170" s="407" t="str">
        <f t="shared" si="255"/>
        <v>14.7.10</v>
      </c>
      <c r="J170" s="407" t="str">
        <f t="shared" si="250"/>
        <v>0.0.0</v>
      </c>
      <c r="K170" s="407" t="str">
        <f t="shared" si="251"/>
        <v>0.0.0</v>
      </c>
      <c r="L170" s="407" t="str">
        <f t="shared" si="252"/>
        <v>0.0.0</v>
      </c>
      <c r="M170" s="407" t="str">
        <f t="shared" si="253"/>
        <v>0.0.0</v>
      </c>
      <c r="N170" s="408" t="str">
        <f t="shared" si="256"/>
        <v>0.0.0</v>
      </c>
      <c r="O170" s="930">
        <v>12</v>
      </c>
      <c r="P170" s="417">
        <v>39254</v>
      </c>
      <c r="Q170" s="417"/>
      <c r="R170" s="417"/>
      <c r="S170" s="417"/>
      <c r="T170" s="417"/>
      <c r="U170" s="417"/>
      <c r="V170" s="714"/>
      <c r="W170" s="714"/>
      <c r="X170" s="417"/>
      <c r="Y170" s="417"/>
      <c r="Z170" s="714"/>
      <c r="AA170" s="714"/>
      <c r="AB170" s="417"/>
      <c r="AC170" s="417"/>
      <c r="AD170" s="714"/>
      <c r="AE170" s="714"/>
      <c r="AF170" s="417"/>
      <c r="AG170" s="417"/>
      <c r="AH170" s="714"/>
      <c r="AI170" s="714"/>
      <c r="AJ170" s="417"/>
      <c r="AK170" s="417"/>
      <c r="AL170" s="714"/>
      <c r="AM170" s="714"/>
      <c r="AN170" s="417"/>
      <c r="AO170" s="417"/>
      <c r="AP170" s="714"/>
      <c r="AQ170" s="714"/>
      <c r="AR170" s="417"/>
      <c r="AS170" s="417"/>
      <c r="AT170" s="714"/>
      <c r="AU170" s="714"/>
      <c r="AV170" s="417"/>
      <c r="AW170" s="417"/>
      <c r="AX170" s="716"/>
      <c r="AY170" s="716"/>
      <c r="AZ170" s="635"/>
      <c r="BA170" s="635"/>
      <c r="BB170" s="716"/>
      <c r="BC170" s="716"/>
      <c r="BD170" s="635"/>
      <c r="BE170" s="635"/>
      <c r="BF170" s="717"/>
      <c r="BG170" s="717"/>
      <c r="BH170" s="432">
        <f t="shared" si="241"/>
        <v>5260</v>
      </c>
      <c r="BI170" s="432">
        <f t="shared" si="208"/>
        <v>0</v>
      </c>
      <c r="BJ170" s="432">
        <f t="shared" si="209"/>
        <v>0</v>
      </c>
      <c r="BK170" s="432">
        <f t="shared" si="210"/>
        <v>0</v>
      </c>
      <c r="BL170" s="432">
        <f t="shared" si="211"/>
        <v>0</v>
      </c>
      <c r="BM170" s="436">
        <f t="shared" si="200"/>
        <v>0</v>
      </c>
      <c r="BN170" s="462">
        <v>0.65</v>
      </c>
      <c r="BO170" s="427">
        <f t="shared" si="242"/>
        <v>28</v>
      </c>
      <c r="BP170" s="774"/>
      <c r="BQ170" s="700"/>
      <c r="BR170" s="419"/>
      <c r="BS170" s="700"/>
      <c r="BT170" s="700"/>
      <c r="BU170" s="700"/>
      <c r="BV170" s="427">
        <f t="shared" si="201"/>
        <v>35</v>
      </c>
      <c r="BW170" s="427"/>
      <c r="BX170" s="432"/>
      <c r="BY170" s="700"/>
      <c r="BZ170" s="432"/>
      <c r="CA170" s="700"/>
      <c r="CB170" s="432"/>
      <c r="CC170" s="700"/>
      <c r="CD170" s="432"/>
      <c r="CE170" s="404">
        <f>IF(OR(C170=0,CD170="Д"),0,IF(AND(C170&gt;0,E170=0),VLOOKUP(C170,звания!A:B,2,FALSE)/((EOMONTH($G$3,0)+1)-$G$3)*BO170+VLOOKUP(C170,звания!A:B,2,FALSE)/((EOMONTH($G$3,0)+1)-$G$3)*BR170+VLOOKUP(C170,звания!A:B,2,FALSE)/((EOMONTH($G$3,0)+1)-$G$3)*BU170,IF(AND(C170&gt;0,E170&gt;0,F170&gt;=$G$3,BO170=(EOMONTH($G$3,0)+1)-$G$3),(VLOOKUP(E170,звания!A:B,2,FALSE)/(EOMONTH($G$3,0)-$G$3+1))*(F170-$G$3)+(VLOOKUP(C170,звания!A:B,2,FALSE)/(EOMONTH($G$3,0)-$G$3+1))*((EOMONTH($G$3,0)-$G$3+1)-(F170-$G$3)),IF(AND(C170&gt;0,E170&gt;0,F170&gt;$G$3,BO170&lt;(EOMONTH($G$3,0)+1)-$G$3,BO170&lt;&gt;0),VLOOKUP(E170,звания!A:B,2,FALSE)/((EOMONTH($G$3,0)+1)-$G$3)*((F170-$G$3)-(((EOMONTH($G$3,0)+1)-$G$3)-BO170-BU170-BR170))+VLOOKUP(C170,звания!A:B,2,FALSE)/((EOMONTH($G$3,0)+1)-$G$3)*(((EOMONTH($G$3,0)+1)-F170)),IF(F170&lt;$G$3,(VLOOKUP(C170,звания!A:B,2,FALSE)-VLOOKUP(E170,звания!A:B,2,FALSE))/((EOMONTH($BN$3,0)+1)-$BN$3)*(EOMONTH($BN$3,0)+1-F170)+VLOOKUP(C170,звания!A:B,2,FALSE)/((EOMONTH($G$3,0)+1)-$G$3)*BO170+VLOOKUP(C170,звания!A:B,2,FALSE)/((EOMONTH($G$3,0)+1)-$G$3)*BU170+VLOOKUP(C170,звания!A:B,2,FALSE)/((EOMONTH($G$3,0)+1)-$G$3)*BR170,0)))))</f>
        <v>1130</v>
      </c>
      <c r="CF170" s="404">
        <f>IF(OR(CD170="Д",C170=0),0,IF(B170="Виключений зі списків",IF(BS170=0,(VLOOKUP(O170,звания!$D$2:$E$62,2,FALSE))/(EOMONTH($B$3,0)+1-$B$3)*BO170+(VLOOKUP(BQ170,звания!$D$2:$E$62,2,FALSE))/(EOMONTH($B$3,0)+1-$B$3)*BR170,(((VLOOKUP(O170,звания!$D$2:$E$62,2,FALSE))/(EOMONTH($B$3,0)+1-$B$3))*BO170)+(VLOOKUP(BQ170,звания!$D$2:$E$62,2,FALSE))/(EOMONTH($B$3,0)+1-$B$3)*BR170+(VLOOKUP(BS170,звания!$D$2:$E$62,2,FALSE))/(EOMONTH($B$3,0)+1-$B$3)*BU170),IF(BS170=0,(VLOOKUP(O170,звания!$D$2:$E$62,2,FALSE))/(EOMONTH($G$3,0)+1-$G$3)*BO170+(VLOOKUP(BQ170,звания!$D$2:$E$62,2,FALSE))/(EOMONTH($G$3,0)+1-$G$3)*BR170,(((VLOOKUP(O170,звания!$D$2:$E$62,2,FALSE))/(EOMONTH($G$3,0)+1-$G$3))*BO170)+(VLOOKUP(BQ170,звания!$D$2:$E$62,2,FALSE))/(EOMONTH($G$3,0)+1-$G$3)*BR170+(VLOOKUP(BS170,звания!$D$2:$E$62,2,FALSE))/(EOMONTH($G$3,0)+1-$G$3)*BU170+IF(BT170=0,0,(VLOOKUP(BS170,звания!$D$2:$E$62,2,FALSE))/(EOMONTH($BN$3,0)+1-$BN$3)*BT170-(VLOOKUP(O170,звания!$D$2:$E$62,2,FALSE))/(EOMONTH($BN$3,0)+1-$BN$3)*BT170))))</f>
        <v>3440</v>
      </c>
      <c r="CG170" s="404">
        <f t="shared" si="234"/>
        <v>1599.5</v>
      </c>
      <c r="CH170" s="404">
        <f>IF(BW170=0,CF170*BX170%,IF(BW170&gt;0,((VLOOKUP(O170,звания!$D$2:$E$62,2,FALSE)/(EOMONTH($G$3,0)+1-$G$3)*BW170)*BX170%)))</f>
        <v>0</v>
      </c>
      <c r="CI170" s="404">
        <f>IF(BY170=0,CF170*BZ170%,IF(BY170&gt;0,(VLOOKUP(O170,звания!$D$2:$E$62,2,FALSE)/(EOMONTH($G$3,0)+1-$G$3)*BO170)*BZ170%)+(VLOOKUP(BS170,звания!$D$2:$E$62,2,FALSE)/(EOMONTH($G$3,0)+1-$G$3)*BU170)*BZ170%)</f>
        <v>0</v>
      </c>
      <c r="CJ170" s="404">
        <f>IF(CA170=0,CF170*CB170%,IF(CA170&gt;0,(VLOOKUP(O170,звания!$D$2:$E$62,2,FALSE)/(EOMONTH($G$3,0)+1-$G$3)*BO170)*CB170%)+(VLOOKUP(BS170,звания!$D$2:$E$62,2,FALSE)/(EOMONTH($G$3,0)+1-$G$3)*BU170)*CB170%)</f>
        <v>0</v>
      </c>
      <c r="CK170" s="404">
        <f>IF(CD170="Д",0,IF(CC170=0,CF170*CD170%,IF(CC170&gt;0,(VLOOKUP(O170,звания!$D$2:$E$62,2,FALSE)/(EOMONTH($G$3,0)+1-$G$3)*BO170)*CD170%)+(VLOOKUP(BS170,звания!$D$2:$E$62,2,FALSE)/(EOMONTH($G$3,0)+1-$G$3)*BU170)*CD170%))</f>
        <v>0</v>
      </c>
      <c r="CL170" s="404">
        <f>IF(BR170&gt;0,((VLOOKUP(C170,звания!$A$2:$B$62,2,FALSE)/(EOMONTH($G$3,0)+1-$G$3)*BO170+VLOOKUP(O170,звания!$D$2:$E$62,2,FALSE)/(EOMONTH($G$3,0)+1-$G$3)*BO170+(VLOOKUP(C170,звания!$A$2:$B$62,2,FALSE)/(EOMONTH($G$3,0)+1-$G$3)*BO170+VLOOKUP(O170,звания!$D$2:$E$62,2,FALSE)/(EOMONTH($G$3,0)+1-$G$3)*BO170)*BV170%)*BN170)+(VLOOKUP(C170,звания!$A$2:$B$62,2,FALSE)/(EOMONTH($G$3,0)+1-$G$3)*BU170+VLOOKUP(BS170,звания!$D$2:$E$62,2,FALSE)/(EOMONTH($G$3,0)+1-$G$3)*BU170+(VLOOKUP(C170,звания!$A$2:$B$62,2,FALSE)/(EOMONTH($G$3,0)+1-$G$3)*BU170+VLOOKUP(BS170,звания!$D$2:$E$62,2,FALSE)/(EOMONTH($G$3,0)+1-$G$3)*BU170)*BV170%)*BN170,(CE170+CF170+CG170)*BN170)</f>
        <v>4010.18</v>
      </c>
      <c r="CM170" s="404"/>
      <c r="CN170" s="404"/>
      <c r="CO170" s="432">
        <f t="shared" si="213"/>
        <v>3</v>
      </c>
      <c r="CP170" s="638"/>
      <c r="CQ170" s="637">
        <f>IF(CF170=0,0,IF((SUM(BH170:BM170)&gt;360),(VLOOKUP(O170,звания!$F$2:$G$62,2,FALSE))/100,VLOOKUP(O170,звания!$F$2:$H$62,3,FALSE)/100))</f>
        <v>2.56</v>
      </c>
      <c r="CR170" s="617">
        <f>IF(B170="Виключений зі списків",IF(AND(BU170=0,360-BH170&lt;0),(VLOOKUP(O170,звания!$D$2:$E$62,2,FALSE))/(EOMONTH($B$3,0)+1-$B$3)*BO170*CQ170,IF(AND(360-BH170&gt;=0,360-BH170&lt;(EOMONTH($B$3,0)+1-$B$3)),(CF170/(EOMONTH($B$3,0)-$B$3+1)*(360-BH170))*CQ170+(CF170/(EOMONTH($B$3,0)-$B$3+1)*((EOMONTH($B$3,0)-$B$3+1)-(360-BH170)))*VLOOKUP(O170,звания!$F$2:$H$62,2,FALSE)/100,((((VLOOKUP(O170,звания!$D$2:$E$62,2,FALSE))/(EOMONTH($B$3,0)+1-$B$3)*BO170*CQ170+(VLOOKUP(BS170,звания!$D$2:$E$62,2,FALSE))/(EOMONTH($B$3,0)+1-$B$3)*BU170*(VLOOKUP(BS170,звания!$F$2:$G$62,2,FALSE)*0.01)+(IF(BT170=0,0,(VLOOKUP(BS170,звания!$D$2:$E$62,2,FALSE)/(EOMONTH($G$3,0)+1-$G$3)*BT170*(VLOOKUP(BS170,звания!$F$2:$G$62,2,FALSE)))*0.01-(VLOOKUP(O170,звания!$D$2:$E$62,2,FALSE)/(EOMONTH($G$3,0)+1-$G$3)*BT170*(VLOOKUP(O170,звания!$F$2:$G$62,2,FALSE)))*0.01)))))/100*(100-CP170))),(IF(AND(BU170=0,360-BH170&lt;0,CP170=0),(VLOOKUP(O170,звания!$D$2:$E$62,2,FALSE))/(EOMONTH($G$3,0)+1-$G$3)*BO170*CQ170,IF(AND(360-BH170&gt;=0,360-BH170&lt;(EOMONTH($G$3,0)+1-$G$3)),(CF170/(EOMONTH($G$3,0)-$G$3+1)*(360-BH170))*CQ170+(CF170/(EOMONTH($G$3,0)-$G$3+1)*((EOMONTH($G$3,0)-$G$3+1)-(360-BH170)))*VLOOKUP(O170,звания!$F$2:$H$62,2,FALSE)/100,((((VLOOKUP(O170,звания!$D$2:$E$62,2,FALSE))/(EOMONTH($G$3,0)+1-$G$3)*BO170*CQ170+(VLOOKUP(BS170,звания!$D$2:$E$62,2,FALSE))/(EOMONTH($G$3,0)+1-$G$3)*BU170*(VLOOKUP(BS170,звания!$F$2:$G$62,2,FALSE)*0.01)))/100*(100-CP170)+(IF(BT170=0,0,(VLOOKUP(BS170,звания!$D$2:$E$62,2,FALSE)/(EOMONTH($BN$3,0)+1-$BN$3)*BT170*(VLOOKUP(BS170,звания!$F$2:$G$62,2,FALSE)))*0.01-(VLOOKUP(O170,звания!$D$2:$E$62,2,FALSE)/(EOMONTH($BN$3,0)+1-$BN$3)*BT170*(VLOOKUP(O170,звания!$F$2:$G$62,2,FALSE)))*0.01)))))))</f>
        <v>8806.4</v>
      </c>
      <c r="CS170" s="416">
        <f t="shared" si="238"/>
        <v>18986.080000000002</v>
      </c>
      <c r="CT170" s="403"/>
      <c r="CU170" s="403"/>
      <c r="CV170" s="404">
        <f t="shared" si="214"/>
        <v>672.35</v>
      </c>
      <c r="CW170" s="426">
        <f t="shared" si="243"/>
        <v>19658.43</v>
      </c>
      <c r="CX170" s="404">
        <f t="shared" si="239"/>
        <v>3538.52</v>
      </c>
      <c r="CY170" s="1174">
        <v>5</v>
      </c>
      <c r="CZ170" s="404">
        <f t="shared" si="244"/>
        <v>242.22</v>
      </c>
      <c r="DA170" s="404"/>
      <c r="DB170" s="403"/>
      <c r="DC170" s="404"/>
      <c r="DD170" s="426">
        <f t="shared" si="235"/>
        <v>3780.74</v>
      </c>
      <c r="DE170" s="426">
        <f t="shared" si="257"/>
        <v>4176.9399999999996</v>
      </c>
      <c r="DF170" s="404">
        <f t="shared" si="202"/>
        <v>3538.52</v>
      </c>
      <c r="DG170" s="426">
        <f t="shared" si="248"/>
        <v>19416.21</v>
      </c>
      <c r="DH170" s="426">
        <f t="shared" si="249"/>
        <v>0</v>
      </c>
      <c r="DI170" s="421"/>
      <c r="DJ170" s="422" t="str">
        <f t="shared" si="203"/>
        <v xml:space="preserve">30 від 01.03   </v>
      </c>
      <c r="DK170" s="113" t="s">
        <v>1126</v>
      </c>
      <c r="DL170" s="28" t="s">
        <v>1127</v>
      </c>
      <c r="DM170" s="28" t="s">
        <v>1128</v>
      </c>
      <c r="DN170" s="28" t="s">
        <v>889</v>
      </c>
      <c r="DO170" s="900">
        <v>3385802111</v>
      </c>
      <c r="DP170" s="888"/>
      <c r="DQ170" s="817"/>
      <c r="DR170" s="818"/>
      <c r="DS170" s="819"/>
      <c r="DT170" s="820"/>
      <c r="DU170" s="124"/>
      <c r="DV170" s="110"/>
      <c r="DZ170" s="105"/>
      <c r="EH170" s="543">
        <f t="shared" si="216"/>
        <v>1</v>
      </c>
      <c r="EI170" s="404" t="str">
        <f t="shared" si="217"/>
        <v>л-т</v>
      </c>
      <c r="EJ170" s="29" t="str">
        <f t="shared" si="218"/>
        <v>Лущик В.В.</v>
      </c>
      <c r="EK170" s="50"/>
      <c r="EL170" s="29"/>
      <c r="EM170" s="50"/>
      <c r="EN170" s="50"/>
      <c r="EO170" s="50"/>
      <c r="EP170" s="29"/>
    </row>
    <row r="171" spans="1:146" ht="17.45" customHeight="1">
      <c r="A171" s="650">
        <v>166</v>
      </c>
      <c r="B171" s="878" t="s">
        <v>811</v>
      </c>
      <c r="C171" s="911" t="s">
        <v>707</v>
      </c>
      <c r="D171" s="404" t="str">
        <f t="shared" si="195"/>
        <v>Гоминюк В.В.</v>
      </c>
      <c r="E171" s="416"/>
      <c r="F171" s="417"/>
      <c r="G171" s="409" t="str">
        <f>IF(P171&gt;$G$3,0,CONCATENATE((INT((BH171)/360)+INT((BI171)/360)+INT((BJ171)/360)+INT((BK171)/360)+INT((BL171)/360)+INT((BM171)/360))+INT((INT(MOD((BH171),360)/30)+INT(MOD((BI171),360)/30)+INT(MOD((BJ171),360)/30)+INT(MOD((BK171),360)/30)+INT(MOD((BL171),360)/30)+INT(MOD((BM171),360)/30)+INT((MOD(MOD((BH171),360),30)+MOD(MOD((BI171),360),30)+MOD(MOD((BJ171),360),30)+MOD(MOD((BK171),360),30)+MOD(MOD((BL171),360),30)+MOD(MOD((BM171),360),30))/30))/12),".",MOD(INT(MOD((BH171),360)/30)+INT(MOD((BI171),360)/30)+INT(MOD((BJ171),360)/30)+INT(MOD((BK171),360)/30)+INT(MOD((BL171),360)/30)+INT(MOD((BM171),360)/30)+INT((MOD(MOD((BH171),360),30)+MOD(MOD((BI171),360),30)+MOD(MOD((BJ171),360),30)+MOD(MOD((BK171),360),30)+MOD(MOD((BL171),360),30)+MOD(MOD((BM171),360),30))/30),12),".",INT(MOD(MOD(MOD((BH171),360),30)+MOD(MOD((BI171),360),30)+MOD(MOD((BJ171),360),30)+MOD(MOD((BK171),360),30)+MOD(MOD((BL171),360),30)+MOD(MOD((BM171),360),30),30))))</f>
        <v>5.2.3</v>
      </c>
      <c r="H171" s="407" t="str">
        <f>CONCATENATE(INT((BH171)/360),".",INT(MOD((BH171),360)/30),".",MOD(MOD((BH171),360),30))</f>
        <v>5.2.3</v>
      </c>
      <c r="I171" s="407" t="str">
        <f>IF(P171&gt;$G$3,0,CONCATENATE((INT((BH171)/360)+INT((BM171)/360))+INT((INT(MOD((BH171),360)/30)+INT(MOD((BM171),360)/30)+INT((MOD(MOD((BH171),360),30)+MOD(MOD((BM171),360),30))/30))/12),".",MOD(INT(MOD((BH171),360)/30)+INT(MOD((BM171),360)/30)+INT((MOD(MOD((BH171),360),30)+MOD(MOD((BM171),360),30))/30),12),".",INT(MOD(MOD(MOD((BH171),360),30)+MOD(MOD((BM171),360),30),30))))</f>
        <v>5.2.3</v>
      </c>
      <c r="J171" s="407" t="str">
        <f t="shared" si="250"/>
        <v>0.0.0</v>
      </c>
      <c r="K171" s="407" t="str">
        <f t="shared" si="251"/>
        <v>0.0.0</v>
      </c>
      <c r="L171" s="407" t="str">
        <f t="shared" si="252"/>
        <v>0.0.0</v>
      </c>
      <c r="M171" s="407" t="str">
        <f t="shared" si="253"/>
        <v>0.0.0</v>
      </c>
      <c r="N171" s="408" t="str">
        <f>CONCATENATE(IF(INT(INT(DAYS360(BF171,BG171,1)/30)/24)&gt;=2,2,INT(INT(DAYS360(BF171,BG171,1)/30)/24)),".",IF(AND(INT(INT(DAYS360(BF171,BG171,1)/30)/24)&gt;=2,MOD(INT(BM171/30),12)&gt;=6),6,IF(ISODD(MOD(INT(DAYS360(BF171,BG171,1)/30),12)),MOD(INT(DAYS360(BF171,BG171,1)/60),12),MOD(INT(BM171/30),12))),".",IF(AND(INT(INT(DAYS360(BF171,BG171,1)/30)/24)&gt;=2,MOD(INT(BM171/30),12)&gt;=6),0,IF(ISODD(MOD(INT(DAYS360(BF171,BG171,1)/30),12)),INT((MOD(DAYS360(BF171,BG171,1),30)/2+15)),INT(MOD(DAYS360(BF171,BG171,1),30)/2))))</f>
        <v>0.0.0</v>
      </c>
      <c r="O171" s="930">
        <v>5</v>
      </c>
      <c r="P171" s="417">
        <v>42702</v>
      </c>
      <c r="Q171" s="417"/>
      <c r="R171" s="417"/>
      <c r="S171" s="417"/>
      <c r="T171" s="417"/>
      <c r="U171" s="417"/>
      <c r="V171" s="714"/>
      <c r="W171" s="714"/>
      <c r="X171" s="417"/>
      <c r="Y171" s="417"/>
      <c r="Z171" s="714"/>
      <c r="AA171" s="714"/>
      <c r="AB171" s="417"/>
      <c r="AC171" s="417"/>
      <c r="AD171" s="714"/>
      <c r="AE171" s="714"/>
      <c r="AF171" s="417"/>
      <c r="AG171" s="417"/>
      <c r="AH171" s="714"/>
      <c r="AI171" s="714"/>
      <c r="AJ171" s="417"/>
      <c r="AK171" s="417"/>
      <c r="AL171" s="714"/>
      <c r="AM171" s="714"/>
      <c r="AN171" s="417"/>
      <c r="AO171" s="417"/>
      <c r="AP171" s="714"/>
      <c r="AQ171" s="714"/>
      <c r="AR171" s="417"/>
      <c r="AS171" s="417"/>
      <c r="AT171" s="714"/>
      <c r="AU171" s="714"/>
      <c r="AV171" s="417"/>
      <c r="AW171" s="417"/>
      <c r="AX171" s="716"/>
      <c r="AY171" s="716"/>
      <c r="AZ171" s="635"/>
      <c r="BA171" s="635"/>
      <c r="BB171" s="716"/>
      <c r="BC171" s="716"/>
      <c r="BD171" s="635"/>
      <c r="BE171" s="635"/>
      <c r="BF171" s="717"/>
      <c r="BG171" s="717"/>
      <c r="BH171" s="432">
        <f t="shared" si="241"/>
        <v>1863</v>
      </c>
      <c r="BI171" s="432">
        <f t="shared" si="208"/>
        <v>0</v>
      </c>
      <c r="BJ171" s="432">
        <f t="shared" si="209"/>
        <v>0</v>
      </c>
      <c r="BK171" s="432">
        <f t="shared" si="210"/>
        <v>0</v>
      </c>
      <c r="BL171" s="432">
        <f t="shared" si="211"/>
        <v>0</v>
      </c>
      <c r="BM171" s="436">
        <f t="shared" si="200"/>
        <v>0</v>
      </c>
      <c r="BN171" s="462">
        <v>0.65</v>
      </c>
      <c r="BO171" s="427">
        <f t="shared" si="242"/>
        <v>28</v>
      </c>
      <c r="BP171" s="419"/>
      <c r="BQ171" s="700"/>
      <c r="BR171" s="419"/>
      <c r="BS171" s="700"/>
      <c r="BT171" s="700"/>
      <c r="BU171" s="700"/>
      <c r="BV171" s="427">
        <f t="shared" si="201"/>
        <v>30</v>
      </c>
      <c r="BW171" s="427"/>
      <c r="BX171" s="432"/>
      <c r="BY171" s="700"/>
      <c r="BZ171" s="432"/>
      <c r="CA171" s="700"/>
      <c r="CB171" s="432"/>
      <c r="CC171" s="700"/>
      <c r="CD171" s="432"/>
      <c r="CE171" s="404">
        <f>IF(OR(C171=0,CD171="Д"),0,IF(AND(C171&gt;0,E171=0),VLOOKUP(C171,звания!A:B,2,FALSE)/((EOMONTH($G$3,0)+1)-$G$3)*BO171+VLOOKUP(C171,звания!A:B,2,FALSE)/((EOMONTH($G$3,0)+1)-$G$3)*BR171+VLOOKUP(C171,звания!A:B,2,FALSE)/((EOMONTH($G$3,0)+1)-$G$3)*BU171,IF(AND(C171&gt;0,E171&gt;0,F171&gt;=$G$3,BO171=(EOMONTH($G$3,0)+1)-$G$3),(VLOOKUP(E171,звания!A:B,2,FALSE)/(EOMONTH($G$3,0)-$G$3+1))*(F171-$G$3)+(VLOOKUP(C171,звания!A:B,2,FALSE)/(EOMONTH($G$3,0)-$G$3+1))*((EOMONTH($G$3,0)-$G$3+1)-(F171-$G$3)),IF(AND(C171&gt;0,E171&gt;0,F171&gt;$G$3,BO171&lt;(EOMONTH($G$3,0)+1)-$G$3,BO171&lt;&gt;0),VLOOKUP(E171,звания!A:B,2,FALSE)/((EOMONTH($G$3,0)+1)-$G$3)*((F171-$G$3)-(((EOMONTH($G$3,0)+1)-$G$3)-BO171-BU171-BR171))+VLOOKUP(C171,звания!A:B,2,FALSE)/((EOMONTH($G$3,0)+1)-$G$3)*(((EOMONTH($G$3,0)+1)-F171)),IF(F171&lt;$G$3,(VLOOKUP(C171,звания!A:B,2,FALSE)-VLOOKUP(E171,звания!A:B,2,FALSE))/((EOMONTH($BN$3,0)+1)-$BN$3)*(EOMONTH($BN$3,0)+1-F171)+VLOOKUP(C171,звания!A:B,2,FALSE)/((EOMONTH($G$3,0)+1)-$G$3)*BO171+VLOOKUP(C171,звания!A:B,2,FALSE)/((EOMONTH($G$3,0)+1)-$G$3)*BU171+VLOOKUP(C171,звания!A:B,2,FALSE)/((EOMONTH($G$3,0)+1)-$G$3)*BR171,0)))))</f>
        <v>600</v>
      </c>
      <c r="CF171" s="404">
        <f>IF(OR(CD171="Д",C171=0),0,IF(B171="Виключений зі списків",IF(BS171=0,(VLOOKUP(O171,звания!$D$2:$E$62,2,FALSE))/(EOMONTH($B$3,0)+1-$B$3)*BO171+(VLOOKUP(BQ171,звания!$D$2:$E$62,2,FALSE))/(EOMONTH($B$3,0)+1-$B$3)*BR171,(((VLOOKUP(O171,звания!$D$2:$E$62,2,FALSE))/(EOMONTH($B$3,0)+1-$B$3))*BO171)+(VLOOKUP(BQ171,звания!$D$2:$E$62,2,FALSE))/(EOMONTH($B$3,0)+1-$B$3)*BR171+(VLOOKUP(BS171,звания!$D$2:$E$62,2,FALSE))/(EOMONTH($B$3,0)+1-$B$3)*BU171),IF(BS171=0,(VLOOKUP(O171,звания!$D$2:$E$62,2,FALSE))/(EOMONTH($G$3,0)+1-$G$3)*BO171+(VLOOKUP(BQ171,звания!$D$2:$E$62,2,FALSE))/(EOMONTH($G$3,0)+1-$G$3)*BR171,(((VLOOKUP(O171,звания!$D$2:$E$62,2,FALSE))/(EOMONTH($G$3,0)+1-$G$3))*BO171)+(VLOOKUP(BQ171,звания!$D$2:$E$62,2,FALSE))/(EOMONTH($G$3,0)+1-$G$3)*BR171+(VLOOKUP(BS171,звания!$D$2:$E$62,2,FALSE))/(EOMONTH($G$3,0)+1-$G$3)*BU171+IF(BT171=0,0,(VLOOKUP(BS171,звания!$D$2:$E$62,2,FALSE))/(EOMONTH($BN$3,0)+1-$BN$3)*BT171-(VLOOKUP(O171,звания!$D$2:$E$62,2,FALSE))/(EOMONTH($BN$3,0)+1-$BN$3)*BT171))))</f>
        <v>2820</v>
      </c>
      <c r="CG171" s="404">
        <f t="shared" si="234"/>
        <v>1026</v>
      </c>
      <c r="CH171" s="404">
        <f>IF(BW171=0,CF171*BX171%,IF(BW171&gt;0,((VLOOKUP(O171,звания!$D$2:$E$62,2,FALSE)/(EOMONTH($G$3,0)+1-$G$3)*BW171)*BX171%)))</f>
        <v>0</v>
      </c>
      <c r="CI171" s="404">
        <f>IF(BY171=0,CF171*BZ171%,IF(BY171&gt;0,(VLOOKUP(O171,звания!$D$2:$E$62,2,FALSE)/(EOMONTH($G$3,0)+1-$G$3)*BO171)*BZ171%)+(VLOOKUP(BS171,звания!$D$2:$E$62,2,FALSE)/(EOMONTH($G$3,0)+1-$G$3)*BU171)*BZ171%)</f>
        <v>0</v>
      </c>
      <c r="CJ171" s="404">
        <f>IF(CA171=0,CF171*CB171%,IF(CA171&gt;0,(VLOOKUP(O171,звания!$D$2:$E$62,2,FALSE)/(EOMONTH($G$3,0)+1-$G$3)*BO171)*CB171%)+(VLOOKUP(BS171,звания!$D$2:$E$62,2,FALSE)/(EOMONTH($G$3,0)+1-$G$3)*BU171)*CB171%)</f>
        <v>0</v>
      </c>
      <c r="CK171" s="404">
        <f>IF(CD171="Д",0,IF(CC171=0,CF171*CD171%,IF(CC171&gt;0,(VLOOKUP(O171,звания!$D$2:$E$62,2,FALSE)/(EOMONTH($G$3,0)+1-$G$3)*BO171)*CD171%)+(VLOOKUP(BS171,звания!$D$2:$E$62,2,FALSE)/(EOMONTH($G$3,0)+1-$G$3)*BU171)*CD171%))</f>
        <v>0</v>
      </c>
      <c r="CL171" s="404">
        <f>IF(BR171&gt;0,((VLOOKUP(C171,звания!$A$2:$B$62,2,FALSE)/(EOMONTH($G$3,0)+1-$G$3)*BO171+VLOOKUP(O171,звания!$D$2:$E$62,2,FALSE)/(EOMONTH($G$3,0)+1-$G$3)*BO171+(VLOOKUP(C171,звания!$A$2:$B$62,2,FALSE)/(EOMONTH($G$3,0)+1-$G$3)*BO171+VLOOKUP(O171,звания!$D$2:$E$62,2,FALSE)/(EOMONTH($G$3,0)+1-$G$3)*BO171)*BV171%)*BN171)+(VLOOKUP(C171,звания!$A$2:$B$62,2,FALSE)/(EOMONTH($G$3,0)+1-$G$3)*BU171+VLOOKUP(BS171,звания!$D$2:$E$62,2,FALSE)/(EOMONTH($G$3,0)+1-$G$3)*BU171+(VLOOKUP(C171,звания!$A$2:$B$62,2,FALSE)/(EOMONTH($G$3,0)+1-$G$3)*BU171+VLOOKUP(BS171,звания!$D$2:$E$62,2,FALSE)/(EOMONTH($G$3,0)+1-$G$3)*BU171)*BV171%)*BN171,(CE171+CF171+CG171)*BN171)</f>
        <v>2889.9</v>
      </c>
      <c r="CM171" s="404"/>
      <c r="CN171" s="404"/>
      <c r="CO171" s="432">
        <f t="shared" si="213"/>
        <v>4</v>
      </c>
      <c r="CP171" s="638"/>
      <c r="CQ171" s="637">
        <f>IF(CF171=0,0,IF((SUM(BH171:BM171)&gt;360),(VLOOKUP(O171,звания!$F$2:$G$62,2,FALSE))/100,VLOOKUP(O171,звания!$F$2:$H$62,3,FALSE)/100))</f>
        <v>3.07</v>
      </c>
      <c r="CR171" s="617">
        <f>IF(B171="Виключений зі списків",IF(AND(BU171=0,360-BH171&lt;0),(VLOOKUP(O171,звания!$D$2:$E$62,2,FALSE))/(EOMONTH($B$3,0)+1-$B$3)*BO171*CQ171,IF(AND(360-BH171&gt;=0,360-BH171&lt;(EOMONTH($B$3,0)+1-$B$3)),(CF171/(EOMONTH($B$3,0)-$B$3+1)*(360-BH171))*CQ171+(CF171/(EOMONTH($B$3,0)-$B$3+1)*((EOMONTH($B$3,0)-$B$3+1)-(360-BH171)))*VLOOKUP(O171,звания!$F$2:$H$62,2,FALSE)/100,((((VLOOKUP(O171,звания!$D$2:$E$62,2,FALSE))/(EOMONTH($B$3,0)+1-$B$3)*BO171*CQ171+(VLOOKUP(BS171,звания!$D$2:$E$62,2,FALSE))/(EOMONTH($B$3,0)+1-$B$3)*BU171*(VLOOKUP(BS171,звания!$F$2:$G$62,2,FALSE)*0.01)+(IF(BT171=0,0,(VLOOKUP(BS171,звания!$D$2:$E$62,2,FALSE)/(EOMONTH($G$3,0)+1-$G$3)*BT171*(VLOOKUP(BS171,звания!$F$2:$G$62,2,FALSE)))*0.01-(VLOOKUP(O171,звания!$D$2:$E$62,2,FALSE)/(EOMONTH($G$3,0)+1-$G$3)*BT171*(VLOOKUP(O171,звания!$F$2:$G$62,2,FALSE)))*0.01)))))/100*(100-CP171))),(IF(AND(BU171=0,360-BH171&lt;0,CP171=0),(VLOOKUP(O171,звания!$D$2:$E$62,2,FALSE))/(EOMONTH($G$3,0)+1-$G$3)*BO171*CQ171,IF(AND(360-BH171&gt;=0,360-BH171&lt;(EOMONTH($G$3,0)+1-$G$3)),(CF171/(EOMONTH($G$3,0)-$G$3+1)*(360-BH171))*CQ171+(CF171/(EOMONTH($G$3,0)-$G$3+1)*((EOMONTH($G$3,0)-$G$3+1)-(360-BH171)))*VLOOKUP(O171,звания!$F$2:$H$62,2,FALSE)/100,((((VLOOKUP(O171,звания!$D$2:$E$62,2,FALSE))/(EOMONTH($G$3,0)+1-$G$3)*BO171*CQ171+(VLOOKUP(BS171,звания!$D$2:$E$62,2,FALSE))/(EOMONTH($G$3,0)+1-$G$3)*BU171*(VLOOKUP(BS171,звания!$F$2:$G$62,2,FALSE)*0.01)))/100*(100-CP171)+(IF(BT171=0,0,(VLOOKUP(BS171,звания!$D$2:$E$62,2,FALSE)/(EOMONTH($BN$3,0)+1-$BN$3)*BT171*(VLOOKUP(BS171,звания!$F$2:$G$62,2,FALSE)))*0.01-(VLOOKUP(O171,звания!$D$2:$E$62,2,FALSE)/(EOMONTH($BN$3,0)+1-$BN$3)*BT171*(VLOOKUP(O171,звания!$F$2:$G$62,2,FALSE)))*0.01)))))))</f>
        <v>8657.4</v>
      </c>
      <c r="CS171" s="416">
        <f t="shared" si="238"/>
        <v>15993.3</v>
      </c>
      <c r="CT171" s="403"/>
      <c r="CU171" s="403"/>
      <c r="CV171" s="404">
        <f t="shared" si="214"/>
        <v>672.35</v>
      </c>
      <c r="CW171" s="426">
        <f t="shared" si="243"/>
        <v>16665.650000000001</v>
      </c>
      <c r="CX171" s="404">
        <f t="shared" si="239"/>
        <v>2999.82</v>
      </c>
      <c r="CY171" s="1174">
        <v>5</v>
      </c>
      <c r="CZ171" s="404">
        <f t="shared" si="244"/>
        <v>205.34</v>
      </c>
      <c r="DA171" s="404"/>
      <c r="DB171" s="403"/>
      <c r="DC171" s="404"/>
      <c r="DD171" s="426">
        <f t="shared" si="235"/>
        <v>3205.16</v>
      </c>
      <c r="DE171" s="426">
        <f t="shared" si="257"/>
        <v>3518.53</v>
      </c>
      <c r="DF171" s="404">
        <f t="shared" si="202"/>
        <v>2999.82</v>
      </c>
      <c r="DG171" s="426">
        <f t="shared" si="248"/>
        <v>16460.310000000001</v>
      </c>
      <c r="DH171" s="426">
        <f t="shared" si="249"/>
        <v>0</v>
      </c>
      <c r="DI171" s="421"/>
      <c r="DJ171" s="422" t="str">
        <f t="shared" si="203"/>
        <v xml:space="preserve">30 від 01.03   </v>
      </c>
      <c r="DK171" s="796" t="s">
        <v>1129</v>
      </c>
      <c r="DL171" s="803" t="s">
        <v>1130</v>
      </c>
      <c r="DM171" s="803" t="s">
        <v>1128</v>
      </c>
      <c r="DN171" s="803" t="s">
        <v>1131</v>
      </c>
      <c r="DO171" s="946"/>
      <c r="DP171" s="888"/>
      <c r="DQ171" s="817"/>
      <c r="DR171" s="818"/>
      <c r="DS171" s="819"/>
      <c r="DT171" s="820"/>
      <c r="DU171" s="124"/>
      <c r="DV171" s="110"/>
      <c r="DZ171" s="105"/>
      <c r="EH171" s="543">
        <f t="shared" si="216"/>
        <v>2</v>
      </c>
      <c r="EI171" s="404" t="str">
        <f t="shared" si="217"/>
        <v>ст. м-с</v>
      </c>
      <c r="EJ171" s="29" t="str">
        <f t="shared" si="218"/>
        <v>Гоминюк В.В.</v>
      </c>
      <c r="EK171" s="50"/>
      <c r="EL171" s="29"/>
      <c r="EM171" s="50"/>
      <c r="EN171" s="50"/>
      <c r="EO171" s="50"/>
      <c r="EP171" s="29"/>
    </row>
    <row r="172" spans="1:146" ht="17.45" hidden="1" customHeight="1">
      <c r="A172" s="402">
        <v>167</v>
      </c>
      <c r="B172" s="403"/>
      <c r="C172" s="925"/>
      <c r="D172" s="403" t="str">
        <f t="shared" si="195"/>
        <v xml:space="preserve"> </v>
      </c>
      <c r="E172" s="416"/>
      <c r="F172" s="417"/>
      <c r="G172" s="406"/>
      <c r="H172" s="407"/>
      <c r="I172" s="407"/>
      <c r="J172" s="407"/>
      <c r="K172" s="407"/>
      <c r="L172" s="407"/>
      <c r="M172" s="407"/>
      <c r="N172" s="408"/>
      <c r="O172" s="925"/>
      <c r="P172" s="417"/>
      <c r="Q172" s="417"/>
      <c r="R172" s="417"/>
      <c r="S172" s="417"/>
      <c r="T172" s="417"/>
      <c r="U172" s="417"/>
      <c r="V172" s="714"/>
      <c r="W172" s="714"/>
      <c r="X172" s="417"/>
      <c r="Y172" s="417"/>
      <c r="Z172" s="714"/>
      <c r="AA172" s="714"/>
      <c r="AB172" s="417"/>
      <c r="AC172" s="417"/>
      <c r="AD172" s="714"/>
      <c r="AE172" s="714"/>
      <c r="AF172" s="417"/>
      <c r="AG172" s="417"/>
      <c r="AH172" s="714"/>
      <c r="AI172" s="714"/>
      <c r="AJ172" s="417"/>
      <c r="AK172" s="417"/>
      <c r="AL172" s="714"/>
      <c r="AM172" s="714"/>
      <c r="AN172" s="417"/>
      <c r="AO172" s="417"/>
      <c r="AP172" s="714"/>
      <c r="AQ172" s="714"/>
      <c r="AR172" s="417"/>
      <c r="AS172" s="417"/>
      <c r="AT172" s="714"/>
      <c r="AU172" s="714"/>
      <c r="AV172" s="417"/>
      <c r="AW172" s="417"/>
      <c r="AX172" s="716"/>
      <c r="AY172" s="716"/>
      <c r="AZ172" s="635"/>
      <c r="BA172" s="635"/>
      <c r="BB172" s="716"/>
      <c r="BC172" s="716"/>
      <c r="BD172" s="635"/>
      <c r="BE172" s="635"/>
      <c r="BF172" s="717"/>
      <c r="BG172" s="717"/>
      <c r="BH172" s="432">
        <f t="shared" si="241"/>
        <v>0</v>
      </c>
      <c r="BI172" s="432">
        <f t="shared" si="208"/>
        <v>0</v>
      </c>
      <c r="BJ172" s="432">
        <f t="shared" si="209"/>
        <v>0</v>
      </c>
      <c r="BK172" s="432">
        <f t="shared" si="210"/>
        <v>0</v>
      </c>
      <c r="BL172" s="432">
        <f t="shared" si="211"/>
        <v>0</v>
      </c>
      <c r="BM172" s="436">
        <f t="shared" si="200"/>
        <v>0</v>
      </c>
      <c r="BN172" s="462">
        <v>0.65</v>
      </c>
      <c r="BO172" s="427">
        <f t="shared" si="242"/>
        <v>0</v>
      </c>
      <c r="BP172" s="419"/>
      <c r="BQ172" s="700"/>
      <c r="BR172" s="419"/>
      <c r="BS172" s="700"/>
      <c r="BT172" s="700"/>
      <c r="BU172" s="700"/>
      <c r="BV172" s="427">
        <f t="shared" si="201"/>
        <v>0</v>
      </c>
      <c r="BW172" s="419"/>
      <c r="BX172" s="781"/>
      <c r="BY172" s="700"/>
      <c r="BZ172" s="432"/>
      <c r="CA172" s="700"/>
      <c r="CB172" s="432"/>
      <c r="CC172" s="700"/>
      <c r="CD172" s="432"/>
      <c r="CE172" s="404">
        <f>IF(OR(C172=0,CD172="Д"),0,IF(AND(C172&gt;0,E172=0),VLOOKUP(C172,звания!A:B,2,FALSE)/((EOMONTH($G$3,0)+1)-$G$3)*BO172+VLOOKUP(C172,звания!A:B,2,FALSE)/((EOMONTH($G$3,0)+1)-$G$3)*BR172+VLOOKUP(C172,звания!A:B,2,FALSE)/((EOMONTH($G$3,0)+1)-$G$3)*BU172,IF(AND(C172&gt;0,E172&gt;0,F172&gt;=$G$3,BO172=(EOMONTH($G$3,0)+1)-$G$3),(VLOOKUP(E172,звания!A:B,2,FALSE)/(EOMONTH($G$3,0)-$G$3+1))*(F172-$G$3)+(VLOOKUP(C172,звания!A:B,2,FALSE)/(EOMONTH($G$3,0)-$G$3+1))*((EOMONTH($G$3,0)-$G$3+1)-(F172-$G$3)),IF(AND(C172&gt;0,E172&gt;0,F172&gt;$G$3,BO172&lt;(EOMONTH($G$3,0)+1)-$G$3,BO172&lt;&gt;0),VLOOKUP(E172,звания!A:B,2,FALSE)/((EOMONTH($G$3,0)+1)-$G$3)*((F172-$G$3)-(((EOMONTH($G$3,0)+1)-$G$3)-BO172-BU172-BR172))+VLOOKUP(C172,звания!A:B,2,FALSE)/((EOMONTH($G$3,0)+1)-$G$3)*(((EOMONTH($G$3,0)+1)-F172)),IF(F172&lt;$G$3,(VLOOKUP(C172,звания!A:B,2,FALSE)-VLOOKUP(E172,звания!A:B,2,FALSE))/((EOMONTH($BN$3,0)+1)-$BN$3)*(EOMONTH($BN$3,0)+1-F172)+VLOOKUP(C172,звания!A:B,2,FALSE)/((EOMONTH($G$3,0)+1)-$G$3)*BO172+VLOOKUP(C172,звания!A:B,2,FALSE)/((EOMONTH($G$3,0)+1)-$G$3)*BU172+VLOOKUP(C172,звания!A:B,2,FALSE)/((EOMONTH($G$3,0)+1)-$G$3)*BR172,0)))))</f>
        <v>0</v>
      </c>
      <c r="CF172" s="404">
        <f>IF(OR(CD172="Д",C172=0),0,IF(B172="Виключений зі списків",IF(BS172=0,(VLOOKUP(O172,звания!$D$2:$E$62,2,FALSE))/(EOMONTH($B$3,0)+1-$B$3)*BO172+(VLOOKUP(BQ172,звания!$D$2:$E$62,2,FALSE))/(EOMONTH($B$3,0)+1-$B$3)*BR172,(((VLOOKUP(O172,звания!$D$2:$E$62,2,FALSE))/(EOMONTH($B$3,0)+1-$B$3))*BO172)+(VLOOKUP(BQ172,звания!$D$2:$E$62,2,FALSE))/(EOMONTH($B$3,0)+1-$B$3)*BR172+(VLOOKUP(BS172,звания!$D$2:$E$62,2,FALSE))/(EOMONTH($B$3,0)+1-$B$3)*BU172),IF(BS172=0,(VLOOKUP(O172,звания!$D$2:$E$62,2,FALSE))/(EOMONTH($G$3,0)+1-$G$3)*BO172+(VLOOKUP(BQ172,звания!$D$2:$E$62,2,FALSE))/(EOMONTH($G$3,0)+1-$G$3)*BR172,(((VLOOKUP(O172,звания!$D$2:$E$62,2,FALSE))/(EOMONTH($G$3,0)+1-$G$3))*BO172)+(VLOOKUP(BQ172,звания!$D$2:$E$62,2,FALSE))/(EOMONTH($G$3,0)+1-$G$3)*BR172+(VLOOKUP(BS172,звания!$D$2:$E$62,2,FALSE))/(EOMONTH($G$3,0)+1-$G$3)*BU172+IF(BT172=0,0,(VLOOKUP(BS172,звания!$D$2:$E$62,2,FALSE))/(EOMONTH($BN$3,0)+1-$BN$3)*BT172-(VLOOKUP(O172,звания!$D$2:$E$62,2,FALSE))/(EOMONTH($BN$3,0)+1-$BN$3)*BT172))))</f>
        <v>0</v>
      </c>
      <c r="CG172" s="404">
        <f t="shared" si="234"/>
        <v>0</v>
      </c>
      <c r="CH172" s="404">
        <f>IF(BW172=0,CF172*BX172%,IF(BW172&gt;0,((VLOOKUP(O172,звания!$D$2:$E$62,2,FALSE)/(EOMONTH($G$3,0)+1-$G$3)*BW172)*BX172%)))</f>
        <v>0</v>
      </c>
      <c r="CI172" s="404">
        <f>IF(BY172=0,CF172*BZ172%,IF(BY172&gt;0,(VLOOKUP(O172,звания!$D$2:$E$62,2,FALSE)/(EOMONTH($G$3,0)+1-$G$3)*BO172)*BZ172%)+(VLOOKUP(BS172,звания!$D$2:$E$62,2,FALSE)/(EOMONTH($G$3,0)+1-$G$3)*BU172)*BZ172%)</f>
        <v>0</v>
      </c>
      <c r="CJ172" s="404">
        <f>IF(CA172=0,CF172*CB172%,IF(CA172&gt;0,(VLOOKUP(O172,звания!$D$2:$E$62,2,FALSE)/(EOMONTH($G$3,0)+1-$G$3)*BO172)*CB172%)+(VLOOKUP(BS172,звания!$D$2:$E$62,2,FALSE)/(EOMONTH($G$3,0)+1-$G$3)*BU172)*CB172%)</f>
        <v>0</v>
      </c>
      <c r="CK172" s="404">
        <f>IF(CD172="Д",0,IF(CC172=0,CF172*CD172%,IF(CC172&gt;0,(VLOOKUP(O172,звания!$D$2:$E$62,2,FALSE)/(EOMONTH($G$3,0)+1-$G$3)*BO172)*CD172%)+(VLOOKUP(BS172,звания!$D$2:$E$62,2,FALSE)/(EOMONTH($G$3,0)+1-$G$3)*BU172)*CD172%))</f>
        <v>0</v>
      </c>
      <c r="CL172" s="404">
        <f>IF(BR172&gt;0,((VLOOKUP(C172,звания!$A$2:$B$62,2,FALSE)/(EOMONTH($G$3,0)+1-$G$3)*BO172+VLOOKUP(O172,звания!$D$2:$E$62,2,FALSE)/(EOMONTH($G$3,0)+1-$G$3)*BO172+(VLOOKUP(C172,звания!$A$2:$B$62,2,FALSE)/(EOMONTH($G$3,0)+1-$G$3)*BO172+VLOOKUP(O172,звания!$D$2:$E$62,2,FALSE)/(EOMONTH($G$3,0)+1-$G$3)*BO172)*BV172%)*BN172)+(VLOOKUP(C172,звания!$A$2:$B$62,2,FALSE)/(EOMONTH($G$3,0)+1-$G$3)*BU172+VLOOKUP(BS172,звания!$D$2:$E$62,2,FALSE)/(EOMONTH($G$3,0)+1-$G$3)*BU172+(VLOOKUP(C172,звания!$A$2:$B$62,2,FALSE)/(EOMONTH($G$3,0)+1-$G$3)*BU172+VLOOKUP(BS172,звания!$D$2:$E$62,2,FALSE)/(EOMONTH($G$3,0)+1-$G$3)*BU172)*BV172%)*BN172,(CE172+CF172+CG172)*BN172)</f>
        <v>0</v>
      </c>
      <c r="CM172" s="404"/>
      <c r="CN172" s="404"/>
      <c r="CO172" s="432">
        <f t="shared" si="213"/>
        <v>0</v>
      </c>
      <c r="CP172" s="638"/>
      <c r="CQ172" s="637">
        <f>IF(CF172=0,0,IF((SUM(BH172:BM172)&gt;360),(VLOOKUP(O172,звания!$F$2:$G$62,2,FALSE))/100,VLOOKUP(O172,звания!$F$2:$H$62,3,FALSE)/100))</f>
        <v>0</v>
      </c>
      <c r="CR172" s="617">
        <f>IF(B172="Виключений зі списків",IF(AND(BU172=0,360-BH172&lt;0),(VLOOKUP(O172,звания!$D$2:$E$62,2,FALSE))/(EOMONTH($B$3,0)+1-$B$3)*BO172*CQ172,IF(AND(360-BH172&gt;=0,360-BH172&lt;(EOMONTH($B$3,0)+1-$B$3)),(CF172/(EOMONTH($B$3,0)-$B$3+1)*(360-BH172))*CQ172+(CF172/(EOMONTH($B$3,0)-$B$3+1)*((EOMONTH($B$3,0)-$B$3+1)-(360-BH172)))*VLOOKUP(O172,звания!$F$2:$H$62,2,FALSE)/100,((((VLOOKUP(O172,звания!$D$2:$E$62,2,FALSE))/(EOMONTH($B$3,0)+1-$B$3)*BO172*CQ172+(VLOOKUP(BS172,звания!$D$2:$E$62,2,FALSE))/(EOMONTH($B$3,0)+1-$B$3)*BU172*(VLOOKUP(BS172,звания!$F$2:$G$62,2,FALSE)*0.01)+(IF(BT172=0,0,(VLOOKUP(BS172,звания!$D$2:$E$62,2,FALSE)/(EOMONTH($G$3,0)+1-$G$3)*BT172*(VLOOKUP(BS172,звания!$F$2:$G$62,2,FALSE)))*0.01-(VLOOKUP(O172,звания!$D$2:$E$62,2,FALSE)/(EOMONTH($G$3,0)+1-$G$3)*BT172*(VLOOKUP(O172,звания!$F$2:$G$62,2,FALSE)))*0.01)))))/100*(100-CP172))),(IF(AND(BU172=0,360-BH172&lt;0,CP172=0),(VLOOKUP(O172,звания!$D$2:$E$62,2,FALSE))/(EOMONTH($G$3,0)+1-$G$3)*BO172*CQ172,IF(AND(360-BH172&gt;=0,360-BH172&lt;(EOMONTH($G$3,0)+1-$G$3)),(CF172/(EOMONTH($G$3,0)-$G$3+1)*(360-BH172))*CQ172+(CF172/(EOMONTH($G$3,0)-$G$3+1)*((EOMONTH($G$3,0)-$G$3+1)-(360-BH172)))*VLOOKUP(O172,звания!$F$2:$H$62,2,FALSE)/100,((((VLOOKUP(O172,звания!$D$2:$E$62,2,FALSE))/(EOMONTH($G$3,0)+1-$G$3)*BO172*CQ172+(VLOOKUP(BS172,звания!$D$2:$E$62,2,FALSE))/(EOMONTH($G$3,0)+1-$G$3)*BU172*(VLOOKUP(BS172,звания!$F$2:$G$62,2,FALSE)*0.01)))/100*(100-CP172)+(IF(BT172=0,0,(VLOOKUP(BS172,звания!$D$2:$E$62,2,FALSE)/(EOMONTH($BN$3,0)+1-$BN$3)*BT172*(VLOOKUP(BS172,звания!$F$2:$G$62,2,FALSE)))*0.01-(VLOOKUP(O172,звания!$D$2:$E$62,2,FALSE)/(EOMONTH($BN$3,0)+1-$BN$3)*BT172*(VLOOKUP(O172,звания!$F$2:$G$62,2,FALSE)))*0.01)))))))</f>
        <v>0</v>
      </c>
      <c r="CS172" s="416">
        <f t="shared" si="238"/>
        <v>0</v>
      </c>
      <c r="CT172" s="403"/>
      <c r="CU172" s="403"/>
      <c r="CV172" s="403">
        <f t="shared" si="214"/>
        <v>0</v>
      </c>
      <c r="CW172" s="556">
        <f t="shared" si="243"/>
        <v>0</v>
      </c>
      <c r="CX172" s="403">
        <f t="shared" si="239"/>
        <v>0</v>
      </c>
      <c r="CY172" s="403"/>
      <c r="CZ172" s="404">
        <f t="shared" si="244"/>
        <v>0</v>
      </c>
      <c r="DA172" s="403"/>
      <c r="DB172" s="403"/>
      <c r="DC172" s="403"/>
      <c r="DD172" s="421">
        <f t="shared" si="235"/>
        <v>0</v>
      </c>
      <c r="DE172" s="421">
        <f t="shared" si="257"/>
        <v>0</v>
      </c>
      <c r="DF172" s="403">
        <f t="shared" si="202"/>
        <v>0</v>
      </c>
      <c r="DG172" s="421">
        <f t="shared" si="248"/>
        <v>0</v>
      </c>
      <c r="DH172" s="421">
        <f t="shared" si="249"/>
        <v>0</v>
      </c>
      <c r="DI172" s="421"/>
      <c r="DJ172" s="422" t="str">
        <f t="shared" si="203"/>
        <v xml:space="preserve">    </v>
      </c>
      <c r="DK172" s="113" t="s">
        <v>477</v>
      </c>
      <c r="DL172" s="28"/>
      <c r="DM172" s="28"/>
      <c r="DN172" s="28"/>
      <c r="DO172" s="901"/>
      <c r="DP172" s="888"/>
      <c r="DQ172" s="817"/>
      <c r="DR172" s="818"/>
      <c r="DS172" s="819"/>
      <c r="DT172" s="820"/>
      <c r="DU172" s="124"/>
      <c r="DV172" s="110"/>
      <c r="DX172" s="84"/>
      <c r="DY172" s="84"/>
      <c r="DZ172" s="105"/>
      <c r="EH172" s="543">
        <f t="shared" si="216"/>
        <v>0</v>
      </c>
      <c r="EI172" s="404">
        <f t="shared" si="217"/>
        <v>0</v>
      </c>
      <c r="EJ172" s="29" t="str">
        <f t="shared" si="218"/>
        <v xml:space="preserve"> </v>
      </c>
      <c r="EK172" s="50"/>
      <c r="EL172" s="29"/>
      <c r="EM172" s="50"/>
      <c r="EN172" s="50"/>
      <c r="EO172" s="50"/>
      <c r="EP172" s="29"/>
    </row>
    <row r="173" spans="1:146" ht="17.45" customHeight="1">
      <c r="A173" s="650">
        <v>168</v>
      </c>
      <c r="B173" s="877" t="s">
        <v>829</v>
      </c>
      <c r="C173" s="939" t="s">
        <v>701</v>
      </c>
      <c r="D173" s="404" t="str">
        <f t="shared" si="195"/>
        <v>Федорняк В.В.</v>
      </c>
      <c r="E173" s="416"/>
      <c r="F173" s="417"/>
      <c r="G173" s="409" t="str">
        <f t="shared" ref="G173:G199" si="258">IF(P173&gt;$G$3,0,CONCATENATE((INT((BH173)/360)+INT((BI173)/360)+INT((BJ173)/360)+INT((BK173)/360)+INT((BL173)/360)+INT((BM173)/360))+INT((INT(MOD((BH173),360)/30)+INT(MOD((BI173),360)/30)+INT(MOD((BJ173),360)/30)+INT(MOD((BK173),360)/30)+INT(MOD((BL173),360)/30)+INT(MOD((BM173),360)/30)+INT((MOD(MOD((BH173),360),30)+MOD(MOD((BI173),360),30)+MOD(MOD((BJ173),360),30)+MOD(MOD((BK173),360),30)+MOD(MOD((BL173),360),30)+MOD(MOD((BM173),360),30))/30))/12),".",MOD(INT(MOD((BH173),360)/30)+INT(MOD((BI173),360)/30)+INT(MOD((BJ173),360)/30)+INT(MOD((BK173),360)/30)+INT(MOD((BL173),360)/30)+INT(MOD((BM173),360)/30)+INT((MOD(MOD((BH173),360),30)+MOD(MOD((BI173),360),30)+MOD(MOD((BJ173),360),30)+MOD(MOD((BK173),360),30)+MOD(MOD((BL173),360),30)+MOD(MOD((BM173),360),30))/30),12),".",INT(MOD(MOD(MOD((BH173),360),30)+MOD(MOD((BI173),360),30)+MOD(MOD((BJ173),360),30)+MOD(MOD((BK173),360),30)+MOD(MOD((BL173),360),30)+MOD(MOD((BM173),360),30),30))))</f>
        <v>30.4.23</v>
      </c>
      <c r="H173" s="407" t="str">
        <f t="shared" si="225"/>
        <v>30.4.23</v>
      </c>
      <c r="I173" s="407" t="str">
        <f t="shared" ref="I173:I199" si="259">IF(P173&gt;$G$3,0,CONCATENATE((INT((BH173)/360)+INT((BM173)/360))+INT((INT(MOD((BH173),360)/30)+INT(MOD((BM173),360)/30)+INT((MOD(MOD((BH173),360),30)+MOD(MOD((BM173),360),30))/30))/12),".",MOD(INT(MOD((BH173),360)/30)+INT(MOD((BM173),360)/30)+INT((MOD(MOD((BH173),360),30)+MOD(MOD((BM173),360),30))/30),12),".",INT(MOD(MOD(MOD((BH173),360),30)+MOD(MOD((BM173),360),30),30))))</f>
        <v>30.4.23</v>
      </c>
      <c r="J173" s="407" t="str">
        <f t="shared" si="250"/>
        <v>0.0.0</v>
      </c>
      <c r="K173" s="407" t="str">
        <f t="shared" si="251"/>
        <v>0.0.0</v>
      </c>
      <c r="L173" s="407" t="str">
        <f t="shared" si="252"/>
        <v>0.0.0</v>
      </c>
      <c r="M173" s="407" t="str">
        <f t="shared" si="253"/>
        <v>0.0.0</v>
      </c>
      <c r="N173" s="408" t="str">
        <f t="shared" ref="N173:N180" si="260">CONCATENATE(IF(INT(INT(DAYS360(BF173,BG173,1)/30)/24)&gt;=2,2,INT(INT(DAYS360(BF173,BG173,1)/30)/24)),".",IF(AND(INT(INT(DAYS360(BF173,BG173,1)/30)/24)&gt;=2,MOD(INT(BM173/30),12)&gt;=6),6,IF(ISODD(MOD(INT(DAYS360(BF173,BG173,1)/30),12)),MOD(INT(DAYS360(BF173,BG173,1)/60),12),MOD(INT(BM173/30),12))),".",IF(AND(INT(INT(DAYS360(BF173,BG173,1)/30)/24)&gt;=2,MOD(INT(BM173/30),12)&gt;=6),0,IF(ISODD(MOD(INT(DAYS360(BF173,BG173,1)/30),12)),INT((MOD(DAYS360(BF173,BG173,1),30)/2+15)),INT(MOD(DAYS360(BF173,BG173,1),30)/2))))</f>
        <v>0.0.0</v>
      </c>
      <c r="O173" s="930">
        <v>11</v>
      </c>
      <c r="P173" s="417">
        <v>33489</v>
      </c>
      <c r="Q173" s="417"/>
      <c r="R173" s="417"/>
      <c r="S173" s="417"/>
      <c r="T173" s="417"/>
      <c r="U173" s="417"/>
      <c r="V173" s="714"/>
      <c r="W173" s="714"/>
      <c r="X173" s="417"/>
      <c r="Y173" s="417"/>
      <c r="Z173" s="714"/>
      <c r="AA173" s="714"/>
      <c r="AB173" s="417"/>
      <c r="AC173" s="417"/>
      <c r="AD173" s="714"/>
      <c r="AE173" s="714"/>
      <c r="AF173" s="417"/>
      <c r="AG173" s="417"/>
      <c r="AH173" s="714"/>
      <c r="AI173" s="714"/>
      <c r="AJ173" s="417"/>
      <c r="AK173" s="417"/>
      <c r="AL173" s="714"/>
      <c r="AM173" s="714"/>
      <c r="AN173" s="417"/>
      <c r="AO173" s="417"/>
      <c r="AP173" s="714"/>
      <c r="AQ173" s="714"/>
      <c r="AR173" s="417"/>
      <c r="AS173" s="417"/>
      <c r="AT173" s="714"/>
      <c r="AU173" s="714"/>
      <c r="AV173" s="417"/>
      <c r="AW173" s="417"/>
      <c r="AX173" s="716"/>
      <c r="AY173" s="716"/>
      <c r="AZ173" s="635"/>
      <c r="BA173" s="635"/>
      <c r="BB173" s="716"/>
      <c r="BC173" s="716"/>
      <c r="BD173" s="635"/>
      <c r="BE173" s="635"/>
      <c r="BF173" s="717"/>
      <c r="BG173" s="717"/>
      <c r="BH173" s="432">
        <f t="shared" si="241"/>
        <v>10943</v>
      </c>
      <c r="BI173" s="432">
        <f t="shared" si="208"/>
        <v>0</v>
      </c>
      <c r="BJ173" s="432">
        <f t="shared" si="209"/>
        <v>0</v>
      </c>
      <c r="BK173" s="432">
        <f t="shared" si="210"/>
        <v>0</v>
      </c>
      <c r="BL173" s="432">
        <f t="shared" si="211"/>
        <v>0</v>
      </c>
      <c r="BM173" s="436">
        <f t="shared" si="200"/>
        <v>0</v>
      </c>
      <c r="BN173" s="462">
        <v>0.65</v>
      </c>
      <c r="BO173" s="427">
        <f t="shared" si="242"/>
        <v>28</v>
      </c>
      <c r="BP173" s="725"/>
      <c r="BQ173" s="700"/>
      <c r="BR173" s="419"/>
      <c r="BS173" s="700"/>
      <c r="BT173" s="700"/>
      <c r="BU173" s="700"/>
      <c r="BV173" s="427">
        <f t="shared" si="201"/>
        <v>50</v>
      </c>
      <c r="BW173" s="427"/>
      <c r="BX173" s="432"/>
      <c r="BY173" s="700"/>
      <c r="BZ173" s="432"/>
      <c r="CA173" s="700"/>
      <c r="CB173" s="432"/>
      <c r="CC173" s="700"/>
      <c r="CD173" s="432"/>
      <c r="CE173" s="404">
        <f>IF(OR(C173=0,CD173="Д"),0,IF(AND(C173&gt;0,E173=0),VLOOKUP(C173,звания!A:B,2,FALSE)/((EOMONTH($G$3,0)+1)-$G$3)*BO173+VLOOKUP(C173,звания!A:B,2,FALSE)/((EOMONTH($G$3,0)+1)-$G$3)*BR173+VLOOKUP(C173,звания!A:B,2,FALSE)/((EOMONTH($G$3,0)+1)-$G$3)*BU173,IF(AND(C173&gt;0,E173&gt;0,F173&gt;=$G$3,BO173=(EOMONTH($G$3,0)+1)-$G$3),(VLOOKUP(E173,звания!A:B,2,FALSE)/(EOMONTH($G$3,0)-$G$3+1))*(F173-$G$3)+(VLOOKUP(C173,звания!A:B,2,FALSE)/(EOMONTH($G$3,0)-$G$3+1))*((EOMONTH($G$3,0)-$G$3+1)-(F173-$G$3)),IF(AND(C173&gt;0,E173&gt;0,F173&gt;$G$3,BO173&lt;(EOMONTH($G$3,0)+1)-$G$3,BO173&lt;&gt;0),VLOOKUP(E173,звания!A:B,2,FALSE)/((EOMONTH($G$3,0)+1)-$G$3)*((F173-$G$3)-(((EOMONTH($G$3,0)+1)-$G$3)-BO173-BU173-BR173))+VLOOKUP(C173,звания!A:B,2,FALSE)/((EOMONTH($G$3,0)+1)-$G$3)*(((EOMONTH($G$3,0)+1)-F173)),IF(F173&lt;$G$3,(VLOOKUP(C173,звания!A:B,2,FALSE)-VLOOKUP(E173,звания!A:B,2,FALSE))/((EOMONTH($BN$3,0)+1)-$BN$3)*(EOMONTH($BN$3,0)+1-F173)+VLOOKUP(C173,звания!A:B,2,FALSE)/((EOMONTH($G$3,0)+1)-$G$3)*BO173+VLOOKUP(C173,звания!A:B,2,FALSE)/((EOMONTH($G$3,0)+1)-$G$3)*BU173+VLOOKUP(C173,звания!A:B,2,FALSE)/((EOMONTH($G$3,0)+1)-$G$3)*BR173,0)))))</f>
        <v>1020</v>
      </c>
      <c r="CF173" s="404">
        <f>IF(OR(CD173="Д",C173=0),0,IF(B173="Виключений зі списків",IF(BS173=0,(VLOOKUP(O173,звания!$D$2:$E$62,2,FALSE))/(EOMONTH($B$3,0)+1-$B$3)*BO173+(VLOOKUP(BQ173,звания!$D$2:$E$62,2,FALSE))/(EOMONTH($B$3,0)+1-$B$3)*BR173,(((VLOOKUP(O173,звания!$D$2:$E$62,2,FALSE))/(EOMONTH($B$3,0)+1-$B$3))*BO173)+(VLOOKUP(BQ173,звания!$D$2:$E$62,2,FALSE))/(EOMONTH($B$3,0)+1-$B$3)*BR173+(VLOOKUP(BS173,звания!$D$2:$E$62,2,FALSE))/(EOMONTH($B$3,0)+1-$B$3)*BU173),IF(BS173=0,(VLOOKUP(O173,звания!$D$2:$E$62,2,FALSE))/(EOMONTH($G$3,0)+1-$G$3)*BO173+(VLOOKUP(BQ173,звания!$D$2:$E$62,2,FALSE))/(EOMONTH($G$3,0)+1-$G$3)*BR173,(((VLOOKUP(O173,звания!$D$2:$E$62,2,FALSE))/(EOMONTH($G$3,0)+1-$G$3))*BO173)+(VLOOKUP(BQ173,звания!$D$2:$E$62,2,FALSE))/(EOMONTH($G$3,0)+1-$G$3)*BR173+(VLOOKUP(BS173,звания!$D$2:$E$62,2,FALSE))/(EOMONTH($G$3,0)+1-$G$3)*BU173+IF(BT173=0,0,(VLOOKUP(BS173,звания!$D$2:$E$62,2,FALSE))/(EOMONTH($BN$3,0)+1-$BN$3)*BT173-(VLOOKUP(O173,звания!$D$2:$E$62,2,FALSE))/(EOMONTH($BN$3,0)+1-$BN$3)*BT173))))</f>
        <v>3350</v>
      </c>
      <c r="CG173" s="404">
        <f t="shared" si="234"/>
        <v>2185</v>
      </c>
      <c r="CH173" s="404">
        <f>IF(BW173=0,CF173*BX173%,IF(BW173&gt;0,((VLOOKUP(O173,звания!$D$2:$E$62,2,FALSE)/(EOMONTH($G$3,0)+1-$G$3)*BW173)*BX173%)))</f>
        <v>0</v>
      </c>
      <c r="CI173" s="404">
        <f>IF(BY173=0,CF173*BZ173%,IF(BY173&gt;0,(VLOOKUP(O173,звания!$D$2:$E$62,2,FALSE)/(EOMONTH($G$3,0)+1-$G$3)*BO173)*BZ173%)+(VLOOKUP(BS173,звания!$D$2:$E$62,2,FALSE)/(EOMONTH($G$3,0)+1-$G$3)*BU173)*BZ173%)</f>
        <v>0</v>
      </c>
      <c r="CJ173" s="404">
        <f>IF(CA173=0,CF173*CB173%,IF(CA173&gt;0,(VLOOKUP(O173,звания!$D$2:$E$62,2,FALSE)/(EOMONTH($G$3,0)+1-$G$3)*BO173)*CB173%)+(VLOOKUP(BS173,звания!$D$2:$E$62,2,FALSE)/(EOMONTH($G$3,0)+1-$G$3)*BU173)*CB173%)</f>
        <v>0</v>
      </c>
      <c r="CK173" s="404">
        <f>IF(CD173="Д",0,IF(CC173=0,CF173*CD173%,IF(CC173&gt;0,(VLOOKUP(O173,звания!$D$2:$E$62,2,FALSE)/(EOMONTH($G$3,0)+1-$G$3)*BO173)*CD173%)+(VLOOKUP(BS173,звания!$D$2:$E$62,2,FALSE)/(EOMONTH($G$3,0)+1-$G$3)*BU173)*CD173%))</f>
        <v>0</v>
      </c>
      <c r="CL173" s="404">
        <f>IF(BR173&gt;0,((VLOOKUP(C173,звания!$A$2:$B$62,2,FALSE)/(EOMONTH($G$3,0)+1-$G$3)*BO173+VLOOKUP(O173,звания!$D$2:$E$62,2,FALSE)/(EOMONTH($G$3,0)+1-$G$3)*BO173+(VLOOKUP(C173,звания!$A$2:$B$62,2,FALSE)/(EOMONTH($G$3,0)+1-$G$3)*BO173+VLOOKUP(O173,звания!$D$2:$E$62,2,FALSE)/(EOMONTH($G$3,0)+1-$G$3)*BO173)*BV173%)*BN173)+(VLOOKUP(C173,звания!$A$2:$B$62,2,FALSE)/(EOMONTH($G$3,0)+1-$G$3)*BU173+VLOOKUP(BS173,звания!$D$2:$E$62,2,FALSE)/(EOMONTH($G$3,0)+1-$G$3)*BU173+(VLOOKUP(C173,звания!$A$2:$B$62,2,FALSE)/(EOMONTH($G$3,0)+1-$G$3)*BU173+VLOOKUP(BS173,звания!$D$2:$E$62,2,FALSE)/(EOMONTH($G$3,0)+1-$G$3)*BU173)*BV173%)*BN173,(CE173+CF173+CG173)*BN173)</f>
        <v>4260.75</v>
      </c>
      <c r="CM173" s="404"/>
      <c r="CN173" s="404"/>
      <c r="CO173" s="432">
        <f t="shared" si="213"/>
        <v>4</v>
      </c>
      <c r="CP173" s="638"/>
      <c r="CQ173" s="637">
        <f>IF(CF173=0,0,IF((SUM(BH173:BM173)&gt;360),(VLOOKUP(O173,звания!$F$2:$G$62,2,FALSE))/100,VLOOKUP(O173,звания!$F$2:$H$62,3,FALSE)/100))</f>
        <v>2.66</v>
      </c>
      <c r="CR173" s="617">
        <f>IF(B173="Виключений зі списків",IF(AND(BU173=0,360-BH173&lt;0),(VLOOKUP(O173,звания!$D$2:$E$62,2,FALSE))/(EOMONTH($B$3,0)+1-$B$3)*BO173*CQ173,IF(AND(360-BH173&gt;=0,360-BH173&lt;(EOMONTH($B$3,0)+1-$B$3)),(CF173/(EOMONTH($B$3,0)-$B$3+1)*(360-BH173))*CQ173+(CF173/(EOMONTH($B$3,0)-$B$3+1)*((EOMONTH($B$3,0)-$B$3+1)-(360-BH173)))*VLOOKUP(O173,звания!$F$2:$H$62,2,FALSE)/100,((((VLOOKUP(O173,звания!$D$2:$E$62,2,FALSE))/(EOMONTH($B$3,0)+1-$B$3)*BO173*CQ173+(VLOOKUP(BS173,звания!$D$2:$E$62,2,FALSE))/(EOMONTH($B$3,0)+1-$B$3)*BU173*(VLOOKUP(BS173,звания!$F$2:$G$62,2,FALSE)*0.01)+(IF(BT173=0,0,(VLOOKUP(BS173,звания!$D$2:$E$62,2,FALSE)/(EOMONTH($G$3,0)+1-$G$3)*BT173*(VLOOKUP(BS173,звания!$F$2:$G$62,2,FALSE)))*0.01-(VLOOKUP(O173,звания!$D$2:$E$62,2,FALSE)/(EOMONTH($G$3,0)+1-$G$3)*BT173*(VLOOKUP(O173,звания!$F$2:$G$62,2,FALSE)))*0.01)))))/100*(100-CP173))),(IF(AND(BU173=0,360-BH173&lt;0,CP173=0),(VLOOKUP(O173,звания!$D$2:$E$62,2,FALSE))/(EOMONTH($G$3,0)+1-$G$3)*BO173*CQ173,IF(AND(360-BH173&gt;=0,360-BH173&lt;(EOMONTH($G$3,0)+1-$G$3)),(CF173/(EOMONTH($G$3,0)-$G$3+1)*(360-BH173))*CQ173+(CF173/(EOMONTH($G$3,0)-$G$3+1)*((EOMONTH($G$3,0)-$G$3+1)-(360-BH173)))*VLOOKUP(O173,звания!$F$2:$H$62,2,FALSE)/100,((((VLOOKUP(O173,звания!$D$2:$E$62,2,FALSE))/(EOMONTH($G$3,0)+1-$G$3)*BO173*CQ173+(VLOOKUP(BS173,звания!$D$2:$E$62,2,FALSE))/(EOMONTH($G$3,0)+1-$G$3)*BU173*(VLOOKUP(BS173,звания!$F$2:$G$62,2,FALSE)*0.01)))/100*(100-CP173)+(IF(BT173=0,0,(VLOOKUP(BS173,звания!$D$2:$E$62,2,FALSE)/(EOMONTH($BN$3,0)+1-$BN$3)*BT173*(VLOOKUP(BS173,звания!$F$2:$G$62,2,FALSE)))*0.01-(VLOOKUP(O173,звания!$D$2:$E$62,2,FALSE)/(EOMONTH($BN$3,0)+1-$BN$3)*BT173*(VLOOKUP(O173,звания!$F$2:$G$62,2,FALSE)))*0.01)))))))</f>
        <v>8911</v>
      </c>
      <c r="CS173" s="416">
        <f t="shared" si="238"/>
        <v>19726.75</v>
      </c>
      <c r="CT173" s="403"/>
      <c r="CU173" s="403"/>
      <c r="CV173" s="404">
        <f t="shared" si="214"/>
        <v>672.35</v>
      </c>
      <c r="CW173" s="426">
        <f t="shared" si="243"/>
        <v>20399.099999999999</v>
      </c>
      <c r="CX173" s="404">
        <f t="shared" si="239"/>
        <v>3671.84</v>
      </c>
      <c r="CY173" s="1174">
        <v>5</v>
      </c>
      <c r="CZ173" s="404">
        <f t="shared" si="244"/>
        <v>251.35</v>
      </c>
      <c r="DA173" s="404"/>
      <c r="DB173" s="403"/>
      <c r="DC173" s="404"/>
      <c r="DD173" s="426">
        <f t="shared" si="235"/>
        <v>3923.19</v>
      </c>
      <c r="DE173" s="426">
        <f t="shared" si="257"/>
        <v>4339.8900000000003</v>
      </c>
      <c r="DF173" s="404">
        <f t="shared" si="202"/>
        <v>3671.84</v>
      </c>
      <c r="DG173" s="426">
        <f t="shared" si="248"/>
        <v>20147.75</v>
      </c>
      <c r="DH173" s="426">
        <f t="shared" si="249"/>
        <v>0</v>
      </c>
      <c r="DI173" s="421"/>
      <c r="DJ173" s="422" t="str">
        <f t="shared" si="203"/>
        <v xml:space="preserve">30 від 01.03   </v>
      </c>
      <c r="DK173" s="113" t="s">
        <v>1132</v>
      </c>
      <c r="DL173" s="28" t="s">
        <v>1133</v>
      </c>
      <c r="DM173" s="28" t="s">
        <v>1096</v>
      </c>
      <c r="DN173" s="28" t="s">
        <v>922</v>
      </c>
      <c r="DO173" s="900">
        <v>2790518594</v>
      </c>
      <c r="DP173" s="888"/>
      <c r="DQ173" s="817"/>
      <c r="DR173" s="818"/>
      <c r="DS173" s="819"/>
      <c r="DT173" s="820"/>
      <c r="DU173" s="124"/>
      <c r="DV173" s="110"/>
      <c r="DX173" s="84"/>
      <c r="DY173" s="84"/>
      <c r="DZ173" s="105"/>
      <c r="EH173" s="543">
        <f t="shared" si="216"/>
        <v>2</v>
      </c>
      <c r="EI173" s="404" t="str">
        <f t="shared" si="217"/>
        <v>майст с-нт</v>
      </c>
      <c r="EJ173" s="29" t="str">
        <f t="shared" si="218"/>
        <v>Федорняк В.В.</v>
      </c>
      <c r="EK173" s="50"/>
      <c r="EL173" s="29"/>
      <c r="EM173" s="50"/>
      <c r="EN173" s="50"/>
      <c r="EO173" s="50"/>
      <c r="EP173" s="29"/>
    </row>
    <row r="174" spans="1:146" ht="17.45" customHeight="1">
      <c r="A174" s="427">
        <v>169</v>
      </c>
      <c r="B174" s="869" t="s">
        <v>830</v>
      </c>
      <c r="C174" s="921" t="s">
        <v>748</v>
      </c>
      <c r="D174" s="404" t="str">
        <f t="shared" si="195"/>
        <v>Шкворець О.І.</v>
      </c>
      <c r="E174" s="416"/>
      <c r="F174" s="417"/>
      <c r="G174" s="409" t="str">
        <f t="shared" si="258"/>
        <v>29.5.20</v>
      </c>
      <c r="H174" s="407" t="str">
        <f t="shared" si="225"/>
        <v>29.5.20</v>
      </c>
      <c r="I174" s="407" t="str">
        <f t="shared" si="259"/>
        <v>29.5.20</v>
      </c>
      <c r="J174" s="407" t="str">
        <f t="shared" si="250"/>
        <v>0.0.0</v>
      </c>
      <c r="K174" s="407" t="str">
        <f t="shared" si="251"/>
        <v>0.0.0</v>
      </c>
      <c r="L174" s="407" t="str">
        <f t="shared" si="252"/>
        <v>0.0.0</v>
      </c>
      <c r="M174" s="407" t="str">
        <f t="shared" si="253"/>
        <v>0.0.0</v>
      </c>
      <c r="N174" s="408" t="str">
        <f t="shared" si="260"/>
        <v>0.0.0</v>
      </c>
      <c r="O174" s="930">
        <v>10</v>
      </c>
      <c r="P174" s="417">
        <v>33827</v>
      </c>
      <c r="Q174" s="417"/>
      <c r="R174" s="417"/>
      <c r="S174" s="417"/>
      <c r="T174" s="417"/>
      <c r="U174" s="417"/>
      <c r="V174" s="714"/>
      <c r="W174" s="714"/>
      <c r="X174" s="417"/>
      <c r="Y174" s="417"/>
      <c r="Z174" s="714"/>
      <c r="AA174" s="714"/>
      <c r="AB174" s="417"/>
      <c r="AC174" s="417"/>
      <c r="AD174" s="714"/>
      <c r="AE174" s="714"/>
      <c r="AF174" s="417"/>
      <c r="AG174" s="417"/>
      <c r="AH174" s="714"/>
      <c r="AI174" s="714"/>
      <c r="AJ174" s="417"/>
      <c r="AK174" s="417"/>
      <c r="AL174" s="714"/>
      <c r="AM174" s="714"/>
      <c r="AN174" s="417"/>
      <c r="AO174" s="417"/>
      <c r="AP174" s="714"/>
      <c r="AQ174" s="714"/>
      <c r="AR174" s="417"/>
      <c r="AS174" s="417"/>
      <c r="AT174" s="714"/>
      <c r="AU174" s="714"/>
      <c r="AV174" s="417"/>
      <c r="AW174" s="417"/>
      <c r="AX174" s="716"/>
      <c r="AY174" s="716"/>
      <c r="AZ174" s="635"/>
      <c r="BA174" s="635"/>
      <c r="BB174" s="716"/>
      <c r="BC174" s="716"/>
      <c r="BD174" s="635"/>
      <c r="BE174" s="635"/>
      <c r="BF174" s="717"/>
      <c r="BG174" s="717"/>
      <c r="BH174" s="432">
        <f t="shared" si="241"/>
        <v>10610</v>
      </c>
      <c r="BI174" s="432">
        <f t="shared" si="208"/>
        <v>0</v>
      </c>
      <c r="BJ174" s="432">
        <f t="shared" si="209"/>
        <v>0</v>
      </c>
      <c r="BK174" s="432">
        <f t="shared" si="210"/>
        <v>0</v>
      </c>
      <c r="BL174" s="432">
        <f t="shared" si="211"/>
        <v>0</v>
      </c>
      <c r="BM174" s="436">
        <f t="shared" si="200"/>
        <v>0</v>
      </c>
      <c r="BN174" s="462">
        <v>0.65</v>
      </c>
      <c r="BO174" s="427">
        <f t="shared" si="242"/>
        <v>28</v>
      </c>
      <c r="BP174" s="419"/>
      <c r="BQ174" s="700"/>
      <c r="BR174" s="419"/>
      <c r="BS174" s="700"/>
      <c r="BT174" s="700"/>
      <c r="BU174" s="700"/>
      <c r="BV174" s="427">
        <f t="shared" si="201"/>
        <v>50</v>
      </c>
      <c r="BW174" s="427"/>
      <c r="BX174" s="432"/>
      <c r="BY174" s="700"/>
      <c r="BZ174" s="432"/>
      <c r="CA174" s="700"/>
      <c r="CB174" s="432"/>
      <c r="CC174" s="700"/>
      <c r="CD174" s="432"/>
      <c r="CE174" s="404">
        <f>IF(OR(C174=0,CD174="Д"),0,IF(AND(C174&gt;0,E174=0),VLOOKUP(C174,звания!A:B,2,FALSE)/((EOMONTH($G$3,0)+1)-$G$3)*BO174+VLOOKUP(C174,звания!A:B,2,FALSE)/((EOMONTH($G$3,0)+1)-$G$3)*BR174+VLOOKUP(C174,звания!A:B,2,FALSE)/((EOMONTH($G$3,0)+1)-$G$3)*BU174,IF(AND(C174&gt;0,E174&gt;0,F174&gt;=$G$3,BO174=(EOMONTH($G$3,0)+1)-$G$3),(VLOOKUP(E174,звания!A:B,2,FALSE)/(EOMONTH($G$3,0)-$G$3+1))*(F174-$G$3)+(VLOOKUP(C174,звания!A:B,2,FALSE)/(EOMONTH($G$3,0)-$G$3+1))*((EOMONTH($G$3,0)-$G$3+1)-(F174-$G$3)),IF(AND(C174&gt;0,E174&gt;0,F174&gt;$G$3,BO174&lt;(EOMONTH($G$3,0)+1)-$G$3,BO174&lt;&gt;0),VLOOKUP(E174,звания!A:B,2,FALSE)/((EOMONTH($G$3,0)+1)-$G$3)*((F174-$G$3)-(((EOMONTH($G$3,0)+1)-$G$3)-BO174-BU174-BR174))+VLOOKUP(C174,звания!A:B,2,FALSE)/((EOMONTH($G$3,0)+1)-$G$3)*(((EOMONTH($G$3,0)+1)-F174)),IF(F174&lt;$G$3,(VLOOKUP(C174,звания!A:B,2,FALSE)-VLOOKUP(E174,звания!A:B,2,FALSE))/((EOMONTH($BN$3,0)+1)-$BN$3)*(EOMONTH($BN$3,0)+1-F174)+VLOOKUP(C174,звания!A:B,2,FALSE)/((EOMONTH($G$3,0)+1)-$G$3)*BO174+VLOOKUP(C174,звания!A:B,2,FALSE)/((EOMONTH($G$3,0)+1)-$G$3)*BU174+VLOOKUP(C174,звания!A:B,2,FALSE)/((EOMONTH($G$3,0)+1)-$G$3)*BR174,0)))))</f>
        <v>880</v>
      </c>
      <c r="CF174" s="404">
        <f>IF(OR(CD174="Д",C174=0),0,IF(B174="Виключений зі списків",IF(BS174=0,(VLOOKUP(O174,звания!$D$2:$E$62,2,FALSE))/(EOMONTH($B$3,0)+1-$B$3)*BO174+(VLOOKUP(BQ174,звания!$D$2:$E$62,2,FALSE))/(EOMONTH($B$3,0)+1-$B$3)*BR174,(((VLOOKUP(O174,звания!$D$2:$E$62,2,FALSE))/(EOMONTH($B$3,0)+1-$B$3))*BO174)+(VLOOKUP(BQ174,звания!$D$2:$E$62,2,FALSE))/(EOMONTH($B$3,0)+1-$B$3)*BR174+(VLOOKUP(BS174,звания!$D$2:$E$62,2,FALSE))/(EOMONTH($B$3,0)+1-$B$3)*BU174),IF(BS174=0,(VLOOKUP(O174,звания!$D$2:$E$62,2,FALSE))/(EOMONTH($G$3,0)+1-$G$3)*BO174+(VLOOKUP(BQ174,звания!$D$2:$E$62,2,FALSE))/(EOMONTH($G$3,0)+1-$G$3)*BR174,(((VLOOKUP(O174,звания!$D$2:$E$62,2,FALSE))/(EOMONTH($G$3,0)+1-$G$3))*BO174)+(VLOOKUP(BQ174,звания!$D$2:$E$62,2,FALSE))/(EOMONTH($G$3,0)+1-$G$3)*BR174+(VLOOKUP(BS174,звания!$D$2:$E$62,2,FALSE))/(EOMONTH($G$3,0)+1-$G$3)*BU174+IF(BT174=0,0,(VLOOKUP(BS174,звания!$D$2:$E$62,2,FALSE))/(EOMONTH($BN$3,0)+1-$BN$3)*BT174-(VLOOKUP(O174,звания!$D$2:$E$62,2,FALSE))/(EOMONTH($BN$3,0)+1-$BN$3)*BT174))))</f>
        <v>3260</v>
      </c>
      <c r="CG174" s="404">
        <f t="shared" si="234"/>
        <v>2070</v>
      </c>
      <c r="CH174" s="404">
        <f>IF(BW174=0,CF174*BX174%,IF(BW174&gt;0,((VLOOKUP(O174,звания!$D$2:$E$62,2,FALSE)/(EOMONTH($G$3,0)+1-$G$3)*BW174)*BX174%)))</f>
        <v>0</v>
      </c>
      <c r="CI174" s="404">
        <f>IF(BY174=0,CF174*BZ174%,IF(BY174&gt;0,(VLOOKUP(O174,звания!$D$2:$E$62,2,FALSE)/(EOMONTH($G$3,0)+1-$G$3)*BO174)*BZ174%)+(VLOOKUP(BS174,звания!$D$2:$E$62,2,FALSE)/(EOMONTH($G$3,0)+1-$G$3)*BU174)*BZ174%)</f>
        <v>0</v>
      </c>
      <c r="CJ174" s="404">
        <f>IF(CA174=0,CF174*CB174%,IF(CA174&gt;0,(VLOOKUP(O174,звания!$D$2:$E$62,2,FALSE)/(EOMONTH($G$3,0)+1-$G$3)*BO174)*CB174%)+(VLOOKUP(BS174,звания!$D$2:$E$62,2,FALSE)/(EOMONTH($G$3,0)+1-$G$3)*BU174)*CB174%)</f>
        <v>0</v>
      </c>
      <c r="CK174" s="404">
        <f>IF(CD174="Д",0,IF(CC174=0,CF174*CD174%,IF(CC174&gt;0,(VLOOKUP(O174,звания!$D$2:$E$62,2,FALSE)/(EOMONTH($G$3,0)+1-$G$3)*BO174)*CD174%)+(VLOOKUP(BS174,звания!$D$2:$E$62,2,FALSE)/(EOMONTH($G$3,0)+1-$G$3)*BU174)*CD174%))</f>
        <v>0</v>
      </c>
      <c r="CL174" s="404">
        <f>IF(BR174&gt;0,((VLOOKUP(C174,звания!$A$2:$B$62,2,FALSE)/(EOMONTH($G$3,0)+1-$G$3)*BO174+VLOOKUP(O174,звания!$D$2:$E$62,2,FALSE)/(EOMONTH($G$3,0)+1-$G$3)*BO174+(VLOOKUP(C174,звания!$A$2:$B$62,2,FALSE)/(EOMONTH($G$3,0)+1-$G$3)*BO174+VLOOKUP(O174,звания!$D$2:$E$62,2,FALSE)/(EOMONTH($G$3,0)+1-$G$3)*BO174)*BV174%)*BN174)+(VLOOKUP(C174,звания!$A$2:$B$62,2,FALSE)/(EOMONTH($G$3,0)+1-$G$3)*BU174+VLOOKUP(BS174,звания!$D$2:$E$62,2,FALSE)/(EOMONTH($G$3,0)+1-$G$3)*BU174+(VLOOKUP(C174,звания!$A$2:$B$62,2,FALSE)/(EOMONTH($G$3,0)+1-$G$3)*BU174+VLOOKUP(BS174,звания!$D$2:$E$62,2,FALSE)/(EOMONTH($G$3,0)+1-$G$3)*BU174)*BV174%)*BN174,(CE174+CF174+CG174)*BN174)</f>
        <v>4036.5</v>
      </c>
      <c r="CM174" s="404"/>
      <c r="CN174" s="404"/>
      <c r="CO174" s="432">
        <f t="shared" si="213"/>
        <v>4</v>
      </c>
      <c r="CP174" s="638"/>
      <c r="CQ174" s="637">
        <f>IF(CF174=0,0,IF((SUM(BH174:BM174)&gt;360),(VLOOKUP(O174,звания!$F$2:$G$62,2,FALSE))/100,VLOOKUP(O174,звания!$F$2:$H$62,3,FALSE)/100))</f>
        <v>2.74</v>
      </c>
      <c r="CR174" s="617">
        <f>IF(B174="Виключений зі списків",IF(AND(BU174=0,360-BH174&lt;0),(VLOOKUP(O174,звания!$D$2:$E$62,2,FALSE))/(EOMONTH($B$3,0)+1-$B$3)*BO174*CQ174,IF(AND(360-BH174&gt;=0,360-BH174&lt;(EOMONTH($B$3,0)+1-$B$3)),(CF174/(EOMONTH($B$3,0)-$B$3+1)*(360-BH174))*CQ174+(CF174/(EOMONTH($B$3,0)-$B$3+1)*((EOMONTH($B$3,0)-$B$3+1)-(360-BH174)))*VLOOKUP(O174,звания!$F$2:$H$62,2,FALSE)/100,((((VLOOKUP(O174,звания!$D$2:$E$62,2,FALSE))/(EOMONTH($B$3,0)+1-$B$3)*BO174*CQ174+(VLOOKUP(BS174,звания!$D$2:$E$62,2,FALSE))/(EOMONTH($B$3,0)+1-$B$3)*BU174*(VLOOKUP(BS174,звания!$F$2:$G$62,2,FALSE)*0.01)+(IF(BT174=0,0,(VLOOKUP(BS174,звания!$D$2:$E$62,2,FALSE)/(EOMONTH($G$3,0)+1-$G$3)*BT174*(VLOOKUP(BS174,звания!$F$2:$G$62,2,FALSE)))*0.01-(VLOOKUP(O174,звания!$D$2:$E$62,2,FALSE)/(EOMONTH($G$3,0)+1-$G$3)*BT174*(VLOOKUP(O174,звания!$F$2:$G$62,2,FALSE)))*0.01)))))/100*(100-CP174))),(IF(AND(BU174=0,360-BH174&lt;0,CP174=0),(VLOOKUP(O174,звания!$D$2:$E$62,2,FALSE))/(EOMONTH($G$3,0)+1-$G$3)*BO174*CQ174,IF(AND(360-BH174&gt;=0,360-BH174&lt;(EOMONTH($G$3,0)+1-$G$3)),(CF174/(EOMONTH($G$3,0)-$G$3+1)*(360-BH174))*CQ174+(CF174/(EOMONTH($G$3,0)-$G$3+1)*((EOMONTH($G$3,0)-$G$3+1)-(360-BH174)))*VLOOKUP(O174,звания!$F$2:$H$62,2,FALSE)/100,((((VLOOKUP(O174,звания!$D$2:$E$62,2,FALSE))/(EOMONTH($G$3,0)+1-$G$3)*BO174*CQ174+(VLOOKUP(BS174,звания!$D$2:$E$62,2,FALSE))/(EOMONTH($G$3,0)+1-$G$3)*BU174*(VLOOKUP(BS174,звания!$F$2:$G$62,2,FALSE)*0.01)))/100*(100-CP174)+(IF(BT174=0,0,(VLOOKUP(BS174,звания!$D$2:$E$62,2,FALSE)/(EOMONTH($BN$3,0)+1-$BN$3)*BT174*(VLOOKUP(BS174,звания!$F$2:$G$62,2,FALSE)))*0.01-(VLOOKUP(O174,звания!$D$2:$E$62,2,FALSE)/(EOMONTH($BN$3,0)+1-$BN$3)*BT174*(VLOOKUP(O174,звания!$F$2:$G$62,2,FALSE)))*0.01)))))))</f>
        <v>8932.4</v>
      </c>
      <c r="CS174" s="416">
        <f t="shared" si="238"/>
        <v>19178.900000000001</v>
      </c>
      <c r="CT174" s="403"/>
      <c r="CU174" s="403"/>
      <c r="CV174" s="404">
        <f t="shared" si="214"/>
        <v>672.35</v>
      </c>
      <c r="CW174" s="426">
        <f t="shared" si="243"/>
        <v>19851.25</v>
      </c>
      <c r="CX174" s="404">
        <f t="shared" si="239"/>
        <v>3573.23</v>
      </c>
      <c r="CY174" s="1174">
        <v>5</v>
      </c>
      <c r="CZ174" s="404">
        <f t="shared" si="244"/>
        <v>244.6</v>
      </c>
      <c r="DA174" s="404"/>
      <c r="DB174" s="403"/>
      <c r="DC174" s="404"/>
      <c r="DD174" s="426">
        <f t="shared" si="235"/>
        <v>3817.83</v>
      </c>
      <c r="DE174" s="426">
        <f t="shared" si="257"/>
        <v>4219.3599999999997</v>
      </c>
      <c r="DF174" s="404">
        <f t="shared" si="202"/>
        <v>3573.23</v>
      </c>
      <c r="DG174" s="426">
        <f t="shared" si="248"/>
        <v>19606.650000000001</v>
      </c>
      <c r="DH174" s="426">
        <f t="shared" si="249"/>
        <v>0</v>
      </c>
      <c r="DI174" s="421"/>
      <c r="DJ174" s="422" t="str">
        <f t="shared" si="203"/>
        <v xml:space="preserve">30 від 01.03   </v>
      </c>
      <c r="DK174" s="113" t="s">
        <v>1134</v>
      </c>
      <c r="DL174" s="28" t="s">
        <v>1135</v>
      </c>
      <c r="DM174" s="28" t="s">
        <v>768</v>
      </c>
      <c r="DN174" s="28" t="s">
        <v>1014</v>
      </c>
      <c r="DO174" s="900">
        <v>2627416555</v>
      </c>
      <c r="DP174" s="888"/>
      <c r="DQ174" s="817"/>
      <c r="DR174" s="818"/>
      <c r="DS174" s="819"/>
      <c r="DT174" s="820"/>
      <c r="DU174" s="124"/>
      <c r="DV174" s="110"/>
      <c r="DX174" s="84"/>
      <c r="DY174" s="84"/>
      <c r="DZ174" s="105"/>
      <c r="EH174" s="543">
        <f t="shared" si="216"/>
        <v>2</v>
      </c>
      <c r="EI174" s="404" t="str">
        <f t="shared" si="217"/>
        <v>гол. с-нт</v>
      </c>
      <c r="EJ174" s="29" t="str">
        <f t="shared" si="218"/>
        <v>Шкворець О.І.</v>
      </c>
      <c r="EK174" s="50"/>
      <c r="EL174" s="29"/>
      <c r="EM174" s="50"/>
      <c r="EN174" s="50"/>
      <c r="EO174" s="50"/>
      <c r="EP174" s="29"/>
    </row>
    <row r="175" spans="1:146" ht="17.45" customHeight="1">
      <c r="A175" s="650">
        <v>170</v>
      </c>
      <c r="B175" s="878" t="s">
        <v>813</v>
      </c>
      <c r="C175" s="910" t="s">
        <v>261</v>
      </c>
      <c r="D175" s="404" t="str">
        <f t="shared" si="195"/>
        <v>Мельничук І.М.</v>
      </c>
      <c r="E175" s="416"/>
      <c r="F175" s="417"/>
      <c r="G175" s="409" t="str">
        <f t="shared" si="258"/>
        <v>7.11.27</v>
      </c>
      <c r="H175" s="407" t="str">
        <f t="shared" si="225"/>
        <v>7.11.27</v>
      </c>
      <c r="I175" s="407" t="str">
        <f t="shared" si="259"/>
        <v>7.11.27</v>
      </c>
      <c r="J175" s="407" t="str">
        <f t="shared" si="250"/>
        <v>0.0.0</v>
      </c>
      <c r="K175" s="407" t="str">
        <f t="shared" si="251"/>
        <v>0.0.0</v>
      </c>
      <c r="L175" s="407" t="str">
        <f t="shared" si="252"/>
        <v>0.0.0</v>
      </c>
      <c r="M175" s="407" t="str">
        <f t="shared" si="253"/>
        <v>0.0.0</v>
      </c>
      <c r="N175" s="408" t="str">
        <f t="shared" si="260"/>
        <v>0.0.0</v>
      </c>
      <c r="O175" s="930">
        <v>9</v>
      </c>
      <c r="P175" s="417">
        <v>41674</v>
      </c>
      <c r="Q175" s="417"/>
      <c r="R175" s="417"/>
      <c r="S175" s="417"/>
      <c r="T175" s="417"/>
      <c r="U175" s="417"/>
      <c r="V175" s="714"/>
      <c r="W175" s="714"/>
      <c r="X175" s="417"/>
      <c r="Y175" s="417"/>
      <c r="Z175" s="714"/>
      <c r="AA175" s="714"/>
      <c r="AB175" s="417"/>
      <c r="AC175" s="417"/>
      <c r="AD175" s="714"/>
      <c r="AE175" s="714"/>
      <c r="AF175" s="417"/>
      <c r="AG175" s="417"/>
      <c r="AH175" s="714"/>
      <c r="AI175" s="714"/>
      <c r="AJ175" s="417"/>
      <c r="AK175" s="417"/>
      <c r="AL175" s="714"/>
      <c r="AM175" s="714"/>
      <c r="AN175" s="417"/>
      <c r="AO175" s="417"/>
      <c r="AP175" s="714"/>
      <c r="AQ175" s="714"/>
      <c r="AR175" s="417"/>
      <c r="AS175" s="417"/>
      <c r="AT175" s="714"/>
      <c r="AU175" s="714"/>
      <c r="AV175" s="417"/>
      <c r="AW175" s="417"/>
      <c r="AX175" s="716"/>
      <c r="AY175" s="716"/>
      <c r="AZ175" s="635"/>
      <c r="BA175" s="635"/>
      <c r="BB175" s="716"/>
      <c r="BC175" s="716"/>
      <c r="BD175" s="635"/>
      <c r="BE175" s="635"/>
      <c r="BF175" s="717"/>
      <c r="BG175" s="717"/>
      <c r="BH175" s="432">
        <f t="shared" si="241"/>
        <v>2877</v>
      </c>
      <c r="BI175" s="432">
        <f t="shared" si="208"/>
        <v>0</v>
      </c>
      <c r="BJ175" s="432">
        <f t="shared" si="209"/>
        <v>0</v>
      </c>
      <c r="BK175" s="432">
        <f t="shared" si="210"/>
        <v>0</v>
      </c>
      <c r="BL175" s="432">
        <f t="shared" si="211"/>
        <v>0</v>
      </c>
      <c r="BM175" s="436">
        <f t="shared" si="200"/>
        <v>0</v>
      </c>
      <c r="BN175" s="462">
        <v>0.65</v>
      </c>
      <c r="BO175" s="427">
        <f t="shared" si="242"/>
        <v>28</v>
      </c>
      <c r="BP175" s="725"/>
      <c r="BQ175" s="700"/>
      <c r="BR175" s="419"/>
      <c r="BS175" s="700"/>
      <c r="BT175" s="700"/>
      <c r="BU175" s="700"/>
      <c r="BV175" s="427">
        <f t="shared" si="201"/>
        <v>30</v>
      </c>
      <c r="BW175" s="427"/>
      <c r="BX175" s="432"/>
      <c r="BY175" s="700"/>
      <c r="BZ175" s="432"/>
      <c r="CA175" s="700"/>
      <c r="CB175" s="432"/>
      <c r="CC175" s="700"/>
      <c r="CD175" s="432"/>
      <c r="CE175" s="404">
        <f>IF(OR(C175=0,CD175="Д"),0,IF(AND(C175&gt;0,E175=0),VLOOKUP(C175,звания!A:B,2,FALSE)/((EOMONTH($G$3,0)+1)-$G$3)*BO175+VLOOKUP(C175,звания!A:B,2,FALSE)/((EOMONTH($G$3,0)+1)-$G$3)*BR175+VLOOKUP(C175,звания!A:B,2,FALSE)/((EOMONTH($G$3,0)+1)-$G$3)*BU175,IF(AND(C175&gt;0,E175&gt;0,F175&gt;=$G$3,BO175=(EOMONTH($G$3,0)+1)-$G$3),(VLOOKUP(E175,звания!A:B,2,FALSE)/(EOMONTH($G$3,0)-$G$3+1))*(F175-$G$3)+(VLOOKUP(C175,звания!A:B,2,FALSE)/(EOMONTH($G$3,0)-$G$3+1))*((EOMONTH($G$3,0)-$G$3+1)-(F175-$G$3)),IF(AND(C175&gt;0,E175&gt;0,F175&gt;$G$3,BO175&lt;(EOMONTH($G$3,0)+1)-$G$3,BO175&lt;&gt;0),VLOOKUP(E175,звания!A:B,2,FALSE)/((EOMONTH($G$3,0)+1)-$G$3)*((F175-$G$3)-(((EOMONTH($G$3,0)+1)-$G$3)-BO175-BU175-BR175))+VLOOKUP(C175,звания!A:B,2,FALSE)/((EOMONTH($G$3,0)+1)-$G$3)*(((EOMONTH($G$3,0)+1)-F175)),IF(F175&lt;$G$3,(VLOOKUP(C175,звания!A:B,2,FALSE)-VLOOKUP(E175,звания!A:B,2,FALSE))/((EOMONTH($BN$3,0)+1)-$BN$3)*(EOMONTH($BN$3,0)+1-F175)+VLOOKUP(C175,звания!A:B,2,FALSE)/((EOMONTH($G$3,0)+1)-$G$3)*BO175+VLOOKUP(C175,звания!A:B,2,FALSE)/((EOMONTH($G$3,0)+1)-$G$3)*BU175+VLOOKUP(C175,звания!A:B,2,FALSE)/((EOMONTH($G$3,0)+1)-$G$3)*BR175,0)))))</f>
        <v>670</v>
      </c>
      <c r="CF175" s="404">
        <f>IF(OR(CD175="Д",C175=0),0,IF(B175="Виключений зі списків",IF(BS175=0,(VLOOKUP(O175,звания!$D$2:$E$62,2,FALSE))/(EOMONTH($B$3,0)+1-$B$3)*BO175+(VLOOKUP(BQ175,звания!$D$2:$E$62,2,FALSE))/(EOMONTH($B$3,0)+1-$B$3)*BR175,(((VLOOKUP(O175,звания!$D$2:$E$62,2,FALSE))/(EOMONTH($B$3,0)+1-$B$3))*BO175)+(VLOOKUP(BQ175,звания!$D$2:$E$62,2,FALSE))/(EOMONTH($B$3,0)+1-$B$3)*BR175+(VLOOKUP(BS175,звания!$D$2:$E$62,2,FALSE))/(EOMONTH($B$3,0)+1-$B$3)*BU175),IF(BS175=0,(VLOOKUP(O175,звания!$D$2:$E$62,2,FALSE))/(EOMONTH($G$3,0)+1-$G$3)*BO175+(VLOOKUP(BQ175,звания!$D$2:$E$62,2,FALSE))/(EOMONTH($G$3,0)+1-$G$3)*BR175,(((VLOOKUP(O175,звания!$D$2:$E$62,2,FALSE))/(EOMONTH($G$3,0)+1-$G$3))*BO175)+(VLOOKUP(BQ175,звания!$D$2:$E$62,2,FALSE))/(EOMONTH($G$3,0)+1-$G$3)*BR175+(VLOOKUP(BS175,звания!$D$2:$E$62,2,FALSE))/(EOMONTH($G$3,0)+1-$G$3)*BU175+IF(BT175=0,0,(VLOOKUP(BS175,звания!$D$2:$E$62,2,FALSE))/(EOMONTH($BN$3,0)+1-$BN$3)*BT175-(VLOOKUP(O175,звания!$D$2:$E$62,2,FALSE))/(EOMONTH($BN$3,0)+1-$BN$3)*BT175))))</f>
        <v>3170</v>
      </c>
      <c r="CG175" s="404">
        <f t="shared" si="234"/>
        <v>1152</v>
      </c>
      <c r="CH175" s="404">
        <f>IF(BW175=0,CF175*BX175%,IF(BW175&gt;0,((VLOOKUP(O175,звания!$D$2:$E$62,2,FALSE)/(EOMONTH($G$3,0)+1-$G$3)*BW175)*BX175%)))</f>
        <v>0</v>
      </c>
      <c r="CI175" s="404">
        <f>IF(BY175=0,CF175*BZ175%,IF(BY175&gt;0,(VLOOKUP(O175,звания!$D$2:$E$62,2,FALSE)/(EOMONTH($G$3,0)+1-$G$3)*BO175)*BZ175%)+(VLOOKUP(BS175,звания!$D$2:$E$62,2,FALSE)/(EOMONTH($G$3,0)+1-$G$3)*BU175)*BZ175%)</f>
        <v>0</v>
      </c>
      <c r="CJ175" s="404">
        <f>IF(CA175=0,CF175*CB175%,IF(CA175&gt;0,(VLOOKUP(O175,звания!$D$2:$E$62,2,FALSE)/(EOMONTH($G$3,0)+1-$G$3)*BO175)*CB175%)+(VLOOKUP(BS175,звания!$D$2:$E$62,2,FALSE)/(EOMONTH($G$3,0)+1-$G$3)*BU175)*CB175%)</f>
        <v>0</v>
      </c>
      <c r="CK175" s="404">
        <f>IF(CD175="Д",0,IF(CC175=0,CF175*CD175%,IF(CC175&gt;0,(VLOOKUP(O175,звания!$D$2:$E$62,2,FALSE)/(EOMONTH($G$3,0)+1-$G$3)*BO175)*CD175%)+(VLOOKUP(BS175,звания!$D$2:$E$62,2,FALSE)/(EOMONTH($G$3,0)+1-$G$3)*BU175)*CD175%))</f>
        <v>0</v>
      </c>
      <c r="CL175" s="404">
        <f>IF(BR175&gt;0,((VLOOKUP(C175,звания!$A$2:$B$62,2,FALSE)/(EOMONTH($G$3,0)+1-$G$3)*BO175+VLOOKUP(O175,звания!$D$2:$E$62,2,FALSE)/(EOMONTH($G$3,0)+1-$G$3)*BO175+(VLOOKUP(C175,звания!$A$2:$B$62,2,FALSE)/(EOMONTH($G$3,0)+1-$G$3)*BO175+VLOOKUP(O175,звания!$D$2:$E$62,2,FALSE)/(EOMONTH($G$3,0)+1-$G$3)*BO175)*BV175%)*BN175)+(VLOOKUP(C175,звания!$A$2:$B$62,2,FALSE)/(EOMONTH($G$3,0)+1-$G$3)*BU175+VLOOKUP(BS175,звания!$D$2:$E$62,2,FALSE)/(EOMONTH($G$3,0)+1-$G$3)*BU175+(VLOOKUP(C175,звания!$A$2:$B$62,2,FALSE)/(EOMONTH($G$3,0)+1-$G$3)*BU175+VLOOKUP(BS175,звания!$D$2:$E$62,2,FALSE)/(EOMONTH($G$3,0)+1-$G$3)*BU175)*BV175%)*BN175,(CE175+CF175+CG175)*BN175)</f>
        <v>3244.8</v>
      </c>
      <c r="CM175" s="404"/>
      <c r="CN175" s="404"/>
      <c r="CO175" s="432">
        <f t="shared" si="213"/>
        <v>4</v>
      </c>
      <c r="CP175" s="638"/>
      <c r="CQ175" s="637">
        <f>IF(CF175=0,0,IF((SUM(BH175:BM175)&gt;360),(VLOOKUP(O175,звания!$F$2:$G$62,2,FALSE))/100,VLOOKUP(O175,звания!$F$2:$H$62,3,FALSE)/100))</f>
        <v>2.78</v>
      </c>
      <c r="CR175" s="617">
        <f>IF(B175="Виключений зі списків",IF(AND(BU175=0,360-BH175&lt;0),(VLOOKUP(O175,звания!$D$2:$E$62,2,FALSE))/(EOMONTH($B$3,0)+1-$B$3)*BO175*CQ175,IF(AND(360-BH175&gt;=0,360-BH175&lt;(EOMONTH($B$3,0)+1-$B$3)),(CF175/(EOMONTH($B$3,0)-$B$3+1)*(360-BH175))*CQ175+(CF175/(EOMONTH($B$3,0)-$B$3+1)*((EOMONTH($B$3,0)-$B$3+1)-(360-BH175)))*VLOOKUP(O175,звания!$F$2:$H$62,2,FALSE)/100,((((VLOOKUP(O175,звания!$D$2:$E$62,2,FALSE))/(EOMONTH($B$3,0)+1-$B$3)*BO175*CQ175+(VLOOKUP(BS175,звания!$D$2:$E$62,2,FALSE))/(EOMONTH($B$3,0)+1-$B$3)*BU175*(VLOOKUP(BS175,звания!$F$2:$G$62,2,FALSE)*0.01)+(IF(BT175=0,0,(VLOOKUP(BS175,звания!$D$2:$E$62,2,FALSE)/(EOMONTH($G$3,0)+1-$G$3)*BT175*(VLOOKUP(BS175,звания!$F$2:$G$62,2,FALSE)))*0.01-(VLOOKUP(O175,звания!$D$2:$E$62,2,FALSE)/(EOMONTH($G$3,0)+1-$G$3)*BT175*(VLOOKUP(O175,звания!$F$2:$G$62,2,FALSE)))*0.01)))))/100*(100-CP175))),(IF(AND(BU175=0,360-BH175&lt;0,CP175=0),(VLOOKUP(O175,звания!$D$2:$E$62,2,FALSE))/(EOMONTH($G$3,0)+1-$G$3)*BO175*CQ175,IF(AND(360-BH175&gt;=0,360-BH175&lt;(EOMONTH($G$3,0)+1-$G$3)),(CF175/(EOMONTH($G$3,0)-$G$3+1)*(360-BH175))*CQ175+(CF175/(EOMONTH($G$3,0)-$G$3+1)*((EOMONTH($G$3,0)-$G$3+1)-(360-BH175)))*VLOOKUP(O175,звания!$F$2:$H$62,2,FALSE)/100,((((VLOOKUP(O175,звания!$D$2:$E$62,2,FALSE))/(EOMONTH($G$3,0)+1-$G$3)*BO175*CQ175+(VLOOKUP(BS175,звания!$D$2:$E$62,2,FALSE))/(EOMONTH($G$3,0)+1-$G$3)*BU175*(VLOOKUP(BS175,звания!$F$2:$G$62,2,FALSE)*0.01)))/100*(100-CP175)+(IF(BT175=0,0,(VLOOKUP(BS175,звания!$D$2:$E$62,2,FALSE)/(EOMONTH($BN$3,0)+1-$BN$3)*BT175*(VLOOKUP(BS175,звания!$F$2:$G$62,2,FALSE)))*0.01-(VLOOKUP(O175,звания!$D$2:$E$62,2,FALSE)/(EOMONTH($BN$3,0)+1-$BN$3)*BT175*(VLOOKUP(O175,звания!$F$2:$G$62,2,FALSE)))*0.01)))))))</f>
        <v>8812.6</v>
      </c>
      <c r="CS175" s="416">
        <f t="shared" si="238"/>
        <v>17049.400000000001</v>
      </c>
      <c r="CT175" s="403"/>
      <c r="CU175" s="403"/>
      <c r="CV175" s="404">
        <f t="shared" si="214"/>
        <v>672.35</v>
      </c>
      <c r="CW175" s="426">
        <f t="shared" si="243"/>
        <v>17721.75</v>
      </c>
      <c r="CX175" s="404">
        <f t="shared" si="239"/>
        <v>3189.92</v>
      </c>
      <c r="CY175" s="1174">
        <v>5</v>
      </c>
      <c r="CZ175" s="404">
        <f t="shared" si="244"/>
        <v>218.36</v>
      </c>
      <c r="DA175" s="404"/>
      <c r="DB175" s="403"/>
      <c r="DC175" s="404"/>
      <c r="DD175" s="426">
        <f t="shared" si="235"/>
        <v>3408.28</v>
      </c>
      <c r="DE175" s="426">
        <f t="shared" si="257"/>
        <v>3750.87</v>
      </c>
      <c r="DF175" s="404">
        <f t="shared" si="202"/>
        <v>3189.92</v>
      </c>
      <c r="DG175" s="426">
        <f t="shared" si="248"/>
        <v>17503.39</v>
      </c>
      <c r="DH175" s="426">
        <f t="shared" si="249"/>
        <v>0</v>
      </c>
      <c r="DI175" s="421"/>
      <c r="DJ175" s="422" t="str">
        <f t="shared" si="203"/>
        <v xml:space="preserve">30 від 01.03   </v>
      </c>
      <c r="DK175" s="113" t="s">
        <v>1136</v>
      </c>
      <c r="DL175" s="28" t="s">
        <v>1137</v>
      </c>
      <c r="DM175" s="28" t="s">
        <v>1028</v>
      </c>
      <c r="DN175" s="28" t="s">
        <v>998</v>
      </c>
      <c r="DO175" s="907">
        <v>3484409152</v>
      </c>
      <c r="DP175" s="888"/>
      <c r="DQ175" s="817"/>
      <c r="DR175" s="818"/>
      <c r="DS175" s="819"/>
      <c r="DT175" s="820"/>
      <c r="DU175" s="124"/>
      <c r="DV175" s="110"/>
      <c r="DX175" s="84"/>
      <c r="DY175" s="84"/>
      <c r="DZ175" s="105"/>
      <c r="EH175" s="543">
        <f t="shared" si="216"/>
        <v>2</v>
      </c>
      <c r="EI175" s="404" t="str">
        <f t="shared" si="217"/>
        <v>мол. с-нт</v>
      </c>
      <c r="EJ175" s="29" t="str">
        <f t="shared" si="218"/>
        <v>Мельничук І.М.</v>
      </c>
      <c r="EK175" s="50"/>
      <c r="EL175" s="29"/>
      <c r="EM175" s="50"/>
      <c r="EN175" s="50"/>
      <c r="EO175" s="50"/>
      <c r="EP175" s="29"/>
    </row>
    <row r="176" spans="1:146" ht="17.45" customHeight="1">
      <c r="A176" s="427">
        <v>171</v>
      </c>
      <c r="B176" s="878" t="s">
        <v>831</v>
      </c>
      <c r="C176" s="911" t="s">
        <v>709</v>
      </c>
      <c r="D176" s="404" t="str">
        <f>DK176</f>
        <v>Стрігун Д.О.</v>
      </c>
      <c r="E176" s="416"/>
      <c r="F176" s="417"/>
      <c r="G176" s="409" t="str">
        <f>IF(P176&gt;$G$3,0,CONCATENATE((INT((BH176)/360)+INT((BI176)/360)+INT((BJ176)/360)+INT((BK176)/360)+INT((BL176)/360)+INT((BM176)/360))+INT((INT(MOD((BH176),360)/30)+INT(MOD((BI176),360)/30)+INT(MOD((BJ176),360)/30)+INT(MOD((BK176),360)/30)+INT(MOD((BL176),360)/30)+INT(MOD((BM176),360)/30)+INT((MOD(MOD((BH176),360),30)+MOD(MOD((BI176),360),30)+MOD(MOD((BJ176),360),30)+MOD(MOD((BK176),360),30)+MOD(MOD((BL176),360),30)+MOD(MOD((BM176),360),30))/30))/12),".",MOD(INT(MOD((BH176),360)/30)+INT(MOD((BI176),360)/30)+INT(MOD((BJ176),360)/30)+INT(MOD((BK176),360)/30)+INT(MOD((BL176),360)/30)+INT(MOD((BM176),360)/30)+INT((MOD(MOD((BH176),360),30)+MOD(MOD((BI176),360),30)+MOD(MOD((BJ176),360),30)+MOD(MOD((BK176),360),30)+MOD(MOD((BL176),360),30)+MOD(MOD((BM176),360),30))/30),12),".",INT(MOD(MOD(MOD((BH176),360),30)+MOD(MOD((BI176),360),30)+MOD(MOD((BJ176),360),30)+MOD(MOD((BK176),360),30)+MOD(MOD((BL176),360),30)+MOD(MOD((BM176),360),30),30))))</f>
        <v>0.0.0</v>
      </c>
      <c r="H176" s="407" t="str">
        <f>CONCATENATE(INT((BH176)/360),".",INT(MOD((BH176),360)/30),".",MOD(MOD((BH176),360),30))</f>
        <v>0.0.0</v>
      </c>
      <c r="I176" s="407" t="str">
        <f>IF(P176&gt;$G$3,0,CONCATENATE((INT((BH176)/360)+INT((BM176)/360))+INT((INT(MOD((BH176),360)/30)+INT(MOD((BM176),360)/30)+INT((MOD(MOD((BH176),360),30)+MOD(MOD((BM176),360),30))/30))/12),".",MOD(INT(MOD((BH176),360)/30)+INT(MOD((BM176),360)/30)+INT((MOD(MOD((BH176),360),30)+MOD(MOD((BM176),360),30))/30),12),".",INT(MOD(MOD(MOD((BH176),360),30)+MOD(MOD((BM176),360),30),30))))</f>
        <v>0.0.0</v>
      </c>
      <c r="J176" s="407" t="str">
        <f t="shared" si="250"/>
        <v>0.0.0</v>
      </c>
      <c r="K176" s="407" t="str">
        <f t="shared" si="251"/>
        <v>0.0.0</v>
      </c>
      <c r="L176" s="407" t="str">
        <f t="shared" si="252"/>
        <v>0.0.0</v>
      </c>
      <c r="M176" s="407" t="str">
        <f t="shared" si="253"/>
        <v>0.0.0</v>
      </c>
      <c r="N176" s="408" t="str">
        <f>CONCATENATE(IF(INT(INT(DAYS360(BF176,BG176,1)/30)/24)&gt;=2,2,INT(INT(DAYS360(BF176,BG176,1)/30)/24)),".",IF(AND(INT(INT(DAYS360(BF176,BG176,1)/30)/24)&gt;=2,MOD(INT(BM176/30),12)&gt;=6),6,IF(ISODD(MOD(INT(DAYS360(BF176,BG176,1)/30),12)),MOD(INT(DAYS360(BF176,BG176,1)/60),12),MOD(INT(BM176/30),12))),".",IF(AND(INT(INT(DAYS360(BF176,BG176,1)/30)/24)&gt;=2,MOD(INT(BM176/30),12)&gt;=6),0,IF(ISODD(MOD(INT(DAYS360(BF176,BG176,1)/30),12)),INT((MOD(DAYS360(BF176,BG176,1),30)/2+15)),INT(MOD(DAYS360(BF176,BG176,1),30)/2))))</f>
        <v>0.0.0</v>
      </c>
      <c r="O176" s="930">
        <v>6</v>
      </c>
      <c r="P176" s="417"/>
      <c r="Q176" s="417"/>
      <c r="R176" s="417"/>
      <c r="S176" s="417"/>
      <c r="T176" s="417"/>
      <c r="U176" s="417"/>
      <c r="V176" s="714"/>
      <c r="W176" s="714"/>
      <c r="X176" s="417"/>
      <c r="Y176" s="417"/>
      <c r="Z176" s="714"/>
      <c r="AA176" s="714"/>
      <c r="AB176" s="417"/>
      <c r="AC176" s="417"/>
      <c r="AD176" s="714"/>
      <c r="AE176" s="714"/>
      <c r="AF176" s="417"/>
      <c r="AG176" s="417"/>
      <c r="AH176" s="714"/>
      <c r="AI176" s="714"/>
      <c r="AJ176" s="417"/>
      <c r="AK176" s="417"/>
      <c r="AL176" s="714"/>
      <c r="AM176" s="714"/>
      <c r="AN176" s="417"/>
      <c r="AO176" s="417"/>
      <c r="AP176" s="714"/>
      <c r="AQ176" s="714"/>
      <c r="AR176" s="417"/>
      <c r="AS176" s="417"/>
      <c r="AT176" s="714"/>
      <c r="AU176" s="714"/>
      <c r="AV176" s="417"/>
      <c r="AW176" s="417"/>
      <c r="AX176" s="716"/>
      <c r="AY176" s="716"/>
      <c r="AZ176" s="635"/>
      <c r="BA176" s="635"/>
      <c r="BB176" s="716"/>
      <c r="BC176" s="716"/>
      <c r="BD176" s="635"/>
      <c r="BE176" s="635"/>
      <c r="BF176" s="717"/>
      <c r="BG176" s="717"/>
      <c r="BH176" s="432">
        <f t="shared" si="241"/>
        <v>0</v>
      </c>
      <c r="BI176" s="432">
        <f t="shared" si="208"/>
        <v>0</v>
      </c>
      <c r="BJ176" s="432">
        <f t="shared" si="209"/>
        <v>0</v>
      </c>
      <c r="BK176" s="432">
        <f t="shared" si="210"/>
        <v>0</v>
      </c>
      <c r="BL176" s="432">
        <f t="shared" si="211"/>
        <v>0</v>
      </c>
      <c r="BM176" s="436">
        <f>IF(DAYS360(BF176,BG176)&gt;=1800,1800/2,(DAYS360(BF176,BG176,1))/2)</f>
        <v>0</v>
      </c>
      <c r="BN176" s="462">
        <v>0.65</v>
      </c>
      <c r="BO176" s="427">
        <f t="shared" si="242"/>
        <v>28</v>
      </c>
      <c r="BP176" s="725"/>
      <c r="BQ176" s="700"/>
      <c r="BR176" s="419"/>
      <c r="BS176" s="700"/>
      <c r="BT176" s="700"/>
      <c r="BU176" s="700"/>
      <c r="BV176" s="427">
        <f>IF((BH176+BI176+BJ176+BK176+BL176+BM176)&lt;360,0,IF(AND((BH176+BI176+BJ176+BK176+BL176+BM176)&gt;=360,(BH176+BI176+BJ176+BK176+BL176+BM176)&lt;1800),25,IF(AND((BH176+BI176+BJ176+BK176+BL176+BM176)&gt;=1800,(BH176+BI176+BJ176+BK176+BL176+BM176)&lt;3600),30,IF(AND((BH176+BI176+BJ176+BK176+BL176+BM176)&gt;=3600,(BH176+BI176+BJ176+BK176+BL176+BM176)&lt;5400),35,IF(AND((BH176+BI176+BJ176+BK176+BL176+BM176)&gt;=5400,(BH176+BI176+BJ176+BK176+BL176+BM176)&lt;7200),40,IF(AND((BH176+BI176+BJ176+BK176+BL176+BM176)&gt;=7200,(BH176+BI176+BJ176+BK176+BL176+BM176)&lt;9000),45,IF((BH176+BI176+BJ176+BK176+BL176+BM176)&gt;=9000,50,"ПРОВЕРЬ")))))))</f>
        <v>0</v>
      </c>
      <c r="BW176" s="427"/>
      <c r="BX176" s="432"/>
      <c r="BY176" s="700"/>
      <c r="BZ176" s="432"/>
      <c r="CA176" s="700"/>
      <c r="CB176" s="432"/>
      <c r="CC176" s="700"/>
      <c r="CD176" s="432"/>
      <c r="CE176" s="404">
        <f>IF(OR(C176=0,CD176="Д"),0,IF(AND(C176&gt;0,E176=0),VLOOKUP(C176,звания!A:B,2,FALSE)/((EOMONTH($G$3,0)+1)-$G$3)*BO176+VLOOKUP(C176,звания!A:B,2,FALSE)/((EOMONTH($G$3,0)+1)-$G$3)*BR176+VLOOKUP(C176,звания!A:B,2,FALSE)/((EOMONTH($G$3,0)+1)-$G$3)*BU176,IF(AND(C176&gt;0,E176&gt;0,F176&gt;=$G$3,BO176=(EOMONTH($G$3,0)+1)-$G$3),(VLOOKUP(E176,звания!A:B,2,FALSE)/(EOMONTH($G$3,0)-$G$3+1))*(F176-$G$3)+(VLOOKUP(C176,звания!A:B,2,FALSE)/(EOMONTH($G$3,0)-$G$3+1))*((EOMONTH($G$3,0)-$G$3+1)-(F176-$G$3)),IF(AND(C176&gt;0,E176&gt;0,F176&gt;$G$3,BO176&lt;(EOMONTH($G$3,0)+1)-$G$3,BO176&lt;&gt;0),VLOOKUP(E176,звания!A:B,2,FALSE)/((EOMONTH($G$3,0)+1)-$G$3)*((F176-$G$3)-(((EOMONTH($G$3,0)+1)-$G$3)-BO176-BU176-BR176))+VLOOKUP(C176,звания!A:B,2,FALSE)/((EOMONTH($G$3,0)+1)-$G$3)*(((EOMONTH($G$3,0)+1)-F176)),IF(F176&lt;$G$3,(VLOOKUP(C176,звания!A:B,2,FALSE)-VLOOKUP(E176,звания!A:B,2,FALSE))/((EOMONTH($BN$3,0)+1)-$BN$3)*(EOMONTH($BN$3,0)+1-F176)+VLOOKUP(C176,звания!A:B,2,FALSE)/((EOMONTH($G$3,0)+1)-$G$3)*BO176+VLOOKUP(C176,звания!A:B,2,FALSE)/((EOMONTH($G$3,0)+1)-$G$3)*BU176+VLOOKUP(C176,звания!A:B,2,FALSE)/((EOMONTH($G$3,0)+1)-$G$3)*BR176,0)))))</f>
        <v>440</v>
      </c>
      <c r="CF176" s="404">
        <f>IF(OR(CD176="Д",C176=0),0,IF(B176="Виключений зі списків",IF(BS176=0,(VLOOKUP(O176,звания!$D$2:$E$62,2,FALSE))/(EOMONTH($B$3,0)+1-$B$3)*BO176+(VLOOKUP(BQ176,звания!$D$2:$E$62,2,FALSE))/(EOMONTH($B$3,0)+1-$B$3)*BR176,(((VLOOKUP(O176,звания!$D$2:$E$62,2,FALSE))/(EOMONTH($B$3,0)+1-$B$3))*BO176)+(VLOOKUP(BQ176,звания!$D$2:$E$62,2,FALSE))/(EOMONTH($B$3,0)+1-$B$3)*BR176+(VLOOKUP(BS176,звания!$D$2:$E$62,2,FALSE))/(EOMONTH($B$3,0)+1-$B$3)*BU176),IF(BS176=0,(VLOOKUP(O176,звания!$D$2:$E$62,2,FALSE))/(EOMONTH($G$3,0)+1-$G$3)*BO176+(VLOOKUP(BQ176,звания!$D$2:$E$62,2,FALSE))/(EOMONTH($G$3,0)+1-$G$3)*BR176,(((VLOOKUP(O176,звания!$D$2:$E$62,2,FALSE))/(EOMONTH($G$3,0)+1-$G$3))*BO176)+(VLOOKUP(BQ176,звания!$D$2:$E$62,2,FALSE))/(EOMONTH($G$3,0)+1-$G$3)*BR176+(VLOOKUP(BS176,звания!$D$2:$E$62,2,FALSE))/(EOMONTH($G$3,0)+1-$G$3)*BU176+IF(BT176=0,0,(VLOOKUP(BS176,звания!$D$2:$E$62,2,FALSE))/(EOMONTH($BN$3,0)+1-$BN$3)*BT176-(VLOOKUP(O176,звания!$D$2:$E$62,2,FALSE))/(EOMONTH($BN$3,0)+1-$BN$3)*BT176))))</f>
        <v>2910</v>
      </c>
      <c r="CG176" s="404">
        <f>IF(AND(SUM(BH176:BM176)&lt;360,((EOMONTH($G$3,0)-$G$3+1+(SUM(BH176:BM176)))&gt;0),SUM(BH176:BM176)+EOMONTH($G$3,0)-$G$3+1&lt;360),(CE176+CF176)*BV176%,IF(SUM(BH176:BM176)+EOMONTH($G$3,0)-$G$3+1&lt;=1800,((CE176+CF176)/(EOMONTH($G$3,0)-$G$3+1))*(360-SUM(BH176:BM176))*BV176%+(((CE176+CF176)/(EOMONTH($G$3,0)-$G$3+1))*((EOMONTH($G$3,0)-$G$3+1)-(360-SUM(BH176:BM176))))*25%,IF(AND(SUM(BH176:BM176)&lt;1800,((EOMONTH($G$3,0)-$G$3+1+SUM(BH176:BM176))&gt;=360),SUM(BH176:BM176)+EOMONTH($G$3,0)-$G$3+1&lt;1800),(CE176+CF176)*BV176%,IF(SUM(BH176:BM176)+EOMONTH($G$3,0)-$G$3+1&lt;=3600,((CE176+CF176)/(EOMONTH($G$3,0)-$G$3+1))*(1800-SUM(BH176:BM176))*BV176%+(((CE176+CF176)/(EOMONTH($G$3,0)-$G$3+1))*((EOMONTH($G$3,0)-$G$3+1)-(1800-SUM(BH176:BM176)))*30%),IF(AND(SUM(BH176:BM176)&lt;3600,((EOMONTH($G$3,0)-$G$3+1+SUM(BH176:BM176))&gt;=1800),SUM(BH176:BM176)+EOMONTH($G$3,0)-$G$3+1&lt;3600),(CE176+CF176)*BV176%,IF(SUM(BH176:BM176)+EOMONTH($G$3,0)-$G$3+1&lt;=5400,((CE176+CF176)/(EOMONTH($G$3,0)-$G$3+1))*(3600-SUM(BH176:BM176))*BV176%+(((CE176+CF176)/(EOMONTH($G$3,0)-$G$3+1))*((EOMONTH($G$3,0)-$G$3+1)-(3600-SUM(BH176:BM176))))*35%,IF(AND(SUM(BH176:BM176)&lt;5400,((EOMONTH($G$3,0)-$G$3+1+SUM(BH176:BM176))&gt;=3600),SUM(BH176:BM176)+EOMONTH($G$3,0)-$G$3+1&lt;5400),(CE176+CF176)*BV176%,IF(SUM(BH176:BM176)+EOMONTH($G$3,0)-$G$3+1&lt;=7200,((CE176+CF176)/(EOMONTH($G$3,0)-$G$3+1))*(5400-SUM(BH176:BM176))*BV176%+(((CE176+CF176)/(EOMONTH($G$3,0)-$G$3+1))*((EOMONTH($G$3,0)-$G$3+1)-(5400-SUM(BH176:BM176))))*40%,IF(AND(SUM(BH176:BM176)&lt;7200,((EOMONTH($G$3,0)-$G$3+1+SUM(BH176:BM176))&gt;=5400),SUM(BH176:BM176)+EOMONTH($G$3,0)-$G$3+1&lt;7200),(CE176+CF176)*BV176%,IF(SUM(BH176:BM176)+EOMONTH($G$3,0)-$G$3+1&lt;=9000,((CE176+CF176)/(EOMONTH($G$3,0)-$G$3+1))*(7200-SUM(BH176:BM176))*BV176%+(((CE176+CF176)/(EOMONTH($G$3,0)-$G$3+1))*((EOMONTH($G$3,0)-$G$3+1)-(7200-SUM(BH176:BM176))))*45%,IF(SUM(BH176:BM176)+EOMONTH($G$3,0)-$G$3+1&gt;=9000,((CE176+CF176)/(EOMONTH($G$3,0)-$G$3+1))*(9000-SUM(BH176:BM176))*BV176%+(((CE176+CF176)/(EOMONTH($G$3,0)-$G$3+1))*((EOMONTH($G$3,0)-$G$3+1)-(9000-SUM(BH176:BM176))))*50%,0)))))))))))</f>
        <v>0</v>
      </c>
      <c r="CH176" s="404">
        <f>IF(BW176=0,CF176*BX176%,IF(BW176&gt;0,((VLOOKUP(O176,звания!$D$2:$E$62,2,FALSE)/(EOMONTH($G$3,0)+1-$G$3)*BW176)*BX176%)))</f>
        <v>0</v>
      </c>
      <c r="CI176" s="404">
        <f>IF(BY176=0,CF176*BZ176%,IF(BY176&gt;0,(VLOOKUP(O176,звания!$D$2:$E$62,2,FALSE)/(EOMONTH($G$3,0)+1-$G$3)*BO176)*BZ176%)+(VLOOKUP(BS176,звания!$D$2:$E$62,2,FALSE)/(EOMONTH($G$3,0)+1-$G$3)*BU176)*BZ176%)</f>
        <v>0</v>
      </c>
      <c r="CJ176" s="404">
        <f>IF(CA176=0,CF176*CB176%,IF(CA176&gt;0,(VLOOKUP(O176,звания!$D$2:$E$62,2,FALSE)/(EOMONTH($G$3,0)+1-$G$3)*BO176)*CB176%)+(VLOOKUP(BS176,звания!$D$2:$E$62,2,FALSE)/(EOMONTH($G$3,0)+1-$G$3)*BU176)*CB176%)</f>
        <v>0</v>
      </c>
      <c r="CK176" s="404">
        <f>IF(CD176="Д",0,IF(CC176=0,CF176*CD176%,IF(CC176&gt;0,(VLOOKUP(O176,звания!$D$2:$E$62,2,FALSE)/(EOMONTH($G$3,0)+1-$G$3)*BO176)*CD176%)+(VLOOKUP(BS176,звания!$D$2:$E$62,2,FALSE)/(EOMONTH($G$3,0)+1-$G$3)*BU176)*CD176%))</f>
        <v>0</v>
      </c>
      <c r="CL176" s="404">
        <f>IF(BR176&gt;0,((VLOOKUP(C176,звания!$A$2:$B$62,2,FALSE)/(EOMONTH($G$3,0)+1-$G$3)*BO176+VLOOKUP(O176,звания!$D$2:$E$62,2,FALSE)/(EOMONTH($G$3,0)+1-$G$3)*BO176+(VLOOKUP(C176,звания!$A$2:$B$62,2,FALSE)/(EOMONTH($G$3,0)+1-$G$3)*BO176+VLOOKUP(O176,звания!$D$2:$E$62,2,FALSE)/(EOMONTH($G$3,0)+1-$G$3)*BO176)*BV176%)*BN176)+(VLOOKUP(C176,звания!$A$2:$B$62,2,FALSE)/(EOMONTH($G$3,0)+1-$G$3)*BU176+VLOOKUP(BS176,звания!$D$2:$E$62,2,FALSE)/(EOMONTH($G$3,0)+1-$G$3)*BU176+(VLOOKUP(C176,звания!$A$2:$B$62,2,FALSE)/(EOMONTH($G$3,0)+1-$G$3)*BU176+VLOOKUP(BS176,звания!$D$2:$E$62,2,FALSE)/(EOMONTH($G$3,0)+1-$G$3)*BU176)*BV176%)*BN176,(CE176+CF176+CG176)*BN176)</f>
        <v>2177.5</v>
      </c>
      <c r="CM176" s="404"/>
      <c r="CN176" s="404"/>
      <c r="CO176" s="432">
        <f t="shared" si="213"/>
        <v>4</v>
      </c>
      <c r="CP176" s="638"/>
      <c r="CQ176" s="637">
        <f>IF(CF176=0,0,IF((SUM(BH176:BM176)&gt;360),(VLOOKUP(O176,звания!$F$2:$G$62,2,FALSE))/100,VLOOKUP(O176,звания!$F$2:$H$62,3,FALSE)/100))</f>
        <v>3.01</v>
      </c>
      <c r="CR176" s="617">
        <f>IF(B176="Виключений зі списків",IF(AND(BU176=0,360-BH176&lt;0),(VLOOKUP(O176,звания!$D$2:$E$62,2,FALSE))/(EOMONTH($B$3,0)+1-$B$3)*BO176*CQ176,IF(AND(360-BH176&gt;=0,360-BH176&lt;(EOMONTH($B$3,0)+1-$B$3)),(CF176/(EOMONTH($B$3,0)-$B$3+1)*(360-BH176))*CQ176+(CF176/(EOMONTH($B$3,0)-$B$3+1)*((EOMONTH($B$3,0)-$B$3+1)-(360-BH176)))*VLOOKUP(O176,звания!$F$2:$H$62,2,FALSE)/100,((((VLOOKUP(O176,звания!$D$2:$E$62,2,FALSE))/(EOMONTH($B$3,0)+1-$B$3)*BO176*CQ176+(VLOOKUP(BS176,звания!$D$2:$E$62,2,FALSE))/(EOMONTH($B$3,0)+1-$B$3)*BU176*(VLOOKUP(BS176,звания!$F$2:$G$62,2,FALSE)*0.01)+(IF(BT176=0,0,(VLOOKUP(BS176,звания!$D$2:$E$62,2,FALSE)/(EOMONTH($G$3,0)+1-$G$3)*BT176*(VLOOKUP(BS176,звания!$F$2:$G$62,2,FALSE)))*0.01-(VLOOKUP(O176,звания!$D$2:$E$62,2,FALSE)/(EOMONTH($G$3,0)+1-$G$3)*BT176*(VLOOKUP(O176,звания!$F$2:$G$62,2,FALSE)))*0.01)))))/100*(100-CP176))),(IF(AND(BU176=0,360-BH176&lt;0,CP176=0),(VLOOKUP(O176,звания!$D$2:$E$62,2,FALSE))/(EOMONTH($G$3,0)+1-$G$3)*BO176*CQ176,IF(AND(360-BH176&gt;=0,360-BH176&lt;(EOMONTH($G$3,0)+1-$G$3)),(CF176/(EOMONTH($G$3,0)-$G$3+1)*(360-BH176))*CQ176+(CF176/(EOMONTH($G$3,0)-$G$3+1)*((EOMONTH($G$3,0)-$G$3+1)-(360-BH176)))*VLOOKUP(O176,звания!$F$2:$H$62,2,FALSE)/100,((((VLOOKUP(O176,звания!$D$2:$E$62,2,FALSE))/(EOMONTH($G$3,0)+1-$G$3)*BO176*CQ176+(VLOOKUP(BS176,звания!$D$2:$E$62,2,FALSE))/(EOMONTH($G$3,0)+1-$G$3)*BU176*(VLOOKUP(BS176,звания!$F$2:$G$62,2,FALSE)*0.01)))/100*(100-CP176)+(IF(BT176=0,0,(VLOOKUP(BS176,звания!$D$2:$E$62,2,FALSE)/(EOMONTH($BN$3,0)+1-$BN$3)*BT176*(VLOOKUP(BS176,звания!$F$2:$G$62,2,FALSE)))*0.01-(VLOOKUP(O176,звания!$D$2:$E$62,2,FALSE)/(EOMONTH($BN$3,0)+1-$BN$3)*BT176*(VLOOKUP(O176,звания!$F$2:$G$62,2,FALSE)))*0.01)))))))</f>
        <v>8759.1</v>
      </c>
      <c r="CS176" s="416">
        <f t="shared" si="238"/>
        <v>14286.6</v>
      </c>
      <c r="CT176" s="403"/>
      <c r="CU176" s="403"/>
      <c r="CV176" s="404">
        <f t="shared" si="214"/>
        <v>672.35</v>
      </c>
      <c r="CW176" s="426">
        <f>CN176+SUM(CS176:CV176)</f>
        <v>14958.95</v>
      </c>
      <c r="CX176" s="404">
        <f>IF(CU176=0,CW176*0.18,(CW176-CU176)*0.18)</f>
        <v>2692.61</v>
      </c>
      <c r="CY176" s="1174">
        <v>5</v>
      </c>
      <c r="CZ176" s="404">
        <f t="shared" si="244"/>
        <v>184.32</v>
      </c>
      <c r="DA176" s="404"/>
      <c r="DB176" s="403"/>
      <c r="DC176" s="404"/>
      <c r="DD176" s="426">
        <f t="shared" si="235"/>
        <v>2876.93</v>
      </c>
      <c r="DE176" s="426">
        <f t="shared" si="257"/>
        <v>3143.05</v>
      </c>
      <c r="DF176" s="404">
        <f>CX176</f>
        <v>2692.61</v>
      </c>
      <c r="DG176" s="426">
        <f t="shared" si="248"/>
        <v>14774.63</v>
      </c>
      <c r="DH176" s="426">
        <f t="shared" si="249"/>
        <v>0</v>
      </c>
      <c r="DI176" s="421"/>
      <c r="DJ176" s="422" t="str">
        <f t="shared" si="203"/>
        <v xml:space="preserve">30 від 01.03   </v>
      </c>
      <c r="DK176" s="113" t="s">
        <v>1138</v>
      </c>
      <c r="DL176" s="28" t="s">
        <v>1139</v>
      </c>
      <c r="DM176" s="28" t="s">
        <v>1140</v>
      </c>
      <c r="DN176" s="28" t="s">
        <v>949</v>
      </c>
      <c r="DO176" s="900">
        <v>3742610436</v>
      </c>
      <c r="DP176" s="888"/>
      <c r="DQ176" s="824"/>
      <c r="DR176" s="818"/>
      <c r="DS176" s="819"/>
      <c r="DT176" s="820"/>
      <c r="DU176" s="124"/>
      <c r="DV176" s="110"/>
      <c r="DX176" s="84"/>
      <c r="DY176" s="84"/>
      <c r="DZ176" s="105"/>
      <c r="EH176" s="543">
        <f t="shared" si="216"/>
        <v>2</v>
      </c>
      <c r="EI176" s="404" t="str">
        <f t="shared" si="217"/>
        <v>рекрут</v>
      </c>
      <c r="EJ176" s="29" t="str">
        <f t="shared" si="218"/>
        <v>Стрігун Д.О.</v>
      </c>
      <c r="EK176" s="50"/>
      <c r="EL176" s="29"/>
      <c r="EM176" s="50"/>
      <c r="EN176" s="50"/>
      <c r="EO176" s="50"/>
      <c r="EP176" s="29"/>
    </row>
    <row r="177" spans="1:146" ht="17.45" hidden="1" customHeight="1">
      <c r="A177" s="446">
        <v>172</v>
      </c>
      <c r="B177" s="878" t="s">
        <v>831</v>
      </c>
      <c r="C177" s="911"/>
      <c r="D177" s="403">
        <f>DK177</f>
        <v>0</v>
      </c>
      <c r="E177" s="416"/>
      <c r="F177" s="417"/>
      <c r="G177" s="406" t="str">
        <f t="shared" si="258"/>
        <v>0.0.0</v>
      </c>
      <c r="H177" s="407" t="str">
        <f t="shared" si="225"/>
        <v>0.0.0</v>
      </c>
      <c r="I177" s="407" t="str">
        <f t="shared" si="259"/>
        <v>0.0.0</v>
      </c>
      <c r="J177" s="407" t="str">
        <f t="shared" si="250"/>
        <v>0.0.0</v>
      </c>
      <c r="K177" s="407" t="str">
        <f t="shared" si="251"/>
        <v>0.0.0</v>
      </c>
      <c r="L177" s="407" t="str">
        <f t="shared" si="252"/>
        <v>0.0.0</v>
      </c>
      <c r="M177" s="407" t="str">
        <f t="shared" si="253"/>
        <v>0.0.0</v>
      </c>
      <c r="N177" s="408" t="str">
        <f t="shared" si="260"/>
        <v>0.0.0</v>
      </c>
      <c r="O177" s="930">
        <v>6</v>
      </c>
      <c r="P177" s="417"/>
      <c r="Q177" s="417"/>
      <c r="R177" s="417"/>
      <c r="S177" s="417"/>
      <c r="T177" s="417"/>
      <c r="U177" s="417"/>
      <c r="V177" s="714"/>
      <c r="W177" s="714"/>
      <c r="X177" s="417"/>
      <c r="Y177" s="417"/>
      <c r="Z177" s="714"/>
      <c r="AA177" s="714"/>
      <c r="AB177" s="417"/>
      <c r="AC177" s="417"/>
      <c r="AD177" s="714"/>
      <c r="AE177" s="714"/>
      <c r="AF177" s="417"/>
      <c r="AG177" s="417"/>
      <c r="AH177" s="714"/>
      <c r="AI177" s="714"/>
      <c r="AJ177" s="417"/>
      <c r="AK177" s="417"/>
      <c r="AL177" s="714"/>
      <c r="AM177" s="714"/>
      <c r="AN177" s="417"/>
      <c r="AO177" s="417"/>
      <c r="AP177" s="714"/>
      <c r="AQ177" s="714"/>
      <c r="AR177" s="417"/>
      <c r="AS177" s="417"/>
      <c r="AT177" s="714"/>
      <c r="AU177" s="714"/>
      <c r="AV177" s="417"/>
      <c r="AW177" s="417"/>
      <c r="AX177" s="716"/>
      <c r="AY177" s="716"/>
      <c r="AZ177" s="635"/>
      <c r="BA177" s="635"/>
      <c r="BB177" s="716"/>
      <c r="BC177" s="716"/>
      <c r="BD177" s="635"/>
      <c r="BE177" s="635"/>
      <c r="BF177" s="717"/>
      <c r="BG177" s="717"/>
      <c r="BH177" s="432">
        <f t="shared" si="241"/>
        <v>0</v>
      </c>
      <c r="BI177" s="432">
        <f t="shared" si="208"/>
        <v>0</v>
      </c>
      <c r="BJ177" s="432">
        <f t="shared" si="209"/>
        <v>0</v>
      </c>
      <c r="BK177" s="432">
        <f t="shared" si="210"/>
        <v>0</v>
      </c>
      <c r="BL177" s="432">
        <f t="shared" si="211"/>
        <v>0</v>
      </c>
      <c r="BM177" s="436">
        <f t="shared" si="200"/>
        <v>0</v>
      </c>
      <c r="BN177" s="462">
        <v>0.65</v>
      </c>
      <c r="BO177" s="427">
        <f t="shared" si="242"/>
        <v>28</v>
      </c>
      <c r="BP177" s="725"/>
      <c r="BQ177" s="700"/>
      <c r="BR177" s="419"/>
      <c r="BS177" s="700"/>
      <c r="BT177" s="700"/>
      <c r="BU177" s="700"/>
      <c r="BV177" s="427">
        <f t="shared" si="201"/>
        <v>0</v>
      </c>
      <c r="BW177" s="419"/>
      <c r="BX177" s="782"/>
      <c r="BY177" s="419"/>
      <c r="BZ177" s="432"/>
      <c r="CA177" s="419"/>
      <c r="CB177" s="427"/>
      <c r="CC177" s="419"/>
      <c r="CD177" s="427"/>
      <c r="CE177" s="404">
        <f>IF(OR(C177=0,CD177="Д"),0,IF(AND(C177&gt;0,E177=0),VLOOKUP(C177,звания!A:B,2,FALSE)/((EOMONTH($G$3,0)+1)-$G$3)*BO177+VLOOKUP(C177,звания!A:B,2,FALSE)/((EOMONTH($G$3,0)+1)-$G$3)*BR177+VLOOKUP(C177,звания!A:B,2,FALSE)/((EOMONTH($G$3,0)+1)-$G$3)*BU177,IF(AND(C177&gt;0,E177&gt;0,F177&gt;=$G$3,BO177=(EOMONTH($G$3,0)+1)-$G$3),(VLOOKUP(E177,звания!A:B,2,FALSE)/(EOMONTH($G$3,0)-$G$3+1))*(F177-$G$3)+(VLOOKUP(C177,звания!A:B,2,FALSE)/(EOMONTH($G$3,0)-$G$3+1))*((EOMONTH($G$3,0)-$G$3+1)-(F177-$G$3)),IF(AND(C177&gt;0,E177&gt;0,F177&gt;$G$3,BO177&lt;(EOMONTH($G$3,0)+1)-$G$3,BO177&lt;&gt;0),VLOOKUP(E177,звания!A:B,2,FALSE)/((EOMONTH($G$3,0)+1)-$G$3)*((F177-$G$3)-(((EOMONTH($G$3,0)+1)-$G$3)-BO177-BU177-BR177))+VLOOKUP(C177,звания!A:B,2,FALSE)/((EOMONTH($G$3,0)+1)-$G$3)*(((EOMONTH($G$3,0)+1)-F177)),IF(F177&lt;$G$3,(VLOOKUP(C177,звания!A:B,2,FALSE)-VLOOKUP(E177,звания!A:B,2,FALSE))/((EOMONTH($BN$3,0)+1)-$BN$3)*(EOMONTH($BN$3,0)+1-F177)+VLOOKUP(C177,звания!A:B,2,FALSE)/((EOMONTH($G$3,0)+1)-$G$3)*BO177+VLOOKUP(C177,звания!A:B,2,FALSE)/((EOMONTH($G$3,0)+1)-$G$3)*BU177+VLOOKUP(C177,звания!A:B,2,FALSE)/((EOMONTH($G$3,0)+1)-$G$3)*BR177,0)))))</f>
        <v>0</v>
      </c>
      <c r="CF177" s="404">
        <f>IF(OR(CD177="Д",C177=0),0,IF(B177="Виключений зі списків",IF(BS177=0,(VLOOKUP(O177,звания!$D$2:$E$62,2,FALSE))/(EOMONTH($B$3,0)+1-$B$3)*BO177+(VLOOKUP(BQ177,звания!$D$2:$E$62,2,FALSE))/(EOMONTH($B$3,0)+1-$B$3)*BR177,(((VLOOKUP(O177,звания!$D$2:$E$62,2,FALSE))/(EOMONTH($B$3,0)+1-$B$3))*BO177)+(VLOOKUP(BQ177,звания!$D$2:$E$62,2,FALSE))/(EOMONTH($B$3,0)+1-$B$3)*BR177+(VLOOKUP(BS177,звания!$D$2:$E$62,2,FALSE))/(EOMONTH($B$3,0)+1-$B$3)*BU177),IF(BS177=0,(VLOOKUP(O177,звания!$D$2:$E$62,2,FALSE))/(EOMONTH($G$3,0)+1-$G$3)*BO177+(VLOOKUP(BQ177,звания!$D$2:$E$62,2,FALSE))/(EOMONTH($G$3,0)+1-$G$3)*BR177,(((VLOOKUP(O177,звания!$D$2:$E$62,2,FALSE))/(EOMONTH($G$3,0)+1-$G$3))*BO177)+(VLOOKUP(BQ177,звания!$D$2:$E$62,2,FALSE))/(EOMONTH($G$3,0)+1-$G$3)*BR177+(VLOOKUP(BS177,звания!$D$2:$E$62,2,FALSE))/(EOMONTH($G$3,0)+1-$G$3)*BU177+IF(BT177=0,0,(VLOOKUP(BS177,звания!$D$2:$E$62,2,FALSE))/(EOMONTH($BN$3,0)+1-$BN$3)*BT177-(VLOOKUP(O177,звания!$D$2:$E$62,2,FALSE))/(EOMONTH($BN$3,0)+1-$BN$3)*BT177))))</f>
        <v>0</v>
      </c>
      <c r="CG177" s="404">
        <f t="shared" si="234"/>
        <v>0</v>
      </c>
      <c r="CH177" s="404">
        <f>IF(BW177=0,CF177*BX177%,IF(BW177&gt;0,((VLOOKUP(O177,звания!$D$2:$E$62,2,FALSE)/(EOMONTH($G$3,0)+1-$G$3)*BW177)*BX177%)))</f>
        <v>0</v>
      </c>
      <c r="CI177" s="404">
        <f>IF(BY177=0,CF177*BZ177%,IF(BY177&gt;0,(VLOOKUP(O177,звания!$D$2:$E$62,2,FALSE)/(EOMONTH($G$3,0)+1-$G$3)*BO177)*BZ177%)+(VLOOKUP(BS177,звания!$D$2:$E$62,2,FALSE)/(EOMONTH($G$3,0)+1-$G$3)*BU177)*BZ177%)</f>
        <v>0</v>
      </c>
      <c r="CJ177" s="404">
        <f>IF(CA177=0,CF177*CB177%,IF(CA177&gt;0,(VLOOKUP(O177,звания!$D$2:$E$62,2,FALSE)/(EOMONTH($G$3,0)+1-$G$3)*BO177)*CB177%)+(VLOOKUP(BS177,звания!$D$2:$E$62,2,FALSE)/(EOMONTH($G$3,0)+1-$G$3)*BU177)*CB177%)</f>
        <v>0</v>
      </c>
      <c r="CK177" s="404">
        <f>IF(CD177="Д",0,IF(CC177=0,CF177*CD177%,IF(CC177&gt;0,(VLOOKUP(O177,звания!$D$2:$E$62,2,FALSE)/(EOMONTH($G$3,0)+1-$G$3)*BO177)*CD177%)+(VLOOKUP(BS177,звания!$D$2:$E$62,2,FALSE)/(EOMONTH($G$3,0)+1-$G$3)*BU177)*CD177%))</f>
        <v>0</v>
      </c>
      <c r="CL177" s="404">
        <f>IF(BR177&gt;0,((VLOOKUP(C177,звания!$A$2:$B$62,2,FALSE)/(EOMONTH($G$3,0)+1-$G$3)*BO177+VLOOKUP(O177,звания!$D$2:$E$62,2,FALSE)/(EOMONTH($G$3,0)+1-$G$3)*BO177+(VLOOKUP(C177,звания!$A$2:$B$62,2,FALSE)/(EOMONTH($G$3,0)+1-$G$3)*BO177+VLOOKUP(O177,звания!$D$2:$E$62,2,FALSE)/(EOMONTH($G$3,0)+1-$G$3)*BO177)*BV177%)*BN177)+(VLOOKUP(C177,звания!$A$2:$B$62,2,FALSE)/(EOMONTH($G$3,0)+1-$G$3)*BU177+VLOOKUP(BS177,звания!$D$2:$E$62,2,FALSE)/(EOMONTH($G$3,0)+1-$G$3)*BU177+(VLOOKUP(C177,звания!$A$2:$B$62,2,FALSE)/(EOMONTH($G$3,0)+1-$G$3)*BU177+VLOOKUP(BS177,звания!$D$2:$E$62,2,FALSE)/(EOMONTH($G$3,0)+1-$G$3)*BU177)*BV177%)*BN177,(CE177+CF177+CG177)*BN177)</f>
        <v>0</v>
      </c>
      <c r="CM177" s="404"/>
      <c r="CN177" s="404"/>
      <c r="CO177" s="432">
        <f t="shared" si="213"/>
        <v>0</v>
      </c>
      <c r="CP177" s="638"/>
      <c r="CQ177" s="637">
        <f>IF(CF177=0,0,IF((SUM(BH177:BM177)&gt;360),(VLOOKUP(O177,звания!$F$2:$G$62,2,FALSE))/100,VLOOKUP(O177,звания!$F$2:$H$62,3,FALSE)/100))</f>
        <v>0</v>
      </c>
      <c r="CR177" s="617">
        <f>IF(B177="Виключений зі списків",IF(AND(BU177=0,360-BH177&lt;0),(VLOOKUP(O177,звания!$D$2:$E$62,2,FALSE))/(EOMONTH($B$3,0)+1-$B$3)*BO177*CQ177,IF(AND(360-BH177&gt;=0,360-BH177&lt;(EOMONTH($B$3,0)+1-$B$3)),(CF177/(EOMONTH($B$3,0)-$B$3+1)*(360-BH177))*CQ177+(CF177/(EOMONTH($B$3,0)-$B$3+1)*((EOMONTH($B$3,0)-$B$3+1)-(360-BH177)))*VLOOKUP(O177,звания!$F$2:$H$62,2,FALSE)/100,((((VLOOKUP(O177,звания!$D$2:$E$62,2,FALSE))/(EOMONTH($B$3,0)+1-$B$3)*BO177*CQ177+(VLOOKUP(BS177,звания!$D$2:$E$62,2,FALSE))/(EOMONTH($B$3,0)+1-$B$3)*BU177*(VLOOKUP(BS177,звания!$F$2:$G$62,2,FALSE)*0.01)+(IF(BT177=0,0,(VLOOKUP(BS177,звания!$D$2:$E$62,2,FALSE)/(EOMONTH($G$3,0)+1-$G$3)*BT177*(VLOOKUP(BS177,звания!$F$2:$G$62,2,FALSE)))*0.01-(VLOOKUP(O177,звания!$D$2:$E$62,2,FALSE)/(EOMONTH($G$3,0)+1-$G$3)*BT177*(VLOOKUP(O177,звания!$F$2:$G$62,2,FALSE)))*0.01)))))/100*(100-CP177))),(IF(AND(BU177=0,360-BH177&lt;0,CP177=0),(VLOOKUP(O177,звания!$D$2:$E$62,2,FALSE))/(EOMONTH($G$3,0)+1-$G$3)*BO177*CQ177,IF(AND(360-BH177&gt;=0,360-BH177&lt;(EOMONTH($G$3,0)+1-$G$3)),(CF177/(EOMONTH($G$3,0)-$G$3+1)*(360-BH177))*CQ177+(CF177/(EOMONTH($G$3,0)-$G$3+1)*((EOMONTH($G$3,0)-$G$3+1)-(360-BH177)))*VLOOKUP(O177,звания!$F$2:$H$62,2,FALSE)/100,((((VLOOKUP(O177,звания!$D$2:$E$62,2,FALSE))/(EOMONTH($G$3,0)+1-$G$3)*BO177*CQ177+(VLOOKUP(BS177,звания!$D$2:$E$62,2,FALSE))/(EOMONTH($G$3,0)+1-$G$3)*BU177*(VLOOKUP(BS177,звания!$F$2:$G$62,2,FALSE)*0.01)))/100*(100-CP177)+(IF(BT177=0,0,(VLOOKUP(BS177,звания!$D$2:$E$62,2,FALSE)/(EOMONTH($BN$3,0)+1-$BN$3)*BT177*(VLOOKUP(BS177,звания!$F$2:$G$62,2,FALSE)))*0.01-(VLOOKUP(O177,звания!$D$2:$E$62,2,FALSE)/(EOMONTH($BN$3,0)+1-$BN$3)*BT177*(VLOOKUP(O177,звания!$F$2:$G$62,2,FALSE)))*0.01)))))))</f>
        <v>0</v>
      </c>
      <c r="CS177" s="416">
        <f t="shared" si="238"/>
        <v>0</v>
      </c>
      <c r="CT177" s="403"/>
      <c r="CU177" s="403"/>
      <c r="CV177" s="403">
        <f t="shared" si="214"/>
        <v>0</v>
      </c>
      <c r="CW177" s="556">
        <f t="shared" si="243"/>
        <v>0</v>
      </c>
      <c r="CX177" s="403">
        <f t="shared" si="239"/>
        <v>0</v>
      </c>
      <c r="CY177" s="403"/>
      <c r="CZ177" s="404">
        <f t="shared" si="244"/>
        <v>0</v>
      </c>
      <c r="DA177" s="403"/>
      <c r="DB177" s="403"/>
      <c r="DC177" s="403"/>
      <c r="DD177" s="421">
        <f t="shared" si="235"/>
        <v>0</v>
      </c>
      <c r="DE177" s="421">
        <f t="shared" si="257"/>
        <v>0</v>
      </c>
      <c r="DF177" s="403">
        <f t="shared" si="202"/>
        <v>0</v>
      </c>
      <c r="DG177" s="421">
        <f t="shared" si="248"/>
        <v>0</v>
      </c>
      <c r="DH177" s="421">
        <f t="shared" si="249"/>
        <v>0</v>
      </c>
      <c r="DI177" s="421"/>
      <c r="DJ177" s="422" t="str">
        <f t="shared" si="203"/>
        <v xml:space="preserve">    </v>
      </c>
      <c r="DK177" s="113"/>
      <c r="DL177" s="28" t="s">
        <v>975</v>
      </c>
      <c r="DM177" s="28"/>
      <c r="DN177" s="28"/>
      <c r="DO177" s="901"/>
      <c r="DP177" s="888"/>
      <c r="DQ177" s="817"/>
      <c r="DR177" s="818"/>
      <c r="DS177" s="819"/>
      <c r="DT177" s="820"/>
      <c r="DU177" s="124"/>
      <c r="DV177" s="110"/>
      <c r="DZ177" s="105"/>
      <c r="EH177" s="543">
        <f t="shared" si="216"/>
        <v>0</v>
      </c>
      <c r="EI177" s="404">
        <f t="shared" si="217"/>
        <v>0</v>
      </c>
      <c r="EJ177" s="29">
        <f t="shared" si="218"/>
        <v>0</v>
      </c>
      <c r="EK177" s="50"/>
      <c r="EL177" s="29"/>
      <c r="EM177" s="50"/>
      <c r="EN177" s="50"/>
      <c r="EO177" s="50"/>
      <c r="EP177" s="29"/>
    </row>
    <row r="178" spans="1:146" ht="17.45" customHeight="1">
      <c r="A178" s="427">
        <v>173</v>
      </c>
      <c r="B178" s="870" t="s">
        <v>832</v>
      </c>
      <c r="C178" s="913" t="s">
        <v>263</v>
      </c>
      <c r="D178" s="404" t="str">
        <f t="shared" si="195"/>
        <v>Бобок Я.Д.</v>
      </c>
      <c r="E178" s="416"/>
      <c r="F178" s="417"/>
      <c r="G178" s="409" t="str">
        <f t="shared" si="258"/>
        <v>0.0.0</v>
      </c>
      <c r="H178" s="407" t="str">
        <f t="shared" si="225"/>
        <v>0.0.0</v>
      </c>
      <c r="I178" s="407" t="str">
        <f t="shared" si="259"/>
        <v>0.0.0</v>
      </c>
      <c r="J178" s="407" t="str">
        <f t="shared" si="250"/>
        <v>0.0.0</v>
      </c>
      <c r="K178" s="407" t="str">
        <f t="shared" si="251"/>
        <v>0.0.0</v>
      </c>
      <c r="L178" s="407" t="str">
        <f t="shared" si="252"/>
        <v>0.0.0</v>
      </c>
      <c r="M178" s="407" t="str">
        <f t="shared" si="253"/>
        <v>0.0.0</v>
      </c>
      <c r="N178" s="408" t="str">
        <f t="shared" si="260"/>
        <v>0.0.0</v>
      </c>
      <c r="O178" s="931">
        <v>5</v>
      </c>
      <c r="P178" s="417"/>
      <c r="Q178" s="417"/>
      <c r="R178" s="417"/>
      <c r="S178" s="417"/>
      <c r="T178" s="417"/>
      <c r="U178" s="417"/>
      <c r="V178" s="714"/>
      <c r="W178" s="714"/>
      <c r="X178" s="417"/>
      <c r="Y178" s="417"/>
      <c r="Z178" s="714"/>
      <c r="AA178" s="714"/>
      <c r="AB178" s="417"/>
      <c r="AC178" s="417"/>
      <c r="AD178" s="714"/>
      <c r="AE178" s="714"/>
      <c r="AF178" s="417"/>
      <c r="AG178" s="417"/>
      <c r="AH178" s="714"/>
      <c r="AI178" s="714"/>
      <c r="AJ178" s="417"/>
      <c r="AK178" s="417"/>
      <c r="AL178" s="714"/>
      <c r="AM178" s="714"/>
      <c r="AN178" s="417"/>
      <c r="AO178" s="417"/>
      <c r="AP178" s="714"/>
      <c r="AQ178" s="714"/>
      <c r="AR178" s="417"/>
      <c r="AS178" s="417"/>
      <c r="AT178" s="714"/>
      <c r="AU178" s="714"/>
      <c r="AV178" s="417"/>
      <c r="AW178" s="417"/>
      <c r="AX178" s="716"/>
      <c r="AY178" s="716"/>
      <c r="AZ178" s="635"/>
      <c r="BA178" s="635"/>
      <c r="BB178" s="716"/>
      <c r="BC178" s="716"/>
      <c r="BD178" s="635"/>
      <c r="BE178" s="635"/>
      <c r="BF178" s="717"/>
      <c r="BG178" s="717"/>
      <c r="BH178" s="432">
        <f t="shared" si="241"/>
        <v>0</v>
      </c>
      <c r="BI178" s="432">
        <f t="shared" si="208"/>
        <v>0</v>
      </c>
      <c r="BJ178" s="432">
        <f t="shared" si="209"/>
        <v>0</v>
      </c>
      <c r="BK178" s="432">
        <f t="shared" si="210"/>
        <v>0</v>
      </c>
      <c r="BL178" s="432">
        <f t="shared" si="211"/>
        <v>0</v>
      </c>
      <c r="BM178" s="436">
        <f t="shared" si="200"/>
        <v>0</v>
      </c>
      <c r="BN178" s="462">
        <v>0.65</v>
      </c>
      <c r="BO178" s="427">
        <f t="shared" si="242"/>
        <v>28</v>
      </c>
      <c r="BP178" s="419"/>
      <c r="BQ178" s="700"/>
      <c r="BR178" s="419"/>
      <c r="BS178" s="700"/>
      <c r="BT178" s="700"/>
      <c r="BU178" s="700"/>
      <c r="BV178" s="427">
        <f t="shared" si="201"/>
        <v>0</v>
      </c>
      <c r="BW178" s="427"/>
      <c r="BX178" s="432"/>
      <c r="BY178" s="700"/>
      <c r="BZ178" s="432"/>
      <c r="CA178" s="700"/>
      <c r="CB178" s="432"/>
      <c r="CC178" s="700"/>
      <c r="CD178" s="432"/>
      <c r="CE178" s="404">
        <f>IF(OR(C178=0,CD178="Д"),0,IF(AND(C178&gt;0,E178=0),VLOOKUP(C178,звания!A:B,2,FALSE)/((EOMONTH($G$3,0)+1)-$G$3)*BO178+VLOOKUP(C178,звания!A:B,2,FALSE)/((EOMONTH($G$3,0)+1)-$G$3)*BR178+VLOOKUP(C178,звания!A:B,2,FALSE)/((EOMONTH($G$3,0)+1)-$G$3)*BU178,IF(AND(C178&gt;0,E178&gt;0,F178&gt;=$G$3,BO178=(EOMONTH($G$3,0)+1)-$G$3),(VLOOKUP(E178,звания!A:B,2,FALSE)/(EOMONTH($G$3,0)-$G$3+1))*(F178-$G$3)+(VLOOKUP(C178,звания!A:B,2,FALSE)/(EOMONTH($G$3,0)-$G$3+1))*((EOMONTH($G$3,0)-$G$3+1)-(F178-$G$3)),IF(AND(C178&gt;0,E178&gt;0,F178&gt;$G$3,BO178&lt;(EOMONTH($G$3,0)+1)-$G$3,BO178&lt;&gt;0),VLOOKUP(E178,звания!A:B,2,FALSE)/((EOMONTH($G$3,0)+1)-$G$3)*((F178-$G$3)-(((EOMONTH($G$3,0)+1)-$G$3)-BO178-BU178-BR178))+VLOOKUP(C178,звания!A:B,2,FALSE)/((EOMONTH($G$3,0)+1)-$G$3)*(((EOMONTH($G$3,0)+1)-F178)),IF(F178&lt;$G$3,(VLOOKUP(C178,звания!A:B,2,FALSE)-VLOOKUP(E178,звания!A:B,2,FALSE))/((EOMONTH($BN$3,0)+1)-$BN$3)*(EOMONTH($BN$3,0)+1-F178)+VLOOKUP(C178,звания!A:B,2,FALSE)/((EOMONTH($G$3,0)+1)-$G$3)*BO178+VLOOKUP(C178,звания!A:B,2,FALSE)/((EOMONTH($G$3,0)+1)-$G$3)*BU178+VLOOKUP(C178,звания!A:B,2,FALSE)/((EOMONTH($G$3,0)+1)-$G$3)*BR178,0)))))</f>
        <v>530</v>
      </c>
      <c r="CF178" s="404">
        <f>IF(OR(CD178="Д",C178=0),0,IF(B178="Виключений зі списків",IF(BS178=0,(VLOOKUP(O178,звания!$D$2:$E$62,2,FALSE))/(EOMONTH($B$3,0)+1-$B$3)*BO178+(VLOOKUP(BQ178,звания!$D$2:$E$62,2,FALSE))/(EOMONTH($B$3,0)+1-$B$3)*BR178,(((VLOOKUP(O178,звания!$D$2:$E$62,2,FALSE))/(EOMONTH($B$3,0)+1-$B$3))*BO178)+(VLOOKUP(BQ178,звания!$D$2:$E$62,2,FALSE))/(EOMONTH($B$3,0)+1-$B$3)*BR178+(VLOOKUP(BS178,звания!$D$2:$E$62,2,FALSE))/(EOMONTH($B$3,0)+1-$B$3)*BU178),IF(BS178=0,(VLOOKUP(O178,звания!$D$2:$E$62,2,FALSE))/(EOMONTH($G$3,0)+1-$G$3)*BO178+(VLOOKUP(BQ178,звания!$D$2:$E$62,2,FALSE))/(EOMONTH($G$3,0)+1-$G$3)*BR178,(((VLOOKUP(O178,звания!$D$2:$E$62,2,FALSE))/(EOMONTH($G$3,0)+1-$G$3))*BO178)+(VLOOKUP(BQ178,звания!$D$2:$E$62,2,FALSE))/(EOMONTH($G$3,0)+1-$G$3)*BR178+(VLOOKUP(BS178,звания!$D$2:$E$62,2,FALSE))/(EOMONTH($G$3,0)+1-$G$3)*BU178+IF(BT178=0,0,(VLOOKUP(BS178,звания!$D$2:$E$62,2,FALSE))/(EOMONTH($BN$3,0)+1-$BN$3)*BT178-(VLOOKUP(O178,звания!$D$2:$E$62,2,FALSE))/(EOMONTH($BN$3,0)+1-$BN$3)*BT178))))</f>
        <v>2820</v>
      </c>
      <c r="CG178" s="404">
        <f t="shared" si="234"/>
        <v>0</v>
      </c>
      <c r="CH178" s="404">
        <f>IF(BW178=0,CF178*BX178%,IF(BW178&gt;0,((VLOOKUP(O178,звания!$D$2:$E$62,2,FALSE)/(EOMONTH($G$3,0)+1-$G$3)*BW178)*BX178%)))</f>
        <v>0</v>
      </c>
      <c r="CI178" s="404">
        <f>IF(BY178=0,CF178*BZ178%,IF(BY178&gt;0,(VLOOKUP(O178,звания!$D$2:$E$62,2,FALSE)/(EOMONTH($G$3,0)+1-$G$3)*BO178)*BZ178%)+(VLOOKUP(BS178,звания!$D$2:$E$62,2,FALSE)/(EOMONTH($G$3,0)+1-$G$3)*BU178)*BZ178%)</f>
        <v>0</v>
      </c>
      <c r="CJ178" s="404">
        <f>IF(CA178=0,CF178*CB178%,IF(CA178&gt;0,(VLOOKUP(O178,звания!$D$2:$E$62,2,FALSE)/(EOMONTH($G$3,0)+1-$G$3)*BO178)*CB178%)+(VLOOKUP(BS178,звания!$D$2:$E$62,2,FALSE)/(EOMONTH($G$3,0)+1-$G$3)*BU178)*CB178%)</f>
        <v>0</v>
      </c>
      <c r="CK178" s="404">
        <f>IF(CD178="Д",0,IF(CC178=0,CF178*CD178%,IF(CC178&gt;0,(VLOOKUP(O178,звания!$D$2:$E$62,2,FALSE)/(EOMONTH($G$3,0)+1-$G$3)*BO178)*CD178%)+(VLOOKUP(BS178,звания!$D$2:$E$62,2,FALSE)/(EOMONTH($G$3,0)+1-$G$3)*BU178)*CD178%))</f>
        <v>0</v>
      </c>
      <c r="CL178" s="404">
        <f>IF(BR178&gt;0,((VLOOKUP(C178,звания!$A$2:$B$62,2,FALSE)/(EOMONTH($G$3,0)+1-$G$3)*BO178+VLOOKUP(O178,звания!$D$2:$E$62,2,FALSE)/(EOMONTH($G$3,0)+1-$G$3)*BO178+(VLOOKUP(C178,звания!$A$2:$B$62,2,FALSE)/(EOMONTH($G$3,0)+1-$G$3)*BO178+VLOOKUP(O178,звания!$D$2:$E$62,2,FALSE)/(EOMONTH($G$3,0)+1-$G$3)*BO178)*BV178%)*BN178)+(VLOOKUP(C178,звания!$A$2:$B$62,2,FALSE)/(EOMONTH($G$3,0)+1-$G$3)*BU178+VLOOKUP(BS178,звания!$D$2:$E$62,2,FALSE)/(EOMONTH($G$3,0)+1-$G$3)*BU178+(VLOOKUP(C178,звания!$A$2:$B$62,2,FALSE)/(EOMONTH($G$3,0)+1-$G$3)*BU178+VLOOKUP(BS178,звания!$D$2:$E$62,2,FALSE)/(EOMONTH($G$3,0)+1-$G$3)*BU178)*BV178%)*BN178,(CE178+CF178+CG178)*BN178)</f>
        <v>2177.5</v>
      </c>
      <c r="CM178" s="404"/>
      <c r="CN178" s="404"/>
      <c r="CO178" s="432">
        <f t="shared" si="213"/>
        <v>4</v>
      </c>
      <c r="CP178" s="638"/>
      <c r="CQ178" s="637">
        <f>IF(CF178=0,0,IF((SUM(BH178:BM178)&gt;360),(VLOOKUP(O178,звания!$F$2:$G$62,2,FALSE))/100,VLOOKUP(O178,звания!$F$2:$H$62,3,FALSE)/100))</f>
        <v>3.07</v>
      </c>
      <c r="CR178" s="617">
        <f>IF(B178="Виключений зі списків",IF(AND(BU178=0,360-BH178&lt;0),(VLOOKUP(O178,звания!$D$2:$E$62,2,FALSE))/(EOMONTH($B$3,0)+1-$B$3)*BO178*CQ178,IF(AND(360-BH178&gt;=0,360-BH178&lt;(EOMONTH($B$3,0)+1-$B$3)),(CF178/(EOMONTH($B$3,0)-$B$3+1)*(360-BH178))*CQ178+(CF178/(EOMONTH($B$3,0)-$B$3+1)*((EOMONTH($B$3,0)-$B$3+1)-(360-BH178)))*VLOOKUP(O178,звания!$F$2:$H$62,2,FALSE)/100,((((VLOOKUP(O178,звания!$D$2:$E$62,2,FALSE))/(EOMONTH($B$3,0)+1-$B$3)*BO178*CQ178+(VLOOKUP(BS178,звания!$D$2:$E$62,2,FALSE))/(EOMONTH($B$3,0)+1-$B$3)*BU178*(VLOOKUP(BS178,звания!$F$2:$G$62,2,FALSE)*0.01)+(IF(BT178=0,0,(VLOOKUP(BS178,звания!$D$2:$E$62,2,FALSE)/(EOMONTH($G$3,0)+1-$G$3)*BT178*(VLOOKUP(BS178,звания!$F$2:$G$62,2,FALSE)))*0.01-(VLOOKUP(O178,звания!$D$2:$E$62,2,FALSE)/(EOMONTH($G$3,0)+1-$G$3)*BT178*(VLOOKUP(O178,звания!$F$2:$G$62,2,FALSE)))*0.01)))))/100*(100-CP178))),(IF(AND(BU178=0,360-BH178&lt;0,CP178=0),(VLOOKUP(O178,звания!$D$2:$E$62,2,FALSE))/(EOMONTH($G$3,0)+1-$G$3)*BO178*CQ178,IF(AND(360-BH178&gt;=0,360-BH178&lt;(EOMONTH($G$3,0)+1-$G$3)),(CF178/(EOMONTH($G$3,0)-$G$3+1)*(360-BH178))*CQ178+(CF178/(EOMONTH($G$3,0)-$G$3+1)*((EOMONTH($G$3,0)-$G$3+1)-(360-BH178)))*VLOOKUP(O178,звания!$F$2:$H$62,2,FALSE)/100,((((VLOOKUP(O178,звания!$D$2:$E$62,2,FALSE))/(EOMONTH($G$3,0)+1-$G$3)*BO178*CQ178+(VLOOKUP(BS178,звания!$D$2:$E$62,2,FALSE))/(EOMONTH($G$3,0)+1-$G$3)*BU178*(VLOOKUP(BS178,звания!$F$2:$G$62,2,FALSE)*0.01)))/100*(100-CP178)+(IF(BT178=0,0,(VLOOKUP(BS178,звания!$D$2:$E$62,2,FALSE)/(EOMONTH($BN$3,0)+1-$BN$3)*BT178*(VLOOKUP(BS178,звания!$F$2:$G$62,2,FALSE)))*0.01-(VLOOKUP(O178,звания!$D$2:$E$62,2,FALSE)/(EOMONTH($BN$3,0)+1-$BN$3)*BT178*(VLOOKUP(O178,звания!$F$2:$G$62,2,FALSE)))*0.01)))))))</f>
        <v>8657.4</v>
      </c>
      <c r="CS178" s="416">
        <f t="shared" ref="CS178:CS209" si="261">SUM(CE178:CM178,CR178)</f>
        <v>14184.9</v>
      </c>
      <c r="CT178" s="403"/>
      <c r="CU178" s="403"/>
      <c r="CV178" s="404">
        <f t="shared" si="214"/>
        <v>672.35</v>
      </c>
      <c r="CW178" s="426">
        <f t="shared" si="243"/>
        <v>14857.25</v>
      </c>
      <c r="CX178" s="404">
        <f t="shared" si="239"/>
        <v>2674.31</v>
      </c>
      <c r="CY178" s="1174">
        <v>5</v>
      </c>
      <c r="CZ178" s="404">
        <f t="shared" si="244"/>
        <v>183.06</v>
      </c>
      <c r="DA178" s="404"/>
      <c r="DB178" s="403"/>
      <c r="DC178" s="404"/>
      <c r="DD178" s="426">
        <f t="shared" si="235"/>
        <v>2857.37</v>
      </c>
      <c r="DE178" s="426">
        <f t="shared" si="257"/>
        <v>3120.68</v>
      </c>
      <c r="DF178" s="404">
        <f t="shared" si="202"/>
        <v>2674.31</v>
      </c>
      <c r="DG178" s="426">
        <f t="shared" si="248"/>
        <v>14674.19</v>
      </c>
      <c r="DH178" s="426">
        <f t="shared" si="249"/>
        <v>0</v>
      </c>
      <c r="DI178" s="421"/>
      <c r="DJ178" s="422" t="str">
        <f t="shared" si="203"/>
        <v xml:space="preserve">30 від 01.03   </v>
      </c>
      <c r="DK178" s="113" t="s">
        <v>1141</v>
      </c>
      <c r="DL178" s="28" t="s">
        <v>1142</v>
      </c>
      <c r="DM178" s="28" t="s">
        <v>1143</v>
      </c>
      <c r="DN178" s="28" t="s">
        <v>913</v>
      </c>
      <c r="DO178" s="904">
        <v>3632808276</v>
      </c>
      <c r="DP178" s="888"/>
      <c r="DQ178" s="817"/>
      <c r="DR178" s="818"/>
      <c r="DS178" s="819"/>
      <c r="DT178" s="820"/>
      <c r="DU178" s="124"/>
      <c r="DV178" s="110"/>
      <c r="DX178" s="84"/>
      <c r="DY178" s="84"/>
      <c r="DZ178" s="105"/>
      <c r="EG178" s="19"/>
      <c r="EH178" s="543">
        <f t="shared" si="216"/>
        <v>2</v>
      </c>
      <c r="EI178" s="404" t="str">
        <f t="shared" si="217"/>
        <v>сол-т</v>
      </c>
      <c r="EJ178" s="29" t="str">
        <f t="shared" si="218"/>
        <v>Бобок Я.Д.</v>
      </c>
      <c r="EK178" s="50"/>
      <c r="EL178" s="29"/>
      <c r="EM178" s="50"/>
      <c r="EN178" s="50"/>
      <c r="EO178" s="50"/>
      <c r="EP178" s="29"/>
    </row>
    <row r="179" spans="1:146" ht="17.45" customHeight="1">
      <c r="A179" s="650">
        <v>174</v>
      </c>
      <c r="B179" s="869" t="s">
        <v>832</v>
      </c>
      <c r="C179" s="911" t="s">
        <v>708</v>
      </c>
      <c r="D179" s="404" t="str">
        <f t="shared" si="195"/>
        <v>Досмухамбетов Р.Р.</v>
      </c>
      <c r="E179" s="416"/>
      <c r="F179" s="417"/>
      <c r="G179" s="409" t="str">
        <f t="shared" si="258"/>
        <v>1.11.3</v>
      </c>
      <c r="H179" s="407" t="str">
        <f t="shared" si="225"/>
        <v>1.11.3</v>
      </c>
      <c r="I179" s="407" t="str">
        <f t="shared" si="259"/>
        <v>1.11.3</v>
      </c>
      <c r="J179" s="407" t="str">
        <f t="shared" si="250"/>
        <v>0.0.0</v>
      </c>
      <c r="K179" s="407" t="str">
        <f t="shared" si="251"/>
        <v>0.0.0</v>
      </c>
      <c r="L179" s="407" t="str">
        <f t="shared" si="252"/>
        <v>0.0.0</v>
      </c>
      <c r="M179" s="407" t="str">
        <f t="shared" si="253"/>
        <v>0.0.0</v>
      </c>
      <c r="N179" s="408" t="str">
        <f t="shared" si="260"/>
        <v>0.0.0</v>
      </c>
      <c r="O179" s="931">
        <v>5</v>
      </c>
      <c r="P179" s="417">
        <v>43889</v>
      </c>
      <c r="Q179" s="417"/>
      <c r="R179" s="417"/>
      <c r="S179" s="417"/>
      <c r="T179" s="417"/>
      <c r="U179" s="417"/>
      <c r="V179" s="714"/>
      <c r="W179" s="714"/>
      <c r="X179" s="417"/>
      <c r="Y179" s="417"/>
      <c r="Z179" s="714"/>
      <c r="AA179" s="714"/>
      <c r="AB179" s="417"/>
      <c r="AC179" s="417"/>
      <c r="AD179" s="714"/>
      <c r="AE179" s="714"/>
      <c r="AF179" s="417"/>
      <c r="AG179" s="417"/>
      <c r="AH179" s="714"/>
      <c r="AI179" s="714"/>
      <c r="AJ179" s="417"/>
      <c r="AK179" s="417"/>
      <c r="AL179" s="714"/>
      <c r="AM179" s="714"/>
      <c r="AN179" s="417"/>
      <c r="AO179" s="417"/>
      <c r="AP179" s="714"/>
      <c r="AQ179" s="714"/>
      <c r="AR179" s="417"/>
      <c r="AS179" s="417"/>
      <c r="AT179" s="714"/>
      <c r="AU179" s="714"/>
      <c r="AV179" s="417"/>
      <c r="AW179" s="417"/>
      <c r="AX179" s="716"/>
      <c r="AY179" s="716"/>
      <c r="AZ179" s="635"/>
      <c r="BA179" s="635"/>
      <c r="BB179" s="716"/>
      <c r="BC179" s="716"/>
      <c r="BD179" s="635"/>
      <c r="BE179" s="635"/>
      <c r="BF179" s="717"/>
      <c r="BG179" s="717"/>
      <c r="BH179" s="432">
        <f t="shared" si="241"/>
        <v>693</v>
      </c>
      <c r="BI179" s="432">
        <f t="shared" si="208"/>
        <v>0</v>
      </c>
      <c r="BJ179" s="432">
        <f t="shared" si="209"/>
        <v>0</v>
      </c>
      <c r="BK179" s="432">
        <f t="shared" si="210"/>
        <v>0</v>
      </c>
      <c r="BL179" s="432">
        <f t="shared" si="211"/>
        <v>0</v>
      </c>
      <c r="BM179" s="436">
        <f t="shared" si="200"/>
        <v>0</v>
      </c>
      <c r="BN179" s="462">
        <v>0.65</v>
      </c>
      <c r="BO179" s="427">
        <f t="shared" si="242"/>
        <v>28</v>
      </c>
      <c r="BP179" s="725"/>
      <c r="BQ179" s="700"/>
      <c r="BR179" s="419"/>
      <c r="BS179" s="700"/>
      <c r="BT179" s="700"/>
      <c r="BU179" s="700"/>
      <c r="BV179" s="427">
        <f t="shared" si="201"/>
        <v>25</v>
      </c>
      <c r="BW179" s="427"/>
      <c r="BX179" s="427"/>
      <c r="BY179" s="419"/>
      <c r="BZ179" s="432"/>
      <c r="CA179" s="419"/>
      <c r="CB179" s="427"/>
      <c r="CC179" s="419"/>
      <c r="CD179" s="427"/>
      <c r="CE179" s="404">
        <f>IF(OR(C179=0,CD179="Д"),0,IF(AND(C179&gt;0,E179=0),VLOOKUP(C179,звания!A:B,2,FALSE)/((EOMONTH($G$3,0)+1)-$G$3)*BO179+VLOOKUP(C179,звания!A:B,2,FALSE)/((EOMONTH($G$3,0)+1)-$G$3)*BR179+VLOOKUP(C179,звания!A:B,2,FALSE)/((EOMONTH($G$3,0)+1)-$G$3)*BU179,IF(AND(C179&gt;0,E179&gt;0,F179&gt;=$G$3,BO179=(EOMONTH($G$3,0)+1)-$G$3),(VLOOKUP(E179,звания!A:B,2,FALSE)/(EOMONTH($G$3,0)-$G$3+1))*(F179-$G$3)+(VLOOKUP(C179,звания!A:B,2,FALSE)/(EOMONTH($G$3,0)-$G$3+1))*((EOMONTH($G$3,0)-$G$3+1)-(F179-$G$3)),IF(AND(C179&gt;0,E179&gt;0,F179&gt;$G$3,BO179&lt;(EOMONTH($G$3,0)+1)-$G$3,BO179&lt;&gt;0),VLOOKUP(E179,звания!A:B,2,FALSE)/((EOMONTH($G$3,0)+1)-$G$3)*((F179-$G$3)-(((EOMONTH($G$3,0)+1)-$G$3)-BO179-BU179-BR179))+VLOOKUP(C179,звания!A:B,2,FALSE)/((EOMONTH($G$3,0)+1)-$G$3)*(((EOMONTH($G$3,0)+1)-F179)),IF(F179&lt;$G$3,(VLOOKUP(C179,звания!A:B,2,FALSE)-VLOOKUP(E179,звания!A:B,2,FALSE))/((EOMONTH($BN$3,0)+1)-$BN$3)*(EOMONTH($BN$3,0)+1-F179)+VLOOKUP(C179,звания!A:B,2,FALSE)/((EOMONTH($G$3,0)+1)-$G$3)*BO179+VLOOKUP(C179,звания!A:B,2,FALSE)/((EOMONTH($G$3,0)+1)-$G$3)*BU179+VLOOKUP(C179,звания!A:B,2,FALSE)/((EOMONTH($G$3,0)+1)-$G$3)*BR179,0)))))</f>
        <v>530</v>
      </c>
      <c r="CF179" s="404">
        <f>IF(OR(CD179="Д",C179=0),0,IF(B179="Виключений зі списків",IF(BS179=0,(VLOOKUP(O179,звания!$D$2:$E$62,2,FALSE))/(EOMONTH($B$3,0)+1-$B$3)*BO179+(VLOOKUP(BQ179,звания!$D$2:$E$62,2,FALSE))/(EOMONTH($B$3,0)+1-$B$3)*BR179,(((VLOOKUP(O179,звания!$D$2:$E$62,2,FALSE))/(EOMONTH($B$3,0)+1-$B$3))*BO179)+(VLOOKUP(BQ179,звания!$D$2:$E$62,2,FALSE))/(EOMONTH($B$3,0)+1-$B$3)*BR179+(VLOOKUP(BS179,звания!$D$2:$E$62,2,FALSE))/(EOMONTH($B$3,0)+1-$B$3)*BU179),IF(BS179=0,(VLOOKUP(O179,звания!$D$2:$E$62,2,FALSE))/(EOMONTH($G$3,0)+1-$G$3)*BO179+(VLOOKUP(BQ179,звания!$D$2:$E$62,2,FALSE))/(EOMONTH($G$3,0)+1-$G$3)*BR179,(((VLOOKUP(O179,звания!$D$2:$E$62,2,FALSE))/(EOMONTH($G$3,0)+1-$G$3))*BO179)+(VLOOKUP(BQ179,звания!$D$2:$E$62,2,FALSE))/(EOMONTH($G$3,0)+1-$G$3)*BR179+(VLOOKUP(BS179,звания!$D$2:$E$62,2,FALSE))/(EOMONTH($G$3,0)+1-$G$3)*BU179+IF(BT179=0,0,(VLOOKUP(BS179,звания!$D$2:$E$62,2,FALSE))/(EOMONTH($BN$3,0)+1-$BN$3)*BT179-(VLOOKUP(O179,звания!$D$2:$E$62,2,FALSE))/(EOMONTH($BN$3,0)+1-$BN$3)*BT179))))</f>
        <v>2820</v>
      </c>
      <c r="CG179" s="404">
        <f t="shared" si="234"/>
        <v>837.5</v>
      </c>
      <c r="CH179" s="404">
        <f>IF(BW179=0,CF179*BX179%,IF(BW179&gt;0,((VLOOKUP(O179,звания!$D$2:$E$62,2,FALSE)/(EOMONTH($G$3,0)+1-$G$3)*BW179)*BX179%)))</f>
        <v>0</v>
      </c>
      <c r="CI179" s="404">
        <f>IF(BY179=0,CF179*BZ179%,IF(BY179&gt;0,(VLOOKUP(O179,звания!$D$2:$E$62,2,FALSE)/(EOMONTH($G$3,0)+1-$G$3)*BO179)*BZ179%)+(VLOOKUP(BS179,звания!$D$2:$E$62,2,FALSE)/(EOMONTH($G$3,0)+1-$G$3)*BU179)*BZ179%)</f>
        <v>0</v>
      </c>
      <c r="CJ179" s="404">
        <f>IF(CA179=0,CF179*CB179%,IF(CA179&gt;0,(VLOOKUP(O179,звания!$D$2:$E$62,2,FALSE)/(EOMONTH($G$3,0)+1-$G$3)*BO179)*CB179%)+(VLOOKUP(BS179,звания!$D$2:$E$62,2,FALSE)/(EOMONTH($G$3,0)+1-$G$3)*BU179)*CB179%)</f>
        <v>0</v>
      </c>
      <c r="CK179" s="404">
        <f>IF(CD179="Д",0,IF(CC179=0,CF179*CD179%,IF(CC179&gt;0,(VLOOKUP(O179,звания!$D$2:$E$62,2,FALSE)/(EOMONTH($G$3,0)+1-$G$3)*BO179)*CD179%)+(VLOOKUP(BS179,звания!$D$2:$E$62,2,FALSE)/(EOMONTH($G$3,0)+1-$G$3)*BU179)*CD179%))</f>
        <v>0</v>
      </c>
      <c r="CL179" s="404">
        <f>IF(BR179&gt;0,((VLOOKUP(C179,звания!$A$2:$B$62,2,FALSE)/(EOMONTH($G$3,0)+1-$G$3)*BO179+VLOOKUP(O179,звания!$D$2:$E$62,2,FALSE)/(EOMONTH($G$3,0)+1-$G$3)*BO179+(VLOOKUP(C179,звания!$A$2:$B$62,2,FALSE)/(EOMONTH($G$3,0)+1-$G$3)*BO179+VLOOKUP(O179,звания!$D$2:$E$62,2,FALSE)/(EOMONTH($G$3,0)+1-$G$3)*BO179)*BV179%)*BN179)+(VLOOKUP(C179,звания!$A$2:$B$62,2,FALSE)/(EOMONTH($G$3,0)+1-$G$3)*BU179+VLOOKUP(BS179,звания!$D$2:$E$62,2,FALSE)/(EOMONTH($G$3,0)+1-$G$3)*BU179+(VLOOKUP(C179,звания!$A$2:$B$62,2,FALSE)/(EOMONTH($G$3,0)+1-$G$3)*BU179+VLOOKUP(BS179,звания!$D$2:$E$62,2,FALSE)/(EOMONTH($G$3,0)+1-$G$3)*BU179)*BV179%)*BN179,(CE179+CF179+CG179)*BN179)</f>
        <v>2721.88</v>
      </c>
      <c r="CM179" s="404"/>
      <c r="CN179" s="404"/>
      <c r="CO179" s="432">
        <f t="shared" si="213"/>
        <v>4</v>
      </c>
      <c r="CP179" s="638"/>
      <c r="CQ179" s="637">
        <f>IF(CF179=0,0,IF((SUM(BH179:BM179)&gt;360),(VLOOKUP(O179,звания!$F$2:$G$62,2,FALSE))/100,VLOOKUP(O179,звания!$F$2:$H$62,3,FALSE)/100))</f>
        <v>3.07</v>
      </c>
      <c r="CR179" s="617">
        <f>IF(B179="Виключений зі списків",IF(AND(BU179=0,360-BH179&lt;0),(VLOOKUP(O179,звания!$D$2:$E$62,2,FALSE))/(EOMONTH($B$3,0)+1-$B$3)*BO179*CQ179,IF(AND(360-BH179&gt;=0,360-BH179&lt;(EOMONTH($B$3,0)+1-$B$3)),(CF179/(EOMONTH($B$3,0)-$B$3+1)*(360-BH179))*CQ179+(CF179/(EOMONTH($B$3,0)-$B$3+1)*((EOMONTH($B$3,0)-$B$3+1)-(360-BH179)))*VLOOKUP(O179,звания!$F$2:$H$62,2,FALSE)/100,((((VLOOKUP(O179,звания!$D$2:$E$62,2,FALSE))/(EOMONTH($B$3,0)+1-$B$3)*BO179*CQ179+(VLOOKUP(BS179,звания!$D$2:$E$62,2,FALSE))/(EOMONTH($B$3,0)+1-$B$3)*BU179*(VLOOKUP(BS179,звания!$F$2:$G$62,2,FALSE)*0.01)+(IF(BT179=0,0,(VLOOKUP(BS179,звания!$D$2:$E$62,2,FALSE)/(EOMONTH($G$3,0)+1-$G$3)*BT179*(VLOOKUP(BS179,звания!$F$2:$G$62,2,FALSE)))*0.01-(VLOOKUP(O179,звания!$D$2:$E$62,2,FALSE)/(EOMONTH($G$3,0)+1-$G$3)*BT179*(VLOOKUP(O179,звания!$F$2:$G$62,2,FALSE)))*0.01)))))/100*(100-CP179))),(IF(AND(BU179=0,360-BH179&lt;0,CP179=0),(VLOOKUP(O179,звания!$D$2:$E$62,2,FALSE))/(EOMONTH($G$3,0)+1-$G$3)*BO179*CQ179,IF(AND(360-BH179&gt;=0,360-BH179&lt;(EOMONTH($G$3,0)+1-$G$3)),(CF179/(EOMONTH($G$3,0)-$G$3+1)*(360-BH179))*CQ179+(CF179/(EOMONTH($G$3,0)-$G$3+1)*((EOMONTH($G$3,0)-$G$3+1)-(360-BH179)))*VLOOKUP(O179,звания!$F$2:$H$62,2,FALSE)/100,((((VLOOKUP(O179,звания!$D$2:$E$62,2,FALSE))/(EOMONTH($G$3,0)+1-$G$3)*BO179*CQ179+(VLOOKUP(BS179,звания!$D$2:$E$62,2,FALSE))/(EOMONTH($G$3,0)+1-$G$3)*BU179*(VLOOKUP(BS179,звания!$F$2:$G$62,2,FALSE)*0.01)))/100*(100-CP179)+(IF(BT179=0,0,(VLOOKUP(BS179,звания!$D$2:$E$62,2,FALSE)/(EOMONTH($BN$3,0)+1-$BN$3)*BT179*(VLOOKUP(BS179,звания!$F$2:$G$62,2,FALSE)))*0.01-(VLOOKUP(O179,звания!$D$2:$E$62,2,FALSE)/(EOMONTH($BN$3,0)+1-$BN$3)*BT179*(VLOOKUP(O179,звания!$F$2:$G$62,2,FALSE)))*0.01)))))))</f>
        <v>8657.4</v>
      </c>
      <c r="CS179" s="416">
        <f t="shared" si="261"/>
        <v>15566.78</v>
      </c>
      <c r="CT179" s="403"/>
      <c r="CU179" s="403"/>
      <c r="CV179" s="404">
        <f t="shared" si="214"/>
        <v>672.35</v>
      </c>
      <c r="CW179" s="426">
        <f t="shared" si="243"/>
        <v>16239.13</v>
      </c>
      <c r="CX179" s="404">
        <f t="shared" si="239"/>
        <v>2923.04</v>
      </c>
      <c r="CY179" s="1174">
        <v>5</v>
      </c>
      <c r="CZ179" s="404">
        <f t="shared" si="244"/>
        <v>200.09</v>
      </c>
      <c r="DA179" s="404"/>
      <c r="DB179" s="403"/>
      <c r="DC179" s="404"/>
      <c r="DD179" s="426">
        <f t="shared" si="235"/>
        <v>3123.13</v>
      </c>
      <c r="DE179" s="426">
        <f t="shared" si="257"/>
        <v>3424.69</v>
      </c>
      <c r="DF179" s="404">
        <f t="shared" si="202"/>
        <v>2923.04</v>
      </c>
      <c r="DG179" s="426">
        <f t="shared" si="248"/>
        <v>16039.04</v>
      </c>
      <c r="DH179" s="426">
        <f t="shared" si="249"/>
        <v>0</v>
      </c>
      <c r="DI179" s="421"/>
      <c r="DJ179" s="422" t="str">
        <f t="shared" si="203"/>
        <v xml:space="preserve">30 від 01.03   </v>
      </c>
      <c r="DK179" s="113" t="s">
        <v>1144</v>
      </c>
      <c r="DL179" s="28" t="s">
        <v>1145</v>
      </c>
      <c r="DM179" s="28" t="s">
        <v>1146</v>
      </c>
      <c r="DN179" s="28" t="s">
        <v>965</v>
      </c>
      <c r="DO179" s="900">
        <v>3701205894</v>
      </c>
      <c r="DP179" s="888"/>
      <c r="DQ179" s="817"/>
      <c r="DR179" s="818"/>
      <c r="DS179" s="819"/>
      <c r="DT179" s="820"/>
      <c r="DU179" s="124"/>
      <c r="DV179" s="110"/>
      <c r="DZ179" s="105"/>
      <c r="EG179" s="19"/>
      <c r="EH179" s="543">
        <f t="shared" si="216"/>
        <v>2</v>
      </c>
      <c r="EI179" s="404" t="str">
        <f t="shared" si="217"/>
        <v>м-с</v>
      </c>
      <c r="EJ179" s="29" t="str">
        <f t="shared" si="218"/>
        <v>Досмухамбетов Р.Р.</v>
      </c>
      <c r="EK179" s="50"/>
      <c r="EL179" s="29"/>
      <c r="EM179" s="50"/>
      <c r="EN179" s="50"/>
      <c r="EO179" s="50"/>
      <c r="EP179" s="29"/>
    </row>
    <row r="180" spans="1:146" ht="17.45" customHeight="1">
      <c r="A180" s="427">
        <v>175</v>
      </c>
      <c r="B180" s="869" t="s">
        <v>833</v>
      </c>
      <c r="C180" s="911" t="s">
        <v>707</v>
      </c>
      <c r="D180" s="404" t="str">
        <f t="shared" si="195"/>
        <v>Табачук Н.А.</v>
      </c>
      <c r="E180" s="416"/>
      <c r="F180" s="417"/>
      <c r="G180" s="409" t="str">
        <f t="shared" si="258"/>
        <v>5.0.24</v>
      </c>
      <c r="H180" s="407" t="str">
        <f t="shared" si="225"/>
        <v>5.0.24</v>
      </c>
      <c r="I180" s="407" t="str">
        <f t="shared" si="259"/>
        <v>5.0.24</v>
      </c>
      <c r="J180" s="407" t="str">
        <f t="shared" si="250"/>
        <v>0.0.0</v>
      </c>
      <c r="K180" s="407" t="str">
        <f t="shared" si="251"/>
        <v>0.0.0</v>
      </c>
      <c r="L180" s="407" t="str">
        <f t="shared" si="252"/>
        <v>0.0.0</v>
      </c>
      <c r="M180" s="407" t="str">
        <f t="shared" si="253"/>
        <v>0.0.0</v>
      </c>
      <c r="N180" s="408" t="str">
        <f t="shared" si="260"/>
        <v>0.0.0</v>
      </c>
      <c r="O180" s="931">
        <v>5</v>
      </c>
      <c r="P180" s="417">
        <v>42742</v>
      </c>
      <c r="Q180" s="417"/>
      <c r="R180" s="417"/>
      <c r="S180" s="417"/>
      <c r="T180" s="417"/>
      <c r="U180" s="417"/>
      <c r="V180" s="714"/>
      <c r="W180" s="714"/>
      <c r="X180" s="417"/>
      <c r="Y180" s="417"/>
      <c r="Z180" s="714"/>
      <c r="AA180" s="714"/>
      <c r="AB180" s="417"/>
      <c r="AC180" s="417"/>
      <c r="AD180" s="714"/>
      <c r="AE180" s="714"/>
      <c r="AF180" s="417"/>
      <c r="AG180" s="417"/>
      <c r="AH180" s="714"/>
      <c r="AI180" s="714"/>
      <c r="AJ180" s="417"/>
      <c r="AK180" s="417"/>
      <c r="AL180" s="714"/>
      <c r="AM180" s="714"/>
      <c r="AN180" s="417"/>
      <c r="AO180" s="417"/>
      <c r="AP180" s="714"/>
      <c r="AQ180" s="714"/>
      <c r="AR180" s="417"/>
      <c r="AS180" s="417"/>
      <c r="AT180" s="714"/>
      <c r="AU180" s="714"/>
      <c r="AV180" s="417"/>
      <c r="AW180" s="417"/>
      <c r="AX180" s="716"/>
      <c r="AY180" s="716"/>
      <c r="AZ180" s="635"/>
      <c r="BA180" s="635"/>
      <c r="BB180" s="716"/>
      <c r="BC180" s="716"/>
      <c r="BD180" s="635"/>
      <c r="BE180" s="635"/>
      <c r="BF180" s="717"/>
      <c r="BG180" s="717"/>
      <c r="BH180" s="432">
        <f t="shared" si="241"/>
        <v>1824</v>
      </c>
      <c r="BI180" s="432">
        <f t="shared" si="208"/>
        <v>0</v>
      </c>
      <c r="BJ180" s="432">
        <f t="shared" si="209"/>
        <v>0</v>
      </c>
      <c r="BK180" s="432">
        <f t="shared" si="210"/>
        <v>0</v>
      </c>
      <c r="BL180" s="432">
        <f t="shared" si="211"/>
        <v>0</v>
      </c>
      <c r="BM180" s="436">
        <f t="shared" si="200"/>
        <v>0</v>
      </c>
      <c r="BN180" s="462">
        <v>0.65</v>
      </c>
      <c r="BO180" s="427">
        <f t="shared" si="242"/>
        <v>28</v>
      </c>
      <c r="BP180" s="419"/>
      <c r="BQ180" s="700"/>
      <c r="BR180" s="419"/>
      <c r="BS180" s="700"/>
      <c r="BT180" s="700"/>
      <c r="BU180" s="700"/>
      <c r="BV180" s="427">
        <f t="shared" si="201"/>
        <v>30</v>
      </c>
      <c r="BW180" s="427"/>
      <c r="BX180" s="432"/>
      <c r="BY180" s="700"/>
      <c r="BZ180" s="432"/>
      <c r="CA180" s="700"/>
      <c r="CB180" s="432"/>
      <c r="CC180" s="700"/>
      <c r="CD180" s="432"/>
      <c r="CE180" s="404">
        <f>IF(OR(C180=0,CD180="Д"),0,IF(AND(C180&gt;0,E180=0),VLOOKUP(C180,звания!A:B,2,FALSE)/((EOMONTH($G$3,0)+1)-$G$3)*BO180+VLOOKUP(C180,звания!A:B,2,FALSE)/((EOMONTH($G$3,0)+1)-$G$3)*BR180+VLOOKUP(C180,звания!A:B,2,FALSE)/((EOMONTH($G$3,0)+1)-$G$3)*BU180,IF(AND(C180&gt;0,E180&gt;0,F180&gt;=$G$3,BO180=(EOMONTH($G$3,0)+1)-$G$3),(VLOOKUP(E180,звания!A:B,2,FALSE)/(EOMONTH($G$3,0)-$G$3+1))*(F180-$G$3)+(VLOOKUP(C180,звания!A:B,2,FALSE)/(EOMONTH($G$3,0)-$G$3+1))*((EOMONTH($G$3,0)-$G$3+1)-(F180-$G$3)),IF(AND(C180&gt;0,E180&gt;0,F180&gt;$G$3,BO180&lt;(EOMONTH($G$3,0)+1)-$G$3,BO180&lt;&gt;0),VLOOKUP(E180,звания!A:B,2,FALSE)/((EOMONTH($G$3,0)+1)-$G$3)*((F180-$G$3)-(((EOMONTH($G$3,0)+1)-$G$3)-BO180-BU180-BR180))+VLOOKUP(C180,звания!A:B,2,FALSE)/((EOMONTH($G$3,0)+1)-$G$3)*(((EOMONTH($G$3,0)+1)-F180)),IF(F180&lt;$G$3,(VLOOKUP(C180,звания!A:B,2,FALSE)-VLOOKUP(E180,звания!A:B,2,FALSE))/((EOMONTH($BN$3,0)+1)-$BN$3)*(EOMONTH($BN$3,0)+1-F180)+VLOOKUP(C180,звания!A:B,2,FALSE)/((EOMONTH($G$3,0)+1)-$G$3)*BO180+VLOOKUP(C180,звания!A:B,2,FALSE)/((EOMONTH($G$3,0)+1)-$G$3)*BU180+VLOOKUP(C180,звания!A:B,2,FALSE)/((EOMONTH($G$3,0)+1)-$G$3)*BR180,0)))))</f>
        <v>600</v>
      </c>
      <c r="CF180" s="404">
        <f>IF(OR(CD180="Д",C180=0),0,IF(B180="Виключений зі списків",IF(BS180=0,(VLOOKUP(O180,звания!$D$2:$E$62,2,FALSE))/(EOMONTH($B$3,0)+1-$B$3)*BO180+(VLOOKUP(BQ180,звания!$D$2:$E$62,2,FALSE))/(EOMONTH($B$3,0)+1-$B$3)*BR180,(((VLOOKUP(O180,звания!$D$2:$E$62,2,FALSE))/(EOMONTH($B$3,0)+1-$B$3))*BO180)+(VLOOKUP(BQ180,звания!$D$2:$E$62,2,FALSE))/(EOMONTH($B$3,0)+1-$B$3)*BR180+(VLOOKUP(BS180,звания!$D$2:$E$62,2,FALSE))/(EOMONTH($B$3,0)+1-$B$3)*BU180),IF(BS180=0,(VLOOKUP(O180,звания!$D$2:$E$62,2,FALSE))/(EOMONTH($G$3,0)+1-$G$3)*BO180+(VLOOKUP(BQ180,звания!$D$2:$E$62,2,FALSE))/(EOMONTH($G$3,0)+1-$G$3)*BR180,(((VLOOKUP(O180,звания!$D$2:$E$62,2,FALSE))/(EOMONTH($G$3,0)+1-$G$3))*BO180)+(VLOOKUP(BQ180,звания!$D$2:$E$62,2,FALSE))/(EOMONTH($G$3,0)+1-$G$3)*BR180+(VLOOKUP(BS180,звания!$D$2:$E$62,2,FALSE))/(EOMONTH($G$3,0)+1-$G$3)*BU180+IF(BT180=0,0,(VLOOKUP(BS180,звания!$D$2:$E$62,2,FALSE))/(EOMONTH($BN$3,0)+1-$BN$3)*BT180-(VLOOKUP(O180,звания!$D$2:$E$62,2,FALSE))/(EOMONTH($BN$3,0)+1-$BN$3)*BT180))))</f>
        <v>2820</v>
      </c>
      <c r="CG180" s="404">
        <f>IF(AND(SUM(BH180:BM180)&lt;360,((EOMONTH($G$3,0)-$G$3+1+(SUM(BH180:BM180)))&gt;0),SUM(BH180:BM180)+EOMONTH($G$3,0)-$G$3+1&lt;360),(CE180+CF180)*BV180%,IF(SUM(BH180:BM180)+EOMONTH($G$3,0)-$G$3+1&lt;=1800,((CE180+CF180)/(EOMONTH($G$3,0)-$G$3+1))*(360-SUM(BH180:BM180))*BV180%+(((CE180+CF180)/(EOMONTH($G$3,0)-$G$3+1))*((EOMONTH($G$3,0)-$G$3+1)-(360-SUM(BH180:BM180))))*25%,IF(AND(SUM(BH180:BM180)&lt;1800,((EOMONTH($G$3,0)-$G$3+1+SUM(BH180:BM180))&gt;=360),SUM(BH180:BM180)+EOMONTH($G$3,0)-$G$3+1&lt;1800),(CE180+CF180)*BV180%,IF(SUM(BH180:BM180)+EOMONTH($G$3,0)-$G$3+1&lt;=3600,((CE180+CF180)/(EOMONTH($G$3,0)-$G$3+1))*(1800-SUM(BH180:BM180))*BV180%+(((CE180+CF180)/(EOMONTH($G$3,0)-$G$3+1))*((EOMONTH($G$3,0)-$G$3+1)-(1800-SUM(BH180:BM180)))*30%),IF(AND(SUM(BH180:BM180)&lt;3600,((EOMONTH($G$3,0)-$G$3+1+SUM(BH180:BM180))&gt;=1800),SUM(BH180:BM180)+EOMONTH($G$3,0)-$G$3+1&lt;3600),(CE180+CF180)*BV180%,IF(SUM(BH180:BM180)+EOMONTH($G$3,0)-$G$3+1&lt;=5400,((CE180+CF180)/(EOMONTH($G$3,0)-$G$3+1))*(3600-SUM(BH180:BM180))*BV180%+(((CE180+CF180)/(EOMONTH($G$3,0)-$G$3+1))*((EOMONTH($G$3,0)-$G$3+1)-(3600-SUM(BH180:BM180))))*35%,IF(AND(SUM(BH180:BM180)&lt;5400,((EOMONTH($G$3,0)-$G$3+1+SUM(BH180:BM180))&gt;=3600),SUM(BH180:BM180)+EOMONTH($G$3,0)-$G$3+1&lt;5400),(CE180+CF180)*BV180%,IF(SUM(BH180:BM180)+EOMONTH($G$3,0)-$G$3+1&lt;=7200,((CE180+CF180)/(EOMONTH($G$3,0)-$G$3+1))*(5400-SUM(BH180:BM180))*BV180%+(((CE180+CF180)/(EOMONTH($G$3,0)-$G$3+1))*((EOMONTH($G$3,0)-$G$3+1)-(5400-SUM(BH180:BM180))))*40%,IF(AND(SUM(BH180:BM180)&lt;7200,((EOMONTH($G$3,0)-$G$3+1+SUM(BH180:BM180))&gt;=5400),SUM(BH180:BM180)+EOMONTH($G$3,0)-$G$3+1&lt;7200),(CE180+CF180)*BV180%,IF(SUM(BH180:BM180)+EOMONTH($G$3,0)-$G$3+1&lt;=9000,((CE180+CF180)/(EOMONTH($G$3,0)-$G$3+1))*(7200-SUM(BH180:BM180))*BV180%+(((CE180+CF180)/(EOMONTH($G$3,0)-$G$3+1))*((EOMONTH($G$3,0)-$G$3+1)-(7200-SUM(BH180:BM180))))*45%,IF(SUM(BH180:BM180)+EOMONTH($G$3,0)-$G$3+1&gt;=9000,((CE180+CF180)/(EOMONTH($G$3,0)-$G$3+1))*(9000-SUM(BH180:BM180))*BV180%+(((CE180+CF180)/(EOMONTH($G$3,0)-$G$3+1))*((EOMONTH($G$3,0)-$G$3+1)-(9000-SUM(BH180:BM180))))*50%,0)))))))))))</f>
        <v>1026</v>
      </c>
      <c r="CH180" s="404">
        <f>IF(BW180=0,CF180*BX180%,IF(BW180&gt;0,((VLOOKUP(O180,звания!$D$2:$E$62,2,FALSE)/(EOMONTH($G$3,0)+1-$G$3)*BW180)*BX180%)))</f>
        <v>0</v>
      </c>
      <c r="CI180" s="404">
        <f>IF(BY180=0,CF180*BZ180%,IF(BY180&gt;0,(VLOOKUP(O180,звания!$D$2:$E$62,2,FALSE)/(EOMONTH($G$3,0)+1-$G$3)*BO180)*BZ180%)+(VLOOKUP(BS180,звания!$D$2:$E$62,2,FALSE)/(EOMONTH($G$3,0)+1-$G$3)*BU180)*BZ180%)</f>
        <v>0</v>
      </c>
      <c r="CJ180" s="404">
        <f>IF(CA180=0,CF180*CB180%,IF(CA180&gt;0,(VLOOKUP(O180,звания!$D$2:$E$62,2,FALSE)/(EOMONTH($G$3,0)+1-$G$3)*BO180)*CB180%)+(VLOOKUP(BS180,звания!$D$2:$E$62,2,FALSE)/(EOMONTH($G$3,0)+1-$G$3)*BU180)*CB180%)</f>
        <v>0</v>
      </c>
      <c r="CK180" s="404">
        <f>IF(CD180="Д",0,IF(CC180=0,CF180*CD180%,IF(CC180&gt;0,(VLOOKUP(O180,звания!$D$2:$E$62,2,FALSE)/(EOMONTH($G$3,0)+1-$G$3)*BO180)*CD180%)+(VLOOKUP(BS180,звания!$D$2:$E$62,2,FALSE)/(EOMONTH($G$3,0)+1-$G$3)*BU180)*CD180%))</f>
        <v>0</v>
      </c>
      <c r="CL180" s="404">
        <f>IF(BR180&gt;0,((VLOOKUP(C180,звания!$A$2:$B$62,2,FALSE)/(EOMONTH($G$3,0)+1-$G$3)*BO180+VLOOKUP(O180,звания!$D$2:$E$62,2,FALSE)/(EOMONTH($G$3,0)+1-$G$3)*BO180+(VLOOKUP(C180,звания!$A$2:$B$62,2,FALSE)/(EOMONTH($G$3,0)+1-$G$3)*BO180+VLOOKUP(O180,звания!$D$2:$E$62,2,FALSE)/(EOMONTH($G$3,0)+1-$G$3)*BO180)*BV180%)*BN180)+(VLOOKUP(C180,звания!$A$2:$B$62,2,FALSE)/(EOMONTH($G$3,0)+1-$G$3)*BU180+VLOOKUP(BS180,звания!$D$2:$E$62,2,FALSE)/(EOMONTH($G$3,0)+1-$G$3)*BU180+(VLOOKUP(C180,звания!$A$2:$B$62,2,FALSE)/(EOMONTH($G$3,0)+1-$G$3)*BU180+VLOOKUP(BS180,звания!$D$2:$E$62,2,FALSE)/(EOMONTH($G$3,0)+1-$G$3)*BU180)*BV180%)*BN180,(CE180+CF180+CG180)*BN180)</f>
        <v>2889.9</v>
      </c>
      <c r="CM180" s="404"/>
      <c r="CN180" s="404"/>
      <c r="CO180" s="432">
        <f t="shared" si="213"/>
        <v>4</v>
      </c>
      <c r="CP180" s="638"/>
      <c r="CQ180" s="637">
        <f>IF(CF180=0,0,IF((SUM(BH180:BM180)&gt;360),(VLOOKUP(O180,звания!$F$2:$G$62,2,FALSE))/100,VLOOKUP(O180,звания!$F$2:$H$62,3,FALSE)/100))</f>
        <v>3.07</v>
      </c>
      <c r="CR180" s="617">
        <f>IF(B180="Виключений зі списків",IF(AND(BU180=0,360-BH180&lt;0),(VLOOKUP(O180,звания!$D$2:$E$62,2,FALSE))/(EOMONTH($B$3,0)+1-$B$3)*BO180*CQ180,IF(AND(360-BH180&gt;=0,360-BH180&lt;(EOMONTH($B$3,0)+1-$B$3)),(CF180/(EOMONTH($B$3,0)-$B$3+1)*(360-BH180))*CQ180+(CF180/(EOMONTH($B$3,0)-$B$3+1)*((EOMONTH($B$3,0)-$B$3+1)-(360-BH180)))*VLOOKUP(O180,звания!$F$2:$H$62,2,FALSE)/100,((((VLOOKUP(O180,звания!$D$2:$E$62,2,FALSE))/(EOMONTH($B$3,0)+1-$B$3)*BO180*CQ180+(VLOOKUP(BS180,звания!$D$2:$E$62,2,FALSE))/(EOMONTH($B$3,0)+1-$B$3)*BU180*(VLOOKUP(BS180,звания!$F$2:$G$62,2,FALSE)*0.01)+(IF(BT180=0,0,(VLOOKUP(BS180,звания!$D$2:$E$62,2,FALSE)/(EOMONTH($G$3,0)+1-$G$3)*BT180*(VLOOKUP(BS180,звания!$F$2:$G$62,2,FALSE)))*0.01-(VLOOKUP(O180,звания!$D$2:$E$62,2,FALSE)/(EOMONTH($G$3,0)+1-$G$3)*BT180*(VLOOKUP(O180,звания!$F$2:$G$62,2,FALSE)))*0.01)))))/100*(100-CP180))),(IF(AND(BU180=0,360-BH180&lt;0,CP180=0),(VLOOKUP(O180,звания!$D$2:$E$62,2,FALSE))/(EOMONTH($G$3,0)+1-$G$3)*BO180*CQ180,IF(AND(360-BH180&gt;=0,360-BH180&lt;(EOMONTH($G$3,0)+1-$G$3)),(CF180/(EOMONTH($G$3,0)-$G$3+1)*(360-BH180))*CQ180+(CF180/(EOMONTH($G$3,0)-$G$3+1)*((EOMONTH($G$3,0)-$G$3+1)-(360-BH180)))*VLOOKUP(O180,звания!$F$2:$H$62,2,FALSE)/100,((((VLOOKUP(O180,звания!$D$2:$E$62,2,FALSE))/(EOMONTH($G$3,0)+1-$G$3)*BO180*CQ180+(VLOOKUP(BS180,звания!$D$2:$E$62,2,FALSE))/(EOMONTH($G$3,0)+1-$G$3)*BU180*(VLOOKUP(BS180,звания!$F$2:$G$62,2,FALSE)*0.01)))/100*(100-CP180)+(IF(BT180=0,0,(VLOOKUP(BS180,звания!$D$2:$E$62,2,FALSE)/(EOMONTH($BN$3,0)+1-$BN$3)*BT180*(VLOOKUP(BS180,звания!$F$2:$G$62,2,FALSE)))*0.01-(VLOOKUP(O180,звания!$D$2:$E$62,2,FALSE)/(EOMONTH($BN$3,0)+1-$BN$3)*BT180*(VLOOKUP(O180,звания!$F$2:$G$62,2,FALSE)))*0.01)))))))</f>
        <v>8657.4</v>
      </c>
      <c r="CS180" s="416">
        <f t="shared" si="261"/>
        <v>15993.3</v>
      </c>
      <c r="CT180" s="403"/>
      <c r="CU180" s="403"/>
      <c r="CV180" s="404">
        <f t="shared" si="214"/>
        <v>672.35</v>
      </c>
      <c r="CW180" s="426">
        <f t="shared" si="243"/>
        <v>16665.650000000001</v>
      </c>
      <c r="CX180" s="404">
        <f t="shared" si="239"/>
        <v>2999.82</v>
      </c>
      <c r="CY180" s="1174">
        <v>5</v>
      </c>
      <c r="CZ180" s="404">
        <f t="shared" si="244"/>
        <v>205.34</v>
      </c>
      <c r="DA180" s="404"/>
      <c r="DB180" s="403"/>
      <c r="DC180" s="404"/>
      <c r="DD180" s="426">
        <f t="shared" si="235"/>
        <v>3205.16</v>
      </c>
      <c r="DE180" s="426">
        <f t="shared" si="257"/>
        <v>3518.53</v>
      </c>
      <c r="DF180" s="404">
        <f t="shared" si="202"/>
        <v>2999.82</v>
      </c>
      <c r="DG180" s="426">
        <f t="shared" si="248"/>
        <v>16460.310000000001</v>
      </c>
      <c r="DH180" s="426">
        <f t="shared" si="249"/>
        <v>0</v>
      </c>
      <c r="DI180" s="421"/>
      <c r="DJ180" s="422" t="str">
        <f t="shared" si="203"/>
        <v xml:space="preserve">30 від 01.03   </v>
      </c>
      <c r="DK180" s="113" t="s">
        <v>1147</v>
      </c>
      <c r="DL180" s="28" t="s">
        <v>996</v>
      </c>
      <c r="DM180" s="28" t="s">
        <v>1148</v>
      </c>
      <c r="DN180" s="28" t="s">
        <v>925</v>
      </c>
      <c r="DO180" s="900">
        <v>3583807103</v>
      </c>
      <c r="DP180" s="888"/>
      <c r="DQ180" s="817"/>
      <c r="DR180" s="818"/>
      <c r="DS180" s="819"/>
      <c r="DT180" s="820"/>
      <c r="DU180" s="124"/>
      <c r="DV180" s="110"/>
      <c r="DX180" s="84"/>
      <c r="DY180" s="84"/>
      <c r="DZ180" s="105"/>
      <c r="EH180" s="543">
        <f t="shared" si="216"/>
        <v>2</v>
      </c>
      <c r="EI180" s="404" t="str">
        <f t="shared" si="217"/>
        <v>ст. м-с</v>
      </c>
      <c r="EJ180" s="29" t="str">
        <f t="shared" si="218"/>
        <v>Табачук Н.А.</v>
      </c>
      <c r="EK180" s="50"/>
      <c r="EL180" s="29"/>
      <c r="EM180" s="50"/>
      <c r="EN180" s="50"/>
      <c r="EO180" s="50"/>
      <c r="EP180" s="29"/>
    </row>
    <row r="181" spans="1:146" ht="17.45" customHeight="1">
      <c r="A181" s="650">
        <v>176</v>
      </c>
      <c r="B181" s="869" t="s">
        <v>833</v>
      </c>
      <c r="C181" s="911" t="s">
        <v>708</v>
      </c>
      <c r="D181" s="404" t="str">
        <f t="shared" si="195"/>
        <v>Алєйнік Г.Р.</v>
      </c>
      <c r="E181" s="416"/>
      <c r="F181" s="417"/>
      <c r="G181" s="409" t="str">
        <f t="shared" si="258"/>
        <v>1.4.15</v>
      </c>
      <c r="H181" s="407" t="str">
        <f>CONCATENATE(INT((BH181)/360),".",INT(MOD((BH181),360)/30),".",MOD(MOD((BH181),360),30))</f>
        <v>1.4.15</v>
      </c>
      <c r="I181" s="407" t="str">
        <f t="shared" si="259"/>
        <v>1.4.15</v>
      </c>
      <c r="J181" s="407" t="str">
        <f t="shared" si="250"/>
        <v>0.0.0</v>
      </c>
      <c r="K181" s="407" t="str">
        <f t="shared" si="251"/>
        <v>0.0.0</v>
      </c>
      <c r="L181" s="407" t="str">
        <f t="shared" si="252"/>
        <v>0.0.0</v>
      </c>
      <c r="M181" s="407" t="str">
        <f t="shared" si="253"/>
        <v>0.0.0</v>
      </c>
      <c r="N181" s="408" t="str">
        <f>CONCATENATE(IF(INT(INT(DAYS360(BF181,BG181,1)/30)/24)&gt;=2,2,INT(INT(DAYS360(BF181,BG181,1)/30)/24)),".",IF(AND(INT(INT(DAYS360(BF181,BG181,1)/30)/24)&gt;=2,MOD(INT(BM181/30),12)&gt;=6),6,IF(ISODD(MOD(INT(DAYS360(BF181,BG181,1)/30),12)),MOD(INT(DAYS360(BF181,BG181,1)/60),12),MOD(INT(BM181/30),12))),".",IF(AND(INT(INT(DAYS360(BF181,BG181,1)/30)/24)&gt;=2,MOD(INT(BM181/30),12)&gt;=6),0,IF(ISODD(MOD(INT(DAYS360(BF181,BG181,1)/30),12)),INT((MOD(DAYS360(BF181,BG181,1),30)/2+15)),INT(MOD(DAYS360(BF181,BG181,1),30)/2))))</f>
        <v>0.0.0</v>
      </c>
      <c r="O181" s="931">
        <v>5</v>
      </c>
      <c r="P181" s="417">
        <v>44090</v>
      </c>
      <c r="Q181" s="417"/>
      <c r="R181" s="417"/>
      <c r="S181" s="417"/>
      <c r="T181" s="417"/>
      <c r="U181" s="417"/>
      <c r="V181" s="714"/>
      <c r="W181" s="714"/>
      <c r="X181" s="417"/>
      <c r="Y181" s="417"/>
      <c r="Z181" s="714"/>
      <c r="AA181" s="714"/>
      <c r="AB181" s="417"/>
      <c r="AC181" s="417"/>
      <c r="AD181" s="714"/>
      <c r="AE181" s="714"/>
      <c r="AF181" s="417"/>
      <c r="AG181" s="417"/>
      <c r="AH181" s="714"/>
      <c r="AI181" s="714"/>
      <c r="AJ181" s="417"/>
      <c r="AK181" s="417"/>
      <c r="AL181" s="714"/>
      <c r="AM181" s="714"/>
      <c r="AN181" s="417"/>
      <c r="AO181" s="417"/>
      <c r="AP181" s="714"/>
      <c r="AQ181" s="714"/>
      <c r="AR181" s="417"/>
      <c r="AS181" s="417"/>
      <c r="AT181" s="714"/>
      <c r="AU181" s="714"/>
      <c r="AV181" s="417"/>
      <c r="AW181" s="417"/>
      <c r="AX181" s="716"/>
      <c r="AY181" s="716"/>
      <c r="AZ181" s="635"/>
      <c r="BA181" s="635"/>
      <c r="BB181" s="716"/>
      <c r="BC181" s="716"/>
      <c r="BD181" s="635"/>
      <c r="BE181" s="635"/>
      <c r="BF181" s="717"/>
      <c r="BG181" s="717"/>
      <c r="BH181" s="432">
        <f t="shared" si="241"/>
        <v>495</v>
      </c>
      <c r="BI181" s="432">
        <f t="shared" si="208"/>
        <v>0</v>
      </c>
      <c r="BJ181" s="432">
        <f t="shared" si="209"/>
        <v>0</v>
      </c>
      <c r="BK181" s="432">
        <f t="shared" si="210"/>
        <v>0</v>
      </c>
      <c r="BL181" s="432">
        <f t="shared" si="211"/>
        <v>0</v>
      </c>
      <c r="BM181" s="436">
        <f t="shared" si="200"/>
        <v>0</v>
      </c>
      <c r="BN181" s="462">
        <v>0.65</v>
      </c>
      <c r="BO181" s="427">
        <f t="shared" si="242"/>
        <v>28</v>
      </c>
      <c r="BP181" s="419"/>
      <c r="BQ181" s="700"/>
      <c r="BR181" s="419"/>
      <c r="BS181" s="700"/>
      <c r="BT181" s="700"/>
      <c r="BU181" s="700"/>
      <c r="BV181" s="427">
        <f t="shared" si="201"/>
        <v>25</v>
      </c>
      <c r="BW181" s="427"/>
      <c r="BX181" s="427"/>
      <c r="BY181" s="419"/>
      <c r="BZ181" s="432"/>
      <c r="CA181" s="419"/>
      <c r="CB181" s="427"/>
      <c r="CC181" s="419"/>
      <c r="CD181" s="427"/>
      <c r="CE181" s="404">
        <f>IF(OR(C181=0,CD181="Д"),0,IF(AND(C181&gt;0,E181=0),VLOOKUP(C181,звания!A:B,2,FALSE)/((EOMONTH($G$3,0)+1)-$G$3)*BO181+VLOOKUP(C181,звания!A:B,2,FALSE)/((EOMONTH($G$3,0)+1)-$G$3)*BR181+VLOOKUP(C181,звания!A:B,2,FALSE)/((EOMONTH($G$3,0)+1)-$G$3)*BU181,IF(AND(C181&gt;0,E181&gt;0,F181&gt;=$G$3,BO181=(EOMONTH($G$3,0)+1)-$G$3),(VLOOKUP(E181,звания!A:B,2,FALSE)/(EOMONTH($G$3,0)-$G$3+1))*(F181-$G$3)+(VLOOKUP(C181,звания!A:B,2,FALSE)/(EOMONTH($G$3,0)-$G$3+1))*((EOMONTH($G$3,0)-$G$3+1)-(F181-$G$3)),IF(AND(C181&gt;0,E181&gt;0,F181&gt;$G$3,BO181&lt;(EOMONTH($G$3,0)+1)-$G$3,BO181&lt;&gt;0),VLOOKUP(E181,звания!A:B,2,FALSE)/((EOMONTH($G$3,0)+1)-$G$3)*((F181-$G$3)-(((EOMONTH($G$3,0)+1)-$G$3)-BO181-BU181-BR181))+VLOOKUP(C181,звания!A:B,2,FALSE)/((EOMONTH($G$3,0)+1)-$G$3)*(((EOMONTH($G$3,0)+1)-F181)),IF(F181&lt;$G$3,(VLOOKUP(C181,звания!A:B,2,FALSE)-VLOOKUP(E181,звания!A:B,2,FALSE))/((EOMONTH($BN$3,0)+1)-$BN$3)*(EOMONTH($BN$3,0)+1-F181)+VLOOKUP(C181,звания!A:B,2,FALSE)/((EOMONTH($G$3,0)+1)-$G$3)*BO181+VLOOKUP(C181,звания!A:B,2,FALSE)/((EOMONTH($G$3,0)+1)-$G$3)*BU181+VLOOKUP(C181,звания!A:B,2,FALSE)/((EOMONTH($G$3,0)+1)-$G$3)*BR181,0)))))</f>
        <v>530</v>
      </c>
      <c r="CF181" s="404">
        <f>IF(OR(CD181="Д",C181=0),0,IF(B181="Виключений зі списків",IF(BS181=0,(VLOOKUP(O181,звания!$D$2:$E$62,2,FALSE))/(EOMONTH($B$3,0)+1-$B$3)*BO181+(VLOOKUP(BQ181,звания!$D$2:$E$62,2,FALSE))/(EOMONTH($B$3,0)+1-$B$3)*BR181,(((VLOOKUP(O181,звания!$D$2:$E$62,2,FALSE))/(EOMONTH($B$3,0)+1-$B$3))*BO181)+(VLOOKUP(BQ181,звания!$D$2:$E$62,2,FALSE))/(EOMONTH($B$3,0)+1-$B$3)*BR181+(VLOOKUP(BS181,звания!$D$2:$E$62,2,FALSE))/(EOMONTH($B$3,0)+1-$B$3)*BU181),IF(BS181=0,(VLOOKUP(O181,звания!$D$2:$E$62,2,FALSE))/(EOMONTH($G$3,0)+1-$G$3)*BO181+(VLOOKUP(BQ181,звания!$D$2:$E$62,2,FALSE))/(EOMONTH($G$3,0)+1-$G$3)*BR181,(((VLOOKUP(O181,звания!$D$2:$E$62,2,FALSE))/(EOMONTH($G$3,0)+1-$G$3))*BO181)+(VLOOKUP(BQ181,звания!$D$2:$E$62,2,FALSE))/(EOMONTH($G$3,0)+1-$G$3)*BR181+(VLOOKUP(BS181,звания!$D$2:$E$62,2,FALSE))/(EOMONTH($G$3,0)+1-$G$3)*BU181+IF(BT181=0,0,(VLOOKUP(BS181,звания!$D$2:$E$62,2,FALSE))/(EOMONTH($BN$3,0)+1-$BN$3)*BT181-(VLOOKUP(O181,звания!$D$2:$E$62,2,FALSE))/(EOMONTH($BN$3,0)+1-$BN$3)*BT181))))</f>
        <v>2820</v>
      </c>
      <c r="CG181" s="404">
        <f t="shared" si="234"/>
        <v>837.5</v>
      </c>
      <c r="CH181" s="404">
        <f>IF(BW181=0,CF181*BX181%,IF(BW181&gt;0,((VLOOKUP(O181,звания!$D$2:$E$62,2,FALSE)/(EOMONTH($G$3,0)+1-$G$3)*BW181)*BX181%)))</f>
        <v>0</v>
      </c>
      <c r="CI181" s="404">
        <f>IF(BY181=0,CF181*BZ181%,IF(BY181&gt;0,(VLOOKUP(O181,звания!$D$2:$E$62,2,FALSE)/(EOMONTH($G$3,0)+1-$G$3)*BO181)*BZ181%)+(VLOOKUP(BS181,звания!$D$2:$E$62,2,FALSE)/(EOMONTH($G$3,0)+1-$G$3)*BU181)*BZ181%)</f>
        <v>0</v>
      </c>
      <c r="CJ181" s="404">
        <f>IF(CA181=0,CF181*CB181%,IF(CA181&gt;0,(VLOOKUP(O181,звания!$D$2:$E$62,2,FALSE)/(EOMONTH($G$3,0)+1-$G$3)*BO181)*CB181%)+(VLOOKUP(BS181,звания!$D$2:$E$62,2,FALSE)/(EOMONTH($G$3,0)+1-$G$3)*BU181)*CB181%)</f>
        <v>0</v>
      </c>
      <c r="CK181" s="404">
        <f>IF(CD181="Д",0,IF(CC181=0,CF181*CD181%,IF(CC181&gt;0,(VLOOKUP(O181,звания!$D$2:$E$62,2,FALSE)/(EOMONTH($G$3,0)+1-$G$3)*BO181)*CD181%)+(VLOOKUP(BS181,звания!$D$2:$E$62,2,FALSE)/(EOMONTH($G$3,0)+1-$G$3)*BU181)*CD181%))</f>
        <v>0</v>
      </c>
      <c r="CL181" s="404">
        <f>IF(BR181&gt;0,((VLOOKUP(C181,звания!$A$2:$B$62,2,FALSE)/(EOMONTH($G$3,0)+1-$G$3)*BO181+VLOOKUP(O181,звания!$D$2:$E$62,2,FALSE)/(EOMONTH($G$3,0)+1-$G$3)*BO181+(VLOOKUP(C181,звания!$A$2:$B$62,2,FALSE)/(EOMONTH($G$3,0)+1-$G$3)*BO181+VLOOKUP(O181,звания!$D$2:$E$62,2,FALSE)/(EOMONTH($G$3,0)+1-$G$3)*BO181)*BV181%)*BN181)+(VLOOKUP(C181,звания!$A$2:$B$62,2,FALSE)/(EOMONTH($G$3,0)+1-$G$3)*BU181+VLOOKUP(BS181,звания!$D$2:$E$62,2,FALSE)/(EOMONTH($G$3,0)+1-$G$3)*BU181+(VLOOKUP(C181,звания!$A$2:$B$62,2,FALSE)/(EOMONTH($G$3,0)+1-$G$3)*BU181+VLOOKUP(BS181,звания!$D$2:$E$62,2,FALSE)/(EOMONTH($G$3,0)+1-$G$3)*BU181)*BV181%)*BN181,(CE181+CF181+CG181)*BN181)</f>
        <v>2721.88</v>
      </c>
      <c r="CM181" s="404"/>
      <c r="CN181" s="404"/>
      <c r="CO181" s="432">
        <f t="shared" si="213"/>
        <v>4</v>
      </c>
      <c r="CP181" s="638"/>
      <c r="CQ181" s="637">
        <f>IF(CF181=0,0,IF((SUM(BH181:BM181)&gt;360),(VLOOKUP(O181,звания!$F$2:$G$62,2,FALSE))/100,VLOOKUP(O181,звания!$F$2:$H$62,3,FALSE)/100))</f>
        <v>3.07</v>
      </c>
      <c r="CR181" s="617">
        <f>IF(B181="Виключений зі списків",IF(AND(BU181=0,360-BH181&lt;0),(VLOOKUP(O181,звания!$D$2:$E$62,2,FALSE))/(EOMONTH($B$3,0)+1-$B$3)*BO181*CQ181,IF(AND(360-BH181&gt;=0,360-BH181&lt;(EOMONTH($B$3,0)+1-$B$3)),(CF181/(EOMONTH($B$3,0)-$B$3+1)*(360-BH181))*CQ181+(CF181/(EOMONTH($B$3,0)-$B$3+1)*((EOMONTH($B$3,0)-$B$3+1)-(360-BH181)))*VLOOKUP(O181,звания!$F$2:$H$62,2,FALSE)/100,((((VLOOKUP(O181,звания!$D$2:$E$62,2,FALSE))/(EOMONTH($B$3,0)+1-$B$3)*BO181*CQ181+(VLOOKUP(BS181,звания!$D$2:$E$62,2,FALSE))/(EOMONTH($B$3,0)+1-$B$3)*BU181*(VLOOKUP(BS181,звания!$F$2:$G$62,2,FALSE)*0.01)+(IF(BT181=0,0,(VLOOKUP(BS181,звания!$D$2:$E$62,2,FALSE)/(EOMONTH($G$3,0)+1-$G$3)*BT181*(VLOOKUP(BS181,звания!$F$2:$G$62,2,FALSE)))*0.01-(VLOOKUP(O181,звания!$D$2:$E$62,2,FALSE)/(EOMONTH($G$3,0)+1-$G$3)*BT181*(VLOOKUP(O181,звания!$F$2:$G$62,2,FALSE)))*0.01)))))/100*(100-CP181))),(IF(AND(BU181=0,360-BH181&lt;0,CP181=0),(VLOOKUP(O181,звания!$D$2:$E$62,2,FALSE))/(EOMONTH($G$3,0)+1-$G$3)*BO181*CQ181,IF(AND(360-BH181&gt;=0,360-BH181&lt;(EOMONTH($G$3,0)+1-$G$3)),(CF181/(EOMONTH($G$3,0)-$G$3+1)*(360-BH181))*CQ181+(CF181/(EOMONTH($G$3,0)-$G$3+1)*((EOMONTH($G$3,0)-$G$3+1)-(360-BH181)))*VLOOKUP(O181,звания!$F$2:$H$62,2,FALSE)/100,((((VLOOKUP(O181,звания!$D$2:$E$62,2,FALSE))/(EOMONTH($G$3,0)+1-$G$3)*BO181*CQ181+(VLOOKUP(BS181,звания!$D$2:$E$62,2,FALSE))/(EOMONTH($G$3,0)+1-$G$3)*BU181*(VLOOKUP(BS181,звания!$F$2:$G$62,2,FALSE)*0.01)))/100*(100-CP181)+(IF(BT181=0,0,(VLOOKUP(BS181,звания!$D$2:$E$62,2,FALSE)/(EOMONTH($BN$3,0)+1-$BN$3)*BT181*(VLOOKUP(BS181,звания!$F$2:$G$62,2,FALSE)))*0.01-(VLOOKUP(O181,звания!$D$2:$E$62,2,FALSE)/(EOMONTH($BN$3,0)+1-$BN$3)*BT181*(VLOOKUP(O181,звания!$F$2:$G$62,2,FALSE)))*0.01)))))))</f>
        <v>8657.4</v>
      </c>
      <c r="CS181" s="416">
        <f t="shared" si="261"/>
        <v>15566.78</v>
      </c>
      <c r="CT181" s="403"/>
      <c r="CU181" s="403"/>
      <c r="CV181" s="404">
        <f t="shared" si="214"/>
        <v>672.35</v>
      </c>
      <c r="CW181" s="426">
        <f t="shared" si="243"/>
        <v>16239.13</v>
      </c>
      <c r="CX181" s="404">
        <f t="shared" si="239"/>
        <v>2923.04</v>
      </c>
      <c r="CY181" s="1174">
        <v>5</v>
      </c>
      <c r="CZ181" s="404">
        <f t="shared" si="244"/>
        <v>200.09</v>
      </c>
      <c r="DA181" s="404"/>
      <c r="DB181" s="403"/>
      <c r="DC181" s="404"/>
      <c r="DD181" s="426">
        <f t="shared" si="235"/>
        <v>3123.13</v>
      </c>
      <c r="DE181" s="426">
        <f t="shared" si="257"/>
        <v>3424.69</v>
      </c>
      <c r="DF181" s="404">
        <f t="shared" si="202"/>
        <v>2923.04</v>
      </c>
      <c r="DG181" s="426">
        <f t="shared" si="248"/>
        <v>16039.04</v>
      </c>
      <c r="DH181" s="426">
        <f t="shared" si="249"/>
        <v>0</v>
      </c>
      <c r="DI181" s="421"/>
      <c r="DJ181" s="422" t="str">
        <f t="shared" si="203"/>
        <v xml:space="preserve">30 від 01.03   </v>
      </c>
      <c r="DK181" s="113" t="s">
        <v>1149</v>
      </c>
      <c r="DL181" s="28" t="s">
        <v>1150</v>
      </c>
      <c r="DM181" s="28" t="s">
        <v>1151</v>
      </c>
      <c r="DN181" s="28" t="s">
        <v>965</v>
      </c>
      <c r="DO181" s="904">
        <v>3750011433</v>
      </c>
      <c r="DP181" s="888"/>
      <c r="DQ181" s="817"/>
      <c r="DR181" s="818"/>
      <c r="DS181" s="819"/>
      <c r="DT181" s="820"/>
      <c r="DU181" s="400"/>
      <c r="DV181" s="110"/>
      <c r="DX181" s="84"/>
      <c r="DY181" s="104"/>
      <c r="DZ181" s="105"/>
      <c r="EG181" s="19"/>
      <c r="EH181" s="543">
        <f t="shared" si="216"/>
        <v>2</v>
      </c>
      <c r="EI181" s="404" t="str">
        <f t="shared" si="217"/>
        <v>м-с</v>
      </c>
      <c r="EJ181" s="29" t="str">
        <f t="shared" si="218"/>
        <v>Алєйнік Г.Р.</v>
      </c>
      <c r="EK181" s="50"/>
      <c r="EL181" s="29"/>
      <c r="EM181" s="50"/>
      <c r="EN181" s="50"/>
      <c r="EO181" s="50"/>
      <c r="EP181" s="29"/>
    </row>
    <row r="182" spans="1:146" ht="17.45" customHeight="1">
      <c r="A182" s="427">
        <v>177</v>
      </c>
      <c r="B182" s="869" t="s">
        <v>833</v>
      </c>
      <c r="C182" s="911" t="s">
        <v>709</v>
      </c>
      <c r="D182" s="404" t="str">
        <f>DK182</f>
        <v>Ярмолюк К.О.</v>
      </c>
      <c r="E182" s="416"/>
      <c r="F182" s="417"/>
      <c r="G182" s="409" t="str">
        <f t="shared" si="258"/>
        <v>0.4.3</v>
      </c>
      <c r="H182" s="407" t="str">
        <f>CONCATENATE(INT((BH182)/360),".",INT(MOD((BH182),360)/30),".",MOD(MOD((BH182),360),30))</f>
        <v>0.4.3</v>
      </c>
      <c r="I182" s="407" t="str">
        <f t="shared" si="259"/>
        <v>0.4.3</v>
      </c>
      <c r="J182" s="407" t="str">
        <f t="shared" si="250"/>
        <v>0.0.0</v>
      </c>
      <c r="K182" s="407" t="str">
        <f t="shared" si="251"/>
        <v>0.0.0</v>
      </c>
      <c r="L182" s="407" t="str">
        <f t="shared" si="252"/>
        <v>0.0.0</v>
      </c>
      <c r="M182" s="407" t="str">
        <f t="shared" si="253"/>
        <v>0.0.0</v>
      </c>
      <c r="N182" s="408" t="str">
        <f>CONCATENATE(IF(INT(INT(DAYS360(BF182,BG182,1)/30)/24)&gt;=2,2,INT(INT(DAYS360(BF182,BG182,1)/30)/24)),".",IF(AND(INT(INT(DAYS360(BF182,BG182,1)/30)/24)&gt;=2,MOD(INT(BM182/30),12)&gt;=6),6,IF(ISODD(MOD(INT(DAYS360(BF182,BG182,1)/30),12)),MOD(INT(DAYS360(BF182,BG182,1)/60),12),MOD(INT(BM182/30),12))),".",IF(AND(INT(INT(DAYS360(BF182,BG182,1)/30)/24)&gt;=2,MOD(INT(BM182/30),12)&gt;=6),0,IF(ISODD(MOD(INT(DAYS360(BF182,BG182,1)/30),12)),INT((MOD(DAYS360(BF182,BG182,1),30)/2+15)),INT(MOD(DAYS360(BF182,BG182,1),30)/2))))</f>
        <v>0.0.0</v>
      </c>
      <c r="O182" s="931">
        <v>5</v>
      </c>
      <c r="P182" s="417">
        <v>44467</v>
      </c>
      <c r="Q182" s="417"/>
      <c r="R182" s="417"/>
      <c r="S182" s="417"/>
      <c r="T182" s="417"/>
      <c r="U182" s="417"/>
      <c r="V182" s="714"/>
      <c r="W182" s="714"/>
      <c r="X182" s="417"/>
      <c r="Y182" s="417"/>
      <c r="Z182" s="714"/>
      <c r="AA182" s="714"/>
      <c r="AB182" s="417"/>
      <c r="AC182" s="417"/>
      <c r="AD182" s="714"/>
      <c r="AE182" s="714"/>
      <c r="AF182" s="417"/>
      <c r="AG182" s="417"/>
      <c r="AH182" s="714"/>
      <c r="AI182" s="714"/>
      <c r="AJ182" s="417"/>
      <c r="AK182" s="417"/>
      <c r="AL182" s="714"/>
      <c r="AM182" s="714"/>
      <c r="AN182" s="417"/>
      <c r="AO182" s="417"/>
      <c r="AP182" s="714"/>
      <c r="AQ182" s="714"/>
      <c r="AR182" s="417"/>
      <c r="AS182" s="417"/>
      <c r="AT182" s="714"/>
      <c r="AU182" s="714"/>
      <c r="AV182" s="417"/>
      <c r="AW182" s="417"/>
      <c r="AX182" s="716"/>
      <c r="AY182" s="716"/>
      <c r="AZ182" s="635"/>
      <c r="BA182" s="635"/>
      <c r="BB182" s="716"/>
      <c r="BC182" s="716"/>
      <c r="BD182" s="635"/>
      <c r="BE182" s="635"/>
      <c r="BF182" s="717"/>
      <c r="BG182" s="717"/>
      <c r="BH182" s="432">
        <f t="shared" si="241"/>
        <v>123</v>
      </c>
      <c r="BI182" s="432">
        <f t="shared" si="208"/>
        <v>0</v>
      </c>
      <c r="BJ182" s="432">
        <f t="shared" si="209"/>
        <v>0</v>
      </c>
      <c r="BK182" s="432">
        <f t="shared" si="210"/>
        <v>0</v>
      </c>
      <c r="BL182" s="432">
        <f t="shared" si="211"/>
        <v>0</v>
      </c>
      <c r="BM182" s="436">
        <f t="shared" si="200"/>
        <v>0</v>
      </c>
      <c r="BN182" s="462">
        <v>0.65</v>
      </c>
      <c r="BO182" s="427">
        <f t="shared" si="242"/>
        <v>28</v>
      </c>
      <c r="BP182" s="775"/>
      <c r="BQ182" s="700"/>
      <c r="BR182" s="419"/>
      <c r="BS182" s="700"/>
      <c r="BT182" s="700"/>
      <c r="BU182" s="700"/>
      <c r="BV182" s="427">
        <f t="shared" si="201"/>
        <v>0</v>
      </c>
      <c r="BW182" s="427"/>
      <c r="BX182" s="432"/>
      <c r="BY182" s="700"/>
      <c r="BZ182" s="432"/>
      <c r="CA182" s="700"/>
      <c r="CB182" s="432"/>
      <c r="CC182" s="700"/>
      <c r="CD182" s="432"/>
      <c r="CE182" s="404">
        <f>IF(OR(C182=0,CD182="Д"),0,IF(AND(C182&gt;0,E182=0),VLOOKUP(C182,звания!A:B,2,FALSE)/((EOMONTH($G$3,0)+1)-$G$3)*BO182+VLOOKUP(C182,звания!A:B,2,FALSE)/((EOMONTH($G$3,0)+1)-$G$3)*BR182+VLOOKUP(C182,звания!A:B,2,FALSE)/((EOMONTH($G$3,0)+1)-$G$3)*BU182,IF(AND(C182&gt;0,E182&gt;0,F182&gt;=$G$3,BO182=(EOMONTH($G$3,0)+1)-$G$3),(VLOOKUP(E182,звания!A:B,2,FALSE)/(EOMONTH($G$3,0)-$G$3+1))*(F182-$G$3)+(VLOOKUP(C182,звания!A:B,2,FALSE)/(EOMONTH($G$3,0)-$G$3+1))*((EOMONTH($G$3,0)-$G$3+1)-(F182-$G$3)),IF(AND(C182&gt;0,E182&gt;0,F182&gt;$G$3,BO182&lt;(EOMONTH($G$3,0)+1)-$G$3,BO182&lt;&gt;0),VLOOKUP(E182,звания!A:B,2,FALSE)/((EOMONTH($G$3,0)+1)-$G$3)*((F182-$G$3)-(((EOMONTH($G$3,0)+1)-$G$3)-BO182-BU182-BR182))+VLOOKUP(C182,звания!A:B,2,FALSE)/((EOMONTH($G$3,0)+1)-$G$3)*(((EOMONTH($G$3,0)+1)-F182)),IF(F182&lt;$G$3,(VLOOKUP(C182,звания!A:B,2,FALSE)-VLOOKUP(E182,звания!A:B,2,FALSE))/((EOMONTH($BN$3,0)+1)-$BN$3)*(EOMONTH($BN$3,0)+1-F182)+VLOOKUP(C182,звания!A:B,2,FALSE)/((EOMONTH($G$3,0)+1)-$G$3)*BO182+VLOOKUP(C182,звания!A:B,2,FALSE)/((EOMONTH($G$3,0)+1)-$G$3)*BU182+VLOOKUP(C182,звания!A:B,2,FALSE)/((EOMONTH($G$3,0)+1)-$G$3)*BR182,0)))))</f>
        <v>440</v>
      </c>
      <c r="CF182" s="404">
        <f>IF(OR(CD182="Д",C182=0),0,IF(B182="Виключений зі списків",IF(BS182=0,(VLOOKUP(O182,звания!$D$2:$E$62,2,FALSE))/(EOMONTH($B$3,0)+1-$B$3)*BO182+(VLOOKUP(BQ182,звания!$D$2:$E$62,2,FALSE))/(EOMONTH($B$3,0)+1-$B$3)*BR182,(((VLOOKUP(O182,звания!$D$2:$E$62,2,FALSE))/(EOMONTH($B$3,0)+1-$B$3))*BO182)+(VLOOKUP(BQ182,звания!$D$2:$E$62,2,FALSE))/(EOMONTH($B$3,0)+1-$B$3)*BR182+(VLOOKUP(BS182,звания!$D$2:$E$62,2,FALSE))/(EOMONTH($B$3,0)+1-$B$3)*BU182),IF(BS182=0,(VLOOKUP(O182,звания!$D$2:$E$62,2,FALSE))/(EOMONTH($G$3,0)+1-$G$3)*BO182+(VLOOKUP(BQ182,звания!$D$2:$E$62,2,FALSE))/(EOMONTH($G$3,0)+1-$G$3)*BR182,(((VLOOKUP(O182,звания!$D$2:$E$62,2,FALSE))/(EOMONTH($G$3,0)+1-$G$3))*BO182)+(VLOOKUP(BQ182,звания!$D$2:$E$62,2,FALSE))/(EOMONTH($G$3,0)+1-$G$3)*BR182+(VLOOKUP(BS182,звания!$D$2:$E$62,2,FALSE))/(EOMONTH($G$3,0)+1-$G$3)*BU182+IF(BT182=0,0,(VLOOKUP(BS182,звания!$D$2:$E$62,2,FALSE))/(EOMONTH($BN$3,0)+1-$BN$3)*BT182-(VLOOKUP(O182,звания!$D$2:$E$62,2,FALSE))/(EOMONTH($BN$3,0)+1-$BN$3)*BT182))))</f>
        <v>2820</v>
      </c>
      <c r="CG182" s="404">
        <f>IF(AND(SUM(BH182:BM182)&lt;360,((EOMONTH($G$3,0)-$G$3+1+(SUM(BH182:BM182)))&gt;0),SUM(BH182:BM182)+EOMONTH($G$3,0)-$G$3+1&lt;360),(CE182+CF182)*BV182%,IF(SUM(BH182:BM182)+EOMONTH($G$3,0)-$G$3+1&lt;=1800,((CE182+CF182)/(EOMONTH($G$3,0)-$G$3+1))*(360-SUM(BH182:BM182))*BV182%+(((CE182+CF182)/(EOMONTH($G$3,0)-$G$3+1))*((EOMONTH($G$3,0)-$G$3+1)-(360-SUM(BH182:BM182))))*25%,IF(AND(SUM(BH182:BM182)&lt;1800,((EOMONTH($G$3,0)-$G$3+1+SUM(BH182:BM182))&gt;=360),SUM(BH182:BM182)+EOMONTH($G$3,0)-$G$3+1&lt;1800),(CE182+CF182)*BV182%,IF(SUM(BH182:BM182)+EOMONTH($G$3,0)-$G$3+1&lt;=3600,((CE182+CF182)/(EOMONTH($G$3,0)-$G$3+1))*(1800-SUM(BH182:BM182))*BV182%+(((CE182+CF182)/(EOMONTH($G$3,0)-$G$3+1))*((EOMONTH($G$3,0)-$G$3+1)-(1800-SUM(BH182:BM182)))*30%),IF(AND(SUM(BH182:BM182)&lt;3600,((EOMONTH($G$3,0)-$G$3+1+SUM(BH182:BM182))&gt;=1800),SUM(BH182:BM182)+EOMONTH($G$3,0)-$G$3+1&lt;3600),(CE182+CF182)*BV182%,IF(SUM(BH182:BM182)+EOMONTH($G$3,0)-$G$3+1&lt;=5400,((CE182+CF182)/(EOMONTH($G$3,0)-$G$3+1))*(3600-SUM(BH182:BM182))*BV182%+(((CE182+CF182)/(EOMONTH($G$3,0)-$G$3+1))*((EOMONTH($G$3,0)-$G$3+1)-(3600-SUM(BH182:BM182))))*35%,IF(AND(SUM(BH182:BM182)&lt;5400,((EOMONTH($G$3,0)-$G$3+1+SUM(BH182:BM182))&gt;=3600),SUM(BH182:BM182)+EOMONTH($G$3,0)-$G$3+1&lt;5400),(CE182+CF182)*BV182%,IF(SUM(BH182:BM182)+EOMONTH($G$3,0)-$G$3+1&lt;=7200,((CE182+CF182)/(EOMONTH($G$3,0)-$G$3+1))*(5400-SUM(BH182:BM182))*BV182%+(((CE182+CF182)/(EOMONTH($G$3,0)-$G$3+1))*((EOMONTH($G$3,0)-$G$3+1)-(5400-SUM(BH182:BM182))))*40%,IF(AND(SUM(BH182:BM182)&lt;7200,((EOMONTH($G$3,0)-$G$3+1+SUM(BH182:BM182))&gt;=5400),SUM(BH182:BM182)+EOMONTH($G$3,0)-$G$3+1&lt;7200),(CE182+CF182)*BV182%,IF(SUM(BH182:BM182)+EOMONTH($G$3,0)-$G$3+1&lt;=9000,((CE182+CF182)/(EOMONTH($G$3,0)-$G$3+1))*(7200-SUM(BH182:BM182))*BV182%+(((CE182+CF182)/(EOMONTH($G$3,0)-$G$3+1))*((EOMONTH($G$3,0)-$G$3+1)-(7200-SUM(BH182:BM182))))*45%,IF(SUM(BH182:BM182)+EOMONTH($G$3,0)-$G$3+1&gt;=9000,((CE182+CF182)/(EOMONTH($G$3,0)-$G$3+1))*(9000-SUM(BH182:BM182))*BV182%+(((CE182+CF182)/(EOMONTH($G$3,0)-$G$3+1))*((EOMONTH($G$3,0)-$G$3+1)-(9000-SUM(BH182:BM182))))*50%,0)))))))))))</f>
        <v>0</v>
      </c>
      <c r="CH182" s="404">
        <f>IF(BW182=0,CF182*BX182%,IF(BW182&gt;0,((VLOOKUP(O182,звания!$D$2:$E$62,2,FALSE)/(EOMONTH($G$3,0)+1-$G$3)*BW182)*BX182%)))</f>
        <v>0</v>
      </c>
      <c r="CI182" s="404">
        <f>IF(BY182=0,CF182*BZ182%,IF(BY182&gt;0,(VLOOKUP(O182,звания!$D$2:$E$62,2,FALSE)/(EOMONTH($G$3,0)+1-$G$3)*BO182)*BZ182%)+(VLOOKUP(BS182,звания!$D$2:$E$62,2,FALSE)/(EOMONTH($G$3,0)+1-$G$3)*BU182)*BZ182%)</f>
        <v>0</v>
      </c>
      <c r="CJ182" s="404">
        <f>IF(CA182=0,CF182*CB182%,IF(CA182&gt;0,(VLOOKUP(O182,звания!$D$2:$E$62,2,FALSE)/(EOMONTH($G$3,0)+1-$G$3)*BO182)*CB182%)+(VLOOKUP(BS182,звания!$D$2:$E$62,2,FALSE)/(EOMONTH($G$3,0)+1-$G$3)*BU182)*CB182%)</f>
        <v>0</v>
      </c>
      <c r="CK182" s="404">
        <f>IF(CD182="Д",0,IF(CC182=0,CF182*CD182%,IF(CC182&gt;0,(VLOOKUP(O182,звания!$D$2:$E$62,2,FALSE)/(EOMONTH($G$3,0)+1-$G$3)*BO182)*CD182%)+(VLOOKUP(BS182,звания!$D$2:$E$62,2,FALSE)/(EOMONTH($G$3,0)+1-$G$3)*BU182)*CD182%))</f>
        <v>0</v>
      </c>
      <c r="CL182" s="404">
        <f>IF(BR182&gt;0,((VLOOKUP(C182,звания!$A$2:$B$62,2,FALSE)/(EOMONTH($G$3,0)+1-$G$3)*BO182+VLOOKUP(O182,звания!$D$2:$E$62,2,FALSE)/(EOMONTH($G$3,0)+1-$G$3)*BO182+(VLOOKUP(C182,звания!$A$2:$B$62,2,FALSE)/(EOMONTH($G$3,0)+1-$G$3)*BO182+VLOOKUP(O182,звания!$D$2:$E$62,2,FALSE)/(EOMONTH($G$3,0)+1-$G$3)*BO182)*BV182%)*BN182)+(VLOOKUP(C182,звания!$A$2:$B$62,2,FALSE)/(EOMONTH($G$3,0)+1-$G$3)*BU182+VLOOKUP(BS182,звания!$D$2:$E$62,2,FALSE)/(EOMONTH($G$3,0)+1-$G$3)*BU182+(VLOOKUP(C182,звания!$A$2:$B$62,2,FALSE)/(EOMONTH($G$3,0)+1-$G$3)*BU182+VLOOKUP(BS182,звания!$D$2:$E$62,2,FALSE)/(EOMONTH($G$3,0)+1-$G$3)*BU182)*BV182%)*BN182,(CE182+CF182+CG182)*BN182)</f>
        <v>2119</v>
      </c>
      <c r="CM182" s="404"/>
      <c r="CN182" s="404"/>
      <c r="CO182" s="432">
        <f t="shared" si="213"/>
        <v>4</v>
      </c>
      <c r="CP182" s="638"/>
      <c r="CQ182" s="637">
        <f>IF(CF182=0,0,IF((SUM(BH182:BM182)&gt;360),(VLOOKUP(O182,звания!$F$2:$G$62,2,FALSE))/100,VLOOKUP(O182,звания!$F$2:$H$62,3,FALSE)/100))</f>
        <v>3.07</v>
      </c>
      <c r="CR182" s="617">
        <f>IF(B182="Виключений зі списків",IF(AND(BU182=0,360-BH182&lt;0),(VLOOKUP(O182,звания!$D$2:$E$62,2,FALSE))/(EOMONTH($B$3,0)+1-$B$3)*BO182*CQ182,IF(AND(360-BH182&gt;=0,360-BH182&lt;(EOMONTH($B$3,0)+1-$B$3)),(CF182/(EOMONTH($B$3,0)-$B$3+1)*(360-BH182))*CQ182+(CF182/(EOMONTH($B$3,0)-$B$3+1)*((EOMONTH($B$3,0)-$B$3+1)-(360-BH182)))*VLOOKUP(O182,звания!$F$2:$H$62,2,FALSE)/100,((((VLOOKUP(O182,звания!$D$2:$E$62,2,FALSE))/(EOMONTH($B$3,0)+1-$B$3)*BO182*CQ182+(VLOOKUP(BS182,звания!$D$2:$E$62,2,FALSE))/(EOMONTH($B$3,0)+1-$B$3)*BU182*(VLOOKUP(BS182,звания!$F$2:$G$62,2,FALSE)*0.01)+(IF(BT182=0,0,(VLOOKUP(BS182,звания!$D$2:$E$62,2,FALSE)/(EOMONTH($G$3,0)+1-$G$3)*BT182*(VLOOKUP(BS182,звания!$F$2:$G$62,2,FALSE)))*0.01-(VLOOKUP(O182,звания!$D$2:$E$62,2,FALSE)/(EOMONTH($G$3,0)+1-$G$3)*BT182*(VLOOKUP(O182,звания!$F$2:$G$62,2,FALSE)))*0.01)))))/100*(100-CP182))),(IF(AND(BU182=0,360-BH182&lt;0,CP182=0),(VLOOKUP(O182,звания!$D$2:$E$62,2,FALSE))/(EOMONTH($G$3,0)+1-$G$3)*BO182*CQ182,IF(AND(360-BH182&gt;=0,360-BH182&lt;(EOMONTH($G$3,0)+1-$G$3)),(CF182/(EOMONTH($G$3,0)-$G$3+1)*(360-BH182))*CQ182+(CF182/(EOMONTH($G$3,0)-$G$3+1)*((EOMONTH($G$3,0)-$G$3+1)-(360-BH182)))*VLOOKUP(O182,звания!$F$2:$H$62,2,FALSE)/100,((((VLOOKUP(O182,звания!$D$2:$E$62,2,FALSE))/(EOMONTH($G$3,0)+1-$G$3)*BO182*CQ182+(VLOOKUP(BS182,звания!$D$2:$E$62,2,FALSE))/(EOMONTH($G$3,0)+1-$G$3)*BU182*(VLOOKUP(BS182,звания!$F$2:$G$62,2,FALSE)*0.01)))/100*(100-CP182)+(IF(BT182=0,0,(VLOOKUP(BS182,звания!$D$2:$E$62,2,FALSE)/(EOMONTH($BN$3,0)+1-$BN$3)*BT182*(VLOOKUP(BS182,звания!$F$2:$G$62,2,FALSE)))*0.01-(VLOOKUP(O182,звания!$D$2:$E$62,2,FALSE)/(EOMONTH($BN$3,0)+1-$BN$3)*BT182*(VLOOKUP(O182,звания!$F$2:$G$62,2,FALSE)))*0.01)))))))</f>
        <v>8657.4</v>
      </c>
      <c r="CS182" s="416">
        <f>SUM(CE182:CM182,CR182)</f>
        <v>14036.4</v>
      </c>
      <c r="CT182" s="403"/>
      <c r="CU182" s="403"/>
      <c r="CV182" s="404">
        <f t="shared" si="214"/>
        <v>672.35</v>
      </c>
      <c r="CW182" s="426">
        <f>CN182+SUM(CS182:CV182)</f>
        <v>14708.75</v>
      </c>
      <c r="CX182" s="404">
        <f t="shared" si="239"/>
        <v>2647.58</v>
      </c>
      <c r="CY182" s="1174">
        <v>5</v>
      </c>
      <c r="CZ182" s="404">
        <f t="shared" si="244"/>
        <v>181.23</v>
      </c>
      <c r="DA182" s="404"/>
      <c r="DB182" s="403"/>
      <c r="DC182" s="404"/>
      <c r="DD182" s="426">
        <f t="shared" si="235"/>
        <v>2828.81</v>
      </c>
      <c r="DE182" s="426">
        <f t="shared" si="257"/>
        <v>3088.01</v>
      </c>
      <c r="DF182" s="404">
        <f>CX182</f>
        <v>2647.58</v>
      </c>
      <c r="DG182" s="426">
        <f t="shared" si="248"/>
        <v>14527.52</v>
      </c>
      <c r="DH182" s="426">
        <f t="shared" si="249"/>
        <v>0</v>
      </c>
      <c r="DI182" s="421"/>
      <c r="DJ182" s="422" t="str">
        <f t="shared" si="203"/>
        <v xml:space="preserve">30 від 01.03   </v>
      </c>
      <c r="DK182" s="113" t="s">
        <v>1152</v>
      </c>
      <c r="DL182" s="28" t="s">
        <v>1153</v>
      </c>
      <c r="DM182" s="28" t="s">
        <v>769</v>
      </c>
      <c r="DN182" s="28" t="s">
        <v>878</v>
      </c>
      <c r="DO182" s="900">
        <v>3784607413</v>
      </c>
      <c r="DP182" s="888"/>
      <c r="DQ182" s="817"/>
      <c r="DR182" s="818"/>
      <c r="DS182" s="819"/>
      <c r="DT182" s="820"/>
      <c r="DU182" s="124"/>
      <c r="DV182" s="110"/>
      <c r="DX182" s="84"/>
      <c r="DY182" s="104"/>
      <c r="DZ182" s="105"/>
      <c r="EH182" s="543">
        <f t="shared" si="216"/>
        <v>2</v>
      </c>
      <c r="EI182" s="404" t="str">
        <f t="shared" si="217"/>
        <v>рекрут</v>
      </c>
      <c r="EJ182" s="29" t="str">
        <f t="shared" si="218"/>
        <v>Ярмолюк К.О.</v>
      </c>
      <c r="EK182" s="50"/>
      <c r="EL182" s="29"/>
      <c r="EM182" s="50"/>
      <c r="EN182" s="50"/>
      <c r="EO182" s="50"/>
      <c r="EP182" s="29"/>
    </row>
    <row r="183" spans="1:146" ht="17.45" customHeight="1">
      <c r="A183" s="650">
        <v>178</v>
      </c>
      <c r="B183" s="869" t="s">
        <v>833</v>
      </c>
      <c r="C183" s="911" t="s">
        <v>708</v>
      </c>
      <c r="D183" s="404" t="str">
        <f t="shared" si="195"/>
        <v>Ахмедов В.Е.</v>
      </c>
      <c r="E183" s="416"/>
      <c r="F183" s="417"/>
      <c r="G183" s="409" t="str">
        <f t="shared" si="258"/>
        <v>0.4.23</v>
      </c>
      <c r="H183" s="407" t="str">
        <f t="shared" ref="H183:H218" si="262">CONCATENATE(INT((BH183)/360),".",INT(MOD((BH183),360)/30),".",MOD(MOD((BH183),360),30))</f>
        <v>0.4.23</v>
      </c>
      <c r="I183" s="407" t="str">
        <f t="shared" si="259"/>
        <v>0.4.23</v>
      </c>
      <c r="J183" s="407" t="str">
        <f t="shared" si="250"/>
        <v>0.0.0</v>
      </c>
      <c r="K183" s="407" t="str">
        <f t="shared" si="251"/>
        <v>0.0.0</v>
      </c>
      <c r="L183" s="407" t="str">
        <f t="shared" si="252"/>
        <v>0.0.0</v>
      </c>
      <c r="M183" s="407" t="str">
        <f t="shared" si="253"/>
        <v>0.0.0</v>
      </c>
      <c r="N183" s="408" t="str">
        <f t="shared" ref="N183:N188" si="263">CONCATENATE(IF(INT(INT(DAYS360(BF183,BG183,1)/30)/24)&gt;=2,2,INT(INT(DAYS360(BF183,BG183,1)/30)/24)),".",IF(AND(INT(INT(DAYS360(BF183,BG183,1)/30)/24)&gt;=2,MOD(INT(BM183/30),12)&gt;=6),6,IF(ISODD(MOD(INT(DAYS360(BF183,BG183,1)/30),12)),MOD(INT(DAYS360(BF183,BG183,1)/60),12),MOD(INT(BM183/30),12))),".",IF(AND(INT(INT(DAYS360(BF183,BG183,1)/30)/24)&gt;=2,MOD(INT(BM183/30),12)&gt;=6),0,IF(ISODD(MOD(INT(DAYS360(BF183,BG183,1)/30),12)),INT((MOD(DAYS360(BF183,BG183,1),30)/2+15)),INT(MOD(DAYS360(BF183,BG183,1),30)/2))))</f>
        <v>0.0.0</v>
      </c>
      <c r="O183" s="931">
        <v>5</v>
      </c>
      <c r="P183" s="417">
        <v>44447</v>
      </c>
      <c r="Q183" s="417"/>
      <c r="R183" s="417"/>
      <c r="S183" s="417"/>
      <c r="T183" s="417"/>
      <c r="U183" s="417"/>
      <c r="V183" s="714"/>
      <c r="W183" s="714"/>
      <c r="X183" s="417"/>
      <c r="Y183" s="417"/>
      <c r="Z183" s="714"/>
      <c r="AA183" s="714"/>
      <c r="AB183" s="417"/>
      <c r="AC183" s="417"/>
      <c r="AD183" s="714"/>
      <c r="AE183" s="714"/>
      <c r="AF183" s="417"/>
      <c r="AG183" s="417"/>
      <c r="AH183" s="714"/>
      <c r="AI183" s="714"/>
      <c r="AJ183" s="417"/>
      <c r="AK183" s="417"/>
      <c r="AL183" s="714"/>
      <c r="AM183" s="714"/>
      <c r="AN183" s="417"/>
      <c r="AO183" s="417"/>
      <c r="AP183" s="714"/>
      <c r="AQ183" s="714"/>
      <c r="AR183" s="417"/>
      <c r="AS183" s="417"/>
      <c r="AT183" s="714"/>
      <c r="AU183" s="714"/>
      <c r="AV183" s="417"/>
      <c r="AW183" s="417"/>
      <c r="AX183" s="716"/>
      <c r="AY183" s="716"/>
      <c r="AZ183" s="635"/>
      <c r="BA183" s="635"/>
      <c r="BB183" s="716"/>
      <c r="BC183" s="716"/>
      <c r="BD183" s="635"/>
      <c r="BE183" s="635"/>
      <c r="BF183" s="717"/>
      <c r="BG183" s="717"/>
      <c r="BH183" s="432">
        <f t="shared" si="241"/>
        <v>143</v>
      </c>
      <c r="BI183" s="432">
        <f t="shared" si="208"/>
        <v>0</v>
      </c>
      <c r="BJ183" s="432">
        <f t="shared" si="209"/>
        <v>0</v>
      </c>
      <c r="BK183" s="432">
        <f t="shared" si="210"/>
        <v>0</v>
      </c>
      <c r="BL183" s="432">
        <f t="shared" si="211"/>
        <v>0</v>
      </c>
      <c r="BM183" s="436">
        <f t="shared" si="200"/>
        <v>0</v>
      </c>
      <c r="BN183" s="462">
        <v>0.65</v>
      </c>
      <c r="BO183" s="427">
        <f t="shared" si="242"/>
        <v>28</v>
      </c>
      <c r="BP183" s="419"/>
      <c r="BQ183" s="700"/>
      <c r="BR183" s="419"/>
      <c r="BS183" s="700"/>
      <c r="BT183" s="700"/>
      <c r="BU183" s="700"/>
      <c r="BV183" s="427">
        <f t="shared" si="201"/>
        <v>0</v>
      </c>
      <c r="BW183" s="427"/>
      <c r="BX183" s="427"/>
      <c r="BY183" s="419"/>
      <c r="BZ183" s="432"/>
      <c r="CA183" s="419"/>
      <c r="CB183" s="427"/>
      <c r="CC183" s="419"/>
      <c r="CD183" s="427"/>
      <c r="CE183" s="404">
        <f>IF(OR(C183=0,CD183="Д"),0,IF(AND(C183&gt;0,E183=0),VLOOKUP(C183,звания!A:B,2,FALSE)/((EOMONTH($G$3,0)+1)-$G$3)*BO183+VLOOKUP(C183,звания!A:B,2,FALSE)/((EOMONTH($G$3,0)+1)-$G$3)*BR183+VLOOKUP(C183,звания!A:B,2,FALSE)/((EOMONTH($G$3,0)+1)-$G$3)*BU183,IF(AND(C183&gt;0,E183&gt;0,F183&gt;=$G$3,BO183=(EOMONTH($G$3,0)+1)-$G$3),(VLOOKUP(E183,звания!A:B,2,FALSE)/(EOMONTH($G$3,0)-$G$3+1))*(F183-$G$3)+(VLOOKUP(C183,звания!A:B,2,FALSE)/(EOMONTH($G$3,0)-$G$3+1))*((EOMONTH($G$3,0)-$G$3+1)-(F183-$G$3)),IF(AND(C183&gt;0,E183&gt;0,F183&gt;$G$3,BO183&lt;(EOMONTH($G$3,0)+1)-$G$3,BO183&lt;&gt;0),VLOOKUP(E183,звания!A:B,2,FALSE)/((EOMONTH($G$3,0)+1)-$G$3)*((F183-$G$3)-(((EOMONTH($G$3,0)+1)-$G$3)-BO183-BU183-BR183))+VLOOKUP(C183,звания!A:B,2,FALSE)/((EOMONTH($G$3,0)+1)-$G$3)*(((EOMONTH($G$3,0)+1)-F183)),IF(F183&lt;$G$3,(VLOOKUP(C183,звания!A:B,2,FALSE)-VLOOKUP(E183,звания!A:B,2,FALSE))/((EOMONTH($BN$3,0)+1)-$BN$3)*(EOMONTH($BN$3,0)+1-F183)+VLOOKUP(C183,звания!A:B,2,FALSE)/((EOMONTH($G$3,0)+1)-$G$3)*BO183+VLOOKUP(C183,звания!A:B,2,FALSE)/((EOMONTH($G$3,0)+1)-$G$3)*BU183+VLOOKUP(C183,звания!A:B,2,FALSE)/((EOMONTH($G$3,0)+1)-$G$3)*BR183,0)))))</f>
        <v>530</v>
      </c>
      <c r="CF183" s="404">
        <f>IF(OR(CD183="Д",C183=0),0,IF(B183="Виключений зі списків",IF(BS183=0,(VLOOKUP(O183,звания!$D$2:$E$62,2,FALSE))/(EOMONTH($B$3,0)+1-$B$3)*BO183+(VLOOKUP(BQ183,звания!$D$2:$E$62,2,FALSE))/(EOMONTH($B$3,0)+1-$B$3)*BR183,(((VLOOKUP(O183,звания!$D$2:$E$62,2,FALSE))/(EOMONTH($B$3,0)+1-$B$3))*BO183)+(VLOOKUP(BQ183,звания!$D$2:$E$62,2,FALSE))/(EOMONTH($B$3,0)+1-$B$3)*BR183+(VLOOKUP(BS183,звания!$D$2:$E$62,2,FALSE))/(EOMONTH($B$3,0)+1-$B$3)*BU183),IF(BS183=0,(VLOOKUP(O183,звания!$D$2:$E$62,2,FALSE))/(EOMONTH($G$3,0)+1-$G$3)*BO183+(VLOOKUP(BQ183,звания!$D$2:$E$62,2,FALSE))/(EOMONTH($G$3,0)+1-$G$3)*BR183,(((VLOOKUP(O183,звания!$D$2:$E$62,2,FALSE))/(EOMONTH($G$3,0)+1-$G$3))*BO183)+(VLOOKUP(BQ183,звания!$D$2:$E$62,2,FALSE))/(EOMONTH($G$3,0)+1-$G$3)*BR183+(VLOOKUP(BS183,звания!$D$2:$E$62,2,FALSE))/(EOMONTH($G$3,0)+1-$G$3)*BU183+IF(BT183=0,0,(VLOOKUP(BS183,звания!$D$2:$E$62,2,FALSE))/(EOMONTH($BN$3,0)+1-$BN$3)*BT183-(VLOOKUP(O183,звания!$D$2:$E$62,2,FALSE))/(EOMONTH($BN$3,0)+1-$BN$3)*BT183))))</f>
        <v>2820</v>
      </c>
      <c r="CG183" s="404">
        <f t="shared" si="234"/>
        <v>0</v>
      </c>
      <c r="CH183" s="404">
        <f>IF(BW183=0,CF183*BX183%,IF(BW183&gt;0,((VLOOKUP(O183,звания!$D$2:$E$62,2,FALSE)/(EOMONTH($G$3,0)+1-$G$3)*BW183)*BX183%)))</f>
        <v>0</v>
      </c>
      <c r="CI183" s="404">
        <f>IF(BY183=0,CF183*BZ183%,IF(BY183&gt;0,(VLOOKUP(O183,звания!$D$2:$E$62,2,FALSE)/(EOMONTH($G$3,0)+1-$G$3)*BO183)*BZ183%)+(VLOOKUP(BS183,звания!$D$2:$E$62,2,FALSE)/(EOMONTH($G$3,0)+1-$G$3)*BU183)*BZ183%)</f>
        <v>0</v>
      </c>
      <c r="CJ183" s="404">
        <f>IF(CA183=0,CF183*CB183%,IF(CA183&gt;0,(VLOOKUP(O183,звания!$D$2:$E$62,2,FALSE)/(EOMONTH($G$3,0)+1-$G$3)*BO183)*CB183%)+(VLOOKUP(BS183,звания!$D$2:$E$62,2,FALSE)/(EOMONTH($G$3,0)+1-$G$3)*BU183)*CB183%)</f>
        <v>0</v>
      </c>
      <c r="CK183" s="404">
        <f>IF(CD183="Д",0,IF(CC183=0,CF183*CD183%,IF(CC183&gt;0,(VLOOKUP(O183,звания!$D$2:$E$62,2,FALSE)/(EOMONTH($G$3,0)+1-$G$3)*BO183)*CD183%)+(VLOOKUP(BS183,звания!$D$2:$E$62,2,FALSE)/(EOMONTH($G$3,0)+1-$G$3)*BU183)*CD183%))</f>
        <v>0</v>
      </c>
      <c r="CL183" s="404">
        <f>IF(BR183&gt;0,((VLOOKUP(C183,звания!$A$2:$B$62,2,FALSE)/(EOMONTH($G$3,0)+1-$G$3)*BO183+VLOOKUP(O183,звания!$D$2:$E$62,2,FALSE)/(EOMONTH($G$3,0)+1-$G$3)*BO183+(VLOOKUP(C183,звания!$A$2:$B$62,2,FALSE)/(EOMONTH($G$3,0)+1-$G$3)*BO183+VLOOKUP(O183,звания!$D$2:$E$62,2,FALSE)/(EOMONTH($G$3,0)+1-$G$3)*BO183)*BV183%)*BN183)+(VLOOKUP(C183,звания!$A$2:$B$62,2,FALSE)/(EOMONTH($G$3,0)+1-$G$3)*BU183+VLOOKUP(BS183,звания!$D$2:$E$62,2,FALSE)/(EOMONTH($G$3,0)+1-$G$3)*BU183+(VLOOKUP(C183,звания!$A$2:$B$62,2,FALSE)/(EOMONTH($G$3,0)+1-$G$3)*BU183+VLOOKUP(BS183,звания!$D$2:$E$62,2,FALSE)/(EOMONTH($G$3,0)+1-$G$3)*BU183)*BV183%)*BN183,(CE183+CF183+CG183)*BN183)</f>
        <v>2177.5</v>
      </c>
      <c r="CM183" s="404"/>
      <c r="CN183" s="404"/>
      <c r="CO183" s="432">
        <f t="shared" si="213"/>
        <v>4</v>
      </c>
      <c r="CP183" s="638"/>
      <c r="CQ183" s="637">
        <f>IF(CF183=0,0,IF((SUM(BH183:BM183)&gt;360),(VLOOKUP(O183,звания!$F$2:$G$62,2,FALSE))/100,VLOOKUP(O183,звания!$F$2:$H$62,3,FALSE)/100))</f>
        <v>3.07</v>
      </c>
      <c r="CR183" s="617">
        <f>IF(B183="Виключений зі списків",IF(AND(BU183=0,360-BH183&lt;0),(VLOOKUP(O183,звания!$D$2:$E$62,2,FALSE))/(EOMONTH($B$3,0)+1-$B$3)*BO183*CQ183,IF(AND(360-BH183&gt;=0,360-BH183&lt;(EOMONTH($B$3,0)+1-$B$3)),(CF183/(EOMONTH($B$3,0)-$B$3+1)*(360-BH183))*CQ183+(CF183/(EOMONTH($B$3,0)-$B$3+1)*((EOMONTH($B$3,0)-$B$3+1)-(360-BH183)))*VLOOKUP(O183,звания!$F$2:$H$62,2,FALSE)/100,((((VLOOKUP(O183,звания!$D$2:$E$62,2,FALSE))/(EOMONTH($B$3,0)+1-$B$3)*BO183*CQ183+(VLOOKUP(BS183,звания!$D$2:$E$62,2,FALSE))/(EOMONTH($B$3,0)+1-$B$3)*BU183*(VLOOKUP(BS183,звания!$F$2:$G$62,2,FALSE)*0.01)+(IF(BT183=0,0,(VLOOKUP(BS183,звания!$D$2:$E$62,2,FALSE)/(EOMONTH($G$3,0)+1-$G$3)*BT183*(VLOOKUP(BS183,звания!$F$2:$G$62,2,FALSE)))*0.01-(VLOOKUP(O183,звания!$D$2:$E$62,2,FALSE)/(EOMONTH($G$3,0)+1-$G$3)*BT183*(VLOOKUP(O183,звания!$F$2:$G$62,2,FALSE)))*0.01)))))/100*(100-CP183))),(IF(AND(BU183=0,360-BH183&lt;0,CP183=0),(VLOOKUP(O183,звания!$D$2:$E$62,2,FALSE))/(EOMONTH($G$3,0)+1-$G$3)*BO183*CQ183,IF(AND(360-BH183&gt;=0,360-BH183&lt;(EOMONTH($G$3,0)+1-$G$3)),(CF183/(EOMONTH($G$3,0)-$G$3+1)*(360-BH183))*CQ183+(CF183/(EOMONTH($G$3,0)-$G$3+1)*((EOMONTH($G$3,0)-$G$3+1)-(360-BH183)))*VLOOKUP(O183,звания!$F$2:$H$62,2,FALSE)/100,((((VLOOKUP(O183,звания!$D$2:$E$62,2,FALSE))/(EOMONTH($G$3,0)+1-$G$3)*BO183*CQ183+(VLOOKUP(BS183,звания!$D$2:$E$62,2,FALSE))/(EOMONTH($G$3,0)+1-$G$3)*BU183*(VLOOKUP(BS183,звания!$F$2:$G$62,2,FALSE)*0.01)))/100*(100-CP183)+(IF(BT183=0,0,(VLOOKUP(BS183,звания!$D$2:$E$62,2,FALSE)/(EOMONTH($BN$3,0)+1-$BN$3)*BT183*(VLOOKUP(BS183,звания!$F$2:$G$62,2,FALSE)))*0.01-(VLOOKUP(O183,звания!$D$2:$E$62,2,FALSE)/(EOMONTH($BN$3,0)+1-$BN$3)*BT183*(VLOOKUP(O183,звания!$F$2:$G$62,2,FALSE)))*0.01)))))))</f>
        <v>8657.4</v>
      </c>
      <c r="CS183" s="416">
        <f t="shared" si="261"/>
        <v>14184.9</v>
      </c>
      <c r="CT183" s="403"/>
      <c r="CU183" s="403"/>
      <c r="CV183" s="404">
        <f t="shared" si="214"/>
        <v>672.35</v>
      </c>
      <c r="CW183" s="426">
        <f t="shared" si="243"/>
        <v>14857.25</v>
      </c>
      <c r="CX183" s="404">
        <f t="shared" si="239"/>
        <v>2674.31</v>
      </c>
      <c r="CY183" s="1174">
        <v>5</v>
      </c>
      <c r="CZ183" s="404">
        <f t="shared" si="244"/>
        <v>183.06</v>
      </c>
      <c r="DA183" s="404"/>
      <c r="DB183" s="403"/>
      <c r="DC183" s="404"/>
      <c r="DD183" s="426">
        <f t="shared" si="235"/>
        <v>2857.37</v>
      </c>
      <c r="DE183" s="426">
        <f t="shared" si="257"/>
        <v>3120.68</v>
      </c>
      <c r="DF183" s="404">
        <f t="shared" si="202"/>
        <v>2674.31</v>
      </c>
      <c r="DG183" s="426">
        <f t="shared" si="248"/>
        <v>14674.19</v>
      </c>
      <c r="DH183" s="426">
        <f t="shared" si="249"/>
        <v>0</v>
      </c>
      <c r="DI183" s="421"/>
      <c r="DJ183" s="422" t="str">
        <f t="shared" si="203"/>
        <v xml:space="preserve">30 від 01.03   </v>
      </c>
      <c r="DK183" s="113" t="s">
        <v>1154</v>
      </c>
      <c r="DL183" s="28" t="s">
        <v>1155</v>
      </c>
      <c r="DM183" s="28" t="s">
        <v>1156</v>
      </c>
      <c r="DN183" s="28" t="s">
        <v>1157</v>
      </c>
      <c r="DO183" s="900">
        <v>3762610497</v>
      </c>
      <c r="DP183" s="888"/>
      <c r="DQ183" s="817"/>
      <c r="DR183" s="818"/>
      <c r="DS183" s="819"/>
      <c r="DT183" s="820"/>
      <c r="DU183" s="124"/>
      <c r="DV183" s="110"/>
      <c r="DX183" s="104"/>
      <c r="DY183" s="104"/>
      <c r="DZ183" s="105"/>
      <c r="EA183" s="81"/>
      <c r="EH183" s="543">
        <f t="shared" si="216"/>
        <v>2</v>
      </c>
      <c r="EI183" s="404" t="str">
        <f t="shared" si="217"/>
        <v>м-с</v>
      </c>
      <c r="EJ183" s="29" t="str">
        <f t="shared" si="218"/>
        <v>Ахмедов В.Е.</v>
      </c>
      <c r="EK183" s="50"/>
      <c r="EL183" s="29"/>
      <c r="EM183" s="50"/>
      <c r="EN183" s="50"/>
      <c r="EO183" s="50"/>
      <c r="EP183" s="29"/>
    </row>
    <row r="184" spans="1:146" ht="17.45" customHeight="1">
      <c r="A184" s="427">
        <v>179</v>
      </c>
      <c r="B184" s="869" t="s">
        <v>805</v>
      </c>
      <c r="C184" s="911" t="s">
        <v>708</v>
      </c>
      <c r="D184" s="404" t="str">
        <f t="shared" si="195"/>
        <v>Шерстньов М.В.</v>
      </c>
      <c r="E184" s="416"/>
      <c r="F184" s="417"/>
      <c r="G184" s="409" t="str">
        <f t="shared" si="258"/>
        <v>3.3.20</v>
      </c>
      <c r="H184" s="407" t="str">
        <f t="shared" si="262"/>
        <v>3.3.20</v>
      </c>
      <c r="I184" s="407" t="str">
        <f t="shared" si="259"/>
        <v>3.3.20</v>
      </c>
      <c r="J184" s="407" t="str">
        <f t="shared" si="250"/>
        <v>0.0.0</v>
      </c>
      <c r="K184" s="407" t="str">
        <f t="shared" si="251"/>
        <v>0.0.0</v>
      </c>
      <c r="L184" s="407" t="str">
        <f t="shared" si="252"/>
        <v>0.0.0</v>
      </c>
      <c r="M184" s="407" t="str">
        <f t="shared" si="253"/>
        <v>0.0.0</v>
      </c>
      <c r="N184" s="408" t="str">
        <f t="shared" si="263"/>
        <v>0.0.0</v>
      </c>
      <c r="O184" s="931">
        <v>5</v>
      </c>
      <c r="P184" s="417">
        <v>43384</v>
      </c>
      <c r="Q184" s="417"/>
      <c r="R184" s="417"/>
      <c r="S184" s="417"/>
      <c r="T184" s="417"/>
      <c r="U184" s="417"/>
      <c r="V184" s="714"/>
      <c r="W184" s="714"/>
      <c r="X184" s="417"/>
      <c r="Y184" s="417"/>
      <c r="Z184" s="714"/>
      <c r="AA184" s="714"/>
      <c r="AB184" s="417"/>
      <c r="AC184" s="417"/>
      <c r="AD184" s="714"/>
      <c r="AE184" s="714"/>
      <c r="AF184" s="417"/>
      <c r="AG184" s="417"/>
      <c r="AH184" s="714"/>
      <c r="AI184" s="714"/>
      <c r="AJ184" s="417"/>
      <c r="AK184" s="417"/>
      <c r="AL184" s="714"/>
      <c r="AM184" s="714"/>
      <c r="AN184" s="417"/>
      <c r="AO184" s="417"/>
      <c r="AP184" s="714"/>
      <c r="AQ184" s="714"/>
      <c r="AR184" s="417"/>
      <c r="AS184" s="417"/>
      <c r="AT184" s="714"/>
      <c r="AU184" s="714"/>
      <c r="AV184" s="417"/>
      <c r="AW184" s="417"/>
      <c r="AX184" s="716"/>
      <c r="AY184" s="716"/>
      <c r="AZ184" s="635"/>
      <c r="BA184" s="635"/>
      <c r="BB184" s="716"/>
      <c r="BC184" s="716"/>
      <c r="BD184" s="635"/>
      <c r="BE184" s="635"/>
      <c r="BF184" s="717"/>
      <c r="BG184" s="717"/>
      <c r="BH184" s="432">
        <f t="shared" si="241"/>
        <v>1190</v>
      </c>
      <c r="BI184" s="432">
        <f t="shared" si="208"/>
        <v>0</v>
      </c>
      <c r="BJ184" s="432">
        <f t="shared" si="209"/>
        <v>0</v>
      </c>
      <c r="BK184" s="432">
        <f t="shared" si="210"/>
        <v>0</v>
      </c>
      <c r="BL184" s="432">
        <f t="shared" si="211"/>
        <v>0</v>
      </c>
      <c r="BM184" s="436">
        <f t="shared" si="200"/>
        <v>0</v>
      </c>
      <c r="BN184" s="462">
        <v>0.65</v>
      </c>
      <c r="BO184" s="427">
        <f t="shared" si="242"/>
        <v>28</v>
      </c>
      <c r="BP184" s="419"/>
      <c r="BQ184" s="700"/>
      <c r="BR184" s="419"/>
      <c r="BS184" s="700"/>
      <c r="BT184" s="700"/>
      <c r="BU184" s="700"/>
      <c r="BV184" s="427">
        <f t="shared" si="201"/>
        <v>25</v>
      </c>
      <c r="BW184" s="427"/>
      <c r="BX184" s="432"/>
      <c r="BY184" s="700"/>
      <c r="BZ184" s="432"/>
      <c r="CA184" s="700"/>
      <c r="CB184" s="432"/>
      <c r="CC184" s="700"/>
      <c r="CD184" s="432"/>
      <c r="CE184" s="404">
        <f>IF(OR(C184=0,CD184="Д"),0,IF(AND(C184&gt;0,E184=0),VLOOKUP(C184,звания!A:B,2,FALSE)/((EOMONTH($G$3,0)+1)-$G$3)*BO184+VLOOKUP(C184,звания!A:B,2,FALSE)/((EOMONTH($G$3,0)+1)-$G$3)*BR184+VLOOKUP(C184,звания!A:B,2,FALSE)/((EOMONTH($G$3,0)+1)-$G$3)*BU184,IF(AND(C184&gt;0,E184&gt;0,F184&gt;=$G$3,BO184=(EOMONTH($G$3,0)+1)-$G$3),(VLOOKUP(E184,звания!A:B,2,FALSE)/(EOMONTH($G$3,0)-$G$3+1))*(F184-$G$3)+(VLOOKUP(C184,звания!A:B,2,FALSE)/(EOMONTH($G$3,0)-$G$3+1))*((EOMONTH($G$3,0)-$G$3+1)-(F184-$G$3)),IF(AND(C184&gt;0,E184&gt;0,F184&gt;$G$3,BO184&lt;(EOMONTH($G$3,0)+1)-$G$3,BO184&lt;&gt;0),VLOOKUP(E184,звания!A:B,2,FALSE)/((EOMONTH($G$3,0)+1)-$G$3)*((F184-$G$3)-(((EOMONTH($G$3,0)+1)-$G$3)-BO184-BU184-BR184))+VLOOKUP(C184,звания!A:B,2,FALSE)/((EOMONTH($G$3,0)+1)-$G$3)*(((EOMONTH($G$3,0)+1)-F184)),IF(F184&lt;$G$3,(VLOOKUP(C184,звания!A:B,2,FALSE)-VLOOKUP(E184,звания!A:B,2,FALSE))/((EOMONTH($BN$3,0)+1)-$BN$3)*(EOMONTH($BN$3,0)+1-F184)+VLOOKUP(C184,звания!A:B,2,FALSE)/((EOMONTH($G$3,0)+1)-$G$3)*BO184+VLOOKUP(C184,звания!A:B,2,FALSE)/((EOMONTH($G$3,0)+1)-$G$3)*BU184+VLOOKUP(C184,звания!A:B,2,FALSE)/((EOMONTH($G$3,0)+1)-$G$3)*BR184,0)))))</f>
        <v>530</v>
      </c>
      <c r="CF184" s="404">
        <f>IF(OR(CD184="Д",C184=0),0,IF(B184="Виключений зі списків",IF(BS184=0,(VLOOKUP(O184,звания!$D$2:$E$62,2,FALSE))/(EOMONTH($B$3,0)+1-$B$3)*BO184+(VLOOKUP(BQ184,звания!$D$2:$E$62,2,FALSE))/(EOMONTH($B$3,0)+1-$B$3)*BR184,(((VLOOKUP(O184,звания!$D$2:$E$62,2,FALSE))/(EOMONTH($B$3,0)+1-$B$3))*BO184)+(VLOOKUP(BQ184,звания!$D$2:$E$62,2,FALSE))/(EOMONTH($B$3,0)+1-$B$3)*BR184+(VLOOKUP(BS184,звания!$D$2:$E$62,2,FALSE))/(EOMONTH($B$3,0)+1-$B$3)*BU184),IF(BS184=0,(VLOOKUP(O184,звания!$D$2:$E$62,2,FALSE))/(EOMONTH($G$3,0)+1-$G$3)*BO184+(VLOOKUP(BQ184,звания!$D$2:$E$62,2,FALSE))/(EOMONTH($G$3,0)+1-$G$3)*BR184,(((VLOOKUP(O184,звания!$D$2:$E$62,2,FALSE))/(EOMONTH($G$3,0)+1-$G$3))*BO184)+(VLOOKUP(BQ184,звания!$D$2:$E$62,2,FALSE))/(EOMONTH($G$3,0)+1-$G$3)*BR184+(VLOOKUP(BS184,звания!$D$2:$E$62,2,FALSE))/(EOMONTH($G$3,0)+1-$G$3)*BU184+IF(BT184=0,0,(VLOOKUP(BS184,звания!$D$2:$E$62,2,FALSE))/(EOMONTH($BN$3,0)+1-$BN$3)*BT184-(VLOOKUP(O184,звания!$D$2:$E$62,2,FALSE))/(EOMONTH($BN$3,0)+1-$BN$3)*BT184))))</f>
        <v>2820</v>
      </c>
      <c r="CG184" s="404">
        <f t="shared" si="234"/>
        <v>837.5</v>
      </c>
      <c r="CH184" s="404">
        <f>IF(BW184=0,CF184*BX184%,IF(BW184&gt;0,((VLOOKUP(O184,звания!$D$2:$E$62,2,FALSE)/(EOMONTH($G$3,0)+1-$G$3)*BW184)*BX184%)))</f>
        <v>0</v>
      </c>
      <c r="CI184" s="404">
        <f>IF(BY184=0,CF184*BZ184%,IF(BY184&gt;0,(VLOOKUP(O184,звания!$D$2:$E$62,2,FALSE)/(EOMONTH($G$3,0)+1-$G$3)*BO184)*BZ184%)+(VLOOKUP(BS184,звания!$D$2:$E$62,2,FALSE)/(EOMONTH($G$3,0)+1-$G$3)*BU184)*BZ184%)</f>
        <v>0</v>
      </c>
      <c r="CJ184" s="404">
        <f>IF(CA184=0,CF184*CB184%,IF(CA184&gt;0,(VLOOKUP(O184,звания!$D$2:$E$62,2,FALSE)/(EOMONTH($G$3,0)+1-$G$3)*BO184)*CB184%)+(VLOOKUP(BS184,звания!$D$2:$E$62,2,FALSE)/(EOMONTH($G$3,0)+1-$G$3)*BU184)*CB184%)</f>
        <v>0</v>
      </c>
      <c r="CK184" s="404">
        <f>IF(CD184="Д",0,IF(CC184=0,CF184*CD184%,IF(CC184&gt;0,(VLOOKUP(O184,звания!$D$2:$E$62,2,FALSE)/(EOMONTH($G$3,0)+1-$G$3)*BO184)*CD184%)+(VLOOKUP(BS184,звания!$D$2:$E$62,2,FALSE)/(EOMONTH($G$3,0)+1-$G$3)*BU184)*CD184%))</f>
        <v>0</v>
      </c>
      <c r="CL184" s="404">
        <f>IF(BR184&gt;0,((VLOOKUP(C184,звания!$A$2:$B$62,2,FALSE)/(EOMONTH($G$3,0)+1-$G$3)*BO184+VLOOKUP(O184,звания!$D$2:$E$62,2,FALSE)/(EOMONTH($G$3,0)+1-$G$3)*BO184+(VLOOKUP(C184,звания!$A$2:$B$62,2,FALSE)/(EOMONTH($G$3,0)+1-$G$3)*BO184+VLOOKUP(O184,звания!$D$2:$E$62,2,FALSE)/(EOMONTH($G$3,0)+1-$G$3)*BO184)*BV184%)*BN184)+(VLOOKUP(C184,звания!$A$2:$B$62,2,FALSE)/(EOMONTH($G$3,0)+1-$G$3)*BU184+VLOOKUP(BS184,звания!$D$2:$E$62,2,FALSE)/(EOMONTH($G$3,0)+1-$G$3)*BU184+(VLOOKUP(C184,звания!$A$2:$B$62,2,FALSE)/(EOMONTH($G$3,0)+1-$G$3)*BU184+VLOOKUP(BS184,звания!$D$2:$E$62,2,FALSE)/(EOMONTH($G$3,0)+1-$G$3)*BU184)*BV184%)*BN184,(CE184+CF184+CG184)*BN184)</f>
        <v>2721.88</v>
      </c>
      <c r="CM184" s="404"/>
      <c r="CN184" s="404"/>
      <c r="CO184" s="432">
        <f t="shared" si="213"/>
        <v>4</v>
      </c>
      <c r="CP184" s="638"/>
      <c r="CQ184" s="637">
        <f>IF(CF184=0,0,IF((SUM(BH184:BM184)&gt;360),(VLOOKUP(O184,звания!$F$2:$G$62,2,FALSE))/100,VLOOKUP(O184,звания!$F$2:$H$62,3,FALSE)/100))</f>
        <v>3.07</v>
      </c>
      <c r="CR184" s="617">
        <f>IF(B184="Виключений зі списків",IF(AND(BU184=0,360-BH184&lt;0),(VLOOKUP(O184,звания!$D$2:$E$62,2,FALSE))/(EOMONTH($B$3,0)+1-$B$3)*BO184*CQ184,IF(AND(360-BH184&gt;=0,360-BH184&lt;(EOMONTH($B$3,0)+1-$B$3)),(CF184/(EOMONTH($B$3,0)-$B$3+1)*(360-BH184))*CQ184+(CF184/(EOMONTH($B$3,0)-$B$3+1)*((EOMONTH($B$3,0)-$B$3+1)-(360-BH184)))*VLOOKUP(O184,звания!$F$2:$H$62,2,FALSE)/100,((((VLOOKUP(O184,звания!$D$2:$E$62,2,FALSE))/(EOMONTH($B$3,0)+1-$B$3)*BO184*CQ184+(VLOOKUP(BS184,звания!$D$2:$E$62,2,FALSE))/(EOMONTH($B$3,0)+1-$B$3)*BU184*(VLOOKUP(BS184,звания!$F$2:$G$62,2,FALSE)*0.01)+(IF(BT184=0,0,(VLOOKUP(BS184,звания!$D$2:$E$62,2,FALSE)/(EOMONTH($G$3,0)+1-$G$3)*BT184*(VLOOKUP(BS184,звания!$F$2:$G$62,2,FALSE)))*0.01-(VLOOKUP(O184,звания!$D$2:$E$62,2,FALSE)/(EOMONTH($G$3,0)+1-$G$3)*BT184*(VLOOKUP(O184,звания!$F$2:$G$62,2,FALSE)))*0.01)))))/100*(100-CP184))),(IF(AND(BU184=0,360-BH184&lt;0,CP184=0),(VLOOKUP(O184,звания!$D$2:$E$62,2,FALSE))/(EOMONTH($G$3,0)+1-$G$3)*BO184*CQ184,IF(AND(360-BH184&gt;=0,360-BH184&lt;(EOMONTH($G$3,0)+1-$G$3)),(CF184/(EOMONTH($G$3,0)-$G$3+1)*(360-BH184))*CQ184+(CF184/(EOMONTH($G$3,0)-$G$3+1)*((EOMONTH($G$3,0)-$G$3+1)-(360-BH184)))*VLOOKUP(O184,звания!$F$2:$H$62,2,FALSE)/100,((((VLOOKUP(O184,звания!$D$2:$E$62,2,FALSE))/(EOMONTH($G$3,0)+1-$G$3)*BO184*CQ184+(VLOOKUP(BS184,звания!$D$2:$E$62,2,FALSE))/(EOMONTH($G$3,0)+1-$G$3)*BU184*(VLOOKUP(BS184,звания!$F$2:$G$62,2,FALSE)*0.01)))/100*(100-CP184)+(IF(BT184=0,0,(VLOOKUP(BS184,звания!$D$2:$E$62,2,FALSE)/(EOMONTH($BN$3,0)+1-$BN$3)*BT184*(VLOOKUP(BS184,звания!$F$2:$G$62,2,FALSE)))*0.01-(VLOOKUP(O184,звания!$D$2:$E$62,2,FALSE)/(EOMONTH($BN$3,0)+1-$BN$3)*BT184*(VLOOKUP(O184,звания!$F$2:$G$62,2,FALSE)))*0.01)))))))</f>
        <v>8657.4</v>
      </c>
      <c r="CS184" s="416">
        <f t="shared" si="261"/>
        <v>15566.78</v>
      </c>
      <c r="CT184" s="403"/>
      <c r="CU184" s="403"/>
      <c r="CV184" s="404">
        <f t="shared" si="214"/>
        <v>672.35</v>
      </c>
      <c r="CW184" s="426">
        <f t="shared" si="243"/>
        <v>16239.13</v>
      </c>
      <c r="CX184" s="404">
        <f t="shared" si="239"/>
        <v>2923.04</v>
      </c>
      <c r="CY184" s="1174">
        <v>5</v>
      </c>
      <c r="CZ184" s="404">
        <f t="shared" si="244"/>
        <v>200.09</v>
      </c>
      <c r="DA184" s="404"/>
      <c r="DB184" s="403"/>
      <c r="DC184" s="404">
        <f>(CW184-CZ184)*20%</f>
        <v>3207.81</v>
      </c>
      <c r="DD184" s="426">
        <f t="shared" si="235"/>
        <v>6330.94</v>
      </c>
      <c r="DE184" s="426">
        <f t="shared" si="257"/>
        <v>3424.69</v>
      </c>
      <c r="DF184" s="404">
        <f t="shared" si="202"/>
        <v>2923.04</v>
      </c>
      <c r="DG184" s="426">
        <f t="shared" si="248"/>
        <v>12831.23</v>
      </c>
      <c r="DH184" s="426">
        <f t="shared" si="249"/>
        <v>0</v>
      </c>
      <c r="DI184" s="421"/>
      <c r="DJ184" s="422" t="str">
        <f t="shared" si="203"/>
        <v xml:space="preserve">30 від 01.03   </v>
      </c>
      <c r="DK184" s="113" t="s">
        <v>1158</v>
      </c>
      <c r="DL184" s="28" t="s">
        <v>1159</v>
      </c>
      <c r="DM184" s="28" t="s">
        <v>877</v>
      </c>
      <c r="DN184" s="28" t="s">
        <v>922</v>
      </c>
      <c r="DO184" s="900">
        <v>3603110494</v>
      </c>
      <c r="DP184" s="888"/>
      <c r="DQ184" s="827"/>
      <c r="DR184" s="818"/>
      <c r="DS184" s="819"/>
      <c r="DT184" s="820"/>
      <c r="DU184" s="124"/>
      <c r="DV184" s="110"/>
      <c r="DX184" s="84"/>
      <c r="DY184" s="84"/>
      <c r="DZ184" s="105"/>
      <c r="EH184" s="543">
        <f t="shared" si="216"/>
        <v>2</v>
      </c>
      <c r="EI184" s="404" t="str">
        <f t="shared" si="217"/>
        <v>м-с</v>
      </c>
      <c r="EJ184" s="29" t="str">
        <f t="shared" si="218"/>
        <v>Шерстньов М.В.</v>
      </c>
      <c r="EK184" s="50"/>
      <c r="EL184" s="29"/>
      <c r="EM184" s="50"/>
      <c r="EN184" s="50"/>
      <c r="EO184" s="50"/>
      <c r="EP184" s="29"/>
    </row>
    <row r="185" spans="1:146" ht="17.45" hidden="1" customHeight="1">
      <c r="A185" s="446">
        <v>180</v>
      </c>
      <c r="B185" s="869" t="s">
        <v>805</v>
      </c>
      <c r="C185" s="910"/>
      <c r="D185" s="403">
        <f t="shared" si="195"/>
        <v>0</v>
      </c>
      <c r="E185" s="416"/>
      <c r="F185" s="417"/>
      <c r="G185" s="406" t="str">
        <f t="shared" si="258"/>
        <v>0.0.0</v>
      </c>
      <c r="H185" s="407" t="str">
        <f>CONCATENATE(INT((BH185)/360),".",INT(MOD((BH185),360)/30),".",MOD(MOD((BH185),360),30))</f>
        <v>0.0.0</v>
      </c>
      <c r="I185" s="407" t="str">
        <f t="shared" si="259"/>
        <v>0.0.0</v>
      </c>
      <c r="J185" s="407" t="str">
        <f t="shared" si="250"/>
        <v>0.0.0</v>
      </c>
      <c r="K185" s="407" t="str">
        <f t="shared" si="251"/>
        <v>0.0.0</v>
      </c>
      <c r="L185" s="407" t="str">
        <f t="shared" si="252"/>
        <v>0.0.0</v>
      </c>
      <c r="M185" s="407" t="str">
        <f t="shared" si="253"/>
        <v>0.0.0</v>
      </c>
      <c r="N185" s="408" t="str">
        <f t="shared" si="263"/>
        <v>0.0.0</v>
      </c>
      <c r="O185" s="931">
        <v>5</v>
      </c>
      <c r="P185" s="417"/>
      <c r="Q185" s="417"/>
      <c r="R185" s="417"/>
      <c r="S185" s="417"/>
      <c r="T185" s="417"/>
      <c r="U185" s="417"/>
      <c r="V185" s="714"/>
      <c r="W185" s="714"/>
      <c r="X185" s="417"/>
      <c r="Y185" s="417"/>
      <c r="Z185" s="714"/>
      <c r="AA185" s="714"/>
      <c r="AB185" s="417"/>
      <c r="AC185" s="417"/>
      <c r="AD185" s="714"/>
      <c r="AE185" s="714"/>
      <c r="AF185" s="417"/>
      <c r="AG185" s="417"/>
      <c r="AH185" s="714"/>
      <c r="AI185" s="714"/>
      <c r="AJ185" s="417"/>
      <c r="AK185" s="417"/>
      <c r="AL185" s="714"/>
      <c r="AM185" s="714"/>
      <c r="AN185" s="417"/>
      <c r="AO185" s="417"/>
      <c r="AP185" s="714"/>
      <c r="AQ185" s="714"/>
      <c r="AR185" s="417"/>
      <c r="AS185" s="417"/>
      <c r="AT185" s="714"/>
      <c r="AU185" s="714"/>
      <c r="AV185" s="417"/>
      <c r="AW185" s="417"/>
      <c r="AX185" s="716"/>
      <c r="AY185" s="716"/>
      <c r="AZ185" s="635"/>
      <c r="BA185" s="635"/>
      <c r="BB185" s="716"/>
      <c r="BC185" s="716"/>
      <c r="BD185" s="635"/>
      <c r="BE185" s="635"/>
      <c r="BF185" s="717"/>
      <c r="BG185" s="717"/>
      <c r="BH185" s="432">
        <f t="shared" si="241"/>
        <v>0</v>
      </c>
      <c r="BI185" s="432">
        <f t="shared" si="208"/>
        <v>0</v>
      </c>
      <c r="BJ185" s="432">
        <f t="shared" si="209"/>
        <v>0</v>
      </c>
      <c r="BK185" s="432">
        <f t="shared" si="210"/>
        <v>0</v>
      </c>
      <c r="BL185" s="432">
        <f t="shared" si="211"/>
        <v>0</v>
      </c>
      <c r="BM185" s="436">
        <f t="shared" si="200"/>
        <v>0</v>
      </c>
      <c r="BN185" s="462">
        <v>0.65</v>
      </c>
      <c r="BO185" s="427">
        <f t="shared" si="242"/>
        <v>28</v>
      </c>
      <c r="BP185" s="419"/>
      <c r="BQ185" s="700"/>
      <c r="BR185" s="419"/>
      <c r="BS185" s="700"/>
      <c r="BT185" s="700"/>
      <c r="BU185" s="700"/>
      <c r="BV185" s="427">
        <f t="shared" si="201"/>
        <v>0</v>
      </c>
      <c r="BW185" s="419"/>
      <c r="BX185" s="782"/>
      <c r="BY185" s="419"/>
      <c r="BZ185" s="432"/>
      <c r="CA185" s="419"/>
      <c r="CB185" s="427"/>
      <c r="CC185" s="419"/>
      <c r="CD185" s="427"/>
      <c r="CE185" s="404">
        <f>IF(OR(C185=0,CD185="Д"),0,IF(AND(C185&gt;0,E185=0),VLOOKUP(C185,звания!A:B,2,FALSE)/((EOMONTH($G$3,0)+1)-$G$3)*BO185+VLOOKUP(C185,звания!A:B,2,FALSE)/((EOMONTH($G$3,0)+1)-$G$3)*BR185+VLOOKUP(C185,звания!A:B,2,FALSE)/((EOMONTH($G$3,0)+1)-$G$3)*BU185,IF(AND(C185&gt;0,E185&gt;0,F185&gt;=$G$3,BO185=(EOMONTH($G$3,0)+1)-$G$3),(VLOOKUP(E185,звания!A:B,2,FALSE)/(EOMONTH($G$3,0)-$G$3+1))*(F185-$G$3)+(VLOOKUP(C185,звания!A:B,2,FALSE)/(EOMONTH($G$3,0)-$G$3+1))*((EOMONTH($G$3,0)-$G$3+1)-(F185-$G$3)),IF(AND(C185&gt;0,E185&gt;0,F185&gt;$G$3,BO185&lt;(EOMONTH($G$3,0)+1)-$G$3,BO185&lt;&gt;0),VLOOKUP(E185,звания!A:B,2,FALSE)/((EOMONTH($G$3,0)+1)-$G$3)*((F185-$G$3)-(((EOMONTH($G$3,0)+1)-$G$3)-BO185-BU185-BR185))+VLOOKUP(C185,звания!A:B,2,FALSE)/((EOMONTH($G$3,0)+1)-$G$3)*(((EOMONTH($G$3,0)+1)-F185)),IF(F185&lt;$G$3,(VLOOKUP(C185,звания!A:B,2,FALSE)-VLOOKUP(E185,звания!A:B,2,FALSE))/((EOMONTH($BN$3,0)+1)-$BN$3)*(EOMONTH($BN$3,0)+1-F185)+VLOOKUP(C185,звания!A:B,2,FALSE)/((EOMONTH($G$3,0)+1)-$G$3)*BO185+VLOOKUP(C185,звания!A:B,2,FALSE)/((EOMONTH($G$3,0)+1)-$G$3)*BU185+VLOOKUP(C185,звания!A:B,2,FALSE)/((EOMONTH($G$3,0)+1)-$G$3)*BR185,0)))))</f>
        <v>0</v>
      </c>
      <c r="CF185" s="404">
        <f>IF(OR(CD185="Д",C185=0),0,IF(B185="Виключений зі списків",IF(BS185=0,(VLOOKUP(O185,звания!$D$2:$E$62,2,FALSE))/(EOMONTH($B$3,0)+1-$B$3)*BO185+(VLOOKUP(BQ185,звания!$D$2:$E$62,2,FALSE))/(EOMONTH($B$3,0)+1-$B$3)*BR185,(((VLOOKUP(O185,звания!$D$2:$E$62,2,FALSE))/(EOMONTH($B$3,0)+1-$B$3))*BO185)+(VLOOKUP(BQ185,звания!$D$2:$E$62,2,FALSE))/(EOMONTH($B$3,0)+1-$B$3)*BR185+(VLOOKUP(BS185,звания!$D$2:$E$62,2,FALSE))/(EOMONTH($B$3,0)+1-$B$3)*BU185),IF(BS185=0,(VLOOKUP(O185,звания!$D$2:$E$62,2,FALSE))/(EOMONTH($G$3,0)+1-$G$3)*BO185+(VLOOKUP(BQ185,звания!$D$2:$E$62,2,FALSE))/(EOMONTH($G$3,0)+1-$G$3)*BR185,(((VLOOKUP(O185,звания!$D$2:$E$62,2,FALSE))/(EOMONTH($G$3,0)+1-$G$3))*BO185)+(VLOOKUP(BQ185,звания!$D$2:$E$62,2,FALSE))/(EOMONTH($G$3,0)+1-$G$3)*BR185+(VLOOKUP(BS185,звания!$D$2:$E$62,2,FALSE))/(EOMONTH($G$3,0)+1-$G$3)*BU185+IF(BT185=0,0,(VLOOKUP(BS185,звания!$D$2:$E$62,2,FALSE))/(EOMONTH($BN$3,0)+1-$BN$3)*BT185-(VLOOKUP(O185,звания!$D$2:$E$62,2,FALSE))/(EOMONTH($BN$3,0)+1-$BN$3)*BT185))))</f>
        <v>0</v>
      </c>
      <c r="CG185" s="404">
        <f t="shared" si="234"/>
        <v>0</v>
      </c>
      <c r="CH185" s="404">
        <f>IF(BW185=0,CF185*BX185%,IF(BW185&gt;0,((VLOOKUP(O185,звания!$D$2:$E$62,2,FALSE)/(EOMONTH($G$3,0)+1-$G$3)*BW185)*BX185%)))</f>
        <v>0</v>
      </c>
      <c r="CI185" s="404">
        <f>IF(BY185=0,CF185*BZ185%,IF(BY185&gt;0,(VLOOKUP(O185,звания!$D$2:$E$62,2,FALSE)/(EOMONTH($G$3,0)+1-$G$3)*BO185)*BZ185%)+(VLOOKUP(BS185,звания!$D$2:$E$62,2,FALSE)/(EOMONTH($G$3,0)+1-$G$3)*BU185)*BZ185%)</f>
        <v>0</v>
      </c>
      <c r="CJ185" s="404">
        <f>IF(CA185=0,CF185*CB185%,IF(CA185&gt;0,(VLOOKUP(O185,звания!$D$2:$E$62,2,FALSE)/(EOMONTH($G$3,0)+1-$G$3)*BO185)*CB185%)+(VLOOKUP(BS185,звания!$D$2:$E$62,2,FALSE)/(EOMONTH($G$3,0)+1-$G$3)*BU185)*CB185%)</f>
        <v>0</v>
      </c>
      <c r="CK185" s="404">
        <f>IF(CD185="Д",0,IF(CC185=0,CF185*CD185%,IF(CC185&gt;0,(VLOOKUP(O185,звания!$D$2:$E$62,2,FALSE)/(EOMONTH($G$3,0)+1-$G$3)*BO185)*CD185%)+(VLOOKUP(BS185,звания!$D$2:$E$62,2,FALSE)/(EOMONTH($G$3,0)+1-$G$3)*BU185)*CD185%))</f>
        <v>0</v>
      </c>
      <c r="CL185" s="404">
        <f>IF(BR185&gt;0,((VLOOKUP(C185,звания!$A$2:$B$62,2,FALSE)/(EOMONTH($G$3,0)+1-$G$3)*BO185+VLOOKUP(O185,звания!$D$2:$E$62,2,FALSE)/(EOMONTH($G$3,0)+1-$G$3)*BO185+(VLOOKUP(C185,звания!$A$2:$B$62,2,FALSE)/(EOMONTH($G$3,0)+1-$G$3)*BO185+VLOOKUP(O185,звания!$D$2:$E$62,2,FALSE)/(EOMONTH($G$3,0)+1-$G$3)*BO185)*BV185%)*BN185)+(VLOOKUP(C185,звания!$A$2:$B$62,2,FALSE)/(EOMONTH($G$3,0)+1-$G$3)*BU185+VLOOKUP(BS185,звания!$D$2:$E$62,2,FALSE)/(EOMONTH($G$3,0)+1-$G$3)*BU185+(VLOOKUP(C185,звания!$A$2:$B$62,2,FALSE)/(EOMONTH($G$3,0)+1-$G$3)*BU185+VLOOKUP(BS185,звания!$D$2:$E$62,2,FALSE)/(EOMONTH($G$3,0)+1-$G$3)*BU185)*BV185%)*BN185,(CE185+CF185+CG185)*BN185)</f>
        <v>0</v>
      </c>
      <c r="CM185" s="404"/>
      <c r="CN185" s="404"/>
      <c r="CO185" s="432">
        <f t="shared" si="213"/>
        <v>0</v>
      </c>
      <c r="CP185" s="638"/>
      <c r="CQ185" s="637">
        <f>IF(CF185=0,0,IF((SUM(BH185:BM185)&gt;360),(VLOOKUP(O185,звания!$F$2:$G$62,2,FALSE))/100,VLOOKUP(O185,звания!$F$2:$H$62,3,FALSE)/100))</f>
        <v>0</v>
      </c>
      <c r="CR185" s="617">
        <f>IF(B185="Виключений зі списків",IF(AND(BU185=0,360-BH185&lt;0),(VLOOKUP(O185,звания!$D$2:$E$62,2,FALSE))/(EOMONTH($B$3,0)+1-$B$3)*BO185*CQ185,IF(AND(360-BH185&gt;=0,360-BH185&lt;(EOMONTH($B$3,0)+1-$B$3)),(CF185/(EOMONTH($B$3,0)-$B$3+1)*(360-BH185))*CQ185+(CF185/(EOMONTH($B$3,0)-$B$3+1)*((EOMONTH($B$3,0)-$B$3+1)-(360-BH185)))*VLOOKUP(O185,звания!$F$2:$H$62,2,FALSE)/100,((((VLOOKUP(O185,звания!$D$2:$E$62,2,FALSE))/(EOMONTH($B$3,0)+1-$B$3)*BO185*CQ185+(VLOOKUP(BS185,звания!$D$2:$E$62,2,FALSE))/(EOMONTH($B$3,0)+1-$B$3)*BU185*(VLOOKUP(BS185,звания!$F$2:$G$62,2,FALSE)*0.01)+(IF(BT185=0,0,(VLOOKUP(BS185,звания!$D$2:$E$62,2,FALSE)/(EOMONTH($G$3,0)+1-$G$3)*BT185*(VLOOKUP(BS185,звания!$F$2:$G$62,2,FALSE)))*0.01-(VLOOKUP(O185,звания!$D$2:$E$62,2,FALSE)/(EOMONTH($G$3,0)+1-$G$3)*BT185*(VLOOKUP(O185,звания!$F$2:$G$62,2,FALSE)))*0.01)))))/100*(100-CP185))),(IF(AND(BU185=0,360-BH185&lt;0,CP185=0),(VLOOKUP(O185,звания!$D$2:$E$62,2,FALSE))/(EOMONTH($G$3,0)+1-$G$3)*BO185*CQ185,IF(AND(360-BH185&gt;=0,360-BH185&lt;(EOMONTH($G$3,0)+1-$G$3)),(CF185/(EOMONTH($G$3,0)-$G$3+1)*(360-BH185))*CQ185+(CF185/(EOMONTH($G$3,0)-$G$3+1)*((EOMONTH($G$3,0)-$G$3+1)-(360-BH185)))*VLOOKUP(O185,звания!$F$2:$H$62,2,FALSE)/100,((((VLOOKUP(O185,звания!$D$2:$E$62,2,FALSE))/(EOMONTH($G$3,0)+1-$G$3)*BO185*CQ185+(VLOOKUP(BS185,звания!$D$2:$E$62,2,FALSE))/(EOMONTH($G$3,0)+1-$G$3)*BU185*(VLOOKUP(BS185,звания!$F$2:$G$62,2,FALSE)*0.01)))/100*(100-CP185)+(IF(BT185=0,0,(VLOOKUP(BS185,звания!$D$2:$E$62,2,FALSE)/(EOMONTH($BN$3,0)+1-$BN$3)*BT185*(VLOOKUP(BS185,звания!$F$2:$G$62,2,FALSE)))*0.01-(VLOOKUP(O185,звания!$D$2:$E$62,2,FALSE)/(EOMONTH($BN$3,0)+1-$BN$3)*BT185*(VLOOKUP(O185,звания!$F$2:$G$62,2,FALSE)))*0.01)))))))</f>
        <v>0</v>
      </c>
      <c r="CS185" s="416">
        <f t="shared" si="261"/>
        <v>0</v>
      </c>
      <c r="CT185" s="403"/>
      <c r="CU185" s="403"/>
      <c r="CV185" s="403">
        <f t="shared" si="214"/>
        <v>0</v>
      </c>
      <c r="CW185" s="556">
        <f>CN185+SUM(CS185:CV185)</f>
        <v>0</v>
      </c>
      <c r="CX185" s="403">
        <f t="shared" si="239"/>
        <v>0</v>
      </c>
      <c r="CY185" s="403"/>
      <c r="CZ185" s="404">
        <f t="shared" si="244"/>
        <v>0</v>
      </c>
      <c r="DA185" s="403"/>
      <c r="DB185" s="403"/>
      <c r="DC185" s="403"/>
      <c r="DD185" s="421">
        <f t="shared" si="235"/>
        <v>0</v>
      </c>
      <c r="DE185" s="421">
        <f t="shared" si="257"/>
        <v>0</v>
      </c>
      <c r="DF185" s="403">
        <f t="shared" si="202"/>
        <v>0</v>
      </c>
      <c r="DG185" s="421">
        <f t="shared" si="248"/>
        <v>0</v>
      </c>
      <c r="DH185" s="421">
        <f t="shared" si="249"/>
        <v>0</v>
      </c>
      <c r="DI185" s="421"/>
      <c r="DJ185" s="422" t="str">
        <f t="shared" si="203"/>
        <v xml:space="preserve">    </v>
      </c>
      <c r="DK185" s="113"/>
      <c r="DL185" s="28" t="s">
        <v>975</v>
      </c>
      <c r="DM185" s="28"/>
      <c r="DN185" s="28"/>
      <c r="DO185" s="901"/>
      <c r="DP185" s="888"/>
      <c r="DQ185" s="827"/>
      <c r="DR185" s="818"/>
      <c r="DS185" s="819"/>
      <c r="DT185" s="820"/>
      <c r="DU185" s="124"/>
      <c r="DV185" s="110"/>
      <c r="DX185" s="84"/>
      <c r="DY185" s="104"/>
      <c r="DZ185" s="105"/>
      <c r="EG185" s="19"/>
      <c r="EH185" s="543">
        <f t="shared" si="216"/>
        <v>0</v>
      </c>
      <c r="EI185" s="404">
        <f t="shared" si="217"/>
        <v>0</v>
      </c>
      <c r="EJ185" s="29">
        <f t="shared" si="218"/>
        <v>0</v>
      </c>
      <c r="EK185" s="50"/>
      <c r="EL185" s="29"/>
      <c r="EM185" s="50"/>
      <c r="EN185" s="50"/>
      <c r="EO185" s="50"/>
      <c r="EP185" s="30"/>
    </row>
    <row r="186" spans="1:146" ht="17.45" hidden="1" customHeight="1">
      <c r="A186" s="402">
        <v>181</v>
      </c>
      <c r="B186" s="449"/>
      <c r="C186" s="925"/>
      <c r="D186" s="403" t="str">
        <f t="shared" si="195"/>
        <v xml:space="preserve"> </v>
      </c>
      <c r="E186" s="416"/>
      <c r="F186" s="417"/>
      <c r="G186" s="406" t="str">
        <f t="shared" si="258"/>
        <v>0.0.0</v>
      </c>
      <c r="H186" s="407" t="str">
        <f>CONCATENATE(INT((BH186)/360),".",INT(MOD((BH186),360)/30),".",MOD(MOD((BH186),360),30))</f>
        <v>0.0.0</v>
      </c>
      <c r="I186" s="407" t="str">
        <f t="shared" si="259"/>
        <v>0.0.0</v>
      </c>
      <c r="J186" s="407" t="str">
        <f t="shared" si="250"/>
        <v>0.0.0</v>
      </c>
      <c r="K186" s="407" t="str">
        <f t="shared" si="251"/>
        <v>0.0.0</v>
      </c>
      <c r="L186" s="407" t="str">
        <f t="shared" si="252"/>
        <v>0.0.0</v>
      </c>
      <c r="M186" s="407" t="str">
        <f t="shared" si="253"/>
        <v>0.0.0</v>
      </c>
      <c r="N186" s="408" t="str">
        <f t="shared" si="263"/>
        <v>0.0.0</v>
      </c>
      <c r="O186" s="925"/>
      <c r="P186" s="417"/>
      <c r="Q186" s="417"/>
      <c r="R186" s="417"/>
      <c r="S186" s="417"/>
      <c r="T186" s="417"/>
      <c r="U186" s="417"/>
      <c r="V186" s="714"/>
      <c r="W186" s="714"/>
      <c r="X186" s="417"/>
      <c r="Y186" s="417"/>
      <c r="Z186" s="714"/>
      <c r="AA186" s="714"/>
      <c r="AB186" s="417"/>
      <c r="AC186" s="417"/>
      <c r="AD186" s="714"/>
      <c r="AE186" s="714"/>
      <c r="AF186" s="417"/>
      <c r="AG186" s="417"/>
      <c r="AH186" s="714"/>
      <c r="AI186" s="714"/>
      <c r="AJ186" s="417"/>
      <c r="AK186" s="417"/>
      <c r="AL186" s="714"/>
      <c r="AM186" s="714"/>
      <c r="AN186" s="417"/>
      <c r="AO186" s="417"/>
      <c r="AP186" s="714"/>
      <c r="AQ186" s="714"/>
      <c r="AR186" s="417"/>
      <c r="AS186" s="417"/>
      <c r="AT186" s="714"/>
      <c r="AU186" s="714"/>
      <c r="AV186" s="417"/>
      <c r="AW186" s="417"/>
      <c r="AX186" s="716"/>
      <c r="AY186" s="716"/>
      <c r="AZ186" s="635"/>
      <c r="BA186" s="635"/>
      <c r="BB186" s="716"/>
      <c r="BC186" s="716"/>
      <c r="BD186" s="635"/>
      <c r="BE186" s="635"/>
      <c r="BF186" s="717"/>
      <c r="BG186" s="717"/>
      <c r="BH186" s="432">
        <f t="shared" si="241"/>
        <v>0</v>
      </c>
      <c r="BI186" s="432">
        <f t="shared" si="208"/>
        <v>0</v>
      </c>
      <c r="BJ186" s="432">
        <f t="shared" si="209"/>
        <v>0</v>
      </c>
      <c r="BK186" s="432">
        <f t="shared" si="210"/>
        <v>0</v>
      </c>
      <c r="BL186" s="432">
        <f t="shared" si="211"/>
        <v>0</v>
      </c>
      <c r="BM186" s="436">
        <f t="shared" si="200"/>
        <v>0</v>
      </c>
      <c r="BN186" s="462">
        <v>0.65</v>
      </c>
      <c r="BO186" s="427">
        <f t="shared" si="242"/>
        <v>0</v>
      </c>
      <c r="BP186" s="419"/>
      <c r="BQ186" s="700"/>
      <c r="BR186" s="419"/>
      <c r="BS186" s="700"/>
      <c r="BT186" s="700"/>
      <c r="BU186" s="700"/>
      <c r="BV186" s="427">
        <f t="shared" si="201"/>
        <v>0</v>
      </c>
      <c r="BW186" s="419"/>
      <c r="BX186" s="782"/>
      <c r="BY186" s="419"/>
      <c r="BZ186" s="432"/>
      <c r="CA186" s="700"/>
      <c r="CB186" s="432"/>
      <c r="CC186" s="700"/>
      <c r="CD186" s="432"/>
      <c r="CE186" s="404">
        <f>IF(OR(C186=0,CD186="Д"),0,IF(AND(C186&gt;0,E186=0),VLOOKUP(C186,звания!A:B,2,FALSE)/((EOMONTH($G$3,0)+1)-$G$3)*BO186+VLOOKUP(C186,звания!A:B,2,FALSE)/((EOMONTH($G$3,0)+1)-$G$3)*BR186+VLOOKUP(C186,звания!A:B,2,FALSE)/((EOMONTH($G$3,0)+1)-$G$3)*BU186,IF(AND(C186&gt;0,E186&gt;0,F186&gt;=$G$3,BO186=(EOMONTH($G$3,0)+1)-$G$3),(VLOOKUP(E186,звания!A:B,2,FALSE)/(EOMONTH($G$3,0)-$G$3+1))*(F186-$G$3)+(VLOOKUP(C186,звания!A:B,2,FALSE)/(EOMONTH($G$3,0)-$G$3+1))*((EOMONTH($G$3,0)-$G$3+1)-(F186-$G$3)),IF(AND(C186&gt;0,E186&gt;0,F186&gt;$G$3,BO186&lt;(EOMONTH($G$3,0)+1)-$G$3,BO186&lt;&gt;0),VLOOKUP(E186,звания!A:B,2,FALSE)/((EOMONTH($G$3,0)+1)-$G$3)*((F186-$G$3)-(((EOMONTH($G$3,0)+1)-$G$3)-BO186-BU186-BR186))+VLOOKUP(C186,звания!A:B,2,FALSE)/((EOMONTH($G$3,0)+1)-$G$3)*(((EOMONTH($G$3,0)+1)-F186)),IF(F186&lt;$G$3,(VLOOKUP(C186,звания!A:B,2,FALSE)-VLOOKUP(E186,звания!A:B,2,FALSE))/((EOMONTH($BN$3,0)+1)-$BN$3)*(EOMONTH($BN$3,0)+1-F186)+VLOOKUP(C186,звания!A:B,2,FALSE)/((EOMONTH($G$3,0)+1)-$G$3)*BO186+VLOOKUP(C186,звания!A:B,2,FALSE)/((EOMONTH($G$3,0)+1)-$G$3)*BU186+VLOOKUP(C186,звания!A:B,2,FALSE)/((EOMONTH($G$3,0)+1)-$G$3)*BR186,0)))))</f>
        <v>0</v>
      </c>
      <c r="CF186" s="404">
        <f>IF(OR(CD186="Д",C186=0),0,IF(B186="Виключений зі списків",IF(BS186=0,(VLOOKUP(O186,звания!$D$2:$E$62,2,FALSE))/(EOMONTH($B$3,0)+1-$B$3)*BO186+(VLOOKUP(BQ186,звания!$D$2:$E$62,2,FALSE))/(EOMONTH($B$3,0)+1-$B$3)*BR186,(((VLOOKUP(O186,звания!$D$2:$E$62,2,FALSE))/(EOMONTH($B$3,0)+1-$B$3))*BO186)+(VLOOKUP(BQ186,звания!$D$2:$E$62,2,FALSE))/(EOMONTH($B$3,0)+1-$B$3)*BR186+(VLOOKUP(BS186,звания!$D$2:$E$62,2,FALSE))/(EOMONTH($B$3,0)+1-$B$3)*BU186),IF(BS186=0,(VLOOKUP(O186,звания!$D$2:$E$62,2,FALSE))/(EOMONTH($G$3,0)+1-$G$3)*BO186+(VLOOKUP(BQ186,звания!$D$2:$E$62,2,FALSE))/(EOMONTH($G$3,0)+1-$G$3)*BR186,(((VLOOKUP(O186,звания!$D$2:$E$62,2,FALSE))/(EOMONTH($G$3,0)+1-$G$3))*BO186)+(VLOOKUP(BQ186,звания!$D$2:$E$62,2,FALSE))/(EOMONTH($G$3,0)+1-$G$3)*BR186+(VLOOKUP(BS186,звания!$D$2:$E$62,2,FALSE))/(EOMONTH($G$3,0)+1-$G$3)*BU186+IF(BT186=0,0,(VLOOKUP(BS186,звания!$D$2:$E$62,2,FALSE))/(EOMONTH($BN$3,0)+1-$BN$3)*BT186-(VLOOKUP(O186,звания!$D$2:$E$62,2,FALSE))/(EOMONTH($BN$3,0)+1-$BN$3)*BT186))))</f>
        <v>0</v>
      </c>
      <c r="CG186" s="404">
        <f t="shared" si="234"/>
        <v>0</v>
      </c>
      <c r="CH186" s="404">
        <f>IF(BW186=0,CF186*BX186%,IF(BW186&gt;0,((VLOOKUP(O186,звания!$D$2:$E$62,2,FALSE)/(EOMONTH($G$3,0)+1-$G$3)*BW186)*BX186%)))</f>
        <v>0</v>
      </c>
      <c r="CI186" s="404">
        <f>IF(BY186=0,CF186*BZ186%,IF(BY186&gt;0,(VLOOKUP(O186,звания!$D$2:$E$62,2,FALSE)/(EOMONTH($G$3,0)+1-$G$3)*BO186)*BZ186%)+(VLOOKUP(BS186,звания!$D$2:$E$62,2,FALSE)/(EOMONTH($G$3,0)+1-$G$3)*BU186)*BZ186%)</f>
        <v>0</v>
      </c>
      <c r="CJ186" s="404">
        <f>IF(CA186=0,CF186*CB186%,IF(CA186&gt;0,(VLOOKUP(O186,звания!$D$2:$E$62,2,FALSE)/(EOMONTH($G$3,0)+1-$G$3)*BO186)*CB186%)+(VLOOKUP(BS186,звания!$D$2:$E$62,2,FALSE)/(EOMONTH($G$3,0)+1-$G$3)*BU186)*CB186%)</f>
        <v>0</v>
      </c>
      <c r="CK186" s="404">
        <f>IF(CD186="Д",0,IF(CC186=0,CF186*CD186%,IF(CC186&gt;0,(VLOOKUP(O186,звания!$D$2:$E$62,2,FALSE)/(EOMONTH($G$3,0)+1-$G$3)*BO186)*CD186%)+(VLOOKUP(BS186,звания!$D$2:$E$62,2,FALSE)/(EOMONTH($G$3,0)+1-$G$3)*BU186)*CD186%))</f>
        <v>0</v>
      </c>
      <c r="CL186" s="404">
        <f>IF(BR186&gt;0,((VLOOKUP(C186,звания!$A$2:$B$62,2,FALSE)/(EOMONTH($G$3,0)+1-$G$3)*BO186+VLOOKUP(O186,звания!$D$2:$E$62,2,FALSE)/(EOMONTH($G$3,0)+1-$G$3)*BO186+(VLOOKUP(C186,звания!$A$2:$B$62,2,FALSE)/(EOMONTH($G$3,0)+1-$G$3)*BO186+VLOOKUP(O186,звания!$D$2:$E$62,2,FALSE)/(EOMONTH($G$3,0)+1-$G$3)*BO186)*BV186%)*BN186)+(VLOOKUP(C186,звания!$A$2:$B$62,2,FALSE)/(EOMONTH($G$3,0)+1-$G$3)*BU186+VLOOKUP(BS186,звания!$D$2:$E$62,2,FALSE)/(EOMONTH($G$3,0)+1-$G$3)*BU186+(VLOOKUP(C186,звания!$A$2:$B$62,2,FALSE)/(EOMONTH($G$3,0)+1-$G$3)*BU186+VLOOKUP(BS186,звания!$D$2:$E$62,2,FALSE)/(EOMONTH($G$3,0)+1-$G$3)*BU186)*BV186%)*BN186,(CE186+CF186+CG186)*BN186)</f>
        <v>0</v>
      </c>
      <c r="CM186" s="404"/>
      <c r="CN186" s="404"/>
      <c r="CO186" s="432">
        <f t="shared" si="213"/>
        <v>0</v>
      </c>
      <c r="CP186" s="638"/>
      <c r="CQ186" s="637">
        <f>IF(CF186=0,0,IF((SUM(BH186:BM186)&gt;360),(VLOOKUP(O186,звания!$F$2:$G$62,2,FALSE))/100,VLOOKUP(O186,звания!$F$2:$H$62,3,FALSE)/100))</f>
        <v>0</v>
      </c>
      <c r="CR186" s="617">
        <f>IF(B186="Виключений зі списків",IF(AND(BU186=0,360-BH186&lt;0),(VLOOKUP(O186,звания!$D$2:$E$62,2,FALSE))/(EOMONTH($B$3,0)+1-$B$3)*BO186*CQ186,IF(AND(360-BH186&gt;=0,360-BH186&lt;(EOMONTH($B$3,0)+1-$B$3)),(CF186/(EOMONTH($B$3,0)-$B$3+1)*(360-BH186))*CQ186+(CF186/(EOMONTH($B$3,0)-$B$3+1)*((EOMONTH($B$3,0)-$B$3+1)-(360-BH186)))*VLOOKUP(O186,звания!$F$2:$H$62,2,FALSE)/100,((((VLOOKUP(O186,звания!$D$2:$E$62,2,FALSE))/(EOMONTH($B$3,0)+1-$B$3)*BO186*CQ186+(VLOOKUP(BS186,звания!$D$2:$E$62,2,FALSE))/(EOMONTH($B$3,0)+1-$B$3)*BU186*(VLOOKUP(BS186,звания!$F$2:$G$62,2,FALSE)*0.01)+(IF(BT186=0,0,(VLOOKUP(BS186,звания!$D$2:$E$62,2,FALSE)/(EOMONTH($G$3,0)+1-$G$3)*BT186*(VLOOKUP(BS186,звания!$F$2:$G$62,2,FALSE)))*0.01-(VLOOKUP(O186,звания!$D$2:$E$62,2,FALSE)/(EOMONTH($G$3,0)+1-$G$3)*BT186*(VLOOKUP(O186,звания!$F$2:$G$62,2,FALSE)))*0.01)))))/100*(100-CP186))),(IF(AND(BU186=0,360-BH186&lt;0,CP186=0),(VLOOKUP(O186,звания!$D$2:$E$62,2,FALSE))/(EOMONTH($G$3,0)+1-$G$3)*BO186*CQ186,IF(AND(360-BH186&gt;=0,360-BH186&lt;(EOMONTH($G$3,0)+1-$G$3)),(CF186/(EOMONTH($G$3,0)-$G$3+1)*(360-BH186))*CQ186+(CF186/(EOMONTH($G$3,0)-$G$3+1)*((EOMONTH($G$3,0)-$G$3+1)-(360-BH186)))*VLOOKUP(O186,звания!$F$2:$H$62,2,FALSE)/100,((((VLOOKUP(O186,звания!$D$2:$E$62,2,FALSE))/(EOMONTH($G$3,0)+1-$G$3)*BO186*CQ186+(VLOOKUP(BS186,звания!$D$2:$E$62,2,FALSE))/(EOMONTH($G$3,0)+1-$G$3)*BU186*(VLOOKUP(BS186,звания!$F$2:$G$62,2,FALSE)*0.01)))/100*(100-CP186)+(IF(BT186=0,0,(VLOOKUP(BS186,звания!$D$2:$E$62,2,FALSE)/(EOMONTH($BN$3,0)+1-$BN$3)*BT186*(VLOOKUP(BS186,звания!$F$2:$G$62,2,FALSE)))*0.01-(VLOOKUP(O186,звания!$D$2:$E$62,2,FALSE)/(EOMONTH($BN$3,0)+1-$BN$3)*BT186*(VLOOKUP(O186,звания!$F$2:$G$62,2,FALSE)))*0.01)))))))</f>
        <v>0</v>
      </c>
      <c r="CS186" s="416">
        <f t="shared" si="261"/>
        <v>0</v>
      </c>
      <c r="CT186" s="403"/>
      <c r="CU186" s="403"/>
      <c r="CV186" s="403">
        <f t="shared" si="214"/>
        <v>0</v>
      </c>
      <c r="CW186" s="556">
        <f>CN186+SUM(CS186:CV186)</f>
        <v>0</v>
      </c>
      <c r="CX186" s="403">
        <f t="shared" si="239"/>
        <v>0</v>
      </c>
      <c r="CY186" s="403"/>
      <c r="CZ186" s="404">
        <f t="shared" si="244"/>
        <v>0</v>
      </c>
      <c r="DA186" s="403"/>
      <c r="DB186" s="403"/>
      <c r="DC186" s="403"/>
      <c r="DD186" s="421">
        <f t="shared" si="235"/>
        <v>0</v>
      </c>
      <c r="DE186" s="421">
        <f t="shared" si="257"/>
        <v>0</v>
      </c>
      <c r="DF186" s="403">
        <f t="shared" si="202"/>
        <v>0</v>
      </c>
      <c r="DG186" s="421">
        <f t="shared" si="248"/>
        <v>0</v>
      </c>
      <c r="DH186" s="421">
        <f t="shared" si="249"/>
        <v>0</v>
      </c>
      <c r="DI186" s="421"/>
      <c r="DJ186" s="422" t="str">
        <f t="shared" ref="DJ186:DJ228" si="264">IF(DG186&gt;0,$DL$2," ")&amp;"  "&amp;IF(DH186&gt;0,$DM$2," ")</f>
        <v xml:space="preserve">    </v>
      </c>
      <c r="DK186" s="113" t="s">
        <v>477</v>
      </c>
      <c r="DL186" s="28"/>
      <c r="DM186" s="28"/>
      <c r="DN186" s="28"/>
      <c r="DO186" s="901"/>
      <c r="DP186" s="888"/>
      <c r="DQ186" s="817"/>
      <c r="DR186" s="818"/>
      <c r="DS186" s="819"/>
      <c r="DT186" s="820"/>
      <c r="DU186" s="124"/>
      <c r="DV186" s="110"/>
      <c r="DX186" s="84"/>
      <c r="DY186" s="84"/>
      <c r="DZ186" s="105"/>
      <c r="EG186" s="19"/>
      <c r="EH186" s="543">
        <f t="shared" si="216"/>
        <v>0</v>
      </c>
      <c r="EI186" s="404">
        <f t="shared" si="217"/>
        <v>0</v>
      </c>
      <c r="EJ186" s="29" t="str">
        <f t="shared" si="218"/>
        <v xml:space="preserve"> </v>
      </c>
      <c r="EK186" s="50"/>
      <c r="EL186" s="29"/>
      <c r="EM186" s="50"/>
      <c r="EN186" s="50"/>
      <c r="EO186" s="50"/>
      <c r="EP186" s="29"/>
    </row>
    <row r="187" spans="1:146" ht="17.45" customHeight="1">
      <c r="A187" s="650">
        <v>182</v>
      </c>
      <c r="B187" s="869" t="s">
        <v>834</v>
      </c>
      <c r="C187" s="911" t="s">
        <v>19</v>
      </c>
      <c r="D187" s="404" t="str">
        <f t="shared" si="195"/>
        <v>Іванчук В.О.</v>
      </c>
      <c r="E187" s="416"/>
      <c r="F187" s="417"/>
      <c r="G187" s="409" t="str">
        <f t="shared" si="258"/>
        <v>11.2.12</v>
      </c>
      <c r="H187" s="407" t="str">
        <f>CONCATENATE(INT((BH187)/360),".",INT(MOD((BH187),360)/30),".",MOD(MOD((BH187),360),30))</f>
        <v>11.2.12</v>
      </c>
      <c r="I187" s="407" t="str">
        <f t="shared" si="259"/>
        <v>11.2.12</v>
      </c>
      <c r="J187" s="407" t="str">
        <f t="shared" si="250"/>
        <v>0.0.0</v>
      </c>
      <c r="K187" s="407" t="str">
        <f t="shared" si="251"/>
        <v>0.0.0</v>
      </c>
      <c r="L187" s="407" t="str">
        <f t="shared" si="252"/>
        <v>0.0.0</v>
      </c>
      <c r="M187" s="407" t="str">
        <f t="shared" si="253"/>
        <v>0.0.0</v>
      </c>
      <c r="N187" s="408" t="str">
        <f t="shared" si="263"/>
        <v>0.0.0</v>
      </c>
      <c r="O187" s="930">
        <v>12</v>
      </c>
      <c r="P187" s="417">
        <v>40501</v>
      </c>
      <c r="Q187" s="417"/>
      <c r="R187" s="417"/>
      <c r="S187" s="417"/>
      <c r="T187" s="417"/>
      <c r="U187" s="417"/>
      <c r="V187" s="714"/>
      <c r="W187" s="714"/>
      <c r="X187" s="417"/>
      <c r="Y187" s="417"/>
      <c r="Z187" s="714"/>
      <c r="AA187" s="714"/>
      <c r="AB187" s="417"/>
      <c r="AC187" s="417"/>
      <c r="AD187" s="714"/>
      <c r="AE187" s="714"/>
      <c r="AF187" s="417"/>
      <c r="AG187" s="417"/>
      <c r="AH187" s="714"/>
      <c r="AI187" s="714"/>
      <c r="AJ187" s="417"/>
      <c r="AK187" s="417"/>
      <c r="AL187" s="714"/>
      <c r="AM187" s="714"/>
      <c r="AN187" s="417"/>
      <c r="AO187" s="417"/>
      <c r="AP187" s="714"/>
      <c r="AQ187" s="714"/>
      <c r="AR187" s="417"/>
      <c r="AS187" s="417"/>
      <c r="AT187" s="714"/>
      <c r="AU187" s="714"/>
      <c r="AV187" s="417"/>
      <c r="AW187" s="417"/>
      <c r="AX187" s="716"/>
      <c r="AY187" s="716"/>
      <c r="AZ187" s="635"/>
      <c r="BA187" s="635"/>
      <c r="BB187" s="716"/>
      <c r="BC187" s="716"/>
      <c r="BD187" s="635"/>
      <c r="BE187" s="635"/>
      <c r="BF187" s="717"/>
      <c r="BG187" s="717"/>
      <c r="BH187" s="432">
        <f t="shared" si="241"/>
        <v>4032</v>
      </c>
      <c r="BI187" s="432">
        <f t="shared" si="208"/>
        <v>0</v>
      </c>
      <c r="BJ187" s="432">
        <f t="shared" si="209"/>
        <v>0</v>
      </c>
      <c r="BK187" s="432">
        <f t="shared" si="210"/>
        <v>0</v>
      </c>
      <c r="BL187" s="432">
        <f t="shared" si="211"/>
        <v>0</v>
      </c>
      <c r="BM187" s="436">
        <f t="shared" si="200"/>
        <v>0</v>
      </c>
      <c r="BN187" s="462">
        <v>0.65</v>
      </c>
      <c r="BO187" s="427">
        <f t="shared" si="242"/>
        <v>28</v>
      </c>
      <c r="BP187" s="419"/>
      <c r="BQ187" s="700"/>
      <c r="BR187" s="419"/>
      <c r="BS187" s="700"/>
      <c r="BT187" s="700"/>
      <c r="BU187" s="700"/>
      <c r="BV187" s="427">
        <f t="shared" si="201"/>
        <v>35</v>
      </c>
      <c r="BW187" s="427"/>
      <c r="BX187" s="427">
        <v>15</v>
      </c>
      <c r="BY187" s="419"/>
      <c r="BZ187" s="432"/>
      <c r="CA187" s="419"/>
      <c r="CB187" s="427"/>
      <c r="CC187" s="419"/>
      <c r="CD187" s="427"/>
      <c r="CE187" s="404">
        <f>IF(OR(C187=0,CD187="Д"),0,IF(AND(C187&gt;0,E187=0),VLOOKUP(C187,звания!A:B,2,FALSE)/((EOMONTH($G$3,0)+1)-$G$3)*BO187+VLOOKUP(C187,звания!A:B,2,FALSE)/((EOMONTH($G$3,0)+1)-$G$3)*BR187+VLOOKUP(C187,звания!A:B,2,FALSE)/((EOMONTH($G$3,0)+1)-$G$3)*BU187,IF(AND(C187&gt;0,E187&gt;0,F187&gt;=$G$3,BO187=(EOMONTH($G$3,0)+1)-$G$3),(VLOOKUP(E187,звания!A:B,2,FALSE)/(EOMONTH($G$3,0)-$G$3+1))*(F187-$G$3)+(VLOOKUP(C187,звания!A:B,2,FALSE)/(EOMONTH($G$3,0)-$G$3+1))*((EOMONTH($G$3,0)-$G$3+1)-(F187-$G$3)),IF(AND(C187&gt;0,E187&gt;0,F187&gt;$G$3,BO187&lt;(EOMONTH($G$3,0)+1)-$G$3,BO187&lt;&gt;0),VLOOKUP(E187,звания!A:B,2,FALSE)/((EOMONTH($G$3,0)+1)-$G$3)*((F187-$G$3)-(((EOMONTH($G$3,0)+1)-$G$3)-BO187-BU187-BR187))+VLOOKUP(C187,звания!A:B,2,FALSE)/((EOMONTH($G$3,0)+1)-$G$3)*(((EOMONTH($G$3,0)+1)-F187)),IF(F187&lt;$G$3,(VLOOKUP(C187,звания!A:B,2,FALSE)-VLOOKUP(E187,звания!A:B,2,FALSE))/((EOMONTH($BN$3,0)+1)-$BN$3)*(EOMONTH($BN$3,0)+1-F187)+VLOOKUP(C187,звания!A:B,2,FALSE)/((EOMONTH($G$3,0)+1)-$G$3)*BO187+VLOOKUP(C187,звания!A:B,2,FALSE)/((EOMONTH($G$3,0)+1)-$G$3)*BU187+VLOOKUP(C187,звания!A:B,2,FALSE)/((EOMONTH($G$3,0)+1)-$G$3)*BR187,0)))))</f>
        <v>1130</v>
      </c>
      <c r="CF187" s="404">
        <f>IF(OR(CD187="Д",C187=0),0,IF(B187="Виключений зі списків",IF(BS187=0,(VLOOKUP(O187,звания!$D$2:$E$62,2,FALSE))/(EOMONTH($B$3,0)+1-$B$3)*BO187+(VLOOKUP(BQ187,звания!$D$2:$E$62,2,FALSE))/(EOMONTH($B$3,0)+1-$B$3)*BR187,(((VLOOKUP(O187,звания!$D$2:$E$62,2,FALSE))/(EOMONTH($B$3,0)+1-$B$3))*BO187)+(VLOOKUP(BQ187,звания!$D$2:$E$62,2,FALSE))/(EOMONTH($B$3,0)+1-$B$3)*BR187+(VLOOKUP(BS187,звания!$D$2:$E$62,2,FALSE))/(EOMONTH($B$3,0)+1-$B$3)*BU187),IF(BS187=0,(VLOOKUP(O187,звания!$D$2:$E$62,2,FALSE))/(EOMONTH($G$3,0)+1-$G$3)*BO187+(VLOOKUP(BQ187,звания!$D$2:$E$62,2,FALSE))/(EOMONTH($G$3,0)+1-$G$3)*BR187,(((VLOOKUP(O187,звания!$D$2:$E$62,2,FALSE))/(EOMONTH($G$3,0)+1-$G$3))*BO187)+(VLOOKUP(BQ187,звания!$D$2:$E$62,2,FALSE))/(EOMONTH($G$3,0)+1-$G$3)*BR187+(VLOOKUP(BS187,звания!$D$2:$E$62,2,FALSE))/(EOMONTH($G$3,0)+1-$G$3)*BU187+IF(BT187=0,0,(VLOOKUP(BS187,звания!$D$2:$E$62,2,FALSE))/(EOMONTH($BN$3,0)+1-$BN$3)*BT187-(VLOOKUP(O187,звания!$D$2:$E$62,2,FALSE))/(EOMONTH($BN$3,0)+1-$BN$3)*BT187))))</f>
        <v>3440</v>
      </c>
      <c r="CG187" s="404">
        <f t="shared" si="234"/>
        <v>1599.5</v>
      </c>
      <c r="CH187" s="404">
        <f>IF(BW187=0,CF187*BX187%,IF(BW187&gt;0,((VLOOKUP(O187,звания!$D$2:$E$62,2,FALSE)/(EOMONTH($G$3,0)+1-$G$3)*BW187)*BX187%)))</f>
        <v>516</v>
      </c>
      <c r="CI187" s="404">
        <f>IF(BY187=0,CF187*BZ187%,IF(BY187&gt;0,(VLOOKUP(O187,звания!$D$2:$E$62,2,FALSE)/(EOMONTH($G$3,0)+1-$G$3)*BO187)*BZ187%)+(VLOOKUP(BS187,звания!$D$2:$E$62,2,FALSE)/(EOMONTH($G$3,0)+1-$G$3)*BU187)*BZ187%)</f>
        <v>0</v>
      </c>
      <c r="CJ187" s="404">
        <f>IF(CA187=0,CF187*CB187%,IF(CA187&gt;0,(VLOOKUP(O187,звания!$D$2:$E$62,2,FALSE)/(EOMONTH($G$3,0)+1-$G$3)*BO187)*CB187%)+(VLOOKUP(BS187,звания!$D$2:$E$62,2,FALSE)/(EOMONTH($G$3,0)+1-$G$3)*BU187)*CB187%)</f>
        <v>0</v>
      </c>
      <c r="CK187" s="404">
        <f>IF(CD187="Д",0,IF(CC187=0,CF187*CD187%,IF(CC187&gt;0,(VLOOKUP(O187,звания!$D$2:$E$62,2,FALSE)/(EOMONTH($G$3,0)+1-$G$3)*BO187)*CD187%)+(VLOOKUP(BS187,звания!$D$2:$E$62,2,FALSE)/(EOMONTH($G$3,0)+1-$G$3)*BU187)*CD187%))</f>
        <v>0</v>
      </c>
      <c r="CL187" s="404">
        <f>IF(BR187&gt;0,((VLOOKUP(C187,звания!$A$2:$B$62,2,FALSE)/(EOMONTH($G$3,0)+1-$G$3)*BO187+VLOOKUP(O187,звания!$D$2:$E$62,2,FALSE)/(EOMONTH($G$3,0)+1-$G$3)*BO187+(VLOOKUP(C187,звания!$A$2:$B$62,2,FALSE)/(EOMONTH($G$3,0)+1-$G$3)*BO187+VLOOKUP(O187,звания!$D$2:$E$62,2,FALSE)/(EOMONTH($G$3,0)+1-$G$3)*BO187)*BV187%)*BN187)+(VLOOKUP(C187,звания!$A$2:$B$62,2,FALSE)/(EOMONTH($G$3,0)+1-$G$3)*BU187+VLOOKUP(BS187,звания!$D$2:$E$62,2,FALSE)/(EOMONTH($G$3,0)+1-$G$3)*BU187+(VLOOKUP(C187,звания!$A$2:$B$62,2,FALSE)/(EOMONTH($G$3,0)+1-$G$3)*BU187+VLOOKUP(BS187,звания!$D$2:$E$62,2,FALSE)/(EOMONTH($G$3,0)+1-$G$3)*BU187)*BV187%)*BN187,(CE187+CF187+CG187)*BN187)</f>
        <v>4010.18</v>
      </c>
      <c r="CM187" s="404"/>
      <c r="CN187" s="404"/>
      <c r="CO187" s="432">
        <f t="shared" si="213"/>
        <v>3</v>
      </c>
      <c r="CP187" s="638"/>
      <c r="CQ187" s="637">
        <f>IF(CF187=0,0,IF((SUM(BH187:BM187)&gt;360),(VLOOKUP(O187,звания!$F$2:$G$62,2,FALSE))/100,VLOOKUP(O187,звания!$F$2:$H$62,3,FALSE)/100))</f>
        <v>2.56</v>
      </c>
      <c r="CR187" s="617">
        <f>IF(B187="Виключений зі списків",IF(AND(BU187=0,360-BH187&lt;0),(VLOOKUP(O187,звания!$D$2:$E$62,2,FALSE))/(EOMONTH($B$3,0)+1-$B$3)*BO187*CQ187,IF(AND(360-BH187&gt;=0,360-BH187&lt;(EOMONTH($B$3,0)+1-$B$3)),(CF187/(EOMONTH($B$3,0)-$B$3+1)*(360-BH187))*CQ187+(CF187/(EOMONTH($B$3,0)-$B$3+1)*((EOMONTH($B$3,0)-$B$3+1)-(360-BH187)))*VLOOKUP(O187,звания!$F$2:$H$62,2,FALSE)/100,((((VLOOKUP(O187,звания!$D$2:$E$62,2,FALSE))/(EOMONTH($B$3,0)+1-$B$3)*BO187*CQ187+(VLOOKUP(BS187,звания!$D$2:$E$62,2,FALSE))/(EOMONTH($B$3,0)+1-$B$3)*BU187*(VLOOKUP(BS187,звания!$F$2:$G$62,2,FALSE)*0.01)+(IF(BT187=0,0,(VLOOKUP(BS187,звания!$D$2:$E$62,2,FALSE)/(EOMONTH($G$3,0)+1-$G$3)*BT187*(VLOOKUP(BS187,звания!$F$2:$G$62,2,FALSE)))*0.01-(VLOOKUP(O187,звания!$D$2:$E$62,2,FALSE)/(EOMONTH($G$3,0)+1-$G$3)*BT187*(VLOOKUP(O187,звания!$F$2:$G$62,2,FALSE)))*0.01)))))/100*(100-CP187))),(IF(AND(BU187=0,360-BH187&lt;0,CP187=0),(VLOOKUP(O187,звания!$D$2:$E$62,2,FALSE))/(EOMONTH($G$3,0)+1-$G$3)*BO187*CQ187,IF(AND(360-BH187&gt;=0,360-BH187&lt;(EOMONTH($G$3,0)+1-$G$3)),(CF187/(EOMONTH($G$3,0)-$G$3+1)*(360-BH187))*CQ187+(CF187/(EOMONTH($G$3,0)-$G$3+1)*((EOMONTH($G$3,0)-$G$3+1)-(360-BH187)))*VLOOKUP(O187,звания!$F$2:$H$62,2,FALSE)/100,((((VLOOKUP(O187,звания!$D$2:$E$62,2,FALSE))/(EOMONTH($G$3,0)+1-$G$3)*BO187*CQ187+(VLOOKUP(BS187,звания!$D$2:$E$62,2,FALSE))/(EOMONTH($G$3,0)+1-$G$3)*BU187*(VLOOKUP(BS187,звания!$F$2:$G$62,2,FALSE)*0.01)))/100*(100-CP187)+(IF(BT187=0,0,(VLOOKUP(BS187,звания!$D$2:$E$62,2,FALSE)/(EOMONTH($BN$3,0)+1-$BN$3)*BT187*(VLOOKUP(BS187,звания!$F$2:$G$62,2,FALSE)))*0.01-(VLOOKUP(O187,звания!$D$2:$E$62,2,FALSE)/(EOMONTH($BN$3,0)+1-$BN$3)*BT187*(VLOOKUP(O187,звания!$F$2:$G$62,2,FALSE)))*0.01)))))))</f>
        <v>8806.4</v>
      </c>
      <c r="CS187" s="416">
        <f t="shared" si="261"/>
        <v>19502.080000000002</v>
      </c>
      <c r="CT187" s="403"/>
      <c r="CU187" s="403"/>
      <c r="CV187" s="404">
        <f t="shared" si="214"/>
        <v>672.35</v>
      </c>
      <c r="CW187" s="426">
        <f>CN187+SUM(CS187:CV187)</f>
        <v>20174.43</v>
      </c>
      <c r="CX187" s="404">
        <f t="shared" si="239"/>
        <v>3631.4</v>
      </c>
      <c r="CY187" s="1174">
        <v>5</v>
      </c>
      <c r="CZ187" s="404">
        <f t="shared" si="244"/>
        <v>248.58</v>
      </c>
      <c r="DA187" s="404"/>
      <c r="DB187" s="403"/>
      <c r="DC187" s="404"/>
      <c r="DD187" s="426">
        <f t="shared" si="235"/>
        <v>3879.98</v>
      </c>
      <c r="DE187" s="426">
        <f t="shared" si="257"/>
        <v>4290.46</v>
      </c>
      <c r="DF187" s="404">
        <f t="shared" si="202"/>
        <v>3631.4</v>
      </c>
      <c r="DG187" s="426">
        <f t="shared" si="248"/>
        <v>19925.849999999999</v>
      </c>
      <c r="DH187" s="426">
        <f t="shared" si="249"/>
        <v>0</v>
      </c>
      <c r="DI187" s="421"/>
      <c r="DJ187" s="422" t="str">
        <f t="shared" si="264"/>
        <v xml:space="preserve">30 від 01.03   </v>
      </c>
      <c r="DK187" s="113" t="s">
        <v>1160</v>
      </c>
      <c r="DL187" s="28" t="s">
        <v>1161</v>
      </c>
      <c r="DM187" s="28" t="s">
        <v>941</v>
      </c>
      <c r="DN187" s="28" t="s">
        <v>878</v>
      </c>
      <c r="DO187" s="900">
        <v>3438601392</v>
      </c>
      <c r="DP187" s="888"/>
      <c r="DQ187" s="817"/>
      <c r="DR187" s="818"/>
      <c r="DS187" s="819"/>
      <c r="DT187" s="820"/>
      <c r="DU187" s="124"/>
      <c r="DV187" s="110"/>
      <c r="DZ187" s="105"/>
      <c r="EH187" s="543">
        <f t="shared" si="216"/>
        <v>1</v>
      </c>
      <c r="EI187" s="404" t="str">
        <f t="shared" si="217"/>
        <v>л-т</v>
      </c>
      <c r="EJ187" s="29" t="str">
        <f t="shared" si="218"/>
        <v>Іванчук В.О.</v>
      </c>
      <c r="EK187" s="50"/>
      <c r="EL187" s="29"/>
      <c r="EM187" s="50"/>
      <c r="EN187" s="50"/>
      <c r="EO187" s="50"/>
      <c r="EP187" s="29"/>
    </row>
    <row r="188" spans="1:146" ht="17.45" hidden="1" customHeight="1">
      <c r="A188" s="402">
        <v>183</v>
      </c>
      <c r="B188" s="869" t="s">
        <v>820</v>
      </c>
      <c r="C188" s="915"/>
      <c r="D188" s="403" t="str">
        <f t="shared" si="195"/>
        <v>ВАКАНТ</v>
      </c>
      <c r="E188" s="416"/>
      <c r="F188" s="417"/>
      <c r="G188" s="406" t="str">
        <f t="shared" si="258"/>
        <v>0.0.0</v>
      </c>
      <c r="H188" s="407" t="str">
        <f t="shared" si="262"/>
        <v>0.0.0</v>
      </c>
      <c r="I188" s="407" t="str">
        <f t="shared" si="259"/>
        <v>0.0.0</v>
      </c>
      <c r="J188" s="407" t="str">
        <f t="shared" si="250"/>
        <v>0.0.0</v>
      </c>
      <c r="K188" s="407" t="str">
        <f t="shared" si="251"/>
        <v>0.0.0</v>
      </c>
      <c r="L188" s="407" t="str">
        <f t="shared" si="252"/>
        <v>0.0.0</v>
      </c>
      <c r="M188" s="407" t="str">
        <f t="shared" si="253"/>
        <v>0.0.0</v>
      </c>
      <c r="N188" s="408" t="str">
        <f t="shared" si="263"/>
        <v>0.0.0</v>
      </c>
      <c r="O188" s="930">
        <v>10</v>
      </c>
      <c r="P188" s="417"/>
      <c r="Q188" s="417"/>
      <c r="R188" s="417"/>
      <c r="S188" s="417"/>
      <c r="T188" s="417"/>
      <c r="U188" s="417"/>
      <c r="V188" s="714"/>
      <c r="W188" s="714"/>
      <c r="X188" s="417"/>
      <c r="Y188" s="417"/>
      <c r="Z188" s="714"/>
      <c r="AA188" s="714"/>
      <c r="AB188" s="417"/>
      <c r="AC188" s="417"/>
      <c r="AD188" s="714"/>
      <c r="AE188" s="714"/>
      <c r="AF188" s="417"/>
      <c r="AG188" s="417"/>
      <c r="AH188" s="714"/>
      <c r="AI188" s="714"/>
      <c r="AJ188" s="417"/>
      <c r="AK188" s="417"/>
      <c r="AL188" s="714"/>
      <c r="AM188" s="714"/>
      <c r="AN188" s="417"/>
      <c r="AO188" s="417"/>
      <c r="AP188" s="714"/>
      <c r="AQ188" s="714"/>
      <c r="AR188" s="417"/>
      <c r="AS188" s="417"/>
      <c r="AT188" s="714"/>
      <c r="AU188" s="714"/>
      <c r="AV188" s="417"/>
      <c r="AW188" s="417"/>
      <c r="AX188" s="716"/>
      <c r="AY188" s="716"/>
      <c r="AZ188" s="635"/>
      <c r="BA188" s="635"/>
      <c r="BB188" s="716"/>
      <c r="BC188" s="716"/>
      <c r="BD188" s="635"/>
      <c r="BE188" s="635"/>
      <c r="BF188" s="717"/>
      <c r="BG188" s="717"/>
      <c r="BH188" s="432">
        <f t="shared" si="241"/>
        <v>0</v>
      </c>
      <c r="BI188" s="432">
        <f t="shared" si="208"/>
        <v>0</v>
      </c>
      <c r="BJ188" s="432">
        <f t="shared" si="209"/>
        <v>0</v>
      </c>
      <c r="BK188" s="432">
        <f t="shared" si="210"/>
        <v>0</v>
      </c>
      <c r="BL188" s="432">
        <f t="shared" si="211"/>
        <v>0</v>
      </c>
      <c r="BM188" s="436">
        <f t="shared" si="200"/>
        <v>0</v>
      </c>
      <c r="BN188" s="462">
        <v>0.65</v>
      </c>
      <c r="BO188" s="427">
        <f t="shared" si="242"/>
        <v>28</v>
      </c>
      <c r="BP188" s="419"/>
      <c r="BQ188" s="700"/>
      <c r="BR188" s="419"/>
      <c r="BS188" s="700"/>
      <c r="BT188" s="700"/>
      <c r="BU188" s="700"/>
      <c r="BV188" s="427">
        <f t="shared" si="201"/>
        <v>0</v>
      </c>
      <c r="BW188" s="419"/>
      <c r="BX188" s="782"/>
      <c r="BY188" s="419"/>
      <c r="BZ188" s="432"/>
      <c r="CA188" s="419"/>
      <c r="CB188" s="427"/>
      <c r="CC188" s="419"/>
      <c r="CD188" s="427"/>
      <c r="CE188" s="404">
        <f>IF(OR(C188=0,CD188="Д"),0,IF(AND(C188&gt;0,E188=0),VLOOKUP(C188,звания!A:B,2,FALSE)/((EOMONTH($G$3,0)+1)-$G$3)*BO188+VLOOKUP(C188,звания!A:B,2,FALSE)/((EOMONTH($G$3,0)+1)-$G$3)*BR188+VLOOKUP(C188,звания!A:B,2,FALSE)/((EOMONTH($G$3,0)+1)-$G$3)*BU188,IF(AND(C188&gt;0,E188&gt;0,F188&gt;=$G$3,BO188=(EOMONTH($G$3,0)+1)-$G$3),(VLOOKUP(E188,звания!A:B,2,FALSE)/(EOMONTH($G$3,0)-$G$3+1))*(F188-$G$3)+(VLOOKUP(C188,звания!A:B,2,FALSE)/(EOMONTH($G$3,0)-$G$3+1))*((EOMONTH($G$3,0)-$G$3+1)-(F188-$G$3)),IF(AND(C188&gt;0,E188&gt;0,F188&gt;$G$3,BO188&lt;(EOMONTH($G$3,0)+1)-$G$3,BO188&lt;&gt;0),VLOOKUP(E188,звания!A:B,2,FALSE)/((EOMONTH($G$3,0)+1)-$G$3)*((F188-$G$3)-(((EOMONTH($G$3,0)+1)-$G$3)-BO188-BU188-BR188))+VLOOKUP(C188,звания!A:B,2,FALSE)/((EOMONTH($G$3,0)+1)-$G$3)*(((EOMONTH($G$3,0)+1)-F188)),IF(F188&lt;$G$3,(VLOOKUP(C188,звания!A:B,2,FALSE)-VLOOKUP(E188,звания!A:B,2,FALSE))/((EOMONTH($BN$3,0)+1)-$BN$3)*(EOMONTH($BN$3,0)+1-F188)+VLOOKUP(C188,звания!A:B,2,FALSE)/((EOMONTH($G$3,0)+1)-$G$3)*BO188+VLOOKUP(C188,звания!A:B,2,FALSE)/((EOMONTH($G$3,0)+1)-$G$3)*BU188+VLOOKUP(C188,звания!A:B,2,FALSE)/((EOMONTH($G$3,0)+1)-$G$3)*BR188,0)))))</f>
        <v>0</v>
      </c>
      <c r="CF188" s="404">
        <f>IF(OR(CD188="Д",C188=0),0,IF(B188="Виключений зі списків",IF(BS188=0,(VLOOKUP(O188,звания!$D$2:$E$62,2,FALSE))/(EOMONTH($B$3,0)+1-$B$3)*BO188+(VLOOKUP(BQ188,звания!$D$2:$E$62,2,FALSE))/(EOMONTH($B$3,0)+1-$B$3)*BR188,(((VLOOKUP(O188,звания!$D$2:$E$62,2,FALSE))/(EOMONTH($B$3,0)+1-$B$3))*BO188)+(VLOOKUP(BQ188,звания!$D$2:$E$62,2,FALSE))/(EOMONTH($B$3,0)+1-$B$3)*BR188+(VLOOKUP(BS188,звания!$D$2:$E$62,2,FALSE))/(EOMONTH($B$3,0)+1-$B$3)*BU188),IF(BS188=0,(VLOOKUP(O188,звания!$D$2:$E$62,2,FALSE))/(EOMONTH($G$3,0)+1-$G$3)*BO188+(VLOOKUP(BQ188,звания!$D$2:$E$62,2,FALSE))/(EOMONTH($G$3,0)+1-$G$3)*BR188,(((VLOOKUP(O188,звания!$D$2:$E$62,2,FALSE))/(EOMONTH($G$3,0)+1-$G$3))*BO188)+(VLOOKUP(BQ188,звания!$D$2:$E$62,2,FALSE))/(EOMONTH($G$3,0)+1-$G$3)*BR188+(VLOOKUP(BS188,звания!$D$2:$E$62,2,FALSE))/(EOMONTH($G$3,0)+1-$G$3)*BU188+IF(BT188=0,0,(VLOOKUP(BS188,звания!$D$2:$E$62,2,FALSE))/(EOMONTH($BN$3,0)+1-$BN$3)*BT188-(VLOOKUP(O188,звания!$D$2:$E$62,2,FALSE))/(EOMONTH($BN$3,0)+1-$BN$3)*BT188))))</f>
        <v>0</v>
      </c>
      <c r="CG188" s="404">
        <f t="shared" si="234"/>
        <v>0</v>
      </c>
      <c r="CH188" s="404">
        <f>IF(BW188=0,CF188*BX188%,IF(BW188&gt;0,((VLOOKUP(O188,звания!$D$2:$E$62,2,FALSE)/(EOMONTH($G$3,0)+1-$G$3)*BW188)*BX188%)))</f>
        <v>0</v>
      </c>
      <c r="CI188" s="404">
        <f>IF(BY188=0,CF188*BZ188%,IF(BY188&gt;0,(VLOOKUP(O188,звания!$D$2:$E$62,2,FALSE)/(EOMONTH($G$3,0)+1-$G$3)*BO188)*BZ188%)+(VLOOKUP(BS188,звания!$D$2:$E$62,2,FALSE)/(EOMONTH($G$3,0)+1-$G$3)*BU188)*BZ188%)</f>
        <v>0</v>
      </c>
      <c r="CJ188" s="404">
        <f>IF(CA188=0,CF188*CB188%,IF(CA188&gt;0,(VLOOKUP(O188,звания!$D$2:$E$62,2,FALSE)/(EOMONTH($G$3,0)+1-$G$3)*BO188)*CB188%)+(VLOOKUP(BS188,звания!$D$2:$E$62,2,FALSE)/(EOMONTH($G$3,0)+1-$G$3)*BU188)*CB188%)</f>
        <v>0</v>
      </c>
      <c r="CK188" s="404">
        <f>IF(CD188="Д",0,IF(CC188=0,CF188*CD188%,IF(CC188&gt;0,(VLOOKUP(O188,звания!$D$2:$E$62,2,FALSE)/(EOMONTH($G$3,0)+1-$G$3)*BO188)*CD188%)+(VLOOKUP(BS188,звания!$D$2:$E$62,2,FALSE)/(EOMONTH($G$3,0)+1-$G$3)*BU188)*CD188%))</f>
        <v>0</v>
      </c>
      <c r="CL188" s="404">
        <f>IF(BR188&gt;0,((VLOOKUP(C188,звания!$A$2:$B$62,2,FALSE)/(EOMONTH($G$3,0)+1-$G$3)*BO188+VLOOKUP(O188,звания!$D$2:$E$62,2,FALSE)/(EOMONTH($G$3,0)+1-$G$3)*BO188+(VLOOKUP(C188,звания!$A$2:$B$62,2,FALSE)/(EOMONTH($G$3,0)+1-$G$3)*BO188+VLOOKUP(O188,звания!$D$2:$E$62,2,FALSE)/(EOMONTH($G$3,0)+1-$G$3)*BO188)*BV188%)*BN188)+(VLOOKUP(C188,звания!$A$2:$B$62,2,FALSE)/(EOMONTH($G$3,0)+1-$G$3)*BU188+VLOOKUP(BS188,звания!$D$2:$E$62,2,FALSE)/(EOMONTH($G$3,0)+1-$G$3)*BU188+(VLOOKUP(C188,звания!$A$2:$B$62,2,FALSE)/(EOMONTH($G$3,0)+1-$G$3)*BU188+VLOOKUP(BS188,звания!$D$2:$E$62,2,FALSE)/(EOMONTH($G$3,0)+1-$G$3)*BU188)*BV188%)*BN188,(CE188+CF188+CG188)*BN188)</f>
        <v>0</v>
      </c>
      <c r="CM188" s="404"/>
      <c r="CN188" s="404"/>
      <c r="CO188" s="432">
        <f t="shared" si="213"/>
        <v>0</v>
      </c>
      <c r="CP188" s="638"/>
      <c r="CQ188" s="637">
        <f>IF(CF188=0,0,IF((SUM(BH188:BM188)&gt;360),(VLOOKUP(O188,звания!$F$2:$G$62,2,FALSE))/100,VLOOKUP(O188,звания!$F$2:$H$62,3,FALSE)/100))</f>
        <v>0</v>
      </c>
      <c r="CR188" s="617">
        <f>IF(B188="Виключений зі списків",IF(AND(BU188=0,360-BH188&lt;0),(VLOOKUP(O188,звания!$D$2:$E$62,2,FALSE))/(EOMONTH($B$3,0)+1-$B$3)*BO188*CQ188,IF(AND(360-BH188&gt;=0,360-BH188&lt;(EOMONTH($B$3,0)+1-$B$3)),(CF188/(EOMONTH($B$3,0)-$B$3+1)*(360-BH188))*CQ188+(CF188/(EOMONTH($B$3,0)-$B$3+1)*((EOMONTH($B$3,0)-$B$3+1)-(360-BH188)))*VLOOKUP(O188,звания!$F$2:$H$62,2,FALSE)/100,((((VLOOKUP(O188,звания!$D$2:$E$62,2,FALSE))/(EOMONTH($B$3,0)+1-$B$3)*BO188*CQ188+(VLOOKUP(BS188,звания!$D$2:$E$62,2,FALSE))/(EOMONTH($B$3,0)+1-$B$3)*BU188*(VLOOKUP(BS188,звания!$F$2:$G$62,2,FALSE)*0.01)+(IF(BT188=0,0,(VLOOKUP(BS188,звания!$D$2:$E$62,2,FALSE)/(EOMONTH($G$3,0)+1-$G$3)*BT188*(VLOOKUP(BS188,звания!$F$2:$G$62,2,FALSE)))*0.01-(VLOOKUP(O188,звания!$D$2:$E$62,2,FALSE)/(EOMONTH($G$3,0)+1-$G$3)*BT188*(VLOOKUP(O188,звания!$F$2:$G$62,2,FALSE)))*0.01)))))/100*(100-CP188))),(IF(AND(BU188=0,360-BH188&lt;0,CP188=0),(VLOOKUP(O188,звания!$D$2:$E$62,2,FALSE))/(EOMONTH($G$3,0)+1-$G$3)*BO188*CQ188,IF(AND(360-BH188&gt;=0,360-BH188&lt;(EOMONTH($G$3,0)+1-$G$3)),(CF188/(EOMONTH($G$3,0)-$G$3+1)*(360-BH188))*CQ188+(CF188/(EOMONTH($G$3,0)-$G$3+1)*((EOMONTH($G$3,0)-$G$3+1)-(360-BH188)))*VLOOKUP(O188,звания!$F$2:$H$62,2,FALSE)/100,((((VLOOKUP(O188,звания!$D$2:$E$62,2,FALSE))/(EOMONTH($G$3,0)+1-$G$3)*BO188*CQ188+(VLOOKUP(BS188,звания!$D$2:$E$62,2,FALSE))/(EOMONTH($G$3,0)+1-$G$3)*BU188*(VLOOKUP(BS188,звания!$F$2:$G$62,2,FALSE)*0.01)))/100*(100-CP188)+(IF(BT188=0,0,(VLOOKUP(BS188,звания!$D$2:$E$62,2,FALSE)/(EOMONTH($BN$3,0)+1-$BN$3)*BT188*(VLOOKUP(BS188,звания!$F$2:$G$62,2,FALSE)))*0.01-(VLOOKUP(O188,звания!$D$2:$E$62,2,FALSE)/(EOMONTH($BN$3,0)+1-$BN$3)*BT188*(VLOOKUP(O188,звания!$F$2:$G$62,2,FALSE)))*0.01)))))))</f>
        <v>0</v>
      </c>
      <c r="CS188" s="416">
        <f t="shared" si="261"/>
        <v>0</v>
      </c>
      <c r="CT188" s="403"/>
      <c r="CU188" s="403"/>
      <c r="CV188" s="403">
        <f t="shared" si="214"/>
        <v>0</v>
      </c>
      <c r="CW188" s="556">
        <f t="shared" si="243"/>
        <v>0</v>
      </c>
      <c r="CX188" s="403">
        <f t="shared" si="239"/>
        <v>0</v>
      </c>
      <c r="CY188" s="403"/>
      <c r="CZ188" s="404">
        <f t="shared" si="244"/>
        <v>0</v>
      </c>
      <c r="DA188" s="403"/>
      <c r="DB188" s="403"/>
      <c r="DC188" s="403"/>
      <c r="DD188" s="421">
        <f t="shared" si="235"/>
        <v>0</v>
      </c>
      <c r="DE188" s="421">
        <f t="shared" si="257"/>
        <v>0</v>
      </c>
      <c r="DF188" s="403">
        <f t="shared" si="202"/>
        <v>0</v>
      </c>
      <c r="DG188" s="421">
        <f t="shared" si="248"/>
        <v>0</v>
      </c>
      <c r="DH188" s="421">
        <f t="shared" si="249"/>
        <v>0</v>
      </c>
      <c r="DI188" s="421"/>
      <c r="DJ188" s="422" t="str">
        <f t="shared" si="264"/>
        <v xml:space="preserve">    </v>
      </c>
      <c r="DK188" s="113" t="s">
        <v>876</v>
      </c>
      <c r="DL188" s="28"/>
      <c r="DM188" s="28"/>
      <c r="DN188" s="28"/>
      <c r="DO188" s="901"/>
      <c r="DP188" s="888"/>
      <c r="DQ188" s="817"/>
      <c r="DR188" s="818"/>
      <c r="DS188" s="819"/>
      <c r="DT188" s="820"/>
      <c r="DU188" s="124"/>
      <c r="DV188" s="110"/>
      <c r="DX188" s="84"/>
      <c r="DY188" s="84"/>
      <c r="DZ188" s="105"/>
      <c r="EH188" s="543">
        <f t="shared" si="216"/>
        <v>0</v>
      </c>
      <c r="EI188" s="404">
        <f t="shared" si="217"/>
        <v>0</v>
      </c>
      <c r="EJ188" s="29" t="str">
        <f t="shared" si="218"/>
        <v>ВАКАНТ</v>
      </c>
      <c r="EK188" s="50"/>
      <c r="EL188" s="29"/>
      <c r="EM188" s="50"/>
      <c r="EN188" s="50"/>
      <c r="EO188" s="50"/>
      <c r="EP188" s="29"/>
    </row>
    <row r="189" spans="1:146" ht="17.45" customHeight="1">
      <c r="A189" s="650">
        <v>184</v>
      </c>
      <c r="B189" s="881" t="s">
        <v>788</v>
      </c>
      <c r="C189" s="915" t="s">
        <v>707</v>
      </c>
      <c r="D189" s="404" t="str">
        <f t="shared" si="195"/>
        <v>Кучєров Ю.Л.</v>
      </c>
      <c r="E189" s="416"/>
      <c r="F189" s="417"/>
      <c r="G189" s="409" t="str">
        <f>IF(P189&gt;$G$3,0,CONCATENATE((INT((BH189)/360)+INT((BI189)/360)+INT((BJ189)/360)+INT((BK189)/360)+INT((BL189)/360)+INT((BM189)/360))+INT((INT(MOD((BH189),360)/30)+INT(MOD((BI189),360)/30)+INT(MOD((BJ189),360)/30)+INT(MOD((BK189),360)/30)+INT(MOD((BL189),360)/30)+INT(MOD((BM189),360)/30)+INT((MOD(MOD((BH189),360),30)+MOD(MOD((BI189),360),30)+MOD(MOD((BJ189),360),30)+MOD(MOD((BK189),360),30)+MOD(MOD((BL189),360),30)+MOD(MOD((BM189),360),30))/30))/12),".",MOD(INT(MOD((BH189),360)/30)+INT(MOD((BI189),360)/30)+INT(MOD((BJ189),360)/30)+INT(MOD((BK189),360)/30)+INT(MOD((BL189),360)/30)+INT(MOD((BM189),360)/30)+INT((MOD(MOD((BH189),360),30)+MOD(MOD((BI189),360),30)+MOD(MOD((BJ189),360),30)+MOD(MOD((BK189),360),30)+MOD(MOD((BL189),360),30)+MOD(MOD((BM189),360),30))/30),12),".",INT(MOD(MOD(MOD((BH189),360),30)+MOD(MOD((BI189),360),30)+MOD(MOD((BJ189),360),30)+MOD(MOD((BK189),360),30)+MOD(MOD((BL189),360),30)+MOD(MOD((BM189),360),30),30))))</f>
        <v>5.5.2</v>
      </c>
      <c r="H189" s="407" t="str">
        <f>CONCATENATE(INT((BH189)/360),".",INT(MOD((BH189),360)/30),".",MOD(MOD((BH189),360),30))</f>
        <v>5.5.2</v>
      </c>
      <c r="I189" s="407" t="str">
        <f>IF(P189&gt;$G$3,0,CONCATENATE((INT((BH189)/360)+INT((BM189)/360))+INT((INT(MOD((BH189),360)/30)+INT(MOD((BM189),360)/30)+INT((MOD(MOD((BH189),360),30)+MOD(MOD((BM189),360),30))/30))/12),".",MOD(INT(MOD((BH189),360)/30)+INT(MOD((BM189),360)/30)+INT((MOD(MOD((BH189),360),30)+MOD(MOD((BM189),360),30))/30),12),".",INT(MOD(MOD(MOD((BH189),360),30)+MOD(MOD((BM189),360),30),30))))</f>
        <v>5.5.2</v>
      </c>
      <c r="J189" s="407" t="str">
        <f>CONCATENATE(INT(BI189/360),".",MOD(INT(BI189/30),12),".",MOD(INT(BI189),30))</f>
        <v>0.0.0</v>
      </c>
      <c r="K189" s="407" t="str">
        <f>CONCATENATE(INT(BJ189/360),".",MOD(INT(BJ189/30),12),".",MOD(INT(BJ189),30))</f>
        <v>0.0.0</v>
      </c>
      <c r="L189" s="407" t="str">
        <f>CONCATENATE(INT(BK189/360),".",MOD(INT(BK189/30),12),".",MOD(INT(BK189),30))</f>
        <v>0.0.0</v>
      </c>
      <c r="M189" s="407" t="str">
        <f>CONCATENATE(INT(BL189/360),".",MOD(INT(BL189/30),12),".",MOD(INT(BL189),30))</f>
        <v>0.0.0</v>
      </c>
      <c r="N189" s="408" t="str">
        <f>CONCATENATE(IF(INT(INT(DAYS360(BF189,BG189,1)/30)/24)&gt;=2,2,INT(INT(DAYS360(BF189,BG189,1)/30)/24)),".",IF(AND(INT(INT(DAYS360(BF189,BG189,1)/30)/24)&gt;=2,MOD(INT(BM189/30),12)&gt;=6),6,IF(ISODD(MOD(INT(DAYS360(BF189,BG189,1)/30),12)),MOD(INT(DAYS360(BF189,BG189,1)/60),12),MOD(INT(BM189/30),12))),".",IF(AND(INT(INT(DAYS360(BF189,BG189,1)/30)/24)&gt;=2,MOD(INT(BM189/30),12)&gt;=6),0,IF(ISODD(MOD(INT(DAYS360(BF189,BG189,1)/30),12)),INT((MOD(DAYS360(BF189,BG189,1),30)/2+15)),INT(MOD(DAYS360(BF189,BG189,1),30)/2))))</f>
        <v>0.0.0</v>
      </c>
      <c r="O189" s="930">
        <v>4</v>
      </c>
      <c r="P189" s="417">
        <v>42611</v>
      </c>
      <c r="Q189" s="417"/>
      <c r="R189" s="417"/>
      <c r="S189" s="417"/>
      <c r="T189" s="417"/>
      <c r="U189" s="417"/>
      <c r="V189" s="714"/>
      <c r="W189" s="714"/>
      <c r="X189" s="417"/>
      <c r="Y189" s="417"/>
      <c r="Z189" s="714"/>
      <c r="AA189" s="714"/>
      <c r="AB189" s="417"/>
      <c r="AC189" s="417"/>
      <c r="AD189" s="714"/>
      <c r="AE189" s="714"/>
      <c r="AF189" s="417"/>
      <c r="AG189" s="417"/>
      <c r="AH189" s="714"/>
      <c r="AI189" s="714"/>
      <c r="AJ189" s="417"/>
      <c r="AK189" s="417"/>
      <c r="AL189" s="714"/>
      <c r="AM189" s="714"/>
      <c r="AN189" s="417"/>
      <c r="AO189" s="417"/>
      <c r="AP189" s="714"/>
      <c r="AQ189" s="714"/>
      <c r="AR189" s="417"/>
      <c r="AS189" s="417"/>
      <c r="AT189" s="714"/>
      <c r="AU189" s="714"/>
      <c r="AV189" s="417"/>
      <c r="AW189" s="417"/>
      <c r="AX189" s="716"/>
      <c r="AY189" s="716"/>
      <c r="AZ189" s="635"/>
      <c r="BA189" s="635"/>
      <c r="BB189" s="716"/>
      <c r="BC189" s="716"/>
      <c r="BD189" s="635"/>
      <c r="BE189" s="635"/>
      <c r="BF189" s="717"/>
      <c r="BG189" s="717"/>
      <c r="BH189" s="432">
        <f t="shared" si="241"/>
        <v>1952</v>
      </c>
      <c r="BI189" s="432">
        <f>(IF(OR(W189&gt;$G$3,W189=0),IF(OR(V189=0,V189&gt;$G$3),0,DAYS360(V189,$G$3,1)),(DAYS360(V189,W189,1)))+IF(OR(Y189&gt;$G$3,Y189=0),IF(OR(X189=0,X189&gt;$G$3),0,DAYS360(X189,$G$3,1)),(DAYS360(X189,Y189,1)))+IF(OR(AA189&gt;$G$3,AA189=0),IF(OR(Z189=0,Z189&gt;$G$3),0,DAYS360(Z189,$G$3,1)),(DAYS360(Z189,AA189,1)))+IF(OR(AC189&gt;$G$3,AC189=0),IF(OR(AB189=0,AB189&gt;$G$3),0,DAYS360(AB189,$G$3,1)),(DAYS360(AB189,AC189,1)))+IF(OR(AE189&gt;$G$3,AE189=0),IF(OR(AD189=0,AD189&gt;$G$3),0,DAYS360(AD189,$G$3,1)),(DAYS360(AD189,AE189,1)))+IF(OR(AG189&gt;$G$3,AG189=0),IF(OR(AF189=0,AF189&gt;$G$3),0,DAYS360(AF189,$G$3,1)),(DAYS360(AF189,AG189,1)))+IF(OR(AI189&gt;$G$3,AI189=0),IF(OR(AH189=0,AH189&gt;$G$3),0,DAYS360(AH189,$G$3,1)),(DAYS360(AH189,AI189,1)))+IF(OR(AK189&gt;$G$3,AK189=0),IF(OR(AJ189=0,AJ189&gt;$G$3),0,DAYS360(AJ189,$G$3,1)),(DAYS360(AJ189,AK189,1)))+IF(OR(AM189&gt;$G$3,AM189=0),IF(OR(AL189=0,AL189&gt;$G$3),0,DAYS360(AL189,$G$3,1)),(DAYS360(AL189,AM189,1)))+IF(OR(AO189&gt;$G$3,AO189=0),IF(OR(AN189=0,AN189&gt;$G$3),0,DAYS360(AN189,$G$3,1)),(DAYS360(AN189,AO189,1)))+IF(OR(AQ189&gt;$G$3,AQ189=0),IF(OR(AP189=0,AP189&gt;$G$3),0,DAYS360(AP189,$G$3,1)),(DAYS360(AP189,AQ189,1)))+IF(OR(AS189&gt;$G$3,AS189=0),IF(OR(AR189=0,AR189&gt;$G$3),0,DAYS360(AR189,$G$3,1)),(DAYS360(AR189,AS189,1)))+IF(OR(AU189&gt;$G$3,AU189=0),IF(OR(AT189=0,AT189&gt;$G$3),0,DAYS360(AT189,$G$3,1)),(DAYS360(AT189,AU189,1)))+IF(OR(AW189&gt;$G$3,AW189=0),IF(OR(AV189=0,AV189&gt;$G$3),0,DAYS360(AV189,$G$3,1)),(DAYS360(AV189,AW189,1))))*2</f>
        <v>0</v>
      </c>
      <c r="BJ189" s="432">
        <f>(IF(OR(AY189&gt;$G$3,AY189=0),IF(OR(AX189=0,AX189&gt;$G$3),0,DAYS360(AX189,$G$3,1)),(DAYS360(AX189,AY189,1)))+IF(OR(BA189&gt;$G$3,BA189=0),IF(OR(AZ189=0,AZ189&gt;$G$3),0,DAYS360(AZ189,$G$3,1)),(DAYS360(AZ189,BA189,1))))/2</f>
        <v>0</v>
      </c>
      <c r="BK189" s="432">
        <f>(IF(OR(BC189&gt;$G$3,BC189=0),IF(OR(BB189=0,BB189&gt;$G$3),0,DAYS360(BB189,$G$3,1)),(DAYS360(BB189,BC189,1))))</f>
        <v>0</v>
      </c>
      <c r="BL189" s="432">
        <f>(IF(OR(BE189&gt;$G$3,BE189=0),IF(OR(BD189=0,BD189&gt;$G$3),0,DAYS360(BD189,$G$3,1)),(DAYS360(BD189,BE189,1))))/3</f>
        <v>0</v>
      </c>
      <c r="BM189" s="436">
        <f>IF(DAYS360(BF189,BG189)&gt;=1800,1800/2,(DAYS360(BF189,BG189,1))/2)</f>
        <v>0</v>
      </c>
      <c r="BN189" s="462">
        <v>0.65</v>
      </c>
      <c r="BO189" s="427">
        <f t="shared" si="242"/>
        <v>28</v>
      </c>
      <c r="BP189" s="774"/>
      <c r="BQ189" s="700"/>
      <c r="BR189" s="419"/>
      <c r="BS189" s="700"/>
      <c r="BT189" s="700"/>
      <c r="BU189" s="700"/>
      <c r="BV189" s="427">
        <f t="shared" si="201"/>
        <v>30</v>
      </c>
      <c r="BW189" s="427"/>
      <c r="BX189" s="427">
        <v>15</v>
      </c>
      <c r="BY189" s="419"/>
      <c r="BZ189" s="432"/>
      <c r="CA189" s="419"/>
      <c r="CB189" s="427"/>
      <c r="CC189" s="419"/>
      <c r="CD189" s="427"/>
      <c r="CE189" s="404">
        <f>IF(OR(C189=0,CD189="Д"),0,IF(AND(C189&gt;0,E189=0),VLOOKUP(C189,звания!A:B,2,FALSE)/((EOMONTH($G$3,0)+1)-$G$3)*BO189+VLOOKUP(C189,звания!A:B,2,FALSE)/((EOMONTH($G$3,0)+1)-$G$3)*BR189+VLOOKUP(C189,звания!A:B,2,FALSE)/((EOMONTH($G$3,0)+1)-$G$3)*BU189,IF(AND(C189&gt;0,E189&gt;0,F189&gt;=$G$3,BO189=(EOMONTH($G$3,0)+1)-$G$3),(VLOOKUP(E189,звания!A:B,2,FALSE)/(EOMONTH($G$3,0)-$G$3+1))*(F189-$G$3)+(VLOOKUP(C189,звания!A:B,2,FALSE)/(EOMONTH($G$3,0)-$G$3+1))*((EOMONTH($G$3,0)-$G$3+1)-(F189-$G$3)),IF(AND(C189&gt;0,E189&gt;0,F189&gt;$G$3,BO189&lt;(EOMONTH($G$3,0)+1)-$G$3,BO189&lt;&gt;0),VLOOKUP(E189,звания!A:B,2,FALSE)/((EOMONTH($G$3,0)+1)-$G$3)*((F189-$G$3)-(((EOMONTH($G$3,0)+1)-$G$3)-BO189-BU189-BR189))+VLOOKUP(C189,звания!A:B,2,FALSE)/((EOMONTH($G$3,0)+1)-$G$3)*(((EOMONTH($G$3,0)+1)-F189)),IF(F189&lt;$G$3,(VLOOKUP(C189,звания!A:B,2,FALSE)-VLOOKUP(E189,звания!A:B,2,FALSE))/((EOMONTH($BN$3,0)+1)-$BN$3)*(EOMONTH($BN$3,0)+1-F189)+VLOOKUP(C189,звания!A:B,2,FALSE)/((EOMONTH($G$3,0)+1)-$G$3)*BO189+VLOOKUP(C189,звания!A:B,2,FALSE)/((EOMONTH($G$3,0)+1)-$G$3)*BU189+VLOOKUP(C189,звания!A:B,2,FALSE)/((EOMONTH($G$3,0)+1)-$G$3)*BR189,0)))))</f>
        <v>600</v>
      </c>
      <c r="CF189" s="404">
        <f>IF(OR(CD189="Д",C189=0),0,IF(B189="Виключений зі списків",IF(BS189=0,(VLOOKUP(O189,звания!$D$2:$E$62,2,FALSE))/(EOMONTH($B$3,0)+1-$B$3)*BO189+(VLOOKUP(BQ189,звания!$D$2:$E$62,2,FALSE))/(EOMONTH($B$3,0)+1-$B$3)*BR189,(((VLOOKUP(O189,звания!$D$2:$E$62,2,FALSE))/(EOMONTH($B$3,0)+1-$B$3))*BO189)+(VLOOKUP(BQ189,звания!$D$2:$E$62,2,FALSE))/(EOMONTH($B$3,0)+1-$B$3)*BR189+(VLOOKUP(BS189,звания!$D$2:$E$62,2,FALSE))/(EOMONTH($B$3,0)+1-$B$3)*BU189),IF(BS189=0,(VLOOKUP(O189,звания!$D$2:$E$62,2,FALSE))/(EOMONTH($G$3,0)+1-$G$3)*BO189+(VLOOKUP(BQ189,звания!$D$2:$E$62,2,FALSE))/(EOMONTH($G$3,0)+1-$G$3)*BR189,(((VLOOKUP(O189,звания!$D$2:$E$62,2,FALSE))/(EOMONTH($G$3,0)+1-$G$3))*BO189)+(VLOOKUP(BQ189,звания!$D$2:$E$62,2,FALSE))/(EOMONTH($G$3,0)+1-$G$3)*BR189+(VLOOKUP(BS189,звания!$D$2:$E$62,2,FALSE))/(EOMONTH($G$3,0)+1-$G$3)*BU189+IF(BT189=0,0,(VLOOKUP(BS189,звания!$D$2:$E$62,2,FALSE))/(EOMONTH($BN$3,0)+1-$BN$3)*BT189-(VLOOKUP(O189,звания!$D$2:$E$62,2,FALSE))/(EOMONTH($BN$3,0)+1-$BN$3)*BT189))))</f>
        <v>2730</v>
      </c>
      <c r="CG189" s="404">
        <f>IF(AND(SUM(BH189:BM189)&lt;360,((EOMONTH($G$3,0)-$G$3+1+(SUM(BH189:BM189)))&gt;0),SUM(BH189:BM189)+EOMONTH($G$3,0)-$G$3+1&lt;360),(CE189+CF189)*BV189%,IF(SUM(BH189:BM189)+EOMONTH($G$3,0)-$G$3+1&lt;=1800,((CE189+CF189)/(EOMONTH($G$3,0)-$G$3+1))*(360-SUM(BH189:BM189))*BV189%+(((CE189+CF189)/(EOMONTH($G$3,0)-$G$3+1))*((EOMONTH($G$3,0)-$G$3+1)-(360-SUM(BH189:BM189))))*25%,IF(AND(SUM(BH189:BM189)&lt;1800,((EOMONTH($G$3,0)-$G$3+1+SUM(BH189:BM189))&gt;=360),SUM(BH189:BM189)+EOMONTH($G$3,0)-$G$3+1&lt;1800),(CE189+CF189)*BV189%,IF(SUM(BH189:BM189)+EOMONTH($G$3,0)-$G$3+1&lt;=3600,((CE189+CF189)/(EOMONTH($G$3,0)-$G$3+1))*(1800-SUM(BH189:BM189))*BV189%+(((CE189+CF189)/(EOMONTH($G$3,0)-$G$3+1))*((EOMONTH($G$3,0)-$G$3+1)-(1800-SUM(BH189:BM189)))*30%),IF(AND(SUM(BH189:BM189)&lt;3600,((EOMONTH($G$3,0)-$G$3+1+SUM(BH189:BM189))&gt;=1800),SUM(BH189:BM189)+EOMONTH($G$3,0)-$G$3+1&lt;3600),(CE189+CF189)*BV189%,IF(SUM(BH189:BM189)+EOMONTH($G$3,0)-$G$3+1&lt;=5400,((CE189+CF189)/(EOMONTH($G$3,0)-$G$3+1))*(3600-SUM(BH189:BM189))*BV189%+(((CE189+CF189)/(EOMONTH($G$3,0)-$G$3+1))*((EOMONTH($G$3,0)-$G$3+1)-(3600-SUM(BH189:BM189))))*35%,IF(AND(SUM(BH189:BM189)&lt;5400,((EOMONTH($G$3,0)-$G$3+1+SUM(BH189:BM189))&gt;=3600),SUM(BH189:BM189)+EOMONTH($G$3,0)-$G$3+1&lt;5400),(CE189+CF189)*BV189%,IF(SUM(BH189:BM189)+EOMONTH($G$3,0)-$G$3+1&lt;=7200,((CE189+CF189)/(EOMONTH($G$3,0)-$G$3+1))*(5400-SUM(BH189:BM189))*BV189%+(((CE189+CF189)/(EOMONTH($G$3,0)-$G$3+1))*((EOMONTH($G$3,0)-$G$3+1)-(5400-SUM(BH189:BM189))))*40%,IF(AND(SUM(BH189:BM189)&lt;7200,((EOMONTH($G$3,0)-$G$3+1+SUM(BH189:BM189))&gt;=5400),SUM(BH189:BM189)+EOMONTH($G$3,0)-$G$3+1&lt;7200),(CE189+CF189)*BV189%,IF(SUM(BH189:BM189)+EOMONTH($G$3,0)-$G$3+1&lt;=9000,((CE189+CF189)/(EOMONTH($G$3,0)-$G$3+1))*(7200-SUM(BH189:BM189))*BV189%+(((CE189+CF189)/(EOMONTH($G$3,0)-$G$3+1))*((EOMONTH($G$3,0)-$G$3+1)-(7200-SUM(BH189:BM189))))*45%,IF(SUM(BH189:BM189)+EOMONTH($G$3,0)-$G$3+1&gt;=9000,((CE189+CF189)/(EOMONTH($G$3,0)-$G$3+1))*(9000-SUM(BH189:BM189))*BV189%+(((CE189+CF189)/(EOMONTH($G$3,0)-$G$3+1))*((EOMONTH($G$3,0)-$G$3+1)-(9000-SUM(BH189:BM189))))*50%,0)))))))))))</f>
        <v>999</v>
      </c>
      <c r="CH189" s="404">
        <f>IF(BW189=0,CF189*BX189%,IF(BW189&gt;0,((VLOOKUP(O189,звания!$D$2:$E$62,2,FALSE)/(EOMONTH($G$3,0)+1-$G$3)*BW189)*BX189%)))</f>
        <v>409.5</v>
      </c>
      <c r="CI189" s="404">
        <f>IF(BY189=0,CF189*BZ189%,IF(BY189&gt;0,(VLOOKUP(O189,звания!$D$2:$E$62,2,FALSE)/(EOMONTH($G$3,0)+1-$G$3)*BO189)*BZ189%)+(VLOOKUP(BS189,звания!$D$2:$E$62,2,FALSE)/(EOMONTH($G$3,0)+1-$G$3)*BU189)*BZ189%)</f>
        <v>0</v>
      </c>
      <c r="CJ189" s="404">
        <f>IF(CA189=0,CF189*CB189%,IF(CA189&gt;0,(VLOOKUP(O189,звания!$D$2:$E$62,2,FALSE)/(EOMONTH($G$3,0)+1-$G$3)*BO189)*CB189%)+(VLOOKUP(BS189,звания!$D$2:$E$62,2,FALSE)/(EOMONTH($G$3,0)+1-$G$3)*BU189)*CB189%)</f>
        <v>0</v>
      </c>
      <c r="CK189" s="404">
        <f>IF(CD189="Д",0,IF(CC189=0,CF189*CD189%,IF(CC189&gt;0,(VLOOKUP(O189,звания!$D$2:$E$62,2,FALSE)/(EOMONTH($G$3,0)+1-$G$3)*BO189)*CD189%)+(VLOOKUP(BS189,звания!$D$2:$E$62,2,FALSE)/(EOMONTH($G$3,0)+1-$G$3)*BU189)*CD189%))</f>
        <v>0</v>
      </c>
      <c r="CL189" s="404">
        <f>IF(BR189&gt;0,((VLOOKUP(C189,звания!$A$2:$B$62,2,FALSE)/(EOMONTH($G$3,0)+1-$G$3)*BO189+VLOOKUP(O189,звания!$D$2:$E$62,2,FALSE)/(EOMONTH($G$3,0)+1-$G$3)*BO189+(VLOOKUP(C189,звания!$A$2:$B$62,2,FALSE)/(EOMONTH($G$3,0)+1-$G$3)*BO189+VLOOKUP(O189,звания!$D$2:$E$62,2,FALSE)/(EOMONTH($G$3,0)+1-$G$3)*BO189)*BV189%)*BN189)+(VLOOKUP(C189,звания!$A$2:$B$62,2,FALSE)/(EOMONTH($G$3,0)+1-$G$3)*BU189+VLOOKUP(BS189,звания!$D$2:$E$62,2,FALSE)/(EOMONTH($G$3,0)+1-$G$3)*BU189+(VLOOKUP(C189,звания!$A$2:$B$62,2,FALSE)/(EOMONTH($G$3,0)+1-$G$3)*BU189+VLOOKUP(BS189,звания!$D$2:$E$62,2,FALSE)/(EOMONTH($G$3,0)+1-$G$3)*BU189)*BV189%)*BN189,(CE189+CF189+CG189)*BN189)</f>
        <v>2813.85</v>
      </c>
      <c r="CM189" s="404"/>
      <c r="CN189" s="404"/>
      <c r="CO189" s="432">
        <f t="shared" si="213"/>
        <v>4</v>
      </c>
      <c r="CP189" s="638"/>
      <c r="CQ189" s="637">
        <f>IF(CF189=0,0,IF((SUM(BH189:BM189)&gt;360),(VLOOKUP(O189,звания!$F$2:$G$62,2,FALSE))/100,VLOOKUP(O189,звания!$F$2:$H$62,3,FALSE)/100))</f>
        <v>3.15</v>
      </c>
      <c r="CR189" s="617">
        <f>IF(B189="Виключений зі списків",IF(AND(BU189=0,360-BH189&lt;0),(VLOOKUP(O189,звания!$D$2:$E$62,2,FALSE))/(EOMONTH($B$3,0)+1-$B$3)*BO189*CQ189,IF(AND(360-BH189&gt;=0,360-BH189&lt;(EOMONTH($B$3,0)+1-$B$3)),(CF189/(EOMONTH($B$3,0)-$B$3+1)*(360-BH189))*CQ189+(CF189/(EOMONTH($B$3,0)-$B$3+1)*((EOMONTH($B$3,0)-$B$3+1)-(360-BH189)))*VLOOKUP(O189,звания!$F$2:$H$62,2,FALSE)/100,((((VLOOKUP(O189,звания!$D$2:$E$62,2,FALSE))/(EOMONTH($B$3,0)+1-$B$3)*BO189*CQ189+(VLOOKUP(BS189,звания!$D$2:$E$62,2,FALSE))/(EOMONTH($B$3,0)+1-$B$3)*BU189*(VLOOKUP(BS189,звания!$F$2:$G$62,2,FALSE)*0.01)+(IF(BT189=0,0,(VLOOKUP(BS189,звания!$D$2:$E$62,2,FALSE)/(EOMONTH($G$3,0)+1-$G$3)*BT189*(VLOOKUP(BS189,звания!$F$2:$G$62,2,FALSE)))*0.01-(VLOOKUP(O189,звания!$D$2:$E$62,2,FALSE)/(EOMONTH($G$3,0)+1-$G$3)*BT189*(VLOOKUP(O189,звания!$F$2:$G$62,2,FALSE)))*0.01)))))/100*(100-CP189))),(IF(AND(BU189=0,360-BH189&lt;0,CP189=0),(VLOOKUP(O189,звания!$D$2:$E$62,2,FALSE))/(EOMONTH($G$3,0)+1-$G$3)*BO189*CQ189,IF(AND(360-BH189&gt;=0,360-BH189&lt;(EOMONTH($G$3,0)+1-$G$3)),(CF189/(EOMONTH($G$3,0)-$G$3+1)*(360-BH189))*CQ189+(CF189/(EOMONTH($G$3,0)-$G$3+1)*((EOMONTH($G$3,0)-$G$3+1)-(360-BH189)))*VLOOKUP(O189,звания!$F$2:$H$62,2,FALSE)/100,((((VLOOKUP(O189,звания!$D$2:$E$62,2,FALSE))/(EOMONTH($G$3,0)+1-$G$3)*BO189*CQ189+(VLOOKUP(BS189,звания!$D$2:$E$62,2,FALSE))/(EOMONTH($G$3,0)+1-$G$3)*BU189*(VLOOKUP(BS189,звания!$F$2:$G$62,2,FALSE)*0.01)))/100*(100-CP189)+(IF(BT189=0,0,(VLOOKUP(BS189,звания!$D$2:$E$62,2,FALSE)/(EOMONTH($BN$3,0)+1-$BN$3)*BT189*(VLOOKUP(BS189,звания!$F$2:$G$62,2,FALSE)))*0.01-(VLOOKUP(O189,звания!$D$2:$E$62,2,FALSE)/(EOMONTH($BN$3,0)+1-$BN$3)*BT189*(VLOOKUP(O189,звания!$F$2:$G$62,2,FALSE)))*0.01)))))))</f>
        <v>8599.5</v>
      </c>
      <c r="CS189" s="416">
        <f>SUM(CE189:CM189,CR189)</f>
        <v>16151.85</v>
      </c>
      <c r="CT189" s="403"/>
      <c r="CU189" s="403"/>
      <c r="CV189" s="404">
        <f t="shared" si="214"/>
        <v>672.35</v>
      </c>
      <c r="CW189" s="426">
        <f>CN189+SUM(CS189:CV189)</f>
        <v>16824.2</v>
      </c>
      <c r="CX189" s="404">
        <f t="shared" si="239"/>
        <v>3028.36</v>
      </c>
      <c r="CY189" s="1174">
        <v>28</v>
      </c>
      <c r="CZ189" s="404">
        <f t="shared" si="244"/>
        <v>0</v>
      </c>
      <c r="DA189" s="404"/>
      <c r="DB189" s="403"/>
      <c r="DC189" s="404"/>
      <c r="DD189" s="426">
        <f t="shared" si="235"/>
        <v>3028.36</v>
      </c>
      <c r="DE189" s="426">
        <f t="shared" si="257"/>
        <v>3553.41</v>
      </c>
      <c r="DF189" s="404">
        <f t="shared" si="202"/>
        <v>3028.36</v>
      </c>
      <c r="DG189" s="426">
        <f t="shared" si="248"/>
        <v>16824.2</v>
      </c>
      <c r="DH189" s="426">
        <f t="shared" si="249"/>
        <v>0</v>
      </c>
      <c r="DI189" s="421"/>
      <c r="DJ189" s="422" t="str">
        <f t="shared" si="264"/>
        <v xml:space="preserve">30 від 01.03   </v>
      </c>
      <c r="DK189" s="113" t="s">
        <v>1162</v>
      </c>
      <c r="DL189" s="28" t="s">
        <v>1163</v>
      </c>
      <c r="DM189" s="28" t="s">
        <v>870</v>
      </c>
      <c r="DN189" s="28" t="s">
        <v>1164</v>
      </c>
      <c r="DO189" s="900">
        <v>3013821271</v>
      </c>
      <c r="DP189" s="888"/>
      <c r="DQ189" s="817"/>
      <c r="DR189" s="818"/>
      <c r="DS189" s="819"/>
      <c r="DT189" s="820"/>
      <c r="DU189" s="124"/>
      <c r="DV189" s="110"/>
      <c r="DX189" s="104"/>
      <c r="DY189" s="104"/>
      <c r="DZ189" s="105"/>
      <c r="EH189" s="543">
        <f t="shared" si="216"/>
        <v>2</v>
      </c>
      <c r="EI189" s="404" t="str">
        <f t="shared" si="217"/>
        <v>ст. м-с</v>
      </c>
      <c r="EJ189" s="29" t="str">
        <f t="shared" si="218"/>
        <v>Кучєров Ю.Л.</v>
      </c>
      <c r="EK189" s="50"/>
      <c r="EL189" s="29"/>
      <c r="EM189" s="50"/>
      <c r="EN189" s="50"/>
      <c r="EO189" s="50"/>
      <c r="EP189" s="29"/>
    </row>
    <row r="190" spans="1:146" ht="17.45" customHeight="1">
      <c r="A190" s="427">
        <v>185</v>
      </c>
      <c r="B190" s="881" t="s">
        <v>788</v>
      </c>
      <c r="C190" s="915" t="s">
        <v>707</v>
      </c>
      <c r="D190" s="404" t="str">
        <f t="shared" ref="D190:D253" si="265">DK190</f>
        <v>Таранюк Р.В.</v>
      </c>
      <c r="E190" s="416"/>
      <c r="F190" s="417"/>
      <c r="G190" s="409" t="str">
        <f t="shared" si="258"/>
        <v>4.3.18</v>
      </c>
      <c r="H190" s="407" t="str">
        <f t="shared" si="262"/>
        <v>4.3.18</v>
      </c>
      <c r="I190" s="407" t="str">
        <f t="shared" si="259"/>
        <v>4.3.18</v>
      </c>
      <c r="J190" s="407" t="str">
        <f t="shared" si="250"/>
        <v>0.0.0</v>
      </c>
      <c r="K190" s="407" t="str">
        <f t="shared" si="251"/>
        <v>0.0.0</v>
      </c>
      <c r="L190" s="407" t="str">
        <f t="shared" si="252"/>
        <v>0.0.0</v>
      </c>
      <c r="M190" s="407" t="str">
        <f t="shared" si="253"/>
        <v>0.0.0</v>
      </c>
      <c r="N190" s="408" t="str">
        <f t="shared" ref="N190:N196" si="266">CONCATENATE(IF(INT(INT(DAYS360(BF190,BG190,1)/30)/24)&gt;=2,2,INT(INT(DAYS360(BF190,BG190,1)/30)/24)),".",IF(AND(INT(INT(DAYS360(BF190,BG190,1)/30)/24)&gt;=2,MOD(INT(BM190/30),12)&gt;=6),6,IF(ISODD(MOD(INT(DAYS360(BF190,BG190,1)/30),12)),MOD(INT(DAYS360(BF190,BG190,1)/60),12),MOD(INT(BM190/30),12))),".",IF(AND(INT(INT(DAYS360(BF190,BG190,1)/30)/24)&gt;=2,MOD(INT(BM190/30),12)&gt;=6),0,IF(ISODD(MOD(INT(DAYS360(BF190,BG190,1)/30),12)),INT((MOD(DAYS360(BF190,BG190,1),30)/2+15)),INT(MOD(DAYS360(BF190,BG190,1),30)/2))))</f>
        <v>0.0.0</v>
      </c>
      <c r="O190" s="930">
        <v>4</v>
      </c>
      <c r="P190" s="417">
        <v>43021</v>
      </c>
      <c r="Q190" s="417"/>
      <c r="R190" s="417"/>
      <c r="S190" s="417"/>
      <c r="T190" s="417"/>
      <c r="U190" s="417"/>
      <c r="V190" s="714"/>
      <c r="W190" s="714"/>
      <c r="X190" s="417"/>
      <c r="Y190" s="417"/>
      <c r="Z190" s="714"/>
      <c r="AA190" s="714"/>
      <c r="AB190" s="417"/>
      <c r="AC190" s="417"/>
      <c r="AD190" s="714"/>
      <c r="AE190" s="714"/>
      <c r="AF190" s="417"/>
      <c r="AG190" s="417"/>
      <c r="AH190" s="714"/>
      <c r="AI190" s="714"/>
      <c r="AJ190" s="417"/>
      <c r="AK190" s="417"/>
      <c r="AL190" s="714"/>
      <c r="AM190" s="714"/>
      <c r="AN190" s="417"/>
      <c r="AO190" s="417"/>
      <c r="AP190" s="714"/>
      <c r="AQ190" s="714"/>
      <c r="AR190" s="417"/>
      <c r="AS190" s="417"/>
      <c r="AT190" s="714"/>
      <c r="AU190" s="714"/>
      <c r="AV190" s="417"/>
      <c r="AW190" s="417"/>
      <c r="AX190" s="716"/>
      <c r="AY190" s="716"/>
      <c r="AZ190" s="635"/>
      <c r="BA190" s="635"/>
      <c r="BB190" s="716"/>
      <c r="BC190" s="716"/>
      <c r="BD190" s="635"/>
      <c r="BE190" s="635"/>
      <c r="BF190" s="717"/>
      <c r="BG190" s="717"/>
      <c r="BH190" s="432">
        <f t="shared" si="241"/>
        <v>1548</v>
      </c>
      <c r="BI190" s="432">
        <f t="shared" ref="BI190:BI196" si="267">(IF(OR(W190&gt;$G$3,W190=0),IF(OR(V190=0,V190&gt;$G$3),0,DAYS360(V190,$G$3,1)),(DAYS360(V190,W190,1)))+IF(OR(Y190&gt;$G$3,Y190=0),IF(OR(X190=0,X190&gt;$G$3),0,DAYS360(X190,$G$3,1)),(DAYS360(X190,Y190,1)))+IF(OR(AA190&gt;$G$3,AA190=0),IF(OR(Z190=0,Z190&gt;$G$3),0,DAYS360(Z190,$G$3,1)),(DAYS360(Z190,AA190,1)))+IF(OR(AC190&gt;$G$3,AC190=0),IF(OR(AB190=0,AB190&gt;$G$3),0,DAYS360(AB190,$G$3,1)),(DAYS360(AB190,AC190,1)))+IF(OR(AE190&gt;$G$3,AE190=0),IF(OR(AD190=0,AD190&gt;$G$3),0,DAYS360(AD190,$G$3,1)),(DAYS360(AD190,AE190,1)))+IF(OR(AG190&gt;$G$3,AG190=0),IF(OR(AF190=0,AF190&gt;$G$3),0,DAYS360(AF190,$G$3,1)),(DAYS360(AF190,AG190,1)))+IF(OR(AI190&gt;$G$3,AI190=0),IF(OR(AH190=0,AH190&gt;$G$3),0,DAYS360(AH190,$G$3,1)),(DAYS360(AH190,AI190,1)))+IF(OR(AK190&gt;$G$3,AK190=0),IF(OR(AJ190=0,AJ190&gt;$G$3),0,DAYS360(AJ190,$G$3,1)),(DAYS360(AJ190,AK190,1)))+IF(OR(AM190&gt;$G$3,AM190=0),IF(OR(AL190=0,AL190&gt;$G$3),0,DAYS360(AL190,$G$3,1)),(DAYS360(AL190,AM190,1)))+IF(OR(AO190&gt;$G$3,AO190=0),IF(OR(AN190=0,AN190&gt;$G$3),0,DAYS360(AN190,$G$3,1)),(DAYS360(AN190,AO190,1)))+IF(OR(AQ190&gt;$G$3,AQ190=0),IF(OR(AP190=0,AP190&gt;$G$3),0,DAYS360(AP190,$G$3,1)),(DAYS360(AP190,AQ190,1)))+IF(OR(AS190&gt;$G$3,AS190=0),IF(OR(AR190=0,AR190&gt;$G$3),0,DAYS360(AR190,$G$3,1)),(DAYS360(AR190,AS190,1)))+IF(OR(AU190&gt;$G$3,AU190=0),IF(OR(AT190=0,AT190&gt;$G$3),0,DAYS360(AT190,$G$3,1)),(DAYS360(AT190,AU190,1)))+IF(OR(AW190&gt;$G$3,AW190=0),IF(OR(AV190=0,AV190&gt;$G$3),0,DAYS360(AV190,$G$3,1)),(DAYS360(AV190,AW190,1))))*2</f>
        <v>0</v>
      </c>
      <c r="BJ190" s="432">
        <f t="shared" ref="BJ190:BJ196" si="268">(IF(OR(AY190&gt;$G$3,AY190=0),IF(OR(AX190=0,AX190&gt;$G$3),0,DAYS360(AX190,$G$3,1)),(DAYS360(AX190,AY190,1)))+IF(OR(BA190&gt;$G$3,BA190=0),IF(OR(AZ190=0,AZ190&gt;$G$3),0,DAYS360(AZ190,$G$3,1)),(DAYS360(AZ190,BA190,1))))/2</f>
        <v>0</v>
      </c>
      <c r="BK190" s="432">
        <f t="shared" ref="BK190:BK196" si="269">(IF(OR(BC190&gt;$G$3,BC190=0),IF(OR(BB190=0,BB190&gt;$G$3),0,DAYS360(BB190,$G$3,1)),(DAYS360(BB190,BC190,1))))</f>
        <v>0</v>
      </c>
      <c r="BL190" s="432">
        <f t="shared" ref="BL190:BL196" si="270">(IF(OR(BE190&gt;$G$3,BE190=0),IF(OR(BD190=0,BD190&gt;$G$3),0,DAYS360(BD190,$G$3,1)),(DAYS360(BD190,BE190,1))))/3</f>
        <v>0</v>
      </c>
      <c r="BM190" s="436">
        <f t="shared" si="200"/>
        <v>0</v>
      </c>
      <c r="BN190" s="462">
        <v>0.65</v>
      </c>
      <c r="BO190" s="427">
        <f t="shared" si="242"/>
        <v>28</v>
      </c>
      <c r="BP190" s="419"/>
      <c r="BQ190" s="700"/>
      <c r="BR190" s="419"/>
      <c r="BS190" s="700"/>
      <c r="BT190" s="700"/>
      <c r="BU190" s="700"/>
      <c r="BV190" s="427">
        <f t="shared" ref="BV190:BV250" si="271">IF((BH190+BI190+BJ190+BK190+BL190+BM190)&lt;360,0,IF(AND((BH190+BI190+BJ190+BK190+BL190+BM190)&gt;=360,(BH190+BI190+BJ190+BK190+BL190+BM190)&lt;1800),25,IF(AND((BH190+BI190+BJ190+BK190+BL190+BM190)&gt;=1800,(BH190+BI190+BJ190+BK190+BL190+BM190)&lt;3600),30,IF(AND((BH190+BI190+BJ190+BK190+BL190+BM190)&gt;=3600,(BH190+BI190+BJ190+BK190+BL190+BM190)&lt;5400),35,IF(AND((BH190+BI190+BJ190+BK190+BL190+BM190)&gt;=5400,(BH190+BI190+BJ190+BK190+BL190+BM190)&lt;7200),40,IF(AND((BH190+BI190+BJ190+BK190+BL190+BM190)&gt;=7200,(BH190+BI190+BJ190+BK190+BL190+BM190)&lt;9000),45,IF((BH190+BI190+BJ190+BK190+BL190+BM190)&gt;=9000,50,"ПРОВЕРЬ")))))))</f>
        <v>25</v>
      </c>
      <c r="BW190" s="427"/>
      <c r="BX190" s="427">
        <v>15</v>
      </c>
      <c r="BY190" s="419"/>
      <c r="BZ190" s="432"/>
      <c r="CA190" s="419"/>
      <c r="CB190" s="427"/>
      <c r="CC190" s="419"/>
      <c r="CD190" s="427"/>
      <c r="CE190" s="404">
        <f>IF(OR(C190=0,CD190="Д"),0,IF(AND(C190&gt;0,E190=0),VLOOKUP(C190,звания!A:B,2,FALSE)/((EOMONTH($G$3,0)+1)-$G$3)*BO190+VLOOKUP(C190,звания!A:B,2,FALSE)/((EOMONTH($G$3,0)+1)-$G$3)*BR190+VLOOKUP(C190,звания!A:B,2,FALSE)/((EOMONTH($G$3,0)+1)-$G$3)*BU190,IF(AND(C190&gt;0,E190&gt;0,F190&gt;=$G$3,BO190=(EOMONTH($G$3,0)+1)-$G$3),(VLOOKUP(E190,звания!A:B,2,FALSE)/(EOMONTH($G$3,0)-$G$3+1))*(F190-$G$3)+(VLOOKUP(C190,звания!A:B,2,FALSE)/(EOMONTH($G$3,0)-$G$3+1))*((EOMONTH($G$3,0)-$G$3+1)-(F190-$G$3)),IF(AND(C190&gt;0,E190&gt;0,F190&gt;$G$3,BO190&lt;(EOMONTH($G$3,0)+1)-$G$3,BO190&lt;&gt;0),VLOOKUP(E190,звания!A:B,2,FALSE)/((EOMONTH($G$3,0)+1)-$G$3)*((F190-$G$3)-(((EOMONTH($G$3,0)+1)-$G$3)-BO190-BU190-BR190))+VLOOKUP(C190,звания!A:B,2,FALSE)/((EOMONTH($G$3,0)+1)-$G$3)*(((EOMONTH($G$3,0)+1)-F190)),IF(F190&lt;$G$3,(VLOOKUP(C190,звания!A:B,2,FALSE)-VLOOKUP(E190,звания!A:B,2,FALSE))/((EOMONTH($BN$3,0)+1)-$BN$3)*(EOMONTH($BN$3,0)+1-F190)+VLOOKUP(C190,звания!A:B,2,FALSE)/((EOMONTH($G$3,0)+1)-$G$3)*BO190+VLOOKUP(C190,звания!A:B,2,FALSE)/((EOMONTH($G$3,0)+1)-$G$3)*BU190+VLOOKUP(C190,звания!A:B,2,FALSE)/((EOMONTH($G$3,0)+1)-$G$3)*BR190,0)))))</f>
        <v>600</v>
      </c>
      <c r="CF190" s="404">
        <f>IF(OR(CD190="Д",C190=0),0,IF(B190="Виключений зі списків",IF(BS190=0,(VLOOKUP(O190,звания!$D$2:$E$62,2,FALSE))/(EOMONTH($B$3,0)+1-$B$3)*BO190+(VLOOKUP(BQ190,звания!$D$2:$E$62,2,FALSE))/(EOMONTH($B$3,0)+1-$B$3)*BR190,(((VLOOKUP(O190,звания!$D$2:$E$62,2,FALSE))/(EOMONTH($B$3,0)+1-$B$3))*BO190)+(VLOOKUP(BQ190,звания!$D$2:$E$62,2,FALSE))/(EOMONTH($B$3,0)+1-$B$3)*BR190+(VLOOKUP(BS190,звания!$D$2:$E$62,2,FALSE))/(EOMONTH($B$3,0)+1-$B$3)*BU190),IF(BS190=0,(VLOOKUP(O190,звания!$D$2:$E$62,2,FALSE))/(EOMONTH($G$3,0)+1-$G$3)*BO190+(VLOOKUP(BQ190,звания!$D$2:$E$62,2,FALSE))/(EOMONTH($G$3,0)+1-$G$3)*BR190,(((VLOOKUP(O190,звания!$D$2:$E$62,2,FALSE))/(EOMONTH($G$3,0)+1-$G$3))*BO190)+(VLOOKUP(BQ190,звания!$D$2:$E$62,2,FALSE))/(EOMONTH($G$3,0)+1-$G$3)*BR190+(VLOOKUP(BS190,звания!$D$2:$E$62,2,FALSE))/(EOMONTH($G$3,0)+1-$G$3)*BU190+IF(BT190=0,0,(VLOOKUP(BS190,звания!$D$2:$E$62,2,FALSE))/(EOMONTH($BN$3,0)+1-$BN$3)*BT190-(VLOOKUP(O190,звания!$D$2:$E$62,2,FALSE))/(EOMONTH($BN$3,0)+1-$BN$3)*BT190))))</f>
        <v>2730</v>
      </c>
      <c r="CG190" s="404">
        <f t="shared" si="234"/>
        <v>832.5</v>
      </c>
      <c r="CH190" s="404">
        <f>IF(BW190=0,CF190*BX190%,IF(BW190&gt;0,((VLOOKUP(O190,звания!$D$2:$E$62,2,FALSE)/(EOMONTH($G$3,0)+1-$G$3)*BW190)*BX190%)))</f>
        <v>409.5</v>
      </c>
      <c r="CI190" s="404">
        <f>IF(BY190=0,CF190*BZ190%,IF(BY190&gt;0,(VLOOKUP(O190,звания!$D$2:$E$62,2,FALSE)/(EOMONTH($G$3,0)+1-$G$3)*BO190)*BZ190%)+(VLOOKUP(BS190,звания!$D$2:$E$62,2,FALSE)/(EOMONTH($G$3,0)+1-$G$3)*BU190)*BZ190%)</f>
        <v>0</v>
      </c>
      <c r="CJ190" s="404">
        <f>IF(CA190=0,CF190*CB190%,IF(CA190&gt;0,(VLOOKUP(O190,звания!$D$2:$E$62,2,FALSE)/(EOMONTH($G$3,0)+1-$G$3)*BO190)*CB190%)+(VLOOKUP(BS190,звания!$D$2:$E$62,2,FALSE)/(EOMONTH($G$3,0)+1-$G$3)*BU190)*CB190%)</f>
        <v>0</v>
      </c>
      <c r="CK190" s="404">
        <f>IF(CD190="Д",0,IF(CC190=0,CF190*CD190%,IF(CC190&gt;0,(VLOOKUP(O190,звания!$D$2:$E$62,2,FALSE)/(EOMONTH($G$3,0)+1-$G$3)*BO190)*CD190%)+(VLOOKUP(BS190,звания!$D$2:$E$62,2,FALSE)/(EOMONTH($G$3,0)+1-$G$3)*BU190)*CD190%))</f>
        <v>0</v>
      </c>
      <c r="CL190" s="404">
        <f>IF(BR190&gt;0,((VLOOKUP(C190,звания!$A$2:$B$62,2,FALSE)/(EOMONTH($G$3,0)+1-$G$3)*BO190+VLOOKUP(O190,звания!$D$2:$E$62,2,FALSE)/(EOMONTH($G$3,0)+1-$G$3)*BO190+(VLOOKUP(C190,звания!$A$2:$B$62,2,FALSE)/(EOMONTH($G$3,0)+1-$G$3)*BO190+VLOOKUP(O190,звания!$D$2:$E$62,2,FALSE)/(EOMONTH($G$3,0)+1-$G$3)*BO190)*BV190%)*BN190)+(VLOOKUP(C190,звания!$A$2:$B$62,2,FALSE)/(EOMONTH($G$3,0)+1-$G$3)*BU190+VLOOKUP(BS190,звания!$D$2:$E$62,2,FALSE)/(EOMONTH($G$3,0)+1-$G$3)*BU190+(VLOOKUP(C190,звания!$A$2:$B$62,2,FALSE)/(EOMONTH($G$3,0)+1-$G$3)*BU190+VLOOKUP(BS190,звания!$D$2:$E$62,2,FALSE)/(EOMONTH($G$3,0)+1-$G$3)*BU190)*BV190%)*BN190,(CE190+CF190+CG190)*BN190)</f>
        <v>2705.63</v>
      </c>
      <c r="CM190" s="404"/>
      <c r="CN190" s="404"/>
      <c r="CO190" s="432">
        <f t="shared" si="213"/>
        <v>4</v>
      </c>
      <c r="CP190" s="638"/>
      <c r="CQ190" s="637">
        <f>IF(CF190=0,0,IF((SUM(BH190:BM190)&gt;360),(VLOOKUP(O190,звания!$F$2:$G$62,2,FALSE))/100,VLOOKUP(O190,звания!$F$2:$H$62,3,FALSE)/100))</f>
        <v>3.15</v>
      </c>
      <c r="CR190" s="617">
        <f>IF(B190="Виключений зі списків",IF(AND(BU190=0,360-BH190&lt;0),(VLOOKUP(O190,звания!$D$2:$E$62,2,FALSE))/(EOMONTH($B$3,0)+1-$B$3)*BO190*CQ190,IF(AND(360-BH190&gt;=0,360-BH190&lt;(EOMONTH($B$3,0)+1-$B$3)),(CF190/(EOMONTH($B$3,0)-$B$3+1)*(360-BH190))*CQ190+(CF190/(EOMONTH($B$3,0)-$B$3+1)*((EOMONTH($B$3,0)-$B$3+1)-(360-BH190)))*VLOOKUP(O190,звания!$F$2:$H$62,2,FALSE)/100,((((VLOOKUP(O190,звания!$D$2:$E$62,2,FALSE))/(EOMONTH($B$3,0)+1-$B$3)*BO190*CQ190+(VLOOKUP(BS190,звания!$D$2:$E$62,2,FALSE))/(EOMONTH($B$3,0)+1-$B$3)*BU190*(VLOOKUP(BS190,звания!$F$2:$G$62,2,FALSE)*0.01)+(IF(BT190=0,0,(VLOOKUP(BS190,звания!$D$2:$E$62,2,FALSE)/(EOMONTH($G$3,0)+1-$G$3)*BT190*(VLOOKUP(BS190,звания!$F$2:$G$62,2,FALSE)))*0.01-(VLOOKUP(O190,звания!$D$2:$E$62,2,FALSE)/(EOMONTH($G$3,0)+1-$G$3)*BT190*(VLOOKUP(O190,звания!$F$2:$G$62,2,FALSE)))*0.01)))))/100*(100-CP190))),(IF(AND(BU190=0,360-BH190&lt;0,CP190=0),(VLOOKUP(O190,звания!$D$2:$E$62,2,FALSE))/(EOMONTH($G$3,0)+1-$G$3)*BO190*CQ190,IF(AND(360-BH190&gt;=0,360-BH190&lt;(EOMONTH($G$3,0)+1-$G$3)),(CF190/(EOMONTH($G$3,0)-$G$3+1)*(360-BH190))*CQ190+(CF190/(EOMONTH($G$3,0)-$G$3+1)*((EOMONTH($G$3,0)-$G$3+1)-(360-BH190)))*VLOOKUP(O190,звания!$F$2:$H$62,2,FALSE)/100,((((VLOOKUP(O190,звания!$D$2:$E$62,2,FALSE))/(EOMONTH($G$3,0)+1-$G$3)*BO190*CQ190+(VLOOKUP(BS190,звания!$D$2:$E$62,2,FALSE))/(EOMONTH($G$3,0)+1-$G$3)*BU190*(VLOOKUP(BS190,звания!$F$2:$G$62,2,FALSE)*0.01)))/100*(100-CP190)+(IF(BT190=0,0,(VLOOKUP(BS190,звания!$D$2:$E$62,2,FALSE)/(EOMONTH($BN$3,0)+1-$BN$3)*BT190*(VLOOKUP(BS190,звания!$F$2:$G$62,2,FALSE)))*0.01-(VLOOKUP(O190,звания!$D$2:$E$62,2,FALSE)/(EOMONTH($BN$3,0)+1-$BN$3)*BT190*(VLOOKUP(O190,звания!$F$2:$G$62,2,FALSE)))*0.01)))))))</f>
        <v>8599.5</v>
      </c>
      <c r="CS190" s="416">
        <f t="shared" si="261"/>
        <v>15877.13</v>
      </c>
      <c r="CT190" s="403"/>
      <c r="CU190" s="403"/>
      <c r="CV190" s="404">
        <f t="shared" si="214"/>
        <v>672.35</v>
      </c>
      <c r="CW190" s="426">
        <f t="shared" si="243"/>
        <v>16549.48</v>
      </c>
      <c r="CX190" s="404">
        <f t="shared" si="239"/>
        <v>2978.91</v>
      </c>
      <c r="CY190" s="1174">
        <v>5</v>
      </c>
      <c r="CZ190" s="404">
        <f t="shared" si="244"/>
        <v>203.91</v>
      </c>
      <c r="DA190" s="404"/>
      <c r="DB190" s="403"/>
      <c r="DC190" s="404"/>
      <c r="DD190" s="426">
        <f t="shared" si="235"/>
        <v>3182.82</v>
      </c>
      <c r="DE190" s="426">
        <f t="shared" si="257"/>
        <v>3492.97</v>
      </c>
      <c r="DF190" s="404">
        <f t="shared" ref="DF190:DF253" si="272">CX190</f>
        <v>2978.91</v>
      </c>
      <c r="DG190" s="426">
        <f t="shared" si="248"/>
        <v>16345.57</v>
      </c>
      <c r="DH190" s="426">
        <f t="shared" si="249"/>
        <v>0</v>
      </c>
      <c r="DI190" s="421"/>
      <c r="DJ190" s="422" t="str">
        <f t="shared" si="264"/>
        <v xml:space="preserve">30 від 01.03   </v>
      </c>
      <c r="DK190" s="113" t="s">
        <v>1165</v>
      </c>
      <c r="DL190" s="28" t="s">
        <v>938</v>
      </c>
      <c r="DM190" s="28" t="s">
        <v>1106</v>
      </c>
      <c r="DN190" s="28" t="s">
        <v>1042</v>
      </c>
      <c r="DO190" s="946"/>
      <c r="DP190" s="888"/>
      <c r="DQ190" s="817"/>
      <c r="DR190" s="818"/>
      <c r="DS190" s="819"/>
      <c r="DT190" s="820"/>
      <c r="DU190" s="400"/>
      <c r="DV190" s="110"/>
      <c r="DX190" s="84"/>
      <c r="DY190" s="84"/>
      <c r="DZ190" s="105"/>
      <c r="EH190" s="543">
        <f t="shared" si="216"/>
        <v>2</v>
      </c>
      <c r="EI190" s="404" t="str">
        <f t="shared" si="217"/>
        <v>ст. м-с</v>
      </c>
      <c r="EJ190" s="29" t="str">
        <f t="shared" si="218"/>
        <v>Таранюк Р.В.</v>
      </c>
      <c r="EK190" s="50"/>
      <c r="EL190" s="29"/>
      <c r="EM190" s="50"/>
      <c r="EN190" s="50"/>
      <c r="EO190" s="50"/>
      <c r="EP190" s="30"/>
    </row>
    <row r="191" spans="1:146" ht="17.45" hidden="1" customHeight="1">
      <c r="A191" s="446">
        <v>186</v>
      </c>
      <c r="B191" s="881" t="s">
        <v>835</v>
      </c>
      <c r="C191" s="911"/>
      <c r="D191" s="403" t="str">
        <f>DK191</f>
        <v>ВАКАНТ</v>
      </c>
      <c r="E191" s="416"/>
      <c r="F191" s="417"/>
      <c r="G191" s="406" t="str">
        <f>IF(P191&gt;$G$3,0,CONCATENATE((INT((BH191)/360)+INT((BI191)/360)+INT((BJ191)/360)+INT((BK191)/360)+INT((BL191)/360)+INT((BM191)/360))+INT((INT(MOD((BH191),360)/30)+INT(MOD((BI191),360)/30)+INT(MOD((BJ191),360)/30)+INT(MOD((BK191),360)/30)+INT(MOD((BL191),360)/30)+INT(MOD((BM191),360)/30)+INT((MOD(MOD((BH191),360),30)+MOD(MOD((BI191),360),30)+MOD(MOD((BJ191),360),30)+MOD(MOD((BK191),360),30)+MOD(MOD((BL191),360),30)+MOD(MOD((BM191),360),30))/30))/12),".",MOD(INT(MOD((BH191),360)/30)+INT(MOD((BI191),360)/30)+INT(MOD((BJ191),360)/30)+INT(MOD((BK191),360)/30)+INT(MOD((BL191),360)/30)+INT(MOD((BM191),360)/30)+INT((MOD(MOD((BH191),360),30)+MOD(MOD((BI191),360),30)+MOD(MOD((BJ191),360),30)+MOD(MOD((BK191),360),30)+MOD(MOD((BL191),360),30)+MOD(MOD((BM191),360),30))/30),12),".",INT(MOD(MOD(MOD((BH191),360),30)+MOD(MOD((BI191),360),30)+MOD(MOD((BJ191),360),30)+MOD(MOD((BK191),360),30)+MOD(MOD((BL191),360),30)+MOD(MOD((BM191),360),30),30))))</f>
        <v>0.0.0</v>
      </c>
      <c r="H191" s="407" t="str">
        <f>CONCATENATE(INT((BH191)/360),".",INT(MOD((BH191),360)/30),".",MOD(MOD((BH191),360),30))</f>
        <v>0.0.0</v>
      </c>
      <c r="I191" s="407" t="str">
        <f>IF(P191&gt;$G$3,0,CONCATENATE((INT((BH191)/360)+INT((BM191)/360))+INT((INT(MOD((BH191),360)/30)+INT(MOD((BM191),360)/30)+INT((MOD(MOD((BH191),360),30)+MOD(MOD((BM191),360),30))/30))/12),".",MOD(INT(MOD((BH191),360)/30)+INT(MOD((BM191),360)/30)+INT((MOD(MOD((BH191),360),30)+MOD(MOD((BM191),360),30))/30),12),".",INT(MOD(MOD(MOD((BH191),360),30)+MOD(MOD((BM191),360),30),30))))</f>
        <v>0.0.0</v>
      </c>
      <c r="J191" s="407" t="str">
        <f>CONCATENATE(INT(BI191/360),".",MOD(INT(BI191/30),12),".",MOD(INT(BI191),30))</f>
        <v>0.0.0</v>
      </c>
      <c r="K191" s="407" t="str">
        <f>CONCATENATE(INT(BJ191/360),".",MOD(INT(BJ191/30),12),".",MOD(INT(BJ191),30))</f>
        <v>0.0.0</v>
      </c>
      <c r="L191" s="407" t="str">
        <f>CONCATENATE(INT(BK191/360),".",MOD(INT(BK191/30),12),".",MOD(INT(BK191),30))</f>
        <v>0.0.0</v>
      </c>
      <c r="M191" s="407" t="str">
        <f>CONCATENATE(INT(BL191/360),".",MOD(INT(BL191/30),12),".",MOD(INT(BL191),30))</f>
        <v>0.0.0</v>
      </c>
      <c r="N191" s="408" t="str">
        <f>CONCATENATE(IF(INT(INT(DAYS360(BF191,BG191,1)/30)/24)&gt;=2,2,INT(INT(DAYS360(BF191,BG191,1)/30)/24)),".",IF(AND(INT(INT(DAYS360(BF191,BG191,1)/30)/24)&gt;=2,MOD(INT(BM191/30),12)&gt;=6),6,IF(ISODD(MOD(INT(DAYS360(BF191,BG191,1)/30),12)),MOD(INT(DAYS360(BF191,BG191,1)/60),12),MOD(INT(BM191/30),12))),".",IF(AND(INT(INT(DAYS360(BF191,BG191,1)/30)/24)&gt;=2,MOD(INT(BM191/30),12)&gt;=6),0,IF(ISODD(MOD(INT(DAYS360(BF191,BG191,1)/30),12)),INT((MOD(DAYS360(BF191,BG191,1),30)/2+15)),INT(MOD(DAYS360(BF191,BG191,1),30)/2))))</f>
        <v>0.0.0</v>
      </c>
      <c r="O191" s="930">
        <v>4</v>
      </c>
      <c r="P191" s="417"/>
      <c r="Q191" s="417"/>
      <c r="R191" s="417"/>
      <c r="S191" s="417"/>
      <c r="T191" s="417"/>
      <c r="U191" s="417"/>
      <c r="V191" s="714"/>
      <c r="W191" s="714"/>
      <c r="X191" s="417"/>
      <c r="Y191" s="417"/>
      <c r="Z191" s="714"/>
      <c r="AA191" s="714"/>
      <c r="AB191" s="417"/>
      <c r="AC191" s="417"/>
      <c r="AD191" s="714"/>
      <c r="AE191" s="714"/>
      <c r="AF191" s="417"/>
      <c r="AG191" s="417"/>
      <c r="AH191" s="714"/>
      <c r="AI191" s="714"/>
      <c r="AJ191" s="417"/>
      <c r="AK191" s="417"/>
      <c r="AL191" s="714"/>
      <c r="AM191" s="714"/>
      <c r="AN191" s="417"/>
      <c r="AO191" s="417"/>
      <c r="AP191" s="714"/>
      <c r="AQ191" s="714"/>
      <c r="AR191" s="417"/>
      <c r="AS191" s="417"/>
      <c r="AT191" s="714"/>
      <c r="AU191" s="714"/>
      <c r="AV191" s="417"/>
      <c r="AW191" s="417"/>
      <c r="AX191" s="716"/>
      <c r="AY191" s="716"/>
      <c r="AZ191" s="635"/>
      <c r="BA191" s="635"/>
      <c r="BB191" s="716"/>
      <c r="BC191" s="716"/>
      <c r="BD191" s="635"/>
      <c r="BE191" s="635"/>
      <c r="BF191" s="717"/>
      <c r="BG191" s="717"/>
      <c r="BH191" s="432">
        <f t="shared" si="241"/>
        <v>0</v>
      </c>
      <c r="BI191" s="432">
        <f>(IF(OR(W191&gt;$G$3,W191=0),IF(OR(V191=0,V191&gt;$G$3),0,DAYS360(V191,$G$3,1)),(DAYS360(V191,W191,1)))+IF(OR(Y191&gt;$G$3,Y191=0),IF(OR(X191=0,X191&gt;$G$3),0,DAYS360(X191,$G$3,1)),(DAYS360(X191,Y191,1)))+IF(OR(AA191&gt;$G$3,AA191=0),IF(OR(Z191=0,Z191&gt;$G$3),0,DAYS360(Z191,$G$3,1)),(DAYS360(Z191,AA191,1)))+IF(OR(AC191&gt;$G$3,AC191=0),IF(OR(AB191=0,AB191&gt;$G$3),0,DAYS360(AB191,$G$3,1)),(DAYS360(AB191,AC191,1)))+IF(OR(AE191&gt;$G$3,AE191=0),IF(OR(AD191=0,AD191&gt;$G$3),0,DAYS360(AD191,$G$3,1)),(DAYS360(AD191,AE191,1)))+IF(OR(AG191&gt;$G$3,AG191=0),IF(OR(AF191=0,AF191&gt;$G$3),0,DAYS360(AF191,$G$3,1)),(DAYS360(AF191,AG191,1)))+IF(OR(AI191&gt;$G$3,AI191=0),IF(OR(AH191=0,AH191&gt;$G$3),0,DAYS360(AH191,$G$3,1)),(DAYS360(AH191,AI191,1)))+IF(OR(AK191&gt;$G$3,AK191=0),IF(OR(AJ191=0,AJ191&gt;$G$3),0,DAYS360(AJ191,$G$3,1)),(DAYS360(AJ191,AK191,1)))+IF(OR(AM191&gt;$G$3,AM191=0),IF(OR(AL191=0,AL191&gt;$G$3),0,DAYS360(AL191,$G$3,1)),(DAYS360(AL191,AM191,1)))+IF(OR(AO191&gt;$G$3,AO191=0),IF(OR(AN191=0,AN191&gt;$G$3),0,DAYS360(AN191,$G$3,1)),(DAYS360(AN191,AO191,1)))+IF(OR(AQ191&gt;$G$3,AQ191=0),IF(OR(AP191=0,AP191&gt;$G$3),0,DAYS360(AP191,$G$3,1)),(DAYS360(AP191,AQ191,1)))+IF(OR(AS191&gt;$G$3,AS191=0),IF(OR(AR191=0,AR191&gt;$G$3),0,DAYS360(AR191,$G$3,1)),(DAYS360(AR191,AS191,1)))+IF(OR(AU191&gt;$G$3,AU191=0),IF(OR(AT191=0,AT191&gt;$G$3),0,DAYS360(AT191,$G$3,1)),(DAYS360(AT191,AU191,1)))+IF(OR(AW191&gt;$G$3,AW191=0),IF(OR(AV191=0,AV191&gt;$G$3),0,DAYS360(AV191,$G$3,1)),(DAYS360(AV191,AW191,1))))*2</f>
        <v>0</v>
      </c>
      <c r="BJ191" s="432">
        <f>(IF(OR(AY191&gt;$G$3,AY191=0),IF(OR(AX191=0,AX191&gt;$G$3),0,DAYS360(AX191,$G$3,1)),(DAYS360(AX191,AY191,1)))+IF(OR(BA191&gt;$G$3,BA191=0),IF(OR(AZ191=0,AZ191&gt;$G$3),0,DAYS360(AZ191,$G$3,1)),(DAYS360(AZ191,BA191,1))))/2</f>
        <v>0</v>
      </c>
      <c r="BK191" s="432">
        <f>(IF(OR(BC191&gt;$G$3,BC191=0),IF(OR(BB191=0,BB191&gt;$G$3),0,DAYS360(BB191,$G$3,1)),(DAYS360(BB191,BC191,1))))</f>
        <v>0</v>
      </c>
      <c r="BL191" s="432">
        <f>(IF(OR(BE191&gt;$G$3,BE191=0),IF(OR(BD191=0,BD191&gt;$G$3),0,DAYS360(BD191,$G$3,1)),(DAYS360(BD191,BE191,1))))/3</f>
        <v>0</v>
      </c>
      <c r="BM191" s="436">
        <f>IF(DAYS360(BF191,BG191)&gt;=1800,1800/2,(DAYS360(BF191,BG191,1))/2)</f>
        <v>0</v>
      </c>
      <c r="BN191" s="462">
        <v>0.65</v>
      </c>
      <c r="BO191" s="427">
        <f t="shared" si="242"/>
        <v>28</v>
      </c>
      <c r="BP191" s="725"/>
      <c r="BQ191" s="700"/>
      <c r="BR191" s="419"/>
      <c r="BS191" s="700"/>
      <c r="BT191" s="700"/>
      <c r="BU191" s="700"/>
      <c r="BV191" s="427">
        <f>IF((BH191+BI191+BJ191+BK191+BL191+BM191)&lt;360,0,IF(AND((BH191+BI191+BJ191+BK191+BL191+BM191)&gt;=360,(BH191+BI191+BJ191+BK191+BL191+BM191)&lt;1800),25,IF(AND((BH191+BI191+BJ191+BK191+BL191+BM191)&gt;=1800,(BH191+BI191+BJ191+BK191+BL191+BM191)&lt;3600),30,IF(AND((BH191+BI191+BJ191+BK191+BL191+BM191)&gt;=3600,(BH191+BI191+BJ191+BK191+BL191+BM191)&lt;5400),35,IF(AND((BH191+BI191+BJ191+BK191+BL191+BM191)&gt;=5400,(BH191+BI191+BJ191+BK191+BL191+BM191)&lt;7200),40,IF(AND((BH191+BI191+BJ191+BK191+BL191+BM191)&gt;=7200,(BH191+BI191+BJ191+BK191+BL191+BM191)&lt;9000),45,IF((BH191+BI191+BJ191+BK191+BL191+BM191)&gt;=9000,50,"ПРОВЕРЬ")))))))</f>
        <v>0</v>
      </c>
      <c r="BW191" s="419"/>
      <c r="BX191" s="782"/>
      <c r="BY191" s="419"/>
      <c r="BZ191" s="432"/>
      <c r="CA191" s="419"/>
      <c r="CB191" s="427"/>
      <c r="CC191" s="419"/>
      <c r="CD191" s="427"/>
      <c r="CE191" s="404">
        <f>IF(OR(C191=0,CD191="Д"),0,IF(AND(C191&gt;0,E191=0),VLOOKUP(C191,звания!A:B,2,FALSE)/((EOMONTH($G$3,0)+1)-$G$3)*BO191+VLOOKUP(C191,звания!A:B,2,FALSE)/((EOMONTH($G$3,0)+1)-$G$3)*BR191+VLOOKUP(C191,звания!A:B,2,FALSE)/((EOMONTH($G$3,0)+1)-$G$3)*BU191,IF(AND(C191&gt;0,E191&gt;0,F191&gt;=$G$3,BO191=(EOMONTH($G$3,0)+1)-$G$3),(VLOOKUP(E191,звания!A:B,2,FALSE)/(EOMONTH($G$3,0)-$G$3+1))*(F191-$G$3)+(VLOOKUP(C191,звания!A:B,2,FALSE)/(EOMONTH($G$3,0)-$G$3+1))*((EOMONTH($G$3,0)-$G$3+1)-(F191-$G$3)),IF(AND(C191&gt;0,E191&gt;0,F191&gt;$G$3,BO191&lt;(EOMONTH($G$3,0)+1)-$G$3,BO191&lt;&gt;0),VLOOKUP(E191,звания!A:B,2,FALSE)/((EOMONTH($G$3,0)+1)-$G$3)*((F191-$G$3)-(((EOMONTH($G$3,0)+1)-$G$3)-BO191-BU191-BR191))+VLOOKUP(C191,звания!A:B,2,FALSE)/((EOMONTH($G$3,0)+1)-$G$3)*(((EOMONTH($G$3,0)+1)-F191)),IF(F191&lt;$G$3,(VLOOKUP(C191,звания!A:B,2,FALSE)-VLOOKUP(E191,звания!A:B,2,FALSE))/((EOMONTH($BN$3,0)+1)-$BN$3)*(EOMONTH($BN$3,0)+1-F191)+VLOOKUP(C191,звания!A:B,2,FALSE)/((EOMONTH($G$3,0)+1)-$G$3)*BO191+VLOOKUP(C191,звания!A:B,2,FALSE)/((EOMONTH($G$3,0)+1)-$G$3)*BU191+VLOOKUP(C191,звания!A:B,2,FALSE)/((EOMONTH($G$3,0)+1)-$G$3)*BR191,0)))))</f>
        <v>0</v>
      </c>
      <c r="CF191" s="404">
        <f>IF(OR(CD191="Д",C191=0),0,IF(B191="Виключений зі списків",IF(BS191=0,(VLOOKUP(O191,звания!$D$2:$E$62,2,FALSE))/(EOMONTH($B$3,0)+1-$B$3)*BO191+(VLOOKUP(BQ191,звания!$D$2:$E$62,2,FALSE))/(EOMONTH($B$3,0)+1-$B$3)*BR191,(((VLOOKUP(O191,звания!$D$2:$E$62,2,FALSE))/(EOMONTH($B$3,0)+1-$B$3))*BO191)+(VLOOKUP(BQ191,звания!$D$2:$E$62,2,FALSE))/(EOMONTH($B$3,0)+1-$B$3)*BR191+(VLOOKUP(BS191,звания!$D$2:$E$62,2,FALSE))/(EOMONTH($B$3,0)+1-$B$3)*BU191),IF(BS191=0,(VLOOKUP(O191,звания!$D$2:$E$62,2,FALSE))/(EOMONTH($G$3,0)+1-$G$3)*BO191+(VLOOKUP(BQ191,звания!$D$2:$E$62,2,FALSE))/(EOMONTH($G$3,0)+1-$G$3)*BR191,(((VLOOKUP(O191,звания!$D$2:$E$62,2,FALSE))/(EOMONTH($G$3,0)+1-$G$3))*BO191)+(VLOOKUP(BQ191,звания!$D$2:$E$62,2,FALSE))/(EOMONTH($G$3,0)+1-$G$3)*BR191+(VLOOKUP(BS191,звания!$D$2:$E$62,2,FALSE))/(EOMONTH($G$3,0)+1-$G$3)*BU191+IF(BT191=0,0,(VLOOKUP(BS191,звания!$D$2:$E$62,2,FALSE))/(EOMONTH($BN$3,0)+1-$BN$3)*BT191-(VLOOKUP(O191,звания!$D$2:$E$62,2,FALSE))/(EOMONTH($BN$3,0)+1-$BN$3)*BT191))))</f>
        <v>0</v>
      </c>
      <c r="CG191" s="404">
        <f>IF(AND(SUM(BH191:BM191)&lt;360,((EOMONTH($G$3,0)-$G$3+1+(SUM(BH191:BM191)))&gt;0),SUM(BH191:BM191)+EOMONTH($G$3,0)-$G$3+1&lt;360),(CE191+CF191)*BV191%,IF(SUM(BH191:BM191)+EOMONTH($G$3,0)-$G$3+1&lt;=1800,((CE191+CF191)/(EOMONTH($G$3,0)-$G$3+1))*(360-SUM(BH191:BM191))*BV191%+(((CE191+CF191)/(EOMONTH($G$3,0)-$G$3+1))*((EOMONTH($G$3,0)-$G$3+1)-(360-SUM(BH191:BM191))))*25%,IF(AND(SUM(BH191:BM191)&lt;1800,((EOMONTH($G$3,0)-$G$3+1+SUM(BH191:BM191))&gt;=360),SUM(BH191:BM191)+EOMONTH($G$3,0)-$G$3+1&lt;1800),(CE191+CF191)*BV191%,IF(SUM(BH191:BM191)+EOMONTH($G$3,0)-$G$3+1&lt;=3600,((CE191+CF191)/(EOMONTH($G$3,0)-$G$3+1))*(1800-SUM(BH191:BM191))*BV191%+(((CE191+CF191)/(EOMONTH($G$3,0)-$G$3+1))*((EOMONTH($G$3,0)-$G$3+1)-(1800-SUM(BH191:BM191)))*30%),IF(AND(SUM(BH191:BM191)&lt;3600,((EOMONTH($G$3,0)-$G$3+1+SUM(BH191:BM191))&gt;=1800),SUM(BH191:BM191)+EOMONTH($G$3,0)-$G$3+1&lt;3600),(CE191+CF191)*BV191%,IF(SUM(BH191:BM191)+EOMONTH($G$3,0)-$G$3+1&lt;=5400,((CE191+CF191)/(EOMONTH($G$3,0)-$G$3+1))*(3600-SUM(BH191:BM191))*BV191%+(((CE191+CF191)/(EOMONTH($G$3,0)-$G$3+1))*((EOMONTH($G$3,0)-$G$3+1)-(3600-SUM(BH191:BM191))))*35%,IF(AND(SUM(BH191:BM191)&lt;5400,((EOMONTH($G$3,0)-$G$3+1+SUM(BH191:BM191))&gt;=3600),SUM(BH191:BM191)+EOMONTH($G$3,0)-$G$3+1&lt;5400),(CE191+CF191)*BV191%,IF(SUM(BH191:BM191)+EOMONTH($G$3,0)-$G$3+1&lt;=7200,((CE191+CF191)/(EOMONTH($G$3,0)-$G$3+1))*(5400-SUM(BH191:BM191))*BV191%+(((CE191+CF191)/(EOMONTH($G$3,0)-$G$3+1))*((EOMONTH($G$3,0)-$G$3+1)-(5400-SUM(BH191:BM191))))*40%,IF(AND(SUM(BH191:BM191)&lt;7200,((EOMONTH($G$3,0)-$G$3+1+SUM(BH191:BM191))&gt;=5400),SUM(BH191:BM191)+EOMONTH($G$3,0)-$G$3+1&lt;7200),(CE191+CF191)*BV191%,IF(SUM(BH191:BM191)+EOMONTH($G$3,0)-$G$3+1&lt;=9000,((CE191+CF191)/(EOMONTH($G$3,0)-$G$3+1))*(7200-SUM(BH191:BM191))*BV191%+(((CE191+CF191)/(EOMONTH($G$3,0)-$G$3+1))*((EOMONTH($G$3,0)-$G$3+1)-(7200-SUM(BH191:BM191))))*45%,IF(SUM(BH191:BM191)+EOMONTH($G$3,0)-$G$3+1&gt;=9000,((CE191+CF191)/(EOMONTH($G$3,0)-$G$3+1))*(9000-SUM(BH191:BM191))*BV191%+(((CE191+CF191)/(EOMONTH($G$3,0)-$G$3+1))*((EOMONTH($G$3,0)-$G$3+1)-(9000-SUM(BH191:BM191))))*50%,0)))))))))))</f>
        <v>0</v>
      </c>
      <c r="CH191" s="404">
        <f>IF(BW191=0,CF191*BX191%,IF(BW191&gt;0,((VLOOKUP(O191,звания!$D$2:$E$62,2,FALSE)/(EOMONTH($G$3,0)+1-$G$3)*BW191)*BX191%)))</f>
        <v>0</v>
      </c>
      <c r="CI191" s="404">
        <f>IF(BY191=0,CF191*BZ191%,IF(BY191&gt;0,(VLOOKUP(O191,звания!$D$2:$E$62,2,FALSE)/(EOMONTH($G$3,0)+1-$G$3)*BO191)*BZ191%)+(VLOOKUP(BS191,звания!$D$2:$E$62,2,FALSE)/(EOMONTH($G$3,0)+1-$G$3)*BU191)*BZ191%)</f>
        <v>0</v>
      </c>
      <c r="CJ191" s="404">
        <f>IF(CA191=0,CF191*CB191%,IF(CA191&gt;0,(VLOOKUP(O191,звания!$D$2:$E$62,2,FALSE)/(EOMONTH($G$3,0)+1-$G$3)*BO191)*CB191%)+(VLOOKUP(BS191,звания!$D$2:$E$62,2,FALSE)/(EOMONTH($G$3,0)+1-$G$3)*BU191)*CB191%)</f>
        <v>0</v>
      </c>
      <c r="CK191" s="404">
        <f>IF(CD191="Д",0,IF(CC191=0,CF191*CD191%,IF(CC191&gt;0,(VLOOKUP(O191,звания!$D$2:$E$62,2,FALSE)/(EOMONTH($G$3,0)+1-$G$3)*BO191)*CD191%)+(VLOOKUP(BS191,звания!$D$2:$E$62,2,FALSE)/(EOMONTH($G$3,0)+1-$G$3)*BU191)*CD191%))</f>
        <v>0</v>
      </c>
      <c r="CL191" s="404">
        <f>IF(BR191&gt;0,((VLOOKUP(C191,звания!$A$2:$B$62,2,FALSE)/(EOMONTH($G$3,0)+1-$G$3)*BO191+VLOOKUP(O191,звания!$D$2:$E$62,2,FALSE)/(EOMONTH($G$3,0)+1-$G$3)*BO191+(VLOOKUP(C191,звания!$A$2:$B$62,2,FALSE)/(EOMONTH($G$3,0)+1-$G$3)*BO191+VLOOKUP(O191,звания!$D$2:$E$62,2,FALSE)/(EOMONTH($G$3,0)+1-$G$3)*BO191)*BV191%)*BN191)+(VLOOKUP(C191,звания!$A$2:$B$62,2,FALSE)/(EOMONTH($G$3,0)+1-$G$3)*BU191+VLOOKUP(BS191,звания!$D$2:$E$62,2,FALSE)/(EOMONTH($G$3,0)+1-$G$3)*BU191+(VLOOKUP(C191,звания!$A$2:$B$62,2,FALSE)/(EOMONTH($G$3,0)+1-$G$3)*BU191+VLOOKUP(BS191,звания!$D$2:$E$62,2,FALSE)/(EOMONTH($G$3,0)+1-$G$3)*BU191)*BV191%)*BN191,(CE191+CF191+CG191)*BN191)</f>
        <v>0</v>
      </c>
      <c r="CM191" s="404"/>
      <c r="CN191" s="404"/>
      <c r="CO191" s="432">
        <f t="shared" si="213"/>
        <v>0</v>
      </c>
      <c r="CP191" s="638"/>
      <c r="CQ191" s="637">
        <f>IF(CF191=0,0,IF((SUM(BH191:BM191)&gt;360),(VLOOKUP(O191,звания!$F$2:$G$62,2,FALSE))/100,VLOOKUP(O191,звания!$F$2:$H$62,3,FALSE)/100))</f>
        <v>0</v>
      </c>
      <c r="CR191" s="617">
        <f>IF(B191="Виключений зі списків",IF(AND(BU191=0,360-BH191&lt;0),(VLOOKUP(O191,звания!$D$2:$E$62,2,FALSE))/(EOMONTH($B$3,0)+1-$B$3)*BO191*CQ191,IF(AND(360-BH191&gt;=0,360-BH191&lt;(EOMONTH($B$3,0)+1-$B$3)),(CF191/(EOMONTH($B$3,0)-$B$3+1)*(360-BH191))*CQ191+(CF191/(EOMONTH($B$3,0)-$B$3+1)*((EOMONTH($B$3,0)-$B$3+1)-(360-BH191)))*VLOOKUP(O191,звания!$F$2:$H$62,2,FALSE)/100,((((VLOOKUP(O191,звания!$D$2:$E$62,2,FALSE))/(EOMONTH($B$3,0)+1-$B$3)*BO191*CQ191+(VLOOKUP(BS191,звания!$D$2:$E$62,2,FALSE))/(EOMONTH($B$3,0)+1-$B$3)*BU191*(VLOOKUP(BS191,звания!$F$2:$G$62,2,FALSE)*0.01)+(IF(BT191=0,0,(VLOOKUP(BS191,звания!$D$2:$E$62,2,FALSE)/(EOMONTH($G$3,0)+1-$G$3)*BT191*(VLOOKUP(BS191,звания!$F$2:$G$62,2,FALSE)))*0.01-(VLOOKUP(O191,звания!$D$2:$E$62,2,FALSE)/(EOMONTH($G$3,0)+1-$G$3)*BT191*(VLOOKUP(O191,звания!$F$2:$G$62,2,FALSE)))*0.01)))))/100*(100-CP191))),(IF(AND(BU191=0,360-BH191&lt;0,CP191=0),(VLOOKUP(O191,звания!$D$2:$E$62,2,FALSE))/(EOMONTH($G$3,0)+1-$G$3)*BO191*CQ191,IF(AND(360-BH191&gt;=0,360-BH191&lt;(EOMONTH($G$3,0)+1-$G$3)),(CF191/(EOMONTH($G$3,0)-$G$3+1)*(360-BH191))*CQ191+(CF191/(EOMONTH($G$3,0)-$G$3+1)*((EOMONTH($G$3,0)-$G$3+1)-(360-BH191)))*VLOOKUP(O191,звания!$F$2:$H$62,2,FALSE)/100,((((VLOOKUP(O191,звания!$D$2:$E$62,2,FALSE))/(EOMONTH($G$3,0)+1-$G$3)*BO191*CQ191+(VLOOKUP(BS191,звания!$D$2:$E$62,2,FALSE))/(EOMONTH($G$3,0)+1-$G$3)*BU191*(VLOOKUP(BS191,звания!$F$2:$G$62,2,FALSE)*0.01)))/100*(100-CP191)+(IF(BT191=0,0,(VLOOKUP(BS191,звания!$D$2:$E$62,2,FALSE)/(EOMONTH($BN$3,0)+1-$BN$3)*BT191*(VLOOKUP(BS191,звания!$F$2:$G$62,2,FALSE)))*0.01-(VLOOKUP(O191,звания!$D$2:$E$62,2,FALSE)/(EOMONTH($BN$3,0)+1-$BN$3)*BT191*(VLOOKUP(O191,звания!$F$2:$G$62,2,FALSE)))*0.01)))))))</f>
        <v>0</v>
      </c>
      <c r="CS191" s="416">
        <f>SUM(CE191:CM191,CR191)</f>
        <v>0</v>
      </c>
      <c r="CT191" s="403"/>
      <c r="CU191" s="403"/>
      <c r="CV191" s="403">
        <f t="shared" si="214"/>
        <v>0</v>
      </c>
      <c r="CW191" s="556">
        <f>CN191+SUM(CS191:CV191)</f>
        <v>0</v>
      </c>
      <c r="CX191" s="403">
        <f>IF(CU191=0,CW191*0.18,(CW191-CU191)*0.18)</f>
        <v>0</v>
      </c>
      <c r="CY191" s="403"/>
      <c r="CZ191" s="404">
        <f t="shared" si="244"/>
        <v>0</v>
      </c>
      <c r="DA191" s="403"/>
      <c r="DB191" s="403"/>
      <c r="DC191" s="403"/>
      <c r="DD191" s="421">
        <f t="shared" si="235"/>
        <v>0</v>
      </c>
      <c r="DE191" s="421">
        <f t="shared" si="257"/>
        <v>0</v>
      </c>
      <c r="DF191" s="403">
        <f>CX191</f>
        <v>0</v>
      </c>
      <c r="DG191" s="421">
        <f t="shared" si="248"/>
        <v>0</v>
      </c>
      <c r="DH191" s="421">
        <f t="shared" si="249"/>
        <v>0</v>
      </c>
      <c r="DI191" s="421"/>
      <c r="DJ191" s="422" t="str">
        <f t="shared" si="264"/>
        <v xml:space="preserve">    </v>
      </c>
      <c r="DK191" s="113" t="s">
        <v>876</v>
      </c>
      <c r="DL191" s="28"/>
      <c r="DM191" s="28"/>
      <c r="DN191" s="28"/>
      <c r="DO191" s="901"/>
      <c r="DP191" s="888"/>
      <c r="DQ191" s="817"/>
      <c r="DR191" s="818"/>
      <c r="DS191" s="819"/>
      <c r="DT191" s="820"/>
      <c r="DU191" s="400"/>
      <c r="DV191" s="110"/>
      <c r="DX191" s="84"/>
      <c r="DY191" s="84"/>
      <c r="DZ191" s="105"/>
      <c r="EG191" s="19"/>
      <c r="EH191" s="543">
        <f t="shared" si="216"/>
        <v>0</v>
      </c>
      <c r="EI191" s="404">
        <f t="shared" si="217"/>
        <v>0</v>
      </c>
      <c r="EJ191" s="29" t="str">
        <f t="shared" si="218"/>
        <v>ВАКАНТ</v>
      </c>
      <c r="EK191" s="50"/>
      <c r="EL191" s="29"/>
      <c r="EM191" s="50"/>
      <c r="EN191" s="50"/>
      <c r="EO191" s="50"/>
      <c r="EP191" s="30"/>
    </row>
    <row r="192" spans="1:146" ht="17.45" hidden="1" customHeight="1">
      <c r="A192" s="402">
        <v>187</v>
      </c>
      <c r="B192" s="403"/>
      <c r="C192" s="403"/>
      <c r="D192" s="403" t="str">
        <f t="shared" si="265"/>
        <v xml:space="preserve"> </v>
      </c>
      <c r="E192" s="416"/>
      <c r="F192" s="417"/>
      <c r="G192" s="406" t="str">
        <f t="shared" si="258"/>
        <v>0.0.0</v>
      </c>
      <c r="H192" s="407" t="str">
        <f t="shared" si="262"/>
        <v>0.0.0</v>
      </c>
      <c r="I192" s="407" t="str">
        <f t="shared" si="259"/>
        <v>0.0.0</v>
      </c>
      <c r="J192" s="407" t="str">
        <f t="shared" si="250"/>
        <v>0.0.0</v>
      </c>
      <c r="K192" s="407" t="str">
        <f t="shared" si="251"/>
        <v>0.0.0</v>
      </c>
      <c r="L192" s="407" t="str">
        <f t="shared" si="252"/>
        <v>0.0.0</v>
      </c>
      <c r="M192" s="407" t="str">
        <f t="shared" si="253"/>
        <v>0.0.0</v>
      </c>
      <c r="N192" s="408" t="str">
        <f t="shared" si="266"/>
        <v>0.0.0</v>
      </c>
      <c r="O192" s="418"/>
      <c r="P192" s="417"/>
      <c r="Q192" s="417"/>
      <c r="R192" s="417"/>
      <c r="S192" s="417"/>
      <c r="T192" s="417"/>
      <c r="U192" s="417"/>
      <c r="V192" s="714"/>
      <c r="W192" s="714"/>
      <c r="X192" s="417"/>
      <c r="Y192" s="417"/>
      <c r="Z192" s="714"/>
      <c r="AA192" s="714"/>
      <c r="AB192" s="417"/>
      <c r="AC192" s="417"/>
      <c r="AD192" s="714"/>
      <c r="AE192" s="714"/>
      <c r="AF192" s="417"/>
      <c r="AG192" s="417"/>
      <c r="AH192" s="714"/>
      <c r="AI192" s="714"/>
      <c r="AJ192" s="417"/>
      <c r="AK192" s="417"/>
      <c r="AL192" s="714"/>
      <c r="AM192" s="714"/>
      <c r="AN192" s="417"/>
      <c r="AO192" s="417"/>
      <c r="AP192" s="714"/>
      <c r="AQ192" s="714"/>
      <c r="AR192" s="417"/>
      <c r="AS192" s="417"/>
      <c r="AT192" s="714"/>
      <c r="AU192" s="714"/>
      <c r="AV192" s="417"/>
      <c r="AW192" s="417"/>
      <c r="AX192" s="716"/>
      <c r="AY192" s="716"/>
      <c r="AZ192" s="635"/>
      <c r="BA192" s="635"/>
      <c r="BB192" s="716"/>
      <c r="BC192" s="716"/>
      <c r="BD192" s="635"/>
      <c r="BE192" s="635"/>
      <c r="BF192" s="717"/>
      <c r="BG192" s="717"/>
      <c r="BH192" s="432">
        <f t="shared" si="241"/>
        <v>0</v>
      </c>
      <c r="BI192" s="432">
        <f t="shared" si="267"/>
        <v>0</v>
      </c>
      <c r="BJ192" s="432">
        <f t="shared" si="268"/>
        <v>0</v>
      </c>
      <c r="BK192" s="432">
        <f t="shared" si="269"/>
        <v>0</v>
      </c>
      <c r="BL192" s="432">
        <f t="shared" si="270"/>
        <v>0</v>
      </c>
      <c r="BM192" s="436">
        <f t="shared" ref="BM192:BM252" si="273">IF(DAYS360(BF192,BG192)&gt;=1800,1800/2,(DAYS360(BF192,BG192,1))/2)</f>
        <v>0</v>
      </c>
      <c r="BN192" s="462">
        <v>0.65</v>
      </c>
      <c r="BO192" s="427">
        <f t="shared" si="242"/>
        <v>0</v>
      </c>
      <c r="BP192" s="419"/>
      <c r="BQ192" s="700"/>
      <c r="BR192" s="419"/>
      <c r="BS192" s="700"/>
      <c r="BT192" s="700"/>
      <c r="BU192" s="700"/>
      <c r="BV192" s="427">
        <f t="shared" si="271"/>
        <v>0</v>
      </c>
      <c r="BW192" s="419"/>
      <c r="BX192" s="782"/>
      <c r="BY192" s="419"/>
      <c r="BZ192" s="432"/>
      <c r="CA192" s="419"/>
      <c r="CB192" s="427"/>
      <c r="CC192" s="419"/>
      <c r="CD192" s="427"/>
      <c r="CE192" s="404">
        <f>IF(OR(C192=0,CD192="Д"),0,IF(AND(C192&gt;0,E192=0),VLOOKUP(C192,звания!A:B,2,FALSE)/((EOMONTH($G$3,0)+1)-$G$3)*BO192+VLOOKUP(C192,звания!A:B,2,FALSE)/((EOMONTH($G$3,0)+1)-$G$3)*BR192+VLOOKUP(C192,звания!A:B,2,FALSE)/((EOMONTH($G$3,0)+1)-$G$3)*BU192,IF(AND(C192&gt;0,E192&gt;0,F192&gt;=$G$3,BO192=(EOMONTH($G$3,0)+1)-$G$3),(VLOOKUP(E192,звания!A:B,2,FALSE)/(EOMONTH($G$3,0)-$G$3+1))*(F192-$G$3)+(VLOOKUP(C192,звания!A:B,2,FALSE)/(EOMONTH($G$3,0)-$G$3+1))*((EOMONTH($G$3,0)-$G$3+1)-(F192-$G$3)),IF(AND(C192&gt;0,E192&gt;0,F192&gt;$G$3,BO192&lt;(EOMONTH($G$3,0)+1)-$G$3,BO192&lt;&gt;0),VLOOKUP(E192,звания!A:B,2,FALSE)/((EOMONTH($G$3,0)+1)-$G$3)*((F192-$G$3)-(((EOMONTH($G$3,0)+1)-$G$3)-BO192-BU192-BR192))+VLOOKUP(C192,звания!A:B,2,FALSE)/((EOMONTH($G$3,0)+1)-$G$3)*(((EOMONTH($G$3,0)+1)-F192)),IF(F192&lt;$G$3,(VLOOKUP(C192,звания!A:B,2,FALSE)-VLOOKUP(E192,звания!A:B,2,FALSE))/((EOMONTH($BN$3,0)+1)-$BN$3)*(EOMONTH($BN$3,0)+1-F192)+VLOOKUP(C192,звания!A:B,2,FALSE)/((EOMONTH($G$3,0)+1)-$G$3)*BO192+VLOOKUP(C192,звания!A:B,2,FALSE)/((EOMONTH($G$3,0)+1)-$G$3)*BU192+VLOOKUP(C192,звания!A:B,2,FALSE)/((EOMONTH($G$3,0)+1)-$G$3)*BR192,0)))))</f>
        <v>0</v>
      </c>
      <c r="CF192" s="404">
        <f>IF(OR(CD192="Д",C192=0),0,IF(B192="Виключений зі списків",IF(BS192=0,(VLOOKUP(O192,звания!$D$2:$E$62,2,FALSE))/(EOMONTH($B$3,0)+1-$B$3)*BO192+(VLOOKUP(BQ192,звания!$D$2:$E$62,2,FALSE))/(EOMONTH($B$3,0)+1-$B$3)*BR192,(((VLOOKUP(O192,звания!$D$2:$E$62,2,FALSE))/(EOMONTH($B$3,0)+1-$B$3))*BO192)+(VLOOKUP(BQ192,звания!$D$2:$E$62,2,FALSE))/(EOMONTH($B$3,0)+1-$B$3)*BR192+(VLOOKUP(BS192,звания!$D$2:$E$62,2,FALSE))/(EOMONTH($B$3,0)+1-$B$3)*BU192),IF(BS192=0,(VLOOKUP(O192,звания!$D$2:$E$62,2,FALSE))/(EOMONTH($G$3,0)+1-$G$3)*BO192+(VLOOKUP(BQ192,звания!$D$2:$E$62,2,FALSE))/(EOMONTH($G$3,0)+1-$G$3)*BR192,(((VLOOKUP(O192,звания!$D$2:$E$62,2,FALSE))/(EOMONTH($G$3,0)+1-$G$3))*BO192)+(VLOOKUP(BQ192,звания!$D$2:$E$62,2,FALSE))/(EOMONTH($G$3,0)+1-$G$3)*BR192+(VLOOKUP(BS192,звания!$D$2:$E$62,2,FALSE))/(EOMONTH($G$3,0)+1-$G$3)*BU192+IF(BT192=0,0,(VLOOKUP(BS192,звания!$D$2:$E$62,2,FALSE))/(EOMONTH($BN$3,0)+1-$BN$3)*BT192-(VLOOKUP(O192,звания!$D$2:$E$62,2,FALSE))/(EOMONTH($BN$3,0)+1-$BN$3)*BT192))))</f>
        <v>0</v>
      </c>
      <c r="CG192" s="404">
        <f t="shared" si="234"/>
        <v>0</v>
      </c>
      <c r="CH192" s="404">
        <f>IF(BW192=0,CF192*BX192%,IF(BW192&gt;0,((VLOOKUP(O192,звания!$D$2:$E$62,2,FALSE)/(EOMONTH($G$3,0)+1-$G$3)*BW192)*BX192%)))</f>
        <v>0</v>
      </c>
      <c r="CI192" s="404">
        <f>IF(BY192=0,CF192*BZ192%,IF(BY192&gt;0,(VLOOKUP(O192,звания!$D$2:$E$62,2,FALSE)/(EOMONTH($G$3,0)+1-$G$3)*BO192)*BZ192%)+(VLOOKUP(BS192,звания!$D$2:$E$62,2,FALSE)/(EOMONTH($G$3,0)+1-$G$3)*BU192)*BZ192%)</f>
        <v>0</v>
      </c>
      <c r="CJ192" s="404">
        <f>IF(CA192=0,CF192*CB192%,IF(CA192&gt;0,(VLOOKUP(O192,звания!$D$2:$E$62,2,FALSE)/(EOMONTH($G$3,0)+1-$G$3)*BO192)*CB192%)+(VLOOKUP(BS192,звания!$D$2:$E$62,2,FALSE)/(EOMONTH($G$3,0)+1-$G$3)*BU192)*CB192%)</f>
        <v>0</v>
      </c>
      <c r="CK192" s="404">
        <f>IF(CD192="Д",0,IF(CC192=0,CF192*CD192%,IF(CC192&gt;0,(VLOOKUP(O192,звания!$D$2:$E$62,2,FALSE)/(EOMONTH($G$3,0)+1-$G$3)*BO192)*CD192%)+(VLOOKUP(BS192,звания!$D$2:$E$62,2,FALSE)/(EOMONTH($G$3,0)+1-$G$3)*BU192)*CD192%))</f>
        <v>0</v>
      </c>
      <c r="CL192" s="404">
        <f>IF(BR192&gt;0,((VLOOKUP(C192,звания!$A$2:$B$62,2,FALSE)/(EOMONTH($G$3,0)+1-$G$3)*BO192+VLOOKUP(O192,звания!$D$2:$E$62,2,FALSE)/(EOMONTH($G$3,0)+1-$G$3)*BO192+(VLOOKUP(C192,звания!$A$2:$B$62,2,FALSE)/(EOMONTH($G$3,0)+1-$G$3)*BO192+VLOOKUP(O192,звания!$D$2:$E$62,2,FALSE)/(EOMONTH($G$3,0)+1-$G$3)*BO192)*BV192%)*BN192)+(VLOOKUP(C192,звания!$A$2:$B$62,2,FALSE)/(EOMONTH($G$3,0)+1-$G$3)*BU192+VLOOKUP(BS192,звания!$D$2:$E$62,2,FALSE)/(EOMONTH($G$3,0)+1-$G$3)*BU192+(VLOOKUP(C192,звания!$A$2:$B$62,2,FALSE)/(EOMONTH($G$3,0)+1-$G$3)*BU192+VLOOKUP(BS192,звания!$D$2:$E$62,2,FALSE)/(EOMONTH($G$3,0)+1-$G$3)*BU192)*BV192%)*BN192,(CE192+CF192+CG192)*BN192)</f>
        <v>0</v>
      </c>
      <c r="CM192" s="404"/>
      <c r="CN192" s="404"/>
      <c r="CO192" s="432">
        <f t="shared" si="213"/>
        <v>0</v>
      </c>
      <c r="CP192" s="638"/>
      <c r="CQ192" s="637">
        <f>IF(CF192=0,0,IF((SUM(BH192:BM192)&gt;360),(VLOOKUP(O192,звания!$F$2:$G$62,2,FALSE))/100,VLOOKUP(O192,звания!$F$2:$H$62,3,FALSE)/100))</f>
        <v>0</v>
      </c>
      <c r="CR192" s="617">
        <f>IF(B192="Виключений зі списків",IF(AND(BU192=0,360-BH192&lt;0),(VLOOKUP(O192,звания!$D$2:$E$62,2,FALSE))/(EOMONTH($B$3,0)+1-$B$3)*BO192*CQ192,IF(AND(360-BH192&gt;=0,360-BH192&lt;(EOMONTH($B$3,0)+1-$B$3)),(CF192/(EOMONTH($B$3,0)-$B$3+1)*(360-BH192))*CQ192+(CF192/(EOMONTH($B$3,0)-$B$3+1)*((EOMONTH($B$3,0)-$B$3+1)-(360-BH192)))*VLOOKUP(O192,звания!$F$2:$H$62,2,FALSE)/100,((((VLOOKUP(O192,звания!$D$2:$E$62,2,FALSE))/(EOMONTH($B$3,0)+1-$B$3)*BO192*CQ192+(VLOOKUP(BS192,звания!$D$2:$E$62,2,FALSE))/(EOMONTH($B$3,0)+1-$B$3)*BU192*(VLOOKUP(BS192,звания!$F$2:$G$62,2,FALSE)*0.01)+(IF(BT192=0,0,(VLOOKUP(BS192,звания!$D$2:$E$62,2,FALSE)/(EOMONTH($G$3,0)+1-$G$3)*BT192*(VLOOKUP(BS192,звания!$F$2:$G$62,2,FALSE)))*0.01-(VLOOKUP(O192,звания!$D$2:$E$62,2,FALSE)/(EOMONTH($G$3,0)+1-$G$3)*BT192*(VLOOKUP(O192,звания!$F$2:$G$62,2,FALSE)))*0.01)))))/100*(100-CP192))),(IF(AND(BU192=0,360-BH192&lt;0,CP192=0),(VLOOKUP(O192,звания!$D$2:$E$62,2,FALSE))/(EOMONTH($G$3,0)+1-$G$3)*BO192*CQ192,IF(AND(360-BH192&gt;=0,360-BH192&lt;(EOMONTH($G$3,0)+1-$G$3)),(CF192/(EOMONTH($G$3,0)-$G$3+1)*(360-BH192))*CQ192+(CF192/(EOMONTH($G$3,0)-$G$3+1)*((EOMONTH($G$3,0)-$G$3+1)-(360-BH192)))*VLOOKUP(O192,звания!$F$2:$H$62,2,FALSE)/100,((((VLOOKUP(O192,звания!$D$2:$E$62,2,FALSE))/(EOMONTH($G$3,0)+1-$G$3)*BO192*CQ192+(VLOOKUP(BS192,звания!$D$2:$E$62,2,FALSE))/(EOMONTH($G$3,0)+1-$G$3)*BU192*(VLOOKUP(BS192,звания!$F$2:$G$62,2,FALSE)*0.01)))/100*(100-CP192)+(IF(BT192=0,0,(VLOOKUP(BS192,звания!$D$2:$E$62,2,FALSE)/(EOMONTH($BN$3,0)+1-$BN$3)*BT192*(VLOOKUP(BS192,звания!$F$2:$G$62,2,FALSE)))*0.01-(VLOOKUP(O192,звания!$D$2:$E$62,2,FALSE)/(EOMONTH($BN$3,0)+1-$BN$3)*BT192*(VLOOKUP(O192,звания!$F$2:$G$62,2,FALSE)))*0.01)))))))</f>
        <v>0</v>
      </c>
      <c r="CS192" s="416">
        <f t="shared" si="261"/>
        <v>0</v>
      </c>
      <c r="CT192" s="403"/>
      <c r="CU192" s="403"/>
      <c r="CV192" s="403">
        <f t="shared" si="214"/>
        <v>0</v>
      </c>
      <c r="CW192" s="556">
        <f t="shared" si="243"/>
        <v>0</v>
      </c>
      <c r="CX192" s="403">
        <f t="shared" si="239"/>
        <v>0</v>
      </c>
      <c r="CY192" s="403"/>
      <c r="CZ192" s="404">
        <f t="shared" si="244"/>
        <v>0</v>
      </c>
      <c r="DA192" s="403"/>
      <c r="DB192" s="403"/>
      <c r="DC192" s="403"/>
      <c r="DD192" s="421">
        <f t="shared" si="235"/>
        <v>0</v>
      </c>
      <c r="DE192" s="421">
        <f t="shared" si="257"/>
        <v>0</v>
      </c>
      <c r="DF192" s="403">
        <f t="shared" si="272"/>
        <v>0</v>
      </c>
      <c r="DG192" s="421">
        <f t="shared" si="248"/>
        <v>0</v>
      </c>
      <c r="DH192" s="421">
        <f t="shared" si="249"/>
        <v>0</v>
      </c>
      <c r="DI192" s="421"/>
      <c r="DJ192" s="422" t="str">
        <f t="shared" si="264"/>
        <v xml:space="preserve">    </v>
      </c>
      <c r="DK192" s="113" t="s">
        <v>477</v>
      </c>
      <c r="DL192" s="28"/>
      <c r="DM192" s="28"/>
      <c r="DN192" s="28"/>
      <c r="DO192" s="901"/>
      <c r="DP192" s="888"/>
      <c r="DQ192" s="817"/>
      <c r="DR192" s="818"/>
      <c r="DS192" s="819"/>
      <c r="DT192" s="820"/>
      <c r="DU192" s="124"/>
      <c r="DV192" s="110"/>
      <c r="DX192" s="84"/>
      <c r="DY192" s="84"/>
      <c r="DZ192" s="105"/>
      <c r="EH192" s="543">
        <f t="shared" si="216"/>
        <v>0</v>
      </c>
      <c r="EI192" s="404">
        <f t="shared" si="217"/>
        <v>0</v>
      </c>
      <c r="EJ192" s="29" t="str">
        <f t="shared" si="218"/>
        <v xml:space="preserve"> </v>
      </c>
      <c r="EK192" s="50"/>
      <c r="EL192" s="29"/>
      <c r="EM192" s="50"/>
      <c r="EN192" s="50"/>
      <c r="EO192" s="50"/>
      <c r="EP192" s="29"/>
    </row>
    <row r="193" spans="1:146" ht="17.45" customHeight="1">
      <c r="A193" s="650">
        <v>188</v>
      </c>
      <c r="B193" s="869" t="s">
        <v>836</v>
      </c>
      <c r="C193" s="911" t="s">
        <v>19</v>
      </c>
      <c r="D193" s="404" t="str">
        <f t="shared" si="265"/>
        <v>Новіков С.В.</v>
      </c>
      <c r="E193" s="416"/>
      <c r="F193" s="417"/>
      <c r="G193" s="409" t="str">
        <f t="shared" si="258"/>
        <v>3.2.26</v>
      </c>
      <c r="H193" s="407" t="str">
        <f t="shared" si="262"/>
        <v>3.2.26</v>
      </c>
      <c r="I193" s="407" t="str">
        <f t="shared" si="259"/>
        <v>3.2.26</v>
      </c>
      <c r="J193" s="407" t="str">
        <f t="shared" si="250"/>
        <v>0.0.0</v>
      </c>
      <c r="K193" s="407" t="str">
        <f t="shared" si="251"/>
        <v>0.0.0</v>
      </c>
      <c r="L193" s="407" t="str">
        <f t="shared" si="252"/>
        <v>0.0.0</v>
      </c>
      <c r="M193" s="407" t="str">
        <f t="shared" si="253"/>
        <v>0.0.0</v>
      </c>
      <c r="N193" s="408" t="str">
        <f t="shared" si="266"/>
        <v>0.0.0</v>
      </c>
      <c r="O193" s="930">
        <v>13</v>
      </c>
      <c r="P193" s="417">
        <v>43409</v>
      </c>
      <c r="Q193" s="417"/>
      <c r="R193" s="417"/>
      <c r="S193" s="417"/>
      <c r="T193" s="417"/>
      <c r="U193" s="417"/>
      <c r="V193" s="714"/>
      <c r="W193" s="714"/>
      <c r="X193" s="417"/>
      <c r="Y193" s="417"/>
      <c r="Z193" s="714"/>
      <c r="AA193" s="714"/>
      <c r="AB193" s="417"/>
      <c r="AC193" s="417"/>
      <c r="AD193" s="714"/>
      <c r="AE193" s="714"/>
      <c r="AF193" s="417"/>
      <c r="AG193" s="417"/>
      <c r="AH193" s="714"/>
      <c r="AI193" s="714"/>
      <c r="AJ193" s="417"/>
      <c r="AK193" s="417"/>
      <c r="AL193" s="714"/>
      <c r="AM193" s="714"/>
      <c r="AN193" s="417"/>
      <c r="AO193" s="417"/>
      <c r="AP193" s="714"/>
      <c r="AQ193" s="714"/>
      <c r="AR193" s="417"/>
      <c r="AS193" s="417"/>
      <c r="AT193" s="714"/>
      <c r="AU193" s="714"/>
      <c r="AV193" s="417"/>
      <c r="AW193" s="417"/>
      <c r="AX193" s="716"/>
      <c r="AY193" s="716"/>
      <c r="AZ193" s="635"/>
      <c r="BA193" s="635"/>
      <c r="BB193" s="716"/>
      <c r="BC193" s="716"/>
      <c r="BD193" s="635"/>
      <c r="BE193" s="635"/>
      <c r="BF193" s="717"/>
      <c r="BG193" s="717"/>
      <c r="BH193" s="432">
        <f t="shared" si="241"/>
        <v>1166</v>
      </c>
      <c r="BI193" s="432">
        <f t="shared" si="267"/>
        <v>0</v>
      </c>
      <c r="BJ193" s="432">
        <f t="shared" si="268"/>
        <v>0</v>
      </c>
      <c r="BK193" s="432">
        <f t="shared" si="269"/>
        <v>0</v>
      </c>
      <c r="BL193" s="432">
        <f t="shared" si="270"/>
        <v>0</v>
      </c>
      <c r="BM193" s="436">
        <f t="shared" si="273"/>
        <v>0</v>
      </c>
      <c r="BN193" s="462">
        <v>0.65</v>
      </c>
      <c r="BO193" s="427">
        <f t="shared" si="242"/>
        <v>28</v>
      </c>
      <c r="BP193" s="419"/>
      <c r="BQ193" s="700"/>
      <c r="BR193" s="419"/>
      <c r="BS193" s="700"/>
      <c r="BT193" s="700"/>
      <c r="BU193" s="700"/>
      <c r="BV193" s="427">
        <f t="shared" si="271"/>
        <v>25</v>
      </c>
      <c r="BW193" s="427"/>
      <c r="BX193" s="427">
        <v>10</v>
      </c>
      <c r="BY193" s="419"/>
      <c r="BZ193" s="432"/>
      <c r="CA193" s="419"/>
      <c r="CB193" s="427"/>
      <c r="CC193" s="419"/>
      <c r="CD193" s="427"/>
      <c r="CE193" s="404">
        <f>IF(OR(C193=0,CD193="Д"),0,IF(AND(C193&gt;0,E193=0),VLOOKUP(C193,звания!A:B,2,FALSE)/((EOMONTH($G$3,0)+1)-$G$3)*BO193+VLOOKUP(C193,звания!A:B,2,FALSE)/((EOMONTH($G$3,0)+1)-$G$3)*BR193+VLOOKUP(C193,звания!A:B,2,FALSE)/((EOMONTH($G$3,0)+1)-$G$3)*BU193,IF(AND(C193&gt;0,E193&gt;0,F193&gt;=$G$3,BO193=(EOMONTH($G$3,0)+1)-$G$3),(VLOOKUP(E193,звания!A:B,2,FALSE)/(EOMONTH($G$3,0)-$G$3+1))*(F193-$G$3)+(VLOOKUP(C193,звания!A:B,2,FALSE)/(EOMONTH($G$3,0)-$G$3+1))*((EOMONTH($G$3,0)-$G$3+1)-(F193-$G$3)),IF(AND(C193&gt;0,E193&gt;0,F193&gt;$G$3,BO193&lt;(EOMONTH($G$3,0)+1)-$G$3,BO193&lt;&gt;0),VLOOKUP(E193,звания!A:B,2,FALSE)/((EOMONTH($G$3,0)+1)-$G$3)*((F193-$G$3)-(((EOMONTH($G$3,0)+1)-$G$3)-BO193-BU193-BR193))+VLOOKUP(C193,звания!A:B,2,FALSE)/((EOMONTH($G$3,0)+1)-$G$3)*(((EOMONTH($G$3,0)+1)-F193)),IF(F193&lt;$G$3,(VLOOKUP(C193,звания!A:B,2,FALSE)-VLOOKUP(E193,звания!A:B,2,FALSE))/((EOMONTH($BN$3,0)+1)-$BN$3)*(EOMONTH($BN$3,0)+1-F193)+VLOOKUP(C193,звания!A:B,2,FALSE)/((EOMONTH($G$3,0)+1)-$G$3)*BO193+VLOOKUP(C193,звания!A:B,2,FALSE)/((EOMONTH($G$3,0)+1)-$G$3)*BU193+VLOOKUP(C193,звания!A:B,2,FALSE)/((EOMONTH($G$3,0)+1)-$G$3)*BR193,0)))))</f>
        <v>1130</v>
      </c>
      <c r="CF193" s="404">
        <f>IF(OR(CD193="Д",C193=0),0,IF(B193="Виключений зі списків",IF(BS193=0,(VLOOKUP(O193,звания!$D$2:$E$62,2,FALSE))/(EOMONTH($B$3,0)+1-$B$3)*BO193+(VLOOKUP(BQ193,звания!$D$2:$E$62,2,FALSE))/(EOMONTH($B$3,0)+1-$B$3)*BR193,(((VLOOKUP(O193,звания!$D$2:$E$62,2,FALSE))/(EOMONTH($B$3,0)+1-$B$3))*BO193)+(VLOOKUP(BQ193,звания!$D$2:$E$62,2,FALSE))/(EOMONTH($B$3,0)+1-$B$3)*BR193+(VLOOKUP(BS193,звания!$D$2:$E$62,2,FALSE))/(EOMONTH($B$3,0)+1-$B$3)*BU193),IF(BS193=0,(VLOOKUP(O193,звания!$D$2:$E$62,2,FALSE))/(EOMONTH($G$3,0)+1-$G$3)*BO193+(VLOOKUP(BQ193,звания!$D$2:$E$62,2,FALSE))/(EOMONTH($G$3,0)+1-$G$3)*BR193,(((VLOOKUP(O193,звания!$D$2:$E$62,2,FALSE))/(EOMONTH($G$3,0)+1-$G$3))*BO193)+(VLOOKUP(BQ193,звания!$D$2:$E$62,2,FALSE))/(EOMONTH($G$3,0)+1-$G$3)*BR193+(VLOOKUP(BS193,звания!$D$2:$E$62,2,FALSE))/(EOMONTH($G$3,0)+1-$G$3)*BU193+IF(BT193=0,0,(VLOOKUP(BS193,звания!$D$2:$E$62,2,FALSE))/(EOMONTH($BN$3,0)+1-$BN$3)*BT193-(VLOOKUP(O193,звания!$D$2:$E$62,2,FALSE))/(EOMONTH($BN$3,0)+1-$BN$3)*BT193))))</f>
        <v>3520</v>
      </c>
      <c r="CG193" s="404">
        <f t="shared" si="234"/>
        <v>1162.5</v>
      </c>
      <c r="CH193" s="404">
        <f>IF(BW193=0,CF193*BX193%,IF(BW193&gt;0,((VLOOKUP(O193,звания!$D$2:$E$62,2,FALSE)/(EOMONTH($G$3,0)+1-$G$3)*BW193)*BX193%)))</f>
        <v>352</v>
      </c>
      <c r="CI193" s="404">
        <f>IF(BY193=0,CF193*BZ193%,IF(BY193&gt;0,(VLOOKUP(O193,звания!$D$2:$E$62,2,FALSE)/(EOMONTH($G$3,0)+1-$G$3)*BO193)*BZ193%)+(VLOOKUP(BS193,звания!$D$2:$E$62,2,FALSE)/(EOMONTH($G$3,0)+1-$G$3)*BU193)*BZ193%)</f>
        <v>0</v>
      </c>
      <c r="CJ193" s="404">
        <f>IF(CA193=0,CF193*CB193%,IF(CA193&gt;0,(VLOOKUP(O193,звания!$D$2:$E$62,2,FALSE)/(EOMONTH($G$3,0)+1-$G$3)*BO193)*CB193%)+(VLOOKUP(BS193,звания!$D$2:$E$62,2,FALSE)/(EOMONTH($G$3,0)+1-$G$3)*BU193)*CB193%)</f>
        <v>0</v>
      </c>
      <c r="CK193" s="404">
        <f>IF(CD193="Д",0,IF(CC193=0,CF193*CD193%,IF(CC193&gt;0,(VLOOKUP(O193,звания!$D$2:$E$62,2,FALSE)/(EOMONTH($G$3,0)+1-$G$3)*BO193)*CD193%)+(VLOOKUP(BS193,звания!$D$2:$E$62,2,FALSE)/(EOMONTH($G$3,0)+1-$G$3)*BU193)*CD193%))</f>
        <v>0</v>
      </c>
      <c r="CL193" s="404">
        <f>IF(BR193&gt;0,((VLOOKUP(C193,звания!$A$2:$B$62,2,FALSE)/(EOMONTH($G$3,0)+1-$G$3)*BO193+VLOOKUP(O193,звания!$D$2:$E$62,2,FALSE)/(EOMONTH($G$3,0)+1-$G$3)*BO193+(VLOOKUP(C193,звания!$A$2:$B$62,2,FALSE)/(EOMONTH($G$3,0)+1-$G$3)*BO193+VLOOKUP(O193,звания!$D$2:$E$62,2,FALSE)/(EOMONTH($G$3,0)+1-$G$3)*BO193)*BV193%)*BN193)+(VLOOKUP(C193,звания!$A$2:$B$62,2,FALSE)/(EOMONTH($G$3,0)+1-$G$3)*BU193+VLOOKUP(BS193,звания!$D$2:$E$62,2,FALSE)/(EOMONTH($G$3,0)+1-$G$3)*BU193+(VLOOKUP(C193,звания!$A$2:$B$62,2,FALSE)/(EOMONTH($G$3,0)+1-$G$3)*BU193+VLOOKUP(BS193,звания!$D$2:$E$62,2,FALSE)/(EOMONTH($G$3,0)+1-$G$3)*BU193)*BV193%)*BN193,(CE193+CF193+CG193)*BN193)</f>
        <v>3778.13</v>
      </c>
      <c r="CM193" s="404"/>
      <c r="CN193" s="404"/>
      <c r="CO193" s="432">
        <f t="shared" si="213"/>
        <v>3</v>
      </c>
      <c r="CP193" s="638"/>
      <c r="CQ193" s="637">
        <f>IF(CF193=0,0,IF((SUM(BH193:BM193)&gt;360),(VLOOKUP(O193,звания!$F$2:$G$62,2,FALSE))/100,VLOOKUP(O193,звания!$F$2:$H$62,3,FALSE)/100))</f>
        <v>2.4900000000000002</v>
      </c>
      <c r="CR193" s="617">
        <f>IF(B193="Виключений зі списків",IF(AND(BU193=0,360-BH193&lt;0),(VLOOKUP(O193,звания!$D$2:$E$62,2,FALSE))/(EOMONTH($B$3,0)+1-$B$3)*BO193*CQ193,IF(AND(360-BH193&gt;=0,360-BH193&lt;(EOMONTH($B$3,0)+1-$B$3)),(CF193/(EOMONTH($B$3,0)-$B$3+1)*(360-BH193))*CQ193+(CF193/(EOMONTH($B$3,0)-$B$3+1)*((EOMONTH($B$3,0)-$B$3+1)-(360-BH193)))*VLOOKUP(O193,звания!$F$2:$H$62,2,FALSE)/100,((((VLOOKUP(O193,звания!$D$2:$E$62,2,FALSE))/(EOMONTH($B$3,0)+1-$B$3)*BO193*CQ193+(VLOOKUP(BS193,звания!$D$2:$E$62,2,FALSE))/(EOMONTH($B$3,0)+1-$B$3)*BU193*(VLOOKUP(BS193,звания!$F$2:$G$62,2,FALSE)*0.01)+(IF(BT193=0,0,(VLOOKUP(BS193,звания!$D$2:$E$62,2,FALSE)/(EOMONTH($G$3,0)+1-$G$3)*BT193*(VLOOKUP(BS193,звания!$F$2:$G$62,2,FALSE)))*0.01-(VLOOKUP(O193,звания!$D$2:$E$62,2,FALSE)/(EOMONTH($G$3,0)+1-$G$3)*BT193*(VLOOKUP(O193,звания!$F$2:$G$62,2,FALSE)))*0.01)))))/100*(100-CP193))),(IF(AND(BU193=0,360-BH193&lt;0,CP193=0),(VLOOKUP(O193,звания!$D$2:$E$62,2,FALSE))/(EOMONTH($G$3,0)+1-$G$3)*BO193*CQ193,IF(AND(360-BH193&gt;=0,360-BH193&lt;(EOMONTH($G$3,0)+1-$G$3)),(CF193/(EOMONTH($G$3,0)-$G$3+1)*(360-BH193))*CQ193+(CF193/(EOMONTH($G$3,0)-$G$3+1)*((EOMONTH($G$3,0)-$G$3+1)-(360-BH193)))*VLOOKUP(O193,звания!$F$2:$H$62,2,FALSE)/100,((((VLOOKUP(O193,звания!$D$2:$E$62,2,FALSE))/(EOMONTH($G$3,0)+1-$G$3)*BO193*CQ193+(VLOOKUP(BS193,звания!$D$2:$E$62,2,FALSE))/(EOMONTH($G$3,0)+1-$G$3)*BU193*(VLOOKUP(BS193,звания!$F$2:$G$62,2,FALSE)*0.01)))/100*(100-CP193)+(IF(BT193=0,0,(VLOOKUP(BS193,звания!$D$2:$E$62,2,FALSE)/(EOMONTH($BN$3,0)+1-$BN$3)*BT193*(VLOOKUP(BS193,звания!$F$2:$G$62,2,FALSE)))*0.01-(VLOOKUP(O193,звания!$D$2:$E$62,2,FALSE)/(EOMONTH($BN$3,0)+1-$BN$3)*BT193*(VLOOKUP(O193,звания!$F$2:$G$62,2,FALSE)))*0.01)))))))</f>
        <v>8764.7999999999993</v>
      </c>
      <c r="CS193" s="416">
        <f t="shared" si="261"/>
        <v>18707.43</v>
      </c>
      <c r="CT193" s="403"/>
      <c r="CU193" s="403"/>
      <c r="CV193" s="404">
        <f t="shared" si="214"/>
        <v>672.35</v>
      </c>
      <c r="CW193" s="426">
        <f>CN193+SUM(CS193:CV193)</f>
        <v>19379.78</v>
      </c>
      <c r="CX193" s="404">
        <f t="shared" si="239"/>
        <v>3488.36</v>
      </c>
      <c r="CY193" s="1174">
        <v>5</v>
      </c>
      <c r="CZ193" s="404">
        <f t="shared" si="244"/>
        <v>238.79</v>
      </c>
      <c r="DA193" s="404"/>
      <c r="DB193" s="403"/>
      <c r="DC193" s="404"/>
      <c r="DD193" s="426">
        <f t="shared" si="235"/>
        <v>3727.15</v>
      </c>
      <c r="DE193" s="426">
        <f t="shared" si="257"/>
        <v>4115.63</v>
      </c>
      <c r="DF193" s="404">
        <f t="shared" si="272"/>
        <v>3488.36</v>
      </c>
      <c r="DG193" s="426">
        <f t="shared" si="248"/>
        <v>19140.990000000002</v>
      </c>
      <c r="DH193" s="426">
        <f t="shared" si="249"/>
        <v>0</v>
      </c>
      <c r="DI193" s="421"/>
      <c r="DJ193" s="422" t="str">
        <f t="shared" si="264"/>
        <v xml:space="preserve">30 від 01.03   </v>
      </c>
      <c r="DK193" s="113" t="s">
        <v>1166</v>
      </c>
      <c r="DL193" s="28" t="s">
        <v>1167</v>
      </c>
      <c r="DM193" s="28" t="s">
        <v>885</v>
      </c>
      <c r="DN193" s="28" t="s">
        <v>922</v>
      </c>
      <c r="DO193" s="900">
        <v>3522000671</v>
      </c>
      <c r="DP193" s="888"/>
      <c r="DQ193" s="817"/>
      <c r="DR193" s="818"/>
      <c r="DS193" s="819"/>
      <c r="DT193" s="820"/>
      <c r="DU193" s="124"/>
      <c r="DV193" s="110"/>
      <c r="DX193" s="84"/>
      <c r="DY193" s="84"/>
      <c r="DZ193" s="105"/>
      <c r="EG193" s="19"/>
      <c r="EH193" s="543">
        <f t="shared" si="216"/>
        <v>1</v>
      </c>
      <c r="EI193" s="404" t="str">
        <f t="shared" si="217"/>
        <v>л-т</v>
      </c>
      <c r="EJ193" s="29" t="str">
        <f t="shared" si="218"/>
        <v>Новіков С.В.</v>
      </c>
      <c r="EK193" s="50"/>
      <c r="EL193" s="29"/>
      <c r="EM193" s="50"/>
      <c r="EN193" s="50"/>
      <c r="EO193" s="50"/>
      <c r="EP193" s="29"/>
    </row>
    <row r="194" spans="1:146" ht="17.45" hidden="1" customHeight="1">
      <c r="A194" s="402">
        <v>189</v>
      </c>
      <c r="B194" s="403"/>
      <c r="C194" s="403"/>
      <c r="D194" s="403" t="str">
        <f t="shared" si="265"/>
        <v xml:space="preserve"> </v>
      </c>
      <c r="E194" s="416"/>
      <c r="F194" s="417"/>
      <c r="G194" s="406" t="str">
        <f t="shared" si="258"/>
        <v>0.0.0</v>
      </c>
      <c r="H194" s="407" t="str">
        <f t="shared" si="262"/>
        <v>0.0.0</v>
      </c>
      <c r="I194" s="407" t="str">
        <f t="shared" si="259"/>
        <v>0.0.0</v>
      </c>
      <c r="J194" s="407" t="str">
        <f t="shared" si="250"/>
        <v>0.0.0</v>
      </c>
      <c r="K194" s="407" t="str">
        <f t="shared" si="251"/>
        <v>0.0.0</v>
      </c>
      <c r="L194" s="407" t="str">
        <f t="shared" si="252"/>
        <v>0.0.0</v>
      </c>
      <c r="M194" s="407" t="str">
        <f t="shared" si="253"/>
        <v>0.0.0</v>
      </c>
      <c r="N194" s="408" t="str">
        <f t="shared" si="266"/>
        <v>0.0.0</v>
      </c>
      <c r="O194" s="418"/>
      <c r="P194" s="417"/>
      <c r="Q194" s="417"/>
      <c r="R194" s="417"/>
      <c r="S194" s="417"/>
      <c r="T194" s="417"/>
      <c r="U194" s="417"/>
      <c r="V194" s="714"/>
      <c r="W194" s="714"/>
      <c r="X194" s="417"/>
      <c r="Y194" s="417"/>
      <c r="Z194" s="714"/>
      <c r="AA194" s="714"/>
      <c r="AB194" s="417"/>
      <c r="AC194" s="417"/>
      <c r="AD194" s="714"/>
      <c r="AE194" s="714"/>
      <c r="AF194" s="417"/>
      <c r="AG194" s="417"/>
      <c r="AH194" s="714"/>
      <c r="AI194" s="714"/>
      <c r="AJ194" s="417"/>
      <c r="AK194" s="417"/>
      <c r="AL194" s="714"/>
      <c r="AM194" s="714"/>
      <c r="AN194" s="417"/>
      <c r="AO194" s="417"/>
      <c r="AP194" s="714"/>
      <c r="AQ194" s="714"/>
      <c r="AR194" s="417"/>
      <c r="AS194" s="417"/>
      <c r="AT194" s="714"/>
      <c r="AU194" s="714"/>
      <c r="AV194" s="417"/>
      <c r="AW194" s="417"/>
      <c r="AX194" s="716"/>
      <c r="AY194" s="716"/>
      <c r="AZ194" s="635"/>
      <c r="BA194" s="635"/>
      <c r="BB194" s="716"/>
      <c r="BC194" s="716"/>
      <c r="BD194" s="635"/>
      <c r="BE194" s="635"/>
      <c r="BF194" s="717"/>
      <c r="BG194" s="717"/>
      <c r="BH194" s="432">
        <f t="shared" si="241"/>
        <v>0</v>
      </c>
      <c r="BI194" s="432">
        <f t="shared" si="267"/>
        <v>0</v>
      </c>
      <c r="BJ194" s="432">
        <f t="shared" si="268"/>
        <v>0</v>
      </c>
      <c r="BK194" s="432">
        <f t="shared" si="269"/>
        <v>0</v>
      </c>
      <c r="BL194" s="432">
        <f t="shared" si="270"/>
        <v>0</v>
      </c>
      <c r="BM194" s="436">
        <f t="shared" si="273"/>
        <v>0</v>
      </c>
      <c r="BN194" s="462">
        <v>0.65</v>
      </c>
      <c r="BO194" s="427">
        <f t="shared" si="242"/>
        <v>0</v>
      </c>
      <c r="BP194" s="419"/>
      <c r="BQ194" s="700"/>
      <c r="BR194" s="419"/>
      <c r="BS194" s="700"/>
      <c r="BT194" s="700"/>
      <c r="BU194" s="700"/>
      <c r="BV194" s="427">
        <f t="shared" si="271"/>
        <v>0</v>
      </c>
      <c r="BW194" s="419"/>
      <c r="BX194" s="781"/>
      <c r="BY194" s="700"/>
      <c r="BZ194" s="432"/>
      <c r="CA194" s="700"/>
      <c r="CB194" s="432"/>
      <c r="CC194" s="700"/>
      <c r="CD194" s="432"/>
      <c r="CE194" s="404">
        <f>IF(OR(C194=0,CD194="Д"),0,IF(AND(C194&gt;0,E194=0),VLOOKUP(C194,звания!A:B,2,FALSE)/((EOMONTH($G$3,0)+1)-$G$3)*BO194+VLOOKUP(C194,звания!A:B,2,FALSE)/((EOMONTH($G$3,0)+1)-$G$3)*BR194+VLOOKUP(C194,звания!A:B,2,FALSE)/((EOMONTH($G$3,0)+1)-$G$3)*BU194,IF(AND(C194&gt;0,E194&gt;0,F194&gt;=$G$3,BO194=(EOMONTH($G$3,0)+1)-$G$3),(VLOOKUP(E194,звания!A:B,2,FALSE)/(EOMONTH($G$3,0)-$G$3+1))*(F194-$G$3)+(VLOOKUP(C194,звания!A:B,2,FALSE)/(EOMONTH($G$3,0)-$G$3+1))*((EOMONTH($G$3,0)-$G$3+1)-(F194-$G$3)),IF(AND(C194&gt;0,E194&gt;0,F194&gt;$G$3,BO194&lt;(EOMONTH($G$3,0)+1)-$G$3,BO194&lt;&gt;0),VLOOKUP(E194,звания!A:B,2,FALSE)/((EOMONTH($G$3,0)+1)-$G$3)*((F194-$G$3)-(((EOMONTH($G$3,0)+1)-$G$3)-BO194-BU194-BR194))+VLOOKUP(C194,звания!A:B,2,FALSE)/((EOMONTH($G$3,0)+1)-$G$3)*(((EOMONTH($G$3,0)+1)-F194)),IF(F194&lt;$G$3,(VLOOKUP(C194,звания!A:B,2,FALSE)-VLOOKUP(E194,звания!A:B,2,FALSE))/((EOMONTH($BN$3,0)+1)-$BN$3)*(EOMONTH($BN$3,0)+1-F194)+VLOOKUP(C194,звания!A:B,2,FALSE)/((EOMONTH($G$3,0)+1)-$G$3)*BO194+VLOOKUP(C194,звания!A:B,2,FALSE)/((EOMONTH($G$3,0)+1)-$G$3)*BU194+VLOOKUP(C194,звания!A:B,2,FALSE)/((EOMONTH($G$3,0)+1)-$G$3)*BR194,0)))))</f>
        <v>0</v>
      </c>
      <c r="CF194" s="404">
        <f>IF(OR(CD194="Д",C194=0),0,IF(B194="Виключений зі списків",IF(BS194=0,(VLOOKUP(O194,звания!$D$2:$E$62,2,FALSE))/(EOMONTH($B$3,0)+1-$B$3)*BO194+(VLOOKUP(BQ194,звания!$D$2:$E$62,2,FALSE))/(EOMONTH($B$3,0)+1-$B$3)*BR194,(((VLOOKUP(O194,звания!$D$2:$E$62,2,FALSE))/(EOMONTH($B$3,0)+1-$B$3))*BO194)+(VLOOKUP(BQ194,звания!$D$2:$E$62,2,FALSE))/(EOMONTH($B$3,0)+1-$B$3)*BR194+(VLOOKUP(BS194,звания!$D$2:$E$62,2,FALSE))/(EOMONTH($B$3,0)+1-$B$3)*BU194),IF(BS194=0,(VLOOKUP(O194,звания!$D$2:$E$62,2,FALSE))/(EOMONTH($G$3,0)+1-$G$3)*BO194+(VLOOKUP(BQ194,звания!$D$2:$E$62,2,FALSE))/(EOMONTH($G$3,0)+1-$G$3)*BR194,(((VLOOKUP(O194,звания!$D$2:$E$62,2,FALSE))/(EOMONTH($G$3,0)+1-$G$3))*BO194)+(VLOOKUP(BQ194,звания!$D$2:$E$62,2,FALSE))/(EOMONTH($G$3,0)+1-$G$3)*BR194+(VLOOKUP(BS194,звания!$D$2:$E$62,2,FALSE))/(EOMONTH($G$3,0)+1-$G$3)*BU194+IF(BT194=0,0,(VLOOKUP(BS194,звания!$D$2:$E$62,2,FALSE))/(EOMONTH($BN$3,0)+1-$BN$3)*BT194-(VLOOKUP(O194,звания!$D$2:$E$62,2,FALSE))/(EOMONTH($BN$3,0)+1-$BN$3)*BT194))))</f>
        <v>0</v>
      </c>
      <c r="CG194" s="404">
        <f t="shared" si="234"/>
        <v>0</v>
      </c>
      <c r="CH194" s="404">
        <f>IF(BW194=0,CF194*BX194%,IF(BW194&gt;0,((VLOOKUP(O194,звания!$D$2:$E$62,2,FALSE)/(EOMONTH($G$3,0)+1-$G$3)*BW194)*BX194%)))</f>
        <v>0</v>
      </c>
      <c r="CI194" s="404">
        <f>IF(BY194=0,CF194*BZ194%,IF(BY194&gt;0,(VLOOKUP(O194,звания!$D$2:$E$62,2,FALSE)/(EOMONTH($G$3,0)+1-$G$3)*BO194)*BZ194%)+(VLOOKUP(BS194,звания!$D$2:$E$62,2,FALSE)/(EOMONTH($G$3,0)+1-$G$3)*BU194)*BZ194%)</f>
        <v>0</v>
      </c>
      <c r="CJ194" s="404">
        <f>IF(CA194=0,CF194*CB194%,IF(CA194&gt;0,(VLOOKUP(O194,звания!$D$2:$E$62,2,FALSE)/(EOMONTH($G$3,0)+1-$G$3)*BO194)*CB194%)+(VLOOKUP(BS194,звания!$D$2:$E$62,2,FALSE)/(EOMONTH($G$3,0)+1-$G$3)*BU194)*CB194%)</f>
        <v>0</v>
      </c>
      <c r="CK194" s="404">
        <f>IF(CD194="Д",0,IF(CC194=0,CF194*CD194%,IF(CC194&gt;0,(VLOOKUP(O194,звания!$D$2:$E$62,2,FALSE)/(EOMONTH($G$3,0)+1-$G$3)*BO194)*CD194%)+(VLOOKUP(BS194,звания!$D$2:$E$62,2,FALSE)/(EOMONTH($G$3,0)+1-$G$3)*BU194)*CD194%))</f>
        <v>0</v>
      </c>
      <c r="CL194" s="404">
        <f>IF(BR194&gt;0,((VLOOKUP(C194,звания!$A$2:$B$62,2,FALSE)/(EOMONTH($G$3,0)+1-$G$3)*BO194+VLOOKUP(O194,звания!$D$2:$E$62,2,FALSE)/(EOMONTH($G$3,0)+1-$G$3)*BO194+(VLOOKUP(C194,звания!$A$2:$B$62,2,FALSE)/(EOMONTH($G$3,0)+1-$G$3)*BO194+VLOOKUP(O194,звания!$D$2:$E$62,2,FALSE)/(EOMONTH($G$3,0)+1-$G$3)*BO194)*BV194%)*BN194)+(VLOOKUP(C194,звания!$A$2:$B$62,2,FALSE)/(EOMONTH($G$3,0)+1-$G$3)*BU194+VLOOKUP(BS194,звания!$D$2:$E$62,2,FALSE)/(EOMONTH($G$3,0)+1-$G$3)*BU194+(VLOOKUP(C194,звания!$A$2:$B$62,2,FALSE)/(EOMONTH($G$3,0)+1-$G$3)*BU194+VLOOKUP(BS194,звания!$D$2:$E$62,2,FALSE)/(EOMONTH($G$3,0)+1-$G$3)*BU194)*BV194%)*BN194,(CE194+CF194+CG194)*BN194)</f>
        <v>0</v>
      </c>
      <c r="CM194" s="404"/>
      <c r="CN194" s="404"/>
      <c r="CO194" s="432">
        <f t="shared" si="213"/>
        <v>0</v>
      </c>
      <c r="CP194" s="638"/>
      <c r="CQ194" s="637">
        <f>IF(CF194=0,0,IF((SUM(BH194:BM194)&gt;360),(VLOOKUP(O194,звания!$F$2:$G$62,2,FALSE))/100,VLOOKUP(O194,звания!$F$2:$H$62,3,FALSE)/100))</f>
        <v>0</v>
      </c>
      <c r="CR194" s="617">
        <f>IF(B194="Виключений зі списків",IF(AND(BU194=0,360-BH194&lt;0),(VLOOKUP(O194,звания!$D$2:$E$62,2,FALSE))/(EOMONTH($B$3,0)+1-$B$3)*BO194*CQ194,IF(AND(360-BH194&gt;=0,360-BH194&lt;(EOMONTH($B$3,0)+1-$B$3)),(CF194/(EOMONTH($B$3,0)-$B$3+1)*(360-BH194))*CQ194+(CF194/(EOMONTH($B$3,0)-$B$3+1)*((EOMONTH($B$3,0)-$B$3+1)-(360-BH194)))*VLOOKUP(O194,звания!$F$2:$H$62,2,FALSE)/100,((((VLOOKUP(O194,звания!$D$2:$E$62,2,FALSE))/(EOMONTH($B$3,0)+1-$B$3)*BO194*CQ194+(VLOOKUP(BS194,звания!$D$2:$E$62,2,FALSE))/(EOMONTH($B$3,0)+1-$B$3)*BU194*(VLOOKUP(BS194,звания!$F$2:$G$62,2,FALSE)*0.01)+(IF(BT194=0,0,(VLOOKUP(BS194,звания!$D$2:$E$62,2,FALSE)/(EOMONTH($G$3,0)+1-$G$3)*BT194*(VLOOKUP(BS194,звания!$F$2:$G$62,2,FALSE)))*0.01-(VLOOKUP(O194,звания!$D$2:$E$62,2,FALSE)/(EOMONTH($G$3,0)+1-$G$3)*BT194*(VLOOKUP(O194,звания!$F$2:$G$62,2,FALSE)))*0.01)))))/100*(100-CP194))),(IF(AND(BU194=0,360-BH194&lt;0,CP194=0),(VLOOKUP(O194,звания!$D$2:$E$62,2,FALSE))/(EOMONTH($G$3,0)+1-$G$3)*BO194*CQ194,IF(AND(360-BH194&gt;=0,360-BH194&lt;(EOMONTH($G$3,0)+1-$G$3)),(CF194/(EOMONTH($G$3,0)-$G$3+1)*(360-BH194))*CQ194+(CF194/(EOMONTH($G$3,0)-$G$3+1)*((EOMONTH($G$3,0)-$G$3+1)-(360-BH194)))*VLOOKUP(O194,звания!$F$2:$H$62,2,FALSE)/100,((((VLOOKUP(O194,звания!$D$2:$E$62,2,FALSE))/(EOMONTH($G$3,0)+1-$G$3)*BO194*CQ194+(VLOOKUP(BS194,звания!$D$2:$E$62,2,FALSE))/(EOMONTH($G$3,0)+1-$G$3)*BU194*(VLOOKUP(BS194,звания!$F$2:$G$62,2,FALSE)*0.01)))/100*(100-CP194)+(IF(BT194=0,0,(VLOOKUP(BS194,звания!$D$2:$E$62,2,FALSE)/(EOMONTH($BN$3,0)+1-$BN$3)*BT194*(VLOOKUP(BS194,звания!$F$2:$G$62,2,FALSE)))*0.01-(VLOOKUP(O194,звания!$D$2:$E$62,2,FALSE)/(EOMONTH($BN$3,0)+1-$BN$3)*BT194*(VLOOKUP(O194,звания!$F$2:$G$62,2,FALSE)))*0.01)))))))</f>
        <v>0</v>
      </c>
      <c r="CS194" s="416">
        <f t="shared" si="261"/>
        <v>0</v>
      </c>
      <c r="CT194" s="403"/>
      <c r="CU194" s="403"/>
      <c r="CV194" s="403">
        <f t="shared" si="214"/>
        <v>0</v>
      </c>
      <c r="CW194" s="556">
        <f t="shared" si="243"/>
        <v>0</v>
      </c>
      <c r="CX194" s="403">
        <f t="shared" si="239"/>
        <v>0</v>
      </c>
      <c r="CY194" s="403"/>
      <c r="CZ194" s="404">
        <f t="shared" si="244"/>
        <v>0</v>
      </c>
      <c r="DA194" s="403"/>
      <c r="DB194" s="403"/>
      <c r="DC194" s="403"/>
      <c r="DD194" s="421">
        <f t="shared" si="235"/>
        <v>0</v>
      </c>
      <c r="DE194" s="421">
        <f t="shared" si="257"/>
        <v>0</v>
      </c>
      <c r="DF194" s="403">
        <f t="shared" si="272"/>
        <v>0</v>
      </c>
      <c r="DG194" s="421">
        <f t="shared" si="248"/>
        <v>0</v>
      </c>
      <c r="DH194" s="421">
        <f t="shared" si="249"/>
        <v>0</v>
      </c>
      <c r="DI194" s="421"/>
      <c r="DJ194" s="422" t="str">
        <f t="shared" si="264"/>
        <v xml:space="preserve">    </v>
      </c>
      <c r="DK194" s="113" t="s">
        <v>477</v>
      </c>
      <c r="DL194" s="28"/>
      <c r="DM194" s="28"/>
      <c r="DN194" s="28"/>
      <c r="DO194" s="901"/>
      <c r="DP194" s="888"/>
      <c r="DQ194" s="817"/>
      <c r="DR194" s="818"/>
      <c r="DS194" s="819"/>
      <c r="DT194" s="820"/>
      <c r="DU194" s="124"/>
      <c r="DV194" s="110"/>
      <c r="DX194" s="84"/>
      <c r="DY194" s="84"/>
      <c r="DZ194" s="105"/>
      <c r="EG194" s="19"/>
      <c r="EH194" s="543">
        <f t="shared" si="216"/>
        <v>0</v>
      </c>
      <c r="EI194" s="404">
        <f t="shared" si="217"/>
        <v>0</v>
      </c>
      <c r="EJ194" s="29" t="str">
        <f t="shared" si="218"/>
        <v xml:space="preserve"> </v>
      </c>
      <c r="EK194" s="50"/>
      <c r="EL194" s="29"/>
      <c r="EM194" s="50"/>
      <c r="EN194" s="50"/>
      <c r="EO194" s="50"/>
      <c r="EP194" s="29"/>
    </row>
    <row r="195" spans="1:146" ht="17.45" hidden="1" customHeight="1">
      <c r="A195" s="446">
        <v>190</v>
      </c>
      <c r="B195" s="869" t="s">
        <v>834</v>
      </c>
      <c r="C195" s="911"/>
      <c r="D195" s="403">
        <f t="shared" si="265"/>
        <v>0</v>
      </c>
      <c r="E195" s="416"/>
      <c r="F195" s="417"/>
      <c r="G195" s="406" t="str">
        <f t="shared" si="258"/>
        <v>0.0.0</v>
      </c>
      <c r="H195" s="407" t="str">
        <f t="shared" si="262"/>
        <v>0.0.0</v>
      </c>
      <c r="I195" s="407" t="str">
        <f t="shared" si="259"/>
        <v>0.0.0</v>
      </c>
      <c r="J195" s="407" t="str">
        <f t="shared" si="250"/>
        <v>0.0.0</v>
      </c>
      <c r="K195" s="407" t="str">
        <f t="shared" si="251"/>
        <v>0.0.0</v>
      </c>
      <c r="L195" s="407" t="str">
        <f t="shared" si="252"/>
        <v>0.0.0</v>
      </c>
      <c r="M195" s="407" t="str">
        <f t="shared" si="253"/>
        <v>0.0.0</v>
      </c>
      <c r="N195" s="408" t="str">
        <f t="shared" si="266"/>
        <v>0.0.0</v>
      </c>
      <c r="O195" s="930">
        <v>7</v>
      </c>
      <c r="P195" s="417"/>
      <c r="Q195" s="417"/>
      <c r="R195" s="417"/>
      <c r="S195" s="417"/>
      <c r="T195" s="417"/>
      <c r="U195" s="417"/>
      <c r="V195" s="714"/>
      <c r="W195" s="714"/>
      <c r="X195" s="417"/>
      <c r="Y195" s="417"/>
      <c r="Z195" s="714"/>
      <c r="AA195" s="714"/>
      <c r="AB195" s="417"/>
      <c r="AC195" s="417"/>
      <c r="AD195" s="714"/>
      <c r="AE195" s="714"/>
      <c r="AF195" s="417"/>
      <c r="AG195" s="417"/>
      <c r="AH195" s="714"/>
      <c r="AI195" s="714"/>
      <c r="AJ195" s="417"/>
      <c r="AK195" s="417"/>
      <c r="AL195" s="714"/>
      <c r="AM195" s="714"/>
      <c r="AN195" s="417"/>
      <c r="AO195" s="417"/>
      <c r="AP195" s="714"/>
      <c r="AQ195" s="714"/>
      <c r="AR195" s="417"/>
      <c r="AS195" s="417"/>
      <c r="AT195" s="714"/>
      <c r="AU195" s="714"/>
      <c r="AV195" s="417"/>
      <c r="AW195" s="417"/>
      <c r="AX195" s="716"/>
      <c r="AY195" s="716"/>
      <c r="AZ195" s="635"/>
      <c r="BA195" s="635"/>
      <c r="BB195" s="716"/>
      <c r="BC195" s="716"/>
      <c r="BD195" s="635"/>
      <c r="BE195" s="635"/>
      <c r="BF195" s="717"/>
      <c r="BG195" s="717"/>
      <c r="BH195" s="432">
        <f t="shared" si="241"/>
        <v>0</v>
      </c>
      <c r="BI195" s="432">
        <f t="shared" si="267"/>
        <v>0</v>
      </c>
      <c r="BJ195" s="432">
        <f t="shared" si="268"/>
        <v>0</v>
      </c>
      <c r="BK195" s="432">
        <f t="shared" si="269"/>
        <v>0</v>
      </c>
      <c r="BL195" s="432">
        <f t="shared" si="270"/>
        <v>0</v>
      </c>
      <c r="BM195" s="436">
        <f t="shared" si="273"/>
        <v>0</v>
      </c>
      <c r="BN195" s="462">
        <v>0.65</v>
      </c>
      <c r="BO195" s="427">
        <f t="shared" si="242"/>
        <v>28</v>
      </c>
      <c r="BP195" s="419"/>
      <c r="BQ195" s="700"/>
      <c r="BR195" s="419"/>
      <c r="BS195" s="700"/>
      <c r="BT195" s="700"/>
      <c r="BU195" s="700"/>
      <c r="BV195" s="427">
        <f t="shared" si="271"/>
        <v>0</v>
      </c>
      <c r="BW195" s="419"/>
      <c r="BX195" s="782"/>
      <c r="BY195" s="419"/>
      <c r="BZ195" s="432"/>
      <c r="CA195" s="419"/>
      <c r="CB195" s="427"/>
      <c r="CC195" s="419"/>
      <c r="CD195" s="427"/>
      <c r="CE195" s="404">
        <f>IF(OR(C195=0,CD195="Д"),0,IF(AND(C195&gt;0,E195=0),VLOOKUP(C195,звания!A:B,2,FALSE)/((EOMONTH($G$3,0)+1)-$G$3)*BO195+VLOOKUP(C195,звания!A:B,2,FALSE)/((EOMONTH($G$3,0)+1)-$G$3)*BR195+VLOOKUP(C195,звания!A:B,2,FALSE)/((EOMONTH($G$3,0)+1)-$G$3)*BU195,IF(AND(C195&gt;0,E195&gt;0,F195&gt;=$G$3,BO195=(EOMONTH($G$3,0)+1)-$G$3),(VLOOKUP(E195,звания!A:B,2,FALSE)/(EOMONTH($G$3,0)-$G$3+1))*(F195-$G$3)+(VLOOKUP(C195,звания!A:B,2,FALSE)/(EOMONTH($G$3,0)-$G$3+1))*((EOMONTH($G$3,0)-$G$3+1)-(F195-$G$3)),IF(AND(C195&gt;0,E195&gt;0,F195&gt;$G$3,BO195&lt;(EOMONTH($G$3,0)+1)-$G$3,BO195&lt;&gt;0),VLOOKUP(E195,звания!A:B,2,FALSE)/((EOMONTH($G$3,0)+1)-$G$3)*((F195-$G$3)-(((EOMONTH($G$3,0)+1)-$G$3)-BO195-BU195-BR195))+VLOOKUP(C195,звания!A:B,2,FALSE)/((EOMONTH($G$3,0)+1)-$G$3)*(((EOMONTH($G$3,0)+1)-F195)),IF(F195&lt;$G$3,(VLOOKUP(C195,звания!A:B,2,FALSE)-VLOOKUP(E195,звания!A:B,2,FALSE))/((EOMONTH($BN$3,0)+1)-$BN$3)*(EOMONTH($BN$3,0)+1-F195)+VLOOKUP(C195,звания!A:B,2,FALSE)/((EOMONTH($G$3,0)+1)-$G$3)*BO195+VLOOKUP(C195,звания!A:B,2,FALSE)/((EOMONTH($G$3,0)+1)-$G$3)*BU195+VLOOKUP(C195,звания!A:B,2,FALSE)/((EOMONTH($G$3,0)+1)-$G$3)*BR195,0)))))</f>
        <v>0</v>
      </c>
      <c r="CF195" s="404">
        <f>IF(OR(CD195="Д",C195=0),0,IF(B195="Виключений зі списків",IF(BS195=0,(VLOOKUP(O195,звания!$D$2:$E$62,2,FALSE))/(EOMONTH($B$3,0)+1-$B$3)*BO195+(VLOOKUP(BQ195,звания!$D$2:$E$62,2,FALSE))/(EOMONTH($B$3,0)+1-$B$3)*BR195,(((VLOOKUP(O195,звания!$D$2:$E$62,2,FALSE))/(EOMONTH($B$3,0)+1-$B$3))*BO195)+(VLOOKUP(BQ195,звания!$D$2:$E$62,2,FALSE))/(EOMONTH($B$3,0)+1-$B$3)*BR195+(VLOOKUP(BS195,звания!$D$2:$E$62,2,FALSE))/(EOMONTH($B$3,0)+1-$B$3)*BU195),IF(BS195=0,(VLOOKUP(O195,звания!$D$2:$E$62,2,FALSE))/(EOMONTH($G$3,0)+1-$G$3)*BO195+(VLOOKUP(BQ195,звания!$D$2:$E$62,2,FALSE))/(EOMONTH($G$3,0)+1-$G$3)*BR195,(((VLOOKUP(O195,звания!$D$2:$E$62,2,FALSE))/(EOMONTH($G$3,0)+1-$G$3))*BO195)+(VLOOKUP(BQ195,звания!$D$2:$E$62,2,FALSE))/(EOMONTH($G$3,0)+1-$G$3)*BR195+(VLOOKUP(BS195,звания!$D$2:$E$62,2,FALSE))/(EOMONTH($G$3,0)+1-$G$3)*BU195+IF(BT195=0,0,(VLOOKUP(BS195,звания!$D$2:$E$62,2,FALSE))/(EOMONTH($BN$3,0)+1-$BN$3)*BT195-(VLOOKUP(O195,звания!$D$2:$E$62,2,FALSE))/(EOMONTH($BN$3,0)+1-$BN$3)*BT195))))</f>
        <v>0</v>
      </c>
      <c r="CG195" s="404">
        <f t="shared" si="234"/>
        <v>0</v>
      </c>
      <c r="CH195" s="404">
        <f>IF(BW195=0,CF195*BX195%,IF(BW195&gt;0,((VLOOKUP(O195,звания!$D$2:$E$62,2,FALSE)/(EOMONTH($G$3,0)+1-$G$3)*BW195)*BX195%)))</f>
        <v>0</v>
      </c>
      <c r="CI195" s="404">
        <f>IF(BY195=0,CF195*BZ195%,IF(BY195&gt;0,(VLOOKUP(O195,звания!$D$2:$E$62,2,FALSE)/(EOMONTH($G$3,0)+1-$G$3)*BO195)*BZ195%)+(VLOOKUP(BS195,звания!$D$2:$E$62,2,FALSE)/(EOMONTH($G$3,0)+1-$G$3)*BU195)*BZ195%)</f>
        <v>0</v>
      </c>
      <c r="CJ195" s="404">
        <f>IF(CA195=0,CF195*CB195%,IF(CA195&gt;0,(VLOOKUP(O195,звания!$D$2:$E$62,2,FALSE)/(EOMONTH($G$3,0)+1-$G$3)*BO195)*CB195%)+(VLOOKUP(BS195,звания!$D$2:$E$62,2,FALSE)/(EOMONTH($G$3,0)+1-$G$3)*BU195)*CB195%)</f>
        <v>0</v>
      </c>
      <c r="CK195" s="404">
        <f>IF(CD195="Д",0,IF(CC195=0,CF195*CD195%,IF(CC195&gt;0,(VLOOKUP(O195,звания!$D$2:$E$62,2,FALSE)/(EOMONTH($G$3,0)+1-$G$3)*BO195)*CD195%)+(VLOOKUP(BS195,звания!$D$2:$E$62,2,FALSE)/(EOMONTH($G$3,0)+1-$G$3)*BU195)*CD195%))</f>
        <v>0</v>
      </c>
      <c r="CL195" s="404">
        <f>IF(BR195&gt;0,((VLOOKUP(C195,звания!$A$2:$B$62,2,FALSE)/(EOMONTH($G$3,0)+1-$G$3)*BO195+VLOOKUP(O195,звания!$D$2:$E$62,2,FALSE)/(EOMONTH($G$3,0)+1-$G$3)*BO195+(VLOOKUP(C195,звания!$A$2:$B$62,2,FALSE)/(EOMONTH($G$3,0)+1-$G$3)*BO195+VLOOKUP(O195,звания!$D$2:$E$62,2,FALSE)/(EOMONTH($G$3,0)+1-$G$3)*BO195)*BV195%)*BN195)+(VLOOKUP(C195,звания!$A$2:$B$62,2,FALSE)/(EOMONTH($G$3,0)+1-$G$3)*BU195+VLOOKUP(BS195,звания!$D$2:$E$62,2,FALSE)/(EOMONTH($G$3,0)+1-$G$3)*BU195+(VLOOKUP(C195,звания!$A$2:$B$62,2,FALSE)/(EOMONTH($G$3,0)+1-$G$3)*BU195+VLOOKUP(BS195,звания!$D$2:$E$62,2,FALSE)/(EOMONTH($G$3,0)+1-$G$3)*BU195)*BV195%)*BN195,(CE195+CF195+CG195)*BN195)</f>
        <v>0</v>
      </c>
      <c r="CM195" s="404"/>
      <c r="CN195" s="404"/>
      <c r="CO195" s="432">
        <f t="shared" si="213"/>
        <v>0</v>
      </c>
      <c r="CP195" s="638"/>
      <c r="CQ195" s="637">
        <f>IF(CF195=0,0,IF((SUM(BH195:BM195)&gt;360),(VLOOKUP(O195,звания!$F$2:$G$62,2,FALSE))/100,VLOOKUP(O195,звания!$F$2:$H$62,3,FALSE)/100))</f>
        <v>0</v>
      </c>
      <c r="CR195" s="617">
        <f>IF(B195="Виключений зі списків",IF(AND(BU195=0,360-BH195&lt;0),(VLOOKUP(O195,звания!$D$2:$E$62,2,FALSE))/(EOMONTH($B$3,0)+1-$B$3)*BO195*CQ195,IF(AND(360-BH195&gt;=0,360-BH195&lt;(EOMONTH($B$3,0)+1-$B$3)),(CF195/(EOMONTH($B$3,0)-$B$3+1)*(360-BH195))*CQ195+(CF195/(EOMONTH($B$3,0)-$B$3+1)*((EOMONTH($B$3,0)-$B$3+1)-(360-BH195)))*VLOOKUP(O195,звания!$F$2:$H$62,2,FALSE)/100,((((VLOOKUP(O195,звания!$D$2:$E$62,2,FALSE))/(EOMONTH($B$3,0)+1-$B$3)*BO195*CQ195+(VLOOKUP(BS195,звания!$D$2:$E$62,2,FALSE))/(EOMONTH($B$3,0)+1-$B$3)*BU195*(VLOOKUP(BS195,звания!$F$2:$G$62,2,FALSE)*0.01)+(IF(BT195=0,0,(VLOOKUP(BS195,звания!$D$2:$E$62,2,FALSE)/(EOMONTH($G$3,0)+1-$G$3)*BT195*(VLOOKUP(BS195,звания!$F$2:$G$62,2,FALSE)))*0.01-(VLOOKUP(O195,звания!$D$2:$E$62,2,FALSE)/(EOMONTH($G$3,0)+1-$G$3)*BT195*(VLOOKUP(O195,звания!$F$2:$G$62,2,FALSE)))*0.01)))))/100*(100-CP195))),(IF(AND(BU195=0,360-BH195&lt;0,CP195=0),(VLOOKUP(O195,звания!$D$2:$E$62,2,FALSE))/(EOMONTH($G$3,0)+1-$G$3)*BO195*CQ195,IF(AND(360-BH195&gt;=0,360-BH195&lt;(EOMONTH($G$3,0)+1-$G$3)),(CF195/(EOMONTH($G$3,0)-$G$3+1)*(360-BH195))*CQ195+(CF195/(EOMONTH($G$3,0)-$G$3+1)*((EOMONTH($G$3,0)-$G$3+1)-(360-BH195)))*VLOOKUP(O195,звания!$F$2:$H$62,2,FALSE)/100,((((VLOOKUP(O195,звания!$D$2:$E$62,2,FALSE))/(EOMONTH($G$3,0)+1-$G$3)*BO195*CQ195+(VLOOKUP(BS195,звания!$D$2:$E$62,2,FALSE))/(EOMONTH($G$3,0)+1-$G$3)*BU195*(VLOOKUP(BS195,звания!$F$2:$G$62,2,FALSE)*0.01)))/100*(100-CP195)+(IF(BT195=0,0,(VLOOKUP(BS195,звания!$D$2:$E$62,2,FALSE)/(EOMONTH($BN$3,0)+1-$BN$3)*BT195*(VLOOKUP(BS195,звания!$F$2:$G$62,2,FALSE)))*0.01-(VLOOKUP(O195,звания!$D$2:$E$62,2,FALSE)/(EOMONTH($BN$3,0)+1-$BN$3)*BT195*(VLOOKUP(O195,звания!$F$2:$G$62,2,FALSE)))*0.01)))))))</f>
        <v>0</v>
      </c>
      <c r="CS195" s="416">
        <f t="shared" si="261"/>
        <v>0</v>
      </c>
      <c r="CT195" s="403"/>
      <c r="CU195" s="403"/>
      <c r="CV195" s="403">
        <f t="shared" si="214"/>
        <v>0</v>
      </c>
      <c r="CW195" s="556">
        <f t="shared" si="243"/>
        <v>0</v>
      </c>
      <c r="CX195" s="403">
        <f t="shared" si="239"/>
        <v>0</v>
      </c>
      <c r="CY195" s="403"/>
      <c r="CZ195" s="404">
        <f t="shared" si="244"/>
        <v>0</v>
      </c>
      <c r="DA195" s="403"/>
      <c r="DB195" s="403"/>
      <c r="DC195" s="403"/>
      <c r="DD195" s="421">
        <f t="shared" si="235"/>
        <v>0</v>
      </c>
      <c r="DE195" s="421">
        <f t="shared" si="257"/>
        <v>0</v>
      </c>
      <c r="DF195" s="403">
        <f t="shared" si="272"/>
        <v>0</v>
      </c>
      <c r="DG195" s="421">
        <f t="shared" si="248"/>
        <v>0</v>
      </c>
      <c r="DH195" s="421">
        <f t="shared" si="249"/>
        <v>0</v>
      </c>
      <c r="DI195" s="421"/>
      <c r="DJ195" s="422" t="str">
        <f t="shared" si="264"/>
        <v xml:space="preserve">    </v>
      </c>
      <c r="DK195" s="113"/>
      <c r="DL195" s="28"/>
      <c r="DM195" s="28"/>
      <c r="DN195" s="28"/>
      <c r="DO195" s="900"/>
      <c r="DP195" s="888"/>
      <c r="DQ195" s="817"/>
      <c r="DR195" s="818"/>
      <c r="DS195" s="819"/>
      <c r="DT195" s="820"/>
      <c r="DU195" s="124"/>
      <c r="DV195" s="110"/>
      <c r="DX195" s="84"/>
      <c r="DY195" s="84"/>
      <c r="DZ195" s="105"/>
      <c r="EG195" s="19"/>
      <c r="EH195" s="543">
        <f t="shared" si="216"/>
        <v>0</v>
      </c>
      <c r="EI195" s="404">
        <f t="shared" si="217"/>
        <v>0</v>
      </c>
      <c r="EJ195" s="29">
        <f t="shared" si="218"/>
        <v>0</v>
      </c>
      <c r="EK195" s="50"/>
      <c r="EL195" s="29"/>
      <c r="EM195" s="50"/>
      <c r="EN195" s="50"/>
      <c r="EO195" s="50"/>
      <c r="EP195" s="30"/>
    </row>
    <row r="196" spans="1:146" ht="17.45" hidden="1" customHeight="1">
      <c r="A196" s="402">
        <v>191</v>
      </c>
      <c r="B196" s="869" t="s">
        <v>837</v>
      </c>
      <c r="C196" s="911"/>
      <c r="D196" s="403" t="str">
        <f t="shared" si="265"/>
        <v>ВАКАНТ</v>
      </c>
      <c r="E196" s="416"/>
      <c r="F196" s="417"/>
      <c r="G196" s="406" t="str">
        <f t="shared" si="258"/>
        <v>0.0.0</v>
      </c>
      <c r="H196" s="407" t="str">
        <f t="shared" si="262"/>
        <v>0.0.0</v>
      </c>
      <c r="I196" s="407" t="str">
        <f t="shared" si="259"/>
        <v>0.0.0</v>
      </c>
      <c r="J196" s="407" t="str">
        <f t="shared" si="250"/>
        <v>0.0.0</v>
      </c>
      <c r="K196" s="407" t="str">
        <f t="shared" si="251"/>
        <v>0.0.0</v>
      </c>
      <c r="L196" s="407" t="str">
        <f t="shared" si="252"/>
        <v>0.0.0</v>
      </c>
      <c r="M196" s="407" t="str">
        <f t="shared" si="253"/>
        <v>0.0.0</v>
      </c>
      <c r="N196" s="408" t="str">
        <f t="shared" si="266"/>
        <v>0.0.0</v>
      </c>
      <c r="O196" s="930">
        <v>5</v>
      </c>
      <c r="P196" s="417"/>
      <c r="Q196" s="417"/>
      <c r="R196" s="417"/>
      <c r="S196" s="417"/>
      <c r="T196" s="417"/>
      <c r="U196" s="417"/>
      <c r="V196" s="714"/>
      <c r="W196" s="714"/>
      <c r="X196" s="417"/>
      <c r="Y196" s="417"/>
      <c r="Z196" s="714"/>
      <c r="AA196" s="714"/>
      <c r="AB196" s="417"/>
      <c r="AC196" s="417"/>
      <c r="AD196" s="714"/>
      <c r="AE196" s="714"/>
      <c r="AF196" s="417"/>
      <c r="AG196" s="417"/>
      <c r="AH196" s="714"/>
      <c r="AI196" s="714"/>
      <c r="AJ196" s="417"/>
      <c r="AK196" s="417"/>
      <c r="AL196" s="714"/>
      <c r="AM196" s="714"/>
      <c r="AN196" s="417"/>
      <c r="AO196" s="417"/>
      <c r="AP196" s="714"/>
      <c r="AQ196" s="714"/>
      <c r="AR196" s="417"/>
      <c r="AS196" s="417"/>
      <c r="AT196" s="714"/>
      <c r="AU196" s="714"/>
      <c r="AV196" s="417"/>
      <c r="AW196" s="417"/>
      <c r="AX196" s="716"/>
      <c r="AY196" s="716"/>
      <c r="AZ196" s="635"/>
      <c r="BA196" s="635"/>
      <c r="BB196" s="716"/>
      <c r="BC196" s="716"/>
      <c r="BD196" s="635"/>
      <c r="BE196" s="635"/>
      <c r="BF196" s="717"/>
      <c r="BG196" s="717"/>
      <c r="BH196" s="432">
        <f t="shared" si="241"/>
        <v>0</v>
      </c>
      <c r="BI196" s="432">
        <f t="shared" si="267"/>
        <v>0</v>
      </c>
      <c r="BJ196" s="432">
        <f t="shared" si="268"/>
        <v>0</v>
      </c>
      <c r="BK196" s="432">
        <f t="shared" si="269"/>
        <v>0</v>
      </c>
      <c r="BL196" s="432">
        <f t="shared" si="270"/>
        <v>0</v>
      </c>
      <c r="BM196" s="436">
        <f t="shared" si="273"/>
        <v>0</v>
      </c>
      <c r="BN196" s="462">
        <v>0.65</v>
      </c>
      <c r="BO196" s="427">
        <f t="shared" si="242"/>
        <v>28</v>
      </c>
      <c r="BP196" s="725"/>
      <c r="BQ196" s="700"/>
      <c r="BR196" s="419"/>
      <c r="BS196" s="700"/>
      <c r="BT196" s="700"/>
      <c r="BU196" s="700"/>
      <c r="BV196" s="427">
        <f t="shared" si="271"/>
        <v>0</v>
      </c>
      <c r="BW196" s="419"/>
      <c r="BX196" s="782"/>
      <c r="BY196" s="419"/>
      <c r="BZ196" s="432"/>
      <c r="CA196" s="419"/>
      <c r="CB196" s="427"/>
      <c r="CC196" s="419"/>
      <c r="CD196" s="427"/>
      <c r="CE196" s="404">
        <f>IF(OR(C196=0,CD196="Д"),0,IF(AND(C196&gt;0,E196=0),VLOOKUP(C196,звания!A:B,2,FALSE)/((EOMONTH($G$3,0)+1)-$G$3)*BO196+VLOOKUP(C196,звания!A:B,2,FALSE)/((EOMONTH($G$3,0)+1)-$G$3)*BR196+VLOOKUP(C196,звания!A:B,2,FALSE)/((EOMONTH($G$3,0)+1)-$G$3)*BU196,IF(AND(C196&gt;0,E196&gt;0,F196&gt;=$G$3,BO196=(EOMONTH($G$3,0)+1)-$G$3),(VLOOKUP(E196,звания!A:B,2,FALSE)/(EOMONTH($G$3,0)-$G$3+1))*(F196-$G$3)+(VLOOKUP(C196,звания!A:B,2,FALSE)/(EOMONTH($G$3,0)-$G$3+1))*((EOMONTH($G$3,0)-$G$3+1)-(F196-$G$3)),IF(AND(C196&gt;0,E196&gt;0,F196&gt;$G$3,BO196&lt;(EOMONTH($G$3,0)+1)-$G$3,BO196&lt;&gt;0),VLOOKUP(E196,звания!A:B,2,FALSE)/((EOMONTH($G$3,0)+1)-$G$3)*((F196-$G$3)-(((EOMONTH($G$3,0)+1)-$G$3)-BO196-BU196-BR196))+VLOOKUP(C196,звания!A:B,2,FALSE)/((EOMONTH($G$3,0)+1)-$G$3)*(((EOMONTH($G$3,0)+1)-F196)),IF(F196&lt;$G$3,(VLOOKUP(C196,звания!A:B,2,FALSE)-VLOOKUP(E196,звания!A:B,2,FALSE))/((EOMONTH($BN$3,0)+1)-$BN$3)*(EOMONTH($BN$3,0)+1-F196)+VLOOKUP(C196,звания!A:B,2,FALSE)/((EOMONTH($G$3,0)+1)-$G$3)*BO196+VLOOKUP(C196,звания!A:B,2,FALSE)/((EOMONTH($G$3,0)+1)-$G$3)*BU196+VLOOKUP(C196,звания!A:B,2,FALSE)/((EOMONTH($G$3,0)+1)-$G$3)*BR196,0)))))</f>
        <v>0</v>
      </c>
      <c r="CF196" s="404">
        <f>IF(OR(CD196="Д",C196=0),0,IF(B196="Виключений зі списків",IF(BS196=0,(VLOOKUP(O196,звания!$D$2:$E$62,2,FALSE))/(EOMONTH($B$3,0)+1-$B$3)*BO196+(VLOOKUP(BQ196,звания!$D$2:$E$62,2,FALSE))/(EOMONTH($B$3,0)+1-$B$3)*BR196,(((VLOOKUP(O196,звания!$D$2:$E$62,2,FALSE))/(EOMONTH($B$3,0)+1-$B$3))*BO196)+(VLOOKUP(BQ196,звания!$D$2:$E$62,2,FALSE))/(EOMONTH($B$3,0)+1-$B$3)*BR196+(VLOOKUP(BS196,звания!$D$2:$E$62,2,FALSE))/(EOMONTH($B$3,0)+1-$B$3)*BU196),IF(BS196=0,(VLOOKUP(O196,звания!$D$2:$E$62,2,FALSE))/(EOMONTH($G$3,0)+1-$G$3)*BO196+(VLOOKUP(BQ196,звания!$D$2:$E$62,2,FALSE))/(EOMONTH($G$3,0)+1-$G$3)*BR196,(((VLOOKUP(O196,звания!$D$2:$E$62,2,FALSE))/(EOMONTH($G$3,0)+1-$G$3))*BO196)+(VLOOKUP(BQ196,звания!$D$2:$E$62,2,FALSE))/(EOMONTH($G$3,0)+1-$G$3)*BR196+(VLOOKUP(BS196,звания!$D$2:$E$62,2,FALSE))/(EOMONTH($G$3,0)+1-$G$3)*BU196+IF(BT196=0,0,(VLOOKUP(BS196,звания!$D$2:$E$62,2,FALSE))/(EOMONTH($BN$3,0)+1-$BN$3)*BT196-(VLOOKUP(O196,звания!$D$2:$E$62,2,FALSE))/(EOMONTH($BN$3,0)+1-$BN$3)*BT196))))</f>
        <v>0</v>
      </c>
      <c r="CG196" s="404">
        <f t="shared" si="234"/>
        <v>0</v>
      </c>
      <c r="CH196" s="404">
        <f>IF(BW196=0,CF196*BX196%,IF(BW196&gt;0,((VLOOKUP(O196,звания!$D$2:$E$62,2,FALSE)/(EOMONTH($G$3,0)+1-$G$3)*BW196)*BX196%)))</f>
        <v>0</v>
      </c>
      <c r="CI196" s="404">
        <f>IF(BY196=0,CF196*BZ196%,IF(BY196&gt;0,(VLOOKUP(O196,звания!$D$2:$E$62,2,FALSE)/(EOMONTH($G$3,0)+1-$G$3)*BO196)*BZ196%)+(VLOOKUP(BS196,звания!$D$2:$E$62,2,FALSE)/(EOMONTH($G$3,0)+1-$G$3)*BU196)*BZ196%)</f>
        <v>0</v>
      </c>
      <c r="CJ196" s="404">
        <f>IF(CA196=0,CF196*CB196%,IF(CA196&gt;0,(VLOOKUP(O196,звания!$D$2:$E$62,2,FALSE)/(EOMONTH($G$3,0)+1-$G$3)*BO196)*CB196%)+(VLOOKUP(BS196,звания!$D$2:$E$62,2,FALSE)/(EOMONTH($G$3,0)+1-$G$3)*BU196)*CB196%)</f>
        <v>0</v>
      </c>
      <c r="CK196" s="404">
        <f>IF(CD196="Д",0,IF(CC196=0,CF196*CD196%,IF(CC196&gt;0,(VLOOKUP(O196,звания!$D$2:$E$62,2,FALSE)/(EOMONTH($G$3,0)+1-$G$3)*BO196)*CD196%)+(VLOOKUP(BS196,звания!$D$2:$E$62,2,FALSE)/(EOMONTH($G$3,0)+1-$G$3)*BU196)*CD196%))</f>
        <v>0</v>
      </c>
      <c r="CL196" s="404">
        <f>IF(BR196&gt;0,((VLOOKUP(C196,звания!$A$2:$B$62,2,FALSE)/(EOMONTH($G$3,0)+1-$G$3)*BO196+VLOOKUP(O196,звания!$D$2:$E$62,2,FALSE)/(EOMONTH($G$3,0)+1-$G$3)*BO196+(VLOOKUP(C196,звания!$A$2:$B$62,2,FALSE)/(EOMONTH($G$3,0)+1-$G$3)*BO196+VLOOKUP(O196,звания!$D$2:$E$62,2,FALSE)/(EOMONTH($G$3,0)+1-$G$3)*BO196)*BV196%)*BN196)+(VLOOKUP(C196,звания!$A$2:$B$62,2,FALSE)/(EOMONTH($G$3,0)+1-$G$3)*BU196+VLOOKUP(BS196,звания!$D$2:$E$62,2,FALSE)/(EOMONTH($G$3,0)+1-$G$3)*BU196+(VLOOKUP(C196,звания!$A$2:$B$62,2,FALSE)/(EOMONTH($G$3,0)+1-$G$3)*BU196+VLOOKUP(BS196,звания!$D$2:$E$62,2,FALSE)/(EOMONTH($G$3,0)+1-$G$3)*BU196)*BV196%)*BN196,(CE196+CF196+CG196)*BN196)</f>
        <v>0</v>
      </c>
      <c r="CM196" s="404"/>
      <c r="CN196" s="404"/>
      <c r="CO196" s="432">
        <f t="shared" si="213"/>
        <v>0</v>
      </c>
      <c r="CP196" s="638"/>
      <c r="CQ196" s="637">
        <f>IF(CF196=0,0,IF((SUM(BH196:BM196)&gt;360),(VLOOKUP(O196,звания!$F$2:$G$62,2,FALSE))/100,VLOOKUP(O196,звания!$F$2:$H$62,3,FALSE)/100))</f>
        <v>0</v>
      </c>
      <c r="CR196" s="617">
        <f>IF(B196="Виключений зі списків",IF(AND(BU196=0,360-BH196&lt;0),(VLOOKUP(O196,звания!$D$2:$E$62,2,FALSE))/(EOMONTH($B$3,0)+1-$B$3)*BO196*CQ196,IF(AND(360-BH196&gt;=0,360-BH196&lt;(EOMONTH($B$3,0)+1-$B$3)),(CF196/(EOMONTH($B$3,0)-$B$3+1)*(360-BH196))*CQ196+(CF196/(EOMONTH($B$3,0)-$B$3+1)*((EOMONTH($B$3,0)-$B$3+1)-(360-BH196)))*VLOOKUP(O196,звания!$F$2:$H$62,2,FALSE)/100,((((VLOOKUP(O196,звания!$D$2:$E$62,2,FALSE))/(EOMONTH($B$3,0)+1-$B$3)*BO196*CQ196+(VLOOKUP(BS196,звания!$D$2:$E$62,2,FALSE))/(EOMONTH($B$3,0)+1-$B$3)*BU196*(VLOOKUP(BS196,звания!$F$2:$G$62,2,FALSE)*0.01)+(IF(BT196=0,0,(VLOOKUP(BS196,звания!$D$2:$E$62,2,FALSE)/(EOMONTH($G$3,0)+1-$G$3)*BT196*(VLOOKUP(BS196,звания!$F$2:$G$62,2,FALSE)))*0.01-(VLOOKUP(O196,звания!$D$2:$E$62,2,FALSE)/(EOMONTH($G$3,0)+1-$G$3)*BT196*(VLOOKUP(O196,звания!$F$2:$G$62,2,FALSE)))*0.01)))))/100*(100-CP196))),(IF(AND(BU196=0,360-BH196&lt;0,CP196=0),(VLOOKUP(O196,звания!$D$2:$E$62,2,FALSE))/(EOMONTH($G$3,0)+1-$G$3)*BO196*CQ196,IF(AND(360-BH196&gt;=0,360-BH196&lt;(EOMONTH($G$3,0)+1-$G$3)),(CF196/(EOMONTH($G$3,0)-$G$3+1)*(360-BH196))*CQ196+(CF196/(EOMONTH($G$3,0)-$G$3+1)*((EOMONTH($G$3,0)-$G$3+1)-(360-BH196)))*VLOOKUP(O196,звания!$F$2:$H$62,2,FALSE)/100,((((VLOOKUP(O196,звания!$D$2:$E$62,2,FALSE))/(EOMONTH($G$3,0)+1-$G$3)*BO196*CQ196+(VLOOKUP(BS196,звания!$D$2:$E$62,2,FALSE))/(EOMONTH($G$3,0)+1-$G$3)*BU196*(VLOOKUP(BS196,звания!$F$2:$G$62,2,FALSE)*0.01)))/100*(100-CP196)+(IF(BT196=0,0,(VLOOKUP(BS196,звания!$D$2:$E$62,2,FALSE)/(EOMONTH($BN$3,0)+1-$BN$3)*BT196*(VLOOKUP(BS196,звания!$F$2:$G$62,2,FALSE)))*0.01-(VLOOKUP(O196,звания!$D$2:$E$62,2,FALSE)/(EOMONTH($BN$3,0)+1-$BN$3)*BT196*(VLOOKUP(O196,звания!$F$2:$G$62,2,FALSE)))*0.01)))))))</f>
        <v>0</v>
      </c>
      <c r="CS196" s="416">
        <f t="shared" si="261"/>
        <v>0</v>
      </c>
      <c r="CT196" s="403"/>
      <c r="CU196" s="403"/>
      <c r="CV196" s="403">
        <f t="shared" si="214"/>
        <v>0</v>
      </c>
      <c r="CW196" s="556">
        <f>CN196+SUM(CS196:CV196)</f>
        <v>0</v>
      </c>
      <c r="CX196" s="403">
        <f t="shared" si="239"/>
        <v>0</v>
      </c>
      <c r="CY196" s="403"/>
      <c r="CZ196" s="404">
        <f t="shared" si="244"/>
        <v>0</v>
      </c>
      <c r="DA196" s="403"/>
      <c r="DB196" s="403"/>
      <c r="DC196" s="403"/>
      <c r="DD196" s="421">
        <f t="shared" si="235"/>
        <v>0</v>
      </c>
      <c r="DE196" s="421">
        <f t="shared" si="257"/>
        <v>0</v>
      </c>
      <c r="DF196" s="403">
        <f>CX196</f>
        <v>0</v>
      </c>
      <c r="DG196" s="421">
        <f t="shared" si="248"/>
        <v>0</v>
      </c>
      <c r="DH196" s="421">
        <f t="shared" si="249"/>
        <v>0</v>
      </c>
      <c r="DI196" s="421"/>
      <c r="DJ196" s="422" t="str">
        <f t="shared" si="264"/>
        <v xml:space="preserve">    </v>
      </c>
      <c r="DK196" s="113" t="s">
        <v>876</v>
      </c>
      <c r="DL196" s="28"/>
      <c r="DM196" s="28"/>
      <c r="DN196" s="28"/>
      <c r="DO196" s="901"/>
      <c r="DP196" s="888"/>
      <c r="DQ196" s="817"/>
      <c r="DR196" s="818"/>
      <c r="DS196" s="819"/>
      <c r="DT196" s="820"/>
      <c r="DU196" s="124"/>
      <c r="DV196" s="110"/>
      <c r="DX196" s="84"/>
      <c r="DY196" s="84"/>
      <c r="DZ196" s="105"/>
      <c r="EH196" s="543">
        <f t="shared" si="216"/>
        <v>0</v>
      </c>
      <c r="EI196" s="404">
        <f t="shared" si="217"/>
        <v>0</v>
      </c>
      <c r="EJ196" s="29" t="str">
        <f t="shared" si="218"/>
        <v>ВАКАНТ</v>
      </c>
      <c r="EK196" s="50"/>
      <c r="EL196" s="29"/>
      <c r="EM196" s="50"/>
      <c r="EN196" s="50"/>
      <c r="EO196" s="50"/>
      <c r="EP196" s="30"/>
    </row>
    <row r="197" spans="1:146" ht="17.45" customHeight="1">
      <c r="A197" s="650">
        <v>192</v>
      </c>
      <c r="B197" s="869" t="s">
        <v>838</v>
      </c>
      <c r="C197" s="911" t="s">
        <v>707</v>
      </c>
      <c r="D197" s="404" t="str">
        <f>DK197</f>
        <v>Феіне Ю.С.</v>
      </c>
      <c r="E197" s="416"/>
      <c r="F197" s="417"/>
      <c r="G197" s="409" t="str">
        <f>IF(P197&gt;$G$3,0,CONCATENATE((INT((BH197)/360)+INT((BI197)/360)+INT((BJ197)/360)+INT((BK197)/360)+INT((BL197)/360)+INT((BM197)/360))+INT((INT(MOD((BH197),360)/30)+INT(MOD((BI197),360)/30)+INT(MOD((BJ197),360)/30)+INT(MOD((BK197),360)/30)+INT(MOD((BL197),360)/30)+INT(MOD((BM197),360)/30)+INT((MOD(MOD((BH197),360),30)+MOD(MOD((BI197),360),30)+MOD(MOD((BJ197),360),30)+MOD(MOD((BK197),360),30)+MOD(MOD((BL197),360),30)+MOD(MOD((BM197),360),30))/30))/12),".",MOD(INT(MOD((BH197),360)/30)+INT(MOD((BI197),360)/30)+INT(MOD((BJ197),360)/30)+INT(MOD((BK197),360)/30)+INT(MOD((BL197),360)/30)+INT(MOD((BM197),360)/30)+INT((MOD(MOD((BH197),360),30)+MOD(MOD((BI197),360),30)+MOD(MOD((BJ197),360),30)+MOD(MOD((BK197),360),30)+MOD(MOD((BL197),360),30)+MOD(MOD((BM197),360),30))/30),12),".",INT(MOD(MOD(MOD((BH197),360),30)+MOD(MOD((BI197),360),30)+MOD(MOD((BJ197),360),30)+MOD(MOD((BK197),360),30)+MOD(MOD((BL197),360),30)+MOD(MOD((BM197),360),30),30))))</f>
        <v>6.8.3</v>
      </c>
      <c r="H197" s="407" t="str">
        <f>CONCATENATE(INT((BH197)/360),".",INT(MOD((BH197),360)/30),".",MOD(MOD((BH197),360),30))</f>
        <v>6.8.3</v>
      </c>
      <c r="I197" s="407" t="str">
        <f>IF(P197&gt;$G$3,0,CONCATENATE((INT((BH197)/360)+INT((BM197)/360))+INT((INT(MOD((BH197),360)/30)+INT(MOD((BM197),360)/30)+INT((MOD(MOD((BH197),360),30)+MOD(MOD((BM197),360),30))/30))/12),".",MOD(INT(MOD((BH197),360)/30)+INT(MOD((BM197),360)/30)+INT((MOD(MOD((BH197),360),30)+MOD(MOD((BM197),360),30))/30),12),".",INT(MOD(MOD(MOD((BH197),360),30)+MOD(MOD((BM197),360),30),30))))</f>
        <v>6.8.3</v>
      </c>
      <c r="J197" s="407" t="str">
        <f>CONCATENATE(INT(BI197/360),".",MOD(INT(BI197/30),12),".",MOD(INT(BI197),30))</f>
        <v>0.0.0</v>
      </c>
      <c r="K197" s="407" t="str">
        <f>CONCATENATE(INT(BJ197/360),".",MOD(INT(BJ197/30),12),".",MOD(INT(BJ197),30))</f>
        <v>0.0.0</v>
      </c>
      <c r="L197" s="407" t="str">
        <f>CONCATENATE(INT(BK197/360),".",MOD(INT(BK197/30),12),".",MOD(INT(BK197),30))</f>
        <v>0.0.0</v>
      </c>
      <c r="M197" s="407" t="str">
        <f>CONCATENATE(INT(BL197/360),".",MOD(INT(BL197/30),12),".",MOD(INT(BL197),30))</f>
        <v>0.0.0</v>
      </c>
      <c r="N197" s="408" t="str">
        <f>CONCATENATE(IF(INT(INT(DAYS360(BF197,BG197,1)/30)/24)&gt;=2,2,INT(INT(DAYS360(BF197,BG197,1)/30)/24)),".",IF(AND(INT(INT(DAYS360(BF197,BG197,1)/30)/24)&gt;=2,MOD(INT(BM197/30),12)&gt;=6),6,IF(ISODD(MOD(INT(DAYS360(BF197,BG197,1)/30),12)),MOD(INT(DAYS360(BF197,BG197,1)/60),12),MOD(INT(BM197/30),12))),".",IF(AND(INT(INT(DAYS360(BF197,BG197,1)/30)/24)&gt;=2,MOD(INT(BM197/30),12)&gt;=6),0,IF(ISODD(MOD(INT(DAYS360(BF197,BG197,1)/30),12)),INT((MOD(DAYS360(BF197,BG197,1),30)/2+15)),INT(MOD(DAYS360(BF197,BG197,1),30)/2))))</f>
        <v>0.0.0</v>
      </c>
      <c r="O197" s="930">
        <v>4</v>
      </c>
      <c r="P197" s="417">
        <v>42152</v>
      </c>
      <c r="Q197" s="417"/>
      <c r="R197" s="417"/>
      <c r="S197" s="417"/>
      <c r="T197" s="417"/>
      <c r="U197" s="417"/>
      <c r="V197" s="714"/>
      <c r="W197" s="714"/>
      <c r="X197" s="417"/>
      <c r="Y197" s="417"/>
      <c r="Z197" s="714"/>
      <c r="AA197" s="714"/>
      <c r="AB197" s="417"/>
      <c r="AC197" s="417"/>
      <c r="AD197" s="714"/>
      <c r="AE197" s="714"/>
      <c r="AF197" s="417"/>
      <c r="AG197" s="417"/>
      <c r="AH197" s="714"/>
      <c r="AI197" s="714"/>
      <c r="AJ197" s="417"/>
      <c r="AK197" s="417"/>
      <c r="AL197" s="714"/>
      <c r="AM197" s="714"/>
      <c r="AN197" s="417"/>
      <c r="AO197" s="417"/>
      <c r="AP197" s="714"/>
      <c r="AQ197" s="714"/>
      <c r="AR197" s="417"/>
      <c r="AS197" s="417"/>
      <c r="AT197" s="714"/>
      <c r="AU197" s="714"/>
      <c r="AV197" s="417"/>
      <c r="AW197" s="417"/>
      <c r="AX197" s="716"/>
      <c r="AY197" s="716"/>
      <c r="AZ197" s="635"/>
      <c r="BA197" s="635"/>
      <c r="BB197" s="716"/>
      <c r="BC197" s="716"/>
      <c r="BD197" s="635"/>
      <c r="BE197" s="635"/>
      <c r="BF197" s="717"/>
      <c r="BG197" s="717"/>
      <c r="BH197" s="432">
        <f t="shared" si="241"/>
        <v>2403</v>
      </c>
      <c r="BI197" s="432">
        <f>(IF(OR(W197&gt;$G$3,W197=0),IF(OR(V197=0,V197&gt;$G$3),0,DAYS360(V197,$G$3,1)),(DAYS360(V197,W197,1)))+IF(OR(Y197&gt;$G$3,Y197=0),IF(OR(X197=0,X197&gt;$G$3),0,DAYS360(X197,$G$3,1)),(DAYS360(X197,Y197,1)))+IF(OR(AA197&gt;$G$3,AA197=0),IF(OR(Z197=0,Z197&gt;$G$3),0,DAYS360(Z197,$G$3,1)),(DAYS360(Z197,AA197,1)))+IF(OR(AC197&gt;$G$3,AC197=0),IF(OR(AB197=0,AB197&gt;$G$3),0,DAYS360(AB197,$G$3,1)),(DAYS360(AB197,AC197,1)))+IF(OR(AE197&gt;$G$3,AE197=0),IF(OR(AD197=0,AD197&gt;$G$3),0,DAYS360(AD197,$G$3,1)),(DAYS360(AD197,AE197,1)))+IF(OR(AG197&gt;$G$3,AG197=0),IF(OR(AF197=0,AF197&gt;$G$3),0,DAYS360(AF197,$G$3,1)),(DAYS360(AF197,AG197,1)))+IF(OR(AI197&gt;$G$3,AI197=0),IF(OR(AH197=0,AH197&gt;$G$3),0,DAYS360(AH197,$G$3,1)),(DAYS360(AH197,AI197,1)))+IF(OR(AK197&gt;$G$3,AK197=0),IF(OR(AJ197=0,AJ197&gt;$G$3),0,DAYS360(AJ197,$G$3,1)),(DAYS360(AJ197,AK197,1)))+IF(OR(AM197&gt;$G$3,AM197=0),IF(OR(AL197=0,AL197&gt;$G$3),0,DAYS360(AL197,$G$3,1)),(DAYS360(AL197,AM197,1)))+IF(OR(AO197&gt;$G$3,AO197=0),IF(OR(AN197=0,AN197&gt;$G$3),0,DAYS360(AN197,$G$3,1)),(DAYS360(AN197,AO197,1)))+IF(OR(AQ197&gt;$G$3,AQ197=0),IF(OR(AP197=0,AP197&gt;$G$3),0,DAYS360(AP197,$G$3,1)),(DAYS360(AP197,AQ197,1)))+IF(OR(AS197&gt;$G$3,AS197=0),IF(OR(AR197=0,AR197&gt;$G$3),0,DAYS360(AR197,$G$3,1)),(DAYS360(AR197,AS197,1)))+IF(OR(AU197&gt;$G$3,AU197=0),IF(OR(AT197=0,AT197&gt;$G$3),0,DAYS360(AT197,$G$3,1)),(DAYS360(AT197,AU197,1)))+IF(OR(AW197&gt;$G$3,AW197=0),IF(OR(AV197=0,AV197&gt;$G$3),0,DAYS360(AV197,$G$3,1)),(DAYS360(AV197,AW197,1))))*2</f>
        <v>0</v>
      </c>
      <c r="BJ197" s="432">
        <f>(IF(OR(AY197&gt;$G$3,AY197=0),IF(OR(AX197=0,AX197&gt;$G$3),0,DAYS360(AX197,$G$3,1)),(DAYS360(AX197,AY197,1)))+IF(OR(BA197&gt;$G$3,BA197=0),IF(OR(AZ197=0,AZ197&gt;$G$3),0,DAYS360(AZ197,$G$3,1)),(DAYS360(AZ197,BA197,1))))/2</f>
        <v>0</v>
      </c>
      <c r="BK197" s="432">
        <f>(IF(OR(BC197&gt;$G$3,BC197=0),IF(OR(BB197=0,BB197&gt;$G$3),0,DAYS360(BB197,$G$3,1)),(DAYS360(BB197,BC197,1))))</f>
        <v>0</v>
      </c>
      <c r="BL197" s="432">
        <f>(IF(OR(BE197&gt;$G$3,BE197=0),IF(OR(BD197=0,BD197&gt;$G$3),0,DAYS360(BD197,$G$3,1)),(DAYS360(BD197,BE197,1))))/3</f>
        <v>0</v>
      </c>
      <c r="BM197" s="436">
        <f>IF(DAYS360(BF197,BG197)&gt;=1800,1800/2,(DAYS360(BF197,BG197,1))/2)</f>
        <v>0</v>
      </c>
      <c r="BN197" s="462">
        <v>0.65</v>
      </c>
      <c r="BO197" s="427">
        <f t="shared" si="242"/>
        <v>28</v>
      </c>
      <c r="BP197" s="419"/>
      <c r="BQ197" s="700"/>
      <c r="BR197" s="419"/>
      <c r="BS197" s="700"/>
      <c r="BT197" s="700"/>
      <c r="BU197" s="700"/>
      <c r="BV197" s="427">
        <f>IF((BH197+BI197+BJ197+BK197+BL197+BM197)&lt;360,0,IF(AND((BH197+BI197+BJ197+BK197+BL197+BM197)&gt;=360,(BH197+BI197+BJ197+BK197+BL197+BM197)&lt;1800),25,IF(AND((BH197+BI197+BJ197+BK197+BL197+BM197)&gt;=1800,(BH197+BI197+BJ197+BK197+BL197+BM197)&lt;3600),30,IF(AND((BH197+BI197+BJ197+BK197+BL197+BM197)&gt;=3600,(BH197+BI197+BJ197+BK197+BL197+BM197)&lt;5400),35,IF(AND((BH197+BI197+BJ197+BK197+BL197+BM197)&gt;=5400,(BH197+BI197+BJ197+BK197+BL197+BM197)&lt;7200),40,IF(AND((BH197+BI197+BJ197+BK197+BL197+BM197)&gt;=7200,(BH197+BI197+BJ197+BK197+BL197+BM197)&lt;9000),45,IF((BH197+BI197+BJ197+BK197+BL197+BM197)&gt;=9000,50,"ПРОВЕРЬ")))))))</f>
        <v>30</v>
      </c>
      <c r="BW197" s="427"/>
      <c r="BX197" s="427"/>
      <c r="BY197" s="419"/>
      <c r="BZ197" s="432"/>
      <c r="CA197" s="419"/>
      <c r="CB197" s="427"/>
      <c r="CC197" s="419"/>
      <c r="CD197" s="427"/>
      <c r="CE197" s="404">
        <f>IF(OR(C197=0,CD197="Д"),0,IF(AND(C197&gt;0,E197=0),VLOOKUP(C197,звания!A:B,2,FALSE)/((EOMONTH($G$3,0)+1)-$G$3)*BO197+VLOOKUP(C197,звания!A:B,2,FALSE)/((EOMONTH($G$3,0)+1)-$G$3)*BR197+VLOOKUP(C197,звания!A:B,2,FALSE)/((EOMONTH($G$3,0)+1)-$G$3)*BU197,IF(AND(C197&gt;0,E197&gt;0,F197&gt;=$G$3,BO197=(EOMONTH($G$3,0)+1)-$G$3),(VLOOKUP(E197,звания!A:B,2,FALSE)/(EOMONTH($G$3,0)-$G$3+1))*(F197-$G$3)+(VLOOKUP(C197,звания!A:B,2,FALSE)/(EOMONTH($G$3,0)-$G$3+1))*((EOMONTH($G$3,0)-$G$3+1)-(F197-$G$3)),IF(AND(C197&gt;0,E197&gt;0,F197&gt;$G$3,BO197&lt;(EOMONTH($G$3,0)+1)-$G$3,BO197&lt;&gt;0),VLOOKUP(E197,звания!A:B,2,FALSE)/((EOMONTH($G$3,0)+1)-$G$3)*((F197-$G$3)-(((EOMONTH($G$3,0)+1)-$G$3)-BO197-BU197-BR197))+VLOOKUP(C197,звания!A:B,2,FALSE)/((EOMONTH($G$3,0)+1)-$G$3)*(((EOMONTH($G$3,0)+1)-F197)),IF(F197&lt;$G$3,(VLOOKUP(C197,звания!A:B,2,FALSE)-VLOOKUP(E197,звания!A:B,2,FALSE))/((EOMONTH($BN$3,0)+1)-$BN$3)*(EOMONTH($BN$3,0)+1-F197)+VLOOKUP(C197,звания!A:B,2,FALSE)/((EOMONTH($G$3,0)+1)-$G$3)*BO197+VLOOKUP(C197,звания!A:B,2,FALSE)/((EOMONTH($G$3,0)+1)-$G$3)*BU197+VLOOKUP(C197,звания!A:B,2,FALSE)/((EOMONTH($G$3,0)+1)-$G$3)*BR197,0)))))</f>
        <v>600</v>
      </c>
      <c r="CF197" s="404">
        <f>IF(OR(CD197="Д",C197=0),0,IF(B197="Виключений зі списків",IF(BS197=0,(VLOOKUP(O197,звания!$D$2:$E$62,2,FALSE))/(EOMONTH($B$3,0)+1-$B$3)*BO197+(VLOOKUP(BQ197,звания!$D$2:$E$62,2,FALSE))/(EOMONTH($B$3,0)+1-$B$3)*BR197,(((VLOOKUP(O197,звания!$D$2:$E$62,2,FALSE))/(EOMONTH($B$3,0)+1-$B$3))*BO197)+(VLOOKUP(BQ197,звания!$D$2:$E$62,2,FALSE))/(EOMONTH($B$3,0)+1-$B$3)*BR197+(VLOOKUP(BS197,звания!$D$2:$E$62,2,FALSE))/(EOMONTH($B$3,0)+1-$B$3)*BU197),IF(BS197=0,(VLOOKUP(O197,звания!$D$2:$E$62,2,FALSE))/(EOMONTH($G$3,0)+1-$G$3)*BO197+(VLOOKUP(BQ197,звания!$D$2:$E$62,2,FALSE))/(EOMONTH($G$3,0)+1-$G$3)*BR197,(((VLOOKUP(O197,звания!$D$2:$E$62,2,FALSE))/(EOMONTH($G$3,0)+1-$G$3))*BO197)+(VLOOKUP(BQ197,звания!$D$2:$E$62,2,FALSE))/(EOMONTH($G$3,0)+1-$G$3)*BR197+(VLOOKUP(BS197,звания!$D$2:$E$62,2,FALSE))/(EOMONTH($G$3,0)+1-$G$3)*BU197+IF(BT197=0,0,(VLOOKUP(BS197,звания!$D$2:$E$62,2,FALSE))/(EOMONTH($BN$3,0)+1-$BN$3)*BT197-(VLOOKUP(O197,звания!$D$2:$E$62,2,FALSE))/(EOMONTH($BN$3,0)+1-$BN$3)*BT197))))</f>
        <v>2730</v>
      </c>
      <c r="CG197" s="404">
        <f>IF(AND(SUM(BH197:BM197)&lt;360,((EOMONTH($G$3,0)-$G$3+1+(SUM(BH197:BM197)))&gt;0),SUM(BH197:BM197)+EOMONTH($G$3,0)-$G$3+1&lt;360),(CE197+CF197)*BV197%,IF(SUM(BH197:BM197)+EOMONTH($G$3,0)-$G$3+1&lt;=1800,((CE197+CF197)/(EOMONTH($G$3,0)-$G$3+1))*(360-SUM(BH197:BM197))*BV197%+(((CE197+CF197)/(EOMONTH($G$3,0)-$G$3+1))*((EOMONTH($G$3,0)-$G$3+1)-(360-SUM(BH197:BM197))))*25%,IF(AND(SUM(BH197:BM197)&lt;1800,((EOMONTH($G$3,0)-$G$3+1+SUM(BH197:BM197))&gt;=360),SUM(BH197:BM197)+EOMONTH($G$3,0)-$G$3+1&lt;1800),(CE197+CF197)*BV197%,IF(SUM(BH197:BM197)+EOMONTH($G$3,0)-$G$3+1&lt;=3600,((CE197+CF197)/(EOMONTH($G$3,0)-$G$3+1))*(1800-SUM(BH197:BM197))*BV197%+(((CE197+CF197)/(EOMONTH($G$3,0)-$G$3+1))*((EOMONTH($G$3,0)-$G$3+1)-(1800-SUM(BH197:BM197)))*30%),IF(AND(SUM(BH197:BM197)&lt;3600,((EOMONTH($G$3,0)-$G$3+1+SUM(BH197:BM197))&gt;=1800),SUM(BH197:BM197)+EOMONTH($G$3,0)-$G$3+1&lt;3600),(CE197+CF197)*BV197%,IF(SUM(BH197:BM197)+EOMONTH($G$3,0)-$G$3+1&lt;=5400,((CE197+CF197)/(EOMONTH($G$3,0)-$G$3+1))*(3600-SUM(BH197:BM197))*BV197%+(((CE197+CF197)/(EOMONTH($G$3,0)-$G$3+1))*((EOMONTH($G$3,0)-$G$3+1)-(3600-SUM(BH197:BM197))))*35%,IF(AND(SUM(BH197:BM197)&lt;5400,((EOMONTH($G$3,0)-$G$3+1+SUM(BH197:BM197))&gt;=3600),SUM(BH197:BM197)+EOMONTH($G$3,0)-$G$3+1&lt;5400),(CE197+CF197)*BV197%,IF(SUM(BH197:BM197)+EOMONTH($G$3,0)-$G$3+1&lt;=7200,((CE197+CF197)/(EOMONTH($G$3,0)-$G$3+1))*(5400-SUM(BH197:BM197))*BV197%+(((CE197+CF197)/(EOMONTH($G$3,0)-$G$3+1))*((EOMONTH($G$3,0)-$G$3+1)-(5400-SUM(BH197:BM197))))*40%,IF(AND(SUM(BH197:BM197)&lt;7200,((EOMONTH($G$3,0)-$G$3+1+SUM(BH197:BM197))&gt;=5400),SUM(BH197:BM197)+EOMONTH($G$3,0)-$G$3+1&lt;7200),(CE197+CF197)*BV197%,IF(SUM(BH197:BM197)+EOMONTH($G$3,0)-$G$3+1&lt;=9000,((CE197+CF197)/(EOMONTH($G$3,0)-$G$3+1))*(7200-SUM(BH197:BM197))*BV197%+(((CE197+CF197)/(EOMONTH($G$3,0)-$G$3+1))*((EOMONTH($G$3,0)-$G$3+1)-(7200-SUM(BH197:BM197))))*45%,IF(SUM(BH197:BM197)+EOMONTH($G$3,0)-$G$3+1&gt;=9000,((CE197+CF197)/(EOMONTH($G$3,0)-$G$3+1))*(9000-SUM(BH197:BM197))*BV197%+(((CE197+CF197)/(EOMONTH($G$3,0)-$G$3+1))*((EOMONTH($G$3,0)-$G$3+1)-(9000-SUM(BH197:BM197))))*50%,0)))))))))))</f>
        <v>999</v>
      </c>
      <c r="CH197" s="404">
        <f>IF(BW197=0,CF197*BX197%,IF(BW197&gt;0,((VLOOKUP(O197,звания!$D$2:$E$62,2,FALSE)/(EOMONTH($G$3,0)+1-$G$3)*BW197)*BX197%)))</f>
        <v>0</v>
      </c>
      <c r="CI197" s="404">
        <f>IF(BY197=0,CF197*BZ197%,IF(BY197&gt;0,(VLOOKUP(O197,звания!$D$2:$E$62,2,FALSE)/(EOMONTH($G$3,0)+1-$G$3)*BO197)*BZ197%)+(VLOOKUP(BS197,звания!$D$2:$E$62,2,FALSE)/(EOMONTH($G$3,0)+1-$G$3)*BU197)*BZ197%)</f>
        <v>0</v>
      </c>
      <c r="CJ197" s="404">
        <f>IF(CA197=0,CF197*CB197%,IF(CA197&gt;0,(VLOOKUP(O197,звания!$D$2:$E$62,2,FALSE)/(EOMONTH($G$3,0)+1-$G$3)*BO197)*CB197%)+(VLOOKUP(BS197,звания!$D$2:$E$62,2,FALSE)/(EOMONTH($G$3,0)+1-$G$3)*BU197)*CB197%)</f>
        <v>0</v>
      </c>
      <c r="CK197" s="404">
        <f>IF(CD197="Д",0,IF(CC197=0,CF197*CD197%,IF(CC197&gt;0,(VLOOKUP(O197,звания!$D$2:$E$62,2,FALSE)/(EOMONTH($G$3,0)+1-$G$3)*BO197)*CD197%)+(VLOOKUP(BS197,звания!$D$2:$E$62,2,FALSE)/(EOMONTH($G$3,0)+1-$G$3)*BU197)*CD197%))</f>
        <v>0</v>
      </c>
      <c r="CL197" s="404">
        <f>IF(BR197&gt;0,((VLOOKUP(C197,звания!$A$2:$B$62,2,FALSE)/(EOMONTH($G$3,0)+1-$G$3)*BO197+VLOOKUP(O197,звания!$D$2:$E$62,2,FALSE)/(EOMONTH($G$3,0)+1-$G$3)*BO197+(VLOOKUP(C197,звания!$A$2:$B$62,2,FALSE)/(EOMONTH($G$3,0)+1-$G$3)*BO197+VLOOKUP(O197,звания!$D$2:$E$62,2,FALSE)/(EOMONTH($G$3,0)+1-$G$3)*BO197)*BV197%)*BN197)+(VLOOKUP(C197,звания!$A$2:$B$62,2,FALSE)/(EOMONTH($G$3,0)+1-$G$3)*BU197+VLOOKUP(BS197,звания!$D$2:$E$62,2,FALSE)/(EOMONTH($G$3,0)+1-$G$3)*BU197+(VLOOKUP(C197,звания!$A$2:$B$62,2,FALSE)/(EOMONTH($G$3,0)+1-$G$3)*BU197+VLOOKUP(BS197,звания!$D$2:$E$62,2,FALSE)/(EOMONTH($G$3,0)+1-$G$3)*BU197)*BV197%)*BN197,(CE197+CF197+CG197)*BN197)</f>
        <v>2813.85</v>
      </c>
      <c r="CM197" s="404"/>
      <c r="CN197" s="404"/>
      <c r="CO197" s="432">
        <f t="shared" ref="CO197:CO260" si="274">IF(CE197=0,0,IF(OR(C197="адмірал",C197="віце-адмірал",C197="комондор",C197="контр-адмірал"),1,IF(OR(C197="кап. 1р.",C197="п-к м/сл",C197="п-к",C197="п-к юст.",C197="кап. 2р.",C197="п/п-к м/сл",C197="п/п-к",C197="п/п-к юст.",C197="кап. 3р.",C197="м-р м/сл",C197="м-р",C197="м-р юст."),2,IF(OR(C197="к-н/л-т",C197="к-н м/сл",C197="к-н",C197="к-н юст.",C197="ст.л-т",C197="ст.л-т м/сл",C197="ст.л-т юст.",C197="л-т",C197="л-т м/сл",C197="л-т юст.",C197="мол. л-т ",C197="мол. л-т м/сл",C197="мол. л-т юст."),3,IF(OR(D197=0,CD197="Д"),0,4)))))</f>
        <v>4</v>
      </c>
      <c r="CP197" s="638"/>
      <c r="CQ197" s="637">
        <f>IF(CF197=0,0,IF((SUM(BH197:BM197)&gt;360),(VLOOKUP(O197,звания!$F$2:$G$62,2,FALSE))/100,VLOOKUP(O197,звания!$F$2:$H$62,3,FALSE)/100))</f>
        <v>3.15</v>
      </c>
      <c r="CR197" s="617">
        <f>IF(B197="Виключений зі списків",IF(AND(BU197=0,360-BH197&lt;0),(VLOOKUP(O197,звания!$D$2:$E$62,2,FALSE))/(EOMONTH($B$3,0)+1-$B$3)*BO197*CQ197,IF(AND(360-BH197&gt;=0,360-BH197&lt;(EOMONTH($B$3,0)+1-$B$3)),(CF197/(EOMONTH($B$3,0)-$B$3+1)*(360-BH197))*CQ197+(CF197/(EOMONTH($B$3,0)-$B$3+1)*((EOMONTH($B$3,0)-$B$3+1)-(360-BH197)))*VLOOKUP(O197,звания!$F$2:$H$62,2,FALSE)/100,((((VLOOKUP(O197,звания!$D$2:$E$62,2,FALSE))/(EOMONTH($B$3,0)+1-$B$3)*BO197*CQ197+(VLOOKUP(BS197,звания!$D$2:$E$62,2,FALSE))/(EOMONTH($B$3,0)+1-$B$3)*BU197*(VLOOKUP(BS197,звания!$F$2:$G$62,2,FALSE)*0.01)+(IF(BT197=0,0,(VLOOKUP(BS197,звания!$D$2:$E$62,2,FALSE)/(EOMONTH($G$3,0)+1-$G$3)*BT197*(VLOOKUP(BS197,звания!$F$2:$G$62,2,FALSE)))*0.01-(VLOOKUP(O197,звания!$D$2:$E$62,2,FALSE)/(EOMONTH($G$3,0)+1-$G$3)*BT197*(VLOOKUP(O197,звания!$F$2:$G$62,2,FALSE)))*0.01)))))/100*(100-CP197))),(IF(AND(BU197=0,360-BH197&lt;0,CP197=0),(VLOOKUP(O197,звания!$D$2:$E$62,2,FALSE))/(EOMONTH($G$3,0)+1-$G$3)*BO197*CQ197,IF(AND(360-BH197&gt;=0,360-BH197&lt;(EOMONTH($G$3,0)+1-$G$3)),(CF197/(EOMONTH($G$3,0)-$G$3+1)*(360-BH197))*CQ197+(CF197/(EOMONTH($G$3,0)-$G$3+1)*((EOMONTH($G$3,0)-$G$3+1)-(360-BH197)))*VLOOKUP(O197,звания!$F$2:$H$62,2,FALSE)/100,((((VLOOKUP(O197,звания!$D$2:$E$62,2,FALSE))/(EOMONTH($G$3,0)+1-$G$3)*BO197*CQ197+(VLOOKUP(BS197,звания!$D$2:$E$62,2,FALSE))/(EOMONTH($G$3,0)+1-$G$3)*BU197*(VLOOKUP(BS197,звания!$F$2:$G$62,2,FALSE)*0.01)))/100*(100-CP197)+(IF(BT197=0,0,(VLOOKUP(BS197,звания!$D$2:$E$62,2,FALSE)/(EOMONTH($BN$3,0)+1-$BN$3)*BT197*(VLOOKUP(BS197,звания!$F$2:$G$62,2,FALSE)))*0.01-(VLOOKUP(O197,звания!$D$2:$E$62,2,FALSE)/(EOMONTH($BN$3,0)+1-$BN$3)*BT197*(VLOOKUP(O197,звания!$F$2:$G$62,2,FALSE)))*0.01)))))))</f>
        <v>8599.5</v>
      </c>
      <c r="CS197" s="416">
        <f>SUM(CE197:CM197,CR197)</f>
        <v>15742.35</v>
      </c>
      <c r="CT197" s="403"/>
      <c r="CU197" s="403"/>
      <c r="CV197" s="404">
        <f t="shared" ref="CV197:CV260" si="275">IF(B197="Виключений зі списків",((($CT$3/((EOMONTH($B$3,0)+1)-$B$3))*BO197)),IF(AND(BP197=0,CE197&gt;0),$CV$3,IF(CE197=0,0,($CV$3/((EOMONTH($G$3,0)+1)-$G$3))*BO197)))</f>
        <v>672.35</v>
      </c>
      <c r="CW197" s="426">
        <f t="shared" si="243"/>
        <v>16414.7</v>
      </c>
      <c r="CX197" s="404">
        <f>IF(CU197=0,CW197*0.18,(CW197-CU197)*0.18)</f>
        <v>2954.65</v>
      </c>
      <c r="CY197" s="1174">
        <v>5</v>
      </c>
      <c r="CZ197" s="404">
        <f t="shared" si="244"/>
        <v>202.25</v>
      </c>
      <c r="DA197" s="404"/>
      <c r="DB197" s="403"/>
      <c r="DC197" s="404"/>
      <c r="DD197" s="426">
        <f t="shared" si="235"/>
        <v>3156.9</v>
      </c>
      <c r="DE197" s="426">
        <f>(CW197-CV197)*22%</f>
        <v>3463.32</v>
      </c>
      <c r="DF197" s="404">
        <f>CX197</f>
        <v>2954.65</v>
      </c>
      <c r="DG197" s="426">
        <f t="shared" si="248"/>
        <v>16212.45</v>
      </c>
      <c r="DH197" s="426">
        <f t="shared" si="249"/>
        <v>0</v>
      </c>
      <c r="DI197" s="421"/>
      <c r="DJ197" s="422" t="str">
        <f>IF(DG197&gt;0,$DL$2," ")&amp;"  "&amp;IF(DH197&gt;0,$DM$2," ")</f>
        <v xml:space="preserve">30 від 01.03   </v>
      </c>
      <c r="DK197" s="113" t="s">
        <v>1168</v>
      </c>
      <c r="DL197" s="28" t="s">
        <v>1169</v>
      </c>
      <c r="DM197" s="28" t="s">
        <v>1170</v>
      </c>
      <c r="DN197" s="28" t="s">
        <v>1171</v>
      </c>
      <c r="DO197" s="900">
        <v>3137300221</v>
      </c>
      <c r="DP197" s="888"/>
      <c r="DQ197" s="817"/>
      <c r="DR197" s="818"/>
      <c r="DS197" s="819"/>
      <c r="DT197" s="820"/>
      <c r="DU197" s="400"/>
      <c r="DV197" s="110"/>
      <c r="DX197" s="84"/>
      <c r="DY197" s="84"/>
      <c r="DZ197" s="105"/>
      <c r="EH197" s="543">
        <f t="shared" ref="EH197:EH260" si="276">IF(CE197=0,0,IF(OR(C197="адмірал",C197="віце-адмірал",C197="комондор",C197="контр-адмірал",C197="кап. 1р.",C197="п-к м/сл",C197="п-к",C197="п-к юст.",C197="кап. 2р.",C197="п/п-к м/сл",C197="п/п-к",C197="п/п-к юст.",C197="кап. 3р.",C197="м-р м/сл",C197="м-р",C197="м-р юст.",C197="к-н/л-т",C197="к-н м/сл",C197="к-н",C197="к-н юст.",C197="ст.л-т",C197="ст.л-т м/сл",C197="ст.л-т юст.",C197="л-т",C197="л-т м/сл",C197="л-т юст.",C197="мол. л-т ",C197="мол. л-т м/сл",C197="мол. л-т юст."),1,IF(OR(D197=0,CD197="Д"),0,2)))</f>
        <v>2</v>
      </c>
      <c r="EI197" s="404" t="str">
        <f t="shared" ref="EI197:EI260" si="277">C197</f>
        <v>ст. м-с</v>
      </c>
      <c r="EJ197" s="29" t="str">
        <f t="shared" ref="EJ197:EJ260" si="278">DK197</f>
        <v>Феіне Ю.С.</v>
      </c>
      <c r="EK197" s="50"/>
      <c r="EL197" s="29"/>
      <c r="EM197" s="50"/>
      <c r="EN197" s="50"/>
      <c r="EO197" s="50"/>
      <c r="EP197" s="29"/>
    </row>
    <row r="198" spans="1:146" ht="17.45" customHeight="1">
      <c r="A198" s="427">
        <v>193</v>
      </c>
      <c r="B198" s="869" t="s">
        <v>838</v>
      </c>
      <c r="C198" s="911" t="s">
        <v>708</v>
      </c>
      <c r="D198" s="404" t="str">
        <f t="shared" si="265"/>
        <v>Стародумов В.М.</v>
      </c>
      <c r="E198" s="416"/>
      <c r="F198" s="417"/>
      <c r="G198" s="409" t="str">
        <f t="shared" si="258"/>
        <v>0.8.18</v>
      </c>
      <c r="H198" s="407" t="str">
        <f t="shared" si="262"/>
        <v>0.8.18</v>
      </c>
      <c r="I198" s="407" t="str">
        <f t="shared" si="259"/>
        <v>0.8.18</v>
      </c>
      <c r="J198" s="407" t="str">
        <f t="shared" ref="J198:J246" si="279">CONCATENATE(INT(BI198/360),".",MOD(INT(BI198/30),12),".",MOD(INT(BI198),30))</f>
        <v>0.0.0</v>
      </c>
      <c r="K198" s="407" t="str">
        <f t="shared" ref="K198:K246" si="280">CONCATENATE(INT(BJ198/360),".",MOD(INT(BJ198/30),12),".",MOD(INT(BJ198),30))</f>
        <v>0.0.0</v>
      </c>
      <c r="L198" s="407" t="str">
        <f t="shared" ref="L198:L246" si="281">CONCATENATE(INT(BK198/360),".",MOD(INT(BK198/30),12),".",MOD(INT(BK198),30))</f>
        <v>0.0.0</v>
      </c>
      <c r="M198" s="407" t="str">
        <f t="shared" ref="M198:M246" si="282">CONCATENATE(INT(BL198/360),".",MOD(INT(BL198/30),12),".",MOD(INT(BL198),30))</f>
        <v>0.0.0</v>
      </c>
      <c r="N198" s="408" t="str">
        <f>CONCATENATE(IF(INT(INT(DAYS360(BF198,BG198,1)/30)/24)&gt;=2,2,INT(INT(DAYS360(BF198,BG198,1)/30)/24)),".",IF(AND(INT(INT(DAYS360(BF198,BG198,1)/30)/24)&gt;=2,MOD(INT(BM198/30),12)&gt;=6),6,IF(ISODD(MOD(INT(DAYS360(BF198,BG198,1)/30),12)),MOD(INT(DAYS360(BF198,BG198,1)/60),12),MOD(INT(BM198/30),12))),".",IF(AND(INT(INT(DAYS360(BF198,BG198,1)/30)/24)&gt;=2,MOD(INT(BM198/30),12)&gt;=6),0,IF(ISODD(MOD(INT(DAYS360(BF198,BG198,1)/30),12)),INT((MOD(DAYS360(BF198,BG198,1),30)/2+15)),INT(MOD(DAYS360(BF198,BG198,1),30)/2))))</f>
        <v>0.0.0</v>
      </c>
      <c r="O198" s="930">
        <v>4</v>
      </c>
      <c r="P198" s="417">
        <v>44329</v>
      </c>
      <c r="Q198" s="417"/>
      <c r="R198" s="417"/>
      <c r="S198" s="417"/>
      <c r="T198" s="417"/>
      <c r="U198" s="417"/>
      <c r="V198" s="714"/>
      <c r="W198" s="714"/>
      <c r="X198" s="417"/>
      <c r="Y198" s="417"/>
      <c r="Z198" s="714"/>
      <c r="AA198" s="714"/>
      <c r="AB198" s="417"/>
      <c r="AC198" s="417"/>
      <c r="AD198" s="714"/>
      <c r="AE198" s="714"/>
      <c r="AF198" s="417"/>
      <c r="AG198" s="417"/>
      <c r="AH198" s="714"/>
      <c r="AI198" s="714"/>
      <c r="AJ198" s="417"/>
      <c r="AK198" s="417"/>
      <c r="AL198" s="714"/>
      <c r="AM198" s="714"/>
      <c r="AN198" s="417"/>
      <c r="AO198" s="417"/>
      <c r="AP198" s="714"/>
      <c r="AQ198" s="714"/>
      <c r="AR198" s="417"/>
      <c r="AS198" s="417"/>
      <c r="AT198" s="714"/>
      <c r="AU198" s="714"/>
      <c r="AV198" s="417"/>
      <c r="AW198" s="417"/>
      <c r="AX198" s="716"/>
      <c r="AY198" s="716"/>
      <c r="AZ198" s="635"/>
      <c r="BA198" s="635"/>
      <c r="BB198" s="716"/>
      <c r="BC198" s="716"/>
      <c r="BD198" s="635"/>
      <c r="BE198" s="635"/>
      <c r="BF198" s="717"/>
      <c r="BG198" s="717"/>
      <c r="BH198" s="432">
        <f t="shared" si="241"/>
        <v>258</v>
      </c>
      <c r="BI198" s="432">
        <f t="shared" ref="BI198:BI245" si="283">(IF(OR(W198&gt;$G$3,W198=0),IF(OR(V198=0,V198&gt;$G$3),0,DAYS360(V198,$G$3,1)),(DAYS360(V198,W198,1)))+IF(OR(Y198&gt;$G$3,Y198=0),IF(OR(X198=0,X198&gt;$G$3),0,DAYS360(X198,$G$3,1)),(DAYS360(X198,Y198,1)))+IF(OR(AA198&gt;$G$3,AA198=0),IF(OR(Z198=0,Z198&gt;$G$3),0,DAYS360(Z198,$G$3,1)),(DAYS360(Z198,AA198,1)))+IF(OR(AC198&gt;$G$3,AC198=0),IF(OR(AB198=0,AB198&gt;$G$3),0,DAYS360(AB198,$G$3,1)),(DAYS360(AB198,AC198,1)))+IF(OR(AE198&gt;$G$3,AE198=0),IF(OR(AD198=0,AD198&gt;$G$3),0,DAYS360(AD198,$G$3,1)),(DAYS360(AD198,AE198,1)))+IF(OR(AG198&gt;$G$3,AG198=0),IF(OR(AF198=0,AF198&gt;$G$3),0,DAYS360(AF198,$G$3,1)),(DAYS360(AF198,AG198,1)))+IF(OR(AI198&gt;$G$3,AI198=0),IF(OR(AH198=0,AH198&gt;$G$3),0,DAYS360(AH198,$G$3,1)),(DAYS360(AH198,AI198,1)))+IF(OR(AK198&gt;$G$3,AK198=0),IF(OR(AJ198=0,AJ198&gt;$G$3),0,DAYS360(AJ198,$G$3,1)),(DAYS360(AJ198,AK198,1)))+IF(OR(AM198&gt;$G$3,AM198=0),IF(OR(AL198=0,AL198&gt;$G$3),0,DAYS360(AL198,$G$3,1)),(DAYS360(AL198,AM198,1)))+IF(OR(AO198&gt;$G$3,AO198=0),IF(OR(AN198=0,AN198&gt;$G$3),0,DAYS360(AN198,$G$3,1)),(DAYS360(AN198,AO198,1)))+IF(OR(AQ198&gt;$G$3,AQ198=0),IF(OR(AP198=0,AP198&gt;$G$3),0,DAYS360(AP198,$G$3,1)),(DAYS360(AP198,AQ198,1)))+IF(OR(AS198&gt;$G$3,AS198=0),IF(OR(AR198=0,AR198&gt;$G$3),0,DAYS360(AR198,$G$3,1)),(DAYS360(AR198,AS198,1)))+IF(OR(AU198&gt;$G$3,AU198=0),IF(OR(AT198=0,AT198&gt;$G$3),0,DAYS360(AT198,$G$3,1)),(DAYS360(AT198,AU198,1)))+IF(OR(AW198&gt;$G$3,AW198=0),IF(OR(AV198=0,AV198&gt;$G$3),0,DAYS360(AV198,$G$3,1)),(DAYS360(AV198,AW198,1))))*2</f>
        <v>0</v>
      </c>
      <c r="BJ198" s="432">
        <f t="shared" ref="BJ198:BJ245" si="284">(IF(OR(AY198&gt;$G$3,AY198=0),IF(OR(AX198=0,AX198&gt;$G$3),0,DAYS360(AX198,$G$3,1)),(DAYS360(AX198,AY198,1)))+IF(OR(BA198&gt;$G$3,BA198=0),IF(OR(AZ198=0,AZ198&gt;$G$3),0,DAYS360(AZ198,$G$3,1)),(DAYS360(AZ198,BA198,1))))/2</f>
        <v>0</v>
      </c>
      <c r="BK198" s="432">
        <f t="shared" ref="BK198:BK245" si="285">(IF(OR(BC198&gt;$G$3,BC198=0),IF(OR(BB198=0,BB198&gt;$G$3),0,DAYS360(BB198,$G$3,1)),(DAYS360(BB198,BC198,1))))</f>
        <v>0</v>
      </c>
      <c r="BL198" s="432">
        <f t="shared" ref="BL198:BL245" si="286">(IF(OR(BE198&gt;$G$3,BE198=0),IF(OR(BD198=0,BD198&gt;$G$3),0,DAYS360(BD198,$G$3,1)),(DAYS360(BD198,BE198,1))))/3</f>
        <v>0</v>
      </c>
      <c r="BM198" s="436">
        <f t="shared" si="273"/>
        <v>0</v>
      </c>
      <c r="BN198" s="462">
        <v>0.65</v>
      </c>
      <c r="BO198" s="427">
        <f t="shared" si="242"/>
        <v>28</v>
      </c>
      <c r="BP198" s="419"/>
      <c r="BQ198" s="700"/>
      <c r="BR198" s="419"/>
      <c r="BS198" s="700"/>
      <c r="BT198" s="700"/>
      <c r="BU198" s="700"/>
      <c r="BV198" s="427">
        <f t="shared" si="271"/>
        <v>0</v>
      </c>
      <c r="BW198" s="427"/>
      <c r="BX198" s="427"/>
      <c r="BY198" s="419"/>
      <c r="BZ198" s="432"/>
      <c r="CA198" s="419"/>
      <c r="CB198" s="427"/>
      <c r="CC198" s="419"/>
      <c r="CD198" s="427"/>
      <c r="CE198" s="404">
        <f>IF(OR(C198=0,CD198="Д"),0,IF(AND(C198&gt;0,E198=0),VLOOKUP(C198,звания!A:B,2,FALSE)/((EOMONTH($G$3,0)+1)-$G$3)*BO198+VLOOKUP(C198,звания!A:B,2,FALSE)/((EOMONTH($G$3,0)+1)-$G$3)*BR198+VLOOKUP(C198,звания!A:B,2,FALSE)/((EOMONTH($G$3,0)+1)-$G$3)*BU198,IF(AND(C198&gt;0,E198&gt;0,F198&gt;=$G$3,BO198=(EOMONTH($G$3,0)+1)-$G$3),(VLOOKUP(E198,звания!A:B,2,FALSE)/(EOMONTH($G$3,0)-$G$3+1))*(F198-$G$3)+(VLOOKUP(C198,звания!A:B,2,FALSE)/(EOMONTH($G$3,0)-$G$3+1))*((EOMONTH($G$3,0)-$G$3+1)-(F198-$G$3)),IF(AND(C198&gt;0,E198&gt;0,F198&gt;$G$3,BO198&lt;(EOMONTH($G$3,0)+1)-$G$3,BO198&lt;&gt;0),VLOOKUP(E198,звания!A:B,2,FALSE)/((EOMONTH($G$3,0)+1)-$G$3)*((F198-$G$3)-(((EOMONTH($G$3,0)+1)-$G$3)-BO198-BU198-BR198))+VLOOKUP(C198,звания!A:B,2,FALSE)/((EOMONTH($G$3,0)+1)-$G$3)*(((EOMONTH($G$3,0)+1)-F198)),IF(F198&lt;$G$3,(VLOOKUP(C198,звания!A:B,2,FALSE)-VLOOKUP(E198,звания!A:B,2,FALSE))/((EOMONTH($BN$3,0)+1)-$BN$3)*(EOMONTH($BN$3,0)+1-F198)+VLOOKUP(C198,звания!A:B,2,FALSE)/((EOMONTH($G$3,0)+1)-$G$3)*BO198+VLOOKUP(C198,звания!A:B,2,FALSE)/((EOMONTH($G$3,0)+1)-$G$3)*BU198+VLOOKUP(C198,звания!A:B,2,FALSE)/((EOMONTH($G$3,0)+1)-$G$3)*BR198,0)))))</f>
        <v>530</v>
      </c>
      <c r="CF198" s="404">
        <f>IF(OR(CD198="Д",C198=0),0,IF(B198="Виключений зі списків",IF(BS198=0,(VLOOKUP(O198,звания!$D$2:$E$62,2,FALSE))/(EOMONTH($B$3,0)+1-$B$3)*BO198+(VLOOKUP(BQ198,звания!$D$2:$E$62,2,FALSE))/(EOMONTH($B$3,0)+1-$B$3)*BR198,(((VLOOKUP(O198,звания!$D$2:$E$62,2,FALSE))/(EOMONTH($B$3,0)+1-$B$3))*BO198)+(VLOOKUP(BQ198,звания!$D$2:$E$62,2,FALSE))/(EOMONTH($B$3,0)+1-$B$3)*BR198+(VLOOKUP(BS198,звания!$D$2:$E$62,2,FALSE))/(EOMONTH($B$3,0)+1-$B$3)*BU198),IF(BS198=0,(VLOOKUP(O198,звания!$D$2:$E$62,2,FALSE))/(EOMONTH($G$3,0)+1-$G$3)*BO198+(VLOOKUP(BQ198,звания!$D$2:$E$62,2,FALSE))/(EOMONTH($G$3,0)+1-$G$3)*BR198,(((VLOOKUP(O198,звания!$D$2:$E$62,2,FALSE))/(EOMONTH($G$3,0)+1-$G$3))*BO198)+(VLOOKUP(BQ198,звания!$D$2:$E$62,2,FALSE))/(EOMONTH($G$3,0)+1-$G$3)*BR198+(VLOOKUP(BS198,звания!$D$2:$E$62,2,FALSE))/(EOMONTH($G$3,0)+1-$G$3)*BU198+IF(BT198=0,0,(VLOOKUP(BS198,звания!$D$2:$E$62,2,FALSE))/(EOMONTH($BN$3,0)+1-$BN$3)*BT198-(VLOOKUP(O198,звания!$D$2:$E$62,2,FALSE))/(EOMONTH($BN$3,0)+1-$BN$3)*BT198))))</f>
        <v>2730</v>
      </c>
      <c r="CG198" s="404">
        <f t="shared" ref="CG198:CG252" si="287">IF(AND(SUM(BH198:BM198)&lt;360,((EOMONTH($G$3,0)-$G$3+1+(SUM(BH198:BM198)))&gt;0),SUM(BH198:BM198)+EOMONTH($G$3,0)-$G$3+1&lt;360),(CE198+CF198)*BV198%,IF(SUM(BH198:BM198)+EOMONTH($G$3,0)-$G$3+1&lt;=1800,((CE198+CF198)/(EOMONTH($G$3,0)-$G$3+1))*(360-SUM(BH198:BM198))*BV198%+(((CE198+CF198)/(EOMONTH($G$3,0)-$G$3+1))*((EOMONTH($G$3,0)-$G$3+1)-(360-SUM(BH198:BM198))))*25%,IF(AND(SUM(BH198:BM198)&lt;1800,((EOMONTH($G$3,0)-$G$3+1+SUM(BH198:BM198))&gt;=360),SUM(BH198:BM198)+EOMONTH($G$3,0)-$G$3+1&lt;1800),(CE198+CF198)*BV198%,IF(SUM(BH198:BM198)+EOMONTH($G$3,0)-$G$3+1&lt;=3600,((CE198+CF198)/(EOMONTH($G$3,0)-$G$3+1))*(1800-SUM(BH198:BM198))*BV198%+(((CE198+CF198)/(EOMONTH($G$3,0)-$G$3+1))*((EOMONTH($G$3,0)-$G$3+1)-(1800-SUM(BH198:BM198)))*30%),IF(AND(SUM(BH198:BM198)&lt;3600,((EOMONTH($G$3,0)-$G$3+1+SUM(BH198:BM198))&gt;=1800),SUM(BH198:BM198)+EOMONTH($G$3,0)-$G$3+1&lt;3600),(CE198+CF198)*BV198%,IF(SUM(BH198:BM198)+EOMONTH($G$3,0)-$G$3+1&lt;=5400,((CE198+CF198)/(EOMONTH($G$3,0)-$G$3+1))*(3600-SUM(BH198:BM198))*BV198%+(((CE198+CF198)/(EOMONTH($G$3,0)-$G$3+1))*((EOMONTH($G$3,0)-$G$3+1)-(3600-SUM(BH198:BM198))))*35%,IF(AND(SUM(BH198:BM198)&lt;5400,((EOMONTH($G$3,0)-$G$3+1+SUM(BH198:BM198))&gt;=3600),SUM(BH198:BM198)+EOMONTH($G$3,0)-$G$3+1&lt;5400),(CE198+CF198)*BV198%,IF(SUM(BH198:BM198)+EOMONTH($G$3,0)-$G$3+1&lt;=7200,((CE198+CF198)/(EOMONTH($G$3,0)-$G$3+1))*(5400-SUM(BH198:BM198))*BV198%+(((CE198+CF198)/(EOMONTH($G$3,0)-$G$3+1))*((EOMONTH($G$3,0)-$G$3+1)-(5400-SUM(BH198:BM198))))*40%,IF(AND(SUM(BH198:BM198)&lt;7200,((EOMONTH($G$3,0)-$G$3+1+SUM(BH198:BM198))&gt;=5400),SUM(BH198:BM198)+EOMONTH($G$3,0)-$G$3+1&lt;7200),(CE198+CF198)*BV198%,IF(SUM(BH198:BM198)+EOMONTH($G$3,0)-$G$3+1&lt;=9000,((CE198+CF198)/(EOMONTH($G$3,0)-$G$3+1))*(7200-SUM(BH198:BM198))*BV198%+(((CE198+CF198)/(EOMONTH($G$3,0)-$G$3+1))*((EOMONTH($G$3,0)-$G$3+1)-(7200-SUM(BH198:BM198))))*45%,IF(SUM(BH198:BM198)+EOMONTH($G$3,0)-$G$3+1&gt;=9000,((CE198+CF198)/(EOMONTH($G$3,0)-$G$3+1))*(9000-SUM(BH198:BM198))*BV198%+(((CE198+CF198)/(EOMONTH($G$3,0)-$G$3+1))*((EOMONTH($G$3,0)-$G$3+1)-(9000-SUM(BH198:BM198))))*50%,0)))))))))))</f>
        <v>0</v>
      </c>
      <c r="CH198" s="404">
        <f>IF(BW198=0,CF198*BX198%,IF(BW198&gt;0,((VLOOKUP(O198,звания!$D$2:$E$62,2,FALSE)/(EOMONTH($G$3,0)+1-$G$3)*BW198)*BX198%)))</f>
        <v>0</v>
      </c>
      <c r="CI198" s="404">
        <f>IF(BY198=0,CF198*BZ198%,IF(BY198&gt;0,(VLOOKUP(O198,звания!$D$2:$E$62,2,FALSE)/(EOMONTH($G$3,0)+1-$G$3)*BO198)*BZ198%)+(VLOOKUP(BS198,звания!$D$2:$E$62,2,FALSE)/(EOMONTH($G$3,0)+1-$G$3)*BU198)*BZ198%)</f>
        <v>0</v>
      </c>
      <c r="CJ198" s="404">
        <f>IF(CA198=0,CF198*CB198%,IF(CA198&gt;0,(VLOOKUP(O198,звания!$D$2:$E$62,2,FALSE)/(EOMONTH($G$3,0)+1-$G$3)*BO198)*CB198%)+(VLOOKUP(BS198,звания!$D$2:$E$62,2,FALSE)/(EOMONTH($G$3,0)+1-$G$3)*BU198)*CB198%)</f>
        <v>0</v>
      </c>
      <c r="CK198" s="404">
        <f>IF(CD198="Д",0,IF(CC198=0,CF198*CD198%,IF(CC198&gt;0,(VLOOKUP(O198,звания!$D$2:$E$62,2,FALSE)/(EOMONTH($G$3,0)+1-$G$3)*BO198)*CD198%)+(VLOOKUP(BS198,звания!$D$2:$E$62,2,FALSE)/(EOMONTH($G$3,0)+1-$G$3)*BU198)*CD198%))</f>
        <v>0</v>
      </c>
      <c r="CL198" s="404">
        <f>IF(BR198&gt;0,((VLOOKUP(C198,звания!$A$2:$B$62,2,FALSE)/(EOMONTH($G$3,0)+1-$G$3)*BO198+VLOOKUP(O198,звания!$D$2:$E$62,2,FALSE)/(EOMONTH($G$3,0)+1-$G$3)*BO198+(VLOOKUP(C198,звания!$A$2:$B$62,2,FALSE)/(EOMONTH($G$3,0)+1-$G$3)*BO198+VLOOKUP(O198,звания!$D$2:$E$62,2,FALSE)/(EOMONTH($G$3,0)+1-$G$3)*BO198)*BV198%)*BN198)+(VLOOKUP(C198,звания!$A$2:$B$62,2,FALSE)/(EOMONTH($G$3,0)+1-$G$3)*BU198+VLOOKUP(BS198,звания!$D$2:$E$62,2,FALSE)/(EOMONTH($G$3,0)+1-$G$3)*BU198+(VLOOKUP(C198,звания!$A$2:$B$62,2,FALSE)/(EOMONTH($G$3,0)+1-$G$3)*BU198+VLOOKUP(BS198,звания!$D$2:$E$62,2,FALSE)/(EOMONTH($G$3,0)+1-$G$3)*BU198)*BV198%)*BN198,(CE198+CF198+CG198)*BN198)</f>
        <v>2119</v>
      </c>
      <c r="CM198" s="404"/>
      <c r="CN198" s="404"/>
      <c r="CO198" s="432">
        <f t="shared" si="274"/>
        <v>4</v>
      </c>
      <c r="CP198" s="638"/>
      <c r="CQ198" s="637">
        <f>IF(CF198=0,0,IF((SUM(BH198:BM198)&gt;360),(VLOOKUP(O198,звания!$F$2:$G$62,2,FALSE))/100,VLOOKUP(O198,звания!$F$2:$H$62,3,FALSE)/100))</f>
        <v>3.2</v>
      </c>
      <c r="CR198" s="617">
        <f>IF(B198="Виключений зі списків",IF(AND(BU198=0,360-BH198&lt;0),(VLOOKUP(O198,звания!$D$2:$E$62,2,FALSE))/(EOMONTH($B$3,0)+1-$B$3)*BO198*CQ198,IF(AND(360-BH198&gt;=0,360-BH198&lt;(EOMONTH($B$3,0)+1-$B$3)),(CF198/(EOMONTH($B$3,0)-$B$3+1)*(360-BH198))*CQ198+(CF198/(EOMONTH($B$3,0)-$B$3+1)*((EOMONTH($B$3,0)-$B$3+1)-(360-BH198)))*VLOOKUP(O198,звания!$F$2:$H$62,2,FALSE)/100,((((VLOOKUP(O198,звания!$D$2:$E$62,2,FALSE))/(EOMONTH($B$3,0)+1-$B$3)*BO198*CQ198+(VLOOKUP(BS198,звания!$D$2:$E$62,2,FALSE))/(EOMONTH($B$3,0)+1-$B$3)*BU198*(VLOOKUP(BS198,звания!$F$2:$G$62,2,FALSE)*0.01)+(IF(BT198=0,0,(VLOOKUP(BS198,звания!$D$2:$E$62,2,FALSE)/(EOMONTH($G$3,0)+1-$G$3)*BT198*(VLOOKUP(BS198,звания!$F$2:$G$62,2,FALSE)))*0.01-(VLOOKUP(O198,звания!$D$2:$E$62,2,FALSE)/(EOMONTH($G$3,0)+1-$G$3)*BT198*(VLOOKUP(O198,звания!$F$2:$G$62,2,FALSE)))*0.01)))))/100*(100-CP198))),(IF(AND(BU198=0,360-BH198&lt;0,CP198=0),(VLOOKUP(O198,звания!$D$2:$E$62,2,FALSE))/(EOMONTH($G$3,0)+1-$G$3)*BO198*CQ198,IF(AND(360-BH198&gt;=0,360-BH198&lt;(EOMONTH($G$3,0)+1-$G$3)),(CF198/(EOMONTH($G$3,0)-$G$3+1)*(360-BH198))*CQ198+(CF198/(EOMONTH($G$3,0)-$G$3+1)*((EOMONTH($G$3,0)-$G$3+1)-(360-BH198)))*VLOOKUP(O198,звания!$F$2:$H$62,2,FALSE)/100,((((VLOOKUP(O198,звания!$D$2:$E$62,2,FALSE))/(EOMONTH($G$3,0)+1-$G$3)*BO198*CQ198+(VLOOKUP(BS198,звания!$D$2:$E$62,2,FALSE))/(EOMONTH($G$3,0)+1-$G$3)*BU198*(VLOOKUP(BS198,звания!$F$2:$G$62,2,FALSE)*0.01)))/100*(100-CP198)+(IF(BT198=0,0,(VLOOKUP(BS198,звания!$D$2:$E$62,2,FALSE)/(EOMONTH($BN$3,0)+1-$BN$3)*BT198*(VLOOKUP(BS198,звания!$F$2:$G$62,2,FALSE)))*0.01-(VLOOKUP(O198,звания!$D$2:$E$62,2,FALSE)/(EOMONTH($BN$3,0)+1-$BN$3)*BT198*(VLOOKUP(O198,звания!$F$2:$G$62,2,FALSE)))*0.01)))))))</f>
        <v>8736</v>
      </c>
      <c r="CS198" s="416">
        <f t="shared" si="261"/>
        <v>14115</v>
      </c>
      <c r="CT198" s="403"/>
      <c r="CU198" s="403"/>
      <c r="CV198" s="404">
        <f t="shared" si="275"/>
        <v>672.35</v>
      </c>
      <c r="CW198" s="426">
        <f t="shared" ref="CW198:CW219" si="288">CN198+SUM(CS198:CV198)</f>
        <v>14787.35</v>
      </c>
      <c r="CX198" s="404">
        <f t="shared" si="239"/>
        <v>2661.72</v>
      </c>
      <c r="CY198" s="1174">
        <v>5</v>
      </c>
      <c r="CZ198" s="404">
        <f t="shared" si="244"/>
        <v>182.2</v>
      </c>
      <c r="DA198" s="404"/>
      <c r="DB198" s="403"/>
      <c r="DC198" s="404"/>
      <c r="DD198" s="426">
        <f t="shared" si="235"/>
        <v>2843.92</v>
      </c>
      <c r="DE198" s="426">
        <f t="shared" si="257"/>
        <v>3105.3</v>
      </c>
      <c r="DF198" s="404">
        <f t="shared" si="272"/>
        <v>2661.72</v>
      </c>
      <c r="DG198" s="426">
        <f t="shared" si="248"/>
        <v>14605.15</v>
      </c>
      <c r="DH198" s="426">
        <f t="shared" si="249"/>
        <v>0</v>
      </c>
      <c r="DI198" s="421"/>
      <c r="DJ198" s="422" t="str">
        <f t="shared" si="264"/>
        <v xml:space="preserve">30 від 01.03   </v>
      </c>
      <c r="DK198" s="113" t="s">
        <v>1172</v>
      </c>
      <c r="DL198" s="28" t="s">
        <v>1173</v>
      </c>
      <c r="DM198" s="28" t="s">
        <v>957</v>
      </c>
      <c r="DN198" s="28" t="s">
        <v>916</v>
      </c>
      <c r="DO198" s="900">
        <v>3637504632</v>
      </c>
      <c r="DP198" s="888"/>
      <c r="DQ198" s="817"/>
      <c r="DR198" s="818"/>
      <c r="DS198" s="819"/>
      <c r="DT198" s="820"/>
      <c r="DU198" s="400"/>
      <c r="DV198" s="110"/>
      <c r="DX198" s="84"/>
      <c r="DY198" s="84"/>
      <c r="DZ198" s="105"/>
      <c r="EH198" s="543">
        <f t="shared" si="276"/>
        <v>2</v>
      </c>
      <c r="EI198" s="404" t="str">
        <f t="shared" si="277"/>
        <v>м-с</v>
      </c>
      <c r="EJ198" s="29" t="str">
        <f t="shared" si="278"/>
        <v>Стародумов В.М.</v>
      </c>
      <c r="EK198" s="50"/>
      <c r="EL198" s="29"/>
      <c r="EM198" s="50"/>
      <c r="EN198" s="50"/>
      <c r="EO198" s="50"/>
      <c r="EP198" s="30"/>
    </row>
    <row r="199" spans="1:146" ht="17.45" hidden="1" customHeight="1">
      <c r="A199" s="446">
        <v>194</v>
      </c>
      <c r="B199" s="403"/>
      <c r="C199" s="925"/>
      <c r="D199" s="403" t="str">
        <f>DK199</f>
        <v xml:space="preserve"> </v>
      </c>
      <c r="E199" s="416"/>
      <c r="F199" s="417"/>
      <c r="G199" s="406" t="str">
        <f t="shared" si="258"/>
        <v>0.0.0</v>
      </c>
      <c r="H199" s="407" t="str">
        <f>CONCATENATE(INT((BH199)/360),".",INT(MOD((BH199),360)/30),".",MOD(MOD((BH199),360),30))</f>
        <v>0.0.0</v>
      </c>
      <c r="I199" s="407" t="str">
        <f t="shared" si="259"/>
        <v>0.0.0</v>
      </c>
      <c r="J199" s="407" t="str">
        <f>CONCATENATE(INT(BI199/360),".",MOD(INT(BI199/30),12),".",MOD(INT(BI199),30))</f>
        <v>0.0.0</v>
      </c>
      <c r="K199" s="407" t="str">
        <f>CONCATENATE(INT(BJ199/360),".",MOD(INT(BJ199/30),12),".",MOD(INT(BJ199),30))</f>
        <v>0.0.0</v>
      </c>
      <c r="L199" s="407" t="str">
        <f>CONCATENATE(INT(BK199/360),".",MOD(INT(BK199/30),12),".",MOD(INT(BK199),30))</f>
        <v>0.0.0</v>
      </c>
      <c r="M199" s="407" t="str">
        <f>CONCATENATE(INT(BL199/360),".",MOD(INT(BL199/30),12),".",MOD(INT(BL199),30))</f>
        <v>0.0.0</v>
      </c>
      <c r="N199" s="408" t="str">
        <f>CONCATENATE(IF(INT(INT(DAYS360(BF199,BG199,1)/30)/24)&gt;=2,2,INT(INT(DAYS360(BF199,BG199,1)/30)/24)),".",IF(AND(INT(INT(DAYS360(BF199,BG199,1)/30)/24)&gt;=2,MOD(INT(BM199/30),12)&gt;=6),6,IF(ISODD(MOD(INT(DAYS360(BF199,BG199,1)/30),12)),MOD(INT(DAYS360(BF199,BG199,1)/60),12),MOD(INT(BM199/30),12))),".",IF(AND(INT(INT(DAYS360(BF199,BG199,1)/30)/24)&gt;=2,MOD(INT(BM199/30),12)&gt;=6),0,IF(ISODD(MOD(INT(DAYS360(BF199,BG199,1)/30),12)),INT((MOD(DAYS360(BF199,BG199,1),30)/2+15)),INT(MOD(DAYS360(BF199,BG199,1),30)/2))))</f>
        <v>0.0.0</v>
      </c>
      <c r="O199" s="925"/>
      <c r="P199" s="417"/>
      <c r="Q199" s="417"/>
      <c r="R199" s="417"/>
      <c r="S199" s="417"/>
      <c r="T199" s="417"/>
      <c r="U199" s="417"/>
      <c r="V199" s="714"/>
      <c r="W199" s="714"/>
      <c r="X199" s="417"/>
      <c r="Y199" s="417"/>
      <c r="Z199" s="714"/>
      <c r="AA199" s="714"/>
      <c r="AB199" s="417"/>
      <c r="AC199" s="417"/>
      <c r="AD199" s="714"/>
      <c r="AE199" s="714"/>
      <c r="AF199" s="417"/>
      <c r="AG199" s="417"/>
      <c r="AH199" s="714"/>
      <c r="AI199" s="714"/>
      <c r="AJ199" s="417"/>
      <c r="AK199" s="417"/>
      <c r="AL199" s="714"/>
      <c r="AM199" s="714"/>
      <c r="AN199" s="417"/>
      <c r="AO199" s="417"/>
      <c r="AP199" s="714"/>
      <c r="AQ199" s="714"/>
      <c r="AR199" s="417"/>
      <c r="AS199" s="417"/>
      <c r="AT199" s="714"/>
      <c r="AU199" s="714"/>
      <c r="AV199" s="417"/>
      <c r="AW199" s="417"/>
      <c r="AX199" s="716"/>
      <c r="AY199" s="716"/>
      <c r="AZ199" s="635"/>
      <c r="BA199" s="635"/>
      <c r="BB199" s="716"/>
      <c r="BC199" s="716"/>
      <c r="BD199" s="635"/>
      <c r="BE199" s="635"/>
      <c r="BF199" s="717"/>
      <c r="BG199" s="717"/>
      <c r="BH199" s="432">
        <f t="shared" si="241"/>
        <v>0</v>
      </c>
      <c r="BI199" s="432">
        <f>(IF(OR(W199&gt;$G$3,W199=0),IF(OR(V199=0,V199&gt;$G$3),0,DAYS360(V199,$G$3,1)),(DAYS360(V199,W199,1)))+IF(OR(Y199&gt;$G$3,Y199=0),IF(OR(X199=0,X199&gt;$G$3),0,DAYS360(X199,$G$3,1)),(DAYS360(X199,Y199,1)))+IF(OR(AA199&gt;$G$3,AA199=0),IF(OR(Z199=0,Z199&gt;$G$3),0,DAYS360(Z199,$G$3,1)),(DAYS360(Z199,AA199,1)))+IF(OR(AC199&gt;$G$3,AC199=0),IF(OR(AB199=0,AB199&gt;$G$3),0,DAYS360(AB199,$G$3,1)),(DAYS360(AB199,AC199,1)))+IF(OR(AE199&gt;$G$3,AE199=0),IF(OR(AD199=0,AD199&gt;$G$3),0,DAYS360(AD199,$G$3,1)),(DAYS360(AD199,AE199,1)))+IF(OR(AG199&gt;$G$3,AG199=0),IF(OR(AF199=0,AF199&gt;$G$3),0,DAYS360(AF199,$G$3,1)),(DAYS360(AF199,AG199,1)))+IF(OR(AI199&gt;$G$3,AI199=0),IF(OR(AH199=0,AH199&gt;$G$3),0,DAYS360(AH199,$G$3,1)),(DAYS360(AH199,AI199,1)))+IF(OR(AK199&gt;$G$3,AK199=0),IF(OR(AJ199=0,AJ199&gt;$G$3),0,DAYS360(AJ199,$G$3,1)),(DAYS360(AJ199,AK199,1)))+IF(OR(AM199&gt;$G$3,AM199=0),IF(OR(AL199=0,AL199&gt;$G$3),0,DAYS360(AL199,$G$3,1)),(DAYS360(AL199,AM199,1)))+IF(OR(AO199&gt;$G$3,AO199=0),IF(OR(AN199=0,AN199&gt;$G$3),0,DAYS360(AN199,$G$3,1)),(DAYS360(AN199,AO199,1)))+IF(OR(AQ199&gt;$G$3,AQ199=0),IF(OR(AP199=0,AP199&gt;$G$3),0,DAYS360(AP199,$G$3,1)),(DAYS360(AP199,AQ199,1)))+IF(OR(AS199&gt;$G$3,AS199=0),IF(OR(AR199=0,AR199&gt;$G$3),0,DAYS360(AR199,$G$3,1)),(DAYS360(AR199,AS199,1)))+IF(OR(AU199&gt;$G$3,AU199=0),IF(OR(AT199=0,AT199&gt;$G$3),0,DAYS360(AT199,$G$3,1)),(DAYS360(AT199,AU199,1)))+IF(OR(AW199&gt;$G$3,AW199=0),IF(OR(AV199=0,AV199&gt;$G$3),0,DAYS360(AV199,$G$3,1)),(DAYS360(AV199,AW199,1))))*2</f>
        <v>0</v>
      </c>
      <c r="BJ199" s="432">
        <f>(IF(OR(AY199&gt;$G$3,AY199=0),IF(OR(AX199=0,AX199&gt;$G$3),0,DAYS360(AX199,$G$3,1)),(DAYS360(AX199,AY199,1)))+IF(OR(BA199&gt;$G$3,BA199=0),IF(OR(AZ199=0,AZ199&gt;$G$3),0,DAYS360(AZ199,$G$3,1)),(DAYS360(AZ199,BA199,1))))/2</f>
        <v>0</v>
      </c>
      <c r="BK199" s="432">
        <f>(IF(OR(BC199&gt;$G$3,BC199=0),IF(OR(BB199=0,BB199&gt;$G$3),0,DAYS360(BB199,$G$3,1)),(DAYS360(BB199,BC199,1))))</f>
        <v>0</v>
      </c>
      <c r="BL199" s="432">
        <f>(IF(OR(BE199&gt;$G$3,BE199=0),IF(OR(BD199=0,BD199&gt;$G$3),0,DAYS360(BD199,$G$3,1)),(DAYS360(BD199,BE199,1))))/3</f>
        <v>0</v>
      </c>
      <c r="BM199" s="436">
        <f>IF(DAYS360(BF199,BG199)&gt;=1800,1800/2,(DAYS360(BF199,BG199,1))/2)</f>
        <v>0</v>
      </c>
      <c r="BN199" s="462">
        <v>0.65</v>
      </c>
      <c r="BO199" s="427">
        <f t="shared" si="242"/>
        <v>0</v>
      </c>
      <c r="BP199" s="419"/>
      <c r="BQ199" s="700"/>
      <c r="BR199" s="419"/>
      <c r="BS199" s="700"/>
      <c r="BT199" s="700"/>
      <c r="BU199" s="700"/>
      <c r="BV199" s="427">
        <f>IF((BH199+BI199+BJ199+BK199+BL199+BM199)&lt;360,0,IF(AND((BH199+BI199+BJ199+BK199+BL199+BM199)&gt;=360,(BH199+BI199+BJ199+BK199+BL199+BM199)&lt;1800),25,IF(AND((BH199+BI199+BJ199+BK199+BL199+BM199)&gt;=1800,(BH199+BI199+BJ199+BK199+BL199+BM199)&lt;3600),30,IF(AND((BH199+BI199+BJ199+BK199+BL199+BM199)&gt;=3600,(BH199+BI199+BJ199+BK199+BL199+BM199)&lt;5400),35,IF(AND((BH199+BI199+BJ199+BK199+BL199+BM199)&gt;=5400,(BH199+BI199+BJ199+BK199+BL199+BM199)&lt;7200),40,IF(AND((BH199+BI199+BJ199+BK199+BL199+BM199)&gt;=7200,(BH199+BI199+BJ199+BK199+BL199+BM199)&lt;9000),45,IF((BH199+BI199+BJ199+BK199+BL199+BM199)&gt;=9000,50,"ПРОВЕРЬ")))))))</f>
        <v>0</v>
      </c>
      <c r="BW199" s="419"/>
      <c r="BX199" s="782"/>
      <c r="BY199" s="419"/>
      <c r="BZ199" s="432"/>
      <c r="CA199" s="419"/>
      <c r="CB199" s="427"/>
      <c r="CC199" s="419"/>
      <c r="CD199" s="427"/>
      <c r="CE199" s="404">
        <f>IF(OR(C199=0,CD199="Д"),0,IF(AND(C199&gt;0,E199=0),VLOOKUP(C199,звания!A:B,2,FALSE)/((EOMONTH($G$3,0)+1)-$G$3)*BO199+VLOOKUP(C199,звания!A:B,2,FALSE)/((EOMONTH($G$3,0)+1)-$G$3)*BR199+VLOOKUP(C199,звания!A:B,2,FALSE)/((EOMONTH($G$3,0)+1)-$G$3)*BU199,IF(AND(C199&gt;0,E199&gt;0,F199&gt;=$G$3,BO199=(EOMONTH($G$3,0)+1)-$G$3),(VLOOKUP(E199,звания!A:B,2,FALSE)/(EOMONTH($G$3,0)-$G$3+1))*(F199-$G$3)+(VLOOKUP(C199,звания!A:B,2,FALSE)/(EOMONTH($G$3,0)-$G$3+1))*((EOMONTH($G$3,0)-$G$3+1)-(F199-$G$3)),IF(AND(C199&gt;0,E199&gt;0,F199&gt;$G$3,BO199&lt;(EOMONTH($G$3,0)+1)-$G$3,BO199&lt;&gt;0),VLOOKUP(E199,звания!A:B,2,FALSE)/((EOMONTH($G$3,0)+1)-$G$3)*((F199-$G$3)-(((EOMONTH($G$3,0)+1)-$G$3)-BO199-BU199-BR199))+VLOOKUP(C199,звания!A:B,2,FALSE)/((EOMONTH($G$3,0)+1)-$G$3)*(((EOMONTH($G$3,0)+1)-F199)),IF(F199&lt;$G$3,(VLOOKUP(C199,звания!A:B,2,FALSE)-VLOOKUP(E199,звания!A:B,2,FALSE))/((EOMONTH($BN$3,0)+1)-$BN$3)*(EOMONTH($BN$3,0)+1-F199)+VLOOKUP(C199,звания!A:B,2,FALSE)/((EOMONTH($G$3,0)+1)-$G$3)*BO199+VLOOKUP(C199,звания!A:B,2,FALSE)/((EOMONTH($G$3,0)+1)-$G$3)*BU199+VLOOKUP(C199,звания!A:B,2,FALSE)/((EOMONTH($G$3,0)+1)-$G$3)*BR199,0)))))</f>
        <v>0</v>
      </c>
      <c r="CF199" s="404">
        <f>IF(OR(CD199="Д",C199=0),0,IF(B199="Виключений зі списків",IF(BS199=0,(VLOOKUP(O199,звания!$D$2:$E$62,2,FALSE))/(EOMONTH($B$3,0)+1-$B$3)*BO199+(VLOOKUP(BQ199,звания!$D$2:$E$62,2,FALSE))/(EOMONTH($B$3,0)+1-$B$3)*BR199,(((VLOOKUP(O199,звания!$D$2:$E$62,2,FALSE))/(EOMONTH($B$3,0)+1-$B$3))*BO199)+(VLOOKUP(BQ199,звания!$D$2:$E$62,2,FALSE))/(EOMONTH($B$3,0)+1-$B$3)*BR199+(VLOOKUP(BS199,звания!$D$2:$E$62,2,FALSE))/(EOMONTH($B$3,0)+1-$B$3)*BU199),IF(BS199=0,(VLOOKUP(O199,звания!$D$2:$E$62,2,FALSE))/(EOMONTH($G$3,0)+1-$G$3)*BO199+(VLOOKUP(BQ199,звания!$D$2:$E$62,2,FALSE))/(EOMONTH($G$3,0)+1-$G$3)*BR199,(((VLOOKUP(O199,звания!$D$2:$E$62,2,FALSE))/(EOMONTH($G$3,0)+1-$G$3))*BO199)+(VLOOKUP(BQ199,звания!$D$2:$E$62,2,FALSE))/(EOMONTH($G$3,0)+1-$G$3)*BR199+(VLOOKUP(BS199,звания!$D$2:$E$62,2,FALSE))/(EOMONTH($G$3,0)+1-$G$3)*BU199+IF(BT199=0,0,(VLOOKUP(BS199,звания!$D$2:$E$62,2,FALSE))/(EOMONTH($BN$3,0)+1-$BN$3)*BT199-(VLOOKUP(O199,звания!$D$2:$E$62,2,FALSE))/(EOMONTH($BN$3,0)+1-$BN$3)*BT199))))</f>
        <v>0</v>
      </c>
      <c r="CG199" s="404">
        <f>IF(AND(SUM(BH199:BM199)&lt;360,((EOMONTH($G$3,0)-$G$3+1+(SUM(BH199:BM199)))&gt;0),SUM(BH199:BM199)+EOMONTH($G$3,0)-$G$3+1&lt;360),(CE199+CF199)*BV199%,IF(SUM(BH199:BM199)+EOMONTH($G$3,0)-$G$3+1&lt;=1800,((CE199+CF199)/(EOMONTH($G$3,0)-$G$3+1))*(360-SUM(BH199:BM199))*BV199%+(((CE199+CF199)/(EOMONTH($G$3,0)-$G$3+1))*((EOMONTH($G$3,0)-$G$3+1)-(360-SUM(BH199:BM199))))*25%,IF(AND(SUM(BH199:BM199)&lt;1800,((EOMONTH($G$3,0)-$G$3+1+SUM(BH199:BM199))&gt;=360),SUM(BH199:BM199)+EOMONTH($G$3,0)-$G$3+1&lt;1800),(CE199+CF199)*BV199%,IF(SUM(BH199:BM199)+EOMONTH($G$3,0)-$G$3+1&lt;=3600,((CE199+CF199)/(EOMONTH($G$3,0)-$G$3+1))*(1800-SUM(BH199:BM199))*BV199%+(((CE199+CF199)/(EOMONTH($G$3,0)-$G$3+1))*((EOMONTH($G$3,0)-$G$3+1)-(1800-SUM(BH199:BM199)))*30%),IF(AND(SUM(BH199:BM199)&lt;3600,((EOMONTH($G$3,0)-$G$3+1+SUM(BH199:BM199))&gt;=1800),SUM(BH199:BM199)+EOMONTH($G$3,0)-$G$3+1&lt;3600),(CE199+CF199)*BV199%,IF(SUM(BH199:BM199)+EOMONTH($G$3,0)-$G$3+1&lt;=5400,((CE199+CF199)/(EOMONTH($G$3,0)-$G$3+1))*(3600-SUM(BH199:BM199))*BV199%+(((CE199+CF199)/(EOMONTH($G$3,0)-$G$3+1))*((EOMONTH($G$3,0)-$G$3+1)-(3600-SUM(BH199:BM199))))*35%,IF(AND(SUM(BH199:BM199)&lt;5400,((EOMONTH($G$3,0)-$G$3+1+SUM(BH199:BM199))&gt;=3600),SUM(BH199:BM199)+EOMONTH($G$3,0)-$G$3+1&lt;5400),(CE199+CF199)*BV199%,IF(SUM(BH199:BM199)+EOMONTH($G$3,0)-$G$3+1&lt;=7200,((CE199+CF199)/(EOMONTH($G$3,0)-$G$3+1))*(5400-SUM(BH199:BM199))*BV199%+(((CE199+CF199)/(EOMONTH($G$3,0)-$G$3+1))*((EOMONTH($G$3,0)-$G$3+1)-(5400-SUM(BH199:BM199))))*40%,IF(AND(SUM(BH199:BM199)&lt;7200,((EOMONTH($G$3,0)-$G$3+1+SUM(BH199:BM199))&gt;=5400),SUM(BH199:BM199)+EOMONTH($G$3,0)-$G$3+1&lt;7200),(CE199+CF199)*BV199%,IF(SUM(BH199:BM199)+EOMONTH($G$3,0)-$G$3+1&lt;=9000,((CE199+CF199)/(EOMONTH($G$3,0)-$G$3+1))*(7200-SUM(BH199:BM199))*BV199%+(((CE199+CF199)/(EOMONTH($G$3,0)-$G$3+1))*((EOMONTH($G$3,0)-$G$3+1)-(7200-SUM(BH199:BM199))))*45%,IF(SUM(BH199:BM199)+EOMONTH($G$3,0)-$G$3+1&gt;=9000,((CE199+CF199)/(EOMONTH($G$3,0)-$G$3+1))*(9000-SUM(BH199:BM199))*BV199%+(((CE199+CF199)/(EOMONTH($G$3,0)-$G$3+1))*((EOMONTH($G$3,0)-$G$3+1)-(9000-SUM(BH199:BM199))))*50%,0)))))))))))</f>
        <v>0</v>
      </c>
      <c r="CH199" s="404">
        <f>IF(BW199=0,CF199*BX199%,IF(BW199&gt;0,((VLOOKUP(O199,звания!$D$2:$E$62,2,FALSE)/(EOMONTH($G$3,0)+1-$G$3)*BW199)*BX199%)))</f>
        <v>0</v>
      </c>
      <c r="CI199" s="404">
        <f>IF(BY199=0,CF199*BZ199%,IF(BY199&gt;0,(VLOOKUP(O199,звания!$D$2:$E$62,2,FALSE)/(EOMONTH($G$3,0)+1-$G$3)*BO199)*BZ199%)+(VLOOKUP(BS199,звания!$D$2:$E$62,2,FALSE)/(EOMONTH($G$3,0)+1-$G$3)*BU199)*BZ199%)</f>
        <v>0</v>
      </c>
      <c r="CJ199" s="404">
        <f>IF(CA199=0,CF199*CB199%,IF(CA199&gt;0,(VLOOKUP(O199,звания!$D$2:$E$62,2,FALSE)/(EOMONTH($G$3,0)+1-$G$3)*BO199)*CB199%)+(VLOOKUP(BS199,звания!$D$2:$E$62,2,FALSE)/(EOMONTH($G$3,0)+1-$G$3)*BU199)*CB199%)</f>
        <v>0</v>
      </c>
      <c r="CK199" s="404">
        <f>IF(CD199="Д",0,IF(CC199=0,CF199*CD199%,IF(CC199&gt;0,(VLOOKUP(O199,звания!$D$2:$E$62,2,FALSE)/(EOMONTH($G$3,0)+1-$G$3)*BO199)*CD199%)+(VLOOKUP(BS199,звания!$D$2:$E$62,2,FALSE)/(EOMONTH($G$3,0)+1-$G$3)*BU199)*CD199%))</f>
        <v>0</v>
      </c>
      <c r="CL199" s="404">
        <f>IF(BR199&gt;0,((VLOOKUP(C199,звания!$A$2:$B$62,2,FALSE)/(EOMONTH($G$3,0)+1-$G$3)*BO199+VLOOKUP(O199,звания!$D$2:$E$62,2,FALSE)/(EOMONTH($G$3,0)+1-$G$3)*BO199+(VLOOKUP(C199,звания!$A$2:$B$62,2,FALSE)/(EOMONTH($G$3,0)+1-$G$3)*BO199+VLOOKUP(O199,звания!$D$2:$E$62,2,FALSE)/(EOMONTH($G$3,0)+1-$G$3)*BO199)*BV199%)*BN199)+(VLOOKUP(C199,звания!$A$2:$B$62,2,FALSE)/(EOMONTH($G$3,0)+1-$G$3)*BU199+VLOOKUP(BS199,звания!$D$2:$E$62,2,FALSE)/(EOMONTH($G$3,0)+1-$G$3)*BU199+(VLOOKUP(C199,звания!$A$2:$B$62,2,FALSE)/(EOMONTH($G$3,0)+1-$G$3)*BU199+VLOOKUP(BS199,звания!$D$2:$E$62,2,FALSE)/(EOMONTH($G$3,0)+1-$G$3)*BU199)*BV199%)*BN199,(CE199+CF199+CG199)*BN199)</f>
        <v>0</v>
      </c>
      <c r="CM199" s="404"/>
      <c r="CN199" s="404"/>
      <c r="CO199" s="432">
        <f t="shared" si="274"/>
        <v>0</v>
      </c>
      <c r="CP199" s="638"/>
      <c r="CQ199" s="637">
        <f>IF(CF199=0,0,IF((SUM(BH199:BM199)&gt;360),(VLOOKUP(O199,звания!$F$2:$G$62,2,FALSE))/100,VLOOKUP(O199,звания!$F$2:$H$62,3,FALSE)/100))</f>
        <v>0</v>
      </c>
      <c r="CR199" s="617">
        <f>IF(B199="Виключений зі списків",IF(AND(BU199=0,360-BH199&lt;0),(VLOOKUP(O199,звания!$D$2:$E$62,2,FALSE))/(EOMONTH($B$3,0)+1-$B$3)*BO199*CQ199,IF(AND(360-BH199&gt;=0,360-BH199&lt;(EOMONTH($B$3,0)+1-$B$3)),(CF199/(EOMONTH($B$3,0)-$B$3+1)*(360-BH199))*CQ199+(CF199/(EOMONTH($B$3,0)-$B$3+1)*((EOMONTH($B$3,0)-$B$3+1)-(360-BH199)))*VLOOKUP(O199,звания!$F$2:$H$62,2,FALSE)/100,((((VLOOKUP(O199,звания!$D$2:$E$62,2,FALSE))/(EOMONTH($B$3,0)+1-$B$3)*BO199*CQ199+(VLOOKUP(BS199,звания!$D$2:$E$62,2,FALSE))/(EOMONTH($B$3,0)+1-$B$3)*BU199*(VLOOKUP(BS199,звания!$F$2:$G$62,2,FALSE)*0.01)+(IF(BT199=0,0,(VLOOKUP(BS199,звания!$D$2:$E$62,2,FALSE)/(EOMONTH($G$3,0)+1-$G$3)*BT199*(VLOOKUP(BS199,звания!$F$2:$G$62,2,FALSE)))*0.01-(VLOOKUP(O199,звания!$D$2:$E$62,2,FALSE)/(EOMONTH($G$3,0)+1-$G$3)*BT199*(VLOOKUP(O199,звания!$F$2:$G$62,2,FALSE)))*0.01)))))/100*(100-CP199))),(IF(AND(BU199=0,360-BH199&lt;0,CP199=0),(VLOOKUP(O199,звания!$D$2:$E$62,2,FALSE))/(EOMONTH($G$3,0)+1-$G$3)*BO199*CQ199,IF(AND(360-BH199&gt;=0,360-BH199&lt;(EOMONTH($G$3,0)+1-$G$3)),(CF199/(EOMONTH($G$3,0)-$G$3+1)*(360-BH199))*CQ199+(CF199/(EOMONTH($G$3,0)-$G$3+1)*((EOMONTH($G$3,0)-$G$3+1)-(360-BH199)))*VLOOKUP(O199,звания!$F$2:$H$62,2,FALSE)/100,((((VLOOKUP(O199,звания!$D$2:$E$62,2,FALSE))/(EOMONTH($G$3,0)+1-$G$3)*BO199*CQ199+(VLOOKUP(BS199,звания!$D$2:$E$62,2,FALSE))/(EOMONTH($G$3,0)+1-$G$3)*BU199*(VLOOKUP(BS199,звания!$F$2:$G$62,2,FALSE)*0.01)))/100*(100-CP199)+(IF(BT199=0,0,(VLOOKUP(BS199,звания!$D$2:$E$62,2,FALSE)/(EOMONTH($BN$3,0)+1-$BN$3)*BT199*(VLOOKUP(BS199,звания!$F$2:$G$62,2,FALSE)))*0.01-(VLOOKUP(O199,звания!$D$2:$E$62,2,FALSE)/(EOMONTH($BN$3,0)+1-$BN$3)*BT199*(VLOOKUP(O199,звания!$F$2:$G$62,2,FALSE)))*0.01)))))))</f>
        <v>0</v>
      </c>
      <c r="CS199" s="416">
        <f>SUM(CE199:CM199,CR199)</f>
        <v>0</v>
      </c>
      <c r="CT199" s="403"/>
      <c r="CU199" s="403"/>
      <c r="CV199" s="403">
        <f t="shared" si="275"/>
        <v>0</v>
      </c>
      <c r="CW199" s="556">
        <f t="shared" si="288"/>
        <v>0</v>
      </c>
      <c r="CX199" s="403">
        <f t="shared" si="239"/>
        <v>0</v>
      </c>
      <c r="CY199" s="403"/>
      <c r="CZ199" s="404">
        <f t="shared" si="244"/>
        <v>0</v>
      </c>
      <c r="DA199" s="403"/>
      <c r="DB199" s="403"/>
      <c r="DC199" s="403"/>
      <c r="DD199" s="421">
        <f t="shared" si="235"/>
        <v>0</v>
      </c>
      <c r="DE199" s="421">
        <f t="shared" si="257"/>
        <v>0</v>
      </c>
      <c r="DF199" s="403">
        <f>CX199</f>
        <v>0</v>
      </c>
      <c r="DG199" s="421">
        <f t="shared" si="248"/>
        <v>0</v>
      </c>
      <c r="DH199" s="421">
        <f t="shared" si="249"/>
        <v>0</v>
      </c>
      <c r="DI199" s="421"/>
      <c r="DJ199" s="422" t="str">
        <f t="shared" si="264"/>
        <v xml:space="preserve">    </v>
      </c>
      <c r="DK199" s="113" t="s">
        <v>477</v>
      </c>
      <c r="DL199" s="28"/>
      <c r="DM199" s="28"/>
      <c r="DN199" s="28"/>
      <c r="DO199" s="901"/>
      <c r="DP199" s="888"/>
      <c r="DQ199" s="824"/>
      <c r="DR199" s="818"/>
      <c r="DS199" s="819"/>
      <c r="DT199" s="820"/>
      <c r="DU199" s="124"/>
      <c r="DV199" s="110"/>
      <c r="DX199" s="84"/>
      <c r="DY199" s="84"/>
      <c r="DZ199" s="105"/>
      <c r="EH199" s="543">
        <f t="shared" si="276"/>
        <v>0</v>
      </c>
      <c r="EI199" s="404">
        <f t="shared" si="277"/>
        <v>0</v>
      </c>
      <c r="EJ199" s="29" t="str">
        <f t="shared" si="278"/>
        <v xml:space="preserve"> </v>
      </c>
      <c r="EK199" s="50"/>
      <c r="EL199" s="29"/>
      <c r="EM199" s="50"/>
      <c r="EN199" s="50"/>
      <c r="EO199" s="50"/>
      <c r="EP199" s="29"/>
    </row>
    <row r="200" spans="1:146" ht="17.45" customHeight="1">
      <c r="A200" s="427">
        <v>195</v>
      </c>
      <c r="B200" s="869" t="s">
        <v>839</v>
      </c>
      <c r="C200" s="911" t="s">
        <v>31</v>
      </c>
      <c r="D200" s="404" t="str">
        <f t="shared" si="265"/>
        <v>Смолярчук М.Є.</v>
      </c>
      <c r="E200" s="416"/>
      <c r="F200" s="417"/>
      <c r="G200" s="409" t="str">
        <f t="shared" ref="G200:G207" si="289">IF(P200&gt;$G$3,0,CONCATENATE((INT((BH200)/360)+INT((BI200)/360)+INT((BJ200)/360)+INT((BK200)/360)+INT((BL200)/360)+INT((BM200)/360))+INT((INT(MOD((BH200),360)/30)+INT(MOD((BI200),360)/30)+INT(MOD((BJ200),360)/30)+INT(MOD((BK200),360)/30)+INT(MOD((BL200),360)/30)+INT(MOD((BM200),360)/30)+INT((MOD(MOD((BH200),360),30)+MOD(MOD((BI200),360),30)+MOD(MOD((BJ200),360),30)+MOD(MOD((BK200),360),30)+MOD(MOD((BL200),360),30)+MOD(MOD((BM200),360),30))/30))/12),".",MOD(INT(MOD((BH200),360)/30)+INT(MOD((BI200),360)/30)+INT(MOD((BJ200),360)/30)+INT(MOD((BK200),360)/30)+INT(MOD((BL200),360)/30)+INT(MOD((BM200),360)/30)+INT((MOD(MOD((BH200),360),30)+MOD(MOD((BI200),360),30)+MOD(MOD((BJ200),360),30)+MOD(MOD((BK200),360),30)+MOD(MOD((BL200),360),30)+MOD(MOD((BM200),360),30))/30),12),".",INT(MOD(MOD(MOD((BH200),360),30)+MOD(MOD((BI200),360),30)+MOD(MOD((BJ200),360),30)+MOD(MOD((BK200),360),30)+MOD(MOD((BL200),360),30)+MOD(MOD((BM200),360),30),30))))</f>
        <v>6.2.4</v>
      </c>
      <c r="H200" s="407" t="str">
        <f t="shared" si="262"/>
        <v>6.2.4</v>
      </c>
      <c r="I200" s="407" t="str">
        <f t="shared" ref="I200:I207" si="290">IF(P200&gt;$G$3,0,CONCATENATE((INT((BH200)/360)+INT((BM200)/360))+INT((INT(MOD((BH200),360)/30)+INT(MOD((BM200),360)/30)+INT((MOD(MOD((BH200),360),30)+MOD(MOD((BM200),360),30))/30))/12),".",MOD(INT(MOD((BH200),360)/30)+INT(MOD((BM200),360)/30)+INT((MOD(MOD((BH200),360),30)+MOD(MOD((BM200),360),30))/30),12),".",INT(MOD(MOD(MOD((BH200),360),30)+MOD(MOD((BM200),360),30),30))))</f>
        <v>6.2.4</v>
      </c>
      <c r="J200" s="407" t="str">
        <f t="shared" si="279"/>
        <v>0.0.0</v>
      </c>
      <c r="K200" s="407" t="str">
        <f t="shared" si="280"/>
        <v>0.0.0</v>
      </c>
      <c r="L200" s="407" t="str">
        <f t="shared" si="281"/>
        <v>0.0.0</v>
      </c>
      <c r="M200" s="407" t="str">
        <f t="shared" si="282"/>
        <v>0.0.0</v>
      </c>
      <c r="N200" s="408" t="str">
        <f t="shared" ref="N200:N207" si="291">CONCATENATE(IF(INT(INT(DAYS360(BF200,BG200,1)/30)/24)&gt;=2,2,INT(INT(DAYS360(BF200,BG200,1)/30)/24)),".",IF(AND(INT(INT(DAYS360(BF200,BG200,1)/30)/24)&gt;=2,MOD(INT(BM200/30),12)&gt;=6),6,IF(ISODD(MOD(INT(DAYS360(BF200,BG200,1)/30),12)),MOD(INT(DAYS360(BF200,BG200,1)/60),12),MOD(INT(BM200/30),12))),".",IF(AND(INT(INT(DAYS360(BF200,BG200,1)/30)/24)&gt;=2,MOD(INT(BM200/30),12)&gt;=6),0,IF(ISODD(MOD(INT(DAYS360(BF200,BG200,1)/30),12)),INT((MOD(DAYS360(BF200,BG200,1),30)/2+15)),INT(MOD(DAYS360(BF200,BG200,1),30)/2))))</f>
        <v>0.0.0</v>
      </c>
      <c r="O200" s="935">
        <v>7</v>
      </c>
      <c r="P200" s="417">
        <v>42335</v>
      </c>
      <c r="Q200" s="417"/>
      <c r="R200" s="417"/>
      <c r="S200" s="417"/>
      <c r="T200" s="417"/>
      <c r="U200" s="417"/>
      <c r="V200" s="714"/>
      <c r="W200" s="714"/>
      <c r="X200" s="417"/>
      <c r="Y200" s="417"/>
      <c r="Z200" s="714"/>
      <c r="AA200" s="714"/>
      <c r="AB200" s="417"/>
      <c r="AC200" s="417"/>
      <c r="AD200" s="714"/>
      <c r="AE200" s="714"/>
      <c r="AF200" s="417"/>
      <c r="AG200" s="417"/>
      <c r="AH200" s="714"/>
      <c r="AI200" s="714"/>
      <c r="AJ200" s="417"/>
      <c r="AK200" s="417"/>
      <c r="AL200" s="714"/>
      <c r="AM200" s="714"/>
      <c r="AN200" s="417"/>
      <c r="AO200" s="417"/>
      <c r="AP200" s="714"/>
      <c r="AQ200" s="714"/>
      <c r="AR200" s="417"/>
      <c r="AS200" s="417"/>
      <c r="AT200" s="714"/>
      <c r="AU200" s="714"/>
      <c r="AV200" s="417"/>
      <c r="AW200" s="417"/>
      <c r="AX200" s="716"/>
      <c r="AY200" s="716"/>
      <c r="AZ200" s="635"/>
      <c r="BA200" s="635"/>
      <c r="BB200" s="716"/>
      <c r="BC200" s="716"/>
      <c r="BD200" s="635"/>
      <c r="BE200" s="635"/>
      <c r="BF200" s="717"/>
      <c r="BG200" s="717"/>
      <c r="BH200" s="432">
        <f t="shared" si="241"/>
        <v>2224</v>
      </c>
      <c r="BI200" s="432">
        <f t="shared" si="283"/>
        <v>0</v>
      </c>
      <c r="BJ200" s="432">
        <f t="shared" si="284"/>
        <v>0</v>
      </c>
      <c r="BK200" s="432">
        <f t="shared" si="285"/>
        <v>0</v>
      </c>
      <c r="BL200" s="432">
        <f t="shared" si="286"/>
        <v>0</v>
      </c>
      <c r="BM200" s="436">
        <f t="shared" si="273"/>
        <v>0</v>
      </c>
      <c r="BN200" s="462">
        <v>0.65</v>
      </c>
      <c r="BO200" s="427">
        <f t="shared" si="242"/>
        <v>28</v>
      </c>
      <c r="BP200" s="419"/>
      <c r="BQ200" s="700"/>
      <c r="BR200" s="419"/>
      <c r="BS200" s="700"/>
      <c r="BT200" s="700"/>
      <c r="BU200" s="700"/>
      <c r="BV200" s="427">
        <f t="shared" si="271"/>
        <v>30</v>
      </c>
      <c r="BW200" s="427"/>
      <c r="BX200" s="427"/>
      <c r="BY200" s="419"/>
      <c r="BZ200" s="432"/>
      <c r="CA200" s="419"/>
      <c r="CB200" s="427"/>
      <c r="CC200" s="419"/>
      <c r="CD200" s="427"/>
      <c r="CE200" s="404">
        <f>IF(OR(C200=0,CD200="Д"),0,IF(AND(C200&gt;0,E200=0),VLOOKUP(C200,звания!A:B,2,FALSE)/((EOMONTH($G$3,0)+1)-$G$3)*BO200+VLOOKUP(C200,звания!A:B,2,FALSE)/((EOMONTH($G$3,0)+1)-$G$3)*BR200+VLOOKUP(C200,звания!A:B,2,FALSE)/((EOMONTH($G$3,0)+1)-$G$3)*BU200,IF(AND(C200&gt;0,E200&gt;0,F200&gt;=$G$3,BO200=(EOMONTH($G$3,0)+1)-$G$3),(VLOOKUP(E200,звания!A:B,2,FALSE)/(EOMONTH($G$3,0)-$G$3+1))*(F200-$G$3)+(VLOOKUP(C200,звания!A:B,2,FALSE)/(EOMONTH($G$3,0)-$G$3+1))*((EOMONTH($G$3,0)-$G$3+1)-(F200-$G$3)),IF(AND(C200&gt;0,E200&gt;0,F200&gt;$G$3,BO200&lt;(EOMONTH($G$3,0)+1)-$G$3,BO200&lt;&gt;0),VLOOKUP(E200,звания!A:B,2,FALSE)/((EOMONTH($G$3,0)+1)-$G$3)*((F200-$G$3)-(((EOMONTH($G$3,0)+1)-$G$3)-BO200-BU200-BR200))+VLOOKUP(C200,звания!A:B,2,FALSE)/((EOMONTH($G$3,0)+1)-$G$3)*(((EOMONTH($G$3,0)+1)-F200)),IF(F200&lt;$G$3,(VLOOKUP(C200,звания!A:B,2,FALSE)-VLOOKUP(E200,звания!A:B,2,FALSE))/((EOMONTH($BN$3,0)+1)-$BN$3)*(EOMONTH($BN$3,0)+1-F200)+VLOOKUP(C200,звания!A:B,2,FALSE)/((EOMONTH($G$3,0)+1)-$G$3)*BO200+VLOOKUP(C200,звания!A:B,2,FALSE)/((EOMONTH($G$3,0)+1)-$G$3)*BU200+VLOOKUP(C200,звания!A:B,2,FALSE)/((EOMONTH($G$3,0)+1)-$G$3)*BR200,0)))))</f>
        <v>740</v>
      </c>
      <c r="CF200" s="404">
        <f>IF(OR(CD200="Д",C200=0),0,IF(B200="Виключений зі списків",IF(BS200=0,(VLOOKUP(O200,звания!$D$2:$E$62,2,FALSE))/(EOMONTH($B$3,0)+1-$B$3)*BO200+(VLOOKUP(BQ200,звания!$D$2:$E$62,2,FALSE))/(EOMONTH($B$3,0)+1-$B$3)*BR200,(((VLOOKUP(O200,звания!$D$2:$E$62,2,FALSE))/(EOMONTH($B$3,0)+1-$B$3))*BO200)+(VLOOKUP(BQ200,звания!$D$2:$E$62,2,FALSE))/(EOMONTH($B$3,0)+1-$B$3)*BR200+(VLOOKUP(BS200,звания!$D$2:$E$62,2,FALSE))/(EOMONTH($B$3,0)+1-$B$3)*BU200),IF(BS200=0,(VLOOKUP(O200,звания!$D$2:$E$62,2,FALSE))/(EOMONTH($G$3,0)+1-$G$3)*BO200+(VLOOKUP(BQ200,звания!$D$2:$E$62,2,FALSE))/(EOMONTH($G$3,0)+1-$G$3)*BR200,(((VLOOKUP(O200,звания!$D$2:$E$62,2,FALSE))/(EOMONTH($G$3,0)+1-$G$3))*BO200)+(VLOOKUP(BQ200,звания!$D$2:$E$62,2,FALSE))/(EOMONTH($G$3,0)+1-$G$3)*BR200+(VLOOKUP(BS200,звания!$D$2:$E$62,2,FALSE))/(EOMONTH($G$3,0)+1-$G$3)*BU200+IF(BT200=0,0,(VLOOKUP(BS200,звания!$D$2:$E$62,2,FALSE))/(EOMONTH($BN$3,0)+1-$BN$3)*BT200-(VLOOKUP(O200,звания!$D$2:$E$62,2,FALSE))/(EOMONTH($BN$3,0)+1-$BN$3)*BT200))))</f>
        <v>3000</v>
      </c>
      <c r="CG200" s="404">
        <f t="shared" si="287"/>
        <v>1122</v>
      </c>
      <c r="CH200" s="404">
        <f>IF(BW200=0,CF200*BX200%,IF(BW200&gt;0,((VLOOKUP(O200,звания!$D$2:$E$62,2,FALSE)/(EOMONTH($G$3,0)+1-$G$3)*BW200)*BX200%)))</f>
        <v>0</v>
      </c>
      <c r="CI200" s="404">
        <f>IF(BY200=0,CF200*BZ200%,IF(BY200&gt;0,(VLOOKUP(O200,звания!$D$2:$E$62,2,FALSE)/(EOMONTH($G$3,0)+1-$G$3)*BO200)*BZ200%)+(VLOOKUP(BS200,звания!$D$2:$E$62,2,FALSE)/(EOMONTH($G$3,0)+1-$G$3)*BU200)*BZ200%)</f>
        <v>0</v>
      </c>
      <c r="CJ200" s="404">
        <f>IF(CA200=0,CF200*CB200%,IF(CA200&gt;0,(VLOOKUP(O200,звания!$D$2:$E$62,2,FALSE)/(EOMONTH($G$3,0)+1-$G$3)*BO200)*CB200%)+(VLOOKUP(BS200,звания!$D$2:$E$62,2,FALSE)/(EOMONTH($G$3,0)+1-$G$3)*BU200)*CB200%)</f>
        <v>0</v>
      </c>
      <c r="CK200" s="404">
        <f>IF(CD200="Д",0,IF(CC200=0,CF200*CD200%,IF(CC200&gt;0,(VLOOKUP(O200,звания!$D$2:$E$62,2,FALSE)/(EOMONTH($G$3,0)+1-$G$3)*BO200)*CD200%)+(VLOOKUP(BS200,звания!$D$2:$E$62,2,FALSE)/(EOMONTH($G$3,0)+1-$G$3)*BU200)*CD200%))</f>
        <v>0</v>
      </c>
      <c r="CL200" s="404">
        <f>IF(BR200&gt;0,((VLOOKUP(C200,звания!$A$2:$B$62,2,FALSE)/(EOMONTH($G$3,0)+1-$G$3)*BO200+VLOOKUP(O200,звания!$D$2:$E$62,2,FALSE)/(EOMONTH($G$3,0)+1-$G$3)*BO200+(VLOOKUP(C200,звания!$A$2:$B$62,2,FALSE)/(EOMONTH($G$3,0)+1-$G$3)*BO200+VLOOKUP(O200,звания!$D$2:$E$62,2,FALSE)/(EOMONTH($G$3,0)+1-$G$3)*BO200)*BV200%)*BN200)+(VLOOKUP(C200,звания!$A$2:$B$62,2,FALSE)/(EOMONTH($G$3,0)+1-$G$3)*BU200+VLOOKUP(BS200,звания!$D$2:$E$62,2,FALSE)/(EOMONTH($G$3,0)+1-$G$3)*BU200+(VLOOKUP(C200,звания!$A$2:$B$62,2,FALSE)/(EOMONTH($G$3,0)+1-$G$3)*BU200+VLOOKUP(BS200,звания!$D$2:$E$62,2,FALSE)/(EOMONTH($G$3,0)+1-$G$3)*BU200)*BV200%)*BN200,(CE200+CF200+CG200)*BN200)</f>
        <v>3160.3</v>
      </c>
      <c r="CM200" s="404"/>
      <c r="CN200" s="404"/>
      <c r="CO200" s="432">
        <f t="shared" si="274"/>
        <v>4</v>
      </c>
      <c r="CP200" s="638"/>
      <c r="CQ200" s="637">
        <f>IF(CF200=0,0,IF((SUM(BH200:BM200)&gt;360),(VLOOKUP(O200,звания!$F$2:$G$62,2,FALSE))/100,VLOOKUP(O200,звания!$F$2:$H$62,3,FALSE)/100))</f>
        <v>2.91</v>
      </c>
      <c r="CR200" s="617">
        <f>IF(B200="Виключений зі списків",IF(AND(BU200=0,360-BH200&lt;0),(VLOOKUP(O200,звания!$D$2:$E$62,2,FALSE))/(EOMONTH($B$3,0)+1-$B$3)*BO200*CQ200,IF(AND(360-BH200&gt;=0,360-BH200&lt;(EOMONTH($B$3,0)+1-$B$3)),(CF200/(EOMONTH($B$3,0)-$B$3+1)*(360-BH200))*CQ200+(CF200/(EOMONTH($B$3,0)-$B$3+1)*((EOMONTH($B$3,0)-$B$3+1)-(360-BH200)))*VLOOKUP(O200,звания!$F$2:$H$62,2,FALSE)/100,((((VLOOKUP(O200,звания!$D$2:$E$62,2,FALSE))/(EOMONTH($B$3,0)+1-$B$3)*BO200*CQ200+(VLOOKUP(BS200,звания!$D$2:$E$62,2,FALSE))/(EOMONTH($B$3,0)+1-$B$3)*BU200*(VLOOKUP(BS200,звания!$F$2:$G$62,2,FALSE)*0.01)+(IF(BT200=0,0,(VLOOKUP(BS200,звания!$D$2:$E$62,2,FALSE)/(EOMONTH($G$3,0)+1-$G$3)*BT200*(VLOOKUP(BS200,звания!$F$2:$G$62,2,FALSE)))*0.01-(VLOOKUP(O200,звания!$D$2:$E$62,2,FALSE)/(EOMONTH($G$3,0)+1-$G$3)*BT200*(VLOOKUP(O200,звания!$F$2:$G$62,2,FALSE)))*0.01)))))/100*(100-CP200))),(IF(AND(BU200=0,360-BH200&lt;0,CP200=0),(VLOOKUP(O200,звания!$D$2:$E$62,2,FALSE))/(EOMONTH($G$3,0)+1-$G$3)*BO200*CQ200,IF(AND(360-BH200&gt;=0,360-BH200&lt;(EOMONTH($G$3,0)+1-$G$3)),(CF200/(EOMONTH($G$3,0)-$G$3+1)*(360-BH200))*CQ200+(CF200/(EOMONTH($G$3,0)-$G$3+1)*((EOMONTH($G$3,0)-$G$3+1)-(360-BH200)))*VLOOKUP(O200,звания!$F$2:$H$62,2,FALSE)/100,((((VLOOKUP(O200,звания!$D$2:$E$62,2,FALSE))/(EOMONTH($G$3,0)+1-$G$3)*BO200*CQ200+(VLOOKUP(BS200,звания!$D$2:$E$62,2,FALSE))/(EOMONTH($G$3,0)+1-$G$3)*BU200*(VLOOKUP(BS200,звания!$F$2:$G$62,2,FALSE)*0.01)))/100*(100-CP200)+(IF(BT200=0,0,(VLOOKUP(BS200,звания!$D$2:$E$62,2,FALSE)/(EOMONTH($BN$3,0)+1-$BN$3)*BT200*(VLOOKUP(BS200,звания!$F$2:$G$62,2,FALSE)))*0.01-(VLOOKUP(O200,звания!$D$2:$E$62,2,FALSE)/(EOMONTH($BN$3,0)+1-$BN$3)*BT200*(VLOOKUP(O200,звания!$F$2:$G$62,2,FALSE)))*0.01)))))))</f>
        <v>8730</v>
      </c>
      <c r="CS200" s="416">
        <f t="shared" si="261"/>
        <v>16752.3</v>
      </c>
      <c r="CT200" s="403"/>
      <c r="CU200" s="403"/>
      <c r="CV200" s="404">
        <f t="shared" si="275"/>
        <v>672.35</v>
      </c>
      <c r="CW200" s="426">
        <f t="shared" si="288"/>
        <v>17424.650000000001</v>
      </c>
      <c r="CX200" s="404">
        <f t="shared" si="239"/>
        <v>3136.44</v>
      </c>
      <c r="CY200" s="1174">
        <v>5</v>
      </c>
      <c r="CZ200" s="404">
        <f t="shared" si="244"/>
        <v>214.7</v>
      </c>
      <c r="DA200" s="404"/>
      <c r="DB200" s="403"/>
      <c r="DC200" s="404"/>
      <c r="DD200" s="426">
        <f t="shared" si="235"/>
        <v>3351.14</v>
      </c>
      <c r="DE200" s="426">
        <f t="shared" si="257"/>
        <v>3685.51</v>
      </c>
      <c r="DF200" s="404">
        <f t="shared" si="272"/>
        <v>3136.44</v>
      </c>
      <c r="DG200" s="426">
        <f t="shared" si="248"/>
        <v>17209.95</v>
      </c>
      <c r="DH200" s="426">
        <f t="shared" si="249"/>
        <v>0</v>
      </c>
      <c r="DI200" s="421"/>
      <c r="DJ200" s="422" t="str">
        <f t="shared" si="264"/>
        <v xml:space="preserve">30 від 01.03   </v>
      </c>
      <c r="DK200" s="113" t="s">
        <v>1174</v>
      </c>
      <c r="DL200" s="28" t="s">
        <v>1064</v>
      </c>
      <c r="DM200" s="28" t="s">
        <v>897</v>
      </c>
      <c r="DN200" s="28" t="s">
        <v>1175</v>
      </c>
      <c r="DO200" s="900">
        <v>3500211704</v>
      </c>
      <c r="DP200" s="888"/>
      <c r="DQ200" s="817"/>
      <c r="DR200" s="818"/>
      <c r="DS200" s="819"/>
      <c r="DT200" s="820"/>
      <c r="DU200" s="124"/>
      <c r="DV200" s="110"/>
      <c r="DX200" s="84"/>
      <c r="DY200" s="84"/>
      <c r="DZ200" s="105"/>
      <c r="EG200" s="19"/>
      <c r="EH200" s="543">
        <f t="shared" si="276"/>
        <v>2</v>
      </c>
      <c r="EI200" s="404" t="str">
        <f t="shared" si="277"/>
        <v>с-нт</v>
      </c>
      <c r="EJ200" s="29" t="str">
        <f t="shared" si="278"/>
        <v>Смолярчук М.Є.</v>
      </c>
      <c r="EK200" s="50"/>
      <c r="EL200" s="29"/>
      <c r="EM200" s="50"/>
      <c r="EN200" s="50"/>
      <c r="EO200" s="50"/>
      <c r="EP200" s="29"/>
    </row>
    <row r="201" spans="1:146" ht="17.45" customHeight="1">
      <c r="A201" s="650">
        <v>196</v>
      </c>
      <c r="B201" s="869" t="s">
        <v>840</v>
      </c>
      <c r="C201" s="911" t="s">
        <v>707</v>
      </c>
      <c r="D201" s="404" t="str">
        <f t="shared" si="265"/>
        <v>Коломійченко В.С.</v>
      </c>
      <c r="E201" s="416"/>
      <c r="F201" s="417"/>
      <c r="G201" s="409" t="str">
        <f t="shared" si="289"/>
        <v>6.1.22</v>
      </c>
      <c r="H201" s="407" t="str">
        <f t="shared" si="262"/>
        <v>6.1.22</v>
      </c>
      <c r="I201" s="407" t="str">
        <f t="shared" si="290"/>
        <v>6.1.22</v>
      </c>
      <c r="J201" s="407" t="str">
        <f t="shared" si="279"/>
        <v>0.0.0</v>
      </c>
      <c r="K201" s="407" t="str">
        <f t="shared" si="280"/>
        <v>0.0.0</v>
      </c>
      <c r="L201" s="407" t="str">
        <f t="shared" si="281"/>
        <v>0.0.0</v>
      </c>
      <c r="M201" s="407" t="str">
        <f t="shared" si="282"/>
        <v>0.0.0</v>
      </c>
      <c r="N201" s="408" t="str">
        <f t="shared" si="291"/>
        <v>0.0.0</v>
      </c>
      <c r="O201" s="941">
        <v>5</v>
      </c>
      <c r="P201" s="417">
        <v>42347</v>
      </c>
      <c r="Q201" s="417"/>
      <c r="R201" s="417"/>
      <c r="S201" s="417"/>
      <c r="T201" s="417"/>
      <c r="U201" s="417"/>
      <c r="V201" s="714"/>
      <c r="W201" s="714"/>
      <c r="X201" s="417"/>
      <c r="Y201" s="417"/>
      <c r="Z201" s="714"/>
      <c r="AA201" s="714"/>
      <c r="AB201" s="417"/>
      <c r="AC201" s="417"/>
      <c r="AD201" s="714"/>
      <c r="AE201" s="714"/>
      <c r="AF201" s="417"/>
      <c r="AG201" s="417"/>
      <c r="AH201" s="714"/>
      <c r="AI201" s="714"/>
      <c r="AJ201" s="417"/>
      <c r="AK201" s="417"/>
      <c r="AL201" s="714"/>
      <c r="AM201" s="714"/>
      <c r="AN201" s="417"/>
      <c r="AO201" s="417"/>
      <c r="AP201" s="714"/>
      <c r="AQ201" s="714"/>
      <c r="AR201" s="417"/>
      <c r="AS201" s="417"/>
      <c r="AT201" s="714"/>
      <c r="AU201" s="714"/>
      <c r="AV201" s="417"/>
      <c r="AW201" s="417"/>
      <c r="AX201" s="716"/>
      <c r="AY201" s="716"/>
      <c r="AZ201" s="635"/>
      <c r="BA201" s="635"/>
      <c r="BB201" s="716"/>
      <c r="BC201" s="716"/>
      <c r="BD201" s="635"/>
      <c r="BE201" s="635"/>
      <c r="BF201" s="717"/>
      <c r="BG201" s="717"/>
      <c r="BH201" s="432">
        <f t="shared" si="241"/>
        <v>2212</v>
      </c>
      <c r="BI201" s="432">
        <f t="shared" si="283"/>
        <v>0</v>
      </c>
      <c r="BJ201" s="432">
        <f t="shared" si="284"/>
        <v>0</v>
      </c>
      <c r="BK201" s="432">
        <f t="shared" si="285"/>
        <v>0</v>
      </c>
      <c r="BL201" s="432">
        <f t="shared" si="286"/>
        <v>0</v>
      </c>
      <c r="BM201" s="436">
        <f t="shared" si="273"/>
        <v>0</v>
      </c>
      <c r="BN201" s="462">
        <v>0.65</v>
      </c>
      <c r="BO201" s="427">
        <f t="shared" si="242"/>
        <v>28</v>
      </c>
      <c r="BP201" s="725"/>
      <c r="BQ201" s="700"/>
      <c r="BR201" s="419"/>
      <c r="BS201" s="700"/>
      <c r="BT201" s="700"/>
      <c r="BU201" s="700"/>
      <c r="BV201" s="427">
        <f t="shared" si="271"/>
        <v>30</v>
      </c>
      <c r="BW201" s="427"/>
      <c r="BX201" s="432"/>
      <c r="BY201" s="700"/>
      <c r="BZ201" s="432"/>
      <c r="CA201" s="700"/>
      <c r="CB201" s="432"/>
      <c r="CC201" s="700"/>
      <c r="CD201" s="432"/>
      <c r="CE201" s="404">
        <f>IF(OR(C201=0,CD201="Д"),0,IF(AND(C201&gt;0,E201=0),VLOOKUP(C201,звания!A:B,2,FALSE)/((EOMONTH($G$3,0)+1)-$G$3)*BO201+VLOOKUP(C201,звания!A:B,2,FALSE)/((EOMONTH($G$3,0)+1)-$G$3)*BR201+VLOOKUP(C201,звания!A:B,2,FALSE)/((EOMONTH($G$3,0)+1)-$G$3)*BU201,IF(AND(C201&gt;0,E201&gt;0,F201&gt;=$G$3,BO201=(EOMONTH($G$3,0)+1)-$G$3),(VLOOKUP(E201,звания!A:B,2,FALSE)/(EOMONTH($G$3,0)-$G$3+1))*(F201-$G$3)+(VLOOKUP(C201,звания!A:B,2,FALSE)/(EOMONTH($G$3,0)-$G$3+1))*((EOMONTH($G$3,0)-$G$3+1)-(F201-$G$3)),IF(AND(C201&gt;0,E201&gt;0,F201&gt;$G$3,BO201&lt;(EOMONTH($G$3,0)+1)-$G$3,BO201&lt;&gt;0),VLOOKUP(E201,звания!A:B,2,FALSE)/((EOMONTH($G$3,0)+1)-$G$3)*((F201-$G$3)-(((EOMONTH($G$3,0)+1)-$G$3)-BO201-BU201-BR201))+VLOOKUP(C201,звания!A:B,2,FALSE)/((EOMONTH($G$3,0)+1)-$G$3)*(((EOMONTH($G$3,0)+1)-F201)),IF(F201&lt;$G$3,(VLOOKUP(C201,звания!A:B,2,FALSE)-VLOOKUP(E201,звания!A:B,2,FALSE))/((EOMONTH($BN$3,0)+1)-$BN$3)*(EOMONTH($BN$3,0)+1-F201)+VLOOKUP(C201,звания!A:B,2,FALSE)/((EOMONTH($G$3,0)+1)-$G$3)*BO201+VLOOKUP(C201,звания!A:B,2,FALSE)/((EOMONTH($G$3,0)+1)-$G$3)*BU201+VLOOKUP(C201,звания!A:B,2,FALSE)/((EOMONTH($G$3,0)+1)-$G$3)*BR201,0)))))</f>
        <v>600</v>
      </c>
      <c r="CF201" s="404">
        <f>IF(OR(CD201="Д",C201=0),0,IF(B201="Виключений зі списків",IF(BS201=0,(VLOOKUP(O201,звания!$D$2:$E$62,2,FALSE))/(EOMONTH($B$3,0)+1-$B$3)*BO201+(VLOOKUP(BQ201,звания!$D$2:$E$62,2,FALSE))/(EOMONTH($B$3,0)+1-$B$3)*BR201,(((VLOOKUP(O201,звания!$D$2:$E$62,2,FALSE))/(EOMONTH($B$3,0)+1-$B$3))*BO201)+(VLOOKUP(BQ201,звания!$D$2:$E$62,2,FALSE))/(EOMONTH($B$3,0)+1-$B$3)*BR201+(VLOOKUP(BS201,звания!$D$2:$E$62,2,FALSE))/(EOMONTH($B$3,0)+1-$B$3)*BU201),IF(BS201=0,(VLOOKUP(O201,звания!$D$2:$E$62,2,FALSE))/(EOMONTH($G$3,0)+1-$G$3)*BO201+(VLOOKUP(BQ201,звания!$D$2:$E$62,2,FALSE))/(EOMONTH($G$3,0)+1-$G$3)*BR201,(((VLOOKUP(O201,звания!$D$2:$E$62,2,FALSE))/(EOMONTH($G$3,0)+1-$G$3))*BO201)+(VLOOKUP(BQ201,звания!$D$2:$E$62,2,FALSE))/(EOMONTH($G$3,0)+1-$G$3)*BR201+(VLOOKUP(BS201,звания!$D$2:$E$62,2,FALSE))/(EOMONTH($G$3,0)+1-$G$3)*BU201+IF(BT201=0,0,(VLOOKUP(BS201,звания!$D$2:$E$62,2,FALSE))/(EOMONTH($BN$3,0)+1-$BN$3)*BT201-(VLOOKUP(O201,звания!$D$2:$E$62,2,FALSE))/(EOMONTH($BN$3,0)+1-$BN$3)*BT201))))</f>
        <v>2820</v>
      </c>
      <c r="CG201" s="404">
        <f>IF(AND(SUM(BH201:BM201)&lt;360,((EOMONTH($G$3,0)-$G$3+1+(SUM(BH201:BM201)))&gt;0),SUM(BH201:BM201)+EOMONTH($G$3,0)-$G$3+1&lt;360),(CE201+CF201)*BV201%,IF(SUM(BH201:BM201)+EOMONTH($G$3,0)-$G$3+1&lt;=1800,((CE201+CF201)/(EOMONTH($G$3,0)-$G$3+1))*(360-SUM(BH201:BM201))*BV201%+(((CE201+CF201)/(EOMONTH($G$3,0)-$G$3+1))*((EOMONTH($G$3,0)-$G$3+1)-(360-SUM(BH201:BM201))))*25%,IF(AND(SUM(BH201:BM201)&lt;1800,((EOMONTH($G$3,0)-$G$3+1+SUM(BH201:BM201))&gt;=360),SUM(BH201:BM201)+EOMONTH($G$3,0)-$G$3+1&lt;1800),(CE201+CF201)*BV201%,IF(SUM(BH201:BM201)+EOMONTH($G$3,0)-$G$3+1&lt;=3600,((CE201+CF201)/(EOMONTH($G$3,0)-$G$3+1))*(1800-SUM(BH201:BM201))*BV201%+(((CE201+CF201)/(EOMONTH($G$3,0)-$G$3+1))*((EOMONTH($G$3,0)-$G$3+1)-(1800-SUM(BH201:BM201)))*30%),IF(AND(SUM(BH201:BM201)&lt;3600,((EOMONTH($G$3,0)-$G$3+1+SUM(BH201:BM201))&gt;=1800),SUM(BH201:BM201)+EOMONTH($G$3,0)-$G$3+1&lt;3600),(CE201+CF201)*BV201%,IF(SUM(BH201:BM201)+EOMONTH($G$3,0)-$G$3+1&lt;=5400,((CE201+CF201)/(EOMONTH($G$3,0)-$G$3+1))*(3600-SUM(BH201:BM201))*BV201%+(((CE201+CF201)/(EOMONTH($G$3,0)-$G$3+1))*((EOMONTH($G$3,0)-$G$3+1)-(3600-SUM(BH201:BM201))))*35%,IF(AND(SUM(BH201:BM201)&lt;5400,((EOMONTH($G$3,0)-$G$3+1+SUM(BH201:BM201))&gt;=3600),SUM(BH201:BM201)+EOMONTH($G$3,0)-$G$3+1&lt;5400),(CE201+CF201)*BV201%,IF(SUM(BH201:BM201)+EOMONTH($G$3,0)-$G$3+1&lt;=7200,((CE201+CF201)/(EOMONTH($G$3,0)-$G$3+1))*(5400-SUM(BH201:BM201))*BV201%+(((CE201+CF201)/(EOMONTH($G$3,0)-$G$3+1))*((EOMONTH($G$3,0)-$G$3+1)-(5400-SUM(BH201:BM201))))*40%,IF(AND(SUM(BH201:BM201)&lt;7200,((EOMONTH($G$3,0)-$G$3+1+SUM(BH201:BM201))&gt;=5400),SUM(BH201:BM201)+EOMONTH($G$3,0)-$G$3+1&lt;7200),(CE201+CF201)*BV201%,IF(SUM(BH201:BM201)+EOMONTH($G$3,0)-$G$3+1&lt;=9000,((CE201+CF201)/(EOMONTH($G$3,0)-$G$3+1))*(7200-SUM(BH201:BM201))*BV201%+(((CE201+CF201)/(EOMONTH($G$3,0)-$G$3+1))*((EOMONTH($G$3,0)-$G$3+1)-(7200-SUM(BH201:BM201))))*45%,IF(SUM(BH201:BM201)+EOMONTH($G$3,0)-$G$3+1&gt;=9000,((CE201+CF201)/(EOMONTH($G$3,0)-$G$3+1))*(9000-SUM(BH201:BM201))*BV201%+(((CE201+CF201)/(EOMONTH($G$3,0)-$G$3+1))*((EOMONTH($G$3,0)-$G$3+1)-(9000-SUM(BH201:BM201))))*50%,0)))))))))))</f>
        <v>1026</v>
      </c>
      <c r="CH201" s="404">
        <f>IF(BW201=0,CF201*BX201%,IF(BW201&gt;0,((VLOOKUP(O201,звания!$D$2:$E$62,2,FALSE)/(EOMONTH($G$3,0)+1-$G$3)*BW201)*BX201%)))</f>
        <v>0</v>
      </c>
      <c r="CI201" s="404">
        <f>IF(BY201=0,CF201*BZ201%,IF(BY201&gt;0,(VLOOKUP(O201,звания!$D$2:$E$62,2,FALSE)/(EOMONTH($G$3,0)+1-$G$3)*BO201)*BZ201%)+(VLOOKUP(BS201,звания!$D$2:$E$62,2,FALSE)/(EOMONTH($G$3,0)+1-$G$3)*BU201)*BZ201%)</f>
        <v>0</v>
      </c>
      <c r="CJ201" s="404">
        <f>IF(CA201=0,CF201*CB201%,IF(CA201&gt;0,(VLOOKUP(O201,звания!$D$2:$E$62,2,FALSE)/(EOMONTH($G$3,0)+1-$G$3)*BO201)*CB201%)+(VLOOKUP(BS201,звания!$D$2:$E$62,2,FALSE)/(EOMONTH($G$3,0)+1-$G$3)*BU201)*CB201%)</f>
        <v>0</v>
      </c>
      <c r="CK201" s="404">
        <f>IF(CD201="Д",0,IF(CC201=0,CF201*CD201%,IF(CC201&gt;0,(VLOOKUP(O201,звания!$D$2:$E$62,2,FALSE)/(EOMONTH($G$3,0)+1-$G$3)*BO201)*CD201%)+(VLOOKUP(BS201,звания!$D$2:$E$62,2,FALSE)/(EOMONTH($G$3,0)+1-$G$3)*BU201)*CD201%))</f>
        <v>0</v>
      </c>
      <c r="CL201" s="404">
        <f>IF(BR201&gt;0,((VLOOKUP(C201,звания!$A$2:$B$62,2,FALSE)/(EOMONTH($G$3,0)+1-$G$3)*BO201+VLOOKUP(O201,звания!$D$2:$E$62,2,FALSE)/(EOMONTH($G$3,0)+1-$G$3)*BO201+(VLOOKUP(C201,звания!$A$2:$B$62,2,FALSE)/(EOMONTH($G$3,0)+1-$G$3)*BO201+VLOOKUP(O201,звания!$D$2:$E$62,2,FALSE)/(EOMONTH($G$3,0)+1-$G$3)*BO201)*BV201%)*BN201)+(VLOOKUP(C201,звания!$A$2:$B$62,2,FALSE)/(EOMONTH($G$3,0)+1-$G$3)*BU201+VLOOKUP(BS201,звания!$D$2:$E$62,2,FALSE)/(EOMONTH($G$3,0)+1-$G$3)*BU201+(VLOOKUP(C201,звания!$A$2:$B$62,2,FALSE)/(EOMONTH($G$3,0)+1-$G$3)*BU201+VLOOKUP(BS201,звания!$D$2:$E$62,2,FALSE)/(EOMONTH($G$3,0)+1-$G$3)*BU201)*BV201%)*BN201,(CE201+CF201+CG201)*BN201)</f>
        <v>2889.9</v>
      </c>
      <c r="CM201" s="404"/>
      <c r="CN201" s="404"/>
      <c r="CO201" s="432">
        <f t="shared" si="274"/>
        <v>4</v>
      </c>
      <c r="CP201" s="638"/>
      <c r="CQ201" s="637">
        <f>IF(CF201=0,0,IF((SUM(BH201:BM201)&gt;360),(VLOOKUP(O201,звания!$F$2:$G$62,2,FALSE))/100,VLOOKUP(O201,звания!$F$2:$H$62,3,FALSE)/100))</f>
        <v>3.07</v>
      </c>
      <c r="CR201" s="617">
        <f>IF(B201="Виключений зі списків",IF(AND(BU201=0,360-BH201&lt;0),(VLOOKUP(O201,звания!$D$2:$E$62,2,FALSE))/(EOMONTH($B$3,0)+1-$B$3)*BO201*CQ201,IF(AND(360-BH201&gt;=0,360-BH201&lt;(EOMONTH($B$3,0)+1-$B$3)),(CF201/(EOMONTH($B$3,0)-$B$3+1)*(360-BH201))*CQ201+(CF201/(EOMONTH($B$3,0)-$B$3+1)*((EOMONTH($B$3,0)-$B$3+1)-(360-BH201)))*VLOOKUP(O201,звания!$F$2:$H$62,2,FALSE)/100,((((VLOOKUP(O201,звания!$D$2:$E$62,2,FALSE))/(EOMONTH($B$3,0)+1-$B$3)*BO201*CQ201+(VLOOKUP(BS201,звания!$D$2:$E$62,2,FALSE))/(EOMONTH($B$3,0)+1-$B$3)*BU201*(VLOOKUP(BS201,звания!$F$2:$G$62,2,FALSE)*0.01)+(IF(BT201=0,0,(VLOOKUP(BS201,звания!$D$2:$E$62,2,FALSE)/(EOMONTH($G$3,0)+1-$G$3)*BT201*(VLOOKUP(BS201,звания!$F$2:$G$62,2,FALSE)))*0.01-(VLOOKUP(O201,звания!$D$2:$E$62,2,FALSE)/(EOMONTH($G$3,0)+1-$G$3)*BT201*(VLOOKUP(O201,звания!$F$2:$G$62,2,FALSE)))*0.01)))))/100*(100-CP201))),(IF(AND(BU201=0,360-BH201&lt;0,CP201=0),(VLOOKUP(O201,звания!$D$2:$E$62,2,FALSE))/(EOMONTH($G$3,0)+1-$G$3)*BO201*CQ201,IF(AND(360-BH201&gt;=0,360-BH201&lt;(EOMONTH($G$3,0)+1-$G$3)),(CF201/(EOMONTH($G$3,0)-$G$3+1)*(360-BH201))*CQ201+(CF201/(EOMONTH($G$3,0)-$G$3+1)*((EOMONTH($G$3,0)-$G$3+1)-(360-BH201)))*VLOOKUP(O201,звания!$F$2:$H$62,2,FALSE)/100,((((VLOOKUP(O201,звания!$D$2:$E$62,2,FALSE))/(EOMONTH($G$3,0)+1-$G$3)*BO201*CQ201+(VLOOKUP(BS201,звания!$D$2:$E$62,2,FALSE))/(EOMONTH($G$3,0)+1-$G$3)*BU201*(VLOOKUP(BS201,звания!$F$2:$G$62,2,FALSE)*0.01)))/100*(100-CP201)+(IF(BT201=0,0,(VLOOKUP(BS201,звания!$D$2:$E$62,2,FALSE)/(EOMONTH($BN$3,0)+1-$BN$3)*BT201*(VLOOKUP(BS201,звания!$F$2:$G$62,2,FALSE)))*0.01-(VLOOKUP(O201,звания!$D$2:$E$62,2,FALSE)/(EOMONTH($BN$3,0)+1-$BN$3)*BT201*(VLOOKUP(O201,звания!$F$2:$G$62,2,FALSE)))*0.01)))))))</f>
        <v>8657.4</v>
      </c>
      <c r="CS201" s="416">
        <f t="shared" si="261"/>
        <v>15993.3</v>
      </c>
      <c r="CT201" s="403"/>
      <c r="CU201" s="403"/>
      <c r="CV201" s="404">
        <f t="shared" si="275"/>
        <v>672.35</v>
      </c>
      <c r="CW201" s="426">
        <f t="shared" si="288"/>
        <v>16665.650000000001</v>
      </c>
      <c r="CX201" s="404">
        <f t="shared" si="239"/>
        <v>2999.82</v>
      </c>
      <c r="CY201" s="1174">
        <v>5</v>
      </c>
      <c r="CZ201" s="404">
        <f t="shared" si="244"/>
        <v>205.34</v>
      </c>
      <c r="DA201" s="404"/>
      <c r="DB201" s="403"/>
      <c r="DC201" s="404"/>
      <c r="DD201" s="426">
        <f t="shared" si="235"/>
        <v>3205.16</v>
      </c>
      <c r="DE201" s="426">
        <f t="shared" si="257"/>
        <v>3518.53</v>
      </c>
      <c r="DF201" s="404">
        <f t="shared" si="272"/>
        <v>2999.82</v>
      </c>
      <c r="DG201" s="426">
        <f t="shared" si="248"/>
        <v>16460.310000000001</v>
      </c>
      <c r="DH201" s="426">
        <f t="shared" si="249"/>
        <v>0</v>
      </c>
      <c r="DI201" s="421"/>
      <c r="DJ201" s="422" t="str">
        <f t="shared" si="264"/>
        <v xml:space="preserve">30 від 01.03   </v>
      </c>
      <c r="DK201" s="113" t="s">
        <v>1176</v>
      </c>
      <c r="DL201" s="28" t="s">
        <v>1177</v>
      </c>
      <c r="DM201" s="28" t="s">
        <v>1178</v>
      </c>
      <c r="DN201" s="28" t="s">
        <v>1171</v>
      </c>
      <c r="DO201" s="900">
        <v>3195225226</v>
      </c>
      <c r="DP201" s="888"/>
      <c r="DQ201" s="817"/>
      <c r="DR201" s="818"/>
      <c r="DS201" s="819"/>
      <c r="DT201" s="820"/>
      <c r="DU201" s="400"/>
      <c r="DV201" s="122"/>
      <c r="DZ201" s="105"/>
      <c r="EG201" s="19"/>
      <c r="EH201" s="543">
        <f t="shared" si="276"/>
        <v>2</v>
      </c>
      <c r="EI201" s="404" t="str">
        <f t="shared" si="277"/>
        <v>ст. м-с</v>
      </c>
      <c r="EJ201" s="29" t="str">
        <f t="shared" si="278"/>
        <v>Коломійченко В.С.</v>
      </c>
      <c r="EK201" s="50"/>
      <c r="EL201" s="29"/>
      <c r="EM201" s="50"/>
      <c r="EN201" s="50"/>
      <c r="EO201" s="50"/>
      <c r="EP201" s="29"/>
    </row>
    <row r="202" spans="1:146" ht="17.45" hidden="1" customHeight="1">
      <c r="A202" s="402">
        <v>197</v>
      </c>
      <c r="B202" s="869" t="s">
        <v>841</v>
      </c>
      <c r="C202" s="911"/>
      <c r="D202" s="403" t="str">
        <f t="shared" si="265"/>
        <v>ВАКАНТ</v>
      </c>
      <c r="E202" s="416"/>
      <c r="F202" s="417"/>
      <c r="G202" s="406" t="str">
        <f t="shared" si="289"/>
        <v>0.0.0</v>
      </c>
      <c r="H202" s="407" t="str">
        <f t="shared" si="262"/>
        <v>0.0.0</v>
      </c>
      <c r="I202" s="407" t="str">
        <f t="shared" si="290"/>
        <v>0.0.0</v>
      </c>
      <c r="J202" s="407" t="str">
        <f t="shared" si="279"/>
        <v>0.0.0</v>
      </c>
      <c r="K202" s="407" t="str">
        <f t="shared" si="280"/>
        <v>0.0.0</v>
      </c>
      <c r="L202" s="407" t="str">
        <f t="shared" si="281"/>
        <v>0.0.0</v>
      </c>
      <c r="M202" s="407" t="str">
        <f t="shared" si="282"/>
        <v>0.0.0</v>
      </c>
      <c r="N202" s="408" t="str">
        <f t="shared" si="291"/>
        <v>0.0.0</v>
      </c>
      <c r="O202" s="930">
        <v>4</v>
      </c>
      <c r="P202" s="417"/>
      <c r="Q202" s="417"/>
      <c r="R202" s="417"/>
      <c r="S202" s="417"/>
      <c r="T202" s="417"/>
      <c r="U202" s="417"/>
      <c r="V202" s="714"/>
      <c r="W202" s="714"/>
      <c r="X202" s="417"/>
      <c r="Y202" s="417"/>
      <c r="Z202" s="714"/>
      <c r="AA202" s="714"/>
      <c r="AB202" s="417"/>
      <c r="AC202" s="417"/>
      <c r="AD202" s="714"/>
      <c r="AE202" s="714"/>
      <c r="AF202" s="417"/>
      <c r="AG202" s="417"/>
      <c r="AH202" s="714"/>
      <c r="AI202" s="714"/>
      <c r="AJ202" s="417"/>
      <c r="AK202" s="417"/>
      <c r="AL202" s="714"/>
      <c r="AM202" s="714"/>
      <c r="AN202" s="417"/>
      <c r="AO202" s="417"/>
      <c r="AP202" s="714"/>
      <c r="AQ202" s="714"/>
      <c r="AR202" s="417"/>
      <c r="AS202" s="417"/>
      <c r="AT202" s="714"/>
      <c r="AU202" s="714"/>
      <c r="AV202" s="417"/>
      <c r="AW202" s="417"/>
      <c r="AX202" s="716"/>
      <c r="AY202" s="716"/>
      <c r="AZ202" s="635"/>
      <c r="BA202" s="635"/>
      <c r="BB202" s="716"/>
      <c r="BC202" s="716"/>
      <c r="BD202" s="635"/>
      <c r="BE202" s="635"/>
      <c r="BF202" s="717"/>
      <c r="BG202" s="717"/>
      <c r="BH202" s="432">
        <f t="shared" si="241"/>
        <v>0</v>
      </c>
      <c r="BI202" s="432">
        <f t="shared" si="283"/>
        <v>0</v>
      </c>
      <c r="BJ202" s="432">
        <f t="shared" si="284"/>
        <v>0</v>
      </c>
      <c r="BK202" s="432">
        <f t="shared" si="285"/>
        <v>0</v>
      </c>
      <c r="BL202" s="432">
        <f t="shared" si="286"/>
        <v>0</v>
      </c>
      <c r="BM202" s="436">
        <f t="shared" si="273"/>
        <v>0</v>
      </c>
      <c r="BN202" s="462">
        <v>0.65</v>
      </c>
      <c r="BO202" s="427">
        <f t="shared" si="242"/>
        <v>28</v>
      </c>
      <c r="BP202" s="725"/>
      <c r="BQ202" s="700"/>
      <c r="BR202" s="419"/>
      <c r="BS202" s="700"/>
      <c r="BT202" s="700"/>
      <c r="BU202" s="700"/>
      <c r="BV202" s="427">
        <f t="shared" si="271"/>
        <v>0</v>
      </c>
      <c r="BW202" s="419"/>
      <c r="BX202" s="782"/>
      <c r="BY202" s="419"/>
      <c r="BZ202" s="432"/>
      <c r="CA202" s="419"/>
      <c r="CB202" s="427"/>
      <c r="CC202" s="419"/>
      <c r="CD202" s="427"/>
      <c r="CE202" s="404">
        <f>IF(OR(C202=0,CD202="Д"),0,IF(AND(C202&gt;0,E202=0),VLOOKUP(C202,звания!A:B,2,FALSE)/((EOMONTH($G$3,0)+1)-$G$3)*BO202+VLOOKUP(C202,звания!A:B,2,FALSE)/((EOMONTH($G$3,0)+1)-$G$3)*BR202+VLOOKUP(C202,звания!A:B,2,FALSE)/((EOMONTH($G$3,0)+1)-$G$3)*BU202,IF(AND(C202&gt;0,E202&gt;0,F202&gt;=$G$3,BO202=(EOMONTH($G$3,0)+1)-$G$3),(VLOOKUP(E202,звания!A:B,2,FALSE)/(EOMONTH($G$3,0)-$G$3+1))*(F202-$G$3)+(VLOOKUP(C202,звания!A:B,2,FALSE)/(EOMONTH($G$3,0)-$G$3+1))*((EOMONTH($G$3,0)-$G$3+1)-(F202-$G$3)),IF(AND(C202&gt;0,E202&gt;0,F202&gt;$G$3,BO202&lt;(EOMONTH($G$3,0)+1)-$G$3,BO202&lt;&gt;0),VLOOKUP(E202,звания!A:B,2,FALSE)/((EOMONTH($G$3,0)+1)-$G$3)*((F202-$G$3)-(((EOMONTH($G$3,0)+1)-$G$3)-BO202-BU202-BR202))+VLOOKUP(C202,звания!A:B,2,FALSE)/((EOMONTH($G$3,0)+1)-$G$3)*(((EOMONTH($G$3,0)+1)-F202)),IF(F202&lt;$G$3,(VLOOKUP(C202,звания!A:B,2,FALSE)-VLOOKUP(E202,звания!A:B,2,FALSE))/((EOMONTH($BN$3,0)+1)-$BN$3)*(EOMONTH($BN$3,0)+1-F202)+VLOOKUP(C202,звания!A:B,2,FALSE)/((EOMONTH($G$3,0)+1)-$G$3)*BO202+VLOOKUP(C202,звания!A:B,2,FALSE)/((EOMONTH($G$3,0)+1)-$G$3)*BU202+VLOOKUP(C202,звания!A:B,2,FALSE)/((EOMONTH($G$3,0)+1)-$G$3)*BR202,0)))))</f>
        <v>0</v>
      </c>
      <c r="CF202" s="404">
        <f>IF(OR(CD202="Д",C202=0),0,IF(B202="Виключений зі списків",IF(BS202=0,(VLOOKUP(O202,звания!$D$2:$E$62,2,FALSE))/(EOMONTH($B$3,0)+1-$B$3)*BO202+(VLOOKUP(BQ202,звания!$D$2:$E$62,2,FALSE))/(EOMONTH($B$3,0)+1-$B$3)*BR202,(((VLOOKUP(O202,звания!$D$2:$E$62,2,FALSE))/(EOMONTH($B$3,0)+1-$B$3))*BO202)+(VLOOKUP(BQ202,звания!$D$2:$E$62,2,FALSE))/(EOMONTH($B$3,0)+1-$B$3)*BR202+(VLOOKUP(BS202,звания!$D$2:$E$62,2,FALSE))/(EOMONTH($B$3,0)+1-$B$3)*BU202),IF(BS202=0,(VLOOKUP(O202,звания!$D$2:$E$62,2,FALSE))/(EOMONTH($G$3,0)+1-$G$3)*BO202+(VLOOKUP(BQ202,звания!$D$2:$E$62,2,FALSE))/(EOMONTH($G$3,0)+1-$G$3)*BR202,(((VLOOKUP(O202,звания!$D$2:$E$62,2,FALSE))/(EOMONTH($G$3,0)+1-$G$3))*BO202)+(VLOOKUP(BQ202,звания!$D$2:$E$62,2,FALSE))/(EOMONTH($G$3,0)+1-$G$3)*BR202+(VLOOKUP(BS202,звания!$D$2:$E$62,2,FALSE))/(EOMONTH($G$3,0)+1-$G$3)*BU202+IF(BT202=0,0,(VLOOKUP(BS202,звания!$D$2:$E$62,2,FALSE))/(EOMONTH($BN$3,0)+1-$BN$3)*BT202-(VLOOKUP(O202,звания!$D$2:$E$62,2,FALSE))/(EOMONTH($BN$3,0)+1-$BN$3)*BT202))))</f>
        <v>0</v>
      </c>
      <c r="CG202" s="404">
        <f t="shared" si="287"/>
        <v>0</v>
      </c>
      <c r="CH202" s="404">
        <f>IF(BW202=0,CF202*BX202%,IF(BW202&gt;0,((VLOOKUP(O202,звания!$D$2:$E$62,2,FALSE)/(EOMONTH($G$3,0)+1-$G$3)*BW202)*BX202%)))</f>
        <v>0</v>
      </c>
      <c r="CI202" s="404">
        <f>IF(BY202=0,CF202*BZ202%,IF(BY202&gt;0,(VLOOKUP(O202,звания!$D$2:$E$62,2,FALSE)/(EOMONTH($G$3,0)+1-$G$3)*BO202)*BZ202%)+(VLOOKUP(BS202,звания!$D$2:$E$62,2,FALSE)/(EOMONTH($G$3,0)+1-$G$3)*BU202)*BZ202%)</f>
        <v>0</v>
      </c>
      <c r="CJ202" s="404">
        <f>IF(CA202=0,CF202*CB202%,IF(CA202&gt;0,(VLOOKUP(O202,звания!$D$2:$E$62,2,FALSE)/(EOMONTH($G$3,0)+1-$G$3)*BO202)*CB202%)+(VLOOKUP(BS202,звания!$D$2:$E$62,2,FALSE)/(EOMONTH($G$3,0)+1-$G$3)*BU202)*CB202%)</f>
        <v>0</v>
      </c>
      <c r="CK202" s="404">
        <f>IF(CD202="Д",0,IF(CC202=0,CF202*CD202%,IF(CC202&gt;0,(VLOOKUP(O202,звания!$D$2:$E$62,2,FALSE)/(EOMONTH($G$3,0)+1-$G$3)*BO202)*CD202%)+(VLOOKUP(BS202,звания!$D$2:$E$62,2,FALSE)/(EOMONTH($G$3,0)+1-$G$3)*BU202)*CD202%))</f>
        <v>0</v>
      </c>
      <c r="CL202" s="404">
        <f>IF(BR202&gt;0,((VLOOKUP(C202,звания!$A$2:$B$62,2,FALSE)/(EOMONTH($G$3,0)+1-$G$3)*BO202+VLOOKUP(O202,звания!$D$2:$E$62,2,FALSE)/(EOMONTH($G$3,0)+1-$G$3)*BO202+(VLOOKUP(C202,звания!$A$2:$B$62,2,FALSE)/(EOMONTH($G$3,0)+1-$G$3)*BO202+VLOOKUP(O202,звания!$D$2:$E$62,2,FALSE)/(EOMONTH($G$3,0)+1-$G$3)*BO202)*BV202%)*BN202)+(VLOOKUP(C202,звания!$A$2:$B$62,2,FALSE)/(EOMONTH($G$3,0)+1-$G$3)*BU202+VLOOKUP(BS202,звания!$D$2:$E$62,2,FALSE)/(EOMONTH($G$3,0)+1-$G$3)*BU202+(VLOOKUP(C202,звания!$A$2:$B$62,2,FALSE)/(EOMONTH($G$3,0)+1-$G$3)*BU202+VLOOKUP(BS202,звания!$D$2:$E$62,2,FALSE)/(EOMONTH($G$3,0)+1-$G$3)*BU202)*BV202%)*BN202,(CE202+CF202+CG202)*BN202)</f>
        <v>0</v>
      </c>
      <c r="CM202" s="404"/>
      <c r="CN202" s="404"/>
      <c r="CO202" s="432">
        <f t="shared" si="274"/>
        <v>0</v>
      </c>
      <c r="CP202" s="638"/>
      <c r="CQ202" s="637">
        <f>IF(CF202=0,0,IF((SUM(BH202:BM202)&gt;360),(VLOOKUP(O202,звания!$F$2:$G$62,2,FALSE))/100,VLOOKUP(O202,звания!$F$2:$H$62,3,FALSE)/100))</f>
        <v>0</v>
      </c>
      <c r="CR202" s="617">
        <f>IF(B202="Виключений зі списків",IF(AND(BU202=0,360-BH202&lt;0),(VLOOKUP(O202,звания!$D$2:$E$62,2,FALSE))/(EOMONTH($B$3,0)+1-$B$3)*BO202*CQ202,IF(AND(360-BH202&gt;=0,360-BH202&lt;(EOMONTH($B$3,0)+1-$B$3)),(CF202/(EOMONTH($B$3,0)-$B$3+1)*(360-BH202))*CQ202+(CF202/(EOMONTH($B$3,0)-$B$3+1)*((EOMONTH($B$3,0)-$B$3+1)-(360-BH202)))*VLOOKUP(O202,звания!$F$2:$H$62,2,FALSE)/100,((((VLOOKUP(O202,звания!$D$2:$E$62,2,FALSE))/(EOMONTH($B$3,0)+1-$B$3)*BO202*CQ202+(VLOOKUP(BS202,звания!$D$2:$E$62,2,FALSE))/(EOMONTH($B$3,0)+1-$B$3)*BU202*(VLOOKUP(BS202,звания!$F$2:$G$62,2,FALSE)*0.01)+(IF(BT202=0,0,(VLOOKUP(BS202,звания!$D$2:$E$62,2,FALSE)/(EOMONTH($G$3,0)+1-$G$3)*BT202*(VLOOKUP(BS202,звания!$F$2:$G$62,2,FALSE)))*0.01-(VLOOKUP(O202,звания!$D$2:$E$62,2,FALSE)/(EOMONTH($G$3,0)+1-$G$3)*BT202*(VLOOKUP(O202,звания!$F$2:$G$62,2,FALSE)))*0.01)))))/100*(100-CP202))),(IF(AND(BU202=0,360-BH202&lt;0,CP202=0),(VLOOKUP(O202,звания!$D$2:$E$62,2,FALSE))/(EOMONTH($G$3,0)+1-$G$3)*BO202*CQ202,IF(AND(360-BH202&gt;=0,360-BH202&lt;(EOMONTH($G$3,0)+1-$G$3)),(CF202/(EOMONTH($G$3,0)-$G$3+1)*(360-BH202))*CQ202+(CF202/(EOMONTH($G$3,0)-$G$3+1)*((EOMONTH($G$3,0)-$G$3+1)-(360-BH202)))*VLOOKUP(O202,звания!$F$2:$H$62,2,FALSE)/100,((((VLOOKUP(O202,звания!$D$2:$E$62,2,FALSE))/(EOMONTH($G$3,0)+1-$G$3)*BO202*CQ202+(VLOOKUP(BS202,звания!$D$2:$E$62,2,FALSE))/(EOMONTH($G$3,0)+1-$G$3)*BU202*(VLOOKUP(BS202,звания!$F$2:$G$62,2,FALSE)*0.01)))/100*(100-CP202)+(IF(BT202=0,0,(VLOOKUP(BS202,звания!$D$2:$E$62,2,FALSE)/(EOMONTH($BN$3,0)+1-$BN$3)*BT202*(VLOOKUP(BS202,звания!$F$2:$G$62,2,FALSE)))*0.01-(VLOOKUP(O202,звания!$D$2:$E$62,2,FALSE)/(EOMONTH($BN$3,0)+1-$BN$3)*BT202*(VLOOKUP(O202,звания!$F$2:$G$62,2,FALSE)))*0.01)))))))</f>
        <v>0</v>
      </c>
      <c r="CS202" s="416">
        <f t="shared" si="261"/>
        <v>0</v>
      </c>
      <c r="CT202" s="403"/>
      <c r="CU202" s="403"/>
      <c r="CV202" s="403">
        <f t="shared" si="275"/>
        <v>0</v>
      </c>
      <c r="CW202" s="556">
        <f t="shared" si="288"/>
        <v>0</v>
      </c>
      <c r="CX202" s="403">
        <f t="shared" si="239"/>
        <v>0</v>
      </c>
      <c r="CY202" s="403"/>
      <c r="CZ202" s="404">
        <f t="shared" si="244"/>
        <v>0</v>
      </c>
      <c r="DA202" s="403"/>
      <c r="DB202" s="403"/>
      <c r="DC202" s="403"/>
      <c r="DD202" s="421">
        <f t="shared" si="235"/>
        <v>0</v>
      </c>
      <c r="DE202" s="421">
        <f t="shared" si="257"/>
        <v>0</v>
      </c>
      <c r="DF202" s="403">
        <f t="shared" si="272"/>
        <v>0</v>
      </c>
      <c r="DG202" s="421">
        <f t="shared" si="248"/>
        <v>0</v>
      </c>
      <c r="DH202" s="421">
        <f t="shared" si="249"/>
        <v>0</v>
      </c>
      <c r="DI202" s="421"/>
      <c r="DJ202" s="422" t="str">
        <f t="shared" si="264"/>
        <v xml:space="preserve">    </v>
      </c>
      <c r="DK202" s="113" t="s">
        <v>876</v>
      </c>
      <c r="DL202" s="28"/>
      <c r="DM202" s="28"/>
      <c r="DN202" s="28"/>
      <c r="DO202" s="901"/>
      <c r="DP202" s="888"/>
      <c r="DQ202" s="817"/>
      <c r="DR202" s="818"/>
      <c r="DS202" s="819"/>
      <c r="DT202" s="820"/>
      <c r="DU202" s="124"/>
      <c r="DV202" s="122"/>
      <c r="DZ202" s="105"/>
      <c r="EH202" s="543">
        <f t="shared" si="276"/>
        <v>0</v>
      </c>
      <c r="EI202" s="404">
        <f t="shared" si="277"/>
        <v>0</v>
      </c>
      <c r="EJ202" s="29" t="str">
        <f t="shared" si="278"/>
        <v>ВАКАНТ</v>
      </c>
      <c r="EK202" s="50"/>
      <c r="EL202" s="29"/>
      <c r="EM202" s="50"/>
      <c r="EN202" s="50"/>
      <c r="EO202" s="50"/>
      <c r="EP202" s="29"/>
    </row>
    <row r="203" spans="1:146" ht="17.45" customHeight="1">
      <c r="A203" s="650">
        <v>198</v>
      </c>
      <c r="B203" s="869" t="s">
        <v>841</v>
      </c>
      <c r="C203" s="911" t="s">
        <v>707</v>
      </c>
      <c r="D203" s="404" t="str">
        <f t="shared" si="265"/>
        <v>Завізіон Д.Р.</v>
      </c>
      <c r="E203" s="416"/>
      <c r="F203" s="417"/>
      <c r="G203" s="409" t="str">
        <f t="shared" si="289"/>
        <v>5.5.27</v>
      </c>
      <c r="H203" s="407" t="str">
        <f t="shared" si="262"/>
        <v>5.5.27</v>
      </c>
      <c r="I203" s="407" t="str">
        <f t="shared" si="290"/>
        <v>5.5.27</v>
      </c>
      <c r="J203" s="407" t="str">
        <f t="shared" si="279"/>
        <v>0.0.0</v>
      </c>
      <c r="K203" s="407" t="str">
        <f t="shared" si="280"/>
        <v>0.0.0</v>
      </c>
      <c r="L203" s="407" t="str">
        <f t="shared" si="281"/>
        <v>0.0.0</v>
      </c>
      <c r="M203" s="407" t="str">
        <f t="shared" si="282"/>
        <v>0.0.0</v>
      </c>
      <c r="N203" s="408" t="str">
        <f>CONCATENATE(IF(INT(INT(DAYS360(BF203,BG203,1)/30)/24)&gt;=2,2,INT(INT(DAYS360(BF203,BG203,1)/30)/24)),".",IF(AND(INT(INT(DAYS360(BF203,BG203,1)/30)/24)&gt;=2,MOD(INT(BM203/30),12)&gt;=6),6,IF(ISODD(MOD(INT(DAYS360(BF203,BG203,1)/30),12)),MOD(INT(DAYS360(BF203,BG203,1)/60),12),MOD(INT(BM203/30),12))),".",IF(AND(INT(INT(DAYS360(BF203,BG203,1)/30)/24)&gt;=2,MOD(INT(BM203/30),12)&gt;=6),0,IF(ISODD(MOD(INT(DAYS360(BF203,BG203,1)/30),12)),INT((MOD(DAYS360(BF203,BG203,1),30)/2+15)),INT(MOD(DAYS360(BF203,BG203,1),30)/2))))</f>
        <v>0.0.0</v>
      </c>
      <c r="O203" s="930">
        <v>4</v>
      </c>
      <c r="P203" s="417">
        <v>42586</v>
      </c>
      <c r="Q203" s="417"/>
      <c r="R203" s="417"/>
      <c r="S203" s="417"/>
      <c r="T203" s="417"/>
      <c r="U203" s="417"/>
      <c r="V203" s="714"/>
      <c r="W203" s="714"/>
      <c r="X203" s="417"/>
      <c r="Y203" s="417"/>
      <c r="Z203" s="714"/>
      <c r="AA203" s="714"/>
      <c r="AB203" s="417"/>
      <c r="AC203" s="417"/>
      <c r="AD203" s="714"/>
      <c r="AE203" s="714"/>
      <c r="AF203" s="417"/>
      <c r="AG203" s="417"/>
      <c r="AH203" s="714"/>
      <c r="AI203" s="714"/>
      <c r="AJ203" s="417"/>
      <c r="AK203" s="417"/>
      <c r="AL203" s="714"/>
      <c r="AM203" s="714"/>
      <c r="AN203" s="417"/>
      <c r="AO203" s="417"/>
      <c r="AP203" s="714"/>
      <c r="AQ203" s="714"/>
      <c r="AR203" s="417"/>
      <c r="AS203" s="417"/>
      <c r="AT203" s="714"/>
      <c r="AU203" s="714"/>
      <c r="AV203" s="417"/>
      <c r="AW203" s="417"/>
      <c r="AX203" s="716"/>
      <c r="AY203" s="716"/>
      <c r="AZ203" s="635"/>
      <c r="BA203" s="635"/>
      <c r="BB203" s="716"/>
      <c r="BC203" s="716"/>
      <c r="BD203" s="635"/>
      <c r="BE203" s="635"/>
      <c r="BF203" s="717"/>
      <c r="BG203" s="717"/>
      <c r="BH203" s="432">
        <f t="shared" si="241"/>
        <v>1977</v>
      </c>
      <c r="BI203" s="432">
        <f t="shared" si="283"/>
        <v>0</v>
      </c>
      <c r="BJ203" s="432">
        <f t="shared" si="284"/>
        <v>0</v>
      </c>
      <c r="BK203" s="432">
        <f t="shared" si="285"/>
        <v>0</v>
      </c>
      <c r="BL203" s="432">
        <f t="shared" si="286"/>
        <v>0</v>
      </c>
      <c r="BM203" s="436">
        <f t="shared" si="273"/>
        <v>0</v>
      </c>
      <c r="BN203" s="462">
        <v>0.65</v>
      </c>
      <c r="BO203" s="427">
        <f t="shared" si="242"/>
        <v>28</v>
      </c>
      <c r="BP203" s="725"/>
      <c r="BQ203" s="700"/>
      <c r="BR203" s="419"/>
      <c r="BS203" s="700"/>
      <c r="BT203" s="700"/>
      <c r="BU203" s="700"/>
      <c r="BV203" s="427">
        <f>IF((BH203+BI203+BJ203+BK203+BL203+BM203)&lt;360,0,IF(AND((BH203+BI203+BJ203+BK203+BL203+BM203)&gt;=360,(BH203+BI203+BJ203+BK203+BL203+BM203)&lt;1800),25,IF(AND((BH203+BI203+BJ203+BK203+BL203+BM203)&gt;=1800,(BH203+BI203+BJ203+BK203+BL203+BM203)&lt;3600),30,IF(AND((BH203+BI203+BJ203+BK203+BL203+BM203)&gt;=3600,(BH203+BI203+BJ203+BK203+BL203+BM203)&lt;5400),35,IF(AND((BH203+BI203+BJ203+BK203+BL203+BM203)&gt;=5400,(BH203+BI203+BJ203+BK203+BL203+BM203)&lt;7200),40,IF(AND((BH203+BI203+BJ203+BK203+BL203+BM203)&gt;=7200,(BH203+BI203+BJ203+BK203+BL203+BM203)&lt;9000),45,IF((BH203+BI203+BJ203+BK203+BL203+BM203)&gt;=9000,50,"ПРОВЕРЬ")))))))</f>
        <v>30</v>
      </c>
      <c r="BW203" s="427"/>
      <c r="BX203" s="427"/>
      <c r="BY203" s="419"/>
      <c r="BZ203" s="432"/>
      <c r="CA203" s="419"/>
      <c r="CB203" s="427"/>
      <c r="CC203" s="419"/>
      <c r="CD203" s="427"/>
      <c r="CE203" s="404">
        <f>IF(OR(C203=0,CD203="Д"),0,IF(AND(C203&gt;0,E203=0),VLOOKUP(C203,звания!A:B,2,FALSE)/((EOMONTH($G$3,0)+1)-$G$3)*BO203+VLOOKUP(C203,звания!A:B,2,FALSE)/((EOMONTH($G$3,0)+1)-$G$3)*BR203+VLOOKUP(C203,звания!A:B,2,FALSE)/((EOMONTH($G$3,0)+1)-$G$3)*BU203,IF(AND(C203&gt;0,E203&gt;0,F203&gt;=$G$3,BO203=(EOMONTH($G$3,0)+1)-$G$3),(VLOOKUP(E203,звания!A:B,2,FALSE)/(EOMONTH($G$3,0)-$G$3+1))*(F203-$G$3)+(VLOOKUP(C203,звания!A:B,2,FALSE)/(EOMONTH($G$3,0)-$G$3+1))*((EOMONTH($G$3,0)-$G$3+1)-(F203-$G$3)),IF(AND(C203&gt;0,E203&gt;0,F203&gt;$G$3,BO203&lt;(EOMONTH($G$3,0)+1)-$G$3,BO203&lt;&gt;0),VLOOKUP(E203,звания!A:B,2,FALSE)/((EOMONTH($G$3,0)+1)-$G$3)*((F203-$G$3)-(((EOMONTH($G$3,0)+1)-$G$3)-BO203-BU203-BR203))+VLOOKUP(C203,звания!A:B,2,FALSE)/((EOMONTH($G$3,0)+1)-$G$3)*(((EOMONTH($G$3,0)+1)-F203)),IF(F203&lt;$G$3,(VLOOKUP(C203,звания!A:B,2,FALSE)-VLOOKUP(E203,звания!A:B,2,FALSE))/((EOMONTH($BN$3,0)+1)-$BN$3)*(EOMONTH($BN$3,0)+1-F203)+VLOOKUP(C203,звания!A:B,2,FALSE)/((EOMONTH($G$3,0)+1)-$G$3)*BO203+VLOOKUP(C203,звания!A:B,2,FALSE)/((EOMONTH($G$3,0)+1)-$G$3)*BU203+VLOOKUP(C203,звания!A:B,2,FALSE)/((EOMONTH($G$3,0)+1)-$G$3)*BR203,0)))))</f>
        <v>600</v>
      </c>
      <c r="CF203" s="404">
        <f>IF(OR(CD203="Д",C203=0),0,IF(B203="Виключений зі списків",IF(BS203=0,(VLOOKUP(O203,звания!$D$2:$E$62,2,FALSE))/(EOMONTH($B$3,0)+1-$B$3)*BO203+(VLOOKUP(BQ203,звания!$D$2:$E$62,2,FALSE))/(EOMONTH($B$3,0)+1-$B$3)*BR203,(((VLOOKUP(O203,звания!$D$2:$E$62,2,FALSE))/(EOMONTH($B$3,0)+1-$B$3))*BO203)+(VLOOKUP(BQ203,звания!$D$2:$E$62,2,FALSE))/(EOMONTH($B$3,0)+1-$B$3)*BR203+(VLOOKUP(BS203,звания!$D$2:$E$62,2,FALSE))/(EOMONTH($B$3,0)+1-$B$3)*BU203),IF(BS203=0,(VLOOKUP(O203,звания!$D$2:$E$62,2,FALSE))/(EOMONTH($G$3,0)+1-$G$3)*BO203+(VLOOKUP(BQ203,звания!$D$2:$E$62,2,FALSE))/(EOMONTH($G$3,0)+1-$G$3)*BR203,(((VLOOKUP(O203,звания!$D$2:$E$62,2,FALSE))/(EOMONTH($G$3,0)+1-$G$3))*BO203)+(VLOOKUP(BQ203,звания!$D$2:$E$62,2,FALSE))/(EOMONTH($G$3,0)+1-$G$3)*BR203+(VLOOKUP(BS203,звания!$D$2:$E$62,2,FALSE))/(EOMONTH($G$3,0)+1-$G$3)*BU203+IF(BT203=0,0,(VLOOKUP(BS203,звания!$D$2:$E$62,2,FALSE))/(EOMONTH($BN$3,0)+1-$BN$3)*BT203-(VLOOKUP(O203,звания!$D$2:$E$62,2,FALSE))/(EOMONTH($BN$3,0)+1-$BN$3)*BT203))))</f>
        <v>2730</v>
      </c>
      <c r="CG203" s="404">
        <f t="shared" si="287"/>
        <v>999</v>
      </c>
      <c r="CH203" s="404">
        <f>IF(BW203=0,CF203*BX203%,IF(BW203&gt;0,((VLOOKUP(O203,звания!$D$2:$E$62,2,FALSE)/(EOMONTH($G$3,0)+1-$G$3)*BW203)*BX203%)))</f>
        <v>0</v>
      </c>
      <c r="CI203" s="404">
        <f>IF(BY203=0,CF203*BZ203%,IF(BY203&gt;0,(VLOOKUP(O203,звания!$D$2:$E$62,2,FALSE)/(EOMONTH($G$3,0)+1-$G$3)*BO203)*BZ203%)+(VLOOKUP(BS203,звания!$D$2:$E$62,2,FALSE)/(EOMONTH($G$3,0)+1-$G$3)*BU203)*BZ203%)</f>
        <v>0</v>
      </c>
      <c r="CJ203" s="404">
        <f>IF(CA203=0,CF203*CB203%,IF(CA203&gt;0,(VLOOKUP(O203,звания!$D$2:$E$62,2,FALSE)/(EOMONTH($G$3,0)+1-$G$3)*BO203)*CB203%)+(VLOOKUP(BS203,звания!$D$2:$E$62,2,FALSE)/(EOMONTH($G$3,0)+1-$G$3)*BU203)*CB203%)</f>
        <v>0</v>
      </c>
      <c r="CK203" s="404">
        <f>IF(CD203="Д",0,IF(CC203=0,CF203*CD203%,IF(CC203&gt;0,(VLOOKUP(O203,звания!$D$2:$E$62,2,FALSE)/(EOMONTH($G$3,0)+1-$G$3)*BO203)*CD203%)+(VLOOKUP(BS203,звания!$D$2:$E$62,2,FALSE)/(EOMONTH($G$3,0)+1-$G$3)*BU203)*CD203%))</f>
        <v>0</v>
      </c>
      <c r="CL203" s="404">
        <f>IF(BR203&gt;0,((VLOOKUP(C203,звания!$A$2:$B$62,2,FALSE)/(EOMONTH($G$3,0)+1-$G$3)*BO203+VLOOKUP(O203,звания!$D$2:$E$62,2,FALSE)/(EOMONTH($G$3,0)+1-$G$3)*BO203+(VLOOKUP(C203,звания!$A$2:$B$62,2,FALSE)/(EOMONTH($G$3,0)+1-$G$3)*BO203+VLOOKUP(O203,звания!$D$2:$E$62,2,FALSE)/(EOMONTH($G$3,0)+1-$G$3)*BO203)*BV203%)*BN203)+(VLOOKUP(C203,звания!$A$2:$B$62,2,FALSE)/(EOMONTH($G$3,0)+1-$G$3)*BU203+VLOOKUP(BS203,звания!$D$2:$E$62,2,FALSE)/(EOMONTH($G$3,0)+1-$G$3)*BU203+(VLOOKUP(C203,звания!$A$2:$B$62,2,FALSE)/(EOMONTH($G$3,0)+1-$G$3)*BU203+VLOOKUP(BS203,звания!$D$2:$E$62,2,FALSE)/(EOMONTH($G$3,0)+1-$G$3)*BU203)*BV203%)*BN203,(CE203+CF203+CG203)*BN203)</f>
        <v>2813.85</v>
      </c>
      <c r="CM203" s="404"/>
      <c r="CN203" s="404"/>
      <c r="CO203" s="432">
        <f t="shared" si="274"/>
        <v>4</v>
      </c>
      <c r="CP203" s="638"/>
      <c r="CQ203" s="637">
        <f>IF(CF203=0,0,IF((SUM(BH203:BM203)&gt;360),(VLOOKUP(O203,звания!$F$2:$G$62,2,FALSE))/100,VLOOKUP(O203,звания!$F$2:$H$62,3,FALSE)/100))</f>
        <v>3.15</v>
      </c>
      <c r="CR203" s="617">
        <f>IF(B203="Виключений зі списків",IF(AND(BU203=0,360-BH203&lt;0),(VLOOKUP(O203,звания!$D$2:$E$62,2,FALSE))/(EOMONTH($B$3,0)+1-$B$3)*BO203*CQ203,IF(AND(360-BH203&gt;=0,360-BH203&lt;(EOMONTH($B$3,0)+1-$B$3)),(CF203/(EOMONTH($B$3,0)-$B$3+1)*(360-BH203))*CQ203+(CF203/(EOMONTH($B$3,0)-$B$3+1)*((EOMONTH($B$3,0)-$B$3+1)-(360-BH203)))*VLOOKUP(O203,звания!$F$2:$H$62,2,FALSE)/100,((((VLOOKUP(O203,звания!$D$2:$E$62,2,FALSE))/(EOMONTH($B$3,0)+1-$B$3)*BO203*CQ203+(VLOOKUP(BS203,звания!$D$2:$E$62,2,FALSE))/(EOMONTH($B$3,0)+1-$B$3)*BU203*(VLOOKUP(BS203,звания!$F$2:$G$62,2,FALSE)*0.01)+(IF(BT203=0,0,(VLOOKUP(BS203,звания!$D$2:$E$62,2,FALSE)/(EOMONTH($G$3,0)+1-$G$3)*BT203*(VLOOKUP(BS203,звания!$F$2:$G$62,2,FALSE)))*0.01-(VLOOKUP(O203,звания!$D$2:$E$62,2,FALSE)/(EOMONTH($G$3,0)+1-$G$3)*BT203*(VLOOKUP(O203,звания!$F$2:$G$62,2,FALSE)))*0.01)))))/100*(100-CP203))),(IF(AND(BU203=0,360-BH203&lt;0,CP203=0),(VLOOKUP(O203,звания!$D$2:$E$62,2,FALSE))/(EOMONTH($G$3,0)+1-$G$3)*BO203*CQ203,IF(AND(360-BH203&gt;=0,360-BH203&lt;(EOMONTH($G$3,0)+1-$G$3)),(CF203/(EOMONTH($G$3,0)-$G$3+1)*(360-BH203))*CQ203+(CF203/(EOMONTH($G$3,0)-$G$3+1)*((EOMONTH($G$3,0)-$G$3+1)-(360-BH203)))*VLOOKUP(O203,звания!$F$2:$H$62,2,FALSE)/100,((((VLOOKUP(O203,звания!$D$2:$E$62,2,FALSE))/(EOMONTH($G$3,0)+1-$G$3)*BO203*CQ203+(VLOOKUP(BS203,звания!$D$2:$E$62,2,FALSE))/(EOMONTH($G$3,0)+1-$G$3)*BU203*(VLOOKUP(BS203,звания!$F$2:$G$62,2,FALSE)*0.01)))/100*(100-CP203)+(IF(BT203=0,0,(VLOOKUP(BS203,звания!$D$2:$E$62,2,FALSE)/(EOMONTH($BN$3,0)+1-$BN$3)*BT203*(VLOOKUP(BS203,звания!$F$2:$G$62,2,FALSE)))*0.01-(VLOOKUP(O203,звания!$D$2:$E$62,2,FALSE)/(EOMONTH($BN$3,0)+1-$BN$3)*BT203*(VLOOKUP(O203,звания!$F$2:$G$62,2,FALSE)))*0.01)))))))</f>
        <v>8599.5</v>
      </c>
      <c r="CS203" s="416">
        <f>SUM(CE203:CM203,CR203)</f>
        <v>15742.35</v>
      </c>
      <c r="CT203" s="403"/>
      <c r="CU203" s="403"/>
      <c r="CV203" s="404">
        <f t="shared" si="275"/>
        <v>672.35</v>
      </c>
      <c r="CW203" s="426">
        <f t="shared" si="288"/>
        <v>16414.7</v>
      </c>
      <c r="CX203" s="404">
        <f t="shared" ref="CX203:CX221" si="292">IF(CU203=0,CW203*0.18,(CW203-CU203)*0.18)</f>
        <v>2954.65</v>
      </c>
      <c r="CY203" s="1174">
        <v>5</v>
      </c>
      <c r="CZ203" s="404">
        <f t="shared" si="244"/>
        <v>202.25</v>
      </c>
      <c r="DA203" s="404"/>
      <c r="DB203" s="403"/>
      <c r="DC203" s="404"/>
      <c r="DD203" s="426">
        <f t="shared" si="235"/>
        <v>3156.9</v>
      </c>
      <c r="DE203" s="426">
        <f t="shared" si="257"/>
        <v>3463.32</v>
      </c>
      <c r="DF203" s="404">
        <f>CX203</f>
        <v>2954.65</v>
      </c>
      <c r="DG203" s="426">
        <f t="shared" si="248"/>
        <v>16212.45</v>
      </c>
      <c r="DH203" s="426">
        <f t="shared" si="249"/>
        <v>0</v>
      </c>
      <c r="DI203" s="421"/>
      <c r="DJ203" s="422" t="str">
        <f t="shared" si="264"/>
        <v xml:space="preserve">30 від 01.03   </v>
      </c>
      <c r="DK203" s="113" t="s">
        <v>1179</v>
      </c>
      <c r="DL203" s="28" t="s">
        <v>1180</v>
      </c>
      <c r="DM203" s="28" t="s">
        <v>1181</v>
      </c>
      <c r="DN203" s="28" t="s">
        <v>1182</v>
      </c>
      <c r="DO203" s="900">
        <v>3502408366</v>
      </c>
      <c r="DP203" s="888"/>
      <c r="DQ203" s="817"/>
      <c r="DR203" s="818"/>
      <c r="DS203" s="819"/>
      <c r="DT203" s="820"/>
      <c r="DU203" s="124"/>
      <c r="DV203" s="110"/>
      <c r="DX203" s="84"/>
      <c r="DY203" s="84"/>
      <c r="DZ203" s="105"/>
      <c r="EH203" s="543">
        <f t="shared" si="276"/>
        <v>2</v>
      </c>
      <c r="EI203" s="404" t="str">
        <f t="shared" si="277"/>
        <v>ст. м-с</v>
      </c>
      <c r="EJ203" s="29" t="str">
        <f t="shared" si="278"/>
        <v>Завізіон Д.Р.</v>
      </c>
      <c r="EK203" s="50"/>
      <c r="EL203" s="29"/>
      <c r="EM203" s="50"/>
      <c r="EN203" s="50"/>
      <c r="EO203" s="50"/>
      <c r="EP203" s="29"/>
    </row>
    <row r="204" spans="1:146" ht="17.45" hidden="1" customHeight="1">
      <c r="A204" s="402">
        <v>199</v>
      </c>
      <c r="B204" s="403"/>
      <c r="C204" s="940"/>
      <c r="D204" s="403" t="str">
        <f t="shared" si="265"/>
        <v xml:space="preserve"> </v>
      </c>
      <c r="E204" s="416"/>
      <c r="F204" s="442"/>
      <c r="G204" s="406" t="str">
        <f t="shared" si="289"/>
        <v>0.0.0</v>
      </c>
      <c r="H204" s="407" t="str">
        <f t="shared" si="262"/>
        <v>0.0.0</v>
      </c>
      <c r="I204" s="407" t="str">
        <f t="shared" si="290"/>
        <v>0.0.0</v>
      </c>
      <c r="J204" s="407" t="str">
        <f t="shared" si="279"/>
        <v>0.0.0</v>
      </c>
      <c r="K204" s="407" t="str">
        <f t="shared" si="280"/>
        <v>0.0.0</v>
      </c>
      <c r="L204" s="407" t="str">
        <f t="shared" si="281"/>
        <v>0.0.0</v>
      </c>
      <c r="M204" s="407" t="str">
        <f t="shared" si="282"/>
        <v>0.0.0</v>
      </c>
      <c r="N204" s="408" t="str">
        <f>CONCATENATE(IF(INT(INT(DAYS360(BF204,BG204,1)/30)/24)&gt;=2,2,INT(INT(DAYS360(BF204,BG204,1)/30)/24)),".",IF(AND(INT(INT(DAYS360(BF204,BG204,1)/30)/24)&gt;=2,MOD(INT(BM204/30),12)&gt;=6),6,IF(ISODD(MOD(INT(DAYS360(BF204,BG204,1)/30),12)),MOD(INT(DAYS360(BF204,BG204,1)/60),12),MOD(INT(BM204/30),12))),".",IF(AND(INT(INT(DAYS360(BF204,BG204,1)/30)/24)&gt;=2,MOD(INT(BM204/30),12)&gt;=6),0,IF(ISODD(MOD(INT(DAYS360(BF204,BG204,1)/30),12)),INT((MOD(DAYS360(BF204,BG204,1),30)/2+15)),INT(MOD(DAYS360(BF204,BG204,1),30)/2))))</f>
        <v>0.0.0</v>
      </c>
      <c r="O204" s="940"/>
      <c r="P204" s="417"/>
      <c r="Q204" s="417"/>
      <c r="R204" s="417"/>
      <c r="S204" s="417"/>
      <c r="T204" s="417"/>
      <c r="U204" s="417"/>
      <c r="V204" s="714"/>
      <c r="W204" s="714"/>
      <c r="X204" s="417"/>
      <c r="Y204" s="417"/>
      <c r="Z204" s="714"/>
      <c r="AA204" s="714"/>
      <c r="AB204" s="417"/>
      <c r="AC204" s="417"/>
      <c r="AD204" s="714"/>
      <c r="AE204" s="714"/>
      <c r="AF204" s="417"/>
      <c r="AG204" s="417"/>
      <c r="AH204" s="714"/>
      <c r="AI204" s="714"/>
      <c r="AJ204" s="417"/>
      <c r="AK204" s="417"/>
      <c r="AL204" s="714"/>
      <c r="AM204" s="714"/>
      <c r="AN204" s="417"/>
      <c r="AO204" s="417"/>
      <c r="AP204" s="714"/>
      <c r="AQ204" s="714"/>
      <c r="AR204" s="417"/>
      <c r="AS204" s="417"/>
      <c r="AT204" s="714"/>
      <c r="AU204" s="714"/>
      <c r="AV204" s="417"/>
      <c r="AW204" s="417"/>
      <c r="AX204" s="716"/>
      <c r="AY204" s="716"/>
      <c r="AZ204" s="635"/>
      <c r="BA204" s="635"/>
      <c r="BB204" s="716"/>
      <c r="BC204" s="716"/>
      <c r="BD204" s="635"/>
      <c r="BE204" s="635"/>
      <c r="BF204" s="717"/>
      <c r="BG204" s="717"/>
      <c r="BH204" s="432">
        <f t="shared" si="241"/>
        <v>0</v>
      </c>
      <c r="BI204" s="432">
        <f>(IF(OR(W204&gt;$G$3,W204=0),IF(OR(V204=0,V204&gt;$G$3),0,DAYS360(V204,$G$3,1)),(DAYS360(V204,W204,1)))+IF(OR(Y204&gt;$G$3,Y204=0),IF(OR(X204=0,X204&gt;$G$3),0,DAYS360(X204,$G$3,1)),(DAYS360(X204,Y204,1)))+IF(OR(AA204&gt;$G$3,AA204=0),IF(OR(Z204=0,Z204&gt;$G$3),0,DAYS360(Z204,$G$3,1)),(DAYS360(Z204,AA204,1)))+IF(OR(AC204&gt;$G$3,AC204=0),IF(OR(AB204=0,AB204&gt;$G$3),0,DAYS360(AB204,$G$3,1)),(DAYS360(AB204,AC204,1)))+IF(OR(AE204&gt;$G$3,AE204=0),IF(OR(AD204=0,AD204&gt;$G$3),0,DAYS360(AD204,$G$3,1)),(DAYS360(AD204,AE204,1)))+IF(OR(AG204&gt;$G$3,AG204=0),IF(OR(AF204=0,AF204&gt;$G$3),0,DAYS360(AF204,$G$3,1)),(DAYS360(AF204,AG204,1)))+IF(OR(AI204&gt;$G$3,AI204=0),IF(OR(AH204=0,AH204&gt;$G$3),0,DAYS360(AH204,$G$3,1)),(DAYS360(AH204,AI204,1)))+IF(OR(AK204&gt;$G$3,AK204=0),IF(OR(AJ204=0,AJ204&gt;$G$3),0,DAYS360(AJ204,$G$3,1)),(DAYS360(AJ204,AK204,1)))+IF(OR(AM204&gt;$G$3,AM204=0),IF(OR(AL204=0,AL204&gt;$G$3),0,DAYS360(AL204,$G$3,1)),(DAYS360(AL204,AM204,1)))+IF(OR(AO204&gt;$G$3,AO204=0),IF(OR(AN204=0,AN204&gt;$G$3),0,DAYS360(AN204,$G$3,1)),(DAYS360(AN204,AO204,1)))+IF(OR(AQ204&gt;$G$3,AQ204=0),IF(OR(AP204=0,AP204&gt;$G$3),0,DAYS360(AP204,$G$3,1)),(DAYS360(AP204,AQ204,1)))+IF(OR(AS204&gt;$G$3,AS204=0),IF(OR(AR204=0,AR204&gt;$G$3),0,DAYS360(AR204,$G$3,1)),(DAYS360(AR204,AS204,1)))+IF(OR(AU204&gt;$G$3,AU204=0),IF(OR(AT204=0,AT204&gt;$G$3),0,DAYS360(AT204,$G$3,1)),(DAYS360(AT204,AU204,1)))+IF(OR(AW204&gt;$G$3,AW204=0),IF(OR(AV204=0,AV204&gt;$G$3),0,DAYS360(AV204,$G$3,1)),(DAYS360(AV204,AW204,1))))*2</f>
        <v>0</v>
      </c>
      <c r="BJ204" s="432">
        <f>(IF(OR(AY204&gt;$G$3,AY204=0),IF(OR(AX204=0,AX204&gt;$G$3),0,DAYS360(AX204,$G$3,1)),(DAYS360(AX204,AY204,1)))+IF(OR(BA204&gt;$G$3,BA204=0),IF(OR(AZ204=0,AZ204&gt;$G$3),0,DAYS360(AZ204,$G$3,1)),(DAYS360(AZ204,BA204,1))))/2</f>
        <v>0</v>
      </c>
      <c r="BK204" s="432">
        <f>(IF(OR(BC204&gt;$G$3,BC204=0),IF(OR(BB204=0,BB204&gt;$G$3),0,DAYS360(BB204,$G$3,1)),(DAYS360(BB204,BC204,1))))</f>
        <v>0</v>
      </c>
      <c r="BL204" s="432">
        <f>(IF(OR(BE204&gt;$G$3,BE204=0),IF(OR(BD204=0,BD204&gt;$G$3),0,DAYS360(BD204,$G$3,1)),(DAYS360(BD204,BE204,1))))/3</f>
        <v>0</v>
      </c>
      <c r="BM204" s="436">
        <f>IF(DAYS360(BF204,BG204)&gt;=1800,1800/2,(DAYS360(BF204,BG204,1))/2)</f>
        <v>0</v>
      </c>
      <c r="BN204" s="462">
        <v>0.65</v>
      </c>
      <c r="BO204" s="427">
        <f t="shared" si="242"/>
        <v>0</v>
      </c>
      <c r="BP204" s="725"/>
      <c r="BQ204" s="700"/>
      <c r="BR204" s="419"/>
      <c r="BS204" s="700"/>
      <c r="BT204" s="700"/>
      <c r="BU204" s="700"/>
      <c r="BV204" s="427">
        <f>IF((BH204+BI204+BJ204+BK204+BL204+BM204)&lt;360,0,IF(AND((BH204+BI204+BJ204+BK204+BL204+BM204)&gt;=360,(BH204+BI204+BJ204+BK204+BL204+BM204)&lt;1800),25,IF(AND((BH204+BI204+BJ204+BK204+BL204+BM204)&gt;=1800,(BH204+BI204+BJ204+BK204+BL204+BM204)&lt;3600),30,IF(AND((BH204+BI204+BJ204+BK204+BL204+BM204)&gt;=3600,(BH204+BI204+BJ204+BK204+BL204+BM204)&lt;5400),35,IF(AND((BH204+BI204+BJ204+BK204+BL204+BM204)&gt;=5400,(BH204+BI204+BJ204+BK204+BL204+BM204)&lt;7200),40,IF(AND((BH204+BI204+BJ204+BK204+BL204+BM204)&gt;=7200,(BH204+BI204+BJ204+BK204+BL204+BM204)&lt;9000),45,IF((BH204+BI204+BJ204+BK204+BL204+BM204)&gt;=9000,50,"ПРОВЕРЬ")))))))</f>
        <v>0</v>
      </c>
      <c r="BW204" s="419"/>
      <c r="BX204" s="782"/>
      <c r="BY204" s="419"/>
      <c r="BZ204" s="432"/>
      <c r="CA204" s="419"/>
      <c r="CB204" s="427"/>
      <c r="CC204" s="419"/>
      <c r="CD204" s="427"/>
      <c r="CE204" s="404">
        <f>IF(OR(C204=0,CD204="Д"),0,IF(AND(C204&gt;0,E204=0),VLOOKUP(C204,звания!A:B,2,FALSE)/((EOMONTH($G$3,0)+1)-$G$3)*BO204+VLOOKUP(C204,звания!A:B,2,FALSE)/((EOMONTH($G$3,0)+1)-$G$3)*BR204+VLOOKUP(C204,звания!A:B,2,FALSE)/((EOMONTH($G$3,0)+1)-$G$3)*BU204,IF(AND(C204&gt;0,E204&gt;0,F204&gt;=$G$3,BO204=(EOMONTH($G$3,0)+1)-$G$3),(VLOOKUP(E204,звания!A:B,2,FALSE)/(EOMONTH($G$3,0)-$G$3+1))*(F204-$G$3)+(VLOOKUP(C204,звания!A:B,2,FALSE)/(EOMONTH($G$3,0)-$G$3+1))*((EOMONTH($G$3,0)-$G$3+1)-(F204-$G$3)),IF(AND(C204&gt;0,E204&gt;0,F204&gt;$G$3,BO204&lt;(EOMONTH($G$3,0)+1)-$G$3,BO204&lt;&gt;0),VLOOKUP(E204,звания!A:B,2,FALSE)/((EOMONTH($G$3,0)+1)-$G$3)*((F204-$G$3)-(((EOMONTH($G$3,0)+1)-$G$3)-BO204-BU204-BR204))+VLOOKUP(C204,звания!A:B,2,FALSE)/((EOMONTH($G$3,0)+1)-$G$3)*(((EOMONTH($G$3,0)+1)-F204)),IF(F204&lt;$G$3,(VLOOKUP(C204,звания!A:B,2,FALSE)-VLOOKUP(E204,звания!A:B,2,FALSE))/((EOMONTH($BN$3,0)+1)-$BN$3)*(EOMONTH($BN$3,0)+1-F204)+VLOOKUP(C204,звания!A:B,2,FALSE)/((EOMONTH($G$3,0)+1)-$G$3)*BO204+VLOOKUP(C204,звания!A:B,2,FALSE)/((EOMONTH($G$3,0)+1)-$G$3)*BU204+VLOOKUP(C204,звания!A:B,2,FALSE)/((EOMONTH($G$3,0)+1)-$G$3)*BR204,0)))))</f>
        <v>0</v>
      </c>
      <c r="CF204" s="404">
        <f>IF(OR(CD204="Д",C204=0),0,IF(B204="Виключений зі списків",IF(BS204=0,(VLOOKUP(O204,звания!$D$2:$E$62,2,FALSE))/(EOMONTH($B$3,0)+1-$B$3)*BO204+(VLOOKUP(BQ204,звания!$D$2:$E$62,2,FALSE))/(EOMONTH($B$3,0)+1-$B$3)*BR204,(((VLOOKUP(O204,звания!$D$2:$E$62,2,FALSE))/(EOMONTH($B$3,0)+1-$B$3))*BO204)+(VLOOKUP(BQ204,звания!$D$2:$E$62,2,FALSE))/(EOMONTH($B$3,0)+1-$B$3)*BR204+(VLOOKUP(BS204,звания!$D$2:$E$62,2,FALSE))/(EOMONTH($B$3,0)+1-$B$3)*BU204),IF(BS204=0,(VLOOKUP(O204,звания!$D$2:$E$62,2,FALSE))/(EOMONTH($G$3,0)+1-$G$3)*BO204+(VLOOKUP(BQ204,звания!$D$2:$E$62,2,FALSE))/(EOMONTH($G$3,0)+1-$G$3)*BR204,(((VLOOKUP(O204,звания!$D$2:$E$62,2,FALSE))/(EOMONTH($G$3,0)+1-$G$3))*BO204)+(VLOOKUP(BQ204,звания!$D$2:$E$62,2,FALSE))/(EOMONTH($G$3,0)+1-$G$3)*BR204+(VLOOKUP(BS204,звания!$D$2:$E$62,2,FALSE))/(EOMONTH($G$3,0)+1-$G$3)*BU204+IF(BT204=0,0,(VLOOKUP(BS204,звания!$D$2:$E$62,2,FALSE))/(EOMONTH($BN$3,0)+1-$BN$3)*BT204-(VLOOKUP(O204,звания!$D$2:$E$62,2,FALSE))/(EOMONTH($BN$3,0)+1-$BN$3)*BT204))))</f>
        <v>0</v>
      </c>
      <c r="CG204" s="404">
        <f>IF(AND(SUM(BH204:BM204)&lt;360,((EOMONTH($G$3,0)-$G$3+1+(SUM(BH204:BM204)))&gt;0),SUM(BH204:BM204)+EOMONTH($G$3,0)-$G$3+1&lt;360),(CE204+CF204)*BV204%,IF(SUM(BH204:BM204)+EOMONTH($G$3,0)-$G$3+1&lt;=1800,((CE204+CF204)/(EOMONTH($G$3,0)-$G$3+1))*(360-SUM(BH204:BM204))*BV204%+(((CE204+CF204)/(EOMONTH($G$3,0)-$G$3+1))*((EOMONTH($G$3,0)-$G$3+1)-(360-SUM(BH204:BM204))))*25%,IF(AND(SUM(BH204:BM204)&lt;1800,((EOMONTH($G$3,0)-$G$3+1+SUM(BH204:BM204))&gt;=360),SUM(BH204:BM204)+EOMONTH($G$3,0)-$G$3+1&lt;1800),(CE204+CF204)*BV204%,IF(SUM(BH204:BM204)+EOMONTH($G$3,0)-$G$3+1&lt;=3600,((CE204+CF204)/(EOMONTH($G$3,0)-$G$3+1))*(1800-SUM(BH204:BM204))*BV204%+(((CE204+CF204)/(EOMONTH($G$3,0)-$G$3+1))*((EOMONTH($G$3,0)-$G$3+1)-(1800-SUM(BH204:BM204)))*30%),IF(AND(SUM(BH204:BM204)&lt;3600,((EOMONTH($G$3,0)-$G$3+1+SUM(BH204:BM204))&gt;=1800),SUM(BH204:BM204)+EOMONTH($G$3,0)-$G$3+1&lt;3600),(CE204+CF204)*BV204%,IF(SUM(BH204:BM204)+EOMONTH($G$3,0)-$G$3+1&lt;=5400,((CE204+CF204)/(EOMONTH($G$3,0)-$G$3+1))*(3600-SUM(BH204:BM204))*BV204%+(((CE204+CF204)/(EOMONTH($G$3,0)-$G$3+1))*((EOMONTH($G$3,0)-$G$3+1)-(3600-SUM(BH204:BM204))))*35%,IF(AND(SUM(BH204:BM204)&lt;5400,((EOMONTH($G$3,0)-$G$3+1+SUM(BH204:BM204))&gt;=3600),SUM(BH204:BM204)+EOMONTH($G$3,0)-$G$3+1&lt;5400),(CE204+CF204)*BV204%,IF(SUM(BH204:BM204)+EOMONTH($G$3,0)-$G$3+1&lt;=7200,((CE204+CF204)/(EOMONTH($G$3,0)-$G$3+1))*(5400-SUM(BH204:BM204))*BV204%+(((CE204+CF204)/(EOMONTH($G$3,0)-$G$3+1))*((EOMONTH($G$3,0)-$G$3+1)-(5400-SUM(BH204:BM204))))*40%,IF(AND(SUM(BH204:BM204)&lt;7200,((EOMONTH($G$3,0)-$G$3+1+SUM(BH204:BM204))&gt;=5400),SUM(BH204:BM204)+EOMONTH($G$3,0)-$G$3+1&lt;7200),(CE204+CF204)*BV204%,IF(SUM(BH204:BM204)+EOMONTH($G$3,0)-$G$3+1&lt;=9000,((CE204+CF204)/(EOMONTH($G$3,0)-$G$3+1))*(7200-SUM(BH204:BM204))*BV204%+(((CE204+CF204)/(EOMONTH($G$3,0)-$G$3+1))*((EOMONTH($G$3,0)-$G$3+1)-(7200-SUM(BH204:BM204))))*45%,IF(SUM(BH204:BM204)+EOMONTH($G$3,0)-$G$3+1&gt;=9000,((CE204+CF204)/(EOMONTH($G$3,0)-$G$3+1))*(9000-SUM(BH204:BM204))*BV204%+(((CE204+CF204)/(EOMONTH($G$3,0)-$G$3+1))*((EOMONTH($G$3,0)-$G$3+1)-(9000-SUM(BH204:BM204))))*50%,0)))))))))))</f>
        <v>0</v>
      </c>
      <c r="CH204" s="404">
        <f>IF(BW204=0,CF204*BX204%,IF(BW204&gt;0,((VLOOKUP(O204,звания!$D$2:$E$62,2,FALSE)/(EOMONTH($G$3,0)+1-$G$3)*BW204)*BX204%)))</f>
        <v>0</v>
      </c>
      <c r="CI204" s="404">
        <f>IF(BY204=0,CF204*BZ204%,IF(BY204&gt;0,(VLOOKUP(O204,звания!$D$2:$E$62,2,FALSE)/(EOMONTH($G$3,0)+1-$G$3)*BO204)*BZ204%)+(VLOOKUP(BS204,звания!$D$2:$E$62,2,FALSE)/(EOMONTH($G$3,0)+1-$G$3)*BU204)*BZ204%)</f>
        <v>0</v>
      </c>
      <c r="CJ204" s="404">
        <f>IF(CA204=0,CF204*CB204%,IF(CA204&gt;0,(VLOOKUP(O204,звания!$D$2:$E$62,2,FALSE)/(EOMONTH($G$3,0)+1-$G$3)*BO204)*CB204%)+(VLOOKUP(BS204,звания!$D$2:$E$62,2,FALSE)/(EOMONTH($G$3,0)+1-$G$3)*BU204)*CB204%)</f>
        <v>0</v>
      </c>
      <c r="CK204" s="404">
        <f>IF(CD204="Д",0,IF(CC204=0,CF204*CD204%,IF(CC204&gt;0,(VLOOKUP(O204,звания!$D$2:$E$62,2,FALSE)/(EOMONTH($G$3,0)+1-$G$3)*BO204)*CD204%)+(VLOOKUP(BS204,звания!$D$2:$E$62,2,FALSE)/(EOMONTH($G$3,0)+1-$G$3)*BU204)*CD204%))</f>
        <v>0</v>
      </c>
      <c r="CL204" s="404">
        <f>IF(BR204&gt;0,((VLOOKUP(C204,звания!$A$2:$B$62,2,FALSE)/(EOMONTH($G$3,0)+1-$G$3)*BO204+VLOOKUP(O204,звания!$D$2:$E$62,2,FALSE)/(EOMONTH($G$3,0)+1-$G$3)*BO204+(VLOOKUP(C204,звания!$A$2:$B$62,2,FALSE)/(EOMONTH($G$3,0)+1-$G$3)*BO204+VLOOKUP(O204,звания!$D$2:$E$62,2,FALSE)/(EOMONTH($G$3,0)+1-$G$3)*BO204)*BV204%)*BN204)+(VLOOKUP(C204,звания!$A$2:$B$62,2,FALSE)/(EOMONTH($G$3,0)+1-$G$3)*BU204+VLOOKUP(BS204,звания!$D$2:$E$62,2,FALSE)/(EOMONTH($G$3,0)+1-$G$3)*BU204+(VLOOKUP(C204,звания!$A$2:$B$62,2,FALSE)/(EOMONTH($G$3,0)+1-$G$3)*BU204+VLOOKUP(BS204,звания!$D$2:$E$62,2,FALSE)/(EOMONTH($G$3,0)+1-$G$3)*BU204)*BV204%)*BN204,(CE204+CF204+CG204)*BN204)</f>
        <v>0</v>
      </c>
      <c r="CM204" s="404"/>
      <c r="CN204" s="404"/>
      <c r="CO204" s="432">
        <f t="shared" si="274"/>
        <v>0</v>
      </c>
      <c r="CP204" s="638"/>
      <c r="CQ204" s="637">
        <f>IF(CF204=0,0,IF((SUM(BH204:BM204)&gt;360),(VLOOKUP(O204,звания!$F$2:$G$62,2,FALSE))/100,VLOOKUP(O204,звания!$F$2:$H$62,3,FALSE)/100))</f>
        <v>0</v>
      </c>
      <c r="CR204" s="617">
        <f>IF(B204="Виключений зі списків",IF(AND(BU204=0,360-BH204&lt;0),(VLOOKUP(O204,звания!$D$2:$E$62,2,FALSE))/(EOMONTH($B$3,0)+1-$B$3)*BO204*CQ204,IF(AND(360-BH204&gt;=0,360-BH204&lt;(EOMONTH($B$3,0)+1-$B$3)),(CF204/(EOMONTH($B$3,0)-$B$3+1)*(360-BH204))*CQ204+(CF204/(EOMONTH($B$3,0)-$B$3+1)*((EOMONTH($B$3,0)-$B$3+1)-(360-BH204)))*VLOOKUP(O204,звания!$F$2:$H$62,2,FALSE)/100,((((VLOOKUP(O204,звания!$D$2:$E$62,2,FALSE))/(EOMONTH($B$3,0)+1-$B$3)*BO204*CQ204+(VLOOKUP(BS204,звания!$D$2:$E$62,2,FALSE))/(EOMONTH($B$3,0)+1-$B$3)*BU204*(VLOOKUP(BS204,звания!$F$2:$G$62,2,FALSE)*0.01)+(IF(BT204=0,0,(VLOOKUP(BS204,звания!$D$2:$E$62,2,FALSE)/(EOMONTH($G$3,0)+1-$G$3)*BT204*(VLOOKUP(BS204,звания!$F$2:$G$62,2,FALSE)))*0.01-(VLOOKUP(O204,звания!$D$2:$E$62,2,FALSE)/(EOMONTH($G$3,0)+1-$G$3)*BT204*(VLOOKUP(O204,звания!$F$2:$G$62,2,FALSE)))*0.01)))))/100*(100-CP204))),(IF(AND(BU204=0,360-BH204&lt;0,CP204=0),(VLOOKUP(O204,звания!$D$2:$E$62,2,FALSE))/(EOMONTH($G$3,0)+1-$G$3)*BO204*CQ204,IF(AND(360-BH204&gt;=0,360-BH204&lt;(EOMONTH($G$3,0)+1-$G$3)),(CF204/(EOMONTH($G$3,0)-$G$3+1)*(360-BH204))*CQ204+(CF204/(EOMONTH($G$3,0)-$G$3+1)*((EOMONTH($G$3,0)-$G$3+1)-(360-BH204)))*VLOOKUP(O204,звания!$F$2:$H$62,2,FALSE)/100,((((VLOOKUP(O204,звания!$D$2:$E$62,2,FALSE))/(EOMONTH($G$3,0)+1-$G$3)*BO204*CQ204+(VLOOKUP(BS204,звания!$D$2:$E$62,2,FALSE))/(EOMONTH($G$3,0)+1-$G$3)*BU204*(VLOOKUP(BS204,звания!$F$2:$G$62,2,FALSE)*0.01)))/100*(100-CP204)+(IF(BT204=0,0,(VLOOKUP(BS204,звания!$D$2:$E$62,2,FALSE)/(EOMONTH($BN$3,0)+1-$BN$3)*BT204*(VLOOKUP(BS204,звания!$F$2:$G$62,2,FALSE)))*0.01-(VLOOKUP(O204,звания!$D$2:$E$62,2,FALSE)/(EOMONTH($BN$3,0)+1-$BN$3)*BT204*(VLOOKUP(O204,звания!$F$2:$G$62,2,FALSE)))*0.01)))))))</f>
        <v>0</v>
      </c>
      <c r="CS204" s="416">
        <f>SUM(CE204:CM204,CR204)</f>
        <v>0</v>
      </c>
      <c r="CT204" s="403"/>
      <c r="CU204" s="403"/>
      <c r="CV204" s="403">
        <f t="shared" si="275"/>
        <v>0</v>
      </c>
      <c r="CW204" s="556">
        <f t="shared" si="288"/>
        <v>0</v>
      </c>
      <c r="CX204" s="403">
        <f>IF(CU204=0,CW204*0.18,(CW204-CU204)*0.18)</f>
        <v>0</v>
      </c>
      <c r="CY204" s="403"/>
      <c r="CZ204" s="404">
        <f t="shared" si="244"/>
        <v>0</v>
      </c>
      <c r="DA204" s="403"/>
      <c r="DB204" s="403"/>
      <c r="DC204" s="403"/>
      <c r="DD204" s="421">
        <f t="shared" si="235"/>
        <v>0</v>
      </c>
      <c r="DE204" s="421">
        <f t="shared" si="257"/>
        <v>0</v>
      </c>
      <c r="DF204" s="403">
        <f>CX204</f>
        <v>0</v>
      </c>
      <c r="DG204" s="421">
        <f t="shared" si="248"/>
        <v>0</v>
      </c>
      <c r="DH204" s="421">
        <f t="shared" si="249"/>
        <v>0</v>
      </c>
      <c r="DI204" s="421"/>
      <c r="DJ204" s="422" t="str">
        <f t="shared" si="264"/>
        <v xml:space="preserve">    </v>
      </c>
      <c r="DK204" s="113" t="s">
        <v>477</v>
      </c>
      <c r="DL204" s="28"/>
      <c r="DM204" s="28"/>
      <c r="DN204" s="28"/>
      <c r="DO204" s="901"/>
      <c r="DP204" s="888"/>
      <c r="DQ204" s="817"/>
      <c r="DR204" s="818"/>
      <c r="DS204" s="819"/>
      <c r="DT204" s="820"/>
      <c r="DU204" s="124"/>
      <c r="DV204" s="110"/>
      <c r="DX204" s="84"/>
      <c r="DY204" s="84"/>
      <c r="DZ204" s="105"/>
      <c r="EH204" s="543">
        <f t="shared" si="276"/>
        <v>0</v>
      </c>
      <c r="EI204" s="404">
        <f t="shared" si="277"/>
        <v>0</v>
      </c>
      <c r="EJ204" s="29" t="str">
        <f t="shared" si="278"/>
        <v xml:space="preserve"> </v>
      </c>
      <c r="EK204" s="50"/>
      <c r="EL204" s="29"/>
      <c r="EM204" s="50"/>
      <c r="EN204" s="50"/>
      <c r="EO204" s="50"/>
      <c r="EP204" s="29"/>
    </row>
    <row r="205" spans="1:146" ht="17.45" customHeight="1">
      <c r="A205" s="650">
        <v>200</v>
      </c>
      <c r="B205" s="869" t="s">
        <v>829</v>
      </c>
      <c r="C205" s="911" t="s">
        <v>25</v>
      </c>
      <c r="D205" s="404" t="str">
        <f>DK205</f>
        <v>Складенко Ф.П.</v>
      </c>
      <c r="E205" s="416"/>
      <c r="F205" s="442"/>
      <c r="G205" s="409" t="str">
        <f>IF(P205&gt;$G$3,0,CONCATENATE((INT((BH205)/360)+INT((BI205)/360)+INT((BJ205)/360)+INT((BK205)/360)+INT((BL205)/360)+INT((BM205)/360))+INT((INT(MOD((BH205),360)/30)+INT(MOD((BI205),360)/30)+INT(MOD((BJ205),360)/30)+INT(MOD((BK205),360)/30)+INT(MOD((BL205),360)/30)+INT(MOD((BM205),360)/30)+INT((MOD(MOD((BH205),360),30)+MOD(MOD((BI205),360),30)+MOD(MOD((BJ205),360),30)+MOD(MOD((BK205),360),30)+MOD(MOD((BL205),360),30)+MOD(MOD((BM205),360),30))/30))/12),".",MOD(INT(MOD((BH205),360)/30)+INT(MOD((BI205),360)/30)+INT(MOD((BJ205),360)/30)+INT(MOD((BK205),360)/30)+INT(MOD((BL205),360)/30)+INT(MOD((BM205),360)/30)+INT((MOD(MOD((BH205),360),30)+MOD(MOD((BI205),360),30)+MOD(MOD((BJ205),360),30)+MOD(MOD((BK205),360),30)+MOD(MOD((BL205),360),30)+MOD(MOD((BM205),360),30))/30),12),".",INT(MOD(MOD(MOD((BH205),360),30)+MOD(MOD((BI205),360),30)+MOD(MOD((BJ205),360),30)+MOD(MOD((BK205),360),30)+MOD(MOD((BL205),360),30)+MOD(MOD((BM205),360),30),30))))</f>
        <v>8.2.13</v>
      </c>
      <c r="H205" s="407" t="str">
        <f>CONCATENATE(INT((BH205)/360),".",INT(MOD((BH205),360)/30),".",MOD(MOD((BH205),360),30))</f>
        <v>8.2.13</v>
      </c>
      <c r="I205" s="407" t="str">
        <f>IF(P205&gt;$G$3,0,CONCATENATE((INT((BH205)/360)+INT((BM205)/360))+INT((INT(MOD((BH205),360)/30)+INT(MOD((BM205),360)/30)+INT((MOD(MOD((BH205),360),30)+MOD(MOD((BM205),360),30))/30))/12),".",MOD(INT(MOD((BH205),360)/30)+INT(MOD((BM205),360)/30)+INT((MOD(MOD((BH205),360),30)+MOD(MOD((BM205),360),30))/30),12),".",INT(MOD(MOD(MOD((BH205),360),30)+MOD(MOD((BM205),360),30),30))))</f>
        <v>8.2.13</v>
      </c>
      <c r="J205" s="407" t="str">
        <f>CONCATENATE(INT(BI205/360),".",MOD(INT(BI205/30),12),".",MOD(INT(BI205),30))</f>
        <v>0.0.0</v>
      </c>
      <c r="K205" s="407" t="str">
        <f>CONCATENATE(INT(BJ205/360),".",MOD(INT(BJ205/30),12),".",MOD(INT(BJ205),30))</f>
        <v>0.0.0</v>
      </c>
      <c r="L205" s="407" t="str">
        <f>CONCATENATE(INT(BK205/360),".",MOD(INT(BK205/30),12),".",MOD(INT(BK205),30))</f>
        <v>0.0.0</v>
      </c>
      <c r="M205" s="407" t="str">
        <f>CONCATENATE(INT(BL205/360),".",MOD(INT(BL205/30),12),".",MOD(INT(BL205),30))</f>
        <v>0.0.0</v>
      </c>
      <c r="N205" s="408" t="str">
        <f>CONCATENATE(IF(INT(INT(DAYS360(BF205,BG205,1)/30)/24)&gt;=2,2,INT(INT(DAYS360(BF205,BG205,1)/30)/24)),".",IF(AND(INT(INT(DAYS360(BF205,BG205,1)/30)/24)&gt;=2,MOD(INT(BM205/30),12)&gt;=6),6,IF(ISODD(MOD(INT(DAYS360(BF205,BG205,1)/30),12)),MOD(INT(DAYS360(BF205,BG205,1)/60),12),MOD(INT(BM205/30),12))),".",IF(AND(INT(INT(DAYS360(BF205,BG205,1)/30)/24)&gt;=2,MOD(INT(BM205/30),12)&gt;=6),0,IF(ISODD(MOD(INT(DAYS360(BF205,BG205,1)/30),12)),INT((MOD(DAYS360(BF205,BG205,1),30)/2+15)),INT(MOD(DAYS360(BF205,BG205,1),30)/2))))</f>
        <v>0.0.0</v>
      </c>
      <c r="O205" s="930">
        <v>12</v>
      </c>
      <c r="P205" s="417">
        <v>41596</v>
      </c>
      <c r="Q205" s="417"/>
      <c r="R205" s="417"/>
      <c r="S205" s="417"/>
      <c r="T205" s="417"/>
      <c r="U205" s="417"/>
      <c r="V205" s="714"/>
      <c r="W205" s="714"/>
      <c r="X205" s="417"/>
      <c r="Y205" s="417"/>
      <c r="Z205" s="714"/>
      <c r="AA205" s="714"/>
      <c r="AB205" s="417"/>
      <c r="AC205" s="417"/>
      <c r="AD205" s="714"/>
      <c r="AE205" s="714"/>
      <c r="AF205" s="417"/>
      <c r="AG205" s="417"/>
      <c r="AH205" s="714"/>
      <c r="AI205" s="714"/>
      <c r="AJ205" s="417"/>
      <c r="AK205" s="417"/>
      <c r="AL205" s="714"/>
      <c r="AM205" s="714"/>
      <c r="AN205" s="417"/>
      <c r="AO205" s="417"/>
      <c r="AP205" s="714"/>
      <c r="AQ205" s="714"/>
      <c r="AR205" s="417"/>
      <c r="AS205" s="417"/>
      <c r="AT205" s="714"/>
      <c r="AU205" s="714"/>
      <c r="AV205" s="417"/>
      <c r="AW205" s="417"/>
      <c r="AX205" s="716"/>
      <c r="AY205" s="716"/>
      <c r="AZ205" s="635"/>
      <c r="BA205" s="635"/>
      <c r="BB205" s="716"/>
      <c r="BC205" s="716"/>
      <c r="BD205" s="635"/>
      <c r="BE205" s="635"/>
      <c r="BF205" s="717"/>
      <c r="BG205" s="717"/>
      <c r="BH205" s="432">
        <f t="shared" si="241"/>
        <v>2953</v>
      </c>
      <c r="BI205" s="432">
        <f>(IF(OR(W205&gt;$G$3,W205=0),IF(OR(V205=0,V205&gt;$G$3),0,DAYS360(V205,$G$3,1)),(DAYS360(V205,W205,1)))+IF(OR(Y205&gt;$G$3,Y205=0),IF(OR(X205=0,X205&gt;$G$3),0,DAYS360(X205,$G$3,1)),(DAYS360(X205,Y205,1)))+IF(OR(AA205&gt;$G$3,AA205=0),IF(OR(Z205=0,Z205&gt;$G$3),0,DAYS360(Z205,$G$3,1)),(DAYS360(Z205,AA205,1)))+IF(OR(AC205&gt;$G$3,AC205=0),IF(OR(AB205=0,AB205&gt;$G$3),0,DAYS360(AB205,$G$3,1)),(DAYS360(AB205,AC205,1)))+IF(OR(AE205&gt;$G$3,AE205=0),IF(OR(AD205=0,AD205&gt;$G$3),0,DAYS360(AD205,$G$3,1)),(DAYS360(AD205,AE205,1)))+IF(OR(AG205&gt;$G$3,AG205=0),IF(OR(AF205=0,AF205&gt;$G$3),0,DAYS360(AF205,$G$3,1)),(DAYS360(AF205,AG205,1)))+IF(OR(AI205&gt;$G$3,AI205=0),IF(OR(AH205=0,AH205&gt;$G$3),0,DAYS360(AH205,$G$3,1)),(DAYS360(AH205,AI205,1)))+IF(OR(AK205&gt;$G$3,AK205=0),IF(OR(AJ205=0,AJ205&gt;$G$3),0,DAYS360(AJ205,$G$3,1)),(DAYS360(AJ205,AK205,1)))+IF(OR(AM205&gt;$G$3,AM205=0),IF(OR(AL205=0,AL205&gt;$G$3),0,DAYS360(AL205,$G$3,1)),(DAYS360(AL205,AM205,1)))+IF(OR(AO205&gt;$G$3,AO205=0),IF(OR(AN205=0,AN205&gt;$G$3),0,DAYS360(AN205,$G$3,1)),(DAYS360(AN205,AO205,1)))+IF(OR(AQ205&gt;$G$3,AQ205=0),IF(OR(AP205=0,AP205&gt;$G$3),0,DAYS360(AP205,$G$3,1)),(DAYS360(AP205,AQ205,1)))+IF(OR(AS205&gt;$G$3,AS205=0),IF(OR(AR205=0,AR205&gt;$G$3),0,DAYS360(AR205,$G$3,1)),(DAYS360(AR205,AS205,1)))+IF(OR(AU205&gt;$G$3,AU205=0),IF(OR(AT205=0,AT205&gt;$G$3),0,DAYS360(AT205,$G$3,1)),(DAYS360(AT205,AU205,1)))+IF(OR(AW205&gt;$G$3,AW205=0),IF(OR(AV205=0,AV205&gt;$G$3),0,DAYS360(AV205,$G$3,1)),(DAYS360(AV205,AW205,1))))*2</f>
        <v>0</v>
      </c>
      <c r="BJ205" s="432">
        <f>(IF(OR(AY205&gt;$G$3,AY205=0),IF(OR(AX205=0,AX205&gt;$G$3),0,DAYS360(AX205,$G$3,1)),(DAYS360(AX205,AY205,1)))+IF(OR(BA205&gt;$G$3,BA205=0),IF(OR(AZ205=0,AZ205&gt;$G$3),0,DAYS360(AZ205,$G$3,1)),(DAYS360(AZ205,BA205,1))))/2</f>
        <v>0</v>
      </c>
      <c r="BK205" s="432">
        <f>(IF(OR(BC205&gt;$G$3,BC205=0),IF(OR(BB205=0,BB205&gt;$G$3),0,DAYS360(BB205,$G$3,1)),(DAYS360(BB205,BC205,1))))</f>
        <v>0</v>
      </c>
      <c r="BL205" s="432">
        <f>(IF(OR(BE205&gt;$G$3,BE205=0),IF(OR(BD205=0,BD205&gt;$G$3),0,DAYS360(BD205,$G$3,1)),(DAYS360(BD205,BE205,1))))/3</f>
        <v>0</v>
      </c>
      <c r="BM205" s="436">
        <f>IF(DAYS360(BF205,BG205)&gt;=1800,1800/2,(DAYS360(BF205,BG205,1))/2)</f>
        <v>0</v>
      </c>
      <c r="BN205" s="462">
        <v>0.65</v>
      </c>
      <c r="BO205" s="427">
        <f t="shared" si="242"/>
        <v>28</v>
      </c>
      <c r="BP205" s="725"/>
      <c r="BQ205" s="700"/>
      <c r="BR205" s="419"/>
      <c r="BS205" s="700"/>
      <c r="BT205" s="700"/>
      <c r="BU205" s="700"/>
      <c r="BV205" s="427">
        <f>IF((BH205+BI205+BJ205+BK205+BL205+BM205)&lt;360,0,IF(AND((BH205+BI205+BJ205+BK205+BL205+BM205)&gt;=360,(BH205+BI205+BJ205+BK205+BL205+BM205)&lt;1800),25,IF(AND((BH205+BI205+BJ205+BK205+BL205+BM205)&gt;=1800,(BH205+BI205+BJ205+BK205+BL205+BM205)&lt;3600),30,IF(AND((BH205+BI205+BJ205+BK205+BL205+BM205)&gt;=3600,(BH205+BI205+BJ205+BK205+BL205+BM205)&lt;5400),35,IF(AND((BH205+BI205+BJ205+BK205+BL205+BM205)&gt;=5400,(BH205+BI205+BJ205+BK205+BL205+BM205)&lt;7200),40,IF(AND((BH205+BI205+BJ205+BK205+BL205+BM205)&gt;=7200,(BH205+BI205+BJ205+BK205+BL205+BM205)&lt;9000),45,IF((BH205+BI205+BJ205+BK205+BL205+BM205)&gt;=9000,50,"ПРОВЕРЬ")))))))</f>
        <v>30</v>
      </c>
      <c r="BW205" s="427"/>
      <c r="BX205" s="427"/>
      <c r="BY205" s="419"/>
      <c r="BZ205" s="432"/>
      <c r="CA205" s="419"/>
      <c r="CB205" s="427"/>
      <c r="CC205" s="419"/>
      <c r="CD205" s="427"/>
      <c r="CE205" s="404">
        <f>IF(OR(C205=0,CD205="Д"),0,IF(AND(C205&gt;0,E205=0),VLOOKUP(C205,звания!A:B,2,FALSE)/((EOMONTH($G$3,0)+1)-$G$3)*BO205+VLOOKUP(C205,звания!A:B,2,FALSE)/((EOMONTH($G$3,0)+1)-$G$3)*BR205+VLOOKUP(C205,звания!A:B,2,FALSE)/((EOMONTH($G$3,0)+1)-$G$3)*BU205,IF(AND(C205&gt;0,E205&gt;0,F205&gt;=$G$3,BO205=(EOMONTH($G$3,0)+1)-$G$3),(VLOOKUP(E205,звания!A:B,2,FALSE)/(EOMONTH($G$3,0)-$G$3+1))*(F205-$G$3)+(VLOOKUP(C205,звания!A:B,2,FALSE)/(EOMONTH($G$3,0)-$G$3+1))*((EOMONTH($G$3,0)-$G$3+1)-(F205-$G$3)),IF(AND(C205&gt;0,E205&gt;0,F205&gt;$G$3,BO205&lt;(EOMONTH($G$3,0)+1)-$G$3,BO205&lt;&gt;0),VLOOKUP(E205,звания!A:B,2,FALSE)/((EOMONTH($G$3,0)+1)-$G$3)*((F205-$G$3)-(((EOMONTH($G$3,0)+1)-$G$3)-BO205-BU205-BR205))+VLOOKUP(C205,звания!A:B,2,FALSE)/((EOMONTH($G$3,0)+1)-$G$3)*(((EOMONTH($G$3,0)+1)-F205)),IF(F205&lt;$G$3,(VLOOKUP(C205,звания!A:B,2,FALSE)-VLOOKUP(E205,звания!A:B,2,FALSE))/((EOMONTH($BN$3,0)+1)-$BN$3)*(EOMONTH($BN$3,0)+1-F205)+VLOOKUP(C205,звания!A:B,2,FALSE)/((EOMONTH($G$3,0)+1)-$G$3)*BO205+VLOOKUP(C205,звания!A:B,2,FALSE)/((EOMONTH($G$3,0)+1)-$G$3)*BU205+VLOOKUP(C205,звания!A:B,2,FALSE)/((EOMONTH($G$3,0)+1)-$G$3)*BR205,0)))))</f>
        <v>1200</v>
      </c>
      <c r="CF205" s="404">
        <f>IF(OR(CD205="Д",C205=0),0,IF(B205="Виключений зі списків",IF(BS205=0,(VLOOKUP(O205,звания!$D$2:$E$62,2,FALSE))/(EOMONTH($B$3,0)+1-$B$3)*BO205+(VLOOKUP(BQ205,звания!$D$2:$E$62,2,FALSE))/(EOMONTH($B$3,0)+1-$B$3)*BR205,(((VLOOKUP(O205,звания!$D$2:$E$62,2,FALSE))/(EOMONTH($B$3,0)+1-$B$3))*BO205)+(VLOOKUP(BQ205,звания!$D$2:$E$62,2,FALSE))/(EOMONTH($B$3,0)+1-$B$3)*BR205+(VLOOKUP(BS205,звания!$D$2:$E$62,2,FALSE))/(EOMONTH($B$3,0)+1-$B$3)*BU205),IF(BS205=0,(VLOOKUP(O205,звания!$D$2:$E$62,2,FALSE))/(EOMONTH($G$3,0)+1-$G$3)*BO205+(VLOOKUP(BQ205,звания!$D$2:$E$62,2,FALSE))/(EOMONTH($G$3,0)+1-$G$3)*BR205,(((VLOOKUP(O205,звания!$D$2:$E$62,2,FALSE))/(EOMONTH($G$3,0)+1-$G$3))*BO205)+(VLOOKUP(BQ205,звания!$D$2:$E$62,2,FALSE))/(EOMONTH($G$3,0)+1-$G$3)*BR205+(VLOOKUP(BS205,звания!$D$2:$E$62,2,FALSE))/(EOMONTH($G$3,0)+1-$G$3)*BU205+IF(BT205=0,0,(VLOOKUP(BS205,звания!$D$2:$E$62,2,FALSE))/(EOMONTH($BN$3,0)+1-$BN$3)*BT205-(VLOOKUP(O205,звания!$D$2:$E$62,2,FALSE))/(EOMONTH($BN$3,0)+1-$BN$3)*BT205))))</f>
        <v>3440</v>
      </c>
      <c r="CG205" s="404">
        <f>IF(AND(SUM(BH205:BM205)&lt;360,((EOMONTH($G$3,0)-$G$3+1+(SUM(BH205:BM205)))&gt;0),SUM(BH205:BM205)+EOMONTH($G$3,0)-$G$3+1&lt;360),(CE205+CF205)*BV205%,IF(SUM(BH205:BM205)+EOMONTH($G$3,0)-$G$3+1&lt;=1800,((CE205+CF205)/(EOMONTH($G$3,0)-$G$3+1))*(360-SUM(BH205:BM205))*BV205%+(((CE205+CF205)/(EOMONTH($G$3,0)-$G$3+1))*((EOMONTH($G$3,0)-$G$3+1)-(360-SUM(BH205:BM205))))*25%,IF(AND(SUM(BH205:BM205)&lt;1800,((EOMONTH($G$3,0)-$G$3+1+SUM(BH205:BM205))&gt;=360),SUM(BH205:BM205)+EOMONTH($G$3,0)-$G$3+1&lt;1800),(CE205+CF205)*BV205%,IF(SUM(BH205:BM205)+EOMONTH($G$3,0)-$G$3+1&lt;=3600,((CE205+CF205)/(EOMONTH($G$3,0)-$G$3+1))*(1800-SUM(BH205:BM205))*BV205%+(((CE205+CF205)/(EOMONTH($G$3,0)-$G$3+1))*((EOMONTH($G$3,0)-$G$3+1)-(1800-SUM(BH205:BM205)))*30%),IF(AND(SUM(BH205:BM205)&lt;3600,((EOMONTH($G$3,0)-$G$3+1+SUM(BH205:BM205))&gt;=1800),SUM(BH205:BM205)+EOMONTH($G$3,0)-$G$3+1&lt;3600),(CE205+CF205)*BV205%,IF(SUM(BH205:BM205)+EOMONTH($G$3,0)-$G$3+1&lt;=5400,((CE205+CF205)/(EOMONTH($G$3,0)-$G$3+1))*(3600-SUM(BH205:BM205))*BV205%+(((CE205+CF205)/(EOMONTH($G$3,0)-$G$3+1))*((EOMONTH($G$3,0)-$G$3+1)-(3600-SUM(BH205:BM205))))*35%,IF(AND(SUM(BH205:BM205)&lt;5400,((EOMONTH($G$3,0)-$G$3+1+SUM(BH205:BM205))&gt;=3600),SUM(BH205:BM205)+EOMONTH($G$3,0)-$G$3+1&lt;5400),(CE205+CF205)*BV205%,IF(SUM(BH205:BM205)+EOMONTH($G$3,0)-$G$3+1&lt;=7200,((CE205+CF205)/(EOMONTH($G$3,0)-$G$3+1))*(5400-SUM(BH205:BM205))*BV205%+(((CE205+CF205)/(EOMONTH($G$3,0)-$G$3+1))*((EOMONTH($G$3,0)-$G$3+1)-(5400-SUM(BH205:BM205))))*40%,IF(AND(SUM(BH205:BM205)&lt;7200,((EOMONTH($G$3,0)-$G$3+1+SUM(BH205:BM205))&gt;=5400),SUM(BH205:BM205)+EOMONTH($G$3,0)-$G$3+1&lt;7200),(CE205+CF205)*BV205%,IF(SUM(BH205:BM205)+EOMONTH($G$3,0)-$G$3+1&lt;=9000,((CE205+CF205)/(EOMONTH($G$3,0)-$G$3+1))*(7200-SUM(BH205:BM205))*BV205%+(((CE205+CF205)/(EOMONTH($G$3,0)-$G$3+1))*((EOMONTH($G$3,0)-$G$3+1)-(7200-SUM(BH205:BM205))))*45%,IF(SUM(BH205:BM205)+EOMONTH($G$3,0)-$G$3+1&gt;=9000,((CE205+CF205)/(EOMONTH($G$3,0)-$G$3+1))*(9000-SUM(BH205:BM205))*BV205%+(((CE205+CF205)/(EOMONTH($G$3,0)-$G$3+1))*((EOMONTH($G$3,0)-$G$3+1)-(9000-SUM(BH205:BM205))))*50%,0)))))))))))</f>
        <v>1392</v>
      </c>
      <c r="CH205" s="404">
        <f>IF(BW205=0,CF205*BX205%,IF(BW205&gt;0,((VLOOKUP(O205,звания!$D$2:$E$62,2,FALSE)/(EOMONTH($G$3,0)+1-$G$3)*BW205)*BX205%)))</f>
        <v>0</v>
      </c>
      <c r="CI205" s="404">
        <f>IF(BY205=0,CF205*BZ205%,IF(BY205&gt;0,(VLOOKUP(O205,звания!$D$2:$E$62,2,FALSE)/(EOMONTH($G$3,0)+1-$G$3)*BO205)*BZ205%)+(VLOOKUP(BS205,звания!$D$2:$E$62,2,FALSE)/(EOMONTH($G$3,0)+1-$G$3)*BU205)*BZ205%)</f>
        <v>0</v>
      </c>
      <c r="CJ205" s="404">
        <f>IF(CA205=0,CF205*CB205%,IF(CA205&gt;0,(VLOOKUP(O205,звания!$D$2:$E$62,2,FALSE)/(EOMONTH($G$3,0)+1-$G$3)*BO205)*CB205%)+(VLOOKUP(BS205,звания!$D$2:$E$62,2,FALSE)/(EOMONTH($G$3,0)+1-$G$3)*BU205)*CB205%)</f>
        <v>0</v>
      </c>
      <c r="CK205" s="404">
        <f>IF(CD205="Д",0,IF(CC205=0,CF205*CD205%,IF(CC205&gt;0,(VLOOKUP(O205,звания!$D$2:$E$62,2,FALSE)/(EOMONTH($G$3,0)+1-$G$3)*BO205)*CD205%)+(VLOOKUP(BS205,звания!$D$2:$E$62,2,FALSE)/(EOMONTH($G$3,0)+1-$G$3)*BU205)*CD205%))</f>
        <v>0</v>
      </c>
      <c r="CL205" s="404">
        <f>IF(BR205&gt;0,((VLOOKUP(C205,звания!$A$2:$B$62,2,FALSE)/(EOMONTH($G$3,0)+1-$G$3)*BO205+VLOOKUP(O205,звания!$D$2:$E$62,2,FALSE)/(EOMONTH($G$3,0)+1-$G$3)*BO205+(VLOOKUP(C205,звания!$A$2:$B$62,2,FALSE)/(EOMONTH($G$3,0)+1-$G$3)*BO205+VLOOKUP(O205,звания!$D$2:$E$62,2,FALSE)/(EOMONTH($G$3,0)+1-$G$3)*BO205)*BV205%)*BN205)+(VLOOKUP(C205,звания!$A$2:$B$62,2,FALSE)/(EOMONTH($G$3,0)+1-$G$3)*BU205+VLOOKUP(BS205,звания!$D$2:$E$62,2,FALSE)/(EOMONTH($G$3,0)+1-$G$3)*BU205+(VLOOKUP(C205,звания!$A$2:$B$62,2,FALSE)/(EOMONTH($G$3,0)+1-$G$3)*BU205+VLOOKUP(BS205,звания!$D$2:$E$62,2,FALSE)/(EOMONTH($G$3,0)+1-$G$3)*BU205)*BV205%)*BN205,(CE205+CF205+CG205)*BN205)</f>
        <v>3920.8</v>
      </c>
      <c r="CM205" s="404"/>
      <c r="CN205" s="404"/>
      <c r="CO205" s="432">
        <f t="shared" si="274"/>
        <v>3</v>
      </c>
      <c r="CP205" s="638"/>
      <c r="CQ205" s="637">
        <f>IF(CF205=0,0,IF((SUM(BH205:BM205)&gt;360),(VLOOKUP(O205,звания!$F$2:$G$62,2,FALSE))/100,VLOOKUP(O205,звания!$F$2:$H$62,3,FALSE)/100))</f>
        <v>2.56</v>
      </c>
      <c r="CR205" s="617">
        <f>IF(B205="Виключений зі списків",IF(AND(BU205=0,360-BH205&lt;0),(VLOOKUP(O205,звания!$D$2:$E$62,2,FALSE))/(EOMONTH($B$3,0)+1-$B$3)*BO205*CQ205,IF(AND(360-BH205&gt;=0,360-BH205&lt;(EOMONTH($B$3,0)+1-$B$3)),(CF205/(EOMONTH($B$3,0)-$B$3+1)*(360-BH205))*CQ205+(CF205/(EOMONTH($B$3,0)-$B$3+1)*((EOMONTH($B$3,0)-$B$3+1)-(360-BH205)))*VLOOKUP(O205,звания!$F$2:$H$62,2,FALSE)/100,((((VLOOKUP(O205,звания!$D$2:$E$62,2,FALSE))/(EOMONTH($B$3,0)+1-$B$3)*BO205*CQ205+(VLOOKUP(BS205,звания!$D$2:$E$62,2,FALSE))/(EOMONTH($B$3,0)+1-$B$3)*BU205*(VLOOKUP(BS205,звания!$F$2:$G$62,2,FALSE)*0.01)+(IF(BT205=0,0,(VLOOKUP(BS205,звания!$D$2:$E$62,2,FALSE)/(EOMONTH($G$3,0)+1-$G$3)*BT205*(VLOOKUP(BS205,звания!$F$2:$G$62,2,FALSE)))*0.01-(VLOOKUP(O205,звания!$D$2:$E$62,2,FALSE)/(EOMONTH($G$3,0)+1-$G$3)*BT205*(VLOOKUP(O205,звания!$F$2:$G$62,2,FALSE)))*0.01)))))/100*(100-CP205))),(IF(AND(BU205=0,360-BH205&lt;0,CP205=0),(VLOOKUP(O205,звания!$D$2:$E$62,2,FALSE))/(EOMONTH($G$3,0)+1-$G$3)*BO205*CQ205,IF(AND(360-BH205&gt;=0,360-BH205&lt;(EOMONTH($G$3,0)+1-$G$3)),(CF205/(EOMONTH($G$3,0)-$G$3+1)*(360-BH205))*CQ205+(CF205/(EOMONTH($G$3,0)-$G$3+1)*((EOMONTH($G$3,0)-$G$3+1)-(360-BH205)))*VLOOKUP(O205,звания!$F$2:$H$62,2,FALSE)/100,((((VLOOKUP(O205,звания!$D$2:$E$62,2,FALSE))/(EOMONTH($G$3,0)+1-$G$3)*BO205*CQ205+(VLOOKUP(BS205,звания!$D$2:$E$62,2,FALSE))/(EOMONTH($G$3,0)+1-$G$3)*BU205*(VLOOKUP(BS205,звания!$F$2:$G$62,2,FALSE)*0.01)))/100*(100-CP205)+(IF(BT205=0,0,(VLOOKUP(BS205,звания!$D$2:$E$62,2,FALSE)/(EOMONTH($BN$3,0)+1-$BN$3)*BT205*(VLOOKUP(BS205,звания!$F$2:$G$62,2,FALSE)))*0.01-(VLOOKUP(O205,звания!$D$2:$E$62,2,FALSE)/(EOMONTH($BN$3,0)+1-$BN$3)*BT205*(VLOOKUP(O205,звания!$F$2:$G$62,2,FALSE)))*0.01)))))))</f>
        <v>8806.4</v>
      </c>
      <c r="CS205" s="416">
        <f>SUM(CE205:CM205,CR205)</f>
        <v>18759.2</v>
      </c>
      <c r="CT205" s="403"/>
      <c r="CU205" s="403"/>
      <c r="CV205" s="404">
        <f t="shared" si="275"/>
        <v>672.35</v>
      </c>
      <c r="CW205" s="426">
        <f t="shared" si="288"/>
        <v>19431.55</v>
      </c>
      <c r="CX205" s="404">
        <f>IF(CU205=0,CW205*0.18,(CW205-CU205)*0.18)</f>
        <v>3497.68</v>
      </c>
      <c r="CY205" s="1174">
        <v>5</v>
      </c>
      <c r="CZ205" s="404">
        <f t="shared" si="244"/>
        <v>239.42</v>
      </c>
      <c r="DA205" s="404"/>
      <c r="DB205" s="403"/>
      <c r="DC205" s="404"/>
      <c r="DD205" s="426">
        <f t="shared" si="235"/>
        <v>3737.1</v>
      </c>
      <c r="DE205" s="426">
        <f t="shared" si="257"/>
        <v>4127.0200000000004</v>
      </c>
      <c r="DF205" s="404">
        <f>CX205</f>
        <v>3497.68</v>
      </c>
      <c r="DG205" s="426">
        <f t="shared" si="248"/>
        <v>0</v>
      </c>
      <c r="DH205" s="426">
        <f t="shared" si="249"/>
        <v>19192.13</v>
      </c>
      <c r="DI205" s="421"/>
      <c r="DJ205" s="422" t="str">
        <f t="shared" si="264"/>
        <v xml:space="preserve">   31 від 01.03</v>
      </c>
      <c r="DK205" s="113" t="s">
        <v>1183</v>
      </c>
      <c r="DL205" s="28" t="s">
        <v>1184</v>
      </c>
      <c r="DM205" s="28" t="s">
        <v>1185</v>
      </c>
      <c r="DN205" s="28" t="s">
        <v>1186</v>
      </c>
      <c r="DO205" s="895">
        <v>2955600314</v>
      </c>
      <c r="DP205" s="886" t="s">
        <v>1250</v>
      </c>
      <c r="DQ205" s="817"/>
      <c r="DR205" s="818"/>
      <c r="DS205" s="819"/>
      <c r="DT205" s="820"/>
      <c r="DU205" s="124"/>
      <c r="DV205" s="110"/>
      <c r="DX205" s="84"/>
      <c r="DY205" s="84"/>
      <c r="DZ205" s="105"/>
      <c r="EH205" s="543">
        <f t="shared" si="276"/>
        <v>1</v>
      </c>
      <c r="EI205" s="404" t="str">
        <f t="shared" si="277"/>
        <v>ст.л-т</v>
      </c>
      <c r="EJ205" s="29" t="str">
        <f t="shared" si="278"/>
        <v>Складенко Ф.П.</v>
      </c>
      <c r="EK205" s="50"/>
      <c r="EL205" s="29"/>
      <c r="EM205" s="50"/>
      <c r="EN205" s="50"/>
      <c r="EO205" s="50"/>
      <c r="EP205" s="29"/>
    </row>
    <row r="206" spans="1:146" ht="17.45" hidden="1" customHeight="1">
      <c r="A206" s="402">
        <v>201</v>
      </c>
      <c r="B206" s="450"/>
      <c r="C206" s="940"/>
      <c r="D206" s="403" t="str">
        <f t="shared" si="265"/>
        <v xml:space="preserve"> </v>
      </c>
      <c r="E206" s="416"/>
      <c r="F206" s="417"/>
      <c r="G206" s="406" t="str">
        <f t="shared" si="289"/>
        <v>0.0.0</v>
      </c>
      <c r="H206" s="407" t="str">
        <f t="shared" si="262"/>
        <v>0.0.0</v>
      </c>
      <c r="I206" s="407" t="str">
        <f t="shared" si="290"/>
        <v>0.0.0</v>
      </c>
      <c r="J206" s="407" t="str">
        <f t="shared" si="279"/>
        <v>0.0.0</v>
      </c>
      <c r="K206" s="407" t="str">
        <f t="shared" si="280"/>
        <v>0.0.0</v>
      </c>
      <c r="L206" s="407" t="str">
        <f t="shared" si="281"/>
        <v>0.0.0</v>
      </c>
      <c r="M206" s="407" t="str">
        <f t="shared" si="282"/>
        <v>0.0.0</v>
      </c>
      <c r="N206" s="408" t="str">
        <f t="shared" si="291"/>
        <v>0.0.0</v>
      </c>
      <c r="O206" s="940"/>
      <c r="P206" s="417"/>
      <c r="Q206" s="417"/>
      <c r="R206" s="417"/>
      <c r="S206" s="417"/>
      <c r="T206" s="417"/>
      <c r="U206" s="417"/>
      <c r="V206" s="714"/>
      <c r="W206" s="714"/>
      <c r="X206" s="417"/>
      <c r="Y206" s="417"/>
      <c r="Z206" s="714"/>
      <c r="AA206" s="714"/>
      <c r="AB206" s="417"/>
      <c r="AC206" s="417"/>
      <c r="AD206" s="714"/>
      <c r="AE206" s="714"/>
      <c r="AF206" s="417"/>
      <c r="AG206" s="417"/>
      <c r="AH206" s="714"/>
      <c r="AI206" s="714"/>
      <c r="AJ206" s="417"/>
      <c r="AK206" s="417"/>
      <c r="AL206" s="714"/>
      <c r="AM206" s="714"/>
      <c r="AN206" s="417"/>
      <c r="AO206" s="417"/>
      <c r="AP206" s="714"/>
      <c r="AQ206" s="714"/>
      <c r="AR206" s="417"/>
      <c r="AS206" s="417"/>
      <c r="AT206" s="714"/>
      <c r="AU206" s="714"/>
      <c r="AV206" s="417"/>
      <c r="AW206" s="417"/>
      <c r="AX206" s="716"/>
      <c r="AY206" s="716"/>
      <c r="AZ206" s="635"/>
      <c r="BA206" s="635"/>
      <c r="BB206" s="716"/>
      <c r="BC206" s="716"/>
      <c r="BD206" s="635"/>
      <c r="BE206" s="635"/>
      <c r="BF206" s="717"/>
      <c r="BG206" s="717"/>
      <c r="BH206" s="432">
        <f t="shared" si="241"/>
        <v>0</v>
      </c>
      <c r="BI206" s="432">
        <f t="shared" si="283"/>
        <v>0</v>
      </c>
      <c r="BJ206" s="432">
        <f t="shared" si="284"/>
        <v>0</v>
      </c>
      <c r="BK206" s="432">
        <f t="shared" si="285"/>
        <v>0</v>
      </c>
      <c r="BL206" s="432">
        <f t="shared" si="286"/>
        <v>0</v>
      </c>
      <c r="BM206" s="436">
        <f t="shared" si="273"/>
        <v>0</v>
      </c>
      <c r="BN206" s="462">
        <v>0.65</v>
      </c>
      <c r="BO206" s="427">
        <f t="shared" si="242"/>
        <v>0</v>
      </c>
      <c r="BP206" s="419"/>
      <c r="BQ206" s="700"/>
      <c r="BR206" s="419"/>
      <c r="BS206" s="700"/>
      <c r="BT206" s="700"/>
      <c r="BU206" s="700"/>
      <c r="BV206" s="427">
        <f t="shared" si="271"/>
        <v>0</v>
      </c>
      <c r="BW206" s="419"/>
      <c r="BX206" s="782"/>
      <c r="BY206" s="419"/>
      <c r="BZ206" s="432"/>
      <c r="CA206" s="419"/>
      <c r="CB206" s="427"/>
      <c r="CC206" s="419"/>
      <c r="CD206" s="427"/>
      <c r="CE206" s="404">
        <f>IF(OR(C206=0,CD206="Д"),0,IF(AND(C206&gt;0,E206=0),VLOOKUP(C206,звания!A:B,2,FALSE)/((EOMONTH($G$3,0)+1)-$G$3)*BO206+VLOOKUP(C206,звания!A:B,2,FALSE)/((EOMONTH($G$3,0)+1)-$G$3)*BR206+VLOOKUP(C206,звания!A:B,2,FALSE)/((EOMONTH($G$3,0)+1)-$G$3)*BU206,IF(AND(C206&gt;0,E206&gt;0,F206&gt;=$G$3,BO206=(EOMONTH($G$3,0)+1)-$G$3),(VLOOKUP(E206,звания!A:B,2,FALSE)/(EOMONTH($G$3,0)-$G$3+1))*(F206-$G$3)+(VLOOKUP(C206,звания!A:B,2,FALSE)/(EOMONTH($G$3,0)-$G$3+1))*((EOMONTH($G$3,0)-$G$3+1)-(F206-$G$3)),IF(AND(C206&gt;0,E206&gt;0,F206&gt;$G$3,BO206&lt;(EOMONTH($G$3,0)+1)-$G$3,BO206&lt;&gt;0),VLOOKUP(E206,звания!A:B,2,FALSE)/((EOMONTH($G$3,0)+1)-$G$3)*((F206-$G$3)-(((EOMONTH($G$3,0)+1)-$G$3)-BO206-BU206-BR206))+VLOOKUP(C206,звания!A:B,2,FALSE)/((EOMONTH($G$3,0)+1)-$G$3)*(((EOMONTH($G$3,0)+1)-F206)),IF(F206&lt;$G$3,(VLOOKUP(C206,звания!A:B,2,FALSE)-VLOOKUP(E206,звания!A:B,2,FALSE))/((EOMONTH($BN$3,0)+1)-$BN$3)*(EOMONTH($BN$3,0)+1-F206)+VLOOKUP(C206,звания!A:B,2,FALSE)/((EOMONTH($G$3,0)+1)-$G$3)*BO206+VLOOKUP(C206,звания!A:B,2,FALSE)/((EOMONTH($G$3,0)+1)-$G$3)*BU206+VLOOKUP(C206,звания!A:B,2,FALSE)/((EOMONTH($G$3,0)+1)-$G$3)*BR206,0)))))</f>
        <v>0</v>
      </c>
      <c r="CF206" s="404">
        <f>IF(OR(CD206="Д",C206=0),0,IF(B206="Виключений зі списків",IF(BS206=0,(VLOOKUP(O206,звания!$D$2:$E$62,2,FALSE))/(EOMONTH($B$3,0)+1-$B$3)*BO206+(VLOOKUP(BQ206,звания!$D$2:$E$62,2,FALSE))/(EOMONTH($B$3,0)+1-$B$3)*BR206,(((VLOOKUP(O206,звания!$D$2:$E$62,2,FALSE))/(EOMONTH($B$3,0)+1-$B$3))*BO206)+(VLOOKUP(BQ206,звания!$D$2:$E$62,2,FALSE))/(EOMONTH($B$3,0)+1-$B$3)*BR206+(VLOOKUP(BS206,звания!$D$2:$E$62,2,FALSE))/(EOMONTH($B$3,0)+1-$B$3)*BU206),IF(BS206=0,(VLOOKUP(O206,звания!$D$2:$E$62,2,FALSE))/(EOMONTH($G$3,0)+1-$G$3)*BO206+(VLOOKUP(BQ206,звания!$D$2:$E$62,2,FALSE))/(EOMONTH($G$3,0)+1-$G$3)*BR206,(((VLOOKUP(O206,звания!$D$2:$E$62,2,FALSE))/(EOMONTH($G$3,0)+1-$G$3))*BO206)+(VLOOKUP(BQ206,звания!$D$2:$E$62,2,FALSE))/(EOMONTH($G$3,0)+1-$G$3)*BR206+(VLOOKUP(BS206,звания!$D$2:$E$62,2,FALSE))/(EOMONTH($G$3,0)+1-$G$3)*BU206+IF(BT206=0,0,(VLOOKUP(BS206,звания!$D$2:$E$62,2,FALSE))/(EOMONTH($BN$3,0)+1-$BN$3)*BT206-(VLOOKUP(O206,звания!$D$2:$E$62,2,FALSE))/(EOMONTH($BN$3,0)+1-$BN$3)*BT206))))</f>
        <v>0</v>
      </c>
      <c r="CG206" s="404">
        <f t="shared" si="287"/>
        <v>0</v>
      </c>
      <c r="CH206" s="404">
        <f>IF(BW206=0,CF206*BX206%,IF(BW206&gt;0,((VLOOKUP(O206,звания!$D$2:$E$62,2,FALSE)/(EOMONTH($G$3,0)+1-$G$3)*BW206)*BX206%)))</f>
        <v>0</v>
      </c>
      <c r="CI206" s="404">
        <f>IF(BY206=0,CF206*BZ206%,IF(BY206&gt;0,(VLOOKUP(O206,звания!$D$2:$E$62,2,FALSE)/(EOMONTH($G$3,0)+1-$G$3)*BO206)*BZ206%)+(VLOOKUP(BS206,звания!$D$2:$E$62,2,FALSE)/(EOMONTH($G$3,0)+1-$G$3)*BU206)*BZ206%)</f>
        <v>0</v>
      </c>
      <c r="CJ206" s="404">
        <f>IF(CA206=0,CF206*CB206%,IF(CA206&gt;0,(VLOOKUP(O206,звания!$D$2:$E$62,2,FALSE)/(EOMONTH($G$3,0)+1-$G$3)*BO206)*CB206%)+(VLOOKUP(BS206,звания!$D$2:$E$62,2,FALSE)/(EOMONTH($G$3,0)+1-$G$3)*BU206)*CB206%)</f>
        <v>0</v>
      </c>
      <c r="CK206" s="404">
        <f>IF(CD206="Д",0,IF(CC206=0,CF206*CD206%,IF(CC206&gt;0,(VLOOKUP(O206,звания!$D$2:$E$62,2,FALSE)/(EOMONTH($G$3,0)+1-$G$3)*BO206)*CD206%)+(VLOOKUP(BS206,звания!$D$2:$E$62,2,FALSE)/(EOMONTH($G$3,0)+1-$G$3)*BU206)*CD206%))</f>
        <v>0</v>
      </c>
      <c r="CL206" s="404">
        <f>IF(BR206&gt;0,((VLOOKUP(C206,звания!$A$2:$B$62,2,FALSE)/(EOMONTH($G$3,0)+1-$G$3)*BO206+VLOOKUP(O206,звания!$D$2:$E$62,2,FALSE)/(EOMONTH($G$3,0)+1-$G$3)*BO206+(VLOOKUP(C206,звания!$A$2:$B$62,2,FALSE)/(EOMONTH($G$3,0)+1-$G$3)*BO206+VLOOKUP(O206,звания!$D$2:$E$62,2,FALSE)/(EOMONTH($G$3,0)+1-$G$3)*BO206)*BV206%)*BN206)+(VLOOKUP(C206,звания!$A$2:$B$62,2,FALSE)/(EOMONTH($G$3,0)+1-$G$3)*BU206+VLOOKUP(BS206,звания!$D$2:$E$62,2,FALSE)/(EOMONTH($G$3,0)+1-$G$3)*BU206+(VLOOKUP(C206,звания!$A$2:$B$62,2,FALSE)/(EOMONTH($G$3,0)+1-$G$3)*BU206+VLOOKUP(BS206,звания!$D$2:$E$62,2,FALSE)/(EOMONTH($G$3,0)+1-$G$3)*BU206)*BV206%)*BN206,(CE206+CF206+CG206)*BN206)</f>
        <v>0</v>
      </c>
      <c r="CM206" s="404"/>
      <c r="CN206" s="404"/>
      <c r="CO206" s="432">
        <f t="shared" si="274"/>
        <v>0</v>
      </c>
      <c r="CP206" s="638"/>
      <c r="CQ206" s="637">
        <f>IF(CF206=0,0,IF((SUM(BH206:BM206)&gt;360),(VLOOKUP(O206,звания!$F$2:$G$62,2,FALSE))/100,VLOOKUP(O206,звания!$F$2:$H$62,3,FALSE)/100))</f>
        <v>0</v>
      </c>
      <c r="CR206" s="617">
        <f>IF(B206="Виключений зі списків",IF(AND(BU206=0,360-BH206&lt;0),(VLOOKUP(O206,звания!$D$2:$E$62,2,FALSE))/(EOMONTH($B$3,0)+1-$B$3)*BO206*CQ206,IF(AND(360-BH206&gt;=0,360-BH206&lt;(EOMONTH($B$3,0)+1-$B$3)),(CF206/(EOMONTH($B$3,0)-$B$3+1)*(360-BH206))*CQ206+(CF206/(EOMONTH($B$3,0)-$B$3+1)*((EOMONTH($B$3,0)-$B$3+1)-(360-BH206)))*VLOOKUP(O206,звания!$F$2:$H$62,2,FALSE)/100,((((VLOOKUP(O206,звания!$D$2:$E$62,2,FALSE))/(EOMONTH($B$3,0)+1-$B$3)*BO206*CQ206+(VLOOKUP(BS206,звания!$D$2:$E$62,2,FALSE))/(EOMONTH($B$3,0)+1-$B$3)*BU206*(VLOOKUP(BS206,звания!$F$2:$G$62,2,FALSE)*0.01)+(IF(BT206=0,0,(VLOOKUP(BS206,звания!$D$2:$E$62,2,FALSE)/(EOMONTH($G$3,0)+1-$G$3)*BT206*(VLOOKUP(BS206,звания!$F$2:$G$62,2,FALSE)))*0.01-(VLOOKUP(O206,звания!$D$2:$E$62,2,FALSE)/(EOMONTH($G$3,0)+1-$G$3)*BT206*(VLOOKUP(O206,звания!$F$2:$G$62,2,FALSE)))*0.01)))))/100*(100-CP206))),(IF(AND(BU206=0,360-BH206&lt;0,CP206=0),(VLOOKUP(O206,звания!$D$2:$E$62,2,FALSE))/(EOMONTH($G$3,0)+1-$G$3)*BO206*CQ206,IF(AND(360-BH206&gt;=0,360-BH206&lt;(EOMONTH($G$3,0)+1-$G$3)),(CF206/(EOMONTH($G$3,0)-$G$3+1)*(360-BH206))*CQ206+(CF206/(EOMONTH($G$3,0)-$G$3+1)*((EOMONTH($G$3,0)-$G$3+1)-(360-BH206)))*VLOOKUP(O206,звания!$F$2:$H$62,2,FALSE)/100,((((VLOOKUP(O206,звания!$D$2:$E$62,2,FALSE))/(EOMONTH($G$3,0)+1-$G$3)*BO206*CQ206+(VLOOKUP(BS206,звания!$D$2:$E$62,2,FALSE))/(EOMONTH($G$3,0)+1-$G$3)*BU206*(VLOOKUP(BS206,звания!$F$2:$G$62,2,FALSE)*0.01)))/100*(100-CP206)+(IF(BT206=0,0,(VLOOKUP(BS206,звания!$D$2:$E$62,2,FALSE)/(EOMONTH($BN$3,0)+1-$BN$3)*BT206*(VLOOKUP(BS206,звания!$F$2:$G$62,2,FALSE)))*0.01-(VLOOKUP(O206,звания!$D$2:$E$62,2,FALSE)/(EOMONTH($BN$3,0)+1-$BN$3)*BT206*(VLOOKUP(O206,звания!$F$2:$G$62,2,FALSE)))*0.01)))))))</f>
        <v>0</v>
      </c>
      <c r="CS206" s="416">
        <f t="shared" si="261"/>
        <v>0</v>
      </c>
      <c r="CT206" s="403"/>
      <c r="CU206" s="403"/>
      <c r="CV206" s="403">
        <f t="shared" si="275"/>
        <v>0</v>
      </c>
      <c r="CW206" s="556">
        <f t="shared" si="288"/>
        <v>0</v>
      </c>
      <c r="CX206" s="403">
        <f t="shared" si="292"/>
        <v>0</v>
      </c>
      <c r="CY206" s="403"/>
      <c r="CZ206" s="404">
        <f t="shared" si="244"/>
        <v>0</v>
      </c>
      <c r="DA206" s="403"/>
      <c r="DB206" s="403"/>
      <c r="DC206" s="403"/>
      <c r="DD206" s="421">
        <f t="shared" si="235"/>
        <v>0</v>
      </c>
      <c r="DE206" s="421">
        <f t="shared" si="257"/>
        <v>0</v>
      </c>
      <c r="DF206" s="403">
        <f t="shared" si="272"/>
        <v>0</v>
      </c>
      <c r="DG206" s="421">
        <f t="shared" si="248"/>
        <v>0</v>
      </c>
      <c r="DH206" s="421">
        <f t="shared" si="249"/>
        <v>0</v>
      </c>
      <c r="DI206" s="421"/>
      <c r="DJ206" s="422" t="str">
        <f t="shared" si="264"/>
        <v xml:space="preserve">    </v>
      </c>
      <c r="DK206" s="113" t="s">
        <v>477</v>
      </c>
      <c r="DL206" s="28"/>
      <c r="DM206" s="28"/>
      <c r="DN206" s="28"/>
      <c r="DO206" s="901"/>
      <c r="DP206" s="888"/>
      <c r="DQ206" s="827"/>
      <c r="DR206" s="818"/>
      <c r="DS206" s="819"/>
      <c r="DT206" s="839"/>
      <c r="DU206" s="124"/>
      <c r="DV206" s="122"/>
      <c r="DX206" s="84"/>
      <c r="DY206" s="84"/>
      <c r="DZ206" s="105"/>
      <c r="EH206" s="543">
        <f t="shared" si="276"/>
        <v>0</v>
      </c>
      <c r="EI206" s="404">
        <f t="shared" si="277"/>
        <v>0</v>
      </c>
      <c r="EJ206" s="29" t="str">
        <f t="shared" si="278"/>
        <v xml:space="preserve"> </v>
      </c>
      <c r="EK206" s="50"/>
      <c r="EL206" s="29"/>
      <c r="EM206" s="50"/>
      <c r="EN206" s="50"/>
      <c r="EO206" s="50"/>
      <c r="EP206" s="29"/>
    </row>
    <row r="207" spans="1:146" ht="17.45" hidden="1" customHeight="1">
      <c r="A207" s="446">
        <v>202</v>
      </c>
      <c r="B207" s="869" t="s">
        <v>813</v>
      </c>
      <c r="C207" s="911"/>
      <c r="D207" s="403" t="str">
        <f>DK207</f>
        <v>ВАКАНТ</v>
      </c>
      <c r="E207" s="416"/>
      <c r="F207" s="417"/>
      <c r="G207" s="406" t="str">
        <f t="shared" si="289"/>
        <v>0.0.0</v>
      </c>
      <c r="H207" s="407" t="str">
        <f>CONCATENATE(INT((BH207)/360),".",INT(MOD((BH207),360)/30),".",MOD(MOD((BH207),360),30))</f>
        <v>0.0.0</v>
      </c>
      <c r="I207" s="407" t="str">
        <f t="shared" si="290"/>
        <v>0.0.0</v>
      </c>
      <c r="J207" s="407" t="str">
        <f>CONCATENATE(INT(BI207/360),".",MOD(INT(BI207/30),12),".",MOD(INT(BI207),30))</f>
        <v>0.0.0</v>
      </c>
      <c r="K207" s="407" t="str">
        <f>CONCATENATE(INT(BJ207/360),".",MOD(INT(BJ207/30),12),".",MOD(INT(BJ207),30))</f>
        <v>0.0.0</v>
      </c>
      <c r="L207" s="407" t="str">
        <f>CONCATENATE(INT(BK207/360),".",MOD(INT(BK207/30),12),".",MOD(INT(BK207),30))</f>
        <v>0.0.0</v>
      </c>
      <c r="M207" s="407" t="str">
        <f>CONCATENATE(INT(BL207/360),".",MOD(INT(BL207/30),12),".",MOD(INT(BL207),30))</f>
        <v>0.0.0</v>
      </c>
      <c r="N207" s="408" t="str">
        <f t="shared" si="291"/>
        <v>0.0.0</v>
      </c>
      <c r="O207" s="930">
        <v>7</v>
      </c>
      <c r="P207" s="417"/>
      <c r="Q207" s="417"/>
      <c r="R207" s="417"/>
      <c r="S207" s="417"/>
      <c r="T207" s="417"/>
      <c r="U207" s="417"/>
      <c r="V207" s="714"/>
      <c r="W207" s="714"/>
      <c r="X207" s="417"/>
      <c r="Y207" s="417"/>
      <c r="Z207" s="714"/>
      <c r="AA207" s="714"/>
      <c r="AB207" s="417"/>
      <c r="AC207" s="417"/>
      <c r="AD207" s="714"/>
      <c r="AE207" s="714"/>
      <c r="AF207" s="417"/>
      <c r="AG207" s="417"/>
      <c r="AH207" s="714"/>
      <c r="AI207" s="714"/>
      <c r="AJ207" s="417"/>
      <c r="AK207" s="417"/>
      <c r="AL207" s="714"/>
      <c r="AM207" s="714"/>
      <c r="AN207" s="417"/>
      <c r="AO207" s="417"/>
      <c r="AP207" s="714"/>
      <c r="AQ207" s="714"/>
      <c r="AR207" s="417"/>
      <c r="AS207" s="417"/>
      <c r="AT207" s="714"/>
      <c r="AU207" s="714"/>
      <c r="AV207" s="417"/>
      <c r="AW207" s="417"/>
      <c r="AX207" s="716"/>
      <c r="AY207" s="716"/>
      <c r="AZ207" s="635"/>
      <c r="BA207" s="635"/>
      <c r="BB207" s="716"/>
      <c r="BC207" s="716"/>
      <c r="BD207" s="635"/>
      <c r="BE207" s="635"/>
      <c r="BF207" s="717"/>
      <c r="BG207" s="717"/>
      <c r="BH207" s="432">
        <f>IF(OR(P207=0,P207&gt;$G$3),0,IF(B207="Виключений зі списків",DAYS360(P207,IF(Q207=0,$B$3,Q207),1)+(DAYS360(R207,IF(AND(S207=0,Q207&gt;1,R207&gt;1),$B$3,S207),1)+(DAYS360(T207,IF(AND(U207=0,T207&gt;1,Q207&gt;1),$B$3,U207),1))),DAYS360(P207,IF(Q207=0,$G$3,Q207),1)+(DAYS360(R207,IF(AND(S207=0,Q207&gt;1,R207&gt;1),$G$3,S207),1)+(DAYS360(T207,IF(AND(U207=0,T207&gt;1,Q207&gt;1),$G$3,U207),1)))))</f>
        <v>0</v>
      </c>
      <c r="BI207" s="432">
        <f>(IF(OR(W207&gt;$G$3,W207=0),IF(OR(V207=0,V207&gt;$G$3),0,DAYS360(V207,$G$3,1)),(DAYS360(V207,W207,1)))+IF(OR(Y207&gt;$G$3,Y207=0),IF(OR(X207=0,X207&gt;$G$3),0,DAYS360(X207,$G$3,1)),(DAYS360(X207,Y207,1)))+IF(OR(AA207&gt;$G$3,AA207=0),IF(OR(Z207=0,Z207&gt;$G$3),0,DAYS360(Z207,$G$3,1)),(DAYS360(Z207,AA207,1)))+IF(OR(AC207&gt;$G$3,AC207=0),IF(OR(AB207=0,AB207&gt;$G$3),0,DAYS360(AB207,$G$3,1)),(DAYS360(AB207,AC207,1)))+IF(OR(AE207&gt;$G$3,AE207=0),IF(OR(AD207=0,AD207&gt;$G$3),0,DAYS360(AD207,$G$3,1)),(DAYS360(AD207,AE207,1)))+IF(OR(AG207&gt;$G$3,AG207=0),IF(OR(AF207=0,AF207&gt;$G$3),0,DAYS360(AF207,$G$3,1)),(DAYS360(AF207,AG207,1)))+IF(OR(AI207&gt;$G$3,AI207=0),IF(OR(AH207=0,AH207&gt;$G$3),0,DAYS360(AH207,$G$3,1)),(DAYS360(AH207,AI207,1)))+IF(OR(AK207&gt;$G$3,AK207=0),IF(OR(AJ207=0,AJ207&gt;$G$3),0,DAYS360(AJ207,$G$3,1)),(DAYS360(AJ207,AK207,1)))+IF(OR(AM207&gt;$G$3,AM207=0),IF(OR(AL207=0,AL207&gt;$G$3),0,DAYS360(AL207,$G$3,1)),(DAYS360(AL207,AM207,1)))+IF(OR(AO207&gt;$G$3,AO207=0),IF(OR(AN207=0,AN207&gt;$G$3),0,DAYS360(AN207,$G$3,1)),(DAYS360(AN207,AO207,1)))+IF(OR(AQ207&gt;$G$3,AQ207=0),IF(OR(AP207=0,AP207&gt;$G$3),0,DAYS360(AP207,$G$3,1)),(DAYS360(AP207,AQ207,1)))+IF(OR(AS207&gt;$G$3,AS207=0),IF(OR(AR207=0,AR207&gt;$G$3),0,DAYS360(AR207,$G$3,1)),(DAYS360(AR207,AS207,1)))+IF(OR(AU207&gt;$G$3,AU207=0),IF(OR(AT207=0,AT207&gt;$G$3),0,DAYS360(AT207,$G$3,1)),(DAYS360(AT207,AU207,1)))+IF(OR(AW207&gt;$G$3,AW207=0),IF(OR(AV207=0,AV207&gt;$G$3),0,DAYS360(AV207,$G$3,1)),(DAYS360(AV207,AW207,1))))*2</f>
        <v>0</v>
      </c>
      <c r="BJ207" s="432">
        <f>(IF(OR(AY207&gt;$G$3,AY207=0),IF(OR(AX207=0,AX207&gt;$G$3),0,DAYS360(AX207,$G$3,1)),(DAYS360(AX207,AY207,1)))+IF(OR(BA207&gt;$G$3,BA207=0),IF(OR(AZ207=0,AZ207&gt;$G$3),0,DAYS360(AZ207,$G$3,1)),(DAYS360(AZ207,BA207,1))))/2</f>
        <v>0</v>
      </c>
      <c r="BK207" s="432">
        <f>(IF(OR(BC207&gt;$G$3,BC207=0),IF(OR(BB207=0,BB207&gt;$G$3),0,DAYS360(BB207,$G$3,1)),(DAYS360(BB207,BC207,1))))</f>
        <v>0</v>
      </c>
      <c r="BL207" s="432">
        <f>(IF(OR(BE207&gt;$G$3,BE207=0),IF(OR(BD207=0,BD207&gt;$G$3),0,DAYS360(BD207,$G$3,1)),(DAYS360(BD207,BE207,1))))/3</f>
        <v>0</v>
      </c>
      <c r="BM207" s="436">
        <f>IF(DAYS360(BF207,BG207)&gt;=1800,1800/2,(DAYS360(BF207,BG207,1))/2)</f>
        <v>0</v>
      </c>
      <c r="BN207" s="462">
        <v>0.65</v>
      </c>
      <c r="BO207" s="427">
        <f>IF(CD207="Д",0,IF(B207="Виключений зі списків",BP207-$B$3+1,IF(AND(BR207=0,BU207=0,O207&lt;&gt;0,BP207=0),EOMONTH($G$3,0)+1-$G$3,IF(AND(BR207=0,BU207=0,O207&lt;&gt;0,BP207&gt;0),EOMONTH($G$3,0)+1-BP207,IF(AND(BR207=0,BU207&gt;0,BP207&gt;$G$3),(EOMONTH($G$3,0)+1-$G$3)-BU207-(BP207-$G$3),IF(AND(BR207&gt;0,O207&lt;&gt;0,BP207&gt;$G$3),(EOMONTH($G$3,0)+1-$G$3)-BU207-BR207-(BP207-$G$3),IF(AND(BR207&gt;0,O207&lt;&gt;0,OR(BP207=0,BP207=$G$3)),(EOMONTH($G$3,0)+1-$G$3)-BU207-BR207,IF(AND(O207=0,BR207&gt;0),BR207+BU207,IF(AND(BU207&gt;0,BR207=0,BP207=0),(EOMONTH($G$3,0)+1-$G$3)-BU207,0)))))))))</f>
        <v>28</v>
      </c>
      <c r="BP207" s="419"/>
      <c r="BQ207" s="700"/>
      <c r="BR207" s="419"/>
      <c r="BS207" s="700"/>
      <c r="BT207" s="700"/>
      <c r="BU207" s="700"/>
      <c r="BV207" s="427">
        <f>IF((BH207+BI207+BJ207+BK207+BL207+BM207)&lt;360,0,IF(AND((BH207+BI207+BJ207+BK207+BL207+BM207)&gt;=360,(BH207+BI207+BJ207+BK207+BL207+BM207)&lt;1800),25,IF(AND((BH207+BI207+BJ207+BK207+BL207+BM207)&gt;=1800,(BH207+BI207+BJ207+BK207+BL207+BM207)&lt;3600),30,IF(AND((BH207+BI207+BJ207+BK207+BL207+BM207)&gt;=3600,(BH207+BI207+BJ207+BK207+BL207+BM207)&lt;5400),35,IF(AND((BH207+BI207+BJ207+BK207+BL207+BM207)&gt;=5400,(BH207+BI207+BJ207+BK207+BL207+BM207)&lt;7200),40,IF(AND((BH207+BI207+BJ207+BK207+BL207+BM207)&gt;=7200,(BH207+BI207+BJ207+BK207+BL207+BM207)&lt;9000),45,IF((BH207+BI207+BJ207+BK207+BL207+BM207)&gt;=9000,50,"ПРОВЕРЬ")))))))</f>
        <v>0</v>
      </c>
      <c r="BW207" s="419"/>
      <c r="BX207" s="781"/>
      <c r="BY207" s="700"/>
      <c r="BZ207" s="432"/>
      <c r="CA207" s="700"/>
      <c r="CB207" s="432"/>
      <c r="CC207" s="700"/>
      <c r="CD207" s="432"/>
      <c r="CE207" s="404">
        <f>IF(OR(C207=0,CD207="Д"),0,IF(AND(C207&gt;0,E207=0),VLOOKUP(C207,звания!A:B,2,FALSE)/((EOMONTH($G$3,0)+1)-$G$3)*BO207+VLOOKUP(C207,звания!A:B,2,FALSE)/((EOMONTH($G$3,0)+1)-$G$3)*BR207+VLOOKUP(C207,звания!A:B,2,FALSE)/((EOMONTH($G$3,0)+1)-$G$3)*BU207,IF(AND(C207&gt;0,E207&gt;0,F207&gt;=$G$3,BO207=(EOMONTH($G$3,0)+1)-$G$3),(VLOOKUP(E207,звания!A:B,2,FALSE)/(EOMONTH($G$3,0)-$G$3+1))*(F207-$G$3)+(VLOOKUP(C207,звания!A:B,2,FALSE)/(EOMONTH($G$3,0)-$G$3+1))*((EOMONTH($G$3,0)-$G$3+1)-(F207-$G$3)),IF(AND(C207&gt;0,E207&gt;0,F207&gt;$G$3,BO207&lt;(EOMONTH($G$3,0)+1)-$G$3,BO207&lt;&gt;0),VLOOKUP(E207,звания!A:B,2,FALSE)/((EOMONTH($G$3,0)+1)-$G$3)*((F207-$G$3)-(((EOMONTH($G$3,0)+1)-$G$3)-BO207-BU207-BR207))+VLOOKUP(C207,звания!A:B,2,FALSE)/((EOMONTH($G$3,0)+1)-$G$3)*(((EOMONTH($G$3,0)+1)-F207)),IF(F207&lt;$G$3,(VLOOKUP(C207,звания!A:B,2,FALSE)-VLOOKUP(E207,звания!A:B,2,FALSE))/((EOMONTH($BN$3,0)+1)-$BN$3)*(EOMONTH($BN$3,0)+1-F207)+VLOOKUP(C207,звания!A:B,2,FALSE)/((EOMONTH($G$3,0)+1)-$G$3)*BO207+VLOOKUP(C207,звания!A:B,2,FALSE)/((EOMONTH($G$3,0)+1)-$G$3)*BU207+VLOOKUP(C207,звания!A:B,2,FALSE)/((EOMONTH($G$3,0)+1)-$G$3)*BR207,0)))))</f>
        <v>0</v>
      </c>
      <c r="CF207" s="404">
        <f>IF(OR(CD207="Д",C207=0),0,IF(B207="Виключений зі списків",IF(BS207=0,(VLOOKUP(O207,звания!$D$2:$E$62,2,FALSE))/(EOMONTH($B$3,0)+1-$B$3)*BO207+(VLOOKUP(BQ207,звания!$D$2:$E$62,2,FALSE))/(EOMONTH($B$3,0)+1-$B$3)*BR207,(((VLOOKUP(O207,звания!$D$2:$E$62,2,FALSE))/(EOMONTH($B$3,0)+1-$B$3))*BO207)+(VLOOKUP(BQ207,звания!$D$2:$E$62,2,FALSE))/(EOMONTH($B$3,0)+1-$B$3)*BR207+(VLOOKUP(BS207,звания!$D$2:$E$62,2,FALSE))/(EOMONTH($B$3,0)+1-$B$3)*BU207),IF(BS207=0,(VLOOKUP(O207,звания!$D$2:$E$62,2,FALSE))/(EOMONTH($G$3,0)+1-$G$3)*BO207+(VLOOKUP(BQ207,звания!$D$2:$E$62,2,FALSE))/(EOMONTH($G$3,0)+1-$G$3)*BR207,(((VLOOKUP(O207,звания!$D$2:$E$62,2,FALSE))/(EOMONTH($G$3,0)+1-$G$3))*BO207)+(VLOOKUP(BQ207,звания!$D$2:$E$62,2,FALSE))/(EOMONTH($G$3,0)+1-$G$3)*BR207+(VLOOKUP(BS207,звания!$D$2:$E$62,2,FALSE))/(EOMONTH($G$3,0)+1-$G$3)*BU207+IF(BT207=0,0,(VLOOKUP(BS207,звания!$D$2:$E$62,2,FALSE))/(EOMONTH($BN$3,0)+1-$BN$3)*BT207-(VLOOKUP(O207,звания!$D$2:$E$62,2,FALSE))/(EOMONTH($BN$3,0)+1-$BN$3)*BT207))))</f>
        <v>0</v>
      </c>
      <c r="CG207" s="404">
        <f>IF(AND(SUM(BH207:BM207)&lt;360,((EOMONTH($G$3,0)-$G$3+1+(SUM(BH207:BM207)))&gt;0),SUM(BH207:BM207)+EOMONTH($G$3,0)-$G$3+1&lt;360),(CE207+CF207)*BV207%,IF(SUM(BH207:BM207)+EOMONTH($G$3,0)-$G$3+1&lt;=1800,((CE207+CF207)/(EOMONTH($G$3,0)-$G$3+1))*(360-SUM(BH207:BM207))*BV207%+(((CE207+CF207)/(EOMONTH($G$3,0)-$G$3+1))*((EOMONTH($G$3,0)-$G$3+1)-(360-SUM(BH207:BM207))))*25%,IF(AND(SUM(BH207:BM207)&lt;1800,((EOMONTH($G$3,0)-$G$3+1+SUM(BH207:BM207))&gt;=360),SUM(BH207:BM207)+EOMONTH($G$3,0)-$G$3+1&lt;1800),(CE207+CF207)*BV207%,IF(SUM(BH207:BM207)+EOMONTH($G$3,0)-$G$3+1&lt;=3600,((CE207+CF207)/(EOMONTH($G$3,0)-$G$3+1))*(1800-SUM(BH207:BM207))*BV207%+(((CE207+CF207)/(EOMONTH($G$3,0)-$G$3+1))*((EOMONTH($G$3,0)-$G$3+1)-(1800-SUM(BH207:BM207)))*30%),IF(AND(SUM(BH207:BM207)&lt;3600,((EOMONTH($G$3,0)-$G$3+1+SUM(BH207:BM207))&gt;=1800),SUM(BH207:BM207)+EOMONTH($G$3,0)-$G$3+1&lt;3600),(CE207+CF207)*BV207%,IF(SUM(BH207:BM207)+EOMONTH($G$3,0)-$G$3+1&lt;=5400,((CE207+CF207)/(EOMONTH($G$3,0)-$G$3+1))*(3600-SUM(BH207:BM207))*BV207%+(((CE207+CF207)/(EOMONTH($G$3,0)-$G$3+1))*((EOMONTH($G$3,0)-$G$3+1)-(3600-SUM(BH207:BM207))))*35%,IF(AND(SUM(BH207:BM207)&lt;5400,((EOMONTH($G$3,0)-$G$3+1+SUM(BH207:BM207))&gt;=3600),SUM(BH207:BM207)+EOMONTH($G$3,0)-$G$3+1&lt;5400),(CE207+CF207)*BV207%,IF(SUM(BH207:BM207)+EOMONTH($G$3,0)-$G$3+1&lt;=7200,((CE207+CF207)/(EOMONTH($G$3,0)-$G$3+1))*(5400-SUM(BH207:BM207))*BV207%+(((CE207+CF207)/(EOMONTH($G$3,0)-$G$3+1))*((EOMONTH($G$3,0)-$G$3+1)-(5400-SUM(BH207:BM207))))*40%,IF(AND(SUM(BH207:BM207)&lt;7200,((EOMONTH($G$3,0)-$G$3+1+SUM(BH207:BM207))&gt;=5400),SUM(BH207:BM207)+EOMONTH($G$3,0)-$G$3+1&lt;7200),(CE207+CF207)*BV207%,IF(SUM(BH207:BM207)+EOMONTH($G$3,0)-$G$3+1&lt;=9000,((CE207+CF207)/(EOMONTH($G$3,0)-$G$3+1))*(7200-SUM(BH207:BM207))*BV207%+(((CE207+CF207)/(EOMONTH($G$3,0)-$G$3+1))*((EOMONTH($G$3,0)-$G$3+1)-(7200-SUM(BH207:BM207))))*45%,IF(SUM(BH207:BM207)+EOMONTH($G$3,0)-$G$3+1&gt;=9000,((CE207+CF207)/(EOMONTH($G$3,0)-$G$3+1))*(9000-SUM(BH207:BM207))*BV207%+(((CE207+CF207)/(EOMONTH($G$3,0)-$G$3+1))*((EOMONTH($G$3,0)-$G$3+1)-(9000-SUM(BH207:BM207))))*50%,0)))))))))))</f>
        <v>0</v>
      </c>
      <c r="CH207" s="404">
        <f>IF(BW207=0,CF207*BX207%,IF(BW207&gt;0,((VLOOKUP(O207,звания!$D$2:$E$62,2,FALSE)/(EOMONTH($G$3,0)+1-$G$3)*BW207)*BX207%)))</f>
        <v>0</v>
      </c>
      <c r="CI207" s="404">
        <f>IF(BY207=0,CF207*BZ207%,IF(BY207&gt;0,(VLOOKUP(O207,звания!$D$2:$E$62,2,FALSE)/(EOMONTH($G$3,0)+1-$G$3)*BO207)*BZ207%)+(VLOOKUP(BS207,звания!$D$2:$E$62,2,FALSE)/(EOMONTH($G$3,0)+1-$G$3)*BU207)*BZ207%)</f>
        <v>0</v>
      </c>
      <c r="CJ207" s="404">
        <f>IF(CA207=0,CF207*CB207%,IF(CA207&gt;0,(VLOOKUP(O207,звания!$D$2:$E$62,2,FALSE)/(EOMONTH($G$3,0)+1-$G$3)*BO207)*CB207%)+(VLOOKUP(BS207,звания!$D$2:$E$62,2,FALSE)/(EOMONTH($G$3,0)+1-$G$3)*BU207)*CB207%)</f>
        <v>0</v>
      </c>
      <c r="CK207" s="404">
        <f>IF(CD207="Д",0,IF(CC207=0,CF207*CD207%,IF(CC207&gt;0,(VLOOKUP(O207,звания!$D$2:$E$62,2,FALSE)/(EOMONTH($G$3,0)+1-$G$3)*BO207)*CD207%)+(VLOOKUP(BS207,звания!$D$2:$E$62,2,FALSE)/(EOMONTH($G$3,0)+1-$G$3)*BU207)*CD207%))</f>
        <v>0</v>
      </c>
      <c r="CL207" s="404">
        <f>IF(BR207&gt;0,((VLOOKUP(C207,звания!$A$2:$B$62,2,FALSE)/(EOMONTH($G$3,0)+1-$G$3)*BO207+VLOOKUP(O207,звания!$D$2:$E$62,2,FALSE)/(EOMONTH($G$3,0)+1-$G$3)*BO207+(VLOOKUP(C207,звания!$A$2:$B$62,2,FALSE)/(EOMONTH($G$3,0)+1-$G$3)*BO207+VLOOKUP(O207,звания!$D$2:$E$62,2,FALSE)/(EOMONTH($G$3,0)+1-$G$3)*BO207)*BV207%)*BN207)+(VLOOKUP(C207,звания!$A$2:$B$62,2,FALSE)/(EOMONTH($G$3,0)+1-$G$3)*BU207+VLOOKUP(BS207,звания!$D$2:$E$62,2,FALSE)/(EOMONTH($G$3,0)+1-$G$3)*BU207+(VLOOKUP(C207,звания!$A$2:$B$62,2,FALSE)/(EOMONTH($G$3,0)+1-$G$3)*BU207+VLOOKUP(BS207,звания!$D$2:$E$62,2,FALSE)/(EOMONTH($G$3,0)+1-$G$3)*BU207)*BV207%)*BN207,(CE207+CF207+CG207)*BN207)</f>
        <v>0</v>
      </c>
      <c r="CM207" s="404"/>
      <c r="CN207" s="404"/>
      <c r="CO207" s="432">
        <f t="shared" si="274"/>
        <v>0</v>
      </c>
      <c r="CP207" s="638"/>
      <c r="CQ207" s="637">
        <f>IF(CF207=0,0,IF((SUM(BH207:BM207)&gt;360),(VLOOKUP(O207,звания!$F$2:$G$62,2,FALSE))/100,VLOOKUP(O207,звания!$F$2:$H$62,3,FALSE)/100))</f>
        <v>0</v>
      </c>
      <c r="CR207" s="617">
        <f>IF(B207="Виключений зі списків",IF(AND(BU207=0,360-BH207&lt;0),(VLOOKUP(O207,звания!$D$2:$E$62,2,FALSE))/(EOMONTH($B$3,0)+1-$B$3)*BO207*CQ207,IF(AND(360-BH207&gt;=0,360-BH207&lt;(EOMONTH($B$3,0)+1-$B$3)),(CF207/(EOMONTH($B$3,0)-$B$3+1)*(360-BH207))*CQ207+(CF207/(EOMONTH($B$3,0)-$B$3+1)*((EOMONTH($B$3,0)-$B$3+1)-(360-BH207)))*VLOOKUP(O207,звания!$F$2:$H$62,2,FALSE)/100,((((VLOOKUP(O207,звания!$D$2:$E$62,2,FALSE))/(EOMONTH($B$3,0)+1-$B$3)*BO207*CQ207+(VLOOKUP(BS207,звания!$D$2:$E$62,2,FALSE))/(EOMONTH($B$3,0)+1-$B$3)*BU207*(VLOOKUP(BS207,звания!$F$2:$G$62,2,FALSE)*0.01)+(IF(BT207=0,0,(VLOOKUP(BS207,звания!$D$2:$E$62,2,FALSE)/(EOMONTH($G$3,0)+1-$G$3)*BT207*(VLOOKUP(BS207,звания!$F$2:$G$62,2,FALSE)))*0.01-(VLOOKUP(O207,звания!$D$2:$E$62,2,FALSE)/(EOMONTH($G$3,0)+1-$G$3)*BT207*(VLOOKUP(O207,звания!$F$2:$G$62,2,FALSE)))*0.01)))))/100*(100-CP207))),(IF(AND(BU207=0,360-BH207&lt;0,CP207=0),(VLOOKUP(O207,звания!$D$2:$E$62,2,FALSE))/(EOMONTH($G$3,0)+1-$G$3)*BO207*CQ207,IF(AND(360-BH207&gt;=0,360-BH207&lt;(EOMONTH($G$3,0)+1-$G$3)),(CF207/(EOMONTH($G$3,0)-$G$3+1)*(360-BH207))*CQ207+(CF207/(EOMONTH($G$3,0)-$G$3+1)*((EOMONTH($G$3,0)-$G$3+1)-(360-BH207)))*VLOOKUP(O207,звания!$F$2:$H$62,2,FALSE)/100,((((VLOOKUP(O207,звания!$D$2:$E$62,2,FALSE))/(EOMONTH($G$3,0)+1-$G$3)*BO207*CQ207+(VLOOKUP(BS207,звания!$D$2:$E$62,2,FALSE))/(EOMONTH($G$3,0)+1-$G$3)*BU207*(VLOOKUP(BS207,звания!$F$2:$G$62,2,FALSE)*0.01)))/100*(100-CP207)+(IF(BT207=0,0,(VLOOKUP(BS207,звания!$D$2:$E$62,2,FALSE)/(EOMONTH($BN$3,0)+1-$BN$3)*BT207*(VLOOKUP(BS207,звания!$F$2:$G$62,2,FALSE)))*0.01-(VLOOKUP(O207,звания!$D$2:$E$62,2,FALSE)/(EOMONTH($BN$3,0)+1-$BN$3)*BT207*(VLOOKUP(O207,звания!$F$2:$G$62,2,FALSE)))*0.01)))))))</f>
        <v>0</v>
      </c>
      <c r="CS207" s="416">
        <f t="shared" si="261"/>
        <v>0</v>
      </c>
      <c r="CT207" s="403"/>
      <c r="CU207" s="403"/>
      <c r="CV207" s="403">
        <f t="shared" si="275"/>
        <v>0</v>
      </c>
      <c r="CW207" s="556">
        <f t="shared" si="288"/>
        <v>0</v>
      </c>
      <c r="CX207" s="403">
        <f>IF(CU207=0,CW207*0.18,(CW207-CU207)*0.18)</f>
        <v>0</v>
      </c>
      <c r="CY207" s="403"/>
      <c r="CZ207" s="404">
        <f t="shared" si="244"/>
        <v>0</v>
      </c>
      <c r="DA207" s="403"/>
      <c r="DB207" s="403"/>
      <c r="DC207" s="403"/>
      <c r="DD207" s="421">
        <f t="shared" si="235"/>
        <v>0</v>
      </c>
      <c r="DE207" s="421">
        <f>(CW207-CV207)*22%</f>
        <v>0</v>
      </c>
      <c r="DF207" s="403">
        <f>CX207</f>
        <v>0</v>
      </c>
      <c r="DG207" s="421">
        <f t="shared" si="248"/>
        <v>0</v>
      </c>
      <c r="DH207" s="421">
        <f t="shared" si="249"/>
        <v>0</v>
      </c>
      <c r="DI207" s="421"/>
      <c r="DJ207" s="422" t="str">
        <f>IF(DG207&gt;0,$DL$2," ")&amp;"  "&amp;IF(DH207&gt;0,$DM$2," ")</f>
        <v xml:space="preserve">    </v>
      </c>
      <c r="DK207" s="113" t="s">
        <v>876</v>
      </c>
      <c r="DL207" s="28"/>
      <c r="DM207" s="28"/>
      <c r="DN207" s="28"/>
      <c r="DO207" s="901"/>
      <c r="DP207" s="888"/>
      <c r="DQ207" s="817"/>
      <c r="DR207" s="818"/>
      <c r="DS207" s="819"/>
      <c r="DT207" s="820"/>
      <c r="DU207" s="124"/>
      <c r="DV207" s="122"/>
      <c r="DX207" s="84"/>
      <c r="DY207" s="84"/>
      <c r="DZ207" s="105"/>
      <c r="EG207" s="19"/>
      <c r="EH207" s="543">
        <f t="shared" si="276"/>
        <v>0</v>
      </c>
      <c r="EI207" s="404">
        <f t="shared" si="277"/>
        <v>0</v>
      </c>
      <c r="EJ207" s="29" t="str">
        <f t="shared" si="278"/>
        <v>ВАКАНТ</v>
      </c>
      <c r="EK207" s="50"/>
      <c r="EL207" s="29"/>
      <c r="EM207" s="50"/>
      <c r="EN207" s="50"/>
      <c r="EO207" s="50"/>
      <c r="EP207" s="29"/>
    </row>
    <row r="208" spans="1:146" ht="17.45" hidden="1" customHeight="1">
      <c r="A208" s="402">
        <v>203</v>
      </c>
      <c r="B208" s="869" t="s">
        <v>842</v>
      </c>
      <c r="C208" s="911"/>
      <c r="D208" s="403">
        <f t="shared" si="265"/>
        <v>0</v>
      </c>
      <c r="E208" s="416"/>
      <c r="F208" s="417"/>
      <c r="G208" s="406" t="str">
        <f t="shared" ref="G208:G221" si="293">IF(P208&gt;$G$3,0,CONCATENATE((INT((BH208)/360)+INT((BI208)/360)+INT((BJ208)/360)+INT((BK208)/360)+INT((BL208)/360)+INT((BM208)/360))+INT((INT(MOD((BH208),360)/30)+INT(MOD((BI208),360)/30)+INT(MOD((BJ208),360)/30)+INT(MOD((BK208),360)/30)+INT(MOD((BL208),360)/30)+INT(MOD((BM208),360)/30)+INT((MOD(MOD((BH208),360),30)+MOD(MOD((BI208),360),30)+MOD(MOD((BJ208),360),30)+MOD(MOD((BK208),360),30)+MOD(MOD((BL208),360),30)+MOD(MOD((BM208),360),30))/30))/12),".",MOD(INT(MOD((BH208),360)/30)+INT(MOD((BI208),360)/30)+INT(MOD((BJ208),360)/30)+INT(MOD((BK208),360)/30)+INT(MOD((BL208),360)/30)+INT(MOD((BM208),360)/30)+INT((MOD(MOD((BH208),360),30)+MOD(MOD((BI208),360),30)+MOD(MOD((BJ208),360),30)+MOD(MOD((BK208),360),30)+MOD(MOD((BL208),360),30)+MOD(MOD((BM208),360),30))/30),12),".",INT(MOD(MOD(MOD((BH208),360),30)+MOD(MOD((BI208),360),30)+MOD(MOD((BJ208),360),30)+MOD(MOD((BK208),360),30)+MOD(MOD((BL208),360),30)+MOD(MOD((BM208),360),30),30))))</f>
        <v>0.0.0</v>
      </c>
      <c r="H208" s="407" t="str">
        <f t="shared" si="262"/>
        <v>0.0.0</v>
      </c>
      <c r="I208" s="407" t="str">
        <f t="shared" ref="I208:I221" si="294">IF(P208&gt;$G$3,0,CONCATENATE((INT((BH208)/360)+INT((BM208)/360))+INT((INT(MOD((BH208),360)/30)+INT(MOD((BM208),360)/30)+INT((MOD(MOD((BH208),360),30)+MOD(MOD((BM208),360),30))/30))/12),".",MOD(INT(MOD((BH208),360)/30)+INT(MOD((BM208),360)/30)+INT((MOD(MOD((BH208),360),30)+MOD(MOD((BM208),360),30))/30),12),".",INT(MOD(MOD(MOD((BH208),360),30)+MOD(MOD((BM208),360),30),30))))</f>
        <v>0.0.0</v>
      </c>
      <c r="J208" s="407" t="str">
        <f t="shared" si="279"/>
        <v>0.0.0</v>
      </c>
      <c r="K208" s="407" t="str">
        <f t="shared" si="280"/>
        <v>0.0.0</v>
      </c>
      <c r="L208" s="407" t="str">
        <f t="shared" si="281"/>
        <v>0.0.0</v>
      </c>
      <c r="M208" s="407" t="str">
        <f t="shared" si="282"/>
        <v>0.0.0</v>
      </c>
      <c r="N208" s="408" t="str">
        <f t="shared" ref="N208:N221" si="295">CONCATENATE(IF(INT(INT(DAYS360(BF208,BG208,1)/30)/24)&gt;=2,2,INT(INT(DAYS360(BF208,BG208,1)/30)/24)),".",IF(AND(INT(INT(DAYS360(BF208,BG208,1)/30)/24)&gt;=2,MOD(INT(BM208/30),12)&gt;=6),6,IF(ISODD(MOD(INT(DAYS360(BF208,BG208,1)/30),12)),MOD(INT(DAYS360(BF208,BG208,1)/60),12),MOD(INT(BM208/30),12))),".",IF(AND(INT(INT(DAYS360(BF208,BG208,1)/30)/24)&gt;=2,MOD(INT(BM208/30),12)&gt;=6),0,IF(ISODD(MOD(INT(DAYS360(BF208,BG208,1)/30),12)),INT((MOD(DAYS360(BF208,BG208,1),30)/2+15)),INT(MOD(DAYS360(BF208,BG208,1),30)/2))))</f>
        <v>0.0.0</v>
      </c>
      <c r="O208" s="930">
        <v>4</v>
      </c>
      <c r="P208" s="417"/>
      <c r="Q208" s="417"/>
      <c r="R208" s="417"/>
      <c r="S208" s="417"/>
      <c r="T208" s="417"/>
      <c r="U208" s="417"/>
      <c r="V208" s="714"/>
      <c r="W208" s="714"/>
      <c r="X208" s="417"/>
      <c r="Y208" s="417"/>
      <c r="Z208" s="714"/>
      <c r="AA208" s="714"/>
      <c r="AB208" s="417"/>
      <c r="AC208" s="417"/>
      <c r="AD208" s="714"/>
      <c r="AE208" s="714"/>
      <c r="AF208" s="417"/>
      <c r="AG208" s="417"/>
      <c r="AH208" s="714"/>
      <c r="AI208" s="714"/>
      <c r="AJ208" s="417"/>
      <c r="AK208" s="417"/>
      <c r="AL208" s="714"/>
      <c r="AM208" s="714"/>
      <c r="AN208" s="417"/>
      <c r="AO208" s="417"/>
      <c r="AP208" s="714"/>
      <c r="AQ208" s="714"/>
      <c r="AR208" s="417"/>
      <c r="AS208" s="417"/>
      <c r="AT208" s="714"/>
      <c r="AU208" s="714"/>
      <c r="AV208" s="417"/>
      <c r="AW208" s="417"/>
      <c r="AX208" s="716"/>
      <c r="AY208" s="716"/>
      <c r="AZ208" s="635"/>
      <c r="BA208" s="635"/>
      <c r="BB208" s="716"/>
      <c r="BC208" s="716"/>
      <c r="BD208" s="635"/>
      <c r="BE208" s="635"/>
      <c r="BF208" s="717"/>
      <c r="BG208" s="717"/>
      <c r="BH208" s="432">
        <f t="shared" si="241"/>
        <v>0</v>
      </c>
      <c r="BI208" s="432">
        <f t="shared" si="283"/>
        <v>0</v>
      </c>
      <c r="BJ208" s="432">
        <f t="shared" si="284"/>
        <v>0</v>
      </c>
      <c r="BK208" s="432">
        <f t="shared" si="285"/>
        <v>0</v>
      </c>
      <c r="BL208" s="432">
        <f t="shared" si="286"/>
        <v>0</v>
      </c>
      <c r="BM208" s="436">
        <f t="shared" si="273"/>
        <v>0</v>
      </c>
      <c r="BN208" s="462">
        <v>0.65</v>
      </c>
      <c r="BO208" s="427">
        <f t="shared" si="242"/>
        <v>28</v>
      </c>
      <c r="BP208" s="419"/>
      <c r="BQ208" s="700"/>
      <c r="BR208" s="419"/>
      <c r="BS208" s="700"/>
      <c r="BT208" s="700"/>
      <c r="BU208" s="700"/>
      <c r="BV208" s="427">
        <f t="shared" si="271"/>
        <v>0</v>
      </c>
      <c r="BW208" s="419"/>
      <c r="BX208" s="782"/>
      <c r="BY208" s="419"/>
      <c r="BZ208" s="432"/>
      <c r="CA208" s="419"/>
      <c r="CB208" s="427"/>
      <c r="CC208" s="419"/>
      <c r="CD208" s="427"/>
      <c r="CE208" s="404">
        <f>IF(OR(C208=0,CD208="Д"),0,IF(AND(C208&gt;0,E208=0),VLOOKUP(C208,звания!A:B,2,FALSE)/((EOMONTH($G$3,0)+1)-$G$3)*BO208+VLOOKUP(C208,звания!A:B,2,FALSE)/((EOMONTH($G$3,0)+1)-$G$3)*BR208+VLOOKUP(C208,звания!A:B,2,FALSE)/((EOMONTH($G$3,0)+1)-$G$3)*BU208,IF(AND(C208&gt;0,E208&gt;0,F208&gt;=$G$3,BO208=(EOMONTH($G$3,0)+1)-$G$3),(VLOOKUP(E208,звания!A:B,2,FALSE)/(EOMONTH($G$3,0)-$G$3+1))*(F208-$G$3)+(VLOOKUP(C208,звания!A:B,2,FALSE)/(EOMONTH($G$3,0)-$G$3+1))*((EOMONTH($G$3,0)-$G$3+1)-(F208-$G$3)),IF(AND(C208&gt;0,E208&gt;0,F208&gt;$G$3,BO208&lt;(EOMONTH($G$3,0)+1)-$G$3,BO208&lt;&gt;0),VLOOKUP(E208,звания!A:B,2,FALSE)/((EOMONTH($G$3,0)+1)-$G$3)*((F208-$G$3)-(((EOMONTH($G$3,0)+1)-$G$3)-BO208-BU208-BR208))+VLOOKUP(C208,звания!A:B,2,FALSE)/((EOMONTH($G$3,0)+1)-$G$3)*(((EOMONTH($G$3,0)+1)-F208)),IF(F208&lt;$G$3,(VLOOKUP(C208,звания!A:B,2,FALSE)-VLOOKUP(E208,звания!A:B,2,FALSE))/((EOMONTH($BN$3,0)+1)-$BN$3)*(EOMONTH($BN$3,0)+1-F208)+VLOOKUP(C208,звания!A:B,2,FALSE)/((EOMONTH($G$3,0)+1)-$G$3)*BO208+VLOOKUP(C208,звания!A:B,2,FALSE)/((EOMONTH($G$3,0)+1)-$G$3)*BU208+VLOOKUP(C208,звания!A:B,2,FALSE)/((EOMONTH($G$3,0)+1)-$G$3)*BR208,0)))))</f>
        <v>0</v>
      </c>
      <c r="CF208" s="404">
        <f>IF(OR(CD208="Д",C208=0),0,IF(B208="Виключений зі списків",IF(BS208=0,(VLOOKUP(O208,звания!$D$2:$E$62,2,FALSE))/(EOMONTH($B$3,0)+1-$B$3)*BO208+(VLOOKUP(BQ208,звания!$D$2:$E$62,2,FALSE))/(EOMONTH($B$3,0)+1-$B$3)*BR208,(((VLOOKUP(O208,звания!$D$2:$E$62,2,FALSE))/(EOMONTH($B$3,0)+1-$B$3))*BO208)+(VLOOKUP(BQ208,звания!$D$2:$E$62,2,FALSE))/(EOMONTH($B$3,0)+1-$B$3)*BR208+(VLOOKUP(BS208,звания!$D$2:$E$62,2,FALSE))/(EOMONTH($B$3,0)+1-$B$3)*BU208),IF(BS208=0,(VLOOKUP(O208,звания!$D$2:$E$62,2,FALSE))/(EOMONTH($G$3,0)+1-$G$3)*BO208+(VLOOKUP(BQ208,звания!$D$2:$E$62,2,FALSE))/(EOMONTH($G$3,0)+1-$G$3)*BR208,(((VLOOKUP(O208,звания!$D$2:$E$62,2,FALSE))/(EOMONTH($G$3,0)+1-$G$3))*BO208)+(VLOOKUP(BQ208,звания!$D$2:$E$62,2,FALSE))/(EOMONTH($G$3,0)+1-$G$3)*BR208+(VLOOKUP(BS208,звания!$D$2:$E$62,2,FALSE))/(EOMONTH($G$3,0)+1-$G$3)*BU208+IF(BT208=0,0,(VLOOKUP(BS208,звания!$D$2:$E$62,2,FALSE))/(EOMONTH($BN$3,0)+1-$BN$3)*BT208-(VLOOKUP(O208,звания!$D$2:$E$62,2,FALSE))/(EOMONTH($BN$3,0)+1-$BN$3)*BT208))))</f>
        <v>0</v>
      </c>
      <c r="CG208" s="404">
        <f t="shared" si="287"/>
        <v>0</v>
      </c>
      <c r="CH208" s="404">
        <f>IF(BW208=0,CF208*BX208%,IF(BW208&gt;0,((VLOOKUP(O208,звания!$D$2:$E$62,2,FALSE)/(EOMONTH($G$3,0)+1-$G$3)*BW208)*BX208%)))</f>
        <v>0</v>
      </c>
      <c r="CI208" s="404">
        <f>IF(BY208=0,CF208*BZ208%,IF(BY208&gt;0,(VLOOKUP(O208,звания!$D$2:$E$62,2,FALSE)/(EOMONTH($G$3,0)+1-$G$3)*BO208)*BZ208%)+(VLOOKUP(BS208,звания!$D$2:$E$62,2,FALSE)/(EOMONTH($G$3,0)+1-$G$3)*BU208)*BZ208%)</f>
        <v>0</v>
      </c>
      <c r="CJ208" s="404">
        <f>IF(CA208=0,CF208*CB208%,IF(CA208&gt;0,(VLOOKUP(O208,звания!$D$2:$E$62,2,FALSE)/(EOMONTH($G$3,0)+1-$G$3)*BO208)*CB208%)+(VLOOKUP(BS208,звания!$D$2:$E$62,2,FALSE)/(EOMONTH($G$3,0)+1-$G$3)*BU208)*CB208%)</f>
        <v>0</v>
      </c>
      <c r="CK208" s="404">
        <f>IF(CD208="Д",0,IF(CC208=0,CF208*CD208%,IF(CC208&gt;0,(VLOOKUP(O208,звания!$D$2:$E$62,2,FALSE)/(EOMONTH($G$3,0)+1-$G$3)*BO208)*CD208%)+(VLOOKUP(BS208,звания!$D$2:$E$62,2,FALSE)/(EOMONTH($G$3,0)+1-$G$3)*BU208)*CD208%))</f>
        <v>0</v>
      </c>
      <c r="CL208" s="404">
        <f>IF(BR208&gt;0,((VLOOKUP(C208,звания!$A$2:$B$62,2,FALSE)/(EOMONTH($G$3,0)+1-$G$3)*BO208+VLOOKUP(O208,звания!$D$2:$E$62,2,FALSE)/(EOMONTH($G$3,0)+1-$G$3)*BO208+(VLOOKUP(C208,звания!$A$2:$B$62,2,FALSE)/(EOMONTH($G$3,0)+1-$G$3)*BO208+VLOOKUP(O208,звания!$D$2:$E$62,2,FALSE)/(EOMONTH($G$3,0)+1-$G$3)*BO208)*BV208%)*BN208)+(VLOOKUP(C208,звания!$A$2:$B$62,2,FALSE)/(EOMONTH($G$3,0)+1-$G$3)*BU208+VLOOKUP(BS208,звания!$D$2:$E$62,2,FALSE)/(EOMONTH($G$3,0)+1-$G$3)*BU208+(VLOOKUP(C208,звания!$A$2:$B$62,2,FALSE)/(EOMONTH($G$3,0)+1-$G$3)*BU208+VLOOKUP(BS208,звания!$D$2:$E$62,2,FALSE)/(EOMONTH($G$3,0)+1-$G$3)*BU208)*BV208%)*BN208,(CE208+CF208+CG208)*BN208)</f>
        <v>0</v>
      </c>
      <c r="CM208" s="404"/>
      <c r="CN208" s="404"/>
      <c r="CO208" s="432">
        <f t="shared" si="274"/>
        <v>0</v>
      </c>
      <c r="CP208" s="638"/>
      <c r="CQ208" s="637">
        <f>IF(CF208=0,0,IF((SUM(BH208:BM208)&gt;360),(VLOOKUP(O208,звания!$F$2:$G$62,2,FALSE))/100,VLOOKUP(O208,звания!$F$2:$H$62,3,FALSE)/100))</f>
        <v>0</v>
      </c>
      <c r="CR208" s="617">
        <f>IF(B208="Виключений зі списків",IF(AND(BU208=0,360-BH208&lt;0),(VLOOKUP(O208,звания!$D$2:$E$62,2,FALSE))/(EOMONTH($B$3,0)+1-$B$3)*BO208*CQ208,IF(AND(360-BH208&gt;=0,360-BH208&lt;(EOMONTH($B$3,0)+1-$B$3)),(CF208/(EOMONTH($B$3,0)-$B$3+1)*(360-BH208))*CQ208+(CF208/(EOMONTH($B$3,0)-$B$3+1)*((EOMONTH($B$3,0)-$B$3+1)-(360-BH208)))*VLOOKUP(O208,звания!$F$2:$H$62,2,FALSE)/100,((((VLOOKUP(O208,звания!$D$2:$E$62,2,FALSE))/(EOMONTH($B$3,0)+1-$B$3)*BO208*CQ208+(VLOOKUP(BS208,звания!$D$2:$E$62,2,FALSE))/(EOMONTH($B$3,0)+1-$B$3)*BU208*(VLOOKUP(BS208,звания!$F$2:$G$62,2,FALSE)*0.01)+(IF(BT208=0,0,(VLOOKUP(BS208,звания!$D$2:$E$62,2,FALSE)/(EOMONTH($G$3,0)+1-$G$3)*BT208*(VLOOKUP(BS208,звания!$F$2:$G$62,2,FALSE)))*0.01-(VLOOKUP(O208,звания!$D$2:$E$62,2,FALSE)/(EOMONTH($G$3,0)+1-$G$3)*BT208*(VLOOKUP(O208,звания!$F$2:$G$62,2,FALSE)))*0.01)))))/100*(100-CP208))),(IF(AND(BU208=0,360-BH208&lt;0,CP208=0),(VLOOKUP(O208,звания!$D$2:$E$62,2,FALSE))/(EOMONTH($G$3,0)+1-$G$3)*BO208*CQ208,IF(AND(360-BH208&gt;=0,360-BH208&lt;(EOMONTH($G$3,0)+1-$G$3)),(CF208/(EOMONTH($G$3,0)-$G$3+1)*(360-BH208))*CQ208+(CF208/(EOMONTH($G$3,0)-$G$3+1)*((EOMONTH($G$3,0)-$G$3+1)-(360-BH208)))*VLOOKUP(O208,звания!$F$2:$H$62,2,FALSE)/100,((((VLOOKUP(O208,звания!$D$2:$E$62,2,FALSE))/(EOMONTH($G$3,0)+1-$G$3)*BO208*CQ208+(VLOOKUP(BS208,звания!$D$2:$E$62,2,FALSE))/(EOMONTH($G$3,0)+1-$G$3)*BU208*(VLOOKUP(BS208,звания!$F$2:$G$62,2,FALSE)*0.01)))/100*(100-CP208)+(IF(BT208=0,0,(VLOOKUP(BS208,звания!$D$2:$E$62,2,FALSE)/(EOMONTH($BN$3,0)+1-$BN$3)*BT208*(VLOOKUP(BS208,звания!$F$2:$G$62,2,FALSE)))*0.01-(VLOOKUP(O208,звания!$D$2:$E$62,2,FALSE)/(EOMONTH($BN$3,0)+1-$BN$3)*BT208*(VLOOKUP(O208,звания!$F$2:$G$62,2,FALSE)))*0.01)))))))</f>
        <v>0</v>
      </c>
      <c r="CS208" s="416">
        <f t="shared" si="261"/>
        <v>0</v>
      </c>
      <c r="CT208" s="403"/>
      <c r="CU208" s="403"/>
      <c r="CV208" s="403">
        <f t="shared" si="275"/>
        <v>0</v>
      </c>
      <c r="CW208" s="556">
        <f t="shared" si="288"/>
        <v>0</v>
      </c>
      <c r="CX208" s="403">
        <f t="shared" si="292"/>
        <v>0</v>
      </c>
      <c r="CY208" s="403"/>
      <c r="CZ208" s="404">
        <f t="shared" si="244"/>
        <v>0</v>
      </c>
      <c r="DA208" s="403"/>
      <c r="DB208" s="403"/>
      <c r="DC208" s="403"/>
      <c r="DD208" s="421">
        <f t="shared" si="235"/>
        <v>0</v>
      </c>
      <c r="DE208" s="421">
        <f t="shared" si="257"/>
        <v>0</v>
      </c>
      <c r="DF208" s="403">
        <f t="shared" si="272"/>
        <v>0</v>
      </c>
      <c r="DG208" s="421">
        <f t="shared" si="248"/>
        <v>0</v>
      </c>
      <c r="DH208" s="421">
        <f t="shared" si="249"/>
        <v>0</v>
      </c>
      <c r="DI208" s="421"/>
      <c r="DJ208" s="422" t="str">
        <f t="shared" si="264"/>
        <v xml:space="preserve">    </v>
      </c>
      <c r="DK208" s="113"/>
      <c r="DL208" s="28" t="s">
        <v>975</v>
      </c>
      <c r="DM208" s="28"/>
      <c r="DN208" s="28"/>
      <c r="DO208" s="901"/>
      <c r="DP208" s="888"/>
      <c r="DQ208" s="817"/>
      <c r="DR208" s="818"/>
      <c r="DS208" s="819"/>
      <c r="DT208" s="820"/>
      <c r="DU208" s="124"/>
      <c r="DV208" s="110"/>
      <c r="DX208" s="84"/>
      <c r="DY208" s="84"/>
      <c r="DZ208" s="105"/>
      <c r="EH208" s="543">
        <f t="shared" si="276"/>
        <v>0</v>
      </c>
      <c r="EI208" s="404">
        <f t="shared" si="277"/>
        <v>0</v>
      </c>
      <c r="EJ208" s="29">
        <f t="shared" si="278"/>
        <v>0</v>
      </c>
      <c r="EK208" s="50"/>
      <c r="EL208" s="29"/>
      <c r="EM208" s="50"/>
      <c r="EN208" s="50"/>
      <c r="EO208" s="50"/>
      <c r="EP208" s="29"/>
    </row>
    <row r="209" spans="1:146" ht="17.45" hidden="1" customHeight="1">
      <c r="A209" s="446">
        <v>204</v>
      </c>
      <c r="B209" s="869" t="s">
        <v>843</v>
      </c>
      <c r="C209" s="911"/>
      <c r="D209" s="403">
        <f t="shared" si="265"/>
        <v>0</v>
      </c>
      <c r="E209" s="416"/>
      <c r="F209" s="417"/>
      <c r="G209" s="406" t="str">
        <f t="shared" si="293"/>
        <v>0.0.0</v>
      </c>
      <c r="H209" s="407" t="str">
        <f t="shared" si="262"/>
        <v>0.0.0</v>
      </c>
      <c r="I209" s="407" t="str">
        <f t="shared" si="294"/>
        <v>0.0.0</v>
      </c>
      <c r="J209" s="407" t="str">
        <f t="shared" si="279"/>
        <v>0.0.0</v>
      </c>
      <c r="K209" s="407" t="str">
        <f t="shared" si="280"/>
        <v>0.0.0</v>
      </c>
      <c r="L209" s="407" t="str">
        <f t="shared" si="281"/>
        <v>0.0.0</v>
      </c>
      <c r="M209" s="407" t="str">
        <f t="shared" si="282"/>
        <v>0.0.0</v>
      </c>
      <c r="N209" s="408" t="str">
        <f t="shared" si="295"/>
        <v>0.0.0</v>
      </c>
      <c r="O209" s="930">
        <v>2</v>
      </c>
      <c r="P209" s="417"/>
      <c r="Q209" s="417"/>
      <c r="R209" s="417"/>
      <c r="S209" s="417"/>
      <c r="T209" s="417"/>
      <c r="U209" s="417"/>
      <c r="V209" s="714"/>
      <c r="W209" s="714"/>
      <c r="X209" s="417"/>
      <c r="Y209" s="417"/>
      <c r="Z209" s="714"/>
      <c r="AA209" s="714"/>
      <c r="AB209" s="417"/>
      <c r="AC209" s="417"/>
      <c r="AD209" s="714"/>
      <c r="AE209" s="714"/>
      <c r="AF209" s="417"/>
      <c r="AG209" s="417"/>
      <c r="AH209" s="714"/>
      <c r="AI209" s="714"/>
      <c r="AJ209" s="417"/>
      <c r="AK209" s="417"/>
      <c r="AL209" s="714"/>
      <c r="AM209" s="714"/>
      <c r="AN209" s="417"/>
      <c r="AO209" s="417"/>
      <c r="AP209" s="714"/>
      <c r="AQ209" s="714"/>
      <c r="AR209" s="417"/>
      <c r="AS209" s="417"/>
      <c r="AT209" s="714"/>
      <c r="AU209" s="714"/>
      <c r="AV209" s="417"/>
      <c r="AW209" s="417"/>
      <c r="AX209" s="716"/>
      <c r="AY209" s="716"/>
      <c r="AZ209" s="635"/>
      <c r="BA209" s="635"/>
      <c r="BB209" s="716"/>
      <c r="BC209" s="716"/>
      <c r="BD209" s="635"/>
      <c r="BE209" s="635"/>
      <c r="BF209" s="717"/>
      <c r="BG209" s="717"/>
      <c r="BH209" s="432">
        <f t="shared" si="241"/>
        <v>0</v>
      </c>
      <c r="BI209" s="432">
        <f t="shared" si="283"/>
        <v>0</v>
      </c>
      <c r="BJ209" s="432">
        <f t="shared" si="284"/>
        <v>0</v>
      </c>
      <c r="BK209" s="432">
        <f t="shared" si="285"/>
        <v>0</v>
      </c>
      <c r="BL209" s="432">
        <f t="shared" si="286"/>
        <v>0</v>
      </c>
      <c r="BM209" s="436">
        <f t="shared" si="273"/>
        <v>0</v>
      </c>
      <c r="BN209" s="462">
        <v>0.65</v>
      </c>
      <c r="BO209" s="427">
        <f t="shared" si="242"/>
        <v>28</v>
      </c>
      <c r="BP209" s="419"/>
      <c r="BQ209" s="700"/>
      <c r="BR209" s="419"/>
      <c r="BS209" s="700"/>
      <c r="BT209" s="700"/>
      <c r="BU209" s="700"/>
      <c r="BV209" s="427">
        <f t="shared" si="271"/>
        <v>0</v>
      </c>
      <c r="BW209" s="419"/>
      <c r="BX209" s="782"/>
      <c r="BY209" s="419"/>
      <c r="BZ209" s="432"/>
      <c r="CA209" s="419"/>
      <c r="CB209" s="427"/>
      <c r="CC209" s="419"/>
      <c r="CD209" s="427"/>
      <c r="CE209" s="404">
        <f>IF(OR(C209=0,CD209="Д"),0,IF(AND(C209&gt;0,E209=0),VLOOKUP(C209,звания!A:B,2,FALSE)/((EOMONTH($G$3,0)+1)-$G$3)*BO209+VLOOKUP(C209,звания!A:B,2,FALSE)/((EOMONTH($G$3,0)+1)-$G$3)*BR209+VLOOKUP(C209,звания!A:B,2,FALSE)/((EOMONTH($G$3,0)+1)-$G$3)*BU209,IF(AND(C209&gt;0,E209&gt;0,F209&gt;=$G$3,BO209=(EOMONTH($G$3,0)+1)-$G$3),(VLOOKUP(E209,звания!A:B,2,FALSE)/(EOMONTH($G$3,0)-$G$3+1))*(F209-$G$3)+(VLOOKUP(C209,звания!A:B,2,FALSE)/(EOMONTH($G$3,0)-$G$3+1))*((EOMONTH($G$3,0)-$G$3+1)-(F209-$G$3)),IF(AND(C209&gt;0,E209&gt;0,F209&gt;$G$3,BO209&lt;(EOMONTH($G$3,0)+1)-$G$3,BO209&lt;&gt;0),VLOOKUP(E209,звания!A:B,2,FALSE)/((EOMONTH($G$3,0)+1)-$G$3)*((F209-$G$3)-(((EOMONTH($G$3,0)+1)-$G$3)-BO209-BU209-BR209))+VLOOKUP(C209,звания!A:B,2,FALSE)/((EOMONTH($G$3,0)+1)-$G$3)*(((EOMONTH($G$3,0)+1)-F209)),IF(F209&lt;$G$3,(VLOOKUP(C209,звания!A:B,2,FALSE)-VLOOKUP(E209,звания!A:B,2,FALSE))/((EOMONTH($BN$3,0)+1)-$BN$3)*(EOMONTH($BN$3,0)+1-F209)+VLOOKUP(C209,звания!A:B,2,FALSE)/((EOMONTH($G$3,0)+1)-$G$3)*BO209+VLOOKUP(C209,звания!A:B,2,FALSE)/((EOMONTH($G$3,0)+1)-$G$3)*BU209+VLOOKUP(C209,звания!A:B,2,FALSE)/((EOMONTH($G$3,0)+1)-$G$3)*BR209,0)))))</f>
        <v>0</v>
      </c>
      <c r="CF209" s="404">
        <f>IF(OR(CD209="Д",C209=0),0,IF(B209="Виключений зі списків",IF(BS209=0,(VLOOKUP(O209,звания!$D$2:$E$62,2,FALSE))/(EOMONTH($B$3,0)+1-$B$3)*BO209+(VLOOKUP(BQ209,звания!$D$2:$E$62,2,FALSE))/(EOMONTH($B$3,0)+1-$B$3)*BR209,(((VLOOKUP(O209,звания!$D$2:$E$62,2,FALSE))/(EOMONTH($B$3,0)+1-$B$3))*BO209)+(VLOOKUP(BQ209,звания!$D$2:$E$62,2,FALSE))/(EOMONTH($B$3,0)+1-$B$3)*BR209+(VLOOKUP(BS209,звания!$D$2:$E$62,2,FALSE))/(EOMONTH($B$3,0)+1-$B$3)*BU209),IF(BS209=0,(VLOOKUP(O209,звания!$D$2:$E$62,2,FALSE))/(EOMONTH($G$3,0)+1-$G$3)*BO209+(VLOOKUP(BQ209,звания!$D$2:$E$62,2,FALSE))/(EOMONTH($G$3,0)+1-$G$3)*BR209,(((VLOOKUP(O209,звания!$D$2:$E$62,2,FALSE))/(EOMONTH($G$3,0)+1-$G$3))*BO209)+(VLOOKUP(BQ209,звания!$D$2:$E$62,2,FALSE))/(EOMONTH($G$3,0)+1-$G$3)*BR209+(VLOOKUP(BS209,звания!$D$2:$E$62,2,FALSE))/(EOMONTH($G$3,0)+1-$G$3)*BU209+IF(BT209=0,0,(VLOOKUP(BS209,звания!$D$2:$E$62,2,FALSE))/(EOMONTH($BN$3,0)+1-$BN$3)*BT209-(VLOOKUP(O209,звания!$D$2:$E$62,2,FALSE))/(EOMONTH($BN$3,0)+1-$BN$3)*BT209))))</f>
        <v>0</v>
      </c>
      <c r="CG209" s="404">
        <f t="shared" si="287"/>
        <v>0</v>
      </c>
      <c r="CH209" s="404">
        <f>IF(BW209=0,CF209*BX209%,IF(BW209&gt;0,((VLOOKUP(O209,звания!$D$2:$E$62,2,FALSE)/(EOMONTH($G$3,0)+1-$G$3)*BW209)*BX209%)))</f>
        <v>0</v>
      </c>
      <c r="CI209" s="404">
        <f>IF(BY209=0,CF209*BZ209%,IF(BY209&gt;0,(VLOOKUP(O209,звания!$D$2:$E$62,2,FALSE)/(EOMONTH($G$3,0)+1-$G$3)*BO209)*BZ209%)+(VLOOKUP(BS209,звания!$D$2:$E$62,2,FALSE)/(EOMONTH($G$3,0)+1-$G$3)*BU209)*BZ209%)</f>
        <v>0</v>
      </c>
      <c r="CJ209" s="404">
        <f>IF(CA209=0,CF209*CB209%,IF(CA209&gt;0,(VLOOKUP(O209,звания!$D$2:$E$62,2,FALSE)/(EOMONTH($G$3,0)+1-$G$3)*BO209)*CB209%)+(VLOOKUP(BS209,звания!$D$2:$E$62,2,FALSE)/(EOMONTH($G$3,0)+1-$G$3)*BU209)*CB209%)</f>
        <v>0</v>
      </c>
      <c r="CK209" s="404">
        <f>IF(CD209="Д",0,IF(CC209=0,CF209*CD209%,IF(CC209&gt;0,(VLOOKUP(O209,звания!$D$2:$E$62,2,FALSE)/(EOMONTH($G$3,0)+1-$G$3)*BO209)*CD209%)+(VLOOKUP(BS209,звания!$D$2:$E$62,2,FALSE)/(EOMONTH($G$3,0)+1-$G$3)*BU209)*CD209%))</f>
        <v>0</v>
      </c>
      <c r="CL209" s="404">
        <f>IF(BR209&gt;0,((VLOOKUP(C209,звания!$A$2:$B$62,2,FALSE)/(EOMONTH($G$3,0)+1-$G$3)*BO209+VLOOKUP(O209,звания!$D$2:$E$62,2,FALSE)/(EOMONTH($G$3,0)+1-$G$3)*BO209+(VLOOKUP(C209,звания!$A$2:$B$62,2,FALSE)/(EOMONTH($G$3,0)+1-$G$3)*BO209+VLOOKUP(O209,звания!$D$2:$E$62,2,FALSE)/(EOMONTH($G$3,0)+1-$G$3)*BO209)*BV209%)*BN209)+(VLOOKUP(C209,звания!$A$2:$B$62,2,FALSE)/(EOMONTH($G$3,0)+1-$G$3)*BU209+VLOOKUP(BS209,звания!$D$2:$E$62,2,FALSE)/(EOMONTH($G$3,0)+1-$G$3)*BU209+(VLOOKUP(C209,звания!$A$2:$B$62,2,FALSE)/(EOMONTH($G$3,0)+1-$G$3)*BU209+VLOOKUP(BS209,звания!$D$2:$E$62,2,FALSE)/(EOMONTH($G$3,0)+1-$G$3)*BU209)*BV209%)*BN209,(CE209+CF209+CG209)*BN209)</f>
        <v>0</v>
      </c>
      <c r="CM209" s="404"/>
      <c r="CN209" s="404"/>
      <c r="CO209" s="432">
        <f t="shared" si="274"/>
        <v>0</v>
      </c>
      <c r="CP209" s="638"/>
      <c r="CQ209" s="637">
        <f>IF(CF209=0,0,IF((SUM(BH209:BM209)&gt;360),(VLOOKUP(O209,звания!$F$2:$G$62,2,FALSE))/100,VLOOKUP(O209,звания!$F$2:$H$62,3,FALSE)/100))</f>
        <v>0</v>
      </c>
      <c r="CR209" s="617">
        <f>IF(B209="Виключений зі списків",IF(AND(BU209=0,360-BH209&lt;0),(VLOOKUP(O209,звания!$D$2:$E$62,2,FALSE))/(EOMONTH($B$3,0)+1-$B$3)*BO209*CQ209,IF(AND(360-BH209&gt;=0,360-BH209&lt;(EOMONTH($B$3,0)+1-$B$3)),(CF209/(EOMONTH($B$3,0)-$B$3+1)*(360-BH209))*CQ209+(CF209/(EOMONTH($B$3,0)-$B$3+1)*((EOMONTH($B$3,0)-$B$3+1)-(360-BH209)))*VLOOKUP(O209,звания!$F$2:$H$62,2,FALSE)/100,((((VLOOKUP(O209,звания!$D$2:$E$62,2,FALSE))/(EOMONTH($B$3,0)+1-$B$3)*BO209*CQ209+(VLOOKUP(BS209,звания!$D$2:$E$62,2,FALSE))/(EOMONTH($B$3,0)+1-$B$3)*BU209*(VLOOKUP(BS209,звания!$F$2:$G$62,2,FALSE)*0.01)+(IF(BT209=0,0,(VLOOKUP(BS209,звания!$D$2:$E$62,2,FALSE)/(EOMONTH($G$3,0)+1-$G$3)*BT209*(VLOOKUP(BS209,звания!$F$2:$G$62,2,FALSE)))*0.01-(VLOOKUP(O209,звания!$D$2:$E$62,2,FALSE)/(EOMONTH($G$3,0)+1-$G$3)*BT209*(VLOOKUP(O209,звания!$F$2:$G$62,2,FALSE)))*0.01)))))/100*(100-CP209))),(IF(AND(BU209=0,360-BH209&lt;0,CP209=0),(VLOOKUP(O209,звания!$D$2:$E$62,2,FALSE))/(EOMONTH($G$3,0)+1-$G$3)*BO209*CQ209,IF(AND(360-BH209&gt;=0,360-BH209&lt;(EOMONTH($G$3,0)+1-$G$3)),(CF209/(EOMONTH($G$3,0)-$G$3+1)*(360-BH209))*CQ209+(CF209/(EOMONTH($G$3,0)-$G$3+1)*((EOMONTH($G$3,0)-$G$3+1)-(360-BH209)))*VLOOKUP(O209,звания!$F$2:$H$62,2,FALSE)/100,((((VLOOKUP(O209,звания!$D$2:$E$62,2,FALSE))/(EOMONTH($G$3,0)+1-$G$3)*BO209*CQ209+(VLOOKUP(BS209,звания!$D$2:$E$62,2,FALSE))/(EOMONTH($G$3,0)+1-$G$3)*BU209*(VLOOKUP(BS209,звания!$F$2:$G$62,2,FALSE)*0.01)))/100*(100-CP209)+(IF(BT209=0,0,(VLOOKUP(BS209,звания!$D$2:$E$62,2,FALSE)/(EOMONTH($BN$3,0)+1-$BN$3)*BT209*(VLOOKUP(BS209,звания!$F$2:$G$62,2,FALSE)))*0.01-(VLOOKUP(O209,звания!$D$2:$E$62,2,FALSE)/(EOMONTH($BN$3,0)+1-$BN$3)*BT209*(VLOOKUP(O209,звания!$F$2:$G$62,2,FALSE)))*0.01)))))))</f>
        <v>0</v>
      </c>
      <c r="CS209" s="416">
        <f t="shared" si="261"/>
        <v>0</v>
      </c>
      <c r="CT209" s="403"/>
      <c r="CU209" s="403"/>
      <c r="CV209" s="403">
        <f t="shared" si="275"/>
        <v>0</v>
      </c>
      <c r="CW209" s="556">
        <f t="shared" si="288"/>
        <v>0</v>
      </c>
      <c r="CX209" s="403">
        <f t="shared" si="292"/>
        <v>0</v>
      </c>
      <c r="CY209" s="403"/>
      <c r="CZ209" s="404">
        <f t="shared" si="244"/>
        <v>0</v>
      </c>
      <c r="DA209" s="403"/>
      <c r="DB209" s="403"/>
      <c r="DC209" s="403"/>
      <c r="DD209" s="421">
        <f t="shared" ref="DD209:DD272" si="296">CX209+CZ209+DA209+DB209+DC209</f>
        <v>0</v>
      </c>
      <c r="DE209" s="421">
        <f t="shared" si="257"/>
        <v>0</v>
      </c>
      <c r="DF209" s="403">
        <f t="shared" si="272"/>
        <v>0</v>
      </c>
      <c r="DG209" s="421">
        <f t="shared" si="248"/>
        <v>0</v>
      </c>
      <c r="DH209" s="421">
        <f t="shared" si="249"/>
        <v>0</v>
      </c>
      <c r="DI209" s="421"/>
      <c r="DJ209" s="422" t="str">
        <f t="shared" si="264"/>
        <v xml:space="preserve">    </v>
      </c>
      <c r="DK209" s="113"/>
      <c r="DL209" s="28" t="s">
        <v>975</v>
      </c>
      <c r="DM209" s="28"/>
      <c r="DN209" s="28"/>
      <c r="DO209" s="901"/>
      <c r="DP209" s="888"/>
      <c r="DQ209" s="817"/>
      <c r="DR209" s="818"/>
      <c r="DS209" s="819"/>
      <c r="DT209" s="820"/>
      <c r="DU209" s="124"/>
      <c r="DV209" s="110"/>
      <c r="DX209" s="84"/>
      <c r="DY209" s="84"/>
      <c r="DZ209" s="105"/>
      <c r="EH209" s="543">
        <f t="shared" si="276"/>
        <v>0</v>
      </c>
      <c r="EI209" s="404">
        <f t="shared" si="277"/>
        <v>0</v>
      </c>
      <c r="EJ209" s="29">
        <f t="shared" si="278"/>
        <v>0</v>
      </c>
      <c r="EK209" s="50"/>
      <c r="EL209" s="29"/>
      <c r="EM209" s="50"/>
      <c r="EN209" s="50"/>
      <c r="EO209" s="50"/>
      <c r="EP209" s="29"/>
    </row>
    <row r="210" spans="1:146" ht="17.45" hidden="1" customHeight="1">
      <c r="A210" s="402">
        <v>205</v>
      </c>
      <c r="B210" s="869" t="s">
        <v>844</v>
      </c>
      <c r="C210" s="911"/>
      <c r="D210" s="403">
        <f t="shared" si="265"/>
        <v>0</v>
      </c>
      <c r="E210" s="416"/>
      <c r="F210" s="417"/>
      <c r="G210" s="406" t="str">
        <f t="shared" si="293"/>
        <v>0.0.0</v>
      </c>
      <c r="H210" s="407" t="str">
        <f t="shared" si="262"/>
        <v>0.0.0</v>
      </c>
      <c r="I210" s="407" t="str">
        <f t="shared" si="294"/>
        <v>0.0.0</v>
      </c>
      <c r="J210" s="407" t="str">
        <f t="shared" si="279"/>
        <v>0.0.0</v>
      </c>
      <c r="K210" s="407" t="str">
        <f t="shared" si="280"/>
        <v>0.0.0</v>
      </c>
      <c r="L210" s="407" t="str">
        <f t="shared" si="281"/>
        <v>0.0.0</v>
      </c>
      <c r="M210" s="407" t="str">
        <f t="shared" si="282"/>
        <v>0.0.0</v>
      </c>
      <c r="N210" s="408" t="str">
        <f t="shared" si="295"/>
        <v>0.0.0</v>
      </c>
      <c r="O210" s="930">
        <v>5</v>
      </c>
      <c r="P210" s="417"/>
      <c r="Q210" s="417"/>
      <c r="R210" s="417"/>
      <c r="S210" s="417"/>
      <c r="T210" s="417"/>
      <c r="U210" s="417"/>
      <c r="V210" s="714"/>
      <c r="W210" s="714"/>
      <c r="X210" s="417"/>
      <c r="Y210" s="417"/>
      <c r="Z210" s="714"/>
      <c r="AA210" s="714"/>
      <c r="AB210" s="417"/>
      <c r="AC210" s="417"/>
      <c r="AD210" s="714"/>
      <c r="AE210" s="714"/>
      <c r="AF210" s="417"/>
      <c r="AG210" s="417"/>
      <c r="AH210" s="714"/>
      <c r="AI210" s="714"/>
      <c r="AJ210" s="417"/>
      <c r="AK210" s="417"/>
      <c r="AL210" s="714"/>
      <c r="AM210" s="714"/>
      <c r="AN210" s="417"/>
      <c r="AO210" s="417"/>
      <c r="AP210" s="714"/>
      <c r="AQ210" s="714"/>
      <c r="AR210" s="417"/>
      <c r="AS210" s="417"/>
      <c r="AT210" s="714"/>
      <c r="AU210" s="714"/>
      <c r="AV210" s="417"/>
      <c r="AW210" s="417"/>
      <c r="AX210" s="716"/>
      <c r="AY210" s="716"/>
      <c r="AZ210" s="635"/>
      <c r="BA210" s="635"/>
      <c r="BB210" s="716"/>
      <c r="BC210" s="716"/>
      <c r="BD210" s="635"/>
      <c r="BE210" s="635"/>
      <c r="BF210" s="717"/>
      <c r="BG210" s="717"/>
      <c r="BH210" s="432">
        <f t="shared" si="241"/>
        <v>0</v>
      </c>
      <c r="BI210" s="432">
        <f t="shared" si="283"/>
        <v>0</v>
      </c>
      <c r="BJ210" s="432">
        <f t="shared" si="284"/>
        <v>0</v>
      </c>
      <c r="BK210" s="432">
        <f t="shared" si="285"/>
        <v>0</v>
      </c>
      <c r="BL210" s="432">
        <f t="shared" si="286"/>
        <v>0</v>
      </c>
      <c r="BM210" s="436">
        <f t="shared" si="273"/>
        <v>0</v>
      </c>
      <c r="BN210" s="462">
        <v>0.65</v>
      </c>
      <c r="BO210" s="427">
        <f t="shared" si="242"/>
        <v>28</v>
      </c>
      <c r="BP210" s="419"/>
      <c r="BQ210" s="700"/>
      <c r="BR210" s="419"/>
      <c r="BS210" s="700"/>
      <c r="BT210" s="700"/>
      <c r="BU210" s="700"/>
      <c r="BV210" s="427">
        <f t="shared" si="271"/>
        <v>0</v>
      </c>
      <c r="BW210" s="419"/>
      <c r="BX210" s="781"/>
      <c r="BY210" s="700"/>
      <c r="BZ210" s="432"/>
      <c r="CA210" s="700"/>
      <c r="CB210" s="432"/>
      <c r="CC210" s="700"/>
      <c r="CD210" s="432"/>
      <c r="CE210" s="404">
        <f>IF(OR(C210=0,CD210="Д"),0,IF(AND(C210&gt;0,E210=0),VLOOKUP(C210,звания!A:B,2,FALSE)/((EOMONTH($G$3,0)+1)-$G$3)*BO210+VLOOKUP(C210,звания!A:B,2,FALSE)/((EOMONTH($G$3,0)+1)-$G$3)*BR210+VLOOKUP(C210,звания!A:B,2,FALSE)/((EOMONTH($G$3,0)+1)-$G$3)*BU210,IF(AND(C210&gt;0,E210&gt;0,F210&gt;=$G$3,BO210=(EOMONTH($G$3,0)+1)-$G$3),(VLOOKUP(E210,звания!A:B,2,FALSE)/(EOMONTH($G$3,0)-$G$3+1))*(F210-$G$3)+(VLOOKUP(C210,звания!A:B,2,FALSE)/(EOMONTH($G$3,0)-$G$3+1))*((EOMONTH($G$3,0)-$G$3+1)-(F210-$G$3)),IF(AND(C210&gt;0,E210&gt;0,F210&gt;$G$3,BO210&lt;(EOMONTH($G$3,0)+1)-$G$3,BO210&lt;&gt;0),VLOOKUP(E210,звания!A:B,2,FALSE)/((EOMONTH($G$3,0)+1)-$G$3)*((F210-$G$3)-(((EOMONTH($G$3,0)+1)-$G$3)-BO210-BU210-BR210))+VLOOKUP(C210,звания!A:B,2,FALSE)/((EOMONTH($G$3,0)+1)-$G$3)*(((EOMONTH($G$3,0)+1)-F210)),IF(F210&lt;$G$3,(VLOOKUP(C210,звания!A:B,2,FALSE)-VLOOKUP(E210,звания!A:B,2,FALSE))/((EOMONTH($BN$3,0)+1)-$BN$3)*(EOMONTH($BN$3,0)+1-F210)+VLOOKUP(C210,звания!A:B,2,FALSE)/((EOMONTH($G$3,0)+1)-$G$3)*BO210+VLOOKUP(C210,звания!A:B,2,FALSE)/((EOMONTH($G$3,0)+1)-$G$3)*BU210+VLOOKUP(C210,звания!A:B,2,FALSE)/((EOMONTH($G$3,0)+1)-$G$3)*BR210,0)))))</f>
        <v>0</v>
      </c>
      <c r="CF210" s="404">
        <f>IF(OR(CD210="Д",C210=0),0,IF(B210="Виключений зі списків",IF(BS210=0,(VLOOKUP(O210,звания!$D$2:$E$62,2,FALSE))/(EOMONTH($B$3,0)+1-$B$3)*BO210+(VLOOKUP(BQ210,звания!$D$2:$E$62,2,FALSE))/(EOMONTH($B$3,0)+1-$B$3)*BR210,(((VLOOKUP(O210,звания!$D$2:$E$62,2,FALSE))/(EOMONTH($B$3,0)+1-$B$3))*BO210)+(VLOOKUP(BQ210,звания!$D$2:$E$62,2,FALSE))/(EOMONTH($B$3,0)+1-$B$3)*BR210+(VLOOKUP(BS210,звания!$D$2:$E$62,2,FALSE))/(EOMONTH($B$3,0)+1-$B$3)*BU210),IF(BS210=0,(VLOOKUP(O210,звания!$D$2:$E$62,2,FALSE))/(EOMONTH($G$3,0)+1-$G$3)*BO210+(VLOOKUP(BQ210,звания!$D$2:$E$62,2,FALSE))/(EOMONTH($G$3,0)+1-$G$3)*BR210,(((VLOOKUP(O210,звания!$D$2:$E$62,2,FALSE))/(EOMONTH($G$3,0)+1-$G$3))*BO210)+(VLOOKUP(BQ210,звания!$D$2:$E$62,2,FALSE))/(EOMONTH($G$3,0)+1-$G$3)*BR210+(VLOOKUP(BS210,звания!$D$2:$E$62,2,FALSE))/(EOMONTH($G$3,0)+1-$G$3)*BU210+IF(BT210=0,0,(VLOOKUP(BS210,звания!$D$2:$E$62,2,FALSE))/(EOMONTH($BN$3,0)+1-$BN$3)*BT210-(VLOOKUP(O210,звания!$D$2:$E$62,2,FALSE))/(EOMONTH($BN$3,0)+1-$BN$3)*BT210))))</f>
        <v>0</v>
      </c>
      <c r="CG210" s="404">
        <f t="shared" si="287"/>
        <v>0</v>
      </c>
      <c r="CH210" s="404">
        <f>IF(BW210=0,CF210*BX210%,IF(BW210&gt;0,((VLOOKUP(O210,звания!$D$2:$E$62,2,FALSE)/(EOMONTH($G$3,0)+1-$G$3)*BW210)*BX210%)))</f>
        <v>0</v>
      </c>
      <c r="CI210" s="404">
        <f>IF(BY210=0,CF210*BZ210%,IF(BY210&gt;0,(VLOOKUP(O210,звания!$D$2:$E$62,2,FALSE)/(EOMONTH($G$3,0)+1-$G$3)*BO210)*BZ210%)+(VLOOKUP(BS210,звания!$D$2:$E$62,2,FALSE)/(EOMONTH($G$3,0)+1-$G$3)*BU210)*BZ210%)</f>
        <v>0</v>
      </c>
      <c r="CJ210" s="404">
        <f>IF(CA210=0,CF210*CB210%,IF(CA210&gt;0,(VLOOKUP(O210,звания!$D$2:$E$62,2,FALSE)/(EOMONTH($G$3,0)+1-$G$3)*BO210)*CB210%)+(VLOOKUP(BS210,звания!$D$2:$E$62,2,FALSE)/(EOMONTH($G$3,0)+1-$G$3)*BU210)*CB210%)</f>
        <v>0</v>
      </c>
      <c r="CK210" s="404">
        <f>IF(CD210="Д",0,IF(CC210=0,CF210*CD210%,IF(CC210&gt;0,(VLOOKUP(O210,звания!$D$2:$E$62,2,FALSE)/(EOMONTH($G$3,0)+1-$G$3)*BO210)*CD210%)+(VLOOKUP(BS210,звания!$D$2:$E$62,2,FALSE)/(EOMONTH($G$3,0)+1-$G$3)*BU210)*CD210%))</f>
        <v>0</v>
      </c>
      <c r="CL210" s="404">
        <f>IF(BR210&gt;0,((VLOOKUP(C210,звания!$A$2:$B$62,2,FALSE)/(EOMONTH($G$3,0)+1-$G$3)*BO210+VLOOKUP(O210,звания!$D$2:$E$62,2,FALSE)/(EOMONTH($G$3,0)+1-$G$3)*BO210+(VLOOKUP(C210,звания!$A$2:$B$62,2,FALSE)/(EOMONTH($G$3,0)+1-$G$3)*BO210+VLOOKUP(O210,звания!$D$2:$E$62,2,FALSE)/(EOMONTH($G$3,0)+1-$G$3)*BO210)*BV210%)*BN210)+(VLOOKUP(C210,звания!$A$2:$B$62,2,FALSE)/(EOMONTH($G$3,0)+1-$G$3)*BU210+VLOOKUP(BS210,звания!$D$2:$E$62,2,FALSE)/(EOMONTH($G$3,0)+1-$G$3)*BU210+(VLOOKUP(C210,звания!$A$2:$B$62,2,FALSE)/(EOMONTH($G$3,0)+1-$G$3)*BU210+VLOOKUP(BS210,звания!$D$2:$E$62,2,FALSE)/(EOMONTH($G$3,0)+1-$G$3)*BU210)*BV210%)*BN210,(CE210+CF210+CG210)*BN210)</f>
        <v>0</v>
      </c>
      <c r="CM210" s="404"/>
      <c r="CN210" s="404"/>
      <c r="CO210" s="432">
        <f t="shared" si="274"/>
        <v>0</v>
      </c>
      <c r="CP210" s="638"/>
      <c r="CQ210" s="637">
        <f>IF(CF210=0,0,IF((SUM(BH210:BM210)&gt;360),(VLOOKUP(O210,звания!$F$2:$G$62,2,FALSE))/100,VLOOKUP(O210,звания!$F$2:$H$62,3,FALSE)/100))</f>
        <v>0</v>
      </c>
      <c r="CR210" s="617">
        <f>IF(B210="Виключений зі списків",IF(AND(BU210=0,360-BH210&lt;0),(VLOOKUP(O210,звания!$D$2:$E$62,2,FALSE))/(EOMONTH($B$3,0)+1-$B$3)*BO210*CQ210,IF(AND(360-BH210&gt;=0,360-BH210&lt;(EOMONTH($B$3,0)+1-$B$3)),(CF210/(EOMONTH($B$3,0)-$B$3+1)*(360-BH210))*CQ210+(CF210/(EOMONTH($B$3,0)-$B$3+1)*((EOMONTH($B$3,0)-$B$3+1)-(360-BH210)))*VLOOKUP(O210,звания!$F$2:$H$62,2,FALSE)/100,((((VLOOKUP(O210,звания!$D$2:$E$62,2,FALSE))/(EOMONTH($B$3,0)+1-$B$3)*BO210*CQ210+(VLOOKUP(BS210,звания!$D$2:$E$62,2,FALSE))/(EOMONTH($B$3,0)+1-$B$3)*BU210*(VLOOKUP(BS210,звания!$F$2:$G$62,2,FALSE)*0.01)+(IF(BT210=0,0,(VLOOKUP(BS210,звания!$D$2:$E$62,2,FALSE)/(EOMONTH($G$3,0)+1-$G$3)*BT210*(VLOOKUP(BS210,звания!$F$2:$G$62,2,FALSE)))*0.01-(VLOOKUP(O210,звания!$D$2:$E$62,2,FALSE)/(EOMONTH($G$3,0)+1-$G$3)*BT210*(VLOOKUP(O210,звания!$F$2:$G$62,2,FALSE)))*0.01)))))/100*(100-CP210))),(IF(AND(BU210=0,360-BH210&lt;0,CP210=0),(VLOOKUP(O210,звания!$D$2:$E$62,2,FALSE))/(EOMONTH($G$3,0)+1-$G$3)*BO210*CQ210,IF(AND(360-BH210&gt;=0,360-BH210&lt;(EOMONTH($G$3,0)+1-$G$3)),(CF210/(EOMONTH($G$3,0)-$G$3+1)*(360-BH210))*CQ210+(CF210/(EOMONTH($G$3,0)-$G$3+1)*((EOMONTH($G$3,0)-$G$3+1)-(360-BH210)))*VLOOKUP(O210,звания!$F$2:$H$62,2,FALSE)/100,((((VLOOKUP(O210,звания!$D$2:$E$62,2,FALSE))/(EOMONTH($G$3,0)+1-$G$3)*BO210*CQ210+(VLOOKUP(BS210,звания!$D$2:$E$62,2,FALSE))/(EOMONTH($G$3,0)+1-$G$3)*BU210*(VLOOKUP(BS210,звания!$F$2:$G$62,2,FALSE)*0.01)))/100*(100-CP210)+(IF(BT210=0,0,(VLOOKUP(BS210,звания!$D$2:$E$62,2,FALSE)/(EOMONTH($BN$3,0)+1-$BN$3)*BT210*(VLOOKUP(BS210,звания!$F$2:$G$62,2,FALSE)))*0.01-(VLOOKUP(O210,звания!$D$2:$E$62,2,FALSE)/(EOMONTH($BN$3,0)+1-$BN$3)*BT210*(VLOOKUP(O210,звания!$F$2:$G$62,2,FALSE)))*0.01)))))))</f>
        <v>0</v>
      </c>
      <c r="CS210" s="416">
        <f t="shared" ref="CS210:CS221" si="297">SUM(CE210:CM210,CR210)</f>
        <v>0</v>
      </c>
      <c r="CT210" s="403"/>
      <c r="CU210" s="403"/>
      <c r="CV210" s="403">
        <f t="shared" si="275"/>
        <v>0</v>
      </c>
      <c r="CW210" s="556">
        <f t="shared" si="288"/>
        <v>0</v>
      </c>
      <c r="CX210" s="403">
        <f t="shared" si="292"/>
        <v>0</v>
      </c>
      <c r="CY210" s="403"/>
      <c r="CZ210" s="404">
        <f t="shared" si="244"/>
        <v>0</v>
      </c>
      <c r="DA210" s="403"/>
      <c r="DB210" s="403"/>
      <c r="DC210" s="403"/>
      <c r="DD210" s="421">
        <f t="shared" si="296"/>
        <v>0</v>
      </c>
      <c r="DE210" s="421">
        <f t="shared" si="257"/>
        <v>0</v>
      </c>
      <c r="DF210" s="403">
        <f t="shared" si="272"/>
        <v>0</v>
      </c>
      <c r="DG210" s="421">
        <f t="shared" si="248"/>
        <v>0</v>
      </c>
      <c r="DH210" s="421">
        <f t="shared" si="249"/>
        <v>0</v>
      </c>
      <c r="DI210" s="421"/>
      <c r="DJ210" s="422" t="str">
        <f t="shared" si="264"/>
        <v xml:space="preserve">    </v>
      </c>
      <c r="DK210" s="113"/>
      <c r="DL210" s="28" t="s">
        <v>975</v>
      </c>
      <c r="DM210" s="28"/>
      <c r="DN210" s="28"/>
      <c r="DO210" s="901"/>
      <c r="DP210" s="888"/>
      <c r="DQ210" s="817"/>
      <c r="DR210" s="818"/>
      <c r="DS210" s="819"/>
      <c r="DT210" s="820"/>
      <c r="DU210" s="124"/>
      <c r="DV210" s="110"/>
      <c r="DX210" s="84"/>
      <c r="DY210" s="84"/>
      <c r="DZ210" s="105"/>
      <c r="EH210" s="543">
        <f t="shared" si="276"/>
        <v>0</v>
      </c>
      <c r="EI210" s="404">
        <f t="shared" si="277"/>
        <v>0</v>
      </c>
      <c r="EJ210" s="29">
        <f t="shared" si="278"/>
        <v>0</v>
      </c>
      <c r="EK210" s="50"/>
      <c r="EL210" s="29"/>
      <c r="EM210" s="50"/>
      <c r="EN210" s="50"/>
      <c r="EO210" s="50"/>
      <c r="EP210" s="29"/>
    </row>
    <row r="211" spans="1:146" ht="17.45" hidden="1" customHeight="1">
      <c r="A211" s="446">
        <v>206</v>
      </c>
      <c r="B211" s="404"/>
      <c r="C211" s="923"/>
      <c r="D211" s="404" t="str">
        <f t="shared" si="265"/>
        <v xml:space="preserve"> </v>
      </c>
      <c r="E211" s="416"/>
      <c r="F211" s="417"/>
      <c r="G211" s="406" t="str">
        <f t="shared" si="293"/>
        <v>0.0.0</v>
      </c>
      <c r="H211" s="407" t="str">
        <f t="shared" si="262"/>
        <v>0.0.0</v>
      </c>
      <c r="I211" s="407" t="str">
        <f t="shared" si="294"/>
        <v>0.0.0</v>
      </c>
      <c r="J211" s="407" t="str">
        <f t="shared" si="279"/>
        <v>0.0.0</v>
      </c>
      <c r="K211" s="407" t="str">
        <f t="shared" si="280"/>
        <v>0.0.0</v>
      </c>
      <c r="L211" s="407" t="str">
        <f t="shared" si="281"/>
        <v>0.0.0</v>
      </c>
      <c r="M211" s="407" t="str">
        <f t="shared" si="282"/>
        <v>0.0.0</v>
      </c>
      <c r="N211" s="408" t="str">
        <f t="shared" si="295"/>
        <v>0.0.0</v>
      </c>
      <c r="O211" s="923"/>
      <c r="P211" s="417"/>
      <c r="Q211" s="417"/>
      <c r="R211" s="417"/>
      <c r="S211" s="417"/>
      <c r="T211" s="417"/>
      <c r="U211" s="417"/>
      <c r="V211" s="714"/>
      <c r="W211" s="714"/>
      <c r="X211" s="417"/>
      <c r="Y211" s="417"/>
      <c r="Z211" s="714"/>
      <c r="AA211" s="714"/>
      <c r="AB211" s="417"/>
      <c r="AC211" s="417"/>
      <c r="AD211" s="714"/>
      <c r="AE211" s="714"/>
      <c r="AF211" s="417"/>
      <c r="AG211" s="417"/>
      <c r="AH211" s="714"/>
      <c r="AI211" s="714"/>
      <c r="AJ211" s="417"/>
      <c r="AK211" s="417"/>
      <c r="AL211" s="714"/>
      <c r="AM211" s="714"/>
      <c r="AN211" s="417"/>
      <c r="AO211" s="417"/>
      <c r="AP211" s="714"/>
      <c r="AQ211" s="714"/>
      <c r="AR211" s="417"/>
      <c r="AS211" s="417"/>
      <c r="AT211" s="714"/>
      <c r="AU211" s="714"/>
      <c r="AV211" s="417"/>
      <c r="AW211" s="417"/>
      <c r="AX211" s="716"/>
      <c r="AY211" s="716"/>
      <c r="AZ211" s="635"/>
      <c r="BA211" s="635"/>
      <c r="BB211" s="716"/>
      <c r="BC211" s="716"/>
      <c r="BD211" s="635"/>
      <c r="BE211" s="635"/>
      <c r="BF211" s="717"/>
      <c r="BG211" s="717"/>
      <c r="BH211" s="432">
        <f t="shared" si="241"/>
        <v>0</v>
      </c>
      <c r="BI211" s="432">
        <f t="shared" si="283"/>
        <v>0</v>
      </c>
      <c r="BJ211" s="432">
        <f t="shared" si="284"/>
        <v>0</v>
      </c>
      <c r="BK211" s="432">
        <f t="shared" si="285"/>
        <v>0</v>
      </c>
      <c r="BL211" s="432">
        <f t="shared" si="286"/>
        <v>0</v>
      </c>
      <c r="BM211" s="436">
        <f t="shared" si="273"/>
        <v>0</v>
      </c>
      <c r="BN211" s="462">
        <v>0.65</v>
      </c>
      <c r="BO211" s="427">
        <f t="shared" si="242"/>
        <v>0</v>
      </c>
      <c r="BP211" s="725"/>
      <c r="BQ211" s="700"/>
      <c r="BR211" s="419"/>
      <c r="BS211" s="700"/>
      <c r="BT211" s="700"/>
      <c r="BU211" s="700"/>
      <c r="BV211" s="427">
        <f t="shared" si="271"/>
        <v>0</v>
      </c>
      <c r="BW211" s="419"/>
      <c r="BX211" s="782"/>
      <c r="BY211" s="419"/>
      <c r="BZ211" s="432"/>
      <c r="CA211" s="419"/>
      <c r="CB211" s="427"/>
      <c r="CC211" s="419"/>
      <c r="CD211" s="427"/>
      <c r="CE211" s="404">
        <f>IF(OR(C211=0,CD211="Д"),0,IF(AND(C211&gt;0,E211=0),VLOOKUP(C211,звания!A:B,2,FALSE)/((EOMONTH($G$3,0)+1)-$G$3)*BO211+VLOOKUP(C211,звания!A:B,2,FALSE)/((EOMONTH($G$3,0)+1)-$G$3)*BR211+VLOOKUP(C211,звания!A:B,2,FALSE)/((EOMONTH($G$3,0)+1)-$G$3)*BU211,IF(AND(C211&gt;0,E211&gt;0,F211&gt;=$G$3,BO211=(EOMONTH($G$3,0)+1)-$G$3),(VLOOKUP(E211,звания!A:B,2,FALSE)/(EOMONTH($G$3,0)-$G$3+1))*(F211-$G$3)+(VLOOKUP(C211,звания!A:B,2,FALSE)/(EOMONTH($G$3,0)-$G$3+1))*((EOMONTH($G$3,0)-$G$3+1)-(F211-$G$3)),IF(AND(C211&gt;0,E211&gt;0,F211&gt;$G$3,BO211&lt;(EOMONTH($G$3,0)+1)-$G$3,BO211&lt;&gt;0),VLOOKUP(E211,звания!A:B,2,FALSE)/((EOMONTH($G$3,0)+1)-$G$3)*((F211-$G$3)-(((EOMONTH($G$3,0)+1)-$G$3)-BO211-BU211-BR211))+VLOOKUP(C211,звания!A:B,2,FALSE)/((EOMONTH($G$3,0)+1)-$G$3)*(((EOMONTH($G$3,0)+1)-F211)),IF(F211&lt;$G$3,(VLOOKUP(C211,звания!A:B,2,FALSE)-VLOOKUP(E211,звания!A:B,2,FALSE))/((EOMONTH($BN$3,0)+1)-$BN$3)*(EOMONTH($BN$3,0)+1-F211)+VLOOKUP(C211,звания!A:B,2,FALSE)/((EOMONTH($G$3,0)+1)-$G$3)*BO211+VLOOKUP(C211,звания!A:B,2,FALSE)/((EOMONTH($G$3,0)+1)-$G$3)*BU211+VLOOKUP(C211,звания!A:B,2,FALSE)/((EOMONTH($G$3,0)+1)-$G$3)*BR211,0)))))</f>
        <v>0</v>
      </c>
      <c r="CF211" s="404">
        <f>IF(OR(CD211="Д",C211=0),0,IF(B211="Виключений зі списків",IF(BS211=0,(VLOOKUP(O211,звания!$D$2:$E$62,2,FALSE))/(EOMONTH($B$3,0)+1-$B$3)*BO211+(VLOOKUP(BQ211,звания!$D$2:$E$62,2,FALSE))/(EOMONTH($B$3,0)+1-$B$3)*BR211,(((VLOOKUP(O211,звания!$D$2:$E$62,2,FALSE))/(EOMONTH($B$3,0)+1-$B$3))*BO211)+(VLOOKUP(BQ211,звания!$D$2:$E$62,2,FALSE))/(EOMONTH($B$3,0)+1-$B$3)*BR211+(VLOOKUP(BS211,звания!$D$2:$E$62,2,FALSE))/(EOMONTH($B$3,0)+1-$B$3)*BU211),IF(BS211=0,(VLOOKUP(O211,звания!$D$2:$E$62,2,FALSE))/(EOMONTH($G$3,0)+1-$G$3)*BO211+(VLOOKUP(BQ211,звания!$D$2:$E$62,2,FALSE))/(EOMONTH($G$3,0)+1-$G$3)*BR211,(((VLOOKUP(O211,звания!$D$2:$E$62,2,FALSE))/(EOMONTH($G$3,0)+1-$G$3))*BO211)+(VLOOKUP(BQ211,звания!$D$2:$E$62,2,FALSE))/(EOMONTH($G$3,0)+1-$G$3)*BR211+(VLOOKUP(BS211,звания!$D$2:$E$62,2,FALSE))/(EOMONTH($G$3,0)+1-$G$3)*BU211+IF(BT211=0,0,(VLOOKUP(BS211,звания!$D$2:$E$62,2,FALSE))/(EOMONTH($BN$3,0)+1-$BN$3)*BT211-(VLOOKUP(O211,звания!$D$2:$E$62,2,FALSE))/(EOMONTH($BN$3,0)+1-$BN$3)*BT211))))</f>
        <v>0</v>
      </c>
      <c r="CG211" s="404">
        <f t="shared" si="287"/>
        <v>0</v>
      </c>
      <c r="CH211" s="404">
        <f>IF(BW211=0,CF211*BX211%,IF(BW211&gt;0,((VLOOKUP(O211,звания!$D$2:$E$62,2,FALSE)/(EOMONTH($G$3,0)+1-$G$3)*BW211)*BX211%)))</f>
        <v>0</v>
      </c>
      <c r="CI211" s="404">
        <f>IF(BY211=0,CF211*BZ211%,IF(BY211&gt;0,(VLOOKUP(O211,звания!$D$2:$E$62,2,FALSE)/(EOMONTH($G$3,0)+1-$G$3)*BO211)*BZ211%)+(VLOOKUP(BS211,звания!$D$2:$E$62,2,FALSE)/(EOMONTH($G$3,0)+1-$G$3)*BU211)*BZ211%)</f>
        <v>0</v>
      </c>
      <c r="CJ211" s="404">
        <f>IF(CA211=0,CF211*CB211%,IF(CA211&gt;0,(VLOOKUP(O211,звания!$D$2:$E$62,2,FALSE)/(EOMONTH($G$3,0)+1-$G$3)*BO211)*CB211%)+(VLOOKUP(BS211,звания!$D$2:$E$62,2,FALSE)/(EOMONTH($G$3,0)+1-$G$3)*BU211)*CB211%)</f>
        <v>0</v>
      </c>
      <c r="CK211" s="404">
        <f>IF(CD211="Д",0,IF(CC211=0,CF211*CD211%,IF(CC211&gt;0,(VLOOKUP(O211,звания!$D$2:$E$62,2,FALSE)/(EOMONTH($G$3,0)+1-$G$3)*BO211)*CD211%)+(VLOOKUP(BS211,звания!$D$2:$E$62,2,FALSE)/(EOMONTH($G$3,0)+1-$G$3)*BU211)*CD211%))</f>
        <v>0</v>
      </c>
      <c r="CL211" s="404">
        <f>IF(BR211&gt;0,((VLOOKUP(C211,звания!$A$2:$B$62,2,FALSE)/(EOMONTH($G$3,0)+1-$G$3)*BO211+VLOOKUP(O211,звания!$D$2:$E$62,2,FALSE)/(EOMONTH($G$3,0)+1-$G$3)*BO211+(VLOOKUP(C211,звания!$A$2:$B$62,2,FALSE)/(EOMONTH($G$3,0)+1-$G$3)*BO211+VLOOKUP(O211,звания!$D$2:$E$62,2,FALSE)/(EOMONTH($G$3,0)+1-$G$3)*BO211)*BV211%)*BN211)+(VLOOKUP(C211,звания!$A$2:$B$62,2,FALSE)/(EOMONTH($G$3,0)+1-$G$3)*BU211+VLOOKUP(BS211,звания!$D$2:$E$62,2,FALSE)/(EOMONTH($G$3,0)+1-$G$3)*BU211+(VLOOKUP(C211,звания!$A$2:$B$62,2,FALSE)/(EOMONTH($G$3,0)+1-$G$3)*BU211+VLOOKUP(BS211,звания!$D$2:$E$62,2,FALSE)/(EOMONTH($G$3,0)+1-$G$3)*BU211)*BV211%)*BN211,(CE211+CF211+CG211)*BN211)</f>
        <v>0</v>
      </c>
      <c r="CM211" s="404"/>
      <c r="CN211" s="404"/>
      <c r="CO211" s="432">
        <f t="shared" si="274"/>
        <v>0</v>
      </c>
      <c r="CP211" s="638"/>
      <c r="CQ211" s="637">
        <f>IF(CF211=0,0,IF((SUM(BH211:BM211)&gt;360),(VLOOKUP(O211,звания!$F$2:$G$62,2,FALSE))/100,VLOOKUP(O211,звания!$F$2:$H$62,3,FALSE)/100))</f>
        <v>0</v>
      </c>
      <c r="CR211" s="617">
        <f>IF(B211="Виключений зі списків",IF(AND(BU211=0,360-BH211&lt;0),(VLOOKUP(O211,звания!$D$2:$E$62,2,FALSE))/(EOMONTH($B$3,0)+1-$B$3)*BO211*CQ211,IF(AND(360-BH211&gt;=0,360-BH211&lt;(EOMONTH($B$3,0)+1-$B$3)),(CF211/(EOMONTH($B$3,0)-$B$3+1)*(360-BH211))*CQ211+(CF211/(EOMONTH($B$3,0)-$B$3+1)*((EOMONTH($B$3,0)-$B$3+1)-(360-BH211)))*VLOOKUP(O211,звания!$F$2:$H$62,2,FALSE)/100,((((VLOOKUP(O211,звания!$D$2:$E$62,2,FALSE))/(EOMONTH($B$3,0)+1-$B$3)*BO211*CQ211+(VLOOKUP(BS211,звания!$D$2:$E$62,2,FALSE))/(EOMONTH($B$3,0)+1-$B$3)*BU211*(VLOOKUP(BS211,звания!$F$2:$G$62,2,FALSE)*0.01)+(IF(BT211=0,0,(VLOOKUP(BS211,звания!$D$2:$E$62,2,FALSE)/(EOMONTH($G$3,0)+1-$G$3)*BT211*(VLOOKUP(BS211,звания!$F$2:$G$62,2,FALSE)))*0.01-(VLOOKUP(O211,звания!$D$2:$E$62,2,FALSE)/(EOMONTH($G$3,0)+1-$G$3)*BT211*(VLOOKUP(O211,звания!$F$2:$G$62,2,FALSE)))*0.01)))))/100*(100-CP211))),(IF(AND(BU211=0,360-BH211&lt;0,CP211=0),(VLOOKUP(O211,звания!$D$2:$E$62,2,FALSE))/(EOMONTH($G$3,0)+1-$G$3)*BO211*CQ211,IF(AND(360-BH211&gt;=0,360-BH211&lt;(EOMONTH($G$3,0)+1-$G$3)),(CF211/(EOMONTH($G$3,0)-$G$3+1)*(360-BH211))*CQ211+(CF211/(EOMONTH($G$3,0)-$G$3+1)*((EOMONTH($G$3,0)-$G$3+1)-(360-BH211)))*VLOOKUP(O211,звания!$F$2:$H$62,2,FALSE)/100,((((VLOOKUP(O211,звания!$D$2:$E$62,2,FALSE))/(EOMONTH($G$3,0)+1-$G$3)*BO211*CQ211+(VLOOKUP(BS211,звания!$D$2:$E$62,2,FALSE))/(EOMONTH($G$3,0)+1-$G$3)*BU211*(VLOOKUP(BS211,звания!$F$2:$G$62,2,FALSE)*0.01)))/100*(100-CP211)+(IF(BT211=0,0,(VLOOKUP(BS211,звания!$D$2:$E$62,2,FALSE)/(EOMONTH($BN$3,0)+1-$BN$3)*BT211*(VLOOKUP(BS211,звания!$F$2:$G$62,2,FALSE)))*0.01-(VLOOKUP(O211,звания!$D$2:$E$62,2,FALSE)/(EOMONTH($BN$3,0)+1-$BN$3)*BT211*(VLOOKUP(O211,звания!$F$2:$G$62,2,FALSE)))*0.01)))))))</f>
        <v>0</v>
      </c>
      <c r="CS211" s="416">
        <f t="shared" si="297"/>
        <v>0</v>
      </c>
      <c r="CT211" s="403"/>
      <c r="CU211" s="403"/>
      <c r="CV211" s="403">
        <f t="shared" si="275"/>
        <v>0</v>
      </c>
      <c r="CW211" s="556">
        <f t="shared" si="288"/>
        <v>0</v>
      </c>
      <c r="CX211" s="403">
        <f t="shared" si="292"/>
        <v>0</v>
      </c>
      <c r="CY211" s="403"/>
      <c r="CZ211" s="404">
        <f t="shared" si="244"/>
        <v>0</v>
      </c>
      <c r="DA211" s="403"/>
      <c r="DB211" s="403"/>
      <c r="DC211" s="403"/>
      <c r="DD211" s="421">
        <f t="shared" si="296"/>
        <v>0</v>
      </c>
      <c r="DE211" s="421">
        <f t="shared" si="257"/>
        <v>0</v>
      </c>
      <c r="DF211" s="403">
        <f t="shared" si="272"/>
        <v>0</v>
      </c>
      <c r="DG211" s="421">
        <f t="shared" si="248"/>
        <v>0</v>
      </c>
      <c r="DH211" s="421">
        <f t="shared" si="249"/>
        <v>0</v>
      </c>
      <c r="DI211" s="421"/>
      <c r="DJ211" s="422" t="str">
        <f t="shared" si="264"/>
        <v xml:space="preserve">    </v>
      </c>
      <c r="DK211" s="113" t="s">
        <v>477</v>
      </c>
      <c r="DL211" s="28"/>
      <c r="DM211" s="28"/>
      <c r="DN211" s="28"/>
      <c r="DO211" s="901"/>
      <c r="DP211" s="888"/>
      <c r="DQ211" s="817"/>
      <c r="DR211" s="818"/>
      <c r="DS211" s="819"/>
      <c r="DT211" s="820"/>
      <c r="DU211" s="124"/>
      <c r="DV211" s="110"/>
      <c r="DX211" s="84"/>
      <c r="DY211" s="84"/>
      <c r="DZ211" s="105"/>
      <c r="EH211" s="543">
        <f t="shared" si="276"/>
        <v>0</v>
      </c>
      <c r="EI211" s="404">
        <f t="shared" si="277"/>
        <v>0</v>
      </c>
      <c r="EJ211" s="29" t="str">
        <f t="shared" si="278"/>
        <v xml:space="preserve"> </v>
      </c>
      <c r="EK211" s="50"/>
      <c r="EL211" s="29"/>
      <c r="EM211" s="50"/>
      <c r="EN211" s="50"/>
      <c r="EO211" s="50"/>
      <c r="EP211" s="29"/>
    </row>
    <row r="212" spans="1:146" ht="17.45" hidden="1" customHeight="1">
      <c r="A212" s="402">
        <v>207</v>
      </c>
      <c r="B212" s="869" t="s">
        <v>845</v>
      </c>
      <c r="C212" s="911"/>
      <c r="D212" s="403" t="str">
        <f t="shared" si="265"/>
        <v>ВАКАНТ</v>
      </c>
      <c r="E212" s="416"/>
      <c r="F212" s="417"/>
      <c r="G212" s="406" t="str">
        <f t="shared" si="293"/>
        <v>0.0.0</v>
      </c>
      <c r="H212" s="407" t="str">
        <f t="shared" si="262"/>
        <v>0.0.0</v>
      </c>
      <c r="I212" s="407" t="str">
        <f t="shared" si="294"/>
        <v>0.0.0</v>
      </c>
      <c r="J212" s="407" t="str">
        <f t="shared" si="279"/>
        <v>0.0.0</v>
      </c>
      <c r="K212" s="407" t="str">
        <f t="shared" si="280"/>
        <v>0.0.0</v>
      </c>
      <c r="L212" s="407" t="str">
        <f t="shared" si="281"/>
        <v>0.0.0</v>
      </c>
      <c r="M212" s="407" t="str">
        <f t="shared" si="282"/>
        <v>0.0.0</v>
      </c>
      <c r="N212" s="408" t="str">
        <f t="shared" si="295"/>
        <v>0.0.0</v>
      </c>
      <c r="O212" s="930">
        <v>7</v>
      </c>
      <c r="P212" s="417"/>
      <c r="Q212" s="417"/>
      <c r="R212" s="417"/>
      <c r="S212" s="417"/>
      <c r="T212" s="417"/>
      <c r="U212" s="417"/>
      <c r="V212" s="714"/>
      <c r="W212" s="714"/>
      <c r="X212" s="417"/>
      <c r="Y212" s="417"/>
      <c r="Z212" s="714"/>
      <c r="AA212" s="714"/>
      <c r="AB212" s="417"/>
      <c r="AC212" s="417"/>
      <c r="AD212" s="714"/>
      <c r="AE212" s="714"/>
      <c r="AF212" s="417"/>
      <c r="AG212" s="417"/>
      <c r="AH212" s="714"/>
      <c r="AI212" s="714"/>
      <c r="AJ212" s="417"/>
      <c r="AK212" s="417"/>
      <c r="AL212" s="714"/>
      <c r="AM212" s="714"/>
      <c r="AN212" s="417"/>
      <c r="AO212" s="417"/>
      <c r="AP212" s="714"/>
      <c r="AQ212" s="714"/>
      <c r="AR212" s="417"/>
      <c r="AS212" s="417"/>
      <c r="AT212" s="714"/>
      <c r="AU212" s="714"/>
      <c r="AV212" s="417"/>
      <c r="AW212" s="417"/>
      <c r="AX212" s="716"/>
      <c r="AY212" s="716"/>
      <c r="AZ212" s="635"/>
      <c r="BA212" s="635"/>
      <c r="BB212" s="716"/>
      <c r="BC212" s="716"/>
      <c r="BD212" s="635"/>
      <c r="BE212" s="635"/>
      <c r="BF212" s="717"/>
      <c r="BG212" s="717"/>
      <c r="BH212" s="432">
        <f t="shared" si="241"/>
        <v>0</v>
      </c>
      <c r="BI212" s="432">
        <f t="shared" si="283"/>
        <v>0</v>
      </c>
      <c r="BJ212" s="432">
        <f t="shared" si="284"/>
        <v>0</v>
      </c>
      <c r="BK212" s="432">
        <f t="shared" si="285"/>
        <v>0</v>
      </c>
      <c r="BL212" s="432">
        <f t="shared" si="286"/>
        <v>0</v>
      </c>
      <c r="BM212" s="436">
        <f t="shared" si="273"/>
        <v>0</v>
      </c>
      <c r="BN212" s="462">
        <v>0.65</v>
      </c>
      <c r="BO212" s="427">
        <f t="shared" si="242"/>
        <v>28</v>
      </c>
      <c r="BP212" s="419"/>
      <c r="BQ212" s="700"/>
      <c r="BR212" s="419"/>
      <c r="BS212" s="700"/>
      <c r="BT212" s="700"/>
      <c r="BU212" s="700"/>
      <c r="BV212" s="427">
        <f t="shared" si="271"/>
        <v>0</v>
      </c>
      <c r="BW212" s="419"/>
      <c r="BX212" s="782"/>
      <c r="BY212" s="419"/>
      <c r="BZ212" s="432"/>
      <c r="CA212" s="419"/>
      <c r="CB212" s="427"/>
      <c r="CC212" s="419"/>
      <c r="CD212" s="427"/>
      <c r="CE212" s="404">
        <f>IF(OR(C212=0,CD212="Д"),0,IF(AND(C212&gt;0,E212=0),VLOOKUP(C212,звания!A:B,2,FALSE)/((EOMONTH($G$3,0)+1)-$G$3)*BO212+VLOOKUP(C212,звания!A:B,2,FALSE)/((EOMONTH($G$3,0)+1)-$G$3)*BR212+VLOOKUP(C212,звания!A:B,2,FALSE)/((EOMONTH($G$3,0)+1)-$G$3)*BU212,IF(AND(C212&gt;0,E212&gt;0,F212&gt;=$G$3,BO212=(EOMONTH($G$3,0)+1)-$G$3),(VLOOKUP(E212,звания!A:B,2,FALSE)/(EOMONTH($G$3,0)-$G$3+1))*(F212-$G$3)+(VLOOKUP(C212,звания!A:B,2,FALSE)/(EOMONTH($G$3,0)-$G$3+1))*((EOMONTH($G$3,0)-$G$3+1)-(F212-$G$3)),IF(AND(C212&gt;0,E212&gt;0,F212&gt;$G$3,BO212&lt;(EOMONTH($G$3,0)+1)-$G$3,BO212&lt;&gt;0),VLOOKUP(E212,звания!A:B,2,FALSE)/((EOMONTH($G$3,0)+1)-$G$3)*((F212-$G$3)-(((EOMONTH($G$3,0)+1)-$G$3)-BO212-BU212-BR212))+VLOOKUP(C212,звания!A:B,2,FALSE)/((EOMONTH($G$3,0)+1)-$G$3)*(((EOMONTH($G$3,0)+1)-F212)),IF(F212&lt;$G$3,(VLOOKUP(C212,звания!A:B,2,FALSE)-VLOOKUP(E212,звания!A:B,2,FALSE))/((EOMONTH($BN$3,0)+1)-$BN$3)*(EOMONTH($BN$3,0)+1-F212)+VLOOKUP(C212,звания!A:B,2,FALSE)/((EOMONTH($G$3,0)+1)-$G$3)*BO212+VLOOKUP(C212,звания!A:B,2,FALSE)/((EOMONTH($G$3,0)+1)-$G$3)*BU212+VLOOKUP(C212,звания!A:B,2,FALSE)/((EOMONTH($G$3,0)+1)-$G$3)*BR212,0)))))</f>
        <v>0</v>
      </c>
      <c r="CF212" s="404">
        <f>IF(OR(CD212="Д",C212=0),0,IF(B212="Виключений зі списків",IF(BS212=0,(VLOOKUP(O212,звания!$D$2:$E$62,2,FALSE))/(EOMONTH($B$3,0)+1-$B$3)*BO212+(VLOOKUP(BQ212,звания!$D$2:$E$62,2,FALSE))/(EOMONTH($B$3,0)+1-$B$3)*BR212,(((VLOOKUP(O212,звания!$D$2:$E$62,2,FALSE))/(EOMONTH($B$3,0)+1-$B$3))*BO212)+(VLOOKUP(BQ212,звания!$D$2:$E$62,2,FALSE))/(EOMONTH($B$3,0)+1-$B$3)*BR212+(VLOOKUP(BS212,звания!$D$2:$E$62,2,FALSE))/(EOMONTH($B$3,0)+1-$B$3)*BU212),IF(BS212=0,(VLOOKUP(O212,звания!$D$2:$E$62,2,FALSE))/(EOMONTH($G$3,0)+1-$G$3)*BO212+(VLOOKUP(BQ212,звания!$D$2:$E$62,2,FALSE))/(EOMONTH($G$3,0)+1-$G$3)*BR212,(((VLOOKUP(O212,звания!$D$2:$E$62,2,FALSE))/(EOMONTH($G$3,0)+1-$G$3))*BO212)+(VLOOKUP(BQ212,звания!$D$2:$E$62,2,FALSE))/(EOMONTH($G$3,0)+1-$G$3)*BR212+(VLOOKUP(BS212,звания!$D$2:$E$62,2,FALSE))/(EOMONTH($G$3,0)+1-$G$3)*BU212+IF(BT212=0,0,(VLOOKUP(BS212,звания!$D$2:$E$62,2,FALSE))/(EOMONTH($BN$3,0)+1-$BN$3)*BT212-(VLOOKUP(O212,звания!$D$2:$E$62,2,FALSE))/(EOMONTH($BN$3,0)+1-$BN$3)*BT212))))</f>
        <v>0</v>
      </c>
      <c r="CG212" s="404">
        <f t="shared" si="287"/>
        <v>0</v>
      </c>
      <c r="CH212" s="404">
        <f>IF(BW212=0,CF212*BX212%,IF(BW212&gt;0,((VLOOKUP(O212,звания!$D$2:$E$62,2,FALSE)/(EOMONTH($G$3,0)+1-$G$3)*BW212)*BX212%)))</f>
        <v>0</v>
      </c>
      <c r="CI212" s="404">
        <f>IF(BY212=0,CF212*BZ212%,IF(BY212&gt;0,(VLOOKUP(O212,звания!$D$2:$E$62,2,FALSE)/(EOMONTH($G$3,0)+1-$G$3)*BO212)*BZ212%)+(VLOOKUP(BS212,звания!$D$2:$E$62,2,FALSE)/(EOMONTH($G$3,0)+1-$G$3)*BU212)*BZ212%)</f>
        <v>0</v>
      </c>
      <c r="CJ212" s="404">
        <f>IF(CA212=0,CF212*CB212%,IF(CA212&gt;0,(VLOOKUP(O212,звания!$D$2:$E$62,2,FALSE)/(EOMONTH($G$3,0)+1-$G$3)*BO212)*CB212%)+(VLOOKUP(BS212,звания!$D$2:$E$62,2,FALSE)/(EOMONTH($G$3,0)+1-$G$3)*BU212)*CB212%)</f>
        <v>0</v>
      </c>
      <c r="CK212" s="404">
        <f>IF(CD212="Д",0,IF(CC212=0,CF212*CD212%,IF(CC212&gt;0,(VLOOKUP(O212,звания!$D$2:$E$62,2,FALSE)/(EOMONTH($G$3,0)+1-$G$3)*BO212)*CD212%)+(VLOOKUP(BS212,звания!$D$2:$E$62,2,FALSE)/(EOMONTH($G$3,0)+1-$G$3)*BU212)*CD212%))</f>
        <v>0</v>
      </c>
      <c r="CL212" s="404">
        <f>IF(BR212&gt;0,((VLOOKUP(C212,звания!$A$2:$B$62,2,FALSE)/(EOMONTH($G$3,0)+1-$G$3)*BO212+VLOOKUP(O212,звания!$D$2:$E$62,2,FALSE)/(EOMONTH($G$3,0)+1-$G$3)*BO212+(VLOOKUP(C212,звания!$A$2:$B$62,2,FALSE)/(EOMONTH($G$3,0)+1-$G$3)*BO212+VLOOKUP(O212,звания!$D$2:$E$62,2,FALSE)/(EOMONTH($G$3,0)+1-$G$3)*BO212)*BV212%)*BN212)+(VLOOKUP(C212,звания!$A$2:$B$62,2,FALSE)/(EOMONTH($G$3,0)+1-$G$3)*BU212+VLOOKUP(BS212,звания!$D$2:$E$62,2,FALSE)/(EOMONTH($G$3,0)+1-$G$3)*BU212+(VLOOKUP(C212,звания!$A$2:$B$62,2,FALSE)/(EOMONTH($G$3,0)+1-$G$3)*BU212+VLOOKUP(BS212,звания!$D$2:$E$62,2,FALSE)/(EOMONTH($G$3,0)+1-$G$3)*BU212)*BV212%)*BN212,(CE212+CF212+CG212)*BN212)</f>
        <v>0</v>
      </c>
      <c r="CM212" s="404"/>
      <c r="CN212" s="404"/>
      <c r="CO212" s="432">
        <f t="shared" si="274"/>
        <v>0</v>
      </c>
      <c r="CP212" s="638"/>
      <c r="CQ212" s="637">
        <f>IF(CF212=0,0,IF((SUM(BH212:BM212)&gt;360),(VLOOKUP(O212,звания!$F$2:$G$62,2,FALSE))/100,VLOOKUP(O212,звания!$F$2:$H$62,3,FALSE)/100))</f>
        <v>0</v>
      </c>
      <c r="CR212" s="617">
        <f>IF(B212="Виключений зі списків",IF(AND(BU212=0,360-BH212&lt;0),(VLOOKUP(O212,звания!$D$2:$E$62,2,FALSE))/(EOMONTH($B$3,0)+1-$B$3)*BO212*CQ212,IF(AND(360-BH212&gt;=0,360-BH212&lt;(EOMONTH($B$3,0)+1-$B$3)),(CF212/(EOMONTH($B$3,0)-$B$3+1)*(360-BH212))*CQ212+(CF212/(EOMONTH($B$3,0)-$B$3+1)*((EOMONTH($B$3,0)-$B$3+1)-(360-BH212)))*VLOOKUP(O212,звания!$F$2:$H$62,2,FALSE)/100,((((VLOOKUP(O212,звания!$D$2:$E$62,2,FALSE))/(EOMONTH($B$3,0)+1-$B$3)*BO212*CQ212+(VLOOKUP(BS212,звания!$D$2:$E$62,2,FALSE))/(EOMONTH($B$3,0)+1-$B$3)*BU212*(VLOOKUP(BS212,звания!$F$2:$G$62,2,FALSE)*0.01)+(IF(BT212=0,0,(VLOOKUP(BS212,звания!$D$2:$E$62,2,FALSE)/(EOMONTH($G$3,0)+1-$G$3)*BT212*(VLOOKUP(BS212,звания!$F$2:$G$62,2,FALSE)))*0.01-(VLOOKUP(O212,звания!$D$2:$E$62,2,FALSE)/(EOMONTH($G$3,0)+1-$G$3)*BT212*(VLOOKUP(O212,звания!$F$2:$G$62,2,FALSE)))*0.01)))))/100*(100-CP212))),(IF(AND(BU212=0,360-BH212&lt;0,CP212=0),(VLOOKUP(O212,звания!$D$2:$E$62,2,FALSE))/(EOMONTH($G$3,0)+1-$G$3)*BO212*CQ212,IF(AND(360-BH212&gt;=0,360-BH212&lt;(EOMONTH($G$3,0)+1-$G$3)),(CF212/(EOMONTH($G$3,0)-$G$3+1)*(360-BH212))*CQ212+(CF212/(EOMONTH($G$3,0)-$G$3+1)*((EOMONTH($G$3,0)-$G$3+1)-(360-BH212)))*VLOOKUP(O212,звания!$F$2:$H$62,2,FALSE)/100,((((VLOOKUP(O212,звания!$D$2:$E$62,2,FALSE))/(EOMONTH($G$3,0)+1-$G$3)*BO212*CQ212+(VLOOKUP(BS212,звания!$D$2:$E$62,2,FALSE))/(EOMONTH($G$3,0)+1-$G$3)*BU212*(VLOOKUP(BS212,звания!$F$2:$G$62,2,FALSE)*0.01)))/100*(100-CP212)+(IF(BT212=0,0,(VLOOKUP(BS212,звания!$D$2:$E$62,2,FALSE)/(EOMONTH($BN$3,0)+1-$BN$3)*BT212*(VLOOKUP(BS212,звания!$F$2:$G$62,2,FALSE)))*0.01-(VLOOKUP(O212,звания!$D$2:$E$62,2,FALSE)/(EOMONTH($BN$3,0)+1-$BN$3)*BT212*(VLOOKUP(O212,звания!$F$2:$G$62,2,FALSE)))*0.01)))))))</f>
        <v>0</v>
      </c>
      <c r="CS212" s="416">
        <f t="shared" si="297"/>
        <v>0</v>
      </c>
      <c r="CT212" s="403"/>
      <c r="CU212" s="403"/>
      <c r="CV212" s="403">
        <f t="shared" si="275"/>
        <v>0</v>
      </c>
      <c r="CW212" s="556">
        <f t="shared" si="288"/>
        <v>0</v>
      </c>
      <c r="CX212" s="403">
        <f t="shared" si="292"/>
        <v>0</v>
      </c>
      <c r="CY212" s="403"/>
      <c r="CZ212" s="404">
        <f t="shared" si="244"/>
        <v>0</v>
      </c>
      <c r="DA212" s="403"/>
      <c r="DB212" s="403"/>
      <c r="DC212" s="403"/>
      <c r="DD212" s="421">
        <f t="shared" si="296"/>
        <v>0</v>
      </c>
      <c r="DE212" s="421">
        <f t="shared" si="257"/>
        <v>0</v>
      </c>
      <c r="DF212" s="403">
        <f t="shared" si="272"/>
        <v>0</v>
      </c>
      <c r="DG212" s="421">
        <f t="shared" si="248"/>
        <v>0</v>
      </c>
      <c r="DH212" s="421">
        <f t="shared" si="249"/>
        <v>0</v>
      </c>
      <c r="DI212" s="421"/>
      <c r="DJ212" s="422" t="str">
        <f t="shared" si="264"/>
        <v xml:space="preserve">    </v>
      </c>
      <c r="DK212" s="113" t="s">
        <v>876</v>
      </c>
      <c r="DL212" s="28"/>
      <c r="DM212" s="28"/>
      <c r="DN212" s="28"/>
      <c r="DO212" s="901"/>
      <c r="DP212" s="888"/>
      <c r="DQ212" s="817"/>
      <c r="DR212" s="818"/>
      <c r="DS212" s="819"/>
      <c r="DT212" s="820"/>
      <c r="DU212" s="124"/>
      <c r="DV212" s="122"/>
      <c r="DX212" s="84"/>
      <c r="DY212" s="84"/>
      <c r="DZ212" s="105"/>
      <c r="EG212" s="19"/>
      <c r="EH212" s="543">
        <f t="shared" si="276"/>
        <v>0</v>
      </c>
      <c r="EI212" s="404">
        <f t="shared" si="277"/>
        <v>0</v>
      </c>
      <c r="EJ212" s="29" t="str">
        <f t="shared" si="278"/>
        <v>ВАКАНТ</v>
      </c>
      <c r="EK212" s="50"/>
      <c r="EL212" s="29"/>
      <c r="EM212" s="50"/>
      <c r="EN212" s="50"/>
      <c r="EO212" s="50"/>
      <c r="EP212" s="29"/>
    </row>
    <row r="213" spans="1:146" ht="17.45" hidden="1" customHeight="1">
      <c r="A213" s="446">
        <v>208</v>
      </c>
      <c r="B213" s="869" t="s">
        <v>846</v>
      </c>
      <c r="C213" s="911"/>
      <c r="D213" s="403">
        <f t="shared" si="265"/>
        <v>0</v>
      </c>
      <c r="E213" s="416"/>
      <c r="F213" s="417"/>
      <c r="G213" s="406" t="str">
        <f t="shared" si="293"/>
        <v>0.0.0</v>
      </c>
      <c r="H213" s="407" t="str">
        <f t="shared" si="262"/>
        <v>0.0.0</v>
      </c>
      <c r="I213" s="407" t="str">
        <f t="shared" si="294"/>
        <v>0.0.0</v>
      </c>
      <c r="J213" s="407" t="str">
        <f t="shared" si="279"/>
        <v>0.0.0</v>
      </c>
      <c r="K213" s="407" t="str">
        <f t="shared" si="280"/>
        <v>0.0.0</v>
      </c>
      <c r="L213" s="407" t="str">
        <f t="shared" si="281"/>
        <v>0.0.0</v>
      </c>
      <c r="M213" s="407" t="str">
        <f t="shared" si="282"/>
        <v>0.0.0</v>
      </c>
      <c r="N213" s="408" t="str">
        <f t="shared" si="295"/>
        <v>0.0.0</v>
      </c>
      <c r="O213" s="930">
        <v>5</v>
      </c>
      <c r="P213" s="417"/>
      <c r="Q213" s="417"/>
      <c r="R213" s="417"/>
      <c r="S213" s="417"/>
      <c r="T213" s="417"/>
      <c r="U213" s="417"/>
      <c r="V213" s="714"/>
      <c r="W213" s="714"/>
      <c r="X213" s="417"/>
      <c r="Y213" s="417"/>
      <c r="Z213" s="714"/>
      <c r="AA213" s="714"/>
      <c r="AB213" s="417"/>
      <c r="AC213" s="417"/>
      <c r="AD213" s="714"/>
      <c r="AE213" s="714"/>
      <c r="AF213" s="417"/>
      <c r="AG213" s="417"/>
      <c r="AH213" s="714"/>
      <c r="AI213" s="714"/>
      <c r="AJ213" s="417"/>
      <c r="AK213" s="417"/>
      <c r="AL213" s="714"/>
      <c r="AM213" s="714"/>
      <c r="AN213" s="417"/>
      <c r="AO213" s="417"/>
      <c r="AP213" s="714"/>
      <c r="AQ213" s="714"/>
      <c r="AR213" s="417"/>
      <c r="AS213" s="417"/>
      <c r="AT213" s="714"/>
      <c r="AU213" s="714"/>
      <c r="AV213" s="417"/>
      <c r="AW213" s="417"/>
      <c r="AX213" s="716"/>
      <c r="AY213" s="716"/>
      <c r="AZ213" s="635"/>
      <c r="BA213" s="635"/>
      <c r="BB213" s="716"/>
      <c r="BC213" s="716"/>
      <c r="BD213" s="635"/>
      <c r="BE213" s="635"/>
      <c r="BF213" s="717"/>
      <c r="BG213" s="717"/>
      <c r="BH213" s="432">
        <f>IF(OR(P213=0,P213&gt;$G$3),0,IF(B213="Виключений зі списків",DAYS360(P213,IF(Q213=0,$B$3,Q213),1)+(DAYS360(R213,IF(AND(S213=0,Q213&gt;1,R213&gt;1),$B$3,S213),1)+(DAYS360(T213,IF(AND(U213=0,T213&gt;1,Q213&gt;1),$B$3,U213),1))),DAYS360(P213,IF(Q213=0,$G$3,Q213),1)+(DAYS360(R213,IF(AND(S213=0,Q213&gt;1,R213&gt;1),$G$3,S213),1)+(DAYS360(T213,IF(AND(U213=0,T213&gt;1,Q213&gt;1),$G$3,U213),1)))))</f>
        <v>0</v>
      </c>
      <c r="BI213" s="432">
        <f t="shared" si="283"/>
        <v>0</v>
      </c>
      <c r="BJ213" s="432">
        <f t="shared" si="284"/>
        <v>0</v>
      </c>
      <c r="BK213" s="432">
        <f t="shared" si="285"/>
        <v>0</v>
      </c>
      <c r="BL213" s="432">
        <f t="shared" si="286"/>
        <v>0</v>
      </c>
      <c r="BM213" s="436">
        <f t="shared" si="273"/>
        <v>0</v>
      </c>
      <c r="BN213" s="462">
        <v>0.65</v>
      </c>
      <c r="BO213" s="427">
        <f>IF(CD213="Д",0,IF(B213="Виключений зі списків",BP213-$B$3+1,IF(AND(BR213=0,BU213=0,O213&lt;&gt;0,BP213=0),EOMONTH($G$3,0)+1-$G$3,IF(AND(BR213=0,BU213=0,O213&lt;&gt;0,BP213&gt;0),EOMONTH($G$3,0)+1-BP213,IF(AND(BR213=0,BU213&gt;0,BP213&gt;$G$3),(EOMONTH($G$3,0)+1-$G$3)-BU213-(BP213-$G$3),IF(AND(BR213&gt;0,O213&lt;&gt;0,BP213&gt;$G$3),(EOMONTH($G$3,0)+1-$G$3)-BU213-BR213-(BP213-$G$3),IF(AND(BR213&gt;0,O213&lt;&gt;0,OR(BP213=0,BP213=$G$3)),(EOMONTH($G$3,0)+1-$G$3)-BU213-BR213,IF(AND(O213=0,BR213&gt;0),BR213+BU213,IF(AND(BU213&gt;0,BR213=0,BP213=0),(EOMONTH($G$3,0)+1-$G$3)-BU213,0)))))))))</f>
        <v>28</v>
      </c>
      <c r="BP213" s="419"/>
      <c r="BQ213" s="700"/>
      <c r="BR213" s="419"/>
      <c r="BS213" s="700"/>
      <c r="BT213" s="700"/>
      <c r="BU213" s="700"/>
      <c r="BV213" s="427">
        <f t="shared" si="271"/>
        <v>0</v>
      </c>
      <c r="BW213" s="419"/>
      <c r="BX213" s="781"/>
      <c r="BY213" s="700"/>
      <c r="BZ213" s="432"/>
      <c r="CA213" s="700"/>
      <c r="CB213" s="432"/>
      <c r="CC213" s="700"/>
      <c r="CD213" s="432"/>
      <c r="CE213" s="404">
        <f>IF(OR(C213=0,CD213="Д"),0,IF(AND(C213&gt;0,E213=0),VLOOKUP(C213,звания!A:B,2,FALSE)/((EOMONTH($G$3,0)+1)-$G$3)*BO213+VLOOKUP(C213,звания!A:B,2,FALSE)/((EOMONTH($G$3,0)+1)-$G$3)*BR213+VLOOKUP(C213,звания!A:B,2,FALSE)/((EOMONTH($G$3,0)+1)-$G$3)*BU213,IF(AND(C213&gt;0,E213&gt;0,F213&gt;=$G$3,BO213=(EOMONTH($G$3,0)+1)-$G$3),(VLOOKUP(E213,звания!A:B,2,FALSE)/(EOMONTH($G$3,0)-$G$3+1))*(F213-$G$3)+(VLOOKUP(C213,звания!A:B,2,FALSE)/(EOMONTH($G$3,0)-$G$3+1))*((EOMONTH($G$3,0)-$G$3+1)-(F213-$G$3)),IF(AND(C213&gt;0,E213&gt;0,F213&gt;$G$3,BO213&lt;(EOMONTH($G$3,0)+1)-$G$3,BO213&lt;&gt;0),VLOOKUP(E213,звания!A:B,2,FALSE)/((EOMONTH($G$3,0)+1)-$G$3)*((F213-$G$3)-(((EOMONTH($G$3,0)+1)-$G$3)-BO213-BU213-BR213))+VLOOKUP(C213,звания!A:B,2,FALSE)/((EOMONTH($G$3,0)+1)-$G$3)*(((EOMONTH($G$3,0)+1)-F213)),IF(F213&lt;$G$3,(VLOOKUP(C213,звания!A:B,2,FALSE)-VLOOKUP(E213,звания!A:B,2,FALSE))/((EOMONTH($BN$3,0)+1)-$BN$3)*(EOMONTH($BN$3,0)+1-F213)+VLOOKUP(C213,звания!A:B,2,FALSE)/((EOMONTH($G$3,0)+1)-$G$3)*BO213+VLOOKUP(C213,звания!A:B,2,FALSE)/((EOMONTH($G$3,0)+1)-$G$3)*BU213+VLOOKUP(C213,звания!A:B,2,FALSE)/((EOMONTH($G$3,0)+1)-$G$3)*BR213,0)))))</f>
        <v>0</v>
      </c>
      <c r="CF213" s="404">
        <f>IF(OR(CD213="Д",C213=0),0,IF(B213="Виключений зі списків",IF(BS213=0,(VLOOKUP(O213,звания!$D$2:$E$62,2,FALSE))/(EOMONTH($B$3,0)+1-$B$3)*BO213+(VLOOKUP(BQ213,звания!$D$2:$E$62,2,FALSE))/(EOMONTH($B$3,0)+1-$B$3)*BR213,(((VLOOKUP(O213,звания!$D$2:$E$62,2,FALSE))/(EOMONTH($B$3,0)+1-$B$3))*BO213)+(VLOOKUP(BQ213,звания!$D$2:$E$62,2,FALSE))/(EOMONTH($B$3,0)+1-$B$3)*BR213+(VLOOKUP(BS213,звания!$D$2:$E$62,2,FALSE))/(EOMONTH($B$3,0)+1-$B$3)*BU213),IF(BS213=0,(VLOOKUP(O213,звания!$D$2:$E$62,2,FALSE))/(EOMONTH($G$3,0)+1-$G$3)*BO213+(VLOOKUP(BQ213,звания!$D$2:$E$62,2,FALSE))/(EOMONTH($G$3,0)+1-$G$3)*BR213,(((VLOOKUP(O213,звания!$D$2:$E$62,2,FALSE))/(EOMONTH($G$3,0)+1-$G$3))*BO213)+(VLOOKUP(BQ213,звания!$D$2:$E$62,2,FALSE))/(EOMONTH($G$3,0)+1-$G$3)*BR213+(VLOOKUP(BS213,звания!$D$2:$E$62,2,FALSE))/(EOMONTH($G$3,0)+1-$G$3)*BU213+IF(BT213=0,0,(VLOOKUP(BS213,звания!$D$2:$E$62,2,FALSE))/(EOMONTH($BN$3,0)+1-$BN$3)*BT213-(VLOOKUP(O213,звания!$D$2:$E$62,2,FALSE))/(EOMONTH($BN$3,0)+1-$BN$3)*BT213))))</f>
        <v>0</v>
      </c>
      <c r="CG213" s="404">
        <f>IF(AND(SUM(BH213:BM213)&lt;360,((EOMONTH($G$3,0)-$G$3+1+(SUM(BH213:BM213)))&gt;0),SUM(BH213:BM213)+EOMONTH($G$3,0)-$G$3+1&lt;360),(CE213+CF213)*BV213%,IF(SUM(BH213:BM213)+EOMONTH($G$3,0)-$G$3+1&lt;=1800,((CE213+CF213)/(EOMONTH($G$3,0)-$G$3+1))*(360-SUM(BH213:BM213))*BV213%+(((CE213+CF213)/(EOMONTH($G$3,0)-$G$3+1))*((EOMONTH($G$3,0)-$G$3+1)-(360-SUM(BH213:BM213))))*25%,IF(AND(SUM(BH213:BM213)&lt;1800,((EOMONTH($G$3,0)-$G$3+1+SUM(BH213:BM213))&gt;=360),SUM(BH213:BM213)+EOMONTH($G$3,0)-$G$3+1&lt;1800),(CE213+CF213)*BV213%,IF(SUM(BH213:BM213)+EOMONTH($G$3,0)-$G$3+1&lt;=3600,((CE213+CF213)/(EOMONTH($G$3,0)-$G$3+1))*(1800-SUM(BH213:BM213))*BV213%+(((CE213+CF213)/(EOMONTH($G$3,0)-$G$3+1))*((EOMONTH($G$3,0)-$G$3+1)-(1800-SUM(BH213:BM213)))*30%),IF(AND(SUM(BH213:BM213)&lt;3600,((EOMONTH($G$3,0)-$G$3+1+SUM(BH213:BM213))&gt;=1800),SUM(BH213:BM213)+EOMONTH($G$3,0)-$G$3+1&lt;3600),(CE213+CF213)*BV213%,IF(SUM(BH213:BM213)+EOMONTH($G$3,0)-$G$3+1&lt;=5400,((CE213+CF213)/(EOMONTH($G$3,0)-$G$3+1))*(3600-SUM(BH213:BM213))*BV213%+(((CE213+CF213)/(EOMONTH($G$3,0)-$G$3+1))*((EOMONTH($G$3,0)-$G$3+1)-(3600-SUM(BH213:BM213))))*35%,IF(AND(SUM(BH213:BM213)&lt;5400,((EOMONTH($G$3,0)-$G$3+1+SUM(BH213:BM213))&gt;=3600),SUM(BH213:BM213)+EOMONTH($G$3,0)-$G$3+1&lt;5400),(CE213+CF213)*BV213%,IF(SUM(BH213:BM213)+EOMONTH($G$3,0)-$G$3+1&lt;=7200,((CE213+CF213)/(EOMONTH($G$3,0)-$G$3+1))*(5400-SUM(BH213:BM213))*BV213%+(((CE213+CF213)/(EOMONTH($G$3,0)-$G$3+1))*((EOMONTH($G$3,0)-$G$3+1)-(5400-SUM(BH213:BM213))))*40%,IF(AND(SUM(BH213:BM213)&lt;7200,((EOMONTH($G$3,0)-$G$3+1+SUM(BH213:BM213))&gt;=5400),SUM(BH213:BM213)+EOMONTH($G$3,0)-$G$3+1&lt;7200),(CE213+CF213)*BV213%,IF(SUM(BH213:BM213)+EOMONTH($G$3,0)-$G$3+1&lt;=9000,((CE213+CF213)/(EOMONTH($G$3,0)-$G$3+1))*(7200-SUM(BH213:BM213))*BV213%+(((CE213+CF213)/(EOMONTH($G$3,0)-$G$3+1))*((EOMONTH($G$3,0)-$G$3+1)-(7200-SUM(BH213:BM213))))*45%,IF(SUM(BH213:BM213)+EOMONTH($G$3,0)-$G$3+1&gt;=9000,((CE213+CF213)/(EOMONTH($G$3,0)-$G$3+1))*(9000-SUM(BH213:BM213))*BV213%+(((CE213+CF213)/(EOMONTH($G$3,0)-$G$3+1))*((EOMONTH($G$3,0)-$G$3+1)-(9000-SUM(BH213:BM213))))*50%,0)))))))))))</f>
        <v>0</v>
      </c>
      <c r="CH213" s="404">
        <f>IF(BW213=0,CF213*BX213%,IF(BW213&gt;0,((VLOOKUP(O213,звания!$D$2:$E$62,2,FALSE)/(EOMONTH($G$3,0)+1-$G$3)*BW213)*BX213%)))</f>
        <v>0</v>
      </c>
      <c r="CI213" s="404">
        <f>IF(BY213=0,CF213*BZ213%,IF(BY213&gt;0,(VLOOKUP(O213,звания!$D$2:$E$62,2,FALSE)/(EOMONTH($G$3,0)+1-$G$3)*BO213)*BZ213%)+(VLOOKUP(BS213,звания!$D$2:$E$62,2,FALSE)/(EOMONTH($G$3,0)+1-$G$3)*BU213)*BZ213%)</f>
        <v>0</v>
      </c>
      <c r="CJ213" s="404">
        <f>IF(CA213=0,CF213*CB213%,IF(CA213&gt;0,(VLOOKUP(O213,звания!$D$2:$E$62,2,FALSE)/(EOMONTH($G$3,0)+1-$G$3)*BO213)*CB213%)+(VLOOKUP(BS213,звания!$D$2:$E$62,2,FALSE)/(EOMONTH($G$3,0)+1-$G$3)*BU213)*CB213%)</f>
        <v>0</v>
      </c>
      <c r="CK213" s="404">
        <f>IF(CD213="Д",0,IF(CC213=0,CF213*CD213%,IF(CC213&gt;0,(VLOOKUP(O213,звания!$D$2:$E$62,2,FALSE)/(EOMONTH($G$3,0)+1-$G$3)*BO213)*CD213%)+(VLOOKUP(BS213,звания!$D$2:$E$62,2,FALSE)/(EOMONTH($G$3,0)+1-$G$3)*BU213)*CD213%))</f>
        <v>0</v>
      </c>
      <c r="CL213" s="404">
        <f>IF(BR213&gt;0,((VLOOKUP(C213,звания!$A$2:$B$62,2,FALSE)/(EOMONTH($G$3,0)+1-$G$3)*BO213+VLOOKUP(O213,звания!$D$2:$E$62,2,FALSE)/(EOMONTH($G$3,0)+1-$G$3)*BO213+(VLOOKUP(C213,звания!$A$2:$B$62,2,FALSE)/(EOMONTH($G$3,0)+1-$G$3)*BO213+VLOOKUP(O213,звания!$D$2:$E$62,2,FALSE)/(EOMONTH($G$3,0)+1-$G$3)*BO213)*BV213%)*BN213)+(VLOOKUP(C213,звания!$A$2:$B$62,2,FALSE)/(EOMONTH($G$3,0)+1-$G$3)*BU213+VLOOKUP(BS213,звания!$D$2:$E$62,2,FALSE)/(EOMONTH($G$3,0)+1-$G$3)*BU213+(VLOOKUP(C213,звания!$A$2:$B$62,2,FALSE)/(EOMONTH($G$3,0)+1-$G$3)*BU213+VLOOKUP(BS213,звания!$D$2:$E$62,2,FALSE)/(EOMONTH($G$3,0)+1-$G$3)*BU213)*BV213%)*BN213,(CE213+CF213+CG213)*BN213)</f>
        <v>0</v>
      </c>
      <c r="CM213" s="404"/>
      <c r="CN213" s="404"/>
      <c r="CO213" s="432">
        <f t="shared" si="274"/>
        <v>0</v>
      </c>
      <c r="CP213" s="638"/>
      <c r="CQ213" s="637">
        <f>IF(CF213=0,0,IF((SUM(BH213:BM213)&gt;360),(VLOOKUP(O213,звания!$F$2:$G$62,2,FALSE))/100,VLOOKUP(O213,звания!$F$2:$H$62,3,FALSE)/100))</f>
        <v>0</v>
      </c>
      <c r="CR213" s="617">
        <f>IF(B213="Виключений зі списків",IF(AND(BU213=0,360-BH213&lt;0),(VLOOKUP(O213,звания!$D$2:$E$62,2,FALSE))/(EOMONTH($B$3,0)+1-$B$3)*BO213*CQ213,IF(AND(360-BH213&gt;=0,360-BH213&lt;(EOMONTH($B$3,0)+1-$B$3)),(CF213/(EOMONTH($B$3,0)-$B$3+1)*(360-BH213))*CQ213+(CF213/(EOMONTH($B$3,0)-$B$3+1)*((EOMONTH($B$3,0)-$B$3+1)-(360-BH213)))*VLOOKUP(O213,звания!$F$2:$H$62,2,FALSE)/100,((((VLOOKUP(O213,звания!$D$2:$E$62,2,FALSE))/(EOMONTH($B$3,0)+1-$B$3)*BO213*CQ213+(VLOOKUP(BS213,звания!$D$2:$E$62,2,FALSE))/(EOMONTH($B$3,0)+1-$B$3)*BU213*(VLOOKUP(BS213,звания!$F$2:$G$62,2,FALSE)*0.01)+(IF(BT213=0,0,(VLOOKUP(BS213,звания!$D$2:$E$62,2,FALSE)/(EOMONTH($G$3,0)+1-$G$3)*BT213*(VLOOKUP(BS213,звания!$F$2:$G$62,2,FALSE)))*0.01-(VLOOKUP(O213,звания!$D$2:$E$62,2,FALSE)/(EOMONTH($G$3,0)+1-$G$3)*BT213*(VLOOKUP(O213,звания!$F$2:$G$62,2,FALSE)))*0.01)))))/100*(100-CP213))),(IF(AND(BU213=0,360-BH213&lt;0,CP213=0),(VLOOKUP(O213,звания!$D$2:$E$62,2,FALSE))/(EOMONTH($G$3,0)+1-$G$3)*BO213*CQ213,IF(AND(360-BH213&gt;=0,360-BH213&lt;(EOMONTH($G$3,0)+1-$G$3)),(CF213/(EOMONTH($G$3,0)-$G$3+1)*(360-BH213))*CQ213+(CF213/(EOMONTH($G$3,0)-$G$3+1)*((EOMONTH($G$3,0)-$G$3+1)-(360-BH213)))*VLOOKUP(O213,звания!$F$2:$H$62,2,FALSE)/100,((((VLOOKUP(O213,звания!$D$2:$E$62,2,FALSE))/(EOMONTH($G$3,0)+1-$G$3)*BO213*CQ213+(VLOOKUP(BS213,звания!$D$2:$E$62,2,FALSE))/(EOMONTH($G$3,0)+1-$G$3)*BU213*(VLOOKUP(BS213,звания!$F$2:$G$62,2,FALSE)*0.01)))/100*(100-CP213)+(IF(BT213=0,0,(VLOOKUP(BS213,звания!$D$2:$E$62,2,FALSE)/(EOMONTH($BN$3,0)+1-$BN$3)*BT213*(VLOOKUP(BS213,звания!$F$2:$G$62,2,FALSE)))*0.01-(VLOOKUP(O213,звания!$D$2:$E$62,2,FALSE)/(EOMONTH($BN$3,0)+1-$BN$3)*BT213*(VLOOKUP(O213,звания!$F$2:$G$62,2,FALSE)))*0.01)))))))</f>
        <v>0</v>
      </c>
      <c r="CS213" s="416">
        <f t="shared" si="297"/>
        <v>0</v>
      </c>
      <c r="CT213" s="403"/>
      <c r="CU213" s="403"/>
      <c r="CV213" s="403">
        <f t="shared" si="275"/>
        <v>0</v>
      </c>
      <c r="CW213" s="556">
        <f t="shared" si="288"/>
        <v>0</v>
      </c>
      <c r="CX213" s="403">
        <f t="shared" si="292"/>
        <v>0</v>
      </c>
      <c r="CY213" s="403"/>
      <c r="CZ213" s="404">
        <f t="shared" si="244"/>
        <v>0</v>
      </c>
      <c r="DA213" s="403"/>
      <c r="DB213" s="403"/>
      <c r="DC213" s="403"/>
      <c r="DD213" s="421">
        <f t="shared" si="296"/>
        <v>0</v>
      </c>
      <c r="DE213" s="421">
        <f>(CW213-CV213)*22%</f>
        <v>0</v>
      </c>
      <c r="DF213" s="403">
        <f t="shared" si="272"/>
        <v>0</v>
      </c>
      <c r="DG213" s="421">
        <f t="shared" si="248"/>
        <v>0</v>
      </c>
      <c r="DH213" s="421">
        <f t="shared" si="249"/>
        <v>0</v>
      </c>
      <c r="DI213" s="421"/>
      <c r="DJ213" s="422" t="str">
        <f t="shared" si="264"/>
        <v xml:space="preserve">    </v>
      </c>
      <c r="DK213" s="113"/>
      <c r="DL213" s="28" t="s">
        <v>975</v>
      </c>
      <c r="DM213" s="28"/>
      <c r="DN213" s="28"/>
      <c r="DO213" s="901"/>
      <c r="DP213" s="888"/>
      <c r="DQ213" s="817"/>
      <c r="DR213" s="818"/>
      <c r="DS213" s="819"/>
      <c r="DT213" s="820"/>
      <c r="DU213" s="124"/>
      <c r="DV213" s="110"/>
      <c r="DX213" s="84"/>
      <c r="DY213" s="84"/>
      <c r="DZ213" s="105"/>
      <c r="EH213" s="543">
        <f t="shared" si="276"/>
        <v>0</v>
      </c>
      <c r="EI213" s="404">
        <f t="shared" si="277"/>
        <v>0</v>
      </c>
      <c r="EJ213" s="29">
        <f t="shared" si="278"/>
        <v>0</v>
      </c>
      <c r="EK213" s="50"/>
      <c r="EL213" s="29"/>
      <c r="EM213" s="50"/>
      <c r="EN213" s="50"/>
      <c r="EO213" s="50"/>
      <c r="EP213" s="29"/>
    </row>
    <row r="214" spans="1:146" ht="17.45" hidden="1" customHeight="1">
      <c r="A214" s="402">
        <v>209</v>
      </c>
      <c r="B214" s="869" t="s">
        <v>846</v>
      </c>
      <c r="C214" s="911"/>
      <c r="D214" s="403">
        <f t="shared" si="265"/>
        <v>0</v>
      </c>
      <c r="E214" s="416"/>
      <c r="F214" s="417"/>
      <c r="G214" s="406" t="str">
        <f t="shared" si="293"/>
        <v>0.0.0</v>
      </c>
      <c r="H214" s="407" t="str">
        <f>CONCATENATE(INT((BH214)/360),".",INT(MOD((BH214),360)/30),".",MOD(MOD((BH214),360),30))</f>
        <v>0.0.0</v>
      </c>
      <c r="I214" s="407" t="str">
        <f t="shared" si="294"/>
        <v>0.0.0</v>
      </c>
      <c r="J214" s="407" t="str">
        <f t="shared" si="279"/>
        <v>0.0.0</v>
      </c>
      <c r="K214" s="407" t="str">
        <f t="shared" si="280"/>
        <v>0.0.0</v>
      </c>
      <c r="L214" s="407" t="str">
        <f t="shared" si="281"/>
        <v>0.0.0</v>
      </c>
      <c r="M214" s="407" t="str">
        <f t="shared" si="282"/>
        <v>0.0.0</v>
      </c>
      <c r="N214" s="408" t="str">
        <f t="shared" si="295"/>
        <v>0.0.0</v>
      </c>
      <c r="O214" s="930">
        <v>5</v>
      </c>
      <c r="P214" s="417"/>
      <c r="Q214" s="417"/>
      <c r="R214" s="417"/>
      <c r="S214" s="417"/>
      <c r="T214" s="417"/>
      <c r="U214" s="417"/>
      <c r="V214" s="714"/>
      <c r="W214" s="714"/>
      <c r="X214" s="417"/>
      <c r="Y214" s="417"/>
      <c r="Z214" s="714"/>
      <c r="AA214" s="714"/>
      <c r="AB214" s="417"/>
      <c r="AC214" s="417"/>
      <c r="AD214" s="714"/>
      <c r="AE214" s="714"/>
      <c r="AF214" s="417"/>
      <c r="AG214" s="417"/>
      <c r="AH214" s="714"/>
      <c r="AI214" s="714"/>
      <c r="AJ214" s="417"/>
      <c r="AK214" s="417"/>
      <c r="AL214" s="714"/>
      <c r="AM214" s="714"/>
      <c r="AN214" s="417"/>
      <c r="AO214" s="417"/>
      <c r="AP214" s="714"/>
      <c r="AQ214" s="714"/>
      <c r="AR214" s="417"/>
      <c r="AS214" s="417"/>
      <c r="AT214" s="714"/>
      <c r="AU214" s="714"/>
      <c r="AV214" s="417"/>
      <c r="AW214" s="417"/>
      <c r="AX214" s="716"/>
      <c r="AY214" s="716"/>
      <c r="AZ214" s="635"/>
      <c r="BA214" s="635"/>
      <c r="BB214" s="716"/>
      <c r="BC214" s="716"/>
      <c r="BD214" s="635"/>
      <c r="BE214" s="635"/>
      <c r="BF214" s="717"/>
      <c r="BG214" s="717"/>
      <c r="BH214" s="432">
        <f t="shared" si="241"/>
        <v>0</v>
      </c>
      <c r="BI214" s="432">
        <f t="shared" si="283"/>
        <v>0</v>
      </c>
      <c r="BJ214" s="432">
        <f t="shared" si="284"/>
        <v>0</v>
      </c>
      <c r="BK214" s="432">
        <f t="shared" si="285"/>
        <v>0</v>
      </c>
      <c r="BL214" s="432">
        <f t="shared" si="286"/>
        <v>0</v>
      </c>
      <c r="BM214" s="436">
        <f>IF(DAYS360(BF214,BG214)&gt;=1800,1800/2,(DAYS360(BF214,BG214,1))/2)</f>
        <v>0</v>
      </c>
      <c r="BN214" s="462">
        <v>0.65</v>
      </c>
      <c r="BO214" s="427">
        <f t="shared" si="242"/>
        <v>28</v>
      </c>
      <c r="BP214" s="725"/>
      <c r="BQ214" s="700"/>
      <c r="BR214" s="419"/>
      <c r="BS214" s="700"/>
      <c r="BT214" s="700"/>
      <c r="BU214" s="700"/>
      <c r="BV214" s="427">
        <f t="shared" si="271"/>
        <v>0</v>
      </c>
      <c r="BW214" s="419"/>
      <c r="BX214" s="781"/>
      <c r="BY214" s="700"/>
      <c r="BZ214" s="432"/>
      <c r="CA214" s="700"/>
      <c r="CB214" s="432"/>
      <c r="CC214" s="700"/>
      <c r="CD214" s="432"/>
      <c r="CE214" s="404">
        <f>IF(OR(C214=0,CD214="Д"),0,IF(AND(C214&gt;0,E214=0),VLOOKUP(C214,звания!A:B,2,FALSE)/((EOMONTH($G$3,0)+1)-$G$3)*BO214+VLOOKUP(C214,звания!A:B,2,FALSE)/((EOMONTH($G$3,0)+1)-$G$3)*BR214+VLOOKUP(C214,звания!A:B,2,FALSE)/((EOMONTH($G$3,0)+1)-$G$3)*BU214,IF(AND(C214&gt;0,E214&gt;0,F214&gt;=$G$3,BO214=(EOMONTH($G$3,0)+1)-$G$3),(VLOOKUP(E214,звания!A:B,2,FALSE)/(EOMONTH($G$3,0)-$G$3+1))*(F214-$G$3)+(VLOOKUP(C214,звания!A:B,2,FALSE)/(EOMONTH($G$3,0)-$G$3+1))*((EOMONTH($G$3,0)-$G$3+1)-(F214-$G$3)),IF(AND(C214&gt;0,E214&gt;0,F214&gt;$G$3,BO214&lt;(EOMONTH($G$3,0)+1)-$G$3,BO214&lt;&gt;0),VLOOKUP(E214,звания!A:B,2,FALSE)/((EOMONTH($G$3,0)+1)-$G$3)*((F214-$G$3)-(((EOMONTH($G$3,0)+1)-$G$3)-BO214-BU214-BR214))+VLOOKUP(C214,звания!A:B,2,FALSE)/((EOMONTH($G$3,0)+1)-$G$3)*(((EOMONTH($G$3,0)+1)-F214)),IF(F214&lt;$G$3,(VLOOKUP(C214,звания!A:B,2,FALSE)-VLOOKUP(E214,звания!A:B,2,FALSE))/((EOMONTH($BN$3,0)+1)-$BN$3)*(EOMONTH($BN$3,0)+1-F214)+VLOOKUP(C214,звания!A:B,2,FALSE)/((EOMONTH($G$3,0)+1)-$G$3)*BO214+VLOOKUP(C214,звания!A:B,2,FALSE)/((EOMONTH($G$3,0)+1)-$G$3)*BU214+VLOOKUP(C214,звания!A:B,2,FALSE)/((EOMONTH($G$3,0)+1)-$G$3)*BR214,0)))))</f>
        <v>0</v>
      </c>
      <c r="CF214" s="404">
        <f>IF(OR(CD214="Д",C214=0),0,IF(B214="Виключений зі списків",IF(BS214=0,(VLOOKUP(O214,звания!$D$2:$E$62,2,FALSE))/(EOMONTH($B$3,0)+1-$B$3)*BO214+(VLOOKUP(BQ214,звания!$D$2:$E$62,2,FALSE))/(EOMONTH($B$3,0)+1-$B$3)*BR214,(((VLOOKUP(O214,звания!$D$2:$E$62,2,FALSE))/(EOMONTH($B$3,0)+1-$B$3))*BO214)+(VLOOKUP(BQ214,звания!$D$2:$E$62,2,FALSE))/(EOMONTH($B$3,0)+1-$B$3)*BR214+(VLOOKUP(BS214,звания!$D$2:$E$62,2,FALSE))/(EOMONTH($B$3,0)+1-$B$3)*BU214),IF(BS214=0,(VLOOKUP(O214,звания!$D$2:$E$62,2,FALSE))/(EOMONTH($G$3,0)+1-$G$3)*BO214+(VLOOKUP(BQ214,звания!$D$2:$E$62,2,FALSE))/(EOMONTH($G$3,0)+1-$G$3)*BR214,(((VLOOKUP(O214,звания!$D$2:$E$62,2,FALSE))/(EOMONTH($G$3,0)+1-$G$3))*BO214)+(VLOOKUP(BQ214,звания!$D$2:$E$62,2,FALSE))/(EOMONTH($G$3,0)+1-$G$3)*BR214+(VLOOKUP(BS214,звания!$D$2:$E$62,2,FALSE))/(EOMONTH($G$3,0)+1-$G$3)*BU214+IF(BT214=0,0,(VLOOKUP(BS214,звания!$D$2:$E$62,2,FALSE))/(EOMONTH($BN$3,0)+1-$BN$3)*BT214-(VLOOKUP(O214,звания!$D$2:$E$62,2,FALSE))/(EOMONTH($BN$3,0)+1-$BN$3)*BT214))))</f>
        <v>0</v>
      </c>
      <c r="CG214" s="404">
        <f t="shared" si="287"/>
        <v>0</v>
      </c>
      <c r="CH214" s="404">
        <f>IF(BW214=0,CF214*BX214%,IF(BW214&gt;0,((VLOOKUP(O214,звания!$D$2:$E$62,2,FALSE)/(EOMONTH($G$3,0)+1-$G$3)*BW214)*BX214%)))</f>
        <v>0</v>
      </c>
      <c r="CI214" s="404">
        <f>IF(BY214=0,CF214*BZ214%,IF(BY214&gt;0,(VLOOKUP(O214,звания!$D$2:$E$62,2,FALSE)/(EOMONTH($G$3,0)+1-$G$3)*BO214)*BZ214%)+(VLOOKUP(BS214,звания!$D$2:$E$62,2,FALSE)/(EOMONTH($G$3,0)+1-$G$3)*BU214)*BZ214%)</f>
        <v>0</v>
      </c>
      <c r="CJ214" s="404">
        <f>IF(CA214=0,CF214*CB214%,IF(CA214&gt;0,(VLOOKUP(O214,звания!$D$2:$E$62,2,FALSE)/(EOMONTH($G$3,0)+1-$G$3)*BO214)*CB214%)+(VLOOKUP(BS214,звания!$D$2:$E$62,2,FALSE)/(EOMONTH($G$3,0)+1-$G$3)*BU214)*CB214%)</f>
        <v>0</v>
      </c>
      <c r="CK214" s="404">
        <f>IF(CD214="Д",0,IF(CC214=0,CF214*CD214%,IF(CC214&gt;0,(VLOOKUP(O214,звания!$D$2:$E$62,2,FALSE)/(EOMONTH($G$3,0)+1-$G$3)*BO214)*CD214%)+(VLOOKUP(BS214,звания!$D$2:$E$62,2,FALSE)/(EOMONTH($G$3,0)+1-$G$3)*BU214)*CD214%))</f>
        <v>0</v>
      </c>
      <c r="CL214" s="404">
        <f>IF(BR214&gt;0,((VLOOKUP(C214,звания!$A$2:$B$62,2,FALSE)/(EOMONTH($G$3,0)+1-$G$3)*BO214+VLOOKUP(O214,звания!$D$2:$E$62,2,FALSE)/(EOMONTH($G$3,0)+1-$G$3)*BO214+(VLOOKUP(C214,звания!$A$2:$B$62,2,FALSE)/(EOMONTH($G$3,0)+1-$G$3)*BO214+VLOOKUP(O214,звания!$D$2:$E$62,2,FALSE)/(EOMONTH($G$3,0)+1-$G$3)*BO214)*BV214%)*BN214)+(VLOOKUP(C214,звания!$A$2:$B$62,2,FALSE)/(EOMONTH($G$3,0)+1-$G$3)*BU214+VLOOKUP(BS214,звания!$D$2:$E$62,2,FALSE)/(EOMONTH($G$3,0)+1-$G$3)*BU214+(VLOOKUP(C214,звания!$A$2:$B$62,2,FALSE)/(EOMONTH($G$3,0)+1-$G$3)*BU214+VLOOKUP(BS214,звания!$D$2:$E$62,2,FALSE)/(EOMONTH($G$3,0)+1-$G$3)*BU214)*BV214%)*BN214,(CE214+CF214+CG214)*BN214)</f>
        <v>0</v>
      </c>
      <c r="CM214" s="404"/>
      <c r="CN214" s="404"/>
      <c r="CO214" s="432">
        <f t="shared" si="274"/>
        <v>0</v>
      </c>
      <c r="CP214" s="638"/>
      <c r="CQ214" s="637">
        <f>IF(CF214=0,0,IF((SUM(BH214:BM214)&gt;360),(VLOOKUP(O214,звания!$F$2:$G$62,2,FALSE))/100,VLOOKUP(O214,звания!$F$2:$H$62,3,FALSE)/100))</f>
        <v>0</v>
      </c>
      <c r="CR214" s="617">
        <f>IF(B214="Виключений зі списків",IF(AND(BU214=0,360-BH214&lt;0),(VLOOKUP(O214,звания!$D$2:$E$62,2,FALSE))/(EOMONTH($B$3,0)+1-$B$3)*BO214*CQ214,IF(AND(360-BH214&gt;=0,360-BH214&lt;(EOMONTH($B$3,0)+1-$B$3)),(CF214/(EOMONTH($B$3,0)-$B$3+1)*(360-BH214))*CQ214+(CF214/(EOMONTH($B$3,0)-$B$3+1)*((EOMONTH($B$3,0)-$B$3+1)-(360-BH214)))*VLOOKUP(O214,звания!$F$2:$H$62,2,FALSE)/100,((((VLOOKUP(O214,звания!$D$2:$E$62,2,FALSE))/(EOMONTH($B$3,0)+1-$B$3)*BO214*CQ214+(VLOOKUP(BS214,звания!$D$2:$E$62,2,FALSE))/(EOMONTH($B$3,0)+1-$B$3)*BU214*(VLOOKUP(BS214,звания!$F$2:$G$62,2,FALSE)*0.01)+(IF(BT214=0,0,(VLOOKUP(BS214,звания!$D$2:$E$62,2,FALSE)/(EOMONTH($G$3,0)+1-$G$3)*BT214*(VLOOKUP(BS214,звания!$F$2:$G$62,2,FALSE)))*0.01-(VLOOKUP(O214,звания!$D$2:$E$62,2,FALSE)/(EOMONTH($G$3,0)+1-$G$3)*BT214*(VLOOKUP(O214,звания!$F$2:$G$62,2,FALSE)))*0.01)))))/100*(100-CP214))),(IF(AND(BU214=0,360-BH214&lt;0,CP214=0),(VLOOKUP(O214,звания!$D$2:$E$62,2,FALSE))/(EOMONTH($G$3,0)+1-$G$3)*BO214*CQ214,IF(AND(360-BH214&gt;=0,360-BH214&lt;(EOMONTH($G$3,0)+1-$G$3)),(CF214/(EOMONTH($G$3,0)-$G$3+1)*(360-BH214))*CQ214+(CF214/(EOMONTH($G$3,0)-$G$3+1)*((EOMONTH($G$3,0)-$G$3+1)-(360-BH214)))*VLOOKUP(O214,звания!$F$2:$H$62,2,FALSE)/100,((((VLOOKUP(O214,звания!$D$2:$E$62,2,FALSE))/(EOMONTH($G$3,0)+1-$G$3)*BO214*CQ214+(VLOOKUP(BS214,звания!$D$2:$E$62,2,FALSE))/(EOMONTH($G$3,0)+1-$G$3)*BU214*(VLOOKUP(BS214,звания!$F$2:$G$62,2,FALSE)*0.01)))/100*(100-CP214)+(IF(BT214=0,0,(VLOOKUP(BS214,звания!$D$2:$E$62,2,FALSE)/(EOMONTH($BN$3,0)+1-$BN$3)*BT214*(VLOOKUP(BS214,звания!$F$2:$G$62,2,FALSE)))*0.01-(VLOOKUP(O214,звания!$D$2:$E$62,2,FALSE)/(EOMONTH($BN$3,0)+1-$BN$3)*BT214*(VLOOKUP(O214,звания!$F$2:$G$62,2,FALSE)))*0.01)))))))</f>
        <v>0</v>
      </c>
      <c r="CS214" s="416">
        <f>SUM(CE214:CM214,CR214)</f>
        <v>0</v>
      </c>
      <c r="CT214" s="403"/>
      <c r="CU214" s="403"/>
      <c r="CV214" s="403">
        <f t="shared" si="275"/>
        <v>0</v>
      </c>
      <c r="CW214" s="556">
        <f t="shared" si="288"/>
        <v>0</v>
      </c>
      <c r="CX214" s="403">
        <f t="shared" si="292"/>
        <v>0</v>
      </c>
      <c r="CY214" s="403"/>
      <c r="CZ214" s="404">
        <f t="shared" si="244"/>
        <v>0</v>
      </c>
      <c r="DA214" s="403"/>
      <c r="DB214" s="403"/>
      <c r="DC214" s="403"/>
      <c r="DD214" s="421">
        <f t="shared" si="296"/>
        <v>0</v>
      </c>
      <c r="DE214" s="421">
        <f t="shared" si="257"/>
        <v>0</v>
      </c>
      <c r="DF214" s="403">
        <f>CX214</f>
        <v>0</v>
      </c>
      <c r="DG214" s="421">
        <f t="shared" si="248"/>
        <v>0</v>
      </c>
      <c r="DH214" s="421">
        <f t="shared" si="249"/>
        <v>0</v>
      </c>
      <c r="DI214" s="421"/>
      <c r="DJ214" s="422" t="str">
        <f t="shared" si="264"/>
        <v xml:space="preserve">    </v>
      </c>
      <c r="DK214" s="113"/>
      <c r="DL214" s="28" t="s">
        <v>975</v>
      </c>
      <c r="DM214" s="28"/>
      <c r="DN214" s="28"/>
      <c r="DO214" s="901"/>
      <c r="DP214" s="888"/>
      <c r="DQ214" s="817"/>
      <c r="DR214" s="818"/>
      <c r="DS214" s="819"/>
      <c r="DT214" s="820"/>
      <c r="DU214" s="124"/>
      <c r="DV214" s="110"/>
      <c r="DX214" s="84"/>
      <c r="DY214" s="84"/>
      <c r="DZ214" s="105"/>
      <c r="EG214" s="19"/>
      <c r="EH214" s="543">
        <f t="shared" si="276"/>
        <v>0</v>
      </c>
      <c r="EI214" s="404">
        <f t="shared" si="277"/>
        <v>0</v>
      </c>
      <c r="EJ214" s="29">
        <f t="shared" si="278"/>
        <v>0</v>
      </c>
      <c r="EK214" s="50"/>
      <c r="EL214" s="29"/>
      <c r="EM214" s="50"/>
      <c r="EN214" s="50"/>
      <c r="EO214" s="50"/>
      <c r="EP214" s="29"/>
    </row>
    <row r="215" spans="1:146" ht="17.45" hidden="1" customHeight="1">
      <c r="A215" s="446">
        <v>210</v>
      </c>
      <c r="B215" s="869" t="s">
        <v>826</v>
      </c>
      <c r="C215" s="911"/>
      <c r="D215" s="403">
        <f>DK215</f>
        <v>0</v>
      </c>
      <c r="E215" s="416"/>
      <c r="F215" s="417"/>
      <c r="G215" s="406" t="str">
        <f t="shared" si="293"/>
        <v>0.0.0</v>
      </c>
      <c r="H215" s="407" t="str">
        <f>CONCATENATE(INT((BH215)/360),".",INT(MOD((BH215),360)/30),".",MOD(MOD((BH215),360),30))</f>
        <v>0.0.0</v>
      </c>
      <c r="I215" s="407" t="str">
        <f t="shared" si="294"/>
        <v>0.0.0</v>
      </c>
      <c r="J215" s="407" t="str">
        <f t="shared" si="279"/>
        <v>0.0.0</v>
      </c>
      <c r="K215" s="407" t="str">
        <f t="shared" si="280"/>
        <v>0.0.0</v>
      </c>
      <c r="L215" s="407" t="str">
        <f t="shared" si="281"/>
        <v>0.0.0</v>
      </c>
      <c r="M215" s="407" t="str">
        <f t="shared" si="282"/>
        <v>0.0.0</v>
      </c>
      <c r="N215" s="408" t="str">
        <f t="shared" si="295"/>
        <v>0.0.0</v>
      </c>
      <c r="O215" s="930">
        <v>2</v>
      </c>
      <c r="P215" s="417"/>
      <c r="Q215" s="417"/>
      <c r="R215" s="417"/>
      <c r="S215" s="417"/>
      <c r="T215" s="417"/>
      <c r="U215" s="417"/>
      <c r="V215" s="714"/>
      <c r="W215" s="714"/>
      <c r="X215" s="417"/>
      <c r="Y215" s="417"/>
      <c r="Z215" s="714"/>
      <c r="AA215" s="714"/>
      <c r="AB215" s="417"/>
      <c r="AC215" s="417"/>
      <c r="AD215" s="714"/>
      <c r="AE215" s="714"/>
      <c r="AF215" s="417"/>
      <c r="AG215" s="417"/>
      <c r="AH215" s="714"/>
      <c r="AI215" s="714"/>
      <c r="AJ215" s="417"/>
      <c r="AK215" s="417"/>
      <c r="AL215" s="714"/>
      <c r="AM215" s="714"/>
      <c r="AN215" s="417"/>
      <c r="AO215" s="417"/>
      <c r="AP215" s="714"/>
      <c r="AQ215" s="714"/>
      <c r="AR215" s="417"/>
      <c r="AS215" s="417"/>
      <c r="AT215" s="714"/>
      <c r="AU215" s="714"/>
      <c r="AV215" s="417"/>
      <c r="AW215" s="417"/>
      <c r="AX215" s="716"/>
      <c r="AY215" s="716"/>
      <c r="AZ215" s="635"/>
      <c r="BA215" s="635"/>
      <c r="BB215" s="716"/>
      <c r="BC215" s="716"/>
      <c r="BD215" s="635"/>
      <c r="BE215" s="635"/>
      <c r="BF215" s="717"/>
      <c r="BG215" s="717"/>
      <c r="BH215" s="432">
        <f t="shared" si="241"/>
        <v>0</v>
      </c>
      <c r="BI215" s="432">
        <f t="shared" si="283"/>
        <v>0</v>
      </c>
      <c r="BJ215" s="432">
        <f t="shared" si="284"/>
        <v>0</v>
      </c>
      <c r="BK215" s="432">
        <f t="shared" si="285"/>
        <v>0</v>
      </c>
      <c r="BL215" s="432">
        <f t="shared" si="286"/>
        <v>0</v>
      </c>
      <c r="BM215" s="436">
        <f>IF(DAYS360(BF215,BG215)&gt;=1800,1800/2,(DAYS360(BF215,BG215,1))/2)</f>
        <v>0</v>
      </c>
      <c r="BN215" s="462">
        <v>0.65</v>
      </c>
      <c r="BO215" s="427">
        <f t="shared" si="242"/>
        <v>28</v>
      </c>
      <c r="BP215" s="419"/>
      <c r="BQ215" s="700"/>
      <c r="BR215" s="419"/>
      <c r="BS215" s="700"/>
      <c r="BT215" s="700"/>
      <c r="BU215" s="700"/>
      <c r="BV215" s="427">
        <f>IF((BH215+BI215+BJ215+BK215+BL215+BM215)&lt;360,0,IF(AND((BH215+BI215+BJ215+BK215+BL215+BM215)&gt;=360,(BH215+BI215+BJ215+BK215+BL215+BM215)&lt;1800),25,IF(AND((BH215+BI215+BJ215+BK215+BL215+BM215)&gt;=1800,(BH215+BI215+BJ215+BK215+BL215+BM215)&lt;3600),30,IF(AND((BH215+BI215+BJ215+BK215+BL215+BM215)&gt;=3600,(BH215+BI215+BJ215+BK215+BL215+BM215)&lt;5400),35,IF(AND((BH215+BI215+BJ215+BK215+BL215+BM215)&gt;=5400,(BH215+BI215+BJ215+BK215+BL215+BM215)&lt;7200),40,IF(AND((BH215+BI215+BJ215+BK215+BL215+BM215)&gt;=7200,(BH215+BI215+BJ215+BK215+BL215+BM215)&lt;9000),45,IF((BH215+BI215+BJ215+BK215+BL215+BM215)&gt;=9000,50,"ПРОВЕРЬ")))))))</f>
        <v>0</v>
      </c>
      <c r="BW215" s="419"/>
      <c r="BX215" s="782"/>
      <c r="BY215" s="419"/>
      <c r="BZ215" s="432"/>
      <c r="CA215" s="419"/>
      <c r="CB215" s="427"/>
      <c r="CC215" s="419"/>
      <c r="CD215" s="427"/>
      <c r="CE215" s="404">
        <f>IF(OR(C215=0,CD215="Д"),0,IF(AND(C215&gt;0,E215=0),VLOOKUP(C215,звания!A:B,2,FALSE)/((EOMONTH($G$3,0)+1)-$G$3)*BO215+VLOOKUP(C215,звания!A:B,2,FALSE)/((EOMONTH($G$3,0)+1)-$G$3)*BR215+VLOOKUP(C215,звания!A:B,2,FALSE)/((EOMONTH($G$3,0)+1)-$G$3)*BU215,IF(AND(C215&gt;0,E215&gt;0,F215&gt;=$G$3,BO215=(EOMONTH($G$3,0)+1)-$G$3),(VLOOKUP(E215,звания!A:B,2,FALSE)/(EOMONTH($G$3,0)-$G$3+1))*(F215-$G$3)+(VLOOKUP(C215,звания!A:B,2,FALSE)/(EOMONTH($G$3,0)-$G$3+1))*((EOMONTH($G$3,0)-$G$3+1)-(F215-$G$3)),IF(AND(C215&gt;0,E215&gt;0,F215&gt;$G$3,BO215&lt;(EOMONTH($G$3,0)+1)-$G$3,BO215&lt;&gt;0),VLOOKUP(E215,звания!A:B,2,FALSE)/((EOMONTH($G$3,0)+1)-$G$3)*((F215-$G$3)-(((EOMONTH($G$3,0)+1)-$G$3)-BO215-BU215-BR215))+VLOOKUP(C215,звания!A:B,2,FALSE)/((EOMONTH($G$3,0)+1)-$G$3)*(((EOMONTH($G$3,0)+1)-F215)),IF(F215&lt;$G$3,(VLOOKUP(C215,звания!A:B,2,FALSE)-VLOOKUP(E215,звания!A:B,2,FALSE))/((EOMONTH($BN$3,0)+1)-$BN$3)*(EOMONTH($BN$3,0)+1-F215)+VLOOKUP(C215,звания!A:B,2,FALSE)/((EOMONTH($G$3,0)+1)-$G$3)*BO215+VLOOKUP(C215,звания!A:B,2,FALSE)/((EOMONTH($G$3,0)+1)-$G$3)*BU215+VLOOKUP(C215,звания!A:B,2,FALSE)/((EOMONTH($G$3,0)+1)-$G$3)*BR215,0)))))</f>
        <v>0</v>
      </c>
      <c r="CF215" s="404">
        <f>IF(OR(CD215="Д",C215=0),0,IF(B215="Виключений зі списків",IF(BS215=0,(VLOOKUP(O215,звания!$D$2:$E$62,2,FALSE))/(EOMONTH($B$3,0)+1-$B$3)*BO215+(VLOOKUP(BQ215,звания!$D$2:$E$62,2,FALSE))/(EOMONTH($B$3,0)+1-$B$3)*BR215,(((VLOOKUP(O215,звания!$D$2:$E$62,2,FALSE))/(EOMONTH($B$3,0)+1-$B$3))*BO215)+(VLOOKUP(BQ215,звания!$D$2:$E$62,2,FALSE))/(EOMONTH($B$3,0)+1-$B$3)*BR215+(VLOOKUP(BS215,звания!$D$2:$E$62,2,FALSE))/(EOMONTH($B$3,0)+1-$B$3)*BU215),IF(BS215=0,(VLOOKUP(O215,звания!$D$2:$E$62,2,FALSE))/(EOMONTH($G$3,0)+1-$G$3)*BO215+(VLOOKUP(BQ215,звания!$D$2:$E$62,2,FALSE))/(EOMONTH($G$3,0)+1-$G$3)*BR215,(((VLOOKUP(O215,звания!$D$2:$E$62,2,FALSE))/(EOMONTH($G$3,0)+1-$G$3))*BO215)+(VLOOKUP(BQ215,звания!$D$2:$E$62,2,FALSE))/(EOMONTH($G$3,0)+1-$G$3)*BR215+(VLOOKUP(BS215,звания!$D$2:$E$62,2,FALSE))/(EOMONTH($G$3,0)+1-$G$3)*BU215+IF(BT215=0,0,(VLOOKUP(BS215,звания!$D$2:$E$62,2,FALSE))/(EOMONTH($BN$3,0)+1-$BN$3)*BT215-(VLOOKUP(O215,звания!$D$2:$E$62,2,FALSE))/(EOMONTH($BN$3,0)+1-$BN$3)*BT215))))</f>
        <v>0</v>
      </c>
      <c r="CG215" s="404">
        <f t="shared" si="287"/>
        <v>0</v>
      </c>
      <c r="CH215" s="404">
        <f>IF(BW215=0,CF215*BX215%,IF(BW215&gt;0,((VLOOKUP(O215,звания!$D$2:$E$62,2,FALSE)/(EOMONTH($G$3,0)+1-$G$3)*BW215)*BX215%)))</f>
        <v>0</v>
      </c>
      <c r="CI215" s="404">
        <f>IF(BY215=0,CF215*BZ215%,IF(BY215&gt;0,(VLOOKUP(O215,звания!$D$2:$E$62,2,FALSE)/(EOMONTH($G$3,0)+1-$G$3)*BO215)*BZ215%)+(VLOOKUP(BS215,звания!$D$2:$E$62,2,FALSE)/(EOMONTH($G$3,0)+1-$G$3)*BU215)*BZ215%)</f>
        <v>0</v>
      </c>
      <c r="CJ215" s="404">
        <f>IF(CA215=0,CF215*CB215%,IF(CA215&gt;0,(VLOOKUP(O215,звания!$D$2:$E$62,2,FALSE)/(EOMONTH($G$3,0)+1-$G$3)*BO215)*CB215%)+(VLOOKUP(BS215,звания!$D$2:$E$62,2,FALSE)/(EOMONTH($G$3,0)+1-$G$3)*BU215)*CB215%)</f>
        <v>0</v>
      </c>
      <c r="CK215" s="404">
        <f>IF(CD215="Д",0,IF(CC215=0,CF215*CD215%,IF(CC215&gt;0,(VLOOKUP(O215,звания!$D$2:$E$62,2,FALSE)/(EOMONTH($G$3,0)+1-$G$3)*BO215)*CD215%)+(VLOOKUP(BS215,звания!$D$2:$E$62,2,FALSE)/(EOMONTH($G$3,0)+1-$G$3)*BU215)*CD215%))</f>
        <v>0</v>
      </c>
      <c r="CL215" s="404">
        <f>IF(BR215&gt;0,((VLOOKUP(C215,звания!$A$2:$B$62,2,FALSE)/(EOMONTH($G$3,0)+1-$G$3)*BO215+VLOOKUP(O215,звания!$D$2:$E$62,2,FALSE)/(EOMONTH($G$3,0)+1-$G$3)*BO215+(VLOOKUP(C215,звания!$A$2:$B$62,2,FALSE)/(EOMONTH($G$3,0)+1-$G$3)*BO215+VLOOKUP(O215,звания!$D$2:$E$62,2,FALSE)/(EOMONTH($G$3,0)+1-$G$3)*BO215)*BV215%)*BN215)+(VLOOKUP(C215,звания!$A$2:$B$62,2,FALSE)/(EOMONTH($G$3,0)+1-$G$3)*BU215+VLOOKUP(BS215,звания!$D$2:$E$62,2,FALSE)/(EOMONTH($G$3,0)+1-$G$3)*BU215+(VLOOKUP(C215,звания!$A$2:$B$62,2,FALSE)/(EOMONTH($G$3,0)+1-$G$3)*BU215+VLOOKUP(BS215,звания!$D$2:$E$62,2,FALSE)/(EOMONTH($G$3,0)+1-$G$3)*BU215)*BV215%)*BN215,(CE215+CF215+CG215)*BN215)</f>
        <v>0</v>
      </c>
      <c r="CM215" s="404"/>
      <c r="CN215" s="404"/>
      <c r="CO215" s="432">
        <f t="shared" si="274"/>
        <v>0</v>
      </c>
      <c r="CP215" s="638"/>
      <c r="CQ215" s="637">
        <f>IF(CF215=0,0,IF((SUM(BH215:BM215)&gt;360),(VLOOKUP(O215,звания!$F$2:$G$62,2,FALSE))/100,VLOOKUP(O215,звания!$F$2:$H$62,3,FALSE)/100))</f>
        <v>0</v>
      </c>
      <c r="CR215" s="617">
        <f>IF(B215="Виключений зі списків",IF(AND(BU215=0,360-BH215&lt;0),(VLOOKUP(O215,звания!$D$2:$E$62,2,FALSE))/(EOMONTH($B$3,0)+1-$B$3)*BO215*CQ215,IF(AND(360-BH215&gt;=0,360-BH215&lt;(EOMONTH($B$3,0)+1-$B$3)),(CF215/(EOMONTH($B$3,0)-$B$3+1)*(360-BH215))*CQ215+(CF215/(EOMONTH($B$3,0)-$B$3+1)*((EOMONTH($B$3,0)-$B$3+1)-(360-BH215)))*VLOOKUP(O215,звания!$F$2:$H$62,2,FALSE)/100,((((VLOOKUP(O215,звания!$D$2:$E$62,2,FALSE))/(EOMONTH($B$3,0)+1-$B$3)*BO215*CQ215+(VLOOKUP(BS215,звания!$D$2:$E$62,2,FALSE))/(EOMONTH($B$3,0)+1-$B$3)*BU215*(VLOOKUP(BS215,звания!$F$2:$G$62,2,FALSE)*0.01)+(IF(BT215=0,0,(VLOOKUP(BS215,звания!$D$2:$E$62,2,FALSE)/(EOMONTH($G$3,0)+1-$G$3)*BT215*(VLOOKUP(BS215,звания!$F$2:$G$62,2,FALSE)))*0.01-(VLOOKUP(O215,звания!$D$2:$E$62,2,FALSE)/(EOMONTH($G$3,0)+1-$G$3)*BT215*(VLOOKUP(O215,звания!$F$2:$G$62,2,FALSE)))*0.01)))))/100*(100-CP215))),(IF(AND(BU215=0,360-BH215&lt;0,CP215=0),(VLOOKUP(O215,звания!$D$2:$E$62,2,FALSE))/(EOMONTH($G$3,0)+1-$G$3)*BO215*CQ215,IF(AND(360-BH215&gt;=0,360-BH215&lt;(EOMONTH($G$3,0)+1-$G$3)),(CF215/(EOMONTH($G$3,0)-$G$3+1)*(360-BH215))*CQ215+(CF215/(EOMONTH($G$3,0)-$G$3+1)*((EOMONTH($G$3,0)-$G$3+1)-(360-BH215)))*VLOOKUP(O215,звания!$F$2:$H$62,2,FALSE)/100,((((VLOOKUP(O215,звания!$D$2:$E$62,2,FALSE))/(EOMONTH($G$3,0)+1-$G$3)*BO215*CQ215+(VLOOKUP(BS215,звания!$D$2:$E$62,2,FALSE))/(EOMONTH($G$3,0)+1-$G$3)*BU215*(VLOOKUP(BS215,звания!$F$2:$G$62,2,FALSE)*0.01)))/100*(100-CP215)+(IF(BT215=0,0,(VLOOKUP(BS215,звания!$D$2:$E$62,2,FALSE)/(EOMONTH($BN$3,0)+1-$BN$3)*BT215*(VLOOKUP(BS215,звания!$F$2:$G$62,2,FALSE)))*0.01-(VLOOKUP(O215,звания!$D$2:$E$62,2,FALSE)/(EOMONTH($BN$3,0)+1-$BN$3)*BT215*(VLOOKUP(O215,звания!$F$2:$G$62,2,FALSE)))*0.01)))))))</f>
        <v>0</v>
      </c>
      <c r="CS215" s="416">
        <f t="shared" si="297"/>
        <v>0</v>
      </c>
      <c r="CT215" s="403"/>
      <c r="CU215" s="403"/>
      <c r="CV215" s="403">
        <f t="shared" si="275"/>
        <v>0</v>
      </c>
      <c r="CW215" s="556">
        <f t="shared" si="288"/>
        <v>0</v>
      </c>
      <c r="CX215" s="403">
        <f t="shared" si="292"/>
        <v>0</v>
      </c>
      <c r="CY215" s="403"/>
      <c r="CZ215" s="404">
        <f t="shared" si="244"/>
        <v>0</v>
      </c>
      <c r="DA215" s="403"/>
      <c r="DB215" s="403"/>
      <c r="DC215" s="403"/>
      <c r="DD215" s="421">
        <f t="shared" si="296"/>
        <v>0</v>
      </c>
      <c r="DE215" s="421">
        <f t="shared" si="257"/>
        <v>0</v>
      </c>
      <c r="DF215" s="403">
        <f>CX215</f>
        <v>0</v>
      </c>
      <c r="DG215" s="421">
        <f t="shared" si="248"/>
        <v>0</v>
      </c>
      <c r="DH215" s="421">
        <f t="shared" si="249"/>
        <v>0</v>
      </c>
      <c r="DI215" s="421"/>
      <c r="DJ215" s="422" t="str">
        <f t="shared" si="264"/>
        <v xml:space="preserve">    </v>
      </c>
      <c r="DK215" s="113"/>
      <c r="DL215" s="28" t="s">
        <v>975</v>
      </c>
      <c r="DM215" s="28"/>
      <c r="DN215" s="28"/>
      <c r="DO215" s="901"/>
      <c r="DP215" s="888"/>
      <c r="DQ215" s="817"/>
      <c r="DR215" s="818"/>
      <c r="DS215" s="819"/>
      <c r="DT215" s="820"/>
      <c r="DU215" s="400"/>
      <c r="DV215" s="110"/>
      <c r="DZ215" s="105"/>
      <c r="EG215" s="19"/>
      <c r="EH215" s="543">
        <f t="shared" si="276"/>
        <v>0</v>
      </c>
      <c r="EI215" s="404">
        <f t="shared" si="277"/>
        <v>0</v>
      </c>
      <c r="EJ215" s="29">
        <f t="shared" si="278"/>
        <v>0</v>
      </c>
      <c r="EK215" s="50"/>
      <c r="EL215" s="29"/>
      <c r="EM215" s="50"/>
      <c r="EN215" s="50"/>
      <c r="EO215" s="50"/>
      <c r="EP215" s="29"/>
    </row>
    <row r="216" spans="1:146" ht="17.45" customHeight="1">
      <c r="A216" s="427">
        <v>211</v>
      </c>
      <c r="B216" s="869" t="s">
        <v>826</v>
      </c>
      <c r="C216" s="911" t="s">
        <v>708</v>
      </c>
      <c r="D216" s="404" t="str">
        <f>DK216</f>
        <v>Логвіненко О.Ю.</v>
      </c>
      <c r="E216" s="416"/>
      <c r="F216" s="417"/>
      <c r="G216" s="409" t="str">
        <f t="shared" si="293"/>
        <v>2.1.1</v>
      </c>
      <c r="H216" s="407" t="str">
        <f>CONCATENATE(INT((BH216)/360),".",INT(MOD((BH216),360)/30),".",MOD(MOD((BH216),360),30))</f>
        <v>2.1.1</v>
      </c>
      <c r="I216" s="407" t="str">
        <f t="shared" si="294"/>
        <v>2.1.1</v>
      </c>
      <c r="J216" s="407" t="str">
        <f t="shared" si="279"/>
        <v>0.0.0</v>
      </c>
      <c r="K216" s="407" t="str">
        <f t="shared" si="280"/>
        <v>0.0.0</v>
      </c>
      <c r="L216" s="407" t="str">
        <f t="shared" si="281"/>
        <v>0.0.0</v>
      </c>
      <c r="M216" s="407" t="str">
        <f t="shared" si="282"/>
        <v>0.0.0</v>
      </c>
      <c r="N216" s="408" t="str">
        <f t="shared" si="295"/>
        <v>0.0.0</v>
      </c>
      <c r="O216" s="930">
        <v>2</v>
      </c>
      <c r="P216" s="417">
        <v>43829</v>
      </c>
      <c r="Q216" s="417"/>
      <c r="R216" s="417"/>
      <c r="S216" s="417"/>
      <c r="T216" s="417"/>
      <c r="U216" s="417"/>
      <c r="V216" s="714"/>
      <c r="W216" s="714"/>
      <c r="X216" s="417"/>
      <c r="Y216" s="417"/>
      <c r="Z216" s="714"/>
      <c r="AA216" s="714"/>
      <c r="AB216" s="417"/>
      <c r="AC216" s="417"/>
      <c r="AD216" s="714"/>
      <c r="AE216" s="714"/>
      <c r="AF216" s="417"/>
      <c r="AG216" s="417"/>
      <c r="AH216" s="714"/>
      <c r="AI216" s="714"/>
      <c r="AJ216" s="417"/>
      <c r="AK216" s="417"/>
      <c r="AL216" s="714"/>
      <c r="AM216" s="714"/>
      <c r="AN216" s="417"/>
      <c r="AO216" s="417"/>
      <c r="AP216" s="714"/>
      <c r="AQ216" s="714"/>
      <c r="AR216" s="417"/>
      <c r="AS216" s="417"/>
      <c r="AT216" s="714"/>
      <c r="AU216" s="714"/>
      <c r="AV216" s="417"/>
      <c r="AW216" s="417"/>
      <c r="AX216" s="716"/>
      <c r="AY216" s="716"/>
      <c r="AZ216" s="635"/>
      <c r="BA216" s="635"/>
      <c r="BB216" s="716"/>
      <c r="BC216" s="716"/>
      <c r="BD216" s="635"/>
      <c r="BE216" s="635"/>
      <c r="BF216" s="717"/>
      <c r="BG216" s="717"/>
      <c r="BH216" s="432">
        <f t="shared" si="241"/>
        <v>751</v>
      </c>
      <c r="BI216" s="432">
        <f t="shared" si="283"/>
        <v>0</v>
      </c>
      <c r="BJ216" s="432">
        <f t="shared" si="284"/>
        <v>0</v>
      </c>
      <c r="BK216" s="432">
        <f t="shared" si="285"/>
        <v>0</v>
      </c>
      <c r="BL216" s="432">
        <f t="shared" si="286"/>
        <v>0</v>
      </c>
      <c r="BM216" s="436">
        <f>IF(DAYS360(BF216,BG216)&gt;=1800,1800/2,(DAYS360(BF216,BG216,1))/2)</f>
        <v>0</v>
      </c>
      <c r="BN216" s="462">
        <v>0.65</v>
      </c>
      <c r="BO216" s="427">
        <f t="shared" si="242"/>
        <v>28</v>
      </c>
      <c r="BP216" s="419"/>
      <c r="BQ216" s="700"/>
      <c r="BR216" s="419"/>
      <c r="BS216" s="700"/>
      <c r="BT216" s="700"/>
      <c r="BU216" s="700"/>
      <c r="BV216" s="427">
        <f>IF((BH216+BI216+BJ216+BK216+BL216+BM216)&lt;360,0,IF(AND((BH216+BI216+BJ216+BK216+BL216+BM216)&gt;=360,(BH216+BI216+BJ216+BK216+BL216+BM216)&lt;1800),25,IF(AND((BH216+BI216+BJ216+BK216+BL216+BM216)&gt;=1800,(BH216+BI216+BJ216+BK216+BL216+BM216)&lt;3600),30,IF(AND((BH216+BI216+BJ216+BK216+BL216+BM216)&gt;=3600,(BH216+BI216+BJ216+BK216+BL216+BM216)&lt;5400),35,IF(AND((BH216+BI216+BJ216+BK216+BL216+BM216)&gt;=5400,(BH216+BI216+BJ216+BK216+BL216+BM216)&lt;7200),40,IF(AND((BH216+BI216+BJ216+BK216+BL216+BM216)&gt;=7200,(BH216+BI216+BJ216+BK216+BL216+BM216)&lt;9000),45,IF((BH216+BI216+BJ216+BK216+BL216+BM216)&gt;=9000,50,"ПРОВЕРЬ")))))))</f>
        <v>25</v>
      </c>
      <c r="BW216" s="427"/>
      <c r="BX216" s="427"/>
      <c r="BY216" s="419"/>
      <c r="BZ216" s="432"/>
      <c r="CA216" s="419"/>
      <c r="CB216" s="427"/>
      <c r="CC216" s="419"/>
      <c r="CD216" s="427"/>
      <c r="CE216" s="404">
        <f>IF(OR(C216=0,CD216="Д"),0,IF(AND(C216&gt;0,E216=0),VLOOKUP(C216,звания!A:B,2,FALSE)/((EOMONTH($G$3,0)+1)-$G$3)*BO216+VLOOKUP(C216,звания!A:B,2,FALSE)/((EOMONTH($G$3,0)+1)-$G$3)*BR216+VLOOKUP(C216,звания!A:B,2,FALSE)/((EOMONTH($G$3,0)+1)-$G$3)*BU216,IF(AND(C216&gt;0,E216&gt;0,F216&gt;=$G$3,BO216=(EOMONTH($G$3,0)+1)-$G$3),(VLOOKUP(E216,звания!A:B,2,FALSE)/(EOMONTH($G$3,0)-$G$3+1))*(F216-$G$3)+(VLOOKUP(C216,звания!A:B,2,FALSE)/(EOMONTH($G$3,0)-$G$3+1))*((EOMONTH($G$3,0)-$G$3+1)-(F216-$G$3)),IF(AND(C216&gt;0,E216&gt;0,F216&gt;$G$3,BO216&lt;(EOMONTH($G$3,0)+1)-$G$3,BO216&lt;&gt;0),VLOOKUP(E216,звания!A:B,2,FALSE)/((EOMONTH($G$3,0)+1)-$G$3)*((F216-$G$3)-(((EOMONTH($G$3,0)+1)-$G$3)-BO216-BU216-BR216))+VLOOKUP(C216,звания!A:B,2,FALSE)/((EOMONTH($G$3,0)+1)-$G$3)*(((EOMONTH($G$3,0)+1)-F216)),IF(F216&lt;$G$3,(VLOOKUP(C216,звания!A:B,2,FALSE)-VLOOKUP(E216,звания!A:B,2,FALSE))/((EOMONTH($BN$3,0)+1)-$BN$3)*(EOMONTH($BN$3,0)+1-F216)+VLOOKUP(C216,звания!A:B,2,FALSE)/((EOMONTH($G$3,0)+1)-$G$3)*BO216+VLOOKUP(C216,звания!A:B,2,FALSE)/((EOMONTH($G$3,0)+1)-$G$3)*BU216+VLOOKUP(C216,звания!A:B,2,FALSE)/((EOMONTH($G$3,0)+1)-$G$3)*BR216,0)))))</f>
        <v>530</v>
      </c>
      <c r="CF216" s="404">
        <f>IF(OR(CD216="Д",C216=0),0,IF(B216="Виключений зі списків",IF(BS216=0,(VLOOKUP(O216,звания!$D$2:$E$62,2,FALSE))/(EOMONTH($B$3,0)+1-$B$3)*BO216+(VLOOKUP(BQ216,звания!$D$2:$E$62,2,FALSE))/(EOMONTH($B$3,0)+1-$B$3)*BR216,(((VLOOKUP(O216,звания!$D$2:$E$62,2,FALSE))/(EOMONTH($B$3,0)+1-$B$3))*BO216)+(VLOOKUP(BQ216,звания!$D$2:$E$62,2,FALSE))/(EOMONTH($B$3,0)+1-$B$3)*BR216+(VLOOKUP(BS216,звания!$D$2:$E$62,2,FALSE))/(EOMONTH($B$3,0)+1-$B$3)*BU216),IF(BS216=0,(VLOOKUP(O216,звания!$D$2:$E$62,2,FALSE))/(EOMONTH($G$3,0)+1-$G$3)*BO216+(VLOOKUP(BQ216,звания!$D$2:$E$62,2,FALSE))/(EOMONTH($G$3,0)+1-$G$3)*BR216,(((VLOOKUP(O216,звания!$D$2:$E$62,2,FALSE))/(EOMONTH($G$3,0)+1-$G$3))*BO216)+(VLOOKUP(BQ216,звания!$D$2:$E$62,2,FALSE))/(EOMONTH($G$3,0)+1-$G$3)*BR216+(VLOOKUP(BS216,звания!$D$2:$E$62,2,FALSE))/(EOMONTH($G$3,0)+1-$G$3)*BU216+IF(BT216=0,0,(VLOOKUP(BS216,звания!$D$2:$E$62,2,FALSE))/(EOMONTH($BN$3,0)+1-$BN$3)*BT216-(VLOOKUP(O216,звания!$D$2:$E$62,2,FALSE))/(EOMONTH($BN$3,0)+1-$BN$3)*BT216))))</f>
        <v>2550</v>
      </c>
      <c r="CG216" s="404">
        <f>IF(AND(SUM(BH216:BM216)&lt;360,((EOMONTH($G$3,0)-$G$3+1+(SUM(BH216:BM216)))&gt;0),SUM(BH216:BM216)+EOMONTH($G$3,0)-$G$3+1&lt;360),(CE216+CF216)*BV216%,IF(SUM(BH216:BM216)+EOMONTH($G$3,0)-$G$3+1&lt;=1800,((CE216+CF216)/(EOMONTH($G$3,0)-$G$3+1))*(360-SUM(BH216:BM216))*BV216%+(((CE216+CF216)/(EOMONTH($G$3,0)-$G$3+1))*((EOMONTH($G$3,0)-$G$3+1)-(360-SUM(BH216:BM216))))*25%,IF(AND(SUM(BH216:BM216)&lt;1800,((EOMONTH($G$3,0)-$G$3+1+SUM(BH216:BM216))&gt;=360),SUM(BH216:BM216)+EOMONTH($G$3,0)-$G$3+1&lt;1800),(CE216+CF216)*BV216%,IF(SUM(BH216:BM216)+EOMONTH($G$3,0)-$G$3+1&lt;=3600,((CE216+CF216)/(EOMONTH($G$3,0)-$G$3+1))*(1800-SUM(BH216:BM216))*BV216%+(((CE216+CF216)/(EOMONTH($G$3,0)-$G$3+1))*((EOMONTH($G$3,0)-$G$3+1)-(1800-SUM(BH216:BM216)))*30%),IF(AND(SUM(BH216:BM216)&lt;3600,((EOMONTH($G$3,0)-$G$3+1+SUM(BH216:BM216))&gt;=1800),SUM(BH216:BM216)+EOMONTH($G$3,0)-$G$3+1&lt;3600),(CE216+CF216)*BV216%,IF(SUM(BH216:BM216)+EOMONTH($G$3,0)-$G$3+1&lt;=5400,((CE216+CF216)/(EOMONTH($G$3,0)-$G$3+1))*(3600-SUM(BH216:BM216))*BV216%+(((CE216+CF216)/(EOMONTH($G$3,0)-$G$3+1))*((EOMONTH($G$3,0)-$G$3+1)-(3600-SUM(BH216:BM216))))*35%,IF(AND(SUM(BH216:BM216)&lt;5400,((EOMONTH($G$3,0)-$G$3+1+SUM(BH216:BM216))&gt;=3600),SUM(BH216:BM216)+EOMONTH($G$3,0)-$G$3+1&lt;5400),(CE216+CF216)*BV216%,IF(SUM(BH216:BM216)+EOMONTH($G$3,0)-$G$3+1&lt;=7200,((CE216+CF216)/(EOMONTH($G$3,0)-$G$3+1))*(5400-SUM(BH216:BM216))*BV216%+(((CE216+CF216)/(EOMONTH($G$3,0)-$G$3+1))*((EOMONTH($G$3,0)-$G$3+1)-(5400-SUM(BH216:BM216))))*40%,IF(AND(SUM(BH216:BM216)&lt;7200,((EOMONTH($G$3,0)-$G$3+1+SUM(BH216:BM216))&gt;=5400),SUM(BH216:BM216)+EOMONTH($G$3,0)-$G$3+1&lt;7200),(CE216+CF216)*BV216%,IF(SUM(BH216:BM216)+EOMONTH($G$3,0)-$G$3+1&lt;=9000,((CE216+CF216)/(EOMONTH($G$3,0)-$G$3+1))*(7200-SUM(BH216:BM216))*BV216%+(((CE216+CF216)/(EOMONTH($G$3,0)-$G$3+1))*((EOMONTH($G$3,0)-$G$3+1)-(7200-SUM(BH216:BM216))))*45%,IF(SUM(BH216:BM216)+EOMONTH($G$3,0)-$G$3+1&gt;=9000,((CE216+CF216)/(EOMONTH($G$3,0)-$G$3+1))*(9000-SUM(BH216:BM216))*BV216%+(((CE216+CF216)/(EOMONTH($G$3,0)-$G$3+1))*((EOMONTH($G$3,0)-$G$3+1)-(9000-SUM(BH216:BM216))))*50%,0)))))))))))</f>
        <v>770</v>
      </c>
      <c r="CH216" s="404">
        <f>IF(BW216=0,CF216*BX216%,IF(BW216&gt;0,((VLOOKUP(O216,звания!$D$2:$E$62,2,FALSE)/(EOMONTH($G$3,0)+1-$G$3)*BW216)*BX216%)))</f>
        <v>0</v>
      </c>
      <c r="CI216" s="404">
        <f>IF(BY216=0,CF216*BZ216%,IF(BY216&gt;0,(VLOOKUP(O216,звания!$D$2:$E$62,2,FALSE)/(EOMONTH($G$3,0)+1-$G$3)*BO216)*BZ216%)+(VLOOKUP(BS216,звания!$D$2:$E$62,2,FALSE)/(EOMONTH($G$3,0)+1-$G$3)*BU216)*BZ216%)</f>
        <v>0</v>
      </c>
      <c r="CJ216" s="404">
        <f>IF(CA216=0,CF216*CB216%,IF(CA216&gt;0,(VLOOKUP(O216,звания!$D$2:$E$62,2,FALSE)/(EOMONTH($G$3,0)+1-$G$3)*BO216)*CB216%)+(VLOOKUP(BS216,звания!$D$2:$E$62,2,FALSE)/(EOMONTH($G$3,0)+1-$G$3)*BU216)*CB216%)</f>
        <v>0</v>
      </c>
      <c r="CK216" s="404">
        <f>IF(CD216="Д",0,IF(CC216=0,CF216*CD216%,IF(CC216&gt;0,(VLOOKUP(O216,звания!$D$2:$E$62,2,FALSE)/(EOMONTH($G$3,0)+1-$G$3)*BO216)*CD216%)+(VLOOKUP(BS216,звания!$D$2:$E$62,2,FALSE)/(EOMONTH($G$3,0)+1-$G$3)*BU216)*CD216%))</f>
        <v>0</v>
      </c>
      <c r="CL216" s="404">
        <f>IF(BR216&gt;0,((VLOOKUP(C216,звания!$A$2:$B$62,2,FALSE)/(EOMONTH($G$3,0)+1-$G$3)*BO216+VLOOKUP(O216,звания!$D$2:$E$62,2,FALSE)/(EOMONTH($G$3,0)+1-$G$3)*BO216+(VLOOKUP(C216,звания!$A$2:$B$62,2,FALSE)/(EOMONTH($G$3,0)+1-$G$3)*BO216+VLOOKUP(O216,звания!$D$2:$E$62,2,FALSE)/(EOMONTH($G$3,0)+1-$G$3)*BO216)*BV216%)*BN216)+(VLOOKUP(C216,звания!$A$2:$B$62,2,FALSE)/(EOMONTH($G$3,0)+1-$G$3)*BU216+VLOOKUP(BS216,звания!$D$2:$E$62,2,FALSE)/(EOMONTH($G$3,0)+1-$G$3)*BU216+(VLOOKUP(C216,звания!$A$2:$B$62,2,FALSE)/(EOMONTH($G$3,0)+1-$G$3)*BU216+VLOOKUP(BS216,звания!$D$2:$E$62,2,FALSE)/(EOMONTH($G$3,0)+1-$G$3)*BU216)*BV216%)*BN216,(CE216+CF216+CG216)*BN216)</f>
        <v>2502.5</v>
      </c>
      <c r="CM216" s="404"/>
      <c r="CN216" s="404"/>
      <c r="CO216" s="432">
        <f t="shared" si="274"/>
        <v>4</v>
      </c>
      <c r="CP216" s="638"/>
      <c r="CQ216" s="637">
        <f>IF(CF216=0,0,IF((SUM(BH216:BM216)&gt;360),(VLOOKUP(O216,звания!$F$2:$G$62,2,FALSE))/100,VLOOKUP(O216,звания!$F$2:$H$62,3,FALSE)/100))</f>
        <v>3.33</v>
      </c>
      <c r="CR216" s="617">
        <f>IF(B216="Виключений зі списків",IF(AND(BU216=0,360-BH216&lt;0),(VLOOKUP(O216,звания!$D$2:$E$62,2,FALSE))/(EOMONTH($B$3,0)+1-$B$3)*BO216*CQ216,IF(AND(360-BH216&gt;=0,360-BH216&lt;(EOMONTH($B$3,0)+1-$B$3)),(CF216/(EOMONTH($B$3,0)-$B$3+1)*(360-BH216))*CQ216+(CF216/(EOMONTH($B$3,0)-$B$3+1)*((EOMONTH($B$3,0)-$B$3+1)-(360-BH216)))*VLOOKUP(O216,звания!$F$2:$H$62,2,FALSE)/100,((((VLOOKUP(O216,звания!$D$2:$E$62,2,FALSE))/(EOMONTH($B$3,0)+1-$B$3)*BO216*CQ216+(VLOOKUP(BS216,звания!$D$2:$E$62,2,FALSE))/(EOMONTH($B$3,0)+1-$B$3)*BU216*(VLOOKUP(BS216,звания!$F$2:$G$62,2,FALSE)*0.01)+(IF(BT216=0,0,(VLOOKUP(BS216,звания!$D$2:$E$62,2,FALSE)/(EOMONTH($G$3,0)+1-$G$3)*BT216*(VLOOKUP(BS216,звания!$F$2:$G$62,2,FALSE)))*0.01-(VLOOKUP(O216,звания!$D$2:$E$62,2,FALSE)/(EOMONTH($G$3,0)+1-$G$3)*BT216*(VLOOKUP(O216,звания!$F$2:$G$62,2,FALSE)))*0.01)))))/100*(100-CP216))),(IF(AND(BU216=0,360-BH216&lt;0,CP216=0),(VLOOKUP(O216,звания!$D$2:$E$62,2,FALSE))/(EOMONTH($G$3,0)+1-$G$3)*BO216*CQ216,IF(AND(360-BH216&gt;=0,360-BH216&lt;(EOMONTH($G$3,0)+1-$G$3)),(CF216/(EOMONTH($G$3,0)-$G$3+1)*(360-BH216))*CQ216+(CF216/(EOMONTH($G$3,0)-$G$3+1)*((EOMONTH($G$3,0)-$G$3+1)-(360-BH216)))*VLOOKUP(O216,звания!$F$2:$H$62,2,FALSE)/100,((((VLOOKUP(O216,звания!$D$2:$E$62,2,FALSE))/(EOMONTH($G$3,0)+1-$G$3)*BO216*CQ216+(VLOOKUP(BS216,звания!$D$2:$E$62,2,FALSE))/(EOMONTH($G$3,0)+1-$G$3)*BU216*(VLOOKUP(BS216,звания!$F$2:$G$62,2,FALSE)*0.01)))/100*(100-CP216)+(IF(BT216=0,0,(VLOOKUP(BS216,звания!$D$2:$E$62,2,FALSE)/(EOMONTH($BN$3,0)+1-$BN$3)*BT216*(VLOOKUP(BS216,звания!$F$2:$G$62,2,FALSE)))*0.01-(VLOOKUP(O216,звания!$D$2:$E$62,2,FALSE)/(EOMONTH($BN$3,0)+1-$BN$3)*BT216*(VLOOKUP(O216,звания!$F$2:$G$62,2,FALSE)))*0.01)))))))</f>
        <v>8491.5</v>
      </c>
      <c r="CS216" s="416">
        <f t="shared" si="297"/>
        <v>14844</v>
      </c>
      <c r="CT216" s="403"/>
      <c r="CU216" s="403"/>
      <c r="CV216" s="404">
        <f t="shared" si="275"/>
        <v>672.35</v>
      </c>
      <c r="CW216" s="426">
        <f t="shared" si="288"/>
        <v>15516.35</v>
      </c>
      <c r="CX216" s="404">
        <f t="shared" si="292"/>
        <v>2792.94</v>
      </c>
      <c r="CY216" s="1174">
        <v>5</v>
      </c>
      <c r="CZ216" s="404">
        <f t="shared" si="244"/>
        <v>191.18</v>
      </c>
      <c r="DA216" s="404"/>
      <c r="DB216" s="403"/>
      <c r="DC216" s="404"/>
      <c r="DD216" s="426">
        <f t="shared" si="296"/>
        <v>2984.12</v>
      </c>
      <c r="DE216" s="426">
        <f t="shared" si="257"/>
        <v>3265.68</v>
      </c>
      <c r="DF216" s="404">
        <f>CX216</f>
        <v>2792.94</v>
      </c>
      <c r="DG216" s="426">
        <f t="shared" si="248"/>
        <v>15325.17</v>
      </c>
      <c r="DH216" s="426">
        <f t="shared" si="249"/>
        <v>0</v>
      </c>
      <c r="DI216" s="421"/>
      <c r="DJ216" s="422" t="str">
        <f t="shared" si="264"/>
        <v xml:space="preserve">30 від 01.03   </v>
      </c>
      <c r="DK216" s="113" t="s">
        <v>1187</v>
      </c>
      <c r="DL216" s="28" t="s">
        <v>1188</v>
      </c>
      <c r="DM216" s="28" t="s">
        <v>874</v>
      </c>
      <c r="DN216" s="28" t="s">
        <v>892</v>
      </c>
      <c r="DO216" s="900">
        <v>3647508038</v>
      </c>
      <c r="DP216" s="888"/>
      <c r="DQ216" s="817"/>
      <c r="DR216" s="818"/>
      <c r="DS216" s="819"/>
      <c r="DT216" s="820"/>
      <c r="DU216" s="124"/>
      <c r="DV216" s="110"/>
      <c r="DZ216" s="105"/>
      <c r="EH216" s="543">
        <f t="shared" si="276"/>
        <v>2</v>
      </c>
      <c r="EI216" s="404" t="str">
        <f t="shared" si="277"/>
        <v>м-с</v>
      </c>
      <c r="EJ216" s="29" t="str">
        <f t="shared" si="278"/>
        <v>Логвіненко О.Ю.</v>
      </c>
      <c r="EK216" s="50"/>
      <c r="EL216" s="29"/>
      <c r="EM216" s="50"/>
      <c r="EN216" s="50"/>
      <c r="EO216" s="50"/>
      <c r="EP216" s="29"/>
    </row>
    <row r="217" spans="1:146" ht="17.45" hidden="1" customHeight="1">
      <c r="A217" s="446">
        <v>212</v>
      </c>
      <c r="B217" s="450"/>
      <c r="C217" s="916"/>
      <c r="D217" s="403" t="str">
        <f t="shared" si="265"/>
        <v xml:space="preserve"> </v>
      </c>
      <c r="E217" s="416"/>
      <c r="F217" s="417"/>
      <c r="G217" s="406" t="str">
        <f t="shared" si="293"/>
        <v>0.0.0</v>
      </c>
      <c r="H217" s="407" t="str">
        <f t="shared" si="262"/>
        <v>0.0.0</v>
      </c>
      <c r="I217" s="407" t="str">
        <f t="shared" si="294"/>
        <v>0.0.0</v>
      </c>
      <c r="J217" s="407" t="str">
        <f t="shared" si="279"/>
        <v>0.0.0</v>
      </c>
      <c r="K217" s="407" t="str">
        <f t="shared" si="280"/>
        <v>0.0.0</v>
      </c>
      <c r="L217" s="407" t="str">
        <f t="shared" si="281"/>
        <v>0.0.0</v>
      </c>
      <c r="M217" s="407" t="str">
        <f t="shared" si="282"/>
        <v>0.0.0</v>
      </c>
      <c r="N217" s="408" t="str">
        <f t="shared" si="295"/>
        <v>0.0.0</v>
      </c>
      <c r="O217" s="916"/>
      <c r="P217" s="417"/>
      <c r="Q217" s="417"/>
      <c r="R217" s="417"/>
      <c r="S217" s="417"/>
      <c r="T217" s="417"/>
      <c r="U217" s="417"/>
      <c r="V217" s="714"/>
      <c r="W217" s="714"/>
      <c r="X217" s="417"/>
      <c r="Y217" s="417"/>
      <c r="Z217" s="714"/>
      <c r="AA217" s="714"/>
      <c r="AB217" s="417"/>
      <c r="AC217" s="417"/>
      <c r="AD217" s="714"/>
      <c r="AE217" s="714"/>
      <c r="AF217" s="417"/>
      <c r="AG217" s="417"/>
      <c r="AH217" s="714"/>
      <c r="AI217" s="714"/>
      <c r="AJ217" s="417"/>
      <c r="AK217" s="417"/>
      <c r="AL217" s="714"/>
      <c r="AM217" s="714"/>
      <c r="AN217" s="417"/>
      <c r="AO217" s="417"/>
      <c r="AP217" s="714"/>
      <c r="AQ217" s="714"/>
      <c r="AR217" s="417"/>
      <c r="AS217" s="417"/>
      <c r="AT217" s="714"/>
      <c r="AU217" s="714"/>
      <c r="AV217" s="417"/>
      <c r="AW217" s="417"/>
      <c r="AX217" s="716"/>
      <c r="AY217" s="716"/>
      <c r="AZ217" s="635"/>
      <c r="BA217" s="635"/>
      <c r="BB217" s="716"/>
      <c r="BC217" s="716"/>
      <c r="BD217" s="635"/>
      <c r="BE217" s="635"/>
      <c r="BF217" s="717"/>
      <c r="BG217" s="717"/>
      <c r="BH217" s="432">
        <f t="shared" ref="BH217:BH224" si="298">IF(OR(P217=0,P217&gt;$G$3),0,IF(B217="Виключений зі списків",DAYS360(P217,IF(Q217=0,$B$3,Q217),1)+(DAYS360(R217,IF(AND(S217=0,Q217&gt;1,R217&gt;1),$B$3,S217),1)+(DAYS360(T217,IF(AND(U217=0,T217&gt;1,Q217&gt;1),$B$3,U217),1))),DAYS360(P217,IF(Q217=0,$G$3,Q217),1)+(DAYS360(R217,IF(AND(S217=0,Q217&gt;1,R217&gt;1),$G$3,S217),1)+(DAYS360(T217,IF(AND(U217=0,T217&gt;1,Q217&gt;1),$G$3,U217),1)))))</f>
        <v>0</v>
      </c>
      <c r="BI217" s="432">
        <f t="shared" si="283"/>
        <v>0</v>
      </c>
      <c r="BJ217" s="432">
        <f t="shared" si="284"/>
        <v>0</v>
      </c>
      <c r="BK217" s="432">
        <f t="shared" si="285"/>
        <v>0</v>
      </c>
      <c r="BL217" s="432">
        <f t="shared" si="286"/>
        <v>0</v>
      </c>
      <c r="BM217" s="436">
        <f t="shared" si="273"/>
        <v>0</v>
      </c>
      <c r="BN217" s="462">
        <v>0.65</v>
      </c>
      <c r="BO217" s="427">
        <f t="shared" ref="BO217:BO224" si="299">IF(CD217="Д",0,IF(B217="Виключений зі списків",BP217-$B$3+1,IF(AND(BR217=0,BU217=0,O217&lt;&gt;0,BP217=0),EOMONTH($G$3,0)+1-$G$3,IF(AND(BR217=0,BU217=0,O217&lt;&gt;0,BP217&gt;0),EOMONTH($G$3,0)+1-BP217,IF(AND(BR217=0,BU217&gt;0,BP217&gt;$G$3),(EOMONTH($G$3,0)+1-$G$3)-BU217-(BP217-$G$3),IF(AND(BR217&gt;0,O217&lt;&gt;0,BP217&gt;$G$3),(EOMONTH($G$3,0)+1-$G$3)-BU217-BR217-(BP217-$G$3),IF(AND(BR217&gt;0,O217&lt;&gt;0,OR(BP217=0,BP217=$G$3)),(EOMONTH($G$3,0)+1-$G$3)-BU217-BR217,IF(AND(O217=0,BR217&gt;0),BR217+BU217,IF(AND(BU217&gt;0,BR217=0,BP217=0),(EOMONTH($G$3,0)+1-$G$3)-BU217,0)))))))))</f>
        <v>0</v>
      </c>
      <c r="BP217" s="419"/>
      <c r="BQ217" s="700"/>
      <c r="BR217" s="419"/>
      <c r="BS217" s="700"/>
      <c r="BT217" s="700"/>
      <c r="BU217" s="700"/>
      <c r="BV217" s="427">
        <f t="shared" si="271"/>
        <v>0</v>
      </c>
      <c r="BW217" s="419"/>
      <c r="BX217" s="782"/>
      <c r="BY217" s="419"/>
      <c r="BZ217" s="432"/>
      <c r="CA217" s="419"/>
      <c r="CB217" s="427"/>
      <c r="CC217" s="419"/>
      <c r="CD217" s="427"/>
      <c r="CE217" s="404">
        <f>IF(OR(C217=0,CD217="Д"),0,IF(AND(C217&gt;0,E217=0),VLOOKUP(C217,звания!A:B,2,FALSE)/((EOMONTH($G$3,0)+1)-$G$3)*BO217+VLOOKUP(C217,звания!A:B,2,FALSE)/((EOMONTH($G$3,0)+1)-$G$3)*BR217+VLOOKUP(C217,звания!A:B,2,FALSE)/((EOMONTH($G$3,0)+1)-$G$3)*BU217,IF(AND(C217&gt;0,E217&gt;0,F217&gt;=$G$3,BO217=(EOMONTH($G$3,0)+1)-$G$3),(VLOOKUP(E217,звания!A:B,2,FALSE)/(EOMONTH($G$3,0)-$G$3+1))*(F217-$G$3)+(VLOOKUP(C217,звания!A:B,2,FALSE)/(EOMONTH($G$3,0)-$G$3+1))*((EOMONTH($G$3,0)-$G$3+1)-(F217-$G$3)),IF(AND(C217&gt;0,E217&gt;0,F217&gt;$G$3,BO217&lt;(EOMONTH($G$3,0)+1)-$G$3,BO217&lt;&gt;0),VLOOKUP(E217,звания!A:B,2,FALSE)/((EOMONTH($G$3,0)+1)-$G$3)*((F217-$G$3)-(((EOMONTH($G$3,0)+1)-$G$3)-BO217-BU217-BR217))+VLOOKUP(C217,звания!A:B,2,FALSE)/((EOMONTH($G$3,0)+1)-$G$3)*(((EOMONTH($G$3,0)+1)-F217)),IF(F217&lt;$G$3,(VLOOKUP(C217,звания!A:B,2,FALSE)-VLOOKUP(E217,звания!A:B,2,FALSE))/((EOMONTH($BN$3,0)+1)-$BN$3)*(EOMONTH($BN$3,0)+1-F217)+VLOOKUP(C217,звания!A:B,2,FALSE)/((EOMONTH($G$3,0)+1)-$G$3)*BO217+VLOOKUP(C217,звания!A:B,2,FALSE)/((EOMONTH($G$3,0)+1)-$G$3)*BU217+VLOOKUP(C217,звания!A:B,2,FALSE)/((EOMONTH($G$3,0)+1)-$G$3)*BR217,0)))))</f>
        <v>0</v>
      </c>
      <c r="CF217" s="404">
        <f>IF(OR(CD217="Д",C217=0),0,IF(B217="Виключений зі списків",IF(BS217=0,(VLOOKUP(O217,звания!$D$2:$E$62,2,FALSE))/(EOMONTH($B$3,0)+1-$B$3)*BO217+(VLOOKUP(BQ217,звания!$D$2:$E$62,2,FALSE))/(EOMONTH($B$3,0)+1-$B$3)*BR217,(((VLOOKUP(O217,звания!$D$2:$E$62,2,FALSE))/(EOMONTH($B$3,0)+1-$B$3))*BO217)+(VLOOKUP(BQ217,звания!$D$2:$E$62,2,FALSE))/(EOMONTH($B$3,0)+1-$B$3)*BR217+(VLOOKUP(BS217,звания!$D$2:$E$62,2,FALSE))/(EOMONTH($B$3,0)+1-$B$3)*BU217),IF(BS217=0,(VLOOKUP(O217,звания!$D$2:$E$62,2,FALSE))/(EOMONTH($G$3,0)+1-$G$3)*BO217+(VLOOKUP(BQ217,звания!$D$2:$E$62,2,FALSE))/(EOMONTH($G$3,0)+1-$G$3)*BR217,(((VLOOKUP(O217,звания!$D$2:$E$62,2,FALSE))/(EOMONTH($G$3,0)+1-$G$3))*BO217)+(VLOOKUP(BQ217,звания!$D$2:$E$62,2,FALSE))/(EOMONTH($G$3,0)+1-$G$3)*BR217+(VLOOKUP(BS217,звания!$D$2:$E$62,2,FALSE))/(EOMONTH($G$3,0)+1-$G$3)*BU217+IF(BT217=0,0,(VLOOKUP(BS217,звания!$D$2:$E$62,2,FALSE))/(EOMONTH($BN$3,0)+1-$BN$3)*BT217-(VLOOKUP(O217,звания!$D$2:$E$62,2,FALSE))/(EOMONTH($BN$3,0)+1-$BN$3)*BT217))))</f>
        <v>0</v>
      </c>
      <c r="CG217" s="404">
        <f t="shared" si="287"/>
        <v>0</v>
      </c>
      <c r="CH217" s="404">
        <f>IF(BW217=0,CF217*BX217%,IF(BW217&gt;0,((VLOOKUP(O217,звания!$D$2:$E$62,2,FALSE)/(EOMONTH($G$3,0)+1-$G$3)*BW217)*BX217%)))</f>
        <v>0</v>
      </c>
      <c r="CI217" s="404">
        <f>IF(BY217=0,CF217*BZ217%,IF(BY217&gt;0,(VLOOKUP(O217,звания!$D$2:$E$62,2,FALSE)/(EOMONTH($G$3,0)+1-$G$3)*BO217)*BZ217%)+(VLOOKUP(BS217,звания!$D$2:$E$62,2,FALSE)/(EOMONTH($G$3,0)+1-$G$3)*BU217)*BZ217%)</f>
        <v>0</v>
      </c>
      <c r="CJ217" s="404">
        <f>IF(CA217=0,CF217*CB217%,IF(CA217&gt;0,(VLOOKUP(O217,звания!$D$2:$E$62,2,FALSE)/(EOMONTH($G$3,0)+1-$G$3)*BO217)*CB217%)+(VLOOKUP(BS217,звания!$D$2:$E$62,2,FALSE)/(EOMONTH($G$3,0)+1-$G$3)*BU217)*CB217%)</f>
        <v>0</v>
      </c>
      <c r="CK217" s="404">
        <f>IF(CD217="Д",0,IF(CC217=0,CF217*CD217%,IF(CC217&gt;0,(VLOOKUP(O217,звания!$D$2:$E$62,2,FALSE)/(EOMONTH($G$3,0)+1-$G$3)*BO217)*CD217%)+(VLOOKUP(BS217,звания!$D$2:$E$62,2,FALSE)/(EOMONTH($G$3,0)+1-$G$3)*BU217)*CD217%))</f>
        <v>0</v>
      </c>
      <c r="CL217" s="404">
        <f>IF(BR217&gt;0,((VLOOKUP(C217,звания!$A$2:$B$62,2,FALSE)/(EOMONTH($G$3,0)+1-$G$3)*BO217+VLOOKUP(O217,звания!$D$2:$E$62,2,FALSE)/(EOMONTH($G$3,0)+1-$G$3)*BO217+(VLOOKUP(C217,звания!$A$2:$B$62,2,FALSE)/(EOMONTH($G$3,0)+1-$G$3)*BO217+VLOOKUP(O217,звания!$D$2:$E$62,2,FALSE)/(EOMONTH($G$3,0)+1-$G$3)*BO217)*BV217%)*BN217)+(VLOOKUP(C217,звания!$A$2:$B$62,2,FALSE)/(EOMONTH($G$3,0)+1-$G$3)*BU217+VLOOKUP(BS217,звания!$D$2:$E$62,2,FALSE)/(EOMONTH($G$3,0)+1-$G$3)*BU217+(VLOOKUP(C217,звания!$A$2:$B$62,2,FALSE)/(EOMONTH($G$3,0)+1-$G$3)*BU217+VLOOKUP(BS217,звания!$D$2:$E$62,2,FALSE)/(EOMONTH($G$3,0)+1-$G$3)*BU217)*BV217%)*BN217,(CE217+CF217+CG217)*BN217)</f>
        <v>0</v>
      </c>
      <c r="CM217" s="404"/>
      <c r="CN217" s="404"/>
      <c r="CO217" s="432">
        <f t="shared" si="274"/>
        <v>0</v>
      </c>
      <c r="CP217" s="638"/>
      <c r="CQ217" s="637">
        <f>IF(CF217=0,0,IF((SUM(BH217:BM217)&gt;360),(VLOOKUP(O217,звания!$F$2:$G$62,2,FALSE))/100,VLOOKUP(O217,звания!$F$2:$H$62,3,FALSE)/100))</f>
        <v>0</v>
      </c>
      <c r="CR217" s="617">
        <f>IF(B217="Виключений зі списків",IF(AND(BU217=0,360-BH217&lt;0),(VLOOKUP(O217,звания!$D$2:$E$62,2,FALSE))/(EOMONTH($B$3,0)+1-$B$3)*BO217*CQ217,IF(AND(360-BH217&gt;=0,360-BH217&lt;(EOMONTH($B$3,0)+1-$B$3)),(CF217/(EOMONTH($B$3,0)-$B$3+1)*(360-BH217))*CQ217+(CF217/(EOMONTH($B$3,0)-$B$3+1)*((EOMONTH($B$3,0)-$B$3+1)-(360-BH217)))*VLOOKUP(O217,звания!$F$2:$H$62,2,FALSE)/100,((((VLOOKUP(O217,звания!$D$2:$E$62,2,FALSE))/(EOMONTH($B$3,0)+1-$B$3)*BO217*CQ217+(VLOOKUP(BS217,звания!$D$2:$E$62,2,FALSE))/(EOMONTH($B$3,0)+1-$B$3)*BU217*(VLOOKUP(BS217,звания!$F$2:$G$62,2,FALSE)*0.01)+(IF(BT217=0,0,(VLOOKUP(BS217,звания!$D$2:$E$62,2,FALSE)/(EOMONTH($G$3,0)+1-$G$3)*BT217*(VLOOKUP(BS217,звания!$F$2:$G$62,2,FALSE)))*0.01-(VLOOKUP(O217,звания!$D$2:$E$62,2,FALSE)/(EOMONTH($G$3,0)+1-$G$3)*BT217*(VLOOKUP(O217,звания!$F$2:$G$62,2,FALSE)))*0.01)))))/100*(100-CP217))),(IF(AND(BU217=0,360-BH217&lt;0,CP217=0),(VLOOKUP(O217,звания!$D$2:$E$62,2,FALSE))/(EOMONTH($G$3,0)+1-$G$3)*BO217*CQ217,IF(AND(360-BH217&gt;=0,360-BH217&lt;(EOMONTH($G$3,0)+1-$G$3)),(CF217/(EOMONTH($G$3,0)-$G$3+1)*(360-BH217))*CQ217+(CF217/(EOMONTH($G$3,0)-$G$3+1)*((EOMONTH($G$3,0)-$G$3+1)-(360-BH217)))*VLOOKUP(O217,звания!$F$2:$H$62,2,FALSE)/100,((((VLOOKUP(O217,звания!$D$2:$E$62,2,FALSE))/(EOMONTH($G$3,0)+1-$G$3)*BO217*CQ217+(VLOOKUP(BS217,звания!$D$2:$E$62,2,FALSE))/(EOMONTH($G$3,0)+1-$G$3)*BU217*(VLOOKUP(BS217,звания!$F$2:$G$62,2,FALSE)*0.01)))/100*(100-CP217)+(IF(BT217=0,0,(VLOOKUP(BS217,звания!$D$2:$E$62,2,FALSE)/(EOMONTH($BN$3,0)+1-$BN$3)*BT217*(VLOOKUP(BS217,звания!$F$2:$G$62,2,FALSE)))*0.01-(VLOOKUP(O217,звания!$D$2:$E$62,2,FALSE)/(EOMONTH($BN$3,0)+1-$BN$3)*BT217*(VLOOKUP(O217,звания!$F$2:$G$62,2,FALSE)))*0.01)))))))</f>
        <v>0</v>
      </c>
      <c r="CS217" s="416">
        <f t="shared" si="297"/>
        <v>0</v>
      </c>
      <c r="CT217" s="403"/>
      <c r="CU217" s="403"/>
      <c r="CV217" s="403">
        <f t="shared" si="275"/>
        <v>0</v>
      </c>
      <c r="CW217" s="556">
        <f t="shared" si="288"/>
        <v>0</v>
      </c>
      <c r="CX217" s="403">
        <f t="shared" si="292"/>
        <v>0</v>
      </c>
      <c r="CY217" s="403"/>
      <c r="CZ217" s="404">
        <f t="shared" ref="CZ217:CZ224" si="300">IF(AND(CU217=0,CY217=0),CW217*1.5%,IF(CY217=0,(CW217-CU217)*1.5%,((((CW217/((EOMONTH($G$3,0)+1)-$G$3))*((((EOMONTH($G$3,0)+1)-$G$3))-CY217))*1.5%))))</f>
        <v>0</v>
      </c>
      <c r="DA217" s="403"/>
      <c r="DB217" s="403"/>
      <c r="DC217" s="403"/>
      <c r="DD217" s="421">
        <f t="shared" si="296"/>
        <v>0</v>
      </c>
      <c r="DE217" s="421">
        <f t="shared" ref="DE217:DE263" si="301">(CW217-CV217)*22%</f>
        <v>0</v>
      </c>
      <c r="DF217" s="403">
        <f t="shared" si="272"/>
        <v>0</v>
      </c>
      <c r="DG217" s="421">
        <f t="shared" si="248"/>
        <v>0</v>
      </c>
      <c r="DH217" s="421">
        <f t="shared" si="249"/>
        <v>0</v>
      </c>
      <c r="DI217" s="421"/>
      <c r="DJ217" s="422" t="str">
        <f t="shared" si="264"/>
        <v xml:space="preserve">    </v>
      </c>
      <c r="DK217" s="113" t="s">
        <v>477</v>
      </c>
      <c r="DL217" s="28"/>
      <c r="DM217" s="28"/>
      <c r="DN217" s="28"/>
      <c r="DO217" s="901"/>
      <c r="DP217" s="888"/>
      <c r="DQ217" s="817"/>
      <c r="DR217" s="818"/>
      <c r="DS217" s="819"/>
      <c r="DT217" s="820"/>
      <c r="DU217" s="124"/>
      <c r="DV217" s="122"/>
      <c r="DX217" s="84"/>
      <c r="DY217" s="84"/>
      <c r="DZ217" s="105"/>
      <c r="EC217" s="84"/>
      <c r="ED217" s="84"/>
      <c r="EG217" s="19"/>
      <c r="EH217" s="543">
        <f t="shared" si="276"/>
        <v>0</v>
      </c>
      <c r="EI217" s="404">
        <f t="shared" si="277"/>
        <v>0</v>
      </c>
      <c r="EJ217" s="29" t="str">
        <f t="shared" si="278"/>
        <v xml:space="preserve"> </v>
      </c>
      <c r="EK217" s="50"/>
      <c r="EL217" s="29"/>
      <c r="EM217" s="50"/>
      <c r="EN217" s="50"/>
      <c r="EO217" s="50"/>
      <c r="EP217" s="29"/>
    </row>
    <row r="218" spans="1:146" ht="17.45" customHeight="1">
      <c r="A218" s="427">
        <v>213</v>
      </c>
      <c r="B218" s="869" t="s">
        <v>847</v>
      </c>
      <c r="C218" s="914" t="s">
        <v>702</v>
      </c>
      <c r="D218" s="404" t="str">
        <f t="shared" si="265"/>
        <v>Поліщук С.І.</v>
      </c>
      <c r="E218" s="416"/>
      <c r="F218" s="417"/>
      <c r="G218" s="409" t="str">
        <f t="shared" si="293"/>
        <v>28.7.6</v>
      </c>
      <c r="H218" s="407" t="str">
        <f t="shared" si="262"/>
        <v>28.7.6</v>
      </c>
      <c r="I218" s="407" t="str">
        <f t="shared" si="294"/>
        <v>28.7.6</v>
      </c>
      <c r="J218" s="407" t="str">
        <f t="shared" si="279"/>
        <v>0.0.0</v>
      </c>
      <c r="K218" s="407" t="str">
        <f t="shared" si="280"/>
        <v>0.0.0</v>
      </c>
      <c r="L218" s="407" t="str">
        <f t="shared" si="281"/>
        <v>0.0.0</v>
      </c>
      <c r="M218" s="407" t="str">
        <f t="shared" si="282"/>
        <v>0.0.0</v>
      </c>
      <c r="N218" s="408" t="str">
        <f t="shared" si="295"/>
        <v>0.0.0</v>
      </c>
      <c r="O218" s="935">
        <v>11</v>
      </c>
      <c r="P218" s="417">
        <v>34145</v>
      </c>
      <c r="Q218" s="417"/>
      <c r="R218" s="417"/>
      <c r="S218" s="417"/>
      <c r="T218" s="417"/>
      <c r="U218" s="417"/>
      <c r="V218" s="714"/>
      <c r="W218" s="714"/>
      <c r="X218" s="417"/>
      <c r="Y218" s="417"/>
      <c r="Z218" s="714"/>
      <c r="AA218" s="714"/>
      <c r="AB218" s="417"/>
      <c r="AC218" s="417"/>
      <c r="AD218" s="714"/>
      <c r="AE218" s="714"/>
      <c r="AF218" s="417"/>
      <c r="AG218" s="417"/>
      <c r="AH218" s="714"/>
      <c r="AI218" s="714"/>
      <c r="AJ218" s="417"/>
      <c r="AK218" s="417"/>
      <c r="AL218" s="714"/>
      <c r="AM218" s="714"/>
      <c r="AN218" s="417"/>
      <c r="AO218" s="417"/>
      <c r="AP218" s="714"/>
      <c r="AQ218" s="714"/>
      <c r="AR218" s="417"/>
      <c r="AS218" s="417"/>
      <c r="AT218" s="714"/>
      <c r="AU218" s="714"/>
      <c r="AV218" s="417"/>
      <c r="AW218" s="417"/>
      <c r="AX218" s="716"/>
      <c r="AY218" s="716"/>
      <c r="AZ218" s="635"/>
      <c r="BA218" s="635"/>
      <c r="BB218" s="716"/>
      <c r="BC218" s="716"/>
      <c r="BD218" s="635"/>
      <c r="BE218" s="635"/>
      <c r="BF218" s="717"/>
      <c r="BG218" s="717"/>
      <c r="BH218" s="432">
        <f t="shared" si="298"/>
        <v>10296</v>
      </c>
      <c r="BI218" s="432">
        <f t="shared" si="283"/>
        <v>0</v>
      </c>
      <c r="BJ218" s="432">
        <f t="shared" si="284"/>
        <v>0</v>
      </c>
      <c r="BK218" s="432">
        <f t="shared" si="285"/>
        <v>0</v>
      </c>
      <c r="BL218" s="432">
        <f t="shared" si="286"/>
        <v>0</v>
      </c>
      <c r="BM218" s="436">
        <f t="shared" si="273"/>
        <v>0</v>
      </c>
      <c r="BN218" s="462">
        <v>0.65</v>
      </c>
      <c r="BO218" s="427">
        <f t="shared" si="299"/>
        <v>28</v>
      </c>
      <c r="BP218" s="419"/>
      <c r="BQ218" s="700"/>
      <c r="BR218" s="419"/>
      <c r="BS218" s="700"/>
      <c r="BT218" s="700"/>
      <c r="BU218" s="700"/>
      <c r="BV218" s="427">
        <f t="shared" si="271"/>
        <v>50</v>
      </c>
      <c r="BW218" s="427"/>
      <c r="BX218" s="427"/>
      <c r="BY218" s="419"/>
      <c r="BZ218" s="432"/>
      <c r="CA218" s="419"/>
      <c r="CB218" s="427"/>
      <c r="CC218" s="419"/>
      <c r="CD218" s="427"/>
      <c r="CE218" s="404">
        <f>IF(OR(C218=0,CD218="Д"),0,IF(AND(C218&gt;0,E218=0),VLOOKUP(C218,звания!A:B,2,FALSE)/((EOMONTH($G$3,0)+1)-$G$3)*BO218+VLOOKUP(C218,звания!A:B,2,FALSE)/((EOMONTH($G$3,0)+1)-$G$3)*BR218+VLOOKUP(C218,звания!A:B,2,FALSE)/((EOMONTH($G$3,0)+1)-$G$3)*BU218,IF(AND(C218&gt;0,E218&gt;0,F218&gt;=$G$3,BO218=(EOMONTH($G$3,0)+1)-$G$3),(VLOOKUP(E218,звания!A:B,2,FALSE)/(EOMONTH($G$3,0)-$G$3+1))*(F218-$G$3)+(VLOOKUP(C218,звания!A:B,2,FALSE)/(EOMONTH($G$3,0)-$G$3+1))*((EOMONTH($G$3,0)-$G$3+1)-(F218-$G$3)),IF(AND(C218&gt;0,E218&gt;0,F218&gt;$G$3,BO218&lt;(EOMONTH($G$3,0)+1)-$G$3,BO218&lt;&gt;0),VLOOKUP(E218,звания!A:B,2,FALSE)/((EOMONTH($G$3,0)+1)-$G$3)*((F218-$G$3)-(((EOMONTH($G$3,0)+1)-$G$3)-BO218-BU218-BR218))+VLOOKUP(C218,звания!A:B,2,FALSE)/((EOMONTH($G$3,0)+1)-$G$3)*(((EOMONTH($G$3,0)+1)-F218)),IF(F218&lt;$G$3,(VLOOKUP(C218,звания!A:B,2,FALSE)-VLOOKUP(E218,звания!A:B,2,FALSE))/((EOMONTH($BN$3,0)+1)-$BN$3)*(EOMONTH($BN$3,0)+1-F218)+VLOOKUP(C218,звания!A:B,2,FALSE)/((EOMONTH($G$3,0)+1)-$G$3)*BO218+VLOOKUP(C218,звания!A:B,2,FALSE)/((EOMONTH($G$3,0)+1)-$G$3)*BU218+VLOOKUP(C218,звания!A:B,2,FALSE)/((EOMONTH($G$3,0)+1)-$G$3)*BR218,0)))))</f>
        <v>950</v>
      </c>
      <c r="CF218" s="404">
        <f>IF(OR(CD218="Д",C218=0),0,IF(B218="Виключений зі списків",IF(BS218=0,(VLOOKUP(O218,звания!$D$2:$E$62,2,FALSE))/(EOMONTH($B$3,0)+1-$B$3)*BO218+(VLOOKUP(BQ218,звания!$D$2:$E$62,2,FALSE))/(EOMONTH($B$3,0)+1-$B$3)*BR218,(((VLOOKUP(O218,звания!$D$2:$E$62,2,FALSE))/(EOMONTH($B$3,0)+1-$B$3))*BO218)+(VLOOKUP(BQ218,звания!$D$2:$E$62,2,FALSE))/(EOMONTH($B$3,0)+1-$B$3)*BR218+(VLOOKUP(BS218,звания!$D$2:$E$62,2,FALSE))/(EOMONTH($B$3,0)+1-$B$3)*BU218),IF(BS218=0,(VLOOKUP(O218,звания!$D$2:$E$62,2,FALSE))/(EOMONTH($G$3,0)+1-$G$3)*BO218+(VLOOKUP(BQ218,звания!$D$2:$E$62,2,FALSE))/(EOMONTH($G$3,0)+1-$G$3)*BR218,(((VLOOKUP(O218,звания!$D$2:$E$62,2,FALSE))/(EOMONTH($G$3,0)+1-$G$3))*BO218)+(VLOOKUP(BQ218,звания!$D$2:$E$62,2,FALSE))/(EOMONTH($G$3,0)+1-$G$3)*BR218+(VLOOKUP(BS218,звания!$D$2:$E$62,2,FALSE))/(EOMONTH($G$3,0)+1-$G$3)*BU218+IF(BT218=0,0,(VLOOKUP(BS218,звания!$D$2:$E$62,2,FALSE))/(EOMONTH($BN$3,0)+1-$BN$3)*BT218-(VLOOKUP(O218,звания!$D$2:$E$62,2,FALSE))/(EOMONTH($BN$3,0)+1-$BN$3)*BT218))))</f>
        <v>3350</v>
      </c>
      <c r="CG218" s="404">
        <f t="shared" si="287"/>
        <v>2150</v>
      </c>
      <c r="CH218" s="404">
        <f>IF(BW218=0,CF218*BX218%,IF(BW218&gt;0,((VLOOKUP(O218,звания!$D$2:$E$62,2,FALSE)/(EOMONTH($G$3,0)+1-$G$3)*BW218)*BX218%)))</f>
        <v>0</v>
      </c>
      <c r="CI218" s="404">
        <f>IF(BY218=0,CF218*BZ218%,IF(BY218&gt;0,(VLOOKUP(O218,звания!$D$2:$E$62,2,FALSE)/(EOMONTH($G$3,0)+1-$G$3)*BO218)*BZ218%)+(VLOOKUP(BS218,звания!$D$2:$E$62,2,FALSE)/(EOMONTH($G$3,0)+1-$G$3)*BU218)*BZ218%)</f>
        <v>0</v>
      </c>
      <c r="CJ218" s="404">
        <f>IF(CA218=0,CF218*CB218%,IF(CA218&gt;0,(VLOOKUP(O218,звания!$D$2:$E$62,2,FALSE)/(EOMONTH($G$3,0)+1-$G$3)*BO218)*CB218%)+(VLOOKUP(BS218,звания!$D$2:$E$62,2,FALSE)/(EOMONTH($G$3,0)+1-$G$3)*BU218)*CB218%)</f>
        <v>0</v>
      </c>
      <c r="CK218" s="404">
        <f>IF(CD218="Д",0,IF(CC218=0,CF218*CD218%,IF(CC218&gt;0,(VLOOKUP(O218,звания!$D$2:$E$62,2,FALSE)/(EOMONTH($G$3,0)+1-$G$3)*BO218)*CD218%)+(VLOOKUP(BS218,звания!$D$2:$E$62,2,FALSE)/(EOMONTH($G$3,0)+1-$G$3)*BU218)*CD218%))</f>
        <v>0</v>
      </c>
      <c r="CL218" s="404">
        <f>IF(BR218&gt;0,((VLOOKUP(C218,звания!$A$2:$B$62,2,FALSE)/(EOMONTH($G$3,0)+1-$G$3)*BO218+VLOOKUP(O218,звания!$D$2:$E$62,2,FALSE)/(EOMONTH($G$3,0)+1-$G$3)*BO218+(VLOOKUP(C218,звания!$A$2:$B$62,2,FALSE)/(EOMONTH($G$3,0)+1-$G$3)*BO218+VLOOKUP(O218,звания!$D$2:$E$62,2,FALSE)/(EOMONTH($G$3,0)+1-$G$3)*BO218)*BV218%)*BN218)+(VLOOKUP(C218,звания!$A$2:$B$62,2,FALSE)/(EOMONTH($G$3,0)+1-$G$3)*BU218+VLOOKUP(BS218,звания!$D$2:$E$62,2,FALSE)/(EOMONTH($G$3,0)+1-$G$3)*BU218+(VLOOKUP(C218,звания!$A$2:$B$62,2,FALSE)/(EOMONTH($G$3,0)+1-$G$3)*BU218+VLOOKUP(BS218,звания!$D$2:$E$62,2,FALSE)/(EOMONTH($G$3,0)+1-$G$3)*BU218)*BV218%)*BN218,(CE218+CF218+CG218)*BN218)</f>
        <v>4192.5</v>
      </c>
      <c r="CM218" s="404"/>
      <c r="CN218" s="404"/>
      <c r="CO218" s="432">
        <f t="shared" si="274"/>
        <v>4</v>
      </c>
      <c r="CP218" s="638"/>
      <c r="CQ218" s="637">
        <f>IF(CF218=0,0,IF((SUM(BH218:BM218)&gt;360),(VLOOKUP(O218,звания!$F$2:$G$62,2,FALSE))/100,VLOOKUP(O218,звания!$F$2:$H$62,3,FALSE)/100))</f>
        <v>2.66</v>
      </c>
      <c r="CR218" s="617">
        <f>IF(B218="Виключений зі списків",IF(AND(BU218=0,360-BH218&lt;0),(VLOOKUP(O218,звания!$D$2:$E$62,2,FALSE))/(EOMONTH($B$3,0)+1-$B$3)*BO218*CQ218,IF(AND(360-BH218&gt;=0,360-BH218&lt;(EOMONTH($B$3,0)+1-$B$3)),(CF218/(EOMONTH($B$3,0)-$B$3+1)*(360-BH218))*CQ218+(CF218/(EOMONTH($B$3,0)-$B$3+1)*((EOMONTH($B$3,0)-$B$3+1)-(360-BH218)))*VLOOKUP(O218,звания!$F$2:$H$62,2,FALSE)/100,((((VLOOKUP(O218,звания!$D$2:$E$62,2,FALSE))/(EOMONTH($B$3,0)+1-$B$3)*BO218*CQ218+(VLOOKUP(BS218,звания!$D$2:$E$62,2,FALSE))/(EOMONTH($B$3,0)+1-$B$3)*BU218*(VLOOKUP(BS218,звания!$F$2:$G$62,2,FALSE)*0.01)+(IF(BT218=0,0,(VLOOKUP(BS218,звания!$D$2:$E$62,2,FALSE)/(EOMONTH($G$3,0)+1-$G$3)*BT218*(VLOOKUP(BS218,звания!$F$2:$G$62,2,FALSE)))*0.01-(VLOOKUP(O218,звания!$D$2:$E$62,2,FALSE)/(EOMONTH($G$3,0)+1-$G$3)*BT218*(VLOOKUP(O218,звания!$F$2:$G$62,2,FALSE)))*0.01)))))/100*(100-CP218))),(IF(AND(BU218=0,360-BH218&lt;0,CP218=0),(VLOOKUP(O218,звания!$D$2:$E$62,2,FALSE))/(EOMONTH($G$3,0)+1-$G$3)*BO218*CQ218,IF(AND(360-BH218&gt;=0,360-BH218&lt;(EOMONTH($G$3,0)+1-$G$3)),(CF218/(EOMONTH($G$3,0)-$G$3+1)*(360-BH218))*CQ218+(CF218/(EOMONTH($G$3,0)-$G$3+1)*((EOMONTH($G$3,0)-$G$3+1)-(360-BH218)))*VLOOKUP(O218,звания!$F$2:$H$62,2,FALSE)/100,((((VLOOKUP(O218,звания!$D$2:$E$62,2,FALSE))/(EOMONTH($G$3,0)+1-$G$3)*BO218*CQ218+(VLOOKUP(BS218,звания!$D$2:$E$62,2,FALSE))/(EOMONTH($G$3,0)+1-$G$3)*BU218*(VLOOKUP(BS218,звания!$F$2:$G$62,2,FALSE)*0.01)))/100*(100-CP218)+(IF(BT218=0,0,(VLOOKUP(BS218,звания!$D$2:$E$62,2,FALSE)/(EOMONTH($BN$3,0)+1-$BN$3)*BT218*(VLOOKUP(BS218,звания!$F$2:$G$62,2,FALSE)))*0.01-(VLOOKUP(O218,звания!$D$2:$E$62,2,FALSE)/(EOMONTH($BN$3,0)+1-$BN$3)*BT218*(VLOOKUP(O218,звания!$F$2:$G$62,2,FALSE)))*0.01)))))))</f>
        <v>8911</v>
      </c>
      <c r="CS218" s="416">
        <f t="shared" si="297"/>
        <v>19553.5</v>
      </c>
      <c r="CT218" s="403"/>
      <c r="CU218" s="403"/>
      <c r="CV218" s="404">
        <f t="shared" si="275"/>
        <v>672.35</v>
      </c>
      <c r="CW218" s="426">
        <f t="shared" si="288"/>
        <v>20225.849999999999</v>
      </c>
      <c r="CX218" s="404">
        <f t="shared" si="292"/>
        <v>3640.65</v>
      </c>
      <c r="CY218" s="1174">
        <v>5</v>
      </c>
      <c r="CZ218" s="404">
        <f t="shared" si="300"/>
        <v>249.21</v>
      </c>
      <c r="DA218" s="404"/>
      <c r="DB218" s="403"/>
      <c r="DC218" s="404"/>
      <c r="DD218" s="426">
        <f t="shared" si="296"/>
        <v>3889.86</v>
      </c>
      <c r="DE218" s="426">
        <f t="shared" si="301"/>
        <v>4301.7700000000004</v>
      </c>
      <c r="DF218" s="404">
        <f t="shared" si="272"/>
        <v>3640.65</v>
      </c>
      <c r="DG218" s="426">
        <f t="shared" ref="DG218:DG225" si="302">IF(DP218=0,CW218-DD218+DF218,0)</f>
        <v>19976.64</v>
      </c>
      <c r="DH218" s="426">
        <f t="shared" ref="DH218:DH225" si="303">IF(DP218&gt;0,CW218-DD218+DF218,0)</f>
        <v>0</v>
      </c>
      <c r="DI218" s="421"/>
      <c r="DJ218" s="422" t="str">
        <f t="shared" si="264"/>
        <v xml:space="preserve">30 від 01.03   </v>
      </c>
      <c r="DK218" s="113" t="s">
        <v>1189</v>
      </c>
      <c r="DL218" s="28" t="s">
        <v>1190</v>
      </c>
      <c r="DM218" s="28" t="s">
        <v>885</v>
      </c>
      <c r="DN218" s="28" t="s">
        <v>1014</v>
      </c>
      <c r="DO218" s="900">
        <v>2596520212</v>
      </c>
      <c r="DP218" s="888"/>
      <c r="DQ218" s="817"/>
      <c r="DR218" s="818"/>
      <c r="DS218" s="819"/>
      <c r="DT218" s="820"/>
      <c r="DU218" s="124"/>
      <c r="DV218" s="110"/>
      <c r="DX218" s="104"/>
      <c r="DY218" s="104"/>
      <c r="DZ218" s="105"/>
      <c r="EA218" s="81"/>
      <c r="EC218" s="84"/>
      <c r="ED218" s="84"/>
      <c r="EH218" s="543">
        <f t="shared" si="276"/>
        <v>2</v>
      </c>
      <c r="EI218" s="404" t="str">
        <f t="shared" si="277"/>
        <v>штаб - с-нт</v>
      </c>
      <c r="EJ218" s="29" t="str">
        <f t="shared" si="278"/>
        <v>Поліщук С.І.</v>
      </c>
      <c r="EK218" s="50"/>
      <c r="EL218" s="29"/>
      <c r="EM218" s="50"/>
      <c r="EN218" s="50"/>
      <c r="EO218" s="50"/>
      <c r="EP218" s="29"/>
    </row>
    <row r="219" spans="1:146" ht="17.45" hidden="1" customHeight="1">
      <c r="A219" s="446">
        <v>214</v>
      </c>
      <c r="B219" s="451"/>
      <c r="C219" s="920"/>
      <c r="D219" s="440" t="str">
        <f>DK219</f>
        <v xml:space="preserve"> </v>
      </c>
      <c r="E219" s="441"/>
      <c r="F219" s="442"/>
      <c r="G219" s="406" t="str">
        <f t="shared" si="293"/>
        <v>0.0.0</v>
      </c>
      <c r="H219" s="407" t="str">
        <f>IF(P219&gt;$G$3,0,CONCATENATE(((((YEAR(IF(P219=0,0,IF(Q219=0,$G$3-P219+1,Q219-P219)))-1900+YEAR(IF(R219=0,0,IF(S219=0,$G$3-R219+1,S219-R219)))-1900+YEAR(IF(T219=0,0,IF(U219=0,$G$3-T219+1,U219-T219)))-1900))+INT(IF(AND(INT(INT(DAYS360(BF219,BG219,1)/30)/24)&gt;=2,MOD(INT(BM219/30),12)&gt;=6),2,INT(INT(DAYS360(BF219,BG219,1)/30)/24))))+INT(IF(MOD(INT(BH219/30),12)=0,0,MOD(INT(BH219/30),12)+IF(AND(INT(INT(DAYS360(BF219,BG219,1)/30)/24)&gt;=2,MOD(INT(BM219/30),12)&gt;=6),6,IF(ISODD(MOD(INT(DAYS360(BF219,BG219,1)/30),12)),INT(MOD(INT(DAYS360(BF219,BG219,1)/30),12)/2),MOD(INT(BM219/30),12))))/12)+INT((((MOD((IF(MOD(INT(BH219/30),12)=0,0,MOD(INT(BH219/30),12))+IF(AND(INT(INT(DAYS360(BF219,BG219,1)/30)/24)&gt;=2,MOD(INT(BM219/30),12)&gt;=6),6,MOD(INT(BM219/30),12))),12)))+INT((MOD(BH219,30)+MOD(INT(BM219),30))/30))/12)),".",MOD((MOD((MOD(INT(BH219/30),12))+IF(AND(INT(INT(DAYS360(BF219,BG219,1)/30)/24)&gt;=2,MOD(INT(BM219/30),12)&gt;=6),6,IF(ISODD(MOD(INT(DAYS360(BF219,BG219,1)/30),12)),MOD(INT(DAYS360(BF219,BG219,1)/60),12),MOD(INT(BM219/30),12))),12)+INT((MOD(IF(Q219=0,MOD(DAYS360(P219,$G$3,1),30),MOD(DAYS360(P219,Q219,1),30))+IF(AND(S219=0,R219=0),0,IF(S219=0,MOD(DAYS360(R219,$G$3,1),30),MOD(DAYS360(R219,S219,1),30))+IF(AND(U219=0,T219=0),0,IF(U219=0,MOD(DAYS360(T219,$G$3,1),30),MOD(DAYS360(T219,U219,1),30)))),30)+IF(AND(INT(INT(DAYS360(BF219,BG219,1)/30)/24)&gt;=2,MOD(INT(BM219/30),12)&gt;=6),0,IF(ISODD(MOD(INT(DAYS360(BF219,BG219,1)/30),12)),INT((MOD(DAYS360(BF219,BG219,1),30)/2+15)),INT(MOD(DAYS360(BF219,BG219,1),30)/2))))/30)),12),".",MOD(MOD(IF(Q219=0,MOD(DAYS360(P219,$G$3,1),30),MOD(DAYS360(P219,Q219,1),30))+IF(AND(S219=0,R219=0),0,IF(S219=0,MOD(DAYS360(R219,$G$3,1),30),MOD(DAYS360(R219,S219,1),30))+IF(AND(U219=0,T219=0),0,IF(U219=0,MOD(DAYS360(T219,$G$3,1),30),MOD(DAYS360(T219,U219,1),30)))),30)+IF(AND(INT(INT(DAYS360(BF219,BG219,1)/30)/24)&gt;=2,MOD(INT(BM219/30),12)&gt;=6),0,IF(ISODD(MOD(INT(DAYS360(BF219,BG219,1)/30),12)),INT((MOD(DAYS360(BF219,BG219,1),30)/2+15)),INT(MOD(DAYS360(BF219,BG219,1),30)/2))),30)))</f>
        <v>0.0.1</v>
      </c>
      <c r="I219" s="407" t="str">
        <f t="shared" si="294"/>
        <v>0.0.0</v>
      </c>
      <c r="J219" s="407" t="str">
        <f t="shared" si="279"/>
        <v>0.0.0</v>
      </c>
      <c r="K219" s="407" t="str">
        <f t="shared" si="280"/>
        <v>0.0.0</v>
      </c>
      <c r="L219" s="407" t="str">
        <f t="shared" si="281"/>
        <v>0.0.0</v>
      </c>
      <c r="M219" s="407" t="str">
        <f t="shared" si="282"/>
        <v>0.0.0</v>
      </c>
      <c r="N219" s="408" t="str">
        <f t="shared" si="295"/>
        <v>0.0.0</v>
      </c>
      <c r="O219" s="920"/>
      <c r="P219" s="442"/>
      <c r="Q219" s="442"/>
      <c r="R219" s="442"/>
      <c r="S219" s="442"/>
      <c r="T219" s="442"/>
      <c r="U219" s="442"/>
      <c r="V219" s="718"/>
      <c r="W219" s="718"/>
      <c r="X219" s="442"/>
      <c r="Y219" s="442"/>
      <c r="Z219" s="718"/>
      <c r="AA219" s="718"/>
      <c r="AB219" s="442"/>
      <c r="AC219" s="442"/>
      <c r="AD219" s="718"/>
      <c r="AE219" s="718"/>
      <c r="AF219" s="442"/>
      <c r="AG219" s="442"/>
      <c r="AH219" s="718"/>
      <c r="AI219" s="718"/>
      <c r="AJ219" s="442"/>
      <c r="AK219" s="442"/>
      <c r="AL219" s="718"/>
      <c r="AM219" s="718"/>
      <c r="AN219" s="442"/>
      <c r="AO219" s="442"/>
      <c r="AP219" s="718"/>
      <c r="AQ219" s="718"/>
      <c r="AR219" s="442"/>
      <c r="AS219" s="442"/>
      <c r="AT219" s="718"/>
      <c r="AU219" s="718"/>
      <c r="AV219" s="442"/>
      <c r="AW219" s="442"/>
      <c r="AX219" s="719"/>
      <c r="AY219" s="719"/>
      <c r="AZ219" s="642"/>
      <c r="BA219" s="642"/>
      <c r="BB219" s="719"/>
      <c r="BC219" s="719"/>
      <c r="BD219" s="642"/>
      <c r="BE219" s="642"/>
      <c r="BF219" s="720"/>
      <c r="BG219" s="720"/>
      <c r="BH219" s="432">
        <f t="shared" si="298"/>
        <v>0</v>
      </c>
      <c r="BI219" s="432">
        <f t="shared" si="283"/>
        <v>0</v>
      </c>
      <c r="BJ219" s="432">
        <f t="shared" si="284"/>
        <v>0</v>
      </c>
      <c r="BK219" s="432">
        <f t="shared" si="285"/>
        <v>0</v>
      </c>
      <c r="BL219" s="432">
        <f t="shared" si="286"/>
        <v>0</v>
      </c>
      <c r="BM219" s="436">
        <f t="shared" si="273"/>
        <v>0</v>
      </c>
      <c r="BN219" s="462">
        <v>0.65</v>
      </c>
      <c r="BO219" s="427">
        <f t="shared" si="299"/>
        <v>0</v>
      </c>
      <c r="BP219" s="778"/>
      <c r="BQ219" s="701"/>
      <c r="BR219" s="693"/>
      <c r="BS219" s="701"/>
      <c r="BT219" s="701"/>
      <c r="BU219" s="701"/>
      <c r="BV219" s="427">
        <f>IF((BH219+BI219+BJ219+BK219+BL219+BM219)&lt;360,0,IF(AND((BH219+BI219+BJ219+BK219+BL219+BM219)&gt;=360,(BH219+BI219+BJ219+BK219+BL219+BM219)&lt;1800),25,IF(AND((BH219+BI219+BJ219+BK219+BL219+BM219)&gt;=1800,(BH219+BI219+BJ219+BK219+BL219+BM219)&lt;3600),30,IF(AND((BH219+BI219+BJ219+BK219+BL219+BM219)&gt;=3600,(BH219+BI219+BJ219+BK219+BL219+BM219)&lt;5400),35,IF(AND((BH219+BI219+BJ219+BK219+BL219+BM219)&gt;=5400,(BH219+BI219+BJ219+BK219+BL219+BM219)&lt;7200),40,IF(AND((BH219+BI219+BJ219+BK219+BL219+BM219)&gt;=7200,(BH219+BI219+BJ219+BK219+BL219+BM219)&lt;9000),45,IF((BH219+BI219+BJ219+BK219+BL219+BM219)&gt;=9000,50,"ПРОВЕРЬ")))))))</f>
        <v>0</v>
      </c>
      <c r="BW219" s="419"/>
      <c r="BX219" s="782"/>
      <c r="BY219" s="419"/>
      <c r="BZ219" s="432"/>
      <c r="CA219" s="419"/>
      <c r="CB219" s="427"/>
      <c r="CC219" s="419"/>
      <c r="CD219" s="427"/>
      <c r="CE219" s="404">
        <f>IF(OR(C219=0,CD219="Д"),0,IF(AND(C219&gt;0,E219=0),VLOOKUP(C219,звания!A:B,2,FALSE)/((EOMONTH($G$3,0)+1)-$G$3)*BO219+VLOOKUP(C219,звания!A:B,2,FALSE)/((EOMONTH($G$3,0)+1)-$G$3)*BR219+VLOOKUP(C219,звания!A:B,2,FALSE)/((EOMONTH($G$3,0)+1)-$G$3)*BU219,IF(AND(C219&gt;0,E219&gt;0,F219&gt;=$G$3,BO219=(EOMONTH($G$3,0)+1)-$G$3),(VLOOKUP(E219,звания!A:B,2,FALSE)/(EOMONTH($G$3,0)-$G$3+1))*(F219-$G$3)+(VLOOKUP(C219,звания!A:B,2,FALSE)/(EOMONTH($G$3,0)-$G$3+1))*((EOMONTH($G$3,0)-$G$3+1)-(F219-$G$3)),IF(AND(C219&gt;0,E219&gt;0,F219&gt;$G$3,BO219&lt;(EOMONTH($G$3,0)+1)-$G$3,BO219&lt;&gt;0),VLOOKUP(E219,звания!A:B,2,FALSE)/((EOMONTH($G$3,0)+1)-$G$3)*((F219-$G$3)-(((EOMONTH($G$3,0)+1)-$G$3)-BO219-BU219-BR219))+VLOOKUP(C219,звания!A:B,2,FALSE)/((EOMONTH($G$3,0)+1)-$G$3)*(((EOMONTH($G$3,0)+1)-F219)),IF(F219&lt;$G$3,(VLOOKUP(C219,звания!A:B,2,FALSE)-VLOOKUP(E219,звания!A:B,2,FALSE))/((EOMONTH($BN$3,0)+1)-$BN$3)*(EOMONTH($BN$3,0)+1-F219)+VLOOKUP(C219,звания!A:B,2,FALSE)/((EOMONTH($G$3,0)+1)-$G$3)*BO219+VLOOKUP(C219,звания!A:B,2,FALSE)/((EOMONTH($G$3,0)+1)-$G$3)*BU219+VLOOKUP(C219,звания!A:B,2,FALSE)/((EOMONTH($G$3,0)+1)-$G$3)*BR219,0)))))</f>
        <v>0</v>
      </c>
      <c r="CF219" s="404">
        <f>IF(OR(CD219="Д",C219=0),0,IF(B219="Виключений зі списків",IF(BS219=0,(VLOOKUP(O219,звания!$D$2:$E$62,2,FALSE))/(EOMONTH($B$3,0)+1-$B$3)*BO219+(VLOOKUP(BQ219,звания!$D$2:$E$62,2,FALSE))/(EOMONTH($B$3,0)+1-$B$3)*BR219,(((VLOOKUP(O219,звания!$D$2:$E$62,2,FALSE))/(EOMONTH($B$3,0)+1-$B$3))*BO219)+(VLOOKUP(BQ219,звания!$D$2:$E$62,2,FALSE))/(EOMONTH($B$3,0)+1-$B$3)*BR219+(VLOOKUP(BS219,звания!$D$2:$E$62,2,FALSE))/(EOMONTH($B$3,0)+1-$B$3)*BU219),IF(BS219=0,(VLOOKUP(O219,звания!$D$2:$E$62,2,FALSE))/(EOMONTH($G$3,0)+1-$G$3)*BO219+(VLOOKUP(BQ219,звания!$D$2:$E$62,2,FALSE))/(EOMONTH($G$3,0)+1-$G$3)*BR219,(((VLOOKUP(O219,звания!$D$2:$E$62,2,FALSE))/(EOMONTH($G$3,0)+1-$G$3))*BO219)+(VLOOKUP(BQ219,звания!$D$2:$E$62,2,FALSE))/(EOMONTH($G$3,0)+1-$G$3)*BR219+(VLOOKUP(BS219,звания!$D$2:$E$62,2,FALSE))/(EOMONTH($G$3,0)+1-$G$3)*BU219+IF(BT219=0,0,(VLOOKUP(BS219,звания!$D$2:$E$62,2,FALSE))/(EOMONTH($BN$3,0)+1-$BN$3)*BT219-(VLOOKUP(O219,звания!$D$2:$E$62,2,FALSE))/(EOMONTH($BN$3,0)+1-$BN$3)*BT219))))</f>
        <v>0</v>
      </c>
      <c r="CG219" s="404">
        <f t="shared" si="287"/>
        <v>0</v>
      </c>
      <c r="CH219" s="404">
        <f>IF(BW219=0,CF219*BX219%,IF(BW219&gt;0,((VLOOKUP(O219,звания!$D$2:$E$62,2,FALSE)/(EOMONTH($G$3,0)+1-$G$3)*BW219)*BX219%)))</f>
        <v>0</v>
      </c>
      <c r="CI219" s="404">
        <f>IF(BY219=0,CF219*BZ219%,IF(BY219&gt;0,(VLOOKUP(O219,звания!$D$2:$E$62,2,FALSE)/(EOMONTH($G$3,0)+1-$G$3)*BO219)*BZ219%)+(VLOOKUP(BS219,звания!$D$2:$E$62,2,FALSE)/(EOMONTH($G$3,0)+1-$G$3)*BU219)*BZ219%)</f>
        <v>0</v>
      </c>
      <c r="CJ219" s="404">
        <f>IF(CA219=0,CF219*CB219%,IF(CA219&gt;0,(VLOOKUP(O219,звания!$D$2:$E$62,2,FALSE)/(EOMONTH($G$3,0)+1-$G$3)*BO219)*CB219%)+(VLOOKUP(BS219,звания!$D$2:$E$62,2,FALSE)/(EOMONTH($G$3,0)+1-$G$3)*BU219)*CB219%)</f>
        <v>0</v>
      </c>
      <c r="CK219" s="404">
        <f>IF(CD219="Д",0,IF(CC219=0,CF219*CD219%,IF(CC219&gt;0,(VLOOKUP(O219,звания!$D$2:$E$62,2,FALSE)/(EOMONTH($G$3,0)+1-$G$3)*BO219)*CD219%)+(VLOOKUP(BS219,звания!$D$2:$E$62,2,FALSE)/(EOMONTH($G$3,0)+1-$G$3)*BU219)*CD219%))</f>
        <v>0</v>
      </c>
      <c r="CL219" s="404">
        <f>IF(BR219&gt;0,((VLOOKUP(C219,звания!$A$2:$B$62,2,FALSE)/(EOMONTH($G$3,0)+1-$G$3)*BO219+VLOOKUP(O219,звания!$D$2:$E$62,2,FALSE)/(EOMONTH($G$3,0)+1-$G$3)*BO219+(VLOOKUP(C219,звания!$A$2:$B$62,2,FALSE)/(EOMONTH($G$3,0)+1-$G$3)*BO219+VLOOKUP(O219,звания!$D$2:$E$62,2,FALSE)/(EOMONTH($G$3,0)+1-$G$3)*BO219)*BV219%)*BN219)+(VLOOKUP(C219,звания!$A$2:$B$62,2,FALSE)/(EOMONTH($G$3,0)+1-$G$3)*BU219+VLOOKUP(BS219,звания!$D$2:$E$62,2,FALSE)/(EOMONTH($G$3,0)+1-$G$3)*BU219+(VLOOKUP(C219,звания!$A$2:$B$62,2,FALSE)/(EOMONTH($G$3,0)+1-$G$3)*BU219+VLOOKUP(BS219,звания!$D$2:$E$62,2,FALSE)/(EOMONTH($G$3,0)+1-$G$3)*BU219)*BV219%)*BN219,(CE219+CF219+CG219)*BN219)</f>
        <v>0</v>
      </c>
      <c r="CM219" s="404"/>
      <c r="CN219" s="404"/>
      <c r="CO219" s="432">
        <f t="shared" si="274"/>
        <v>0</v>
      </c>
      <c r="CP219" s="638"/>
      <c r="CQ219" s="637">
        <f>IF(CF219=0,0,IF((SUM(BH219:BM219)&gt;360),(VLOOKUP(O219,звания!$F$2:$G$62,2,FALSE))/100,VLOOKUP(O219,звания!$F$2:$H$62,3,FALSE)/100))</f>
        <v>0</v>
      </c>
      <c r="CR219" s="617">
        <f>IF(B219="Виключений зі списків",IF(AND(BU219=0,360-BH219&lt;0),(VLOOKUP(O219,звания!$D$2:$E$62,2,FALSE))/(EOMONTH($B$3,0)+1-$B$3)*BO219*CQ219,IF(AND(360-BH219&gt;=0,360-BH219&lt;(EOMONTH($B$3,0)+1-$B$3)),(CF219/(EOMONTH($B$3,0)-$B$3+1)*(360-BH219))*CQ219+(CF219/(EOMONTH($B$3,0)-$B$3+1)*((EOMONTH($B$3,0)-$B$3+1)-(360-BH219)))*VLOOKUP(O219,звания!$F$2:$H$62,2,FALSE)/100,((((VLOOKUP(O219,звания!$D$2:$E$62,2,FALSE))/(EOMONTH($B$3,0)+1-$B$3)*BO219*CQ219+(VLOOKUP(BS219,звания!$D$2:$E$62,2,FALSE))/(EOMONTH($B$3,0)+1-$B$3)*BU219*(VLOOKUP(BS219,звания!$F$2:$G$62,2,FALSE)*0.01)+(IF(BT219=0,0,(VLOOKUP(BS219,звания!$D$2:$E$62,2,FALSE)/(EOMONTH($G$3,0)+1-$G$3)*BT219*(VLOOKUP(BS219,звания!$F$2:$G$62,2,FALSE)))*0.01-(VLOOKUP(O219,звания!$D$2:$E$62,2,FALSE)/(EOMONTH($G$3,0)+1-$G$3)*BT219*(VLOOKUP(O219,звания!$F$2:$G$62,2,FALSE)))*0.01)))))/100*(100-CP219))),(IF(AND(BU219=0,360-BH219&lt;0,CP219=0),(VLOOKUP(O219,звания!$D$2:$E$62,2,FALSE))/(EOMONTH($G$3,0)+1-$G$3)*BO219*CQ219,IF(AND(360-BH219&gt;=0,360-BH219&lt;(EOMONTH($G$3,0)+1-$G$3)),(CF219/(EOMONTH($G$3,0)-$G$3+1)*(360-BH219))*CQ219+(CF219/(EOMONTH($G$3,0)-$G$3+1)*((EOMONTH($G$3,0)-$G$3+1)-(360-BH219)))*VLOOKUP(O219,звания!$F$2:$H$62,2,FALSE)/100,((((VLOOKUP(O219,звания!$D$2:$E$62,2,FALSE))/(EOMONTH($G$3,0)+1-$G$3)*BO219*CQ219+(VLOOKUP(BS219,звания!$D$2:$E$62,2,FALSE))/(EOMONTH($G$3,0)+1-$G$3)*BU219*(VLOOKUP(BS219,звания!$F$2:$G$62,2,FALSE)*0.01)))/100*(100-CP219)+(IF(BT219=0,0,(VLOOKUP(BS219,звания!$D$2:$E$62,2,FALSE)/(EOMONTH($BN$3,0)+1-$BN$3)*BT219*(VLOOKUP(BS219,звания!$F$2:$G$62,2,FALSE)))*0.01-(VLOOKUP(O219,звания!$D$2:$E$62,2,FALSE)/(EOMONTH($BN$3,0)+1-$BN$3)*BT219*(VLOOKUP(O219,звания!$F$2:$G$62,2,FALSE)))*0.01)))))))</f>
        <v>0</v>
      </c>
      <c r="CS219" s="416">
        <f>SUM(CE219:CM219,CR219)</f>
        <v>0</v>
      </c>
      <c r="CT219" s="403"/>
      <c r="CU219" s="403"/>
      <c r="CV219" s="403">
        <f t="shared" si="275"/>
        <v>0</v>
      </c>
      <c r="CW219" s="556">
        <f t="shared" si="288"/>
        <v>0</v>
      </c>
      <c r="CX219" s="403">
        <f t="shared" si="292"/>
        <v>0</v>
      </c>
      <c r="CY219" s="403"/>
      <c r="CZ219" s="404">
        <f t="shared" si="300"/>
        <v>0</v>
      </c>
      <c r="DA219" s="403"/>
      <c r="DB219" s="403"/>
      <c r="DC219" s="403"/>
      <c r="DD219" s="421">
        <f t="shared" si="296"/>
        <v>0</v>
      </c>
      <c r="DE219" s="421">
        <f t="shared" si="301"/>
        <v>0</v>
      </c>
      <c r="DF219" s="403">
        <f>CX219</f>
        <v>0</v>
      </c>
      <c r="DG219" s="421">
        <f t="shared" si="302"/>
        <v>0</v>
      </c>
      <c r="DH219" s="421">
        <f t="shared" si="303"/>
        <v>0</v>
      </c>
      <c r="DI219" s="421"/>
      <c r="DJ219" s="422" t="str">
        <f t="shared" si="264"/>
        <v xml:space="preserve">    </v>
      </c>
      <c r="DK219" s="113" t="s">
        <v>477</v>
      </c>
      <c r="DL219" s="28"/>
      <c r="DM219" s="28"/>
      <c r="DN219" s="28"/>
      <c r="DO219" s="901"/>
      <c r="DP219" s="888"/>
      <c r="DQ219" s="817"/>
      <c r="DR219" s="818"/>
      <c r="DS219" s="819"/>
      <c r="DT219" s="820"/>
      <c r="DU219" s="124"/>
      <c r="DV219" s="110"/>
      <c r="DX219" s="84"/>
      <c r="DY219" s="84"/>
      <c r="DZ219" s="105"/>
      <c r="EG219" s="19"/>
      <c r="EH219" s="543">
        <f t="shared" si="276"/>
        <v>0</v>
      </c>
      <c r="EI219" s="404">
        <f t="shared" si="277"/>
        <v>0</v>
      </c>
      <c r="EJ219" s="29" t="str">
        <f t="shared" si="278"/>
        <v xml:space="preserve"> </v>
      </c>
      <c r="EK219" s="50"/>
      <c r="EL219" s="29"/>
      <c r="EM219" s="50"/>
      <c r="EN219" s="50"/>
      <c r="EO219" s="50"/>
      <c r="EP219" s="29"/>
    </row>
    <row r="220" spans="1:146" ht="17.45" hidden="1" customHeight="1">
      <c r="A220" s="402">
        <v>215</v>
      </c>
      <c r="B220" s="869" t="s">
        <v>845</v>
      </c>
      <c r="C220" s="911"/>
      <c r="D220" s="440" t="str">
        <f t="shared" si="265"/>
        <v>ВАКАНТ</v>
      </c>
      <c r="E220" s="441"/>
      <c r="F220" s="442"/>
      <c r="G220" s="406" t="str">
        <f t="shared" si="293"/>
        <v>0.0.0</v>
      </c>
      <c r="H220" s="407" t="str">
        <f>IF(P220&gt;$G$3,0,CONCATENATE(((((YEAR(IF(P220=0,0,IF(Q220=0,$G$3-P220+1,Q220-P220)))-1900+YEAR(IF(R220=0,0,IF(S220=0,$G$3-R220+1,S220-R220)))-1900+YEAR(IF(T220=0,0,IF(U220=0,$G$3-T220+1,U220-T220)))-1900))+INT(IF(AND(INT(INT(DAYS360(BF220,BG220,1)/30)/24)&gt;=2,MOD(INT(BM220/30),12)&gt;=6),2,INT(INT(DAYS360(BF220,BG220,1)/30)/24))))+INT(IF(MOD(INT(BH220/30),12)=0,0,MOD(INT(BH220/30),12)+IF(AND(INT(INT(DAYS360(BF220,BG220,1)/30)/24)&gt;=2,MOD(INT(BM220/30),12)&gt;=6),6,IF(ISODD(MOD(INT(DAYS360(BF220,BG220,1)/30),12)),INT(MOD(INT(DAYS360(BF220,BG220,1)/30),12)/2),MOD(INT(BM220/30),12))))/12)+INT((((MOD((IF(MOD(INT(BH220/30),12)=0,0,MOD(INT(BH220/30),12))+IF(AND(INT(INT(DAYS360(BF220,BG220,1)/30)/24)&gt;=2,MOD(INT(BM220/30),12)&gt;=6),6,MOD(INT(BM220/30),12))),12)))+INT((MOD(BH220,30)+MOD(INT(BM220),30))/30))/12)),".",MOD((MOD((MOD(INT(BH220/30),12))+IF(AND(INT(INT(DAYS360(BF220,BG220,1)/30)/24)&gt;=2,MOD(INT(BM220/30),12)&gt;=6),6,IF(ISODD(MOD(INT(DAYS360(BF220,BG220,1)/30),12)),MOD(INT(DAYS360(BF220,BG220,1)/60),12),MOD(INT(BM220/30),12))),12)+INT((MOD(IF(Q220=0,MOD(DAYS360(P220,$G$3,1),30),MOD(DAYS360(P220,Q220,1),30))+IF(AND(S220=0,R220=0),0,IF(S220=0,MOD(DAYS360(R220,$G$3,1),30),MOD(DAYS360(R220,S220,1),30))+IF(AND(U220=0,T220=0),0,IF(U220=0,MOD(DAYS360(T220,$G$3,1),30),MOD(DAYS360(T220,U220,1),30)))),30)+IF(AND(INT(INT(DAYS360(BF220,BG220,1)/30)/24)&gt;=2,MOD(INT(BM220/30),12)&gt;=6),0,IF(ISODD(MOD(INT(DAYS360(BF220,BG220,1)/30),12)),INT((MOD(DAYS360(BF220,BG220,1),30)/2+15)),INT(MOD(DAYS360(BF220,BG220,1),30)/2))))/30)),12),".",MOD(MOD(IF(Q220=0,MOD(DAYS360(P220,$G$3,1),30),MOD(DAYS360(P220,Q220,1),30))+IF(AND(S220=0,R220=0),0,IF(S220=0,MOD(DAYS360(R220,$G$3,1),30),MOD(DAYS360(R220,S220,1),30))+IF(AND(U220=0,T220=0),0,IF(U220=0,MOD(DAYS360(T220,$G$3,1),30),MOD(DAYS360(T220,U220,1),30)))),30)+IF(AND(INT(INT(DAYS360(BF220,BG220,1)/30)/24)&gt;=2,MOD(INT(BM220/30),12)&gt;=6),0,IF(ISODD(MOD(INT(DAYS360(BF220,BG220,1)/30),12)),INT((MOD(DAYS360(BF220,BG220,1),30)/2+15)),INT(MOD(DAYS360(BF220,BG220,1),30)/2))),30)))</f>
        <v>0.0.1</v>
      </c>
      <c r="I220" s="407" t="str">
        <f t="shared" si="294"/>
        <v>0.0.0</v>
      </c>
      <c r="J220" s="407" t="str">
        <f t="shared" si="279"/>
        <v>0.0.0</v>
      </c>
      <c r="K220" s="407" t="str">
        <f t="shared" si="280"/>
        <v>0.0.0</v>
      </c>
      <c r="L220" s="407" t="str">
        <f t="shared" si="281"/>
        <v>0.0.0</v>
      </c>
      <c r="M220" s="407" t="str">
        <f t="shared" si="282"/>
        <v>0.0.0</v>
      </c>
      <c r="N220" s="408" t="str">
        <f t="shared" si="295"/>
        <v>0.0.0</v>
      </c>
      <c r="O220" s="930">
        <v>7</v>
      </c>
      <c r="P220" s="442"/>
      <c r="Q220" s="442"/>
      <c r="R220" s="442"/>
      <c r="S220" s="442"/>
      <c r="T220" s="442"/>
      <c r="U220" s="442"/>
      <c r="V220" s="718"/>
      <c r="W220" s="718"/>
      <c r="X220" s="442"/>
      <c r="Y220" s="442"/>
      <c r="Z220" s="718"/>
      <c r="AA220" s="718"/>
      <c r="AB220" s="442"/>
      <c r="AC220" s="442"/>
      <c r="AD220" s="718"/>
      <c r="AE220" s="718"/>
      <c r="AF220" s="442"/>
      <c r="AG220" s="442"/>
      <c r="AH220" s="718"/>
      <c r="AI220" s="718"/>
      <c r="AJ220" s="442"/>
      <c r="AK220" s="442"/>
      <c r="AL220" s="718"/>
      <c r="AM220" s="718"/>
      <c r="AN220" s="442"/>
      <c r="AO220" s="442"/>
      <c r="AP220" s="718"/>
      <c r="AQ220" s="718"/>
      <c r="AR220" s="442"/>
      <c r="AS220" s="442"/>
      <c r="AT220" s="718"/>
      <c r="AU220" s="718"/>
      <c r="AV220" s="442"/>
      <c r="AW220" s="442"/>
      <c r="AX220" s="719"/>
      <c r="AY220" s="719"/>
      <c r="AZ220" s="642"/>
      <c r="BA220" s="642"/>
      <c r="BB220" s="719"/>
      <c r="BC220" s="719"/>
      <c r="BD220" s="642"/>
      <c r="BE220" s="642"/>
      <c r="BF220" s="720"/>
      <c r="BG220" s="720"/>
      <c r="BH220" s="432">
        <f t="shared" si="298"/>
        <v>0</v>
      </c>
      <c r="BI220" s="432">
        <f t="shared" si="283"/>
        <v>0</v>
      </c>
      <c r="BJ220" s="432">
        <f t="shared" si="284"/>
        <v>0</v>
      </c>
      <c r="BK220" s="432">
        <f t="shared" si="285"/>
        <v>0</v>
      </c>
      <c r="BL220" s="432">
        <f t="shared" si="286"/>
        <v>0</v>
      </c>
      <c r="BM220" s="436">
        <f>IF(DAYS360(BF220,BG220)&gt;=1800,1800/2,(DAYS360(BF220,BG220,1))/2)</f>
        <v>0</v>
      </c>
      <c r="BN220" s="462">
        <v>0.65</v>
      </c>
      <c r="BO220" s="427">
        <f t="shared" si="299"/>
        <v>28</v>
      </c>
      <c r="BP220" s="693"/>
      <c r="BQ220" s="701"/>
      <c r="BR220" s="693"/>
      <c r="BS220" s="701"/>
      <c r="BT220" s="701"/>
      <c r="BU220" s="701"/>
      <c r="BV220" s="427">
        <f>IF((BH220+BI220+BJ220+BK220+BL220+BM220)&lt;360,0,IF(AND((BH220+BI220+BJ220+BK220+BL220+BM220)&gt;=360,(BH220+BI220+BJ220+BK220+BL220+BM220)&lt;1800),25,IF(AND((BH220+BI220+BJ220+BK220+BL220+BM220)&gt;=1800,(BH220+BI220+BJ220+BK220+BL220+BM220)&lt;3600),30,IF(AND((BH220+BI220+BJ220+BK220+BL220+BM220)&gt;=3600,(BH220+BI220+BJ220+BK220+BL220+BM220)&lt;5400),35,IF(AND((BH220+BI220+BJ220+BK220+BL220+BM220)&gt;=5400,(BH220+BI220+BJ220+BK220+BL220+BM220)&lt;7200),40,IF(AND((BH220+BI220+BJ220+BK220+BL220+BM220)&gt;=7200,(BH220+BI220+BJ220+BK220+BL220+BM220)&lt;9000),45,IF((BH220+BI220+BJ220+BK220+BL220+BM220)&gt;=9000,50,"ПРОВЕРЬ")))))))</f>
        <v>0</v>
      </c>
      <c r="BW220" s="693"/>
      <c r="BX220" s="783"/>
      <c r="BY220" s="701"/>
      <c r="BZ220" s="432"/>
      <c r="CA220" s="701"/>
      <c r="CB220" s="645"/>
      <c r="CC220" s="701"/>
      <c r="CD220" s="645"/>
      <c r="CE220" s="404">
        <f>IF(OR(C220=0,CD220="Д"),0,IF(AND(C220&gt;0,E220=0),VLOOKUP(C220,звания!A:B,2,FALSE)/((EOMONTH($G$3,0)+1)-$G$3)*BO220+VLOOKUP(C220,звания!A:B,2,FALSE)/((EOMONTH($G$3,0)+1)-$G$3)*BR220+VLOOKUP(C220,звания!A:B,2,FALSE)/((EOMONTH($G$3,0)+1)-$G$3)*BU220,IF(AND(C220&gt;0,E220&gt;0,F220&gt;=$G$3,BO220=(EOMONTH($G$3,0)+1)-$G$3),(VLOOKUP(E220,звания!A:B,2,FALSE)/(EOMONTH($G$3,0)-$G$3+1))*(F220-$G$3)+(VLOOKUP(C220,звания!A:B,2,FALSE)/(EOMONTH($G$3,0)-$G$3+1))*((EOMONTH($G$3,0)-$G$3+1)-(F220-$G$3)),IF(AND(C220&gt;0,E220&gt;0,F220&gt;$G$3,BO220&lt;(EOMONTH($G$3,0)+1)-$G$3,BO220&lt;&gt;0),VLOOKUP(E220,звания!A:B,2,FALSE)/((EOMONTH($G$3,0)+1)-$G$3)*((F220-$G$3)-(((EOMONTH($G$3,0)+1)-$G$3)-BO220-BU220-BR220))+VLOOKUP(C220,звания!A:B,2,FALSE)/((EOMONTH($G$3,0)+1)-$G$3)*(((EOMONTH($G$3,0)+1)-F220)),IF(F220&lt;$G$3,(VLOOKUP(C220,звания!A:B,2,FALSE)-VLOOKUP(E220,звания!A:B,2,FALSE))/((EOMONTH($BN$3,0)+1)-$BN$3)*(EOMONTH($BN$3,0)+1-F220)+VLOOKUP(C220,звания!A:B,2,FALSE)/((EOMONTH($G$3,0)+1)-$G$3)*BO220+VLOOKUP(C220,звания!A:B,2,FALSE)/((EOMONTH($G$3,0)+1)-$G$3)*BU220+VLOOKUP(C220,звания!A:B,2,FALSE)/((EOMONTH($G$3,0)+1)-$G$3)*BR220,0)))))</f>
        <v>0</v>
      </c>
      <c r="CF220" s="404">
        <f>IF(OR(CD220="Д",C220=0),0,IF(B220="Виключений зі списків",IF(BS220=0,(VLOOKUP(O220,звания!$D$2:$E$62,2,FALSE))/(EOMONTH($B$3,0)+1-$B$3)*BO220+(VLOOKUP(BQ220,звания!$D$2:$E$62,2,FALSE))/(EOMONTH($B$3,0)+1-$B$3)*BR220,(((VLOOKUP(O220,звания!$D$2:$E$62,2,FALSE))/(EOMONTH($B$3,0)+1-$B$3))*BO220)+(VLOOKUP(BQ220,звания!$D$2:$E$62,2,FALSE))/(EOMONTH($B$3,0)+1-$B$3)*BR220+(VLOOKUP(BS220,звания!$D$2:$E$62,2,FALSE))/(EOMONTH($B$3,0)+1-$B$3)*BU220),IF(BS220=0,(VLOOKUP(O220,звания!$D$2:$E$62,2,FALSE))/(EOMONTH($G$3,0)+1-$G$3)*BO220+(VLOOKUP(BQ220,звания!$D$2:$E$62,2,FALSE))/(EOMONTH($G$3,0)+1-$G$3)*BR220,(((VLOOKUP(O220,звания!$D$2:$E$62,2,FALSE))/(EOMONTH($G$3,0)+1-$G$3))*BO220)+(VLOOKUP(BQ220,звания!$D$2:$E$62,2,FALSE))/(EOMONTH($G$3,0)+1-$G$3)*BR220+(VLOOKUP(BS220,звания!$D$2:$E$62,2,FALSE))/(EOMONTH($G$3,0)+1-$G$3)*BU220+IF(BT220=0,0,(VLOOKUP(BS220,звания!$D$2:$E$62,2,FALSE))/(EOMONTH($BN$3,0)+1-$BN$3)*BT220-(VLOOKUP(O220,звания!$D$2:$E$62,2,FALSE))/(EOMONTH($BN$3,0)+1-$BN$3)*BT220))))</f>
        <v>0</v>
      </c>
      <c r="CG220" s="404">
        <f t="shared" si="287"/>
        <v>0</v>
      </c>
      <c r="CH220" s="404">
        <f>IF(BW220=0,CF220*BX220%,IF(BW220&gt;0,((VLOOKUP(O220,звания!$D$2:$E$62,2,FALSE)/(EOMONTH($G$3,0)+1-$G$3)*BW220)*BX220%)))</f>
        <v>0</v>
      </c>
      <c r="CI220" s="404">
        <f>IF(BY220=0,CF220*BZ220%,IF(BY220&gt;0,(VLOOKUP(O220,звания!$D$2:$E$62,2,FALSE)/(EOMONTH($G$3,0)+1-$G$3)*BO220)*BZ220%)+(VLOOKUP(BS220,звания!$D$2:$E$62,2,FALSE)/(EOMONTH($G$3,0)+1-$G$3)*BU220)*BZ220%)</f>
        <v>0</v>
      </c>
      <c r="CJ220" s="404">
        <f>IF(CA220=0,CF220*CB220%,IF(CA220&gt;0,(VLOOKUP(O220,звания!$D$2:$E$62,2,FALSE)/(EOMONTH($G$3,0)+1-$G$3)*BO220)*CB220%)+(VLOOKUP(BS220,звания!$D$2:$E$62,2,FALSE)/(EOMONTH($G$3,0)+1-$G$3)*BU220)*CB220%)</f>
        <v>0</v>
      </c>
      <c r="CK220" s="404">
        <f>IF(CD220="Д",0,IF(CC220=0,CF220*CD220%,IF(CC220&gt;0,(VLOOKUP(O220,звания!$D$2:$E$62,2,FALSE)/(EOMONTH($G$3,0)+1-$G$3)*BO220)*CD220%)+(VLOOKUP(BS220,звания!$D$2:$E$62,2,FALSE)/(EOMONTH($G$3,0)+1-$G$3)*BU220)*CD220%))</f>
        <v>0</v>
      </c>
      <c r="CL220" s="404">
        <f>IF(BR220&gt;0,((VLOOKUP(C220,звания!$A$2:$B$62,2,FALSE)/(EOMONTH($G$3,0)+1-$G$3)*BO220+VLOOKUP(O220,звания!$D$2:$E$62,2,FALSE)/(EOMONTH($G$3,0)+1-$G$3)*BO220+(VLOOKUP(C220,звания!$A$2:$B$62,2,FALSE)/(EOMONTH($G$3,0)+1-$G$3)*BO220+VLOOKUP(O220,звания!$D$2:$E$62,2,FALSE)/(EOMONTH($G$3,0)+1-$G$3)*BO220)*BV220%)*BN220)+(VLOOKUP(C220,звания!$A$2:$B$62,2,FALSE)/(EOMONTH($G$3,0)+1-$G$3)*BU220+VLOOKUP(BS220,звания!$D$2:$E$62,2,FALSE)/(EOMONTH($G$3,0)+1-$G$3)*BU220+(VLOOKUP(C220,звания!$A$2:$B$62,2,FALSE)/(EOMONTH($G$3,0)+1-$G$3)*BU220+VLOOKUP(BS220,звания!$D$2:$E$62,2,FALSE)/(EOMONTH($G$3,0)+1-$G$3)*BU220)*BV220%)*BN220,(CE220+CF220+CG220)*BN220)</f>
        <v>0</v>
      </c>
      <c r="CM220" s="447"/>
      <c r="CN220" s="447"/>
      <c r="CO220" s="432">
        <f t="shared" si="274"/>
        <v>0</v>
      </c>
      <c r="CP220" s="638"/>
      <c r="CQ220" s="637"/>
      <c r="CR220" s="617">
        <f>IF(B220="Виключений зі списків",IF(AND(BU220=0,360-BH220&lt;0),(VLOOKUP(O220,звания!$D$2:$E$62,2,FALSE))/(EOMONTH($B$3,0)+1-$B$3)*BO220*CQ220,IF(AND(360-BH220&gt;=0,360-BH220&lt;(EOMONTH($B$3,0)+1-$B$3)),(CF220/(EOMONTH($B$3,0)-$B$3+1)*(360-BH220))*CQ220+(CF220/(EOMONTH($B$3,0)-$B$3+1)*((EOMONTH($B$3,0)-$B$3+1)-(360-BH220)))*VLOOKUP(O220,звания!$F$2:$H$62,2,FALSE)/100,((((VLOOKUP(O220,звания!$D$2:$E$62,2,FALSE))/(EOMONTH($B$3,0)+1-$B$3)*BO220*CQ220+(VLOOKUP(BS220,звания!$D$2:$E$62,2,FALSE))/(EOMONTH($B$3,0)+1-$B$3)*BU220*(VLOOKUP(BS220,звания!$F$2:$G$62,2,FALSE)*0.01)+(IF(BT220=0,0,(VLOOKUP(BS220,звания!$D$2:$E$62,2,FALSE)/(EOMONTH($G$3,0)+1-$G$3)*BT220*(VLOOKUP(BS220,звания!$F$2:$G$62,2,FALSE)))*0.01-(VLOOKUP(O220,звания!$D$2:$E$62,2,FALSE)/(EOMONTH($G$3,0)+1-$G$3)*BT220*(VLOOKUP(O220,звания!$F$2:$G$62,2,FALSE)))*0.01)))))/100*(100-CP220))),(IF(AND(BU220=0,360-BH220&lt;0,CP220=0),(VLOOKUP(O220,звания!$D$2:$E$62,2,FALSE))/(EOMONTH($G$3,0)+1-$G$3)*BO220*CQ220,IF(AND(360-BH220&gt;=0,360-BH220&lt;(EOMONTH($G$3,0)+1-$G$3)),(CF220/(EOMONTH($G$3,0)-$G$3+1)*(360-BH220))*CQ220+(CF220/(EOMONTH($G$3,0)-$G$3+1)*((EOMONTH($G$3,0)-$G$3+1)-(360-BH220)))*VLOOKUP(O220,звания!$F$2:$H$62,2,FALSE)/100,((((VLOOKUP(O220,звания!$D$2:$E$62,2,FALSE))/(EOMONTH($G$3,0)+1-$G$3)*BO220*CQ220+(VLOOKUP(BS220,звания!$D$2:$E$62,2,FALSE))/(EOMONTH($G$3,0)+1-$G$3)*BU220*(VLOOKUP(BS220,звания!$F$2:$G$62,2,FALSE)*0.01)))/100*(100-CP220)+(IF(BT220=0,0,(VLOOKUP(BS220,звания!$D$2:$E$62,2,FALSE)/(EOMONTH($BN$3,0)+1-$BN$3)*BT220*(VLOOKUP(BS220,звания!$F$2:$G$62,2,FALSE)))*0.01-(VLOOKUP(O220,звания!$D$2:$E$62,2,FALSE)/(EOMONTH($BN$3,0)+1-$BN$3)*BT220*(VLOOKUP(O220,звания!$F$2:$G$62,2,FALSE)))*0.01)))))))</f>
        <v>0</v>
      </c>
      <c r="CS220" s="416"/>
      <c r="CT220" s="403"/>
      <c r="CU220" s="440"/>
      <c r="CV220" s="403">
        <f t="shared" si="275"/>
        <v>0</v>
      </c>
      <c r="CW220" s="558"/>
      <c r="CX220" s="403">
        <f t="shared" si="292"/>
        <v>0</v>
      </c>
      <c r="CY220" s="403"/>
      <c r="CZ220" s="404">
        <f t="shared" si="300"/>
        <v>0</v>
      </c>
      <c r="DA220" s="440"/>
      <c r="DB220" s="440"/>
      <c r="DC220" s="440"/>
      <c r="DD220" s="421">
        <f t="shared" si="296"/>
        <v>0</v>
      </c>
      <c r="DE220" s="421">
        <f t="shared" si="301"/>
        <v>0</v>
      </c>
      <c r="DF220" s="440"/>
      <c r="DG220" s="421">
        <f t="shared" si="302"/>
        <v>0</v>
      </c>
      <c r="DH220" s="421">
        <f t="shared" si="303"/>
        <v>0</v>
      </c>
      <c r="DI220" s="440"/>
      <c r="DJ220" s="422" t="str">
        <f t="shared" si="264"/>
        <v xml:space="preserve">    </v>
      </c>
      <c r="DK220" s="113" t="s">
        <v>876</v>
      </c>
      <c r="DL220" s="28"/>
      <c r="DM220" s="28"/>
      <c r="DN220" s="28"/>
      <c r="DO220" s="901"/>
      <c r="DP220" s="888"/>
      <c r="DQ220" s="817"/>
      <c r="DR220" s="818"/>
      <c r="DS220" s="819"/>
      <c r="DT220" s="820"/>
      <c r="DU220" s="124"/>
      <c r="DV220" s="110"/>
      <c r="DZ220" s="105"/>
      <c r="EH220" s="543">
        <f t="shared" si="276"/>
        <v>0</v>
      </c>
      <c r="EI220" s="404">
        <f t="shared" si="277"/>
        <v>0</v>
      </c>
      <c r="EJ220" s="29" t="str">
        <f t="shared" si="278"/>
        <v>ВАКАНТ</v>
      </c>
      <c r="EK220" s="56"/>
      <c r="EL220" s="55"/>
      <c r="EM220" s="56"/>
      <c r="EN220" s="56"/>
      <c r="EO220" s="55"/>
      <c r="EP220" s="55"/>
    </row>
    <row r="221" spans="1:146" ht="17.45" hidden="1" customHeight="1">
      <c r="A221" s="446">
        <v>216</v>
      </c>
      <c r="B221" s="869" t="s">
        <v>848</v>
      </c>
      <c r="C221" s="910"/>
      <c r="D221" s="403">
        <f t="shared" si="265"/>
        <v>0</v>
      </c>
      <c r="E221" s="416"/>
      <c r="F221" s="417"/>
      <c r="G221" s="406" t="str">
        <f t="shared" si="293"/>
        <v>0.0.0</v>
      </c>
      <c r="H221" s="407" t="str">
        <f>IF(P221&gt;$G$3,0,CONCATENATE(((((YEAR(IF(P221=0,0,IF(Q221=0,$G$3-P221+1,Q221-P221)))-1900+YEAR(IF(R221=0,0,IF(S221=0,$G$3-R221+1,S221-R221)))-1900+YEAR(IF(T221=0,0,IF(U221=0,$G$3-T221+1,U221-T221)))-1900))+INT(IF(AND(INT(INT(DAYS360(BF221,BG221,1)/30)/24)&gt;=2,MOD(INT(BM221/30),12)&gt;=6),2,INT(INT(DAYS360(BF221,BG221,1)/30)/24))))+INT(IF(MOD(INT(BH221/30),12)=0,0,MOD(INT(BH221/30),12)+IF(AND(INT(INT(DAYS360(BF221,BG221,1)/30)/24)&gt;=2,MOD(INT(BM221/30),12)&gt;=6),6,IF(ISODD(MOD(INT(DAYS360(BF221,BG221,1)/30),12)),INT(MOD(INT(DAYS360(BF221,BG221,1)/30),12)/2),MOD(INT(BM221/30),12))))/12)+INT((((MOD((IF(MOD(INT(BH221/30),12)=0,0,MOD(INT(BH221/30),12))+IF(AND(INT(INT(DAYS360(BF221,BG221,1)/30)/24)&gt;=2,MOD(INT(BM221/30),12)&gt;=6),6,MOD(INT(BM221/30),12))),12)))+INT((MOD(BH221,30)+MOD(INT(BM221),30))/30))/12)),".",MOD((MOD((MOD(INT(BH221/30),12))+IF(AND(INT(INT(DAYS360(BF221,BG221,1)/30)/24)&gt;=2,MOD(INT(BM221/30),12)&gt;=6),6,IF(ISODD(MOD(INT(DAYS360(BF221,BG221,1)/30),12)),MOD(INT(DAYS360(BF221,BG221,1)/60),12),MOD(INT(BM221/30),12))),12)+INT((MOD(IF(Q221=0,MOD(DAYS360(P221,$G$3,1),30),MOD(DAYS360(P221,Q221,1),30))+IF(AND(S221=0,R221=0),0,IF(S221=0,MOD(DAYS360(R221,$G$3,1),30),MOD(DAYS360(R221,S221,1),30))+IF(AND(U221=0,T221=0),0,IF(U221=0,MOD(DAYS360(T221,$G$3,1),30),MOD(DAYS360(T221,U221,1),30)))),30)+IF(AND(INT(INT(DAYS360(BF221,BG221,1)/30)/24)&gt;=2,MOD(INT(BM221/30),12)&gt;=6),0,IF(ISODD(MOD(INT(DAYS360(BF221,BG221,1)/30),12)),INT((MOD(DAYS360(BF221,BG221,1),30)/2+15)),INT(MOD(DAYS360(BF221,BG221,1),30)/2))))/30)),12),".",MOD(MOD(IF(Q221=0,MOD(DAYS360(P221,$G$3,1),30),MOD(DAYS360(P221,Q221,1),30))+IF(AND(S221=0,R221=0),0,IF(S221=0,MOD(DAYS360(R221,$G$3,1),30),MOD(DAYS360(R221,S221,1),30))+IF(AND(U221=0,T221=0),0,IF(U221=0,MOD(DAYS360(T221,$G$3,1),30),MOD(DAYS360(T221,U221,1),30)))),30)+IF(AND(INT(INT(DAYS360(BF221,BG221,1)/30)/24)&gt;=2,MOD(INT(BM221/30),12)&gt;=6),0,IF(ISODD(MOD(INT(DAYS360(BF221,BG221,1)/30),12)),INT((MOD(DAYS360(BF221,BG221,1),30)/2+15)),INT(MOD(DAYS360(BF221,BG221,1),30)/2))),30)))</f>
        <v>0.0.1</v>
      </c>
      <c r="I221" s="407" t="str">
        <f t="shared" si="294"/>
        <v>0.0.0</v>
      </c>
      <c r="J221" s="407" t="str">
        <f t="shared" si="279"/>
        <v>0.0.0</v>
      </c>
      <c r="K221" s="407" t="str">
        <f t="shared" si="280"/>
        <v>0.0.0</v>
      </c>
      <c r="L221" s="407" t="str">
        <f t="shared" si="281"/>
        <v>0.0.0</v>
      </c>
      <c r="M221" s="407" t="str">
        <f t="shared" si="282"/>
        <v>0.0.0</v>
      </c>
      <c r="N221" s="408" t="str">
        <f t="shared" si="295"/>
        <v>0.0.0</v>
      </c>
      <c r="O221" s="930">
        <v>6</v>
      </c>
      <c r="P221" s="417"/>
      <c r="Q221" s="417"/>
      <c r="R221" s="417"/>
      <c r="S221" s="417"/>
      <c r="T221" s="417"/>
      <c r="U221" s="417"/>
      <c r="V221" s="714"/>
      <c r="W221" s="714"/>
      <c r="X221" s="417"/>
      <c r="Y221" s="417"/>
      <c r="Z221" s="714"/>
      <c r="AA221" s="714"/>
      <c r="AB221" s="417"/>
      <c r="AC221" s="417"/>
      <c r="AD221" s="714"/>
      <c r="AE221" s="714"/>
      <c r="AF221" s="417"/>
      <c r="AG221" s="417"/>
      <c r="AH221" s="714"/>
      <c r="AI221" s="714"/>
      <c r="AJ221" s="417"/>
      <c r="AK221" s="417"/>
      <c r="AL221" s="714"/>
      <c r="AM221" s="714"/>
      <c r="AN221" s="417"/>
      <c r="AO221" s="417"/>
      <c r="AP221" s="714"/>
      <c r="AQ221" s="714"/>
      <c r="AR221" s="417"/>
      <c r="AS221" s="417"/>
      <c r="AT221" s="714"/>
      <c r="AU221" s="714"/>
      <c r="AV221" s="417"/>
      <c r="AW221" s="417"/>
      <c r="AX221" s="716"/>
      <c r="AY221" s="716"/>
      <c r="AZ221" s="635"/>
      <c r="BA221" s="635"/>
      <c r="BB221" s="716"/>
      <c r="BC221" s="716"/>
      <c r="BD221" s="635"/>
      <c r="BE221" s="635"/>
      <c r="BF221" s="717"/>
      <c r="BG221" s="717"/>
      <c r="BH221" s="432">
        <f t="shared" si="298"/>
        <v>0</v>
      </c>
      <c r="BI221" s="432">
        <f t="shared" si="283"/>
        <v>0</v>
      </c>
      <c r="BJ221" s="432">
        <f t="shared" si="284"/>
        <v>0</v>
      </c>
      <c r="BK221" s="432">
        <f t="shared" si="285"/>
        <v>0</v>
      </c>
      <c r="BL221" s="432">
        <f t="shared" si="286"/>
        <v>0</v>
      </c>
      <c r="BM221" s="436">
        <f t="shared" si="273"/>
        <v>0</v>
      </c>
      <c r="BN221" s="462">
        <v>0.65</v>
      </c>
      <c r="BO221" s="427">
        <f t="shared" si="299"/>
        <v>28</v>
      </c>
      <c r="BP221" s="419"/>
      <c r="BQ221" s="700"/>
      <c r="BR221" s="419"/>
      <c r="BS221" s="700"/>
      <c r="BT221" s="700"/>
      <c r="BU221" s="700"/>
      <c r="BV221" s="427">
        <f t="shared" si="271"/>
        <v>0</v>
      </c>
      <c r="BW221" s="419"/>
      <c r="BX221" s="782"/>
      <c r="BY221" s="419"/>
      <c r="BZ221" s="432"/>
      <c r="CA221" s="419"/>
      <c r="CB221" s="427"/>
      <c r="CC221" s="419"/>
      <c r="CD221" s="427"/>
      <c r="CE221" s="404">
        <f>IF(OR(C221=0,CD221="Д"),0,IF(AND(C221&gt;0,E221=0),VLOOKUP(C221,звания!A:B,2,FALSE)/((EOMONTH($G$3,0)+1)-$G$3)*BO221+VLOOKUP(C221,звания!A:B,2,FALSE)/((EOMONTH($G$3,0)+1)-$G$3)*BR221+VLOOKUP(C221,звания!A:B,2,FALSE)/((EOMONTH($G$3,0)+1)-$G$3)*BU221,IF(AND(C221&gt;0,E221&gt;0,F221&gt;=$G$3,BO221=(EOMONTH($G$3,0)+1)-$G$3),(VLOOKUP(E221,звания!A:B,2,FALSE)/(EOMONTH($G$3,0)-$G$3+1))*(F221-$G$3)+(VLOOKUP(C221,звания!A:B,2,FALSE)/(EOMONTH($G$3,0)-$G$3+1))*((EOMONTH($G$3,0)-$G$3+1)-(F221-$G$3)),IF(AND(C221&gt;0,E221&gt;0,F221&gt;$G$3,BO221&lt;(EOMONTH($G$3,0)+1)-$G$3,BO221&lt;&gt;0),VLOOKUP(E221,звания!A:B,2,FALSE)/((EOMONTH($G$3,0)+1)-$G$3)*((F221-$G$3)-(((EOMONTH($G$3,0)+1)-$G$3)-BO221-BU221-BR221))+VLOOKUP(C221,звания!A:B,2,FALSE)/((EOMONTH($G$3,0)+1)-$G$3)*(((EOMONTH($G$3,0)+1)-F221)),IF(F221&lt;$G$3,(VLOOKUP(C221,звания!A:B,2,FALSE)-VLOOKUP(E221,звания!A:B,2,FALSE))/((EOMONTH($BN$3,0)+1)-$BN$3)*(EOMONTH($BN$3,0)+1-F221)+VLOOKUP(C221,звания!A:B,2,FALSE)/((EOMONTH($G$3,0)+1)-$G$3)*BO221+VLOOKUP(C221,звания!A:B,2,FALSE)/((EOMONTH($G$3,0)+1)-$G$3)*BU221+VLOOKUP(C221,звания!A:B,2,FALSE)/((EOMONTH($G$3,0)+1)-$G$3)*BR221,0)))))</f>
        <v>0</v>
      </c>
      <c r="CF221" s="404">
        <f>IF(OR(CD221="Д",C221=0),0,IF(B221="Виключений зі списків",IF(BS221=0,(VLOOKUP(O221,звания!$D$2:$E$62,2,FALSE))/(EOMONTH($B$3,0)+1-$B$3)*BO221+(VLOOKUP(BQ221,звания!$D$2:$E$62,2,FALSE))/(EOMONTH($B$3,0)+1-$B$3)*BR221,(((VLOOKUP(O221,звания!$D$2:$E$62,2,FALSE))/(EOMONTH($B$3,0)+1-$B$3))*BO221)+(VLOOKUP(BQ221,звания!$D$2:$E$62,2,FALSE))/(EOMONTH($B$3,0)+1-$B$3)*BR221+(VLOOKUP(BS221,звания!$D$2:$E$62,2,FALSE))/(EOMONTH($B$3,0)+1-$B$3)*BU221),IF(BS221=0,(VLOOKUP(O221,звания!$D$2:$E$62,2,FALSE))/(EOMONTH($G$3,0)+1-$G$3)*BO221+(VLOOKUP(BQ221,звания!$D$2:$E$62,2,FALSE))/(EOMONTH($G$3,0)+1-$G$3)*BR221,(((VLOOKUP(O221,звания!$D$2:$E$62,2,FALSE))/(EOMONTH($G$3,0)+1-$G$3))*BO221)+(VLOOKUP(BQ221,звания!$D$2:$E$62,2,FALSE))/(EOMONTH($G$3,0)+1-$G$3)*BR221+(VLOOKUP(BS221,звания!$D$2:$E$62,2,FALSE))/(EOMONTH($G$3,0)+1-$G$3)*BU221+IF(BT221=0,0,(VLOOKUP(BS221,звания!$D$2:$E$62,2,FALSE))/(EOMONTH($BN$3,0)+1-$BN$3)*BT221-(VLOOKUP(O221,звания!$D$2:$E$62,2,FALSE))/(EOMONTH($BN$3,0)+1-$BN$3)*BT221))))</f>
        <v>0</v>
      </c>
      <c r="CG221" s="404">
        <f t="shared" si="287"/>
        <v>0</v>
      </c>
      <c r="CH221" s="404">
        <f>IF(BW221=0,CF221*BX221%,IF(BW221&gt;0,((VLOOKUP(O221,звания!$D$2:$E$62,2,FALSE)/(EOMONTH($G$3,0)+1-$G$3)*BW221)*BX221%)))</f>
        <v>0</v>
      </c>
      <c r="CI221" s="404">
        <f>IF(BY221=0,CF221*BZ221%,IF(BY221&gt;0,(VLOOKUP(O221,звания!$D$2:$E$62,2,FALSE)/(EOMONTH($G$3,0)+1-$G$3)*BO221)*BZ221%)+(VLOOKUP(BS221,звания!$D$2:$E$62,2,FALSE)/(EOMONTH($G$3,0)+1-$G$3)*BU221)*BZ221%)</f>
        <v>0</v>
      </c>
      <c r="CJ221" s="404">
        <f>IF(CA221=0,CF221*CB221%,IF(CA221&gt;0,(VLOOKUP(O221,звания!$D$2:$E$62,2,FALSE)/(EOMONTH($G$3,0)+1-$G$3)*BO221)*CB221%)+(VLOOKUP(BS221,звания!$D$2:$E$62,2,FALSE)/(EOMONTH($G$3,0)+1-$G$3)*BU221)*CB221%)</f>
        <v>0</v>
      </c>
      <c r="CK221" s="404">
        <f>IF(CD221="Д",0,IF(CC221=0,CF221*CD221%,IF(CC221&gt;0,(VLOOKUP(O221,звания!$D$2:$E$62,2,FALSE)/(EOMONTH($G$3,0)+1-$G$3)*BO221)*CD221%)+(VLOOKUP(BS221,звания!$D$2:$E$62,2,FALSE)/(EOMONTH($G$3,0)+1-$G$3)*BU221)*CD221%))</f>
        <v>0</v>
      </c>
      <c r="CL221" s="404">
        <f>IF(BR221&gt;0,((VLOOKUP(C221,звания!$A$2:$B$62,2,FALSE)/(EOMONTH($G$3,0)+1-$G$3)*BO221+VLOOKUP(O221,звания!$D$2:$E$62,2,FALSE)/(EOMONTH($G$3,0)+1-$G$3)*BO221+(VLOOKUP(C221,звания!$A$2:$B$62,2,FALSE)/(EOMONTH($G$3,0)+1-$G$3)*BO221+VLOOKUP(O221,звания!$D$2:$E$62,2,FALSE)/(EOMONTH($G$3,0)+1-$G$3)*BO221)*BV221%)*BN221)+(VLOOKUP(C221,звания!$A$2:$B$62,2,FALSE)/(EOMONTH($G$3,0)+1-$G$3)*BU221+VLOOKUP(BS221,звания!$D$2:$E$62,2,FALSE)/(EOMONTH($G$3,0)+1-$G$3)*BU221+(VLOOKUP(C221,звания!$A$2:$B$62,2,FALSE)/(EOMONTH($G$3,0)+1-$G$3)*BU221+VLOOKUP(BS221,звания!$D$2:$E$62,2,FALSE)/(EOMONTH($G$3,0)+1-$G$3)*BU221)*BV221%)*BN221,(CE221+CF221+CG221)*BN221)</f>
        <v>0</v>
      </c>
      <c r="CM221" s="404"/>
      <c r="CN221" s="404"/>
      <c r="CO221" s="432">
        <f t="shared" si="274"/>
        <v>0</v>
      </c>
      <c r="CP221" s="647"/>
      <c r="CQ221" s="637">
        <f>IF(CF221=0,0,IF((SUM(BH221:BM221)&gt;360),(VLOOKUP(O221,звания!$F$2:$G$62,2,FALSE))/100,VLOOKUP(O221,звания!$F$2:$H$62,3,FALSE)/100))</f>
        <v>0</v>
      </c>
      <c r="CR221" s="617">
        <f>IF(B221="Виключений зі списків",IF(AND(BU221=0,360-BH221&lt;0),(VLOOKUP(O221,звания!$D$2:$E$62,2,FALSE))/(EOMONTH($B$3,0)+1-$B$3)*BO221*CQ221,IF(AND(360-BH221&gt;=0,360-BH221&lt;(EOMONTH($B$3,0)+1-$B$3)),(CF221/(EOMONTH($B$3,0)-$B$3+1)*(360-BH221))*CQ221+(CF221/(EOMONTH($B$3,0)-$B$3+1)*((EOMONTH($B$3,0)-$B$3+1)-(360-BH221)))*VLOOKUP(O221,звания!$F$2:$H$62,2,FALSE)/100,((((VLOOKUP(O221,звания!$D$2:$E$62,2,FALSE))/(EOMONTH($B$3,0)+1-$B$3)*BO221*CQ221+(VLOOKUP(BS221,звания!$D$2:$E$62,2,FALSE))/(EOMONTH($B$3,0)+1-$B$3)*BU221*(VLOOKUP(BS221,звания!$F$2:$G$62,2,FALSE)*0.01)+(IF(BT221=0,0,(VLOOKUP(BS221,звания!$D$2:$E$62,2,FALSE)/(EOMONTH($G$3,0)+1-$G$3)*BT221*(VLOOKUP(BS221,звания!$F$2:$G$62,2,FALSE)))*0.01-(VLOOKUP(O221,звания!$D$2:$E$62,2,FALSE)/(EOMONTH($G$3,0)+1-$G$3)*BT221*(VLOOKUP(O221,звания!$F$2:$G$62,2,FALSE)))*0.01)))))/100*(100-CP221))),(IF(AND(BU221=0,360-BH221&lt;0,CP221=0),(VLOOKUP(O221,звания!$D$2:$E$62,2,FALSE))/(EOMONTH($G$3,0)+1-$G$3)*BO221*CQ221,IF(AND(360-BH221&gt;=0,360-BH221&lt;(EOMONTH($G$3,0)+1-$G$3)),(CF221/(EOMONTH($G$3,0)-$G$3+1)*(360-BH221))*CQ221+(CF221/(EOMONTH($G$3,0)-$G$3+1)*((EOMONTH($G$3,0)-$G$3+1)-(360-BH221)))*VLOOKUP(O221,звания!$F$2:$H$62,2,FALSE)/100,((((VLOOKUP(O221,звания!$D$2:$E$62,2,FALSE))/(EOMONTH($G$3,0)+1-$G$3)*BO221*CQ221+(VLOOKUP(BS221,звания!$D$2:$E$62,2,FALSE))/(EOMONTH($G$3,0)+1-$G$3)*BU221*(VLOOKUP(BS221,звания!$F$2:$G$62,2,FALSE)*0.01)))/100*(100-CP221)+(IF(BT221=0,0,(VLOOKUP(BS221,звания!$D$2:$E$62,2,FALSE)/(EOMONTH($BN$3,0)+1-$BN$3)*BT221*(VLOOKUP(BS221,звания!$F$2:$G$62,2,FALSE)))*0.01-(VLOOKUP(O221,звания!$D$2:$E$62,2,FALSE)/(EOMONTH($BN$3,0)+1-$BN$3)*BT221*(VLOOKUP(O221,звания!$F$2:$G$62,2,FALSE)))*0.01)))))))</f>
        <v>0</v>
      </c>
      <c r="CS221" s="416">
        <f t="shared" si="297"/>
        <v>0</v>
      </c>
      <c r="CT221" s="403"/>
      <c r="CU221" s="403"/>
      <c r="CV221" s="403">
        <f t="shared" si="275"/>
        <v>0</v>
      </c>
      <c r="CW221" s="556">
        <f>CN221+SUM(CS221:CV221)</f>
        <v>0</v>
      </c>
      <c r="CX221" s="403">
        <f t="shared" si="292"/>
        <v>0</v>
      </c>
      <c r="CY221" s="403"/>
      <c r="CZ221" s="404">
        <f t="shared" si="300"/>
        <v>0</v>
      </c>
      <c r="DA221" s="403"/>
      <c r="DB221" s="403"/>
      <c r="DC221" s="403"/>
      <c r="DD221" s="421">
        <f t="shared" si="296"/>
        <v>0</v>
      </c>
      <c r="DE221" s="421">
        <f t="shared" si="301"/>
        <v>0</v>
      </c>
      <c r="DF221" s="403">
        <f t="shared" si="272"/>
        <v>0</v>
      </c>
      <c r="DG221" s="421">
        <f t="shared" si="302"/>
        <v>0</v>
      </c>
      <c r="DH221" s="421">
        <f t="shared" si="303"/>
        <v>0</v>
      </c>
      <c r="DI221" s="403"/>
      <c r="DJ221" s="422" t="str">
        <f t="shared" si="264"/>
        <v xml:space="preserve">    </v>
      </c>
      <c r="DK221" s="113"/>
      <c r="DL221" s="28" t="s">
        <v>975</v>
      </c>
      <c r="DM221" s="28"/>
      <c r="DN221" s="28"/>
      <c r="DO221" s="901"/>
      <c r="DP221" s="888"/>
      <c r="DQ221" s="817"/>
      <c r="DR221" s="818"/>
      <c r="DS221" s="819"/>
      <c r="DT221" s="820"/>
      <c r="DU221" s="401"/>
      <c r="DV221" s="124"/>
      <c r="DX221" s="84"/>
      <c r="DY221" s="84"/>
      <c r="DZ221" s="105"/>
      <c r="EG221" s="19"/>
      <c r="EH221" s="543">
        <f t="shared" si="276"/>
        <v>0</v>
      </c>
      <c r="EI221" s="404">
        <f t="shared" si="277"/>
        <v>0</v>
      </c>
      <c r="EJ221" s="29">
        <f t="shared" si="278"/>
        <v>0</v>
      </c>
      <c r="EK221" s="50"/>
      <c r="EL221" s="29"/>
      <c r="EM221" s="50"/>
      <c r="EN221" s="50"/>
      <c r="EO221" s="29"/>
      <c r="EP221" s="29"/>
    </row>
    <row r="222" spans="1:146" ht="17.45" hidden="1" customHeight="1">
      <c r="A222" s="402">
        <v>217</v>
      </c>
      <c r="B222" s="869" t="s">
        <v>823</v>
      </c>
      <c r="C222" s="911"/>
      <c r="D222" s="453" t="str">
        <f t="shared" si="265"/>
        <v>ВАКАНТ</v>
      </c>
      <c r="E222" s="454"/>
      <c r="F222" s="455"/>
      <c r="G222" s="512" t="str">
        <f t="shared" ref="G222:G244" si="304">IF(P222&gt;$G$3,0,CONCATENATE((INT((BH222)/360)+INT((BI222)/360)+INT((BJ222)/360)+INT((BK222)/360)+INT((BL222)/360)+INT((BM222)/360))+INT((INT(MOD((BH222),360)/30)+INT(MOD((BI222),360)/30)+INT(MOD((BJ222),360)/30)+INT(MOD((BK222),360)/30)+INT(MOD((BL222),360)/30)+INT(MOD((BM222),360)/30)+INT((MOD(MOD((BH222),360),30)+MOD(MOD((BI222),360),30)+MOD(MOD((BJ222),360),30)+MOD(MOD((BK222),360),30)+MOD(MOD((BL222),360),30)+MOD(MOD((BM222),360),30))/30))/12),".",MOD(INT(MOD((BH222),360)/30)+INT(MOD((BI222),360)/30)+INT(MOD((BJ222),360)/30)+INT(MOD((BK222),360)/30)+INT(MOD((BL222),360)/30)+INT(MOD((BM222),360)/30)+INT((MOD(MOD((BH222),360),30)+MOD(MOD((BI222),360),30)+MOD(MOD((BJ222),360),30)+MOD(MOD((BK222),360),30)+MOD(MOD((BL222),360),30)+MOD(MOD((BM222),360),30))/30),12),".",INT(MOD(MOD(MOD((BH222),360),30)+MOD(MOD((BI222),360),30)+MOD(MOD((BJ222),360),30)+MOD(MOD((BK222),360),30)+MOD(MOD((BL222),360),30)+MOD(MOD((BM222),360),30),30))))</f>
        <v>0.0.0</v>
      </c>
      <c r="H222" s="513" t="str">
        <f t="shared" ref="H222:H234" si="305">CONCATENATE(INT((BH222)/360),".",INT(MOD((BH222),360)/30),".",MOD(MOD((BH222),360),30))</f>
        <v>0.0.0</v>
      </c>
      <c r="I222" s="513" t="str">
        <f t="shared" ref="I222:I248" si="306">IF(P222&gt;$G$3,0,CONCATENATE((INT((BH222)/360)+INT((BM222)/360))+INT((INT(MOD((BH222),360)/30)+INT(MOD((BM222),360)/30)+INT((MOD(MOD((BH222),360),30)+MOD(MOD((BM222),360),30))/30))/12),".",MOD(INT(MOD((BH222),360)/30)+INT(MOD((BM222),360)/30)+INT((MOD(MOD((BH222),360),30)+MOD(MOD((BM222),360),30))/30),12),".",INT(MOD(MOD(MOD((BH222),360),30)+MOD(MOD((BM222),360),30),30))))</f>
        <v>0.0.0</v>
      </c>
      <c r="J222" s="407" t="str">
        <f t="shared" si="279"/>
        <v>0.0.0</v>
      </c>
      <c r="K222" s="407" t="str">
        <f t="shared" si="280"/>
        <v>0.0.0</v>
      </c>
      <c r="L222" s="407" t="str">
        <f t="shared" si="281"/>
        <v>0.0.0</v>
      </c>
      <c r="M222" s="407" t="str">
        <f t="shared" si="282"/>
        <v>0.0.0</v>
      </c>
      <c r="N222" s="514" t="str">
        <f t="shared" ref="N222:N237" si="307">CONCATENATE(IF(INT(INT(DAYS360(BF222,BG222,1)/30)/24)&gt;=2,2,INT(INT(DAYS360(BF222,BG222,1)/30)/24)),".",IF(AND(INT(INT(DAYS360(BF222,BG222,1)/30)/24)&gt;=2,MOD(INT(BM222/30),12)&gt;=6),6,IF(ISODD(MOD(INT(DAYS360(BF222,BG222,1)/30),12)),MOD(INT(DAYS360(BF222,BG222,1)/60),12),MOD(INT(BM222/30),12))),".",IF(AND(INT(INT(DAYS360(BF222,BG222,1)/30)/24)&gt;=2,MOD(INT(BM222/30),12)&gt;=6),0,IF(ISODD(MOD(INT(DAYS360(BF222,BG222,1)/30),12)),INT((MOD(DAYS360(BF222,BG222,1),30)/2+15)),INT(MOD(DAYS360(BF222,BG222,1),30)/2))))</f>
        <v>0.0.0</v>
      </c>
      <c r="O222" s="930">
        <v>5</v>
      </c>
      <c r="P222" s="455"/>
      <c r="Q222" s="455"/>
      <c r="R222" s="455"/>
      <c r="S222" s="455"/>
      <c r="T222" s="455"/>
      <c r="U222" s="455"/>
      <c r="V222" s="721"/>
      <c r="W222" s="721"/>
      <c r="X222" s="455"/>
      <c r="Y222" s="455"/>
      <c r="Z222" s="721"/>
      <c r="AA222" s="721"/>
      <c r="AB222" s="455"/>
      <c r="AC222" s="455"/>
      <c r="AD222" s="721"/>
      <c r="AE222" s="721"/>
      <c r="AF222" s="455"/>
      <c r="AG222" s="455"/>
      <c r="AH222" s="721"/>
      <c r="AI222" s="721"/>
      <c r="AJ222" s="455"/>
      <c r="AK222" s="455"/>
      <c r="AL222" s="721"/>
      <c r="AM222" s="721"/>
      <c r="AN222" s="455"/>
      <c r="AO222" s="455"/>
      <c r="AP222" s="721"/>
      <c r="AQ222" s="721"/>
      <c r="AR222" s="455"/>
      <c r="AS222" s="455"/>
      <c r="AT222" s="721"/>
      <c r="AU222" s="721"/>
      <c r="AV222" s="455"/>
      <c r="AW222" s="455"/>
      <c r="AX222" s="722"/>
      <c r="AY222" s="722"/>
      <c r="AZ222" s="648"/>
      <c r="BA222" s="648"/>
      <c r="BB222" s="722"/>
      <c r="BC222" s="722"/>
      <c r="BD222" s="648"/>
      <c r="BE222" s="648"/>
      <c r="BF222" s="723"/>
      <c r="BG222" s="723"/>
      <c r="BH222" s="432">
        <f t="shared" si="298"/>
        <v>0</v>
      </c>
      <c r="BI222" s="432">
        <f t="shared" si="283"/>
        <v>0</v>
      </c>
      <c r="BJ222" s="432">
        <f t="shared" si="284"/>
        <v>0</v>
      </c>
      <c r="BK222" s="432">
        <f t="shared" si="285"/>
        <v>0</v>
      </c>
      <c r="BL222" s="432">
        <f t="shared" si="286"/>
        <v>0</v>
      </c>
      <c r="BM222" s="649">
        <f t="shared" si="273"/>
        <v>0</v>
      </c>
      <c r="BN222" s="462">
        <v>0.65</v>
      </c>
      <c r="BO222" s="427">
        <f t="shared" si="299"/>
        <v>28</v>
      </c>
      <c r="BP222" s="694"/>
      <c r="BQ222" s="779"/>
      <c r="BR222" s="694"/>
      <c r="BS222" s="779"/>
      <c r="BT222" s="779"/>
      <c r="BU222" s="779"/>
      <c r="BV222" s="650">
        <f t="shared" si="271"/>
        <v>0</v>
      </c>
      <c r="BW222" s="694"/>
      <c r="BX222" s="785"/>
      <c r="BY222" s="694"/>
      <c r="BZ222" s="651"/>
      <c r="CA222" s="694"/>
      <c r="CB222" s="650"/>
      <c r="CC222" s="694"/>
      <c r="CD222" s="650"/>
      <c r="CE222" s="404">
        <f>IF(OR(C222=0,CD222="Д"),0,IF(AND(C222&gt;0,E222=0),VLOOKUP(C222,звания!A:B,2,FALSE)/((EOMONTH($G$3,0)+1)-$G$3)*BO222+VLOOKUP(C222,звания!A:B,2,FALSE)/((EOMONTH($G$3,0)+1)-$G$3)*BR222+VLOOKUP(C222,звания!A:B,2,FALSE)/((EOMONTH($G$3,0)+1)-$G$3)*BU222,IF(AND(C222&gt;0,E222&gt;0,F222&gt;=$G$3,BO222=(EOMONTH($G$3,0)+1)-$G$3),(VLOOKUP(E222,звания!A:B,2,FALSE)/(EOMONTH($G$3,0)-$G$3+1))*(F222-$G$3)+(VLOOKUP(C222,звания!A:B,2,FALSE)/(EOMONTH($G$3,0)-$G$3+1))*((EOMONTH($G$3,0)-$G$3+1)-(F222-$G$3)),IF(AND(C222&gt;0,E222&gt;0,F222&gt;$G$3,BO222&lt;(EOMONTH($G$3,0)+1)-$G$3,BO222&lt;&gt;0),VLOOKUP(E222,звания!A:B,2,FALSE)/((EOMONTH($G$3,0)+1)-$G$3)*((F222-$G$3)-(((EOMONTH($G$3,0)+1)-$G$3)-BO222-BU222-BR222))+VLOOKUP(C222,звания!A:B,2,FALSE)/((EOMONTH($G$3,0)+1)-$G$3)*(((EOMONTH($G$3,0)+1)-F222)),IF(F222&lt;$G$3,(VLOOKUP(C222,звания!A:B,2,FALSE)-VLOOKUP(E222,звания!A:B,2,FALSE))/((EOMONTH($BN$3,0)+1)-$BN$3)*(EOMONTH($BN$3,0)+1-F222)+VLOOKUP(C222,звания!A:B,2,FALSE)/((EOMONTH($G$3,0)+1)-$G$3)*BO222+VLOOKUP(C222,звания!A:B,2,FALSE)/((EOMONTH($G$3,0)+1)-$G$3)*BU222+VLOOKUP(C222,звания!A:B,2,FALSE)/((EOMONTH($G$3,0)+1)-$G$3)*BR222,0)))))</f>
        <v>0</v>
      </c>
      <c r="CF222" s="404">
        <f>IF(OR(CD222="Д",C222=0),0,IF(B222="Виключений зі списків",IF(BS222=0,(VLOOKUP(O222,звания!$D$2:$E$62,2,FALSE))/(EOMONTH($B$3,0)+1-$B$3)*BO222+(VLOOKUP(BQ222,звания!$D$2:$E$62,2,FALSE))/(EOMONTH($B$3,0)+1-$B$3)*BR222,(((VLOOKUP(O222,звания!$D$2:$E$62,2,FALSE))/(EOMONTH($B$3,0)+1-$B$3))*BO222)+(VLOOKUP(BQ222,звания!$D$2:$E$62,2,FALSE))/(EOMONTH($B$3,0)+1-$B$3)*BR222+(VLOOKUP(BS222,звания!$D$2:$E$62,2,FALSE))/(EOMONTH($B$3,0)+1-$B$3)*BU222),IF(BS222=0,(VLOOKUP(O222,звания!$D$2:$E$62,2,FALSE))/(EOMONTH($G$3,0)+1-$G$3)*BO222+(VLOOKUP(BQ222,звания!$D$2:$E$62,2,FALSE))/(EOMONTH($G$3,0)+1-$G$3)*BR222,(((VLOOKUP(O222,звания!$D$2:$E$62,2,FALSE))/(EOMONTH($G$3,0)+1-$G$3))*BO222)+(VLOOKUP(BQ222,звания!$D$2:$E$62,2,FALSE))/(EOMONTH($G$3,0)+1-$G$3)*BR222+(VLOOKUP(BS222,звания!$D$2:$E$62,2,FALSE))/(EOMONTH($G$3,0)+1-$G$3)*BU222+IF(BT222=0,0,(VLOOKUP(BS222,звания!$D$2:$E$62,2,FALSE))/(EOMONTH($BN$3,0)+1-$BN$3)*BT222-(VLOOKUP(O222,звания!$D$2:$E$62,2,FALSE))/(EOMONTH($BN$3,0)+1-$BN$3)*BT222))))</f>
        <v>0</v>
      </c>
      <c r="CG222" s="652">
        <f t="shared" si="287"/>
        <v>0</v>
      </c>
      <c r="CH222" s="404">
        <f>IF(BW222=0,CF222*BX222%,IF(BW222&gt;0,((VLOOKUP(O222,звания!$D$2:$E$62,2,FALSE)/(EOMONTH($G$3,0)+1-$G$3)*BW222)*BX222%)))</f>
        <v>0</v>
      </c>
      <c r="CI222" s="652">
        <f>IF(BY222=0,CF222*BZ222%,IF(BY222&gt;0,(VLOOKUP(O222,звания!$D$2:$E$62,2,FALSE)/(EOMONTH($G$3,0)+1-$G$3)*BO222)*BZ222%)+(VLOOKUP(BS222,звания!$D$2:$E$62,2,FALSE)/(EOMONTH($G$3,0)+1-$G$3)*BU222)*BZ222%)</f>
        <v>0</v>
      </c>
      <c r="CJ222" s="652">
        <f>IF(CA222=0,CF222*CB222%,IF(CA222&gt;0,(VLOOKUP(O222,звания!$D$2:$E$62,2,FALSE)/(EOMONTH($G$3,0)+1-$G$3)*BO222)*CB222%)+(VLOOKUP(BS222,звания!$D$2:$E$62,2,FALSE)/(EOMONTH($G$3,0)+1-$G$3)*BU222)*CB222%)</f>
        <v>0</v>
      </c>
      <c r="CK222" s="652">
        <f>IF(CD222="Д",0,IF(CC222=0,CF222*CD222%,IF(CC222&gt;0,(VLOOKUP(O222,звания!$D$2:$E$62,2,FALSE)/(EOMONTH($G$3,0)+1-$G$3)*BO222)*CD222%)+(VLOOKUP(BS222,звания!$D$2:$E$62,2,FALSE)/(EOMONTH($G$3,0)+1-$G$3)*BU222)*CD222%))</f>
        <v>0</v>
      </c>
      <c r="CL222" s="652">
        <f>IF(BR222&gt;0,((VLOOKUP(C222,звания!$A$2:$B$62,2,FALSE)/(EOMONTH($G$3,0)+1-$G$3)*BO222+VLOOKUP(O222,звания!$D$2:$E$62,2,FALSE)/(EOMONTH($G$3,0)+1-$G$3)*BO222+(VLOOKUP(C222,звания!$A$2:$B$62,2,FALSE)/(EOMONTH($G$3,0)+1-$G$3)*BO222+VLOOKUP(O222,звания!$D$2:$E$62,2,FALSE)/(EOMONTH($G$3,0)+1-$G$3)*BO222)*BV222%)*BN222)+(VLOOKUP(C222,звания!$A$2:$B$62,2,FALSE)/(EOMONTH($G$3,0)+1-$G$3)*BU222+VLOOKUP(BS222,звания!$D$2:$E$62,2,FALSE)/(EOMONTH($G$3,0)+1-$G$3)*BU222+(VLOOKUP(C222,звания!$A$2:$B$62,2,FALSE)/(EOMONTH($G$3,0)+1-$G$3)*BU222+VLOOKUP(BS222,звания!$D$2:$E$62,2,FALSE)/(EOMONTH($G$3,0)+1-$G$3)*BU222)*BV222%)*BN222,(CE222+CF222+CG222)*BN222)</f>
        <v>0</v>
      </c>
      <c r="CM222" s="652"/>
      <c r="CN222" s="652"/>
      <c r="CO222" s="432">
        <f t="shared" si="274"/>
        <v>0</v>
      </c>
      <c r="CP222" s="653"/>
      <c r="CQ222" s="654">
        <f>IF(CF222=0,0,IF((SUM(BH222:BM222)&gt;360),(VLOOKUP(O222,звания!$F$2:$G$62,2,FALSE))/100,VLOOKUP(O222,звания!$F$2:$H$62,3,FALSE)/100))</f>
        <v>0</v>
      </c>
      <c r="CR222" s="617">
        <f>IF(B222="Виключений зі списків",IF(AND(BU222=0,360-BH222&lt;0),(VLOOKUP(O222,звания!$D$2:$E$62,2,FALSE))/(EOMONTH($B$3,0)+1-$B$3)*BO222*CQ222,IF(AND(360-BH222&gt;=0,360-BH222&lt;(EOMONTH($B$3,0)+1-$B$3)),(CF222/(EOMONTH($B$3,0)-$B$3+1)*(360-BH222))*CQ222+(CF222/(EOMONTH($B$3,0)-$B$3+1)*((EOMONTH($B$3,0)-$B$3+1)-(360-BH222)))*VLOOKUP(O222,звания!$F$2:$H$62,2,FALSE)/100,((((VLOOKUP(O222,звания!$D$2:$E$62,2,FALSE))/(EOMONTH($B$3,0)+1-$B$3)*BO222*CQ222+(VLOOKUP(BS222,звания!$D$2:$E$62,2,FALSE))/(EOMONTH($B$3,0)+1-$B$3)*BU222*(VLOOKUP(BS222,звания!$F$2:$G$62,2,FALSE)*0.01)+(IF(BT222=0,0,(VLOOKUP(BS222,звания!$D$2:$E$62,2,FALSE)/(EOMONTH($G$3,0)+1-$G$3)*BT222*(VLOOKUP(BS222,звания!$F$2:$G$62,2,FALSE)))*0.01-(VLOOKUP(O222,звания!$D$2:$E$62,2,FALSE)/(EOMONTH($G$3,0)+1-$G$3)*BT222*(VLOOKUP(O222,звания!$F$2:$G$62,2,FALSE)))*0.01)))))/100*(100-CP222))),(IF(AND(BU222=0,360-BH222&lt;0,CP222=0),(VLOOKUP(O222,звания!$D$2:$E$62,2,FALSE))/(EOMONTH($G$3,0)+1-$G$3)*BO222*CQ222,IF(AND(360-BH222&gt;=0,360-BH222&lt;(EOMONTH($G$3,0)+1-$G$3)),(CF222/(EOMONTH($G$3,0)-$G$3+1)*(360-BH222))*CQ222+(CF222/(EOMONTH($G$3,0)-$G$3+1)*((EOMONTH($G$3,0)-$G$3+1)-(360-BH222)))*VLOOKUP(O222,звания!$F$2:$H$62,2,FALSE)/100,((((VLOOKUP(O222,звания!$D$2:$E$62,2,FALSE))/(EOMONTH($G$3,0)+1-$G$3)*BO222*CQ222+(VLOOKUP(BS222,звания!$D$2:$E$62,2,FALSE))/(EOMONTH($G$3,0)+1-$G$3)*BU222*(VLOOKUP(BS222,звания!$F$2:$G$62,2,FALSE)*0.01)))/100*(100-CP222)+(IF(BT222=0,0,(VLOOKUP(BS222,звания!$D$2:$E$62,2,FALSE)/(EOMONTH($BN$3,0)+1-$BN$3)*BT222*(VLOOKUP(BS222,звания!$F$2:$G$62,2,FALSE)))*0.01-(VLOOKUP(O222,звания!$D$2:$E$62,2,FALSE)/(EOMONTH($BN$3,0)+1-$BN$3)*BT222*(VLOOKUP(O222,звания!$F$2:$G$62,2,FALSE)))*0.01)))))))</f>
        <v>0</v>
      </c>
      <c r="CS222" s="454">
        <f t="shared" ref="CS222:CS254" si="308">SUM(CE222:CM222,CR222)</f>
        <v>0</v>
      </c>
      <c r="CT222" s="453"/>
      <c r="CU222" s="453"/>
      <c r="CV222" s="403">
        <f t="shared" si="275"/>
        <v>0</v>
      </c>
      <c r="CW222" s="559">
        <f>CN222+SUM(CS222:CV222)</f>
        <v>0</v>
      </c>
      <c r="CX222" s="453">
        <f>IF(CU222=0,CW222*0.18,(CW222-CU222)*0.18)</f>
        <v>0</v>
      </c>
      <c r="CY222" s="529">
        <v>5</v>
      </c>
      <c r="CZ222" s="404">
        <f t="shared" si="300"/>
        <v>0</v>
      </c>
      <c r="DA222" s="453"/>
      <c r="DB222" s="453"/>
      <c r="DC222" s="453"/>
      <c r="DD222" s="421">
        <f t="shared" si="296"/>
        <v>0</v>
      </c>
      <c r="DE222" s="421">
        <f t="shared" si="301"/>
        <v>0</v>
      </c>
      <c r="DF222" s="453">
        <f t="shared" si="272"/>
        <v>0</v>
      </c>
      <c r="DG222" s="421">
        <f t="shared" si="302"/>
        <v>0</v>
      </c>
      <c r="DH222" s="421">
        <f t="shared" si="303"/>
        <v>0</v>
      </c>
      <c r="DI222" s="456"/>
      <c r="DJ222" s="422" t="str">
        <f t="shared" si="264"/>
        <v xml:space="preserve">    </v>
      </c>
      <c r="DK222" s="113" t="s">
        <v>876</v>
      </c>
      <c r="DL222" s="28"/>
      <c r="DM222" s="28"/>
      <c r="DN222" s="28"/>
      <c r="DO222" s="901"/>
      <c r="DP222" s="888"/>
      <c r="DQ222" s="817"/>
      <c r="DR222" s="818"/>
      <c r="DS222" s="819"/>
      <c r="DT222" s="820"/>
      <c r="DU222" s="772"/>
      <c r="DV222" s="110"/>
      <c r="DX222" s="84"/>
      <c r="DY222" s="84"/>
      <c r="DZ222" s="105"/>
      <c r="EG222" s="19"/>
      <c r="EH222" s="543">
        <f t="shared" si="276"/>
        <v>0</v>
      </c>
      <c r="EI222" s="404">
        <f t="shared" si="277"/>
        <v>0</v>
      </c>
      <c r="EJ222" s="29" t="str">
        <f t="shared" si="278"/>
        <v>ВАКАНТ</v>
      </c>
      <c r="EK222" s="53"/>
      <c r="EL222" s="52"/>
      <c r="EM222" s="53"/>
      <c r="EN222" s="53"/>
      <c r="EO222" s="53"/>
      <c r="EP222" s="52"/>
    </row>
    <row r="223" spans="1:146" ht="17.45" customHeight="1">
      <c r="A223" s="650">
        <v>218</v>
      </c>
      <c r="B223" s="869" t="s">
        <v>823</v>
      </c>
      <c r="C223" s="911" t="s">
        <v>707</v>
      </c>
      <c r="D223" s="404" t="str">
        <f t="shared" si="265"/>
        <v>Жиров О.М.</v>
      </c>
      <c r="E223" s="416"/>
      <c r="F223" s="417"/>
      <c r="G223" s="409" t="str">
        <f t="shared" si="304"/>
        <v>6.5.21</v>
      </c>
      <c r="H223" s="407" t="str">
        <f t="shared" si="305"/>
        <v>6.5.21</v>
      </c>
      <c r="I223" s="407" t="str">
        <f t="shared" si="306"/>
        <v>6.5.21</v>
      </c>
      <c r="J223" s="407" t="str">
        <f t="shared" si="279"/>
        <v>0.0.0</v>
      </c>
      <c r="K223" s="407" t="str">
        <f t="shared" si="280"/>
        <v>0.0.0</v>
      </c>
      <c r="L223" s="407" t="str">
        <f t="shared" si="281"/>
        <v>0.0.0</v>
      </c>
      <c r="M223" s="407" t="str">
        <f t="shared" si="282"/>
        <v>0.0.0</v>
      </c>
      <c r="N223" s="408" t="str">
        <f t="shared" si="307"/>
        <v>0.0.0</v>
      </c>
      <c r="O223" s="930">
        <v>5</v>
      </c>
      <c r="P223" s="417">
        <v>42226</v>
      </c>
      <c r="Q223" s="417"/>
      <c r="R223" s="417"/>
      <c r="S223" s="417"/>
      <c r="T223" s="417"/>
      <c r="U223" s="417"/>
      <c r="V223" s="721"/>
      <c r="W223" s="714"/>
      <c r="X223" s="417"/>
      <c r="Y223" s="417"/>
      <c r="Z223" s="714"/>
      <c r="AA223" s="714"/>
      <c r="AB223" s="417"/>
      <c r="AC223" s="417"/>
      <c r="AD223" s="714"/>
      <c r="AE223" s="714"/>
      <c r="AF223" s="417"/>
      <c r="AG223" s="417"/>
      <c r="AH223" s="714"/>
      <c r="AI223" s="714"/>
      <c r="AJ223" s="417"/>
      <c r="AK223" s="417"/>
      <c r="AL223" s="714"/>
      <c r="AM223" s="714"/>
      <c r="AN223" s="417"/>
      <c r="AO223" s="417"/>
      <c r="AP223" s="714"/>
      <c r="AQ223" s="714"/>
      <c r="AR223" s="417"/>
      <c r="AS223" s="417"/>
      <c r="AT223" s="714"/>
      <c r="AU223" s="714"/>
      <c r="AV223" s="417"/>
      <c r="AW223" s="417"/>
      <c r="AX223" s="716"/>
      <c r="AY223" s="716"/>
      <c r="AZ223" s="635"/>
      <c r="BA223" s="635"/>
      <c r="BB223" s="716"/>
      <c r="BC223" s="716"/>
      <c r="BD223" s="635"/>
      <c r="BE223" s="635"/>
      <c r="BF223" s="717"/>
      <c r="BG223" s="717"/>
      <c r="BH223" s="432">
        <f t="shared" si="298"/>
        <v>2331</v>
      </c>
      <c r="BI223" s="432">
        <f t="shared" si="283"/>
        <v>0</v>
      </c>
      <c r="BJ223" s="432">
        <f t="shared" si="284"/>
        <v>0</v>
      </c>
      <c r="BK223" s="432">
        <f t="shared" si="285"/>
        <v>0</v>
      </c>
      <c r="BL223" s="432">
        <f t="shared" si="286"/>
        <v>0</v>
      </c>
      <c r="BM223" s="436">
        <f t="shared" si="273"/>
        <v>0</v>
      </c>
      <c r="BN223" s="462">
        <v>0.65</v>
      </c>
      <c r="BO223" s="427">
        <f t="shared" si="299"/>
        <v>28</v>
      </c>
      <c r="BP223" s="419"/>
      <c r="BQ223" s="700"/>
      <c r="BR223" s="419"/>
      <c r="BS223" s="700"/>
      <c r="BT223" s="700"/>
      <c r="BU223" s="700"/>
      <c r="BV223" s="427">
        <f t="shared" si="271"/>
        <v>30</v>
      </c>
      <c r="BW223" s="427"/>
      <c r="BX223" s="432"/>
      <c r="BY223" s="700"/>
      <c r="BZ223" s="432"/>
      <c r="CA223" s="419"/>
      <c r="CB223" s="432"/>
      <c r="CC223" s="700"/>
      <c r="CD223" s="432"/>
      <c r="CE223" s="404">
        <f>IF(OR(C223=0,CD223="Д"),0,IF(AND(C223&gt;0,E223=0),VLOOKUP(C223,звания!A:B,2,FALSE)/((EOMONTH($G$3,0)+1)-$G$3)*BO223+VLOOKUP(C223,звания!A:B,2,FALSE)/((EOMONTH($G$3,0)+1)-$G$3)*BR223+VLOOKUP(C223,звания!A:B,2,FALSE)/((EOMONTH($G$3,0)+1)-$G$3)*BU223,IF(AND(C223&gt;0,E223&gt;0,F223&gt;=$G$3,BO223=(EOMONTH($G$3,0)+1)-$G$3),(VLOOKUP(E223,звания!A:B,2,FALSE)/(EOMONTH($G$3,0)-$G$3+1))*(F223-$G$3)+(VLOOKUP(C223,звания!A:B,2,FALSE)/(EOMONTH($G$3,0)-$G$3+1))*((EOMONTH($G$3,0)-$G$3+1)-(F223-$G$3)),IF(AND(C223&gt;0,E223&gt;0,F223&gt;$G$3,BO223&lt;(EOMONTH($G$3,0)+1)-$G$3,BO223&lt;&gt;0),VLOOKUP(E223,звания!A:B,2,FALSE)/((EOMONTH($G$3,0)+1)-$G$3)*((F223-$G$3)-(((EOMONTH($G$3,0)+1)-$G$3)-BO223-BU223-BR223))+VLOOKUP(C223,звания!A:B,2,FALSE)/((EOMONTH($G$3,0)+1)-$G$3)*(((EOMONTH($G$3,0)+1)-F223)),IF(F223&lt;$G$3,(VLOOKUP(C223,звания!A:B,2,FALSE)-VLOOKUP(E223,звания!A:B,2,FALSE))/((EOMONTH($BN$3,0)+1)-$BN$3)*(EOMONTH($BN$3,0)+1-F223)+VLOOKUP(C223,звания!A:B,2,FALSE)/((EOMONTH($G$3,0)+1)-$G$3)*BO223+VLOOKUP(C223,звания!A:B,2,FALSE)/((EOMONTH($G$3,0)+1)-$G$3)*BU223+VLOOKUP(C223,звания!A:B,2,FALSE)/((EOMONTH($G$3,0)+1)-$G$3)*BR223,0)))))</f>
        <v>600</v>
      </c>
      <c r="CF223" s="404">
        <f>IF(OR(CD223="Д",C223=0),0,IF(B223="Виключений зі списків",IF(BS223=0,(VLOOKUP(O223,звания!$D$2:$E$62,2,FALSE))/(EOMONTH($B$3,0)+1-$B$3)*BO223+(VLOOKUP(BQ223,звания!$D$2:$E$62,2,FALSE))/(EOMONTH($B$3,0)+1-$B$3)*BR223,(((VLOOKUP(O223,звания!$D$2:$E$62,2,FALSE))/(EOMONTH($B$3,0)+1-$B$3))*BO223)+(VLOOKUP(BQ223,звания!$D$2:$E$62,2,FALSE))/(EOMONTH($B$3,0)+1-$B$3)*BR223+(VLOOKUP(BS223,звания!$D$2:$E$62,2,FALSE))/(EOMONTH($B$3,0)+1-$B$3)*BU223),IF(BS223=0,(VLOOKUP(O223,звания!$D$2:$E$62,2,FALSE))/(EOMONTH($G$3,0)+1-$G$3)*BO223+(VLOOKUP(BQ223,звания!$D$2:$E$62,2,FALSE))/(EOMONTH($G$3,0)+1-$G$3)*BR223,(((VLOOKUP(O223,звания!$D$2:$E$62,2,FALSE))/(EOMONTH($G$3,0)+1-$G$3))*BO223)+(VLOOKUP(BQ223,звания!$D$2:$E$62,2,FALSE))/(EOMONTH($G$3,0)+1-$G$3)*BR223+(VLOOKUP(BS223,звания!$D$2:$E$62,2,FALSE))/(EOMONTH($G$3,0)+1-$G$3)*BU223+IF(BT223=0,0,(VLOOKUP(BS223,звания!$D$2:$E$62,2,FALSE))/(EOMONTH($BN$3,0)+1-$BN$3)*BT223-(VLOOKUP(O223,звания!$D$2:$E$62,2,FALSE))/(EOMONTH($BN$3,0)+1-$BN$3)*BT223))))</f>
        <v>2820</v>
      </c>
      <c r="CG223" s="404">
        <f t="shared" si="287"/>
        <v>1026</v>
      </c>
      <c r="CH223" s="404">
        <f>IF(BW223=0,CF223*BX223%,IF(BW223&gt;0,((VLOOKUP(O223,звания!$D$2:$E$62,2,FALSE)/(EOMONTH($G$3,0)+1-$G$3)*BW223)*BX223%)))</f>
        <v>0</v>
      </c>
      <c r="CI223" s="404">
        <f>IF(BY223=0,CF223*BZ223%,IF(BY223&gt;0,(VLOOKUP(O223,звания!$D$2:$E$62,2,FALSE)/(EOMONTH($G$3,0)+1-$G$3)*BO223)*BZ223%)+(VLOOKUP(BS223,звания!$D$2:$E$62,2,FALSE)/(EOMONTH($G$3,0)+1-$G$3)*BU223)*BZ223%)</f>
        <v>0</v>
      </c>
      <c r="CJ223" s="404">
        <f>IF(CA223=0,CF223*CB223%,IF(CA223&gt;0,(VLOOKUP(O223,звания!$D$2:$E$62,2,FALSE)/(EOMONTH($G$3,0)+1-$G$3)*BO223)*CB223%)+(VLOOKUP(BS223,звания!$D$2:$E$62,2,FALSE)/(EOMONTH($G$3,0)+1-$G$3)*BU223)*CB223%)</f>
        <v>0</v>
      </c>
      <c r="CK223" s="404">
        <f>IF(CD223="Д",0,IF(CC223=0,CF223*CD223%,IF(CC223&gt;0,(VLOOKUP(O223,звания!$D$2:$E$62,2,FALSE)/(EOMONTH($G$3,0)+1-$G$3)*BO223)*CD223%)+(VLOOKUP(BS223,звания!$D$2:$E$62,2,FALSE)/(EOMONTH($G$3,0)+1-$G$3)*BU223)*CD223%))</f>
        <v>0</v>
      </c>
      <c r="CL223" s="404">
        <f>IF(BR223&gt;0,((VLOOKUP(C223,звания!$A$2:$B$62,2,FALSE)/(EOMONTH($G$3,0)+1-$G$3)*BO223+VLOOKUP(O223,звания!$D$2:$E$62,2,FALSE)/(EOMONTH($G$3,0)+1-$G$3)*BO223+(VLOOKUP(C223,звания!$A$2:$B$62,2,FALSE)/(EOMONTH($G$3,0)+1-$G$3)*BO223+VLOOKUP(O223,звания!$D$2:$E$62,2,FALSE)/(EOMONTH($G$3,0)+1-$G$3)*BO223)*BV223%)*BN223)+(VLOOKUP(C223,звания!$A$2:$B$62,2,FALSE)/(EOMONTH($G$3,0)+1-$G$3)*BU223+VLOOKUP(BS223,звания!$D$2:$E$62,2,FALSE)/(EOMONTH($G$3,0)+1-$G$3)*BU223+(VLOOKUP(C223,звания!$A$2:$B$62,2,FALSE)/(EOMONTH($G$3,0)+1-$G$3)*BU223+VLOOKUP(BS223,звания!$D$2:$E$62,2,FALSE)/(EOMONTH($G$3,0)+1-$G$3)*BU223)*BV223%)*BN223,(CE223+CF223+CG223)*BN223)</f>
        <v>2889.9</v>
      </c>
      <c r="CM223" s="404"/>
      <c r="CN223" s="404"/>
      <c r="CO223" s="432">
        <f t="shared" si="274"/>
        <v>4</v>
      </c>
      <c r="CP223" s="638"/>
      <c r="CQ223" s="637">
        <f>IF(CF223=0,0,IF((SUM(BH223:BM223)&gt;360),(VLOOKUP(O223,звания!$F$2:$G$62,2,FALSE))/100,VLOOKUP(O223,звания!$F$2:$H$62,3,FALSE)/100))</f>
        <v>3.07</v>
      </c>
      <c r="CR223" s="617">
        <f>IF(B223="Виключений зі списків",IF(AND(BU223=0,360-BH223&lt;0),(VLOOKUP(O223,звания!$D$2:$E$62,2,FALSE))/(EOMONTH($B$3,0)+1-$B$3)*BO223*CQ223,IF(AND(360-BH223&gt;=0,360-BH223&lt;(EOMONTH($B$3,0)+1-$B$3)),(CF223/(EOMONTH($B$3,0)-$B$3+1)*(360-BH223))*CQ223+(CF223/(EOMONTH($B$3,0)-$B$3+1)*((EOMONTH($B$3,0)-$B$3+1)-(360-BH223)))*VLOOKUP(O223,звания!$F$2:$H$62,2,FALSE)/100,((((VLOOKUP(O223,звания!$D$2:$E$62,2,FALSE))/(EOMONTH($B$3,0)+1-$B$3)*BO223*CQ223+(VLOOKUP(BS223,звания!$D$2:$E$62,2,FALSE))/(EOMONTH($B$3,0)+1-$B$3)*BU223*(VLOOKUP(BS223,звания!$F$2:$G$62,2,FALSE)*0.01)+(IF(BT223=0,0,(VLOOKUP(BS223,звания!$D$2:$E$62,2,FALSE)/(EOMONTH($G$3,0)+1-$G$3)*BT223*(VLOOKUP(BS223,звания!$F$2:$G$62,2,FALSE)))*0.01-(VLOOKUP(O223,звания!$D$2:$E$62,2,FALSE)/(EOMONTH($G$3,0)+1-$G$3)*BT223*(VLOOKUP(O223,звания!$F$2:$G$62,2,FALSE)))*0.01)))))/100*(100-CP223))),(IF(AND(BU223=0,360-BH223&lt;0,CP223=0),(VLOOKUP(O223,звания!$D$2:$E$62,2,FALSE))/(EOMONTH($G$3,0)+1-$G$3)*BO223*CQ223,IF(AND(360-BH223&gt;=0,360-BH223&lt;(EOMONTH($G$3,0)+1-$G$3)),(CF223/(EOMONTH($G$3,0)-$G$3+1)*(360-BH223))*CQ223+(CF223/(EOMONTH($G$3,0)-$G$3+1)*((EOMONTH($G$3,0)-$G$3+1)-(360-BH223)))*VLOOKUP(O223,звания!$F$2:$H$62,2,FALSE)/100,((((VLOOKUP(O223,звания!$D$2:$E$62,2,FALSE))/(EOMONTH($G$3,0)+1-$G$3)*BO223*CQ223+(VLOOKUP(BS223,звания!$D$2:$E$62,2,FALSE))/(EOMONTH($G$3,0)+1-$G$3)*BU223*(VLOOKUP(BS223,звания!$F$2:$G$62,2,FALSE)*0.01)))/100*(100-CP223)+(IF(BT223=0,0,(VLOOKUP(BS223,звания!$D$2:$E$62,2,FALSE)/(EOMONTH($BN$3,0)+1-$BN$3)*BT223*(VLOOKUP(BS223,звания!$F$2:$G$62,2,FALSE)))*0.01-(VLOOKUP(O223,звания!$D$2:$E$62,2,FALSE)/(EOMONTH($BN$3,0)+1-$BN$3)*BT223*(VLOOKUP(O223,звания!$F$2:$G$62,2,FALSE)))*0.01)))))))</f>
        <v>8657.4</v>
      </c>
      <c r="CS223" s="416">
        <f t="shared" si="308"/>
        <v>15993.3</v>
      </c>
      <c r="CT223" s="403"/>
      <c r="CU223" s="403"/>
      <c r="CV223" s="404">
        <f t="shared" si="275"/>
        <v>672.35</v>
      </c>
      <c r="CW223" s="426">
        <f>CN223+SUM(CS223:CV223)</f>
        <v>16665.650000000001</v>
      </c>
      <c r="CX223" s="404">
        <f t="shared" ref="CX223:CX274" si="309">IF(CU223=0,CW223*0.18,(CW223-CU223)*0.18)</f>
        <v>2999.82</v>
      </c>
      <c r="CY223" s="1174">
        <v>5</v>
      </c>
      <c r="CZ223" s="404">
        <f t="shared" si="300"/>
        <v>205.34</v>
      </c>
      <c r="DA223" s="404"/>
      <c r="DB223" s="403"/>
      <c r="DC223" s="404"/>
      <c r="DD223" s="426">
        <f t="shared" si="296"/>
        <v>3205.16</v>
      </c>
      <c r="DE223" s="426">
        <f t="shared" si="301"/>
        <v>3518.53</v>
      </c>
      <c r="DF223" s="404">
        <f t="shared" si="272"/>
        <v>2999.82</v>
      </c>
      <c r="DG223" s="426">
        <f t="shared" si="302"/>
        <v>0</v>
      </c>
      <c r="DH223" s="426">
        <f t="shared" si="303"/>
        <v>16460.310000000001</v>
      </c>
      <c r="DI223" s="421"/>
      <c r="DJ223" s="422" t="str">
        <f t="shared" si="264"/>
        <v xml:space="preserve">   31 від 01.03</v>
      </c>
      <c r="DK223" s="113" t="s">
        <v>1191</v>
      </c>
      <c r="DL223" s="28" t="s">
        <v>1192</v>
      </c>
      <c r="DM223" s="28" t="s">
        <v>874</v>
      </c>
      <c r="DN223" s="28" t="s">
        <v>998</v>
      </c>
      <c r="DO223" s="890">
        <v>3083116551</v>
      </c>
      <c r="DP223" s="891" t="s">
        <v>1240</v>
      </c>
      <c r="DQ223" s="817"/>
      <c r="DR223" s="818"/>
      <c r="DS223" s="819"/>
      <c r="DT223" s="820"/>
      <c r="DU223" s="124"/>
      <c r="DV223" s="110"/>
      <c r="DW223" s="81"/>
      <c r="DX223" s="104"/>
      <c r="DY223" s="84"/>
      <c r="DZ223" s="105"/>
      <c r="EG223" s="19"/>
      <c r="EH223" s="543">
        <f t="shared" si="276"/>
        <v>2</v>
      </c>
      <c r="EI223" s="404" t="str">
        <f t="shared" si="277"/>
        <v>ст. м-с</v>
      </c>
      <c r="EJ223" s="29" t="str">
        <f t="shared" si="278"/>
        <v>Жиров О.М.</v>
      </c>
      <c r="EK223" s="50"/>
      <c r="EL223" s="29"/>
      <c r="EM223" s="50"/>
      <c r="EN223" s="50"/>
      <c r="EO223" s="50"/>
      <c r="EP223" s="29"/>
    </row>
    <row r="224" spans="1:146" ht="17.45" hidden="1" customHeight="1">
      <c r="A224" s="402">
        <v>219</v>
      </c>
      <c r="B224" s="403"/>
      <c r="C224" s="403"/>
      <c r="D224" s="403" t="str">
        <f t="shared" si="265"/>
        <v xml:space="preserve"> </v>
      </c>
      <c r="E224" s="416"/>
      <c r="F224" s="417"/>
      <c r="G224" s="406" t="str">
        <f t="shared" si="304"/>
        <v>0.0.0</v>
      </c>
      <c r="H224" s="407" t="str">
        <f t="shared" si="305"/>
        <v>0.0.0</v>
      </c>
      <c r="I224" s="407" t="str">
        <f t="shared" si="306"/>
        <v>0.0.0</v>
      </c>
      <c r="J224" s="407" t="str">
        <f t="shared" si="279"/>
        <v>0.0.0</v>
      </c>
      <c r="K224" s="407" t="str">
        <f t="shared" si="280"/>
        <v>0.0.0</v>
      </c>
      <c r="L224" s="407" t="str">
        <f t="shared" si="281"/>
        <v>0.0.0</v>
      </c>
      <c r="M224" s="407" t="str">
        <f t="shared" si="282"/>
        <v>0.0.0</v>
      </c>
      <c r="N224" s="408" t="str">
        <f t="shared" si="307"/>
        <v>0.0.0</v>
      </c>
      <c r="O224" s="418"/>
      <c r="P224" s="417"/>
      <c r="Q224" s="417"/>
      <c r="R224" s="417"/>
      <c r="S224" s="417"/>
      <c r="T224" s="417"/>
      <c r="U224" s="417"/>
      <c r="V224" s="714"/>
      <c r="W224" s="714"/>
      <c r="X224" s="417"/>
      <c r="Y224" s="417"/>
      <c r="Z224" s="714"/>
      <c r="AA224" s="714"/>
      <c r="AB224" s="417"/>
      <c r="AC224" s="417"/>
      <c r="AD224" s="714"/>
      <c r="AE224" s="714"/>
      <c r="AF224" s="417"/>
      <c r="AG224" s="417"/>
      <c r="AH224" s="714"/>
      <c r="AI224" s="714"/>
      <c r="AJ224" s="417"/>
      <c r="AK224" s="417"/>
      <c r="AL224" s="714"/>
      <c r="AM224" s="714"/>
      <c r="AN224" s="417"/>
      <c r="AO224" s="417"/>
      <c r="AP224" s="714"/>
      <c r="AQ224" s="714"/>
      <c r="AR224" s="417"/>
      <c r="AS224" s="417"/>
      <c r="AT224" s="714"/>
      <c r="AU224" s="714"/>
      <c r="AV224" s="417"/>
      <c r="AW224" s="417"/>
      <c r="AX224" s="716"/>
      <c r="AY224" s="716"/>
      <c r="AZ224" s="635"/>
      <c r="BA224" s="635"/>
      <c r="BB224" s="716"/>
      <c r="BC224" s="716"/>
      <c r="BD224" s="635"/>
      <c r="BE224" s="635"/>
      <c r="BF224" s="717"/>
      <c r="BG224" s="717"/>
      <c r="BH224" s="432">
        <f t="shared" si="298"/>
        <v>0</v>
      </c>
      <c r="BI224" s="432">
        <f t="shared" si="283"/>
        <v>0</v>
      </c>
      <c r="BJ224" s="432">
        <f t="shared" si="284"/>
        <v>0</v>
      </c>
      <c r="BK224" s="432">
        <f t="shared" si="285"/>
        <v>0</v>
      </c>
      <c r="BL224" s="432">
        <f t="shared" si="286"/>
        <v>0</v>
      </c>
      <c r="BM224" s="436">
        <f t="shared" si="273"/>
        <v>0</v>
      </c>
      <c r="BN224" s="462">
        <v>0.65</v>
      </c>
      <c r="BO224" s="427">
        <f t="shared" si="299"/>
        <v>0</v>
      </c>
      <c r="BP224" s="419"/>
      <c r="BQ224" s="700"/>
      <c r="BR224" s="419"/>
      <c r="BS224" s="700"/>
      <c r="BT224" s="700"/>
      <c r="BU224" s="700"/>
      <c r="BV224" s="427">
        <f t="shared" si="271"/>
        <v>0</v>
      </c>
      <c r="BW224" s="419"/>
      <c r="BX224" s="782"/>
      <c r="BY224" s="419"/>
      <c r="BZ224" s="432"/>
      <c r="CA224" s="419"/>
      <c r="CB224" s="427"/>
      <c r="CC224" s="419"/>
      <c r="CD224" s="427"/>
      <c r="CE224" s="404">
        <f>IF(OR(C224=0,CD224="Д"),0,IF(AND(C224&gt;0,E224=0),VLOOKUP(C224,звания!A:B,2,FALSE)/((EOMONTH($G$3,0)+1)-$G$3)*BO224+VLOOKUP(C224,звания!A:B,2,FALSE)/((EOMONTH($G$3,0)+1)-$G$3)*BR224+VLOOKUP(C224,звания!A:B,2,FALSE)/((EOMONTH($G$3,0)+1)-$G$3)*BU224,IF(AND(C224&gt;0,E224&gt;0,F224&gt;=$G$3,BO224=(EOMONTH($G$3,0)+1)-$G$3),(VLOOKUP(E224,звания!A:B,2,FALSE)/(EOMONTH($G$3,0)-$G$3+1))*(F224-$G$3)+(VLOOKUP(C224,звания!A:B,2,FALSE)/(EOMONTH($G$3,0)-$G$3+1))*((EOMONTH($G$3,0)-$G$3+1)-(F224-$G$3)),IF(AND(C224&gt;0,E224&gt;0,F224&gt;$G$3,BO224&lt;(EOMONTH($G$3,0)+1)-$G$3,BO224&lt;&gt;0),VLOOKUP(E224,звания!A:B,2,FALSE)/((EOMONTH($G$3,0)+1)-$G$3)*((F224-$G$3)-(((EOMONTH($G$3,0)+1)-$G$3)-BO224-BU224-BR224))+VLOOKUP(C224,звания!A:B,2,FALSE)/((EOMONTH($G$3,0)+1)-$G$3)*(((EOMONTH($G$3,0)+1)-F224)),IF(F224&lt;$G$3,(VLOOKUP(C224,звания!A:B,2,FALSE)-VLOOKUP(E224,звания!A:B,2,FALSE))/((EOMONTH($BN$3,0)+1)-$BN$3)*(EOMONTH($BN$3,0)+1-F224)+VLOOKUP(C224,звания!A:B,2,FALSE)/((EOMONTH($G$3,0)+1)-$G$3)*BO224+VLOOKUP(C224,звания!A:B,2,FALSE)/((EOMONTH($G$3,0)+1)-$G$3)*BU224+VLOOKUP(C224,звания!A:B,2,FALSE)/((EOMONTH($G$3,0)+1)-$G$3)*BR224,0)))))</f>
        <v>0</v>
      </c>
      <c r="CF224" s="404">
        <f>IF(OR(CD224="Д",C224=0),0,IF(B224="Виключений зі списків",IF(BS224=0,(VLOOKUP(O224,звания!$D$2:$E$62,2,FALSE))/(EOMONTH($B$3,0)+1-$B$3)*BO224+(VLOOKUP(BQ224,звания!$D$2:$E$62,2,FALSE))/(EOMONTH($B$3,0)+1-$B$3)*BR224,(((VLOOKUP(O224,звания!$D$2:$E$62,2,FALSE))/(EOMONTH($B$3,0)+1-$B$3))*BO224)+(VLOOKUP(BQ224,звания!$D$2:$E$62,2,FALSE))/(EOMONTH($B$3,0)+1-$B$3)*BR224+(VLOOKUP(BS224,звания!$D$2:$E$62,2,FALSE))/(EOMONTH($B$3,0)+1-$B$3)*BU224),IF(BS224=0,(VLOOKUP(O224,звания!$D$2:$E$62,2,FALSE))/(EOMONTH($G$3,0)+1-$G$3)*BO224+(VLOOKUP(BQ224,звания!$D$2:$E$62,2,FALSE))/(EOMONTH($G$3,0)+1-$G$3)*BR224,(((VLOOKUP(O224,звания!$D$2:$E$62,2,FALSE))/(EOMONTH($G$3,0)+1-$G$3))*BO224)+(VLOOKUP(BQ224,звания!$D$2:$E$62,2,FALSE))/(EOMONTH($G$3,0)+1-$G$3)*BR224+(VLOOKUP(BS224,звания!$D$2:$E$62,2,FALSE))/(EOMONTH($G$3,0)+1-$G$3)*BU224+IF(BT224=0,0,(VLOOKUP(BS224,звания!$D$2:$E$62,2,FALSE))/(EOMONTH($BN$3,0)+1-$BN$3)*BT224-(VLOOKUP(O224,звания!$D$2:$E$62,2,FALSE))/(EOMONTH($BN$3,0)+1-$BN$3)*BT224))))</f>
        <v>0</v>
      </c>
      <c r="CG224" s="404">
        <f t="shared" si="287"/>
        <v>0</v>
      </c>
      <c r="CH224" s="404">
        <f>IF(BW224=0,CF224*BX224%,IF(BW224&gt;0,((VLOOKUP(O224,звания!$D$2:$E$62,2,FALSE)/(EOMONTH($G$3,0)+1-$G$3)*BW224)*BX224%)))</f>
        <v>0</v>
      </c>
      <c r="CI224" s="404">
        <f>IF(BY224=0,CF224*BZ224%,IF(BY224&gt;0,(VLOOKUP(O224,звания!$D$2:$E$62,2,FALSE)/(EOMONTH($G$3,0)+1-$G$3)*BO224)*BZ224%)+(VLOOKUP(BS224,звания!$D$2:$E$62,2,FALSE)/(EOMONTH($G$3,0)+1-$G$3)*BU224)*BZ224%)</f>
        <v>0</v>
      </c>
      <c r="CJ224" s="404">
        <f>IF(CA224=0,CF224*CB224%,IF(CA224&gt;0,(VLOOKUP(O224,звания!$D$2:$E$62,2,FALSE)/(EOMONTH($G$3,0)+1-$G$3)*BO224)*CB224%)+(VLOOKUP(BS224,звания!$D$2:$E$62,2,FALSE)/(EOMONTH($G$3,0)+1-$G$3)*BU224)*CB224%)</f>
        <v>0</v>
      </c>
      <c r="CK224" s="404">
        <f>IF(CD224="Д",0,IF(CC224=0,CF224*CD224%,IF(CC224&gt;0,(VLOOKUP(O224,звания!$D$2:$E$62,2,FALSE)/(EOMONTH($G$3,0)+1-$G$3)*BO224)*CD224%)+(VLOOKUP(BS224,звания!$D$2:$E$62,2,FALSE)/(EOMONTH($G$3,0)+1-$G$3)*BU224)*CD224%))</f>
        <v>0</v>
      </c>
      <c r="CL224" s="404">
        <f>IF(BR224&gt;0,((VLOOKUP(C224,звания!$A$2:$B$62,2,FALSE)/(EOMONTH($G$3,0)+1-$G$3)*BO224+VLOOKUP(O224,звания!$D$2:$E$62,2,FALSE)/(EOMONTH($G$3,0)+1-$G$3)*BO224+(VLOOKUP(C224,звания!$A$2:$B$62,2,FALSE)/(EOMONTH($G$3,0)+1-$G$3)*BO224+VLOOKUP(O224,звания!$D$2:$E$62,2,FALSE)/(EOMONTH($G$3,0)+1-$G$3)*BO224)*BV224%)*BN224)+(VLOOKUP(C224,звания!$A$2:$B$62,2,FALSE)/(EOMONTH($G$3,0)+1-$G$3)*BU224+VLOOKUP(BS224,звания!$D$2:$E$62,2,FALSE)/(EOMONTH($G$3,0)+1-$G$3)*BU224+(VLOOKUP(C224,звания!$A$2:$B$62,2,FALSE)/(EOMONTH($G$3,0)+1-$G$3)*BU224+VLOOKUP(BS224,звания!$D$2:$E$62,2,FALSE)/(EOMONTH($G$3,0)+1-$G$3)*BU224)*BV224%)*BN224,(CE224+CF224+CG224)*BN224)</f>
        <v>0</v>
      </c>
      <c r="CM224" s="404"/>
      <c r="CN224" s="404"/>
      <c r="CO224" s="432">
        <f t="shared" si="274"/>
        <v>0</v>
      </c>
      <c r="CP224" s="638"/>
      <c r="CQ224" s="637">
        <f>IF(CF224=0,0,IF((SUM(BH224:BM224)&gt;360),(VLOOKUP(O224,звания!$F$2:$G$62,2,FALSE))/100,VLOOKUP(O224,звания!$F$2:$H$62,3,FALSE)/100))</f>
        <v>0</v>
      </c>
      <c r="CR224" s="617">
        <f>IF(B224="Виключений зі списків",IF(AND(BU224=0,360-BH224&lt;0),(VLOOKUP(O224,звания!$D$2:$E$62,2,FALSE))/(EOMONTH($B$3,0)+1-$B$3)*BO224*CQ224,IF(AND(360-BH224&gt;=0,360-BH224&lt;(EOMONTH($B$3,0)+1-$B$3)),(CF224/(EOMONTH($B$3,0)-$B$3+1)*(360-BH224))*CQ224+(CF224/(EOMONTH($B$3,0)-$B$3+1)*((EOMONTH($B$3,0)-$B$3+1)-(360-BH224)))*VLOOKUP(O224,звания!$F$2:$H$62,2,FALSE)/100,((((VLOOKUP(O224,звания!$D$2:$E$62,2,FALSE))/(EOMONTH($B$3,0)+1-$B$3)*BO224*CQ224+(VLOOKUP(BS224,звания!$D$2:$E$62,2,FALSE))/(EOMONTH($B$3,0)+1-$B$3)*BU224*(VLOOKUP(BS224,звания!$F$2:$G$62,2,FALSE)*0.01)+(IF(BT224=0,0,(VLOOKUP(BS224,звания!$D$2:$E$62,2,FALSE)/(EOMONTH($G$3,0)+1-$G$3)*BT224*(VLOOKUP(BS224,звания!$F$2:$G$62,2,FALSE)))*0.01-(VLOOKUP(O224,звания!$D$2:$E$62,2,FALSE)/(EOMONTH($G$3,0)+1-$G$3)*BT224*(VLOOKUP(O224,звания!$F$2:$G$62,2,FALSE)))*0.01)))))/100*(100-CP224))),(IF(AND(BU224=0,360-BH224&lt;0,CP224=0),(VLOOKUP(O224,звания!$D$2:$E$62,2,FALSE))/(EOMONTH($G$3,0)+1-$G$3)*BO224*CQ224,IF(AND(360-BH224&gt;=0,360-BH224&lt;(EOMONTH($G$3,0)+1-$G$3)),(CF224/(EOMONTH($G$3,0)-$G$3+1)*(360-BH224))*CQ224+(CF224/(EOMONTH($G$3,0)-$G$3+1)*((EOMONTH($G$3,0)-$G$3+1)-(360-BH224)))*VLOOKUP(O224,звания!$F$2:$H$62,2,FALSE)/100,((((VLOOKUP(O224,звания!$D$2:$E$62,2,FALSE))/(EOMONTH($G$3,0)+1-$G$3)*BO224*CQ224+(VLOOKUP(BS224,звания!$D$2:$E$62,2,FALSE))/(EOMONTH($G$3,0)+1-$G$3)*BU224*(VLOOKUP(BS224,звания!$F$2:$G$62,2,FALSE)*0.01)))/100*(100-CP224)+(IF(BT224=0,0,(VLOOKUP(BS224,звания!$D$2:$E$62,2,FALSE)/(EOMONTH($BN$3,0)+1-$BN$3)*BT224*(VLOOKUP(BS224,звания!$F$2:$G$62,2,FALSE)))*0.01-(VLOOKUP(O224,звания!$D$2:$E$62,2,FALSE)/(EOMONTH($BN$3,0)+1-$BN$3)*BT224*(VLOOKUP(O224,звания!$F$2:$G$62,2,FALSE)))*0.01)))))))</f>
        <v>0</v>
      </c>
      <c r="CS224" s="416">
        <f t="shared" si="308"/>
        <v>0</v>
      </c>
      <c r="CT224" s="403"/>
      <c r="CU224" s="403"/>
      <c r="CV224" s="403">
        <f t="shared" si="275"/>
        <v>0</v>
      </c>
      <c r="CW224" s="556">
        <f>CN224+SUM(CS224:CV224)</f>
        <v>0</v>
      </c>
      <c r="CX224" s="403">
        <f t="shared" si="309"/>
        <v>0</v>
      </c>
      <c r="CY224" s="403"/>
      <c r="CZ224" s="404">
        <f t="shared" si="300"/>
        <v>0</v>
      </c>
      <c r="DA224" s="403"/>
      <c r="DB224" s="403"/>
      <c r="DC224" s="403"/>
      <c r="DD224" s="421">
        <f t="shared" si="296"/>
        <v>0</v>
      </c>
      <c r="DE224" s="421">
        <f t="shared" si="301"/>
        <v>0</v>
      </c>
      <c r="DF224" s="403">
        <f t="shared" si="272"/>
        <v>0</v>
      </c>
      <c r="DG224" s="421">
        <f t="shared" si="302"/>
        <v>0</v>
      </c>
      <c r="DH224" s="421">
        <f t="shared" si="303"/>
        <v>0</v>
      </c>
      <c r="DI224" s="421"/>
      <c r="DJ224" s="422" t="str">
        <f t="shared" si="264"/>
        <v xml:space="preserve">    </v>
      </c>
      <c r="DK224" s="113" t="s">
        <v>477</v>
      </c>
      <c r="DL224" s="28"/>
      <c r="DM224" s="28"/>
      <c r="DN224" s="28"/>
      <c r="DO224" s="901"/>
      <c r="DP224" s="888"/>
      <c r="DQ224" s="817"/>
      <c r="DR224" s="818"/>
      <c r="DS224" s="819"/>
      <c r="DT224" s="820"/>
      <c r="DU224" s="400"/>
      <c r="DV224" s="110"/>
      <c r="DX224" s="84"/>
      <c r="DY224" s="84"/>
      <c r="DZ224" s="105"/>
      <c r="EG224" s="19"/>
      <c r="EH224" s="543">
        <f t="shared" si="276"/>
        <v>0</v>
      </c>
      <c r="EI224" s="404">
        <f t="shared" si="277"/>
        <v>0</v>
      </c>
      <c r="EJ224" s="29" t="str">
        <f t="shared" si="278"/>
        <v xml:space="preserve"> </v>
      </c>
      <c r="EK224" s="50"/>
      <c r="EL224" s="29"/>
      <c r="EM224" s="50"/>
      <c r="EN224" s="50"/>
      <c r="EO224" s="50"/>
      <c r="EP224" s="29"/>
    </row>
    <row r="225" spans="1:146" ht="17.45" customHeight="1">
      <c r="A225" s="650">
        <v>220</v>
      </c>
      <c r="B225" s="869" t="s">
        <v>849</v>
      </c>
      <c r="C225" s="911" t="s">
        <v>261</v>
      </c>
      <c r="D225" s="404" t="str">
        <f t="shared" si="265"/>
        <v>Денчик О.М.</v>
      </c>
      <c r="E225" s="416"/>
      <c r="F225" s="417"/>
      <c r="G225" s="409" t="str">
        <f t="shared" si="304"/>
        <v>2.0.25</v>
      </c>
      <c r="H225" s="407" t="str">
        <f t="shared" si="305"/>
        <v>2.0.25</v>
      </c>
      <c r="I225" s="407" t="str">
        <f t="shared" si="306"/>
        <v>2.0.25</v>
      </c>
      <c r="J225" s="407" t="str">
        <f t="shared" si="279"/>
        <v>0.0.0</v>
      </c>
      <c r="K225" s="407" t="str">
        <f t="shared" si="280"/>
        <v>0.0.0</v>
      </c>
      <c r="L225" s="407" t="str">
        <f t="shared" si="281"/>
        <v>0.0.0</v>
      </c>
      <c r="M225" s="407" t="str">
        <f t="shared" si="282"/>
        <v>0.0.0</v>
      </c>
      <c r="N225" s="408" t="str">
        <f t="shared" si="307"/>
        <v>0.0.0</v>
      </c>
      <c r="O225" s="930">
        <v>7</v>
      </c>
      <c r="P225" s="417">
        <v>43836</v>
      </c>
      <c r="Q225" s="417"/>
      <c r="R225" s="417"/>
      <c r="S225" s="417"/>
      <c r="T225" s="417"/>
      <c r="U225" s="417"/>
      <c r="V225" s="714"/>
      <c r="W225" s="714"/>
      <c r="X225" s="417"/>
      <c r="Y225" s="417"/>
      <c r="Z225" s="714"/>
      <c r="AA225" s="714"/>
      <c r="AB225" s="417"/>
      <c r="AC225" s="417"/>
      <c r="AD225" s="714"/>
      <c r="AE225" s="714"/>
      <c r="AF225" s="417"/>
      <c r="AG225" s="417"/>
      <c r="AH225" s="714"/>
      <c r="AI225" s="714"/>
      <c r="AJ225" s="417"/>
      <c r="AK225" s="417"/>
      <c r="AL225" s="714"/>
      <c r="AM225" s="714"/>
      <c r="AN225" s="417"/>
      <c r="AO225" s="417"/>
      <c r="AP225" s="714"/>
      <c r="AQ225" s="714"/>
      <c r="AR225" s="417"/>
      <c r="AS225" s="417"/>
      <c r="AT225" s="714"/>
      <c r="AU225" s="714"/>
      <c r="AV225" s="417"/>
      <c r="AW225" s="417"/>
      <c r="AX225" s="716"/>
      <c r="AY225" s="716"/>
      <c r="AZ225" s="635"/>
      <c r="BA225" s="635"/>
      <c r="BB225" s="716"/>
      <c r="BC225" s="716"/>
      <c r="BD225" s="635"/>
      <c r="BE225" s="635"/>
      <c r="BF225" s="717"/>
      <c r="BG225" s="717"/>
      <c r="BH225" s="432">
        <f t="shared" ref="BH225:BH290" si="310">IF(OR(P225=0,P225&gt;$G$3),0,IF(B225="Виключений зі списків",DAYS360(P225,IF(Q225=0,$B$3,Q225),1)+(DAYS360(R225,IF(AND(S225=0,Q225&gt;1,R225&gt;1),$B$3,S225),1)+(DAYS360(T225,IF(AND(U225=0,T225&gt;1,Q225&gt;1),$B$3,U225),1))),DAYS360(P225,IF(Q225=0,$G$3,Q225),1)+(DAYS360(R225,IF(AND(S225=0,Q225&gt;1,R225&gt;1),$G$3,S225),1)+(DAYS360(T225,IF(AND(U225=0,T225&gt;1,Q225&gt;1),$G$3,U225),1)))))</f>
        <v>745</v>
      </c>
      <c r="BI225" s="432">
        <f t="shared" si="283"/>
        <v>0</v>
      </c>
      <c r="BJ225" s="432">
        <f t="shared" si="284"/>
        <v>0</v>
      </c>
      <c r="BK225" s="432">
        <f t="shared" si="285"/>
        <v>0</v>
      </c>
      <c r="BL225" s="432">
        <f t="shared" si="286"/>
        <v>0</v>
      </c>
      <c r="BM225" s="436">
        <f t="shared" si="273"/>
        <v>0</v>
      </c>
      <c r="BN225" s="462">
        <v>0.65</v>
      </c>
      <c r="BO225" s="427">
        <f t="shared" ref="BO225:BO290" si="311">IF(CD225="Д",0,IF(B225="Виключений зі списків",BP225-$B$3+1,IF(AND(BR225=0,BU225=0,O225&lt;&gt;0,BP225=0),EOMONTH($G$3,0)+1-$G$3,IF(AND(BR225=0,BU225=0,O225&lt;&gt;0,BP225&gt;0),EOMONTH($G$3,0)+1-BP225,IF(AND(BR225=0,BU225&gt;0,BP225&gt;$G$3),(EOMONTH($G$3,0)+1-$G$3)-BU225-(BP225-$G$3),IF(AND(BR225&gt;0,O225&lt;&gt;0,BP225&gt;$G$3),(EOMONTH($G$3,0)+1-$G$3)-BU225-BR225-(BP225-$G$3),IF(AND(BR225&gt;0,O225&lt;&gt;0,OR(BP225=0,BP225=$G$3)),(EOMONTH($G$3,0)+1-$G$3)-BU225-BR225,IF(AND(O225=0,BR225&gt;0),BR225+BU225,IF(AND(BU225&gt;0,BR225=0,BP225=0),(EOMONTH($G$3,0)+1-$G$3)-BU225,0)))))))))</f>
        <v>28</v>
      </c>
      <c r="BP225" s="419"/>
      <c r="BQ225" s="700"/>
      <c r="BR225" s="419"/>
      <c r="BS225" s="700"/>
      <c r="BT225" s="700"/>
      <c r="BU225" s="700"/>
      <c r="BV225" s="427">
        <f t="shared" si="271"/>
        <v>25</v>
      </c>
      <c r="BW225" s="427"/>
      <c r="BX225" s="432"/>
      <c r="BY225" s="700"/>
      <c r="BZ225" s="432"/>
      <c r="CA225" s="700"/>
      <c r="CB225" s="432"/>
      <c r="CC225" s="700"/>
      <c r="CD225" s="432"/>
      <c r="CE225" s="404">
        <f>IF(OR(C225=0,CD225="Д"),0,IF(AND(C225&gt;0,E225=0),VLOOKUP(C225,звания!A:B,2,FALSE)/((EOMONTH($G$3,0)+1)-$G$3)*BO225+VLOOKUP(C225,звания!A:B,2,FALSE)/((EOMONTH($G$3,0)+1)-$G$3)*BR225+VLOOKUP(C225,звания!A:B,2,FALSE)/((EOMONTH($G$3,0)+1)-$G$3)*BU225,IF(AND(C225&gt;0,E225&gt;0,F225&gt;=$G$3,BO225=(EOMONTH($G$3,0)+1)-$G$3),(VLOOKUP(E225,звания!A:B,2,FALSE)/(EOMONTH($G$3,0)-$G$3+1))*(F225-$G$3)+(VLOOKUP(C225,звания!A:B,2,FALSE)/(EOMONTH($G$3,0)-$G$3+1))*((EOMONTH($G$3,0)-$G$3+1)-(F225-$G$3)),IF(AND(C225&gt;0,E225&gt;0,F225&gt;$G$3,BO225&lt;(EOMONTH($G$3,0)+1)-$G$3,BO225&lt;&gt;0),VLOOKUP(E225,звания!A:B,2,FALSE)/((EOMONTH($G$3,0)+1)-$G$3)*((F225-$G$3)-(((EOMONTH($G$3,0)+1)-$G$3)-BO225-BU225-BR225))+VLOOKUP(C225,звания!A:B,2,FALSE)/((EOMONTH($G$3,0)+1)-$G$3)*(((EOMONTH($G$3,0)+1)-F225)),IF(F225&lt;$G$3,(VLOOKUP(C225,звания!A:B,2,FALSE)-VLOOKUP(E225,звания!A:B,2,FALSE))/((EOMONTH($BN$3,0)+1)-$BN$3)*(EOMONTH($BN$3,0)+1-F225)+VLOOKUP(C225,звания!A:B,2,FALSE)/((EOMONTH($G$3,0)+1)-$G$3)*BO225+VLOOKUP(C225,звания!A:B,2,FALSE)/((EOMONTH($G$3,0)+1)-$G$3)*BU225+VLOOKUP(C225,звания!A:B,2,FALSE)/((EOMONTH($G$3,0)+1)-$G$3)*BR225,0)))))</f>
        <v>670</v>
      </c>
      <c r="CF225" s="404">
        <f>IF(OR(CD225="Д",C225=0),0,IF(B225="Виключений зі списків",IF(BS225=0,(VLOOKUP(O225,звания!$D$2:$E$62,2,FALSE))/(EOMONTH($B$3,0)+1-$B$3)*BO225+(VLOOKUP(BQ225,звания!$D$2:$E$62,2,FALSE))/(EOMONTH($B$3,0)+1-$B$3)*BR225,(((VLOOKUP(O225,звания!$D$2:$E$62,2,FALSE))/(EOMONTH($B$3,0)+1-$B$3))*BO225)+(VLOOKUP(BQ225,звания!$D$2:$E$62,2,FALSE))/(EOMONTH($B$3,0)+1-$B$3)*BR225+(VLOOKUP(BS225,звания!$D$2:$E$62,2,FALSE))/(EOMONTH($B$3,0)+1-$B$3)*BU225),IF(BS225=0,(VLOOKUP(O225,звания!$D$2:$E$62,2,FALSE))/(EOMONTH($G$3,0)+1-$G$3)*BO225+(VLOOKUP(BQ225,звания!$D$2:$E$62,2,FALSE))/(EOMONTH($G$3,0)+1-$G$3)*BR225,(((VLOOKUP(O225,звания!$D$2:$E$62,2,FALSE))/(EOMONTH($G$3,0)+1-$G$3))*BO225)+(VLOOKUP(BQ225,звания!$D$2:$E$62,2,FALSE))/(EOMONTH($G$3,0)+1-$G$3)*BR225+(VLOOKUP(BS225,звания!$D$2:$E$62,2,FALSE))/(EOMONTH($G$3,0)+1-$G$3)*BU225+IF(BT225=0,0,(VLOOKUP(BS225,звания!$D$2:$E$62,2,FALSE))/(EOMONTH($BN$3,0)+1-$BN$3)*BT225-(VLOOKUP(O225,звания!$D$2:$E$62,2,FALSE))/(EOMONTH($BN$3,0)+1-$BN$3)*BT225))))</f>
        <v>3000</v>
      </c>
      <c r="CG225" s="404">
        <f>IF(AND(SUM(BH225:BM225)&lt;360,((EOMONTH($G$3,0)-$G$3+1+(SUM(BH225:BM225)))&gt;0),SUM(BH225:BM225)+EOMONTH($G$3,0)-$G$3+1&lt;360),(CE225+CF225)*BV225%,IF(SUM(BH225:BM225)+EOMONTH($G$3,0)-$G$3+1&lt;=1800,((CE225+CF225)/(EOMONTH($G$3,0)-$G$3+1))*(360-SUM(BH225:BM225))*BV225%+(((CE225+CF225)/(EOMONTH($G$3,0)-$G$3+1))*((EOMONTH($G$3,0)-$G$3+1)-(360-SUM(BH225:BM225))))*25%,IF(AND(SUM(BH225:BM225)&lt;1800,((EOMONTH($G$3,0)-$G$3+1+SUM(BH225:BM225))&gt;=360),SUM(BH225:BM225)+EOMONTH($G$3,0)-$G$3+1&lt;1800),(CE225+CF225)*BV225%,IF(SUM(BH225:BM225)+EOMONTH($G$3,0)-$G$3+1&lt;=3600,((CE225+CF225)/(EOMONTH($G$3,0)-$G$3+1))*(1800-SUM(BH225:BM225))*BV225%+(((CE225+CF225)/(EOMONTH($G$3,0)-$G$3+1))*((EOMONTH($G$3,0)-$G$3+1)-(1800-SUM(BH225:BM225)))*30%),IF(AND(SUM(BH225:BM225)&lt;3600,((EOMONTH($G$3,0)-$G$3+1+SUM(BH225:BM225))&gt;=1800),SUM(BH225:BM225)+EOMONTH($G$3,0)-$G$3+1&lt;3600),(CE225+CF225)*BV225%,IF(SUM(BH225:BM225)+EOMONTH($G$3,0)-$G$3+1&lt;=5400,((CE225+CF225)/(EOMONTH($G$3,0)-$G$3+1))*(3600-SUM(BH225:BM225))*BV225%+(((CE225+CF225)/(EOMONTH($G$3,0)-$G$3+1))*((EOMONTH($G$3,0)-$G$3+1)-(3600-SUM(BH225:BM225))))*35%,IF(AND(SUM(BH225:BM225)&lt;5400,((EOMONTH($G$3,0)-$G$3+1+SUM(BH225:BM225))&gt;=3600),SUM(BH225:BM225)+EOMONTH($G$3,0)-$G$3+1&lt;5400),(CE225+CF225)*BV225%,IF(SUM(BH225:BM225)+EOMONTH($G$3,0)-$G$3+1&lt;=7200,((CE225+CF225)/(EOMONTH($G$3,0)-$G$3+1))*(5400-SUM(BH225:BM225))*BV225%+(((CE225+CF225)/(EOMONTH($G$3,0)-$G$3+1))*((EOMONTH($G$3,0)-$G$3+1)-(5400-SUM(BH225:BM225))))*40%,IF(AND(SUM(BH225:BM225)&lt;7200,((EOMONTH($G$3,0)-$G$3+1+SUM(BH225:BM225))&gt;=5400),SUM(BH225:BM225)+EOMONTH($G$3,0)-$G$3+1&lt;7200),(CE225+CF225)*BV225%,IF(SUM(BH225:BM225)+EOMONTH($G$3,0)-$G$3+1&lt;=9000,((CE225+CF225)/(EOMONTH($G$3,0)-$G$3+1))*(7200-SUM(BH225:BM225))*BV225%+(((CE225+CF225)/(EOMONTH($G$3,0)-$G$3+1))*((EOMONTH($G$3,0)-$G$3+1)-(7200-SUM(BH225:BM225))))*45%,IF(SUM(BH225:BM225)+EOMONTH($G$3,0)-$G$3+1&gt;=9000,((CE225+CF225)/(EOMONTH($G$3,0)-$G$3+1))*(9000-SUM(BH225:BM225))*BV225%+(((CE225+CF225)/(EOMONTH($G$3,0)-$G$3+1))*((EOMONTH($G$3,0)-$G$3+1)-(9000-SUM(BH225:BM225))))*50%,0)))))))))))</f>
        <v>917.5</v>
      </c>
      <c r="CH225" s="404">
        <f>IF(BW225=0,CF225*BX225%,IF(BW225&gt;0,((VLOOKUP(O225,звания!$D$2:$E$62,2,FALSE)/(EOMONTH($G$3,0)+1-$G$3)*BW225)*BX225%)))</f>
        <v>0</v>
      </c>
      <c r="CI225" s="404">
        <f>IF(BY225=0,CF225*BZ225%,IF(BY225&gt;0,(VLOOKUP(O225,звания!$D$2:$E$62,2,FALSE)/(EOMONTH($G$3,0)+1-$G$3)*BO225)*BZ225%)+(VLOOKUP(BS225,звания!$D$2:$E$62,2,FALSE)/(EOMONTH($G$3,0)+1-$G$3)*BU225)*BZ225%)</f>
        <v>0</v>
      </c>
      <c r="CJ225" s="404">
        <f>IF(CA225=0,CF225*CB225%,IF(CA225&gt;0,(VLOOKUP(O225,звания!$D$2:$E$62,2,FALSE)/(EOMONTH($G$3,0)+1-$G$3)*BO225)*CB225%)+(VLOOKUP(BS225,звания!$D$2:$E$62,2,FALSE)/(EOMONTH($G$3,0)+1-$G$3)*BU225)*CB225%)</f>
        <v>0</v>
      </c>
      <c r="CK225" s="404">
        <f>IF(CD225="Д",0,IF(CC225=0,CF225*CD225%,IF(CC225&gt;0,(VLOOKUP(O225,звания!$D$2:$E$62,2,FALSE)/(EOMONTH($G$3,0)+1-$G$3)*BO225)*CD225%)+(VLOOKUP(BS225,звания!$D$2:$E$62,2,FALSE)/(EOMONTH($G$3,0)+1-$G$3)*BU225)*CD225%))</f>
        <v>0</v>
      </c>
      <c r="CL225" s="404">
        <f>IF(BR225&gt;0,((VLOOKUP(C225,звания!$A$2:$B$62,2,FALSE)/(EOMONTH($G$3,0)+1-$G$3)*BO225+VLOOKUP(O225,звания!$D$2:$E$62,2,FALSE)/(EOMONTH($G$3,0)+1-$G$3)*BO225+(VLOOKUP(C225,звания!$A$2:$B$62,2,FALSE)/(EOMONTH($G$3,0)+1-$G$3)*BO225+VLOOKUP(O225,звания!$D$2:$E$62,2,FALSE)/(EOMONTH($G$3,0)+1-$G$3)*BO225)*BV225%)*BN225)+(VLOOKUP(C225,звания!$A$2:$B$62,2,FALSE)/(EOMONTH($G$3,0)+1-$G$3)*BU225+VLOOKUP(BS225,звания!$D$2:$E$62,2,FALSE)/(EOMONTH($G$3,0)+1-$G$3)*BU225+(VLOOKUP(C225,звания!$A$2:$B$62,2,FALSE)/(EOMONTH($G$3,0)+1-$G$3)*BU225+VLOOKUP(BS225,звания!$D$2:$E$62,2,FALSE)/(EOMONTH($G$3,0)+1-$G$3)*BU225)*BV225%)*BN225,(CE225+CF225+CG225)*BN225)</f>
        <v>2981.88</v>
      </c>
      <c r="CM225" s="404"/>
      <c r="CN225" s="404"/>
      <c r="CO225" s="432">
        <f t="shared" si="274"/>
        <v>4</v>
      </c>
      <c r="CP225" s="638"/>
      <c r="CQ225" s="637">
        <f>IF(CF225=0,0,IF((SUM(BH225:BM225)&gt;360),(VLOOKUP(O225,звания!$F$2:$G$62,2,FALSE))/100,VLOOKUP(O225,звания!$F$2:$H$62,3,FALSE)/100))</f>
        <v>2.91</v>
      </c>
      <c r="CR225" s="617">
        <f>IF(B225="Виключений зі списків",IF(AND(BU225=0,360-BH225&lt;0),(VLOOKUP(O225,звания!$D$2:$E$62,2,FALSE))/(EOMONTH($B$3,0)+1-$B$3)*BO225*CQ225,IF(AND(360-BH225&gt;=0,360-BH225&lt;(EOMONTH($B$3,0)+1-$B$3)),(CF225/(EOMONTH($B$3,0)-$B$3+1)*(360-BH225))*CQ225+(CF225/(EOMONTH($B$3,0)-$B$3+1)*((EOMONTH($B$3,0)-$B$3+1)-(360-BH225)))*VLOOKUP(O225,звания!$F$2:$H$62,2,FALSE)/100,((((VLOOKUP(O225,звания!$D$2:$E$62,2,FALSE))/(EOMONTH($B$3,0)+1-$B$3)*BO225*CQ225+(VLOOKUP(BS225,звания!$D$2:$E$62,2,FALSE))/(EOMONTH($B$3,0)+1-$B$3)*BU225*(VLOOKUP(BS225,звания!$F$2:$G$62,2,FALSE)*0.01)+(IF(BT225=0,0,(VLOOKUP(BS225,звания!$D$2:$E$62,2,FALSE)/(EOMONTH($G$3,0)+1-$G$3)*BT225*(VLOOKUP(BS225,звания!$F$2:$G$62,2,FALSE)))*0.01-(VLOOKUP(O225,звания!$D$2:$E$62,2,FALSE)/(EOMONTH($G$3,0)+1-$G$3)*BT225*(VLOOKUP(O225,звания!$F$2:$G$62,2,FALSE)))*0.01)))))/100*(100-CP225))),(IF(AND(BU225=0,360-BH225&lt;0,CP225=0),(VLOOKUP(O225,звания!$D$2:$E$62,2,FALSE))/(EOMONTH($G$3,0)+1-$G$3)*BO225*CQ225,IF(AND(360-BH225&gt;=0,360-BH225&lt;(EOMONTH($G$3,0)+1-$G$3)),(CF225/(EOMONTH($G$3,0)-$G$3+1)*(360-BH225))*CQ225+(CF225/(EOMONTH($G$3,0)-$G$3+1)*((EOMONTH($G$3,0)-$G$3+1)-(360-BH225)))*VLOOKUP(O225,звания!$F$2:$H$62,2,FALSE)/100,((((VLOOKUP(O225,звания!$D$2:$E$62,2,FALSE))/(EOMONTH($G$3,0)+1-$G$3)*BO225*CQ225+(VLOOKUP(BS225,звания!$D$2:$E$62,2,FALSE))/(EOMONTH($G$3,0)+1-$G$3)*BU225*(VLOOKUP(BS225,звания!$F$2:$G$62,2,FALSE)*0.01)))/100*(100-CP225)+(IF(BT225=0,0,(VLOOKUP(BS225,звания!$D$2:$E$62,2,FALSE)/(EOMONTH($BN$3,0)+1-$BN$3)*BT225*(VLOOKUP(BS225,звания!$F$2:$G$62,2,FALSE)))*0.01-(VLOOKUP(O225,звания!$D$2:$E$62,2,FALSE)/(EOMONTH($BN$3,0)+1-$BN$3)*BT225*(VLOOKUP(O225,звания!$F$2:$G$62,2,FALSE)))*0.01)))))))</f>
        <v>8730</v>
      </c>
      <c r="CS225" s="416">
        <f t="shared" si="308"/>
        <v>16299.38</v>
      </c>
      <c r="CT225" s="403"/>
      <c r="CU225" s="403"/>
      <c r="CV225" s="404">
        <f t="shared" si="275"/>
        <v>672.35</v>
      </c>
      <c r="CW225" s="426">
        <f>CN225+SUM(CS225:CV225)</f>
        <v>16971.73</v>
      </c>
      <c r="CX225" s="404">
        <f t="shared" si="309"/>
        <v>3054.91</v>
      </c>
      <c r="CY225" s="1174">
        <v>5</v>
      </c>
      <c r="CZ225" s="404">
        <f t="shared" ref="CZ225:CZ290" si="312">IF(AND(CU225=0,CY225=0),CW225*1.5%,IF(CY225=0,(CW225-CU225)*1.5%,((((CW225/((EOMONTH($G$3,0)+1)-$G$3))*((((EOMONTH($G$3,0)+1)-$G$3))-CY225))*1.5%))))</f>
        <v>209.12</v>
      </c>
      <c r="DA225" s="404"/>
      <c r="DB225" s="403"/>
      <c r="DC225" s="404"/>
      <c r="DD225" s="426">
        <f t="shared" si="296"/>
        <v>3264.03</v>
      </c>
      <c r="DE225" s="426">
        <f t="shared" si="301"/>
        <v>3585.86</v>
      </c>
      <c r="DF225" s="404">
        <f t="shared" si="272"/>
        <v>3054.91</v>
      </c>
      <c r="DG225" s="426">
        <f t="shared" si="302"/>
        <v>16762.61</v>
      </c>
      <c r="DH225" s="426">
        <f t="shared" si="303"/>
        <v>0</v>
      </c>
      <c r="DI225" s="421"/>
      <c r="DJ225" s="422" t="str">
        <f t="shared" si="264"/>
        <v xml:space="preserve">30 від 01.03   </v>
      </c>
      <c r="DK225" s="113" t="s">
        <v>1193</v>
      </c>
      <c r="DL225" s="28" t="s">
        <v>1194</v>
      </c>
      <c r="DM225" s="28" t="s">
        <v>874</v>
      </c>
      <c r="DN225" s="28" t="s">
        <v>1195</v>
      </c>
      <c r="DO225" s="900">
        <v>3586809977</v>
      </c>
      <c r="DP225" s="888"/>
      <c r="DQ225" s="828"/>
      <c r="DR225" s="829"/>
      <c r="DS225" s="830"/>
      <c r="DT225" s="831"/>
      <c r="DU225" s="808"/>
      <c r="DV225" s="809"/>
      <c r="DX225" s="84"/>
      <c r="DY225" s="84"/>
      <c r="DZ225" s="105"/>
      <c r="EH225" s="543">
        <f t="shared" si="276"/>
        <v>2</v>
      </c>
      <c r="EI225" s="404" t="str">
        <f t="shared" si="277"/>
        <v>мол. с-нт</v>
      </c>
      <c r="EJ225" s="29" t="str">
        <f t="shared" si="278"/>
        <v>Денчик О.М.</v>
      </c>
      <c r="EK225" s="50"/>
      <c r="EL225" s="29"/>
      <c r="EM225" s="50"/>
      <c r="EN225" s="50"/>
      <c r="EO225" s="50"/>
      <c r="EP225" s="29"/>
    </row>
    <row r="226" spans="1:146" ht="17.45" hidden="1" customHeight="1" thickBot="1">
      <c r="A226" s="960" t="s">
        <v>306</v>
      </c>
      <c r="B226" s="961"/>
      <c r="C226" s="961"/>
      <c r="D226" s="961"/>
      <c r="E226" s="961"/>
      <c r="F226" s="961"/>
      <c r="G226" s="961"/>
      <c r="H226" s="961"/>
      <c r="I226" s="961"/>
      <c r="J226" s="961"/>
      <c r="K226" s="961"/>
      <c r="L226" s="961"/>
      <c r="M226" s="961"/>
      <c r="N226" s="961"/>
      <c r="O226" s="961"/>
      <c r="P226" s="961"/>
      <c r="Q226" s="961"/>
      <c r="R226" s="961"/>
      <c r="S226" s="961"/>
      <c r="T226" s="961"/>
      <c r="U226" s="961"/>
      <c r="V226" s="961"/>
      <c r="W226" s="961"/>
      <c r="X226" s="961"/>
      <c r="Y226" s="961"/>
      <c r="Z226" s="961"/>
      <c r="AA226" s="961"/>
      <c r="AB226" s="961"/>
      <c r="AC226" s="961"/>
      <c r="AD226" s="961"/>
      <c r="AE226" s="961"/>
      <c r="AF226" s="961"/>
      <c r="AG226" s="961"/>
      <c r="AH226" s="961"/>
      <c r="AI226" s="961"/>
      <c r="AJ226" s="961"/>
      <c r="AK226" s="961"/>
      <c r="AL226" s="961"/>
      <c r="AM226" s="961"/>
      <c r="AN226" s="961"/>
      <c r="AO226" s="961"/>
      <c r="AP226" s="961"/>
      <c r="AQ226" s="961"/>
      <c r="AR226" s="961"/>
      <c r="AS226" s="961"/>
      <c r="AT226" s="961"/>
      <c r="AU226" s="961"/>
      <c r="AV226" s="961"/>
      <c r="AW226" s="961"/>
      <c r="AX226" s="961"/>
      <c r="AY226" s="961"/>
      <c r="AZ226" s="961"/>
      <c r="BA226" s="961"/>
      <c r="BB226" s="961"/>
      <c r="BC226" s="961"/>
      <c r="BD226" s="961"/>
      <c r="BE226" s="961"/>
      <c r="BF226" s="961"/>
      <c r="BG226" s="961"/>
      <c r="BH226" s="961"/>
      <c r="BI226" s="961"/>
      <c r="BJ226" s="961"/>
      <c r="BK226" s="961"/>
      <c r="BL226" s="961"/>
      <c r="BM226" s="961"/>
      <c r="BN226" s="961"/>
      <c r="BO226" s="961"/>
      <c r="BP226" s="961"/>
      <c r="BQ226" s="961"/>
      <c r="BR226" s="961"/>
      <c r="BS226" s="961"/>
      <c r="BT226" s="961"/>
      <c r="BU226" s="961"/>
      <c r="BV226" s="961"/>
      <c r="BW226" s="961"/>
      <c r="BX226" s="961"/>
      <c r="BY226" s="961"/>
      <c r="BZ226" s="961"/>
      <c r="CA226" s="961"/>
      <c r="CB226" s="961"/>
      <c r="CC226" s="961"/>
      <c r="CD226" s="962"/>
      <c r="CE226" s="641">
        <f>SUM(CE153:CE225)</f>
        <v>25260</v>
      </c>
      <c r="CF226" s="641">
        <f t="shared" ref="CF226:DI226" si="313">SUM(CF153:CF225)</f>
        <v>106800</v>
      </c>
      <c r="CG226" s="641">
        <f t="shared" si="313"/>
        <v>34831.5</v>
      </c>
      <c r="CH226" s="641">
        <f t="shared" si="313"/>
        <v>2138</v>
      </c>
      <c r="CI226" s="641">
        <f t="shared" si="313"/>
        <v>0</v>
      </c>
      <c r="CJ226" s="641">
        <f t="shared" si="313"/>
        <v>0</v>
      </c>
      <c r="CK226" s="641">
        <f t="shared" si="313"/>
        <v>0</v>
      </c>
      <c r="CL226" s="641">
        <f t="shared" si="313"/>
        <v>108479.52</v>
      </c>
      <c r="CM226" s="641">
        <f t="shared" si="313"/>
        <v>0</v>
      </c>
      <c r="CN226" s="641">
        <f t="shared" si="313"/>
        <v>0</v>
      </c>
      <c r="CO226" s="641"/>
      <c r="CP226" s="641"/>
      <c r="CQ226" s="641"/>
      <c r="CR226" s="437">
        <f t="shared" si="313"/>
        <v>313373</v>
      </c>
      <c r="CS226" s="574">
        <f t="shared" si="313"/>
        <v>590882.02</v>
      </c>
      <c r="CT226" s="437">
        <f t="shared" si="313"/>
        <v>0</v>
      </c>
      <c r="CU226" s="437">
        <f t="shared" si="313"/>
        <v>0</v>
      </c>
      <c r="CV226" s="437">
        <f t="shared" si="313"/>
        <v>24204.6</v>
      </c>
      <c r="CW226" s="557">
        <f t="shared" si="313"/>
        <v>615086.62</v>
      </c>
      <c r="CX226" s="437">
        <f t="shared" si="313"/>
        <v>110715.63</v>
      </c>
      <c r="CY226" s="437">
        <f t="shared" si="313"/>
        <v>213</v>
      </c>
      <c r="CZ226" s="437">
        <f t="shared" si="313"/>
        <v>7371.42</v>
      </c>
      <c r="DA226" s="437">
        <f t="shared" si="313"/>
        <v>8230.16</v>
      </c>
      <c r="DB226" s="437">
        <f t="shared" si="313"/>
        <v>0</v>
      </c>
      <c r="DC226" s="437">
        <f t="shared" si="313"/>
        <v>3207.81</v>
      </c>
      <c r="DD226" s="437">
        <f t="shared" si="313"/>
        <v>129525.02</v>
      </c>
      <c r="DE226" s="437">
        <f t="shared" si="313"/>
        <v>129994.08</v>
      </c>
      <c r="DF226" s="437">
        <f t="shared" si="313"/>
        <v>110715.63</v>
      </c>
      <c r="DG226" s="437">
        <f t="shared" si="313"/>
        <v>535341.13</v>
      </c>
      <c r="DH226" s="437">
        <f t="shared" si="313"/>
        <v>60936.1</v>
      </c>
      <c r="DI226" s="437">
        <f t="shared" si="313"/>
        <v>0</v>
      </c>
      <c r="DJ226" s="437"/>
      <c r="DK226" s="452"/>
      <c r="DL226" s="884"/>
      <c r="DM226" s="884"/>
      <c r="DN226" s="884"/>
      <c r="DO226" s="905"/>
      <c r="DP226" s="888"/>
      <c r="DQ226" s="832"/>
      <c r="DR226" s="833"/>
      <c r="DS226" s="832"/>
      <c r="DT226" s="834"/>
      <c r="DU226" s="812"/>
      <c r="DV226" s="813"/>
      <c r="DX226" s="84"/>
      <c r="DY226" s="84"/>
      <c r="DZ226" s="105"/>
      <c r="EH226" s="543">
        <f t="shared" si="276"/>
        <v>0</v>
      </c>
      <c r="EI226" s="404">
        <f t="shared" si="277"/>
        <v>0</v>
      </c>
      <c r="EJ226" s="29">
        <f t="shared" si="278"/>
        <v>0</v>
      </c>
      <c r="EK226" s="50"/>
      <c r="EL226" s="29"/>
      <c r="EM226" s="50"/>
      <c r="EN226" s="50"/>
      <c r="EO226" s="50"/>
      <c r="EP226" s="29"/>
    </row>
    <row r="227" spans="1:146" ht="17.45" customHeight="1">
      <c r="A227" s="650">
        <v>221</v>
      </c>
      <c r="B227" s="869" t="s">
        <v>850</v>
      </c>
      <c r="C227" s="911" t="s">
        <v>708</v>
      </c>
      <c r="D227" s="404" t="str">
        <f t="shared" ref="D227:D232" si="314">DK227</f>
        <v>Кожокар С.Є.</v>
      </c>
      <c r="E227" s="416"/>
      <c r="F227" s="417"/>
      <c r="G227" s="409" t="str">
        <f t="shared" si="304"/>
        <v>1.3.25</v>
      </c>
      <c r="H227" s="407" t="str">
        <f t="shared" si="305"/>
        <v>1.3.25</v>
      </c>
      <c r="I227" s="407" t="str">
        <f t="shared" si="306"/>
        <v>1.3.25</v>
      </c>
      <c r="J227" s="407" t="str">
        <f t="shared" si="279"/>
        <v>0.0.0</v>
      </c>
      <c r="K227" s="407" t="str">
        <f t="shared" si="280"/>
        <v>0.0.0</v>
      </c>
      <c r="L227" s="407" t="str">
        <f t="shared" si="281"/>
        <v>0.0.0</v>
      </c>
      <c r="M227" s="407" t="str">
        <f t="shared" si="282"/>
        <v>0.0.0</v>
      </c>
      <c r="N227" s="408" t="str">
        <f t="shared" si="307"/>
        <v>0.0.0</v>
      </c>
      <c r="O227" s="930">
        <v>6</v>
      </c>
      <c r="P227" s="417">
        <v>44110</v>
      </c>
      <c r="Q227" s="417"/>
      <c r="R227" s="417"/>
      <c r="S227" s="417"/>
      <c r="T227" s="417"/>
      <c r="U227" s="417"/>
      <c r="V227" s="714"/>
      <c r="W227" s="714"/>
      <c r="X227" s="417"/>
      <c r="Y227" s="417"/>
      <c r="Z227" s="714"/>
      <c r="AA227" s="714"/>
      <c r="AB227" s="417"/>
      <c r="AC227" s="417"/>
      <c r="AD227" s="714"/>
      <c r="AE227" s="714"/>
      <c r="AF227" s="417"/>
      <c r="AG227" s="417"/>
      <c r="AH227" s="714"/>
      <c r="AI227" s="714"/>
      <c r="AJ227" s="417"/>
      <c r="AK227" s="417"/>
      <c r="AL227" s="714"/>
      <c r="AM227" s="714"/>
      <c r="AN227" s="417"/>
      <c r="AO227" s="417"/>
      <c r="AP227" s="714"/>
      <c r="AQ227" s="714"/>
      <c r="AR227" s="417"/>
      <c r="AS227" s="417"/>
      <c r="AT227" s="714"/>
      <c r="AU227" s="714"/>
      <c r="AV227" s="417"/>
      <c r="AW227" s="417"/>
      <c r="AX227" s="716"/>
      <c r="AY227" s="716"/>
      <c r="AZ227" s="635"/>
      <c r="BA227" s="635"/>
      <c r="BB227" s="716"/>
      <c r="BC227" s="716"/>
      <c r="BD227" s="635"/>
      <c r="BE227" s="635"/>
      <c r="BF227" s="717"/>
      <c r="BG227" s="717"/>
      <c r="BH227" s="432">
        <f t="shared" si="310"/>
        <v>475</v>
      </c>
      <c r="BI227" s="432">
        <f t="shared" si="283"/>
        <v>0</v>
      </c>
      <c r="BJ227" s="432">
        <f t="shared" si="284"/>
        <v>0</v>
      </c>
      <c r="BK227" s="432">
        <f t="shared" si="285"/>
        <v>0</v>
      </c>
      <c r="BL227" s="432">
        <f t="shared" si="286"/>
        <v>0</v>
      </c>
      <c r="BM227" s="436">
        <f t="shared" ref="BM227:BM232" si="315">IF(DAYS360(BF227,BG227)&gt;=1800,1800/2,(DAYS360(BF227,BG227,1))/2)</f>
        <v>0</v>
      </c>
      <c r="BN227" s="462">
        <v>0.65</v>
      </c>
      <c r="BO227" s="427">
        <f t="shared" si="311"/>
        <v>28</v>
      </c>
      <c r="BP227" s="419"/>
      <c r="BQ227" s="700"/>
      <c r="BR227" s="419"/>
      <c r="BS227" s="700"/>
      <c r="BT227" s="700"/>
      <c r="BU227" s="700"/>
      <c r="BV227" s="427">
        <f t="shared" si="271"/>
        <v>25</v>
      </c>
      <c r="BW227" s="427"/>
      <c r="BX227" s="427"/>
      <c r="BY227" s="419"/>
      <c r="BZ227" s="432"/>
      <c r="CA227" s="419"/>
      <c r="CB227" s="427"/>
      <c r="CC227" s="419"/>
      <c r="CD227" s="427"/>
      <c r="CE227" s="404">
        <f>IF(OR(C227=0,CD227="Д"),0,IF(AND(C227&gt;0,E227=0),VLOOKUP(C227,звания!A:B,2,FALSE)/((EOMONTH($G$3,0)+1)-$G$3)*BO227+VLOOKUP(C227,звания!A:B,2,FALSE)/((EOMONTH($G$3,0)+1)-$G$3)*BR227+VLOOKUP(C227,звания!A:B,2,FALSE)/((EOMONTH($G$3,0)+1)-$G$3)*BU227,IF(AND(C227&gt;0,E227&gt;0,F227&gt;=$G$3,BO227=(EOMONTH($G$3,0)+1)-$G$3),(VLOOKUP(E227,звания!A:B,2,FALSE)/(EOMONTH($G$3,0)-$G$3+1))*(F227-$G$3)+(VLOOKUP(C227,звания!A:B,2,FALSE)/(EOMONTH($G$3,0)-$G$3+1))*((EOMONTH($G$3,0)-$G$3+1)-(F227-$G$3)),IF(AND(C227&gt;0,E227&gt;0,F227&gt;$G$3,BO227&lt;(EOMONTH($G$3,0)+1)-$G$3,BO227&lt;&gt;0),VLOOKUP(E227,звания!A:B,2,FALSE)/((EOMONTH($G$3,0)+1)-$G$3)*((F227-$G$3)-(((EOMONTH($G$3,0)+1)-$G$3)-BO227-BU227-BR227))+VLOOKUP(C227,звания!A:B,2,FALSE)/((EOMONTH($G$3,0)+1)-$G$3)*(((EOMONTH($G$3,0)+1)-F227)),IF(F227&lt;$G$3,(VLOOKUP(C227,звания!A:B,2,FALSE)-VLOOKUP(E227,звания!A:B,2,FALSE))/((EOMONTH($BN$3,0)+1)-$BN$3)*(EOMONTH($BN$3,0)+1-F227)+VLOOKUP(C227,звания!A:B,2,FALSE)/((EOMONTH($G$3,0)+1)-$G$3)*BO227+VLOOKUP(C227,звания!A:B,2,FALSE)/((EOMONTH($G$3,0)+1)-$G$3)*BU227+VLOOKUP(C227,звания!A:B,2,FALSE)/((EOMONTH($G$3,0)+1)-$G$3)*BR227,0)))))</f>
        <v>530</v>
      </c>
      <c r="CF227" s="404">
        <f>IF(OR(CD227="Д",C227=0),0,IF(B227="Виключений зі списків",IF(BS227=0,(VLOOKUP(O227,звания!$D$2:$E$62,2,FALSE))/(EOMONTH($B$3,0)+1-$B$3)*BO227+(VLOOKUP(BQ227,звания!$D$2:$E$62,2,FALSE))/(EOMONTH($B$3,0)+1-$B$3)*BR227,(((VLOOKUP(O227,звания!$D$2:$E$62,2,FALSE))/(EOMONTH($B$3,0)+1-$B$3))*BO227)+(VLOOKUP(BQ227,звания!$D$2:$E$62,2,FALSE))/(EOMONTH($B$3,0)+1-$B$3)*BR227+(VLOOKUP(BS227,звания!$D$2:$E$62,2,FALSE))/(EOMONTH($B$3,0)+1-$B$3)*BU227),IF(BS227=0,(VLOOKUP(O227,звания!$D$2:$E$62,2,FALSE))/(EOMONTH($G$3,0)+1-$G$3)*BO227+(VLOOKUP(BQ227,звания!$D$2:$E$62,2,FALSE))/(EOMONTH($G$3,0)+1-$G$3)*BR227,(((VLOOKUP(O227,звания!$D$2:$E$62,2,FALSE))/(EOMONTH($G$3,0)+1-$G$3))*BO227)+(VLOOKUP(BQ227,звания!$D$2:$E$62,2,FALSE))/(EOMONTH($G$3,0)+1-$G$3)*BR227+(VLOOKUP(BS227,звания!$D$2:$E$62,2,FALSE))/(EOMONTH($G$3,0)+1-$G$3)*BU227+IF(BT227=0,0,(VLOOKUP(BS227,звания!$D$2:$E$62,2,FALSE))/(EOMONTH($BN$3,0)+1-$BN$3)*BT227-(VLOOKUP(O227,звания!$D$2:$E$62,2,FALSE))/(EOMONTH($BN$3,0)+1-$BN$3)*BT227))))</f>
        <v>2910</v>
      </c>
      <c r="CG227" s="404">
        <f t="shared" si="287"/>
        <v>860</v>
      </c>
      <c r="CH227" s="404">
        <f>IF(BW227=0,CF227*BX227%,IF(BW227&gt;0,((VLOOKUP(O227,звания!$D$2:$E$62,2,FALSE)/(EOMONTH($G$3,0)+1-$G$3)*BW227)*BX227%)))</f>
        <v>0</v>
      </c>
      <c r="CI227" s="404">
        <f>IF(BY227=0,CF227*BZ227%,IF(BY227&gt;0,(VLOOKUP(O227,звания!$D$2:$E$62,2,FALSE)/(EOMONTH($G$3,0)+1-$G$3)*BO227)*BZ227%)+(VLOOKUP(BS227,звания!$D$2:$E$62,2,FALSE)/(EOMONTH($G$3,0)+1-$G$3)*BU227)*BZ227%)</f>
        <v>0</v>
      </c>
      <c r="CJ227" s="404">
        <f>IF(CA227=0,CF227*CB227%,IF(CA227&gt;0,(VLOOKUP(O227,звания!$D$2:$E$62,2,FALSE)/(EOMONTH($G$3,0)+1-$G$3)*BO227)*CB227%)+(VLOOKUP(BS227,звания!$D$2:$E$62,2,FALSE)/(EOMONTH($G$3,0)+1-$G$3)*BU227)*CB227%)</f>
        <v>0</v>
      </c>
      <c r="CK227" s="404">
        <f>IF(CD227="Д",0,IF(CC227=0,CF227*CD227%,IF(CC227&gt;0,(VLOOKUP(O227,звания!$D$2:$E$62,2,FALSE)/(EOMONTH($G$3,0)+1-$G$3)*BO227)*CD227%)+(VLOOKUP(BS227,звания!$D$2:$E$62,2,FALSE)/(EOMONTH($G$3,0)+1-$G$3)*BU227)*CD227%))</f>
        <v>0</v>
      </c>
      <c r="CL227" s="404">
        <f>IF(BR227&gt;0,((VLOOKUP(C227,звания!$A$2:$B$62,2,FALSE)/(EOMONTH($G$3,0)+1-$G$3)*BO227+VLOOKUP(O227,звания!$D$2:$E$62,2,FALSE)/(EOMONTH($G$3,0)+1-$G$3)*BO227+(VLOOKUP(C227,звания!$A$2:$B$62,2,FALSE)/(EOMONTH($G$3,0)+1-$G$3)*BO227+VLOOKUP(O227,звания!$D$2:$E$62,2,FALSE)/(EOMONTH($G$3,0)+1-$G$3)*BO227)*BV227%)*BN227)+(VLOOKUP(C227,звания!$A$2:$B$62,2,FALSE)/(EOMONTH($G$3,0)+1-$G$3)*BU227+VLOOKUP(BS227,звания!$D$2:$E$62,2,FALSE)/(EOMONTH($G$3,0)+1-$G$3)*BU227+(VLOOKUP(C227,звания!$A$2:$B$62,2,FALSE)/(EOMONTH($G$3,0)+1-$G$3)*BU227+VLOOKUP(BS227,звания!$D$2:$E$62,2,FALSE)/(EOMONTH($G$3,0)+1-$G$3)*BU227)*BV227%)*BN227,(CE227+CF227+CG227)*BN227)</f>
        <v>2795</v>
      </c>
      <c r="CM227" s="404"/>
      <c r="CN227" s="404"/>
      <c r="CO227" s="432">
        <f t="shared" si="274"/>
        <v>4</v>
      </c>
      <c r="CP227" s="638"/>
      <c r="CQ227" s="637">
        <f>IF(CF227=0,0,IF((SUM(BH227:BM227)&gt;360),(VLOOKUP(O227,звания!$F$2:$G$62,2,FALSE))/100,VLOOKUP(O227,звания!$F$2:$H$62,3,FALSE)/100))</f>
        <v>3.01</v>
      </c>
      <c r="CR227" s="617">
        <f>IF(B227="Виключений зі списків",IF(AND(BU227=0,360-BH227&lt;0),(VLOOKUP(O227,звания!$D$2:$E$62,2,FALSE))/(EOMONTH($B$3,0)+1-$B$3)*BO227*CQ227,IF(AND(360-BH227&gt;=0,360-BH227&lt;(EOMONTH($B$3,0)+1-$B$3)),(CF227/(EOMONTH($B$3,0)-$B$3+1)*(360-BH227))*CQ227+(CF227/(EOMONTH($B$3,0)-$B$3+1)*((EOMONTH($B$3,0)-$B$3+1)-(360-BH227)))*VLOOKUP(O227,звания!$F$2:$H$62,2,FALSE)/100,((((VLOOKUP(O227,звания!$D$2:$E$62,2,FALSE))/(EOMONTH($B$3,0)+1-$B$3)*BO227*CQ227+(VLOOKUP(BS227,звания!$D$2:$E$62,2,FALSE))/(EOMONTH($B$3,0)+1-$B$3)*BU227*(VLOOKUP(BS227,звания!$F$2:$G$62,2,FALSE)*0.01)+(IF(BT227=0,0,(VLOOKUP(BS227,звания!$D$2:$E$62,2,FALSE)/(EOMONTH($G$3,0)+1-$G$3)*BT227*(VLOOKUP(BS227,звания!$F$2:$G$62,2,FALSE)))*0.01-(VLOOKUP(O227,звания!$D$2:$E$62,2,FALSE)/(EOMONTH($G$3,0)+1-$G$3)*BT227*(VLOOKUP(O227,звания!$F$2:$G$62,2,FALSE)))*0.01)))))/100*(100-CP227))),(IF(AND(BU227=0,360-BH227&lt;0,CP227=0),(VLOOKUP(O227,звания!$D$2:$E$62,2,FALSE))/(EOMONTH($G$3,0)+1-$G$3)*BO227*CQ227,IF(AND(360-BH227&gt;=0,360-BH227&lt;(EOMONTH($G$3,0)+1-$G$3)),(CF227/(EOMONTH($G$3,0)-$G$3+1)*(360-BH227))*CQ227+(CF227/(EOMONTH($G$3,0)-$G$3+1)*((EOMONTH($G$3,0)-$G$3+1)-(360-BH227)))*VLOOKUP(O227,звания!$F$2:$H$62,2,FALSE)/100,((((VLOOKUP(O227,звания!$D$2:$E$62,2,FALSE))/(EOMONTH($G$3,0)+1-$G$3)*BO227*CQ227+(VLOOKUP(BS227,звания!$D$2:$E$62,2,FALSE))/(EOMONTH($G$3,0)+1-$G$3)*BU227*(VLOOKUP(BS227,звания!$F$2:$G$62,2,FALSE)*0.01)))/100*(100-CP227)+(IF(BT227=0,0,(VLOOKUP(BS227,звания!$D$2:$E$62,2,FALSE)/(EOMONTH($BN$3,0)+1-$BN$3)*BT227*(VLOOKUP(BS227,звания!$F$2:$G$62,2,FALSE)))*0.01-(VLOOKUP(O227,звания!$D$2:$E$62,2,FALSE)/(EOMONTH($BN$3,0)+1-$BN$3)*BT227*(VLOOKUP(O227,звания!$F$2:$G$62,2,FALSE)))*0.01)))))))</f>
        <v>8759.1</v>
      </c>
      <c r="CS227" s="416">
        <f t="shared" si="308"/>
        <v>15854.1</v>
      </c>
      <c r="CT227" s="403"/>
      <c r="CU227" s="403"/>
      <c r="CV227" s="404">
        <f t="shared" si="275"/>
        <v>672.35</v>
      </c>
      <c r="CW227" s="426">
        <f t="shared" ref="CW227:CW232" si="316">CN227+SUM(CS227:CV227)</f>
        <v>16526.45</v>
      </c>
      <c r="CX227" s="404">
        <f t="shared" si="309"/>
        <v>2974.76</v>
      </c>
      <c r="CY227" s="1174">
        <v>5</v>
      </c>
      <c r="CZ227" s="404">
        <f t="shared" si="312"/>
        <v>203.63</v>
      </c>
      <c r="DA227" s="404"/>
      <c r="DB227" s="403"/>
      <c r="DC227" s="404"/>
      <c r="DD227" s="426">
        <f t="shared" si="296"/>
        <v>3178.39</v>
      </c>
      <c r="DE227" s="426">
        <f t="shared" si="301"/>
        <v>3487.9</v>
      </c>
      <c r="DF227" s="404">
        <f t="shared" ref="DF227:DF232" si="317">CX227</f>
        <v>2974.76</v>
      </c>
      <c r="DG227" s="426">
        <f t="shared" ref="DG227" si="318">IF(DP227=0,CW227-DD227+DF227,0)</f>
        <v>16322.82</v>
      </c>
      <c r="DH227" s="426">
        <f t="shared" ref="DH227" si="319">IF(DP227&gt;0,CW227-DD227+DF227,0)</f>
        <v>0</v>
      </c>
      <c r="DI227" s="421"/>
      <c r="DJ227" s="422" t="str">
        <f t="shared" si="264"/>
        <v xml:space="preserve">30 від 01.03   </v>
      </c>
      <c r="DK227" s="113" t="s">
        <v>1196</v>
      </c>
      <c r="DL227" s="28" t="s">
        <v>1197</v>
      </c>
      <c r="DM227" s="28" t="s">
        <v>1050</v>
      </c>
      <c r="DN227" s="28" t="s">
        <v>1198</v>
      </c>
      <c r="DO227" s="900">
        <v>3733007715</v>
      </c>
      <c r="DP227" s="888"/>
      <c r="DQ227" s="835"/>
      <c r="DR227" s="836"/>
      <c r="DS227" s="837"/>
      <c r="DT227" s="838"/>
      <c r="DU227" s="810"/>
      <c r="DV227" s="811"/>
      <c r="DZ227" s="105"/>
      <c r="EH227" s="543">
        <f t="shared" si="276"/>
        <v>2</v>
      </c>
      <c r="EI227" s="404" t="str">
        <f t="shared" si="277"/>
        <v>м-с</v>
      </c>
      <c r="EJ227" s="29" t="str">
        <f t="shared" si="278"/>
        <v>Кожокар С.Є.</v>
      </c>
      <c r="EK227" s="50"/>
      <c r="EL227" s="29"/>
      <c r="EM227" s="50"/>
      <c r="EN227" s="50"/>
      <c r="EO227" s="50"/>
      <c r="EP227" s="29"/>
    </row>
    <row r="228" spans="1:146" ht="17.45" hidden="1" customHeight="1">
      <c r="A228" s="402">
        <v>222</v>
      </c>
      <c r="B228" s="869" t="s">
        <v>851</v>
      </c>
      <c r="C228" s="911"/>
      <c r="D228" s="403">
        <f t="shared" si="314"/>
        <v>0</v>
      </c>
      <c r="E228" s="416"/>
      <c r="F228" s="417"/>
      <c r="G228" s="406" t="str">
        <f t="shared" si="304"/>
        <v>0.0.0</v>
      </c>
      <c r="H228" s="407" t="str">
        <f t="shared" si="305"/>
        <v>0.0.0</v>
      </c>
      <c r="I228" s="407" t="str">
        <f t="shared" si="306"/>
        <v>0.0.0</v>
      </c>
      <c r="J228" s="407" t="str">
        <f t="shared" si="279"/>
        <v>0.0.0</v>
      </c>
      <c r="K228" s="407" t="str">
        <f t="shared" si="280"/>
        <v>0.0.0</v>
      </c>
      <c r="L228" s="407" t="str">
        <f t="shared" si="281"/>
        <v>0.0.0</v>
      </c>
      <c r="M228" s="407" t="str">
        <f t="shared" si="282"/>
        <v>0.0.0</v>
      </c>
      <c r="N228" s="408" t="str">
        <f t="shared" si="307"/>
        <v>0.0.0</v>
      </c>
      <c r="O228" s="930">
        <v>5</v>
      </c>
      <c r="P228" s="417"/>
      <c r="Q228" s="417"/>
      <c r="R228" s="417"/>
      <c r="S228" s="417"/>
      <c r="T228" s="417"/>
      <c r="U228" s="417"/>
      <c r="V228" s="714"/>
      <c r="W228" s="714"/>
      <c r="X228" s="417"/>
      <c r="Y228" s="417"/>
      <c r="Z228" s="714"/>
      <c r="AA228" s="714"/>
      <c r="AB228" s="417"/>
      <c r="AC228" s="417"/>
      <c r="AD228" s="714"/>
      <c r="AE228" s="714"/>
      <c r="AF228" s="417"/>
      <c r="AG228" s="417"/>
      <c r="AH228" s="714"/>
      <c r="AI228" s="714"/>
      <c r="AJ228" s="417"/>
      <c r="AK228" s="417"/>
      <c r="AL228" s="714"/>
      <c r="AM228" s="714"/>
      <c r="AN228" s="417"/>
      <c r="AO228" s="417"/>
      <c r="AP228" s="714"/>
      <c r="AQ228" s="714"/>
      <c r="AR228" s="417"/>
      <c r="AS228" s="417"/>
      <c r="AT228" s="714"/>
      <c r="AU228" s="714"/>
      <c r="AV228" s="417"/>
      <c r="AW228" s="417"/>
      <c r="AX228" s="716"/>
      <c r="AY228" s="716"/>
      <c r="AZ228" s="635"/>
      <c r="BA228" s="635"/>
      <c r="BB228" s="716"/>
      <c r="BC228" s="716"/>
      <c r="BD228" s="635"/>
      <c r="BE228" s="635"/>
      <c r="BF228" s="717"/>
      <c r="BG228" s="717"/>
      <c r="BH228" s="432">
        <f t="shared" si="310"/>
        <v>0</v>
      </c>
      <c r="BI228" s="432">
        <f t="shared" si="283"/>
        <v>0</v>
      </c>
      <c r="BJ228" s="432">
        <f t="shared" si="284"/>
        <v>0</v>
      </c>
      <c r="BK228" s="432">
        <f t="shared" si="285"/>
        <v>0</v>
      </c>
      <c r="BL228" s="432">
        <f t="shared" si="286"/>
        <v>0</v>
      </c>
      <c r="BM228" s="436">
        <f t="shared" si="315"/>
        <v>0</v>
      </c>
      <c r="BN228" s="462">
        <v>0.65</v>
      </c>
      <c r="BO228" s="427">
        <f t="shared" si="311"/>
        <v>28</v>
      </c>
      <c r="BP228" s="419"/>
      <c r="BQ228" s="700"/>
      <c r="BR228" s="419"/>
      <c r="BS228" s="700"/>
      <c r="BT228" s="700"/>
      <c r="BU228" s="700"/>
      <c r="BV228" s="427">
        <f t="shared" si="271"/>
        <v>0</v>
      </c>
      <c r="BW228" s="419"/>
      <c r="BX228" s="781"/>
      <c r="BY228" s="700"/>
      <c r="BZ228" s="432"/>
      <c r="CA228" s="700"/>
      <c r="CB228" s="432"/>
      <c r="CC228" s="700"/>
      <c r="CD228" s="432"/>
      <c r="CE228" s="404">
        <f>IF(OR(C228=0,CD228="Д"),0,IF(AND(C228&gt;0,E228=0),VLOOKUP(C228,звания!A:B,2,FALSE)/((EOMONTH($G$3,0)+1)-$G$3)*BO228+VLOOKUP(C228,звания!A:B,2,FALSE)/((EOMONTH($G$3,0)+1)-$G$3)*BR228+VLOOKUP(C228,звания!A:B,2,FALSE)/((EOMONTH($G$3,0)+1)-$G$3)*BU228,IF(AND(C228&gt;0,E228&gt;0,F228&gt;=$G$3,BO228=(EOMONTH($G$3,0)+1)-$G$3),(VLOOKUP(E228,звания!A:B,2,FALSE)/(EOMONTH($G$3,0)-$G$3+1))*(F228-$G$3)+(VLOOKUP(C228,звания!A:B,2,FALSE)/(EOMONTH($G$3,0)-$G$3+1))*((EOMONTH($G$3,0)-$G$3+1)-(F228-$G$3)),IF(AND(C228&gt;0,E228&gt;0,F228&gt;$G$3,BO228&lt;(EOMONTH($G$3,0)+1)-$G$3,BO228&lt;&gt;0),VLOOKUP(E228,звания!A:B,2,FALSE)/((EOMONTH($G$3,0)+1)-$G$3)*((F228-$G$3)-(((EOMONTH($G$3,0)+1)-$G$3)-BO228-BU228-BR228))+VLOOKUP(C228,звания!A:B,2,FALSE)/((EOMONTH($G$3,0)+1)-$G$3)*(((EOMONTH($G$3,0)+1)-F228)),IF(F228&lt;$G$3,(VLOOKUP(C228,звания!A:B,2,FALSE)-VLOOKUP(E228,звания!A:B,2,FALSE))/((EOMONTH($BN$3,0)+1)-$BN$3)*(EOMONTH($BN$3,0)+1-F228)+VLOOKUP(C228,звания!A:B,2,FALSE)/((EOMONTH($G$3,0)+1)-$G$3)*BO228+VLOOKUP(C228,звания!A:B,2,FALSE)/((EOMONTH($G$3,0)+1)-$G$3)*BU228+VLOOKUP(C228,звания!A:B,2,FALSE)/((EOMONTH($G$3,0)+1)-$G$3)*BR228,0)))))</f>
        <v>0</v>
      </c>
      <c r="CF228" s="404">
        <f>IF(OR(CD228="Д",C228=0),0,IF(B228="Виключений зі списків",IF(BS228=0,(VLOOKUP(O228,звания!$D$2:$E$62,2,FALSE))/(EOMONTH($B$3,0)+1-$B$3)*BO228+(VLOOKUP(BQ228,звания!$D$2:$E$62,2,FALSE))/(EOMONTH($B$3,0)+1-$B$3)*BR228,(((VLOOKUP(O228,звания!$D$2:$E$62,2,FALSE))/(EOMONTH($B$3,0)+1-$B$3))*BO228)+(VLOOKUP(BQ228,звания!$D$2:$E$62,2,FALSE))/(EOMONTH($B$3,0)+1-$B$3)*BR228+(VLOOKUP(BS228,звания!$D$2:$E$62,2,FALSE))/(EOMONTH($B$3,0)+1-$B$3)*BU228),IF(BS228=0,(VLOOKUP(O228,звания!$D$2:$E$62,2,FALSE))/(EOMONTH($G$3,0)+1-$G$3)*BO228+(VLOOKUP(BQ228,звания!$D$2:$E$62,2,FALSE))/(EOMONTH($G$3,0)+1-$G$3)*BR228,(((VLOOKUP(O228,звания!$D$2:$E$62,2,FALSE))/(EOMONTH($G$3,0)+1-$G$3))*BO228)+(VLOOKUP(BQ228,звания!$D$2:$E$62,2,FALSE))/(EOMONTH($G$3,0)+1-$G$3)*BR228+(VLOOKUP(BS228,звания!$D$2:$E$62,2,FALSE))/(EOMONTH($G$3,0)+1-$G$3)*BU228+IF(BT228=0,0,(VLOOKUP(BS228,звания!$D$2:$E$62,2,FALSE))/(EOMONTH($BN$3,0)+1-$BN$3)*BT228-(VLOOKUP(O228,звания!$D$2:$E$62,2,FALSE))/(EOMONTH($BN$3,0)+1-$BN$3)*BT228))))</f>
        <v>0</v>
      </c>
      <c r="CG228" s="404">
        <f t="shared" si="287"/>
        <v>0</v>
      </c>
      <c r="CH228" s="404">
        <f>IF(BW228=0,CF228*BX228%,IF(BW228&gt;0,((VLOOKUP(O228,звания!$D$2:$E$62,2,FALSE)/(EOMONTH($G$3,0)+1-$G$3)*BW228)*BX228%)))</f>
        <v>0</v>
      </c>
      <c r="CI228" s="404">
        <f>IF(BY228=0,CF228*BZ228%,IF(BY228&gt;0,(VLOOKUP(O228,звания!$D$2:$E$62,2,FALSE)/(EOMONTH($G$3,0)+1-$G$3)*BO228)*BZ228%)+(VLOOKUP(BS228,звания!$D$2:$E$62,2,FALSE)/(EOMONTH($G$3,0)+1-$G$3)*BU228)*BZ228%)</f>
        <v>0</v>
      </c>
      <c r="CJ228" s="404">
        <f>IF(CA228=0,CF228*CB228%,IF(CA228&gt;0,(VLOOKUP(O228,звания!$D$2:$E$62,2,FALSE)/(EOMONTH($G$3,0)+1-$G$3)*BO228)*CB228%)+(VLOOKUP(BS228,звания!$D$2:$E$62,2,FALSE)/(EOMONTH($G$3,0)+1-$G$3)*BU228)*CB228%)</f>
        <v>0</v>
      </c>
      <c r="CK228" s="404">
        <f>IF(CD228="Д",0,IF(CC228=0,CF228*CD228%,IF(CC228&gt;0,(VLOOKUP(O228,звания!$D$2:$E$62,2,FALSE)/(EOMONTH($G$3,0)+1-$G$3)*BO228)*CD228%)+(VLOOKUP(BS228,звания!$D$2:$E$62,2,FALSE)/(EOMONTH($G$3,0)+1-$G$3)*BU228)*CD228%))</f>
        <v>0</v>
      </c>
      <c r="CL228" s="404">
        <f>IF(BR228&gt;0,((VLOOKUP(C228,звания!$A$2:$B$62,2,FALSE)/(EOMONTH($G$3,0)+1-$G$3)*BO228+VLOOKUP(O228,звания!$D$2:$E$62,2,FALSE)/(EOMONTH($G$3,0)+1-$G$3)*BO228+(VLOOKUP(C228,звания!$A$2:$B$62,2,FALSE)/(EOMONTH($G$3,0)+1-$G$3)*BO228+VLOOKUP(O228,звания!$D$2:$E$62,2,FALSE)/(EOMONTH($G$3,0)+1-$G$3)*BO228)*BV228%)*BN228)+(VLOOKUP(C228,звания!$A$2:$B$62,2,FALSE)/(EOMONTH($G$3,0)+1-$G$3)*BU228+VLOOKUP(BS228,звания!$D$2:$E$62,2,FALSE)/(EOMONTH($G$3,0)+1-$G$3)*BU228+(VLOOKUP(C228,звания!$A$2:$B$62,2,FALSE)/(EOMONTH($G$3,0)+1-$G$3)*BU228+VLOOKUP(BS228,звания!$D$2:$E$62,2,FALSE)/(EOMONTH($G$3,0)+1-$G$3)*BU228)*BV228%)*BN228,(CE228+CF228+CG228)*BN228)</f>
        <v>0</v>
      </c>
      <c r="CM228" s="404"/>
      <c r="CN228" s="404"/>
      <c r="CO228" s="432">
        <f t="shared" si="274"/>
        <v>0</v>
      </c>
      <c r="CP228" s="638"/>
      <c r="CQ228" s="637">
        <f>IF(CF228=0,0,IF((SUM(BH228:BM228)&gt;360),(VLOOKUP(O228,звания!$F$2:$G$62,2,FALSE))/100,VLOOKUP(O228,звания!$F$2:$H$62,3,FALSE)/100))</f>
        <v>0</v>
      </c>
      <c r="CR228" s="617">
        <f>IF(B228="Виключений зі списків",IF(AND(BU228=0,360-BH228&lt;0),(VLOOKUP(O228,звания!$D$2:$E$62,2,FALSE))/(EOMONTH($B$3,0)+1-$B$3)*BO228*CQ228,IF(AND(360-BH228&gt;=0,360-BH228&lt;(EOMONTH($B$3,0)+1-$B$3)),(CF228/(EOMONTH($B$3,0)-$B$3+1)*(360-BH228))*CQ228+(CF228/(EOMONTH($B$3,0)-$B$3+1)*((EOMONTH($B$3,0)-$B$3+1)-(360-BH228)))*VLOOKUP(O228,звания!$F$2:$H$62,2,FALSE)/100,((((VLOOKUP(O228,звания!$D$2:$E$62,2,FALSE))/(EOMONTH($B$3,0)+1-$B$3)*BO228*CQ228+(VLOOKUP(BS228,звания!$D$2:$E$62,2,FALSE))/(EOMONTH($B$3,0)+1-$B$3)*BU228*(VLOOKUP(BS228,звания!$F$2:$G$62,2,FALSE)*0.01)+(IF(BT228=0,0,(VLOOKUP(BS228,звания!$D$2:$E$62,2,FALSE)/(EOMONTH($G$3,0)+1-$G$3)*BT228*(VLOOKUP(BS228,звания!$F$2:$G$62,2,FALSE)))*0.01-(VLOOKUP(O228,звания!$D$2:$E$62,2,FALSE)/(EOMONTH($G$3,0)+1-$G$3)*BT228*(VLOOKUP(O228,звания!$F$2:$G$62,2,FALSE)))*0.01)))))/100*(100-CP228))),(IF(AND(BU228=0,360-BH228&lt;0,CP228=0),(VLOOKUP(O228,звания!$D$2:$E$62,2,FALSE))/(EOMONTH($G$3,0)+1-$G$3)*BO228*CQ228,IF(AND(360-BH228&gt;=0,360-BH228&lt;(EOMONTH($G$3,0)+1-$G$3)),(CF228/(EOMONTH($G$3,0)-$G$3+1)*(360-BH228))*CQ228+(CF228/(EOMONTH($G$3,0)-$G$3+1)*((EOMONTH($G$3,0)-$G$3+1)-(360-BH228)))*VLOOKUP(O228,звания!$F$2:$H$62,2,FALSE)/100,((((VLOOKUP(O228,звания!$D$2:$E$62,2,FALSE))/(EOMONTH($G$3,0)+1-$G$3)*BO228*CQ228+(VLOOKUP(BS228,звания!$D$2:$E$62,2,FALSE))/(EOMONTH($G$3,0)+1-$G$3)*BU228*(VLOOKUP(BS228,звания!$F$2:$G$62,2,FALSE)*0.01)))/100*(100-CP228)+(IF(BT228=0,0,(VLOOKUP(BS228,звания!$D$2:$E$62,2,FALSE)/(EOMONTH($BN$3,0)+1-$BN$3)*BT228*(VLOOKUP(BS228,звания!$F$2:$G$62,2,FALSE)))*0.01-(VLOOKUP(O228,звания!$D$2:$E$62,2,FALSE)/(EOMONTH($BN$3,0)+1-$BN$3)*BT228*(VLOOKUP(O228,звания!$F$2:$G$62,2,FALSE)))*0.01)))))))</f>
        <v>0</v>
      </c>
      <c r="CS228" s="416">
        <f t="shared" si="308"/>
        <v>0</v>
      </c>
      <c r="CT228" s="403"/>
      <c r="CU228" s="403"/>
      <c r="CV228" s="403">
        <f t="shared" si="275"/>
        <v>0</v>
      </c>
      <c r="CW228" s="556">
        <f t="shared" si="316"/>
        <v>0</v>
      </c>
      <c r="CX228" s="403">
        <f t="shared" si="309"/>
        <v>0</v>
      </c>
      <c r="CY228" s="403"/>
      <c r="CZ228" s="404">
        <f t="shared" si="312"/>
        <v>0</v>
      </c>
      <c r="DA228" s="403"/>
      <c r="DB228" s="403"/>
      <c r="DC228" s="403"/>
      <c r="DD228" s="421">
        <f t="shared" si="296"/>
        <v>0</v>
      </c>
      <c r="DE228" s="421">
        <f t="shared" si="301"/>
        <v>0</v>
      </c>
      <c r="DF228" s="403">
        <f t="shared" si="317"/>
        <v>0</v>
      </c>
      <c r="DG228" s="421">
        <f t="shared" ref="DG228:DG291" si="320">IF(DP228=0,CW228-DD228+DF228,0)</f>
        <v>0</v>
      </c>
      <c r="DH228" s="421">
        <f t="shared" ref="DH228:DH291" si="321">IF(DP228&gt;0,CW228-DD228+DF228,0)</f>
        <v>0</v>
      </c>
      <c r="DI228" s="421"/>
      <c r="DJ228" s="422" t="str">
        <f t="shared" si="264"/>
        <v xml:space="preserve">    </v>
      </c>
      <c r="DK228" s="113"/>
      <c r="DL228" s="28" t="s">
        <v>975</v>
      </c>
      <c r="DM228" s="28"/>
      <c r="DN228" s="28"/>
      <c r="DO228" s="901"/>
      <c r="DP228" s="888"/>
      <c r="DQ228" s="817"/>
      <c r="DR228" s="818"/>
      <c r="DS228" s="819"/>
      <c r="DT228" s="820"/>
      <c r="DU228" s="124"/>
      <c r="DV228" s="122"/>
      <c r="DX228" s="84"/>
      <c r="DY228" s="84"/>
      <c r="DZ228" s="105"/>
      <c r="EB228" s="84"/>
      <c r="EC228" s="84"/>
      <c r="EG228" s="19"/>
      <c r="EH228" s="543">
        <f t="shared" si="276"/>
        <v>0</v>
      </c>
      <c r="EI228" s="404">
        <f t="shared" si="277"/>
        <v>0</v>
      </c>
      <c r="EJ228" s="29">
        <f t="shared" si="278"/>
        <v>0</v>
      </c>
      <c r="EK228" s="50"/>
      <c r="EL228" s="29"/>
      <c r="EM228" s="50"/>
      <c r="EN228" s="50"/>
      <c r="EO228" s="50"/>
      <c r="EP228" s="29"/>
    </row>
    <row r="229" spans="1:146" ht="17.45" customHeight="1">
      <c r="A229" s="650">
        <v>223</v>
      </c>
      <c r="B229" s="869" t="s">
        <v>823</v>
      </c>
      <c r="C229" s="911" t="s">
        <v>708</v>
      </c>
      <c r="D229" s="404" t="str">
        <f t="shared" si="314"/>
        <v>М'ясний О.О.</v>
      </c>
      <c r="E229" s="416"/>
      <c r="F229" s="417"/>
      <c r="G229" s="409" t="str">
        <f>IF(P229&gt;$G$3,0,CONCATENATE((INT((BH229)/360)+INT((BI229)/360)+INT((BJ229)/360)+INT((BK229)/360)+INT((BL229)/360)+INT((BM229)/360))+INT((INT(MOD((BH229),360)/30)+INT(MOD((BI229),360)/30)+INT(MOD((BJ229),360)/30)+INT(MOD((BK229),360)/30)+INT(MOD((BL229),360)/30)+INT(MOD((BM229),360)/30)+INT((MOD(MOD((BH229),360),30)+MOD(MOD((BI229),360),30)+MOD(MOD((BJ229),360),30)+MOD(MOD((BK229),360),30)+MOD(MOD((BL229),360),30)+MOD(MOD((BM229),360),30))/30))/12),".",MOD(INT(MOD((BH229),360)/30)+INT(MOD((BI229),360)/30)+INT(MOD((BJ229),360)/30)+INT(MOD((BK229),360)/30)+INT(MOD((BL229),360)/30)+INT(MOD((BM229),360)/30)+INT((MOD(MOD((BH229),360),30)+MOD(MOD((BI229),360),30)+MOD(MOD((BJ229),360),30)+MOD(MOD((BK229),360),30)+MOD(MOD((BL229),360),30)+MOD(MOD((BM229),360),30))/30),12),".",INT(MOD(MOD(MOD((BH229),360),30)+MOD(MOD((BI229),360),30)+MOD(MOD((BJ229),360),30)+MOD(MOD((BK229),360),30)+MOD(MOD((BL229),360),30)+MOD(MOD((BM229),360),30),30))))</f>
        <v>0.0.0</v>
      </c>
      <c r="H229" s="407" t="str">
        <f t="shared" si="305"/>
        <v>0.0.0</v>
      </c>
      <c r="I229" s="407" t="str">
        <f t="shared" si="306"/>
        <v>0.0.0</v>
      </c>
      <c r="J229" s="407" t="str">
        <f t="shared" si="279"/>
        <v>0.0.0</v>
      </c>
      <c r="K229" s="407" t="str">
        <f t="shared" si="280"/>
        <v>0.0.0</v>
      </c>
      <c r="L229" s="407" t="str">
        <f t="shared" si="281"/>
        <v>0.0.0</v>
      </c>
      <c r="M229" s="407" t="str">
        <f t="shared" si="282"/>
        <v>0.0.0</v>
      </c>
      <c r="N229" s="408" t="str">
        <f t="shared" si="307"/>
        <v>0.0.0</v>
      </c>
      <c r="O229" s="930">
        <v>5</v>
      </c>
      <c r="P229" s="417"/>
      <c r="Q229" s="417"/>
      <c r="R229" s="417"/>
      <c r="S229" s="417"/>
      <c r="T229" s="417"/>
      <c r="U229" s="417"/>
      <c r="V229" s="714"/>
      <c r="W229" s="714"/>
      <c r="X229" s="417"/>
      <c r="Y229" s="417"/>
      <c r="Z229" s="714"/>
      <c r="AA229" s="714"/>
      <c r="AB229" s="417"/>
      <c r="AC229" s="417"/>
      <c r="AD229" s="714"/>
      <c r="AE229" s="714"/>
      <c r="AF229" s="417"/>
      <c r="AG229" s="417"/>
      <c r="AH229" s="714"/>
      <c r="AI229" s="714"/>
      <c r="AJ229" s="417"/>
      <c r="AK229" s="417"/>
      <c r="AL229" s="714"/>
      <c r="AM229" s="714"/>
      <c r="AN229" s="417"/>
      <c r="AO229" s="417"/>
      <c r="AP229" s="714"/>
      <c r="AQ229" s="714"/>
      <c r="AR229" s="417"/>
      <c r="AS229" s="417"/>
      <c r="AT229" s="714"/>
      <c r="AU229" s="714"/>
      <c r="AV229" s="417"/>
      <c r="AW229" s="417"/>
      <c r="AX229" s="716"/>
      <c r="AY229" s="716"/>
      <c r="AZ229" s="635"/>
      <c r="BA229" s="635"/>
      <c r="BB229" s="716"/>
      <c r="BC229" s="716"/>
      <c r="BD229" s="635"/>
      <c r="BE229" s="635"/>
      <c r="BF229" s="717"/>
      <c r="BG229" s="717"/>
      <c r="BH229" s="432">
        <f t="shared" si="310"/>
        <v>0</v>
      </c>
      <c r="BI229" s="432">
        <f t="shared" si="283"/>
        <v>0</v>
      </c>
      <c r="BJ229" s="432">
        <f t="shared" si="284"/>
        <v>0</v>
      </c>
      <c r="BK229" s="432">
        <f t="shared" si="285"/>
        <v>0</v>
      </c>
      <c r="BL229" s="432">
        <f t="shared" si="286"/>
        <v>0</v>
      </c>
      <c r="BM229" s="436">
        <f t="shared" si="315"/>
        <v>0</v>
      </c>
      <c r="BN229" s="462">
        <v>0.65</v>
      </c>
      <c r="BO229" s="427">
        <f t="shared" si="311"/>
        <v>28</v>
      </c>
      <c r="BP229" s="419"/>
      <c r="BQ229" s="700"/>
      <c r="BR229" s="419"/>
      <c r="BS229" s="700"/>
      <c r="BT229" s="700"/>
      <c r="BU229" s="700"/>
      <c r="BV229" s="427">
        <f>IF((BH229+BI229+BJ229+BK229+BL229+BM229)&lt;360,0,IF(AND((BH229+BI229+BJ229+BK229+BL229+BM229)&gt;=360,(BH229+BI229+BJ229+BK229+BL229+BM229)&lt;1800),25,IF(AND((BH229+BI229+BJ229+BK229+BL229+BM229)&gt;=1800,(BH229+BI229+BJ229+BK229+BL229+BM229)&lt;3600),30,IF(AND((BH229+BI229+BJ229+BK229+BL229+BM229)&gt;=3600,(BH229+BI229+BJ229+BK229+BL229+BM229)&lt;5400),35,IF(AND((BH229+BI229+BJ229+BK229+BL229+BM229)&gt;=5400,(BH229+BI229+BJ229+BK229+BL229+BM229)&lt;7200),40,IF(AND((BH229+BI229+BJ229+BK229+BL229+BM229)&gt;=7200,(BH229+BI229+BJ229+BK229+BL229+BM229)&lt;9000),45,IF((BH229+BI229+BJ229+BK229+BL229+BM229)&gt;=9000,50,"ПРОВЕРЬ")))))))</f>
        <v>0</v>
      </c>
      <c r="BW229" s="427"/>
      <c r="BX229" s="432"/>
      <c r="BY229" s="700"/>
      <c r="BZ229" s="432"/>
      <c r="CA229" s="700"/>
      <c r="CB229" s="432"/>
      <c r="CC229" s="700"/>
      <c r="CD229" s="432"/>
      <c r="CE229" s="404">
        <f>IF(OR(C229=0,CD229="Д"),0,IF(AND(C229&gt;0,E229=0),VLOOKUP(C229,звания!A:B,2,FALSE)/((EOMONTH($G$3,0)+1)-$G$3)*BO229+VLOOKUP(C229,звания!A:B,2,FALSE)/((EOMONTH($G$3,0)+1)-$G$3)*BR229+VLOOKUP(C229,звания!A:B,2,FALSE)/((EOMONTH($G$3,0)+1)-$G$3)*BU229,IF(AND(C229&gt;0,E229&gt;0,F229&gt;=$G$3,BO229=(EOMONTH($G$3,0)+1)-$G$3),(VLOOKUP(E229,звания!A:B,2,FALSE)/(EOMONTH($G$3,0)-$G$3+1))*(F229-$G$3)+(VLOOKUP(C229,звания!A:B,2,FALSE)/(EOMONTH($G$3,0)-$G$3+1))*((EOMONTH($G$3,0)-$G$3+1)-(F229-$G$3)),IF(AND(C229&gt;0,E229&gt;0,F229&gt;$G$3,BO229&lt;(EOMONTH($G$3,0)+1)-$G$3,BO229&lt;&gt;0),VLOOKUP(E229,звания!A:B,2,FALSE)/((EOMONTH($G$3,0)+1)-$G$3)*((F229-$G$3)-(((EOMONTH($G$3,0)+1)-$G$3)-BO229-BU229-BR229))+VLOOKUP(C229,звания!A:B,2,FALSE)/((EOMONTH($G$3,0)+1)-$G$3)*(((EOMONTH($G$3,0)+1)-F229)),IF(F229&lt;$G$3,(VLOOKUP(C229,звания!A:B,2,FALSE)-VLOOKUP(E229,звания!A:B,2,FALSE))/((EOMONTH($BN$3,0)+1)-$BN$3)*(EOMONTH($BN$3,0)+1-F229)+VLOOKUP(C229,звания!A:B,2,FALSE)/((EOMONTH($G$3,0)+1)-$G$3)*BO229+VLOOKUP(C229,звания!A:B,2,FALSE)/((EOMONTH($G$3,0)+1)-$G$3)*BU229+VLOOKUP(C229,звания!A:B,2,FALSE)/((EOMONTH($G$3,0)+1)-$G$3)*BR229,0)))))</f>
        <v>530</v>
      </c>
      <c r="CF229" s="404">
        <f>IF(OR(CD229="Д",C229=0),0,IF(B229="Виключений зі списків",IF(BS229=0,(VLOOKUP(O229,звания!$D$2:$E$62,2,FALSE))/(EOMONTH($B$3,0)+1-$B$3)*BO229+(VLOOKUP(BQ229,звания!$D$2:$E$62,2,FALSE))/(EOMONTH($B$3,0)+1-$B$3)*BR229,(((VLOOKUP(O229,звания!$D$2:$E$62,2,FALSE))/(EOMONTH($B$3,0)+1-$B$3))*BO229)+(VLOOKUP(BQ229,звания!$D$2:$E$62,2,FALSE))/(EOMONTH($B$3,0)+1-$B$3)*BR229+(VLOOKUP(BS229,звания!$D$2:$E$62,2,FALSE))/(EOMONTH($B$3,0)+1-$B$3)*BU229),IF(BS229=0,(VLOOKUP(O229,звания!$D$2:$E$62,2,FALSE))/(EOMONTH($G$3,0)+1-$G$3)*BO229+(VLOOKUP(BQ229,звания!$D$2:$E$62,2,FALSE))/(EOMONTH($G$3,0)+1-$G$3)*BR229,(((VLOOKUP(O229,звания!$D$2:$E$62,2,FALSE))/(EOMONTH($G$3,0)+1-$G$3))*BO229)+(VLOOKUP(BQ229,звания!$D$2:$E$62,2,FALSE))/(EOMONTH($G$3,0)+1-$G$3)*BR229+(VLOOKUP(BS229,звания!$D$2:$E$62,2,FALSE))/(EOMONTH($G$3,0)+1-$G$3)*BU229+IF(BT229=0,0,(VLOOKUP(BS229,звания!$D$2:$E$62,2,FALSE))/(EOMONTH($BN$3,0)+1-$BN$3)*BT229-(VLOOKUP(O229,звания!$D$2:$E$62,2,FALSE))/(EOMONTH($BN$3,0)+1-$BN$3)*BT229))))</f>
        <v>2820</v>
      </c>
      <c r="CG229" s="404">
        <f>IF(AND(SUM(BH229:BM229)&lt;360,((EOMONTH($G$3,0)-$G$3+1+(SUM(BH229:BM229)))&gt;0),SUM(BH229:BM229)+EOMONTH($G$3,0)-$G$3+1&lt;360),(CE229+CF229)*BV229%,IF(SUM(BH229:BM229)+EOMONTH($G$3,0)-$G$3+1&lt;=1800,((CE229+CF229)/(EOMONTH($G$3,0)-$G$3+1))*(360-SUM(BH229:BM229))*BV229%+(((CE229+CF229)/(EOMONTH($G$3,0)-$G$3+1))*((EOMONTH($G$3,0)-$G$3+1)-(360-SUM(BH229:BM229))))*25%,IF(AND(SUM(BH229:BM229)&lt;1800,((EOMONTH($G$3,0)-$G$3+1+SUM(BH229:BM229))&gt;=360),SUM(BH229:BM229)+EOMONTH($G$3,0)-$G$3+1&lt;1800),(CE229+CF229)*BV229%,IF(SUM(BH229:BM229)+EOMONTH($G$3,0)-$G$3+1&lt;=3600,((CE229+CF229)/(EOMONTH($G$3,0)-$G$3+1))*(1800-SUM(BH229:BM229))*BV229%+(((CE229+CF229)/(EOMONTH($G$3,0)-$G$3+1))*((EOMONTH($G$3,0)-$G$3+1)-(1800-SUM(BH229:BM229)))*30%),IF(AND(SUM(BH229:BM229)&lt;3600,((EOMONTH($G$3,0)-$G$3+1+SUM(BH229:BM229))&gt;=1800),SUM(BH229:BM229)+EOMONTH($G$3,0)-$G$3+1&lt;3600),(CE229+CF229)*BV229%,IF(SUM(BH229:BM229)+EOMONTH($G$3,0)-$G$3+1&lt;=5400,((CE229+CF229)/(EOMONTH($G$3,0)-$G$3+1))*(3600-SUM(BH229:BM229))*BV229%+(((CE229+CF229)/(EOMONTH($G$3,0)-$G$3+1))*((EOMONTH($G$3,0)-$G$3+1)-(3600-SUM(BH229:BM229))))*35%,IF(AND(SUM(BH229:BM229)&lt;5400,((EOMONTH($G$3,0)-$G$3+1+SUM(BH229:BM229))&gt;=3600),SUM(BH229:BM229)+EOMONTH($G$3,0)-$G$3+1&lt;5400),(CE229+CF229)*BV229%,IF(SUM(BH229:BM229)+EOMONTH($G$3,0)-$G$3+1&lt;=7200,((CE229+CF229)/(EOMONTH($G$3,0)-$G$3+1))*(5400-SUM(BH229:BM229))*BV229%+(((CE229+CF229)/(EOMONTH($G$3,0)-$G$3+1))*((EOMONTH($G$3,0)-$G$3+1)-(5400-SUM(BH229:BM229))))*40%,IF(AND(SUM(BH229:BM229)&lt;7200,((EOMONTH($G$3,0)-$G$3+1+SUM(BH229:BM229))&gt;=5400),SUM(BH229:BM229)+EOMONTH($G$3,0)-$G$3+1&lt;7200),(CE229+CF229)*BV229%,IF(SUM(BH229:BM229)+EOMONTH($G$3,0)-$G$3+1&lt;=9000,((CE229+CF229)/(EOMONTH($G$3,0)-$G$3+1))*(7200-SUM(BH229:BM229))*BV229%+(((CE229+CF229)/(EOMONTH($G$3,0)-$G$3+1))*((EOMONTH($G$3,0)-$G$3+1)-(7200-SUM(BH229:BM229))))*45%,IF(SUM(BH229:BM229)+EOMONTH($G$3,0)-$G$3+1&gt;=9000,((CE229+CF229)/(EOMONTH($G$3,0)-$G$3+1))*(9000-SUM(BH229:BM229))*BV229%+(((CE229+CF229)/(EOMONTH($G$3,0)-$G$3+1))*((EOMONTH($G$3,0)-$G$3+1)-(9000-SUM(BH229:BM229))))*50%,0)))))))))))</f>
        <v>0</v>
      </c>
      <c r="CH229" s="404">
        <f>IF(BW229=0,CF229*BX229%,IF(BW229&gt;0,((VLOOKUP(O229,звания!$D$2:$E$62,2,FALSE)/(EOMONTH($G$3,0)+1-$G$3)*BW229)*BX229%)))</f>
        <v>0</v>
      </c>
      <c r="CI229" s="404">
        <f>IF(BY229=0,CF229*BZ229%,IF(BY229&gt;0,(VLOOKUP(O229,звания!$D$2:$E$62,2,FALSE)/(EOMONTH($G$3,0)+1-$G$3)*BO229)*BZ229%)+(VLOOKUP(BS229,звания!$D$2:$E$62,2,FALSE)/(EOMONTH($G$3,0)+1-$G$3)*BU229)*BZ229%)</f>
        <v>0</v>
      </c>
      <c r="CJ229" s="404">
        <f>IF(CA229=0,CF229*CB229%,IF(CA229&gt;0,(VLOOKUP(O229,звания!$D$2:$E$62,2,FALSE)/(EOMONTH($G$3,0)+1-$G$3)*BO229)*CB229%)+(VLOOKUP(BS229,звания!$D$2:$E$62,2,FALSE)/(EOMONTH($G$3,0)+1-$G$3)*BU229)*CB229%)</f>
        <v>0</v>
      </c>
      <c r="CK229" s="404">
        <f>IF(CD229="Д",0,IF(CC229=0,CF229*CD229%,IF(CC229&gt;0,(VLOOKUP(O229,звания!$D$2:$E$62,2,FALSE)/(EOMONTH($G$3,0)+1-$G$3)*BO229)*CD229%)+(VLOOKUP(BS229,звания!$D$2:$E$62,2,FALSE)/(EOMONTH($G$3,0)+1-$G$3)*BU229)*CD229%))</f>
        <v>0</v>
      </c>
      <c r="CL229" s="404">
        <f>IF(BR229&gt;0,((VLOOKUP(C229,звания!$A$2:$B$62,2,FALSE)/(EOMONTH($G$3,0)+1-$G$3)*BO229+VLOOKUP(O229,звания!$D$2:$E$62,2,FALSE)/(EOMONTH($G$3,0)+1-$G$3)*BO229+(VLOOKUP(C229,звания!$A$2:$B$62,2,FALSE)/(EOMONTH($G$3,0)+1-$G$3)*BO229+VLOOKUP(O229,звания!$D$2:$E$62,2,FALSE)/(EOMONTH($G$3,0)+1-$G$3)*BO229)*BV229%)*BN229)+(VLOOKUP(C229,звания!$A$2:$B$62,2,FALSE)/(EOMONTH($G$3,0)+1-$G$3)*BU229+VLOOKUP(BS229,звания!$D$2:$E$62,2,FALSE)/(EOMONTH($G$3,0)+1-$G$3)*BU229+(VLOOKUP(C229,звания!$A$2:$B$62,2,FALSE)/(EOMONTH($G$3,0)+1-$G$3)*BU229+VLOOKUP(BS229,звания!$D$2:$E$62,2,FALSE)/(EOMONTH($G$3,0)+1-$G$3)*BU229)*BV229%)*BN229,(CE229+CF229+CG229)*BN229)</f>
        <v>2177.5</v>
      </c>
      <c r="CM229" s="404"/>
      <c r="CN229" s="404"/>
      <c r="CO229" s="432">
        <f t="shared" si="274"/>
        <v>4</v>
      </c>
      <c r="CP229" s="638"/>
      <c r="CQ229" s="637">
        <f>IF(CF229=0,0,IF((SUM(BH229:BM229)&gt;360),(VLOOKUP(O229,звания!$F$2:$G$62,2,FALSE))/100,VLOOKUP(O229,звания!$F$2:$H$62,3,FALSE)/100))</f>
        <v>3.07</v>
      </c>
      <c r="CR229" s="617">
        <f>IF(B229="Виключений зі списків",IF(AND(BU229=0,360-BH229&lt;0),(VLOOKUP(O229,звания!$D$2:$E$62,2,FALSE))/(EOMONTH($B$3,0)+1-$B$3)*BO229*CQ229,IF(AND(360-BH229&gt;=0,360-BH229&lt;(EOMONTH($B$3,0)+1-$B$3)),(CF229/(EOMONTH($B$3,0)-$B$3+1)*(360-BH229))*CQ229+(CF229/(EOMONTH($B$3,0)-$B$3+1)*((EOMONTH($B$3,0)-$B$3+1)-(360-BH229)))*VLOOKUP(O229,звания!$F$2:$H$62,2,FALSE)/100,((((VLOOKUP(O229,звания!$D$2:$E$62,2,FALSE))/(EOMONTH($B$3,0)+1-$B$3)*BO229*CQ229+(VLOOKUP(BS229,звания!$D$2:$E$62,2,FALSE))/(EOMONTH($B$3,0)+1-$B$3)*BU229*(VLOOKUP(BS229,звания!$F$2:$G$62,2,FALSE)*0.01)+(IF(BT229=0,0,(VLOOKUP(BS229,звания!$D$2:$E$62,2,FALSE)/(EOMONTH($G$3,0)+1-$G$3)*BT229*(VLOOKUP(BS229,звания!$F$2:$G$62,2,FALSE)))*0.01-(VLOOKUP(O229,звания!$D$2:$E$62,2,FALSE)/(EOMONTH($G$3,0)+1-$G$3)*BT229*(VLOOKUP(O229,звания!$F$2:$G$62,2,FALSE)))*0.01)))))/100*(100-CP229))),(IF(AND(BU229=0,360-BH229&lt;0,CP229=0),(VLOOKUP(O229,звания!$D$2:$E$62,2,FALSE))/(EOMONTH($G$3,0)+1-$G$3)*BO229*CQ229,IF(AND(360-BH229&gt;=0,360-BH229&lt;(EOMONTH($G$3,0)+1-$G$3)),(CF229/(EOMONTH($G$3,0)-$G$3+1)*(360-BH229))*CQ229+(CF229/(EOMONTH($G$3,0)-$G$3+1)*((EOMONTH($G$3,0)-$G$3+1)-(360-BH229)))*VLOOKUP(O229,звания!$F$2:$H$62,2,FALSE)/100,((((VLOOKUP(O229,звания!$D$2:$E$62,2,FALSE))/(EOMONTH($G$3,0)+1-$G$3)*BO229*CQ229+(VLOOKUP(BS229,звания!$D$2:$E$62,2,FALSE))/(EOMONTH($G$3,0)+1-$G$3)*BU229*(VLOOKUP(BS229,звания!$F$2:$G$62,2,FALSE)*0.01)))/100*(100-CP229)+(IF(BT229=0,0,(VLOOKUP(BS229,звания!$D$2:$E$62,2,FALSE)/(EOMONTH($BN$3,0)+1-$BN$3)*BT229*(VLOOKUP(BS229,звания!$F$2:$G$62,2,FALSE)))*0.01-(VLOOKUP(O229,звания!$D$2:$E$62,2,FALSE)/(EOMONTH($BN$3,0)+1-$BN$3)*BT229*(VLOOKUP(O229,звания!$F$2:$G$62,2,FALSE)))*0.01)))))))</f>
        <v>8657.4</v>
      </c>
      <c r="CS229" s="416">
        <f>SUM(CE229:CM229,CR229)</f>
        <v>14184.9</v>
      </c>
      <c r="CT229" s="403"/>
      <c r="CU229" s="403"/>
      <c r="CV229" s="404">
        <f t="shared" si="275"/>
        <v>672.35</v>
      </c>
      <c r="CW229" s="426">
        <f t="shared" si="316"/>
        <v>14857.25</v>
      </c>
      <c r="CX229" s="404">
        <f>IF(CU229=0,CW229*0.18,(CW229-CU229)*0.18)</f>
        <v>2674.31</v>
      </c>
      <c r="CY229" s="1174">
        <v>5</v>
      </c>
      <c r="CZ229" s="404">
        <f t="shared" si="312"/>
        <v>183.06</v>
      </c>
      <c r="DA229" s="404"/>
      <c r="DB229" s="403"/>
      <c r="DC229" s="404"/>
      <c r="DD229" s="426">
        <f t="shared" si="296"/>
        <v>2857.37</v>
      </c>
      <c r="DE229" s="426">
        <f t="shared" si="301"/>
        <v>3120.68</v>
      </c>
      <c r="DF229" s="404">
        <f t="shared" si="317"/>
        <v>2674.31</v>
      </c>
      <c r="DG229" s="426">
        <f t="shared" si="320"/>
        <v>14674.19</v>
      </c>
      <c r="DH229" s="426">
        <f t="shared" si="321"/>
        <v>0</v>
      </c>
      <c r="DI229" s="421"/>
      <c r="DJ229" s="403"/>
      <c r="DK229" s="113" t="s">
        <v>1199</v>
      </c>
      <c r="DL229" s="28" t="s">
        <v>1200</v>
      </c>
      <c r="DM229" s="28" t="s">
        <v>874</v>
      </c>
      <c r="DN229" s="28" t="s">
        <v>949</v>
      </c>
      <c r="DO229" s="908" t="s">
        <v>1237</v>
      </c>
      <c r="DP229" s="888"/>
      <c r="DQ229" s="817"/>
      <c r="DR229" s="818"/>
      <c r="DS229" s="819"/>
      <c r="DT229" s="820"/>
      <c r="DU229" s="124"/>
      <c r="DV229" s="110"/>
      <c r="DZ229" s="105"/>
      <c r="EH229" s="543">
        <f t="shared" si="276"/>
        <v>2</v>
      </c>
      <c r="EI229" s="404" t="str">
        <f t="shared" si="277"/>
        <v>м-с</v>
      </c>
      <c r="EJ229" s="29" t="str">
        <f t="shared" si="278"/>
        <v>М'ясний О.О.</v>
      </c>
      <c r="EK229" s="50"/>
      <c r="EL229" s="29"/>
      <c r="EM229" s="50"/>
      <c r="EN229" s="50"/>
      <c r="EO229" s="50"/>
      <c r="EP229" s="29"/>
    </row>
    <row r="230" spans="1:146" ht="17.45" hidden="1" customHeight="1">
      <c r="A230" s="446">
        <v>224</v>
      </c>
      <c r="B230" s="449"/>
      <c r="C230" s="916"/>
      <c r="D230" s="403" t="str">
        <f t="shared" si="314"/>
        <v xml:space="preserve"> </v>
      </c>
      <c r="E230" s="416"/>
      <c r="F230" s="417"/>
      <c r="G230" s="406" t="str">
        <f>IF(P230&gt;$G$3,0,CONCATENATE((INT((BH230)/360)+INT((BI230)/360)+INT((BJ230)/360)+INT((BK230)/360)+INT((BL230)/360)+INT((BM230)/360))+INT((INT(MOD((BH230),360)/30)+INT(MOD((BI230),360)/30)+INT(MOD((BJ230),360)/30)+INT(MOD((BK230),360)/30)+INT(MOD((BL230),360)/30)+INT(MOD((BM230),360)/30)+INT((MOD(MOD((BH230),360),30)+MOD(MOD((BI230),360),30)+MOD(MOD((BJ230),360),30)+MOD(MOD((BK230),360),30)+MOD(MOD((BL230),360),30)+MOD(MOD((BM230),360),30))/30))/12),".",MOD(INT(MOD((BH230),360)/30)+INT(MOD((BI230),360)/30)+INT(MOD((BJ230),360)/30)+INT(MOD((BK230),360)/30)+INT(MOD((BL230),360)/30)+INT(MOD((BM230),360)/30)+INT((MOD(MOD((BH230),360),30)+MOD(MOD((BI230),360),30)+MOD(MOD((BJ230),360),30)+MOD(MOD((BK230),360),30)+MOD(MOD((BL230),360),30)+MOD(MOD((BM230),360),30))/30),12),".",INT(MOD(MOD(MOD((BH230),360),30)+MOD(MOD((BI230),360),30)+MOD(MOD((BJ230),360),30)+MOD(MOD((BK230),360),30)+MOD(MOD((BL230),360),30)+MOD(MOD((BM230),360),30),30))))</f>
        <v>0.0.0</v>
      </c>
      <c r="H230" s="407" t="str">
        <f t="shared" si="305"/>
        <v>0.0.0</v>
      </c>
      <c r="I230" s="407" t="str">
        <f t="shared" si="306"/>
        <v>0.0.0</v>
      </c>
      <c r="J230" s="407" t="str">
        <f t="shared" si="279"/>
        <v>0.0.0</v>
      </c>
      <c r="K230" s="407" t="str">
        <f t="shared" si="280"/>
        <v>0.0.0</v>
      </c>
      <c r="L230" s="407" t="str">
        <f t="shared" si="281"/>
        <v>0.0.0</v>
      </c>
      <c r="M230" s="407" t="str">
        <f t="shared" si="282"/>
        <v>0.0.0</v>
      </c>
      <c r="N230" s="408" t="str">
        <f t="shared" si="307"/>
        <v>0.0.0</v>
      </c>
      <c r="O230" s="916"/>
      <c r="P230" s="417"/>
      <c r="Q230" s="417"/>
      <c r="R230" s="417"/>
      <c r="S230" s="417"/>
      <c r="T230" s="417"/>
      <c r="U230" s="417"/>
      <c r="V230" s="714"/>
      <c r="W230" s="714"/>
      <c r="X230" s="417"/>
      <c r="Y230" s="417"/>
      <c r="Z230" s="714"/>
      <c r="AA230" s="714"/>
      <c r="AB230" s="417"/>
      <c r="AC230" s="417"/>
      <c r="AD230" s="714"/>
      <c r="AE230" s="714"/>
      <c r="AF230" s="417"/>
      <c r="AG230" s="417"/>
      <c r="AH230" s="714"/>
      <c r="AI230" s="714"/>
      <c r="AJ230" s="417"/>
      <c r="AK230" s="417"/>
      <c r="AL230" s="714"/>
      <c r="AM230" s="714"/>
      <c r="AN230" s="417"/>
      <c r="AO230" s="417"/>
      <c r="AP230" s="714"/>
      <c r="AQ230" s="714"/>
      <c r="AR230" s="417"/>
      <c r="AS230" s="417"/>
      <c r="AT230" s="714"/>
      <c r="AU230" s="714"/>
      <c r="AV230" s="417"/>
      <c r="AW230" s="417"/>
      <c r="AX230" s="716"/>
      <c r="AY230" s="716"/>
      <c r="AZ230" s="635"/>
      <c r="BA230" s="635"/>
      <c r="BB230" s="716"/>
      <c r="BC230" s="716"/>
      <c r="BD230" s="635"/>
      <c r="BE230" s="635"/>
      <c r="BF230" s="717"/>
      <c r="BG230" s="717"/>
      <c r="BH230" s="432">
        <f t="shared" si="310"/>
        <v>0</v>
      </c>
      <c r="BI230" s="432">
        <f t="shared" si="283"/>
        <v>0</v>
      </c>
      <c r="BJ230" s="432">
        <f t="shared" si="284"/>
        <v>0</v>
      </c>
      <c r="BK230" s="432">
        <f t="shared" si="285"/>
        <v>0</v>
      </c>
      <c r="BL230" s="432">
        <f t="shared" si="286"/>
        <v>0</v>
      </c>
      <c r="BM230" s="436">
        <f t="shared" si="315"/>
        <v>0</v>
      </c>
      <c r="BN230" s="462">
        <v>0.65</v>
      </c>
      <c r="BO230" s="427">
        <f t="shared" si="311"/>
        <v>0</v>
      </c>
      <c r="BP230" s="774"/>
      <c r="BQ230" s="700"/>
      <c r="BR230" s="419"/>
      <c r="BS230" s="700"/>
      <c r="BT230" s="700"/>
      <c r="BU230" s="700"/>
      <c r="BV230" s="427">
        <f>IF((BH230+BI230+BJ230+BK230+BL230+BM230)&lt;360,0,IF(AND((BH230+BI230+BJ230+BK230+BL230+BM230)&gt;=360,(BH230+BI230+BJ230+BK230+BL230+BM230)&lt;1800),25,IF(AND((BH230+BI230+BJ230+BK230+BL230+BM230)&gt;=1800,(BH230+BI230+BJ230+BK230+BL230+BM230)&lt;3600),30,IF(AND((BH230+BI230+BJ230+BK230+BL230+BM230)&gt;=3600,(BH230+BI230+BJ230+BK230+BL230+BM230)&lt;5400),35,IF(AND((BH230+BI230+BJ230+BK230+BL230+BM230)&gt;=5400,(BH230+BI230+BJ230+BK230+BL230+BM230)&lt;7200),40,IF(AND((BH230+BI230+BJ230+BK230+BL230+BM230)&gt;=7200,(BH230+BI230+BJ230+BK230+BL230+BM230)&lt;9000),45,IF((BH230+BI230+BJ230+BK230+BL230+BM230)&gt;=9000,50,"ПРОВЕРЬ")))))))</f>
        <v>0</v>
      </c>
      <c r="BW230" s="419"/>
      <c r="BX230" s="782"/>
      <c r="BY230" s="419"/>
      <c r="BZ230" s="432"/>
      <c r="CA230" s="419"/>
      <c r="CB230" s="427"/>
      <c r="CC230" s="419"/>
      <c r="CD230" s="427"/>
      <c r="CE230" s="404">
        <f>IF(OR(C230=0,CD230="Д"),0,IF(AND(C230&gt;0,E230=0),VLOOKUP(C230,звания!A:B,2,FALSE)/((EOMONTH($G$3,0)+1)-$G$3)*BO230+VLOOKUP(C230,звания!A:B,2,FALSE)/((EOMONTH($G$3,0)+1)-$G$3)*BR230+VLOOKUP(C230,звания!A:B,2,FALSE)/((EOMONTH($G$3,0)+1)-$G$3)*BU230,IF(AND(C230&gt;0,E230&gt;0,F230&gt;=$G$3,BO230=(EOMONTH($G$3,0)+1)-$G$3),(VLOOKUP(E230,звания!A:B,2,FALSE)/(EOMONTH($G$3,0)-$G$3+1))*(F230-$G$3)+(VLOOKUP(C230,звания!A:B,2,FALSE)/(EOMONTH($G$3,0)-$G$3+1))*((EOMONTH($G$3,0)-$G$3+1)-(F230-$G$3)),IF(AND(C230&gt;0,E230&gt;0,F230&gt;$G$3,BO230&lt;(EOMONTH($G$3,0)+1)-$G$3,BO230&lt;&gt;0),VLOOKUP(E230,звания!A:B,2,FALSE)/((EOMONTH($G$3,0)+1)-$G$3)*((F230-$G$3)-(((EOMONTH($G$3,0)+1)-$G$3)-BO230-BU230-BR230))+VLOOKUP(C230,звания!A:B,2,FALSE)/((EOMONTH($G$3,0)+1)-$G$3)*(((EOMONTH($G$3,0)+1)-F230)),IF(F230&lt;$G$3,(VLOOKUP(C230,звания!A:B,2,FALSE)-VLOOKUP(E230,звания!A:B,2,FALSE))/((EOMONTH($BN$3,0)+1)-$BN$3)*(EOMONTH($BN$3,0)+1-F230)+VLOOKUP(C230,звания!A:B,2,FALSE)/((EOMONTH($G$3,0)+1)-$G$3)*BO230+VLOOKUP(C230,звания!A:B,2,FALSE)/((EOMONTH($G$3,0)+1)-$G$3)*BU230+VLOOKUP(C230,звания!A:B,2,FALSE)/((EOMONTH($G$3,0)+1)-$G$3)*BR230,0)))))</f>
        <v>0</v>
      </c>
      <c r="CF230" s="404">
        <f>IF(OR(CD230="Д",C230=0),0,IF(B230="Виключений зі списків",IF(BS230=0,(VLOOKUP(O230,звания!$D$2:$E$62,2,FALSE))/(EOMONTH($B$3,0)+1-$B$3)*BO230+(VLOOKUP(BQ230,звания!$D$2:$E$62,2,FALSE))/(EOMONTH($B$3,0)+1-$B$3)*BR230,(((VLOOKUP(O230,звания!$D$2:$E$62,2,FALSE))/(EOMONTH($B$3,0)+1-$B$3))*BO230)+(VLOOKUP(BQ230,звания!$D$2:$E$62,2,FALSE))/(EOMONTH($B$3,0)+1-$B$3)*BR230+(VLOOKUP(BS230,звания!$D$2:$E$62,2,FALSE))/(EOMONTH($B$3,0)+1-$B$3)*BU230),IF(BS230=0,(VLOOKUP(O230,звания!$D$2:$E$62,2,FALSE))/(EOMONTH($G$3,0)+1-$G$3)*BO230+(VLOOKUP(BQ230,звания!$D$2:$E$62,2,FALSE))/(EOMONTH($G$3,0)+1-$G$3)*BR230,(((VLOOKUP(O230,звания!$D$2:$E$62,2,FALSE))/(EOMONTH($G$3,0)+1-$G$3))*BO230)+(VLOOKUP(BQ230,звания!$D$2:$E$62,2,FALSE))/(EOMONTH($G$3,0)+1-$G$3)*BR230+(VLOOKUP(BS230,звания!$D$2:$E$62,2,FALSE))/(EOMONTH($G$3,0)+1-$G$3)*BU230+IF(BT230=0,0,(VLOOKUP(BS230,звания!$D$2:$E$62,2,FALSE))/(EOMONTH($BN$3,0)+1-$BN$3)*BT230-(VLOOKUP(O230,звания!$D$2:$E$62,2,FALSE))/(EOMONTH($BN$3,0)+1-$BN$3)*BT230))))</f>
        <v>0</v>
      </c>
      <c r="CG230" s="404">
        <f>IF(AND(SUM(BH230:BM230)&lt;360,((EOMONTH($G$3,0)-$G$3+1+(SUM(BH230:BM230)))&gt;0),SUM(BH230:BM230)+EOMONTH($G$3,0)-$G$3+1&lt;360),(CE230+CF230)*BV230%,IF(SUM(BH230:BM230)+EOMONTH($G$3,0)-$G$3+1&lt;=1800,((CE230+CF230)/(EOMONTH($G$3,0)-$G$3+1))*(360-SUM(BH230:BM230))*BV230%+(((CE230+CF230)/(EOMONTH($G$3,0)-$G$3+1))*((EOMONTH($G$3,0)-$G$3+1)-(360-SUM(BH230:BM230))))*25%,IF(AND(SUM(BH230:BM230)&lt;1800,((EOMONTH($G$3,0)-$G$3+1+SUM(BH230:BM230))&gt;=360),SUM(BH230:BM230)+EOMONTH($G$3,0)-$G$3+1&lt;1800),(CE230+CF230)*BV230%,IF(SUM(BH230:BM230)+EOMONTH($G$3,0)-$G$3+1&lt;=3600,((CE230+CF230)/(EOMONTH($G$3,0)-$G$3+1))*(1800-SUM(BH230:BM230))*BV230%+(((CE230+CF230)/(EOMONTH($G$3,0)-$G$3+1))*((EOMONTH($G$3,0)-$G$3+1)-(1800-SUM(BH230:BM230)))*30%),IF(AND(SUM(BH230:BM230)&lt;3600,((EOMONTH($G$3,0)-$G$3+1+SUM(BH230:BM230))&gt;=1800),SUM(BH230:BM230)+EOMONTH($G$3,0)-$G$3+1&lt;3600),(CE230+CF230)*BV230%,IF(SUM(BH230:BM230)+EOMONTH($G$3,0)-$G$3+1&lt;=5400,((CE230+CF230)/(EOMONTH($G$3,0)-$G$3+1))*(3600-SUM(BH230:BM230))*BV230%+(((CE230+CF230)/(EOMONTH($G$3,0)-$G$3+1))*((EOMONTH($G$3,0)-$G$3+1)-(3600-SUM(BH230:BM230))))*35%,IF(AND(SUM(BH230:BM230)&lt;5400,((EOMONTH($G$3,0)-$G$3+1+SUM(BH230:BM230))&gt;=3600),SUM(BH230:BM230)+EOMONTH($G$3,0)-$G$3+1&lt;5400),(CE230+CF230)*BV230%,IF(SUM(BH230:BM230)+EOMONTH($G$3,0)-$G$3+1&lt;=7200,((CE230+CF230)/(EOMONTH($G$3,0)-$G$3+1))*(5400-SUM(BH230:BM230))*BV230%+(((CE230+CF230)/(EOMONTH($G$3,0)-$G$3+1))*((EOMONTH($G$3,0)-$G$3+1)-(5400-SUM(BH230:BM230))))*40%,IF(AND(SUM(BH230:BM230)&lt;7200,((EOMONTH($G$3,0)-$G$3+1+SUM(BH230:BM230))&gt;=5400),SUM(BH230:BM230)+EOMONTH($G$3,0)-$G$3+1&lt;7200),(CE230+CF230)*BV230%,IF(SUM(BH230:BM230)+EOMONTH($G$3,0)-$G$3+1&lt;=9000,((CE230+CF230)/(EOMONTH($G$3,0)-$G$3+1))*(7200-SUM(BH230:BM230))*BV230%+(((CE230+CF230)/(EOMONTH($G$3,0)-$G$3+1))*((EOMONTH($G$3,0)-$G$3+1)-(7200-SUM(BH230:BM230))))*45%,IF(SUM(BH230:BM230)+EOMONTH($G$3,0)-$G$3+1&gt;=9000,((CE230+CF230)/(EOMONTH($G$3,0)-$G$3+1))*(9000-SUM(BH230:BM230))*BV230%+(((CE230+CF230)/(EOMONTH($G$3,0)-$G$3+1))*((EOMONTH($G$3,0)-$G$3+1)-(9000-SUM(BH230:BM230))))*50%,0)))))))))))</f>
        <v>0</v>
      </c>
      <c r="CH230" s="404">
        <f>IF(BW230=0,CF230*BX230%,IF(BW230&gt;0,((VLOOKUP(O230,звания!$D$2:$E$62,2,FALSE)/(EOMONTH($G$3,0)+1-$G$3)*BW230)*BX230%)))</f>
        <v>0</v>
      </c>
      <c r="CI230" s="404">
        <f>IF(BY230=0,CF230*BZ230%,IF(BY230&gt;0,(VLOOKUP(O230,звания!$D$2:$E$62,2,FALSE)/(EOMONTH($G$3,0)+1-$G$3)*BO230)*BZ230%)+(VLOOKUP(BS230,звания!$D$2:$E$62,2,FALSE)/(EOMONTH($G$3,0)+1-$G$3)*BU230)*BZ230%)</f>
        <v>0</v>
      </c>
      <c r="CJ230" s="404">
        <f>IF(CA230=0,CF230*CB230%,IF(CA230&gt;0,(VLOOKUP(O230,звания!$D$2:$E$62,2,FALSE)/(EOMONTH($G$3,0)+1-$G$3)*BO230)*CB230%)+(VLOOKUP(BS230,звания!$D$2:$E$62,2,FALSE)/(EOMONTH($G$3,0)+1-$G$3)*BU230)*CB230%)</f>
        <v>0</v>
      </c>
      <c r="CK230" s="404">
        <f>IF(CD230="Д",0,IF(CC230=0,CF230*CD230%,IF(CC230&gt;0,(VLOOKUP(O230,звания!$D$2:$E$62,2,FALSE)/(EOMONTH($G$3,0)+1-$G$3)*BO230)*CD230%)+(VLOOKUP(BS230,звания!$D$2:$E$62,2,FALSE)/(EOMONTH($G$3,0)+1-$G$3)*BU230)*CD230%))</f>
        <v>0</v>
      </c>
      <c r="CL230" s="404">
        <f>IF(BR230&gt;0,((VLOOKUP(C230,звания!$A$2:$B$62,2,FALSE)/(EOMONTH($G$3,0)+1-$G$3)*BO230+VLOOKUP(O230,звания!$D$2:$E$62,2,FALSE)/(EOMONTH($G$3,0)+1-$G$3)*BO230+(VLOOKUP(C230,звания!$A$2:$B$62,2,FALSE)/(EOMONTH($G$3,0)+1-$G$3)*BO230+VLOOKUP(O230,звания!$D$2:$E$62,2,FALSE)/(EOMONTH($G$3,0)+1-$G$3)*BO230)*BV230%)*BN230)+(VLOOKUP(C230,звания!$A$2:$B$62,2,FALSE)/(EOMONTH($G$3,0)+1-$G$3)*BU230+VLOOKUP(BS230,звания!$D$2:$E$62,2,FALSE)/(EOMONTH($G$3,0)+1-$G$3)*BU230+(VLOOKUP(C230,звания!$A$2:$B$62,2,FALSE)/(EOMONTH($G$3,0)+1-$G$3)*BU230+VLOOKUP(BS230,звания!$D$2:$E$62,2,FALSE)/(EOMONTH($G$3,0)+1-$G$3)*BU230)*BV230%)*BN230,(CE230+CF230+CG230)*BN230)</f>
        <v>0</v>
      </c>
      <c r="CM230" s="404"/>
      <c r="CN230" s="404"/>
      <c r="CO230" s="432">
        <f t="shared" si="274"/>
        <v>0</v>
      </c>
      <c r="CP230" s="638"/>
      <c r="CQ230" s="637">
        <f>IF(CF230=0,0,IF((SUM(BH230:BM230)&gt;360),(VLOOKUP(O230,звания!$F$2:$G$62,2,FALSE))/100,VLOOKUP(O230,звания!$F$2:$H$62,3,FALSE)/100))</f>
        <v>0</v>
      </c>
      <c r="CR230" s="617">
        <f>IF(B230="Виключений зі списків",IF(AND(BU230=0,360-BH230&lt;0),(VLOOKUP(O230,звания!$D$2:$E$62,2,FALSE))/(EOMONTH($B$3,0)+1-$B$3)*BO230*CQ230,IF(AND(360-BH230&gt;=0,360-BH230&lt;(EOMONTH($B$3,0)+1-$B$3)),(CF230/(EOMONTH($B$3,0)-$B$3+1)*(360-BH230))*CQ230+(CF230/(EOMONTH($B$3,0)-$B$3+1)*((EOMONTH($B$3,0)-$B$3+1)-(360-BH230)))*VLOOKUP(O230,звания!$F$2:$H$62,2,FALSE)/100,((((VLOOKUP(O230,звания!$D$2:$E$62,2,FALSE))/(EOMONTH($B$3,0)+1-$B$3)*BO230*CQ230+(VLOOKUP(BS230,звания!$D$2:$E$62,2,FALSE))/(EOMONTH($B$3,0)+1-$B$3)*BU230*(VLOOKUP(BS230,звания!$F$2:$G$62,2,FALSE)*0.01)+(IF(BT230=0,0,(VLOOKUP(BS230,звания!$D$2:$E$62,2,FALSE)/(EOMONTH($G$3,0)+1-$G$3)*BT230*(VLOOKUP(BS230,звания!$F$2:$G$62,2,FALSE)))*0.01-(VLOOKUP(O230,звания!$D$2:$E$62,2,FALSE)/(EOMONTH($G$3,0)+1-$G$3)*BT230*(VLOOKUP(O230,звания!$F$2:$G$62,2,FALSE)))*0.01)))))/100*(100-CP230))),(IF(AND(BU230=0,360-BH230&lt;0,CP230=0),(VLOOKUP(O230,звания!$D$2:$E$62,2,FALSE))/(EOMONTH($G$3,0)+1-$G$3)*BO230*CQ230,IF(AND(360-BH230&gt;=0,360-BH230&lt;(EOMONTH($G$3,0)+1-$G$3)),(CF230/(EOMONTH($G$3,0)-$G$3+1)*(360-BH230))*CQ230+(CF230/(EOMONTH($G$3,0)-$G$3+1)*((EOMONTH($G$3,0)-$G$3+1)-(360-BH230)))*VLOOKUP(O230,звания!$F$2:$H$62,2,FALSE)/100,((((VLOOKUP(O230,звания!$D$2:$E$62,2,FALSE))/(EOMONTH($G$3,0)+1-$G$3)*BO230*CQ230+(VLOOKUP(BS230,звания!$D$2:$E$62,2,FALSE))/(EOMONTH($G$3,0)+1-$G$3)*BU230*(VLOOKUP(BS230,звания!$F$2:$G$62,2,FALSE)*0.01)))/100*(100-CP230)+(IF(BT230=0,0,(VLOOKUP(BS230,звания!$D$2:$E$62,2,FALSE)/(EOMONTH($BN$3,0)+1-$BN$3)*BT230*(VLOOKUP(BS230,звания!$F$2:$G$62,2,FALSE)))*0.01-(VLOOKUP(O230,звания!$D$2:$E$62,2,FALSE)/(EOMONTH($BN$3,0)+1-$BN$3)*BT230*(VLOOKUP(O230,звания!$F$2:$G$62,2,FALSE)))*0.01)))))))</f>
        <v>0</v>
      </c>
      <c r="CS230" s="416">
        <f>SUM(CE230:CM230,CR230)</f>
        <v>0</v>
      </c>
      <c r="CT230" s="403"/>
      <c r="CU230" s="403"/>
      <c r="CV230" s="403">
        <f t="shared" si="275"/>
        <v>0</v>
      </c>
      <c r="CW230" s="556">
        <f t="shared" si="316"/>
        <v>0</v>
      </c>
      <c r="CX230" s="403">
        <f>IF(CU230=0,CW230*0.18,(CW230-CU230)*0.18)</f>
        <v>0</v>
      </c>
      <c r="CY230" s="403"/>
      <c r="CZ230" s="404">
        <f t="shared" si="312"/>
        <v>0</v>
      </c>
      <c r="DA230" s="403"/>
      <c r="DB230" s="403"/>
      <c r="DC230" s="403"/>
      <c r="DD230" s="421">
        <f t="shared" si="296"/>
        <v>0</v>
      </c>
      <c r="DE230" s="421">
        <f t="shared" si="301"/>
        <v>0</v>
      </c>
      <c r="DF230" s="403">
        <f t="shared" si="317"/>
        <v>0</v>
      </c>
      <c r="DG230" s="421">
        <f t="shared" si="320"/>
        <v>0</v>
      </c>
      <c r="DH230" s="421">
        <f t="shared" si="321"/>
        <v>0</v>
      </c>
      <c r="DI230" s="421"/>
      <c r="DJ230" s="403"/>
      <c r="DK230" s="113" t="s">
        <v>477</v>
      </c>
      <c r="DL230" s="28"/>
      <c r="DM230" s="28"/>
      <c r="DN230" s="28"/>
      <c r="DO230" s="901"/>
      <c r="DP230" s="888"/>
      <c r="DQ230" s="817"/>
      <c r="DR230" s="818"/>
      <c r="DS230" s="819"/>
      <c r="DT230" s="820"/>
      <c r="DU230" s="124"/>
      <c r="DV230" s="110"/>
      <c r="DZ230" s="105"/>
      <c r="EH230" s="543">
        <f t="shared" si="276"/>
        <v>0</v>
      </c>
      <c r="EI230" s="404">
        <f t="shared" si="277"/>
        <v>0</v>
      </c>
      <c r="EJ230" s="29" t="str">
        <f t="shared" si="278"/>
        <v xml:space="preserve"> </v>
      </c>
      <c r="EK230" s="50"/>
      <c r="EL230" s="29"/>
      <c r="EM230" s="50"/>
      <c r="EN230" s="50"/>
      <c r="EO230" s="50"/>
      <c r="EP230" s="29"/>
    </row>
    <row r="231" spans="1:146" ht="17.45" customHeight="1">
      <c r="A231" s="427">
        <v>225</v>
      </c>
      <c r="B231" s="869" t="s">
        <v>852</v>
      </c>
      <c r="C231" s="911" t="s">
        <v>35</v>
      </c>
      <c r="D231" s="404" t="str">
        <f>DK231</f>
        <v>Стрельцов О.П.</v>
      </c>
      <c r="E231" s="416"/>
      <c r="F231" s="417"/>
      <c r="G231" s="409" t="str">
        <f>IF(P231&gt;$G$3,0,CONCATENATE((INT((BH231)/360)+INT((BI231)/360)+INT((BJ231)/360)+INT((BK231)/360)+INT((BL231)/360)+INT((BM231)/360))+INT((INT(MOD((BH231),360)/30)+INT(MOD((BI231),360)/30)+INT(MOD((BJ231),360)/30)+INT(MOD((BK231),360)/30)+INT(MOD((BL231),360)/30)+INT(MOD((BM231),360)/30)+INT((MOD(MOD((BH231),360),30)+MOD(MOD((BI231),360),30)+MOD(MOD((BJ231),360),30)+MOD(MOD((BK231),360),30)+MOD(MOD((BL231),360),30)+MOD(MOD((BM231),360),30))/30))/12),".",MOD(INT(MOD((BH231),360)/30)+INT(MOD((BI231),360)/30)+INT(MOD((BJ231),360)/30)+INT(MOD((BK231),360)/30)+INT(MOD((BL231),360)/30)+INT(MOD((BM231),360)/30)+INT((MOD(MOD((BH231),360),30)+MOD(MOD((BI231),360),30)+MOD(MOD((BJ231),360),30)+MOD(MOD((BK231),360),30)+MOD(MOD((BL231),360),30)+MOD(MOD((BM231),360),30))/30),12),".",INT(MOD(MOD(MOD((BH231),360),30)+MOD(MOD((BI231),360),30)+MOD(MOD((BJ231),360),30)+MOD(MOD((BK231),360),30)+MOD(MOD((BL231),360),30)+MOD(MOD((BM231),360),30),30))))</f>
        <v>8.1.19</v>
      </c>
      <c r="H231" s="407" t="str">
        <f>CONCATENATE(INT((BH231)/360),".",INT(MOD((BH231),360)/30),".",MOD(MOD((BH231),360),30))</f>
        <v>8.1.19</v>
      </c>
      <c r="I231" s="407" t="str">
        <f>IF(P231&gt;$G$3,0,CONCATENATE((INT((BH231)/360)+INT((BM231)/360))+INT((INT(MOD((BH231),360)/30)+INT(MOD((BM231),360)/30)+INT((MOD(MOD((BH231),360),30)+MOD(MOD((BM231),360),30))/30))/12),".",MOD(INT(MOD((BH231),360)/30)+INT(MOD((BM231),360)/30)+INT((MOD(MOD((BH231),360),30)+MOD(MOD((BM231),360),30))/30),12),".",INT(MOD(MOD(MOD((BH231),360),30)+MOD(MOD((BM231),360),30),30))))</f>
        <v>8.1.19</v>
      </c>
      <c r="J231" s="407" t="str">
        <f>CONCATENATE(INT(BI231/360),".",MOD(INT(BI231/30),12),".",MOD(INT(BI231),30))</f>
        <v>0.0.0</v>
      </c>
      <c r="K231" s="407" t="str">
        <f>CONCATENATE(INT(BJ231/360),".",MOD(INT(BJ231/30),12),".",MOD(INT(BJ231),30))</f>
        <v>0.0.0</v>
      </c>
      <c r="L231" s="407" t="str">
        <f>CONCATENATE(INT(BK231/360),".",MOD(INT(BK231/30),12),".",MOD(INT(BK231),30))</f>
        <v>0.0.0</v>
      </c>
      <c r="M231" s="407" t="str">
        <f>CONCATENATE(INT(BL231/360),".",MOD(INT(BL231/30),12),".",MOD(INT(BL231),30))</f>
        <v>0.0.0</v>
      </c>
      <c r="N231" s="408" t="str">
        <f>CONCATENATE(IF(INT(INT(DAYS360(BF231,BG231,1)/30)/24)&gt;=2,2,INT(INT(DAYS360(BF231,BG231,1)/30)/24)),".",IF(AND(INT(INT(DAYS360(BF231,BG231,1)/30)/24)&gt;=2,MOD(INT(BM231/30),12)&gt;=6),6,IF(ISODD(MOD(INT(DAYS360(BF231,BG231,1)/30),12)),MOD(INT(DAYS360(BF231,BG231,1)/60),12),MOD(INT(BM231/30),12))),".",IF(AND(INT(INT(DAYS360(BF231,BG231,1)/30)/24)&gt;=2,MOD(INT(BM231/30),12)&gt;=6),0,IF(ISODD(MOD(INT(DAYS360(BF231,BG231,1)/30),12)),INT((MOD(DAYS360(BF231,BG231,1),30)/2+15)),INT(MOD(DAYS360(BF231,BG231,1),30)/2))))</f>
        <v>0.0.0</v>
      </c>
      <c r="O231" s="930">
        <v>6</v>
      </c>
      <c r="P231" s="417">
        <v>41620</v>
      </c>
      <c r="Q231" s="417"/>
      <c r="R231" s="417"/>
      <c r="S231" s="417"/>
      <c r="T231" s="417"/>
      <c r="U231" s="417"/>
      <c r="V231" s="714"/>
      <c r="W231" s="714"/>
      <c r="X231" s="417"/>
      <c r="Y231" s="417"/>
      <c r="Z231" s="714"/>
      <c r="AA231" s="714"/>
      <c r="AB231" s="417"/>
      <c r="AC231" s="417"/>
      <c r="AD231" s="714"/>
      <c r="AE231" s="714"/>
      <c r="AF231" s="417"/>
      <c r="AG231" s="417"/>
      <c r="AH231" s="714"/>
      <c r="AI231" s="714"/>
      <c r="AJ231" s="417"/>
      <c r="AK231" s="417"/>
      <c r="AL231" s="714"/>
      <c r="AM231" s="714"/>
      <c r="AN231" s="417"/>
      <c r="AO231" s="417"/>
      <c r="AP231" s="714"/>
      <c r="AQ231" s="714"/>
      <c r="AR231" s="417"/>
      <c r="AS231" s="417"/>
      <c r="AT231" s="714"/>
      <c r="AU231" s="714"/>
      <c r="AV231" s="417"/>
      <c r="AW231" s="417"/>
      <c r="AX231" s="716"/>
      <c r="AY231" s="716"/>
      <c r="AZ231" s="635"/>
      <c r="BA231" s="635"/>
      <c r="BB231" s="716"/>
      <c r="BC231" s="716"/>
      <c r="BD231" s="635"/>
      <c r="BE231" s="635"/>
      <c r="BF231" s="717"/>
      <c r="BG231" s="717"/>
      <c r="BH231" s="432">
        <f t="shared" si="310"/>
        <v>2929</v>
      </c>
      <c r="BI231" s="432">
        <f>(IF(OR(W231&gt;$G$3,W231=0),IF(OR(V231=0,V231&gt;$G$3),0,DAYS360(V231,$G$3,1)),(DAYS360(V231,W231,1)))+IF(OR(Y231&gt;$G$3,Y231=0),IF(OR(X231=0,X231&gt;$G$3),0,DAYS360(X231,$G$3,1)),(DAYS360(X231,Y231,1)))+IF(OR(AA231&gt;$G$3,AA231=0),IF(OR(Z231=0,Z231&gt;$G$3),0,DAYS360(Z231,$G$3,1)),(DAYS360(Z231,AA231,1)))+IF(OR(AC231&gt;$G$3,AC231=0),IF(OR(AB231=0,AB231&gt;$G$3),0,DAYS360(AB231,$G$3,1)),(DAYS360(AB231,AC231,1)))+IF(OR(AE231&gt;$G$3,AE231=0),IF(OR(AD231=0,AD231&gt;$G$3),0,DAYS360(AD231,$G$3,1)),(DAYS360(AD231,AE231,1)))+IF(OR(AG231&gt;$G$3,AG231=0),IF(OR(AF231=0,AF231&gt;$G$3),0,DAYS360(AF231,$G$3,1)),(DAYS360(AF231,AG231,1)))+IF(OR(AI231&gt;$G$3,AI231=0),IF(OR(AH231=0,AH231&gt;$G$3),0,DAYS360(AH231,$G$3,1)),(DAYS360(AH231,AI231,1)))+IF(OR(AK231&gt;$G$3,AK231=0),IF(OR(AJ231=0,AJ231&gt;$G$3),0,DAYS360(AJ231,$G$3,1)),(DAYS360(AJ231,AK231,1)))+IF(OR(AM231&gt;$G$3,AM231=0),IF(OR(AL231=0,AL231&gt;$G$3),0,DAYS360(AL231,$G$3,1)),(DAYS360(AL231,AM231,1)))+IF(OR(AO231&gt;$G$3,AO231=0),IF(OR(AN231=0,AN231&gt;$G$3),0,DAYS360(AN231,$G$3,1)),(DAYS360(AN231,AO231,1)))+IF(OR(AQ231&gt;$G$3,AQ231=0),IF(OR(AP231=0,AP231&gt;$G$3),0,DAYS360(AP231,$G$3,1)),(DAYS360(AP231,AQ231,1)))+IF(OR(AS231&gt;$G$3,AS231=0),IF(OR(AR231=0,AR231&gt;$G$3),0,DAYS360(AR231,$G$3,1)),(DAYS360(AR231,AS231,1)))+IF(OR(AU231&gt;$G$3,AU231=0),IF(OR(AT231=0,AT231&gt;$G$3),0,DAYS360(AT231,$G$3,1)),(DAYS360(AT231,AU231,1)))+IF(OR(AW231&gt;$G$3,AW231=0),IF(OR(AV231=0,AV231&gt;$G$3),0,DAYS360(AV231,$G$3,1)),(DAYS360(AV231,AW231,1))))*2</f>
        <v>0</v>
      </c>
      <c r="BJ231" s="432">
        <f>(IF(OR(AY231&gt;$G$3,AY231=0),IF(OR(AX231=0,AX231&gt;$G$3),0,DAYS360(AX231,$G$3,1)),(DAYS360(AX231,AY231,1)))+IF(OR(BA231&gt;$G$3,BA231=0),IF(OR(AZ231=0,AZ231&gt;$G$3),0,DAYS360(AZ231,$G$3,1)),(DAYS360(AZ231,BA231,1))))/2</f>
        <v>0</v>
      </c>
      <c r="BK231" s="432">
        <f>(IF(OR(BC231&gt;$G$3,BC231=0),IF(OR(BB231=0,BB231&gt;$G$3),0,DAYS360(BB231,$G$3,1)),(DAYS360(BB231,BC231,1))))</f>
        <v>0</v>
      </c>
      <c r="BL231" s="432">
        <f>(IF(OR(BE231&gt;$G$3,BE231=0),IF(OR(BD231=0,BD231&gt;$G$3),0,DAYS360(BD231,$G$3,1)),(DAYS360(BD231,BE231,1))))/3</f>
        <v>0</v>
      </c>
      <c r="BM231" s="436">
        <f>IF(DAYS360(BF231,BG231)&gt;=1800,1800/2,(DAYS360(BF231,BG231,1))/2)</f>
        <v>0</v>
      </c>
      <c r="BN231" s="462">
        <v>0.65</v>
      </c>
      <c r="BO231" s="427">
        <f t="shared" si="311"/>
        <v>28</v>
      </c>
      <c r="BP231" s="774"/>
      <c r="BQ231" s="700"/>
      <c r="BR231" s="419"/>
      <c r="BS231" s="700"/>
      <c r="BT231" s="700"/>
      <c r="BU231" s="700"/>
      <c r="BV231" s="427">
        <f>IF((BH231+BI231+BJ231+BK231+BL231+BM231)&lt;360,0,IF(AND((BH231+BI231+BJ231+BK231+BL231+BM231)&gt;=360,(BH231+BI231+BJ231+BK231+BL231+BM231)&lt;1800),25,IF(AND((BH231+BI231+BJ231+BK231+BL231+BM231)&gt;=1800,(BH231+BI231+BJ231+BK231+BL231+BM231)&lt;3600),30,IF(AND((BH231+BI231+BJ231+BK231+BL231+BM231)&gt;=3600,(BH231+BI231+BJ231+BK231+BL231+BM231)&lt;5400),35,IF(AND((BH231+BI231+BJ231+BK231+BL231+BM231)&gt;=5400,(BH231+BI231+BJ231+BK231+BL231+BM231)&lt;7200),40,IF(AND((BH231+BI231+BJ231+BK231+BL231+BM231)&gt;=7200,(BH231+BI231+BJ231+BK231+BL231+BM231)&lt;9000),45,IF((BH231+BI231+BJ231+BK231+BL231+BM231)&gt;=9000,50,"ПРОВЕРЬ")))))))</f>
        <v>30</v>
      </c>
      <c r="BW231" s="427"/>
      <c r="BX231" s="427"/>
      <c r="BY231" s="419"/>
      <c r="BZ231" s="432"/>
      <c r="CA231" s="419"/>
      <c r="CB231" s="427"/>
      <c r="CC231" s="419"/>
      <c r="CD231" s="427"/>
      <c r="CE231" s="404">
        <f>IF(OR(C231=0,CD231="Д"),0,IF(AND(C231&gt;0,E231=0),VLOOKUP(C231,звания!A:B,2,FALSE)/((EOMONTH($G$3,0)+1)-$G$3)*BO231+VLOOKUP(C231,звания!A:B,2,FALSE)/((EOMONTH($G$3,0)+1)-$G$3)*BR231+VLOOKUP(C231,звания!A:B,2,FALSE)/((EOMONTH($G$3,0)+1)-$G$3)*BU231,IF(AND(C231&gt;0,E231&gt;0,F231&gt;=$G$3,BO231=(EOMONTH($G$3,0)+1)-$G$3),(VLOOKUP(E231,звания!A:B,2,FALSE)/(EOMONTH($G$3,0)-$G$3+1))*(F231-$G$3)+(VLOOKUP(C231,звания!A:B,2,FALSE)/(EOMONTH($G$3,0)-$G$3+1))*((EOMONTH($G$3,0)-$G$3+1)-(F231-$G$3)),IF(AND(C231&gt;0,E231&gt;0,F231&gt;$G$3,BO231&lt;(EOMONTH($G$3,0)+1)-$G$3,BO231&lt;&gt;0),VLOOKUP(E231,звания!A:B,2,FALSE)/((EOMONTH($G$3,0)+1)-$G$3)*((F231-$G$3)-(((EOMONTH($G$3,0)+1)-$G$3)-BO231-BU231-BR231))+VLOOKUP(C231,звания!A:B,2,FALSE)/((EOMONTH($G$3,0)+1)-$G$3)*(((EOMONTH($G$3,0)+1)-F231)),IF(F231&lt;$G$3,(VLOOKUP(C231,звания!A:B,2,FALSE)-VLOOKUP(E231,звания!A:B,2,FALSE))/((EOMONTH($BN$3,0)+1)-$BN$3)*(EOMONTH($BN$3,0)+1-F231)+VLOOKUP(C231,звания!A:B,2,FALSE)/((EOMONTH($G$3,0)+1)-$G$3)*BO231+VLOOKUP(C231,звания!A:B,2,FALSE)/((EOMONTH($G$3,0)+1)-$G$3)*BU231+VLOOKUP(C231,звания!A:B,2,FALSE)/((EOMONTH($G$3,0)+1)-$G$3)*BR231,0)))))</f>
        <v>810</v>
      </c>
      <c r="CF231" s="404">
        <f>IF(OR(CD231="Д",C231=0),0,IF(B231="Виключений зі списків",IF(BS231=0,(VLOOKUP(O231,звания!$D$2:$E$62,2,FALSE))/(EOMONTH($B$3,0)+1-$B$3)*BO231+(VLOOKUP(BQ231,звания!$D$2:$E$62,2,FALSE))/(EOMONTH($B$3,0)+1-$B$3)*BR231,(((VLOOKUP(O231,звания!$D$2:$E$62,2,FALSE))/(EOMONTH($B$3,0)+1-$B$3))*BO231)+(VLOOKUP(BQ231,звания!$D$2:$E$62,2,FALSE))/(EOMONTH($B$3,0)+1-$B$3)*BR231+(VLOOKUP(BS231,звания!$D$2:$E$62,2,FALSE))/(EOMONTH($B$3,0)+1-$B$3)*BU231),IF(BS231=0,(VLOOKUP(O231,звания!$D$2:$E$62,2,FALSE))/(EOMONTH($G$3,0)+1-$G$3)*BO231+(VLOOKUP(BQ231,звания!$D$2:$E$62,2,FALSE))/(EOMONTH($G$3,0)+1-$G$3)*BR231,(((VLOOKUP(O231,звания!$D$2:$E$62,2,FALSE))/(EOMONTH($G$3,0)+1-$G$3))*BO231)+(VLOOKUP(BQ231,звания!$D$2:$E$62,2,FALSE))/(EOMONTH($G$3,0)+1-$G$3)*BR231+(VLOOKUP(BS231,звания!$D$2:$E$62,2,FALSE))/(EOMONTH($G$3,0)+1-$G$3)*BU231+IF(BT231=0,0,(VLOOKUP(BS231,звания!$D$2:$E$62,2,FALSE))/(EOMONTH($BN$3,0)+1-$BN$3)*BT231-(VLOOKUP(O231,звания!$D$2:$E$62,2,FALSE))/(EOMONTH($BN$3,0)+1-$BN$3)*BT231))))</f>
        <v>2910</v>
      </c>
      <c r="CG231" s="404">
        <f>IF(AND(SUM(BH231:BM231)&lt;360,((EOMONTH($G$3,0)-$G$3+1+(SUM(BH231:BM231)))&gt;0),SUM(BH231:BM231)+EOMONTH($G$3,0)-$G$3+1&lt;360),(CE231+CF231)*BV231%,IF(SUM(BH231:BM231)+EOMONTH($G$3,0)-$G$3+1&lt;=1800,((CE231+CF231)/(EOMONTH($G$3,0)-$G$3+1))*(360-SUM(BH231:BM231))*BV231%+(((CE231+CF231)/(EOMONTH($G$3,0)-$G$3+1))*((EOMONTH($G$3,0)-$G$3+1)-(360-SUM(BH231:BM231))))*25%,IF(AND(SUM(BH231:BM231)&lt;1800,((EOMONTH($G$3,0)-$G$3+1+SUM(BH231:BM231))&gt;=360),SUM(BH231:BM231)+EOMONTH($G$3,0)-$G$3+1&lt;1800),(CE231+CF231)*BV231%,IF(SUM(BH231:BM231)+EOMONTH($G$3,0)-$G$3+1&lt;=3600,((CE231+CF231)/(EOMONTH($G$3,0)-$G$3+1))*(1800-SUM(BH231:BM231))*BV231%+(((CE231+CF231)/(EOMONTH($G$3,0)-$G$3+1))*((EOMONTH($G$3,0)-$G$3+1)-(1800-SUM(BH231:BM231)))*30%),IF(AND(SUM(BH231:BM231)&lt;3600,((EOMONTH($G$3,0)-$G$3+1+SUM(BH231:BM231))&gt;=1800),SUM(BH231:BM231)+EOMONTH($G$3,0)-$G$3+1&lt;3600),(CE231+CF231)*BV231%,IF(SUM(BH231:BM231)+EOMONTH($G$3,0)-$G$3+1&lt;=5400,((CE231+CF231)/(EOMONTH($G$3,0)-$G$3+1))*(3600-SUM(BH231:BM231))*BV231%+(((CE231+CF231)/(EOMONTH($G$3,0)-$G$3+1))*((EOMONTH($G$3,0)-$G$3+1)-(3600-SUM(BH231:BM231))))*35%,IF(AND(SUM(BH231:BM231)&lt;5400,((EOMONTH($G$3,0)-$G$3+1+SUM(BH231:BM231))&gt;=3600),SUM(BH231:BM231)+EOMONTH($G$3,0)-$G$3+1&lt;5400),(CE231+CF231)*BV231%,IF(SUM(BH231:BM231)+EOMONTH($G$3,0)-$G$3+1&lt;=7200,((CE231+CF231)/(EOMONTH($G$3,0)-$G$3+1))*(5400-SUM(BH231:BM231))*BV231%+(((CE231+CF231)/(EOMONTH($G$3,0)-$G$3+1))*((EOMONTH($G$3,0)-$G$3+1)-(5400-SUM(BH231:BM231))))*40%,IF(AND(SUM(BH231:BM231)&lt;7200,((EOMONTH($G$3,0)-$G$3+1+SUM(BH231:BM231))&gt;=5400),SUM(BH231:BM231)+EOMONTH($G$3,0)-$G$3+1&lt;7200),(CE231+CF231)*BV231%,IF(SUM(BH231:BM231)+EOMONTH($G$3,0)-$G$3+1&lt;=9000,((CE231+CF231)/(EOMONTH($G$3,0)-$G$3+1))*(7200-SUM(BH231:BM231))*BV231%+(((CE231+CF231)/(EOMONTH($G$3,0)-$G$3+1))*((EOMONTH($G$3,0)-$G$3+1)-(7200-SUM(BH231:BM231))))*45%,IF(SUM(BH231:BM231)+EOMONTH($G$3,0)-$G$3+1&gt;=9000,((CE231+CF231)/(EOMONTH($G$3,0)-$G$3+1))*(9000-SUM(BH231:BM231))*BV231%+(((CE231+CF231)/(EOMONTH($G$3,0)-$G$3+1))*((EOMONTH($G$3,0)-$G$3+1)-(9000-SUM(BH231:BM231))))*50%,0)))))))))))</f>
        <v>1116</v>
      </c>
      <c r="CH231" s="404">
        <f>IF(BW231=0,CF231*BX231%,IF(BW231&gt;0,((VLOOKUP(O231,звания!$D$2:$E$62,2,FALSE)/(EOMONTH($G$3,0)+1-$G$3)*BW231)*BX231%)))</f>
        <v>0</v>
      </c>
      <c r="CI231" s="404">
        <f>IF(BY231=0,CF231*BZ231%,IF(BY231&gt;0,(VLOOKUP(O231,звания!$D$2:$E$62,2,FALSE)/(EOMONTH($G$3,0)+1-$G$3)*BO231)*BZ231%)+(VLOOKUP(BS231,звания!$D$2:$E$62,2,FALSE)/(EOMONTH($G$3,0)+1-$G$3)*BU231)*BZ231%)</f>
        <v>0</v>
      </c>
      <c r="CJ231" s="404">
        <f>IF(CA231=0,CF231*CB231%,IF(CA231&gt;0,(VLOOKUP(O231,звания!$D$2:$E$62,2,FALSE)/(EOMONTH($G$3,0)+1-$G$3)*BO231)*CB231%)+(VLOOKUP(BS231,звания!$D$2:$E$62,2,FALSE)/(EOMONTH($G$3,0)+1-$G$3)*BU231)*CB231%)</f>
        <v>0</v>
      </c>
      <c r="CK231" s="404">
        <f>IF(CD231="Д",0,IF(CC231=0,CF231*CD231%,IF(CC231&gt;0,(VLOOKUP(O231,звания!$D$2:$E$62,2,FALSE)/(EOMONTH($G$3,0)+1-$G$3)*BO231)*CD231%)+(VLOOKUP(BS231,звания!$D$2:$E$62,2,FALSE)/(EOMONTH($G$3,0)+1-$G$3)*BU231)*CD231%))</f>
        <v>0</v>
      </c>
      <c r="CL231" s="404">
        <f>IF(BR231&gt;0,((VLOOKUP(C231,звания!$A$2:$B$62,2,FALSE)/(EOMONTH($G$3,0)+1-$G$3)*BO231+VLOOKUP(O231,звания!$D$2:$E$62,2,FALSE)/(EOMONTH($G$3,0)+1-$G$3)*BO231+(VLOOKUP(C231,звания!$A$2:$B$62,2,FALSE)/(EOMONTH($G$3,0)+1-$G$3)*BO231+VLOOKUP(O231,звания!$D$2:$E$62,2,FALSE)/(EOMONTH($G$3,0)+1-$G$3)*BO231)*BV231%)*BN231)+(VLOOKUP(C231,звания!$A$2:$B$62,2,FALSE)/(EOMONTH($G$3,0)+1-$G$3)*BU231+VLOOKUP(BS231,звания!$D$2:$E$62,2,FALSE)/(EOMONTH($G$3,0)+1-$G$3)*BU231+(VLOOKUP(C231,звания!$A$2:$B$62,2,FALSE)/(EOMONTH($G$3,0)+1-$G$3)*BU231+VLOOKUP(BS231,звания!$D$2:$E$62,2,FALSE)/(EOMONTH($G$3,0)+1-$G$3)*BU231)*BV231%)*BN231,(CE231+CF231+CG231)*BN231)</f>
        <v>3143.4</v>
      </c>
      <c r="CM231" s="404"/>
      <c r="CN231" s="404"/>
      <c r="CO231" s="432">
        <f t="shared" si="274"/>
        <v>4</v>
      </c>
      <c r="CP231" s="638"/>
      <c r="CQ231" s="637">
        <f>IF(CF231=0,0,IF((SUM(BH231:BM231)&gt;360),(VLOOKUP(O231,звания!$F$2:$G$62,2,FALSE))/100,VLOOKUP(O231,звания!$F$2:$H$62,3,FALSE)/100))</f>
        <v>3.01</v>
      </c>
      <c r="CR231" s="617">
        <f>IF(B231="Виключений зі списків",IF(AND(BU231=0,360-BH231&lt;0),(VLOOKUP(O231,звания!$D$2:$E$62,2,FALSE))/(EOMONTH($B$3,0)+1-$B$3)*BO231*CQ231,IF(AND(360-BH231&gt;=0,360-BH231&lt;(EOMONTH($B$3,0)+1-$B$3)),(CF231/(EOMONTH($B$3,0)-$B$3+1)*(360-BH231))*CQ231+(CF231/(EOMONTH($B$3,0)-$B$3+1)*((EOMONTH($B$3,0)-$B$3+1)-(360-BH231)))*VLOOKUP(O231,звания!$F$2:$H$62,2,FALSE)/100,((((VLOOKUP(O231,звания!$D$2:$E$62,2,FALSE))/(EOMONTH($B$3,0)+1-$B$3)*BO231*CQ231+(VLOOKUP(BS231,звания!$D$2:$E$62,2,FALSE))/(EOMONTH($B$3,0)+1-$B$3)*BU231*(VLOOKUP(BS231,звания!$F$2:$G$62,2,FALSE)*0.01)+(IF(BT231=0,0,(VLOOKUP(BS231,звания!$D$2:$E$62,2,FALSE)/(EOMONTH($G$3,0)+1-$G$3)*BT231*(VLOOKUP(BS231,звания!$F$2:$G$62,2,FALSE)))*0.01-(VLOOKUP(O231,звания!$D$2:$E$62,2,FALSE)/(EOMONTH($G$3,0)+1-$G$3)*BT231*(VLOOKUP(O231,звания!$F$2:$G$62,2,FALSE)))*0.01)))))/100*(100-CP231))),(IF(AND(BU231=0,360-BH231&lt;0,CP231=0),(VLOOKUP(O231,звания!$D$2:$E$62,2,FALSE))/(EOMONTH($G$3,0)+1-$G$3)*BO231*CQ231,IF(AND(360-BH231&gt;=0,360-BH231&lt;(EOMONTH($G$3,0)+1-$G$3)),(CF231/(EOMONTH($G$3,0)-$G$3+1)*(360-BH231))*CQ231+(CF231/(EOMONTH($G$3,0)-$G$3+1)*((EOMONTH($G$3,0)-$G$3+1)-(360-BH231)))*VLOOKUP(O231,звания!$F$2:$H$62,2,FALSE)/100,((((VLOOKUP(O231,звания!$D$2:$E$62,2,FALSE))/(EOMONTH($G$3,0)+1-$G$3)*BO231*CQ231+(VLOOKUP(BS231,звания!$D$2:$E$62,2,FALSE))/(EOMONTH($G$3,0)+1-$G$3)*BU231*(VLOOKUP(BS231,звания!$F$2:$G$62,2,FALSE)*0.01)))/100*(100-CP231)+(IF(BT231=0,0,(VLOOKUP(BS231,звания!$D$2:$E$62,2,FALSE)/(EOMONTH($BN$3,0)+1-$BN$3)*BT231*(VLOOKUP(BS231,звания!$F$2:$G$62,2,FALSE)))*0.01-(VLOOKUP(O231,звания!$D$2:$E$62,2,FALSE)/(EOMONTH($BN$3,0)+1-$BN$3)*BT231*(VLOOKUP(O231,звания!$F$2:$G$62,2,FALSE)))*0.01)))))))</f>
        <v>8759.1</v>
      </c>
      <c r="CS231" s="416">
        <f>SUM(CE231:CM231,CR231)</f>
        <v>16738.5</v>
      </c>
      <c r="CT231" s="403"/>
      <c r="CU231" s="403"/>
      <c r="CV231" s="404">
        <f t="shared" si="275"/>
        <v>672.35</v>
      </c>
      <c r="CW231" s="426">
        <f>CN231+SUM(CS231:CV231)</f>
        <v>17410.849999999999</v>
      </c>
      <c r="CX231" s="404">
        <f>IF(CU231=0,CW231*0.18,(CW231-CU231)*0.18)</f>
        <v>3133.95</v>
      </c>
      <c r="CY231" s="1174">
        <v>5</v>
      </c>
      <c r="CZ231" s="404">
        <f t="shared" si="312"/>
        <v>214.53</v>
      </c>
      <c r="DA231" s="404"/>
      <c r="DB231" s="403"/>
      <c r="DC231" s="404"/>
      <c r="DD231" s="426">
        <f t="shared" si="296"/>
        <v>3348.48</v>
      </c>
      <c r="DE231" s="426">
        <f>(CW231-CV231)*22%</f>
        <v>3682.47</v>
      </c>
      <c r="DF231" s="404">
        <f>CX231</f>
        <v>3133.95</v>
      </c>
      <c r="DG231" s="426">
        <f t="shared" si="320"/>
        <v>17196.32</v>
      </c>
      <c r="DH231" s="426">
        <f t="shared" si="321"/>
        <v>0</v>
      </c>
      <c r="DI231" s="421"/>
      <c r="DJ231" s="403"/>
      <c r="DK231" s="113" t="s">
        <v>1201</v>
      </c>
      <c r="DL231" s="28" t="s">
        <v>1202</v>
      </c>
      <c r="DM231" s="28" t="s">
        <v>874</v>
      </c>
      <c r="DN231" s="28" t="s">
        <v>1186</v>
      </c>
      <c r="DO231" s="900">
        <v>2978512230</v>
      </c>
      <c r="DP231" s="888"/>
      <c r="DQ231" s="817"/>
      <c r="DR231" s="818"/>
      <c r="DS231" s="819"/>
      <c r="DT231" s="820"/>
      <c r="DU231" s="124"/>
      <c r="DV231" s="110"/>
      <c r="DZ231" s="105"/>
      <c r="EH231" s="543">
        <f t="shared" si="276"/>
        <v>2</v>
      </c>
      <c r="EI231" s="404" t="str">
        <f t="shared" si="277"/>
        <v>ст.с-нт</v>
      </c>
      <c r="EJ231" s="29" t="str">
        <f t="shared" si="278"/>
        <v>Стрельцов О.П.</v>
      </c>
      <c r="EK231" s="50"/>
      <c r="EL231" s="29"/>
      <c r="EM231" s="50"/>
      <c r="EN231" s="50"/>
      <c r="EO231" s="50"/>
      <c r="EP231" s="29"/>
    </row>
    <row r="232" spans="1:146" ht="17.45" hidden="1" customHeight="1">
      <c r="A232" s="446">
        <v>226</v>
      </c>
      <c r="B232" s="869" t="s">
        <v>853</v>
      </c>
      <c r="C232" s="924"/>
      <c r="D232" s="403">
        <f t="shared" si="314"/>
        <v>0</v>
      </c>
      <c r="E232" s="416"/>
      <c r="F232" s="417"/>
      <c r="G232" s="406" t="str">
        <f>IF(P232&gt;$G$3,0,CONCATENATE((INT((BH232)/360)+INT((BI232)/360)+INT((BJ232)/360)+INT((BK232)/360)+INT((BL232)/360)+INT((BM232)/360))+INT((INT(MOD((BH232),360)/30)+INT(MOD((BI232),360)/30)+INT(MOD((BJ232),360)/30)+INT(MOD((BK232),360)/30)+INT(MOD((BL232),360)/30)+INT(MOD((BM232),360)/30)+INT((MOD(MOD((BH232),360),30)+MOD(MOD((BI232),360),30)+MOD(MOD((BJ232),360),30)+MOD(MOD((BK232),360),30)+MOD(MOD((BL232),360),30)+MOD(MOD((BM232),360),30))/30))/12),".",MOD(INT(MOD((BH232),360)/30)+INT(MOD((BI232),360)/30)+INT(MOD((BJ232),360)/30)+INT(MOD((BK232),360)/30)+INT(MOD((BL232),360)/30)+INT(MOD((BM232),360)/30)+INT((MOD(MOD((BH232),360),30)+MOD(MOD((BI232),360),30)+MOD(MOD((BJ232),360),30)+MOD(MOD((BK232),360),30)+MOD(MOD((BL232),360),30)+MOD(MOD((BM232),360),30))/30),12),".",INT(MOD(MOD(MOD((BH232),360),30)+MOD(MOD((BI232),360),30)+MOD(MOD((BJ232),360),30)+MOD(MOD((BK232),360),30)+MOD(MOD((BL232),360),30)+MOD(MOD((BM232),360),30),30))))</f>
        <v>0.0.0</v>
      </c>
      <c r="H232" s="407" t="str">
        <f t="shared" si="305"/>
        <v>0.0.0</v>
      </c>
      <c r="I232" s="407" t="str">
        <f t="shared" si="306"/>
        <v>0.0.0</v>
      </c>
      <c r="J232" s="407" t="str">
        <f t="shared" si="279"/>
        <v>0.0.0</v>
      </c>
      <c r="K232" s="407" t="str">
        <f t="shared" si="280"/>
        <v>0.0.0</v>
      </c>
      <c r="L232" s="407" t="str">
        <f t="shared" si="281"/>
        <v>0.0.0</v>
      </c>
      <c r="M232" s="407" t="str">
        <f t="shared" si="282"/>
        <v>0.0.0</v>
      </c>
      <c r="N232" s="408" t="str">
        <f t="shared" si="307"/>
        <v>0.0.0</v>
      </c>
      <c r="O232" s="930">
        <v>4</v>
      </c>
      <c r="P232" s="417"/>
      <c r="Q232" s="417"/>
      <c r="R232" s="417"/>
      <c r="S232" s="417"/>
      <c r="T232" s="417"/>
      <c r="U232" s="417"/>
      <c r="V232" s="714"/>
      <c r="W232" s="714"/>
      <c r="X232" s="417"/>
      <c r="Y232" s="417"/>
      <c r="Z232" s="714"/>
      <c r="AA232" s="714"/>
      <c r="AB232" s="417"/>
      <c r="AC232" s="417"/>
      <c r="AD232" s="714"/>
      <c r="AE232" s="714"/>
      <c r="AF232" s="417"/>
      <c r="AG232" s="417"/>
      <c r="AH232" s="714"/>
      <c r="AI232" s="714"/>
      <c r="AJ232" s="417"/>
      <c r="AK232" s="417"/>
      <c r="AL232" s="714"/>
      <c r="AM232" s="714"/>
      <c r="AN232" s="417"/>
      <c r="AO232" s="417"/>
      <c r="AP232" s="714"/>
      <c r="AQ232" s="714"/>
      <c r="AR232" s="417"/>
      <c r="AS232" s="417"/>
      <c r="AT232" s="714"/>
      <c r="AU232" s="714"/>
      <c r="AV232" s="417"/>
      <c r="AW232" s="417"/>
      <c r="AX232" s="716"/>
      <c r="AY232" s="716"/>
      <c r="AZ232" s="635"/>
      <c r="BA232" s="635"/>
      <c r="BB232" s="716"/>
      <c r="BC232" s="716"/>
      <c r="BD232" s="635"/>
      <c r="BE232" s="635"/>
      <c r="BF232" s="717"/>
      <c r="BG232" s="717"/>
      <c r="BH232" s="432">
        <f t="shared" si="310"/>
        <v>0</v>
      </c>
      <c r="BI232" s="432">
        <f t="shared" si="283"/>
        <v>0</v>
      </c>
      <c r="BJ232" s="432">
        <f t="shared" si="284"/>
        <v>0</v>
      </c>
      <c r="BK232" s="432">
        <f t="shared" si="285"/>
        <v>0</v>
      </c>
      <c r="BL232" s="432">
        <f t="shared" si="286"/>
        <v>0</v>
      </c>
      <c r="BM232" s="436">
        <f t="shared" si="315"/>
        <v>0</v>
      </c>
      <c r="BN232" s="462">
        <v>0.65</v>
      </c>
      <c r="BO232" s="427">
        <f t="shared" si="311"/>
        <v>28</v>
      </c>
      <c r="BP232" s="419"/>
      <c r="BQ232" s="700"/>
      <c r="BR232" s="419"/>
      <c r="BS232" s="700"/>
      <c r="BT232" s="700"/>
      <c r="BU232" s="700"/>
      <c r="BV232" s="427">
        <f>IF((BH232+BI232+BJ232+BK232+BL232+BM232)&lt;360,0,IF(AND((BH232+BI232+BJ232+BK232+BL232+BM232)&gt;=360,(BH232+BI232+BJ232+BK232+BL232+BM232)&lt;1800),25,IF(AND((BH232+BI232+BJ232+BK232+BL232+BM232)&gt;=1800,(BH232+BI232+BJ232+BK232+BL232+BM232)&lt;3600),30,IF(AND((BH232+BI232+BJ232+BK232+BL232+BM232)&gt;=3600,(BH232+BI232+BJ232+BK232+BL232+BM232)&lt;5400),35,IF(AND((BH232+BI232+BJ232+BK232+BL232+BM232)&gt;=5400,(BH232+BI232+BJ232+BK232+BL232+BM232)&lt;7200),40,IF(AND((BH232+BI232+BJ232+BK232+BL232+BM232)&gt;=7200,(BH232+BI232+BJ232+BK232+BL232+BM232)&lt;9000),45,IF((BH232+BI232+BJ232+BK232+BL232+BM232)&gt;=9000,50,"ПРОВЕРЬ")))))))</f>
        <v>0</v>
      </c>
      <c r="BW232" s="419"/>
      <c r="BX232" s="781"/>
      <c r="BY232" s="700"/>
      <c r="BZ232" s="432"/>
      <c r="CA232" s="700"/>
      <c r="CB232" s="432"/>
      <c r="CC232" s="700"/>
      <c r="CD232" s="432"/>
      <c r="CE232" s="404">
        <f>IF(OR(C232=0,CD232="Д"),0,IF(AND(C232&gt;0,E232=0),VLOOKUP(C232,звания!A:B,2,FALSE)/((EOMONTH($G$3,0)+1)-$G$3)*BO232+VLOOKUP(C232,звания!A:B,2,FALSE)/((EOMONTH($G$3,0)+1)-$G$3)*BR232+VLOOKUP(C232,звания!A:B,2,FALSE)/((EOMONTH($G$3,0)+1)-$G$3)*BU232,IF(AND(C232&gt;0,E232&gt;0,F232&gt;=$G$3,BO232=(EOMONTH($G$3,0)+1)-$G$3),(VLOOKUP(E232,звания!A:B,2,FALSE)/(EOMONTH($G$3,0)-$G$3+1))*(F232-$G$3)+(VLOOKUP(C232,звания!A:B,2,FALSE)/(EOMONTH($G$3,0)-$G$3+1))*((EOMONTH($G$3,0)-$G$3+1)-(F232-$G$3)),IF(AND(C232&gt;0,E232&gt;0,F232&gt;$G$3,BO232&lt;(EOMONTH($G$3,0)+1)-$G$3,BO232&lt;&gt;0),VLOOKUP(E232,звания!A:B,2,FALSE)/((EOMONTH($G$3,0)+1)-$G$3)*((F232-$G$3)-(((EOMONTH($G$3,0)+1)-$G$3)-BO232-BU232-BR232))+VLOOKUP(C232,звания!A:B,2,FALSE)/((EOMONTH($G$3,0)+1)-$G$3)*(((EOMONTH($G$3,0)+1)-F232)),IF(F232&lt;$G$3,(VLOOKUP(C232,звания!A:B,2,FALSE)-VLOOKUP(E232,звания!A:B,2,FALSE))/((EOMONTH($BN$3,0)+1)-$BN$3)*(EOMONTH($BN$3,0)+1-F232)+VLOOKUP(C232,звания!A:B,2,FALSE)/((EOMONTH($G$3,0)+1)-$G$3)*BO232+VLOOKUP(C232,звания!A:B,2,FALSE)/((EOMONTH($G$3,0)+1)-$G$3)*BU232+VLOOKUP(C232,звания!A:B,2,FALSE)/((EOMONTH($G$3,0)+1)-$G$3)*BR232,0)))))</f>
        <v>0</v>
      </c>
      <c r="CF232" s="404">
        <f>IF(OR(CD232="Д",C232=0),0,IF(B232="Виключений зі списків",IF(BS232=0,(VLOOKUP(O232,звания!$D$2:$E$62,2,FALSE))/(EOMONTH($B$3,0)+1-$B$3)*BO232+(VLOOKUP(BQ232,звания!$D$2:$E$62,2,FALSE))/(EOMONTH($B$3,0)+1-$B$3)*BR232,(((VLOOKUP(O232,звания!$D$2:$E$62,2,FALSE))/(EOMONTH($B$3,0)+1-$B$3))*BO232)+(VLOOKUP(BQ232,звания!$D$2:$E$62,2,FALSE))/(EOMONTH($B$3,0)+1-$B$3)*BR232+(VLOOKUP(BS232,звания!$D$2:$E$62,2,FALSE))/(EOMONTH($B$3,0)+1-$B$3)*BU232),IF(BS232=0,(VLOOKUP(O232,звания!$D$2:$E$62,2,FALSE))/(EOMONTH($G$3,0)+1-$G$3)*BO232+(VLOOKUP(BQ232,звания!$D$2:$E$62,2,FALSE))/(EOMONTH($G$3,0)+1-$G$3)*BR232,(((VLOOKUP(O232,звания!$D$2:$E$62,2,FALSE))/(EOMONTH($G$3,0)+1-$G$3))*BO232)+(VLOOKUP(BQ232,звания!$D$2:$E$62,2,FALSE))/(EOMONTH($G$3,0)+1-$G$3)*BR232+(VLOOKUP(BS232,звания!$D$2:$E$62,2,FALSE))/(EOMONTH($G$3,0)+1-$G$3)*BU232+IF(BT232=0,0,(VLOOKUP(BS232,звания!$D$2:$E$62,2,FALSE))/(EOMONTH($BN$3,0)+1-$BN$3)*BT232-(VLOOKUP(O232,звания!$D$2:$E$62,2,FALSE))/(EOMONTH($BN$3,0)+1-$BN$3)*BT232))))</f>
        <v>0</v>
      </c>
      <c r="CG232" s="404">
        <f>IF(AND(SUM(BH232:BM232)&lt;360,((EOMONTH($G$3,0)-$G$3+1+(SUM(BH232:BM232)))&gt;0),SUM(BH232:BM232)+EOMONTH($G$3,0)-$G$3+1&lt;360),(CE232+CF232)*BV232%,IF(SUM(BH232:BM232)+EOMONTH($G$3,0)-$G$3+1&lt;=1800,((CE232+CF232)/(EOMONTH($G$3,0)-$G$3+1))*(360-SUM(BH232:BM232))*BV232%+(((CE232+CF232)/(EOMONTH($G$3,0)-$G$3+1))*((EOMONTH($G$3,0)-$G$3+1)-(360-SUM(BH232:BM232))))*25%,IF(AND(SUM(BH232:BM232)&lt;1800,((EOMONTH($G$3,0)-$G$3+1+SUM(BH232:BM232))&gt;=360),SUM(BH232:BM232)+EOMONTH($G$3,0)-$G$3+1&lt;1800),(CE232+CF232)*BV232%,IF(SUM(BH232:BM232)+EOMONTH($G$3,0)-$G$3+1&lt;=3600,((CE232+CF232)/(EOMONTH($G$3,0)-$G$3+1))*(1800-SUM(BH232:BM232))*BV232%+(((CE232+CF232)/(EOMONTH($G$3,0)-$G$3+1))*((EOMONTH($G$3,0)-$G$3+1)-(1800-SUM(BH232:BM232)))*30%),IF(AND(SUM(BH232:BM232)&lt;3600,((EOMONTH($G$3,0)-$G$3+1+SUM(BH232:BM232))&gt;=1800),SUM(BH232:BM232)+EOMONTH($G$3,0)-$G$3+1&lt;3600),(CE232+CF232)*BV232%,IF(SUM(BH232:BM232)+EOMONTH($G$3,0)-$G$3+1&lt;=5400,((CE232+CF232)/(EOMONTH($G$3,0)-$G$3+1))*(3600-SUM(BH232:BM232))*BV232%+(((CE232+CF232)/(EOMONTH($G$3,0)-$G$3+1))*((EOMONTH($G$3,0)-$G$3+1)-(3600-SUM(BH232:BM232))))*35%,IF(AND(SUM(BH232:BM232)&lt;5400,((EOMONTH($G$3,0)-$G$3+1+SUM(BH232:BM232))&gt;=3600),SUM(BH232:BM232)+EOMONTH($G$3,0)-$G$3+1&lt;5400),(CE232+CF232)*BV232%,IF(SUM(BH232:BM232)+EOMONTH($G$3,0)-$G$3+1&lt;=7200,((CE232+CF232)/(EOMONTH($G$3,0)-$G$3+1))*(5400-SUM(BH232:BM232))*BV232%+(((CE232+CF232)/(EOMONTH($G$3,0)-$G$3+1))*((EOMONTH($G$3,0)-$G$3+1)-(5400-SUM(BH232:BM232))))*40%,IF(AND(SUM(BH232:BM232)&lt;7200,((EOMONTH($G$3,0)-$G$3+1+SUM(BH232:BM232))&gt;=5400),SUM(BH232:BM232)+EOMONTH($G$3,0)-$G$3+1&lt;7200),(CE232+CF232)*BV232%,IF(SUM(BH232:BM232)+EOMONTH($G$3,0)-$G$3+1&lt;=9000,((CE232+CF232)/(EOMONTH($G$3,0)-$G$3+1))*(7200-SUM(BH232:BM232))*BV232%+(((CE232+CF232)/(EOMONTH($G$3,0)-$G$3+1))*((EOMONTH($G$3,0)-$G$3+1)-(7200-SUM(BH232:BM232))))*45%,IF(SUM(BH232:BM232)+EOMONTH($G$3,0)-$G$3+1&gt;=9000,((CE232+CF232)/(EOMONTH($G$3,0)-$G$3+1))*(9000-SUM(BH232:BM232))*BV232%+(((CE232+CF232)/(EOMONTH($G$3,0)-$G$3+1))*((EOMONTH($G$3,0)-$G$3+1)-(9000-SUM(BH232:BM232))))*50%,0)))))))))))</f>
        <v>0</v>
      </c>
      <c r="CH232" s="404">
        <f>IF(BW232=0,CF232*BX232%,IF(BW232&gt;0,((VLOOKUP(O232,звания!$D$2:$E$62,2,FALSE)/(EOMONTH($G$3,0)+1-$G$3)*BW232)*BX232%)))</f>
        <v>0</v>
      </c>
      <c r="CI232" s="404">
        <f>IF(BY232=0,CF232*BZ232%,IF(BY232&gt;0,(VLOOKUP(O232,звания!$D$2:$E$62,2,FALSE)/(EOMONTH($G$3,0)+1-$G$3)*BO232)*BZ232%)+(VLOOKUP(BS232,звания!$D$2:$E$62,2,FALSE)/(EOMONTH($G$3,0)+1-$G$3)*BU232)*BZ232%)</f>
        <v>0</v>
      </c>
      <c r="CJ232" s="404">
        <f>IF(CA232=0,CF232*CB232%,IF(CA232&gt;0,(VLOOKUP(O232,звания!$D$2:$E$62,2,FALSE)/(EOMONTH($G$3,0)+1-$G$3)*BO232)*CB232%)+(VLOOKUP(BS232,звания!$D$2:$E$62,2,FALSE)/(EOMONTH($G$3,0)+1-$G$3)*BU232)*CB232%)</f>
        <v>0</v>
      </c>
      <c r="CK232" s="404">
        <f>IF(CD232="Д",0,IF(CC232=0,CF232*CD232%,IF(CC232&gt;0,(VLOOKUP(O232,звания!$D$2:$E$62,2,FALSE)/(EOMONTH($G$3,0)+1-$G$3)*BO232)*CD232%)+(VLOOKUP(BS232,звания!$D$2:$E$62,2,FALSE)/(EOMONTH($G$3,0)+1-$G$3)*BU232)*CD232%))</f>
        <v>0</v>
      </c>
      <c r="CL232" s="404">
        <f>IF(BR232&gt;0,((VLOOKUP(C232,звания!$A$2:$B$62,2,FALSE)/(EOMONTH($G$3,0)+1-$G$3)*BO232+VLOOKUP(O232,звания!$D$2:$E$62,2,FALSE)/(EOMONTH($G$3,0)+1-$G$3)*BO232+(VLOOKUP(C232,звания!$A$2:$B$62,2,FALSE)/(EOMONTH($G$3,0)+1-$G$3)*BO232+VLOOKUP(O232,звания!$D$2:$E$62,2,FALSE)/(EOMONTH($G$3,0)+1-$G$3)*BO232)*BV232%)*BN232)+(VLOOKUP(C232,звания!$A$2:$B$62,2,FALSE)/(EOMONTH($G$3,0)+1-$G$3)*BU232+VLOOKUP(BS232,звания!$D$2:$E$62,2,FALSE)/(EOMONTH($G$3,0)+1-$G$3)*BU232+(VLOOKUP(C232,звания!$A$2:$B$62,2,FALSE)/(EOMONTH($G$3,0)+1-$G$3)*BU232+VLOOKUP(BS232,звания!$D$2:$E$62,2,FALSE)/(EOMONTH($G$3,0)+1-$G$3)*BU232)*BV232%)*BN232,(CE232+CF232+CG232)*BN232)</f>
        <v>0</v>
      </c>
      <c r="CM232" s="404"/>
      <c r="CN232" s="404"/>
      <c r="CO232" s="432">
        <f t="shared" si="274"/>
        <v>0</v>
      </c>
      <c r="CP232" s="638"/>
      <c r="CQ232" s="637">
        <f>IF(CF232=0,0,IF((SUM(BH232:BM232)&gt;360),(VLOOKUP(O232,звания!$F$2:$G$62,2,FALSE))/100,VLOOKUP(O232,звания!$F$2:$H$62,3,FALSE)/100))</f>
        <v>0</v>
      </c>
      <c r="CR232" s="617">
        <f>IF(B232="Виключений зі списків",IF(AND(BU232=0,360-BH232&lt;0),(VLOOKUP(O232,звания!$D$2:$E$62,2,FALSE))/(EOMONTH($B$3,0)+1-$B$3)*BO232*CQ232,IF(AND(360-BH232&gt;=0,360-BH232&lt;(EOMONTH($B$3,0)+1-$B$3)),(CF232/(EOMONTH($B$3,0)-$B$3+1)*(360-BH232))*CQ232+(CF232/(EOMONTH($B$3,0)-$B$3+1)*((EOMONTH($B$3,0)-$B$3+1)-(360-BH232)))*VLOOKUP(O232,звания!$F$2:$H$62,2,FALSE)/100,((((VLOOKUP(O232,звания!$D$2:$E$62,2,FALSE))/(EOMONTH($B$3,0)+1-$B$3)*BO232*CQ232+(VLOOKUP(BS232,звания!$D$2:$E$62,2,FALSE))/(EOMONTH($B$3,0)+1-$B$3)*BU232*(VLOOKUP(BS232,звания!$F$2:$G$62,2,FALSE)*0.01)+(IF(BT232=0,0,(VLOOKUP(BS232,звания!$D$2:$E$62,2,FALSE)/(EOMONTH($G$3,0)+1-$G$3)*BT232*(VLOOKUP(BS232,звания!$F$2:$G$62,2,FALSE)))*0.01-(VLOOKUP(O232,звания!$D$2:$E$62,2,FALSE)/(EOMONTH($G$3,0)+1-$G$3)*BT232*(VLOOKUP(O232,звания!$F$2:$G$62,2,FALSE)))*0.01)))))/100*(100-CP232))),(IF(AND(BU232=0,360-BH232&lt;0,CP232=0),(VLOOKUP(O232,звания!$D$2:$E$62,2,FALSE))/(EOMONTH($G$3,0)+1-$G$3)*BO232*CQ232,IF(AND(360-BH232&gt;=0,360-BH232&lt;(EOMONTH($G$3,0)+1-$G$3)),(CF232/(EOMONTH($G$3,0)-$G$3+1)*(360-BH232))*CQ232+(CF232/(EOMONTH($G$3,0)-$G$3+1)*((EOMONTH($G$3,0)-$G$3+1)-(360-BH232)))*VLOOKUP(O232,звания!$F$2:$H$62,2,FALSE)/100,((((VLOOKUP(O232,звания!$D$2:$E$62,2,FALSE))/(EOMONTH($G$3,0)+1-$G$3)*BO232*CQ232+(VLOOKUP(BS232,звания!$D$2:$E$62,2,FALSE))/(EOMONTH($G$3,0)+1-$G$3)*BU232*(VLOOKUP(BS232,звания!$F$2:$G$62,2,FALSE)*0.01)))/100*(100-CP232)+(IF(BT232=0,0,(VLOOKUP(BS232,звания!$D$2:$E$62,2,FALSE)/(EOMONTH($BN$3,0)+1-$BN$3)*BT232*(VLOOKUP(BS232,звания!$F$2:$G$62,2,FALSE)))*0.01-(VLOOKUP(O232,звания!$D$2:$E$62,2,FALSE)/(EOMONTH($BN$3,0)+1-$BN$3)*BT232*(VLOOKUP(O232,звания!$F$2:$G$62,2,FALSE)))*0.01)))))))</f>
        <v>0</v>
      </c>
      <c r="CS232" s="416">
        <f>SUM(CE232:CM232,CR232)</f>
        <v>0</v>
      </c>
      <c r="CT232" s="403"/>
      <c r="CU232" s="403"/>
      <c r="CV232" s="403">
        <f t="shared" si="275"/>
        <v>0</v>
      </c>
      <c r="CW232" s="556">
        <f t="shared" si="316"/>
        <v>0</v>
      </c>
      <c r="CX232" s="403">
        <f>IF(CU232=0,CW232*0.18,(CW232-CU232)*0.18)</f>
        <v>0</v>
      </c>
      <c r="CY232" s="403"/>
      <c r="CZ232" s="404">
        <f t="shared" si="312"/>
        <v>0</v>
      </c>
      <c r="DA232" s="403"/>
      <c r="DB232" s="403"/>
      <c r="DC232" s="403"/>
      <c r="DD232" s="421">
        <f t="shared" si="296"/>
        <v>0</v>
      </c>
      <c r="DE232" s="421">
        <f t="shared" si="301"/>
        <v>0</v>
      </c>
      <c r="DF232" s="403">
        <f t="shared" si="317"/>
        <v>0</v>
      </c>
      <c r="DG232" s="421">
        <f t="shared" si="320"/>
        <v>0</v>
      </c>
      <c r="DH232" s="421">
        <f t="shared" si="321"/>
        <v>0</v>
      </c>
      <c r="DI232" s="421"/>
      <c r="DJ232" s="403"/>
      <c r="DK232" s="113"/>
      <c r="DL232" s="28" t="s">
        <v>975</v>
      </c>
      <c r="DM232" s="28"/>
      <c r="DN232" s="28"/>
      <c r="DO232" s="901"/>
      <c r="DP232" s="888"/>
      <c r="DQ232" s="817"/>
      <c r="DR232" s="818"/>
      <c r="DS232" s="819"/>
      <c r="DT232" s="820"/>
      <c r="DU232" s="124"/>
      <c r="DV232" s="110"/>
      <c r="DZ232" s="105"/>
      <c r="EH232" s="543">
        <f t="shared" si="276"/>
        <v>0</v>
      </c>
      <c r="EI232" s="404">
        <f t="shared" si="277"/>
        <v>0</v>
      </c>
      <c r="EJ232" s="29">
        <f t="shared" si="278"/>
        <v>0</v>
      </c>
      <c r="EK232" s="50"/>
      <c r="EL232" s="29"/>
      <c r="EM232" s="50"/>
      <c r="EN232" s="50"/>
      <c r="EO232" s="50"/>
      <c r="EP232" s="29"/>
    </row>
    <row r="233" spans="1:146" ht="17.45" customHeight="1">
      <c r="A233" s="650">
        <v>227</v>
      </c>
      <c r="B233" s="869" t="s">
        <v>854</v>
      </c>
      <c r="C233" s="913" t="s">
        <v>709</v>
      </c>
      <c r="D233" s="404" t="str">
        <f t="shared" si="265"/>
        <v>Сливоцька С.В.</v>
      </c>
      <c r="E233" s="416"/>
      <c r="F233" s="417"/>
      <c r="G233" s="409" t="str">
        <f t="shared" si="304"/>
        <v>0.0.0</v>
      </c>
      <c r="H233" s="407" t="str">
        <f t="shared" si="305"/>
        <v>0.0.0</v>
      </c>
      <c r="I233" s="407" t="str">
        <f t="shared" si="306"/>
        <v>0.0.0</v>
      </c>
      <c r="J233" s="407" t="str">
        <f t="shared" si="279"/>
        <v>0.0.0</v>
      </c>
      <c r="K233" s="407" t="str">
        <f t="shared" si="280"/>
        <v>0.0.0</v>
      </c>
      <c r="L233" s="407" t="str">
        <f t="shared" si="281"/>
        <v>0.0.0</v>
      </c>
      <c r="M233" s="407" t="str">
        <f t="shared" si="282"/>
        <v>0.0.0</v>
      </c>
      <c r="N233" s="408" t="str">
        <f t="shared" si="307"/>
        <v>0.0.0</v>
      </c>
      <c r="O233" s="931">
        <v>3</v>
      </c>
      <c r="P233" s="417"/>
      <c r="Q233" s="417"/>
      <c r="R233" s="417"/>
      <c r="S233" s="417"/>
      <c r="T233" s="417"/>
      <c r="U233" s="417"/>
      <c r="V233" s="714"/>
      <c r="W233" s="714"/>
      <c r="X233" s="417"/>
      <c r="Y233" s="417"/>
      <c r="Z233" s="714"/>
      <c r="AA233" s="714"/>
      <c r="AB233" s="417"/>
      <c r="AC233" s="417"/>
      <c r="AD233" s="714"/>
      <c r="AE233" s="714"/>
      <c r="AF233" s="417"/>
      <c r="AG233" s="417"/>
      <c r="AH233" s="714"/>
      <c r="AI233" s="714"/>
      <c r="AJ233" s="417"/>
      <c r="AK233" s="417"/>
      <c r="AL233" s="714"/>
      <c r="AM233" s="714"/>
      <c r="AN233" s="417"/>
      <c r="AO233" s="417"/>
      <c r="AP233" s="714"/>
      <c r="AQ233" s="714"/>
      <c r="AR233" s="417"/>
      <c r="AS233" s="417"/>
      <c r="AT233" s="714"/>
      <c r="AU233" s="714"/>
      <c r="AV233" s="417"/>
      <c r="AW233" s="417"/>
      <c r="AX233" s="716"/>
      <c r="AY233" s="716"/>
      <c r="AZ233" s="635"/>
      <c r="BA233" s="635"/>
      <c r="BB233" s="716"/>
      <c r="BC233" s="716"/>
      <c r="BD233" s="635"/>
      <c r="BE233" s="635"/>
      <c r="BF233" s="717"/>
      <c r="BG233" s="717"/>
      <c r="BH233" s="432">
        <f t="shared" si="310"/>
        <v>0</v>
      </c>
      <c r="BI233" s="432">
        <f t="shared" si="283"/>
        <v>0</v>
      </c>
      <c r="BJ233" s="432">
        <f t="shared" si="284"/>
        <v>0</v>
      </c>
      <c r="BK233" s="432">
        <f t="shared" si="285"/>
        <v>0</v>
      </c>
      <c r="BL233" s="432">
        <f t="shared" si="286"/>
        <v>0</v>
      </c>
      <c r="BM233" s="436">
        <f t="shared" si="273"/>
        <v>0</v>
      </c>
      <c r="BN233" s="462">
        <v>0.65</v>
      </c>
      <c r="BO233" s="427">
        <f t="shared" si="311"/>
        <v>28</v>
      </c>
      <c r="BP233" s="419"/>
      <c r="BQ233" s="700"/>
      <c r="BR233" s="419"/>
      <c r="BS233" s="700"/>
      <c r="BT233" s="700"/>
      <c r="BU233" s="700"/>
      <c r="BV233" s="427">
        <f t="shared" si="271"/>
        <v>0</v>
      </c>
      <c r="BW233" s="427"/>
      <c r="BX233" s="427"/>
      <c r="BY233" s="419"/>
      <c r="BZ233" s="432"/>
      <c r="CA233" s="419"/>
      <c r="CB233" s="427"/>
      <c r="CC233" s="419"/>
      <c r="CD233" s="427"/>
      <c r="CE233" s="404">
        <f>IF(OR(C233=0,CD233="Д"),0,IF(AND(C233&gt;0,E233=0),VLOOKUP(C233,звания!A:B,2,FALSE)/((EOMONTH($G$3,0)+1)-$G$3)*BO233+VLOOKUP(C233,звания!A:B,2,FALSE)/((EOMONTH($G$3,0)+1)-$G$3)*BR233+VLOOKUP(C233,звания!A:B,2,FALSE)/((EOMONTH($G$3,0)+1)-$G$3)*BU233,IF(AND(C233&gt;0,E233&gt;0,F233&gt;=$G$3,BO233=(EOMONTH($G$3,0)+1)-$G$3),(VLOOKUP(E233,звания!A:B,2,FALSE)/(EOMONTH($G$3,0)-$G$3+1))*(F233-$G$3)+(VLOOKUP(C233,звания!A:B,2,FALSE)/(EOMONTH($G$3,0)-$G$3+1))*((EOMONTH($G$3,0)-$G$3+1)-(F233-$G$3)),IF(AND(C233&gt;0,E233&gt;0,F233&gt;$G$3,BO233&lt;(EOMONTH($G$3,0)+1)-$G$3,BO233&lt;&gt;0),VLOOKUP(E233,звания!A:B,2,FALSE)/((EOMONTH($G$3,0)+1)-$G$3)*((F233-$G$3)-(((EOMONTH($G$3,0)+1)-$G$3)-BO233-BU233-BR233))+VLOOKUP(C233,звания!A:B,2,FALSE)/((EOMONTH($G$3,0)+1)-$G$3)*(((EOMONTH($G$3,0)+1)-F233)),IF(F233&lt;$G$3,(VLOOKUP(C233,звания!A:B,2,FALSE)-VLOOKUP(E233,звания!A:B,2,FALSE))/((EOMONTH($BN$3,0)+1)-$BN$3)*(EOMONTH($BN$3,0)+1-F233)+VLOOKUP(C233,звания!A:B,2,FALSE)/((EOMONTH($G$3,0)+1)-$G$3)*BO233+VLOOKUP(C233,звания!A:B,2,FALSE)/((EOMONTH($G$3,0)+1)-$G$3)*BU233+VLOOKUP(C233,звания!A:B,2,FALSE)/((EOMONTH($G$3,0)+1)-$G$3)*BR233,0)))))</f>
        <v>440</v>
      </c>
      <c r="CF233" s="404">
        <f>IF(OR(CD233="Д",C233=0),0,IF(B233="Виключений зі списків",IF(BS233=0,(VLOOKUP(O233,звания!$D$2:$E$62,2,FALSE))/(EOMONTH($B$3,0)+1-$B$3)*BO233+(VLOOKUP(BQ233,звания!$D$2:$E$62,2,FALSE))/(EOMONTH($B$3,0)+1-$B$3)*BR233,(((VLOOKUP(O233,звания!$D$2:$E$62,2,FALSE))/(EOMONTH($B$3,0)+1-$B$3))*BO233)+(VLOOKUP(BQ233,звания!$D$2:$E$62,2,FALSE))/(EOMONTH($B$3,0)+1-$B$3)*BR233+(VLOOKUP(BS233,звания!$D$2:$E$62,2,FALSE))/(EOMONTH($B$3,0)+1-$B$3)*BU233),IF(BS233=0,(VLOOKUP(O233,звания!$D$2:$E$62,2,FALSE))/(EOMONTH($G$3,0)+1-$G$3)*BO233+(VLOOKUP(BQ233,звания!$D$2:$E$62,2,FALSE))/(EOMONTH($G$3,0)+1-$G$3)*BR233,(((VLOOKUP(O233,звания!$D$2:$E$62,2,FALSE))/(EOMONTH($G$3,0)+1-$G$3))*BO233)+(VLOOKUP(BQ233,звания!$D$2:$E$62,2,FALSE))/(EOMONTH($G$3,0)+1-$G$3)*BR233+(VLOOKUP(BS233,звания!$D$2:$E$62,2,FALSE))/(EOMONTH($G$3,0)+1-$G$3)*BU233+IF(BT233=0,0,(VLOOKUP(BS233,звания!$D$2:$E$62,2,FALSE))/(EOMONTH($BN$3,0)+1-$BN$3)*BT233-(VLOOKUP(O233,звания!$D$2:$E$62,2,FALSE))/(EOMONTH($BN$3,0)+1-$BN$3)*BT233))))</f>
        <v>2640</v>
      </c>
      <c r="CG233" s="404">
        <f t="shared" si="287"/>
        <v>0</v>
      </c>
      <c r="CH233" s="404">
        <f>IF(BW233=0,CF233*BX233%,IF(BW233&gt;0,((VLOOKUP(O233,звания!$D$2:$E$62,2,FALSE)/(EOMONTH($G$3,0)+1-$G$3)*BW233)*BX233%)))</f>
        <v>0</v>
      </c>
      <c r="CI233" s="404">
        <f>IF(BY233=0,CF233*BZ233%,IF(BY233&gt;0,(VLOOKUP(O233,звания!$D$2:$E$62,2,FALSE)/(EOMONTH($G$3,0)+1-$G$3)*BO233)*BZ233%)+(VLOOKUP(BS233,звания!$D$2:$E$62,2,FALSE)/(EOMONTH($G$3,0)+1-$G$3)*BU233)*BZ233%)</f>
        <v>0</v>
      </c>
      <c r="CJ233" s="404">
        <f>IF(CA233=0,CF233*CB233%,IF(CA233&gt;0,(VLOOKUP(O233,звания!$D$2:$E$62,2,FALSE)/(EOMONTH($G$3,0)+1-$G$3)*BO233)*CB233%)+(VLOOKUP(BS233,звания!$D$2:$E$62,2,FALSE)/(EOMONTH($G$3,0)+1-$G$3)*BU233)*CB233%)</f>
        <v>0</v>
      </c>
      <c r="CK233" s="404">
        <f>IF(CD233="Д",0,IF(CC233=0,CF233*CD233%,IF(CC233&gt;0,(VLOOKUP(O233,звания!$D$2:$E$62,2,FALSE)/(EOMONTH($G$3,0)+1-$G$3)*BO233)*CD233%)+(VLOOKUP(BS233,звания!$D$2:$E$62,2,FALSE)/(EOMONTH($G$3,0)+1-$G$3)*BU233)*CD233%))</f>
        <v>0</v>
      </c>
      <c r="CL233" s="404">
        <f>IF(BR233&gt;0,((VLOOKUP(C233,звания!$A$2:$B$62,2,FALSE)/(EOMONTH($G$3,0)+1-$G$3)*BO233+VLOOKUP(O233,звания!$D$2:$E$62,2,FALSE)/(EOMONTH($G$3,0)+1-$G$3)*BO233+(VLOOKUP(C233,звания!$A$2:$B$62,2,FALSE)/(EOMONTH($G$3,0)+1-$G$3)*BO233+VLOOKUP(O233,звания!$D$2:$E$62,2,FALSE)/(EOMONTH($G$3,0)+1-$G$3)*BO233)*BV233%)*BN233)+(VLOOKUP(C233,звания!$A$2:$B$62,2,FALSE)/(EOMONTH($G$3,0)+1-$G$3)*BU233+VLOOKUP(BS233,звания!$D$2:$E$62,2,FALSE)/(EOMONTH($G$3,0)+1-$G$3)*BU233+(VLOOKUP(C233,звания!$A$2:$B$62,2,FALSE)/(EOMONTH($G$3,0)+1-$G$3)*BU233+VLOOKUP(BS233,звания!$D$2:$E$62,2,FALSE)/(EOMONTH($G$3,0)+1-$G$3)*BU233)*BV233%)*BN233,(CE233+CF233+CG233)*BN233)</f>
        <v>2002</v>
      </c>
      <c r="CM233" s="404"/>
      <c r="CN233" s="404"/>
      <c r="CO233" s="432">
        <f t="shared" si="274"/>
        <v>4</v>
      </c>
      <c r="CP233" s="638"/>
      <c r="CQ233" s="637">
        <f>IF(CF233=0,0,IF((SUM(BH233:BM233)&gt;360),(VLOOKUP(O233,звания!$F$2:$G$62,2,FALSE))/100,VLOOKUP(O233,звания!$F$2:$H$62,3,FALSE)/100))</f>
        <v>3.29</v>
      </c>
      <c r="CR233" s="617">
        <f>IF(B233="Виключений зі списків",IF(AND(BU233=0,360-BH233&lt;0),(VLOOKUP(O233,звания!$D$2:$E$62,2,FALSE))/(EOMONTH($B$3,0)+1-$B$3)*BO233*CQ233,IF(AND(360-BH233&gt;=0,360-BH233&lt;(EOMONTH($B$3,0)+1-$B$3)),(CF233/(EOMONTH($B$3,0)-$B$3+1)*(360-BH233))*CQ233+(CF233/(EOMONTH($B$3,0)-$B$3+1)*((EOMONTH($B$3,0)-$B$3+1)-(360-BH233)))*VLOOKUP(O233,звания!$F$2:$H$62,2,FALSE)/100,((((VLOOKUP(O233,звания!$D$2:$E$62,2,FALSE))/(EOMONTH($B$3,0)+1-$B$3)*BO233*CQ233+(VLOOKUP(BS233,звания!$D$2:$E$62,2,FALSE))/(EOMONTH($B$3,0)+1-$B$3)*BU233*(VLOOKUP(BS233,звания!$F$2:$G$62,2,FALSE)*0.01)+(IF(BT233=0,0,(VLOOKUP(BS233,звания!$D$2:$E$62,2,FALSE)/(EOMONTH($G$3,0)+1-$G$3)*BT233*(VLOOKUP(BS233,звания!$F$2:$G$62,2,FALSE)))*0.01-(VLOOKUP(O233,звания!$D$2:$E$62,2,FALSE)/(EOMONTH($G$3,0)+1-$G$3)*BT233*(VLOOKUP(O233,звания!$F$2:$G$62,2,FALSE)))*0.01)))))/100*(100-CP233))),(IF(AND(BU233=0,360-BH233&lt;0,CP233=0),(VLOOKUP(O233,звания!$D$2:$E$62,2,FALSE))/(EOMONTH($G$3,0)+1-$G$3)*BO233*CQ233,IF(AND(360-BH233&gt;=0,360-BH233&lt;(EOMONTH($G$3,0)+1-$G$3)),(CF233/(EOMONTH($G$3,0)-$G$3+1)*(360-BH233))*CQ233+(CF233/(EOMONTH($G$3,0)-$G$3+1)*((EOMONTH($G$3,0)-$G$3+1)-(360-BH233)))*VLOOKUP(O233,звания!$F$2:$H$62,2,FALSE)/100,((((VLOOKUP(O233,звания!$D$2:$E$62,2,FALSE))/(EOMONTH($G$3,0)+1-$G$3)*BO233*CQ233+(VLOOKUP(BS233,звания!$D$2:$E$62,2,FALSE))/(EOMONTH($G$3,0)+1-$G$3)*BU233*(VLOOKUP(BS233,звания!$F$2:$G$62,2,FALSE)*0.01)))/100*(100-CP233)+(IF(BT233=0,0,(VLOOKUP(BS233,звания!$D$2:$E$62,2,FALSE)/(EOMONTH($BN$3,0)+1-$BN$3)*BT233*(VLOOKUP(BS233,звания!$F$2:$G$62,2,FALSE)))*0.01-(VLOOKUP(O233,звания!$D$2:$E$62,2,FALSE)/(EOMONTH($BN$3,0)+1-$BN$3)*BT233*(VLOOKUP(O233,звания!$F$2:$G$62,2,FALSE)))*0.01)))))))</f>
        <v>8685.6</v>
      </c>
      <c r="CS233" s="416">
        <f t="shared" si="308"/>
        <v>13767.6</v>
      </c>
      <c r="CT233" s="403"/>
      <c r="CU233" s="403"/>
      <c r="CV233" s="404">
        <f t="shared" si="275"/>
        <v>672.35</v>
      </c>
      <c r="CW233" s="426">
        <f t="shared" ref="CW233:CW262" si="322">CN233+SUM(CS233:CV233)</f>
        <v>14439.95</v>
      </c>
      <c r="CX233" s="404">
        <f t="shared" si="309"/>
        <v>2599.19</v>
      </c>
      <c r="CY233" s="1174">
        <v>5</v>
      </c>
      <c r="CZ233" s="404">
        <f t="shared" si="312"/>
        <v>177.92</v>
      </c>
      <c r="DA233" s="404"/>
      <c r="DB233" s="403"/>
      <c r="DC233" s="404"/>
      <c r="DD233" s="426">
        <f t="shared" si="296"/>
        <v>2777.11</v>
      </c>
      <c r="DE233" s="426">
        <f t="shared" si="301"/>
        <v>3028.87</v>
      </c>
      <c r="DF233" s="404">
        <f t="shared" si="272"/>
        <v>2599.19</v>
      </c>
      <c r="DG233" s="426">
        <f t="shared" si="320"/>
        <v>14262.03</v>
      </c>
      <c r="DH233" s="426">
        <f t="shared" si="321"/>
        <v>0</v>
      </c>
      <c r="DI233" s="421"/>
      <c r="DJ233" s="422" t="str">
        <f t="shared" ref="DJ233:DJ252" si="323">IF(DG233&gt;0,$DL$2," ")&amp;"  "&amp;IF(DH233&gt;0,$DM$2," ")</f>
        <v xml:space="preserve">30 від 01.03   </v>
      </c>
      <c r="DK233" s="113" t="s">
        <v>1203</v>
      </c>
      <c r="DL233" s="28" t="s">
        <v>1204</v>
      </c>
      <c r="DM233" s="28" t="s">
        <v>1205</v>
      </c>
      <c r="DN233" s="28" t="s">
        <v>1206</v>
      </c>
      <c r="DO233" s="900">
        <v>3681004467</v>
      </c>
      <c r="DP233" s="888"/>
      <c r="DQ233" s="817"/>
      <c r="DR233" s="818"/>
      <c r="DS233" s="819"/>
      <c r="DT233" s="820"/>
      <c r="DU233" s="124"/>
      <c r="DV233" s="110"/>
      <c r="DX233" s="84"/>
      <c r="DY233" s="84"/>
      <c r="DZ233" s="105"/>
      <c r="EC233" s="84"/>
      <c r="ED233" s="84"/>
      <c r="EG233" s="19"/>
      <c r="EH233" s="543">
        <f t="shared" si="276"/>
        <v>2</v>
      </c>
      <c r="EI233" s="404" t="str">
        <f t="shared" si="277"/>
        <v>рекрут</v>
      </c>
      <c r="EJ233" s="29" t="str">
        <f t="shared" si="278"/>
        <v>Сливоцька С.В.</v>
      </c>
      <c r="EK233" s="50"/>
      <c r="EL233" s="29"/>
      <c r="EM233" s="50"/>
      <c r="EN233" s="50"/>
      <c r="EO233" s="50"/>
      <c r="EP233" s="29"/>
    </row>
    <row r="234" spans="1:146" ht="17.45" customHeight="1">
      <c r="A234" s="427">
        <v>228</v>
      </c>
      <c r="B234" s="869" t="s">
        <v>854</v>
      </c>
      <c r="C234" s="911" t="s">
        <v>707</v>
      </c>
      <c r="D234" s="404" t="str">
        <f t="shared" si="265"/>
        <v>Головач М.О.</v>
      </c>
      <c r="E234" s="416"/>
      <c r="F234" s="417"/>
      <c r="G234" s="409" t="str">
        <f t="shared" si="304"/>
        <v>3.3.21</v>
      </c>
      <c r="H234" s="407" t="str">
        <f t="shared" si="305"/>
        <v>3.3.21</v>
      </c>
      <c r="I234" s="407" t="str">
        <f t="shared" si="306"/>
        <v>3.3.21</v>
      </c>
      <c r="J234" s="407" t="str">
        <f t="shared" si="279"/>
        <v>0.0.0</v>
      </c>
      <c r="K234" s="407" t="str">
        <f t="shared" si="280"/>
        <v>0.0.0</v>
      </c>
      <c r="L234" s="407" t="str">
        <f t="shared" si="281"/>
        <v>0.0.0</v>
      </c>
      <c r="M234" s="407" t="str">
        <f t="shared" si="282"/>
        <v>0.0.0</v>
      </c>
      <c r="N234" s="408" t="str">
        <f t="shared" si="307"/>
        <v>0.0.0</v>
      </c>
      <c r="O234" s="930">
        <v>3</v>
      </c>
      <c r="P234" s="417">
        <v>43383</v>
      </c>
      <c r="Q234" s="417"/>
      <c r="R234" s="417"/>
      <c r="S234" s="417"/>
      <c r="T234" s="417"/>
      <c r="U234" s="417"/>
      <c r="V234" s="714"/>
      <c r="W234" s="714"/>
      <c r="X234" s="417"/>
      <c r="Y234" s="417"/>
      <c r="Z234" s="714"/>
      <c r="AA234" s="714"/>
      <c r="AB234" s="417"/>
      <c r="AC234" s="417"/>
      <c r="AD234" s="714"/>
      <c r="AE234" s="714"/>
      <c r="AF234" s="417"/>
      <c r="AG234" s="417"/>
      <c r="AH234" s="714"/>
      <c r="AI234" s="714"/>
      <c r="AJ234" s="417"/>
      <c r="AK234" s="417"/>
      <c r="AL234" s="714"/>
      <c r="AM234" s="714"/>
      <c r="AN234" s="417"/>
      <c r="AO234" s="417"/>
      <c r="AP234" s="714"/>
      <c r="AQ234" s="714"/>
      <c r="AR234" s="417"/>
      <c r="AS234" s="417"/>
      <c r="AT234" s="714"/>
      <c r="AU234" s="714"/>
      <c r="AV234" s="417"/>
      <c r="AW234" s="417"/>
      <c r="AX234" s="716"/>
      <c r="AY234" s="716"/>
      <c r="AZ234" s="635"/>
      <c r="BA234" s="635"/>
      <c r="BB234" s="716"/>
      <c r="BC234" s="716"/>
      <c r="BD234" s="635"/>
      <c r="BE234" s="635"/>
      <c r="BF234" s="717"/>
      <c r="BG234" s="717"/>
      <c r="BH234" s="432">
        <f t="shared" si="310"/>
        <v>1191</v>
      </c>
      <c r="BI234" s="432">
        <f t="shared" si="283"/>
        <v>0</v>
      </c>
      <c r="BJ234" s="432">
        <f t="shared" si="284"/>
        <v>0</v>
      </c>
      <c r="BK234" s="432">
        <f t="shared" si="285"/>
        <v>0</v>
      </c>
      <c r="BL234" s="432">
        <f t="shared" si="286"/>
        <v>0</v>
      </c>
      <c r="BM234" s="436">
        <f t="shared" si="273"/>
        <v>0</v>
      </c>
      <c r="BN234" s="462">
        <v>0.65</v>
      </c>
      <c r="BO234" s="427">
        <f t="shared" si="311"/>
        <v>28</v>
      </c>
      <c r="BP234" s="774"/>
      <c r="BQ234" s="700"/>
      <c r="BR234" s="419"/>
      <c r="BS234" s="700"/>
      <c r="BT234" s="700"/>
      <c r="BU234" s="700"/>
      <c r="BV234" s="427">
        <f t="shared" si="271"/>
        <v>25</v>
      </c>
      <c r="BW234" s="427"/>
      <c r="BX234" s="427"/>
      <c r="BY234" s="419"/>
      <c r="BZ234" s="432"/>
      <c r="CA234" s="419"/>
      <c r="CB234" s="427"/>
      <c r="CC234" s="419"/>
      <c r="CD234" s="427"/>
      <c r="CE234" s="404">
        <f>IF(OR(C234=0,CD234="Д"),0,IF(AND(C234&gt;0,E234=0),VLOOKUP(C234,звания!A:B,2,FALSE)/((EOMONTH($G$3,0)+1)-$G$3)*BO234+VLOOKUP(C234,звания!A:B,2,FALSE)/((EOMONTH($G$3,0)+1)-$G$3)*BR234+VLOOKUP(C234,звания!A:B,2,FALSE)/((EOMONTH($G$3,0)+1)-$G$3)*BU234,IF(AND(C234&gt;0,E234&gt;0,F234&gt;=$G$3,BO234=(EOMONTH($G$3,0)+1)-$G$3),(VLOOKUP(E234,звания!A:B,2,FALSE)/(EOMONTH($G$3,0)-$G$3+1))*(F234-$G$3)+(VLOOKUP(C234,звания!A:B,2,FALSE)/(EOMONTH($G$3,0)-$G$3+1))*((EOMONTH($G$3,0)-$G$3+1)-(F234-$G$3)),IF(AND(C234&gt;0,E234&gt;0,F234&gt;$G$3,BO234&lt;(EOMONTH($G$3,0)+1)-$G$3,BO234&lt;&gt;0),VLOOKUP(E234,звания!A:B,2,FALSE)/((EOMONTH($G$3,0)+1)-$G$3)*((F234-$G$3)-(((EOMONTH($G$3,0)+1)-$G$3)-BO234-BU234-BR234))+VLOOKUP(C234,звания!A:B,2,FALSE)/((EOMONTH($G$3,0)+1)-$G$3)*(((EOMONTH($G$3,0)+1)-F234)),IF(F234&lt;$G$3,(VLOOKUP(C234,звания!A:B,2,FALSE)-VLOOKUP(E234,звания!A:B,2,FALSE))/((EOMONTH($BN$3,0)+1)-$BN$3)*(EOMONTH($BN$3,0)+1-F234)+VLOOKUP(C234,звания!A:B,2,FALSE)/((EOMONTH($G$3,0)+1)-$G$3)*BO234+VLOOKUP(C234,звания!A:B,2,FALSE)/((EOMONTH($G$3,0)+1)-$G$3)*BU234+VLOOKUP(C234,звания!A:B,2,FALSE)/((EOMONTH($G$3,0)+1)-$G$3)*BR234,0)))))</f>
        <v>600</v>
      </c>
      <c r="CF234" s="404">
        <f>IF(OR(CD234="Д",C234=0),0,IF(B234="Виключений зі списків",IF(BS234=0,(VLOOKUP(O234,звания!$D$2:$E$62,2,FALSE))/(EOMONTH($B$3,0)+1-$B$3)*BO234+(VLOOKUP(BQ234,звания!$D$2:$E$62,2,FALSE))/(EOMONTH($B$3,0)+1-$B$3)*BR234,(((VLOOKUP(O234,звания!$D$2:$E$62,2,FALSE))/(EOMONTH($B$3,0)+1-$B$3))*BO234)+(VLOOKUP(BQ234,звания!$D$2:$E$62,2,FALSE))/(EOMONTH($B$3,0)+1-$B$3)*BR234+(VLOOKUP(BS234,звания!$D$2:$E$62,2,FALSE))/(EOMONTH($B$3,0)+1-$B$3)*BU234),IF(BS234=0,(VLOOKUP(O234,звания!$D$2:$E$62,2,FALSE))/(EOMONTH($G$3,0)+1-$G$3)*BO234+(VLOOKUP(BQ234,звания!$D$2:$E$62,2,FALSE))/(EOMONTH($G$3,0)+1-$G$3)*BR234,(((VLOOKUP(O234,звания!$D$2:$E$62,2,FALSE))/(EOMONTH($G$3,0)+1-$G$3))*BO234)+(VLOOKUP(BQ234,звания!$D$2:$E$62,2,FALSE))/(EOMONTH($G$3,0)+1-$G$3)*BR234+(VLOOKUP(BS234,звания!$D$2:$E$62,2,FALSE))/(EOMONTH($G$3,0)+1-$G$3)*BU234+IF(BT234=0,0,(VLOOKUP(BS234,звания!$D$2:$E$62,2,FALSE))/(EOMONTH($BN$3,0)+1-$BN$3)*BT234-(VLOOKUP(O234,звания!$D$2:$E$62,2,FALSE))/(EOMONTH($BN$3,0)+1-$BN$3)*BT234))))</f>
        <v>2640</v>
      </c>
      <c r="CG234" s="404">
        <f t="shared" si="287"/>
        <v>810</v>
      </c>
      <c r="CH234" s="404">
        <f>IF(BW234=0,CF234*BX234%,IF(BW234&gt;0,((VLOOKUP(O234,звания!$D$2:$E$62,2,FALSE)/(EOMONTH($G$3,0)+1-$G$3)*BW234)*BX234%)))</f>
        <v>0</v>
      </c>
      <c r="CI234" s="404">
        <f>IF(BY234=0,CF234*BZ234%,IF(BY234&gt;0,(VLOOKUP(O234,звания!$D$2:$E$62,2,FALSE)/(EOMONTH($G$3,0)+1-$G$3)*BO234)*BZ234%)+(VLOOKUP(BS234,звания!$D$2:$E$62,2,FALSE)/(EOMONTH($G$3,0)+1-$G$3)*BU234)*BZ234%)</f>
        <v>0</v>
      </c>
      <c r="CJ234" s="404">
        <f>IF(CA234=0,CF234*CB234%,IF(CA234&gt;0,(VLOOKUP(O234,звания!$D$2:$E$62,2,FALSE)/(EOMONTH($G$3,0)+1-$G$3)*BO234)*CB234%)+(VLOOKUP(BS234,звания!$D$2:$E$62,2,FALSE)/(EOMONTH($G$3,0)+1-$G$3)*BU234)*CB234%)</f>
        <v>0</v>
      </c>
      <c r="CK234" s="404">
        <f>IF(CD234="Д",0,IF(CC234=0,CF234*CD234%,IF(CC234&gt;0,(VLOOKUP(O234,звания!$D$2:$E$62,2,FALSE)/(EOMONTH($G$3,0)+1-$G$3)*BO234)*CD234%)+(VLOOKUP(BS234,звания!$D$2:$E$62,2,FALSE)/(EOMONTH($G$3,0)+1-$G$3)*BU234)*CD234%))</f>
        <v>0</v>
      </c>
      <c r="CL234" s="404">
        <f>IF(BR234&gt;0,((VLOOKUP(C234,звания!$A$2:$B$62,2,FALSE)/(EOMONTH($G$3,0)+1-$G$3)*BO234+VLOOKUP(O234,звания!$D$2:$E$62,2,FALSE)/(EOMONTH($G$3,0)+1-$G$3)*BO234+(VLOOKUP(C234,звания!$A$2:$B$62,2,FALSE)/(EOMONTH($G$3,0)+1-$G$3)*BO234+VLOOKUP(O234,звания!$D$2:$E$62,2,FALSE)/(EOMONTH($G$3,0)+1-$G$3)*BO234)*BV234%)*BN234)+(VLOOKUP(C234,звания!$A$2:$B$62,2,FALSE)/(EOMONTH($G$3,0)+1-$G$3)*BU234+VLOOKUP(BS234,звания!$D$2:$E$62,2,FALSE)/(EOMONTH($G$3,0)+1-$G$3)*BU234+(VLOOKUP(C234,звания!$A$2:$B$62,2,FALSE)/(EOMONTH($G$3,0)+1-$G$3)*BU234+VLOOKUP(BS234,звания!$D$2:$E$62,2,FALSE)/(EOMONTH($G$3,0)+1-$G$3)*BU234)*BV234%)*BN234,(CE234+CF234+CG234)*BN234)</f>
        <v>2632.5</v>
      </c>
      <c r="CM234" s="404"/>
      <c r="CN234" s="404"/>
      <c r="CO234" s="432">
        <f t="shared" si="274"/>
        <v>4</v>
      </c>
      <c r="CP234" s="638"/>
      <c r="CQ234" s="637">
        <f>IF(CF234=0,0,IF((SUM(BH234:BM234)&gt;360),(VLOOKUP(O234,звания!$F$2:$G$62,2,FALSE))/100,VLOOKUP(O234,звания!$F$2:$H$62,3,FALSE)/100))</f>
        <v>3.22</v>
      </c>
      <c r="CR234" s="617">
        <f>IF(B234="Виключений зі списків",IF(AND(BU234=0,360-BH234&lt;0),(VLOOKUP(O234,звания!$D$2:$E$62,2,FALSE))/(EOMONTH($B$3,0)+1-$B$3)*BO234*CQ234,IF(AND(360-BH234&gt;=0,360-BH234&lt;(EOMONTH($B$3,0)+1-$B$3)),(CF234/(EOMONTH($B$3,0)-$B$3+1)*(360-BH234))*CQ234+(CF234/(EOMONTH($B$3,0)-$B$3+1)*((EOMONTH($B$3,0)-$B$3+1)-(360-BH234)))*VLOOKUP(O234,звания!$F$2:$H$62,2,FALSE)/100,((((VLOOKUP(O234,звания!$D$2:$E$62,2,FALSE))/(EOMONTH($B$3,0)+1-$B$3)*BO234*CQ234+(VLOOKUP(BS234,звания!$D$2:$E$62,2,FALSE))/(EOMONTH($B$3,0)+1-$B$3)*BU234*(VLOOKUP(BS234,звания!$F$2:$G$62,2,FALSE)*0.01)+(IF(BT234=0,0,(VLOOKUP(BS234,звания!$D$2:$E$62,2,FALSE)/(EOMONTH($G$3,0)+1-$G$3)*BT234*(VLOOKUP(BS234,звания!$F$2:$G$62,2,FALSE)))*0.01-(VLOOKUP(O234,звания!$D$2:$E$62,2,FALSE)/(EOMONTH($G$3,0)+1-$G$3)*BT234*(VLOOKUP(O234,звания!$F$2:$G$62,2,FALSE)))*0.01)))))/100*(100-CP234))),(IF(AND(BU234=0,360-BH234&lt;0,CP234=0),(VLOOKUP(O234,звания!$D$2:$E$62,2,FALSE))/(EOMONTH($G$3,0)+1-$G$3)*BO234*CQ234,IF(AND(360-BH234&gt;=0,360-BH234&lt;(EOMONTH($G$3,0)+1-$G$3)),(CF234/(EOMONTH($G$3,0)-$G$3+1)*(360-BH234))*CQ234+(CF234/(EOMONTH($G$3,0)-$G$3+1)*((EOMONTH($G$3,0)-$G$3+1)-(360-BH234)))*VLOOKUP(O234,звания!$F$2:$H$62,2,FALSE)/100,((((VLOOKUP(O234,звания!$D$2:$E$62,2,FALSE))/(EOMONTH($G$3,0)+1-$G$3)*BO234*CQ234+(VLOOKUP(BS234,звания!$D$2:$E$62,2,FALSE))/(EOMONTH($G$3,0)+1-$G$3)*BU234*(VLOOKUP(BS234,звания!$F$2:$G$62,2,FALSE)*0.01)))/100*(100-CP234)+(IF(BT234=0,0,(VLOOKUP(BS234,звания!$D$2:$E$62,2,FALSE)/(EOMONTH($BN$3,0)+1-$BN$3)*BT234*(VLOOKUP(BS234,звания!$F$2:$G$62,2,FALSE)))*0.01-(VLOOKUP(O234,звания!$D$2:$E$62,2,FALSE)/(EOMONTH($BN$3,0)+1-$BN$3)*BT234*(VLOOKUP(O234,звания!$F$2:$G$62,2,FALSE)))*0.01)))))))</f>
        <v>8500.7999999999993</v>
      </c>
      <c r="CS234" s="416">
        <f t="shared" si="308"/>
        <v>15183.3</v>
      </c>
      <c r="CT234" s="403"/>
      <c r="CU234" s="403"/>
      <c r="CV234" s="404">
        <f t="shared" si="275"/>
        <v>672.35</v>
      </c>
      <c r="CW234" s="426">
        <f t="shared" si="322"/>
        <v>15855.65</v>
      </c>
      <c r="CX234" s="404">
        <f t="shared" si="309"/>
        <v>2854.02</v>
      </c>
      <c r="CY234" s="1174">
        <v>5</v>
      </c>
      <c r="CZ234" s="404">
        <f t="shared" si="312"/>
        <v>195.36</v>
      </c>
      <c r="DA234" s="404"/>
      <c r="DB234" s="403"/>
      <c r="DC234" s="404"/>
      <c r="DD234" s="426">
        <f t="shared" si="296"/>
        <v>3049.38</v>
      </c>
      <c r="DE234" s="426">
        <f t="shared" si="301"/>
        <v>3340.33</v>
      </c>
      <c r="DF234" s="404">
        <f t="shared" si="272"/>
        <v>2854.02</v>
      </c>
      <c r="DG234" s="426">
        <f t="shared" si="320"/>
        <v>15660.29</v>
      </c>
      <c r="DH234" s="426">
        <f t="shared" si="321"/>
        <v>0</v>
      </c>
      <c r="DI234" s="421"/>
      <c r="DJ234" s="422" t="str">
        <f t="shared" si="323"/>
        <v xml:space="preserve">30 від 01.03   </v>
      </c>
      <c r="DK234" s="113" t="s">
        <v>1207</v>
      </c>
      <c r="DL234" s="28" t="s">
        <v>1208</v>
      </c>
      <c r="DM234" s="28" t="s">
        <v>901</v>
      </c>
      <c r="DN234" s="28" t="s">
        <v>1209</v>
      </c>
      <c r="DO234" s="900">
        <v>3052919883</v>
      </c>
      <c r="DP234" s="888"/>
      <c r="DQ234" s="817"/>
      <c r="DR234" s="818"/>
      <c r="DS234" s="819"/>
      <c r="DT234" s="820"/>
      <c r="DU234" s="400"/>
      <c r="DV234" s="110"/>
      <c r="DX234" s="84"/>
      <c r="DY234" s="104"/>
      <c r="DZ234" s="105"/>
      <c r="EH234" s="543">
        <f t="shared" si="276"/>
        <v>2</v>
      </c>
      <c r="EI234" s="404" t="str">
        <f t="shared" si="277"/>
        <v>ст. м-с</v>
      </c>
      <c r="EJ234" s="29" t="str">
        <f t="shared" si="278"/>
        <v>Головач М.О.</v>
      </c>
      <c r="EK234" s="50"/>
      <c r="EL234" s="29"/>
      <c r="EM234" s="50"/>
      <c r="EN234" s="50"/>
      <c r="EO234" s="50"/>
      <c r="EP234" s="29"/>
    </row>
    <row r="235" spans="1:146" ht="17.45" hidden="1" customHeight="1">
      <c r="A235" s="446">
        <v>229</v>
      </c>
      <c r="B235" s="449"/>
      <c r="C235" s="916"/>
      <c r="D235" s="403" t="str">
        <f t="shared" si="265"/>
        <v xml:space="preserve"> </v>
      </c>
      <c r="E235" s="416"/>
      <c r="F235" s="417"/>
      <c r="G235" s="406" t="str">
        <f t="shared" si="304"/>
        <v>0.0.0</v>
      </c>
      <c r="H235" s="407" t="str">
        <f t="shared" ref="H235:H245" si="324">CONCATENATE(INT((BH235)/360),".",INT(MOD((BH235),360)/30),".",MOD(MOD((BH235),360),30))</f>
        <v>0.0.0</v>
      </c>
      <c r="I235" s="407" t="str">
        <f t="shared" si="306"/>
        <v>0.0.0</v>
      </c>
      <c r="J235" s="407" t="str">
        <f t="shared" si="279"/>
        <v>0.0.0</v>
      </c>
      <c r="K235" s="407" t="str">
        <f t="shared" si="280"/>
        <v>0.0.0</v>
      </c>
      <c r="L235" s="407" t="str">
        <f t="shared" si="281"/>
        <v>0.0.0</v>
      </c>
      <c r="M235" s="407" t="str">
        <f t="shared" si="282"/>
        <v>0.0.0</v>
      </c>
      <c r="N235" s="408" t="str">
        <f t="shared" si="307"/>
        <v>0.0.0</v>
      </c>
      <c r="O235" s="916"/>
      <c r="P235" s="417"/>
      <c r="Q235" s="417"/>
      <c r="R235" s="417"/>
      <c r="S235" s="417"/>
      <c r="T235" s="417"/>
      <c r="U235" s="417"/>
      <c r="V235" s="714"/>
      <c r="W235" s="714"/>
      <c r="X235" s="417"/>
      <c r="Y235" s="417"/>
      <c r="Z235" s="714"/>
      <c r="AA235" s="714"/>
      <c r="AB235" s="417"/>
      <c r="AC235" s="417"/>
      <c r="AD235" s="714"/>
      <c r="AE235" s="714"/>
      <c r="AF235" s="417"/>
      <c r="AG235" s="417"/>
      <c r="AH235" s="714"/>
      <c r="AI235" s="714"/>
      <c r="AJ235" s="417"/>
      <c r="AK235" s="417"/>
      <c r="AL235" s="714"/>
      <c r="AM235" s="714"/>
      <c r="AN235" s="417"/>
      <c r="AO235" s="417"/>
      <c r="AP235" s="714"/>
      <c r="AQ235" s="714"/>
      <c r="AR235" s="417"/>
      <c r="AS235" s="417"/>
      <c r="AT235" s="714"/>
      <c r="AU235" s="714"/>
      <c r="AV235" s="417"/>
      <c r="AW235" s="417"/>
      <c r="AX235" s="716"/>
      <c r="AY235" s="716"/>
      <c r="AZ235" s="635"/>
      <c r="BA235" s="635"/>
      <c r="BB235" s="716"/>
      <c r="BC235" s="716"/>
      <c r="BD235" s="635"/>
      <c r="BE235" s="635"/>
      <c r="BF235" s="717"/>
      <c r="BG235" s="717"/>
      <c r="BH235" s="432">
        <f t="shared" si="310"/>
        <v>0</v>
      </c>
      <c r="BI235" s="432">
        <f t="shared" si="283"/>
        <v>0</v>
      </c>
      <c r="BJ235" s="432">
        <f t="shared" si="284"/>
        <v>0</v>
      </c>
      <c r="BK235" s="432">
        <f t="shared" si="285"/>
        <v>0</v>
      </c>
      <c r="BL235" s="432">
        <f t="shared" si="286"/>
        <v>0</v>
      </c>
      <c r="BM235" s="436">
        <f t="shared" si="273"/>
        <v>0</v>
      </c>
      <c r="BN235" s="462">
        <v>0.65</v>
      </c>
      <c r="BO235" s="427">
        <f t="shared" si="311"/>
        <v>0</v>
      </c>
      <c r="BP235" s="419"/>
      <c r="BQ235" s="700"/>
      <c r="BR235" s="419"/>
      <c r="BS235" s="700"/>
      <c r="BT235" s="700"/>
      <c r="BU235" s="700"/>
      <c r="BV235" s="427">
        <f t="shared" si="271"/>
        <v>0</v>
      </c>
      <c r="BW235" s="419"/>
      <c r="BX235" s="782"/>
      <c r="BY235" s="419"/>
      <c r="BZ235" s="432"/>
      <c r="CA235" s="419"/>
      <c r="CB235" s="427"/>
      <c r="CC235" s="419"/>
      <c r="CD235" s="427"/>
      <c r="CE235" s="404">
        <f>IF(OR(C235=0,CD235="Д"),0,IF(AND(C235&gt;0,E235=0),VLOOKUP(C235,звания!A:B,2,FALSE)/((EOMONTH($G$3,0)+1)-$G$3)*BO235+VLOOKUP(C235,звания!A:B,2,FALSE)/((EOMONTH($G$3,0)+1)-$G$3)*BR235+VLOOKUP(C235,звания!A:B,2,FALSE)/((EOMONTH($G$3,0)+1)-$G$3)*BU235,IF(AND(C235&gt;0,E235&gt;0,F235&gt;=$G$3,BO235=(EOMONTH($G$3,0)+1)-$G$3),(VLOOKUP(E235,звания!A:B,2,FALSE)/(EOMONTH($G$3,0)-$G$3+1))*(F235-$G$3)+(VLOOKUP(C235,звания!A:B,2,FALSE)/(EOMONTH($G$3,0)-$G$3+1))*((EOMONTH($G$3,0)-$G$3+1)-(F235-$G$3)),IF(AND(C235&gt;0,E235&gt;0,F235&gt;$G$3,BO235&lt;(EOMONTH($G$3,0)+1)-$G$3,BO235&lt;&gt;0),VLOOKUP(E235,звания!A:B,2,FALSE)/((EOMONTH($G$3,0)+1)-$G$3)*((F235-$G$3)-(((EOMONTH($G$3,0)+1)-$G$3)-BO235-BU235-BR235))+VLOOKUP(C235,звания!A:B,2,FALSE)/((EOMONTH($G$3,0)+1)-$G$3)*(((EOMONTH($G$3,0)+1)-F235)),IF(F235&lt;$G$3,(VLOOKUP(C235,звания!A:B,2,FALSE)-VLOOKUP(E235,звания!A:B,2,FALSE))/((EOMONTH($BN$3,0)+1)-$BN$3)*(EOMONTH($BN$3,0)+1-F235)+VLOOKUP(C235,звания!A:B,2,FALSE)/((EOMONTH($G$3,0)+1)-$G$3)*BO235+VLOOKUP(C235,звания!A:B,2,FALSE)/((EOMONTH($G$3,0)+1)-$G$3)*BU235+VLOOKUP(C235,звания!A:B,2,FALSE)/((EOMONTH($G$3,0)+1)-$G$3)*BR235,0)))))</f>
        <v>0</v>
      </c>
      <c r="CF235" s="404">
        <f>IF(OR(CD235="Д",C235=0),0,IF(B235="Виключений зі списків",IF(BS235=0,(VLOOKUP(O235,звания!$D$2:$E$62,2,FALSE))/(EOMONTH($B$3,0)+1-$B$3)*BO235+(VLOOKUP(BQ235,звания!$D$2:$E$62,2,FALSE))/(EOMONTH($B$3,0)+1-$B$3)*BR235,(((VLOOKUP(O235,звания!$D$2:$E$62,2,FALSE))/(EOMONTH($B$3,0)+1-$B$3))*BO235)+(VLOOKUP(BQ235,звания!$D$2:$E$62,2,FALSE))/(EOMONTH($B$3,0)+1-$B$3)*BR235+(VLOOKUP(BS235,звания!$D$2:$E$62,2,FALSE))/(EOMONTH($B$3,0)+1-$B$3)*BU235),IF(BS235=0,(VLOOKUP(O235,звания!$D$2:$E$62,2,FALSE))/(EOMONTH($G$3,0)+1-$G$3)*BO235+(VLOOKUP(BQ235,звания!$D$2:$E$62,2,FALSE))/(EOMONTH($G$3,0)+1-$G$3)*BR235,(((VLOOKUP(O235,звания!$D$2:$E$62,2,FALSE))/(EOMONTH($G$3,0)+1-$G$3))*BO235)+(VLOOKUP(BQ235,звания!$D$2:$E$62,2,FALSE))/(EOMONTH($G$3,0)+1-$G$3)*BR235+(VLOOKUP(BS235,звания!$D$2:$E$62,2,FALSE))/(EOMONTH($G$3,0)+1-$G$3)*BU235+IF(BT235=0,0,(VLOOKUP(BS235,звания!$D$2:$E$62,2,FALSE))/(EOMONTH($BN$3,0)+1-$BN$3)*BT235-(VLOOKUP(O235,звания!$D$2:$E$62,2,FALSE))/(EOMONTH($BN$3,0)+1-$BN$3)*BT235))))</f>
        <v>0</v>
      </c>
      <c r="CG235" s="404">
        <f t="shared" si="287"/>
        <v>0</v>
      </c>
      <c r="CH235" s="404">
        <f>IF(BW235=0,CF235*BX235%,IF(BW235&gt;0,((VLOOKUP(O235,звания!$D$2:$E$62,2,FALSE)/(EOMONTH($G$3,0)+1-$G$3)*BW235)*BX235%)))</f>
        <v>0</v>
      </c>
      <c r="CI235" s="404">
        <f>IF(BY235=0,CF235*BZ235%,IF(BY235&gt;0,(VLOOKUP(O235,звания!$D$2:$E$62,2,FALSE)/(EOMONTH($G$3,0)+1-$G$3)*BO235)*BZ235%)+(VLOOKUP(BS235,звания!$D$2:$E$62,2,FALSE)/(EOMONTH($G$3,0)+1-$G$3)*BU235)*BZ235%)</f>
        <v>0</v>
      </c>
      <c r="CJ235" s="404">
        <f>IF(CA235=0,CF235*CB235%,IF(CA235&gt;0,(VLOOKUP(O235,звания!$D$2:$E$62,2,FALSE)/(EOMONTH($G$3,0)+1-$G$3)*BO235)*CB235%)+(VLOOKUP(BS235,звания!$D$2:$E$62,2,FALSE)/(EOMONTH($G$3,0)+1-$G$3)*BU235)*CB235%)</f>
        <v>0</v>
      </c>
      <c r="CK235" s="404">
        <f>IF(CD235="Д",0,IF(CC235=0,CF235*CD235%,IF(CC235&gt;0,(VLOOKUP(O235,звания!$D$2:$E$62,2,FALSE)/(EOMONTH($G$3,0)+1-$G$3)*BO235)*CD235%)+(VLOOKUP(BS235,звания!$D$2:$E$62,2,FALSE)/(EOMONTH($G$3,0)+1-$G$3)*BU235)*CD235%))</f>
        <v>0</v>
      </c>
      <c r="CL235" s="404">
        <f>IF(BR235&gt;0,((VLOOKUP(C235,звания!$A$2:$B$62,2,FALSE)/(EOMONTH($G$3,0)+1-$G$3)*BO235+VLOOKUP(O235,звания!$D$2:$E$62,2,FALSE)/(EOMONTH($G$3,0)+1-$G$3)*BO235+(VLOOKUP(C235,звания!$A$2:$B$62,2,FALSE)/(EOMONTH($G$3,0)+1-$G$3)*BO235+VLOOKUP(O235,звания!$D$2:$E$62,2,FALSE)/(EOMONTH($G$3,0)+1-$G$3)*BO235)*BV235%)*BN235)+(VLOOKUP(C235,звания!$A$2:$B$62,2,FALSE)/(EOMONTH($G$3,0)+1-$G$3)*BU235+VLOOKUP(BS235,звания!$D$2:$E$62,2,FALSE)/(EOMONTH($G$3,0)+1-$G$3)*BU235+(VLOOKUP(C235,звания!$A$2:$B$62,2,FALSE)/(EOMONTH($G$3,0)+1-$G$3)*BU235+VLOOKUP(BS235,звания!$D$2:$E$62,2,FALSE)/(EOMONTH($G$3,0)+1-$G$3)*BU235)*BV235%)*BN235,(CE235+CF235+CG235)*BN235)</f>
        <v>0</v>
      </c>
      <c r="CM235" s="404"/>
      <c r="CN235" s="404"/>
      <c r="CO235" s="432">
        <f t="shared" si="274"/>
        <v>0</v>
      </c>
      <c r="CP235" s="638"/>
      <c r="CQ235" s="637">
        <f>IF(CF235=0,0,IF((SUM(BH235:BM235)&gt;360),(VLOOKUP(O235,звания!$F$2:$G$62,2,FALSE))/100,VLOOKUP(O235,звания!$F$2:$H$62,3,FALSE)/100))</f>
        <v>0</v>
      </c>
      <c r="CR235" s="617">
        <f>IF(B235="Виключений зі списків",IF(AND(BU235=0,360-BH235&lt;0),(VLOOKUP(O235,звания!$D$2:$E$62,2,FALSE))/(EOMONTH($B$3,0)+1-$B$3)*BO235*CQ235,IF(AND(360-BH235&gt;=0,360-BH235&lt;(EOMONTH($B$3,0)+1-$B$3)),(CF235/(EOMONTH($B$3,0)-$B$3+1)*(360-BH235))*CQ235+(CF235/(EOMONTH($B$3,0)-$B$3+1)*((EOMONTH($B$3,0)-$B$3+1)-(360-BH235)))*VLOOKUP(O235,звания!$F$2:$H$62,2,FALSE)/100,((((VLOOKUP(O235,звания!$D$2:$E$62,2,FALSE))/(EOMONTH($B$3,0)+1-$B$3)*BO235*CQ235+(VLOOKUP(BS235,звания!$D$2:$E$62,2,FALSE))/(EOMONTH($B$3,0)+1-$B$3)*BU235*(VLOOKUP(BS235,звания!$F$2:$G$62,2,FALSE)*0.01)+(IF(BT235=0,0,(VLOOKUP(BS235,звания!$D$2:$E$62,2,FALSE)/(EOMONTH($G$3,0)+1-$G$3)*BT235*(VLOOKUP(BS235,звания!$F$2:$G$62,2,FALSE)))*0.01-(VLOOKUP(O235,звания!$D$2:$E$62,2,FALSE)/(EOMONTH($G$3,0)+1-$G$3)*BT235*(VLOOKUP(O235,звания!$F$2:$G$62,2,FALSE)))*0.01)))))/100*(100-CP235))),(IF(AND(BU235=0,360-BH235&lt;0,CP235=0),(VLOOKUP(O235,звания!$D$2:$E$62,2,FALSE))/(EOMONTH($G$3,0)+1-$G$3)*BO235*CQ235,IF(AND(360-BH235&gt;=0,360-BH235&lt;(EOMONTH($G$3,0)+1-$G$3)),(CF235/(EOMONTH($G$3,0)-$G$3+1)*(360-BH235))*CQ235+(CF235/(EOMONTH($G$3,0)-$G$3+1)*((EOMONTH($G$3,0)-$G$3+1)-(360-BH235)))*VLOOKUP(O235,звания!$F$2:$H$62,2,FALSE)/100,((((VLOOKUP(O235,звания!$D$2:$E$62,2,FALSE))/(EOMONTH($G$3,0)+1-$G$3)*BO235*CQ235+(VLOOKUP(BS235,звания!$D$2:$E$62,2,FALSE))/(EOMONTH($G$3,0)+1-$G$3)*BU235*(VLOOKUP(BS235,звания!$F$2:$G$62,2,FALSE)*0.01)))/100*(100-CP235)+(IF(BT235=0,0,(VLOOKUP(BS235,звания!$D$2:$E$62,2,FALSE)/(EOMONTH($BN$3,0)+1-$BN$3)*BT235*(VLOOKUP(BS235,звания!$F$2:$G$62,2,FALSE)))*0.01-(VLOOKUP(O235,звания!$D$2:$E$62,2,FALSE)/(EOMONTH($BN$3,0)+1-$BN$3)*BT235*(VLOOKUP(O235,звания!$F$2:$G$62,2,FALSE)))*0.01)))))))</f>
        <v>0</v>
      </c>
      <c r="CS235" s="416">
        <f t="shared" si="308"/>
        <v>0</v>
      </c>
      <c r="CT235" s="403"/>
      <c r="CU235" s="403"/>
      <c r="CV235" s="403">
        <f t="shared" si="275"/>
        <v>0</v>
      </c>
      <c r="CW235" s="556">
        <f t="shared" si="322"/>
        <v>0</v>
      </c>
      <c r="CX235" s="403">
        <f t="shared" si="309"/>
        <v>0</v>
      </c>
      <c r="CY235" s="403"/>
      <c r="CZ235" s="404">
        <f t="shared" si="312"/>
        <v>0</v>
      </c>
      <c r="DA235" s="403"/>
      <c r="DB235" s="403"/>
      <c r="DC235" s="403"/>
      <c r="DD235" s="421">
        <f t="shared" si="296"/>
        <v>0</v>
      </c>
      <c r="DE235" s="421">
        <f t="shared" si="301"/>
        <v>0</v>
      </c>
      <c r="DF235" s="403">
        <f t="shared" si="272"/>
        <v>0</v>
      </c>
      <c r="DG235" s="421">
        <f t="shared" si="320"/>
        <v>0</v>
      </c>
      <c r="DH235" s="421">
        <f t="shared" si="321"/>
        <v>0</v>
      </c>
      <c r="DI235" s="421"/>
      <c r="DJ235" s="422" t="str">
        <f t="shared" si="323"/>
        <v xml:space="preserve">    </v>
      </c>
      <c r="DK235" s="113" t="s">
        <v>477</v>
      </c>
      <c r="DL235" s="28"/>
      <c r="DM235" s="28"/>
      <c r="DN235" s="28"/>
      <c r="DO235" s="901"/>
      <c r="DP235" s="888"/>
      <c r="DQ235" s="817"/>
      <c r="DR235" s="818"/>
      <c r="DS235" s="819"/>
      <c r="DT235" s="820"/>
      <c r="DU235" s="124"/>
      <c r="DV235" s="110"/>
      <c r="DX235" s="104"/>
      <c r="DY235" s="84"/>
      <c r="DZ235" s="105"/>
      <c r="EG235" s="19"/>
      <c r="EH235" s="543">
        <f t="shared" si="276"/>
        <v>0</v>
      </c>
      <c r="EI235" s="404">
        <f t="shared" si="277"/>
        <v>0</v>
      </c>
      <c r="EJ235" s="29" t="str">
        <f t="shared" si="278"/>
        <v xml:space="preserve"> </v>
      </c>
      <c r="EK235" s="50"/>
      <c r="EL235" s="29"/>
      <c r="EM235" s="50"/>
      <c r="EN235" s="50"/>
      <c r="EO235" s="50"/>
      <c r="EP235" s="29"/>
    </row>
    <row r="236" spans="1:146" ht="17.45" customHeight="1">
      <c r="A236" s="650">
        <v>230</v>
      </c>
      <c r="B236" s="869" t="s">
        <v>855</v>
      </c>
      <c r="C236" s="914" t="s">
        <v>702</v>
      </c>
      <c r="D236" s="404" t="str">
        <f t="shared" si="265"/>
        <v>Акатов Д.К.</v>
      </c>
      <c r="E236" s="416"/>
      <c r="F236" s="417"/>
      <c r="G236" s="409" t="str">
        <f t="shared" si="304"/>
        <v>14.0.1</v>
      </c>
      <c r="H236" s="407" t="str">
        <f t="shared" si="324"/>
        <v>14.0.1</v>
      </c>
      <c r="I236" s="407" t="str">
        <f t="shared" si="306"/>
        <v>14.0.1</v>
      </c>
      <c r="J236" s="407" t="str">
        <f t="shared" si="279"/>
        <v>0.0.0</v>
      </c>
      <c r="K236" s="407" t="str">
        <f t="shared" si="280"/>
        <v>0.0.0</v>
      </c>
      <c r="L236" s="407" t="str">
        <f t="shared" si="281"/>
        <v>0.0.0</v>
      </c>
      <c r="M236" s="407" t="str">
        <f t="shared" si="282"/>
        <v>0.0.0</v>
      </c>
      <c r="N236" s="408" t="str">
        <f t="shared" si="307"/>
        <v>0.0.0</v>
      </c>
      <c r="O236" s="930">
        <v>7</v>
      </c>
      <c r="P236" s="417">
        <v>39477</v>
      </c>
      <c r="Q236" s="417"/>
      <c r="R236" s="417"/>
      <c r="S236" s="417"/>
      <c r="T236" s="417"/>
      <c r="U236" s="417"/>
      <c r="V236" s="714"/>
      <c r="W236" s="714"/>
      <c r="X236" s="417"/>
      <c r="Y236" s="417"/>
      <c r="Z236" s="714"/>
      <c r="AA236" s="714"/>
      <c r="AB236" s="417"/>
      <c r="AC236" s="417"/>
      <c r="AD236" s="714"/>
      <c r="AE236" s="714"/>
      <c r="AF236" s="417"/>
      <c r="AG236" s="417"/>
      <c r="AH236" s="714"/>
      <c r="AI236" s="714"/>
      <c r="AJ236" s="417"/>
      <c r="AK236" s="417"/>
      <c r="AL236" s="714"/>
      <c r="AM236" s="714"/>
      <c r="AN236" s="417"/>
      <c r="AO236" s="417"/>
      <c r="AP236" s="714"/>
      <c r="AQ236" s="714"/>
      <c r="AR236" s="417"/>
      <c r="AS236" s="417"/>
      <c r="AT236" s="714"/>
      <c r="AU236" s="714"/>
      <c r="AV236" s="417"/>
      <c r="AW236" s="417"/>
      <c r="AX236" s="716"/>
      <c r="AY236" s="716"/>
      <c r="AZ236" s="635"/>
      <c r="BA236" s="635"/>
      <c r="BB236" s="716"/>
      <c r="BC236" s="716"/>
      <c r="BD236" s="635"/>
      <c r="BE236" s="635"/>
      <c r="BF236" s="717"/>
      <c r="BG236" s="717"/>
      <c r="BH236" s="432">
        <f t="shared" si="310"/>
        <v>5041</v>
      </c>
      <c r="BI236" s="432">
        <f t="shared" si="283"/>
        <v>0</v>
      </c>
      <c r="BJ236" s="432">
        <f t="shared" si="284"/>
        <v>0</v>
      </c>
      <c r="BK236" s="432">
        <f t="shared" si="285"/>
        <v>0</v>
      </c>
      <c r="BL236" s="432">
        <f t="shared" si="286"/>
        <v>0</v>
      </c>
      <c r="BM236" s="436">
        <f t="shared" si="273"/>
        <v>0</v>
      </c>
      <c r="BN236" s="462">
        <v>0.65</v>
      </c>
      <c r="BO236" s="427">
        <f t="shared" si="311"/>
        <v>28</v>
      </c>
      <c r="BP236" s="774"/>
      <c r="BQ236" s="700"/>
      <c r="BR236" s="419"/>
      <c r="BS236" s="700"/>
      <c r="BT236" s="700"/>
      <c r="BU236" s="700"/>
      <c r="BV236" s="427">
        <f t="shared" si="271"/>
        <v>35</v>
      </c>
      <c r="BW236" s="427"/>
      <c r="BX236" s="427"/>
      <c r="BY236" s="419"/>
      <c r="BZ236" s="432"/>
      <c r="CA236" s="419"/>
      <c r="CB236" s="427"/>
      <c r="CC236" s="419"/>
      <c r="CD236" s="427"/>
      <c r="CE236" s="404">
        <f>IF(OR(C236=0,CD236="Д"),0,IF(AND(C236&gt;0,E236=0),VLOOKUP(C236,звания!A:B,2,FALSE)/((EOMONTH($G$3,0)+1)-$G$3)*BO236+VLOOKUP(C236,звания!A:B,2,FALSE)/((EOMONTH($G$3,0)+1)-$G$3)*BR236+VLOOKUP(C236,звания!A:B,2,FALSE)/((EOMONTH($G$3,0)+1)-$G$3)*BU236,IF(AND(C236&gt;0,E236&gt;0,F236&gt;=$G$3,BO236=(EOMONTH($G$3,0)+1)-$G$3),(VLOOKUP(E236,звания!A:B,2,FALSE)/(EOMONTH($G$3,0)-$G$3+1))*(F236-$G$3)+(VLOOKUP(C236,звания!A:B,2,FALSE)/(EOMONTH($G$3,0)-$G$3+1))*((EOMONTH($G$3,0)-$G$3+1)-(F236-$G$3)),IF(AND(C236&gt;0,E236&gt;0,F236&gt;$G$3,BO236&lt;(EOMONTH($G$3,0)+1)-$G$3,BO236&lt;&gt;0),VLOOKUP(E236,звания!A:B,2,FALSE)/((EOMONTH($G$3,0)+1)-$G$3)*((F236-$G$3)-(((EOMONTH($G$3,0)+1)-$G$3)-BO236-BU236-BR236))+VLOOKUP(C236,звания!A:B,2,FALSE)/((EOMONTH($G$3,0)+1)-$G$3)*(((EOMONTH($G$3,0)+1)-F236)),IF(F236&lt;$G$3,(VLOOKUP(C236,звания!A:B,2,FALSE)-VLOOKUP(E236,звания!A:B,2,FALSE))/((EOMONTH($BN$3,0)+1)-$BN$3)*(EOMONTH($BN$3,0)+1-F236)+VLOOKUP(C236,звания!A:B,2,FALSE)/((EOMONTH($G$3,0)+1)-$G$3)*BO236+VLOOKUP(C236,звания!A:B,2,FALSE)/((EOMONTH($G$3,0)+1)-$G$3)*BU236+VLOOKUP(C236,звания!A:B,2,FALSE)/((EOMONTH($G$3,0)+1)-$G$3)*BR236,0)))))</f>
        <v>950</v>
      </c>
      <c r="CF236" s="404">
        <f>IF(OR(CD236="Д",C236=0),0,IF(B236="Виключений зі списків",IF(BS236=0,(VLOOKUP(O236,звания!$D$2:$E$62,2,FALSE))/(EOMONTH($B$3,0)+1-$B$3)*BO236+(VLOOKUP(BQ236,звания!$D$2:$E$62,2,FALSE))/(EOMONTH($B$3,0)+1-$B$3)*BR236,(((VLOOKUP(O236,звания!$D$2:$E$62,2,FALSE))/(EOMONTH($B$3,0)+1-$B$3))*BO236)+(VLOOKUP(BQ236,звания!$D$2:$E$62,2,FALSE))/(EOMONTH($B$3,0)+1-$B$3)*BR236+(VLOOKUP(BS236,звания!$D$2:$E$62,2,FALSE))/(EOMONTH($B$3,0)+1-$B$3)*BU236),IF(BS236=0,(VLOOKUP(O236,звания!$D$2:$E$62,2,FALSE))/(EOMONTH($G$3,0)+1-$G$3)*BO236+(VLOOKUP(BQ236,звания!$D$2:$E$62,2,FALSE))/(EOMONTH($G$3,0)+1-$G$3)*BR236,(((VLOOKUP(O236,звания!$D$2:$E$62,2,FALSE))/(EOMONTH($G$3,0)+1-$G$3))*BO236)+(VLOOKUP(BQ236,звания!$D$2:$E$62,2,FALSE))/(EOMONTH($G$3,0)+1-$G$3)*BR236+(VLOOKUP(BS236,звания!$D$2:$E$62,2,FALSE))/(EOMONTH($G$3,0)+1-$G$3)*BU236+IF(BT236=0,0,(VLOOKUP(BS236,звания!$D$2:$E$62,2,FALSE))/(EOMONTH($BN$3,0)+1-$BN$3)*BT236-(VLOOKUP(O236,звания!$D$2:$E$62,2,FALSE))/(EOMONTH($BN$3,0)+1-$BN$3)*BT236))))</f>
        <v>3000</v>
      </c>
      <c r="CG236" s="404">
        <f t="shared" si="287"/>
        <v>1382.5</v>
      </c>
      <c r="CH236" s="404">
        <f>IF(BW236=0,CF236*BX236%,IF(BW236&gt;0,((VLOOKUP(O236,звания!$D$2:$E$62,2,FALSE)/(EOMONTH($G$3,0)+1-$G$3)*BW236)*BX236%)))</f>
        <v>0</v>
      </c>
      <c r="CI236" s="404">
        <f>IF(BY236=0,CF236*BZ236%,IF(BY236&gt;0,(VLOOKUP(O236,звания!$D$2:$E$62,2,FALSE)/(EOMONTH($G$3,0)+1-$G$3)*BO236)*BZ236%)+(VLOOKUP(BS236,звания!$D$2:$E$62,2,FALSE)/(EOMONTH($G$3,0)+1-$G$3)*BU236)*BZ236%)</f>
        <v>0</v>
      </c>
      <c r="CJ236" s="404">
        <f>IF(CA236=0,CF236*CB236%,IF(CA236&gt;0,(VLOOKUP(O236,звания!$D$2:$E$62,2,FALSE)/(EOMONTH($G$3,0)+1-$G$3)*BO236)*CB236%)+(VLOOKUP(BS236,звания!$D$2:$E$62,2,FALSE)/(EOMONTH($G$3,0)+1-$G$3)*BU236)*CB236%)</f>
        <v>0</v>
      </c>
      <c r="CK236" s="404">
        <f>IF(CD236="Д",0,IF(CC236=0,CF236*CD236%,IF(CC236&gt;0,(VLOOKUP(O236,звания!$D$2:$E$62,2,FALSE)/(EOMONTH($G$3,0)+1-$G$3)*BO236)*CD236%)+(VLOOKUP(BS236,звания!$D$2:$E$62,2,FALSE)/(EOMONTH($G$3,0)+1-$G$3)*BU236)*CD236%))</f>
        <v>0</v>
      </c>
      <c r="CL236" s="404">
        <f>IF(BR236&gt;0,((VLOOKUP(C236,звания!$A$2:$B$62,2,FALSE)/(EOMONTH($G$3,0)+1-$G$3)*BO236+VLOOKUP(O236,звания!$D$2:$E$62,2,FALSE)/(EOMONTH($G$3,0)+1-$G$3)*BO236+(VLOOKUP(C236,звания!$A$2:$B$62,2,FALSE)/(EOMONTH($G$3,0)+1-$G$3)*BO236+VLOOKUP(O236,звания!$D$2:$E$62,2,FALSE)/(EOMONTH($G$3,0)+1-$G$3)*BO236)*BV236%)*BN236)+(VLOOKUP(C236,звания!$A$2:$B$62,2,FALSE)/(EOMONTH($G$3,0)+1-$G$3)*BU236+VLOOKUP(BS236,звания!$D$2:$E$62,2,FALSE)/(EOMONTH($G$3,0)+1-$G$3)*BU236+(VLOOKUP(C236,звания!$A$2:$B$62,2,FALSE)/(EOMONTH($G$3,0)+1-$G$3)*BU236+VLOOKUP(BS236,звания!$D$2:$E$62,2,FALSE)/(EOMONTH($G$3,0)+1-$G$3)*BU236)*BV236%)*BN236,(CE236+CF236+CG236)*BN236)</f>
        <v>3466.13</v>
      </c>
      <c r="CM236" s="404"/>
      <c r="CN236" s="404"/>
      <c r="CO236" s="432">
        <f t="shared" si="274"/>
        <v>4</v>
      </c>
      <c r="CP236" s="638"/>
      <c r="CQ236" s="637">
        <f>IF(CF236=0,0,IF((SUM(BH236:BM236)&gt;360),(VLOOKUP(O236,звания!$F$2:$G$62,2,FALSE))/100,VLOOKUP(O236,звания!$F$2:$H$62,3,FALSE)/100))</f>
        <v>2.91</v>
      </c>
      <c r="CR236" s="617">
        <f>IF(B236="Виключений зі списків",IF(AND(BU236=0,360-BH236&lt;0),(VLOOKUP(O236,звания!$D$2:$E$62,2,FALSE))/(EOMONTH($B$3,0)+1-$B$3)*BO236*CQ236,IF(AND(360-BH236&gt;=0,360-BH236&lt;(EOMONTH($B$3,0)+1-$B$3)),(CF236/(EOMONTH($B$3,0)-$B$3+1)*(360-BH236))*CQ236+(CF236/(EOMONTH($B$3,0)-$B$3+1)*((EOMONTH($B$3,0)-$B$3+1)-(360-BH236)))*VLOOKUP(O236,звания!$F$2:$H$62,2,FALSE)/100,((((VLOOKUP(O236,звания!$D$2:$E$62,2,FALSE))/(EOMONTH($B$3,0)+1-$B$3)*BO236*CQ236+(VLOOKUP(BS236,звания!$D$2:$E$62,2,FALSE))/(EOMONTH($B$3,0)+1-$B$3)*BU236*(VLOOKUP(BS236,звания!$F$2:$G$62,2,FALSE)*0.01)+(IF(BT236=0,0,(VLOOKUP(BS236,звания!$D$2:$E$62,2,FALSE)/(EOMONTH($G$3,0)+1-$G$3)*BT236*(VLOOKUP(BS236,звания!$F$2:$G$62,2,FALSE)))*0.01-(VLOOKUP(O236,звания!$D$2:$E$62,2,FALSE)/(EOMONTH($G$3,0)+1-$G$3)*BT236*(VLOOKUP(O236,звания!$F$2:$G$62,2,FALSE)))*0.01)))))/100*(100-CP236))),(IF(AND(BU236=0,360-BH236&lt;0,CP236=0),(VLOOKUP(O236,звания!$D$2:$E$62,2,FALSE))/(EOMONTH($G$3,0)+1-$G$3)*BO236*CQ236,IF(AND(360-BH236&gt;=0,360-BH236&lt;(EOMONTH($G$3,0)+1-$G$3)),(CF236/(EOMONTH($G$3,0)-$G$3+1)*(360-BH236))*CQ236+(CF236/(EOMONTH($G$3,0)-$G$3+1)*((EOMONTH($G$3,0)-$G$3+1)-(360-BH236)))*VLOOKUP(O236,звания!$F$2:$H$62,2,FALSE)/100,((((VLOOKUP(O236,звания!$D$2:$E$62,2,FALSE))/(EOMONTH($G$3,0)+1-$G$3)*BO236*CQ236+(VLOOKUP(BS236,звания!$D$2:$E$62,2,FALSE))/(EOMONTH($G$3,0)+1-$G$3)*BU236*(VLOOKUP(BS236,звания!$F$2:$G$62,2,FALSE)*0.01)))/100*(100-CP236)+(IF(BT236=0,0,(VLOOKUP(BS236,звания!$D$2:$E$62,2,FALSE)/(EOMONTH($BN$3,0)+1-$BN$3)*BT236*(VLOOKUP(BS236,звания!$F$2:$G$62,2,FALSE)))*0.01-(VLOOKUP(O236,звания!$D$2:$E$62,2,FALSE)/(EOMONTH($BN$3,0)+1-$BN$3)*BT236*(VLOOKUP(O236,звания!$F$2:$G$62,2,FALSE)))*0.01)))))))</f>
        <v>8730</v>
      </c>
      <c r="CS236" s="416">
        <f t="shared" si="308"/>
        <v>17528.63</v>
      </c>
      <c r="CT236" s="403"/>
      <c r="CU236" s="403"/>
      <c r="CV236" s="404">
        <f t="shared" si="275"/>
        <v>672.35</v>
      </c>
      <c r="CW236" s="426">
        <f t="shared" si="322"/>
        <v>18200.98</v>
      </c>
      <c r="CX236" s="404">
        <f t="shared" si="309"/>
        <v>3276.18</v>
      </c>
      <c r="CY236" s="1174">
        <v>5</v>
      </c>
      <c r="CZ236" s="404">
        <f t="shared" si="312"/>
        <v>224.26</v>
      </c>
      <c r="DA236" s="404">
        <f>(CW236-CZ236)*25%</f>
        <v>4494.18</v>
      </c>
      <c r="DB236" s="403"/>
      <c r="DC236" s="404"/>
      <c r="DD236" s="426">
        <f t="shared" si="296"/>
        <v>7994.62</v>
      </c>
      <c r="DE236" s="426">
        <f t="shared" si="301"/>
        <v>3856.3</v>
      </c>
      <c r="DF236" s="404">
        <f t="shared" si="272"/>
        <v>3276.18</v>
      </c>
      <c r="DG236" s="426">
        <f t="shared" si="320"/>
        <v>13482.54</v>
      </c>
      <c r="DH236" s="426">
        <f t="shared" si="321"/>
        <v>0</v>
      </c>
      <c r="DI236" s="421"/>
      <c r="DJ236" s="422" t="str">
        <f t="shared" si="323"/>
        <v xml:space="preserve">30 від 01.03   </v>
      </c>
      <c r="DK236" s="113" t="s">
        <v>1210</v>
      </c>
      <c r="DL236" s="28" t="s">
        <v>1211</v>
      </c>
      <c r="DM236" s="28" t="s">
        <v>1005</v>
      </c>
      <c r="DN236" s="28" t="s">
        <v>875</v>
      </c>
      <c r="DO236" s="900">
        <v>3252018137</v>
      </c>
      <c r="DP236" s="888"/>
      <c r="DQ236" s="817"/>
      <c r="DR236" s="818"/>
      <c r="DS236" s="819"/>
      <c r="DT236" s="820"/>
      <c r="DU236" s="124"/>
      <c r="DV236" s="110"/>
      <c r="DX236" s="84"/>
      <c r="DY236" s="84"/>
      <c r="DZ236" s="105"/>
      <c r="EH236" s="543">
        <f t="shared" si="276"/>
        <v>2</v>
      </c>
      <c r="EI236" s="404" t="str">
        <f t="shared" si="277"/>
        <v>штаб - с-нт</v>
      </c>
      <c r="EJ236" s="29" t="str">
        <f t="shared" si="278"/>
        <v>Акатов Д.К.</v>
      </c>
      <c r="EK236" s="50"/>
      <c r="EL236" s="29"/>
      <c r="EM236" s="50"/>
      <c r="EN236" s="50"/>
      <c r="EO236" s="50"/>
      <c r="EP236" s="29"/>
    </row>
    <row r="237" spans="1:146" ht="17.45" customHeight="1">
      <c r="A237" s="427">
        <v>231</v>
      </c>
      <c r="B237" s="869" t="s">
        <v>855</v>
      </c>
      <c r="C237" s="914" t="s">
        <v>702</v>
      </c>
      <c r="D237" s="404" t="str">
        <f t="shared" si="265"/>
        <v>Клокар Г.А.</v>
      </c>
      <c r="E237" s="416"/>
      <c r="F237" s="417"/>
      <c r="G237" s="409" t="str">
        <f>IF(P237&gt;$G$3,0,CONCATENATE((INT((BH237)/360)+INT((BI237)/360)+INT((BJ237)/360)+INT((BK237)/360)+INT((BL237)/360)+INT((BM237)/360))+INT((INT(MOD((BH237),360)/30)+INT(MOD((BI237),360)/30)+INT(MOD((BJ237),360)/30)+INT(MOD((BK237),360)/30)+INT(MOD((BL237),360)/30)+INT(MOD((BM237),360)/30)+INT((MOD(MOD((BH237),360),30)+MOD(MOD((BI237),360),30)+MOD(MOD((BJ237),360),30)+MOD(MOD((BK237),360),30)+MOD(MOD((BL237),360),30)+MOD(MOD((BM237),360),30))/30))/12),".",MOD(INT(MOD((BH237),360)/30)+INT(MOD((BI237),360)/30)+INT(MOD((BJ237),360)/30)+INT(MOD((BK237),360)/30)+INT(MOD((BL237),360)/30)+INT(MOD((BM237),360)/30)+INT((MOD(MOD((BH237),360),30)+MOD(MOD((BI237),360),30)+MOD(MOD((BJ237),360),30)+MOD(MOD((BK237),360),30)+MOD(MOD((BL237),360),30)+MOD(MOD((BM237),360),30))/30),12),".",INT(MOD(MOD(MOD((BH237),360),30)+MOD(MOD((BI237),360),30)+MOD(MOD((BJ237),360),30)+MOD(MOD((BK237),360),30)+MOD(MOD((BL237),360),30)+MOD(MOD((BM237),360),30),30))))</f>
        <v>9.10.16</v>
      </c>
      <c r="H237" s="407" t="str">
        <f t="shared" si="324"/>
        <v>9.10.16</v>
      </c>
      <c r="I237" s="407" t="str">
        <f t="shared" si="306"/>
        <v>9.10.16</v>
      </c>
      <c r="J237" s="407" t="str">
        <f t="shared" si="279"/>
        <v>0.0.0</v>
      </c>
      <c r="K237" s="407" t="str">
        <f t="shared" si="280"/>
        <v>0.0.0</v>
      </c>
      <c r="L237" s="407" t="str">
        <f t="shared" si="281"/>
        <v>0.0.0</v>
      </c>
      <c r="M237" s="407" t="str">
        <f t="shared" si="282"/>
        <v>0.0.0</v>
      </c>
      <c r="N237" s="408" t="str">
        <f t="shared" si="307"/>
        <v>0.0.0</v>
      </c>
      <c r="O237" s="930">
        <v>6</v>
      </c>
      <c r="P237" s="417">
        <v>40983</v>
      </c>
      <c r="Q237" s="417"/>
      <c r="R237" s="417"/>
      <c r="S237" s="417"/>
      <c r="T237" s="417"/>
      <c r="U237" s="417"/>
      <c r="V237" s="714"/>
      <c r="W237" s="714"/>
      <c r="X237" s="417"/>
      <c r="Y237" s="417"/>
      <c r="Z237" s="714"/>
      <c r="AA237" s="714"/>
      <c r="AB237" s="417"/>
      <c r="AC237" s="417"/>
      <c r="AD237" s="714"/>
      <c r="AE237" s="714"/>
      <c r="AF237" s="417"/>
      <c r="AG237" s="417"/>
      <c r="AH237" s="714"/>
      <c r="AI237" s="714"/>
      <c r="AJ237" s="417"/>
      <c r="AK237" s="417"/>
      <c r="AL237" s="714"/>
      <c r="AM237" s="714"/>
      <c r="AN237" s="417"/>
      <c r="AO237" s="417"/>
      <c r="AP237" s="714"/>
      <c r="AQ237" s="714"/>
      <c r="AR237" s="417"/>
      <c r="AS237" s="417"/>
      <c r="AT237" s="714"/>
      <c r="AU237" s="714"/>
      <c r="AV237" s="417"/>
      <c r="AW237" s="417"/>
      <c r="AX237" s="716"/>
      <c r="AY237" s="716"/>
      <c r="AZ237" s="635"/>
      <c r="BA237" s="635"/>
      <c r="BB237" s="716"/>
      <c r="BC237" s="716"/>
      <c r="BD237" s="635"/>
      <c r="BE237" s="635"/>
      <c r="BF237" s="717"/>
      <c r="BG237" s="717"/>
      <c r="BH237" s="432">
        <f t="shared" si="310"/>
        <v>3556</v>
      </c>
      <c r="BI237" s="432">
        <f t="shared" si="283"/>
        <v>0</v>
      </c>
      <c r="BJ237" s="432">
        <f t="shared" si="284"/>
        <v>0</v>
      </c>
      <c r="BK237" s="432">
        <f t="shared" si="285"/>
        <v>0</v>
      </c>
      <c r="BL237" s="432">
        <f t="shared" si="286"/>
        <v>0</v>
      </c>
      <c r="BM237" s="436">
        <f t="shared" si="273"/>
        <v>0</v>
      </c>
      <c r="BN237" s="462">
        <v>0.65</v>
      </c>
      <c r="BO237" s="427">
        <f t="shared" si="311"/>
        <v>28</v>
      </c>
      <c r="BP237" s="774"/>
      <c r="BQ237" s="700"/>
      <c r="BR237" s="419"/>
      <c r="BS237" s="700"/>
      <c r="BT237" s="700"/>
      <c r="BU237" s="700"/>
      <c r="BV237" s="427">
        <f>IF((BH237+BI237+BJ237+BK237+BL237+BM237)&lt;360,0,IF(AND((BH237+BI237+BJ237+BK237+BL237+BM237)&gt;=360,(BH237+BI237+BJ237+BK237+BL237+BM237)&lt;1800),25,IF(AND((BH237+BI237+BJ237+BK237+BL237+BM237)&gt;=1800,(BH237+BI237+BJ237+BK237+BL237+BM237)&lt;3600),30,IF(AND((BH237+BI237+BJ237+BK237+BL237+BM237)&gt;=3600,(BH237+BI237+BJ237+BK237+BL237+BM237)&lt;5400),35,IF(AND((BH237+BI237+BJ237+BK237+BL237+BM237)&gt;=5400,(BH237+BI237+BJ237+BK237+BL237+BM237)&lt;7200),40,IF(AND((BH237+BI237+BJ237+BK237+BL237+BM237)&gt;=7200,(BH237+BI237+BJ237+BK237+BL237+BM237)&lt;9000),45,IF((BH237+BI237+BJ237+BK237+BL237+BM237)&gt;=9000,50,"ПРОВЕРЬ")))))))</f>
        <v>30</v>
      </c>
      <c r="BW237" s="427"/>
      <c r="BX237" s="427"/>
      <c r="BY237" s="419"/>
      <c r="BZ237" s="432"/>
      <c r="CA237" s="419"/>
      <c r="CB237" s="427"/>
      <c r="CC237" s="419"/>
      <c r="CD237" s="427"/>
      <c r="CE237" s="404">
        <f>IF(OR(C237=0,CD237="Д"),0,IF(AND(C237&gt;0,E237=0),VLOOKUP(C237,звания!A:B,2,FALSE)/((EOMONTH($G$3,0)+1)-$G$3)*BO237+VLOOKUP(C237,звания!A:B,2,FALSE)/((EOMONTH($G$3,0)+1)-$G$3)*BR237+VLOOKUP(C237,звания!A:B,2,FALSE)/((EOMONTH($G$3,0)+1)-$G$3)*BU237,IF(AND(C237&gt;0,E237&gt;0,F237&gt;=$G$3,BO237=(EOMONTH($G$3,0)+1)-$G$3),(VLOOKUP(E237,звания!A:B,2,FALSE)/(EOMONTH($G$3,0)-$G$3+1))*(F237-$G$3)+(VLOOKUP(C237,звания!A:B,2,FALSE)/(EOMONTH($G$3,0)-$G$3+1))*((EOMONTH($G$3,0)-$G$3+1)-(F237-$G$3)),IF(AND(C237&gt;0,E237&gt;0,F237&gt;$G$3,BO237&lt;(EOMONTH($G$3,0)+1)-$G$3,BO237&lt;&gt;0),VLOOKUP(E237,звания!A:B,2,FALSE)/((EOMONTH($G$3,0)+1)-$G$3)*((F237-$G$3)-(((EOMONTH($G$3,0)+1)-$G$3)-BO237-BU237-BR237))+VLOOKUP(C237,звания!A:B,2,FALSE)/((EOMONTH($G$3,0)+1)-$G$3)*(((EOMONTH($G$3,0)+1)-F237)),IF(F237&lt;$G$3,(VLOOKUP(C237,звания!A:B,2,FALSE)-VLOOKUP(E237,звания!A:B,2,FALSE))/((EOMONTH($BN$3,0)+1)-$BN$3)*(EOMONTH($BN$3,0)+1-F237)+VLOOKUP(C237,звания!A:B,2,FALSE)/((EOMONTH($G$3,0)+1)-$G$3)*BO237+VLOOKUP(C237,звания!A:B,2,FALSE)/((EOMONTH($G$3,0)+1)-$G$3)*BU237+VLOOKUP(C237,звания!A:B,2,FALSE)/((EOMONTH($G$3,0)+1)-$G$3)*BR237,0)))))</f>
        <v>950</v>
      </c>
      <c r="CF237" s="404">
        <f>IF(OR(CD237="Д",C237=0),0,IF(B237="Виключений зі списків",IF(BS237=0,(VLOOKUP(O237,звания!$D$2:$E$62,2,FALSE))/(EOMONTH($B$3,0)+1-$B$3)*BO237+(VLOOKUP(BQ237,звания!$D$2:$E$62,2,FALSE))/(EOMONTH($B$3,0)+1-$B$3)*BR237,(((VLOOKUP(O237,звания!$D$2:$E$62,2,FALSE))/(EOMONTH($B$3,0)+1-$B$3))*BO237)+(VLOOKUP(BQ237,звания!$D$2:$E$62,2,FALSE))/(EOMONTH($B$3,0)+1-$B$3)*BR237+(VLOOKUP(BS237,звания!$D$2:$E$62,2,FALSE))/(EOMONTH($B$3,0)+1-$B$3)*BU237),IF(BS237=0,(VLOOKUP(O237,звания!$D$2:$E$62,2,FALSE))/(EOMONTH($G$3,0)+1-$G$3)*BO237+(VLOOKUP(BQ237,звания!$D$2:$E$62,2,FALSE))/(EOMONTH($G$3,0)+1-$G$3)*BR237,(((VLOOKUP(O237,звания!$D$2:$E$62,2,FALSE))/(EOMONTH($G$3,0)+1-$G$3))*BO237)+(VLOOKUP(BQ237,звания!$D$2:$E$62,2,FALSE))/(EOMONTH($G$3,0)+1-$G$3)*BR237+(VLOOKUP(BS237,звания!$D$2:$E$62,2,FALSE))/(EOMONTH($G$3,0)+1-$G$3)*BU237+IF(BT237=0,0,(VLOOKUP(BS237,звания!$D$2:$E$62,2,FALSE))/(EOMONTH($BN$3,0)+1-$BN$3)*BT237-(VLOOKUP(O237,звания!$D$2:$E$62,2,FALSE))/(EOMONTH($BN$3,0)+1-$BN$3)*BT237))))</f>
        <v>2910</v>
      </c>
      <c r="CG237" s="404">
        <f>IF(AND(SUM(BH237:BM237)&lt;360,((EOMONTH($G$3,0)-$G$3+1+(SUM(BH237:BM237)))&gt;0),SUM(BH237:BM237)+EOMONTH($G$3,0)-$G$3+1&lt;360),(CE237+CF237)*BV237%,IF(SUM(BH237:BM237)+EOMONTH($G$3,0)-$G$3+1&lt;=1800,((CE237+CF237)/(EOMONTH($G$3,0)-$G$3+1))*(360-SUM(BH237:BM237))*BV237%+(((CE237+CF237)/(EOMONTH($G$3,0)-$G$3+1))*((EOMONTH($G$3,0)-$G$3+1)-(360-SUM(BH237:BM237))))*25%,IF(AND(SUM(BH237:BM237)&lt;1800,((EOMONTH($G$3,0)-$G$3+1+SUM(BH237:BM237))&gt;=360),SUM(BH237:BM237)+EOMONTH($G$3,0)-$G$3+1&lt;1800),(CE237+CF237)*BV237%,IF(SUM(BH237:BM237)+EOMONTH($G$3,0)-$G$3+1&lt;=3600,((CE237+CF237)/(EOMONTH($G$3,0)-$G$3+1))*(1800-SUM(BH237:BM237))*BV237%+(((CE237+CF237)/(EOMONTH($G$3,0)-$G$3+1))*((EOMONTH($G$3,0)-$G$3+1)-(1800-SUM(BH237:BM237)))*30%),IF(AND(SUM(BH237:BM237)&lt;3600,((EOMONTH($G$3,0)-$G$3+1+SUM(BH237:BM237))&gt;=1800),SUM(BH237:BM237)+EOMONTH($G$3,0)-$G$3+1&lt;3600),(CE237+CF237)*BV237%,IF(SUM(BH237:BM237)+EOMONTH($G$3,0)-$G$3+1&lt;=5400,((CE237+CF237)/(EOMONTH($G$3,0)-$G$3+1))*(3600-SUM(BH237:BM237))*BV237%+(((CE237+CF237)/(EOMONTH($G$3,0)-$G$3+1))*((EOMONTH($G$3,0)-$G$3+1)-(3600-SUM(BH237:BM237))))*35%,IF(AND(SUM(BH237:BM237)&lt;5400,((EOMONTH($G$3,0)-$G$3+1+SUM(BH237:BM237))&gt;=3600),SUM(BH237:BM237)+EOMONTH($G$3,0)-$G$3+1&lt;5400),(CE237+CF237)*BV237%,IF(SUM(BH237:BM237)+EOMONTH($G$3,0)-$G$3+1&lt;=7200,((CE237+CF237)/(EOMONTH($G$3,0)-$G$3+1))*(5400-SUM(BH237:BM237))*BV237%+(((CE237+CF237)/(EOMONTH($G$3,0)-$G$3+1))*((EOMONTH($G$3,0)-$G$3+1)-(5400-SUM(BH237:BM237))))*40%,IF(AND(SUM(BH237:BM237)&lt;7200,((EOMONTH($G$3,0)-$G$3+1+SUM(BH237:BM237))&gt;=5400),SUM(BH237:BM237)+EOMONTH($G$3,0)-$G$3+1&lt;7200),(CE237+CF237)*BV237%,IF(SUM(BH237:BM237)+EOMONTH($G$3,0)-$G$3+1&lt;=9000,((CE237+CF237)/(EOMONTH($G$3,0)-$G$3+1))*(7200-SUM(BH237:BM237))*BV237%+(((CE237+CF237)/(EOMONTH($G$3,0)-$G$3+1))*((EOMONTH($G$3,0)-$G$3+1)-(7200-SUM(BH237:BM237))))*45%,IF(SUM(BH237:BM237)+EOMONTH($G$3,0)-$G$3+1&gt;=9000,((CE237+CF237)/(EOMONTH($G$3,0)-$G$3+1))*(9000-SUM(BH237:BM237))*BV237%+(((CE237+CF237)/(EOMONTH($G$3,0)-$G$3+1))*((EOMONTH($G$3,0)-$G$3+1)-(9000-SUM(BH237:BM237))))*50%,0)))))))))))</f>
        <v>1158</v>
      </c>
      <c r="CH237" s="404">
        <f>IF(BW237=0,CF237*BX237%,IF(BW237&gt;0,((VLOOKUP(O237,звания!$D$2:$E$62,2,FALSE)/(EOMONTH($G$3,0)+1-$G$3)*BW237)*BX237%)))</f>
        <v>0</v>
      </c>
      <c r="CI237" s="404">
        <f>IF(BY237=0,CF237*BZ237%,IF(BY237&gt;0,(VLOOKUP(O237,звания!$D$2:$E$62,2,FALSE)/(EOMONTH($G$3,0)+1-$G$3)*BO237)*BZ237%)+(VLOOKUP(BS237,звания!$D$2:$E$62,2,FALSE)/(EOMONTH($G$3,0)+1-$G$3)*BU237)*BZ237%)</f>
        <v>0</v>
      </c>
      <c r="CJ237" s="404">
        <f>IF(CA237=0,CF237*CB237%,IF(CA237&gt;0,(VLOOKUP(O237,звания!$D$2:$E$62,2,FALSE)/(EOMONTH($G$3,0)+1-$G$3)*BO237)*CB237%)+(VLOOKUP(BS237,звания!$D$2:$E$62,2,FALSE)/(EOMONTH($G$3,0)+1-$G$3)*BU237)*CB237%)</f>
        <v>0</v>
      </c>
      <c r="CK237" s="404">
        <f>IF(CD237="Д",0,IF(CC237=0,CF237*CD237%,IF(CC237&gt;0,(VLOOKUP(O237,звания!$D$2:$E$62,2,FALSE)/(EOMONTH($G$3,0)+1-$G$3)*BO237)*CD237%)+(VLOOKUP(BS237,звания!$D$2:$E$62,2,FALSE)/(EOMONTH($G$3,0)+1-$G$3)*BU237)*CD237%))</f>
        <v>0</v>
      </c>
      <c r="CL237" s="404">
        <f>IF(BR237&gt;0,((VLOOKUP(C237,звания!$A$2:$B$62,2,FALSE)/(EOMONTH($G$3,0)+1-$G$3)*BO237+VLOOKUP(O237,звания!$D$2:$E$62,2,FALSE)/(EOMONTH($G$3,0)+1-$G$3)*BO237+(VLOOKUP(C237,звания!$A$2:$B$62,2,FALSE)/(EOMONTH($G$3,0)+1-$G$3)*BO237+VLOOKUP(O237,звания!$D$2:$E$62,2,FALSE)/(EOMONTH($G$3,0)+1-$G$3)*BO237)*BV237%)*BN237)+(VLOOKUP(C237,звания!$A$2:$B$62,2,FALSE)/(EOMONTH($G$3,0)+1-$G$3)*BU237+VLOOKUP(BS237,звания!$D$2:$E$62,2,FALSE)/(EOMONTH($G$3,0)+1-$G$3)*BU237+(VLOOKUP(C237,звания!$A$2:$B$62,2,FALSE)/(EOMONTH($G$3,0)+1-$G$3)*BU237+VLOOKUP(BS237,звания!$D$2:$E$62,2,FALSE)/(EOMONTH($G$3,0)+1-$G$3)*BU237)*BV237%)*BN237,(CE237+CF237+CG237)*BN237)</f>
        <v>3261.7</v>
      </c>
      <c r="CM237" s="404"/>
      <c r="CN237" s="404"/>
      <c r="CO237" s="432">
        <f t="shared" si="274"/>
        <v>4</v>
      </c>
      <c r="CP237" s="638"/>
      <c r="CQ237" s="637">
        <f>IF(CF237=0,0,IF((SUM(BH237:BM237)&gt;360),(VLOOKUP(O237,звания!$F$2:$G$62,2,FALSE))/100,VLOOKUP(O237,звания!$F$2:$H$62,3,FALSE)/100))</f>
        <v>3.01</v>
      </c>
      <c r="CR237" s="617">
        <f>IF(B237="Виключений зі списків",IF(AND(BU237=0,360-BH237&lt;0),(VLOOKUP(O237,звания!$D$2:$E$62,2,FALSE))/(EOMONTH($B$3,0)+1-$B$3)*BO237*CQ237,IF(AND(360-BH237&gt;=0,360-BH237&lt;(EOMONTH($B$3,0)+1-$B$3)),(CF237/(EOMONTH($B$3,0)-$B$3+1)*(360-BH237))*CQ237+(CF237/(EOMONTH($B$3,0)-$B$3+1)*((EOMONTH($B$3,0)-$B$3+1)-(360-BH237)))*VLOOKUP(O237,звания!$F$2:$H$62,2,FALSE)/100,((((VLOOKUP(O237,звания!$D$2:$E$62,2,FALSE))/(EOMONTH($B$3,0)+1-$B$3)*BO237*CQ237+(VLOOKUP(BS237,звания!$D$2:$E$62,2,FALSE))/(EOMONTH($B$3,0)+1-$B$3)*BU237*(VLOOKUP(BS237,звания!$F$2:$G$62,2,FALSE)*0.01)+(IF(BT237=0,0,(VLOOKUP(BS237,звания!$D$2:$E$62,2,FALSE)/(EOMONTH($G$3,0)+1-$G$3)*BT237*(VLOOKUP(BS237,звания!$F$2:$G$62,2,FALSE)))*0.01-(VLOOKUP(O237,звания!$D$2:$E$62,2,FALSE)/(EOMONTH($G$3,0)+1-$G$3)*BT237*(VLOOKUP(O237,звания!$F$2:$G$62,2,FALSE)))*0.01)))))/100*(100-CP237))),(IF(AND(BU237=0,360-BH237&lt;0,CP237=0),(VLOOKUP(O237,звания!$D$2:$E$62,2,FALSE))/(EOMONTH($G$3,0)+1-$G$3)*BO237*CQ237,IF(AND(360-BH237&gt;=0,360-BH237&lt;(EOMONTH($G$3,0)+1-$G$3)),(CF237/(EOMONTH($G$3,0)-$G$3+1)*(360-BH237))*CQ237+(CF237/(EOMONTH($G$3,0)-$G$3+1)*((EOMONTH($G$3,0)-$G$3+1)-(360-BH237)))*VLOOKUP(O237,звания!$F$2:$H$62,2,FALSE)/100,((((VLOOKUP(O237,звания!$D$2:$E$62,2,FALSE))/(EOMONTH($G$3,0)+1-$G$3)*BO237*CQ237+(VLOOKUP(BS237,звания!$D$2:$E$62,2,FALSE))/(EOMONTH($G$3,0)+1-$G$3)*BU237*(VLOOKUP(BS237,звания!$F$2:$G$62,2,FALSE)*0.01)))/100*(100-CP237)+(IF(BT237=0,0,(VLOOKUP(BS237,звания!$D$2:$E$62,2,FALSE)/(EOMONTH($BN$3,0)+1-$BN$3)*BT237*(VLOOKUP(BS237,звания!$F$2:$G$62,2,FALSE)))*0.01-(VLOOKUP(O237,звания!$D$2:$E$62,2,FALSE)/(EOMONTH($BN$3,0)+1-$BN$3)*BT237*(VLOOKUP(O237,звания!$F$2:$G$62,2,FALSE)))*0.01)))))))</f>
        <v>8759.1</v>
      </c>
      <c r="CS237" s="416">
        <f>SUM(CE237:CM237,CR237)</f>
        <v>17038.8</v>
      </c>
      <c r="CT237" s="403"/>
      <c r="CU237" s="403"/>
      <c r="CV237" s="404">
        <f t="shared" si="275"/>
        <v>672.35</v>
      </c>
      <c r="CW237" s="426">
        <f t="shared" si="322"/>
        <v>17711.150000000001</v>
      </c>
      <c r="CX237" s="404">
        <f>IF(CU237=0,CW237*0.18,(CW237-CU237)*0.18)</f>
        <v>3188.01</v>
      </c>
      <c r="CY237" s="1174">
        <v>5</v>
      </c>
      <c r="CZ237" s="404">
        <f t="shared" si="312"/>
        <v>218.23</v>
      </c>
      <c r="DA237" s="404"/>
      <c r="DB237" s="403"/>
      <c r="DC237" s="404"/>
      <c r="DD237" s="426">
        <f t="shared" si="296"/>
        <v>3406.24</v>
      </c>
      <c r="DE237" s="426">
        <f t="shared" si="301"/>
        <v>3748.54</v>
      </c>
      <c r="DF237" s="404">
        <f t="shared" si="272"/>
        <v>3188.01</v>
      </c>
      <c r="DG237" s="426">
        <f t="shared" si="320"/>
        <v>17492.919999999998</v>
      </c>
      <c r="DH237" s="426">
        <f t="shared" si="321"/>
        <v>0</v>
      </c>
      <c r="DI237" s="421"/>
      <c r="DJ237" s="422" t="str">
        <f t="shared" si="323"/>
        <v xml:space="preserve">30 від 01.03   </v>
      </c>
      <c r="DK237" s="113" t="s">
        <v>1212</v>
      </c>
      <c r="DL237" s="28" t="s">
        <v>1213</v>
      </c>
      <c r="DM237" s="28" t="s">
        <v>1214</v>
      </c>
      <c r="DN237" s="28" t="s">
        <v>1215</v>
      </c>
      <c r="DO237" s="893">
        <v>2636001476</v>
      </c>
      <c r="DP237" s="888"/>
      <c r="DQ237" s="827"/>
      <c r="DR237" s="818"/>
      <c r="DS237" s="819"/>
      <c r="DT237" s="820"/>
      <c r="DU237" s="124"/>
      <c r="DV237" s="110"/>
      <c r="DX237" s="81"/>
      <c r="DY237" s="81"/>
      <c r="DZ237" s="105"/>
      <c r="EH237" s="543">
        <f t="shared" si="276"/>
        <v>2</v>
      </c>
      <c r="EI237" s="404" t="str">
        <f t="shared" si="277"/>
        <v>штаб - с-нт</v>
      </c>
      <c r="EJ237" s="29" t="str">
        <f t="shared" si="278"/>
        <v>Клокар Г.А.</v>
      </c>
      <c r="EK237" s="50"/>
      <c r="EL237" s="29"/>
      <c r="EM237" s="50"/>
      <c r="EN237" s="50"/>
      <c r="EO237" s="50"/>
      <c r="EP237" s="29"/>
    </row>
    <row r="238" spans="1:146" ht="17.45" customHeight="1">
      <c r="A238" s="650">
        <v>232</v>
      </c>
      <c r="B238" s="869" t="s">
        <v>855</v>
      </c>
      <c r="C238" s="911" t="s">
        <v>701</v>
      </c>
      <c r="D238" s="404" t="str">
        <f t="shared" si="265"/>
        <v>Головач О.Г.</v>
      </c>
      <c r="E238" s="416"/>
      <c r="F238" s="417"/>
      <c r="G238" s="409" t="str">
        <f t="shared" si="304"/>
        <v>23.1.17</v>
      </c>
      <c r="H238" s="407" t="str">
        <f t="shared" si="324"/>
        <v>23.1.17</v>
      </c>
      <c r="I238" s="407" t="str">
        <f t="shared" si="306"/>
        <v>23.1.17</v>
      </c>
      <c r="J238" s="407" t="str">
        <f t="shared" si="279"/>
        <v>0.0.0</v>
      </c>
      <c r="K238" s="407" t="str">
        <f t="shared" si="280"/>
        <v>0.0.0</v>
      </c>
      <c r="L238" s="407" t="str">
        <f t="shared" si="281"/>
        <v>0.0.0</v>
      </c>
      <c r="M238" s="407" t="str">
        <f t="shared" si="282"/>
        <v>0.0.0</v>
      </c>
      <c r="N238" s="408" t="str">
        <f t="shared" ref="N238:N245" si="325">CONCATENATE(IF(INT(INT(DAYS360(BF238,BG238,1)/30)/24)&gt;=2,2,INT(INT(DAYS360(BF238,BG238,1)/30)/24)),".",IF(AND(INT(INT(DAYS360(BF238,BG238,1)/30)/24)&gt;=2,MOD(INT(BM238/30),12)&gt;=6),6,IF(ISODD(MOD(INT(DAYS360(BF238,BG238,1)/30),12)),MOD(INT(DAYS360(BF238,BG238,1)/60),12),MOD(INT(BM238/30),12))),".",IF(AND(INT(INT(DAYS360(BF238,BG238,1)/30)/24)&gt;=2,MOD(INT(BM238/30),12)&gt;=6),0,IF(ISODD(MOD(INT(DAYS360(BF238,BG238,1)/30),12)),INT((MOD(DAYS360(BF238,BG238,1),30)/2+15)),INT(MOD(DAYS360(BF238,BG238,1),30)/2))))</f>
        <v>0.0.0</v>
      </c>
      <c r="O238" s="930">
        <v>6</v>
      </c>
      <c r="P238" s="417">
        <v>36143</v>
      </c>
      <c r="Q238" s="417"/>
      <c r="R238" s="417"/>
      <c r="S238" s="417"/>
      <c r="T238" s="417"/>
      <c r="U238" s="417"/>
      <c r="V238" s="714"/>
      <c r="W238" s="714"/>
      <c r="X238" s="417"/>
      <c r="Y238" s="417"/>
      <c r="Z238" s="714"/>
      <c r="AA238" s="714"/>
      <c r="AB238" s="417"/>
      <c r="AC238" s="417"/>
      <c r="AD238" s="714"/>
      <c r="AE238" s="714"/>
      <c r="AF238" s="417"/>
      <c r="AG238" s="417"/>
      <c r="AH238" s="714"/>
      <c r="AI238" s="714"/>
      <c r="AJ238" s="417"/>
      <c r="AK238" s="417"/>
      <c r="AL238" s="714"/>
      <c r="AM238" s="714"/>
      <c r="AN238" s="417"/>
      <c r="AO238" s="417"/>
      <c r="AP238" s="714"/>
      <c r="AQ238" s="714"/>
      <c r="AR238" s="417"/>
      <c r="AS238" s="417"/>
      <c r="AT238" s="714"/>
      <c r="AU238" s="714"/>
      <c r="AV238" s="417"/>
      <c r="AW238" s="417"/>
      <c r="AX238" s="716"/>
      <c r="AY238" s="716"/>
      <c r="AZ238" s="635"/>
      <c r="BA238" s="635"/>
      <c r="BB238" s="716"/>
      <c r="BC238" s="716"/>
      <c r="BD238" s="635"/>
      <c r="BE238" s="635"/>
      <c r="BF238" s="717"/>
      <c r="BG238" s="717"/>
      <c r="BH238" s="432">
        <f t="shared" si="310"/>
        <v>8327</v>
      </c>
      <c r="BI238" s="432">
        <f t="shared" si="283"/>
        <v>0</v>
      </c>
      <c r="BJ238" s="432">
        <f t="shared" si="284"/>
        <v>0</v>
      </c>
      <c r="BK238" s="432">
        <f t="shared" si="285"/>
        <v>0</v>
      </c>
      <c r="BL238" s="432">
        <f t="shared" si="286"/>
        <v>0</v>
      </c>
      <c r="BM238" s="436">
        <f t="shared" si="273"/>
        <v>0</v>
      </c>
      <c r="BN238" s="462">
        <v>0.65</v>
      </c>
      <c r="BO238" s="427">
        <f t="shared" si="311"/>
        <v>28</v>
      </c>
      <c r="BP238" s="725"/>
      <c r="BQ238" s="700"/>
      <c r="BR238" s="419"/>
      <c r="BS238" s="700"/>
      <c r="BT238" s="700"/>
      <c r="BU238" s="700"/>
      <c r="BV238" s="427">
        <f t="shared" si="271"/>
        <v>45</v>
      </c>
      <c r="BW238" s="427"/>
      <c r="BX238" s="427"/>
      <c r="BY238" s="419"/>
      <c r="BZ238" s="432"/>
      <c r="CA238" s="419"/>
      <c r="CB238" s="427"/>
      <c r="CC238" s="419"/>
      <c r="CD238" s="427"/>
      <c r="CE238" s="404">
        <f>IF(OR(C238=0,CD238="Д"),0,IF(AND(C238&gt;0,E238=0),VLOOKUP(C238,звания!A:B,2,FALSE)/((EOMONTH($G$3,0)+1)-$G$3)*BO238+VLOOKUP(C238,звания!A:B,2,FALSE)/((EOMONTH($G$3,0)+1)-$G$3)*BR238+VLOOKUP(C238,звания!A:B,2,FALSE)/((EOMONTH($G$3,0)+1)-$G$3)*BU238,IF(AND(C238&gt;0,E238&gt;0,F238&gt;=$G$3,BO238=(EOMONTH($G$3,0)+1)-$G$3),(VLOOKUP(E238,звания!A:B,2,FALSE)/(EOMONTH($G$3,0)-$G$3+1))*(F238-$G$3)+(VLOOKUP(C238,звания!A:B,2,FALSE)/(EOMONTH($G$3,0)-$G$3+1))*((EOMONTH($G$3,0)-$G$3+1)-(F238-$G$3)),IF(AND(C238&gt;0,E238&gt;0,F238&gt;$G$3,BO238&lt;(EOMONTH($G$3,0)+1)-$G$3,BO238&lt;&gt;0),VLOOKUP(E238,звания!A:B,2,FALSE)/((EOMONTH($G$3,0)+1)-$G$3)*((F238-$G$3)-(((EOMONTH($G$3,0)+1)-$G$3)-BO238-BU238-BR238))+VLOOKUP(C238,звания!A:B,2,FALSE)/((EOMONTH($G$3,0)+1)-$G$3)*(((EOMONTH($G$3,0)+1)-F238)),IF(F238&lt;$G$3,(VLOOKUP(C238,звания!A:B,2,FALSE)-VLOOKUP(E238,звания!A:B,2,FALSE))/((EOMONTH($BN$3,0)+1)-$BN$3)*(EOMONTH($BN$3,0)+1-F238)+VLOOKUP(C238,звания!A:B,2,FALSE)/((EOMONTH($G$3,0)+1)-$G$3)*BO238+VLOOKUP(C238,звания!A:B,2,FALSE)/((EOMONTH($G$3,0)+1)-$G$3)*BU238+VLOOKUP(C238,звания!A:B,2,FALSE)/((EOMONTH($G$3,0)+1)-$G$3)*BR238,0)))))</f>
        <v>1020</v>
      </c>
      <c r="CF238" s="404">
        <f>IF(OR(CD238="Д",C238=0),0,IF(B238="Виключений зі списків",IF(BS238=0,(VLOOKUP(O238,звания!$D$2:$E$62,2,FALSE))/(EOMONTH($B$3,0)+1-$B$3)*BO238+(VLOOKUP(BQ238,звания!$D$2:$E$62,2,FALSE))/(EOMONTH($B$3,0)+1-$B$3)*BR238,(((VLOOKUP(O238,звания!$D$2:$E$62,2,FALSE))/(EOMONTH($B$3,0)+1-$B$3))*BO238)+(VLOOKUP(BQ238,звания!$D$2:$E$62,2,FALSE))/(EOMONTH($B$3,0)+1-$B$3)*BR238+(VLOOKUP(BS238,звания!$D$2:$E$62,2,FALSE))/(EOMONTH($B$3,0)+1-$B$3)*BU238),IF(BS238=0,(VLOOKUP(O238,звания!$D$2:$E$62,2,FALSE))/(EOMONTH($G$3,0)+1-$G$3)*BO238+(VLOOKUP(BQ238,звания!$D$2:$E$62,2,FALSE))/(EOMONTH($G$3,0)+1-$G$3)*BR238,(((VLOOKUP(O238,звания!$D$2:$E$62,2,FALSE))/(EOMONTH($G$3,0)+1-$G$3))*BO238)+(VLOOKUP(BQ238,звания!$D$2:$E$62,2,FALSE))/(EOMONTH($G$3,0)+1-$G$3)*BR238+(VLOOKUP(BS238,звания!$D$2:$E$62,2,FALSE))/(EOMONTH($G$3,0)+1-$G$3)*BU238+IF(BT238=0,0,(VLOOKUP(BS238,звания!$D$2:$E$62,2,FALSE))/(EOMONTH($BN$3,0)+1-$BN$3)*BT238-(VLOOKUP(O238,звания!$D$2:$E$62,2,FALSE))/(EOMONTH($BN$3,0)+1-$BN$3)*BT238))))</f>
        <v>2910</v>
      </c>
      <c r="CG238" s="404">
        <f t="shared" si="287"/>
        <v>1768.5</v>
      </c>
      <c r="CH238" s="404">
        <f>IF(BW238=0,CF238*BX238%,IF(BW238&gt;0,((VLOOKUP(O238,звания!$D$2:$E$62,2,FALSE)/(EOMONTH($G$3,0)+1-$G$3)*BW238)*BX238%)))</f>
        <v>0</v>
      </c>
      <c r="CI238" s="404">
        <f>IF(BY238=0,CF238*BZ238%,IF(BY238&gt;0,(VLOOKUP(O238,звания!$D$2:$E$62,2,FALSE)/(EOMONTH($G$3,0)+1-$G$3)*BO238)*BZ238%)+(VLOOKUP(BS238,звания!$D$2:$E$62,2,FALSE)/(EOMONTH($G$3,0)+1-$G$3)*BU238)*BZ238%)</f>
        <v>0</v>
      </c>
      <c r="CJ238" s="404">
        <f>IF(CA238=0,CF238*CB238%,IF(CA238&gt;0,(VLOOKUP(O238,звания!$D$2:$E$62,2,FALSE)/(EOMONTH($G$3,0)+1-$G$3)*BO238)*CB238%)+(VLOOKUP(BS238,звания!$D$2:$E$62,2,FALSE)/(EOMONTH($G$3,0)+1-$G$3)*BU238)*CB238%)</f>
        <v>0</v>
      </c>
      <c r="CK238" s="404">
        <f>IF(CD238="Д",0,IF(CC238=0,CF238*CD238%,IF(CC238&gt;0,(VLOOKUP(O238,звания!$D$2:$E$62,2,FALSE)/(EOMONTH($G$3,0)+1-$G$3)*BO238)*CD238%)+(VLOOKUP(BS238,звания!$D$2:$E$62,2,FALSE)/(EOMONTH($G$3,0)+1-$G$3)*BU238)*CD238%))</f>
        <v>0</v>
      </c>
      <c r="CL238" s="404">
        <f>IF(BR238&gt;0,((VLOOKUP(C238,звания!$A$2:$B$62,2,FALSE)/(EOMONTH($G$3,0)+1-$G$3)*BO238+VLOOKUP(O238,звания!$D$2:$E$62,2,FALSE)/(EOMONTH($G$3,0)+1-$G$3)*BO238+(VLOOKUP(C238,звания!$A$2:$B$62,2,FALSE)/(EOMONTH($G$3,0)+1-$G$3)*BO238+VLOOKUP(O238,звания!$D$2:$E$62,2,FALSE)/(EOMONTH($G$3,0)+1-$G$3)*BO238)*BV238%)*BN238)+(VLOOKUP(C238,звания!$A$2:$B$62,2,FALSE)/(EOMONTH($G$3,0)+1-$G$3)*BU238+VLOOKUP(BS238,звания!$D$2:$E$62,2,FALSE)/(EOMONTH($G$3,0)+1-$G$3)*BU238+(VLOOKUP(C238,звания!$A$2:$B$62,2,FALSE)/(EOMONTH($G$3,0)+1-$G$3)*BU238+VLOOKUP(BS238,звания!$D$2:$E$62,2,FALSE)/(EOMONTH($G$3,0)+1-$G$3)*BU238)*BV238%)*BN238,(CE238+CF238+CG238)*BN238)</f>
        <v>3704.03</v>
      </c>
      <c r="CM238" s="404"/>
      <c r="CN238" s="404"/>
      <c r="CO238" s="432">
        <f t="shared" si="274"/>
        <v>4</v>
      </c>
      <c r="CP238" s="638"/>
      <c r="CQ238" s="637">
        <f>IF(CF238=0,0,IF((SUM(BH238:BM238)&gt;360),(VLOOKUP(O238,звания!$F$2:$G$62,2,FALSE))/100,VLOOKUP(O238,звания!$F$2:$H$62,3,FALSE)/100))</f>
        <v>3.01</v>
      </c>
      <c r="CR238" s="617">
        <f>IF(B238="Виключений зі списків",IF(AND(BU238=0,360-BH238&lt;0),(VLOOKUP(O238,звания!$D$2:$E$62,2,FALSE))/(EOMONTH($B$3,0)+1-$B$3)*BO238*CQ238,IF(AND(360-BH238&gt;=0,360-BH238&lt;(EOMONTH($B$3,0)+1-$B$3)),(CF238/(EOMONTH($B$3,0)-$B$3+1)*(360-BH238))*CQ238+(CF238/(EOMONTH($B$3,0)-$B$3+1)*((EOMONTH($B$3,0)-$B$3+1)-(360-BH238)))*VLOOKUP(O238,звания!$F$2:$H$62,2,FALSE)/100,((((VLOOKUP(O238,звания!$D$2:$E$62,2,FALSE))/(EOMONTH($B$3,0)+1-$B$3)*BO238*CQ238+(VLOOKUP(BS238,звания!$D$2:$E$62,2,FALSE))/(EOMONTH($B$3,0)+1-$B$3)*BU238*(VLOOKUP(BS238,звания!$F$2:$G$62,2,FALSE)*0.01)+(IF(BT238=0,0,(VLOOKUP(BS238,звания!$D$2:$E$62,2,FALSE)/(EOMONTH($G$3,0)+1-$G$3)*BT238*(VLOOKUP(BS238,звания!$F$2:$G$62,2,FALSE)))*0.01-(VLOOKUP(O238,звания!$D$2:$E$62,2,FALSE)/(EOMONTH($G$3,0)+1-$G$3)*BT238*(VLOOKUP(O238,звания!$F$2:$G$62,2,FALSE)))*0.01)))))/100*(100-CP238))),(IF(AND(BU238=0,360-BH238&lt;0,CP238=0),(VLOOKUP(O238,звания!$D$2:$E$62,2,FALSE))/(EOMONTH($G$3,0)+1-$G$3)*BO238*CQ238,IF(AND(360-BH238&gt;=0,360-BH238&lt;(EOMONTH($G$3,0)+1-$G$3)),(CF238/(EOMONTH($G$3,0)-$G$3+1)*(360-BH238))*CQ238+(CF238/(EOMONTH($G$3,0)-$G$3+1)*((EOMONTH($G$3,0)-$G$3+1)-(360-BH238)))*VLOOKUP(O238,звания!$F$2:$H$62,2,FALSE)/100,((((VLOOKUP(O238,звания!$D$2:$E$62,2,FALSE))/(EOMONTH($G$3,0)+1-$G$3)*BO238*CQ238+(VLOOKUP(BS238,звания!$D$2:$E$62,2,FALSE))/(EOMONTH($G$3,0)+1-$G$3)*BU238*(VLOOKUP(BS238,звания!$F$2:$G$62,2,FALSE)*0.01)))/100*(100-CP238)+(IF(BT238=0,0,(VLOOKUP(BS238,звания!$D$2:$E$62,2,FALSE)/(EOMONTH($BN$3,0)+1-$BN$3)*BT238*(VLOOKUP(BS238,звания!$F$2:$G$62,2,FALSE)))*0.01-(VLOOKUP(O238,звания!$D$2:$E$62,2,FALSE)/(EOMONTH($BN$3,0)+1-$BN$3)*BT238*(VLOOKUP(O238,звания!$F$2:$G$62,2,FALSE)))*0.01)))))))</f>
        <v>8759.1</v>
      </c>
      <c r="CS238" s="416">
        <f t="shared" si="308"/>
        <v>18161.63</v>
      </c>
      <c r="CT238" s="403"/>
      <c r="CU238" s="403"/>
      <c r="CV238" s="404">
        <f t="shared" si="275"/>
        <v>672.35</v>
      </c>
      <c r="CW238" s="426">
        <f t="shared" si="322"/>
        <v>18833.98</v>
      </c>
      <c r="CX238" s="404">
        <f t="shared" si="309"/>
        <v>3390.12</v>
      </c>
      <c r="CY238" s="1174">
        <v>5</v>
      </c>
      <c r="CZ238" s="404">
        <f t="shared" si="312"/>
        <v>232.06</v>
      </c>
      <c r="DA238" s="404"/>
      <c r="DB238" s="403"/>
      <c r="DC238" s="404"/>
      <c r="DD238" s="426">
        <f t="shared" si="296"/>
        <v>3622.18</v>
      </c>
      <c r="DE238" s="426">
        <f t="shared" si="301"/>
        <v>3995.56</v>
      </c>
      <c r="DF238" s="404">
        <f t="shared" si="272"/>
        <v>3390.12</v>
      </c>
      <c r="DG238" s="426">
        <f t="shared" si="320"/>
        <v>18601.919999999998</v>
      </c>
      <c r="DH238" s="426">
        <f t="shared" si="321"/>
        <v>0</v>
      </c>
      <c r="DI238" s="421"/>
      <c r="DJ238" s="422" t="str">
        <f t="shared" si="323"/>
        <v xml:space="preserve">30 від 01.03   </v>
      </c>
      <c r="DK238" s="113" t="s">
        <v>1216</v>
      </c>
      <c r="DL238" s="28" t="s">
        <v>1208</v>
      </c>
      <c r="DM238" s="28" t="s">
        <v>874</v>
      </c>
      <c r="DN238" s="28" t="s">
        <v>1045</v>
      </c>
      <c r="DO238" s="900">
        <v>2178520674</v>
      </c>
      <c r="DP238" s="888"/>
      <c r="DQ238" s="817"/>
      <c r="DR238" s="818"/>
      <c r="DS238" s="819"/>
      <c r="DT238" s="820"/>
      <c r="DU238" s="400"/>
      <c r="DV238" s="110"/>
      <c r="DX238" s="84"/>
      <c r="DY238" s="104"/>
      <c r="DZ238" s="105"/>
      <c r="EG238" s="19"/>
      <c r="EH238" s="543">
        <f t="shared" si="276"/>
        <v>2</v>
      </c>
      <c r="EI238" s="404" t="str">
        <f t="shared" si="277"/>
        <v>майст с-нт</v>
      </c>
      <c r="EJ238" s="29" t="str">
        <f t="shared" si="278"/>
        <v>Головач О.Г.</v>
      </c>
      <c r="EK238" s="50"/>
      <c r="EL238" s="29"/>
      <c r="EM238" s="50"/>
      <c r="EN238" s="50"/>
      <c r="EO238" s="50"/>
      <c r="EP238" s="29"/>
    </row>
    <row r="239" spans="1:146" ht="17.45" customHeight="1">
      <c r="A239" s="650">
        <v>233</v>
      </c>
      <c r="B239" s="869" t="s">
        <v>855</v>
      </c>
      <c r="C239" s="914" t="s">
        <v>748</v>
      </c>
      <c r="D239" s="404" t="str">
        <f t="shared" si="265"/>
        <v>Поймало М.В.</v>
      </c>
      <c r="E239" s="416"/>
      <c r="F239" s="417"/>
      <c r="G239" s="409" t="str">
        <f t="shared" si="304"/>
        <v>9.11.0</v>
      </c>
      <c r="H239" s="407" t="str">
        <f t="shared" si="324"/>
        <v>9.11.0</v>
      </c>
      <c r="I239" s="407" t="str">
        <f t="shared" si="306"/>
        <v>9.11.0</v>
      </c>
      <c r="J239" s="407" t="str">
        <f t="shared" si="279"/>
        <v>0.0.0</v>
      </c>
      <c r="K239" s="407" t="str">
        <f t="shared" si="280"/>
        <v>0.0.0</v>
      </c>
      <c r="L239" s="407" t="str">
        <f t="shared" si="281"/>
        <v>0.0.0</v>
      </c>
      <c r="M239" s="407" t="str">
        <f t="shared" si="282"/>
        <v>0.0.0</v>
      </c>
      <c r="N239" s="408" t="str">
        <f t="shared" si="325"/>
        <v>0.0.0</v>
      </c>
      <c r="O239" s="930">
        <v>6</v>
      </c>
      <c r="P239" s="417">
        <v>40969</v>
      </c>
      <c r="Q239" s="417"/>
      <c r="R239" s="417"/>
      <c r="S239" s="417"/>
      <c r="T239" s="417"/>
      <c r="U239" s="417"/>
      <c r="V239" s="714"/>
      <c r="W239" s="714"/>
      <c r="X239" s="417"/>
      <c r="Y239" s="417"/>
      <c r="Z239" s="714"/>
      <c r="AA239" s="714"/>
      <c r="AB239" s="417"/>
      <c r="AC239" s="417"/>
      <c r="AD239" s="714"/>
      <c r="AE239" s="714"/>
      <c r="AF239" s="417"/>
      <c r="AG239" s="417"/>
      <c r="AH239" s="714"/>
      <c r="AI239" s="714"/>
      <c r="AJ239" s="417"/>
      <c r="AK239" s="417"/>
      <c r="AL239" s="714"/>
      <c r="AM239" s="714"/>
      <c r="AN239" s="417"/>
      <c r="AO239" s="417"/>
      <c r="AP239" s="714"/>
      <c r="AQ239" s="714"/>
      <c r="AR239" s="417"/>
      <c r="AS239" s="417"/>
      <c r="AT239" s="714"/>
      <c r="AU239" s="714"/>
      <c r="AV239" s="417"/>
      <c r="AW239" s="417"/>
      <c r="AX239" s="716"/>
      <c r="AY239" s="716"/>
      <c r="AZ239" s="635"/>
      <c r="BA239" s="635"/>
      <c r="BB239" s="716"/>
      <c r="BC239" s="716"/>
      <c r="BD239" s="635"/>
      <c r="BE239" s="635"/>
      <c r="BF239" s="717"/>
      <c r="BG239" s="717"/>
      <c r="BH239" s="432">
        <f t="shared" si="310"/>
        <v>3570</v>
      </c>
      <c r="BI239" s="432">
        <f t="shared" si="283"/>
        <v>0</v>
      </c>
      <c r="BJ239" s="432">
        <f t="shared" si="284"/>
        <v>0</v>
      </c>
      <c r="BK239" s="432">
        <f t="shared" si="285"/>
        <v>0</v>
      </c>
      <c r="BL239" s="432">
        <f t="shared" si="286"/>
        <v>0</v>
      </c>
      <c r="BM239" s="436">
        <f t="shared" si="273"/>
        <v>0</v>
      </c>
      <c r="BN239" s="462">
        <v>0.65</v>
      </c>
      <c r="BO239" s="427">
        <f t="shared" si="311"/>
        <v>28</v>
      </c>
      <c r="BP239" s="775"/>
      <c r="BQ239" s="700"/>
      <c r="BR239" s="419"/>
      <c r="BS239" s="700"/>
      <c r="BT239" s="700"/>
      <c r="BU239" s="700"/>
      <c r="BV239" s="427">
        <f t="shared" si="271"/>
        <v>30</v>
      </c>
      <c r="BW239" s="427"/>
      <c r="BX239" s="427"/>
      <c r="BY239" s="419"/>
      <c r="BZ239" s="432"/>
      <c r="CA239" s="419"/>
      <c r="CB239" s="427"/>
      <c r="CC239" s="419"/>
      <c r="CD239" s="427"/>
      <c r="CE239" s="404">
        <f>IF(OR(C239=0,CD239="Д"),0,IF(AND(C239&gt;0,E239=0),VLOOKUP(C239,звания!A:B,2,FALSE)/((EOMONTH($G$3,0)+1)-$G$3)*BO239+VLOOKUP(C239,звания!A:B,2,FALSE)/((EOMONTH($G$3,0)+1)-$G$3)*BR239+VLOOKUP(C239,звания!A:B,2,FALSE)/((EOMONTH($G$3,0)+1)-$G$3)*BU239,IF(AND(C239&gt;0,E239&gt;0,F239&gt;=$G$3,BO239=(EOMONTH($G$3,0)+1)-$G$3),(VLOOKUP(E239,звания!A:B,2,FALSE)/(EOMONTH($G$3,0)-$G$3+1))*(F239-$G$3)+(VLOOKUP(C239,звания!A:B,2,FALSE)/(EOMONTH($G$3,0)-$G$3+1))*((EOMONTH($G$3,0)-$G$3+1)-(F239-$G$3)),IF(AND(C239&gt;0,E239&gt;0,F239&gt;$G$3,BO239&lt;(EOMONTH($G$3,0)+1)-$G$3,BO239&lt;&gt;0),VLOOKUP(E239,звания!A:B,2,FALSE)/((EOMONTH($G$3,0)+1)-$G$3)*((F239-$G$3)-(((EOMONTH($G$3,0)+1)-$G$3)-BO239-BU239-BR239))+VLOOKUP(C239,звания!A:B,2,FALSE)/((EOMONTH($G$3,0)+1)-$G$3)*(((EOMONTH($G$3,0)+1)-F239)),IF(F239&lt;$G$3,(VLOOKUP(C239,звания!A:B,2,FALSE)-VLOOKUP(E239,звания!A:B,2,FALSE))/((EOMONTH($BN$3,0)+1)-$BN$3)*(EOMONTH($BN$3,0)+1-F239)+VLOOKUP(C239,звания!A:B,2,FALSE)/((EOMONTH($G$3,0)+1)-$G$3)*BO239+VLOOKUP(C239,звания!A:B,2,FALSE)/((EOMONTH($G$3,0)+1)-$G$3)*BU239+VLOOKUP(C239,звания!A:B,2,FALSE)/((EOMONTH($G$3,0)+1)-$G$3)*BR239,0)))))</f>
        <v>880</v>
      </c>
      <c r="CF239" s="404">
        <f>IF(OR(CD239="Д",C239=0),0,IF(B239="Виключений зі списків",IF(BS239=0,(VLOOKUP(O239,звания!$D$2:$E$62,2,FALSE))/(EOMONTH($B$3,0)+1-$B$3)*BO239+(VLOOKUP(BQ239,звания!$D$2:$E$62,2,FALSE))/(EOMONTH($B$3,0)+1-$B$3)*BR239,(((VLOOKUP(O239,звания!$D$2:$E$62,2,FALSE))/(EOMONTH($B$3,0)+1-$B$3))*BO239)+(VLOOKUP(BQ239,звания!$D$2:$E$62,2,FALSE))/(EOMONTH($B$3,0)+1-$B$3)*BR239+(VLOOKUP(BS239,звания!$D$2:$E$62,2,FALSE))/(EOMONTH($B$3,0)+1-$B$3)*BU239),IF(BS239=0,(VLOOKUP(O239,звания!$D$2:$E$62,2,FALSE))/(EOMONTH($G$3,0)+1-$G$3)*BO239+(VLOOKUP(BQ239,звания!$D$2:$E$62,2,FALSE))/(EOMONTH($G$3,0)+1-$G$3)*BR239,(((VLOOKUP(O239,звания!$D$2:$E$62,2,FALSE))/(EOMONTH($G$3,0)+1-$G$3))*BO239)+(VLOOKUP(BQ239,звания!$D$2:$E$62,2,FALSE))/(EOMONTH($G$3,0)+1-$G$3)*BR239+(VLOOKUP(BS239,звания!$D$2:$E$62,2,FALSE))/(EOMONTH($G$3,0)+1-$G$3)*BU239+IF(BT239=0,0,(VLOOKUP(BS239,звания!$D$2:$E$62,2,FALSE))/(EOMONTH($BN$3,0)+1-$BN$3)*BT239-(VLOOKUP(O239,звания!$D$2:$E$62,2,FALSE))/(EOMONTH($BN$3,0)+1-$BN$3)*BT239))))</f>
        <v>2910</v>
      </c>
      <c r="CG239" s="404">
        <f t="shared" si="287"/>
        <v>1137</v>
      </c>
      <c r="CH239" s="404">
        <f>IF(BW239=0,CF239*BX239%,IF(BW239&gt;0,((VLOOKUP(O239,звания!$D$2:$E$62,2,FALSE)/(EOMONTH($G$3,0)+1-$G$3)*BW239)*BX239%)))</f>
        <v>0</v>
      </c>
      <c r="CI239" s="404">
        <f>IF(BY239=0,CF239*BZ239%,IF(BY239&gt;0,(VLOOKUP(O239,звания!$D$2:$E$62,2,FALSE)/(EOMONTH($G$3,0)+1-$G$3)*BO239)*BZ239%)+(VLOOKUP(BS239,звания!$D$2:$E$62,2,FALSE)/(EOMONTH($G$3,0)+1-$G$3)*BU239)*BZ239%)</f>
        <v>0</v>
      </c>
      <c r="CJ239" s="404">
        <f>IF(CA239=0,CF239*CB239%,IF(CA239&gt;0,(VLOOKUP(O239,звания!$D$2:$E$62,2,FALSE)/(EOMONTH($G$3,0)+1-$G$3)*BO239)*CB239%)+(VLOOKUP(BS239,звания!$D$2:$E$62,2,FALSE)/(EOMONTH($G$3,0)+1-$G$3)*BU239)*CB239%)</f>
        <v>0</v>
      </c>
      <c r="CK239" s="404">
        <f>IF(CD239="Д",0,IF(CC239=0,CF239*CD239%,IF(CC239&gt;0,(VLOOKUP(O239,звания!$D$2:$E$62,2,FALSE)/(EOMONTH($G$3,0)+1-$G$3)*BO239)*CD239%)+(VLOOKUP(BS239,звания!$D$2:$E$62,2,FALSE)/(EOMONTH($G$3,0)+1-$G$3)*BU239)*CD239%))</f>
        <v>0</v>
      </c>
      <c r="CL239" s="404">
        <f>IF(BR239&gt;0,((VLOOKUP(C239,звания!$A$2:$B$62,2,FALSE)/(EOMONTH($G$3,0)+1-$G$3)*BO239+VLOOKUP(O239,звания!$D$2:$E$62,2,FALSE)/(EOMONTH($G$3,0)+1-$G$3)*BO239+(VLOOKUP(C239,звания!$A$2:$B$62,2,FALSE)/(EOMONTH($G$3,0)+1-$G$3)*BO239+VLOOKUP(O239,звания!$D$2:$E$62,2,FALSE)/(EOMONTH($G$3,0)+1-$G$3)*BO239)*BV239%)*BN239)+(VLOOKUP(C239,звания!$A$2:$B$62,2,FALSE)/(EOMONTH($G$3,0)+1-$G$3)*BU239+VLOOKUP(BS239,звания!$D$2:$E$62,2,FALSE)/(EOMONTH($G$3,0)+1-$G$3)*BU239+(VLOOKUP(C239,звания!$A$2:$B$62,2,FALSE)/(EOMONTH($G$3,0)+1-$G$3)*BU239+VLOOKUP(BS239,звания!$D$2:$E$62,2,FALSE)/(EOMONTH($G$3,0)+1-$G$3)*BU239)*BV239%)*BN239,(CE239+CF239+CG239)*BN239)</f>
        <v>3202.55</v>
      </c>
      <c r="CM239" s="404"/>
      <c r="CN239" s="404"/>
      <c r="CO239" s="432">
        <f t="shared" si="274"/>
        <v>4</v>
      </c>
      <c r="CP239" s="638"/>
      <c r="CQ239" s="637">
        <f>IF(CF239=0,0,IF((SUM(BH239:BM239)&gt;360),(VLOOKUP(O239,звания!$F$2:$G$62,2,FALSE))/100,VLOOKUP(O239,звания!$F$2:$H$62,3,FALSE)/100))</f>
        <v>3.01</v>
      </c>
      <c r="CR239" s="617">
        <f>IF(B239="Виключений зі списків",IF(AND(BU239=0,360-BH239&lt;0),(VLOOKUP(O239,звания!$D$2:$E$62,2,FALSE))/(EOMONTH($B$3,0)+1-$B$3)*BO239*CQ239,IF(AND(360-BH239&gt;=0,360-BH239&lt;(EOMONTH($B$3,0)+1-$B$3)),(CF239/(EOMONTH($B$3,0)-$B$3+1)*(360-BH239))*CQ239+(CF239/(EOMONTH($B$3,0)-$B$3+1)*((EOMONTH($B$3,0)-$B$3+1)-(360-BH239)))*VLOOKUP(O239,звания!$F$2:$H$62,2,FALSE)/100,((((VLOOKUP(O239,звания!$D$2:$E$62,2,FALSE))/(EOMONTH($B$3,0)+1-$B$3)*BO239*CQ239+(VLOOKUP(BS239,звания!$D$2:$E$62,2,FALSE))/(EOMONTH($B$3,0)+1-$B$3)*BU239*(VLOOKUP(BS239,звания!$F$2:$G$62,2,FALSE)*0.01)+(IF(BT239=0,0,(VLOOKUP(BS239,звания!$D$2:$E$62,2,FALSE)/(EOMONTH($G$3,0)+1-$G$3)*BT239*(VLOOKUP(BS239,звания!$F$2:$G$62,2,FALSE)))*0.01-(VLOOKUP(O239,звания!$D$2:$E$62,2,FALSE)/(EOMONTH($G$3,0)+1-$G$3)*BT239*(VLOOKUP(O239,звания!$F$2:$G$62,2,FALSE)))*0.01)))))/100*(100-CP239))),(IF(AND(BU239=0,360-BH239&lt;0,CP239=0),(VLOOKUP(O239,звания!$D$2:$E$62,2,FALSE))/(EOMONTH($G$3,0)+1-$G$3)*BO239*CQ239,IF(AND(360-BH239&gt;=0,360-BH239&lt;(EOMONTH($G$3,0)+1-$G$3)),(CF239/(EOMONTH($G$3,0)-$G$3+1)*(360-BH239))*CQ239+(CF239/(EOMONTH($G$3,0)-$G$3+1)*((EOMONTH($G$3,0)-$G$3+1)-(360-BH239)))*VLOOKUP(O239,звания!$F$2:$H$62,2,FALSE)/100,((((VLOOKUP(O239,звания!$D$2:$E$62,2,FALSE))/(EOMONTH($G$3,0)+1-$G$3)*BO239*CQ239+(VLOOKUP(BS239,звания!$D$2:$E$62,2,FALSE))/(EOMONTH($G$3,0)+1-$G$3)*BU239*(VLOOKUP(BS239,звания!$F$2:$G$62,2,FALSE)*0.01)))/100*(100-CP239)+(IF(BT239=0,0,(VLOOKUP(BS239,звания!$D$2:$E$62,2,FALSE)/(EOMONTH($BN$3,0)+1-$BN$3)*BT239*(VLOOKUP(BS239,звания!$F$2:$G$62,2,FALSE)))*0.01-(VLOOKUP(O239,звания!$D$2:$E$62,2,FALSE)/(EOMONTH($BN$3,0)+1-$BN$3)*BT239*(VLOOKUP(O239,звания!$F$2:$G$62,2,FALSE)))*0.01)))))))</f>
        <v>8759.1</v>
      </c>
      <c r="CS239" s="416">
        <f t="shared" si="308"/>
        <v>16888.650000000001</v>
      </c>
      <c r="CT239" s="403"/>
      <c r="CU239" s="403"/>
      <c r="CV239" s="404">
        <f t="shared" si="275"/>
        <v>672.35</v>
      </c>
      <c r="CW239" s="426">
        <f t="shared" si="322"/>
        <v>17561</v>
      </c>
      <c r="CX239" s="404">
        <f t="shared" si="309"/>
        <v>3160.98</v>
      </c>
      <c r="CY239" s="1174">
        <v>5</v>
      </c>
      <c r="CZ239" s="404">
        <f t="shared" si="312"/>
        <v>216.38</v>
      </c>
      <c r="DA239" s="404"/>
      <c r="DB239" s="403"/>
      <c r="DC239" s="404"/>
      <c r="DD239" s="426">
        <f t="shared" si="296"/>
        <v>3377.36</v>
      </c>
      <c r="DE239" s="426">
        <f t="shared" si="301"/>
        <v>3715.5</v>
      </c>
      <c r="DF239" s="404">
        <f t="shared" si="272"/>
        <v>3160.98</v>
      </c>
      <c r="DG239" s="426">
        <f t="shared" si="320"/>
        <v>17344.62</v>
      </c>
      <c r="DH239" s="426">
        <f t="shared" si="321"/>
        <v>0</v>
      </c>
      <c r="DI239" s="421"/>
      <c r="DJ239" s="422" t="str">
        <f t="shared" si="323"/>
        <v xml:space="preserve">30 від 01.03   </v>
      </c>
      <c r="DK239" s="113" t="s">
        <v>1217</v>
      </c>
      <c r="DL239" s="28" t="s">
        <v>1218</v>
      </c>
      <c r="DM239" s="28" t="s">
        <v>1039</v>
      </c>
      <c r="DN239" s="28" t="s">
        <v>895</v>
      </c>
      <c r="DO239" s="900">
        <v>2911000653</v>
      </c>
      <c r="DP239" s="888"/>
      <c r="DQ239" s="817"/>
      <c r="DR239" s="818"/>
      <c r="DS239" s="819"/>
      <c r="DT239" s="820"/>
      <c r="DU239" s="124"/>
      <c r="DV239" s="110"/>
      <c r="DZ239" s="105"/>
      <c r="EG239" s="19"/>
      <c r="EH239" s="543">
        <f t="shared" si="276"/>
        <v>2</v>
      </c>
      <c r="EI239" s="404" t="str">
        <f t="shared" si="277"/>
        <v>гол. с-нт</v>
      </c>
      <c r="EJ239" s="29" t="str">
        <f t="shared" si="278"/>
        <v>Поймало М.В.</v>
      </c>
      <c r="EK239" s="50"/>
      <c r="EL239" s="29"/>
      <c r="EM239" s="50"/>
      <c r="EN239" s="50"/>
      <c r="EO239" s="50"/>
      <c r="EP239" s="29"/>
    </row>
    <row r="240" spans="1:146" ht="17.45" hidden="1" customHeight="1">
      <c r="A240" s="402">
        <v>234</v>
      </c>
      <c r="B240" s="403"/>
      <c r="C240" s="916"/>
      <c r="D240" s="403" t="str">
        <f t="shared" si="265"/>
        <v xml:space="preserve"> </v>
      </c>
      <c r="E240" s="416"/>
      <c r="F240" s="417"/>
      <c r="G240" s="406" t="str">
        <f t="shared" si="304"/>
        <v>0.0.0</v>
      </c>
      <c r="H240" s="407" t="str">
        <f t="shared" si="324"/>
        <v>0.0.0</v>
      </c>
      <c r="I240" s="407" t="str">
        <f t="shared" si="306"/>
        <v>0.0.0</v>
      </c>
      <c r="J240" s="407" t="str">
        <f t="shared" si="279"/>
        <v>0.0.0</v>
      </c>
      <c r="K240" s="407" t="str">
        <f t="shared" si="280"/>
        <v>0.0.0</v>
      </c>
      <c r="L240" s="407" t="str">
        <f t="shared" si="281"/>
        <v>0.0.0</v>
      </c>
      <c r="M240" s="407" t="str">
        <f t="shared" si="282"/>
        <v>0.0.0</v>
      </c>
      <c r="N240" s="408" t="str">
        <f t="shared" si="325"/>
        <v>0.0.0</v>
      </c>
      <c r="O240" s="916"/>
      <c r="P240" s="417"/>
      <c r="Q240" s="417"/>
      <c r="R240" s="417"/>
      <c r="S240" s="417"/>
      <c r="T240" s="417"/>
      <c r="U240" s="417"/>
      <c r="V240" s="714"/>
      <c r="W240" s="714"/>
      <c r="X240" s="417"/>
      <c r="Y240" s="417"/>
      <c r="Z240" s="714"/>
      <c r="AA240" s="714"/>
      <c r="AB240" s="417"/>
      <c r="AC240" s="417"/>
      <c r="AD240" s="714"/>
      <c r="AE240" s="714"/>
      <c r="AF240" s="417"/>
      <c r="AG240" s="417"/>
      <c r="AH240" s="714"/>
      <c r="AI240" s="714"/>
      <c r="AJ240" s="417"/>
      <c r="AK240" s="417"/>
      <c r="AL240" s="714"/>
      <c r="AM240" s="714"/>
      <c r="AN240" s="417"/>
      <c r="AO240" s="417"/>
      <c r="AP240" s="714"/>
      <c r="AQ240" s="714"/>
      <c r="AR240" s="417"/>
      <c r="AS240" s="417"/>
      <c r="AT240" s="714"/>
      <c r="AU240" s="714"/>
      <c r="AV240" s="417"/>
      <c r="AW240" s="417"/>
      <c r="AX240" s="716"/>
      <c r="AY240" s="716"/>
      <c r="AZ240" s="635"/>
      <c r="BA240" s="635"/>
      <c r="BB240" s="716"/>
      <c r="BC240" s="716"/>
      <c r="BD240" s="635"/>
      <c r="BE240" s="635"/>
      <c r="BF240" s="717"/>
      <c r="BG240" s="717"/>
      <c r="BH240" s="432">
        <f t="shared" si="310"/>
        <v>0</v>
      </c>
      <c r="BI240" s="432">
        <f t="shared" si="283"/>
        <v>0</v>
      </c>
      <c r="BJ240" s="432">
        <f t="shared" si="284"/>
        <v>0</v>
      </c>
      <c r="BK240" s="432">
        <f t="shared" si="285"/>
        <v>0</v>
      </c>
      <c r="BL240" s="432">
        <f t="shared" si="286"/>
        <v>0</v>
      </c>
      <c r="BM240" s="436">
        <f t="shared" si="273"/>
        <v>0</v>
      </c>
      <c r="BN240" s="462">
        <v>0.65</v>
      </c>
      <c r="BO240" s="427">
        <f t="shared" si="311"/>
        <v>0</v>
      </c>
      <c r="BP240" s="725"/>
      <c r="BQ240" s="700"/>
      <c r="BR240" s="419"/>
      <c r="BS240" s="700"/>
      <c r="BT240" s="700"/>
      <c r="BU240" s="700"/>
      <c r="BV240" s="427">
        <f t="shared" si="271"/>
        <v>0</v>
      </c>
      <c r="BW240" s="419"/>
      <c r="BX240" s="781"/>
      <c r="BY240" s="700"/>
      <c r="BZ240" s="432"/>
      <c r="CA240" s="700"/>
      <c r="CB240" s="432"/>
      <c r="CC240" s="700"/>
      <c r="CD240" s="432"/>
      <c r="CE240" s="404">
        <f>IF(OR(C240=0,CD240="Д"),0,IF(AND(C240&gt;0,E240=0),VLOOKUP(C240,звания!A:B,2,FALSE)/((EOMONTH($G$3,0)+1)-$G$3)*BO240+VLOOKUP(C240,звания!A:B,2,FALSE)/((EOMONTH($G$3,0)+1)-$G$3)*BR240+VLOOKUP(C240,звания!A:B,2,FALSE)/((EOMONTH($G$3,0)+1)-$G$3)*BU240,IF(AND(C240&gt;0,E240&gt;0,F240&gt;=$G$3,BO240=(EOMONTH($G$3,0)+1)-$G$3),(VLOOKUP(E240,звания!A:B,2,FALSE)/(EOMONTH($G$3,0)-$G$3+1))*(F240-$G$3)+(VLOOKUP(C240,звания!A:B,2,FALSE)/(EOMONTH($G$3,0)-$G$3+1))*((EOMONTH($G$3,0)-$G$3+1)-(F240-$G$3)),IF(AND(C240&gt;0,E240&gt;0,F240&gt;$G$3,BO240&lt;(EOMONTH($G$3,0)+1)-$G$3,BO240&lt;&gt;0),VLOOKUP(E240,звания!A:B,2,FALSE)/((EOMONTH($G$3,0)+1)-$G$3)*((F240-$G$3)-(((EOMONTH($G$3,0)+1)-$G$3)-BO240-BU240-BR240))+VLOOKUP(C240,звания!A:B,2,FALSE)/((EOMONTH($G$3,0)+1)-$G$3)*(((EOMONTH($G$3,0)+1)-F240)),IF(F240&lt;$G$3,(VLOOKUP(C240,звания!A:B,2,FALSE)-VLOOKUP(E240,звания!A:B,2,FALSE))/((EOMONTH($BN$3,0)+1)-$BN$3)*(EOMONTH($BN$3,0)+1-F240)+VLOOKUP(C240,звания!A:B,2,FALSE)/((EOMONTH($G$3,0)+1)-$G$3)*BO240+VLOOKUP(C240,звания!A:B,2,FALSE)/((EOMONTH($G$3,0)+1)-$G$3)*BU240+VLOOKUP(C240,звания!A:B,2,FALSE)/((EOMONTH($G$3,0)+1)-$G$3)*BR240,0)))))</f>
        <v>0</v>
      </c>
      <c r="CF240" s="404">
        <f>IF(OR(CD240="Д",C240=0),0,IF(B240="Виключений зі списків",IF(BS240=0,(VLOOKUP(O240,звания!$D$2:$E$62,2,FALSE))/(EOMONTH($B$3,0)+1-$B$3)*BO240+(VLOOKUP(BQ240,звания!$D$2:$E$62,2,FALSE))/(EOMONTH($B$3,0)+1-$B$3)*BR240,(((VLOOKUP(O240,звания!$D$2:$E$62,2,FALSE))/(EOMONTH($B$3,0)+1-$B$3))*BO240)+(VLOOKUP(BQ240,звания!$D$2:$E$62,2,FALSE))/(EOMONTH($B$3,0)+1-$B$3)*BR240+(VLOOKUP(BS240,звания!$D$2:$E$62,2,FALSE))/(EOMONTH($B$3,0)+1-$B$3)*BU240),IF(BS240=0,(VLOOKUP(O240,звания!$D$2:$E$62,2,FALSE))/(EOMONTH($G$3,0)+1-$G$3)*BO240+(VLOOKUP(BQ240,звания!$D$2:$E$62,2,FALSE))/(EOMONTH($G$3,0)+1-$G$3)*BR240,(((VLOOKUP(O240,звания!$D$2:$E$62,2,FALSE))/(EOMONTH($G$3,0)+1-$G$3))*BO240)+(VLOOKUP(BQ240,звания!$D$2:$E$62,2,FALSE))/(EOMONTH($G$3,0)+1-$G$3)*BR240+(VLOOKUP(BS240,звания!$D$2:$E$62,2,FALSE))/(EOMONTH($G$3,0)+1-$G$3)*BU240+IF(BT240=0,0,(VLOOKUP(BS240,звания!$D$2:$E$62,2,FALSE))/(EOMONTH($BN$3,0)+1-$BN$3)*BT240-(VLOOKUP(O240,звания!$D$2:$E$62,2,FALSE))/(EOMONTH($BN$3,0)+1-$BN$3)*BT240))))</f>
        <v>0</v>
      </c>
      <c r="CG240" s="404">
        <f t="shared" si="287"/>
        <v>0</v>
      </c>
      <c r="CH240" s="404">
        <f>IF(BW240=0,CF240*BX240%,IF(BW240&gt;0,((VLOOKUP(O240,звания!$D$2:$E$62,2,FALSE)/(EOMONTH($G$3,0)+1-$G$3)*BW240)*BX240%)))</f>
        <v>0</v>
      </c>
      <c r="CI240" s="404">
        <f>IF(BY240=0,CF240*BZ240%,IF(BY240&gt;0,(VLOOKUP(O240,звания!$D$2:$E$62,2,FALSE)/(EOMONTH($G$3,0)+1-$G$3)*BO240)*BZ240%)+(VLOOKUP(BS240,звания!$D$2:$E$62,2,FALSE)/(EOMONTH($G$3,0)+1-$G$3)*BU240)*BZ240%)</f>
        <v>0</v>
      </c>
      <c r="CJ240" s="404">
        <f>IF(CA240=0,CF240*CB240%,IF(CA240&gt;0,(VLOOKUP(O240,звания!$D$2:$E$62,2,FALSE)/(EOMONTH($G$3,0)+1-$G$3)*BO240)*CB240%)+(VLOOKUP(BS240,звания!$D$2:$E$62,2,FALSE)/(EOMONTH($G$3,0)+1-$G$3)*BU240)*CB240%)</f>
        <v>0</v>
      </c>
      <c r="CK240" s="404">
        <f>IF(CD240="Д",0,IF(CC240=0,CF240*CD240%,IF(CC240&gt;0,(VLOOKUP(O240,звания!$D$2:$E$62,2,FALSE)/(EOMONTH($G$3,0)+1-$G$3)*BO240)*CD240%)+(VLOOKUP(BS240,звания!$D$2:$E$62,2,FALSE)/(EOMONTH($G$3,0)+1-$G$3)*BU240)*CD240%))</f>
        <v>0</v>
      </c>
      <c r="CL240" s="404">
        <f>IF(BR240&gt;0,((VLOOKUP(C240,звания!$A$2:$B$62,2,FALSE)/(EOMONTH($G$3,0)+1-$G$3)*BO240+VLOOKUP(O240,звания!$D$2:$E$62,2,FALSE)/(EOMONTH($G$3,0)+1-$G$3)*BO240+(VLOOKUP(C240,звания!$A$2:$B$62,2,FALSE)/(EOMONTH($G$3,0)+1-$G$3)*BO240+VLOOKUP(O240,звания!$D$2:$E$62,2,FALSE)/(EOMONTH($G$3,0)+1-$G$3)*BO240)*BV240%)*BN240)+(VLOOKUP(C240,звания!$A$2:$B$62,2,FALSE)/(EOMONTH($G$3,0)+1-$G$3)*BU240+VLOOKUP(BS240,звания!$D$2:$E$62,2,FALSE)/(EOMONTH($G$3,0)+1-$G$3)*BU240+(VLOOKUP(C240,звания!$A$2:$B$62,2,FALSE)/(EOMONTH($G$3,0)+1-$G$3)*BU240+VLOOKUP(BS240,звания!$D$2:$E$62,2,FALSE)/(EOMONTH($G$3,0)+1-$G$3)*BU240)*BV240%)*BN240,(CE240+CF240+CG240)*BN240)</f>
        <v>0</v>
      </c>
      <c r="CM240" s="404"/>
      <c r="CN240" s="404"/>
      <c r="CO240" s="432">
        <f t="shared" si="274"/>
        <v>0</v>
      </c>
      <c r="CP240" s="638"/>
      <c r="CQ240" s="637">
        <f>IF(CF240=0,0,IF((SUM(BH240:BM240)&gt;360),(VLOOKUP(O240,звания!$F$2:$G$62,2,FALSE))/100,VLOOKUP(O240,звания!$F$2:$H$62,3,FALSE)/100))</f>
        <v>0</v>
      </c>
      <c r="CR240" s="617">
        <f>IF(B240="Виключений зі списків",IF(AND(BU240=0,360-BH240&lt;0),(VLOOKUP(O240,звания!$D$2:$E$62,2,FALSE))/(EOMONTH($B$3,0)+1-$B$3)*BO240*CQ240,IF(AND(360-BH240&gt;=0,360-BH240&lt;(EOMONTH($B$3,0)+1-$B$3)),(CF240/(EOMONTH($B$3,0)-$B$3+1)*(360-BH240))*CQ240+(CF240/(EOMONTH($B$3,0)-$B$3+1)*((EOMONTH($B$3,0)-$B$3+1)-(360-BH240)))*VLOOKUP(O240,звания!$F$2:$H$62,2,FALSE)/100,((((VLOOKUP(O240,звания!$D$2:$E$62,2,FALSE))/(EOMONTH($B$3,0)+1-$B$3)*BO240*CQ240+(VLOOKUP(BS240,звания!$D$2:$E$62,2,FALSE))/(EOMONTH($B$3,0)+1-$B$3)*BU240*(VLOOKUP(BS240,звания!$F$2:$G$62,2,FALSE)*0.01)+(IF(BT240=0,0,(VLOOKUP(BS240,звания!$D$2:$E$62,2,FALSE)/(EOMONTH($G$3,0)+1-$G$3)*BT240*(VLOOKUP(BS240,звания!$F$2:$G$62,2,FALSE)))*0.01-(VLOOKUP(O240,звания!$D$2:$E$62,2,FALSE)/(EOMONTH($G$3,0)+1-$G$3)*BT240*(VLOOKUP(O240,звания!$F$2:$G$62,2,FALSE)))*0.01)))))/100*(100-CP240))),(IF(AND(BU240=0,360-BH240&lt;0,CP240=0),(VLOOKUP(O240,звания!$D$2:$E$62,2,FALSE))/(EOMONTH($G$3,0)+1-$G$3)*BO240*CQ240,IF(AND(360-BH240&gt;=0,360-BH240&lt;(EOMONTH($G$3,0)+1-$G$3)),(CF240/(EOMONTH($G$3,0)-$G$3+1)*(360-BH240))*CQ240+(CF240/(EOMONTH($G$3,0)-$G$3+1)*((EOMONTH($G$3,0)-$G$3+1)-(360-BH240)))*VLOOKUP(O240,звания!$F$2:$H$62,2,FALSE)/100,((((VLOOKUP(O240,звания!$D$2:$E$62,2,FALSE))/(EOMONTH($G$3,0)+1-$G$3)*BO240*CQ240+(VLOOKUP(BS240,звания!$D$2:$E$62,2,FALSE))/(EOMONTH($G$3,0)+1-$G$3)*BU240*(VLOOKUP(BS240,звания!$F$2:$G$62,2,FALSE)*0.01)))/100*(100-CP240)+(IF(BT240=0,0,(VLOOKUP(BS240,звания!$D$2:$E$62,2,FALSE)/(EOMONTH($BN$3,0)+1-$BN$3)*BT240*(VLOOKUP(BS240,звания!$F$2:$G$62,2,FALSE)))*0.01-(VLOOKUP(O240,звания!$D$2:$E$62,2,FALSE)/(EOMONTH($BN$3,0)+1-$BN$3)*BT240*(VLOOKUP(O240,звания!$F$2:$G$62,2,FALSE)))*0.01)))))))</f>
        <v>0</v>
      </c>
      <c r="CS240" s="416">
        <f t="shared" si="308"/>
        <v>0</v>
      </c>
      <c r="CT240" s="403"/>
      <c r="CU240" s="403"/>
      <c r="CV240" s="403">
        <f t="shared" si="275"/>
        <v>0</v>
      </c>
      <c r="CW240" s="556">
        <f t="shared" si="322"/>
        <v>0</v>
      </c>
      <c r="CX240" s="403">
        <f t="shared" si="309"/>
        <v>0</v>
      </c>
      <c r="CY240" s="403"/>
      <c r="CZ240" s="404">
        <f t="shared" si="312"/>
        <v>0</v>
      </c>
      <c r="DA240" s="403"/>
      <c r="DB240" s="403"/>
      <c r="DC240" s="403"/>
      <c r="DD240" s="421">
        <f t="shared" si="296"/>
        <v>0</v>
      </c>
      <c r="DE240" s="421">
        <f t="shared" si="301"/>
        <v>0</v>
      </c>
      <c r="DF240" s="403">
        <f t="shared" si="272"/>
        <v>0</v>
      </c>
      <c r="DG240" s="421">
        <f t="shared" si="320"/>
        <v>0</v>
      </c>
      <c r="DH240" s="421">
        <f t="shared" si="321"/>
        <v>0</v>
      </c>
      <c r="DI240" s="421"/>
      <c r="DJ240" s="422" t="str">
        <f t="shared" si="323"/>
        <v xml:space="preserve">    </v>
      </c>
      <c r="DK240" s="113" t="s">
        <v>477</v>
      </c>
      <c r="DL240" s="28"/>
      <c r="DM240" s="28"/>
      <c r="DN240" s="28"/>
      <c r="DO240" s="901"/>
      <c r="DP240" s="888"/>
      <c r="DQ240" s="824"/>
      <c r="DR240" s="818"/>
      <c r="DS240" s="819"/>
      <c r="DT240" s="820"/>
      <c r="DU240" s="124"/>
      <c r="DV240" s="110"/>
      <c r="DX240" s="84"/>
      <c r="DY240" s="104"/>
      <c r="DZ240" s="105"/>
      <c r="EG240" s="19"/>
      <c r="EH240" s="543">
        <f t="shared" si="276"/>
        <v>0</v>
      </c>
      <c r="EI240" s="404">
        <f t="shared" si="277"/>
        <v>0</v>
      </c>
      <c r="EJ240" s="29" t="str">
        <f t="shared" si="278"/>
        <v xml:space="preserve"> </v>
      </c>
      <c r="EK240" s="50"/>
      <c r="EL240" s="29"/>
      <c r="EM240" s="50"/>
      <c r="EN240" s="50"/>
      <c r="EO240" s="50"/>
      <c r="EP240" s="29"/>
    </row>
    <row r="241" spans="1:146" ht="17.45" customHeight="1">
      <c r="A241" s="650">
        <v>235</v>
      </c>
      <c r="B241" s="869" t="s">
        <v>856</v>
      </c>
      <c r="C241" s="914" t="s">
        <v>702</v>
      </c>
      <c r="D241" s="404" t="str">
        <f t="shared" ref="D241:D246" si="326">DK241</f>
        <v>Коваленко Є.В.</v>
      </c>
      <c r="E241" s="416"/>
      <c r="F241" s="417"/>
      <c r="G241" s="409" t="str">
        <f t="shared" si="304"/>
        <v>27.2.26</v>
      </c>
      <c r="H241" s="407" t="str">
        <f t="shared" si="324"/>
        <v>27.2.26</v>
      </c>
      <c r="I241" s="407" t="str">
        <f t="shared" si="306"/>
        <v>27.2.26</v>
      </c>
      <c r="J241" s="407" t="str">
        <f t="shared" si="279"/>
        <v>0.0.0</v>
      </c>
      <c r="K241" s="407" t="str">
        <f t="shared" si="280"/>
        <v>0.0.0</v>
      </c>
      <c r="L241" s="407" t="str">
        <f t="shared" si="281"/>
        <v>0.0.0</v>
      </c>
      <c r="M241" s="407" t="str">
        <f t="shared" si="282"/>
        <v>0.0.0</v>
      </c>
      <c r="N241" s="408" t="str">
        <f t="shared" si="325"/>
        <v>0.0.0</v>
      </c>
      <c r="O241" s="930">
        <v>5</v>
      </c>
      <c r="P241" s="417">
        <v>34643</v>
      </c>
      <c r="Q241" s="417"/>
      <c r="R241" s="417"/>
      <c r="S241" s="417"/>
      <c r="T241" s="417"/>
      <c r="U241" s="417"/>
      <c r="V241" s="714"/>
      <c r="W241" s="714"/>
      <c r="X241" s="417"/>
      <c r="Y241" s="417"/>
      <c r="Z241" s="714"/>
      <c r="AA241" s="714"/>
      <c r="AB241" s="417"/>
      <c r="AC241" s="417"/>
      <c r="AD241" s="714"/>
      <c r="AE241" s="714"/>
      <c r="AF241" s="417"/>
      <c r="AG241" s="417"/>
      <c r="AH241" s="714"/>
      <c r="AI241" s="714"/>
      <c r="AJ241" s="417"/>
      <c r="AK241" s="417"/>
      <c r="AL241" s="714"/>
      <c r="AM241" s="714"/>
      <c r="AN241" s="417"/>
      <c r="AO241" s="417"/>
      <c r="AP241" s="714"/>
      <c r="AQ241" s="714"/>
      <c r="AR241" s="417"/>
      <c r="AS241" s="417"/>
      <c r="AT241" s="714"/>
      <c r="AU241" s="714"/>
      <c r="AV241" s="417"/>
      <c r="AW241" s="417"/>
      <c r="AX241" s="716"/>
      <c r="AY241" s="716"/>
      <c r="AZ241" s="635"/>
      <c r="BA241" s="635"/>
      <c r="BB241" s="716"/>
      <c r="BC241" s="716"/>
      <c r="BD241" s="635"/>
      <c r="BE241" s="635"/>
      <c r="BF241" s="717"/>
      <c r="BG241" s="717"/>
      <c r="BH241" s="432">
        <f t="shared" si="310"/>
        <v>9806</v>
      </c>
      <c r="BI241" s="432">
        <f t="shared" si="283"/>
        <v>0</v>
      </c>
      <c r="BJ241" s="432">
        <f t="shared" si="284"/>
        <v>0</v>
      </c>
      <c r="BK241" s="432">
        <f t="shared" si="285"/>
        <v>0</v>
      </c>
      <c r="BL241" s="432">
        <f t="shared" si="286"/>
        <v>0</v>
      </c>
      <c r="BM241" s="436">
        <f t="shared" ref="BM241:BM246" si="327">IF(DAYS360(BF241,BG241)&gt;=1800,1800/2,(DAYS360(BF241,BG241,1))/2)</f>
        <v>0</v>
      </c>
      <c r="BN241" s="462">
        <v>0.65</v>
      </c>
      <c r="BO241" s="427">
        <f t="shared" si="311"/>
        <v>28</v>
      </c>
      <c r="BP241" s="419"/>
      <c r="BQ241" s="700"/>
      <c r="BR241" s="419"/>
      <c r="BS241" s="700"/>
      <c r="BT241" s="700"/>
      <c r="BU241" s="700"/>
      <c r="BV241" s="427">
        <f t="shared" ref="BV241:BV246" si="328">IF((BH241+BI241+BJ241+BK241+BL241+BM241)&lt;360,0,IF(AND((BH241+BI241+BJ241+BK241+BL241+BM241)&gt;=360,(BH241+BI241+BJ241+BK241+BL241+BM241)&lt;1800),25,IF(AND((BH241+BI241+BJ241+BK241+BL241+BM241)&gt;=1800,(BH241+BI241+BJ241+BK241+BL241+BM241)&lt;3600),30,IF(AND((BH241+BI241+BJ241+BK241+BL241+BM241)&gt;=3600,(BH241+BI241+BJ241+BK241+BL241+BM241)&lt;5400),35,IF(AND((BH241+BI241+BJ241+BK241+BL241+BM241)&gt;=5400,(BH241+BI241+BJ241+BK241+BL241+BM241)&lt;7200),40,IF(AND((BH241+BI241+BJ241+BK241+BL241+BM241)&gt;=7200,(BH241+BI241+BJ241+BK241+BL241+BM241)&lt;9000),45,IF((BH241+BI241+BJ241+BK241+BL241+BM241)&gt;=9000,50,"ПРОВЕРЬ")))))))</f>
        <v>50</v>
      </c>
      <c r="BW241" s="427"/>
      <c r="BX241" s="432"/>
      <c r="BY241" s="700"/>
      <c r="BZ241" s="432"/>
      <c r="CA241" s="700"/>
      <c r="CB241" s="432"/>
      <c r="CC241" s="700"/>
      <c r="CD241" s="432"/>
      <c r="CE241" s="404">
        <f>IF(OR(C241=0,CD241="Д"),0,IF(AND(C241&gt;0,E241=0),VLOOKUP(C241,звания!A:B,2,FALSE)/((EOMONTH($G$3,0)+1)-$G$3)*BO241+VLOOKUP(C241,звания!A:B,2,FALSE)/((EOMONTH($G$3,0)+1)-$G$3)*BR241+VLOOKUP(C241,звания!A:B,2,FALSE)/((EOMONTH($G$3,0)+1)-$G$3)*BU241,IF(AND(C241&gt;0,E241&gt;0,F241&gt;=$G$3,BO241=(EOMONTH($G$3,0)+1)-$G$3),(VLOOKUP(E241,звания!A:B,2,FALSE)/(EOMONTH($G$3,0)-$G$3+1))*(F241-$G$3)+(VLOOKUP(C241,звания!A:B,2,FALSE)/(EOMONTH($G$3,0)-$G$3+1))*((EOMONTH($G$3,0)-$G$3+1)-(F241-$G$3)),IF(AND(C241&gt;0,E241&gt;0,F241&gt;$G$3,BO241&lt;(EOMONTH($G$3,0)+1)-$G$3,BO241&lt;&gt;0),VLOOKUP(E241,звания!A:B,2,FALSE)/((EOMONTH($G$3,0)+1)-$G$3)*((F241-$G$3)-(((EOMONTH($G$3,0)+1)-$G$3)-BO241-BU241-BR241))+VLOOKUP(C241,звания!A:B,2,FALSE)/((EOMONTH($G$3,0)+1)-$G$3)*(((EOMONTH($G$3,0)+1)-F241)),IF(F241&lt;$G$3,(VLOOKUP(C241,звания!A:B,2,FALSE)-VLOOKUP(E241,звания!A:B,2,FALSE))/((EOMONTH($BN$3,0)+1)-$BN$3)*(EOMONTH($BN$3,0)+1-F241)+VLOOKUP(C241,звания!A:B,2,FALSE)/((EOMONTH($G$3,0)+1)-$G$3)*BO241+VLOOKUP(C241,звания!A:B,2,FALSE)/((EOMONTH($G$3,0)+1)-$G$3)*BU241+VLOOKUP(C241,звания!A:B,2,FALSE)/((EOMONTH($G$3,0)+1)-$G$3)*BR241,0)))))</f>
        <v>950</v>
      </c>
      <c r="CF241" s="404">
        <f>IF(OR(CD241="Д",C241=0),0,IF(B241="Виключений зі списків",IF(BS241=0,(VLOOKUP(O241,звания!$D$2:$E$62,2,FALSE))/(EOMONTH($B$3,0)+1-$B$3)*BO241+(VLOOKUP(BQ241,звания!$D$2:$E$62,2,FALSE))/(EOMONTH($B$3,0)+1-$B$3)*BR241,(((VLOOKUP(O241,звания!$D$2:$E$62,2,FALSE))/(EOMONTH($B$3,0)+1-$B$3))*BO241)+(VLOOKUP(BQ241,звания!$D$2:$E$62,2,FALSE))/(EOMONTH($B$3,0)+1-$B$3)*BR241+(VLOOKUP(BS241,звания!$D$2:$E$62,2,FALSE))/(EOMONTH($B$3,0)+1-$B$3)*BU241),IF(BS241=0,(VLOOKUP(O241,звания!$D$2:$E$62,2,FALSE))/(EOMONTH($G$3,0)+1-$G$3)*BO241+(VLOOKUP(BQ241,звания!$D$2:$E$62,2,FALSE))/(EOMONTH($G$3,0)+1-$G$3)*BR241,(((VLOOKUP(O241,звания!$D$2:$E$62,2,FALSE))/(EOMONTH($G$3,0)+1-$G$3))*BO241)+(VLOOKUP(BQ241,звания!$D$2:$E$62,2,FALSE))/(EOMONTH($G$3,0)+1-$G$3)*BR241+(VLOOKUP(BS241,звания!$D$2:$E$62,2,FALSE))/(EOMONTH($G$3,0)+1-$G$3)*BU241+IF(BT241=0,0,(VLOOKUP(BS241,звания!$D$2:$E$62,2,FALSE))/(EOMONTH($BN$3,0)+1-$BN$3)*BT241-(VLOOKUP(O241,звания!$D$2:$E$62,2,FALSE))/(EOMONTH($BN$3,0)+1-$BN$3)*BT241))))</f>
        <v>2820</v>
      </c>
      <c r="CG241" s="404">
        <f t="shared" ref="CG241:CG246" si="329">IF(AND(SUM(BH241:BM241)&lt;360,((EOMONTH($G$3,0)-$G$3+1+(SUM(BH241:BM241)))&gt;0),SUM(BH241:BM241)+EOMONTH($G$3,0)-$G$3+1&lt;360),(CE241+CF241)*BV241%,IF(SUM(BH241:BM241)+EOMONTH($G$3,0)-$G$3+1&lt;=1800,((CE241+CF241)/(EOMONTH($G$3,0)-$G$3+1))*(360-SUM(BH241:BM241))*BV241%+(((CE241+CF241)/(EOMONTH($G$3,0)-$G$3+1))*((EOMONTH($G$3,0)-$G$3+1)-(360-SUM(BH241:BM241))))*25%,IF(AND(SUM(BH241:BM241)&lt;1800,((EOMONTH($G$3,0)-$G$3+1+SUM(BH241:BM241))&gt;=360),SUM(BH241:BM241)+EOMONTH($G$3,0)-$G$3+1&lt;1800),(CE241+CF241)*BV241%,IF(SUM(BH241:BM241)+EOMONTH($G$3,0)-$G$3+1&lt;=3600,((CE241+CF241)/(EOMONTH($G$3,0)-$G$3+1))*(1800-SUM(BH241:BM241))*BV241%+(((CE241+CF241)/(EOMONTH($G$3,0)-$G$3+1))*((EOMONTH($G$3,0)-$G$3+1)-(1800-SUM(BH241:BM241)))*30%),IF(AND(SUM(BH241:BM241)&lt;3600,((EOMONTH($G$3,0)-$G$3+1+SUM(BH241:BM241))&gt;=1800),SUM(BH241:BM241)+EOMONTH($G$3,0)-$G$3+1&lt;3600),(CE241+CF241)*BV241%,IF(SUM(BH241:BM241)+EOMONTH($G$3,0)-$G$3+1&lt;=5400,((CE241+CF241)/(EOMONTH($G$3,0)-$G$3+1))*(3600-SUM(BH241:BM241))*BV241%+(((CE241+CF241)/(EOMONTH($G$3,0)-$G$3+1))*((EOMONTH($G$3,0)-$G$3+1)-(3600-SUM(BH241:BM241))))*35%,IF(AND(SUM(BH241:BM241)&lt;5400,((EOMONTH($G$3,0)-$G$3+1+SUM(BH241:BM241))&gt;=3600),SUM(BH241:BM241)+EOMONTH($G$3,0)-$G$3+1&lt;5400),(CE241+CF241)*BV241%,IF(SUM(BH241:BM241)+EOMONTH($G$3,0)-$G$3+1&lt;=7200,((CE241+CF241)/(EOMONTH($G$3,0)-$G$3+1))*(5400-SUM(BH241:BM241))*BV241%+(((CE241+CF241)/(EOMONTH($G$3,0)-$G$3+1))*((EOMONTH($G$3,0)-$G$3+1)-(5400-SUM(BH241:BM241))))*40%,IF(AND(SUM(BH241:BM241)&lt;7200,((EOMONTH($G$3,0)-$G$3+1+SUM(BH241:BM241))&gt;=5400),SUM(BH241:BM241)+EOMONTH($G$3,0)-$G$3+1&lt;7200),(CE241+CF241)*BV241%,IF(SUM(BH241:BM241)+EOMONTH($G$3,0)-$G$3+1&lt;=9000,((CE241+CF241)/(EOMONTH($G$3,0)-$G$3+1))*(7200-SUM(BH241:BM241))*BV241%+(((CE241+CF241)/(EOMONTH($G$3,0)-$G$3+1))*((EOMONTH($G$3,0)-$G$3+1)-(7200-SUM(BH241:BM241))))*45%,IF(SUM(BH241:BM241)+EOMONTH($G$3,0)-$G$3+1&gt;=9000,((CE241+CF241)/(EOMONTH($G$3,0)-$G$3+1))*(9000-SUM(BH241:BM241))*BV241%+(((CE241+CF241)/(EOMONTH($G$3,0)-$G$3+1))*((EOMONTH($G$3,0)-$G$3+1)-(9000-SUM(BH241:BM241))))*50%,0)))))))))))</f>
        <v>1885</v>
      </c>
      <c r="CH241" s="404">
        <f>IF(BW241=0,CF241*BX241%,IF(BW241&gt;0,((VLOOKUP(O241,звания!$D$2:$E$62,2,FALSE)/(EOMONTH($G$3,0)+1-$G$3)*BW241)*BX241%)))</f>
        <v>0</v>
      </c>
      <c r="CI241" s="404">
        <f>IF(BY241=0,CF241*BZ241%,IF(BY241&gt;0,(VLOOKUP(O241,звания!$D$2:$E$62,2,FALSE)/(EOMONTH($G$3,0)+1-$G$3)*BO241)*BZ241%)+(VLOOKUP(BS241,звания!$D$2:$E$62,2,FALSE)/(EOMONTH($G$3,0)+1-$G$3)*BU241)*BZ241%)</f>
        <v>0</v>
      </c>
      <c r="CJ241" s="404">
        <f>IF(CA241=0,CF241*CB241%,IF(CA241&gt;0,(VLOOKUP(O241,звания!$D$2:$E$62,2,FALSE)/(EOMONTH($G$3,0)+1-$G$3)*BO241)*CB241%)+(VLOOKUP(BS241,звания!$D$2:$E$62,2,FALSE)/(EOMONTH($G$3,0)+1-$G$3)*BU241)*CB241%)</f>
        <v>0</v>
      </c>
      <c r="CK241" s="404">
        <f>IF(CD241="Д",0,IF(CC241=0,CF241*CD241%,IF(CC241&gt;0,(VLOOKUP(O241,звания!$D$2:$E$62,2,FALSE)/(EOMONTH($G$3,0)+1-$G$3)*BO241)*CD241%)+(VLOOKUP(BS241,звания!$D$2:$E$62,2,FALSE)/(EOMONTH($G$3,0)+1-$G$3)*BU241)*CD241%))</f>
        <v>0</v>
      </c>
      <c r="CL241" s="404">
        <f>IF(BR241&gt;0,((VLOOKUP(C241,звания!$A$2:$B$62,2,FALSE)/(EOMONTH($G$3,0)+1-$G$3)*BO241+VLOOKUP(O241,звания!$D$2:$E$62,2,FALSE)/(EOMONTH($G$3,0)+1-$G$3)*BO241+(VLOOKUP(C241,звания!$A$2:$B$62,2,FALSE)/(EOMONTH($G$3,0)+1-$G$3)*BO241+VLOOKUP(O241,звания!$D$2:$E$62,2,FALSE)/(EOMONTH($G$3,0)+1-$G$3)*BO241)*BV241%)*BN241)+(VLOOKUP(C241,звания!$A$2:$B$62,2,FALSE)/(EOMONTH($G$3,0)+1-$G$3)*BU241+VLOOKUP(BS241,звания!$D$2:$E$62,2,FALSE)/(EOMONTH($G$3,0)+1-$G$3)*BU241+(VLOOKUP(C241,звания!$A$2:$B$62,2,FALSE)/(EOMONTH($G$3,0)+1-$G$3)*BU241+VLOOKUP(BS241,звания!$D$2:$E$62,2,FALSE)/(EOMONTH($G$3,0)+1-$G$3)*BU241)*BV241%)*BN241,(CE241+CF241+CG241)*BN241)</f>
        <v>3675.75</v>
      </c>
      <c r="CM241" s="404"/>
      <c r="CN241" s="404"/>
      <c r="CO241" s="432">
        <f t="shared" si="274"/>
        <v>4</v>
      </c>
      <c r="CP241" s="638"/>
      <c r="CQ241" s="637">
        <f>IF(CF241=0,0,IF((SUM(BH241:BM241)&gt;360),(VLOOKUP(O241,звания!$F$2:$G$62,2,FALSE))/100,VLOOKUP(O241,звания!$F$2:$H$62,3,FALSE)/100))</f>
        <v>3.07</v>
      </c>
      <c r="CR241" s="617">
        <f>IF(B241="Виключений зі списків",IF(AND(BU241=0,360-BH241&lt;0),(VLOOKUP(O241,звания!$D$2:$E$62,2,FALSE))/(EOMONTH($B$3,0)+1-$B$3)*BO241*CQ241,IF(AND(360-BH241&gt;=0,360-BH241&lt;(EOMONTH($B$3,0)+1-$B$3)),(CF241/(EOMONTH($B$3,0)-$B$3+1)*(360-BH241))*CQ241+(CF241/(EOMONTH($B$3,0)-$B$3+1)*((EOMONTH($B$3,0)-$B$3+1)-(360-BH241)))*VLOOKUP(O241,звания!$F$2:$H$62,2,FALSE)/100,((((VLOOKUP(O241,звания!$D$2:$E$62,2,FALSE))/(EOMONTH($B$3,0)+1-$B$3)*BO241*CQ241+(VLOOKUP(BS241,звания!$D$2:$E$62,2,FALSE))/(EOMONTH($B$3,0)+1-$B$3)*BU241*(VLOOKUP(BS241,звания!$F$2:$G$62,2,FALSE)*0.01)+(IF(BT241=0,0,(VLOOKUP(BS241,звания!$D$2:$E$62,2,FALSE)/(EOMONTH($G$3,0)+1-$G$3)*BT241*(VLOOKUP(BS241,звания!$F$2:$G$62,2,FALSE)))*0.01-(VLOOKUP(O241,звания!$D$2:$E$62,2,FALSE)/(EOMONTH($G$3,0)+1-$G$3)*BT241*(VLOOKUP(O241,звания!$F$2:$G$62,2,FALSE)))*0.01)))))/100*(100-CP241))),(IF(AND(BU241=0,360-BH241&lt;0,CP241=0),(VLOOKUP(O241,звания!$D$2:$E$62,2,FALSE))/(EOMONTH($G$3,0)+1-$G$3)*BO241*CQ241,IF(AND(360-BH241&gt;=0,360-BH241&lt;(EOMONTH($G$3,0)+1-$G$3)),(CF241/(EOMONTH($G$3,0)-$G$3+1)*(360-BH241))*CQ241+(CF241/(EOMONTH($G$3,0)-$G$3+1)*((EOMONTH($G$3,0)-$G$3+1)-(360-BH241)))*VLOOKUP(O241,звания!$F$2:$H$62,2,FALSE)/100,((((VLOOKUP(O241,звания!$D$2:$E$62,2,FALSE))/(EOMONTH($G$3,0)+1-$G$3)*BO241*CQ241+(VLOOKUP(BS241,звания!$D$2:$E$62,2,FALSE))/(EOMONTH($G$3,0)+1-$G$3)*BU241*(VLOOKUP(BS241,звания!$F$2:$G$62,2,FALSE)*0.01)))/100*(100-CP241)+(IF(BT241=0,0,(VLOOKUP(BS241,звания!$D$2:$E$62,2,FALSE)/(EOMONTH($BN$3,0)+1-$BN$3)*BT241*(VLOOKUP(BS241,звания!$F$2:$G$62,2,FALSE)))*0.01-(VLOOKUP(O241,звания!$D$2:$E$62,2,FALSE)/(EOMONTH($BN$3,0)+1-$BN$3)*BT241*(VLOOKUP(O241,звания!$F$2:$G$62,2,FALSE)))*0.01)))))))</f>
        <v>8657.4</v>
      </c>
      <c r="CS241" s="416">
        <f t="shared" ref="CS241:CS246" si="330">SUM(CE241:CM241,CR241)</f>
        <v>17988.150000000001</v>
      </c>
      <c r="CT241" s="403"/>
      <c r="CU241" s="403"/>
      <c r="CV241" s="404">
        <f t="shared" si="275"/>
        <v>672.35</v>
      </c>
      <c r="CW241" s="426">
        <f t="shared" si="322"/>
        <v>18660.5</v>
      </c>
      <c r="CX241" s="404">
        <f t="shared" ref="CX241:CX246" si="331">IF(CU241=0,CW241*0.18,(CW241-CU241)*0.18)</f>
        <v>3358.89</v>
      </c>
      <c r="CY241" s="1174">
        <v>5</v>
      </c>
      <c r="CZ241" s="404">
        <f t="shared" si="312"/>
        <v>229.92</v>
      </c>
      <c r="DA241" s="404"/>
      <c r="DB241" s="403"/>
      <c r="DC241" s="404"/>
      <c r="DD241" s="426">
        <f t="shared" si="296"/>
        <v>3588.81</v>
      </c>
      <c r="DE241" s="426">
        <f t="shared" si="301"/>
        <v>3957.39</v>
      </c>
      <c r="DF241" s="404">
        <f t="shared" ref="DF241:DF246" si="332">CX241</f>
        <v>3358.89</v>
      </c>
      <c r="DG241" s="426">
        <f t="shared" si="320"/>
        <v>18430.580000000002</v>
      </c>
      <c r="DH241" s="426">
        <f t="shared" si="321"/>
        <v>0</v>
      </c>
      <c r="DI241" s="421"/>
      <c r="DJ241" s="422" t="str">
        <f t="shared" si="323"/>
        <v xml:space="preserve">30 від 01.03   </v>
      </c>
      <c r="DK241" s="113" t="s">
        <v>1219</v>
      </c>
      <c r="DL241" s="28" t="s">
        <v>1067</v>
      </c>
      <c r="DM241" s="28" t="s">
        <v>985</v>
      </c>
      <c r="DN241" s="28" t="s">
        <v>922</v>
      </c>
      <c r="DO241" s="900">
        <v>2618620836</v>
      </c>
      <c r="DP241" s="888"/>
      <c r="DQ241" s="817"/>
      <c r="DR241" s="818"/>
      <c r="DS241" s="819"/>
      <c r="DT241" s="820"/>
      <c r="DU241" s="124"/>
      <c r="DV241" s="122"/>
      <c r="DX241" s="84"/>
      <c r="DY241" s="84"/>
      <c r="DZ241" s="105"/>
      <c r="EC241" s="84"/>
      <c r="ED241" s="84"/>
      <c r="EH241" s="543">
        <f t="shared" si="276"/>
        <v>2</v>
      </c>
      <c r="EI241" s="404" t="str">
        <f t="shared" si="277"/>
        <v>штаб - с-нт</v>
      </c>
      <c r="EJ241" s="29" t="str">
        <f t="shared" si="278"/>
        <v>Коваленко Є.В.</v>
      </c>
      <c r="EK241" s="50"/>
      <c r="EL241" s="29"/>
      <c r="EM241" s="50"/>
      <c r="EN241" s="50"/>
      <c r="EO241" s="50"/>
      <c r="EP241" s="29"/>
    </row>
    <row r="242" spans="1:146" ht="17.45" hidden="1" customHeight="1">
      <c r="A242" s="446">
        <v>236</v>
      </c>
      <c r="B242" s="878" t="s">
        <v>857</v>
      </c>
      <c r="C242" s="911"/>
      <c r="D242" s="403">
        <f t="shared" si="326"/>
        <v>0</v>
      </c>
      <c r="E242" s="416"/>
      <c r="F242" s="417"/>
      <c r="G242" s="406" t="str">
        <f t="shared" si="304"/>
        <v>0.0.0</v>
      </c>
      <c r="H242" s="407" t="str">
        <f t="shared" si="324"/>
        <v>0.0.0</v>
      </c>
      <c r="I242" s="407" t="str">
        <f t="shared" si="306"/>
        <v>0.0.0</v>
      </c>
      <c r="J242" s="407" t="str">
        <f t="shared" si="279"/>
        <v>0.0.0</v>
      </c>
      <c r="K242" s="407" t="str">
        <f t="shared" si="280"/>
        <v>0.0.0</v>
      </c>
      <c r="L242" s="407" t="str">
        <f t="shared" si="281"/>
        <v>0.0.0</v>
      </c>
      <c r="M242" s="407" t="str">
        <f t="shared" si="282"/>
        <v>0.0.0</v>
      </c>
      <c r="N242" s="408" t="str">
        <f t="shared" si="325"/>
        <v>0.0.0</v>
      </c>
      <c r="O242" s="930">
        <v>5</v>
      </c>
      <c r="P242" s="417"/>
      <c r="Q242" s="417"/>
      <c r="R242" s="417"/>
      <c r="S242" s="417"/>
      <c r="T242" s="417"/>
      <c r="U242" s="417"/>
      <c r="V242" s="714"/>
      <c r="W242" s="714"/>
      <c r="X242" s="417"/>
      <c r="Y242" s="417"/>
      <c r="Z242" s="714"/>
      <c r="AA242" s="714"/>
      <c r="AB242" s="417"/>
      <c r="AC242" s="417"/>
      <c r="AD242" s="714"/>
      <c r="AE242" s="714"/>
      <c r="AF242" s="417"/>
      <c r="AG242" s="417"/>
      <c r="AH242" s="714"/>
      <c r="AI242" s="714"/>
      <c r="AJ242" s="417"/>
      <c r="AK242" s="417"/>
      <c r="AL242" s="714"/>
      <c r="AM242" s="714"/>
      <c r="AN242" s="417"/>
      <c r="AO242" s="417"/>
      <c r="AP242" s="714"/>
      <c r="AQ242" s="714"/>
      <c r="AR242" s="417"/>
      <c r="AS242" s="417"/>
      <c r="AT242" s="714"/>
      <c r="AU242" s="714"/>
      <c r="AV242" s="417"/>
      <c r="AW242" s="417"/>
      <c r="AX242" s="716"/>
      <c r="AY242" s="716"/>
      <c r="AZ242" s="635"/>
      <c r="BA242" s="635"/>
      <c r="BB242" s="716"/>
      <c r="BC242" s="716"/>
      <c r="BD242" s="635"/>
      <c r="BE242" s="635"/>
      <c r="BF242" s="717"/>
      <c r="BG242" s="717"/>
      <c r="BH242" s="432">
        <f t="shared" si="310"/>
        <v>0</v>
      </c>
      <c r="BI242" s="432">
        <f t="shared" si="283"/>
        <v>0</v>
      </c>
      <c r="BJ242" s="432">
        <f t="shared" si="284"/>
        <v>0</v>
      </c>
      <c r="BK242" s="432">
        <f t="shared" si="285"/>
        <v>0</v>
      </c>
      <c r="BL242" s="432">
        <f t="shared" si="286"/>
        <v>0</v>
      </c>
      <c r="BM242" s="436">
        <f t="shared" si="327"/>
        <v>0</v>
      </c>
      <c r="BN242" s="462">
        <v>0.65</v>
      </c>
      <c r="BO242" s="427">
        <f t="shared" si="311"/>
        <v>28</v>
      </c>
      <c r="BP242" s="419"/>
      <c r="BQ242" s="700"/>
      <c r="BR242" s="419"/>
      <c r="BS242" s="700"/>
      <c r="BT242" s="700"/>
      <c r="BU242" s="700"/>
      <c r="BV242" s="427">
        <f t="shared" si="328"/>
        <v>0</v>
      </c>
      <c r="BW242" s="419"/>
      <c r="BX242" s="782"/>
      <c r="BY242" s="419"/>
      <c r="BZ242" s="432"/>
      <c r="CA242" s="419"/>
      <c r="CB242" s="427"/>
      <c r="CC242" s="419"/>
      <c r="CD242" s="427"/>
      <c r="CE242" s="404">
        <f>IF(OR(C242=0,CD242="Д"),0,IF(AND(C242&gt;0,E242=0),VLOOKUP(C242,звания!A:B,2,FALSE)/((EOMONTH($G$3,0)+1)-$G$3)*BO242+VLOOKUP(C242,звания!A:B,2,FALSE)/((EOMONTH($G$3,0)+1)-$G$3)*BR242+VLOOKUP(C242,звания!A:B,2,FALSE)/((EOMONTH($G$3,0)+1)-$G$3)*BU242,IF(AND(C242&gt;0,E242&gt;0,F242&gt;=$G$3,BO242=(EOMONTH($G$3,0)+1)-$G$3),(VLOOKUP(E242,звания!A:B,2,FALSE)/(EOMONTH($G$3,0)-$G$3+1))*(F242-$G$3)+(VLOOKUP(C242,звания!A:B,2,FALSE)/(EOMONTH($G$3,0)-$G$3+1))*((EOMONTH($G$3,0)-$G$3+1)-(F242-$G$3)),IF(AND(C242&gt;0,E242&gt;0,F242&gt;$G$3,BO242&lt;(EOMONTH($G$3,0)+1)-$G$3,BO242&lt;&gt;0),VLOOKUP(E242,звания!A:B,2,FALSE)/((EOMONTH($G$3,0)+1)-$G$3)*((F242-$G$3)-(((EOMONTH($G$3,0)+1)-$G$3)-BO242-BU242-BR242))+VLOOKUP(C242,звания!A:B,2,FALSE)/((EOMONTH($G$3,0)+1)-$G$3)*(((EOMONTH($G$3,0)+1)-F242)),IF(F242&lt;$G$3,(VLOOKUP(C242,звания!A:B,2,FALSE)-VLOOKUP(E242,звания!A:B,2,FALSE))/((EOMONTH($BN$3,0)+1)-$BN$3)*(EOMONTH($BN$3,0)+1-F242)+VLOOKUP(C242,звания!A:B,2,FALSE)/((EOMONTH($G$3,0)+1)-$G$3)*BO242+VLOOKUP(C242,звания!A:B,2,FALSE)/((EOMONTH($G$3,0)+1)-$G$3)*BU242+VLOOKUP(C242,звания!A:B,2,FALSE)/((EOMONTH($G$3,0)+1)-$G$3)*BR242,0)))))</f>
        <v>0</v>
      </c>
      <c r="CF242" s="404">
        <f>IF(OR(CD242="Д",C242=0),0,IF(B242="Виключений зі списків",IF(BS242=0,(VLOOKUP(O242,звания!$D$2:$E$62,2,FALSE))/(EOMONTH($B$3,0)+1-$B$3)*BO242+(VLOOKUP(BQ242,звания!$D$2:$E$62,2,FALSE))/(EOMONTH($B$3,0)+1-$B$3)*BR242,(((VLOOKUP(O242,звания!$D$2:$E$62,2,FALSE))/(EOMONTH($B$3,0)+1-$B$3))*BO242)+(VLOOKUP(BQ242,звания!$D$2:$E$62,2,FALSE))/(EOMONTH($B$3,0)+1-$B$3)*BR242+(VLOOKUP(BS242,звания!$D$2:$E$62,2,FALSE))/(EOMONTH($B$3,0)+1-$B$3)*BU242),IF(BS242=0,(VLOOKUP(O242,звания!$D$2:$E$62,2,FALSE))/(EOMONTH($G$3,0)+1-$G$3)*BO242+(VLOOKUP(BQ242,звания!$D$2:$E$62,2,FALSE))/(EOMONTH($G$3,0)+1-$G$3)*BR242,(((VLOOKUP(O242,звания!$D$2:$E$62,2,FALSE))/(EOMONTH($G$3,0)+1-$G$3))*BO242)+(VLOOKUP(BQ242,звания!$D$2:$E$62,2,FALSE))/(EOMONTH($G$3,0)+1-$G$3)*BR242+(VLOOKUP(BS242,звания!$D$2:$E$62,2,FALSE))/(EOMONTH($G$3,0)+1-$G$3)*BU242+IF(BT242=0,0,(VLOOKUP(BS242,звания!$D$2:$E$62,2,FALSE))/(EOMONTH($BN$3,0)+1-$BN$3)*BT242-(VLOOKUP(O242,звания!$D$2:$E$62,2,FALSE))/(EOMONTH($BN$3,0)+1-$BN$3)*BT242))))</f>
        <v>0</v>
      </c>
      <c r="CG242" s="404">
        <f t="shared" si="329"/>
        <v>0</v>
      </c>
      <c r="CH242" s="404">
        <f>IF(BW242=0,CF242*BX242%,IF(BW242&gt;0,((VLOOKUP(O242,звания!$D$2:$E$62,2,FALSE)/(EOMONTH($G$3,0)+1-$G$3)*BW242)*BX242%)))</f>
        <v>0</v>
      </c>
      <c r="CI242" s="404">
        <f>IF(BY242=0,CF242*BZ242%,IF(BY242&gt;0,(VLOOKUP(O242,звания!$D$2:$E$62,2,FALSE)/(EOMONTH($G$3,0)+1-$G$3)*BO242)*BZ242%)+(VLOOKUP(BS242,звания!$D$2:$E$62,2,FALSE)/(EOMONTH($G$3,0)+1-$G$3)*BU242)*BZ242%)</f>
        <v>0</v>
      </c>
      <c r="CJ242" s="404">
        <f>IF(CA242=0,CF242*CB242%,IF(CA242&gt;0,(VLOOKUP(O242,звания!$D$2:$E$62,2,FALSE)/(EOMONTH($G$3,0)+1-$G$3)*BO242)*CB242%)+(VLOOKUP(BS242,звания!$D$2:$E$62,2,FALSE)/(EOMONTH($G$3,0)+1-$G$3)*BU242)*CB242%)</f>
        <v>0</v>
      </c>
      <c r="CK242" s="404">
        <f>IF(CD242="Д",0,IF(CC242=0,CF242*CD242%,IF(CC242&gt;0,(VLOOKUP(O242,звания!$D$2:$E$62,2,FALSE)/(EOMONTH($G$3,0)+1-$G$3)*BO242)*CD242%)+(VLOOKUP(BS242,звания!$D$2:$E$62,2,FALSE)/(EOMONTH($G$3,0)+1-$G$3)*BU242)*CD242%))</f>
        <v>0</v>
      </c>
      <c r="CL242" s="404">
        <f>IF(BR242&gt;0,((VLOOKUP(C242,звания!$A$2:$B$62,2,FALSE)/(EOMONTH($G$3,0)+1-$G$3)*BO242+VLOOKUP(O242,звания!$D$2:$E$62,2,FALSE)/(EOMONTH($G$3,0)+1-$G$3)*BO242+(VLOOKUP(C242,звания!$A$2:$B$62,2,FALSE)/(EOMONTH($G$3,0)+1-$G$3)*BO242+VLOOKUP(O242,звания!$D$2:$E$62,2,FALSE)/(EOMONTH($G$3,0)+1-$G$3)*BO242)*BV242%)*BN242)+(VLOOKUP(C242,звания!$A$2:$B$62,2,FALSE)/(EOMONTH($G$3,0)+1-$G$3)*BU242+VLOOKUP(BS242,звания!$D$2:$E$62,2,FALSE)/(EOMONTH($G$3,0)+1-$G$3)*BU242+(VLOOKUP(C242,звания!$A$2:$B$62,2,FALSE)/(EOMONTH($G$3,0)+1-$G$3)*BU242+VLOOKUP(BS242,звания!$D$2:$E$62,2,FALSE)/(EOMONTH($G$3,0)+1-$G$3)*BU242)*BV242%)*BN242,(CE242+CF242+CG242)*BN242)</f>
        <v>0</v>
      </c>
      <c r="CM242" s="404"/>
      <c r="CN242" s="404"/>
      <c r="CO242" s="432">
        <f t="shared" si="274"/>
        <v>0</v>
      </c>
      <c r="CP242" s="638"/>
      <c r="CQ242" s="637">
        <f>IF(CF242=0,0,IF((SUM(BH242:BM242)&gt;360),(VLOOKUP(O242,звания!$F$2:$G$62,2,FALSE))/100,VLOOKUP(O242,звания!$F$2:$H$62,3,FALSE)/100))</f>
        <v>0</v>
      </c>
      <c r="CR242" s="617">
        <f>IF(B242="Виключений зі списків",IF(AND(BU242=0,360-BH242&lt;0),(VLOOKUP(O242,звания!$D$2:$E$62,2,FALSE))/(EOMONTH($B$3,0)+1-$B$3)*BO242*CQ242,IF(AND(360-BH242&gt;=0,360-BH242&lt;(EOMONTH($B$3,0)+1-$B$3)),(CF242/(EOMONTH($B$3,0)-$B$3+1)*(360-BH242))*CQ242+(CF242/(EOMONTH($B$3,0)-$B$3+1)*((EOMONTH($B$3,0)-$B$3+1)-(360-BH242)))*VLOOKUP(O242,звания!$F$2:$H$62,2,FALSE)/100,((((VLOOKUP(O242,звания!$D$2:$E$62,2,FALSE))/(EOMONTH($B$3,0)+1-$B$3)*BO242*CQ242+(VLOOKUP(BS242,звания!$D$2:$E$62,2,FALSE))/(EOMONTH($B$3,0)+1-$B$3)*BU242*(VLOOKUP(BS242,звания!$F$2:$G$62,2,FALSE)*0.01)+(IF(BT242=0,0,(VLOOKUP(BS242,звания!$D$2:$E$62,2,FALSE)/(EOMONTH($G$3,0)+1-$G$3)*BT242*(VLOOKUP(BS242,звания!$F$2:$G$62,2,FALSE)))*0.01-(VLOOKUP(O242,звания!$D$2:$E$62,2,FALSE)/(EOMONTH($G$3,0)+1-$G$3)*BT242*(VLOOKUP(O242,звания!$F$2:$G$62,2,FALSE)))*0.01)))))/100*(100-CP242))),(IF(AND(BU242=0,360-BH242&lt;0,CP242=0),(VLOOKUP(O242,звания!$D$2:$E$62,2,FALSE))/(EOMONTH($G$3,0)+1-$G$3)*BO242*CQ242,IF(AND(360-BH242&gt;=0,360-BH242&lt;(EOMONTH($G$3,0)+1-$G$3)),(CF242/(EOMONTH($G$3,0)-$G$3+1)*(360-BH242))*CQ242+(CF242/(EOMONTH($G$3,0)-$G$3+1)*((EOMONTH($G$3,0)-$G$3+1)-(360-BH242)))*VLOOKUP(O242,звания!$F$2:$H$62,2,FALSE)/100,((((VLOOKUP(O242,звания!$D$2:$E$62,2,FALSE))/(EOMONTH($G$3,0)+1-$G$3)*BO242*CQ242+(VLOOKUP(BS242,звания!$D$2:$E$62,2,FALSE))/(EOMONTH($G$3,0)+1-$G$3)*BU242*(VLOOKUP(BS242,звания!$F$2:$G$62,2,FALSE)*0.01)))/100*(100-CP242)+(IF(BT242=0,0,(VLOOKUP(BS242,звания!$D$2:$E$62,2,FALSE)/(EOMONTH($BN$3,0)+1-$BN$3)*BT242*(VLOOKUP(BS242,звания!$F$2:$G$62,2,FALSE)))*0.01-(VLOOKUP(O242,звания!$D$2:$E$62,2,FALSE)/(EOMONTH($BN$3,0)+1-$BN$3)*BT242*(VLOOKUP(O242,звания!$F$2:$G$62,2,FALSE)))*0.01)))))))</f>
        <v>0</v>
      </c>
      <c r="CS242" s="416">
        <f t="shared" si="330"/>
        <v>0</v>
      </c>
      <c r="CT242" s="403"/>
      <c r="CU242" s="403"/>
      <c r="CV242" s="403">
        <f t="shared" si="275"/>
        <v>0</v>
      </c>
      <c r="CW242" s="556">
        <f t="shared" si="322"/>
        <v>0</v>
      </c>
      <c r="CX242" s="403">
        <f t="shared" si="331"/>
        <v>0</v>
      </c>
      <c r="CY242" s="403"/>
      <c r="CZ242" s="404">
        <f t="shared" si="312"/>
        <v>0</v>
      </c>
      <c r="DA242" s="403"/>
      <c r="DB242" s="403"/>
      <c r="DC242" s="403"/>
      <c r="DD242" s="421">
        <f t="shared" si="296"/>
        <v>0</v>
      </c>
      <c r="DE242" s="421">
        <f t="shared" si="301"/>
        <v>0</v>
      </c>
      <c r="DF242" s="403">
        <f t="shared" si="332"/>
        <v>0</v>
      </c>
      <c r="DG242" s="421">
        <f t="shared" si="320"/>
        <v>0</v>
      </c>
      <c r="DH242" s="421">
        <f t="shared" si="321"/>
        <v>0</v>
      </c>
      <c r="DI242" s="421"/>
      <c r="DJ242" s="422" t="str">
        <f t="shared" si="323"/>
        <v xml:space="preserve">    </v>
      </c>
      <c r="DK242" s="113"/>
      <c r="DL242" s="28" t="s">
        <v>975</v>
      </c>
      <c r="DM242" s="28"/>
      <c r="DN242" s="28"/>
      <c r="DO242" s="901"/>
      <c r="DP242" s="888"/>
      <c r="DQ242" s="817"/>
      <c r="DR242" s="818"/>
      <c r="DS242" s="819"/>
      <c r="DT242" s="820"/>
      <c r="DU242" s="124"/>
      <c r="DV242" s="110"/>
      <c r="DZ242" s="105"/>
      <c r="EH242" s="543">
        <f t="shared" si="276"/>
        <v>0</v>
      </c>
      <c r="EI242" s="404">
        <f t="shared" si="277"/>
        <v>0</v>
      </c>
      <c r="EJ242" s="29">
        <f t="shared" si="278"/>
        <v>0</v>
      </c>
      <c r="EK242" s="50"/>
      <c r="EL242" s="29"/>
      <c r="EM242" s="50"/>
      <c r="EN242" s="50"/>
      <c r="EO242" s="50"/>
      <c r="EP242" s="29"/>
    </row>
    <row r="243" spans="1:146" ht="17.45" hidden="1" customHeight="1">
      <c r="A243" s="402">
        <v>237</v>
      </c>
      <c r="B243" s="449"/>
      <c r="C243" s="916"/>
      <c r="D243" s="403" t="str">
        <f t="shared" si="326"/>
        <v xml:space="preserve"> </v>
      </c>
      <c r="E243" s="416"/>
      <c r="F243" s="417"/>
      <c r="G243" s="406" t="str">
        <f t="shared" si="304"/>
        <v>0.0.0</v>
      </c>
      <c r="H243" s="407" t="str">
        <f t="shared" si="324"/>
        <v>0.0.0</v>
      </c>
      <c r="I243" s="407" t="str">
        <f t="shared" si="306"/>
        <v>0.0.0</v>
      </c>
      <c r="J243" s="407" t="str">
        <f t="shared" si="279"/>
        <v>0.0.0</v>
      </c>
      <c r="K243" s="407" t="str">
        <f t="shared" si="280"/>
        <v>0.0.0</v>
      </c>
      <c r="L243" s="407" t="str">
        <f t="shared" si="281"/>
        <v>0.0.0</v>
      </c>
      <c r="M243" s="407" t="str">
        <f t="shared" si="282"/>
        <v>0.0.0</v>
      </c>
      <c r="N243" s="408" t="str">
        <f t="shared" si="325"/>
        <v>0.0.0</v>
      </c>
      <c r="O243" s="916"/>
      <c r="P243" s="417"/>
      <c r="Q243" s="417"/>
      <c r="R243" s="417"/>
      <c r="S243" s="417"/>
      <c r="T243" s="417"/>
      <c r="U243" s="417"/>
      <c r="V243" s="714"/>
      <c r="W243" s="714"/>
      <c r="X243" s="417"/>
      <c r="Y243" s="417"/>
      <c r="Z243" s="714"/>
      <c r="AA243" s="714"/>
      <c r="AB243" s="417"/>
      <c r="AC243" s="417"/>
      <c r="AD243" s="714"/>
      <c r="AE243" s="714"/>
      <c r="AF243" s="417"/>
      <c r="AG243" s="417"/>
      <c r="AH243" s="714"/>
      <c r="AI243" s="714"/>
      <c r="AJ243" s="417"/>
      <c r="AK243" s="417"/>
      <c r="AL243" s="714"/>
      <c r="AM243" s="714"/>
      <c r="AN243" s="417"/>
      <c r="AO243" s="417"/>
      <c r="AP243" s="714"/>
      <c r="AQ243" s="714"/>
      <c r="AR243" s="417"/>
      <c r="AS243" s="417"/>
      <c r="AT243" s="714"/>
      <c r="AU243" s="714"/>
      <c r="AV243" s="417"/>
      <c r="AW243" s="417"/>
      <c r="AX243" s="716"/>
      <c r="AY243" s="716"/>
      <c r="AZ243" s="635"/>
      <c r="BA243" s="635"/>
      <c r="BB243" s="716"/>
      <c r="BC243" s="716"/>
      <c r="BD243" s="635"/>
      <c r="BE243" s="635"/>
      <c r="BF243" s="717"/>
      <c r="BG243" s="717"/>
      <c r="BH243" s="432">
        <f t="shared" si="310"/>
        <v>0</v>
      </c>
      <c r="BI243" s="432">
        <f t="shared" si="283"/>
        <v>0</v>
      </c>
      <c r="BJ243" s="432">
        <f t="shared" si="284"/>
        <v>0</v>
      </c>
      <c r="BK243" s="432">
        <f t="shared" si="285"/>
        <v>0</v>
      </c>
      <c r="BL243" s="432">
        <f t="shared" si="286"/>
        <v>0</v>
      </c>
      <c r="BM243" s="436">
        <f t="shared" si="327"/>
        <v>0</v>
      </c>
      <c r="BN243" s="462">
        <v>0.65</v>
      </c>
      <c r="BO243" s="427">
        <f t="shared" si="311"/>
        <v>0</v>
      </c>
      <c r="BP243" s="725"/>
      <c r="BQ243" s="700"/>
      <c r="BR243" s="419"/>
      <c r="BS243" s="700"/>
      <c r="BT243" s="700"/>
      <c r="BU243" s="700"/>
      <c r="BV243" s="427">
        <f t="shared" si="328"/>
        <v>0</v>
      </c>
      <c r="BW243" s="419"/>
      <c r="BX243" s="786"/>
      <c r="BY243" s="702"/>
      <c r="BZ243" s="432"/>
      <c r="CA243" s="708"/>
      <c r="CB243" s="640"/>
      <c r="CC243" s="702"/>
      <c r="CD243" s="640"/>
      <c r="CE243" s="404">
        <f>IF(OR(C243=0,CD243="Д"),0,IF(AND(C243&gt;0,E243=0),VLOOKUP(C243,звания!A:B,2,FALSE)/((EOMONTH($G$3,0)+1)-$G$3)*BO243+VLOOKUP(C243,звания!A:B,2,FALSE)/((EOMONTH($G$3,0)+1)-$G$3)*BR243+VLOOKUP(C243,звания!A:B,2,FALSE)/((EOMONTH($G$3,0)+1)-$G$3)*BU243,IF(AND(C243&gt;0,E243&gt;0,F243&gt;=$G$3,BO243=(EOMONTH($G$3,0)+1)-$G$3),(VLOOKUP(E243,звания!A:B,2,FALSE)/(EOMONTH($G$3,0)-$G$3+1))*(F243-$G$3)+(VLOOKUP(C243,звания!A:B,2,FALSE)/(EOMONTH($G$3,0)-$G$3+1))*((EOMONTH($G$3,0)-$G$3+1)-(F243-$G$3)),IF(AND(C243&gt;0,E243&gt;0,F243&gt;$G$3,BO243&lt;(EOMONTH($G$3,0)+1)-$G$3,BO243&lt;&gt;0),VLOOKUP(E243,звания!A:B,2,FALSE)/((EOMONTH($G$3,0)+1)-$G$3)*((F243-$G$3)-(((EOMONTH($G$3,0)+1)-$G$3)-BO243-BU243-BR243))+VLOOKUP(C243,звания!A:B,2,FALSE)/((EOMONTH($G$3,0)+1)-$G$3)*(((EOMONTH($G$3,0)+1)-F243)),IF(F243&lt;$G$3,(VLOOKUP(C243,звания!A:B,2,FALSE)-VLOOKUP(E243,звания!A:B,2,FALSE))/((EOMONTH($BN$3,0)+1)-$BN$3)*(EOMONTH($BN$3,0)+1-F243)+VLOOKUP(C243,звания!A:B,2,FALSE)/((EOMONTH($G$3,0)+1)-$G$3)*BO243+VLOOKUP(C243,звания!A:B,2,FALSE)/((EOMONTH($G$3,0)+1)-$G$3)*BU243+VLOOKUP(C243,звания!A:B,2,FALSE)/((EOMONTH($G$3,0)+1)-$G$3)*BR243,0)))))</f>
        <v>0</v>
      </c>
      <c r="CF243" s="404">
        <f>IF(OR(CD243="Д",C243=0),0,IF(B243="Виключений зі списків",IF(BS243=0,(VLOOKUP(O243,звания!$D$2:$E$62,2,FALSE))/(EOMONTH($B$3,0)+1-$B$3)*BO243+(VLOOKUP(BQ243,звания!$D$2:$E$62,2,FALSE))/(EOMONTH($B$3,0)+1-$B$3)*BR243,(((VLOOKUP(O243,звания!$D$2:$E$62,2,FALSE))/(EOMONTH($B$3,0)+1-$B$3))*BO243)+(VLOOKUP(BQ243,звания!$D$2:$E$62,2,FALSE))/(EOMONTH($B$3,0)+1-$B$3)*BR243+(VLOOKUP(BS243,звания!$D$2:$E$62,2,FALSE))/(EOMONTH($B$3,0)+1-$B$3)*BU243),IF(BS243=0,(VLOOKUP(O243,звания!$D$2:$E$62,2,FALSE))/(EOMONTH($G$3,0)+1-$G$3)*BO243+(VLOOKUP(BQ243,звания!$D$2:$E$62,2,FALSE))/(EOMONTH($G$3,0)+1-$G$3)*BR243,(((VLOOKUP(O243,звания!$D$2:$E$62,2,FALSE))/(EOMONTH($G$3,0)+1-$G$3))*BO243)+(VLOOKUP(BQ243,звания!$D$2:$E$62,2,FALSE))/(EOMONTH($G$3,0)+1-$G$3)*BR243+(VLOOKUP(BS243,звания!$D$2:$E$62,2,FALSE))/(EOMONTH($G$3,0)+1-$G$3)*BU243+IF(BT243=0,0,(VLOOKUP(BS243,звания!$D$2:$E$62,2,FALSE))/(EOMONTH($BN$3,0)+1-$BN$3)*BT243-(VLOOKUP(O243,звания!$D$2:$E$62,2,FALSE))/(EOMONTH($BN$3,0)+1-$BN$3)*BT243))))</f>
        <v>0</v>
      </c>
      <c r="CG243" s="404">
        <f t="shared" si="329"/>
        <v>0</v>
      </c>
      <c r="CH243" s="404">
        <f>IF(BW243=0,CF243*BX243%,IF(BW243&gt;0,((VLOOKUP(O243,звания!$D$2:$E$62,2,FALSE)/(EOMONTH($G$3,0)+1-$G$3)*BW243)*BX243%)))</f>
        <v>0</v>
      </c>
      <c r="CI243" s="404">
        <f>IF(BY243=0,CF243*BZ243%,IF(BY243&gt;0,(VLOOKUP(O243,звания!$D$2:$E$62,2,FALSE)/(EOMONTH($G$3,0)+1-$G$3)*BO243)*BZ243%)+(VLOOKUP(BS243,звания!$D$2:$E$62,2,FALSE)/(EOMONTH($G$3,0)+1-$G$3)*BU243)*BZ243%)</f>
        <v>0</v>
      </c>
      <c r="CJ243" s="404">
        <f>IF(CA243=0,CF243*CB243%,IF(CA243&gt;0,(VLOOKUP(O243,звания!$D$2:$E$62,2,FALSE)/(EOMONTH($G$3,0)+1-$G$3)*BO243)*CB243%)+(VLOOKUP(BS243,звания!$D$2:$E$62,2,FALSE)/(EOMONTH($G$3,0)+1-$G$3)*BU243)*CB243%)</f>
        <v>0</v>
      </c>
      <c r="CK243" s="404">
        <f>IF(CD243="Д",0,IF(CC243=0,CF243*CD243%,IF(CC243&gt;0,(VLOOKUP(O243,звания!$D$2:$E$62,2,FALSE)/(EOMONTH($G$3,0)+1-$G$3)*BO243)*CD243%)+(VLOOKUP(BS243,звания!$D$2:$E$62,2,FALSE)/(EOMONTH($G$3,0)+1-$G$3)*BU243)*CD243%))</f>
        <v>0</v>
      </c>
      <c r="CL243" s="404">
        <f>IF(BR243&gt;0,((VLOOKUP(C243,звания!$A$2:$B$62,2,FALSE)/(EOMONTH($G$3,0)+1-$G$3)*BO243+VLOOKUP(O243,звания!$D$2:$E$62,2,FALSE)/(EOMONTH($G$3,0)+1-$G$3)*BO243+(VLOOKUP(C243,звания!$A$2:$B$62,2,FALSE)/(EOMONTH($G$3,0)+1-$G$3)*BO243+VLOOKUP(O243,звания!$D$2:$E$62,2,FALSE)/(EOMONTH($G$3,0)+1-$G$3)*BO243)*BV243%)*BN243)+(VLOOKUP(C243,звания!$A$2:$B$62,2,FALSE)/(EOMONTH($G$3,0)+1-$G$3)*BU243+VLOOKUP(BS243,звания!$D$2:$E$62,2,FALSE)/(EOMONTH($G$3,0)+1-$G$3)*BU243+(VLOOKUP(C243,звания!$A$2:$B$62,2,FALSE)/(EOMONTH($G$3,0)+1-$G$3)*BU243+VLOOKUP(BS243,звания!$D$2:$E$62,2,FALSE)/(EOMONTH($G$3,0)+1-$G$3)*BU243)*BV243%)*BN243,(CE243+CF243+CG243)*BN243)</f>
        <v>0</v>
      </c>
      <c r="CM243" s="404"/>
      <c r="CN243" s="404"/>
      <c r="CO243" s="432">
        <f t="shared" si="274"/>
        <v>0</v>
      </c>
      <c r="CP243" s="638"/>
      <c r="CQ243" s="637">
        <f>IF(CF243=0,0,IF((SUM(BH243:BM243)&gt;360),(VLOOKUP(O243,звания!$F$2:$G$62,2,FALSE))/100,VLOOKUP(O243,звания!$F$2:$H$62,3,FALSE)/100))</f>
        <v>0</v>
      </c>
      <c r="CR243" s="617">
        <f>IF(B243="Виключений зі списків",IF(AND(BU243=0,360-BH243&lt;0),(VLOOKUP(O243,звания!$D$2:$E$62,2,FALSE))/(EOMONTH($B$3,0)+1-$B$3)*BO243*CQ243,IF(AND(360-BH243&gt;=0,360-BH243&lt;(EOMONTH($B$3,0)+1-$B$3)),(CF243/(EOMONTH($B$3,0)-$B$3+1)*(360-BH243))*CQ243+(CF243/(EOMONTH($B$3,0)-$B$3+1)*((EOMONTH($B$3,0)-$B$3+1)-(360-BH243)))*VLOOKUP(O243,звания!$F$2:$H$62,2,FALSE)/100,((((VLOOKUP(O243,звания!$D$2:$E$62,2,FALSE))/(EOMONTH($B$3,0)+1-$B$3)*BO243*CQ243+(VLOOKUP(BS243,звания!$D$2:$E$62,2,FALSE))/(EOMONTH($B$3,0)+1-$B$3)*BU243*(VLOOKUP(BS243,звания!$F$2:$G$62,2,FALSE)*0.01)+(IF(BT243=0,0,(VLOOKUP(BS243,звания!$D$2:$E$62,2,FALSE)/(EOMONTH($G$3,0)+1-$G$3)*BT243*(VLOOKUP(BS243,звания!$F$2:$G$62,2,FALSE)))*0.01-(VLOOKUP(O243,звания!$D$2:$E$62,2,FALSE)/(EOMONTH($G$3,0)+1-$G$3)*BT243*(VLOOKUP(O243,звания!$F$2:$G$62,2,FALSE)))*0.01)))))/100*(100-CP243))),(IF(AND(BU243=0,360-BH243&lt;0,CP243=0),(VLOOKUP(O243,звания!$D$2:$E$62,2,FALSE))/(EOMONTH($G$3,0)+1-$G$3)*BO243*CQ243,IF(AND(360-BH243&gt;=0,360-BH243&lt;(EOMONTH($G$3,0)+1-$G$3)),(CF243/(EOMONTH($G$3,0)-$G$3+1)*(360-BH243))*CQ243+(CF243/(EOMONTH($G$3,0)-$G$3+1)*((EOMONTH($G$3,0)-$G$3+1)-(360-BH243)))*VLOOKUP(O243,звания!$F$2:$H$62,2,FALSE)/100,((((VLOOKUP(O243,звания!$D$2:$E$62,2,FALSE))/(EOMONTH($G$3,0)+1-$G$3)*BO243*CQ243+(VLOOKUP(BS243,звания!$D$2:$E$62,2,FALSE))/(EOMONTH($G$3,0)+1-$G$3)*BU243*(VLOOKUP(BS243,звания!$F$2:$G$62,2,FALSE)*0.01)))/100*(100-CP243)+(IF(BT243=0,0,(VLOOKUP(BS243,звания!$D$2:$E$62,2,FALSE)/(EOMONTH($BN$3,0)+1-$BN$3)*BT243*(VLOOKUP(BS243,звания!$F$2:$G$62,2,FALSE)))*0.01-(VLOOKUP(O243,звания!$D$2:$E$62,2,FALSE)/(EOMONTH($BN$3,0)+1-$BN$3)*BT243*(VLOOKUP(O243,звания!$F$2:$G$62,2,FALSE)))*0.01)))))))</f>
        <v>0</v>
      </c>
      <c r="CS243" s="416">
        <f t="shared" si="330"/>
        <v>0</v>
      </c>
      <c r="CT243" s="403"/>
      <c r="CU243" s="403"/>
      <c r="CV243" s="403">
        <f t="shared" si="275"/>
        <v>0</v>
      </c>
      <c r="CW243" s="556">
        <f t="shared" si="322"/>
        <v>0</v>
      </c>
      <c r="CX243" s="403">
        <f t="shared" si="331"/>
        <v>0</v>
      </c>
      <c r="CY243" s="403"/>
      <c r="CZ243" s="404">
        <f t="shared" si="312"/>
        <v>0</v>
      </c>
      <c r="DA243" s="403"/>
      <c r="DB243" s="403"/>
      <c r="DC243" s="403"/>
      <c r="DD243" s="421">
        <f t="shared" si="296"/>
        <v>0</v>
      </c>
      <c r="DE243" s="421">
        <f t="shared" si="301"/>
        <v>0</v>
      </c>
      <c r="DF243" s="403">
        <f t="shared" si="332"/>
        <v>0</v>
      </c>
      <c r="DG243" s="421">
        <f t="shared" si="320"/>
        <v>0</v>
      </c>
      <c r="DH243" s="421">
        <f t="shared" si="321"/>
        <v>0</v>
      </c>
      <c r="DI243" s="421"/>
      <c r="DJ243" s="422" t="str">
        <f t="shared" si="323"/>
        <v xml:space="preserve">    </v>
      </c>
      <c r="DK243" s="113" t="s">
        <v>477</v>
      </c>
      <c r="DL243" s="28"/>
      <c r="DM243" s="28"/>
      <c r="DN243" s="28"/>
      <c r="DO243" s="901"/>
      <c r="DP243" s="888"/>
      <c r="DQ243" s="817"/>
      <c r="DR243" s="818"/>
      <c r="DS243" s="819"/>
      <c r="DT243" s="820"/>
      <c r="DU243" s="124"/>
      <c r="DV243" s="110"/>
      <c r="DX243" s="84"/>
      <c r="DY243" s="84"/>
      <c r="DZ243" s="105"/>
      <c r="EG243" s="19"/>
      <c r="EH243" s="543">
        <f t="shared" si="276"/>
        <v>0</v>
      </c>
      <c r="EI243" s="404">
        <f t="shared" si="277"/>
        <v>0</v>
      </c>
      <c r="EJ243" s="29" t="str">
        <f t="shared" si="278"/>
        <v xml:space="preserve"> </v>
      </c>
      <c r="EK243" s="50"/>
      <c r="EL243" s="29"/>
      <c r="EM243" s="50"/>
      <c r="EN243" s="50"/>
      <c r="EO243" s="50"/>
      <c r="EP243" s="29"/>
    </row>
    <row r="244" spans="1:146" ht="17.45" hidden="1" customHeight="1">
      <c r="A244" s="446">
        <v>238</v>
      </c>
      <c r="B244" s="869" t="s">
        <v>813</v>
      </c>
      <c r="C244" s="911"/>
      <c r="D244" s="403" t="str">
        <f t="shared" si="326"/>
        <v>ВАКАНТ</v>
      </c>
      <c r="E244" s="416"/>
      <c r="F244" s="417"/>
      <c r="G244" s="406" t="str">
        <f t="shared" si="304"/>
        <v>0.0.0</v>
      </c>
      <c r="H244" s="407" t="str">
        <f t="shared" si="324"/>
        <v>0.0.0</v>
      </c>
      <c r="I244" s="407" t="str">
        <f t="shared" si="306"/>
        <v>0.0.0</v>
      </c>
      <c r="J244" s="407" t="str">
        <f t="shared" si="279"/>
        <v>0.0.0</v>
      </c>
      <c r="K244" s="407" t="str">
        <f t="shared" si="280"/>
        <v>0.0.0</v>
      </c>
      <c r="L244" s="407" t="str">
        <f t="shared" si="281"/>
        <v>0.0.0</v>
      </c>
      <c r="M244" s="407" t="str">
        <f t="shared" si="282"/>
        <v>0.0.0</v>
      </c>
      <c r="N244" s="408" t="str">
        <f t="shared" si="325"/>
        <v>0.0.0</v>
      </c>
      <c r="O244" s="930">
        <v>7</v>
      </c>
      <c r="P244" s="417"/>
      <c r="Q244" s="417"/>
      <c r="R244" s="417"/>
      <c r="S244" s="417"/>
      <c r="T244" s="417"/>
      <c r="U244" s="417"/>
      <c r="V244" s="714"/>
      <c r="W244" s="714"/>
      <c r="X244" s="417"/>
      <c r="Y244" s="417"/>
      <c r="Z244" s="714"/>
      <c r="AA244" s="714"/>
      <c r="AB244" s="417"/>
      <c r="AC244" s="417"/>
      <c r="AD244" s="714"/>
      <c r="AE244" s="714"/>
      <c r="AF244" s="417"/>
      <c r="AG244" s="417"/>
      <c r="AH244" s="714"/>
      <c r="AI244" s="714"/>
      <c r="AJ244" s="417"/>
      <c r="AK244" s="417"/>
      <c r="AL244" s="714"/>
      <c r="AM244" s="714"/>
      <c r="AN244" s="417"/>
      <c r="AO244" s="417"/>
      <c r="AP244" s="714"/>
      <c r="AQ244" s="714"/>
      <c r="AR244" s="417"/>
      <c r="AS244" s="417"/>
      <c r="AT244" s="714"/>
      <c r="AU244" s="714"/>
      <c r="AV244" s="417"/>
      <c r="AW244" s="417"/>
      <c r="AX244" s="716"/>
      <c r="AY244" s="716"/>
      <c r="AZ244" s="635"/>
      <c r="BA244" s="635"/>
      <c r="BB244" s="716"/>
      <c r="BC244" s="716"/>
      <c r="BD244" s="635"/>
      <c r="BE244" s="635"/>
      <c r="BF244" s="717"/>
      <c r="BG244" s="717"/>
      <c r="BH244" s="432">
        <f t="shared" si="310"/>
        <v>0</v>
      </c>
      <c r="BI244" s="432">
        <f t="shared" si="283"/>
        <v>0</v>
      </c>
      <c r="BJ244" s="432">
        <f t="shared" si="284"/>
        <v>0</v>
      </c>
      <c r="BK244" s="432">
        <f t="shared" si="285"/>
        <v>0</v>
      </c>
      <c r="BL244" s="432">
        <f t="shared" si="286"/>
        <v>0</v>
      </c>
      <c r="BM244" s="436">
        <f t="shared" si="327"/>
        <v>0</v>
      </c>
      <c r="BN244" s="462">
        <v>0.65</v>
      </c>
      <c r="BO244" s="427">
        <f t="shared" si="311"/>
        <v>28</v>
      </c>
      <c r="BP244" s="725"/>
      <c r="BQ244" s="700"/>
      <c r="BR244" s="419"/>
      <c r="BS244" s="700"/>
      <c r="BT244" s="700"/>
      <c r="BU244" s="700"/>
      <c r="BV244" s="427">
        <f t="shared" si="328"/>
        <v>0</v>
      </c>
      <c r="BW244" s="419"/>
      <c r="BX244" s="781"/>
      <c r="BY244" s="700"/>
      <c r="BZ244" s="432"/>
      <c r="CA244" s="700"/>
      <c r="CB244" s="432"/>
      <c r="CC244" s="700"/>
      <c r="CD244" s="432"/>
      <c r="CE244" s="404">
        <f>IF(OR(C244=0,CD244="Д"),0,IF(AND(C244&gt;0,E244=0),VLOOKUP(C244,звания!A:B,2,FALSE)/((EOMONTH($G$3,0)+1)-$G$3)*BO244+VLOOKUP(C244,звания!A:B,2,FALSE)/((EOMONTH($G$3,0)+1)-$G$3)*BR244+VLOOKUP(C244,звания!A:B,2,FALSE)/((EOMONTH($G$3,0)+1)-$G$3)*BU244,IF(AND(C244&gt;0,E244&gt;0,F244&gt;=$G$3,BO244=(EOMONTH($G$3,0)+1)-$G$3),(VLOOKUP(E244,звания!A:B,2,FALSE)/(EOMONTH($G$3,0)-$G$3+1))*(F244-$G$3)+(VLOOKUP(C244,звания!A:B,2,FALSE)/(EOMONTH($G$3,0)-$G$3+1))*((EOMONTH($G$3,0)-$G$3+1)-(F244-$G$3)),IF(AND(C244&gt;0,E244&gt;0,F244&gt;$G$3,BO244&lt;(EOMONTH($G$3,0)+1)-$G$3,BO244&lt;&gt;0),VLOOKUP(E244,звания!A:B,2,FALSE)/((EOMONTH($G$3,0)+1)-$G$3)*((F244-$G$3)-(((EOMONTH($G$3,0)+1)-$G$3)-BO244-BU244-BR244))+VLOOKUP(C244,звания!A:B,2,FALSE)/((EOMONTH($G$3,0)+1)-$G$3)*(((EOMONTH($G$3,0)+1)-F244)),IF(F244&lt;$G$3,(VLOOKUP(C244,звания!A:B,2,FALSE)-VLOOKUP(E244,звания!A:B,2,FALSE))/((EOMONTH($BN$3,0)+1)-$BN$3)*(EOMONTH($BN$3,0)+1-F244)+VLOOKUP(C244,звания!A:B,2,FALSE)/((EOMONTH($G$3,0)+1)-$G$3)*BO244+VLOOKUP(C244,звания!A:B,2,FALSE)/((EOMONTH($G$3,0)+1)-$G$3)*BU244+VLOOKUP(C244,звания!A:B,2,FALSE)/((EOMONTH($G$3,0)+1)-$G$3)*BR244,0)))))</f>
        <v>0</v>
      </c>
      <c r="CF244" s="404">
        <f>IF(OR(CD244="Д",C244=0),0,IF(B244="Виключений зі списків",IF(BS244=0,(VLOOKUP(O244,звания!$D$2:$E$62,2,FALSE))/(EOMONTH($B$3,0)+1-$B$3)*BO244+(VLOOKUP(BQ244,звания!$D$2:$E$62,2,FALSE))/(EOMONTH($B$3,0)+1-$B$3)*BR244,(((VLOOKUP(O244,звания!$D$2:$E$62,2,FALSE))/(EOMONTH($B$3,0)+1-$B$3))*BO244)+(VLOOKUP(BQ244,звания!$D$2:$E$62,2,FALSE))/(EOMONTH($B$3,0)+1-$B$3)*BR244+(VLOOKUP(BS244,звания!$D$2:$E$62,2,FALSE))/(EOMONTH($B$3,0)+1-$B$3)*BU244),IF(BS244=0,(VLOOKUP(O244,звания!$D$2:$E$62,2,FALSE))/(EOMONTH($G$3,0)+1-$G$3)*BO244+(VLOOKUP(BQ244,звания!$D$2:$E$62,2,FALSE))/(EOMONTH($G$3,0)+1-$G$3)*BR244,(((VLOOKUP(O244,звания!$D$2:$E$62,2,FALSE))/(EOMONTH($G$3,0)+1-$G$3))*BO244)+(VLOOKUP(BQ244,звания!$D$2:$E$62,2,FALSE))/(EOMONTH($G$3,0)+1-$G$3)*BR244+(VLOOKUP(BS244,звания!$D$2:$E$62,2,FALSE))/(EOMONTH($G$3,0)+1-$G$3)*BU244+IF(BT244=0,0,(VLOOKUP(BS244,звания!$D$2:$E$62,2,FALSE))/(EOMONTH($BN$3,0)+1-$BN$3)*BT244-(VLOOKUP(O244,звания!$D$2:$E$62,2,FALSE))/(EOMONTH($BN$3,0)+1-$BN$3)*BT244))))</f>
        <v>0</v>
      </c>
      <c r="CG244" s="404">
        <f t="shared" si="329"/>
        <v>0</v>
      </c>
      <c r="CH244" s="404">
        <f>IF(BW244=0,CF244*BX244%,IF(BW244&gt;0,((VLOOKUP(O244,звания!$D$2:$E$62,2,FALSE)/(EOMONTH($G$3,0)+1-$G$3)*BW244)*BX244%)))</f>
        <v>0</v>
      </c>
      <c r="CI244" s="404">
        <f>IF(BY244=0,CF244*BZ244%,IF(BY244&gt;0,(VLOOKUP(O244,звания!$D$2:$E$62,2,FALSE)/(EOMONTH($G$3,0)+1-$G$3)*BO244)*BZ244%)+(VLOOKUP(BS244,звания!$D$2:$E$62,2,FALSE)/(EOMONTH($G$3,0)+1-$G$3)*BU244)*BZ244%)</f>
        <v>0</v>
      </c>
      <c r="CJ244" s="404">
        <f>IF(CA244=0,CF244*CB244%,IF(CA244&gt;0,(VLOOKUP(O244,звания!$D$2:$E$62,2,FALSE)/(EOMONTH($G$3,0)+1-$G$3)*BO244)*CB244%)+(VLOOKUP(BS244,звания!$D$2:$E$62,2,FALSE)/(EOMONTH($G$3,0)+1-$G$3)*BU244)*CB244%)</f>
        <v>0</v>
      </c>
      <c r="CK244" s="404">
        <f>IF(CD244="Д",0,IF(CC244=0,CF244*CD244%,IF(CC244&gt;0,(VLOOKUP(O244,звания!$D$2:$E$62,2,FALSE)/(EOMONTH($G$3,0)+1-$G$3)*BO244)*CD244%)+(VLOOKUP(BS244,звания!$D$2:$E$62,2,FALSE)/(EOMONTH($G$3,0)+1-$G$3)*BU244)*CD244%))</f>
        <v>0</v>
      </c>
      <c r="CL244" s="404">
        <f>IF(BR244&gt;0,((VLOOKUP(C244,звания!$A$2:$B$62,2,FALSE)/(EOMONTH($G$3,0)+1-$G$3)*BO244+VLOOKUP(O244,звания!$D$2:$E$62,2,FALSE)/(EOMONTH($G$3,0)+1-$G$3)*BO244+(VLOOKUP(C244,звания!$A$2:$B$62,2,FALSE)/(EOMONTH($G$3,0)+1-$G$3)*BO244+VLOOKUP(O244,звания!$D$2:$E$62,2,FALSE)/(EOMONTH($G$3,0)+1-$G$3)*BO244)*BV244%)*BN244)+(VLOOKUP(C244,звания!$A$2:$B$62,2,FALSE)/(EOMONTH($G$3,0)+1-$G$3)*BU244+VLOOKUP(BS244,звания!$D$2:$E$62,2,FALSE)/(EOMONTH($G$3,0)+1-$G$3)*BU244+(VLOOKUP(C244,звания!$A$2:$B$62,2,FALSE)/(EOMONTH($G$3,0)+1-$G$3)*BU244+VLOOKUP(BS244,звания!$D$2:$E$62,2,FALSE)/(EOMONTH($G$3,0)+1-$G$3)*BU244)*BV244%)*BN244,(CE244+CF244+CG244)*BN244)</f>
        <v>0</v>
      </c>
      <c r="CM244" s="404"/>
      <c r="CN244" s="404"/>
      <c r="CO244" s="432">
        <f t="shared" si="274"/>
        <v>0</v>
      </c>
      <c r="CP244" s="638"/>
      <c r="CQ244" s="637">
        <f>IF(CF244=0,0,IF((SUM(BH244:BM244)&gt;360),(VLOOKUP(O244,звания!$F$2:$G$62,2,FALSE))/100,VLOOKUP(O244,звания!$F$2:$H$62,3,FALSE)/100))</f>
        <v>0</v>
      </c>
      <c r="CR244" s="617">
        <f>IF(B244="Виключений зі списків",IF(AND(BU244=0,360-BH244&lt;0),(VLOOKUP(O244,звания!$D$2:$E$62,2,FALSE))/(EOMONTH($B$3,0)+1-$B$3)*BO244*CQ244,IF(AND(360-BH244&gt;=0,360-BH244&lt;(EOMONTH($B$3,0)+1-$B$3)),(CF244/(EOMONTH($B$3,0)-$B$3+1)*(360-BH244))*CQ244+(CF244/(EOMONTH($B$3,0)-$B$3+1)*((EOMONTH($B$3,0)-$B$3+1)-(360-BH244)))*VLOOKUP(O244,звания!$F$2:$H$62,2,FALSE)/100,((((VLOOKUP(O244,звания!$D$2:$E$62,2,FALSE))/(EOMONTH($B$3,0)+1-$B$3)*BO244*CQ244+(VLOOKUP(BS244,звания!$D$2:$E$62,2,FALSE))/(EOMONTH($B$3,0)+1-$B$3)*BU244*(VLOOKUP(BS244,звания!$F$2:$G$62,2,FALSE)*0.01)+(IF(BT244=0,0,(VLOOKUP(BS244,звания!$D$2:$E$62,2,FALSE)/(EOMONTH($G$3,0)+1-$G$3)*BT244*(VLOOKUP(BS244,звания!$F$2:$G$62,2,FALSE)))*0.01-(VLOOKUP(O244,звания!$D$2:$E$62,2,FALSE)/(EOMONTH($G$3,0)+1-$G$3)*BT244*(VLOOKUP(O244,звания!$F$2:$G$62,2,FALSE)))*0.01)))))/100*(100-CP244))),(IF(AND(BU244=0,360-BH244&lt;0,CP244=0),(VLOOKUP(O244,звания!$D$2:$E$62,2,FALSE))/(EOMONTH($G$3,0)+1-$G$3)*BO244*CQ244,IF(AND(360-BH244&gt;=0,360-BH244&lt;(EOMONTH($G$3,0)+1-$G$3)),(CF244/(EOMONTH($G$3,0)-$G$3+1)*(360-BH244))*CQ244+(CF244/(EOMONTH($G$3,0)-$G$3+1)*((EOMONTH($G$3,0)-$G$3+1)-(360-BH244)))*VLOOKUP(O244,звания!$F$2:$H$62,2,FALSE)/100,((((VLOOKUP(O244,звания!$D$2:$E$62,2,FALSE))/(EOMONTH($G$3,0)+1-$G$3)*BO244*CQ244+(VLOOKUP(BS244,звания!$D$2:$E$62,2,FALSE))/(EOMONTH($G$3,0)+1-$G$3)*BU244*(VLOOKUP(BS244,звания!$F$2:$G$62,2,FALSE)*0.01)))/100*(100-CP244)+(IF(BT244=0,0,(VLOOKUP(BS244,звания!$D$2:$E$62,2,FALSE)/(EOMONTH($BN$3,0)+1-$BN$3)*BT244*(VLOOKUP(BS244,звания!$F$2:$G$62,2,FALSE)))*0.01-(VLOOKUP(O244,звания!$D$2:$E$62,2,FALSE)/(EOMONTH($BN$3,0)+1-$BN$3)*BT244*(VLOOKUP(O244,звания!$F$2:$G$62,2,FALSE)))*0.01)))))))</f>
        <v>0</v>
      </c>
      <c r="CS244" s="416">
        <f t="shared" si="330"/>
        <v>0</v>
      </c>
      <c r="CT244" s="403"/>
      <c r="CU244" s="403"/>
      <c r="CV244" s="403">
        <f t="shared" si="275"/>
        <v>0</v>
      </c>
      <c r="CW244" s="556">
        <f t="shared" si="322"/>
        <v>0</v>
      </c>
      <c r="CX244" s="403">
        <f t="shared" si="331"/>
        <v>0</v>
      </c>
      <c r="CY244" s="403"/>
      <c r="CZ244" s="404">
        <f t="shared" si="312"/>
        <v>0</v>
      </c>
      <c r="DA244" s="403"/>
      <c r="DB244" s="403"/>
      <c r="DC244" s="403"/>
      <c r="DD244" s="421">
        <f t="shared" si="296"/>
        <v>0</v>
      </c>
      <c r="DE244" s="421">
        <f t="shared" si="301"/>
        <v>0</v>
      </c>
      <c r="DF244" s="403">
        <f t="shared" si="332"/>
        <v>0</v>
      </c>
      <c r="DG244" s="421">
        <f t="shared" si="320"/>
        <v>0</v>
      </c>
      <c r="DH244" s="421">
        <f t="shared" si="321"/>
        <v>0</v>
      </c>
      <c r="DI244" s="421"/>
      <c r="DJ244" s="422" t="str">
        <f t="shared" si="323"/>
        <v xml:space="preserve">    </v>
      </c>
      <c r="DK244" s="113" t="s">
        <v>876</v>
      </c>
      <c r="DL244" s="28"/>
      <c r="DM244" s="28"/>
      <c r="DN244" s="28"/>
      <c r="DO244" s="901"/>
      <c r="DP244" s="888"/>
      <c r="DQ244" s="817"/>
      <c r="DR244" s="818"/>
      <c r="DS244" s="819"/>
      <c r="DT244" s="820"/>
      <c r="DU244" s="124"/>
      <c r="DV244" s="110"/>
      <c r="DX244" s="84"/>
      <c r="DY244" s="84"/>
      <c r="DZ244" s="105"/>
      <c r="EG244" s="19"/>
      <c r="EH244" s="543">
        <f t="shared" si="276"/>
        <v>0</v>
      </c>
      <c r="EI244" s="404">
        <f t="shared" si="277"/>
        <v>0</v>
      </c>
      <c r="EJ244" s="29" t="str">
        <f t="shared" si="278"/>
        <v>ВАКАНТ</v>
      </c>
      <c r="EK244" s="50"/>
      <c r="EL244" s="29"/>
      <c r="EM244" s="50"/>
      <c r="EN244" s="50"/>
      <c r="EO244" s="50"/>
      <c r="EP244" s="29"/>
    </row>
    <row r="245" spans="1:146" ht="17.45" hidden="1" customHeight="1">
      <c r="A245" s="446">
        <v>239</v>
      </c>
      <c r="B245" s="869" t="s">
        <v>858</v>
      </c>
      <c r="C245" s="911"/>
      <c r="D245" s="403">
        <f t="shared" si="326"/>
        <v>0</v>
      </c>
      <c r="E245" s="416"/>
      <c r="F245" s="417"/>
      <c r="G245" s="406" t="str">
        <f>IF(P245&gt;$G$3,0,CONCATENATE((INT((BH245)/360)+INT((BI245)/360)+INT((BJ245)/360)+INT((BK245)/360)+INT((BL245)/360)+INT((BM245)/360))+INT((INT(MOD((BH245),360)/30)+INT(MOD((BI245),360)/30)+INT(MOD((BJ245),360)/30)+INT(MOD((BK245),360)/30)+INT(MOD((BL245),360)/30)+INT(MOD((BM245),360)/30)+INT((MOD(MOD((BH245),360),30)+MOD(MOD((BI245),360),30)+MOD(MOD((BJ245),360),30)+MOD(MOD((BK245),360),30)+MOD(MOD((BL245),360),30)+MOD(MOD((BM245),360),30))/30))/12),".",MOD(INT(MOD((BH245),360)/30)+INT(MOD((BI245),360)/30)+INT(MOD((BJ245),360)/30)+INT(MOD((BK245),360)/30)+INT(MOD((BL245),360)/30)+INT(MOD((BM245),360)/30)+INT((MOD(MOD((BH245),360),30)+MOD(MOD((BI245),360),30)+MOD(MOD((BJ245),360),30)+MOD(MOD((BK245),360),30)+MOD(MOD((BL245),360),30)+MOD(MOD((BM245),360),30))/30),12),".",INT(MOD(MOD(MOD((BH245),360),30)+MOD(MOD((BI245),360),30)+MOD(MOD((BJ245),360),30)+MOD(MOD((BK245),360),30)+MOD(MOD((BL245),360),30)+MOD(MOD((BM245),360),30),30))))</f>
        <v>0.0.0</v>
      </c>
      <c r="H245" s="407" t="str">
        <f t="shared" si="324"/>
        <v>0.0.0</v>
      </c>
      <c r="I245" s="407" t="str">
        <f>IF(P245&gt;$G$3,0,CONCATENATE((INT((BH245)/360)+INT((BM245)/360))+INT((INT(MOD((BH245),360)/30)+INT(MOD((BM245),360)/30)+INT((MOD(MOD((BH245),360),30)+MOD(MOD((BM245),360),30))/30))/12),".",MOD(INT(MOD((BH245),360)/30)+INT(MOD((BM245),360)/30)+INT((MOD(MOD((BH245),360),30)+MOD(MOD((BM245),360),30))/30),12),".",INT(MOD(MOD(MOD((BH245),360),30)+MOD(MOD((BM245),360),30),30))))</f>
        <v>0.0.0</v>
      </c>
      <c r="J245" s="407" t="str">
        <f t="shared" si="279"/>
        <v>0.0.0</v>
      </c>
      <c r="K245" s="407" t="str">
        <f t="shared" si="280"/>
        <v>0.0.0</v>
      </c>
      <c r="L245" s="407" t="str">
        <f t="shared" si="281"/>
        <v>0.0.0</v>
      </c>
      <c r="M245" s="407" t="str">
        <f t="shared" si="282"/>
        <v>0.0.0</v>
      </c>
      <c r="N245" s="408" t="str">
        <f t="shared" si="325"/>
        <v>0.0.0</v>
      </c>
      <c r="O245" s="930">
        <v>5</v>
      </c>
      <c r="P245" s="417"/>
      <c r="Q245" s="417"/>
      <c r="R245" s="417"/>
      <c r="S245" s="417"/>
      <c r="T245" s="417"/>
      <c r="U245" s="417"/>
      <c r="V245" s="714"/>
      <c r="W245" s="714"/>
      <c r="X245" s="417"/>
      <c r="Y245" s="417"/>
      <c r="Z245" s="714"/>
      <c r="AA245" s="714"/>
      <c r="AB245" s="417"/>
      <c r="AC245" s="417"/>
      <c r="AD245" s="714"/>
      <c r="AE245" s="714"/>
      <c r="AF245" s="417"/>
      <c r="AG245" s="417"/>
      <c r="AH245" s="714"/>
      <c r="AI245" s="714"/>
      <c r="AJ245" s="417"/>
      <c r="AK245" s="417"/>
      <c r="AL245" s="714"/>
      <c r="AM245" s="714"/>
      <c r="AN245" s="417"/>
      <c r="AO245" s="417"/>
      <c r="AP245" s="714"/>
      <c r="AQ245" s="714"/>
      <c r="AR245" s="417"/>
      <c r="AS245" s="417"/>
      <c r="AT245" s="714"/>
      <c r="AU245" s="714"/>
      <c r="AV245" s="417"/>
      <c r="AW245" s="417"/>
      <c r="AX245" s="716"/>
      <c r="AY245" s="716"/>
      <c r="AZ245" s="635"/>
      <c r="BA245" s="635"/>
      <c r="BB245" s="716"/>
      <c r="BC245" s="716"/>
      <c r="BD245" s="635"/>
      <c r="BE245" s="635"/>
      <c r="BF245" s="717"/>
      <c r="BG245" s="717"/>
      <c r="BH245" s="432">
        <f>IF(OR(P245=0,P245&gt;$G$3),0,IF(B245="Виключений зі списків",DAYS360(P245,IF(Q245=0,$B$3,Q245),1)+(DAYS360(R245,IF(AND(S245=0,Q245&gt;1,R245&gt;1),$B$3,S245),1)+(DAYS360(T245,IF(AND(U245=0,T245&gt;1,Q245&gt;1),$B$3,U245),1))),DAYS360(P245,IF(Q245=0,$G$3,Q245),1)+(DAYS360(R245,IF(AND(S245=0,Q245&gt;1,R245&gt;1),$G$3,S245),1)+(DAYS360(T245,IF(AND(U245=0,T245&gt;1,Q245&gt;1),$G$3,U245),1)))))</f>
        <v>0</v>
      </c>
      <c r="BI245" s="432">
        <f t="shared" si="283"/>
        <v>0</v>
      </c>
      <c r="BJ245" s="432">
        <f t="shared" si="284"/>
        <v>0</v>
      </c>
      <c r="BK245" s="432">
        <f t="shared" si="285"/>
        <v>0</v>
      </c>
      <c r="BL245" s="432">
        <f t="shared" si="286"/>
        <v>0</v>
      </c>
      <c r="BM245" s="436">
        <f t="shared" si="327"/>
        <v>0</v>
      </c>
      <c r="BN245" s="462">
        <v>0.65</v>
      </c>
      <c r="BO245" s="427">
        <f>IF(CD245="Д",0,IF(B245="Виключений зі списків",BP245-$B$3+1,IF(AND(BR245=0,BU245=0,O245&lt;&gt;0,BP245=0),EOMONTH($G$3,0)+1-$G$3,IF(AND(BR245=0,BU245=0,O245&lt;&gt;0,BP245&gt;0),EOMONTH($G$3,0)+1-BP245,IF(AND(BR245=0,BU245&gt;0,BP245&gt;$G$3),(EOMONTH($G$3,0)+1-$G$3)-BU245-(BP245-$G$3),IF(AND(BR245&gt;0,O245&lt;&gt;0,BP245&gt;$G$3),(EOMONTH($G$3,0)+1-$G$3)-BU245-BR245-(BP245-$G$3),IF(AND(BR245&gt;0,O245&lt;&gt;0,OR(BP245=0,BP245=$G$3)),(EOMONTH($G$3,0)+1-$G$3)-BU245-BR245,IF(AND(O245=0,BR245&gt;0),BR245+BU245,IF(AND(BU245&gt;0,BR245=0,BP245=0),(EOMONTH($G$3,0)+1-$G$3)-BU245,0)))))))))</f>
        <v>28</v>
      </c>
      <c r="BP245" s="419"/>
      <c r="BQ245" s="700"/>
      <c r="BR245" s="419"/>
      <c r="BS245" s="700"/>
      <c r="BT245" s="700"/>
      <c r="BU245" s="700"/>
      <c r="BV245" s="427">
        <f t="shared" si="328"/>
        <v>0</v>
      </c>
      <c r="BW245" s="419"/>
      <c r="BX245" s="782"/>
      <c r="BY245" s="419"/>
      <c r="BZ245" s="432"/>
      <c r="CA245" s="419"/>
      <c r="CB245" s="427"/>
      <c r="CC245" s="419"/>
      <c r="CD245" s="427"/>
      <c r="CE245" s="404">
        <f>IF(OR(C245=0,CD245="Д"),0,IF(AND(C245&gt;0,E245=0),VLOOKUP(C245,звания!A:B,2,FALSE)/((EOMONTH($G$3,0)+1)-$G$3)*BO245+VLOOKUP(C245,звания!A:B,2,FALSE)/((EOMONTH($G$3,0)+1)-$G$3)*BR245+VLOOKUP(C245,звания!A:B,2,FALSE)/((EOMONTH($G$3,0)+1)-$G$3)*BU245,IF(AND(C245&gt;0,E245&gt;0,F245&gt;=$G$3,BO245=(EOMONTH($G$3,0)+1)-$G$3),(VLOOKUP(E245,звания!A:B,2,FALSE)/(EOMONTH($G$3,0)-$G$3+1))*(F245-$G$3)+(VLOOKUP(C245,звания!A:B,2,FALSE)/(EOMONTH($G$3,0)-$G$3+1))*((EOMONTH($G$3,0)-$G$3+1)-(F245-$G$3)),IF(AND(C245&gt;0,E245&gt;0,F245&gt;$G$3,BO245&lt;(EOMONTH($G$3,0)+1)-$G$3,BO245&lt;&gt;0),VLOOKUP(E245,звания!A:B,2,FALSE)/((EOMONTH($G$3,0)+1)-$G$3)*((F245-$G$3)-(((EOMONTH($G$3,0)+1)-$G$3)-BO245-BU245-BR245))+VLOOKUP(C245,звания!A:B,2,FALSE)/((EOMONTH($G$3,0)+1)-$G$3)*(((EOMONTH($G$3,0)+1)-F245)),IF(F245&lt;$G$3,(VLOOKUP(C245,звания!A:B,2,FALSE)-VLOOKUP(E245,звания!A:B,2,FALSE))/((EOMONTH($BN$3,0)+1)-$BN$3)*(EOMONTH($BN$3,0)+1-F245)+VLOOKUP(C245,звания!A:B,2,FALSE)/((EOMONTH($G$3,0)+1)-$G$3)*BO245+VLOOKUP(C245,звания!A:B,2,FALSE)/((EOMONTH($G$3,0)+1)-$G$3)*BU245+VLOOKUP(C245,звания!A:B,2,FALSE)/((EOMONTH($G$3,0)+1)-$G$3)*BR245,0)))))</f>
        <v>0</v>
      </c>
      <c r="CF245" s="404">
        <f>IF(OR(CD245="Д",C245=0),0,IF(B245="Виключений зі списків",IF(BS245=0,(VLOOKUP(O245,звания!$D$2:$E$62,2,FALSE))/(EOMONTH($B$3,0)+1-$B$3)*BO245+(VLOOKUP(BQ245,звания!$D$2:$E$62,2,FALSE))/(EOMONTH($B$3,0)+1-$B$3)*BR245,(((VLOOKUP(O245,звания!$D$2:$E$62,2,FALSE))/(EOMONTH($B$3,0)+1-$B$3))*BO245)+(VLOOKUP(BQ245,звания!$D$2:$E$62,2,FALSE))/(EOMONTH($B$3,0)+1-$B$3)*BR245+(VLOOKUP(BS245,звания!$D$2:$E$62,2,FALSE))/(EOMONTH($B$3,0)+1-$B$3)*BU245),IF(BS245=0,(VLOOKUP(O245,звания!$D$2:$E$62,2,FALSE))/(EOMONTH($G$3,0)+1-$G$3)*BO245+(VLOOKUP(BQ245,звания!$D$2:$E$62,2,FALSE))/(EOMONTH($G$3,0)+1-$G$3)*BR245,(((VLOOKUP(O245,звания!$D$2:$E$62,2,FALSE))/(EOMONTH($G$3,0)+1-$G$3))*BO245)+(VLOOKUP(BQ245,звания!$D$2:$E$62,2,FALSE))/(EOMONTH($G$3,0)+1-$G$3)*BR245+(VLOOKUP(BS245,звания!$D$2:$E$62,2,FALSE))/(EOMONTH($G$3,0)+1-$G$3)*BU245+IF(BT245=0,0,(VLOOKUP(BS245,звания!$D$2:$E$62,2,FALSE))/(EOMONTH($BN$3,0)+1-$BN$3)*BT245-(VLOOKUP(O245,звания!$D$2:$E$62,2,FALSE))/(EOMONTH($BN$3,0)+1-$BN$3)*BT245))))</f>
        <v>0</v>
      </c>
      <c r="CG245" s="404">
        <f t="shared" si="329"/>
        <v>0</v>
      </c>
      <c r="CH245" s="404">
        <f>IF(BW245=0,CF245*BX245%,IF(BW245&gt;0,((VLOOKUP(O245,звания!$D$2:$E$62,2,FALSE)/(EOMONTH($G$3,0)+1-$G$3)*BW245)*BX245%)))</f>
        <v>0</v>
      </c>
      <c r="CI245" s="404">
        <f>IF(BY245=0,CF245*BZ245%,IF(BY245&gt;0,(VLOOKUP(O245,звания!$D$2:$E$62,2,FALSE)/(EOMONTH($G$3,0)+1-$G$3)*BO245)*BZ245%)+(VLOOKUP(BS245,звания!$D$2:$E$62,2,FALSE)/(EOMONTH($G$3,0)+1-$G$3)*BU245)*BZ245%)</f>
        <v>0</v>
      </c>
      <c r="CJ245" s="404">
        <f>IF(CA245=0,CF245*CB245%,IF(CA245&gt;0,(VLOOKUP(O245,звания!$D$2:$E$62,2,FALSE)/(EOMONTH($G$3,0)+1-$G$3)*BO245)*CB245%)+(VLOOKUP(BS245,звания!$D$2:$E$62,2,FALSE)/(EOMONTH($G$3,0)+1-$G$3)*BU245)*CB245%)</f>
        <v>0</v>
      </c>
      <c r="CK245" s="404">
        <f>IF(CD245="Д",0,IF(CC245=0,CF245*CD245%,IF(CC245&gt;0,(VLOOKUP(O245,звания!$D$2:$E$62,2,FALSE)/(EOMONTH($G$3,0)+1-$G$3)*BO245)*CD245%)+(VLOOKUP(BS245,звания!$D$2:$E$62,2,FALSE)/(EOMONTH($G$3,0)+1-$G$3)*BU245)*CD245%))</f>
        <v>0</v>
      </c>
      <c r="CL245" s="404">
        <f>IF(BR245&gt;0,((VLOOKUP(C245,звания!$A$2:$B$62,2,FALSE)/(EOMONTH($G$3,0)+1-$G$3)*BO245+VLOOKUP(O245,звания!$D$2:$E$62,2,FALSE)/(EOMONTH($G$3,0)+1-$G$3)*BO245+(VLOOKUP(C245,звания!$A$2:$B$62,2,FALSE)/(EOMONTH($G$3,0)+1-$G$3)*BO245+VLOOKUP(O245,звания!$D$2:$E$62,2,FALSE)/(EOMONTH($G$3,0)+1-$G$3)*BO245)*BV245%)*BN245)+(VLOOKUP(C245,звания!$A$2:$B$62,2,FALSE)/(EOMONTH($G$3,0)+1-$G$3)*BU245+VLOOKUP(BS245,звания!$D$2:$E$62,2,FALSE)/(EOMONTH($G$3,0)+1-$G$3)*BU245+(VLOOKUP(C245,звания!$A$2:$B$62,2,FALSE)/(EOMONTH($G$3,0)+1-$G$3)*BU245+VLOOKUP(BS245,звания!$D$2:$E$62,2,FALSE)/(EOMONTH($G$3,0)+1-$G$3)*BU245)*BV245%)*BN245,(CE245+CF245+CG245)*BN245)</f>
        <v>0</v>
      </c>
      <c r="CM245" s="404"/>
      <c r="CN245" s="404"/>
      <c r="CO245" s="432">
        <f t="shared" si="274"/>
        <v>0</v>
      </c>
      <c r="CP245" s="638"/>
      <c r="CQ245" s="637">
        <f>IF(CF245=0,0,IF((SUM(BH245:BM245)&gt;360),(VLOOKUP(O245,звания!$F$2:$G$62,2,FALSE))/100,VLOOKUP(O245,звания!$F$2:$H$62,3,FALSE)/100))</f>
        <v>0</v>
      </c>
      <c r="CR245" s="617">
        <f>IF(B245="Виключений зі списків",IF(AND(BU245=0,360-BH245&lt;0),(VLOOKUP(O245,звания!$D$2:$E$62,2,FALSE))/(EOMONTH($B$3,0)+1-$B$3)*BO245*CQ245,IF(AND(360-BH245&gt;=0,360-BH245&lt;(EOMONTH($B$3,0)+1-$B$3)),(CF245/(EOMONTH($B$3,0)-$B$3+1)*(360-BH245))*CQ245+(CF245/(EOMONTH($B$3,0)-$B$3+1)*((EOMONTH($B$3,0)-$B$3+1)-(360-BH245)))*VLOOKUP(O245,звания!$F$2:$H$62,2,FALSE)/100,((((VLOOKUP(O245,звания!$D$2:$E$62,2,FALSE))/(EOMONTH($B$3,0)+1-$B$3)*BO245*CQ245+(VLOOKUP(BS245,звания!$D$2:$E$62,2,FALSE))/(EOMONTH($B$3,0)+1-$B$3)*BU245*(VLOOKUP(BS245,звания!$F$2:$G$62,2,FALSE)*0.01)+(IF(BT245=0,0,(VLOOKUP(BS245,звания!$D$2:$E$62,2,FALSE)/(EOMONTH($G$3,0)+1-$G$3)*BT245*(VLOOKUP(BS245,звания!$F$2:$G$62,2,FALSE)))*0.01-(VLOOKUP(O245,звания!$D$2:$E$62,2,FALSE)/(EOMONTH($G$3,0)+1-$G$3)*BT245*(VLOOKUP(O245,звания!$F$2:$G$62,2,FALSE)))*0.01)))))/100*(100-CP245))),(IF(AND(BU245=0,360-BH245&lt;0,CP245=0),(VLOOKUP(O245,звания!$D$2:$E$62,2,FALSE))/(EOMONTH($G$3,0)+1-$G$3)*BO245*CQ245,IF(AND(360-BH245&gt;=0,360-BH245&lt;(EOMONTH($G$3,0)+1-$G$3)),(CF245/(EOMONTH($G$3,0)-$G$3+1)*(360-BH245))*CQ245+(CF245/(EOMONTH($G$3,0)-$G$3+1)*((EOMONTH($G$3,0)-$G$3+1)-(360-BH245)))*VLOOKUP(O245,звания!$F$2:$H$62,2,FALSE)/100,((((VLOOKUP(O245,звания!$D$2:$E$62,2,FALSE))/(EOMONTH($G$3,0)+1-$G$3)*BO245*CQ245+(VLOOKUP(BS245,звания!$D$2:$E$62,2,FALSE))/(EOMONTH($G$3,0)+1-$G$3)*BU245*(VLOOKUP(BS245,звания!$F$2:$G$62,2,FALSE)*0.01)))/100*(100-CP245)+(IF(BT245=0,0,(VLOOKUP(BS245,звания!$D$2:$E$62,2,FALSE)/(EOMONTH($BN$3,0)+1-$BN$3)*BT245*(VLOOKUP(BS245,звания!$F$2:$G$62,2,FALSE)))*0.01-(VLOOKUP(O245,звания!$D$2:$E$62,2,FALSE)/(EOMONTH($BN$3,0)+1-$BN$3)*BT245*(VLOOKUP(O245,звания!$F$2:$G$62,2,FALSE)))*0.01)))))))</f>
        <v>0</v>
      </c>
      <c r="CS245" s="416">
        <f t="shared" si="330"/>
        <v>0</v>
      </c>
      <c r="CT245" s="403"/>
      <c r="CU245" s="403"/>
      <c r="CV245" s="403">
        <f t="shared" si="275"/>
        <v>0</v>
      </c>
      <c r="CW245" s="556">
        <f t="shared" si="322"/>
        <v>0</v>
      </c>
      <c r="CX245" s="403">
        <f t="shared" si="331"/>
        <v>0</v>
      </c>
      <c r="CY245" s="403"/>
      <c r="CZ245" s="404">
        <f t="shared" si="312"/>
        <v>0</v>
      </c>
      <c r="DA245" s="403"/>
      <c r="DB245" s="403"/>
      <c r="DC245" s="403"/>
      <c r="DD245" s="421">
        <f t="shared" si="296"/>
        <v>0</v>
      </c>
      <c r="DE245" s="421">
        <f>(CW245-CV245)*22%</f>
        <v>0</v>
      </c>
      <c r="DF245" s="403">
        <f t="shared" si="332"/>
        <v>0</v>
      </c>
      <c r="DG245" s="421">
        <f t="shared" si="320"/>
        <v>0</v>
      </c>
      <c r="DH245" s="421">
        <f t="shared" si="321"/>
        <v>0</v>
      </c>
      <c r="DI245" s="421"/>
      <c r="DJ245" s="422" t="str">
        <f>IF(DG245&gt;0,$DL$2," ")&amp;"  "&amp;IF(DH245&gt;0,$DM$2," ")</f>
        <v xml:space="preserve">    </v>
      </c>
      <c r="DK245" s="113"/>
      <c r="DL245" s="28"/>
      <c r="DM245" s="28"/>
      <c r="DN245" s="28"/>
      <c r="DO245" s="900"/>
      <c r="DP245" s="888"/>
      <c r="DQ245" s="817"/>
      <c r="DR245" s="818"/>
      <c r="DS245" s="819"/>
      <c r="DT245" s="820"/>
      <c r="DU245" s="124"/>
      <c r="DV245" s="110"/>
      <c r="DX245" s="84"/>
      <c r="DY245" s="84"/>
      <c r="DZ245" s="105"/>
      <c r="EC245" s="84"/>
      <c r="ED245" s="84"/>
      <c r="EH245" s="543">
        <f t="shared" si="276"/>
        <v>0</v>
      </c>
      <c r="EI245" s="404">
        <f t="shared" si="277"/>
        <v>0</v>
      </c>
      <c r="EJ245" s="29">
        <f t="shared" si="278"/>
        <v>0</v>
      </c>
      <c r="EK245" s="50"/>
      <c r="EL245" s="29"/>
      <c r="EM245" s="50"/>
      <c r="EN245" s="50"/>
      <c r="EO245" s="50"/>
      <c r="EP245" s="29"/>
    </row>
    <row r="246" spans="1:146" ht="17.45" customHeight="1">
      <c r="A246" s="427">
        <v>240</v>
      </c>
      <c r="B246" s="869" t="s">
        <v>859</v>
      </c>
      <c r="C246" s="911" t="s">
        <v>708</v>
      </c>
      <c r="D246" s="404" t="str">
        <f t="shared" si="326"/>
        <v>Волков А.В.</v>
      </c>
      <c r="E246" s="416"/>
      <c r="F246" s="417"/>
      <c r="G246" s="409" t="str">
        <f>IF(P246&gt;$G$3,0,CONCATENATE((INT((BH246)/360)+INT((BI246)/360)+INT((BJ246)/360)+INT((BK246)/360)+INT((BL246)/360)+INT((BM246)/360))+INT((INT(MOD((BH246),360)/30)+INT(MOD((BI246),360)/30)+INT(MOD((BJ246),360)/30)+INT(MOD((BK246),360)/30)+INT(MOD((BL246),360)/30)+INT(MOD((BM246),360)/30)+INT((MOD(MOD((BH246),360),30)+MOD(MOD((BI246),360),30)+MOD(MOD((BJ246),360),30)+MOD(MOD((BK246),360),30)+MOD(MOD((BL246),360),30)+MOD(MOD((BM246),360),30))/30))/12),".",MOD(INT(MOD((BH246),360)/30)+INT(MOD((BI246),360)/30)+INT(MOD((BJ246),360)/30)+INT(MOD((BK246),360)/30)+INT(MOD((BL246),360)/30)+INT(MOD((BM246),360)/30)+INT((MOD(MOD((BH246),360),30)+MOD(MOD((BI246),360),30)+MOD(MOD((BJ246),360),30)+MOD(MOD((BK246),360),30)+MOD(MOD((BL246),360),30)+MOD(MOD((BM246),360),30))/30),12),".",INT(MOD(MOD(MOD((BH246),360),30)+MOD(MOD((BI246),360),30)+MOD(MOD((BJ246),360),30)+MOD(MOD((BK246),360),30)+MOD(MOD((BL246),360),30)+MOD(MOD((BM246),360),30),30))))</f>
        <v>0.8.1</v>
      </c>
      <c r="H246" s="407" t="str">
        <f>CONCATENATE(INT((BH246)/360),".",INT(MOD((BH246),360)/30),".",MOD(MOD((BH246),360),30))</f>
        <v>0.8.1</v>
      </c>
      <c r="I246" s="407" t="str">
        <f>IF(P246&gt;$G$3,0,CONCATENATE((INT((BH246)/360)+INT((BM246)/360))+INT((INT(MOD((BH246),360)/30)+INT(MOD((BM246),360)/30)+INT((MOD(MOD((BH246),360),30)+MOD(MOD((BM246),360),30))/30))/12),".",MOD(INT(MOD((BH246),360)/30)+INT(MOD((BM246),360)/30)+INT((MOD(MOD((BH246),360),30)+MOD(MOD((BM246),360),30))/30),12),".",INT(MOD(MOD(MOD((BH246),360),30)+MOD(MOD((BM246),360),30),30))))</f>
        <v>0.8.1</v>
      </c>
      <c r="J246" s="407" t="str">
        <f t="shared" si="279"/>
        <v>0.0.0</v>
      </c>
      <c r="K246" s="407" t="str">
        <f t="shared" si="280"/>
        <v>0.0.0</v>
      </c>
      <c r="L246" s="407" t="str">
        <f t="shared" si="281"/>
        <v>0.0.0</v>
      </c>
      <c r="M246" s="407" t="str">
        <f t="shared" si="282"/>
        <v>0.0.0</v>
      </c>
      <c r="N246" s="408" t="str">
        <f>CONCATENATE(IF(INT(INT(DAYS360(BF246,BG246,1)/30)/24)&gt;=2,2,INT(INT(DAYS360(BF246,BG246,1)/30)/24)),".",IF(AND(INT(INT(DAYS360(BF246,BG246,1)/30)/24)&gt;=2,MOD(INT(BM246/30),12)&gt;=6),6,IF(ISODD(MOD(INT(DAYS360(BF246,BG246,1)/30),12)),MOD(INT(DAYS360(BF246,BG246,1)/60),12),MOD(INT(BM246/30),12))),".",IF(AND(INT(INT(DAYS360(BF246,BG246,1)/30)/24)&gt;=2,MOD(INT(BM246/30),12)&gt;=6),0,IF(ISODD(MOD(INT(DAYS360(BF246,BG246,1)/30),12)),INT((MOD(DAYS360(BF246,BG246,1),30)/2+15)),INT(MOD(DAYS360(BF246,BG246,1),30)/2))))</f>
        <v>0.0.0</v>
      </c>
      <c r="O246" s="930">
        <v>4</v>
      </c>
      <c r="P246" s="417">
        <v>44346</v>
      </c>
      <c r="Q246" s="417"/>
      <c r="R246" s="417"/>
      <c r="S246" s="417"/>
      <c r="T246" s="417"/>
      <c r="U246" s="417"/>
      <c r="V246" s="714"/>
      <c r="W246" s="714"/>
      <c r="X246" s="417"/>
      <c r="Y246" s="417"/>
      <c r="Z246" s="714"/>
      <c r="AA246" s="714"/>
      <c r="AB246" s="417"/>
      <c r="AC246" s="417"/>
      <c r="AD246" s="714"/>
      <c r="AE246" s="714"/>
      <c r="AF246" s="417"/>
      <c r="AG246" s="417"/>
      <c r="AH246" s="714"/>
      <c r="AI246" s="714"/>
      <c r="AJ246" s="417"/>
      <c r="AK246" s="417"/>
      <c r="AL246" s="714"/>
      <c r="AM246" s="714"/>
      <c r="AN246" s="417"/>
      <c r="AO246" s="417"/>
      <c r="AP246" s="714"/>
      <c r="AQ246" s="714"/>
      <c r="AR246" s="417"/>
      <c r="AS246" s="417"/>
      <c r="AT246" s="714"/>
      <c r="AU246" s="714"/>
      <c r="AV246" s="417"/>
      <c r="AW246" s="417"/>
      <c r="AX246" s="716"/>
      <c r="AY246" s="716"/>
      <c r="AZ246" s="635"/>
      <c r="BA246" s="635"/>
      <c r="BB246" s="716"/>
      <c r="BC246" s="716"/>
      <c r="BD246" s="635"/>
      <c r="BE246" s="635"/>
      <c r="BF246" s="717"/>
      <c r="BG246" s="717"/>
      <c r="BH246" s="432">
        <f>IF(OR(P246=0,P246&gt;$G$3),0,IF(B246="Виключений зі списків",DAYS360(P246,IF(Q246=0,$B$3,Q246),1)+(DAYS360(R246,IF(AND(S246=0,Q246&gt;1,R246&gt;1),$B$3,S246),1)+(DAYS360(T246,IF(AND(U246=0,T246&gt;1,Q246&gt;1),$B$3,U246),1))),DAYS360(P246,IF(Q246=0,$G$3,Q246),1)+(DAYS360(R246,IF(AND(S246=0,Q246&gt;1,R246&gt;1),$G$3,S246),1)+(DAYS360(T246,IF(AND(U246=0,T246&gt;1,Q246&gt;1),$G$3,U246),1)))))</f>
        <v>241</v>
      </c>
      <c r="BI246" s="432">
        <f>(IF(OR(W246&gt;$G$3,W246=0),IF(OR(V246=0,V246&gt;$G$3),0,DAYS360(V246,$G$3,1)),(DAYS360(V246,W246,1)))+IF(OR(Y246&gt;$G$3,Y246=0),IF(OR(X246=0,X246&gt;$G$3),0,DAYS360(X246,$G$3,1)),(DAYS360(X246,Y246,1)))+IF(OR(AA246&gt;$G$3,AA246=0),IF(OR(Z246=0,Z246&gt;$G$3),0,DAYS360(Z246,$G$3,1)),(DAYS360(Z246,AA246,1)))+IF(OR(AC246&gt;$G$3,AC246=0),IF(OR(AB246=0,AB246&gt;$G$3),0,DAYS360(AB246,$G$3,1)),(DAYS360(AB246,AC246,1)))+IF(OR(AE246&gt;$G$3,AE246=0),IF(OR(AD246=0,AD246&gt;$G$3),0,DAYS360(AD246,$G$3,1)),(DAYS360(AD246,AE246,1)))+IF(OR(AG246&gt;$G$3,AG246=0),IF(OR(AF246=0,AF246&gt;$G$3),0,DAYS360(AF246,$G$3,1)),(DAYS360(AF246,AG246,1)))+IF(OR(AI246&gt;$G$3,AI246=0),IF(OR(AH246=0,AH246&gt;$G$3),0,DAYS360(AH246,$G$3,1)),(DAYS360(AH246,AI246,1)))+IF(OR(AK246&gt;$G$3,AK246=0),IF(OR(AJ246=0,AJ246&gt;$G$3),0,DAYS360(AJ246,$G$3,1)),(DAYS360(AJ246,AK246,1)))+IF(OR(AM246&gt;$G$3,AM246=0),IF(OR(AL246=0,AL246&gt;$G$3),0,DAYS360(AL246,$G$3,1)),(DAYS360(AL246,AM246,1)))+IF(OR(AO246&gt;$G$3,AO246=0),IF(OR(AN246=0,AN246&gt;$G$3),0,DAYS360(AN246,$G$3,1)),(DAYS360(AN246,AO246,1)))+IF(OR(AQ246&gt;$G$3,AQ246=0),IF(OR(AP246=0,AP246&gt;$G$3),0,DAYS360(AP246,$G$3,1)),(DAYS360(AP246,AQ246,1)))+IF(OR(AS246&gt;$G$3,AS246=0),IF(OR(AR246=0,AR246&gt;$G$3),0,DAYS360(AR246,$G$3,1)),(DAYS360(AR246,AS246,1)))+IF(OR(AU246&gt;$G$3,AU246=0),IF(OR(AT246=0,AT246&gt;$G$3),0,DAYS360(AT246,$G$3,1)),(DAYS360(AT246,AU246,1)))+IF(OR(AW246&gt;$G$3,AW246=0),IF(OR(AV246=0,AV246&gt;$G$3),0,DAYS360(AV246,$G$3,1)),(DAYS360(AV246,AW246,1))))*2</f>
        <v>0</v>
      </c>
      <c r="BJ246" s="432">
        <f>(IF(OR(AY246&gt;$G$3,AY246=0),IF(OR(AX246=0,AX246&gt;$G$3),0,DAYS360(AX246,$G$3,1)),(DAYS360(AX246,AY246,1)))+IF(OR(BA246&gt;$G$3,BA246=0),IF(OR(AZ246=0,AZ246&gt;$G$3),0,DAYS360(AZ246,$G$3,1)),(DAYS360(AZ246,BA246,1))))/2</f>
        <v>0</v>
      </c>
      <c r="BK246" s="432">
        <f>(IF(OR(BC246&gt;$G$3,BC246=0),IF(OR(BB246=0,BB246&gt;$G$3),0,DAYS360(BB246,$G$3,1)),(DAYS360(BB246,BC246,1))))</f>
        <v>0</v>
      </c>
      <c r="BL246" s="432">
        <f>(IF(OR(BE246&gt;$G$3,BE246=0),IF(OR(BD246=0,BD246&gt;$G$3),0,DAYS360(BD246,$G$3,1)),(DAYS360(BD246,BE246,1))))/3</f>
        <v>0</v>
      </c>
      <c r="BM246" s="436">
        <f t="shared" si="327"/>
        <v>0</v>
      </c>
      <c r="BN246" s="462">
        <v>0.65</v>
      </c>
      <c r="BO246" s="427">
        <f>IF(CD246="Д",0,IF(B246="Виключений зі списків",BP246-$B$3+1,IF(AND(BR246=0,BU246=0,O246&lt;&gt;0,BP246=0),EOMONTH($G$3,0)+1-$G$3,IF(AND(BR246=0,BU246=0,O246&lt;&gt;0,BP246&gt;0),EOMONTH($G$3,0)+1-BP246,IF(AND(BR246=0,BU246&gt;0,BP246&gt;$G$3),(EOMONTH($G$3,0)+1-$G$3)-BU246-(BP246-$G$3),IF(AND(BR246&gt;0,O246&lt;&gt;0,BP246&gt;$G$3),(EOMONTH($G$3,0)+1-$G$3)-BU246-BR246-(BP246-$G$3),IF(AND(BR246&gt;0,O246&lt;&gt;0,OR(BP246=0,BP246=$G$3)),(EOMONTH($G$3,0)+1-$G$3)-BU246-BR246,IF(AND(O246=0,BR246&gt;0),BR246+BU246,IF(AND(BU246&gt;0,BR246=0,BP246=0),(EOMONTH($G$3,0)+1-$G$3)-BU246,0)))))))))</f>
        <v>28</v>
      </c>
      <c r="BP246" s="725"/>
      <c r="BQ246" s="700"/>
      <c r="BR246" s="419"/>
      <c r="BS246" s="700"/>
      <c r="BT246" s="700"/>
      <c r="BU246" s="700"/>
      <c r="BV246" s="427">
        <f t="shared" si="328"/>
        <v>0</v>
      </c>
      <c r="BW246" s="427"/>
      <c r="BX246" s="427"/>
      <c r="BY246" s="419"/>
      <c r="BZ246" s="432"/>
      <c r="CA246" s="419"/>
      <c r="CB246" s="427"/>
      <c r="CC246" s="419"/>
      <c r="CD246" s="427"/>
      <c r="CE246" s="404">
        <f>IF(OR(C246=0,CD246="Д"),0,IF(AND(C246&gt;0,E246=0),VLOOKUP(C246,звания!A:B,2,FALSE)/((EOMONTH($G$3,0)+1)-$G$3)*BO246+VLOOKUP(C246,звания!A:B,2,FALSE)/((EOMONTH($G$3,0)+1)-$G$3)*BR246+VLOOKUP(C246,звания!A:B,2,FALSE)/((EOMONTH($G$3,0)+1)-$G$3)*BU246,IF(AND(C246&gt;0,E246&gt;0,F246&gt;=$G$3,BO246=(EOMONTH($G$3,0)+1)-$G$3),(VLOOKUP(E246,звания!A:B,2,FALSE)/(EOMONTH($G$3,0)-$G$3+1))*(F246-$G$3)+(VLOOKUP(C246,звания!A:B,2,FALSE)/(EOMONTH($G$3,0)-$G$3+1))*((EOMONTH($G$3,0)-$G$3+1)-(F246-$G$3)),IF(AND(C246&gt;0,E246&gt;0,F246&gt;$G$3,BO246&lt;(EOMONTH($G$3,0)+1)-$G$3,BO246&lt;&gt;0),VLOOKUP(E246,звания!A:B,2,FALSE)/((EOMONTH($G$3,0)+1)-$G$3)*((F246-$G$3)-(((EOMONTH($G$3,0)+1)-$G$3)-BO246-BU246-BR246))+VLOOKUP(C246,звания!A:B,2,FALSE)/((EOMONTH($G$3,0)+1)-$G$3)*(((EOMONTH($G$3,0)+1)-F246)),IF(F246&lt;$G$3,(VLOOKUP(C246,звания!A:B,2,FALSE)-VLOOKUP(E246,звания!A:B,2,FALSE))/((EOMONTH($BN$3,0)+1)-$BN$3)*(EOMONTH($BN$3,0)+1-F246)+VLOOKUP(C246,звания!A:B,2,FALSE)/((EOMONTH($G$3,0)+1)-$G$3)*BO246+VLOOKUP(C246,звания!A:B,2,FALSE)/((EOMONTH($G$3,0)+1)-$G$3)*BU246+VLOOKUP(C246,звания!A:B,2,FALSE)/((EOMONTH($G$3,0)+1)-$G$3)*BR246,0)))))</f>
        <v>530</v>
      </c>
      <c r="CF246" s="404">
        <f>IF(OR(CD246="Д",C246=0),0,IF(B246="Виключений зі списків",IF(BS246=0,(VLOOKUP(O246,звания!$D$2:$E$62,2,FALSE))/(EOMONTH($B$3,0)+1-$B$3)*BO246+(VLOOKUP(BQ246,звания!$D$2:$E$62,2,FALSE))/(EOMONTH($B$3,0)+1-$B$3)*BR246,(((VLOOKUP(O246,звания!$D$2:$E$62,2,FALSE))/(EOMONTH($B$3,0)+1-$B$3))*BO246)+(VLOOKUP(BQ246,звания!$D$2:$E$62,2,FALSE))/(EOMONTH($B$3,0)+1-$B$3)*BR246+(VLOOKUP(BS246,звания!$D$2:$E$62,2,FALSE))/(EOMONTH($B$3,0)+1-$B$3)*BU246),IF(BS246=0,(VLOOKUP(O246,звания!$D$2:$E$62,2,FALSE))/(EOMONTH($G$3,0)+1-$G$3)*BO246+(VLOOKUP(BQ246,звания!$D$2:$E$62,2,FALSE))/(EOMONTH($G$3,0)+1-$G$3)*BR246,(((VLOOKUP(O246,звания!$D$2:$E$62,2,FALSE))/(EOMONTH($G$3,0)+1-$G$3))*BO246)+(VLOOKUP(BQ246,звания!$D$2:$E$62,2,FALSE))/(EOMONTH($G$3,0)+1-$G$3)*BR246+(VLOOKUP(BS246,звания!$D$2:$E$62,2,FALSE))/(EOMONTH($G$3,0)+1-$G$3)*BU246+IF(BT246=0,0,(VLOOKUP(BS246,звания!$D$2:$E$62,2,FALSE))/(EOMONTH($BN$3,0)+1-$BN$3)*BT246-(VLOOKUP(O246,звания!$D$2:$E$62,2,FALSE))/(EOMONTH($BN$3,0)+1-$BN$3)*BT246))))</f>
        <v>2730</v>
      </c>
      <c r="CG246" s="404">
        <f t="shared" si="329"/>
        <v>0</v>
      </c>
      <c r="CH246" s="404">
        <f>IF(BW246=0,CF246*BX246%,IF(BW246&gt;0,((VLOOKUP(O246,звания!$D$2:$E$62,2,FALSE)/(EOMONTH($G$3,0)+1-$G$3)*BW246)*BX246%)))</f>
        <v>0</v>
      </c>
      <c r="CI246" s="404">
        <f>IF(BY246=0,CF246*BZ246%,IF(BY246&gt;0,(VLOOKUP(O246,звания!$D$2:$E$62,2,FALSE)/(EOMONTH($G$3,0)+1-$G$3)*BO246)*BZ246%)+(VLOOKUP(BS246,звания!$D$2:$E$62,2,FALSE)/(EOMONTH($G$3,0)+1-$G$3)*BU246)*BZ246%)</f>
        <v>0</v>
      </c>
      <c r="CJ246" s="404">
        <f>IF(CA246=0,CF246*CB246%,IF(CA246&gt;0,(VLOOKUP(O246,звания!$D$2:$E$62,2,FALSE)/(EOMONTH($G$3,0)+1-$G$3)*BO246)*CB246%)+(VLOOKUP(BS246,звания!$D$2:$E$62,2,FALSE)/(EOMONTH($G$3,0)+1-$G$3)*BU246)*CB246%)</f>
        <v>0</v>
      </c>
      <c r="CK246" s="404">
        <f>IF(CD246="Д",0,IF(CC246=0,CF246*CD246%,IF(CC246&gt;0,(VLOOKUP(O246,звания!$D$2:$E$62,2,FALSE)/(EOMONTH($G$3,0)+1-$G$3)*BO246)*CD246%)+(VLOOKUP(BS246,звания!$D$2:$E$62,2,FALSE)/(EOMONTH($G$3,0)+1-$G$3)*BU246)*CD246%))</f>
        <v>0</v>
      </c>
      <c r="CL246" s="404">
        <f>IF(BR246&gt;0,((VLOOKUP(C246,звания!$A$2:$B$62,2,FALSE)/(EOMONTH($G$3,0)+1-$G$3)*BO246+VLOOKUP(O246,звания!$D$2:$E$62,2,FALSE)/(EOMONTH($G$3,0)+1-$G$3)*BO246+(VLOOKUP(C246,звания!$A$2:$B$62,2,FALSE)/(EOMONTH($G$3,0)+1-$G$3)*BO246+VLOOKUP(O246,звания!$D$2:$E$62,2,FALSE)/(EOMONTH($G$3,0)+1-$G$3)*BO246)*BV246%)*BN246)+(VLOOKUP(C246,звания!$A$2:$B$62,2,FALSE)/(EOMONTH($G$3,0)+1-$G$3)*BU246+VLOOKUP(BS246,звания!$D$2:$E$62,2,FALSE)/(EOMONTH($G$3,0)+1-$G$3)*BU246+(VLOOKUP(C246,звания!$A$2:$B$62,2,FALSE)/(EOMONTH($G$3,0)+1-$G$3)*BU246+VLOOKUP(BS246,звания!$D$2:$E$62,2,FALSE)/(EOMONTH($G$3,0)+1-$G$3)*BU246)*BV246%)*BN246,(CE246+CF246+CG246)*BN246)</f>
        <v>2119</v>
      </c>
      <c r="CM246" s="404"/>
      <c r="CN246" s="404"/>
      <c r="CO246" s="432">
        <f t="shared" si="274"/>
        <v>4</v>
      </c>
      <c r="CP246" s="432"/>
      <c r="CQ246" s="637">
        <f>IF(CF246=0,0,IF((SUM(BH246:BM246)&gt;360),(VLOOKUP(O246,звания!$F$2:$G$62,2,FALSE))/100,VLOOKUP(O246,звания!$F$2:$H$62,3,FALSE)/100))</f>
        <v>3.2</v>
      </c>
      <c r="CR246" s="617">
        <f>IF(B246="Виключений зі списків",IF(AND(BU246=0,360-BH246&lt;0),(VLOOKUP(O246,звания!$D$2:$E$62,2,FALSE))/(EOMONTH($B$3,0)+1-$B$3)*BO246*CQ246,IF(AND(360-BH246&gt;=0,360-BH246&lt;(EOMONTH($B$3,0)+1-$B$3)),(CF246/(EOMONTH($B$3,0)-$B$3+1)*(360-BH246))*CQ246+(CF246/(EOMONTH($B$3,0)-$B$3+1)*((EOMONTH($B$3,0)-$B$3+1)-(360-BH246)))*VLOOKUP(O246,звания!$F$2:$H$62,2,FALSE)/100,((((VLOOKUP(O246,звания!$D$2:$E$62,2,FALSE))/(EOMONTH($B$3,0)+1-$B$3)*BO246*CQ246+(VLOOKUP(BS246,звания!$D$2:$E$62,2,FALSE))/(EOMONTH($B$3,0)+1-$B$3)*BU246*(VLOOKUP(BS246,звания!$F$2:$G$62,2,FALSE)*0.01)+(IF(BT246=0,0,(VLOOKUP(BS246,звания!$D$2:$E$62,2,FALSE)/(EOMONTH($G$3,0)+1-$G$3)*BT246*(VLOOKUP(BS246,звания!$F$2:$G$62,2,FALSE)))*0.01-(VLOOKUP(O246,звания!$D$2:$E$62,2,FALSE)/(EOMONTH($G$3,0)+1-$G$3)*BT246*(VLOOKUP(O246,звания!$F$2:$G$62,2,FALSE)))*0.01)))))/100*(100-CP246))),(IF(AND(BU246=0,360-BH246&lt;0,CP246=0),(VLOOKUP(O246,звания!$D$2:$E$62,2,FALSE))/(EOMONTH($G$3,0)+1-$G$3)*BO246*CQ246,IF(AND(360-BH246&gt;=0,360-BH246&lt;(EOMONTH($G$3,0)+1-$G$3)),(CF246/(EOMONTH($G$3,0)-$G$3+1)*(360-BH246))*CQ246+(CF246/(EOMONTH($G$3,0)-$G$3+1)*((EOMONTH($G$3,0)-$G$3+1)-(360-BH246)))*VLOOKUP(O246,звания!$F$2:$H$62,2,FALSE)/100,((((VLOOKUP(O246,звания!$D$2:$E$62,2,FALSE))/(EOMONTH($G$3,0)+1-$G$3)*BO246*CQ246+(VLOOKUP(BS246,звания!$D$2:$E$62,2,FALSE))/(EOMONTH($G$3,0)+1-$G$3)*BU246*(VLOOKUP(BS246,звания!$F$2:$G$62,2,FALSE)*0.01)))/100*(100-CP246)+(IF(BT246=0,0,(VLOOKUP(BS246,звания!$D$2:$E$62,2,FALSE)/(EOMONTH($BN$3,0)+1-$BN$3)*BT246*(VLOOKUP(BS246,звания!$F$2:$G$62,2,FALSE)))*0.01-(VLOOKUP(O246,звания!$D$2:$E$62,2,FALSE)/(EOMONTH($BN$3,0)+1-$BN$3)*BT246*(VLOOKUP(O246,звания!$F$2:$G$62,2,FALSE)))*0.01)))))))</f>
        <v>8736</v>
      </c>
      <c r="CS246" s="416">
        <f t="shared" si="330"/>
        <v>14115</v>
      </c>
      <c r="CT246" s="403"/>
      <c r="CU246" s="403"/>
      <c r="CV246" s="404">
        <f t="shared" si="275"/>
        <v>672.35</v>
      </c>
      <c r="CW246" s="426">
        <f>CN246+SUM(CS246:CV246)</f>
        <v>14787.35</v>
      </c>
      <c r="CX246" s="404">
        <f t="shared" si="331"/>
        <v>2661.72</v>
      </c>
      <c r="CY246" s="1174">
        <v>5</v>
      </c>
      <c r="CZ246" s="404">
        <f t="shared" si="312"/>
        <v>182.2</v>
      </c>
      <c r="DA246" s="404"/>
      <c r="DB246" s="403"/>
      <c r="DC246" s="404"/>
      <c r="DD246" s="426">
        <f t="shared" si="296"/>
        <v>2843.92</v>
      </c>
      <c r="DE246" s="426">
        <f>(CW246-CV246)*22%</f>
        <v>3105.3</v>
      </c>
      <c r="DF246" s="404">
        <f t="shared" si="332"/>
        <v>2661.72</v>
      </c>
      <c r="DG246" s="426">
        <f t="shared" si="320"/>
        <v>14605.15</v>
      </c>
      <c r="DH246" s="426">
        <f t="shared" si="321"/>
        <v>0</v>
      </c>
      <c r="DI246" s="421"/>
      <c r="DJ246" s="422" t="str">
        <f>IF(DG246&gt;0,$DL$2," ")&amp;"  "&amp;IF(DH246&gt;0,$DM$2," ")</f>
        <v xml:space="preserve">30 від 01.03   </v>
      </c>
      <c r="DK246" s="113" t="s">
        <v>1220</v>
      </c>
      <c r="DL246" s="28" t="s">
        <v>1221</v>
      </c>
      <c r="DM246" s="28" t="s">
        <v>936</v>
      </c>
      <c r="DN246" s="28" t="s">
        <v>1222</v>
      </c>
      <c r="DO246" s="900">
        <v>2583321177</v>
      </c>
      <c r="DP246" s="888"/>
      <c r="DQ246" s="817"/>
      <c r="DR246" s="818"/>
      <c r="DS246" s="819"/>
      <c r="DT246" s="820"/>
      <c r="DU246" s="124"/>
      <c r="DV246" s="110"/>
      <c r="DZ246" s="105"/>
      <c r="EC246" s="84"/>
      <c r="ED246" s="84"/>
      <c r="EH246" s="543">
        <f t="shared" si="276"/>
        <v>2</v>
      </c>
      <c r="EI246" s="404" t="str">
        <f t="shared" si="277"/>
        <v>м-с</v>
      </c>
      <c r="EJ246" s="29" t="str">
        <f t="shared" si="278"/>
        <v>Волков А.В.</v>
      </c>
      <c r="EK246" s="50"/>
      <c r="EL246" s="29"/>
      <c r="EM246" s="50"/>
      <c r="EN246" s="50"/>
      <c r="EO246" s="50"/>
      <c r="EP246" s="29"/>
    </row>
    <row r="247" spans="1:146" ht="17.45" customHeight="1">
      <c r="A247" s="650">
        <v>241</v>
      </c>
      <c r="B247" s="869" t="s">
        <v>859</v>
      </c>
      <c r="C247" s="911" t="s">
        <v>708</v>
      </c>
      <c r="D247" s="404" t="str">
        <f t="shared" si="265"/>
        <v>Гега В.В.</v>
      </c>
      <c r="E247" s="416"/>
      <c r="F247" s="417"/>
      <c r="G247" s="409" t="str">
        <f>IF(P247&gt;$G$3,0,CONCATENATE((INT((BH247)/360)+INT((BI247)/360)+INT((BJ247)/360)+INT((BK247)/360)+INT((BL247)/360)+INT((BM247)/360))+INT((INT(MOD((BH247),360)/30)+INT(MOD((BI247),360)/30)+INT(MOD((BJ247),360)/30)+INT(MOD((BK247),360)/30)+INT(MOD((BL247),360)/30)+INT(MOD((BM247),360)/30)+INT((MOD(MOD((BH247),360),30)+MOD(MOD((BI247),360),30)+MOD(MOD((BJ247),360),30)+MOD(MOD((BK247),360),30)+MOD(MOD((BL247),360),30)+MOD(MOD((BM247),360),30))/30))/12),".",MOD(INT(MOD((BH247),360)/30)+INT(MOD((BI247),360)/30)+INT(MOD((BJ247),360)/30)+INT(MOD((BK247),360)/30)+INT(MOD((BL247),360)/30)+INT(MOD((BM247),360)/30)+INT((MOD(MOD((BH247),360),30)+MOD(MOD((BI247),360),30)+MOD(MOD((BJ247),360),30)+MOD(MOD((BK247),360),30)+MOD(MOD((BL247),360),30)+MOD(MOD((BM247),360),30))/30),12),".",INT(MOD(MOD(MOD((BH247),360),30)+MOD(MOD((BI247),360),30)+MOD(MOD((BJ247),360),30)+MOD(MOD((BK247),360),30)+MOD(MOD((BL247),360),30)+MOD(MOD((BM247),360),30),30))))</f>
        <v>8.11.10</v>
      </c>
      <c r="H247" s="407" t="str">
        <f t="shared" ref="H247:H252" si="333">CONCATENATE(INT((BH247)/360),".",INT(MOD((BH247),360)/30),".",MOD(MOD((BH247),360),30))</f>
        <v>8.11.10</v>
      </c>
      <c r="I247" s="407" t="str">
        <f t="shared" si="306"/>
        <v>8.11.10</v>
      </c>
      <c r="J247" s="407" t="str">
        <f t="shared" ref="J247:J253" si="334">CONCATENATE(INT(BI247/360),".",MOD(INT(BI247/30),12),".",MOD(INT(BI247),30))</f>
        <v>0.0.0</v>
      </c>
      <c r="K247" s="407" t="str">
        <f t="shared" ref="K247:K253" si="335">CONCATENATE(INT(BJ247/360),".",MOD(INT(BJ247/30),12),".",MOD(INT(BJ247),30))</f>
        <v>0.0.0</v>
      </c>
      <c r="L247" s="407" t="str">
        <f t="shared" ref="L247:L253" si="336">CONCATENATE(INT(BK247/360),".",MOD(INT(BK247/30),12),".",MOD(INT(BK247),30))</f>
        <v>0.0.0</v>
      </c>
      <c r="M247" s="407" t="str">
        <f t="shared" ref="M247:M253" si="337">CONCATENATE(INT(BL247/360),".",MOD(INT(BL247/30),12),".",MOD(INT(BL247),30))</f>
        <v>0.0.0</v>
      </c>
      <c r="N247" s="408" t="str">
        <f t="shared" ref="N247:N252" si="338">CONCATENATE(IF(INT(INT(DAYS360(BF247,BG247,1)/30)/24)&gt;=2,2,INT(INT(DAYS360(BF247,BG247,1)/30)/24)),".",IF(AND(INT(INT(DAYS360(BF247,BG247,1)/30)/24)&gt;=2,MOD(INT(BM247/30),12)&gt;=6),6,IF(ISODD(MOD(INT(DAYS360(BF247,BG247,1)/30),12)),MOD(INT(DAYS360(BF247,BG247,1)/60),12),MOD(INT(BM247/30),12))),".",IF(AND(INT(INT(DAYS360(BF247,BG247,1)/30)/24)&gt;=2,MOD(INT(BM247/30),12)&gt;=6),0,IF(ISODD(MOD(INT(DAYS360(BF247,BG247,1)/30),12)),INT((MOD(DAYS360(BF247,BG247,1),30)/2+15)),INT(MOD(DAYS360(BF247,BG247,1),30)/2))))</f>
        <v>0.0.0</v>
      </c>
      <c r="O247" s="930">
        <v>4</v>
      </c>
      <c r="P247" s="417">
        <v>41326</v>
      </c>
      <c r="Q247" s="417"/>
      <c r="R247" s="417"/>
      <c r="S247" s="417"/>
      <c r="T247" s="417"/>
      <c r="U247" s="417"/>
      <c r="V247" s="714"/>
      <c r="W247" s="714"/>
      <c r="X247" s="417"/>
      <c r="Y247" s="417"/>
      <c r="Z247" s="714"/>
      <c r="AA247" s="714"/>
      <c r="AB247" s="417"/>
      <c r="AC247" s="417"/>
      <c r="AD247" s="714"/>
      <c r="AE247" s="714"/>
      <c r="AF247" s="417"/>
      <c r="AG247" s="417"/>
      <c r="AH247" s="714"/>
      <c r="AI247" s="714"/>
      <c r="AJ247" s="417"/>
      <c r="AK247" s="417"/>
      <c r="AL247" s="714"/>
      <c r="AM247" s="714"/>
      <c r="AN247" s="417"/>
      <c r="AO247" s="417"/>
      <c r="AP247" s="714"/>
      <c r="AQ247" s="714"/>
      <c r="AR247" s="417"/>
      <c r="AS247" s="417"/>
      <c r="AT247" s="714"/>
      <c r="AU247" s="714"/>
      <c r="AV247" s="417"/>
      <c r="AW247" s="417"/>
      <c r="AX247" s="716"/>
      <c r="AY247" s="716"/>
      <c r="AZ247" s="635"/>
      <c r="BA247" s="635"/>
      <c r="BB247" s="716"/>
      <c r="BC247" s="716"/>
      <c r="BD247" s="635"/>
      <c r="BE247" s="635"/>
      <c r="BF247" s="717"/>
      <c r="BG247" s="717"/>
      <c r="BH247" s="432">
        <f t="shared" si="310"/>
        <v>3220</v>
      </c>
      <c r="BI247" s="432">
        <f t="shared" ref="BI247:BI253" si="339">(IF(OR(W247&gt;$G$3,W247=0),IF(OR(V247=0,V247&gt;$G$3),0,DAYS360(V247,$G$3,1)),(DAYS360(V247,W247,1)))+IF(OR(Y247&gt;$G$3,Y247=0),IF(OR(X247=0,X247&gt;$G$3),0,DAYS360(X247,$G$3,1)),(DAYS360(X247,Y247,1)))+IF(OR(AA247&gt;$G$3,AA247=0),IF(OR(Z247=0,Z247&gt;$G$3),0,DAYS360(Z247,$G$3,1)),(DAYS360(Z247,AA247,1)))+IF(OR(AC247&gt;$G$3,AC247=0),IF(OR(AB247=0,AB247&gt;$G$3),0,DAYS360(AB247,$G$3,1)),(DAYS360(AB247,AC247,1)))+IF(OR(AE247&gt;$G$3,AE247=0),IF(OR(AD247=0,AD247&gt;$G$3),0,DAYS360(AD247,$G$3,1)),(DAYS360(AD247,AE247,1)))+IF(OR(AG247&gt;$G$3,AG247=0),IF(OR(AF247=0,AF247&gt;$G$3),0,DAYS360(AF247,$G$3,1)),(DAYS360(AF247,AG247,1)))+IF(OR(AI247&gt;$G$3,AI247=0),IF(OR(AH247=0,AH247&gt;$G$3),0,DAYS360(AH247,$G$3,1)),(DAYS360(AH247,AI247,1)))+IF(OR(AK247&gt;$G$3,AK247=0),IF(OR(AJ247=0,AJ247&gt;$G$3),0,DAYS360(AJ247,$G$3,1)),(DAYS360(AJ247,AK247,1)))+IF(OR(AM247&gt;$G$3,AM247=0),IF(OR(AL247=0,AL247&gt;$G$3),0,DAYS360(AL247,$G$3,1)),(DAYS360(AL247,AM247,1)))+IF(OR(AO247&gt;$G$3,AO247=0),IF(OR(AN247=0,AN247&gt;$G$3),0,DAYS360(AN247,$G$3,1)),(DAYS360(AN247,AO247,1)))+IF(OR(AQ247&gt;$G$3,AQ247=0),IF(OR(AP247=0,AP247&gt;$G$3),0,DAYS360(AP247,$G$3,1)),(DAYS360(AP247,AQ247,1)))+IF(OR(AS247&gt;$G$3,AS247=0),IF(OR(AR247=0,AR247&gt;$G$3),0,DAYS360(AR247,$G$3,1)),(DAYS360(AR247,AS247,1)))+IF(OR(AU247&gt;$G$3,AU247=0),IF(OR(AT247=0,AT247&gt;$G$3),0,DAYS360(AT247,$G$3,1)),(DAYS360(AT247,AU247,1)))+IF(OR(AW247&gt;$G$3,AW247=0),IF(OR(AV247=0,AV247&gt;$G$3),0,DAYS360(AV247,$G$3,1)),(DAYS360(AV247,AW247,1))))*2</f>
        <v>0</v>
      </c>
      <c r="BJ247" s="432">
        <f t="shared" ref="BJ247:BJ253" si="340">(IF(OR(AY247&gt;$G$3,AY247=0),IF(OR(AX247=0,AX247&gt;$G$3),0,DAYS360(AX247,$G$3,1)),(DAYS360(AX247,AY247,1)))+IF(OR(BA247&gt;$G$3,BA247=0),IF(OR(AZ247=0,AZ247&gt;$G$3),0,DAYS360(AZ247,$G$3,1)),(DAYS360(AZ247,BA247,1))))/2</f>
        <v>0</v>
      </c>
      <c r="BK247" s="432">
        <f t="shared" ref="BK247:BK253" si="341">(IF(OR(BC247&gt;$G$3,BC247=0),IF(OR(BB247=0,BB247&gt;$G$3),0,DAYS360(BB247,$G$3,1)),(DAYS360(BB247,BC247,1))))</f>
        <v>0</v>
      </c>
      <c r="BL247" s="432">
        <f t="shared" ref="BL247:BL253" si="342">(IF(OR(BE247&gt;$G$3,BE247=0),IF(OR(BD247=0,BD247&gt;$G$3),0,DAYS360(BD247,$G$3,1)),(DAYS360(BD247,BE247,1))))/3</f>
        <v>0</v>
      </c>
      <c r="BM247" s="436">
        <f t="shared" si="273"/>
        <v>0</v>
      </c>
      <c r="BN247" s="462">
        <v>0.65</v>
      </c>
      <c r="BO247" s="427">
        <f t="shared" si="311"/>
        <v>28</v>
      </c>
      <c r="BP247" s="774"/>
      <c r="BQ247" s="700"/>
      <c r="BR247" s="419"/>
      <c r="BS247" s="700"/>
      <c r="BT247" s="700"/>
      <c r="BU247" s="700"/>
      <c r="BV247" s="427">
        <f t="shared" si="271"/>
        <v>30</v>
      </c>
      <c r="BW247" s="427"/>
      <c r="BX247" s="427"/>
      <c r="BY247" s="419"/>
      <c r="BZ247" s="432"/>
      <c r="CA247" s="419"/>
      <c r="CB247" s="427"/>
      <c r="CC247" s="419"/>
      <c r="CD247" s="427"/>
      <c r="CE247" s="404">
        <f>IF(OR(C247=0,CD247="Д"),0,IF(AND(C247&gt;0,E247=0),VLOOKUP(C247,звания!A:B,2,FALSE)/((EOMONTH($G$3,0)+1)-$G$3)*BO247+VLOOKUP(C247,звания!A:B,2,FALSE)/((EOMONTH($G$3,0)+1)-$G$3)*BR247+VLOOKUP(C247,звания!A:B,2,FALSE)/((EOMONTH($G$3,0)+1)-$G$3)*BU247,IF(AND(C247&gt;0,E247&gt;0,F247&gt;=$G$3,BO247=(EOMONTH($G$3,0)+1)-$G$3),(VLOOKUP(E247,звания!A:B,2,FALSE)/(EOMONTH($G$3,0)-$G$3+1))*(F247-$G$3)+(VLOOKUP(C247,звания!A:B,2,FALSE)/(EOMONTH($G$3,0)-$G$3+1))*((EOMONTH($G$3,0)-$G$3+1)-(F247-$G$3)),IF(AND(C247&gt;0,E247&gt;0,F247&gt;$G$3,BO247&lt;(EOMONTH($G$3,0)+1)-$G$3,BO247&lt;&gt;0),VLOOKUP(E247,звания!A:B,2,FALSE)/((EOMONTH($G$3,0)+1)-$G$3)*((F247-$G$3)-(((EOMONTH($G$3,0)+1)-$G$3)-BO247-BU247-BR247))+VLOOKUP(C247,звания!A:B,2,FALSE)/((EOMONTH($G$3,0)+1)-$G$3)*(((EOMONTH($G$3,0)+1)-F247)),IF(F247&lt;$G$3,(VLOOKUP(C247,звания!A:B,2,FALSE)-VLOOKUP(E247,звания!A:B,2,FALSE))/((EOMONTH($BN$3,0)+1)-$BN$3)*(EOMONTH($BN$3,0)+1-F247)+VLOOKUP(C247,звания!A:B,2,FALSE)/((EOMONTH($G$3,0)+1)-$G$3)*BO247+VLOOKUP(C247,звания!A:B,2,FALSE)/((EOMONTH($G$3,0)+1)-$G$3)*BU247+VLOOKUP(C247,звания!A:B,2,FALSE)/((EOMONTH($G$3,0)+1)-$G$3)*BR247,0)))))</f>
        <v>530</v>
      </c>
      <c r="CF247" s="404">
        <f>IF(OR(CD247="Д",C247=0),0,IF(B247="Виключений зі списків",IF(BS247=0,(VLOOKUP(O247,звания!$D$2:$E$62,2,FALSE))/(EOMONTH($B$3,0)+1-$B$3)*BO247+(VLOOKUP(BQ247,звания!$D$2:$E$62,2,FALSE))/(EOMONTH($B$3,0)+1-$B$3)*BR247,(((VLOOKUP(O247,звания!$D$2:$E$62,2,FALSE))/(EOMONTH($B$3,0)+1-$B$3))*BO247)+(VLOOKUP(BQ247,звания!$D$2:$E$62,2,FALSE))/(EOMONTH($B$3,0)+1-$B$3)*BR247+(VLOOKUP(BS247,звания!$D$2:$E$62,2,FALSE))/(EOMONTH($B$3,0)+1-$B$3)*BU247),IF(BS247=0,(VLOOKUP(O247,звания!$D$2:$E$62,2,FALSE))/(EOMONTH($G$3,0)+1-$G$3)*BO247+(VLOOKUP(BQ247,звания!$D$2:$E$62,2,FALSE))/(EOMONTH($G$3,0)+1-$G$3)*BR247,(((VLOOKUP(O247,звания!$D$2:$E$62,2,FALSE))/(EOMONTH($G$3,0)+1-$G$3))*BO247)+(VLOOKUP(BQ247,звания!$D$2:$E$62,2,FALSE))/(EOMONTH($G$3,0)+1-$G$3)*BR247+(VLOOKUP(BS247,звания!$D$2:$E$62,2,FALSE))/(EOMONTH($G$3,0)+1-$G$3)*BU247+IF(BT247=0,0,(VLOOKUP(BS247,звания!$D$2:$E$62,2,FALSE))/(EOMONTH($BN$3,0)+1-$BN$3)*BT247-(VLOOKUP(O247,звания!$D$2:$E$62,2,FALSE))/(EOMONTH($BN$3,0)+1-$BN$3)*BT247))))</f>
        <v>2730</v>
      </c>
      <c r="CG247" s="404">
        <f t="shared" si="287"/>
        <v>978</v>
      </c>
      <c r="CH247" s="404">
        <f>IF(BW247=0,CF247*BX247%,IF(BW247&gt;0,((VLOOKUP(O247,звания!$D$2:$E$62,2,FALSE)/(EOMONTH($G$3,0)+1-$G$3)*BW247)*BX247%)))</f>
        <v>0</v>
      </c>
      <c r="CI247" s="404">
        <f>IF(BY247=0,CF247*BZ247%,IF(BY247&gt;0,(VLOOKUP(O247,звания!$D$2:$E$62,2,FALSE)/(EOMONTH($G$3,0)+1-$G$3)*BO247)*BZ247%)+(VLOOKUP(BS247,звания!$D$2:$E$62,2,FALSE)/(EOMONTH($G$3,0)+1-$G$3)*BU247)*BZ247%)</f>
        <v>0</v>
      </c>
      <c r="CJ247" s="404">
        <f>IF(CA247=0,CF247*CB247%,IF(CA247&gt;0,(VLOOKUP(O247,звания!$D$2:$E$62,2,FALSE)/(EOMONTH($G$3,0)+1-$G$3)*BO247)*CB247%)+(VLOOKUP(BS247,звания!$D$2:$E$62,2,FALSE)/(EOMONTH($G$3,0)+1-$G$3)*BU247)*CB247%)</f>
        <v>0</v>
      </c>
      <c r="CK247" s="404">
        <f>IF(CD247="Д",0,IF(CC247=0,CF247*CD247%,IF(CC247&gt;0,(VLOOKUP(O247,звания!$D$2:$E$62,2,FALSE)/(EOMONTH($G$3,0)+1-$G$3)*BO247)*CD247%)+(VLOOKUP(BS247,звания!$D$2:$E$62,2,FALSE)/(EOMONTH($G$3,0)+1-$G$3)*BU247)*CD247%))</f>
        <v>0</v>
      </c>
      <c r="CL247" s="404">
        <f>IF(BR247&gt;0,((VLOOKUP(C247,звания!$A$2:$B$62,2,FALSE)/(EOMONTH($G$3,0)+1-$G$3)*BO247+VLOOKUP(O247,звания!$D$2:$E$62,2,FALSE)/(EOMONTH($G$3,0)+1-$G$3)*BO247+(VLOOKUP(C247,звания!$A$2:$B$62,2,FALSE)/(EOMONTH($G$3,0)+1-$G$3)*BO247+VLOOKUP(O247,звания!$D$2:$E$62,2,FALSE)/(EOMONTH($G$3,0)+1-$G$3)*BO247)*BV247%)*BN247)+(VLOOKUP(C247,звания!$A$2:$B$62,2,FALSE)/(EOMONTH($G$3,0)+1-$G$3)*BU247+VLOOKUP(BS247,звания!$D$2:$E$62,2,FALSE)/(EOMONTH($G$3,0)+1-$G$3)*BU247+(VLOOKUP(C247,звания!$A$2:$B$62,2,FALSE)/(EOMONTH($G$3,0)+1-$G$3)*BU247+VLOOKUP(BS247,звания!$D$2:$E$62,2,FALSE)/(EOMONTH($G$3,0)+1-$G$3)*BU247)*BV247%)*BN247,(CE247+CF247+CG247)*BN247)</f>
        <v>2754.7</v>
      </c>
      <c r="CM247" s="404"/>
      <c r="CN247" s="404"/>
      <c r="CO247" s="432">
        <f t="shared" si="274"/>
        <v>4</v>
      </c>
      <c r="CP247" s="638"/>
      <c r="CQ247" s="637">
        <f>IF(CF247=0,0,IF((SUM(BH247:BM247)&gt;360),(VLOOKUP(O247,звания!$F$2:$G$62,2,FALSE))/100,VLOOKUP(O247,звания!$F$2:$H$62,3,FALSE)/100))</f>
        <v>3.15</v>
      </c>
      <c r="CR247" s="617">
        <f>IF(B247="Виключений зі списків",IF(AND(BU247=0,360-BH247&lt;0),(VLOOKUP(O247,звания!$D$2:$E$62,2,FALSE))/(EOMONTH($B$3,0)+1-$B$3)*BO247*CQ247,IF(AND(360-BH247&gt;=0,360-BH247&lt;(EOMONTH($B$3,0)+1-$B$3)),(CF247/(EOMONTH($B$3,0)-$B$3+1)*(360-BH247))*CQ247+(CF247/(EOMONTH($B$3,0)-$B$3+1)*((EOMONTH($B$3,0)-$B$3+1)-(360-BH247)))*VLOOKUP(O247,звания!$F$2:$H$62,2,FALSE)/100,((((VLOOKUP(O247,звания!$D$2:$E$62,2,FALSE))/(EOMONTH($B$3,0)+1-$B$3)*BO247*CQ247+(VLOOKUP(BS247,звания!$D$2:$E$62,2,FALSE))/(EOMONTH($B$3,0)+1-$B$3)*BU247*(VLOOKUP(BS247,звания!$F$2:$G$62,2,FALSE)*0.01)+(IF(BT247=0,0,(VLOOKUP(BS247,звания!$D$2:$E$62,2,FALSE)/(EOMONTH($G$3,0)+1-$G$3)*BT247*(VLOOKUP(BS247,звания!$F$2:$G$62,2,FALSE)))*0.01-(VLOOKUP(O247,звания!$D$2:$E$62,2,FALSE)/(EOMONTH($G$3,0)+1-$G$3)*BT247*(VLOOKUP(O247,звания!$F$2:$G$62,2,FALSE)))*0.01)))))/100*(100-CP247))),(IF(AND(BU247=0,360-BH247&lt;0,CP247=0),(VLOOKUP(O247,звания!$D$2:$E$62,2,FALSE))/(EOMONTH($G$3,0)+1-$G$3)*BO247*CQ247,IF(AND(360-BH247&gt;=0,360-BH247&lt;(EOMONTH($G$3,0)+1-$G$3)),(CF247/(EOMONTH($G$3,0)-$G$3+1)*(360-BH247))*CQ247+(CF247/(EOMONTH($G$3,0)-$G$3+1)*((EOMONTH($G$3,0)-$G$3+1)-(360-BH247)))*VLOOKUP(O247,звания!$F$2:$H$62,2,FALSE)/100,((((VLOOKUP(O247,звания!$D$2:$E$62,2,FALSE))/(EOMONTH($G$3,0)+1-$G$3)*BO247*CQ247+(VLOOKUP(BS247,звания!$D$2:$E$62,2,FALSE))/(EOMONTH($G$3,0)+1-$G$3)*BU247*(VLOOKUP(BS247,звания!$F$2:$G$62,2,FALSE)*0.01)))/100*(100-CP247)+(IF(BT247=0,0,(VLOOKUP(BS247,звания!$D$2:$E$62,2,FALSE)/(EOMONTH($BN$3,0)+1-$BN$3)*BT247*(VLOOKUP(BS247,звания!$F$2:$G$62,2,FALSE)))*0.01-(VLOOKUP(O247,звания!$D$2:$E$62,2,FALSE)/(EOMONTH($BN$3,0)+1-$BN$3)*BT247*(VLOOKUP(O247,звания!$F$2:$G$62,2,FALSE)))*0.01)))))))</f>
        <v>8599.5</v>
      </c>
      <c r="CS247" s="416">
        <f t="shared" si="308"/>
        <v>15592.2</v>
      </c>
      <c r="CT247" s="403"/>
      <c r="CU247" s="403"/>
      <c r="CV247" s="404">
        <f t="shared" si="275"/>
        <v>672.35</v>
      </c>
      <c r="CW247" s="426">
        <f t="shared" si="322"/>
        <v>16264.55</v>
      </c>
      <c r="CX247" s="404">
        <f t="shared" si="309"/>
        <v>2927.62</v>
      </c>
      <c r="CY247" s="1174">
        <v>5</v>
      </c>
      <c r="CZ247" s="404">
        <f t="shared" si="312"/>
        <v>200.4</v>
      </c>
      <c r="DA247" s="404"/>
      <c r="DB247" s="403"/>
      <c r="DC247" s="404"/>
      <c r="DD247" s="426">
        <f t="shared" si="296"/>
        <v>3128.02</v>
      </c>
      <c r="DE247" s="426">
        <f t="shared" si="301"/>
        <v>3430.28</v>
      </c>
      <c r="DF247" s="404">
        <f t="shared" si="272"/>
        <v>2927.62</v>
      </c>
      <c r="DG247" s="426">
        <f t="shared" si="320"/>
        <v>16064.15</v>
      </c>
      <c r="DH247" s="426">
        <f t="shared" si="321"/>
        <v>0</v>
      </c>
      <c r="DI247" s="421"/>
      <c r="DJ247" s="422" t="str">
        <f t="shared" si="323"/>
        <v xml:space="preserve">30 від 01.03   </v>
      </c>
      <c r="DK247" s="113" t="s">
        <v>1223</v>
      </c>
      <c r="DL247" s="28" t="s">
        <v>1224</v>
      </c>
      <c r="DM247" s="28" t="s">
        <v>1019</v>
      </c>
      <c r="DN247" s="28" t="s">
        <v>922</v>
      </c>
      <c r="DO247" s="900">
        <v>2785603298</v>
      </c>
      <c r="DP247" s="888"/>
      <c r="DQ247" s="817"/>
      <c r="DR247" s="818"/>
      <c r="DS247" s="819"/>
      <c r="DT247" s="820"/>
      <c r="DU247" s="124"/>
      <c r="DV247" s="110"/>
      <c r="DX247" s="84"/>
      <c r="DY247" s="84"/>
      <c r="DZ247" s="105"/>
      <c r="EC247" s="84"/>
      <c r="ED247" s="84"/>
      <c r="EH247" s="543">
        <f t="shared" si="276"/>
        <v>2</v>
      </c>
      <c r="EI247" s="404" t="str">
        <f t="shared" si="277"/>
        <v>м-с</v>
      </c>
      <c r="EJ247" s="29" t="str">
        <f t="shared" si="278"/>
        <v>Гега В.В.</v>
      </c>
      <c r="EK247" s="50"/>
      <c r="EL247" s="29"/>
      <c r="EM247" s="50"/>
      <c r="EN247" s="50"/>
      <c r="EO247" s="50"/>
      <c r="EP247" s="29"/>
    </row>
    <row r="248" spans="1:146" ht="17.45" hidden="1" customHeight="1">
      <c r="A248" s="446">
        <v>242</v>
      </c>
      <c r="B248" s="880" t="s">
        <v>859</v>
      </c>
      <c r="C248" s="911"/>
      <c r="D248" s="416">
        <f>DK248</f>
        <v>0</v>
      </c>
      <c r="E248" s="416"/>
      <c r="F248" s="417"/>
      <c r="G248" s="406" t="str">
        <f>IF(P248&gt;$G$3,0,CONCATENATE((INT((BH248)/360)+INT((BI248)/360)+INT((BJ248)/360)+INT((BK248)/360)+INT((BL248)/360)+INT((BM248)/360))+INT((INT(MOD((BH248),360)/30)+INT(MOD((BI248),360)/30)+INT(MOD((BJ248),360)/30)+INT(MOD((BK248),360)/30)+INT(MOD((BL248),360)/30)+INT(MOD((BM248),360)/30)+INT((MOD(MOD((BH248),360),30)+MOD(MOD((BI248),360),30)+MOD(MOD((BJ248),360),30)+MOD(MOD((BK248),360),30)+MOD(MOD((BL248),360),30)+MOD(MOD((BM248),360),30))/30))/12),".",MOD(INT(MOD((BH248),360)/30)+INT(MOD((BI248),360)/30)+INT(MOD((BJ248),360)/30)+INT(MOD((BK248),360)/30)+INT(MOD((BL248),360)/30)+INT(MOD((BM248),360)/30)+INT((MOD(MOD((BH248),360),30)+MOD(MOD((BI248),360),30)+MOD(MOD((BJ248),360),30)+MOD(MOD((BK248),360),30)+MOD(MOD((BL248),360),30)+MOD(MOD((BM248),360),30))/30),12),".",INT(MOD(MOD(MOD((BH248),360),30)+MOD(MOD((BI248),360),30)+MOD(MOD((BJ248),360),30)+MOD(MOD((BK248),360),30)+MOD(MOD((BL248),360),30)+MOD(MOD((BM248),360),30),30))))</f>
        <v>0.0.0</v>
      </c>
      <c r="H248" s="407" t="str">
        <f t="shared" si="333"/>
        <v>0.0.0</v>
      </c>
      <c r="I248" s="407" t="str">
        <f t="shared" si="306"/>
        <v>0.0.0</v>
      </c>
      <c r="J248" s="407" t="str">
        <f t="shared" ref="J248:M249" si="343">CONCATENATE(INT(BI248/360),".",MOD(INT(BI248/30),12),".",MOD(INT(BI248),30))</f>
        <v>0.0.0</v>
      </c>
      <c r="K248" s="407" t="str">
        <f t="shared" si="343"/>
        <v>0.0.0</v>
      </c>
      <c r="L248" s="407" t="str">
        <f t="shared" si="343"/>
        <v>0.0.0</v>
      </c>
      <c r="M248" s="407" t="str">
        <f t="shared" si="343"/>
        <v>0.0.0</v>
      </c>
      <c r="N248" s="408" t="str">
        <f t="shared" si="338"/>
        <v>0.0.0</v>
      </c>
      <c r="O248" s="930">
        <v>4</v>
      </c>
      <c r="P248" s="417"/>
      <c r="Q248" s="417"/>
      <c r="R248" s="417"/>
      <c r="S248" s="417"/>
      <c r="T248" s="417"/>
      <c r="U248" s="417"/>
      <c r="V248" s="714"/>
      <c r="W248" s="714"/>
      <c r="X248" s="417"/>
      <c r="Y248" s="417"/>
      <c r="Z248" s="714"/>
      <c r="AA248" s="714"/>
      <c r="AB248" s="417"/>
      <c r="AC248" s="417"/>
      <c r="AD248" s="714"/>
      <c r="AE248" s="714"/>
      <c r="AF248" s="417"/>
      <c r="AG248" s="417"/>
      <c r="AH248" s="714"/>
      <c r="AI248" s="714"/>
      <c r="AJ248" s="417"/>
      <c r="AK248" s="417"/>
      <c r="AL248" s="714"/>
      <c r="AM248" s="714"/>
      <c r="AN248" s="417"/>
      <c r="AO248" s="417"/>
      <c r="AP248" s="714"/>
      <c r="AQ248" s="714"/>
      <c r="AR248" s="417"/>
      <c r="AS248" s="417"/>
      <c r="AT248" s="714"/>
      <c r="AU248" s="714"/>
      <c r="AV248" s="417"/>
      <c r="AW248" s="417"/>
      <c r="AX248" s="716"/>
      <c r="AY248" s="716"/>
      <c r="AZ248" s="635"/>
      <c r="BA248" s="635"/>
      <c r="BB248" s="716"/>
      <c r="BC248" s="716"/>
      <c r="BD248" s="635"/>
      <c r="BE248" s="635"/>
      <c r="BF248" s="717"/>
      <c r="BG248" s="717"/>
      <c r="BH248" s="432">
        <f t="shared" si="310"/>
        <v>0</v>
      </c>
      <c r="BI248" s="432">
        <f>(IF(OR(W248&gt;$G$3,W248=0),IF(OR(V248=0,V248&gt;$G$3),0,DAYS360(V248,$G$3,1)),(DAYS360(V248,W248,1)))+IF(OR(Y248&gt;$G$3,Y248=0),IF(OR(X248=0,X248&gt;$G$3),0,DAYS360(X248,$G$3,1)),(DAYS360(X248,Y248,1)))+IF(OR(AA248&gt;$G$3,AA248=0),IF(OR(Z248=0,Z248&gt;$G$3),0,DAYS360(Z248,$G$3,1)),(DAYS360(Z248,AA248,1)))+IF(OR(AC248&gt;$G$3,AC248=0),IF(OR(AB248=0,AB248&gt;$G$3),0,DAYS360(AB248,$G$3,1)),(DAYS360(AB248,AC248,1)))+IF(OR(AE248&gt;$G$3,AE248=0),IF(OR(AD248=0,AD248&gt;$G$3),0,DAYS360(AD248,$G$3,1)),(DAYS360(AD248,AE248,1)))+IF(OR(AG248&gt;$G$3,AG248=0),IF(OR(AF248=0,AF248&gt;$G$3),0,DAYS360(AF248,$G$3,1)),(DAYS360(AF248,AG248,1)))+IF(OR(AI248&gt;$G$3,AI248=0),IF(OR(AH248=0,AH248&gt;$G$3),0,DAYS360(AH248,$G$3,1)),(DAYS360(AH248,AI248,1)))+IF(OR(AK248&gt;$G$3,AK248=0),IF(OR(AJ248=0,AJ248&gt;$G$3),0,DAYS360(AJ248,$G$3,1)),(DAYS360(AJ248,AK248,1)))+IF(OR(AM248&gt;$G$3,AM248=0),IF(OR(AL248=0,AL248&gt;$G$3),0,DAYS360(AL248,$G$3,1)),(DAYS360(AL248,AM248,1)))+IF(OR(AO248&gt;$G$3,AO248=0),IF(OR(AN248=0,AN248&gt;$G$3),0,DAYS360(AN248,$G$3,1)),(DAYS360(AN248,AO248,1)))+IF(OR(AQ248&gt;$G$3,AQ248=0),IF(OR(AP248=0,AP248&gt;$G$3),0,DAYS360(AP248,$G$3,1)),(DAYS360(AP248,AQ248,1)))+IF(OR(AS248&gt;$G$3,AS248=0),IF(OR(AR248=0,AR248&gt;$G$3),0,DAYS360(AR248,$G$3,1)),(DAYS360(AR248,AS248,1)))+IF(OR(AU248&gt;$G$3,AU248=0),IF(OR(AT248=0,AT248&gt;$G$3),0,DAYS360(AT248,$G$3,1)),(DAYS360(AT248,AU248,1)))+IF(OR(AW248&gt;$G$3,AW248=0),IF(OR(AV248=0,AV248&gt;$G$3),0,DAYS360(AV248,$G$3,1)),(DAYS360(AV248,AW248,1))))*2</f>
        <v>0</v>
      </c>
      <c r="BJ248" s="432">
        <f>(IF(OR(AY248&gt;$G$3,AY248=0),IF(OR(AX248=0,AX248&gt;$G$3),0,DAYS360(AX248,$G$3,1)),(DAYS360(AX248,AY248,1)))+IF(OR(BA248&gt;$G$3,BA248=0),IF(OR(AZ248=0,AZ248&gt;$G$3),0,DAYS360(AZ248,$G$3,1)),(DAYS360(AZ248,BA248,1))))/2</f>
        <v>0</v>
      </c>
      <c r="BK248" s="432">
        <f>(IF(OR(BC248&gt;$G$3,BC248=0),IF(OR(BB248=0,BB248&gt;$G$3),0,DAYS360(BB248,$G$3,1)),(DAYS360(BB248,BC248,1))))</f>
        <v>0</v>
      </c>
      <c r="BL248" s="432">
        <f>(IF(OR(BE248&gt;$G$3,BE248=0),IF(OR(BD248=0,BD248&gt;$G$3),0,DAYS360(BD248,$G$3,1)),(DAYS360(BD248,BE248,1))))/3</f>
        <v>0</v>
      </c>
      <c r="BM248" s="436">
        <f>IF(DAYS360(BF248,BG248)&gt;=1800,1800/2,(DAYS360(BF248,BG248,1))/2)</f>
        <v>0</v>
      </c>
      <c r="BN248" s="462">
        <v>0.65</v>
      </c>
      <c r="BO248" s="427">
        <f t="shared" si="311"/>
        <v>28</v>
      </c>
      <c r="BP248" s="419"/>
      <c r="BQ248" s="700"/>
      <c r="BR248" s="419"/>
      <c r="BS248" s="700"/>
      <c r="BT248" s="700"/>
      <c r="BU248" s="700"/>
      <c r="BV248" s="427">
        <f>IF((BH248+BI248+BJ248+BK248+BL248+BM248)&lt;360,0,IF(AND((BH248+BI248+BJ248+BK248+BL248+BM248)&gt;=360,(BH248+BI248+BJ248+BK248+BL248+BM248)&lt;1800),25,IF(AND((BH248+BI248+BJ248+BK248+BL248+BM248)&gt;=1800,(BH248+BI248+BJ248+BK248+BL248+BM248)&lt;3600),30,IF(AND((BH248+BI248+BJ248+BK248+BL248+BM248)&gt;=3600,(BH248+BI248+BJ248+BK248+BL248+BM248)&lt;5400),35,IF(AND((BH248+BI248+BJ248+BK248+BL248+BM248)&gt;=5400,(BH248+BI248+BJ248+BK248+BL248+BM248)&lt;7200),40,IF(AND((BH248+BI248+BJ248+BK248+BL248+BM248)&gt;=7200,(BH248+BI248+BJ248+BK248+BL248+BM248)&lt;9000),45,IF((BH248+BI248+BJ248+BK248+BL248+BM248)&gt;=9000,50,"ПРОВЕРЬ")))))))</f>
        <v>0</v>
      </c>
      <c r="BW248" s="419"/>
      <c r="BX248" s="781"/>
      <c r="BY248" s="700"/>
      <c r="BZ248" s="432"/>
      <c r="CA248" s="700"/>
      <c r="CB248" s="432"/>
      <c r="CC248" s="700"/>
      <c r="CD248" s="432"/>
      <c r="CE248" s="404">
        <f>IF(OR(C248=0,CD248="Д"),0,IF(AND(C248&gt;0,E248=0),VLOOKUP(C248,звания!A:B,2,FALSE)/((EOMONTH($G$3,0)+1)-$G$3)*BO248+VLOOKUP(C248,звания!A:B,2,FALSE)/((EOMONTH($G$3,0)+1)-$G$3)*BR248+VLOOKUP(C248,звания!A:B,2,FALSE)/((EOMONTH($G$3,0)+1)-$G$3)*BU248,IF(AND(C248&gt;0,E248&gt;0,F248&gt;=$G$3,BO248=(EOMONTH($G$3,0)+1)-$G$3),(VLOOKUP(E248,звания!A:B,2,FALSE)/(EOMONTH($G$3,0)-$G$3+1))*(F248-$G$3)+(VLOOKUP(C248,звания!A:B,2,FALSE)/(EOMONTH($G$3,0)-$G$3+1))*((EOMONTH($G$3,0)-$G$3+1)-(F248-$G$3)),IF(AND(C248&gt;0,E248&gt;0,F248&gt;$G$3,BO248&lt;(EOMONTH($G$3,0)+1)-$G$3,BO248&lt;&gt;0),VLOOKUP(E248,звания!A:B,2,FALSE)/((EOMONTH($G$3,0)+1)-$G$3)*((F248-$G$3)-(((EOMONTH($G$3,0)+1)-$G$3)-BO248-BU248-BR248))+VLOOKUP(C248,звания!A:B,2,FALSE)/((EOMONTH($G$3,0)+1)-$G$3)*(((EOMONTH($G$3,0)+1)-F248)),IF(F248&lt;$G$3,(VLOOKUP(C248,звания!A:B,2,FALSE)-VLOOKUP(E248,звания!A:B,2,FALSE))/((EOMONTH($BN$3,0)+1)-$BN$3)*(EOMONTH($BN$3,0)+1-F248)+VLOOKUP(C248,звания!A:B,2,FALSE)/((EOMONTH($G$3,0)+1)-$G$3)*BO248+VLOOKUP(C248,звания!A:B,2,FALSE)/((EOMONTH($G$3,0)+1)-$G$3)*BU248+VLOOKUP(C248,звания!A:B,2,FALSE)/((EOMONTH($G$3,0)+1)-$G$3)*BR248,0)))))</f>
        <v>0</v>
      </c>
      <c r="CF248" s="404">
        <f>IF(OR(CD248="Д",C248=0),0,IF(B248="Виключений зі списків",IF(BS248=0,(VLOOKUP(O248,звания!$D$2:$E$62,2,FALSE))/(EOMONTH($B$3,0)+1-$B$3)*BO248+(VLOOKUP(BQ248,звания!$D$2:$E$62,2,FALSE))/(EOMONTH($B$3,0)+1-$B$3)*BR248,(((VLOOKUP(O248,звания!$D$2:$E$62,2,FALSE))/(EOMONTH($B$3,0)+1-$B$3))*BO248)+(VLOOKUP(BQ248,звания!$D$2:$E$62,2,FALSE))/(EOMONTH($B$3,0)+1-$B$3)*BR248+(VLOOKUP(BS248,звания!$D$2:$E$62,2,FALSE))/(EOMONTH($B$3,0)+1-$B$3)*BU248),IF(BS248=0,(VLOOKUP(O248,звания!$D$2:$E$62,2,FALSE))/(EOMONTH($G$3,0)+1-$G$3)*BO248+(VLOOKUP(BQ248,звания!$D$2:$E$62,2,FALSE))/(EOMONTH($G$3,0)+1-$G$3)*BR248,(((VLOOKUP(O248,звания!$D$2:$E$62,2,FALSE))/(EOMONTH($G$3,0)+1-$G$3))*BO248)+(VLOOKUP(BQ248,звания!$D$2:$E$62,2,FALSE))/(EOMONTH($G$3,0)+1-$G$3)*BR248+(VLOOKUP(BS248,звания!$D$2:$E$62,2,FALSE))/(EOMONTH($G$3,0)+1-$G$3)*BU248+IF(BT248=0,0,(VLOOKUP(BS248,звания!$D$2:$E$62,2,FALSE))/(EOMONTH($BN$3,0)+1-$BN$3)*BT248-(VLOOKUP(O248,звания!$D$2:$E$62,2,FALSE))/(EOMONTH($BN$3,0)+1-$BN$3)*BT248))))</f>
        <v>0</v>
      </c>
      <c r="CG248" s="404">
        <f>IF(AND(SUM(BH248:BM248)&lt;360,((EOMONTH($G$3,0)-$G$3+1+(SUM(BH248:BM248)))&gt;0),SUM(BH248:BM248)+EOMONTH($G$3,0)-$G$3+1&lt;360),(CE248+CF248)*BV248%,IF(SUM(BH248:BM248)+EOMONTH($G$3,0)-$G$3+1&lt;=1800,((CE248+CF248)/(EOMONTH($G$3,0)-$G$3+1))*(360-SUM(BH248:BM248))*BV248%+(((CE248+CF248)/(EOMONTH($G$3,0)-$G$3+1))*((EOMONTH($G$3,0)-$G$3+1)-(360-SUM(BH248:BM248))))*25%,IF(AND(SUM(BH248:BM248)&lt;1800,((EOMONTH($G$3,0)-$G$3+1+SUM(BH248:BM248))&gt;=360),SUM(BH248:BM248)+EOMONTH($G$3,0)-$G$3+1&lt;1800),(CE248+CF248)*BV248%,IF(SUM(BH248:BM248)+EOMONTH($G$3,0)-$G$3+1&lt;=3600,((CE248+CF248)/(EOMONTH($G$3,0)-$G$3+1))*(1800-SUM(BH248:BM248))*BV248%+(((CE248+CF248)/(EOMONTH($G$3,0)-$G$3+1))*((EOMONTH($G$3,0)-$G$3+1)-(1800-SUM(BH248:BM248)))*30%),IF(AND(SUM(BH248:BM248)&lt;3600,((EOMONTH($G$3,0)-$G$3+1+SUM(BH248:BM248))&gt;=1800),SUM(BH248:BM248)+EOMONTH($G$3,0)-$G$3+1&lt;3600),(CE248+CF248)*BV248%,IF(SUM(BH248:BM248)+EOMONTH($G$3,0)-$G$3+1&lt;=5400,((CE248+CF248)/(EOMONTH($G$3,0)-$G$3+1))*(3600-SUM(BH248:BM248))*BV248%+(((CE248+CF248)/(EOMONTH($G$3,0)-$G$3+1))*((EOMONTH($G$3,0)-$G$3+1)-(3600-SUM(BH248:BM248))))*35%,IF(AND(SUM(BH248:BM248)&lt;5400,((EOMONTH($G$3,0)-$G$3+1+SUM(BH248:BM248))&gt;=3600),SUM(BH248:BM248)+EOMONTH($G$3,0)-$G$3+1&lt;5400),(CE248+CF248)*BV248%,IF(SUM(BH248:BM248)+EOMONTH($G$3,0)-$G$3+1&lt;=7200,((CE248+CF248)/(EOMONTH($G$3,0)-$G$3+1))*(5400-SUM(BH248:BM248))*BV248%+(((CE248+CF248)/(EOMONTH($G$3,0)-$G$3+1))*((EOMONTH($G$3,0)-$G$3+1)-(5400-SUM(BH248:BM248))))*40%,IF(AND(SUM(BH248:BM248)&lt;7200,((EOMONTH($G$3,0)-$G$3+1+SUM(BH248:BM248))&gt;=5400),SUM(BH248:BM248)+EOMONTH($G$3,0)-$G$3+1&lt;7200),(CE248+CF248)*BV248%,IF(SUM(BH248:BM248)+EOMONTH($G$3,0)-$G$3+1&lt;=9000,((CE248+CF248)/(EOMONTH($G$3,0)-$G$3+1))*(7200-SUM(BH248:BM248))*BV248%+(((CE248+CF248)/(EOMONTH($G$3,0)-$G$3+1))*((EOMONTH($G$3,0)-$G$3+1)-(7200-SUM(BH248:BM248))))*45%,IF(SUM(BH248:BM248)+EOMONTH($G$3,0)-$G$3+1&gt;=9000,((CE248+CF248)/(EOMONTH($G$3,0)-$G$3+1))*(9000-SUM(BH248:BM248))*BV248%+(((CE248+CF248)/(EOMONTH($G$3,0)-$G$3+1))*((EOMONTH($G$3,0)-$G$3+1)-(9000-SUM(BH248:BM248))))*50%,0)))))))))))</f>
        <v>0</v>
      </c>
      <c r="CH248" s="404">
        <f>IF(BW248=0,CF248*BX248%,IF(BW248&gt;0,((VLOOKUP(O248,звания!$D$2:$E$62,2,FALSE)/(EOMONTH($G$3,0)+1-$G$3)*BW248)*BX248%)))</f>
        <v>0</v>
      </c>
      <c r="CI248" s="404">
        <f>IF(BY248=0,CF248*BZ248%,IF(BY248&gt;0,(VLOOKUP(O248,звания!$D$2:$E$62,2,FALSE)/(EOMONTH($G$3,0)+1-$G$3)*BO248)*BZ248%)+(VLOOKUP(BS248,звания!$D$2:$E$62,2,FALSE)/(EOMONTH($G$3,0)+1-$G$3)*BU248)*BZ248%)</f>
        <v>0</v>
      </c>
      <c r="CJ248" s="404">
        <f>IF(CA248=0,CF248*CB248%,IF(CA248&gt;0,(VLOOKUP(O248,звания!$D$2:$E$62,2,FALSE)/(EOMONTH($G$3,0)+1-$G$3)*BO248)*CB248%)+(VLOOKUP(BS248,звания!$D$2:$E$62,2,FALSE)/(EOMONTH($G$3,0)+1-$G$3)*BU248)*CB248%)</f>
        <v>0</v>
      </c>
      <c r="CK248" s="404">
        <f>IF(CD248="Д",0,IF(CC248=0,CF248*CD248%,IF(CC248&gt;0,(VLOOKUP(O248,звания!$D$2:$E$62,2,FALSE)/(EOMONTH($G$3,0)+1-$G$3)*BO248)*CD248%)+(VLOOKUP(BS248,звания!$D$2:$E$62,2,FALSE)/(EOMONTH($G$3,0)+1-$G$3)*BU248)*CD248%))</f>
        <v>0</v>
      </c>
      <c r="CL248" s="404">
        <f>IF(BR248&gt;0,((VLOOKUP(C248,звания!$A$2:$B$62,2,FALSE)/(EOMONTH($G$3,0)+1-$G$3)*BO248+VLOOKUP(O248,звания!$D$2:$E$62,2,FALSE)/(EOMONTH($G$3,0)+1-$G$3)*BO248+(VLOOKUP(C248,звания!$A$2:$B$62,2,FALSE)/(EOMONTH($G$3,0)+1-$G$3)*BO248+VLOOKUP(O248,звания!$D$2:$E$62,2,FALSE)/(EOMONTH($G$3,0)+1-$G$3)*BO248)*BV248%)*BN248)+(VLOOKUP(C248,звания!$A$2:$B$62,2,FALSE)/(EOMONTH($G$3,0)+1-$G$3)*BU248+VLOOKUP(BS248,звания!$D$2:$E$62,2,FALSE)/(EOMONTH($G$3,0)+1-$G$3)*BU248+(VLOOKUP(C248,звания!$A$2:$B$62,2,FALSE)/(EOMONTH($G$3,0)+1-$G$3)*BU248+VLOOKUP(BS248,звания!$D$2:$E$62,2,FALSE)/(EOMONTH($G$3,0)+1-$G$3)*BU248)*BV248%)*BN248,(CE248+CF248+CG248)*BN248)</f>
        <v>0</v>
      </c>
      <c r="CM248" s="404"/>
      <c r="CN248" s="404"/>
      <c r="CO248" s="432">
        <f t="shared" si="274"/>
        <v>0</v>
      </c>
      <c r="CP248" s="638"/>
      <c r="CQ248" s="637">
        <f>IF(CF248=0,0,IF((SUM(BH248:BM248)&gt;360),(VLOOKUP(O248,звания!$F$2:$G$62,2,FALSE))/100,VLOOKUP(O248,звания!$F$2:$H$62,3,FALSE)/100))</f>
        <v>0</v>
      </c>
      <c r="CR248" s="617">
        <f>IF(B248="Виключений зі списків",IF(AND(BU248=0,360-BH248&lt;0),(VLOOKUP(O248,звания!$D$2:$E$62,2,FALSE))/(EOMONTH($B$3,0)+1-$B$3)*BO248*CQ248,IF(AND(360-BH248&gt;=0,360-BH248&lt;(EOMONTH($B$3,0)+1-$B$3)),(CF248/(EOMONTH($B$3,0)-$B$3+1)*(360-BH248))*CQ248+(CF248/(EOMONTH($B$3,0)-$B$3+1)*((EOMONTH($B$3,0)-$B$3+1)-(360-BH248)))*VLOOKUP(O248,звания!$F$2:$H$62,2,FALSE)/100,((((VLOOKUP(O248,звания!$D$2:$E$62,2,FALSE))/(EOMONTH($B$3,0)+1-$B$3)*BO248*CQ248+(VLOOKUP(BS248,звания!$D$2:$E$62,2,FALSE))/(EOMONTH($B$3,0)+1-$B$3)*BU248*(VLOOKUP(BS248,звания!$F$2:$G$62,2,FALSE)*0.01)+(IF(BT248=0,0,(VLOOKUP(BS248,звания!$D$2:$E$62,2,FALSE)/(EOMONTH($G$3,0)+1-$G$3)*BT248*(VLOOKUP(BS248,звания!$F$2:$G$62,2,FALSE)))*0.01-(VLOOKUP(O248,звания!$D$2:$E$62,2,FALSE)/(EOMONTH($G$3,0)+1-$G$3)*BT248*(VLOOKUP(O248,звания!$F$2:$G$62,2,FALSE)))*0.01)))))/100*(100-CP248))),(IF(AND(BU248=0,360-BH248&lt;0,CP248=0),(VLOOKUP(O248,звания!$D$2:$E$62,2,FALSE))/(EOMONTH($G$3,0)+1-$G$3)*BO248*CQ248,IF(AND(360-BH248&gt;=0,360-BH248&lt;(EOMONTH($G$3,0)+1-$G$3)),(CF248/(EOMONTH($G$3,0)-$G$3+1)*(360-BH248))*CQ248+(CF248/(EOMONTH($G$3,0)-$G$3+1)*((EOMONTH($G$3,0)-$G$3+1)-(360-BH248)))*VLOOKUP(O248,звания!$F$2:$H$62,2,FALSE)/100,((((VLOOKUP(O248,звания!$D$2:$E$62,2,FALSE))/(EOMONTH($G$3,0)+1-$G$3)*BO248*CQ248+(VLOOKUP(BS248,звания!$D$2:$E$62,2,FALSE))/(EOMONTH($G$3,0)+1-$G$3)*BU248*(VLOOKUP(BS248,звания!$F$2:$G$62,2,FALSE)*0.01)))/100*(100-CP248)+(IF(BT248=0,0,(VLOOKUP(BS248,звания!$D$2:$E$62,2,FALSE)/(EOMONTH($BN$3,0)+1-$BN$3)*BT248*(VLOOKUP(BS248,звания!$F$2:$G$62,2,FALSE)))*0.01-(VLOOKUP(O248,звания!$D$2:$E$62,2,FALSE)/(EOMONTH($BN$3,0)+1-$BN$3)*BT248*(VLOOKUP(O248,звания!$F$2:$G$62,2,FALSE)))*0.01)))))))</f>
        <v>0</v>
      </c>
      <c r="CS248" s="416">
        <f>SUM(CE248:CM248,CR248)</f>
        <v>0</v>
      </c>
      <c r="CT248" s="403"/>
      <c r="CU248" s="403"/>
      <c r="CV248" s="403">
        <f t="shared" si="275"/>
        <v>0</v>
      </c>
      <c r="CW248" s="556">
        <f t="shared" si="322"/>
        <v>0</v>
      </c>
      <c r="CX248" s="403">
        <f>IF(CU248=0,CW248*0.18,(CW248-CU248)*0.18)</f>
        <v>0</v>
      </c>
      <c r="CY248" s="403"/>
      <c r="CZ248" s="404">
        <f t="shared" si="312"/>
        <v>0</v>
      </c>
      <c r="DA248" s="403"/>
      <c r="DB248" s="403"/>
      <c r="DC248" s="403"/>
      <c r="DD248" s="421">
        <f t="shared" si="296"/>
        <v>0</v>
      </c>
      <c r="DE248" s="421">
        <f>(CW248-CV248)*22%</f>
        <v>0</v>
      </c>
      <c r="DF248" s="403">
        <f>CX248</f>
        <v>0</v>
      </c>
      <c r="DG248" s="421">
        <f t="shared" si="320"/>
        <v>0</v>
      </c>
      <c r="DH248" s="421">
        <f t="shared" si="321"/>
        <v>0</v>
      </c>
      <c r="DI248" s="421"/>
      <c r="DJ248" s="422" t="str">
        <f>IF(DG248&gt;0,$DL$2," ")&amp;"  "&amp;IF(DH248&gt;0,$DM$2," ")</f>
        <v xml:space="preserve">    </v>
      </c>
      <c r="DK248" s="113"/>
      <c r="DL248" s="28"/>
      <c r="DM248" s="28"/>
      <c r="DN248" s="28"/>
      <c r="DO248" s="903"/>
      <c r="DP248" s="888"/>
      <c r="DQ248" s="817"/>
      <c r="DR248" s="818"/>
      <c r="DS248" s="819"/>
      <c r="DT248" s="820"/>
      <c r="DU248" s="124"/>
      <c r="DV248" s="110"/>
      <c r="DX248" s="84"/>
      <c r="DY248" s="84"/>
      <c r="DZ248" s="105"/>
      <c r="EH248" s="543">
        <f t="shared" si="276"/>
        <v>0</v>
      </c>
      <c r="EI248" s="404">
        <f t="shared" si="277"/>
        <v>0</v>
      </c>
      <c r="EJ248" s="29">
        <f t="shared" si="278"/>
        <v>0</v>
      </c>
      <c r="EK248" s="50"/>
      <c r="EL248" s="29"/>
      <c r="EM248" s="50"/>
      <c r="EN248" s="50"/>
      <c r="EO248" s="50"/>
      <c r="EP248" s="30"/>
    </row>
    <row r="249" spans="1:146" ht="17.45" customHeight="1">
      <c r="A249" s="427">
        <v>243</v>
      </c>
      <c r="B249" s="869" t="s">
        <v>860</v>
      </c>
      <c r="C249" s="911" t="s">
        <v>708</v>
      </c>
      <c r="D249" s="404" t="str">
        <f>DK249</f>
        <v>Носаченко В.Г.</v>
      </c>
      <c r="E249" s="416"/>
      <c r="F249" s="417"/>
      <c r="G249" s="409" t="str">
        <f>IF(P249&gt;$G$3,0,CONCATENATE((INT((BH249)/360)+INT((BI249)/360)+INT((BJ249)/360)+INT((BK249)/360)+INT((BL249)/360)+INT((BM249)/360))+INT((INT(MOD((BH249),360)/30)+INT(MOD((BI249),360)/30)+INT(MOD((BJ249),360)/30)+INT(MOD((BK249),360)/30)+INT(MOD((BL249),360)/30)+INT(MOD((BM249),360)/30)+INT((MOD(MOD((BH249),360),30)+MOD(MOD((BI249),360),30)+MOD(MOD((BJ249),360),30)+MOD(MOD((BK249),360),30)+MOD(MOD((BL249),360),30)+MOD(MOD((BM249),360),30))/30))/12),".",MOD(INT(MOD((BH249),360)/30)+INT(MOD((BI249),360)/30)+INT(MOD((BJ249),360)/30)+INT(MOD((BK249),360)/30)+INT(MOD((BL249),360)/30)+INT(MOD((BM249),360)/30)+INT((MOD(MOD((BH249),360),30)+MOD(MOD((BI249),360),30)+MOD(MOD((BJ249),360),30)+MOD(MOD((BK249),360),30)+MOD(MOD((BL249),360),30)+MOD(MOD((BM249),360),30))/30),12),".",INT(MOD(MOD(MOD((BH249),360),30)+MOD(MOD((BI249),360),30)+MOD(MOD((BJ249),360),30)+MOD(MOD((BK249),360),30)+MOD(MOD((BL249),360),30)+MOD(MOD((BM249),360),30),30))))</f>
        <v>0.6.0</v>
      </c>
      <c r="H249" s="407" t="str">
        <f t="shared" si="333"/>
        <v>0.6.0</v>
      </c>
      <c r="I249" s="407" t="str">
        <f>IF(P249&gt;$G$3,0,CONCATENATE((INT((BH249)/360)+INT((BM249)/360))+INT((INT(MOD((BH249),360)/30)+INT(MOD((BM249),360)/30)+INT((MOD(MOD((BH249),360),30)+MOD(MOD((BM249),360),30))/30))/12),".",MOD(INT(MOD((BH249),360)/30)+INT(MOD((BM249),360)/30)+INT((MOD(MOD((BH249),360),30)+MOD(MOD((BM249),360),30))/30),12),".",INT(MOD(MOD(MOD((BH249),360),30)+MOD(MOD((BM249),360),30),30))))</f>
        <v>0.6.0</v>
      </c>
      <c r="J249" s="407" t="str">
        <f t="shared" si="343"/>
        <v>0.0.0</v>
      </c>
      <c r="K249" s="407" t="str">
        <f t="shared" si="343"/>
        <v>0.0.0</v>
      </c>
      <c r="L249" s="407" t="str">
        <f t="shared" si="343"/>
        <v>0.0.0</v>
      </c>
      <c r="M249" s="407" t="str">
        <f t="shared" si="343"/>
        <v>0.0.0</v>
      </c>
      <c r="N249" s="408" t="str">
        <f t="shared" si="338"/>
        <v>0.0.0</v>
      </c>
      <c r="O249" s="941">
        <v>5</v>
      </c>
      <c r="P249" s="417">
        <v>44409</v>
      </c>
      <c r="Q249" s="417"/>
      <c r="R249" s="417"/>
      <c r="S249" s="417"/>
      <c r="T249" s="417"/>
      <c r="U249" s="417"/>
      <c r="V249" s="714"/>
      <c r="W249" s="714"/>
      <c r="X249" s="417"/>
      <c r="Y249" s="417"/>
      <c r="Z249" s="714"/>
      <c r="AA249" s="714"/>
      <c r="AB249" s="417"/>
      <c r="AC249" s="417"/>
      <c r="AD249" s="714"/>
      <c r="AE249" s="714"/>
      <c r="AF249" s="417"/>
      <c r="AG249" s="417"/>
      <c r="AH249" s="714"/>
      <c r="AI249" s="714"/>
      <c r="AJ249" s="417"/>
      <c r="AK249" s="417"/>
      <c r="AL249" s="714"/>
      <c r="AM249" s="714"/>
      <c r="AN249" s="417"/>
      <c r="AO249" s="417"/>
      <c r="AP249" s="714"/>
      <c r="AQ249" s="714"/>
      <c r="AR249" s="417"/>
      <c r="AS249" s="417"/>
      <c r="AT249" s="714"/>
      <c r="AU249" s="714"/>
      <c r="AV249" s="417"/>
      <c r="AW249" s="417"/>
      <c r="AX249" s="716"/>
      <c r="AY249" s="716"/>
      <c r="AZ249" s="635"/>
      <c r="BA249" s="635"/>
      <c r="BB249" s="716"/>
      <c r="BC249" s="716"/>
      <c r="BD249" s="635"/>
      <c r="BE249" s="635"/>
      <c r="BF249" s="717"/>
      <c r="BG249" s="717"/>
      <c r="BH249" s="432">
        <f t="shared" si="310"/>
        <v>180</v>
      </c>
      <c r="BI249" s="432">
        <f>(IF(OR(W249&gt;$G$3,W249=0),IF(OR(V249=0,V249&gt;$G$3),0,DAYS360(V249,$G$3,1)),(DAYS360(V249,W249,1)))+IF(OR(Y249&gt;$G$3,Y249=0),IF(OR(X249=0,X249&gt;$G$3),0,DAYS360(X249,$G$3,1)),(DAYS360(X249,Y249,1)))+IF(OR(AA249&gt;$G$3,AA249=0),IF(OR(Z249=0,Z249&gt;$G$3),0,DAYS360(Z249,$G$3,1)),(DAYS360(Z249,AA249,1)))+IF(OR(AC249&gt;$G$3,AC249=0),IF(OR(AB249=0,AB249&gt;$G$3),0,DAYS360(AB249,$G$3,1)),(DAYS360(AB249,AC249,1)))+IF(OR(AE249&gt;$G$3,AE249=0),IF(OR(AD249=0,AD249&gt;$G$3),0,DAYS360(AD249,$G$3,1)),(DAYS360(AD249,AE249,1)))+IF(OR(AG249&gt;$G$3,AG249=0),IF(OR(AF249=0,AF249&gt;$G$3),0,DAYS360(AF249,$G$3,1)),(DAYS360(AF249,AG249,1)))+IF(OR(AI249&gt;$G$3,AI249=0),IF(OR(AH249=0,AH249&gt;$G$3),0,DAYS360(AH249,$G$3,1)),(DAYS360(AH249,AI249,1)))+IF(OR(AK249&gt;$G$3,AK249=0),IF(OR(AJ249=0,AJ249&gt;$G$3),0,DAYS360(AJ249,$G$3,1)),(DAYS360(AJ249,AK249,1)))+IF(OR(AM249&gt;$G$3,AM249=0),IF(OR(AL249=0,AL249&gt;$G$3),0,DAYS360(AL249,$G$3,1)),(DAYS360(AL249,AM249,1)))+IF(OR(AO249&gt;$G$3,AO249=0),IF(OR(AN249=0,AN249&gt;$G$3),0,DAYS360(AN249,$G$3,1)),(DAYS360(AN249,AO249,1)))+IF(OR(AQ249&gt;$G$3,AQ249=0),IF(OR(AP249=0,AP249&gt;$G$3),0,DAYS360(AP249,$G$3,1)),(DAYS360(AP249,AQ249,1)))+IF(OR(AS249&gt;$G$3,AS249=0),IF(OR(AR249=0,AR249&gt;$G$3),0,DAYS360(AR249,$G$3,1)),(DAYS360(AR249,AS249,1)))+IF(OR(AU249&gt;$G$3,AU249=0),IF(OR(AT249=0,AT249&gt;$G$3),0,DAYS360(AT249,$G$3,1)),(DAYS360(AT249,AU249,1)))+IF(OR(AW249&gt;$G$3,AW249=0),IF(OR(AV249=0,AV249&gt;$G$3),0,DAYS360(AV249,$G$3,1)),(DAYS360(AV249,AW249,1))))*2</f>
        <v>0</v>
      </c>
      <c r="BJ249" s="432">
        <f>(IF(OR(AY249&gt;$G$3,AY249=0),IF(OR(AX249=0,AX249&gt;$G$3),0,DAYS360(AX249,$G$3,1)),(DAYS360(AX249,AY249,1)))+IF(OR(BA249&gt;$G$3,BA249=0),IF(OR(AZ249=0,AZ249&gt;$G$3),0,DAYS360(AZ249,$G$3,1)),(DAYS360(AZ249,BA249,1))))/2</f>
        <v>0</v>
      </c>
      <c r="BK249" s="432">
        <f>(IF(OR(BC249&gt;$G$3,BC249=0),IF(OR(BB249=0,BB249&gt;$G$3),0,DAYS360(BB249,$G$3,1)),(DAYS360(BB249,BC249,1))))</f>
        <v>0</v>
      </c>
      <c r="BL249" s="432">
        <f>(IF(OR(BE249&gt;$G$3,BE249=0),IF(OR(BD249=0,BD249&gt;$G$3),0,DAYS360(BD249,$G$3,1)),(DAYS360(BD249,BE249,1))))/3</f>
        <v>0</v>
      </c>
      <c r="BM249" s="436">
        <f>IF(DAYS360(BF249,BG249)&gt;=1800,1800/2,(DAYS360(BF249,BG249,1))/2)</f>
        <v>0</v>
      </c>
      <c r="BN249" s="462">
        <v>0.65</v>
      </c>
      <c r="BO249" s="427">
        <f t="shared" si="311"/>
        <v>28</v>
      </c>
      <c r="BP249" s="419"/>
      <c r="BQ249" s="700"/>
      <c r="BR249" s="419"/>
      <c r="BS249" s="700"/>
      <c r="BT249" s="700"/>
      <c r="BU249" s="700"/>
      <c r="BV249" s="427">
        <f>IF((BH249+BI249+BJ249+BK249+BL249+BM249)&lt;360,0,IF(AND((BH249+BI249+BJ249+BK249+BL249+BM249)&gt;=360,(BH249+BI249+BJ249+BK249+BL249+BM249)&lt;1800),25,IF(AND((BH249+BI249+BJ249+BK249+BL249+BM249)&gt;=1800,(BH249+BI249+BJ249+BK249+BL249+BM249)&lt;3600),30,IF(AND((BH249+BI249+BJ249+BK249+BL249+BM249)&gt;=3600,(BH249+BI249+BJ249+BK249+BL249+BM249)&lt;5400),35,IF(AND((BH249+BI249+BJ249+BK249+BL249+BM249)&gt;=5400,(BH249+BI249+BJ249+BK249+BL249+BM249)&lt;7200),40,IF(AND((BH249+BI249+BJ249+BK249+BL249+BM249)&gt;=7200,(BH249+BI249+BJ249+BK249+BL249+BM249)&lt;9000),45,IF((BH249+BI249+BJ249+BK249+BL249+BM249)&gt;=9000,50,"ПРОВЕРЬ")))))))</f>
        <v>0</v>
      </c>
      <c r="BW249" s="427"/>
      <c r="BX249" s="432"/>
      <c r="BY249" s="700"/>
      <c r="BZ249" s="432"/>
      <c r="CA249" s="700"/>
      <c r="CB249" s="432"/>
      <c r="CC249" s="700"/>
      <c r="CD249" s="432"/>
      <c r="CE249" s="404">
        <f>IF(OR(C249=0,CD249="Д"),0,IF(AND(C249&gt;0,E249=0),VLOOKUP(C249,звания!A:B,2,FALSE)/((EOMONTH($G$3,0)+1)-$G$3)*BO249+VLOOKUP(C249,звания!A:B,2,FALSE)/((EOMONTH($G$3,0)+1)-$G$3)*BR249+VLOOKUP(C249,звания!A:B,2,FALSE)/((EOMONTH($G$3,0)+1)-$G$3)*BU249,IF(AND(C249&gt;0,E249&gt;0,F249&gt;=$G$3,BO249=(EOMONTH($G$3,0)+1)-$G$3),(VLOOKUP(E249,звания!A:B,2,FALSE)/(EOMONTH($G$3,0)-$G$3+1))*(F249-$G$3)+(VLOOKUP(C249,звания!A:B,2,FALSE)/(EOMONTH($G$3,0)-$G$3+1))*((EOMONTH($G$3,0)-$G$3+1)-(F249-$G$3)),IF(AND(C249&gt;0,E249&gt;0,F249&gt;$G$3,BO249&lt;(EOMONTH($G$3,0)+1)-$G$3,BO249&lt;&gt;0),VLOOKUP(E249,звания!A:B,2,FALSE)/((EOMONTH($G$3,0)+1)-$G$3)*((F249-$G$3)-(((EOMONTH($G$3,0)+1)-$G$3)-BO249-BU249-BR249))+VLOOKUP(C249,звания!A:B,2,FALSE)/((EOMONTH($G$3,0)+1)-$G$3)*(((EOMONTH($G$3,0)+1)-F249)),IF(F249&lt;$G$3,(VLOOKUP(C249,звания!A:B,2,FALSE)-VLOOKUP(E249,звания!A:B,2,FALSE))/((EOMONTH($BN$3,0)+1)-$BN$3)*(EOMONTH($BN$3,0)+1-F249)+VLOOKUP(C249,звания!A:B,2,FALSE)/((EOMONTH($G$3,0)+1)-$G$3)*BO249+VLOOKUP(C249,звания!A:B,2,FALSE)/((EOMONTH($G$3,0)+1)-$G$3)*BU249+VLOOKUP(C249,звания!A:B,2,FALSE)/((EOMONTH($G$3,0)+1)-$G$3)*BR249,0)))))</f>
        <v>530</v>
      </c>
      <c r="CF249" s="404">
        <f>IF(OR(CD249="Д",C249=0),0,IF(B249="Виключений зі списків",IF(BS249=0,(VLOOKUP(O249,звания!$D$2:$E$62,2,FALSE))/(EOMONTH($B$3,0)+1-$B$3)*BO249+(VLOOKUP(BQ249,звания!$D$2:$E$62,2,FALSE))/(EOMONTH($B$3,0)+1-$B$3)*BR249,(((VLOOKUP(O249,звания!$D$2:$E$62,2,FALSE))/(EOMONTH($B$3,0)+1-$B$3))*BO249)+(VLOOKUP(BQ249,звания!$D$2:$E$62,2,FALSE))/(EOMONTH($B$3,0)+1-$B$3)*BR249+(VLOOKUP(BS249,звания!$D$2:$E$62,2,FALSE))/(EOMONTH($B$3,0)+1-$B$3)*BU249),IF(BS249=0,(VLOOKUP(O249,звания!$D$2:$E$62,2,FALSE))/(EOMONTH($G$3,0)+1-$G$3)*BO249+(VLOOKUP(BQ249,звания!$D$2:$E$62,2,FALSE))/(EOMONTH($G$3,0)+1-$G$3)*BR249,(((VLOOKUP(O249,звания!$D$2:$E$62,2,FALSE))/(EOMONTH($G$3,0)+1-$G$3))*BO249)+(VLOOKUP(BQ249,звания!$D$2:$E$62,2,FALSE))/(EOMONTH($G$3,0)+1-$G$3)*BR249+(VLOOKUP(BS249,звания!$D$2:$E$62,2,FALSE))/(EOMONTH($G$3,0)+1-$G$3)*BU249+IF(BT249=0,0,(VLOOKUP(BS249,звания!$D$2:$E$62,2,FALSE))/(EOMONTH($BN$3,0)+1-$BN$3)*BT249-(VLOOKUP(O249,звания!$D$2:$E$62,2,FALSE))/(EOMONTH($BN$3,0)+1-$BN$3)*BT249))))</f>
        <v>2820</v>
      </c>
      <c r="CG249" s="404">
        <f>IF(AND(SUM(BH249:BM249)&lt;360,((EOMONTH($G$3,0)-$G$3+1+(SUM(BH249:BM249)))&gt;0),SUM(BH249:BM249)+EOMONTH($G$3,0)-$G$3+1&lt;360),(CE249+CF249)*BV249%,IF(SUM(BH249:BM249)+EOMONTH($G$3,0)-$G$3+1&lt;=1800,((CE249+CF249)/(EOMONTH($G$3,0)-$G$3+1))*(360-SUM(BH249:BM249))*BV249%+(((CE249+CF249)/(EOMONTH($G$3,0)-$G$3+1))*((EOMONTH($G$3,0)-$G$3+1)-(360-SUM(BH249:BM249))))*25%,IF(AND(SUM(BH249:BM249)&lt;1800,((EOMONTH($G$3,0)-$G$3+1+SUM(BH249:BM249))&gt;=360),SUM(BH249:BM249)+EOMONTH($G$3,0)-$G$3+1&lt;1800),(CE249+CF249)*BV249%,IF(SUM(BH249:BM249)+EOMONTH($G$3,0)-$G$3+1&lt;=3600,((CE249+CF249)/(EOMONTH($G$3,0)-$G$3+1))*(1800-SUM(BH249:BM249))*BV249%+(((CE249+CF249)/(EOMONTH($G$3,0)-$G$3+1))*((EOMONTH($G$3,0)-$G$3+1)-(1800-SUM(BH249:BM249)))*30%),IF(AND(SUM(BH249:BM249)&lt;3600,((EOMONTH($G$3,0)-$G$3+1+SUM(BH249:BM249))&gt;=1800),SUM(BH249:BM249)+EOMONTH($G$3,0)-$G$3+1&lt;3600),(CE249+CF249)*BV249%,IF(SUM(BH249:BM249)+EOMONTH($G$3,0)-$G$3+1&lt;=5400,((CE249+CF249)/(EOMONTH($G$3,0)-$G$3+1))*(3600-SUM(BH249:BM249))*BV249%+(((CE249+CF249)/(EOMONTH($G$3,0)-$G$3+1))*((EOMONTH($G$3,0)-$G$3+1)-(3600-SUM(BH249:BM249))))*35%,IF(AND(SUM(BH249:BM249)&lt;5400,((EOMONTH($G$3,0)-$G$3+1+SUM(BH249:BM249))&gt;=3600),SUM(BH249:BM249)+EOMONTH($G$3,0)-$G$3+1&lt;5400),(CE249+CF249)*BV249%,IF(SUM(BH249:BM249)+EOMONTH($G$3,0)-$G$3+1&lt;=7200,((CE249+CF249)/(EOMONTH($G$3,0)-$G$3+1))*(5400-SUM(BH249:BM249))*BV249%+(((CE249+CF249)/(EOMONTH($G$3,0)-$G$3+1))*((EOMONTH($G$3,0)-$G$3+1)-(5400-SUM(BH249:BM249))))*40%,IF(AND(SUM(BH249:BM249)&lt;7200,((EOMONTH($G$3,0)-$G$3+1+SUM(BH249:BM249))&gt;=5400),SUM(BH249:BM249)+EOMONTH($G$3,0)-$G$3+1&lt;7200),(CE249+CF249)*BV249%,IF(SUM(BH249:BM249)+EOMONTH($G$3,0)-$G$3+1&lt;=9000,((CE249+CF249)/(EOMONTH($G$3,0)-$G$3+1))*(7200-SUM(BH249:BM249))*BV249%+(((CE249+CF249)/(EOMONTH($G$3,0)-$G$3+1))*((EOMONTH($G$3,0)-$G$3+1)-(7200-SUM(BH249:BM249))))*45%,IF(SUM(BH249:BM249)+EOMONTH($G$3,0)-$G$3+1&gt;=9000,((CE249+CF249)/(EOMONTH($G$3,0)-$G$3+1))*(9000-SUM(BH249:BM249))*BV249%+(((CE249+CF249)/(EOMONTH($G$3,0)-$G$3+1))*((EOMONTH($G$3,0)-$G$3+1)-(9000-SUM(BH249:BM249))))*50%,0)))))))))))</f>
        <v>0</v>
      </c>
      <c r="CH249" s="404">
        <f>IF(BW249=0,CF249*BX249%,IF(BW249&gt;0,((VLOOKUP(O249,звания!$D$2:$E$62,2,FALSE)/(EOMONTH($G$3,0)+1-$G$3)*BW249)*BX249%)))</f>
        <v>0</v>
      </c>
      <c r="CI249" s="404">
        <f>IF(BY249=0,CF249*BZ249%,IF(BY249&gt;0,(VLOOKUP(O249,звания!$D$2:$E$62,2,FALSE)/(EOMONTH($G$3,0)+1-$G$3)*BO249)*BZ249%)+(VLOOKUP(BS249,звания!$D$2:$E$62,2,FALSE)/(EOMONTH($G$3,0)+1-$G$3)*BU249)*BZ249%)</f>
        <v>0</v>
      </c>
      <c r="CJ249" s="404">
        <f>IF(CA249=0,CF249*CB249%,IF(CA249&gt;0,(VLOOKUP(O249,звания!$D$2:$E$62,2,FALSE)/(EOMONTH($G$3,0)+1-$G$3)*BO249)*CB249%)+(VLOOKUP(BS249,звания!$D$2:$E$62,2,FALSE)/(EOMONTH($G$3,0)+1-$G$3)*BU249)*CB249%)</f>
        <v>0</v>
      </c>
      <c r="CK249" s="404">
        <f>IF(CD249="Д",0,IF(CC249=0,CF249*CD249%,IF(CC249&gt;0,(VLOOKUP(O249,звания!$D$2:$E$62,2,FALSE)/(EOMONTH($G$3,0)+1-$G$3)*BO249)*CD249%)+(VLOOKUP(BS249,звания!$D$2:$E$62,2,FALSE)/(EOMONTH($G$3,0)+1-$G$3)*BU249)*CD249%))</f>
        <v>0</v>
      </c>
      <c r="CL249" s="404">
        <f>IF(BR249&gt;0,((VLOOKUP(C249,звания!$A$2:$B$62,2,FALSE)/(EOMONTH($G$3,0)+1-$G$3)*BO249+VLOOKUP(O249,звания!$D$2:$E$62,2,FALSE)/(EOMONTH($G$3,0)+1-$G$3)*BO249+(VLOOKUP(C249,звания!$A$2:$B$62,2,FALSE)/(EOMONTH($G$3,0)+1-$G$3)*BO249+VLOOKUP(O249,звания!$D$2:$E$62,2,FALSE)/(EOMONTH($G$3,0)+1-$G$3)*BO249)*BV249%)*BN249)+(VLOOKUP(C249,звания!$A$2:$B$62,2,FALSE)/(EOMONTH($G$3,0)+1-$G$3)*BU249+VLOOKUP(BS249,звания!$D$2:$E$62,2,FALSE)/(EOMONTH($G$3,0)+1-$G$3)*BU249+(VLOOKUP(C249,звания!$A$2:$B$62,2,FALSE)/(EOMONTH($G$3,0)+1-$G$3)*BU249+VLOOKUP(BS249,звания!$D$2:$E$62,2,FALSE)/(EOMONTH($G$3,0)+1-$G$3)*BU249)*BV249%)*BN249,(CE249+CF249+CG249)*BN249)</f>
        <v>2177.5</v>
      </c>
      <c r="CM249" s="404"/>
      <c r="CN249" s="404"/>
      <c r="CO249" s="432">
        <f t="shared" si="274"/>
        <v>4</v>
      </c>
      <c r="CP249" s="638"/>
      <c r="CQ249" s="637">
        <f>IF(CF249=0,0,IF((SUM(BH249:BM249)&gt;360),(VLOOKUP(O249,звания!$F$2:$G$62,2,FALSE))/100,VLOOKUP(O249,звания!$F$2:$H$62,3,FALSE)/100))</f>
        <v>3.07</v>
      </c>
      <c r="CR249" s="617">
        <f>IF(B249="Виключений зі списків",IF(AND(BU249=0,360-BH249&lt;0),(VLOOKUP(O249,звания!$D$2:$E$62,2,FALSE))/(EOMONTH($B$3,0)+1-$B$3)*BO249*CQ249,IF(AND(360-BH249&gt;=0,360-BH249&lt;(EOMONTH($B$3,0)+1-$B$3)),(CF249/(EOMONTH($B$3,0)-$B$3+1)*(360-BH249))*CQ249+(CF249/(EOMONTH($B$3,0)-$B$3+1)*((EOMONTH($B$3,0)-$B$3+1)-(360-BH249)))*VLOOKUP(O249,звания!$F$2:$H$62,2,FALSE)/100,((((VLOOKUP(O249,звания!$D$2:$E$62,2,FALSE))/(EOMONTH($B$3,0)+1-$B$3)*BO249*CQ249+(VLOOKUP(BS249,звания!$D$2:$E$62,2,FALSE))/(EOMONTH($B$3,0)+1-$B$3)*BU249*(VLOOKUP(BS249,звания!$F$2:$G$62,2,FALSE)*0.01)+(IF(BT249=0,0,(VLOOKUP(BS249,звания!$D$2:$E$62,2,FALSE)/(EOMONTH($G$3,0)+1-$G$3)*BT249*(VLOOKUP(BS249,звания!$F$2:$G$62,2,FALSE)))*0.01-(VLOOKUP(O249,звания!$D$2:$E$62,2,FALSE)/(EOMONTH($G$3,0)+1-$G$3)*BT249*(VLOOKUP(O249,звания!$F$2:$G$62,2,FALSE)))*0.01)))))/100*(100-CP249))),(IF(AND(BU249=0,360-BH249&lt;0,CP249=0),(VLOOKUP(O249,звания!$D$2:$E$62,2,FALSE))/(EOMONTH($G$3,0)+1-$G$3)*BO249*CQ249,IF(AND(360-BH249&gt;=0,360-BH249&lt;(EOMONTH($G$3,0)+1-$G$3)),(CF249/(EOMONTH($G$3,0)-$G$3+1)*(360-BH249))*CQ249+(CF249/(EOMONTH($G$3,0)-$G$3+1)*((EOMONTH($G$3,0)-$G$3+1)-(360-BH249)))*VLOOKUP(O249,звания!$F$2:$H$62,2,FALSE)/100,((((VLOOKUP(O249,звания!$D$2:$E$62,2,FALSE))/(EOMONTH($G$3,0)+1-$G$3)*BO249*CQ249+(VLOOKUP(BS249,звания!$D$2:$E$62,2,FALSE))/(EOMONTH($G$3,0)+1-$G$3)*BU249*(VLOOKUP(BS249,звания!$F$2:$G$62,2,FALSE)*0.01)))/100*(100-CP249)+(IF(BT249=0,0,(VLOOKUP(BS249,звания!$D$2:$E$62,2,FALSE)/(EOMONTH($BN$3,0)+1-$BN$3)*BT249*(VLOOKUP(BS249,звания!$F$2:$G$62,2,FALSE)))*0.01-(VLOOKUP(O249,звания!$D$2:$E$62,2,FALSE)/(EOMONTH($BN$3,0)+1-$BN$3)*BT249*(VLOOKUP(O249,звания!$F$2:$G$62,2,FALSE)))*0.01)))))))</f>
        <v>8657.4</v>
      </c>
      <c r="CS249" s="416">
        <f>SUM(CE249:CM249,CR249)</f>
        <v>14184.9</v>
      </c>
      <c r="CT249" s="403"/>
      <c r="CU249" s="403"/>
      <c r="CV249" s="404">
        <f t="shared" si="275"/>
        <v>672.35</v>
      </c>
      <c r="CW249" s="426">
        <f t="shared" si="322"/>
        <v>14857.25</v>
      </c>
      <c r="CX249" s="404">
        <f>IF(CU249=0,CW249*0.18,(CW249-CU249)*0.18)</f>
        <v>2674.31</v>
      </c>
      <c r="CY249" s="1174">
        <v>5</v>
      </c>
      <c r="CZ249" s="404">
        <f t="shared" si="312"/>
        <v>183.06</v>
      </c>
      <c r="DA249" s="404"/>
      <c r="DB249" s="403"/>
      <c r="DC249" s="404"/>
      <c r="DD249" s="426">
        <f t="shared" si="296"/>
        <v>2857.37</v>
      </c>
      <c r="DE249" s="426">
        <f>(CW249-CV249)*22%</f>
        <v>3120.68</v>
      </c>
      <c r="DF249" s="404">
        <f>CX249</f>
        <v>2674.31</v>
      </c>
      <c r="DG249" s="426">
        <f t="shared" si="320"/>
        <v>14674.19</v>
      </c>
      <c r="DH249" s="426">
        <f t="shared" si="321"/>
        <v>0</v>
      </c>
      <c r="DI249" s="421"/>
      <c r="DJ249" s="422" t="str">
        <f>IF(DG249&gt;0,$DL$2," ")&amp;"  "&amp;IF(DH249&gt;0,$DM$2," ")</f>
        <v xml:space="preserve">30 від 01.03   </v>
      </c>
      <c r="DK249" s="113" t="s">
        <v>1225</v>
      </c>
      <c r="DL249" s="28" t="s">
        <v>1226</v>
      </c>
      <c r="DM249" s="28" t="s">
        <v>1128</v>
      </c>
      <c r="DN249" s="28" t="s">
        <v>1227</v>
      </c>
      <c r="DO249" s="900">
        <v>3435607474</v>
      </c>
      <c r="DP249" s="888"/>
      <c r="DQ249" s="817"/>
      <c r="DR249" s="818"/>
      <c r="DS249" s="819"/>
      <c r="DT249" s="820"/>
      <c r="DU249" s="124"/>
      <c r="DV249" s="110"/>
      <c r="DZ249" s="105"/>
      <c r="EG249" s="19"/>
      <c r="EH249" s="543">
        <f t="shared" si="276"/>
        <v>2</v>
      </c>
      <c r="EI249" s="404" t="str">
        <f t="shared" si="277"/>
        <v>м-с</v>
      </c>
      <c r="EJ249" s="29" t="str">
        <f t="shared" si="278"/>
        <v>Носаченко В.Г.</v>
      </c>
      <c r="EK249" s="50"/>
      <c r="EL249" s="29"/>
      <c r="EM249" s="50"/>
      <c r="EN249" s="50"/>
      <c r="EO249" s="50"/>
      <c r="EP249" s="29"/>
    </row>
    <row r="250" spans="1:146" ht="17.45" hidden="1" customHeight="1">
      <c r="A250" s="446">
        <v>244</v>
      </c>
      <c r="B250" s="403"/>
      <c r="C250" s="911"/>
      <c r="D250" s="403" t="str">
        <f t="shared" si="265"/>
        <v xml:space="preserve"> </v>
      </c>
      <c r="E250" s="416"/>
      <c r="F250" s="417"/>
      <c r="G250" s="406" t="str">
        <f t="shared" ref="G250:G258" si="344">IF(P250&gt;$G$3,0,CONCATENATE((INT((BH250)/360)+INT((BI250)/360)+INT((BJ250)/360)+INT((BK250)/360)+INT((BL250)/360)+INT((BM250)/360))+INT((INT(MOD((BH250),360)/30)+INT(MOD((BI250),360)/30)+INT(MOD((BJ250),360)/30)+INT(MOD((BK250),360)/30)+INT(MOD((BL250),360)/30)+INT(MOD((BM250),360)/30)+INT((MOD(MOD((BH250),360),30)+MOD(MOD((BI250),360),30)+MOD(MOD((BJ250),360),30)+MOD(MOD((BK250),360),30)+MOD(MOD((BL250),360),30)+MOD(MOD((BM250),360),30))/30))/12),".",MOD(INT(MOD((BH250),360)/30)+INT(MOD((BI250),360)/30)+INT(MOD((BJ250),360)/30)+INT(MOD((BK250),360)/30)+INT(MOD((BL250),360)/30)+INT(MOD((BM250),360)/30)+INT((MOD(MOD((BH250),360),30)+MOD(MOD((BI250),360),30)+MOD(MOD((BJ250),360),30)+MOD(MOD((BK250),360),30)+MOD(MOD((BL250),360),30)+MOD(MOD((BM250),360),30))/30),12),".",INT(MOD(MOD(MOD((BH250),360),30)+MOD(MOD((BI250),360),30)+MOD(MOD((BJ250),360),30)+MOD(MOD((BK250),360),30)+MOD(MOD((BL250),360),30)+MOD(MOD((BM250),360),30),30))))</f>
        <v>0.0.0</v>
      </c>
      <c r="H250" s="407" t="str">
        <f t="shared" si="333"/>
        <v>0.0.0</v>
      </c>
      <c r="I250" s="407" t="str">
        <f t="shared" ref="I250:I258" si="345">IF(P250&gt;$G$3,0,CONCATENATE((INT((BH250)/360)+INT((BM250)/360))+INT((INT(MOD((BH250),360)/30)+INT(MOD((BM250),360)/30)+INT((MOD(MOD((BH250),360),30)+MOD(MOD((BM250),360),30))/30))/12),".",MOD(INT(MOD((BH250),360)/30)+INT(MOD((BM250),360)/30)+INT((MOD(MOD((BH250),360),30)+MOD(MOD((BM250),360),30))/30),12),".",INT(MOD(MOD(MOD((BH250),360),30)+MOD(MOD((BM250),360),30),30))))</f>
        <v>0.0.0</v>
      </c>
      <c r="J250" s="407" t="str">
        <f t="shared" si="334"/>
        <v>0.0.0</v>
      </c>
      <c r="K250" s="407" t="str">
        <f t="shared" si="335"/>
        <v>0.0.0</v>
      </c>
      <c r="L250" s="407" t="str">
        <f t="shared" si="336"/>
        <v>0.0.0</v>
      </c>
      <c r="M250" s="407" t="str">
        <f t="shared" si="337"/>
        <v>0.0.0</v>
      </c>
      <c r="N250" s="408" t="str">
        <f t="shared" si="338"/>
        <v>0.0.0</v>
      </c>
      <c r="O250" s="930"/>
      <c r="P250" s="417"/>
      <c r="Q250" s="417"/>
      <c r="R250" s="417"/>
      <c r="S250" s="417"/>
      <c r="T250" s="417"/>
      <c r="U250" s="417"/>
      <c r="V250" s="714"/>
      <c r="W250" s="714"/>
      <c r="X250" s="417"/>
      <c r="Y250" s="417"/>
      <c r="Z250" s="714"/>
      <c r="AA250" s="714"/>
      <c r="AB250" s="417"/>
      <c r="AC250" s="417"/>
      <c r="AD250" s="714"/>
      <c r="AE250" s="714"/>
      <c r="AF250" s="417"/>
      <c r="AG250" s="417"/>
      <c r="AH250" s="714"/>
      <c r="AI250" s="714"/>
      <c r="AJ250" s="417"/>
      <c r="AK250" s="417"/>
      <c r="AL250" s="714"/>
      <c r="AM250" s="714"/>
      <c r="AN250" s="417"/>
      <c r="AO250" s="417"/>
      <c r="AP250" s="714"/>
      <c r="AQ250" s="714"/>
      <c r="AR250" s="417"/>
      <c r="AS250" s="417"/>
      <c r="AT250" s="714"/>
      <c r="AU250" s="714"/>
      <c r="AV250" s="417"/>
      <c r="AW250" s="417"/>
      <c r="AX250" s="716"/>
      <c r="AY250" s="716"/>
      <c r="AZ250" s="635"/>
      <c r="BA250" s="635"/>
      <c r="BB250" s="716"/>
      <c r="BC250" s="716"/>
      <c r="BD250" s="635"/>
      <c r="BE250" s="635"/>
      <c r="BF250" s="717"/>
      <c r="BG250" s="717"/>
      <c r="BH250" s="432">
        <f t="shared" si="310"/>
        <v>0</v>
      </c>
      <c r="BI250" s="432">
        <f t="shared" si="339"/>
        <v>0</v>
      </c>
      <c r="BJ250" s="432">
        <f t="shared" si="340"/>
        <v>0</v>
      </c>
      <c r="BK250" s="432">
        <f t="shared" si="341"/>
        <v>0</v>
      </c>
      <c r="BL250" s="432">
        <f t="shared" si="342"/>
        <v>0</v>
      </c>
      <c r="BM250" s="436">
        <f t="shared" si="273"/>
        <v>0</v>
      </c>
      <c r="BN250" s="462">
        <v>0.65</v>
      </c>
      <c r="BO250" s="427">
        <f t="shared" si="311"/>
        <v>0</v>
      </c>
      <c r="BP250" s="774"/>
      <c r="BQ250" s="700"/>
      <c r="BR250" s="419"/>
      <c r="BS250" s="700"/>
      <c r="BT250" s="700"/>
      <c r="BU250" s="700"/>
      <c r="BV250" s="427">
        <f t="shared" si="271"/>
        <v>0</v>
      </c>
      <c r="BW250" s="419"/>
      <c r="BX250" s="781"/>
      <c r="BY250" s="700"/>
      <c r="BZ250" s="432"/>
      <c r="CA250" s="700"/>
      <c r="CB250" s="432"/>
      <c r="CC250" s="700"/>
      <c r="CD250" s="432"/>
      <c r="CE250" s="404">
        <f>IF(OR(C250=0,CD250="Д"),0,IF(AND(C250&gt;0,E250=0),VLOOKUP(C250,звания!A:B,2,FALSE)/((EOMONTH($G$3,0)+1)-$G$3)*BO250+VLOOKUP(C250,звания!A:B,2,FALSE)/((EOMONTH($G$3,0)+1)-$G$3)*BR250+VLOOKUP(C250,звания!A:B,2,FALSE)/((EOMONTH($G$3,0)+1)-$G$3)*BU250,IF(AND(C250&gt;0,E250&gt;0,F250&gt;=$G$3,BO250=(EOMONTH($G$3,0)+1)-$G$3),(VLOOKUP(E250,звания!A:B,2,FALSE)/(EOMONTH($G$3,0)-$G$3+1))*(F250-$G$3)+(VLOOKUP(C250,звания!A:B,2,FALSE)/(EOMONTH($G$3,0)-$G$3+1))*((EOMONTH($G$3,0)-$G$3+1)-(F250-$G$3)),IF(AND(C250&gt;0,E250&gt;0,F250&gt;$G$3,BO250&lt;(EOMONTH($G$3,0)+1)-$G$3,BO250&lt;&gt;0),VLOOKUP(E250,звания!A:B,2,FALSE)/((EOMONTH($G$3,0)+1)-$G$3)*((F250-$G$3)-(((EOMONTH($G$3,0)+1)-$G$3)-BO250-BU250-BR250))+VLOOKUP(C250,звания!A:B,2,FALSE)/((EOMONTH($G$3,0)+1)-$G$3)*(((EOMONTH($G$3,0)+1)-F250)),IF(F250&lt;$G$3,(VLOOKUP(C250,звания!A:B,2,FALSE)-VLOOKUP(E250,звания!A:B,2,FALSE))/((EOMONTH($BN$3,0)+1)-$BN$3)*(EOMONTH($BN$3,0)+1-F250)+VLOOKUP(C250,звания!A:B,2,FALSE)/((EOMONTH($G$3,0)+1)-$G$3)*BO250+VLOOKUP(C250,звания!A:B,2,FALSE)/((EOMONTH($G$3,0)+1)-$G$3)*BU250+VLOOKUP(C250,звания!A:B,2,FALSE)/((EOMONTH($G$3,0)+1)-$G$3)*BR250,0)))))</f>
        <v>0</v>
      </c>
      <c r="CF250" s="404">
        <f>IF(OR(CD250="Д",C250=0),0,IF(B250="Виключений зі списків",IF(BS250=0,(VLOOKUP(O250,звания!$D$2:$E$62,2,FALSE))/(EOMONTH($B$3,0)+1-$B$3)*BO250+(VLOOKUP(BQ250,звания!$D$2:$E$62,2,FALSE))/(EOMONTH($B$3,0)+1-$B$3)*BR250,(((VLOOKUP(O250,звания!$D$2:$E$62,2,FALSE))/(EOMONTH($B$3,0)+1-$B$3))*BO250)+(VLOOKUP(BQ250,звания!$D$2:$E$62,2,FALSE))/(EOMONTH($B$3,0)+1-$B$3)*BR250+(VLOOKUP(BS250,звания!$D$2:$E$62,2,FALSE))/(EOMONTH($B$3,0)+1-$B$3)*BU250),IF(BS250=0,(VLOOKUP(O250,звания!$D$2:$E$62,2,FALSE))/(EOMONTH($G$3,0)+1-$G$3)*BO250+(VLOOKUP(BQ250,звания!$D$2:$E$62,2,FALSE))/(EOMONTH($G$3,0)+1-$G$3)*BR250,(((VLOOKUP(O250,звания!$D$2:$E$62,2,FALSE))/(EOMONTH($G$3,0)+1-$G$3))*BO250)+(VLOOKUP(BQ250,звания!$D$2:$E$62,2,FALSE))/(EOMONTH($G$3,0)+1-$G$3)*BR250+(VLOOKUP(BS250,звания!$D$2:$E$62,2,FALSE))/(EOMONTH($G$3,0)+1-$G$3)*BU250+IF(BT250=0,0,(VLOOKUP(BS250,звания!$D$2:$E$62,2,FALSE))/(EOMONTH($BN$3,0)+1-$BN$3)*BT250-(VLOOKUP(O250,звания!$D$2:$E$62,2,FALSE))/(EOMONTH($BN$3,0)+1-$BN$3)*BT250))))</f>
        <v>0</v>
      </c>
      <c r="CG250" s="404">
        <f t="shared" si="287"/>
        <v>0</v>
      </c>
      <c r="CH250" s="404">
        <f>IF(BW250=0,CF250*BX250%,IF(BW250&gt;0,((VLOOKUP(O250,звания!$D$2:$E$62,2,FALSE)/(EOMONTH($G$3,0)+1-$G$3)*BW250)*BX250%)))</f>
        <v>0</v>
      </c>
      <c r="CI250" s="404">
        <f>IF(BY250=0,CF250*BZ250%,IF(BY250&gt;0,(VLOOKUP(O250,звания!$D$2:$E$62,2,FALSE)/(EOMONTH($G$3,0)+1-$G$3)*BO250)*BZ250%)+(VLOOKUP(BS250,звания!$D$2:$E$62,2,FALSE)/(EOMONTH($G$3,0)+1-$G$3)*BU250)*BZ250%)</f>
        <v>0</v>
      </c>
      <c r="CJ250" s="404">
        <f>IF(CA250=0,CF250*CB250%,IF(CA250&gt;0,(VLOOKUP(O250,звания!$D$2:$E$62,2,FALSE)/(EOMONTH($G$3,0)+1-$G$3)*BO250)*CB250%)+(VLOOKUP(BS250,звания!$D$2:$E$62,2,FALSE)/(EOMONTH($G$3,0)+1-$G$3)*BU250)*CB250%)</f>
        <v>0</v>
      </c>
      <c r="CK250" s="404">
        <f>IF(CD250="Д",0,IF(CC250=0,CF250*CD250%,IF(CC250&gt;0,(VLOOKUP(O250,звания!$D$2:$E$62,2,FALSE)/(EOMONTH($G$3,0)+1-$G$3)*BO250)*CD250%)+(VLOOKUP(BS250,звания!$D$2:$E$62,2,FALSE)/(EOMONTH($G$3,0)+1-$G$3)*BU250)*CD250%))</f>
        <v>0</v>
      </c>
      <c r="CL250" s="404">
        <f>IF(BR250&gt;0,((VLOOKUP(C250,звания!$A$2:$B$62,2,FALSE)/(EOMONTH($G$3,0)+1-$G$3)*BO250+VLOOKUP(O250,звания!$D$2:$E$62,2,FALSE)/(EOMONTH($G$3,0)+1-$G$3)*BO250+(VLOOKUP(C250,звания!$A$2:$B$62,2,FALSE)/(EOMONTH($G$3,0)+1-$G$3)*BO250+VLOOKUP(O250,звания!$D$2:$E$62,2,FALSE)/(EOMONTH($G$3,0)+1-$G$3)*BO250)*BV250%)*BN250)+(VLOOKUP(C250,звания!$A$2:$B$62,2,FALSE)/(EOMONTH($G$3,0)+1-$G$3)*BU250+VLOOKUP(BS250,звания!$D$2:$E$62,2,FALSE)/(EOMONTH($G$3,0)+1-$G$3)*BU250+(VLOOKUP(C250,звания!$A$2:$B$62,2,FALSE)/(EOMONTH($G$3,0)+1-$G$3)*BU250+VLOOKUP(BS250,звания!$D$2:$E$62,2,FALSE)/(EOMONTH($G$3,0)+1-$G$3)*BU250)*BV250%)*BN250,(CE250+CF250+CG250)*BN250)</f>
        <v>0</v>
      </c>
      <c r="CM250" s="404"/>
      <c r="CN250" s="404"/>
      <c r="CO250" s="432">
        <f t="shared" si="274"/>
        <v>0</v>
      </c>
      <c r="CP250" s="638"/>
      <c r="CQ250" s="637">
        <f>IF(CF250=0,0,IF((SUM(BH250:BM250)&gt;360),(VLOOKUP(O250,звания!$F$2:$G$62,2,FALSE))/100,VLOOKUP(O250,звания!$F$2:$H$62,3,FALSE)/100))</f>
        <v>0</v>
      </c>
      <c r="CR250" s="617">
        <f>IF(B250="Виключений зі списків",IF(AND(BU250=0,360-BH250&lt;0),(VLOOKUP(O250,звания!$D$2:$E$62,2,FALSE))/(EOMONTH($B$3,0)+1-$B$3)*BO250*CQ250,IF(AND(360-BH250&gt;=0,360-BH250&lt;(EOMONTH($B$3,0)+1-$B$3)),(CF250/(EOMONTH($B$3,0)-$B$3+1)*(360-BH250))*CQ250+(CF250/(EOMONTH($B$3,0)-$B$3+1)*((EOMONTH($B$3,0)-$B$3+1)-(360-BH250)))*VLOOKUP(O250,звания!$F$2:$H$62,2,FALSE)/100,((((VLOOKUP(O250,звания!$D$2:$E$62,2,FALSE))/(EOMONTH($B$3,0)+1-$B$3)*BO250*CQ250+(VLOOKUP(BS250,звания!$D$2:$E$62,2,FALSE))/(EOMONTH($B$3,0)+1-$B$3)*BU250*(VLOOKUP(BS250,звания!$F$2:$G$62,2,FALSE)*0.01)+(IF(BT250=0,0,(VLOOKUP(BS250,звания!$D$2:$E$62,2,FALSE)/(EOMONTH($G$3,0)+1-$G$3)*BT250*(VLOOKUP(BS250,звания!$F$2:$G$62,2,FALSE)))*0.01-(VLOOKUP(O250,звания!$D$2:$E$62,2,FALSE)/(EOMONTH($G$3,0)+1-$G$3)*BT250*(VLOOKUP(O250,звания!$F$2:$G$62,2,FALSE)))*0.01)))))/100*(100-CP250))),(IF(AND(BU250=0,360-BH250&lt;0,CP250=0),(VLOOKUP(O250,звания!$D$2:$E$62,2,FALSE))/(EOMONTH($G$3,0)+1-$G$3)*BO250*CQ250,IF(AND(360-BH250&gt;=0,360-BH250&lt;(EOMONTH($G$3,0)+1-$G$3)),(CF250/(EOMONTH($G$3,0)-$G$3+1)*(360-BH250))*CQ250+(CF250/(EOMONTH($G$3,0)-$G$3+1)*((EOMONTH($G$3,0)-$G$3+1)-(360-BH250)))*VLOOKUP(O250,звания!$F$2:$H$62,2,FALSE)/100,((((VLOOKUP(O250,звания!$D$2:$E$62,2,FALSE))/(EOMONTH($G$3,0)+1-$G$3)*BO250*CQ250+(VLOOKUP(BS250,звания!$D$2:$E$62,2,FALSE))/(EOMONTH($G$3,0)+1-$G$3)*BU250*(VLOOKUP(BS250,звания!$F$2:$G$62,2,FALSE)*0.01)))/100*(100-CP250)+(IF(BT250=0,0,(VLOOKUP(BS250,звания!$D$2:$E$62,2,FALSE)/(EOMONTH($BN$3,0)+1-$BN$3)*BT250*(VLOOKUP(BS250,звания!$F$2:$G$62,2,FALSE)))*0.01-(VLOOKUP(O250,звания!$D$2:$E$62,2,FALSE)/(EOMONTH($BN$3,0)+1-$BN$3)*BT250*(VLOOKUP(O250,звания!$F$2:$G$62,2,FALSE)))*0.01)))))))</f>
        <v>0</v>
      </c>
      <c r="CS250" s="416">
        <f t="shared" si="308"/>
        <v>0</v>
      </c>
      <c r="CT250" s="403"/>
      <c r="CU250" s="403"/>
      <c r="CV250" s="403">
        <f t="shared" si="275"/>
        <v>0</v>
      </c>
      <c r="CW250" s="556">
        <f t="shared" si="322"/>
        <v>0</v>
      </c>
      <c r="CX250" s="403">
        <f t="shared" si="309"/>
        <v>0</v>
      </c>
      <c r="CY250" s="403"/>
      <c r="CZ250" s="404">
        <f t="shared" si="312"/>
        <v>0</v>
      </c>
      <c r="DA250" s="403"/>
      <c r="DB250" s="403"/>
      <c r="DC250" s="403"/>
      <c r="DD250" s="421">
        <f t="shared" si="296"/>
        <v>0</v>
      </c>
      <c r="DE250" s="421">
        <f t="shared" si="301"/>
        <v>0</v>
      </c>
      <c r="DF250" s="403">
        <f t="shared" si="272"/>
        <v>0</v>
      </c>
      <c r="DG250" s="421">
        <f t="shared" si="320"/>
        <v>0</v>
      </c>
      <c r="DH250" s="421">
        <f t="shared" si="321"/>
        <v>0</v>
      </c>
      <c r="DI250" s="421"/>
      <c r="DJ250" s="422" t="str">
        <f t="shared" si="323"/>
        <v xml:space="preserve">    </v>
      </c>
      <c r="DK250" s="113" t="s">
        <v>477</v>
      </c>
      <c r="DL250" s="28"/>
      <c r="DM250" s="28"/>
      <c r="DN250" s="28"/>
      <c r="DO250" s="901"/>
      <c r="DP250" s="888"/>
      <c r="DQ250" s="817"/>
      <c r="DR250" s="818"/>
      <c r="DS250" s="819"/>
      <c r="DT250" s="820"/>
      <c r="DU250" s="124"/>
      <c r="DV250" s="110"/>
      <c r="DZ250" s="105"/>
      <c r="EH250" s="543">
        <f t="shared" si="276"/>
        <v>0</v>
      </c>
      <c r="EI250" s="404">
        <f t="shared" si="277"/>
        <v>0</v>
      </c>
      <c r="EJ250" s="29" t="str">
        <f t="shared" si="278"/>
        <v xml:space="preserve"> </v>
      </c>
      <c r="EK250" s="50"/>
      <c r="EL250" s="29"/>
      <c r="EM250" s="50"/>
      <c r="EN250" s="50"/>
      <c r="EO250" s="50"/>
      <c r="EP250" s="29"/>
    </row>
    <row r="251" spans="1:146" ht="17.45" hidden="1" customHeight="1">
      <c r="A251" s="446">
        <v>245</v>
      </c>
      <c r="B251" s="882" t="s">
        <v>845</v>
      </c>
      <c r="C251" s="911"/>
      <c r="D251" s="403" t="str">
        <f t="shared" si="265"/>
        <v>ВАКАНТ</v>
      </c>
      <c r="E251" s="416"/>
      <c r="F251" s="417"/>
      <c r="G251" s="406" t="str">
        <f t="shared" si="344"/>
        <v>0.0.0</v>
      </c>
      <c r="H251" s="407" t="str">
        <f t="shared" si="333"/>
        <v>0.0.0</v>
      </c>
      <c r="I251" s="407" t="str">
        <f t="shared" si="345"/>
        <v>0.0.0</v>
      </c>
      <c r="J251" s="407" t="str">
        <f t="shared" si="334"/>
        <v>0.0.0</v>
      </c>
      <c r="K251" s="407" t="str">
        <f>CONCATENATE(INT(BJ251/360),".",MOD(INT(BJ251/30),12),".",MOD(INT(BJ251),30))</f>
        <v>0.0.0</v>
      </c>
      <c r="L251" s="407" t="str">
        <f t="shared" si="336"/>
        <v>0.0.0</v>
      </c>
      <c r="M251" s="407" t="str">
        <f t="shared" si="337"/>
        <v>0.0.0</v>
      </c>
      <c r="N251" s="408" t="str">
        <f t="shared" si="338"/>
        <v>0.0.0</v>
      </c>
      <c r="O251" s="930">
        <v>7</v>
      </c>
      <c r="P251" s="417"/>
      <c r="Q251" s="417"/>
      <c r="R251" s="417"/>
      <c r="S251" s="417"/>
      <c r="T251" s="417"/>
      <c r="U251" s="417"/>
      <c r="V251" s="714"/>
      <c r="W251" s="714"/>
      <c r="X251" s="417"/>
      <c r="Y251" s="417"/>
      <c r="Z251" s="714"/>
      <c r="AA251" s="714"/>
      <c r="AB251" s="417"/>
      <c r="AC251" s="417"/>
      <c r="AD251" s="714"/>
      <c r="AE251" s="714"/>
      <c r="AF251" s="417"/>
      <c r="AG251" s="417"/>
      <c r="AH251" s="714"/>
      <c r="AI251" s="714"/>
      <c r="AJ251" s="417"/>
      <c r="AK251" s="417"/>
      <c r="AL251" s="714"/>
      <c r="AM251" s="714"/>
      <c r="AN251" s="417"/>
      <c r="AO251" s="417"/>
      <c r="AP251" s="714"/>
      <c r="AQ251" s="714"/>
      <c r="AR251" s="417"/>
      <c r="AS251" s="417"/>
      <c r="AT251" s="714"/>
      <c r="AU251" s="714"/>
      <c r="AV251" s="417"/>
      <c r="AW251" s="417"/>
      <c r="AX251" s="716"/>
      <c r="AY251" s="716"/>
      <c r="AZ251" s="635"/>
      <c r="BA251" s="635"/>
      <c r="BB251" s="716"/>
      <c r="BC251" s="716"/>
      <c r="BD251" s="635"/>
      <c r="BE251" s="635"/>
      <c r="BF251" s="717"/>
      <c r="BG251" s="717"/>
      <c r="BH251" s="432">
        <f t="shared" si="310"/>
        <v>0</v>
      </c>
      <c r="BI251" s="432">
        <f t="shared" si="339"/>
        <v>0</v>
      </c>
      <c r="BJ251" s="432">
        <f t="shared" si="340"/>
        <v>0</v>
      </c>
      <c r="BK251" s="432">
        <f t="shared" si="341"/>
        <v>0</v>
      </c>
      <c r="BL251" s="432">
        <f t="shared" si="342"/>
        <v>0</v>
      </c>
      <c r="BM251" s="436">
        <f t="shared" si="273"/>
        <v>0</v>
      </c>
      <c r="BN251" s="462">
        <v>0.65</v>
      </c>
      <c r="BO251" s="427">
        <f t="shared" si="311"/>
        <v>28</v>
      </c>
      <c r="BP251" s="419"/>
      <c r="BQ251" s="700"/>
      <c r="BR251" s="419"/>
      <c r="BS251" s="700"/>
      <c r="BT251" s="700"/>
      <c r="BU251" s="700"/>
      <c r="BV251" s="427">
        <f t="shared" ref="BV251:BV306" si="346">IF((BH251+BI251+BJ251+BK251+BL251+BM251)&lt;360,0,IF(AND((BH251+BI251+BJ251+BK251+BL251+BM251)&gt;=360,(BH251+BI251+BJ251+BK251+BL251+BM251)&lt;1800),25,IF(AND((BH251+BI251+BJ251+BK251+BL251+BM251)&gt;=1800,(BH251+BI251+BJ251+BK251+BL251+BM251)&lt;3600),30,IF(AND((BH251+BI251+BJ251+BK251+BL251+BM251)&gt;=3600,(BH251+BI251+BJ251+BK251+BL251+BM251)&lt;5400),35,IF(AND((BH251+BI251+BJ251+BK251+BL251+BM251)&gt;=5400,(BH251+BI251+BJ251+BK251+BL251+BM251)&lt;7200),40,IF(AND((BH251+BI251+BJ251+BK251+BL251+BM251)&gt;=7200,(BH251+BI251+BJ251+BK251+BL251+BM251)&lt;9000),45,IF((BH251+BI251+BJ251+BK251+BL251+BM251)&gt;=9000,50,"ПРОВЕРЬ")))))))</f>
        <v>0</v>
      </c>
      <c r="BW251" s="419"/>
      <c r="BX251" s="781"/>
      <c r="BY251" s="700"/>
      <c r="BZ251" s="432"/>
      <c r="CA251" s="700"/>
      <c r="CB251" s="432"/>
      <c r="CC251" s="700"/>
      <c r="CD251" s="432"/>
      <c r="CE251" s="404">
        <f>IF(OR(C251=0,CD251="Д"),0,IF(AND(C251&gt;0,E251=0),VLOOKUP(C251,звания!A:B,2,FALSE)/((EOMONTH($G$3,0)+1)-$G$3)*BO251+VLOOKUP(C251,звания!A:B,2,FALSE)/((EOMONTH($G$3,0)+1)-$G$3)*BR251+VLOOKUP(C251,звания!A:B,2,FALSE)/((EOMONTH($G$3,0)+1)-$G$3)*BU251,IF(AND(C251&gt;0,E251&gt;0,F251&gt;=$G$3,BO251=(EOMONTH($G$3,0)+1)-$G$3),(VLOOKUP(E251,звания!A:B,2,FALSE)/(EOMONTH($G$3,0)-$G$3+1))*(F251-$G$3)+(VLOOKUP(C251,звания!A:B,2,FALSE)/(EOMONTH($G$3,0)-$G$3+1))*((EOMONTH($G$3,0)-$G$3+1)-(F251-$G$3)),IF(AND(C251&gt;0,E251&gt;0,F251&gt;$G$3,BO251&lt;(EOMONTH($G$3,0)+1)-$G$3,BO251&lt;&gt;0),VLOOKUP(E251,звания!A:B,2,FALSE)/((EOMONTH($G$3,0)+1)-$G$3)*((F251-$G$3)-(((EOMONTH($G$3,0)+1)-$G$3)-BO251-BU251-BR251))+VLOOKUP(C251,звания!A:B,2,FALSE)/((EOMONTH($G$3,0)+1)-$G$3)*(((EOMONTH($G$3,0)+1)-F251)),IF(F251&lt;$G$3,(VLOOKUP(C251,звания!A:B,2,FALSE)-VLOOKUP(E251,звания!A:B,2,FALSE))/((EOMONTH($BN$3,0)+1)-$BN$3)*(EOMONTH($BN$3,0)+1-F251)+VLOOKUP(C251,звания!A:B,2,FALSE)/((EOMONTH($G$3,0)+1)-$G$3)*BO251+VLOOKUP(C251,звания!A:B,2,FALSE)/((EOMONTH($G$3,0)+1)-$G$3)*BU251+VLOOKUP(C251,звания!A:B,2,FALSE)/((EOMONTH($G$3,0)+1)-$G$3)*BR251,0)))))</f>
        <v>0</v>
      </c>
      <c r="CF251" s="404">
        <f>IF(OR(CD251="Д",C251=0),0,IF(B251="Виключений зі списків",IF(BS251=0,(VLOOKUP(O251,звания!$D$2:$E$62,2,FALSE))/(EOMONTH($B$3,0)+1-$B$3)*BO251+(VLOOKUP(BQ251,звания!$D$2:$E$62,2,FALSE))/(EOMONTH($B$3,0)+1-$B$3)*BR251,(((VLOOKUP(O251,звания!$D$2:$E$62,2,FALSE))/(EOMONTH($B$3,0)+1-$B$3))*BO251)+(VLOOKUP(BQ251,звания!$D$2:$E$62,2,FALSE))/(EOMONTH($B$3,0)+1-$B$3)*BR251+(VLOOKUP(BS251,звания!$D$2:$E$62,2,FALSE))/(EOMONTH($B$3,0)+1-$B$3)*BU251),IF(BS251=0,(VLOOKUP(O251,звания!$D$2:$E$62,2,FALSE))/(EOMONTH($G$3,0)+1-$G$3)*BO251+(VLOOKUP(BQ251,звания!$D$2:$E$62,2,FALSE))/(EOMONTH($G$3,0)+1-$G$3)*BR251,(((VLOOKUP(O251,звания!$D$2:$E$62,2,FALSE))/(EOMONTH($G$3,0)+1-$G$3))*BO251)+(VLOOKUP(BQ251,звания!$D$2:$E$62,2,FALSE))/(EOMONTH($G$3,0)+1-$G$3)*BR251+(VLOOKUP(BS251,звания!$D$2:$E$62,2,FALSE))/(EOMONTH($G$3,0)+1-$G$3)*BU251+IF(BT251=0,0,(VLOOKUP(BS251,звания!$D$2:$E$62,2,FALSE))/(EOMONTH($BN$3,0)+1-$BN$3)*BT251-(VLOOKUP(O251,звания!$D$2:$E$62,2,FALSE))/(EOMONTH($BN$3,0)+1-$BN$3)*BT251))))</f>
        <v>0</v>
      </c>
      <c r="CG251" s="404">
        <f t="shared" si="287"/>
        <v>0</v>
      </c>
      <c r="CH251" s="404">
        <f>IF(BW251=0,CF251*BX251%,IF(BW251&gt;0,((VLOOKUP(O251,звания!$D$2:$E$62,2,FALSE)/(EOMONTH($G$3,0)+1-$G$3)*BW251)*BX251%)))</f>
        <v>0</v>
      </c>
      <c r="CI251" s="404">
        <f>IF(BY251=0,CF251*BZ251%,IF(BY251&gt;0,(VLOOKUP(O251,звания!$D$2:$E$62,2,FALSE)/(EOMONTH($G$3,0)+1-$G$3)*BO251)*BZ251%)+(VLOOKUP(BS251,звания!$D$2:$E$62,2,FALSE)/(EOMONTH($G$3,0)+1-$G$3)*BU251)*BZ251%)</f>
        <v>0</v>
      </c>
      <c r="CJ251" s="404">
        <f>IF(CA251=0,CF251*CB251%,IF(CA251&gt;0,(VLOOKUP(O251,звания!$D$2:$E$62,2,FALSE)/(EOMONTH($G$3,0)+1-$G$3)*BO251)*CB251%)+(VLOOKUP(BS251,звания!$D$2:$E$62,2,FALSE)/(EOMONTH($G$3,0)+1-$G$3)*BU251)*CB251%)</f>
        <v>0</v>
      </c>
      <c r="CK251" s="404">
        <f>IF(CD251="Д",0,IF(CC251=0,CF251*CD251%,IF(CC251&gt;0,(VLOOKUP(O251,звания!$D$2:$E$62,2,FALSE)/(EOMONTH($G$3,0)+1-$G$3)*BO251)*CD251%)+(VLOOKUP(BS251,звания!$D$2:$E$62,2,FALSE)/(EOMONTH($G$3,0)+1-$G$3)*BU251)*CD251%))</f>
        <v>0</v>
      </c>
      <c r="CL251" s="404">
        <f>IF(BR251&gt;0,((VLOOKUP(C251,звания!$A$2:$B$62,2,FALSE)/(EOMONTH($G$3,0)+1-$G$3)*BO251+VLOOKUP(O251,звания!$D$2:$E$62,2,FALSE)/(EOMONTH($G$3,0)+1-$G$3)*BO251+(VLOOKUP(C251,звания!$A$2:$B$62,2,FALSE)/(EOMONTH($G$3,0)+1-$G$3)*BO251+VLOOKUP(O251,звания!$D$2:$E$62,2,FALSE)/(EOMONTH($G$3,0)+1-$G$3)*BO251)*BV251%)*BN251)+(VLOOKUP(C251,звания!$A$2:$B$62,2,FALSE)/(EOMONTH($G$3,0)+1-$G$3)*BU251+VLOOKUP(BS251,звания!$D$2:$E$62,2,FALSE)/(EOMONTH($G$3,0)+1-$G$3)*BU251+(VLOOKUP(C251,звания!$A$2:$B$62,2,FALSE)/(EOMONTH($G$3,0)+1-$G$3)*BU251+VLOOKUP(BS251,звания!$D$2:$E$62,2,FALSE)/(EOMONTH($G$3,0)+1-$G$3)*BU251)*BV251%)*BN251,(CE251+CF251+CG251)*BN251)</f>
        <v>0</v>
      </c>
      <c r="CM251" s="404"/>
      <c r="CN251" s="404"/>
      <c r="CO251" s="432">
        <f t="shared" si="274"/>
        <v>0</v>
      </c>
      <c r="CP251" s="638"/>
      <c r="CQ251" s="637">
        <f>IF(CF251=0,0,IF((SUM(BH251:BM251)&gt;360),(VLOOKUP(O251,звания!$F$2:$G$62,2,FALSE))/100,VLOOKUP(O251,звания!$F$2:$H$62,3,FALSE)/100))</f>
        <v>0</v>
      </c>
      <c r="CR251" s="617">
        <f>IF(B251="Виключений зі списків",IF(AND(BU251=0,360-BH251&lt;0),(VLOOKUP(O251,звания!$D$2:$E$62,2,FALSE))/(EOMONTH($B$3,0)+1-$B$3)*BO251*CQ251,IF(AND(360-BH251&gt;=0,360-BH251&lt;(EOMONTH($B$3,0)+1-$B$3)),(CF251/(EOMONTH($B$3,0)-$B$3+1)*(360-BH251))*CQ251+(CF251/(EOMONTH($B$3,0)-$B$3+1)*((EOMONTH($B$3,0)-$B$3+1)-(360-BH251)))*VLOOKUP(O251,звания!$F$2:$H$62,2,FALSE)/100,((((VLOOKUP(O251,звания!$D$2:$E$62,2,FALSE))/(EOMONTH($B$3,0)+1-$B$3)*BO251*CQ251+(VLOOKUP(BS251,звания!$D$2:$E$62,2,FALSE))/(EOMONTH($B$3,0)+1-$B$3)*BU251*(VLOOKUP(BS251,звания!$F$2:$G$62,2,FALSE)*0.01)+(IF(BT251=0,0,(VLOOKUP(BS251,звания!$D$2:$E$62,2,FALSE)/(EOMONTH($G$3,0)+1-$G$3)*BT251*(VLOOKUP(BS251,звания!$F$2:$G$62,2,FALSE)))*0.01-(VLOOKUP(O251,звания!$D$2:$E$62,2,FALSE)/(EOMONTH($G$3,0)+1-$G$3)*BT251*(VLOOKUP(O251,звания!$F$2:$G$62,2,FALSE)))*0.01)))))/100*(100-CP251))),(IF(AND(BU251=0,360-BH251&lt;0,CP251=0),(VLOOKUP(O251,звания!$D$2:$E$62,2,FALSE))/(EOMONTH($G$3,0)+1-$G$3)*BO251*CQ251,IF(AND(360-BH251&gt;=0,360-BH251&lt;(EOMONTH($G$3,0)+1-$G$3)),(CF251/(EOMONTH($G$3,0)-$G$3+1)*(360-BH251))*CQ251+(CF251/(EOMONTH($G$3,0)-$G$3+1)*((EOMONTH($G$3,0)-$G$3+1)-(360-BH251)))*VLOOKUP(O251,звания!$F$2:$H$62,2,FALSE)/100,((((VLOOKUP(O251,звания!$D$2:$E$62,2,FALSE))/(EOMONTH($G$3,0)+1-$G$3)*BO251*CQ251+(VLOOKUP(BS251,звания!$D$2:$E$62,2,FALSE))/(EOMONTH($G$3,0)+1-$G$3)*BU251*(VLOOKUP(BS251,звания!$F$2:$G$62,2,FALSE)*0.01)))/100*(100-CP251)+(IF(BT251=0,0,(VLOOKUP(BS251,звания!$D$2:$E$62,2,FALSE)/(EOMONTH($BN$3,0)+1-$BN$3)*BT251*(VLOOKUP(BS251,звания!$F$2:$G$62,2,FALSE)))*0.01-(VLOOKUP(O251,звания!$D$2:$E$62,2,FALSE)/(EOMONTH($BN$3,0)+1-$BN$3)*BT251*(VLOOKUP(O251,звания!$F$2:$G$62,2,FALSE)))*0.01)))))))</f>
        <v>0</v>
      </c>
      <c r="CS251" s="416">
        <f t="shared" si="308"/>
        <v>0</v>
      </c>
      <c r="CT251" s="403"/>
      <c r="CU251" s="403"/>
      <c r="CV251" s="403">
        <f t="shared" si="275"/>
        <v>0</v>
      </c>
      <c r="CW251" s="556">
        <f t="shared" si="322"/>
        <v>0</v>
      </c>
      <c r="CX251" s="403">
        <f t="shared" si="309"/>
        <v>0</v>
      </c>
      <c r="CY251" s="403"/>
      <c r="CZ251" s="404">
        <f t="shared" si="312"/>
        <v>0</v>
      </c>
      <c r="DA251" s="403"/>
      <c r="DB251" s="403"/>
      <c r="DC251" s="403"/>
      <c r="DD251" s="421">
        <f t="shared" si="296"/>
        <v>0</v>
      </c>
      <c r="DE251" s="421">
        <f t="shared" si="301"/>
        <v>0</v>
      </c>
      <c r="DF251" s="403">
        <f t="shared" si="272"/>
        <v>0</v>
      </c>
      <c r="DG251" s="421">
        <f t="shared" si="320"/>
        <v>0</v>
      </c>
      <c r="DH251" s="421">
        <f t="shared" si="321"/>
        <v>0</v>
      </c>
      <c r="DI251" s="421"/>
      <c r="DJ251" s="422" t="str">
        <f t="shared" si="323"/>
        <v xml:space="preserve">    </v>
      </c>
      <c r="DK251" s="113" t="s">
        <v>876</v>
      </c>
      <c r="DL251" s="28"/>
      <c r="DM251" s="28"/>
      <c r="DN251" s="28"/>
      <c r="DO251" s="901"/>
      <c r="DP251" s="888"/>
      <c r="DQ251" s="817"/>
      <c r="DR251" s="818"/>
      <c r="DS251" s="819"/>
      <c r="DT251" s="820"/>
      <c r="DU251" s="124"/>
      <c r="DV251" s="110"/>
      <c r="DX251" s="84"/>
      <c r="DY251" s="84"/>
      <c r="DZ251" s="105"/>
      <c r="EG251" s="19"/>
      <c r="EH251" s="543">
        <f t="shared" si="276"/>
        <v>0</v>
      </c>
      <c r="EI251" s="404">
        <f t="shared" si="277"/>
        <v>0</v>
      </c>
      <c r="EJ251" s="29" t="str">
        <f t="shared" si="278"/>
        <v>ВАКАНТ</v>
      </c>
      <c r="EK251" s="50"/>
      <c r="EL251" s="29"/>
      <c r="EM251" s="50"/>
      <c r="EN251" s="50"/>
      <c r="EO251" s="50"/>
      <c r="EP251" s="29"/>
    </row>
    <row r="252" spans="1:146" ht="17.45" customHeight="1">
      <c r="A252" s="427">
        <v>246</v>
      </c>
      <c r="B252" s="869" t="s">
        <v>861</v>
      </c>
      <c r="C252" s="911" t="s">
        <v>707</v>
      </c>
      <c r="D252" s="404" t="str">
        <f t="shared" si="265"/>
        <v>Генчєв В.М.</v>
      </c>
      <c r="E252" s="416"/>
      <c r="F252" s="417"/>
      <c r="G252" s="409" t="str">
        <f t="shared" si="344"/>
        <v>26.6.5</v>
      </c>
      <c r="H252" s="407" t="str">
        <f t="shared" si="333"/>
        <v>26.6.5</v>
      </c>
      <c r="I252" s="407" t="str">
        <f t="shared" si="345"/>
        <v>26.6.5</v>
      </c>
      <c r="J252" s="407" t="str">
        <f t="shared" si="334"/>
        <v>0.0.0</v>
      </c>
      <c r="K252" s="407" t="str">
        <f t="shared" si="335"/>
        <v>0.0.0</v>
      </c>
      <c r="L252" s="407" t="str">
        <f t="shared" si="336"/>
        <v>0.0.0</v>
      </c>
      <c r="M252" s="407" t="str">
        <f t="shared" si="337"/>
        <v>0.0.0</v>
      </c>
      <c r="N252" s="408" t="str">
        <f t="shared" si="338"/>
        <v>0.0.0</v>
      </c>
      <c r="O252" s="930">
        <v>4</v>
      </c>
      <c r="P252" s="417">
        <v>34906</v>
      </c>
      <c r="Q252" s="417"/>
      <c r="R252" s="417"/>
      <c r="S252" s="417"/>
      <c r="T252" s="417"/>
      <c r="U252" s="417"/>
      <c r="V252" s="714"/>
      <c r="W252" s="714"/>
      <c r="X252" s="417"/>
      <c r="Y252" s="417"/>
      <c r="Z252" s="714"/>
      <c r="AA252" s="714"/>
      <c r="AB252" s="417"/>
      <c r="AC252" s="417"/>
      <c r="AD252" s="714"/>
      <c r="AE252" s="714"/>
      <c r="AF252" s="417"/>
      <c r="AG252" s="417"/>
      <c r="AH252" s="714"/>
      <c r="AI252" s="714"/>
      <c r="AJ252" s="417"/>
      <c r="AK252" s="417"/>
      <c r="AL252" s="714"/>
      <c r="AM252" s="714"/>
      <c r="AN252" s="417"/>
      <c r="AO252" s="417"/>
      <c r="AP252" s="714"/>
      <c r="AQ252" s="714"/>
      <c r="AR252" s="417"/>
      <c r="AS252" s="417"/>
      <c r="AT252" s="714"/>
      <c r="AU252" s="714"/>
      <c r="AV252" s="417"/>
      <c r="AW252" s="417"/>
      <c r="AX252" s="716"/>
      <c r="AY252" s="716"/>
      <c r="AZ252" s="635"/>
      <c r="BA252" s="635"/>
      <c r="BB252" s="716"/>
      <c r="BC252" s="716"/>
      <c r="BD252" s="635"/>
      <c r="BE252" s="635"/>
      <c r="BF252" s="717"/>
      <c r="BG252" s="717"/>
      <c r="BH252" s="432">
        <f t="shared" si="310"/>
        <v>9545</v>
      </c>
      <c r="BI252" s="432">
        <f t="shared" si="339"/>
        <v>0</v>
      </c>
      <c r="BJ252" s="432">
        <f t="shared" si="340"/>
        <v>0</v>
      </c>
      <c r="BK252" s="432">
        <f t="shared" si="341"/>
        <v>0</v>
      </c>
      <c r="BL252" s="432">
        <f t="shared" si="342"/>
        <v>0</v>
      </c>
      <c r="BM252" s="436">
        <f t="shared" si="273"/>
        <v>0</v>
      </c>
      <c r="BN252" s="462">
        <v>0.65</v>
      </c>
      <c r="BO252" s="427">
        <f t="shared" si="311"/>
        <v>28</v>
      </c>
      <c r="BP252" s="725"/>
      <c r="BQ252" s="700"/>
      <c r="BR252" s="419"/>
      <c r="BS252" s="700"/>
      <c r="BT252" s="700"/>
      <c r="BU252" s="700"/>
      <c r="BV252" s="427">
        <f t="shared" si="346"/>
        <v>50</v>
      </c>
      <c r="BW252" s="427"/>
      <c r="BX252" s="427"/>
      <c r="BY252" s="419"/>
      <c r="BZ252" s="432"/>
      <c r="CA252" s="419"/>
      <c r="CB252" s="427"/>
      <c r="CC252" s="419"/>
      <c r="CD252" s="427"/>
      <c r="CE252" s="404">
        <f>IF(OR(C252=0,CD252="Д"),0,IF(AND(C252&gt;0,E252=0),VLOOKUP(C252,звания!A:B,2,FALSE)/((EOMONTH($G$3,0)+1)-$G$3)*BO252+VLOOKUP(C252,звания!A:B,2,FALSE)/((EOMONTH($G$3,0)+1)-$G$3)*BR252+VLOOKUP(C252,звания!A:B,2,FALSE)/((EOMONTH($G$3,0)+1)-$G$3)*BU252,IF(AND(C252&gt;0,E252&gt;0,F252&gt;=$G$3,BO252=(EOMONTH($G$3,0)+1)-$G$3),(VLOOKUP(E252,звания!A:B,2,FALSE)/(EOMONTH($G$3,0)-$G$3+1))*(F252-$G$3)+(VLOOKUP(C252,звания!A:B,2,FALSE)/(EOMONTH($G$3,0)-$G$3+1))*((EOMONTH($G$3,0)-$G$3+1)-(F252-$G$3)),IF(AND(C252&gt;0,E252&gt;0,F252&gt;$G$3,BO252&lt;(EOMONTH($G$3,0)+1)-$G$3,BO252&lt;&gt;0),VLOOKUP(E252,звания!A:B,2,FALSE)/((EOMONTH($G$3,0)+1)-$G$3)*((F252-$G$3)-(((EOMONTH($G$3,0)+1)-$G$3)-BO252-BU252-BR252))+VLOOKUP(C252,звания!A:B,2,FALSE)/((EOMONTH($G$3,0)+1)-$G$3)*(((EOMONTH($G$3,0)+1)-F252)),IF(F252&lt;$G$3,(VLOOKUP(C252,звания!A:B,2,FALSE)-VLOOKUP(E252,звания!A:B,2,FALSE))/((EOMONTH($BN$3,0)+1)-$BN$3)*(EOMONTH($BN$3,0)+1-F252)+VLOOKUP(C252,звания!A:B,2,FALSE)/((EOMONTH($G$3,0)+1)-$G$3)*BO252+VLOOKUP(C252,звания!A:B,2,FALSE)/((EOMONTH($G$3,0)+1)-$G$3)*BU252+VLOOKUP(C252,звания!A:B,2,FALSE)/((EOMONTH($G$3,0)+1)-$G$3)*BR252,0)))))</f>
        <v>600</v>
      </c>
      <c r="CF252" s="404">
        <f>IF(OR(CD252="Д",C252=0),0,IF(B252="Виключений зі списків",IF(BS252=0,(VLOOKUP(O252,звания!$D$2:$E$62,2,FALSE))/(EOMONTH($B$3,0)+1-$B$3)*BO252+(VLOOKUP(BQ252,звания!$D$2:$E$62,2,FALSE))/(EOMONTH($B$3,0)+1-$B$3)*BR252,(((VLOOKUP(O252,звания!$D$2:$E$62,2,FALSE))/(EOMONTH($B$3,0)+1-$B$3))*BO252)+(VLOOKUP(BQ252,звания!$D$2:$E$62,2,FALSE))/(EOMONTH($B$3,0)+1-$B$3)*BR252+(VLOOKUP(BS252,звания!$D$2:$E$62,2,FALSE))/(EOMONTH($B$3,0)+1-$B$3)*BU252),IF(BS252=0,(VLOOKUP(O252,звания!$D$2:$E$62,2,FALSE))/(EOMONTH($G$3,0)+1-$G$3)*BO252+(VLOOKUP(BQ252,звания!$D$2:$E$62,2,FALSE))/(EOMONTH($G$3,0)+1-$G$3)*BR252,(((VLOOKUP(O252,звания!$D$2:$E$62,2,FALSE))/(EOMONTH($G$3,0)+1-$G$3))*BO252)+(VLOOKUP(BQ252,звания!$D$2:$E$62,2,FALSE))/(EOMONTH($G$3,0)+1-$G$3)*BR252+(VLOOKUP(BS252,звания!$D$2:$E$62,2,FALSE))/(EOMONTH($G$3,0)+1-$G$3)*BU252+IF(BT252=0,0,(VLOOKUP(BS252,звания!$D$2:$E$62,2,FALSE))/(EOMONTH($BN$3,0)+1-$BN$3)*BT252-(VLOOKUP(O252,звания!$D$2:$E$62,2,FALSE))/(EOMONTH($BN$3,0)+1-$BN$3)*BT252))))</f>
        <v>2730</v>
      </c>
      <c r="CG252" s="404">
        <f t="shared" si="287"/>
        <v>1665</v>
      </c>
      <c r="CH252" s="404">
        <f>IF(BW252=0,CF252*BX252%,IF(BW252&gt;0,((VLOOKUP(O252,звания!$D$2:$E$62,2,FALSE)/(EOMONTH($G$3,0)+1-$G$3)*BW252)*BX252%)))</f>
        <v>0</v>
      </c>
      <c r="CI252" s="404">
        <f>IF(BY252=0,CF252*BZ252%,IF(BY252&gt;0,(VLOOKUP(O252,звания!$D$2:$E$62,2,FALSE)/(EOMONTH($G$3,0)+1-$G$3)*BO252)*BZ252%)+(VLOOKUP(BS252,звания!$D$2:$E$62,2,FALSE)/(EOMONTH($G$3,0)+1-$G$3)*BU252)*BZ252%)</f>
        <v>0</v>
      </c>
      <c r="CJ252" s="404">
        <f>IF(CA252=0,CF252*CB252%,IF(CA252&gt;0,(VLOOKUP(O252,звания!$D$2:$E$62,2,FALSE)/(EOMONTH($G$3,0)+1-$G$3)*BO252)*CB252%)+(VLOOKUP(BS252,звания!$D$2:$E$62,2,FALSE)/(EOMONTH($G$3,0)+1-$G$3)*BU252)*CB252%)</f>
        <v>0</v>
      </c>
      <c r="CK252" s="404">
        <f>IF(CD252="Д",0,IF(CC252=0,CF252*CD252%,IF(CC252&gt;0,(VLOOKUP(O252,звания!$D$2:$E$62,2,FALSE)/(EOMONTH($G$3,0)+1-$G$3)*BO252)*CD252%)+(VLOOKUP(BS252,звания!$D$2:$E$62,2,FALSE)/(EOMONTH($G$3,0)+1-$G$3)*BU252)*CD252%))</f>
        <v>0</v>
      </c>
      <c r="CL252" s="404">
        <f>IF(BR252&gt;0,((VLOOKUP(C252,звания!$A$2:$B$62,2,FALSE)/(EOMONTH($G$3,0)+1-$G$3)*BO252+VLOOKUP(O252,звания!$D$2:$E$62,2,FALSE)/(EOMONTH($G$3,0)+1-$G$3)*BO252+(VLOOKUP(C252,звания!$A$2:$B$62,2,FALSE)/(EOMONTH($G$3,0)+1-$G$3)*BO252+VLOOKUP(O252,звания!$D$2:$E$62,2,FALSE)/(EOMONTH($G$3,0)+1-$G$3)*BO252)*BV252%)*BN252)+(VLOOKUP(C252,звания!$A$2:$B$62,2,FALSE)/(EOMONTH($G$3,0)+1-$G$3)*BU252+VLOOKUP(BS252,звания!$D$2:$E$62,2,FALSE)/(EOMONTH($G$3,0)+1-$G$3)*BU252+(VLOOKUP(C252,звания!$A$2:$B$62,2,FALSE)/(EOMONTH($G$3,0)+1-$G$3)*BU252+VLOOKUP(BS252,звания!$D$2:$E$62,2,FALSE)/(EOMONTH($G$3,0)+1-$G$3)*BU252)*BV252%)*BN252,(CE252+CF252+CG252)*BN252)</f>
        <v>3246.75</v>
      </c>
      <c r="CM252" s="404"/>
      <c r="CN252" s="404"/>
      <c r="CO252" s="432">
        <f t="shared" si="274"/>
        <v>4</v>
      </c>
      <c r="CP252" s="638"/>
      <c r="CQ252" s="637">
        <f>IF(CF252=0,0,IF((SUM(BH252:BM252)&gt;360),(VLOOKUP(O252,звания!$F$2:$G$62,2,FALSE))/100,VLOOKUP(O252,звания!$F$2:$H$62,3,FALSE)/100))</f>
        <v>3.15</v>
      </c>
      <c r="CR252" s="617">
        <f>IF(B252="Виключений зі списків",IF(AND(BU252=0,360-BH252&lt;0),(VLOOKUP(O252,звания!$D$2:$E$62,2,FALSE))/(EOMONTH($B$3,0)+1-$B$3)*BO252*CQ252,IF(AND(360-BH252&gt;=0,360-BH252&lt;(EOMONTH($B$3,0)+1-$B$3)),(CF252/(EOMONTH($B$3,0)-$B$3+1)*(360-BH252))*CQ252+(CF252/(EOMONTH($B$3,0)-$B$3+1)*((EOMONTH($B$3,0)-$B$3+1)-(360-BH252)))*VLOOKUP(O252,звания!$F$2:$H$62,2,FALSE)/100,((((VLOOKUP(O252,звания!$D$2:$E$62,2,FALSE))/(EOMONTH($B$3,0)+1-$B$3)*BO252*CQ252+(VLOOKUP(BS252,звания!$D$2:$E$62,2,FALSE))/(EOMONTH($B$3,0)+1-$B$3)*BU252*(VLOOKUP(BS252,звания!$F$2:$G$62,2,FALSE)*0.01)+(IF(BT252=0,0,(VLOOKUP(BS252,звания!$D$2:$E$62,2,FALSE)/(EOMONTH($G$3,0)+1-$G$3)*BT252*(VLOOKUP(BS252,звания!$F$2:$G$62,2,FALSE)))*0.01-(VLOOKUP(O252,звания!$D$2:$E$62,2,FALSE)/(EOMONTH($G$3,0)+1-$G$3)*BT252*(VLOOKUP(O252,звания!$F$2:$G$62,2,FALSE)))*0.01)))))/100*(100-CP252))),(IF(AND(BU252=0,360-BH252&lt;0,CP252=0),(VLOOKUP(O252,звания!$D$2:$E$62,2,FALSE))/(EOMONTH($G$3,0)+1-$G$3)*BO252*CQ252,IF(AND(360-BH252&gt;=0,360-BH252&lt;(EOMONTH($G$3,0)+1-$G$3)),(CF252/(EOMONTH($G$3,0)-$G$3+1)*(360-BH252))*CQ252+(CF252/(EOMONTH($G$3,0)-$G$3+1)*((EOMONTH($G$3,0)-$G$3+1)-(360-BH252)))*VLOOKUP(O252,звания!$F$2:$H$62,2,FALSE)/100,((((VLOOKUP(O252,звания!$D$2:$E$62,2,FALSE))/(EOMONTH($G$3,0)+1-$G$3)*BO252*CQ252+(VLOOKUP(BS252,звания!$D$2:$E$62,2,FALSE))/(EOMONTH($G$3,0)+1-$G$3)*BU252*(VLOOKUP(BS252,звания!$F$2:$G$62,2,FALSE)*0.01)))/100*(100-CP252)+(IF(BT252=0,0,(VLOOKUP(BS252,звания!$D$2:$E$62,2,FALSE)/(EOMONTH($BN$3,0)+1-$BN$3)*BT252*(VLOOKUP(BS252,звания!$F$2:$G$62,2,FALSE)))*0.01-(VLOOKUP(O252,звания!$D$2:$E$62,2,FALSE)/(EOMONTH($BN$3,0)+1-$BN$3)*BT252*(VLOOKUP(O252,звания!$F$2:$G$62,2,FALSE)))*0.01)))))))</f>
        <v>8599.5</v>
      </c>
      <c r="CS252" s="416">
        <f t="shared" si="308"/>
        <v>16841.25</v>
      </c>
      <c r="CT252" s="403"/>
      <c r="CU252" s="403"/>
      <c r="CV252" s="404">
        <f t="shared" si="275"/>
        <v>672.35</v>
      </c>
      <c r="CW252" s="426">
        <f t="shared" si="322"/>
        <v>17513.599999999999</v>
      </c>
      <c r="CX252" s="404">
        <f t="shared" si="309"/>
        <v>3152.45</v>
      </c>
      <c r="CY252" s="1174">
        <v>5</v>
      </c>
      <c r="CZ252" s="404">
        <f t="shared" si="312"/>
        <v>215.79</v>
      </c>
      <c r="DA252" s="404"/>
      <c r="DB252" s="403"/>
      <c r="DC252" s="404"/>
      <c r="DD252" s="426">
        <f t="shared" si="296"/>
        <v>3368.24</v>
      </c>
      <c r="DE252" s="426">
        <f t="shared" si="301"/>
        <v>3705.08</v>
      </c>
      <c r="DF252" s="404">
        <f t="shared" si="272"/>
        <v>3152.45</v>
      </c>
      <c r="DG252" s="426">
        <f t="shared" si="320"/>
        <v>17297.810000000001</v>
      </c>
      <c r="DH252" s="426">
        <f t="shared" si="321"/>
        <v>0</v>
      </c>
      <c r="DI252" s="421"/>
      <c r="DJ252" s="422" t="str">
        <f t="shared" si="323"/>
        <v xml:space="preserve">30 від 01.03   </v>
      </c>
      <c r="DK252" s="113" t="s">
        <v>1228</v>
      </c>
      <c r="DL252" s="28" t="s">
        <v>1229</v>
      </c>
      <c r="DM252" s="28" t="s">
        <v>1096</v>
      </c>
      <c r="DN252" s="28" t="s">
        <v>916</v>
      </c>
      <c r="DO252" s="900">
        <v>2562916295</v>
      </c>
      <c r="DP252" s="888"/>
      <c r="DQ252" s="817"/>
      <c r="DR252" s="818"/>
      <c r="DS252" s="819"/>
      <c r="DT252" s="820"/>
      <c r="DU252" s="124"/>
      <c r="DV252" s="122"/>
      <c r="DX252" s="84"/>
      <c r="DY252" s="84"/>
      <c r="DZ252" s="105"/>
      <c r="EH252" s="543">
        <f t="shared" si="276"/>
        <v>2</v>
      </c>
      <c r="EI252" s="404" t="str">
        <f t="shared" si="277"/>
        <v>ст. м-с</v>
      </c>
      <c r="EJ252" s="29" t="str">
        <f t="shared" si="278"/>
        <v>Генчєв В.М.</v>
      </c>
      <c r="EK252" s="50"/>
      <c r="EL252" s="29"/>
      <c r="EM252" s="50"/>
      <c r="EN252" s="50"/>
      <c r="EO252" s="50"/>
      <c r="EP252" s="29"/>
    </row>
    <row r="253" spans="1:146" ht="17.45" hidden="1" customHeight="1">
      <c r="A253" s="446">
        <v>247</v>
      </c>
      <c r="B253" s="937" t="s">
        <v>862</v>
      </c>
      <c r="C253" s="911"/>
      <c r="D253" s="416">
        <f t="shared" si="265"/>
        <v>0</v>
      </c>
      <c r="E253" s="416"/>
      <c r="F253" s="417"/>
      <c r="G253" s="406" t="str">
        <f t="shared" si="344"/>
        <v>0.0.0</v>
      </c>
      <c r="H253" s="407" t="str">
        <f t="shared" ref="H253:H258" si="347">CONCATENATE(INT((BH253)/360),".",INT(MOD((BH253),360)/30),".",MOD(MOD((BH253),360),30))</f>
        <v>0.0.0</v>
      </c>
      <c r="I253" s="407" t="s">
        <v>477</v>
      </c>
      <c r="J253" s="407" t="str">
        <f t="shared" si="334"/>
        <v>0.0.0</v>
      </c>
      <c r="K253" s="407" t="str">
        <f t="shared" si="335"/>
        <v>0.0.0</v>
      </c>
      <c r="L253" s="407" t="str">
        <f t="shared" si="336"/>
        <v>0.0.0</v>
      </c>
      <c r="M253" s="407" t="str">
        <f t="shared" si="337"/>
        <v>0.0.0</v>
      </c>
      <c r="N253" s="408" t="str">
        <f t="shared" ref="N253:N258" si="348">CONCATENATE(IF(INT(INT(DAYS360(BF253,BG253,1)/30)/24)&gt;=2,2,INT(INT(DAYS360(BF253,BG253,1)/30)/24)),".",IF(AND(INT(INT(DAYS360(BF253,BG253,1)/30)/24)&gt;=2,MOD(INT(BM253/30),12)&gt;=6),6,IF(ISODD(MOD(INT(DAYS360(BF253,BG253,1)/30),12)),MOD(INT(DAYS360(BF253,BG253,1)/60),12),MOD(INT(BM253/30),12))),".",IF(AND(INT(INT(DAYS360(BF253,BG253,1)/30)/24)&gt;=2,MOD(INT(BM253/30),12)&gt;=6),0,IF(ISODD(MOD(INT(DAYS360(BF253,BG253,1)/30),12)),INT((MOD(DAYS360(BF253,BG253,1),30)/2+15)),INT(MOD(DAYS360(BF253,BG253,1),30)/2))))</f>
        <v>0.0.0</v>
      </c>
      <c r="O253" s="942">
        <v>1</v>
      </c>
      <c r="P253" s="417"/>
      <c r="Q253" s="417"/>
      <c r="R253" s="417"/>
      <c r="S253" s="417"/>
      <c r="T253" s="417"/>
      <c r="U253" s="417"/>
      <c r="V253" s="714"/>
      <c r="W253" s="714"/>
      <c r="X253" s="417"/>
      <c r="Y253" s="417"/>
      <c r="Z253" s="714"/>
      <c r="AA253" s="714"/>
      <c r="AB253" s="417"/>
      <c r="AC253" s="417"/>
      <c r="AD253" s="714"/>
      <c r="AE253" s="714"/>
      <c r="AF253" s="417"/>
      <c r="AG253" s="417"/>
      <c r="AH253" s="714"/>
      <c r="AI253" s="714"/>
      <c r="AJ253" s="417"/>
      <c r="AK253" s="417"/>
      <c r="AL253" s="714"/>
      <c r="AM253" s="714"/>
      <c r="AN253" s="417"/>
      <c r="AO253" s="417"/>
      <c r="AP253" s="714"/>
      <c r="AQ253" s="714"/>
      <c r="AR253" s="417"/>
      <c r="AS253" s="417"/>
      <c r="AT253" s="714"/>
      <c r="AU253" s="714"/>
      <c r="AV253" s="417"/>
      <c r="AW253" s="417"/>
      <c r="AX253" s="716"/>
      <c r="AY253" s="716"/>
      <c r="AZ253" s="635"/>
      <c r="BA253" s="635"/>
      <c r="BB253" s="716"/>
      <c r="BC253" s="716"/>
      <c r="BD253" s="635"/>
      <c r="BE253" s="635"/>
      <c r="BF253" s="717"/>
      <c r="BG253" s="717"/>
      <c r="BH253" s="432">
        <f t="shared" si="310"/>
        <v>0</v>
      </c>
      <c r="BI253" s="432">
        <f t="shared" si="339"/>
        <v>0</v>
      </c>
      <c r="BJ253" s="432">
        <f t="shared" si="340"/>
        <v>0</v>
      </c>
      <c r="BK253" s="432">
        <f t="shared" si="341"/>
        <v>0</v>
      </c>
      <c r="BL253" s="432">
        <f t="shared" si="342"/>
        <v>0</v>
      </c>
      <c r="BM253" s="436">
        <f t="shared" ref="BM253:BM307" si="349">IF(DAYS360(BF253,BG253)&gt;=1800,1800/2,(DAYS360(BF253,BG253,1))/2)</f>
        <v>0</v>
      </c>
      <c r="BN253" s="462">
        <v>0.65</v>
      </c>
      <c r="BO253" s="427">
        <f t="shared" si="311"/>
        <v>28</v>
      </c>
      <c r="BP253" s="774"/>
      <c r="BQ253" s="700"/>
      <c r="BR253" s="419"/>
      <c r="BS253" s="700"/>
      <c r="BT253" s="700"/>
      <c r="BU253" s="700"/>
      <c r="BV253" s="427">
        <f t="shared" si="346"/>
        <v>0</v>
      </c>
      <c r="BW253" s="419"/>
      <c r="BX253" s="782"/>
      <c r="BY253" s="419"/>
      <c r="BZ253" s="432"/>
      <c r="CA253" s="419"/>
      <c r="CB253" s="427"/>
      <c r="CC253" s="419"/>
      <c r="CD253" s="427"/>
      <c r="CE253" s="404">
        <f>IF(OR(C253=0,CD253="Д"),0,IF(AND(C253&gt;0,E253=0),VLOOKUP(C253,звания!A:B,2,FALSE)/((EOMONTH($G$3,0)+1)-$G$3)*BO253+VLOOKUP(C253,звания!A:B,2,FALSE)/((EOMONTH($G$3,0)+1)-$G$3)*BR253+VLOOKUP(C253,звания!A:B,2,FALSE)/((EOMONTH($G$3,0)+1)-$G$3)*BU253,IF(AND(C253&gt;0,E253&gt;0,F253&gt;=$G$3,BO253=(EOMONTH($G$3,0)+1)-$G$3),(VLOOKUP(E253,звания!A:B,2,FALSE)/(EOMONTH($G$3,0)-$G$3+1))*(F253-$G$3)+(VLOOKUP(C253,звания!A:B,2,FALSE)/(EOMONTH($G$3,0)-$G$3+1))*((EOMONTH($G$3,0)-$G$3+1)-(F253-$G$3)),IF(AND(C253&gt;0,E253&gt;0,F253&gt;$G$3,BO253&lt;(EOMONTH($G$3,0)+1)-$G$3,BO253&lt;&gt;0),VLOOKUP(E253,звания!A:B,2,FALSE)/((EOMONTH($G$3,0)+1)-$G$3)*((F253-$G$3)-(((EOMONTH($G$3,0)+1)-$G$3)-BO253-BU253-BR253))+VLOOKUP(C253,звания!A:B,2,FALSE)/((EOMONTH($G$3,0)+1)-$G$3)*(((EOMONTH($G$3,0)+1)-F253)),IF(F253&lt;$G$3,(VLOOKUP(C253,звания!A:B,2,FALSE)-VLOOKUP(E253,звания!A:B,2,FALSE))/((EOMONTH($BN$3,0)+1)-$BN$3)*(EOMONTH($BN$3,0)+1-F253)+VLOOKUP(C253,звания!A:B,2,FALSE)/((EOMONTH($G$3,0)+1)-$G$3)*BO253+VLOOKUP(C253,звания!A:B,2,FALSE)/((EOMONTH($G$3,0)+1)-$G$3)*BU253+VLOOKUP(C253,звания!A:B,2,FALSE)/((EOMONTH($G$3,0)+1)-$G$3)*BR253,0)))))</f>
        <v>0</v>
      </c>
      <c r="CF253" s="404">
        <f>IF(OR(CD253="Д",C253=0),0,IF(B253="Виключений зі списків",IF(BS253=0,(VLOOKUP(O253,звания!$D$2:$E$62,2,FALSE))/(EOMONTH($B$3,0)+1-$B$3)*BO253+(VLOOKUP(BQ253,звания!$D$2:$E$62,2,FALSE))/(EOMONTH($B$3,0)+1-$B$3)*BR253,(((VLOOKUP(O253,звания!$D$2:$E$62,2,FALSE))/(EOMONTH($B$3,0)+1-$B$3))*BO253)+(VLOOKUP(BQ253,звания!$D$2:$E$62,2,FALSE))/(EOMONTH($B$3,0)+1-$B$3)*BR253+(VLOOKUP(BS253,звания!$D$2:$E$62,2,FALSE))/(EOMONTH($B$3,0)+1-$B$3)*BU253),IF(BS253=0,(VLOOKUP(O253,звания!$D$2:$E$62,2,FALSE))/(EOMONTH($G$3,0)+1-$G$3)*BO253+(VLOOKUP(BQ253,звания!$D$2:$E$62,2,FALSE))/(EOMONTH($G$3,0)+1-$G$3)*BR253,(((VLOOKUP(O253,звания!$D$2:$E$62,2,FALSE))/(EOMONTH($G$3,0)+1-$G$3))*BO253)+(VLOOKUP(BQ253,звания!$D$2:$E$62,2,FALSE))/(EOMONTH($G$3,0)+1-$G$3)*BR253+(VLOOKUP(BS253,звания!$D$2:$E$62,2,FALSE))/(EOMONTH($G$3,0)+1-$G$3)*BU253+IF(BT253=0,0,(VLOOKUP(BS253,звания!$D$2:$E$62,2,FALSE))/(EOMONTH($BN$3,0)+1-$BN$3)*BT253-(VLOOKUP(O253,звания!$D$2:$E$62,2,FALSE))/(EOMONTH($BN$3,0)+1-$BN$3)*BT253))))</f>
        <v>0</v>
      </c>
      <c r="CG253" s="404">
        <f>IF(AND(SUM(BH253:BM253)&lt;360,((EOMONTH($G$3,0)-$G$3+1+(SUM(BH253:BM253)))&gt;0),SUM(BH253:BM253)+EOMONTH($G$3,0)-$G$3+1&lt;360),(CE253+CF253)*BV253%,IF(SUM(BH253:BM253)+EOMONTH($G$3,0)-$G$3+1&lt;=1800,((CE253+CF253)/(EOMONTH($G$3,0)-$G$3+1))*(360-SUM(BH253:BM253))*BV253%+(((CE253+CF253)/(EOMONTH($G$3,0)-$G$3+1))*((EOMONTH($G$3,0)-$G$3+1)-(360-SUM(BH253:BM253))))*25%,IF(AND(SUM(BH253:BM253)&lt;1800,((EOMONTH($G$3,0)-$G$3+1+SUM(BH253:BM253))&gt;=360),SUM(BH253:BM253)+EOMONTH($G$3,0)-$G$3+1&lt;1800),(CE253+CF253)*BV253%,IF(SUM(BH253:BM253)+EOMONTH($G$3,0)-$G$3+1&lt;=3600,((CE253+CF253)/(EOMONTH($G$3,0)-$G$3+1))*(1800-SUM(BH253:BM253))*BV253%+(((CE253+CF253)/(EOMONTH($G$3,0)-$G$3+1))*((EOMONTH($G$3,0)-$G$3+1)-(1800-SUM(BH253:BM253)))*30%),IF(AND(SUM(BH253:BM253)&lt;3600,((EOMONTH($G$3,0)-$G$3+1+SUM(BH253:BM253))&gt;=1800),SUM(BH253:BM253)+EOMONTH($G$3,0)-$G$3+1&lt;3600),(CE253+CF253)*BV253%,IF(SUM(BH253:BM253)+EOMONTH($G$3,0)-$G$3+1&lt;=5400,((CE253+CF253)/(EOMONTH($G$3,0)-$G$3+1))*(3600-SUM(BH253:BM253))*BV253%+(((CE253+CF253)/(EOMONTH($G$3,0)-$G$3+1))*((EOMONTH($G$3,0)-$G$3+1)-(3600-SUM(BH253:BM253))))*35%,IF(AND(SUM(BH253:BM253)&lt;5400,((EOMONTH($G$3,0)-$G$3+1+SUM(BH253:BM253))&gt;=3600),SUM(BH253:BM253)+EOMONTH($G$3,0)-$G$3+1&lt;5400),(CE253+CF253)*BV253%,IF(SUM(BH253:BM253)+EOMONTH($G$3,0)-$G$3+1&lt;=7200,((CE253+CF253)/(EOMONTH($G$3,0)-$G$3+1))*(5400-SUM(BH253:BM253))*BV253%+(((CE253+CF253)/(EOMONTH($G$3,0)-$G$3+1))*((EOMONTH($G$3,0)-$G$3+1)-(5400-SUM(BH253:BM253))))*40%,IF(AND(SUM(BH253:BM253)&lt;7200,((EOMONTH($G$3,0)-$G$3+1+SUM(BH253:BM253))&gt;=5400),SUM(BH253:BM253)+EOMONTH($G$3,0)-$G$3+1&lt;7200),(CE253+CF253)*BV253%,IF(SUM(BH253:BM253)+EOMONTH($G$3,0)-$G$3+1&lt;=9000,((CE253+CF253)/(EOMONTH($G$3,0)-$G$3+1))*(7200-SUM(BH253:BM253))*BV253%+(((CE253+CF253)/(EOMONTH($G$3,0)-$G$3+1))*((EOMONTH($G$3,0)-$G$3+1)-(7200-SUM(BH253:BM253))))*45%,IF(SUM(BH253:BM253)+EOMONTH($G$3,0)-$G$3+1&gt;=9000,((CE253+CF253)/(EOMONTH($G$3,0)-$G$3+1))*(9000-SUM(BH253:BM253))*BV253%+(((CE253+CF253)/(EOMONTH($G$3,0)-$G$3+1))*((EOMONTH($G$3,0)-$G$3+1)-(9000-SUM(BH253:BM253))))*50%,0)))))))))))</f>
        <v>0</v>
      </c>
      <c r="CH253" s="404">
        <f>IF(BW253=0,CF253*BX253%,IF(BW253&gt;0,((VLOOKUP(O253,звания!$D$2:$E$62,2,FALSE)/(EOMONTH($G$3,0)+1-$G$3)*BW253)*BX253%)))</f>
        <v>0</v>
      </c>
      <c r="CI253" s="404">
        <f>IF(BY253=0,CF253*BZ253%,IF(BY253&gt;0,(VLOOKUP(O253,звания!$D$2:$E$62,2,FALSE)/(EOMONTH($G$3,0)+1-$G$3)*BO253)*BZ253%)+(VLOOKUP(BS253,звания!$D$2:$E$62,2,FALSE)/(EOMONTH($G$3,0)+1-$G$3)*BU253)*BZ253%)</f>
        <v>0</v>
      </c>
      <c r="CJ253" s="404">
        <f>IF(CA253=0,CF253*CB253%,IF(CA253&gt;0,(VLOOKUP(O253,звания!$D$2:$E$62,2,FALSE)/(EOMONTH($G$3,0)+1-$G$3)*BO253)*CB253%)+(VLOOKUP(BS253,звания!$D$2:$E$62,2,FALSE)/(EOMONTH($G$3,0)+1-$G$3)*BU253)*CB253%)</f>
        <v>0</v>
      </c>
      <c r="CK253" s="404">
        <f>IF(CD253="Д",0,IF(CC253=0,CF253*CD253%,IF(CC253&gt;0,(VLOOKUP(O253,звания!$D$2:$E$62,2,FALSE)/(EOMONTH($G$3,0)+1-$G$3)*BO253)*CD253%)+(VLOOKUP(BS253,звания!$D$2:$E$62,2,FALSE)/(EOMONTH($G$3,0)+1-$G$3)*BU253)*CD253%))</f>
        <v>0</v>
      </c>
      <c r="CL253" s="404">
        <f>IF(BR253&gt;0,((VLOOKUP(C253,звания!$A$2:$B$62,2,FALSE)/(EOMONTH($G$3,0)+1-$G$3)*BO253+VLOOKUP(O253,звания!$D$2:$E$62,2,FALSE)/(EOMONTH($G$3,0)+1-$G$3)*BO253+(VLOOKUP(C253,звания!$A$2:$B$62,2,FALSE)/(EOMONTH($G$3,0)+1-$G$3)*BO253+VLOOKUP(O253,звания!$D$2:$E$62,2,FALSE)/(EOMONTH($G$3,0)+1-$G$3)*BO253)*BV253%)*BN253)+(VLOOKUP(C253,звания!$A$2:$B$62,2,FALSE)/(EOMONTH($G$3,0)+1-$G$3)*BU253+VLOOKUP(BS253,звания!$D$2:$E$62,2,FALSE)/(EOMONTH($G$3,0)+1-$G$3)*BU253+(VLOOKUP(C253,звания!$A$2:$B$62,2,FALSE)/(EOMONTH($G$3,0)+1-$G$3)*BU253+VLOOKUP(BS253,звания!$D$2:$E$62,2,FALSE)/(EOMONTH($G$3,0)+1-$G$3)*BU253)*BV253%)*BN253,(CE253+CF253+CG253)*BN253)</f>
        <v>0</v>
      </c>
      <c r="CM253" s="404"/>
      <c r="CN253" s="404"/>
      <c r="CO253" s="432">
        <f t="shared" si="274"/>
        <v>0</v>
      </c>
      <c r="CP253" s="638"/>
      <c r="CQ253" s="637">
        <f>IF(CF253=0,0,IF((SUM(BH253:BM253)&gt;360),(VLOOKUP(O253,звания!$F$2:$G$62,2,FALSE))/100,VLOOKUP(O253,звания!$F$2:$H$62,3,FALSE)/100))</f>
        <v>0</v>
      </c>
      <c r="CR253" s="617">
        <f>IF(B253="Виключений зі списків",IF(AND(BU253=0,360-BH253&lt;0),(VLOOKUP(O253,звания!$D$2:$E$62,2,FALSE))/(EOMONTH($B$3,0)+1-$B$3)*BO253*CQ253,IF(AND(360-BH253&gt;=0,360-BH253&lt;(EOMONTH($B$3,0)+1-$B$3)),(CF253/(EOMONTH($B$3,0)-$B$3+1)*(360-BH253))*CQ253+(CF253/(EOMONTH($B$3,0)-$B$3+1)*((EOMONTH($B$3,0)-$B$3+1)-(360-BH253)))*VLOOKUP(O253,звания!$F$2:$H$62,2,FALSE)/100,((((VLOOKUP(O253,звания!$D$2:$E$62,2,FALSE))/(EOMONTH($B$3,0)+1-$B$3)*BO253*CQ253+(VLOOKUP(BS253,звания!$D$2:$E$62,2,FALSE))/(EOMONTH($B$3,0)+1-$B$3)*BU253*(VLOOKUP(BS253,звания!$F$2:$G$62,2,FALSE)*0.01)+(IF(BT253=0,0,(VLOOKUP(BS253,звания!$D$2:$E$62,2,FALSE)/(EOMONTH($G$3,0)+1-$G$3)*BT253*(VLOOKUP(BS253,звания!$F$2:$G$62,2,FALSE)))*0.01-(VLOOKUP(O253,звания!$D$2:$E$62,2,FALSE)/(EOMONTH($G$3,0)+1-$G$3)*BT253*(VLOOKUP(O253,звания!$F$2:$G$62,2,FALSE)))*0.01)))))/100*(100-CP253))),(IF(AND(BU253=0,360-BH253&lt;0,CP253=0),(VLOOKUP(O253,звания!$D$2:$E$62,2,FALSE))/(EOMONTH($G$3,0)+1-$G$3)*BO253*CQ253,IF(AND(360-BH253&gt;=0,360-BH253&lt;(EOMONTH($G$3,0)+1-$G$3)),(CF253/(EOMONTH($G$3,0)-$G$3+1)*(360-BH253))*CQ253+(CF253/(EOMONTH($G$3,0)-$G$3+1)*((EOMONTH($G$3,0)-$G$3+1)-(360-BH253)))*VLOOKUP(O253,звания!$F$2:$H$62,2,FALSE)/100,((((VLOOKUP(O253,звания!$D$2:$E$62,2,FALSE))/(EOMONTH($G$3,0)+1-$G$3)*BO253*CQ253+(VLOOKUP(BS253,звания!$D$2:$E$62,2,FALSE))/(EOMONTH($G$3,0)+1-$G$3)*BU253*(VLOOKUP(BS253,звания!$F$2:$G$62,2,FALSE)*0.01)))/100*(100-CP253)+(IF(BT253=0,0,(VLOOKUP(BS253,звания!$D$2:$E$62,2,FALSE)/(EOMONTH($BN$3,0)+1-$BN$3)*BT253*(VLOOKUP(BS253,звания!$F$2:$G$62,2,FALSE)))*0.01-(VLOOKUP(O253,звания!$D$2:$E$62,2,FALSE)/(EOMONTH($BN$3,0)+1-$BN$3)*BT253*(VLOOKUP(O253,звания!$F$2:$G$62,2,FALSE)))*0.01)))))))</f>
        <v>0</v>
      </c>
      <c r="CS253" s="416">
        <f t="shared" si="308"/>
        <v>0</v>
      </c>
      <c r="CT253" s="404"/>
      <c r="CU253" s="404"/>
      <c r="CV253" s="403">
        <f t="shared" si="275"/>
        <v>0</v>
      </c>
      <c r="CW253" s="556">
        <f t="shared" si="322"/>
        <v>0</v>
      </c>
      <c r="CX253" s="404">
        <f t="shared" si="309"/>
        <v>0</v>
      </c>
      <c r="CY253" s="404"/>
      <c r="CZ253" s="404">
        <f t="shared" si="312"/>
        <v>0</v>
      </c>
      <c r="DA253" s="404"/>
      <c r="DB253" s="403"/>
      <c r="DC253" s="403"/>
      <c r="DD253" s="421">
        <f t="shared" si="296"/>
        <v>0</v>
      </c>
      <c r="DE253" s="421">
        <f t="shared" si="301"/>
        <v>0</v>
      </c>
      <c r="DF253" s="403">
        <f t="shared" si="272"/>
        <v>0</v>
      </c>
      <c r="DG253" s="421">
        <f t="shared" si="320"/>
        <v>0</v>
      </c>
      <c r="DH253" s="421">
        <f t="shared" si="321"/>
        <v>0</v>
      </c>
      <c r="DI253" s="421"/>
      <c r="DJ253" s="433"/>
      <c r="DK253" s="113"/>
      <c r="DL253" s="28"/>
      <c r="DM253" s="28"/>
      <c r="DN253" s="28"/>
      <c r="DO253" s="903"/>
      <c r="DP253" s="888"/>
      <c r="DQ253" s="817"/>
      <c r="DR253" s="818"/>
      <c r="DS253" s="819"/>
      <c r="DT253" s="820"/>
      <c r="DU253" s="124"/>
      <c r="DV253" s="110"/>
      <c r="DX253" s="84"/>
      <c r="DY253" s="84"/>
      <c r="DZ253" s="105"/>
      <c r="EH253" s="543">
        <f t="shared" si="276"/>
        <v>0</v>
      </c>
      <c r="EI253" s="404">
        <f t="shared" si="277"/>
        <v>0</v>
      </c>
      <c r="EJ253" s="29">
        <f t="shared" si="278"/>
        <v>0</v>
      </c>
      <c r="EK253" s="50"/>
      <c r="EL253" s="29"/>
      <c r="EM253" s="50"/>
      <c r="EN253" s="50"/>
      <c r="EO253" s="50"/>
      <c r="EP253" s="30"/>
    </row>
    <row r="254" spans="1:146" ht="17.45" customHeight="1">
      <c r="A254" s="650">
        <v>248</v>
      </c>
      <c r="B254" s="878" t="s">
        <v>862</v>
      </c>
      <c r="C254" s="911" t="s">
        <v>707</v>
      </c>
      <c r="D254" s="404" t="str">
        <f>DK254</f>
        <v>Гега Б.В.</v>
      </c>
      <c r="E254" s="416"/>
      <c r="F254" s="417"/>
      <c r="G254" s="409" t="str">
        <f t="shared" si="344"/>
        <v>2.0.0</v>
      </c>
      <c r="H254" s="407" t="str">
        <f>CONCATENATE(INT((BH254)/360),".",INT(MOD((BH254),360)/30),".",MOD(MOD((BH254),360),30))</f>
        <v>2.0.0</v>
      </c>
      <c r="I254" s="407" t="str">
        <f t="shared" si="345"/>
        <v>2.0.0</v>
      </c>
      <c r="J254" s="407" t="str">
        <f>CONCATENATE(INT(BI254/360),".",MOD(INT(BI254/30),12),".",MOD(INT(BI254),30))</f>
        <v>0.0.0</v>
      </c>
      <c r="K254" s="407" t="str">
        <f>CONCATENATE(INT(BJ254/360),".",MOD(INT(BJ254/30),12),".",MOD(INT(BJ254),30))</f>
        <v>0.0.0</v>
      </c>
      <c r="L254" s="407" t="str">
        <f>CONCATENATE(INT(BK254/360),".",MOD(INT(BK254/30),12),".",MOD(INT(BK254),30))</f>
        <v>0.0.0</v>
      </c>
      <c r="M254" s="407" t="str">
        <f>CONCATENATE(INT(BL254/360),".",MOD(INT(BL254/30),12),".",MOD(INT(BL254),30))</f>
        <v>0.0.0</v>
      </c>
      <c r="N254" s="408" t="str">
        <f>CONCATENATE(IF(INT(INT(DAYS360(BF254,BG254,1)/30)/24)&gt;=2,2,INT(INT(DAYS360(BF254,BG254,1)/30)/24)),".",IF(AND(INT(INT(DAYS360(BF254,BG254,1)/30)/24)&gt;=2,MOD(INT(BM254/30),12)&gt;=6),6,IF(ISODD(MOD(INT(DAYS360(BF254,BG254,1)/30),12)),MOD(INT(DAYS360(BF254,BG254,1)/60),12),MOD(INT(BM254/30),12))),".",IF(AND(INT(INT(DAYS360(BF254,BG254,1)/30)/24)&gt;=2,MOD(INT(BM254/30),12)&gt;=6),0,IF(ISODD(MOD(INT(DAYS360(BF254,BG254,1)/30),12)),INT((MOD(DAYS360(BF254,BG254,1),30)/2+15)),INT(MOD(DAYS360(BF254,BG254,1),30)/2))))</f>
        <v>0.0.0</v>
      </c>
      <c r="O254" s="930">
        <v>1</v>
      </c>
      <c r="P254" s="417">
        <v>43862</v>
      </c>
      <c r="Q254" s="417"/>
      <c r="R254" s="417"/>
      <c r="S254" s="417"/>
      <c r="T254" s="417"/>
      <c r="U254" s="417"/>
      <c r="V254" s="714"/>
      <c r="W254" s="714"/>
      <c r="X254" s="417"/>
      <c r="Y254" s="417"/>
      <c r="Z254" s="714"/>
      <c r="AA254" s="714"/>
      <c r="AB254" s="417"/>
      <c r="AC254" s="417"/>
      <c r="AD254" s="714"/>
      <c r="AE254" s="714"/>
      <c r="AF254" s="417"/>
      <c r="AG254" s="417"/>
      <c r="AH254" s="714"/>
      <c r="AI254" s="714"/>
      <c r="AJ254" s="417"/>
      <c r="AK254" s="417"/>
      <c r="AL254" s="714"/>
      <c r="AM254" s="714"/>
      <c r="AN254" s="417"/>
      <c r="AO254" s="417"/>
      <c r="AP254" s="714"/>
      <c r="AQ254" s="714"/>
      <c r="AR254" s="417"/>
      <c r="AS254" s="417"/>
      <c r="AT254" s="714"/>
      <c r="AU254" s="714"/>
      <c r="AV254" s="417"/>
      <c r="AW254" s="417"/>
      <c r="AX254" s="716"/>
      <c r="AY254" s="716"/>
      <c r="AZ254" s="635"/>
      <c r="BA254" s="635"/>
      <c r="BB254" s="716"/>
      <c r="BC254" s="716"/>
      <c r="BD254" s="635"/>
      <c r="BE254" s="635"/>
      <c r="BF254" s="717"/>
      <c r="BG254" s="717"/>
      <c r="BH254" s="432">
        <f t="shared" si="310"/>
        <v>720</v>
      </c>
      <c r="BI254" s="432">
        <f>(IF(OR(W254&gt;$G$3,W254=0),IF(OR(V254=0,V254&gt;$G$3),0,DAYS360(V254,$G$3,1)),(DAYS360(V254,W254,1)))+IF(OR(Y254&gt;$G$3,Y254=0),IF(OR(X254=0,X254&gt;$G$3),0,DAYS360(X254,$G$3,1)),(DAYS360(X254,Y254,1)))+IF(OR(AA254&gt;$G$3,AA254=0),IF(OR(Z254=0,Z254&gt;$G$3),0,DAYS360(Z254,$G$3,1)),(DAYS360(Z254,AA254,1)))+IF(OR(AC254&gt;$G$3,AC254=0),IF(OR(AB254=0,AB254&gt;$G$3),0,DAYS360(AB254,$G$3,1)),(DAYS360(AB254,AC254,1)))+IF(OR(AE254&gt;$G$3,AE254=0),IF(OR(AD254=0,AD254&gt;$G$3),0,DAYS360(AD254,$G$3,1)),(DAYS360(AD254,AE254,1)))+IF(OR(AG254&gt;$G$3,AG254=0),IF(OR(AF254=0,AF254&gt;$G$3),0,DAYS360(AF254,$G$3,1)),(DAYS360(AF254,AG254,1)))+IF(OR(AI254&gt;$G$3,AI254=0),IF(OR(AH254=0,AH254&gt;$G$3),0,DAYS360(AH254,$G$3,1)),(DAYS360(AH254,AI254,1)))+IF(OR(AK254&gt;$G$3,AK254=0),IF(OR(AJ254=0,AJ254&gt;$G$3),0,DAYS360(AJ254,$G$3,1)),(DAYS360(AJ254,AK254,1)))+IF(OR(AM254&gt;$G$3,AM254=0),IF(OR(AL254=0,AL254&gt;$G$3),0,DAYS360(AL254,$G$3,1)),(DAYS360(AL254,AM254,1)))+IF(OR(AO254&gt;$G$3,AO254=0),IF(OR(AN254=0,AN254&gt;$G$3),0,DAYS360(AN254,$G$3,1)),(DAYS360(AN254,AO254,1)))+IF(OR(AQ254&gt;$G$3,AQ254=0),IF(OR(AP254=0,AP254&gt;$G$3),0,DAYS360(AP254,$G$3,1)),(DAYS360(AP254,AQ254,1)))+IF(OR(AS254&gt;$G$3,AS254=0),IF(OR(AR254=0,AR254&gt;$G$3),0,DAYS360(AR254,$G$3,1)),(DAYS360(AR254,AS254,1)))+IF(OR(AU254&gt;$G$3,AU254=0),IF(OR(AT254=0,AT254&gt;$G$3),0,DAYS360(AT254,$G$3,1)),(DAYS360(AT254,AU254,1)))+IF(OR(AW254&gt;$G$3,AW254=0),IF(OR(AV254=0,AV254&gt;$G$3),0,DAYS360(AV254,$G$3,1)),(DAYS360(AV254,AW254,1))))*2</f>
        <v>0</v>
      </c>
      <c r="BJ254" s="432">
        <f>(IF(OR(AY254&gt;$G$3,AY254=0),IF(OR(AX254=0,AX254&gt;$G$3),0,DAYS360(AX254,$G$3,1)),(DAYS360(AX254,AY254,1)))+IF(OR(BA254&gt;$G$3,BA254=0),IF(OR(AZ254=0,AZ254&gt;$G$3),0,DAYS360(AZ254,$G$3,1)),(DAYS360(AZ254,BA254,1))))/2</f>
        <v>0</v>
      </c>
      <c r="BK254" s="432">
        <f>(IF(OR(BC254&gt;$G$3,BC254=0),IF(OR(BB254=0,BB254&gt;$G$3),0,DAYS360(BB254,$G$3,1)),(DAYS360(BB254,BC254,1))))</f>
        <v>0</v>
      </c>
      <c r="BL254" s="432">
        <f>(IF(OR(BE254&gt;$G$3,BE254=0),IF(OR(BD254=0,BD254&gt;$G$3),0,DAYS360(BD254,$G$3,1)),(DAYS360(BD254,BE254,1))))/3</f>
        <v>0</v>
      </c>
      <c r="BM254" s="436">
        <f>IF(DAYS360(BF254,BG254)&gt;=1800,1800/2,(DAYS360(BF254,BG254,1))/2)</f>
        <v>0</v>
      </c>
      <c r="BN254" s="462">
        <v>0.65</v>
      </c>
      <c r="BO254" s="427">
        <f t="shared" si="311"/>
        <v>28</v>
      </c>
      <c r="BP254" s="725"/>
      <c r="BQ254" s="700"/>
      <c r="BR254" s="419"/>
      <c r="BS254" s="700"/>
      <c r="BT254" s="700"/>
      <c r="BU254" s="700"/>
      <c r="BV254" s="427">
        <f>IF((BH254+BI254+BJ254+BK254+BL254+BM254)&lt;360,0,IF(AND((BH254+BI254+BJ254+BK254+BL254+BM254)&gt;=360,(BH254+BI254+BJ254+BK254+BL254+BM254)&lt;1800),25,IF(AND((BH254+BI254+BJ254+BK254+BL254+BM254)&gt;=1800,(BH254+BI254+BJ254+BK254+BL254+BM254)&lt;3600),30,IF(AND((BH254+BI254+BJ254+BK254+BL254+BM254)&gt;=3600,(BH254+BI254+BJ254+BK254+BL254+BM254)&lt;5400),35,IF(AND((BH254+BI254+BJ254+BK254+BL254+BM254)&gt;=5400,(BH254+BI254+BJ254+BK254+BL254+BM254)&lt;7200),40,IF(AND((BH254+BI254+BJ254+BK254+BL254+BM254)&gt;=7200,(BH254+BI254+BJ254+BK254+BL254+BM254)&lt;9000),45,IF((BH254+BI254+BJ254+BK254+BL254+BM254)&gt;=9000,50,"ПРОВЕРЬ")))))))</f>
        <v>25</v>
      </c>
      <c r="BW254" s="427"/>
      <c r="BX254" s="427"/>
      <c r="BY254" s="419"/>
      <c r="BZ254" s="432"/>
      <c r="CA254" s="419"/>
      <c r="CB254" s="427"/>
      <c r="CC254" s="419"/>
      <c r="CD254" s="427"/>
      <c r="CE254" s="404">
        <f>IF(OR(C254=0,CD254="Д"),0,IF(AND(C254&gt;0,E254=0),VLOOKUP(C254,звания!A:B,2,FALSE)/((EOMONTH($G$3,0)+1)-$G$3)*BO254+VLOOKUP(C254,звания!A:B,2,FALSE)/((EOMONTH($G$3,0)+1)-$G$3)*BR254+VLOOKUP(C254,звания!A:B,2,FALSE)/((EOMONTH($G$3,0)+1)-$G$3)*BU254,IF(AND(C254&gt;0,E254&gt;0,F254&gt;=$G$3,BO254=(EOMONTH($G$3,0)+1)-$G$3),(VLOOKUP(E254,звания!A:B,2,FALSE)/(EOMONTH($G$3,0)-$G$3+1))*(F254-$G$3)+(VLOOKUP(C254,звания!A:B,2,FALSE)/(EOMONTH($G$3,0)-$G$3+1))*((EOMONTH($G$3,0)-$G$3+1)-(F254-$G$3)),IF(AND(C254&gt;0,E254&gt;0,F254&gt;$G$3,BO254&lt;(EOMONTH($G$3,0)+1)-$G$3,BO254&lt;&gt;0),VLOOKUP(E254,звания!A:B,2,FALSE)/((EOMONTH($G$3,0)+1)-$G$3)*((F254-$G$3)-(((EOMONTH($G$3,0)+1)-$G$3)-BO254-BU254-BR254))+VLOOKUP(C254,звания!A:B,2,FALSE)/((EOMONTH($G$3,0)+1)-$G$3)*(((EOMONTH($G$3,0)+1)-F254)),IF(F254&lt;$G$3,(VLOOKUP(C254,звания!A:B,2,FALSE)-VLOOKUP(E254,звания!A:B,2,FALSE))/((EOMONTH($BN$3,0)+1)-$BN$3)*(EOMONTH($BN$3,0)+1-F254)+VLOOKUP(C254,звания!A:B,2,FALSE)/((EOMONTH($G$3,0)+1)-$G$3)*BO254+VLOOKUP(C254,звания!A:B,2,FALSE)/((EOMONTH($G$3,0)+1)-$G$3)*BU254+VLOOKUP(C254,звания!A:B,2,FALSE)/((EOMONTH($G$3,0)+1)-$G$3)*BR254,0)))))</f>
        <v>600</v>
      </c>
      <c r="CF254" s="404">
        <f>IF(OR(CD254="Д",C254=0),0,IF(B254="Виключений зі списків",IF(BS254=0,(VLOOKUP(O254,звания!$D$2:$E$62,2,FALSE))/(EOMONTH($B$3,0)+1-$B$3)*BO254+(VLOOKUP(BQ254,звания!$D$2:$E$62,2,FALSE))/(EOMONTH($B$3,0)+1-$B$3)*BR254,(((VLOOKUP(O254,звания!$D$2:$E$62,2,FALSE))/(EOMONTH($B$3,0)+1-$B$3))*BO254)+(VLOOKUP(BQ254,звания!$D$2:$E$62,2,FALSE))/(EOMONTH($B$3,0)+1-$B$3)*BR254+(VLOOKUP(BS254,звания!$D$2:$E$62,2,FALSE))/(EOMONTH($B$3,0)+1-$B$3)*BU254),IF(BS254=0,(VLOOKUP(O254,звания!$D$2:$E$62,2,FALSE))/(EOMONTH($G$3,0)+1-$G$3)*BO254+(VLOOKUP(BQ254,звания!$D$2:$E$62,2,FALSE))/(EOMONTH($G$3,0)+1-$G$3)*BR254,(((VLOOKUP(O254,звания!$D$2:$E$62,2,FALSE))/(EOMONTH($G$3,0)+1-$G$3))*BO254)+(VLOOKUP(BQ254,звания!$D$2:$E$62,2,FALSE))/(EOMONTH($G$3,0)+1-$G$3)*BR254+(VLOOKUP(BS254,звания!$D$2:$E$62,2,FALSE))/(EOMONTH($G$3,0)+1-$G$3)*BU254+IF(BT254=0,0,(VLOOKUP(BS254,звания!$D$2:$E$62,2,FALSE))/(EOMONTH($BN$3,0)+1-$BN$3)*BT254-(VLOOKUP(O254,звания!$D$2:$E$62,2,FALSE))/(EOMONTH($BN$3,0)+1-$BN$3)*BT254))))</f>
        <v>2470</v>
      </c>
      <c r="CG254" s="404">
        <f t="shared" ref="CG254:CG304" si="350">IF(AND(SUM(BH254:BM254)&lt;360,((EOMONTH($G$3,0)-$G$3+1+(SUM(BH254:BM254)))&gt;0),SUM(BH254:BM254)+EOMONTH($G$3,0)-$G$3+1&lt;360),(CE254+CF254)*BV254%,IF(SUM(BH254:BM254)+EOMONTH($G$3,0)-$G$3+1&lt;=1800,((CE254+CF254)/(EOMONTH($G$3,0)-$G$3+1))*(360-SUM(BH254:BM254))*BV254%+(((CE254+CF254)/(EOMONTH($G$3,0)-$G$3+1))*((EOMONTH($G$3,0)-$G$3+1)-(360-SUM(BH254:BM254))))*25%,IF(AND(SUM(BH254:BM254)&lt;1800,((EOMONTH($G$3,0)-$G$3+1+SUM(BH254:BM254))&gt;=360),SUM(BH254:BM254)+EOMONTH($G$3,0)-$G$3+1&lt;1800),(CE254+CF254)*BV254%,IF(SUM(BH254:BM254)+EOMONTH($G$3,0)-$G$3+1&lt;=3600,((CE254+CF254)/(EOMONTH($G$3,0)-$G$3+1))*(1800-SUM(BH254:BM254))*BV254%+(((CE254+CF254)/(EOMONTH($G$3,0)-$G$3+1))*((EOMONTH($G$3,0)-$G$3+1)-(1800-SUM(BH254:BM254)))*30%),IF(AND(SUM(BH254:BM254)&lt;3600,((EOMONTH($G$3,0)-$G$3+1+SUM(BH254:BM254))&gt;=1800),SUM(BH254:BM254)+EOMONTH($G$3,0)-$G$3+1&lt;3600),(CE254+CF254)*BV254%,IF(SUM(BH254:BM254)+EOMONTH($G$3,0)-$G$3+1&lt;=5400,((CE254+CF254)/(EOMONTH($G$3,0)-$G$3+1))*(3600-SUM(BH254:BM254))*BV254%+(((CE254+CF254)/(EOMONTH($G$3,0)-$G$3+1))*((EOMONTH($G$3,0)-$G$3+1)-(3600-SUM(BH254:BM254))))*35%,IF(AND(SUM(BH254:BM254)&lt;5400,((EOMONTH($G$3,0)-$G$3+1+SUM(BH254:BM254))&gt;=3600),SUM(BH254:BM254)+EOMONTH($G$3,0)-$G$3+1&lt;5400),(CE254+CF254)*BV254%,IF(SUM(BH254:BM254)+EOMONTH($G$3,0)-$G$3+1&lt;=7200,((CE254+CF254)/(EOMONTH($G$3,0)-$G$3+1))*(5400-SUM(BH254:BM254))*BV254%+(((CE254+CF254)/(EOMONTH($G$3,0)-$G$3+1))*((EOMONTH($G$3,0)-$G$3+1)-(5400-SUM(BH254:BM254))))*40%,IF(AND(SUM(BH254:BM254)&lt;7200,((EOMONTH($G$3,0)-$G$3+1+SUM(BH254:BM254))&gt;=5400),SUM(BH254:BM254)+EOMONTH($G$3,0)-$G$3+1&lt;7200),(CE254+CF254)*BV254%,IF(SUM(BH254:BM254)+EOMONTH($G$3,0)-$G$3+1&lt;=9000,((CE254+CF254)/(EOMONTH($G$3,0)-$G$3+1))*(7200-SUM(BH254:BM254))*BV254%+(((CE254+CF254)/(EOMONTH($G$3,0)-$G$3+1))*((EOMONTH($G$3,0)-$G$3+1)-(7200-SUM(BH254:BM254))))*45%,IF(SUM(BH254:BM254)+EOMONTH($G$3,0)-$G$3+1&gt;=9000,((CE254+CF254)/(EOMONTH($G$3,0)-$G$3+1))*(9000-SUM(BH254:BM254))*BV254%+(((CE254+CF254)/(EOMONTH($G$3,0)-$G$3+1))*((EOMONTH($G$3,0)-$G$3+1)-(9000-SUM(BH254:BM254))))*50%,0)))))))))))</f>
        <v>767.5</v>
      </c>
      <c r="CH254" s="404">
        <f>IF(BW254=0,CF254*BX254%,IF(BW254&gt;0,((VLOOKUP(O254,звания!$D$2:$E$62,2,FALSE)/(EOMONTH($G$3,0)+1-$G$3)*BW254)*BX254%)))</f>
        <v>0</v>
      </c>
      <c r="CI254" s="404">
        <f>IF(BY254=0,CF254*BZ254%,IF(BY254&gt;0,(VLOOKUP(O254,звания!$D$2:$E$62,2,FALSE)/(EOMONTH($G$3,0)+1-$G$3)*BO254)*BZ254%)+(VLOOKUP(BS254,звания!$D$2:$E$62,2,FALSE)/(EOMONTH($G$3,0)+1-$G$3)*BU254)*BZ254%)</f>
        <v>0</v>
      </c>
      <c r="CJ254" s="404">
        <f>IF(CA254=0,CF254*CB254%,IF(CA254&gt;0,(VLOOKUP(O254,звания!$D$2:$E$62,2,FALSE)/(EOMONTH($G$3,0)+1-$G$3)*BO254)*CB254%)+(VLOOKUP(BS254,звания!$D$2:$E$62,2,FALSE)/(EOMONTH($G$3,0)+1-$G$3)*BU254)*CB254%)</f>
        <v>0</v>
      </c>
      <c r="CK254" s="404">
        <f>IF(CD254="Д",0,IF(CC254=0,CF254*CD254%,IF(CC254&gt;0,(VLOOKUP(O254,звания!$D$2:$E$62,2,FALSE)/(EOMONTH($G$3,0)+1-$G$3)*BO254)*CD254%)+(VLOOKUP(BS254,звания!$D$2:$E$62,2,FALSE)/(EOMONTH($G$3,0)+1-$G$3)*BU254)*CD254%))</f>
        <v>0</v>
      </c>
      <c r="CL254" s="404">
        <f>IF(BR254&gt;0,((VLOOKUP(C254,звания!$A$2:$B$62,2,FALSE)/(EOMONTH($G$3,0)+1-$G$3)*BO254+VLOOKUP(O254,звания!$D$2:$E$62,2,FALSE)/(EOMONTH($G$3,0)+1-$G$3)*BO254+(VLOOKUP(C254,звания!$A$2:$B$62,2,FALSE)/(EOMONTH($G$3,0)+1-$G$3)*BO254+VLOOKUP(O254,звания!$D$2:$E$62,2,FALSE)/(EOMONTH($G$3,0)+1-$G$3)*BO254)*BV254%)*BN254)+(VLOOKUP(C254,звания!$A$2:$B$62,2,FALSE)/(EOMONTH($G$3,0)+1-$G$3)*BU254+VLOOKUP(BS254,звания!$D$2:$E$62,2,FALSE)/(EOMONTH($G$3,0)+1-$G$3)*BU254+(VLOOKUP(C254,звания!$A$2:$B$62,2,FALSE)/(EOMONTH($G$3,0)+1-$G$3)*BU254+VLOOKUP(BS254,звания!$D$2:$E$62,2,FALSE)/(EOMONTH($G$3,0)+1-$G$3)*BU254)*BV254%)*BN254,(CE254+CF254+CG254)*BN254)</f>
        <v>2494.38</v>
      </c>
      <c r="CM254" s="404"/>
      <c r="CN254" s="404"/>
      <c r="CO254" s="432">
        <f t="shared" si="274"/>
        <v>4</v>
      </c>
      <c r="CP254" s="638"/>
      <c r="CQ254" s="637">
        <f>IF(CF254=0,0,IF((SUM(BH254:BM254)&gt;360),(VLOOKUP(O254,звания!$F$2:$G$62,2,FALSE))/100,VLOOKUP(O254,звания!$F$2:$H$62,3,FALSE)/100))</f>
        <v>3.26</v>
      </c>
      <c r="CR254" s="617">
        <f>IF(B254="Виключений зі списків",IF(AND(BU254=0,360-BH254&lt;0),(VLOOKUP(O254,звания!$D$2:$E$62,2,FALSE))/(EOMONTH($B$3,0)+1-$B$3)*BO254*CQ254,IF(AND(360-BH254&gt;=0,360-BH254&lt;(EOMONTH($B$3,0)+1-$B$3)),(CF254/(EOMONTH($B$3,0)-$B$3+1)*(360-BH254))*CQ254+(CF254/(EOMONTH($B$3,0)-$B$3+1)*((EOMONTH($B$3,0)-$B$3+1)-(360-BH254)))*VLOOKUP(O254,звания!$F$2:$H$62,2,FALSE)/100,((((VLOOKUP(O254,звания!$D$2:$E$62,2,FALSE))/(EOMONTH($B$3,0)+1-$B$3)*BO254*CQ254+(VLOOKUP(BS254,звания!$D$2:$E$62,2,FALSE))/(EOMONTH($B$3,0)+1-$B$3)*BU254*(VLOOKUP(BS254,звания!$F$2:$G$62,2,FALSE)*0.01)+(IF(BT254=0,0,(VLOOKUP(BS254,звания!$D$2:$E$62,2,FALSE)/(EOMONTH($G$3,0)+1-$G$3)*BT254*(VLOOKUP(BS254,звания!$F$2:$G$62,2,FALSE)))*0.01-(VLOOKUP(O254,звания!$D$2:$E$62,2,FALSE)/(EOMONTH($G$3,0)+1-$G$3)*BT254*(VLOOKUP(O254,звания!$F$2:$G$62,2,FALSE)))*0.01)))))/100*(100-CP254))),(IF(AND(BU254=0,360-BH254&lt;0,CP254=0),(VLOOKUP(O254,звания!$D$2:$E$62,2,FALSE))/(EOMONTH($G$3,0)+1-$G$3)*BO254*CQ254,IF(AND(360-BH254&gt;=0,360-BH254&lt;(EOMONTH($G$3,0)+1-$G$3)),(CF254/(EOMONTH($G$3,0)-$G$3+1)*(360-BH254))*CQ254+(CF254/(EOMONTH($G$3,0)-$G$3+1)*((EOMONTH($G$3,0)-$G$3+1)-(360-BH254)))*VLOOKUP(O254,звания!$F$2:$H$62,2,FALSE)/100,((((VLOOKUP(O254,звания!$D$2:$E$62,2,FALSE))/(EOMONTH($G$3,0)+1-$G$3)*BO254*CQ254+(VLOOKUP(BS254,звания!$D$2:$E$62,2,FALSE))/(EOMONTH($G$3,0)+1-$G$3)*BU254*(VLOOKUP(BS254,звания!$F$2:$G$62,2,FALSE)*0.01)))/100*(100-CP254)+(IF(BT254=0,0,(VLOOKUP(BS254,звания!$D$2:$E$62,2,FALSE)/(EOMONTH($BN$3,0)+1-$BN$3)*BT254*(VLOOKUP(BS254,звания!$F$2:$G$62,2,FALSE)))*0.01-(VLOOKUP(O254,звания!$D$2:$E$62,2,FALSE)/(EOMONTH($BN$3,0)+1-$BN$3)*BT254*(VLOOKUP(O254,звания!$F$2:$G$62,2,FALSE)))*0.01)))))))</f>
        <v>8052.2</v>
      </c>
      <c r="CS254" s="416">
        <f t="shared" si="308"/>
        <v>14384.08</v>
      </c>
      <c r="CT254" s="403"/>
      <c r="CU254" s="403"/>
      <c r="CV254" s="404">
        <f t="shared" si="275"/>
        <v>672.35</v>
      </c>
      <c r="CW254" s="426">
        <f t="shared" si="322"/>
        <v>15056.43</v>
      </c>
      <c r="CX254" s="404">
        <f t="shared" si="309"/>
        <v>2710.16</v>
      </c>
      <c r="CY254" s="1174">
        <v>5</v>
      </c>
      <c r="CZ254" s="404">
        <f t="shared" si="312"/>
        <v>185.52</v>
      </c>
      <c r="DA254" s="404"/>
      <c r="DB254" s="403"/>
      <c r="DC254" s="404"/>
      <c r="DD254" s="426">
        <f t="shared" si="296"/>
        <v>2895.68</v>
      </c>
      <c r="DE254" s="426">
        <f t="shared" si="301"/>
        <v>3164.5</v>
      </c>
      <c r="DF254" s="404">
        <f>CX254</f>
        <v>2710.16</v>
      </c>
      <c r="DG254" s="426">
        <f t="shared" si="320"/>
        <v>14870.91</v>
      </c>
      <c r="DH254" s="426">
        <f t="shared" si="321"/>
        <v>0</v>
      </c>
      <c r="DI254" s="421"/>
      <c r="DJ254" s="422" t="str">
        <f t="shared" ref="DJ254:DJ311" si="351">IF(DG254&gt;0,$DL$2," ")&amp;"  "&amp;IF(DH254&gt;0,$DM$2," ")</f>
        <v xml:space="preserve">30 від 01.03   </v>
      </c>
      <c r="DK254" s="113" t="s">
        <v>1238</v>
      </c>
      <c r="DL254" s="28" t="s">
        <v>1224</v>
      </c>
      <c r="DM254" s="28" t="s">
        <v>1230</v>
      </c>
      <c r="DN254" s="28" t="s">
        <v>1042</v>
      </c>
      <c r="DO254" s="900">
        <v>3683310036</v>
      </c>
      <c r="DP254" s="888"/>
      <c r="DQ254" s="817"/>
      <c r="DR254" s="818"/>
      <c r="DS254" s="819"/>
      <c r="DT254" s="820"/>
      <c r="DU254" s="400"/>
      <c r="DV254" s="122"/>
      <c r="DX254" s="84"/>
      <c r="DY254" s="84"/>
      <c r="DZ254" s="105"/>
      <c r="EC254" s="84"/>
      <c r="ED254" s="84"/>
      <c r="EG254" s="19"/>
      <c r="EH254" s="543">
        <f t="shared" si="276"/>
        <v>2</v>
      </c>
      <c r="EI254" s="404" t="str">
        <f t="shared" si="277"/>
        <v>ст. м-с</v>
      </c>
      <c r="EJ254" s="29" t="str">
        <f t="shared" si="278"/>
        <v>Гега Б.В.</v>
      </c>
      <c r="EK254" s="50"/>
      <c r="EL254" s="29"/>
      <c r="EM254" s="50"/>
      <c r="EN254" s="50"/>
      <c r="EO254" s="50"/>
      <c r="EP254" s="29"/>
    </row>
    <row r="255" spans="1:146" ht="17.45" hidden="1" customHeight="1">
      <c r="A255" s="402">
        <v>249</v>
      </c>
      <c r="B255" s="878"/>
      <c r="C255" s="911"/>
      <c r="D255" s="404" t="str">
        <f>DK255</f>
        <v xml:space="preserve"> </v>
      </c>
      <c r="E255" s="416"/>
      <c r="F255" s="417"/>
      <c r="G255" s="406" t="str">
        <f t="shared" si="344"/>
        <v>0.0.0</v>
      </c>
      <c r="H255" s="407" t="str">
        <f>CONCATENATE(INT((BH255)/360),".",INT(MOD((BH255),360)/30),".",MOD(MOD((BH255),360),30))</f>
        <v>0.0.0</v>
      </c>
      <c r="I255" s="407" t="str">
        <f t="shared" si="345"/>
        <v>0.0.0</v>
      </c>
      <c r="J255" s="407" t="str">
        <f t="shared" ref="J255:J311" si="352">CONCATENATE(INT(BI255/360),".",MOD(INT(BI255/30),12),".",MOD(INT(BI255),30))</f>
        <v>0.0.0</v>
      </c>
      <c r="K255" s="407" t="str">
        <f t="shared" ref="K255:K311" si="353">CONCATENATE(INT(BJ255/360),".",MOD(INT(BJ255/30),12),".",MOD(INT(BJ255),30))</f>
        <v>0.0.0</v>
      </c>
      <c r="L255" s="407" t="str">
        <f t="shared" ref="L255:L311" si="354">CONCATENATE(INT(BK255/360),".",MOD(INT(BK255/30),12),".",MOD(INT(BK255),30))</f>
        <v>0.0.0</v>
      </c>
      <c r="M255" s="407" t="str">
        <f t="shared" ref="M255:M311" si="355">CONCATENATE(INT(BL255/360),".",MOD(INT(BL255/30),12),".",MOD(INT(BL255),30))</f>
        <v>0.0.0</v>
      </c>
      <c r="N255" s="408" t="str">
        <f>CONCATENATE(IF(INT(INT(DAYS360(BF255,BG255,1)/30)/24)&gt;=2,2,INT(INT(DAYS360(BF255,BG255,1)/30)/24)),".",IF(AND(INT(INT(DAYS360(BF255,BG255,1)/30)/24)&gt;=2,MOD(INT(BM255/30),12)&gt;=6),6,IF(ISODD(MOD(INT(DAYS360(BF255,BG255,1)/30),12)),MOD(INT(DAYS360(BF255,BG255,1)/60),12),MOD(INT(BM255/30),12))),".",IF(AND(INT(INT(DAYS360(BF255,BG255,1)/30)/24)&gt;=2,MOD(INT(BM255/30),12)&gt;=6),0,IF(ISODD(MOD(INT(DAYS360(BF255,BG255,1)/30),12)),INT((MOD(DAYS360(BF255,BG255,1),30)/2+15)),INT(MOD(DAYS360(BF255,BG255,1),30)/2))))</f>
        <v>0.0.0</v>
      </c>
      <c r="O255" s="930"/>
      <c r="P255" s="417"/>
      <c r="Q255" s="417"/>
      <c r="R255" s="417"/>
      <c r="S255" s="417"/>
      <c r="T255" s="417"/>
      <c r="U255" s="417"/>
      <c r="V255" s="714"/>
      <c r="W255" s="714"/>
      <c r="X255" s="417"/>
      <c r="Y255" s="417"/>
      <c r="Z255" s="714"/>
      <c r="AA255" s="714"/>
      <c r="AB255" s="417"/>
      <c r="AC255" s="417"/>
      <c r="AD255" s="714"/>
      <c r="AE255" s="714"/>
      <c r="AF255" s="417"/>
      <c r="AG255" s="417"/>
      <c r="AH255" s="714"/>
      <c r="AI255" s="714"/>
      <c r="AJ255" s="417"/>
      <c r="AK255" s="417"/>
      <c r="AL255" s="714"/>
      <c r="AM255" s="714"/>
      <c r="AN255" s="417"/>
      <c r="AO255" s="417"/>
      <c r="AP255" s="714"/>
      <c r="AQ255" s="714"/>
      <c r="AR255" s="417"/>
      <c r="AS255" s="417"/>
      <c r="AT255" s="714"/>
      <c r="AU255" s="714"/>
      <c r="AV255" s="417"/>
      <c r="AW255" s="417"/>
      <c r="AX255" s="716"/>
      <c r="AY255" s="716"/>
      <c r="AZ255" s="635"/>
      <c r="BA255" s="635"/>
      <c r="BB255" s="716"/>
      <c r="BC255" s="716"/>
      <c r="BD255" s="635"/>
      <c r="BE255" s="635"/>
      <c r="BF255" s="717"/>
      <c r="BG255" s="717"/>
      <c r="BH255" s="432">
        <f t="shared" si="310"/>
        <v>0</v>
      </c>
      <c r="BI255" s="432">
        <f t="shared" ref="BI255:BI311" si="356">(IF(OR(W255&gt;$G$3,W255=0),IF(OR(V255=0,V255&gt;$G$3),0,DAYS360(V255,$G$3,1)),(DAYS360(V255,W255,1)))+IF(OR(Y255&gt;$G$3,Y255=0),IF(OR(X255=0,X255&gt;$G$3),0,DAYS360(X255,$G$3,1)),(DAYS360(X255,Y255,1)))+IF(OR(AA255&gt;$G$3,AA255=0),IF(OR(Z255=0,Z255&gt;$G$3),0,DAYS360(Z255,$G$3,1)),(DAYS360(Z255,AA255,1)))+IF(OR(AC255&gt;$G$3,AC255=0),IF(OR(AB255=0,AB255&gt;$G$3),0,DAYS360(AB255,$G$3,1)),(DAYS360(AB255,AC255,1)))+IF(OR(AE255&gt;$G$3,AE255=0),IF(OR(AD255=0,AD255&gt;$G$3),0,DAYS360(AD255,$G$3,1)),(DAYS360(AD255,AE255,1)))+IF(OR(AG255&gt;$G$3,AG255=0),IF(OR(AF255=0,AF255&gt;$G$3),0,DAYS360(AF255,$G$3,1)),(DAYS360(AF255,AG255,1)))+IF(OR(AI255&gt;$G$3,AI255=0),IF(OR(AH255=0,AH255&gt;$G$3),0,DAYS360(AH255,$G$3,1)),(DAYS360(AH255,AI255,1)))+IF(OR(AK255&gt;$G$3,AK255=0),IF(OR(AJ255=0,AJ255&gt;$G$3),0,DAYS360(AJ255,$G$3,1)),(DAYS360(AJ255,AK255,1)))+IF(OR(AM255&gt;$G$3,AM255=0),IF(OR(AL255=0,AL255&gt;$G$3),0,DAYS360(AL255,$G$3,1)),(DAYS360(AL255,AM255,1)))+IF(OR(AO255&gt;$G$3,AO255=0),IF(OR(AN255=0,AN255&gt;$G$3),0,DAYS360(AN255,$G$3,1)),(DAYS360(AN255,AO255,1)))+IF(OR(AQ255&gt;$G$3,AQ255=0),IF(OR(AP255=0,AP255&gt;$G$3),0,DAYS360(AP255,$G$3,1)),(DAYS360(AP255,AQ255,1)))+IF(OR(AS255&gt;$G$3,AS255=0),IF(OR(AR255=0,AR255&gt;$G$3),0,DAYS360(AR255,$G$3,1)),(DAYS360(AR255,AS255,1)))+IF(OR(AU255&gt;$G$3,AU255=0),IF(OR(AT255=0,AT255&gt;$G$3),0,DAYS360(AT255,$G$3,1)),(DAYS360(AT255,AU255,1)))+IF(OR(AW255&gt;$G$3,AW255=0),IF(OR(AV255=0,AV255&gt;$G$3),0,DAYS360(AV255,$G$3,1)),(DAYS360(AV255,AW255,1))))*2</f>
        <v>0</v>
      </c>
      <c r="BJ255" s="432">
        <f t="shared" ref="BJ255:BJ311" si="357">(IF(OR(AY255&gt;$G$3,AY255=0),IF(OR(AX255=0,AX255&gt;$G$3),0,DAYS360(AX255,$G$3,1)),(DAYS360(AX255,AY255,1)))+IF(OR(BA255&gt;$G$3,BA255=0),IF(OR(AZ255=0,AZ255&gt;$G$3),0,DAYS360(AZ255,$G$3,1)),(DAYS360(AZ255,BA255,1))))/2</f>
        <v>0</v>
      </c>
      <c r="BK255" s="432">
        <f t="shared" ref="BK255:BK311" si="358">(IF(OR(BC255&gt;$G$3,BC255=0),IF(OR(BB255=0,BB255&gt;$G$3),0,DAYS360(BB255,$G$3,1)),(DAYS360(BB255,BC255,1))))</f>
        <v>0</v>
      </c>
      <c r="BL255" s="432">
        <f t="shared" ref="BL255:BL311" si="359">(IF(OR(BE255&gt;$G$3,BE255=0),IF(OR(BD255=0,BD255&gt;$G$3),0,DAYS360(BD255,$G$3,1)),(DAYS360(BD255,BE255,1))))/3</f>
        <v>0</v>
      </c>
      <c r="BM255" s="436">
        <f>IF(DAYS360(BF255,BG255)&gt;=1800,1800/2,(DAYS360(BF255,BG255,1))/2)</f>
        <v>0</v>
      </c>
      <c r="BN255" s="462">
        <v>0.65</v>
      </c>
      <c r="BO255" s="427">
        <f t="shared" si="311"/>
        <v>0</v>
      </c>
      <c r="BP255" s="725"/>
      <c r="BQ255" s="700"/>
      <c r="BR255" s="419"/>
      <c r="BS255" s="700"/>
      <c r="BT255" s="700"/>
      <c r="BU255" s="700"/>
      <c r="BV255" s="427">
        <f>IF((BH255+BI255+BJ255+BK255+BL255+BM255)&lt;360,0,IF(AND((BH255+BI255+BJ255+BK255+BL255+BM255)&gt;=360,(BH255+BI255+BJ255+BK255+BL255+BM255)&lt;1800),25,IF(AND((BH255+BI255+BJ255+BK255+BL255+BM255)&gt;=1800,(BH255+BI255+BJ255+BK255+BL255+BM255)&lt;3600),30,IF(AND((BH255+BI255+BJ255+BK255+BL255+BM255)&gt;=3600,(BH255+BI255+BJ255+BK255+BL255+BM255)&lt;5400),35,IF(AND((BH255+BI255+BJ255+BK255+BL255+BM255)&gt;=5400,(BH255+BI255+BJ255+BK255+BL255+BM255)&lt;7200),40,IF(AND((BH255+BI255+BJ255+BK255+BL255+BM255)&gt;=7200,(BH255+BI255+BJ255+BK255+BL255+BM255)&lt;9000),45,IF((BH255+BI255+BJ255+BK255+BL255+BM255)&gt;=9000,50,"ПРОВЕРЬ")))))))</f>
        <v>0</v>
      </c>
      <c r="BW255" s="419"/>
      <c r="BX255" s="782"/>
      <c r="BY255" s="419"/>
      <c r="BZ255" s="432"/>
      <c r="CA255" s="419"/>
      <c r="CB255" s="427"/>
      <c r="CC255" s="419"/>
      <c r="CD255" s="427"/>
      <c r="CE255" s="404">
        <f>IF(OR(C255=0,CD255="Д"),0,IF(AND(C255&gt;0,E255=0),VLOOKUP(C255,звания!A:B,2,FALSE)/((EOMONTH($G$3,0)+1)-$G$3)*BO255+VLOOKUP(C255,звания!A:B,2,FALSE)/((EOMONTH($G$3,0)+1)-$G$3)*BR255+VLOOKUP(C255,звания!A:B,2,FALSE)/((EOMONTH($G$3,0)+1)-$G$3)*BU255,IF(AND(C255&gt;0,E255&gt;0,F255&gt;=$G$3,BO255=(EOMONTH($G$3,0)+1)-$G$3),(VLOOKUP(E255,звания!A:B,2,FALSE)/(EOMONTH($G$3,0)-$G$3+1))*(F255-$G$3)+(VLOOKUP(C255,звания!A:B,2,FALSE)/(EOMONTH($G$3,0)-$G$3+1))*((EOMONTH($G$3,0)-$G$3+1)-(F255-$G$3)),IF(AND(C255&gt;0,E255&gt;0,F255&gt;$G$3,BO255&lt;(EOMONTH($G$3,0)+1)-$G$3,BO255&lt;&gt;0),VLOOKUP(E255,звания!A:B,2,FALSE)/((EOMONTH($G$3,0)+1)-$G$3)*((F255-$G$3)-(((EOMONTH($G$3,0)+1)-$G$3)-BO255-BU255-BR255))+VLOOKUP(C255,звания!A:B,2,FALSE)/((EOMONTH($G$3,0)+1)-$G$3)*(((EOMONTH($G$3,0)+1)-F255)),IF(F255&lt;$G$3,(VLOOKUP(C255,звания!A:B,2,FALSE)-VLOOKUP(E255,звания!A:B,2,FALSE))/((EOMONTH($BN$3,0)+1)-$BN$3)*(EOMONTH($BN$3,0)+1-F255)+VLOOKUP(C255,звания!A:B,2,FALSE)/((EOMONTH($G$3,0)+1)-$G$3)*BO255+VLOOKUP(C255,звания!A:B,2,FALSE)/((EOMONTH($G$3,0)+1)-$G$3)*BU255+VLOOKUP(C255,звания!A:B,2,FALSE)/((EOMONTH($G$3,0)+1)-$G$3)*BR255,0)))))</f>
        <v>0</v>
      </c>
      <c r="CF255" s="404">
        <f>IF(OR(CD255="Д",C255=0),0,IF(B255="Виключений зі списків",IF(BS255=0,(VLOOKUP(O255,звания!$D$2:$E$62,2,FALSE))/(EOMONTH($B$3,0)+1-$B$3)*BO255+(VLOOKUP(BQ255,звания!$D$2:$E$62,2,FALSE))/(EOMONTH($B$3,0)+1-$B$3)*BR255,(((VLOOKUP(O255,звания!$D$2:$E$62,2,FALSE))/(EOMONTH($B$3,0)+1-$B$3))*BO255)+(VLOOKUP(BQ255,звания!$D$2:$E$62,2,FALSE))/(EOMONTH($B$3,0)+1-$B$3)*BR255+(VLOOKUP(BS255,звания!$D$2:$E$62,2,FALSE))/(EOMONTH($B$3,0)+1-$B$3)*BU255),IF(BS255=0,(VLOOKUP(O255,звания!$D$2:$E$62,2,FALSE))/(EOMONTH($G$3,0)+1-$G$3)*BO255+(VLOOKUP(BQ255,звания!$D$2:$E$62,2,FALSE))/(EOMONTH($G$3,0)+1-$G$3)*BR255,(((VLOOKUP(O255,звания!$D$2:$E$62,2,FALSE))/(EOMONTH($G$3,0)+1-$G$3))*BO255)+(VLOOKUP(BQ255,звания!$D$2:$E$62,2,FALSE))/(EOMONTH($G$3,0)+1-$G$3)*BR255+(VLOOKUP(BS255,звания!$D$2:$E$62,2,FALSE))/(EOMONTH($G$3,0)+1-$G$3)*BU255+IF(BT255=0,0,(VLOOKUP(BS255,звания!$D$2:$E$62,2,FALSE))/(EOMONTH($BN$3,0)+1-$BN$3)*BT255-(VLOOKUP(O255,звания!$D$2:$E$62,2,FALSE))/(EOMONTH($BN$3,0)+1-$BN$3)*BT255))))</f>
        <v>0</v>
      </c>
      <c r="CG255" s="404">
        <f t="shared" si="350"/>
        <v>0</v>
      </c>
      <c r="CH255" s="404">
        <f>IF(BW255=0,CF255*BX255%,IF(BW255&gt;0,((VLOOKUP(O255,звания!$D$2:$E$62,2,FALSE)/(EOMONTH($G$3,0)+1-$G$3)*BW255)*BX255%)))</f>
        <v>0</v>
      </c>
      <c r="CI255" s="404">
        <f>IF(BY255=0,CF255*BZ255%,IF(BY255&gt;0,(VLOOKUP(O255,звания!$D$2:$E$62,2,FALSE)/(EOMONTH($G$3,0)+1-$G$3)*BO255)*BZ255%)+(VLOOKUP(BS255,звания!$D$2:$E$62,2,FALSE)/(EOMONTH($G$3,0)+1-$G$3)*BU255)*BZ255%)</f>
        <v>0</v>
      </c>
      <c r="CJ255" s="404">
        <f>IF(CA255=0,CF255*CB255%,IF(CA255&gt;0,(VLOOKUP(O255,звания!$D$2:$E$62,2,FALSE)/(EOMONTH($G$3,0)+1-$G$3)*BO255)*CB255%)+(VLOOKUP(BS255,звания!$D$2:$E$62,2,FALSE)/(EOMONTH($G$3,0)+1-$G$3)*BU255)*CB255%)</f>
        <v>0</v>
      </c>
      <c r="CK255" s="404">
        <f>IF(CD255="Д",0,IF(CC255=0,CF255*CD255%,IF(CC255&gt;0,(VLOOKUP(O255,звания!$D$2:$E$62,2,FALSE)/(EOMONTH($G$3,0)+1-$G$3)*BO255)*CD255%)+(VLOOKUP(BS255,звания!$D$2:$E$62,2,FALSE)/(EOMONTH($G$3,0)+1-$G$3)*BU255)*CD255%))</f>
        <v>0</v>
      </c>
      <c r="CL255" s="404">
        <f>IF(BR255&gt;0,((VLOOKUP(C255,звания!$A$2:$B$62,2,FALSE)/(EOMONTH($G$3,0)+1-$G$3)*BO255+VLOOKUP(O255,звания!$D$2:$E$62,2,FALSE)/(EOMONTH($G$3,0)+1-$G$3)*BO255+(VLOOKUP(C255,звания!$A$2:$B$62,2,FALSE)/(EOMONTH($G$3,0)+1-$G$3)*BO255+VLOOKUP(O255,звания!$D$2:$E$62,2,FALSE)/(EOMONTH($G$3,0)+1-$G$3)*BO255)*BV255%)*BN255)+(VLOOKUP(C255,звания!$A$2:$B$62,2,FALSE)/(EOMONTH($G$3,0)+1-$G$3)*BU255+VLOOKUP(BS255,звания!$D$2:$E$62,2,FALSE)/(EOMONTH($G$3,0)+1-$G$3)*BU255+(VLOOKUP(C255,звания!$A$2:$B$62,2,FALSE)/(EOMONTH($G$3,0)+1-$G$3)*BU255+VLOOKUP(BS255,звания!$D$2:$E$62,2,FALSE)/(EOMONTH($G$3,0)+1-$G$3)*BU255)*BV255%)*BN255,(CE255+CF255+CG255)*BN255)</f>
        <v>0</v>
      </c>
      <c r="CM255" s="404"/>
      <c r="CN255" s="404"/>
      <c r="CO255" s="432">
        <f t="shared" si="274"/>
        <v>0</v>
      </c>
      <c r="CP255" s="638"/>
      <c r="CQ255" s="637">
        <f>IF(CF255=0,0,IF((SUM(BH255:BM255)&gt;360),(VLOOKUP(O255,звания!$F$2:$G$62,2,FALSE))/100,VLOOKUP(O255,звания!$F$2:$H$62,3,FALSE)/100))</f>
        <v>0</v>
      </c>
      <c r="CR255" s="617">
        <f>IF(B255="Виключений зі списків",IF(AND(BU255=0,360-BH255&lt;0),(VLOOKUP(O255,звания!$D$2:$E$62,2,FALSE))/(EOMONTH($B$3,0)+1-$B$3)*BO255*CQ255,IF(AND(360-BH255&gt;=0,360-BH255&lt;(EOMONTH($B$3,0)+1-$B$3)),(CF255/(EOMONTH($B$3,0)-$B$3+1)*(360-BH255))*CQ255+(CF255/(EOMONTH($B$3,0)-$B$3+1)*((EOMONTH($B$3,0)-$B$3+1)-(360-BH255)))*VLOOKUP(O255,звания!$F$2:$H$62,2,FALSE)/100,((((VLOOKUP(O255,звания!$D$2:$E$62,2,FALSE))/(EOMONTH($B$3,0)+1-$B$3)*BO255*CQ255+(VLOOKUP(BS255,звания!$D$2:$E$62,2,FALSE))/(EOMONTH($B$3,0)+1-$B$3)*BU255*(VLOOKUP(BS255,звания!$F$2:$G$62,2,FALSE)*0.01)+(IF(BT255=0,0,(VLOOKUP(BS255,звания!$D$2:$E$62,2,FALSE)/(EOMONTH($G$3,0)+1-$G$3)*BT255*(VLOOKUP(BS255,звания!$F$2:$G$62,2,FALSE)))*0.01-(VLOOKUP(O255,звания!$D$2:$E$62,2,FALSE)/(EOMONTH($G$3,0)+1-$G$3)*BT255*(VLOOKUP(O255,звания!$F$2:$G$62,2,FALSE)))*0.01)))))/100*(100-CP255))),(IF(AND(BU255=0,360-BH255&lt;0,CP255=0),(VLOOKUP(O255,звания!$D$2:$E$62,2,FALSE))/(EOMONTH($G$3,0)+1-$G$3)*BO255*CQ255,IF(AND(360-BH255&gt;=0,360-BH255&lt;(EOMONTH($G$3,0)+1-$G$3)),(CF255/(EOMONTH($G$3,0)-$G$3+1)*(360-BH255))*CQ255+(CF255/(EOMONTH($G$3,0)-$G$3+1)*((EOMONTH($G$3,0)-$G$3+1)-(360-BH255)))*VLOOKUP(O255,звания!$F$2:$H$62,2,FALSE)/100,((((VLOOKUP(O255,звания!$D$2:$E$62,2,FALSE))/(EOMONTH($G$3,0)+1-$G$3)*BO255*CQ255+(VLOOKUP(BS255,звания!$D$2:$E$62,2,FALSE))/(EOMONTH($G$3,0)+1-$G$3)*BU255*(VLOOKUP(BS255,звания!$F$2:$G$62,2,FALSE)*0.01)))/100*(100-CP255)+(IF(BT255=0,0,(VLOOKUP(BS255,звания!$D$2:$E$62,2,FALSE)/(EOMONTH($BN$3,0)+1-$BN$3)*BT255*(VLOOKUP(BS255,звания!$F$2:$G$62,2,FALSE)))*0.01-(VLOOKUP(O255,звания!$D$2:$E$62,2,FALSE)/(EOMONTH($BN$3,0)+1-$BN$3)*BT255*(VLOOKUP(O255,звания!$F$2:$G$62,2,FALSE)))*0.01)))))))</f>
        <v>0</v>
      </c>
      <c r="CS255" s="416">
        <f>SUM(CE255:CM255,CR255)</f>
        <v>0</v>
      </c>
      <c r="CT255" s="403"/>
      <c r="CU255" s="404"/>
      <c r="CV255" s="403">
        <f t="shared" si="275"/>
        <v>0</v>
      </c>
      <c r="CW255" s="556">
        <f t="shared" si="322"/>
        <v>0</v>
      </c>
      <c r="CX255" s="403">
        <f t="shared" si="309"/>
        <v>0</v>
      </c>
      <c r="CY255" s="403"/>
      <c r="CZ255" s="404">
        <f t="shared" si="312"/>
        <v>0</v>
      </c>
      <c r="DA255" s="403"/>
      <c r="DB255" s="403"/>
      <c r="DC255" s="403"/>
      <c r="DD255" s="421">
        <f t="shared" si="296"/>
        <v>0</v>
      </c>
      <c r="DE255" s="421">
        <f t="shared" si="301"/>
        <v>0</v>
      </c>
      <c r="DF255" s="403">
        <f>CX255</f>
        <v>0</v>
      </c>
      <c r="DG255" s="421">
        <f t="shared" si="320"/>
        <v>0</v>
      </c>
      <c r="DH255" s="421">
        <f t="shared" si="321"/>
        <v>0</v>
      </c>
      <c r="DI255" s="421"/>
      <c r="DJ255" s="422" t="str">
        <f t="shared" si="351"/>
        <v xml:space="preserve">    </v>
      </c>
      <c r="DK255" s="113" t="s">
        <v>477</v>
      </c>
      <c r="DL255" s="28"/>
      <c r="DM255" s="28"/>
      <c r="DN255" s="28"/>
      <c r="DO255" s="901"/>
      <c r="DP255" s="888"/>
      <c r="DQ255" s="817"/>
      <c r="DR255" s="818"/>
      <c r="DS255" s="819"/>
      <c r="DT255" s="820"/>
      <c r="DU255" s="124"/>
      <c r="DV255" s="122"/>
      <c r="DZ255" s="105"/>
      <c r="EH255" s="543">
        <f t="shared" si="276"/>
        <v>0</v>
      </c>
      <c r="EI255" s="404">
        <f t="shared" si="277"/>
        <v>0</v>
      </c>
      <c r="EJ255" s="29" t="str">
        <f t="shared" si="278"/>
        <v xml:space="preserve"> </v>
      </c>
      <c r="EK255" s="50"/>
      <c r="EL255" s="29"/>
      <c r="EM255" s="50"/>
      <c r="EN255" s="50"/>
      <c r="EO255" s="50"/>
      <c r="EP255" s="29"/>
    </row>
    <row r="256" spans="1:146" ht="17.45" hidden="1" customHeight="1">
      <c r="A256" s="446">
        <v>250</v>
      </c>
      <c r="B256" s="883" t="s">
        <v>863</v>
      </c>
      <c r="C256" s="921"/>
      <c r="D256" s="403" t="str">
        <f t="shared" ref="D256:D310" si="360">DK256</f>
        <v>ВАКАНТ</v>
      </c>
      <c r="E256" s="416"/>
      <c r="F256" s="417"/>
      <c r="G256" s="406" t="str">
        <f t="shared" si="344"/>
        <v>0.0.0</v>
      </c>
      <c r="H256" s="407" t="str">
        <f t="shared" si="347"/>
        <v>0.0.0</v>
      </c>
      <c r="I256" s="407" t="str">
        <f t="shared" si="345"/>
        <v>0.0.0</v>
      </c>
      <c r="J256" s="407" t="str">
        <f t="shared" si="352"/>
        <v>0.0.0</v>
      </c>
      <c r="K256" s="407" t="str">
        <f t="shared" si="353"/>
        <v>0.0.0</v>
      </c>
      <c r="L256" s="407" t="str">
        <f t="shared" si="354"/>
        <v>0.0.0</v>
      </c>
      <c r="M256" s="407" t="str">
        <f t="shared" si="355"/>
        <v>0.0.0</v>
      </c>
      <c r="N256" s="408" t="str">
        <f t="shared" si="348"/>
        <v>0.0.0</v>
      </c>
      <c r="O256" s="941">
        <v>5</v>
      </c>
      <c r="P256" s="417"/>
      <c r="Q256" s="417"/>
      <c r="R256" s="417"/>
      <c r="S256" s="417"/>
      <c r="T256" s="417"/>
      <c r="U256" s="417"/>
      <c r="V256" s="714"/>
      <c r="W256" s="714"/>
      <c r="X256" s="417"/>
      <c r="Y256" s="417"/>
      <c r="Z256" s="714"/>
      <c r="AA256" s="714"/>
      <c r="AB256" s="417"/>
      <c r="AC256" s="417"/>
      <c r="AD256" s="714"/>
      <c r="AE256" s="714"/>
      <c r="AF256" s="417"/>
      <c r="AG256" s="417"/>
      <c r="AH256" s="714"/>
      <c r="AI256" s="714"/>
      <c r="AJ256" s="417"/>
      <c r="AK256" s="417"/>
      <c r="AL256" s="714"/>
      <c r="AM256" s="714"/>
      <c r="AN256" s="417"/>
      <c r="AO256" s="417"/>
      <c r="AP256" s="714"/>
      <c r="AQ256" s="714"/>
      <c r="AR256" s="417"/>
      <c r="AS256" s="417"/>
      <c r="AT256" s="714"/>
      <c r="AU256" s="714"/>
      <c r="AV256" s="417"/>
      <c r="AW256" s="417"/>
      <c r="AX256" s="716"/>
      <c r="AY256" s="716"/>
      <c r="AZ256" s="635"/>
      <c r="BA256" s="635"/>
      <c r="BB256" s="716"/>
      <c r="BC256" s="716"/>
      <c r="BD256" s="635"/>
      <c r="BE256" s="635"/>
      <c r="BF256" s="717"/>
      <c r="BG256" s="717"/>
      <c r="BH256" s="432">
        <f t="shared" si="310"/>
        <v>0</v>
      </c>
      <c r="BI256" s="432">
        <f t="shared" si="356"/>
        <v>0</v>
      </c>
      <c r="BJ256" s="432">
        <f t="shared" si="357"/>
        <v>0</v>
      </c>
      <c r="BK256" s="432">
        <f t="shared" si="358"/>
        <v>0</v>
      </c>
      <c r="BL256" s="432">
        <f t="shared" si="359"/>
        <v>0</v>
      </c>
      <c r="BM256" s="436">
        <f t="shared" si="349"/>
        <v>0</v>
      </c>
      <c r="BN256" s="462">
        <v>0.65</v>
      </c>
      <c r="BO256" s="427">
        <f t="shared" si="311"/>
        <v>28</v>
      </c>
      <c r="BP256" s="419"/>
      <c r="BQ256" s="700"/>
      <c r="BR256" s="419"/>
      <c r="BS256" s="700"/>
      <c r="BT256" s="700"/>
      <c r="BU256" s="700"/>
      <c r="BV256" s="427">
        <f t="shared" si="346"/>
        <v>0</v>
      </c>
      <c r="BW256" s="419"/>
      <c r="BX256" s="781"/>
      <c r="BY256" s="700"/>
      <c r="BZ256" s="432"/>
      <c r="CA256" s="700"/>
      <c r="CB256" s="432"/>
      <c r="CC256" s="700"/>
      <c r="CD256" s="432"/>
      <c r="CE256" s="404">
        <f>IF(OR(C256=0,CD256="Д"),0,IF(AND(C256&gt;0,E256=0),VLOOKUP(C256,звания!A:B,2,FALSE)/((EOMONTH($G$3,0)+1)-$G$3)*BO256+VLOOKUP(C256,звания!A:B,2,FALSE)/((EOMONTH($G$3,0)+1)-$G$3)*BR256+VLOOKUP(C256,звания!A:B,2,FALSE)/((EOMONTH($G$3,0)+1)-$G$3)*BU256,IF(AND(C256&gt;0,E256&gt;0,F256&gt;=$G$3,BO256=(EOMONTH($G$3,0)+1)-$G$3),(VLOOKUP(E256,звания!A:B,2,FALSE)/(EOMONTH($G$3,0)-$G$3+1))*(F256-$G$3)+(VLOOKUP(C256,звания!A:B,2,FALSE)/(EOMONTH($G$3,0)-$G$3+1))*((EOMONTH($G$3,0)-$G$3+1)-(F256-$G$3)),IF(AND(C256&gt;0,E256&gt;0,F256&gt;$G$3,BO256&lt;(EOMONTH($G$3,0)+1)-$G$3,BO256&lt;&gt;0),VLOOKUP(E256,звания!A:B,2,FALSE)/((EOMONTH($G$3,0)+1)-$G$3)*((F256-$G$3)-(((EOMONTH($G$3,0)+1)-$G$3)-BO256-BU256-BR256))+VLOOKUP(C256,звания!A:B,2,FALSE)/((EOMONTH($G$3,0)+1)-$G$3)*(((EOMONTH($G$3,0)+1)-F256)),IF(F256&lt;$G$3,(VLOOKUP(C256,звания!A:B,2,FALSE)-VLOOKUP(E256,звания!A:B,2,FALSE))/((EOMONTH($BN$3,0)+1)-$BN$3)*(EOMONTH($BN$3,0)+1-F256)+VLOOKUP(C256,звания!A:B,2,FALSE)/((EOMONTH($G$3,0)+1)-$G$3)*BO256+VLOOKUP(C256,звания!A:B,2,FALSE)/((EOMONTH($G$3,0)+1)-$G$3)*BU256+VLOOKUP(C256,звания!A:B,2,FALSE)/((EOMONTH($G$3,0)+1)-$G$3)*BR256,0)))))</f>
        <v>0</v>
      </c>
      <c r="CF256" s="404">
        <f>IF(OR(CD256="Д",C256=0),0,IF(B256="Виключений зі списків",IF(BS256=0,(VLOOKUP(O256,звания!$D$2:$E$62,2,FALSE))/(EOMONTH($B$3,0)+1-$B$3)*BO256+(VLOOKUP(BQ256,звания!$D$2:$E$62,2,FALSE))/(EOMONTH($B$3,0)+1-$B$3)*BR256,(((VLOOKUP(O256,звания!$D$2:$E$62,2,FALSE))/(EOMONTH($B$3,0)+1-$B$3))*BO256)+(VLOOKUP(BQ256,звания!$D$2:$E$62,2,FALSE))/(EOMONTH($B$3,0)+1-$B$3)*BR256+(VLOOKUP(BS256,звания!$D$2:$E$62,2,FALSE))/(EOMONTH($B$3,0)+1-$B$3)*BU256),IF(BS256=0,(VLOOKUP(O256,звания!$D$2:$E$62,2,FALSE))/(EOMONTH($G$3,0)+1-$G$3)*BO256+(VLOOKUP(BQ256,звания!$D$2:$E$62,2,FALSE))/(EOMONTH($G$3,0)+1-$G$3)*BR256,(((VLOOKUP(O256,звания!$D$2:$E$62,2,FALSE))/(EOMONTH($G$3,0)+1-$G$3))*BO256)+(VLOOKUP(BQ256,звания!$D$2:$E$62,2,FALSE))/(EOMONTH($G$3,0)+1-$G$3)*BR256+(VLOOKUP(BS256,звания!$D$2:$E$62,2,FALSE))/(EOMONTH($G$3,0)+1-$G$3)*BU256+IF(BT256=0,0,(VLOOKUP(BS256,звания!$D$2:$E$62,2,FALSE))/(EOMONTH($BN$3,0)+1-$BN$3)*BT256-(VLOOKUP(O256,звания!$D$2:$E$62,2,FALSE))/(EOMONTH($BN$3,0)+1-$BN$3)*BT256))))</f>
        <v>0</v>
      </c>
      <c r="CG256" s="404">
        <f t="shared" si="350"/>
        <v>0</v>
      </c>
      <c r="CH256" s="404">
        <f>IF(BW256=0,CF256*BX256%,IF(BW256&gt;0,((VLOOKUP(O256,звания!$D$2:$E$62,2,FALSE)/(EOMONTH($G$3,0)+1-$G$3)*BW256)*BX256%)))</f>
        <v>0</v>
      </c>
      <c r="CI256" s="404">
        <f>IF(BY256=0,CF256*BZ256%,IF(BY256&gt;0,(VLOOKUP(O256,звания!$D$2:$E$62,2,FALSE)/(EOMONTH($G$3,0)+1-$G$3)*BO256)*BZ256%)+(VLOOKUP(BS256,звания!$D$2:$E$62,2,FALSE)/(EOMONTH($G$3,0)+1-$G$3)*BU256)*BZ256%)</f>
        <v>0</v>
      </c>
      <c r="CJ256" s="404">
        <f>IF(CA256=0,CF256*CB256%,IF(CA256&gt;0,(VLOOKUP(O256,звания!$D$2:$E$62,2,FALSE)/(EOMONTH($G$3,0)+1-$G$3)*BO256)*CB256%)+(VLOOKUP(BS256,звания!$D$2:$E$62,2,FALSE)/(EOMONTH($G$3,0)+1-$G$3)*BU256)*CB256%)</f>
        <v>0</v>
      </c>
      <c r="CK256" s="404">
        <f>IF(CD256="Д",0,IF(CC256=0,CF256*CD256%,IF(CC256&gt;0,(VLOOKUP(O256,звания!$D$2:$E$62,2,FALSE)/(EOMONTH($G$3,0)+1-$G$3)*BO256)*CD256%)+(VLOOKUP(BS256,звания!$D$2:$E$62,2,FALSE)/(EOMONTH($G$3,0)+1-$G$3)*BU256)*CD256%))</f>
        <v>0</v>
      </c>
      <c r="CL256" s="404">
        <f>IF(BR256&gt;0,((VLOOKUP(C256,звания!$A$2:$B$62,2,FALSE)/(EOMONTH($G$3,0)+1-$G$3)*BO256+VLOOKUP(O256,звания!$D$2:$E$62,2,FALSE)/(EOMONTH($G$3,0)+1-$G$3)*BO256+(VLOOKUP(C256,звания!$A$2:$B$62,2,FALSE)/(EOMONTH($G$3,0)+1-$G$3)*BO256+VLOOKUP(O256,звания!$D$2:$E$62,2,FALSE)/(EOMONTH($G$3,0)+1-$G$3)*BO256)*BV256%)*BN256)+(VLOOKUP(C256,звания!$A$2:$B$62,2,FALSE)/(EOMONTH($G$3,0)+1-$G$3)*BU256+VLOOKUP(BS256,звания!$D$2:$E$62,2,FALSE)/(EOMONTH($G$3,0)+1-$G$3)*BU256+(VLOOKUP(C256,звания!$A$2:$B$62,2,FALSE)/(EOMONTH($G$3,0)+1-$G$3)*BU256+VLOOKUP(BS256,звания!$D$2:$E$62,2,FALSE)/(EOMONTH($G$3,0)+1-$G$3)*BU256)*BV256%)*BN256,(CE256+CF256+CG256)*BN256)</f>
        <v>0</v>
      </c>
      <c r="CM256" s="404"/>
      <c r="CN256" s="404"/>
      <c r="CO256" s="432">
        <f t="shared" si="274"/>
        <v>0</v>
      </c>
      <c r="CP256" s="638"/>
      <c r="CQ256" s="637">
        <f>IF(CF256=0,0,IF((SUM(BH256:BM256)&gt;360),(VLOOKUP(O256,звания!$F$2:$G$62,2,FALSE))/100,VLOOKUP(O256,звания!$F$2:$H$62,3,FALSE)/100))</f>
        <v>0</v>
      </c>
      <c r="CR256" s="617">
        <f>IF(B256="Виключений зі списків",IF(AND(BU256=0,360-BH256&lt;0),(VLOOKUP(O256,звания!$D$2:$E$62,2,FALSE))/(EOMONTH($B$3,0)+1-$B$3)*BO256*CQ256,IF(AND(360-BH256&gt;=0,360-BH256&lt;(EOMONTH($B$3,0)+1-$B$3)),(CF256/(EOMONTH($B$3,0)-$B$3+1)*(360-BH256))*CQ256+(CF256/(EOMONTH($B$3,0)-$B$3+1)*((EOMONTH($B$3,0)-$B$3+1)-(360-BH256)))*VLOOKUP(O256,звания!$F$2:$H$62,2,FALSE)/100,((((VLOOKUP(O256,звания!$D$2:$E$62,2,FALSE))/(EOMONTH($B$3,0)+1-$B$3)*BO256*CQ256+(VLOOKUP(BS256,звания!$D$2:$E$62,2,FALSE))/(EOMONTH($B$3,0)+1-$B$3)*BU256*(VLOOKUP(BS256,звания!$F$2:$G$62,2,FALSE)*0.01)+(IF(BT256=0,0,(VLOOKUP(BS256,звания!$D$2:$E$62,2,FALSE)/(EOMONTH($G$3,0)+1-$G$3)*BT256*(VLOOKUP(BS256,звания!$F$2:$G$62,2,FALSE)))*0.01-(VLOOKUP(O256,звания!$D$2:$E$62,2,FALSE)/(EOMONTH($G$3,0)+1-$G$3)*BT256*(VLOOKUP(O256,звания!$F$2:$G$62,2,FALSE)))*0.01)))))/100*(100-CP256))),(IF(AND(BU256=0,360-BH256&lt;0,CP256=0),(VLOOKUP(O256,звания!$D$2:$E$62,2,FALSE))/(EOMONTH($G$3,0)+1-$G$3)*BO256*CQ256,IF(AND(360-BH256&gt;=0,360-BH256&lt;(EOMONTH($G$3,0)+1-$G$3)),(CF256/(EOMONTH($G$3,0)-$G$3+1)*(360-BH256))*CQ256+(CF256/(EOMONTH($G$3,0)-$G$3+1)*((EOMONTH($G$3,0)-$G$3+1)-(360-BH256)))*VLOOKUP(O256,звания!$F$2:$H$62,2,FALSE)/100,((((VLOOKUP(O256,звания!$D$2:$E$62,2,FALSE))/(EOMONTH($G$3,0)+1-$G$3)*BO256*CQ256+(VLOOKUP(BS256,звания!$D$2:$E$62,2,FALSE))/(EOMONTH($G$3,0)+1-$G$3)*BU256*(VLOOKUP(BS256,звания!$F$2:$G$62,2,FALSE)*0.01)))/100*(100-CP256)+(IF(BT256=0,0,(VLOOKUP(BS256,звания!$D$2:$E$62,2,FALSE)/(EOMONTH($BN$3,0)+1-$BN$3)*BT256*(VLOOKUP(BS256,звания!$F$2:$G$62,2,FALSE)))*0.01-(VLOOKUP(O256,звания!$D$2:$E$62,2,FALSE)/(EOMONTH($BN$3,0)+1-$BN$3)*BT256*(VLOOKUP(O256,звания!$F$2:$G$62,2,FALSE)))*0.01)))))))</f>
        <v>0</v>
      </c>
      <c r="CS256" s="416">
        <f t="shared" ref="CS256:CS280" si="361">SUM(CE256:CM256,CR256)</f>
        <v>0</v>
      </c>
      <c r="CT256" s="403"/>
      <c r="CU256" s="403"/>
      <c r="CV256" s="403">
        <f t="shared" si="275"/>
        <v>0</v>
      </c>
      <c r="CW256" s="556">
        <f t="shared" si="322"/>
        <v>0</v>
      </c>
      <c r="CX256" s="403">
        <f t="shared" si="309"/>
        <v>0</v>
      </c>
      <c r="CY256" s="403"/>
      <c r="CZ256" s="404">
        <f t="shared" si="312"/>
        <v>0</v>
      </c>
      <c r="DA256" s="403"/>
      <c r="DB256" s="403"/>
      <c r="DC256" s="403"/>
      <c r="DD256" s="421">
        <f t="shared" si="296"/>
        <v>0</v>
      </c>
      <c r="DE256" s="421">
        <f t="shared" si="301"/>
        <v>0</v>
      </c>
      <c r="DF256" s="403">
        <f t="shared" ref="DF256:DF310" si="362">CX256</f>
        <v>0</v>
      </c>
      <c r="DG256" s="421">
        <f t="shared" si="320"/>
        <v>0</v>
      </c>
      <c r="DH256" s="421">
        <f t="shared" si="321"/>
        <v>0</v>
      </c>
      <c r="DI256" s="421"/>
      <c r="DJ256" s="422" t="str">
        <f t="shared" si="351"/>
        <v xml:space="preserve">    </v>
      </c>
      <c r="DK256" s="113" t="s">
        <v>876</v>
      </c>
      <c r="DL256" s="28"/>
      <c r="DM256" s="28"/>
      <c r="DN256" s="28"/>
      <c r="DO256" s="901"/>
      <c r="DP256" s="888"/>
      <c r="DQ256" s="817"/>
      <c r="DR256" s="818"/>
      <c r="DS256" s="819"/>
      <c r="DT256" s="820"/>
      <c r="DU256" s="400"/>
      <c r="DV256" s="122"/>
      <c r="DX256" s="84"/>
      <c r="DY256" s="84"/>
      <c r="DZ256" s="105"/>
      <c r="EG256" s="19"/>
      <c r="EH256" s="543">
        <f t="shared" si="276"/>
        <v>0</v>
      </c>
      <c r="EI256" s="404">
        <f t="shared" si="277"/>
        <v>0</v>
      </c>
      <c r="EJ256" s="29" t="str">
        <f t="shared" si="278"/>
        <v>ВАКАНТ</v>
      </c>
      <c r="EK256" s="50"/>
      <c r="EL256" s="29"/>
      <c r="EM256" s="50"/>
      <c r="EN256" s="50"/>
      <c r="EO256" s="50"/>
      <c r="EP256" s="29"/>
    </row>
    <row r="257" spans="1:146" ht="17.45" hidden="1" customHeight="1">
      <c r="A257" s="446">
        <v>251</v>
      </c>
      <c r="B257" s="403"/>
      <c r="C257" s="916"/>
      <c r="D257" s="403" t="str">
        <f t="shared" si="360"/>
        <v xml:space="preserve"> </v>
      </c>
      <c r="E257" s="416"/>
      <c r="F257" s="417"/>
      <c r="G257" s="406" t="str">
        <f t="shared" si="344"/>
        <v>0.0.0</v>
      </c>
      <c r="H257" s="407" t="str">
        <f t="shared" si="347"/>
        <v>0.0.0</v>
      </c>
      <c r="I257" s="407" t="str">
        <f t="shared" si="345"/>
        <v>0.0.0</v>
      </c>
      <c r="J257" s="407" t="str">
        <f t="shared" si="352"/>
        <v>0.0.0</v>
      </c>
      <c r="K257" s="407" t="str">
        <f t="shared" si="353"/>
        <v>0.0.0</v>
      </c>
      <c r="L257" s="407" t="str">
        <f t="shared" si="354"/>
        <v>0.0.0</v>
      </c>
      <c r="M257" s="407" t="str">
        <f t="shared" si="355"/>
        <v>0.0.0</v>
      </c>
      <c r="N257" s="408" t="str">
        <f t="shared" si="348"/>
        <v>0.0.0</v>
      </c>
      <c r="O257" s="916"/>
      <c r="P257" s="417"/>
      <c r="Q257" s="417"/>
      <c r="R257" s="417"/>
      <c r="S257" s="417"/>
      <c r="T257" s="417"/>
      <c r="U257" s="417"/>
      <c r="V257" s="714"/>
      <c r="W257" s="714"/>
      <c r="X257" s="417"/>
      <c r="Y257" s="417"/>
      <c r="Z257" s="714"/>
      <c r="AA257" s="714"/>
      <c r="AB257" s="417"/>
      <c r="AC257" s="417"/>
      <c r="AD257" s="714"/>
      <c r="AE257" s="714"/>
      <c r="AF257" s="417"/>
      <c r="AG257" s="417"/>
      <c r="AH257" s="714"/>
      <c r="AI257" s="714"/>
      <c r="AJ257" s="417"/>
      <c r="AK257" s="417"/>
      <c r="AL257" s="714"/>
      <c r="AM257" s="714"/>
      <c r="AN257" s="417"/>
      <c r="AO257" s="417"/>
      <c r="AP257" s="714"/>
      <c r="AQ257" s="714"/>
      <c r="AR257" s="417"/>
      <c r="AS257" s="417"/>
      <c r="AT257" s="714"/>
      <c r="AU257" s="714"/>
      <c r="AV257" s="417"/>
      <c r="AW257" s="417"/>
      <c r="AX257" s="716"/>
      <c r="AY257" s="716"/>
      <c r="AZ257" s="635"/>
      <c r="BA257" s="635"/>
      <c r="BB257" s="716"/>
      <c r="BC257" s="716"/>
      <c r="BD257" s="635"/>
      <c r="BE257" s="635"/>
      <c r="BF257" s="717"/>
      <c r="BG257" s="717"/>
      <c r="BH257" s="432">
        <f t="shared" si="310"/>
        <v>0</v>
      </c>
      <c r="BI257" s="432">
        <f t="shared" si="356"/>
        <v>0</v>
      </c>
      <c r="BJ257" s="432">
        <f t="shared" si="357"/>
        <v>0</v>
      </c>
      <c r="BK257" s="432">
        <f t="shared" si="358"/>
        <v>0</v>
      </c>
      <c r="BL257" s="432">
        <f t="shared" si="359"/>
        <v>0</v>
      </c>
      <c r="BM257" s="436">
        <f t="shared" si="349"/>
        <v>0</v>
      </c>
      <c r="BN257" s="462">
        <v>0.65</v>
      </c>
      <c r="BO257" s="427">
        <f t="shared" si="311"/>
        <v>0</v>
      </c>
      <c r="BP257" s="419"/>
      <c r="BQ257" s="700"/>
      <c r="BR257" s="419"/>
      <c r="BS257" s="700"/>
      <c r="BT257" s="700"/>
      <c r="BU257" s="700"/>
      <c r="BV257" s="427">
        <f t="shared" si="346"/>
        <v>0</v>
      </c>
      <c r="BW257" s="419"/>
      <c r="BX257" s="781"/>
      <c r="BY257" s="700"/>
      <c r="BZ257" s="432"/>
      <c r="CA257" s="700"/>
      <c r="CB257" s="432"/>
      <c r="CC257" s="700"/>
      <c r="CD257" s="432"/>
      <c r="CE257" s="404">
        <f>IF(OR(C257=0,CD257="Д"),0,IF(AND(C257&gt;0,E257=0),VLOOKUP(C257,звания!A:B,2,FALSE)/((EOMONTH($G$3,0)+1)-$G$3)*BO257+VLOOKUP(C257,звания!A:B,2,FALSE)/((EOMONTH($G$3,0)+1)-$G$3)*BR257+VLOOKUP(C257,звания!A:B,2,FALSE)/((EOMONTH($G$3,0)+1)-$G$3)*BU257,IF(AND(C257&gt;0,E257&gt;0,F257&gt;=$G$3,BO257=(EOMONTH($G$3,0)+1)-$G$3),(VLOOKUP(E257,звания!A:B,2,FALSE)/(EOMONTH($G$3,0)-$G$3+1))*(F257-$G$3)+(VLOOKUP(C257,звания!A:B,2,FALSE)/(EOMONTH($G$3,0)-$G$3+1))*((EOMONTH($G$3,0)-$G$3+1)-(F257-$G$3)),IF(AND(C257&gt;0,E257&gt;0,F257&gt;$G$3,BO257&lt;(EOMONTH($G$3,0)+1)-$G$3,BO257&lt;&gt;0),VLOOKUP(E257,звания!A:B,2,FALSE)/((EOMONTH($G$3,0)+1)-$G$3)*((F257-$G$3)-(((EOMONTH($G$3,0)+1)-$G$3)-BO257-BU257-BR257))+VLOOKUP(C257,звания!A:B,2,FALSE)/((EOMONTH($G$3,0)+1)-$G$3)*(((EOMONTH($G$3,0)+1)-F257)),IF(F257&lt;$G$3,(VLOOKUP(C257,звания!A:B,2,FALSE)-VLOOKUP(E257,звания!A:B,2,FALSE))/((EOMONTH($BN$3,0)+1)-$BN$3)*(EOMONTH($BN$3,0)+1-F257)+VLOOKUP(C257,звания!A:B,2,FALSE)/((EOMONTH($G$3,0)+1)-$G$3)*BO257+VLOOKUP(C257,звания!A:B,2,FALSE)/((EOMONTH($G$3,0)+1)-$G$3)*BU257+VLOOKUP(C257,звания!A:B,2,FALSE)/((EOMONTH($G$3,0)+1)-$G$3)*BR257,0)))))</f>
        <v>0</v>
      </c>
      <c r="CF257" s="404">
        <f>IF(OR(CD257="Д",C257=0),0,IF(B257="Виключений зі списків",IF(BS257=0,(VLOOKUP(O257,звания!$D$2:$E$62,2,FALSE))/(EOMONTH($B$3,0)+1-$B$3)*BO257+(VLOOKUP(BQ257,звания!$D$2:$E$62,2,FALSE))/(EOMONTH($B$3,0)+1-$B$3)*BR257,(((VLOOKUP(O257,звания!$D$2:$E$62,2,FALSE))/(EOMONTH($B$3,0)+1-$B$3))*BO257)+(VLOOKUP(BQ257,звания!$D$2:$E$62,2,FALSE))/(EOMONTH($B$3,0)+1-$B$3)*BR257+(VLOOKUP(BS257,звания!$D$2:$E$62,2,FALSE))/(EOMONTH($B$3,0)+1-$B$3)*BU257),IF(BS257=0,(VLOOKUP(O257,звания!$D$2:$E$62,2,FALSE))/(EOMONTH($G$3,0)+1-$G$3)*BO257+(VLOOKUP(BQ257,звания!$D$2:$E$62,2,FALSE))/(EOMONTH($G$3,0)+1-$G$3)*BR257,(((VLOOKUP(O257,звания!$D$2:$E$62,2,FALSE))/(EOMONTH($G$3,0)+1-$G$3))*BO257)+(VLOOKUP(BQ257,звания!$D$2:$E$62,2,FALSE))/(EOMONTH($G$3,0)+1-$G$3)*BR257+(VLOOKUP(BS257,звания!$D$2:$E$62,2,FALSE))/(EOMONTH($G$3,0)+1-$G$3)*BU257+IF(BT257=0,0,(VLOOKUP(BS257,звания!$D$2:$E$62,2,FALSE))/(EOMONTH($BN$3,0)+1-$BN$3)*BT257-(VLOOKUP(O257,звания!$D$2:$E$62,2,FALSE))/(EOMONTH($BN$3,0)+1-$BN$3)*BT257))))</f>
        <v>0</v>
      </c>
      <c r="CG257" s="404">
        <f t="shared" si="350"/>
        <v>0</v>
      </c>
      <c r="CH257" s="404">
        <f>IF(BW257=0,CF257*BX257%,IF(BW257&gt;0,((VLOOKUP(O257,звания!$D$2:$E$62,2,FALSE)/(EOMONTH($G$3,0)+1-$G$3)*BW257)*BX257%)))</f>
        <v>0</v>
      </c>
      <c r="CI257" s="404">
        <f>IF(BY257=0,CF257*BZ257%,IF(BY257&gt;0,(VLOOKUP(O257,звания!$D$2:$E$62,2,FALSE)/(EOMONTH($G$3,0)+1-$G$3)*BO257)*BZ257%)+(VLOOKUP(BS257,звания!$D$2:$E$62,2,FALSE)/(EOMONTH($G$3,0)+1-$G$3)*BU257)*BZ257%)</f>
        <v>0</v>
      </c>
      <c r="CJ257" s="404">
        <f>IF(CA257=0,CF257*CB257%,IF(CA257&gt;0,(VLOOKUP(O257,звания!$D$2:$E$62,2,FALSE)/(EOMONTH($G$3,0)+1-$G$3)*BO257)*CB257%)+(VLOOKUP(BS257,звания!$D$2:$E$62,2,FALSE)/(EOMONTH($G$3,0)+1-$G$3)*BU257)*CB257%)</f>
        <v>0</v>
      </c>
      <c r="CK257" s="404">
        <f>IF(CD257="Д",0,IF(CC257=0,CF257*CD257%,IF(CC257&gt;0,(VLOOKUP(O257,звания!$D$2:$E$62,2,FALSE)/(EOMONTH($G$3,0)+1-$G$3)*BO257)*CD257%)+(VLOOKUP(BS257,звания!$D$2:$E$62,2,FALSE)/(EOMONTH($G$3,0)+1-$G$3)*BU257)*CD257%))</f>
        <v>0</v>
      </c>
      <c r="CL257" s="404">
        <f>IF(BR257&gt;0,((VLOOKUP(C257,звания!$A$2:$B$62,2,FALSE)/(EOMONTH($G$3,0)+1-$G$3)*BO257+VLOOKUP(O257,звания!$D$2:$E$62,2,FALSE)/(EOMONTH($G$3,0)+1-$G$3)*BO257+(VLOOKUP(C257,звания!$A$2:$B$62,2,FALSE)/(EOMONTH($G$3,0)+1-$G$3)*BO257+VLOOKUP(O257,звания!$D$2:$E$62,2,FALSE)/(EOMONTH($G$3,0)+1-$G$3)*BO257)*BV257%)*BN257)+(VLOOKUP(C257,звания!$A$2:$B$62,2,FALSE)/(EOMONTH($G$3,0)+1-$G$3)*BU257+VLOOKUP(BS257,звания!$D$2:$E$62,2,FALSE)/(EOMONTH($G$3,0)+1-$G$3)*BU257+(VLOOKUP(C257,звания!$A$2:$B$62,2,FALSE)/(EOMONTH($G$3,0)+1-$G$3)*BU257+VLOOKUP(BS257,звания!$D$2:$E$62,2,FALSE)/(EOMONTH($G$3,0)+1-$G$3)*BU257)*BV257%)*BN257,(CE257+CF257+CG257)*BN257)</f>
        <v>0</v>
      </c>
      <c r="CM257" s="404"/>
      <c r="CN257" s="404"/>
      <c r="CO257" s="432">
        <f t="shared" si="274"/>
        <v>0</v>
      </c>
      <c r="CP257" s="638"/>
      <c r="CQ257" s="637">
        <f>IF(CF257=0,0,IF((SUM(BH257:BM257)&gt;360),(VLOOKUP(O257,звания!$F$2:$G$62,2,FALSE))/100,VLOOKUP(O257,звания!$F$2:$H$62,3,FALSE)/100))</f>
        <v>0</v>
      </c>
      <c r="CR257" s="617">
        <f>IF(B257="Виключений зі списків",IF(AND(BU257=0,360-BH257&lt;0),(VLOOKUP(O257,звания!$D$2:$E$62,2,FALSE))/(EOMONTH($B$3,0)+1-$B$3)*BO257*CQ257,IF(AND(360-BH257&gt;=0,360-BH257&lt;(EOMONTH($B$3,0)+1-$B$3)),(CF257/(EOMONTH($B$3,0)-$B$3+1)*(360-BH257))*CQ257+(CF257/(EOMONTH($B$3,0)-$B$3+1)*((EOMONTH($B$3,0)-$B$3+1)-(360-BH257)))*VLOOKUP(O257,звания!$F$2:$H$62,2,FALSE)/100,((((VLOOKUP(O257,звания!$D$2:$E$62,2,FALSE))/(EOMONTH($B$3,0)+1-$B$3)*BO257*CQ257+(VLOOKUP(BS257,звания!$D$2:$E$62,2,FALSE))/(EOMONTH($B$3,0)+1-$B$3)*BU257*(VLOOKUP(BS257,звания!$F$2:$G$62,2,FALSE)*0.01)+(IF(BT257=0,0,(VLOOKUP(BS257,звания!$D$2:$E$62,2,FALSE)/(EOMONTH($G$3,0)+1-$G$3)*BT257*(VLOOKUP(BS257,звания!$F$2:$G$62,2,FALSE)))*0.01-(VLOOKUP(O257,звания!$D$2:$E$62,2,FALSE)/(EOMONTH($G$3,0)+1-$G$3)*BT257*(VLOOKUP(O257,звания!$F$2:$G$62,2,FALSE)))*0.01)))))/100*(100-CP257))),(IF(AND(BU257=0,360-BH257&lt;0,CP257=0),(VLOOKUP(O257,звания!$D$2:$E$62,2,FALSE))/(EOMONTH($G$3,0)+1-$G$3)*BO257*CQ257,IF(AND(360-BH257&gt;=0,360-BH257&lt;(EOMONTH($G$3,0)+1-$G$3)),(CF257/(EOMONTH($G$3,0)-$G$3+1)*(360-BH257))*CQ257+(CF257/(EOMONTH($G$3,0)-$G$3+1)*((EOMONTH($G$3,0)-$G$3+1)-(360-BH257)))*VLOOKUP(O257,звания!$F$2:$H$62,2,FALSE)/100,((((VLOOKUP(O257,звания!$D$2:$E$62,2,FALSE))/(EOMONTH($G$3,0)+1-$G$3)*BO257*CQ257+(VLOOKUP(BS257,звания!$D$2:$E$62,2,FALSE))/(EOMONTH($G$3,0)+1-$G$3)*BU257*(VLOOKUP(BS257,звания!$F$2:$G$62,2,FALSE)*0.01)))/100*(100-CP257)+(IF(BT257=0,0,(VLOOKUP(BS257,звания!$D$2:$E$62,2,FALSE)/(EOMONTH($BN$3,0)+1-$BN$3)*BT257*(VLOOKUP(BS257,звания!$F$2:$G$62,2,FALSE)))*0.01-(VLOOKUP(O257,звания!$D$2:$E$62,2,FALSE)/(EOMONTH($BN$3,0)+1-$BN$3)*BT257*(VLOOKUP(O257,звания!$F$2:$G$62,2,FALSE)))*0.01)))))))</f>
        <v>0</v>
      </c>
      <c r="CS257" s="416">
        <f t="shared" si="361"/>
        <v>0</v>
      </c>
      <c r="CT257" s="403"/>
      <c r="CU257" s="403"/>
      <c r="CV257" s="403">
        <f t="shared" si="275"/>
        <v>0</v>
      </c>
      <c r="CW257" s="556">
        <f t="shared" si="322"/>
        <v>0</v>
      </c>
      <c r="CX257" s="403">
        <f t="shared" si="309"/>
        <v>0</v>
      </c>
      <c r="CY257" s="403"/>
      <c r="CZ257" s="404">
        <f t="shared" si="312"/>
        <v>0</v>
      </c>
      <c r="DA257" s="403"/>
      <c r="DB257" s="403"/>
      <c r="DC257" s="403"/>
      <c r="DD257" s="421">
        <f t="shared" si="296"/>
        <v>0</v>
      </c>
      <c r="DE257" s="421">
        <f t="shared" si="301"/>
        <v>0</v>
      </c>
      <c r="DF257" s="403">
        <f t="shared" si="362"/>
        <v>0</v>
      </c>
      <c r="DG257" s="421">
        <f t="shared" si="320"/>
        <v>0</v>
      </c>
      <c r="DH257" s="421">
        <f t="shared" si="321"/>
        <v>0</v>
      </c>
      <c r="DI257" s="421"/>
      <c r="DJ257" s="422" t="str">
        <f t="shared" si="351"/>
        <v xml:space="preserve">    </v>
      </c>
      <c r="DK257" s="113" t="s">
        <v>477</v>
      </c>
      <c r="DL257" s="28"/>
      <c r="DM257" s="28"/>
      <c r="DN257" s="28"/>
      <c r="DO257" s="901"/>
      <c r="DP257" s="888"/>
      <c r="DQ257" s="817"/>
      <c r="DR257" s="818"/>
      <c r="DS257" s="819"/>
      <c r="DT257" s="820"/>
      <c r="DU257" s="124"/>
      <c r="DV257" s="122"/>
      <c r="DZ257" s="105"/>
      <c r="EG257" s="19"/>
      <c r="EH257" s="543">
        <f t="shared" si="276"/>
        <v>0</v>
      </c>
      <c r="EI257" s="404">
        <f t="shared" si="277"/>
        <v>0</v>
      </c>
      <c r="EJ257" s="29" t="str">
        <f t="shared" si="278"/>
        <v xml:space="preserve"> </v>
      </c>
      <c r="EK257" s="50"/>
      <c r="EL257" s="29"/>
      <c r="EM257" s="50"/>
      <c r="EN257" s="50"/>
      <c r="EO257" s="50"/>
      <c r="EP257" s="29"/>
    </row>
    <row r="258" spans="1:146" ht="17.45" hidden="1" customHeight="1">
      <c r="A258" s="402">
        <v>252</v>
      </c>
      <c r="B258" s="869" t="s">
        <v>864</v>
      </c>
      <c r="C258" s="911"/>
      <c r="D258" s="403" t="str">
        <f t="shared" si="360"/>
        <v>ВАКАНТ</v>
      </c>
      <c r="E258" s="416"/>
      <c r="F258" s="417"/>
      <c r="G258" s="406" t="str">
        <f t="shared" si="344"/>
        <v>0.0.0</v>
      </c>
      <c r="H258" s="407" t="str">
        <f t="shared" si="347"/>
        <v>0.0.0</v>
      </c>
      <c r="I258" s="407" t="str">
        <f t="shared" si="345"/>
        <v>0.0.0</v>
      </c>
      <c r="J258" s="407" t="str">
        <f t="shared" si="352"/>
        <v>0.0.0</v>
      </c>
      <c r="K258" s="407" t="str">
        <f t="shared" si="353"/>
        <v>0.0.0</v>
      </c>
      <c r="L258" s="407" t="str">
        <f t="shared" si="354"/>
        <v>0.0.0</v>
      </c>
      <c r="M258" s="407" t="str">
        <f t="shared" si="355"/>
        <v>0.0.0</v>
      </c>
      <c r="N258" s="408" t="str">
        <f t="shared" si="348"/>
        <v>0.0.0</v>
      </c>
      <c r="O258" s="930">
        <v>17</v>
      </c>
      <c r="P258" s="417"/>
      <c r="Q258" s="417"/>
      <c r="R258" s="417"/>
      <c r="S258" s="417"/>
      <c r="T258" s="417"/>
      <c r="U258" s="417"/>
      <c r="V258" s="714"/>
      <c r="W258" s="714"/>
      <c r="X258" s="417"/>
      <c r="Y258" s="417"/>
      <c r="Z258" s="714"/>
      <c r="AA258" s="714"/>
      <c r="AB258" s="417"/>
      <c r="AC258" s="417"/>
      <c r="AD258" s="714"/>
      <c r="AE258" s="714"/>
      <c r="AF258" s="417"/>
      <c r="AG258" s="417"/>
      <c r="AH258" s="714"/>
      <c r="AI258" s="714"/>
      <c r="AJ258" s="417"/>
      <c r="AK258" s="417"/>
      <c r="AL258" s="714"/>
      <c r="AM258" s="714"/>
      <c r="AN258" s="417"/>
      <c r="AO258" s="417"/>
      <c r="AP258" s="714"/>
      <c r="AQ258" s="714"/>
      <c r="AR258" s="417"/>
      <c r="AS258" s="417"/>
      <c r="AT258" s="714"/>
      <c r="AU258" s="714"/>
      <c r="AV258" s="417"/>
      <c r="AW258" s="417"/>
      <c r="AX258" s="716"/>
      <c r="AY258" s="716"/>
      <c r="AZ258" s="635"/>
      <c r="BA258" s="635"/>
      <c r="BB258" s="716"/>
      <c r="BC258" s="716"/>
      <c r="BD258" s="635"/>
      <c r="BE258" s="635"/>
      <c r="BF258" s="717"/>
      <c r="BG258" s="717"/>
      <c r="BH258" s="432">
        <f t="shared" si="310"/>
        <v>0</v>
      </c>
      <c r="BI258" s="432">
        <f t="shared" si="356"/>
        <v>0</v>
      </c>
      <c r="BJ258" s="432">
        <f t="shared" si="357"/>
        <v>0</v>
      </c>
      <c r="BK258" s="432">
        <f t="shared" si="358"/>
        <v>0</v>
      </c>
      <c r="BL258" s="432">
        <f t="shared" si="359"/>
        <v>0</v>
      </c>
      <c r="BM258" s="436">
        <f t="shared" si="349"/>
        <v>0</v>
      </c>
      <c r="BN258" s="462">
        <v>0.65</v>
      </c>
      <c r="BO258" s="427">
        <f t="shared" si="311"/>
        <v>28</v>
      </c>
      <c r="BP258" s="419"/>
      <c r="BQ258" s="700"/>
      <c r="BR258" s="419"/>
      <c r="BS258" s="700"/>
      <c r="BT258" s="700"/>
      <c r="BU258" s="700"/>
      <c r="BV258" s="427">
        <f t="shared" si="346"/>
        <v>0</v>
      </c>
      <c r="BW258" s="419"/>
      <c r="BX258" s="781"/>
      <c r="BY258" s="700"/>
      <c r="BZ258" s="432"/>
      <c r="CA258" s="700"/>
      <c r="CB258" s="432"/>
      <c r="CC258" s="700"/>
      <c r="CD258" s="432"/>
      <c r="CE258" s="404">
        <f>IF(OR(C258=0,CD258="Д"),0,IF(AND(C258&gt;0,E258=0),VLOOKUP(C258,звания!A:B,2,FALSE)/((EOMONTH($G$3,0)+1)-$G$3)*BO258+VLOOKUP(C258,звания!A:B,2,FALSE)/((EOMONTH($G$3,0)+1)-$G$3)*BR258+VLOOKUP(C258,звания!A:B,2,FALSE)/((EOMONTH($G$3,0)+1)-$G$3)*BU258,IF(AND(C258&gt;0,E258&gt;0,F258&gt;=$G$3,BO258=(EOMONTH($G$3,0)+1)-$G$3),(VLOOKUP(E258,звания!A:B,2,FALSE)/(EOMONTH($G$3,0)-$G$3+1))*(F258-$G$3)+(VLOOKUP(C258,звания!A:B,2,FALSE)/(EOMONTH($G$3,0)-$G$3+1))*((EOMONTH($G$3,0)-$G$3+1)-(F258-$G$3)),IF(AND(C258&gt;0,E258&gt;0,F258&gt;$G$3,BO258&lt;(EOMONTH($G$3,0)+1)-$G$3,BO258&lt;&gt;0),VLOOKUP(E258,звания!A:B,2,FALSE)/((EOMONTH($G$3,0)+1)-$G$3)*((F258-$G$3)-(((EOMONTH($G$3,0)+1)-$G$3)-BO258-BU258-BR258))+VLOOKUP(C258,звания!A:B,2,FALSE)/((EOMONTH($G$3,0)+1)-$G$3)*(((EOMONTH($G$3,0)+1)-F258)),IF(F258&lt;$G$3,(VLOOKUP(C258,звания!A:B,2,FALSE)-VLOOKUP(E258,звания!A:B,2,FALSE))/((EOMONTH($BN$3,0)+1)-$BN$3)*(EOMONTH($BN$3,0)+1-F258)+VLOOKUP(C258,звания!A:B,2,FALSE)/((EOMONTH($G$3,0)+1)-$G$3)*BO258+VLOOKUP(C258,звания!A:B,2,FALSE)/((EOMONTH($G$3,0)+1)-$G$3)*BU258+VLOOKUP(C258,звания!A:B,2,FALSE)/((EOMONTH($G$3,0)+1)-$G$3)*BR258,0)))))</f>
        <v>0</v>
      </c>
      <c r="CF258" s="404">
        <f>IF(OR(CD258="Д",C258=0),0,IF(B258="Виключений зі списків",IF(BS258=0,(VLOOKUP(O258,звания!$D$2:$E$62,2,FALSE))/(EOMONTH($B$3,0)+1-$B$3)*BO258+(VLOOKUP(BQ258,звания!$D$2:$E$62,2,FALSE))/(EOMONTH($B$3,0)+1-$B$3)*BR258,(((VLOOKUP(O258,звания!$D$2:$E$62,2,FALSE))/(EOMONTH($B$3,0)+1-$B$3))*BO258)+(VLOOKUP(BQ258,звания!$D$2:$E$62,2,FALSE))/(EOMONTH($B$3,0)+1-$B$3)*BR258+(VLOOKUP(BS258,звания!$D$2:$E$62,2,FALSE))/(EOMONTH($B$3,0)+1-$B$3)*BU258),IF(BS258=0,(VLOOKUP(O258,звания!$D$2:$E$62,2,FALSE))/(EOMONTH($G$3,0)+1-$G$3)*BO258+(VLOOKUP(BQ258,звания!$D$2:$E$62,2,FALSE))/(EOMONTH($G$3,0)+1-$G$3)*BR258,(((VLOOKUP(O258,звания!$D$2:$E$62,2,FALSE))/(EOMONTH($G$3,0)+1-$G$3))*BO258)+(VLOOKUP(BQ258,звания!$D$2:$E$62,2,FALSE))/(EOMONTH($G$3,0)+1-$G$3)*BR258+(VLOOKUP(BS258,звания!$D$2:$E$62,2,FALSE))/(EOMONTH($G$3,0)+1-$G$3)*BU258+IF(BT258=0,0,(VLOOKUP(BS258,звания!$D$2:$E$62,2,FALSE))/(EOMONTH($BN$3,0)+1-$BN$3)*BT258-(VLOOKUP(O258,звания!$D$2:$E$62,2,FALSE))/(EOMONTH($BN$3,0)+1-$BN$3)*BT258))))</f>
        <v>0</v>
      </c>
      <c r="CG258" s="404">
        <f t="shared" si="350"/>
        <v>0</v>
      </c>
      <c r="CH258" s="404">
        <f>IF(BW258=0,CF258*BX258%,IF(BW258&gt;0,((VLOOKUP(O258,звания!$D$2:$E$62,2,FALSE)/(EOMONTH($G$3,0)+1-$G$3)*BW258)*BX258%)))</f>
        <v>0</v>
      </c>
      <c r="CI258" s="404">
        <f>IF(BY258=0,CF258*BZ258%,IF(BY258&gt;0,(VLOOKUP(O258,звания!$D$2:$E$62,2,FALSE)/(EOMONTH($G$3,0)+1-$G$3)*BO258)*BZ258%)+(VLOOKUP(BS258,звания!$D$2:$E$62,2,FALSE)/(EOMONTH($G$3,0)+1-$G$3)*BU258)*BZ258%)</f>
        <v>0</v>
      </c>
      <c r="CJ258" s="404">
        <f>IF(CA258=0,CF258*CB258%,IF(CA258&gt;0,(VLOOKUP(O258,звания!$D$2:$E$62,2,FALSE)/(EOMONTH($G$3,0)+1-$G$3)*BO258)*CB258%)+(VLOOKUP(BS258,звания!$D$2:$E$62,2,FALSE)/(EOMONTH($G$3,0)+1-$G$3)*BU258)*CB258%)</f>
        <v>0</v>
      </c>
      <c r="CK258" s="404">
        <f>IF(CD258="Д",0,IF(CC258=0,CF258*CD258%,IF(CC258&gt;0,(VLOOKUP(O258,звания!$D$2:$E$62,2,FALSE)/(EOMONTH($G$3,0)+1-$G$3)*BO258)*CD258%)+(VLOOKUP(BS258,звания!$D$2:$E$62,2,FALSE)/(EOMONTH($G$3,0)+1-$G$3)*BU258)*CD258%))</f>
        <v>0</v>
      </c>
      <c r="CL258" s="404">
        <f>IF(BR258&gt;0,((VLOOKUP(C258,звания!$A$2:$B$62,2,FALSE)/(EOMONTH($G$3,0)+1-$G$3)*BO258+VLOOKUP(O258,звания!$D$2:$E$62,2,FALSE)/(EOMONTH($G$3,0)+1-$G$3)*BO258+(VLOOKUP(C258,звания!$A$2:$B$62,2,FALSE)/(EOMONTH($G$3,0)+1-$G$3)*BO258+VLOOKUP(O258,звания!$D$2:$E$62,2,FALSE)/(EOMONTH($G$3,0)+1-$G$3)*BO258)*BV258%)*BN258)+(VLOOKUP(C258,звания!$A$2:$B$62,2,FALSE)/(EOMONTH($G$3,0)+1-$G$3)*BU258+VLOOKUP(BS258,звания!$D$2:$E$62,2,FALSE)/(EOMONTH($G$3,0)+1-$G$3)*BU258+(VLOOKUP(C258,звания!$A$2:$B$62,2,FALSE)/(EOMONTH($G$3,0)+1-$G$3)*BU258+VLOOKUP(BS258,звания!$D$2:$E$62,2,FALSE)/(EOMONTH($G$3,0)+1-$G$3)*BU258)*BV258%)*BN258,(CE258+CF258+CG258)*BN258)</f>
        <v>0</v>
      </c>
      <c r="CM258" s="404"/>
      <c r="CN258" s="404"/>
      <c r="CO258" s="432">
        <f t="shared" si="274"/>
        <v>0</v>
      </c>
      <c r="CP258" s="638"/>
      <c r="CQ258" s="637">
        <f>IF(CF258=0,0,IF((SUM(BH258:BM258)&gt;360),(VLOOKUP(O258,звания!$F$2:$G$62,2,FALSE))/100,VLOOKUP(O258,звания!$F$2:$H$62,3,FALSE)/100))</f>
        <v>0</v>
      </c>
      <c r="CR258" s="617">
        <f>IF(B258="Виключений зі списків",IF(AND(BU258=0,360-BH258&lt;0),(VLOOKUP(O258,звания!$D$2:$E$62,2,FALSE))/(EOMONTH($B$3,0)+1-$B$3)*BO258*CQ258,IF(AND(360-BH258&gt;=0,360-BH258&lt;(EOMONTH($B$3,0)+1-$B$3)),(CF258/(EOMONTH($B$3,0)-$B$3+1)*(360-BH258))*CQ258+(CF258/(EOMONTH($B$3,0)-$B$3+1)*((EOMONTH($B$3,0)-$B$3+1)-(360-BH258)))*VLOOKUP(O258,звания!$F$2:$H$62,2,FALSE)/100,((((VLOOKUP(O258,звания!$D$2:$E$62,2,FALSE))/(EOMONTH($B$3,0)+1-$B$3)*BO258*CQ258+(VLOOKUP(BS258,звания!$D$2:$E$62,2,FALSE))/(EOMONTH($B$3,0)+1-$B$3)*BU258*(VLOOKUP(BS258,звания!$F$2:$G$62,2,FALSE)*0.01)+(IF(BT258=0,0,(VLOOKUP(BS258,звания!$D$2:$E$62,2,FALSE)/(EOMONTH($G$3,0)+1-$G$3)*BT258*(VLOOKUP(BS258,звания!$F$2:$G$62,2,FALSE)))*0.01-(VLOOKUP(O258,звания!$D$2:$E$62,2,FALSE)/(EOMONTH($G$3,0)+1-$G$3)*BT258*(VLOOKUP(O258,звания!$F$2:$G$62,2,FALSE)))*0.01)))))/100*(100-CP258))),(IF(AND(BU258=0,360-BH258&lt;0,CP258=0),(VLOOKUP(O258,звания!$D$2:$E$62,2,FALSE))/(EOMONTH($G$3,0)+1-$G$3)*BO258*CQ258,IF(AND(360-BH258&gt;=0,360-BH258&lt;(EOMONTH($G$3,0)+1-$G$3)),(CF258/(EOMONTH($G$3,0)-$G$3+1)*(360-BH258))*CQ258+(CF258/(EOMONTH($G$3,0)-$G$3+1)*((EOMONTH($G$3,0)-$G$3+1)-(360-BH258)))*VLOOKUP(O258,звания!$F$2:$H$62,2,FALSE)/100,((((VLOOKUP(O258,звания!$D$2:$E$62,2,FALSE))/(EOMONTH($G$3,0)+1-$G$3)*BO258*CQ258+(VLOOKUP(BS258,звания!$D$2:$E$62,2,FALSE))/(EOMONTH($G$3,0)+1-$G$3)*BU258*(VLOOKUP(BS258,звания!$F$2:$G$62,2,FALSE)*0.01)))/100*(100-CP258)+(IF(BT258=0,0,(VLOOKUP(BS258,звания!$D$2:$E$62,2,FALSE)/(EOMONTH($BN$3,0)+1-$BN$3)*BT258*(VLOOKUP(BS258,звания!$F$2:$G$62,2,FALSE)))*0.01-(VLOOKUP(O258,звания!$D$2:$E$62,2,FALSE)/(EOMONTH($BN$3,0)+1-$BN$3)*BT258*(VLOOKUP(O258,звания!$F$2:$G$62,2,FALSE)))*0.01)))))))</f>
        <v>0</v>
      </c>
      <c r="CS258" s="416">
        <f t="shared" si="361"/>
        <v>0</v>
      </c>
      <c r="CT258" s="403"/>
      <c r="CU258" s="403"/>
      <c r="CV258" s="403">
        <f t="shared" si="275"/>
        <v>0</v>
      </c>
      <c r="CW258" s="556">
        <f t="shared" si="322"/>
        <v>0</v>
      </c>
      <c r="CX258" s="403">
        <f t="shared" si="309"/>
        <v>0</v>
      </c>
      <c r="CY258" s="403"/>
      <c r="CZ258" s="404">
        <f t="shared" si="312"/>
        <v>0</v>
      </c>
      <c r="DA258" s="403"/>
      <c r="DB258" s="403"/>
      <c r="DC258" s="403"/>
      <c r="DD258" s="421">
        <f t="shared" si="296"/>
        <v>0</v>
      </c>
      <c r="DE258" s="421">
        <f t="shared" si="301"/>
        <v>0</v>
      </c>
      <c r="DF258" s="403">
        <f t="shared" si="362"/>
        <v>0</v>
      </c>
      <c r="DG258" s="421">
        <f t="shared" si="320"/>
        <v>0</v>
      </c>
      <c r="DH258" s="421">
        <f t="shared" si="321"/>
        <v>0</v>
      </c>
      <c r="DI258" s="421"/>
      <c r="DJ258" s="422" t="str">
        <f t="shared" si="351"/>
        <v xml:space="preserve">    </v>
      </c>
      <c r="DK258" s="113" t="s">
        <v>876</v>
      </c>
      <c r="DL258" s="28"/>
      <c r="DM258" s="28"/>
      <c r="DN258" s="28"/>
      <c r="DO258" s="901"/>
      <c r="DP258" s="888"/>
      <c r="DQ258" s="817"/>
      <c r="DR258" s="818"/>
      <c r="DS258" s="819"/>
      <c r="DT258" s="820"/>
      <c r="DU258" s="124"/>
      <c r="DV258" s="110"/>
      <c r="DZ258" s="105"/>
      <c r="EG258" s="19"/>
      <c r="EH258" s="543">
        <f t="shared" si="276"/>
        <v>0</v>
      </c>
      <c r="EI258" s="404">
        <f t="shared" si="277"/>
        <v>0</v>
      </c>
      <c r="EJ258" s="29" t="str">
        <f t="shared" si="278"/>
        <v>ВАКАНТ</v>
      </c>
      <c r="EK258" s="50"/>
      <c r="EL258" s="29"/>
      <c r="EM258" s="50"/>
      <c r="EN258" s="50"/>
      <c r="EO258" s="50"/>
      <c r="EP258" s="29"/>
    </row>
    <row r="259" spans="1:146" ht="17.45" customHeight="1">
      <c r="A259" s="650">
        <v>253</v>
      </c>
      <c r="B259" s="881" t="s">
        <v>865</v>
      </c>
      <c r="C259" s="911" t="s">
        <v>35</v>
      </c>
      <c r="D259" s="404" t="str">
        <f>DK259</f>
        <v>Акатова О.О.</v>
      </c>
      <c r="E259" s="416"/>
      <c r="F259" s="417"/>
      <c r="G259" s="409" t="str">
        <f>IF(P259&gt;$G$3,0,CONCATENATE((INT((BH259)/360)+INT((BI259)/360)+INT((BJ259)/360)+INT((BK259)/360)+INT((BL259)/360)+INT((BM259)/360))+INT((INT(MOD((BH259),360)/30)+INT(MOD((BI259),360)/30)+INT(MOD((BJ259),360)/30)+INT(MOD((BK259),360)/30)+INT(MOD((BL259),360)/30)+INT(MOD((BM259),360)/30)+INT((MOD(MOD((BH259),360),30)+MOD(MOD((BI259),360),30)+MOD(MOD((BJ259),360),30)+MOD(MOD((BK259),360),30)+MOD(MOD((BL259),360),30)+MOD(MOD((BM259),360),30))/30))/12),".",MOD(INT(MOD((BH259),360)/30)+INT(MOD((BI259),360)/30)+INT(MOD((BJ259),360)/30)+INT(MOD((BK259),360)/30)+INT(MOD((BL259),360)/30)+INT(MOD((BM259),360)/30)+INT((MOD(MOD((BH259),360),30)+MOD(MOD((BI259),360),30)+MOD(MOD((BJ259),360),30)+MOD(MOD((BK259),360),30)+MOD(MOD((BL259),360),30)+MOD(MOD((BM259),360),30))/30),12),".",INT(MOD(MOD(MOD((BH259),360),30)+MOD(MOD((BI259),360),30)+MOD(MOD((BJ259),360),30)+MOD(MOD((BK259),360),30)+MOD(MOD((BL259),360),30)+MOD(MOD((BM259),360),30),30))))</f>
        <v>6.8.26</v>
      </c>
      <c r="H259" s="407" t="str">
        <f>CONCATENATE(INT((BH259)/360),".",INT(MOD((BH259),360)/30),".",MOD(MOD((BH259),360),30))</f>
        <v>6.8.26</v>
      </c>
      <c r="I259" s="407" t="str">
        <f>IF(P259&gt;$G$3,0,CONCATENATE((INT((BH259)/360)+INT((BM259)/360))+INT((INT(MOD((BH259),360)/30)+INT(MOD((BM259),360)/30)+INT((MOD(MOD((BH259),360),30)+MOD(MOD((BM259),360),30))/30))/12),".",MOD(INT(MOD((BH259),360)/30)+INT(MOD((BM259),360)/30)+INT((MOD(MOD((BH259),360),30)+MOD(MOD((BM259),360),30))/30),12),".",INT(MOD(MOD(MOD((BH259),360),30)+MOD(MOD((BM259),360),30),30))))</f>
        <v>6.8.26</v>
      </c>
      <c r="J259" s="407" t="str">
        <f>CONCATENATE(INT(BI259/360),".",MOD(INT(BI259/30),12),".",MOD(INT(BI259),30))</f>
        <v>0.0.0</v>
      </c>
      <c r="K259" s="407" t="str">
        <f>CONCATENATE(INT(BJ259/360),".",MOD(INT(BJ259/30),12),".",MOD(INT(BJ259),30))</f>
        <v>0.0.0</v>
      </c>
      <c r="L259" s="407" t="str">
        <f>CONCATENATE(INT(BK259/360),".",MOD(INT(BK259/30),12),".",MOD(INT(BK259),30))</f>
        <v>0.0.0</v>
      </c>
      <c r="M259" s="407" t="str">
        <f>CONCATENATE(INT(BL259/360),".",MOD(INT(BL259/30),12),".",MOD(INT(BL259),30))</f>
        <v>0.0.0</v>
      </c>
      <c r="N259" s="408" t="str">
        <f>CONCATENATE(IF(INT(INT(DAYS360(BF259,BG259,1)/30)/24)&gt;=2,2,INT(INT(DAYS360(BF259,BG259,1)/30)/24)),".",IF(AND(INT(INT(DAYS360(BF259,BG259,1)/30)/24)&gt;=2,MOD(INT(BM259/30),12)&gt;=6),6,IF(ISODD(MOD(INT(DAYS360(BF259,BG259,1)/30),12)),MOD(INT(DAYS360(BF259,BG259,1)/60),12),MOD(INT(BM259/30),12))),".",IF(AND(INT(INT(DAYS360(BF259,BG259,1)/30)/24)&gt;=2,MOD(INT(BM259/30),12)&gt;=6),0,IF(ISODD(MOD(INT(DAYS360(BF259,BG259,1)/30),12)),INT((MOD(DAYS360(BF259,BG259,1),30)/2+15)),INT(MOD(DAYS360(BF259,BG259,1),30)/2))))</f>
        <v>0.0.0</v>
      </c>
      <c r="O259" s="930">
        <v>8</v>
      </c>
      <c r="P259" s="417">
        <v>42129</v>
      </c>
      <c r="Q259" s="417"/>
      <c r="R259" s="417"/>
      <c r="S259" s="417"/>
      <c r="T259" s="417"/>
      <c r="U259" s="417"/>
      <c r="V259" s="714"/>
      <c r="W259" s="714"/>
      <c r="X259" s="417"/>
      <c r="Y259" s="417"/>
      <c r="Z259" s="714"/>
      <c r="AA259" s="714"/>
      <c r="AB259" s="417"/>
      <c r="AC259" s="417"/>
      <c r="AD259" s="714"/>
      <c r="AE259" s="714"/>
      <c r="AF259" s="417"/>
      <c r="AG259" s="417"/>
      <c r="AH259" s="714"/>
      <c r="AI259" s="714"/>
      <c r="AJ259" s="417"/>
      <c r="AK259" s="417"/>
      <c r="AL259" s="714"/>
      <c r="AM259" s="714"/>
      <c r="AN259" s="417"/>
      <c r="AO259" s="417"/>
      <c r="AP259" s="714"/>
      <c r="AQ259" s="714"/>
      <c r="AR259" s="417"/>
      <c r="AS259" s="417"/>
      <c r="AT259" s="714"/>
      <c r="AU259" s="714"/>
      <c r="AV259" s="417"/>
      <c r="AW259" s="417"/>
      <c r="AX259" s="716"/>
      <c r="AY259" s="716"/>
      <c r="AZ259" s="635"/>
      <c r="BA259" s="635"/>
      <c r="BB259" s="716"/>
      <c r="BC259" s="716"/>
      <c r="BD259" s="635"/>
      <c r="BE259" s="635"/>
      <c r="BF259" s="717"/>
      <c r="BG259" s="717"/>
      <c r="BH259" s="432">
        <f t="shared" si="310"/>
        <v>2426</v>
      </c>
      <c r="BI259" s="432">
        <f>(IF(OR(W259&gt;$G$3,W259=0),IF(OR(V259=0,V259&gt;$G$3),0,DAYS360(V259,$G$3,1)),(DAYS360(V259,W259,1)))+IF(OR(Y259&gt;$G$3,Y259=0),IF(OR(X259=0,X259&gt;$G$3),0,DAYS360(X259,$G$3,1)),(DAYS360(X259,Y259,1)))+IF(OR(AA259&gt;$G$3,AA259=0),IF(OR(Z259=0,Z259&gt;$G$3),0,DAYS360(Z259,$G$3,1)),(DAYS360(Z259,AA259,1)))+IF(OR(AC259&gt;$G$3,AC259=0),IF(OR(AB259=0,AB259&gt;$G$3),0,DAYS360(AB259,$G$3,1)),(DAYS360(AB259,AC259,1)))+IF(OR(AE259&gt;$G$3,AE259=0),IF(OR(AD259=0,AD259&gt;$G$3),0,DAYS360(AD259,$G$3,1)),(DAYS360(AD259,AE259,1)))+IF(OR(AG259&gt;$G$3,AG259=0),IF(OR(AF259=0,AF259&gt;$G$3),0,DAYS360(AF259,$G$3,1)),(DAYS360(AF259,AG259,1)))+IF(OR(AI259&gt;$G$3,AI259=0),IF(OR(AH259=0,AH259&gt;$G$3),0,DAYS360(AH259,$G$3,1)),(DAYS360(AH259,AI259,1)))+IF(OR(AK259&gt;$G$3,AK259=0),IF(OR(AJ259=0,AJ259&gt;$G$3),0,DAYS360(AJ259,$G$3,1)),(DAYS360(AJ259,AK259,1)))+IF(OR(AM259&gt;$G$3,AM259=0),IF(OR(AL259=0,AL259&gt;$G$3),0,DAYS360(AL259,$G$3,1)),(DAYS360(AL259,AM259,1)))+IF(OR(AO259&gt;$G$3,AO259=0),IF(OR(AN259=0,AN259&gt;$G$3),0,DAYS360(AN259,$G$3,1)),(DAYS360(AN259,AO259,1)))+IF(OR(AQ259&gt;$G$3,AQ259=0),IF(OR(AP259=0,AP259&gt;$G$3),0,DAYS360(AP259,$G$3,1)),(DAYS360(AP259,AQ259,1)))+IF(OR(AS259&gt;$G$3,AS259=0),IF(OR(AR259=0,AR259&gt;$G$3),0,DAYS360(AR259,$G$3,1)),(DAYS360(AR259,AS259,1)))+IF(OR(AU259&gt;$G$3,AU259=0),IF(OR(AT259=0,AT259&gt;$G$3),0,DAYS360(AT259,$G$3,1)),(DAYS360(AT259,AU259,1)))+IF(OR(AW259&gt;$G$3,AW259=0),IF(OR(AV259=0,AV259&gt;$G$3),0,DAYS360(AV259,$G$3,1)),(DAYS360(AV259,AW259,1))))*2</f>
        <v>0</v>
      </c>
      <c r="BJ259" s="432">
        <f>(IF(OR(AY259&gt;$G$3,AY259=0),IF(OR(AX259=0,AX259&gt;$G$3),0,DAYS360(AX259,$G$3,1)),(DAYS360(AX259,AY259,1)))+IF(OR(BA259&gt;$G$3,BA259=0),IF(OR(AZ259=0,AZ259&gt;$G$3),0,DAYS360(AZ259,$G$3,1)),(DAYS360(AZ259,BA259,1))))/2</f>
        <v>0</v>
      </c>
      <c r="BK259" s="432">
        <f>(IF(OR(BC259&gt;$G$3,BC259=0),IF(OR(BB259=0,BB259&gt;$G$3),0,DAYS360(BB259,$G$3,1)),(DAYS360(BB259,BC259,1))))</f>
        <v>0</v>
      </c>
      <c r="BL259" s="432">
        <f>(IF(OR(BE259&gt;$G$3,BE259=0),IF(OR(BD259=0,BD259&gt;$G$3),0,DAYS360(BD259,$G$3,1)),(DAYS360(BD259,BE259,1))))/3</f>
        <v>0</v>
      </c>
      <c r="BM259" s="436">
        <f>IF(DAYS360(BF259,BG259)&gt;=1800,1800/2,(DAYS360(BF259,BG259,1))/2)</f>
        <v>0</v>
      </c>
      <c r="BN259" s="462">
        <v>0.65</v>
      </c>
      <c r="BO259" s="427">
        <f t="shared" si="311"/>
        <v>28</v>
      </c>
      <c r="BP259" s="725"/>
      <c r="BQ259" s="700"/>
      <c r="BR259" s="419"/>
      <c r="BS259" s="700"/>
      <c r="BT259" s="700"/>
      <c r="BU259" s="700"/>
      <c r="BV259" s="427">
        <f>IF((BH259+BI259+BJ259+BK259+BL259+BM259)&lt;360,0,IF(AND((BH259+BI259+BJ259+BK259+BL259+BM259)&gt;=360,(BH259+BI259+BJ259+BK259+BL259+BM259)&lt;1800),25,IF(AND((BH259+BI259+BJ259+BK259+BL259+BM259)&gt;=1800,(BH259+BI259+BJ259+BK259+BL259+BM259)&lt;3600),30,IF(AND((BH259+BI259+BJ259+BK259+BL259+BM259)&gt;=3600,(BH259+BI259+BJ259+BK259+BL259+BM259)&lt;5400),35,IF(AND((BH259+BI259+BJ259+BK259+BL259+BM259)&gt;=5400,(BH259+BI259+BJ259+BK259+BL259+BM259)&lt;7200),40,IF(AND((BH259+BI259+BJ259+BK259+BL259+BM259)&gt;=7200,(BH259+BI259+BJ259+BK259+BL259+BM259)&lt;9000),45,IF((BH259+BI259+BJ259+BK259+BL259+BM259)&gt;=9000,50,"ПРОВЕРЬ")))))))</f>
        <v>30</v>
      </c>
      <c r="BW259" s="427"/>
      <c r="BX259" s="432"/>
      <c r="BY259" s="700"/>
      <c r="BZ259" s="432"/>
      <c r="CA259" s="700"/>
      <c r="CB259" s="432"/>
      <c r="CC259" s="700"/>
      <c r="CD259" s="432"/>
      <c r="CE259" s="404">
        <f>IF(OR(C259=0,CD259="Д"),0,IF(AND(C259&gt;0,E259=0),VLOOKUP(C259,звания!A:B,2,FALSE)/((EOMONTH($G$3,0)+1)-$G$3)*BO259+VLOOKUP(C259,звания!A:B,2,FALSE)/((EOMONTH($G$3,0)+1)-$G$3)*BR259+VLOOKUP(C259,звания!A:B,2,FALSE)/((EOMONTH($G$3,0)+1)-$G$3)*BU259,IF(AND(C259&gt;0,E259&gt;0,F259&gt;=$G$3,BO259=(EOMONTH($G$3,0)+1)-$G$3),(VLOOKUP(E259,звания!A:B,2,FALSE)/(EOMONTH($G$3,0)-$G$3+1))*(F259-$G$3)+(VLOOKUP(C259,звания!A:B,2,FALSE)/(EOMONTH($G$3,0)-$G$3+1))*((EOMONTH($G$3,0)-$G$3+1)-(F259-$G$3)),IF(AND(C259&gt;0,E259&gt;0,F259&gt;$G$3,BO259&lt;(EOMONTH($G$3,0)+1)-$G$3,BO259&lt;&gt;0),VLOOKUP(E259,звания!A:B,2,FALSE)/((EOMONTH($G$3,0)+1)-$G$3)*((F259-$G$3)-(((EOMONTH($G$3,0)+1)-$G$3)-BO259-BU259-BR259))+VLOOKUP(C259,звания!A:B,2,FALSE)/((EOMONTH($G$3,0)+1)-$G$3)*(((EOMONTH($G$3,0)+1)-F259)),IF(F259&lt;$G$3,(VLOOKUP(C259,звания!A:B,2,FALSE)-VLOOKUP(E259,звания!A:B,2,FALSE))/((EOMONTH($BN$3,0)+1)-$BN$3)*(EOMONTH($BN$3,0)+1-F259)+VLOOKUP(C259,звания!A:B,2,FALSE)/((EOMONTH($G$3,0)+1)-$G$3)*BO259+VLOOKUP(C259,звания!A:B,2,FALSE)/((EOMONTH($G$3,0)+1)-$G$3)*BU259+VLOOKUP(C259,звания!A:B,2,FALSE)/((EOMONTH($G$3,0)+1)-$G$3)*BR259,0)))))</f>
        <v>810</v>
      </c>
      <c r="CF259" s="404">
        <f>IF(OR(CD259="Д",C259=0),0,IF(B259="Виключений зі списків",IF(BS259=0,(VLOOKUP(O259,звания!$D$2:$E$62,2,FALSE))/(EOMONTH($B$3,0)+1-$B$3)*BO259+(VLOOKUP(BQ259,звания!$D$2:$E$62,2,FALSE))/(EOMONTH($B$3,0)+1-$B$3)*BR259,(((VLOOKUP(O259,звания!$D$2:$E$62,2,FALSE))/(EOMONTH($B$3,0)+1-$B$3))*BO259)+(VLOOKUP(BQ259,звания!$D$2:$E$62,2,FALSE))/(EOMONTH($B$3,0)+1-$B$3)*BR259+(VLOOKUP(BS259,звания!$D$2:$E$62,2,FALSE))/(EOMONTH($B$3,0)+1-$B$3)*BU259),IF(BS259=0,(VLOOKUP(O259,звания!$D$2:$E$62,2,FALSE))/(EOMONTH($G$3,0)+1-$G$3)*BO259+(VLOOKUP(BQ259,звания!$D$2:$E$62,2,FALSE))/(EOMONTH($G$3,0)+1-$G$3)*BR259,(((VLOOKUP(O259,звания!$D$2:$E$62,2,FALSE))/(EOMONTH($G$3,0)+1-$G$3))*BO259)+(VLOOKUP(BQ259,звания!$D$2:$E$62,2,FALSE))/(EOMONTH($G$3,0)+1-$G$3)*BR259+(VLOOKUP(BS259,звания!$D$2:$E$62,2,FALSE))/(EOMONTH($G$3,0)+1-$G$3)*BU259+IF(BT259=0,0,(VLOOKUP(BS259,звания!$D$2:$E$62,2,FALSE))/(EOMONTH($BN$3,0)+1-$BN$3)*BT259-(VLOOKUP(O259,звания!$D$2:$E$62,2,FALSE))/(EOMONTH($BN$3,0)+1-$BN$3)*BT259))))</f>
        <v>3080</v>
      </c>
      <c r="CG259" s="404">
        <f>IF(AND(SUM(BH259:BM259)&lt;360,((EOMONTH($G$3,0)-$G$3+1+(SUM(BH259:BM259)))&gt;0),SUM(BH259:BM259)+EOMONTH($G$3,0)-$G$3+1&lt;360),(CE259+CF259)*BV259%,IF(SUM(BH259:BM259)+EOMONTH($G$3,0)-$G$3+1&lt;=1800,((CE259+CF259)/(EOMONTH($G$3,0)-$G$3+1))*(360-SUM(BH259:BM259))*BV259%+(((CE259+CF259)/(EOMONTH($G$3,0)-$G$3+1))*((EOMONTH($G$3,0)-$G$3+1)-(360-SUM(BH259:BM259))))*25%,IF(AND(SUM(BH259:BM259)&lt;1800,((EOMONTH($G$3,0)-$G$3+1+SUM(BH259:BM259))&gt;=360),SUM(BH259:BM259)+EOMONTH($G$3,0)-$G$3+1&lt;1800),(CE259+CF259)*BV259%,IF(SUM(BH259:BM259)+EOMONTH($G$3,0)-$G$3+1&lt;=3600,((CE259+CF259)/(EOMONTH($G$3,0)-$G$3+1))*(1800-SUM(BH259:BM259))*BV259%+(((CE259+CF259)/(EOMONTH($G$3,0)-$G$3+1))*((EOMONTH($G$3,0)-$G$3+1)-(1800-SUM(BH259:BM259)))*30%),IF(AND(SUM(BH259:BM259)&lt;3600,((EOMONTH($G$3,0)-$G$3+1+SUM(BH259:BM259))&gt;=1800),SUM(BH259:BM259)+EOMONTH($G$3,0)-$G$3+1&lt;3600),(CE259+CF259)*BV259%,IF(SUM(BH259:BM259)+EOMONTH($G$3,0)-$G$3+1&lt;=5400,((CE259+CF259)/(EOMONTH($G$3,0)-$G$3+1))*(3600-SUM(BH259:BM259))*BV259%+(((CE259+CF259)/(EOMONTH($G$3,0)-$G$3+1))*((EOMONTH($G$3,0)-$G$3+1)-(3600-SUM(BH259:BM259))))*35%,IF(AND(SUM(BH259:BM259)&lt;5400,((EOMONTH($G$3,0)-$G$3+1+SUM(BH259:BM259))&gt;=3600),SUM(BH259:BM259)+EOMONTH($G$3,0)-$G$3+1&lt;5400),(CE259+CF259)*BV259%,IF(SUM(BH259:BM259)+EOMONTH($G$3,0)-$G$3+1&lt;=7200,((CE259+CF259)/(EOMONTH($G$3,0)-$G$3+1))*(5400-SUM(BH259:BM259))*BV259%+(((CE259+CF259)/(EOMONTH($G$3,0)-$G$3+1))*((EOMONTH($G$3,0)-$G$3+1)-(5400-SUM(BH259:BM259))))*40%,IF(AND(SUM(BH259:BM259)&lt;7200,((EOMONTH($G$3,0)-$G$3+1+SUM(BH259:BM259))&gt;=5400),SUM(BH259:BM259)+EOMONTH($G$3,0)-$G$3+1&lt;7200),(CE259+CF259)*BV259%,IF(SUM(BH259:BM259)+EOMONTH($G$3,0)-$G$3+1&lt;=9000,((CE259+CF259)/(EOMONTH($G$3,0)-$G$3+1))*(7200-SUM(BH259:BM259))*BV259%+(((CE259+CF259)/(EOMONTH($G$3,0)-$G$3+1))*((EOMONTH($G$3,0)-$G$3+1)-(7200-SUM(BH259:BM259))))*45%,IF(SUM(BH259:BM259)+EOMONTH($G$3,0)-$G$3+1&gt;=9000,((CE259+CF259)/(EOMONTH($G$3,0)-$G$3+1))*(9000-SUM(BH259:BM259))*BV259%+(((CE259+CF259)/(EOMONTH($G$3,0)-$G$3+1))*((EOMONTH($G$3,0)-$G$3+1)-(9000-SUM(BH259:BM259))))*50%,0)))))))))))</f>
        <v>1167</v>
      </c>
      <c r="CH259" s="404">
        <f>IF(BW259=0,CF259*BX259%,IF(BW259&gt;0,((VLOOKUP(O259,звания!$D$2:$E$62,2,FALSE)/(EOMONTH($G$3,0)+1-$G$3)*BW259)*BX259%)))</f>
        <v>0</v>
      </c>
      <c r="CI259" s="404">
        <f>IF(BY259=0,CF259*BZ259%,IF(BY259&gt;0,(VLOOKUP(O259,звания!$D$2:$E$62,2,FALSE)/(EOMONTH($G$3,0)+1-$G$3)*BO259)*BZ259%)+(VLOOKUP(BS259,звания!$D$2:$E$62,2,FALSE)/(EOMONTH($G$3,0)+1-$G$3)*BU259)*BZ259%)</f>
        <v>0</v>
      </c>
      <c r="CJ259" s="404">
        <f>IF(CA259=0,CF259*CB259%,IF(CA259&gt;0,(VLOOKUP(O259,звания!$D$2:$E$62,2,FALSE)/(EOMONTH($G$3,0)+1-$G$3)*BO259)*CB259%)+(VLOOKUP(BS259,звания!$D$2:$E$62,2,FALSE)/(EOMONTH($G$3,0)+1-$G$3)*BU259)*CB259%)</f>
        <v>0</v>
      </c>
      <c r="CK259" s="404">
        <f>IF(CD259="Д",0,IF(CC259=0,CF259*CD259%,IF(CC259&gt;0,(VLOOKUP(O259,звания!$D$2:$E$62,2,FALSE)/(EOMONTH($G$3,0)+1-$G$3)*BO259)*CD259%)+(VLOOKUP(BS259,звания!$D$2:$E$62,2,FALSE)/(EOMONTH($G$3,0)+1-$G$3)*BU259)*CD259%))</f>
        <v>0</v>
      </c>
      <c r="CL259" s="404">
        <f>IF(BR259&gt;0,((VLOOKUP(C259,звания!$A$2:$B$62,2,FALSE)/(EOMONTH($G$3,0)+1-$G$3)*BO259+VLOOKUP(O259,звания!$D$2:$E$62,2,FALSE)/(EOMONTH($G$3,0)+1-$G$3)*BO259+(VLOOKUP(C259,звания!$A$2:$B$62,2,FALSE)/(EOMONTH($G$3,0)+1-$G$3)*BO259+VLOOKUP(O259,звания!$D$2:$E$62,2,FALSE)/(EOMONTH($G$3,0)+1-$G$3)*BO259)*BV259%)*BN259)+(VLOOKUP(C259,звания!$A$2:$B$62,2,FALSE)/(EOMONTH($G$3,0)+1-$G$3)*BU259+VLOOKUP(BS259,звания!$D$2:$E$62,2,FALSE)/(EOMONTH($G$3,0)+1-$G$3)*BU259+(VLOOKUP(C259,звания!$A$2:$B$62,2,FALSE)/(EOMONTH($G$3,0)+1-$G$3)*BU259+VLOOKUP(BS259,звания!$D$2:$E$62,2,FALSE)/(EOMONTH($G$3,0)+1-$G$3)*BU259)*BV259%)*BN259,(CE259+CF259+CG259)*BN259)</f>
        <v>3287.05</v>
      </c>
      <c r="CM259" s="404"/>
      <c r="CN259" s="404"/>
      <c r="CO259" s="432">
        <f t="shared" si="274"/>
        <v>4</v>
      </c>
      <c r="CP259" s="638"/>
      <c r="CQ259" s="637">
        <f>IF(CF259=0,0,IF((SUM(BH259:BM259)&gt;360),(VLOOKUP(O259,звания!$F$2:$G$62,2,FALSE))/100,VLOOKUP(O259,звания!$F$2:$H$62,3,FALSE)/100))</f>
        <v>2.83</v>
      </c>
      <c r="CR259" s="617">
        <f>IF(B259="Виключений зі списків",IF(AND(BU259=0,360-BH259&lt;0),(VLOOKUP(O259,звания!$D$2:$E$62,2,FALSE))/(EOMONTH($B$3,0)+1-$B$3)*BO259*CQ259,IF(AND(360-BH259&gt;=0,360-BH259&lt;(EOMONTH($B$3,0)+1-$B$3)),(CF259/(EOMONTH($B$3,0)-$B$3+1)*(360-BH259))*CQ259+(CF259/(EOMONTH($B$3,0)-$B$3+1)*((EOMONTH($B$3,0)-$B$3+1)-(360-BH259)))*VLOOKUP(O259,звания!$F$2:$H$62,2,FALSE)/100,((((VLOOKUP(O259,звания!$D$2:$E$62,2,FALSE))/(EOMONTH($B$3,0)+1-$B$3)*BO259*CQ259+(VLOOKUP(BS259,звания!$D$2:$E$62,2,FALSE))/(EOMONTH($B$3,0)+1-$B$3)*BU259*(VLOOKUP(BS259,звания!$F$2:$G$62,2,FALSE)*0.01)+(IF(BT259=0,0,(VLOOKUP(BS259,звания!$D$2:$E$62,2,FALSE)/(EOMONTH($G$3,0)+1-$G$3)*BT259*(VLOOKUP(BS259,звания!$F$2:$G$62,2,FALSE)))*0.01-(VLOOKUP(O259,звания!$D$2:$E$62,2,FALSE)/(EOMONTH($G$3,0)+1-$G$3)*BT259*(VLOOKUP(O259,звания!$F$2:$G$62,2,FALSE)))*0.01)))))/100*(100-CP259))),(IF(AND(BU259=0,360-BH259&lt;0,CP259=0),(VLOOKUP(O259,звания!$D$2:$E$62,2,FALSE))/(EOMONTH($G$3,0)+1-$G$3)*BO259*CQ259,IF(AND(360-BH259&gt;=0,360-BH259&lt;(EOMONTH($G$3,0)+1-$G$3)),(CF259/(EOMONTH($G$3,0)-$G$3+1)*(360-BH259))*CQ259+(CF259/(EOMONTH($G$3,0)-$G$3+1)*((EOMONTH($G$3,0)-$G$3+1)-(360-BH259)))*VLOOKUP(O259,звания!$F$2:$H$62,2,FALSE)/100,((((VLOOKUP(O259,звания!$D$2:$E$62,2,FALSE))/(EOMONTH($G$3,0)+1-$G$3)*BO259*CQ259+(VLOOKUP(BS259,звания!$D$2:$E$62,2,FALSE))/(EOMONTH($G$3,0)+1-$G$3)*BU259*(VLOOKUP(BS259,звания!$F$2:$G$62,2,FALSE)*0.01)))/100*(100-CP259)+(IF(BT259=0,0,(VLOOKUP(BS259,звания!$D$2:$E$62,2,FALSE)/(EOMONTH($BN$3,0)+1-$BN$3)*BT259*(VLOOKUP(BS259,звания!$F$2:$G$62,2,FALSE)))*0.01-(VLOOKUP(O259,звания!$D$2:$E$62,2,FALSE)/(EOMONTH($BN$3,0)+1-$BN$3)*BT259*(VLOOKUP(O259,звания!$F$2:$G$62,2,FALSE)))*0.01)))))))</f>
        <v>8716.4</v>
      </c>
      <c r="CS259" s="416">
        <f>SUM(CE259:CM259,CR259)</f>
        <v>17060.45</v>
      </c>
      <c r="CT259" s="403"/>
      <c r="CU259" s="403"/>
      <c r="CV259" s="404">
        <f t="shared" si="275"/>
        <v>672.35</v>
      </c>
      <c r="CW259" s="426">
        <f t="shared" si="322"/>
        <v>17732.8</v>
      </c>
      <c r="CX259" s="404">
        <f>IF(CU259=0,CW259*0.18,(CW259-CU259)*0.18)</f>
        <v>3191.9</v>
      </c>
      <c r="CY259" s="1174">
        <v>5</v>
      </c>
      <c r="CZ259" s="404">
        <f t="shared" si="312"/>
        <v>218.49</v>
      </c>
      <c r="DA259" s="404"/>
      <c r="DB259" s="403"/>
      <c r="DC259" s="404"/>
      <c r="DD259" s="426">
        <f t="shared" si="296"/>
        <v>3410.39</v>
      </c>
      <c r="DE259" s="426">
        <f t="shared" si="301"/>
        <v>3753.3</v>
      </c>
      <c r="DF259" s="404">
        <f>CX259</f>
        <v>3191.9</v>
      </c>
      <c r="DG259" s="426">
        <f t="shared" si="320"/>
        <v>17514.310000000001</v>
      </c>
      <c r="DH259" s="426">
        <f t="shared" si="321"/>
        <v>0</v>
      </c>
      <c r="DI259" s="421"/>
      <c r="DJ259" s="422" t="str">
        <f t="shared" si="351"/>
        <v xml:space="preserve">30 від 01.03   </v>
      </c>
      <c r="DK259" s="113" t="s">
        <v>1231</v>
      </c>
      <c r="DL259" s="28" t="s">
        <v>1232</v>
      </c>
      <c r="DM259" s="28" t="s">
        <v>1233</v>
      </c>
      <c r="DN259" s="28" t="s">
        <v>1209</v>
      </c>
      <c r="DO259" s="900">
        <v>2963112923</v>
      </c>
      <c r="DP259" s="888"/>
      <c r="DQ259" s="817"/>
      <c r="DR259" s="818"/>
      <c r="DS259" s="819"/>
      <c r="DT259" s="820"/>
      <c r="DU259" s="124"/>
      <c r="DV259" s="401"/>
      <c r="DZ259" s="105"/>
      <c r="EH259" s="543">
        <f t="shared" si="276"/>
        <v>2</v>
      </c>
      <c r="EI259" s="404" t="str">
        <f t="shared" si="277"/>
        <v>ст.с-нт</v>
      </c>
      <c r="EJ259" s="29" t="str">
        <f t="shared" si="278"/>
        <v>Акатова О.О.</v>
      </c>
      <c r="EK259" s="50"/>
      <c r="EL259" s="29"/>
      <c r="EM259" s="50"/>
      <c r="EN259" s="50"/>
      <c r="EO259" s="50"/>
      <c r="EP259" s="29"/>
    </row>
    <row r="260" spans="1:146" ht="17.45" hidden="1" customHeight="1">
      <c r="A260" s="446">
        <v>254</v>
      </c>
      <c r="B260" s="869" t="s">
        <v>811</v>
      </c>
      <c r="C260" s="911"/>
      <c r="D260" s="404">
        <f t="shared" si="360"/>
        <v>0</v>
      </c>
      <c r="E260" s="416"/>
      <c r="F260" s="417"/>
      <c r="G260" s="406" t="str">
        <f t="shared" ref="G260:G266" si="363">IF(P260&gt;$G$3,0,CONCATENATE((INT((BH260)/360)+INT((BI260)/360)+INT((BJ260)/360)+INT((BK260)/360)+INT((BL260)/360)+INT((BM260)/360))+INT((INT(MOD((BH260),360)/30)+INT(MOD((BI260),360)/30)+INT(MOD((BJ260),360)/30)+INT(MOD((BK260),360)/30)+INT(MOD((BL260),360)/30)+INT(MOD((BM260),360)/30)+INT((MOD(MOD((BH260),360),30)+MOD(MOD((BI260),360),30)+MOD(MOD((BJ260),360),30)+MOD(MOD((BK260),360),30)+MOD(MOD((BL260),360),30)+MOD(MOD((BM260),360),30))/30))/12),".",MOD(INT(MOD((BH260),360)/30)+INT(MOD((BI260),360)/30)+INT(MOD((BJ260),360)/30)+INT(MOD((BK260),360)/30)+INT(MOD((BL260),360)/30)+INT(MOD((BM260),360)/30)+INT((MOD(MOD((BH260),360),30)+MOD(MOD((BI260),360),30)+MOD(MOD((BJ260),360),30)+MOD(MOD((BK260),360),30)+MOD(MOD((BL260),360),30)+MOD(MOD((BM260),360),30))/30),12),".",INT(MOD(MOD(MOD((BH260),360),30)+MOD(MOD((BI260),360),30)+MOD(MOD((BJ260),360),30)+MOD(MOD((BK260),360),30)+MOD(MOD((BL260),360),30)+MOD(MOD((BM260),360),30),30))))</f>
        <v>0.0.0</v>
      </c>
      <c r="H260" s="407" t="str">
        <f t="shared" ref="H260:H266" si="364">CONCATENATE(INT((BH260)/360),".",INT(MOD((BH260),360)/30),".",MOD(MOD((BH260),360),30))</f>
        <v>0.0.0</v>
      </c>
      <c r="I260" s="407" t="str">
        <f t="shared" ref="I260:I266" si="365">IF(P260&gt;$G$3,0,CONCATENATE((INT((BH260)/360)+INT((BM260)/360))+INT((INT(MOD((BH260),360)/30)+INT(MOD((BM260),360)/30)+INT((MOD(MOD((BH260),360),30)+MOD(MOD((BM260),360),30))/30))/12),".",MOD(INT(MOD((BH260),360)/30)+INT(MOD((BM260),360)/30)+INT((MOD(MOD((BH260),360),30)+MOD(MOD((BM260),360),30))/30),12),".",INT(MOD(MOD(MOD((BH260),360),30)+MOD(MOD((BM260),360),30),30))))</f>
        <v>0.0.0</v>
      </c>
      <c r="J260" s="407" t="str">
        <f t="shared" si="352"/>
        <v>0.0.0</v>
      </c>
      <c r="K260" s="407" t="str">
        <f t="shared" si="353"/>
        <v>0.0.0</v>
      </c>
      <c r="L260" s="407" t="str">
        <f t="shared" si="354"/>
        <v>0.0.0</v>
      </c>
      <c r="M260" s="407" t="str">
        <f t="shared" si="355"/>
        <v>0.0.0</v>
      </c>
      <c r="N260" s="408" t="str">
        <f t="shared" ref="N260:N266" si="366">CONCATENATE(IF(INT(INT(DAYS360(BF260,BG260,1)/30)/24)&gt;=2,2,INT(INT(DAYS360(BF260,BG260,1)/30)/24)),".",IF(AND(INT(INT(DAYS360(BF260,BG260,1)/30)/24)&gt;=2,MOD(INT(BM260/30),12)&gt;=6),6,IF(ISODD(MOD(INT(DAYS360(BF260,BG260,1)/30),12)),MOD(INT(DAYS360(BF260,BG260,1)/60),12),MOD(INT(BM260/30),12))),".",IF(AND(INT(INT(DAYS360(BF260,BG260,1)/30)/24)&gt;=2,MOD(INT(BM260/30),12)&gt;=6),0,IF(ISODD(MOD(INT(DAYS360(BF260,BG260,1)/30),12)),INT((MOD(DAYS360(BF260,BG260,1),30)/2+15)),INT(MOD(DAYS360(BF260,BG260,1),30)/2))))</f>
        <v>0.0.0</v>
      </c>
      <c r="O260" s="941">
        <v>5</v>
      </c>
      <c r="P260" s="417"/>
      <c r="Q260" s="417"/>
      <c r="R260" s="417"/>
      <c r="S260" s="417"/>
      <c r="T260" s="417"/>
      <c r="U260" s="417"/>
      <c r="V260" s="714"/>
      <c r="W260" s="714"/>
      <c r="X260" s="417"/>
      <c r="Y260" s="417"/>
      <c r="Z260" s="714"/>
      <c r="AA260" s="714"/>
      <c r="AB260" s="417"/>
      <c r="AC260" s="417"/>
      <c r="AD260" s="714"/>
      <c r="AE260" s="714"/>
      <c r="AF260" s="417"/>
      <c r="AG260" s="417"/>
      <c r="AH260" s="714"/>
      <c r="AI260" s="714"/>
      <c r="AJ260" s="417"/>
      <c r="AK260" s="417"/>
      <c r="AL260" s="714"/>
      <c r="AM260" s="714"/>
      <c r="AN260" s="417"/>
      <c r="AO260" s="417"/>
      <c r="AP260" s="714"/>
      <c r="AQ260" s="714"/>
      <c r="AR260" s="417"/>
      <c r="AS260" s="417"/>
      <c r="AT260" s="714"/>
      <c r="AU260" s="714"/>
      <c r="AV260" s="417"/>
      <c r="AW260" s="417"/>
      <c r="AX260" s="716"/>
      <c r="AY260" s="716"/>
      <c r="AZ260" s="635"/>
      <c r="BA260" s="635"/>
      <c r="BB260" s="716"/>
      <c r="BC260" s="716"/>
      <c r="BD260" s="635"/>
      <c r="BE260" s="635"/>
      <c r="BF260" s="717"/>
      <c r="BG260" s="717"/>
      <c r="BH260" s="432">
        <f t="shared" si="310"/>
        <v>0</v>
      </c>
      <c r="BI260" s="432">
        <f t="shared" si="356"/>
        <v>0</v>
      </c>
      <c r="BJ260" s="432">
        <f t="shared" si="357"/>
        <v>0</v>
      </c>
      <c r="BK260" s="432">
        <f t="shared" si="358"/>
        <v>0</v>
      </c>
      <c r="BL260" s="432">
        <f t="shared" si="359"/>
        <v>0</v>
      </c>
      <c r="BM260" s="436">
        <f t="shared" si="349"/>
        <v>0</v>
      </c>
      <c r="BN260" s="462">
        <v>0.65</v>
      </c>
      <c r="BO260" s="427">
        <f t="shared" si="311"/>
        <v>28</v>
      </c>
      <c r="BP260" s="774"/>
      <c r="BQ260" s="700"/>
      <c r="BR260" s="419"/>
      <c r="BS260" s="700"/>
      <c r="BT260" s="700"/>
      <c r="BU260" s="700"/>
      <c r="BV260" s="427">
        <f t="shared" si="346"/>
        <v>0</v>
      </c>
      <c r="BW260" s="419"/>
      <c r="BX260" s="782"/>
      <c r="BY260" s="419"/>
      <c r="BZ260" s="432"/>
      <c r="CA260" s="419"/>
      <c r="CB260" s="427"/>
      <c r="CC260" s="419"/>
      <c r="CD260" s="427"/>
      <c r="CE260" s="404">
        <f>IF(OR(C260=0,CD260="Д"),0,IF(AND(C260&gt;0,E260=0),VLOOKUP(C260,звания!A:B,2,FALSE)/((EOMONTH($G$3,0)+1)-$G$3)*BO260+VLOOKUP(C260,звания!A:B,2,FALSE)/((EOMONTH($G$3,0)+1)-$G$3)*BR260+VLOOKUP(C260,звания!A:B,2,FALSE)/((EOMONTH($G$3,0)+1)-$G$3)*BU260,IF(AND(C260&gt;0,E260&gt;0,F260&gt;=$G$3,BO260=(EOMONTH($G$3,0)+1)-$G$3),(VLOOKUP(E260,звания!A:B,2,FALSE)/(EOMONTH($G$3,0)-$G$3+1))*(F260-$G$3)+(VLOOKUP(C260,звания!A:B,2,FALSE)/(EOMONTH($G$3,0)-$G$3+1))*((EOMONTH($G$3,0)-$G$3+1)-(F260-$G$3)),IF(AND(C260&gt;0,E260&gt;0,F260&gt;$G$3,BO260&lt;(EOMONTH($G$3,0)+1)-$G$3,BO260&lt;&gt;0),VLOOKUP(E260,звания!A:B,2,FALSE)/((EOMONTH($G$3,0)+1)-$G$3)*((F260-$G$3)-(((EOMONTH($G$3,0)+1)-$G$3)-BO260-BU260-BR260))+VLOOKUP(C260,звания!A:B,2,FALSE)/((EOMONTH($G$3,0)+1)-$G$3)*(((EOMONTH($G$3,0)+1)-F260)),IF(F260&lt;$G$3,(VLOOKUP(C260,звания!A:B,2,FALSE)-VLOOKUP(E260,звания!A:B,2,FALSE))/((EOMONTH($BN$3,0)+1)-$BN$3)*(EOMONTH($BN$3,0)+1-F260)+VLOOKUP(C260,звания!A:B,2,FALSE)/((EOMONTH($G$3,0)+1)-$G$3)*BO260+VLOOKUP(C260,звания!A:B,2,FALSE)/((EOMONTH($G$3,0)+1)-$G$3)*BU260+VLOOKUP(C260,звания!A:B,2,FALSE)/((EOMONTH($G$3,0)+1)-$G$3)*BR260,0)))))</f>
        <v>0</v>
      </c>
      <c r="CF260" s="404">
        <f>IF(OR(CD260="Д",C260=0),0,IF(B260="Виключений зі списків",IF(BS260=0,(VLOOKUP(O260,звания!$D$2:$E$62,2,FALSE))/(EOMONTH($B$3,0)+1-$B$3)*BO260+(VLOOKUP(BQ260,звания!$D$2:$E$62,2,FALSE))/(EOMONTH($B$3,0)+1-$B$3)*BR260,(((VLOOKUP(O260,звания!$D$2:$E$62,2,FALSE))/(EOMONTH($B$3,0)+1-$B$3))*BO260)+(VLOOKUP(BQ260,звания!$D$2:$E$62,2,FALSE))/(EOMONTH($B$3,0)+1-$B$3)*BR260+(VLOOKUP(BS260,звания!$D$2:$E$62,2,FALSE))/(EOMONTH($B$3,0)+1-$B$3)*BU260),IF(BS260=0,(VLOOKUP(O260,звания!$D$2:$E$62,2,FALSE))/(EOMONTH($G$3,0)+1-$G$3)*BO260+(VLOOKUP(BQ260,звания!$D$2:$E$62,2,FALSE))/(EOMONTH($G$3,0)+1-$G$3)*BR260,(((VLOOKUP(O260,звания!$D$2:$E$62,2,FALSE))/(EOMONTH($G$3,0)+1-$G$3))*BO260)+(VLOOKUP(BQ260,звания!$D$2:$E$62,2,FALSE))/(EOMONTH($G$3,0)+1-$G$3)*BR260+(VLOOKUP(BS260,звания!$D$2:$E$62,2,FALSE))/(EOMONTH($G$3,0)+1-$G$3)*BU260+IF(BT260=0,0,(VLOOKUP(BS260,звания!$D$2:$E$62,2,FALSE))/(EOMONTH($BN$3,0)+1-$BN$3)*BT260-(VLOOKUP(O260,звания!$D$2:$E$62,2,FALSE))/(EOMONTH($BN$3,0)+1-$BN$3)*BT260))))</f>
        <v>0</v>
      </c>
      <c r="CG260" s="404">
        <f t="shared" si="350"/>
        <v>0</v>
      </c>
      <c r="CH260" s="404">
        <f>IF(BW260=0,CF260*BX260%,IF(BW260&gt;0,((VLOOKUP(O260,звания!$D$2:$E$62,2,FALSE)/(EOMONTH($G$3,0)+1-$G$3)*BW260)*BX260%)))</f>
        <v>0</v>
      </c>
      <c r="CI260" s="404">
        <f>IF(BY260=0,CF260*BZ260%,IF(BY260&gt;0,(VLOOKUP(O260,звания!$D$2:$E$62,2,FALSE)/(EOMONTH($G$3,0)+1-$G$3)*BO260)*BZ260%)+(VLOOKUP(BS260,звания!$D$2:$E$62,2,FALSE)/(EOMONTH($G$3,0)+1-$G$3)*BU260)*BZ260%)</f>
        <v>0</v>
      </c>
      <c r="CJ260" s="404">
        <f>IF(CA260=0,CF260*CB260%,IF(CA260&gt;0,(VLOOKUP(O260,звания!$D$2:$E$62,2,FALSE)/(EOMONTH($G$3,0)+1-$G$3)*BO260)*CB260%)+(VLOOKUP(BS260,звания!$D$2:$E$62,2,FALSE)/(EOMONTH($G$3,0)+1-$G$3)*BU260)*CB260%)</f>
        <v>0</v>
      </c>
      <c r="CK260" s="404">
        <f>IF(CD260="Д",0,IF(CC260=0,CF260*CD260%,IF(CC260&gt;0,(VLOOKUP(O260,звания!$D$2:$E$62,2,FALSE)/(EOMONTH($G$3,0)+1-$G$3)*BO260)*CD260%)+(VLOOKUP(BS260,звания!$D$2:$E$62,2,FALSE)/(EOMONTH($G$3,0)+1-$G$3)*BU260)*CD260%))</f>
        <v>0</v>
      </c>
      <c r="CL260" s="404">
        <f>IF(BR260&gt;0,((VLOOKUP(C260,звания!$A$2:$B$62,2,FALSE)/(EOMONTH($G$3,0)+1-$G$3)*BO260+VLOOKUP(O260,звания!$D$2:$E$62,2,FALSE)/(EOMONTH($G$3,0)+1-$G$3)*BO260+(VLOOKUP(C260,звания!$A$2:$B$62,2,FALSE)/(EOMONTH($G$3,0)+1-$G$3)*BO260+VLOOKUP(O260,звания!$D$2:$E$62,2,FALSE)/(EOMONTH($G$3,0)+1-$G$3)*BO260)*BV260%)*BN260)+(VLOOKUP(C260,звания!$A$2:$B$62,2,FALSE)/(EOMONTH($G$3,0)+1-$G$3)*BU260+VLOOKUP(BS260,звания!$D$2:$E$62,2,FALSE)/(EOMONTH($G$3,0)+1-$G$3)*BU260+(VLOOKUP(C260,звания!$A$2:$B$62,2,FALSE)/(EOMONTH($G$3,0)+1-$G$3)*BU260+VLOOKUP(BS260,звания!$D$2:$E$62,2,FALSE)/(EOMONTH($G$3,0)+1-$G$3)*BU260)*BV260%)*BN260,(CE260+CF260+CG260)*BN260)</f>
        <v>0</v>
      </c>
      <c r="CM260" s="404"/>
      <c r="CN260" s="404"/>
      <c r="CO260" s="432">
        <f t="shared" si="274"/>
        <v>0</v>
      </c>
      <c r="CP260" s="638"/>
      <c r="CQ260" s="637">
        <f>IF(CF260=0,0,IF((SUM(BH260:BM260)&gt;360),(VLOOKUP(O260,звания!$F$2:$G$62,2,FALSE))/100,VLOOKUP(O260,звания!$F$2:$H$62,3,FALSE)/100))</f>
        <v>0</v>
      </c>
      <c r="CR260" s="617">
        <f>IF(B260="Виключений зі списків",IF(AND(BU260=0,360-BH260&lt;0),(VLOOKUP(O260,звания!$D$2:$E$62,2,FALSE))/(EOMONTH($B$3,0)+1-$B$3)*BO260*CQ260,IF(AND(360-BH260&gt;=0,360-BH260&lt;(EOMONTH($B$3,0)+1-$B$3)),(CF260/(EOMONTH($B$3,0)-$B$3+1)*(360-BH260))*CQ260+(CF260/(EOMONTH($B$3,0)-$B$3+1)*((EOMONTH($B$3,0)-$B$3+1)-(360-BH260)))*VLOOKUP(O260,звания!$F$2:$H$62,2,FALSE)/100,((((VLOOKUP(O260,звания!$D$2:$E$62,2,FALSE))/(EOMONTH($B$3,0)+1-$B$3)*BO260*CQ260+(VLOOKUP(BS260,звания!$D$2:$E$62,2,FALSE))/(EOMONTH($B$3,0)+1-$B$3)*BU260*(VLOOKUP(BS260,звания!$F$2:$G$62,2,FALSE)*0.01)+(IF(BT260=0,0,(VLOOKUP(BS260,звания!$D$2:$E$62,2,FALSE)/(EOMONTH($G$3,0)+1-$G$3)*BT260*(VLOOKUP(BS260,звания!$F$2:$G$62,2,FALSE)))*0.01-(VLOOKUP(O260,звания!$D$2:$E$62,2,FALSE)/(EOMONTH($G$3,0)+1-$G$3)*BT260*(VLOOKUP(O260,звания!$F$2:$G$62,2,FALSE)))*0.01)))))/100*(100-CP260))),(IF(AND(BU260=0,360-BH260&lt;0,CP260=0),(VLOOKUP(O260,звания!$D$2:$E$62,2,FALSE))/(EOMONTH($G$3,0)+1-$G$3)*BO260*CQ260,IF(AND(360-BH260&gt;=0,360-BH260&lt;(EOMONTH($G$3,0)+1-$G$3)),(CF260/(EOMONTH($G$3,0)-$G$3+1)*(360-BH260))*CQ260+(CF260/(EOMONTH($G$3,0)-$G$3+1)*((EOMONTH($G$3,0)-$G$3+1)-(360-BH260)))*VLOOKUP(O260,звания!$F$2:$H$62,2,FALSE)/100,((((VLOOKUP(O260,звания!$D$2:$E$62,2,FALSE))/(EOMONTH($G$3,0)+1-$G$3)*BO260*CQ260+(VLOOKUP(BS260,звания!$D$2:$E$62,2,FALSE))/(EOMONTH($G$3,0)+1-$G$3)*BU260*(VLOOKUP(BS260,звания!$F$2:$G$62,2,FALSE)*0.01)))/100*(100-CP260)+(IF(BT260=0,0,(VLOOKUP(BS260,звания!$D$2:$E$62,2,FALSE)/(EOMONTH($BN$3,0)+1-$BN$3)*BT260*(VLOOKUP(BS260,звания!$F$2:$G$62,2,FALSE)))*0.01-(VLOOKUP(O260,звания!$D$2:$E$62,2,FALSE)/(EOMONTH($BN$3,0)+1-$BN$3)*BT260*(VLOOKUP(O260,звания!$F$2:$G$62,2,FALSE)))*0.01)))))))</f>
        <v>0</v>
      </c>
      <c r="CS260" s="416">
        <f t="shared" si="361"/>
        <v>0</v>
      </c>
      <c r="CT260" s="403"/>
      <c r="CU260" s="403"/>
      <c r="CV260" s="403">
        <f t="shared" si="275"/>
        <v>0</v>
      </c>
      <c r="CW260" s="556">
        <f t="shared" si="322"/>
        <v>0</v>
      </c>
      <c r="CX260" s="403">
        <f t="shared" si="309"/>
        <v>0</v>
      </c>
      <c r="CY260" s="403"/>
      <c r="CZ260" s="404">
        <f t="shared" si="312"/>
        <v>0</v>
      </c>
      <c r="DA260" s="403"/>
      <c r="DB260" s="403"/>
      <c r="DC260" s="403"/>
      <c r="DD260" s="421">
        <f t="shared" si="296"/>
        <v>0</v>
      </c>
      <c r="DE260" s="421">
        <f t="shared" si="301"/>
        <v>0</v>
      </c>
      <c r="DF260" s="403">
        <f t="shared" si="362"/>
        <v>0</v>
      </c>
      <c r="DG260" s="421">
        <f t="shared" si="320"/>
        <v>0</v>
      </c>
      <c r="DH260" s="421">
        <f t="shared" si="321"/>
        <v>0</v>
      </c>
      <c r="DI260" s="421"/>
      <c r="DJ260" s="422" t="str">
        <f t="shared" si="351"/>
        <v xml:space="preserve">    </v>
      </c>
      <c r="DK260" s="113"/>
      <c r="DL260" s="28" t="s">
        <v>975</v>
      </c>
      <c r="DM260" s="28"/>
      <c r="DN260" s="28"/>
      <c r="DO260" s="901"/>
      <c r="DP260" s="888"/>
      <c r="DQ260" s="817"/>
      <c r="DR260" s="818"/>
      <c r="DS260" s="819"/>
      <c r="DT260" s="820"/>
      <c r="DU260" s="124"/>
      <c r="DV260" s="110"/>
      <c r="DX260" s="84"/>
      <c r="DY260" s="84"/>
      <c r="DZ260" s="105"/>
      <c r="EG260" s="19"/>
      <c r="EH260" s="543">
        <f t="shared" si="276"/>
        <v>0</v>
      </c>
      <c r="EI260" s="404">
        <f t="shared" si="277"/>
        <v>0</v>
      </c>
      <c r="EJ260" s="29">
        <f t="shared" si="278"/>
        <v>0</v>
      </c>
      <c r="EK260" s="50"/>
      <c r="EL260" s="29"/>
      <c r="EM260" s="50"/>
      <c r="EN260" s="50"/>
      <c r="EO260" s="50"/>
      <c r="EP260" s="29"/>
    </row>
    <row r="261" spans="1:146" ht="17.45" customHeight="1">
      <c r="A261" s="427">
        <v>255</v>
      </c>
      <c r="B261" s="869" t="s">
        <v>866</v>
      </c>
      <c r="C261" s="911" t="s">
        <v>708</v>
      </c>
      <c r="D261" s="404" t="str">
        <f>DK261</f>
        <v>Руденко С.С.</v>
      </c>
      <c r="E261" s="416"/>
      <c r="F261" s="417"/>
      <c r="G261" s="409" t="str">
        <f>IF(P261&gt;$G$3,0,CONCATENATE((INT((BH261)/360)+INT((BI261)/360)+INT((BJ261)/360)+INT((BK261)/360)+INT((BL261)/360)+INT((BM261)/360))+INT((INT(MOD((BH261),360)/30)+INT(MOD((BI261),360)/30)+INT(MOD((BJ261),360)/30)+INT(MOD((BK261),360)/30)+INT(MOD((BL261),360)/30)+INT(MOD((BM261),360)/30)+INT((MOD(MOD((BH261),360),30)+MOD(MOD((BI261),360),30)+MOD(MOD((BJ261),360),30)+MOD(MOD((BK261),360),30)+MOD(MOD((BL261),360),30)+MOD(MOD((BM261),360),30))/30))/12),".",MOD(INT(MOD((BH261),360)/30)+INT(MOD((BI261),360)/30)+INT(MOD((BJ261),360)/30)+INT(MOD((BK261),360)/30)+INT(MOD((BL261),360)/30)+INT(MOD((BM261),360)/30)+INT((MOD(MOD((BH261),360),30)+MOD(MOD((BI261),360),30)+MOD(MOD((BJ261),360),30)+MOD(MOD((BK261),360),30)+MOD(MOD((BL261),360),30)+MOD(MOD((BM261),360),30))/30),12),".",INT(MOD(MOD(MOD((BH261),360),30)+MOD(MOD((BI261),360),30)+MOD(MOD((BJ261),360),30)+MOD(MOD((BK261),360),30)+MOD(MOD((BL261),360),30)+MOD(MOD((BM261),360),30),30))))</f>
        <v>1.8.7</v>
      </c>
      <c r="H261" s="407" t="str">
        <f>CONCATENATE(INT((BH261)/360),".",INT(MOD((BH261),360)/30),".",MOD(MOD((BH261),360),30))</f>
        <v>1.8.7</v>
      </c>
      <c r="I261" s="407" t="str">
        <f>IF(P261&gt;$G$3,0,CONCATENATE((INT((BH261)/360)+INT((BM261)/360))+INT((INT(MOD((BH261),360)/30)+INT(MOD((BM261),360)/30)+INT((MOD(MOD((BH261),360),30)+MOD(MOD((BM261),360),30))/30))/12),".",MOD(INT(MOD((BH261),360)/30)+INT(MOD((BM261),360)/30)+INT((MOD(MOD((BH261),360),30)+MOD(MOD((BM261),360),30))/30),12),".",INT(MOD(MOD(MOD((BH261),360),30)+MOD(MOD((BM261),360),30),30))))</f>
        <v>1.8.7</v>
      </c>
      <c r="J261" s="407" t="str">
        <f>CONCATENATE(INT(BI261/360),".",MOD(INT(BI261/30),12),".",MOD(INT(BI261),30))</f>
        <v>0.0.0</v>
      </c>
      <c r="K261" s="407" t="str">
        <f>CONCATENATE(INT(BJ261/360),".",MOD(INT(BJ261/30),12),".",MOD(INT(BJ261),30))</f>
        <v>0.0.0</v>
      </c>
      <c r="L261" s="407" t="str">
        <f>CONCATENATE(INT(BK261/360),".",MOD(INT(BK261/30),12),".",MOD(INT(BK261),30))</f>
        <v>0.0.0</v>
      </c>
      <c r="M261" s="407" t="str">
        <f>CONCATENATE(INT(BL261/360),".",MOD(INT(BL261/30),12),".",MOD(INT(BL261),30))</f>
        <v>0.0.0</v>
      </c>
      <c r="N261" s="408" t="str">
        <f>CONCATENATE(IF(INT(INT(DAYS360(BF261,BG261,1)/30)/24)&gt;=2,2,INT(INT(DAYS360(BF261,BG261,1)/30)/24)),".",IF(AND(INT(INT(DAYS360(BF261,BG261,1)/30)/24)&gt;=2,MOD(INT(BM261/30),12)&gt;=6),6,IF(ISODD(MOD(INT(DAYS360(BF261,BG261,1)/30),12)),MOD(INT(DAYS360(BF261,BG261,1)/60),12),MOD(INT(BM261/30),12))),".",IF(AND(INT(INT(DAYS360(BF261,BG261,1)/30)/24)&gt;=2,MOD(INT(BM261/30),12)&gt;=6),0,IF(ISODD(MOD(INT(DAYS360(BF261,BG261,1)/30),12)),INT((MOD(DAYS360(BF261,BG261,1),30)/2+15)),INT(MOD(DAYS360(BF261,BG261,1),30)/2))))</f>
        <v>0.0.0</v>
      </c>
      <c r="O261" s="941">
        <v>5</v>
      </c>
      <c r="P261" s="417">
        <v>43975</v>
      </c>
      <c r="Q261" s="417"/>
      <c r="R261" s="417"/>
      <c r="S261" s="417"/>
      <c r="T261" s="417"/>
      <c r="U261" s="417"/>
      <c r="V261" s="714"/>
      <c r="W261" s="714"/>
      <c r="X261" s="417"/>
      <c r="Y261" s="417"/>
      <c r="Z261" s="714"/>
      <c r="AA261" s="714"/>
      <c r="AB261" s="417"/>
      <c r="AC261" s="417"/>
      <c r="AD261" s="714"/>
      <c r="AE261" s="714"/>
      <c r="AF261" s="417"/>
      <c r="AG261" s="417"/>
      <c r="AH261" s="714"/>
      <c r="AI261" s="714"/>
      <c r="AJ261" s="417"/>
      <c r="AK261" s="417"/>
      <c r="AL261" s="714"/>
      <c r="AM261" s="714"/>
      <c r="AN261" s="417"/>
      <c r="AO261" s="417"/>
      <c r="AP261" s="714"/>
      <c r="AQ261" s="714"/>
      <c r="AR261" s="417"/>
      <c r="AS261" s="417"/>
      <c r="AT261" s="714"/>
      <c r="AU261" s="714"/>
      <c r="AV261" s="417"/>
      <c r="AW261" s="417"/>
      <c r="AX261" s="716"/>
      <c r="AY261" s="716"/>
      <c r="AZ261" s="635"/>
      <c r="BA261" s="635"/>
      <c r="BB261" s="716"/>
      <c r="BC261" s="716"/>
      <c r="BD261" s="635"/>
      <c r="BE261" s="635"/>
      <c r="BF261" s="717"/>
      <c r="BG261" s="717"/>
      <c r="BH261" s="432">
        <f t="shared" si="310"/>
        <v>607</v>
      </c>
      <c r="BI261" s="432">
        <f>(IF(OR(W261&gt;$G$3,W261=0),IF(OR(V261=0,V261&gt;$G$3),0,DAYS360(V261,$G$3,1)),(DAYS360(V261,W261,1)))+IF(OR(Y261&gt;$G$3,Y261=0),IF(OR(X261=0,X261&gt;$G$3),0,DAYS360(X261,$G$3,1)),(DAYS360(X261,Y261,1)))+IF(OR(AA261&gt;$G$3,AA261=0),IF(OR(Z261=0,Z261&gt;$G$3),0,DAYS360(Z261,$G$3,1)),(DAYS360(Z261,AA261,1)))+IF(OR(AC261&gt;$G$3,AC261=0),IF(OR(AB261=0,AB261&gt;$G$3),0,DAYS360(AB261,$G$3,1)),(DAYS360(AB261,AC261,1)))+IF(OR(AE261&gt;$G$3,AE261=0),IF(OR(AD261=0,AD261&gt;$G$3),0,DAYS360(AD261,$G$3,1)),(DAYS360(AD261,AE261,1)))+IF(OR(AG261&gt;$G$3,AG261=0),IF(OR(AF261=0,AF261&gt;$G$3),0,DAYS360(AF261,$G$3,1)),(DAYS360(AF261,AG261,1)))+IF(OR(AI261&gt;$G$3,AI261=0),IF(OR(AH261=0,AH261&gt;$G$3),0,DAYS360(AH261,$G$3,1)),(DAYS360(AH261,AI261,1)))+IF(OR(AK261&gt;$G$3,AK261=0),IF(OR(AJ261=0,AJ261&gt;$G$3),0,DAYS360(AJ261,$G$3,1)),(DAYS360(AJ261,AK261,1)))+IF(OR(AM261&gt;$G$3,AM261=0),IF(OR(AL261=0,AL261&gt;$G$3),0,DAYS360(AL261,$G$3,1)),(DAYS360(AL261,AM261,1)))+IF(OR(AO261&gt;$G$3,AO261=0),IF(OR(AN261=0,AN261&gt;$G$3),0,DAYS360(AN261,$G$3,1)),(DAYS360(AN261,AO261,1)))+IF(OR(AQ261&gt;$G$3,AQ261=0),IF(OR(AP261=0,AP261&gt;$G$3),0,DAYS360(AP261,$G$3,1)),(DAYS360(AP261,AQ261,1)))+IF(OR(AS261&gt;$G$3,AS261=0),IF(OR(AR261=0,AR261&gt;$G$3),0,DAYS360(AR261,$G$3,1)),(DAYS360(AR261,AS261,1)))+IF(OR(AU261&gt;$G$3,AU261=0),IF(OR(AT261=0,AT261&gt;$G$3),0,DAYS360(AT261,$G$3,1)),(DAYS360(AT261,AU261,1)))+IF(OR(AW261&gt;$G$3,AW261=0),IF(OR(AV261=0,AV261&gt;$G$3),0,DAYS360(AV261,$G$3,1)),(DAYS360(AV261,AW261,1))))*2</f>
        <v>0</v>
      </c>
      <c r="BJ261" s="432">
        <f>(IF(OR(AY261&gt;$G$3,AY261=0),IF(OR(AX261=0,AX261&gt;$G$3),0,DAYS360(AX261,$G$3,1)),(DAYS360(AX261,AY261,1)))+IF(OR(BA261&gt;$G$3,BA261=0),IF(OR(AZ261=0,AZ261&gt;$G$3),0,DAYS360(AZ261,$G$3,1)),(DAYS360(AZ261,BA261,1))))/2</f>
        <v>0</v>
      </c>
      <c r="BK261" s="432">
        <f>(IF(OR(BC261&gt;$G$3,BC261=0),IF(OR(BB261=0,BB261&gt;$G$3),0,DAYS360(BB261,$G$3,1)),(DAYS360(BB261,BC261,1))))</f>
        <v>0</v>
      </c>
      <c r="BL261" s="432">
        <f>(IF(OR(BE261&gt;$G$3,BE261=0),IF(OR(BD261=0,BD261&gt;$G$3),0,DAYS360(BD261,$G$3,1)),(DAYS360(BD261,BE261,1))))/3</f>
        <v>0</v>
      </c>
      <c r="BM261" s="436">
        <f>IF(DAYS360(BF261,BG261)&gt;=1800,1800/2,(DAYS360(BF261,BG261,1))/2)</f>
        <v>0</v>
      </c>
      <c r="BN261" s="462">
        <v>0.65</v>
      </c>
      <c r="BO261" s="427">
        <f t="shared" si="311"/>
        <v>28</v>
      </c>
      <c r="BP261" s="774"/>
      <c r="BQ261" s="700"/>
      <c r="BR261" s="419"/>
      <c r="BS261" s="700"/>
      <c r="BT261" s="700"/>
      <c r="BU261" s="700"/>
      <c r="BV261" s="427">
        <f>IF((BH261+BI261+BJ261+BK261+BL261+BM261)&lt;360,0,IF(AND((BH261+BI261+BJ261+BK261+BL261+BM261)&gt;=360,(BH261+BI261+BJ261+BK261+BL261+BM261)&lt;1800),25,IF(AND((BH261+BI261+BJ261+BK261+BL261+BM261)&gt;=1800,(BH261+BI261+BJ261+BK261+BL261+BM261)&lt;3600),30,IF(AND((BH261+BI261+BJ261+BK261+BL261+BM261)&gt;=3600,(BH261+BI261+BJ261+BK261+BL261+BM261)&lt;5400),35,IF(AND((BH261+BI261+BJ261+BK261+BL261+BM261)&gt;=5400,(BH261+BI261+BJ261+BK261+BL261+BM261)&lt;7200),40,IF(AND((BH261+BI261+BJ261+BK261+BL261+BM261)&gt;=7200,(BH261+BI261+BJ261+BK261+BL261+BM261)&lt;9000),45,IF((BH261+BI261+BJ261+BK261+BL261+BM261)&gt;=9000,50,"ПРОВЕРЬ")))))))</f>
        <v>25</v>
      </c>
      <c r="BW261" s="427"/>
      <c r="BX261" s="427"/>
      <c r="BY261" s="419"/>
      <c r="BZ261" s="432"/>
      <c r="CA261" s="419"/>
      <c r="CB261" s="427"/>
      <c r="CC261" s="419"/>
      <c r="CD261" s="427"/>
      <c r="CE261" s="404">
        <f>IF(OR(C261=0,CD261="Д"),0,IF(AND(C261&gt;0,E261=0),VLOOKUP(C261,звания!A:B,2,FALSE)/((EOMONTH($G$3,0)+1)-$G$3)*BO261+VLOOKUP(C261,звания!A:B,2,FALSE)/((EOMONTH($G$3,0)+1)-$G$3)*BR261+VLOOKUP(C261,звания!A:B,2,FALSE)/((EOMONTH($G$3,0)+1)-$G$3)*BU261,IF(AND(C261&gt;0,E261&gt;0,F261&gt;=$G$3,BO261=(EOMONTH($G$3,0)+1)-$G$3),(VLOOKUP(E261,звания!A:B,2,FALSE)/(EOMONTH($G$3,0)-$G$3+1))*(F261-$G$3)+(VLOOKUP(C261,звания!A:B,2,FALSE)/(EOMONTH($G$3,0)-$G$3+1))*((EOMONTH($G$3,0)-$G$3+1)-(F261-$G$3)),IF(AND(C261&gt;0,E261&gt;0,F261&gt;$G$3,BO261&lt;(EOMONTH($G$3,0)+1)-$G$3,BO261&lt;&gt;0),VLOOKUP(E261,звания!A:B,2,FALSE)/((EOMONTH($G$3,0)+1)-$G$3)*((F261-$G$3)-(((EOMONTH($G$3,0)+1)-$G$3)-BO261-BU261-BR261))+VLOOKUP(C261,звания!A:B,2,FALSE)/((EOMONTH($G$3,0)+1)-$G$3)*(((EOMONTH($G$3,0)+1)-F261)),IF(F261&lt;$G$3,(VLOOKUP(C261,звания!A:B,2,FALSE)-VLOOKUP(E261,звания!A:B,2,FALSE))/((EOMONTH($BN$3,0)+1)-$BN$3)*(EOMONTH($BN$3,0)+1-F261)+VLOOKUP(C261,звания!A:B,2,FALSE)/((EOMONTH($G$3,0)+1)-$G$3)*BO261+VLOOKUP(C261,звания!A:B,2,FALSE)/((EOMONTH($G$3,0)+1)-$G$3)*BU261+VLOOKUP(C261,звания!A:B,2,FALSE)/((EOMONTH($G$3,0)+1)-$G$3)*BR261,0)))))</f>
        <v>530</v>
      </c>
      <c r="CF261" s="404">
        <f>IF(OR(CD261="Д",C261=0),0,IF(B261="Виключений зі списків",IF(BS261=0,(VLOOKUP(O261,звания!$D$2:$E$62,2,FALSE))/(EOMONTH($B$3,0)+1-$B$3)*BO261+(VLOOKUP(BQ261,звания!$D$2:$E$62,2,FALSE))/(EOMONTH($B$3,0)+1-$B$3)*BR261,(((VLOOKUP(O261,звания!$D$2:$E$62,2,FALSE))/(EOMONTH($B$3,0)+1-$B$3))*BO261)+(VLOOKUP(BQ261,звания!$D$2:$E$62,2,FALSE))/(EOMONTH($B$3,0)+1-$B$3)*BR261+(VLOOKUP(BS261,звания!$D$2:$E$62,2,FALSE))/(EOMONTH($B$3,0)+1-$B$3)*BU261),IF(BS261=0,(VLOOKUP(O261,звания!$D$2:$E$62,2,FALSE))/(EOMONTH($G$3,0)+1-$G$3)*BO261+(VLOOKUP(BQ261,звания!$D$2:$E$62,2,FALSE))/(EOMONTH($G$3,0)+1-$G$3)*BR261,(((VLOOKUP(O261,звания!$D$2:$E$62,2,FALSE))/(EOMONTH($G$3,0)+1-$G$3))*BO261)+(VLOOKUP(BQ261,звания!$D$2:$E$62,2,FALSE))/(EOMONTH($G$3,0)+1-$G$3)*BR261+(VLOOKUP(BS261,звания!$D$2:$E$62,2,FALSE))/(EOMONTH($G$3,0)+1-$G$3)*BU261+IF(BT261=0,0,(VLOOKUP(BS261,звания!$D$2:$E$62,2,FALSE))/(EOMONTH($BN$3,0)+1-$BN$3)*BT261-(VLOOKUP(O261,звания!$D$2:$E$62,2,FALSE))/(EOMONTH($BN$3,0)+1-$BN$3)*BT261))))</f>
        <v>2820</v>
      </c>
      <c r="CG261" s="404">
        <f t="shared" si="350"/>
        <v>837.5</v>
      </c>
      <c r="CH261" s="404">
        <f>IF(BW261=0,CF261*BX261%,IF(BW261&gt;0,((VLOOKUP(O261,звания!$D$2:$E$62,2,FALSE)/(EOMONTH($G$3,0)+1-$G$3)*BW261)*BX261%)))</f>
        <v>0</v>
      </c>
      <c r="CI261" s="404">
        <f>IF(BY261=0,CF261*BZ261%,IF(BY261&gt;0,(VLOOKUP(O261,звания!$D$2:$E$62,2,FALSE)/(EOMONTH($G$3,0)+1-$G$3)*BO261)*BZ261%)+(VLOOKUP(BS261,звания!$D$2:$E$62,2,FALSE)/(EOMONTH($G$3,0)+1-$G$3)*BU261)*BZ261%)</f>
        <v>0</v>
      </c>
      <c r="CJ261" s="404">
        <f>IF(CA261=0,CF261*CB261%,IF(CA261&gt;0,(VLOOKUP(O261,звания!$D$2:$E$62,2,FALSE)/(EOMONTH($G$3,0)+1-$G$3)*BO261)*CB261%)+(VLOOKUP(BS261,звания!$D$2:$E$62,2,FALSE)/(EOMONTH($G$3,0)+1-$G$3)*BU261)*CB261%)</f>
        <v>0</v>
      </c>
      <c r="CK261" s="404">
        <f>IF(CD261="Д",0,IF(CC261=0,CF261*CD261%,IF(CC261&gt;0,(VLOOKUP(O261,звания!$D$2:$E$62,2,FALSE)/(EOMONTH($G$3,0)+1-$G$3)*BO261)*CD261%)+(VLOOKUP(BS261,звания!$D$2:$E$62,2,FALSE)/(EOMONTH($G$3,0)+1-$G$3)*BU261)*CD261%))</f>
        <v>0</v>
      </c>
      <c r="CL261" s="404">
        <f>IF(BR261&gt;0,((VLOOKUP(C261,звания!$A$2:$B$62,2,FALSE)/(EOMONTH($G$3,0)+1-$G$3)*BO261+VLOOKUP(O261,звания!$D$2:$E$62,2,FALSE)/(EOMONTH($G$3,0)+1-$G$3)*BO261+(VLOOKUP(C261,звания!$A$2:$B$62,2,FALSE)/(EOMONTH($G$3,0)+1-$G$3)*BO261+VLOOKUP(O261,звания!$D$2:$E$62,2,FALSE)/(EOMONTH($G$3,0)+1-$G$3)*BO261)*BV261%)*BN261)+(VLOOKUP(C261,звания!$A$2:$B$62,2,FALSE)/(EOMONTH($G$3,0)+1-$G$3)*BU261+VLOOKUP(BS261,звания!$D$2:$E$62,2,FALSE)/(EOMONTH($G$3,0)+1-$G$3)*BU261+(VLOOKUP(C261,звания!$A$2:$B$62,2,FALSE)/(EOMONTH($G$3,0)+1-$G$3)*BU261+VLOOKUP(BS261,звания!$D$2:$E$62,2,FALSE)/(EOMONTH($G$3,0)+1-$G$3)*BU261)*BV261%)*BN261,(CE261+CF261+CG261)*BN261)</f>
        <v>2721.88</v>
      </c>
      <c r="CM261" s="404"/>
      <c r="CN261" s="404"/>
      <c r="CO261" s="432">
        <f t="shared" ref="CO261:CO324" si="367">IF(CE261=0,0,IF(OR(C261="адмірал",C261="віце-адмірал",C261="комондор",C261="контр-адмірал"),1,IF(OR(C261="кап. 1р.",C261="п-к м/сл",C261="п-к",C261="п-к юст.",C261="кап. 2р.",C261="п/п-к м/сл",C261="п/п-к",C261="п/п-к юст.",C261="кап. 3р.",C261="м-р м/сл",C261="м-р",C261="м-р юст."),2,IF(OR(C261="к-н/л-т",C261="к-н м/сл",C261="к-н",C261="к-н юст.",C261="ст.л-т",C261="ст.л-т м/сл",C261="ст.л-т юст.",C261="л-т",C261="л-т м/сл",C261="л-т юст.",C261="мол. л-т ",C261="мол. л-т м/сл",C261="мол. л-т юст."),3,IF(OR(D261=0,CD261="Д"),0,4)))))</f>
        <v>4</v>
      </c>
      <c r="CP261" s="638"/>
      <c r="CQ261" s="637">
        <f>IF(CF261=0,0,IF((SUM(BH261:BM261)&gt;360),(VLOOKUP(O261,звания!$F$2:$G$62,2,FALSE))/100,VLOOKUP(O261,звания!$F$2:$H$62,3,FALSE)/100))</f>
        <v>3.07</v>
      </c>
      <c r="CR261" s="617">
        <f>IF(B261="Виключений зі списків",IF(AND(BU261=0,360-BH261&lt;0),(VLOOKUP(O261,звания!$D$2:$E$62,2,FALSE))/(EOMONTH($B$3,0)+1-$B$3)*BO261*CQ261,IF(AND(360-BH261&gt;=0,360-BH261&lt;(EOMONTH($B$3,0)+1-$B$3)),(CF261/(EOMONTH($B$3,0)-$B$3+1)*(360-BH261))*CQ261+(CF261/(EOMONTH($B$3,0)-$B$3+1)*((EOMONTH($B$3,0)-$B$3+1)-(360-BH261)))*VLOOKUP(O261,звания!$F$2:$H$62,2,FALSE)/100,((((VLOOKUP(O261,звания!$D$2:$E$62,2,FALSE))/(EOMONTH($B$3,0)+1-$B$3)*BO261*CQ261+(VLOOKUP(BS261,звания!$D$2:$E$62,2,FALSE))/(EOMONTH($B$3,0)+1-$B$3)*BU261*(VLOOKUP(BS261,звания!$F$2:$G$62,2,FALSE)*0.01)+(IF(BT261=0,0,(VLOOKUP(BS261,звания!$D$2:$E$62,2,FALSE)/(EOMONTH($G$3,0)+1-$G$3)*BT261*(VLOOKUP(BS261,звания!$F$2:$G$62,2,FALSE)))*0.01-(VLOOKUP(O261,звания!$D$2:$E$62,2,FALSE)/(EOMONTH($G$3,0)+1-$G$3)*BT261*(VLOOKUP(O261,звания!$F$2:$G$62,2,FALSE)))*0.01)))))/100*(100-CP261))),(IF(AND(BU261=0,360-BH261&lt;0,CP261=0),(VLOOKUP(O261,звания!$D$2:$E$62,2,FALSE))/(EOMONTH($G$3,0)+1-$G$3)*BO261*CQ261,IF(AND(360-BH261&gt;=0,360-BH261&lt;(EOMONTH($G$3,0)+1-$G$3)),(CF261/(EOMONTH($G$3,0)-$G$3+1)*(360-BH261))*CQ261+(CF261/(EOMONTH($G$3,0)-$G$3+1)*((EOMONTH($G$3,0)-$G$3+1)-(360-BH261)))*VLOOKUP(O261,звания!$F$2:$H$62,2,FALSE)/100,((((VLOOKUP(O261,звания!$D$2:$E$62,2,FALSE))/(EOMONTH($G$3,0)+1-$G$3)*BO261*CQ261+(VLOOKUP(BS261,звания!$D$2:$E$62,2,FALSE))/(EOMONTH($G$3,0)+1-$G$3)*BU261*(VLOOKUP(BS261,звания!$F$2:$G$62,2,FALSE)*0.01)))/100*(100-CP261)+(IF(BT261=0,0,(VLOOKUP(BS261,звания!$D$2:$E$62,2,FALSE)/(EOMONTH($BN$3,0)+1-$BN$3)*BT261*(VLOOKUP(BS261,звания!$F$2:$G$62,2,FALSE)))*0.01-(VLOOKUP(O261,звания!$D$2:$E$62,2,FALSE)/(EOMONTH($BN$3,0)+1-$BN$3)*BT261*(VLOOKUP(O261,звания!$F$2:$G$62,2,FALSE)))*0.01)))))))</f>
        <v>8657.4</v>
      </c>
      <c r="CS261" s="416">
        <f>SUM(CE261:CM261,CR261)</f>
        <v>15566.78</v>
      </c>
      <c r="CT261" s="403"/>
      <c r="CU261" s="403"/>
      <c r="CV261" s="404">
        <f t="shared" ref="CV261:CV324" si="368">IF(B261="Виключений зі списків",((($CT$3/((EOMONTH($B$3,0)+1)-$B$3))*BO261)),IF(AND(BP261=0,CE261&gt;0),$CV$3,IF(CE261=0,0,($CV$3/((EOMONTH($G$3,0)+1)-$G$3))*BO261)))</f>
        <v>672.35</v>
      </c>
      <c r="CW261" s="426">
        <f t="shared" si="322"/>
        <v>16239.13</v>
      </c>
      <c r="CX261" s="404">
        <f>IF(CU261=0,CW261*0.18,(CW261-CU261)*0.18)</f>
        <v>2923.04</v>
      </c>
      <c r="CY261" s="1174">
        <v>5</v>
      </c>
      <c r="CZ261" s="404">
        <f t="shared" si="312"/>
        <v>200.09</v>
      </c>
      <c r="DA261" s="404"/>
      <c r="DB261" s="403"/>
      <c r="DC261" s="404"/>
      <c r="DD261" s="426">
        <f t="shared" si="296"/>
        <v>3123.13</v>
      </c>
      <c r="DE261" s="426">
        <f>(CW261-CV261)*22%</f>
        <v>3424.69</v>
      </c>
      <c r="DF261" s="404">
        <f>CX261</f>
        <v>2923.04</v>
      </c>
      <c r="DG261" s="426">
        <f t="shared" si="320"/>
        <v>16039.04</v>
      </c>
      <c r="DH261" s="426">
        <f t="shared" si="321"/>
        <v>0</v>
      </c>
      <c r="DI261" s="421"/>
      <c r="DJ261" s="422" t="str">
        <f>IF(DG261&gt;0,$DL$2," ")&amp;"  "&amp;IF(DH261&gt;0,$DM$2," ")</f>
        <v xml:space="preserve">30 від 01.03   </v>
      </c>
      <c r="DK261" s="113" t="s">
        <v>1234</v>
      </c>
      <c r="DL261" s="28" t="s">
        <v>1235</v>
      </c>
      <c r="DM261" s="28" t="s">
        <v>885</v>
      </c>
      <c r="DN261" s="28" t="s">
        <v>958</v>
      </c>
      <c r="DO261" s="900">
        <v>3297218950</v>
      </c>
      <c r="DP261" s="888"/>
      <c r="DQ261" s="817"/>
      <c r="DR261" s="818"/>
      <c r="DS261" s="819"/>
      <c r="DT261" s="820"/>
      <c r="DU261" s="124"/>
      <c r="DV261" s="401"/>
      <c r="DX261" s="84"/>
      <c r="DY261" s="84"/>
      <c r="DZ261" s="105"/>
      <c r="EG261" s="19"/>
      <c r="EH261" s="543">
        <f t="shared" ref="EH261:EH324" si="369">IF(CE261=0,0,IF(OR(C261="адмірал",C261="віце-адмірал",C261="комондор",C261="контр-адмірал",C261="кап. 1р.",C261="п-к м/сл",C261="п-к",C261="п-к юст.",C261="кап. 2р.",C261="п/п-к м/сл",C261="п/п-к",C261="п/п-к юст.",C261="кап. 3р.",C261="м-р м/сл",C261="м-р",C261="м-р юст.",C261="к-н/л-т",C261="к-н м/сл",C261="к-н",C261="к-н юст.",C261="ст.л-т",C261="ст.л-т м/сл",C261="ст.л-т юст.",C261="л-т",C261="л-т м/сл",C261="л-т юст.",C261="мол. л-т ",C261="мол. л-т м/сл",C261="мол. л-т юст."),1,IF(OR(D261=0,CD261="Д"),0,2)))</f>
        <v>2</v>
      </c>
      <c r="EI261" s="404" t="str">
        <f t="shared" ref="EI261:EI324" si="370">C261</f>
        <v>м-с</v>
      </c>
      <c r="EJ261" s="29" t="str">
        <f t="shared" ref="EJ261:EJ324" si="371">DK261</f>
        <v>Руденко С.С.</v>
      </c>
      <c r="EK261" s="50"/>
      <c r="EL261" s="29"/>
      <c r="EM261" s="50"/>
      <c r="EN261" s="50"/>
      <c r="EO261" s="50"/>
      <c r="EP261" s="29"/>
    </row>
    <row r="262" spans="1:146" ht="17.45" hidden="1" customHeight="1">
      <c r="A262" s="446">
        <v>256</v>
      </c>
      <c r="B262" s="421"/>
      <c r="C262" s="916"/>
      <c r="D262" s="405" t="str">
        <f t="shared" si="360"/>
        <v xml:space="preserve"> </v>
      </c>
      <c r="E262" s="416"/>
      <c r="F262" s="417"/>
      <c r="G262" s="406" t="str">
        <f t="shared" si="363"/>
        <v>0.0.0</v>
      </c>
      <c r="H262" s="407" t="str">
        <f t="shared" si="364"/>
        <v>0.0.0</v>
      </c>
      <c r="I262" s="407" t="str">
        <f t="shared" si="365"/>
        <v>0.0.0</v>
      </c>
      <c r="J262" s="407" t="str">
        <f t="shared" si="352"/>
        <v>0.0.0</v>
      </c>
      <c r="K262" s="407" t="str">
        <f t="shared" si="353"/>
        <v>0.0.0</v>
      </c>
      <c r="L262" s="407" t="str">
        <f t="shared" si="354"/>
        <v>0.0.0</v>
      </c>
      <c r="M262" s="407" t="str">
        <f t="shared" si="355"/>
        <v>0.0.0</v>
      </c>
      <c r="N262" s="408" t="str">
        <f t="shared" si="366"/>
        <v>0.0.0</v>
      </c>
      <c r="O262" s="916"/>
      <c r="P262" s="417"/>
      <c r="Q262" s="417"/>
      <c r="R262" s="417"/>
      <c r="S262" s="417"/>
      <c r="T262" s="417"/>
      <c r="U262" s="417"/>
      <c r="V262" s="714"/>
      <c r="W262" s="714"/>
      <c r="X262" s="417"/>
      <c r="Y262" s="417"/>
      <c r="Z262" s="714"/>
      <c r="AA262" s="714"/>
      <c r="AB262" s="417"/>
      <c r="AC262" s="417"/>
      <c r="AD262" s="714"/>
      <c r="AE262" s="714"/>
      <c r="AF262" s="417"/>
      <c r="AG262" s="417"/>
      <c r="AH262" s="714"/>
      <c r="AI262" s="714"/>
      <c r="AJ262" s="417"/>
      <c r="AK262" s="417"/>
      <c r="AL262" s="714"/>
      <c r="AM262" s="714"/>
      <c r="AN262" s="417"/>
      <c r="AO262" s="417"/>
      <c r="AP262" s="714"/>
      <c r="AQ262" s="714"/>
      <c r="AR262" s="417"/>
      <c r="AS262" s="417"/>
      <c r="AT262" s="714"/>
      <c r="AU262" s="714"/>
      <c r="AV262" s="417"/>
      <c r="AW262" s="417"/>
      <c r="AX262" s="716"/>
      <c r="AY262" s="716"/>
      <c r="AZ262" s="635"/>
      <c r="BA262" s="635"/>
      <c r="BB262" s="716"/>
      <c r="BC262" s="716"/>
      <c r="BD262" s="635"/>
      <c r="BE262" s="635"/>
      <c r="BF262" s="717"/>
      <c r="BG262" s="717"/>
      <c r="BH262" s="432">
        <f t="shared" si="310"/>
        <v>0</v>
      </c>
      <c r="BI262" s="432">
        <f t="shared" si="356"/>
        <v>0</v>
      </c>
      <c r="BJ262" s="432">
        <f t="shared" si="357"/>
        <v>0</v>
      </c>
      <c r="BK262" s="432">
        <f t="shared" si="358"/>
        <v>0</v>
      </c>
      <c r="BL262" s="432">
        <f t="shared" si="359"/>
        <v>0</v>
      </c>
      <c r="BM262" s="436">
        <f t="shared" si="349"/>
        <v>0</v>
      </c>
      <c r="BN262" s="462">
        <v>0.65</v>
      </c>
      <c r="BO262" s="427">
        <f t="shared" si="311"/>
        <v>0</v>
      </c>
      <c r="BP262" s="419"/>
      <c r="BQ262" s="700"/>
      <c r="BR262" s="419"/>
      <c r="BS262" s="700"/>
      <c r="BT262" s="700"/>
      <c r="BU262" s="700"/>
      <c r="BV262" s="427">
        <f t="shared" si="346"/>
        <v>0</v>
      </c>
      <c r="BW262" s="419"/>
      <c r="BX262" s="782"/>
      <c r="BY262" s="419"/>
      <c r="BZ262" s="432"/>
      <c r="CA262" s="419"/>
      <c r="CB262" s="427"/>
      <c r="CC262" s="419"/>
      <c r="CD262" s="427"/>
      <c r="CE262" s="404">
        <f>IF(OR(C262=0,CD262="Д"),0,IF(AND(C262&gt;0,E262=0),VLOOKUP(C262,звания!A:B,2,FALSE)/((EOMONTH($G$3,0)+1)-$G$3)*BO262+VLOOKUP(C262,звания!A:B,2,FALSE)/((EOMONTH($G$3,0)+1)-$G$3)*BR262+VLOOKUP(C262,звания!A:B,2,FALSE)/((EOMONTH($G$3,0)+1)-$G$3)*BU262,IF(AND(C262&gt;0,E262&gt;0,F262&gt;=$G$3,BO262=(EOMONTH($G$3,0)+1)-$G$3),(VLOOKUP(E262,звания!A:B,2,FALSE)/(EOMONTH($G$3,0)-$G$3+1))*(F262-$G$3)+(VLOOKUP(C262,звания!A:B,2,FALSE)/(EOMONTH($G$3,0)-$G$3+1))*((EOMONTH($G$3,0)-$G$3+1)-(F262-$G$3)),IF(AND(C262&gt;0,E262&gt;0,F262&gt;$G$3,BO262&lt;(EOMONTH($G$3,0)+1)-$G$3,BO262&lt;&gt;0),VLOOKUP(E262,звания!A:B,2,FALSE)/((EOMONTH($G$3,0)+1)-$G$3)*((F262-$G$3)-(((EOMONTH($G$3,0)+1)-$G$3)-BO262-BU262-BR262))+VLOOKUP(C262,звания!A:B,2,FALSE)/((EOMONTH($G$3,0)+1)-$G$3)*(((EOMONTH($G$3,0)+1)-F262)),IF(F262&lt;$G$3,(VLOOKUP(C262,звания!A:B,2,FALSE)-VLOOKUP(E262,звания!A:B,2,FALSE))/((EOMONTH($BN$3,0)+1)-$BN$3)*(EOMONTH($BN$3,0)+1-F262)+VLOOKUP(C262,звания!A:B,2,FALSE)/((EOMONTH($G$3,0)+1)-$G$3)*BO262+VLOOKUP(C262,звания!A:B,2,FALSE)/((EOMONTH($G$3,0)+1)-$G$3)*BU262+VLOOKUP(C262,звания!A:B,2,FALSE)/((EOMONTH($G$3,0)+1)-$G$3)*BR262,0)))))</f>
        <v>0</v>
      </c>
      <c r="CF262" s="404">
        <f>IF(OR(CD262="Д",C262=0),0,IF(B262="Виключений зі списків",IF(BS262=0,(VLOOKUP(O262,звания!$D$2:$E$62,2,FALSE))/(EOMONTH($B$3,0)+1-$B$3)*BO262+(VLOOKUP(BQ262,звания!$D$2:$E$62,2,FALSE))/(EOMONTH($B$3,0)+1-$B$3)*BR262,(((VLOOKUP(O262,звания!$D$2:$E$62,2,FALSE))/(EOMONTH($B$3,0)+1-$B$3))*BO262)+(VLOOKUP(BQ262,звания!$D$2:$E$62,2,FALSE))/(EOMONTH($B$3,0)+1-$B$3)*BR262+(VLOOKUP(BS262,звания!$D$2:$E$62,2,FALSE))/(EOMONTH($B$3,0)+1-$B$3)*BU262),IF(BS262=0,(VLOOKUP(O262,звания!$D$2:$E$62,2,FALSE))/(EOMONTH($G$3,0)+1-$G$3)*BO262+(VLOOKUP(BQ262,звания!$D$2:$E$62,2,FALSE))/(EOMONTH($G$3,0)+1-$G$3)*BR262,(((VLOOKUP(O262,звания!$D$2:$E$62,2,FALSE))/(EOMONTH($G$3,0)+1-$G$3))*BO262)+(VLOOKUP(BQ262,звания!$D$2:$E$62,2,FALSE))/(EOMONTH($G$3,0)+1-$G$3)*BR262+(VLOOKUP(BS262,звания!$D$2:$E$62,2,FALSE))/(EOMONTH($G$3,0)+1-$G$3)*BU262+IF(BT262=0,0,(VLOOKUP(BS262,звания!$D$2:$E$62,2,FALSE))/(EOMONTH($BN$3,0)+1-$BN$3)*BT262-(VLOOKUP(O262,звания!$D$2:$E$62,2,FALSE))/(EOMONTH($BN$3,0)+1-$BN$3)*BT262))))</f>
        <v>0</v>
      </c>
      <c r="CG262" s="404">
        <f>IF(AND(SUM(BH262:BM262)&lt;360,((EOMONTH($G$3,0)-$G$3+1+(SUM(BH262:BM262)))&gt;0),SUM(BH262:BM262)+EOMONTH($G$3,0)-$G$3+1&lt;360),(CE262+CF262)*BV262%,IF(SUM(BH262:BM262)+EOMONTH($G$3,0)-$G$3+1&lt;=1800,((CE262+CF262)/(EOMONTH($G$3,0)-$G$3+1))*(360-SUM(BH262:BM262))*BV262%+(((CE262+CF262)/(EOMONTH($G$3,0)-$G$3+1))*((EOMONTH($G$3,0)-$G$3+1)-(360-SUM(BH262:BM262))))*25%,IF(AND(SUM(BH262:BM262)&lt;1800,((EOMONTH($G$3,0)-$G$3+1+SUM(BH262:BM262))&gt;=360),SUM(BH262:BM262)+EOMONTH($G$3,0)-$G$3+1&lt;1800),(CE262+CF262)*BV262%,IF(SUM(BH262:BM262)+EOMONTH($G$3,0)-$G$3+1&lt;=3600,((CE262+CF262)/(EOMONTH($G$3,0)-$G$3+1))*(1800-SUM(BH262:BM262))*BV262%+(((CE262+CF262)/(EOMONTH($G$3,0)-$G$3+1))*((EOMONTH($G$3,0)-$G$3+1)-(1800-SUM(BH262:BM262)))*30%),IF(AND(SUM(BH262:BM262)&lt;3600,((EOMONTH($G$3,0)-$G$3+1+SUM(BH262:BM262))&gt;=1800),SUM(BH262:BM262)+EOMONTH($G$3,0)-$G$3+1&lt;3600),(CE262+CF262)*BV262%,IF(SUM(BH262:BM262)+EOMONTH($G$3,0)-$G$3+1&lt;=5400,((CE262+CF262)/(EOMONTH($G$3,0)-$G$3+1))*(3600-SUM(BH262:BM262))*BV262%+(((CE262+CF262)/(EOMONTH($G$3,0)-$G$3+1))*((EOMONTH($G$3,0)-$G$3+1)-(3600-SUM(BH262:BM262))))*35%,IF(AND(SUM(BH262:BM262)&lt;5400,((EOMONTH($G$3,0)-$G$3+1+SUM(BH262:BM262))&gt;=3600),SUM(BH262:BM262)+EOMONTH($G$3,0)-$G$3+1&lt;5400),(CE262+CF262)*BV262%,IF(SUM(BH262:BM262)+EOMONTH($G$3,0)-$G$3+1&lt;=7200,((CE262+CF262)/(EOMONTH($G$3,0)-$G$3+1))*(5400-SUM(BH262:BM262))*BV262%+(((CE262+CF262)/(EOMONTH($G$3,0)-$G$3+1))*((EOMONTH($G$3,0)-$G$3+1)-(5400-SUM(BH262:BM262))))*40%,IF(AND(SUM(BH262:BM262)&lt;7200,((EOMONTH($G$3,0)-$G$3+1+SUM(BH262:BM262))&gt;=5400),SUM(BH262:BM262)+EOMONTH($G$3,0)-$G$3+1&lt;7200),(CE262+CF262)*BV262%,IF(SUM(BH262:BM262)+EOMONTH($G$3,0)-$G$3+1&lt;=9000,((CE262+CF262)/(EOMONTH($G$3,0)-$G$3+1))*(7200-SUM(BH262:BM262))*BV262%+(((CE262+CF262)/(EOMONTH($G$3,0)-$G$3+1))*((EOMONTH($G$3,0)-$G$3+1)-(7200-SUM(BH262:BM262))))*45%,IF(SUM(BH262:BM262)+EOMONTH($G$3,0)-$G$3+1&gt;=9000,((CE262+CF262)/(EOMONTH($G$3,0)-$G$3+1))*(9000-SUM(BH262:BM262))*BV262%+(((CE262+CF262)/(EOMONTH($G$3,0)-$G$3+1))*((EOMONTH($G$3,0)-$G$3+1)-(9000-SUM(BH262:BM262))))*50%,0)))))))))))</f>
        <v>0</v>
      </c>
      <c r="CH262" s="404">
        <f>IF(BW262=0,CF262*BX262%,IF(BW262&gt;0,((VLOOKUP(O262,звания!$D$2:$E$62,2,FALSE)/(EOMONTH($G$3,0)+1-$G$3)*BW262)*BX262%)))</f>
        <v>0</v>
      </c>
      <c r="CI262" s="404">
        <f>IF(BY262=0,CF262*BZ262%,IF(BY262&gt;0,(VLOOKUP(O262,звания!$D$2:$E$62,2,FALSE)/(EOMONTH($G$3,0)+1-$G$3)*BO262)*BZ262%)+(VLOOKUP(BS262,звания!$D$2:$E$62,2,FALSE)/(EOMONTH($G$3,0)+1-$G$3)*BU262)*BZ262%)</f>
        <v>0</v>
      </c>
      <c r="CJ262" s="404">
        <f>IF(CA262=0,CF262*CB262%,IF(CA262&gt;0,(VLOOKUP(O262,звания!$D$2:$E$62,2,FALSE)/(EOMONTH($G$3,0)+1-$G$3)*BO262)*CB262%)+(VLOOKUP(BS262,звания!$D$2:$E$62,2,FALSE)/(EOMONTH($G$3,0)+1-$G$3)*BU262)*CB262%)</f>
        <v>0</v>
      </c>
      <c r="CK262" s="404">
        <f>IF(CD262="Д",0,IF(CC262=0,CF262*CD262%,IF(CC262&gt;0,(VLOOKUP(O262,звания!$D$2:$E$62,2,FALSE)/(EOMONTH($G$3,0)+1-$G$3)*BO262)*CD262%)+(VLOOKUP(BS262,звания!$D$2:$E$62,2,FALSE)/(EOMONTH($G$3,0)+1-$G$3)*BU262)*CD262%))</f>
        <v>0</v>
      </c>
      <c r="CL262" s="404">
        <f>IF(BR262&gt;0,((VLOOKUP(C262,звания!$A$2:$B$62,2,FALSE)/(EOMONTH($G$3,0)+1-$G$3)*BO262+VLOOKUP(O262,звания!$D$2:$E$62,2,FALSE)/(EOMONTH($G$3,0)+1-$G$3)*BO262+(VLOOKUP(C262,звания!$A$2:$B$62,2,FALSE)/(EOMONTH($G$3,0)+1-$G$3)*BO262+VLOOKUP(O262,звания!$D$2:$E$62,2,FALSE)/(EOMONTH($G$3,0)+1-$G$3)*BO262)*BV262%)*BN262)+(VLOOKUP(C262,звания!$A$2:$B$62,2,FALSE)/(EOMONTH($G$3,0)+1-$G$3)*BU262+VLOOKUP(BS262,звания!$D$2:$E$62,2,FALSE)/(EOMONTH($G$3,0)+1-$G$3)*BU262+(VLOOKUP(C262,звания!$A$2:$B$62,2,FALSE)/(EOMONTH($G$3,0)+1-$G$3)*BU262+VLOOKUP(BS262,звания!$D$2:$E$62,2,FALSE)/(EOMONTH($G$3,0)+1-$G$3)*BU262)*BV262%)*BN262,(CE262+CF262+CG262)*BN262)</f>
        <v>0</v>
      </c>
      <c r="CM262" s="404"/>
      <c r="CN262" s="404"/>
      <c r="CO262" s="432">
        <f t="shared" si="367"/>
        <v>0</v>
      </c>
      <c r="CP262" s="432"/>
      <c r="CQ262" s="637">
        <f>IF(CF262=0,0,IF((SUM(BH262:BM262)&gt;360),(VLOOKUP(O262,звания!$F$2:$G$62,2,FALSE))/100,VLOOKUP(O262,звания!$F$2:$H$62,3,FALSE)/100))</f>
        <v>0</v>
      </c>
      <c r="CR262" s="617">
        <f>IF(B262="Виключений зі списків",IF(AND(BU262=0,360-BH262&lt;0),(VLOOKUP(O262,звания!$D$2:$E$62,2,FALSE))/(EOMONTH($B$3,0)+1-$B$3)*BO262*CQ262,IF(AND(360-BH262&gt;=0,360-BH262&lt;(EOMONTH($B$3,0)+1-$B$3)),(CF262/(EOMONTH($B$3,0)-$B$3+1)*(360-BH262))*CQ262+(CF262/(EOMONTH($B$3,0)-$B$3+1)*((EOMONTH($B$3,0)-$B$3+1)-(360-BH262)))*VLOOKUP(O262,звания!$F$2:$H$62,2,FALSE)/100,((((VLOOKUP(O262,звания!$D$2:$E$62,2,FALSE))/(EOMONTH($B$3,0)+1-$B$3)*BO262*CQ262+(VLOOKUP(BS262,звания!$D$2:$E$62,2,FALSE))/(EOMONTH($B$3,0)+1-$B$3)*BU262*(VLOOKUP(BS262,звания!$F$2:$G$62,2,FALSE)*0.01)+(IF(BT262=0,0,(VLOOKUP(BS262,звания!$D$2:$E$62,2,FALSE)/(EOMONTH($G$3,0)+1-$G$3)*BT262*(VLOOKUP(BS262,звания!$F$2:$G$62,2,FALSE)))*0.01-(VLOOKUP(O262,звания!$D$2:$E$62,2,FALSE)/(EOMONTH($G$3,0)+1-$G$3)*BT262*(VLOOKUP(O262,звания!$F$2:$G$62,2,FALSE)))*0.01)))))/100*(100-CP262))),(IF(AND(BU262=0,360-BH262&lt;0,CP262=0),(VLOOKUP(O262,звания!$D$2:$E$62,2,FALSE))/(EOMONTH($G$3,0)+1-$G$3)*BO262*CQ262,IF(AND(360-BH262&gt;=0,360-BH262&lt;(EOMONTH($G$3,0)+1-$G$3)),(CF262/(EOMONTH($G$3,0)-$G$3+1)*(360-BH262))*CQ262+(CF262/(EOMONTH($G$3,0)-$G$3+1)*((EOMONTH($G$3,0)-$G$3+1)-(360-BH262)))*VLOOKUP(O262,звания!$F$2:$H$62,2,FALSE)/100,((((VLOOKUP(O262,звания!$D$2:$E$62,2,FALSE))/(EOMONTH($G$3,0)+1-$G$3)*BO262*CQ262+(VLOOKUP(BS262,звания!$D$2:$E$62,2,FALSE))/(EOMONTH($G$3,0)+1-$G$3)*BU262*(VLOOKUP(BS262,звания!$F$2:$G$62,2,FALSE)*0.01)))/100*(100-CP262)+(IF(BT262=0,0,(VLOOKUP(BS262,звания!$D$2:$E$62,2,FALSE)/(EOMONTH($BN$3,0)+1-$BN$3)*BT262*(VLOOKUP(BS262,звания!$F$2:$G$62,2,FALSE)))*0.01-(VLOOKUP(O262,звания!$D$2:$E$62,2,FALSE)/(EOMONTH($BN$3,0)+1-$BN$3)*BT262*(VLOOKUP(O262,звания!$F$2:$G$62,2,FALSE)))*0.01)))))))</f>
        <v>0</v>
      </c>
      <c r="CS262" s="416">
        <f>SUM(CE262:CM262,CR262)</f>
        <v>0</v>
      </c>
      <c r="CT262" s="403"/>
      <c r="CU262" s="403"/>
      <c r="CV262" s="403">
        <f t="shared" si="368"/>
        <v>0</v>
      </c>
      <c r="CW262" s="556">
        <f t="shared" si="322"/>
        <v>0</v>
      </c>
      <c r="CX262" s="403">
        <f t="shared" si="309"/>
        <v>0</v>
      </c>
      <c r="CY262" s="403"/>
      <c r="CZ262" s="404">
        <f t="shared" si="312"/>
        <v>0</v>
      </c>
      <c r="DA262" s="403"/>
      <c r="DB262" s="403"/>
      <c r="DC262" s="403"/>
      <c r="DD262" s="421">
        <f t="shared" si="296"/>
        <v>0</v>
      </c>
      <c r="DE262" s="421">
        <f t="shared" si="301"/>
        <v>0</v>
      </c>
      <c r="DF262" s="403">
        <f>CX262</f>
        <v>0</v>
      </c>
      <c r="DG262" s="421">
        <f t="shared" si="320"/>
        <v>0</v>
      </c>
      <c r="DH262" s="421">
        <f t="shared" si="321"/>
        <v>0</v>
      </c>
      <c r="DI262" s="421"/>
      <c r="DJ262" s="422" t="str">
        <f t="shared" si="351"/>
        <v xml:space="preserve">    </v>
      </c>
      <c r="DK262" s="113" t="s">
        <v>477</v>
      </c>
      <c r="DL262" s="28"/>
      <c r="DM262" s="28"/>
      <c r="DN262" s="28"/>
      <c r="DO262" s="901"/>
      <c r="DP262" s="888"/>
      <c r="DQ262" s="817"/>
      <c r="DR262" s="818"/>
      <c r="DS262" s="819"/>
      <c r="DT262" s="820"/>
      <c r="DU262" s="124"/>
      <c r="DV262" s="110"/>
      <c r="DX262" s="84"/>
      <c r="DY262" s="84"/>
      <c r="DZ262" s="105"/>
      <c r="EC262" s="84"/>
      <c r="ED262" s="84"/>
      <c r="EH262" s="543">
        <f t="shared" si="369"/>
        <v>0</v>
      </c>
      <c r="EI262" s="404">
        <f t="shared" si="370"/>
        <v>0</v>
      </c>
      <c r="EJ262" s="29" t="str">
        <f t="shared" si="371"/>
        <v xml:space="preserve"> </v>
      </c>
      <c r="EK262" s="50"/>
      <c r="EL262" s="29"/>
      <c r="EM262" s="50"/>
      <c r="EN262" s="50"/>
      <c r="EO262" s="50"/>
      <c r="EP262" s="29"/>
    </row>
    <row r="263" spans="1:146" ht="17.45" customHeight="1" thickBot="1">
      <c r="A263" s="650">
        <v>257</v>
      </c>
      <c r="B263" s="878" t="s">
        <v>867</v>
      </c>
      <c r="C263" s="914" t="s">
        <v>702</v>
      </c>
      <c r="D263" s="404" t="str">
        <f t="shared" si="360"/>
        <v>Прокопчук В.В.</v>
      </c>
      <c r="E263" s="416"/>
      <c r="F263" s="417"/>
      <c r="G263" s="409" t="str">
        <f t="shared" si="363"/>
        <v>10.8.3</v>
      </c>
      <c r="H263" s="407" t="str">
        <f t="shared" si="364"/>
        <v>10.8.3</v>
      </c>
      <c r="I263" s="407" t="str">
        <f t="shared" si="365"/>
        <v>10.8.3</v>
      </c>
      <c r="J263" s="407" t="str">
        <f t="shared" si="352"/>
        <v>0.0.0</v>
      </c>
      <c r="K263" s="407" t="str">
        <f t="shared" si="353"/>
        <v>0.0.0</v>
      </c>
      <c r="L263" s="407" t="str">
        <f t="shared" si="354"/>
        <v>0.0.0</v>
      </c>
      <c r="M263" s="407" t="str">
        <f t="shared" si="355"/>
        <v>0.0.0</v>
      </c>
      <c r="N263" s="408" t="str">
        <f t="shared" si="366"/>
        <v>0.0.0</v>
      </c>
      <c r="O263" s="930">
        <v>9</v>
      </c>
      <c r="P263" s="417">
        <v>40691</v>
      </c>
      <c r="Q263" s="417"/>
      <c r="R263" s="417"/>
      <c r="S263" s="417"/>
      <c r="T263" s="417"/>
      <c r="U263" s="417"/>
      <c r="V263" s="714"/>
      <c r="W263" s="714"/>
      <c r="X263" s="417"/>
      <c r="Y263" s="417"/>
      <c r="Z263" s="714"/>
      <c r="AA263" s="714"/>
      <c r="AB263" s="417"/>
      <c r="AC263" s="417"/>
      <c r="AD263" s="714"/>
      <c r="AE263" s="714"/>
      <c r="AF263" s="417"/>
      <c r="AG263" s="417"/>
      <c r="AH263" s="714"/>
      <c r="AI263" s="714"/>
      <c r="AJ263" s="417"/>
      <c r="AK263" s="417"/>
      <c r="AL263" s="714"/>
      <c r="AM263" s="714"/>
      <c r="AN263" s="417"/>
      <c r="AO263" s="417"/>
      <c r="AP263" s="714"/>
      <c r="AQ263" s="714"/>
      <c r="AR263" s="417"/>
      <c r="AS263" s="417"/>
      <c r="AT263" s="714"/>
      <c r="AU263" s="714"/>
      <c r="AV263" s="417"/>
      <c r="AW263" s="417"/>
      <c r="AX263" s="716"/>
      <c r="AY263" s="716"/>
      <c r="AZ263" s="635"/>
      <c r="BA263" s="635"/>
      <c r="BB263" s="716"/>
      <c r="BC263" s="716"/>
      <c r="BD263" s="635"/>
      <c r="BE263" s="635"/>
      <c r="BF263" s="717"/>
      <c r="BG263" s="717"/>
      <c r="BH263" s="432">
        <f t="shared" si="310"/>
        <v>3843</v>
      </c>
      <c r="BI263" s="432">
        <f t="shared" si="356"/>
        <v>0</v>
      </c>
      <c r="BJ263" s="432">
        <f t="shared" si="357"/>
        <v>0</v>
      </c>
      <c r="BK263" s="432">
        <f t="shared" si="358"/>
        <v>0</v>
      </c>
      <c r="BL263" s="432">
        <f t="shared" si="359"/>
        <v>0</v>
      </c>
      <c r="BM263" s="436">
        <f t="shared" si="349"/>
        <v>0</v>
      </c>
      <c r="BN263" s="462">
        <v>0.65</v>
      </c>
      <c r="BO263" s="427">
        <f t="shared" si="311"/>
        <v>28</v>
      </c>
      <c r="BP263" s="419"/>
      <c r="BQ263" s="700"/>
      <c r="BR263" s="419"/>
      <c r="BS263" s="700"/>
      <c r="BT263" s="700"/>
      <c r="BU263" s="700"/>
      <c r="BV263" s="427">
        <f t="shared" si="346"/>
        <v>35</v>
      </c>
      <c r="BW263" s="427"/>
      <c r="BX263" s="432"/>
      <c r="BY263" s="700"/>
      <c r="BZ263" s="432"/>
      <c r="CA263" s="700"/>
      <c r="CB263" s="432"/>
      <c r="CC263" s="700"/>
      <c r="CD263" s="432"/>
      <c r="CE263" s="404">
        <f>IF(OR(C263=0,CD263="Д"),0,IF(AND(C263&gt;0,E263=0),VLOOKUP(C263,звания!A:B,2,FALSE)/((EOMONTH($G$3,0)+1)-$G$3)*BO263+VLOOKUP(C263,звания!A:B,2,FALSE)/((EOMONTH($G$3,0)+1)-$G$3)*BR263+VLOOKUP(C263,звания!A:B,2,FALSE)/((EOMONTH($G$3,0)+1)-$G$3)*BU263,IF(AND(C263&gt;0,E263&gt;0,F263&gt;=$G$3,BO263=(EOMONTH($G$3,0)+1)-$G$3),(VLOOKUP(E263,звания!A:B,2,FALSE)/(EOMONTH($G$3,0)-$G$3+1))*(F263-$G$3)+(VLOOKUP(C263,звания!A:B,2,FALSE)/(EOMONTH($G$3,0)-$G$3+1))*((EOMONTH($G$3,0)-$G$3+1)-(F263-$G$3)),IF(AND(C263&gt;0,E263&gt;0,F263&gt;$G$3,BO263&lt;(EOMONTH($G$3,0)+1)-$G$3,BO263&lt;&gt;0),VLOOKUP(E263,звания!A:B,2,FALSE)/((EOMONTH($G$3,0)+1)-$G$3)*((F263-$G$3)-(((EOMONTH($G$3,0)+1)-$G$3)-BO263-BU263-BR263))+VLOOKUP(C263,звания!A:B,2,FALSE)/((EOMONTH($G$3,0)+1)-$G$3)*(((EOMONTH($G$3,0)+1)-F263)),IF(F263&lt;$G$3,(VLOOKUP(C263,звания!A:B,2,FALSE)-VLOOKUP(E263,звания!A:B,2,FALSE))/((EOMONTH($BN$3,0)+1)-$BN$3)*(EOMONTH($BN$3,0)+1-F263)+VLOOKUP(C263,звания!A:B,2,FALSE)/((EOMONTH($G$3,0)+1)-$G$3)*BO263+VLOOKUP(C263,звания!A:B,2,FALSE)/((EOMONTH($G$3,0)+1)-$G$3)*BU263+VLOOKUP(C263,звания!A:B,2,FALSE)/((EOMONTH($G$3,0)+1)-$G$3)*BR263,0)))))</f>
        <v>950</v>
      </c>
      <c r="CF263" s="404">
        <f>IF(OR(CD263="Д",C263=0),0,IF(B263="Виключений зі списків",IF(BS263=0,(VLOOKUP(O263,звания!$D$2:$E$62,2,FALSE))/(EOMONTH($B$3,0)+1-$B$3)*BO263+(VLOOKUP(BQ263,звания!$D$2:$E$62,2,FALSE))/(EOMONTH($B$3,0)+1-$B$3)*BR263,(((VLOOKUP(O263,звания!$D$2:$E$62,2,FALSE))/(EOMONTH($B$3,0)+1-$B$3))*BO263)+(VLOOKUP(BQ263,звания!$D$2:$E$62,2,FALSE))/(EOMONTH($B$3,0)+1-$B$3)*BR263+(VLOOKUP(BS263,звания!$D$2:$E$62,2,FALSE))/(EOMONTH($B$3,0)+1-$B$3)*BU263),IF(BS263=0,(VLOOKUP(O263,звания!$D$2:$E$62,2,FALSE))/(EOMONTH($G$3,0)+1-$G$3)*BO263+(VLOOKUP(BQ263,звания!$D$2:$E$62,2,FALSE))/(EOMONTH($G$3,0)+1-$G$3)*BR263,(((VLOOKUP(O263,звания!$D$2:$E$62,2,FALSE))/(EOMONTH($G$3,0)+1-$G$3))*BO263)+(VLOOKUP(BQ263,звания!$D$2:$E$62,2,FALSE))/(EOMONTH($G$3,0)+1-$G$3)*BR263+(VLOOKUP(BS263,звания!$D$2:$E$62,2,FALSE))/(EOMONTH($G$3,0)+1-$G$3)*BU263+IF(BT263=0,0,(VLOOKUP(BS263,звания!$D$2:$E$62,2,FALSE))/(EOMONTH($BN$3,0)+1-$BN$3)*BT263-(VLOOKUP(O263,звания!$D$2:$E$62,2,FALSE))/(EOMONTH($BN$3,0)+1-$BN$3)*BT263))))</f>
        <v>3170</v>
      </c>
      <c r="CG263" s="404">
        <f t="shared" si="350"/>
        <v>1442</v>
      </c>
      <c r="CH263" s="404">
        <f>IF(BW263=0,CF263*BX263%,IF(BW263&gt;0,((VLOOKUP(O263,звания!$D$2:$E$62,2,FALSE)/(EOMONTH($G$3,0)+1-$G$3)*BW263)*BX263%)))</f>
        <v>0</v>
      </c>
      <c r="CI263" s="404">
        <f>IF(BY263=0,CF263*BZ263%,IF(BY263&gt;0,(VLOOKUP(O263,звания!$D$2:$E$62,2,FALSE)/(EOMONTH($G$3,0)+1-$G$3)*BO263)*BZ263%)+(VLOOKUP(BS263,звания!$D$2:$E$62,2,FALSE)/(EOMONTH($G$3,0)+1-$G$3)*BU263)*BZ263%)</f>
        <v>0</v>
      </c>
      <c r="CJ263" s="404">
        <f>IF(CA263=0,CF263*CB263%,IF(CA263&gt;0,(VLOOKUP(O263,звания!$D$2:$E$62,2,FALSE)/(EOMONTH($G$3,0)+1-$G$3)*BO263)*CB263%)+(VLOOKUP(BS263,звания!$D$2:$E$62,2,FALSE)/(EOMONTH($G$3,0)+1-$G$3)*BU263)*CB263%)</f>
        <v>0</v>
      </c>
      <c r="CK263" s="404">
        <f>IF(CD263="Д",0,IF(CC263=0,CF263*CD263%,IF(CC263&gt;0,(VLOOKUP(O263,звания!$D$2:$E$62,2,FALSE)/(EOMONTH($G$3,0)+1-$G$3)*BO263)*CD263%)+(VLOOKUP(BS263,звания!$D$2:$E$62,2,FALSE)/(EOMONTH($G$3,0)+1-$G$3)*BU263)*CD263%))</f>
        <v>0</v>
      </c>
      <c r="CL263" s="404">
        <f>IF(BR263&gt;0,((VLOOKUP(C263,звания!$A$2:$B$62,2,FALSE)/(EOMONTH($G$3,0)+1-$G$3)*BO263+VLOOKUP(O263,звания!$D$2:$E$62,2,FALSE)/(EOMONTH($G$3,0)+1-$G$3)*BO263+(VLOOKUP(C263,звания!$A$2:$B$62,2,FALSE)/(EOMONTH($G$3,0)+1-$G$3)*BO263+VLOOKUP(O263,звания!$D$2:$E$62,2,FALSE)/(EOMONTH($G$3,0)+1-$G$3)*BO263)*BV263%)*BN263)+(VLOOKUP(C263,звания!$A$2:$B$62,2,FALSE)/(EOMONTH($G$3,0)+1-$G$3)*BU263+VLOOKUP(BS263,звания!$D$2:$E$62,2,FALSE)/(EOMONTH($G$3,0)+1-$G$3)*BU263+(VLOOKUP(C263,звания!$A$2:$B$62,2,FALSE)/(EOMONTH($G$3,0)+1-$G$3)*BU263+VLOOKUP(BS263,звания!$D$2:$E$62,2,FALSE)/(EOMONTH($G$3,0)+1-$G$3)*BU263)*BV263%)*BN263,(CE263+CF263+CG263)*BN263)</f>
        <v>3615.3</v>
      </c>
      <c r="CM263" s="404"/>
      <c r="CN263" s="404"/>
      <c r="CO263" s="432">
        <f t="shared" si="367"/>
        <v>4</v>
      </c>
      <c r="CP263" s="638"/>
      <c r="CQ263" s="637">
        <f>IF(CF263=0,0,IF((SUM(BH263:BM263)&gt;360),(VLOOKUP(O263,звания!$F$2:$G$62,2,FALSE))/100,VLOOKUP(O263,звания!$F$2:$H$62,3,FALSE)/100))</f>
        <v>2.78</v>
      </c>
      <c r="CR263" s="617">
        <f>IF(B263="Виключений зі списків",IF(AND(BU263=0,360-BH263&lt;0),(VLOOKUP(O263,звания!$D$2:$E$62,2,FALSE))/(EOMONTH($B$3,0)+1-$B$3)*BO263*CQ263,IF(AND(360-BH263&gt;=0,360-BH263&lt;(EOMONTH($B$3,0)+1-$B$3)),(CF263/(EOMONTH($B$3,0)-$B$3+1)*(360-BH263))*CQ263+(CF263/(EOMONTH($B$3,0)-$B$3+1)*((EOMONTH($B$3,0)-$B$3+1)-(360-BH263)))*VLOOKUP(O263,звания!$F$2:$H$62,2,FALSE)/100,((((VLOOKUP(O263,звания!$D$2:$E$62,2,FALSE))/(EOMONTH($B$3,0)+1-$B$3)*BO263*CQ263+(VLOOKUP(BS263,звания!$D$2:$E$62,2,FALSE))/(EOMONTH($B$3,0)+1-$B$3)*BU263*(VLOOKUP(BS263,звания!$F$2:$G$62,2,FALSE)*0.01)+(IF(BT263=0,0,(VLOOKUP(BS263,звания!$D$2:$E$62,2,FALSE)/(EOMONTH($G$3,0)+1-$G$3)*BT263*(VLOOKUP(BS263,звания!$F$2:$G$62,2,FALSE)))*0.01-(VLOOKUP(O263,звания!$D$2:$E$62,2,FALSE)/(EOMONTH($G$3,0)+1-$G$3)*BT263*(VLOOKUP(O263,звания!$F$2:$G$62,2,FALSE)))*0.01)))))/100*(100-CP263))),(IF(AND(BU263=0,360-BH263&lt;0,CP263=0),(VLOOKUP(O263,звания!$D$2:$E$62,2,FALSE))/(EOMONTH($G$3,0)+1-$G$3)*BO263*CQ263,IF(AND(360-BH263&gt;=0,360-BH263&lt;(EOMONTH($G$3,0)+1-$G$3)),(CF263/(EOMONTH($G$3,0)-$G$3+1)*(360-BH263))*CQ263+(CF263/(EOMONTH($G$3,0)-$G$3+1)*((EOMONTH($G$3,0)-$G$3+1)-(360-BH263)))*VLOOKUP(O263,звания!$F$2:$H$62,2,FALSE)/100,((((VLOOKUP(O263,звания!$D$2:$E$62,2,FALSE))/(EOMONTH($G$3,0)+1-$G$3)*BO263*CQ263+(VLOOKUP(BS263,звания!$D$2:$E$62,2,FALSE))/(EOMONTH($G$3,0)+1-$G$3)*BU263*(VLOOKUP(BS263,звания!$F$2:$G$62,2,FALSE)*0.01)))/100*(100-CP263)+(IF(BT263=0,0,(VLOOKUP(BS263,звания!$D$2:$E$62,2,FALSE)/(EOMONTH($BN$3,0)+1-$BN$3)*BT263*(VLOOKUP(BS263,звания!$F$2:$G$62,2,FALSE)))*0.01-(VLOOKUP(O263,звания!$D$2:$E$62,2,FALSE)/(EOMONTH($BN$3,0)+1-$BN$3)*BT263*(VLOOKUP(O263,звания!$F$2:$G$62,2,FALSE)))*0.01)))))))</f>
        <v>8812.6</v>
      </c>
      <c r="CS263" s="416">
        <f t="shared" si="361"/>
        <v>17989.900000000001</v>
      </c>
      <c r="CT263" s="403"/>
      <c r="CU263" s="403"/>
      <c r="CV263" s="404">
        <f t="shared" si="368"/>
        <v>672.35</v>
      </c>
      <c r="CW263" s="426">
        <f t="shared" ref="CW263:CW324" si="372">CN263+SUM(CS263:CV263)</f>
        <v>18662.25</v>
      </c>
      <c r="CX263" s="404">
        <f t="shared" si="309"/>
        <v>3359.21</v>
      </c>
      <c r="CY263" s="1174">
        <v>5</v>
      </c>
      <c r="CZ263" s="404">
        <f t="shared" si="312"/>
        <v>229.95</v>
      </c>
      <c r="DA263" s="404"/>
      <c r="DB263" s="403"/>
      <c r="DC263" s="404"/>
      <c r="DD263" s="426">
        <f t="shared" si="296"/>
        <v>3589.16</v>
      </c>
      <c r="DE263" s="426">
        <f t="shared" si="301"/>
        <v>3957.78</v>
      </c>
      <c r="DF263" s="404">
        <f t="shared" si="362"/>
        <v>3359.21</v>
      </c>
      <c r="DG263" s="426">
        <f t="shared" si="320"/>
        <v>0</v>
      </c>
      <c r="DH263" s="426">
        <f t="shared" si="321"/>
        <v>18432.3</v>
      </c>
      <c r="DI263" s="421"/>
      <c r="DJ263" s="422" t="str">
        <f t="shared" si="351"/>
        <v xml:space="preserve">   31 від 01.03</v>
      </c>
      <c r="DK263" s="113" t="s">
        <v>1236</v>
      </c>
      <c r="DL263" s="28" t="s">
        <v>943</v>
      </c>
      <c r="DM263" s="28" t="s">
        <v>1128</v>
      </c>
      <c r="DN263" s="28" t="s">
        <v>922</v>
      </c>
      <c r="DO263" s="946"/>
      <c r="DP263" s="891" t="s">
        <v>1259</v>
      </c>
      <c r="DQ263" s="817"/>
      <c r="DR263" s="818"/>
      <c r="DS263" s="819"/>
      <c r="DT263" s="820"/>
      <c r="DU263" s="124"/>
      <c r="DV263" s="122"/>
      <c r="DX263" s="84"/>
      <c r="DY263" s="84"/>
      <c r="DZ263" s="105"/>
      <c r="EG263" s="19"/>
      <c r="EH263" s="543">
        <f t="shared" si="369"/>
        <v>2</v>
      </c>
      <c r="EI263" s="404" t="str">
        <f t="shared" si="370"/>
        <v>штаб - с-нт</v>
      </c>
      <c r="EJ263" s="29" t="str">
        <f t="shared" si="371"/>
        <v>Прокопчук В.В.</v>
      </c>
      <c r="EK263" s="50"/>
      <c r="EL263" s="29"/>
      <c r="EM263" s="50"/>
      <c r="EN263" s="50"/>
      <c r="EO263" s="50"/>
      <c r="EP263" s="29"/>
    </row>
    <row r="264" spans="1:146" ht="17.45" hidden="1" customHeight="1">
      <c r="A264" s="402">
        <v>258</v>
      </c>
      <c r="B264" s="404"/>
      <c r="C264" s="404"/>
      <c r="D264" s="404">
        <f t="shared" si="360"/>
        <v>0</v>
      </c>
      <c r="E264" s="416"/>
      <c r="F264" s="417"/>
      <c r="G264" s="406" t="str">
        <f t="shared" si="363"/>
        <v>0.0.0</v>
      </c>
      <c r="H264" s="407" t="str">
        <f t="shared" si="364"/>
        <v>0.0.0</v>
      </c>
      <c r="I264" s="407" t="str">
        <f t="shared" si="365"/>
        <v>0.0.0</v>
      </c>
      <c r="J264" s="407" t="str">
        <f t="shared" si="352"/>
        <v>0.0.0</v>
      </c>
      <c r="K264" s="407" t="str">
        <f t="shared" si="353"/>
        <v>0.0.0</v>
      </c>
      <c r="L264" s="407" t="str">
        <f t="shared" si="354"/>
        <v>0.0.0</v>
      </c>
      <c r="M264" s="407" t="str">
        <f t="shared" si="355"/>
        <v>0.0.0</v>
      </c>
      <c r="N264" s="408" t="str">
        <f t="shared" si="366"/>
        <v>0.0.0</v>
      </c>
      <c r="O264" s="418"/>
      <c r="P264" s="417"/>
      <c r="Q264" s="417"/>
      <c r="R264" s="417"/>
      <c r="S264" s="417"/>
      <c r="T264" s="417"/>
      <c r="U264" s="417"/>
      <c r="V264" s="714"/>
      <c r="W264" s="714"/>
      <c r="X264" s="417"/>
      <c r="Y264" s="417"/>
      <c r="Z264" s="714"/>
      <c r="AA264" s="714"/>
      <c r="AB264" s="417"/>
      <c r="AC264" s="417"/>
      <c r="AD264" s="714"/>
      <c r="AE264" s="714"/>
      <c r="AF264" s="417"/>
      <c r="AG264" s="417"/>
      <c r="AH264" s="714"/>
      <c r="AI264" s="714"/>
      <c r="AJ264" s="417"/>
      <c r="AK264" s="417"/>
      <c r="AL264" s="714"/>
      <c r="AM264" s="714"/>
      <c r="AN264" s="417"/>
      <c r="AO264" s="417"/>
      <c r="AP264" s="714"/>
      <c r="AQ264" s="714"/>
      <c r="AR264" s="417"/>
      <c r="AS264" s="417"/>
      <c r="AT264" s="714"/>
      <c r="AU264" s="714"/>
      <c r="AV264" s="417"/>
      <c r="AW264" s="417"/>
      <c r="AX264" s="716"/>
      <c r="AY264" s="716"/>
      <c r="AZ264" s="635"/>
      <c r="BA264" s="635"/>
      <c r="BB264" s="716"/>
      <c r="BC264" s="716"/>
      <c r="BD264" s="635"/>
      <c r="BE264" s="635"/>
      <c r="BF264" s="717"/>
      <c r="BG264" s="717"/>
      <c r="BH264" s="432">
        <f t="shared" si="310"/>
        <v>0</v>
      </c>
      <c r="BI264" s="432">
        <f t="shared" si="356"/>
        <v>0</v>
      </c>
      <c r="BJ264" s="432">
        <f t="shared" si="357"/>
        <v>0</v>
      </c>
      <c r="BK264" s="432">
        <f t="shared" si="358"/>
        <v>0</v>
      </c>
      <c r="BL264" s="432">
        <f t="shared" si="359"/>
        <v>0</v>
      </c>
      <c r="BM264" s="436">
        <f t="shared" si="349"/>
        <v>0</v>
      </c>
      <c r="BN264" s="462">
        <v>0.65</v>
      </c>
      <c r="BO264" s="427">
        <f t="shared" si="311"/>
        <v>0</v>
      </c>
      <c r="BP264" s="725"/>
      <c r="BQ264" s="700"/>
      <c r="BR264" s="419"/>
      <c r="BS264" s="700"/>
      <c r="BT264" s="700"/>
      <c r="BU264" s="700"/>
      <c r="BV264" s="427">
        <f t="shared" si="346"/>
        <v>0</v>
      </c>
      <c r="BW264" s="419"/>
      <c r="BX264" s="782"/>
      <c r="BY264" s="419"/>
      <c r="BZ264" s="432"/>
      <c r="CA264" s="419"/>
      <c r="CB264" s="427"/>
      <c r="CC264" s="419"/>
      <c r="CD264" s="427"/>
      <c r="CE264" s="404">
        <f>IF(OR(C264=0,CD264="Д"),0,IF(AND(C264&gt;0,E264=0),VLOOKUP(C264,звания!A:B,2,FALSE)/((EOMONTH($G$3,0)+1)-$G$3)*BO264+VLOOKUP(C264,звания!A:B,2,FALSE)/((EOMONTH($G$3,0)+1)-$G$3)*BR264+VLOOKUP(C264,звания!A:B,2,FALSE)/((EOMONTH($G$3,0)+1)-$G$3)*BU264,IF(AND(C264&gt;0,E264&gt;0,F264&gt;=$G$3,BO264=(EOMONTH($G$3,0)+1)-$G$3),(VLOOKUP(E264,звания!A:B,2,FALSE)/(EOMONTH($G$3,0)-$G$3+1))*(F264-$G$3)+(VLOOKUP(C264,звания!A:B,2,FALSE)/(EOMONTH($G$3,0)-$G$3+1))*((EOMONTH($G$3,0)-$G$3+1)-(F264-$G$3)),IF(AND(C264&gt;0,E264&gt;0,F264&gt;$G$3,BO264&lt;(EOMONTH($G$3,0)+1)-$G$3,BO264&lt;&gt;0),VLOOKUP(E264,звания!A:B,2,FALSE)/((EOMONTH($G$3,0)+1)-$G$3)*((F264-$G$3)-(((EOMONTH($G$3,0)+1)-$G$3)-BO264-BU264-BR264))+VLOOKUP(C264,звания!A:B,2,FALSE)/((EOMONTH($G$3,0)+1)-$G$3)*(((EOMONTH($G$3,0)+1)-F264)),IF(F264&lt;$G$3,(VLOOKUP(C264,звания!A:B,2,FALSE)-VLOOKUP(E264,звания!A:B,2,FALSE))/((EOMONTH($BN$3,0)+1)-$BN$3)*(EOMONTH($BN$3,0)+1-F264)+VLOOKUP(C264,звания!A:B,2,FALSE)/((EOMONTH($G$3,0)+1)-$G$3)*BO264+VLOOKUP(C264,звания!A:B,2,FALSE)/((EOMONTH($G$3,0)+1)-$G$3)*BU264+VLOOKUP(C264,звания!A:B,2,FALSE)/((EOMONTH($G$3,0)+1)-$G$3)*BR264,0)))))</f>
        <v>0</v>
      </c>
      <c r="CF264" s="404">
        <f>IF(OR(CD264="Д",C264=0),0,IF(B264="Виключений зі списків",IF(BS264=0,(VLOOKUP(O264,звания!$D$2:$E$62,2,FALSE))/(EOMONTH($B$3,0)+1-$B$3)*BO264+(VLOOKUP(BQ264,звания!$D$2:$E$62,2,FALSE))/(EOMONTH($B$3,0)+1-$B$3)*BR264,(((VLOOKUP(O264,звания!$D$2:$E$62,2,FALSE))/(EOMONTH($B$3,0)+1-$B$3))*BO264)+(VLOOKUP(BQ264,звания!$D$2:$E$62,2,FALSE))/(EOMONTH($B$3,0)+1-$B$3)*BR264+(VLOOKUP(BS264,звания!$D$2:$E$62,2,FALSE))/(EOMONTH($B$3,0)+1-$B$3)*BU264),IF(BS264=0,(VLOOKUP(O264,звания!$D$2:$E$62,2,FALSE))/(EOMONTH($G$3,0)+1-$G$3)*BO264+(VLOOKUP(BQ264,звания!$D$2:$E$62,2,FALSE))/(EOMONTH($G$3,0)+1-$G$3)*BR264,(((VLOOKUP(O264,звания!$D$2:$E$62,2,FALSE))/(EOMONTH($G$3,0)+1-$G$3))*BO264)+(VLOOKUP(BQ264,звания!$D$2:$E$62,2,FALSE))/(EOMONTH($G$3,0)+1-$G$3)*BR264+(VLOOKUP(BS264,звания!$D$2:$E$62,2,FALSE))/(EOMONTH($G$3,0)+1-$G$3)*BU264+IF(BT264=0,0,(VLOOKUP(BS264,звания!$D$2:$E$62,2,FALSE))/(EOMONTH($BN$3,0)+1-$BN$3)*BT264-(VLOOKUP(O264,звания!$D$2:$E$62,2,FALSE))/(EOMONTH($BN$3,0)+1-$BN$3)*BT264))))</f>
        <v>0</v>
      </c>
      <c r="CG264" s="404">
        <f t="shared" si="350"/>
        <v>0</v>
      </c>
      <c r="CH264" s="404">
        <f>IF(BW264=0,CF264*BX264%,IF(BW264&gt;0,((VLOOKUP(O264,звания!$D$2:$E$62,2,FALSE)/(EOMONTH($G$3,0)+1-$G$3)*BW264)*BX264%)))</f>
        <v>0</v>
      </c>
      <c r="CI264" s="404">
        <f>IF(BY264=0,CF264*BZ264%,IF(BY264&gt;0,(VLOOKUP(O264,звания!$D$2:$E$62,2,FALSE)/(EOMONTH($G$3,0)+1-$G$3)*BO264)*BZ264%)+(VLOOKUP(BS264,звания!$D$2:$E$62,2,FALSE)/(EOMONTH($G$3,0)+1-$G$3)*BU264)*BZ264%)</f>
        <v>0</v>
      </c>
      <c r="CJ264" s="404">
        <f>IF(CA264=0,CF264*CB264%,IF(CA264&gt;0,(VLOOKUP(O264,звания!$D$2:$E$62,2,FALSE)/(EOMONTH($G$3,0)+1-$G$3)*BO264)*CB264%)+(VLOOKUP(BS264,звания!$D$2:$E$62,2,FALSE)/(EOMONTH($G$3,0)+1-$G$3)*BU264)*CB264%)</f>
        <v>0</v>
      </c>
      <c r="CK264" s="404">
        <f>IF(CD264="Д",0,IF(CC264=0,CF264*CD264%,IF(CC264&gt;0,(VLOOKUP(O264,звания!$D$2:$E$62,2,FALSE)/(EOMONTH($G$3,0)+1-$G$3)*BO264)*CD264%)+(VLOOKUP(BS264,звания!$D$2:$E$62,2,FALSE)/(EOMONTH($G$3,0)+1-$G$3)*BU264)*CD264%))</f>
        <v>0</v>
      </c>
      <c r="CL264" s="404">
        <f>IF(BR264&gt;0,((VLOOKUP(C264,звания!$A$2:$B$62,2,FALSE)/(EOMONTH($G$3,0)+1-$G$3)*BO264+VLOOKUP(O264,звания!$D$2:$E$62,2,FALSE)/(EOMONTH($G$3,0)+1-$G$3)*BO264+(VLOOKUP(C264,звания!$A$2:$B$62,2,FALSE)/(EOMONTH($G$3,0)+1-$G$3)*BO264+VLOOKUP(O264,звания!$D$2:$E$62,2,FALSE)/(EOMONTH($G$3,0)+1-$G$3)*BO264)*BV264%)*BN264)+(VLOOKUP(C264,звания!$A$2:$B$62,2,FALSE)/(EOMONTH($G$3,0)+1-$G$3)*BU264+VLOOKUP(BS264,звания!$D$2:$E$62,2,FALSE)/(EOMONTH($G$3,0)+1-$G$3)*BU264+(VLOOKUP(C264,звания!$A$2:$B$62,2,FALSE)/(EOMONTH($G$3,0)+1-$G$3)*BU264+VLOOKUP(BS264,звания!$D$2:$E$62,2,FALSE)/(EOMONTH($G$3,0)+1-$G$3)*BU264)*BV264%)*BN264,(CE264+CF264+CG264)*BN264)</f>
        <v>0</v>
      </c>
      <c r="CM264" s="404"/>
      <c r="CN264" s="404"/>
      <c r="CO264" s="432">
        <f t="shared" si="367"/>
        <v>0</v>
      </c>
      <c r="CP264" s="638"/>
      <c r="CQ264" s="637">
        <f>IF(CF264=0,0,IF((SUM(BH264:BM264)&gt;360),(VLOOKUP(O264,звания!$F$2:$G$62,2,FALSE))/100,VLOOKUP(O264,звания!$F$2:$H$62,3,FALSE)/100))</f>
        <v>0</v>
      </c>
      <c r="CR264" s="617">
        <f>IF(B264="Виключений зі списків",IF(AND(BU264=0,360-BH264&lt;0),(VLOOKUP(O264,звания!$D$2:$E$62,2,FALSE))/(EOMONTH($B$3,0)+1-$B$3)*BO264*CQ264,IF(AND(360-BH264&gt;=0,360-BH264&lt;(EOMONTH($B$3,0)+1-$B$3)),(CF264/(EOMONTH($B$3,0)-$B$3+1)*(360-BH264))*CQ264+(CF264/(EOMONTH($B$3,0)-$B$3+1)*((EOMONTH($B$3,0)-$B$3+1)-(360-BH264)))*VLOOKUP(O264,звания!$F$2:$H$62,2,FALSE)/100,((((VLOOKUP(O264,звания!$D$2:$E$62,2,FALSE))/(EOMONTH($B$3,0)+1-$B$3)*BO264*CQ264+(VLOOKUP(BS264,звания!$D$2:$E$62,2,FALSE))/(EOMONTH($B$3,0)+1-$B$3)*BU264*(VLOOKUP(BS264,звания!$F$2:$G$62,2,FALSE)*0.01)+(IF(BT264=0,0,(VLOOKUP(BS264,звания!$D$2:$E$62,2,FALSE)/(EOMONTH($G$3,0)+1-$G$3)*BT264*(VLOOKUP(BS264,звания!$F$2:$G$62,2,FALSE)))*0.01-(VLOOKUP(O264,звания!$D$2:$E$62,2,FALSE)/(EOMONTH($G$3,0)+1-$G$3)*BT264*(VLOOKUP(O264,звания!$F$2:$G$62,2,FALSE)))*0.01)))))/100*(100-CP264))),(IF(AND(BU264=0,360-BH264&lt;0,CP264=0),(VLOOKUP(O264,звания!$D$2:$E$62,2,FALSE))/(EOMONTH($G$3,0)+1-$G$3)*BO264*CQ264,IF(AND(360-BH264&gt;=0,360-BH264&lt;(EOMONTH($G$3,0)+1-$G$3)),(CF264/(EOMONTH($G$3,0)-$G$3+1)*(360-BH264))*CQ264+(CF264/(EOMONTH($G$3,0)-$G$3+1)*((EOMONTH($G$3,0)-$G$3+1)-(360-BH264)))*VLOOKUP(O264,звания!$F$2:$H$62,2,FALSE)/100,((((VLOOKUP(O264,звания!$D$2:$E$62,2,FALSE))/(EOMONTH($G$3,0)+1-$G$3)*BO264*CQ264+(VLOOKUP(BS264,звания!$D$2:$E$62,2,FALSE))/(EOMONTH($G$3,0)+1-$G$3)*BU264*(VLOOKUP(BS264,звания!$F$2:$G$62,2,FALSE)*0.01)))/100*(100-CP264)+(IF(BT264=0,0,(VLOOKUP(BS264,звания!$D$2:$E$62,2,FALSE)/(EOMONTH($BN$3,0)+1-$BN$3)*BT264*(VLOOKUP(BS264,звания!$F$2:$G$62,2,FALSE)))*0.01-(VLOOKUP(O264,звания!$D$2:$E$62,2,FALSE)/(EOMONTH($BN$3,0)+1-$BN$3)*BT264*(VLOOKUP(O264,звания!$F$2:$G$62,2,FALSE)))*0.01)))))))</f>
        <v>0</v>
      </c>
      <c r="CS264" s="416">
        <f t="shared" si="361"/>
        <v>0</v>
      </c>
      <c r="CT264" s="403"/>
      <c r="CU264" s="403"/>
      <c r="CV264" s="403">
        <f t="shared" si="368"/>
        <v>0</v>
      </c>
      <c r="CW264" s="556">
        <f t="shared" si="372"/>
        <v>0</v>
      </c>
      <c r="CX264" s="403">
        <f t="shared" si="309"/>
        <v>0</v>
      </c>
      <c r="CY264" s="403"/>
      <c r="CZ264" s="404">
        <f t="shared" si="312"/>
        <v>0</v>
      </c>
      <c r="DA264" s="403"/>
      <c r="DB264" s="403"/>
      <c r="DC264" s="403"/>
      <c r="DD264" s="421">
        <f t="shared" si="296"/>
        <v>0</v>
      </c>
      <c r="DE264" s="421">
        <f t="shared" ref="DE264:DE321" si="373">(CW264-CV264)*22%</f>
        <v>0</v>
      </c>
      <c r="DF264" s="403">
        <f t="shared" si="362"/>
        <v>0</v>
      </c>
      <c r="DG264" s="421">
        <f t="shared" si="320"/>
        <v>0</v>
      </c>
      <c r="DH264" s="421">
        <f t="shared" si="321"/>
        <v>0</v>
      </c>
      <c r="DI264" s="421"/>
      <c r="DJ264" s="422" t="str">
        <f t="shared" si="351"/>
        <v xml:space="preserve">    </v>
      </c>
      <c r="DK264" s="452"/>
      <c r="DL264" s="429"/>
      <c r="DM264" s="429"/>
      <c r="DN264" s="429"/>
      <c r="DO264" s="909"/>
      <c r="DP264" s="123"/>
      <c r="DQ264" s="817"/>
      <c r="DR264" s="818"/>
      <c r="DS264" s="819"/>
      <c r="DT264" s="820"/>
      <c r="DU264" s="124"/>
      <c r="DV264" s="110"/>
      <c r="DZ264" s="105"/>
      <c r="EG264" s="19"/>
      <c r="EH264" s="543">
        <f t="shared" si="369"/>
        <v>0</v>
      </c>
      <c r="EI264" s="404">
        <f t="shared" si="370"/>
        <v>0</v>
      </c>
      <c r="EJ264" s="29">
        <f t="shared" si="371"/>
        <v>0</v>
      </c>
      <c r="EK264" s="50"/>
      <c r="EL264" s="29"/>
      <c r="EM264" s="50"/>
      <c r="EN264" s="50"/>
      <c r="EO264" s="50"/>
      <c r="EP264" s="29"/>
    </row>
    <row r="265" spans="1:146" ht="17.45" hidden="1" customHeight="1">
      <c r="A265" s="446">
        <v>259</v>
      </c>
      <c r="B265" s="403"/>
      <c r="C265" s="403"/>
      <c r="D265" s="403">
        <f t="shared" si="360"/>
        <v>0</v>
      </c>
      <c r="E265" s="416"/>
      <c r="F265" s="417"/>
      <c r="G265" s="406" t="str">
        <f t="shared" si="363"/>
        <v>0.0.0</v>
      </c>
      <c r="H265" s="407" t="str">
        <f t="shared" si="364"/>
        <v>0.0.0</v>
      </c>
      <c r="I265" s="407" t="str">
        <f t="shared" si="365"/>
        <v>0.0.0</v>
      </c>
      <c r="J265" s="407" t="str">
        <f t="shared" si="352"/>
        <v>0.0.0</v>
      </c>
      <c r="K265" s="407" t="str">
        <f t="shared" si="353"/>
        <v>0.0.0</v>
      </c>
      <c r="L265" s="407" t="str">
        <f t="shared" si="354"/>
        <v>0.0.0</v>
      </c>
      <c r="M265" s="407" t="str">
        <f t="shared" si="355"/>
        <v>0.0.0</v>
      </c>
      <c r="N265" s="408" t="str">
        <f t="shared" si="366"/>
        <v>0.0.0</v>
      </c>
      <c r="O265" s="418"/>
      <c r="P265" s="417"/>
      <c r="Q265" s="417"/>
      <c r="R265" s="417"/>
      <c r="S265" s="417"/>
      <c r="T265" s="417"/>
      <c r="U265" s="417"/>
      <c r="V265" s="714"/>
      <c r="W265" s="714"/>
      <c r="X265" s="417"/>
      <c r="Y265" s="417"/>
      <c r="Z265" s="714"/>
      <c r="AA265" s="714"/>
      <c r="AB265" s="417"/>
      <c r="AC265" s="417"/>
      <c r="AD265" s="714"/>
      <c r="AE265" s="714"/>
      <c r="AF265" s="417"/>
      <c r="AG265" s="417"/>
      <c r="AH265" s="714"/>
      <c r="AI265" s="714"/>
      <c r="AJ265" s="417"/>
      <c r="AK265" s="417"/>
      <c r="AL265" s="714"/>
      <c r="AM265" s="714"/>
      <c r="AN265" s="417"/>
      <c r="AO265" s="417"/>
      <c r="AP265" s="714"/>
      <c r="AQ265" s="714"/>
      <c r="AR265" s="417"/>
      <c r="AS265" s="417"/>
      <c r="AT265" s="714"/>
      <c r="AU265" s="714"/>
      <c r="AV265" s="417"/>
      <c r="AW265" s="417"/>
      <c r="AX265" s="716"/>
      <c r="AY265" s="716"/>
      <c r="AZ265" s="635"/>
      <c r="BA265" s="635"/>
      <c r="BB265" s="716"/>
      <c r="BC265" s="716"/>
      <c r="BD265" s="635"/>
      <c r="BE265" s="635"/>
      <c r="BF265" s="717"/>
      <c r="BG265" s="717"/>
      <c r="BH265" s="432">
        <f t="shared" si="310"/>
        <v>0</v>
      </c>
      <c r="BI265" s="432">
        <f t="shared" si="356"/>
        <v>0</v>
      </c>
      <c r="BJ265" s="432">
        <f t="shared" si="357"/>
        <v>0</v>
      </c>
      <c r="BK265" s="432">
        <f t="shared" si="358"/>
        <v>0</v>
      </c>
      <c r="BL265" s="432">
        <f t="shared" si="359"/>
        <v>0</v>
      </c>
      <c r="BM265" s="436">
        <f>IF(DAYS360(BF265,BG265)&gt;=1800,1800/2,(DAYS360(BF265,BG265,1))/2)</f>
        <v>0</v>
      </c>
      <c r="BN265" s="462">
        <v>0.65</v>
      </c>
      <c r="BO265" s="427">
        <f t="shared" si="311"/>
        <v>0</v>
      </c>
      <c r="BP265" s="725"/>
      <c r="BQ265" s="700"/>
      <c r="BR265" s="419"/>
      <c r="BS265" s="700"/>
      <c r="BT265" s="700"/>
      <c r="BU265" s="700"/>
      <c r="BV265" s="427">
        <f>IF((BH265+BI265+BJ265+BK265+BL265+BM265)&lt;360,0,IF(AND((BH265+BI265+BJ265+BK265+BL265+BM265)&gt;=360,(BH265+BI265+BJ265+BK265+BL265+BM265)&lt;1800),25,IF(AND((BH265+BI265+BJ265+BK265+BL265+BM265)&gt;=1800,(BH265+BI265+BJ265+BK265+BL265+BM265)&lt;3600),30,IF(AND((BH265+BI265+BJ265+BK265+BL265+BM265)&gt;=3600,(BH265+BI265+BJ265+BK265+BL265+BM265)&lt;5400),35,IF(AND((BH265+BI265+BJ265+BK265+BL265+BM265)&gt;=5400,(BH265+BI265+BJ265+BK265+BL265+BM265)&lt;7200),40,IF(AND((BH265+BI265+BJ265+BK265+BL265+BM265)&gt;=7200,(BH265+BI265+BJ265+BK265+BL265+BM265)&lt;9000),45,IF((BH265+BI265+BJ265+BK265+BL265+BM265)&gt;=9000,50,"ПРОВЕРЬ")))))))</f>
        <v>0</v>
      </c>
      <c r="BW265" s="419"/>
      <c r="BX265" s="782"/>
      <c r="BY265" s="419"/>
      <c r="BZ265" s="432"/>
      <c r="CA265" s="419"/>
      <c r="CB265" s="427"/>
      <c r="CC265" s="419"/>
      <c r="CD265" s="427"/>
      <c r="CE265" s="404">
        <f>IF(OR(C265=0,CD265="Д"),0,IF(AND(C265&gt;0,E265=0),VLOOKUP(C265,звания!A:B,2,FALSE)/((EOMONTH($G$3,0)+1)-$G$3)*BO265+VLOOKUP(C265,звания!A:B,2,FALSE)/((EOMONTH($G$3,0)+1)-$G$3)*BR265+VLOOKUP(C265,звания!A:B,2,FALSE)/((EOMONTH($G$3,0)+1)-$G$3)*BU265,IF(AND(C265&gt;0,E265&gt;0,F265&gt;=$G$3,BO265=(EOMONTH($G$3,0)+1)-$G$3),(VLOOKUP(E265,звания!A:B,2,FALSE)/(EOMONTH($G$3,0)-$G$3+1))*(F265-$G$3)+(VLOOKUP(C265,звания!A:B,2,FALSE)/(EOMONTH($G$3,0)-$G$3+1))*((EOMONTH($G$3,0)-$G$3+1)-(F265-$G$3)),IF(AND(C265&gt;0,E265&gt;0,F265&gt;$G$3,BO265&lt;(EOMONTH($G$3,0)+1)-$G$3,BO265&lt;&gt;0),VLOOKUP(E265,звания!A:B,2,FALSE)/((EOMONTH($G$3,0)+1)-$G$3)*((F265-$G$3)-(((EOMONTH($G$3,0)+1)-$G$3)-BO265-BU265-BR265))+VLOOKUP(C265,звания!A:B,2,FALSE)/((EOMONTH($G$3,0)+1)-$G$3)*(((EOMONTH($G$3,0)+1)-F265)),IF(F265&lt;$G$3,(VLOOKUP(C265,звания!A:B,2,FALSE)-VLOOKUP(E265,звания!A:B,2,FALSE))/((EOMONTH($BN$3,0)+1)-$BN$3)*(EOMONTH($BN$3,0)+1-F265)+VLOOKUP(C265,звания!A:B,2,FALSE)/((EOMONTH($G$3,0)+1)-$G$3)*BO265+VLOOKUP(C265,звания!A:B,2,FALSE)/((EOMONTH($G$3,0)+1)-$G$3)*BU265+VLOOKUP(C265,звания!A:B,2,FALSE)/((EOMONTH($G$3,0)+1)-$G$3)*BR265,0)))))</f>
        <v>0</v>
      </c>
      <c r="CF265" s="404">
        <f>IF(OR(CD265="Д",C265=0),0,IF(B265="Виключений зі списків",IF(BS265=0,(VLOOKUP(O265,звания!$D$2:$E$62,2,FALSE))/(EOMONTH($B$3,0)+1-$B$3)*BO265+(VLOOKUP(BQ265,звания!$D$2:$E$62,2,FALSE))/(EOMONTH($B$3,0)+1-$B$3)*BR265,(((VLOOKUP(O265,звания!$D$2:$E$62,2,FALSE))/(EOMONTH($B$3,0)+1-$B$3))*BO265)+(VLOOKUP(BQ265,звания!$D$2:$E$62,2,FALSE))/(EOMONTH($B$3,0)+1-$B$3)*BR265+(VLOOKUP(BS265,звания!$D$2:$E$62,2,FALSE))/(EOMONTH($B$3,0)+1-$B$3)*BU265),IF(BS265=0,(VLOOKUP(O265,звания!$D$2:$E$62,2,FALSE))/(EOMONTH($G$3,0)+1-$G$3)*BO265+(VLOOKUP(BQ265,звания!$D$2:$E$62,2,FALSE))/(EOMONTH($G$3,0)+1-$G$3)*BR265,(((VLOOKUP(O265,звания!$D$2:$E$62,2,FALSE))/(EOMONTH($G$3,0)+1-$G$3))*BO265)+(VLOOKUP(BQ265,звания!$D$2:$E$62,2,FALSE))/(EOMONTH($G$3,0)+1-$G$3)*BR265+(VLOOKUP(BS265,звания!$D$2:$E$62,2,FALSE))/(EOMONTH($G$3,0)+1-$G$3)*BU265+IF(BT265=0,0,(VLOOKUP(BS265,звания!$D$2:$E$62,2,FALSE))/(EOMONTH($BN$3,0)+1-$BN$3)*BT265-(VLOOKUP(O265,звания!$D$2:$E$62,2,FALSE))/(EOMONTH($BN$3,0)+1-$BN$3)*BT265))))</f>
        <v>0</v>
      </c>
      <c r="CG265" s="404">
        <f t="shared" si="350"/>
        <v>0</v>
      </c>
      <c r="CH265" s="404">
        <f>IF(BW265=0,CF265*BX265%,IF(BW265&gt;0,((VLOOKUP(O265,звания!$D$2:$E$62,2,FALSE)/(EOMONTH($G$3,0)+1-$G$3)*BW265)*BX265%)))</f>
        <v>0</v>
      </c>
      <c r="CI265" s="404">
        <f>IF(BY265=0,CF265*BZ265%,IF(BY265&gt;0,(VLOOKUP(O265,звания!$D$2:$E$62,2,FALSE)/(EOMONTH($G$3,0)+1-$G$3)*BO265)*BZ265%)+(VLOOKUP(BS265,звания!$D$2:$E$62,2,FALSE)/(EOMONTH($G$3,0)+1-$G$3)*BU265)*BZ265%)</f>
        <v>0</v>
      </c>
      <c r="CJ265" s="404">
        <f>IF(CA265=0,CF265*CB265%,IF(CA265&gt;0,(VLOOKUP(O265,звания!$D$2:$E$62,2,FALSE)/(EOMONTH($G$3,0)+1-$G$3)*BO265)*CB265%)+(VLOOKUP(BS265,звания!$D$2:$E$62,2,FALSE)/(EOMONTH($G$3,0)+1-$G$3)*BU265)*CB265%)</f>
        <v>0</v>
      </c>
      <c r="CK265" s="404">
        <f>IF(CD265="Д",0,IF(CC265=0,CF265*CD265%,IF(CC265&gt;0,(VLOOKUP(O265,звания!$D$2:$E$62,2,FALSE)/(EOMONTH($G$3,0)+1-$G$3)*BO265)*CD265%)+(VLOOKUP(BS265,звания!$D$2:$E$62,2,FALSE)/(EOMONTH($G$3,0)+1-$G$3)*BU265)*CD265%))</f>
        <v>0</v>
      </c>
      <c r="CL265" s="404">
        <f>IF(BR265&gt;0,((VLOOKUP(C265,звания!$A$2:$B$62,2,FALSE)/(EOMONTH($G$3,0)+1-$G$3)*BO265+VLOOKUP(O265,звания!$D$2:$E$62,2,FALSE)/(EOMONTH($G$3,0)+1-$G$3)*BO265+(VLOOKUP(C265,звания!$A$2:$B$62,2,FALSE)/(EOMONTH($G$3,0)+1-$G$3)*BO265+VLOOKUP(O265,звания!$D$2:$E$62,2,FALSE)/(EOMONTH($G$3,0)+1-$G$3)*BO265)*BV265%)*BN265)+(VLOOKUP(C265,звания!$A$2:$B$62,2,FALSE)/(EOMONTH($G$3,0)+1-$G$3)*BU265+VLOOKUP(BS265,звания!$D$2:$E$62,2,FALSE)/(EOMONTH($G$3,0)+1-$G$3)*BU265+(VLOOKUP(C265,звания!$A$2:$B$62,2,FALSE)/(EOMONTH($G$3,0)+1-$G$3)*BU265+VLOOKUP(BS265,звания!$D$2:$E$62,2,FALSE)/(EOMONTH($G$3,0)+1-$G$3)*BU265)*BV265%)*BN265,(CE265+CF265+CG265)*BN265)</f>
        <v>0</v>
      </c>
      <c r="CM265" s="404"/>
      <c r="CN265" s="404"/>
      <c r="CO265" s="432">
        <f t="shared" si="367"/>
        <v>0</v>
      </c>
      <c r="CP265" s="638"/>
      <c r="CQ265" s="637">
        <f>IF(CF265=0,0,IF((SUM(BH265:BM265)&gt;360),(VLOOKUP(O265,звания!$F$2:$G$62,2,FALSE))/100,VLOOKUP(O265,звания!$F$2:$H$62,3,FALSE)/100))</f>
        <v>0</v>
      </c>
      <c r="CR265" s="617">
        <f>IF(B265="Виключений зі списків",IF(AND(BU265=0,360-BH265&lt;0),(VLOOKUP(O265,звания!$D$2:$E$62,2,FALSE))/(EOMONTH($B$3,0)+1-$B$3)*BO265*CQ265,IF(AND(360-BH265&gt;=0,360-BH265&lt;(EOMONTH($B$3,0)+1-$B$3)),(CF265/(EOMONTH($B$3,0)-$B$3+1)*(360-BH265))*CQ265+(CF265/(EOMONTH($B$3,0)-$B$3+1)*((EOMONTH($B$3,0)-$B$3+1)-(360-BH265)))*VLOOKUP(O265,звания!$F$2:$H$62,2,FALSE)/100,((((VLOOKUP(O265,звания!$D$2:$E$62,2,FALSE))/(EOMONTH($B$3,0)+1-$B$3)*BO265*CQ265+(VLOOKUP(BS265,звания!$D$2:$E$62,2,FALSE))/(EOMONTH($B$3,0)+1-$B$3)*BU265*(VLOOKUP(BS265,звания!$F$2:$G$62,2,FALSE)*0.01)+(IF(BT265=0,0,(VLOOKUP(BS265,звания!$D$2:$E$62,2,FALSE)/(EOMONTH($G$3,0)+1-$G$3)*BT265*(VLOOKUP(BS265,звания!$F$2:$G$62,2,FALSE)))*0.01-(VLOOKUP(O265,звания!$D$2:$E$62,2,FALSE)/(EOMONTH($G$3,0)+1-$G$3)*BT265*(VLOOKUP(O265,звания!$F$2:$G$62,2,FALSE)))*0.01)))))/100*(100-CP265))),(IF(AND(BU265=0,360-BH265&lt;0,CP265=0),(VLOOKUP(O265,звания!$D$2:$E$62,2,FALSE))/(EOMONTH($G$3,0)+1-$G$3)*BO265*CQ265,IF(AND(360-BH265&gt;=0,360-BH265&lt;(EOMONTH($G$3,0)+1-$G$3)),(CF265/(EOMONTH($G$3,0)-$G$3+1)*(360-BH265))*CQ265+(CF265/(EOMONTH($G$3,0)-$G$3+1)*((EOMONTH($G$3,0)-$G$3+1)-(360-BH265)))*VLOOKUP(O265,звания!$F$2:$H$62,2,FALSE)/100,((((VLOOKUP(O265,звания!$D$2:$E$62,2,FALSE))/(EOMONTH($G$3,0)+1-$G$3)*BO265*CQ265+(VLOOKUP(BS265,звания!$D$2:$E$62,2,FALSE))/(EOMONTH($G$3,0)+1-$G$3)*BU265*(VLOOKUP(BS265,звания!$F$2:$G$62,2,FALSE)*0.01)))/100*(100-CP265)+(IF(BT265=0,0,(VLOOKUP(BS265,звания!$D$2:$E$62,2,FALSE)/(EOMONTH($BN$3,0)+1-$BN$3)*BT265*(VLOOKUP(BS265,звания!$F$2:$G$62,2,FALSE)))*0.01-(VLOOKUP(O265,звания!$D$2:$E$62,2,FALSE)/(EOMONTH($BN$3,0)+1-$BN$3)*BT265*(VLOOKUP(O265,звания!$F$2:$G$62,2,FALSE)))*0.01)))))))</f>
        <v>0</v>
      </c>
      <c r="CS265" s="416">
        <f>SUM(CE265:CM265,CR265)</f>
        <v>0</v>
      </c>
      <c r="CT265" s="403"/>
      <c r="CU265" s="403"/>
      <c r="CV265" s="403">
        <f t="shared" si="368"/>
        <v>0</v>
      </c>
      <c r="CW265" s="556">
        <f>CN265+SUM(CS265:CV265)</f>
        <v>0</v>
      </c>
      <c r="CX265" s="403">
        <f t="shared" si="309"/>
        <v>0</v>
      </c>
      <c r="CY265" s="403"/>
      <c r="CZ265" s="404">
        <f t="shared" si="312"/>
        <v>0</v>
      </c>
      <c r="DA265" s="403"/>
      <c r="DB265" s="403"/>
      <c r="DC265" s="403"/>
      <c r="DD265" s="421">
        <f t="shared" si="296"/>
        <v>0</v>
      </c>
      <c r="DE265" s="421">
        <f t="shared" si="373"/>
        <v>0</v>
      </c>
      <c r="DF265" s="403">
        <f>CX265</f>
        <v>0</v>
      </c>
      <c r="DG265" s="421">
        <f t="shared" si="320"/>
        <v>0</v>
      </c>
      <c r="DH265" s="421">
        <f t="shared" si="321"/>
        <v>0</v>
      </c>
      <c r="DI265" s="421"/>
      <c r="DJ265" s="422" t="str">
        <f t="shared" si="351"/>
        <v xml:space="preserve">    </v>
      </c>
      <c r="DK265" s="452"/>
      <c r="DL265" s="429"/>
      <c r="DM265" s="429"/>
      <c r="DN265" s="429"/>
      <c r="DO265" s="909"/>
      <c r="DP265" s="123"/>
      <c r="DQ265" s="817"/>
      <c r="DR265" s="818"/>
      <c r="DS265" s="819"/>
      <c r="DT265" s="820"/>
      <c r="DU265" s="124"/>
      <c r="DV265" s="110"/>
      <c r="DX265" s="84"/>
      <c r="DY265" s="84"/>
      <c r="DZ265" s="105"/>
      <c r="EG265" s="19"/>
      <c r="EH265" s="543">
        <f t="shared" si="369"/>
        <v>0</v>
      </c>
      <c r="EI265" s="404">
        <f t="shared" si="370"/>
        <v>0</v>
      </c>
      <c r="EJ265" s="29">
        <f t="shared" si="371"/>
        <v>0</v>
      </c>
      <c r="EK265" s="50"/>
      <c r="EL265" s="29"/>
      <c r="EM265" s="50"/>
      <c r="EN265" s="50"/>
      <c r="EO265" s="50"/>
      <c r="EP265" s="29"/>
    </row>
    <row r="266" spans="1:146" ht="17.45" hidden="1" customHeight="1">
      <c r="A266" s="446">
        <v>260</v>
      </c>
      <c r="B266" s="459"/>
      <c r="C266" s="403"/>
      <c r="D266" s="403">
        <f>DK266</f>
        <v>0</v>
      </c>
      <c r="E266" s="416"/>
      <c r="F266" s="417"/>
      <c r="G266" s="406" t="str">
        <f t="shared" si="363"/>
        <v>0.0.0</v>
      </c>
      <c r="H266" s="407" t="str">
        <f t="shared" si="364"/>
        <v>0.0.0</v>
      </c>
      <c r="I266" s="407" t="str">
        <f t="shared" si="365"/>
        <v>0.0.0</v>
      </c>
      <c r="J266" s="407" t="str">
        <f>CONCATENATE(INT(BI266/360),".",MOD(INT(BI266/30),12),".",MOD(INT(BI266),30))</f>
        <v>0.0.0</v>
      </c>
      <c r="K266" s="407" t="str">
        <f>CONCATENATE(INT(BJ266/360),".",MOD(INT(BJ266/30),12),".",MOD(INT(BJ266),30))</f>
        <v>0.0.0</v>
      </c>
      <c r="L266" s="407" t="str">
        <f>CONCATENATE(INT(BK266/360),".",MOD(INT(BK266/30),12),".",MOD(INT(BK266),30))</f>
        <v>0.0.0</v>
      </c>
      <c r="M266" s="407" t="str">
        <f>CONCATENATE(INT(BL266/360),".",MOD(INT(BL266/30),12),".",MOD(INT(BL266),30))</f>
        <v>0.0.0</v>
      </c>
      <c r="N266" s="408" t="str">
        <f t="shared" si="366"/>
        <v>0.0.0</v>
      </c>
      <c r="O266" s="418"/>
      <c r="P266" s="417"/>
      <c r="Q266" s="417"/>
      <c r="R266" s="417"/>
      <c r="S266" s="417"/>
      <c r="T266" s="417"/>
      <c r="U266" s="417"/>
      <c r="V266" s="714"/>
      <c r="W266" s="714"/>
      <c r="X266" s="417"/>
      <c r="Y266" s="417"/>
      <c r="Z266" s="714"/>
      <c r="AA266" s="714"/>
      <c r="AB266" s="417"/>
      <c r="AC266" s="417"/>
      <c r="AD266" s="714"/>
      <c r="AE266" s="714"/>
      <c r="AF266" s="417"/>
      <c r="AG266" s="417"/>
      <c r="AH266" s="714"/>
      <c r="AI266" s="714"/>
      <c r="AJ266" s="417"/>
      <c r="AK266" s="417"/>
      <c r="AL266" s="714"/>
      <c r="AM266" s="714"/>
      <c r="AN266" s="417"/>
      <c r="AO266" s="417"/>
      <c r="AP266" s="714"/>
      <c r="AQ266" s="714"/>
      <c r="AR266" s="417"/>
      <c r="AS266" s="417"/>
      <c r="AT266" s="714"/>
      <c r="AU266" s="714"/>
      <c r="AV266" s="417"/>
      <c r="AW266" s="417"/>
      <c r="AX266" s="716"/>
      <c r="AY266" s="716"/>
      <c r="AZ266" s="635"/>
      <c r="BA266" s="635"/>
      <c r="BB266" s="716"/>
      <c r="BC266" s="716"/>
      <c r="BD266" s="635"/>
      <c r="BE266" s="635"/>
      <c r="BF266" s="717"/>
      <c r="BG266" s="717"/>
      <c r="BH266" s="432">
        <f t="shared" si="310"/>
        <v>0</v>
      </c>
      <c r="BI266" s="432">
        <f>(IF(OR(W266&gt;$G$3,W266=0),IF(OR(V266=0,V266&gt;$G$3),0,DAYS360(V266,$G$3,1)),(DAYS360(V266,W266,1)))+IF(OR(Y266&gt;$G$3,Y266=0),IF(OR(X266=0,X266&gt;$G$3),0,DAYS360(X266,$G$3,1)),(DAYS360(X266,Y266,1)))+IF(OR(AA266&gt;$G$3,AA266=0),IF(OR(Z266=0,Z266&gt;$G$3),0,DAYS360(Z266,$G$3,1)),(DAYS360(Z266,AA266,1)))+IF(OR(AC266&gt;$G$3,AC266=0),IF(OR(AB266=0,AB266&gt;$G$3),0,DAYS360(AB266,$G$3,1)),(DAYS360(AB266,AC266,1)))+IF(OR(AE266&gt;$G$3,AE266=0),IF(OR(AD266=0,AD266&gt;$G$3),0,DAYS360(AD266,$G$3,1)),(DAYS360(AD266,AE266,1)))+IF(OR(AG266&gt;$G$3,AG266=0),IF(OR(AF266=0,AF266&gt;$G$3),0,DAYS360(AF266,$G$3,1)),(DAYS360(AF266,AG266,1)))+IF(OR(AI266&gt;$G$3,AI266=0),IF(OR(AH266=0,AH266&gt;$G$3),0,DAYS360(AH266,$G$3,1)),(DAYS360(AH266,AI266,1)))+IF(OR(AK266&gt;$G$3,AK266=0),IF(OR(AJ266=0,AJ266&gt;$G$3),0,DAYS360(AJ266,$G$3,1)),(DAYS360(AJ266,AK266,1)))+IF(OR(AM266&gt;$G$3,AM266=0),IF(OR(AL266=0,AL266&gt;$G$3),0,DAYS360(AL266,$G$3,1)),(DAYS360(AL266,AM266,1)))+IF(OR(AO266&gt;$G$3,AO266=0),IF(OR(AN266=0,AN266&gt;$G$3),0,DAYS360(AN266,$G$3,1)),(DAYS360(AN266,AO266,1)))+IF(OR(AQ266&gt;$G$3,AQ266=0),IF(OR(AP266=0,AP266&gt;$G$3),0,DAYS360(AP266,$G$3,1)),(DAYS360(AP266,AQ266,1)))+IF(OR(AS266&gt;$G$3,AS266=0),IF(OR(AR266=0,AR266&gt;$G$3),0,DAYS360(AR266,$G$3,1)),(DAYS360(AR266,AS266,1)))+IF(OR(AU266&gt;$G$3,AU266=0),IF(OR(AT266=0,AT266&gt;$G$3),0,DAYS360(AT266,$G$3,1)),(DAYS360(AT266,AU266,1)))+IF(OR(AW266&gt;$G$3,AW266=0),IF(OR(AV266=0,AV266&gt;$G$3),0,DAYS360(AV266,$G$3,1)),(DAYS360(AV266,AW266,1))))*2</f>
        <v>0</v>
      </c>
      <c r="BJ266" s="432">
        <f>(IF(OR(AY266&gt;$G$3,AY266=0),IF(OR(AX266=0,AX266&gt;$G$3),0,DAYS360(AX266,$G$3,1)),(DAYS360(AX266,AY266,1)))+IF(OR(BA266&gt;$G$3,BA266=0),IF(OR(AZ266=0,AZ266&gt;$G$3),0,DAYS360(AZ266,$G$3,1)),(DAYS360(AZ266,BA266,1))))/2</f>
        <v>0</v>
      </c>
      <c r="BK266" s="432">
        <f>(IF(OR(BC266&gt;$G$3,BC266=0),IF(OR(BB266=0,BB266&gt;$G$3),0,DAYS360(BB266,$G$3,1)),(DAYS360(BB266,BC266,1))))</f>
        <v>0</v>
      </c>
      <c r="BL266" s="432">
        <f>(IF(OR(BE266&gt;$G$3,BE266=0),IF(OR(BD266=0,BD266&gt;$G$3),0,DAYS360(BD266,$G$3,1)),(DAYS360(BD266,BE266,1))))/3</f>
        <v>0</v>
      </c>
      <c r="BM266" s="436">
        <f>IF(DAYS360(BF266,BG266)&gt;=1800,1800/2,(DAYS360(BF266,BG266,1))/2)</f>
        <v>0</v>
      </c>
      <c r="BN266" s="462">
        <v>0.65</v>
      </c>
      <c r="BO266" s="427">
        <f t="shared" si="311"/>
        <v>0</v>
      </c>
      <c r="BP266" s="419"/>
      <c r="BQ266" s="700"/>
      <c r="BR266" s="419"/>
      <c r="BS266" s="700"/>
      <c r="BT266" s="700"/>
      <c r="BU266" s="700"/>
      <c r="BV266" s="427">
        <f>IF((BH266+BI266+BJ266+BK266+BL266+BM266)&lt;360,0,IF(AND((BH266+BI266+BJ266+BK266+BL266+BM266)&gt;=360,(BH266+BI266+BJ266+BK266+BL266+BM266)&lt;1800),25,IF(AND((BH266+BI266+BJ266+BK266+BL266+BM266)&gt;=1800,(BH266+BI266+BJ266+BK266+BL266+BM266)&lt;3600),30,IF(AND((BH266+BI266+BJ266+BK266+BL266+BM266)&gt;=3600,(BH266+BI266+BJ266+BK266+BL266+BM266)&lt;5400),35,IF(AND((BH266+BI266+BJ266+BK266+BL266+BM266)&gt;=5400,(BH266+BI266+BJ266+BK266+BL266+BM266)&lt;7200),40,IF(AND((BH266+BI266+BJ266+BK266+BL266+BM266)&gt;=7200,(BH266+BI266+BJ266+BK266+BL266+BM266)&lt;9000),45,IF((BH266+BI266+BJ266+BK266+BL266+BM266)&gt;=9000,50,"ПРОВЕРЬ")))))))</f>
        <v>0</v>
      </c>
      <c r="BW266" s="419"/>
      <c r="BX266" s="782"/>
      <c r="BY266" s="419"/>
      <c r="BZ266" s="432"/>
      <c r="CA266" s="419"/>
      <c r="CB266" s="427"/>
      <c r="CC266" s="419"/>
      <c r="CD266" s="427"/>
      <c r="CE266" s="404">
        <f>IF(OR(C266=0,CD266="Д"),0,IF(AND(C266&gt;0,E266=0),VLOOKUP(C266,звания!A:B,2,FALSE)/((EOMONTH($G$3,0)+1)-$G$3)*BO266+VLOOKUP(C266,звания!A:B,2,FALSE)/((EOMONTH($G$3,0)+1)-$G$3)*BR266+VLOOKUP(C266,звания!A:B,2,FALSE)/((EOMONTH($G$3,0)+1)-$G$3)*BU266,IF(AND(C266&gt;0,E266&gt;0,F266&gt;=$G$3,BO266=(EOMONTH($G$3,0)+1)-$G$3),(VLOOKUP(E266,звания!A:B,2,FALSE)/(EOMONTH($G$3,0)-$G$3+1))*(F266-$G$3)+(VLOOKUP(C266,звания!A:B,2,FALSE)/(EOMONTH($G$3,0)-$G$3+1))*((EOMONTH($G$3,0)-$G$3+1)-(F266-$G$3)),IF(AND(C266&gt;0,E266&gt;0,F266&gt;$G$3,BO266&lt;(EOMONTH($G$3,0)+1)-$G$3,BO266&lt;&gt;0),VLOOKUP(E266,звания!A:B,2,FALSE)/((EOMONTH($G$3,0)+1)-$G$3)*((F266-$G$3)-(((EOMONTH($G$3,0)+1)-$G$3)-BO266-BU266-BR266))+VLOOKUP(C266,звания!A:B,2,FALSE)/((EOMONTH($G$3,0)+1)-$G$3)*(((EOMONTH($G$3,0)+1)-F266)),IF(F266&lt;$G$3,(VLOOKUP(C266,звания!A:B,2,FALSE)-VLOOKUP(E266,звания!A:B,2,FALSE))/((EOMONTH($BN$3,0)+1)-$BN$3)*(EOMONTH($BN$3,0)+1-F266)+VLOOKUP(C266,звания!A:B,2,FALSE)/((EOMONTH($G$3,0)+1)-$G$3)*BO266+VLOOKUP(C266,звания!A:B,2,FALSE)/((EOMONTH($G$3,0)+1)-$G$3)*BU266+VLOOKUP(C266,звания!A:B,2,FALSE)/((EOMONTH($G$3,0)+1)-$G$3)*BR266,0)))))</f>
        <v>0</v>
      </c>
      <c r="CF266" s="404">
        <f>IF(OR(CD266="Д",C266=0),0,IF(B266="Виключений зі списків",IF(BS266=0,(VLOOKUP(O266,звания!$D$2:$E$62,2,FALSE))/(EOMONTH($B$3,0)+1-$B$3)*BO266+(VLOOKUP(BQ266,звания!$D$2:$E$62,2,FALSE))/(EOMONTH($B$3,0)+1-$B$3)*BR266,(((VLOOKUP(O266,звания!$D$2:$E$62,2,FALSE))/(EOMONTH($B$3,0)+1-$B$3))*BO266)+(VLOOKUP(BQ266,звания!$D$2:$E$62,2,FALSE))/(EOMONTH($B$3,0)+1-$B$3)*BR266+(VLOOKUP(BS266,звания!$D$2:$E$62,2,FALSE))/(EOMONTH($B$3,0)+1-$B$3)*BU266),IF(BS266=0,(VLOOKUP(O266,звания!$D$2:$E$62,2,FALSE))/(EOMONTH($G$3,0)+1-$G$3)*BO266+(VLOOKUP(BQ266,звания!$D$2:$E$62,2,FALSE))/(EOMONTH($G$3,0)+1-$G$3)*BR266,(((VLOOKUP(O266,звания!$D$2:$E$62,2,FALSE))/(EOMONTH($G$3,0)+1-$G$3))*BO266)+(VLOOKUP(BQ266,звания!$D$2:$E$62,2,FALSE))/(EOMONTH($G$3,0)+1-$G$3)*BR266+(VLOOKUP(BS266,звания!$D$2:$E$62,2,FALSE))/(EOMONTH($G$3,0)+1-$G$3)*BU266+IF(BT266=0,0,(VLOOKUP(BS266,звания!$D$2:$E$62,2,FALSE))/(EOMONTH($BN$3,0)+1-$BN$3)*BT266-(VLOOKUP(O266,звания!$D$2:$E$62,2,FALSE))/(EOMONTH($BN$3,0)+1-$BN$3)*BT266))))</f>
        <v>0</v>
      </c>
      <c r="CG266" s="404">
        <f t="shared" si="350"/>
        <v>0</v>
      </c>
      <c r="CH266" s="404">
        <f>IF(BW266=0,CF266*BX266%,IF(BW266&gt;0,((VLOOKUP(O266,звания!$D$2:$E$62,2,FALSE)/(EOMONTH($G$3,0)+1-$G$3)*BW266)*BX266%)))</f>
        <v>0</v>
      </c>
      <c r="CI266" s="404">
        <f>IF(BY266=0,CF266*BZ266%,IF(BY266&gt;0,(VLOOKUP(O266,звания!$D$2:$E$62,2,FALSE)/(EOMONTH($G$3,0)+1-$G$3)*BO266)*BZ266%)+(VLOOKUP(BS266,звания!$D$2:$E$62,2,FALSE)/(EOMONTH($G$3,0)+1-$G$3)*BU266)*BZ266%)</f>
        <v>0</v>
      </c>
      <c r="CJ266" s="404">
        <f>IF(CA266=0,CF266*CB266%,IF(CA266&gt;0,(VLOOKUP(O266,звания!$D$2:$E$62,2,FALSE)/(EOMONTH($G$3,0)+1-$G$3)*BO266)*CB266%)+(VLOOKUP(BS266,звания!$D$2:$E$62,2,FALSE)/(EOMONTH($G$3,0)+1-$G$3)*BU266)*CB266%)</f>
        <v>0</v>
      </c>
      <c r="CK266" s="404">
        <f>IF(CD266="Д",0,IF(CC266=0,CF266*CD266%,IF(CC266&gt;0,(VLOOKUP(O266,звания!$D$2:$E$62,2,FALSE)/(EOMONTH($G$3,0)+1-$G$3)*BO266)*CD266%)+(VLOOKUP(BS266,звания!$D$2:$E$62,2,FALSE)/(EOMONTH($G$3,0)+1-$G$3)*BU266)*CD266%))</f>
        <v>0</v>
      </c>
      <c r="CL266" s="404">
        <f>IF(BR266&gt;0,((VLOOKUP(C266,звания!$A$2:$B$62,2,FALSE)/(EOMONTH($G$3,0)+1-$G$3)*BO266+VLOOKUP(O266,звания!$D$2:$E$62,2,FALSE)/(EOMONTH($G$3,0)+1-$G$3)*BO266+(VLOOKUP(C266,звания!$A$2:$B$62,2,FALSE)/(EOMONTH($G$3,0)+1-$G$3)*BO266+VLOOKUP(O266,звания!$D$2:$E$62,2,FALSE)/(EOMONTH($G$3,0)+1-$G$3)*BO266)*BV266%)*BN266)+(VLOOKUP(C266,звания!$A$2:$B$62,2,FALSE)/(EOMONTH($G$3,0)+1-$G$3)*BU266+VLOOKUP(BS266,звания!$D$2:$E$62,2,FALSE)/(EOMONTH($G$3,0)+1-$G$3)*BU266+(VLOOKUP(C266,звания!$A$2:$B$62,2,FALSE)/(EOMONTH($G$3,0)+1-$G$3)*BU266+VLOOKUP(BS266,звания!$D$2:$E$62,2,FALSE)/(EOMONTH($G$3,0)+1-$G$3)*BU266)*BV266%)*BN266,(CE266+CF266+CG266)*BN266)</f>
        <v>0</v>
      </c>
      <c r="CM266" s="404"/>
      <c r="CN266" s="404"/>
      <c r="CO266" s="432">
        <f t="shared" si="367"/>
        <v>0</v>
      </c>
      <c r="CP266" s="638"/>
      <c r="CQ266" s="637">
        <f>IF(CF266=0,0,IF((SUM(BH266:BM266)&gt;360),(VLOOKUP(O266,звания!$F$2:$G$62,2,FALSE))/100,VLOOKUP(O266,звания!$F$2:$H$62,3,FALSE)/100))</f>
        <v>0</v>
      </c>
      <c r="CR266" s="617">
        <f>IF(B266="Виключений зі списків",IF(AND(BU266=0,360-BH266&lt;0),(VLOOKUP(O266,звания!$D$2:$E$62,2,FALSE))/(EOMONTH($B$3,0)+1-$B$3)*BO266*CQ266,IF(AND(360-BH266&gt;=0,360-BH266&lt;(EOMONTH($B$3,0)+1-$B$3)),(CF266/(EOMONTH($B$3,0)-$B$3+1)*(360-BH266))*CQ266+(CF266/(EOMONTH($B$3,0)-$B$3+1)*((EOMONTH($B$3,0)-$B$3+1)-(360-BH266)))*VLOOKUP(O266,звания!$F$2:$H$62,2,FALSE)/100,((((VLOOKUP(O266,звания!$D$2:$E$62,2,FALSE))/(EOMONTH($B$3,0)+1-$B$3)*BO266*CQ266+(VLOOKUP(BS266,звания!$D$2:$E$62,2,FALSE))/(EOMONTH($B$3,0)+1-$B$3)*BU266*(VLOOKUP(BS266,звания!$F$2:$G$62,2,FALSE)*0.01)+(IF(BT266=0,0,(VLOOKUP(BS266,звания!$D$2:$E$62,2,FALSE)/(EOMONTH($G$3,0)+1-$G$3)*BT266*(VLOOKUP(BS266,звания!$F$2:$G$62,2,FALSE)))*0.01-(VLOOKUP(O266,звания!$D$2:$E$62,2,FALSE)/(EOMONTH($G$3,0)+1-$G$3)*BT266*(VLOOKUP(O266,звания!$F$2:$G$62,2,FALSE)))*0.01)))))/100*(100-CP266))),(IF(AND(BU266=0,360-BH266&lt;0,CP266=0),(VLOOKUP(O266,звания!$D$2:$E$62,2,FALSE))/(EOMONTH($G$3,0)+1-$G$3)*BO266*CQ266,IF(AND(360-BH266&gt;=0,360-BH266&lt;(EOMONTH($G$3,0)+1-$G$3)),(CF266/(EOMONTH($G$3,0)-$G$3+1)*(360-BH266))*CQ266+(CF266/(EOMONTH($G$3,0)-$G$3+1)*((EOMONTH($G$3,0)-$G$3+1)-(360-BH266)))*VLOOKUP(O266,звания!$F$2:$H$62,2,FALSE)/100,((((VLOOKUP(O266,звания!$D$2:$E$62,2,FALSE))/(EOMONTH($G$3,0)+1-$G$3)*BO266*CQ266+(VLOOKUP(BS266,звания!$D$2:$E$62,2,FALSE))/(EOMONTH($G$3,0)+1-$G$3)*BU266*(VLOOKUP(BS266,звания!$F$2:$G$62,2,FALSE)*0.01)))/100*(100-CP266)+(IF(BT266=0,0,(VLOOKUP(BS266,звания!$D$2:$E$62,2,FALSE)/(EOMONTH($BN$3,0)+1-$BN$3)*BT266*(VLOOKUP(BS266,звания!$F$2:$G$62,2,FALSE)))*0.01-(VLOOKUP(O266,звания!$D$2:$E$62,2,FALSE)/(EOMONTH($BN$3,0)+1-$BN$3)*BT266*(VLOOKUP(O266,звания!$F$2:$G$62,2,FALSE)))*0.01)))))))</f>
        <v>0</v>
      </c>
      <c r="CS266" s="416">
        <f>SUM(CE266:CM266,CR266)</f>
        <v>0</v>
      </c>
      <c r="CT266" s="403"/>
      <c r="CU266" s="403"/>
      <c r="CV266" s="403">
        <f t="shared" si="368"/>
        <v>0</v>
      </c>
      <c r="CW266" s="556">
        <f>CN266+SUM(CS266:CV266)</f>
        <v>0</v>
      </c>
      <c r="CX266" s="403">
        <f>IF(CU266=0,CW266*0.18,(CW266-CU266)*0.18)</f>
        <v>0</v>
      </c>
      <c r="CY266" s="403"/>
      <c r="CZ266" s="404">
        <f t="shared" si="312"/>
        <v>0</v>
      </c>
      <c r="DA266" s="403"/>
      <c r="DB266" s="403"/>
      <c r="DC266" s="403"/>
      <c r="DD266" s="421">
        <f t="shared" si="296"/>
        <v>0</v>
      </c>
      <c r="DE266" s="421">
        <f>(CW266-CV266)*22%</f>
        <v>0</v>
      </c>
      <c r="DF266" s="403">
        <f>CX266</f>
        <v>0</v>
      </c>
      <c r="DG266" s="421">
        <f t="shared" si="320"/>
        <v>0</v>
      </c>
      <c r="DH266" s="421">
        <f t="shared" si="321"/>
        <v>0</v>
      </c>
      <c r="DI266" s="421"/>
      <c r="DJ266" s="422" t="str">
        <f>IF(DG266&gt;0,$DL$2," ")&amp;"  "&amp;IF(DH266&gt;0,$DM$2," ")</f>
        <v xml:space="preserve">    </v>
      </c>
      <c r="DK266" s="452"/>
      <c r="DL266" s="425"/>
      <c r="DM266" s="425"/>
      <c r="DN266" s="423"/>
      <c r="DO266" s="909"/>
      <c r="DP266" s="123"/>
      <c r="DQ266" s="817"/>
      <c r="DR266" s="818"/>
      <c r="DS266" s="819"/>
      <c r="DT266" s="820"/>
      <c r="DU266" s="400"/>
      <c r="DV266" s="110"/>
      <c r="DX266" s="84"/>
      <c r="DY266" s="84"/>
      <c r="DZ266" s="105"/>
      <c r="EG266" s="19"/>
      <c r="EH266" s="543">
        <f t="shared" si="369"/>
        <v>0</v>
      </c>
      <c r="EI266" s="404">
        <f t="shared" si="370"/>
        <v>0</v>
      </c>
      <c r="EJ266" s="29">
        <f t="shared" si="371"/>
        <v>0</v>
      </c>
      <c r="EK266" s="50"/>
      <c r="EL266" s="29"/>
      <c r="EM266" s="50"/>
      <c r="EN266" s="50"/>
      <c r="EO266" s="50"/>
      <c r="EP266" s="29"/>
    </row>
    <row r="267" spans="1:146" ht="17.45" hidden="1" customHeight="1">
      <c r="A267" s="402">
        <v>261</v>
      </c>
      <c r="B267" s="449"/>
      <c r="C267" s="403"/>
      <c r="D267" s="403">
        <f t="shared" si="360"/>
        <v>0</v>
      </c>
      <c r="E267" s="416"/>
      <c r="F267" s="417"/>
      <c r="G267" s="406" t="str">
        <f t="shared" ref="G267:G292" si="374">IF(P267&gt;$G$3,0,CONCATENATE((INT((BH267)/360)+INT((BI267)/360)+INT((BJ267)/360)+INT((BK267)/360)+INT((BL267)/360)+INT((BM267)/360))+INT((INT(MOD((BH267),360)/30)+INT(MOD((BI267),360)/30)+INT(MOD((BJ267),360)/30)+INT(MOD((BK267),360)/30)+INT(MOD((BL267),360)/30)+INT(MOD((BM267),360)/30)+INT((MOD(MOD((BH267),360),30)+MOD(MOD((BI267),360),30)+MOD(MOD((BJ267),360),30)+MOD(MOD((BK267),360),30)+MOD(MOD((BL267),360),30)+MOD(MOD((BM267),360),30))/30))/12),".",MOD(INT(MOD((BH267),360)/30)+INT(MOD((BI267),360)/30)+INT(MOD((BJ267),360)/30)+INT(MOD((BK267),360)/30)+INT(MOD((BL267),360)/30)+INT(MOD((BM267),360)/30)+INT((MOD(MOD((BH267),360),30)+MOD(MOD((BI267),360),30)+MOD(MOD((BJ267),360),30)+MOD(MOD((BK267),360),30)+MOD(MOD((BL267),360),30)+MOD(MOD((BM267),360),30))/30),12),".",INT(MOD(MOD(MOD((BH267),360),30)+MOD(MOD((BI267),360),30)+MOD(MOD((BJ267),360),30)+MOD(MOD((BK267),360),30)+MOD(MOD((BL267),360),30)+MOD(MOD((BM267),360),30),30))))</f>
        <v>0.0.0</v>
      </c>
      <c r="H267" s="407" t="str">
        <f>CONCATENATE(INT((BH267)/360),".",INT(MOD((BH267),360)/30),".",MOD(MOD((BH267),360),30))</f>
        <v>0.0.0</v>
      </c>
      <c r="I267" s="407" t="str">
        <f t="shared" ref="I267:I292" si="375">IF(P267&gt;$G$3,0,CONCATENATE((INT((BH267)/360)+INT((BM267)/360))+INT((INT(MOD((BH267),360)/30)+INT(MOD((BM267),360)/30)+INT((MOD(MOD((BH267),360),30)+MOD(MOD((BM267),360),30))/30))/12),".",MOD(INT(MOD((BH267),360)/30)+INT(MOD((BM267),360)/30)+INT((MOD(MOD((BH267),360),30)+MOD(MOD((BM267),360),30))/30),12),".",INT(MOD(MOD(MOD((BH267),360),30)+MOD(MOD((BM267),360),30),30))))</f>
        <v>0.0.0</v>
      </c>
      <c r="J267" s="407" t="str">
        <f t="shared" si="352"/>
        <v>0.0.0</v>
      </c>
      <c r="K267" s="407" t="str">
        <f t="shared" si="353"/>
        <v>0.0.0</v>
      </c>
      <c r="L267" s="407" t="str">
        <f t="shared" si="354"/>
        <v>0.0.0</v>
      </c>
      <c r="M267" s="407" t="str">
        <f t="shared" si="355"/>
        <v>0.0.0</v>
      </c>
      <c r="N267" s="408" t="str">
        <f>CONCATENATE(IF(INT(INT(DAYS360(BF267,BG267,1)/30)/24)&gt;=2,2,INT(INT(DAYS360(BF267,BG267,1)/30)/24)),".",IF(AND(INT(INT(DAYS360(BF267,BG267,1)/30)/24)&gt;=2,MOD(INT(BM267/30),12)&gt;=6),6,IF(ISODD(MOD(INT(DAYS360(BF267,BG267,1)/30),12)),MOD(INT(DAYS360(BF267,BG267,1)/60),12),MOD(INT(BM267/30),12))),".",IF(AND(INT(INT(DAYS360(BF267,BG267,1)/30)/24)&gt;=2,MOD(INT(BM267/30),12)&gt;=6),0,IF(ISODD(MOD(INT(DAYS360(BF267,BG267,1)/30),12)),INT((MOD(DAYS360(BF267,BG267,1),30)/2+15)),INT(MOD(DAYS360(BF267,BG267,1),30)/2))))</f>
        <v>0.0.0</v>
      </c>
      <c r="O267" s="418"/>
      <c r="P267" s="417"/>
      <c r="Q267" s="417"/>
      <c r="R267" s="417"/>
      <c r="S267" s="417"/>
      <c r="T267" s="417"/>
      <c r="U267" s="417"/>
      <c r="V267" s="714"/>
      <c r="W267" s="714"/>
      <c r="X267" s="417"/>
      <c r="Y267" s="417"/>
      <c r="Z267" s="714"/>
      <c r="AA267" s="714"/>
      <c r="AB267" s="417"/>
      <c r="AC267" s="417"/>
      <c r="AD267" s="714"/>
      <c r="AE267" s="714"/>
      <c r="AF267" s="417"/>
      <c r="AG267" s="417"/>
      <c r="AH267" s="714"/>
      <c r="AI267" s="714"/>
      <c r="AJ267" s="417"/>
      <c r="AK267" s="417"/>
      <c r="AL267" s="714"/>
      <c r="AM267" s="714"/>
      <c r="AN267" s="417"/>
      <c r="AO267" s="417"/>
      <c r="AP267" s="714"/>
      <c r="AQ267" s="714"/>
      <c r="AR267" s="417"/>
      <c r="AS267" s="417"/>
      <c r="AT267" s="714"/>
      <c r="AU267" s="714"/>
      <c r="AV267" s="417"/>
      <c r="AW267" s="417"/>
      <c r="AX267" s="716"/>
      <c r="AY267" s="716"/>
      <c r="AZ267" s="635"/>
      <c r="BA267" s="635"/>
      <c r="BB267" s="716"/>
      <c r="BC267" s="716"/>
      <c r="BD267" s="635"/>
      <c r="BE267" s="635"/>
      <c r="BF267" s="717"/>
      <c r="BG267" s="717"/>
      <c r="BH267" s="432">
        <f t="shared" si="310"/>
        <v>0</v>
      </c>
      <c r="BI267" s="432">
        <f t="shared" si="356"/>
        <v>0</v>
      </c>
      <c r="BJ267" s="432">
        <f t="shared" si="357"/>
        <v>0</v>
      </c>
      <c r="BK267" s="432">
        <f t="shared" si="358"/>
        <v>0</v>
      </c>
      <c r="BL267" s="432">
        <f t="shared" si="359"/>
        <v>0</v>
      </c>
      <c r="BM267" s="436">
        <f t="shared" si="349"/>
        <v>0</v>
      </c>
      <c r="BN267" s="462">
        <v>0.65</v>
      </c>
      <c r="BO267" s="427">
        <f t="shared" si="311"/>
        <v>0</v>
      </c>
      <c r="BP267" s="419"/>
      <c r="BQ267" s="700"/>
      <c r="BR267" s="419"/>
      <c r="BS267" s="700"/>
      <c r="BT267" s="700"/>
      <c r="BU267" s="700"/>
      <c r="BV267" s="427">
        <f t="shared" si="346"/>
        <v>0</v>
      </c>
      <c r="BW267" s="419"/>
      <c r="BX267" s="786"/>
      <c r="BY267" s="702"/>
      <c r="BZ267" s="432"/>
      <c r="CA267" s="708"/>
      <c r="CB267" s="640"/>
      <c r="CC267" s="702"/>
      <c r="CD267" s="640"/>
      <c r="CE267" s="404">
        <f>IF(OR(C267=0,CD267="Д"),0,IF(AND(C267&gt;0,E267=0),VLOOKUP(C267,звания!A:B,2,FALSE)/((EOMONTH($G$3,0)+1)-$G$3)*BO267+VLOOKUP(C267,звания!A:B,2,FALSE)/((EOMONTH($G$3,0)+1)-$G$3)*BR267+VLOOKUP(C267,звания!A:B,2,FALSE)/((EOMONTH($G$3,0)+1)-$G$3)*BU267,IF(AND(C267&gt;0,E267&gt;0,F267&gt;=$G$3,BO267=(EOMONTH($G$3,0)+1)-$G$3),(VLOOKUP(E267,звания!A:B,2,FALSE)/(EOMONTH($G$3,0)-$G$3+1))*(F267-$G$3)+(VLOOKUP(C267,звания!A:B,2,FALSE)/(EOMONTH($G$3,0)-$G$3+1))*((EOMONTH($G$3,0)-$G$3+1)-(F267-$G$3)),IF(AND(C267&gt;0,E267&gt;0,F267&gt;$G$3,BO267&lt;(EOMONTH($G$3,0)+1)-$G$3,BO267&lt;&gt;0),VLOOKUP(E267,звания!A:B,2,FALSE)/((EOMONTH($G$3,0)+1)-$G$3)*((F267-$G$3)-(((EOMONTH($G$3,0)+1)-$G$3)-BO267-BU267-BR267))+VLOOKUP(C267,звания!A:B,2,FALSE)/((EOMONTH($G$3,0)+1)-$G$3)*(((EOMONTH($G$3,0)+1)-F267)),IF(F267&lt;$G$3,(VLOOKUP(C267,звания!A:B,2,FALSE)-VLOOKUP(E267,звания!A:B,2,FALSE))/((EOMONTH($BN$3,0)+1)-$BN$3)*(EOMONTH($BN$3,0)+1-F267)+VLOOKUP(C267,звания!A:B,2,FALSE)/((EOMONTH($G$3,0)+1)-$G$3)*BO267+VLOOKUP(C267,звания!A:B,2,FALSE)/((EOMONTH($G$3,0)+1)-$G$3)*BU267+VLOOKUP(C267,звания!A:B,2,FALSE)/((EOMONTH($G$3,0)+1)-$G$3)*BR267,0)))))</f>
        <v>0</v>
      </c>
      <c r="CF267" s="404">
        <f>IF(OR(CD267="Д",C267=0),0,IF(B267="Виключений зі списків",IF(BS267=0,(VLOOKUP(O267,звания!$D$2:$E$62,2,FALSE))/(EOMONTH($B$3,0)+1-$B$3)*BO267+(VLOOKUP(BQ267,звания!$D$2:$E$62,2,FALSE))/(EOMONTH($B$3,0)+1-$B$3)*BR267,(((VLOOKUP(O267,звания!$D$2:$E$62,2,FALSE))/(EOMONTH($B$3,0)+1-$B$3))*BO267)+(VLOOKUP(BQ267,звания!$D$2:$E$62,2,FALSE))/(EOMONTH($B$3,0)+1-$B$3)*BR267+(VLOOKUP(BS267,звания!$D$2:$E$62,2,FALSE))/(EOMONTH($B$3,0)+1-$B$3)*BU267),IF(BS267=0,(VLOOKUP(O267,звания!$D$2:$E$62,2,FALSE))/(EOMONTH($G$3,0)+1-$G$3)*BO267+(VLOOKUP(BQ267,звания!$D$2:$E$62,2,FALSE))/(EOMONTH($G$3,0)+1-$G$3)*BR267,(((VLOOKUP(O267,звания!$D$2:$E$62,2,FALSE))/(EOMONTH($G$3,0)+1-$G$3))*BO267)+(VLOOKUP(BQ267,звания!$D$2:$E$62,2,FALSE))/(EOMONTH($G$3,0)+1-$G$3)*BR267+(VLOOKUP(BS267,звания!$D$2:$E$62,2,FALSE))/(EOMONTH($G$3,0)+1-$G$3)*BU267+IF(BT267=0,0,(VLOOKUP(BS267,звания!$D$2:$E$62,2,FALSE))/(EOMONTH($BN$3,0)+1-$BN$3)*BT267-(VLOOKUP(O267,звания!$D$2:$E$62,2,FALSE))/(EOMONTH($BN$3,0)+1-$BN$3)*BT267))))</f>
        <v>0</v>
      </c>
      <c r="CG267" s="404">
        <f t="shared" si="350"/>
        <v>0</v>
      </c>
      <c r="CH267" s="404">
        <f>IF(BW267=0,CF267*BX267%,IF(BW267&gt;0,((VLOOKUP(O267,звания!$D$2:$E$62,2,FALSE)/(EOMONTH($G$3,0)+1-$G$3)*BW267)*BX267%)))</f>
        <v>0</v>
      </c>
      <c r="CI267" s="404">
        <f>IF(BY267=0,CF267*BZ267%,IF(BY267&gt;0,(VLOOKUP(O267,звания!$D$2:$E$62,2,FALSE)/(EOMONTH($G$3,0)+1-$G$3)*BO267)*BZ267%)+(VLOOKUP(BS267,звания!$D$2:$E$62,2,FALSE)/(EOMONTH($G$3,0)+1-$G$3)*BU267)*BZ267%)</f>
        <v>0</v>
      </c>
      <c r="CJ267" s="404">
        <f>IF(CA267=0,CF267*CB267%,IF(CA267&gt;0,(VLOOKUP(O267,звания!$D$2:$E$62,2,FALSE)/(EOMONTH($G$3,0)+1-$G$3)*BO267)*CB267%)+(VLOOKUP(BS267,звания!$D$2:$E$62,2,FALSE)/(EOMONTH($G$3,0)+1-$G$3)*BU267)*CB267%)</f>
        <v>0</v>
      </c>
      <c r="CK267" s="404">
        <f>IF(CD267="Д",0,IF(CC267=0,CF267*CD267%,IF(CC267&gt;0,(VLOOKUP(O267,звания!$D$2:$E$62,2,FALSE)/(EOMONTH($G$3,0)+1-$G$3)*BO267)*CD267%)+(VLOOKUP(BS267,звания!$D$2:$E$62,2,FALSE)/(EOMONTH($G$3,0)+1-$G$3)*BU267)*CD267%))</f>
        <v>0</v>
      </c>
      <c r="CL267" s="404">
        <f>IF(BR267&gt;0,((VLOOKUP(C267,звания!$A$2:$B$62,2,FALSE)/(EOMONTH($G$3,0)+1-$G$3)*BO267+VLOOKUP(O267,звания!$D$2:$E$62,2,FALSE)/(EOMONTH($G$3,0)+1-$G$3)*BO267+(VLOOKUP(C267,звания!$A$2:$B$62,2,FALSE)/(EOMONTH($G$3,0)+1-$G$3)*BO267+VLOOKUP(O267,звания!$D$2:$E$62,2,FALSE)/(EOMONTH($G$3,0)+1-$G$3)*BO267)*BV267%)*BN267)+(VLOOKUP(C267,звания!$A$2:$B$62,2,FALSE)/(EOMONTH($G$3,0)+1-$G$3)*BU267+VLOOKUP(BS267,звания!$D$2:$E$62,2,FALSE)/(EOMONTH($G$3,0)+1-$G$3)*BU267+(VLOOKUP(C267,звания!$A$2:$B$62,2,FALSE)/(EOMONTH($G$3,0)+1-$G$3)*BU267+VLOOKUP(BS267,звания!$D$2:$E$62,2,FALSE)/(EOMONTH($G$3,0)+1-$G$3)*BU267)*BV267%)*BN267,(CE267+CF267+CG267)*BN267)</f>
        <v>0</v>
      </c>
      <c r="CM267" s="404"/>
      <c r="CN267" s="404"/>
      <c r="CO267" s="432">
        <f t="shared" si="367"/>
        <v>0</v>
      </c>
      <c r="CP267" s="638"/>
      <c r="CQ267" s="637">
        <f>IF(CF267=0,0,IF((SUM(BH267:BM267)&gt;360),(VLOOKUP(O267,звания!$F$2:$G$62,2,FALSE))/100,VLOOKUP(O267,звания!$F$2:$H$62,3,FALSE)/100))</f>
        <v>0</v>
      </c>
      <c r="CR267" s="617">
        <f>IF(B267="Виключений зі списків",IF(AND(BU267=0,360-BH267&lt;0),(VLOOKUP(O267,звания!$D$2:$E$62,2,FALSE))/(EOMONTH($B$3,0)+1-$B$3)*BO267*CQ267,IF(AND(360-BH267&gt;=0,360-BH267&lt;(EOMONTH($B$3,0)+1-$B$3)),(CF267/(EOMONTH($B$3,0)-$B$3+1)*(360-BH267))*CQ267+(CF267/(EOMONTH($B$3,0)-$B$3+1)*((EOMONTH($B$3,0)-$B$3+1)-(360-BH267)))*VLOOKUP(O267,звания!$F$2:$H$62,2,FALSE)/100,((((VLOOKUP(O267,звания!$D$2:$E$62,2,FALSE))/(EOMONTH($B$3,0)+1-$B$3)*BO267*CQ267+(VLOOKUP(BS267,звания!$D$2:$E$62,2,FALSE))/(EOMONTH($B$3,0)+1-$B$3)*BU267*(VLOOKUP(BS267,звания!$F$2:$G$62,2,FALSE)*0.01)+(IF(BT267=0,0,(VLOOKUP(BS267,звания!$D$2:$E$62,2,FALSE)/(EOMONTH($G$3,0)+1-$G$3)*BT267*(VLOOKUP(BS267,звания!$F$2:$G$62,2,FALSE)))*0.01-(VLOOKUP(O267,звания!$D$2:$E$62,2,FALSE)/(EOMONTH($G$3,0)+1-$G$3)*BT267*(VLOOKUP(O267,звания!$F$2:$G$62,2,FALSE)))*0.01)))))/100*(100-CP267))),(IF(AND(BU267=0,360-BH267&lt;0,CP267=0),(VLOOKUP(O267,звания!$D$2:$E$62,2,FALSE))/(EOMONTH($G$3,0)+1-$G$3)*BO267*CQ267,IF(AND(360-BH267&gt;=0,360-BH267&lt;(EOMONTH($G$3,0)+1-$G$3)),(CF267/(EOMONTH($G$3,0)-$G$3+1)*(360-BH267))*CQ267+(CF267/(EOMONTH($G$3,0)-$G$3+1)*((EOMONTH($G$3,0)-$G$3+1)-(360-BH267)))*VLOOKUP(O267,звания!$F$2:$H$62,2,FALSE)/100,((((VLOOKUP(O267,звания!$D$2:$E$62,2,FALSE))/(EOMONTH($G$3,0)+1-$G$3)*BO267*CQ267+(VLOOKUP(BS267,звания!$D$2:$E$62,2,FALSE))/(EOMONTH($G$3,0)+1-$G$3)*BU267*(VLOOKUP(BS267,звания!$F$2:$G$62,2,FALSE)*0.01)))/100*(100-CP267)+(IF(BT267=0,0,(VLOOKUP(BS267,звания!$D$2:$E$62,2,FALSE)/(EOMONTH($BN$3,0)+1-$BN$3)*BT267*(VLOOKUP(BS267,звания!$F$2:$G$62,2,FALSE)))*0.01-(VLOOKUP(O267,звания!$D$2:$E$62,2,FALSE)/(EOMONTH($BN$3,0)+1-$BN$3)*BT267*(VLOOKUP(O267,звания!$F$2:$G$62,2,FALSE)))*0.01)))))))</f>
        <v>0</v>
      </c>
      <c r="CS267" s="416">
        <f t="shared" si="361"/>
        <v>0</v>
      </c>
      <c r="CT267" s="403"/>
      <c r="CU267" s="403"/>
      <c r="CV267" s="403">
        <f t="shared" si="368"/>
        <v>0</v>
      </c>
      <c r="CW267" s="556">
        <f t="shared" si="372"/>
        <v>0</v>
      </c>
      <c r="CX267" s="403">
        <f t="shared" si="309"/>
        <v>0</v>
      </c>
      <c r="CY267" s="403"/>
      <c r="CZ267" s="404">
        <f t="shared" si="312"/>
        <v>0</v>
      </c>
      <c r="DA267" s="403"/>
      <c r="DB267" s="403"/>
      <c r="DC267" s="403"/>
      <c r="DD267" s="421">
        <f t="shared" si="296"/>
        <v>0</v>
      </c>
      <c r="DE267" s="421">
        <f t="shared" si="373"/>
        <v>0</v>
      </c>
      <c r="DF267" s="403">
        <f t="shared" si="362"/>
        <v>0</v>
      </c>
      <c r="DG267" s="421">
        <f t="shared" si="320"/>
        <v>0</v>
      </c>
      <c r="DH267" s="421">
        <f t="shared" si="321"/>
        <v>0</v>
      </c>
      <c r="DI267" s="421"/>
      <c r="DJ267" s="422" t="str">
        <f t="shared" si="351"/>
        <v xml:space="preserve">    </v>
      </c>
      <c r="DK267" s="452"/>
      <c r="DL267" s="425"/>
      <c r="DM267" s="425"/>
      <c r="DN267" s="423"/>
      <c r="DO267" s="909"/>
      <c r="DP267" s="123"/>
      <c r="DQ267" s="817"/>
      <c r="DR267" s="818"/>
      <c r="DS267" s="819"/>
      <c r="DT267" s="820"/>
      <c r="DU267" s="124"/>
      <c r="DV267" s="110"/>
      <c r="DX267" s="84"/>
      <c r="DY267" s="84"/>
      <c r="DZ267" s="105"/>
      <c r="EG267" s="19"/>
      <c r="EH267" s="543">
        <f t="shared" si="369"/>
        <v>0</v>
      </c>
      <c r="EI267" s="404">
        <f t="shared" si="370"/>
        <v>0</v>
      </c>
      <c r="EJ267" s="29">
        <f t="shared" si="371"/>
        <v>0</v>
      </c>
      <c r="EK267" s="50"/>
      <c r="EL267" s="29"/>
      <c r="EM267" s="50"/>
      <c r="EN267" s="50"/>
      <c r="EO267" s="50"/>
      <c r="EP267" s="29"/>
    </row>
    <row r="268" spans="1:146" ht="17.45" hidden="1" customHeight="1">
      <c r="A268" s="446">
        <v>262</v>
      </c>
      <c r="B268" s="451"/>
      <c r="C268" s="404"/>
      <c r="D268" s="404">
        <f>DK268</f>
        <v>0</v>
      </c>
      <c r="E268" s="416"/>
      <c r="F268" s="417"/>
      <c r="G268" s="406" t="str">
        <f>IF(P268&gt;$G$3,0,CONCATENATE((INT((BH268)/360)+INT((BI268)/360)+INT((BJ268)/360)+INT((BK268)/360)+INT((BL268)/360)+INT((BM268)/360))+INT((INT(MOD((BH268),360)/30)+INT(MOD((BI268),360)/30)+INT(MOD((BJ268),360)/30)+INT(MOD((BK268),360)/30)+INT(MOD((BL268),360)/30)+INT(MOD((BM268),360)/30)+INT((MOD(MOD((BH268),360),30)+MOD(MOD((BI268),360),30)+MOD(MOD((BJ268),360),30)+MOD(MOD((BK268),360),30)+MOD(MOD((BL268),360),30)+MOD(MOD((BM268),360),30))/30))/12),".",MOD(INT(MOD((BH268),360)/30)+INT(MOD((BI268),360)/30)+INT(MOD((BJ268),360)/30)+INT(MOD((BK268),360)/30)+INT(MOD((BL268),360)/30)+INT(MOD((BM268),360)/30)+INT((MOD(MOD((BH268),360),30)+MOD(MOD((BI268),360),30)+MOD(MOD((BJ268),360),30)+MOD(MOD((BK268),360),30)+MOD(MOD((BL268),360),30)+MOD(MOD((BM268),360),30))/30),12),".",INT(MOD(MOD(MOD((BH268),360),30)+MOD(MOD((BI268),360),30)+MOD(MOD((BJ268),360),30)+MOD(MOD((BK268),360),30)+MOD(MOD((BL268),360),30)+MOD(MOD((BM268),360),30),30))))</f>
        <v>0.0.0</v>
      </c>
      <c r="H268" s="407" t="str">
        <f>CONCATENATE(INT((BH268)/360),".",INT(MOD((BH268),360)/30),".",MOD(MOD((BH268),360),30))</f>
        <v>0.0.0</v>
      </c>
      <c r="I268" s="407" t="str">
        <f>IF(P268&gt;$G$3,0,CONCATENATE((INT((BH268)/360)+INT((BM268)/360))+INT((INT(MOD((BH268),360)/30)+INT(MOD((BM268),360)/30)+INT((MOD(MOD((BH268),360),30)+MOD(MOD((BM268),360),30))/30))/12),".",MOD(INT(MOD((BH268),360)/30)+INT(MOD((BM268),360)/30)+INT((MOD(MOD((BH268),360),30)+MOD(MOD((BM268),360),30))/30),12),".",INT(MOD(MOD(MOD((BH268),360),30)+MOD(MOD((BM268),360),30),30))))</f>
        <v>0.0.0</v>
      </c>
      <c r="J268" s="407" t="str">
        <f>CONCATENATE(INT(BI268/360),".",MOD(INT(BI268/30),12),".",MOD(INT(BI268),30))</f>
        <v>0.0.0</v>
      </c>
      <c r="K268" s="407" t="str">
        <f>CONCATENATE(INT(BJ268/360),".",MOD(INT(BJ268/30),12),".",MOD(INT(BJ268),30))</f>
        <v>0.0.0</v>
      </c>
      <c r="L268" s="407" t="str">
        <f>CONCATENATE(INT(BK268/360),".",MOD(INT(BK268/30),12),".",MOD(INT(BK268),30))</f>
        <v>0.0.0</v>
      </c>
      <c r="M268" s="407" t="str">
        <f>CONCATENATE(INT(BL268/360),".",MOD(INT(BL268/30),12),".",MOD(INT(BL268),30))</f>
        <v>0.0.0</v>
      </c>
      <c r="N268" s="408" t="str">
        <f>CONCATENATE(IF(INT(INT(DAYS360(BF268,BG268,1)/30)/24)&gt;=2,2,INT(INT(DAYS360(BF268,BG268,1)/30)/24)),".",IF(AND(INT(INT(DAYS360(BF268,BG268,1)/30)/24)&gt;=2,MOD(INT(BM268/30),12)&gt;=6),6,IF(ISODD(MOD(INT(DAYS360(BF268,BG268,1)/30),12)),MOD(INT(DAYS360(BF268,BG268,1)/60),12),MOD(INT(BM268/30),12))),".",IF(AND(INT(INT(DAYS360(BF268,BG268,1)/30)/24)&gt;=2,MOD(INT(BM268/30),12)&gt;=6),0,IF(ISODD(MOD(INT(DAYS360(BF268,BG268,1)/30),12)),INT((MOD(DAYS360(BF268,BG268,1),30)/2+15)),INT(MOD(DAYS360(BF268,BG268,1),30)/2))))</f>
        <v>0.0.0</v>
      </c>
      <c r="O268" s="418"/>
      <c r="P268" s="417"/>
      <c r="Q268" s="417"/>
      <c r="R268" s="417"/>
      <c r="S268" s="417"/>
      <c r="T268" s="417"/>
      <c r="U268" s="417"/>
      <c r="V268" s="714"/>
      <c r="W268" s="714"/>
      <c r="X268" s="417"/>
      <c r="Y268" s="417"/>
      <c r="Z268" s="714"/>
      <c r="AA268" s="714"/>
      <c r="AB268" s="417"/>
      <c r="AC268" s="417"/>
      <c r="AD268" s="714"/>
      <c r="AE268" s="714"/>
      <c r="AF268" s="417"/>
      <c r="AG268" s="417"/>
      <c r="AH268" s="714"/>
      <c r="AI268" s="714"/>
      <c r="AJ268" s="417"/>
      <c r="AK268" s="417"/>
      <c r="AL268" s="714"/>
      <c r="AM268" s="714"/>
      <c r="AN268" s="417"/>
      <c r="AO268" s="417"/>
      <c r="AP268" s="714"/>
      <c r="AQ268" s="714"/>
      <c r="AR268" s="417"/>
      <c r="AS268" s="417"/>
      <c r="AT268" s="714"/>
      <c r="AU268" s="714"/>
      <c r="AV268" s="417"/>
      <c r="AW268" s="417"/>
      <c r="AX268" s="716"/>
      <c r="AY268" s="716"/>
      <c r="AZ268" s="635"/>
      <c r="BA268" s="635"/>
      <c r="BB268" s="716"/>
      <c r="BC268" s="716"/>
      <c r="BD268" s="635"/>
      <c r="BE268" s="635"/>
      <c r="BF268" s="717"/>
      <c r="BG268" s="717"/>
      <c r="BH268" s="432">
        <f>IF(OR(P268=0,P268&gt;$G$3),0,IF(B268="Виключений зі списків",DAYS360(P268,IF(Q268=0,$B$3,Q268),1)+(DAYS360(R268,IF(AND(S268=0,Q268&gt;1,R268&gt;1),$B$3,S268),1)+(DAYS360(T268,IF(AND(U268=0,T268&gt;1,Q268&gt;1),$B$3,U268),1))),DAYS360(P268,IF(Q268=0,$G$3,Q268),1)+(DAYS360(R268,IF(AND(S268=0,Q268&gt;1,R268&gt;1),$G$3,S268),1)+(DAYS360(T268,IF(AND(U268=0,T268&gt;1,Q268&gt;1),$G$3,U268),1)))))</f>
        <v>0</v>
      </c>
      <c r="BI268" s="432">
        <f>(IF(OR(W268&gt;$G$3,W268=0),IF(OR(V268=0,V268&gt;$G$3),0,DAYS360(V268,$G$3,1)),(DAYS360(V268,W268,1)))+IF(OR(Y268&gt;$G$3,Y268=0),IF(OR(X268=0,X268&gt;$G$3),0,DAYS360(X268,$G$3,1)),(DAYS360(X268,Y268,1)))+IF(OR(AA268&gt;$G$3,AA268=0),IF(OR(Z268=0,Z268&gt;$G$3),0,DAYS360(Z268,$G$3,1)),(DAYS360(Z268,AA268,1)))+IF(OR(AC268&gt;$G$3,AC268=0),IF(OR(AB268=0,AB268&gt;$G$3),0,DAYS360(AB268,$G$3,1)),(DAYS360(AB268,AC268,1)))+IF(OR(AE268&gt;$G$3,AE268=0),IF(OR(AD268=0,AD268&gt;$G$3),0,DAYS360(AD268,$G$3,1)),(DAYS360(AD268,AE268,1)))+IF(OR(AG268&gt;$G$3,AG268=0),IF(OR(AF268=0,AF268&gt;$G$3),0,DAYS360(AF268,$G$3,1)),(DAYS360(AF268,AG268,1)))+IF(OR(AI268&gt;$G$3,AI268=0),IF(OR(AH268=0,AH268&gt;$G$3),0,DAYS360(AH268,$G$3,1)),(DAYS360(AH268,AI268,1)))+IF(OR(AK268&gt;$G$3,AK268=0),IF(OR(AJ268=0,AJ268&gt;$G$3),0,DAYS360(AJ268,$G$3,1)),(DAYS360(AJ268,AK268,1)))+IF(OR(AM268&gt;$G$3,AM268=0),IF(OR(AL268=0,AL268&gt;$G$3),0,DAYS360(AL268,$G$3,1)),(DAYS360(AL268,AM268,1)))+IF(OR(AO268&gt;$G$3,AO268=0),IF(OR(AN268=0,AN268&gt;$G$3),0,DAYS360(AN268,$G$3,1)),(DAYS360(AN268,AO268,1)))+IF(OR(AQ268&gt;$G$3,AQ268=0),IF(OR(AP268=0,AP268&gt;$G$3),0,DAYS360(AP268,$G$3,1)),(DAYS360(AP268,AQ268,1)))+IF(OR(AS268&gt;$G$3,AS268=0),IF(OR(AR268=0,AR268&gt;$G$3),0,DAYS360(AR268,$G$3,1)),(DAYS360(AR268,AS268,1)))+IF(OR(AU268&gt;$G$3,AU268=0),IF(OR(AT268=0,AT268&gt;$G$3),0,DAYS360(AT268,$G$3,1)),(DAYS360(AT268,AU268,1)))+IF(OR(AW268&gt;$G$3,AW268=0),IF(OR(AV268=0,AV268&gt;$G$3),0,DAYS360(AV268,$G$3,1)),(DAYS360(AV268,AW268,1))))*2</f>
        <v>0</v>
      </c>
      <c r="BJ268" s="432">
        <f>(IF(OR(AY268&gt;$G$3,AY268=0),IF(OR(AX268=0,AX268&gt;$G$3),0,DAYS360(AX268,$G$3,1)),(DAYS360(AX268,AY268,1)))+IF(OR(BA268&gt;$G$3,BA268=0),IF(OR(AZ268=0,AZ268&gt;$G$3),0,DAYS360(AZ268,$G$3,1)),(DAYS360(AZ268,BA268,1))))/2</f>
        <v>0</v>
      </c>
      <c r="BK268" s="432">
        <f>(IF(OR(BC268&gt;$G$3,BC268=0),IF(OR(BB268=0,BB268&gt;$G$3),0,DAYS360(BB268,$G$3,1)),(DAYS360(BB268,BC268,1))))</f>
        <v>0</v>
      </c>
      <c r="BL268" s="432">
        <f>(IF(OR(BE268&gt;$G$3,BE268=0),IF(OR(BD268=0,BD268&gt;$G$3),0,DAYS360(BD268,$G$3,1)),(DAYS360(BD268,BE268,1))))/3</f>
        <v>0</v>
      </c>
      <c r="BM268" s="436">
        <f>IF(DAYS360(BF268,BG268)&gt;=1800,1800/2,(DAYS360(BF268,BG268,1))/2)</f>
        <v>0</v>
      </c>
      <c r="BN268" s="462">
        <v>0.65</v>
      </c>
      <c r="BO268" s="427">
        <f>IF(CD268="Д",0,IF(B268="Виключений зі списків",BP268-$B$3+1,IF(AND(BR268=0,BU268=0,O268&lt;&gt;0,BP268=0),EOMONTH($G$3,0)+1-$G$3,IF(AND(BR268=0,BU268=0,O268&lt;&gt;0,BP268&gt;0),EOMONTH($G$3,0)+1-BP268,IF(AND(BR268=0,BU268&gt;0,BP268&gt;$G$3),(EOMONTH($G$3,0)+1-$G$3)-BU268-(BP268-$G$3),IF(AND(BR268&gt;0,O268&lt;&gt;0,BP268&gt;$G$3),(EOMONTH($G$3,0)+1-$G$3)-BU268-BR268-(BP268-$G$3),IF(AND(BR268&gt;0,O268&lt;&gt;0,OR(BP268=0,BP268=$G$3)),(EOMONTH($G$3,0)+1-$G$3)-BU268-BR268,IF(AND(O268=0,BR268&gt;0),BR268+BU268,IF(AND(BU268&gt;0,BR268=0,BP268=0),(EOMONTH($G$3,0)+1-$G$3)-BU268,0)))))))))</f>
        <v>0</v>
      </c>
      <c r="BP268" s="774"/>
      <c r="BQ268" s="700"/>
      <c r="BR268" s="419"/>
      <c r="BS268" s="700"/>
      <c r="BT268" s="700"/>
      <c r="BU268" s="700"/>
      <c r="BV268" s="427">
        <f>IF((BH268+BI268+BJ268+BK268+BL268+BM268)&lt;360,0,IF(AND((BH268+BI268+BJ268+BK268+BL268+BM268)&gt;=360,(BH268+BI268+BJ268+BK268+BL268+BM268)&lt;1800),25,IF(AND((BH268+BI268+BJ268+BK268+BL268+BM268)&gt;=1800,(BH268+BI268+BJ268+BK268+BL268+BM268)&lt;3600),30,IF(AND((BH268+BI268+BJ268+BK268+BL268+BM268)&gt;=3600,(BH268+BI268+BJ268+BK268+BL268+BM268)&lt;5400),35,IF(AND((BH268+BI268+BJ268+BK268+BL268+BM268)&gt;=5400,(BH268+BI268+BJ268+BK268+BL268+BM268)&lt;7200),40,IF(AND((BH268+BI268+BJ268+BK268+BL268+BM268)&gt;=7200,(BH268+BI268+BJ268+BK268+BL268+BM268)&lt;9000),45,IF((BH268+BI268+BJ268+BK268+BL268+BM268)&gt;=9000,50,"ПРОВЕРЬ")))))))</f>
        <v>0</v>
      </c>
      <c r="BW268" s="419"/>
      <c r="BX268" s="781"/>
      <c r="BY268" s="700"/>
      <c r="BZ268" s="432"/>
      <c r="CA268" s="700"/>
      <c r="CB268" s="432"/>
      <c r="CC268" s="700"/>
      <c r="CD268" s="432"/>
      <c r="CE268" s="404">
        <f>IF(OR(C268=0,CD268="Д"),0,IF(AND(C268&gt;0,E268=0),VLOOKUP(C268,звания!A:B,2,FALSE)/((EOMONTH($G$3,0)+1)-$G$3)*BO268+VLOOKUP(C268,звания!A:B,2,FALSE)/((EOMONTH($G$3,0)+1)-$G$3)*BR268+VLOOKUP(C268,звания!A:B,2,FALSE)/((EOMONTH($G$3,0)+1)-$G$3)*BU268,IF(AND(C268&gt;0,E268&gt;0,F268&gt;=$G$3,BO268=(EOMONTH($G$3,0)+1)-$G$3),(VLOOKUP(E268,звания!A:B,2,FALSE)/(EOMONTH($G$3,0)-$G$3+1))*(F268-$G$3)+(VLOOKUP(C268,звания!A:B,2,FALSE)/(EOMONTH($G$3,0)-$G$3+1))*((EOMONTH($G$3,0)-$G$3+1)-(F268-$G$3)),IF(AND(C268&gt;0,E268&gt;0,F268&gt;$G$3,BO268&lt;(EOMONTH($G$3,0)+1)-$G$3,BO268&lt;&gt;0),VLOOKUP(E268,звания!A:B,2,FALSE)/((EOMONTH($G$3,0)+1)-$G$3)*((F268-$G$3)-(((EOMONTH($G$3,0)+1)-$G$3)-BO268-BU268-BR268))+VLOOKUP(C268,звания!A:B,2,FALSE)/((EOMONTH($G$3,0)+1)-$G$3)*(((EOMONTH($G$3,0)+1)-F268)),IF(F268&lt;$G$3,(VLOOKUP(C268,звания!A:B,2,FALSE)-VLOOKUP(E268,звания!A:B,2,FALSE))/((EOMONTH($BN$3,0)+1)-$BN$3)*(EOMONTH($BN$3,0)+1-F268)+VLOOKUP(C268,звания!A:B,2,FALSE)/((EOMONTH($G$3,0)+1)-$G$3)*BO268+VLOOKUP(C268,звания!A:B,2,FALSE)/((EOMONTH($G$3,0)+1)-$G$3)*BU268+VLOOKUP(C268,звания!A:B,2,FALSE)/((EOMONTH($G$3,0)+1)-$G$3)*BR268,0)))))</f>
        <v>0</v>
      </c>
      <c r="CF268" s="404">
        <f>IF(OR(CD268="Д",C268=0),0,IF(B268="Виключений зі списків",IF(BS268=0,(VLOOKUP(O268,звания!$D$2:$E$62,2,FALSE))/(EOMONTH($B$3,0)+1-$B$3)*BO268+(VLOOKUP(BQ268,звания!$D$2:$E$62,2,FALSE))/(EOMONTH($B$3,0)+1-$B$3)*BR268,(((VLOOKUP(O268,звания!$D$2:$E$62,2,FALSE))/(EOMONTH($B$3,0)+1-$B$3))*BO268)+(VLOOKUP(BQ268,звания!$D$2:$E$62,2,FALSE))/(EOMONTH($B$3,0)+1-$B$3)*BR268+(VLOOKUP(BS268,звания!$D$2:$E$62,2,FALSE))/(EOMONTH($B$3,0)+1-$B$3)*BU268),IF(BS268=0,(VLOOKUP(O268,звания!$D$2:$E$62,2,FALSE))/(EOMONTH($G$3,0)+1-$G$3)*BO268+(VLOOKUP(BQ268,звания!$D$2:$E$62,2,FALSE))/(EOMONTH($G$3,0)+1-$G$3)*BR268,(((VLOOKUP(O268,звания!$D$2:$E$62,2,FALSE))/(EOMONTH($G$3,0)+1-$G$3))*BO268)+(VLOOKUP(BQ268,звания!$D$2:$E$62,2,FALSE))/(EOMONTH($G$3,0)+1-$G$3)*BR268+(VLOOKUP(BS268,звания!$D$2:$E$62,2,FALSE))/(EOMONTH($G$3,0)+1-$G$3)*BU268+IF(BT268=0,0,(VLOOKUP(BS268,звания!$D$2:$E$62,2,FALSE))/(EOMONTH($BN$3,0)+1-$BN$3)*BT268-(VLOOKUP(O268,звания!$D$2:$E$62,2,FALSE))/(EOMONTH($BN$3,0)+1-$BN$3)*BT268))))</f>
        <v>0</v>
      </c>
      <c r="CG268" s="404">
        <f>IF(AND(SUM(BH268:BM268)&lt;360,((EOMONTH($G$3,0)-$G$3+1+(SUM(BH268:BM268)))&gt;0),SUM(BH268:BM268)+EOMONTH($G$3,0)-$G$3+1&lt;360),(CE268+CF268)*BV268%,IF(SUM(BH268:BM268)+EOMONTH($G$3,0)-$G$3+1&lt;=1800,((CE268+CF268)/(EOMONTH($G$3,0)-$G$3+1))*(360-SUM(BH268:BM268))*BV268%+(((CE268+CF268)/(EOMONTH($G$3,0)-$G$3+1))*((EOMONTH($G$3,0)-$G$3+1)-(360-SUM(BH268:BM268))))*25%,IF(AND(SUM(BH268:BM268)&lt;1800,((EOMONTH($G$3,0)-$G$3+1+SUM(BH268:BM268))&gt;=360),SUM(BH268:BM268)+EOMONTH($G$3,0)-$G$3+1&lt;1800),(CE268+CF268)*BV268%,IF(SUM(BH268:BM268)+EOMONTH($G$3,0)-$G$3+1&lt;=3600,((CE268+CF268)/(EOMONTH($G$3,0)-$G$3+1))*(1800-SUM(BH268:BM268))*BV268%+(((CE268+CF268)/(EOMONTH($G$3,0)-$G$3+1))*((EOMONTH($G$3,0)-$G$3+1)-(1800-SUM(BH268:BM268)))*30%),IF(AND(SUM(BH268:BM268)&lt;3600,((EOMONTH($G$3,0)-$G$3+1+SUM(BH268:BM268))&gt;=1800),SUM(BH268:BM268)+EOMONTH($G$3,0)-$G$3+1&lt;3600),(CE268+CF268)*BV268%,IF(SUM(BH268:BM268)+EOMONTH($G$3,0)-$G$3+1&lt;=5400,((CE268+CF268)/(EOMONTH($G$3,0)-$G$3+1))*(3600-SUM(BH268:BM268))*BV268%+(((CE268+CF268)/(EOMONTH($G$3,0)-$G$3+1))*((EOMONTH($G$3,0)-$G$3+1)-(3600-SUM(BH268:BM268))))*35%,IF(AND(SUM(BH268:BM268)&lt;5400,((EOMONTH($G$3,0)-$G$3+1+SUM(BH268:BM268))&gt;=3600),SUM(BH268:BM268)+EOMONTH($G$3,0)-$G$3+1&lt;5400),(CE268+CF268)*BV268%,IF(SUM(BH268:BM268)+EOMONTH($G$3,0)-$G$3+1&lt;=7200,((CE268+CF268)/(EOMONTH($G$3,0)-$G$3+1))*(5400-SUM(BH268:BM268))*BV268%+(((CE268+CF268)/(EOMONTH($G$3,0)-$G$3+1))*((EOMONTH($G$3,0)-$G$3+1)-(5400-SUM(BH268:BM268))))*40%,IF(AND(SUM(BH268:BM268)&lt;7200,((EOMONTH($G$3,0)-$G$3+1+SUM(BH268:BM268))&gt;=5400),SUM(BH268:BM268)+EOMONTH($G$3,0)-$G$3+1&lt;7200),(CE268+CF268)*BV268%,IF(SUM(BH268:BM268)+EOMONTH($G$3,0)-$G$3+1&lt;=9000,((CE268+CF268)/(EOMONTH($G$3,0)-$G$3+1))*(7200-SUM(BH268:BM268))*BV268%+(((CE268+CF268)/(EOMONTH($G$3,0)-$G$3+1))*((EOMONTH($G$3,0)-$G$3+1)-(7200-SUM(BH268:BM268))))*45%,IF(SUM(BH268:BM268)+EOMONTH($G$3,0)-$G$3+1&gt;=9000,((CE268+CF268)/(EOMONTH($G$3,0)-$G$3+1))*(9000-SUM(BH268:BM268))*BV268%+(((CE268+CF268)/(EOMONTH($G$3,0)-$G$3+1))*((EOMONTH($G$3,0)-$G$3+1)-(9000-SUM(BH268:BM268))))*50%,0)))))))))))</f>
        <v>0</v>
      </c>
      <c r="CH268" s="404">
        <f>IF(BW268=0,CF268*BX268%,IF(BW268&gt;0,((VLOOKUP(O268,звания!$D$2:$E$62,2,FALSE)/(EOMONTH($G$3,0)+1-$G$3)*BW268)*BX268%)))</f>
        <v>0</v>
      </c>
      <c r="CI268" s="404">
        <f>IF(BY268=0,CF268*BZ268%,IF(BY268&gt;0,(VLOOKUP(O268,звания!$D$2:$E$62,2,FALSE)/(EOMONTH($G$3,0)+1-$G$3)*BO268)*BZ268%)+(VLOOKUP(BS268,звания!$D$2:$E$62,2,FALSE)/(EOMONTH($G$3,0)+1-$G$3)*BU268)*BZ268%)</f>
        <v>0</v>
      </c>
      <c r="CJ268" s="404">
        <f>IF(CA268=0,CF268*CB268%,IF(CA268&gt;0,(VLOOKUP(O268,звания!$D$2:$E$62,2,FALSE)/(EOMONTH($G$3,0)+1-$G$3)*BO268)*CB268%)+(VLOOKUP(BS268,звания!$D$2:$E$62,2,FALSE)/(EOMONTH($G$3,0)+1-$G$3)*BU268)*CB268%)</f>
        <v>0</v>
      </c>
      <c r="CK268" s="404">
        <f>IF(CD268="Д",0,IF(CC268=0,CF268*CD268%,IF(CC268&gt;0,(VLOOKUP(O268,звания!$D$2:$E$62,2,FALSE)/(EOMONTH($G$3,0)+1-$G$3)*BO268)*CD268%)+(VLOOKUP(BS268,звания!$D$2:$E$62,2,FALSE)/(EOMONTH($G$3,0)+1-$G$3)*BU268)*CD268%))</f>
        <v>0</v>
      </c>
      <c r="CL268" s="404">
        <f>IF(BR268&gt;0,((VLOOKUP(C268,звания!$A$2:$B$62,2,FALSE)/(EOMONTH($G$3,0)+1-$G$3)*BO268+VLOOKUP(O268,звания!$D$2:$E$62,2,FALSE)/(EOMONTH($G$3,0)+1-$G$3)*BO268+(VLOOKUP(C268,звания!$A$2:$B$62,2,FALSE)/(EOMONTH($G$3,0)+1-$G$3)*BO268+VLOOKUP(O268,звания!$D$2:$E$62,2,FALSE)/(EOMONTH($G$3,0)+1-$G$3)*BO268)*BV268%)*BN268)+(VLOOKUP(C268,звания!$A$2:$B$62,2,FALSE)/(EOMONTH($G$3,0)+1-$G$3)*BU268+VLOOKUP(BS268,звания!$D$2:$E$62,2,FALSE)/(EOMONTH($G$3,0)+1-$G$3)*BU268+(VLOOKUP(C268,звания!$A$2:$B$62,2,FALSE)/(EOMONTH($G$3,0)+1-$G$3)*BU268+VLOOKUP(BS268,звания!$D$2:$E$62,2,FALSE)/(EOMONTH($G$3,0)+1-$G$3)*BU268)*BV268%)*BN268,(CE268+CF268+CG268)*BN268)</f>
        <v>0</v>
      </c>
      <c r="CM268" s="404"/>
      <c r="CN268" s="404"/>
      <c r="CO268" s="432">
        <f t="shared" si="367"/>
        <v>0</v>
      </c>
      <c r="CP268" s="638"/>
      <c r="CQ268" s="637">
        <f>IF(CF268=0,0,IF((SUM(BH268:BM268)&gt;360),(VLOOKUP(O268,звания!$F$2:$G$62,2,FALSE))/100,VLOOKUP(O268,звания!$F$2:$H$62,3,FALSE)/100))</f>
        <v>0</v>
      </c>
      <c r="CR268" s="617">
        <f>IF(B268="Виключений зі списків",IF(AND(BU268=0,360-BH268&lt;0),(VLOOKUP(O268,звания!$D$2:$E$62,2,FALSE))/(EOMONTH($B$3,0)+1-$B$3)*BO268*CQ268,IF(AND(360-BH268&gt;=0,360-BH268&lt;(EOMONTH($B$3,0)+1-$B$3)),(CF268/(EOMONTH($B$3,0)-$B$3+1)*(360-BH268))*CQ268+(CF268/(EOMONTH($B$3,0)-$B$3+1)*((EOMONTH($B$3,0)-$B$3+1)-(360-BH268)))*VLOOKUP(O268,звания!$F$2:$H$62,2,FALSE)/100,((((VLOOKUP(O268,звания!$D$2:$E$62,2,FALSE))/(EOMONTH($B$3,0)+1-$B$3)*BO268*CQ268+(VLOOKUP(BS268,звания!$D$2:$E$62,2,FALSE))/(EOMONTH($B$3,0)+1-$B$3)*BU268*(VLOOKUP(BS268,звания!$F$2:$G$62,2,FALSE)*0.01)+(IF(BT268=0,0,(VLOOKUP(BS268,звания!$D$2:$E$62,2,FALSE)/(EOMONTH($G$3,0)+1-$G$3)*BT268*(VLOOKUP(BS268,звания!$F$2:$G$62,2,FALSE)))*0.01-(VLOOKUP(O268,звания!$D$2:$E$62,2,FALSE)/(EOMONTH($G$3,0)+1-$G$3)*BT268*(VLOOKUP(O268,звания!$F$2:$G$62,2,FALSE)))*0.01)))))/100*(100-CP268))),(IF(AND(BU268=0,360-BH268&lt;0,CP268=0),(VLOOKUP(O268,звания!$D$2:$E$62,2,FALSE))/(EOMONTH($G$3,0)+1-$G$3)*BO268*CQ268,IF(AND(360-BH268&gt;=0,360-BH268&lt;(EOMONTH($G$3,0)+1-$G$3)),(CF268/(EOMONTH($G$3,0)-$G$3+1)*(360-BH268))*CQ268+(CF268/(EOMONTH($G$3,0)-$G$3+1)*((EOMONTH($G$3,0)-$G$3+1)-(360-BH268)))*VLOOKUP(O268,звания!$F$2:$H$62,2,FALSE)/100,((((VLOOKUP(O268,звания!$D$2:$E$62,2,FALSE))/(EOMONTH($G$3,0)+1-$G$3)*BO268*CQ268+(VLOOKUP(BS268,звания!$D$2:$E$62,2,FALSE))/(EOMONTH($G$3,0)+1-$G$3)*BU268*(VLOOKUP(BS268,звания!$F$2:$G$62,2,FALSE)*0.01)))/100*(100-CP268)+(IF(BT268=0,0,(VLOOKUP(BS268,звания!$D$2:$E$62,2,FALSE)/(EOMONTH($BN$3,0)+1-$BN$3)*BT268*(VLOOKUP(BS268,звания!$F$2:$G$62,2,FALSE)))*0.01-(VLOOKUP(O268,звания!$D$2:$E$62,2,FALSE)/(EOMONTH($BN$3,0)+1-$BN$3)*BT268*(VLOOKUP(O268,звания!$F$2:$G$62,2,FALSE)))*0.01)))))))</f>
        <v>0</v>
      </c>
      <c r="CS268" s="416">
        <f>SUM(CE268:CM268,CR268)</f>
        <v>0</v>
      </c>
      <c r="CT268" s="403"/>
      <c r="CU268" s="404"/>
      <c r="CV268" s="403">
        <f t="shared" si="368"/>
        <v>0</v>
      </c>
      <c r="CW268" s="556">
        <f>CN268+SUM(CS268:CV268)</f>
        <v>0</v>
      </c>
      <c r="CX268" s="403">
        <f>IF(CU268=0,CW268*0.18,(CW268-CU268)*0.18)</f>
        <v>0</v>
      </c>
      <c r="CY268" s="403"/>
      <c r="CZ268" s="404">
        <f t="shared" si="312"/>
        <v>0</v>
      </c>
      <c r="DA268" s="403"/>
      <c r="DB268" s="403"/>
      <c r="DC268" s="403"/>
      <c r="DD268" s="421">
        <f t="shared" si="296"/>
        <v>0</v>
      </c>
      <c r="DE268" s="421">
        <f>(CW268-CV268)*22%</f>
        <v>0</v>
      </c>
      <c r="DF268" s="403">
        <f>CX268</f>
        <v>0</v>
      </c>
      <c r="DG268" s="421">
        <f t="shared" si="320"/>
        <v>0</v>
      </c>
      <c r="DH268" s="421">
        <f t="shared" si="321"/>
        <v>0</v>
      </c>
      <c r="DI268" s="421"/>
      <c r="DJ268" s="422" t="str">
        <f>IF(DG268&gt;0,$DL$2," ")&amp;"  "&amp;IF(DH268&gt;0,$DM$2," ")</f>
        <v xml:space="preserve">    </v>
      </c>
      <c r="DK268" s="452"/>
      <c r="DL268" s="423"/>
      <c r="DM268" s="423"/>
      <c r="DN268" s="423"/>
      <c r="DO268" s="909"/>
      <c r="DP268" s="123"/>
      <c r="DQ268" s="817"/>
      <c r="DR268" s="818"/>
      <c r="DS268" s="819"/>
      <c r="DT268" s="820"/>
      <c r="DU268" s="400"/>
      <c r="DV268" s="110"/>
      <c r="DZ268" s="105"/>
      <c r="EH268" s="543">
        <f t="shared" si="369"/>
        <v>0</v>
      </c>
      <c r="EI268" s="404">
        <f t="shared" si="370"/>
        <v>0</v>
      </c>
      <c r="EJ268" s="29">
        <f t="shared" si="371"/>
        <v>0</v>
      </c>
      <c r="EK268" s="50"/>
      <c r="EL268" s="29"/>
      <c r="EM268" s="50"/>
      <c r="EN268" s="50"/>
      <c r="EO268" s="50"/>
      <c r="EP268" s="29"/>
    </row>
    <row r="269" spans="1:146" ht="17.45" hidden="1" customHeight="1">
      <c r="A269" s="446">
        <v>263</v>
      </c>
      <c r="B269" s="460"/>
      <c r="C269" s="404"/>
      <c r="D269" s="404">
        <f t="shared" si="360"/>
        <v>0</v>
      </c>
      <c r="E269" s="416"/>
      <c r="F269" s="417"/>
      <c r="G269" s="406" t="str">
        <f t="shared" si="374"/>
        <v>0.0.0</v>
      </c>
      <c r="H269" s="407" t="str">
        <f t="shared" ref="H269:H282" si="376">CONCATENATE(INT((BH269)/360),".",INT(MOD((BH269),360)/30),".",MOD(MOD((BH269),360),30))</f>
        <v>0.0.0</v>
      </c>
      <c r="I269" s="407" t="str">
        <f t="shared" si="375"/>
        <v>0.0.0</v>
      </c>
      <c r="J269" s="407" t="str">
        <f t="shared" si="352"/>
        <v>0.0.0</v>
      </c>
      <c r="K269" s="407" t="str">
        <f t="shared" si="353"/>
        <v>0.0.0</v>
      </c>
      <c r="L269" s="407" t="str">
        <f t="shared" si="354"/>
        <v>0.0.0</v>
      </c>
      <c r="M269" s="407" t="str">
        <f t="shared" si="355"/>
        <v>0.0.0</v>
      </c>
      <c r="N269" s="408" t="str">
        <f t="shared" ref="N269:N282" si="377">CONCATENATE(IF(INT(INT(DAYS360(BF269,BG269,1)/30)/24)&gt;=2,2,INT(INT(DAYS360(BF269,BG269,1)/30)/24)),".",IF(AND(INT(INT(DAYS360(BF269,BG269,1)/30)/24)&gt;=2,MOD(INT(BM269/30),12)&gt;=6),6,IF(ISODD(MOD(INT(DAYS360(BF269,BG269,1)/30),12)),MOD(INT(DAYS360(BF269,BG269,1)/60),12),MOD(INT(BM269/30),12))),".",IF(AND(INT(INT(DAYS360(BF269,BG269,1)/30)/24)&gt;=2,MOD(INT(BM269/30),12)&gt;=6),0,IF(ISODD(MOD(INT(DAYS360(BF269,BG269,1)/30),12)),INT((MOD(DAYS360(BF269,BG269,1),30)/2+15)),INT(MOD(DAYS360(BF269,BG269,1),30)/2))))</f>
        <v>0.0.0</v>
      </c>
      <c r="O269" s="418"/>
      <c r="P269" s="417"/>
      <c r="Q269" s="417"/>
      <c r="R269" s="417"/>
      <c r="S269" s="417"/>
      <c r="T269" s="417"/>
      <c r="U269" s="417"/>
      <c r="V269" s="714"/>
      <c r="W269" s="714"/>
      <c r="X269" s="417"/>
      <c r="Y269" s="417"/>
      <c r="Z269" s="714"/>
      <c r="AA269" s="714"/>
      <c r="AB269" s="417"/>
      <c r="AC269" s="417"/>
      <c r="AD269" s="714"/>
      <c r="AE269" s="714"/>
      <c r="AF269" s="417"/>
      <c r="AG269" s="417"/>
      <c r="AH269" s="714"/>
      <c r="AI269" s="714"/>
      <c r="AJ269" s="417"/>
      <c r="AK269" s="417"/>
      <c r="AL269" s="714"/>
      <c r="AM269" s="714"/>
      <c r="AN269" s="417"/>
      <c r="AO269" s="417"/>
      <c r="AP269" s="714"/>
      <c r="AQ269" s="714"/>
      <c r="AR269" s="417"/>
      <c r="AS269" s="417"/>
      <c r="AT269" s="714"/>
      <c r="AU269" s="714"/>
      <c r="AV269" s="417"/>
      <c r="AW269" s="417"/>
      <c r="AX269" s="716"/>
      <c r="AY269" s="716"/>
      <c r="AZ269" s="635"/>
      <c r="BA269" s="635"/>
      <c r="BB269" s="716"/>
      <c r="BC269" s="716"/>
      <c r="BD269" s="635"/>
      <c r="BE269" s="635"/>
      <c r="BF269" s="717"/>
      <c r="BG269" s="717"/>
      <c r="BH269" s="432">
        <f t="shared" si="310"/>
        <v>0</v>
      </c>
      <c r="BI269" s="432">
        <f t="shared" si="356"/>
        <v>0</v>
      </c>
      <c r="BJ269" s="432">
        <f t="shared" si="357"/>
        <v>0</v>
      </c>
      <c r="BK269" s="432">
        <f t="shared" si="358"/>
        <v>0</v>
      </c>
      <c r="BL269" s="432">
        <f t="shared" si="359"/>
        <v>0</v>
      </c>
      <c r="BM269" s="436">
        <f t="shared" si="349"/>
        <v>0</v>
      </c>
      <c r="BN269" s="462">
        <v>0.65</v>
      </c>
      <c r="BO269" s="427">
        <f t="shared" si="311"/>
        <v>0</v>
      </c>
      <c r="BP269" s="774"/>
      <c r="BQ269" s="700"/>
      <c r="BR269" s="419"/>
      <c r="BS269" s="700"/>
      <c r="BT269" s="700"/>
      <c r="BU269" s="700"/>
      <c r="BV269" s="427">
        <f t="shared" si="346"/>
        <v>0</v>
      </c>
      <c r="BW269" s="419"/>
      <c r="BX269" s="782"/>
      <c r="BY269" s="419"/>
      <c r="BZ269" s="432"/>
      <c r="CA269" s="419"/>
      <c r="CB269" s="427"/>
      <c r="CC269" s="419"/>
      <c r="CD269" s="427"/>
      <c r="CE269" s="404">
        <f>IF(OR(C269=0,CD269="Д"),0,IF(AND(C269&gt;0,E269=0),VLOOKUP(C269,звания!A:B,2,FALSE)/((EOMONTH($G$3,0)+1)-$G$3)*BO269+VLOOKUP(C269,звания!A:B,2,FALSE)/((EOMONTH($G$3,0)+1)-$G$3)*BR269+VLOOKUP(C269,звания!A:B,2,FALSE)/((EOMONTH($G$3,0)+1)-$G$3)*BU269,IF(AND(C269&gt;0,E269&gt;0,F269&gt;=$G$3,BO269=(EOMONTH($G$3,0)+1)-$G$3),(VLOOKUP(E269,звания!A:B,2,FALSE)/(EOMONTH($G$3,0)-$G$3+1))*(F269-$G$3)+(VLOOKUP(C269,звания!A:B,2,FALSE)/(EOMONTH($G$3,0)-$G$3+1))*((EOMONTH($G$3,0)-$G$3+1)-(F269-$G$3)),IF(AND(C269&gt;0,E269&gt;0,F269&gt;$G$3,BO269&lt;(EOMONTH($G$3,0)+1)-$G$3,BO269&lt;&gt;0),VLOOKUP(E269,звания!A:B,2,FALSE)/((EOMONTH($G$3,0)+1)-$G$3)*((F269-$G$3)-(((EOMONTH($G$3,0)+1)-$G$3)-BO269-BU269-BR269))+VLOOKUP(C269,звания!A:B,2,FALSE)/((EOMONTH($G$3,0)+1)-$G$3)*(((EOMONTH($G$3,0)+1)-F269)),IF(F269&lt;$G$3,(VLOOKUP(C269,звания!A:B,2,FALSE)-VLOOKUP(E269,звания!A:B,2,FALSE))/((EOMONTH($BN$3,0)+1)-$BN$3)*(EOMONTH($BN$3,0)+1-F269)+VLOOKUP(C269,звания!A:B,2,FALSE)/((EOMONTH($G$3,0)+1)-$G$3)*BO269+VLOOKUP(C269,звания!A:B,2,FALSE)/((EOMONTH($G$3,0)+1)-$G$3)*BU269+VLOOKUP(C269,звания!A:B,2,FALSE)/((EOMONTH($G$3,0)+1)-$G$3)*BR269,0)))))</f>
        <v>0</v>
      </c>
      <c r="CF269" s="404">
        <f>IF(OR(CD269="Д",C269=0),0,IF(B269="Виключений зі списків",IF(BS269=0,(VLOOKUP(O269,звания!$D$2:$E$62,2,FALSE))/(EOMONTH($B$3,0)+1-$B$3)*BO269+(VLOOKUP(BQ269,звания!$D$2:$E$62,2,FALSE))/(EOMONTH($B$3,0)+1-$B$3)*BR269,(((VLOOKUP(O269,звания!$D$2:$E$62,2,FALSE))/(EOMONTH($B$3,0)+1-$B$3))*BO269)+(VLOOKUP(BQ269,звания!$D$2:$E$62,2,FALSE))/(EOMONTH($B$3,0)+1-$B$3)*BR269+(VLOOKUP(BS269,звания!$D$2:$E$62,2,FALSE))/(EOMONTH($B$3,0)+1-$B$3)*BU269),IF(BS269=0,(VLOOKUP(O269,звания!$D$2:$E$62,2,FALSE))/(EOMONTH($G$3,0)+1-$G$3)*BO269+(VLOOKUP(BQ269,звания!$D$2:$E$62,2,FALSE))/(EOMONTH($G$3,0)+1-$G$3)*BR269,(((VLOOKUP(O269,звания!$D$2:$E$62,2,FALSE))/(EOMONTH($G$3,0)+1-$G$3))*BO269)+(VLOOKUP(BQ269,звания!$D$2:$E$62,2,FALSE))/(EOMONTH($G$3,0)+1-$G$3)*BR269+(VLOOKUP(BS269,звания!$D$2:$E$62,2,FALSE))/(EOMONTH($G$3,0)+1-$G$3)*BU269+IF(BT269=0,0,(VLOOKUP(BS269,звания!$D$2:$E$62,2,FALSE))/(EOMONTH($BN$3,0)+1-$BN$3)*BT269-(VLOOKUP(O269,звания!$D$2:$E$62,2,FALSE))/(EOMONTH($BN$3,0)+1-$BN$3)*BT269))))</f>
        <v>0</v>
      </c>
      <c r="CG269" s="404">
        <f t="shared" si="350"/>
        <v>0</v>
      </c>
      <c r="CH269" s="404">
        <f>IF(BW269=0,CF269*BX269%,IF(BW269&gt;0,((VLOOKUP(O269,звания!$D$2:$E$62,2,FALSE)/(EOMONTH($G$3,0)+1-$G$3)*BW269)*BX269%)))</f>
        <v>0</v>
      </c>
      <c r="CI269" s="404">
        <f>IF(BY269=0,CF269*BZ269%,IF(BY269&gt;0,(VLOOKUP(O269,звания!$D$2:$E$62,2,FALSE)/(EOMONTH($G$3,0)+1-$G$3)*BO269)*BZ269%)+(VLOOKUP(BS269,звания!$D$2:$E$62,2,FALSE)/(EOMONTH($G$3,0)+1-$G$3)*BU269)*BZ269%)</f>
        <v>0</v>
      </c>
      <c r="CJ269" s="404">
        <f>IF(CA269=0,CF269*CB269%,IF(CA269&gt;0,(VLOOKUP(O269,звания!$D$2:$E$62,2,FALSE)/(EOMONTH($G$3,0)+1-$G$3)*BO269)*CB269%)+(VLOOKUP(BS269,звания!$D$2:$E$62,2,FALSE)/(EOMONTH($G$3,0)+1-$G$3)*BU269)*CB269%)</f>
        <v>0</v>
      </c>
      <c r="CK269" s="404">
        <f>IF(CD269="Д",0,IF(CC269=0,CF269*CD269%,IF(CC269&gt;0,(VLOOKUP(O269,звания!$D$2:$E$62,2,FALSE)/(EOMONTH($G$3,0)+1-$G$3)*BO269)*CD269%)+(VLOOKUP(BS269,звания!$D$2:$E$62,2,FALSE)/(EOMONTH($G$3,0)+1-$G$3)*BU269)*CD269%))</f>
        <v>0</v>
      </c>
      <c r="CL269" s="404">
        <f>IF(BR269&gt;0,((VLOOKUP(C269,звания!$A$2:$B$62,2,FALSE)/(EOMONTH($G$3,0)+1-$G$3)*BO269+VLOOKUP(O269,звания!$D$2:$E$62,2,FALSE)/(EOMONTH($G$3,0)+1-$G$3)*BO269+(VLOOKUP(C269,звания!$A$2:$B$62,2,FALSE)/(EOMONTH($G$3,0)+1-$G$3)*BO269+VLOOKUP(O269,звания!$D$2:$E$62,2,FALSE)/(EOMONTH($G$3,0)+1-$G$3)*BO269)*BV269%)*BN269)+(VLOOKUP(C269,звания!$A$2:$B$62,2,FALSE)/(EOMONTH($G$3,0)+1-$G$3)*BU269+VLOOKUP(BS269,звания!$D$2:$E$62,2,FALSE)/(EOMONTH($G$3,0)+1-$G$3)*BU269+(VLOOKUP(C269,звания!$A$2:$B$62,2,FALSE)/(EOMONTH($G$3,0)+1-$G$3)*BU269+VLOOKUP(BS269,звания!$D$2:$E$62,2,FALSE)/(EOMONTH($G$3,0)+1-$G$3)*BU269)*BV269%)*BN269,(CE269+CF269+CG269)*BN269)</f>
        <v>0</v>
      </c>
      <c r="CM269" s="404"/>
      <c r="CN269" s="404"/>
      <c r="CO269" s="432">
        <f t="shared" si="367"/>
        <v>0</v>
      </c>
      <c r="CP269" s="638"/>
      <c r="CQ269" s="637">
        <f>IF(CF269=0,0,IF((SUM(BH269:BM269)&gt;360),(VLOOKUP(O269,звания!$F$2:$G$62,2,FALSE))/100,VLOOKUP(O269,звания!$F$2:$H$62,3,FALSE)/100))</f>
        <v>0</v>
      </c>
      <c r="CR269" s="617">
        <f>IF(B269="Виключений зі списків",IF(AND(BU269=0,360-BH269&lt;0),(VLOOKUP(O269,звания!$D$2:$E$62,2,FALSE))/(EOMONTH($B$3,0)+1-$B$3)*BO269*CQ269,IF(AND(360-BH269&gt;=0,360-BH269&lt;(EOMONTH($B$3,0)+1-$B$3)),(CF269/(EOMONTH($B$3,0)-$B$3+1)*(360-BH269))*CQ269+(CF269/(EOMONTH($B$3,0)-$B$3+1)*((EOMONTH($B$3,0)-$B$3+1)-(360-BH269)))*VLOOKUP(O269,звания!$F$2:$H$62,2,FALSE)/100,((((VLOOKUP(O269,звания!$D$2:$E$62,2,FALSE))/(EOMONTH($B$3,0)+1-$B$3)*BO269*CQ269+(VLOOKUP(BS269,звания!$D$2:$E$62,2,FALSE))/(EOMONTH($B$3,0)+1-$B$3)*BU269*(VLOOKUP(BS269,звания!$F$2:$G$62,2,FALSE)*0.01)+(IF(BT269=0,0,(VLOOKUP(BS269,звания!$D$2:$E$62,2,FALSE)/(EOMONTH($G$3,0)+1-$G$3)*BT269*(VLOOKUP(BS269,звания!$F$2:$G$62,2,FALSE)))*0.01-(VLOOKUP(O269,звания!$D$2:$E$62,2,FALSE)/(EOMONTH($G$3,0)+1-$G$3)*BT269*(VLOOKUP(O269,звания!$F$2:$G$62,2,FALSE)))*0.01)))))/100*(100-CP269))),(IF(AND(BU269=0,360-BH269&lt;0,CP269=0),(VLOOKUP(O269,звания!$D$2:$E$62,2,FALSE))/(EOMONTH($G$3,0)+1-$G$3)*BO269*CQ269,IF(AND(360-BH269&gt;=0,360-BH269&lt;(EOMONTH($G$3,0)+1-$G$3)),(CF269/(EOMONTH($G$3,0)-$G$3+1)*(360-BH269))*CQ269+(CF269/(EOMONTH($G$3,0)-$G$3+1)*((EOMONTH($G$3,0)-$G$3+1)-(360-BH269)))*VLOOKUP(O269,звания!$F$2:$H$62,2,FALSE)/100,((((VLOOKUP(O269,звания!$D$2:$E$62,2,FALSE))/(EOMONTH($G$3,0)+1-$G$3)*BO269*CQ269+(VLOOKUP(BS269,звания!$D$2:$E$62,2,FALSE))/(EOMONTH($G$3,0)+1-$G$3)*BU269*(VLOOKUP(BS269,звания!$F$2:$G$62,2,FALSE)*0.01)))/100*(100-CP269)+(IF(BT269=0,0,(VLOOKUP(BS269,звания!$D$2:$E$62,2,FALSE)/(EOMONTH($BN$3,0)+1-$BN$3)*BT269*(VLOOKUP(BS269,звания!$F$2:$G$62,2,FALSE)))*0.01-(VLOOKUP(O269,звания!$D$2:$E$62,2,FALSE)/(EOMONTH($BN$3,0)+1-$BN$3)*BT269*(VLOOKUP(O269,звания!$F$2:$G$62,2,FALSE)))*0.01)))))))</f>
        <v>0</v>
      </c>
      <c r="CS269" s="416">
        <f t="shared" si="361"/>
        <v>0</v>
      </c>
      <c r="CT269" s="403"/>
      <c r="CU269" s="403"/>
      <c r="CV269" s="403">
        <f t="shared" si="368"/>
        <v>0</v>
      </c>
      <c r="CW269" s="556">
        <f t="shared" si="372"/>
        <v>0</v>
      </c>
      <c r="CX269" s="403">
        <f t="shared" si="309"/>
        <v>0</v>
      </c>
      <c r="CY269" s="403"/>
      <c r="CZ269" s="404">
        <f t="shared" si="312"/>
        <v>0</v>
      </c>
      <c r="DA269" s="403"/>
      <c r="DB269" s="403"/>
      <c r="DC269" s="403"/>
      <c r="DD269" s="421">
        <f t="shared" si="296"/>
        <v>0</v>
      </c>
      <c r="DE269" s="421">
        <f t="shared" si="373"/>
        <v>0</v>
      </c>
      <c r="DF269" s="403">
        <f t="shared" si="362"/>
        <v>0</v>
      </c>
      <c r="DG269" s="421">
        <f t="shared" si="320"/>
        <v>0</v>
      </c>
      <c r="DH269" s="421">
        <f t="shared" si="321"/>
        <v>0</v>
      </c>
      <c r="DI269" s="421"/>
      <c r="DJ269" s="422" t="str">
        <f t="shared" si="351"/>
        <v xml:space="preserve">    </v>
      </c>
      <c r="DK269" s="452"/>
      <c r="DL269" s="425"/>
      <c r="DM269" s="425"/>
      <c r="DN269" s="423"/>
      <c r="DO269" s="909"/>
      <c r="DP269" s="123"/>
      <c r="DQ269" s="817"/>
      <c r="DR269" s="818"/>
      <c r="DS269" s="819"/>
      <c r="DT269" s="820"/>
      <c r="DU269" s="400"/>
      <c r="DV269" s="110"/>
      <c r="DX269" s="84"/>
      <c r="DY269" s="84"/>
      <c r="DZ269" s="105"/>
      <c r="EG269" s="19"/>
      <c r="EH269" s="543">
        <f t="shared" si="369"/>
        <v>0</v>
      </c>
      <c r="EI269" s="404">
        <f t="shared" si="370"/>
        <v>0</v>
      </c>
      <c r="EJ269" s="29">
        <f t="shared" si="371"/>
        <v>0</v>
      </c>
      <c r="EK269" s="50"/>
      <c r="EL269" s="29"/>
      <c r="EM269" s="50"/>
      <c r="EN269" s="50"/>
      <c r="EO269" s="50"/>
      <c r="EP269" s="29"/>
    </row>
    <row r="270" spans="1:146" ht="17.45" hidden="1" customHeight="1">
      <c r="A270" s="402">
        <v>264</v>
      </c>
      <c r="B270" s="403"/>
      <c r="C270" s="403"/>
      <c r="D270" s="403">
        <f t="shared" si="360"/>
        <v>0</v>
      </c>
      <c r="E270" s="416"/>
      <c r="F270" s="417"/>
      <c r="G270" s="406" t="str">
        <f t="shared" si="374"/>
        <v>0.0.0</v>
      </c>
      <c r="H270" s="407" t="str">
        <f t="shared" si="376"/>
        <v>0.0.0</v>
      </c>
      <c r="I270" s="407" t="str">
        <f t="shared" si="375"/>
        <v>0.0.0</v>
      </c>
      <c r="J270" s="407" t="str">
        <f t="shared" si="352"/>
        <v>0.0.0</v>
      </c>
      <c r="K270" s="407" t="str">
        <f t="shared" si="353"/>
        <v>0.0.0</v>
      </c>
      <c r="L270" s="407" t="str">
        <f t="shared" si="354"/>
        <v>0.0.0</v>
      </c>
      <c r="M270" s="407" t="str">
        <f t="shared" si="355"/>
        <v>0.0.0</v>
      </c>
      <c r="N270" s="408" t="str">
        <f t="shared" si="377"/>
        <v>0.0.0</v>
      </c>
      <c r="O270" s="418"/>
      <c r="P270" s="417"/>
      <c r="Q270" s="417"/>
      <c r="R270" s="417"/>
      <c r="S270" s="417"/>
      <c r="T270" s="417"/>
      <c r="U270" s="417"/>
      <c r="V270" s="714"/>
      <c r="W270" s="714"/>
      <c r="X270" s="417"/>
      <c r="Y270" s="417"/>
      <c r="Z270" s="714"/>
      <c r="AA270" s="714"/>
      <c r="AB270" s="417"/>
      <c r="AC270" s="417"/>
      <c r="AD270" s="714"/>
      <c r="AE270" s="714"/>
      <c r="AF270" s="417"/>
      <c r="AG270" s="417"/>
      <c r="AH270" s="714"/>
      <c r="AI270" s="714"/>
      <c r="AJ270" s="417"/>
      <c r="AK270" s="417"/>
      <c r="AL270" s="714"/>
      <c r="AM270" s="714"/>
      <c r="AN270" s="417"/>
      <c r="AO270" s="417"/>
      <c r="AP270" s="714"/>
      <c r="AQ270" s="714"/>
      <c r="AR270" s="417"/>
      <c r="AS270" s="417"/>
      <c r="AT270" s="714"/>
      <c r="AU270" s="714"/>
      <c r="AV270" s="417"/>
      <c r="AW270" s="417"/>
      <c r="AX270" s="716"/>
      <c r="AY270" s="716"/>
      <c r="AZ270" s="635"/>
      <c r="BA270" s="635"/>
      <c r="BB270" s="716"/>
      <c r="BC270" s="716"/>
      <c r="BD270" s="635"/>
      <c r="BE270" s="635"/>
      <c r="BF270" s="717"/>
      <c r="BG270" s="717"/>
      <c r="BH270" s="432">
        <f t="shared" si="310"/>
        <v>0</v>
      </c>
      <c r="BI270" s="432">
        <f t="shared" si="356"/>
        <v>0</v>
      </c>
      <c r="BJ270" s="432">
        <f t="shared" si="357"/>
        <v>0</v>
      </c>
      <c r="BK270" s="432">
        <f t="shared" si="358"/>
        <v>0</v>
      </c>
      <c r="BL270" s="432">
        <f t="shared" si="359"/>
        <v>0</v>
      </c>
      <c r="BM270" s="436">
        <f t="shared" si="349"/>
        <v>0</v>
      </c>
      <c r="BN270" s="462">
        <v>0.65</v>
      </c>
      <c r="BO270" s="427">
        <f t="shared" si="311"/>
        <v>0</v>
      </c>
      <c r="BP270" s="419"/>
      <c r="BQ270" s="700"/>
      <c r="BR270" s="419"/>
      <c r="BS270" s="700"/>
      <c r="BT270" s="700"/>
      <c r="BU270" s="700"/>
      <c r="BV270" s="427">
        <f t="shared" si="346"/>
        <v>0</v>
      </c>
      <c r="BW270" s="419"/>
      <c r="BX270" s="786"/>
      <c r="BY270" s="702"/>
      <c r="BZ270" s="432"/>
      <c r="CA270" s="708"/>
      <c r="CB270" s="640"/>
      <c r="CC270" s="702"/>
      <c r="CD270" s="640"/>
      <c r="CE270" s="404">
        <f>IF(OR(C270=0,CD270="Д"),0,IF(AND(C270&gt;0,E270=0),VLOOKUP(C270,звания!A:B,2,FALSE)/((EOMONTH($G$3,0)+1)-$G$3)*BO270+VLOOKUP(C270,звания!A:B,2,FALSE)/((EOMONTH($G$3,0)+1)-$G$3)*BR270+VLOOKUP(C270,звания!A:B,2,FALSE)/((EOMONTH($G$3,0)+1)-$G$3)*BU270,IF(AND(C270&gt;0,E270&gt;0,F270&gt;=$G$3,BO270=(EOMONTH($G$3,0)+1)-$G$3),(VLOOKUP(E270,звания!A:B,2,FALSE)/(EOMONTH($G$3,0)-$G$3+1))*(F270-$G$3)+(VLOOKUP(C270,звания!A:B,2,FALSE)/(EOMONTH($G$3,0)-$G$3+1))*((EOMONTH($G$3,0)-$G$3+1)-(F270-$G$3)),IF(AND(C270&gt;0,E270&gt;0,F270&gt;$G$3,BO270&lt;(EOMONTH($G$3,0)+1)-$G$3,BO270&lt;&gt;0),VLOOKUP(E270,звания!A:B,2,FALSE)/((EOMONTH($G$3,0)+1)-$G$3)*((F270-$G$3)-(((EOMONTH($G$3,0)+1)-$G$3)-BO270-BU270-BR270))+VLOOKUP(C270,звания!A:B,2,FALSE)/((EOMONTH($G$3,0)+1)-$G$3)*(((EOMONTH($G$3,0)+1)-F270)),IF(F270&lt;$G$3,(VLOOKUP(C270,звания!A:B,2,FALSE)-VLOOKUP(E270,звания!A:B,2,FALSE))/((EOMONTH($BN$3,0)+1)-$BN$3)*(EOMONTH($BN$3,0)+1-F270)+VLOOKUP(C270,звания!A:B,2,FALSE)/((EOMONTH($G$3,0)+1)-$G$3)*BO270+VLOOKUP(C270,звания!A:B,2,FALSE)/((EOMONTH($G$3,0)+1)-$G$3)*BU270+VLOOKUP(C270,звания!A:B,2,FALSE)/((EOMONTH($G$3,0)+1)-$G$3)*BR270,0)))))</f>
        <v>0</v>
      </c>
      <c r="CF270" s="404">
        <f>IF(OR(CD270="Д",C270=0),0,IF(B270="Виключений зі списків",IF(BS270=0,(VLOOKUP(O270,звания!$D$2:$E$62,2,FALSE))/(EOMONTH($B$3,0)+1-$B$3)*BO270+(VLOOKUP(BQ270,звания!$D$2:$E$62,2,FALSE))/(EOMONTH($B$3,0)+1-$B$3)*BR270,(((VLOOKUP(O270,звания!$D$2:$E$62,2,FALSE))/(EOMONTH($B$3,0)+1-$B$3))*BO270)+(VLOOKUP(BQ270,звания!$D$2:$E$62,2,FALSE))/(EOMONTH($B$3,0)+1-$B$3)*BR270+(VLOOKUP(BS270,звания!$D$2:$E$62,2,FALSE))/(EOMONTH($B$3,0)+1-$B$3)*BU270),IF(BS270=0,(VLOOKUP(O270,звания!$D$2:$E$62,2,FALSE))/(EOMONTH($G$3,0)+1-$G$3)*BO270+(VLOOKUP(BQ270,звания!$D$2:$E$62,2,FALSE))/(EOMONTH($G$3,0)+1-$G$3)*BR270,(((VLOOKUP(O270,звания!$D$2:$E$62,2,FALSE))/(EOMONTH($G$3,0)+1-$G$3))*BO270)+(VLOOKUP(BQ270,звания!$D$2:$E$62,2,FALSE))/(EOMONTH($G$3,0)+1-$G$3)*BR270+(VLOOKUP(BS270,звания!$D$2:$E$62,2,FALSE))/(EOMONTH($G$3,0)+1-$G$3)*BU270+IF(BT270=0,0,(VLOOKUP(BS270,звания!$D$2:$E$62,2,FALSE))/(EOMONTH($BN$3,0)+1-$BN$3)*BT270-(VLOOKUP(O270,звания!$D$2:$E$62,2,FALSE))/(EOMONTH($BN$3,0)+1-$BN$3)*BT270))))</f>
        <v>0</v>
      </c>
      <c r="CG270" s="404">
        <f t="shared" si="350"/>
        <v>0</v>
      </c>
      <c r="CH270" s="404">
        <f>IF(BW270=0,CF270*BX270%,IF(BW270&gt;0,((VLOOKUP(O270,звания!$D$2:$E$62,2,FALSE)/(EOMONTH($G$3,0)+1-$G$3)*BW270)*BX270%)))</f>
        <v>0</v>
      </c>
      <c r="CI270" s="404">
        <f>IF(BY270=0,CF270*BZ270%,IF(BY270&gt;0,(VLOOKUP(O270,звания!$D$2:$E$62,2,FALSE)/(EOMONTH($G$3,0)+1-$G$3)*BO270)*BZ270%)+(VLOOKUP(BS270,звания!$D$2:$E$62,2,FALSE)/(EOMONTH($G$3,0)+1-$G$3)*BU270)*BZ270%)</f>
        <v>0</v>
      </c>
      <c r="CJ270" s="404">
        <f>IF(CA270=0,CF270*CB270%,IF(CA270&gt;0,(VLOOKUP(O270,звания!$D$2:$E$62,2,FALSE)/(EOMONTH($G$3,0)+1-$G$3)*BO270)*CB270%)+(VLOOKUP(BS270,звания!$D$2:$E$62,2,FALSE)/(EOMONTH($G$3,0)+1-$G$3)*BU270)*CB270%)</f>
        <v>0</v>
      </c>
      <c r="CK270" s="404">
        <f>IF(CD270="Д",0,IF(CC270=0,CF270*CD270%,IF(CC270&gt;0,(VLOOKUP(O270,звания!$D$2:$E$62,2,FALSE)/(EOMONTH($G$3,0)+1-$G$3)*BO270)*CD270%)+(VLOOKUP(BS270,звания!$D$2:$E$62,2,FALSE)/(EOMONTH($G$3,0)+1-$G$3)*BU270)*CD270%))</f>
        <v>0</v>
      </c>
      <c r="CL270" s="404">
        <f>IF(BR270&gt;0,((VLOOKUP(C270,звания!$A$2:$B$62,2,FALSE)/(EOMONTH($G$3,0)+1-$G$3)*BO270+VLOOKUP(O270,звания!$D$2:$E$62,2,FALSE)/(EOMONTH($G$3,0)+1-$G$3)*BO270+(VLOOKUP(C270,звания!$A$2:$B$62,2,FALSE)/(EOMONTH($G$3,0)+1-$G$3)*BO270+VLOOKUP(O270,звания!$D$2:$E$62,2,FALSE)/(EOMONTH($G$3,0)+1-$G$3)*BO270)*BV270%)*BN270)+(VLOOKUP(C270,звания!$A$2:$B$62,2,FALSE)/(EOMONTH($G$3,0)+1-$G$3)*BU270+VLOOKUP(BS270,звания!$D$2:$E$62,2,FALSE)/(EOMONTH($G$3,0)+1-$G$3)*BU270+(VLOOKUP(C270,звания!$A$2:$B$62,2,FALSE)/(EOMONTH($G$3,0)+1-$G$3)*BU270+VLOOKUP(BS270,звания!$D$2:$E$62,2,FALSE)/(EOMONTH($G$3,0)+1-$G$3)*BU270)*BV270%)*BN270,(CE270+CF270+CG270)*BN270)</f>
        <v>0</v>
      </c>
      <c r="CM270" s="404"/>
      <c r="CN270" s="404"/>
      <c r="CO270" s="432">
        <f t="shared" si="367"/>
        <v>0</v>
      </c>
      <c r="CP270" s="638"/>
      <c r="CQ270" s="637">
        <f>IF(CF270=0,0,IF((SUM(BH270:BM270)&gt;360),(VLOOKUP(O270,звания!$F$2:$G$62,2,FALSE))/100,VLOOKUP(O270,звания!$F$2:$H$62,3,FALSE)/100))</f>
        <v>0</v>
      </c>
      <c r="CR270" s="617">
        <f>IF(B270="Виключений зі списків",IF(AND(BU270=0,360-BH270&lt;0),(VLOOKUP(O270,звания!$D$2:$E$62,2,FALSE))/(EOMONTH($B$3,0)+1-$B$3)*BO270*CQ270,IF(AND(360-BH270&gt;=0,360-BH270&lt;(EOMONTH($B$3,0)+1-$B$3)),(CF270/(EOMONTH($B$3,0)-$B$3+1)*(360-BH270))*CQ270+(CF270/(EOMONTH($B$3,0)-$B$3+1)*((EOMONTH($B$3,0)-$B$3+1)-(360-BH270)))*VLOOKUP(O270,звания!$F$2:$H$62,2,FALSE)/100,((((VLOOKUP(O270,звания!$D$2:$E$62,2,FALSE))/(EOMONTH($B$3,0)+1-$B$3)*BO270*CQ270+(VLOOKUP(BS270,звания!$D$2:$E$62,2,FALSE))/(EOMONTH($B$3,0)+1-$B$3)*BU270*(VLOOKUP(BS270,звания!$F$2:$G$62,2,FALSE)*0.01)+(IF(BT270=0,0,(VLOOKUP(BS270,звания!$D$2:$E$62,2,FALSE)/(EOMONTH($G$3,0)+1-$G$3)*BT270*(VLOOKUP(BS270,звания!$F$2:$G$62,2,FALSE)))*0.01-(VLOOKUP(O270,звания!$D$2:$E$62,2,FALSE)/(EOMONTH($G$3,0)+1-$G$3)*BT270*(VLOOKUP(O270,звания!$F$2:$G$62,2,FALSE)))*0.01)))))/100*(100-CP270))),(IF(AND(BU270=0,360-BH270&lt;0,CP270=0),(VLOOKUP(O270,звания!$D$2:$E$62,2,FALSE))/(EOMONTH($G$3,0)+1-$G$3)*BO270*CQ270,IF(AND(360-BH270&gt;=0,360-BH270&lt;(EOMONTH($G$3,0)+1-$G$3)),(CF270/(EOMONTH($G$3,0)-$G$3+1)*(360-BH270))*CQ270+(CF270/(EOMONTH($G$3,0)-$G$3+1)*((EOMONTH($G$3,0)-$G$3+1)-(360-BH270)))*VLOOKUP(O270,звания!$F$2:$H$62,2,FALSE)/100,((((VLOOKUP(O270,звания!$D$2:$E$62,2,FALSE))/(EOMONTH($G$3,0)+1-$G$3)*BO270*CQ270+(VLOOKUP(BS270,звания!$D$2:$E$62,2,FALSE))/(EOMONTH($G$3,0)+1-$G$3)*BU270*(VLOOKUP(BS270,звания!$F$2:$G$62,2,FALSE)*0.01)))/100*(100-CP270)+(IF(BT270=0,0,(VLOOKUP(BS270,звания!$D$2:$E$62,2,FALSE)/(EOMONTH($BN$3,0)+1-$BN$3)*BT270*(VLOOKUP(BS270,звания!$F$2:$G$62,2,FALSE)))*0.01-(VLOOKUP(O270,звания!$D$2:$E$62,2,FALSE)/(EOMONTH($BN$3,0)+1-$BN$3)*BT270*(VLOOKUP(O270,звания!$F$2:$G$62,2,FALSE)))*0.01)))))))</f>
        <v>0</v>
      </c>
      <c r="CS270" s="416">
        <f t="shared" si="361"/>
        <v>0</v>
      </c>
      <c r="CT270" s="403"/>
      <c r="CU270" s="403"/>
      <c r="CV270" s="403">
        <f t="shared" si="368"/>
        <v>0</v>
      </c>
      <c r="CW270" s="556">
        <f t="shared" si="372"/>
        <v>0</v>
      </c>
      <c r="CX270" s="403">
        <f t="shared" si="309"/>
        <v>0</v>
      </c>
      <c r="CY270" s="403"/>
      <c r="CZ270" s="404">
        <f t="shared" si="312"/>
        <v>0</v>
      </c>
      <c r="DA270" s="403"/>
      <c r="DB270" s="403"/>
      <c r="DC270" s="403"/>
      <c r="DD270" s="421">
        <f t="shared" si="296"/>
        <v>0</v>
      </c>
      <c r="DE270" s="421">
        <f t="shared" si="373"/>
        <v>0</v>
      </c>
      <c r="DF270" s="403">
        <f t="shared" si="362"/>
        <v>0</v>
      </c>
      <c r="DG270" s="421">
        <f t="shared" si="320"/>
        <v>0</v>
      </c>
      <c r="DH270" s="421">
        <f t="shared" si="321"/>
        <v>0</v>
      </c>
      <c r="DI270" s="421"/>
      <c r="DJ270" s="422" t="str">
        <f t="shared" si="351"/>
        <v xml:space="preserve">    </v>
      </c>
      <c r="DK270" s="452"/>
      <c r="DL270" s="425"/>
      <c r="DM270" s="425"/>
      <c r="DN270" s="429"/>
      <c r="DO270" s="909"/>
      <c r="DP270" s="123"/>
      <c r="DQ270" s="817"/>
      <c r="DR270" s="818"/>
      <c r="DS270" s="819"/>
      <c r="DT270" s="820"/>
      <c r="DU270" s="124"/>
      <c r="DV270" s="110"/>
      <c r="DX270" s="84"/>
      <c r="DY270" s="84"/>
      <c r="DZ270" s="105"/>
      <c r="EG270" s="19"/>
      <c r="EH270" s="543">
        <f t="shared" si="369"/>
        <v>0</v>
      </c>
      <c r="EI270" s="404">
        <f t="shared" si="370"/>
        <v>0</v>
      </c>
      <c r="EJ270" s="29">
        <f t="shared" si="371"/>
        <v>0</v>
      </c>
      <c r="EK270" s="50"/>
      <c r="EL270" s="29"/>
      <c r="EM270" s="50"/>
      <c r="EN270" s="50"/>
      <c r="EO270" s="50"/>
      <c r="EP270" s="29"/>
    </row>
    <row r="271" spans="1:146" ht="17.45" hidden="1" customHeight="1">
      <c r="A271" s="446">
        <v>265</v>
      </c>
      <c r="B271" s="403"/>
      <c r="C271" s="403"/>
      <c r="D271" s="403">
        <f t="shared" si="360"/>
        <v>0</v>
      </c>
      <c r="E271" s="416"/>
      <c r="F271" s="417"/>
      <c r="G271" s="406" t="str">
        <f t="shared" si="374"/>
        <v>0.0.0</v>
      </c>
      <c r="H271" s="407" t="str">
        <f t="shared" si="376"/>
        <v>0.0.0</v>
      </c>
      <c r="I271" s="407" t="str">
        <f t="shared" si="375"/>
        <v>0.0.0</v>
      </c>
      <c r="J271" s="407" t="str">
        <f t="shared" si="352"/>
        <v>0.0.0</v>
      </c>
      <c r="K271" s="407" t="str">
        <f t="shared" si="353"/>
        <v>0.0.0</v>
      </c>
      <c r="L271" s="407" t="str">
        <f t="shared" si="354"/>
        <v>0.0.0</v>
      </c>
      <c r="M271" s="407" t="str">
        <f t="shared" si="355"/>
        <v>0.0.0</v>
      </c>
      <c r="N271" s="408" t="str">
        <f t="shared" si="377"/>
        <v>0.0.0</v>
      </c>
      <c r="O271" s="418"/>
      <c r="P271" s="417"/>
      <c r="Q271" s="417"/>
      <c r="R271" s="417"/>
      <c r="S271" s="417"/>
      <c r="T271" s="417"/>
      <c r="U271" s="417"/>
      <c r="V271" s="714"/>
      <c r="W271" s="714"/>
      <c r="X271" s="417"/>
      <c r="Y271" s="417"/>
      <c r="Z271" s="714"/>
      <c r="AA271" s="714"/>
      <c r="AB271" s="417"/>
      <c r="AC271" s="417"/>
      <c r="AD271" s="714"/>
      <c r="AE271" s="714"/>
      <c r="AF271" s="417"/>
      <c r="AG271" s="417"/>
      <c r="AH271" s="714"/>
      <c r="AI271" s="714"/>
      <c r="AJ271" s="417"/>
      <c r="AK271" s="417"/>
      <c r="AL271" s="714"/>
      <c r="AM271" s="714"/>
      <c r="AN271" s="417"/>
      <c r="AO271" s="417"/>
      <c r="AP271" s="714"/>
      <c r="AQ271" s="714"/>
      <c r="AR271" s="417"/>
      <c r="AS271" s="417"/>
      <c r="AT271" s="714"/>
      <c r="AU271" s="714"/>
      <c r="AV271" s="417"/>
      <c r="AW271" s="417"/>
      <c r="AX271" s="716"/>
      <c r="AY271" s="716"/>
      <c r="AZ271" s="635"/>
      <c r="BA271" s="635"/>
      <c r="BB271" s="716"/>
      <c r="BC271" s="716"/>
      <c r="BD271" s="635"/>
      <c r="BE271" s="635"/>
      <c r="BF271" s="717"/>
      <c r="BG271" s="717"/>
      <c r="BH271" s="432">
        <f t="shared" si="310"/>
        <v>0</v>
      </c>
      <c r="BI271" s="432">
        <f t="shared" si="356"/>
        <v>0</v>
      </c>
      <c r="BJ271" s="432">
        <f t="shared" si="357"/>
        <v>0</v>
      </c>
      <c r="BK271" s="432">
        <f t="shared" si="358"/>
        <v>0</v>
      </c>
      <c r="BL271" s="432">
        <f t="shared" si="359"/>
        <v>0</v>
      </c>
      <c r="BM271" s="436">
        <f t="shared" si="349"/>
        <v>0</v>
      </c>
      <c r="BN271" s="462">
        <v>0.65</v>
      </c>
      <c r="BO271" s="427">
        <f t="shared" si="311"/>
        <v>0</v>
      </c>
      <c r="BP271" s="419"/>
      <c r="BQ271" s="700"/>
      <c r="BR271" s="419"/>
      <c r="BS271" s="700"/>
      <c r="BT271" s="700"/>
      <c r="BU271" s="700"/>
      <c r="BV271" s="427">
        <f t="shared" si="346"/>
        <v>0</v>
      </c>
      <c r="BW271" s="419"/>
      <c r="BX271" s="781"/>
      <c r="BY271" s="700"/>
      <c r="BZ271" s="432"/>
      <c r="CA271" s="700"/>
      <c r="CB271" s="432"/>
      <c r="CC271" s="700"/>
      <c r="CD271" s="432"/>
      <c r="CE271" s="404">
        <f>IF(OR(C271=0,CD271="Д"),0,IF(AND(C271&gt;0,E271=0),VLOOKUP(C271,звания!A:B,2,FALSE)/((EOMONTH($G$3,0)+1)-$G$3)*BO271+VLOOKUP(C271,звания!A:B,2,FALSE)/((EOMONTH($G$3,0)+1)-$G$3)*BR271+VLOOKUP(C271,звания!A:B,2,FALSE)/((EOMONTH($G$3,0)+1)-$G$3)*BU271,IF(AND(C271&gt;0,E271&gt;0,F271&gt;=$G$3,BO271=(EOMONTH($G$3,0)+1)-$G$3),(VLOOKUP(E271,звания!A:B,2,FALSE)/(EOMONTH($G$3,0)-$G$3+1))*(F271-$G$3)+(VLOOKUP(C271,звания!A:B,2,FALSE)/(EOMONTH($G$3,0)-$G$3+1))*((EOMONTH($G$3,0)-$G$3+1)-(F271-$G$3)),IF(AND(C271&gt;0,E271&gt;0,F271&gt;$G$3,BO271&lt;(EOMONTH($G$3,0)+1)-$G$3,BO271&lt;&gt;0),VLOOKUP(E271,звания!A:B,2,FALSE)/((EOMONTH($G$3,0)+1)-$G$3)*((F271-$G$3)-(((EOMONTH($G$3,0)+1)-$G$3)-BO271-BU271-BR271))+VLOOKUP(C271,звания!A:B,2,FALSE)/((EOMONTH($G$3,0)+1)-$G$3)*(((EOMONTH($G$3,0)+1)-F271)),IF(F271&lt;$G$3,(VLOOKUP(C271,звания!A:B,2,FALSE)-VLOOKUP(E271,звания!A:B,2,FALSE))/((EOMONTH($BN$3,0)+1)-$BN$3)*(EOMONTH($BN$3,0)+1-F271)+VLOOKUP(C271,звания!A:B,2,FALSE)/((EOMONTH($G$3,0)+1)-$G$3)*BO271+VLOOKUP(C271,звания!A:B,2,FALSE)/((EOMONTH($G$3,0)+1)-$G$3)*BU271+VLOOKUP(C271,звания!A:B,2,FALSE)/((EOMONTH($G$3,0)+1)-$G$3)*BR271,0)))))</f>
        <v>0</v>
      </c>
      <c r="CF271" s="404">
        <f>IF(OR(CD271="Д",C271=0),0,IF(B271="Виключений зі списків",IF(BS271=0,(VLOOKUP(O271,звания!$D$2:$E$62,2,FALSE))/(EOMONTH($B$3,0)+1-$B$3)*BO271+(VLOOKUP(BQ271,звания!$D$2:$E$62,2,FALSE))/(EOMONTH($B$3,0)+1-$B$3)*BR271,(((VLOOKUP(O271,звания!$D$2:$E$62,2,FALSE))/(EOMONTH($B$3,0)+1-$B$3))*BO271)+(VLOOKUP(BQ271,звания!$D$2:$E$62,2,FALSE))/(EOMONTH($B$3,0)+1-$B$3)*BR271+(VLOOKUP(BS271,звания!$D$2:$E$62,2,FALSE))/(EOMONTH($B$3,0)+1-$B$3)*BU271),IF(BS271=0,(VLOOKUP(O271,звания!$D$2:$E$62,2,FALSE))/(EOMONTH($G$3,0)+1-$G$3)*BO271+(VLOOKUP(BQ271,звания!$D$2:$E$62,2,FALSE))/(EOMONTH($G$3,0)+1-$G$3)*BR271,(((VLOOKUP(O271,звания!$D$2:$E$62,2,FALSE))/(EOMONTH($G$3,0)+1-$G$3))*BO271)+(VLOOKUP(BQ271,звания!$D$2:$E$62,2,FALSE))/(EOMONTH($G$3,0)+1-$G$3)*BR271+(VLOOKUP(BS271,звания!$D$2:$E$62,2,FALSE))/(EOMONTH($G$3,0)+1-$G$3)*BU271+IF(BT271=0,0,(VLOOKUP(BS271,звания!$D$2:$E$62,2,FALSE))/(EOMONTH($BN$3,0)+1-$BN$3)*BT271-(VLOOKUP(O271,звания!$D$2:$E$62,2,FALSE))/(EOMONTH($BN$3,0)+1-$BN$3)*BT271))))</f>
        <v>0</v>
      </c>
      <c r="CG271" s="404">
        <f t="shared" si="350"/>
        <v>0</v>
      </c>
      <c r="CH271" s="404">
        <f>IF(BW271=0,CF271*BX271%,IF(BW271&gt;0,((VLOOKUP(O271,звания!$D$2:$E$62,2,FALSE)/(EOMONTH($G$3,0)+1-$G$3)*BW271)*BX271%)))</f>
        <v>0</v>
      </c>
      <c r="CI271" s="404">
        <f>IF(BY271=0,CF271*BZ271%,IF(BY271&gt;0,(VLOOKUP(O271,звания!$D$2:$E$62,2,FALSE)/(EOMONTH($G$3,0)+1-$G$3)*BO271)*BZ271%)+(VLOOKUP(BS271,звания!$D$2:$E$62,2,FALSE)/(EOMONTH($G$3,0)+1-$G$3)*BU271)*BZ271%)</f>
        <v>0</v>
      </c>
      <c r="CJ271" s="404">
        <f>IF(CA271=0,CF271*CB271%,IF(CA271&gt;0,(VLOOKUP(O271,звания!$D$2:$E$62,2,FALSE)/(EOMONTH($G$3,0)+1-$G$3)*BO271)*CB271%)+(VLOOKUP(BS271,звания!$D$2:$E$62,2,FALSE)/(EOMONTH($G$3,0)+1-$G$3)*BU271)*CB271%)</f>
        <v>0</v>
      </c>
      <c r="CK271" s="404">
        <f>IF(CD271="Д",0,IF(CC271=0,CF271*CD271%,IF(CC271&gt;0,(VLOOKUP(O271,звания!$D$2:$E$62,2,FALSE)/(EOMONTH($G$3,0)+1-$G$3)*BO271)*CD271%)+(VLOOKUP(BS271,звания!$D$2:$E$62,2,FALSE)/(EOMONTH($G$3,0)+1-$G$3)*BU271)*CD271%))</f>
        <v>0</v>
      </c>
      <c r="CL271" s="404">
        <f>IF(BR271&gt;0,((VLOOKUP(C271,звания!$A$2:$B$62,2,FALSE)/(EOMONTH($G$3,0)+1-$G$3)*BO271+VLOOKUP(O271,звания!$D$2:$E$62,2,FALSE)/(EOMONTH($G$3,0)+1-$G$3)*BO271+(VLOOKUP(C271,звания!$A$2:$B$62,2,FALSE)/(EOMONTH($G$3,0)+1-$G$3)*BO271+VLOOKUP(O271,звания!$D$2:$E$62,2,FALSE)/(EOMONTH($G$3,0)+1-$G$3)*BO271)*BV271%)*BN271)+(VLOOKUP(C271,звания!$A$2:$B$62,2,FALSE)/(EOMONTH($G$3,0)+1-$G$3)*BU271+VLOOKUP(BS271,звания!$D$2:$E$62,2,FALSE)/(EOMONTH($G$3,0)+1-$G$3)*BU271+(VLOOKUP(C271,звания!$A$2:$B$62,2,FALSE)/(EOMONTH($G$3,0)+1-$G$3)*BU271+VLOOKUP(BS271,звания!$D$2:$E$62,2,FALSE)/(EOMONTH($G$3,0)+1-$G$3)*BU271)*BV271%)*BN271,(CE271+CF271+CG271)*BN271)</f>
        <v>0</v>
      </c>
      <c r="CM271" s="404"/>
      <c r="CN271" s="404"/>
      <c r="CO271" s="432">
        <f t="shared" si="367"/>
        <v>0</v>
      </c>
      <c r="CP271" s="638"/>
      <c r="CQ271" s="637">
        <f>IF(CF271=0,0,IF((SUM(BH271:BM271)&gt;360),(VLOOKUP(O271,звания!$F$2:$G$62,2,FALSE))/100,VLOOKUP(O271,звания!$F$2:$H$62,3,FALSE)/100))</f>
        <v>0</v>
      </c>
      <c r="CR271" s="617">
        <f>IF(B271="Виключений зі списків",IF(AND(BU271=0,360-BH271&lt;0),(VLOOKUP(O271,звания!$D$2:$E$62,2,FALSE))/(EOMONTH($B$3,0)+1-$B$3)*BO271*CQ271,IF(AND(360-BH271&gt;=0,360-BH271&lt;(EOMONTH($B$3,0)+1-$B$3)),(CF271/(EOMONTH($B$3,0)-$B$3+1)*(360-BH271))*CQ271+(CF271/(EOMONTH($B$3,0)-$B$3+1)*((EOMONTH($B$3,0)-$B$3+1)-(360-BH271)))*VLOOKUP(O271,звания!$F$2:$H$62,2,FALSE)/100,((((VLOOKUP(O271,звания!$D$2:$E$62,2,FALSE))/(EOMONTH($B$3,0)+1-$B$3)*BO271*CQ271+(VLOOKUP(BS271,звания!$D$2:$E$62,2,FALSE))/(EOMONTH($B$3,0)+1-$B$3)*BU271*(VLOOKUP(BS271,звания!$F$2:$G$62,2,FALSE)*0.01)+(IF(BT271=0,0,(VLOOKUP(BS271,звания!$D$2:$E$62,2,FALSE)/(EOMONTH($G$3,0)+1-$G$3)*BT271*(VLOOKUP(BS271,звания!$F$2:$G$62,2,FALSE)))*0.01-(VLOOKUP(O271,звания!$D$2:$E$62,2,FALSE)/(EOMONTH($G$3,0)+1-$G$3)*BT271*(VLOOKUP(O271,звания!$F$2:$G$62,2,FALSE)))*0.01)))))/100*(100-CP271))),(IF(AND(BU271=0,360-BH271&lt;0,CP271=0),(VLOOKUP(O271,звания!$D$2:$E$62,2,FALSE))/(EOMONTH($G$3,0)+1-$G$3)*BO271*CQ271,IF(AND(360-BH271&gt;=0,360-BH271&lt;(EOMONTH($G$3,0)+1-$G$3)),(CF271/(EOMONTH($G$3,0)-$G$3+1)*(360-BH271))*CQ271+(CF271/(EOMONTH($G$3,0)-$G$3+1)*((EOMONTH($G$3,0)-$G$3+1)-(360-BH271)))*VLOOKUP(O271,звания!$F$2:$H$62,2,FALSE)/100,((((VLOOKUP(O271,звания!$D$2:$E$62,2,FALSE))/(EOMONTH($G$3,0)+1-$G$3)*BO271*CQ271+(VLOOKUP(BS271,звания!$D$2:$E$62,2,FALSE))/(EOMONTH($G$3,0)+1-$G$3)*BU271*(VLOOKUP(BS271,звания!$F$2:$G$62,2,FALSE)*0.01)))/100*(100-CP271)+(IF(BT271=0,0,(VLOOKUP(BS271,звания!$D$2:$E$62,2,FALSE)/(EOMONTH($BN$3,0)+1-$BN$3)*BT271*(VLOOKUP(BS271,звания!$F$2:$G$62,2,FALSE)))*0.01-(VLOOKUP(O271,звания!$D$2:$E$62,2,FALSE)/(EOMONTH($BN$3,0)+1-$BN$3)*BT271*(VLOOKUP(O271,звания!$F$2:$G$62,2,FALSE)))*0.01)))))))</f>
        <v>0</v>
      </c>
      <c r="CS271" s="416">
        <f t="shared" si="361"/>
        <v>0</v>
      </c>
      <c r="CT271" s="403"/>
      <c r="CU271" s="403"/>
      <c r="CV271" s="403">
        <f t="shared" si="368"/>
        <v>0</v>
      </c>
      <c r="CW271" s="556">
        <f t="shared" si="372"/>
        <v>0</v>
      </c>
      <c r="CX271" s="403">
        <f t="shared" si="309"/>
        <v>0</v>
      </c>
      <c r="CY271" s="403"/>
      <c r="CZ271" s="404">
        <f t="shared" si="312"/>
        <v>0</v>
      </c>
      <c r="DA271" s="403"/>
      <c r="DB271" s="403"/>
      <c r="DC271" s="403"/>
      <c r="DD271" s="421">
        <f t="shared" si="296"/>
        <v>0</v>
      </c>
      <c r="DE271" s="421">
        <f t="shared" si="373"/>
        <v>0</v>
      </c>
      <c r="DF271" s="403">
        <f t="shared" si="362"/>
        <v>0</v>
      </c>
      <c r="DG271" s="421">
        <f t="shared" si="320"/>
        <v>0</v>
      </c>
      <c r="DH271" s="421">
        <f t="shared" si="321"/>
        <v>0</v>
      </c>
      <c r="DI271" s="421"/>
      <c r="DJ271" s="422" t="str">
        <f t="shared" si="351"/>
        <v xml:space="preserve">    </v>
      </c>
      <c r="DK271" s="452"/>
      <c r="DL271" s="423"/>
      <c r="DM271" s="423"/>
      <c r="DN271" s="423"/>
      <c r="DO271" s="909"/>
      <c r="DP271" s="123"/>
      <c r="DQ271" s="824"/>
      <c r="DR271" s="818"/>
      <c r="DS271" s="819"/>
      <c r="DT271" s="820"/>
      <c r="DU271" s="124"/>
      <c r="DV271" s="122"/>
      <c r="DX271" s="84"/>
      <c r="DY271" s="84"/>
      <c r="DZ271" s="105"/>
      <c r="EH271" s="543">
        <f t="shared" si="369"/>
        <v>0</v>
      </c>
      <c r="EI271" s="404">
        <f t="shared" si="370"/>
        <v>0</v>
      </c>
      <c r="EJ271" s="29">
        <f t="shared" si="371"/>
        <v>0</v>
      </c>
      <c r="EK271" s="50"/>
      <c r="EL271" s="29"/>
      <c r="EM271" s="50"/>
      <c r="EN271" s="50"/>
      <c r="EO271" s="50"/>
      <c r="EP271" s="29"/>
    </row>
    <row r="272" spans="1:146" ht="17.45" hidden="1" customHeight="1">
      <c r="A272" s="446">
        <v>266</v>
      </c>
      <c r="B272" s="403"/>
      <c r="C272" s="403"/>
      <c r="D272" s="405">
        <f>DK272</f>
        <v>0</v>
      </c>
      <c r="E272" s="416"/>
      <c r="F272" s="417"/>
      <c r="G272" s="406" t="str">
        <f t="shared" si="374"/>
        <v>0.0.0</v>
      </c>
      <c r="H272" s="407" t="str">
        <f t="shared" si="376"/>
        <v>0.0.0</v>
      </c>
      <c r="I272" s="407" t="str">
        <f t="shared" si="375"/>
        <v>0.0.0</v>
      </c>
      <c r="J272" s="407" t="str">
        <f t="shared" si="352"/>
        <v>0.0.0</v>
      </c>
      <c r="K272" s="407" t="str">
        <f t="shared" si="353"/>
        <v>0.0.0</v>
      </c>
      <c r="L272" s="407" t="str">
        <f t="shared" si="354"/>
        <v>0.0.0</v>
      </c>
      <c r="M272" s="407" t="str">
        <f t="shared" si="355"/>
        <v>0.0.0</v>
      </c>
      <c r="N272" s="408" t="str">
        <f t="shared" si="377"/>
        <v>0.0.0</v>
      </c>
      <c r="O272" s="418"/>
      <c r="P272" s="417"/>
      <c r="Q272" s="417"/>
      <c r="R272" s="417"/>
      <c r="S272" s="417"/>
      <c r="T272" s="417"/>
      <c r="U272" s="417"/>
      <c r="V272" s="714"/>
      <c r="W272" s="714"/>
      <c r="X272" s="417"/>
      <c r="Y272" s="417"/>
      <c r="Z272" s="714"/>
      <c r="AA272" s="714"/>
      <c r="AB272" s="417"/>
      <c r="AC272" s="417"/>
      <c r="AD272" s="714"/>
      <c r="AE272" s="714"/>
      <c r="AF272" s="417"/>
      <c r="AG272" s="417"/>
      <c r="AH272" s="714"/>
      <c r="AI272" s="714"/>
      <c r="AJ272" s="417"/>
      <c r="AK272" s="417"/>
      <c r="AL272" s="714"/>
      <c r="AM272" s="714"/>
      <c r="AN272" s="417"/>
      <c r="AO272" s="417"/>
      <c r="AP272" s="714"/>
      <c r="AQ272" s="714"/>
      <c r="AR272" s="417"/>
      <c r="AS272" s="417"/>
      <c r="AT272" s="714"/>
      <c r="AU272" s="714"/>
      <c r="AV272" s="417"/>
      <c r="AW272" s="417"/>
      <c r="AX272" s="716"/>
      <c r="AY272" s="716"/>
      <c r="AZ272" s="635"/>
      <c r="BA272" s="635"/>
      <c r="BB272" s="716"/>
      <c r="BC272" s="716"/>
      <c r="BD272" s="635"/>
      <c r="BE272" s="635"/>
      <c r="BF272" s="717"/>
      <c r="BG272" s="717"/>
      <c r="BH272" s="432">
        <f t="shared" si="310"/>
        <v>0</v>
      </c>
      <c r="BI272" s="432">
        <f t="shared" si="356"/>
        <v>0</v>
      </c>
      <c r="BJ272" s="432">
        <f t="shared" si="357"/>
        <v>0</v>
      </c>
      <c r="BK272" s="432">
        <f t="shared" si="358"/>
        <v>0</v>
      </c>
      <c r="BL272" s="432">
        <f t="shared" si="359"/>
        <v>0</v>
      </c>
      <c r="BM272" s="436">
        <f t="shared" si="349"/>
        <v>0</v>
      </c>
      <c r="BN272" s="462">
        <v>0.65</v>
      </c>
      <c r="BO272" s="427">
        <f t="shared" si="311"/>
        <v>0</v>
      </c>
      <c r="BP272" s="419"/>
      <c r="BQ272" s="700"/>
      <c r="BR272" s="419"/>
      <c r="BS272" s="700"/>
      <c r="BT272" s="700"/>
      <c r="BU272" s="700"/>
      <c r="BV272" s="427">
        <f t="shared" si="346"/>
        <v>0</v>
      </c>
      <c r="BW272" s="419"/>
      <c r="BX272" s="781"/>
      <c r="BY272" s="700"/>
      <c r="BZ272" s="432"/>
      <c r="CA272" s="700"/>
      <c r="CB272" s="432"/>
      <c r="CC272" s="700"/>
      <c r="CD272" s="432"/>
      <c r="CE272" s="404">
        <f>IF(OR(C272=0,CD272="Д"),0,IF(AND(C272&gt;0,E272=0),VLOOKUP(C272,звания!A:B,2,FALSE)/((EOMONTH($G$3,0)+1)-$G$3)*BO272+VLOOKUP(C272,звания!A:B,2,FALSE)/((EOMONTH($G$3,0)+1)-$G$3)*BR272+VLOOKUP(C272,звания!A:B,2,FALSE)/((EOMONTH($G$3,0)+1)-$G$3)*BU272,IF(AND(C272&gt;0,E272&gt;0,F272&gt;=$G$3,BO272=(EOMONTH($G$3,0)+1)-$G$3),(VLOOKUP(E272,звания!A:B,2,FALSE)/(EOMONTH($G$3,0)-$G$3+1))*(F272-$G$3)+(VLOOKUP(C272,звания!A:B,2,FALSE)/(EOMONTH($G$3,0)-$G$3+1))*((EOMONTH($G$3,0)-$G$3+1)-(F272-$G$3)),IF(AND(C272&gt;0,E272&gt;0,F272&gt;$G$3,BO272&lt;(EOMONTH($G$3,0)+1)-$G$3,BO272&lt;&gt;0),VLOOKUP(E272,звания!A:B,2,FALSE)/((EOMONTH($G$3,0)+1)-$G$3)*((F272-$G$3)-(((EOMONTH($G$3,0)+1)-$G$3)-BO272-BU272-BR272))+VLOOKUP(C272,звания!A:B,2,FALSE)/((EOMONTH($G$3,0)+1)-$G$3)*(((EOMONTH($G$3,0)+1)-F272)),IF(F272&lt;$G$3,(VLOOKUP(C272,звания!A:B,2,FALSE)-VLOOKUP(E272,звания!A:B,2,FALSE))/((EOMONTH($BN$3,0)+1)-$BN$3)*(EOMONTH($BN$3,0)+1-F272)+VLOOKUP(C272,звания!A:B,2,FALSE)/((EOMONTH($G$3,0)+1)-$G$3)*BO272+VLOOKUP(C272,звания!A:B,2,FALSE)/((EOMONTH($G$3,0)+1)-$G$3)*BU272+VLOOKUP(C272,звания!A:B,2,FALSE)/((EOMONTH($G$3,0)+1)-$G$3)*BR272,0)))))</f>
        <v>0</v>
      </c>
      <c r="CF272" s="404">
        <f>IF(OR(CD272="Д",C272=0),0,IF(B272="Виключений зі списків",IF(BS272=0,(VLOOKUP(O272,звания!$D$2:$E$62,2,FALSE))/(EOMONTH($B$3,0)+1-$B$3)*BO272+(VLOOKUP(BQ272,звания!$D$2:$E$62,2,FALSE))/(EOMONTH($B$3,0)+1-$B$3)*BR272,(((VLOOKUP(O272,звания!$D$2:$E$62,2,FALSE))/(EOMONTH($B$3,0)+1-$B$3))*BO272)+(VLOOKUP(BQ272,звания!$D$2:$E$62,2,FALSE))/(EOMONTH($B$3,0)+1-$B$3)*BR272+(VLOOKUP(BS272,звания!$D$2:$E$62,2,FALSE))/(EOMONTH($B$3,0)+1-$B$3)*BU272),IF(BS272=0,(VLOOKUP(O272,звания!$D$2:$E$62,2,FALSE))/(EOMONTH($G$3,0)+1-$G$3)*BO272+(VLOOKUP(BQ272,звания!$D$2:$E$62,2,FALSE))/(EOMONTH($G$3,0)+1-$G$3)*BR272,(((VLOOKUP(O272,звания!$D$2:$E$62,2,FALSE))/(EOMONTH($G$3,0)+1-$G$3))*BO272)+(VLOOKUP(BQ272,звания!$D$2:$E$62,2,FALSE))/(EOMONTH($G$3,0)+1-$G$3)*BR272+(VLOOKUP(BS272,звания!$D$2:$E$62,2,FALSE))/(EOMONTH($G$3,0)+1-$G$3)*BU272+IF(BT272=0,0,(VLOOKUP(BS272,звания!$D$2:$E$62,2,FALSE))/(EOMONTH($BN$3,0)+1-$BN$3)*BT272-(VLOOKUP(O272,звания!$D$2:$E$62,2,FALSE))/(EOMONTH($BN$3,0)+1-$BN$3)*BT272))))</f>
        <v>0</v>
      </c>
      <c r="CG272" s="404">
        <f t="shared" si="350"/>
        <v>0</v>
      </c>
      <c r="CH272" s="404">
        <f>IF(BW272=0,CF272*BX272%,IF(BW272&gt;0,((VLOOKUP(O272,звания!$D$2:$E$62,2,FALSE)/(EOMONTH($G$3,0)+1-$G$3)*BW272)*BX272%)))</f>
        <v>0</v>
      </c>
      <c r="CI272" s="404">
        <f>IF(BY272=0,CF272*BZ272%,IF(BY272&gt;0,(VLOOKUP(O272,звания!$D$2:$E$62,2,FALSE)/(EOMONTH($G$3,0)+1-$G$3)*BO272)*BZ272%)+(VLOOKUP(BS272,звания!$D$2:$E$62,2,FALSE)/(EOMONTH($G$3,0)+1-$G$3)*BU272)*BZ272%)</f>
        <v>0</v>
      </c>
      <c r="CJ272" s="404">
        <f>IF(CA272=0,CF272*CB272%,IF(CA272&gt;0,(VLOOKUP(O272,звания!$D$2:$E$62,2,FALSE)/(EOMONTH($G$3,0)+1-$G$3)*BO272)*CB272%)+(VLOOKUP(BS272,звания!$D$2:$E$62,2,FALSE)/(EOMONTH($G$3,0)+1-$G$3)*BU272)*CB272%)</f>
        <v>0</v>
      </c>
      <c r="CK272" s="404">
        <f>IF(CD272="Д",0,IF(CC272=0,CF272*CD272%,IF(CC272&gt;0,(VLOOKUP(O272,звания!$D$2:$E$62,2,FALSE)/(EOMONTH($G$3,0)+1-$G$3)*BO272)*CD272%)+(VLOOKUP(BS272,звания!$D$2:$E$62,2,FALSE)/(EOMONTH($G$3,0)+1-$G$3)*BU272)*CD272%))</f>
        <v>0</v>
      </c>
      <c r="CL272" s="404">
        <f>IF(BR272&gt;0,((VLOOKUP(C272,звания!$A$2:$B$62,2,FALSE)/(EOMONTH($G$3,0)+1-$G$3)*BO272+VLOOKUP(O272,звания!$D$2:$E$62,2,FALSE)/(EOMONTH($G$3,0)+1-$G$3)*BO272+(VLOOKUP(C272,звания!$A$2:$B$62,2,FALSE)/(EOMONTH($G$3,0)+1-$G$3)*BO272+VLOOKUP(O272,звания!$D$2:$E$62,2,FALSE)/(EOMONTH($G$3,0)+1-$G$3)*BO272)*BV272%)*BN272)+(VLOOKUP(C272,звания!$A$2:$B$62,2,FALSE)/(EOMONTH($G$3,0)+1-$G$3)*BU272+VLOOKUP(BS272,звания!$D$2:$E$62,2,FALSE)/(EOMONTH($G$3,0)+1-$G$3)*BU272+(VLOOKUP(C272,звания!$A$2:$B$62,2,FALSE)/(EOMONTH($G$3,0)+1-$G$3)*BU272+VLOOKUP(BS272,звания!$D$2:$E$62,2,FALSE)/(EOMONTH($G$3,0)+1-$G$3)*BU272)*BV272%)*BN272,(CE272+CF272+CG272)*BN272)</f>
        <v>0</v>
      </c>
      <c r="CM272" s="404"/>
      <c r="CN272" s="404"/>
      <c r="CO272" s="432">
        <f t="shared" si="367"/>
        <v>0</v>
      </c>
      <c r="CP272" s="638"/>
      <c r="CQ272" s="637">
        <f>IF(CF272=0,0,IF((SUM(BH272:BM272)&gt;360),(VLOOKUP(O272,звания!$F$2:$G$62,2,FALSE))/100,VLOOKUP(O272,звания!$F$2:$H$62,3,FALSE)/100))</f>
        <v>0</v>
      </c>
      <c r="CR272" s="617">
        <f>IF(B272="Виключений зі списків",IF(AND(BU272=0,360-BH272&lt;0),(VLOOKUP(O272,звания!$D$2:$E$62,2,FALSE))/(EOMONTH($B$3,0)+1-$B$3)*BO272*CQ272,IF(AND(360-BH272&gt;=0,360-BH272&lt;(EOMONTH($B$3,0)+1-$B$3)),(CF272/(EOMONTH($B$3,0)-$B$3+1)*(360-BH272))*CQ272+(CF272/(EOMONTH($B$3,0)-$B$3+1)*((EOMONTH($B$3,0)-$B$3+1)-(360-BH272)))*VLOOKUP(O272,звания!$F$2:$H$62,2,FALSE)/100,((((VLOOKUP(O272,звания!$D$2:$E$62,2,FALSE))/(EOMONTH($B$3,0)+1-$B$3)*BO272*CQ272+(VLOOKUP(BS272,звания!$D$2:$E$62,2,FALSE))/(EOMONTH($B$3,0)+1-$B$3)*BU272*(VLOOKUP(BS272,звания!$F$2:$G$62,2,FALSE)*0.01)+(IF(BT272=0,0,(VLOOKUP(BS272,звания!$D$2:$E$62,2,FALSE)/(EOMONTH($G$3,0)+1-$G$3)*BT272*(VLOOKUP(BS272,звания!$F$2:$G$62,2,FALSE)))*0.01-(VLOOKUP(O272,звания!$D$2:$E$62,2,FALSE)/(EOMONTH($G$3,0)+1-$G$3)*BT272*(VLOOKUP(O272,звания!$F$2:$G$62,2,FALSE)))*0.01)))))/100*(100-CP272))),(IF(AND(BU272=0,360-BH272&lt;0,CP272=0),(VLOOKUP(O272,звания!$D$2:$E$62,2,FALSE))/(EOMONTH($G$3,0)+1-$G$3)*BO272*CQ272,IF(AND(360-BH272&gt;=0,360-BH272&lt;(EOMONTH($G$3,0)+1-$G$3)),(CF272/(EOMONTH($G$3,0)-$G$3+1)*(360-BH272))*CQ272+(CF272/(EOMONTH($G$3,0)-$G$3+1)*((EOMONTH($G$3,0)-$G$3+1)-(360-BH272)))*VLOOKUP(O272,звания!$F$2:$H$62,2,FALSE)/100,((((VLOOKUP(O272,звания!$D$2:$E$62,2,FALSE))/(EOMONTH($G$3,0)+1-$G$3)*BO272*CQ272+(VLOOKUP(BS272,звания!$D$2:$E$62,2,FALSE))/(EOMONTH($G$3,0)+1-$G$3)*BU272*(VLOOKUP(BS272,звания!$F$2:$G$62,2,FALSE)*0.01)))/100*(100-CP272)+(IF(BT272=0,0,(VLOOKUP(BS272,звания!$D$2:$E$62,2,FALSE)/(EOMONTH($BN$3,0)+1-$BN$3)*BT272*(VLOOKUP(BS272,звания!$F$2:$G$62,2,FALSE)))*0.01-(VLOOKUP(O272,звания!$D$2:$E$62,2,FALSE)/(EOMONTH($BN$3,0)+1-$BN$3)*BT272*(VLOOKUP(O272,звания!$F$2:$G$62,2,FALSE)))*0.01)))))))</f>
        <v>0</v>
      </c>
      <c r="CS272" s="416">
        <f>SUM(CE272:CM272,CR272)</f>
        <v>0</v>
      </c>
      <c r="CT272" s="403"/>
      <c r="CU272" s="403"/>
      <c r="CV272" s="403">
        <f t="shared" si="368"/>
        <v>0</v>
      </c>
      <c r="CW272" s="556">
        <f>CN272+SUM(CS272:CV272)</f>
        <v>0</v>
      </c>
      <c r="CX272" s="403">
        <f t="shared" si="309"/>
        <v>0</v>
      </c>
      <c r="CY272" s="403"/>
      <c r="CZ272" s="404">
        <f t="shared" si="312"/>
        <v>0</v>
      </c>
      <c r="DA272" s="403"/>
      <c r="DB272" s="403"/>
      <c r="DC272" s="403"/>
      <c r="DD272" s="421">
        <f t="shared" si="296"/>
        <v>0</v>
      </c>
      <c r="DE272" s="421">
        <f t="shared" si="373"/>
        <v>0</v>
      </c>
      <c r="DF272" s="403">
        <f>CX272</f>
        <v>0</v>
      </c>
      <c r="DG272" s="421">
        <f t="shared" si="320"/>
        <v>0</v>
      </c>
      <c r="DH272" s="421">
        <f t="shared" si="321"/>
        <v>0</v>
      </c>
      <c r="DI272" s="421"/>
      <c r="DJ272" s="422" t="str">
        <f t="shared" si="351"/>
        <v xml:space="preserve">    </v>
      </c>
      <c r="DK272" s="452"/>
      <c r="DL272" s="425"/>
      <c r="DM272" s="425"/>
      <c r="DN272" s="425"/>
      <c r="DO272" s="909"/>
      <c r="DP272" s="123"/>
      <c r="DQ272" s="817"/>
      <c r="DR272" s="818"/>
      <c r="DS272" s="819"/>
      <c r="DT272" s="820"/>
      <c r="DU272" s="400"/>
      <c r="DV272" s="110"/>
      <c r="DZ272" s="105"/>
      <c r="EG272" s="19"/>
      <c r="EH272" s="543">
        <f t="shared" si="369"/>
        <v>0</v>
      </c>
      <c r="EI272" s="404">
        <f t="shared" si="370"/>
        <v>0</v>
      </c>
      <c r="EJ272" s="29">
        <f t="shared" si="371"/>
        <v>0</v>
      </c>
      <c r="EK272" s="50"/>
      <c r="EL272" s="29"/>
      <c r="EM272" s="50"/>
      <c r="EN272" s="50"/>
      <c r="EO272" s="50"/>
      <c r="EP272" s="29"/>
    </row>
    <row r="273" spans="1:146" ht="17.45" hidden="1" customHeight="1">
      <c r="A273" s="402">
        <v>267</v>
      </c>
      <c r="B273" s="403"/>
      <c r="C273" s="403"/>
      <c r="D273" s="403">
        <f>DK273</f>
        <v>0</v>
      </c>
      <c r="E273" s="416"/>
      <c r="F273" s="417"/>
      <c r="G273" s="406" t="str">
        <f t="shared" si="374"/>
        <v>0.0.0</v>
      </c>
      <c r="H273" s="407" t="str">
        <f>CONCATENATE(INT((BH273)/360),".",INT(MOD((BH273),360)/30),".",MOD(MOD((BH273),360),30))</f>
        <v>0.0.0</v>
      </c>
      <c r="I273" s="407" t="str">
        <f t="shared" si="375"/>
        <v>0.0.0</v>
      </c>
      <c r="J273" s="407" t="str">
        <f t="shared" si="352"/>
        <v>0.0.0</v>
      </c>
      <c r="K273" s="407" t="str">
        <f t="shared" si="353"/>
        <v>0.0.0</v>
      </c>
      <c r="L273" s="407" t="str">
        <f t="shared" si="354"/>
        <v>0.0.0</v>
      </c>
      <c r="M273" s="407" t="str">
        <f t="shared" si="355"/>
        <v>0.0.0</v>
      </c>
      <c r="N273" s="408" t="str">
        <f t="shared" si="377"/>
        <v>0.0.0</v>
      </c>
      <c r="O273" s="418"/>
      <c r="P273" s="417"/>
      <c r="Q273" s="417"/>
      <c r="R273" s="417"/>
      <c r="S273" s="417"/>
      <c r="T273" s="417"/>
      <c r="U273" s="417"/>
      <c r="V273" s="714"/>
      <c r="W273" s="714"/>
      <c r="X273" s="417"/>
      <c r="Y273" s="417"/>
      <c r="Z273" s="714"/>
      <c r="AA273" s="714"/>
      <c r="AB273" s="417"/>
      <c r="AC273" s="417"/>
      <c r="AD273" s="714"/>
      <c r="AE273" s="714"/>
      <c r="AF273" s="417"/>
      <c r="AG273" s="417"/>
      <c r="AH273" s="714"/>
      <c r="AI273" s="714"/>
      <c r="AJ273" s="417"/>
      <c r="AK273" s="417"/>
      <c r="AL273" s="714"/>
      <c r="AM273" s="714"/>
      <c r="AN273" s="417"/>
      <c r="AO273" s="417"/>
      <c r="AP273" s="714"/>
      <c r="AQ273" s="714"/>
      <c r="AR273" s="417"/>
      <c r="AS273" s="417"/>
      <c r="AT273" s="714"/>
      <c r="AU273" s="714"/>
      <c r="AV273" s="417"/>
      <c r="AW273" s="417"/>
      <c r="AX273" s="716"/>
      <c r="AY273" s="716"/>
      <c r="AZ273" s="635"/>
      <c r="BA273" s="635"/>
      <c r="BB273" s="716"/>
      <c r="BC273" s="716"/>
      <c r="BD273" s="635"/>
      <c r="BE273" s="635"/>
      <c r="BF273" s="717"/>
      <c r="BG273" s="717"/>
      <c r="BH273" s="432">
        <f t="shared" si="310"/>
        <v>0</v>
      </c>
      <c r="BI273" s="432">
        <f t="shared" si="356"/>
        <v>0</v>
      </c>
      <c r="BJ273" s="432">
        <f t="shared" si="357"/>
        <v>0</v>
      </c>
      <c r="BK273" s="432">
        <f t="shared" si="358"/>
        <v>0</v>
      </c>
      <c r="BL273" s="432">
        <f t="shared" si="359"/>
        <v>0</v>
      </c>
      <c r="BM273" s="436">
        <f t="shared" si="349"/>
        <v>0</v>
      </c>
      <c r="BN273" s="462">
        <v>0.65</v>
      </c>
      <c r="BO273" s="427">
        <f t="shared" si="311"/>
        <v>0</v>
      </c>
      <c r="BP273" s="419"/>
      <c r="BQ273" s="700"/>
      <c r="BR273" s="419"/>
      <c r="BS273" s="700"/>
      <c r="BT273" s="700"/>
      <c r="BU273" s="700"/>
      <c r="BV273" s="427">
        <f t="shared" si="346"/>
        <v>0</v>
      </c>
      <c r="BW273" s="419"/>
      <c r="BX273" s="782"/>
      <c r="BY273" s="419"/>
      <c r="BZ273" s="432"/>
      <c r="CA273" s="419"/>
      <c r="CB273" s="427"/>
      <c r="CC273" s="419"/>
      <c r="CD273" s="427"/>
      <c r="CE273" s="404">
        <f>IF(OR(C273=0,CD273="Д"),0,IF(AND(C273&gt;0,E273=0),VLOOKUP(C273,звания!A:B,2,FALSE)/((EOMONTH($G$3,0)+1)-$G$3)*BO273+VLOOKUP(C273,звания!A:B,2,FALSE)/((EOMONTH($G$3,0)+1)-$G$3)*BR273+VLOOKUP(C273,звания!A:B,2,FALSE)/((EOMONTH($G$3,0)+1)-$G$3)*BU273,IF(AND(C273&gt;0,E273&gt;0,F273&gt;=$G$3,BO273=(EOMONTH($G$3,0)+1)-$G$3),(VLOOKUP(E273,звания!A:B,2,FALSE)/(EOMONTH($G$3,0)-$G$3+1))*(F273-$G$3)+(VLOOKUP(C273,звания!A:B,2,FALSE)/(EOMONTH($G$3,0)-$G$3+1))*((EOMONTH($G$3,0)-$G$3+1)-(F273-$G$3)),IF(AND(C273&gt;0,E273&gt;0,F273&gt;$G$3,BO273&lt;(EOMONTH($G$3,0)+1)-$G$3,BO273&lt;&gt;0),VLOOKUP(E273,звания!A:B,2,FALSE)/((EOMONTH($G$3,0)+1)-$G$3)*((F273-$G$3)-(((EOMONTH($G$3,0)+1)-$G$3)-BO273-BU273-BR273))+VLOOKUP(C273,звания!A:B,2,FALSE)/((EOMONTH($G$3,0)+1)-$G$3)*(((EOMONTH($G$3,0)+1)-F273)),IF(F273&lt;$G$3,(VLOOKUP(C273,звания!A:B,2,FALSE)-VLOOKUP(E273,звания!A:B,2,FALSE))/((EOMONTH($BN$3,0)+1)-$BN$3)*(EOMONTH($BN$3,0)+1-F273)+VLOOKUP(C273,звания!A:B,2,FALSE)/((EOMONTH($G$3,0)+1)-$G$3)*BO273+VLOOKUP(C273,звания!A:B,2,FALSE)/((EOMONTH($G$3,0)+1)-$G$3)*BU273+VLOOKUP(C273,звания!A:B,2,FALSE)/((EOMONTH($G$3,0)+1)-$G$3)*BR273,0)))))</f>
        <v>0</v>
      </c>
      <c r="CF273" s="404">
        <f>IF(OR(CD273="Д",C273=0),0,IF(B273="Виключений зі списків",IF(BS273=0,(VLOOKUP(O273,звания!$D$2:$E$62,2,FALSE))/(EOMONTH($B$3,0)+1-$B$3)*BO273+(VLOOKUP(BQ273,звания!$D$2:$E$62,2,FALSE))/(EOMONTH($B$3,0)+1-$B$3)*BR273,(((VLOOKUP(O273,звания!$D$2:$E$62,2,FALSE))/(EOMONTH($B$3,0)+1-$B$3))*BO273)+(VLOOKUP(BQ273,звания!$D$2:$E$62,2,FALSE))/(EOMONTH($B$3,0)+1-$B$3)*BR273+(VLOOKUP(BS273,звания!$D$2:$E$62,2,FALSE))/(EOMONTH($B$3,0)+1-$B$3)*BU273),IF(BS273=0,(VLOOKUP(O273,звания!$D$2:$E$62,2,FALSE))/(EOMONTH($G$3,0)+1-$G$3)*BO273+(VLOOKUP(BQ273,звания!$D$2:$E$62,2,FALSE))/(EOMONTH($G$3,0)+1-$G$3)*BR273,(((VLOOKUP(O273,звания!$D$2:$E$62,2,FALSE))/(EOMONTH($G$3,0)+1-$G$3))*BO273)+(VLOOKUP(BQ273,звания!$D$2:$E$62,2,FALSE))/(EOMONTH($G$3,0)+1-$G$3)*BR273+(VLOOKUP(BS273,звания!$D$2:$E$62,2,FALSE))/(EOMONTH($G$3,0)+1-$G$3)*BU273+IF(BT273=0,0,(VLOOKUP(BS273,звания!$D$2:$E$62,2,FALSE))/(EOMONTH($BN$3,0)+1-$BN$3)*BT273-(VLOOKUP(O273,звания!$D$2:$E$62,2,FALSE))/(EOMONTH($BN$3,0)+1-$BN$3)*BT273))))</f>
        <v>0</v>
      </c>
      <c r="CG273" s="404">
        <f>IF(AND(SUM(BH273:BM273)&lt;360,((EOMONTH($G$3,0)-$G$3+1+(SUM(BH273:BM273)))&gt;0),SUM(BH273:BM273)+EOMONTH($G$3,0)-$G$3+1&lt;360),(CE273+CF273)*BV273%,IF(SUM(BH273:BM273)+EOMONTH($G$3,0)-$G$3+1&lt;=1800,((CE273+CF273)/(EOMONTH($G$3,0)-$G$3+1))*(360-SUM(BH273:BM273))*BV273%+(((CE273+CF273)/(EOMONTH($G$3,0)-$G$3+1))*((EOMONTH($G$3,0)-$G$3+1)-(360-SUM(BH273:BM273))))*25%,IF(AND(SUM(BH273:BM273)&lt;1800,((EOMONTH($G$3,0)-$G$3+1+SUM(BH273:BM273))&gt;=360),SUM(BH273:BM273)+EOMONTH($G$3,0)-$G$3+1&lt;1800),(CE273+CF273)*BV273%,IF(SUM(BH273:BM273)+EOMONTH($G$3,0)-$G$3+1&lt;=3600,((CE273+CF273)/(EOMONTH($G$3,0)-$G$3+1))*(1800-SUM(BH273:BM273))*BV273%+(((CE273+CF273)/(EOMONTH($G$3,0)-$G$3+1))*((EOMONTH($G$3,0)-$G$3+1)-(1800-SUM(BH273:BM273)))*30%),IF(AND(SUM(BH273:BM273)&lt;3600,((EOMONTH($G$3,0)-$G$3+1+SUM(BH273:BM273))&gt;=1800),SUM(BH273:BM273)+EOMONTH($G$3,0)-$G$3+1&lt;3600),(CE273+CF273)*BV273%,IF(SUM(BH273:BM273)+EOMONTH($G$3,0)-$G$3+1&lt;=5400,((CE273+CF273)/(EOMONTH($G$3,0)-$G$3+1))*(3600-SUM(BH273:BM273))*BV273%+(((CE273+CF273)/(EOMONTH($G$3,0)-$G$3+1))*((EOMONTH($G$3,0)-$G$3+1)-(3600-SUM(BH273:BM273))))*35%,IF(AND(SUM(BH273:BM273)&lt;5400,((EOMONTH($G$3,0)-$G$3+1+SUM(BH273:BM273))&gt;=3600),SUM(BH273:BM273)+EOMONTH($G$3,0)-$G$3+1&lt;5400),(CE273+CF273)*BV273%,IF(SUM(BH273:BM273)+EOMONTH($G$3,0)-$G$3+1&lt;=7200,((CE273+CF273)/(EOMONTH($G$3,0)-$G$3+1))*(5400-SUM(BH273:BM273))*BV273%+(((CE273+CF273)/(EOMONTH($G$3,0)-$G$3+1))*((EOMONTH($G$3,0)-$G$3+1)-(5400-SUM(BH273:BM273))))*40%,IF(AND(SUM(BH273:BM273)&lt;7200,((EOMONTH($G$3,0)-$G$3+1+SUM(BH273:BM273))&gt;=5400),SUM(BH273:BM273)+EOMONTH($G$3,0)-$G$3+1&lt;7200),(CE273+CF273)*BV273%,IF(SUM(BH273:BM273)+EOMONTH($G$3,0)-$G$3+1&lt;=9000,((CE273+CF273)/(EOMONTH($G$3,0)-$G$3+1))*(7200-SUM(BH273:BM273))*BV273%+(((CE273+CF273)/(EOMONTH($G$3,0)-$G$3+1))*((EOMONTH($G$3,0)-$G$3+1)-(7200-SUM(BH273:BM273))))*45%,IF(SUM(BH273:BM273)+EOMONTH($G$3,0)-$G$3+1&gt;=9000,((CE273+CF273)/(EOMONTH($G$3,0)-$G$3+1))*(9000-SUM(BH273:BM273))*BV273%+(((CE273+CF273)/(EOMONTH($G$3,0)-$G$3+1))*((EOMONTH($G$3,0)-$G$3+1)-(9000-SUM(BH273:BM273))))*50%,0)))))))))))</f>
        <v>0</v>
      </c>
      <c r="CH273" s="404">
        <f>IF(BW273=0,CF273*BX273%,IF(BW273&gt;0,((VLOOKUP(O273,звания!$D$2:$E$62,2,FALSE)/(EOMONTH($G$3,0)+1-$G$3)*BW273)*BX273%)))</f>
        <v>0</v>
      </c>
      <c r="CI273" s="404">
        <f>IF(BY273=0,CF273*BZ273%,IF(BY273&gt;0,(VLOOKUP(O273,звания!$D$2:$E$62,2,FALSE)/(EOMONTH($G$3,0)+1-$G$3)*BO273)*BZ273%)+(VLOOKUP(BS273,звания!$D$2:$E$62,2,FALSE)/(EOMONTH($G$3,0)+1-$G$3)*BU273)*BZ273%)</f>
        <v>0</v>
      </c>
      <c r="CJ273" s="404">
        <f>IF(CA273=0,CF273*CB273%,IF(CA273&gt;0,(VLOOKUP(O273,звания!$D$2:$E$62,2,FALSE)/(EOMONTH($G$3,0)+1-$G$3)*BO273)*CB273%)+(VLOOKUP(BS273,звания!$D$2:$E$62,2,FALSE)/(EOMONTH($G$3,0)+1-$G$3)*BU273)*CB273%)</f>
        <v>0</v>
      </c>
      <c r="CK273" s="404">
        <f>IF(CD273="Д",0,IF(CC273=0,CF273*CD273%,IF(CC273&gt;0,(VLOOKUP(O273,звания!$D$2:$E$62,2,FALSE)/(EOMONTH($G$3,0)+1-$G$3)*BO273)*CD273%)+(VLOOKUP(BS273,звания!$D$2:$E$62,2,FALSE)/(EOMONTH($G$3,0)+1-$G$3)*BU273)*CD273%))</f>
        <v>0</v>
      </c>
      <c r="CL273" s="404">
        <f>IF(BR273&gt;0,((VLOOKUP(C273,звания!$A$2:$B$62,2,FALSE)/(EOMONTH($G$3,0)+1-$G$3)*BO273+VLOOKUP(O273,звания!$D$2:$E$62,2,FALSE)/(EOMONTH($G$3,0)+1-$G$3)*BO273+(VLOOKUP(C273,звания!$A$2:$B$62,2,FALSE)/(EOMONTH($G$3,0)+1-$G$3)*BO273+VLOOKUP(O273,звания!$D$2:$E$62,2,FALSE)/(EOMONTH($G$3,0)+1-$G$3)*BO273)*BV273%)*BN273)+(VLOOKUP(C273,звания!$A$2:$B$62,2,FALSE)/(EOMONTH($G$3,0)+1-$G$3)*BU273+VLOOKUP(BS273,звания!$D$2:$E$62,2,FALSE)/(EOMONTH($G$3,0)+1-$G$3)*BU273+(VLOOKUP(C273,звания!$A$2:$B$62,2,FALSE)/(EOMONTH($G$3,0)+1-$G$3)*BU273+VLOOKUP(BS273,звания!$D$2:$E$62,2,FALSE)/(EOMONTH($G$3,0)+1-$G$3)*BU273)*BV273%)*BN273,(CE273+CF273+CG273)*BN273)</f>
        <v>0</v>
      </c>
      <c r="CM273" s="404"/>
      <c r="CN273" s="404"/>
      <c r="CO273" s="432">
        <f t="shared" si="367"/>
        <v>0</v>
      </c>
      <c r="CP273" s="638"/>
      <c r="CQ273" s="637">
        <f>IF(CF273=0,0,IF((SUM(BH273:BM273)&gt;360),(VLOOKUP(O273,звания!$F$2:$G$62,2,FALSE))/100,VLOOKUP(O273,звания!$F$2:$H$62,3,FALSE)/100))</f>
        <v>0</v>
      </c>
      <c r="CR273" s="617">
        <f>IF(B273="Виключений зі списків",IF(AND(BU273=0,360-BH273&lt;0),(VLOOKUP(O273,звания!$D$2:$E$62,2,FALSE))/(EOMONTH($B$3,0)+1-$B$3)*BO273*CQ273,IF(AND(360-BH273&gt;=0,360-BH273&lt;(EOMONTH($B$3,0)+1-$B$3)),(CF273/(EOMONTH($B$3,0)-$B$3+1)*(360-BH273))*CQ273+(CF273/(EOMONTH($B$3,0)-$B$3+1)*((EOMONTH($B$3,0)-$B$3+1)-(360-BH273)))*VLOOKUP(O273,звания!$F$2:$H$62,2,FALSE)/100,((((VLOOKUP(O273,звания!$D$2:$E$62,2,FALSE))/(EOMONTH($B$3,0)+1-$B$3)*BO273*CQ273+(VLOOKUP(BS273,звания!$D$2:$E$62,2,FALSE))/(EOMONTH($B$3,0)+1-$B$3)*BU273*(VLOOKUP(BS273,звания!$F$2:$G$62,2,FALSE)*0.01)+(IF(BT273=0,0,(VLOOKUP(BS273,звания!$D$2:$E$62,2,FALSE)/(EOMONTH($G$3,0)+1-$G$3)*BT273*(VLOOKUP(BS273,звания!$F$2:$G$62,2,FALSE)))*0.01-(VLOOKUP(O273,звания!$D$2:$E$62,2,FALSE)/(EOMONTH($G$3,0)+1-$G$3)*BT273*(VLOOKUP(O273,звания!$F$2:$G$62,2,FALSE)))*0.01)))))/100*(100-CP273))),(IF(AND(BU273=0,360-BH273&lt;0,CP273=0),(VLOOKUP(O273,звания!$D$2:$E$62,2,FALSE))/(EOMONTH($G$3,0)+1-$G$3)*BO273*CQ273,IF(AND(360-BH273&gt;=0,360-BH273&lt;(EOMONTH($G$3,0)+1-$G$3)),(CF273/(EOMONTH($G$3,0)-$G$3+1)*(360-BH273))*CQ273+(CF273/(EOMONTH($G$3,0)-$G$3+1)*((EOMONTH($G$3,0)-$G$3+1)-(360-BH273)))*VLOOKUP(O273,звания!$F$2:$H$62,2,FALSE)/100,((((VLOOKUP(O273,звания!$D$2:$E$62,2,FALSE))/(EOMONTH($G$3,0)+1-$G$3)*BO273*CQ273+(VLOOKUP(BS273,звания!$D$2:$E$62,2,FALSE))/(EOMONTH($G$3,0)+1-$G$3)*BU273*(VLOOKUP(BS273,звания!$F$2:$G$62,2,FALSE)*0.01)))/100*(100-CP273)+(IF(BT273=0,0,(VLOOKUP(BS273,звания!$D$2:$E$62,2,FALSE)/(EOMONTH($BN$3,0)+1-$BN$3)*BT273*(VLOOKUP(BS273,звания!$F$2:$G$62,2,FALSE)))*0.01-(VLOOKUP(O273,звания!$D$2:$E$62,2,FALSE)/(EOMONTH($BN$3,0)+1-$BN$3)*BT273*(VLOOKUP(O273,звания!$F$2:$G$62,2,FALSE)))*0.01)))))))</f>
        <v>0</v>
      </c>
      <c r="CS273" s="416">
        <f>SUM(CE273:CM273,CR273)</f>
        <v>0</v>
      </c>
      <c r="CT273" s="403"/>
      <c r="CU273" s="403"/>
      <c r="CV273" s="403">
        <f t="shared" si="368"/>
        <v>0</v>
      </c>
      <c r="CW273" s="556">
        <f>CN273+SUM(CS273:CV273)</f>
        <v>0</v>
      </c>
      <c r="CX273" s="403">
        <f t="shared" si="309"/>
        <v>0</v>
      </c>
      <c r="CY273" s="403"/>
      <c r="CZ273" s="404">
        <f t="shared" si="312"/>
        <v>0</v>
      </c>
      <c r="DA273" s="403"/>
      <c r="DB273" s="403"/>
      <c r="DC273" s="403"/>
      <c r="DD273" s="421">
        <f>CX273+CZ273+DA273+DB273+DC273</f>
        <v>0</v>
      </c>
      <c r="DE273" s="421">
        <f t="shared" si="373"/>
        <v>0</v>
      </c>
      <c r="DF273" s="403">
        <f>CX273</f>
        <v>0</v>
      </c>
      <c r="DG273" s="421">
        <f t="shared" si="320"/>
        <v>0</v>
      </c>
      <c r="DH273" s="421">
        <f t="shared" si="321"/>
        <v>0</v>
      </c>
      <c r="DI273" s="421"/>
      <c r="DJ273" s="422" t="str">
        <f t="shared" si="351"/>
        <v xml:space="preserve">    </v>
      </c>
      <c r="DK273" s="452"/>
      <c r="DL273" s="423"/>
      <c r="DM273" s="423"/>
      <c r="DN273" s="423"/>
      <c r="DO273" s="909"/>
      <c r="DP273" s="123"/>
      <c r="DQ273" s="817"/>
      <c r="DR273" s="818"/>
      <c r="DS273" s="819"/>
      <c r="DT273" s="820"/>
      <c r="DU273" s="124"/>
      <c r="DV273" s="122"/>
      <c r="DX273" s="84"/>
      <c r="DY273" s="84"/>
      <c r="DZ273" s="105"/>
      <c r="EH273" s="543">
        <f t="shared" si="369"/>
        <v>0</v>
      </c>
      <c r="EI273" s="404">
        <f t="shared" si="370"/>
        <v>0</v>
      </c>
      <c r="EJ273" s="29">
        <f t="shared" si="371"/>
        <v>0</v>
      </c>
      <c r="EK273" s="50"/>
      <c r="EL273" s="29"/>
      <c r="EM273" s="50"/>
      <c r="EN273" s="50"/>
      <c r="EO273" s="50"/>
      <c r="EP273" s="29"/>
    </row>
    <row r="274" spans="1:146" ht="17.45" hidden="1" customHeight="1">
      <c r="A274" s="446">
        <v>268</v>
      </c>
      <c r="B274" s="448"/>
      <c r="C274" s="403"/>
      <c r="D274" s="403">
        <f t="shared" si="360"/>
        <v>0</v>
      </c>
      <c r="E274" s="416"/>
      <c r="F274" s="417"/>
      <c r="G274" s="406" t="str">
        <f t="shared" si="374"/>
        <v>0.0.0</v>
      </c>
      <c r="H274" s="407" t="str">
        <f t="shared" si="376"/>
        <v>0.0.0</v>
      </c>
      <c r="I274" s="407" t="str">
        <f t="shared" si="375"/>
        <v>0.0.0</v>
      </c>
      <c r="J274" s="407" t="str">
        <f t="shared" si="352"/>
        <v>0.0.0</v>
      </c>
      <c r="K274" s="407" t="str">
        <f t="shared" si="353"/>
        <v>0.0.0</v>
      </c>
      <c r="L274" s="407" t="str">
        <f t="shared" si="354"/>
        <v>0.0.0</v>
      </c>
      <c r="M274" s="407" t="str">
        <f t="shared" si="355"/>
        <v>0.0.0</v>
      </c>
      <c r="N274" s="408" t="str">
        <f t="shared" si="377"/>
        <v>0.0.0</v>
      </c>
      <c r="O274" s="418"/>
      <c r="P274" s="417"/>
      <c r="Q274" s="417"/>
      <c r="R274" s="417"/>
      <c r="S274" s="417"/>
      <c r="T274" s="417"/>
      <c r="U274" s="417"/>
      <c r="V274" s="714"/>
      <c r="W274" s="714"/>
      <c r="X274" s="417"/>
      <c r="Y274" s="417"/>
      <c r="Z274" s="714"/>
      <c r="AA274" s="714"/>
      <c r="AB274" s="417"/>
      <c r="AC274" s="417"/>
      <c r="AD274" s="714"/>
      <c r="AE274" s="714"/>
      <c r="AF274" s="417"/>
      <c r="AG274" s="417"/>
      <c r="AH274" s="714"/>
      <c r="AI274" s="714"/>
      <c r="AJ274" s="417"/>
      <c r="AK274" s="417"/>
      <c r="AL274" s="714"/>
      <c r="AM274" s="714"/>
      <c r="AN274" s="417"/>
      <c r="AO274" s="417"/>
      <c r="AP274" s="714"/>
      <c r="AQ274" s="714"/>
      <c r="AR274" s="417"/>
      <c r="AS274" s="417"/>
      <c r="AT274" s="714"/>
      <c r="AU274" s="714"/>
      <c r="AV274" s="417"/>
      <c r="AW274" s="417"/>
      <c r="AX274" s="716"/>
      <c r="AY274" s="716"/>
      <c r="AZ274" s="635"/>
      <c r="BA274" s="635"/>
      <c r="BB274" s="716"/>
      <c r="BC274" s="716"/>
      <c r="BD274" s="635"/>
      <c r="BE274" s="635"/>
      <c r="BF274" s="717"/>
      <c r="BG274" s="717"/>
      <c r="BH274" s="432">
        <f t="shared" si="310"/>
        <v>0</v>
      </c>
      <c r="BI274" s="432">
        <f t="shared" si="356"/>
        <v>0</v>
      </c>
      <c r="BJ274" s="432">
        <f t="shared" si="357"/>
        <v>0</v>
      </c>
      <c r="BK274" s="432">
        <f t="shared" si="358"/>
        <v>0</v>
      </c>
      <c r="BL274" s="432">
        <f t="shared" si="359"/>
        <v>0</v>
      </c>
      <c r="BM274" s="436">
        <f t="shared" si="349"/>
        <v>0</v>
      </c>
      <c r="BN274" s="462">
        <v>0.65</v>
      </c>
      <c r="BO274" s="427">
        <f t="shared" si="311"/>
        <v>0</v>
      </c>
      <c r="BP274" s="419"/>
      <c r="BQ274" s="700"/>
      <c r="BR274" s="419"/>
      <c r="BS274" s="700"/>
      <c r="BT274" s="700"/>
      <c r="BU274" s="700"/>
      <c r="BV274" s="427">
        <f t="shared" si="346"/>
        <v>0</v>
      </c>
      <c r="BW274" s="419"/>
      <c r="BX274" s="782"/>
      <c r="BY274" s="419"/>
      <c r="BZ274" s="432"/>
      <c r="CA274" s="419"/>
      <c r="CB274" s="427"/>
      <c r="CC274" s="419"/>
      <c r="CD274" s="432"/>
      <c r="CE274" s="404">
        <f>IF(OR(C274=0,CD274="Д"),0,IF(AND(C274&gt;0,E274=0),VLOOKUP(C274,звания!A:B,2,FALSE)/((EOMONTH($G$3,0)+1)-$G$3)*BO274+VLOOKUP(C274,звания!A:B,2,FALSE)/((EOMONTH($G$3,0)+1)-$G$3)*BR274+VLOOKUP(C274,звания!A:B,2,FALSE)/((EOMONTH($G$3,0)+1)-$G$3)*BU274,IF(AND(C274&gt;0,E274&gt;0,F274&gt;=$G$3,BO274=(EOMONTH($G$3,0)+1)-$G$3),(VLOOKUP(E274,звания!A:B,2,FALSE)/(EOMONTH($G$3,0)-$G$3+1))*(F274-$G$3)+(VLOOKUP(C274,звания!A:B,2,FALSE)/(EOMONTH($G$3,0)-$G$3+1))*((EOMONTH($G$3,0)-$G$3+1)-(F274-$G$3)),IF(AND(C274&gt;0,E274&gt;0,F274&gt;$G$3,BO274&lt;(EOMONTH($G$3,0)+1)-$G$3,BO274&lt;&gt;0),VLOOKUP(E274,звания!A:B,2,FALSE)/((EOMONTH($G$3,0)+1)-$G$3)*((F274-$G$3)-(((EOMONTH($G$3,0)+1)-$G$3)-BO274-BU274-BR274))+VLOOKUP(C274,звания!A:B,2,FALSE)/((EOMONTH($G$3,0)+1)-$G$3)*(((EOMONTH($G$3,0)+1)-F274)),IF(F274&lt;$G$3,(VLOOKUP(C274,звания!A:B,2,FALSE)-VLOOKUP(E274,звания!A:B,2,FALSE))/((EOMONTH($BN$3,0)+1)-$BN$3)*(EOMONTH($BN$3,0)+1-F274)+VLOOKUP(C274,звания!A:B,2,FALSE)/((EOMONTH($G$3,0)+1)-$G$3)*BO274+VLOOKUP(C274,звания!A:B,2,FALSE)/((EOMONTH($G$3,0)+1)-$G$3)*BU274+VLOOKUP(C274,звания!A:B,2,FALSE)/((EOMONTH($G$3,0)+1)-$G$3)*BR274,0)))))</f>
        <v>0</v>
      </c>
      <c r="CF274" s="404">
        <f>IF(OR(CD274="Д",C274=0),0,IF(B274="Виключений зі списків",IF(BS274=0,(VLOOKUP(O274,звания!$D$2:$E$62,2,FALSE))/(EOMONTH($B$3,0)+1-$B$3)*BO274+(VLOOKUP(BQ274,звания!$D$2:$E$62,2,FALSE))/(EOMONTH($B$3,0)+1-$B$3)*BR274,(((VLOOKUP(O274,звания!$D$2:$E$62,2,FALSE))/(EOMONTH($B$3,0)+1-$B$3))*BO274)+(VLOOKUP(BQ274,звания!$D$2:$E$62,2,FALSE))/(EOMONTH($B$3,0)+1-$B$3)*BR274+(VLOOKUP(BS274,звания!$D$2:$E$62,2,FALSE))/(EOMONTH($B$3,0)+1-$B$3)*BU274),IF(BS274=0,(VLOOKUP(O274,звания!$D$2:$E$62,2,FALSE))/(EOMONTH($G$3,0)+1-$G$3)*BO274+(VLOOKUP(BQ274,звания!$D$2:$E$62,2,FALSE))/(EOMONTH($G$3,0)+1-$G$3)*BR274,(((VLOOKUP(O274,звания!$D$2:$E$62,2,FALSE))/(EOMONTH($G$3,0)+1-$G$3))*BO274)+(VLOOKUP(BQ274,звания!$D$2:$E$62,2,FALSE))/(EOMONTH($G$3,0)+1-$G$3)*BR274+(VLOOKUP(BS274,звания!$D$2:$E$62,2,FALSE))/(EOMONTH($G$3,0)+1-$G$3)*BU274+IF(BT274=0,0,(VLOOKUP(BS274,звания!$D$2:$E$62,2,FALSE))/(EOMONTH($BN$3,0)+1-$BN$3)*BT274-(VLOOKUP(O274,звания!$D$2:$E$62,2,FALSE))/(EOMONTH($BN$3,0)+1-$BN$3)*BT274))))</f>
        <v>0</v>
      </c>
      <c r="CG274" s="404">
        <f t="shared" si="350"/>
        <v>0</v>
      </c>
      <c r="CH274" s="404">
        <f>IF(BW274=0,CF274*BX274%,IF(BW274&gt;0,((VLOOKUP(O274,звания!$D$2:$E$62,2,FALSE)/(EOMONTH($G$3,0)+1-$G$3)*BW274)*BX274%)))</f>
        <v>0</v>
      </c>
      <c r="CI274" s="404">
        <f>IF(BY274=0,CF274*BZ274%,IF(BY274&gt;0,(VLOOKUP(O274,звания!$D$2:$E$62,2,FALSE)/(EOMONTH($G$3,0)+1-$G$3)*BO274)*BZ274%)+(VLOOKUP(BS274,звания!$D$2:$E$62,2,FALSE)/(EOMONTH($G$3,0)+1-$G$3)*BU274)*BZ274%)</f>
        <v>0</v>
      </c>
      <c r="CJ274" s="404">
        <f>IF(CA274=0,CF274*CB274%,IF(CA274&gt;0,(VLOOKUP(O274,звания!$D$2:$E$62,2,FALSE)/(EOMONTH($G$3,0)+1-$G$3)*BO274)*CB274%)+(VLOOKUP(BS274,звания!$D$2:$E$62,2,FALSE)/(EOMONTH($G$3,0)+1-$G$3)*BU274)*CB274%)</f>
        <v>0</v>
      </c>
      <c r="CK274" s="404">
        <f>IF(CD274="Д",0,IF(CC274=0,CF274*CD274%,IF(CC274&gt;0,(VLOOKUP(O274,звания!$D$2:$E$62,2,FALSE)/(EOMONTH($G$3,0)+1-$G$3)*BO274)*CD274%)+(VLOOKUP(BS274,звания!$D$2:$E$62,2,FALSE)/(EOMONTH($G$3,0)+1-$G$3)*BU274)*CD274%))</f>
        <v>0</v>
      </c>
      <c r="CL274" s="404">
        <f>IF(BR274&gt;0,((VLOOKUP(C274,звания!$A$2:$B$62,2,FALSE)/(EOMONTH($G$3,0)+1-$G$3)*BO274+VLOOKUP(O274,звания!$D$2:$E$62,2,FALSE)/(EOMONTH($G$3,0)+1-$G$3)*BO274+(VLOOKUP(C274,звания!$A$2:$B$62,2,FALSE)/(EOMONTH($G$3,0)+1-$G$3)*BO274+VLOOKUP(O274,звания!$D$2:$E$62,2,FALSE)/(EOMONTH($G$3,0)+1-$G$3)*BO274)*BV274%)*BN274)+(VLOOKUP(C274,звания!$A$2:$B$62,2,FALSE)/(EOMONTH($G$3,0)+1-$G$3)*BU274+VLOOKUP(BS274,звания!$D$2:$E$62,2,FALSE)/(EOMONTH($G$3,0)+1-$G$3)*BU274+(VLOOKUP(C274,звания!$A$2:$B$62,2,FALSE)/(EOMONTH($G$3,0)+1-$G$3)*BU274+VLOOKUP(BS274,звания!$D$2:$E$62,2,FALSE)/(EOMONTH($G$3,0)+1-$G$3)*BU274)*BV274%)*BN274,(CE274+CF274+CG274)*BN274)</f>
        <v>0</v>
      </c>
      <c r="CM274" s="404"/>
      <c r="CN274" s="404"/>
      <c r="CO274" s="432">
        <f t="shared" si="367"/>
        <v>0</v>
      </c>
      <c r="CP274" s="638"/>
      <c r="CQ274" s="637">
        <f>IF(CF274=0,0,IF((SUM(BH274:BM274)&gt;360),(VLOOKUP(O274,звания!$F$2:$G$62,2,FALSE))/100,VLOOKUP(O274,звания!$F$2:$H$62,3,FALSE)/100))</f>
        <v>0</v>
      </c>
      <c r="CR274" s="617">
        <f>IF(B274="Виключений зі списків",IF(AND(BU274=0,360-BH274&lt;0),(VLOOKUP(O274,звания!$D$2:$E$62,2,FALSE))/(EOMONTH($B$3,0)+1-$B$3)*BO274*CQ274,IF(AND(360-BH274&gt;=0,360-BH274&lt;(EOMONTH($B$3,0)+1-$B$3)),(CF274/(EOMONTH($B$3,0)-$B$3+1)*(360-BH274))*CQ274+(CF274/(EOMONTH($B$3,0)-$B$3+1)*((EOMONTH($B$3,0)-$B$3+1)-(360-BH274)))*VLOOKUP(O274,звания!$F$2:$H$62,2,FALSE)/100,((((VLOOKUP(O274,звания!$D$2:$E$62,2,FALSE))/(EOMONTH($B$3,0)+1-$B$3)*BO274*CQ274+(VLOOKUP(BS274,звания!$D$2:$E$62,2,FALSE))/(EOMONTH($B$3,0)+1-$B$3)*BU274*(VLOOKUP(BS274,звания!$F$2:$G$62,2,FALSE)*0.01)+(IF(BT274=0,0,(VLOOKUP(BS274,звания!$D$2:$E$62,2,FALSE)/(EOMONTH($G$3,0)+1-$G$3)*BT274*(VLOOKUP(BS274,звания!$F$2:$G$62,2,FALSE)))*0.01-(VLOOKUP(O274,звания!$D$2:$E$62,2,FALSE)/(EOMONTH($G$3,0)+1-$G$3)*BT274*(VLOOKUP(O274,звания!$F$2:$G$62,2,FALSE)))*0.01)))))/100*(100-CP274))),(IF(AND(BU274=0,360-BH274&lt;0,CP274=0),(VLOOKUP(O274,звания!$D$2:$E$62,2,FALSE))/(EOMONTH($G$3,0)+1-$G$3)*BO274*CQ274,IF(AND(360-BH274&gt;=0,360-BH274&lt;(EOMONTH($G$3,0)+1-$G$3)),(CF274/(EOMONTH($G$3,0)-$G$3+1)*(360-BH274))*CQ274+(CF274/(EOMONTH($G$3,0)-$G$3+1)*((EOMONTH($G$3,0)-$G$3+1)-(360-BH274)))*VLOOKUP(O274,звания!$F$2:$H$62,2,FALSE)/100,((((VLOOKUP(O274,звания!$D$2:$E$62,2,FALSE))/(EOMONTH($G$3,0)+1-$G$3)*BO274*CQ274+(VLOOKUP(BS274,звания!$D$2:$E$62,2,FALSE))/(EOMONTH($G$3,0)+1-$G$3)*BU274*(VLOOKUP(BS274,звания!$F$2:$G$62,2,FALSE)*0.01)))/100*(100-CP274)+(IF(BT274=0,0,(VLOOKUP(BS274,звания!$D$2:$E$62,2,FALSE)/(EOMONTH($BN$3,0)+1-$BN$3)*BT274*(VLOOKUP(BS274,звания!$F$2:$G$62,2,FALSE)))*0.01-(VLOOKUP(O274,звания!$D$2:$E$62,2,FALSE)/(EOMONTH($BN$3,0)+1-$BN$3)*BT274*(VLOOKUP(O274,звания!$F$2:$G$62,2,FALSE)))*0.01)))))))</f>
        <v>0</v>
      </c>
      <c r="CS274" s="416">
        <f t="shared" si="361"/>
        <v>0</v>
      </c>
      <c r="CT274" s="403"/>
      <c r="CU274" s="403"/>
      <c r="CV274" s="403">
        <f t="shared" si="368"/>
        <v>0</v>
      </c>
      <c r="CW274" s="556">
        <f t="shared" si="372"/>
        <v>0</v>
      </c>
      <c r="CX274" s="403">
        <f t="shared" si="309"/>
        <v>0</v>
      </c>
      <c r="CY274" s="529"/>
      <c r="CZ274" s="404">
        <f t="shared" si="312"/>
        <v>0</v>
      </c>
      <c r="DA274" s="403"/>
      <c r="DB274" s="403"/>
      <c r="DC274" s="403"/>
      <c r="DD274" s="421">
        <f t="shared" ref="DD274:DD336" si="378">CX274+CZ274+DA274+DB274+DC274</f>
        <v>0</v>
      </c>
      <c r="DE274" s="421">
        <f t="shared" si="373"/>
        <v>0</v>
      </c>
      <c r="DF274" s="403">
        <f t="shared" si="362"/>
        <v>0</v>
      </c>
      <c r="DG274" s="421">
        <f t="shared" si="320"/>
        <v>0</v>
      </c>
      <c r="DH274" s="421">
        <f t="shared" si="321"/>
        <v>0</v>
      </c>
      <c r="DI274" s="421"/>
      <c r="DJ274" s="422" t="str">
        <f t="shared" si="351"/>
        <v xml:space="preserve">    </v>
      </c>
      <c r="DK274" s="452"/>
      <c r="DL274" s="423"/>
      <c r="DM274" s="423"/>
      <c r="DN274" s="423"/>
      <c r="DO274" s="909"/>
      <c r="DP274" s="123"/>
      <c r="DQ274" s="817"/>
      <c r="DR274" s="818"/>
      <c r="DS274" s="819"/>
      <c r="DT274" s="820"/>
      <c r="DU274" s="124"/>
      <c r="DV274" s="401"/>
      <c r="DX274" s="84"/>
      <c r="DY274" s="84"/>
      <c r="DZ274" s="105"/>
      <c r="EG274" s="19"/>
      <c r="EH274" s="543">
        <f t="shared" si="369"/>
        <v>0</v>
      </c>
      <c r="EI274" s="404">
        <f t="shared" si="370"/>
        <v>0</v>
      </c>
      <c r="EJ274" s="29">
        <f t="shared" si="371"/>
        <v>0</v>
      </c>
      <c r="EK274" s="50"/>
      <c r="EL274" s="29"/>
      <c r="EM274" s="50"/>
      <c r="EN274" s="50"/>
      <c r="EO274" s="50"/>
      <c r="EP274" s="29"/>
    </row>
    <row r="275" spans="1:146" ht="17.45" hidden="1" customHeight="1">
      <c r="A275" s="446">
        <v>269</v>
      </c>
      <c r="B275" s="449"/>
      <c r="C275" s="403"/>
      <c r="D275" s="405">
        <f t="shared" si="360"/>
        <v>0</v>
      </c>
      <c r="E275" s="416"/>
      <c r="F275" s="417"/>
      <c r="G275" s="406" t="str">
        <f t="shared" si="374"/>
        <v>0.0.0</v>
      </c>
      <c r="H275" s="407" t="str">
        <f t="shared" si="376"/>
        <v>0.0.0</v>
      </c>
      <c r="I275" s="407" t="str">
        <f t="shared" si="375"/>
        <v>0.0.0</v>
      </c>
      <c r="J275" s="407" t="str">
        <f t="shared" si="352"/>
        <v>0.0.0</v>
      </c>
      <c r="K275" s="407" t="str">
        <f t="shared" si="353"/>
        <v>0.0.0</v>
      </c>
      <c r="L275" s="407" t="str">
        <f t="shared" si="354"/>
        <v>0.0.0</v>
      </c>
      <c r="M275" s="407" t="str">
        <f t="shared" si="355"/>
        <v>0.0.0</v>
      </c>
      <c r="N275" s="408" t="str">
        <f t="shared" si="377"/>
        <v>0.0.0</v>
      </c>
      <c r="O275" s="418"/>
      <c r="P275" s="417"/>
      <c r="Q275" s="417"/>
      <c r="R275" s="417"/>
      <c r="S275" s="417"/>
      <c r="T275" s="417"/>
      <c r="U275" s="417"/>
      <c r="V275" s="714"/>
      <c r="W275" s="714"/>
      <c r="X275" s="417"/>
      <c r="Y275" s="417"/>
      <c r="Z275" s="714"/>
      <c r="AA275" s="714"/>
      <c r="AB275" s="417"/>
      <c r="AC275" s="417"/>
      <c r="AD275" s="714"/>
      <c r="AE275" s="714"/>
      <c r="AF275" s="417"/>
      <c r="AG275" s="417"/>
      <c r="AH275" s="714"/>
      <c r="AI275" s="714"/>
      <c r="AJ275" s="417"/>
      <c r="AK275" s="417"/>
      <c r="AL275" s="714"/>
      <c r="AM275" s="714"/>
      <c r="AN275" s="417"/>
      <c r="AO275" s="417"/>
      <c r="AP275" s="714"/>
      <c r="AQ275" s="714"/>
      <c r="AR275" s="417"/>
      <c r="AS275" s="417"/>
      <c r="AT275" s="714"/>
      <c r="AU275" s="714"/>
      <c r="AV275" s="417"/>
      <c r="AW275" s="417"/>
      <c r="AX275" s="716"/>
      <c r="AY275" s="716"/>
      <c r="AZ275" s="635"/>
      <c r="BA275" s="635"/>
      <c r="BB275" s="716"/>
      <c r="BC275" s="716"/>
      <c r="BD275" s="635"/>
      <c r="BE275" s="635"/>
      <c r="BF275" s="717"/>
      <c r="BG275" s="717"/>
      <c r="BH275" s="432">
        <f t="shared" si="310"/>
        <v>0</v>
      </c>
      <c r="BI275" s="432">
        <f t="shared" si="356"/>
        <v>0</v>
      </c>
      <c r="BJ275" s="432">
        <f t="shared" si="357"/>
        <v>0</v>
      </c>
      <c r="BK275" s="432">
        <f t="shared" si="358"/>
        <v>0</v>
      </c>
      <c r="BL275" s="432">
        <f t="shared" si="359"/>
        <v>0</v>
      </c>
      <c r="BM275" s="436">
        <f t="shared" si="349"/>
        <v>0</v>
      </c>
      <c r="BN275" s="462">
        <v>0.65</v>
      </c>
      <c r="BO275" s="427">
        <f t="shared" si="311"/>
        <v>0</v>
      </c>
      <c r="BP275" s="419"/>
      <c r="BQ275" s="700"/>
      <c r="BR275" s="419"/>
      <c r="BS275" s="700"/>
      <c r="BT275" s="700"/>
      <c r="BU275" s="700"/>
      <c r="BV275" s="427">
        <f t="shared" si="346"/>
        <v>0</v>
      </c>
      <c r="BW275" s="419"/>
      <c r="BX275" s="782"/>
      <c r="BY275" s="419"/>
      <c r="BZ275" s="432"/>
      <c r="CA275" s="419"/>
      <c r="CB275" s="427"/>
      <c r="CC275" s="419"/>
      <c r="CD275" s="427"/>
      <c r="CE275" s="404">
        <f>IF(OR(C275=0,CD275="Д"),0,IF(AND(C275&gt;0,E275=0),VLOOKUP(C275,звания!A:B,2,FALSE)/((EOMONTH($G$3,0)+1)-$G$3)*BO275+VLOOKUP(C275,звания!A:B,2,FALSE)/((EOMONTH($G$3,0)+1)-$G$3)*BR275+VLOOKUP(C275,звания!A:B,2,FALSE)/((EOMONTH($G$3,0)+1)-$G$3)*BU275,IF(AND(C275&gt;0,E275&gt;0,F275&gt;=$G$3,BO275=(EOMONTH($G$3,0)+1)-$G$3),(VLOOKUP(E275,звания!A:B,2,FALSE)/(EOMONTH($G$3,0)-$G$3+1))*(F275-$G$3)+(VLOOKUP(C275,звания!A:B,2,FALSE)/(EOMONTH($G$3,0)-$G$3+1))*((EOMONTH($G$3,0)-$G$3+1)-(F275-$G$3)),IF(AND(C275&gt;0,E275&gt;0,F275&gt;$G$3,BO275&lt;(EOMONTH($G$3,0)+1)-$G$3,BO275&lt;&gt;0),VLOOKUP(E275,звания!A:B,2,FALSE)/((EOMONTH($G$3,0)+1)-$G$3)*((F275-$G$3)-(((EOMONTH($G$3,0)+1)-$G$3)-BO275-BU275-BR275))+VLOOKUP(C275,звания!A:B,2,FALSE)/((EOMONTH($G$3,0)+1)-$G$3)*(((EOMONTH($G$3,0)+1)-F275)),IF(F275&lt;$G$3,(VLOOKUP(C275,звания!A:B,2,FALSE)-VLOOKUP(E275,звания!A:B,2,FALSE))/((EOMONTH($BN$3,0)+1)-$BN$3)*(EOMONTH($BN$3,0)+1-F275)+VLOOKUP(C275,звания!A:B,2,FALSE)/((EOMONTH($G$3,0)+1)-$G$3)*BO275+VLOOKUP(C275,звания!A:B,2,FALSE)/((EOMONTH($G$3,0)+1)-$G$3)*BU275+VLOOKUP(C275,звания!A:B,2,FALSE)/((EOMONTH($G$3,0)+1)-$G$3)*BR275,0)))))</f>
        <v>0</v>
      </c>
      <c r="CF275" s="404">
        <f>IF(OR(CD275="Д",C275=0),0,IF(B275="Виключений зі списків",IF(BS275=0,(VLOOKUP(O275,звания!$D$2:$E$62,2,FALSE))/(EOMONTH($B$3,0)+1-$B$3)*BO275+(VLOOKUP(BQ275,звания!$D$2:$E$62,2,FALSE))/(EOMONTH($B$3,0)+1-$B$3)*BR275,(((VLOOKUP(O275,звания!$D$2:$E$62,2,FALSE))/(EOMONTH($B$3,0)+1-$B$3))*BO275)+(VLOOKUP(BQ275,звания!$D$2:$E$62,2,FALSE))/(EOMONTH($B$3,0)+1-$B$3)*BR275+(VLOOKUP(BS275,звания!$D$2:$E$62,2,FALSE))/(EOMONTH($B$3,0)+1-$B$3)*BU275),IF(BS275=0,(VLOOKUP(O275,звания!$D$2:$E$62,2,FALSE))/(EOMONTH($G$3,0)+1-$G$3)*BO275+(VLOOKUP(BQ275,звания!$D$2:$E$62,2,FALSE))/(EOMONTH($G$3,0)+1-$G$3)*BR275,(((VLOOKUP(O275,звания!$D$2:$E$62,2,FALSE))/(EOMONTH($G$3,0)+1-$G$3))*BO275)+(VLOOKUP(BQ275,звания!$D$2:$E$62,2,FALSE))/(EOMONTH($G$3,0)+1-$G$3)*BR275+(VLOOKUP(BS275,звания!$D$2:$E$62,2,FALSE))/(EOMONTH($G$3,0)+1-$G$3)*BU275+IF(BT275=0,0,(VLOOKUP(BS275,звания!$D$2:$E$62,2,FALSE))/(EOMONTH($BN$3,0)+1-$BN$3)*BT275-(VLOOKUP(O275,звания!$D$2:$E$62,2,FALSE))/(EOMONTH($BN$3,0)+1-$BN$3)*BT275))))</f>
        <v>0</v>
      </c>
      <c r="CG275" s="404">
        <f t="shared" si="350"/>
        <v>0</v>
      </c>
      <c r="CH275" s="404">
        <f>IF(BW275=0,CF275*BX275%,IF(BW275&gt;0,((VLOOKUP(O275,звания!$D$2:$E$62,2,FALSE)/(EOMONTH($G$3,0)+1-$G$3)*BW275)*BX275%)))</f>
        <v>0</v>
      </c>
      <c r="CI275" s="404">
        <f>IF(BY275=0,CF275*BZ275%,IF(BY275&gt;0,(VLOOKUP(O275,звания!$D$2:$E$62,2,FALSE)/(EOMONTH($G$3,0)+1-$G$3)*BO275)*BZ275%)+(VLOOKUP(BS275,звания!$D$2:$E$62,2,FALSE)/(EOMONTH($G$3,0)+1-$G$3)*BU275)*BZ275%)</f>
        <v>0</v>
      </c>
      <c r="CJ275" s="404">
        <f>IF(CA275=0,CF275*CB275%,IF(CA275&gt;0,(VLOOKUP(O275,звания!$D$2:$E$62,2,FALSE)/(EOMONTH($G$3,0)+1-$G$3)*BO275)*CB275%)+(VLOOKUP(BS275,звания!$D$2:$E$62,2,FALSE)/(EOMONTH($G$3,0)+1-$G$3)*BU275)*CB275%)</f>
        <v>0</v>
      </c>
      <c r="CK275" s="404">
        <f>IF(CD275="Д",0,IF(CC275=0,CF275*CD275%,IF(CC275&gt;0,(VLOOKUP(O275,звания!$D$2:$E$62,2,FALSE)/(EOMONTH($G$3,0)+1-$G$3)*BO275)*CD275%)+(VLOOKUP(BS275,звания!$D$2:$E$62,2,FALSE)/(EOMONTH($G$3,0)+1-$G$3)*BU275)*CD275%))</f>
        <v>0</v>
      </c>
      <c r="CL275" s="404">
        <f>IF(BR275&gt;0,((VLOOKUP(C275,звания!$A$2:$B$62,2,FALSE)/(EOMONTH($G$3,0)+1-$G$3)*BO275+VLOOKUP(O275,звания!$D$2:$E$62,2,FALSE)/(EOMONTH($G$3,0)+1-$G$3)*BO275+(VLOOKUP(C275,звания!$A$2:$B$62,2,FALSE)/(EOMONTH($G$3,0)+1-$G$3)*BO275+VLOOKUP(O275,звания!$D$2:$E$62,2,FALSE)/(EOMONTH($G$3,0)+1-$G$3)*BO275)*BV275%)*BN275)+(VLOOKUP(C275,звания!$A$2:$B$62,2,FALSE)/(EOMONTH($G$3,0)+1-$G$3)*BU275+VLOOKUP(BS275,звания!$D$2:$E$62,2,FALSE)/(EOMONTH($G$3,0)+1-$G$3)*BU275+(VLOOKUP(C275,звания!$A$2:$B$62,2,FALSE)/(EOMONTH($G$3,0)+1-$G$3)*BU275+VLOOKUP(BS275,звания!$D$2:$E$62,2,FALSE)/(EOMONTH($G$3,0)+1-$G$3)*BU275)*BV275%)*BN275,(CE275+CF275+CG275)*BN275)</f>
        <v>0</v>
      </c>
      <c r="CM275" s="404"/>
      <c r="CN275" s="404"/>
      <c r="CO275" s="432">
        <f t="shared" si="367"/>
        <v>0</v>
      </c>
      <c r="CP275" s="638"/>
      <c r="CQ275" s="637">
        <f>IF(CF275=0,0,IF((SUM(BH275:BM275)&gt;360),(VLOOKUP(O275,звания!$F$2:$G$62,2,FALSE))/100,VLOOKUP(O275,звания!$F$2:$H$62,3,FALSE)/100))</f>
        <v>0</v>
      </c>
      <c r="CR275" s="617">
        <f>IF(B275="Виключений зі списків",IF(AND(BU275=0,360-BH275&lt;0),(VLOOKUP(O275,звания!$D$2:$E$62,2,FALSE))/(EOMONTH($B$3,0)+1-$B$3)*BO275*CQ275,IF(AND(360-BH275&gt;=0,360-BH275&lt;(EOMONTH($B$3,0)+1-$B$3)),(CF275/(EOMONTH($B$3,0)-$B$3+1)*(360-BH275))*CQ275+(CF275/(EOMONTH($B$3,0)-$B$3+1)*((EOMONTH($B$3,0)-$B$3+1)-(360-BH275)))*VLOOKUP(O275,звания!$F$2:$H$62,2,FALSE)/100,((((VLOOKUP(O275,звания!$D$2:$E$62,2,FALSE))/(EOMONTH($B$3,0)+1-$B$3)*BO275*CQ275+(VLOOKUP(BS275,звания!$D$2:$E$62,2,FALSE))/(EOMONTH($B$3,0)+1-$B$3)*BU275*(VLOOKUP(BS275,звания!$F$2:$G$62,2,FALSE)*0.01)+(IF(BT275=0,0,(VLOOKUP(BS275,звания!$D$2:$E$62,2,FALSE)/(EOMONTH($G$3,0)+1-$G$3)*BT275*(VLOOKUP(BS275,звания!$F$2:$G$62,2,FALSE)))*0.01-(VLOOKUP(O275,звания!$D$2:$E$62,2,FALSE)/(EOMONTH($G$3,0)+1-$G$3)*BT275*(VLOOKUP(O275,звания!$F$2:$G$62,2,FALSE)))*0.01)))))/100*(100-CP275))),(IF(AND(BU275=0,360-BH275&lt;0,CP275=0),(VLOOKUP(O275,звания!$D$2:$E$62,2,FALSE))/(EOMONTH($G$3,0)+1-$G$3)*BO275*CQ275,IF(AND(360-BH275&gt;=0,360-BH275&lt;(EOMONTH($G$3,0)+1-$G$3)),(CF275/(EOMONTH($G$3,0)-$G$3+1)*(360-BH275))*CQ275+(CF275/(EOMONTH($G$3,0)-$G$3+1)*((EOMONTH($G$3,0)-$G$3+1)-(360-BH275)))*VLOOKUP(O275,звания!$F$2:$H$62,2,FALSE)/100,((((VLOOKUP(O275,звания!$D$2:$E$62,2,FALSE))/(EOMONTH($G$3,0)+1-$G$3)*BO275*CQ275+(VLOOKUP(BS275,звания!$D$2:$E$62,2,FALSE))/(EOMONTH($G$3,0)+1-$G$3)*BU275*(VLOOKUP(BS275,звания!$F$2:$G$62,2,FALSE)*0.01)))/100*(100-CP275)+(IF(BT275=0,0,(VLOOKUP(BS275,звания!$D$2:$E$62,2,FALSE)/(EOMONTH($BN$3,0)+1-$BN$3)*BT275*(VLOOKUP(BS275,звания!$F$2:$G$62,2,FALSE)))*0.01-(VLOOKUP(O275,звания!$D$2:$E$62,2,FALSE)/(EOMONTH($BN$3,0)+1-$BN$3)*BT275*(VLOOKUP(O275,звания!$F$2:$G$62,2,FALSE)))*0.01)))))))</f>
        <v>0</v>
      </c>
      <c r="CS275" s="416">
        <f t="shared" si="361"/>
        <v>0</v>
      </c>
      <c r="CT275" s="403"/>
      <c r="CU275" s="403"/>
      <c r="CV275" s="403">
        <f t="shared" si="368"/>
        <v>0</v>
      </c>
      <c r="CW275" s="556">
        <f t="shared" si="372"/>
        <v>0</v>
      </c>
      <c r="CX275" s="403">
        <f t="shared" ref="CX275:CX291" si="379">IF(CU275=0,CW275*0.18,(CW275-CU275)*0.18)</f>
        <v>0</v>
      </c>
      <c r="CY275" s="403"/>
      <c r="CZ275" s="404">
        <f t="shared" si="312"/>
        <v>0</v>
      </c>
      <c r="DA275" s="403"/>
      <c r="DB275" s="403"/>
      <c r="DC275" s="403"/>
      <c r="DD275" s="421">
        <f t="shared" si="378"/>
        <v>0</v>
      </c>
      <c r="DE275" s="421">
        <f t="shared" si="373"/>
        <v>0</v>
      </c>
      <c r="DF275" s="403">
        <f t="shared" si="362"/>
        <v>0</v>
      </c>
      <c r="DG275" s="421">
        <f t="shared" si="320"/>
        <v>0</v>
      </c>
      <c r="DH275" s="421">
        <f t="shared" si="321"/>
        <v>0</v>
      </c>
      <c r="DI275" s="421"/>
      <c r="DJ275" s="422" t="str">
        <f t="shared" si="351"/>
        <v xml:space="preserve">    </v>
      </c>
      <c r="DK275" s="452"/>
      <c r="DL275" s="423"/>
      <c r="DM275" s="423"/>
      <c r="DN275" s="425"/>
      <c r="DO275" s="909"/>
      <c r="DP275" s="123"/>
      <c r="DQ275" s="817"/>
      <c r="DR275" s="818"/>
      <c r="DS275" s="819"/>
      <c r="DT275" s="820"/>
      <c r="DU275" s="400"/>
      <c r="DV275" s="110"/>
      <c r="DX275" s="84"/>
      <c r="DY275" s="84"/>
      <c r="DZ275" s="105"/>
      <c r="EG275" s="19"/>
      <c r="EH275" s="543">
        <f t="shared" si="369"/>
        <v>0</v>
      </c>
      <c r="EI275" s="404">
        <f t="shared" si="370"/>
        <v>0</v>
      </c>
      <c r="EJ275" s="29">
        <f t="shared" si="371"/>
        <v>0</v>
      </c>
      <c r="EK275" s="50"/>
      <c r="EL275" s="29"/>
      <c r="EM275" s="50"/>
      <c r="EN275" s="50"/>
      <c r="EO275" s="50"/>
      <c r="EP275" s="29"/>
    </row>
    <row r="276" spans="1:146" ht="17.45" hidden="1" customHeight="1">
      <c r="A276" s="402">
        <v>270</v>
      </c>
      <c r="B276" s="403"/>
      <c r="C276" s="403"/>
      <c r="D276" s="403">
        <f t="shared" si="360"/>
        <v>0</v>
      </c>
      <c r="E276" s="416"/>
      <c r="F276" s="417"/>
      <c r="G276" s="406" t="str">
        <f t="shared" si="374"/>
        <v>0.0.0</v>
      </c>
      <c r="H276" s="407" t="str">
        <f t="shared" si="376"/>
        <v>0.0.0</v>
      </c>
      <c r="I276" s="407" t="str">
        <f t="shared" si="375"/>
        <v>0.0.0</v>
      </c>
      <c r="J276" s="407" t="str">
        <f t="shared" si="352"/>
        <v>0.0.0</v>
      </c>
      <c r="K276" s="407" t="str">
        <f t="shared" si="353"/>
        <v>0.0.0</v>
      </c>
      <c r="L276" s="407" t="str">
        <f t="shared" si="354"/>
        <v>0.0.0</v>
      </c>
      <c r="M276" s="407" t="str">
        <f t="shared" si="355"/>
        <v>0.0.0</v>
      </c>
      <c r="N276" s="408" t="str">
        <f t="shared" si="377"/>
        <v>0.0.0</v>
      </c>
      <c r="O276" s="418"/>
      <c r="P276" s="417"/>
      <c r="Q276" s="417"/>
      <c r="R276" s="417"/>
      <c r="S276" s="417"/>
      <c r="T276" s="417"/>
      <c r="U276" s="417"/>
      <c r="V276" s="714"/>
      <c r="W276" s="714"/>
      <c r="X276" s="417"/>
      <c r="Y276" s="417"/>
      <c r="Z276" s="714"/>
      <c r="AA276" s="714"/>
      <c r="AB276" s="417"/>
      <c r="AC276" s="417"/>
      <c r="AD276" s="714"/>
      <c r="AE276" s="714"/>
      <c r="AF276" s="417"/>
      <c r="AG276" s="417"/>
      <c r="AH276" s="714"/>
      <c r="AI276" s="714"/>
      <c r="AJ276" s="417"/>
      <c r="AK276" s="417"/>
      <c r="AL276" s="714"/>
      <c r="AM276" s="714"/>
      <c r="AN276" s="417"/>
      <c r="AO276" s="417"/>
      <c r="AP276" s="714"/>
      <c r="AQ276" s="714"/>
      <c r="AR276" s="417"/>
      <c r="AS276" s="417"/>
      <c r="AT276" s="714"/>
      <c r="AU276" s="714"/>
      <c r="AV276" s="417"/>
      <c r="AW276" s="417"/>
      <c r="AX276" s="716"/>
      <c r="AY276" s="716"/>
      <c r="AZ276" s="635"/>
      <c r="BA276" s="635"/>
      <c r="BB276" s="716"/>
      <c r="BC276" s="716"/>
      <c r="BD276" s="635"/>
      <c r="BE276" s="635"/>
      <c r="BF276" s="717"/>
      <c r="BG276" s="717"/>
      <c r="BH276" s="432">
        <f t="shared" si="310"/>
        <v>0</v>
      </c>
      <c r="BI276" s="432">
        <f t="shared" si="356"/>
        <v>0</v>
      </c>
      <c r="BJ276" s="432">
        <f t="shared" si="357"/>
        <v>0</v>
      </c>
      <c r="BK276" s="432">
        <f t="shared" si="358"/>
        <v>0</v>
      </c>
      <c r="BL276" s="432">
        <f t="shared" si="359"/>
        <v>0</v>
      </c>
      <c r="BM276" s="436">
        <f t="shared" si="349"/>
        <v>0</v>
      </c>
      <c r="BN276" s="462">
        <v>0.65</v>
      </c>
      <c r="BO276" s="427">
        <f t="shared" si="311"/>
        <v>0</v>
      </c>
      <c r="BP276" s="725"/>
      <c r="BQ276" s="700"/>
      <c r="BR276" s="419"/>
      <c r="BS276" s="700"/>
      <c r="BT276" s="700"/>
      <c r="BU276" s="700"/>
      <c r="BV276" s="427">
        <f t="shared" si="346"/>
        <v>0</v>
      </c>
      <c r="BW276" s="419"/>
      <c r="BX276" s="782"/>
      <c r="BY276" s="419"/>
      <c r="BZ276" s="432"/>
      <c r="CA276" s="419"/>
      <c r="CB276" s="427"/>
      <c r="CC276" s="419"/>
      <c r="CD276" s="427"/>
      <c r="CE276" s="404">
        <f>IF(OR(C276=0,CD276="Д"),0,IF(AND(C276&gt;0,E276=0),VLOOKUP(C276,звания!A:B,2,FALSE)/((EOMONTH($G$3,0)+1)-$G$3)*BO276+VLOOKUP(C276,звания!A:B,2,FALSE)/((EOMONTH($G$3,0)+1)-$G$3)*BR276+VLOOKUP(C276,звания!A:B,2,FALSE)/((EOMONTH($G$3,0)+1)-$G$3)*BU276,IF(AND(C276&gt;0,E276&gt;0,F276&gt;=$G$3,BO276=(EOMONTH($G$3,0)+1)-$G$3),(VLOOKUP(E276,звания!A:B,2,FALSE)/(EOMONTH($G$3,0)-$G$3+1))*(F276-$G$3)+(VLOOKUP(C276,звания!A:B,2,FALSE)/(EOMONTH($G$3,0)-$G$3+1))*((EOMONTH($G$3,0)-$G$3+1)-(F276-$G$3)),IF(AND(C276&gt;0,E276&gt;0,F276&gt;$G$3,BO276&lt;(EOMONTH($G$3,0)+1)-$G$3,BO276&lt;&gt;0),VLOOKUP(E276,звания!A:B,2,FALSE)/((EOMONTH($G$3,0)+1)-$G$3)*((F276-$G$3)-(((EOMONTH($G$3,0)+1)-$G$3)-BO276-BU276-BR276))+VLOOKUP(C276,звания!A:B,2,FALSE)/((EOMONTH($G$3,0)+1)-$G$3)*(((EOMONTH($G$3,0)+1)-F276)),IF(F276&lt;$G$3,(VLOOKUP(C276,звания!A:B,2,FALSE)-VLOOKUP(E276,звания!A:B,2,FALSE))/((EOMONTH($BN$3,0)+1)-$BN$3)*(EOMONTH($BN$3,0)+1-F276)+VLOOKUP(C276,звания!A:B,2,FALSE)/((EOMONTH($G$3,0)+1)-$G$3)*BO276+VLOOKUP(C276,звания!A:B,2,FALSE)/((EOMONTH($G$3,0)+1)-$G$3)*BU276+VLOOKUP(C276,звания!A:B,2,FALSE)/((EOMONTH($G$3,0)+1)-$G$3)*BR276,0)))))</f>
        <v>0</v>
      </c>
      <c r="CF276" s="404">
        <f>IF(OR(CD276="Д",C276=0),0,IF(B276="Виключений зі списків",IF(BS276=0,(VLOOKUP(O276,звания!$D$2:$E$62,2,FALSE))/(EOMONTH($B$3,0)+1-$B$3)*BO276+(VLOOKUP(BQ276,звания!$D$2:$E$62,2,FALSE))/(EOMONTH($B$3,0)+1-$B$3)*BR276,(((VLOOKUP(O276,звания!$D$2:$E$62,2,FALSE))/(EOMONTH($B$3,0)+1-$B$3))*BO276)+(VLOOKUP(BQ276,звания!$D$2:$E$62,2,FALSE))/(EOMONTH($B$3,0)+1-$B$3)*BR276+(VLOOKUP(BS276,звания!$D$2:$E$62,2,FALSE))/(EOMONTH($B$3,0)+1-$B$3)*BU276),IF(BS276=0,(VLOOKUP(O276,звания!$D$2:$E$62,2,FALSE))/(EOMONTH($G$3,0)+1-$G$3)*BO276+(VLOOKUP(BQ276,звания!$D$2:$E$62,2,FALSE))/(EOMONTH($G$3,0)+1-$G$3)*BR276,(((VLOOKUP(O276,звания!$D$2:$E$62,2,FALSE))/(EOMONTH($G$3,0)+1-$G$3))*BO276)+(VLOOKUP(BQ276,звания!$D$2:$E$62,2,FALSE))/(EOMONTH($G$3,0)+1-$G$3)*BR276+(VLOOKUP(BS276,звания!$D$2:$E$62,2,FALSE))/(EOMONTH($G$3,0)+1-$G$3)*BU276+IF(BT276=0,0,(VLOOKUP(BS276,звания!$D$2:$E$62,2,FALSE))/(EOMONTH($BN$3,0)+1-$BN$3)*BT276-(VLOOKUP(O276,звания!$D$2:$E$62,2,FALSE))/(EOMONTH($BN$3,0)+1-$BN$3)*BT276))))</f>
        <v>0</v>
      </c>
      <c r="CG276" s="404">
        <f t="shared" si="350"/>
        <v>0</v>
      </c>
      <c r="CH276" s="404">
        <f>IF(BW276=0,CF276*BX276%,IF(BW276&gt;0,((VLOOKUP(O276,звания!$D$2:$E$62,2,FALSE)/(EOMONTH($G$3,0)+1-$G$3)*BW276)*BX276%)))</f>
        <v>0</v>
      </c>
      <c r="CI276" s="404">
        <f>IF(BY276=0,CF276*BZ276%,IF(BY276&gt;0,(VLOOKUP(O276,звания!$D$2:$E$62,2,FALSE)/(EOMONTH($G$3,0)+1-$G$3)*BO276)*BZ276%)+(VLOOKUP(BS276,звания!$D$2:$E$62,2,FALSE)/(EOMONTH($G$3,0)+1-$G$3)*BU276)*BZ276%)</f>
        <v>0</v>
      </c>
      <c r="CJ276" s="404">
        <f>IF(CA276=0,CF276*CB276%,IF(CA276&gt;0,(VLOOKUP(O276,звания!$D$2:$E$62,2,FALSE)/(EOMONTH($G$3,0)+1-$G$3)*BO276)*CB276%)+(VLOOKUP(BS276,звания!$D$2:$E$62,2,FALSE)/(EOMONTH($G$3,0)+1-$G$3)*BU276)*CB276%)</f>
        <v>0</v>
      </c>
      <c r="CK276" s="404">
        <f>IF(CD276="Д",0,IF(CC276=0,CF276*CD276%,IF(CC276&gt;0,(VLOOKUP(O276,звания!$D$2:$E$62,2,FALSE)/(EOMONTH($G$3,0)+1-$G$3)*BO276)*CD276%)+(VLOOKUP(BS276,звания!$D$2:$E$62,2,FALSE)/(EOMONTH($G$3,0)+1-$G$3)*BU276)*CD276%))</f>
        <v>0</v>
      </c>
      <c r="CL276" s="404">
        <f>IF(BR276&gt;0,((VLOOKUP(C276,звания!$A$2:$B$62,2,FALSE)/(EOMONTH($G$3,0)+1-$G$3)*BO276+VLOOKUP(O276,звания!$D$2:$E$62,2,FALSE)/(EOMONTH($G$3,0)+1-$G$3)*BO276+(VLOOKUP(C276,звания!$A$2:$B$62,2,FALSE)/(EOMONTH($G$3,0)+1-$G$3)*BO276+VLOOKUP(O276,звания!$D$2:$E$62,2,FALSE)/(EOMONTH($G$3,0)+1-$G$3)*BO276)*BV276%)*BN276)+(VLOOKUP(C276,звания!$A$2:$B$62,2,FALSE)/(EOMONTH($G$3,0)+1-$G$3)*BU276+VLOOKUP(BS276,звания!$D$2:$E$62,2,FALSE)/(EOMONTH($G$3,0)+1-$G$3)*BU276+(VLOOKUP(C276,звания!$A$2:$B$62,2,FALSE)/(EOMONTH($G$3,0)+1-$G$3)*BU276+VLOOKUP(BS276,звания!$D$2:$E$62,2,FALSE)/(EOMONTH($G$3,0)+1-$G$3)*BU276)*BV276%)*BN276,(CE276+CF276+CG276)*BN276)</f>
        <v>0</v>
      </c>
      <c r="CM276" s="404"/>
      <c r="CN276" s="404"/>
      <c r="CO276" s="432">
        <f t="shared" si="367"/>
        <v>0</v>
      </c>
      <c r="CP276" s="638"/>
      <c r="CQ276" s="637">
        <f>IF(CF276=0,0,IF((SUM(BH276:BM276)&gt;360),(VLOOKUP(O276,звания!$F$2:$G$62,2,FALSE))/100,VLOOKUP(O276,звания!$F$2:$H$62,3,FALSE)/100))</f>
        <v>0</v>
      </c>
      <c r="CR276" s="617">
        <f>IF(B276="Виключений зі списків",IF(AND(BU276=0,360-BH276&lt;0),(VLOOKUP(O276,звания!$D$2:$E$62,2,FALSE))/(EOMONTH($B$3,0)+1-$B$3)*BO276*CQ276,IF(AND(360-BH276&gt;=0,360-BH276&lt;(EOMONTH($B$3,0)+1-$B$3)),(CF276/(EOMONTH($B$3,0)-$B$3+1)*(360-BH276))*CQ276+(CF276/(EOMONTH($B$3,0)-$B$3+1)*((EOMONTH($B$3,0)-$B$3+1)-(360-BH276)))*VLOOKUP(O276,звания!$F$2:$H$62,2,FALSE)/100,((((VLOOKUP(O276,звания!$D$2:$E$62,2,FALSE))/(EOMONTH($B$3,0)+1-$B$3)*BO276*CQ276+(VLOOKUP(BS276,звания!$D$2:$E$62,2,FALSE))/(EOMONTH($B$3,0)+1-$B$3)*BU276*(VLOOKUP(BS276,звания!$F$2:$G$62,2,FALSE)*0.01)+(IF(BT276=0,0,(VLOOKUP(BS276,звания!$D$2:$E$62,2,FALSE)/(EOMONTH($G$3,0)+1-$G$3)*BT276*(VLOOKUP(BS276,звания!$F$2:$G$62,2,FALSE)))*0.01-(VLOOKUP(O276,звания!$D$2:$E$62,2,FALSE)/(EOMONTH($G$3,0)+1-$G$3)*BT276*(VLOOKUP(O276,звания!$F$2:$G$62,2,FALSE)))*0.01)))))/100*(100-CP276))),(IF(AND(BU276=0,360-BH276&lt;0,CP276=0),(VLOOKUP(O276,звания!$D$2:$E$62,2,FALSE))/(EOMONTH($G$3,0)+1-$G$3)*BO276*CQ276,IF(AND(360-BH276&gt;=0,360-BH276&lt;(EOMONTH($G$3,0)+1-$G$3)),(CF276/(EOMONTH($G$3,0)-$G$3+1)*(360-BH276))*CQ276+(CF276/(EOMONTH($G$3,0)-$G$3+1)*((EOMONTH($G$3,0)-$G$3+1)-(360-BH276)))*VLOOKUP(O276,звания!$F$2:$H$62,2,FALSE)/100,((((VLOOKUP(O276,звания!$D$2:$E$62,2,FALSE))/(EOMONTH($G$3,0)+1-$G$3)*BO276*CQ276+(VLOOKUP(BS276,звания!$D$2:$E$62,2,FALSE))/(EOMONTH($G$3,0)+1-$G$3)*BU276*(VLOOKUP(BS276,звания!$F$2:$G$62,2,FALSE)*0.01)))/100*(100-CP276)+(IF(BT276=0,0,(VLOOKUP(BS276,звания!$D$2:$E$62,2,FALSE)/(EOMONTH($BN$3,0)+1-$BN$3)*BT276*(VLOOKUP(BS276,звания!$F$2:$G$62,2,FALSE)))*0.01-(VLOOKUP(O276,звания!$D$2:$E$62,2,FALSE)/(EOMONTH($BN$3,0)+1-$BN$3)*BT276*(VLOOKUP(O276,звания!$F$2:$G$62,2,FALSE)))*0.01)))))))</f>
        <v>0</v>
      </c>
      <c r="CS276" s="416">
        <f t="shared" si="361"/>
        <v>0</v>
      </c>
      <c r="CT276" s="403"/>
      <c r="CU276" s="403"/>
      <c r="CV276" s="403">
        <f t="shared" si="368"/>
        <v>0</v>
      </c>
      <c r="CW276" s="556">
        <f t="shared" si="372"/>
        <v>0</v>
      </c>
      <c r="CX276" s="403">
        <f t="shared" si="379"/>
        <v>0</v>
      </c>
      <c r="CY276" s="403"/>
      <c r="CZ276" s="404">
        <f t="shared" si="312"/>
        <v>0</v>
      </c>
      <c r="DA276" s="403"/>
      <c r="DB276" s="403"/>
      <c r="DC276" s="403"/>
      <c r="DD276" s="421">
        <f t="shared" si="378"/>
        <v>0</v>
      </c>
      <c r="DE276" s="421">
        <f t="shared" si="373"/>
        <v>0</v>
      </c>
      <c r="DF276" s="403">
        <f t="shared" si="362"/>
        <v>0</v>
      </c>
      <c r="DG276" s="421">
        <f t="shared" si="320"/>
        <v>0</v>
      </c>
      <c r="DH276" s="421">
        <f t="shared" si="321"/>
        <v>0</v>
      </c>
      <c r="DI276" s="421"/>
      <c r="DJ276" s="422" t="str">
        <f t="shared" si="351"/>
        <v xml:space="preserve">    </v>
      </c>
      <c r="DK276" s="452"/>
      <c r="DL276" s="423"/>
      <c r="DM276" s="423"/>
      <c r="DN276" s="425"/>
      <c r="DO276" s="909"/>
      <c r="DP276" s="123"/>
      <c r="DQ276" s="824"/>
      <c r="DR276" s="818"/>
      <c r="DS276" s="819"/>
      <c r="DT276" s="820"/>
      <c r="DU276" s="124"/>
      <c r="DV276" s="110"/>
      <c r="DX276" s="84"/>
      <c r="DY276" s="84"/>
      <c r="DZ276" s="105"/>
      <c r="EH276" s="543">
        <f t="shared" si="369"/>
        <v>0</v>
      </c>
      <c r="EI276" s="404">
        <f t="shared" si="370"/>
        <v>0</v>
      </c>
      <c r="EJ276" s="29">
        <f t="shared" si="371"/>
        <v>0</v>
      </c>
      <c r="EK276" s="50"/>
      <c r="EL276" s="29"/>
      <c r="EM276" s="50"/>
      <c r="EN276" s="50"/>
      <c r="EO276" s="50"/>
      <c r="EP276" s="29"/>
    </row>
    <row r="277" spans="1:146" ht="17.45" hidden="1" customHeight="1">
      <c r="A277" s="446">
        <v>271</v>
      </c>
      <c r="B277" s="403"/>
      <c r="C277" s="403"/>
      <c r="D277" s="403">
        <f t="shared" si="360"/>
        <v>0</v>
      </c>
      <c r="E277" s="416"/>
      <c r="F277" s="417"/>
      <c r="G277" s="406" t="str">
        <f t="shared" si="374"/>
        <v>0.0.0</v>
      </c>
      <c r="H277" s="407" t="str">
        <f t="shared" si="376"/>
        <v>0.0.0</v>
      </c>
      <c r="I277" s="407" t="str">
        <f t="shared" si="375"/>
        <v>0.0.0</v>
      </c>
      <c r="J277" s="407" t="str">
        <f t="shared" si="352"/>
        <v>0.0.0</v>
      </c>
      <c r="K277" s="407" t="str">
        <f t="shared" si="353"/>
        <v>0.0.0</v>
      </c>
      <c r="L277" s="407" t="str">
        <f t="shared" si="354"/>
        <v>0.0.0</v>
      </c>
      <c r="M277" s="407" t="str">
        <f t="shared" si="355"/>
        <v>0.0.0</v>
      </c>
      <c r="N277" s="408" t="str">
        <f t="shared" si="377"/>
        <v>0.0.0</v>
      </c>
      <c r="O277" s="418"/>
      <c r="P277" s="417"/>
      <c r="Q277" s="417"/>
      <c r="R277" s="417"/>
      <c r="S277" s="417"/>
      <c r="T277" s="417"/>
      <c r="U277" s="417"/>
      <c r="V277" s="714"/>
      <c r="W277" s="714"/>
      <c r="X277" s="417"/>
      <c r="Y277" s="417"/>
      <c r="Z277" s="714"/>
      <c r="AA277" s="714"/>
      <c r="AB277" s="417"/>
      <c r="AC277" s="417"/>
      <c r="AD277" s="714"/>
      <c r="AE277" s="714"/>
      <c r="AF277" s="417"/>
      <c r="AG277" s="417"/>
      <c r="AH277" s="714"/>
      <c r="AI277" s="714"/>
      <c r="AJ277" s="417"/>
      <c r="AK277" s="417"/>
      <c r="AL277" s="714"/>
      <c r="AM277" s="714"/>
      <c r="AN277" s="417"/>
      <c r="AO277" s="417"/>
      <c r="AP277" s="714"/>
      <c r="AQ277" s="714"/>
      <c r="AR277" s="417"/>
      <c r="AS277" s="417"/>
      <c r="AT277" s="714"/>
      <c r="AU277" s="714"/>
      <c r="AV277" s="417"/>
      <c r="AW277" s="417"/>
      <c r="AX277" s="716"/>
      <c r="AY277" s="716"/>
      <c r="AZ277" s="635"/>
      <c r="BA277" s="635"/>
      <c r="BB277" s="716"/>
      <c r="BC277" s="716"/>
      <c r="BD277" s="635"/>
      <c r="BE277" s="635"/>
      <c r="BF277" s="717"/>
      <c r="BG277" s="717"/>
      <c r="BH277" s="432">
        <f t="shared" si="310"/>
        <v>0</v>
      </c>
      <c r="BI277" s="432">
        <f t="shared" si="356"/>
        <v>0</v>
      </c>
      <c r="BJ277" s="432">
        <f t="shared" si="357"/>
        <v>0</v>
      </c>
      <c r="BK277" s="432">
        <f t="shared" si="358"/>
        <v>0</v>
      </c>
      <c r="BL277" s="432">
        <f t="shared" si="359"/>
        <v>0</v>
      </c>
      <c r="BM277" s="436">
        <f t="shared" si="349"/>
        <v>0</v>
      </c>
      <c r="BN277" s="462">
        <v>0.65</v>
      </c>
      <c r="BO277" s="427">
        <f t="shared" si="311"/>
        <v>0</v>
      </c>
      <c r="BP277" s="419"/>
      <c r="BQ277" s="700"/>
      <c r="BR277" s="419"/>
      <c r="BS277" s="700"/>
      <c r="BT277" s="700"/>
      <c r="BU277" s="700"/>
      <c r="BV277" s="427">
        <f t="shared" si="346"/>
        <v>0</v>
      </c>
      <c r="BW277" s="419"/>
      <c r="BX277" s="782"/>
      <c r="BY277" s="419"/>
      <c r="BZ277" s="432"/>
      <c r="CA277" s="419"/>
      <c r="CB277" s="427"/>
      <c r="CC277" s="419"/>
      <c r="CD277" s="427"/>
      <c r="CE277" s="404">
        <f>IF(OR(C277=0,CD277="Д"),0,IF(AND(C277&gt;0,E277=0),VLOOKUP(C277,звания!A:B,2,FALSE)/((EOMONTH($G$3,0)+1)-$G$3)*BO277+VLOOKUP(C277,звания!A:B,2,FALSE)/((EOMONTH($G$3,0)+1)-$G$3)*BR277+VLOOKUP(C277,звания!A:B,2,FALSE)/((EOMONTH($G$3,0)+1)-$G$3)*BU277,IF(AND(C277&gt;0,E277&gt;0,F277&gt;=$G$3,BO277=(EOMONTH($G$3,0)+1)-$G$3),(VLOOKUP(E277,звания!A:B,2,FALSE)/(EOMONTH($G$3,0)-$G$3+1))*(F277-$G$3)+(VLOOKUP(C277,звания!A:B,2,FALSE)/(EOMONTH($G$3,0)-$G$3+1))*((EOMONTH($G$3,0)-$G$3+1)-(F277-$G$3)),IF(AND(C277&gt;0,E277&gt;0,F277&gt;$G$3,BO277&lt;(EOMONTH($G$3,0)+1)-$G$3,BO277&lt;&gt;0),VLOOKUP(E277,звания!A:B,2,FALSE)/((EOMONTH($G$3,0)+1)-$G$3)*((F277-$G$3)-(((EOMONTH($G$3,0)+1)-$G$3)-BO277-BU277-BR277))+VLOOKUP(C277,звания!A:B,2,FALSE)/((EOMONTH($G$3,0)+1)-$G$3)*(((EOMONTH($G$3,0)+1)-F277)),IF(F277&lt;$G$3,(VLOOKUP(C277,звания!A:B,2,FALSE)-VLOOKUP(E277,звания!A:B,2,FALSE))/((EOMONTH($BN$3,0)+1)-$BN$3)*(EOMONTH($BN$3,0)+1-F277)+VLOOKUP(C277,звания!A:B,2,FALSE)/((EOMONTH($G$3,0)+1)-$G$3)*BO277+VLOOKUP(C277,звания!A:B,2,FALSE)/((EOMONTH($G$3,0)+1)-$G$3)*BU277+VLOOKUP(C277,звания!A:B,2,FALSE)/((EOMONTH($G$3,0)+1)-$G$3)*BR277,0)))))</f>
        <v>0</v>
      </c>
      <c r="CF277" s="404">
        <f>IF(OR(CD277="Д",C277=0),0,IF(B277="Виключений зі списків",IF(BS277=0,(VLOOKUP(O277,звания!$D$2:$E$62,2,FALSE))/(EOMONTH($B$3,0)+1-$B$3)*BO277+(VLOOKUP(BQ277,звания!$D$2:$E$62,2,FALSE))/(EOMONTH($B$3,0)+1-$B$3)*BR277,(((VLOOKUP(O277,звания!$D$2:$E$62,2,FALSE))/(EOMONTH($B$3,0)+1-$B$3))*BO277)+(VLOOKUP(BQ277,звания!$D$2:$E$62,2,FALSE))/(EOMONTH($B$3,0)+1-$B$3)*BR277+(VLOOKUP(BS277,звания!$D$2:$E$62,2,FALSE))/(EOMONTH($B$3,0)+1-$B$3)*BU277),IF(BS277=0,(VLOOKUP(O277,звания!$D$2:$E$62,2,FALSE))/(EOMONTH($G$3,0)+1-$G$3)*BO277+(VLOOKUP(BQ277,звания!$D$2:$E$62,2,FALSE))/(EOMONTH($G$3,0)+1-$G$3)*BR277,(((VLOOKUP(O277,звания!$D$2:$E$62,2,FALSE))/(EOMONTH($G$3,0)+1-$G$3))*BO277)+(VLOOKUP(BQ277,звания!$D$2:$E$62,2,FALSE))/(EOMONTH($G$3,0)+1-$G$3)*BR277+(VLOOKUP(BS277,звания!$D$2:$E$62,2,FALSE))/(EOMONTH($G$3,0)+1-$G$3)*BU277+IF(BT277=0,0,(VLOOKUP(BS277,звания!$D$2:$E$62,2,FALSE))/(EOMONTH($BN$3,0)+1-$BN$3)*BT277-(VLOOKUP(O277,звания!$D$2:$E$62,2,FALSE))/(EOMONTH($BN$3,0)+1-$BN$3)*BT277))))</f>
        <v>0</v>
      </c>
      <c r="CG277" s="404">
        <f t="shared" si="350"/>
        <v>0</v>
      </c>
      <c r="CH277" s="404">
        <f>IF(BW277=0,CF277*BX277%,IF(BW277&gt;0,((VLOOKUP(O277,звания!$D$2:$E$62,2,FALSE)/(EOMONTH($G$3,0)+1-$G$3)*BW277)*BX277%)))</f>
        <v>0</v>
      </c>
      <c r="CI277" s="404">
        <f>IF(BY277=0,CF277*BZ277%,IF(BY277&gt;0,(VLOOKUP(O277,звания!$D$2:$E$62,2,FALSE)/(EOMONTH($G$3,0)+1-$G$3)*BO277)*BZ277%)+(VLOOKUP(BS277,звания!$D$2:$E$62,2,FALSE)/(EOMONTH($G$3,0)+1-$G$3)*BU277)*BZ277%)</f>
        <v>0</v>
      </c>
      <c r="CJ277" s="404">
        <f>IF(CA277=0,CF277*CB277%,IF(CA277&gt;0,(VLOOKUP(O277,звания!$D$2:$E$62,2,FALSE)/(EOMONTH($G$3,0)+1-$G$3)*BO277)*CB277%)+(VLOOKUP(BS277,звания!$D$2:$E$62,2,FALSE)/(EOMONTH($G$3,0)+1-$G$3)*BU277)*CB277%)</f>
        <v>0</v>
      </c>
      <c r="CK277" s="404">
        <f>IF(CD277="Д",0,IF(CC277=0,CF277*CD277%,IF(CC277&gt;0,(VLOOKUP(O277,звания!$D$2:$E$62,2,FALSE)/(EOMONTH($G$3,0)+1-$G$3)*BO277)*CD277%)+(VLOOKUP(BS277,звания!$D$2:$E$62,2,FALSE)/(EOMONTH($G$3,0)+1-$G$3)*BU277)*CD277%))</f>
        <v>0</v>
      </c>
      <c r="CL277" s="404">
        <f>IF(BR277&gt;0,((VLOOKUP(C277,звания!$A$2:$B$62,2,FALSE)/(EOMONTH($G$3,0)+1-$G$3)*BO277+VLOOKUP(O277,звания!$D$2:$E$62,2,FALSE)/(EOMONTH($G$3,0)+1-$G$3)*BO277+(VLOOKUP(C277,звания!$A$2:$B$62,2,FALSE)/(EOMONTH($G$3,0)+1-$G$3)*BO277+VLOOKUP(O277,звания!$D$2:$E$62,2,FALSE)/(EOMONTH($G$3,0)+1-$G$3)*BO277)*BV277%)*BN277)+(VLOOKUP(C277,звания!$A$2:$B$62,2,FALSE)/(EOMONTH($G$3,0)+1-$G$3)*BU277+VLOOKUP(BS277,звания!$D$2:$E$62,2,FALSE)/(EOMONTH($G$3,0)+1-$G$3)*BU277+(VLOOKUP(C277,звания!$A$2:$B$62,2,FALSE)/(EOMONTH($G$3,0)+1-$G$3)*BU277+VLOOKUP(BS277,звания!$D$2:$E$62,2,FALSE)/(EOMONTH($G$3,0)+1-$G$3)*BU277)*BV277%)*BN277,(CE277+CF277+CG277)*BN277)</f>
        <v>0</v>
      </c>
      <c r="CM277" s="404"/>
      <c r="CN277" s="404"/>
      <c r="CO277" s="432">
        <f t="shared" si="367"/>
        <v>0</v>
      </c>
      <c r="CP277" s="638"/>
      <c r="CQ277" s="637">
        <f>IF(CF277=0,0,IF((SUM(BH277:BM277)&gt;360),(VLOOKUP(O277,звания!$F$2:$G$62,2,FALSE))/100,VLOOKUP(O277,звания!$F$2:$H$62,3,FALSE)/100))</f>
        <v>0</v>
      </c>
      <c r="CR277" s="617">
        <f>IF(B277="Виключений зі списків",IF(AND(BU277=0,360-BH277&lt;0),(VLOOKUP(O277,звания!$D$2:$E$62,2,FALSE))/(EOMONTH($B$3,0)+1-$B$3)*BO277*CQ277,IF(AND(360-BH277&gt;=0,360-BH277&lt;(EOMONTH($B$3,0)+1-$B$3)),(CF277/(EOMONTH($B$3,0)-$B$3+1)*(360-BH277))*CQ277+(CF277/(EOMONTH($B$3,0)-$B$3+1)*((EOMONTH($B$3,0)-$B$3+1)-(360-BH277)))*VLOOKUP(O277,звания!$F$2:$H$62,2,FALSE)/100,((((VLOOKUP(O277,звания!$D$2:$E$62,2,FALSE))/(EOMONTH($B$3,0)+1-$B$3)*BO277*CQ277+(VLOOKUP(BS277,звания!$D$2:$E$62,2,FALSE))/(EOMONTH($B$3,0)+1-$B$3)*BU277*(VLOOKUP(BS277,звания!$F$2:$G$62,2,FALSE)*0.01)+(IF(BT277=0,0,(VLOOKUP(BS277,звания!$D$2:$E$62,2,FALSE)/(EOMONTH($G$3,0)+1-$G$3)*BT277*(VLOOKUP(BS277,звания!$F$2:$G$62,2,FALSE)))*0.01-(VLOOKUP(O277,звания!$D$2:$E$62,2,FALSE)/(EOMONTH($G$3,0)+1-$G$3)*BT277*(VLOOKUP(O277,звания!$F$2:$G$62,2,FALSE)))*0.01)))))/100*(100-CP277))),(IF(AND(BU277=0,360-BH277&lt;0,CP277=0),(VLOOKUP(O277,звания!$D$2:$E$62,2,FALSE))/(EOMONTH($G$3,0)+1-$G$3)*BO277*CQ277,IF(AND(360-BH277&gt;=0,360-BH277&lt;(EOMONTH($G$3,0)+1-$G$3)),(CF277/(EOMONTH($G$3,0)-$G$3+1)*(360-BH277))*CQ277+(CF277/(EOMONTH($G$3,0)-$G$3+1)*((EOMONTH($G$3,0)-$G$3+1)-(360-BH277)))*VLOOKUP(O277,звания!$F$2:$H$62,2,FALSE)/100,((((VLOOKUP(O277,звания!$D$2:$E$62,2,FALSE))/(EOMONTH($G$3,0)+1-$G$3)*BO277*CQ277+(VLOOKUP(BS277,звания!$D$2:$E$62,2,FALSE))/(EOMONTH($G$3,0)+1-$G$3)*BU277*(VLOOKUP(BS277,звания!$F$2:$G$62,2,FALSE)*0.01)))/100*(100-CP277)+(IF(BT277=0,0,(VLOOKUP(BS277,звания!$D$2:$E$62,2,FALSE)/(EOMONTH($BN$3,0)+1-$BN$3)*BT277*(VLOOKUP(BS277,звания!$F$2:$G$62,2,FALSE)))*0.01-(VLOOKUP(O277,звания!$D$2:$E$62,2,FALSE)/(EOMONTH($BN$3,0)+1-$BN$3)*BT277*(VLOOKUP(O277,звания!$F$2:$G$62,2,FALSE)))*0.01)))))))</f>
        <v>0</v>
      </c>
      <c r="CS277" s="416">
        <f t="shared" si="361"/>
        <v>0</v>
      </c>
      <c r="CT277" s="403"/>
      <c r="CU277" s="403"/>
      <c r="CV277" s="403">
        <f t="shared" si="368"/>
        <v>0</v>
      </c>
      <c r="CW277" s="556">
        <f t="shared" si="372"/>
        <v>0</v>
      </c>
      <c r="CX277" s="403">
        <f t="shared" si="379"/>
        <v>0</v>
      </c>
      <c r="CY277" s="403"/>
      <c r="CZ277" s="404">
        <f t="shared" si="312"/>
        <v>0</v>
      </c>
      <c r="DA277" s="403"/>
      <c r="DB277" s="403"/>
      <c r="DC277" s="403"/>
      <c r="DD277" s="421">
        <f t="shared" si="378"/>
        <v>0</v>
      </c>
      <c r="DE277" s="421">
        <f t="shared" si="373"/>
        <v>0</v>
      </c>
      <c r="DF277" s="403">
        <f t="shared" si="362"/>
        <v>0</v>
      </c>
      <c r="DG277" s="421">
        <f t="shared" si="320"/>
        <v>0</v>
      </c>
      <c r="DH277" s="421">
        <f t="shared" si="321"/>
        <v>0</v>
      </c>
      <c r="DI277" s="421"/>
      <c r="DJ277" s="422" t="str">
        <f t="shared" si="351"/>
        <v xml:space="preserve">    </v>
      </c>
      <c r="DK277" s="452"/>
      <c r="DL277" s="423"/>
      <c r="DM277" s="423"/>
      <c r="DN277" s="423"/>
      <c r="DO277" s="909"/>
      <c r="DP277" s="123"/>
      <c r="DQ277" s="817"/>
      <c r="DR277" s="818"/>
      <c r="DS277" s="819"/>
      <c r="DT277" s="820"/>
      <c r="DU277" s="124"/>
      <c r="DV277" s="110"/>
      <c r="DX277" s="84"/>
      <c r="DY277" s="84"/>
      <c r="DZ277" s="105"/>
      <c r="EG277" s="19"/>
      <c r="EH277" s="543">
        <f t="shared" si="369"/>
        <v>0</v>
      </c>
      <c r="EI277" s="404">
        <f t="shared" si="370"/>
        <v>0</v>
      </c>
      <c r="EJ277" s="29">
        <f t="shared" si="371"/>
        <v>0</v>
      </c>
      <c r="EK277" s="50"/>
      <c r="EL277" s="29"/>
      <c r="EM277" s="50"/>
      <c r="EN277" s="50"/>
      <c r="EO277" s="50"/>
      <c r="EP277" s="29"/>
    </row>
    <row r="278" spans="1:146" ht="17.45" hidden="1" customHeight="1">
      <c r="A278" s="446">
        <v>272</v>
      </c>
      <c r="B278" s="403"/>
      <c r="C278" s="403"/>
      <c r="D278" s="403">
        <f t="shared" si="360"/>
        <v>0</v>
      </c>
      <c r="E278" s="416"/>
      <c r="F278" s="417"/>
      <c r="G278" s="406" t="str">
        <f t="shared" si="374"/>
        <v>0.0.0</v>
      </c>
      <c r="H278" s="407" t="str">
        <f t="shared" si="376"/>
        <v>0.0.0</v>
      </c>
      <c r="I278" s="407" t="str">
        <f t="shared" si="375"/>
        <v>0.0.0</v>
      </c>
      <c r="J278" s="407" t="str">
        <f t="shared" si="352"/>
        <v>0.0.0</v>
      </c>
      <c r="K278" s="407" t="str">
        <f t="shared" si="353"/>
        <v>0.0.0</v>
      </c>
      <c r="L278" s="407" t="str">
        <f t="shared" si="354"/>
        <v>0.0.0</v>
      </c>
      <c r="M278" s="407" t="str">
        <f t="shared" si="355"/>
        <v>0.0.0</v>
      </c>
      <c r="N278" s="408" t="str">
        <f t="shared" si="377"/>
        <v>0.0.0</v>
      </c>
      <c r="O278" s="418"/>
      <c r="P278" s="417"/>
      <c r="Q278" s="417"/>
      <c r="R278" s="417"/>
      <c r="S278" s="417"/>
      <c r="T278" s="417"/>
      <c r="U278" s="417"/>
      <c r="V278" s="714"/>
      <c r="W278" s="714"/>
      <c r="X278" s="417"/>
      <c r="Y278" s="417"/>
      <c r="Z278" s="714"/>
      <c r="AA278" s="714"/>
      <c r="AB278" s="417"/>
      <c r="AC278" s="417"/>
      <c r="AD278" s="714"/>
      <c r="AE278" s="714"/>
      <c r="AF278" s="417"/>
      <c r="AG278" s="417"/>
      <c r="AH278" s="714"/>
      <c r="AI278" s="714"/>
      <c r="AJ278" s="417"/>
      <c r="AK278" s="417"/>
      <c r="AL278" s="714"/>
      <c r="AM278" s="714"/>
      <c r="AN278" s="417"/>
      <c r="AO278" s="417"/>
      <c r="AP278" s="714"/>
      <c r="AQ278" s="714"/>
      <c r="AR278" s="417"/>
      <c r="AS278" s="417"/>
      <c r="AT278" s="714"/>
      <c r="AU278" s="714"/>
      <c r="AV278" s="417"/>
      <c r="AW278" s="417"/>
      <c r="AX278" s="716"/>
      <c r="AY278" s="716"/>
      <c r="AZ278" s="635"/>
      <c r="BA278" s="635"/>
      <c r="BB278" s="716"/>
      <c r="BC278" s="716"/>
      <c r="BD278" s="635"/>
      <c r="BE278" s="635"/>
      <c r="BF278" s="717"/>
      <c r="BG278" s="717"/>
      <c r="BH278" s="432">
        <f t="shared" si="310"/>
        <v>0</v>
      </c>
      <c r="BI278" s="432">
        <f t="shared" si="356"/>
        <v>0</v>
      </c>
      <c r="BJ278" s="432">
        <f t="shared" si="357"/>
        <v>0</v>
      </c>
      <c r="BK278" s="432">
        <f t="shared" si="358"/>
        <v>0</v>
      </c>
      <c r="BL278" s="432">
        <f t="shared" si="359"/>
        <v>0</v>
      </c>
      <c r="BM278" s="436">
        <f t="shared" si="349"/>
        <v>0</v>
      </c>
      <c r="BN278" s="462">
        <v>0.65</v>
      </c>
      <c r="BO278" s="427">
        <f t="shared" si="311"/>
        <v>0</v>
      </c>
      <c r="BP278" s="419"/>
      <c r="BQ278" s="700"/>
      <c r="BR278" s="419"/>
      <c r="BS278" s="700"/>
      <c r="BT278" s="700"/>
      <c r="BU278" s="700"/>
      <c r="BV278" s="427">
        <f t="shared" si="346"/>
        <v>0</v>
      </c>
      <c r="BW278" s="419"/>
      <c r="BX278" s="781"/>
      <c r="BY278" s="700"/>
      <c r="BZ278" s="432"/>
      <c r="CA278" s="700"/>
      <c r="CB278" s="432"/>
      <c r="CC278" s="700"/>
      <c r="CD278" s="432"/>
      <c r="CE278" s="404">
        <f>IF(OR(C278=0,CD278="Д"),0,IF(AND(C278&gt;0,E278=0),VLOOKUP(C278,звания!A:B,2,FALSE)/((EOMONTH($G$3,0)+1)-$G$3)*BO278+VLOOKUP(C278,звания!A:B,2,FALSE)/((EOMONTH($G$3,0)+1)-$G$3)*BR278+VLOOKUP(C278,звания!A:B,2,FALSE)/((EOMONTH($G$3,0)+1)-$G$3)*BU278,IF(AND(C278&gt;0,E278&gt;0,F278&gt;=$G$3,BO278=(EOMONTH($G$3,0)+1)-$G$3),(VLOOKUP(E278,звания!A:B,2,FALSE)/(EOMONTH($G$3,0)-$G$3+1))*(F278-$G$3)+(VLOOKUP(C278,звания!A:B,2,FALSE)/(EOMONTH($G$3,0)-$G$3+1))*((EOMONTH($G$3,0)-$G$3+1)-(F278-$G$3)),IF(AND(C278&gt;0,E278&gt;0,F278&gt;$G$3,BO278&lt;(EOMONTH($G$3,0)+1)-$G$3,BO278&lt;&gt;0),VLOOKUP(E278,звания!A:B,2,FALSE)/((EOMONTH($G$3,0)+1)-$G$3)*((F278-$G$3)-(((EOMONTH($G$3,0)+1)-$G$3)-BO278-BU278-BR278))+VLOOKUP(C278,звания!A:B,2,FALSE)/((EOMONTH($G$3,0)+1)-$G$3)*(((EOMONTH($G$3,0)+1)-F278)),IF(F278&lt;$G$3,(VLOOKUP(C278,звания!A:B,2,FALSE)-VLOOKUP(E278,звания!A:B,2,FALSE))/((EOMONTH($BN$3,0)+1)-$BN$3)*(EOMONTH($BN$3,0)+1-F278)+VLOOKUP(C278,звания!A:B,2,FALSE)/((EOMONTH($G$3,0)+1)-$G$3)*BO278+VLOOKUP(C278,звания!A:B,2,FALSE)/((EOMONTH($G$3,0)+1)-$G$3)*BU278+VLOOKUP(C278,звания!A:B,2,FALSE)/((EOMONTH($G$3,0)+1)-$G$3)*BR278,0)))))</f>
        <v>0</v>
      </c>
      <c r="CF278" s="404">
        <f>IF(OR(CD278="Д",C278=0),0,IF(B278="Виключений зі списків",IF(BS278=0,(VLOOKUP(O278,звания!$D$2:$E$62,2,FALSE))/(EOMONTH($B$3,0)+1-$B$3)*BO278+(VLOOKUP(BQ278,звания!$D$2:$E$62,2,FALSE))/(EOMONTH($B$3,0)+1-$B$3)*BR278,(((VLOOKUP(O278,звания!$D$2:$E$62,2,FALSE))/(EOMONTH($B$3,0)+1-$B$3))*BO278)+(VLOOKUP(BQ278,звания!$D$2:$E$62,2,FALSE))/(EOMONTH($B$3,0)+1-$B$3)*BR278+(VLOOKUP(BS278,звания!$D$2:$E$62,2,FALSE))/(EOMONTH($B$3,0)+1-$B$3)*BU278),IF(BS278=0,(VLOOKUP(O278,звания!$D$2:$E$62,2,FALSE))/(EOMONTH($G$3,0)+1-$G$3)*BO278+(VLOOKUP(BQ278,звания!$D$2:$E$62,2,FALSE))/(EOMONTH($G$3,0)+1-$G$3)*BR278,(((VLOOKUP(O278,звания!$D$2:$E$62,2,FALSE))/(EOMONTH($G$3,0)+1-$G$3))*BO278)+(VLOOKUP(BQ278,звания!$D$2:$E$62,2,FALSE))/(EOMONTH($G$3,0)+1-$G$3)*BR278+(VLOOKUP(BS278,звания!$D$2:$E$62,2,FALSE))/(EOMONTH($G$3,0)+1-$G$3)*BU278+IF(BT278=0,0,(VLOOKUP(BS278,звания!$D$2:$E$62,2,FALSE))/(EOMONTH($BN$3,0)+1-$BN$3)*BT278-(VLOOKUP(O278,звания!$D$2:$E$62,2,FALSE))/(EOMONTH($BN$3,0)+1-$BN$3)*BT278))))</f>
        <v>0</v>
      </c>
      <c r="CG278" s="404">
        <f t="shared" si="350"/>
        <v>0</v>
      </c>
      <c r="CH278" s="404">
        <f>IF(BW278=0,CF278*BX278%,IF(BW278&gt;0,((VLOOKUP(O278,звания!$D$2:$E$62,2,FALSE)/(EOMONTH($G$3,0)+1-$G$3)*BW278)*BX278%)))</f>
        <v>0</v>
      </c>
      <c r="CI278" s="404">
        <f>IF(BY278=0,CF278*BZ278%,IF(BY278&gt;0,(VLOOKUP(O278,звания!$D$2:$E$62,2,FALSE)/(EOMONTH($G$3,0)+1-$G$3)*BO278)*BZ278%)+(VLOOKUP(BS278,звания!$D$2:$E$62,2,FALSE)/(EOMONTH($G$3,0)+1-$G$3)*BU278)*BZ278%)</f>
        <v>0</v>
      </c>
      <c r="CJ278" s="404">
        <f>IF(CA278=0,CF278*CB278%,IF(CA278&gt;0,(VLOOKUP(O278,звания!$D$2:$E$62,2,FALSE)/(EOMONTH($G$3,0)+1-$G$3)*BO278)*CB278%)+(VLOOKUP(BS278,звания!$D$2:$E$62,2,FALSE)/(EOMONTH($G$3,0)+1-$G$3)*BU278)*CB278%)</f>
        <v>0</v>
      </c>
      <c r="CK278" s="404">
        <f>IF(CD278="Д",0,IF(CC278=0,CF278*CD278%,IF(CC278&gt;0,(VLOOKUP(O278,звания!$D$2:$E$62,2,FALSE)/(EOMONTH($G$3,0)+1-$G$3)*BO278)*CD278%)+(VLOOKUP(BS278,звания!$D$2:$E$62,2,FALSE)/(EOMONTH($G$3,0)+1-$G$3)*BU278)*CD278%))</f>
        <v>0</v>
      </c>
      <c r="CL278" s="404">
        <f>IF(BR278&gt;0,((VLOOKUP(C278,звания!$A$2:$B$62,2,FALSE)/(EOMONTH($G$3,0)+1-$G$3)*BO278+VLOOKUP(O278,звания!$D$2:$E$62,2,FALSE)/(EOMONTH($G$3,0)+1-$G$3)*BO278+(VLOOKUP(C278,звания!$A$2:$B$62,2,FALSE)/(EOMONTH($G$3,0)+1-$G$3)*BO278+VLOOKUP(O278,звания!$D$2:$E$62,2,FALSE)/(EOMONTH($G$3,0)+1-$G$3)*BO278)*BV278%)*BN278)+(VLOOKUP(C278,звания!$A$2:$B$62,2,FALSE)/(EOMONTH($G$3,0)+1-$G$3)*BU278+VLOOKUP(BS278,звания!$D$2:$E$62,2,FALSE)/(EOMONTH($G$3,0)+1-$G$3)*BU278+(VLOOKUP(C278,звания!$A$2:$B$62,2,FALSE)/(EOMONTH($G$3,0)+1-$G$3)*BU278+VLOOKUP(BS278,звания!$D$2:$E$62,2,FALSE)/(EOMONTH($G$3,0)+1-$G$3)*BU278)*BV278%)*BN278,(CE278+CF278+CG278)*BN278)</f>
        <v>0</v>
      </c>
      <c r="CM278" s="404"/>
      <c r="CN278" s="404"/>
      <c r="CO278" s="432">
        <f t="shared" si="367"/>
        <v>0</v>
      </c>
      <c r="CP278" s="638"/>
      <c r="CQ278" s="637">
        <f>IF(CF278=0,0,IF((SUM(BH278:BM278)&gt;360),(VLOOKUP(O278,звания!$F$2:$G$62,2,FALSE))/100,VLOOKUP(O278,звания!$F$2:$H$62,3,FALSE)/100))</f>
        <v>0</v>
      </c>
      <c r="CR278" s="617">
        <f>IF(B278="Виключений зі списків",IF(AND(BU278=0,360-BH278&lt;0),(VLOOKUP(O278,звания!$D$2:$E$62,2,FALSE))/(EOMONTH($B$3,0)+1-$B$3)*BO278*CQ278,IF(AND(360-BH278&gt;=0,360-BH278&lt;(EOMONTH($B$3,0)+1-$B$3)),(CF278/(EOMONTH($B$3,0)-$B$3+1)*(360-BH278))*CQ278+(CF278/(EOMONTH($B$3,0)-$B$3+1)*((EOMONTH($B$3,0)-$B$3+1)-(360-BH278)))*VLOOKUP(O278,звания!$F$2:$H$62,2,FALSE)/100,((((VLOOKUP(O278,звания!$D$2:$E$62,2,FALSE))/(EOMONTH($B$3,0)+1-$B$3)*BO278*CQ278+(VLOOKUP(BS278,звания!$D$2:$E$62,2,FALSE))/(EOMONTH($B$3,0)+1-$B$3)*BU278*(VLOOKUP(BS278,звания!$F$2:$G$62,2,FALSE)*0.01)+(IF(BT278=0,0,(VLOOKUP(BS278,звания!$D$2:$E$62,2,FALSE)/(EOMONTH($G$3,0)+1-$G$3)*BT278*(VLOOKUP(BS278,звания!$F$2:$G$62,2,FALSE)))*0.01-(VLOOKUP(O278,звания!$D$2:$E$62,2,FALSE)/(EOMONTH($G$3,0)+1-$G$3)*BT278*(VLOOKUP(O278,звания!$F$2:$G$62,2,FALSE)))*0.01)))))/100*(100-CP278))),(IF(AND(BU278=0,360-BH278&lt;0,CP278=0),(VLOOKUP(O278,звания!$D$2:$E$62,2,FALSE))/(EOMONTH($G$3,0)+1-$G$3)*BO278*CQ278,IF(AND(360-BH278&gt;=0,360-BH278&lt;(EOMONTH($G$3,0)+1-$G$3)),(CF278/(EOMONTH($G$3,0)-$G$3+1)*(360-BH278))*CQ278+(CF278/(EOMONTH($G$3,0)-$G$3+1)*((EOMONTH($G$3,0)-$G$3+1)-(360-BH278)))*VLOOKUP(O278,звания!$F$2:$H$62,2,FALSE)/100,((((VLOOKUP(O278,звания!$D$2:$E$62,2,FALSE))/(EOMONTH($G$3,0)+1-$G$3)*BO278*CQ278+(VLOOKUP(BS278,звания!$D$2:$E$62,2,FALSE))/(EOMONTH($G$3,0)+1-$G$3)*BU278*(VLOOKUP(BS278,звания!$F$2:$G$62,2,FALSE)*0.01)))/100*(100-CP278)+(IF(BT278=0,0,(VLOOKUP(BS278,звания!$D$2:$E$62,2,FALSE)/(EOMONTH($BN$3,0)+1-$BN$3)*BT278*(VLOOKUP(BS278,звания!$F$2:$G$62,2,FALSE)))*0.01-(VLOOKUP(O278,звания!$D$2:$E$62,2,FALSE)/(EOMONTH($BN$3,0)+1-$BN$3)*BT278*(VLOOKUP(O278,звания!$F$2:$G$62,2,FALSE)))*0.01)))))))</f>
        <v>0</v>
      </c>
      <c r="CS278" s="416">
        <f t="shared" si="361"/>
        <v>0</v>
      </c>
      <c r="CT278" s="403"/>
      <c r="CU278" s="403"/>
      <c r="CV278" s="403">
        <f t="shared" si="368"/>
        <v>0</v>
      </c>
      <c r="CW278" s="556">
        <f t="shared" si="372"/>
        <v>0</v>
      </c>
      <c r="CX278" s="403">
        <f t="shared" si="379"/>
        <v>0</v>
      </c>
      <c r="CY278" s="403"/>
      <c r="CZ278" s="404">
        <f t="shared" si="312"/>
        <v>0</v>
      </c>
      <c r="DA278" s="403"/>
      <c r="DB278" s="403"/>
      <c r="DC278" s="403"/>
      <c r="DD278" s="421">
        <f t="shared" si="378"/>
        <v>0</v>
      </c>
      <c r="DE278" s="421">
        <f t="shared" si="373"/>
        <v>0</v>
      </c>
      <c r="DF278" s="403">
        <f t="shared" si="362"/>
        <v>0</v>
      </c>
      <c r="DG278" s="421">
        <f t="shared" si="320"/>
        <v>0</v>
      </c>
      <c r="DH278" s="421">
        <f t="shared" si="321"/>
        <v>0</v>
      </c>
      <c r="DI278" s="421"/>
      <c r="DJ278" s="422" t="str">
        <f t="shared" si="351"/>
        <v xml:space="preserve">    </v>
      </c>
      <c r="DK278" s="452"/>
      <c r="DL278" s="423"/>
      <c r="DM278" s="423"/>
      <c r="DN278" s="423"/>
      <c r="DO278" s="909"/>
      <c r="DP278" s="123"/>
      <c r="DQ278" s="817"/>
      <c r="DR278" s="818"/>
      <c r="DS278" s="819"/>
      <c r="DT278" s="820"/>
      <c r="DU278" s="124"/>
      <c r="DV278" s="122"/>
      <c r="DX278" s="84"/>
      <c r="DY278" s="84"/>
      <c r="DZ278" s="105"/>
      <c r="EG278" s="19"/>
      <c r="EH278" s="543">
        <f t="shared" si="369"/>
        <v>0</v>
      </c>
      <c r="EI278" s="404">
        <f t="shared" si="370"/>
        <v>0</v>
      </c>
      <c r="EJ278" s="29">
        <f t="shared" si="371"/>
        <v>0</v>
      </c>
      <c r="EK278" s="50"/>
      <c r="EL278" s="29"/>
      <c r="EM278" s="50"/>
      <c r="EN278" s="50"/>
      <c r="EO278" s="50"/>
      <c r="EP278" s="29"/>
    </row>
    <row r="279" spans="1:146" ht="17.45" hidden="1" customHeight="1">
      <c r="A279" s="402">
        <v>273</v>
      </c>
      <c r="B279" s="403"/>
      <c r="C279" s="403"/>
      <c r="D279" s="403">
        <f>DK279</f>
        <v>0</v>
      </c>
      <c r="E279" s="416"/>
      <c r="F279" s="417"/>
      <c r="G279" s="406" t="str">
        <f t="shared" si="374"/>
        <v>0.0.0</v>
      </c>
      <c r="H279" s="407" t="str">
        <f t="shared" si="376"/>
        <v>0.0.0</v>
      </c>
      <c r="I279" s="407" t="str">
        <f t="shared" si="375"/>
        <v>0.0.0</v>
      </c>
      <c r="J279" s="407" t="str">
        <f t="shared" si="352"/>
        <v>0.0.0</v>
      </c>
      <c r="K279" s="407" t="str">
        <f t="shared" si="353"/>
        <v>0.0.0</v>
      </c>
      <c r="L279" s="407" t="str">
        <f t="shared" si="354"/>
        <v>0.0.0</v>
      </c>
      <c r="M279" s="407" t="str">
        <f t="shared" si="355"/>
        <v>0.0.0</v>
      </c>
      <c r="N279" s="408" t="str">
        <f t="shared" si="377"/>
        <v>0.0.0</v>
      </c>
      <c r="O279" s="418"/>
      <c r="P279" s="417"/>
      <c r="Q279" s="417"/>
      <c r="R279" s="417"/>
      <c r="S279" s="417"/>
      <c r="T279" s="417"/>
      <c r="U279" s="417"/>
      <c r="V279" s="714"/>
      <c r="W279" s="714"/>
      <c r="X279" s="417"/>
      <c r="Y279" s="417"/>
      <c r="Z279" s="714"/>
      <c r="AA279" s="714"/>
      <c r="AB279" s="417"/>
      <c r="AC279" s="417"/>
      <c r="AD279" s="714"/>
      <c r="AE279" s="714"/>
      <c r="AF279" s="417"/>
      <c r="AG279" s="417"/>
      <c r="AH279" s="714"/>
      <c r="AI279" s="714"/>
      <c r="AJ279" s="417"/>
      <c r="AK279" s="417"/>
      <c r="AL279" s="714"/>
      <c r="AM279" s="714"/>
      <c r="AN279" s="417"/>
      <c r="AO279" s="417"/>
      <c r="AP279" s="714"/>
      <c r="AQ279" s="714"/>
      <c r="AR279" s="417"/>
      <c r="AS279" s="417"/>
      <c r="AT279" s="714"/>
      <c r="AU279" s="714"/>
      <c r="AV279" s="417"/>
      <c r="AW279" s="417"/>
      <c r="AX279" s="716"/>
      <c r="AY279" s="716"/>
      <c r="AZ279" s="635"/>
      <c r="BA279" s="635"/>
      <c r="BB279" s="716"/>
      <c r="BC279" s="716"/>
      <c r="BD279" s="635"/>
      <c r="BE279" s="635"/>
      <c r="BF279" s="717"/>
      <c r="BG279" s="717"/>
      <c r="BH279" s="432">
        <f t="shared" si="310"/>
        <v>0</v>
      </c>
      <c r="BI279" s="432">
        <f t="shared" si="356"/>
        <v>0</v>
      </c>
      <c r="BJ279" s="432">
        <f t="shared" si="357"/>
        <v>0</v>
      </c>
      <c r="BK279" s="432">
        <f t="shared" si="358"/>
        <v>0</v>
      </c>
      <c r="BL279" s="432">
        <f t="shared" si="359"/>
        <v>0</v>
      </c>
      <c r="BM279" s="436">
        <f t="shared" si="349"/>
        <v>0</v>
      </c>
      <c r="BN279" s="462">
        <v>0.65</v>
      </c>
      <c r="BO279" s="427">
        <f t="shared" si="311"/>
        <v>0</v>
      </c>
      <c r="BP279" s="419"/>
      <c r="BQ279" s="700"/>
      <c r="BR279" s="419"/>
      <c r="BS279" s="700"/>
      <c r="BT279" s="700"/>
      <c r="BU279" s="700"/>
      <c r="BV279" s="427">
        <f t="shared" si="346"/>
        <v>0</v>
      </c>
      <c r="BW279" s="419"/>
      <c r="BX279" s="782"/>
      <c r="BY279" s="419"/>
      <c r="BZ279" s="432"/>
      <c r="CA279" s="419"/>
      <c r="CB279" s="427"/>
      <c r="CC279" s="419"/>
      <c r="CD279" s="427"/>
      <c r="CE279" s="404">
        <f>IF(OR(C279=0,CD279="Д"),0,IF(AND(C279&gt;0,E279=0),VLOOKUP(C279,звания!A:B,2,FALSE)/((EOMONTH($G$3,0)+1)-$G$3)*BO279+VLOOKUP(C279,звания!A:B,2,FALSE)/((EOMONTH($G$3,0)+1)-$G$3)*BR279+VLOOKUP(C279,звания!A:B,2,FALSE)/((EOMONTH($G$3,0)+1)-$G$3)*BU279,IF(AND(C279&gt;0,E279&gt;0,F279&gt;=$G$3,BO279=(EOMONTH($G$3,0)+1)-$G$3),(VLOOKUP(E279,звания!A:B,2,FALSE)/(EOMONTH($G$3,0)-$G$3+1))*(F279-$G$3)+(VLOOKUP(C279,звания!A:B,2,FALSE)/(EOMONTH($G$3,0)-$G$3+1))*((EOMONTH($G$3,0)-$G$3+1)-(F279-$G$3)),IF(AND(C279&gt;0,E279&gt;0,F279&gt;$G$3,BO279&lt;(EOMONTH($G$3,0)+1)-$G$3,BO279&lt;&gt;0),VLOOKUP(E279,звания!A:B,2,FALSE)/((EOMONTH($G$3,0)+1)-$G$3)*((F279-$G$3)-(((EOMONTH($G$3,0)+1)-$G$3)-BO279-BU279-BR279))+VLOOKUP(C279,звания!A:B,2,FALSE)/((EOMONTH($G$3,0)+1)-$G$3)*(((EOMONTH($G$3,0)+1)-F279)),IF(F279&lt;$G$3,(VLOOKUP(C279,звания!A:B,2,FALSE)-VLOOKUP(E279,звания!A:B,2,FALSE))/((EOMONTH($BN$3,0)+1)-$BN$3)*(EOMONTH($BN$3,0)+1-F279)+VLOOKUP(C279,звания!A:B,2,FALSE)/((EOMONTH($G$3,0)+1)-$G$3)*BO279+VLOOKUP(C279,звания!A:B,2,FALSE)/((EOMONTH($G$3,0)+1)-$G$3)*BU279+VLOOKUP(C279,звания!A:B,2,FALSE)/((EOMONTH($G$3,0)+1)-$G$3)*BR279,0)))))</f>
        <v>0</v>
      </c>
      <c r="CF279" s="404">
        <f>IF(OR(CD279="Д",C279=0),0,IF(B279="Виключений зі списків",IF(BS279=0,(VLOOKUP(O279,звания!$D$2:$E$62,2,FALSE))/(EOMONTH($B$3,0)+1-$B$3)*BO279+(VLOOKUP(BQ279,звания!$D$2:$E$62,2,FALSE))/(EOMONTH($B$3,0)+1-$B$3)*BR279,(((VLOOKUP(O279,звания!$D$2:$E$62,2,FALSE))/(EOMONTH($B$3,0)+1-$B$3))*BO279)+(VLOOKUP(BQ279,звания!$D$2:$E$62,2,FALSE))/(EOMONTH($B$3,0)+1-$B$3)*BR279+(VLOOKUP(BS279,звания!$D$2:$E$62,2,FALSE))/(EOMONTH($B$3,0)+1-$B$3)*BU279),IF(BS279=0,(VLOOKUP(O279,звания!$D$2:$E$62,2,FALSE))/(EOMONTH($G$3,0)+1-$G$3)*BO279+(VLOOKUP(BQ279,звания!$D$2:$E$62,2,FALSE))/(EOMONTH($G$3,0)+1-$G$3)*BR279,(((VLOOKUP(O279,звания!$D$2:$E$62,2,FALSE))/(EOMONTH($G$3,0)+1-$G$3))*BO279)+(VLOOKUP(BQ279,звания!$D$2:$E$62,2,FALSE))/(EOMONTH($G$3,0)+1-$G$3)*BR279+(VLOOKUP(BS279,звания!$D$2:$E$62,2,FALSE))/(EOMONTH($G$3,0)+1-$G$3)*BU279+IF(BT279=0,0,(VLOOKUP(BS279,звания!$D$2:$E$62,2,FALSE))/(EOMONTH($BN$3,0)+1-$BN$3)*BT279-(VLOOKUP(O279,звания!$D$2:$E$62,2,FALSE))/(EOMONTH($BN$3,0)+1-$BN$3)*BT279))))</f>
        <v>0</v>
      </c>
      <c r="CG279" s="404">
        <f t="shared" si="350"/>
        <v>0</v>
      </c>
      <c r="CH279" s="404">
        <f>IF(BW279=0,CF279*BX279%,IF(BW279&gt;0,((VLOOKUP(O279,звания!$D$2:$E$62,2,FALSE)/(EOMONTH($G$3,0)+1-$G$3)*BW279)*BX279%)))</f>
        <v>0</v>
      </c>
      <c r="CI279" s="404">
        <f>IF(BY279=0,CF279*BZ279%,IF(BY279&gt;0,(VLOOKUP(O279,звания!$D$2:$E$62,2,FALSE)/(EOMONTH($G$3,0)+1-$G$3)*BO279)*BZ279%)+(VLOOKUP(BS279,звания!$D$2:$E$62,2,FALSE)/(EOMONTH($G$3,0)+1-$G$3)*BU279)*BZ279%)</f>
        <v>0</v>
      </c>
      <c r="CJ279" s="404">
        <f>IF(CA279=0,CF279*CB279%,IF(CA279&gt;0,(VLOOKUP(O279,звания!$D$2:$E$62,2,FALSE)/(EOMONTH($G$3,0)+1-$G$3)*BO279)*CB279%)+(VLOOKUP(BS279,звания!$D$2:$E$62,2,FALSE)/(EOMONTH($G$3,0)+1-$G$3)*BU279)*CB279%)</f>
        <v>0</v>
      </c>
      <c r="CK279" s="404">
        <f>IF(CD279="Д",0,IF(CC279=0,CF279*CD279%,IF(CC279&gt;0,(VLOOKUP(O279,звания!$D$2:$E$62,2,FALSE)/(EOMONTH($G$3,0)+1-$G$3)*BO279)*CD279%)+(VLOOKUP(BS279,звания!$D$2:$E$62,2,FALSE)/(EOMONTH($G$3,0)+1-$G$3)*BU279)*CD279%))</f>
        <v>0</v>
      </c>
      <c r="CL279" s="404">
        <f>IF(BR279&gt;0,((VLOOKUP(C279,звания!$A$2:$B$62,2,FALSE)/(EOMONTH($G$3,0)+1-$G$3)*BO279+VLOOKUP(O279,звания!$D$2:$E$62,2,FALSE)/(EOMONTH($G$3,0)+1-$G$3)*BO279+(VLOOKUP(C279,звания!$A$2:$B$62,2,FALSE)/(EOMONTH($G$3,0)+1-$G$3)*BO279+VLOOKUP(O279,звания!$D$2:$E$62,2,FALSE)/(EOMONTH($G$3,0)+1-$G$3)*BO279)*BV279%)*BN279)+(VLOOKUP(C279,звания!$A$2:$B$62,2,FALSE)/(EOMONTH($G$3,0)+1-$G$3)*BU279+VLOOKUP(BS279,звания!$D$2:$E$62,2,FALSE)/(EOMONTH($G$3,0)+1-$G$3)*BU279+(VLOOKUP(C279,звания!$A$2:$B$62,2,FALSE)/(EOMONTH($G$3,0)+1-$G$3)*BU279+VLOOKUP(BS279,звания!$D$2:$E$62,2,FALSE)/(EOMONTH($G$3,0)+1-$G$3)*BU279)*BV279%)*BN279,(CE279+CF279+CG279)*BN279)</f>
        <v>0</v>
      </c>
      <c r="CM279" s="404"/>
      <c r="CN279" s="404"/>
      <c r="CO279" s="432">
        <f t="shared" si="367"/>
        <v>0</v>
      </c>
      <c r="CP279" s="638"/>
      <c r="CQ279" s="637">
        <f>IF(CF279=0,0,IF((SUM(BH279:BM279)&gt;360),(VLOOKUP(O279,звания!$F$2:$G$62,2,FALSE))/100,VLOOKUP(O279,звания!$F$2:$H$62,3,FALSE)/100))</f>
        <v>0</v>
      </c>
      <c r="CR279" s="617">
        <f>IF(B279="Виключений зі списків",IF(AND(BU279=0,360-BH279&lt;0),(VLOOKUP(O279,звания!$D$2:$E$62,2,FALSE))/(EOMONTH($B$3,0)+1-$B$3)*BO279*CQ279,IF(AND(360-BH279&gt;=0,360-BH279&lt;(EOMONTH($B$3,0)+1-$B$3)),(CF279/(EOMONTH($B$3,0)-$B$3+1)*(360-BH279))*CQ279+(CF279/(EOMONTH($B$3,0)-$B$3+1)*((EOMONTH($B$3,0)-$B$3+1)-(360-BH279)))*VLOOKUP(O279,звания!$F$2:$H$62,2,FALSE)/100,((((VLOOKUP(O279,звания!$D$2:$E$62,2,FALSE))/(EOMONTH($B$3,0)+1-$B$3)*BO279*CQ279+(VLOOKUP(BS279,звания!$D$2:$E$62,2,FALSE))/(EOMONTH($B$3,0)+1-$B$3)*BU279*(VLOOKUP(BS279,звания!$F$2:$G$62,2,FALSE)*0.01)+(IF(BT279=0,0,(VLOOKUP(BS279,звания!$D$2:$E$62,2,FALSE)/(EOMONTH($G$3,0)+1-$G$3)*BT279*(VLOOKUP(BS279,звания!$F$2:$G$62,2,FALSE)))*0.01-(VLOOKUP(O279,звания!$D$2:$E$62,2,FALSE)/(EOMONTH($G$3,0)+1-$G$3)*BT279*(VLOOKUP(O279,звания!$F$2:$G$62,2,FALSE)))*0.01)))))/100*(100-CP279))),(IF(AND(BU279=0,360-BH279&lt;0,CP279=0),(VLOOKUP(O279,звания!$D$2:$E$62,2,FALSE))/(EOMONTH($G$3,0)+1-$G$3)*BO279*CQ279,IF(AND(360-BH279&gt;=0,360-BH279&lt;(EOMONTH($G$3,0)+1-$G$3)),(CF279/(EOMONTH($G$3,0)-$G$3+1)*(360-BH279))*CQ279+(CF279/(EOMONTH($G$3,0)-$G$3+1)*((EOMONTH($G$3,0)-$G$3+1)-(360-BH279)))*VLOOKUP(O279,звания!$F$2:$H$62,2,FALSE)/100,((((VLOOKUP(O279,звания!$D$2:$E$62,2,FALSE))/(EOMONTH($G$3,0)+1-$G$3)*BO279*CQ279+(VLOOKUP(BS279,звания!$D$2:$E$62,2,FALSE))/(EOMONTH($G$3,0)+1-$G$3)*BU279*(VLOOKUP(BS279,звания!$F$2:$G$62,2,FALSE)*0.01)))/100*(100-CP279)+(IF(BT279=0,0,(VLOOKUP(BS279,звания!$D$2:$E$62,2,FALSE)/(EOMONTH($BN$3,0)+1-$BN$3)*BT279*(VLOOKUP(BS279,звания!$F$2:$G$62,2,FALSE)))*0.01-(VLOOKUP(O279,звания!$D$2:$E$62,2,FALSE)/(EOMONTH($BN$3,0)+1-$BN$3)*BT279*(VLOOKUP(O279,звания!$F$2:$G$62,2,FALSE)))*0.01)))))))</f>
        <v>0</v>
      </c>
      <c r="CS279" s="416">
        <f>SUM(CE279:CM279,CR279)</f>
        <v>0</v>
      </c>
      <c r="CT279" s="403"/>
      <c r="CU279" s="403"/>
      <c r="CV279" s="403">
        <f t="shared" si="368"/>
        <v>0</v>
      </c>
      <c r="CW279" s="556">
        <f>CN279+SUM(CS279:CV279)</f>
        <v>0</v>
      </c>
      <c r="CX279" s="403">
        <f t="shared" si="379"/>
        <v>0</v>
      </c>
      <c r="CY279" s="403"/>
      <c r="CZ279" s="404">
        <f t="shared" si="312"/>
        <v>0</v>
      </c>
      <c r="DA279" s="403"/>
      <c r="DB279" s="403"/>
      <c r="DC279" s="403"/>
      <c r="DD279" s="421">
        <f t="shared" si="378"/>
        <v>0</v>
      </c>
      <c r="DE279" s="421">
        <f t="shared" si="373"/>
        <v>0</v>
      </c>
      <c r="DF279" s="403">
        <f>CX279</f>
        <v>0</v>
      </c>
      <c r="DG279" s="421">
        <f t="shared" si="320"/>
        <v>0</v>
      </c>
      <c r="DH279" s="421">
        <f t="shared" si="321"/>
        <v>0</v>
      </c>
      <c r="DI279" s="421"/>
      <c r="DJ279" s="422" t="str">
        <f t="shared" si="351"/>
        <v xml:space="preserve">    </v>
      </c>
      <c r="DK279" s="452"/>
      <c r="DL279" s="423"/>
      <c r="DM279" s="423"/>
      <c r="DN279" s="425"/>
      <c r="DO279" s="909"/>
      <c r="DP279" s="123"/>
      <c r="DQ279" s="817"/>
      <c r="DR279" s="818"/>
      <c r="DS279" s="819"/>
      <c r="DT279" s="820"/>
      <c r="DU279" s="124"/>
      <c r="DV279" s="110"/>
      <c r="DX279" s="84"/>
      <c r="DY279" s="84"/>
      <c r="DZ279" s="105"/>
      <c r="EH279" s="543">
        <f t="shared" si="369"/>
        <v>0</v>
      </c>
      <c r="EI279" s="404">
        <f t="shared" si="370"/>
        <v>0</v>
      </c>
      <c r="EJ279" s="29">
        <f t="shared" si="371"/>
        <v>0</v>
      </c>
      <c r="EK279" s="50"/>
      <c r="EL279" s="29"/>
      <c r="EM279" s="50"/>
      <c r="EN279" s="50"/>
      <c r="EO279" s="50"/>
      <c r="EP279" s="29"/>
    </row>
    <row r="280" spans="1:146" ht="17.45" hidden="1" customHeight="1">
      <c r="A280" s="446">
        <v>274</v>
      </c>
      <c r="B280" s="450"/>
      <c r="C280" s="403"/>
      <c r="D280" s="403">
        <f t="shared" si="360"/>
        <v>0</v>
      </c>
      <c r="E280" s="416"/>
      <c r="F280" s="417"/>
      <c r="G280" s="406" t="str">
        <f t="shared" si="374"/>
        <v>0.0.0</v>
      </c>
      <c r="H280" s="407" t="str">
        <f t="shared" si="376"/>
        <v>0.0.0</v>
      </c>
      <c r="I280" s="407" t="str">
        <f t="shared" si="375"/>
        <v>0.0.0</v>
      </c>
      <c r="J280" s="407" t="str">
        <f t="shared" si="352"/>
        <v>0.0.0</v>
      </c>
      <c r="K280" s="407" t="str">
        <f t="shared" si="353"/>
        <v>0.0.0</v>
      </c>
      <c r="L280" s="407" t="str">
        <f t="shared" si="354"/>
        <v>0.0.0</v>
      </c>
      <c r="M280" s="407" t="str">
        <f t="shared" si="355"/>
        <v>0.0.0</v>
      </c>
      <c r="N280" s="408" t="str">
        <f t="shared" si="377"/>
        <v>0.0.0</v>
      </c>
      <c r="O280" s="418"/>
      <c r="P280" s="417"/>
      <c r="Q280" s="417"/>
      <c r="R280" s="417"/>
      <c r="S280" s="417"/>
      <c r="T280" s="417"/>
      <c r="U280" s="417"/>
      <c r="V280" s="714"/>
      <c r="W280" s="714"/>
      <c r="X280" s="417"/>
      <c r="Y280" s="417"/>
      <c r="Z280" s="714"/>
      <c r="AA280" s="714"/>
      <c r="AB280" s="417"/>
      <c r="AC280" s="417"/>
      <c r="AD280" s="714"/>
      <c r="AE280" s="714"/>
      <c r="AF280" s="417"/>
      <c r="AG280" s="417"/>
      <c r="AH280" s="714"/>
      <c r="AI280" s="714"/>
      <c r="AJ280" s="417"/>
      <c r="AK280" s="417"/>
      <c r="AL280" s="714"/>
      <c r="AM280" s="714"/>
      <c r="AN280" s="417"/>
      <c r="AO280" s="417"/>
      <c r="AP280" s="714"/>
      <c r="AQ280" s="714"/>
      <c r="AR280" s="417"/>
      <c r="AS280" s="417"/>
      <c r="AT280" s="714"/>
      <c r="AU280" s="714"/>
      <c r="AV280" s="417"/>
      <c r="AW280" s="417"/>
      <c r="AX280" s="716"/>
      <c r="AY280" s="716"/>
      <c r="AZ280" s="635"/>
      <c r="BA280" s="635"/>
      <c r="BB280" s="716"/>
      <c r="BC280" s="716"/>
      <c r="BD280" s="635"/>
      <c r="BE280" s="635"/>
      <c r="BF280" s="717"/>
      <c r="BG280" s="717"/>
      <c r="BH280" s="432">
        <f t="shared" si="310"/>
        <v>0</v>
      </c>
      <c r="BI280" s="432">
        <f t="shared" si="356"/>
        <v>0</v>
      </c>
      <c r="BJ280" s="432">
        <f t="shared" si="357"/>
        <v>0</v>
      </c>
      <c r="BK280" s="432">
        <f t="shared" si="358"/>
        <v>0</v>
      </c>
      <c r="BL280" s="432">
        <f t="shared" si="359"/>
        <v>0</v>
      </c>
      <c r="BM280" s="436">
        <f t="shared" si="349"/>
        <v>0</v>
      </c>
      <c r="BN280" s="462">
        <v>0.65</v>
      </c>
      <c r="BO280" s="427">
        <f t="shared" si="311"/>
        <v>0</v>
      </c>
      <c r="BP280" s="419"/>
      <c r="BQ280" s="700"/>
      <c r="BR280" s="419"/>
      <c r="BS280" s="700"/>
      <c r="BT280" s="700"/>
      <c r="BU280" s="700"/>
      <c r="BV280" s="427">
        <f t="shared" si="346"/>
        <v>0</v>
      </c>
      <c r="BW280" s="419"/>
      <c r="BX280" s="782"/>
      <c r="BY280" s="419"/>
      <c r="BZ280" s="432"/>
      <c r="CA280" s="419"/>
      <c r="CB280" s="427"/>
      <c r="CC280" s="419"/>
      <c r="CD280" s="427"/>
      <c r="CE280" s="404">
        <f>IF(OR(C280=0,CD280="Д"),0,IF(AND(C280&gt;0,E280=0),VLOOKUP(C280,звания!A:B,2,FALSE)/((EOMONTH($G$3,0)+1)-$G$3)*BO280+VLOOKUP(C280,звания!A:B,2,FALSE)/((EOMONTH($G$3,0)+1)-$G$3)*BR280+VLOOKUP(C280,звания!A:B,2,FALSE)/((EOMONTH($G$3,0)+1)-$G$3)*BU280,IF(AND(C280&gt;0,E280&gt;0,F280&gt;=$G$3,BO280=(EOMONTH($G$3,0)+1)-$G$3),(VLOOKUP(E280,звания!A:B,2,FALSE)/(EOMONTH($G$3,0)-$G$3+1))*(F280-$G$3)+(VLOOKUP(C280,звания!A:B,2,FALSE)/(EOMONTH($G$3,0)-$G$3+1))*((EOMONTH($G$3,0)-$G$3+1)-(F280-$G$3)),IF(AND(C280&gt;0,E280&gt;0,F280&gt;$G$3,BO280&lt;(EOMONTH($G$3,0)+1)-$G$3,BO280&lt;&gt;0),VLOOKUP(E280,звания!A:B,2,FALSE)/((EOMONTH($G$3,0)+1)-$G$3)*((F280-$G$3)-(((EOMONTH($G$3,0)+1)-$G$3)-BO280-BU280-BR280))+VLOOKUP(C280,звания!A:B,2,FALSE)/((EOMONTH($G$3,0)+1)-$G$3)*(((EOMONTH($G$3,0)+1)-F280)),IF(F280&lt;$G$3,(VLOOKUP(C280,звания!A:B,2,FALSE)-VLOOKUP(E280,звания!A:B,2,FALSE))/((EOMONTH($BN$3,0)+1)-$BN$3)*(EOMONTH($BN$3,0)+1-F280)+VLOOKUP(C280,звания!A:B,2,FALSE)/((EOMONTH($G$3,0)+1)-$G$3)*BO280+VLOOKUP(C280,звания!A:B,2,FALSE)/((EOMONTH($G$3,0)+1)-$G$3)*BU280+VLOOKUP(C280,звания!A:B,2,FALSE)/((EOMONTH($G$3,0)+1)-$G$3)*BR280,0)))))</f>
        <v>0</v>
      </c>
      <c r="CF280" s="404">
        <f>IF(OR(CD280="Д",C280=0),0,IF(B280="Виключений зі списків",IF(BS280=0,(VLOOKUP(O280,звания!$D$2:$E$62,2,FALSE))/(EOMONTH($B$3,0)+1-$B$3)*BO280+(VLOOKUP(BQ280,звания!$D$2:$E$62,2,FALSE))/(EOMONTH($B$3,0)+1-$B$3)*BR280,(((VLOOKUP(O280,звания!$D$2:$E$62,2,FALSE))/(EOMONTH($B$3,0)+1-$B$3))*BO280)+(VLOOKUP(BQ280,звания!$D$2:$E$62,2,FALSE))/(EOMONTH($B$3,0)+1-$B$3)*BR280+(VLOOKUP(BS280,звания!$D$2:$E$62,2,FALSE))/(EOMONTH($B$3,0)+1-$B$3)*BU280),IF(BS280=0,(VLOOKUP(O280,звания!$D$2:$E$62,2,FALSE))/(EOMONTH($G$3,0)+1-$G$3)*BO280+(VLOOKUP(BQ280,звания!$D$2:$E$62,2,FALSE))/(EOMONTH($G$3,0)+1-$G$3)*BR280,(((VLOOKUP(O280,звания!$D$2:$E$62,2,FALSE))/(EOMONTH($G$3,0)+1-$G$3))*BO280)+(VLOOKUP(BQ280,звания!$D$2:$E$62,2,FALSE))/(EOMONTH($G$3,0)+1-$G$3)*BR280+(VLOOKUP(BS280,звания!$D$2:$E$62,2,FALSE))/(EOMONTH($G$3,0)+1-$G$3)*BU280+IF(BT280=0,0,(VLOOKUP(BS280,звания!$D$2:$E$62,2,FALSE))/(EOMONTH($BN$3,0)+1-$BN$3)*BT280-(VLOOKUP(O280,звания!$D$2:$E$62,2,FALSE))/(EOMONTH($BN$3,0)+1-$BN$3)*BT280))))</f>
        <v>0</v>
      </c>
      <c r="CG280" s="404">
        <f t="shared" si="350"/>
        <v>0</v>
      </c>
      <c r="CH280" s="404">
        <f>IF(BW280=0,CF280*BX280%,IF(BW280&gt;0,((VLOOKUP(O280,звания!$D$2:$E$62,2,FALSE)/(EOMONTH($G$3,0)+1-$G$3)*BW280)*BX280%)))</f>
        <v>0</v>
      </c>
      <c r="CI280" s="404">
        <f>IF(BY280=0,CF280*BZ280%,IF(BY280&gt;0,(VLOOKUP(O280,звания!$D$2:$E$62,2,FALSE)/(EOMONTH($G$3,0)+1-$G$3)*BO280)*BZ280%)+(VLOOKUP(BS280,звания!$D$2:$E$62,2,FALSE)/(EOMONTH($G$3,0)+1-$G$3)*BU280)*BZ280%)</f>
        <v>0</v>
      </c>
      <c r="CJ280" s="404">
        <f>IF(CA280=0,CF280*CB280%,IF(CA280&gt;0,(VLOOKUP(O280,звания!$D$2:$E$62,2,FALSE)/(EOMONTH($G$3,0)+1-$G$3)*BO280)*CB280%)+(VLOOKUP(BS280,звания!$D$2:$E$62,2,FALSE)/(EOMONTH($G$3,0)+1-$G$3)*BU280)*CB280%)</f>
        <v>0</v>
      </c>
      <c r="CK280" s="404">
        <f>IF(CD280="Д",0,IF(CC280=0,CF280*CD280%,IF(CC280&gt;0,(VLOOKUP(O280,звания!$D$2:$E$62,2,FALSE)/(EOMONTH($G$3,0)+1-$G$3)*BO280)*CD280%)+(VLOOKUP(BS280,звания!$D$2:$E$62,2,FALSE)/(EOMONTH($G$3,0)+1-$G$3)*BU280)*CD280%))</f>
        <v>0</v>
      </c>
      <c r="CL280" s="404">
        <f>IF(BR280&gt;0,((VLOOKUP(C280,звания!$A$2:$B$62,2,FALSE)/(EOMONTH($G$3,0)+1-$G$3)*BO280+VLOOKUP(O280,звания!$D$2:$E$62,2,FALSE)/(EOMONTH($G$3,0)+1-$G$3)*BO280+(VLOOKUP(C280,звания!$A$2:$B$62,2,FALSE)/(EOMONTH($G$3,0)+1-$G$3)*BO280+VLOOKUP(O280,звания!$D$2:$E$62,2,FALSE)/(EOMONTH($G$3,0)+1-$G$3)*BO280)*BV280%)*BN280)+(VLOOKUP(C280,звания!$A$2:$B$62,2,FALSE)/(EOMONTH($G$3,0)+1-$G$3)*BU280+VLOOKUP(BS280,звания!$D$2:$E$62,2,FALSE)/(EOMONTH($G$3,0)+1-$G$3)*BU280+(VLOOKUP(C280,звания!$A$2:$B$62,2,FALSE)/(EOMONTH($G$3,0)+1-$G$3)*BU280+VLOOKUP(BS280,звания!$D$2:$E$62,2,FALSE)/(EOMONTH($G$3,0)+1-$G$3)*BU280)*BV280%)*BN280,(CE280+CF280+CG280)*BN280)</f>
        <v>0</v>
      </c>
      <c r="CM280" s="404"/>
      <c r="CN280" s="404"/>
      <c r="CO280" s="432">
        <f t="shared" si="367"/>
        <v>0</v>
      </c>
      <c r="CP280" s="638"/>
      <c r="CQ280" s="637">
        <f>IF(CF280=0,0,IF((SUM(BH280:BM280)&gt;360),(VLOOKUP(O280,звания!$F$2:$G$62,2,FALSE))/100,VLOOKUP(O280,звания!$F$2:$H$62,3,FALSE)/100))</f>
        <v>0</v>
      </c>
      <c r="CR280" s="617">
        <f>IF(B280="Виключений зі списків",IF(AND(BU280=0,360-BH280&lt;0),(VLOOKUP(O280,звания!$D$2:$E$62,2,FALSE))/(EOMONTH($B$3,0)+1-$B$3)*BO280*CQ280,IF(AND(360-BH280&gt;=0,360-BH280&lt;(EOMONTH($B$3,0)+1-$B$3)),(CF280/(EOMONTH($B$3,0)-$B$3+1)*(360-BH280))*CQ280+(CF280/(EOMONTH($B$3,0)-$B$3+1)*((EOMONTH($B$3,0)-$B$3+1)-(360-BH280)))*VLOOKUP(O280,звания!$F$2:$H$62,2,FALSE)/100,((((VLOOKUP(O280,звания!$D$2:$E$62,2,FALSE))/(EOMONTH($B$3,0)+1-$B$3)*BO280*CQ280+(VLOOKUP(BS280,звания!$D$2:$E$62,2,FALSE))/(EOMONTH($B$3,0)+1-$B$3)*BU280*(VLOOKUP(BS280,звания!$F$2:$G$62,2,FALSE)*0.01)+(IF(BT280=0,0,(VLOOKUP(BS280,звания!$D$2:$E$62,2,FALSE)/(EOMONTH($G$3,0)+1-$G$3)*BT280*(VLOOKUP(BS280,звания!$F$2:$G$62,2,FALSE)))*0.01-(VLOOKUP(O280,звания!$D$2:$E$62,2,FALSE)/(EOMONTH($G$3,0)+1-$G$3)*BT280*(VLOOKUP(O280,звания!$F$2:$G$62,2,FALSE)))*0.01)))))/100*(100-CP280))),(IF(AND(BU280=0,360-BH280&lt;0,CP280=0),(VLOOKUP(O280,звания!$D$2:$E$62,2,FALSE))/(EOMONTH($G$3,0)+1-$G$3)*BO280*CQ280,IF(AND(360-BH280&gt;=0,360-BH280&lt;(EOMONTH($G$3,0)+1-$G$3)),(CF280/(EOMONTH($G$3,0)-$G$3+1)*(360-BH280))*CQ280+(CF280/(EOMONTH($G$3,0)-$G$3+1)*((EOMONTH($G$3,0)-$G$3+1)-(360-BH280)))*VLOOKUP(O280,звания!$F$2:$H$62,2,FALSE)/100,((((VLOOKUP(O280,звания!$D$2:$E$62,2,FALSE))/(EOMONTH($G$3,0)+1-$G$3)*BO280*CQ280+(VLOOKUP(BS280,звания!$D$2:$E$62,2,FALSE))/(EOMONTH($G$3,0)+1-$G$3)*BU280*(VLOOKUP(BS280,звания!$F$2:$G$62,2,FALSE)*0.01)))/100*(100-CP280)+(IF(BT280=0,0,(VLOOKUP(BS280,звания!$D$2:$E$62,2,FALSE)/(EOMONTH($BN$3,0)+1-$BN$3)*BT280*(VLOOKUP(BS280,звания!$F$2:$G$62,2,FALSE)))*0.01-(VLOOKUP(O280,звания!$D$2:$E$62,2,FALSE)/(EOMONTH($BN$3,0)+1-$BN$3)*BT280*(VLOOKUP(O280,звания!$F$2:$G$62,2,FALSE)))*0.01)))))))</f>
        <v>0</v>
      </c>
      <c r="CS280" s="416">
        <f t="shared" si="361"/>
        <v>0</v>
      </c>
      <c r="CT280" s="403"/>
      <c r="CU280" s="403"/>
      <c r="CV280" s="403">
        <f t="shared" si="368"/>
        <v>0</v>
      </c>
      <c r="CW280" s="556">
        <f t="shared" si="372"/>
        <v>0</v>
      </c>
      <c r="CX280" s="403">
        <f t="shared" si="379"/>
        <v>0</v>
      </c>
      <c r="CY280" s="403"/>
      <c r="CZ280" s="404">
        <f t="shared" si="312"/>
        <v>0</v>
      </c>
      <c r="DA280" s="403"/>
      <c r="DB280" s="403"/>
      <c r="DC280" s="403"/>
      <c r="DD280" s="421">
        <f t="shared" si="378"/>
        <v>0</v>
      </c>
      <c r="DE280" s="421">
        <f t="shared" si="373"/>
        <v>0</v>
      </c>
      <c r="DF280" s="403">
        <f t="shared" si="362"/>
        <v>0</v>
      </c>
      <c r="DG280" s="421">
        <f t="shared" si="320"/>
        <v>0</v>
      </c>
      <c r="DH280" s="421">
        <f t="shared" si="321"/>
        <v>0</v>
      </c>
      <c r="DI280" s="421"/>
      <c r="DJ280" s="422" t="str">
        <f t="shared" si="351"/>
        <v xml:space="preserve">    </v>
      </c>
      <c r="DK280" s="452"/>
      <c r="DL280" s="423"/>
      <c r="DM280" s="423"/>
      <c r="DN280" s="423"/>
      <c r="DO280" s="909"/>
      <c r="DP280" s="123"/>
      <c r="DQ280" s="817"/>
      <c r="DR280" s="818"/>
      <c r="DS280" s="819"/>
      <c r="DT280" s="820"/>
      <c r="DU280" s="124"/>
      <c r="DV280" s="110"/>
      <c r="DX280" s="84"/>
      <c r="DY280" s="84"/>
      <c r="DZ280" s="105"/>
      <c r="EC280" s="84"/>
      <c r="ED280" s="121"/>
      <c r="EE280" s="86"/>
      <c r="EH280" s="543">
        <f t="shared" si="369"/>
        <v>0</v>
      </c>
      <c r="EI280" s="404">
        <f t="shared" si="370"/>
        <v>0</v>
      </c>
      <c r="EJ280" s="29">
        <f t="shared" si="371"/>
        <v>0</v>
      </c>
      <c r="EK280" s="50"/>
      <c r="EL280" s="29"/>
      <c r="EM280" s="50"/>
      <c r="EN280" s="50"/>
      <c r="EO280" s="50"/>
      <c r="EP280" s="29"/>
    </row>
    <row r="281" spans="1:146" ht="17.45" hidden="1" customHeight="1">
      <c r="A281" s="446">
        <v>275</v>
      </c>
      <c r="B281" s="449"/>
      <c r="C281" s="403"/>
      <c r="D281" s="405">
        <f t="shared" si="360"/>
        <v>0</v>
      </c>
      <c r="E281" s="416"/>
      <c r="F281" s="417"/>
      <c r="G281" s="406" t="str">
        <f t="shared" si="374"/>
        <v>0.0.0</v>
      </c>
      <c r="H281" s="407" t="str">
        <f t="shared" si="376"/>
        <v>0.0.0</v>
      </c>
      <c r="I281" s="407" t="str">
        <f t="shared" si="375"/>
        <v>0.0.0</v>
      </c>
      <c r="J281" s="407" t="str">
        <f t="shared" si="352"/>
        <v>0.0.0</v>
      </c>
      <c r="K281" s="407" t="str">
        <f t="shared" si="353"/>
        <v>0.0.0</v>
      </c>
      <c r="L281" s="407" t="str">
        <f t="shared" si="354"/>
        <v>0.0.0</v>
      </c>
      <c r="M281" s="407" t="str">
        <f t="shared" si="355"/>
        <v>0.0.0</v>
      </c>
      <c r="N281" s="408" t="str">
        <f t="shared" si="377"/>
        <v>0.0.0</v>
      </c>
      <c r="O281" s="457"/>
      <c r="P281" s="417"/>
      <c r="Q281" s="417"/>
      <c r="R281" s="417"/>
      <c r="S281" s="417"/>
      <c r="T281" s="417"/>
      <c r="U281" s="417"/>
      <c r="V281" s="714"/>
      <c r="W281" s="714"/>
      <c r="X281" s="417"/>
      <c r="Y281" s="417"/>
      <c r="Z281" s="714"/>
      <c r="AA281" s="714"/>
      <c r="AB281" s="417"/>
      <c r="AC281" s="417"/>
      <c r="AD281" s="714"/>
      <c r="AE281" s="714"/>
      <c r="AF281" s="417"/>
      <c r="AG281" s="417"/>
      <c r="AH281" s="714"/>
      <c r="AI281" s="714"/>
      <c r="AJ281" s="417"/>
      <c r="AK281" s="417"/>
      <c r="AL281" s="714"/>
      <c r="AM281" s="714"/>
      <c r="AN281" s="417"/>
      <c r="AO281" s="417"/>
      <c r="AP281" s="714"/>
      <c r="AQ281" s="714"/>
      <c r="AR281" s="417"/>
      <c r="AS281" s="417"/>
      <c r="AT281" s="714"/>
      <c r="AU281" s="714"/>
      <c r="AV281" s="417"/>
      <c r="AW281" s="417"/>
      <c r="AX281" s="716"/>
      <c r="AY281" s="716"/>
      <c r="AZ281" s="635"/>
      <c r="BA281" s="635"/>
      <c r="BB281" s="716"/>
      <c r="BC281" s="716"/>
      <c r="BD281" s="635"/>
      <c r="BE281" s="635"/>
      <c r="BF281" s="717"/>
      <c r="BG281" s="717"/>
      <c r="BH281" s="432">
        <f t="shared" si="310"/>
        <v>0</v>
      </c>
      <c r="BI281" s="432">
        <f t="shared" si="356"/>
        <v>0</v>
      </c>
      <c r="BJ281" s="432">
        <f t="shared" si="357"/>
        <v>0</v>
      </c>
      <c r="BK281" s="432">
        <f t="shared" si="358"/>
        <v>0</v>
      </c>
      <c r="BL281" s="432">
        <f t="shared" si="359"/>
        <v>0</v>
      </c>
      <c r="BM281" s="436">
        <f t="shared" si="349"/>
        <v>0</v>
      </c>
      <c r="BN281" s="462">
        <v>0.65</v>
      </c>
      <c r="BO281" s="427">
        <f t="shared" si="311"/>
        <v>0</v>
      </c>
      <c r="BP281" s="725"/>
      <c r="BQ281" s="700"/>
      <c r="BR281" s="419"/>
      <c r="BS281" s="700"/>
      <c r="BT281" s="700"/>
      <c r="BU281" s="700"/>
      <c r="BV281" s="427">
        <f t="shared" si="346"/>
        <v>0</v>
      </c>
      <c r="BW281" s="419"/>
      <c r="BX281" s="782"/>
      <c r="BY281" s="419"/>
      <c r="BZ281" s="432"/>
      <c r="CA281" s="419"/>
      <c r="CB281" s="427"/>
      <c r="CC281" s="419"/>
      <c r="CD281" s="427"/>
      <c r="CE281" s="404">
        <f>IF(OR(C281=0,CD281="Д"),0,IF(AND(C281&gt;0,E281=0),VLOOKUP(C281,звания!A:B,2,FALSE)/((EOMONTH($G$3,0)+1)-$G$3)*BO281+VLOOKUP(C281,звания!A:B,2,FALSE)/((EOMONTH($G$3,0)+1)-$G$3)*BR281+VLOOKUP(C281,звания!A:B,2,FALSE)/((EOMONTH($G$3,0)+1)-$G$3)*BU281,IF(AND(C281&gt;0,E281&gt;0,F281&gt;=$G$3,BO281=(EOMONTH($G$3,0)+1)-$G$3),(VLOOKUP(E281,звания!A:B,2,FALSE)/(EOMONTH($G$3,0)-$G$3+1))*(F281-$G$3)+(VLOOKUP(C281,звания!A:B,2,FALSE)/(EOMONTH($G$3,0)-$G$3+1))*((EOMONTH($G$3,0)-$G$3+1)-(F281-$G$3)),IF(AND(C281&gt;0,E281&gt;0,F281&gt;$G$3,BO281&lt;(EOMONTH($G$3,0)+1)-$G$3,BO281&lt;&gt;0),VLOOKUP(E281,звания!A:B,2,FALSE)/((EOMONTH($G$3,0)+1)-$G$3)*((F281-$G$3)-(((EOMONTH($G$3,0)+1)-$G$3)-BO281-BU281-BR281))+VLOOKUP(C281,звания!A:B,2,FALSE)/((EOMONTH($G$3,0)+1)-$G$3)*(((EOMONTH($G$3,0)+1)-F281)),IF(F281&lt;$G$3,(VLOOKUP(C281,звания!A:B,2,FALSE)-VLOOKUP(E281,звания!A:B,2,FALSE))/((EOMONTH($BN$3,0)+1)-$BN$3)*(EOMONTH($BN$3,0)+1-F281)+VLOOKUP(C281,звания!A:B,2,FALSE)/((EOMONTH($G$3,0)+1)-$G$3)*BO281+VLOOKUP(C281,звания!A:B,2,FALSE)/((EOMONTH($G$3,0)+1)-$G$3)*BU281+VLOOKUP(C281,звания!A:B,2,FALSE)/((EOMONTH($G$3,0)+1)-$G$3)*BR281,0)))))</f>
        <v>0</v>
      </c>
      <c r="CF281" s="404">
        <f>IF(OR(CD281="Д",C281=0),0,IF(B281="Виключений зі списків",IF(BS281=0,(VLOOKUP(O281,звания!$D$2:$E$62,2,FALSE))/(EOMONTH($B$3,0)+1-$B$3)*BO281+(VLOOKUP(BQ281,звания!$D$2:$E$62,2,FALSE))/(EOMONTH($B$3,0)+1-$B$3)*BR281,(((VLOOKUP(O281,звания!$D$2:$E$62,2,FALSE))/(EOMONTH($B$3,0)+1-$B$3))*BO281)+(VLOOKUP(BQ281,звания!$D$2:$E$62,2,FALSE))/(EOMONTH($B$3,0)+1-$B$3)*BR281+(VLOOKUP(BS281,звания!$D$2:$E$62,2,FALSE))/(EOMONTH($B$3,0)+1-$B$3)*BU281),IF(BS281=0,(VLOOKUP(O281,звания!$D$2:$E$62,2,FALSE))/(EOMONTH($G$3,0)+1-$G$3)*BO281+(VLOOKUP(BQ281,звания!$D$2:$E$62,2,FALSE))/(EOMONTH($G$3,0)+1-$G$3)*BR281,(((VLOOKUP(O281,звания!$D$2:$E$62,2,FALSE))/(EOMONTH($G$3,0)+1-$G$3))*BO281)+(VLOOKUP(BQ281,звания!$D$2:$E$62,2,FALSE))/(EOMONTH($G$3,0)+1-$G$3)*BR281+(VLOOKUP(BS281,звания!$D$2:$E$62,2,FALSE))/(EOMONTH($G$3,0)+1-$G$3)*BU281+IF(BT281=0,0,(VLOOKUP(BS281,звания!$D$2:$E$62,2,FALSE))/(EOMONTH($BN$3,0)+1-$BN$3)*BT281-(VLOOKUP(O281,звания!$D$2:$E$62,2,FALSE))/(EOMONTH($BN$3,0)+1-$BN$3)*BT281))))</f>
        <v>0</v>
      </c>
      <c r="CG281" s="404">
        <f t="shared" si="350"/>
        <v>0</v>
      </c>
      <c r="CH281" s="404">
        <f>IF(BW281=0,CF281*BX281%,IF(BW281&gt;0,((VLOOKUP(O281,звания!$D$2:$E$62,2,FALSE)/(EOMONTH($G$3,0)+1-$G$3)*BW281)*BX281%)))</f>
        <v>0</v>
      </c>
      <c r="CI281" s="404">
        <f>IF(BY281=0,CF281*BZ281%,IF(BY281&gt;0,(VLOOKUP(O281,звания!$D$2:$E$62,2,FALSE)/(EOMONTH($G$3,0)+1-$G$3)*BO281)*BZ281%)+(VLOOKUP(BS281,звания!$D$2:$E$62,2,FALSE)/(EOMONTH($G$3,0)+1-$G$3)*BU281)*BZ281%)</f>
        <v>0</v>
      </c>
      <c r="CJ281" s="404">
        <f>IF(CA281=0,CF281*CB281%,IF(CA281&gt;0,(VLOOKUP(O281,звания!$D$2:$E$62,2,FALSE)/(EOMONTH($G$3,0)+1-$G$3)*BO281)*CB281%)+(VLOOKUP(BS281,звания!$D$2:$E$62,2,FALSE)/(EOMONTH($G$3,0)+1-$G$3)*BU281)*CB281%)</f>
        <v>0</v>
      </c>
      <c r="CK281" s="404">
        <f>IF(CD281="Д",0,IF(CC281=0,CF281*CD281%,IF(CC281&gt;0,(VLOOKUP(O281,звания!$D$2:$E$62,2,FALSE)/(EOMONTH($G$3,0)+1-$G$3)*BO281)*CD281%)+(VLOOKUP(BS281,звания!$D$2:$E$62,2,FALSE)/(EOMONTH($G$3,0)+1-$G$3)*BU281)*CD281%))</f>
        <v>0</v>
      </c>
      <c r="CL281" s="404">
        <f>IF(BR281&gt;0,((VLOOKUP(C281,звания!$A$2:$B$62,2,FALSE)/(EOMONTH($G$3,0)+1-$G$3)*BO281+VLOOKUP(O281,звания!$D$2:$E$62,2,FALSE)/(EOMONTH($G$3,0)+1-$G$3)*BO281+(VLOOKUP(C281,звания!$A$2:$B$62,2,FALSE)/(EOMONTH($G$3,0)+1-$G$3)*BO281+VLOOKUP(O281,звания!$D$2:$E$62,2,FALSE)/(EOMONTH($G$3,0)+1-$G$3)*BO281)*BV281%)*BN281)+(VLOOKUP(C281,звания!$A$2:$B$62,2,FALSE)/(EOMONTH($G$3,0)+1-$G$3)*BU281+VLOOKUP(BS281,звания!$D$2:$E$62,2,FALSE)/(EOMONTH($G$3,0)+1-$G$3)*BU281+(VLOOKUP(C281,звания!$A$2:$B$62,2,FALSE)/(EOMONTH($G$3,0)+1-$G$3)*BU281+VLOOKUP(BS281,звания!$D$2:$E$62,2,FALSE)/(EOMONTH($G$3,0)+1-$G$3)*BU281)*BV281%)*BN281,(CE281+CF281+CG281)*BN281)</f>
        <v>0</v>
      </c>
      <c r="CM281" s="404"/>
      <c r="CN281" s="404"/>
      <c r="CO281" s="432">
        <f t="shared" si="367"/>
        <v>0</v>
      </c>
      <c r="CP281" s="638"/>
      <c r="CQ281" s="637">
        <f>IF(CF281=0,0,IF((SUM(BH281:BM281)&gt;360),(VLOOKUP(O281,звания!$F$2:$G$62,2,FALSE))/100,VLOOKUP(O281,звания!$F$2:$H$62,3,FALSE)/100))</f>
        <v>0</v>
      </c>
      <c r="CR281" s="617">
        <f>IF(B281="Виключений зі списків",IF(AND(BU281=0,360-BH281&lt;0),(VLOOKUP(O281,звания!$D$2:$E$62,2,FALSE))/(EOMONTH($B$3,0)+1-$B$3)*BO281*CQ281,IF(AND(360-BH281&gt;=0,360-BH281&lt;(EOMONTH($B$3,0)+1-$B$3)),(CF281/(EOMONTH($B$3,0)-$B$3+1)*(360-BH281))*CQ281+(CF281/(EOMONTH($B$3,0)-$B$3+1)*((EOMONTH($B$3,0)-$B$3+1)-(360-BH281)))*VLOOKUP(O281,звания!$F$2:$H$62,2,FALSE)/100,((((VLOOKUP(O281,звания!$D$2:$E$62,2,FALSE))/(EOMONTH($B$3,0)+1-$B$3)*BO281*CQ281+(VLOOKUP(BS281,звания!$D$2:$E$62,2,FALSE))/(EOMONTH($B$3,0)+1-$B$3)*BU281*(VLOOKUP(BS281,звания!$F$2:$G$62,2,FALSE)*0.01)+(IF(BT281=0,0,(VLOOKUP(BS281,звания!$D$2:$E$62,2,FALSE)/(EOMONTH($G$3,0)+1-$G$3)*BT281*(VLOOKUP(BS281,звания!$F$2:$G$62,2,FALSE)))*0.01-(VLOOKUP(O281,звания!$D$2:$E$62,2,FALSE)/(EOMONTH($G$3,0)+1-$G$3)*BT281*(VLOOKUP(O281,звания!$F$2:$G$62,2,FALSE)))*0.01)))))/100*(100-CP281))),(IF(AND(BU281=0,360-BH281&lt;0,CP281=0),(VLOOKUP(O281,звания!$D$2:$E$62,2,FALSE))/(EOMONTH($G$3,0)+1-$G$3)*BO281*CQ281,IF(AND(360-BH281&gt;=0,360-BH281&lt;(EOMONTH($G$3,0)+1-$G$3)),(CF281/(EOMONTH($G$3,0)-$G$3+1)*(360-BH281))*CQ281+(CF281/(EOMONTH($G$3,0)-$G$3+1)*((EOMONTH($G$3,0)-$G$3+1)-(360-BH281)))*VLOOKUP(O281,звания!$F$2:$H$62,2,FALSE)/100,((((VLOOKUP(O281,звания!$D$2:$E$62,2,FALSE))/(EOMONTH($G$3,0)+1-$G$3)*BO281*CQ281+(VLOOKUP(BS281,звания!$D$2:$E$62,2,FALSE))/(EOMONTH($G$3,0)+1-$G$3)*BU281*(VLOOKUP(BS281,звания!$F$2:$G$62,2,FALSE)*0.01)))/100*(100-CP281)+(IF(BT281=0,0,(VLOOKUP(BS281,звания!$D$2:$E$62,2,FALSE)/(EOMONTH($BN$3,0)+1-$BN$3)*BT281*(VLOOKUP(BS281,звания!$F$2:$G$62,2,FALSE)))*0.01-(VLOOKUP(O281,звания!$D$2:$E$62,2,FALSE)/(EOMONTH($BN$3,0)+1-$BN$3)*BT281*(VLOOKUP(O281,звания!$F$2:$G$62,2,FALSE)))*0.01)))))))</f>
        <v>0</v>
      </c>
      <c r="CS281" s="416">
        <f t="shared" ref="CS281:CS289" si="380">SUM(CE281:CM281,CR281)</f>
        <v>0</v>
      </c>
      <c r="CT281" s="403"/>
      <c r="CU281" s="403"/>
      <c r="CV281" s="403">
        <f t="shared" si="368"/>
        <v>0</v>
      </c>
      <c r="CW281" s="556">
        <f t="shared" si="372"/>
        <v>0</v>
      </c>
      <c r="CX281" s="403">
        <f t="shared" si="379"/>
        <v>0</v>
      </c>
      <c r="CY281" s="403"/>
      <c r="CZ281" s="404">
        <f t="shared" si="312"/>
        <v>0</v>
      </c>
      <c r="DA281" s="403"/>
      <c r="DB281" s="403"/>
      <c r="DC281" s="403"/>
      <c r="DD281" s="421">
        <f t="shared" si="378"/>
        <v>0</v>
      </c>
      <c r="DE281" s="421">
        <f t="shared" si="373"/>
        <v>0</v>
      </c>
      <c r="DF281" s="403">
        <f t="shared" si="362"/>
        <v>0</v>
      </c>
      <c r="DG281" s="421">
        <f t="shared" si="320"/>
        <v>0</v>
      </c>
      <c r="DH281" s="421">
        <f t="shared" si="321"/>
        <v>0</v>
      </c>
      <c r="DI281" s="421"/>
      <c r="DJ281" s="422" t="str">
        <f t="shared" si="351"/>
        <v xml:space="preserve">    </v>
      </c>
      <c r="DK281" s="452"/>
      <c r="DL281" s="425"/>
      <c r="DM281" s="425"/>
      <c r="DN281" s="423"/>
      <c r="DO281" s="909"/>
      <c r="DP281" s="123"/>
      <c r="DQ281" s="817"/>
      <c r="DR281" s="818"/>
      <c r="DS281" s="819"/>
      <c r="DT281" s="820"/>
      <c r="DU281" s="124"/>
      <c r="DV281" s="122"/>
      <c r="DX281" s="84"/>
      <c r="DY281" s="84"/>
      <c r="DZ281" s="105"/>
      <c r="EG281" s="19"/>
      <c r="EH281" s="543">
        <f t="shared" si="369"/>
        <v>0</v>
      </c>
      <c r="EI281" s="404">
        <f t="shared" si="370"/>
        <v>0</v>
      </c>
      <c r="EJ281" s="29">
        <f t="shared" si="371"/>
        <v>0</v>
      </c>
      <c r="EK281" s="50"/>
      <c r="EL281" s="29"/>
      <c r="EM281" s="50"/>
      <c r="EN281" s="50"/>
      <c r="EO281" s="50"/>
      <c r="EP281" s="29"/>
    </row>
    <row r="282" spans="1:146" ht="17.45" hidden="1" customHeight="1">
      <c r="A282" s="402">
        <v>276</v>
      </c>
      <c r="B282" s="403"/>
      <c r="C282" s="402"/>
      <c r="D282" s="403">
        <f t="shared" si="360"/>
        <v>0</v>
      </c>
      <c r="E282" s="416"/>
      <c r="F282" s="417"/>
      <c r="G282" s="406" t="str">
        <f t="shared" si="374"/>
        <v>0.0.0</v>
      </c>
      <c r="H282" s="407" t="str">
        <f t="shared" si="376"/>
        <v>0.0.0</v>
      </c>
      <c r="I282" s="407" t="str">
        <f t="shared" si="375"/>
        <v>0.0.0</v>
      </c>
      <c r="J282" s="407" t="str">
        <f t="shared" si="352"/>
        <v>0.0.0</v>
      </c>
      <c r="K282" s="407" t="str">
        <f t="shared" si="353"/>
        <v>0.0.0</v>
      </c>
      <c r="L282" s="407" t="str">
        <f t="shared" si="354"/>
        <v>0.0.0</v>
      </c>
      <c r="M282" s="407" t="str">
        <f t="shared" si="355"/>
        <v>0.0.0</v>
      </c>
      <c r="N282" s="408" t="str">
        <f t="shared" si="377"/>
        <v>0.0.0</v>
      </c>
      <c r="O282" s="418"/>
      <c r="P282" s="417"/>
      <c r="Q282" s="417"/>
      <c r="R282" s="417"/>
      <c r="S282" s="417"/>
      <c r="T282" s="417"/>
      <c r="U282" s="417"/>
      <c r="V282" s="714"/>
      <c r="W282" s="714"/>
      <c r="X282" s="417"/>
      <c r="Y282" s="417"/>
      <c r="Z282" s="714"/>
      <c r="AA282" s="714"/>
      <c r="AB282" s="417"/>
      <c r="AC282" s="417"/>
      <c r="AD282" s="714"/>
      <c r="AE282" s="714"/>
      <c r="AF282" s="417"/>
      <c r="AG282" s="417"/>
      <c r="AH282" s="714"/>
      <c r="AI282" s="714"/>
      <c r="AJ282" s="417"/>
      <c r="AK282" s="417"/>
      <c r="AL282" s="714"/>
      <c r="AM282" s="714"/>
      <c r="AN282" s="417"/>
      <c r="AO282" s="417"/>
      <c r="AP282" s="714"/>
      <c r="AQ282" s="714"/>
      <c r="AR282" s="417"/>
      <c r="AS282" s="417"/>
      <c r="AT282" s="714"/>
      <c r="AU282" s="714"/>
      <c r="AV282" s="417"/>
      <c r="AW282" s="417"/>
      <c r="AX282" s="716"/>
      <c r="AY282" s="716"/>
      <c r="AZ282" s="635"/>
      <c r="BA282" s="635"/>
      <c r="BB282" s="716"/>
      <c r="BC282" s="716"/>
      <c r="BD282" s="635"/>
      <c r="BE282" s="635"/>
      <c r="BF282" s="717"/>
      <c r="BG282" s="717"/>
      <c r="BH282" s="432">
        <f t="shared" si="310"/>
        <v>0</v>
      </c>
      <c r="BI282" s="432">
        <f t="shared" si="356"/>
        <v>0</v>
      </c>
      <c r="BJ282" s="432">
        <f t="shared" si="357"/>
        <v>0</v>
      </c>
      <c r="BK282" s="432">
        <f t="shared" si="358"/>
        <v>0</v>
      </c>
      <c r="BL282" s="432">
        <f t="shared" si="359"/>
        <v>0</v>
      </c>
      <c r="BM282" s="436">
        <f t="shared" si="349"/>
        <v>0</v>
      </c>
      <c r="BN282" s="462">
        <v>0.65</v>
      </c>
      <c r="BO282" s="427">
        <f t="shared" si="311"/>
        <v>0</v>
      </c>
      <c r="BP282" s="725"/>
      <c r="BQ282" s="700"/>
      <c r="BR282" s="419"/>
      <c r="BS282" s="700"/>
      <c r="BT282" s="700"/>
      <c r="BU282" s="700"/>
      <c r="BV282" s="427">
        <f t="shared" si="346"/>
        <v>0</v>
      </c>
      <c r="BW282" s="419"/>
      <c r="BX282" s="781"/>
      <c r="BY282" s="700"/>
      <c r="BZ282" s="432"/>
      <c r="CA282" s="700"/>
      <c r="CB282" s="432"/>
      <c r="CC282" s="700"/>
      <c r="CD282" s="432"/>
      <c r="CE282" s="404">
        <f>IF(OR(C282=0,CD282="Д"),0,IF(AND(C282&gt;0,E282=0),VLOOKUP(C282,звания!A:B,2,FALSE)/((EOMONTH($G$3,0)+1)-$G$3)*BO282+VLOOKUP(C282,звания!A:B,2,FALSE)/((EOMONTH($G$3,0)+1)-$G$3)*BR282+VLOOKUP(C282,звания!A:B,2,FALSE)/((EOMONTH($G$3,0)+1)-$G$3)*BU282,IF(AND(C282&gt;0,E282&gt;0,F282&gt;=$G$3,BO282=(EOMONTH($G$3,0)+1)-$G$3),(VLOOKUP(E282,звания!A:B,2,FALSE)/(EOMONTH($G$3,0)-$G$3+1))*(F282-$G$3)+(VLOOKUP(C282,звания!A:B,2,FALSE)/(EOMONTH($G$3,0)-$G$3+1))*((EOMONTH($G$3,0)-$G$3+1)-(F282-$G$3)),IF(AND(C282&gt;0,E282&gt;0,F282&gt;$G$3,BO282&lt;(EOMONTH($G$3,0)+1)-$G$3,BO282&lt;&gt;0),VLOOKUP(E282,звания!A:B,2,FALSE)/((EOMONTH($G$3,0)+1)-$G$3)*((F282-$G$3)-(((EOMONTH($G$3,0)+1)-$G$3)-BO282-BU282-BR282))+VLOOKUP(C282,звания!A:B,2,FALSE)/((EOMONTH($G$3,0)+1)-$G$3)*(((EOMONTH($G$3,0)+1)-F282)),IF(F282&lt;$G$3,(VLOOKUP(C282,звания!A:B,2,FALSE)-VLOOKUP(E282,звания!A:B,2,FALSE))/((EOMONTH($BN$3,0)+1)-$BN$3)*(EOMONTH($BN$3,0)+1-F282)+VLOOKUP(C282,звания!A:B,2,FALSE)/((EOMONTH($G$3,0)+1)-$G$3)*BO282+VLOOKUP(C282,звания!A:B,2,FALSE)/((EOMONTH($G$3,0)+1)-$G$3)*BU282+VLOOKUP(C282,звания!A:B,2,FALSE)/((EOMONTH($G$3,0)+1)-$G$3)*BR282,0)))))</f>
        <v>0</v>
      </c>
      <c r="CF282" s="404">
        <f>IF(OR(CD282="Д",C282=0),0,IF(B282="Виключений зі списків",IF(BS282=0,(VLOOKUP(O282,звания!$D$2:$E$62,2,FALSE))/(EOMONTH($B$3,0)+1-$B$3)*BO282+(VLOOKUP(BQ282,звания!$D$2:$E$62,2,FALSE))/(EOMONTH($B$3,0)+1-$B$3)*BR282,(((VLOOKUP(O282,звания!$D$2:$E$62,2,FALSE))/(EOMONTH($B$3,0)+1-$B$3))*BO282)+(VLOOKUP(BQ282,звания!$D$2:$E$62,2,FALSE))/(EOMONTH($B$3,0)+1-$B$3)*BR282+(VLOOKUP(BS282,звания!$D$2:$E$62,2,FALSE))/(EOMONTH($B$3,0)+1-$B$3)*BU282),IF(BS282=0,(VLOOKUP(O282,звания!$D$2:$E$62,2,FALSE))/(EOMONTH($G$3,0)+1-$G$3)*BO282+(VLOOKUP(BQ282,звания!$D$2:$E$62,2,FALSE))/(EOMONTH($G$3,0)+1-$G$3)*BR282,(((VLOOKUP(O282,звания!$D$2:$E$62,2,FALSE))/(EOMONTH($G$3,0)+1-$G$3))*BO282)+(VLOOKUP(BQ282,звания!$D$2:$E$62,2,FALSE))/(EOMONTH($G$3,0)+1-$G$3)*BR282+(VLOOKUP(BS282,звания!$D$2:$E$62,2,FALSE))/(EOMONTH($G$3,0)+1-$G$3)*BU282+IF(BT282=0,0,(VLOOKUP(BS282,звания!$D$2:$E$62,2,FALSE))/(EOMONTH($BN$3,0)+1-$BN$3)*BT282-(VLOOKUP(O282,звания!$D$2:$E$62,2,FALSE))/(EOMONTH($BN$3,0)+1-$BN$3)*BT282))))</f>
        <v>0</v>
      </c>
      <c r="CG282" s="404">
        <f t="shared" si="350"/>
        <v>0</v>
      </c>
      <c r="CH282" s="404">
        <f>IF(BW282=0,CF282*BX282%,IF(BW282&gt;0,((VLOOKUP(O282,звания!$D$2:$E$62,2,FALSE)/(EOMONTH($G$3,0)+1-$G$3)*BW282)*BX282%)))</f>
        <v>0</v>
      </c>
      <c r="CI282" s="404">
        <f>IF(BY282=0,CF282*BZ282%,IF(BY282&gt;0,(VLOOKUP(O282,звания!$D$2:$E$62,2,FALSE)/(EOMONTH($G$3,0)+1-$G$3)*BO282)*BZ282%)+(VLOOKUP(BS282,звания!$D$2:$E$62,2,FALSE)/(EOMONTH($G$3,0)+1-$G$3)*BU282)*BZ282%)</f>
        <v>0</v>
      </c>
      <c r="CJ282" s="404">
        <f>IF(CA282=0,CF282*CB282%,IF(CA282&gt;0,(VLOOKUP(O282,звания!$D$2:$E$62,2,FALSE)/(EOMONTH($G$3,0)+1-$G$3)*BO282)*CB282%)+(VLOOKUP(BS282,звания!$D$2:$E$62,2,FALSE)/(EOMONTH($G$3,0)+1-$G$3)*BU282)*CB282%)</f>
        <v>0</v>
      </c>
      <c r="CK282" s="404">
        <f>IF(CD282="Д",0,IF(CC282=0,CF282*CD282%,IF(CC282&gt;0,(VLOOKUP(O282,звания!$D$2:$E$62,2,FALSE)/(EOMONTH($G$3,0)+1-$G$3)*BO282)*CD282%)+(VLOOKUP(BS282,звания!$D$2:$E$62,2,FALSE)/(EOMONTH($G$3,0)+1-$G$3)*BU282)*CD282%))</f>
        <v>0</v>
      </c>
      <c r="CL282" s="404">
        <f>IF(BR282&gt;0,((VLOOKUP(C282,звания!$A$2:$B$62,2,FALSE)/(EOMONTH($G$3,0)+1-$G$3)*BO282+VLOOKUP(O282,звания!$D$2:$E$62,2,FALSE)/(EOMONTH($G$3,0)+1-$G$3)*BO282+(VLOOKUP(C282,звания!$A$2:$B$62,2,FALSE)/(EOMONTH($G$3,0)+1-$G$3)*BO282+VLOOKUP(O282,звания!$D$2:$E$62,2,FALSE)/(EOMONTH($G$3,0)+1-$G$3)*BO282)*BV282%)*BN282)+(VLOOKUP(C282,звания!$A$2:$B$62,2,FALSE)/(EOMONTH($G$3,0)+1-$G$3)*BU282+VLOOKUP(BS282,звания!$D$2:$E$62,2,FALSE)/(EOMONTH($G$3,0)+1-$G$3)*BU282+(VLOOKUP(C282,звания!$A$2:$B$62,2,FALSE)/(EOMONTH($G$3,0)+1-$G$3)*BU282+VLOOKUP(BS282,звания!$D$2:$E$62,2,FALSE)/(EOMONTH($G$3,0)+1-$G$3)*BU282)*BV282%)*BN282,(CE282+CF282+CG282)*BN282)</f>
        <v>0</v>
      </c>
      <c r="CM282" s="404"/>
      <c r="CN282" s="404"/>
      <c r="CO282" s="432">
        <f t="shared" si="367"/>
        <v>0</v>
      </c>
      <c r="CP282" s="638"/>
      <c r="CQ282" s="637">
        <f>IF(CF282=0,0,IF((SUM(BH282:BM282)&gt;360),(VLOOKUP(O282,звания!$F$2:$G$62,2,FALSE))/100,VLOOKUP(O282,звания!$F$2:$H$62,3,FALSE)/100))</f>
        <v>0</v>
      </c>
      <c r="CR282" s="617">
        <f>IF(B282="Виключений зі списків",IF(AND(BU282=0,360-BH282&lt;0),(VLOOKUP(O282,звания!$D$2:$E$62,2,FALSE))/(EOMONTH($B$3,0)+1-$B$3)*BO282*CQ282,IF(AND(360-BH282&gt;=0,360-BH282&lt;(EOMONTH($B$3,0)+1-$B$3)),(CF282/(EOMONTH($B$3,0)-$B$3+1)*(360-BH282))*CQ282+(CF282/(EOMONTH($B$3,0)-$B$3+1)*((EOMONTH($B$3,0)-$B$3+1)-(360-BH282)))*VLOOKUP(O282,звания!$F$2:$H$62,2,FALSE)/100,((((VLOOKUP(O282,звания!$D$2:$E$62,2,FALSE))/(EOMONTH($B$3,0)+1-$B$3)*BO282*CQ282+(VLOOKUP(BS282,звания!$D$2:$E$62,2,FALSE))/(EOMONTH($B$3,0)+1-$B$3)*BU282*(VLOOKUP(BS282,звания!$F$2:$G$62,2,FALSE)*0.01)+(IF(BT282=0,0,(VLOOKUP(BS282,звания!$D$2:$E$62,2,FALSE)/(EOMONTH($G$3,0)+1-$G$3)*BT282*(VLOOKUP(BS282,звания!$F$2:$G$62,2,FALSE)))*0.01-(VLOOKUP(O282,звания!$D$2:$E$62,2,FALSE)/(EOMONTH($G$3,0)+1-$G$3)*BT282*(VLOOKUP(O282,звания!$F$2:$G$62,2,FALSE)))*0.01)))))/100*(100-CP282))),(IF(AND(BU282=0,360-BH282&lt;0,CP282=0),(VLOOKUP(O282,звания!$D$2:$E$62,2,FALSE))/(EOMONTH($G$3,0)+1-$G$3)*BO282*CQ282,IF(AND(360-BH282&gt;=0,360-BH282&lt;(EOMONTH($G$3,0)+1-$G$3)),(CF282/(EOMONTH($G$3,0)-$G$3+1)*(360-BH282))*CQ282+(CF282/(EOMONTH($G$3,0)-$G$3+1)*((EOMONTH($G$3,0)-$G$3+1)-(360-BH282)))*VLOOKUP(O282,звания!$F$2:$H$62,2,FALSE)/100,((((VLOOKUP(O282,звания!$D$2:$E$62,2,FALSE))/(EOMONTH($G$3,0)+1-$G$3)*BO282*CQ282+(VLOOKUP(BS282,звания!$D$2:$E$62,2,FALSE))/(EOMONTH($G$3,0)+1-$G$3)*BU282*(VLOOKUP(BS282,звания!$F$2:$G$62,2,FALSE)*0.01)))/100*(100-CP282)+(IF(BT282=0,0,(VLOOKUP(BS282,звания!$D$2:$E$62,2,FALSE)/(EOMONTH($BN$3,0)+1-$BN$3)*BT282*(VLOOKUP(BS282,звания!$F$2:$G$62,2,FALSE)))*0.01-(VLOOKUP(O282,звания!$D$2:$E$62,2,FALSE)/(EOMONTH($BN$3,0)+1-$BN$3)*BT282*(VLOOKUP(O282,звания!$F$2:$G$62,2,FALSE)))*0.01)))))))</f>
        <v>0</v>
      </c>
      <c r="CS282" s="416">
        <f t="shared" si="380"/>
        <v>0</v>
      </c>
      <c r="CT282" s="403"/>
      <c r="CU282" s="403"/>
      <c r="CV282" s="403">
        <f t="shared" si="368"/>
        <v>0</v>
      </c>
      <c r="CW282" s="556">
        <f t="shared" si="372"/>
        <v>0</v>
      </c>
      <c r="CX282" s="403">
        <f t="shared" si="379"/>
        <v>0</v>
      </c>
      <c r="CY282" s="403"/>
      <c r="CZ282" s="404">
        <f t="shared" si="312"/>
        <v>0</v>
      </c>
      <c r="DA282" s="403"/>
      <c r="DB282" s="403"/>
      <c r="DC282" s="403"/>
      <c r="DD282" s="421">
        <f t="shared" si="378"/>
        <v>0</v>
      </c>
      <c r="DE282" s="421">
        <f t="shared" si="373"/>
        <v>0</v>
      </c>
      <c r="DF282" s="403">
        <f t="shared" si="362"/>
        <v>0</v>
      </c>
      <c r="DG282" s="421">
        <f t="shared" si="320"/>
        <v>0</v>
      </c>
      <c r="DH282" s="421">
        <f t="shared" si="321"/>
        <v>0</v>
      </c>
      <c r="DI282" s="421"/>
      <c r="DJ282" s="422" t="str">
        <f t="shared" si="351"/>
        <v xml:space="preserve">    </v>
      </c>
      <c r="DK282" s="452"/>
      <c r="DL282" s="423"/>
      <c r="DM282" s="423"/>
      <c r="DN282" s="423"/>
      <c r="DO282" s="909"/>
      <c r="DP282" s="123"/>
      <c r="DQ282" s="817"/>
      <c r="DR282" s="818"/>
      <c r="DS282" s="819"/>
      <c r="DT282" s="820"/>
      <c r="DU282" s="124"/>
      <c r="DV282" s="110"/>
      <c r="DZ282" s="105"/>
      <c r="EH282" s="543">
        <f t="shared" si="369"/>
        <v>0</v>
      </c>
      <c r="EI282" s="404">
        <f t="shared" si="370"/>
        <v>0</v>
      </c>
      <c r="EJ282" s="29">
        <f t="shared" si="371"/>
        <v>0</v>
      </c>
      <c r="EK282" s="50"/>
      <c r="EL282" s="29"/>
      <c r="EM282" s="50"/>
      <c r="EN282" s="50"/>
      <c r="EO282" s="50"/>
      <c r="EP282" s="29"/>
    </row>
    <row r="283" spans="1:146" ht="17.45" hidden="1" customHeight="1">
      <c r="A283" s="446">
        <v>277</v>
      </c>
      <c r="B283" s="449"/>
      <c r="C283" s="403"/>
      <c r="D283" s="403">
        <f t="shared" si="360"/>
        <v>0</v>
      </c>
      <c r="E283" s="416"/>
      <c r="F283" s="417"/>
      <c r="G283" s="406" t="str">
        <f t="shared" si="374"/>
        <v>0.0.0</v>
      </c>
      <c r="H283" s="407" t="str">
        <f t="shared" ref="H283:H289" si="381">CONCATENATE(INT((BH283)/360),".",INT(MOD((BH283),360)/30),".",MOD(MOD((BH283),360),30))</f>
        <v>0.0.0</v>
      </c>
      <c r="I283" s="407" t="str">
        <f t="shared" si="375"/>
        <v>0.0.0</v>
      </c>
      <c r="J283" s="407" t="str">
        <f t="shared" si="352"/>
        <v>0.0.0</v>
      </c>
      <c r="K283" s="407" t="str">
        <f t="shared" si="353"/>
        <v>0.0.0</v>
      </c>
      <c r="L283" s="407" t="str">
        <f t="shared" si="354"/>
        <v>0.0.0</v>
      </c>
      <c r="M283" s="407" t="str">
        <f t="shared" si="355"/>
        <v>0.0.0</v>
      </c>
      <c r="N283" s="408" t="str">
        <f t="shared" ref="N283:N289" si="382">CONCATENATE(IF(INT(INT(DAYS360(BF283,BG283,1)/30)/24)&gt;=2,2,INT(INT(DAYS360(BF283,BG283,1)/30)/24)),".",IF(AND(INT(INT(DAYS360(BF283,BG283,1)/30)/24)&gt;=2,MOD(INT(BM283/30),12)&gt;=6),6,IF(ISODD(MOD(INT(DAYS360(BF283,BG283,1)/30),12)),MOD(INT(DAYS360(BF283,BG283,1)/60),12),MOD(INT(BM283/30),12))),".",IF(AND(INT(INT(DAYS360(BF283,BG283,1)/30)/24)&gt;=2,MOD(INT(BM283/30),12)&gt;=6),0,IF(ISODD(MOD(INT(DAYS360(BF283,BG283,1)/30),12)),INT((MOD(DAYS360(BF283,BG283,1),30)/2+15)),INT(MOD(DAYS360(BF283,BG283,1),30)/2))))</f>
        <v>0.0.0</v>
      </c>
      <c r="O283" s="418"/>
      <c r="P283" s="417"/>
      <c r="Q283" s="417"/>
      <c r="R283" s="417"/>
      <c r="S283" s="417"/>
      <c r="T283" s="417"/>
      <c r="U283" s="417"/>
      <c r="V283" s="714"/>
      <c r="W283" s="714"/>
      <c r="X283" s="417"/>
      <c r="Y283" s="417"/>
      <c r="Z283" s="714"/>
      <c r="AA283" s="714"/>
      <c r="AB283" s="417"/>
      <c r="AC283" s="417"/>
      <c r="AD283" s="714"/>
      <c r="AE283" s="714"/>
      <c r="AF283" s="417"/>
      <c r="AG283" s="417"/>
      <c r="AH283" s="714"/>
      <c r="AI283" s="714"/>
      <c r="AJ283" s="417"/>
      <c r="AK283" s="417"/>
      <c r="AL283" s="714"/>
      <c r="AM283" s="714"/>
      <c r="AN283" s="417"/>
      <c r="AO283" s="417"/>
      <c r="AP283" s="714"/>
      <c r="AQ283" s="714"/>
      <c r="AR283" s="417"/>
      <c r="AS283" s="417"/>
      <c r="AT283" s="714"/>
      <c r="AU283" s="714"/>
      <c r="AV283" s="417"/>
      <c r="AW283" s="417"/>
      <c r="AX283" s="716"/>
      <c r="AY283" s="716"/>
      <c r="AZ283" s="635"/>
      <c r="BA283" s="635"/>
      <c r="BB283" s="716"/>
      <c r="BC283" s="716"/>
      <c r="BD283" s="635"/>
      <c r="BE283" s="635"/>
      <c r="BF283" s="717"/>
      <c r="BG283" s="717"/>
      <c r="BH283" s="432">
        <f t="shared" si="310"/>
        <v>0</v>
      </c>
      <c r="BI283" s="432">
        <f t="shared" si="356"/>
        <v>0</v>
      </c>
      <c r="BJ283" s="432">
        <f t="shared" si="357"/>
        <v>0</v>
      </c>
      <c r="BK283" s="432">
        <f t="shared" si="358"/>
        <v>0</v>
      </c>
      <c r="BL283" s="432">
        <f t="shared" si="359"/>
        <v>0</v>
      </c>
      <c r="BM283" s="436">
        <f t="shared" si="349"/>
        <v>0</v>
      </c>
      <c r="BN283" s="462">
        <v>0.65</v>
      </c>
      <c r="BO283" s="427">
        <f t="shared" si="311"/>
        <v>0</v>
      </c>
      <c r="BP283" s="419"/>
      <c r="BQ283" s="700"/>
      <c r="BR283" s="419"/>
      <c r="BS283" s="700"/>
      <c r="BT283" s="700"/>
      <c r="BU283" s="700"/>
      <c r="BV283" s="427">
        <f t="shared" si="346"/>
        <v>0</v>
      </c>
      <c r="BW283" s="419"/>
      <c r="BX283" s="782"/>
      <c r="BY283" s="419"/>
      <c r="BZ283" s="432"/>
      <c r="CA283" s="419"/>
      <c r="CB283" s="427"/>
      <c r="CC283" s="419"/>
      <c r="CD283" s="427"/>
      <c r="CE283" s="404">
        <f>IF(OR(C283=0,CD283="Д"),0,IF(AND(C283&gt;0,E283=0),VLOOKUP(C283,звания!A:B,2,FALSE)/((EOMONTH($G$3,0)+1)-$G$3)*BO283+VLOOKUP(C283,звания!A:B,2,FALSE)/((EOMONTH($G$3,0)+1)-$G$3)*BR283+VLOOKUP(C283,звания!A:B,2,FALSE)/((EOMONTH($G$3,0)+1)-$G$3)*BU283,IF(AND(C283&gt;0,E283&gt;0,F283&gt;=$G$3,BO283=(EOMONTH($G$3,0)+1)-$G$3),(VLOOKUP(E283,звания!A:B,2,FALSE)/(EOMONTH($G$3,0)-$G$3+1))*(F283-$G$3)+(VLOOKUP(C283,звания!A:B,2,FALSE)/(EOMONTH($G$3,0)-$G$3+1))*((EOMONTH($G$3,0)-$G$3+1)-(F283-$G$3)),IF(AND(C283&gt;0,E283&gt;0,F283&gt;$G$3,BO283&lt;(EOMONTH($G$3,0)+1)-$G$3,BO283&lt;&gt;0),VLOOKUP(E283,звания!A:B,2,FALSE)/((EOMONTH($G$3,0)+1)-$G$3)*((F283-$G$3)-(((EOMONTH($G$3,0)+1)-$G$3)-BO283-BU283-BR283))+VLOOKUP(C283,звания!A:B,2,FALSE)/((EOMONTH($G$3,0)+1)-$G$3)*(((EOMONTH($G$3,0)+1)-F283)),IF(F283&lt;$G$3,(VLOOKUP(C283,звания!A:B,2,FALSE)-VLOOKUP(E283,звания!A:B,2,FALSE))/((EOMONTH($BN$3,0)+1)-$BN$3)*(EOMONTH($BN$3,0)+1-F283)+VLOOKUP(C283,звания!A:B,2,FALSE)/((EOMONTH($G$3,0)+1)-$G$3)*BO283+VLOOKUP(C283,звания!A:B,2,FALSE)/((EOMONTH($G$3,0)+1)-$G$3)*BU283+VLOOKUP(C283,звания!A:B,2,FALSE)/((EOMONTH($G$3,0)+1)-$G$3)*BR283,0)))))</f>
        <v>0</v>
      </c>
      <c r="CF283" s="404">
        <f>IF(OR(CD283="Д",C283=0),0,IF(B283="Виключений зі списків",IF(BS283=0,(VLOOKUP(O283,звания!$D$2:$E$62,2,FALSE))/(EOMONTH($B$3,0)+1-$B$3)*BO283+(VLOOKUP(BQ283,звания!$D$2:$E$62,2,FALSE))/(EOMONTH($B$3,0)+1-$B$3)*BR283,(((VLOOKUP(O283,звания!$D$2:$E$62,2,FALSE))/(EOMONTH($B$3,0)+1-$B$3))*BO283)+(VLOOKUP(BQ283,звания!$D$2:$E$62,2,FALSE))/(EOMONTH($B$3,0)+1-$B$3)*BR283+(VLOOKUP(BS283,звания!$D$2:$E$62,2,FALSE))/(EOMONTH($B$3,0)+1-$B$3)*BU283),IF(BS283=0,(VLOOKUP(O283,звания!$D$2:$E$62,2,FALSE))/(EOMONTH($G$3,0)+1-$G$3)*BO283+(VLOOKUP(BQ283,звания!$D$2:$E$62,2,FALSE))/(EOMONTH($G$3,0)+1-$G$3)*BR283,(((VLOOKUP(O283,звания!$D$2:$E$62,2,FALSE))/(EOMONTH($G$3,0)+1-$G$3))*BO283)+(VLOOKUP(BQ283,звания!$D$2:$E$62,2,FALSE))/(EOMONTH($G$3,0)+1-$G$3)*BR283+(VLOOKUP(BS283,звания!$D$2:$E$62,2,FALSE))/(EOMONTH($G$3,0)+1-$G$3)*BU283+IF(BT283=0,0,(VLOOKUP(BS283,звания!$D$2:$E$62,2,FALSE))/(EOMONTH($BN$3,0)+1-$BN$3)*BT283-(VLOOKUP(O283,звания!$D$2:$E$62,2,FALSE))/(EOMONTH($BN$3,0)+1-$BN$3)*BT283))))</f>
        <v>0</v>
      </c>
      <c r="CG283" s="404">
        <f t="shared" si="350"/>
        <v>0</v>
      </c>
      <c r="CH283" s="404">
        <f>IF(BW283=0,CF283*BX283%,IF(BW283&gt;0,((VLOOKUP(O283,звания!$D$2:$E$62,2,FALSE)/(EOMONTH($G$3,0)+1-$G$3)*BW283)*BX283%)))</f>
        <v>0</v>
      </c>
      <c r="CI283" s="404">
        <f>IF(BY283=0,CF283*BZ283%,IF(BY283&gt;0,(VLOOKUP(O283,звания!$D$2:$E$62,2,FALSE)/(EOMONTH($G$3,0)+1-$G$3)*BO283)*BZ283%)+(VLOOKUP(BS283,звания!$D$2:$E$62,2,FALSE)/(EOMONTH($G$3,0)+1-$G$3)*BU283)*BZ283%)</f>
        <v>0</v>
      </c>
      <c r="CJ283" s="404">
        <f>IF(CA283=0,CF283*CB283%,IF(CA283&gt;0,(VLOOKUP(O283,звания!$D$2:$E$62,2,FALSE)/(EOMONTH($G$3,0)+1-$G$3)*BO283)*CB283%)+(VLOOKUP(BS283,звания!$D$2:$E$62,2,FALSE)/(EOMONTH($G$3,0)+1-$G$3)*BU283)*CB283%)</f>
        <v>0</v>
      </c>
      <c r="CK283" s="404">
        <f>IF(CD283="Д",0,IF(CC283=0,CF283*CD283%,IF(CC283&gt;0,(VLOOKUP(O283,звания!$D$2:$E$62,2,FALSE)/(EOMONTH($G$3,0)+1-$G$3)*BO283)*CD283%)+(VLOOKUP(BS283,звания!$D$2:$E$62,2,FALSE)/(EOMONTH($G$3,0)+1-$G$3)*BU283)*CD283%))</f>
        <v>0</v>
      </c>
      <c r="CL283" s="404">
        <f>IF(BR283&gt;0,((VLOOKUP(C283,звания!$A$2:$B$62,2,FALSE)/(EOMONTH($G$3,0)+1-$G$3)*BO283+VLOOKUP(O283,звания!$D$2:$E$62,2,FALSE)/(EOMONTH($G$3,0)+1-$G$3)*BO283+(VLOOKUP(C283,звания!$A$2:$B$62,2,FALSE)/(EOMONTH($G$3,0)+1-$G$3)*BO283+VLOOKUP(O283,звания!$D$2:$E$62,2,FALSE)/(EOMONTH($G$3,0)+1-$G$3)*BO283)*BV283%)*BN283)+(VLOOKUP(C283,звания!$A$2:$B$62,2,FALSE)/(EOMONTH($G$3,0)+1-$G$3)*BU283+VLOOKUP(BS283,звания!$D$2:$E$62,2,FALSE)/(EOMONTH($G$3,0)+1-$G$3)*BU283+(VLOOKUP(C283,звания!$A$2:$B$62,2,FALSE)/(EOMONTH($G$3,0)+1-$G$3)*BU283+VLOOKUP(BS283,звания!$D$2:$E$62,2,FALSE)/(EOMONTH($G$3,0)+1-$G$3)*BU283)*BV283%)*BN283,(CE283+CF283+CG283)*BN283)</f>
        <v>0</v>
      </c>
      <c r="CM283" s="404"/>
      <c r="CN283" s="404"/>
      <c r="CO283" s="432">
        <f t="shared" si="367"/>
        <v>0</v>
      </c>
      <c r="CP283" s="638"/>
      <c r="CQ283" s="637">
        <f>IF(CF283=0,0,IF((SUM(BH283:BM283)&gt;360),(VLOOKUP(O283,звания!$F$2:$G$62,2,FALSE))/100,VLOOKUP(O283,звания!$F$2:$H$62,3,FALSE)/100))</f>
        <v>0</v>
      </c>
      <c r="CR283" s="617">
        <f>IF(B283="Виключений зі списків",IF(AND(BU283=0,360-BH283&lt;0),(VLOOKUP(O283,звания!$D$2:$E$62,2,FALSE))/(EOMONTH($B$3,0)+1-$B$3)*BO283*CQ283,IF(AND(360-BH283&gt;=0,360-BH283&lt;(EOMONTH($B$3,0)+1-$B$3)),(CF283/(EOMONTH($B$3,0)-$B$3+1)*(360-BH283))*CQ283+(CF283/(EOMONTH($B$3,0)-$B$3+1)*((EOMONTH($B$3,0)-$B$3+1)-(360-BH283)))*VLOOKUP(O283,звания!$F$2:$H$62,2,FALSE)/100,((((VLOOKUP(O283,звания!$D$2:$E$62,2,FALSE))/(EOMONTH($B$3,0)+1-$B$3)*BO283*CQ283+(VLOOKUP(BS283,звания!$D$2:$E$62,2,FALSE))/(EOMONTH($B$3,0)+1-$B$3)*BU283*(VLOOKUP(BS283,звания!$F$2:$G$62,2,FALSE)*0.01)+(IF(BT283=0,0,(VLOOKUP(BS283,звания!$D$2:$E$62,2,FALSE)/(EOMONTH($G$3,0)+1-$G$3)*BT283*(VLOOKUP(BS283,звания!$F$2:$G$62,2,FALSE)))*0.01-(VLOOKUP(O283,звания!$D$2:$E$62,2,FALSE)/(EOMONTH($G$3,0)+1-$G$3)*BT283*(VLOOKUP(O283,звания!$F$2:$G$62,2,FALSE)))*0.01)))))/100*(100-CP283))),(IF(AND(BU283=0,360-BH283&lt;0,CP283=0),(VLOOKUP(O283,звания!$D$2:$E$62,2,FALSE))/(EOMONTH($G$3,0)+1-$G$3)*BO283*CQ283,IF(AND(360-BH283&gt;=0,360-BH283&lt;(EOMONTH($G$3,0)+1-$G$3)),(CF283/(EOMONTH($G$3,0)-$G$3+1)*(360-BH283))*CQ283+(CF283/(EOMONTH($G$3,0)-$G$3+1)*((EOMONTH($G$3,0)-$G$3+1)-(360-BH283)))*VLOOKUP(O283,звания!$F$2:$H$62,2,FALSE)/100,((((VLOOKUP(O283,звания!$D$2:$E$62,2,FALSE))/(EOMONTH($G$3,0)+1-$G$3)*BO283*CQ283+(VLOOKUP(BS283,звания!$D$2:$E$62,2,FALSE))/(EOMONTH($G$3,0)+1-$G$3)*BU283*(VLOOKUP(BS283,звания!$F$2:$G$62,2,FALSE)*0.01)))/100*(100-CP283)+(IF(BT283=0,0,(VLOOKUP(BS283,звания!$D$2:$E$62,2,FALSE)/(EOMONTH($BN$3,0)+1-$BN$3)*BT283*(VLOOKUP(BS283,звания!$F$2:$G$62,2,FALSE)))*0.01-(VLOOKUP(O283,звания!$D$2:$E$62,2,FALSE)/(EOMONTH($BN$3,0)+1-$BN$3)*BT283*(VLOOKUP(O283,звания!$F$2:$G$62,2,FALSE)))*0.01)))))))</f>
        <v>0</v>
      </c>
      <c r="CS283" s="416">
        <f t="shared" si="380"/>
        <v>0</v>
      </c>
      <c r="CT283" s="403"/>
      <c r="CU283" s="403"/>
      <c r="CV283" s="403">
        <f t="shared" si="368"/>
        <v>0</v>
      </c>
      <c r="CW283" s="556">
        <f t="shared" si="372"/>
        <v>0</v>
      </c>
      <c r="CX283" s="403">
        <f t="shared" si="379"/>
        <v>0</v>
      </c>
      <c r="CY283" s="403"/>
      <c r="CZ283" s="404">
        <f t="shared" si="312"/>
        <v>0</v>
      </c>
      <c r="DA283" s="403"/>
      <c r="DB283" s="403"/>
      <c r="DC283" s="403"/>
      <c r="DD283" s="421">
        <f t="shared" si="378"/>
        <v>0</v>
      </c>
      <c r="DE283" s="421">
        <f t="shared" si="373"/>
        <v>0</v>
      </c>
      <c r="DF283" s="403">
        <f t="shared" si="362"/>
        <v>0</v>
      </c>
      <c r="DG283" s="421">
        <f t="shared" si="320"/>
        <v>0</v>
      </c>
      <c r="DH283" s="421">
        <f t="shared" si="321"/>
        <v>0</v>
      </c>
      <c r="DI283" s="421"/>
      <c r="DJ283" s="422" t="str">
        <f t="shared" si="351"/>
        <v xml:space="preserve">    </v>
      </c>
      <c r="DK283" s="452"/>
      <c r="DL283" s="423"/>
      <c r="DM283" s="423"/>
      <c r="DN283" s="423"/>
      <c r="DO283" s="909"/>
      <c r="DP283" s="123"/>
      <c r="DQ283" s="817"/>
      <c r="DR283" s="818"/>
      <c r="DS283" s="819"/>
      <c r="DT283" s="820"/>
      <c r="DU283" s="124"/>
      <c r="DV283" s="110"/>
      <c r="DX283" s="84"/>
      <c r="DY283" s="84"/>
      <c r="DZ283" s="105"/>
      <c r="EH283" s="543">
        <f t="shared" si="369"/>
        <v>0</v>
      </c>
      <c r="EI283" s="404">
        <f t="shared" si="370"/>
        <v>0</v>
      </c>
      <c r="EJ283" s="29">
        <f t="shared" si="371"/>
        <v>0</v>
      </c>
      <c r="EK283" s="50"/>
      <c r="EL283" s="29"/>
      <c r="EM283" s="50"/>
      <c r="EN283" s="50"/>
      <c r="EO283" s="50"/>
      <c r="EP283" s="29"/>
    </row>
    <row r="284" spans="1:146" ht="17.45" hidden="1" customHeight="1">
      <c r="A284" s="446">
        <v>278</v>
      </c>
      <c r="B284" s="403"/>
      <c r="C284" s="403"/>
      <c r="D284" s="403">
        <f t="shared" si="360"/>
        <v>0</v>
      </c>
      <c r="E284" s="416"/>
      <c r="F284" s="417"/>
      <c r="G284" s="406" t="str">
        <f t="shared" si="374"/>
        <v>0.0.0</v>
      </c>
      <c r="H284" s="407" t="str">
        <f t="shared" si="381"/>
        <v>0.0.0</v>
      </c>
      <c r="I284" s="407" t="str">
        <f t="shared" si="375"/>
        <v>0.0.0</v>
      </c>
      <c r="J284" s="407" t="str">
        <f t="shared" si="352"/>
        <v>0.0.0</v>
      </c>
      <c r="K284" s="407" t="str">
        <f t="shared" si="353"/>
        <v>0.0.0</v>
      </c>
      <c r="L284" s="407" t="str">
        <f t="shared" si="354"/>
        <v>0.0.0</v>
      </c>
      <c r="M284" s="407" t="str">
        <f t="shared" si="355"/>
        <v>0.0.0</v>
      </c>
      <c r="N284" s="408" t="str">
        <f t="shared" si="382"/>
        <v>0.0.0</v>
      </c>
      <c r="O284" s="418"/>
      <c r="P284" s="417"/>
      <c r="Q284" s="417"/>
      <c r="R284" s="417"/>
      <c r="S284" s="417"/>
      <c r="T284" s="417"/>
      <c r="U284" s="417"/>
      <c r="V284" s="714"/>
      <c r="W284" s="714"/>
      <c r="X284" s="417"/>
      <c r="Y284" s="417"/>
      <c r="Z284" s="714"/>
      <c r="AA284" s="714"/>
      <c r="AB284" s="417"/>
      <c r="AC284" s="417"/>
      <c r="AD284" s="714"/>
      <c r="AE284" s="714"/>
      <c r="AF284" s="417"/>
      <c r="AG284" s="417"/>
      <c r="AH284" s="714"/>
      <c r="AI284" s="714"/>
      <c r="AJ284" s="417"/>
      <c r="AK284" s="417"/>
      <c r="AL284" s="714"/>
      <c r="AM284" s="714"/>
      <c r="AN284" s="417"/>
      <c r="AO284" s="417"/>
      <c r="AP284" s="714"/>
      <c r="AQ284" s="714"/>
      <c r="AR284" s="417"/>
      <c r="AS284" s="417"/>
      <c r="AT284" s="714"/>
      <c r="AU284" s="714"/>
      <c r="AV284" s="417"/>
      <c r="AW284" s="417"/>
      <c r="AX284" s="716"/>
      <c r="AY284" s="716"/>
      <c r="AZ284" s="635"/>
      <c r="BA284" s="635"/>
      <c r="BB284" s="716"/>
      <c r="BC284" s="716"/>
      <c r="BD284" s="635"/>
      <c r="BE284" s="635"/>
      <c r="BF284" s="717"/>
      <c r="BG284" s="717"/>
      <c r="BH284" s="432">
        <f t="shared" si="310"/>
        <v>0</v>
      </c>
      <c r="BI284" s="432">
        <f t="shared" si="356"/>
        <v>0</v>
      </c>
      <c r="BJ284" s="432">
        <f t="shared" si="357"/>
        <v>0</v>
      </c>
      <c r="BK284" s="432">
        <f t="shared" si="358"/>
        <v>0</v>
      </c>
      <c r="BL284" s="432">
        <f t="shared" si="359"/>
        <v>0</v>
      </c>
      <c r="BM284" s="436">
        <f t="shared" si="349"/>
        <v>0</v>
      </c>
      <c r="BN284" s="462">
        <v>0.65</v>
      </c>
      <c r="BO284" s="427">
        <f t="shared" si="311"/>
        <v>0</v>
      </c>
      <c r="BP284" s="419"/>
      <c r="BQ284" s="700"/>
      <c r="BR284" s="419"/>
      <c r="BS284" s="700"/>
      <c r="BT284" s="700"/>
      <c r="BU284" s="700"/>
      <c r="BV284" s="427">
        <f t="shared" si="346"/>
        <v>0</v>
      </c>
      <c r="BW284" s="419"/>
      <c r="BX284" s="781"/>
      <c r="BY284" s="700"/>
      <c r="BZ284" s="432"/>
      <c r="CA284" s="700"/>
      <c r="CB284" s="432"/>
      <c r="CC284" s="700"/>
      <c r="CD284" s="432"/>
      <c r="CE284" s="404">
        <f>IF(OR(C284=0,CD284="Д"),0,IF(AND(C284&gt;0,E284=0),VLOOKUP(C284,звания!A:B,2,FALSE)/((EOMONTH($G$3,0)+1)-$G$3)*BO284+VLOOKUP(C284,звания!A:B,2,FALSE)/((EOMONTH($G$3,0)+1)-$G$3)*BR284+VLOOKUP(C284,звания!A:B,2,FALSE)/((EOMONTH($G$3,0)+1)-$G$3)*BU284,IF(AND(C284&gt;0,E284&gt;0,F284&gt;=$G$3,BO284=(EOMONTH($G$3,0)+1)-$G$3),(VLOOKUP(E284,звания!A:B,2,FALSE)/(EOMONTH($G$3,0)-$G$3+1))*(F284-$G$3)+(VLOOKUP(C284,звания!A:B,2,FALSE)/(EOMONTH($G$3,0)-$G$3+1))*((EOMONTH($G$3,0)-$G$3+1)-(F284-$G$3)),IF(AND(C284&gt;0,E284&gt;0,F284&gt;$G$3,BO284&lt;(EOMONTH($G$3,0)+1)-$G$3,BO284&lt;&gt;0),VLOOKUP(E284,звания!A:B,2,FALSE)/((EOMONTH($G$3,0)+1)-$G$3)*((F284-$G$3)-(((EOMONTH($G$3,0)+1)-$G$3)-BO284-BU284-BR284))+VLOOKUP(C284,звания!A:B,2,FALSE)/((EOMONTH($G$3,0)+1)-$G$3)*(((EOMONTH($G$3,0)+1)-F284)),IF(F284&lt;$G$3,(VLOOKUP(C284,звания!A:B,2,FALSE)-VLOOKUP(E284,звания!A:B,2,FALSE))/((EOMONTH($BN$3,0)+1)-$BN$3)*(EOMONTH($BN$3,0)+1-F284)+VLOOKUP(C284,звания!A:B,2,FALSE)/((EOMONTH($G$3,0)+1)-$G$3)*BO284+VLOOKUP(C284,звания!A:B,2,FALSE)/((EOMONTH($G$3,0)+1)-$G$3)*BU284+VLOOKUP(C284,звания!A:B,2,FALSE)/((EOMONTH($G$3,0)+1)-$G$3)*BR284,0)))))</f>
        <v>0</v>
      </c>
      <c r="CF284" s="404">
        <f>IF(OR(CD284="Д",C284=0),0,IF(B284="Виключений зі списків",IF(BS284=0,(VLOOKUP(O284,звания!$D$2:$E$62,2,FALSE))/(EOMONTH($B$3,0)+1-$B$3)*BO284+(VLOOKUP(BQ284,звания!$D$2:$E$62,2,FALSE))/(EOMONTH($B$3,0)+1-$B$3)*BR284,(((VLOOKUP(O284,звания!$D$2:$E$62,2,FALSE))/(EOMONTH($B$3,0)+1-$B$3))*BO284)+(VLOOKUP(BQ284,звания!$D$2:$E$62,2,FALSE))/(EOMONTH($B$3,0)+1-$B$3)*BR284+(VLOOKUP(BS284,звания!$D$2:$E$62,2,FALSE))/(EOMONTH($B$3,0)+1-$B$3)*BU284),IF(BS284=0,(VLOOKUP(O284,звания!$D$2:$E$62,2,FALSE))/(EOMONTH($G$3,0)+1-$G$3)*BO284+(VLOOKUP(BQ284,звания!$D$2:$E$62,2,FALSE))/(EOMONTH($G$3,0)+1-$G$3)*BR284,(((VLOOKUP(O284,звания!$D$2:$E$62,2,FALSE))/(EOMONTH($G$3,0)+1-$G$3))*BO284)+(VLOOKUP(BQ284,звания!$D$2:$E$62,2,FALSE))/(EOMONTH($G$3,0)+1-$G$3)*BR284+(VLOOKUP(BS284,звания!$D$2:$E$62,2,FALSE))/(EOMONTH($G$3,0)+1-$G$3)*BU284+IF(BT284=0,0,(VLOOKUP(BS284,звания!$D$2:$E$62,2,FALSE))/(EOMONTH($BN$3,0)+1-$BN$3)*BT284-(VLOOKUP(O284,звания!$D$2:$E$62,2,FALSE))/(EOMONTH($BN$3,0)+1-$BN$3)*BT284))))</f>
        <v>0</v>
      </c>
      <c r="CG284" s="404">
        <f t="shared" si="350"/>
        <v>0</v>
      </c>
      <c r="CH284" s="404">
        <f>IF(BW284=0,CF284*BX284%,IF(BW284&gt;0,((VLOOKUP(O284,звания!$D$2:$E$62,2,FALSE)/(EOMONTH($G$3,0)+1-$G$3)*BW284)*BX284%)))</f>
        <v>0</v>
      </c>
      <c r="CI284" s="404">
        <f>IF(BY284=0,CF284*BZ284%,IF(BY284&gt;0,(VLOOKUP(O284,звания!$D$2:$E$62,2,FALSE)/(EOMONTH($G$3,0)+1-$G$3)*BO284)*BZ284%)+(VLOOKUP(BS284,звания!$D$2:$E$62,2,FALSE)/(EOMONTH($G$3,0)+1-$G$3)*BU284)*BZ284%)</f>
        <v>0</v>
      </c>
      <c r="CJ284" s="404">
        <f>IF(CA284=0,CF284*CB284%,IF(CA284&gt;0,(VLOOKUP(O284,звания!$D$2:$E$62,2,FALSE)/(EOMONTH($G$3,0)+1-$G$3)*BO284)*CB284%)+(VLOOKUP(BS284,звания!$D$2:$E$62,2,FALSE)/(EOMONTH($G$3,0)+1-$G$3)*BU284)*CB284%)</f>
        <v>0</v>
      </c>
      <c r="CK284" s="404">
        <f>IF(CD284="Д",0,IF(CC284=0,CF284*CD284%,IF(CC284&gt;0,(VLOOKUP(O284,звания!$D$2:$E$62,2,FALSE)/(EOMONTH($G$3,0)+1-$G$3)*BO284)*CD284%)+(VLOOKUP(BS284,звания!$D$2:$E$62,2,FALSE)/(EOMONTH($G$3,0)+1-$G$3)*BU284)*CD284%))</f>
        <v>0</v>
      </c>
      <c r="CL284" s="404">
        <f>IF(BR284&gt;0,((VLOOKUP(C284,звания!$A$2:$B$62,2,FALSE)/(EOMONTH($G$3,0)+1-$G$3)*BO284+VLOOKUP(O284,звания!$D$2:$E$62,2,FALSE)/(EOMONTH($G$3,0)+1-$G$3)*BO284+(VLOOKUP(C284,звания!$A$2:$B$62,2,FALSE)/(EOMONTH($G$3,0)+1-$G$3)*BO284+VLOOKUP(O284,звания!$D$2:$E$62,2,FALSE)/(EOMONTH($G$3,0)+1-$G$3)*BO284)*BV284%)*BN284)+(VLOOKUP(C284,звания!$A$2:$B$62,2,FALSE)/(EOMONTH($G$3,0)+1-$G$3)*BU284+VLOOKUP(BS284,звания!$D$2:$E$62,2,FALSE)/(EOMONTH($G$3,0)+1-$G$3)*BU284+(VLOOKUP(C284,звания!$A$2:$B$62,2,FALSE)/(EOMONTH($G$3,0)+1-$G$3)*BU284+VLOOKUP(BS284,звания!$D$2:$E$62,2,FALSE)/(EOMONTH($G$3,0)+1-$G$3)*BU284)*BV284%)*BN284,(CE284+CF284+CG284)*BN284)</f>
        <v>0</v>
      </c>
      <c r="CM284" s="404"/>
      <c r="CN284" s="404"/>
      <c r="CO284" s="432">
        <f t="shared" si="367"/>
        <v>0</v>
      </c>
      <c r="CP284" s="638"/>
      <c r="CQ284" s="637">
        <f>IF(CF284=0,0,IF((SUM(BH284:BM284)&gt;360),(VLOOKUP(O284,звания!$F$2:$G$62,2,FALSE))/100,VLOOKUP(O284,звания!$F$2:$H$62,3,FALSE)/100))</f>
        <v>0</v>
      </c>
      <c r="CR284" s="617">
        <f>IF(B284="Виключений зі списків",IF(AND(BU284=0,360-BH284&lt;0),(VLOOKUP(O284,звания!$D$2:$E$62,2,FALSE))/(EOMONTH($B$3,0)+1-$B$3)*BO284*CQ284,IF(AND(360-BH284&gt;=0,360-BH284&lt;(EOMONTH($B$3,0)+1-$B$3)),(CF284/(EOMONTH($B$3,0)-$B$3+1)*(360-BH284))*CQ284+(CF284/(EOMONTH($B$3,0)-$B$3+1)*((EOMONTH($B$3,0)-$B$3+1)-(360-BH284)))*VLOOKUP(O284,звания!$F$2:$H$62,2,FALSE)/100,((((VLOOKUP(O284,звания!$D$2:$E$62,2,FALSE))/(EOMONTH($B$3,0)+1-$B$3)*BO284*CQ284+(VLOOKUP(BS284,звания!$D$2:$E$62,2,FALSE))/(EOMONTH($B$3,0)+1-$B$3)*BU284*(VLOOKUP(BS284,звания!$F$2:$G$62,2,FALSE)*0.01)+(IF(BT284=0,0,(VLOOKUP(BS284,звания!$D$2:$E$62,2,FALSE)/(EOMONTH($G$3,0)+1-$G$3)*BT284*(VLOOKUP(BS284,звания!$F$2:$G$62,2,FALSE)))*0.01-(VLOOKUP(O284,звания!$D$2:$E$62,2,FALSE)/(EOMONTH($G$3,0)+1-$G$3)*BT284*(VLOOKUP(O284,звания!$F$2:$G$62,2,FALSE)))*0.01)))))/100*(100-CP284))),(IF(AND(BU284=0,360-BH284&lt;0,CP284=0),(VLOOKUP(O284,звания!$D$2:$E$62,2,FALSE))/(EOMONTH($G$3,0)+1-$G$3)*BO284*CQ284,IF(AND(360-BH284&gt;=0,360-BH284&lt;(EOMONTH($G$3,0)+1-$G$3)),(CF284/(EOMONTH($G$3,0)-$G$3+1)*(360-BH284))*CQ284+(CF284/(EOMONTH($G$3,0)-$G$3+1)*((EOMONTH($G$3,0)-$G$3+1)-(360-BH284)))*VLOOKUP(O284,звания!$F$2:$H$62,2,FALSE)/100,((((VLOOKUP(O284,звания!$D$2:$E$62,2,FALSE))/(EOMONTH($G$3,0)+1-$G$3)*BO284*CQ284+(VLOOKUP(BS284,звания!$D$2:$E$62,2,FALSE))/(EOMONTH($G$3,0)+1-$G$3)*BU284*(VLOOKUP(BS284,звания!$F$2:$G$62,2,FALSE)*0.01)))/100*(100-CP284)+(IF(BT284=0,0,(VLOOKUP(BS284,звания!$D$2:$E$62,2,FALSE)/(EOMONTH($BN$3,0)+1-$BN$3)*BT284*(VLOOKUP(BS284,звания!$F$2:$G$62,2,FALSE)))*0.01-(VLOOKUP(O284,звания!$D$2:$E$62,2,FALSE)/(EOMONTH($BN$3,0)+1-$BN$3)*BT284*(VLOOKUP(O284,звания!$F$2:$G$62,2,FALSE)))*0.01)))))))</f>
        <v>0</v>
      </c>
      <c r="CS284" s="416">
        <f t="shared" si="380"/>
        <v>0</v>
      </c>
      <c r="CT284" s="403"/>
      <c r="CU284" s="403"/>
      <c r="CV284" s="403">
        <f t="shared" si="368"/>
        <v>0</v>
      </c>
      <c r="CW284" s="556">
        <f t="shared" si="372"/>
        <v>0</v>
      </c>
      <c r="CX284" s="403">
        <f t="shared" si="379"/>
        <v>0</v>
      </c>
      <c r="CY284" s="403"/>
      <c r="CZ284" s="404">
        <f t="shared" si="312"/>
        <v>0</v>
      </c>
      <c r="DA284" s="403"/>
      <c r="DB284" s="403"/>
      <c r="DC284" s="403"/>
      <c r="DD284" s="421">
        <f t="shared" si="378"/>
        <v>0</v>
      </c>
      <c r="DE284" s="421">
        <f t="shared" si="373"/>
        <v>0</v>
      </c>
      <c r="DF284" s="403">
        <f t="shared" si="362"/>
        <v>0</v>
      </c>
      <c r="DG284" s="421">
        <f t="shared" si="320"/>
        <v>0</v>
      </c>
      <c r="DH284" s="421">
        <f t="shared" si="321"/>
        <v>0</v>
      </c>
      <c r="DI284" s="421"/>
      <c r="DJ284" s="422" t="str">
        <f t="shared" si="351"/>
        <v xml:space="preserve">    </v>
      </c>
      <c r="DK284" s="452"/>
      <c r="DL284" s="423"/>
      <c r="DM284" s="423"/>
      <c r="DN284" s="423"/>
      <c r="DO284" s="909"/>
      <c r="DP284" s="123"/>
      <c r="DQ284" s="817"/>
      <c r="DR284" s="818"/>
      <c r="DS284" s="819"/>
      <c r="DT284" s="820"/>
      <c r="DU284" s="124"/>
      <c r="DV284" s="110"/>
      <c r="DX284" s="84"/>
      <c r="DY284" s="84"/>
      <c r="DZ284" s="105"/>
      <c r="EH284" s="543">
        <f t="shared" si="369"/>
        <v>0</v>
      </c>
      <c r="EI284" s="404">
        <f t="shared" si="370"/>
        <v>0</v>
      </c>
      <c r="EJ284" s="29">
        <f t="shared" si="371"/>
        <v>0</v>
      </c>
      <c r="EK284" s="50"/>
      <c r="EL284" s="29"/>
      <c r="EM284" s="50"/>
      <c r="EN284" s="50"/>
      <c r="EO284" s="50"/>
      <c r="EP284" s="29"/>
    </row>
    <row r="285" spans="1:146" ht="17.45" hidden="1" customHeight="1">
      <c r="A285" s="402">
        <v>279</v>
      </c>
      <c r="B285" s="403"/>
      <c r="C285" s="403"/>
      <c r="D285" s="403">
        <f t="shared" si="360"/>
        <v>0</v>
      </c>
      <c r="E285" s="416"/>
      <c r="F285" s="417"/>
      <c r="G285" s="406" t="str">
        <f t="shared" si="374"/>
        <v>0.0.0</v>
      </c>
      <c r="H285" s="407" t="str">
        <f t="shared" si="381"/>
        <v>0.0.0</v>
      </c>
      <c r="I285" s="407" t="str">
        <f t="shared" si="375"/>
        <v>0.0.0</v>
      </c>
      <c r="J285" s="407" t="str">
        <f t="shared" si="352"/>
        <v>0.0.0</v>
      </c>
      <c r="K285" s="407" t="str">
        <f t="shared" si="353"/>
        <v>0.0.0</v>
      </c>
      <c r="L285" s="407" t="str">
        <f t="shared" si="354"/>
        <v>0.0.0</v>
      </c>
      <c r="M285" s="407" t="str">
        <f t="shared" si="355"/>
        <v>0.0.0</v>
      </c>
      <c r="N285" s="408" t="str">
        <f t="shared" si="382"/>
        <v>0.0.0</v>
      </c>
      <c r="O285" s="418"/>
      <c r="P285" s="417"/>
      <c r="Q285" s="417"/>
      <c r="R285" s="417"/>
      <c r="S285" s="417"/>
      <c r="T285" s="417"/>
      <c r="U285" s="417"/>
      <c r="V285" s="714"/>
      <c r="W285" s="714"/>
      <c r="X285" s="417"/>
      <c r="Y285" s="417"/>
      <c r="Z285" s="714"/>
      <c r="AA285" s="714"/>
      <c r="AB285" s="417"/>
      <c r="AC285" s="417"/>
      <c r="AD285" s="714"/>
      <c r="AE285" s="714"/>
      <c r="AF285" s="417"/>
      <c r="AG285" s="417"/>
      <c r="AH285" s="714"/>
      <c r="AI285" s="714"/>
      <c r="AJ285" s="417"/>
      <c r="AK285" s="417"/>
      <c r="AL285" s="714"/>
      <c r="AM285" s="714"/>
      <c r="AN285" s="417"/>
      <c r="AO285" s="417"/>
      <c r="AP285" s="714"/>
      <c r="AQ285" s="714"/>
      <c r="AR285" s="417"/>
      <c r="AS285" s="417"/>
      <c r="AT285" s="714"/>
      <c r="AU285" s="714"/>
      <c r="AV285" s="417"/>
      <c r="AW285" s="417"/>
      <c r="AX285" s="716"/>
      <c r="AY285" s="716"/>
      <c r="AZ285" s="635"/>
      <c r="BA285" s="635"/>
      <c r="BB285" s="716"/>
      <c r="BC285" s="716"/>
      <c r="BD285" s="635"/>
      <c r="BE285" s="635"/>
      <c r="BF285" s="717"/>
      <c r="BG285" s="717"/>
      <c r="BH285" s="432">
        <f t="shared" si="310"/>
        <v>0</v>
      </c>
      <c r="BI285" s="432">
        <f t="shared" si="356"/>
        <v>0</v>
      </c>
      <c r="BJ285" s="432">
        <f t="shared" si="357"/>
        <v>0</v>
      </c>
      <c r="BK285" s="432">
        <f t="shared" si="358"/>
        <v>0</v>
      </c>
      <c r="BL285" s="432">
        <f t="shared" si="359"/>
        <v>0</v>
      </c>
      <c r="BM285" s="436">
        <f t="shared" si="349"/>
        <v>0</v>
      </c>
      <c r="BN285" s="462">
        <v>0.65</v>
      </c>
      <c r="BO285" s="427">
        <f t="shared" si="311"/>
        <v>0</v>
      </c>
      <c r="BP285" s="774"/>
      <c r="BQ285" s="700"/>
      <c r="BR285" s="419"/>
      <c r="BS285" s="700"/>
      <c r="BT285" s="700"/>
      <c r="BU285" s="700"/>
      <c r="BV285" s="427">
        <f t="shared" si="346"/>
        <v>0</v>
      </c>
      <c r="BW285" s="419"/>
      <c r="BX285" s="782"/>
      <c r="BY285" s="419"/>
      <c r="BZ285" s="432"/>
      <c r="CA285" s="419"/>
      <c r="CB285" s="427"/>
      <c r="CC285" s="419"/>
      <c r="CD285" s="427"/>
      <c r="CE285" s="404">
        <f>IF(OR(C285=0,CD285="Д"),0,IF(AND(C285&gt;0,E285=0),VLOOKUP(C285,звания!A:B,2,FALSE)/((EOMONTH($G$3,0)+1)-$G$3)*BO285+VLOOKUP(C285,звания!A:B,2,FALSE)/((EOMONTH($G$3,0)+1)-$G$3)*BR285+VLOOKUP(C285,звания!A:B,2,FALSE)/((EOMONTH($G$3,0)+1)-$G$3)*BU285,IF(AND(C285&gt;0,E285&gt;0,F285&gt;=$G$3,BO285=(EOMONTH($G$3,0)+1)-$G$3),(VLOOKUP(E285,звания!A:B,2,FALSE)/(EOMONTH($G$3,0)-$G$3+1))*(F285-$G$3)+(VLOOKUP(C285,звания!A:B,2,FALSE)/(EOMONTH($G$3,0)-$G$3+1))*((EOMONTH($G$3,0)-$G$3+1)-(F285-$G$3)),IF(AND(C285&gt;0,E285&gt;0,F285&gt;$G$3,BO285&lt;(EOMONTH($G$3,0)+1)-$G$3,BO285&lt;&gt;0),VLOOKUP(E285,звания!A:B,2,FALSE)/((EOMONTH($G$3,0)+1)-$G$3)*((F285-$G$3)-(((EOMONTH($G$3,0)+1)-$G$3)-BO285-BU285-BR285))+VLOOKUP(C285,звания!A:B,2,FALSE)/((EOMONTH($G$3,0)+1)-$G$3)*(((EOMONTH($G$3,0)+1)-F285)),IF(F285&lt;$G$3,(VLOOKUP(C285,звания!A:B,2,FALSE)-VLOOKUP(E285,звания!A:B,2,FALSE))/((EOMONTH($BN$3,0)+1)-$BN$3)*(EOMONTH($BN$3,0)+1-F285)+VLOOKUP(C285,звания!A:B,2,FALSE)/((EOMONTH($G$3,0)+1)-$G$3)*BO285+VLOOKUP(C285,звания!A:B,2,FALSE)/((EOMONTH($G$3,0)+1)-$G$3)*BU285+VLOOKUP(C285,звания!A:B,2,FALSE)/((EOMONTH($G$3,0)+1)-$G$3)*BR285,0)))))</f>
        <v>0</v>
      </c>
      <c r="CF285" s="404">
        <f>IF(OR(CD285="Д",C285=0),0,IF(B285="Виключений зі списків",IF(BS285=0,(VLOOKUP(O285,звания!$D$2:$E$62,2,FALSE))/(EOMONTH($B$3,0)+1-$B$3)*BO285+(VLOOKUP(BQ285,звания!$D$2:$E$62,2,FALSE))/(EOMONTH($B$3,0)+1-$B$3)*BR285,(((VLOOKUP(O285,звания!$D$2:$E$62,2,FALSE))/(EOMONTH($B$3,0)+1-$B$3))*BO285)+(VLOOKUP(BQ285,звания!$D$2:$E$62,2,FALSE))/(EOMONTH($B$3,0)+1-$B$3)*BR285+(VLOOKUP(BS285,звания!$D$2:$E$62,2,FALSE))/(EOMONTH($B$3,0)+1-$B$3)*BU285),IF(BS285=0,(VLOOKUP(O285,звания!$D$2:$E$62,2,FALSE))/(EOMONTH($G$3,0)+1-$G$3)*BO285+(VLOOKUP(BQ285,звания!$D$2:$E$62,2,FALSE))/(EOMONTH($G$3,0)+1-$G$3)*BR285,(((VLOOKUP(O285,звания!$D$2:$E$62,2,FALSE))/(EOMONTH($G$3,0)+1-$G$3))*BO285)+(VLOOKUP(BQ285,звания!$D$2:$E$62,2,FALSE))/(EOMONTH($G$3,0)+1-$G$3)*BR285+(VLOOKUP(BS285,звания!$D$2:$E$62,2,FALSE))/(EOMONTH($G$3,0)+1-$G$3)*BU285+IF(BT285=0,0,(VLOOKUP(BS285,звания!$D$2:$E$62,2,FALSE))/(EOMONTH($BN$3,0)+1-$BN$3)*BT285-(VLOOKUP(O285,звания!$D$2:$E$62,2,FALSE))/(EOMONTH($BN$3,0)+1-$BN$3)*BT285))))</f>
        <v>0</v>
      </c>
      <c r="CG285" s="404">
        <f t="shared" si="350"/>
        <v>0</v>
      </c>
      <c r="CH285" s="404">
        <f>IF(BW285=0,CF285*BX285%,IF(BW285&gt;0,((VLOOKUP(O285,звания!$D$2:$E$62,2,FALSE)/(EOMONTH($G$3,0)+1-$G$3)*BW285)*BX285%)))</f>
        <v>0</v>
      </c>
      <c r="CI285" s="404">
        <f>IF(BY285=0,CF285*BZ285%,IF(BY285&gt;0,(VLOOKUP(O285,звания!$D$2:$E$62,2,FALSE)/(EOMONTH($G$3,0)+1-$G$3)*BO285)*BZ285%)+(VLOOKUP(BS285,звания!$D$2:$E$62,2,FALSE)/(EOMONTH($G$3,0)+1-$G$3)*BU285)*BZ285%)</f>
        <v>0</v>
      </c>
      <c r="CJ285" s="404">
        <f>IF(CA285=0,CF285*CB285%,IF(CA285&gt;0,(VLOOKUP(O285,звания!$D$2:$E$62,2,FALSE)/(EOMONTH($G$3,0)+1-$G$3)*BO285)*CB285%)+(VLOOKUP(BS285,звания!$D$2:$E$62,2,FALSE)/(EOMONTH($G$3,0)+1-$G$3)*BU285)*CB285%)</f>
        <v>0</v>
      </c>
      <c r="CK285" s="404">
        <f>IF(CD285="Д",0,IF(CC285=0,CF285*CD285%,IF(CC285&gt;0,(VLOOKUP(O285,звания!$D$2:$E$62,2,FALSE)/(EOMONTH($G$3,0)+1-$G$3)*BO285)*CD285%)+(VLOOKUP(BS285,звания!$D$2:$E$62,2,FALSE)/(EOMONTH($G$3,0)+1-$G$3)*BU285)*CD285%))</f>
        <v>0</v>
      </c>
      <c r="CL285" s="404">
        <f>IF(BR285&gt;0,((VLOOKUP(C285,звания!$A$2:$B$62,2,FALSE)/(EOMONTH($G$3,0)+1-$G$3)*BO285+VLOOKUP(O285,звания!$D$2:$E$62,2,FALSE)/(EOMONTH($G$3,0)+1-$G$3)*BO285+(VLOOKUP(C285,звания!$A$2:$B$62,2,FALSE)/(EOMONTH($G$3,0)+1-$G$3)*BO285+VLOOKUP(O285,звания!$D$2:$E$62,2,FALSE)/(EOMONTH($G$3,0)+1-$G$3)*BO285)*BV285%)*BN285)+(VLOOKUP(C285,звания!$A$2:$B$62,2,FALSE)/(EOMONTH($G$3,0)+1-$G$3)*BU285+VLOOKUP(BS285,звания!$D$2:$E$62,2,FALSE)/(EOMONTH($G$3,0)+1-$G$3)*BU285+(VLOOKUP(C285,звания!$A$2:$B$62,2,FALSE)/(EOMONTH($G$3,0)+1-$G$3)*BU285+VLOOKUP(BS285,звания!$D$2:$E$62,2,FALSE)/(EOMONTH($G$3,0)+1-$G$3)*BU285)*BV285%)*BN285,(CE285+CF285+CG285)*BN285)</f>
        <v>0</v>
      </c>
      <c r="CM285" s="404"/>
      <c r="CN285" s="404"/>
      <c r="CO285" s="432">
        <f t="shared" si="367"/>
        <v>0</v>
      </c>
      <c r="CP285" s="638"/>
      <c r="CQ285" s="637">
        <f>IF(CF285=0,0,IF((SUM(BH285:BM285)&gt;360),(VLOOKUP(O285,звания!$F$2:$G$62,2,FALSE))/100,VLOOKUP(O285,звания!$F$2:$H$62,3,FALSE)/100))</f>
        <v>0</v>
      </c>
      <c r="CR285" s="617">
        <f>IF(B285="Виключений зі списків",IF(AND(BU285=0,360-BH285&lt;0),(VLOOKUP(O285,звания!$D$2:$E$62,2,FALSE))/(EOMONTH($B$3,0)+1-$B$3)*BO285*CQ285,IF(AND(360-BH285&gt;=0,360-BH285&lt;(EOMONTH($B$3,0)+1-$B$3)),(CF285/(EOMONTH($B$3,0)-$B$3+1)*(360-BH285))*CQ285+(CF285/(EOMONTH($B$3,0)-$B$3+1)*((EOMONTH($B$3,0)-$B$3+1)-(360-BH285)))*VLOOKUP(O285,звания!$F$2:$H$62,2,FALSE)/100,((((VLOOKUP(O285,звания!$D$2:$E$62,2,FALSE))/(EOMONTH($B$3,0)+1-$B$3)*BO285*CQ285+(VLOOKUP(BS285,звания!$D$2:$E$62,2,FALSE))/(EOMONTH($B$3,0)+1-$B$3)*BU285*(VLOOKUP(BS285,звания!$F$2:$G$62,2,FALSE)*0.01)+(IF(BT285=0,0,(VLOOKUP(BS285,звания!$D$2:$E$62,2,FALSE)/(EOMONTH($G$3,0)+1-$G$3)*BT285*(VLOOKUP(BS285,звания!$F$2:$G$62,2,FALSE)))*0.01-(VLOOKUP(O285,звания!$D$2:$E$62,2,FALSE)/(EOMONTH($G$3,0)+1-$G$3)*BT285*(VLOOKUP(O285,звания!$F$2:$G$62,2,FALSE)))*0.01)))))/100*(100-CP285))),(IF(AND(BU285=0,360-BH285&lt;0,CP285=0),(VLOOKUP(O285,звания!$D$2:$E$62,2,FALSE))/(EOMONTH($G$3,0)+1-$G$3)*BO285*CQ285,IF(AND(360-BH285&gt;=0,360-BH285&lt;(EOMONTH($G$3,0)+1-$G$3)),(CF285/(EOMONTH($G$3,0)-$G$3+1)*(360-BH285))*CQ285+(CF285/(EOMONTH($G$3,0)-$G$3+1)*((EOMONTH($G$3,0)-$G$3+1)-(360-BH285)))*VLOOKUP(O285,звания!$F$2:$H$62,2,FALSE)/100,((((VLOOKUP(O285,звания!$D$2:$E$62,2,FALSE))/(EOMONTH($G$3,0)+1-$G$3)*BO285*CQ285+(VLOOKUP(BS285,звания!$D$2:$E$62,2,FALSE))/(EOMONTH($G$3,0)+1-$G$3)*BU285*(VLOOKUP(BS285,звания!$F$2:$G$62,2,FALSE)*0.01)))/100*(100-CP285)+(IF(BT285=0,0,(VLOOKUP(BS285,звания!$D$2:$E$62,2,FALSE)/(EOMONTH($BN$3,0)+1-$BN$3)*BT285*(VLOOKUP(BS285,звания!$F$2:$G$62,2,FALSE)))*0.01-(VLOOKUP(O285,звания!$D$2:$E$62,2,FALSE)/(EOMONTH($BN$3,0)+1-$BN$3)*BT285*(VLOOKUP(O285,звания!$F$2:$G$62,2,FALSE)))*0.01)))))))</f>
        <v>0</v>
      </c>
      <c r="CS285" s="416">
        <f t="shared" si="380"/>
        <v>0</v>
      </c>
      <c r="CT285" s="403"/>
      <c r="CU285" s="403"/>
      <c r="CV285" s="403">
        <f t="shared" si="368"/>
        <v>0</v>
      </c>
      <c r="CW285" s="556">
        <f t="shared" si="372"/>
        <v>0</v>
      </c>
      <c r="CX285" s="403">
        <f t="shared" si="379"/>
        <v>0</v>
      </c>
      <c r="CY285" s="403"/>
      <c r="CZ285" s="404">
        <f t="shared" si="312"/>
        <v>0</v>
      </c>
      <c r="DA285" s="403"/>
      <c r="DB285" s="403"/>
      <c r="DC285" s="403"/>
      <c r="DD285" s="421">
        <f t="shared" si="378"/>
        <v>0</v>
      </c>
      <c r="DE285" s="421">
        <f t="shared" si="373"/>
        <v>0</v>
      </c>
      <c r="DF285" s="403">
        <f t="shared" si="362"/>
        <v>0</v>
      </c>
      <c r="DG285" s="421">
        <f t="shared" si="320"/>
        <v>0</v>
      </c>
      <c r="DH285" s="421">
        <f t="shared" si="321"/>
        <v>0</v>
      </c>
      <c r="DI285" s="421"/>
      <c r="DJ285" s="422" t="str">
        <f t="shared" si="351"/>
        <v xml:space="preserve">    </v>
      </c>
      <c r="DK285" s="452"/>
      <c r="DL285" s="423"/>
      <c r="DM285" s="423"/>
      <c r="DN285" s="425"/>
      <c r="DO285" s="909"/>
      <c r="DP285" s="123"/>
      <c r="DQ285" s="817"/>
      <c r="DR285" s="818"/>
      <c r="DS285" s="819"/>
      <c r="DT285" s="820"/>
      <c r="DU285" s="124"/>
      <c r="DV285" s="122"/>
      <c r="DZ285" s="105"/>
      <c r="EG285" s="19"/>
      <c r="EH285" s="543">
        <f t="shared" si="369"/>
        <v>0</v>
      </c>
      <c r="EI285" s="404">
        <f t="shared" si="370"/>
        <v>0</v>
      </c>
      <c r="EJ285" s="29">
        <f t="shared" si="371"/>
        <v>0</v>
      </c>
      <c r="EK285" s="50"/>
      <c r="EL285" s="29"/>
      <c r="EM285" s="50"/>
      <c r="EN285" s="50"/>
      <c r="EO285" s="50"/>
      <c r="EP285" s="29"/>
    </row>
    <row r="286" spans="1:146" ht="17.45" hidden="1" customHeight="1">
      <c r="A286" s="446">
        <v>280</v>
      </c>
      <c r="B286" s="403"/>
      <c r="C286" s="403"/>
      <c r="D286" s="405">
        <f t="shared" si="360"/>
        <v>0</v>
      </c>
      <c r="E286" s="416"/>
      <c r="F286" s="417"/>
      <c r="G286" s="406" t="str">
        <f t="shared" si="374"/>
        <v>0.0.0</v>
      </c>
      <c r="H286" s="407" t="str">
        <f t="shared" si="381"/>
        <v>0.0.0</v>
      </c>
      <c r="I286" s="407" t="str">
        <f t="shared" si="375"/>
        <v>0.0.0</v>
      </c>
      <c r="J286" s="407" t="str">
        <f t="shared" si="352"/>
        <v>0.0.0</v>
      </c>
      <c r="K286" s="407" t="str">
        <f t="shared" si="353"/>
        <v>0.0.0</v>
      </c>
      <c r="L286" s="407" t="str">
        <f t="shared" si="354"/>
        <v>0.0.0</v>
      </c>
      <c r="M286" s="407" t="str">
        <f t="shared" si="355"/>
        <v>0.0.0</v>
      </c>
      <c r="N286" s="408" t="str">
        <f t="shared" si="382"/>
        <v>0.0.0</v>
      </c>
      <c r="O286" s="418"/>
      <c r="P286" s="417"/>
      <c r="Q286" s="417"/>
      <c r="R286" s="417"/>
      <c r="S286" s="417"/>
      <c r="T286" s="417"/>
      <c r="U286" s="417"/>
      <c r="V286" s="714"/>
      <c r="W286" s="714"/>
      <c r="X286" s="417"/>
      <c r="Y286" s="417"/>
      <c r="Z286" s="714"/>
      <c r="AA286" s="714"/>
      <c r="AB286" s="417"/>
      <c r="AC286" s="417"/>
      <c r="AD286" s="714"/>
      <c r="AE286" s="714"/>
      <c r="AF286" s="417"/>
      <c r="AG286" s="417"/>
      <c r="AH286" s="714"/>
      <c r="AI286" s="714"/>
      <c r="AJ286" s="417"/>
      <c r="AK286" s="417"/>
      <c r="AL286" s="714"/>
      <c r="AM286" s="714"/>
      <c r="AN286" s="417"/>
      <c r="AO286" s="417"/>
      <c r="AP286" s="714"/>
      <c r="AQ286" s="714"/>
      <c r="AR286" s="417"/>
      <c r="AS286" s="417"/>
      <c r="AT286" s="714"/>
      <c r="AU286" s="714"/>
      <c r="AV286" s="417"/>
      <c r="AW286" s="417"/>
      <c r="AX286" s="716"/>
      <c r="AY286" s="716"/>
      <c r="AZ286" s="635"/>
      <c r="BA286" s="635"/>
      <c r="BB286" s="716"/>
      <c r="BC286" s="716"/>
      <c r="BD286" s="635"/>
      <c r="BE286" s="635"/>
      <c r="BF286" s="717"/>
      <c r="BG286" s="717"/>
      <c r="BH286" s="432">
        <f t="shared" si="310"/>
        <v>0</v>
      </c>
      <c r="BI286" s="432">
        <f t="shared" si="356"/>
        <v>0</v>
      </c>
      <c r="BJ286" s="432">
        <f t="shared" si="357"/>
        <v>0</v>
      </c>
      <c r="BK286" s="432">
        <f t="shared" si="358"/>
        <v>0</v>
      </c>
      <c r="BL286" s="432">
        <f t="shared" si="359"/>
        <v>0</v>
      </c>
      <c r="BM286" s="436">
        <f t="shared" si="349"/>
        <v>0</v>
      </c>
      <c r="BN286" s="462">
        <v>0.65</v>
      </c>
      <c r="BO286" s="427">
        <f t="shared" si="311"/>
        <v>0</v>
      </c>
      <c r="BP286" s="419"/>
      <c r="BQ286" s="700"/>
      <c r="BR286" s="419"/>
      <c r="BS286" s="700"/>
      <c r="BT286" s="700"/>
      <c r="BU286" s="700"/>
      <c r="BV286" s="427">
        <f t="shared" si="346"/>
        <v>0</v>
      </c>
      <c r="BW286" s="419"/>
      <c r="BX286" s="782"/>
      <c r="BY286" s="419"/>
      <c r="BZ286" s="432"/>
      <c r="CA286" s="419"/>
      <c r="CB286" s="427"/>
      <c r="CC286" s="419"/>
      <c r="CD286" s="427"/>
      <c r="CE286" s="404">
        <f>IF(OR(C286=0,CD286="Д"),0,IF(AND(C286&gt;0,E286=0),VLOOKUP(C286,звания!A:B,2,FALSE)/((EOMONTH($G$3,0)+1)-$G$3)*BO286+VLOOKUP(C286,звания!A:B,2,FALSE)/((EOMONTH($G$3,0)+1)-$G$3)*BR286+VLOOKUP(C286,звания!A:B,2,FALSE)/((EOMONTH($G$3,0)+1)-$G$3)*BU286,IF(AND(C286&gt;0,E286&gt;0,F286&gt;=$G$3,BO286=(EOMONTH($G$3,0)+1)-$G$3),(VLOOKUP(E286,звания!A:B,2,FALSE)/(EOMONTH($G$3,0)-$G$3+1))*(F286-$G$3)+(VLOOKUP(C286,звания!A:B,2,FALSE)/(EOMONTH($G$3,0)-$G$3+1))*((EOMONTH($G$3,0)-$G$3+1)-(F286-$G$3)),IF(AND(C286&gt;0,E286&gt;0,F286&gt;$G$3,BO286&lt;(EOMONTH($G$3,0)+1)-$G$3,BO286&lt;&gt;0),VLOOKUP(E286,звания!A:B,2,FALSE)/((EOMONTH($G$3,0)+1)-$G$3)*((F286-$G$3)-(((EOMONTH($G$3,0)+1)-$G$3)-BO286-BU286-BR286))+VLOOKUP(C286,звания!A:B,2,FALSE)/((EOMONTH($G$3,0)+1)-$G$3)*(((EOMONTH($G$3,0)+1)-F286)),IF(F286&lt;$G$3,(VLOOKUP(C286,звания!A:B,2,FALSE)-VLOOKUP(E286,звания!A:B,2,FALSE))/((EOMONTH($BN$3,0)+1)-$BN$3)*(EOMONTH($BN$3,0)+1-F286)+VLOOKUP(C286,звания!A:B,2,FALSE)/((EOMONTH($G$3,0)+1)-$G$3)*BO286+VLOOKUP(C286,звания!A:B,2,FALSE)/((EOMONTH($G$3,0)+1)-$G$3)*BU286+VLOOKUP(C286,звания!A:B,2,FALSE)/((EOMONTH($G$3,0)+1)-$G$3)*BR286,0)))))</f>
        <v>0</v>
      </c>
      <c r="CF286" s="404">
        <f>IF(OR(CD286="Д",C286=0),0,IF(B286="Виключений зі списків",IF(BS286=0,(VLOOKUP(O286,звания!$D$2:$E$62,2,FALSE))/(EOMONTH($B$3,0)+1-$B$3)*BO286+(VLOOKUP(BQ286,звания!$D$2:$E$62,2,FALSE))/(EOMONTH($B$3,0)+1-$B$3)*BR286,(((VLOOKUP(O286,звания!$D$2:$E$62,2,FALSE))/(EOMONTH($B$3,0)+1-$B$3))*BO286)+(VLOOKUP(BQ286,звания!$D$2:$E$62,2,FALSE))/(EOMONTH($B$3,0)+1-$B$3)*BR286+(VLOOKUP(BS286,звания!$D$2:$E$62,2,FALSE))/(EOMONTH($B$3,0)+1-$B$3)*BU286),IF(BS286=0,(VLOOKUP(O286,звания!$D$2:$E$62,2,FALSE))/(EOMONTH($G$3,0)+1-$G$3)*BO286+(VLOOKUP(BQ286,звания!$D$2:$E$62,2,FALSE))/(EOMONTH($G$3,0)+1-$G$3)*BR286,(((VLOOKUP(O286,звания!$D$2:$E$62,2,FALSE))/(EOMONTH($G$3,0)+1-$G$3))*BO286)+(VLOOKUP(BQ286,звания!$D$2:$E$62,2,FALSE))/(EOMONTH($G$3,0)+1-$G$3)*BR286+(VLOOKUP(BS286,звания!$D$2:$E$62,2,FALSE))/(EOMONTH($G$3,0)+1-$G$3)*BU286+IF(BT286=0,0,(VLOOKUP(BS286,звания!$D$2:$E$62,2,FALSE))/(EOMONTH($BN$3,0)+1-$BN$3)*BT286-(VLOOKUP(O286,звания!$D$2:$E$62,2,FALSE))/(EOMONTH($BN$3,0)+1-$BN$3)*BT286))))</f>
        <v>0</v>
      </c>
      <c r="CG286" s="404">
        <f t="shared" si="350"/>
        <v>0</v>
      </c>
      <c r="CH286" s="404">
        <f>IF(BW286=0,CF286*BX286%,IF(BW286&gt;0,((VLOOKUP(O286,звания!$D$2:$E$62,2,FALSE)/(EOMONTH($G$3,0)+1-$G$3)*BW286)*BX286%)))</f>
        <v>0</v>
      </c>
      <c r="CI286" s="404">
        <f>IF(BY286=0,CF286*BZ286%,IF(BY286&gt;0,(VLOOKUP(O286,звания!$D$2:$E$62,2,FALSE)/(EOMONTH($G$3,0)+1-$G$3)*BO286)*BZ286%)+(VLOOKUP(BS286,звания!$D$2:$E$62,2,FALSE)/(EOMONTH($G$3,0)+1-$G$3)*BU286)*BZ286%)</f>
        <v>0</v>
      </c>
      <c r="CJ286" s="404">
        <f>IF(CA286=0,CF286*CB286%,IF(CA286&gt;0,(VLOOKUP(O286,звания!$D$2:$E$62,2,FALSE)/(EOMONTH($G$3,0)+1-$G$3)*BO286)*CB286%)+(VLOOKUP(BS286,звания!$D$2:$E$62,2,FALSE)/(EOMONTH($G$3,0)+1-$G$3)*BU286)*CB286%)</f>
        <v>0</v>
      </c>
      <c r="CK286" s="404">
        <f>IF(CD286="Д",0,IF(CC286=0,CF286*CD286%,IF(CC286&gt;0,(VLOOKUP(O286,звания!$D$2:$E$62,2,FALSE)/(EOMONTH($G$3,0)+1-$G$3)*BO286)*CD286%)+(VLOOKUP(BS286,звания!$D$2:$E$62,2,FALSE)/(EOMONTH($G$3,0)+1-$G$3)*BU286)*CD286%))</f>
        <v>0</v>
      </c>
      <c r="CL286" s="404">
        <f>IF(BR286&gt;0,((VLOOKUP(C286,звания!$A$2:$B$62,2,FALSE)/(EOMONTH($G$3,0)+1-$G$3)*BO286+VLOOKUP(O286,звания!$D$2:$E$62,2,FALSE)/(EOMONTH($G$3,0)+1-$G$3)*BO286+(VLOOKUP(C286,звания!$A$2:$B$62,2,FALSE)/(EOMONTH($G$3,0)+1-$G$3)*BO286+VLOOKUP(O286,звания!$D$2:$E$62,2,FALSE)/(EOMONTH($G$3,0)+1-$G$3)*BO286)*BV286%)*BN286)+(VLOOKUP(C286,звания!$A$2:$B$62,2,FALSE)/(EOMONTH($G$3,0)+1-$G$3)*BU286+VLOOKUP(BS286,звания!$D$2:$E$62,2,FALSE)/(EOMONTH($G$3,0)+1-$G$3)*BU286+(VLOOKUP(C286,звания!$A$2:$B$62,2,FALSE)/(EOMONTH($G$3,0)+1-$G$3)*BU286+VLOOKUP(BS286,звания!$D$2:$E$62,2,FALSE)/(EOMONTH($G$3,0)+1-$G$3)*BU286)*BV286%)*BN286,(CE286+CF286+CG286)*BN286)</f>
        <v>0</v>
      </c>
      <c r="CM286" s="404"/>
      <c r="CN286" s="404"/>
      <c r="CO286" s="432">
        <f t="shared" si="367"/>
        <v>0</v>
      </c>
      <c r="CP286" s="638"/>
      <c r="CQ286" s="637">
        <f>IF(CF286=0,0,IF((SUM(BH286:BM286)&gt;360),(VLOOKUP(O286,звания!$F$2:$G$62,2,FALSE))/100,VLOOKUP(O286,звания!$F$2:$H$62,3,FALSE)/100))</f>
        <v>0</v>
      </c>
      <c r="CR286" s="617">
        <f>IF(B286="Виключений зі списків",IF(AND(BU286=0,360-BH286&lt;0),(VLOOKUP(O286,звания!$D$2:$E$62,2,FALSE))/(EOMONTH($B$3,0)+1-$B$3)*BO286*CQ286,IF(AND(360-BH286&gt;=0,360-BH286&lt;(EOMONTH($B$3,0)+1-$B$3)),(CF286/(EOMONTH($B$3,0)-$B$3+1)*(360-BH286))*CQ286+(CF286/(EOMONTH($B$3,0)-$B$3+1)*((EOMONTH($B$3,0)-$B$3+1)-(360-BH286)))*VLOOKUP(O286,звания!$F$2:$H$62,2,FALSE)/100,((((VLOOKUP(O286,звания!$D$2:$E$62,2,FALSE))/(EOMONTH($B$3,0)+1-$B$3)*BO286*CQ286+(VLOOKUP(BS286,звания!$D$2:$E$62,2,FALSE))/(EOMONTH($B$3,0)+1-$B$3)*BU286*(VLOOKUP(BS286,звания!$F$2:$G$62,2,FALSE)*0.01)+(IF(BT286=0,0,(VLOOKUP(BS286,звания!$D$2:$E$62,2,FALSE)/(EOMONTH($G$3,0)+1-$G$3)*BT286*(VLOOKUP(BS286,звания!$F$2:$G$62,2,FALSE)))*0.01-(VLOOKUP(O286,звания!$D$2:$E$62,2,FALSE)/(EOMONTH($G$3,0)+1-$G$3)*BT286*(VLOOKUP(O286,звания!$F$2:$G$62,2,FALSE)))*0.01)))))/100*(100-CP286))),(IF(AND(BU286=0,360-BH286&lt;0,CP286=0),(VLOOKUP(O286,звания!$D$2:$E$62,2,FALSE))/(EOMONTH($G$3,0)+1-$G$3)*BO286*CQ286,IF(AND(360-BH286&gt;=0,360-BH286&lt;(EOMONTH($G$3,0)+1-$G$3)),(CF286/(EOMONTH($G$3,0)-$G$3+1)*(360-BH286))*CQ286+(CF286/(EOMONTH($G$3,0)-$G$3+1)*((EOMONTH($G$3,0)-$G$3+1)-(360-BH286)))*VLOOKUP(O286,звания!$F$2:$H$62,2,FALSE)/100,((((VLOOKUP(O286,звания!$D$2:$E$62,2,FALSE))/(EOMONTH($G$3,0)+1-$G$3)*BO286*CQ286+(VLOOKUP(BS286,звания!$D$2:$E$62,2,FALSE))/(EOMONTH($G$3,0)+1-$G$3)*BU286*(VLOOKUP(BS286,звания!$F$2:$G$62,2,FALSE)*0.01)))/100*(100-CP286)+(IF(BT286=0,0,(VLOOKUP(BS286,звания!$D$2:$E$62,2,FALSE)/(EOMONTH($BN$3,0)+1-$BN$3)*BT286*(VLOOKUP(BS286,звания!$F$2:$G$62,2,FALSE)))*0.01-(VLOOKUP(O286,звания!$D$2:$E$62,2,FALSE)/(EOMONTH($BN$3,0)+1-$BN$3)*BT286*(VLOOKUP(O286,звания!$F$2:$G$62,2,FALSE)))*0.01)))))))</f>
        <v>0</v>
      </c>
      <c r="CS286" s="416">
        <f t="shared" si="380"/>
        <v>0</v>
      </c>
      <c r="CT286" s="403"/>
      <c r="CU286" s="403"/>
      <c r="CV286" s="403">
        <f t="shared" si="368"/>
        <v>0</v>
      </c>
      <c r="CW286" s="556">
        <f t="shared" si="372"/>
        <v>0</v>
      </c>
      <c r="CX286" s="403">
        <f t="shared" si="379"/>
        <v>0</v>
      </c>
      <c r="CY286" s="403"/>
      <c r="CZ286" s="404">
        <f t="shared" si="312"/>
        <v>0</v>
      </c>
      <c r="DA286" s="403"/>
      <c r="DB286" s="403"/>
      <c r="DC286" s="403"/>
      <c r="DD286" s="421">
        <f t="shared" si="378"/>
        <v>0</v>
      </c>
      <c r="DE286" s="421">
        <f t="shared" si="373"/>
        <v>0</v>
      </c>
      <c r="DF286" s="403">
        <f t="shared" si="362"/>
        <v>0</v>
      </c>
      <c r="DG286" s="421">
        <f t="shared" si="320"/>
        <v>0</v>
      </c>
      <c r="DH286" s="421">
        <f t="shared" si="321"/>
        <v>0</v>
      </c>
      <c r="DI286" s="421"/>
      <c r="DJ286" s="422" t="str">
        <f t="shared" si="351"/>
        <v xml:space="preserve">    </v>
      </c>
      <c r="DK286" s="452"/>
      <c r="DL286" s="425"/>
      <c r="DM286" s="425"/>
      <c r="DN286" s="425"/>
      <c r="DO286" s="909"/>
      <c r="DP286" s="123"/>
      <c r="DQ286" s="817"/>
      <c r="DR286" s="818"/>
      <c r="DS286" s="819"/>
      <c r="DT286" s="820"/>
      <c r="DU286" s="124"/>
      <c r="DV286" s="122"/>
      <c r="DX286" s="84"/>
      <c r="DY286" s="84"/>
      <c r="DZ286" s="105"/>
      <c r="EH286" s="543">
        <f t="shared" si="369"/>
        <v>0</v>
      </c>
      <c r="EI286" s="404">
        <f t="shared" si="370"/>
        <v>0</v>
      </c>
      <c r="EJ286" s="29">
        <f t="shared" si="371"/>
        <v>0</v>
      </c>
      <c r="EK286" s="50"/>
      <c r="EL286" s="29"/>
      <c r="EM286" s="50"/>
      <c r="EN286" s="50"/>
      <c r="EO286" s="50"/>
      <c r="EP286" s="29"/>
    </row>
    <row r="287" spans="1:146" ht="17.45" hidden="1" customHeight="1">
      <c r="A287" s="446">
        <v>281</v>
      </c>
      <c r="B287" s="403"/>
      <c r="C287" s="403"/>
      <c r="D287" s="405">
        <f t="shared" si="360"/>
        <v>0</v>
      </c>
      <c r="E287" s="416"/>
      <c r="F287" s="417"/>
      <c r="G287" s="406" t="str">
        <f t="shared" si="374"/>
        <v>0.0.0</v>
      </c>
      <c r="H287" s="407" t="str">
        <f t="shared" si="381"/>
        <v>0.0.0</v>
      </c>
      <c r="I287" s="407" t="str">
        <f t="shared" si="375"/>
        <v>0.0.0</v>
      </c>
      <c r="J287" s="407" t="str">
        <f t="shared" si="352"/>
        <v>0.0.0</v>
      </c>
      <c r="K287" s="407" t="str">
        <f t="shared" si="353"/>
        <v>0.0.0</v>
      </c>
      <c r="L287" s="407" t="str">
        <f t="shared" si="354"/>
        <v>0.0.0</v>
      </c>
      <c r="M287" s="407" t="str">
        <f t="shared" si="355"/>
        <v>0.0.0</v>
      </c>
      <c r="N287" s="408" t="str">
        <f t="shared" si="382"/>
        <v>0.0.0</v>
      </c>
      <c r="O287" s="418"/>
      <c r="P287" s="417"/>
      <c r="Q287" s="417"/>
      <c r="R287" s="417"/>
      <c r="S287" s="417"/>
      <c r="T287" s="417"/>
      <c r="U287" s="417"/>
      <c r="V287" s="714"/>
      <c r="W287" s="714"/>
      <c r="X287" s="417"/>
      <c r="Y287" s="417"/>
      <c r="Z287" s="714"/>
      <c r="AA287" s="714"/>
      <c r="AB287" s="417"/>
      <c r="AC287" s="417"/>
      <c r="AD287" s="714"/>
      <c r="AE287" s="714"/>
      <c r="AF287" s="417"/>
      <c r="AG287" s="417"/>
      <c r="AH287" s="714"/>
      <c r="AI287" s="714"/>
      <c r="AJ287" s="417"/>
      <c r="AK287" s="417"/>
      <c r="AL287" s="714"/>
      <c r="AM287" s="714"/>
      <c r="AN287" s="417"/>
      <c r="AO287" s="417"/>
      <c r="AP287" s="714"/>
      <c r="AQ287" s="714"/>
      <c r="AR287" s="417"/>
      <c r="AS287" s="417"/>
      <c r="AT287" s="714"/>
      <c r="AU287" s="714"/>
      <c r="AV287" s="417"/>
      <c r="AW287" s="417"/>
      <c r="AX287" s="716"/>
      <c r="AY287" s="716"/>
      <c r="AZ287" s="635"/>
      <c r="BA287" s="635"/>
      <c r="BB287" s="716"/>
      <c r="BC287" s="716"/>
      <c r="BD287" s="635"/>
      <c r="BE287" s="635"/>
      <c r="BF287" s="717"/>
      <c r="BG287" s="717"/>
      <c r="BH287" s="432">
        <f t="shared" si="310"/>
        <v>0</v>
      </c>
      <c r="BI287" s="432">
        <f t="shared" si="356"/>
        <v>0</v>
      </c>
      <c r="BJ287" s="432">
        <f t="shared" si="357"/>
        <v>0</v>
      </c>
      <c r="BK287" s="432">
        <f t="shared" si="358"/>
        <v>0</v>
      </c>
      <c r="BL287" s="432">
        <f t="shared" si="359"/>
        <v>0</v>
      </c>
      <c r="BM287" s="436">
        <f t="shared" si="349"/>
        <v>0</v>
      </c>
      <c r="BN287" s="462">
        <v>0.65</v>
      </c>
      <c r="BO287" s="427">
        <f t="shared" si="311"/>
        <v>0</v>
      </c>
      <c r="BP287" s="419"/>
      <c r="BQ287" s="700"/>
      <c r="BR287" s="419"/>
      <c r="BS287" s="700"/>
      <c r="BT287" s="700"/>
      <c r="BU287" s="700"/>
      <c r="BV287" s="427">
        <f t="shared" si="346"/>
        <v>0</v>
      </c>
      <c r="BW287" s="419"/>
      <c r="BX287" s="781"/>
      <c r="BY287" s="700"/>
      <c r="BZ287" s="432"/>
      <c r="CA287" s="700"/>
      <c r="CB287" s="432"/>
      <c r="CC287" s="700"/>
      <c r="CD287" s="432"/>
      <c r="CE287" s="404">
        <f>IF(OR(C287=0,CD287="Д"),0,IF(AND(C287&gt;0,E287=0),VLOOKUP(C287,звания!A:B,2,FALSE)/((EOMONTH($G$3,0)+1)-$G$3)*BO287+VLOOKUP(C287,звания!A:B,2,FALSE)/((EOMONTH($G$3,0)+1)-$G$3)*BR287+VLOOKUP(C287,звания!A:B,2,FALSE)/((EOMONTH($G$3,0)+1)-$G$3)*BU287,IF(AND(C287&gt;0,E287&gt;0,F287&gt;=$G$3,BO287=(EOMONTH($G$3,0)+1)-$G$3),(VLOOKUP(E287,звания!A:B,2,FALSE)/(EOMONTH($G$3,0)-$G$3+1))*(F287-$G$3)+(VLOOKUP(C287,звания!A:B,2,FALSE)/(EOMONTH($G$3,0)-$G$3+1))*((EOMONTH($G$3,0)-$G$3+1)-(F287-$G$3)),IF(AND(C287&gt;0,E287&gt;0,F287&gt;$G$3,BO287&lt;(EOMONTH($G$3,0)+1)-$G$3,BO287&lt;&gt;0),VLOOKUP(E287,звания!A:B,2,FALSE)/((EOMONTH($G$3,0)+1)-$G$3)*((F287-$G$3)-(((EOMONTH($G$3,0)+1)-$G$3)-BO287-BU287-BR287))+VLOOKUP(C287,звания!A:B,2,FALSE)/((EOMONTH($G$3,0)+1)-$G$3)*(((EOMONTH($G$3,0)+1)-F287)),IF(F287&lt;$G$3,(VLOOKUP(C287,звания!A:B,2,FALSE)-VLOOKUP(E287,звания!A:B,2,FALSE))/((EOMONTH($BN$3,0)+1)-$BN$3)*(EOMONTH($BN$3,0)+1-F287)+VLOOKUP(C287,звания!A:B,2,FALSE)/((EOMONTH($G$3,0)+1)-$G$3)*BO287+VLOOKUP(C287,звания!A:B,2,FALSE)/((EOMONTH($G$3,0)+1)-$G$3)*BU287+VLOOKUP(C287,звания!A:B,2,FALSE)/((EOMONTH($G$3,0)+1)-$G$3)*BR287,0)))))</f>
        <v>0</v>
      </c>
      <c r="CF287" s="404">
        <f>IF(OR(CD287="Д",C287=0),0,IF(B287="Виключений зі списків",IF(BS287=0,(VLOOKUP(O287,звания!$D$2:$E$62,2,FALSE))/(EOMONTH($B$3,0)+1-$B$3)*BO287+(VLOOKUP(BQ287,звания!$D$2:$E$62,2,FALSE))/(EOMONTH($B$3,0)+1-$B$3)*BR287,(((VLOOKUP(O287,звания!$D$2:$E$62,2,FALSE))/(EOMONTH($B$3,0)+1-$B$3))*BO287)+(VLOOKUP(BQ287,звания!$D$2:$E$62,2,FALSE))/(EOMONTH($B$3,0)+1-$B$3)*BR287+(VLOOKUP(BS287,звания!$D$2:$E$62,2,FALSE))/(EOMONTH($B$3,0)+1-$B$3)*BU287),IF(BS287=0,(VLOOKUP(O287,звания!$D$2:$E$62,2,FALSE))/(EOMONTH($G$3,0)+1-$G$3)*BO287+(VLOOKUP(BQ287,звания!$D$2:$E$62,2,FALSE))/(EOMONTH($G$3,0)+1-$G$3)*BR287,(((VLOOKUP(O287,звания!$D$2:$E$62,2,FALSE))/(EOMONTH($G$3,0)+1-$G$3))*BO287)+(VLOOKUP(BQ287,звания!$D$2:$E$62,2,FALSE))/(EOMONTH($G$3,0)+1-$G$3)*BR287+(VLOOKUP(BS287,звания!$D$2:$E$62,2,FALSE))/(EOMONTH($G$3,0)+1-$G$3)*BU287+IF(BT287=0,0,(VLOOKUP(BS287,звания!$D$2:$E$62,2,FALSE))/(EOMONTH($BN$3,0)+1-$BN$3)*BT287-(VLOOKUP(O287,звания!$D$2:$E$62,2,FALSE))/(EOMONTH($BN$3,0)+1-$BN$3)*BT287))))</f>
        <v>0</v>
      </c>
      <c r="CG287" s="404">
        <f t="shared" si="350"/>
        <v>0</v>
      </c>
      <c r="CH287" s="404">
        <f>IF(BW287=0,CF287*BX287%,IF(BW287&gt;0,((VLOOKUP(O287,звания!$D$2:$E$62,2,FALSE)/(EOMONTH($G$3,0)+1-$G$3)*BW287)*BX287%)))</f>
        <v>0</v>
      </c>
      <c r="CI287" s="404">
        <f>IF(BY287=0,CF287*BZ287%,IF(BY287&gt;0,(VLOOKUP(O287,звания!$D$2:$E$62,2,FALSE)/(EOMONTH($G$3,0)+1-$G$3)*BO287)*BZ287%)+(VLOOKUP(BS287,звания!$D$2:$E$62,2,FALSE)/(EOMONTH($G$3,0)+1-$G$3)*BU287)*BZ287%)</f>
        <v>0</v>
      </c>
      <c r="CJ287" s="404">
        <f>IF(CA287=0,CF287*CB287%,IF(CA287&gt;0,(VLOOKUP(O287,звания!$D$2:$E$62,2,FALSE)/(EOMONTH($G$3,0)+1-$G$3)*BO287)*CB287%)+(VLOOKUP(BS287,звания!$D$2:$E$62,2,FALSE)/(EOMONTH($G$3,0)+1-$G$3)*BU287)*CB287%)</f>
        <v>0</v>
      </c>
      <c r="CK287" s="404">
        <f>IF(CD287="Д",0,IF(CC287=0,CF287*CD287%,IF(CC287&gt;0,(VLOOKUP(O287,звания!$D$2:$E$62,2,FALSE)/(EOMONTH($G$3,0)+1-$G$3)*BO287)*CD287%)+(VLOOKUP(BS287,звания!$D$2:$E$62,2,FALSE)/(EOMONTH($G$3,0)+1-$G$3)*BU287)*CD287%))</f>
        <v>0</v>
      </c>
      <c r="CL287" s="404">
        <f>IF(BR287&gt;0,((VLOOKUP(C287,звания!$A$2:$B$62,2,FALSE)/(EOMONTH($G$3,0)+1-$G$3)*BO287+VLOOKUP(O287,звания!$D$2:$E$62,2,FALSE)/(EOMONTH($G$3,0)+1-$G$3)*BO287+(VLOOKUP(C287,звания!$A$2:$B$62,2,FALSE)/(EOMONTH($G$3,0)+1-$G$3)*BO287+VLOOKUP(O287,звания!$D$2:$E$62,2,FALSE)/(EOMONTH($G$3,0)+1-$G$3)*BO287)*BV287%)*BN287)+(VLOOKUP(C287,звания!$A$2:$B$62,2,FALSE)/(EOMONTH($G$3,0)+1-$G$3)*BU287+VLOOKUP(BS287,звания!$D$2:$E$62,2,FALSE)/(EOMONTH($G$3,0)+1-$G$3)*BU287+(VLOOKUP(C287,звания!$A$2:$B$62,2,FALSE)/(EOMONTH($G$3,0)+1-$G$3)*BU287+VLOOKUP(BS287,звания!$D$2:$E$62,2,FALSE)/(EOMONTH($G$3,0)+1-$G$3)*BU287)*BV287%)*BN287,(CE287+CF287+CG287)*BN287)</f>
        <v>0</v>
      </c>
      <c r="CM287" s="404"/>
      <c r="CN287" s="404"/>
      <c r="CO287" s="432">
        <f t="shared" si="367"/>
        <v>0</v>
      </c>
      <c r="CP287" s="638"/>
      <c r="CQ287" s="637">
        <f>IF(CF287=0,0,IF((SUM(BH287:BM287)&gt;360),(VLOOKUP(O287,звания!$F$2:$G$62,2,FALSE))/100,VLOOKUP(O287,звания!$F$2:$H$62,3,FALSE)/100))</f>
        <v>0</v>
      </c>
      <c r="CR287" s="617">
        <f>IF(B287="Виключений зі списків",IF(AND(BU287=0,360-BH287&lt;0),(VLOOKUP(O287,звания!$D$2:$E$62,2,FALSE))/(EOMONTH($B$3,0)+1-$B$3)*BO287*CQ287,IF(AND(360-BH287&gt;=0,360-BH287&lt;(EOMONTH($B$3,0)+1-$B$3)),(CF287/(EOMONTH($B$3,0)-$B$3+1)*(360-BH287))*CQ287+(CF287/(EOMONTH($B$3,0)-$B$3+1)*((EOMONTH($B$3,0)-$B$3+1)-(360-BH287)))*VLOOKUP(O287,звания!$F$2:$H$62,2,FALSE)/100,((((VLOOKUP(O287,звания!$D$2:$E$62,2,FALSE))/(EOMONTH($B$3,0)+1-$B$3)*BO287*CQ287+(VLOOKUP(BS287,звания!$D$2:$E$62,2,FALSE))/(EOMONTH($B$3,0)+1-$B$3)*BU287*(VLOOKUP(BS287,звания!$F$2:$G$62,2,FALSE)*0.01)+(IF(BT287=0,0,(VLOOKUP(BS287,звания!$D$2:$E$62,2,FALSE)/(EOMONTH($G$3,0)+1-$G$3)*BT287*(VLOOKUP(BS287,звания!$F$2:$G$62,2,FALSE)))*0.01-(VLOOKUP(O287,звания!$D$2:$E$62,2,FALSE)/(EOMONTH($G$3,0)+1-$G$3)*BT287*(VLOOKUP(O287,звания!$F$2:$G$62,2,FALSE)))*0.01)))))/100*(100-CP287))),(IF(AND(BU287=0,360-BH287&lt;0,CP287=0),(VLOOKUP(O287,звания!$D$2:$E$62,2,FALSE))/(EOMONTH($G$3,0)+1-$G$3)*BO287*CQ287,IF(AND(360-BH287&gt;=0,360-BH287&lt;(EOMONTH($G$3,0)+1-$G$3)),(CF287/(EOMONTH($G$3,0)-$G$3+1)*(360-BH287))*CQ287+(CF287/(EOMONTH($G$3,0)-$G$3+1)*((EOMONTH($G$3,0)-$G$3+1)-(360-BH287)))*VLOOKUP(O287,звания!$F$2:$H$62,2,FALSE)/100,((((VLOOKUP(O287,звания!$D$2:$E$62,2,FALSE))/(EOMONTH($G$3,0)+1-$G$3)*BO287*CQ287+(VLOOKUP(BS287,звания!$D$2:$E$62,2,FALSE))/(EOMONTH($G$3,0)+1-$G$3)*BU287*(VLOOKUP(BS287,звания!$F$2:$G$62,2,FALSE)*0.01)))/100*(100-CP287)+(IF(BT287=0,0,(VLOOKUP(BS287,звания!$D$2:$E$62,2,FALSE)/(EOMONTH($BN$3,0)+1-$BN$3)*BT287*(VLOOKUP(BS287,звания!$F$2:$G$62,2,FALSE)))*0.01-(VLOOKUP(O287,звания!$D$2:$E$62,2,FALSE)/(EOMONTH($BN$3,0)+1-$BN$3)*BT287*(VLOOKUP(O287,звания!$F$2:$G$62,2,FALSE)))*0.01)))))))</f>
        <v>0</v>
      </c>
      <c r="CS287" s="416">
        <f t="shared" si="380"/>
        <v>0</v>
      </c>
      <c r="CT287" s="403"/>
      <c r="CU287" s="403"/>
      <c r="CV287" s="403">
        <f t="shared" si="368"/>
        <v>0</v>
      </c>
      <c r="CW287" s="556">
        <f t="shared" si="372"/>
        <v>0</v>
      </c>
      <c r="CX287" s="403">
        <f t="shared" si="379"/>
        <v>0</v>
      </c>
      <c r="CY287" s="403"/>
      <c r="CZ287" s="404">
        <f t="shared" si="312"/>
        <v>0</v>
      </c>
      <c r="DA287" s="403"/>
      <c r="DB287" s="403"/>
      <c r="DC287" s="403"/>
      <c r="DD287" s="421">
        <f t="shared" si="378"/>
        <v>0</v>
      </c>
      <c r="DE287" s="421">
        <f t="shared" si="373"/>
        <v>0</v>
      </c>
      <c r="DF287" s="403">
        <f t="shared" si="362"/>
        <v>0</v>
      </c>
      <c r="DG287" s="421">
        <f t="shared" si="320"/>
        <v>0</v>
      </c>
      <c r="DH287" s="421">
        <f t="shared" si="321"/>
        <v>0</v>
      </c>
      <c r="DI287" s="421"/>
      <c r="DJ287" s="422" t="str">
        <f t="shared" si="351"/>
        <v xml:space="preserve">    </v>
      </c>
      <c r="DK287" s="452"/>
      <c r="DL287" s="425"/>
      <c r="DM287" s="425"/>
      <c r="DN287" s="425"/>
      <c r="DO287" s="420"/>
      <c r="DP287" s="123"/>
      <c r="DQ287" s="817"/>
      <c r="DR287" s="818"/>
      <c r="DS287" s="819"/>
      <c r="DT287" s="820"/>
      <c r="DU287" s="124"/>
      <c r="DV287" s="110"/>
      <c r="DX287" s="84"/>
      <c r="DY287" s="84"/>
      <c r="DZ287" s="105"/>
      <c r="EG287" s="19"/>
      <c r="EH287" s="543">
        <f t="shared" si="369"/>
        <v>0</v>
      </c>
      <c r="EI287" s="404">
        <f t="shared" si="370"/>
        <v>0</v>
      </c>
      <c r="EJ287" s="29">
        <f t="shared" si="371"/>
        <v>0</v>
      </c>
      <c r="EK287" s="50"/>
      <c r="EL287" s="29"/>
      <c r="EM287" s="50"/>
      <c r="EN287" s="50"/>
      <c r="EO287" s="50"/>
      <c r="EP287" s="29"/>
    </row>
    <row r="288" spans="1:146" ht="17.45" hidden="1" customHeight="1">
      <c r="A288" s="402">
        <v>282</v>
      </c>
      <c r="B288" s="403"/>
      <c r="C288" s="403"/>
      <c r="D288" s="403">
        <f t="shared" si="360"/>
        <v>0</v>
      </c>
      <c r="E288" s="416"/>
      <c r="F288" s="417"/>
      <c r="G288" s="406" t="str">
        <f t="shared" si="374"/>
        <v>0.0.0</v>
      </c>
      <c r="H288" s="407" t="str">
        <f t="shared" si="381"/>
        <v>0.0.0</v>
      </c>
      <c r="I288" s="407" t="str">
        <f t="shared" si="375"/>
        <v>0.0.0</v>
      </c>
      <c r="J288" s="407" t="str">
        <f t="shared" si="352"/>
        <v>0.0.0</v>
      </c>
      <c r="K288" s="407" t="str">
        <f t="shared" si="353"/>
        <v>0.0.0</v>
      </c>
      <c r="L288" s="407" t="str">
        <f t="shared" si="354"/>
        <v>0.0.0</v>
      </c>
      <c r="M288" s="407" t="str">
        <f t="shared" si="355"/>
        <v>0.0.0</v>
      </c>
      <c r="N288" s="408" t="str">
        <f t="shared" si="382"/>
        <v>0.0.0</v>
      </c>
      <c r="O288" s="418"/>
      <c r="P288" s="417"/>
      <c r="Q288" s="417"/>
      <c r="R288" s="417"/>
      <c r="S288" s="417"/>
      <c r="T288" s="417"/>
      <c r="U288" s="417"/>
      <c r="V288" s="714"/>
      <c r="W288" s="714"/>
      <c r="X288" s="417"/>
      <c r="Y288" s="417"/>
      <c r="Z288" s="714"/>
      <c r="AA288" s="714"/>
      <c r="AB288" s="417"/>
      <c r="AC288" s="417"/>
      <c r="AD288" s="714"/>
      <c r="AE288" s="714"/>
      <c r="AF288" s="417"/>
      <c r="AG288" s="417"/>
      <c r="AH288" s="714"/>
      <c r="AI288" s="714"/>
      <c r="AJ288" s="417"/>
      <c r="AK288" s="417"/>
      <c r="AL288" s="714"/>
      <c r="AM288" s="714"/>
      <c r="AN288" s="417"/>
      <c r="AO288" s="417"/>
      <c r="AP288" s="714"/>
      <c r="AQ288" s="714"/>
      <c r="AR288" s="417"/>
      <c r="AS288" s="417"/>
      <c r="AT288" s="714"/>
      <c r="AU288" s="714"/>
      <c r="AV288" s="417"/>
      <c r="AW288" s="417"/>
      <c r="AX288" s="716"/>
      <c r="AY288" s="716"/>
      <c r="AZ288" s="635"/>
      <c r="BA288" s="635"/>
      <c r="BB288" s="716"/>
      <c r="BC288" s="716"/>
      <c r="BD288" s="635"/>
      <c r="BE288" s="635"/>
      <c r="BF288" s="717"/>
      <c r="BG288" s="717"/>
      <c r="BH288" s="432">
        <f t="shared" si="310"/>
        <v>0</v>
      </c>
      <c r="BI288" s="432">
        <f t="shared" si="356"/>
        <v>0</v>
      </c>
      <c r="BJ288" s="432">
        <f t="shared" si="357"/>
        <v>0</v>
      </c>
      <c r="BK288" s="432">
        <f t="shared" si="358"/>
        <v>0</v>
      </c>
      <c r="BL288" s="432">
        <f t="shared" si="359"/>
        <v>0</v>
      </c>
      <c r="BM288" s="436">
        <f t="shared" si="349"/>
        <v>0</v>
      </c>
      <c r="BN288" s="462">
        <v>0.65</v>
      </c>
      <c r="BO288" s="427">
        <f t="shared" si="311"/>
        <v>0</v>
      </c>
      <c r="BP288" s="419"/>
      <c r="BQ288" s="700"/>
      <c r="BR288" s="419"/>
      <c r="BS288" s="700"/>
      <c r="BT288" s="700"/>
      <c r="BU288" s="700"/>
      <c r="BV288" s="427">
        <f t="shared" si="346"/>
        <v>0</v>
      </c>
      <c r="BW288" s="419"/>
      <c r="BX288" s="781"/>
      <c r="BY288" s="700"/>
      <c r="BZ288" s="432"/>
      <c r="CA288" s="700"/>
      <c r="CB288" s="432"/>
      <c r="CC288" s="700"/>
      <c r="CD288" s="432"/>
      <c r="CE288" s="404">
        <f>IF(OR(C288=0,CD288="Д"),0,IF(AND(C288&gt;0,E288=0),VLOOKUP(C288,звания!A:B,2,FALSE)/((EOMONTH($G$3,0)+1)-$G$3)*BO288+VLOOKUP(C288,звания!A:B,2,FALSE)/((EOMONTH($G$3,0)+1)-$G$3)*BR288+VLOOKUP(C288,звания!A:B,2,FALSE)/((EOMONTH($G$3,0)+1)-$G$3)*BU288,IF(AND(C288&gt;0,E288&gt;0,F288&gt;=$G$3,BO288=(EOMONTH($G$3,0)+1)-$G$3),(VLOOKUP(E288,звания!A:B,2,FALSE)/(EOMONTH($G$3,0)-$G$3+1))*(F288-$G$3)+(VLOOKUP(C288,звания!A:B,2,FALSE)/(EOMONTH($G$3,0)-$G$3+1))*((EOMONTH($G$3,0)-$G$3+1)-(F288-$G$3)),IF(AND(C288&gt;0,E288&gt;0,F288&gt;$G$3,BO288&lt;(EOMONTH($G$3,0)+1)-$G$3,BO288&lt;&gt;0),VLOOKUP(E288,звания!A:B,2,FALSE)/((EOMONTH($G$3,0)+1)-$G$3)*((F288-$G$3)-(((EOMONTH($G$3,0)+1)-$G$3)-BO288-BU288-BR288))+VLOOKUP(C288,звания!A:B,2,FALSE)/((EOMONTH($G$3,0)+1)-$G$3)*(((EOMONTH($G$3,0)+1)-F288)),IF(F288&lt;$G$3,(VLOOKUP(C288,звания!A:B,2,FALSE)-VLOOKUP(E288,звания!A:B,2,FALSE))/((EOMONTH($BN$3,0)+1)-$BN$3)*(EOMONTH($BN$3,0)+1-F288)+VLOOKUP(C288,звания!A:B,2,FALSE)/((EOMONTH($G$3,0)+1)-$G$3)*BO288+VLOOKUP(C288,звания!A:B,2,FALSE)/((EOMONTH($G$3,0)+1)-$G$3)*BU288+VLOOKUP(C288,звания!A:B,2,FALSE)/((EOMONTH($G$3,0)+1)-$G$3)*BR288,0)))))</f>
        <v>0</v>
      </c>
      <c r="CF288" s="404">
        <f>IF(OR(CD288="Д",C288=0),0,IF(B288="Виключений зі списків",IF(BS288=0,(VLOOKUP(O288,звания!$D$2:$E$62,2,FALSE))/(EOMONTH($B$3,0)+1-$B$3)*BO288+(VLOOKUP(BQ288,звания!$D$2:$E$62,2,FALSE))/(EOMONTH($B$3,0)+1-$B$3)*BR288,(((VLOOKUP(O288,звания!$D$2:$E$62,2,FALSE))/(EOMONTH($B$3,0)+1-$B$3))*BO288)+(VLOOKUP(BQ288,звания!$D$2:$E$62,2,FALSE))/(EOMONTH($B$3,0)+1-$B$3)*BR288+(VLOOKUP(BS288,звания!$D$2:$E$62,2,FALSE))/(EOMONTH($B$3,0)+1-$B$3)*BU288),IF(BS288=0,(VLOOKUP(O288,звания!$D$2:$E$62,2,FALSE))/(EOMONTH($G$3,0)+1-$G$3)*BO288+(VLOOKUP(BQ288,звания!$D$2:$E$62,2,FALSE))/(EOMONTH($G$3,0)+1-$G$3)*BR288,(((VLOOKUP(O288,звания!$D$2:$E$62,2,FALSE))/(EOMONTH($G$3,0)+1-$G$3))*BO288)+(VLOOKUP(BQ288,звания!$D$2:$E$62,2,FALSE))/(EOMONTH($G$3,0)+1-$G$3)*BR288+(VLOOKUP(BS288,звания!$D$2:$E$62,2,FALSE))/(EOMONTH($G$3,0)+1-$G$3)*BU288+IF(BT288=0,0,(VLOOKUP(BS288,звания!$D$2:$E$62,2,FALSE))/(EOMONTH($BN$3,0)+1-$BN$3)*BT288-(VLOOKUP(O288,звания!$D$2:$E$62,2,FALSE))/(EOMONTH($BN$3,0)+1-$BN$3)*BT288))))</f>
        <v>0</v>
      </c>
      <c r="CG288" s="404">
        <f>IF(AND(SUM(BH288:BM288)&lt;360,((EOMONTH($G$3,0)-$G$3+1+(SUM(BH288:BM288)))&gt;0),SUM(BH288:BM288)+EOMONTH($G$3,0)-$G$3+1&lt;360),(CE288+CF288)*BV288%,IF(SUM(BH288:BM288)+EOMONTH($G$3,0)-$G$3+1&lt;=1800,((CE288+CF288)/(EOMONTH($G$3,0)-$G$3+1))*(360-SUM(BH288:BM288))*BV288%+(((CE288+CF288)/(EOMONTH($G$3,0)-$G$3+1))*((EOMONTH($G$3,0)-$G$3+1)-(360-SUM(BH288:BM288))))*25%,IF(AND(SUM(BH288:BM288)&lt;1800,((EOMONTH($G$3,0)-$G$3+1+SUM(BH288:BM288))&gt;=360),SUM(BH288:BM288)+EOMONTH($G$3,0)-$G$3+1&lt;1800),(CE288+CF288)*BV288%,IF(SUM(BH288:BM288)+EOMONTH($G$3,0)-$G$3+1&lt;=3600,((CE288+CF288)/(EOMONTH($G$3,0)-$G$3+1))*(1800-SUM(BH288:BM288))*BV288%+(((CE288+CF288)/(EOMONTH($G$3,0)-$G$3+1))*((EOMONTH($G$3,0)-$G$3+1)-(1800-SUM(BH288:BM288)))*30%),IF(AND(SUM(BH288:BM288)&lt;3600,((EOMONTH($G$3,0)-$G$3+1+SUM(BH288:BM288))&gt;=1800),SUM(BH288:BM288)+EOMONTH($G$3,0)-$G$3+1&lt;3600),(CE288+CF288)*BV288%,IF(SUM(BH288:BM288)+EOMONTH($G$3,0)-$G$3+1&lt;=5400,((CE288+CF288)/(EOMONTH($G$3,0)-$G$3+1))*(3600-SUM(BH288:BM288))*BV288%+(((CE288+CF288)/(EOMONTH($G$3,0)-$G$3+1))*((EOMONTH($G$3,0)-$G$3+1)-(3600-SUM(BH288:BM288))))*35%,IF(AND(SUM(BH288:BM288)&lt;5400,((EOMONTH($G$3,0)-$G$3+1+SUM(BH288:BM288))&gt;=3600),SUM(BH288:BM288)+EOMONTH($G$3,0)-$G$3+1&lt;5400),(CE288+CF288)*BV288%,IF(SUM(BH288:BM288)+EOMONTH($G$3,0)-$G$3+1&lt;=7200,((CE288+CF288)/(EOMONTH($G$3,0)-$G$3+1))*(5400-SUM(BH288:BM288))*BV288%+(((CE288+CF288)/(EOMONTH($G$3,0)-$G$3+1))*((EOMONTH($G$3,0)-$G$3+1)-(5400-SUM(BH288:BM288))))*40%,IF(AND(SUM(BH288:BM288)&lt;7200,((EOMONTH($G$3,0)-$G$3+1+SUM(BH288:BM288))&gt;=5400),SUM(BH288:BM288)+EOMONTH($G$3,0)-$G$3+1&lt;7200),(CE288+CF288)*BV288%,IF(SUM(BH288:BM288)+EOMONTH($G$3,0)-$G$3+1&lt;=9000,((CE288+CF288)/(EOMONTH($G$3,0)-$G$3+1))*(7200-SUM(BH288:BM288))*BV288%+(((CE288+CF288)/(EOMONTH($G$3,0)-$G$3+1))*((EOMONTH($G$3,0)-$G$3+1)-(7200-SUM(BH288:BM288))))*45%,IF(SUM(BH288:BM288)+EOMONTH($G$3,0)-$G$3+1&gt;=9000,((CE288+CF288)/(EOMONTH($G$3,0)-$G$3+1))*(9000-SUM(BH288:BM288))*BV288%+(((CE288+CF288)/(EOMONTH($G$3,0)-$G$3+1))*((EOMONTH($G$3,0)-$G$3+1)-(9000-SUM(BH288:BM288))))*50%,0)))))))))))</f>
        <v>0</v>
      </c>
      <c r="CH288" s="404">
        <f>IF(BW288=0,CF288*BX288%,IF(BW288&gt;0,((VLOOKUP(O288,звания!$D$2:$E$62,2,FALSE)/(EOMONTH($G$3,0)+1-$G$3)*BW288)*BX288%)))</f>
        <v>0</v>
      </c>
      <c r="CI288" s="404">
        <f>IF(BY288=0,CF288*BZ288%,IF(BY288&gt;0,(VLOOKUP(O288,звания!$D$2:$E$62,2,FALSE)/(EOMONTH($G$3,0)+1-$G$3)*BO288)*BZ288%)+(VLOOKUP(BS288,звания!$D$2:$E$62,2,FALSE)/(EOMONTH($G$3,0)+1-$G$3)*BU288)*BZ288%)</f>
        <v>0</v>
      </c>
      <c r="CJ288" s="404">
        <f>IF(CA288=0,CF288*CB288%,IF(CA288&gt;0,(VLOOKUP(O288,звания!$D$2:$E$62,2,FALSE)/(EOMONTH($G$3,0)+1-$G$3)*BO288)*CB288%)+(VLOOKUP(BS288,звания!$D$2:$E$62,2,FALSE)/(EOMONTH($G$3,0)+1-$G$3)*BU288)*CB288%)</f>
        <v>0</v>
      </c>
      <c r="CK288" s="404">
        <f>IF(CD288="Д",0,IF(CC288=0,CF288*CD288%,IF(CC288&gt;0,(VLOOKUP(O288,звания!$D$2:$E$62,2,FALSE)/(EOMONTH($G$3,0)+1-$G$3)*BO288)*CD288%)+(VLOOKUP(BS288,звания!$D$2:$E$62,2,FALSE)/(EOMONTH($G$3,0)+1-$G$3)*BU288)*CD288%))</f>
        <v>0</v>
      </c>
      <c r="CL288" s="404">
        <f>IF(BR288&gt;0,((VLOOKUP(C288,звания!$A$2:$B$62,2,FALSE)/(EOMONTH($G$3,0)+1-$G$3)*BO288+VLOOKUP(O288,звания!$D$2:$E$62,2,FALSE)/(EOMONTH($G$3,0)+1-$G$3)*BO288+(VLOOKUP(C288,звания!$A$2:$B$62,2,FALSE)/(EOMONTH($G$3,0)+1-$G$3)*BO288+VLOOKUP(O288,звания!$D$2:$E$62,2,FALSE)/(EOMONTH($G$3,0)+1-$G$3)*BO288)*BV288%)*BN288)+(VLOOKUP(C288,звания!$A$2:$B$62,2,FALSE)/(EOMONTH($G$3,0)+1-$G$3)*BU288+VLOOKUP(BS288,звания!$D$2:$E$62,2,FALSE)/(EOMONTH($G$3,0)+1-$G$3)*BU288+(VLOOKUP(C288,звания!$A$2:$B$62,2,FALSE)/(EOMONTH($G$3,0)+1-$G$3)*BU288+VLOOKUP(BS288,звания!$D$2:$E$62,2,FALSE)/(EOMONTH($G$3,0)+1-$G$3)*BU288)*BV288%)*BN288,(CE288+CF288+CG288)*BN288)</f>
        <v>0</v>
      </c>
      <c r="CM288" s="404"/>
      <c r="CN288" s="404"/>
      <c r="CO288" s="432">
        <f t="shared" si="367"/>
        <v>0</v>
      </c>
      <c r="CP288" s="638"/>
      <c r="CQ288" s="637">
        <f>IF(CF288=0,0,IF((SUM(BH288:BM288)&gt;360),(VLOOKUP(O288,звания!$F$2:$G$62,2,FALSE))/100,VLOOKUP(O288,звания!$F$2:$H$62,3,FALSE)/100))</f>
        <v>0</v>
      </c>
      <c r="CR288" s="617">
        <f>IF(B288="Виключений зі списків",IF(AND(BU288=0,360-BH288&lt;0),(VLOOKUP(O288,звания!$D$2:$E$62,2,FALSE))/(EOMONTH($B$3,0)+1-$B$3)*BO288*CQ288,IF(AND(360-BH288&gt;=0,360-BH288&lt;(EOMONTH($B$3,0)+1-$B$3)),(CF288/(EOMONTH($B$3,0)-$B$3+1)*(360-BH288))*CQ288+(CF288/(EOMONTH($B$3,0)-$B$3+1)*((EOMONTH($B$3,0)-$B$3+1)-(360-BH288)))*VLOOKUP(O288,звания!$F$2:$H$62,2,FALSE)/100,((((VLOOKUP(O288,звания!$D$2:$E$62,2,FALSE))/(EOMONTH($B$3,0)+1-$B$3)*BO288*CQ288+(VLOOKUP(BS288,звания!$D$2:$E$62,2,FALSE))/(EOMONTH($B$3,0)+1-$B$3)*BU288*(VLOOKUP(BS288,звания!$F$2:$G$62,2,FALSE)*0.01)+(IF(BT288=0,0,(VLOOKUP(BS288,звания!$D$2:$E$62,2,FALSE)/(EOMONTH($G$3,0)+1-$G$3)*BT288*(VLOOKUP(BS288,звания!$F$2:$G$62,2,FALSE)))*0.01-(VLOOKUP(O288,звания!$D$2:$E$62,2,FALSE)/(EOMONTH($G$3,0)+1-$G$3)*BT288*(VLOOKUP(O288,звания!$F$2:$G$62,2,FALSE)))*0.01)))))/100*(100-CP288))),(IF(AND(BU288=0,360-BH288&lt;0,CP288=0),(VLOOKUP(O288,звания!$D$2:$E$62,2,FALSE))/(EOMONTH($G$3,0)+1-$G$3)*BO288*CQ288,IF(AND(360-BH288&gt;=0,360-BH288&lt;(EOMONTH($G$3,0)+1-$G$3)),(CF288/(EOMONTH($G$3,0)-$G$3+1)*(360-BH288))*CQ288+(CF288/(EOMONTH($G$3,0)-$G$3+1)*((EOMONTH($G$3,0)-$G$3+1)-(360-BH288)))*VLOOKUP(O288,звания!$F$2:$H$62,2,FALSE)/100,((((VLOOKUP(O288,звания!$D$2:$E$62,2,FALSE))/(EOMONTH($G$3,0)+1-$G$3)*BO288*CQ288+(VLOOKUP(BS288,звания!$D$2:$E$62,2,FALSE))/(EOMONTH($G$3,0)+1-$G$3)*BU288*(VLOOKUP(BS288,звания!$F$2:$G$62,2,FALSE)*0.01)))/100*(100-CP288)+(IF(BT288=0,0,(VLOOKUP(BS288,звания!$D$2:$E$62,2,FALSE)/(EOMONTH($BN$3,0)+1-$BN$3)*BT288*(VLOOKUP(BS288,звания!$F$2:$G$62,2,FALSE)))*0.01-(VLOOKUP(O288,звания!$D$2:$E$62,2,FALSE)/(EOMONTH($BN$3,0)+1-$BN$3)*BT288*(VLOOKUP(O288,звания!$F$2:$G$62,2,FALSE)))*0.01)))))))</f>
        <v>0</v>
      </c>
      <c r="CS288" s="416">
        <f>SUM(CE288:CM288,CR288)</f>
        <v>0</v>
      </c>
      <c r="CT288" s="403"/>
      <c r="CU288" s="403"/>
      <c r="CV288" s="403">
        <f t="shared" si="368"/>
        <v>0</v>
      </c>
      <c r="CW288" s="556">
        <f>CN288+SUM(CS288:CV288)</f>
        <v>0</v>
      </c>
      <c r="CX288" s="403">
        <f t="shared" si="379"/>
        <v>0</v>
      </c>
      <c r="CY288" s="403"/>
      <c r="CZ288" s="404">
        <f t="shared" si="312"/>
        <v>0</v>
      </c>
      <c r="DA288" s="403"/>
      <c r="DB288" s="403"/>
      <c r="DC288" s="403"/>
      <c r="DD288" s="421">
        <f t="shared" si="378"/>
        <v>0</v>
      </c>
      <c r="DE288" s="421">
        <f>(CW288-CV288)*22%</f>
        <v>0</v>
      </c>
      <c r="DF288" s="403">
        <f>CX288</f>
        <v>0</v>
      </c>
      <c r="DG288" s="421">
        <f t="shared" si="320"/>
        <v>0</v>
      </c>
      <c r="DH288" s="421">
        <f t="shared" si="321"/>
        <v>0</v>
      </c>
      <c r="DI288" s="421"/>
      <c r="DJ288" s="434" t="str">
        <f t="shared" si="351"/>
        <v xml:space="preserve">    </v>
      </c>
      <c r="DK288" s="945"/>
      <c r="DL288" s="425"/>
      <c r="DM288" s="425"/>
      <c r="DN288" s="425"/>
      <c r="DO288" s="420"/>
      <c r="DP288" s="123"/>
      <c r="DQ288" s="817"/>
      <c r="DR288" s="818"/>
      <c r="DS288" s="819"/>
      <c r="DT288" s="820"/>
      <c r="DU288" s="124"/>
      <c r="DV288" s="110"/>
      <c r="DX288" s="84"/>
      <c r="DY288" s="84"/>
      <c r="DZ288" s="105"/>
      <c r="EG288" s="19"/>
      <c r="EH288" s="543">
        <f t="shared" si="369"/>
        <v>0</v>
      </c>
      <c r="EI288" s="404">
        <f t="shared" si="370"/>
        <v>0</v>
      </c>
      <c r="EJ288" s="29">
        <f t="shared" si="371"/>
        <v>0</v>
      </c>
      <c r="EK288" s="50"/>
      <c r="EL288" s="29"/>
      <c r="EM288" s="50"/>
      <c r="EN288" s="50"/>
      <c r="EO288" s="50"/>
      <c r="EP288" s="29"/>
    </row>
    <row r="289" spans="1:146" ht="17.45" hidden="1" customHeight="1">
      <c r="A289" s="446">
        <v>283</v>
      </c>
      <c r="B289" s="403"/>
      <c r="C289" s="403"/>
      <c r="D289" s="403">
        <f t="shared" si="360"/>
        <v>0</v>
      </c>
      <c r="E289" s="416"/>
      <c r="F289" s="417"/>
      <c r="G289" s="406" t="str">
        <f t="shared" si="374"/>
        <v>0.0.0</v>
      </c>
      <c r="H289" s="407" t="str">
        <f t="shared" si="381"/>
        <v>0.0.0</v>
      </c>
      <c r="I289" s="407" t="str">
        <f t="shared" si="375"/>
        <v>0.0.0</v>
      </c>
      <c r="J289" s="407" t="str">
        <f t="shared" si="352"/>
        <v>0.0.0</v>
      </c>
      <c r="K289" s="407" t="str">
        <f t="shared" si="353"/>
        <v>0.0.0</v>
      </c>
      <c r="L289" s="407" t="str">
        <f t="shared" si="354"/>
        <v>0.0.0</v>
      </c>
      <c r="M289" s="407" t="str">
        <f t="shared" si="355"/>
        <v>0.0.0</v>
      </c>
      <c r="N289" s="408" t="str">
        <f t="shared" si="382"/>
        <v>0.0.0</v>
      </c>
      <c r="O289" s="418"/>
      <c r="P289" s="417"/>
      <c r="Q289" s="417"/>
      <c r="R289" s="417"/>
      <c r="S289" s="417"/>
      <c r="T289" s="417"/>
      <c r="U289" s="417"/>
      <c r="V289" s="714"/>
      <c r="W289" s="714"/>
      <c r="X289" s="417"/>
      <c r="Y289" s="417"/>
      <c r="Z289" s="714"/>
      <c r="AA289" s="714"/>
      <c r="AB289" s="417"/>
      <c r="AC289" s="417"/>
      <c r="AD289" s="714"/>
      <c r="AE289" s="714"/>
      <c r="AF289" s="417"/>
      <c r="AG289" s="417"/>
      <c r="AH289" s="714"/>
      <c r="AI289" s="714"/>
      <c r="AJ289" s="417"/>
      <c r="AK289" s="417"/>
      <c r="AL289" s="714"/>
      <c r="AM289" s="714"/>
      <c r="AN289" s="417"/>
      <c r="AO289" s="417"/>
      <c r="AP289" s="714"/>
      <c r="AQ289" s="714"/>
      <c r="AR289" s="417"/>
      <c r="AS289" s="417"/>
      <c r="AT289" s="714"/>
      <c r="AU289" s="714"/>
      <c r="AV289" s="417"/>
      <c r="AW289" s="417"/>
      <c r="AX289" s="716"/>
      <c r="AY289" s="716"/>
      <c r="AZ289" s="635"/>
      <c r="BA289" s="635"/>
      <c r="BB289" s="716"/>
      <c r="BC289" s="716"/>
      <c r="BD289" s="635"/>
      <c r="BE289" s="635"/>
      <c r="BF289" s="717"/>
      <c r="BG289" s="717"/>
      <c r="BH289" s="432">
        <f t="shared" si="310"/>
        <v>0</v>
      </c>
      <c r="BI289" s="432">
        <f t="shared" si="356"/>
        <v>0</v>
      </c>
      <c r="BJ289" s="432">
        <f t="shared" si="357"/>
        <v>0</v>
      </c>
      <c r="BK289" s="432">
        <f t="shared" si="358"/>
        <v>0</v>
      </c>
      <c r="BL289" s="432">
        <f t="shared" si="359"/>
        <v>0</v>
      </c>
      <c r="BM289" s="436">
        <f t="shared" si="349"/>
        <v>0</v>
      </c>
      <c r="BN289" s="462">
        <v>0.65</v>
      </c>
      <c r="BO289" s="427">
        <f t="shared" si="311"/>
        <v>0</v>
      </c>
      <c r="BP289" s="419"/>
      <c r="BQ289" s="700"/>
      <c r="BR289" s="419"/>
      <c r="BS289" s="700"/>
      <c r="BT289" s="700"/>
      <c r="BU289" s="700"/>
      <c r="BV289" s="427">
        <f t="shared" si="346"/>
        <v>0</v>
      </c>
      <c r="BW289" s="419"/>
      <c r="BX289" s="781"/>
      <c r="BY289" s="700"/>
      <c r="BZ289" s="432"/>
      <c r="CA289" s="700"/>
      <c r="CB289" s="432"/>
      <c r="CC289" s="700"/>
      <c r="CD289" s="432"/>
      <c r="CE289" s="404">
        <f>IF(OR(C289=0,CD289="Д"),0,IF(AND(C289&gt;0,E289=0),VLOOKUP(C289,звания!A:B,2,FALSE)/((EOMONTH($G$3,0)+1)-$G$3)*BO289+VLOOKUP(C289,звания!A:B,2,FALSE)/((EOMONTH($G$3,0)+1)-$G$3)*BR289+VLOOKUP(C289,звания!A:B,2,FALSE)/((EOMONTH($G$3,0)+1)-$G$3)*BU289,IF(AND(C289&gt;0,E289&gt;0,F289&gt;=$G$3,BO289=(EOMONTH($G$3,0)+1)-$G$3),(VLOOKUP(E289,звания!A:B,2,FALSE)/(EOMONTH($G$3,0)-$G$3+1))*(F289-$G$3)+(VLOOKUP(C289,звания!A:B,2,FALSE)/(EOMONTH($G$3,0)-$G$3+1))*((EOMONTH($G$3,0)-$G$3+1)-(F289-$G$3)),IF(AND(C289&gt;0,E289&gt;0,F289&gt;$G$3,BO289&lt;(EOMONTH($G$3,0)+1)-$G$3,BO289&lt;&gt;0),VLOOKUP(E289,звания!A:B,2,FALSE)/((EOMONTH($G$3,0)+1)-$G$3)*((F289-$G$3)-(((EOMONTH($G$3,0)+1)-$G$3)-BO289-BU289-BR289))+VLOOKUP(C289,звания!A:B,2,FALSE)/((EOMONTH($G$3,0)+1)-$G$3)*(((EOMONTH($G$3,0)+1)-F289)),IF(F289&lt;$G$3,(VLOOKUP(C289,звания!A:B,2,FALSE)-VLOOKUP(E289,звания!A:B,2,FALSE))/((EOMONTH($BN$3,0)+1)-$BN$3)*(EOMONTH($BN$3,0)+1-F289)+VLOOKUP(C289,звания!A:B,2,FALSE)/((EOMONTH($G$3,0)+1)-$G$3)*BO289+VLOOKUP(C289,звания!A:B,2,FALSE)/((EOMONTH($G$3,0)+1)-$G$3)*BU289+VLOOKUP(C289,звания!A:B,2,FALSE)/((EOMONTH($G$3,0)+1)-$G$3)*BR289,0)))))</f>
        <v>0</v>
      </c>
      <c r="CF289" s="404">
        <f>IF(OR(CD289="Д",C289=0),0,IF(B289="Виключений зі списків",IF(BS289=0,(VLOOKUP(O289,звания!$D$2:$E$62,2,FALSE))/(EOMONTH($B$3,0)+1-$B$3)*BO289+(VLOOKUP(BQ289,звания!$D$2:$E$62,2,FALSE))/(EOMONTH($B$3,0)+1-$B$3)*BR289,(((VLOOKUP(O289,звания!$D$2:$E$62,2,FALSE))/(EOMONTH($B$3,0)+1-$B$3))*BO289)+(VLOOKUP(BQ289,звания!$D$2:$E$62,2,FALSE))/(EOMONTH($B$3,0)+1-$B$3)*BR289+(VLOOKUP(BS289,звания!$D$2:$E$62,2,FALSE))/(EOMONTH($B$3,0)+1-$B$3)*BU289),IF(BS289=0,(VLOOKUP(O289,звания!$D$2:$E$62,2,FALSE))/(EOMONTH($G$3,0)+1-$G$3)*BO289+(VLOOKUP(BQ289,звания!$D$2:$E$62,2,FALSE))/(EOMONTH($G$3,0)+1-$G$3)*BR289,(((VLOOKUP(O289,звания!$D$2:$E$62,2,FALSE))/(EOMONTH($G$3,0)+1-$G$3))*BO289)+(VLOOKUP(BQ289,звания!$D$2:$E$62,2,FALSE))/(EOMONTH($G$3,0)+1-$G$3)*BR289+(VLOOKUP(BS289,звания!$D$2:$E$62,2,FALSE))/(EOMONTH($G$3,0)+1-$G$3)*BU289+IF(BT289=0,0,(VLOOKUP(BS289,звания!$D$2:$E$62,2,FALSE))/(EOMONTH($BN$3,0)+1-$BN$3)*BT289-(VLOOKUP(O289,звания!$D$2:$E$62,2,FALSE))/(EOMONTH($BN$3,0)+1-$BN$3)*BT289))))</f>
        <v>0</v>
      </c>
      <c r="CG289" s="404">
        <f t="shared" si="350"/>
        <v>0</v>
      </c>
      <c r="CH289" s="404">
        <f>IF(BW289=0,CF289*BX289%,IF(BW289&gt;0,((VLOOKUP(O289,звания!$D$2:$E$62,2,FALSE)/(EOMONTH($G$3,0)+1-$G$3)*BW289)*BX289%)))</f>
        <v>0</v>
      </c>
      <c r="CI289" s="404">
        <f>IF(BY289=0,CF289*BZ289%,IF(BY289&gt;0,(VLOOKUP(O289,звания!$D$2:$E$62,2,FALSE)/(EOMONTH($G$3,0)+1-$G$3)*BO289)*BZ289%)+(VLOOKUP(BS289,звания!$D$2:$E$62,2,FALSE)/(EOMONTH($G$3,0)+1-$G$3)*BU289)*BZ289%)</f>
        <v>0</v>
      </c>
      <c r="CJ289" s="404">
        <f>IF(CA289=0,CF289*CB289%,IF(CA289&gt;0,(VLOOKUP(O289,звания!$D$2:$E$62,2,FALSE)/(EOMONTH($G$3,0)+1-$G$3)*BO289)*CB289%)+(VLOOKUP(BS289,звания!$D$2:$E$62,2,FALSE)/(EOMONTH($G$3,0)+1-$G$3)*BU289)*CB289%)</f>
        <v>0</v>
      </c>
      <c r="CK289" s="404">
        <f>IF(CD289="Д",0,IF(CC289=0,CF289*CD289%,IF(CC289&gt;0,(VLOOKUP(O289,звания!$D$2:$E$62,2,FALSE)/(EOMONTH($G$3,0)+1-$G$3)*BO289)*CD289%)+(VLOOKUP(BS289,звания!$D$2:$E$62,2,FALSE)/(EOMONTH($G$3,0)+1-$G$3)*BU289)*CD289%))</f>
        <v>0</v>
      </c>
      <c r="CL289" s="404">
        <f>IF(BR289&gt;0,((VLOOKUP(C289,звания!$A$2:$B$62,2,FALSE)/(EOMONTH($G$3,0)+1-$G$3)*BO289+VLOOKUP(O289,звания!$D$2:$E$62,2,FALSE)/(EOMONTH($G$3,0)+1-$G$3)*BO289+(VLOOKUP(C289,звания!$A$2:$B$62,2,FALSE)/(EOMONTH($G$3,0)+1-$G$3)*BO289+VLOOKUP(O289,звания!$D$2:$E$62,2,FALSE)/(EOMONTH($G$3,0)+1-$G$3)*BO289)*BV289%)*BN289)+(VLOOKUP(C289,звания!$A$2:$B$62,2,FALSE)/(EOMONTH($G$3,0)+1-$G$3)*BU289+VLOOKUP(BS289,звания!$D$2:$E$62,2,FALSE)/(EOMONTH($G$3,0)+1-$G$3)*BU289+(VLOOKUP(C289,звания!$A$2:$B$62,2,FALSE)/(EOMONTH($G$3,0)+1-$G$3)*BU289+VLOOKUP(BS289,звания!$D$2:$E$62,2,FALSE)/(EOMONTH($G$3,0)+1-$G$3)*BU289)*BV289%)*BN289,(CE289+CF289+CG289)*BN289)</f>
        <v>0</v>
      </c>
      <c r="CM289" s="404"/>
      <c r="CN289" s="404"/>
      <c r="CO289" s="432">
        <f t="shared" si="367"/>
        <v>0</v>
      </c>
      <c r="CP289" s="638"/>
      <c r="CQ289" s="637">
        <f>IF(CF289=0,0,IF((SUM(BH289:BM289)&gt;360),(VLOOKUP(O289,звания!$F$2:$G$62,2,FALSE))/100,VLOOKUP(O289,звания!$F$2:$H$62,3,FALSE)/100))</f>
        <v>0</v>
      </c>
      <c r="CR289" s="617">
        <f>IF(B289="Виключений зі списків",IF(AND(BU289=0,360-BH289&lt;0),(VLOOKUP(O289,звания!$D$2:$E$62,2,FALSE))/(EOMONTH($B$3,0)+1-$B$3)*BO289*CQ289,IF(AND(360-BH289&gt;=0,360-BH289&lt;(EOMONTH($B$3,0)+1-$B$3)),(CF289/(EOMONTH($B$3,0)-$B$3+1)*(360-BH289))*CQ289+(CF289/(EOMONTH($B$3,0)-$B$3+1)*((EOMONTH($B$3,0)-$B$3+1)-(360-BH289)))*VLOOKUP(O289,звания!$F$2:$H$62,2,FALSE)/100,((((VLOOKUP(O289,звания!$D$2:$E$62,2,FALSE))/(EOMONTH($B$3,0)+1-$B$3)*BO289*CQ289+(VLOOKUP(BS289,звания!$D$2:$E$62,2,FALSE))/(EOMONTH($B$3,0)+1-$B$3)*BU289*(VLOOKUP(BS289,звания!$F$2:$G$62,2,FALSE)*0.01)+(IF(BT289=0,0,(VLOOKUP(BS289,звания!$D$2:$E$62,2,FALSE)/(EOMONTH($G$3,0)+1-$G$3)*BT289*(VLOOKUP(BS289,звания!$F$2:$G$62,2,FALSE)))*0.01-(VLOOKUP(O289,звания!$D$2:$E$62,2,FALSE)/(EOMONTH($G$3,0)+1-$G$3)*BT289*(VLOOKUP(O289,звания!$F$2:$G$62,2,FALSE)))*0.01)))))/100*(100-CP289))),(IF(AND(BU289=0,360-BH289&lt;0,CP289=0),(VLOOKUP(O289,звания!$D$2:$E$62,2,FALSE))/(EOMONTH($G$3,0)+1-$G$3)*BO289*CQ289,IF(AND(360-BH289&gt;=0,360-BH289&lt;(EOMONTH($G$3,0)+1-$G$3)),(CF289/(EOMONTH($G$3,0)-$G$3+1)*(360-BH289))*CQ289+(CF289/(EOMONTH($G$3,0)-$G$3+1)*((EOMONTH($G$3,0)-$G$3+1)-(360-BH289)))*VLOOKUP(O289,звания!$F$2:$H$62,2,FALSE)/100,((((VLOOKUP(O289,звания!$D$2:$E$62,2,FALSE))/(EOMONTH($G$3,0)+1-$G$3)*BO289*CQ289+(VLOOKUP(BS289,звания!$D$2:$E$62,2,FALSE))/(EOMONTH($G$3,0)+1-$G$3)*BU289*(VLOOKUP(BS289,звания!$F$2:$G$62,2,FALSE)*0.01)))/100*(100-CP289)+(IF(BT289=0,0,(VLOOKUP(BS289,звания!$D$2:$E$62,2,FALSE)/(EOMONTH($BN$3,0)+1-$BN$3)*BT289*(VLOOKUP(BS289,звания!$F$2:$G$62,2,FALSE)))*0.01-(VLOOKUP(O289,звания!$D$2:$E$62,2,FALSE)/(EOMONTH($BN$3,0)+1-$BN$3)*BT289*(VLOOKUP(O289,звания!$F$2:$G$62,2,FALSE)))*0.01)))))))</f>
        <v>0</v>
      </c>
      <c r="CS289" s="416">
        <f t="shared" si="380"/>
        <v>0</v>
      </c>
      <c r="CT289" s="403"/>
      <c r="CU289" s="403"/>
      <c r="CV289" s="403">
        <f t="shared" si="368"/>
        <v>0</v>
      </c>
      <c r="CW289" s="556">
        <f t="shared" si="372"/>
        <v>0</v>
      </c>
      <c r="CX289" s="403">
        <f t="shared" si="379"/>
        <v>0</v>
      </c>
      <c r="CY289" s="403"/>
      <c r="CZ289" s="404">
        <f t="shared" si="312"/>
        <v>0</v>
      </c>
      <c r="DA289" s="403"/>
      <c r="DB289" s="403"/>
      <c r="DC289" s="403"/>
      <c r="DD289" s="421">
        <f t="shared" si="378"/>
        <v>0</v>
      </c>
      <c r="DE289" s="421">
        <f t="shared" si="373"/>
        <v>0</v>
      </c>
      <c r="DF289" s="403">
        <f t="shared" si="362"/>
        <v>0</v>
      </c>
      <c r="DG289" s="421">
        <f t="shared" si="320"/>
        <v>0</v>
      </c>
      <c r="DH289" s="421">
        <f t="shared" si="321"/>
        <v>0</v>
      </c>
      <c r="DI289" s="421"/>
      <c r="DJ289" s="422" t="str">
        <f t="shared" si="351"/>
        <v xml:space="preserve">    </v>
      </c>
      <c r="DK289" s="452"/>
      <c r="DL289" s="425"/>
      <c r="DM289" s="425"/>
      <c r="DN289" s="423"/>
      <c r="DO289" s="420"/>
      <c r="DP289" s="123"/>
      <c r="DQ289" s="817"/>
      <c r="DR289" s="818"/>
      <c r="DS289" s="819"/>
      <c r="DT289" s="820"/>
      <c r="DU289" s="124"/>
      <c r="DV289" s="110"/>
      <c r="DX289" s="84"/>
      <c r="DY289" s="84"/>
      <c r="DZ289" s="105"/>
      <c r="EG289" s="19"/>
      <c r="EH289" s="543">
        <f t="shared" si="369"/>
        <v>0</v>
      </c>
      <c r="EI289" s="404">
        <f t="shared" si="370"/>
        <v>0</v>
      </c>
      <c r="EJ289" s="29">
        <f t="shared" si="371"/>
        <v>0</v>
      </c>
      <c r="EK289" s="50"/>
      <c r="EL289" s="29"/>
      <c r="EM289" s="50"/>
      <c r="EN289" s="50"/>
      <c r="EO289" s="50"/>
      <c r="EP289" s="29"/>
    </row>
    <row r="290" spans="1:146" ht="17.45" hidden="1" customHeight="1">
      <c r="A290" s="446">
        <v>284</v>
      </c>
      <c r="B290" s="403"/>
      <c r="C290" s="403"/>
      <c r="D290" s="403">
        <f>DK290</f>
        <v>0</v>
      </c>
      <c r="E290" s="416"/>
      <c r="F290" s="417"/>
      <c r="G290" s="406" t="str">
        <f>IF(P290&gt;$G$3,0,CONCATENATE((INT((BH290)/360)+INT((BI290)/360)+INT((BJ290)/360)+INT((BK290)/360)+INT((BL290)/360)+INT((BM290)/360))+INT((INT(MOD((BH290),360)/30)+INT(MOD((BI290),360)/30)+INT(MOD((BJ290),360)/30)+INT(MOD((BK290),360)/30)+INT(MOD((BL290),360)/30)+INT(MOD((BM290),360)/30)+INT((MOD(MOD((BH290),360),30)+MOD(MOD((BI290),360),30)+MOD(MOD((BJ290),360),30)+MOD(MOD((BK290),360),30)+MOD(MOD((BL290),360),30)+MOD(MOD((BM290),360),30))/30))/12),".",MOD(INT(MOD((BH290),360)/30)+INT(MOD((BI290),360)/30)+INT(MOD((BJ290),360)/30)+INT(MOD((BK290),360)/30)+INT(MOD((BL290),360)/30)+INT(MOD((BM290),360)/30)+INT((MOD(MOD((BH290),360),30)+MOD(MOD((BI290),360),30)+MOD(MOD((BJ290),360),30)+MOD(MOD((BK290),360),30)+MOD(MOD((BL290),360),30)+MOD(MOD((BM290),360),30))/30),12),".",INT(MOD(MOD(MOD((BH290),360),30)+MOD(MOD((BI290),360),30)+MOD(MOD((BJ290),360),30)+MOD(MOD((BK290),360),30)+MOD(MOD((BL290),360),30)+MOD(MOD((BM290),360),30),30))))</f>
        <v>0.0.0</v>
      </c>
      <c r="H290" s="407" t="str">
        <f t="shared" ref="H290:H295" si="383">CONCATENATE(INT((BH290)/360),".",INT(MOD((BH290),360)/30),".",MOD(MOD((BH290),360),30))</f>
        <v>0.0.0</v>
      </c>
      <c r="I290" s="407" t="str">
        <f>IF(P290&gt;$G$3,0,CONCATENATE((INT((BH290)/360)+INT((BM290)/360))+INT((INT(MOD((BH290),360)/30)+INT(MOD((BM290),360)/30)+INT((MOD(MOD((BH290),360),30)+MOD(MOD((BM290),360),30))/30))/12),".",MOD(INT(MOD((BH290),360)/30)+INT(MOD((BM290),360)/30)+INT((MOD(MOD((BH290),360),30)+MOD(MOD((BM290),360),30))/30),12),".",INT(MOD(MOD(MOD((BH290),360),30)+MOD(MOD((BM290),360),30),30))))</f>
        <v>0.0.0</v>
      </c>
      <c r="J290" s="407" t="str">
        <f t="shared" si="352"/>
        <v>0.0.0</v>
      </c>
      <c r="K290" s="407" t="str">
        <f t="shared" si="353"/>
        <v>0.0.0</v>
      </c>
      <c r="L290" s="407" t="str">
        <f t="shared" si="354"/>
        <v>0.0.0</v>
      </c>
      <c r="M290" s="407" t="str">
        <f t="shared" si="355"/>
        <v>0.0.0</v>
      </c>
      <c r="N290" s="408" t="str">
        <f t="shared" ref="N290:N295" si="384">CONCATENATE(IF(INT(INT(DAYS360(BF290,BG290,1)/30)/24)&gt;=2,2,INT(INT(DAYS360(BF290,BG290,1)/30)/24)),".",IF(AND(INT(INT(DAYS360(BF290,BG290,1)/30)/24)&gt;=2,MOD(INT(BM290/30),12)&gt;=6),6,IF(ISODD(MOD(INT(DAYS360(BF290,BG290,1)/30),12)),MOD(INT(DAYS360(BF290,BG290,1)/60),12),MOD(INT(BM290/30),12))),".",IF(AND(INT(INT(DAYS360(BF290,BG290,1)/30)/24)&gt;=2,MOD(INT(BM290/30),12)&gt;=6),0,IF(ISODD(MOD(INT(DAYS360(BF290,BG290,1)/30),12)),INT((MOD(DAYS360(BF290,BG290,1),30)/2+15)),INT(MOD(DAYS360(BF290,BG290,1),30)/2))))</f>
        <v>0.0.0</v>
      </c>
      <c r="O290" s="418"/>
      <c r="P290" s="417"/>
      <c r="Q290" s="417"/>
      <c r="R290" s="417"/>
      <c r="S290" s="417"/>
      <c r="T290" s="417"/>
      <c r="U290" s="417"/>
      <c r="V290" s="714"/>
      <c r="W290" s="714"/>
      <c r="X290" s="417"/>
      <c r="Y290" s="417"/>
      <c r="Z290" s="714"/>
      <c r="AA290" s="714"/>
      <c r="AB290" s="417"/>
      <c r="AC290" s="417"/>
      <c r="AD290" s="714"/>
      <c r="AE290" s="714"/>
      <c r="AF290" s="417"/>
      <c r="AG290" s="417"/>
      <c r="AH290" s="714"/>
      <c r="AI290" s="714"/>
      <c r="AJ290" s="417"/>
      <c r="AK290" s="417"/>
      <c r="AL290" s="714"/>
      <c r="AM290" s="714"/>
      <c r="AN290" s="417"/>
      <c r="AO290" s="417"/>
      <c r="AP290" s="714"/>
      <c r="AQ290" s="714"/>
      <c r="AR290" s="417"/>
      <c r="AS290" s="417"/>
      <c r="AT290" s="714"/>
      <c r="AU290" s="714"/>
      <c r="AV290" s="417"/>
      <c r="AW290" s="417"/>
      <c r="AX290" s="716"/>
      <c r="AY290" s="716"/>
      <c r="AZ290" s="635"/>
      <c r="BA290" s="635"/>
      <c r="BB290" s="716"/>
      <c r="BC290" s="716"/>
      <c r="BD290" s="635"/>
      <c r="BE290" s="635"/>
      <c r="BF290" s="717"/>
      <c r="BG290" s="717"/>
      <c r="BH290" s="432">
        <f t="shared" si="310"/>
        <v>0</v>
      </c>
      <c r="BI290" s="432">
        <f t="shared" si="356"/>
        <v>0</v>
      </c>
      <c r="BJ290" s="432">
        <f t="shared" si="357"/>
        <v>0</v>
      </c>
      <c r="BK290" s="432">
        <f t="shared" si="358"/>
        <v>0</v>
      </c>
      <c r="BL290" s="432">
        <f t="shared" si="359"/>
        <v>0</v>
      </c>
      <c r="BM290" s="436">
        <f>IF(DAYS360(BF290,BG290)&gt;=1800,1800/2,(DAYS360(BF290,BG290,1))/2)</f>
        <v>0</v>
      </c>
      <c r="BN290" s="462">
        <v>0.65</v>
      </c>
      <c r="BO290" s="427">
        <f t="shared" si="311"/>
        <v>0</v>
      </c>
      <c r="BP290" s="775"/>
      <c r="BQ290" s="700"/>
      <c r="BR290" s="419"/>
      <c r="BS290" s="700"/>
      <c r="BT290" s="700"/>
      <c r="BU290" s="700"/>
      <c r="BV290" s="427">
        <f>IF((BH290+BI290+BJ290+BK290+BL290+BM290)&lt;360,0,IF(AND((BH290+BI290+BJ290+BK290+BL290+BM290)&gt;=360,(BH290+BI290+BJ290+BK290+BL290+BM290)&lt;1800),25,IF(AND((BH290+BI290+BJ290+BK290+BL290+BM290)&gt;=1800,(BH290+BI290+BJ290+BK290+BL290+BM290)&lt;3600),30,IF(AND((BH290+BI290+BJ290+BK290+BL290+BM290)&gt;=3600,(BH290+BI290+BJ290+BK290+BL290+BM290)&lt;5400),35,IF(AND((BH290+BI290+BJ290+BK290+BL290+BM290)&gt;=5400,(BH290+BI290+BJ290+BK290+BL290+BM290)&lt;7200),40,IF(AND((BH290+BI290+BJ290+BK290+BL290+BM290)&gt;=7200,(BH290+BI290+BJ290+BK290+BL290+BM290)&lt;9000),45,IF((BH290+BI290+BJ290+BK290+BL290+BM290)&gt;=9000,50,"ПРОВЕРЬ")))))))</f>
        <v>0</v>
      </c>
      <c r="BW290" s="419"/>
      <c r="BX290" s="781"/>
      <c r="BY290" s="700"/>
      <c r="BZ290" s="432"/>
      <c r="CA290" s="700"/>
      <c r="CB290" s="432"/>
      <c r="CC290" s="700"/>
      <c r="CD290" s="432"/>
      <c r="CE290" s="404">
        <f>IF(OR(C290=0,CD290="Д"),0,IF(AND(C290&gt;0,E290=0),VLOOKUP(C290,звания!A:B,2,FALSE)/((EOMONTH($G$3,0)+1)-$G$3)*BO290+VLOOKUP(C290,звания!A:B,2,FALSE)/((EOMONTH($G$3,0)+1)-$G$3)*BR290+VLOOKUP(C290,звания!A:B,2,FALSE)/((EOMONTH($G$3,0)+1)-$G$3)*BU290,IF(AND(C290&gt;0,E290&gt;0,F290&gt;=$G$3,BO290=(EOMONTH($G$3,0)+1)-$G$3),(VLOOKUP(E290,звания!A:B,2,FALSE)/(EOMONTH($G$3,0)-$G$3+1))*(F290-$G$3)+(VLOOKUP(C290,звания!A:B,2,FALSE)/(EOMONTH($G$3,0)-$G$3+1))*((EOMONTH($G$3,0)-$G$3+1)-(F290-$G$3)),IF(AND(C290&gt;0,E290&gt;0,F290&gt;$G$3,BO290&lt;(EOMONTH($G$3,0)+1)-$G$3,BO290&lt;&gt;0),VLOOKUP(E290,звания!A:B,2,FALSE)/((EOMONTH($G$3,0)+1)-$G$3)*((F290-$G$3)-(((EOMONTH($G$3,0)+1)-$G$3)-BO290-BU290-BR290))+VLOOKUP(C290,звания!A:B,2,FALSE)/((EOMONTH($G$3,0)+1)-$G$3)*(((EOMONTH($G$3,0)+1)-F290)),IF(F290&lt;$G$3,(VLOOKUP(C290,звания!A:B,2,FALSE)-VLOOKUP(E290,звания!A:B,2,FALSE))/((EOMONTH($BN$3,0)+1)-$BN$3)*(EOMONTH($BN$3,0)+1-F290)+VLOOKUP(C290,звания!A:B,2,FALSE)/((EOMONTH($G$3,0)+1)-$G$3)*BO290+VLOOKUP(C290,звания!A:B,2,FALSE)/((EOMONTH($G$3,0)+1)-$G$3)*BU290+VLOOKUP(C290,звания!A:B,2,FALSE)/((EOMONTH($G$3,0)+1)-$G$3)*BR290,0)))))</f>
        <v>0</v>
      </c>
      <c r="CF290" s="404">
        <f>IF(OR(CD290="Д",C290=0),0,IF(B290="Виключений зі списків",IF(BS290=0,(VLOOKUP(O290,звания!$D$2:$E$62,2,FALSE))/(EOMONTH($B$3,0)+1-$B$3)*BO290+(VLOOKUP(BQ290,звания!$D$2:$E$62,2,FALSE))/(EOMONTH($B$3,0)+1-$B$3)*BR290,(((VLOOKUP(O290,звания!$D$2:$E$62,2,FALSE))/(EOMONTH($B$3,0)+1-$B$3))*BO290)+(VLOOKUP(BQ290,звания!$D$2:$E$62,2,FALSE))/(EOMONTH($B$3,0)+1-$B$3)*BR290+(VLOOKUP(BS290,звания!$D$2:$E$62,2,FALSE))/(EOMONTH($B$3,0)+1-$B$3)*BU290),IF(BS290=0,(VLOOKUP(O290,звания!$D$2:$E$62,2,FALSE))/(EOMONTH($G$3,0)+1-$G$3)*BO290+(VLOOKUP(BQ290,звания!$D$2:$E$62,2,FALSE))/(EOMONTH($G$3,0)+1-$G$3)*BR290,(((VLOOKUP(O290,звания!$D$2:$E$62,2,FALSE))/(EOMONTH($G$3,0)+1-$G$3))*BO290)+(VLOOKUP(BQ290,звания!$D$2:$E$62,2,FALSE))/(EOMONTH($G$3,0)+1-$G$3)*BR290+(VLOOKUP(BS290,звания!$D$2:$E$62,2,FALSE))/(EOMONTH($G$3,0)+1-$G$3)*BU290+IF(BT290=0,0,(VLOOKUP(BS290,звания!$D$2:$E$62,2,FALSE))/(EOMONTH($BN$3,0)+1-$BN$3)*BT290-(VLOOKUP(O290,звания!$D$2:$E$62,2,FALSE))/(EOMONTH($BN$3,0)+1-$BN$3)*BT290))))</f>
        <v>0</v>
      </c>
      <c r="CG290" s="404">
        <f>IF(AND(SUM(BH290:BM290)&lt;360,((EOMONTH($G$3,0)-$G$3+1+(SUM(BH290:BM290)))&gt;0),SUM(BH290:BM290)+EOMONTH($G$3,0)-$G$3+1&lt;360),(CE290+CF290)*BV290%,IF(SUM(BH290:BM290)+EOMONTH($G$3,0)-$G$3+1&lt;=1800,((CE290+CF290)/(EOMONTH($G$3,0)-$G$3+1))*(360-SUM(BH290:BM290))*BV290%+(((CE290+CF290)/(EOMONTH($G$3,0)-$G$3+1))*((EOMONTH($G$3,0)-$G$3+1)-(360-SUM(BH290:BM290))))*25%,IF(AND(SUM(BH290:BM290)&lt;1800,((EOMONTH($G$3,0)-$G$3+1+SUM(BH290:BM290))&gt;=360),SUM(BH290:BM290)+EOMONTH($G$3,0)-$G$3+1&lt;1800),(CE290+CF290)*BV290%,IF(SUM(BH290:BM290)+EOMONTH($G$3,0)-$G$3+1&lt;=3600,((CE290+CF290)/(EOMONTH($G$3,0)-$G$3+1))*(1800-SUM(BH290:BM290))*BV290%+(((CE290+CF290)/(EOMONTH($G$3,0)-$G$3+1))*((EOMONTH($G$3,0)-$G$3+1)-(1800-SUM(BH290:BM290)))*30%),IF(AND(SUM(BH290:BM290)&lt;3600,((EOMONTH($G$3,0)-$G$3+1+SUM(BH290:BM290))&gt;=1800),SUM(BH290:BM290)+EOMONTH($G$3,0)-$G$3+1&lt;3600),(CE290+CF290)*BV290%,IF(SUM(BH290:BM290)+EOMONTH($G$3,0)-$G$3+1&lt;=5400,((CE290+CF290)/(EOMONTH($G$3,0)-$G$3+1))*(3600-SUM(BH290:BM290))*BV290%+(((CE290+CF290)/(EOMONTH($G$3,0)-$G$3+1))*((EOMONTH($G$3,0)-$G$3+1)-(3600-SUM(BH290:BM290))))*35%,IF(AND(SUM(BH290:BM290)&lt;5400,((EOMONTH($G$3,0)-$G$3+1+SUM(BH290:BM290))&gt;=3600),SUM(BH290:BM290)+EOMONTH($G$3,0)-$G$3+1&lt;5400),(CE290+CF290)*BV290%,IF(SUM(BH290:BM290)+EOMONTH($G$3,0)-$G$3+1&lt;=7200,((CE290+CF290)/(EOMONTH($G$3,0)-$G$3+1))*(5400-SUM(BH290:BM290))*BV290%+(((CE290+CF290)/(EOMONTH($G$3,0)-$G$3+1))*((EOMONTH($G$3,0)-$G$3+1)-(5400-SUM(BH290:BM290))))*40%,IF(AND(SUM(BH290:BM290)&lt;7200,((EOMONTH($G$3,0)-$G$3+1+SUM(BH290:BM290))&gt;=5400),SUM(BH290:BM290)+EOMONTH($G$3,0)-$G$3+1&lt;7200),(CE290+CF290)*BV290%,IF(SUM(BH290:BM290)+EOMONTH($G$3,0)-$G$3+1&lt;=9000,((CE290+CF290)/(EOMONTH($G$3,0)-$G$3+1))*(7200-SUM(BH290:BM290))*BV290%+(((CE290+CF290)/(EOMONTH($G$3,0)-$G$3+1))*((EOMONTH($G$3,0)-$G$3+1)-(7200-SUM(BH290:BM290))))*45%,IF(SUM(BH290:BM290)+EOMONTH($G$3,0)-$G$3+1&gt;=9000,((CE290+CF290)/(EOMONTH($G$3,0)-$G$3+1))*(9000-SUM(BH290:BM290))*BV290%+(((CE290+CF290)/(EOMONTH($G$3,0)-$G$3+1))*((EOMONTH($G$3,0)-$G$3+1)-(9000-SUM(BH290:BM290))))*50%,0)))))))))))</f>
        <v>0</v>
      </c>
      <c r="CH290" s="404">
        <f>IF(BW290=0,CF290*BX290%,IF(BW290&gt;0,((VLOOKUP(O290,звания!$D$2:$E$62,2,FALSE)/(EOMONTH($G$3,0)+1-$G$3)*BW290)*BX290%)))</f>
        <v>0</v>
      </c>
      <c r="CI290" s="404">
        <f>IF(BY290=0,CF290*BZ290%,IF(BY290&gt;0,(VLOOKUP(O290,звания!$D$2:$E$62,2,FALSE)/(EOMONTH($G$3,0)+1-$G$3)*BO290)*BZ290%)+(VLOOKUP(BS290,звания!$D$2:$E$62,2,FALSE)/(EOMONTH($G$3,0)+1-$G$3)*BU290)*BZ290%)</f>
        <v>0</v>
      </c>
      <c r="CJ290" s="404">
        <f>IF(CA290=0,CF290*CB290%,IF(CA290&gt;0,(VLOOKUP(O290,звания!$D$2:$E$62,2,FALSE)/(EOMONTH($G$3,0)+1-$G$3)*BO290)*CB290%)+(VLOOKUP(BS290,звания!$D$2:$E$62,2,FALSE)/(EOMONTH($G$3,0)+1-$G$3)*BU290)*CB290%)</f>
        <v>0</v>
      </c>
      <c r="CK290" s="404">
        <f>IF(CD290="Д",0,IF(CC290=0,CF290*CD290%,IF(CC290&gt;0,(VLOOKUP(O290,звания!$D$2:$E$62,2,FALSE)/(EOMONTH($G$3,0)+1-$G$3)*BO290)*CD290%)+(VLOOKUP(BS290,звания!$D$2:$E$62,2,FALSE)/(EOMONTH($G$3,0)+1-$G$3)*BU290)*CD290%))</f>
        <v>0</v>
      </c>
      <c r="CL290" s="404">
        <f>IF(BR290&gt;0,((VLOOKUP(C290,звания!$A$2:$B$62,2,FALSE)/(EOMONTH($G$3,0)+1-$G$3)*BO290+VLOOKUP(O290,звания!$D$2:$E$62,2,FALSE)/(EOMONTH($G$3,0)+1-$G$3)*BO290+(VLOOKUP(C290,звания!$A$2:$B$62,2,FALSE)/(EOMONTH($G$3,0)+1-$G$3)*BO290+VLOOKUP(O290,звания!$D$2:$E$62,2,FALSE)/(EOMONTH($G$3,0)+1-$G$3)*BO290)*BV290%)*BN290)+(VLOOKUP(C290,звания!$A$2:$B$62,2,FALSE)/(EOMONTH($G$3,0)+1-$G$3)*BU290+VLOOKUP(BS290,звания!$D$2:$E$62,2,FALSE)/(EOMONTH($G$3,0)+1-$G$3)*BU290+(VLOOKUP(C290,звания!$A$2:$B$62,2,FALSE)/(EOMONTH($G$3,0)+1-$G$3)*BU290+VLOOKUP(BS290,звания!$D$2:$E$62,2,FALSE)/(EOMONTH($G$3,0)+1-$G$3)*BU290)*BV290%)*BN290,(CE290+CF290+CG290)*BN290)</f>
        <v>0</v>
      </c>
      <c r="CM290" s="404"/>
      <c r="CN290" s="404"/>
      <c r="CO290" s="432">
        <f t="shared" si="367"/>
        <v>0</v>
      </c>
      <c r="CP290" s="638"/>
      <c r="CQ290" s="637">
        <f>IF(CF290=0,0,IF((SUM(BH290:BM290)&gt;360),(VLOOKUP(O290,звания!$F$2:$G$62,2,FALSE))/100,VLOOKUP(O290,звания!$F$2:$H$62,3,FALSE)/100))</f>
        <v>0</v>
      </c>
      <c r="CR290" s="617">
        <f>IF(B290="Виключений зі списків",IF(AND(BU290=0,360-BH290&lt;0),(VLOOKUP(O290,звания!$D$2:$E$62,2,FALSE))/(EOMONTH($B$3,0)+1-$B$3)*BO290*CQ290,IF(AND(360-BH290&gt;=0,360-BH290&lt;(EOMONTH($B$3,0)+1-$B$3)),(CF290/(EOMONTH($B$3,0)-$B$3+1)*(360-BH290))*CQ290+(CF290/(EOMONTH($B$3,0)-$B$3+1)*((EOMONTH($B$3,0)-$B$3+1)-(360-BH290)))*VLOOKUP(O290,звания!$F$2:$H$62,2,FALSE)/100,((((VLOOKUP(O290,звания!$D$2:$E$62,2,FALSE))/(EOMONTH($B$3,0)+1-$B$3)*BO290*CQ290+(VLOOKUP(BS290,звания!$D$2:$E$62,2,FALSE))/(EOMONTH($B$3,0)+1-$B$3)*BU290*(VLOOKUP(BS290,звания!$F$2:$G$62,2,FALSE)*0.01)+(IF(BT290=0,0,(VLOOKUP(BS290,звания!$D$2:$E$62,2,FALSE)/(EOMONTH($G$3,0)+1-$G$3)*BT290*(VLOOKUP(BS290,звания!$F$2:$G$62,2,FALSE)))*0.01-(VLOOKUP(O290,звания!$D$2:$E$62,2,FALSE)/(EOMONTH($G$3,0)+1-$G$3)*BT290*(VLOOKUP(O290,звания!$F$2:$G$62,2,FALSE)))*0.01)))))/100*(100-CP290))),(IF(AND(BU290=0,360-BH290&lt;0,CP290=0),(VLOOKUP(O290,звания!$D$2:$E$62,2,FALSE))/(EOMONTH($G$3,0)+1-$G$3)*BO290*CQ290,IF(AND(360-BH290&gt;=0,360-BH290&lt;(EOMONTH($G$3,0)+1-$G$3)),(CF290/(EOMONTH($G$3,0)-$G$3+1)*(360-BH290))*CQ290+(CF290/(EOMONTH($G$3,0)-$G$3+1)*((EOMONTH($G$3,0)-$G$3+1)-(360-BH290)))*VLOOKUP(O290,звания!$F$2:$H$62,2,FALSE)/100,((((VLOOKUP(O290,звания!$D$2:$E$62,2,FALSE))/(EOMONTH($G$3,0)+1-$G$3)*BO290*CQ290+(VLOOKUP(BS290,звания!$D$2:$E$62,2,FALSE))/(EOMONTH($G$3,0)+1-$G$3)*BU290*(VLOOKUP(BS290,звания!$F$2:$G$62,2,FALSE)*0.01)))/100*(100-CP290)+(IF(BT290=0,0,(VLOOKUP(BS290,звания!$D$2:$E$62,2,FALSE)/(EOMONTH($BN$3,0)+1-$BN$3)*BT290*(VLOOKUP(BS290,звания!$F$2:$G$62,2,FALSE)))*0.01-(VLOOKUP(O290,звания!$D$2:$E$62,2,FALSE)/(EOMONTH($BN$3,0)+1-$BN$3)*BT290*(VLOOKUP(O290,звания!$F$2:$G$62,2,FALSE)))*0.01)))))))</f>
        <v>0</v>
      </c>
      <c r="CS290" s="416">
        <f>SUM(CE290:CM290,CR290)</f>
        <v>0</v>
      </c>
      <c r="CT290" s="403"/>
      <c r="CU290" s="403"/>
      <c r="CV290" s="403">
        <f t="shared" si="368"/>
        <v>0</v>
      </c>
      <c r="CW290" s="556">
        <f>CN290+SUM(CS290:CV290)</f>
        <v>0</v>
      </c>
      <c r="CX290" s="403">
        <f>IF(CU290=0,CW290*0.18,(CW290-CU290)*0.18)</f>
        <v>0</v>
      </c>
      <c r="CY290" s="403"/>
      <c r="CZ290" s="404">
        <f t="shared" si="312"/>
        <v>0</v>
      </c>
      <c r="DA290" s="403"/>
      <c r="DB290" s="403"/>
      <c r="DC290" s="403"/>
      <c r="DD290" s="421">
        <f t="shared" si="378"/>
        <v>0</v>
      </c>
      <c r="DE290" s="421">
        <f t="shared" si="373"/>
        <v>0</v>
      </c>
      <c r="DF290" s="403">
        <f>CX290</f>
        <v>0</v>
      </c>
      <c r="DG290" s="421">
        <f t="shared" si="320"/>
        <v>0</v>
      </c>
      <c r="DH290" s="421">
        <f t="shared" si="321"/>
        <v>0</v>
      </c>
      <c r="DI290" s="421"/>
      <c r="DJ290" s="422" t="str">
        <f t="shared" si="351"/>
        <v xml:space="preserve">    </v>
      </c>
      <c r="DK290" s="452"/>
      <c r="DL290" s="425"/>
      <c r="DM290" s="425"/>
      <c r="DN290" s="423"/>
      <c r="DO290" s="420"/>
      <c r="DP290" s="123"/>
      <c r="DQ290" s="817"/>
      <c r="DR290" s="818"/>
      <c r="DS290" s="819"/>
      <c r="DT290" s="840"/>
      <c r="DU290" s="124"/>
      <c r="DV290" s="110"/>
      <c r="DZ290" s="105"/>
      <c r="EG290" s="19"/>
      <c r="EH290" s="543">
        <f t="shared" si="369"/>
        <v>0</v>
      </c>
      <c r="EI290" s="404">
        <f t="shared" si="370"/>
        <v>0</v>
      </c>
      <c r="EJ290" s="29">
        <f t="shared" si="371"/>
        <v>0</v>
      </c>
      <c r="EK290" s="50"/>
      <c r="EL290" s="29"/>
      <c r="EM290" s="50"/>
      <c r="EN290" s="50"/>
      <c r="EO290" s="50"/>
      <c r="EP290" s="29"/>
    </row>
    <row r="291" spans="1:146" ht="17.45" hidden="1" customHeight="1">
      <c r="A291" s="402">
        <v>285</v>
      </c>
      <c r="B291" s="440"/>
      <c r="C291" s="403"/>
      <c r="D291" s="440">
        <f>DK291</f>
        <v>0</v>
      </c>
      <c r="E291" s="441"/>
      <c r="F291" s="442"/>
      <c r="G291" s="507" t="str">
        <f t="shared" si="374"/>
        <v>0.0.0</v>
      </c>
      <c r="H291" s="508" t="str">
        <f t="shared" si="383"/>
        <v>0.0.0</v>
      </c>
      <c r="I291" s="508" t="str">
        <f t="shared" si="375"/>
        <v>0.0.0</v>
      </c>
      <c r="J291" s="407" t="str">
        <f t="shared" si="352"/>
        <v>0.0.0</v>
      </c>
      <c r="K291" s="407" t="str">
        <f t="shared" si="353"/>
        <v>0.0.0</v>
      </c>
      <c r="L291" s="407" t="str">
        <f t="shared" si="354"/>
        <v>0.0.0</v>
      </c>
      <c r="M291" s="407" t="str">
        <f t="shared" si="355"/>
        <v>0.0.0</v>
      </c>
      <c r="N291" s="509" t="str">
        <f t="shared" si="384"/>
        <v>0.0.0</v>
      </c>
      <c r="O291" s="443"/>
      <c r="P291" s="442"/>
      <c r="Q291" s="442"/>
      <c r="R291" s="442"/>
      <c r="S291" s="442"/>
      <c r="T291" s="442"/>
      <c r="U291" s="442"/>
      <c r="V291" s="718"/>
      <c r="W291" s="718"/>
      <c r="X291" s="442"/>
      <c r="Y291" s="442"/>
      <c r="Z291" s="718"/>
      <c r="AA291" s="718"/>
      <c r="AB291" s="442"/>
      <c r="AC291" s="442"/>
      <c r="AD291" s="718"/>
      <c r="AE291" s="718"/>
      <c r="AF291" s="442"/>
      <c r="AG291" s="442"/>
      <c r="AH291" s="718"/>
      <c r="AI291" s="718"/>
      <c r="AJ291" s="442"/>
      <c r="AK291" s="442"/>
      <c r="AL291" s="718"/>
      <c r="AM291" s="718"/>
      <c r="AN291" s="442"/>
      <c r="AO291" s="442"/>
      <c r="AP291" s="718"/>
      <c r="AQ291" s="718"/>
      <c r="AR291" s="442"/>
      <c r="AS291" s="442"/>
      <c r="AT291" s="718"/>
      <c r="AU291" s="718"/>
      <c r="AV291" s="442"/>
      <c r="AW291" s="442"/>
      <c r="AX291" s="719"/>
      <c r="AY291" s="719"/>
      <c r="AZ291" s="642"/>
      <c r="BA291" s="642"/>
      <c r="BB291" s="719"/>
      <c r="BC291" s="719"/>
      <c r="BD291" s="642"/>
      <c r="BE291" s="642"/>
      <c r="BF291" s="720"/>
      <c r="BG291" s="720"/>
      <c r="BH291" s="432">
        <f t="shared" ref="BH291:BH300" si="385">IF(OR(P291=0,P291&gt;$G$3),0,IF(B291="Виключений зі списків",DAYS360(P291,IF(Q291=0,$B$3,Q291),1)+(DAYS360(R291,IF(AND(S291=0,Q291&gt;1,R291&gt;1),$B$3,S291),1)+(DAYS360(T291,IF(AND(U291=0,T291&gt;1,Q291&gt;1),$B$3,U291),1))),DAYS360(P291,IF(Q291=0,$G$3,Q291),1)+(DAYS360(R291,IF(AND(S291=0,Q291&gt;1,R291&gt;1),$G$3,S291),1)+(DAYS360(T291,IF(AND(U291=0,T291&gt;1,Q291&gt;1),$G$3,U291),1)))))</f>
        <v>0</v>
      </c>
      <c r="BI291" s="432">
        <f t="shared" si="356"/>
        <v>0</v>
      </c>
      <c r="BJ291" s="432">
        <f t="shared" si="357"/>
        <v>0</v>
      </c>
      <c r="BK291" s="432">
        <f t="shared" si="358"/>
        <v>0</v>
      </c>
      <c r="BL291" s="432">
        <f t="shared" si="359"/>
        <v>0</v>
      </c>
      <c r="BM291" s="643">
        <f>IF(DAYS360(BF291,BG291)&gt;=1800,1800/2,(DAYS360(BF291,BG291,1))/2)</f>
        <v>0</v>
      </c>
      <c r="BN291" s="462">
        <v>0.65</v>
      </c>
      <c r="BO291" s="427">
        <f t="shared" ref="BO291:BO300" si="386">IF(CD291="Д",0,IF(B291="Виключений зі списків",BP291-$B$3+1,IF(AND(BR291=0,BU291=0,O291&lt;&gt;0,BP291=0),EOMONTH($G$3,0)+1-$G$3,IF(AND(BR291=0,BU291=0,O291&lt;&gt;0,BP291&gt;0),EOMONTH($G$3,0)+1-BP291,IF(AND(BR291=0,BU291&gt;0,BP291&gt;$G$3),(EOMONTH($G$3,0)+1-$G$3)-BU291-(BP291-$G$3),IF(AND(BR291&gt;0,O291&lt;&gt;0,BP291&gt;$G$3),(EOMONTH($G$3,0)+1-$G$3)-BU291-BR291-(BP291-$G$3),IF(AND(BR291&gt;0,O291&lt;&gt;0,OR(BP291=0,BP291=$G$3)),(EOMONTH($G$3,0)+1-$G$3)-BU291-BR291,IF(AND(O291=0,BR291&gt;0),BR291+BU291,IF(AND(BU291&gt;0,BR291=0,BP291=0),(EOMONTH($G$3,0)+1-$G$3)-BU291,0)))))))))</f>
        <v>0</v>
      </c>
      <c r="BP291" s="693"/>
      <c r="BQ291" s="701"/>
      <c r="BR291" s="693"/>
      <c r="BS291" s="701"/>
      <c r="BT291" s="701"/>
      <c r="BU291" s="701"/>
      <c r="BV291" s="644">
        <f>IF((BH291+BI291+BJ291+BK291+BL291+BM291)&lt;360,0,IF(AND((BH291+BI291+BJ291+BK291+BL291+BM291)&gt;=360,(BH291+BI291+BJ291+BK291+BL291+BM291)&lt;1800),25,IF(AND((BH291+BI291+BJ291+BK291+BL291+BM291)&gt;=1800,(BH291+BI291+BJ291+BK291+BL291+BM291)&lt;3600),30,IF(AND((BH291+BI291+BJ291+BK291+BL291+BM291)&gt;=3600,(BH291+BI291+BJ291+BK291+BL291+BM291)&lt;5400),35,IF(AND((BH291+BI291+BJ291+BK291+BL291+BM291)&gt;=5400,(BH291+BI291+BJ291+BK291+BL291+BM291)&lt;7200),40,IF(AND((BH291+BI291+BJ291+BK291+BL291+BM291)&gt;=7200,(BH291+BI291+BJ291+BK291+BL291+BM291)&lt;9000),45,IF((BH291+BI291+BJ291+BK291+BL291+BM291)&gt;=9000,50,"ПРОВЕРЬ")))))))</f>
        <v>0</v>
      </c>
      <c r="BW291" s="693"/>
      <c r="BX291" s="783"/>
      <c r="BY291" s="701"/>
      <c r="BZ291" s="645"/>
      <c r="CA291" s="701"/>
      <c r="CB291" s="645"/>
      <c r="CC291" s="701"/>
      <c r="CD291" s="645"/>
      <c r="CE291" s="404">
        <f>IF(OR(C291=0,CD291="Д"),0,IF(AND(C291&gt;0,E291=0),VLOOKUP(C291,звания!A:B,2,FALSE)/((EOMONTH($G$3,0)+1)-$G$3)*BO291+VLOOKUP(C291,звания!A:B,2,FALSE)/((EOMONTH($G$3,0)+1)-$G$3)*BR291+VLOOKUP(C291,звания!A:B,2,FALSE)/((EOMONTH($G$3,0)+1)-$G$3)*BU291,IF(AND(C291&gt;0,E291&gt;0,F291&gt;=$G$3,BO291=(EOMONTH($G$3,0)+1)-$G$3),(VLOOKUP(E291,звания!A:B,2,FALSE)/(EOMONTH($G$3,0)-$G$3+1))*(F291-$G$3)+(VLOOKUP(C291,звания!A:B,2,FALSE)/(EOMONTH($G$3,0)-$G$3+1))*((EOMONTH($G$3,0)-$G$3+1)-(F291-$G$3)),IF(AND(C291&gt;0,E291&gt;0,F291&gt;$G$3,BO291&lt;(EOMONTH($G$3,0)+1)-$G$3,BO291&lt;&gt;0),VLOOKUP(E291,звания!A:B,2,FALSE)/((EOMONTH($G$3,0)+1)-$G$3)*((F291-$G$3)-(((EOMONTH($G$3,0)+1)-$G$3)-BO291-BU291-BR291))+VLOOKUP(C291,звания!A:B,2,FALSE)/((EOMONTH($G$3,0)+1)-$G$3)*(((EOMONTH($G$3,0)+1)-F291)),IF(F291&lt;$G$3,(VLOOKUP(C291,звания!A:B,2,FALSE)-VLOOKUP(E291,звания!A:B,2,FALSE))/((EOMONTH($BN$3,0)+1)-$BN$3)*(EOMONTH($BN$3,0)+1-F291)+VLOOKUP(C291,звания!A:B,2,FALSE)/((EOMONTH($G$3,0)+1)-$G$3)*BO291+VLOOKUP(C291,звания!A:B,2,FALSE)/((EOMONTH($G$3,0)+1)-$G$3)*BU291+VLOOKUP(C291,звания!A:B,2,FALSE)/((EOMONTH($G$3,0)+1)-$G$3)*BR291,0)))))</f>
        <v>0</v>
      </c>
      <c r="CF291" s="404">
        <f>IF(OR(CD291="Д",C291=0),0,IF(B291="Виключений зі списків",IF(BS291=0,(VLOOKUP(O291,звания!$D$2:$E$62,2,FALSE))/(EOMONTH($B$3,0)+1-$B$3)*BO291+(VLOOKUP(BQ291,звания!$D$2:$E$62,2,FALSE))/(EOMONTH($B$3,0)+1-$B$3)*BR291,(((VLOOKUP(O291,звания!$D$2:$E$62,2,FALSE))/(EOMONTH($B$3,0)+1-$B$3))*BO291)+(VLOOKUP(BQ291,звания!$D$2:$E$62,2,FALSE))/(EOMONTH($B$3,0)+1-$B$3)*BR291+(VLOOKUP(BS291,звания!$D$2:$E$62,2,FALSE))/(EOMONTH($B$3,0)+1-$B$3)*BU291),IF(BS291=0,(VLOOKUP(O291,звания!$D$2:$E$62,2,FALSE))/(EOMONTH($G$3,0)+1-$G$3)*BO291+(VLOOKUP(BQ291,звания!$D$2:$E$62,2,FALSE))/(EOMONTH($G$3,0)+1-$G$3)*BR291,(((VLOOKUP(O291,звания!$D$2:$E$62,2,FALSE))/(EOMONTH($G$3,0)+1-$G$3))*BO291)+(VLOOKUP(BQ291,звания!$D$2:$E$62,2,FALSE))/(EOMONTH($G$3,0)+1-$G$3)*BR291+(VLOOKUP(BS291,звания!$D$2:$E$62,2,FALSE))/(EOMONTH($G$3,0)+1-$G$3)*BU291+IF(BT291=0,0,(VLOOKUP(BS291,звания!$D$2:$E$62,2,FALSE))/(EOMONTH($BN$3,0)+1-$BN$3)*BT291-(VLOOKUP(O291,звания!$D$2:$E$62,2,FALSE))/(EOMONTH($BN$3,0)+1-$BN$3)*BT291))))</f>
        <v>0</v>
      </c>
      <c r="CG291" s="447">
        <f t="shared" si="350"/>
        <v>0</v>
      </c>
      <c r="CH291" s="404">
        <f>IF(BW291=0,CF291*BX291%,IF(BW291&gt;0,((VLOOKUP(O291,звания!$D$2:$E$62,2,FALSE)/(EOMONTH($G$3,0)+1-$G$3)*BW291)*BX291%)))</f>
        <v>0</v>
      </c>
      <c r="CI291" s="404">
        <f>IF(BY291=0,CF291*BZ291%,IF(BY291&gt;0,(VLOOKUP(O291,звания!$D$2:$E$62,2,FALSE)/(EOMONTH($G$3,0)+1-$G$3)*BO291)*BZ291%)+(VLOOKUP(BS291,звания!$D$2:$E$62,2,FALSE)/(EOMONTH($G$3,0)+1-$G$3)*BU291)*BZ291%)</f>
        <v>0</v>
      </c>
      <c r="CJ291" s="447">
        <f>IF(CA291=0,CF291*CB291%,IF(CA291&gt;0,(VLOOKUP(O291,звания!$D$2:$E$62,2,FALSE)/(EOMONTH($G$3,0)+1-$G$3)*BO291)*CB291%)+(VLOOKUP(BS291,звания!$D$2:$E$62,2,FALSE)/(EOMONTH($G$3,0)+1-$G$3)*BU291)*CB291%)</f>
        <v>0</v>
      </c>
      <c r="CK291" s="447">
        <f>IF(CD291="Д",0,IF(CC291=0,CF291*CD291%,IF(CC291&gt;0,(VLOOKUP(O291,звания!$D$2:$E$62,2,FALSE)/(EOMONTH($G$3,0)+1-$G$3)*BO291)*CD291%)+(VLOOKUP(BS291,звания!$D$2:$E$62,2,FALSE)/(EOMONTH($G$3,0)+1-$G$3)*BU291)*CD291%))</f>
        <v>0</v>
      </c>
      <c r="CL291" s="447">
        <f>IF(BR291&gt;0,((VLOOKUP(C291,звания!$A$2:$B$62,2,FALSE)/(EOMONTH($G$3,0)+1-$G$3)*BO291+VLOOKUP(O291,звания!$D$2:$E$62,2,FALSE)/(EOMONTH($G$3,0)+1-$G$3)*BO291+(VLOOKUP(C291,звания!$A$2:$B$62,2,FALSE)/(EOMONTH($G$3,0)+1-$G$3)*BO291+VLOOKUP(O291,звания!$D$2:$E$62,2,FALSE)/(EOMONTH($G$3,0)+1-$G$3)*BO291)*BV291%)*BN291)+(VLOOKUP(C291,звания!$A$2:$B$62,2,FALSE)/(EOMONTH($G$3,0)+1-$G$3)*BU291+VLOOKUP(BS291,звания!$D$2:$E$62,2,FALSE)/(EOMONTH($G$3,0)+1-$G$3)*BU291+(VLOOKUP(C291,звания!$A$2:$B$62,2,FALSE)/(EOMONTH($G$3,0)+1-$G$3)*BU291+VLOOKUP(BS291,звания!$D$2:$E$62,2,FALSE)/(EOMONTH($G$3,0)+1-$G$3)*BU291)*BV291%)*BN291,(CE291+CF291+CG291)*BN291)</f>
        <v>0</v>
      </c>
      <c r="CM291" s="447"/>
      <c r="CN291" s="447"/>
      <c r="CO291" s="432">
        <f t="shared" si="367"/>
        <v>0</v>
      </c>
      <c r="CP291" s="638"/>
      <c r="CQ291" s="646">
        <f>IF(CF291=0,0,IF((SUM(BH291:BM291)&gt;360),(VLOOKUP(O291,звания!$F$2:$G$62,2,FALSE))/100,VLOOKUP(O291,звания!$F$2:$H$62,3,FALSE)/100))</f>
        <v>0</v>
      </c>
      <c r="CR291" s="617">
        <f>IF(B291="Виключений зі списків",IF(AND(BU291=0,360-BH291&lt;0),(VLOOKUP(O291,звания!$D$2:$E$62,2,FALSE))/(EOMONTH($B$3,0)+1-$B$3)*BO291*CQ291,IF(AND(360-BH291&gt;=0,360-BH291&lt;(EOMONTH($B$3,0)+1-$B$3)),(CF291/(EOMONTH($B$3,0)-$B$3+1)*(360-BH291))*CQ291+(CF291/(EOMONTH($B$3,0)-$B$3+1)*((EOMONTH($B$3,0)-$B$3+1)-(360-BH291)))*VLOOKUP(O291,звания!$F$2:$H$62,2,FALSE)/100,((((VLOOKUP(O291,звания!$D$2:$E$62,2,FALSE))/(EOMONTH($B$3,0)+1-$B$3)*BO291*CQ291+(VLOOKUP(BS291,звания!$D$2:$E$62,2,FALSE))/(EOMONTH($B$3,0)+1-$B$3)*BU291*(VLOOKUP(BS291,звания!$F$2:$G$62,2,FALSE)*0.01)+(IF(BT291=0,0,(VLOOKUP(BS291,звания!$D$2:$E$62,2,FALSE)/(EOMONTH($G$3,0)+1-$G$3)*BT291*(VLOOKUP(BS291,звания!$F$2:$G$62,2,FALSE)))*0.01-(VLOOKUP(O291,звания!$D$2:$E$62,2,FALSE)/(EOMONTH($G$3,0)+1-$G$3)*BT291*(VLOOKUP(O291,звания!$F$2:$G$62,2,FALSE)))*0.01)))))/100*(100-CP291))),(IF(AND(BU291=0,360-BH291&lt;0,CP291=0),(VLOOKUP(O291,звания!$D$2:$E$62,2,FALSE))/(EOMONTH($G$3,0)+1-$G$3)*BO291*CQ291,IF(AND(360-BH291&gt;=0,360-BH291&lt;(EOMONTH($G$3,0)+1-$G$3)),(CF291/(EOMONTH($G$3,0)-$G$3+1)*(360-BH291))*CQ291+(CF291/(EOMONTH($G$3,0)-$G$3+1)*((EOMONTH($G$3,0)-$G$3+1)-(360-BH291)))*VLOOKUP(O291,звания!$F$2:$H$62,2,FALSE)/100,((((VLOOKUP(O291,звания!$D$2:$E$62,2,FALSE))/(EOMONTH($G$3,0)+1-$G$3)*BO291*CQ291+(VLOOKUP(BS291,звания!$D$2:$E$62,2,FALSE))/(EOMONTH($G$3,0)+1-$G$3)*BU291*(VLOOKUP(BS291,звания!$F$2:$G$62,2,FALSE)*0.01)))/100*(100-CP291)+(IF(BT291=0,0,(VLOOKUP(BS291,звания!$D$2:$E$62,2,FALSE)/(EOMONTH($BN$3,0)+1-$BN$3)*BT291*(VLOOKUP(BS291,звания!$F$2:$G$62,2,FALSE)))*0.01-(VLOOKUP(O291,звания!$D$2:$E$62,2,FALSE)/(EOMONTH($BN$3,0)+1-$BN$3)*BT291*(VLOOKUP(O291,звания!$F$2:$G$62,2,FALSE)))*0.01)))))))</f>
        <v>0</v>
      </c>
      <c r="CS291" s="441">
        <f>SUM(CE291:CM291,CR291)</f>
        <v>0</v>
      </c>
      <c r="CT291" s="440"/>
      <c r="CU291" s="440"/>
      <c r="CV291" s="403">
        <f t="shared" si="368"/>
        <v>0</v>
      </c>
      <c r="CW291" s="558">
        <f>CN291+SUM(CS291:CV291)</f>
        <v>0</v>
      </c>
      <c r="CX291" s="440">
        <f t="shared" si="379"/>
        <v>0</v>
      </c>
      <c r="CY291" s="440"/>
      <c r="CZ291" s="404">
        <f t="shared" ref="CZ291:CZ300" si="387">IF(AND(CU291=0,CY291=0),CW291*1.5%,IF(CY291=0,(CW291-CU291)*1.5%,((((CW291/((EOMONTH($G$3,0)+1)-$G$3))*((((EOMONTH($G$3,0)+1)-$G$3))-CY291))*1.5%))))</f>
        <v>0</v>
      </c>
      <c r="DA291" s="440"/>
      <c r="DB291" s="440"/>
      <c r="DC291" s="440"/>
      <c r="DD291" s="421">
        <f t="shared" si="378"/>
        <v>0</v>
      </c>
      <c r="DE291" s="421">
        <f t="shared" si="373"/>
        <v>0</v>
      </c>
      <c r="DF291" s="440">
        <f>CX291</f>
        <v>0</v>
      </c>
      <c r="DG291" s="421">
        <f t="shared" si="320"/>
        <v>0</v>
      </c>
      <c r="DH291" s="421">
        <f t="shared" si="321"/>
        <v>0</v>
      </c>
      <c r="DI291" s="439"/>
      <c r="DJ291" s="422" t="str">
        <f t="shared" si="351"/>
        <v xml:space="preserve">    </v>
      </c>
      <c r="DK291" s="452"/>
      <c r="DL291" s="425"/>
      <c r="DM291" s="425"/>
      <c r="DN291" s="429"/>
      <c r="DO291" s="444"/>
      <c r="DP291" s="123"/>
      <c r="DQ291" s="817"/>
      <c r="DR291" s="818"/>
      <c r="DS291" s="819"/>
      <c r="DT291" s="820"/>
      <c r="DU291" s="124"/>
      <c r="DV291" s="110"/>
      <c r="DX291" s="84"/>
      <c r="DY291" s="84"/>
      <c r="DZ291" s="105"/>
      <c r="EG291" s="19"/>
      <c r="EH291" s="543">
        <f t="shared" si="369"/>
        <v>0</v>
      </c>
      <c r="EI291" s="404">
        <f t="shared" si="370"/>
        <v>0</v>
      </c>
      <c r="EJ291" s="29">
        <f t="shared" si="371"/>
        <v>0</v>
      </c>
      <c r="EK291" s="56"/>
      <c r="EL291" s="55"/>
      <c r="EM291" s="56"/>
      <c r="EN291" s="56"/>
      <c r="EO291" s="56"/>
      <c r="EP291" s="55"/>
    </row>
    <row r="292" spans="1:146" ht="17.45" hidden="1" customHeight="1">
      <c r="A292" s="446">
        <v>286</v>
      </c>
      <c r="B292" s="404"/>
      <c r="C292" s="404"/>
      <c r="D292" s="404">
        <f>DK292</f>
        <v>0</v>
      </c>
      <c r="E292" s="416"/>
      <c r="F292" s="417"/>
      <c r="G292" s="406" t="str">
        <f t="shared" si="374"/>
        <v>0.0.0</v>
      </c>
      <c r="H292" s="407" t="str">
        <f t="shared" si="383"/>
        <v>0.0.0</v>
      </c>
      <c r="I292" s="407" t="str">
        <f t="shared" si="375"/>
        <v>0.0.0</v>
      </c>
      <c r="J292" s="407" t="str">
        <f t="shared" si="352"/>
        <v>0.0.0</v>
      </c>
      <c r="K292" s="407" t="str">
        <f t="shared" si="353"/>
        <v>0.0.0</v>
      </c>
      <c r="L292" s="407" t="str">
        <f t="shared" si="354"/>
        <v>0.0.0</v>
      </c>
      <c r="M292" s="407" t="str">
        <f t="shared" si="355"/>
        <v>0.0.0</v>
      </c>
      <c r="N292" s="408" t="str">
        <f t="shared" si="384"/>
        <v>0.0.0</v>
      </c>
      <c r="O292" s="418"/>
      <c r="P292" s="417"/>
      <c r="Q292" s="417"/>
      <c r="R292" s="417"/>
      <c r="S292" s="417"/>
      <c r="T292" s="417"/>
      <c r="U292" s="417"/>
      <c r="V292" s="714"/>
      <c r="W292" s="714"/>
      <c r="X292" s="417"/>
      <c r="Y292" s="417"/>
      <c r="Z292" s="714"/>
      <c r="AA292" s="714"/>
      <c r="AB292" s="417"/>
      <c r="AC292" s="417"/>
      <c r="AD292" s="714"/>
      <c r="AE292" s="714"/>
      <c r="AF292" s="417"/>
      <c r="AG292" s="417"/>
      <c r="AH292" s="714"/>
      <c r="AI292" s="714"/>
      <c r="AJ292" s="417"/>
      <c r="AK292" s="417"/>
      <c r="AL292" s="714"/>
      <c r="AM292" s="714"/>
      <c r="AN292" s="417"/>
      <c r="AO292" s="417"/>
      <c r="AP292" s="714"/>
      <c r="AQ292" s="714"/>
      <c r="AR292" s="417"/>
      <c r="AS292" s="417"/>
      <c r="AT292" s="714"/>
      <c r="AU292" s="714"/>
      <c r="AV292" s="417"/>
      <c r="AW292" s="417"/>
      <c r="AX292" s="716"/>
      <c r="AY292" s="716"/>
      <c r="AZ292" s="635"/>
      <c r="BA292" s="635"/>
      <c r="BB292" s="716"/>
      <c r="BC292" s="716"/>
      <c r="BD292" s="635"/>
      <c r="BE292" s="635"/>
      <c r="BF292" s="717"/>
      <c r="BG292" s="717"/>
      <c r="BH292" s="432">
        <f t="shared" si="385"/>
        <v>0</v>
      </c>
      <c r="BI292" s="432">
        <f t="shared" si="356"/>
        <v>0</v>
      </c>
      <c r="BJ292" s="432">
        <f t="shared" si="357"/>
        <v>0</v>
      </c>
      <c r="BK292" s="432">
        <f t="shared" si="358"/>
        <v>0</v>
      </c>
      <c r="BL292" s="432">
        <f t="shared" si="359"/>
        <v>0</v>
      </c>
      <c r="BM292" s="436">
        <f>IF(DAYS360(BF292,BG292)&gt;=1800,1800/2,(DAYS360(BF292,BG292,1))/2)</f>
        <v>0</v>
      </c>
      <c r="BN292" s="462">
        <v>0.65</v>
      </c>
      <c r="BO292" s="427">
        <f>IF(CD292="Д",0,IF(B292="Виключений зі списків",BP292-$B$3+1,IF(AND(BR292=0,BU292=0,O292&lt;&gt;0,BP292=0),EOMONTH($G$3,0)+1-$G$3,IF(AND(BR292=0,BU292=0,O292&lt;&gt;0,BP292&gt;0),EOMONTH($G$3,0)+1-BP292,IF(AND(BR292=0,BU292&gt;0,BP292&gt;$G$3),(EOMONTH($G$3,0)+1-$G$3)-BU292-(BP292-$G$3),IF(AND(BR292&gt;0,O292&lt;&gt;0,BP292&gt;$G$3),(EOMONTH($G$3,0)+1-$G$3)-BU292-BR292-(BP292-$G$3),IF(AND(BR292&gt;0,O292&lt;&gt;0,OR(BP292=0,BP292=$G$3)),(EOMONTH($G$3,0)+1-$G$3)-BU292-BR292,IF(AND(O292=0,BR292&gt;0),BR292+BU292,IF(AND(BU292&gt;0,BR292=0,BP292=0),(EOMONTH($G$3,0)+1-$G$3)-BU292,0)))))))))</f>
        <v>0</v>
      </c>
      <c r="BP292" s="775"/>
      <c r="BQ292" s="700"/>
      <c r="BR292" s="419"/>
      <c r="BS292" s="700"/>
      <c r="BT292" s="700"/>
      <c r="BU292" s="700"/>
      <c r="BV292" s="427">
        <f>IF((BH292+BI292+BJ292+BK292+BL292+BM292)&lt;360,0,IF(AND((BH292+BI292+BJ292+BK292+BL292+BM292)&gt;=360,(BH292+BI292+BJ292+BK292+BL292+BM292)&lt;1800),25,IF(AND((BH292+BI292+BJ292+BK292+BL292+BM292)&gt;=1800,(BH292+BI292+BJ292+BK292+BL292+BM292)&lt;3600),30,IF(AND((BH292+BI292+BJ292+BK292+BL292+BM292)&gt;=3600,(BH292+BI292+BJ292+BK292+BL292+BM292)&lt;5400),35,IF(AND((BH292+BI292+BJ292+BK292+BL292+BM292)&gt;=5400,(BH292+BI292+BJ292+BK292+BL292+BM292)&lt;7200),40,IF(AND((BH292+BI292+BJ292+BK292+BL292+BM292)&gt;=7200,(BH292+BI292+BJ292+BK292+BL292+BM292)&lt;9000),45,IF((BH292+BI292+BJ292+BK292+BL292+BM292)&gt;=9000,50,"ПРОВЕРЬ")))))))</f>
        <v>0</v>
      </c>
      <c r="BW292" s="419"/>
      <c r="BX292" s="781"/>
      <c r="BY292" s="700"/>
      <c r="BZ292" s="432"/>
      <c r="CA292" s="700"/>
      <c r="CB292" s="432"/>
      <c r="CC292" s="700"/>
      <c r="CD292" s="432"/>
      <c r="CE292" s="404">
        <f>IF(OR(C292=0,CD292="Д"),0,IF(AND(C292&gt;0,E292=0),VLOOKUP(C292,звания!A:B,2,FALSE)/((EOMONTH($G$3,0)+1)-$G$3)*BO292+VLOOKUP(C292,звания!A:B,2,FALSE)/((EOMONTH($G$3,0)+1)-$G$3)*BR292+VLOOKUP(C292,звания!A:B,2,FALSE)/((EOMONTH($G$3,0)+1)-$G$3)*BU292,IF(AND(C292&gt;0,E292&gt;0,F292&gt;=$G$3,BO292=(EOMONTH($G$3,0)+1)-$G$3),(VLOOKUP(E292,звания!A:B,2,FALSE)/(EOMONTH($G$3,0)-$G$3+1))*(F292-$G$3)+(VLOOKUP(C292,звания!A:B,2,FALSE)/(EOMONTH($G$3,0)-$G$3+1))*((EOMONTH($G$3,0)-$G$3+1)-(F292-$G$3)),IF(AND(C292&gt;0,E292&gt;0,F292&gt;$G$3,BO292&lt;(EOMONTH($G$3,0)+1)-$G$3,BO292&lt;&gt;0),VLOOKUP(E292,звания!A:B,2,FALSE)/((EOMONTH($G$3,0)+1)-$G$3)*((F292-$G$3)-(((EOMONTH($G$3,0)+1)-$G$3)-BO292-BU292-BR292))+VLOOKUP(C292,звания!A:B,2,FALSE)/((EOMONTH($G$3,0)+1)-$G$3)*(((EOMONTH($G$3,0)+1)-F292)),IF(F292&lt;$G$3,(VLOOKUP(C292,звания!A:B,2,FALSE)-VLOOKUP(E292,звания!A:B,2,FALSE))/((EOMONTH($BN$3,0)+1)-$BN$3)*(EOMONTH($BN$3,0)+1-F292)+VLOOKUP(C292,звания!A:B,2,FALSE)/((EOMONTH($G$3,0)+1)-$G$3)*BO292+VLOOKUP(C292,звания!A:B,2,FALSE)/((EOMONTH($G$3,0)+1)-$G$3)*BU292+VLOOKUP(C292,звания!A:B,2,FALSE)/((EOMONTH($G$3,0)+1)-$G$3)*BR292,0)))))</f>
        <v>0</v>
      </c>
      <c r="CF292" s="404">
        <f>IF(OR(CD292="Д",C292=0),0,IF(B292="Виключений зі списків",IF(BS292=0,(VLOOKUP(O292,звания!$D$2:$E$62,2,FALSE))/(EOMONTH($B$3,0)+1-$B$3)*BO292+(VLOOKUP(BQ292,звания!$D$2:$E$62,2,FALSE))/(EOMONTH($B$3,0)+1-$B$3)*BR292,(((VLOOKUP(O292,звания!$D$2:$E$62,2,FALSE))/(EOMONTH($B$3,0)+1-$B$3))*BO292)+(VLOOKUP(BQ292,звания!$D$2:$E$62,2,FALSE))/(EOMONTH($B$3,0)+1-$B$3)*BR292+(VLOOKUP(BS292,звания!$D$2:$E$62,2,FALSE))/(EOMONTH($B$3,0)+1-$B$3)*BU292),IF(BS292=0,(VLOOKUP(O292,звания!$D$2:$E$62,2,FALSE))/(EOMONTH($G$3,0)+1-$G$3)*BO292+(VLOOKUP(BQ292,звания!$D$2:$E$62,2,FALSE))/(EOMONTH($G$3,0)+1-$G$3)*BR292,(((VLOOKUP(O292,звания!$D$2:$E$62,2,FALSE))/(EOMONTH($G$3,0)+1-$G$3))*BO292)+(VLOOKUP(BQ292,звания!$D$2:$E$62,2,FALSE))/(EOMONTH($G$3,0)+1-$G$3)*BR292+(VLOOKUP(BS292,звания!$D$2:$E$62,2,FALSE))/(EOMONTH($G$3,0)+1-$G$3)*BU292+IF(BT292=0,0,(VLOOKUP(BS292,звания!$D$2:$E$62,2,FALSE))/(EOMONTH($BN$3,0)+1-$BN$3)*BT292-(VLOOKUP(O292,звания!$D$2:$E$62,2,FALSE))/(EOMONTH($BN$3,0)+1-$BN$3)*BT292))))</f>
        <v>0</v>
      </c>
      <c r="CG292" s="447">
        <f>IF(AND(SUM(BH292:BM292)&lt;360,((EOMONTH($G$3,0)-$G$3+1+(SUM(BH292:BM292)))&gt;0),SUM(BH292:BM292)+EOMONTH($G$3,0)-$G$3+1&lt;360),(CE292+CF292)*BV292%,IF(SUM(BH292:BM292)+EOMONTH($G$3,0)-$G$3+1&lt;=1800,((CE292+CF292)/(EOMONTH($G$3,0)-$G$3+1))*(360-SUM(BH292:BM292))*BV292%+(((CE292+CF292)/(EOMONTH($G$3,0)-$G$3+1))*((EOMONTH($G$3,0)-$G$3+1)-(360-SUM(BH292:BM292))))*25%,IF(AND(SUM(BH292:BM292)&lt;1800,((EOMONTH($G$3,0)-$G$3+1+SUM(BH292:BM292))&gt;=360),SUM(BH292:BM292)+EOMONTH($G$3,0)-$G$3+1&lt;1800),(CE292+CF292)*BV292%,IF(SUM(BH292:BM292)+EOMONTH($G$3,0)-$G$3+1&lt;=3600,((CE292+CF292)/(EOMONTH($G$3,0)-$G$3+1))*(1800-SUM(BH292:BM292))*BV292%+(((CE292+CF292)/(EOMONTH($G$3,0)-$G$3+1))*((EOMONTH($G$3,0)-$G$3+1)-(1800-SUM(BH292:BM292)))*30%),IF(AND(SUM(BH292:BM292)&lt;3600,((EOMONTH($G$3,0)-$G$3+1+SUM(BH292:BM292))&gt;=1800),SUM(BH292:BM292)+EOMONTH($G$3,0)-$G$3+1&lt;3600),(CE292+CF292)*BV292%,IF(SUM(BH292:BM292)+EOMONTH($G$3,0)-$G$3+1&lt;=5400,((CE292+CF292)/(EOMONTH($G$3,0)-$G$3+1))*(3600-SUM(BH292:BM292))*BV292%+(((CE292+CF292)/(EOMONTH($G$3,0)-$G$3+1))*((EOMONTH($G$3,0)-$G$3+1)-(3600-SUM(BH292:BM292))))*35%,IF(AND(SUM(BH292:BM292)&lt;5400,((EOMONTH($G$3,0)-$G$3+1+SUM(BH292:BM292))&gt;=3600),SUM(BH292:BM292)+EOMONTH($G$3,0)-$G$3+1&lt;5400),(CE292+CF292)*BV292%,IF(SUM(BH292:BM292)+EOMONTH($G$3,0)-$G$3+1&lt;=7200,((CE292+CF292)/(EOMONTH($G$3,0)-$G$3+1))*(5400-SUM(BH292:BM292))*BV292%+(((CE292+CF292)/(EOMONTH($G$3,0)-$G$3+1))*((EOMONTH($G$3,0)-$G$3+1)-(5400-SUM(BH292:BM292))))*40%,IF(AND(SUM(BH292:BM292)&lt;7200,((EOMONTH($G$3,0)-$G$3+1+SUM(BH292:BM292))&gt;=5400),SUM(BH292:BM292)+EOMONTH($G$3,0)-$G$3+1&lt;7200),(CE292+CF292)*BV292%,IF(SUM(BH292:BM292)+EOMONTH($G$3,0)-$G$3+1&lt;=9000,((CE292+CF292)/(EOMONTH($G$3,0)-$G$3+1))*(7200-SUM(BH292:BM292))*BV292%+(((CE292+CF292)/(EOMONTH($G$3,0)-$G$3+1))*((EOMONTH($G$3,0)-$G$3+1)-(7200-SUM(BH292:BM292))))*45%,IF(SUM(BH292:BM292)+EOMONTH($G$3,0)-$G$3+1&gt;=9000,((CE292+CF292)/(EOMONTH($G$3,0)-$G$3+1))*(9000-SUM(BH292:BM292))*BV292%+(((CE292+CF292)/(EOMONTH($G$3,0)-$G$3+1))*((EOMONTH($G$3,0)-$G$3+1)-(9000-SUM(BH292:BM292))))*50%,0)))))))))))</f>
        <v>0</v>
      </c>
      <c r="CH292" s="404">
        <f>IF(BW292=0,CF292*BX292%,IF(BW292&gt;0,((VLOOKUP(O292,звания!$D$2:$E$62,2,FALSE)/(EOMONTH($G$3,0)+1-$G$3)*BW292)*BX292%)))</f>
        <v>0</v>
      </c>
      <c r="CI292" s="447">
        <f>IF(BY292=0,CF292*BZ292%,IF(BY292&gt;0,(VLOOKUP(O292,звания!$D$2:$E$62,2,FALSE)/(EOMONTH($G$3,0)+1-$G$3)*BO292)*BZ292%)+(VLOOKUP(BS292,звания!$D$2:$E$62,2,FALSE)/(EOMONTH($G$3,0)+1-$G$3)*BU292)*BZ292%)</f>
        <v>0</v>
      </c>
      <c r="CJ292" s="447">
        <f>IF(CA292=0,CF292*CB292%,IF(CA292&gt;0,(VLOOKUP(O292,звания!$D$2:$E$62,2,FALSE)/(EOMONTH($G$3,0)+1-$G$3)*BO292)*CB292%)+(VLOOKUP(BS292,звания!$D$2:$E$62,2,FALSE)/(EOMONTH($G$3,0)+1-$G$3)*BU292)*CB292%)</f>
        <v>0</v>
      </c>
      <c r="CK292" s="447">
        <f>IF(CD292="Д",0,IF(CC292=0,CF292*CD292%,IF(CC292&gt;0,(VLOOKUP(O292,звания!$D$2:$E$62,2,FALSE)/(EOMONTH($G$3,0)+1-$G$3)*BO292)*CD292%)+(VLOOKUP(BS292,звания!$D$2:$E$62,2,FALSE)/(EOMONTH($G$3,0)+1-$G$3)*BU292)*CD292%))</f>
        <v>0</v>
      </c>
      <c r="CL292" s="447">
        <f>IF(BR292&gt;0,((VLOOKUP(C292,звания!$A$2:$B$62,2,FALSE)/(EOMONTH($G$3,0)+1-$G$3)*BO292+VLOOKUP(O292,звания!$D$2:$E$62,2,FALSE)/(EOMONTH($G$3,0)+1-$G$3)*BO292+(VLOOKUP(C292,звания!$A$2:$B$62,2,FALSE)/(EOMONTH($G$3,0)+1-$G$3)*BO292+VLOOKUP(O292,звания!$D$2:$E$62,2,FALSE)/(EOMONTH($G$3,0)+1-$G$3)*BO292)*BV292%)*BN292)+(VLOOKUP(C292,звания!$A$2:$B$62,2,FALSE)/(EOMONTH($G$3,0)+1-$G$3)*BU292+VLOOKUP(BS292,звания!$D$2:$E$62,2,FALSE)/(EOMONTH($G$3,0)+1-$G$3)*BU292+(VLOOKUP(C292,звания!$A$2:$B$62,2,FALSE)/(EOMONTH($G$3,0)+1-$G$3)*BU292+VLOOKUP(BS292,звания!$D$2:$E$62,2,FALSE)/(EOMONTH($G$3,0)+1-$G$3)*BU292)*BV292%)*BN292,(CE292+CF292+CG292)*BN292)</f>
        <v>0</v>
      </c>
      <c r="CM292" s="447"/>
      <c r="CN292" s="447"/>
      <c r="CO292" s="432">
        <f t="shared" si="367"/>
        <v>0</v>
      </c>
      <c r="CP292" s="638"/>
      <c r="CQ292" s="646">
        <f>IF(CF292=0,0,IF((SUM(BH292:BM292)&gt;360),(VLOOKUP(O292,звания!$F$2:$G$62,2,FALSE))/100,VLOOKUP(O292,звания!$F$2:$H$62,3,FALSE)/100))</f>
        <v>0</v>
      </c>
      <c r="CR292" s="617">
        <f>IF(B292="Виключений зі списків",IF(AND(BU292=0,360-BH292&lt;0),(VLOOKUP(O292,звания!$D$2:$E$62,2,FALSE))/(EOMONTH($B$3,0)+1-$B$3)*BO292*CQ292,IF(AND(360-BH292&gt;=0,360-BH292&lt;(EOMONTH($B$3,0)+1-$B$3)),(CF292/(EOMONTH($B$3,0)-$B$3+1)*(360-BH292))*CQ292+(CF292/(EOMONTH($B$3,0)-$B$3+1)*((EOMONTH($B$3,0)-$B$3+1)-(360-BH292)))*VLOOKUP(O292,звания!$F$2:$H$62,2,FALSE)/100,((((VLOOKUP(O292,звания!$D$2:$E$62,2,FALSE))/(EOMONTH($B$3,0)+1-$B$3)*BO292*CQ292+(VLOOKUP(BS292,звания!$D$2:$E$62,2,FALSE))/(EOMONTH($B$3,0)+1-$B$3)*BU292*(VLOOKUP(BS292,звания!$F$2:$G$62,2,FALSE)*0.01)+(IF(BT292=0,0,(VLOOKUP(BS292,звания!$D$2:$E$62,2,FALSE)/(EOMONTH($G$3,0)+1-$G$3)*BT292*(VLOOKUP(BS292,звания!$F$2:$G$62,2,FALSE)))*0.01-(VLOOKUP(O292,звания!$D$2:$E$62,2,FALSE)/(EOMONTH($G$3,0)+1-$G$3)*BT292*(VLOOKUP(O292,звания!$F$2:$G$62,2,FALSE)))*0.01)))))/100*(100-CP292))),(IF(AND(BU292=0,360-BH292&lt;0,CP292=0),(VLOOKUP(O292,звания!$D$2:$E$62,2,FALSE))/(EOMONTH($G$3,0)+1-$G$3)*BO292*CQ292,IF(AND(360-BH292&gt;=0,360-BH292&lt;(EOMONTH($G$3,0)+1-$G$3)),(CF292/(EOMONTH($G$3,0)-$G$3+1)*(360-BH292))*CQ292+(CF292/(EOMONTH($G$3,0)-$G$3+1)*((EOMONTH($G$3,0)-$G$3+1)-(360-BH292)))*VLOOKUP(O292,звания!$F$2:$H$62,2,FALSE)/100,((((VLOOKUP(O292,звания!$D$2:$E$62,2,FALSE))/(EOMONTH($G$3,0)+1-$G$3)*BO292*CQ292+(VLOOKUP(BS292,звания!$D$2:$E$62,2,FALSE))/(EOMONTH($G$3,0)+1-$G$3)*BU292*(VLOOKUP(BS292,звания!$F$2:$G$62,2,FALSE)*0.01)))/100*(100-CP292)+(IF(BT292=0,0,(VLOOKUP(BS292,звания!$D$2:$E$62,2,FALSE)/(EOMONTH($BN$3,0)+1-$BN$3)*BT292*(VLOOKUP(BS292,звания!$F$2:$G$62,2,FALSE)))*0.01-(VLOOKUP(O292,звания!$D$2:$E$62,2,FALSE)/(EOMONTH($BN$3,0)+1-$BN$3)*BT292*(VLOOKUP(O292,звания!$F$2:$G$62,2,FALSE)))*0.01)))))))</f>
        <v>0</v>
      </c>
      <c r="CS292" s="441">
        <f>SUM(CE292:CM292,CR292)</f>
        <v>0</v>
      </c>
      <c r="CT292" s="440"/>
      <c r="CU292" s="440"/>
      <c r="CV292" s="403">
        <f t="shared" si="368"/>
        <v>0</v>
      </c>
      <c r="CW292" s="558">
        <f>CN292+SUM(CS292:CV292)</f>
        <v>0</v>
      </c>
      <c r="CX292" s="440">
        <f>IF(CU292=0,CW292*0.18,(CW292-CU292)*0.18)</f>
        <v>0</v>
      </c>
      <c r="CY292" s="440"/>
      <c r="CZ292" s="404">
        <f t="shared" si="387"/>
        <v>0</v>
      </c>
      <c r="DA292" s="440"/>
      <c r="DB292" s="440"/>
      <c r="DC292" s="440"/>
      <c r="DD292" s="421">
        <f t="shared" si="378"/>
        <v>0</v>
      </c>
      <c r="DE292" s="421">
        <f>(CW292-CV292)*22%</f>
        <v>0</v>
      </c>
      <c r="DF292" s="440">
        <f>CX292</f>
        <v>0</v>
      </c>
      <c r="DG292" s="421">
        <f t="shared" ref="DG292:DG301" si="388">IF(DP292=0,CW292-DD292+DF292,0)</f>
        <v>0</v>
      </c>
      <c r="DH292" s="421">
        <f t="shared" ref="DH292:DH301" si="389">IF(DP292&gt;0,CW292-DD292+DF292,0)</f>
        <v>0</v>
      </c>
      <c r="DI292" s="439"/>
      <c r="DJ292" s="422" t="str">
        <f>IF(DG292&gt;0,$DL$2," ")&amp;"  "&amp;IF(DH292&gt;0,$DM$2," ")</f>
        <v xml:space="preserve">    </v>
      </c>
      <c r="DK292" s="452"/>
      <c r="DL292" s="425"/>
      <c r="DM292" s="425"/>
      <c r="DN292" s="425"/>
      <c r="DO292" s="420"/>
      <c r="DP292" s="123"/>
      <c r="DQ292" s="817"/>
      <c r="DR292" s="818"/>
      <c r="DS292" s="819"/>
      <c r="DT292" s="820"/>
      <c r="DU292" s="124"/>
      <c r="DV292" s="110"/>
      <c r="DX292" s="84"/>
      <c r="DY292" s="104"/>
      <c r="DZ292" s="105"/>
      <c r="EH292" s="543">
        <f t="shared" si="369"/>
        <v>0</v>
      </c>
      <c r="EI292" s="404">
        <f t="shared" si="370"/>
        <v>0</v>
      </c>
      <c r="EJ292" s="29">
        <f t="shared" si="371"/>
        <v>0</v>
      </c>
      <c r="EK292" s="50"/>
      <c r="EL292" s="29"/>
      <c r="EM292" s="50"/>
      <c r="EN292" s="50"/>
      <c r="EO292" s="50"/>
      <c r="EP292" s="29"/>
    </row>
    <row r="293" spans="1:146" ht="17.45" hidden="1" customHeight="1">
      <c r="A293" s="446">
        <v>287</v>
      </c>
      <c r="B293" s="404"/>
      <c r="C293" s="404"/>
      <c r="D293" s="404">
        <f>DK293</f>
        <v>0</v>
      </c>
      <c r="E293" s="416"/>
      <c r="F293" s="417"/>
      <c r="G293" s="406" t="str">
        <f t="shared" ref="G293:G298" si="390">IF(P293&gt;$G$3,0,CONCATENATE((INT((BH293)/360)+INT((BI293)/360)+INT((BJ293)/360)+INT((BK293)/360)+INT((BL293)/360)+INT((BM293)/360))+INT((INT(MOD((BH293),360)/30)+INT(MOD((BI293),360)/30)+INT(MOD((BJ293),360)/30)+INT(MOD((BK293),360)/30)+INT(MOD((BL293),360)/30)+INT(MOD((BM293),360)/30)+INT((MOD(MOD((BH293),360),30)+MOD(MOD((BI293),360),30)+MOD(MOD((BJ293),360),30)+MOD(MOD((BK293),360),30)+MOD(MOD((BL293),360),30)+MOD(MOD((BM293),360),30))/30))/12),".",MOD(INT(MOD((BH293),360)/30)+INT(MOD((BI293),360)/30)+INT(MOD((BJ293),360)/30)+INT(MOD((BK293),360)/30)+INT(MOD((BL293),360)/30)+INT(MOD((BM293),360)/30)+INT((MOD(MOD((BH293),360),30)+MOD(MOD((BI293),360),30)+MOD(MOD((BJ293),360),30)+MOD(MOD((BK293),360),30)+MOD(MOD((BL293),360),30)+MOD(MOD((BM293),360),30))/30),12),".",INT(MOD(MOD(MOD((BH293),360),30)+MOD(MOD((BI293),360),30)+MOD(MOD((BJ293),360),30)+MOD(MOD((BK293),360),30)+MOD(MOD((BL293),360),30)+MOD(MOD((BM293),360),30),30))))</f>
        <v>0.0.0</v>
      </c>
      <c r="H293" s="407" t="str">
        <f t="shared" si="383"/>
        <v>0.0.0</v>
      </c>
      <c r="I293" s="407" t="str">
        <f t="shared" ref="I293:I298" si="391">IF(P293&gt;$G$3,0,CONCATENATE((INT((BH293)/360)+INT((BM293)/360))+INT((INT(MOD((BH293),360)/30)+INT(MOD((BM293),360)/30)+INT((MOD(MOD((BH293),360),30)+MOD(MOD((BM293),360),30))/30))/12),".",MOD(INT(MOD((BH293),360)/30)+INT(MOD((BM293),360)/30)+INT((MOD(MOD((BH293),360),30)+MOD(MOD((BM293),360),30))/30),12),".",INT(MOD(MOD(MOD((BH293),360),30)+MOD(MOD((BM293),360),30),30))))</f>
        <v>0.0.0</v>
      </c>
      <c r="J293" s="407" t="str">
        <f>CONCATENATE(INT(BI293/360),".",MOD(INT(BI293/30),12),".",MOD(INT(BI293),30))</f>
        <v>0.0.0</v>
      </c>
      <c r="K293" s="407" t="str">
        <f>CONCATENATE(INT(BJ293/360),".",MOD(INT(BJ293/30),12),".",MOD(INT(BJ293),30))</f>
        <v>0.0.0</v>
      </c>
      <c r="L293" s="407" t="str">
        <f>CONCATENATE(INT(BK293/360),".",MOD(INT(BK293/30),12),".",MOD(INT(BK293),30))</f>
        <v>0.0.0</v>
      </c>
      <c r="M293" s="407" t="str">
        <f>CONCATENATE(INT(BL293/360),".",MOD(INT(BL293/30),12),".",MOD(INT(BL293),30))</f>
        <v>0.0.0</v>
      </c>
      <c r="N293" s="408" t="str">
        <f t="shared" si="384"/>
        <v>0.0.0</v>
      </c>
      <c r="O293" s="418"/>
      <c r="P293" s="417"/>
      <c r="Q293" s="417"/>
      <c r="R293" s="417"/>
      <c r="S293" s="417"/>
      <c r="T293" s="417"/>
      <c r="U293" s="417"/>
      <c r="V293" s="714"/>
      <c r="W293" s="714"/>
      <c r="X293" s="417"/>
      <c r="Y293" s="417"/>
      <c r="Z293" s="714"/>
      <c r="AA293" s="714"/>
      <c r="AB293" s="417"/>
      <c r="AC293" s="417"/>
      <c r="AD293" s="714"/>
      <c r="AE293" s="714"/>
      <c r="AF293" s="417"/>
      <c r="AG293" s="417"/>
      <c r="AH293" s="714"/>
      <c r="AI293" s="714"/>
      <c r="AJ293" s="417"/>
      <c r="AK293" s="417"/>
      <c r="AL293" s="714"/>
      <c r="AM293" s="714"/>
      <c r="AN293" s="417"/>
      <c r="AO293" s="417"/>
      <c r="AP293" s="714"/>
      <c r="AQ293" s="714"/>
      <c r="AR293" s="417"/>
      <c r="AS293" s="417"/>
      <c r="AT293" s="714"/>
      <c r="AU293" s="714"/>
      <c r="AV293" s="417"/>
      <c r="AW293" s="417"/>
      <c r="AX293" s="716"/>
      <c r="AY293" s="716"/>
      <c r="AZ293" s="635"/>
      <c r="BA293" s="635"/>
      <c r="BB293" s="716"/>
      <c r="BC293" s="716"/>
      <c r="BD293" s="635"/>
      <c r="BE293" s="635"/>
      <c r="BF293" s="717"/>
      <c r="BG293" s="717"/>
      <c r="BH293" s="432">
        <f>IF(OR(P293=0,P293&gt;$G$3),0,IF(B293="Виключений зі списків",DAYS360(P293,IF(Q293=0,$B$3,Q293),1)+(DAYS360(R293,IF(AND(S293=0,Q293&gt;1,R293&gt;1),$B$3,S293),1)+(DAYS360(T293,IF(AND(U293=0,T293&gt;1,Q293&gt;1),$B$3,U293),1))),DAYS360(P293,IF(Q293=0,$G$3,Q293),1)+(DAYS360(R293,IF(AND(S293=0,Q293&gt;1,R293&gt;1),$G$3,S293),1)+(DAYS360(T293,IF(AND(U293=0,T293&gt;1,Q293&gt;1),$G$3,U293),1)))))</f>
        <v>0</v>
      </c>
      <c r="BI293" s="432">
        <f>(IF(OR(W293&gt;$G$3,W293=0),IF(OR(V293=0,V293&gt;$G$3),0,DAYS360(V293,$G$3,1)),(DAYS360(V293,W293,1)))+IF(OR(Y293&gt;$G$3,Y293=0),IF(OR(X293=0,X293&gt;$G$3),0,DAYS360(X293,$G$3,1)),(DAYS360(X293,Y293,1)))+IF(OR(AA293&gt;$G$3,AA293=0),IF(OR(Z293=0,Z293&gt;$G$3),0,DAYS360(Z293,$G$3,1)),(DAYS360(Z293,AA293,1)))+IF(OR(AC293&gt;$G$3,AC293=0),IF(OR(AB293=0,AB293&gt;$G$3),0,DAYS360(AB293,$G$3,1)),(DAYS360(AB293,AC293,1)))+IF(OR(AE293&gt;$G$3,AE293=0),IF(OR(AD293=0,AD293&gt;$G$3),0,DAYS360(AD293,$G$3,1)),(DAYS360(AD293,AE293,1)))+IF(OR(AG293&gt;$G$3,AG293=0),IF(OR(AF293=0,AF293&gt;$G$3),0,DAYS360(AF293,$G$3,1)),(DAYS360(AF293,AG293,1)))+IF(OR(AI293&gt;$G$3,AI293=0),IF(OR(AH293=0,AH293&gt;$G$3),0,DAYS360(AH293,$G$3,1)),(DAYS360(AH293,AI293,1)))+IF(OR(AK293&gt;$G$3,AK293=0),IF(OR(AJ293=0,AJ293&gt;$G$3),0,DAYS360(AJ293,$G$3,1)),(DAYS360(AJ293,AK293,1)))+IF(OR(AM293&gt;$G$3,AM293=0),IF(OR(AL293=0,AL293&gt;$G$3),0,DAYS360(AL293,$G$3,1)),(DAYS360(AL293,AM293,1)))+IF(OR(AO293&gt;$G$3,AO293=0),IF(OR(AN293=0,AN293&gt;$G$3),0,DAYS360(AN293,$G$3,1)),(DAYS360(AN293,AO293,1)))+IF(OR(AQ293&gt;$G$3,AQ293=0),IF(OR(AP293=0,AP293&gt;$G$3),0,DAYS360(AP293,$G$3,1)),(DAYS360(AP293,AQ293,1)))+IF(OR(AS293&gt;$G$3,AS293=0),IF(OR(AR293=0,AR293&gt;$G$3),0,DAYS360(AR293,$G$3,1)),(DAYS360(AR293,AS293,1)))+IF(OR(AU293&gt;$G$3,AU293=0),IF(OR(AT293=0,AT293&gt;$G$3),0,DAYS360(AT293,$G$3,1)),(DAYS360(AT293,AU293,1)))+IF(OR(AW293&gt;$G$3,AW293=0),IF(OR(AV293=0,AV293&gt;$G$3),0,DAYS360(AV293,$G$3,1)),(DAYS360(AV293,AW293,1))))*2</f>
        <v>0</v>
      </c>
      <c r="BJ293" s="432">
        <f>(IF(OR(AY293&gt;$G$3,AY293=0),IF(OR(AX293=0,AX293&gt;$G$3),0,DAYS360(AX293,$G$3,1)),(DAYS360(AX293,AY293,1)))+IF(OR(BA293&gt;$G$3,BA293=0),IF(OR(AZ293=0,AZ293&gt;$G$3),0,DAYS360(AZ293,$G$3,1)),(DAYS360(AZ293,BA293,1))))/2</f>
        <v>0</v>
      </c>
      <c r="BK293" s="432">
        <f>(IF(OR(BC293&gt;$G$3,BC293=0),IF(OR(BB293=0,BB293&gt;$G$3),0,DAYS360(BB293,$G$3,1)),(DAYS360(BB293,BC293,1))))</f>
        <v>0</v>
      </c>
      <c r="BL293" s="432">
        <f>(IF(OR(BE293&gt;$G$3,BE293=0),IF(OR(BD293=0,BD293&gt;$G$3),0,DAYS360(BD293,$G$3,1)),(DAYS360(BD293,BE293,1))))/3</f>
        <v>0</v>
      </c>
      <c r="BM293" s="436">
        <f>IF(DAYS360(BF293,BG293)&gt;=1800,1800/2,(DAYS360(BF293,BG293,1))/2)</f>
        <v>0</v>
      </c>
      <c r="BN293" s="462">
        <v>0.65</v>
      </c>
      <c r="BO293" s="427">
        <f t="shared" si="386"/>
        <v>0</v>
      </c>
      <c r="BP293" s="775"/>
      <c r="BQ293" s="700"/>
      <c r="BR293" s="419"/>
      <c r="BS293" s="700"/>
      <c r="BT293" s="700"/>
      <c r="BU293" s="700"/>
      <c r="BV293" s="427">
        <f>IF((BH293+BI293+BJ293+BK293+BL293+BM293)&lt;360,0,IF(AND((BH293+BI293+BJ293+BK293+BL293+BM293)&gt;=360,(BH293+BI293+BJ293+BK293+BL293+BM293)&lt;1800),25,IF(AND((BH293+BI293+BJ293+BK293+BL293+BM293)&gt;=1800,(BH293+BI293+BJ293+BK293+BL293+BM293)&lt;3600),30,IF(AND((BH293+BI293+BJ293+BK293+BL293+BM293)&gt;=3600,(BH293+BI293+BJ293+BK293+BL293+BM293)&lt;5400),35,IF(AND((BH293+BI293+BJ293+BK293+BL293+BM293)&gt;=5400,(BH293+BI293+BJ293+BK293+BL293+BM293)&lt;7200),40,IF(AND((BH293+BI293+BJ293+BK293+BL293+BM293)&gt;=7200,(BH293+BI293+BJ293+BK293+BL293+BM293)&lt;9000),45,IF((BH293+BI293+BJ293+BK293+BL293+BM293)&gt;=9000,50,"ПРОВЕРЬ")))))))</f>
        <v>0</v>
      </c>
      <c r="BW293" s="419"/>
      <c r="BX293" s="781"/>
      <c r="BY293" s="700"/>
      <c r="BZ293" s="432"/>
      <c r="CA293" s="700"/>
      <c r="CB293" s="432"/>
      <c r="CC293" s="700"/>
      <c r="CD293" s="432"/>
      <c r="CE293" s="404">
        <f>IF(OR(C293=0,CD293="Д"),0,IF(AND(C293&gt;0,E293=0),VLOOKUP(C293,звания!A:B,2,FALSE)/((EOMONTH($G$3,0)+1)-$G$3)*BO293+VLOOKUP(C293,звания!A:B,2,FALSE)/((EOMONTH($G$3,0)+1)-$G$3)*BR293+VLOOKUP(C293,звания!A:B,2,FALSE)/((EOMONTH($G$3,0)+1)-$G$3)*BU293,IF(AND(C293&gt;0,E293&gt;0,F293&gt;=$G$3,BO293=(EOMONTH($G$3,0)+1)-$G$3),(VLOOKUP(E293,звания!A:B,2,FALSE)/(EOMONTH($G$3,0)-$G$3+1))*(F293-$G$3)+(VLOOKUP(C293,звания!A:B,2,FALSE)/(EOMONTH($G$3,0)-$G$3+1))*((EOMONTH($G$3,0)-$G$3+1)-(F293-$G$3)),IF(AND(C293&gt;0,E293&gt;0,F293&gt;$G$3,BO293&lt;(EOMONTH($G$3,0)+1)-$G$3,BO293&lt;&gt;0),VLOOKUP(E293,звания!A:B,2,FALSE)/((EOMONTH($G$3,0)+1)-$G$3)*((F293-$G$3)-(((EOMONTH($G$3,0)+1)-$G$3)-BO293-BU293-BR293))+VLOOKUP(C293,звания!A:B,2,FALSE)/((EOMONTH($G$3,0)+1)-$G$3)*(((EOMONTH($G$3,0)+1)-F293)),IF(F293&lt;$G$3,(VLOOKUP(C293,звания!A:B,2,FALSE)-VLOOKUP(E293,звания!A:B,2,FALSE))/((EOMONTH($BN$3,0)+1)-$BN$3)*(EOMONTH($BN$3,0)+1-F293)+VLOOKUP(C293,звания!A:B,2,FALSE)/((EOMONTH($G$3,0)+1)-$G$3)*BO293+VLOOKUP(C293,звания!A:B,2,FALSE)/((EOMONTH($G$3,0)+1)-$G$3)*BU293+VLOOKUP(C293,звания!A:B,2,FALSE)/((EOMONTH($G$3,0)+1)-$G$3)*BR293,0)))))</f>
        <v>0</v>
      </c>
      <c r="CF293" s="404">
        <f>IF(OR(CD293="Д",C293=0),0,IF(B293="Виключений зі списків",IF(BS293=0,(VLOOKUP(O293,звания!$D$2:$E$62,2,FALSE))/(EOMONTH($B$3,0)+1-$B$3)*BO293+(VLOOKUP(BQ293,звания!$D$2:$E$62,2,FALSE))/(EOMONTH($B$3,0)+1-$B$3)*BR293,(((VLOOKUP(O293,звания!$D$2:$E$62,2,FALSE))/(EOMONTH($B$3,0)+1-$B$3))*BO293)+(VLOOKUP(BQ293,звания!$D$2:$E$62,2,FALSE))/(EOMONTH($B$3,0)+1-$B$3)*BR293+(VLOOKUP(BS293,звания!$D$2:$E$62,2,FALSE))/(EOMONTH($B$3,0)+1-$B$3)*BU293),IF(BS293=0,(VLOOKUP(O293,звания!$D$2:$E$62,2,FALSE))/(EOMONTH($G$3,0)+1-$G$3)*BO293+(VLOOKUP(BQ293,звания!$D$2:$E$62,2,FALSE))/(EOMONTH($G$3,0)+1-$G$3)*BR293,(((VLOOKUP(O293,звания!$D$2:$E$62,2,FALSE))/(EOMONTH($G$3,0)+1-$G$3))*BO293)+(VLOOKUP(BQ293,звания!$D$2:$E$62,2,FALSE))/(EOMONTH($G$3,0)+1-$G$3)*BR293+(VLOOKUP(BS293,звания!$D$2:$E$62,2,FALSE))/(EOMONTH($G$3,0)+1-$G$3)*BU293+IF(BT293=0,0,(VLOOKUP(BS293,звания!$D$2:$E$62,2,FALSE))/(EOMONTH($BN$3,0)+1-$BN$3)*BT293-(VLOOKUP(O293,звания!$D$2:$E$62,2,FALSE))/(EOMONTH($BN$3,0)+1-$BN$3)*BT293))))</f>
        <v>0</v>
      </c>
      <c r="CG293" s="404">
        <f>IF(AND(SUM(BH293:BM293)&lt;360,((EOMONTH($G$3,0)-$G$3+1+(SUM(BH293:BM293)))&gt;0),SUM(BH293:BM293)+EOMONTH($G$3,0)-$G$3+1&lt;360),(CE293+CF293)*BV293%,IF(SUM(BH293:BM293)+EOMONTH($G$3,0)-$G$3+1&lt;=1800,((CE293+CF293)/(EOMONTH($G$3,0)-$G$3+1))*(360-SUM(BH293:BM293))*BV293%+(((CE293+CF293)/(EOMONTH($G$3,0)-$G$3+1))*((EOMONTH($G$3,0)-$G$3+1)-(360-SUM(BH293:BM293))))*25%,IF(AND(SUM(BH293:BM293)&lt;1800,((EOMONTH($G$3,0)-$G$3+1+SUM(BH293:BM293))&gt;=360),SUM(BH293:BM293)+EOMONTH($G$3,0)-$G$3+1&lt;1800),(CE293+CF293)*BV293%,IF(SUM(BH293:BM293)+EOMONTH($G$3,0)-$G$3+1&lt;=3600,((CE293+CF293)/(EOMONTH($G$3,0)-$G$3+1))*(1800-SUM(BH293:BM293))*BV293%+(((CE293+CF293)/(EOMONTH($G$3,0)-$G$3+1))*((EOMONTH($G$3,0)-$G$3+1)-(1800-SUM(BH293:BM293)))*30%),IF(AND(SUM(BH293:BM293)&lt;3600,((EOMONTH($G$3,0)-$G$3+1+SUM(BH293:BM293))&gt;=1800),SUM(BH293:BM293)+EOMONTH($G$3,0)-$G$3+1&lt;3600),(CE293+CF293)*BV293%,IF(SUM(BH293:BM293)+EOMONTH($G$3,0)-$G$3+1&lt;=5400,((CE293+CF293)/(EOMONTH($G$3,0)-$G$3+1))*(3600-SUM(BH293:BM293))*BV293%+(((CE293+CF293)/(EOMONTH($G$3,0)-$G$3+1))*((EOMONTH($G$3,0)-$G$3+1)-(3600-SUM(BH293:BM293))))*35%,IF(AND(SUM(BH293:BM293)&lt;5400,((EOMONTH($G$3,0)-$G$3+1+SUM(BH293:BM293))&gt;=3600),SUM(BH293:BM293)+EOMONTH($G$3,0)-$G$3+1&lt;5400),(CE293+CF293)*BV293%,IF(SUM(BH293:BM293)+EOMONTH($G$3,0)-$G$3+1&lt;=7200,((CE293+CF293)/(EOMONTH($G$3,0)-$G$3+1))*(5400-SUM(BH293:BM293))*BV293%+(((CE293+CF293)/(EOMONTH($G$3,0)-$G$3+1))*((EOMONTH($G$3,0)-$G$3+1)-(5400-SUM(BH293:BM293))))*40%,IF(AND(SUM(BH293:BM293)&lt;7200,((EOMONTH($G$3,0)-$G$3+1+SUM(BH293:BM293))&gt;=5400),SUM(BH293:BM293)+EOMONTH($G$3,0)-$G$3+1&lt;7200),(CE293+CF293)*BV293%,IF(SUM(BH293:BM293)+EOMONTH($G$3,0)-$G$3+1&lt;=9000,((CE293+CF293)/(EOMONTH($G$3,0)-$G$3+1))*(7200-SUM(BH293:BM293))*BV293%+(((CE293+CF293)/(EOMONTH($G$3,0)-$G$3+1))*((EOMONTH($G$3,0)-$G$3+1)-(7200-SUM(BH293:BM293))))*45%,IF(SUM(BH293:BM293)+EOMONTH($G$3,0)-$G$3+1&gt;=9000,((CE293+CF293)/(EOMONTH($G$3,0)-$G$3+1))*(9000-SUM(BH293:BM293))*BV293%+(((CE293+CF293)/(EOMONTH($G$3,0)-$G$3+1))*((EOMONTH($G$3,0)-$G$3+1)-(9000-SUM(BH293:BM293))))*50%,0)))))))))))</f>
        <v>0</v>
      </c>
      <c r="CH293" s="404">
        <f>IF(BW293=0,CF293*BX293%,IF(BW293&gt;0,((VLOOKUP(O293,звания!$D$2:$E$62,2,FALSE)/(EOMONTH($G$3,0)+1-$G$3)*BW293)*BX293%)))</f>
        <v>0</v>
      </c>
      <c r="CI293" s="404">
        <f>IF(BY293=0,CF293*BZ293%,IF(BY293&gt;0,(VLOOKUP(O293,звания!$D$2:$E$62,2,FALSE)/(EOMONTH($G$3,0)+1-$G$3)*BO293)*BZ293%)+(VLOOKUP(BS293,звания!$D$2:$E$62,2,FALSE)/(EOMONTH($G$3,0)+1-$G$3)*BU293)*BZ293%)</f>
        <v>0</v>
      </c>
      <c r="CJ293" s="404">
        <f>IF(CA293=0,CF293*CB293%,IF(CA293&gt;0,(VLOOKUP(O293,звания!$D$2:$E$62,2,FALSE)/(EOMONTH($G$3,0)+1-$G$3)*BO293)*CB293%)+(VLOOKUP(BS293,звания!$D$2:$E$62,2,FALSE)/(EOMONTH($G$3,0)+1-$G$3)*BU293)*CB293%)</f>
        <v>0</v>
      </c>
      <c r="CK293" s="404">
        <f>IF(CD293="Д",0,IF(CC293=0,CF293*CD293%,IF(CC293&gt;0,(VLOOKUP(O293,звания!$D$2:$E$62,2,FALSE)/(EOMONTH($G$3,0)+1-$G$3)*BO293)*CD293%)+(VLOOKUP(BS293,звания!$D$2:$E$62,2,FALSE)/(EOMONTH($G$3,0)+1-$G$3)*BU293)*CD293%))</f>
        <v>0</v>
      </c>
      <c r="CL293" s="404">
        <f>IF(BR293&gt;0,((VLOOKUP(C293,звания!$A$2:$B$62,2,FALSE)/(EOMONTH($G$3,0)+1-$G$3)*BO293+VLOOKUP(O293,звания!$D$2:$E$62,2,FALSE)/(EOMONTH($G$3,0)+1-$G$3)*BO293+(VLOOKUP(C293,звания!$A$2:$B$62,2,FALSE)/(EOMONTH($G$3,0)+1-$G$3)*BO293+VLOOKUP(O293,звания!$D$2:$E$62,2,FALSE)/(EOMONTH($G$3,0)+1-$G$3)*BO293)*BV293%)*BN293)+(VLOOKUP(C293,звания!$A$2:$B$62,2,FALSE)/(EOMONTH($G$3,0)+1-$G$3)*BU293+VLOOKUP(BS293,звания!$D$2:$E$62,2,FALSE)/(EOMONTH($G$3,0)+1-$G$3)*BU293+(VLOOKUP(C293,звания!$A$2:$B$62,2,FALSE)/(EOMONTH($G$3,0)+1-$G$3)*BU293+VLOOKUP(BS293,звания!$D$2:$E$62,2,FALSE)/(EOMONTH($G$3,0)+1-$G$3)*BU293)*BV293%)*BN293,(CE293+CF293+CG293)*BN293)</f>
        <v>0</v>
      </c>
      <c r="CM293" s="404"/>
      <c r="CN293" s="404"/>
      <c r="CO293" s="432">
        <f t="shared" si="367"/>
        <v>0</v>
      </c>
      <c r="CP293" s="638"/>
      <c r="CQ293" s="637">
        <f>IF(CF293=0,0,IF((SUM(BH293:BM293)&gt;360),(VLOOKUP(O293,звания!$F$2:$G$62,2,FALSE))/100,VLOOKUP(O293,звания!$F$2:$H$62,3,FALSE)/100))</f>
        <v>0</v>
      </c>
      <c r="CR293" s="617">
        <f>IF(B293="Виключений зі списків",IF(AND(BU293=0,360-BH293&lt;0),(VLOOKUP(O293,звания!$D$2:$E$62,2,FALSE))/(EOMONTH($B$3,0)+1-$B$3)*BO293*CQ293,IF(AND(360-BH293&gt;=0,360-BH293&lt;(EOMONTH($B$3,0)+1-$B$3)),(CF293/(EOMONTH($B$3,0)-$B$3+1)*(360-BH293))*CQ293+(CF293/(EOMONTH($B$3,0)-$B$3+1)*((EOMONTH($B$3,0)-$B$3+1)-(360-BH293)))*VLOOKUP(O293,звания!$F$2:$H$62,2,FALSE)/100,((((VLOOKUP(O293,звания!$D$2:$E$62,2,FALSE))/(EOMONTH($B$3,0)+1-$B$3)*BO293*CQ293+(VLOOKUP(BS293,звания!$D$2:$E$62,2,FALSE))/(EOMONTH($B$3,0)+1-$B$3)*BU293*(VLOOKUP(BS293,звания!$F$2:$G$62,2,FALSE)*0.01)+(IF(BT293=0,0,(VLOOKUP(BS293,звания!$D$2:$E$62,2,FALSE)/(EOMONTH($G$3,0)+1-$G$3)*BT293*(VLOOKUP(BS293,звания!$F$2:$G$62,2,FALSE)))*0.01-(VLOOKUP(O293,звания!$D$2:$E$62,2,FALSE)/(EOMONTH($G$3,0)+1-$G$3)*BT293*(VLOOKUP(O293,звания!$F$2:$G$62,2,FALSE)))*0.01)))))/100*(100-CP293))),(IF(AND(BU293=0,360-BH293&lt;0,CP293=0),(VLOOKUP(O293,звания!$D$2:$E$62,2,FALSE))/(EOMONTH($G$3,0)+1-$G$3)*BO293*CQ293,IF(AND(360-BH293&gt;=0,360-BH293&lt;(EOMONTH($G$3,0)+1-$G$3)),(CF293/(EOMONTH($G$3,0)-$G$3+1)*(360-BH293))*CQ293+(CF293/(EOMONTH($G$3,0)-$G$3+1)*((EOMONTH($G$3,0)-$G$3+1)-(360-BH293)))*VLOOKUP(O293,звания!$F$2:$H$62,2,FALSE)/100,((((VLOOKUP(O293,звания!$D$2:$E$62,2,FALSE))/(EOMONTH($G$3,0)+1-$G$3)*BO293*CQ293+(VLOOKUP(BS293,звания!$D$2:$E$62,2,FALSE))/(EOMONTH($G$3,0)+1-$G$3)*BU293*(VLOOKUP(BS293,звания!$F$2:$G$62,2,FALSE)*0.01)))/100*(100-CP293)+(IF(BT293=0,0,(VLOOKUP(BS293,звания!$D$2:$E$62,2,FALSE)/(EOMONTH($BN$3,0)+1-$BN$3)*BT293*(VLOOKUP(BS293,звания!$F$2:$G$62,2,FALSE)))*0.01-(VLOOKUP(O293,звания!$D$2:$E$62,2,FALSE)/(EOMONTH($BN$3,0)+1-$BN$3)*BT293*(VLOOKUP(O293,звания!$F$2:$G$62,2,FALSE)))*0.01)))))))</f>
        <v>0</v>
      </c>
      <c r="CS293" s="416">
        <f>SUM(CE293:CM293,CR293)</f>
        <v>0</v>
      </c>
      <c r="CT293" s="403"/>
      <c r="CU293" s="403"/>
      <c r="CV293" s="403">
        <f t="shared" si="368"/>
        <v>0</v>
      </c>
      <c r="CW293" s="556">
        <f>CN293+SUM(CS293:CV293)</f>
        <v>0</v>
      </c>
      <c r="CX293" s="403">
        <f>IF(CU293=0,CW293*0.18,(CW293-CU293)*0.18)</f>
        <v>0</v>
      </c>
      <c r="CY293" s="403"/>
      <c r="CZ293" s="404">
        <f t="shared" si="387"/>
        <v>0</v>
      </c>
      <c r="DA293" s="403"/>
      <c r="DB293" s="403"/>
      <c r="DC293" s="403"/>
      <c r="DD293" s="421">
        <f t="shared" si="378"/>
        <v>0</v>
      </c>
      <c r="DE293" s="421">
        <f>(CW293-CV293)*22%</f>
        <v>0</v>
      </c>
      <c r="DF293" s="403">
        <f>CX293</f>
        <v>0</v>
      </c>
      <c r="DG293" s="421">
        <f t="shared" si="388"/>
        <v>0</v>
      </c>
      <c r="DH293" s="421">
        <f t="shared" si="389"/>
        <v>0</v>
      </c>
      <c r="DI293" s="421"/>
      <c r="DJ293" s="422" t="str">
        <f>IF(DG293&gt;0,$DL$2," ")&amp;"  "&amp;IF(DH293&gt;0,$DM$2," ")</f>
        <v xml:space="preserve">    </v>
      </c>
      <c r="DK293" s="452"/>
      <c r="DL293" s="425"/>
      <c r="DM293" s="425"/>
      <c r="DN293" s="425"/>
      <c r="DO293" s="420"/>
      <c r="DP293" s="123"/>
      <c r="DQ293" s="817"/>
      <c r="DR293" s="818"/>
      <c r="DS293" s="819"/>
      <c r="DT293" s="820"/>
      <c r="DU293" s="124"/>
      <c r="DV293" s="110"/>
      <c r="DX293" s="84"/>
      <c r="DY293" s="104"/>
      <c r="DZ293" s="105"/>
      <c r="EH293" s="543">
        <f t="shared" si="369"/>
        <v>0</v>
      </c>
      <c r="EI293" s="404">
        <f t="shared" si="370"/>
        <v>0</v>
      </c>
      <c r="EJ293" s="29">
        <f t="shared" si="371"/>
        <v>0</v>
      </c>
      <c r="EK293" s="50"/>
      <c r="EL293" s="29"/>
      <c r="EM293" s="50"/>
      <c r="EN293" s="50"/>
      <c r="EO293" s="50"/>
      <c r="EP293" s="29"/>
    </row>
    <row r="294" spans="1:146" ht="17.45" hidden="1" customHeight="1">
      <c r="A294" s="402">
        <v>288</v>
      </c>
      <c r="B294" s="450"/>
      <c r="C294" s="403"/>
      <c r="D294" s="403">
        <f t="shared" si="360"/>
        <v>0</v>
      </c>
      <c r="E294" s="416"/>
      <c r="F294" s="417"/>
      <c r="G294" s="406" t="str">
        <f t="shared" si="390"/>
        <v>0.0.0</v>
      </c>
      <c r="H294" s="407" t="str">
        <f t="shared" si="383"/>
        <v>0.0.0</v>
      </c>
      <c r="I294" s="407" t="str">
        <f t="shared" si="391"/>
        <v>0.0.0</v>
      </c>
      <c r="J294" s="407" t="str">
        <f t="shared" si="352"/>
        <v>0.0.0</v>
      </c>
      <c r="K294" s="407" t="str">
        <f t="shared" si="353"/>
        <v>0.0.0</v>
      </c>
      <c r="L294" s="407" t="str">
        <f t="shared" si="354"/>
        <v>0.0.0</v>
      </c>
      <c r="M294" s="407" t="str">
        <f t="shared" si="355"/>
        <v>0.0.0</v>
      </c>
      <c r="N294" s="408" t="str">
        <f t="shared" si="384"/>
        <v>0.0.0</v>
      </c>
      <c r="O294" s="418"/>
      <c r="P294" s="417"/>
      <c r="Q294" s="417"/>
      <c r="R294" s="417"/>
      <c r="S294" s="417"/>
      <c r="T294" s="417"/>
      <c r="U294" s="417"/>
      <c r="V294" s="714"/>
      <c r="W294" s="714"/>
      <c r="X294" s="417"/>
      <c r="Y294" s="417"/>
      <c r="Z294" s="714"/>
      <c r="AA294" s="714"/>
      <c r="AB294" s="417"/>
      <c r="AC294" s="417"/>
      <c r="AD294" s="714"/>
      <c r="AE294" s="714"/>
      <c r="AF294" s="417"/>
      <c r="AG294" s="417"/>
      <c r="AH294" s="714"/>
      <c r="AI294" s="714"/>
      <c r="AJ294" s="417"/>
      <c r="AK294" s="417"/>
      <c r="AL294" s="714"/>
      <c r="AM294" s="714"/>
      <c r="AN294" s="417"/>
      <c r="AO294" s="417"/>
      <c r="AP294" s="714"/>
      <c r="AQ294" s="714"/>
      <c r="AR294" s="417"/>
      <c r="AS294" s="417"/>
      <c r="AT294" s="714"/>
      <c r="AU294" s="714"/>
      <c r="AV294" s="417"/>
      <c r="AW294" s="417"/>
      <c r="AX294" s="716"/>
      <c r="AY294" s="716"/>
      <c r="AZ294" s="635"/>
      <c r="BA294" s="635"/>
      <c r="BB294" s="716"/>
      <c r="BC294" s="716"/>
      <c r="BD294" s="635"/>
      <c r="BE294" s="635"/>
      <c r="BF294" s="717"/>
      <c r="BG294" s="717"/>
      <c r="BH294" s="432">
        <f t="shared" si="385"/>
        <v>0</v>
      </c>
      <c r="BI294" s="432">
        <f t="shared" si="356"/>
        <v>0</v>
      </c>
      <c r="BJ294" s="432">
        <f t="shared" si="357"/>
        <v>0</v>
      </c>
      <c r="BK294" s="432">
        <f t="shared" si="358"/>
        <v>0</v>
      </c>
      <c r="BL294" s="432">
        <f t="shared" si="359"/>
        <v>0</v>
      </c>
      <c r="BM294" s="436">
        <f t="shared" si="349"/>
        <v>0</v>
      </c>
      <c r="BN294" s="462">
        <v>0.65</v>
      </c>
      <c r="BO294" s="427">
        <f t="shared" si="386"/>
        <v>0</v>
      </c>
      <c r="BP294" s="419"/>
      <c r="BQ294" s="700"/>
      <c r="BR294" s="419"/>
      <c r="BS294" s="700"/>
      <c r="BT294" s="700"/>
      <c r="BU294" s="700"/>
      <c r="BV294" s="427">
        <f t="shared" si="346"/>
        <v>0</v>
      </c>
      <c r="BW294" s="419"/>
      <c r="BX294" s="781"/>
      <c r="BY294" s="700"/>
      <c r="BZ294" s="432"/>
      <c r="CA294" s="700"/>
      <c r="CB294" s="432"/>
      <c r="CC294" s="700"/>
      <c r="CD294" s="432"/>
      <c r="CE294" s="404">
        <f>IF(OR(C294=0,CD294="Д"),0,IF(AND(C294&gt;0,E294=0),VLOOKUP(C294,звания!A:B,2,FALSE)/((EOMONTH($G$3,0)+1)-$G$3)*BO294+VLOOKUP(C294,звания!A:B,2,FALSE)/((EOMONTH($G$3,0)+1)-$G$3)*BR294+VLOOKUP(C294,звания!A:B,2,FALSE)/((EOMONTH($G$3,0)+1)-$G$3)*BU294,IF(AND(C294&gt;0,E294&gt;0,F294&gt;=$G$3,BO294=(EOMONTH($G$3,0)+1)-$G$3),(VLOOKUP(E294,звания!A:B,2,FALSE)/(EOMONTH($G$3,0)-$G$3+1))*(F294-$G$3)+(VLOOKUP(C294,звания!A:B,2,FALSE)/(EOMONTH($G$3,0)-$G$3+1))*((EOMONTH($G$3,0)-$G$3+1)-(F294-$G$3)),IF(AND(C294&gt;0,E294&gt;0,F294&gt;$G$3,BO294&lt;(EOMONTH($G$3,0)+1)-$G$3,BO294&lt;&gt;0),VLOOKUP(E294,звания!A:B,2,FALSE)/((EOMONTH($G$3,0)+1)-$G$3)*((F294-$G$3)-(((EOMONTH($G$3,0)+1)-$G$3)-BO294-BU294-BR294))+VLOOKUP(C294,звания!A:B,2,FALSE)/((EOMONTH($G$3,0)+1)-$G$3)*(((EOMONTH($G$3,0)+1)-F294)),IF(F294&lt;$G$3,(VLOOKUP(C294,звания!A:B,2,FALSE)-VLOOKUP(E294,звания!A:B,2,FALSE))/((EOMONTH($BN$3,0)+1)-$BN$3)*(EOMONTH($BN$3,0)+1-F294)+VLOOKUP(C294,звания!A:B,2,FALSE)/((EOMONTH($G$3,0)+1)-$G$3)*BO294+VLOOKUP(C294,звания!A:B,2,FALSE)/((EOMONTH($G$3,0)+1)-$G$3)*BU294+VLOOKUP(C294,звания!A:B,2,FALSE)/((EOMONTH($G$3,0)+1)-$G$3)*BR294,0)))))</f>
        <v>0</v>
      </c>
      <c r="CF294" s="404">
        <f>IF(OR(CD294="Д",C294=0),0,IF(B294="Виключений зі списків",IF(BS294=0,(VLOOKUP(O294,звания!$D$2:$E$62,2,FALSE))/(EOMONTH($B$3,0)+1-$B$3)*BO294+(VLOOKUP(BQ294,звания!$D$2:$E$62,2,FALSE))/(EOMONTH($B$3,0)+1-$B$3)*BR294,(((VLOOKUP(O294,звания!$D$2:$E$62,2,FALSE))/(EOMONTH($B$3,0)+1-$B$3))*BO294)+(VLOOKUP(BQ294,звания!$D$2:$E$62,2,FALSE))/(EOMONTH($B$3,0)+1-$B$3)*BR294+(VLOOKUP(BS294,звания!$D$2:$E$62,2,FALSE))/(EOMONTH($B$3,0)+1-$B$3)*BU294),IF(BS294=0,(VLOOKUP(O294,звания!$D$2:$E$62,2,FALSE))/(EOMONTH($G$3,0)+1-$G$3)*BO294+(VLOOKUP(BQ294,звания!$D$2:$E$62,2,FALSE))/(EOMONTH($G$3,0)+1-$G$3)*BR294,(((VLOOKUP(O294,звания!$D$2:$E$62,2,FALSE))/(EOMONTH($G$3,0)+1-$G$3))*BO294)+(VLOOKUP(BQ294,звания!$D$2:$E$62,2,FALSE))/(EOMONTH($G$3,0)+1-$G$3)*BR294+(VLOOKUP(BS294,звания!$D$2:$E$62,2,FALSE))/(EOMONTH($G$3,0)+1-$G$3)*BU294+IF(BT294=0,0,(VLOOKUP(BS294,звания!$D$2:$E$62,2,FALSE))/(EOMONTH($BN$3,0)+1-$BN$3)*BT294-(VLOOKUP(O294,звания!$D$2:$E$62,2,FALSE))/(EOMONTH($BN$3,0)+1-$BN$3)*BT294))))</f>
        <v>0</v>
      </c>
      <c r="CG294" s="404">
        <f t="shared" si="350"/>
        <v>0</v>
      </c>
      <c r="CH294" s="404">
        <f>IF(BW294=0,CF294*BX294%,IF(BW294&gt;0,((VLOOKUP(O294,звания!$D$2:$E$62,2,FALSE)/(EOMONTH($G$3,0)+1-$G$3)*BW294)*BX294%)))</f>
        <v>0</v>
      </c>
      <c r="CI294" s="404">
        <f>IF(BY294=0,CF294*BZ294%,IF(BY294&gt;0,(VLOOKUP(O294,звания!$D$2:$E$62,2,FALSE)/(EOMONTH($G$3,0)+1-$G$3)*BO294)*BZ294%)+(VLOOKUP(BS294,звания!$D$2:$E$62,2,FALSE)/(EOMONTH($G$3,0)+1-$G$3)*BU294)*BZ294%)</f>
        <v>0</v>
      </c>
      <c r="CJ294" s="404">
        <f>IF(CA294=0,CF294*CB294%,IF(CA294&gt;0,(VLOOKUP(O294,звания!$D$2:$E$62,2,FALSE)/(EOMONTH($G$3,0)+1-$G$3)*BO294)*CB294%)+(VLOOKUP(BS294,звания!$D$2:$E$62,2,FALSE)/(EOMONTH($G$3,0)+1-$G$3)*BU294)*CB294%)</f>
        <v>0</v>
      </c>
      <c r="CK294" s="404">
        <f>IF(CD294="Д",0,IF(CC294=0,CF294*CD294%,IF(CC294&gt;0,(VLOOKUP(O294,звания!$D$2:$E$62,2,FALSE)/(EOMONTH($G$3,0)+1-$G$3)*BO294)*CD294%)+(VLOOKUP(BS294,звания!$D$2:$E$62,2,FALSE)/(EOMONTH($G$3,0)+1-$G$3)*BU294)*CD294%))</f>
        <v>0</v>
      </c>
      <c r="CL294" s="404">
        <f>IF(BR294&gt;0,((VLOOKUP(C294,звания!$A$2:$B$62,2,FALSE)/(EOMONTH($G$3,0)+1-$G$3)*BO294+VLOOKUP(O294,звания!$D$2:$E$62,2,FALSE)/(EOMONTH($G$3,0)+1-$G$3)*BO294+(VLOOKUP(C294,звания!$A$2:$B$62,2,FALSE)/(EOMONTH($G$3,0)+1-$G$3)*BO294+VLOOKUP(O294,звания!$D$2:$E$62,2,FALSE)/(EOMONTH($G$3,0)+1-$G$3)*BO294)*BV294%)*BN294)+(VLOOKUP(C294,звания!$A$2:$B$62,2,FALSE)/(EOMONTH($G$3,0)+1-$G$3)*BU294+VLOOKUP(BS294,звания!$D$2:$E$62,2,FALSE)/(EOMONTH($G$3,0)+1-$G$3)*BU294+(VLOOKUP(C294,звания!$A$2:$B$62,2,FALSE)/(EOMONTH($G$3,0)+1-$G$3)*BU294+VLOOKUP(BS294,звания!$D$2:$E$62,2,FALSE)/(EOMONTH($G$3,0)+1-$G$3)*BU294)*BV294%)*BN294,(CE294+CF294+CG294)*BN294)</f>
        <v>0</v>
      </c>
      <c r="CM294" s="404"/>
      <c r="CN294" s="404"/>
      <c r="CO294" s="432">
        <f t="shared" si="367"/>
        <v>0</v>
      </c>
      <c r="CP294" s="638"/>
      <c r="CQ294" s="637">
        <f>IF(CF294=0,0,IF((SUM(BH294:BM294)&gt;360),(VLOOKUP(O294,звания!$F$2:$G$62,2,FALSE))/100,VLOOKUP(O294,звания!$F$2:$H$62,3,FALSE)/100))</f>
        <v>0</v>
      </c>
      <c r="CR294" s="617">
        <f>IF(B294="Виключений зі списків",IF(AND(BU294=0,360-BH294&lt;0),(VLOOKUP(O294,звания!$D$2:$E$62,2,FALSE))/(EOMONTH($B$3,0)+1-$B$3)*BO294*CQ294,IF(AND(360-BH294&gt;=0,360-BH294&lt;(EOMONTH($B$3,0)+1-$B$3)),(CF294/(EOMONTH($B$3,0)-$B$3+1)*(360-BH294))*CQ294+(CF294/(EOMONTH($B$3,0)-$B$3+1)*((EOMONTH($B$3,0)-$B$3+1)-(360-BH294)))*VLOOKUP(O294,звания!$F$2:$H$62,2,FALSE)/100,((((VLOOKUP(O294,звания!$D$2:$E$62,2,FALSE))/(EOMONTH($B$3,0)+1-$B$3)*BO294*CQ294+(VLOOKUP(BS294,звания!$D$2:$E$62,2,FALSE))/(EOMONTH($B$3,0)+1-$B$3)*BU294*(VLOOKUP(BS294,звания!$F$2:$G$62,2,FALSE)*0.01)+(IF(BT294=0,0,(VLOOKUP(BS294,звания!$D$2:$E$62,2,FALSE)/(EOMONTH($G$3,0)+1-$G$3)*BT294*(VLOOKUP(BS294,звания!$F$2:$G$62,2,FALSE)))*0.01-(VLOOKUP(O294,звания!$D$2:$E$62,2,FALSE)/(EOMONTH($G$3,0)+1-$G$3)*BT294*(VLOOKUP(O294,звания!$F$2:$G$62,2,FALSE)))*0.01)))))/100*(100-CP294))),(IF(AND(BU294=0,360-BH294&lt;0,CP294=0),(VLOOKUP(O294,звания!$D$2:$E$62,2,FALSE))/(EOMONTH($G$3,0)+1-$G$3)*BO294*CQ294,IF(AND(360-BH294&gt;=0,360-BH294&lt;(EOMONTH($G$3,0)+1-$G$3)),(CF294/(EOMONTH($G$3,0)-$G$3+1)*(360-BH294))*CQ294+(CF294/(EOMONTH($G$3,0)-$G$3+1)*((EOMONTH($G$3,0)-$G$3+1)-(360-BH294)))*VLOOKUP(O294,звания!$F$2:$H$62,2,FALSE)/100,((((VLOOKUP(O294,звания!$D$2:$E$62,2,FALSE))/(EOMONTH($G$3,0)+1-$G$3)*BO294*CQ294+(VLOOKUP(BS294,звания!$D$2:$E$62,2,FALSE))/(EOMONTH($G$3,0)+1-$G$3)*BU294*(VLOOKUP(BS294,звания!$F$2:$G$62,2,FALSE)*0.01)))/100*(100-CP294)+(IF(BT294=0,0,(VLOOKUP(BS294,звания!$D$2:$E$62,2,FALSE)/(EOMONTH($BN$3,0)+1-$BN$3)*BT294*(VLOOKUP(BS294,звания!$F$2:$G$62,2,FALSE)))*0.01-(VLOOKUP(O294,звания!$D$2:$E$62,2,FALSE)/(EOMONTH($BN$3,0)+1-$BN$3)*BT294*(VLOOKUP(O294,звания!$F$2:$G$62,2,FALSE)))*0.01)))))))</f>
        <v>0</v>
      </c>
      <c r="CS294" s="416">
        <f t="shared" ref="CS294:CS324" si="392">SUM(CE294:CM294,CR294)</f>
        <v>0</v>
      </c>
      <c r="CT294" s="403"/>
      <c r="CU294" s="403"/>
      <c r="CV294" s="403">
        <f t="shared" si="368"/>
        <v>0</v>
      </c>
      <c r="CW294" s="556">
        <f t="shared" si="372"/>
        <v>0</v>
      </c>
      <c r="CX294" s="403">
        <f t="shared" ref="CX294:CX349" si="393">IF(CU294=0,CW294*0.18,(CW294-CU294)*0.18)</f>
        <v>0</v>
      </c>
      <c r="CY294" s="403"/>
      <c r="CZ294" s="404">
        <f t="shared" si="387"/>
        <v>0</v>
      </c>
      <c r="DA294" s="403"/>
      <c r="DB294" s="403"/>
      <c r="DC294" s="403"/>
      <c r="DD294" s="421">
        <f t="shared" si="378"/>
        <v>0</v>
      </c>
      <c r="DE294" s="421">
        <f t="shared" si="373"/>
        <v>0</v>
      </c>
      <c r="DF294" s="403">
        <f t="shared" si="362"/>
        <v>0</v>
      </c>
      <c r="DG294" s="421">
        <f t="shared" si="388"/>
        <v>0</v>
      </c>
      <c r="DH294" s="421">
        <f t="shared" si="389"/>
        <v>0</v>
      </c>
      <c r="DI294" s="421"/>
      <c r="DJ294" s="422" t="str">
        <f t="shared" si="351"/>
        <v xml:space="preserve">    </v>
      </c>
      <c r="DK294" s="452"/>
      <c r="DL294" s="423"/>
      <c r="DM294" s="423"/>
      <c r="DN294" s="423"/>
      <c r="DO294" s="420"/>
      <c r="DP294" s="123"/>
      <c r="DQ294" s="817"/>
      <c r="DR294" s="818"/>
      <c r="DS294" s="819"/>
      <c r="DT294" s="820"/>
      <c r="DU294" s="124"/>
      <c r="DV294" s="122"/>
      <c r="DX294" s="84"/>
      <c r="DY294" s="84"/>
      <c r="DZ294" s="105"/>
      <c r="EG294" s="19"/>
      <c r="EH294" s="543">
        <f t="shared" si="369"/>
        <v>0</v>
      </c>
      <c r="EI294" s="404">
        <f t="shared" si="370"/>
        <v>0</v>
      </c>
      <c r="EJ294" s="29">
        <f t="shared" si="371"/>
        <v>0</v>
      </c>
      <c r="EK294" s="50"/>
      <c r="EL294" s="29"/>
      <c r="EM294" s="50"/>
      <c r="EN294" s="50"/>
      <c r="EO294" s="50"/>
      <c r="EP294" s="29"/>
    </row>
    <row r="295" spans="1:146" ht="17.45" hidden="1" customHeight="1">
      <c r="A295" s="446">
        <v>289</v>
      </c>
      <c r="B295" s="449"/>
      <c r="C295" s="403"/>
      <c r="D295" s="403">
        <f t="shared" si="360"/>
        <v>0</v>
      </c>
      <c r="E295" s="416"/>
      <c r="F295" s="417"/>
      <c r="G295" s="406" t="str">
        <f t="shared" si="390"/>
        <v>0.0.0</v>
      </c>
      <c r="H295" s="407" t="str">
        <f t="shared" si="383"/>
        <v>0.0.0</v>
      </c>
      <c r="I295" s="407" t="str">
        <f t="shared" si="391"/>
        <v>0.0.0</v>
      </c>
      <c r="J295" s="407" t="str">
        <f t="shared" si="352"/>
        <v>0.0.0</v>
      </c>
      <c r="K295" s="407" t="str">
        <f t="shared" si="353"/>
        <v>0.0.0</v>
      </c>
      <c r="L295" s="407" t="str">
        <f t="shared" si="354"/>
        <v>0.0.0</v>
      </c>
      <c r="M295" s="407" t="str">
        <f t="shared" si="355"/>
        <v>0.0.0</v>
      </c>
      <c r="N295" s="408" t="str">
        <f t="shared" si="384"/>
        <v>0.0.0</v>
      </c>
      <c r="O295" s="418"/>
      <c r="P295" s="417"/>
      <c r="Q295" s="417"/>
      <c r="R295" s="417"/>
      <c r="S295" s="417"/>
      <c r="T295" s="417"/>
      <c r="U295" s="417"/>
      <c r="V295" s="714"/>
      <c r="W295" s="714"/>
      <c r="X295" s="417"/>
      <c r="Y295" s="417"/>
      <c r="Z295" s="714"/>
      <c r="AA295" s="714"/>
      <c r="AB295" s="417"/>
      <c r="AC295" s="417"/>
      <c r="AD295" s="714"/>
      <c r="AE295" s="714"/>
      <c r="AF295" s="417"/>
      <c r="AG295" s="417"/>
      <c r="AH295" s="714"/>
      <c r="AI295" s="714"/>
      <c r="AJ295" s="417"/>
      <c r="AK295" s="417"/>
      <c r="AL295" s="714"/>
      <c r="AM295" s="714"/>
      <c r="AN295" s="417"/>
      <c r="AO295" s="417"/>
      <c r="AP295" s="714"/>
      <c r="AQ295" s="714"/>
      <c r="AR295" s="417"/>
      <c r="AS295" s="417"/>
      <c r="AT295" s="714"/>
      <c r="AU295" s="714"/>
      <c r="AV295" s="417"/>
      <c r="AW295" s="417"/>
      <c r="AX295" s="716"/>
      <c r="AY295" s="716"/>
      <c r="AZ295" s="635"/>
      <c r="BA295" s="635"/>
      <c r="BB295" s="716"/>
      <c r="BC295" s="716"/>
      <c r="BD295" s="635"/>
      <c r="BE295" s="635"/>
      <c r="BF295" s="717"/>
      <c r="BG295" s="717"/>
      <c r="BH295" s="432">
        <f t="shared" si="385"/>
        <v>0</v>
      </c>
      <c r="BI295" s="432">
        <f t="shared" si="356"/>
        <v>0</v>
      </c>
      <c r="BJ295" s="432">
        <f t="shared" si="357"/>
        <v>0</v>
      </c>
      <c r="BK295" s="432">
        <f t="shared" si="358"/>
        <v>0</v>
      </c>
      <c r="BL295" s="432">
        <f t="shared" si="359"/>
        <v>0</v>
      </c>
      <c r="BM295" s="436">
        <f t="shared" si="349"/>
        <v>0</v>
      </c>
      <c r="BN295" s="462">
        <v>0.65</v>
      </c>
      <c r="BO295" s="427">
        <f t="shared" si="386"/>
        <v>0</v>
      </c>
      <c r="BP295" s="419"/>
      <c r="BQ295" s="700"/>
      <c r="BR295" s="419"/>
      <c r="BS295" s="700"/>
      <c r="BT295" s="700"/>
      <c r="BU295" s="700"/>
      <c r="BV295" s="427">
        <f t="shared" si="346"/>
        <v>0</v>
      </c>
      <c r="BW295" s="419"/>
      <c r="BX295" s="781"/>
      <c r="BY295" s="700"/>
      <c r="BZ295" s="432"/>
      <c r="CA295" s="700"/>
      <c r="CB295" s="432"/>
      <c r="CC295" s="700"/>
      <c r="CD295" s="432"/>
      <c r="CE295" s="404">
        <f>IF(OR(C295=0,CD295="Д"),0,IF(AND(C295&gt;0,E295=0),VLOOKUP(C295,звания!A:B,2,FALSE)/((EOMONTH($G$3,0)+1)-$G$3)*BO295+VLOOKUP(C295,звания!A:B,2,FALSE)/((EOMONTH($G$3,0)+1)-$G$3)*BR295+VLOOKUP(C295,звания!A:B,2,FALSE)/((EOMONTH($G$3,0)+1)-$G$3)*BU295,IF(AND(C295&gt;0,E295&gt;0,F295&gt;=$G$3,BO295=(EOMONTH($G$3,0)+1)-$G$3),(VLOOKUP(E295,звания!A:B,2,FALSE)/(EOMONTH($G$3,0)-$G$3+1))*(F295-$G$3)+(VLOOKUP(C295,звания!A:B,2,FALSE)/(EOMONTH($G$3,0)-$G$3+1))*((EOMONTH($G$3,0)-$G$3+1)-(F295-$G$3)),IF(AND(C295&gt;0,E295&gt;0,F295&gt;$G$3,BO295&lt;(EOMONTH($G$3,0)+1)-$G$3,BO295&lt;&gt;0),VLOOKUP(E295,звания!A:B,2,FALSE)/((EOMONTH($G$3,0)+1)-$G$3)*((F295-$G$3)-(((EOMONTH($G$3,0)+1)-$G$3)-BO295-BU295-BR295))+VLOOKUP(C295,звания!A:B,2,FALSE)/((EOMONTH($G$3,0)+1)-$G$3)*(((EOMONTH($G$3,0)+1)-F295)),IF(F295&lt;$G$3,(VLOOKUP(C295,звания!A:B,2,FALSE)-VLOOKUP(E295,звания!A:B,2,FALSE))/((EOMONTH($BN$3,0)+1)-$BN$3)*(EOMONTH($BN$3,0)+1-F295)+VLOOKUP(C295,звания!A:B,2,FALSE)/((EOMONTH($G$3,0)+1)-$G$3)*BO295+VLOOKUP(C295,звания!A:B,2,FALSE)/((EOMONTH($G$3,0)+1)-$G$3)*BU295+VLOOKUP(C295,звания!A:B,2,FALSE)/((EOMONTH($G$3,0)+1)-$G$3)*BR295,0)))))</f>
        <v>0</v>
      </c>
      <c r="CF295" s="404">
        <f>IF(OR(CD295="Д",C295=0),0,IF(B295="Виключений зі списків",IF(BS295=0,(VLOOKUP(O295,звания!$D$2:$E$62,2,FALSE))/(EOMONTH($B$3,0)+1-$B$3)*BO295+(VLOOKUP(BQ295,звания!$D$2:$E$62,2,FALSE))/(EOMONTH($B$3,0)+1-$B$3)*BR295,(((VLOOKUP(O295,звания!$D$2:$E$62,2,FALSE))/(EOMONTH($B$3,0)+1-$B$3))*BO295)+(VLOOKUP(BQ295,звания!$D$2:$E$62,2,FALSE))/(EOMONTH($B$3,0)+1-$B$3)*BR295+(VLOOKUP(BS295,звания!$D$2:$E$62,2,FALSE))/(EOMONTH($B$3,0)+1-$B$3)*BU295),IF(BS295=0,(VLOOKUP(O295,звания!$D$2:$E$62,2,FALSE))/(EOMONTH($G$3,0)+1-$G$3)*BO295+(VLOOKUP(BQ295,звания!$D$2:$E$62,2,FALSE))/(EOMONTH($G$3,0)+1-$G$3)*BR295,(((VLOOKUP(O295,звания!$D$2:$E$62,2,FALSE))/(EOMONTH($G$3,0)+1-$G$3))*BO295)+(VLOOKUP(BQ295,звания!$D$2:$E$62,2,FALSE))/(EOMONTH($G$3,0)+1-$G$3)*BR295+(VLOOKUP(BS295,звания!$D$2:$E$62,2,FALSE))/(EOMONTH($G$3,0)+1-$G$3)*BU295+IF(BT295=0,0,(VLOOKUP(BS295,звания!$D$2:$E$62,2,FALSE))/(EOMONTH($BN$3,0)+1-$BN$3)*BT295-(VLOOKUP(O295,звания!$D$2:$E$62,2,FALSE))/(EOMONTH($BN$3,0)+1-$BN$3)*BT295))))</f>
        <v>0</v>
      </c>
      <c r="CG295" s="404">
        <f t="shared" si="350"/>
        <v>0</v>
      </c>
      <c r="CH295" s="404">
        <f>IF(BW295=0,CF295*BX295%,IF(BW295&gt;0,((VLOOKUP(O295,звания!$D$2:$E$62,2,FALSE)/(EOMONTH($G$3,0)+1-$G$3)*BW295)*BX295%)))</f>
        <v>0</v>
      </c>
      <c r="CI295" s="404">
        <f>IF(BY295=0,CF295*BZ295%,IF(BY295&gt;0,(VLOOKUP(O295,звания!$D$2:$E$62,2,FALSE)/(EOMONTH($G$3,0)+1-$G$3)*BO295)*BZ295%)+(VLOOKUP(BS295,звания!$D$2:$E$62,2,FALSE)/(EOMONTH($G$3,0)+1-$G$3)*BU295)*BZ295%)</f>
        <v>0</v>
      </c>
      <c r="CJ295" s="404">
        <f>IF(CA295=0,CF295*CB295%,IF(CA295&gt;0,(VLOOKUP(O295,звания!$D$2:$E$62,2,FALSE)/(EOMONTH($G$3,0)+1-$G$3)*BO295)*CB295%)+(VLOOKUP(BS295,звания!$D$2:$E$62,2,FALSE)/(EOMONTH($G$3,0)+1-$G$3)*BU295)*CB295%)</f>
        <v>0</v>
      </c>
      <c r="CK295" s="404">
        <f>IF(CD295="Д",0,IF(CC295=0,CF295*CD295%,IF(CC295&gt;0,(VLOOKUP(O295,звания!$D$2:$E$62,2,FALSE)/(EOMONTH($G$3,0)+1-$G$3)*BO295)*CD295%)+(VLOOKUP(BS295,звания!$D$2:$E$62,2,FALSE)/(EOMONTH($G$3,0)+1-$G$3)*BU295)*CD295%))</f>
        <v>0</v>
      </c>
      <c r="CL295" s="404">
        <f>IF(BR295&gt;0,((VLOOKUP(C295,звания!$A$2:$B$62,2,FALSE)/(EOMONTH($G$3,0)+1-$G$3)*BO295+VLOOKUP(O295,звания!$D$2:$E$62,2,FALSE)/(EOMONTH($G$3,0)+1-$G$3)*BO295+(VLOOKUP(C295,звания!$A$2:$B$62,2,FALSE)/(EOMONTH($G$3,0)+1-$G$3)*BO295+VLOOKUP(O295,звания!$D$2:$E$62,2,FALSE)/(EOMONTH($G$3,0)+1-$G$3)*BO295)*BV295%)*BN295)+(VLOOKUP(C295,звания!$A$2:$B$62,2,FALSE)/(EOMONTH($G$3,0)+1-$G$3)*BU295+VLOOKUP(BS295,звания!$D$2:$E$62,2,FALSE)/(EOMONTH($G$3,0)+1-$G$3)*BU295+(VLOOKUP(C295,звания!$A$2:$B$62,2,FALSE)/(EOMONTH($G$3,0)+1-$G$3)*BU295+VLOOKUP(BS295,звания!$D$2:$E$62,2,FALSE)/(EOMONTH($G$3,0)+1-$G$3)*BU295)*BV295%)*BN295,(CE295+CF295+CG295)*BN295)</f>
        <v>0</v>
      </c>
      <c r="CM295" s="404"/>
      <c r="CN295" s="404"/>
      <c r="CO295" s="432">
        <f t="shared" si="367"/>
        <v>0</v>
      </c>
      <c r="CP295" s="638"/>
      <c r="CQ295" s="637">
        <f>IF(CF295=0,0,IF((SUM(BH295:BM295)&gt;360),(VLOOKUP(O295,звания!$F$2:$G$62,2,FALSE))/100,VLOOKUP(O295,звания!$F$2:$H$62,3,FALSE)/100))</f>
        <v>0</v>
      </c>
      <c r="CR295" s="617">
        <f>IF(B295="Виключений зі списків",IF(AND(BU295=0,360-BH295&lt;0),(VLOOKUP(O295,звания!$D$2:$E$62,2,FALSE))/(EOMONTH($B$3,0)+1-$B$3)*BO295*CQ295,IF(AND(360-BH295&gt;=0,360-BH295&lt;(EOMONTH($B$3,0)+1-$B$3)),(CF295/(EOMONTH($B$3,0)-$B$3+1)*(360-BH295))*CQ295+(CF295/(EOMONTH($B$3,0)-$B$3+1)*((EOMONTH($B$3,0)-$B$3+1)-(360-BH295)))*VLOOKUP(O295,звания!$F$2:$H$62,2,FALSE)/100,((((VLOOKUP(O295,звания!$D$2:$E$62,2,FALSE))/(EOMONTH($B$3,0)+1-$B$3)*BO295*CQ295+(VLOOKUP(BS295,звания!$D$2:$E$62,2,FALSE))/(EOMONTH($B$3,0)+1-$B$3)*BU295*(VLOOKUP(BS295,звания!$F$2:$G$62,2,FALSE)*0.01)+(IF(BT295=0,0,(VLOOKUP(BS295,звания!$D$2:$E$62,2,FALSE)/(EOMONTH($G$3,0)+1-$G$3)*BT295*(VLOOKUP(BS295,звания!$F$2:$G$62,2,FALSE)))*0.01-(VLOOKUP(O295,звания!$D$2:$E$62,2,FALSE)/(EOMONTH($G$3,0)+1-$G$3)*BT295*(VLOOKUP(O295,звания!$F$2:$G$62,2,FALSE)))*0.01)))))/100*(100-CP295))),(IF(AND(BU295=0,360-BH295&lt;0,CP295=0),(VLOOKUP(O295,звания!$D$2:$E$62,2,FALSE))/(EOMONTH($G$3,0)+1-$G$3)*BO295*CQ295,IF(AND(360-BH295&gt;=0,360-BH295&lt;(EOMONTH($G$3,0)+1-$G$3)),(CF295/(EOMONTH($G$3,0)-$G$3+1)*(360-BH295))*CQ295+(CF295/(EOMONTH($G$3,0)-$G$3+1)*((EOMONTH($G$3,0)-$G$3+1)-(360-BH295)))*VLOOKUP(O295,звания!$F$2:$H$62,2,FALSE)/100,((((VLOOKUP(O295,звания!$D$2:$E$62,2,FALSE))/(EOMONTH($G$3,0)+1-$G$3)*BO295*CQ295+(VLOOKUP(BS295,звания!$D$2:$E$62,2,FALSE))/(EOMONTH($G$3,0)+1-$G$3)*BU295*(VLOOKUP(BS295,звания!$F$2:$G$62,2,FALSE)*0.01)))/100*(100-CP295)+(IF(BT295=0,0,(VLOOKUP(BS295,звания!$D$2:$E$62,2,FALSE)/(EOMONTH($BN$3,0)+1-$BN$3)*BT295*(VLOOKUP(BS295,звания!$F$2:$G$62,2,FALSE)))*0.01-(VLOOKUP(O295,звания!$D$2:$E$62,2,FALSE)/(EOMONTH($BN$3,0)+1-$BN$3)*BT295*(VLOOKUP(O295,звания!$F$2:$G$62,2,FALSE)))*0.01)))))))</f>
        <v>0</v>
      </c>
      <c r="CS295" s="416">
        <f t="shared" si="392"/>
        <v>0</v>
      </c>
      <c r="CT295" s="403"/>
      <c r="CU295" s="403"/>
      <c r="CV295" s="403">
        <f t="shared" si="368"/>
        <v>0</v>
      </c>
      <c r="CW295" s="556">
        <f t="shared" si="372"/>
        <v>0</v>
      </c>
      <c r="CX295" s="403">
        <f t="shared" si="393"/>
        <v>0</v>
      </c>
      <c r="CY295" s="403"/>
      <c r="CZ295" s="404">
        <f t="shared" si="387"/>
        <v>0</v>
      </c>
      <c r="DA295" s="403"/>
      <c r="DB295" s="403"/>
      <c r="DC295" s="403"/>
      <c r="DD295" s="421">
        <f t="shared" si="378"/>
        <v>0</v>
      </c>
      <c r="DE295" s="421">
        <f t="shared" si="373"/>
        <v>0</v>
      </c>
      <c r="DF295" s="403">
        <f t="shared" si="362"/>
        <v>0</v>
      </c>
      <c r="DG295" s="421">
        <f t="shared" si="388"/>
        <v>0</v>
      </c>
      <c r="DH295" s="421">
        <f t="shared" si="389"/>
        <v>0</v>
      </c>
      <c r="DI295" s="421"/>
      <c r="DJ295" s="422" t="str">
        <f t="shared" si="351"/>
        <v xml:space="preserve">    </v>
      </c>
      <c r="DK295" s="452"/>
      <c r="DL295" s="425"/>
      <c r="DM295" s="425"/>
      <c r="DN295" s="423"/>
      <c r="DO295" s="420"/>
      <c r="DP295" s="123"/>
      <c r="DQ295" s="817"/>
      <c r="DR295" s="818"/>
      <c r="DS295" s="819"/>
      <c r="DT295" s="820"/>
      <c r="DU295" s="400"/>
      <c r="DV295" s="122"/>
      <c r="DX295" s="84"/>
      <c r="DY295" s="84"/>
      <c r="DZ295" s="105"/>
      <c r="EG295" s="19"/>
      <c r="EH295" s="543">
        <f t="shared" si="369"/>
        <v>0</v>
      </c>
      <c r="EI295" s="404">
        <f t="shared" si="370"/>
        <v>0</v>
      </c>
      <c r="EJ295" s="29">
        <f t="shared" si="371"/>
        <v>0</v>
      </c>
      <c r="EK295" s="50"/>
      <c r="EL295" s="29"/>
      <c r="EM295" s="50"/>
      <c r="EN295" s="50"/>
      <c r="EO295" s="50"/>
      <c r="EP295" s="29"/>
    </row>
    <row r="296" spans="1:146" ht="17.45" hidden="1" customHeight="1">
      <c r="A296" s="446">
        <v>290</v>
      </c>
      <c r="B296" s="448"/>
      <c r="C296" s="403"/>
      <c r="D296" s="403">
        <f t="shared" si="360"/>
        <v>0</v>
      </c>
      <c r="E296" s="416"/>
      <c r="F296" s="417"/>
      <c r="G296" s="406" t="str">
        <f t="shared" si="390"/>
        <v>0.0.0</v>
      </c>
      <c r="H296" s="407" t="str">
        <f t="shared" ref="H296:H304" si="394">CONCATENATE(INT((BH296)/360),".",INT(MOD((BH296),360)/30),".",MOD(MOD((BH296),360),30))</f>
        <v>0.0.0</v>
      </c>
      <c r="I296" s="407" t="str">
        <f t="shared" si="391"/>
        <v>0.0.0</v>
      </c>
      <c r="J296" s="407" t="str">
        <f t="shared" si="352"/>
        <v>0.0.0</v>
      </c>
      <c r="K296" s="407" t="str">
        <f t="shared" si="353"/>
        <v>0.0.0</v>
      </c>
      <c r="L296" s="407" t="str">
        <f t="shared" si="354"/>
        <v>0.0.0</v>
      </c>
      <c r="M296" s="407" t="str">
        <f t="shared" si="355"/>
        <v>0.0.0</v>
      </c>
      <c r="N296" s="408" t="str">
        <f t="shared" ref="N296:N304" si="395">CONCATENATE(IF(INT(INT(DAYS360(BF296,BG296,1)/30)/24)&gt;=2,2,INT(INT(DAYS360(BF296,BG296,1)/30)/24)),".",IF(AND(INT(INT(DAYS360(BF296,BG296,1)/30)/24)&gt;=2,MOD(INT(BM296/30),12)&gt;=6),6,IF(ISODD(MOD(INT(DAYS360(BF296,BG296,1)/30),12)),MOD(INT(DAYS360(BF296,BG296,1)/60),12),MOD(INT(BM296/30),12))),".",IF(AND(INT(INT(DAYS360(BF296,BG296,1)/30)/24)&gt;=2,MOD(INT(BM296/30),12)&gt;=6),0,IF(ISODD(MOD(INT(DAYS360(BF296,BG296,1)/30),12)),INT((MOD(DAYS360(BF296,BG296,1),30)/2+15)),INT(MOD(DAYS360(BF296,BG296,1),30)/2))))</f>
        <v>0.0.0</v>
      </c>
      <c r="O296" s="418"/>
      <c r="P296" s="417"/>
      <c r="Q296" s="417"/>
      <c r="R296" s="417"/>
      <c r="S296" s="417"/>
      <c r="T296" s="417"/>
      <c r="U296" s="417"/>
      <c r="V296" s="714"/>
      <c r="W296" s="714"/>
      <c r="X296" s="417"/>
      <c r="Y296" s="417"/>
      <c r="Z296" s="714"/>
      <c r="AA296" s="714"/>
      <c r="AB296" s="417"/>
      <c r="AC296" s="417"/>
      <c r="AD296" s="714"/>
      <c r="AE296" s="714"/>
      <c r="AF296" s="417"/>
      <c r="AG296" s="417"/>
      <c r="AH296" s="714"/>
      <c r="AI296" s="714"/>
      <c r="AJ296" s="417"/>
      <c r="AK296" s="417"/>
      <c r="AL296" s="714"/>
      <c r="AM296" s="714"/>
      <c r="AN296" s="417"/>
      <c r="AO296" s="417"/>
      <c r="AP296" s="714"/>
      <c r="AQ296" s="714"/>
      <c r="AR296" s="417"/>
      <c r="AS296" s="417"/>
      <c r="AT296" s="714"/>
      <c r="AU296" s="714"/>
      <c r="AV296" s="417"/>
      <c r="AW296" s="417"/>
      <c r="AX296" s="716"/>
      <c r="AY296" s="716"/>
      <c r="AZ296" s="635"/>
      <c r="BA296" s="635"/>
      <c r="BB296" s="716"/>
      <c r="BC296" s="716"/>
      <c r="BD296" s="635"/>
      <c r="BE296" s="635"/>
      <c r="BF296" s="717"/>
      <c r="BG296" s="717"/>
      <c r="BH296" s="432">
        <f t="shared" si="385"/>
        <v>0</v>
      </c>
      <c r="BI296" s="432">
        <f t="shared" si="356"/>
        <v>0</v>
      </c>
      <c r="BJ296" s="432">
        <f t="shared" si="357"/>
        <v>0</v>
      </c>
      <c r="BK296" s="432">
        <f t="shared" si="358"/>
        <v>0</v>
      </c>
      <c r="BL296" s="432">
        <f t="shared" si="359"/>
        <v>0</v>
      </c>
      <c r="BM296" s="436">
        <f t="shared" si="349"/>
        <v>0</v>
      </c>
      <c r="BN296" s="462">
        <v>0.65</v>
      </c>
      <c r="BO296" s="427">
        <f t="shared" si="386"/>
        <v>0</v>
      </c>
      <c r="BP296" s="725"/>
      <c r="BQ296" s="700"/>
      <c r="BR296" s="419"/>
      <c r="BS296" s="700"/>
      <c r="BT296" s="700"/>
      <c r="BU296" s="700"/>
      <c r="BV296" s="427">
        <f t="shared" si="346"/>
        <v>0</v>
      </c>
      <c r="BW296" s="419"/>
      <c r="BX296" s="782"/>
      <c r="BY296" s="419"/>
      <c r="BZ296" s="432"/>
      <c r="CA296" s="419"/>
      <c r="CB296" s="427"/>
      <c r="CC296" s="419"/>
      <c r="CD296" s="427"/>
      <c r="CE296" s="404">
        <f>IF(OR(C296=0,CD296="Д"),0,IF(AND(C296&gt;0,E296=0),VLOOKUP(C296,звания!A:B,2,FALSE)/((EOMONTH($G$3,0)+1)-$G$3)*BO296+VLOOKUP(C296,звания!A:B,2,FALSE)/((EOMONTH($G$3,0)+1)-$G$3)*BR296+VLOOKUP(C296,звания!A:B,2,FALSE)/((EOMONTH($G$3,0)+1)-$G$3)*BU296,IF(AND(C296&gt;0,E296&gt;0,F296&gt;=$G$3,BO296=(EOMONTH($G$3,0)+1)-$G$3),(VLOOKUP(E296,звания!A:B,2,FALSE)/(EOMONTH($G$3,0)-$G$3+1))*(F296-$G$3)+(VLOOKUP(C296,звания!A:B,2,FALSE)/(EOMONTH($G$3,0)-$G$3+1))*((EOMONTH($G$3,0)-$G$3+1)-(F296-$G$3)),IF(AND(C296&gt;0,E296&gt;0,F296&gt;$G$3,BO296&lt;(EOMONTH($G$3,0)+1)-$G$3,BO296&lt;&gt;0),VLOOKUP(E296,звания!A:B,2,FALSE)/((EOMONTH($G$3,0)+1)-$G$3)*((F296-$G$3)-(((EOMONTH($G$3,0)+1)-$G$3)-BO296-BU296-BR296))+VLOOKUP(C296,звания!A:B,2,FALSE)/((EOMONTH($G$3,0)+1)-$G$3)*(((EOMONTH($G$3,0)+1)-F296)),IF(F296&lt;$G$3,(VLOOKUP(C296,звания!A:B,2,FALSE)-VLOOKUP(E296,звания!A:B,2,FALSE))/((EOMONTH($BN$3,0)+1)-$BN$3)*(EOMONTH($BN$3,0)+1-F296)+VLOOKUP(C296,звания!A:B,2,FALSE)/((EOMONTH($G$3,0)+1)-$G$3)*BO296+VLOOKUP(C296,звания!A:B,2,FALSE)/((EOMONTH($G$3,0)+1)-$G$3)*BU296+VLOOKUP(C296,звания!A:B,2,FALSE)/((EOMONTH($G$3,0)+1)-$G$3)*BR296,0)))))</f>
        <v>0</v>
      </c>
      <c r="CF296" s="404">
        <f>IF(OR(CD296="Д",C296=0),0,IF(B296="Виключений зі списків",IF(BS296=0,(VLOOKUP(O296,звания!$D$2:$E$62,2,FALSE))/(EOMONTH($B$3,0)+1-$B$3)*BO296+(VLOOKUP(BQ296,звания!$D$2:$E$62,2,FALSE))/(EOMONTH($B$3,0)+1-$B$3)*BR296,(((VLOOKUP(O296,звания!$D$2:$E$62,2,FALSE))/(EOMONTH($B$3,0)+1-$B$3))*BO296)+(VLOOKUP(BQ296,звания!$D$2:$E$62,2,FALSE))/(EOMONTH($B$3,0)+1-$B$3)*BR296+(VLOOKUP(BS296,звания!$D$2:$E$62,2,FALSE))/(EOMONTH($B$3,0)+1-$B$3)*BU296),IF(BS296=0,(VLOOKUP(O296,звания!$D$2:$E$62,2,FALSE))/(EOMONTH($G$3,0)+1-$G$3)*BO296+(VLOOKUP(BQ296,звания!$D$2:$E$62,2,FALSE))/(EOMONTH($G$3,0)+1-$G$3)*BR296,(((VLOOKUP(O296,звания!$D$2:$E$62,2,FALSE))/(EOMONTH($G$3,0)+1-$G$3))*BO296)+(VLOOKUP(BQ296,звания!$D$2:$E$62,2,FALSE))/(EOMONTH($G$3,0)+1-$G$3)*BR296+(VLOOKUP(BS296,звания!$D$2:$E$62,2,FALSE))/(EOMONTH($G$3,0)+1-$G$3)*BU296+IF(BT296=0,0,(VLOOKUP(BS296,звания!$D$2:$E$62,2,FALSE))/(EOMONTH($BN$3,0)+1-$BN$3)*BT296-(VLOOKUP(O296,звания!$D$2:$E$62,2,FALSE))/(EOMONTH($BN$3,0)+1-$BN$3)*BT296))))</f>
        <v>0</v>
      </c>
      <c r="CG296" s="404">
        <f t="shared" si="350"/>
        <v>0</v>
      </c>
      <c r="CH296" s="404">
        <f>IF(BW296=0,CF296*BX296%,IF(BW296&gt;0,((VLOOKUP(O296,звания!$D$2:$E$62,2,FALSE)/(EOMONTH($G$3,0)+1-$G$3)*BW296)*BX296%)))</f>
        <v>0</v>
      </c>
      <c r="CI296" s="404">
        <f>IF(BY296=0,CF296*BZ296%,IF(BY296&gt;0,(VLOOKUP(O296,звания!$D$2:$E$62,2,FALSE)/(EOMONTH($G$3,0)+1-$G$3)*BO296)*BZ296%)+(VLOOKUP(BS296,звания!$D$2:$E$62,2,FALSE)/(EOMONTH($G$3,0)+1-$G$3)*BU296)*BZ296%)</f>
        <v>0</v>
      </c>
      <c r="CJ296" s="404">
        <f>IF(CA296=0,CF296*CB296%,IF(CA296&gt;0,(VLOOKUP(O296,звания!$D$2:$E$62,2,FALSE)/(EOMONTH($G$3,0)+1-$G$3)*BO296)*CB296%)+(VLOOKUP(BS296,звания!$D$2:$E$62,2,FALSE)/(EOMONTH($G$3,0)+1-$G$3)*BU296)*CB296%)</f>
        <v>0</v>
      </c>
      <c r="CK296" s="404">
        <f>IF(CD296="Д",0,IF(CC296=0,CF296*CD296%,IF(CC296&gt;0,(VLOOKUP(O296,звания!$D$2:$E$62,2,FALSE)/(EOMONTH($G$3,0)+1-$G$3)*BO296)*CD296%)+(VLOOKUP(BS296,звания!$D$2:$E$62,2,FALSE)/(EOMONTH($G$3,0)+1-$G$3)*BU296)*CD296%))</f>
        <v>0</v>
      </c>
      <c r="CL296" s="404">
        <f>IF(BR296&gt;0,((VLOOKUP(C296,звания!$A$2:$B$62,2,FALSE)/(EOMONTH($G$3,0)+1-$G$3)*BO296+VLOOKUP(O296,звания!$D$2:$E$62,2,FALSE)/(EOMONTH($G$3,0)+1-$G$3)*BO296+(VLOOKUP(C296,звания!$A$2:$B$62,2,FALSE)/(EOMONTH($G$3,0)+1-$G$3)*BO296+VLOOKUP(O296,звания!$D$2:$E$62,2,FALSE)/(EOMONTH($G$3,0)+1-$G$3)*BO296)*BV296%)*BN296)+(VLOOKUP(C296,звания!$A$2:$B$62,2,FALSE)/(EOMONTH($G$3,0)+1-$G$3)*BU296+VLOOKUP(BS296,звания!$D$2:$E$62,2,FALSE)/(EOMONTH($G$3,0)+1-$G$3)*BU296+(VLOOKUP(C296,звания!$A$2:$B$62,2,FALSE)/(EOMONTH($G$3,0)+1-$G$3)*BU296+VLOOKUP(BS296,звания!$D$2:$E$62,2,FALSE)/(EOMONTH($G$3,0)+1-$G$3)*BU296)*BV296%)*BN296,(CE296+CF296+CG296)*BN296)</f>
        <v>0</v>
      </c>
      <c r="CM296" s="404"/>
      <c r="CN296" s="404"/>
      <c r="CO296" s="432">
        <f t="shared" si="367"/>
        <v>0</v>
      </c>
      <c r="CP296" s="638"/>
      <c r="CQ296" s="637">
        <f>IF(CF296=0,0,IF((SUM(BH296:BM296)&gt;360),(VLOOKUP(O296,звания!$F$2:$G$62,2,FALSE))/100,VLOOKUP(O296,звания!$F$2:$H$62,3,FALSE)/100))</f>
        <v>0</v>
      </c>
      <c r="CR296" s="617">
        <f>IF(B296="Виключений зі списків",IF(AND(BU296=0,360-BH296&lt;0),(VLOOKUP(O296,звания!$D$2:$E$62,2,FALSE))/(EOMONTH($B$3,0)+1-$B$3)*BO296*CQ296,IF(AND(360-BH296&gt;=0,360-BH296&lt;(EOMONTH($B$3,0)+1-$B$3)),(CF296/(EOMONTH($B$3,0)-$B$3+1)*(360-BH296))*CQ296+(CF296/(EOMONTH($B$3,0)-$B$3+1)*((EOMONTH($B$3,0)-$B$3+1)-(360-BH296)))*VLOOKUP(O296,звания!$F$2:$H$62,2,FALSE)/100,((((VLOOKUP(O296,звания!$D$2:$E$62,2,FALSE))/(EOMONTH($B$3,0)+1-$B$3)*BO296*CQ296+(VLOOKUP(BS296,звания!$D$2:$E$62,2,FALSE))/(EOMONTH($B$3,0)+1-$B$3)*BU296*(VLOOKUP(BS296,звания!$F$2:$G$62,2,FALSE)*0.01)+(IF(BT296=0,0,(VLOOKUP(BS296,звания!$D$2:$E$62,2,FALSE)/(EOMONTH($G$3,0)+1-$G$3)*BT296*(VLOOKUP(BS296,звания!$F$2:$G$62,2,FALSE)))*0.01-(VLOOKUP(O296,звания!$D$2:$E$62,2,FALSE)/(EOMONTH($G$3,0)+1-$G$3)*BT296*(VLOOKUP(O296,звания!$F$2:$G$62,2,FALSE)))*0.01)))))/100*(100-CP296))),(IF(AND(BU296=0,360-BH296&lt;0,CP296=0),(VLOOKUP(O296,звания!$D$2:$E$62,2,FALSE))/(EOMONTH($G$3,0)+1-$G$3)*BO296*CQ296,IF(AND(360-BH296&gt;=0,360-BH296&lt;(EOMONTH($G$3,0)+1-$G$3)),(CF296/(EOMONTH($G$3,0)-$G$3+1)*(360-BH296))*CQ296+(CF296/(EOMONTH($G$3,0)-$G$3+1)*((EOMONTH($G$3,0)-$G$3+1)-(360-BH296)))*VLOOKUP(O296,звания!$F$2:$H$62,2,FALSE)/100,((((VLOOKUP(O296,звания!$D$2:$E$62,2,FALSE))/(EOMONTH($G$3,0)+1-$G$3)*BO296*CQ296+(VLOOKUP(BS296,звания!$D$2:$E$62,2,FALSE))/(EOMONTH($G$3,0)+1-$G$3)*BU296*(VLOOKUP(BS296,звания!$F$2:$G$62,2,FALSE)*0.01)))/100*(100-CP296)+(IF(BT296=0,0,(VLOOKUP(BS296,звания!$D$2:$E$62,2,FALSE)/(EOMONTH($BN$3,0)+1-$BN$3)*BT296*(VLOOKUP(BS296,звания!$F$2:$G$62,2,FALSE)))*0.01-(VLOOKUP(O296,звания!$D$2:$E$62,2,FALSE)/(EOMONTH($BN$3,0)+1-$BN$3)*BT296*(VLOOKUP(O296,звания!$F$2:$G$62,2,FALSE)))*0.01)))))))</f>
        <v>0</v>
      </c>
      <c r="CS296" s="416">
        <f t="shared" si="392"/>
        <v>0</v>
      </c>
      <c r="CT296" s="403"/>
      <c r="CU296" s="403"/>
      <c r="CV296" s="403">
        <f t="shared" si="368"/>
        <v>0</v>
      </c>
      <c r="CW296" s="556">
        <f t="shared" si="372"/>
        <v>0</v>
      </c>
      <c r="CX296" s="403">
        <f t="shared" si="393"/>
        <v>0</v>
      </c>
      <c r="CY296" s="403"/>
      <c r="CZ296" s="404">
        <f t="shared" si="387"/>
        <v>0</v>
      </c>
      <c r="DA296" s="403"/>
      <c r="DB296" s="403"/>
      <c r="DC296" s="403"/>
      <c r="DD296" s="421">
        <f t="shared" si="378"/>
        <v>0</v>
      </c>
      <c r="DE296" s="421">
        <f t="shared" si="373"/>
        <v>0</v>
      </c>
      <c r="DF296" s="403">
        <f t="shared" si="362"/>
        <v>0</v>
      </c>
      <c r="DG296" s="421">
        <f t="shared" si="388"/>
        <v>0</v>
      </c>
      <c r="DH296" s="421">
        <f t="shared" si="389"/>
        <v>0</v>
      </c>
      <c r="DI296" s="421"/>
      <c r="DJ296" s="422" t="str">
        <f t="shared" si="351"/>
        <v xml:space="preserve">    </v>
      </c>
      <c r="DK296" s="452"/>
      <c r="DL296" s="429"/>
      <c r="DM296" s="429"/>
      <c r="DN296" s="429"/>
      <c r="DO296" s="420"/>
      <c r="DP296" s="123"/>
      <c r="DQ296" s="817"/>
      <c r="DR296" s="818"/>
      <c r="DS296" s="819"/>
      <c r="DT296" s="820"/>
      <c r="DU296" s="124"/>
      <c r="DV296" s="110"/>
      <c r="DZ296" s="105"/>
      <c r="EH296" s="543">
        <f t="shared" si="369"/>
        <v>0</v>
      </c>
      <c r="EI296" s="404">
        <f t="shared" si="370"/>
        <v>0</v>
      </c>
      <c r="EJ296" s="29">
        <f t="shared" si="371"/>
        <v>0</v>
      </c>
      <c r="EK296" s="50"/>
      <c r="EL296" s="29"/>
      <c r="EM296" s="50"/>
      <c r="EN296" s="50"/>
      <c r="EO296" s="50"/>
      <c r="EP296" s="30"/>
    </row>
    <row r="297" spans="1:146" ht="17.45" hidden="1" customHeight="1">
      <c r="A297" s="402">
        <v>291</v>
      </c>
      <c r="B297" s="451"/>
      <c r="C297" s="403"/>
      <c r="D297" s="403">
        <f>DK297</f>
        <v>0</v>
      </c>
      <c r="E297" s="416"/>
      <c r="F297" s="417"/>
      <c r="G297" s="406" t="str">
        <f t="shared" si="390"/>
        <v>0.0.0</v>
      </c>
      <c r="H297" s="407" t="str">
        <f>CONCATENATE(INT((BH297)/360),".",INT(MOD((BH297),360)/30),".",MOD(MOD((BH297),360),30))</f>
        <v>0.0.0</v>
      </c>
      <c r="I297" s="407" t="str">
        <f t="shared" si="391"/>
        <v>0.0.0</v>
      </c>
      <c r="J297" s="407" t="str">
        <f t="shared" ref="J297:M298" si="396">CONCATENATE(INT(BI297/360),".",MOD(INT(BI297/30),12),".",MOD(INT(BI297),30))</f>
        <v>0.0.0</v>
      </c>
      <c r="K297" s="407" t="str">
        <f t="shared" si="396"/>
        <v>0.0.0</v>
      </c>
      <c r="L297" s="407" t="str">
        <f t="shared" si="396"/>
        <v>0.0.0</v>
      </c>
      <c r="M297" s="407" t="str">
        <f t="shared" si="396"/>
        <v>0.0.0</v>
      </c>
      <c r="N297" s="408" t="str">
        <f>CONCATENATE(IF(INT(INT(DAYS360(BF297,BG297,1)/30)/24)&gt;=2,2,INT(INT(DAYS360(BF297,BG297,1)/30)/24)),".",IF(AND(INT(INT(DAYS360(BF297,BG297,1)/30)/24)&gt;=2,MOD(INT(BM297/30),12)&gt;=6),6,IF(ISODD(MOD(INT(DAYS360(BF297,BG297,1)/30),12)),MOD(INT(DAYS360(BF297,BG297,1)/60),12),MOD(INT(BM297/30),12))),".",IF(AND(INT(INT(DAYS360(BF297,BG297,1)/30)/24)&gt;=2,MOD(INT(BM297/30),12)&gt;=6),0,IF(ISODD(MOD(INT(DAYS360(BF297,BG297,1)/30),12)),INT((MOD(DAYS360(BF297,BG297,1),30)/2+15)),INT(MOD(DAYS360(BF297,BG297,1),30)/2))))</f>
        <v>0.0.0</v>
      </c>
      <c r="O297" s="418"/>
      <c r="P297" s="417"/>
      <c r="Q297" s="417"/>
      <c r="R297" s="417"/>
      <c r="S297" s="417"/>
      <c r="T297" s="417"/>
      <c r="U297" s="417"/>
      <c r="V297" s="714"/>
      <c r="W297" s="714"/>
      <c r="X297" s="417"/>
      <c r="Y297" s="417"/>
      <c r="Z297" s="714"/>
      <c r="AA297" s="714"/>
      <c r="AB297" s="417"/>
      <c r="AC297" s="417"/>
      <c r="AD297" s="714"/>
      <c r="AE297" s="714"/>
      <c r="AF297" s="417"/>
      <c r="AG297" s="417"/>
      <c r="AH297" s="714"/>
      <c r="AI297" s="714"/>
      <c r="AJ297" s="417"/>
      <c r="AK297" s="417"/>
      <c r="AL297" s="714"/>
      <c r="AM297" s="714"/>
      <c r="AN297" s="417"/>
      <c r="AO297" s="417"/>
      <c r="AP297" s="714"/>
      <c r="AQ297" s="714"/>
      <c r="AR297" s="417"/>
      <c r="AS297" s="417"/>
      <c r="AT297" s="714"/>
      <c r="AU297" s="714"/>
      <c r="AV297" s="417"/>
      <c r="AW297" s="417"/>
      <c r="AX297" s="716"/>
      <c r="AY297" s="716"/>
      <c r="AZ297" s="635"/>
      <c r="BA297" s="635"/>
      <c r="BB297" s="716"/>
      <c r="BC297" s="716"/>
      <c r="BD297" s="635"/>
      <c r="BE297" s="635"/>
      <c r="BF297" s="717"/>
      <c r="BG297" s="717"/>
      <c r="BH297" s="432">
        <f>IF(OR(P297=0,P297&gt;$G$3),0,IF(B297="Виключений зі списків",DAYS360(P297,IF(Q297=0,$B$3,Q297),1)+(DAYS360(R297,IF(AND(S297=0,Q297&gt;1,R297&gt;1),$B$3,S297),1)+(DAYS360(T297,IF(AND(U297=0,T297&gt;1,Q297&gt;1),$B$3,U297),1))),DAYS360(P297,IF(Q297=0,$G$3,Q297),1)+(DAYS360(R297,IF(AND(S297=0,Q297&gt;1,R297&gt;1),$G$3,S297),1)+(DAYS360(T297,IF(AND(U297=0,T297&gt;1,Q297&gt;1),$G$3,U297),1)))))</f>
        <v>0</v>
      </c>
      <c r="BI297" s="432">
        <f>(IF(OR(W297&gt;$G$3,W297=0),IF(OR(V297=0,V297&gt;$G$3),0,DAYS360(V297,$G$3,1)),(DAYS360(V297,W297,1)))+IF(OR(Y297&gt;$G$3,Y297=0),IF(OR(X297=0,X297&gt;$G$3),0,DAYS360(X297,$G$3,1)),(DAYS360(X297,Y297,1)))+IF(OR(AA297&gt;$G$3,AA297=0),IF(OR(Z297=0,Z297&gt;$G$3),0,DAYS360(Z297,$G$3,1)),(DAYS360(Z297,AA297,1)))+IF(OR(AC297&gt;$G$3,AC297=0),IF(OR(AB297=0,AB297&gt;$G$3),0,DAYS360(AB297,$G$3,1)),(DAYS360(AB297,AC297,1)))+IF(OR(AE297&gt;$G$3,AE297=0),IF(OR(AD297=0,AD297&gt;$G$3),0,DAYS360(AD297,$G$3,1)),(DAYS360(AD297,AE297,1)))+IF(OR(AG297&gt;$G$3,AG297=0),IF(OR(AF297=0,AF297&gt;$G$3),0,DAYS360(AF297,$G$3,1)),(DAYS360(AF297,AG297,1)))+IF(OR(AI297&gt;$G$3,AI297=0),IF(OR(AH297=0,AH297&gt;$G$3),0,DAYS360(AH297,$G$3,1)),(DAYS360(AH297,AI297,1)))+IF(OR(AK297&gt;$G$3,AK297=0),IF(OR(AJ297=0,AJ297&gt;$G$3),0,DAYS360(AJ297,$G$3,1)),(DAYS360(AJ297,AK297,1)))+IF(OR(AM297&gt;$G$3,AM297=0),IF(OR(AL297=0,AL297&gt;$G$3),0,DAYS360(AL297,$G$3,1)),(DAYS360(AL297,AM297,1)))+IF(OR(AO297&gt;$G$3,AO297=0),IF(OR(AN297=0,AN297&gt;$G$3),0,DAYS360(AN297,$G$3,1)),(DAYS360(AN297,AO297,1)))+IF(OR(AQ297&gt;$G$3,AQ297=0),IF(OR(AP297=0,AP297&gt;$G$3),0,DAYS360(AP297,$G$3,1)),(DAYS360(AP297,AQ297,1)))+IF(OR(AS297&gt;$G$3,AS297=0),IF(OR(AR297=0,AR297&gt;$G$3),0,DAYS360(AR297,$G$3,1)),(DAYS360(AR297,AS297,1)))+IF(OR(AU297&gt;$G$3,AU297=0),IF(OR(AT297=0,AT297&gt;$G$3),0,DAYS360(AT297,$G$3,1)),(DAYS360(AT297,AU297,1)))+IF(OR(AW297&gt;$G$3,AW297=0),IF(OR(AV297=0,AV297&gt;$G$3),0,DAYS360(AV297,$G$3,1)),(DAYS360(AV297,AW297,1))))*2</f>
        <v>0</v>
      </c>
      <c r="BJ297" s="432">
        <f>(IF(OR(AY297&gt;$G$3,AY297=0),IF(OR(AX297=0,AX297&gt;$G$3),0,DAYS360(AX297,$G$3,1)),(DAYS360(AX297,AY297,1)))+IF(OR(BA297&gt;$G$3,BA297=0),IF(OR(AZ297=0,AZ297&gt;$G$3),0,DAYS360(AZ297,$G$3,1)),(DAYS360(AZ297,BA297,1))))/2</f>
        <v>0</v>
      </c>
      <c r="BK297" s="432">
        <f>(IF(OR(BC297&gt;$G$3,BC297=0),IF(OR(BB297=0,BB297&gt;$G$3),0,DAYS360(BB297,$G$3,1)),(DAYS360(BB297,BC297,1))))</f>
        <v>0</v>
      </c>
      <c r="BL297" s="432">
        <f>(IF(OR(BE297&gt;$G$3,BE297=0),IF(OR(BD297=0,BD297&gt;$G$3),0,DAYS360(BD297,$G$3,1)),(DAYS360(BD297,BE297,1))))/3</f>
        <v>0</v>
      </c>
      <c r="BM297" s="436">
        <f>IF(DAYS360(BF297,BG297)&gt;=1800,1800/2,(DAYS360(BF297,BG297,1))/2)</f>
        <v>0</v>
      </c>
      <c r="BN297" s="462">
        <v>0.65</v>
      </c>
      <c r="BO297" s="427">
        <f>IF(CD297="Д",0,IF(B297="Виключений зі списків",BP297-$B$3+1,IF(AND(BR297=0,BU297=0,O297&lt;&gt;0,BP297=0),EOMONTH($G$3,0)+1-$G$3,IF(AND(BR297=0,BU297=0,O297&lt;&gt;0,BP297&gt;0),EOMONTH($G$3,0)+1-BP297,IF(AND(BR297=0,BU297&gt;0,BP297&gt;$G$3),(EOMONTH($G$3,0)+1-$G$3)-BU297-(BP297-$G$3),IF(AND(BR297&gt;0,O297&lt;&gt;0,BP297&gt;$G$3),(EOMONTH($G$3,0)+1-$G$3)-BU297-BR297-(BP297-$G$3),IF(AND(BR297&gt;0,O297&lt;&gt;0,OR(BP297=0,BP297=$G$3)),(EOMONTH($G$3,0)+1-$G$3)-BU297-BR297,IF(AND(O297=0,BR297&gt;0),BR297+BU297,IF(AND(BU297&gt;0,BR297=0,BP297=0),(EOMONTH($G$3,0)+1-$G$3)-BU297,0)))))))))</f>
        <v>0</v>
      </c>
      <c r="BP297" s="774"/>
      <c r="BQ297" s="700"/>
      <c r="BR297" s="419"/>
      <c r="BS297" s="700"/>
      <c r="BT297" s="700"/>
      <c r="BU297" s="700"/>
      <c r="BV297" s="427">
        <f>IF((BH297+BI297+BJ297+BK297+BL297+BM297)&lt;360,0,IF(AND((BH297+BI297+BJ297+BK297+BL297+BM297)&gt;=360,(BH297+BI297+BJ297+BK297+BL297+BM297)&lt;1800),25,IF(AND((BH297+BI297+BJ297+BK297+BL297+BM297)&gt;=1800,(BH297+BI297+BJ297+BK297+BL297+BM297)&lt;3600),30,IF(AND((BH297+BI297+BJ297+BK297+BL297+BM297)&gt;=3600,(BH297+BI297+BJ297+BK297+BL297+BM297)&lt;5400),35,IF(AND((BH297+BI297+BJ297+BK297+BL297+BM297)&gt;=5400,(BH297+BI297+BJ297+BK297+BL297+BM297)&lt;7200),40,IF(AND((BH297+BI297+BJ297+BK297+BL297+BM297)&gt;=7200,(BH297+BI297+BJ297+BK297+BL297+BM297)&lt;9000),45,IF((BH297+BI297+BJ297+BK297+BL297+BM297)&gt;=9000,50,"ПРОВЕРЬ")))))))</f>
        <v>0</v>
      </c>
      <c r="BW297" s="419"/>
      <c r="BX297" s="782"/>
      <c r="BY297" s="419"/>
      <c r="BZ297" s="432"/>
      <c r="CA297" s="419"/>
      <c r="CB297" s="427"/>
      <c r="CC297" s="419"/>
      <c r="CD297" s="427"/>
      <c r="CE297" s="404">
        <f>IF(OR(C297=0,CD297="Д"),0,IF(AND(C297&gt;0,E297=0),VLOOKUP(C297,звания!A:B,2,FALSE)/((EOMONTH($G$3,0)+1)-$G$3)*BO297+VLOOKUP(C297,звания!A:B,2,FALSE)/((EOMONTH($G$3,0)+1)-$G$3)*BR297+VLOOKUP(C297,звания!A:B,2,FALSE)/((EOMONTH($G$3,0)+1)-$G$3)*BU297,IF(AND(C297&gt;0,E297&gt;0,F297&gt;=$G$3,BO297=(EOMONTH($G$3,0)+1)-$G$3),(VLOOKUP(E297,звания!A:B,2,FALSE)/(EOMONTH($G$3,0)-$G$3+1))*(F297-$G$3)+(VLOOKUP(C297,звания!A:B,2,FALSE)/(EOMONTH($G$3,0)-$G$3+1))*((EOMONTH($G$3,0)-$G$3+1)-(F297-$G$3)),IF(AND(C297&gt;0,E297&gt;0,F297&gt;$G$3,BO297&lt;(EOMONTH($G$3,0)+1)-$G$3,BO297&lt;&gt;0),VLOOKUP(E297,звания!A:B,2,FALSE)/((EOMONTH($G$3,0)+1)-$G$3)*((F297-$G$3)-(((EOMONTH($G$3,0)+1)-$G$3)-BO297-BU297-BR297))+VLOOKUP(C297,звания!A:B,2,FALSE)/((EOMONTH($G$3,0)+1)-$G$3)*(((EOMONTH($G$3,0)+1)-F297)),IF(F297&lt;$G$3,(VLOOKUP(C297,звания!A:B,2,FALSE)-VLOOKUP(E297,звания!A:B,2,FALSE))/((EOMONTH($BN$3,0)+1)-$BN$3)*(EOMONTH($BN$3,0)+1-F297)+VLOOKUP(C297,звания!A:B,2,FALSE)/((EOMONTH($G$3,0)+1)-$G$3)*BO297+VLOOKUP(C297,звания!A:B,2,FALSE)/((EOMONTH($G$3,0)+1)-$G$3)*BU297+VLOOKUP(C297,звания!A:B,2,FALSE)/((EOMONTH($G$3,0)+1)-$G$3)*BR297,0)))))</f>
        <v>0</v>
      </c>
      <c r="CF297" s="404">
        <f>IF(OR(CD297="Д",C297=0),0,IF(B297="Виключений зі списків",IF(BS297=0,(VLOOKUP(O297,звания!$D$2:$E$62,2,FALSE))/(EOMONTH($B$3,0)+1-$B$3)*BO297+(VLOOKUP(BQ297,звания!$D$2:$E$62,2,FALSE))/(EOMONTH($B$3,0)+1-$B$3)*BR297,(((VLOOKUP(O297,звания!$D$2:$E$62,2,FALSE))/(EOMONTH($B$3,0)+1-$B$3))*BO297)+(VLOOKUP(BQ297,звания!$D$2:$E$62,2,FALSE))/(EOMONTH($B$3,0)+1-$B$3)*BR297+(VLOOKUP(BS297,звания!$D$2:$E$62,2,FALSE))/(EOMONTH($B$3,0)+1-$B$3)*BU297),IF(BS297=0,(VLOOKUP(O297,звания!$D$2:$E$62,2,FALSE))/(EOMONTH($G$3,0)+1-$G$3)*BO297+(VLOOKUP(BQ297,звания!$D$2:$E$62,2,FALSE))/(EOMONTH($G$3,0)+1-$G$3)*BR297,(((VLOOKUP(O297,звания!$D$2:$E$62,2,FALSE))/(EOMONTH($G$3,0)+1-$G$3))*BO297)+(VLOOKUP(BQ297,звания!$D$2:$E$62,2,FALSE))/(EOMONTH($G$3,0)+1-$G$3)*BR297+(VLOOKUP(BS297,звания!$D$2:$E$62,2,FALSE))/(EOMONTH($G$3,0)+1-$G$3)*BU297+IF(BT297=0,0,(VLOOKUP(BS297,звания!$D$2:$E$62,2,FALSE))/(EOMONTH($BN$3,0)+1-$BN$3)*BT297-(VLOOKUP(O297,звания!$D$2:$E$62,2,FALSE))/(EOMONTH($BN$3,0)+1-$BN$3)*BT297))))</f>
        <v>0</v>
      </c>
      <c r="CG297" s="404">
        <f>IF(AND(SUM(BH297:BM297)&lt;360,((EOMONTH($G$3,0)-$G$3+1+(SUM(BH297:BM297)))&gt;0),SUM(BH297:BM297)+EOMONTH($G$3,0)-$G$3+1&lt;360),(CE297+CF297)*BV297%,IF(SUM(BH297:BM297)+EOMONTH($G$3,0)-$G$3+1&lt;=1800,((CE297+CF297)/(EOMONTH($G$3,0)-$G$3+1))*(360-SUM(BH297:BM297))*BV297%+(((CE297+CF297)/(EOMONTH($G$3,0)-$G$3+1))*((EOMONTH($G$3,0)-$G$3+1)-(360-SUM(BH297:BM297))))*25%,IF(AND(SUM(BH297:BM297)&lt;1800,((EOMONTH($G$3,0)-$G$3+1+SUM(BH297:BM297))&gt;=360),SUM(BH297:BM297)+EOMONTH($G$3,0)-$G$3+1&lt;1800),(CE297+CF297)*BV297%,IF(SUM(BH297:BM297)+EOMONTH($G$3,0)-$G$3+1&lt;=3600,((CE297+CF297)/(EOMONTH($G$3,0)-$G$3+1))*(1800-SUM(BH297:BM297))*BV297%+(((CE297+CF297)/(EOMONTH($G$3,0)-$G$3+1))*((EOMONTH($G$3,0)-$G$3+1)-(1800-SUM(BH297:BM297)))*30%),IF(AND(SUM(BH297:BM297)&lt;3600,((EOMONTH($G$3,0)-$G$3+1+SUM(BH297:BM297))&gt;=1800),SUM(BH297:BM297)+EOMONTH($G$3,0)-$G$3+1&lt;3600),(CE297+CF297)*BV297%,IF(SUM(BH297:BM297)+EOMONTH($G$3,0)-$G$3+1&lt;=5400,((CE297+CF297)/(EOMONTH($G$3,0)-$G$3+1))*(3600-SUM(BH297:BM297))*BV297%+(((CE297+CF297)/(EOMONTH($G$3,0)-$G$3+1))*((EOMONTH($G$3,0)-$G$3+1)-(3600-SUM(BH297:BM297))))*35%,IF(AND(SUM(BH297:BM297)&lt;5400,((EOMONTH($G$3,0)-$G$3+1+SUM(BH297:BM297))&gt;=3600),SUM(BH297:BM297)+EOMONTH($G$3,0)-$G$3+1&lt;5400),(CE297+CF297)*BV297%,IF(SUM(BH297:BM297)+EOMONTH($G$3,0)-$G$3+1&lt;=7200,((CE297+CF297)/(EOMONTH($G$3,0)-$G$3+1))*(5400-SUM(BH297:BM297))*BV297%+(((CE297+CF297)/(EOMONTH($G$3,0)-$G$3+1))*((EOMONTH($G$3,0)-$G$3+1)-(5400-SUM(BH297:BM297))))*40%,IF(AND(SUM(BH297:BM297)&lt;7200,((EOMONTH($G$3,0)-$G$3+1+SUM(BH297:BM297))&gt;=5400),SUM(BH297:BM297)+EOMONTH($G$3,0)-$G$3+1&lt;7200),(CE297+CF297)*BV297%,IF(SUM(BH297:BM297)+EOMONTH($G$3,0)-$G$3+1&lt;=9000,((CE297+CF297)/(EOMONTH($G$3,0)-$G$3+1))*(7200-SUM(BH297:BM297))*BV297%+(((CE297+CF297)/(EOMONTH($G$3,0)-$G$3+1))*((EOMONTH($G$3,0)-$G$3+1)-(7200-SUM(BH297:BM297))))*45%,IF(SUM(BH297:BM297)+EOMONTH($G$3,0)-$G$3+1&gt;=9000,((CE297+CF297)/(EOMONTH($G$3,0)-$G$3+1))*(9000-SUM(BH297:BM297))*BV297%+(((CE297+CF297)/(EOMONTH($G$3,0)-$G$3+1))*((EOMONTH($G$3,0)-$G$3+1)-(9000-SUM(BH297:BM297))))*50%,0)))))))))))</f>
        <v>0</v>
      </c>
      <c r="CH297" s="404">
        <f>IF(BW297=0,CF297*BX297%,IF(BW297&gt;0,((VLOOKUP(O297,звания!$D$2:$E$62,2,FALSE)/(EOMONTH($G$3,0)+1-$G$3)*BW297)*BX297%)))</f>
        <v>0</v>
      </c>
      <c r="CI297" s="404">
        <f>IF(BY297=0,CF297*BZ297%,IF(BY297&gt;0,(VLOOKUP(O297,звания!$D$2:$E$62,2,FALSE)/(EOMONTH($G$3,0)+1-$G$3)*BO297)*BZ297%)+(VLOOKUP(BS297,звания!$D$2:$E$62,2,FALSE)/(EOMONTH($G$3,0)+1-$G$3)*BU297)*BZ297%)</f>
        <v>0</v>
      </c>
      <c r="CJ297" s="404">
        <f>IF(CA297=0,CF297*CB297%,IF(CA297&gt;0,(VLOOKUP(O297,звания!$D$2:$E$62,2,FALSE)/(EOMONTH($G$3,0)+1-$G$3)*BO297)*CB297%)+(VLOOKUP(BS297,звания!$D$2:$E$62,2,FALSE)/(EOMONTH($G$3,0)+1-$G$3)*BU297)*CB297%)</f>
        <v>0</v>
      </c>
      <c r="CK297" s="404">
        <f>IF(CD297="Д",0,IF(CC297=0,CF297*CD297%,IF(CC297&gt;0,(VLOOKUP(O297,звания!$D$2:$E$62,2,FALSE)/(EOMONTH($G$3,0)+1-$G$3)*BO297)*CD297%)+(VLOOKUP(BS297,звания!$D$2:$E$62,2,FALSE)/(EOMONTH($G$3,0)+1-$G$3)*BU297)*CD297%))</f>
        <v>0</v>
      </c>
      <c r="CL297" s="404">
        <f>IF(BR297&gt;0,((VLOOKUP(C297,звания!$A$2:$B$62,2,FALSE)/(EOMONTH($G$3,0)+1-$G$3)*BO297+VLOOKUP(O297,звания!$D$2:$E$62,2,FALSE)/(EOMONTH($G$3,0)+1-$G$3)*BO297+(VLOOKUP(C297,звания!$A$2:$B$62,2,FALSE)/(EOMONTH($G$3,0)+1-$G$3)*BO297+VLOOKUP(O297,звания!$D$2:$E$62,2,FALSE)/(EOMONTH($G$3,0)+1-$G$3)*BO297)*BV297%)*BN297)+(VLOOKUP(C297,звания!$A$2:$B$62,2,FALSE)/(EOMONTH($G$3,0)+1-$G$3)*BU297+VLOOKUP(BS297,звания!$D$2:$E$62,2,FALSE)/(EOMONTH($G$3,0)+1-$G$3)*BU297+(VLOOKUP(C297,звания!$A$2:$B$62,2,FALSE)/(EOMONTH($G$3,0)+1-$G$3)*BU297+VLOOKUP(BS297,звания!$D$2:$E$62,2,FALSE)/(EOMONTH($G$3,0)+1-$G$3)*BU297)*BV297%)*BN297,(CE297+CF297+CG297)*BN297)</f>
        <v>0</v>
      </c>
      <c r="CM297" s="404"/>
      <c r="CN297" s="404"/>
      <c r="CO297" s="432">
        <f t="shared" si="367"/>
        <v>0</v>
      </c>
      <c r="CP297" s="638"/>
      <c r="CQ297" s="637">
        <f>IF(CF297=0,0,IF((SUM(BH297:BM297)&gt;360),(VLOOKUP(O297,звания!$F$2:$G$62,2,FALSE))/100,VLOOKUP(O297,звания!$F$2:$H$62,3,FALSE)/100))</f>
        <v>0</v>
      </c>
      <c r="CR297" s="617">
        <f>IF(B297="Виключений зі списків",IF(AND(BU297=0,360-BH297&lt;0),(VLOOKUP(O297,звания!$D$2:$E$62,2,FALSE))/(EOMONTH($B$3,0)+1-$B$3)*BO297*CQ297,IF(AND(360-BH297&gt;=0,360-BH297&lt;(EOMONTH($B$3,0)+1-$B$3)),(CF297/(EOMONTH($B$3,0)-$B$3+1)*(360-BH297))*CQ297+(CF297/(EOMONTH($B$3,0)-$B$3+1)*((EOMONTH($B$3,0)-$B$3+1)-(360-BH297)))*VLOOKUP(O297,звания!$F$2:$H$62,2,FALSE)/100,((((VLOOKUP(O297,звания!$D$2:$E$62,2,FALSE))/(EOMONTH($B$3,0)+1-$B$3)*BO297*CQ297+(VLOOKUP(BS297,звания!$D$2:$E$62,2,FALSE))/(EOMONTH($B$3,0)+1-$B$3)*BU297*(VLOOKUP(BS297,звания!$F$2:$G$62,2,FALSE)*0.01)+(IF(BT297=0,0,(VLOOKUP(BS297,звания!$D$2:$E$62,2,FALSE)/(EOMONTH($G$3,0)+1-$G$3)*BT297*(VLOOKUP(BS297,звания!$F$2:$G$62,2,FALSE)))*0.01-(VLOOKUP(O297,звания!$D$2:$E$62,2,FALSE)/(EOMONTH($G$3,0)+1-$G$3)*BT297*(VLOOKUP(O297,звания!$F$2:$G$62,2,FALSE)))*0.01)))))/100*(100-CP297))),(IF(AND(BU297=0,360-BH297&lt;0,CP297=0),(VLOOKUP(O297,звания!$D$2:$E$62,2,FALSE))/(EOMONTH($G$3,0)+1-$G$3)*BO297*CQ297,IF(AND(360-BH297&gt;=0,360-BH297&lt;(EOMONTH($G$3,0)+1-$G$3)),(CF297/(EOMONTH($G$3,0)-$G$3+1)*(360-BH297))*CQ297+(CF297/(EOMONTH($G$3,0)-$G$3+1)*((EOMONTH($G$3,0)-$G$3+1)-(360-BH297)))*VLOOKUP(O297,звания!$F$2:$H$62,2,FALSE)/100,((((VLOOKUP(O297,звания!$D$2:$E$62,2,FALSE))/(EOMONTH($G$3,0)+1-$G$3)*BO297*CQ297+(VLOOKUP(BS297,звания!$D$2:$E$62,2,FALSE))/(EOMONTH($G$3,0)+1-$G$3)*BU297*(VLOOKUP(BS297,звания!$F$2:$G$62,2,FALSE)*0.01)))/100*(100-CP297)+(IF(BT297=0,0,(VLOOKUP(BS297,звания!$D$2:$E$62,2,FALSE)/(EOMONTH($BN$3,0)+1-$BN$3)*BT297*(VLOOKUP(BS297,звания!$F$2:$G$62,2,FALSE)))*0.01-(VLOOKUP(O297,звания!$D$2:$E$62,2,FALSE)/(EOMONTH($BN$3,0)+1-$BN$3)*BT297*(VLOOKUP(O297,звания!$F$2:$G$62,2,FALSE)))*0.01)))))))</f>
        <v>0</v>
      </c>
      <c r="CS297" s="416">
        <f>SUM(CE297:CM297,CR297)</f>
        <v>0</v>
      </c>
      <c r="CT297" s="403"/>
      <c r="CU297" s="403"/>
      <c r="CV297" s="403">
        <f t="shared" si="368"/>
        <v>0</v>
      </c>
      <c r="CW297" s="556">
        <f>CN297+SUM(CS297:CV297)</f>
        <v>0</v>
      </c>
      <c r="CX297" s="403">
        <f>IF(CU297=0,CW297*0.18,(CW297-CU297)*0.18)</f>
        <v>0</v>
      </c>
      <c r="CY297" s="403"/>
      <c r="CZ297" s="404">
        <f t="shared" si="387"/>
        <v>0</v>
      </c>
      <c r="DA297" s="403"/>
      <c r="DB297" s="403"/>
      <c r="DC297" s="403"/>
      <c r="DD297" s="421">
        <f t="shared" si="378"/>
        <v>0</v>
      </c>
      <c r="DE297" s="421">
        <f>(CW297-CV297)*22%</f>
        <v>0</v>
      </c>
      <c r="DF297" s="403">
        <f>CX297</f>
        <v>0</v>
      </c>
      <c r="DG297" s="421">
        <f t="shared" si="388"/>
        <v>0</v>
      </c>
      <c r="DH297" s="421">
        <f t="shared" si="389"/>
        <v>0</v>
      </c>
      <c r="DI297" s="421"/>
      <c r="DJ297" s="422" t="str">
        <f>IF(DG297&gt;0,$DL$2," ")&amp;"  "&amp;IF(DH297&gt;0,$DM$2," ")</f>
        <v xml:space="preserve">    </v>
      </c>
      <c r="DK297" s="452"/>
      <c r="DL297" s="425"/>
      <c r="DM297" s="425"/>
      <c r="DN297" s="429"/>
      <c r="DO297" s="420"/>
      <c r="DP297" s="123"/>
      <c r="DQ297" s="841"/>
      <c r="DR297" s="818"/>
      <c r="DS297" s="819"/>
      <c r="DT297" s="820"/>
      <c r="DU297" s="124"/>
      <c r="DV297" s="110"/>
      <c r="DZ297" s="105"/>
      <c r="EH297" s="543">
        <f t="shared" si="369"/>
        <v>0</v>
      </c>
      <c r="EI297" s="404">
        <f t="shared" si="370"/>
        <v>0</v>
      </c>
      <c r="EJ297" s="29">
        <f t="shared" si="371"/>
        <v>0</v>
      </c>
      <c r="EK297" s="50"/>
      <c r="EL297" s="29"/>
      <c r="EM297" s="50"/>
      <c r="EN297" s="50"/>
      <c r="EO297" s="50"/>
      <c r="EP297" s="30"/>
    </row>
    <row r="298" spans="1:146" ht="17.45" hidden="1" customHeight="1">
      <c r="A298" s="446">
        <v>292</v>
      </c>
      <c r="B298" s="449"/>
      <c r="C298" s="403"/>
      <c r="D298" s="403">
        <f>DK298</f>
        <v>0</v>
      </c>
      <c r="E298" s="416"/>
      <c r="F298" s="417"/>
      <c r="G298" s="406" t="str">
        <f t="shared" si="390"/>
        <v>0.0.0</v>
      </c>
      <c r="H298" s="407" t="str">
        <f t="shared" si="394"/>
        <v>0.0.0</v>
      </c>
      <c r="I298" s="407" t="str">
        <f t="shared" si="391"/>
        <v>0.0.0</v>
      </c>
      <c r="J298" s="407" t="str">
        <f t="shared" si="396"/>
        <v>0.0.0</v>
      </c>
      <c r="K298" s="407" t="str">
        <f t="shared" si="396"/>
        <v>0.0.0</v>
      </c>
      <c r="L298" s="407" t="str">
        <f t="shared" si="396"/>
        <v>0.0.0</v>
      </c>
      <c r="M298" s="407" t="str">
        <f t="shared" si="396"/>
        <v>0.0.0</v>
      </c>
      <c r="N298" s="408" t="str">
        <f t="shared" si="395"/>
        <v>0.0.0</v>
      </c>
      <c r="O298" s="418"/>
      <c r="P298" s="417"/>
      <c r="Q298" s="417"/>
      <c r="R298" s="417"/>
      <c r="S298" s="417"/>
      <c r="T298" s="417"/>
      <c r="U298" s="417"/>
      <c r="V298" s="714"/>
      <c r="W298" s="714"/>
      <c r="X298" s="417"/>
      <c r="Y298" s="417"/>
      <c r="Z298" s="714"/>
      <c r="AA298" s="714"/>
      <c r="AB298" s="417"/>
      <c r="AC298" s="417"/>
      <c r="AD298" s="714"/>
      <c r="AE298" s="714"/>
      <c r="AF298" s="417"/>
      <c r="AG298" s="417"/>
      <c r="AH298" s="714"/>
      <c r="AI298" s="714"/>
      <c r="AJ298" s="417"/>
      <c r="AK298" s="417"/>
      <c r="AL298" s="714"/>
      <c r="AM298" s="714"/>
      <c r="AN298" s="417"/>
      <c r="AO298" s="417"/>
      <c r="AP298" s="714"/>
      <c r="AQ298" s="714"/>
      <c r="AR298" s="417"/>
      <c r="AS298" s="417"/>
      <c r="AT298" s="714"/>
      <c r="AU298" s="714"/>
      <c r="AV298" s="417"/>
      <c r="AW298" s="417"/>
      <c r="AX298" s="716"/>
      <c r="AY298" s="716"/>
      <c r="AZ298" s="635"/>
      <c r="BA298" s="635"/>
      <c r="BB298" s="716"/>
      <c r="BC298" s="716"/>
      <c r="BD298" s="635"/>
      <c r="BE298" s="635"/>
      <c r="BF298" s="717"/>
      <c r="BG298" s="717"/>
      <c r="BH298" s="432">
        <f t="shared" si="385"/>
        <v>0</v>
      </c>
      <c r="BI298" s="432">
        <f>(IF(OR(W298&gt;$G$3,W298=0),IF(OR(V298=0,V298&gt;$G$3),0,DAYS360(V298,$G$3,1)),(DAYS360(V298,W298,1)))+IF(OR(Y298&gt;$G$3,Y298=0),IF(OR(X298=0,X298&gt;$G$3),0,DAYS360(X298,$G$3,1)),(DAYS360(X298,Y298,1)))+IF(OR(AA298&gt;$G$3,AA298=0),IF(OR(Z298=0,Z298&gt;$G$3),0,DAYS360(Z298,$G$3,1)),(DAYS360(Z298,AA298,1)))+IF(OR(AC298&gt;$G$3,AC298=0),IF(OR(AB298=0,AB298&gt;$G$3),0,DAYS360(AB298,$G$3,1)),(DAYS360(AB298,AC298,1)))+IF(OR(AE298&gt;$G$3,AE298=0),IF(OR(AD298=0,AD298&gt;$G$3),0,DAYS360(AD298,$G$3,1)),(DAYS360(AD298,AE298,1)))+IF(OR(AG298&gt;$G$3,AG298=0),IF(OR(AF298=0,AF298&gt;$G$3),0,DAYS360(AF298,$G$3,1)),(DAYS360(AF298,AG298,1)))+IF(OR(AI298&gt;$G$3,AI298=0),IF(OR(AH298=0,AH298&gt;$G$3),0,DAYS360(AH298,$G$3,1)),(DAYS360(AH298,AI298,1)))+IF(OR(AK298&gt;$G$3,AK298=0),IF(OR(AJ298=0,AJ298&gt;$G$3),0,DAYS360(AJ298,$G$3,1)),(DAYS360(AJ298,AK298,1)))+IF(OR(AM298&gt;$G$3,AM298=0),IF(OR(AL298=0,AL298&gt;$G$3),0,DAYS360(AL298,$G$3,1)),(DAYS360(AL298,AM298,1)))+IF(OR(AO298&gt;$G$3,AO298=0),IF(OR(AN298=0,AN298&gt;$G$3),0,DAYS360(AN298,$G$3,1)),(DAYS360(AN298,AO298,1)))+IF(OR(AQ298&gt;$G$3,AQ298=0),IF(OR(AP298=0,AP298&gt;$G$3),0,DAYS360(AP298,$G$3,1)),(DAYS360(AP298,AQ298,1)))+IF(OR(AS298&gt;$G$3,AS298=0),IF(OR(AR298=0,AR298&gt;$G$3),0,DAYS360(AR298,$G$3,1)),(DAYS360(AR298,AS298,1)))+IF(OR(AU298&gt;$G$3,AU298=0),IF(OR(AT298=0,AT298&gt;$G$3),0,DAYS360(AT298,$G$3,1)),(DAYS360(AT298,AU298,1)))+IF(OR(AW298&gt;$G$3,AW298=0),IF(OR(AV298=0,AV298&gt;$G$3),0,DAYS360(AV298,$G$3,1)),(DAYS360(AV298,AW298,1))))*2</f>
        <v>0</v>
      </c>
      <c r="BJ298" s="432">
        <f>(IF(OR(AY298&gt;$G$3,AY298=0),IF(OR(AX298=0,AX298&gt;$G$3),0,DAYS360(AX298,$G$3,1)),(DAYS360(AX298,AY298,1)))+IF(OR(BA298&gt;$G$3,BA298=0),IF(OR(AZ298=0,AZ298&gt;$G$3),0,DAYS360(AZ298,$G$3,1)),(DAYS360(AZ298,BA298,1))))/2</f>
        <v>0</v>
      </c>
      <c r="BK298" s="432">
        <f>(IF(OR(BC298&gt;$G$3,BC298=0),IF(OR(BB298=0,BB298&gt;$G$3),0,DAYS360(BB298,$G$3,1)),(DAYS360(BB298,BC298,1))))</f>
        <v>0</v>
      </c>
      <c r="BL298" s="432">
        <f>(IF(OR(BE298&gt;$G$3,BE298=0),IF(OR(BD298=0,BD298&gt;$G$3),0,DAYS360(BD298,$G$3,1)),(DAYS360(BD298,BE298,1))))/3</f>
        <v>0</v>
      </c>
      <c r="BM298" s="436">
        <f>IF(DAYS360(BF298,BG298)&gt;=1800,1800/2,(DAYS360(BF298,BG298,1))/2)</f>
        <v>0</v>
      </c>
      <c r="BN298" s="462">
        <v>0.65</v>
      </c>
      <c r="BO298" s="427">
        <f t="shared" si="386"/>
        <v>0</v>
      </c>
      <c r="BP298" s="419"/>
      <c r="BQ298" s="700"/>
      <c r="BR298" s="419"/>
      <c r="BS298" s="700"/>
      <c r="BT298" s="700"/>
      <c r="BU298" s="700"/>
      <c r="BV298" s="427">
        <f>IF((BH298+BI298+BJ298+BK298+BL298+BM298)&lt;360,0,IF(AND((BH298+BI298+BJ298+BK298+BL298+BM298)&gt;=360,(BH298+BI298+BJ298+BK298+BL298+BM298)&lt;1800),25,IF(AND((BH298+BI298+BJ298+BK298+BL298+BM298)&gt;=1800,(BH298+BI298+BJ298+BK298+BL298+BM298)&lt;3600),30,IF(AND((BH298+BI298+BJ298+BK298+BL298+BM298)&gt;=3600,(BH298+BI298+BJ298+BK298+BL298+BM298)&lt;5400),35,IF(AND((BH298+BI298+BJ298+BK298+BL298+BM298)&gt;=5400,(BH298+BI298+BJ298+BK298+BL298+BM298)&lt;7200),40,IF(AND((BH298+BI298+BJ298+BK298+BL298+BM298)&gt;=7200,(BH298+BI298+BJ298+BK298+BL298+BM298)&lt;9000),45,IF((BH298+BI298+BJ298+BK298+BL298+BM298)&gt;=9000,50,"ПРОВЕРЬ")))))))</f>
        <v>0</v>
      </c>
      <c r="BW298" s="419"/>
      <c r="BX298" s="782"/>
      <c r="BY298" s="419"/>
      <c r="BZ298" s="432"/>
      <c r="CA298" s="419"/>
      <c r="CB298" s="427"/>
      <c r="CC298" s="419"/>
      <c r="CD298" s="427"/>
      <c r="CE298" s="404">
        <f>IF(OR(C298=0,CD298="Д"),0,IF(AND(C298&gt;0,E298=0),VLOOKUP(C298,звания!A:B,2,FALSE)/((EOMONTH($G$3,0)+1)-$G$3)*BO298+VLOOKUP(C298,звания!A:B,2,FALSE)/((EOMONTH($G$3,0)+1)-$G$3)*BR298+VLOOKUP(C298,звания!A:B,2,FALSE)/((EOMONTH($G$3,0)+1)-$G$3)*BU298,IF(AND(C298&gt;0,E298&gt;0,F298&gt;=$G$3,BO298=(EOMONTH($G$3,0)+1)-$G$3),(VLOOKUP(E298,звания!A:B,2,FALSE)/(EOMONTH($G$3,0)-$G$3+1))*(F298-$G$3)+(VLOOKUP(C298,звания!A:B,2,FALSE)/(EOMONTH($G$3,0)-$G$3+1))*((EOMONTH($G$3,0)-$G$3+1)-(F298-$G$3)),IF(AND(C298&gt;0,E298&gt;0,F298&gt;$G$3,BO298&lt;(EOMONTH($G$3,0)+1)-$G$3,BO298&lt;&gt;0),VLOOKUP(E298,звания!A:B,2,FALSE)/((EOMONTH($G$3,0)+1)-$G$3)*((F298-$G$3)-(((EOMONTH($G$3,0)+1)-$G$3)-BO298-BU298-BR298))+VLOOKUP(C298,звания!A:B,2,FALSE)/((EOMONTH($G$3,0)+1)-$G$3)*(((EOMONTH($G$3,0)+1)-F298)),IF(F298&lt;$G$3,(VLOOKUP(C298,звания!A:B,2,FALSE)-VLOOKUP(E298,звания!A:B,2,FALSE))/((EOMONTH($BN$3,0)+1)-$BN$3)*(EOMONTH($BN$3,0)+1-F298)+VLOOKUP(C298,звания!A:B,2,FALSE)/((EOMONTH($G$3,0)+1)-$G$3)*BO298+VLOOKUP(C298,звания!A:B,2,FALSE)/((EOMONTH($G$3,0)+1)-$G$3)*BU298+VLOOKUP(C298,звания!A:B,2,FALSE)/((EOMONTH($G$3,0)+1)-$G$3)*BR298,0)))))</f>
        <v>0</v>
      </c>
      <c r="CF298" s="404">
        <f>IF(OR(CD298="Д",C298=0),0,IF(B298="Виключений зі списків",IF(BS298=0,(VLOOKUP(O298,звания!$D$2:$E$62,2,FALSE))/(EOMONTH($B$3,0)+1-$B$3)*BO298+(VLOOKUP(BQ298,звания!$D$2:$E$62,2,FALSE))/(EOMONTH($B$3,0)+1-$B$3)*BR298,(((VLOOKUP(O298,звания!$D$2:$E$62,2,FALSE))/(EOMONTH($B$3,0)+1-$B$3))*BO298)+(VLOOKUP(BQ298,звания!$D$2:$E$62,2,FALSE))/(EOMONTH($B$3,0)+1-$B$3)*BR298+(VLOOKUP(BS298,звания!$D$2:$E$62,2,FALSE))/(EOMONTH($B$3,0)+1-$B$3)*BU298),IF(BS298=0,(VLOOKUP(O298,звания!$D$2:$E$62,2,FALSE))/(EOMONTH($G$3,0)+1-$G$3)*BO298+(VLOOKUP(BQ298,звания!$D$2:$E$62,2,FALSE))/(EOMONTH($G$3,0)+1-$G$3)*BR298,(((VLOOKUP(O298,звания!$D$2:$E$62,2,FALSE))/(EOMONTH($G$3,0)+1-$G$3))*BO298)+(VLOOKUP(BQ298,звания!$D$2:$E$62,2,FALSE))/(EOMONTH($G$3,0)+1-$G$3)*BR298+(VLOOKUP(BS298,звания!$D$2:$E$62,2,FALSE))/(EOMONTH($G$3,0)+1-$G$3)*BU298+IF(BT298=0,0,(VLOOKUP(BS298,звания!$D$2:$E$62,2,FALSE))/(EOMONTH($BN$3,0)+1-$BN$3)*BT298-(VLOOKUP(O298,звания!$D$2:$E$62,2,FALSE))/(EOMONTH($BN$3,0)+1-$BN$3)*BT298))))</f>
        <v>0</v>
      </c>
      <c r="CG298" s="404">
        <f>IF(AND(SUM(BH298:BM298)&lt;360,((EOMONTH($G$3,0)-$G$3+1+(SUM(BH298:BM298)))&gt;0),SUM(BH298:BM298)+EOMONTH($G$3,0)-$G$3+1&lt;360),(CE298+CF298)*BV298%,IF(SUM(BH298:BM298)+EOMONTH($G$3,0)-$G$3+1&lt;=1800,((CE298+CF298)/(EOMONTH($G$3,0)-$G$3+1))*(360-SUM(BH298:BM298))*BV298%+(((CE298+CF298)/(EOMONTH($G$3,0)-$G$3+1))*((EOMONTH($G$3,0)-$G$3+1)-(360-SUM(BH298:BM298))))*25%,IF(AND(SUM(BH298:BM298)&lt;1800,((EOMONTH($G$3,0)-$G$3+1+SUM(BH298:BM298))&gt;=360),SUM(BH298:BM298)+EOMONTH($G$3,0)-$G$3+1&lt;1800),(CE298+CF298)*BV298%,IF(SUM(BH298:BM298)+EOMONTH($G$3,0)-$G$3+1&lt;=3600,((CE298+CF298)/(EOMONTH($G$3,0)-$G$3+1))*(1800-SUM(BH298:BM298))*BV298%+(((CE298+CF298)/(EOMONTH($G$3,0)-$G$3+1))*((EOMONTH($G$3,0)-$G$3+1)-(1800-SUM(BH298:BM298)))*30%),IF(AND(SUM(BH298:BM298)&lt;3600,((EOMONTH($G$3,0)-$G$3+1+SUM(BH298:BM298))&gt;=1800),SUM(BH298:BM298)+EOMONTH($G$3,0)-$G$3+1&lt;3600),(CE298+CF298)*BV298%,IF(SUM(BH298:BM298)+EOMONTH($G$3,0)-$G$3+1&lt;=5400,((CE298+CF298)/(EOMONTH($G$3,0)-$G$3+1))*(3600-SUM(BH298:BM298))*BV298%+(((CE298+CF298)/(EOMONTH($G$3,0)-$G$3+1))*((EOMONTH($G$3,0)-$G$3+1)-(3600-SUM(BH298:BM298))))*35%,IF(AND(SUM(BH298:BM298)&lt;5400,((EOMONTH($G$3,0)-$G$3+1+SUM(BH298:BM298))&gt;=3600),SUM(BH298:BM298)+EOMONTH($G$3,0)-$G$3+1&lt;5400),(CE298+CF298)*BV298%,IF(SUM(BH298:BM298)+EOMONTH($G$3,0)-$G$3+1&lt;=7200,((CE298+CF298)/(EOMONTH($G$3,0)-$G$3+1))*(5400-SUM(BH298:BM298))*BV298%+(((CE298+CF298)/(EOMONTH($G$3,0)-$G$3+1))*((EOMONTH($G$3,0)-$G$3+1)-(5400-SUM(BH298:BM298))))*40%,IF(AND(SUM(BH298:BM298)&lt;7200,((EOMONTH($G$3,0)-$G$3+1+SUM(BH298:BM298))&gt;=5400),SUM(BH298:BM298)+EOMONTH($G$3,0)-$G$3+1&lt;7200),(CE298+CF298)*BV298%,IF(SUM(BH298:BM298)+EOMONTH($G$3,0)-$G$3+1&lt;=9000,((CE298+CF298)/(EOMONTH($G$3,0)-$G$3+1))*(7200-SUM(BH298:BM298))*BV298%+(((CE298+CF298)/(EOMONTH($G$3,0)-$G$3+1))*((EOMONTH($G$3,0)-$G$3+1)-(7200-SUM(BH298:BM298))))*45%,IF(SUM(BH298:BM298)+EOMONTH($G$3,0)-$G$3+1&gt;=9000,((CE298+CF298)/(EOMONTH($G$3,0)-$G$3+1))*(9000-SUM(BH298:BM298))*BV298%+(((CE298+CF298)/(EOMONTH($G$3,0)-$G$3+1))*((EOMONTH($G$3,0)-$G$3+1)-(9000-SUM(BH298:BM298))))*50%,0)))))))))))</f>
        <v>0</v>
      </c>
      <c r="CH298" s="404">
        <f>IF(BW298=0,CF298*BX298%,IF(BW298&gt;0,((VLOOKUP(O298,звания!$D$2:$E$62,2,FALSE)/(EOMONTH($G$3,0)+1-$G$3)*BW298)*BX298%)))</f>
        <v>0</v>
      </c>
      <c r="CI298" s="404">
        <f>IF(BY298=0,CF298*BZ298%,IF(BY298&gt;0,(VLOOKUP(O298,звания!$D$2:$E$62,2,FALSE)/(EOMONTH($G$3,0)+1-$G$3)*BO298)*BZ298%)+(VLOOKUP(BS298,звания!$D$2:$E$62,2,FALSE)/(EOMONTH($G$3,0)+1-$G$3)*BU298)*BZ298%)</f>
        <v>0</v>
      </c>
      <c r="CJ298" s="404">
        <f>IF(CA298=0,CF298*CB298%,IF(CA298&gt;0,(VLOOKUP(O298,звания!$D$2:$E$62,2,FALSE)/(EOMONTH($G$3,0)+1-$G$3)*BO298)*CB298%)+(VLOOKUP(BS298,звания!$D$2:$E$62,2,FALSE)/(EOMONTH($G$3,0)+1-$G$3)*BU298)*CB298%)</f>
        <v>0</v>
      </c>
      <c r="CK298" s="404">
        <f>IF(CD298="Д",0,IF(CC298=0,CF298*CD298%,IF(CC298&gt;0,(VLOOKUP(O298,звания!$D$2:$E$62,2,FALSE)/(EOMONTH($G$3,0)+1-$G$3)*BO298)*CD298%)+(VLOOKUP(BS298,звания!$D$2:$E$62,2,FALSE)/(EOMONTH($G$3,0)+1-$G$3)*BU298)*CD298%))</f>
        <v>0</v>
      </c>
      <c r="CL298" s="404">
        <f>IF(BR298&gt;0,((VLOOKUP(C298,звания!$A$2:$B$62,2,FALSE)/(EOMONTH($G$3,0)+1-$G$3)*BO298+VLOOKUP(O298,звания!$D$2:$E$62,2,FALSE)/(EOMONTH($G$3,0)+1-$G$3)*BO298+(VLOOKUP(C298,звания!$A$2:$B$62,2,FALSE)/(EOMONTH($G$3,0)+1-$G$3)*BO298+VLOOKUP(O298,звания!$D$2:$E$62,2,FALSE)/(EOMONTH($G$3,0)+1-$G$3)*BO298)*BV298%)*BN298)+(VLOOKUP(C298,звания!$A$2:$B$62,2,FALSE)/(EOMONTH($G$3,0)+1-$G$3)*BU298+VLOOKUP(BS298,звания!$D$2:$E$62,2,FALSE)/(EOMONTH($G$3,0)+1-$G$3)*BU298+(VLOOKUP(C298,звания!$A$2:$B$62,2,FALSE)/(EOMONTH($G$3,0)+1-$G$3)*BU298+VLOOKUP(BS298,звания!$D$2:$E$62,2,FALSE)/(EOMONTH($G$3,0)+1-$G$3)*BU298)*BV298%)*BN298,(CE298+CF298+CG298)*BN298)</f>
        <v>0</v>
      </c>
      <c r="CM298" s="404"/>
      <c r="CN298" s="404"/>
      <c r="CO298" s="432">
        <f t="shared" si="367"/>
        <v>0</v>
      </c>
      <c r="CP298" s="638"/>
      <c r="CQ298" s="637">
        <f>IF(CF298=0,0,IF((SUM(BH298:BM298)&gt;360),(VLOOKUP(O298,звания!$F$2:$G$62,2,FALSE))/100,VLOOKUP(O298,звания!$F$2:$H$62,3,FALSE)/100))</f>
        <v>0</v>
      </c>
      <c r="CR298" s="617">
        <f>IF(B298="Виключений зі списків",IF(AND(BU298=0,360-BH298&lt;0),(VLOOKUP(O298,звания!$D$2:$E$62,2,FALSE))/(EOMONTH($B$3,0)+1-$B$3)*BO298*CQ298,IF(AND(360-BH298&gt;=0,360-BH298&lt;(EOMONTH($B$3,0)+1-$B$3)),(CF298/(EOMONTH($B$3,0)-$B$3+1)*(360-BH298))*CQ298+(CF298/(EOMONTH($B$3,0)-$B$3+1)*((EOMONTH($B$3,0)-$B$3+1)-(360-BH298)))*VLOOKUP(O298,звания!$F$2:$H$62,2,FALSE)/100,((((VLOOKUP(O298,звания!$D$2:$E$62,2,FALSE))/(EOMONTH($B$3,0)+1-$B$3)*BO298*CQ298+(VLOOKUP(BS298,звания!$D$2:$E$62,2,FALSE))/(EOMONTH($B$3,0)+1-$B$3)*BU298*(VLOOKUP(BS298,звания!$F$2:$G$62,2,FALSE)*0.01)+(IF(BT298=0,0,(VLOOKUP(BS298,звания!$D$2:$E$62,2,FALSE)/(EOMONTH($G$3,0)+1-$G$3)*BT298*(VLOOKUP(BS298,звания!$F$2:$G$62,2,FALSE)))*0.01-(VLOOKUP(O298,звания!$D$2:$E$62,2,FALSE)/(EOMONTH($G$3,0)+1-$G$3)*BT298*(VLOOKUP(O298,звания!$F$2:$G$62,2,FALSE)))*0.01)))))/100*(100-CP298))),(IF(AND(BU298=0,360-BH298&lt;0,CP298=0),(VLOOKUP(O298,звания!$D$2:$E$62,2,FALSE))/(EOMONTH($G$3,0)+1-$G$3)*BO298*CQ298,IF(AND(360-BH298&gt;=0,360-BH298&lt;(EOMONTH($G$3,0)+1-$G$3)),(CF298/(EOMONTH($G$3,0)-$G$3+1)*(360-BH298))*CQ298+(CF298/(EOMONTH($G$3,0)-$G$3+1)*((EOMONTH($G$3,0)-$G$3+1)-(360-BH298)))*VLOOKUP(O298,звания!$F$2:$H$62,2,FALSE)/100,((((VLOOKUP(O298,звания!$D$2:$E$62,2,FALSE))/(EOMONTH($G$3,0)+1-$G$3)*BO298*CQ298+(VLOOKUP(BS298,звания!$D$2:$E$62,2,FALSE))/(EOMONTH($G$3,0)+1-$G$3)*BU298*(VLOOKUP(BS298,звания!$F$2:$G$62,2,FALSE)*0.01)))/100*(100-CP298)+(IF(BT298=0,0,(VLOOKUP(BS298,звания!$D$2:$E$62,2,FALSE)/(EOMONTH($BN$3,0)+1-$BN$3)*BT298*(VLOOKUP(BS298,звания!$F$2:$G$62,2,FALSE)))*0.01-(VLOOKUP(O298,звания!$D$2:$E$62,2,FALSE)/(EOMONTH($BN$3,0)+1-$BN$3)*BT298*(VLOOKUP(O298,звания!$F$2:$G$62,2,FALSE)))*0.01)))))))</f>
        <v>0</v>
      </c>
      <c r="CS298" s="416">
        <f>SUM(CE298:CM298,CR298)</f>
        <v>0</v>
      </c>
      <c r="CT298" s="403"/>
      <c r="CU298" s="403"/>
      <c r="CV298" s="403">
        <f t="shared" si="368"/>
        <v>0</v>
      </c>
      <c r="CW298" s="556">
        <f>CN298+SUM(CS298:CV298)</f>
        <v>0</v>
      </c>
      <c r="CX298" s="403">
        <f>IF(CU298=0,CW298*0.18,(CW298-CU298)*0.18)</f>
        <v>0</v>
      </c>
      <c r="CY298" s="403"/>
      <c r="CZ298" s="404">
        <f t="shared" si="387"/>
        <v>0</v>
      </c>
      <c r="DA298" s="403"/>
      <c r="DB298" s="403"/>
      <c r="DC298" s="403"/>
      <c r="DD298" s="421">
        <f t="shared" si="378"/>
        <v>0</v>
      </c>
      <c r="DE298" s="421">
        <f t="shared" si="373"/>
        <v>0</v>
      </c>
      <c r="DF298" s="403">
        <f>CX298</f>
        <v>0</v>
      </c>
      <c r="DG298" s="421">
        <f t="shared" si="388"/>
        <v>0</v>
      </c>
      <c r="DH298" s="421">
        <f t="shared" si="389"/>
        <v>0</v>
      </c>
      <c r="DI298" s="421"/>
      <c r="DJ298" s="422" t="str">
        <f t="shared" si="351"/>
        <v xml:space="preserve">    </v>
      </c>
      <c r="DK298" s="452"/>
      <c r="DL298" s="425"/>
      <c r="DM298" s="425"/>
      <c r="DN298" s="429"/>
      <c r="DO298" s="420"/>
      <c r="DP298" s="123"/>
      <c r="DQ298" s="817"/>
      <c r="DR298" s="818"/>
      <c r="DS298" s="819"/>
      <c r="DT298" s="820"/>
      <c r="DU298" s="124"/>
      <c r="DV298" s="110"/>
      <c r="DX298" s="84"/>
      <c r="DY298" s="84"/>
      <c r="DZ298" s="105"/>
      <c r="EH298" s="543">
        <f t="shared" si="369"/>
        <v>0</v>
      </c>
      <c r="EI298" s="404">
        <f t="shared" si="370"/>
        <v>0</v>
      </c>
      <c r="EJ298" s="29">
        <f t="shared" si="371"/>
        <v>0</v>
      </c>
      <c r="EK298" s="50"/>
      <c r="EL298" s="29"/>
      <c r="EM298" s="50"/>
      <c r="EN298" s="50"/>
      <c r="EO298" s="50"/>
      <c r="EP298" s="29"/>
    </row>
    <row r="299" spans="1:146" ht="17.45" hidden="1" customHeight="1">
      <c r="A299" s="446">
        <v>293</v>
      </c>
      <c r="B299" s="450"/>
      <c r="C299" s="403"/>
      <c r="D299" s="403">
        <f>DK299</f>
        <v>0</v>
      </c>
      <c r="E299" s="416"/>
      <c r="F299" s="417"/>
      <c r="G299" s="406" t="str">
        <f t="shared" ref="G299:G335" si="397">IF(P299&gt;$G$3,0,CONCATENATE((INT((BH299)/360)+INT((BI299)/360)+INT((BJ299)/360)+INT((BK299)/360)+INT((BL299)/360)+INT((BM299)/360))+INT((INT(MOD((BH299),360)/30)+INT(MOD((BI299),360)/30)+INT(MOD((BJ299),360)/30)+INT(MOD((BK299),360)/30)+INT(MOD((BL299),360)/30)+INT(MOD((BM299),360)/30)+INT((MOD(MOD((BH299),360),30)+MOD(MOD((BI299),360),30)+MOD(MOD((BJ299),360),30)+MOD(MOD((BK299),360),30)+MOD(MOD((BL299),360),30)+MOD(MOD((BM299),360),30))/30))/12),".",MOD(INT(MOD((BH299),360)/30)+INT(MOD((BI299),360)/30)+INT(MOD((BJ299),360)/30)+INT(MOD((BK299),360)/30)+INT(MOD((BL299),360)/30)+INT(MOD((BM299),360)/30)+INT((MOD(MOD((BH299),360),30)+MOD(MOD((BI299),360),30)+MOD(MOD((BJ299),360),30)+MOD(MOD((BK299),360),30)+MOD(MOD((BL299),360),30)+MOD(MOD((BM299),360),30))/30),12),".",INT(MOD(MOD(MOD((BH299),360),30)+MOD(MOD((BI299),360),30)+MOD(MOD((BJ299),360),30)+MOD(MOD((BK299),360),30)+MOD(MOD((BL299),360),30)+MOD(MOD((BM299),360),30),30))))</f>
        <v>0.0.0</v>
      </c>
      <c r="H299" s="407" t="str">
        <f t="shared" si="394"/>
        <v>0.0.0</v>
      </c>
      <c r="I299" s="407" t="str">
        <f t="shared" ref="I299:I335" si="398">IF(P299&gt;$G$3,0,CONCATENATE((INT((BH299)/360)+INT((BM299)/360))+INT((INT(MOD((BH299),360)/30)+INT(MOD((BM299),360)/30)+INT((MOD(MOD((BH299),360),30)+MOD(MOD((BM299),360),30))/30))/12),".",MOD(INT(MOD((BH299),360)/30)+INT(MOD((BM299),360)/30)+INT((MOD(MOD((BH299),360),30)+MOD(MOD((BM299),360),30))/30),12),".",INT(MOD(MOD(MOD((BH299),360),30)+MOD(MOD((BM299),360),30),30))))</f>
        <v>0.0.0</v>
      </c>
      <c r="J299" s="407" t="str">
        <f t="shared" si="352"/>
        <v>0.0.0</v>
      </c>
      <c r="K299" s="407" t="str">
        <f t="shared" si="353"/>
        <v>0.0.0</v>
      </c>
      <c r="L299" s="407" t="str">
        <f t="shared" si="354"/>
        <v>0.0.0</v>
      </c>
      <c r="M299" s="407" t="str">
        <f t="shared" si="355"/>
        <v>0.0.0</v>
      </c>
      <c r="N299" s="408" t="str">
        <f t="shared" si="395"/>
        <v>0.0.0</v>
      </c>
      <c r="O299" s="418"/>
      <c r="P299" s="417"/>
      <c r="Q299" s="417"/>
      <c r="R299" s="417"/>
      <c r="S299" s="417"/>
      <c r="T299" s="417"/>
      <c r="U299" s="417"/>
      <c r="V299" s="714"/>
      <c r="W299" s="714"/>
      <c r="X299" s="417"/>
      <c r="Y299" s="417"/>
      <c r="Z299" s="714"/>
      <c r="AA299" s="714"/>
      <c r="AB299" s="417"/>
      <c r="AC299" s="417"/>
      <c r="AD299" s="714"/>
      <c r="AE299" s="714"/>
      <c r="AF299" s="417"/>
      <c r="AG299" s="417"/>
      <c r="AH299" s="714"/>
      <c r="AI299" s="714"/>
      <c r="AJ299" s="417"/>
      <c r="AK299" s="417"/>
      <c r="AL299" s="714"/>
      <c r="AM299" s="714"/>
      <c r="AN299" s="417"/>
      <c r="AO299" s="417"/>
      <c r="AP299" s="714"/>
      <c r="AQ299" s="714"/>
      <c r="AR299" s="417"/>
      <c r="AS299" s="417"/>
      <c r="AT299" s="714"/>
      <c r="AU299" s="714"/>
      <c r="AV299" s="417"/>
      <c r="AW299" s="417"/>
      <c r="AX299" s="716"/>
      <c r="AY299" s="716"/>
      <c r="AZ299" s="635"/>
      <c r="BA299" s="635"/>
      <c r="BB299" s="716"/>
      <c r="BC299" s="716"/>
      <c r="BD299" s="635"/>
      <c r="BE299" s="635"/>
      <c r="BF299" s="717"/>
      <c r="BG299" s="717"/>
      <c r="BH299" s="432">
        <f t="shared" si="385"/>
        <v>0</v>
      </c>
      <c r="BI299" s="432">
        <f t="shared" si="356"/>
        <v>0</v>
      </c>
      <c r="BJ299" s="432">
        <f t="shared" si="357"/>
        <v>0</v>
      </c>
      <c r="BK299" s="432">
        <f t="shared" si="358"/>
        <v>0</v>
      </c>
      <c r="BL299" s="432">
        <f t="shared" si="359"/>
        <v>0</v>
      </c>
      <c r="BM299" s="436">
        <f>IF(DAYS360(BF299,BG299)&gt;=1800,1800/2,(DAYS360(BF299,BG299,1))/2)</f>
        <v>0</v>
      </c>
      <c r="BN299" s="462">
        <v>0.65</v>
      </c>
      <c r="BO299" s="427">
        <f t="shared" si="386"/>
        <v>0</v>
      </c>
      <c r="BP299" s="419"/>
      <c r="BQ299" s="700"/>
      <c r="BR299" s="419"/>
      <c r="BS299" s="700"/>
      <c r="BT299" s="700"/>
      <c r="BU299" s="700"/>
      <c r="BV299" s="427">
        <f>IF((BH299+BI299+BJ299+BK299+BL299+BM299)&lt;360,0,IF(AND((BH299+BI299+BJ299+BK299+BL299+BM299)&gt;=360,(BH299+BI299+BJ299+BK299+BL299+BM299)&lt;1800),25,IF(AND((BH299+BI299+BJ299+BK299+BL299+BM299)&gt;=1800,(BH299+BI299+BJ299+BK299+BL299+BM299)&lt;3600),30,IF(AND((BH299+BI299+BJ299+BK299+BL299+BM299)&gt;=3600,(BH299+BI299+BJ299+BK299+BL299+BM299)&lt;5400),35,IF(AND((BH299+BI299+BJ299+BK299+BL299+BM299)&gt;=5400,(BH299+BI299+BJ299+BK299+BL299+BM299)&lt;7200),40,IF(AND((BH299+BI299+BJ299+BK299+BL299+BM299)&gt;=7200,(BH299+BI299+BJ299+BK299+BL299+BM299)&lt;9000),45,IF((BH299+BI299+BJ299+BK299+BL299+BM299)&gt;=9000,50,"ПРОВЕРЬ")))))))</f>
        <v>0</v>
      </c>
      <c r="BW299" s="419"/>
      <c r="BX299" s="781"/>
      <c r="BY299" s="700"/>
      <c r="BZ299" s="432"/>
      <c r="CA299" s="700"/>
      <c r="CB299" s="432"/>
      <c r="CC299" s="700"/>
      <c r="CD299" s="432"/>
      <c r="CE299" s="404">
        <f>IF(OR(C299=0,CD299="Д"),0,IF(AND(C299&gt;0,E299=0),VLOOKUP(C299,звания!A:B,2,FALSE)/((EOMONTH($G$3,0)+1)-$G$3)*BO299+VLOOKUP(C299,звания!A:B,2,FALSE)/((EOMONTH($G$3,0)+1)-$G$3)*BR299+VLOOKUP(C299,звания!A:B,2,FALSE)/((EOMONTH($G$3,0)+1)-$G$3)*BU299,IF(AND(C299&gt;0,E299&gt;0,F299&gt;=$G$3,BO299=(EOMONTH($G$3,0)+1)-$G$3),(VLOOKUP(E299,звания!A:B,2,FALSE)/(EOMONTH($G$3,0)-$G$3+1))*(F299-$G$3)+(VLOOKUP(C299,звания!A:B,2,FALSE)/(EOMONTH($G$3,0)-$G$3+1))*((EOMONTH($G$3,0)-$G$3+1)-(F299-$G$3)),IF(AND(C299&gt;0,E299&gt;0,F299&gt;$G$3,BO299&lt;(EOMONTH($G$3,0)+1)-$G$3,BO299&lt;&gt;0),VLOOKUP(E299,звания!A:B,2,FALSE)/((EOMONTH($G$3,0)+1)-$G$3)*((F299-$G$3)-(((EOMONTH($G$3,0)+1)-$G$3)-BO299-BU299-BR299))+VLOOKUP(C299,звания!A:B,2,FALSE)/((EOMONTH($G$3,0)+1)-$G$3)*(((EOMONTH($G$3,0)+1)-F299)),IF(F299&lt;$G$3,(VLOOKUP(C299,звания!A:B,2,FALSE)-VLOOKUP(E299,звания!A:B,2,FALSE))/((EOMONTH($BN$3,0)+1)-$BN$3)*(EOMONTH($BN$3,0)+1-F299)+VLOOKUP(C299,звания!A:B,2,FALSE)/((EOMONTH($G$3,0)+1)-$G$3)*BO299+VLOOKUP(C299,звания!A:B,2,FALSE)/((EOMONTH($G$3,0)+1)-$G$3)*BU299+VLOOKUP(C299,звания!A:B,2,FALSE)/((EOMONTH($G$3,0)+1)-$G$3)*BR299,0)))))</f>
        <v>0</v>
      </c>
      <c r="CF299" s="404">
        <f>IF(OR(CD299="Д",C299=0),0,IF(B299="Виключений зі списків",IF(BS299=0,(VLOOKUP(O299,звания!$D$2:$E$62,2,FALSE))/(EOMONTH($B$3,0)+1-$B$3)*BO299+(VLOOKUP(BQ299,звания!$D$2:$E$62,2,FALSE))/(EOMONTH($B$3,0)+1-$B$3)*BR299,(((VLOOKUP(O299,звания!$D$2:$E$62,2,FALSE))/(EOMONTH($B$3,0)+1-$B$3))*BO299)+(VLOOKUP(BQ299,звания!$D$2:$E$62,2,FALSE))/(EOMONTH($B$3,0)+1-$B$3)*BR299+(VLOOKUP(BS299,звания!$D$2:$E$62,2,FALSE))/(EOMONTH($B$3,0)+1-$B$3)*BU299),IF(BS299=0,(VLOOKUP(O299,звания!$D$2:$E$62,2,FALSE))/(EOMONTH($G$3,0)+1-$G$3)*BO299+(VLOOKUP(BQ299,звания!$D$2:$E$62,2,FALSE))/(EOMONTH($G$3,0)+1-$G$3)*BR299,(((VLOOKUP(O299,звания!$D$2:$E$62,2,FALSE))/(EOMONTH($G$3,0)+1-$G$3))*BO299)+(VLOOKUP(BQ299,звания!$D$2:$E$62,2,FALSE))/(EOMONTH($G$3,0)+1-$G$3)*BR299+(VLOOKUP(BS299,звания!$D$2:$E$62,2,FALSE))/(EOMONTH($G$3,0)+1-$G$3)*BU299+IF(BT299=0,0,(VLOOKUP(BS299,звания!$D$2:$E$62,2,FALSE))/(EOMONTH($BN$3,0)+1-$BN$3)*BT299-(VLOOKUP(O299,звания!$D$2:$E$62,2,FALSE))/(EOMONTH($BN$3,0)+1-$BN$3)*BT299))))</f>
        <v>0</v>
      </c>
      <c r="CG299" s="404">
        <f t="shared" si="350"/>
        <v>0</v>
      </c>
      <c r="CH299" s="404">
        <f>IF(BW299=0,CF299*BX299%,IF(BW299&gt;0,((VLOOKUP(O299,звания!$D$2:$E$62,2,FALSE)/(EOMONTH($G$3,0)+1-$G$3)*BW299)*BX299%)))</f>
        <v>0</v>
      </c>
      <c r="CI299" s="404">
        <f>IF(BY299=0,CF299*BZ299%,IF(BY299&gt;0,(VLOOKUP(O299,звания!$D$2:$E$62,2,FALSE)/(EOMONTH($G$3,0)+1-$G$3)*BO299)*BZ299%)+(VLOOKUP(BS299,звания!$D$2:$E$62,2,FALSE)/(EOMONTH($G$3,0)+1-$G$3)*BU299)*BZ299%)</f>
        <v>0</v>
      </c>
      <c r="CJ299" s="404">
        <f>IF(CA299=0,CF299*CB299%,IF(CA299&gt;0,(VLOOKUP(O299,звания!$D$2:$E$62,2,FALSE)/(EOMONTH($G$3,0)+1-$G$3)*BO299)*CB299%)+(VLOOKUP(BS299,звания!$D$2:$E$62,2,FALSE)/(EOMONTH($G$3,0)+1-$G$3)*BU299)*CB299%)</f>
        <v>0</v>
      </c>
      <c r="CK299" s="404">
        <f>IF(CD299="Д",0,IF(CC299=0,CF299*CD299%,IF(CC299&gt;0,(VLOOKUP(O299,звания!$D$2:$E$62,2,FALSE)/(EOMONTH($G$3,0)+1-$G$3)*BO299)*CD299%)+(VLOOKUP(BS299,звания!$D$2:$E$62,2,FALSE)/(EOMONTH($G$3,0)+1-$G$3)*BU299)*CD299%))</f>
        <v>0</v>
      </c>
      <c r="CL299" s="404">
        <f>IF(BR299&gt;0,((VLOOKUP(C299,звания!$A$2:$B$62,2,FALSE)/(EOMONTH($G$3,0)+1-$G$3)*BO299+VLOOKUP(O299,звания!$D$2:$E$62,2,FALSE)/(EOMONTH($G$3,0)+1-$G$3)*BO299+(VLOOKUP(C299,звания!$A$2:$B$62,2,FALSE)/(EOMONTH($G$3,0)+1-$G$3)*BO299+VLOOKUP(O299,звания!$D$2:$E$62,2,FALSE)/(EOMONTH($G$3,0)+1-$G$3)*BO299)*BV299%)*BN299)+(VLOOKUP(C299,звания!$A$2:$B$62,2,FALSE)/(EOMONTH($G$3,0)+1-$G$3)*BU299+VLOOKUP(BS299,звания!$D$2:$E$62,2,FALSE)/(EOMONTH($G$3,0)+1-$G$3)*BU299+(VLOOKUP(C299,звания!$A$2:$B$62,2,FALSE)/(EOMONTH($G$3,0)+1-$G$3)*BU299+VLOOKUP(BS299,звания!$D$2:$E$62,2,FALSE)/(EOMONTH($G$3,0)+1-$G$3)*BU299)*BV299%)*BN299,(CE299+CF299+CG299)*BN299)</f>
        <v>0</v>
      </c>
      <c r="CM299" s="404"/>
      <c r="CN299" s="404"/>
      <c r="CO299" s="432">
        <f t="shared" si="367"/>
        <v>0</v>
      </c>
      <c r="CP299" s="638"/>
      <c r="CQ299" s="637">
        <f>IF(CF299=0,0,IF((SUM(BH299:BM299)&gt;360),(VLOOKUP(O299,звания!$F$2:$G$62,2,FALSE))/100,VLOOKUP(O299,звания!$F$2:$H$62,3,FALSE)/100))</f>
        <v>0</v>
      </c>
      <c r="CR299" s="617">
        <f>IF(B299="Виключений зі списків",IF(AND(BU299=0,360-BH299&lt;0),(VLOOKUP(O299,звания!$D$2:$E$62,2,FALSE))/(EOMONTH($B$3,0)+1-$B$3)*BO299*CQ299,IF(AND(360-BH299&gt;=0,360-BH299&lt;(EOMONTH($B$3,0)+1-$B$3)),(CF299/(EOMONTH($B$3,0)-$B$3+1)*(360-BH299))*CQ299+(CF299/(EOMONTH($B$3,0)-$B$3+1)*((EOMONTH($B$3,0)-$B$3+1)-(360-BH299)))*VLOOKUP(O299,звания!$F$2:$H$62,2,FALSE)/100,((((VLOOKUP(O299,звания!$D$2:$E$62,2,FALSE))/(EOMONTH($B$3,0)+1-$B$3)*BO299*CQ299+(VLOOKUP(BS299,звания!$D$2:$E$62,2,FALSE))/(EOMONTH($B$3,0)+1-$B$3)*BU299*(VLOOKUP(BS299,звания!$F$2:$G$62,2,FALSE)*0.01)+(IF(BT299=0,0,(VLOOKUP(BS299,звания!$D$2:$E$62,2,FALSE)/(EOMONTH($G$3,0)+1-$G$3)*BT299*(VLOOKUP(BS299,звания!$F$2:$G$62,2,FALSE)))*0.01-(VLOOKUP(O299,звания!$D$2:$E$62,2,FALSE)/(EOMONTH($G$3,0)+1-$G$3)*BT299*(VLOOKUP(O299,звания!$F$2:$G$62,2,FALSE)))*0.01)))))/100*(100-CP299))),(IF(AND(BU299=0,360-BH299&lt;0,CP299=0),(VLOOKUP(O299,звания!$D$2:$E$62,2,FALSE))/(EOMONTH($G$3,0)+1-$G$3)*BO299*CQ299,IF(AND(360-BH299&gt;=0,360-BH299&lt;(EOMONTH($G$3,0)+1-$G$3)),(CF299/(EOMONTH($G$3,0)-$G$3+1)*(360-BH299))*CQ299+(CF299/(EOMONTH($G$3,0)-$G$3+1)*((EOMONTH($G$3,0)-$G$3+1)-(360-BH299)))*VLOOKUP(O299,звания!$F$2:$H$62,2,FALSE)/100,((((VLOOKUP(O299,звания!$D$2:$E$62,2,FALSE))/(EOMONTH($G$3,0)+1-$G$3)*BO299*CQ299+(VLOOKUP(BS299,звания!$D$2:$E$62,2,FALSE))/(EOMONTH($G$3,0)+1-$G$3)*BU299*(VLOOKUP(BS299,звания!$F$2:$G$62,2,FALSE)*0.01)))/100*(100-CP299)+(IF(BT299=0,0,(VLOOKUP(BS299,звания!$D$2:$E$62,2,FALSE)/(EOMONTH($BN$3,0)+1-$BN$3)*BT299*(VLOOKUP(BS299,звания!$F$2:$G$62,2,FALSE)))*0.01-(VLOOKUP(O299,звания!$D$2:$E$62,2,FALSE)/(EOMONTH($BN$3,0)+1-$BN$3)*BT299*(VLOOKUP(O299,звания!$F$2:$G$62,2,FALSE)))*0.01)))))))</f>
        <v>0</v>
      </c>
      <c r="CS299" s="416">
        <f>SUM(CE299:CM299,CR299)</f>
        <v>0</v>
      </c>
      <c r="CT299" s="403"/>
      <c r="CU299" s="403"/>
      <c r="CV299" s="403">
        <f t="shared" si="368"/>
        <v>0</v>
      </c>
      <c r="CW299" s="556">
        <f>CN299+SUM(CS299:CV299)</f>
        <v>0</v>
      </c>
      <c r="CX299" s="403">
        <f t="shared" si="393"/>
        <v>0</v>
      </c>
      <c r="CY299" s="403"/>
      <c r="CZ299" s="404">
        <f t="shared" si="387"/>
        <v>0</v>
      </c>
      <c r="DA299" s="403"/>
      <c r="DB299" s="403"/>
      <c r="DC299" s="403"/>
      <c r="DD299" s="421">
        <f t="shared" si="378"/>
        <v>0</v>
      </c>
      <c r="DE299" s="421">
        <f t="shared" si="373"/>
        <v>0</v>
      </c>
      <c r="DF299" s="403">
        <f>CX299</f>
        <v>0</v>
      </c>
      <c r="DG299" s="421">
        <f t="shared" si="388"/>
        <v>0</v>
      </c>
      <c r="DH299" s="421">
        <f t="shared" si="389"/>
        <v>0</v>
      </c>
      <c r="DI299" s="421"/>
      <c r="DJ299" s="422" t="str">
        <f t="shared" si="351"/>
        <v xml:space="preserve">    </v>
      </c>
      <c r="DK299" s="452"/>
      <c r="DL299" s="435"/>
      <c r="DM299" s="435"/>
      <c r="DN299" s="425"/>
      <c r="DO299" s="420"/>
      <c r="DP299" s="123"/>
      <c r="DQ299" s="817"/>
      <c r="DR299" s="818"/>
      <c r="DS299" s="819"/>
      <c r="DT299" s="820"/>
      <c r="DU299" s="124"/>
      <c r="DV299" s="110"/>
      <c r="DX299" s="84"/>
      <c r="DY299" s="84"/>
      <c r="DZ299" s="105"/>
      <c r="EH299" s="543">
        <f t="shared" si="369"/>
        <v>0</v>
      </c>
      <c r="EI299" s="404">
        <f t="shared" si="370"/>
        <v>0</v>
      </c>
      <c r="EJ299" s="29">
        <f t="shared" si="371"/>
        <v>0</v>
      </c>
      <c r="EK299" s="50"/>
      <c r="EL299" s="29"/>
      <c r="EM299" s="50"/>
      <c r="EN299" s="50"/>
      <c r="EO299" s="50"/>
      <c r="EP299" s="29"/>
    </row>
    <row r="300" spans="1:146" ht="17.45" hidden="1" customHeight="1">
      <c r="A300" s="402">
        <v>294</v>
      </c>
      <c r="B300" s="448"/>
      <c r="C300" s="403"/>
      <c r="D300" s="403">
        <f>DK300</f>
        <v>0</v>
      </c>
      <c r="E300" s="416"/>
      <c r="F300" s="417"/>
      <c r="G300" s="406" t="str">
        <f t="shared" si="397"/>
        <v>0.0.0</v>
      </c>
      <c r="H300" s="407" t="str">
        <f t="shared" si="394"/>
        <v>0.0.0</v>
      </c>
      <c r="I300" s="407" t="str">
        <f t="shared" si="398"/>
        <v>0.0.0</v>
      </c>
      <c r="J300" s="407" t="str">
        <f t="shared" si="352"/>
        <v>0.0.0</v>
      </c>
      <c r="K300" s="407" t="str">
        <f t="shared" si="353"/>
        <v>0.0.0</v>
      </c>
      <c r="L300" s="407" t="str">
        <f t="shared" si="354"/>
        <v>0.0.0</v>
      </c>
      <c r="M300" s="407" t="str">
        <f t="shared" si="355"/>
        <v>0.0.0</v>
      </c>
      <c r="N300" s="408" t="str">
        <f t="shared" si="395"/>
        <v>0.0.0</v>
      </c>
      <c r="O300" s="418"/>
      <c r="P300" s="417"/>
      <c r="Q300" s="417"/>
      <c r="R300" s="417"/>
      <c r="S300" s="417"/>
      <c r="T300" s="417"/>
      <c r="U300" s="417"/>
      <c r="V300" s="714"/>
      <c r="W300" s="714"/>
      <c r="X300" s="417"/>
      <c r="Y300" s="417"/>
      <c r="Z300" s="714"/>
      <c r="AA300" s="714"/>
      <c r="AB300" s="417"/>
      <c r="AC300" s="417"/>
      <c r="AD300" s="714"/>
      <c r="AE300" s="714"/>
      <c r="AF300" s="417"/>
      <c r="AG300" s="417"/>
      <c r="AH300" s="714"/>
      <c r="AI300" s="714"/>
      <c r="AJ300" s="417"/>
      <c r="AK300" s="417"/>
      <c r="AL300" s="714"/>
      <c r="AM300" s="714"/>
      <c r="AN300" s="417"/>
      <c r="AO300" s="417"/>
      <c r="AP300" s="714"/>
      <c r="AQ300" s="714"/>
      <c r="AR300" s="417"/>
      <c r="AS300" s="417"/>
      <c r="AT300" s="714"/>
      <c r="AU300" s="714"/>
      <c r="AV300" s="417"/>
      <c r="AW300" s="417"/>
      <c r="AX300" s="716"/>
      <c r="AY300" s="716"/>
      <c r="AZ300" s="635"/>
      <c r="BA300" s="635"/>
      <c r="BB300" s="716"/>
      <c r="BC300" s="716"/>
      <c r="BD300" s="635"/>
      <c r="BE300" s="635"/>
      <c r="BF300" s="717"/>
      <c r="BG300" s="717"/>
      <c r="BH300" s="432">
        <f t="shared" si="385"/>
        <v>0</v>
      </c>
      <c r="BI300" s="432">
        <f>(IF(OR(W300&gt;$G$3,W300=0),IF(OR(V300=0,V300&gt;$G$3),0,DAYS360(V300,$G$3,1)),(DAYS360(V300,W300,1)))+IF(OR(Y300&gt;$G$3,Y300=0),IF(OR(X300=0,X300&gt;$G$3),0,DAYS360(X300,$G$3,1)),(DAYS360(X300,Y300,1)))+IF(OR(AA300&gt;$G$3,AA300=0),IF(OR(Z300=0,Z300&gt;$G$3),0,DAYS360(Z300,$G$3,1)),(DAYS360(Z300,AA300,1)))+IF(OR(AC300&gt;$G$3,AC300=0),IF(OR(AB300=0,AB300&gt;$G$3),0,DAYS360(AB300,$G$3,1)),(DAYS360(AB300,AC300,1)))+IF(OR(AE300&gt;$G$3,AE300=0),IF(OR(AD300=0,AD300&gt;$G$3),0,DAYS360(AD300,$G$3,1)),(DAYS360(AD300,AE300,1)))+IF(OR(AG300&gt;$G$3,AG300=0),IF(OR(AF300=0,AF300&gt;$G$3),0,DAYS360(AF300,$G$3,1)),(DAYS360(AF300,AG300,1)))+IF(OR(AI300&gt;$G$3,AI300=0),IF(OR(AH300=0,AH300&gt;$G$3),0,DAYS360(AH300,$G$3,1)),(DAYS360(AH300,AI300,1)))+IF(OR(AK300&gt;$G$3,AK300=0),IF(OR(AJ300=0,AJ300&gt;$G$3),0,DAYS360(AJ300,$G$3,1)),(DAYS360(AJ300,AK300,1)))+IF(OR(AM300&gt;$G$3,AM300=0),IF(OR(AL300=0,AL300&gt;$G$3),0,DAYS360(AL300,$G$3,1)),(DAYS360(AL300,AM300,1)))+IF(OR(AO300&gt;$G$3,AO300=0),IF(OR(AN300=0,AN300&gt;$G$3),0,DAYS360(AN300,$G$3,1)),(DAYS360(AN300,AO300,1)))+IF(OR(AQ300&gt;$G$3,AQ300=0),IF(OR(AP300=0,AP300&gt;$G$3),0,DAYS360(AP300,$G$3,1)),(DAYS360(AP300,AQ300,1)))+IF(OR(AS300&gt;$G$3,AS300=0),IF(OR(AR300=0,AR300&gt;$G$3),0,DAYS360(AR300,$G$3,1)),(DAYS360(AR300,AS300,1)))+IF(OR(AU300&gt;$G$3,AU300=0),IF(OR(AT300=0,AT300&gt;$G$3),0,DAYS360(AT300,$G$3,1)),(DAYS360(AT300,AU300,1)))+IF(OR(AW300&gt;$G$3,AW300=0),IF(OR(AV300=0,AV300&gt;$G$3),0,DAYS360(AV300,$G$3,1)),(DAYS360(AV300,AW300,1))))*2</f>
        <v>0</v>
      </c>
      <c r="BJ300" s="432">
        <f t="shared" si="357"/>
        <v>0</v>
      </c>
      <c r="BK300" s="432">
        <f t="shared" si="358"/>
        <v>0</v>
      </c>
      <c r="BL300" s="432">
        <f t="shared" si="359"/>
        <v>0</v>
      </c>
      <c r="BM300" s="436">
        <f>IF(DAYS360(BF300,BG300)&gt;=1800,1800/2,(DAYS360(BF300,BG300,1))/2)</f>
        <v>0</v>
      </c>
      <c r="BN300" s="462">
        <v>0.65</v>
      </c>
      <c r="BO300" s="427">
        <f t="shared" si="386"/>
        <v>0</v>
      </c>
      <c r="BP300" s="419"/>
      <c r="BQ300" s="700"/>
      <c r="BR300" s="419"/>
      <c r="BS300" s="700"/>
      <c r="BT300" s="700"/>
      <c r="BU300" s="700"/>
      <c r="BV300" s="427">
        <f>IF((BH300+BI300+BJ300+BK300+BL300+BM300)&lt;360,0,IF(AND((BH300+BI300+BJ300+BK300+BL300+BM300)&gt;=360,(BH300+BI300+BJ300+BK300+BL300+BM300)&lt;1800),25,IF(AND((BH300+BI300+BJ300+BK300+BL300+BM300)&gt;=1800,(BH300+BI300+BJ300+BK300+BL300+BM300)&lt;3600),30,IF(AND((BH300+BI300+BJ300+BK300+BL300+BM300)&gt;=3600,(BH300+BI300+BJ300+BK300+BL300+BM300)&lt;5400),35,IF(AND((BH300+BI300+BJ300+BK300+BL300+BM300)&gt;=5400,(BH300+BI300+BJ300+BK300+BL300+BM300)&lt;7200),40,IF(AND((BH300+BI300+BJ300+BK300+BL300+BM300)&gt;=7200,(BH300+BI300+BJ300+BK300+BL300+BM300)&lt;9000),45,IF((BH300+BI300+BJ300+BK300+BL300+BM300)&gt;=9000,50,"ПРОВЕРЬ")))))))</f>
        <v>0</v>
      </c>
      <c r="BW300" s="419"/>
      <c r="BX300" s="782"/>
      <c r="BY300" s="419"/>
      <c r="BZ300" s="432"/>
      <c r="CA300" s="419"/>
      <c r="CB300" s="427"/>
      <c r="CC300" s="419"/>
      <c r="CD300" s="427"/>
      <c r="CE300" s="404">
        <f>IF(OR(C300=0,CD300="Д"),0,IF(AND(C300&gt;0,E300=0),VLOOKUP(C300,звания!A:B,2,FALSE)/((EOMONTH($G$3,0)+1)-$G$3)*BO300+VLOOKUP(C300,звания!A:B,2,FALSE)/((EOMONTH($G$3,0)+1)-$G$3)*BR300+VLOOKUP(C300,звания!A:B,2,FALSE)/((EOMONTH($G$3,0)+1)-$G$3)*BU300,IF(AND(C300&gt;0,E300&gt;0,F300&gt;=$G$3,BO300=(EOMONTH($G$3,0)+1)-$G$3),(VLOOKUP(E300,звания!A:B,2,FALSE)/(EOMONTH($G$3,0)-$G$3+1))*(F300-$G$3)+(VLOOKUP(C300,звания!A:B,2,FALSE)/(EOMONTH($G$3,0)-$G$3+1))*((EOMONTH($G$3,0)-$G$3+1)-(F300-$G$3)),IF(AND(C300&gt;0,E300&gt;0,F300&gt;$G$3,BO300&lt;(EOMONTH($G$3,0)+1)-$G$3,BO300&lt;&gt;0),VLOOKUP(E300,звания!A:B,2,FALSE)/((EOMONTH($G$3,0)+1)-$G$3)*((F300-$G$3)-(((EOMONTH($G$3,0)+1)-$G$3)-BO300-BU300-BR300))+VLOOKUP(C300,звания!A:B,2,FALSE)/((EOMONTH($G$3,0)+1)-$G$3)*(((EOMONTH($G$3,0)+1)-F300)),IF(F300&lt;$G$3,(VLOOKUP(C300,звания!A:B,2,FALSE)-VLOOKUP(E300,звания!A:B,2,FALSE))/((EOMONTH($BN$3,0)+1)-$BN$3)*(EOMONTH($BN$3,0)+1-F300)+VLOOKUP(C300,звания!A:B,2,FALSE)/((EOMONTH($G$3,0)+1)-$G$3)*BO300+VLOOKUP(C300,звания!A:B,2,FALSE)/((EOMONTH($G$3,0)+1)-$G$3)*BU300+VLOOKUP(C300,звания!A:B,2,FALSE)/((EOMONTH($G$3,0)+1)-$G$3)*BR300,0)))))</f>
        <v>0</v>
      </c>
      <c r="CF300" s="404">
        <f>IF(OR(CD300="Д",C300=0),0,IF(B300="Виключений зі списків",IF(BS300=0,(VLOOKUP(O300,звания!$D$2:$E$62,2,FALSE))/(EOMONTH($B$3,0)+1-$B$3)*BO300+(VLOOKUP(BQ300,звания!$D$2:$E$62,2,FALSE))/(EOMONTH($B$3,0)+1-$B$3)*BR300,(((VLOOKUP(O300,звания!$D$2:$E$62,2,FALSE))/(EOMONTH($B$3,0)+1-$B$3))*BO300)+(VLOOKUP(BQ300,звания!$D$2:$E$62,2,FALSE))/(EOMONTH($B$3,0)+1-$B$3)*BR300+(VLOOKUP(BS300,звания!$D$2:$E$62,2,FALSE))/(EOMONTH($B$3,0)+1-$B$3)*BU300),IF(BS300=0,(VLOOKUP(O300,звания!$D$2:$E$62,2,FALSE))/(EOMONTH($G$3,0)+1-$G$3)*BO300+(VLOOKUP(BQ300,звания!$D$2:$E$62,2,FALSE))/(EOMONTH($G$3,0)+1-$G$3)*BR300,(((VLOOKUP(O300,звания!$D$2:$E$62,2,FALSE))/(EOMONTH($G$3,0)+1-$G$3))*BO300)+(VLOOKUP(BQ300,звания!$D$2:$E$62,2,FALSE))/(EOMONTH($G$3,0)+1-$G$3)*BR300+(VLOOKUP(BS300,звания!$D$2:$E$62,2,FALSE))/(EOMONTH($G$3,0)+1-$G$3)*BU300+IF(BT300=0,0,(VLOOKUP(BS300,звания!$D$2:$E$62,2,FALSE))/(EOMONTH($BN$3,0)+1-$BN$3)*BT300-(VLOOKUP(O300,звания!$D$2:$E$62,2,FALSE))/(EOMONTH($BN$3,0)+1-$BN$3)*BT300))))</f>
        <v>0</v>
      </c>
      <c r="CG300" s="404">
        <f t="shared" si="350"/>
        <v>0</v>
      </c>
      <c r="CH300" s="404">
        <f>IF(BW300=0,CF300*BX300%,IF(BW300&gt;0,((VLOOKUP(O300,звания!$D$2:$E$62,2,FALSE)/(EOMONTH($G$3,0)+1-$G$3)*BW300)*BX300%)))</f>
        <v>0</v>
      </c>
      <c r="CI300" s="404">
        <f>IF(BY300=0,CF300*BZ300%,IF(BY300&gt;0,(VLOOKUP(O300,звания!$D$2:$E$62,2,FALSE)/(EOMONTH($G$3,0)+1-$G$3)*BO300)*BZ300%)+(VLOOKUP(BS300,звания!$D$2:$E$62,2,FALSE)/(EOMONTH($G$3,0)+1-$G$3)*BU300)*BZ300%)</f>
        <v>0</v>
      </c>
      <c r="CJ300" s="404">
        <f>IF(CA300=0,CF300*CB300%,IF(CA300&gt;0,(VLOOKUP(O300,звания!$D$2:$E$62,2,FALSE)/(EOMONTH($G$3,0)+1-$G$3)*BO300)*CB300%)+(VLOOKUP(BS300,звания!$D$2:$E$62,2,FALSE)/(EOMONTH($G$3,0)+1-$G$3)*BU300)*CB300%)</f>
        <v>0</v>
      </c>
      <c r="CK300" s="404">
        <f>IF(CD300="Д",0,IF(CC300=0,CF300*CD300%,IF(CC300&gt;0,(VLOOKUP(O300,звания!$D$2:$E$62,2,FALSE)/(EOMONTH($G$3,0)+1-$G$3)*BO300)*CD300%)+(VLOOKUP(BS300,звания!$D$2:$E$62,2,FALSE)/(EOMONTH($G$3,0)+1-$G$3)*BU300)*CD300%))</f>
        <v>0</v>
      </c>
      <c r="CL300" s="404">
        <f>IF(BR300&gt;0,((VLOOKUP(C300,звания!$A$2:$B$62,2,FALSE)/(EOMONTH($G$3,0)+1-$G$3)*BO300+VLOOKUP(O300,звания!$D$2:$E$62,2,FALSE)/(EOMONTH($G$3,0)+1-$G$3)*BO300+(VLOOKUP(C300,звания!$A$2:$B$62,2,FALSE)/(EOMONTH($G$3,0)+1-$G$3)*BO300+VLOOKUP(O300,звания!$D$2:$E$62,2,FALSE)/(EOMONTH($G$3,0)+1-$G$3)*BO300)*BV300%)*BN300)+(VLOOKUP(C300,звания!$A$2:$B$62,2,FALSE)/(EOMONTH($G$3,0)+1-$G$3)*BU300+VLOOKUP(BS300,звания!$D$2:$E$62,2,FALSE)/(EOMONTH($G$3,0)+1-$G$3)*BU300+(VLOOKUP(C300,звания!$A$2:$B$62,2,FALSE)/(EOMONTH($G$3,0)+1-$G$3)*BU300+VLOOKUP(BS300,звания!$D$2:$E$62,2,FALSE)/(EOMONTH($G$3,0)+1-$G$3)*BU300)*BV300%)*BN300,(CE300+CF300+CG300)*BN300)</f>
        <v>0</v>
      </c>
      <c r="CM300" s="404"/>
      <c r="CN300" s="404"/>
      <c r="CO300" s="432">
        <f t="shared" si="367"/>
        <v>0</v>
      </c>
      <c r="CP300" s="638"/>
      <c r="CQ300" s="637">
        <f>IF(CF300=0,0,IF((SUM(BH300:BM300)&gt;360),(VLOOKUP(O300,звания!$F$2:$G$62,2,FALSE))/100,VLOOKUP(O300,звания!$F$2:$H$62,3,FALSE)/100))</f>
        <v>0</v>
      </c>
      <c r="CR300" s="617">
        <f>IF(B300="Виключений зі списків",IF(AND(BU300=0,360-BH300&lt;0),(VLOOKUP(O300,звания!$D$2:$E$62,2,FALSE))/(EOMONTH($B$3,0)+1-$B$3)*BO300*CQ300,IF(AND(360-BH300&gt;=0,360-BH300&lt;(EOMONTH($B$3,0)+1-$B$3)),(CF300/(EOMONTH($B$3,0)-$B$3+1)*(360-BH300))*CQ300+(CF300/(EOMONTH($B$3,0)-$B$3+1)*((EOMONTH($B$3,0)-$B$3+1)-(360-BH300)))*VLOOKUP(O300,звания!$F$2:$H$62,2,FALSE)/100,((((VLOOKUP(O300,звания!$D$2:$E$62,2,FALSE))/(EOMONTH($B$3,0)+1-$B$3)*BO300*CQ300+(VLOOKUP(BS300,звания!$D$2:$E$62,2,FALSE))/(EOMONTH($B$3,0)+1-$B$3)*BU300*(VLOOKUP(BS300,звания!$F$2:$G$62,2,FALSE)*0.01)+(IF(BT300=0,0,(VLOOKUP(BS300,звания!$D$2:$E$62,2,FALSE)/(EOMONTH($G$3,0)+1-$G$3)*BT300*(VLOOKUP(BS300,звания!$F$2:$G$62,2,FALSE)))*0.01-(VLOOKUP(O300,звания!$D$2:$E$62,2,FALSE)/(EOMONTH($G$3,0)+1-$G$3)*BT300*(VLOOKUP(O300,звания!$F$2:$G$62,2,FALSE)))*0.01)))))/100*(100-CP300))),(IF(AND(BU300=0,360-BH300&lt;0,CP300=0),(VLOOKUP(O300,звания!$D$2:$E$62,2,FALSE))/(EOMONTH($G$3,0)+1-$G$3)*BO300*CQ300,IF(AND(360-BH300&gt;=0,360-BH300&lt;(EOMONTH($G$3,0)+1-$G$3)),(CF300/(EOMONTH($G$3,0)-$G$3+1)*(360-BH300))*CQ300+(CF300/(EOMONTH($G$3,0)-$G$3+1)*((EOMONTH($G$3,0)-$G$3+1)-(360-BH300)))*VLOOKUP(O300,звания!$F$2:$H$62,2,FALSE)/100,((((VLOOKUP(O300,звания!$D$2:$E$62,2,FALSE))/(EOMONTH($G$3,0)+1-$G$3)*BO300*CQ300+(VLOOKUP(BS300,звания!$D$2:$E$62,2,FALSE))/(EOMONTH($G$3,0)+1-$G$3)*BU300*(VLOOKUP(BS300,звания!$F$2:$G$62,2,FALSE)*0.01)))/100*(100-CP300)+(IF(BT300=0,0,(VLOOKUP(BS300,звания!$D$2:$E$62,2,FALSE)/(EOMONTH($BN$3,0)+1-$BN$3)*BT300*(VLOOKUP(BS300,звания!$F$2:$G$62,2,FALSE)))*0.01-(VLOOKUP(O300,звания!$D$2:$E$62,2,FALSE)/(EOMONTH($BN$3,0)+1-$BN$3)*BT300*(VLOOKUP(O300,звания!$F$2:$G$62,2,FALSE)))*0.01)))))))</f>
        <v>0</v>
      </c>
      <c r="CS300" s="416">
        <f>SUM(CE300:CM300,CR300)</f>
        <v>0</v>
      </c>
      <c r="CT300" s="403"/>
      <c r="CU300" s="403"/>
      <c r="CV300" s="403">
        <f t="shared" si="368"/>
        <v>0</v>
      </c>
      <c r="CW300" s="556">
        <f>CN300+SUM(CS300:CV300)</f>
        <v>0</v>
      </c>
      <c r="CX300" s="403">
        <f t="shared" si="393"/>
        <v>0</v>
      </c>
      <c r="CY300" s="403"/>
      <c r="CZ300" s="404">
        <f t="shared" si="387"/>
        <v>0</v>
      </c>
      <c r="DA300" s="403"/>
      <c r="DB300" s="403"/>
      <c r="DC300" s="403"/>
      <c r="DD300" s="421">
        <f t="shared" si="378"/>
        <v>0</v>
      </c>
      <c r="DE300" s="421">
        <f t="shared" si="373"/>
        <v>0</v>
      </c>
      <c r="DF300" s="403">
        <f>CX300</f>
        <v>0</v>
      </c>
      <c r="DG300" s="421">
        <f t="shared" si="388"/>
        <v>0</v>
      </c>
      <c r="DH300" s="421">
        <f t="shared" si="389"/>
        <v>0</v>
      </c>
      <c r="DI300" s="421"/>
      <c r="DJ300" s="422" t="str">
        <f t="shared" si="351"/>
        <v xml:space="preserve">    </v>
      </c>
      <c r="DK300" s="452"/>
      <c r="DL300" s="429"/>
      <c r="DM300" s="429"/>
      <c r="DN300" s="423"/>
      <c r="DO300" s="420"/>
      <c r="DP300" s="123"/>
      <c r="DQ300" s="817"/>
      <c r="DR300" s="818"/>
      <c r="DS300" s="819"/>
      <c r="DT300" s="820"/>
      <c r="DU300" s="400"/>
      <c r="DV300" s="110"/>
      <c r="DX300" s="84"/>
      <c r="DY300" s="84"/>
      <c r="DZ300" s="105"/>
      <c r="EH300" s="543">
        <f t="shared" si="369"/>
        <v>0</v>
      </c>
      <c r="EI300" s="404">
        <f t="shared" si="370"/>
        <v>0</v>
      </c>
      <c r="EJ300" s="29">
        <f t="shared" si="371"/>
        <v>0</v>
      </c>
      <c r="EK300" s="50"/>
      <c r="EL300" s="29"/>
      <c r="EM300" s="50"/>
      <c r="EN300" s="50"/>
      <c r="EO300" s="50"/>
      <c r="EP300" s="29"/>
    </row>
    <row r="301" spans="1:146" ht="17.45" hidden="1" customHeight="1" thickBot="1">
      <c r="A301" s="446">
        <v>295</v>
      </c>
      <c r="B301" s="449"/>
      <c r="C301" s="402"/>
      <c r="D301" s="403">
        <f>DK301</f>
        <v>0</v>
      </c>
      <c r="E301" s="416"/>
      <c r="F301" s="417"/>
      <c r="G301" s="406" t="str">
        <f t="shared" si="397"/>
        <v>0.0.0</v>
      </c>
      <c r="H301" s="407" t="str">
        <f t="shared" si="394"/>
        <v>0.0.0</v>
      </c>
      <c r="I301" s="407" t="str">
        <f t="shared" si="398"/>
        <v>0.0.0</v>
      </c>
      <c r="J301" s="407" t="str">
        <f t="shared" si="352"/>
        <v>0.0.0</v>
      </c>
      <c r="K301" s="407" t="str">
        <f t="shared" si="353"/>
        <v>0.0.0</v>
      </c>
      <c r="L301" s="407" t="str">
        <f t="shared" si="354"/>
        <v>0.0.0</v>
      </c>
      <c r="M301" s="407" t="str">
        <f t="shared" si="355"/>
        <v>0.0.0</v>
      </c>
      <c r="N301" s="408" t="str">
        <f t="shared" si="395"/>
        <v>0.0.0</v>
      </c>
      <c r="O301" s="418"/>
      <c r="P301" s="417"/>
      <c r="Q301" s="417"/>
      <c r="R301" s="417"/>
      <c r="S301" s="417"/>
      <c r="T301" s="417"/>
      <c r="U301" s="417"/>
      <c r="V301" s="714"/>
      <c r="W301" s="714"/>
      <c r="X301" s="417"/>
      <c r="Y301" s="417"/>
      <c r="Z301" s="714"/>
      <c r="AA301" s="714"/>
      <c r="AB301" s="417"/>
      <c r="AC301" s="417"/>
      <c r="AD301" s="714"/>
      <c r="AE301" s="714"/>
      <c r="AF301" s="417"/>
      <c r="AG301" s="417"/>
      <c r="AH301" s="714"/>
      <c r="AI301" s="714"/>
      <c r="AJ301" s="417"/>
      <c r="AK301" s="417"/>
      <c r="AL301" s="714"/>
      <c r="AM301" s="714"/>
      <c r="AN301" s="417"/>
      <c r="AO301" s="417"/>
      <c r="AP301" s="714"/>
      <c r="AQ301" s="714"/>
      <c r="AR301" s="417"/>
      <c r="AS301" s="417"/>
      <c r="AT301" s="714"/>
      <c r="AU301" s="714"/>
      <c r="AV301" s="417"/>
      <c r="AW301" s="417"/>
      <c r="AX301" s="716"/>
      <c r="AY301" s="716"/>
      <c r="AZ301" s="635"/>
      <c r="BA301" s="635"/>
      <c r="BB301" s="716"/>
      <c r="BC301" s="716"/>
      <c r="BD301" s="635"/>
      <c r="BE301" s="635"/>
      <c r="BF301" s="717"/>
      <c r="BG301" s="717"/>
      <c r="BH301" s="432">
        <f t="shared" ref="BH301:BH366" si="399">IF(OR(P301=0,P301&gt;$G$3),0,IF(B301="Виключений зі списків",DAYS360(P301,IF(Q301=0,$B$3,Q301),1)+(DAYS360(R301,IF(AND(S301=0,Q301&gt;1,R301&gt;1),$B$3,S301),1)+(DAYS360(T301,IF(AND(U301=0,T301&gt;1,Q301&gt;1),$B$3,U301),1))),DAYS360(P301,IF(Q301=0,$G$3,Q301),1)+(DAYS360(R301,IF(AND(S301=0,Q301&gt;1,R301&gt;1),$G$3,S301),1)+(DAYS360(T301,IF(AND(U301=0,T301&gt;1,Q301&gt;1),$G$3,U301),1)))))</f>
        <v>0</v>
      </c>
      <c r="BI301" s="432">
        <f>(IF(OR(W301&gt;$G$3,W301=0),IF(OR(V301=0,V301&gt;$G$3),0,DAYS360(V301,$G$3,1)),(DAYS360(V301,W301,1)))+IF(OR(Y301&gt;$G$3,Y301=0),IF(OR(X301=0,X301&gt;$G$3),0,DAYS360(X301,$G$3,1)),(DAYS360(X301,Y301,1)))+IF(OR(AA301&gt;$G$3,AA301=0),IF(OR(Z301=0,Z301&gt;$G$3),0,DAYS360(Z301,$G$3,1)),(DAYS360(Z301,AA301,1)))+IF(OR(AC301&gt;$G$3,AC301=0),IF(OR(AB301=0,AB301&gt;$G$3),0,DAYS360(AB301,$G$3,1)),(DAYS360(AB301,AC301,1)))+IF(OR(AE301&gt;$G$3,AE301=0),IF(OR(AD301=0,AD301&gt;$G$3),0,DAYS360(AD301,$G$3,1)),(DAYS360(AD301,AE301,1)))+IF(OR(AG301&gt;$G$3,AG301=0),IF(OR(AF301=0,AF301&gt;$G$3),0,DAYS360(AF301,$G$3,1)),(DAYS360(AF301,AG301,1)))+IF(OR(AI301&gt;$G$3,AI301=0),IF(OR(AH301=0,AH301&gt;$G$3),0,DAYS360(AH301,$G$3,1)),(DAYS360(AH301,AI301,1)))+IF(OR(AK301&gt;$G$3,AK301=0),IF(OR(AJ301=0,AJ301&gt;$G$3),0,DAYS360(AJ301,$G$3,1)),(DAYS360(AJ301,AK301,1)))+IF(OR(AM301&gt;$G$3,AM301=0),IF(OR(AL301=0,AL301&gt;$G$3),0,DAYS360(AL301,$G$3,1)),(DAYS360(AL301,AM301,1)))+IF(OR(AO301&gt;$G$3,AO301=0),IF(OR(AN301=0,AN301&gt;$G$3),0,DAYS360(AN301,$G$3,1)),(DAYS360(AN301,AO301,1)))+IF(OR(AQ301&gt;$G$3,AQ301=0),IF(OR(AP301=0,AP301&gt;$G$3),0,DAYS360(AP301,$G$3,1)),(DAYS360(AP301,AQ301,1)))+IF(OR(AS301&gt;$G$3,AS301=0),IF(OR(AR301=0,AR301&gt;$G$3),0,DAYS360(AR301,$G$3,1)),(DAYS360(AR301,AS301,1)))+IF(OR(AU301&gt;$G$3,AU301=0),IF(OR(AT301=0,AT301&gt;$G$3),0,DAYS360(AT301,$G$3,1)),(DAYS360(AT301,AU301,1)))+IF(OR(AW301&gt;$G$3,AW301=0),IF(OR(AV301=0,AV301&gt;$G$3),0,DAYS360(AV301,$G$3,1)),(DAYS360(AV301,AW301,1))))*2</f>
        <v>0</v>
      </c>
      <c r="BJ301" s="432">
        <f t="shared" si="357"/>
        <v>0</v>
      </c>
      <c r="BK301" s="432">
        <f t="shared" si="358"/>
        <v>0</v>
      </c>
      <c r="BL301" s="432">
        <f t="shared" si="359"/>
        <v>0</v>
      </c>
      <c r="BM301" s="436">
        <f>IF(DAYS360(BF301,BG301)&gt;=1800,1800/2,(DAYS360(BF301,BG301,1))/2)</f>
        <v>0</v>
      </c>
      <c r="BN301" s="462">
        <v>0.65</v>
      </c>
      <c r="BO301" s="427">
        <f t="shared" ref="BO301:BO367" si="400">IF(CD301="Д",0,IF(B301="Виключений зі списків",BP301-$B$3+1,IF(AND(BR301=0,BU301=0,O301&lt;&gt;0,BP301=0),EOMONTH($G$3,0)+1-$G$3,IF(AND(BR301=0,BU301=0,O301&lt;&gt;0,BP301&gt;0),EOMONTH($G$3,0)+1-BP301,IF(AND(BR301=0,BU301&gt;0,BP301&gt;$G$3),(EOMONTH($G$3,0)+1-$G$3)-BU301-(BP301-$G$3),IF(AND(BR301&gt;0,O301&lt;&gt;0,BP301&gt;$G$3),(EOMONTH($G$3,0)+1-$G$3)-BU301-BR301-(BP301-$G$3),IF(AND(BR301&gt;0,O301&lt;&gt;0,OR(BP301=0,BP301=$G$3)),(EOMONTH($G$3,0)+1-$G$3)-BU301-BR301,IF(AND(O301=0,BR301&gt;0),BR301+BU301,IF(AND(BU301&gt;0,BR301=0,BP301=0),(EOMONTH($G$3,0)+1-$G$3)-BU301,0)))))))))</f>
        <v>0</v>
      </c>
      <c r="BP301" s="419"/>
      <c r="BQ301" s="700"/>
      <c r="BR301" s="419"/>
      <c r="BS301" s="700"/>
      <c r="BT301" s="700"/>
      <c r="BU301" s="700"/>
      <c r="BV301" s="427">
        <f>IF((BH301+BI301+BJ301+BK301+BL301+BM301)&lt;360,0,IF(AND((BH301+BI301+BJ301+BK301+BL301+BM301)&gt;=360,(BH301+BI301+BJ301+BK301+BL301+BM301)&lt;1800),25,IF(AND((BH301+BI301+BJ301+BK301+BL301+BM301)&gt;=1800,(BH301+BI301+BJ301+BK301+BL301+BM301)&lt;3600),30,IF(AND((BH301+BI301+BJ301+BK301+BL301+BM301)&gt;=3600,(BH301+BI301+BJ301+BK301+BL301+BM301)&lt;5400),35,IF(AND((BH301+BI301+BJ301+BK301+BL301+BM301)&gt;=5400,(BH301+BI301+BJ301+BK301+BL301+BM301)&lt;7200),40,IF(AND((BH301+BI301+BJ301+BK301+BL301+BM301)&gt;=7200,(BH301+BI301+BJ301+BK301+BL301+BM301)&lt;9000),45,IF((BH301+BI301+BJ301+BK301+BL301+BM301)&gt;=9000,50,"ПРОВЕРЬ")))))))</f>
        <v>0</v>
      </c>
      <c r="BW301" s="419"/>
      <c r="BX301" s="782"/>
      <c r="BY301" s="419"/>
      <c r="BZ301" s="432"/>
      <c r="CA301" s="419"/>
      <c r="CB301" s="427"/>
      <c r="CC301" s="419"/>
      <c r="CD301" s="427"/>
      <c r="CE301" s="404">
        <f>IF(OR(C301=0,CD301="Д"),0,IF(AND(C301&gt;0,E301=0),VLOOKUP(C301,звания!A:B,2,FALSE)/((EOMONTH($G$3,0)+1)-$G$3)*BO301+VLOOKUP(C301,звания!A:B,2,FALSE)/((EOMONTH($G$3,0)+1)-$G$3)*BR301+VLOOKUP(C301,звания!A:B,2,FALSE)/((EOMONTH($G$3,0)+1)-$G$3)*BU301,IF(AND(C301&gt;0,E301&gt;0,F301&gt;=$G$3,BO301=(EOMONTH($G$3,0)+1)-$G$3),(VLOOKUP(E301,звания!A:B,2,FALSE)/(EOMONTH($G$3,0)-$G$3+1))*(F301-$G$3)+(VLOOKUP(C301,звания!A:B,2,FALSE)/(EOMONTH($G$3,0)-$G$3+1))*((EOMONTH($G$3,0)-$G$3+1)-(F301-$G$3)),IF(AND(C301&gt;0,E301&gt;0,F301&gt;$G$3,BO301&lt;(EOMONTH($G$3,0)+1)-$G$3,BO301&lt;&gt;0),VLOOKUP(E301,звания!A:B,2,FALSE)/((EOMONTH($G$3,0)+1)-$G$3)*((F301-$G$3)-(((EOMONTH($G$3,0)+1)-$G$3)-BO301-BU301-BR301))+VLOOKUP(C301,звания!A:B,2,FALSE)/((EOMONTH($G$3,0)+1)-$G$3)*(((EOMONTH($G$3,0)+1)-F301)),IF(F301&lt;$G$3,(VLOOKUP(C301,звания!A:B,2,FALSE)-VLOOKUP(E301,звания!A:B,2,FALSE))/((EOMONTH($BN$3,0)+1)-$BN$3)*(EOMONTH($BN$3,0)+1-F301)+VLOOKUP(C301,звания!A:B,2,FALSE)/((EOMONTH($G$3,0)+1)-$G$3)*BO301+VLOOKUP(C301,звания!A:B,2,FALSE)/((EOMONTH($G$3,0)+1)-$G$3)*BU301+VLOOKUP(C301,звания!A:B,2,FALSE)/((EOMONTH($G$3,0)+1)-$G$3)*BR301,0)))))</f>
        <v>0</v>
      </c>
      <c r="CF301" s="404">
        <f>IF(OR(CD301="Д",C301=0),0,IF(B301="Виключений зі списків",IF(BS301=0,(VLOOKUP(O301,звания!$D$2:$E$62,2,FALSE))/(EOMONTH($B$3,0)+1-$B$3)*BO301+(VLOOKUP(BQ301,звания!$D$2:$E$62,2,FALSE))/(EOMONTH($B$3,0)+1-$B$3)*BR301,(((VLOOKUP(O301,звания!$D$2:$E$62,2,FALSE))/(EOMONTH($B$3,0)+1-$B$3))*BO301)+(VLOOKUP(BQ301,звания!$D$2:$E$62,2,FALSE))/(EOMONTH($B$3,0)+1-$B$3)*BR301+(VLOOKUP(BS301,звания!$D$2:$E$62,2,FALSE))/(EOMONTH($B$3,0)+1-$B$3)*BU301),IF(BS301=0,(VLOOKUP(O301,звания!$D$2:$E$62,2,FALSE))/(EOMONTH($G$3,0)+1-$G$3)*BO301+(VLOOKUP(BQ301,звания!$D$2:$E$62,2,FALSE))/(EOMONTH($G$3,0)+1-$G$3)*BR301,(((VLOOKUP(O301,звания!$D$2:$E$62,2,FALSE))/(EOMONTH($G$3,0)+1-$G$3))*BO301)+(VLOOKUP(BQ301,звания!$D$2:$E$62,2,FALSE))/(EOMONTH($G$3,0)+1-$G$3)*BR301+(VLOOKUP(BS301,звания!$D$2:$E$62,2,FALSE))/(EOMONTH($G$3,0)+1-$G$3)*BU301+IF(BT301=0,0,(VLOOKUP(BS301,звания!$D$2:$E$62,2,FALSE))/(EOMONTH($BN$3,0)+1-$BN$3)*BT301-(VLOOKUP(O301,звания!$D$2:$E$62,2,FALSE))/(EOMONTH($BN$3,0)+1-$BN$3)*BT301))))</f>
        <v>0</v>
      </c>
      <c r="CG301" s="404">
        <f t="shared" si="350"/>
        <v>0</v>
      </c>
      <c r="CH301" s="404">
        <f>IF(BW301=0,CF301*BX301%,IF(BW301&gt;0,((VLOOKUP(O301,звания!$D$2:$E$62,2,FALSE)/(EOMONTH($G$3,0)+1-$G$3)*BW301)*BX301%)))</f>
        <v>0</v>
      </c>
      <c r="CI301" s="404">
        <f>IF(BY301=0,CF301*BZ301%,IF(BY301&gt;0,(VLOOKUP(O301,звания!$D$2:$E$62,2,FALSE)/(EOMONTH($G$3,0)+1-$G$3)*BO301)*BZ301%)+(VLOOKUP(BS301,звания!$D$2:$E$62,2,FALSE)/(EOMONTH($G$3,0)+1-$G$3)*BU301)*BZ301%)</f>
        <v>0</v>
      </c>
      <c r="CJ301" s="404">
        <f>IF(CA301=0,CF301*CB301%,IF(CA301&gt;0,(VLOOKUP(O301,звания!$D$2:$E$62,2,FALSE)/(EOMONTH($G$3,0)+1-$G$3)*BO301)*CB301%)+(VLOOKUP(BS301,звания!$D$2:$E$62,2,FALSE)/(EOMONTH($G$3,0)+1-$G$3)*BU301)*CB301%)</f>
        <v>0</v>
      </c>
      <c r="CK301" s="404">
        <f>IF(CD301="Д",0,IF(CC301=0,CF301*CD301%,IF(CC301&gt;0,(VLOOKUP(O301,звания!$D$2:$E$62,2,FALSE)/(EOMONTH($G$3,0)+1-$G$3)*BO301)*CD301%)+(VLOOKUP(BS301,звания!$D$2:$E$62,2,FALSE)/(EOMONTH($G$3,0)+1-$G$3)*BU301)*CD301%))</f>
        <v>0</v>
      </c>
      <c r="CL301" s="404">
        <f>IF(BR301&gt;0,((VLOOKUP(C301,звания!$A$2:$B$62,2,FALSE)/(EOMONTH($G$3,0)+1-$G$3)*BO301+VLOOKUP(O301,звания!$D$2:$E$62,2,FALSE)/(EOMONTH($G$3,0)+1-$G$3)*BO301+(VLOOKUP(C301,звания!$A$2:$B$62,2,FALSE)/(EOMONTH($G$3,0)+1-$G$3)*BO301+VLOOKUP(O301,звания!$D$2:$E$62,2,FALSE)/(EOMONTH($G$3,0)+1-$G$3)*BO301)*BV301%)*BN301)+(VLOOKUP(C301,звания!$A$2:$B$62,2,FALSE)/(EOMONTH($G$3,0)+1-$G$3)*BU301+VLOOKUP(BS301,звания!$D$2:$E$62,2,FALSE)/(EOMONTH($G$3,0)+1-$G$3)*BU301+(VLOOKUP(C301,звания!$A$2:$B$62,2,FALSE)/(EOMONTH($G$3,0)+1-$G$3)*BU301+VLOOKUP(BS301,звания!$D$2:$E$62,2,FALSE)/(EOMONTH($G$3,0)+1-$G$3)*BU301)*BV301%)*BN301,(CE301+CF301+CG301)*BN301)</f>
        <v>0</v>
      </c>
      <c r="CM301" s="404"/>
      <c r="CN301" s="404"/>
      <c r="CO301" s="432">
        <f t="shared" si="367"/>
        <v>0</v>
      </c>
      <c r="CP301" s="638"/>
      <c r="CQ301" s="637">
        <f>IF(CF301=0,0,IF((SUM(BH301:BM301)&gt;360),(VLOOKUP(O301,звания!$F$2:$G$62,2,FALSE))/100,VLOOKUP(O301,звания!$F$2:$H$62,3,FALSE)/100))</f>
        <v>0</v>
      </c>
      <c r="CR301" s="617">
        <f>IF(B301="Виключений зі списків",IF(AND(BU301=0,360-BH301&lt;0),(VLOOKUP(O301,звания!$D$2:$E$62,2,FALSE))/(EOMONTH($B$3,0)+1-$B$3)*BO301*CQ301,IF(AND(360-BH301&gt;=0,360-BH301&lt;(EOMONTH($B$3,0)+1-$B$3)),(CF301/(EOMONTH($B$3,0)-$B$3+1)*(360-BH301))*CQ301+(CF301/(EOMONTH($B$3,0)-$B$3+1)*((EOMONTH($B$3,0)-$B$3+1)-(360-BH301)))*VLOOKUP(O301,звания!$F$2:$H$62,2,FALSE)/100,((((VLOOKUP(O301,звания!$D$2:$E$62,2,FALSE))/(EOMONTH($B$3,0)+1-$B$3)*BO301*CQ301+(VLOOKUP(BS301,звания!$D$2:$E$62,2,FALSE))/(EOMONTH($B$3,0)+1-$B$3)*BU301*(VLOOKUP(BS301,звания!$F$2:$G$62,2,FALSE)*0.01)+(IF(BT301=0,0,(VLOOKUP(BS301,звания!$D$2:$E$62,2,FALSE)/(EOMONTH($G$3,0)+1-$G$3)*BT301*(VLOOKUP(BS301,звания!$F$2:$G$62,2,FALSE)))*0.01-(VLOOKUP(O301,звания!$D$2:$E$62,2,FALSE)/(EOMONTH($G$3,0)+1-$G$3)*BT301*(VLOOKUP(O301,звания!$F$2:$G$62,2,FALSE)))*0.01)))))/100*(100-CP301))),(IF(AND(BU301=0,360-BH301&lt;0,CP301=0),(VLOOKUP(O301,звания!$D$2:$E$62,2,FALSE))/(EOMONTH($G$3,0)+1-$G$3)*BO301*CQ301,IF(AND(360-BH301&gt;=0,360-BH301&lt;(EOMONTH($G$3,0)+1-$G$3)),(CF301/(EOMONTH($G$3,0)-$G$3+1)*(360-BH301))*CQ301+(CF301/(EOMONTH($G$3,0)-$G$3+1)*((EOMONTH($G$3,0)-$G$3+1)-(360-BH301)))*VLOOKUP(O301,звания!$F$2:$H$62,2,FALSE)/100,((((VLOOKUP(O301,звания!$D$2:$E$62,2,FALSE))/(EOMONTH($G$3,0)+1-$G$3)*BO301*CQ301+(VLOOKUP(BS301,звания!$D$2:$E$62,2,FALSE))/(EOMONTH($G$3,0)+1-$G$3)*BU301*(VLOOKUP(BS301,звания!$F$2:$G$62,2,FALSE)*0.01)))/100*(100-CP301)+(IF(BT301=0,0,(VLOOKUP(BS301,звания!$D$2:$E$62,2,FALSE)/(EOMONTH($BN$3,0)+1-$BN$3)*BT301*(VLOOKUP(BS301,звания!$F$2:$G$62,2,FALSE)))*0.01-(VLOOKUP(O301,звания!$D$2:$E$62,2,FALSE)/(EOMONTH($BN$3,0)+1-$BN$3)*BT301*(VLOOKUP(O301,звания!$F$2:$G$62,2,FALSE)))*0.01)))))))</f>
        <v>0</v>
      </c>
      <c r="CS301" s="416">
        <f>SUM(CE301:CM301,CR301)</f>
        <v>0</v>
      </c>
      <c r="CT301" s="403"/>
      <c r="CU301" s="403"/>
      <c r="CV301" s="403">
        <f t="shared" si="368"/>
        <v>0</v>
      </c>
      <c r="CW301" s="556">
        <f>CN301+SUM(CS301:CV301)</f>
        <v>0</v>
      </c>
      <c r="CX301" s="403">
        <f t="shared" si="393"/>
        <v>0</v>
      </c>
      <c r="CY301" s="403"/>
      <c r="CZ301" s="404">
        <f t="shared" ref="CZ301:CZ366" si="401">IF(AND(CU301=0,CY301=0),CW301*1.5%,IF(CY301=0,(CW301-CU301)*1.5%,((((CW301/((EOMONTH($G$3,0)+1)-$G$3))*((((EOMONTH($G$3,0)+1)-$G$3))-CY301))*1.5%))))</f>
        <v>0</v>
      </c>
      <c r="DA301" s="403"/>
      <c r="DB301" s="403"/>
      <c r="DC301" s="403"/>
      <c r="DD301" s="421">
        <f t="shared" si="378"/>
        <v>0</v>
      </c>
      <c r="DE301" s="421">
        <f t="shared" si="373"/>
        <v>0</v>
      </c>
      <c r="DF301" s="403">
        <f>CX301</f>
        <v>0</v>
      </c>
      <c r="DG301" s="421">
        <f t="shared" si="388"/>
        <v>0</v>
      </c>
      <c r="DH301" s="421">
        <f t="shared" si="389"/>
        <v>0</v>
      </c>
      <c r="DI301" s="421"/>
      <c r="DJ301" s="422" t="str">
        <f t="shared" si="351"/>
        <v xml:space="preserve">    </v>
      </c>
      <c r="DK301" s="452"/>
      <c r="DL301" s="425"/>
      <c r="DM301" s="425"/>
      <c r="DN301" s="425"/>
      <c r="DO301" s="420"/>
      <c r="DP301" s="123"/>
      <c r="DQ301" s="828"/>
      <c r="DR301" s="829"/>
      <c r="DS301" s="830"/>
      <c r="DT301" s="831"/>
      <c r="DU301" s="808"/>
      <c r="DV301" s="814"/>
      <c r="DX301" s="84"/>
      <c r="DY301" s="84"/>
      <c r="DZ301" s="105"/>
      <c r="EG301" s="19"/>
      <c r="EH301" s="543">
        <f t="shared" si="369"/>
        <v>0</v>
      </c>
      <c r="EI301" s="404">
        <f t="shared" si="370"/>
        <v>0</v>
      </c>
      <c r="EJ301" s="29">
        <f t="shared" si="371"/>
        <v>0</v>
      </c>
      <c r="EK301" s="50"/>
      <c r="EL301" s="29"/>
      <c r="EM301" s="50"/>
      <c r="EN301" s="50"/>
      <c r="EO301" s="50"/>
      <c r="EP301" s="29"/>
    </row>
    <row r="302" spans="1:146" ht="17.45" hidden="1" customHeight="1" thickBot="1">
      <c r="A302" s="960" t="s">
        <v>306</v>
      </c>
      <c r="B302" s="961"/>
      <c r="C302" s="961"/>
      <c r="D302" s="961"/>
      <c r="E302" s="961"/>
      <c r="F302" s="961"/>
      <c r="G302" s="961"/>
      <c r="H302" s="961"/>
      <c r="I302" s="961"/>
      <c r="J302" s="961"/>
      <c r="K302" s="961"/>
      <c r="L302" s="961"/>
      <c r="M302" s="961"/>
      <c r="N302" s="961"/>
      <c r="O302" s="961"/>
      <c r="P302" s="961"/>
      <c r="Q302" s="961"/>
      <c r="R302" s="961"/>
      <c r="S302" s="961"/>
      <c r="T302" s="961"/>
      <c r="U302" s="961"/>
      <c r="V302" s="961"/>
      <c r="W302" s="961"/>
      <c r="X302" s="961"/>
      <c r="Y302" s="961"/>
      <c r="Z302" s="961"/>
      <c r="AA302" s="961"/>
      <c r="AB302" s="961"/>
      <c r="AC302" s="961"/>
      <c r="AD302" s="961"/>
      <c r="AE302" s="961"/>
      <c r="AF302" s="961"/>
      <c r="AG302" s="961"/>
      <c r="AH302" s="961"/>
      <c r="AI302" s="961"/>
      <c r="AJ302" s="961"/>
      <c r="AK302" s="961"/>
      <c r="AL302" s="961"/>
      <c r="AM302" s="961"/>
      <c r="AN302" s="961"/>
      <c r="AO302" s="961"/>
      <c r="AP302" s="961"/>
      <c r="AQ302" s="961"/>
      <c r="AR302" s="961"/>
      <c r="AS302" s="961"/>
      <c r="AT302" s="961"/>
      <c r="AU302" s="961"/>
      <c r="AV302" s="961"/>
      <c r="AW302" s="961"/>
      <c r="AX302" s="961"/>
      <c r="AY302" s="961"/>
      <c r="AZ302" s="961"/>
      <c r="BA302" s="961"/>
      <c r="BB302" s="961"/>
      <c r="BC302" s="961"/>
      <c r="BD302" s="961"/>
      <c r="BE302" s="961"/>
      <c r="BF302" s="961"/>
      <c r="BG302" s="961"/>
      <c r="BH302" s="961"/>
      <c r="BI302" s="961"/>
      <c r="BJ302" s="961"/>
      <c r="BK302" s="961"/>
      <c r="BL302" s="961"/>
      <c r="BM302" s="961"/>
      <c r="BN302" s="961"/>
      <c r="BO302" s="961"/>
      <c r="BP302" s="961"/>
      <c r="BQ302" s="961"/>
      <c r="BR302" s="961"/>
      <c r="BS302" s="961"/>
      <c r="BT302" s="961"/>
      <c r="BU302" s="961"/>
      <c r="BV302" s="961"/>
      <c r="BW302" s="961"/>
      <c r="BX302" s="961"/>
      <c r="BY302" s="961"/>
      <c r="BZ302" s="961"/>
      <c r="CA302" s="961"/>
      <c r="CB302" s="961"/>
      <c r="CC302" s="961"/>
      <c r="CD302" s="962"/>
      <c r="CE302" s="641">
        <f>SUM(CE227:CE301)</f>
        <v>12740</v>
      </c>
      <c r="CF302" s="641">
        <f t="shared" ref="CF302:DI302" si="402">SUM(CF227:CF301)</f>
        <v>51020</v>
      </c>
      <c r="CG302" s="641">
        <f t="shared" si="402"/>
        <v>16974</v>
      </c>
      <c r="CH302" s="641">
        <f t="shared" si="402"/>
        <v>0</v>
      </c>
      <c r="CI302" s="641">
        <f t="shared" si="402"/>
        <v>0</v>
      </c>
      <c r="CJ302" s="641">
        <f t="shared" si="402"/>
        <v>0</v>
      </c>
      <c r="CK302" s="641">
        <f t="shared" si="402"/>
        <v>0</v>
      </c>
      <c r="CL302" s="641">
        <f t="shared" si="402"/>
        <v>52477.120000000003</v>
      </c>
      <c r="CM302" s="641">
        <f t="shared" si="402"/>
        <v>0</v>
      </c>
      <c r="CN302" s="641">
        <f t="shared" si="402"/>
        <v>0</v>
      </c>
      <c r="CO302" s="641"/>
      <c r="CP302" s="641"/>
      <c r="CQ302" s="641"/>
      <c r="CR302" s="437">
        <f t="shared" si="402"/>
        <v>155857.70000000001</v>
      </c>
      <c r="CS302" s="574">
        <f t="shared" si="402"/>
        <v>289068.82</v>
      </c>
      <c r="CT302" s="437">
        <f t="shared" si="402"/>
        <v>0</v>
      </c>
      <c r="CU302" s="437">
        <f t="shared" si="402"/>
        <v>0</v>
      </c>
      <c r="CV302" s="437">
        <f t="shared" si="402"/>
        <v>12102.3</v>
      </c>
      <c r="CW302" s="557">
        <f t="shared" si="402"/>
        <v>301171.12</v>
      </c>
      <c r="CX302" s="437">
        <f t="shared" si="402"/>
        <v>54210.82</v>
      </c>
      <c r="CY302" s="437"/>
      <c r="CZ302" s="437">
        <f t="shared" si="402"/>
        <v>3710.85</v>
      </c>
      <c r="DA302" s="437">
        <f t="shared" si="402"/>
        <v>4494.18</v>
      </c>
      <c r="DB302" s="437">
        <f t="shared" si="402"/>
        <v>0</v>
      </c>
      <c r="DC302" s="437">
        <f t="shared" si="402"/>
        <v>0</v>
      </c>
      <c r="DD302" s="437">
        <f t="shared" si="402"/>
        <v>62415.85</v>
      </c>
      <c r="DE302" s="437">
        <f t="shared" si="402"/>
        <v>63595.15</v>
      </c>
      <c r="DF302" s="437">
        <f t="shared" si="402"/>
        <v>54210.82</v>
      </c>
      <c r="DG302" s="437">
        <f t="shared" si="402"/>
        <v>274533.78999999998</v>
      </c>
      <c r="DH302" s="437">
        <f t="shared" si="402"/>
        <v>18432.3</v>
      </c>
      <c r="DI302" s="437">
        <f t="shared" si="402"/>
        <v>0</v>
      </c>
      <c r="DJ302" s="422"/>
      <c r="DK302" s="452"/>
      <c r="DL302" s="425"/>
      <c r="DM302" s="425"/>
      <c r="DN302" s="425"/>
      <c r="DO302" s="420"/>
      <c r="DP302" s="123"/>
      <c r="DQ302" s="832"/>
      <c r="DR302" s="833"/>
      <c r="DS302" s="832"/>
      <c r="DT302" s="834"/>
      <c r="DU302" s="812"/>
      <c r="DV302" s="815"/>
      <c r="DX302" s="84"/>
      <c r="DY302" s="84"/>
      <c r="DZ302" s="105"/>
      <c r="EH302" s="543">
        <f t="shared" si="369"/>
        <v>0</v>
      </c>
      <c r="EI302" s="404">
        <f t="shared" si="370"/>
        <v>0</v>
      </c>
      <c r="EJ302" s="29">
        <f t="shared" si="371"/>
        <v>0</v>
      </c>
      <c r="EK302" s="50"/>
      <c r="EL302" s="29"/>
      <c r="EM302" s="50"/>
      <c r="EN302" s="50"/>
      <c r="EO302" s="50"/>
      <c r="EP302" s="29"/>
    </row>
    <row r="303" spans="1:146" ht="17.45" hidden="1" customHeight="1">
      <c r="A303" s="446">
        <v>296</v>
      </c>
      <c r="B303" s="449"/>
      <c r="C303" s="402"/>
      <c r="D303" s="403">
        <f>DK303</f>
        <v>0</v>
      </c>
      <c r="E303" s="416"/>
      <c r="F303" s="417"/>
      <c r="G303" s="406" t="str">
        <f>IF(P303&gt;$G$3,0,CONCATENATE((INT((BH303)/360)+INT((BI303)/360)+INT((BJ303)/360)+INT((BK303)/360)+INT((BL303)/360)+INT((BM303)/360))+INT((INT(MOD((BH303),360)/30)+INT(MOD((BI303),360)/30)+INT(MOD((BJ303),360)/30)+INT(MOD((BK303),360)/30)+INT(MOD((BL303),360)/30)+INT(MOD((BM303),360)/30)+INT((MOD(MOD((BH303),360),30)+MOD(MOD((BI303),360),30)+MOD(MOD((BJ303),360),30)+MOD(MOD((BK303),360),30)+MOD(MOD((BL303),360),30)+MOD(MOD((BM303),360),30))/30))/12),".",MOD(INT(MOD((BH303),360)/30)+INT(MOD((BI303),360)/30)+INT(MOD((BJ303),360)/30)+INT(MOD((BK303),360)/30)+INT(MOD((BL303),360)/30)+INT(MOD((BM303),360)/30)+INT((MOD(MOD((BH303),360),30)+MOD(MOD((BI303),360),30)+MOD(MOD((BJ303),360),30)+MOD(MOD((BK303),360),30)+MOD(MOD((BL303),360),30)+MOD(MOD((BM303),360),30))/30),12),".",INT(MOD(MOD(MOD((BH303),360),30)+MOD(MOD((BI303),360),30)+MOD(MOD((BJ303),360),30)+MOD(MOD((BK303),360),30)+MOD(MOD((BL303),360),30)+MOD(MOD((BM303),360),30),30))))</f>
        <v>0.0.0</v>
      </c>
      <c r="H303" s="407" t="str">
        <f t="shared" si="394"/>
        <v>0.0.0</v>
      </c>
      <c r="I303" s="407" t="str">
        <f>IF(P303&gt;$G$3,0,CONCATENATE((INT((BH303)/360)+INT((BM303)/360))+INT((INT(MOD((BH303),360)/30)+INT(MOD((BM303),360)/30)+INT((MOD(MOD((BH303),360),30)+MOD(MOD((BM303),360),30))/30))/12),".",MOD(INT(MOD((BH303),360)/30)+INT(MOD((BM303),360)/30)+INT((MOD(MOD((BH303),360),30)+MOD(MOD((BM303),360),30))/30),12),".",INT(MOD(MOD(MOD((BH303),360),30)+MOD(MOD((BM303),360),30),30))))</f>
        <v>0.0.0</v>
      </c>
      <c r="J303" s="407" t="str">
        <f t="shared" si="352"/>
        <v>0.0.0</v>
      </c>
      <c r="K303" s="407" t="str">
        <f t="shared" si="353"/>
        <v>0.0.0</v>
      </c>
      <c r="L303" s="407" t="str">
        <f t="shared" si="354"/>
        <v>0.0.0</v>
      </c>
      <c r="M303" s="407" t="str">
        <f t="shared" si="355"/>
        <v>0.0.0</v>
      </c>
      <c r="N303" s="408" t="str">
        <f t="shared" si="395"/>
        <v>0.0.0</v>
      </c>
      <c r="O303" s="418"/>
      <c r="P303" s="417"/>
      <c r="Q303" s="417"/>
      <c r="R303" s="417"/>
      <c r="S303" s="417"/>
      <c r="T303" s="417"/>
      <c r="U303" s="417"/>
      <c r="V303" s="714"/>
      <c r="W303" s="714"/>
      <c r="X303" s="417"/>
      <c r="Y303" s="417"/>
      <c r="Z303" s="714"/>
      <c r="AA303" s="714"/>
      <c r="AB303" s="417"/>
      <c r="AC303" s="417"/>
      <c r="AD303" s="714"/>
      <c r="AE303" s="714"/>
      <c r="AF303" s="417"/>
      <c r="AG303" s="417"/>
      <c r="AH303" s="714"/>
      <c r="AI303" s="714"/>
      <c r="AJ303" s="417"/>
      <c r="AK303" s="417"/>
      <c r="AL303" s="714"/>
      <c r="AM303" s="714"/>
      <c r="AN303" s="417"/>
      <c r="AO303" s="417"/>
      <c r="AP303" s="714"/>
      <c r="AQ303" s="714"/>
      <c r="AR303" s="417"/>
      <c r="AS303" s="417"/>
      <c r="AT303" s="714"/>
      <c r="AU303" s="714"/>
      <c r="AV303" s="417"/>
      <c r="AW303" s="417"/>
      <c r="AX303" s="716"/>
      <c r="AY303" s="716"/>
      <c r="AZ303" s="635"/>
      <c r="BA303" s="635"/>
      <c r="BB303" s="716"/>
      <c r="BC303" s="716"/>
      <c r="BD303" s="635"/>
      <c r="BE303" s="635"/>
      <c r="BF303" s="717"/>
      <c r="BG303" s="717"/>
      <c r="BH303" s="432">
        <f t="shared" si="399"/>
        <v>0</v>
      </c>
      <c r="BI303" s="432">
        <f>(IF(OR(W303&gt;$G$3,W303=0),IF(OR(V303=0,V303&gt;$G$3),0,DAYS360(V303,$G$3,1)),(DAYS360(V303,W303,1)))+IF(OR(Y303&gt;$G$3,Y303=0),IF(OR(X303=0,X303&gt;$G$3),0,DAYS360(X303,$G$3,1)),(DAYS360(X303,Y303,1)))+IF(OR(AA303&gt;$G$3,AA303=0),IF(OR(Z303=0,Z303&gt;$G$3),0,DAYS360(Z303,$G$3,1)),(DAYS360(Z303,AA303,1)))+IF(OR(AC303&gt;$G$3,AC303=0),IF(OR(AB303=0,AB303&gt;$G$3),0,DAYS360(AB303,$G$3,1)),(DAYS360(AB303,AC303,1)))+IF(OR(AE303&gt;$G$3,AE303=0),IF(OR(AD303=0,AD303&gt;$G$3),0,DAYS360(AD303,$G$3,1)),(DAYS360(AD303,AE303,1)))+IF(OR(AG303&gt;$G$3,AG303=0),IF(OR(AF303=0,AF303&gt;$G$3),0,DAYS360(AF303,$G$3,1)),(DAYS360(AF303,AG303,1)))+IF(OR(AI303&gt;$G$3,AI303=0),IF(OR(AH303=0,AH303&gt;$G$3),0,DAYS360(AH303,$G$3,1)),(DAYS360(AH303,AI303,1)))+IF(OR(AK303&gt;$G$3,AK303=0),IF(OR(AJ303=0,AJ303&gt;$G$3),0,DAYS360(AJ303,$G$3,1)),(DAYS360(AJ303,AK303,1)))+IF(OR(AM303&gt;$G$3,AM303=0),IF(OR(AL303=0,AL303&gt;$G$3),0,DAYS360(AL303,$G$3,1)),(DAYS360(AL303,AM303,1)))+IF(OR(AO303&gt;$G$3,AO303=0),IF(OR(AN303=0,AN303&gt;$G$3),0,DAYS360(AN303,$G$3,1)),(DAYS360(AN303,AO303,1)))+IF(OR(AQ303&gt;$G$3,AQ303=0),IF(OR(AP303=0,AP303&gt;$G$3),0,DAYS360(AP303,$G$3,1)),(DAYS360(AP303,AQ303,1)))+IF(OR(AS303&gt;$G$3,AS303=0),IF(OR(AR303=0,AR303&gt;$G$3),0,DAYS360(AR303,$G$3,1)),(DAYS360(AR303,AS303,1)))+IF(OR(AU303&gt;$G$3,AU303=0),IF(OR(AT303=0,AT303&gt;$G$3),0,DAYS360(AT303,$G$3,1)),(DAYS360(AT303,AU303,1)))+IF(OR(AW303&gt;$G$3,AW303=0),IF(OR(AV303=0,AV303&gt;$G$3),0,DAYS360(AV303,$G$3,1)),(DAYS360(AV303,AW303,1))))*2</f>
        <v>0</v>
      </c>
      <c r="BJ303" s="432">
        <f t="shared" si="357"/>
        <v>0</v>
      </c>
      <c r="BK303" s="432">
        <f t="shared" si="358"/>
        <v>0</v>
      </c>
      <c r="BL303" s="432">
        <f t="shared" si="359"/>
        <v>0</v>
      </c>
      <c r="BM303" s="436">
        <f>IF(DAYS360(BF303,BG303)&gt;=1800,1800/2,(DAYS360(BF303,BG303,1))/2)</f>
        <v>0</v>
      </c>
      <c r="BN303" s="462">
        <v>0.65</v>
      </c>
      <c r="BO303" s="427">
        <f t="shared" si="400"/>
        <v>0</v>
      </c>
      <c r="BP303" s="419"/>
      <c r="BQ303" s="700"/>
      <c r="BR303" s="419"/>
      <c r="BS303" s="700"/>
      <c r="BT303" s="700"/>
      <c r="BU303" s="700"/>
      <c r="BV303" s="427">
        <f>IF((BH303+BI303+BJ303+BK303+BL303+BM303)&lt;360,0,IF(AND((BH303+BI303+BJ303+BK303+BL303+BM303)&gt;=360,(BH303+BI303+BJ303+BK303+BL303+BM303)&lt;1800),25,IF(AND((BH303+BI303+BJ303+BK303+BL303+BM303)&gt;=1800,(BH303+BI303+BJ303+BK303+BL303+BM303)&lt;3600),30,IF(AND((BH303+BI303+BJ303+BK303+BL303+BM303)&gt;=3600,(BH303+BI303+BJ303+BK303+BL303+BM303)&lt;5400),35,IF(AND((BH303+BI303+BJ303+BK303+BL303+BM303)&gt;=5400,(BH303+BI303+BJ303+BK303+BL303+BM303)&lt;7200),40,IF(AND((BH303+BI303+BJ303+BK303+BL303+BM303)&gt;=7200,(BH303+BI303+BJ303+BK303+BL303+BM303)&lt;9000),45,IF((BH303+BI303+BJ303+BK303+BL303+BM303)&gt;=9000,50,"ПРОВЕРЬ")))))))</f>
        <v>0</v>
      </c>
      <c r="BW303" s="419"/>
      <c r="BX303" s="782"/>
      <c r="BY303" s="419"/>
      <c r="BZ303" s="432"/>
      <c r="CA303" s="419"/>
      <c r="CB303" s="427"/>
      <c r="CC303" s="419"/>
      <c r="CD303" s="427"/>
      <c r="CE303" s="404">
        <f>IF(OR(C303=0,CD303="Д"),0,IF(AND(C303&gt;0,E303=0),VLOOKUP(C303,звания!A:B,2,FALSE)/((EOMONTH($G$3,0)+1)-$G$3)*BO303+VLOOKUP(C303,звания!A:B,2,FALSE)/((EOMONTH($G$3,0)+1)-$G$3)*BR303+VLOOKUP(C303,звания!A:B,2,FALSE)/((EOMONTH($G$3,0)+1)-$G$3)*BU303,IF(AND(C303&gt;0,E303&gt;0,F303&gt;=$G$3,BO303=(EOMONTH($G$3,0)+1)-$G$3),(VLOOKUP(E303,звания!A:B,2,FALSE)/(EOMONTH($G$3,0)-$G$3+1))*(F303-$G$3)+(VLOOKUP(C303,звания!A:B,2,FALSE)/(EOMONTH($G$3,0)-$G$3+1))*((EOMONTH($G$3,0)-$G$3+1)-(F303-$G$3)),IF(AND(C303&gt;0,E303&gt;0,F303&gt;$G$3,BO303&lt;(EOMONTH($G$3,0)+1)-$G$3,BO303&lt;&gt;0),VLOOKUP(E303,звания!A:B,2,FALSE)/((EOMONTH($G$3,0)+1)-$G$3)*((F303-$G$3)-(((EOMONTH($G$3,0)+1)-$G$3)-BO303-BU303-BR303))+VLOOKUP(C303,звания!A:B,2,FALSE)/((EOMONTH($G$3,0)+1)-$G$3)*(((EOMONTH($G$3,0)+1)-F303)),IF(F303&lt;$G$3,(VLOOKUP(C303,звания!A:B,2,FALSE)-VLOOKUP(E303,звания!A:B,2,FALSE))/((EOMONTH($BN$3,0)+1)-$BN$3)*(EOMONTH($BN$3,0)+1-F303)+VLOOKUP(C303,звания!A:B,2,FALSE)/((EOMONTH($G$3,0)+1)-$G$3)*BO303+VLOOKUP(C303,звания!A:B,2,FALSE)/((EOMONTH($G$3,0)+1)-$G$3)*BU303+VLOOKUP(C303,звания!A:B,2,FALSE)/((EOMONTH($G$3,0)+1)-$G$3)*BR303,0)))))</f>
        <v>0</v>
      </c>
      <c r="CF303" s="404">
        <f>IF(OR(CD303="Д",C303=0),0,IF(B303="Виключений зі списків",IF(BS303=0,(VLOOKUP(O303,звания!$D$2:$E$62,2,FALSE))/(EOMONTH($B$3,0)+1-$B$3)*BO303+(VLOOKUP(BQ303,звания!$D$2:$E$62,2,FALSE))/(EOMONTH($B$3,0)+1-$B$3)*BR303,(((VLOOKUP(O303,звания!$D$2:$E$62,2,FALSE))/(EOMONTH($B$3,0)+1-$B$3))*BO303)+(VLOOKUP(BQ303,звания!$D$2:$E$62,2,FALSE))/(EOMONTH($B$3,0)+1-$B$3)*BR303+(VLOOKUP(BS303,звания!$D$2:$E$62,2,FALSE))/(EOMONTH($B$3,0)+1-$B$3)*BU303),IF(BS303=0,(VLOOKUP(O303,звания!$D$2:$E$62,2,FALSE))/(EOMONTH($G$3,0)+1-$G$3)*BO303+(VLOOKUP(BQ303,звания!$D$2:$E$62,2,FALSE))/(EOMONTH($G$3,0)+1-$G$3)*BR303,(((VLOOKUP(O303,звания!$D$2:$E$62,2,FALSE))/(EOMONTH($G$3,0)+1-$G$3))*BO303)+(VLOOKUP(BQ303,звания!$D$2:$E$62,2,FALSE))/(EOMONTH($G$3,0)+1-$G$3)*BR303+(VLOOKUP(BS303,звания!$D$2:$E$62,2,FALSE))/(EOMONTH($G$3,0)+1-$G$3)*BU303+IF(BT303=0,0,(VLOOKUP(BS303,звания!$D$2:$E$62,2,FALSE))/(EOMONTH($BN$3,0)+1-$BN$3)*BT303-(VLOOKUP(O303,звания!$D$2:$E$62,2,FALSE))/(EOMONTH($BN$3,0)+1-$BN$3)*BT303))))</f>
        <v>0</v>
      </c>
      <c r="CG303" s="404">
        <f t="shared" si="350"/>
        <v>0</v>
      </c>
      <c r="CH303" s="404">
        <f>IF(BW303=0,CF303*BX303%,IF(BW303&gt;0,((VLOOKUP(O303,звания!$D$2:$E$62,2,FALSE)/(EOMONTH($G$3,0)+1-$G$3)*BW303)*BX303%)))</f>
        <v>0</v>
      </c>
      <c r="CI303" s="404">
        <f>IF(BY303=0,CF303*BZ303%,IF(BY303&gt;0,(VLOOKUP(O303,звания!$D$2:$E$62,2,FALSE)/(EOMONTH($G$3,0)+1-$G$3)*BO303)*BZ303%)+(VLOOKUP(BS303,звания!$D$2:$E$62,2,FALSE)/(EOMONTH($G$3,0)+1-$G$3)*BU303)*BZ303%)</f>
        <v>0</v>
      </c>
      <c r="CJ303" s="404">
        <f>IF(CA303=0,CF303*CB303%,IF(CA303&gt;0,(VLOOKUP(O303,звания!$D$2:$E$62,2,FALSE)/(EOMONTH($G$3,0)+1-$G$3)*BO303)*CB303%)+(VLOOKUP(BS303,звания!$D$2:$E$62,2,FALSE)/(EOMONTH($G$3,0)+1-$G$3)*BU303)*CB303%)</f>
        <v>0</v>
      </c>
      <c r="CK303" s="404">
        <f>IF(CD303="Д",0,IF(CC303=0,CF303*CD303%,IF(CC303&gt;0,(VLOOKUP(O303,звания!$D$2:$E$62,2,FALSE)/(EOMONTH($G$3,0)+1-$G$3)*BO303)*CD303%)+(VLOOKUP(BS303,звания!$D$2:$E$62,2,FALSE)/(EOMONTH($G$3,0)+1-$G$3)*BU303)*CD303%))</f>
        <v>0</v>
      </c>
      <c r="CL303" s="404">
        <f>IF(BR303&gt;0,((VLOOKUP(C303,звания!$A$2:$B$62,2,FALSE)/(EOMONTH($G$3,0)+1-$G$3)*BO303+VLOOKUP(O303,звания!$D$2:$E$62,2,FALSE)/(EOMONTH($G$3,0)+1-$G$3)*BO303+(VLOOKUP(C303,звания!$A$2:$B$62,2,FALSE)/(EOMONTH($G$3,0)+1-$G$3)*BO303+VLOOKUP(O303,звания!$D$2:$E$62,2,FALSE)/(EOMONTH($G$3,0)+1-$G$3)*BO303)*BV303%)*BN303)+(VLOOKUP(C303,звания!$A$2:$B$62,2,FALSE)/(EOMONTH($G$3,0)+1-$G$3)*BU303+VLOOKUP(BS303,звания!$D$2:$E$62,2,FALSE)/(EOMONTH($G$3,0)+1-$G$3)*BU303+(VLOOKUP(C303,звания!$A$2:$B$62,2,FALSE)/(EOMONTH($G$3,0)+1-$G$3)*BU303+VLOOKUP(BS303,звания!$D$2:$E$62,2,FALSE)/(EOMONTH($G$3,0)+1-$G$3)*BU303)*BV303%)*BN303,(CE303+CF303+CG303)*BN303)</f>
        <v>0</v>
      </c>
      <c r="CM303" s="404"/>
      <c r="CN303" s="404"/>
      <c r="CO303" s="432">
        <f t="shared" si="367"/>
        <v>0</v>
      </c>
      <c r="CP303" s="638"/>
      <c r="CQ303" s="637">
        <f>IF(CF303=0,0,IF((SUM(BH303:BM303)&gt;360),(VLOOKUP(O303,звания!$F$2:$G$62,2,FALSE))/100,VLOOKUP(O303,звания!$F$2:$H$62,3,FALSE)/100))</f>
        <v>0</v>
      </c>
      <c r="CR303" s="617">
        <f>IF(B303="Виключений зі списків",IF(AND(BU303=0,360-BH303&lt;0),(VLOOKUP(O303,звания!$D$2:$E$62,2,FALSE))/(EOMONTH($B$3,0)+1-$B$3)*BO303*CQ303,IF(AND(360-BH303&gt;=0,360-BH303&lt;(EOMONTH($B$3,0)+1-$B$3)),(CF303/(EOMONTH($B$3,0)-$B$3+1)*(360-BH303))*CQ303+(CF303/(EOMONTH($B$3,0)-$B$3+1)*((EOMONTH($B$3,0)-$B$3+1)-(360-BH303)))*VLOOKUP(O303,звания!$F$2:$H$62,2,FALSE)/100,((((VLOOKUP(O303,звания!$D$2:$E$62,2,FALSE))/(EOMONTH($B$3,0)+1-$B$3)*BO303*CQ303+(VLOOKUP(BS303,звания!$D$2:$E$62,2,FALSE))/(EOMONTH($B$3,0)+1-$B$3)*BU303*(VLOOKUP(BS303,звания!$F$2:$G$62,2,FALSE)*0.01)+(IF(BT303=0,0,(VLOOKUP(BS303,звания!$D$2:$E$62,2,FALSE)/(EOMONTH($G$3,0)+1-$G$3)*BT303*(VLOOKUP(BS303,звания!$F$2:$G$62,2,FALSE)))*0.01-(VLOOKUP(O303,звания!$D$2:$E$62,2,FALSE)/(EOMONTH($G$3,0)+1-$G$3)*BT303*(VLOOKUP(O303,звания!$F$2:$G$62,2,FALSE)))*0.01)))))/100*(100-CP303))),(IF(AND(BU303=0,360-BH303&lt;0,CP303=0),(VLOOKUP(O303,звания!$D$2:$E$62,2,FALSE))/(EOMONTH($G$3,0)+1-$G$3)*BO303*CQ303,IF(AND(360-BH303&gt;=0,360-BH303&lt;(EOMONTH($G$3,0)+1-$G$3)),(CF303/(EOMONTH($G$3,0)-$G$3+1)*(360-BH303))*CQ303+(CF303/(EOMONTH($G$3,0)-$G$3+1)*((EOMONTH($G$3,0)-$G$3+1)-(360-BH303)))*VLOOKUP(O303,звания!$F$2:$H$62,2,FALSE)/100,((((VLOOKUP(O303,звания!$D$2:$E$62,2,FALSE))/(EOMONTH($G$3,0)+1-$G$3)*BO303*CQ303+(VLOOKUP(BS303,звания!$D$2:$E$62,2,FALSE))/(EOMONTH($G$3,0)+1-$G$3)*BU303*(VLOOKUP(BS303,звания!$F$2:$G$62,2,FALSE)*0.01)))/100*(100-CP303)+(IF(BT303=0,0,(VLOOKUP(BS303,звания!$D$2:$E$62,2,FALSE)/(EOMONTH($BN$3,0)+1-$BN$3)*BT303*(VLOOKUP(BS303,звания!$F$2:$G$62,2,FALSE)))*0.01-(VLOOKUP(O303,звания!$D$2:$E$62,2,FALSE)/(EOMONTH($BN$3,0)+1-$BN$3)*BT303*(VLOOKUP(O303,звания!$F$2:$G$62,2,FALSE)))*0.01)))))))</f>
        <v>0</v>
      </c>
      <c r="CS303" s="416">
        <f>SUM(CE303:CM303,CR303)</f>
        <v>0</v>
      </c>
      <c r="CT303" s="403"/>
      <c r="CU303" s="403"/>
      <c r="CV303" s="403">
        <f t="shared" si="368"/>
        <v>0</v>
      </c>
      <c r="CW303" s="556">
        <f>CN303+SUM(CS303:CV303)</f>
        <v>0</v>
      </c>
      <c r="CX303" s="403">
        <f>IF(CU303=0,CW303*0.18,(CW303-CU303)*0.18)</f>
        <v>0</v>
      </c>
      <c r="CY303" s="403"/>
      <c r="CZ303" s="404">
        <f t="shared" si="401"/>
        <v>0</v>
      </c>
      <c r="DA303" s="403"/>
      <c r="DB303" s="403"/>
      <c r="DC303" s="403"/>
      <c r="DD303" s="421">
        <f t="shared" si="378"/>
        <v>0</v>
      </c>
      <c r="DE303" s="421">
        <f>(CW303-CV303)*22%</f>
        <v>0</v>
      </c>
      <c r="DF303" s="403">
        <f>CX303</f>
        <v>0</v>
      </c>
      <c r="DG303" s="421">
        <f>CW303-DD303+DF303</f>
        <v>0</v>
      </c>
      <c r="DH303" s="421"/>
      <c r="DI303" s="421"/>
      <c r="DJ303" s="422" t="str">
        <f t="shared" si="351"/>
        <v xml:space="preserve">    </v>
      </c>
      <c r="DK303" s="452"/>
      <c r="DL303" s="423"/>
      <c r="DM303" s="423"/>
      <c r="DN303" s="425"/>
      <c r="DO303" s="420"/>
      <c r="DP303" s="123"/>
      <c r="DQ303" s="835"/>
      <c r="DR303" s="836"/>
      <c r="DS303" s="837"/>
      <c r="DT303" s="838"/>
      <c r="DU303" s="810"/>
      <c r="DV303" s="811"/>
      <c r="DX303" s="84"/>
      <c r="DY303" s="84"/>
      <c r="DZ303" s="105"/>
      <c r="EG303" s="19"/>
      <c r="EH303" s="543">
        <f t="shared" si="369"/>
        <v>0</v>
      </c>
      <c r="EI303" s="404">
        <f t="shared" si="370"/>
        <v>0</v>
      </c>
      <c r="EJ303" s="29">
        <f t="shared" si="371"/>
        <v>0</v>
      </c>
      <c r="EK303" s="50"/>
      <c r="EL303" s="29"/>
      <c r="EM303" s="50"/>
      <c r="EN303" s="50"/>
      <c r="EO303" s="50"/>
      <c r="EP303" s="29"/>
    </row>
    <row r="304" spans="1:146" ht="17.45" hidden="1" customHeight="1">
      <c r="A304" s="402">
        <v>297</v>
      </c>
      <c r="B304" s="449"/>
      <c r="C304" s="403"/>
      <c r="D304" s="403">
        <f t="shared" si="360"/>
        <v>0</v>
      </c>
      <c r="E304" s="416"/>
      <c r="F304" s="417"/>
      <c r="G304" s="406" t="str">
        <f t="shared" si="397"/>
        <v>0.0.0</v>
      </c>
      <c r="H304" s="407" t="str">
        <f t="shared" si="394"/>
        <v>0.0.0</v>
      </c>
      <c r="I304" s="407" t="str">
        <f t="shared" si="398"/>
        <v>0.0.0</v>
      </c>
      <c r="J304" s="407" t="str">
        <f t="shared" si="352"/>
        <v>0.0.0</v>
      </c>
      <c r="K304" s="407" t="str">
        <f t="shared" si="353"/>
        <v>0.0.0</v>
      </c>
      <c r="L304" s="407" t="str">
        <f t="shared" si="354"/>
        <v>0.0.0</v>
      </c>
      <c r="M304" s="407" t="str">
        <f t="shared" si="355"/>
        <v>0.0.0</v>
      </c>
      <c r="N304" s="408" t="str">
        <f t="shared" si="395"/>
        <v>0.0.0</v>
      </c>
      <c r="O304" s="418"/>
      <c r="P304" s="417"/>
      <c r="Q304" s="417"/>
      <c r="R304" s="417"/>
      <c r="S304" s="417"/>
      <c r="T304" s="417"/>
      <c r="U304" s="417"/>
      <c r="V304" s="714"/>
      <c r="W304" s="714"/>
      <c r="X304" s="417"/>
      <c r="Y304" s="417"/>
      <c r="Z304" s="714"/>
      <c r="AA304" s="714"/>
      <c r="AB304" s="417"/>
      <c r="AC304" s="417"/>
      <c r="AD304" s="714"/>
      <c r="AE304" s="714"/>
      <c r="AF304" s="417"/>
      <c r="AG304" s="417"/>
      <c r="AH304" s="714"/>
      <c r="AI304" s="714"/>
      <c r="AJ304" s="417"/>
      <c r="AK304" s="417"/>
      <c r="AL304" s="714"/>
      <c r="AM304" s="714"/>
      <c r="AN304" s="417"/>
      <c r="AO304" s="417"/>
      <c r="AP304" s="714"/>
      <c r="AQ304" s="714"/>
      <c r="AR304" s="417"/>
      <c r="AS304" s="417"/>
      <c r="AT304" s="714"/>
      <c r="AU304" s="714"/>
      <c r="AV304" s="417"/>
      <c r="AW304" s="417"/>
      <c r="AX304" s="716"/>
      <c r="AY304" s="716"/>
      <c r="AZ304" s="635"/>
      <c r="BA304" s="635"/>
      <c r="BB304" s="716"/>
      <c r="BC304" s="716"/>
      <c r="BD304" s="635"/>
      <c r="BE304" s="635"/>
      <c r="BF304" s="717"/>
      <c r="BG304" s="717"/>
      <c r="BH304" s="432">
        <f t="shared" si="399"/>
        <v>0</v>
      </c>
      <c r="BI304" s="432">
        <f t="shared" si="356"/>
        <v>0</v>
      </c>
      <c r="BJ304" s="432">
        <f t="shared" si="357"/>
        <v>0</v>
      </c>
      <c r="BK304" s="432">
        <f t="shared" si="358"/>
        <v>0</v>
      </c>
      <c r="BL304" s="432">
        <f t="shared" si="359"/>
        <v>0</v>
      </c>
      <c r="BM304" s="436">
        <f t="shared" si="349"/>
        <v>0</v>
      </c>
      <c r="BN304" s="462">
        <v>0.65</v>
      </c>
      <c r="BO304" s="427">
        <f t="shared" si="400"/>
        <v>0</v>
      </c>
      <c r="BP304" s="774"/>
      <c r="BQ304" s="700"/>
      <c r="BR304" s="419"/>
      <c r="BS304" s="700"/>
      <c r="BT304" s="700"/>
      <c r="BU304" s="700"/>
      <c r="BV304" s="427">
        <f t="shared" si="346"/>
        <v>0</v>
      </c>
      <c r="BW304" s="419"/>
      <c r="BX304" s="782"/>
      <c r="BY304" s="419"/>
      <c r="BZ304" s="432"/>
      <c r="CA304" s="419"/>
      <c r="CB304" s="427"/>
      <c r="CC304" s="419"/>
      <c r="CD304" s="427"/>
      <c r="CE304" s="404">
        <f>IF(OR(C304=0,CD304="Д"),0,IF(AND(C304&gt;0,E304=0),VLOOKUP(C304,звания!A:B,2,FALSE)/((EOMONTH($G$3,0)+1)-$G$3)*BO304+VLOOKUP(C304,звания!A:B,2,FALSE)/((EOMONTH($G$3,0)+1)-$G$3)*BR304+VLOOKUP(C304,звания!A:B,2,FALSE)/((EOMONTH($G$3,0)+1)-$G$3)*BU304,IF(AND(C304&gt;0,E304&gt;0,F304&gt;=$G$3,BO304=(EOMONTH($G$3,0)+1)-$G$3),(VLOOKUP(E304,звания!A:B,2,FALSE)/(EOMONTH($G$3,0)-$G$3+1))*(F304-$G$3)+(VLOOKUP(C304,звания!A:B,2,FALSE)/(EOMONTH($G$3,0)-$G$3+1))*((EOMONTH($G$3,0)-$G$3+1)-(F304-$G$3)),IF(AND(C304&gt;0,E304&gt;0,F304&gt;$G$3,BO304&lt;(EOMONTH($G$3,0)+1)-$G$3,BO304&lt;&gt;0),VLOOKUP(E304,звания!A:B,2,FALSE)/((EOMONTH($G$3,0)+1)-$G$3)*((F304-$G$3)-(((EOMONTH($G$3,0)+1)-$G$3)-BO304-BU304-BR304))+VLOOKUP(C304,звания!A:B,2,FALSE)/((EOMONTH($G$3,0)+1)-$G$3)*(((EOMONTH($G$3,0)+1)-F304)),IF(F304&lt;$G$3,(VLOOKUP(C304,звания!A:B,2,FALSE)-VLOOKUP(E304,звания!A:B,2,FALSE))/((EOMONTH($BN$3,0)+1)-$BN$3)*(EOMONTH($BN$3,0)+1-F304)+VLOOKUP(C304,звания!A:B,2,FALSE)/((EOMONTH($G$3,0)+1)-$G$3)*BO304+VLOOKUP(C304,звания!A:B,2,FALSE)/((EOMONTH($G$3,0)+1)-$G$3)*BU304+VLOOKUP(C304,звания!A:B,2,FALSE)/((EOMONTH($G$3,0)+1)-$G$3)*BR304,0)))))</f>
        <v>0</v>
      </c>
      <c r="CF304" s="404">
        <f>IF(OR(CD304="Д",C304=0),0,IF(B304="Виключений зі списків",IF(BS304=0,(VLOOKUP(O304,звания!$D$2:$E$62,2,FALSE))/(EOMONTH($B$3,0)+1-$B$3)*BO304+(VLOOKUP(BQ304,звания!$D$2:$E$62,2,FALSE))/(EOMONTH($B$3,0)+1-$B$3)*BR304,(((VLOOKUP(O304,звания!$D$2:$E$62,2,FALSE))/(EOMONTH($B$3,0)+1-$B$3))*BO304)+(VLOOKUP(BQ304,звания!$D$2:$E$62,2,FALSE))/(EOMONTH($B$3,0)+1-$B$3)*BR304+(VLOOKUP(BS304,звания!$D$2:$E$62,2,FALSE))/(EOMONTH($B$3,0)+1-$B$3)*BU304),IF(BS304=0,(VLOOKUP(O304,звания!$D$2:$E$62,2,FALSE))/(EOMONTH($G$3,0)+1-$G$3)*BO304+(VLOOKUP(BQ304,звания!$D$2:$E$62,2,FALSE))/(EOMONTH($G$3,0)+1-$G$3)*BR304,(((VLOOKUP(O304,звания!$D$2:$E$62,2,FALSE))/(EOMONTH($G$3,0)+1-$G$3))*BO304)+(VLOOKUP(BQ304,звания!$D$2:$E$62,2,FALSE))/(EOMONTH($G$3,0)+1-$G$3)*BR304+(VLOOKUP(BS304,звания!$D$2:$E$62,2,FALSE))/(EOMONTH($G$3,0)+1-$G$3)*BU304+IF(BT304=0,0,(VLOOKUP(BS304,звания!$D$2:$E$62,2,FALSE))/(EOMONTH($BN$3,0)+1-$BN$3)*BT304-(VLOOKUP(O304,звания!$D$2:$E$62,2,FALSE))/(EOMONTH($BN$3,0)+1-$BN$3)*BT304))))</f>
        <v>0</v>
      </c>
      <c r="CG304" s="404">
        <f t="shared" si="350"/>
        <v>0</v>
      </c>
      <c r="CH304" s="404">
        <f>IF(BW304=0,CF304*BX304%,IF(BW304&gt;0,((VLOOKUP(O304,звания!$D$2:$E$62,2,FALSE)/(EOMONTH($G$3,0)+1-$G$3)*BW304)*BX304%)))</f>
        <v>0</v>
      </c>
      <c r="CI304" s="404">
        <f>IF(BY304=0,CF304*BZ304%,IF(BY304&gt;0,(VLOOKUP(O304,звания!$D$2:$E$62,2,FALSE)/(EOMONTH($G$3,0)+1-$G$3)*BO304)*BZ304%)+(VLOOKUP(BS304,звания!$D$2:$E$62,2,FALSE)/(EOMONTH($G$3,0)+1-$G$3)*BU304)*BZ304%)</f>
        <v>0</v>
      </c>
      <c r="CJ304" s="404">
        <f>IF(CA304=0,CF304*CB304%,IF(CA304&gt;0,(VLOOKUP(O304,звания!$D$2:$E$62,2,FALSE)/(EOMONTH($G$3,0)+1-$G$3)*BO304)*CB304%)+(VLOOKUP(BS304,звания!$D$2:$E$62,2,FALSE)/(EOMONTH($G$3,0)+1-$G$3)*BU304)*CB304%)</f>
        <v>0</v>
      </c>
      <c r="CK304" s="404">
        <f>IF(CD304="Д",0,IF(CC304=0,CF304*CD304%,IF(CC304&gt;0,(VLOOKUP(O304,звания!$D$2:$E$62,2,FALSE)/(EOMONTH($G$3,0)+1-$G$3)*BO304)*CD304%)+(VLOOKUP(BS304,звания!$D$2:$E$62,2,FALSE)/(EOMONTH($G$3,0)+1-$G$3)*BU304)*CD304%))</f>
        <v>0</v>
      </c>
      <c r="CL304" s="404">
        <f>IF(BR304&gt;0,((VLOOKUP(C304,звания!$A$2:$B$62,2,FALSE)/(EOMONTH($G$3,0)+1-$G$3)*BO304+VLOOKUP(O304,звания!$D$2:$E$62,2,FALSE)/(EOMONTH($G$3,0)+1-$G$3)*BO304+(VLOOKUP(C304,звания!$A$2:$B$62,2,FALSE)/(EOMONTH($G$3,0)+1-$G$3)*BO304+VLOOKUP(O304,звания!$D$2:$E$62,2,FALSE)/(EOMONTH($G$3,0)+1-$G$3)*BO304)*BV304%)*BN304)+(VLOOKUP(C304,звания!$A$2:$B$62,2,FALSE)/(EOMONTH($G$3,0)+1-$G$3)*BU304+VLOOKUP(BS304,звания!$D$2:$E$62,2,FALSE)/(EOMONTH($G$3,0)+1-$G$3)*BU304+(VLOOKUP(C304,звания!$A$2:$B$62,2,FALSE)/(EOMONTH($G$3,0)+1-$G$3)*BU304+VLOOKUP(BS304,звания!$D$2:$E$62,2,FALSE)/(EOMONTH($G$3,0)+1-$G$3)*BU304)*BV304%)*BN304,(CE304+CF304+CG304)*BN304)</f>
        <v>0</v>
      </c>
      <c r="CM304" s="404"/>
      <c r="CN304" s="404"/>
      <c r="CO304" s="432">
        <f t="shared" si="367"/>
        <v>0</v>
      </c>
      <c r="CP304" s="638"/>
      <c r="CQ304" s="637">
        <f>IF(CF304=0,0,IF((SUM(BH304:BM304)&gt;360),(VLOOKUP(O304,звания!$F$2:$G$62,2,FALSE))/100,VLOOKUP(O304,звания!$F$2:$H$62,3,FALSE)/100))</f>
        <v>0</v>
      </c>
      <c r="CR304" s="617">
        <f>IF(B304="Виключений зі списків",IF(AND(BU304=0,360-BH304&lt;0),(VLOOKUP(O304,звания!$D$2:$E$62,2,FALSE))/(EOMONTH($B$3,0)+1-$B$3)*BO304*CQ304,IF(AND(360-BH304&gt;=0,360-BH304&lt;(EOMONTH($B$3,0)+1-$B$3)),(CF304/(EOMONTH($B$3,0)-$B$3+1)*(360-BH304))*CQ304+(CF304/(EOMONTH($B$3,0)-$B$3+1)*((EOMONTH($B$3,0)-$B$3+1)-(360-BH304)))*VLOOKUP(O304,звания!$F$2:$H$62,2,FALSE)/100,((((VLOOKUP(O304,звания!$D$2:$E$62,2,FALSE))/(EOMONTH($B$3,0)+1-$B$3)*BO304*CQ304+(VLOOKUP(BS304,звания!$D$2:$E$62,2,FALSE))/(EOMONTH($B$3,0)+1-$B$3)*BU304*(VLOOKUP(BS304,звания!$F$2:$G$62,2,FALSE)*0.01)+(IF(BT304=0,0,(VLOOKUP(BS304,звания!$D$2:$E$62,2,FALSE)/(EOMONTH($G$3,0)+1-$G$3)*BT304*(VLOOKUP(BS304,звания!$F$2:$G$62,2,FALSE)))*0.01-(VLOOKUP(O304,звания!$D$2:$E$62,2,FALSE)/(EOMONTH($G$3,0)+1-$G$3)*BT304*(VLOOKUP(O304,звания!$F$2:$G$62,2,FALSE)))*0.01)))))/100*(100-CP304))),(IF(AND(BU304=0,360-BH304&lt;0,CP304=0),(VLOOKUP(O304,звания!$D$2:$E$62,2,FALSE))/(EOMONTH($G$3,0)+1-$G$3)*BO304*CQ304,IF(AND(360-BH304&gt;=0,360-BH304&lt;(EOMONTH($G$3,0)+1-$G$3)),(CF304/(EOMONTH($G$3,0)-$G$3+1)*(360-BH304))*CQ304+(CF304/(EOMONTH($G$3,0)-$G$3+1)*((EOMONTH($G$3,0)-$G$3+1)-(360-BH304)))*VLOOKUP(O304,звания!$F$2:$H$62,2,FALSE)/100,((((VLOOKUP(O304,звания!$D$2:$E$62,2,FALSE))/(EOMONTH($G$3,0)+1-$G$3)*BO304*CQ304+(VLOOKUP(BS304,звания!$D$2:$E$62,2,FALSE))/(EOMONTH($G$3,0)+1-$G$3)*BU304*(VLOOKUP(BS304,звания!$F$2:$G$62,2,FALSE)*0.01)))/100*(100-CP304)+(IF(BT304=0,0,(VLOOKUP(BS304,звания!$D$2:$E$62,2,FALSE)/(EOMONTH($BN$3,0)+1-$BN$3)*BT304*(VLOOKUP(BS304,звания!$F$2:$G$62,2,FALSE)))*0.01-(VLOOKUP(O304,звания!$D$2:$E$62,2,FALSE)/(EOMONTH($BN$3,0)+1-$BN$3)*BT304*(VLOOKUP(O304,звания!$F$2:$G$62,2,FALSE)))*0.01)))))))</f>
        <v>0</v>
      </c>
      <c r="CS304" s="416">
        <f t="shared" si="392"/>
        <v>0</v>
      </c>
      <c r="CT304" s="403"/>
      <c r="CU304" s="403"/>
      <c r="CV304" s="403">
        <f t="shared" si="368"/>
        <v>0</v>
      </c>
      <c r="CW304" s="556">
        <f t="shared" si="372"/>
        <v>0</v>
      </c>
      <c r="CX304" s="403">
        <f t="shared" si="393"/>
        <v>0</v>
      </c>
      <c r="CY304" s="403"/>
      <c r="CZ304" s="404">
        <f t="shared" si="401"/>
        <v>0</v>
      </c>
      <c r="DA304" s="403"/>
      <c r="DB304" s="403"/>
      <c r="DC304" s="403"/>
      <c r="DD304" s="421">
        <f t="shared" si="378"/>
        <v>0</v>
      </c>
      <c r="DE304" s="421">
        <f t="shared" si="373"/>
        <v>0</v>
      </c>
      <c r="DF304" s="403">
        <f t="shared" si="362"/>
        <v>0</v>
      </c>
      <c r="DG304" s="421">
        <f t="shared" ref="DG304:DG310" si="403">CW304-DD304+DF304</f>
        <v>0</v>
      </c>
      <c r="DH304" s="421"/>
      <c r="DI304" s="421"/>
      <c r="DJ304" s="422" t="str">
        <f t="shared" si="351"/>
        <v xml:space="preserve">    </v>
      </c>
      <c r="DK304" s="452"/>
      <c r="DL304" s="425"/>
      <c r="DM304" s="425"/>
      <c r="DN304" s="425"/>
      <c r="DO304" s="420"/>
      <c r="DP304" s="123"/>
      <c r="DQ304" s="817"/>
      <c r="DR304" s="818"/>
      <c r="DS304" s="819"/>
      <c r="DT304" s="820"/>
      <c r="DU304" s="401"/>
      <c r="DV304" s="110"/>
      <c r="DX304" s="84"/>
      <c r="DY304" s="84"/>
      <c r="DZ304" s="105"/>
      <c r="EC304" s="84"/>
      <c r="ED304" s="84"/>
      <c r="EH304" s="543">
        <f t="shared" si="369"/>
        <v>0</v>
      </c>
      <c r="EI304" s="404">
        <f t="shared" si="370"/>
        <v>0</v>
      </c>
      <c r="EJ304" s="29">
        <f t="shared" si="371"/>
        <v>0</v>
      </c>
      <c r="EK304" s="50"/>
      <c r="EL304" s="29"/>
      <c r="EM304" s="50"/>
      <c r="EN304" s="50"/>
      <c r="EO304" s="50"/>
      <c r="EP304" s="29"/>
    </row>
    <row r="305" spans="1:146" ht="17.45" hidden="1" customHeight="1">
      <c r="A305" s="446">
        <v>298</v>
      </c>
      <c r="B305" s="449"/>
      <c r="C305" s="403"/>
      <c r="D305" s="403">
        <f t="shared" si="360"/>
        <v>0</v>
      </c>
      <c r="E305" s="416"/>
      <c r="F305" s="417"/>
      <c r="G305" s="406" t="str">
        <f t="shared" si="397"/>
        <v>0.0.0</v>
      </c>
      <c r="H305" s="407" t="str">
        <f t="shared" ref="H305:H313" si="404">CONCATENATE(INT((BH305)/360),".",INT(MOD((BH305),360)/30),".",MOD(MOD((BH305),360),30))</f>
        <v>0.0.0</v>
      </c>
      <c r="I305" s="407" t="str">
        <f t="shared" si="398"/>
        <v>0.0.0</v>
      </c>
      <c r="J305" s="407" t="str">
        <f t="shared" si="352"/>
        <v>0.0.0</v>
      </c>
      <c r="K305" s="407" t="str">
        <f t="shared" si="353"/>
        <v>0.0.0</v>
      </c>
      <c r="L305" s="407" t="str">
        <f t="shared" si="354"/>
        <v>0.0.0</v>
      </c>
      <c r="M305" s="407" t="str">
        <f t="shared" si="355"/>
        <v>0.0.0</v>
      </c>
      <c r="N305" s="408" t="str">
        <f t="shared" ref="N305:N313" si="405">CONCATENATE(IF(INT(INT(DAYS360(BF305,BG305,1)/30)/24)&gt;=2,2,INT(INT(DAYS360(BF305,BG305,1)/30)/24)),".",IF(AND(INT(INT(DAYS360(BF305,BG305,1)/30)/24)&gt;=2,MOD(INT(BM305/30),12)&gt;=6),6,IF(ISODD(MOD(INT(DAYS360(BF305,BG305,1)/30),12)),MOD(INT(DAYS360(BF305,BG305,1)/60),12),MOD(INT(BM305/30),12))),".",IF(AND(INT(INT(DAYS360(BF305,BG305,1)/30)/24)&gt;=2,MOD(INT(BM305/30),12)&gt;=6),0,IF(ISODD(MOD(INT(DAYS360(BF305,BG305,1)/30),12)),INT((MOD(DAYS360(BF305,BG305,1),30)/2+15)),INT(MOD(DAYS360(BF305,BG305,1),30)/2))))</f>
        <v>0.0.0</v>
      </c>
      <c r="O305" s="418"/>
      <c r="P305" s="417"/>
      <c r="Q305" s="417"/>
      <c r="R305" s="417"/>
      <c r="S305" s="417"/>
      <c r="T305" s="417"/>
      <c r="U305" s="417"/>
      <c r="V305" s="714"/>
      <c r="W305" s="714"/>
      <c r="X305" s="417"/>
      <c r="Y305" s="417"/>
      <c r="Z305" s="714"/>
      <c r="AA305" s="714"/>
      <c r="AB305" s="417"/>
      <c r="AC305" s="417"/>
      <c r="AD305" s="714"/>
      <c r="AE305" s="714"/>
      <c r="AF305" s="417"/>
      <c r="AG305" s="417"/>
      <c r="AH305" s="714"/>
      <c r="AI305" s="714"/>
      <c r="AJ305" s="417"/>
      <c r="AK305" s="417"/>
      <c r="AL305" s="714"/>
      <c r="AM305" s="714"/>
      <c r="AN305" s="417"/>
      <c r="AO305" s="417"/>
      <c r="AP305" s="714"/>
      <c r="AQ305" s="714"/>
      <c r="AR305" s="417"/>
      <c r="AS305" s="417"/>
      <c r="AT305" s="714"/>
      <c r="AU305" s="714"/>
      <c r="AV305" s="417"/>
      <c r="AW305" s="417"/>
      <c r="AX305" s="716"/>
      <c r="AY305" s="716"/>
      <c r="AZ305" s="635"/>
      <c r="BA305" s="635"/>
      <c r="BB305" s="716"/>
      <c r="BC305" s="716"/>
      <c r="BD305" s="635"/>
      <c r="BE305" s="635"/>
      <c r="BF305" s="717"/>
      <c r="BG305" s="717"/>
      <c r="BH305" s="432">
        <f t="shared" si="399"/>
        <v>0</v>
      </c>
      <c r="BI305" s="432">
        <f t="shared" si="356"/>
        <v>0</v>
      </c>
      <c r="BJ305" s="432">
        <f t="shared" si="357"/>
        <v>0</v>
      </c>
      <c r="BK305" s="432">
        <f t="shared" si="358"/>
        <v>0</v>
      </c>
      <c r="BL305" s="432">
        <f t="shared" si="359"/>
        <v>0</v>
      </c>
      <c r="BM305" s="436">
        <f t="shared" si="349"/>
        <v>0</v>
      </c>
      <c r="BN305" s="462">
        <v>0.65</v>
      </c>
      <c r="BO305" s="427">
        <f t="shared" si="400"/>
        <v>0</v>
      </c>
      <c r="BP305" s="419"/>
      <c r="BQ305" s="700"/>
      <c r="BR305" s="419"/>
      <c r="BS305" s="700"/>
      <c r="BT305" s="700"/>
      <c r="BU305" s="700"/>
      <c r="BV305" s="427">
        <f t="shared" si="346"/>
        <v>0</v>
      </c>
      <c r="BW305" s="419"/>
      <c r="BX305" s="781"/>
      <c r="BY305" s="700"/>
      <c r="BZ305" s="432"/>
      <c r="CA305" s="700"/>
      <c r="CB305" s="432"/>
      <c r="CC305" s="700"/>
      <c r="CD305" s="432"/>
      <c r="CE305" s="404">
        <f>IF(OR(C305=0,CD305="Д"),0,IF(AND(C305&gt;0,E305=0),VLOOKUP(C305,звания!A:B,2,FALSE)/((EOMONTH($G$3,0)+1)-$G$3)*BO305+VLOOKUP(C305,звания!A:B,2,FALSE)/((EOMONTH($G$3,0)+1)-$G$3)*BR305+VLOOKUP(C305,звания!A:B,2,FALSE)/((EOMONTH($G$3,0)+1)-$G$3)*BU305,IF(AND(C305&gt;0,E305&gt;0,F305&gt;=$G$3,BO305=(EOMONTH($G$3,0)+1)-$G$3),(VLOOKUP(E305,звания!A:B,2,FALSE)/(EOMONTH($G$3,0)-$G$3+1))*(F305-$G$3)+(VLOOKUP(C305,звания!A:B,2,FALSE)/(EOMONTH($G$3,0)-$G$3+1))*((EOMONTH($G$3,0)-$G$3+1)-(F305-$G$3)),IF(AND(C305&gt;0,E305&gt;0,F305&gt;$G$3,BO305&lt;(EOMONTH($G$3,0)+1)-$G$3,BO305&lt;&gt;0),VLOOKUP(E305,звания!A:B,2,FALSE)/((EOMONTH($G$3,0)+1)-$G$3)*((F305-$G$3)-(((EOMONTH($G$3,0)+1)-$G$3)-BO305-BU305-BR305))+VLOOKUP(C305,звания!A:B,2,FALSE)/((EOMONTH($G$3,0)+1)-$G$3)*(((EOMONTH($G$3,0)+1)-F305)),IF(F305&lt;$G$3,(VLOOKUP(C305,звания!A:B,2,FALSE)-VLOOKUP(E305,звания!A:B,2,FALSE))/((EOMONTH($BN$3,0)+1)-$BN$3)*(EOMONTH($BN$3,0)+1-F305)+VLOOKUP(C305,звания!A:B,2,FALSE)/((EOMONTH($G$3,0)+1)-$G$3)*BO305+VLOOKUP(C305,звания!A:B,2,FALSE)/((EOMONTH($G$3,0)+1)-$G$3)*BU305+VLOOKUP(C305,звания!A:B,2,FALSE)/((EOMONTH($G$3,0)+1)-$G$3)*BR305,0)))))</f>
        <v>0</v>
      </c>
      <c r="CF305" s="404">
        <f>IF(OR(CD305="Д",C305=0),0,IF(B305="Виключений зі списків",IF(BS305=0,(VLOOKUP(O305,звания!$D$2:$E$62,2,FALSE))/(EOMONTH($B$3,0)+1-$B$3)*BO305+(VLOOKUP(BQ305,звания!$D$2:$E$62,2,FALSE))/(EOMONTH($B$3,0)+1-$B$3)*BR305,(((VLOOKUP(O305,звания!$D$2:$E$62,2,FALSE))/(EOMONTH($B$3,0)+1-$B$3))*BO305)+(VLOOKUP(BQ305,звания!$D$2:$E$62,2,FALSE))/(EOMONTH($B$3,0)+1-$B$3)*BR305+(VLOOKUP(BS305,звания!$D$2:$E$62,2,FALSE))/(EOMONTH($B$3,0)+1-$B$3)*BU305),IF(BS305=0,(VLOOKUP(O305,звания!$D$2:$E$62,2,FALSE))/(EOMONTH($G$3,0)+1-$G$3)*BO305+(VLOOKUP(BQ305,звания!$D$2:$E$62,2,FALSE))/(EOMONTH($G$3,0)+1-$G$3)*BR305,(((VLOOKUP(O305,звания!$D$2:$E$62,2,FALSE))/(EOMONTH($G$3,0)+1-$G$3))*BO305)+(VLOOKUP(BQ305,звания!$D$2:$E$62,2,FALSE))/(EOMONTH($G$3,0)+1-$G$3)*BR305+(VLOOKUP(BS305,звания!$D$2:$E$62,2,FALSE))/(EOMONTH($G$3,0)+1-$G$3)*BU305+IF(BT305=0,0,(VLOOKUP(BS305,звания!$D$2:$E$62,2,FALSE))/(EOMONTH($BN$3,0)+1-$BN$3)*BT305-(VLOOKUP(O305,звания!$D$2:$E$62,2,FALSE))/(EOMONTH($BN$3,0)+1-$BN$3)*BT305))))</f>
        <v>0</v>
      </c>
      <c r="CG305" s="404">
        <f t="shared" ref="CG305:CG361" si="406">IF(AND(SUM(BH305:BM305)&lt;360,((EOMONTH($G$3,0)-$G$3+1+(SUM(BH305:BM305)))&gt;0),SUM(BH305:BM305)+EOMONTH($G$3,0)-$G$3+1&lt;360),(CE305+CF305)*BV305%,IF(SUM(BH305:BM305)+EOMONTH($G$3,0)-$G$3+1&lt;=1800,((CE305+CF305)/(EOMONTH($G$3,0)-$G$3+1))*(360-SUM(BH305:BM305))*BV305%+(((CE305+CF305)/(EOMONTH($G$3,0)-$G$3+1))*((EOMONTH($G$3,0)-$G$3+1)-(360-SUM(BH305:BM305))))*25%,IF(AND(SUM(BH305:BM305)&lt;1800,((EOMONTH($G$3,0)-$G$3+1+SUM(BH305:BM305))&gt;=360),SUM(BH305:BM305)+EOMONTH($G$3,0)-$G$3+1&lt;1800),(CE305+CF305)*BV305%,IF(SUM(BH305:BM305)+EOMONTH($G$3,0)-$G$3+1&lt;=3600,((CE305+CF305)/(EOMONTH($G$3,0)-$G$3+1))*(1800-SUM(BH305:BM305))*BV305%+(((CE305+CF305)/(EOMONTH($G$3,0)-$G$3+1))*((EOMONTH($G$3,0)-$G$3+1)-(1800-SUM(BH305:BM305)))*30%),IF(AND(SUM(BH305:BM305)&lt;3600,((EOMONTH($G$3,0)-$G$3+1+SUM(BH305:BM305))&gt;=1800),SUM(BH305:BM305)+EOMONTH($G$3,0)-$G$3+1&lt;3600),(CE305+CF305)*BV305%,IF(SUM(BH305:BM305)+EOMONTH($G$3,0)-$G$3+1&lt;=5400,((CE305+CF305)/(EOMONTH($G$3,0)-$G$3+1))*(3600-SUM(BH305:BM305))*BV305%+(((CE305+CF305)/(EOMONTH($G$3,0)-$G$3+1))*((EOMONTH($G$3,0)-$G$3+1)-(3600-SUM(BH305:BM305))))*35%,IF(AND(SUM(BH305:BM305)&lt;5400,((EOMONTH($G$3,0)-$G$3+1+SUM(BH305:BM305))&gt;=3600),SUM(BH305:BM305)+EOMONTH($G$3,0)-$G$3+1&lt;5400),(CE305+CF305)*BV305%,IF(SUM(BH305:BM305)+EOMONTH($G$3,0)-$G$3+1&lt;=7200,((CE305+CF305)/(EOMONTH($G$3,0)-$G$3+1))*(5400-SUM(BH305:BM305))*BV305%+(((CE305+CF305)/(EOMONTH($G$3,0)-$G$3+1))*((EOMONTH($G$3,0)-$G$3+1)-(5400-SUM(BH305:BM305))))*40%,IF(AND(SUM(BH305:BM305)&lt;7200,((EOMONTH($G$3,0)-$G$3+1+SUM(BH305:BM305))&gt;=5400),SUM(BH305:BM305)+EOMONTH($G$3,0)-$G$3+1&lt;7200),(CE305+CF305)*BV305%,IF(SUM(BH305:BM305)+EOMONTH($G$3,0)-$G$3+1&lt;=9000,((CE305+CF305)/(EOMONTH($G$3,0)-$G$3+1))*(7200-SUM(BH305:BM305))*BV305%+(((CE305+CF305)/(EOMONTH($G$3,0)-$G$3+1))*((EOMONTH($G$3,0)-$G$3+1)-(7200-SUM(BH305:BM305))))*45%,IF(SUM(BH305:BM305)+EOMONTH($G$3,0)-$G$3+1&gt;=9000,((CE305+CF305)/(EOMONTH($G$3,0)-$G$3+1))*(9000-SUM(BH305:BM305))*BV305%+(((CE305+CF305)/(EOMONTH($G$3,0)-$G$3+1))*((EOMONTH($G$3,0)-$G$3+1)-(9000-SUM(BH305:BM305))))*50%,0)))))))))))</f>
        <v>0</v>
      </c>
      <c r="CH305" s="404">
        <f>IF(BW305=0,CF305*BX305%,IF(BW305&gt;0,((VLOOKUP(O305,звания!$D$2:$E$62,2,FALSE)/(EOMONTH($G$3,0)+1-$G$3)*BW305)*BX305%)))</f>
        <v>0</v>
      </c>
      <c r="CI305" s="404">
        <f>IF(BY305=0,CF305*BZ305%,IF(BY305&gt;0,(VLOOKUP(O305,звания!$D$2:$E$62,2,FALSE)/(EOMONTH($G$3,0)+1-$G$3)*BO305)*BZ305%)+(VLOOKUP(BS305,звания!$D$2:$E$62,2,FALSE)/(EOMONTH($G$3,0)+1-$G$3)*BU305)*BZ305%)</f>
        <v>0</v>
      </c>
      <c r="CJ305" s="404">
        <f>IF(CA305=0,CF305*CB305%,IF(CA305&gt;0,(VLOOKUP(O305,звания!$D$2:$E$62,2,FALSE)/(EOMONTH($G$3,0)+1-$G$3)*BO305)*CB305%)+(VLOOKUP(BS305,звания!$D$2:$E$62,2,FALSE)/(EOMONTH($G$3,0)+1-$G$3)*BU305)*CB305%)</f>
        <v>0</v>
      </c>
      <c r="CK305" s="404">
        <f>IF(CD305="Д",0,IF(CC305=0,CF305*CD305%,IF(CC305&gt;0,(VLOOKUP(O305,звания!$D$2:$E$62,2,FALSE)/(EOMONTH($G$3,0)+1-$G$3)*BO305)*CD305%)+(VLOOKUP(BS305,звания!$D$2:$E$62,2,FALSE)/(EOMONTH($G$3,0)+1-$G$3)*BU305)*CD305%))</f>
        <v>0</v>
      </c>
      <c r="CL305" s="404">
        <f>IF(BR305&gt;0,((VLOOKUP(C305,звания!$A$2:$B$62,2,FALSE)/(EOMONTH($G$3,0)+1-$G$3)*BO305+VLOOKUP(O305,звания!$D$2:$E$62,2,FALSE)/(EOMONTH($G$3,0)+1-$G$3)*BO305+(VLOOKUP(C305,звания!$A$2:$B$62,2,FALSE)/(EOMONTH($G$3,0)+1-$G$3)*BO305+VLOOKUP(O305,звания!$D$2:$E$62,2,FALSE)/(EOMONTH($G$3,0)+1-$G$3)*BO305)*BV305%)*BN305)+(VLOOKUP(C305,звания!$A$2:$B$62,2,FALSE)/(EOMONTH($G$3,0)+1-$G$3)*BU305+VLOOKUP(BS305,звания!$D$2:$E$62,2,FALSE)/(EOMONTH($G$3,0)+1-$G$3)*BU305+(VLOOKUP(C305,звания!$A$2:$B$62,2,FALSE)/(EOMONTH($G$3,0)+1-$G$3)*BU305+VLOOKUP(BS305,звания!$D$2:$E$62,2,FALSE)/(EOMONTH($G$3,0)+1-$G$3)*BU305)*BV305%)*BN305,(CE305+CF305+CG305)*BN305)</f>
        <v>0</v>
      </c>
      <c r="CM305" s="404"/>
      <c r="CN305" s="404"/>
      <c r="CO305" s="432">
        <f t="shared" si="367"/>
        <v>0</v>
      </c>
      <c r="CP305" s="638"/>
      <c r="CQ305" s="637">
        <f>IF(CF305=0,0,IF((SUM(BH305:BM305)&gt;360),(VLOOKUP(O305,звания!$F$2:$G$62,2,FALSE))/100,VLOOKUP(O305,звания!$F$2:$H$62,3,FALSE)/100))</f>
        <v>0</v>
      </c>
      <c r="CR305" s="617">
        <f>IF(B305="Виключений зі списків",IF(AND(BU305=0,360-BH305&lt;0),(VLOOKUP(O305,звания!$D$2:$E$62,2,FALSE))/(EOMONTH($B$3,0)+1-$B$3)*BO305*CQ305,IF(AND(360-BH305&gt;=0,360-BH305&lt;(EOMONTH($B$3,0)+1-$B$3)),(CF305/(EOMONTH($B$3,0)-$B$3+1)*(360-BH305))*CQ305+(CF305/(EOMONTH($B$3,0)-$B$3+1)*((EOMONTH($B$3,0)-$B$3+1)-(360-BH305)))*VLOOKUP(O305,звания!$F$2:$H$62,2,FALSE)/100,((((VLOOKUP(O305,звания!$D$2:$E$62,2,FALSE))/(EOMONTH($B$3,0)+1-$B$3)*BO305*CQ305+(VLOOKUP(BS305,звания!$D$2:$E$62,2,FALSE))/(EOMONTH($B$3,0)+1-$B$3)*BU305*(VLOOKUP(BS305,звания!$F$2:$G$62,2,FALSE)*0.01)+(IF(BT305=0,0,(VLOOKUP(BS305,звания!$D$2:$E$62,2,FALSE)/(EOMONTH($G$3,0)+1-$G$3)*BT305*(VLOOKUP(BS305,звания!$F$2:$G$62,2,FALSE)))*0.01-(VLOOKUP(O305,звания!$D$2:$E$62,2,FALSE)/(EOMONTH($G$3,0)+1-$G$3)*BT305*(VLOOKUP(O305,звания!$F$2:$G$62,2,FALSE)))*0.01)))))/100*(100-CP305))),(IF(AND(BU305=0,360-BH305&lt;0,CP305=0),(VLOOKUP(O305,звания!$D$2:$E$62,2,FALSE))/(EOMONTH($G$3,0)+1-$G$3)*BO305*CQ305,IF(AND(360-BH305&gt;=0,360-BH305&lt;(EOMONTH($G$3,0)+1-$G$3)),(CF305/(EOMONTH($G$3,0)-$G$3+1)*(360-BH305))*CQ305+(CF305/(EOMONTH($G$3,0)-$G$3+1)*((EOMONTH($G$3,0)-$G$3+1)-(360-BH305)))*VLOOKUP(O305,звания!$F$2:$H$62,2,FALSE)/100,((((VLOOKUP(O305,звания!$D$2:$E$62,2,FALSE))/(EOMONTH($G$3,0)+1-$G$3)*BO305*CQ305+(VLOOKUP(BS305,звания!$D$2:$E$62,2,FALSE))/(EOMONTH($G$3,0)+1-$G$3)*BU305*(VLOOKUP(BS305,звания!$F$2:$G$62,2,FALSE)*0.01)))/100*(100-CP305)+(IF(BT305=0,0,(VLOOKUP(BS305,звания!$D$2:$E$62,2,FALSE)/(EOMONTH($BN$3,0)+1-$BN$3)*BT305*(VLOOKUP(BS305,звания!$F$2:$G$62,2,FALSE)))*0.01-(VLOOKUP(O305,звания!$D$2:$E$62,2,FALSE)/(EOMONTH($BN$3,0)+1-$BN$3)*BT305*(VLOOKUP(O305,звания!$F$2:$G$62,2,FALSE)))*0.01)))))))</f>
        <v>0</v>
      </c>
      <c r="CS305" s="416">
        <f t="shared" si="392"/>
        <v>0</v>
      </c>
      <c r="CT305" s="403"/>
      <c r="CU305" s="403"/>
      <c r="CV305" s="403">
        <f t="shared" si="368"/>
        <v>0</v>
      </c>
      <c r="CW305" s="556">
        <f t="shared" si="372"/>
        <v>0</v>
      </c>
      <c r="CX305" s="403">
        <f t="shared" si="393"/>
        <v>0</v>
      </c>
      <c r="CY305" s="403"/>
      <c r="CZ305" s="404">
        <f t="shared" si="401"/>
        <v>0</v>
      </c>
      <c r="DA305" s="403"/>
      <c r="DB305" s="403"/>
      <c r="DC305" s="403"/>
      <c r="DD305" s="421">
        <f t="shared" si="378"/>
        <v>0</v>
      </c>
      <c r="DE305" s="421">
        <f t="shared" si="373"/>
        <v>0</v>
      </c>
      <c r="DF305" s="403">
        <f t="shared" si="362"/>
        <v>0</v>
      </c>
      <c r="DG305" s="421">
        <f t="shared" si="403"/>
        <v>0</v>
      </c>
      <c r="DH305" s="421"/>
      <c r="DI305" s="421"/>
      <c r="DJ305" s="422" t="str">
        <f t="shared" si="351"/>
        <v xml:space="preserve">    </v>
      </c>
      <c r="DK305" s="452"/>
      <c r="DL305" s="425"/>
      <c r="DM305" s="425"/>
      <c r="DN305" s="423"/>
      <c r="DO305" s="420"/>
      <c r="DP305" s="123"/>
      <c r="DQ305" s="817"/>
      <c r="DR305" s="818"/>
      <c r="DS305" s="819"/>
      <c r="DT305" s="820"/>
      <c r="DU305" s="124"/>
      <c r="DV305" s="110"/>
      <c r="DX305" s="108"/>
      <c r="DY305" s="84"/>
      <c r="DZ305" s="105"/>
      <c r="EH305" s="543">
        <f t="shared" si="369"/>
        <v>0</v>
      </c>
      <c r="EI305" s="404">
        <f t="shared" si="370"/>
        <v>0</v>
      </c>
      <c r="EJ305" s="29">
        <f t="shared" si="371"/>
        <v>0</v>
      </c>
      <c r="EK305" s="50"/>
      <c r="EL305" s="29"/>
      <c r="EM305" s="50"/>
      <c r="EN305" s="50"/>
      <c r="EO305" s="50"/>
      <c r="EP305" s="29"/>
    </row>
    <row r="306" spans="1:146" ht="17.45" hidden="1" customHeight="1">
      <c r="A306" s="402">
        <v>299</v>
      </c>
      <c r="B306" s="403"/>
      <c r="C306" s="403"/>
      <c r="D306" s="403">
        <f t="shared" si="360"/>
        <v>0</v>
      </c>
      <c r="E306" s="416"/>
      <c r="F306" s="417"/>
      <c r="G306" s="406" t="str">
        <f t="shared" si="397"/>
        <v>0.0.0</v>
      </c>
      <c r="H306" s="407" t="str">
        <f t="shared" si="404"/>
        <v>0.0.0</v>
      </c>
      <c r="I306" s="407" t="str">
        <f t="shared" si="398"/>
        <v>0.0.0</v>
      </c>
      <c r="J306" s="407" t="str">
        <f t="shared" si="352"/>
        <v>0.0.0</v>
      </c>
      <c r="K306" s="407" t="str">
        <f t="shared" si="353"/>
        <v>0.0.0</v>
      </c>
      <c r="L306" s="407" t="str">
        <f t="shared" si="354"/>
        <v>0.0.0</v>
      </c>
      <c r="M306" s="407" t="str">
        <f t="shared" si="355"/>
        <v>0.0.0</v>
      </c>
      <c r="N306" s="408" t="str">
        <f t="shared" si="405"/>
        <v>0.0.0</v>
      </c>
      <c r="O306" s="418"/>
      <c r="P306" s="417"/>
      <c r="Q306" s="417"/>
      <c r="R306" s="417"/>
      <c r="S306" s="417"/>
      <c r="T306" s="417"/>
      <c r="U306" s="417"/>
      <c r="V306" s="714"/>
      <c r="W306" s="714"/>
      <c r="X306" s="417"/>
      <c r="Y306" s="417"/>
      <c r="Z306" s="714"/>
      <c r="AA306" s="714"/>
      <c r="AB306" s="417"/>
      <c r="AC306" s="417"/>
      <c r="AD306" s="714"/>
      <c r="AE306" s="714"/>
      <c r="AF306" s="417"/>
      <c r="AG306" s="417"/>
      <c r="AH306" s="714"/>
      <c r="AI306" s="714"/>
      <c r="AJ306" s="417"/>
      <c r="AK306" s="417"/>
      <c r="AL306" s="714"/>
      <c r="AM306" s="714"/>
      <c r="AN306" s="417"/>
      <c r="AO306" s="417"/>
      <c r="AP306" s="714"/>
      <c r="AQ306" s="714"/>
      <c r="AR306" s="417"/>
      <c r="AS306" s="417"/>
      <c r="AT306" s="714"/>
      <c r="AU306" s="714"/>
      <c r="AV306" s="417"/>
      <c r="AW306" s="417"/>
      <c r="AX306" s="716"/>
      <c r="AY306" s="716"/>
      <c r="AZ306" s="635"/>
      <c r="BA306" s="635"/>
      <c r="BB306" s="716"/>
      <c r="BC306" s="716"/>
      <c r="BD306" s="635"/>
      <c r="BE306" s="635"/>
      <c r="BF306" s="717"/>
      <c r="BG306" s="717"/>
      <c r="BH306" s="432">
        <f t="shared" si="399"/>
        <v>0</v>
      </c>
      <c r="BI306" s="432">
        <f t="shared" si="356"/>
        <v>0</v>
      </c>
      <c r="BJ306" s="432">
        <f t="shared" si="357"/>
        <v>0</v>
      </c>
      <c r="BK306" s="432">
        <f t="shared" si="358"/>
        <v>0</v>
      </c>
      <c r="BL306" s="432">
        <f t="shared" si="359"/>
        <v>0</v>
      </c>
      <c r="BM306" s="436">
        <f t="shared" si="349"/>
        <v>0</v>
      </c>
      <c r="BN306" s="462">
        <v>0.65</v>
      </c>
      <c r="BO306" s="427">
        <f t="shared" si="400"/>
        <v>0</v>
      </c>
      <c r="BP306" s="725"/>
      <c r="BQ306" s="700"/>
      <c r="BR306" s="419"/>
      <c r="BS306" s="700"/>
      <c r="BT306" s="700"/>
      <c r="BU306" s="700"/>
      <c r="BV306" s="427">
        <f t="shared" si="346"/>
        <v>0</v>
      </c>
      <c r="BW306" s="419"/>
      <c r="BX306" s="782"/>
      <c r="BY306" s="419"/>
      <c r="BZ306" s="432"/>
      <c r="CA306" s="419"/>
      <c r="CB306" s="427"/>
      <c r="CC306" s="419"/>
      <c r="CD306" s="427"/>
      <c r="CE306" s="404">
        <f>IF(OR(C306=0,CD306="Д"),0,IF(AND(C306&gt;0,E306=0),VLOOKUP(C306,звания!A:B,2,FALSE)/((EOMONTH($G$3,0)+1)-$G$3)*BO306+VLOOKUP(C306,звания!A:B,2,FALSE)/((EOMONTH($G$3,0)+1)-$G$3)*BR306+VLOOKUP(C306,звания!A:B,2,FALSE)/((EOMONTH($G$3,0)+1)-$G$3)*BU306,IF(AND(C306&gt;0,E306&gt;0,F306&gt;=$G$3,BO306=(EOMONTH($G$3,0)+1)-$G$3),(VLOOKUP(E306,звания!A:B,2,FALSE)/(EOMONTH($G$3,0)-$G$3+1))*(F306-$G$3)+(VLOOKUP(C306,звания!A:B,2,FALSE)/(EOMONTH($G$3,0)-$G$3+1))*((EOMONTH($G$3,0)-$G$3+1)-(F306-$G$3)),IF(AND(C306&gt;0,E306&gt;0,F306&gt;$G$3,BO306&lt;(EOMONTH($G$3,0)+1)-$G$3,BO306&lt;&gt;0),VLOOKUP(E306,звания!A:B,2,FALSE)/((EOMONTH($G$3,0)+1)-$G$3)*((F306-$G$3)-(((EOMONTH($G$3,0)+1)-$G$3)-BO306-BU306-BR306))+VLOOKUP(C306,звания!A:B,2,FALSE)/((EOMONTH($G$3,0)+1)-$G$3)*(((EOMONTH($G$3,0)+1)-F306)),IF(F306&lt;$G$3,(VLOOKUP(C306,звания!A:B,2,FALSE)-VLOOKUP(E306,звания!A:B,2,FALSE))/((EOMONTH($BN$3,0)+1)-$BN$3)*(EOMONTH($BN$3,0)+1-F306)+VLOOKUP(C306,звания!A:B,2,FALSE)/((EOMONTH($G$3,0)+1)-$G$3)*BO306+VLOOKUP(C306,звания!A:B,2,FALSE)/((EOMONTH($G$3,0)+1)-$G$3)*BU306+VLOOKUP(C306,звания!A:B,2,FALSE)/((EOMONTH($G$3,0)+1)-$G$3)*BR306,0)))))</f>
        <v>0</v>
      </c>
      <c r="CF306" s="404">
        <f>IF(OR(CD306="Д",C306=0),0,IF(B306="Виключений зі списків",IF(BS306=0,(VLOOKUP(O306,звания!$D$2:$E$62,2,FALSE))/(EOMONTH($B$3,0)+1-$B$3)*BO306+(VLOOKUP(BQ306,звания!$D$2:$E$62,2,FALSE))/(EOMONTH($B$3,0)+1-$B$3)*BR306,(((VLOOKUP(O306,звания!$D$2:$E$62,2,FALSE))/(EOMONTH($B$3,0)+1-$B$3))*BO306)+(VLOOKUP(BQ306,звания!$D$2:$E$62,2,FALSE))/(EOMONTH($B$3,0)+1-$B$3)*BR306+(VLOOKUP(BS306,звания!$D$2:$E$62,2,FALSE))/(EOMONTH($B$3,0)+1-$B$3)*BU306),IF(BS306=0,(VLOOKUP(O306,звания!$D$2:$E$62,2,FALSE))/(EOMONTH($G$3,0)+1-$G$3)*BO306+(VLOOKUP(BQ306,звания!$D$2:$E$62,2,FALSE))/(EOMONTH($G$3,0)+1-$G$3)*BR306,(((VLOOKUP(O306,звания!$D$2:$E$62,2,FALSE))/(EOMONTH($G$3,0)+1-$G$3))*BO306)+(VLOOKUP(BQ306,звания!$D$2:$E$62,2,FALSE))/(EOMONTH($G$3,0)+1-$G$3)*BR306+(VLOOKUP(BS306,звания!$D$2:$E$62,2,FALSE))/(EOMONTH($G$3,0)+1-$G$3)*BU306+IF(BT306=0,0,(VLOOKUP(BS306,звания!$D$2:$E$62,2,FALSE))/(EOMONTH($BN$3,0)+1-$BN$3)*BT306-(VLOOKUP(O306,звания!$D$2:$E$62,2,FALSE))/(EOMONTH($BN$3,0)+1-$BN$3)*BT306))))</f>
        <v>0</v>
      </c>
      <c r="CG306" s="404">
        <f t="shared" si="406"/>
        <v>0</v>
      </c>
      <c r="CH306" s="404">
        <f>IF(BW306=0,CF306*BX306%,IF(BW306&gt;0,((VLOOKUP(O306,звания!$D$2:$E$62,2,FALSE)/(EOMONTH($G$3,0)+1-$G$3)*BW306)*BX306%)))</f>
        <v>0</v>
      </c>
      <c r="CI306" s="404">
        <f>IF(BY306=0,CF306*BZ306%,IF(BY306&gt;0,(VLOOKUP(O306,звания!$D$2:$E$62,2,FALSE)/(EOMONTH($G$3,0)+1-$G$3)*BO306)*BZ306%)+(VLOOKUP(BS306,звания!$D$2:$E$62,2,FALSE)/(EOMONTH($G$3,0)+1-$G$3)*BU306)*BZ306%)</f>
        <v>0</v>
      </c>
      <c r="CJ306" s="404">
        <f>IF(CA306=0,CF306*CB306%,IF(CA306&gt;0,(VLOOKUP(O306,звания!$D$2:$E$62,2,FALSE)/(EOMONTH($G$3,0)+1-$G$3)*BO306)*CB306%)+(VLOOKUP(BS306,звания!$D$2:$E$62,2,FALSE)/(EOMONTH($G$3,0)+1-$G$3)*BU306)*CB306%)</f>
        <v>0</v>
      </c>
      <c r="CK306" s="404">
        <f>IF(CD306="Д",0,IF(CC306=0,CF306*CD306%,IF(CC306&gt;0,(VLOOKUP(O306,звания!$D$2:$E$62,2,FALSE)/(EOMONTH($G$3,0)+1-$G$3)*BO306)*CD306%)+(VLOOKUP(BS306,звания!$D$2:$E$62,2,FALSE)/(EOMONTH($G$3,0)+1-$G$3)*BU306)*CD306%))</f>
        <v>0</v>
      </c>
      <c r="CL306" s="404">
        <f>IF(BR306&gt;0,((VLOOKUP(C306,звания!$A$2:$B$62,2,FALSE)/(EOMONTH($G$3,0)+1-$G$3)*BO306+VLOOKUP(O306,звания!$D$2:$E$62,2,FALSE)/(EOMONTH($G$3,0)+1-$G$3)*BO306+(VLOOKUP(C306,звания!$A$2:$B$62,2,FALSE)/(EOMONTH($G$3,0)+1-$G$3)*BO306+VLOOKUP(O306,звания!$D$2:$E$62,2,FALSE)/(EOMONTH($G$3,0)+1-$G$3)*BO306)*BV306%)*BN306)+(VLOOKUP(C306,звания!$A$2:$B$62,2,FALSE)/(EOMONTH($G$3,0)+1-$G$3)*BU306+VLOOKUP(BS306,звания!$D$2:$E$62,2,FALSE)/(EOMONTH($G$3,0)+1-$G$3)*BU306+(VLOOKUP(C306,звания!$A$2:$B$62,2,FALSE)/(EOMONTH($G$3,0)+1-$G$3)*BU306+VLOOKUP(BS306,звания!$D$2:$E$62,2,FALSE)/(EOMONTH($G$3,0)+1-$G$3)*BU306)*BV306%)*BN306,(CE306+CF306+CG306)*BN306)</f>
        <v>0</v>
      </c>
      <c r="CM306" s="404"/>
      <c r="CN306" s="404"/>
      <c r="CO306" s="432">
        <f t="shared" si="367"/>
        <v>0</v>
      </c>
      <c r="CP306" s="638"/>
      <c r="CQ306" s="637">
        <f>IF(CF306=0,0,IF((SUM(BH306:BM306)&gt;360),(VLOOKUP(O306,звания!$F$2:$G$62,2,FALSE))/100,VLOOKUP(O306,звания!$F$2:$H$62,3,FALSE)/100))</f>
        <v>0</v>
      </c>
      <c r="CR306" s="617">
        <f>IF(B306="Виключений зі списків",IF(AND(BU306=0,360-BH306&lt;0),(VLOOKUP(O306,звания!$D$2:$E$62,2,FALSE))/(EOMONTH($B$3,0)+1-$B$3)*BO306*CQ306,IF(AND(360-BH306&gt;=0,360-BH306&lt;(EOMONTH($B$3,0)+1-$B$3)),(CF306/(EOMONTH($B$3,0)-$B$3+1)*(360-BH306))*CQ306+(CF306/(EOMONTH($B$3,0)-$B$3+1)*((EOMONTH($B$3,0)-$B$3+1)-(360-BH306)))*VLOOKUP(O306,звания!$F$2:$H$62,2,FALSE)/100,((((VLOOKUP(O306,звания!$D$2:$E$62,2,FALSE))/(EOMONTH($B$3,0)+1-$B$3)*BO306*CQ306+(VLOOKUP(BS306,звания!$D$2:$E$62,2,FALSE))/(EOMONTH($B$3,0)+1-$B$3)*BU306*(VLOOKUP(BS306,звания!$F$2:$G$62,2,FALSE)*0.01)+(IF(BT306=0,0,(VLOOKUP(BS306,звания!$D$2:$E$62,2,FALSE)/(EOMONTH($G$3,0)+1-$G$3)*BT306*(VLOOKUP(BS306,звания!$F$2:$G$62,2,FALSE)))*0.01-(VLOOKUP(O306,звания!$D$2:$E$62,2,FALSE)/(EOMONTH($G$3,0)+1-$G$3)*BT306*(VLOOKUP(O306,звания!$F$2:$G$62,2,FALSE)))*0.01)))))/100*(100-CP306))),(IF(AND(BU306=0,360-BH306&lt;0,CP306=0),(VLOOKUP(O306,звания!$D$2:$E$62,2,FALSE))/(EOMONTH($G$3,0)+1-$G$3)*BO306*CQ306,IF(AND(360-BH306&gt;=0,360-BH306&lt;(EOMONTH($G$3,0)+1-$G$3)),(CF306/(EOMONTH($G$3,0)-$G$3+1)*(360-BH306))*CQ306+(CF306/(EOMONTH($G$3,0)-$G$3+1)*((EOMONTH($G$3,0)-$G$3+1)-(360-BH306)))*VLOOKUP(O306,звания!$F$2:$H$62,2,FALSE)/100,((((VLOOKUP(O306,звания!$D$2:$E$62,2,FALSE))/(EOMONTH($G$3,0)+1-$G$3)*BO306*CQ306+(VLOOKUP(BS306,звания!$D$2:$E$62,2,FALSE))/(EOMONTH($G$3,0)+1-$G$3)*BU306*(VLOOKUP(BS306,звания!$F$2:$G$62,2,FALSE)*0.01)))/100*(100-CP306)+(IF(BT306=0,0,(VLOOKUP(BS306,звания!$D$2:$E$62,2,FALSE)/(EOMONTH($BN$3,0)+1-$BN$3)*BT306*(VLOOKUP(BS306,звания!$F$2:$G$62,2,FALSE)))*0.01-(VLOOKUP(O306,звания!$D$2:$E$62,2,FALSE)/(EOMONTH($BN$3,0)+1-$BN$3)*BT306*(VLOOKUP(O306,звания!$F$2:$G$62,2,FALSE)))*0.01)))))))</f>
        <v>0</v>
      </c>
      <c r="CS306" s="416">
        <f t="shared" si="392"/>
        <v>0</v>
      </c>
      <c r="CT306" s="403"/>
      <c r="CU306" s="403"/>
      <c r="CV306" s="403">
        <f t="shared" si="368"/>
        <v>0</v>
      </c>
      <c r="CW306" s="556">
        <f t="shared" si="372"/>
        <v>0</v>
      </c>
      <c r="CX306" s="403">
        <f t="shared" si="393"/>
        <v>0</v>
      </c>
      <c r="CY306" s="403"/>
      <c r="CZ306" s="404">
        <f t="shared" si="401"/>
        <v>0</v>
      </c>
      <c r="DA306" s="403"/>
      <c r="DB306" s="403"/>
      <c r="DC306" s="403"/>
      <c r="DD306" s="421">
        <f t="shared" si="378"/>
        <v>0</v>
      </c>
      <c r="DE306" s="421">
        <f t="shared" si="373"/>
        <v>0</v>
      </c>
      <c r="DF306" s="403">
        <f t="shared" si="362"/>
        <v>0</v>
      </c>
      <c r="DG306" s="421">
        <f t="shared" si="403"/>
        <v>0</v>
      </c>
      <c r="DH306" s="421"/>
      <c r="DI306" s="421"/>
      <c r="DJ306" s="422" t="str">
        <f t="shared" si="351"/>
        <v xml:space="preserve">    </v>
      </c>
      <c r="DK306" s="452"/>
      <c r="DL306" s="429"/>
      <c r="DM306" s="429"/>
      <c r="DN306" s="429"/>
      <c r="DO306" s="420"/>
      <c r="DP306" s="123"/>
      <c r="DQ306" s="817"/>
      <c r="DR306" s="818"/>
      <c r="DS306" s="819"/>
      <c r="DT306" s="820"/>
      <c r="DU306" s="400"/>
      <c r="DV306" s="110"/>
      <c r="DZ306" s="105"/>
      <c r="EH306" s="543">
        <f t="shared" si="369"/>
        <v>0</v>
      </c>
      <c r="EI306" s="404">
        <f t="shared" si="370"/>
        <v>0</v>
      </c>
      <c r="EJ306" s="29">
        <f t="shared" si="371"/>
        <v>0</v>
      </c>
      <c r="EK306" s="50"/>
      <c r="EL306" s="29"/>
      <c r="EM306" s="50"/>
      <c r="EN306" s="50"/>
      <c r="EO306" s="50"/>
      <c r="EP306" s="30"/>
    </row>
    <row r="307" spans="1:146" ht="17.45" hidden="1" customHeight="1">
      <c r="A307" s="446">
        <v>300</v>
      </c>
      <c r="B307" s="403"/>
      <c r="C307" s="403"/>
      <c r="D307" s="403">
        <f t="shared" si="360"/>
        <v>0</v>
      </c>
      <c r="E307" s="416"/>
      <c r="F307" s="417"/>
      <c r="G307" s="406" t="str">
        <f t="shared" si="397"/>
        <v>0.0.0</v>
      </c>
      <c r="H307" s="407" t="str">
        <f t="shared" si="404"/>
        <v>0.0.0</v>
      </c>
      <c r="I307" s="407" t="str">
        <f t="shared" si="398"/>
        <v>0.0.0</v>
      </c>
      <c r="J307" s="407" t="str">
        <f t="shared" si="352"/>
        <v>0.0.0</v>
      </c>
      <c r="K307" s="407" t="str">
        <f t="shared" si="353"/>
        <v>0.0.0</v>
      </c>
      <c r="L307" s="407" t="str">
        <f t="shared" si="354"/>
        <v>0.0.0</v>
      </c>
      <c r="M307" s="407" t="str">
        <f t="shared" si="355"/>
        <v>0.0.0</v>
      </c>
      <c r="N307" s="408" t="str">
        <f t="shared" si="405"/>
        <v>0.0.0</v>
      </c>
      <c r="O307" s="418"/>
      <c r="P307" s="417"/>
      <c r="Q307" s="417"/>
      <c r="R307" s="417"/>
      <c r="S307" s="417"/>
      <c r="T307" s="417"/>
      <c r="U307" s="417"/>
      <c r="V307" s="714"/>
      <c r="W307" s="714"/>
      <c r="X307" s="417"/>
      <c r="Y307" s="417"/>
      <c r="Z307" s="714"/>
      <c r="AA307" s="714"/>
      <c r="AB307" s="417"/>
      <c r="AC307" s="417"/>
      <c r="AD307" s="714"/>
      <c r="AE307" s="714"/>
      <c r="AF307" s="417"/>
      <c r="AG307" s="417"/>
      <c r="AH307" s="714"/>
      <c r="AI307" s="714"/>
      <c r="AJ307" s="417"/>
      <c r="AK307" s="417"/>
      <c r="AL307" s="714"/>
      <c r="AM307" s="714"/>
      <c r="AN307" s="417"/>
      <c r="AO307" s="417"/>
      <c r="AP307" s="714"/>
      <c r="AQ307" s="714"/>
      <c r="AR307" s="417"/>
      <c r="AS307" s="417"/>
      <c r="AT307" s="714"/>
      <c r="AU307" s="714"/>
      <c r="AV307" s="417"/>
      <c r="AW307" s="417"/>
      <c r="AX307" s="716"/>
      <c r="AY307" s="716"/>
      <c r="AZ307" s="635"/>
      <c r="BA307" s="635"/>
      <c r="BB307" s="716"/>
      <c r="BC307" s="716"/>
      <c r="BD307" s="635"/>
      <c r="BE307" s="635"/>
      <c r="BF307" s="717"/>
      <c r="BG307" s="717"/>
      <c r="BH307" s="432">
        <f t="shared" si="399"/>
        <v>0</v>
      </c>
      <c r="BI307" s="432">
        <f t="shared" si="356"/>
        <v>0</v>
      </c>
      <c r="BJ307" s="432">
        <f t="shared" si="357"/>
        <v>0</v>
      </c>
      <c r="BK307" s="432">
        <f t="shared" si="358"/>
        <v>0</v>
      </c>
      <c r="BL307" s="432">
        <f t="shared" si="359"/>
        <v>0</v>
      </c>
      <c r="BM307" s="436">
        <f t="shared" si="349"/>
        <v>0</v>
      </c>
      <c r="BN307" s="462">
        <v>0.65</v>
      </c>
      <c r="BO307" s="427">
        <f t="shared" si="400"/>
        <v>0</v>
      </c>
      <c r="BP307" s="419"/>
      <c r="BQ307" s="700"/>
      <c r="BR307" s="419"/>
      <c r="BS307" s="700"/>
      <c r="BT307" s="700"/>
      <c r="BU307" s="700"/>
      <c r="BV307" s="427">
        <f t="shared" ref="BV307:BV371" si="407">IF((BH307+BI307+BJ307+BK307+BL307+BM307)&lt;360,0,IF(AND((BH307+BI307+BJ307+BK307+BL307+BM307)&gt;=360,(BH307+BI307+BJ307+BK307+BL307+BM307)&lt;1800),25,IF(AND((BH307+BI307+BJ307+BK307+BL307+BM307)&gt;=1800,(BH307+BI307+BJ307+BK307+BL307+BM307)&lt;3600),30,IF(AND((BH307+BI307+BJ307+BK307+BL307+BM307)&gt;=3600,(BH307+BI307+BJ307+BK307+BL307+BM307)&lt;5400),35,IF(AND((BH307+BI307+BJ307+BK307+BL307+BM307)&gt;=5400,(BH307+BI307+BJ307+BK307+BL307+BM307)&lt;7200),40,IF(AND((BH307+BI307+BJ307+BK307+BL307+BM307)&gt;=7200,(BH307+BI307+BJ307+BK307+BL307+BM307)&lt;9000),45,IF((BH307+BI307+BJ307+BK307+BL307+BM307)&gt;=9000,50,"ПРОВЕРЬ")))))))</f>
        <v>0</v>
      </c>
      <c r="BW307" s="419"/>
      <c r="BX307" s="782"/>
      <c r="BY307" s="419"/>
      <c r="BZ307" s="432"/>
      <c r="CA307" s="419"/>
      <c r="CB307" s="427"/>
      <c r="CC307" s="419"/>
      <c r="CD307" s="427"/>
      <c r="CE307" s="404">
        <f>IF(OR(C307=0,CD307="Д"),0,IF(AND(C307&gt;0,E307=0),VLOOKUP(C307,звания!A:B,2,FALSE)/((EOMONTH($G$3,0)+1)-$G$3)*BO307+VLOOKUP(C307,звания!A:B,2,FALSE)/((EOMONTH($G$3,0)+1)-$G$3)*BR307+VLOOKUP(C307,звания!A:B,2,FALSE)/((EOMONTH($G$3,0)+1)-$G$3)*BU307,IF(AND(C307&gt;0,E307&gt;0,F307&gt;=$G$3,BO307=(EOMONTH($G$3,0)+1)-$G$3),(VLOOKUP(E307,звания!A:B,2,FALSE)/(EOMONTH($G$3,0)-$G$3+1))*(F307-$G$3)+(VLOOKUP(C307,звания!A:B,2,FALSE)/(EOMONTH($G$3,0)-$G$3+1))*((EOMONTH($G$3,0)-$G$3+1)-(F307-$G$3)),IF(AND(C307&gt;0,E307&gt;0,F307&gt;$G$3,BO307&lt;(EOMONTH($G$3,0)+1)-$G$3,BO307&lt;&gt;0),VLOOKUP(E307,звания!A:B,2,FALSE)/((EOMONTH($G$3,0)+1)-$G$3)*((F307-$G$3)-(((EOMONTH($G$3,0)+1)-$G$3)-BO307-BU307-BR307))+VLOOKUP(C307,звания!A:B,2,FALSE)/((EOMONTH($G$3,0)+1)-$G$3)*(((EOMONTH($G$3,0)+1)-F307)),IF(F307&lt;$G$3,(VLOOKUP(C307,звания!A:B,2,FALSE)-VLOOKUP(E307,звания!A:B,2,FALSE))/((EOMONTH($BN$3,0)+1)-$BN$3)*(EOMONTH($BN$3,0)+1-F307)+VLOOKUP(C307,звания!A:B,2,FALSE)/((EOMONTH($G$3,0)+1)-$G$3)*BO307+VLOOKUP(C307,звания!A:B,2,FALSE)/((EOMONTH($G$3,0)+1)-$G$3)*BU307+VLOOKUP(C307,звания!A:B,2,FALSE)/((EOMONTH($G$3,0)+1)-$G$3)*BR307,0)))))</f>
        <v>0</v>
      </c>
      <c r="CF307" s="404">
        <f>IF(OR(CD307="Д",C307=0),0,IF(B307="Виключений зі списків",IF(BS307=0,(VLOOKUP(O307,звания!$D$2:$E$62,2,FALSE))/(EOMONTH($B$3,0)+1-$B$3)*BO307+(VLOOKUP(BQ307,звания!$D$2:$E$62,2,FALSE))/(EOMONTH($B$3,0)+1-$B$3)*BR307,(((VLOOKUP(O307,звания!$D$2:$E$62,2,FALSE))/(EOMONTH($B$3,0)+1-$B$3))*BO307)+(VLOOKUP(BQ307,звания!$D$2:$E$62,2,FALSE))/(EOMONTH($B$3,0)+1-$B$3)*BR307+(VLOOKUP(BS307,звания!$D$2:$E$62,2,FALSE))/(EOMONTH($B$3,0)+1-$B$3)*BU307),IF(BS307=0,(VLOOKUP(O307,звания!$D$2:$E$62,2,FALSE))/(EOMONTH($G$3,0)+1-$G$3)*BO307+(VLOOKUP(BQ307,звания!$D$2:$E$62,2,FALSE))/(EOMONTH($G$3,0)+1-$G$3)*BR307,(((VLOOKUP(O307,звания!$D$2:$E$62,2,FALSE))/(EOMONTH($G$3,0)+1-$G$3))*BO307)+(VLOOKUP(BQ307,звания!$D$2:$E$62,2,FALSE))/(EOMONTH($G$3,0)+1-$G$3)*BR307+(VLOOKUP(BS307,звания!$D$2:$E$62,2,FALSE))/(EOMONTH($G$3,0)+1-$G$3)*BU307+IF(BT307=0,0,(VLOOKUP(BS307,звания!$D$2:$E$62,2,FALSE))/(EOMONTH($BN$3,0)+1-$BN$3)*BT307-(VLOOKUP(O307,звания!$D$2:$E$62,2,FALSE))/(EOMONTH($BN$3,0)+1-$BN$3)*BT307))))</f>
        <v>0</v>
      </c>
      <c r="CG307" s="404">
        <f t="shared" si="406"/>
        <v>0</v>
      </c>
      <c r="CH307" s="404">
        <f>IF(BW307=0,CF307*BX307%,IF(BW307&gt;0,((VLOOKUP(O307,звания!$D$2:$E$62,2,FALSE)/(EOMONTH($G$3,0)+1-$G$3)*BW307)*BX307%)))</f>
        <v>0</v>
      </c>
      <c r="CI307" s="404">
        <f>IF(BY307=0,CF307*BZ307%,IF(BY307&gt;0,(VLOOKUP(O307,звания!$D$2:$E$62,2,FALSE)/(EOMONTH($G$3,0)+1-$G$3)*BO307)*BZ307%)+(VLOOKUP(BS307,звания!$D$2:$E$62,2,FALSE)/(EOMONTH($G$3,0)+1-$G$3)*BU307)*BZ307%)</f>
        <v>0</v>
      </c>
      <c r="CJ307" s="404">
        <f>IF(CA307=0,CF307*CB307%,IF(CA307&gt;0,(VLOOKUP(O307,звания!$D$2:$E$62,2,FALSE)/(EOMONTH($G$3,0)+1-$G$3)*BO307)*CB307%)+(VLOOKUP(BS307,звания!$D$2:$E$62,2,FALSE)/(EOMONTH($G$3,0)+1-$G$3)*BU307)*CB307%)</f>
        <v>0</v>
      </c>
      <c r="CK307" s="404">
        <f>IF(CD307="Д",0,IF(CC307=0,CF307*CD307%,IF(CC307&gt;0,(VLOOKUP(O307,звания!$D$2:$E$62,2,FALSE)/(EOMONTH($G$3,0)+1-$G$3)*BO307)*CD307%)+(VLOOKUP(BS307,звания!$D$2:$E$62,2,FALSE)/(EOMONTH($G$3,0)+1-$G$3)*BU307)*CD307%))</f>
        <v>0</v>
      </c>
      <c r="CL307" s="404">
        <f>IF(BR307&gt;0,((VLOOKUP(C307,звания!$A$2:$B$62,2,FALSE)/(EOMONTH($G$3,0)+1-$G$3)*BO307+VLOOKUP(O307,звания!$D$2:$E$62,2,FALSE)/(EOMONTH($G$3,0)+1-$G$3)*BO307+(VLOOKUP(C307,звания!$A$2:$B$62,2,FALSE)/(EOMONTH($G$3,0)+1-$G$3)*BO307+VLOOKUP(O307,звания!$D$2:$E$62,2,FALSE)/(EOMONTH($G$3,0)+1-$G$3)*BO307)*BV307%)*BN307)+(VLOOKUP(C307,звания!$A$2:$B$62,2,FALSE)/(EOMONTH($G$3,0)+1-$G$3)*BU307+VLOOKUP(BS307,звания!$D$2:$E$62,2,FALSE)/(EOMONTH($G$3,0)+1-$G$3)*BU307+(VLOOKUP(C307,звания!$A$2:$B$62,2,FALSE)/(EOMONTH($G$3,0)+1-$G$3)*BU307+VLOOKUP(BS307,звания!$D$2:$E$62,2,FALSE)/(EOMONTH($G$3,0)+1-$G$3)*BU307)*BV307%)*BN307,(CE307+CF307+CG307)*BN307)</f>
        <v>0</v>
      </c>
      <c r="CM307" s="404"/>
      <c r="CN307" s="404"/>
      <c r="CO307" s="432">
        <f t="shared" si="367"/>
        <v>0</v>
      </c>
      <c r="CP307" s="638"/>
      <c r="CQ307" s="637">
        <f>IF(CF307=0,0,IF((SUM(BH307:BM307)&gt;360),(VLOOKUP(O307,звания!$F$2:$G$62,2,FALSE))/100,VLOOKUP(O307,звания!$F$2:$H$62,3,FALSE)/100))</f>
        <v>0</v>
      </c>
      <c r="CR307" s="617">
        <f>IF(B307="Виключений зі списків",IF(AND(BU307=0,360-BH307&lt;0),(VLOOKUP(O307,звания!$D$2:$E$62,2,FALSE))/(EOMONTH($B$3,0)+1-$B$3)*BO307*CQ307,IF(AND(360-BH307&gt;=0,360-BH307&lt;(EOMONTH($B$3,0)+1-$B$3)),(CF307/(EOMONTH($B$3,0)-$B$3+1)*(360-BH307))*CQ307+(CF307/(EOMONTH($B$3,0)-$B$3+1)*((EOMONTH($B$3,0)-$B$3+1)-(360-BH307)))*VLOOKUP(O307,звания!$F$2:$H$62,2,FALSE)/100,((((VLOOKUP(O307,звания!$D$2:$E$62,2,FALSE))/(EOMONTH($B$3,0)+1-$B$3)*BO307*CQ307+(VLOOKUP(BS307,звания!$D$2:$E$62,2,FALSE))/(EOMONTH($B$3,0)+1-$B$3)*BU307*(VLOOKUP(BS307,звания!$F$2:$G$62,2,FALSE)*0.01)+(IF(BT307=0,0,(VLOOKUP(BS307,звания!$D$2:$E$62,2,FALSE)/(EOMONTH($G$3,0)+1-$G$3)*BT307*(VLOOKUP(BS307,звания!$F$2:$G$62,2,FALSE)))*0.01-(VLOOKUP(O307,звания!$D$2:$E$62,2,FALSE)/(EOMONTH($G$3,0)+1-$G$3)*BT307*(VLOOKUP(O307,звания!$F$2:$G$62,2,FALSE)))*0.01)))))/100*(100-CP307))),(IF(AND(BU307=0,360-BH307&lt;0,CP307=0),(VLOOKUP(O307,звания!$D$2:$E$62,2,FALSE))/(EOMONTH($G$3,0)+1-$G$3)*BO307*CQ307,IF(AND(360-BH307&gt;=0,360-BH307&lt;(EOMONTH($G$3,0)+1-$G$3)),(CF307/(EOMONTH($G$3,0)-$G$3+1)*(360-BH307))*CQ307+(CF307/(EOMONTH($G$3,0)-$G$3+1)*((EOMONTH($G$3,0)-$G$3+1)-(360-BH307)))*VLOOKUP(O307,звания!$F$2:$H$62,2,FALSE)/100,((((VLOOKUP(O307,звания!$D$2:$E$62,2,FALSE))/(EOMONTH($G$3,0)+1-$G$3)*BO307*CQ307+(VLOOKUP(BS307,звания!$D$2:$E$62,2,FALSE))/(EOMONTH($G$3,0)+1-$G$3)*BU307*(VLOOKUP(BS307,звания!$F$2:$G$62,2,FALSE)*0.01)))/100*(100-CP307)+(IF(BT307=0,0,(VLOOKUP(BS307,звания!$D$2:$E$62,2,FALSE)/(EOMONTH($BN$3,0)+1-$BN$3)*BT307*(VLOOKUP(BS307,звания!$F$2:$G$62,2,FALSE)))*0.01-(VLOOKUP(O307,звания!$D$2:$E$62,2,FALSE)/(EOMONTH($BN$3,0)+1-$BN$3)*BT307*(VLOOKUP(O307,звания!$F$2:$G$62,2,FALSE)))*0.01)))))))</f>
        <v>0</v>
      </c>
      <c r="CS307" s="416">
        <f t="shared" si="392"/>
        <v>0</v>
      </c>
      <c r="CT307" s="403"/>
      <c r="CU307" s="403"/>
      <c r="CV307" s="403">
        <f t="shared" si="368"/>
        <v>0</v>
      </c>
      <c r="CW307" s="556">
        <f t="shared" si="372"/>
        <v>0</v>
      </c>
      <c r="CX307" s="403">
        <f t="shared" si="393"/>
        <v>0</v>
      </c>
      <c r="CY307" s="403"/>
      <c r="CZ307" s="404">
        <f t="shared" si="401"/>
        <v>0</v>
      </c>
      <c r="DA307" s="403"/>
      <c r="DB307" s="403"/>
      <c r="DC307" s="403"/>
      <c r="DD307" s="421">
        <f t="shared" si="378"/>
        <v>0</v>
      </c>
      <c r="DE307" s="421">
        <f t="shared" si="373"/>
        <v>0</v>
      </c>
      <c r="DF307" s="403">
        <f t="shared" si="362"/>
        <v>0</v>
      </c>
      <c r="DG307" s="421">
        <f t="shared" si="403"/>
        <v>0</v>
      </c>
      <c r="DH307" s="421"/>
      <c r="DI307" s="421"/>
      <c r="DJ307" s="422" t="str">
        <f t="shared" si="351"/>
        <v xml:space="preserve">    </v>
      </c>
      <c r="DK307" s="452"/>
      <c r="DL307" s="423"/>
      <c r="DM307" s="423"/>
      <c r="DN307" s="425"/>
      <c r="DO307" s="420"/>
      <c r="DP307" s="123"/>
      <c r="DQ307" s="817"/>
      <c r="DR307" s="818"/>
      <c r="DS307" s="819"/>
      <c r="DT307" s="820"/>
      <c r="DU307" s="124"/>
      <c r="DV307" s="110"/>
      <c r="DZ307" s="105"/>
      <c r="EH307" s="543">
        <f t="shared" si="369"/>
        <v>0</v>
      </c>
      <c r="EI307" s="404">
        <f t="shared" si="370"/>
        <v>0</v>
      </c>
      <c r="EJ307" s="29">
        <f t="shared" si="371"/>
        <v>0</v>
      </c>
      <c r="EK307" s="50"/>
      <c r="EL307" s="29"/>
      <c r="EM307" s="50"/>
      <c r="EN307" s="50"/>
      <c r="EO307" s="50"/>
      <c r="EP307" s="29"/>
    </row>
    <row r="308" spans="1:146" ht="17.45" hidden="1" customHeight="1">
      <c r="A308" s="402">
        <v>301</v>
      </c>
      <c r="B308" s="404"/>
      <c r="C308" s="403"/>
      <c r="D308" s="403">
        <f t="shared" si="360"/>
        <v>0</v>
      </c>
      <c r="E308" s="416"/>
      <c r="F308" s="417"/>
      <c r="G308" s="406" t="str">
        <f t="shared" si="397"/>
        <v>0.0.0</v>
      </c>
      <c r="H308" s="407" t="str">
        <f t="shared" si="404"/>
        <v>0.0.0</v>
      </c>
      <c r="I308" s="407" t="str">
        <f t="shared" si="398"/>
        <v>0.0.0</v>
      </c>
      <c r="J308" s="407" t="str">
        <f t="shared" si="352"/>
        <v>0.0.0</v>
      </c>
      <c r="K308" s="407" t="str">
        <f t="shared" si="353"/>
        <v>0.0.0</v>
      </c>
      <c r="L308" s="407" t="str">
        <f t="shared" si="354"/>
        <v>0.0.0</v>
      </c>
      <c r="M308" s="407" t="str">
        <f t="shared" si="355"/>
        <v>0.0.0</v>
      </c>
      <c r="N308" s="408" t="str">
        <f t="shared" si="405"/>
        <v>0.0.0</v>
      </c>
      <c r="O308" s="418"/>
      <c r="P308" s="417"/>
      <c r="Q308" s="417"/>
      <c r="R308" s="417"/>
      <c r="S308" s="417"/>
      <c r="T308" s="417"/>
      <c r="U308" s="417"/>
      <c r="V308" s="714"/>
      <c r="W308" s="714"/>
      <c r="X308" s="417"/>
      <c r="Y308" s="417"/>
      <c r="Z308" s="714"/>
      <c r="AA308" s="714"/>
      <c r="AB308" s="417"/>
      <c r="AC308" s="417"/>
      <c r="AD308" s="714"/>
      <c r="AE308" s="714"/>
      <c r="AF308" s="417"/>
      <c r="AG308" s="417"/>
      <c r="AH308" s="714"/>
      <c r="AI308" s="714"/>
      <c r="AJ308" s="417"/>
      <c r="AK308" s="417"/>
      <c r="AL308" s="714"/>
      <c r="AM308" s="714"/>
      <c r="AN308" s="417"/>
      <c r="AO308" s="417"/>
      <c r="AP308" s="714"/>
      <c r="AQ308" s="714"/>
      <c r="AR308" s="417"/>
      <c r="AS308" s="417"/>
      <c r="AT308" s="714"/>
      <c r="AU308" s="714"/>
      <c r="AV308" s="417"/>
      <c r="AW308" s="417"/>
      <c r="AX308" s="716"/>
      <c r="AY308" s="716"/>
      <c r="AZ308" s="635"/>
      <c r="BA308" s="635"/>
      <c r="BB308" s="716"/>
      <c r="BC308" s="716"/>
      <c r="BD308" s="635"/>
      <c r="BE308" s="635"/>
      <c r="BF308" s="717"/>
      <c r="BG308" s="717"/>
      <c r="BH308" s="432">
        <f t="shared" si="399"/>
        <v>0</v>
      </c>
      <c r="BI308" s="432">
        <f t="shared" si="356"/>
        <v>0</v>
      </c>
      <c r="BJ308" s="432">
        <f t="shared" si="357"/>
        <v>0</v>
      </c>
      <c r="BK308" s="432">
        <f t="shared" si="358"/>
        <v>0</v>
      </c>
      <c r="BL308" s="432">
        <f t="shared" si="359"/>
        <v>0</v>
      </c>
      <c r="BM308" s="436">
        <f t="shared" ref="BM308:BM372" si="408">IF(DAYS360(BF308,BG308)&gt;=1800,1800/2,(DAYS360(BF308,BG308,1))/2)</f>
        <v>0</v>
      </c>
      <c r="BN308" s="462">
        <v>0.65</v>
      </c>
      <c r="BO308" s="427">
        <f t="shared" si="400"/>
        <v>0</v>
      </c>
      <c r="BP308" s="725"/>
      <c r="BQ308" s="700"/>
      <c r="BR308" s="419"/>
      <c r="BS308" s="700"/>
      <c r="BT308" s="700"/>
      <c r="BU308" s="700"/>
      <c r="BV308" s="427">
        <f t="shared" si="407"/>
        <v>0</v>
      </c>
      <c r="BW308" s="419"/>
      <c r="BX308" s="782"/>
      <c r="BY308" s="419"/>
      <c r="BZ308" s="432"/>
      <c r="CA308" s="419"/>
      <c r="CB308" s="427"/>
      <c r="CC308" s="419"/>
      <c r="CD308" s="427"/>
      <c r="CE308" s="404">
        <f>IF(OR(C308=0,CD308="Д"),0,IF(AND(C308&gt;0,E308=0),VLOOKUP(C308,звания!A:B,2,FALSE)/((EOMONTH($G$3,0)+1)-$G$3)*BO308+VLOOKUP(C308,звания!A:B,2,FALSE)/((EOMONTH($G$3,0)+1)-$G$3)*BR308+VLOOKUP(C308,звания!A:B,2,FALSE)/((EOMONTH($G$3,0)+1)-$G$3)*BU308,IF(AND(C308&gt;0,E308&gt;0,F308&gt;=$G$3,BO308=(EOMONTH($G$3,0)+1)-$G$3),(VLOOKUP(E308,звания!A:B,2,FALSE)/(EOMONTH($G$3,0)-$G$3+1))*(F308-$G$3)+(VLOOKUP(C308,звания!A:B,2,FALSE)/(EOMONTH($G$3,0)-$G$3+1))*((EOMONTH($G$3,0)-$G$3+1)-(F308-$G$3)),IF(AND(C308&gt;0,E308&gt;0,F308&gt;$G$3,BO308&lt;(EOMONTH($G$3,0)+1)-$G$3,BO308&lt;&gt;0),VLOOKUP(E308,звания!A:B,2,FALSE)/((EOMONTH($G$3,0)+1)-$G$3)*((F308-$G$3)-(((EOMONTH($G$3,0)+1)-$G$3)-BO308-BU308-BR308))+VLOOKUP(C308,звания!A:B,2,FALSE)/((EOMONTH($G$3,0)+1)-$G$3)*(((EOMONTH($G$3,0)+1)-F308)),IF(F308&lt;$G$3,(VLOOKUP(C308,звания!A:B,2,FALSE)-VLOOKUP(E308,звания!A:B,2,FALSE))/((EOMONTH($BN$3,0)+1)-$BN$3)*(EOMONTH($BN$3,0)+1-F308)+VLOOKUP(C308,звания!A:B,2,FALSE)/((EOMONTH($G$3,0)+1)-$G$3)*BO308+VLOOKUP(C308,звания!A:B,2,FALSE)/((EOMONTH($G$3,0)+1)-$G$3)*BU308+VLOOKUP(C308,звания!A:B,2,FALSE)/((EOMONTH($G$3,0)+1)-$G$3)*BR308,0)))))</f>
        <v>0</v>
      </c>
      <c r="CF308" s="404">
        <f>IF(OR(CD308="Д",C308=0),0,IF(B308="Виключений зі списків",IF(BS308=0,(VLOOKUP(O308,звания!$D$2:$E$62,2,FALSE))/(EOMONTH($B$3,0)+1-$B$3)*BO308+(VLOOKUP(BQ308,звания!$D$2:$E$62,2,FALSE))/(EOMONTH($B$3,0)+1-$B$3)*BR308,(((VLOOKUP(O308,звания!$D$2:$E$62,2,FALSE))/(EOMONTH($B$3,0)+1-$B$3))*BO308)+(VLOOKUP(BQ308,звания!$D$2:$E$62,2,FALSE))/(EOMONTH($B$3,0)+1-$B$3)*BR308+(VLOOKUP(BS308,звания!$D$2:$E$62,2,FALSE))/(EOMONTH($B$3,0)+1-$B$3)*BU308),IF(BS308=0,(VLOOKUP(O308,звания!$D$2:$E$62,2,FALSE))/(EOMONTH($G$3,0)+1-$G$3)*BO308+(VLOOKUP(BQ308,звания!$D$2:$E$62,2,FALSE))/(EOMONTH($G$3,0)+1-$G$3)*BR308,(((VLOOKUP(O308,звания!$D$2:$E$62,2,FALSE))/(EOMONTH($G$3,0)+1-$G$3))*BO308)+(VLOOKUP(BQ308,звания!$D$2:$E$62,2,FALSE))/(EOMONTH($G$3,0)+1-$G$3)*BR308+(VLOOKUP(BS308,звания!$D$2:$E$62,2,FALSE))/(EOMONTH($G$3,0)+1-$G$3)*BU308+IF(BT308=0,0,(VLOOKUP(BS308,звания!$D$2:$E$62,2,FALSE))/(EOMONTH($BN$3,0)+1-$BN$3)*BT308-(VLOOKUP(O308,звания!$D$2:$E$62,2,FALSE))/(EOMONTH($BN$3,0)+1-$BN$3)*BT308))))</f>
        <v>0</v>
      </c>
      <c r="CG308" s="404">
        <f t="shared" si="406"/>
        <v>0</v>
      </c>
      <c r="CH308" s="404">
        <f>IF(BW308=0,CF308*BX308%,IF(BW308&gt;0,((VLOOKUP(O308,звания!$D$2:$E$62,2,FALSE)/(EOMONTH($G$3,0)+1-$G$3)*BW308)*BX308%)))</f>
        <v>0</v>
      </c>
      <c r="CI308" s="404">
        <f>IF(BY308=0,CF308*BZ308%,IF(BY308&gt;0,(VLOOKUP(O308,звания!$D$2:$E$62,2,FALSE)/(EOMONTH($G$3,0)+1-$G$3)*BO308)*BZ308%)+(VLOOKUP(BS308,звания!$D$2:$E$62,2,FALSE)/(EOMONTH($G$3,0)+1-$G$3)*BU308)*BZ308%)</f>
        <v>0</v>
      </c>
      <c r="CJ308" s="404">
        <f>IF(CA308=0,CF308*CB308%,IF(CA308&gt;0,(VLOOKUP(O308,звания!$D$2:$E$62,2,FALSE)/(EOMONTH($G$3,0)+1-$G$3)*BO308)*CB308%)+(VLOOKUP(BS308,звания!$D$2:$E$62,2,FALSE)/(EOMONTH($G$3,0)+1-$G$3)*BU308)*CB308%)</f>
        <v>0</v>
      </c>
      <c r="CK308" s="404">
        <f>IF(CD308="Д",0,IF(CC308=0,CF308*CD308%,IF(CC308&gt;0,(VLOOKUP(O308,звания!$D$2:$E$62,2,FALSE)/(EOMONTH($G$3,0)+1-$G$3)*BO308)*CD308%)+(VLOOKUP(BS308,звания!$D$2:$E$62,2,FALSE)/(EOMONTH($G$3,0)+1-$G$3)*BU308)*CD308%))</f>
        <v>0</v>
      </c>
      <c r="CL308" s="404">
        <f>IF(BR308&gt;0,((VLOOKUP(C308,звания!$A$2:$B$62,2,FALSE)/(EOMONTH($G$3,0)+1-$G$3)*BO308+VLOOKUP(O308,звания!$D$2:$E$62,2,FALSE)/(EOMONTH($G$3,0)+1-$G$3)*BO308+(VLOOKUP(C308,звания!$A$2:$B$62,2,FALSE)/(EOMONTH($G$3,0)+1-$G$3)*BO308+VLOOKUP(O308,звания!$D$2:$E$62,2,FALSE)/(EOMONTH($G$3,0)+1-$G$3)*BO308)*BV308%)*BN308)+(VLOOKUP(C308,звания!$A$2:$B$62,2,FALSE)/(EOMONTH($G$3,0)+1-$G$3)*BU308+VLOOKUP(BS308,звания!$D$2:$E$62,2,FALSE)/(EOMONTH($G$3,0)+1-$G$3)*BU308+(VLOOKUP(C308,звания!$A$2:$B$62,2,FALSE)/(EOMONTH($G$3,0)+1-$G$3)*BU308+VLOOKUP(BS308,звания!$D$2:$E$62,2,FALSE)/(EOMONTH($G$3,0)+1-$G$3)*BU308)*BV308%)*BN308,(CE308+CF308+CG308)*BN308)</f>
        <v>0</v>
      </c>
      <c r="CM308" s="404"/>
      <c r="CN308" s="404"/>
      <c r="CO308" s="432">
        <f t="shared" si="367"/>
        <v>0</v>
      </c>
      <c r="CP308" s="638"/>
      <c r="CQ308" s="637">
        <f>IF(CF308=0,0,IF((SUM(BH308:BM308)&gt;360),(VLOOKUP(O308,звания!$F$2:$G$62,2,FALSE))/100,VLOOKUP(O308,звания!$F$2:$H$62,3,FALSE)/100))</f>
        <v>0</v>
      </c>
      <c r="CR308" s="617">
        <f>IF(B308="Виключений зі списків",IF(AND(BU308=0,360-BH308&lt;0),(VLOOKUP(O308,звания!$D$2:$E$62,2,FALSE))/(EOMONTH($B$3,0)+1-$B$3)*BO308*CQ308,IF(AND(360-BH308&gt;=0,360-BH308&lt;(EOMONTH($B$3,0)+1-$B$3)),(CF308/(EOMONTH($B$3,0)-$B$3+1)*(360-BH308))*CQ308+(CF308/(EOMONTH($B$3,0)-$B$3+1)*((EOMONTH($B$3,0)-$B$3+1)-(360-BH308)))*VLOOKUP(O308,звания!$F$2:$H$62,2,FALSE)/100,((((VLOOKUP(O308,звания!$D$2:$E$62,2,FALSE))/(EOMONTH($B$3,0)+1-$B$3)*BO308*CQ308+(VLOOKUP(BS308,звания!$D$2:$E$62,2,FALSE))/(EOMONTH($B$3,0)+1-$B$3)*BU308*(VLOOKUP(BS308,звания!$F$2:$G$62,2,FALSE)*0.01)+(IF(BT308=0,0,(VLOOKUP(BS308,звания!$D$2:$E$62,2,FALSE)/(EOMONTH($G$3,0)+1-$G$3)*BT308*(VLOOKUP(BS308,звания!$F$2:$G$62,2,FALSE)))*0.01-(VLOOKUP(O308,звания!$D$2:$E$62,2,FALSE)/(EOMONTH($G$3,0)+1-$G$3)*BT308*(VLOOKUP(O308,звания!$F$2:$G$62,2,FALSE)))*0.01)))))/100*(100-CP308))),(IF(AND(BU308=0,360-BH308&lt;0,CP308=0),(VLOOKUP(O308,звания!$D$2:$E$62,2,FALSE))/(EOMONTH($G$3,0)+1-$G$3)*BO308*CQ308,IF(AND(360-BH308&gt;=0,360-BH308&lt;(EOMONTH($G$3,0)+1-$G$3)),(CF308/(EOMONTH($G$3,0)-$G$3+1)*(360-BH308))*CQ308+(CF308/(EOMONTH($G$3,0)-$G$3+1)*((EOMONTH($G$3,0)-$G$3+1)-(360-BH308)))*VLOOKUP(O308,звания!$F$2:$H$62,2,FALSE)/100,((((VLOOKUP(O308,звания!$D$2:$E$62,2,FALSE))/(EOMONTH($G$3,0)+1-$G$3)*BO308*CQ308+(VLOOKUP(BS308,звания!$D$2:$E$62,2,FALSE))/(EOMONTH($G$3,0)+1-$G$3)*BU308*(VLOOKUP(BS308,звания!$F$2:$G$62,2,FALSE)*0.01)))/100*(100-CP308)+(IF(BT308=0,0,(VLOOKUP(BS308,звания!$D$2:$E$62,2,FALSE)/(EOMONTH($BN$3,0)+1-$BN$3)*BT308*(VLOOKUP(BS308,звания!$F$2:$G$62,2,FALSE)))*0.01-(VLOOKUP(O308,звания!$D$2:$E$62,2,FALSE)/(EOMONTH($BN$3,0)+1-$BN$3)*BT308*(VLOOKUP(O308,звания!$F$2:$G$62,2,FALSE)))*0.01)))))))</f>
        <v>0</v>
      </c>
      <c r="CS308" s="416">
        <f t="shared" si="392"/>
        <v>0</v>
      </c>
      <c r="CT308" s="403"/>
      <c r="CU308" s="403"/>
      <c r="CV308" s="403">
        <f t="shared" si="368"/>
        <v>0</v>
      </c>
      <c r="CW308" s="556">
        <f>CN308+SUM(CS308:CV308)</f>
        <v>0</v>
      </c>
      <c r="CX308" s="403">
        <f t="shared" si="393"/>
        <v>0</v>
      </c>
      <c r="CY308" s="403"/>
      <c r="CZ308" s="404">
        <f t="shared" si="401"/>
        <v>0</v>
      </c>
      <c r="DA308" s="403"/>
      <c r="DB308" s="403"/>
      <c r="DC308" s="403"/>
      <c r="DD308" s="421">
        <f t="shared" si="378"/>
        <v>0</v>
      </c>
      <c r="DE308" s="421">
        <f t="shared" si="373"/>
        <v>0</v>
      </c>
      <c r="DF308" s="403">
        <f t="shared" si="362"/>
        <v>0</v>
      </c>
      <c r="DG308" s="421">
        <f t="shared" si="403"/>
        <v>0</v>
      </c>
      <c r="DH308" s="421"/>
      <c r="DI308" s="421"/>
      <c r="DJ308" s="422" t="str">
        <f t="shared" si="351"/>
        <v xml:space="preserve">    </v>
      </c>
      <c r="DK308" s="452"/>
      <c r="DL308" s="429"/>
      <c r="DM308" s="429"/>
      <c r="DN308" s="429"/>
      <c r="DO308" s="420"/>
      <c r="DP308" s="123"/>
      <c r="DQ308" s="817"/>
      <c r="DR308" s="818"/>
      <c r="DS308" s="819"/>
      <c r="DT308" s="820"/>
      <c r="DU308" s="124"/>
      <c r="DV308" s="110"/>
      <c r="DZ308" s="105"/>
      <c r="EH308" s="543">
        <f t="shared" si="369"/>
        <v>0</v>
      </c>
      <c r="EI308" s="404">
        <f t="shared" si="370"/>
        <v>0</v>
      </c>
      <c r="EJ308" s="29">
        <f t="shared" si="371"/>
        <v>0</v>
      </c>
      <c r="EK308" s="50"/>
      <c r="EL308" s="29"/>
      <c r="EM308" s="50"/>
      <c r="EN308" s="50"/>
      <c r="EO308" s="50"/>
      <c r="EP308" s="29"/>
    </row>
    <row r="309" spans="1:146" ht="17.45" hidden="1" customHeight="1">
      <c r="A309" s="446">
        <v>302</v>
      </c>
      <c r="B309" s="403"/>
      <c r="C309" s="403"/>
      <c r="D309" s="403">
        <f t="shared" si="360"/>
        <v>0</v>
      </c>
      <c r="E309" s="416"/>
      <c r="F309" s="417"/>
      <c r="G309" s="406" t="str">
        <f t="shared" si="397"/>
        <v>0.0.0</v>
      </c>
      <c r="H309" s="407" t="str">
        <f t="shared" si="404"/>
        <v>0.0.0</v>
      </c>
      <c r="I309" s="407" t="str">
        <f t="shared" si="398"/>
        <v>0.0.0</v>
      </c>
      <c r="J309" s="407" t="str">
        <f t="shared" si="352"/>
        <v>0.0.0</v>
      </c>
      <c r="K309" s="407" t="str">
        <f t="shared" si="353"/>
        <v>0.0.0</v>
      </c>
      <c r="L309" s="407" t="str">
        <f t="shared" si="354"/>
        <v>0.0.0</v>
      </c>
      <c r="M309" s="407" t="str">
        <f t="shared" si="355"/>
        <v>0.0.0</v>
      </c>
      <c r="N309" s="408" t="str">
        <f t="shared" si="405"/>
        <v>0.0.0</v>
      </c>
      <c r="O309" s="418"/>
      <c r="P309" s="417"/>
      <c r="Q309" s="417"/>
      <c r="R309" s="417"/>
      <c r="S309" s="417"/>
      <c r="T309" s="417"/>
      <c r="U309" s="417"/>
      <c r="V309" s="714"/>
      <c r="W309" s="714"/>
      <c r="X309" s="417"/>
      <c r="Y309" s="417"/>
      <c r="Z309" s="714"/>
      <c r="AA309" s="714"/>
      <c r="AB309" s="417"/>
      <c r="AC309" s="417"/>
      <c r="AD309" s="714"/>
      <c r="AE309" s="714"/>
      <c r="AF309" s="417"/>
      <c r="AG309" s="417"/>
      <c r="AH309" s="714"/>
      <c r="AI309" s="714"/>
      <c r="AJ309" s="417"/>
      <c r="AK309" s="417"/>
      <c r="AL309" s="714"/>
      <c r="AM309" s="714"/>
      <c r="AN309" s="417"/>
      <c r="AO309" s="417"/>
      <c r="AP309" s="714"/>
      <c r="AQ309" s="714"/>
      <c r="AR309" s="417"/>
      <c r="AS309" s="417"/>
      <c r="AT309" s="714"/>
      <c r="AU309" s="714"/>
      <c r="AV309" s="417"/>
      <c r="AW309" s="417"/>
      <c r="AX309" s="716"/>
      <c r="AY309" s="716"/>
      <c r="AZ309" s="635"/>
      <c r="BA309" s="635"/>
      <c r="BB309" s="716"/>
      <c r="BC309" s="716"/>
      <c r="BD309" s="635"/>
      <c r="BE309" s="635"/>
      <c r="BF309" s="717"/>
      <c r="BG309" s="717"/>
      <c r="BH309" s="432">
        <f t="shared" si="399"/>
        <v>0</v>
      </c>
      <c r="BI309" s="432">
        <f t="shared" si="356"/>
        <v>0</v>
      </c>
      <c r="BJ309" s="432">
        <f t="shared" si="357"/>
        <v>0</v>
      </c>
      <c r="BK309" s="432">
        <f t="shared" si="358"/>
        <v>0</v>
      </c>
      <c r="BL309" s="432">
        <f t="shared" si="359"/>
        <v>0</v>
      </c>
      <c r="BM309" s="436">
        <f t="shared" si="408"/>
        <v>0</v>
      </c>
      <c r="BN309" s="462">
        <v>0.65</v>
      </c>
      <c r="BO309" s="427">
        <f t="shared" si="400"/>
        <v>0</v>
      </c>
      <c r="BP309" s="419"/>
      <c r="BQ309" s="700"/>
      <c r="BR309" s="419"/>
      <c r="BS309" s="700"/>
      <c r="BT309" s="700"/>
      <c r="BU309" s="700"/>
      <c r="BV309" s="427">
        <f t="shared" si="407"/>
        <v>0</v>
      </c>
      <c r="BW309" s="419"/>
      <c r="BX309" s="782"/>
      <c r="BY309" s="419"/>
      <c r="BZ309" s="432"/>
      <c r="CA309" s="419"/>
      <c r="CB309" s="427"/>
      <c r="CC309" s="419"/>
      <c r="CD309" s="427"/>
      <c r="CE309" s="404">
        <f>IF(OR(C309=0,CD309="Д"),0,IF(AND(C309&gt;0,E309=0),VLOOKUP(C309,звания!A:B,2,FALSE)/((EOMONTH($G$3,0)+1)-$G$3)*BO309+VLOOKUP(C309,звания!A:B,2,FALSE)/((EOMONTH($G$3,0)+1)-$G$3)*BR309+VLOOKUP(C309,звания!A:B,2,FALSE)/((EOMONTH($G$3,0)+1)-$G$3)*BU309,IF(AND(C309&gt;0,E309&gt;0,F309&gt;=$G$3,BO309=(EOMONTH($G$3,0)+1)-$G$3),(VLOOKUP(E309,звания!A:B,2,FALSE)/(EOMONTH($G$3,0)-$G$3+1))*(F309-$G$3)+(VLOOKUP(C309,звания!A:B,2,FALSE)/(EOMONTH($G$3,0)-$G$3+1))*((EOMONTH($G$3,0)-$G$3+1)-(F309-$G$3)),IF(AND(C309&gt;0,E309&gt;0,F309&gt;$G$3,BO309&lt;(EOMONTH($G$3,0)+1)-$G$3,BO309&lt;&gt;0),VLOOKUP(E309,звания!A:B,2,FALSE)/((EOMONTH($G$3,0)+1)-$G$3)*((F309-$G$3)-(((EOMONTH($G$3,0)+1)-$G$3)-BO309-BU309-BR309))+VLOOKUP(C309,звания!A:B,2,FALSE)/((EOMONTH($G$3,0)+1)-$G$3)*(((EOMONTH($G$3,0)+1)-F309)),IF(F309&lt;$G$3,(VLOOKUP(C309,звания!A:B,2,FALSE)-VLOOKUP(E309,звания!A:B,2,FALSE))/((EOMONTH($BN$3,0)+1)-$BN$3)*(EOMONTH($BN$3,0)+1-F309)+VLOOKUP(C309,звания!A:B,2,FALSE)/((EOMONTH($G$3,0)+1)-$G$3)*BO309+VLOOKUP(C309,звания!A:B,2,FALSE)/((EOMONTH($G$3,0)+1)-$G$3)*BU309+VLOOKUP(C309,звания!A:B,2,FALSE)/((EOMONTH($G$3,0)+1)-$G$3)*BR309,0)))))</f>
        <v>0</v>
      </c>
      <c r="CF309" s="404">
        <f>IF(OR(CD309="Д",C309=0),0,IF(B309="Виключений зі списків",IF(BS309=0,(VLOOKUP(O309,звания!$D$2:$E$62,2,FALSE))/(EOMONTH($B$3,0)+1-$B$3)*BO309+(VLOOKUP(BQ309,звания!$D$2:$E$62,2,FALSE))/(EOMONTH($B$3,0)+1-$B$3)*BR309,(((VLOOKUP(O309,звания!$D$2:$E$62,2,FALSE))/(EOMONTH($B$3,0)+1-$B$3))*BO309)+(VLOOKUP(BQ309,звания!$D$2:$E$62,2,FALSE))/(EOMONTH($B$3,0)+1-$B$3)*BR309+(VLOOKUP(BS309,звания!$D$2:$E$62,2,FALSE))/(EOMONTH($B$3,0)+1-$B$3)*BU309),IF(BS309=0,(VLOOKUP(O309,звания!$D$2:$E$62,2,FALSE))/(EOMONTH($G$3,0)+1-$G$3)*BO309+(VLOOKUP(BQ309,звания!$D$2:$E$62,2,FALSE))/(EOMONTH($G$3,0)+1-$G$3)*BR309,(((VLOOKUP(O309,звания!$D$2:$E$62,2,FALSE))/(EOMONTH($G$3,0)+1-$G$3))*BO309)+(VLOOKUP(BQ309,звания!$D$2:$E$62,2,FALSE))/(EOMONTH($G$3,0)+1-$G$3)*BR309+(VLOOKUP(BS309,звания!$D$2:$E$62,2,FALSE))/(EOMONTH($G$3,0)+1-$G$3)*BU309+IF(BT309=0,0,(VLOOKUP(BS309,звания!$D$2:$E$62,2,FALSE))/(EOMONTH($BN$3,0)+1-$BN$3)*BT309-(VLOOKUP(O309,звания!$D$2:$E$62,2,FALSE))/(EOMONTH($BN$3,0)+1-$BN$3)*BT309))))</f>
        <v>0</v>
      </c>
      <c r="CG309" s="404">
        <f t="shared" si="406"/>
        <v>0</v>
      </c>
      <c r="CH309" s="404">
        <f>IF(BW309=0,CF309*BX309%,IF(BW309&gt;0,((VLOOKUP(O309,звания!$D$2:$E$62,2,FALSE)/(EOMONTH($G$3,0)+1-$G$3)*BW309)*BX309%)))</f>
        <v>0</v>
      </c>
      <c r="CI309" s="404">
        <f>IF(BY309=0,CF309*BZ309%,IF(BY309&gt;0,(VLOOKUP(O309,звания!$D$2:$E$62,2,FALSE)/(EOMONTH($G$3,0)+1-$G$3)*BO309)*BZ309%)+(VLOOKUP(BS309,звания!$D$2:$E$62,2,FALSE)/(EOMONTH($G$3,0)+1-$G$3)*BU309)*BZ309%)</f>
        <v>0</v>
      </c>
      <c r="CJ309" s="404">
        <f>IF(CA309=0,CF309*CB309%,IF(CA309&gt;0,(VLOOKUP(O309,звания!$D$2:$E$62,2,FALSE)/(EOMONTH($G$3,0)+1-$G$3)*BO309)*CB309%)+(VLOOKUP(BS309,звания!$D$2:$E$62,2,FALSE)/(EOMONTH($G$3,0)+1-$G$3)*BU309)*CB309%)</f>
        <v>0</v>
      </c>
      <c r="CK309" s="404">
        <f>IF(CD309="Д",0,IF(CC309=0,CF309*CD309%,IF(CC309&gt;0,(VLOOKUP(O309,звания!$D$2:$E$62,2,FALSE)/(EOMONTH($G$3,0)+1-$G$3)*BO309)*CD309%)+(VLOOKUP(BS309,звания!$D$2:$E$62,2,FALSE)/(EOMONTH($G$3,0)+1-$G$3)*BU309)*CD309%))</f>
        <v>0</v>
      </c>
      <c r="CL309" s="404">
        <f>IF(BR309&gt;0,((VLOOKUP(C309,звания!$A$2:$B$62,2,FALSE)/(EOMONTH($G$3,0)+1-$G$3)*BO309+VLOOKUP(O309,звания!$D$2:$E$62,2,FALSE)/(EOMONTH($G$3,0)+1-$G$3)*BO309+(VLOOKUP(C309,звания!$A$2:$B$62,2,FALSE)/(EOMONTH($G$3,0)+1-$G$3)*BO309+VLOOKUP(O309,звания!$D$2:$E$62,2,FALSE)/(EOMONTH($G$3,0)+1-$G$3)*BO309)*BV309%)*BN309)+(VLOOKUP(C309,звания!$A$2:$B$62,2,FALSE)/(EOMONTH($G$3,0)+1-$G$3)*BU309+VLOOKUP(BS309,звания!$D$2:$E$62,2,FALSE)/(EOMONTH($G$3,0)+1-$G$3)*BU309+(VLOOKUP(C309,звания!$A$2:$B$62,2,FALSE)/(EOMONTH($G$3,0)+1-$G$3)*BU309+VLOOKUP(BS309,звания!$D$2:$E$62,2,FALSE)/(EOMONTH($G$3,0)+1-$G$3)*BU309)*BV309%)*BN309,(CE309+CF309+CG309)*BN309)</f>
        <v>0</v>
      </c>
      <c r="CM309" s="404"/>
      <c r="CN309" s="404"/>
      <c r="CO309" s="432">
        <f t="shared" si="367"/>
        <v>0</v>
      </c>
      <c r="CP309" s="638"/>
      <c r="CQ309" s="637">
        <f>IF(CF309=0,0,IF((SUM(BH309:BM309)&gt;360),(VLOOKUP(O309,звания!$F$2:$G$62,2,FALSE))/100,VLOOKUP(O309,звания!$F$2:$H$62,3,FALSE)/100))</f>
        <v>0</v>
      </c>
      <c r="CR309" s="617">
        <f>IF(B309="Виключений зі списків",IF(AND(BU309=0,360-BH309&lt;0),(VLOOKUP(O309,звания!$D$2:$E$62,2,FALSE))/(EOMONTH($B$3,0)+1-$B$3)*BO309*CQ309,IF(AND(360-BH309&gt;=0,360-BH309&lt;(EOMONTH($B$3,0)+1-$B$3)),(CF309/(EOMONTH($B$3,0)-$B$3+1)*(360-BH309))*CQ309+(CF309/(EOMONTH($B$3,0)-$B$3+1)*((EOMONTH($B$3,0)-$B$3+1)-(360-BH309)))*VLOOKUP(O309,звания!$F$2:$H$62,2,FALSE)/100,((((VLOOKUP(O309,звания!$D$2:$E$62,2,FALSE))/(EOMONTH($B$3,0)+1-$B$3)*BO309*CQ309+(VLOOKUP(BS309,звания!$D$2:$E$62,2,FALSE))/(EOMONTH($B$3,0)+1-$B$3)*BU309*(VLOOKUP(BS309,звания!$F$2:$G$62,2,FALSE)*0.01)+(IF(BT309=0,0,(VLOOKUP(BS309,звания!$D$2:$E$62,2,FALSE)/(EOMONTH($G$3,0)+1-$G$3)*BT309*(VLOOKUP(BS309,звания!$F$2:$G$62,2,FALSE)))*0.01-(VLOOKUP(O309,звания!$D$2:$E$62,2,FALSE)/(EOMONTH($G$3,0)+1-$G$3)*BT309*(VLOOKUP(O309,звания!$F$2:$G$62,2,FALSE)))*0.01)))))/100*(100-CP309))),(IF(AND(BU309=0,360-BH309&lt;0,CP309=0),(VLOOKUP(O309,звания!$D$2:$E$62,2,FALSE))/(EOMONTH($G$3,0)+1-$G$3)*BO309*CQ309,IF(AND(360-BH309&gt;=0,360-BH309&lt;(EOMONTH($G$3,0)+1-$G$3)),(CF309/(EOMONTH($G$3,0)-$G$3+1)*(360-BH309))*CQ309+(CF309/(EOMONTH($G$3,0)-$G$3+1)*((EOMONTH($G$3,0)-$G$3+1)-(360-BH309)))*VLOOKUP(O309,звания!$F$2:$H$62,2,FALSE)/100,((((VLOOKUP(O309,звания!$D$2:$E$62,2,FALSE))/(EOMONTH($G$3,0)+1-$G$3)*BO309*CQ309+(VLOOKUP(BS309,звания!$D$2:$E$62,2,FALSE))/(EOMONTH($G$3,0)+1-$G$3)*BU309*(VLOOKUP(BS309,звания!$F$2:$G$62,2,FALSE)*0.01)))/100*(100-CP309)+(IF(BT309=0,0,(VLOOKUP(BS309,звания!$D$2:$E$62,2,FALSE)/(EOMONTH($BN$3,0)+1-$BN$3)*BT309*(VLOOKUP(BS309,звания!$F$2:$G$62,2,FALSE)))*0.01-(VLOOKUP(O309,звания!$D$2:$E$62,2,FALSE)/(EOMONTH($BN$3,0)+1-$BN$3)*BT309*(VLOOKUP(O309,звания!$F$2:$G$62,2,FALSE)))*0.01)))))))</f>
        <v>0</v>
      </c>
      <c r="CS309" s="416">
        <f t="shared" si="392"/>
        <v>0</v>
      </c>
      <c r="CT309" s="403"/>
      <c r="CU309" s="403"/>
      <c r="CV309" s="403">
        <f t="shared" si="368"/>
        <v>0</v>
      </c>
      <c r="CW309" s="556">
        <f t="shared" si="372"/>
        <v>0</v>
      </c>
      <c r="CX309" s="403">
        <f t="shared" si="393"/>
        <v>0</v>
      </c>
      <c r="CY309" s="403"/>
      <c r="CZ309" s="404">
        <f t="shared" si="401"/>
        <v>0</v>
      </c>
      <c r="DA309" s="403"/>
      <c r="DB309" s="403"/>
      <c r="DC309" s="403"/>
      <c r="DD309" s="421">
        <f t="shared" si="378"/>
        <v>0</v>
      </c>
      <c r="DE309" s="421">
        <f t="shared" si="373"/>
        <v>0</v>
      </c>
      <c r="DF309" s="403">
        <f t="shared" si="362"/>
        <v>0</v>
      </c>
      <c r="DG309" s="421">
        <f t="shared" si="403"/>
        <v>0</v>
      </c>
      <c r="DH309" s="421"/>
      <c r="DI309" s="421"/>
      <c r="DJ309" s="422" t="str">
        <f t="shared" si="351"/>
        <v xml:space="preserve">    </v>
      </c>
      <c r="DK309" s="452"/>
      <c r="DL309" s="425"/>
      <c r="DM309" s="425"/>
      <c r="DN309" s="423"/>
      <c r="DO309" s="420"/>
      <c r="DP309" s="123"/>
      <c r="DQ309" s="817"/>
      <c r="DR309" s="818"/>
      <c r="DS309" s="819"/>
      <c r="DT309" s="820"/>
      <c r="DU309" s="124"/>
      <c r="DV309" s="110"/>
      <c r="DX309" s="108"/>
      <c r="DY309" s="108"/>
      <c r="DZ309" s="105"/>
      <c r="EH309" s="543">
        <f t="shared" si="369"/>
        <v>0</v>
      </c>
      <c r="EI309" s="404">
        <f t="shared" si="370"/>
        <v>0</v>
      </c>
      <c r="EJ309" s="29">
        <f t="shared" si="371"/>
        <v>0</v>
      </c>
      <c r="EK309" s="50"/>
      <c r="EL309" s="29"/>
      <c r="EM309" s="50"/>
      <c r="EN309" s="50"/>
      <c r="EO309" s="50"/>
      <c r="EP309" s="29"/>
    </row>
    <row r="310" spans="1:146" ht="17.45" hidden="1" customHeight="1">
      <c r="A310" s="402">
        <v>303</v>
      </c>
      <c r="B310" s="403"/>
      <c r="C310" s="403"/>
      <c r="D310" s="403">
        <f t="shared" si="360"/>
        <v>0</v>
      </c>
      <c r="E310" s="416"/>
      <c r="F310" s="417"/>
      <c r="G310" s="406" t="str">
        <f>IF(P310&gt;$G$3,0,CONCATENATE((INT((BH310)/360)+INT((BI310)/360)+INT((BJ310)/360)+INT((BK310)/360)+INT((BL310)/360)+INT((BM310)/360))+INT((INT(MOD((BH310),360)/30)+INT(MOD((BI310),360)/30)+INT(MOD((BJ310),360)/30)+INT(MOD((BK310),360)/30)+INT(MOD((BL310),360)/30)+INT(MOD((BM310),360)/30)+INT((MOD(MOD((BH310),360),30)+MOD(MOD((BI310),360),30)+MOD(MOD((BJ310),360),30)+MOD(MOD((BK310),360),30)+MOD(MOD((BL310),360),30)+MOD(MOD((BM310),360),30))/30))/12),".",MOD(INT(MOD((BH310),360)/30)+INT(MOD((BI310),360)/30)+INT(MOD((BJ310),360)/30)+INT(MOD((BK310),360)/30)+INT(MOD((BL310),360)/30)+INT(MOD((BM310),360)/30)+INT((MOD(MOD((BH310),360),30)+MOD(MOD((BI310),360),30)+MOD(MOD((BJ310),360),30)+MOD(MOD((BK310),360),30)+MOD(MOD((BL310),360),30)+MOD(MOD((BM310),360),30))/30),12),".",INT(MOD(MOD(MOD((BH310),360),30)+MOD(MOD((BI310),360),30)+MOD(MOD((BJ310),360),30)+MOD(MOD((BK310),360),30)+MOD(MOD((BL310),360),30)+MOD(MOD((BM310),360),30),30))))</f>
        <v>0.0.0</v>
      </c>
      <c r="H310" s="407" t="str">
        <f t="shared" si="404"/>
        <v>0.0.0</v>
      </c>
      <c r="I310" s="407" t="str">
        <f t="shared" si="398"/>
        <v>0.0.0</v>
      </c>
      <c r="J310" s="407" t="str">
        <f t="shared" si="352"/>
        <v>0.0.0</v>
      </c>
      <c r="K310" s="407" t="str">
        <f t="shared" si="353"/>
        <v>0.0.0</v>
      </c>
      <c r="L310" s="407" t="str">
        <f t="shared" si="354"/>
        <v>0.0.0</v>
      </c>
      <c r="M310" s="407" t="str">
        <f t="shared" si="355"/>
        <v>0.0.0</v>
      </c>
      <c r="N310" s="408" t="str">
        <f t="shared" si="405"/>
        <v>0.0.0</v>
      </c>
      <c r="O310" s="418"/>
      <c r="P310" s="417"/>
      <c r="Q310" s="417"/>
      <c r="R310" s="417"/>
      <c r="S310" s="417"/>
      <c r="T310" s="417"/>
      <c r="U310" s="417"/>
      <c r="V310" s="714"/>
      <c r="W310" s="714"/>
      <c r="X310" s="417"/>
      <c r="Y310" s="417"/>
      <c r="Z310" s="714"/>
      <c r="AA310" s="714"/>
      <c r="AB310" s="417"/>
      <c r="AC310" s="417"/>
      <c r="AD310" s="714"/>
      <c r="AE310" s="714"/>
      <c r="AF310" s="417"/>
      <c r="AG310" s="417"/>
      <c r="AH310" s="714"/>
      <c r="AI310" s="714"/>
      <c r="AJ310" s="417"/>
      <c r="AK310" s="417"/>
      <c r="AL310" s="714"/>
      <c r="AM310" s="714"/>
      <c r="AN310" s="417"/>
      <c r="AO310" s="417"/>
      <c r="AP310" s="714"/>
      <c r="AQ310" s="714"/>
      <c r="AR310" s="417"/>
      <c r="AS310" s="417"/>
      <c r="AT310" s="714"/>
      <c r="AU310" s="714"/>
      <c r="AV310" s="417"/>
      <c r="AW310" s="417"/>
      <c r="AX310" s="716"/>
      <c r="AY310" s="716"/>
      <c r="AZ310" s="635"/>
      <c r="BA310" s="635"/>
      <c r="BB310" s="716"/>
      <c r="BC310" s="716"/>
      <c r="BD310" s="635"/>
      <c r="BE310" s="635"/>
      <c r="BF310" s="717"/>
      <c r="BG310" s="717"/>
      <c r="BH310" s="432">
        <f t="shared" si="399"/>
        <v>0</v>
      </c>
      <c r="BI310" s="432">
        <f t="shared" si="356"/>
        <v>0</v>
      </c>
      <c r="BJ310" s="432">
        <f t="shared" si="357"/>
        <v>0</v>
      </c>
      <c r="BK310" s="432">
        <f t="shared" si="358"/>
        <v>0</v>
      </c>
      <c r="BL310" s="432">
        <f t="shared" si="359"/>
        <v>0</v>
      </c>
      <c r="BM310" s="436">
        <f t="shared" si="408"/>
        <v>0</v>
      </c>
      <c r="BN310" s="462">
        <v>0.65</v>
      </c>
      <c r="BO310" s="427">
        <f t="shared" si="400"/>
        <v>0</v>
      </c>
      <c r="BP310" s="774"/>
      <c r="BQ310" s="700"/>
      <c r="BR310" s="419"/>
      <c r="BS310" s="700"/>
      <c r="BT310" s="700"/>
      <c r="BU310" s="700"/>
      <c r="BV310" s="427">
        <f>IF((BH310+BI310+BJ310+BK310+BL310+BM310)&lt;360,0,IF(AND((BH310+BI310+BJ310+BK310+BL310+BM310)&gt;=360,(BH310+BI310+BJ310+BK310+BL310+BM310)&lt;1800),25,IF(AND((BH310+BI310+BJ310+BK310+BL310+BM310)&gt;=1800,(BH310+BI310+BJ310+BK310+BL310+BM310)&lt;3600),30,IF(AND((BH310+BI310+BJ310+BK310+BL310+BM310)&gt;=3600,(BH310+BI310+BJ310+BK310+BL310+BM310)&lt;5400),35,IF(AND((BH310+BI310+BJ310+BK310+BL310+BM310)&gt;=5400,(BH310+BI310+BJ310+BK310+BL310+BM310)&lt;7200),40,IF(AND((BH310+BI310+BJ310+BK310+BL310+BM310)&gt;=7200,(BH310+BI310+BJ310+BK310+BL310+BM310)&lt;9000),45,IF((BH310+BI310+BJ310+BK310+BL310+BM310)&gt;=9000,50,"ПРОВЕРЬ")))))))</f>
        <v>0</v>
      </c>
      <c r="BW310" s="419"/>
      <c r="BX310" s="782"/>
      <c r="BY310" s="419"/>
      <c r="BZ310" s="432"/>
      <c r="CA310" s="419"/>
      <c r="CB310" s="427"/>
      <c r="CC310" s="419"/>
      <c r="CD310" s="427"/>
      <c r="CE310" s="404">
        <f>IF(OR(C310=0,CD310="Д"),0,IF(AND(C310&gt;0,E310=0),VLOOKUP(C310,звания!A:B,2,FALSE)/((EOMONTH($G$3,0)+1)-$G$3)*BO310+VLOOKUP(C310,звания!A:B,2,FALSE)/((EOMONTH($G$3,0)+1)-$G$3)*BR310+VLOOKUP(C310,звания!A:B,2,FALSE)/((EOMONTH($G$3,0)+1)-$G$3)*BU310,IF(AND(C310&gt;0,E310&gt;0,F310&gt;=$G$3,BO310=(EOMONTH($G$3,0)+1)-$G$3),(VLOOKUP(E310,звания!A:B,2,FALSE)/(EOMONTH($G$3,0)-$G$3+1))*(F310-$G$3)+(VLOOKUP(C310,звания!A:B,2,FALSE)/(EOMONTH($G$3,0)-$G$3+1))*((EOMONTH($G$3,0)-$G$3+1)-(F310-$G$3)),IF(AND(C310&gt;0,E310&gt;0,F310&gt;$G$3,BO310&lt;(EOMONTH($G$3,0)+1)-$G$3,BO310&lt;&gt;0),VLOOKUP(E310,звания!A:B,2,FALSE)/((EOMONTH($G$3,0)+1)-$G$3)*((F310-$G$3)-(((EOMONTH($G$3,0)+1)-$G$3)-BO310-BU310-BR310))+VLOOKUP(C310,звания!A:B,2,FALSE)/((EOMONTH($G$3,0)+1)-$G$3)*(((EOMONTH($G$3,0)+1)-F310)),IF(F310&lt;$G$3,(VLOOKUP(C310,звания!A:B,2,FALSE)-VLOOKUP(E310,звания!A:B,2,FALSE))/((EOMONTH($BN$3,0)+1)-$BN$3)*(EOMONTH($BN$3,0)+1-F310)+VLOOKUP(C310,звания!A:B,2,FALSE)/((EOMONTH($G$3,0)+1)-$G$3)*BO310+VLOOKUP(C310,звания!A:B,2,FALSE)/((EOMONTH($G$3,0)+1)-$G$3)*BU310+VLOOKUP(C310,звания!A:B,2,FALSE)/((EOMONTH($G$3,0)+1)-$G$3)*BR310,0)))))</f>
        <v>0</v>
      </c>
      <c r="CF310" s="404">
        <f>IF(OR(CD310="Д",C310=0),0,IF(B310="Виключений зі списків",IF(BS310=0,(VLOOKUP(O310,звания!$D$2:$E$62,2,FALSE))/(EOMONTH($B$3,0)+1-$B$3)*BO310+(VLOOKUP(BQ310,звания!$D$2:$E$62,2,FALSE))/(EOMONTH($B$3,0)+1-$B$3)*BR310,(((VLOOKUP(O310,звания!$D$2:$E$62,2,FALSE))/(EOMONTH($B$3,0)+1-$B$3))*BO310)+(VLOOKUP(BQ310,звания!$D$2:$E$62,2,FALSE))/(EOMONTH($B$3,0)+1-$B$3)*BR310+(VLOOKUP(BS310,звания!$D$2:$E$62,2,FALSE))/(EOMONTH($B$3,0)+1-$B$3)*BU310),IF(BS310=0,(VLOOKUP(O310,звания!$D$2:$E$62,2,FALSE))/(EOMONTH($G$3,0)+1-$G$3)*BO310+(VLOOKUP(BQ310,звания!$D$2:$E$62,2,FALSE))/(EOMONTH($G$3,0)+1-$G$3)*BR310,(((VLOOKUP(O310,звания!$D$2:$E$62,2,FALSE))/(EOMONTH($G$3,0)+1-$G$3))*BO310)+(VLOOKUP(BQ310,звания!$D$2:$E$62,2,FALSE))/(EOMONTH($G$3,0)+1-$G$3)*BR310+(VLOOKUP(BS310,звания!$D$2:$E$62,2,FALSE))/(EOMONTH($G$3,0)+1-$G$3)*BU310+IF(BT310=0,0,(VLOOKUP(BS310,звания!$D$2:$E$62,2,FALSE))/(EOMONTH($BN$3,0)+1-$BN$3)*BT310-(VLOOKUP(O310,звания!$D$2:$E$62,2,FALSE))/(EOMONTH($BN$3,0)+1-$BN$3)*BT310))))</f>
        <v>0</v>
      </c>
      <c r="CG310" s="404">
        <f>IF(AND(SUM(BH310:BM310)&lt;360,((EOMONTH($G$3,0)-$G$3+1+(SUM(BH310:BM310)))&gt;0),SUM(BH310:BM310)+EOMONTH($G$3,0)-$G$3+1&lt;360),(CE310+CF310)*BV310%,IF(SUM(BH310:BM310)+EOMONTH($G$3,0)-$G$3+1&lt;=1800,((CE310+CF310)/(EOMONTH($G$3,0)-$G$3+1))*(360-SUM(BH310:BM310))*BV310%+(((CE310+CF310)/(EOMONTH($G$3,0)-$G$3+1))*((EOMONTH($G$3,0)-$G$3+1)-(360-SUM(BH310:BM310))))*25%,IF(AND(SUM(BH310:BM310)&lt;1800,((EOMONTH($G$3,0)-$G$3+1+SUM(BH310:BM310))&gt;=360),SUM(BH310:BM310)+EOMONTH($G$3,0)-$G$3+1&lt;1800),(CE310+CF310)*BV310%,IF(SUM(BH310:BM310)+EOMONTH($G$3,0)-$G$3+1&lt;=3600,((CE310+CF310)/(EOMONTH($G$3,0)-$G$3+1))*(1800-SUM(BH310:BM310))*BV310%+(((CE310+CF310)/(EOMONTH($G$3,0)-$G$3+1))*((EOMONTH($G$3,0)-$G$3+1)-(1800-SUM(BH310:BM310)))*30%),IF(AND(SUM(BH310:BM310)&lt;3600,((EOMONTH($G$3,0)-$G$3+1+SUM(BH310:BM310))&gt;=1800),SUM(BH310:BM310)+EOMONTH($G$3,0)-$G$3+1&lt;3600),(CE310+CF310)*BV310%,IF(SUM(BH310:BM310)+EOMONTH($G$3,0)-$G$3+1&lt;=5400,((CE310+CF310)/(EOMONTH($G$3,0)-$G$3+1))*(3600-SUM(BH310:BM310))*BV310%+(((CE310+CF310)/(EOMONTH($G$3,0)-$G$3+1))*((EOMONTH($G$3,0)-$G$3+1)-(3600-SUM(BH310:BM310))))*35%,IF(AND(SUM(BH310:BM310)&lt;5400,((EOMONTH($G$3,0)-$G$3+1+SUM(BH310:BM310))&gt;=3600),SUM(BH310:BM310)+EOMONTH($G$3,0)-$G$3+1&lt;5400),(CE310+CF310)*BV310%,IF(SUM(BH310:BM310)+EOMONTH($G$3,0)-$G$3+1&lt;=7200,((CE310+CF310)/(EOMONTH($G$3,0)-$G$3+1))*(5400-SUM(BH310:BM310))*BV310%+(((CE310+CF310)/(EOMONTH($G$3,0)-$G$3+1))*((EOMONTH($G$3,0)-$G$3+1)-(5400-SUM(BH310:BM310))))*40%,IF(AND(SUM(BH310:BM310)&lt;7200,((EOMONTH($G$3,0)-$G$3+1+SUM(BH310:BM310))&gt;=5400),SUM(BH310:BM310)+EOMONTH($G$3,0)-$G$3+1&lt;7200),(CE310+CF310)*BV310%,IF(SUM(BH310:BM310)+EOMONTH($G$3,0)-$G$3+1&lt;=9000,((CE310+CF310)/(EOMONTH($G$3,0)-$G$3+1))*(7200-SUM(BH310:BM310))*BV310%+(((CE310+CF310)/(EOMONTH($G$3,0)-$G$3+1))*((EOMONTH($G$3,0)-$G$3+1)-(7200-SUM(BH310:BM310))))*45%,IF(SUM(BH310:BM310)+EOMONTH($G$3,0)-$G$3+1&gt;=9000,((CE310+CF310)/(EOMONTH($G$3,0)-$G$3+1))*(9000-SUM(BH310:BM310))*BV310%+(((CE310+CF310)/(EOMONTH($G$3,0)-$G$3+1))*((EOMONTH($G$3,0)-$G$3+1)-(9000-SUM(BH310:BM310))))*50%,0)))))))))))</f>
        <v>0</v>
      </c>
      <c r="CH310" s="404">
        <f>IF(BW310=0,CF310*BX310%,IF(BW310&gt;0,((VLOOKUP(O310,звания!$D$2:$E$62,2,FALSE)/(EOMONTH($G$3,0)+1-$G$3)*BW310)*BX310%)))</f>
        <v>0</v>
      </c>
      <c r="CI310" s="404">
        <f>IF(BY310=0,CF310*BZ310%,IF(BY310&gt;0,(VLOOKUP(O310,звания!$D$2:$E$62,2,FALSE)/(EOMONTH($G$3,0)+1-$G$3)*BO310)*BZ310%)+(VLOOKUP(BS310,звания!$D$2:$E$62,2,FALSE)/(EOMONTH($G$3,0)+1-$G$3)*BU310)*BZ310%)</f>
        <v>0</v>
      </c>
      <c r="CJ310" s="404">
        <f>IF(CA310=0,CF310*CB310%,IF(CA310&gt;0,(VLOOKUP(O310,звания!$D$2:$E$62,2,FALSE)/(EOMONTH($G$3,0)+1-$G$3)*BO310)*CB310%)+(VLOOKUP(BS310,звания!$D$2:$E$62,2,FALSE)/(EOMONTH($G$3,0)+1-$G$3)*BU310)*CB310%)</f>
        <v>0</v>
      </c>
      <c r="CK310" s="404">
        <f>IF(CD310="Д",0,IF(CC310=0,CF310*CD310%,IF(CC310&gt;0,(VLOOKUP(O310,звания!$D$2:$E$62,2,FALSE)/(EOMONTH($G$3,0)+1-$G$3)*BO310)*CD310%)+(VLOOKUP(BS310,звания!$D$2:$E$62,2,FALSE)/(EOMONTH($G$3,0)+1-$G$3)*BU310)*CD310%))</f>
        <v>0</v>
      </c>
      <c r="CL310" s="404">
        <f>IF(BR310&gt;0,((VLOOKUP(C310,звания!$A$2:$B$62,2,FALSE)/(EOMONTH($G$3,0)+1-$G$3)*BO310+VLOOKUP(O310,звания!$D$2:$E$62,2,FALSE)/(EOMONTH($G$3,0)+1-$G$3)*BO310+(VLOOKUP(C310,звания!$A$2:$B$62,2,FALSE)/(EOMONTH($G$3,0)+1-$G$3)*BO310+VLOOKUP(O310,звания!$D$2:$E$62,2,FALSE)/(EOMONTH($G$3,0)+1-$G$3)*BO310)*BV310%)*BN310)+(VLOOKUP(C310,звания!$A$2:$B$62,2,FALSE)/(EOMONTH($G$3,0)+1-$G$3)*BU310+VLOOKUP(BS310,звания!$D$2:$E$62,2,FALSE)/(EOMONTH($G$3,0)+1-$G$3)*BU310+(VLOOKUP(C310,звания!$A$2:$B$62,2,FALSE)/(EOMONTH($G$3,0)+1-$G$3)*BU310+VLOOKUP(BS310,звания!$D$2:$E$62,2,FALSE)/(EOMONTH($G$3,0)+1-$G$3)*BU310)*BV310%)*BN310,(CE310+CF310+CG310)*BN310)</f>
        <v>0</v>
      </c>
      <c r="CM310" s="404"/>
      <c r="CN310" s="404"/>
      <c r="CO310" s="432">
        <f t="shared" si="367"/>
        <v>0</v>
      </c>
      <c r="CP310" s="638"/>
      <c r="CQ310" s="637">
        <f>IF(CF310=0,0,IF((SUM(BH310:BM310)&gt;360),(VLOOKUP(O310,звания!$F$2:$G$62,2,FALSE))/100,VLOOKUP(O310,звания!$F$2:$H$62,3,FALSE)/100))</f>
        <v>0</v>
      </c>
      <c r="CR310" s="617">
        <f>IF(B310="Виключений зі списків",IF(AND(BU310=0,360-BH310&lt;0),(VLOOKUP(O310,звания!$D$2:$E$62,2,FALSE))/(EOMONTH($B$3,0)+1-$B$3)*BO310*CQ310,IF(AND(360-BH310&gt;=0,360-BH310&lt;(EOMONTH($B$3,0)+1-$B$3)),(CF310/(EOMONTH($B$3,0)-$B$3+1)*(360-BH310))*CQ310+(CF310/(EOMONTH($B$3,0)-$B$3+1)*((EOMONTH($B$3,0)-$B$3+1)-(360-BH310)))*VLOOKUP(O310,звания!$F$2:$H$62,2,FALSE)/100,((((VLOOKUP(O310,звания!$D$2:$E$62,2,FALSE))/(EOMONTH($B$3,0)+1-$B$3)*BO310*CQ310+(VLOOKUP(BS310,звания!$D$2:$E$62,2,FALSE))/(EOMONTH($B$3,0)+1-$B$3)*BU310*(VLOOKUP(BS310,звания!$F$2:$G$62,2,FALSE)*0.01)+(IF(BT310=0,0,(VLOOKUP(BS310,звания!$D$2:$E$62,2,FALSE)/(EOMONTH($G$3,0)+1-$G$3)*BT310*(VLOOKUP(BS310,звания!$F$2:$G$62,2,FALSE)))*0.01-(VLOOKUP(O310,звания!$D$2:$E$62,2,FALSE)/(EOMONTH($G$3,0)+1-$G$3)*BT310*(VLOOKUP(O310,звания!$F$2:$G$62,2,FALSE)))*0.01)))))/100*(100-CP310))),(IF(AND(BU310=0,360-BH310&lt;0,CP310=0),(VLOOKUP(O310,звания!$D$2:$E$62,2,FALSE))/(EOMONTH($G$3,0)+1-$G$3)*BO310*CQ310,IF(AND(360-BH310&gt;=0,360-BH310&lt;(EOMONTH($G$3,0)+1-$G$3)),(CF310/(EOMONTH($G$3,0)-$G$3+1)*(360-BH310))*CQ310+(CF310/(EOMONTH($G$3,0)-$G$3+1)*((EOMONTH($G$3,0)-$G$3+1)-(360-BH310)))*VLOOKUP(O310,звания!$F$2:$H$62,2,FALSE)/100,((((VLOOKUP(O310,звания!$D$2:$E$62,2,FALSE))/(EOMONTH($G$3,0)+1-$G$3)*BO310*CQ310+(VLOOKUP(BS310,звания!$D$2:$E$62,2,FALSE))/(EOMONTH($G$3,0)+1-$G$3)*BU310*(VLOOKUP(BS310,звания!$F$2:$G$62,2,FALSE)*0.01)))/100*(100-CP310)+(IF(BT310=0,0,(VLOOKUP(BS310,звания!$D$2:$E$62,2,FALSE)/(EOMONTH($BN$3,0)+1-$BN$3)*BT310*(VLOOKUP(BS310,звания!$F$2:$G$62,2,FALSE)))*0.01-(VLOOKUP(O310,звания!$D$2:$E$62,2,FALSE)/(EOMONTH($BN$3,0)+1-$BN$3)*BT310*(VLOOKUP(O310,звания!$F$2:$G$62,2,FALSE)))*0.01)))))))</f>
        <v>0</v>
      </c>
      <c r="CS310" s="416">
        <f>SUM(CE310:CM310,CR310)</f>
        <v>0</v>
      </c>
      <c r="CT310" s="403"/>
      <c r="CU310" s="403"/>
      <c r="CV310" s="403">
        <f t="shared" si="368"/>
        <v>0</v>
      </c>
      <c r="CW310" s="556">
        <f>CN310+SUM(CS310:CV310)</f>
        <v>0</v>
      </c>
      <c r="CX310" s="403">
        <f>IF(CU310=0,CW310*0.18,(CW310-CU310)*0.18)</f>
        <v>0</v>
      </c>
      <c r="CY310" s="403"/>
      <c r="CZ310" s="404">
        <f t="shared" si="401"/>
        <v>0</v>
      </c>
      <c r="DA310" s="403"/>
      <c r="DB310" s="403"/>
      <c r="DC310" s="403"/>
      <c r="DD310" s="421">
        <f t="shared" si="378"/>
        <v>0</v>
      </c>
      <c r="DE310" s="421">
        <f t="shared" si="373"/>
        <v>0</v>
      </c>
      <c r="DF310" s="403">
        <f t="shared" si="362"/>
        <v>0</v>
      </c>
      <c r="DG310" s="421">
        <f t="shared" si="403"/>
        <v>0</v>
      </c>
      <c r="DH310" s="421"/>
      <c r="DI310" s="421"/>
      <c r="DJ310" s="403"/>
      <c r="DK310" s="945"/>
      <c r="DL310" s="429"/>
      <c r="DM310" s="429"/>
      <c r="DN310" s="429"/>
      <c r="DO310" s="420"/>
      <c r="DP310" s="123"/>
      <c r="DQ310" s="842"/>
      <c r="DR310" s="818"/>
      <c r="DS310" s="819"/>
      <c r="DT310" s="820"/>
      <c r="DU310" s="124"/>
      <c r="DV310" s="110"/>
      <c r="DX310" s="81"/>
      <c r="DY310" s="81"/>
      <c r="DZ310" s="105"/>
      <c r="EH310" s="543">
        <f t="shared" si="369"/>
        <v>0</v>
      </c>
      <c r="EI310" s="404">
        <f t="shared" si="370"/>
        <v>0</v>
      </c>
      <c r="EJ310" s="29">
        <f t="shared" si="371"/>
        <v>0</v>
      </c>
      <c r="EK310" s="50"/>
      <c r="EL310" s="29"/>
      <c r="EM310" s="50"/>
      <c r="EN310" s="50"/>
      <c r="EO310" s="50"/>
      <c r="EP310" s="29"/>
    </row>
    <row r="311" spans="1:146" ht="17.45" hidden="1" customHeight="1">
      <c r="A311" s="446">
        <v>304</v>
      </c>
      <c r="B311" s="403"/>
      <c r="C311" s="403"/>
      <c r="D311" s="403">
        <f t="shared" ref="D311:D373" si="409">DK311</f>
        <v>0</v>
      </c>
      <c r="E311" s="416"/>
      <c r="F311" s="417"/>
      <c r="G311" s="406" t="str">
        <f t="shared" si="397"/>
        <v>0.0.0</v>
      </c>
      <c r="H311" s="407" t="str">
        <f t="shared" si="404"/>
        <v>0.0.0</v>
      </c>
      <c r="I311" s="407" t="str">
        <f t="shared" si="398"/>
        <v>0.0.0</v>
      </c>
      <c r="J311" s="407" t="str">
        <f t="shared" si="352"/>
        <v>0.0.0</v>
      </c>
      <c r="K311" s="407" t="str">
        <f t="shared" si="353"/>
        <v>0.0.0</v>
      </c>
      <c r="L311" s="407" t="str">
        <f t="shared" si="354"/>
        <v>0.0.0</v>
      </c>
      <c r="M311" s="407" t="str">
        <f t="shared" si="355"/>
        <v>0.0.0</v>
      </c>
      <c r="N311" s="408" t="str">
        <f t="shared" si="405"/>
        <v>0.0.0</v>
      </c>
      <c r="O311" s="418"/>
      <c r="P311" s="417"/>
      <c r="Q311" s="417"/>
      <c r="R311" s="417"/>
      <c r="S311" s="417"/>
      <c r="T311" s="417"/>
      <c r="U311" s="417"/>
      <c r="V311" s="714"/>
      <c r="W311" s="714"/>
      <c r="X311" s="417"/>
      <c r="Y311" s="417"/>
      <c r="Z311" s="714"/>
      <c r="AA311" s="714"/>
      <c r="AB311" s="417"/>
      <c r="AC311" s="417"/>
      <c r="AD311" s="714"/>
      <c r="AE311" s="714"/>
      <c r="AF311" s="417"/>
      <c r="AG311" s="417"/>
      <c r="AH311" s="714"/>
      <c r="AI311" s="714"/>
      <c r="AJ311" s="417"/>
      <c r="AK311" s="417"/>
      <c r="AL311" s="714"/>
      <c r="AM311" s="714"/>
      <c r="AN311" s="417"/>
      <c r="AO311" s="417"/>
      <c r="AP311" s="714"/>
      <c r="AQ311" s="714"/>
      <c r="AR311" s="417"/>
      <c r="AS311" s="417"/>
      <c r="AT311" s="714"/>
      <c r="AU311" s="714"/>
      <c r="AV311" s="417"/>
      <c r="AW311" s="417"/>
      <c r="AX311" s="716"/>
      <c r="AY311" s="716"/>
      <c r="AZ311" s="635"/>
      <c r="BA311" s="635"/>
      <c r="BB311" s="716"/>
      <c r="BC311" s="716"/>
      <c r="BD311" s="635"/>
      <c r="BE311" s="635"/>
      <c r="BF311" s="717"/>
      <c r="BG311" s="717"/>
      <c r="BH311" s="432">
        <f t="shared" si="399"/>
        <v>0</v>
      </c>
      <c r="BI311" s="432">
        <f t="shared" si="356"/>
        <v>0</v>
      </c>
      <c r="BJ311" s="432">
        <f t="shared" si="357"/>
        <v>0</v>
      </c>
      <c r="BK311" s="432">
        <f t="shared" si="358"/>
        <v>0</v>
      </c>
      <c r="BL311" s="432">
        <f t="shared" si="359"/>
        <v>0</v>
      </c>
      <c r="BM311" s="436">
        <f t="shared" si="408"/>
        <v>0</v>
      </c>
      <c r="BN311" s="462">
        <v>0.65</v>
      </c>
      <c r="BO311" s="427">
        <f t="shared" si="400"/>
        <v>0</v>
      </c>
      <c r="BP311" s="419"/>
      <c r="BQ311" s="700"/>
      <c r="BR311" s="419"/>
      <c r="BS311" s="700"/>
      <c r="BT311" s="700"/>
      <c r="BU311" s="700"/>
      <c r="BV311" s="427">
        <f t="shared" si="407"/>
        <v>0</v>
      </c>
      <c r="BW311" s="419"/>
      <c r="BX311" s="782"/>
      <c r="BY311" s="419"/>
      <c r="BZ311" s="432"/>
      <c r="CA311" s="419"/>
      <c r="CB311" s="427"/>
      <c r="CC311" s="419"/>
      <c r="CD311" s="427"/>
      <c r="CE311" s="404">
        <f>IF(OR(C311=0,CD311="Д"),0,IF(AND(C311&gt;0,E311=0),VLOOKUP(C311,звания!A:B,2,FALSE)/((EOMONTH($G$3,0)+1)-$G$3)*BO311+VLOOKUP(C311,звания!A:B,2,FALSE)/((EOMONTH($G$3,0)+1)-$G$3)*BR311+VLOOKUP(C311,звания!A:B,2,FALSE)/((EOMONTH($G$3,0)+1)-$G$3)*BU311,IF(AND(C311&gt;0,E311&gt;0,F311&gt;=$G$3,BO311=(EOMONTH($G$3,0)+1)-$G$3),(VLOOKUP(E311,звания!A:B,2,FALSE)/(EOMONTH($G$3,0)-$G$3+1))*(F311-$G$3)+(VLOOKUP(C311,звания!A:B,2,FALSE)/(EOMONTH($G$3,0)-$G$3+1))*((EOMONTH($G$3,0)-$G$3+1)-(F311-$G$3)),IF(AND(C311&gt;0,E311&gt;0,F311&gt;$G$3,BO311&lt;(EOMONTH($G$3,0)+1)-$G$3,BO311&lt;&gt;0),VLOOKUP(E311,звания!A:B,2,FALSE)/((EOMONTH($G$3,0)+1)-$G$3)*((F311-$G$3)-(((EOMONTH($G$3,0)+1)-$G$3)-BO311-BU311-BR311))+VLOOKUP(C311,звания!A:B,2,FALSE)/((EOMONTH($G$3,0)+1)-$G$3)*(((EOMONTH($G$3,0)+1)-F311)),IF(F311&lt;$G$3,(VLOOKUP(C311,звания!A:B,2,FALSE)-VLOOKUP(E311,звания!A:B,2,FALSE))/((EOMONTH($BN$3,0)+1)-$BN$3)*(EOMONTH($BN$3,0)+1-F311)+VLOOKUP(C311,звания!A:B,2,FALSE)/((EOMONTH($G$3,0)+1)-$G$3)*BO311+VLOOKUP(C311,звания!A:B,2,FALSE)/((EOMONTH($G$3,0)+1)-$G$3)*BU311+VLOOKUP(C311,звания!A:B,2,FALSE)/((EOMONTH($G$3,0)+1)-$G$3)*BR311,0)))))</f>
        <v>0</v>
      </c>
      <c r="CF311" s="404">
        <f>IF(OR(CD311="Д",C311=0),0,IF(B311="Виключений зі списків",IF(BS311=0,(VLOOKUP(O311,звания!$D$2:$E$62,2,FALSE))/(EOMONTH($B$3,0)+1-$B$3)*BO311+(VLOOKUP(BQ311,звания!$D$2:$E$62,2,FALSE))/(EOMONTH($B$3,0)+1-$B$3)*BR311,(((VLOOKUP(O311,звания!$D$2:$E$62,2,FALSE))/(EOMONTH($B$3,0)+1-$B$3))*BO311)+(VLOOKUP(BQ311,звания!$D$2:$E$62,2,FALSE))/(EOMONTH($B$3,0)+1-$B$3)*BR311+(VLOOKUP(BS311,звания!$D$2:$E$62,2,FALSE))/(EOMONTH($B$3,0)+1-$B$3)*BU311),IF(BS311=0,(VLOOKUP(O311,звания!$D$2:$E$62,2,FALSE))/(EOMONTH($G$3,0)+1-$G$3)*BO311+(VLOOKUP(BQ311,звания!$D$2:$E$62,2,FALSE))/(EOMONTH($G$3,0)+1-$G$3)*BR311,(((VLOOKUP(O311,звания!$D$2:$E$62,2,FALSE))/(EOMONTH($G$3,0)+1-$G$3))*BO311)+(VLOOKUP(BQ311,звания!$D$2:$E$62,2,FALSE))/(EOMONTH($G$3,0)+1-$G$3)*BR311+(VLOOKUP(BS311,звания!$D$2:$E$62,2,FALSE))/(EOMONTH($G$3,0)+1-$G$3)*BU311+IF(BT311=0,0,(VLOOKUP(BS311,звания!$D$2:$E$62,2,FALSE))/(EOMONTH($BN$3,0)+1-$BN$3)*BT311-(VLOOKUP(O311,звания!$D$2:$E$62,2,FALSE))/(EOMONTH($BN$3,0)+1-$BN$3)*BT311))))</f>
        <v>0</v>
      </c>
      <c r="CG311" s="404">
        <f t="shared" si="406"/>
        <v>0</v>
      </c>
      <c r="CH311" s="404">
        <f>IF(BW311=0,CF311*BX311%,IF(BW311&gt;0,((VLOOKUP(O311,звания!$D$2:$E$62,2,FALSE)/(EOMONTH($G$3,0)+1-$G$3)*BW311)*BX311%)))</f>
        <v>0</v>
      </c>
      <c r="CI311" s="404">
        <f>IF(BY311=0,CF311*BZ311%,IF(BY311&gt;0,(VLOOKUP(O311,звания!$D$2:$E$62,2,FALSE)/(EOMONTH($G$3,0)+1-$G$3)*BO311)*BZ311%)+(VLOOKUP(BS311,звания!$D$2:$E$62,2,FALSE)/(EOMONTH($G$3,0)+1-$G$3)*BU311)*BZ311%)</f>
        <v>0</v>
      </c>
      <c r="CJ311" s="404">
        <f>IF(CA311=0,CF311*CB311%,IF(CA311&gt;0,(VLOOKUP(O311,звания!$D$2:$E$62,2,FALSE)/(EOMONTH($G$3,0)+1-$G$3)*BO311)*CB311%)+(VLOOKUP(BS311,звания!$D$2:$E$62,2,FALSE)/(EOMONTH($G$3,0)+1-$G$3)*BU311)*CB311%)</f>
        <v>0</v>
      </c>
      <c r="CK311" s="404">
        <f>IF(CD311="Д",0,IF(CC311=0,CF311*CD311%,IF(CC311&gt;0,(VLOOKUP(O311,звания!$D$2:$E$62,2,FALSE)/(EOMONTH($G$3,0)+1-$G$3)*BO311)*CD311%)+(VLOOKUP(BS311,звания!$D$2:$E$62,2,FALSE)/(EOMONTH($G$3,0)+1-$G$3)*BU311)*CD311%))</f>
        <v>0</v>
      </c>
      <c r="CL311" s="404">
        <f>IF(BR311&gt;0,((VLOOKUP(C311,звания!$A$2:$B$62,2,FALSE)/(EOMONTH($G$3,0)+1-$G$3)*BO311+VLOOKUP(O311,звания!$D$2:$E$62,2,FALSE)/(EOMONTH($G$3,0)+1-$G$3)*BO311+(VLOOKUP(C311,звания!$A$2:$B$62,2,FALSE)/(EOMONTH($G$3,0)+1-$G$3)*BO311+VLOOKUP(O311,звания!$D$2:$E$62,2,FALSE)/(EOMONTH($G$3,0)+1-$G$3)*BO311)*BV311%)*BN311)+(VLOOKUP(C311,звания!$A$2:$B$62,2,FALSE)/(EOMONTH($G$3,0)+1-$G$3)*BU311+VLOOKUP(BS311,звания!$D$2:$E$62,2,FALSE)/(EOMONTH($G$3,0)+1-$G$3)*BU311+(VLOOKUP(C311,звания!$A$2:$B$62,2,FALSE)/(EOMONTH($G$3,0)+1-$G$3)*BU311+VLOOKUP(BS311,звания!$D$2:$E$62,2,FALSE)/(EOMONTH($G$3,0)+1-$G$3)*BU311)*BV311%)*BN311,(CE311+CF311+CG311)*BN311)</f>
        <v>0</v>
      </c>
      <c r="CM311" s="404"/>
      <c r="CN311" s="404"/>
      <c r="CO311" s="432">
        <f t="shared" si="367"/>
        <v>0</v>
      </c>
      <c r="CP311" s="638"/>
      <c r="CQ311" s="637">
        <f>IF(CF311=0,0,IF((SUM(BH311:BM311)&gt;360),(VLOOKUP(O311,звания!$F$2:$G$62,2,FALSE))/100,VLOOKUP(O311,звания!$F$2:$H$62,3,FALSE)/100))</f>
        <v>0</v>
      </c>
      <c r="CR311" s="617">
        <f>IF(B311="Виключений зі списків",IF(AND(BU311=0,360-BH311&lt;0),(VLOOKUP(O311,звания!$D$2:$E$62,2,FALSE))/(EOMONTH($B$3,0)+1-$B$3)*BO311*CQ311,IF(AND(360-BH311&gt;=0,360-BH311&lt;(EOMONTH($B$3,0)+1-$B$3)),(CF311/(EOMONTH($B$3,0)-$B$3+1)*(360-BH311))*CQ311+(CF311/(EOMONTH($B$3,0)-$B$3+1)*((EOMONTH($B$3,0)-$B$3+1)-(360-BH311)))*VLOOKUP(O311,звания!$F$2:$H$62,2,FALSE)/100,((((VLOOKUP(O311,звания!$D$2:$E$62,2,FALSE))/(EOMONTH($B$3,0)+1-$B$3)*BO311*CQ311+(VLOOKUP(BS311,звания!$D$2:$E$62,2,FALSE))/(EOMONTH($B$3,0)+1-$B$3)*BU311*(VLOOKUP(BS311,звания!$F$2:$G$62,2,FALSE)*0.01)+(IF(BT311=0,0,(VLOOKUP(BS311,звания!$D$2:$E$62,2,FALSE)/(EOMONTH($G$3,0)+1-$G$3)*BT311*(VLOOKUP(BS311,звания!$F$2:$G$62,2,FALSE)))*0.01-(VLOOKUP(O311,звания!$D$2:$E$62,2,FALSE)/(EOMONTH($G$3,0)+1-$G$3)*BT311*(VLOOKUP(O311,звания!$F$2:$G$62,2,FALSE)))*0.01)))))/100*(100-CP311))),(IF(AND(BU311=0,360-BH311&lt;0,CP311=0),(VLOOKUP(O311,звания!$D$2:$E$62,2,FALSE))/(EOMONTH($G$3,0)+1-$G$3)*BO311*CQ311,IF(AND(360-BH311&gt;=0,360-BH311&lt;(EOMONTH($G$3,0)+1-$G$3)),(CF311/(EOMONTH($G$3,0)-$G$3+1)*(360-BH311))*CQ311+(CF311/(EOMONTH($G$3,0)-$G$3+1)*((EOMONTH($G$3,0)-$G$3+1)-(360-BH311)))*VLOOKUP(O311,звания!$F$2:$H$62,2,FALSE)/100,((((VLOOKUP(O311,звания!$D$2:$E$62,2,FALSE))/(EOMONTH($G$3,0)+1-$G$3)*BO311*CQ311+(VLOOKUP(BS311,звания!$D$2:$E$62,2,FALSE))/(EOMONTH($G$3,0)+1-$G$3)*BU311*(VLOOKUP(BS311,звания!$F$2:$G$62,2,FALSE)*0.01)))/100*(100-CP311)+(IF(BT311=0,0,(VLOOKUP(BS311,звания!$D$2:$E$62,2,FALSE)/(EOMONTH($BN$3,0)+1-$BN$3)*BT311*(VLOOKUP(BS311,звания!$F$2:$G$62,2,FALSE)))*0.01-(VLOOKUP(O311,звания!$D$2:$E$62,2,FALSE)/(EOMONTH($BN$3,0)+1-$BN$3)*BT311*(VLOOKUP(O311,звания!$F$2:$G$62,2,FALSE)))*0.01)))))))</f>
        <v>0</v>
      </c>
      <c r="CS311" s="416">
        <f t="shared" si="392"/>
        <v>0</v>
      </c>
      <c r="CT311" s="403"/>
      <c r="CU311" s="403"/>
      <c r="CV311" s="403">
        <f t="shared" si="368"/>
        <v>0</v>
      </c>
      <c r="CW311" s="556">
        <f t="shared" si="372"/>
        <v>0</v>
      </c>
      <c r="CX311" s="403">
        <f t="shared" si="393"/>
        <v>0</v>
      </c>
      <c r="CY311" s="403"/>
      <c r="CZ311" s="404">
        <f t="shared" si="401"/>
        <v>0</v>
      </c>
      <c r="DA311" s="403"/>
      <c r="DB311" s="403"/>
      <c r="DC311" s="403"/>
      <c r="DD311" s="421">
        <f t="shared" si="378"/>
        <v>0</v>
      </c>
      <c r="DE311" s="421">
        <f t="shared" si="373"/>
        <v>0</v>
      </c>
      <c r="DF311" s="403">
        <f t="shared" ref="DF311:DF373" si="410">CX311</f>
        <v>0</v>
      </c>
      <c r="DG311" s="421">
        <f t="shared" ref="DG311:DG373" si="411">CW311-DD311+DF311</f>
        <v>0</v>
      </c>
      <c r="DH311" s="421"/>
      <c r="DI311" s="421"/>
      <c r="DJ311" s="422" t="str">
        <f t="shared" si="351"/>
        <v xml:space="preserve">    </v>
      </c>
      <c r="DK311" s="452"/>
      <c r="DL311" s="461"/>
      <c r="DM311" s="461"/>
      <c r="DN311" s="429"/>
      <c r="DO311" s="420"/>
      <c r="DP311" s="123"/>
      <c r="DQ311" s="817"/>
      <c r="DR311" s="818"/>
      <c r="DS311" s="819"/>
      <c r="DT311" s="820"/>
      <c r="DU311" s="124"/>
      <c r="DV311" s="110"/>
      <c r="DX311" s="108"/>
      <c r="DY311" s="84"/>
      <c r="DZ311" s="105"/>
      <c r="EH311" s="543">
        <f t="shared" si="369"/>
        <v>0</v>
      </c>
      <c r="EI311" s="404">
        <f t="shared" si="370"/>
        <v>0</v>
      </c>
      <c r="EJ311" s="29">
        <f t="shared" si="371"/>
        <v>0</v>
      </c>
      <c r="EK311" s="50"/>
      <c r="EL311" s="29"/>
      <c r="EM311" s="50"/>
      <c r="EN311" s="50"/>
      <c r="EO311" s="50"/>
      <c r="EP311" s="29"/>
    </row>
    <row r="312" spans="1:146" ht="17.45" hidden="1" customHeight="1">
      <c r="A312" s="402">
        <v>305</v>
      </c>
      <c r="B312" s="404"/>
      <c r="C312" s="404"/>
      <c r="D312" s="404">
        <f t="shared" si="409"/>
        <v>0</v>
      </c>
      <c r="E312" s="416"/>
      <c r="F312" s="417"/>
      <c r="G312" s="409" t="str">
        <f t="shared" si="397"/>
        <v>0.0.0</v>
      </c>
      <c r="H312" s="510" t="str">
        <f t="shared" si="404"/>
        <v>0.0.0</v>
      </c>
      <c r="I312" s="510" t="str">
        <f t="shared" si="398"/>
        <v>0.0.0</v>
      </c>
      <c r="J312" s="510" t="str">
        <f t="shared" ref="J312:J321" si="412">CONCATENATE(INT(BI312/360),".",MOD(INT(BI312/30),12),".",MOD(INT(BI312),30))</f>
        <v>0.0.0</v>
      </c>
      <c r="K312" s="510" t="str">
        <f t="shared" ref="K312:K321" si="413">CONCATENATE(INT(BJ312/360),".",MOD(INT(BJ312/30),12),".",MOD(INT(BJ312),30))</f>
        <v>0.0.0</v>
      </c>
      <c r="L312" s="510" t="str">
        <f t="shared" ref="L312:L321" si="414">CONCATENATE(INT(BK312/360),".",MOD(INT(BK312/30),12),".",MOD(INT(BK312),30))</f>
        <v>0.0.0</v>
      </c>
      <c r="M312" s="510" t="str">
        <f t="shared" ref="M312:M321" si="415">CONCATENATE(INT(BL312/360),".",MOD(INT(BL312/30),12),".",MOD(INT(BL312),30))</f>
        <v>0.0.0</v>
      </c>
      <c r="N312" s="511" t="str">
        <f t="shared" si="405"/>
        <v>0.0.0</v>
      </c>
      <c r="O312" s="432"/>
      <c r="P312" s="417"/>
      <c r="Q312" s="417"/>
      <c r="R312" s="417"/>
      <c r="S312" s="417"/>
      <c r="T312" s="417"/>
      <c r="U312" s="417"/>
      <c r="V312" s="714"/>
      <c r="W312" s="714"/>
      <c r="X312" s="417"/>
      <c r="Y312" s="417"/>
      <c r="Z312" s="714"/>
      <c r="AA312" s="714"/>
      <c r="AB312" s="417"/>
      <c r="AC312" s="417"/>
      <c r="AD312" s="714"/>
      <c r="AE312" s="714"/>
      <c r="AF312" s="417"/>
      <c r="AG312" s="417"/>
      <c r="AH312" s="714"/>
      <c r="AI312" s="714"/>
      <c r="AJ312" s="417"/>
      <c r="AK312" s="417"/>
      <c r="AL312" s="714"/>
      <c r="AM312" s="714"/>
      <c r="AN312" s="417"/>
      <c r="AO312" s="417"/>
      <c r="AP312" s="714"/>
      <c r="AQ312" s="714"/>
      <c r="AR312" s="417"/>
      <c r="AS312" s="417"/>
      <c r="AT312" s="714"/>
      <c r="AU312" s="714"/>
      <c r="AV312" s="417"/>
      <c r="AW312" s="417"/>
      <c r="AX312" s="716"/>
      <c r="AY312" s="716"/>
      <c r="AZ312" s="635"/>
      <c r="BA312" s="635"/>
      <c r="BB312" s="716"/>
      <c r="BC312" s="716"/>
      <c r="BD312" s="635"/>
      <c r="BE312" s="635"/>
      <c r="BF312" s="717"/>
      <c r="BG312" s="717"/>
      <c r="BH312" s="432">
        <f t="shared" si="399"/>
        <v>0</v>
      </c>
      <c r="BI312" s="432">
        <f t="shared" ref="BI312:BI321" si="416">(IF(OR(W312&gt;$G$3,W312=0),IF(OR(V312=0,V312&gt;$G$3),0,DAYS360(V312,$G$3,1)),(DAYS360(V312,W312,1)))+IF(OR(Y312&gt;$G$3,Y312=0),IF(OR(X312=0,X312&gt;$G$3),0,DAYS360(X312,$G$3,1)),(DAYS360(X312,Y312,1)))+IF(OR(AA312&gt;$G$3,AA312=0),IF(OR(Z312=0,Z312&gt;$G$3),0,DAYS360(Z312,$G$3,1)),(DAYS360(Z312,AA312,1)))+IF(OR(AC312&gt;$G$3,AC312=0),IF(OR(AB312=0,AB312&gt;$G$3),0,DAYS360(AB312,$G$3,1)),(DAYS360(AB312,AC312,1)))+IF(OR(AE312&gt;$G$3,AE312=0),IF(OR(AD312=0,AD312&gt;$G$3),0,DAYS360(AD312,$G$3,1)),(DAYS360(AD312,AE312,1)))+IF(OR(AG312&gt;$G$3,AG312=0),IF(OR(AF312=0,AF312&gt;$G$3),0,DAYS360(AF312,$G$3,1)),(DAYS360(AF312,AG312,1)))+IF(OR(AI312&gt;$G$3,AI312=0),IF(OR(AH312=0,AH312&gt;$G$3),0,DAYS360(AH312,$G$3,1)),(DAYS360(AH312,AI312,1)))+IF(OR(AK312&gt;$G$3,AK312=0),IF(OR(AJ312=0,AJ312&gt;$G$3),0,DAYS360(AJ312,$G$3,1)),(DAYS360(AJ312,AK312,1)))+IF(OR(AM312&gt;$G$3,AM312=0),IF(OR(AL312=0,AL312&gt;$G$3),0,DAYS360(AL312,$G$3,1)),(DAYS360(AL312,AM312,1)))+IF(OR(AO312&gt;$G$3,AO312=0),IF(OR(AN312=0,AN312&gt;$G$3),0,DAYS360(AN312,$G$3,1)),(DAYS360(AN312,AO312,1)))+IF(OR(AQ312&gt;$G$3,AQ312=0),IF(OR(AP312=0,AP312&gt;$G$3),0,DAYS360(AP312,$G$3,1)),(DAYS360(AP312,AQ312,1)))+IF(OR(AS312&gt;$G$3,AS312=0),IF(OR(AR312=0,AR312&gt;$G$3),0,DAYS360(AR312,$G$3,1)),(DAYS360(AR312,AS312,1)))+IF(OR(AU312&gt;$G$3,AU312=0),IF(OR(AT312=0,AT312&gt;$G$3),0,DAYS360(AT312,$G$3,1)),(DAYS360(AT312,AU312,1)))+IF(OR(AW312&gt;$G$3,AW312=0),IF(OR(AV312=0,AV312&gt;$G$3),0,DAYS360(AV312,$G$3,1)),(DAYS360(AV312,AW312,1))))*2</f>
        <v>0</v>
      </c>
      <c r="BJ312" s="432">
        <f t="shared" ref="BJ312:BJ321" si="417">(IF(OR(AY312&gt;$G$3,AY312=0),IF(OR(AX312=0,AX312&gt;$G$3),0,DAYS360(AX312,$G$3,1)),(DAYS360(AX312,AY312,1)))+IF(OR(BA312&gt;$G$3,BA312=0),IF(OR(AZ312=0,AZ312&gt;$G$3),0,DAYS360(AZ312,$G$3,1)),(DAYS360(AZ312,BA312,1))))/2</f>
        <v>0</v>
      </c>
      <c r="BK312" s="432">
        <f t="shared" ref="BK312:BK321" si="418">(IF(OR(BC312&gt;$G$3,BC312=0),IF(OR(BB312=0,BB312&gt;$G$3),0,DAYS360(BB312,$G$3,1)),(DAYS360(BB312,BC312,1))))</f>
        <v>0</v>
      </c>
      <c r="BL312" s="432">
        <f t="shared" ref="BL312:BL321" si="419">(IF(OR(BE312&gt;$G$3,BE312=0),IF(OR(BD312=0,BD312&gt;$G$3),0,DAYS360(BD312,$G$3,1)),(DAYS360(BD312,BE312,1))))/3</f>
        <v>0</v>
      </c>
      <c r="BM312" s="436">
        <f t="shared" si="408"/>
        <v>0</v>
      </c>
      <c r="BN312" s="462">
        <v>0.65</v>
      </c>
      <c r="BO312" s="427">
        <f t="shared" si="400"/>
        <v>0</v>
      </c>
      <c r="BP312" s="725"/>
      <c r="BQ312" s="700"/>
      <c r="BR312" s="419"/>
      <c r="BS312" s="700"/>
      <c r="BT312" s="700"/>
      <c r="BU312" s="700"/>
      <c r="BV312" s="427">
        <f t="shared" si="407"/>
        <v>0</v>
      </c>
      <c r="BW312" s="419"/>
      <c r="BX312" s="782"/>
      <c r="BY312" s="419"/>
      <c r="BZ312" s="432"/>
      <c r="CA312" s="419"/>
      <c r="CB312" s="427"/>
      <c r="CC312" s="419"/>
      <c r="CD312" s="427"/>
      <c r="CE312" s="404">
        <f>IF(OR(C312=0,CD312="Д"),0,IF(AND(C312&gt;0,E312=0),VLOOKUP(C312,звания!A:B,2,FALSE)/((EOMONTH($G$3,0)+1)-$G$3)*BO312+VLOOKUP(C312,звания!A:B,2,FALSE)/((EOMONTH($G$3,0)+1)-$G$3)*BR312+VLOOKUP(C312,звания!A:B,2,FALSE)/((EOMONTH($G$3,0)+1)-$G$3)*BU312,IF(AND(C312&gt;0,E312&gt;0,F312&gt;=$G$3,BO312=(EOMONTH($G$3,0)+1)-$G$3),(VLOOKUP(E312,звания!A:B,2,FALSE)/(EOMONTH($G$3,0)-$G$3+1))*(F312-$G$3)+(VLOOKUP(C312,звания!A:B,2,FALSE)/(EOMONTH($G$3,0)-$G$3+1))*((EOMONTH($G$3,0)-$G$3+1)-(F312-$G$3)),IF(AND(C312&gt;0,E312&gt;0,F312&gt;$G$3,BO312&lt;(EOMONTH($G$3,0)+1)-$G$3,BO312&lt;&gt;0),VLOOKUP(E312,звания!A:B,2,FALSE)/((EOMONTH($G$3,0)+1)-$G$3)*((F312-$G$3)-(((EOMONTH($G$3,0)+1)-$G$3)-BO312-BU312-BR312))+VLOOKUP(C312,звания!A:B,2,FALSE)/((EOMONTH($G$3,0)+1)-$G$3)*(((EOMONTH($G$3,0)+1)-F312)),IF(F312&lt;$G$3,(VLOOKUP(C312,звания!A:B,2,FALSE)-VLOOKUP(E312,звания!A:B,2,FALSE))/((EOMONTH($BN$3,0)+1)-$BN$3)*(EOMONTH($BN$3,0)+1-F312)+VLOOKUP(C312,звания!A:B,2,FALSE)/((EOMONTH($G$3,0)+1)-$G$3)*BO312+VLOOKUP(C312,звания!A:B,2,FALSE)/((EOMONTH($G$3,0)+1)-$G$3)*BU312+VLOOKUP(C312,звания!A:B,2,FALSE)/((EOMONTH($G$3,0)+1)-$G$3)*BR312,0)))))</f>
        <v>0</v>
      </c>
      <c r="CF312" s="404">
        <f>IF(OR(CD312="Д",C312=0),0,IF(B312="Виключений зі списків",IF(BS312=0,(VLOOKUP(O312,звания!$D$2:$E$62,2,FALSE))/(EOMONTH($B$3,0)+1-$B$3)*BO312+(VLOOKUP(BQ312,звания!$D$2:$E$62,2,FALSE))/(EOMONTH($B$3,0)+1-$B$3)*BR312,(((VLOOKUP(O312,звания!$D$2:$E$62,2,FALSE))/(EOMONTH($B$3,0)+1-$B$3))*BO312)+(VLOOKUP(BQ312,звания!$D$2:$E$62,2,FALSE))/(EOMONTH($B$3,0)+1-$B$3)*BR312+(VLOOKUP(BS312,звания!$D$2:$E$62,2,FALSE))/(EOMONTH($B$3,0)+1-$B$3)*BU312),IF(BS312=0,(VLOOKUP(O312,звания!$D$2:$E$62,2,FALSE))/(EOMONTH($G$3,0)+1-$G$3)*BO312+(VLOOKUP(BQ312,звания!$D$2:$E$62,2,FALSE))/(EOMONTH($G$3,0)+1-$G$3)*BR312,(((VLOOKUP(O312,звания!$D$2:$E$62,2,FALSE))/(EOMONTH($G$3,0)+1-$G$3))*BO312)+(VLOOKUP(BQ312,звания!$D$2:$E$62,2,FALSE))/(EOMONTH($G$3,0)+1-$G$3)*BR312+(VLOOKUP(BS312,звания!$D$2:$E$62,2,FALSE))/(EOMONTH($G$3,0)+1-$G$3)*BU312+IF(BT312=0,0,(VLOOKUP(BS312,звания!$D$2:$E$62,2,FALSE))/(EOMONTH($BN$3,0)+1-$BN$3)*BT312-(VLOOKUP(O312,звания!$D$2:$E$62,2,FALSE))/(EOMONTH($BN$3,0)+1-$BN$3)*BT312))))</f>
        <v>0</v>
      </c>
      <c r="CG312" s="404">
        <f t="shared" si="406"/>
        <v>0</v>
      </c>
      <c r="CH312" s="404">
        <f>IF(BW312=0,CF312*BX312%,IF(BW312&gt;0,((VLOOKUP(O312,звания!$D$2:$E$62,2,FALSE)/(EOMONTH($G$3,0)+1-$G$3)*BW312)*BX312%)))</f>
        <v>0</v>
      </c>
      <c r="CI312" s="404">
        <f>IF(BY312=0,CF312*BZ312%,IF(BY312&gt;0,(VLOOKUP(O312,звания!$D$2:$E$62,2,FALSE)/(EOMONTH($G$3,0)+1-$G$3)*BO312)*BZ312%)+(VLOOKUP(BS312,звания!$D$2:$E$62,2,FALSE)/(EOMONTH($G$3,0)+1-$G$3)*BU312)*BZ312%)</f>
        <v>0</v>
      </c>
      <c r="CJ312" s="404">
        <f>IF(CA312=0,CF312*CB312%,IF(CA312&gt;0,(VLOOKUP(O312,звания!$D$2:$E$62,2,FALSE)/(EOMONTH($G$3,0)+1-$G$3)*BO312)*CB312%)+(VLOOKUP(BS312,звания!$D$2:$E$62,2,FALSE)/(EOMONTH($G$3,0)+1-$G$3)*BU312)*CB312%)</f>
        <v>0</v>
      </c>
      <c r="CK312" s="404">
        <f>IF(CD312="Д",0,IF(CC312=0,CF312*CD312%,IF(CC312&gt;0,(VLOOKUP(O312,звания!$D$2:$E$62,2,FALSE)/(EOMONTH($G$3,0)+1-$G$3)*BO312)*CD312%)+(VLOOKUP(BS312,звания!$D$2:$E$62,2,FALSE)/(EOMONTH($G$3,0)+1-$G$3)*BU312)*CD312%))</f>
        <v>0</v>
      </c>
      <c r="CL312" s="404">
        <f>IF(BR312&gt;0,((VLOOKUP(C312,звания!$A$2:$B$62,2,FALSE)/(EOMONTH($G$3,0)+1-$G$3)*BO312+VLOOKUP(O312,звания!$D$2:$E$62,2,FALSE)/(EOMONTH($G$3,0)+1-$G$3)*BO312+(VLOOKUP(C312,звания!$A$2:$B$62,2,FALSE)/(EOMONTH($G$3,0)+1-$G$3)*BO312+VLOOKUP(O312,звания!$D$2:$E$62,2,FALSE)/(EOMONTH($G$3,0)+1-$G$3)*BO312)*BV312%)*BN312)+(VLOOKUP(C312,звания!$A$2:$B$62,2,FALSE)/(EOMONTH($G$3,0)+1-$G$3)*BU312+VLOOKUP(BS312,звания!$D$2:$E$62,2,FALSE)/(EOMONTH($G$3,0)+1-$G$3)*BU312+(VLOOKUP(C312,звания!$A$2:$B$62,2,FALSE)/(EOMONTH($G$3,0)+1-$G$3)*BU312+VLOOKUP(BS312,звания!$D$2:$E$62,2,FALSE)/(EOMONTH($G$3,0)+1-$G$3)*BU312)*BV312%)*BN312,(CE312+CF312+CG312)*BN312)</f>
        <v>0</v>
      </c>
      <c r="CM312" s="404"/>
      <c r="CN312" s="404"/>
      <c r="CO312" s="432">
        <f t="shared" si="367"/>
        <v>0</v>
      </c>
      <c r="CP312" s="638"/>
      <c r="CQ312" s="637">
        <f>IF(CF312=0,0,IF((SUM(BH312:BM312)&gt;360),(VLOOKUP(O312,звания!$F$2:$G$62,2,FALSE))/100,VLOOKUP(O312,звания!$F$2:$H$62,3,FALSE)/100))</f>
        <v>0</v>
      </c>
      <c r="CR312" s="617">
        <f>IF(B312="Виключений зі списків",IF(AND(BU312=0,360-BH312&lt;0),(VLOOKUP(O312,звания!$D$2:$E$62,2,FALSE))/(EOMONTH($B$3,0)+1-$B$3)*BO312*CQ312,IF(AND(360-BH312&gt;=0,360-BH312&lt;(EOMONTH($B$3,0)+1-$B$3)),(CF312/(EOMONTH($B$3,0)-$B$3+1)*(360-BH312))*CQ312+(CF312/(EOMONTH($B$3,0)-$B$3+1)*((EOMONTH($B$3,0)-$B$3+1)-(360-BH312)))*VLOOKUP(O312,звания!$F$2:$H$62,2,FALSE)/100,((((VLOOKUP(O312,звания!$D$2:$E$62,2,FALSE))/(EOMONTH($B$3,0)+1-$B$3)*BO312*CQ312+(VLOOKUP(BS312,звания!$D$2:$E$62,2,FALSE))/(EOMONTH($B$3,0)+1-$B$3)*BU312*(VLOOKUP(BS312,звания!$F$2:$G$62,2,FALSE)*0.01)+(IF(BT312=0,0,(VLOOKUP(BS312,звания!$D$2:$E$62,2,FALSE)/(EOMONTH($G$3,0)+1-$G$3)*BT312*(VLOOKUP(BS312,звания!$F$2:$G$62,2,FALSE)))*0.01-(VLOOKUP(O312,звания!$D$2:$E$62,2,FALSE)/(EOMONTH($G$3,0)+1-$G$3)*BT312*(VLOOKUP(O312,звания!$F$2:$G$62,2,FALSE)))*0.01)))))/100*(100-CP312))),(IF(AND(BU312=0,360-BH312&lt;0,CP312=0),(VLOOKUP(O312,звания!$D$2:$E$62,2,FALSE))/(EOMONTH($G$3,0)+1-$G$3)*BO312*CQ312,IF(AND(360-BH312&gt;=0,360-BH312&lt;(EOMONTH($G$3,0)+1-$G$3)),(CF312/(EOMONTH($G$3,0)-$G$3+1)*(360-BH312))*CQ312+(CF312/(EOMONTH($G$3,0)-$G$3+1)*((EOMONTH($G$3,0)-$G$3+1)-(360-BH312)))*VLOOKUP(O312,звания!$F$2:$H$62,2,FALSE)/100,((((VLOOKUP(O312,звания!$D$2:$E$62,2,FALSE))/(EOMONTH($G$3,0)+1-$G$3)*BO312*CQ312+(VLOOKUP(BS312,звания!$D$2:$E$62,2,FALSE))/(EOMONTH($G$3,0)+1-$G$3)*BU312*(VLOOKUP(BS312,звания!$F$2:$G$62,2,FALSE)*0.01)))/100*(100-CP312)+(IF(BT312=0,0,(VLOOKUP(BS312,звания!$D$2:$E$62,2,FALSE)/(EOMONTH($BN$3,0)+1-$BN$3)*BT312*(VLOOKUP(BS312,звания!$F$2:$G$62,2,FALSE)))*0.01-(VLOOKUP(O312,звания!$D$2:$E$62,2,FALSE)/(EOMONTH($BN$3,0)+1-$BN$3)*BT312*(VLOOKUP(O312,звания!$F$2:$G$62,2,FALSE)))*0.01)))))))</f>
        <v>0</v>
      </c>
      <c r="CS312" s="416">
        <f t="shared" si="392"/>
        <v>0</v>
      </c>
      <c r="CT312" s="403"/>
      <c r="CU312" s="403"/>
      <c r="CV312" s="403">
        <f t="shared" si="368"/>
        <v>0</v>
      </c>
      <c r="CW312" s="556">
        <f t="shared" si="372"/>
        <v>0</v>
      </c>
      <c r="CX312" s="403">
        <f t="shared" si="393"/>
        <v>0</v>
      </c>
      <c r="CY312" s="403"/>
      <c r="CZ312" s="404">
        <f t="shared" si="401"/>
        <v>0</v>
      </c>
      <c r="DA312" s="403"/>
      <c r="DB312" s="403"/>
      <c r="DC312" s="403"/>
      <c r="DD312" s="421">
        <f t="shared" si="378"/>
        <v>0</v>
      </c>
      <c r="DE312" s="421">
        <f t="shared" si="373"/>
        <v>0</v>
      </c>
      <c r="DF312" s="403">
        <f t="shared" si="410"/>
        <v>0</v>
      </c>
      <c r="DG312" s="421">
        <f t="shared" si="411"/>
        <v>0</v>
      </c>
      <c r="DH312" s="421"/>
      <c r="DI312" s="421"/>
      <c r="DJ312" s="422" t="str">
        <f t="shared" ref="DJ312:DJ360" si="420">IF(DG312&gt;0,$DL$2," ")&amp;"  "&amp;IF(DH312&gt;0,$DM$2," ")</f>
        <v xml:space="preserve">    </v>
      </c>
      <c r="DK312" s="452"/>
      <c r="DL312" s="425"/>
      <c r="DM312" s="425"/>
      <c r="DN312" s="425"/>
      <c r="DO312" s="420"/>
      <c r="DP312" s="123"/>
      <c r="DQ312" s="817"/>
      <c r="DR312" s="818"/>
      <c r="DS312" s="819"/>
      <c r="DT312" s="820"/>
      <c r="DU312" s="401"/>
      <c r="DV312" s="124"/>
      <c r="DZ312" s="105"/>
      <c r="EH312" s="543">
        <f t="shared" si="369"/>
        <v>0</v>
      </c>
      <c r="EI312" s="404">
        <f t="shared" si="370"/>
        <v>0</v>
      </c>
      <c r="EJ312" s="29">
        <f t="shared" si="371"/>
        <v>0</v>
      </c>
      <c r="EK312" s="50"/>
      <c r="EL312" s="29"/>
      <c r="EM312" s="50"/>
      <c r="EN312" s="50"/>
      <c r="EO312" s="50"/>
      <c r="EP312" s="29"/>
    </row>
    <row r="313" spans="1:146" ht="17.45" hidden="1" customHeight="1">
      <c r="A313" s="446">
        <v>306</v>
      </c>
      <c r="B313" s="403"/>
      <c r="C313" s="403"/>
      <c r="D313" s="403">
        <f t="shared" si="409"/>
        <v>0</v>
      </c>
      <c r="E313" s="416"/>
      <c r="F313" s="417"/>
      <c r="G313" s="406" t="str">
        <f t="shared" si="397"/>
        <v>0.0.0</v>
      </c>
      <c r="H313" s="407" t="str">
        <f t="shared" si="404"/>
        <v>0.0.0</v>
      </c>
      <c r="I313" s="407" t="str">
        <f t="shared" si="398"/>
        <v>0.0.0</v>
      </c>
      <c r="J313" s="407" t="str">
        <f t="shared" si="412"/>
        <v>0.0.0</v>
      </c>
      <c r="K313" s="407" t="str">
        <f t="shared" si="413"/>
        <v>0.0.0</v>
      </c>
      <c r="L313" s="407" t="str">
        <f t="shared" si="414"/>
        <v>0.0.0</v>
      </c>
      <c r="M313" s="407" t="str">
        <f t="shared" si="415"/>
        <v>0.0.0</v>
      </c>
      <c r="N313" s="408" t="str">
        <f t="shared" si="405"/>
        <v>0.0.0</v>
      </c>
      <c r="O313" s="418"/>
      <c r="P313" s="417"/>
      <c r="Q313" s="417"/>
      <c r="R313" s="417"/>
      <c r="S313" s="417"/>
      <c r="T313" s="417"/>
      <c r="U313" s="417"/>
      <c r="V313" s="714"/>
      <c r="W313" s="714"/>
      <c r="X313" s="417"/>
      <c r="Y313" s="417"/>
      <c r="Z313" s="714"/>
      <c r="AA313" s="714"/>
      <c r="AB313" s="417"/>
      <c r="AC313" s="417"/>
      <c r="AD313" s="714"/>
      <c r="AE313" s="714"/>
      <c r="AF313" s="417"/>
      <c r="AG313" s="417"/>
      <c r="AH313" s="714"/>
      <c r="AI313" s="714"/>
      <c r="AJ313" s="417"/>
      <c r="AK313" s="417"/>
      <c r="AL313" s="714"/>
      <c r="AM313" s="714"/>
      <c r="AN313" s="417"/>
      <c r="AO313" s="417"/>
      <c r="AP313" s="714"/>
      <c r="AQ313" s="714"/>
      <c r="AR313" s="417"/>
      <c r="AS313" s="417"/>
      <c r="AT313" s="714"/>
      <c r="AU313" s="714"/>
      <c r="AV313" s="417"/>
      <c r="AW313" s="417"/>
      <c r="AX313" s="716"/>
      <c r="AY313" s="716"/>
      <c r="AZ313" s="635"/>
      <c r="BA313" s="635"/>
      <c r="BB313" s="716"/>
      <c r="BC313" s="716"/>
      <c r="BD313" s="635"/>
      <c r="BE313" s="635"/>
      <c r="BF313" s="717"/>
      <c r="BG313" s="717"/>
      <c r="BH313" s="432">
        <f t="shared" si="399"/>
        <v>0</v>
      </c>
      <c r="BI313" s="432">
        <f t="shared" si="416"/>
        <v>0</v>
      </c>
      <c r="BJ313" s="432">
        <f t="shared" si="417"/>
        <v>0</v>
      </c>
      <c r="BK313" s="432">
        <f t="shared" si="418"/>
        <v>0</v>
      </c>
      <c r="BL313" s="432">
        <f t="shared" si="419"/>
        <v>0</v>
      </c>
      <c r="BM313" s="436">
        <f t="shared" si="408"/>
        <v>0</v>
      </c>
      <c r="BN313" s="462">
        <v>0.65</v>
      </c>
      <c r="BO313" s="427">
        <f t="shared" si="400"/>
        <v>0</v>
      </c>
      <c r="BP313" s="419"/>
      <c r="BQ313" s="700"/>
      <c r="BR313" s="419"/>
      <c r="BS313" s="700"/>
      <c r="BT313" s="700"/>
      <c r="BU313" s="700"/>
      <c r="BV313" s="427">
        <f t="shared" si="407"/>
        <v>0</v>
      </c>
      <c r="BW313" s="419"/>
      <c r="BX313" s="781"/>
      <c r="BY313" s="700"/>
      <c r="BZ313" s="432"/>
      <c r="CA313" s="700"/>
      <c r="CB313" s="432"/>
      <c r="CC313" s="700"/>
      <c r="CD313" s="432"/>
      <c r="CE313" s="404">
        <f>IF(OR(C313=0,CD313="Д"),0,IF(AND(C313&gt;0,E313=0),VLOOKUP(C313,звания!A:B,2,FALSE)/((EOMONTH($G$3,0)+1)-$G$3)*BO313+VLOOKUP(C313,звания!A:B,2,FALSE)/((EOMONTH($G$3,0)+1)-$G$3)*BR313+VLOOKUP(C313,звания!A:B,2,FALSE)/((EOMONTH($G$3,0)+1)-$G$3)*BU313,IF(AND(C313&gt;0,E313&gt;0,F313&gt;=$G$3,BO313=(EOMONTH($G$3,0)+1)-$G$3),(VLOOKUP(E313,звания!A:B,2,FALSE)/(EOMONTH($G$3,0)-$G$3+1))*(F313-$G$3)+(VLOOKUP(C313,звания!A:B,2,FALSE)/(EOMONTH($G$3,0)-$G$3+1))*((EOMONTH($G$3,0)-$G$3+1)-(F313-$G$3)),IF(AND(C313&gt;0,E313&gt;0,F313&gt;$G$3,BO313&lt;(EOMONTH($G$3,0)+1)-$G$3,BO313&lt;&gt;0),VLOOKUP(E313,звания!A:B,2,FALSE)/((EOMONTH($G$3,0)+1)-$G$3)*((F313-$G$3)-(((EOMONTH($G$3,0)+1)-$G$3)-BO313-BU313-BR313))+VLOOKUP(C313,звания!A:B,2,FALSE)/((EOMONTH($G$3,0)+1)-$G$3)*(((EOMONTH($G$3,0)+1)-F313)),IF(F313&lt;$G$3,(VLOOKUP(C313,звания!A:B,2,FALSE)-VLOOKUP(E313,звания!A:B,2,FALSE))/((EOMONTH($BN$3,0)+1)-$BN$3)*(EOMONTH($BN$3,0)+1-F313)+VLOOKUP(C313,звания!A:B,2,FALSE)/((EOMONTH($G$3,0)+1)-$G$3)*BO313+VLOOKUP(C313,звания!A:B,2,FALSE)/((EOMONTH($G$3,0)+1)-$G$3)*BU313+VLOOKUP(C313,звания!A:B,2,FALSE)/((EOMONTH($G$3,0)+1)-$G$3)*BR313,0)))))</f>
        <v>0</v>
      </c>
      <c r="CF313" s="404">
        <f>IF(OR(CD313="Д",C313=0),0,IF(B313="Виключений зі списків",IF(BS313=0,(VLOOKUP(O313,звания!$D$2:$E$62,2,FALSE))/(EOMONTH($B$3,0)+1-$B$3)*BO313+(VLOOKUP(BQ313,звания!$D$2:$E$62,2,FALSE))/(EOMONTH($B$3,0)+1-$B$3)*BR313,(((VLOOKUP(O313,звания!$D$2:$E$62,2,FALSE))/(EOMONTH($B$3,0)+1-$B$3))*BO313)+(VLOOKUP(BQ313,звания!$D$2:$E$62,2,FALSE))/(EOMONTH($B$3,0)+1-$B$3)*BR313+(VLOOKUP(BS313,звания!$D$2:$E$62,2,FALSE))/(EOMONTH($B$3,0)+1-$B$3)*BU313),IF(BS313=0,(VLOOKUP(O313,звания!$D$2:$E$62,2,FALSE))/(EOMONTH($G$3,0)+1-$G$3)*BO313+(VLOOKUP(BQ313,звания!$D$2:$E$62,2,FALSE))/(EOMONTH($G$3,0)+1-$G$3)*BR313,(((VLOOKUP(O313,звания!$D$2:$E$62,2,FALSE))/(EOMONTH($G$3,0)+1-$G$3))*BO313)+(VLOOKUP(BQ313,звания!$D$2:$E$62,2,FALSE))/(EOMONTH($G$3,0)+1-$G$3)*BR313+(VLOOKUP(BS313,звания!$D$2:$E$62,2,FALSE))/(EOMONTH($G$3,0)+1-$G$3)*BU313+IF(BT313=0,0,(VLOOKUP(BS313,звания!$D$2:$E$62,2,FALSE))/(EOMONTH($BN$3,0)+1-$BN$3)*BT313-(VLOOKUP(O313,звания!$D$2:$E$62,2,FALSE))/(EOMONTH($BN$3,0)+1-$BN$3)*BT313))))</f>
        <v>0</v>
      </c>
      <c r="CG313" s="404">
        <f t="shared" si="406"/>
        <v>0</v>
      </c>
      <c r="CH313" s="404">
        <f>IF(BW313=0,CF313*BX313%,IF(BW313&gt;0,((VLOOKUP(O313,звания!$D$2:$E$62,2,FALSE)/(EOMONTH($G$3,0)+1-$G$3)*BW313)*BX313%)))</f>
        <v>0</v>
      </c>
      <c r="CI313" s="404">
        <f>IF(BY313=0,CF313*BZ313%,IF(BY313&gt;0,(VLOOKUP(O313,звания!$D$2:$E$62,2,FALSE)/(EOMONTH($G$3,0)+1-$G$3)*BO313)*BZ313%)+(VLOOKUP(BS313,звания!$D$2:$E$62,2,FALSE)/(EOMONTH($G$3,0)+1-$G$3)*BU313)*BZ313%)</f>
        <v>0</v>
      </c>
      <c r="CJ313" s="404">
        <f>IF(CA313=0,CF313*CB313%,IF(CA313&gt;0,(VLOOKUP(O313,звания!$D$2:$E$62,2,FALSE)/(EOMONTH($G$3,0)+1-$G$3)*BO313)*CB313%)+(VLOOKUP(BS313,звания!$D$2:$E$62,2,FALSE)/(EOMONTH($G$3,0)+1-$G$3)*BU313)*CB313%)</f>
        <v>0</v>
      </c>
      <c r="CK313" s="404">
        <f>IF(CD313="Д",0,IF(CC313=0,CF313*CD313%,IF(CC313&gt;0,(VLOOKUP(O313,звания!$D$2:$E$62,2,FALSE)/(EOMONTH($G$3,0)+1-$G$3)*BO313)*CD313%)+(VLOOKUP(BS313,звания!$D$2:$E$62,2,FALSE)/(EOMONTH($G$3,0)+1-$G$3)*BU313)*CD313%))</f>
        <v>0</v>
      </c>
      <c r="CL313" s="404">
        <f>IF(BR313&gt;0,((VLOOKUP(C313,звания!$A$2:$B$62,2,FALSE)/(EOMONTH($G$3,0)+1-$G$3)*BO313+VLOOKUP(O313,звания!$D$2:$E$62,2,FALSE)/(EOMONTH($G$3,0)+1-$G$3)*BO313+(VLOOKUP(C313,звания!$A$2:$B$62,2,FALSE)/(EOMONTH($G$3,0)+1-$G$3)*BO313+VLOOKUP(O313,звания!$D$2:$E$62,2,FALSE)/(EOMONTH($G$3,0)+1-$G$3)*BO313)*BV313%)*BN313)+(VLOOKUP(C313,звания!$A$2:$B$62,2,FALSE)/(EOMONTH($G$3,0)+1-$G$3)*BU313+VLOOKUP(BS313,звания!$D$2:$E$62,2,FALSE)/(EOMONTH($G$3,0)+1-$G$3)*BU313+(VLOOKUP(C313,звания!$A$2:$B$62,2,FALSE)/(EOMONTH($G$3,0)+1-$G$3)*BU313+VLOOKUP(BS313,звания!$D$2:$E$62,2,FALSE)/(EOMONTH($G$3,0)+1-$G$3)*BU313)*BV313%)*BN313,(CE313+CF313+CG313)*BN313)</f>
        <v>0</v>
      </c>
      <c r="CM313" s="404"/>
      <c r="CN313" s="404"/>
      <c r="CO313" s="432">
        <f t="shared" si="367"/>
        <v>0</v>
      </c>
      <c r="CP313" s="638"/>
      <c r="CQ313" s="637">
        <f>IF(CF313=0,0,IF((SUM(BH313:BM313)&gt;360),(VLOOKUP(O313,звания!$F$2:$G$62,2,FALSE))/100,VLOOKUP(O313,звания!$F$2:$H$62,3,FALSE)/100))</f>
        <v>0</v>
      </c>
      <c r="CR313" s="617">
        <f>IF(B313="Виключений зі списків",IF(AND(BU313=0,360-BH313&lt;0),(VLOOKUP(O313,звания!$D$2:$E$62,2,FALSE))/(EOMONTH($B$3,0)+1-$B$3)*BO313*CQ313,IF(AND(360-BH313&gt;=0,360-BH313&lt;(EOMONTH($B$3,0)+1-$B$3)),(CF313/(EOMONTH($B$3,0)-$B$3+1)*(360-BH313))*CQ313+(CF313/(EOMONTH($B$3,0)-$B$3+1)*((EOMONTH($B$3,0)-$B$3+1)-(360-BH313)))*VLOOKUP(O313,звания!$F$2:$H$62,2,FALSE)/100,((((VLOOKUP(O313,звания!$D$2:$E$62,2,FALSE))/(EOMONTH($B$3,0)+1-$B$3)*BO313*CQ313+(VLOOKUP(BS313,звания!$D$2:$E$62,2,FALSE))/(EOMONTH($B$3,0)+1-$B$3)*BU313*(VLOOKUP(BS313,звания!$F$2:$G$62,2,FALSE)*0.01)+(IF(BT313=0,0,(VLOOKUP(BS313,звания!$D$2:$E$62,2,FALSE)/(EOMONTH($G$3,0)+1-$G$3)*BT313*(VLOOKUP(BS313,звания!$F$2:$G$62,2,FALSE)))*0.01-(VLOOKUP(O313,звания!$D$2:$E$62,2,FALSE)/(EOMONTH($G$3,0)+1-$G$3)*BT313*(VLOOKUP(O313,звания!$F$2:$G$62,2,FALSE)))*0.01)))))/100*(100-CP313))),(IF(AND(BU313=0,360-BH313&lt;0,CP313=0),(VLOOKUP(O313,звания!$D$2:$E$62,2,FALSE))/(EOMONTH($G$3,0)+1-$G$3)*BO313*CQ313,IF(AND(360-BH313&gt;=0,360-BH313&lt;(EOMONTH($G$3,0)+1-$G$3)),(CF313/(EOMONTH($G$3,0)-$G$3+1)*(360-BH313))*CQ313+(CF313/(EOMONTH($G$3,0)-$G$3+1)*((EOMONTH($G$3,0)-$G$3+1)-(360-BH313)))*VLOOKUP(O313,звания!$F$2:$H$62,2,FALSE)/100,((((VLOOKUP(O313,звания!$D$2:$E$62,2,FALSE))/(EOMONTH($G$3,0)+1-$G$3)*BO313*CQ313+(VLOOKUP(BS313,звания!$D$2:$E$62,2,FALSE))/(EOMONTH($G$3,0)+1-$G$3)*BU313*(VLOOKUP(BS313,звания!$F$2:$G$62,2,FALSE)*0.01)))/100*(100-CP313)+(IF(BT313=0,0,(VLOOKUP(BS313,звания!$D$2:$E$62,2,FALSE)/(EOMONTH($BN$3,0)+1-$BN$3)*BT313*(VLOOKUP(BS313,звания!$F$2:$G$62,2,FALSE)))*0.01-(VLOOKUP(O313,звания!$D$2:$E$62,2,FALSE)/(EOMONTH($BN$3,0)+1-$BN$3)*BT313*(VLOOKUP(O313,звания!$F$2:$G$62,2,FALSE)))*0.01)))))))</f>
        <v>0</v>
      </c>
      <c r="CS313" s="416">
        <f t="shared" si="392"/>
        <v>0</v>
      </c>
      <c r="CT313" s="403"/>
      <c r="CU313" s="403"/>
      <c r="CV313" s="403">
        <f t="shared" si="368"/>
        <v>0</v>
      </c>
      <c r="CW313" s="556">
        <f t="shared" si="372"/>
        <v>0</v>
      </c>
      <c r="CX313" s="403">
        <f t="shared" si="393"/>
        <v>0</v>
      </c>
      <c r="CY313" s="403"/>
      <c r="CZ313" s="404">
        <f t="shared" si="401"/>
        <v>0</v>
      </c>
      <c r="DA313" s="403"/>
      <c r="DB313" s="403"/>
      <c r="DC313" s="403"/>
      <c r="DD313" s="421">
        <f t="shared" si="378"/>
        <v>0</v>
      </c>
      <c r="DE313" s="421">
        <f t="shared" si="373"/>
        <v>0</v>
      </c>
      <c r="DF313" s="403">
        <f t="shared" si="410"/>
        <v>0</v>
      </c>
      <c r="DG313" s="421">
        <f t="shared" si="411"/>
        <v>0</v>
      </c>
      <c r="DH313" s="421"/>
      <c r="DI313" s="421"/>
      <c r="DJ313" s="422" t="str">
        <f t="shared" si="420"/>
        <v xml:space="preserve">    </v>
      </c>
      <c r="DK313" s="452"/>
      <c r="DL313" s="423"/>
      <c r="DM313" s="423"/>
      <c r="DN313" s="425"/>
      <c r="DO313" s="420"/>
      <c r="DP313" s="123"/>
      <c r="DQ313" s="817"/>
      <c r="DR313" s="818"/>
      <c r="DS313" s="819"/>
      <c r="DT313" s="820"/>
      <c r="DU313" s="124"/>
      <c r="DV313" s="110"/>
      <c r="DZ313" s="105"/>
      <c r="EG313" s="19"/>
      <c r="EH313" s="543">
        <f t="shared" si="369"/>
        <v>0</v>
      </c>
      <c r="EI313" s="404">
        <f t="shared" si="370"/>
        <v>0</v>
      </c>
      <c r="EJ313" s="29">
        <f t="shared" si="371"/>
        <v>0</v>
      </c>
      <c r="EK313" s="50"/>
      <c r="EL313" s="29"/>
      <c r="EM313" s="50"/>
      <c r="EN313" s="50"/>
      <c r="EO313" s="50"/>
      <c r="EP313" s="29"/>
    </row>
    <row r="314" spans="1:146" ht="17.45" hidden="1" customHeight="1">
      <c r="A314" s="402">
        <v>307</v>
      </c>
      <c r="B314" s="403"/>
      <c r="C314" s="403"/>
      <c r="D314" s="403">
        <f>DK314</f>
        <v>0</v>
      </c>
      <c r="E314" s="416"/>
      <c r="F314" s="417"/>
      <c r="G314" s="406" t="str">
        <f>IF(P314&gt;$G$3,0,CONCATENATE((INT((BH314)/360)+INT((BI314)/360)+INT((BJ314)/360)+INT((BK314)/360)+INT((BL314)/360)+INT((BM314)/360))+INT((INT(MOD((BH314),360)/30)+INT(MOD((BI314),360)/30)+INT(MOD((BJ314),360)/30)+INT(MOD((BK314),360)/30)+INT(MOD((BL314),360)/30)+INT(MOD((BM314),360)/30)+INT((MOD(MOD((BH314),360),30)+MOD(MOD((BI314),360),30)+MOD(MOD((BJ314),360),30)+MOD(MOD((BK314),360),30)+MOD(MOD((BL314),360),30)+MOD(MOD((BM314),360),30))/30))/12),".",MOD(INT(MOD((BH314),360)/30)+INT(MOD((BI314),360)/30)+INT(MOD((BJ314),360)/30)+INT(MOD((BK314),360)/30)+INT(MOD((BL314),360)/30)+INT(MOD((BM314),360)/30)+INT((MOD(MOD((BH314),360),30)+MOD(MOD((BI314),360),30)+MOD(MOD((BJ314),360),30)+MOD(MOD((BK314),360),30)+MOD(MOD((BL314),360),30)+MOD(MOD((BM314),360),30))/30),12),".",INT(MOD(MOD(MOD((BH314),360),30)+MOD(MOD((BI314),360),30)+MOD(MOD((BJ314),360),30)+MOD(MOD((BK314),360),30)+MOD(MOD((BL314),360),30)+MOD(MOD((BM314),360),30),30))))</f>
        <v>0.0.0</v>
      </c>
      <c r="H314" s="407" t="str">
        <f>CONCATENATE(INT((BH314)/360),".",INT(MOD((BH314),360)/30),".",MOD(MOD((BH314),360),30))</f>
        <v>0.0.0</v>
      </c>
      <c r="I314" s="407" t="str">
        <f>IF(P314&gt;$G$3,0,CONCATENATE((INT((BH314)/360)+INT((BM314)/360))+INT((INT(MOD((BH314),360)/30)+INT(MOD((BM314),360)/30)+INT((MOD(MOD((BH314),360),30)+MOD(MOD((BM314),360),30))/30))/12),".",MOD(INT(MOD((BH314),360)/30)+INT(MOD((BM314),360)/30)+INT((MOD(MOD((BH314),360),30)+MOD(MOD((BM314),360),30))/30),12),".",INT(MOD(MOD(MOD((BH314),360),30)+MOD(MOD((BM314),360),30),30))))</f>
        <v>0.0.0</v>
      </c>
      <c r="J314" s="407" t="str">
        <f t="shared" ref="J314:M316" si="421">CONCATENATE(INT(BI314/360),".",MOD(INT(BI314/30),12),".",MOD(INT(BI314),30))</f>
        <v>0.0.0</v>
      </c>
      <c r="K314" s="407" t="str">
        <f t="shared" si="421"/>
        <v>0.0.0</v>
      </c>
      <c r="L314" s="407" t="str">
        <f t="shared" si="421"/>
        <v>0.0.0</v>
      </c>
      <c r="M314" s="407" t="str">
        <f t="shared" si="421"/>
        <v>0.0.0</v>
      </c>
      <c r="N314" s="408" t="str">
        <f>CONCATENATE(IF(INT(INT(DAYS360(BF314,BG314,1)/30)/24)&gt;=2,2,INT(INT(DAYS360(BF314,BG314,1)/30)/24)),".",IF(AND(INT(INT(DAYS360(BF314,BG314,1)/30)/24)&gt;=2,MOD(INT(BM314/30),12)&gt;=6),6,IF(ISODD(MOD(INT(DAYS360(BF314,BG314,1)/30),12)),MOD(INT(DAYS360(BF314,BG314,1)/60),12),MOD(INT(BM314/30),12))),".",IF(AND(INT(INT(DAYS360(BF314,BG314,1)/30)/24)&gt;=2,MOD(INT(BM314/30),12)&gt;=6),0,IF(ISODD(MOD(INT(DAYS360(BF314,BG314,1)/30),12)),INT((MOD(DAYS360(BF314,BG314,1),30)/2+15)),INT(MOD(DAYS360(BF314,BG314,1),30)/2))))</f>
        <v>0.0.0</v>
      </c>
      <c r="O314" s="418"/>
      <c r="P314" s="417"/>
      <c r="Q314" s="417"/>
      <c r="R314" s="417"/>
      <c r="S314" s="417"/>
      <c r="T314" s="417"/>
      <c r="U314" s="417"/>
      <c r="V314" s="714"/>
      <c r="W314" s="714"/>
      <c r="X314" s="417"/>
      <c r="Y314" s="417"/>
      <c r="Z314" s="714"/>
      <c r="AA314" s="714"/>
      <c r="AB314" s="417"/>
      <c r="AC314" s="417"/>
      <c r="AD314" s="714"/>
      <c r="AE314" s="714"/>
      <c r="AF314" s="417"/>
      <c r="AG314" s="417"/>
      <c r="AH314" s="714"/>
      <c r="AI314" s="714"/>
      <c r="AJ314" s="417"/>
      <c r="AK314" s="417"/>
      <c r="AL314" s="714"/>
      <c r="AM314" s="714"/>
      <c r="AN314" s="417"/>
      <c r="AO314" s="417"/>
      <c r="AP314" s="714"/>
      <c r="AQ314" s="714"/>
      <c r="AR314" s="417"/>
      <c r="AS314" s="417"/>
      <c r="AT314" s="714"/>
      <c r="AU314" s="714"/>
      <c r="AV314" s="417"/>
      <c r="AW314" s="417"/>
      <c r="AX314" s="716"/>
      <c r="AY314" s="716"/>
      <c r="AZ314" s="635"/>
      <c r="BA314" s="635"/>
      <c r="BB314" s="716"/>
      <c r="BC314" s="716"/>
      <c r="BD314" s="635"/>
      <c r="BE314" s="635"/>
      <c r="BF314" s="717"/>
      <c r="BG314" s="717"/>
      <c r="BH314" s="432">
        <f t="shared" si="399"/>
        <v>0</v>
      </c>
      <c r="BI314" s="432">
        <f>(IF(OR(W314&gt;$G$3,W314=0),IF(OR(V314=0,V314&gt;$G$3),0,DAYS360(V314,$G$3,1)),(DAYS360(V314,W314,1)))+IF(OR(Y314&gt;$G$3,Y314=0),IF(OR(X314=0,X314&gt;$G$3),0,DAYS360(X314,$G$3,1)),(DAYS360(X314,Y314,1)))+IF(OR(AA314&gt;$G$3,AA314=0),IF(OR(Z314=0,Z314&gt;$G$3),0,DAYS360(Z314,$G$3,1)),(DAYS360(Z314,AA314,1)))+IF(OR(AC314&gt;$G$3,AC314=0),IF(OR(AB314=0,AB314&gt;$G$3),0,DAYS360(AB314,$G$3,1)),(DAYS360(AB314,AC314,1)))+IF(OR(AE314&gt;$G$3,AE314=0),IF(OR(AD314=0,AD314&gt;$G$3),0,DAYS360(AD314,$G$3,1)),(DAYS360(AD314,AE314,1)))+IF(OR(AG314&gt;$G$3,AG314=0),IF(OR(AF314=0,AF314&gt;$G$3),0,DAYS360(AF314,$G$3,1)),(DAYS360(AF314,AG314,1)))+IF(OR(AI314&gt;$G$3,AI314=0),IF(OR(AH314=0,AH314&gt;$G$3),0,DAYS360(AH314,$G$3,1)),(DAYS360(AH314,AI314,1)))+IF(OR(AK314&gt;$G$3,AK314=0),IF(OR(AJ314=0,AJ314&gt;$G$3),0,DAYS360(AJ314,$G$3,1)),(DAYS360(AJ314,AK314,1)))+IF(OR(AM314&gt;$G$3,AM314=0),IF(OR(AL314=0,AL314&gt;$G$3),0,DAYS360(AL314,$G$3,1)),(DAYS360(AL314,AM314,1)))+IF(OR(AO314&gt;$G$3,AO314=0),IF(OR(AN314=0,AN314&gt;$G$3),0,DAYS360(AN314,$G$3,1)),(DAYS360(AN314,AO314,1)))+IF(OR(AQ314&gt;$G$3,AQ314=0),IF(OR(AP314=0,AP314&gt;$G$3),0,DAYS360(AP314,$G$3,1)),(DAYS360(AP314,AQ314,1)))+IF(OR(AS314&gt;$G$3,AS314=0),IF(OR(AR314=0,AR314&gt;$G$3),0,DAYS360(AR314,$G$3,1)),(DAYS360(AR314,AS314,1)))+IF(OR(AU314&gt;$G$3,AU314=0),IF(OR(AT314=0,AT314&gt;$G$3),0,DAYS360(AT314,$G$3,1)),(DAYS360(AT314,AU314,1)))+IF(OR(AW314&gt;$G$3,AW314=0),IF(OR(AV314=0,AV314&gt;$G$3),0,DAYS360(AV314,$G$3,1)),(DAYS360(AV314,AW314,1))))*2</f>
        <v>0</v>
      </c>
      <c r="BJ314" s="432">
        <f>(IF(OR(AY314&gt;$G$3,AY314=0),IF(OR(AX314=0,AX314&gt;$G$3),0,DAYS360(AX314,$G$3,1)),(DAYS360(AX314,AY314,1)))+IF(OR(BA314&gt;$G$3,BA314=0),IF(OR(AZ314=0,AZ314&gt;$G$3),0,DAYS360(AZ314,$G$3,1)),(DAYS360(AZ314,BA314,1))))/2</f>
        <v>0</v>
      </c>
      <c r="BK314" s="432">
        <f>(IF(OR(BC314&gt;$G$3,BC314=0),IF(OR(BB314=0,BB314&gt;$G$3),0,DAYS360(BB314,$G$3,1)),(DAYS360(BB314,BC314,1))))</f>
        <v>0</v>
      </c>
      <c r="BL314" s="432">
        <f>(IF(OR(BE314&gt;$G$3,BE314=0),IF(OR(BD314=0,BD314&gt;$G$3),0,DAYS360(BD314,$G$3,1)),(DAYS360(BD314,BE314,1))))/3</f>
        <v>0</v>
      </c>
      <c r="BM314" s="436">
        <f>IF(DAYS360(BF314,BG314)&gt;=1800,1800/2,(DAYS360(BF314,BG314,1))/2)</f>
        <v>0</v>
      </c>
      <c r="BN314" s="462">
        <v>0.65</v>
      </c>
      <c r="BO314" s="427">
        <f t="shared" si="400"/>
        <v>0</v>
      </c>
      <c r="BP314" s="774"/>
      <c r="BQ314" s="700"/>
      <c r="BR314" s="419"/>
      <c r="BS314" s="700"/>
      <c r="BT314" s="700"/>
      <c r="BU314" s="700"/>
      <c r="BV314" s="427">
        <f>IF((BH314+BI314+BJ314+BK314+BL314+BM314)&lt;360,0,IF(AND((BH314+BI314+BJ314+BK314+BL314+BM314)&gt;=360,(BH314+BI314+BJ314+BK314+BL314+BM314)&lt;1800),25,IF(AND((BH314+BI314+BJ314+BK314+BL314+BM314)&gt;=1800,(BH314+BI314+BJ314+BK314+BL314+BM314)&lt;3600),30,IF(AND((BH314+BI314+BJ314+BK314+BL314+BM314)&gt;=3600,(BH314+BI314+BJ314+BK314+BL314+BM314)&lt;5400),35,IF(AND((BH314+BI314+BJ314+BK314+BL314+BM314)&gt;=5400,(BH314+BI314+BJ314+BK314+BL314+BM314)&lt;7200),40,IF(AND((BH314+BI314+BJ314+BK314+BL314+BM314)&gt;=7200,(BH314+BI314+BJ314+BK314+BL314+BM314)&lt;9000),45,IF((BH314+BI314+BJ314+BK314+BL314+BM314)&gt;=9000,50,"ПРОВЕРЬ")))))))</f>
        <v>0</v>
      </c>
      <c r="BW314" s="419"/>
      <c r="BX314" s="782"/>
      <c r="BY314" s="419"/>
      <c r="BZ314" s="432"/>
      <c r="CA314" s="419"/>
      <c r="CB314" s="427"/>
      <c r="CC314" s="419"/>
      <c r="CD314" s="427"/>
      <c r="CE314" s="404">
        <f>IF(OR(C314=0,CD314="Д"),0,IF(AND(C314&gt;0,E314=0),VLOOKUP(C314,звания!A:B,2,FALSE)/((EOMONTH($G$3,0)+1)-$G$3)*BO314+VLOOKUP(C314,звания!A:B,2,FALSE)/((EOMONTH($G$3,0)+1)-$G$3)*BR314+VLOOKUP(C314,звания!A:B,2,FALSE)/((EOMONTH($G$3,0)+1)-$G$3)*BU314,IF(AND(C314&gt;0,E314&gt;0,F314&gt;=$G$3,BO314=(EOMONTH($G$3,0)+1)-$G$3),(VLOOKUP(E314,звания!A:B,2,FALSE)/(EOMONTH($G$3,0)-$G$3+1))*(F314-$G$3)+(VLOOKUP(C314,звания!A:B,2,FALSE)/(EOMONTH($G$3,0)-$G$3+1))*((EOMONTH($G$3,0)-$G$3+1)-(F314-$G$3)),IF(AND(C314&gt;0,E314&gt;0,F314&gt;$G$3,BO314&lt;(EOMONTH($G$3,0)+1)-$G$3,BO314&lt;&gt;0),VLOOKUP(E314,звания!A:B,2,FALSE)/((EOMONTH($G$3,0)+1)-$G$3)*((F314-$G$3)-(((EOMONTH($G$3,0)+1)-$G$3)-BO314-BU314-BR314))+VLOOKUP(C314,звания!A:B,2,FALSE)/((EOMONTH($G$3,0)+1)-$G$3)*(((EOMONTH($G$3,0)+1)-F314)),IF(F314&lt;$G$3,(VLOOKUP(C314,звания!A:B,2,FALSE)-VLOOKUP(E314,звания!A:B,2,FALSE))/((EOMONTH($BN$3,0)+1)-$BN$3)*(EOMONTH($BN$3,0)+1-F314)+VLOOKUP(C314,звания!A:B,2,FALSE)/((EOMONTH($G$3,0)+1)-$G$3)*BO314+VLOOKUP(C314,звания!A:B,2,FALSE)/((EOMONTH($G$3,0)+1)-$G$3)*BU314+VLOOKUP(C314,звания!A:B,2,FALSE)/((EOMONTH($G$3,0)+1)-$G$3)*BR314,0)))))</f>
        <v>0</v>
      </c>
      <c r="CF314" s="404">
        <f>IF(OR(CD314="Д",C314=0),0,IF(B314="Виключений зі списків",IF(BS314=0,(VLOOKUP(O314,звания!$D$2:$E$62,2,FALSE))/(EOMONTH($B$3,0)+1-$B$3)*BO314+(VLOOKUP(BQ314,звания!$D$2:$E$62,2,FALSE))/(EOMONTH($B$3,0)+1-$B$3)*BR314,(((VLOOKUP(O314,звания!$D$2:$E$62,2,FALSE))/(EOMONTH($B$3,0)+1-$B$3))*BO314)+(VLOOKUP(BQ314,звания!$D$2:$E$62,2,FALSE))/(EOMONTH($B$3,0)+1-$B$3)*BR314+(VLOOKUP(BS314,звания!$D$2:$E$62,2,FALSE))/(EOMONTH($B$3,0)+1-$B$3)*BU314),IF(BS314=0,(VLOOKUP(O314,звания!$D$2:$E$62,2,FALSE))/(EOMONTH($G$3,0)+1-$G$3)*BO314+(VLOOKUP(BQ314,звания!$D$2:$E$62,2,FALSE))/(EOMONTH($G$3,0)+1-$G$3)*BR314,(((VLOOKUP(O314,звания!$D$2:$E$62,2,FALSE))/(EOMONTH($G$3,0)+1-$G$3))*BO314)+(VLOOKUP(BQ314,звания!$D$2:$E$62,2,FALSE))/(EOMONTH($G$3,0)+1-$G$3)*BR314+(VLOOKUP(BS314,звания!$D$2:$E$62,2,FALSE))/(EOMONTH($G$3,0)+1-$G$3)*BU314+IF(BT314=0,0,(VLOOKUP(BS314,звания!$D$2:$E$62,2,FALSE))/(EOMONTH($BN$3,0)+1-$BN$3)*BT314-(VLOOKUP(O314,звания!$D$2:$E$62,2,FALSE))/(EOMONTH($BN$3,0)+1-$BN$3)*BT314))))</f>
        <v>0</v>
      </c>
      <c r="CG314" s="404">
        <f>IF(AND(SUM(BH314:BM314)&lt;360,((EOMONTH($G$3,0)-$G$3+1+(SUM(BH314:BM314)))&gt;0),SUM(BH314:BM314)+EOMONTH($G$3,0)-$G$3+1&lt;360),(CE314+CF314)*BV314%,IF(SUM(BH314:BM314)+EOMONTH($G$3,0)-$G$3+1&lt;=1800,((CE314+CF314)/(EOMONTH($G$3,0)-$G$3+1))*(360-SUM(BH314:BM314))*BV314%+(((CE314+CF314)/(EOMONTH($G$3,0)-$G$3+1))*((EOMONTH($G$3,0)-$G$3+1)-(360-SUM(BH314:BM314))))*25%,IF(AND(SUM(BH314:BM314)&lt;1800,((EOMONTH($G$3,0)-$G$3+1+SUM(BH314:BM314))&gt;=360),SUM(BH314:BM314)+EOMONTH($G$3,0)-$G$3+1&lt;1800),(CE314+CF314)*BV314%,IF(SUM(BH314:BM314)+EOMONTH($G$3,0)-$G$3+1&lt;=3600,((CE314+CF314)/(EOMONTH($G$3,0)-$G$3+1))*(1800-SUM(BH314:BM314))*BV314%+(((CE314+CF314)/(EOMONTH($G$3,0)-$G$3+1))*((EOMONTH($G$3,0)-$G$3+1)-(1800-SUM(BH314:BM314)))*30%),IF(AND(SUM(BH314:BM314)&lt;3600,((EOMONTH($G$3,0)-$G$3+1+SUM(BH314:BM314))&gt;=1800),SUM(BH314:BM314)+EOMONTH($G$3,0)-$G$3+1&lt;3600),(CE314+CF314)*BV314%,IF(SUM(BH314:BM314)+EOMONTH($G$3,0)-$G$3+1&lt;=5400,((CE314+CF314)/(EOMONTH($G$3,0)-$G$3+1))*(3600-SUM(BH314:BM314))*BV314%+(((CE314+CF314)/(EOMONTH($G$3,0)-$G$3+1))*((EOMONTH($G$3,0)-$G$3+1)-(3600-SUM(BH314:BM314))))*35%,IF(AND(SUM(BH314:BM314)&lt;5400,((EOMONTH($G$3,0)-$G$3+1+SUM(BH314:BM314))&gt;=3600),SUM(BH314:BM314)+EOMONTH($G$3,0)-$G$3+1&lt;5400),(CE314+CF314)*BV314%,IF(SUM(BH314:BM314)+EOMONTH($G$3,0)-$G$3+1&lt;=7200,((CE314+CF314)/(EOMONTH($G$3,0)-$G$3+1))*(5400-SUM(BH314:BM314))*BV314%+(((CE314+CF314)/(EOMONTH($G$3,0)-$G$3+1))*((EOMONTH($G$3,0)-$G$3+1)-(5400-SUM(BH314:BM314))))*40%,IF(AND(SUM(BH314:BM314)&lt;7200,((EOMONTH($G$3,0)-$G$3+1+SUM(BH314:BM314))&gt;=5400),SUM(BH314:BM314)+EOMONTH($G$3,0)-$G$3+1&lt;7200),(CE314+CF314)*BV314%,IF(SUM(BH314:BM314)+EOMONTH($G$3,0)-$G$3+1&lt;=9000,((CE314+CF314)/(EOMONTH($G$3,0)-$G$3+1))*(7200-SUM(BH314:BM314))*BV314%+(((CE314+CF314)/(EOMONTH($G$3,0)-$G$3+1))*((EOMONTH($G$3,0)-$G$3+1)-(7200-SUM(BH314:BM314))))*45%,IF(SUM(BH314:BM314)+EOMONTH($G$3,0)-$G$3+1&gt;=9000,((CE314+CF314)/(EOMONTH($G$3,0)-$G$3+1))*(9000-SUM(BH314:BM314))*BV314%+(((CE314+CF314)/(EOMONTH($G$3,0)-$G$3+1))*((EOMONTH($G$3,0)-$G$3+1)-(9000-SUM(BH314:BM314))))*50%,0)))))))))))</f>
        <v>0</v>
      </c>
      <c r="CH314" s="404">
        <f>IF(BW314=0,CF314*BX314%,IF(BW314&gt;0,((VLOOKUP(O314,звания!$D$2:$E$62,2,FALSE)/(EOMONTH($G$3,0)+1-$G$3)*BW314)*BX314%)))</f>
        <v>0</v>
      </c>
      <c r="CI314" s="404">
        <f>IF(BY314=0,CF314*BZ314%,IF(BY314&gt;0,(VLOOKUP(O314,звания!$D$2:$E$62,2,FALSE)/(EOMONTH($G$3,0)+1-$G$3)*BO314)*BZ314%)+(VLOOKUP(BS314,звания!$D$2:$E$62,2,FALSE)/(EOMONTH($G$3,0)+1-$G$3)*BU314)*BZ314%)</f>
        <v>0</v>
      </c>
      <c r="CJ314" s="404">
        <f>IF(CA314=0,CF314*CB314%,IF(CA314&gt;0,(VLOOKUP(O314,звания!$D$2:$E$62,2,FALSE)/(EOMONTH($G$3,0)+1-$G$3)*BO314)*CB314%)+(VLOOKUP(BS314,звания!$D$2:$E$62,2,FALSE)/(EOMONTH($G$3,0)+1-$G$3)*BU314)*CB314%)</f>
        <v>0</v>
      </c>
      <c r="CK314" s="404">
        <f>IF(CD314="Д",0,IF(CC314=0,CF314*CD314%,IF(CC314&gt;0,(VLOOKUP(O314,звания!$D$2:$E$62,2,FALSE)/(EOMONTH($G$3,0)+1-$G$3)*BO314)*CD314%)+(VLOOKUP(BS314,звания!$D$2:$E$62,2,FALSE)/(EOMONTH($G$3,0)+1-$G$3)*BU314)*CD314%))</f>
        <v>0</v>
      </c>
      <c r="CL314" s="404">
        <f>IF(BR314&gt;0,((VLOOKUP(C314,звания!$A$2:$B$62,2,FALSE)/(EOMONTH($G$3,0)+1-$G$3)*BO314+VLOOKUP(O314,звания!$D$2:$E$62,2,FALSE)/(EOMONTH($G$3,0)+1-$G$3)*BO314+(VLOOKUP(C314,звания!$A$2:$B$62,2,FALSE)/(EOMONTH($G$3,0)+1-$G$3)*BO314+VLOOKUP(O314,звания!$D$2:$E$62,2,FALSE)/(EOMONTH($G$3,0)+1-$G$3)*BO314)*BV314%)*BN314)+(VLOOKUP(C314,звания!$A$2:$B$62,2,FALSE)/(EOMONTH($G$3,0)+1-$G$3)*BU314+VLOOKUP(BS314,звания!$D$2:$E$62,2,FALSE)/(EOMONTH($G$3,0)+1-$G$3)*BU314+(VLOOKUP(C314,звания!$A$2:$B$62,2,FALSE)/(EOMONTH($G$3,0)+1-$G$3)*BU314+VLOOKUP(BS314,звания!$D$2:$E$62,2,FALSE)/(EOMONTH($G$3,0)+1-$G$3)*BU314)*BV314%)*BN314,(CE314+CF314+CG314)*BN314)</f>
        <v>0</v>
      </c>
      <c r="CM314" s="404"/>
      <c r="CN314" s="404"/>
      <c r="CO314" s="432">
        <f t="shared" si="367"/>
        <v>0</v>
      </c>
      <c r="CP314" s="638"/>
      <c r="CQ314" s="637">
        <f>IF(CF314=0,0,IF((SUM(BH314:BM314)&gt;360),(VLOOKUP(O314,звания!$F$2:$G$62,2,FALSE))/100,VLOOKUP(O314,звания!$F$2:$H$62,3,FALSE)/100))</f>
        <v>0</v>
      </c>
      <c r="CR314" s="617">
        <f>IF(B314="Виключений зі списків",IF(AND(BU314=0,360-BH314&lt;0),(VLOOKUP(O314,звания!$D$2:$E$62,2,FALSE))/(EOMONTH($B$3,0)+1-$B$3)*BO314*CQ314,IF(AND(360-BH314&gt;=0,360-BH314&lt;(EOMONTH($B$3,0)+1-$B$3)),(CF314/(EOMONTH($B$3,0)-$B$3+1)*(360-BH314))*CQ314+(CF314/(EOMONTH($B$3,0)-$B$3+1)*((EOMONTH($B$3,0)-$B$3+1)-(360-BH314)))*VLOOKUP(O314,звания!$F$2:$H$62,2,FALSE)/100,((((VLOOKUP(O314,звания!$D$2:$E$62,2,FALSE))/(EOMONTH($B$3,0)+1-$B$3)*BO314*CQ314+(VLOOKUP(BS314,звания!$D$2:$E$62,2,FALSE))/(EOMONTH($B$3,0)+1-$B$3)*BU314*(VLOOKUP(BS314,звания!$F$2:$G$62,2,FALSE)*0.01)+(IF(BT314=0,0,(VLOOKUP(BS314,звания!$D$2:$E$62,2,FALSE)/(EOMONTH($G$3,0)+1-$G$3)*BT314*(VLOOKUP(BS314,звания!$F$2:$G$62,2,FALSE)))*0.01-(VLOOKUP(O314,звания!$D$2:$E$62,2,FALSE)/(EOMONTH($G$3,0)+1-$G$3)*BT314*(VLOOKUP(O314,звания!$F$2:$G$62,2,FALSE)))*0.01)))))/100*(100-CP314))),(IF(AND(BU314=0,360-BH314&lt;0,CP314=0),(VLOOKUP(O314,звания!$D$2:$E$62,2,FALSE))/(EOMONTH($G$3,0)+1-$G$3)*BO314*CQ314,IF(AND(360-BH314&gt;=0,360-BH314&lt;(EOMONTH($G$3,0)+1-$G$3)),(CF314/(EOMONTH($G$3,0)-$G$3+1)*(360-BH314))*CQ314+(CF314/(EOMONTH($G$3,0)-$G$3+1)*((EOMONTH($G$3,0)-$G$3+1)-(360-BH314)))*VLOOKUP(O314,звания!$F$2:$H$62,2,FALSE)/100,((((VLOOKUP(O314,звания!$D$2:$E$62,2,FALSE))/(EOMONTH($G$3,0)+1-$G$3)*BO314*CQ314+(VLOOKUP(BS314,звания!$D$2:$E$62,2,FALSE))/(EOMONTH($G$3,0)+1-$G$3)*BU314*(VLOOKUP(BS314,звания!$F$2:$G$62,2,FALSE)*0.01)))/100*(100-CP314)+(IF(BT314=0,0,(VLOOKUP(BS314,звания!$D$2:$E$62,2,FALSE)/(EOMONTH($BN$3,0)+1-$BN$3)*BT314*(VLOOKUP(BS314,звания!$F$2:$G$62,2,FALSE)))*0.01-(VLOOKUP(O314,звания!$D$2:$E$62,2,FALSE)/(EOMONTH($BN$3,0)+1-$BN$3)*BT314*(VLOOKUP(O314,звания!$F$2:$G$62,2,FALSE)))*0.01)))))))</f>
        <v>0</v>
      </c>
      <c r="CS314" s="416">
        <f>SUM(CE314:CM314,CR314)</f>
        <v>0</v>
      </c>
      <c r="CT314" s="403"/>
      <c r="CU314" s="403"/>
      <c r="CV314" s="403">
        <f t="shared" si="368"/>
        <v>0</v>
      </c>
      <c r="CW314" s="556">
        <f>CN314+SUM(CS314:CV314)</f>
        <v>0</v>
      </c>
      <c r="CX314" s="403">
        <f>IF(CU314=0,CW314*0.18,(CW314-CU314)*0.18)</f>
        <v>0</v>
      </c>
      <c r="CY314" s="403"/>
      <c r="CZ314" s="404">
        <f t="shared" si="401"/>
        <v>0</v>
      </c>
      <c r="DA314" s="403"/>
      <c r="DB314" s="403"/>
      <c r="DC314" s="403"/>
      <c r="DD314" s="421">
        <f t="shared" si="378"/>
        <v>0</v>
      </c>
      <c r="DE314" s="421">
        <f t="shared" si="373"/>
        <v>0</v>
      </c>
      <c r="DF314" s="403">
        <f>CX314</f>
        <v>0</v>
      </c>
      <c r="DG314" s="421">
        <f t="shared" si="411"/>
        <v>0</v>
      </c>
      <c r="DH314" s="421"/>
      <c r="DI314" s="421"/>
      <c r="DJ314" s="422" t="str">
        <f t="shared" si="420"/>
        <v xml:space="preserve">    </v>
      </c>
      <c r="DK314" s="452"/>
      <c r="DL314" s="425"/>
      <c r="DM314" s="425"/>
      <c r="DN314" s="425"/>
      <c r="DO314" s="420"/>
      <c r="DP314" s="123"/>
      <c r="DQ314" s="817"/>
      <c r="DR314" s="818"/>
      <c r="DS314" s="819"/>
      <c r="DT314" s="820"/>
      <c r="DU314" s="124"/>
      <c r="DV314" s="110"/>
      <c r="DZ314" s="105"/>
      <c r="EH314" s="543">
        <f t="shared" si="369"/>
        <v>0</v>
      </c>
      <c r="EI314" s="404">
        <f t="shared" si="370"/>
        <v>0</v>
      </c>
      <c r="EJ314" s="29">
        <f t="shared" si="371"/>
        <v>0</v>
      </c>
      <c r="EK314" s="50"/>
      <c r="EL314" s="29"/>
      <c r="EM314" s="50"/>
      <c r="EN314" s="50"/>
      <c r="EO314" s="50"/>
      <c r="EP314" s="29"/>
    </row>
    <row r="315" spans="1:146" ht="17.45" hidden="1" customHeight="1">
      <c r="A315" s="446">
        <v>308</v>
      </c>
      <c r="B315" s="403"/>
      <c r="C315" s="403"/>
      <c r="D315" s="403">
        <f>DK315</f>
        <v>0</v>
      </c>
      <c r="E315" s="416"/>
      <c r="F315" s="442"/>
      <c r="G315" s="406" t="str">
        <f>IF(P315&gt;$G$3,0,CONCATENATE((INT((BH315)/360)+INT((BI315)/360)+INT((BJ315)/360)+INT((BK315)/360)+INT((BL315)/360)+INT((BM315)/360))+INT((INT(MOD((BH315),360)/30)+INT(MOD((BI315),360)/30)+INT(MOD((BJ315),360)/30)+INT(MOD((BK315),360)/30)+INT(MOD((BL315),360)/30)+INT(MOD((BM315),360)/30)+INT((MOD(MOD((BH315),360),30)+MOD(MOD((BI315),360),30)+MOD(MOD((BJ315),360),30)+MOD(MOD((BK315),360),30)+MOD(MOD((BL315),360),30)+MOD(MOD((BM315),360),30))/30))/12),".",MOD(INT(MOD((BH315),360)/30)+INT(MOD((BI315),360)/30)+INT(MOD((BJ315),360)/30)+INT(MOD((BK315),360)/30)+INT(MOD((BL315),360)/30)+INT(MOD((BM315),360)/30)+INT((MOD(MOD((BH315),360),30)+MOD(MOD((BI315),360),30)+MOD(MOD((BJ315),360),30)+MOD(MOD((BK315),360),30)+MOD(MOD((BL315),360),30)+MOD(MOD((BM315),360),30))/30),12),".",INT(MOD(MOD(MOD((BH315),360),30)+MOD(MOD((BI315),360),30)+MOD(MOD((BJ315),360),30)+MOD(MOD((BK315),360),30)+MOD(MOD((BL315),360),30)+MOD(MOD((BM315),360),30),30))))</f>
        <v>0.0.0</v>
      </c>
      <c r="H315" s="407" t="str">
        <f>CONCATENATE(INT((BH315)/360),".",INT(MOD((BH315),360)/30),".",MOD(MOD((BH315),360),30))</f>
        <v>0.0.0</v>
      </c>
      <c r="I315" s="407" t="str">
        <f>IF(P315&gt;$G$3,0,CONCATENATE((INT((BH315)/360)+INT((BM315)/360))+INT((INT(MOD((BH315),360)/30)+INT(MOD((BM315),360)/30)+INT((MOD(MOD((BH315),360),30)+MOD(MOD((BM315),360),30))/30))/12),".",MOD(INT(MOD((BH315),360)/30)+INT(MOD((BM315),360)/30)+INT((MOD(MOD((BH315),360),30)+MOD(MOD((BM315),360),30))/30),12),".",INT(MOD(MOD(MOD((BH315),360),30)+MOD(MOD((BM315),360),30),30))))</f>
        <v>0.0.0</v>
      </c>
      <c r="J315" s="407" t="str">
        <f t="shared" si="421"/>
        <v>0.0.0</v>
      </c>
      <c r="K315" s="407" t="str">
        <f t="shared" si="421"/>
        <v>0.0.0</v>
      </c>
      <c r="L315" s="407" t="str">
        <f t="shared" si="421"/>
        <v>0.0.0</v>
      </c>
      <c r="M315" s="407" t="str">
        <f t="shared" si="421"/>
        <v>0.0.0</v>
      </c>
      <c r="N315" s="408" t="str">
        <f>CONCATENATE(IF(INT(INT(DAYS360(BF315,BG315,1)/30)/24)&gt;=2,2,INT(INT(DAYS360(BF315,BG315,1)/30)/24)),".",IF(AND(INT(INT(DAYS360(BF315,BG315,1)/30)/24)&gt;=2,MOD(INT(BM315/30),12)&gt;=6),6,IF(ISODD(MOD(INT(DAYS360(BF315,BG315,1)/30),12)),MOD(INT(DAYS360(BF315,BG315,1)/60),12),MOD(INT(BM315/30),12))),".",IF(AND(INT(INT(DAYS360(BF315,BG315,1)/30)/24)&gt;=2,MOD(INT(BM315/30),12)&gt;=6),0,IF(ISODD(MOD(INT(DAYS360(BF315,BG315,1)/30),12)),INT((MOD(DAYS360(BF315,BG315,1),30)/2+15)),INT(MOD(DAYS360(BF315,BG315,1),30)/2))))</f>
        <v>0.0.0</v>
      </c>
      <c r="O315" s="418"/>
      <c r="P315" s="417"/>
      <c r="Q315" s="417"/>
      <c r="R315" s="417"/>
      <c r="S315" s="417"/>
      <c r="T315" s="417"/>
      <c r="U315" s="417"/>
      <c r="V315" s="714"/>
      <c r="W315" s="714"/>
      <c r="X315" s="417"/>
      <c r="Y315" s="417"/>
      <c r="Z315" s="714"/>
      <c r="AA315" s="714"/>
      <c r="AB315" s="417"/>
      <c r="AC315" s="417"/>
      <c r="AD315" s="714"/>
      <c r="AE315" s="714"/>
      <c r="AF315" s="417"/>
      <c r="AG315" s="417"/>
      <c r="AH315" s="714"/>
      <c r="AI315" s="714"/>
      <c r="AJ315" s="417"/>
      <c r="AK315" s="417"/>
      <c r="AL315" s="714"/>
      <c r="AM315" s="714"/>
      <c r="AN315" s="417"/>
      <c r="AO315" s="417"/>
      <c r="AP315" s="714"/>
      <c r="AQ315" s="714"/>
      <c r="AR315" s="417"/>
      <c r="AS315" s="417"/>
      <c r="AT315" s="714"/>
      <c r="AU315" s="714"/>
      <c r="AV315" s="417"/>
      <c r="AW315" s="417"/>
      <c r="AX315" s="716"/>
      <c r="AY315" s="716"/>
      <c r="AZ315" s="635"/>
      <c r="BA315" s="635"/>
      <c r="BB315" s="716"/>
      <c r="BC315" s="716"/>
      <c r="BD315" s="635"/>
      <c r="BE315" s="635"/>
      <c r="BF315" s="717"/>
      <c r="BG315" s="717"/>
      <c r="BH315" s="432">
        <f t="shared" si="399"/>
        <v>0</v>
      </c>
      <c r="BI315" s="432">
        <f>(IF(OR(W315&gt;$G$3,W315=0),IF(OR(V315=0,V315&gt;$G$3),0,DAYS360(V315,$G$3,1)),(DAYS360(V315,W315,1)))+IF(OR(Y315&gt;$G$3,Y315=0),IF(OR(X315=0,X315&gt;$G$3),0,DAYS360(X315,$G$3,1)),(DAYS360(X315,Y315,1)))+IF(OR(AA315&gt;$G$3,AA315=0),IF(OR(Z315=0,Z315&gt;$G$3),0,DAYS360(Z315,$G$3,1)),(DAYS360(Z315,AA315,1)))+IF(OR(AC315&gt;$G$3,AC315=0),IF(OR(AB315=0,AB315&gt;$G$3),0,DAYS360(AB315,$G$3,1)),(DAYS360(AB315,AC315,1)))+IF(OR(AE315&gt;$G$3,AE315=0),IF(OR(AD315=0,AD315&gt;$G$3),0,DAYS360(AD315,$G$3,1)),(DAYS360(AD315,AE315,1)))+IF(OR(AG315&gt;$G$3,AG315=0),IF(OR(AF315=0,AF315&gt;$G$3),0,DAYS360(AF315,$G$3,1)),(DAYS360(AF315,AG315,1)))+IF(OR(AI315&gt;$G$3,AI315=0),IF(OR(AH315=0,AH315&gt;$G$3),0,DAYS360(AH315,$G$3,1)),(DAYS360(AH315,AI315,1)))+IF(OR(AK315&gt;$G$3,AK315=0),IF(OR(AJ315=0,AJ315&gt;$G$3),0,DAYS360(AJ315,$G$3,1)),(DAYS360(AJ315,AK315,1)))+IF(OR(AM315&gt;$G$3,AM315=0),IF(OR(AL315=0,AL315&gt;$G$3),0,DAYS360(AL315,$G$3,1)),(DAYS360(AL315,AM315,1)))+IF(OR(AO315&gt;$G$3,AO315=0),IF(OR(AN315=0,AN315&gt;$G$3),0,DAYS360(AN315,$G$3,1)),(DAYS360(AN315,AO315,1)))+IF(OR(AQ315&gt;$G$3,AQ315=0),IF(OR(AP315=0,AP315&gt;$G$3),0,DAYS360(AP315,$G$3,1)),(DAYS360(AP315,AQ315,1)))+IF(OR(AS315&gt;$G$3,AS315=0),IF(OR(AR315=0,AR315&gt;$G$3),0,DAYS360(AR315,$G$3,1)),(DAYS360(AR315,AS315,1)))+IF(OR(AU315&gt;$G$3,AU315=0),IF(OR(AT315=0,AT315&gt;$G$3),0,DAYS360(AT315,$G$3,1)),(DAYS360(AT315,AU315,1)))+IF(OR(AW315&gt;$G$3,AW315=0),IF(OR(AV315=0,AV315&gt;$G$3),0,DAYS360(AV315,$G$3,1)),(DAYS360(AV315,AW315,1))))*2</f>
        <v>0</v>
      </c>
      <c r="BJ315" s="432">
        <f>(IF(OR(AY315&gt;$G$3,AY315=0),IF(OR(AX315=0,AX315&gt;$G$3),0,DAYS360(AX315,$G$3,1)),(DAYS360(AX315,AY315,1)))+IF(OR(BA315&gt;$G$3,BA315=0),IF(OR(AZ315=0,AZ315&gt;$G$3),0,DAYS360(AZ315,$G$3,1)),(DAYS360(AZ315,BA315,1))))/2</f>
        <v>0</v>
      </c>
      <c r="BK315" s="432">
        <f>(IF(OR(BC315&gt;$G$3,BC315=0),IF(OR(BB315=0,BB315&gt;$G$3),0,DAYS360(BB315,$G$3,1)),(DAYS360(BB315,BC315,1))))</f>
        <v>0</v>
      </c>
      <c r="BL315" s="432">
        <f>(IF(OR(BE315&gt;$G$3,BE315=0),IF(OR(BD315=0,BD315&gt;$G$3),0,DAYS360(BD315,$G$3,1)),(DAYS360(BD315,BE315,1))))/3</f>
        <v>0</v>
      </c>
      <c r="BM315" s="436">
        <f>IF(DAYS360(BF315,BG315)&gt;=1800,1800/2,(DAYS360(BF315,BG315,1))/2)</f>
        <v>0</v>
      </c>
      <c r="BN315" s="462">
        <v>0.65</v>
      </c>
      <c r="BO315" s="427">
        <f t="shared" si="400"/>
        <v>0</v>
      </c>
      <c r="BP315" s="774"/>
      <c r="BQ315" s="700"/>
      <c r="BR315" s="419"/>
      <c r="BS315" s="700"/>
      <c r="BT315" s="700"/>
      <c r="BU315" s="700"/>
      <c r="BV315" s="427">
        <f>IF((BH315+BI315+BJ315+BK315+BL315+BM315)&lt;360,0,IF(AND((BH315+BI315+BJ315+BK315+BL315+BM315)&gt;=360,(BH315+BI315+BJ315+BK315+BL315+BM315)&lt;1800),25,IF(AND((BH315+BI315+BJ315+BK315+BL315+BM315)&gt;=1800,(BH315+BI315+BJ315+BK315+BL315+BM315)&lt;3600),30,IF(AND((BH315+BI315+BJ315+BK315+BL315+BM315)&gt;=3600,(BH315+BI315+BJ315+BK315+BL315+BM315)&lt;5400),35,IF(AND((BH315+BI315+BJ315+BK315+BL315+BM315)&gt;=5400,(BH315+BI315+BJ315+BK315+BL315+BM315)&lt;7200),40,IF(AND((BH315+BI315+BJ315+BK315+BL315+BM315)&gt;=7200,(BH315+BI315+BJ315+BK315+BL315+BM315)&lt;9000),45,IF((BH315+BI315+BJ315+BK315+BL315+BM315)&gt;=9000,50,"ПРОВЕРЬ")))))))</f>
        <v>0</v>
      </c>
      <c r="BW315" s="419"/>
      <c r="BX315" s="782"/>
      <c r="BY315" s="419"/>
      <c r="BZ315" s="432"/>
      <c r="CA315" s="419"/>
      <c r="CB315" s="427"/>
      <c r="CC315" s="419"/>
      <c r="CD315" s="427"/>
      <c r="CE315" s="404">
        <f>IF(OR(C315=0,CD315="Д"),0,IF(AND(C315&gt;0,E315=0),VLOOKUP(C315,звания!A:B,2,FALSE)/((EOMONTH($G$3,0)+1)-$G$3)*BO315+VLOOKUP(C315,звания!A:B,2,FALSE)/((EOMONTH($G$3,0)+1)-$G$3)*BR315+VLOOKUP(C315,звания!A:B,2,FALSE)/((EOMONTH($G$3,0)+1)-$G$3)*BU315,IF(AND(C315&gt;0,E315&gt;0,F315&gt;=$G$3,BO315=(EOMONTH($G$3,0)+1)-$G$3),(VLOOKUP(E315,звания!A:B,2,FALSE)/(EOMONTH($G$3,0)-$G$3+1))*(F315-$G$3)+(VLOOKUP(C315,звания!A:B,2,FALSE)/(EOMONTH($G$3,0)-$G$3+1))*((EOMONTH($G$3,0)-$G$3+1)-(F315-$G$3)),IF(AND(C315&gt;0,E315&gt;0,F315&gt;$G$3,BO315&lt;(EOMONTH($G$3,0)+1)-$G$3,BO315&lt;&gt;0),VLOOKUP(E315,звания!A:B,2,FALSE)/((EOMONTH($G$3,0)+1)-$G$3)*((F315-$G$3)-(((EOMONTH($G$3,0)+1)-$G$3)-BO315-BU315-BR315))+VLOOKUP(C315,звания!A:B,2,FALSE)/((EOMONTH($G$3,0)+1)-$G$3)*(((EOMONTH($G$3,0)+1)-F315)),IF(F315&lt;$G$3,(VLOOKUP(C315,звания!A:B,2,FALSE)-VLOOKUP(E315,звания!A:B,2,FALSE))/((EOMONTH($BN$3,0)+1)-$BN$3)*(EOMONTH($BN$3,0)+1-F315)+VLOOKUP(C315,звания!A:B,2,FALSE)/((EOMONTH($G$3,0)+1)-$G$3)*BO315+VLOOKUP(C315,звания!A:B,2,FALSE)/((EOMONTH($G$3,0)+1)-$G$3)*BU315+VLOOKUP(C315,звания!A:B,2,FALSE)/((EOMONTH($G$3,0)+1)-$G$3)*BR315,0)))))</f>
        <v>0</v>
      </c>
      <c r="CF315" s="404">
        <f>IF(OR(CD315="Д",C315=0),0,IF(B315="Виключений зі списків",IF(BS315=0,(VLOOKUP(O315,звания!$D$2:$E$62,2,FALSE))/(EOMONTH($B$3,0)+1-$B$3)*BO315+(VLOOKUP(BQ315,звания!$D$2:$E$62,2,FALSE))/(EOMONTH($B$3,0)+1-$B$3)*BR315,(((VLOOKUP(O315,звания!$D$2:$E$62,2,FALSE))/(EOMONTH($B$3,0)+1-$B$3))*BO315)+(VLOOKUP(BQ315,звания!$D$2:$E$62,2,FALSE))/(EOMONTH($B$3,0)+1-$B$3)*BR315+(VLOOKUP(BS315,звания!$D$2:$E$62,2,FALSE))/(EOMONTH($B$3,0)+1-$B$3)*BU315),IF(BS315=0,(VLOOKUP(O315,звания!$D$2:$E$62,2,FALSE))/(EOMONTH($G$3,0)+1-$G$3)*BO315+(VLOOKUP(BQ315,звания!$D$2:$E$62,2,FALSE))/(EOMONTH($G$3,0)+1-$G$3)*BR315,(((VLOOKUP(O315,звания!$D$2:$E$62,2,FALSE))/(EOMONTH($G$3,0)+1-$G$3))*BO315)+(VLOOKUP(BQ315,звания!$D$2:$E$62,2,FALSE))/(EOMONTH($G$3,0)+1-$G$3)*BR315+(VLOOKUP(BS315,звания!$D$2:$E$62,2,FALSE))/(EOMONTH($G$3,0)+1-$G$3)*BU315+IF(BT315=0,0,(VLOOKUP(BS315,звания!$D$2:$E$62,2,FALSE))/(EOMONTH($BN$3,0)+1-$BN$3)*BT315-(VLOOKUP(O315,звания!$D$2:$E$62,2,FALSE))/(EOMONTH($BN$3,0)+1-$BN$3)*BT315))))</f>
        <v>0</v>
      </c>
      <c r="CG315" s="404">
        <f>IF(AND(SUM(BH315:BM315)&lt;360,((EOMONTH($G$3,0)-$G$3+1+(SUM(BH315:BM315)))&gt;0),SUM(BH315:BM315)+EOMONTH($G$3,0)-$G$3+1&lt;360),(CE315+CF315)*BV315%,IF(SUM(BH315:BM315)+EOMONTH($G$3,0)-$G$3+1&lt;=1800,((CE315+CF315)/(EOMONTH($G$3,0)-$G$3+1))*(360-SUM(BH315:BM315))*BV315%+(((CE315+CF315)/(EOMONTH($G$3,0)-$G$3+1))*((EOMONTH($G$3,0)-$G$3+1)-(360-SUM(BH315:BM315))))*25%,IF(AND(SUM(BH315:BM315)&lt;1800,((EOMONTH($G$3,0)-$G$3+1+SUM(BH315:BM315))&gt;=360),SUM(BH315:BM315)+EOMONTH($G$3,0)-$G$3+1&lt;1800),(CE315+CF315)*BV315%,IF(SUM(BH315:BM315)+EOMONTH($G$3,0)-$G$3+1&lt;=3600,((CE315+CF315)/(EOMONTH($G$3,0)-$G$3+1))*(1800-SUM(BH315:BM315))*BV315%+(((CE315+CF315)/(EOMONTH($G$3,0)-$G$3+1))*((EOMONTH($G$3,0)-$G$3+1)-(1800-SUM(BH315:BM315)))*30%),IF(AND(SUM(BH315:BM315)&lt;3600,((EOMONTH($G$3,0)-$G$3+1+SUM(BH315:BM315))&gt;=1800),SUM(BH315:BM315)+EOMONTH($G$3,0)-$G$3+1&lt;3600),(CE315+CF315)*BV315%,IF(SUM(BH315:BM315)+EOMONTH($G$3,0)-$G$3+1&lt;=5400,((CE315+CF315)/(EOMONTH($G$3,0)-$G$3+1))*(3600-SUM(BH315:BM315))*BV315%+(((CE315+CF315)/(EOMONTH($G$3,0)-$G$3+1))*((EOMONTH($G$3,0)-$G$3+1)-(3600-SUM(BH315:BM315))))*35%,IF(AND(SUM(BH315:BM315)&lt;5400,((EOMONTH($G$3,0)-$G$3+1+SUM(BH315:BM315))&gt;=3600),SUM(BH315:BM315)+EOMONTH($G$3,0)-$G$3+1&lt;5400),(CE315+CF315)*BV315%,IF(SUM(BH315:BM315)+EOMONTH($G$3,0)-$G$3+1&lt;=7200,((CE315+CF315)/(EOMONTH($G$3,0)-$G$3+1))*(5400-SUM(BH315:BM315))*BV315%+(((CE315+CF315)/(EOMONTH($G$3,0)-$G$3+1))*((EOMONTH($G$3,0)-$G$3+1)-(5400-SUM(BH315:BM315))))*40%,IF(AND(SUM(BH315:BM315)&lt;7200,((EOMONTH($G$3,0)-$G$3+1+SUM(BH315:BM315))&gt;=5400),SUM(BH315:BM315)+EOMONTH($G$3,0)-$G$3+1&lt;7200),(CE315+CF315)*BV315%,IF(SUM(BH315:BM315)+EOMONTH($G$3,0)-$G$3+1&lt;=9000,((CE315+CF315)/(EOMONTH($G$3,0)-$G$3+1))*(7200-SUM(BH315:BM315))*BV315%+(((CE315+CF315)/(EOMONTH($G$3,0)-$G$3+1))*((EOMONTH($G$3,0)-$G$3+1)-(7200-SUM(BH315:BM315))))*45%,IF(SUM(BH315:BM315)+EOMONTH($G$3,0)-$G$3+1&gt;=9000,((CE315+CF315)/(EOMONTH($G$3,0)-$G$3+1))*(9000-SUM(BH315:BM315))*BV315%+(((CE315+CF315)/(EOMONTH($G$3,0)-$G$3+1))*((EOMONTH($G$3,0)-$G$3+1)-(9000-SUM(BH315:BM315))))*50%,0)))))))))))</f>
        <v>0</v>
      </c>
      <c r="CH315" s="404">
        <f>IF(BW315=0,CF315*BX315%,IF(BW315&gt;0,((VLOOKUP(O315,звания!$D$2:$E$62,2,FALSE)/(EOMONTH($G$3,0)+1-$G$3)*BW315)*BX315%)))</f>
        <v>0</v>
      </c>
      <c r="CI315" s="404">
        <f>IF(BY315=0,CF315*BZ315%,IF(BY315&gt;0,(VLOOKUP(O315,звания!$D$2:$E$62,2,FALSE)/(EOMONTH($G$3,0)+1-$G$3)*BO315)*BZ315%)+(VLOOKUP(BS315,звания!$D$2:$E$62,2,FALSE)/(EOMONTH($G$3,0)+1-$G$3)*BU315)*BZ315%)</f>
        <v>0</v>
      </c>
      <c r="CJ315" s="404">
        <f>IF(CA315=0,CF315*CB315%,IF(CA315&gt;0,(VLOOKUP(O315,звания!$D$2:$E$62,2,FALSE)/(EOMONTH($G$3,0)+1-$G$3)*BO315)*CB315%)+(VLOOKUP(BS315,звания!$D$2:$E$62,2,FALSE)/(EOMONTH($G$3,0)+1-$G$3)*BU315)*CB315%)</f>
        <v>0</v>
      </c>
      <c r="CK315" s="404">
        <f>IF(CD315="Д",0,IF(CC315=0,CF315*CD315%,IF(CC315&gt;0,(VLOOKUP(O315,звания!$D$2:$E$62,2,FALSE)/(EOMONTH($G$3,0)+1-$G$3)*BO315)*CD315%)+(VLOOKUP(BS315,звания!$D$2:$E$62,2,FALSE)/(EOMONTH($G$3,0)+1-$G$3)*BU315)*CD315%))</f>
        <v>0</v>
      </c>
      <c r="CL315" s="404">
        <f>IF(BR315&gt;0,((VLOOKUP(C315,звания!$A$2:$B$62,2,FALSE)/(EOMONTH($G$3,0)+1-$G$3)*BO315+VLOOKUP(O315,звания!$D$2:$E$62,2,FALSE)/(EOMONTH($G$3,0)+1-$G$3)*BO315+(VLOOKUP(C315,звания!$A$2:$B$62,2,FALSE)/(EOMONTH($G$3,0)+1-$G$3)*BO315+VLOOKUP(O315,звания!$D$2:$E$62,2,FALSE)/(EOMONTH($G$3,0)+1-$G$3)*BO315)*BV315%)*BN315)+(VLOOKUP(C315,звания!$A$2:$B$62,2,FALSE)/(EOMONTH($G$3,0)+1-$G$3)*BU315+VLOOKUP(BS315,звания!$D$2:$E$62,2,FALSE)/(EOMONTH($G$3,0)+1-$G$3)*BU315+(VLOOKUP(C315,звания!$A$2:$B$62,2,FALSE)/(EOMONTH($G$3,0)+1-$G$3)*BU315+VLOOKUP(BS315,звания!$D$2:$E$62,2,FALSE)/(EOMONTH($G$3,0)+1-$G$3)*BU315)*BV315%)*BN315,(CE315+CF315+CG315)*BN315)</f>
        <v>0</v>
      </c>
      <c r="CM315" s="404"/>
      <c r="CN315" s="404"/>
      <c r="CO315" s="432">
        <f t="shared" si="367"/>
        <v>0</v>
      </c>
      <c r="CP315" s="638"/>
      <c r="CQ315" s="637">
        <f>IF(CF315=0,0,IF((SUM(BH315:BM315)&gt;360),(VLOOKUP(O315,звания!$F$2:$G$62,2,FALSE))/100,VLOOKUP(O315,звания!$F$2:$H$62,3,FALSE)/100))</f>
        <v>0</v>
      </c>
      <c r="CR315" s="617">
        <f>IF(B315="Виключений зі списків",IF(AND(BU315=0,360-BH315&lt;0),(VLOOKUP(O315,звания!$D$2:$E$62,2,FALSE))/(EOMONTH($B$3,0)+1-$B$3)*BO315*CQ315,IF(AND(360-BH315&gt;=0,360-BH315&lt;(EOMONTH($B$3,0)+1-$B$3)),(CF315/(EOMONTH($B$3,0)-$B$3+1)*(360-BH315))*CQ315+(CF315/(EOMONTH($B$3,0)-$B$3+1)*((EOMONTH($B$3,0)-$B$3+1)-(360-BH315)))*VLOOKUP(O315,звания!$F$2:$H$62,2,FALSE)/100,((((VLOOKUP(O315,звания!$D$2:$E$62,2,FALSE))/(EOMONTH($B$3,0)+1-$B$3)*BO315*CQ315+(VLOOKUP(BS315,звания!$D$2:$E$62,2,FALSE))/(EOMONTH($B$3,0)+1-$B$3)*BU315*(VLOOKUP(BS315,звания!$F$2:$G$62,2,FALSE)*0.01)+(IF(BT315=0,0,(VLOOKUP(BS315,звания!$D$2:$E$62,2,FALSE)/(EOMONTH($G$3,0)+1-$G$3)*BT315*(VLOOKUP(BS315,звания!$F$2:$G$62,2,FALSE)))*0.01-(VLOOKUP(O315,звания!$D$2:$E$62,2,FALSE)/(EOMONTH($G$3,0)+1-$G$3)*BT315*(VLOOKUP(O315,звания!$F$2:$G$62,2,FALSE)))*0.01)))))/100*(100-CP315))),(IF(AND(BU315=0,360-BH315&lt;0,CP315=0),(VLOOKUP(O315,звания!$D$2:$E$62,2,FALSE))/(EOMONTH($G$3,0)+1-$G$3)*BO315*CQ315,IF(AND(360-BH315&gt;=0,360-BH315&lt;(EOMONTH($G$3,0)+1-$G$3)),(CF315/(EOMONTH($G$3,0)-$G$3+1)*(360-BH315))*CQ315+(CF315/(EOMONTH($G$3,0)-$G$3+1)*((EOMONTH($G$3,0)-$G$3+1)-(360-BH315)))*VLOOKUP(O315,звания!$F$2:$H$62,2,FALSE)/100,((((VLOOKUP(O315,звания!$D$2:$E$62,2,FALSE))/(EOMONTH($G$3,0)+1-$G$3)*BO315*CQ315+(VLOOKUP(BS315,звания!$D$2:$E$62,2,FALSE))/(EOMONTH($G$3,0)+1-$G$3)*BU315*(VLOOKUP(BS315,звания!$F$2:$G$62,2,FALSE)*0.01)))/100*(100-CP315)+(IF(BT315=0,0,(VLOOKUP(BS315,звания!$D$2:$E$62,2,FALSE)/(EOMONTH($BN$3,0)+1-$BN$3)*BT315*(VLOOKUP(BS315,звания!$F$2:$G$62,2,FALSE)))*0.01-(VLOOKUP(O315,звания!$D$2:$E$62,2,FALSE)/(EOMONTH($BN$3,0)+1-$BN$3)*BT315*(VLOOKUP(O315,звания!$F$2:$G$62,2,FALSE)))*0.01)))))))</f>
        <v>0</v>
      </c>
      <c r="CS315" s="416">
        <f>SUM(CE315:CM315,CR315)</f>
        <v>0</v>
      </c>
      <c r="CT315" s="403"/>
      <c r="CU315" s="403"/>
      <c r="CV315" s="403">
        <f t="shared" si="368"/>
        <v>0</v>
      </c>
      <c r="CW315" s="556">
        <f>CN315+SUM(CS315:CV315)</f>
        <v>0</v>
      </c>
      <c r="CX315" s="403">
        <f>IF(CU315=0,CW315*0.18,(CW315-CU315)*0.18)</f>
        <v>0</v>
      </c>
      <c r="CY315" s="403"/>
      <c r="CZ315" s="404">
        <f t="shared" si="401"/>
        <v>0</v>
      </c>
      <c r="DA315" s="403"/>
      <c r="DB315" s="403"/>
      <c r="DC315" s="403"/>
      <c r="DD315" s="421">
        <f t="shared" si="378"/>
        <v>0</v>
      </c>
      <c r="DE315" s="421">
        <f t="shared" si="373"/>
        <v>0</v>
      </c>
      <c r="DF315" s="403">
        <f>CX315</f>
        <v>0</v>
      </c>
      <c r="DG315" s="421">
        <f>CW315-DD315+DF315</f>
        <v>0</v>
      </c>
      <c r="DH315" s="421"/>
      <c r="DI315" s="421"/>
      <c r="DJ315" s="422" t="str">
        <f t="shared" si="420"/>
        <v xml:space="preserve">    </v>
      </c>
      <c r="DK315" s="452"/>
      <c r="DL315" s="425"/>
      <c r="DM315" s="425"/>
      <c r="DN315" s="425"/>
      <c r="DO315" s="420"/>
      <c r="DP315" s="123"/>
      <c r="DQ315" s="817"/>
      <c r="DR315" s="818"/>
      <c r="DS315" s="819"/>
      <c r="DT315" s="820"/>
      <c r="DU315" s="124"/>
      <c r="DV315" s="401"/>
      <c r="DZ315" s="105"/>
      <c r="EH315" s="543">
        <f t="shared" si="369"/>
        <v>0</v>
      </c>
      <c r="EI315" s="404">
        <f t="shared" si="370"/>
        <v>0</v>
      </c>
      <c r="EJ315" s="29">
        <f t="shared" si="371"/>
        <v>0</v>
      </c>
      <c r="EK315" s="50"/>
      <c r="EL315" s="29"/>
      <c r="EM315" s="50"/>
      <c r="EN315" s="50"/>
      <c r="EO315" s="50"/>
      <c r="EP315" s="29"/>
    </row>
    <row r="316" spans="1:146" ht="17.45" hidden="1" customHeight="1">
      <c r="A316" s="402">
        <v>309</v>
      </c>
      <c r="B316" s="403"/>
      <c r="C316" s="404"/>
      <c r="D316" s="404">
        <f>DK316</f>
        <v>0</v>
      </c>
      <c r="E316" s="416"/>
      <c r="F316" s="417"/>
      <c r="G316" s="406" t="str">
        <f>IF(P316&gt;$G$3,0,CONCATENATE((INT((BH316)/360)+INT((BI316)/360)+INT((BJ316)/360)+INT((BK316)/360)+INT((BL316)/360)+INT((BM316)/360))+INT((INT(MOD((BH316),360)/30)+INT(MOD((BI316),360)/30)+INT(MOD((BJ316),360)/30)+INT(MOD((BK316),360)/30)+INT(MOD((BL316),360)/30)+INT(MOD((BM316),360)/30)+INT((MOD(MOD((BH316),360),30)+MOD(MOD((BI316),360),30)+MOD(MOD((BJ316),360),30)+MOD(MOD((BK316),360),30)+MOD(MOD((BL316),360),30)+MOD(MOD((BM316),360),30))/30))/12),".",MOD(INT(MOD((BH316),360)/30)+INT(MOD((BI316),360)/30)+INT(MOD((BJ316),360)/30)+INT(MOD((BK316),360)/30)+INT(MOD((BL316),360)/30)+INT(MOD((BM316),360)/30)+INT((MOD(MOD((BH316),360),30)+MOD(MOD((BI316),360),30)+MOD(MOD((BJ316),360),30)+MOD(MOD((BK316),360),30)+MOD(MOD((BL316),360),30)+MOD(MOD((BM316),360),30))/30),12),".",INT(MOD(MOD(MOD((BH316),360),30)+MOD(MOD((BI316),360),30)+MOD(MOD((BJ316),360),30)+MOD(MOD((BK316),360),30)+MOD(MOD((BL316),360),30)+MOD(MOD((BM316),360),30),30))))</f>
        <v>0.0.0</v>
      </c>
      <c r="H316" s="407" t="str">
        <f>CONCATENATE(INT((BH316)/360),".",INT(MOD((BH316),360)/30),".",MOD(MOD((BH316),360),30))</f>
        <v>0.0.0</v>
      </c>
      <c r="I316" s="407" t="str">
        <f>IF(P316&gt;$G$3,0,CONCATENATE((INT((BH316)/360)+INT((BM316)/360))+INT((INT(MOD((BH316),360)/30)+INT(MOD((BM316),360)/30)+INT((MOD(MOD((BH316),360),30)+MOD(MOD((BM316),360),30))/30))/12),".",MOD(INT(MOD((BH316),360)/30)+INT(MOD((BM316),360)/30)+INT((MOD(MOD((BH316),360),30)+MOD(MOD((BM316),360),30))/30),12),".",INT(MOD(MOD(MOD((BH316),360),30)+MOD(MOD((BM316),360),30),30))))</f>
        <v>0.0.0</v>
      </c>
      <c r="J316" s="407" t="str">
        <f t="shared" si="421"/>
        <v>0.0.0</v>
      </c>
      <c r="K316" s="407" t="str">
        <f t="shared" si="421"/>
        <v>0.0.0</v>
      </c>
      <c r="L316" s="407" t="str">
        <f t="shared" si="421"/>
        <v>0.0.0</v>
      </c>
      <c r="M316" s="407" t="str">
        <f t="shared" si="421"/>
        <v>0.0.0</v>
      </c>
      <c r="N316" s="408" t="str">
        <f>CONCATENATE(IF(INT(INT(DAYS360(BF316,BG316,1)/30)/24)&gt;=2,2,INT(INT(DAYS360(BF316,BG316,1)/30)/24)),".",IF(AND(INT(INT(DAYS360(BF316,BG316,1)/30)/24)&gt;=2,MOD(INT(BM316/30),12)&gt;=6),6,IF(ISODD(MOD(INT(DAYS360(BF316,BG316,1)/30),12)),MOD(INT(DAYS360(BF316,BG316,1)/60),12),MOD(INT(BM316/30),12))),".",IF(AND(INT(INT(DAYS360(BF316,BG316,1)/30)/24)&gt;=2,MOD(INT(BM316/30),12)&gt;=6),0,IF(ISODD(MOD(INT(DAYS360(BF316,BG316,1)/30),12)),INT((MOD(DAYS360(BF316,BG316,1),30)/2+15)),INT(MOD(DAYS360(BF316,BG316,1),30)/2))))</f>
        <v>0.0.0</v>
      </c>
      <c r="O316" s="418"/>
      <c r="P316" s="417"/>
      <c r="Q316" s="417"/>
      <c r="R316" s="417"/>
      <c r="S316" s="417"/>
      <c r="T316" s="417"/>
      <c r="U316" s="417"/>
      <c r="V316" s="714"/>
      <c r="W316" s="714"/>
      <c r="X316" s="417"/>
      <c r="Y316" s="417"/>
      <c r="Z316" s="714"/>
      <c r="AA316" s="714"/>
      <c r="AB316" s="417"/>
      <c r="AC316" s="417"/>
      <c r="AD316" s="714"/>
      <c r="AE316" s="714"/>
      <c r="AF316" s="417"/>
      <c r="AG316" s="417"/>
      <c r="AH316" s="714"/>
      <c r="AI316" s="714"/>
      <c r="AJ316" s="417"/>
      <c r="AK316" s="417"/>
      <c r="AL316" s="714"/>
      <c r="AM316" s="714"/>
      <c r="AN316" s="417"/>
      <c r="AO316" s="417"/>
      <c r="AP316" s="714"/>
      <c r="AQ316" s="714"/>
      <c r="AR316" s="417"/>
      <c r="AS316" s="417"/>
      <c r="AT316" s="714"/>
      <c r="AU316" s="714"/>
      <c r="AV316" s="417"/>
      <c r="AW316" s="417"/>
      <c r="AX316" s="716"/>
      <c r="AY316" s="716"/>
      <c r="AZ316" s="635"/>
      <c r="BA316" s="635"/>
      <c r="BB316" s="716"/>
      <c r="BC316" s="716"/>
      <c r="BD316" s="635"/>
      <c r="BE316" s="635"/>
      <c r="BF316" s="717"/>
      <c r="BG316" s="717"/>
      <c r="BH316" s="432">
        <f t="shared" si="399"/>
        <v>0</v>
      </c>
      <c r="BI316" s="432">
        <f>(IF(OR(W316&gt;$G$3,W316=0),IF(OR(V316=0,V316&gt;$G$3),0,DAYS360(V316,$G$3,1)),(DAYS360(V316,W316,1)))+IF(OR(Y316&gt;$G$3,Y316=0),IF(OR(X316=0,X316&gt;$G$3),0,DAYS360(X316,$G$3,1)),(DAYS360(X316,Y316,1)))+IF(OR(AA316&gt;$G$3,AA316=0),IF(OR(Z316=0,Z316&gt;$G$3),0,DAYS360(Z316,$G$3,1)),(DAYS360(Z316,AA316,1)))+IF(OR(AC316&gt;$G$3,AC316=0),IF(OR(AB316=0,AB316&gt;$G$3),0,DAYS360(AB316,$G$3,1)),(DAYS360(AB316,AC316,1)))+IF(OR(AE316&gt;$G$3,AE316=0),IF(OR(AD316=0,AD316&gt;$G$3),0,DAYS360(AD316,$G$3,1)),(DAYS360(AD316,AE316,1)))+IF(OR(AG316&gt;$G$3,AG316=0),IF(OR(AF316=0,AF316&gt;$G$3),0,DAYS360(AF316,$G$3,1)),(DAYS360(AF316,AG316,1)))+IF(OR(AI316&gt;$G$3,AI316=0),IF(OR(AH316=0,AH316&gt;$G$3),0,DAYS360(AH316,$G$3,1)),(DAYS360(AH316,AI316,1)))+IF(OR(AK316&gt;$G$3,AK316=0),IF(OR(AJ316=0,AJ316&gt;$G$3),0,DAYS360(AJ316,$G$3,1)),(DAYS360(AJ316,AK316,1)))+IF(OR(AM316&gt;$G$3,AM316=0),IF(OR(AL316=0,AL316&gt;$G$3),0,DAYS360(AL316,$G$3,1)),(DAYS360(AL316,AM316,1)))+IF(OR(AO316&gt;$G$3,AO316=0),IF(OR(AN316=0,AN316&gt;$G$3),0,DAYS360(AN316,$G$3,1)),(DAYS360(AN316,AO316,1)))+IF(OR(AQ316&gt;$G$3,AQ316=0),IF(OR(AP316=0,AP316&gt;$G$3),0,DAYS360(AP316,$G$3,1)),(DAYS360(AP316,AQ316,1)))+IF(OR(AS316&gt;$G$3,AS316=0),IF(OR(AR316=0,AR316&gt;$G$3),0,DAYS360(AR316,$G$3,1)),(DAYS360(AR316,AS316,1)))+IF(OR(AU316&gt;$G$3,AU316=0),IF(OR(AT316=0,AT316&gt;$G$3),0,DAYS360(AT316,$G$3,1)),(DAYS360(AT316,AU316,1)))+IF(OR(AW316&gt;$G$3,AW316=0),IF(OR(AV316=0,AV316&gt;$G$3),0,DAYS360(AV316,$G$3,1)),(DAYS360(AV316,AW316,1))))*2</f>
        <v>0</v>
      </c>
      <c r="BJ316" s="432">
        <f>(IF(OR(AY316&gt;$G$3,AY316=0),IF(OR(AX316=0,AX316&gt;$G$3),0,DAYS360(AX316,$G$3,1)),(DAYS360(AX316,AY316,1)))+IF(OR(BA316&gt;$G$3,BA316=0),IF(OR(AZ316=0,AZ316&gt;$G$3),0,DAYS360(AZ316,$G$3,1)),(DAYS360(AZ316,BA316,1))))/2</f>
        <v>0</v>
      </c>
      <c r="BK316" s="432">
        <f>(IF(OR(BC316&gt;$G$3,BC316=0),IF(OR(BB316=0,BB316&gt;$G$3),0,DAYS360(BB316,$G$3,1)),(DAYS360(BB316,BC316,1))))</f>
        <v>0</v>
      </c>
      <c r="BL316" s="432">
        <f>(IF(OR(BE316&gt;$G$3,BE316=0),IF(OR(BD316=0,BD316&gt;$G$3),0,DAYS360(BD316,$G$3,1)),(DAYS360(BD316,BE316,1))))/3</f>
        <v>0</v>
      </c>
      <c r="BM316" s="436">
        <f>IF(DAYS360(BF316,BG316)&gt;=1800,1800/2,(DAYS360(BF316,BG316,1))/2)</f>
        <v>0</v>
      </c>
      <c r="BN316" s="462">
        <v>0.65</v>
      </c>
      <c r="BO316" s="427">
        <f t="shared" si="400"/>
        <v>0</v>
      </c>
      <c r="BP316" s="774"/>
      <c r="BQ316" s="700"/>
      <c r="BR316" s="419"/>
      <c r="BS316" s="700"/>
      <c r="BT316" s="700"/>
      <c r="BU316" s="700"/>
      <c r="BV316" s="427">
        <f>IF((BH316+BI316+BJ316+BK316+BL316+BM316)&lt;360,0,IF(AND((BH316+BI316+BJ316+BK316+BL316+BM316)&gt;=360,(BH316+BI316+BJ316+BK316+BL316+BM316)&lt;1800),25,IF(AND((BH316+BI316+BJ316+BK316+BL316+BM316)&gt;=1800,(BH316+BI316+BJ316+BK316+BL316+BM316)&lt;3600),30,IF(AND((BH316+BI316+BJ316+BK316+BL316+BM316)&gt;=3600,(BH316+BI316+BJ316+BK316+BL316+BM316)&lt;5400),35,IF(AND((BH316+BI316+BJ316+BK316+BL316+BM316)&gt;=5400,(BH316+BI316+BJ316+BK316+BL316+BM316)&lt;7200),40,IF(AND((BH316+BI316+BJ316+BK316+BL316+BM316)&gt;=7200,(BH316+BI316+BJ316+BK316+BL316+BM316)&lt;9000),45,IF((BH316+BI316+BJ316+BK316+BL316+BM316)&gt;=9000,50,"ПРОВЕРЬ")))))))</f>
        <v>0</v>
      </c>
      <c r="BW316" s="419"/>
      <c r="BX316" s="782"/>
      <c r="BY316" s="419"/>
      <c r="BZ316" s="432"/>
      <c r="CA316" s="419"/>
      <c r="CB316" s="427"/>
      <c r="CC316" s="419"/>
      <c r="CD316" s="427"/>
      <c r="CE316" s="404">
        <f>IF(OR(C316=0,CD316="Д"),0,IF(AND(C316&gt;0,E316=0),VLOOKUP(C316,звания!A:B,2,FALSE)/((EOMONTH($G$3,0)+1)-$G$3)*BO316+VLOOKUP(C316,звания!A:B,2,FALSE)/((EOMONTH($G$3,0)+1)-$G$3)*BR316+VLOOKUP(C316,звания!A:B,2,FALSE)/((EOMONTH($G$3,0)+1)-$G$3)*BU316,IF(AND(C316&gt;0,E316&gt;0,F316&gt;=$G$3,BO316=(EOMONTH($G$3,0)+1)-$G$3),(VLOOKUP(E316,звания!A:B,2,FALSE)/(EOMONTH($G$3,0)-$G$3+1))*(F316-$G$3)+(VLOOKUP(C316,звания!A:B,2,FALSE)/(EOMONTH($G$3,0)-$G$3+1))*((EOMONTH($G$3,0)-$G$3+1)-(F316-$G$3)),IF(AND(C316&gt;0,E316&gt;0,F316&gt;$G$3,BO316&lt;(EOMONTH($G$3,0)+1)-$G$3,BO316&lt;&gt;0),VLOOKUP(E316,звания!A:B,2,FALSE)/((EOMONTH($G$3,0)+1)-$G$3)*((F316-$G$3)-(((EOMONTH($G$3,0)+1)-$G$3)-BO316-BU316-BR316))+VLOOKUP(C316,звания!A:B,2,FALSE)/((EOMONTH($G$3,0)+1)-$G$3)*(((EOMONTH($G$3,0)+1)-F316)),IF(F316&lt;$G$3,(VLOOKUP(C316,звания!A:B,2,FALSE)-VLOOKUP(E316,звания!A:B,2,FALSE))/((EOMONTH($BN$3,0)+1)-$BN$3)*(EOMONTH($BN$3,0)+1-F316)+VLOOKUP(C316,звания!A:B,2,FALSE)/((EOMONTH($G$3,0)+1)-$G$3)*BO316+VLOOKUP(C316,звания!A:B,2,FALSE)/((EOMONTH($G$3,0)+1)-$G$3)*BU316+VLOOKUP(C316,звания!A:B,2,FALSE)/((EOMONTH($G$3,0)+1)-$G$3)*BR316,0)))))</f>
        <v>0</v>
      </c>
      <c r="CF316" s="404">
        <f>IF(OR(CD316="Д",C316=0),0,IF(B316="Виключений зі списків",IF(BS316=0,(VLOOKUP(O316,звания!$D$2:$E$62,2,FALSE))/(EOMONTH($B$3,0)+1-$B$3)*BO316+(VLOOKUP(BQ316,звания!$D$2:$E$62,2,FALSE))/(EOMONTH($B$3,0)+1-$B$3)*BR316,(((VLOOKUP(O316,звания!$D$2:$E$62,2,FALSE))/(EOMONTH($B$3,0)+1-$B$3))*BO316)+(VLOOKUP(BQ316,звания!$D$2:$E$62,2,FALSE))/(EOMONTH($B$3,0)+1-$B$3)*BR316+(VLOOKUP(BS316,звания!$D$2:$E$62,2,FALSE))/(EOMONTH($B$3,0)+1-$B$3)*BU316),IF(BS316=0,(VLOOKUP(O316,звания!$D$2:$E$62,2,FALSE))/(EOMONTH($G$3,0)+1-$G$3)*BO316+(VLOOKUP(BQ316,звания!$D$2:$E$62,2,FALSE))/(EOMONTH($G$3,0)+1-$G$3)*BR316,(((VLOOKUP(O316,звания!$D$2:$E$62,2,FALSE))/(EOMONTH($G$3,0)+1-$G$3))*BO316)+(VLOOKUP(BQ316,звания!$D$2:$E$62,2,FALSE))/(EOMONTH($G$3,0)+1-$G$3)*BR316+(VLOOKUP(BS316,звания!$D$2:$E$62,2,FALSE))/(EOMONTH($G$3,0)+1-$G$3)*BU316+IF(BT316=0,0,(VLOOKUP(BS316,звания!$D$2:$E$62,2,FALSE))/(EOMONTH($BN$3,0)+1-$BN$3)*BT316-(VLOOKUP(O316,звания!$D$2:$E$62,2,FALSE))/(EOMONTH($BN$3,0)+1-$BN$3)*BT316))))</f>
        <v>0</v>
      </c>
      <c r="CG316" s="404">
        <f>IF(AND(SUM(BH316:BM316)&lt;360,((EOMONTH($G$3,0)-$G$3+1+(SUM(BH316:BM316)))&gt;0),SUM(BH316:BM316)+EOMONTH($G$3,0)-$G$3+1&lt;360),(CE316+CF316)*BV316%,IF(SUM(BH316:BM316)+EOMONTH($G$3,0)-$G$3+1&lt;=1800,((CE316+CF316)/(EOMONTH($G$3,0)-$G$3+1))*(360-SUM(BH316:BM316))*BV316%+(((CE316+CF316)/(EOMONTH($G$3,0)-$G$3+1))*((EOMONTH($G$3,0)-$G$3+1)-(360-SUM(BH316:BM316))))*25%,IF(AND(SUM(BH316:BM316)&lt;1800,((EOMONTH($G$3,0)-$G$3+1+SUM(BH316:BM316))&gt;=360),SUM(BH316:BM316)+EOMONTH($G$3,0)-$G$3+1&lt;1800),(CE316+CF316)*BV316%,IF(SUM(BH316:BM316)+EOMONTH($G$3,0)-$G$3+1&lt;=3600,((CE316+CF316)/(EOMONTH($G$3,0)-$G$3+1))*(1800-SUM(BH316:BM316))*BV316%+(((CE316+CF316)/(EOMONTH($G$3,0)-$G$3+1))*((EOMONTH($G$3,0)-$G$3+1)-(1800-SUM(BH316:BM316)))*30%),IF(AND(SUM(BH316:BM316)&lt;3600,((EOMONTH($G$3,0)-$G$3+1+SUM(BH316:BM316))&gt;=1800),SUM(BH316:BM316)+EOMONTH($G$3,0)-$G$3+1&lt;3600),(CE316+CF316)*BV316%,IF(SUM(BH316:BM316)+EOMONTH($G$3,0)-$G$3+1&lt;=5400,((CE316+CF316)/(EOMONTH($G$3,0)-$G$3+1))*(3600-SUM(BH316:BM316))*BV316%+(((CE316+CF316)/(EOMONTH($G$3,0)-$G$3+1))*((EOMONTH($G$3,0)-$G$3+1)-(3600-SUM(BH316:BM316))))*35%,IF(AND(SUM(BH316:BM316)&lt;5400,((EOMONTH($G$3,0)-$G$3+1+SUM(BH316:BM316))&gt;=3600),SUM(BH316:BM316)+EOMONTH($G$3,0)-$G$3+1&lt;5400),(CE316+CF316)*BV316%,IF(SUM(BH316:BM316)+EOMONTH($G$3,0)-$G$3+1&lt;=7200,((CE316+CF316)/(EOMONTH($G$3,0)-$G$3+1))*(5400-SUM(BH316:BM316))*BV316%+(((CE316+CF316)/(EOMONTH($G$3,0)-$G$3+1))*((EOMONTH($G$3,0)-$G$3+1)-(5400-SUM(BH316:BM316))))*40%,IF(AND(SUM(BH316:BM316)&lt;7200,((EOMONTH($G$3,0)-$G$3+1+SUM(BH316:BM316))&gt;=5400),SUM(BH316:BM316)+EOMONTH($G$3,0)-$G$3+1&lt;7200),(CE316+CF316)*BV316%,IF(SUM(BH316:BM316)+EOMONTH($G$3,0)-$G$3+1&lt;=9000,((CE316+CF316)/(EOMONTH($G$3,0)-$G$3+1))*(7200-SUM(BH316:BM316))*BV316%+(((CE316+CF316)/(EOMONTH($G$3,0)-$G$3+1))*((EOMONTH($G$3,0)-$G$3+1)-(7200-SUM(BH316:BM316))))*45%,IF(SUM(BH316:BM316)+EOMONTH($G$3,0)-$G$3+1&gt;=9000,((CE316+CF316)/(EOMONTH($G$3,0)-$G$3+1))*(9000-SUM(BH316:BM316))*BV316%+(((CE316+CF316)/(EOMONTH($G$3,0)-$G$3+1))*((EOMONTH($G$3,0)-$G$3+1)-(9000-SUM(BH316:BM316))))*50%,0)))))))))))</f>
        <v>0</v>
      </c>
      <c r="CH316" s="404">
        <f>IF(BW316=0,CF316*BX316%,IF(BW316&gt;0,((VLOOKUP(O316,звания!$D$2:$E$62,2,FALSE)/(EOMONTH($G$3,0)+1-$G$3)*BW316)*BX316%)))</f>
        <v>0</v>
      </c>
      <c r="CI316" s="404">
        <f>IF(BY316=0,CF316*BZ316%,IF(BY316&gt;0,(VLOOKUP(O316,звания!$D$2:$E$62,2,FALSE)/(EOMONTH($G$3,0)+1-$G$3)*BO316)*BZ316%)+(VLOOKUP(BS316,звания!$D$2:$E$62,2,FALSE)/(EOMONTH($G$3,0)+1-$G$3)*BU316)*BZ316%)</f>
        <v>0</v>
      </c>
      <c r="CJ316" s="404">
        <f>IF(CA316=0,CF316*CB316%,IF(CA316&gt;0,(VLOOKUP(O316,звания!$D$2:$E$62,2,FALSE)/(EOMONTH($G$3,0)+1-$G$3)*BO316)*CB316%)+(VLOOKUP(BS316,звания!$D$2:$E$62,2,FALSE)/(EOMONTH($G$3,0)+1-$G$3)*BU316)*CB316%)</f>
        <v>0</v>
      </c>
      <c r="CK316" s="404">
        <f>IF(CD316="Д",0,IF(CC316=0,CF316*CD316%,IF(CC316&gt;0,(VLOOKUP(O316,звания!$D$2:$E$62,2,FALSE)/(EOMONTH($G$3,0)+1-$G$3)*BO316)*CD316%)+(VLOOKUP(BS316,звания!$D$2:$E$62,2,FALSE)/(EOMONTH($G$3,0)+1-$G$3)*BU316)*CD316%))</f>
        <v>0</v>
      </c>
      <c r="CL316" s="404">
        <f>IF(BR316&gt;0,((VLOOKUP(C316,звания!$A$2:$B$62,2,FALSE)/(EOMONTH($G$3,0)+1-$G$3)*BO316+VLOOKUP(O316,звания!$D$2:$E$62,2,FALSE)/(EOMONTH($G$3,0)+1-$G$3)*BO316+(VLOOKUP(C316,звания!$A$2:$B$62,2,FALSE)/(EOMONTH($G$3,0)+1-$G$3)*BO316+VLOOKUP(O316,звания!$D$2:$E$62,2,FALSE)/(EOMONTH($G$3,0)+1-$G$3)*BO316)*BV316%)*BN316)+(VLOOKUP(C316,звания!$A$2:$B$62,2,FALSE)/(EOMONTH($G$3,0)+1-$G$3)*BU316+VLOOKUP(BS316,звания!$D$2:$E$62,2,FALSE)/(EOMONTH($G$3,0)+1-$G$3)*BU316+(VLOOKUP(C316,звания!$A$2:$B$62,2,FALSE)/(EOMONTH($G$3,0)+1-$G$3)*BU316+VLOOKUP(BS316,звания!$D$2:$E$62,2,FALSE)/(EOMONTH($G$3,0)+1-$G$3)*BU316)*BV316%)*BN316,(CE316+CF316+CG316)*BN316)</f>
        <v>0</v>
      </c>
      <c r="CM316" s="404"/>
      <c r="CN316" s="404"/>
      <c r="CO316" s="432">
        <f t="shared" si="367"/>
        <v>0</v>
      </c>
      <c r="CP316" s="638"/>
      <c r="CQ316" s="637">
        <f>IF(CF316=0,0,IF((SUM(BH316:BM316)&gt;360),(VLOOKUP(O316,звания!$F$2:$G$62,2,FALSE))/100,VLOOKUP(O316,звания!$F$2:$H$62,3,FALSE)/100))</f>
        <v>0</v>
      </c>
      <c r="CR316" s="617">
        <f>IF(B316="Виключений зі списків",IF(AND(BU316=0,360-BH316&lt;0),(VLOOKUP(O316,звания!$D$2:$E$62,2,FALSE))/(EOMONTH($B$3,0)+1-$B$3)*BO316*CQ316,IF(AND(360-BH316&gt;=0,360-BH316&lt;(EOMONTH($B$3,0)+1-$B$3)),(CF316/(EOMONTH($B$3,0)-$B$3+1)*(360-BH316))*CQ316+(CF316/(EOMONTH($B$3,0)-$B$3+1)*((EOMONTH($B$3,0)-$B$3+1)-(360-BH316)))*VLOOKUP(O316,звания!$F$2:$H$62,2,FALSE)/100,((((VLOOKUP(O316,звания!$D$2:$E$62,2,FALSE))/(EOMONTH($B$3,0)+1-$B$3)*BO316*CQ316+(VLOOKUP(BS316,звания!$D$2:$E$62,2,FALSE))/(EOMONTH($B$3,0)+1-$B$3)*BU316*(VLOOKUP(BS316,звания!$F$2:$G$62,2,FALSE)*0.01)+(IF(BT316=0,0,(VLOOKUP(BS316,звания!$D$2:$E$62,2,FALSE)/(EOMONTH($G$3,0)+1-$G$3)*BT316*(VLOOKUP(BS316,звания!$F$2:$G$62,2,FALSE)))*0.01-(VLOOKUP(O316,звания!$D$2:$E$62,2,FALSE)/(EOMONTH($G$3,0)+1-$G$3)*BT316*(VLOOKUP(O316,звания!$F$2:$G$62,2,FALSE)))*0.01)))))/100*(100-CP316))),(IF(AND(BU316=0,360-BH316&lt;0,CP316=0),(VLOOKUP(O316,звания!$D$2:$E$62,2,FALSE))/(EOMONTH($G$3,0)+1-$G$3)*BO316*CQ316,IF(AND(360-BH316&gt;=0,360-BH316&lt;(EOMONTH($G$3,0)+1-$G$3)),(CF316/(EOMONTH($G$3,0)-$G$3+1)*(360-BH316))*CQ316+(CF316/(EOMONTH($G$3,0)-$G$3+1)*((EOMONTH($G$3,0)-$G$3+1)-(360-BH316)))*VLOOKUP(O316,звания!$F$2:$H$62,2,FALSE)/100,((((VLOOKUP(O316,звания!$D$2:$E$62,2,FALSE))/(EOMONTH($G$3,0)+1-$G$3)*BO316*CQ316+(VLOOKUP(BS316,звания!$D$2:$E$62,2,FALSE))/(EOMONTH($G$3,0)+1-$G$3)*BU316*(VLOOKUP(BS316,звания!$F$2:$G$62,2,FALSE)*0.01)))/100*(100-CP316)+(IF(BT316=0,0,(VLOOKUP(BS316,звания!$D$2:$E$62,2,FALSE)/(EOMONTH($BN$3,0)+1-$BN$3)*BT316*(VLOOKUP(BS316,звания!$F$2:$G$62,2,FALSE)))*0.01-(VLOOKUP(O316,звания!$D$2:$E$62,2,FALSE)/(EOMONTH($BN$3,0)+1-$BN$3)*BT316*(VLOOKUP(O316,звания!$F$2:$G$62,2,FALSE)))*0.01)))))))</f>
        <v>0</v>
      </c>
      <c r="CS316" s="416">
        <f>SUM(CE316:CM316,CR316)</f>
        <v>0</v>
      </c>
      <c r="CT316" s="403"/>
      <c r="CU316" s="403"/>
      <c r="CV316" s="403">
        <f t="shared" si="368"/>
        <v>0</v>
      </c>
      <c r="CW316" s="556">
        <f>CN316+SUM(CS316:CV316)</f>
        <v>0</v>
      </c>
      <c r="CX316" s="403">
        <f>IF(CU316=0,CW316*0.18,(CW316-CU316)*0.18)</f>
        <v>0</v>
      </c>
      <c r="CY316" s="403"/>
      <c r="CZ316" s="404">
        <f t="shared" si="401"/>
        <v>0</v>
      </c>
      <c r="DA316" s="403"/>
      <c r="DB316" s="403"/>
      <c r="DC316" s="403"/>
      <c r="DD316" s="421">
        <f t="shared" si="378"/>
        <v>0</v>
      </c>
      <c r="DE316" s="421">
        <f t="shared" si="373"/>
        <v>0</v>
      </c>
      <c r="DF316" s="403">
        <f>CX316</f>
        <v>0</v>
      </c>
      <c r="DG316" s="421">
        <f>CW316-DD316+DF316</f>
        <v>0</v>
      </c>
      <c r="DH316" s="421"/>
      <c r="DI316" s="421"/>
      <c r="DJ316" s="422" t="str">
        <f t="shared" si="420"/>
        <v xml:space="preserve">    </v>
      </c>
      <c r="DK316" s="452"/>
      <c r="DL316" s="425"/>
      <c r="DM316" s="425"/>
      <c r="DN316" s="425"/>
      <c r="DO316" s="438"/>
      <c r="DP316" s="123"/>
      <c r="DQ316" s="817"/>
      <c r="DR316" s="818"/>
      <c r="DS316" s="819"/>
      <c r="DT316" s="820"/>
      <c r="DU316" s="124"/>
      <c r="DV316" s="401"/>
      <c r="DZ316" s="105"/>
      <c r="EH316" s="543">
        <f t="shared" si="369"/>
        <v>0</v>
      </c>
      <c r="EI316" s="404">
        <f t="shared" si="370"/>
        <v>0</v>
      </c>
      <c r="EJ316" s="29">
        <f t="shared" si="371"/>
        <v>0</v>
      </c>
      <c r="EK316" s="50"/>
      <c r="EL316" s="29"/>
      <c r="EM316" s="50"/>
      <c r="EN316" s="50"/>
      <c r="EO316" s="50"/>
      <c r="EP316" s="29"/>
    </row>
    <row r="317" spans="1:146" ht="17.45" hidden="1" customHeight="1">
      <c r="A317" s="446">
        <v>310</v>
      </c>
      <c r="B317" s="404"/>
      <c r="C317" s="404"/>
      <c r="D317" s="404">
        <f>DK317</f>
        <v>0</v>
      </c>
      <c r="E317" s="416"/>
      <c r="F317" s="417"/>
      <c r="G317" s="406" t="str">
        <f>IF(P317&gt;$G$3,0,CONCATENATE((INT((BH317)/360)+INT((BI317)/360)+INT((BJ317)/360)+INT((BK317)/360)+INT((BL317)/360)+INT((BM317)/360))+INT((INT(MOD((BH317),360)/30)+INT(MOD((BI317),360)/30)+INT(MOD((BJ317),360)/30)+INT(MOD((BK317),360)/30)+INT(MOD((BL317),360)/30)+INT(MOD((BM317),360)/30)+INT((MOD(MOD((BH317),360),30)+MOD(MOD((BI317),360),30)+MOD(MOD((BJ317),360),30)+MOD(MOD((BK317),360),30)+MOD(MOD((BL317),360),30)+MOD(MOD((BM317),360),30))/30))/12),".",MOD(INT(MOD((BH317),360)/30)+INT(MOD((BI317),360)/30)+INT(MOD((BJ317),360)/30)+INT(MOD((BK317),360)/30)+INT(MOD((BL317),360)/30)+INT(MOD((BM317),360)/30)+INT((MOD(MOD((BH317),360),30)+MOD(MOD((BI317),360),30)+MOD(MOD((BJ317),360),30)+MOD(MOD((BK317),360),30)+MOD(MOD((BL317),360),30)+MOD(MOD((BM317),360),30))/30),12),".",INT(MOD(MOD(MOD((BH317),360),30)+MOD(MOD((BI317),360),30)+MOD(MOD((BJ317),360),30)+MOD(MOD((BK317),360),30)+MOD(MOD((BL317),360),30)+MOD(MOD((BM317),360),30),30))))</f>
        <v>0.0.0</v>
      </c>
      <c r="H317" s="407" t="str">
        <f>CONCATENATE(INT((BH317)/360),".",INT(MOD((BH317),360)/30),".",MOD(MOD((BH317),360),30))</f>
        <v>0.0.0</v>
      </c>
      <c r="I317" s="407" t="str">
        <f>IF(P317&gt;$G$3,0,CONCATENATE((INT((BH317)/360)+INT((BM317)/360))+INT((INT(MOD((BH317),360)/30)+INT(MOD((BM317),360)/30)+INT((MOD(MOD((BH317),360),30)+MOD(MOD((BM317),360),30))/30))/12),".",MOD(INT(MOD((BH317),360)/30)+INT(MOD((BM317),360)/30)+INT((MOD(MOD((BH317),360),30)+MOD(MOD((BM317),360),30))/30),12),".",INT(MOD(MOD(MOD((BH317),360),30)+MOD(MOD((BM317),360),30),30))))</f>
        <v>0.0.0</v>
      </c>
      <c r="J317" s="407" t="str">
        <f>CONCATENATE(INT(BI317/360),".",MOD(INT(BI317/30),12),".",MOD(INT(BI317),30))</f>
        <v>0.0.0</v>
      </c>
      <c r="K317" s="407" t="str">
        <f>CONCATENATE(INT(BJ317/360),".",MOD(INT(BJ317/30),12),".",MOD(INT(BJ317),30))</f>
        <v>0.0.0</v>
      </c>
      <c r="L317" s="407" t="str">
        <f>CONCATENATE(INT(BK317/360),".",MOD(INT(BK317/30),12),".",MOD(INT(BK317),30))</f>
        <v>0.0.0</v>
      </c>
      <c r="M317" s="407" t="str">
        <f>CONCATENATE(INT(BL317/360),".",MOD(INT(BL317/30),12),".",MOD(INT(BL317),30))</f>
        <v>0.0.0</v>
      </c>
      <c r="N317" s="408" t="str">
        <f>CONCATENATE(IF(INT(INT(DAYS360(BF317,BG317,1)/30)/24)&gt;=2,2,INT(INT(DAYS360(BF317,BG317,1)/30)/24)),".",IF(AND(INT(INT(DAYS360(BF317,BG317,1)/30)/24)&gt;=2,MOD(INT(BM317/30),12)&gt;=6),6,IF(ISODD(MOD(INT(DAYS360(BF317,BG317,1)/30),12)),MOD(INT(DAYS360(BF317,BG317,1)/60),12),MOD(INT(BM317/30),12))),".",IF(AND(INT(INT(DAYS360(BF317,BG317,1)/30)/24)&gt;=2,MOD(INT(BM317/30),12)&gt;=6),0,IF(ISODD(MOD(INT(DAYS360(BF317,BG317,1)/30),12)),INT((MOD(DAYS360(BF317,BG317,1),30)/2+15)),INT(MOD(DAYS360(BF317,BG317,1),30)/2))))</f>
        <v>0.0.0</v>
      </c>
      <c r="O317" s="418"/>
      <c r="P317" s="417"/>
      <c r="Q317" s="417"/>
      <c r="R317" s="417"/>
      <c r="S317" s="417"/>
      <c r="T317" s="417"/>
      <c r="U317" s="417"/>
      <c r="V317" s="714"/>
      <c r="W317" s="714"/>
      <c r="X317" s="417"/>
      <c r="Y317" s="417"/>
      <c r="Z317" s="714"/>
      <c r="AA317" s="714"/>
      <c r="AB317" s="417"/>
      <c r="AC317" s="417"/>
      <c r="AD317" s="714"/>
      <c r="AE317" s="714"/>
      <c r="AF317" s="417"/>
      <c r="AG317" s="417"/>
      <c r="AH317" s="714"/>
      <c r="AI317" s="714"/>
      <c r="AJ317" s="417"/>
      <c r="AK317" s="417"/>
      <c r="AL317" s="714"/>
      <c r="AM317" s="714"/>
      <c r="AN317" s="417"/>
      <c r="AO317" s="417"/>
      <c r="AP317" s="714"/>
      <c r="AQ317" s="714"/>
      <c r="AR317" s="417"/>
      <c r="AS317" s="417"/>
      <c r="AT317" s="714"/>
      <c r="AU317" s="714"/>
      <c r="AV317" s="417"/>
      <c r="AW317" s="417"/>
      <c r="AX317" s="716"/>
      <c r="AY317" s="716"/>
      <c r="AZ317" s="635"/>
      <c r="BA317" s="635"/>
      <c r="BB317" s="716"/>
      <c r="BC317" s="716"/>
      <c r="BD317" s="635"/>
      <c r="BE317" s="635"/>
      <c r="BF317" s="717"/>
      <c r="BG317" s="717"/>
      <c r="BH317" s="432">
        <f t="shared" si="399"/>
        <v>0</v>
      </c>
      <c r="BI317" s="432">
        <f>(IF(OR(W317&gt;$G$3,W317=0),IF(OR(V317=0,V317&gt;$G$3),0,DAYS360(V317,$G$3,1)),(DAYS360(V317,W317,1)))+IF(OR(Y317&gt;$G$3,Y317=0),IF(OR(X317=0,X317&gt;$G$3),0,DAYS360(X317,$G$3,1)),(DAYS360(X317,Y317,1)))+IF(OR(AA317&gt;$G$3,AA317=0),IF(OR(Z317=0,Z317&gt;$G$3),0,DAYS360(Z317,$G$3,1)),(DAYS360(Z317,AA317,1)))+IF(OR(AC317&gt;$G$3,AC317=0),IF(OR(AB317=0,AB317&gt;$G$3),0,DAYS360(AB317,$G$3,1)),(DAYS360(AB317,AC317,1)))+IF(OR(AE317&gt;$G$3,AE317=0),IF(OR(AD317=0,AD317&gt;$G$3),0,DAYS360(AD317,$G$3,1)),(DAYS360(AD317,AE317,1)))+IF(OR(AG317&gt;$G$3,AG317=0),IF(OR(AF317=0,AF317&gt;$G$3),0,DAYS360(AF317,$G$3,1)),(DAYS360(AF317,AG317,1)))+IF(OR(AI317&gt;$G$3,AI317=0),IF(OR(AH317=0,AH317&gt;$G$3),0,DAYS360(AH317,$G$3,1)),(DAYS360(AH317,AI317,1)))+IF(OR(AK317&gt;$G$3,AK317=0),IF(OR(AJ317=0,AJ317&gt;$G$3),0,DAYS360(AJ317,$G$3,1)),(DAYS360(AJ317,AK317,1)))+IF(OR(AM317&gt;$G$3,AM317=0),IF(OR(AL317=0,AL317&gt;$G$3),0,DAYS360(AL317,$G$3,1)),(DAYS360(AL317,AM317,1)))+IF(OR(AO317&gt;$G$3,AO317=0),IF(OR(AN317=0,AN317&gt;$G$3),0,DAYS360(AN317,$G$3,1)),(DAYS360(AN317,AO317,1)))+IF(OR(AQ317&gt;$G$3,AQ317=0),IF(OR(AP317=0,AP317&gt;$G$3),0,DAYS360(AP317,$G$3,1)),(DAYS360(AP317,AQ317,1)))+IF(OR(AS317&gt;$G$3,AS317=0),IF(OR(AR317=0,AR317&gt;$G$3),0,DAYS360(AR317,$G$3,1)),(DAYS360(AR317,AS317,1)))+IF(OR(AU317&gt;$G$3,AU317=0),IF(OR(AT317=0,AT317&gt;$G$3),0,DAYS360(AT317,$G$3,1)),(DAYS360(AT317,AU317,1)))+IF(OR(AW317&gt;$G$3,AW317=0),IF(OR(AV317=0,AV317&gt;$G$3),0,DAYS360(AV317,$G$3,1)),(DAYS360(AV317,AW317,1))))*2</f>
        <v>0</v>
      </c>
      <c r="BJ317" s="432">
        <f>(IF(OR(AY317&gt;$G$3,AY317=0),IF(OR(AX317=0,AX317&gt;$G$3),0,DAYS360(AX317,$G$3,1)),(DAYS360(AX317,AY317,1)))+IF(OR(BA317&gt;$G$3,BA317=0),IF(OR(AZ317=0,AZ317&gt;$G$3),0,DAYS360(AZ317,$G$3,1)),(DAYS360(AZ317,BA317,1))))/2</f>
        <v>0</v>
      </c>
      <c r="BK317" s="432">
        <f>(IF(OR(BC317&gt;$G$3,BC317=0),IF(OR(BB317=0,BB317&gt;$G$3),0,DAYS360(BB317,$G$3,1)),(DAYS360(BB317,BC317,1))))</f>
        <v>0</v>
      </c>
      <c r="BL317" s="432">
        <f>(IF(OR(BE317&gt;$G$3,BE317=0),IF(OR(BD317=0,BD317&gt;$G$3),0,DAYS360(BD317,$G$3,1)),(DAYS360(BD317,BE317,1))))/3</f>
        <v>0</v>
      </c>
      <c r="BM317" s="436">
        <f>IF(DAYS360(BF317,BG317)&gt;=1800,1800/2,(DAYS360(BF317,BG317,1))/2)</f>
        <v>0</v>
      </c>
      <c r="BN317" s="462">
        <v>0.65</v>
      </c>
      <c r="BO317" s="427">
        <f t="shared" si="400"/>
        <v>0</v>
      </c>
      <c r="BP317" s="774"/>
      <c r="BQ317" s="700"/>
      <c r="BR317" s="419"/>
      <c r="BS317" s="700"/>
      <c r="BT317" s="700"/>
      <c r="BU317" s="700"/>
      <c r="BV317" s="427">
        <f>IF((BH317+BI317+BJ317+BK317+BL317+BM317)&lt;360,0,IF(AND((BH317+BI317+BJ317+BK317+BL317+BM317)&gt;=360,(BH317+BI317+BJ317+BK317+BL317+BM317)&lt;1800),25,IF(AND((BH317+BI317+BJ317+BK317+BL317+BM317)&gt;=1800,(BH317+BI317+BJ317+BK317+BL317+BM317)&lt;3600),30,IF(AND((BH317+BI317+BJ317+BK317+BL317+BM317)&gt;=3600,(BH317+BI317+BJ317+BK317+BL317+BM317)&lt;5400),35,IF(AND((BH317+BI317+BJ317+BK317+BL317+BM317)&gt;=5400,(BH317+BI317+BJ317+BK317+BL317+BM317)&lt;7200),40,IF(AND((BH317+BI317+BJ317+BK317+BL317+BM317)&gt;=7200,(BH317+BI317+BJ317+BK317+BL317+BM317)&lt;9000),45,IF((BH317+BI317+BJ317+BK317+BL317+BM317)&gt;=9000,50,"ПРОВЕРЬ")))))))</f>
        <v>0</v>
      </c>
      <c r="BW317" s="419"/>
      <c r="BX317" s="782"/>
      <c r="BY317" s="419"/>
      <c r="BZ317" s="432"/>
      <c r="CA317" s="419"/>
      <c r="CB317" s="427"/>
      <c r="CC317" s="419"/>
      <c r="CD317" s="427"/>
      <c r="CE317" s="404">
        <f>IF(OR(C317=0,CD317="Д"),0,IF(AND(C317&gt;0,E317=0),VLOOKUP(C317,звания!A:B,2,FALSE)/((EOMONTH($G$3,0)+1)-$G$3)*BO317+VLOOKUP(C317,звания!A:B,2,FALSE)/((EOMONTH($G$3,0)+1)-$G$3)*BR317+VLOOKUP(C317,звания!A:B,2,FALSE)/((EOMONTH($G$3,0)+1)-$G$3)*BU317,IF(AND(C317&gt;0,E317&gt;0,F317&gt;=$G$3,BO317=(EOMONTH($G$3,0)+1)-$G$3),(VLOOKUP(E317,звания!A:B,2,FALSE)/(EOMONTH($G$3,0)-$G$3+1))*(F317-$G$3)+(VLOOKUP(C317,звания!A:B,2,FALSE)/(EOMONTH($G$3,0)-$G$3+1))*((EOMONTH($G$3,0)-$G$3+1)-(F317-$G$3)),IF(AND(C317&gt;0,E317&gt;0,F317&gt;$G$3,BO317&lt;(EOMONTH($G$3,0)+1)-$G$3,BO317&lt;&gt;0),VLOOKUP(E317,звания!A:B,2,FALSE)/((EOMONTH($G$3,0)+1)-$G$3)*((F317-$G$3)-(((EOMONTH($G$3,0)+1)-$G$3)-BO317-BU317-BR317))+VLOOKUP(C317,звания!A:B,2,FALSE)/((EOMONTH($G$3,0)+1)-$G$3)*(((EOMONTH($G$3,0)+1)-F317)),IF(F317&lt;$G$3,(VLOOKUP(C317,звания!A:B,2,FALSE)-VLOOKUP(E317,звания!A:B,2,FALSE))/((EOMONTH($BN$3,0)+1)-$BN$3)*(EOMONTH($BN$3,0)+1-F317)+VLOOKUP(C317,звания!A:B,2,FALSE)/((EOMONTH($G$3,0)+1)-$G$3)*BO317+VLOOKUP(C317,звания!A:B,2,FALSE)/((EOMONTH($G$3,0)+1)-$G$3)*BU317+VLOOKUP(C317,звания!A:B,2,FALSE)/((EOMONTH($G$3,0)+1)-$G$3)*BR317,0)))))</f>
        <v>0</v>
      </c>
      <c r="CF317" s="404">
        <f>IF(OR(CD317="Д",C317=0),0,IF(B317="Виключений зі списків",IF(BS317=0,(VLOOKUP(O317,звания!$D$2:$E$62,2,FALSE))/(EOMONTH($B$3,0)+1-$B$3)*BO317+(VLOOKUP(BQ317,звания!$D$2:$E$62,2,FALSE))/(EOMONTH($B$3,0)+1-$B$3)*BR317,(((VLOOKUP(O317,звания!$D$2:$E$62,2,FALSE))/(EOMONTH($B$3,0)+1-$B$3))*BO317)+(VLOOKUP(BQ317,звания!$D$2:$E$62,2,FALSE))/(EOMONTH($B$3,0)+1-$B$3)*BR317+(VLOOKUP(BS317,звания!$D$2:$E$62,2,FALSE))/(EOMONTH($B$3,0)+1-$B$3)*BU317),IF(BS317=0,(VLOOKUP(O317,звания!$D$2:$E$62,2,FALSE))/(EOMONTH($G$3,0)+1-$G$3)*BO317+(VLOOKUP(BQ317,звания!$D$2:$E$62,2,FALSE))/(EOMONTH($G$3,0)+1-$G$3)*BR317,(((VLOOKUP(O317,звания!$D$2:$E$62,2,FALSE))/(EOMONTH($G$3,0)+1-$G$3))*BO317)+(VLOOKUP(BQ317,звания!$D$2:$E$62,2,FALSE))/(EOMONTH($G$3,0)+1-$G$3)*BR317+(VLOOKUP(BS317,звания!$D$2:$E$62,2,FALSE))/(EOMONTH($G$3,0)+1-$G$3)*BU317+IF(BT317=0,0,(VLOOKUP(BS317,звания!$D$2:$E$62,2,FALSE))/(EOMONTH($BN$3,0)+1-$BN$3)*BT317-(VLOOKUP(O317,звания!$D$2:$E$62,2,FALSE))/(EOMONTH($BN$3,0)+1-$BN$3)*BT317))))</f>
        <v>0</v>
      </c>
      <c r="CG317" s="404">
        <f>IF(AND(SUM(BH317:BM317)&lt;360,((EOMONTH($G$3,0)-$G$3+1+(SUM(BH317:BM317)))&gt;0),SUM(BH317:BM317)+EOMONTH($G$3,0)-$G$3+1&lt;360),(CE317+CF317)*BV317%,IF(SUM(BH317:BM317)+EOMONTH($G$3,0)-$G$3+1&lt;=1800,((CE317+CF317)/(EOMONTH($G$3,0)-$G$3+1))*(360-SUM(BH317:BM317))*BV317%+(((CE317+CF317)/(EOMONTH($G$3,0)-$G$3+1))*((EOMONTH($G$3,0)-$G$3+1)-(360-SUM(BH317:BM317))))*25%,IF(AND(SUM(BH317:BM317)&lt;1800,((EOMONTH($G$3,0)-$G$3+1+SUM(BH317:BM317))&gt;=360),SUM(BH317:BM317)+EOMONTH($G$3,0)-$G$3+1&lt;1800),(CE317+CF317)*BV317%,IF(SUM(BH317:BM317)+EOMONTH($G$3,0)-$G$3+1&lt;=3600,((CE317+CF317)/(EOMONTH($G$3,0)-$G$3+1))*(1800-SUM(BH317:BM317))*BV317%+(((CE317+CF317)/(EOMONTH($G$3,0)-$G$3+1))*((EOMONTH($G$3,0)-$G$3+1)-(1800-SUM(BH317:BM317)))*30%),IF(AND(SUM(BH317:BM317)&lt;3600,((EOMONTH($G$3,0)-$G$3+1+SUM(BH317:BM317))&gt;=1800),SUM(BH317:BM317)+EOMONTH($G$3,0)-$G$3+1&lt;3600),(CE317+CF317)*BV317%,IF(SUM(BH317:BM317)+EOMONTH($G$3,0)-$G$3+1&lt;=5400,((CE317+CF317)/(EOMONTH($G$3,0)-$G$3+1))*(3600-SUM(BH317:BM317))*BV317%+(((CE317+CF317)/(EOMONTH($G$3,0)-$G$3+1))*((EOMONTH($G$3,0)-$G$3+1)-(3600-SUM(BH317:BM317))))*35%,IF(AND(SUM(BH317:BM317)&lt;5400,((EOMONTH($G$3,0)-$G$3+1+SUM(BH317:BM317))&gt;=3600),SUM(BH317:BM317)+EOMONTH($G$3,0)-$G$3+1&lt;5400),(CE317+CF317)*BV317%,IF(SUM(BH317:BM317)+EOMONTH($G$3,0)-$G$3+1&lt;=7200,((CE317+CF317)/(EOMONTH($G$3,0)-$G$3+1))*(5400-SUM(BH317:BM317))*BV317%+(((CE317+CF317)/(EOMONTH($G$3,0)-$G$3+1))*((EOMONTH($G$3,0)-$G$3+1)-(5400-SUM(BH317:BM317))))*40%,IF(AND(SUM(BH317:BM317)&lt;7200,((EOMONTH($G$3,0)-$G$3+1+SUM(BH317:BM317))&gt;=5400),SUM(BH317:BM317)+EOMONTH($G$3,0)-$G$3+1&lt;7200),(CE317+CF317)*BV317%,IF(SUM(BH317:BM317)+EOMONTH($G$3,0)-$G$3+1&lt;=9000,((CE317+CF317)/(EOMONTH($G$3,0)-$G$3+1))*(7200-SUM(BH317:BM317))*BV317%+(((CE317+CF317)/(EOMONTH($G$3,0)-$G$3+1))*((EOMONTH($G$3,0)-$G$3+1)-(7200-SUM(BH317:BM317))))*45%,IF(SUM(BH317:BM317)+EOMONTH($G$3,0)-$G$3+1&gt;=9000,((CE317+CF317)/(EOMONTH($G$3,0)-$G$3+1))*(9000-SUM(BH317:BM317))*BV317%+(((CE317+CF317)/(EOMONTH($G$3,0)-$G$3+1))*((EOMONTH($G$3,0)-$G$3+1)-(9000-SUM(BH317:BM317))))*50%,0)))))))))))</f>
        <v>0</v>
      </c>
      <c r="CH317" s="404">
        <f>IF(BW317=0,CF317*BX317%,IF(BW317&gt;0,((VLOOKUP(O317,звания!$D$2:$E$62,2,FALSE)/(EOMONTH($G$3,0)+1-$G$3)*BW317)*BX317%)))</f>
        <v>0</v>
      </c>
      <c r="CI317" s="404">
        <f>IF(BY317=0,CF317*BZ317%,IF(BY317&gt;0,(VLOOKUP(O317,звания!$D$2:$E$62,2,FALSE)/(EOMONTH($G$3,0)+1-$G$3)*BO317)*BZ317%)+(VLOOKUP(BS317,звания!$D$2:$E$62,2,FALSE)/(EOMONTH($G$3,0)+1-$G$3)*BU317)*BZ317%)</f>
        <v>0</v>
      </c>
      <c r="CJ317" s="404">
        <f>IF(CA317=0,CF317*CB317%,IF(CA317&gt;0,(VLOOKUP(O317,звания!$D$2:$E$62,2,FALSE)/(EOMONTH($G$3,0)+1-$G$3)*BO317)*CB317%)+(VLOOKUP(BS317,звания!$D$2:$E$62,2,FALSE)/(EOMONTH($G$3,0)+1-$G$3)*BU317)*CB317%)</f>
        <v>0</v>
      </c>
      <c r="CK317" s="404">
        <f>IF(CD317="Д",0,IF(CC317=0,CF317*CD317%,IF(CC317&gt;0,(VLOOKUP(O317,звания!$D$2:$E$62,2,FALSE)/(EOMONTH($G$3,0)+1-$G$3)*BO317)*CD317%)+(VLOOKUP(BS317,звания!$D$2:$E$62,2,FALSE)/(EOMONTH($G$3,0)+1-$G$3)*BU317)*CD317%))</f>
        <v>0</v>
      </c>
      <c r="CL317" s="404">
        <f>IF(BR317&gt;0,((VLOOKUP(C317,звания!$A$2:$B$62,2,FALSE)/(EOMONTH($G$3,0)+1-$G$3)*BO317+VLOOKUP(O317,звания!$D$2:$E$62,2,FALSE)/(EOMONTH($G$3,0)+1-$G$3)*BO317+(VLOOKUP(C317,звания!$A$2:$B$62,2,FALSE)/(EOMONTH($G$3,0)+1-$G$3)*BO317+VLOOKUP(O317,звания!$D$2:$E$62,2,FALSE)/(EOMONTH($G$3,0)+1-$G$3)*BO317)*BV317%)*BN317)+(VLOOKUP(C317,звания!$A$2:$B$62,2,FALSE)/(EOMONTH($G$3,0)+1-$G$3)*BU317+VLOOKUP(BS317,звания!$D$2:$E$62,2,FALSE)/(EOMONTH($G$3,0)+1-$G$3)*BU317+(VLOOKUP(C317,звания!$A$2:$B$62,2,FALSE)/(EOMONTH($G$3,0)+1-$G$3)*BU317+VLOOKUP(BS317,звания!$D$2:$E$62,2,FALSE)/(EOMONTH($G$3,0)+1-$G$3)*BU317)*BV317%)*BN317,(CE317+CF317+CG317)*BN317)</f>
        <v>0</v>
      </c>
      <c r="CM317" s="404"/>
      <c r="CN317" s="404"/>
      <c r="CO317" s="432">
        <f t="shared" si="367"/>
        <v>0</v>
      </c>
      <c r="CP317" s="638"/>
      <c r="CQ317" s="637">
        <f>IF(CF317=0,0,IF((SUM(BH317:BM317)&gt;360),(VLOOKUP(O317,звания!$F$2:$G$62,2,FALSE))/100,VLOOKUP(O317,звания!$F$2:$H$62,3,FALSE)/100))</f>
        <v>0</v>
      </c>
      <c r="CR317" s="617">
        <f>IF(B317="Виключений зі списків",IF(AND(BU317=0,360-BH317&lt;0),(VLOOKUP(O317,звания!$D$2:$E$62,2,FALSE))/(EOMONTH($B$3,0)+1-$B$3)*BO317*CQ317,IF(AND(360-BH317&gt;=0,360-BH317&lt;(EOMONTH($B$3,0)+1-$B$3)),(CF317/(EOMONTH($B$3,0)-$B$3+1)*(360-BH317))*CQ317+(CF317/(EOMONTH($B$3,0)-$B$3+1)*((EOMONTH($B$3,0)-$B$3+1)-(360-BH317)))*VLOOKUP(O317,звания!$F$2:$H$62,2,FALSE)/100,((((VLOOKUP(O317,звания!$D$2:$E$62,2,FALSE))/(EOMONTH($B$3,0)+1-$B$3)*BO317*CQ317+(VLOOKUP(BS317,звания!$D$2:$E$62,2,FALSE))/(EOMONTH($B$3,0)+1-$B$3)*BU317*(VLOOKUP(BS317,звания!$F$2:$G$62,2,FALSE)*0.01)+(IF(BT317=0,0,(VLOOKUP(BS317,звания!$D$2:$E$62,2,FALSE)/(EOMONTH($G$3,0)+1-$G$3)*BT317*(VLOOKUP(BS317,звания!$F$2:$G$62,2,FALSE)))*0.01-(VLOOKUP(O317,звания!$D$2:$E$62,2,FALSE)/(EOMONTH($G$3,0)+1-$G$3)*BT317*(VLOOKUP(O317,звания!$F$2:$G$62,2,FALSE)))*0.01)))))/100*(100-CP317))),(IF(AND(BU317=0,360-BH317&lt;0,CP317=0),(VLOOKUP(O317,звания!$D$2:$E$62,2,FALSE))/(EOMONTH($G$3,0)+1-$G$3)*BO317*CQ317,IF(AND(360-BH317&gt;=0,360-BH317&lt;(EOMONTH($G$3,0)+1-$G$3)),(CF317/(EOMONTH($G$3,0)-$G$3+1)*(360-BH317))*CQ317+(CF317/(EOMONTH($G$3,0)-$G$3+1)*((EOMONTH($G$3,0)-$G$3+1)-(360-BH317)))*VLOOKUP(O317,звания!$F$2:$H$62,2,FALSE)/100,((((VLOOKUP(O317,звания!$D$2:$E$62,2,FALSE))/(EOMONTH($G$3,0)+1-$G$3)*BO317*CQ317+(VLOOKUP(BS317,звания!$D$2:$E$62,2,FALSE))/(EOMONTH($G$3,0)+1-$G$3)*BU317*(VLOOKUP(BS317,звания!$F$2:$G$62,2,FALSE)*0.01)))/100*(100-CP317)+(IF(BT317=0,0,(VLOOKUP(BS317,звания!$D$2:$E$62,2,FALSE)/(EOMONTH($BN$3,0)+1-$BN$3)*BT317*(VLOOKUP(BS317,звания!$F$2:$G$62,2,FALSE)))*0.01-(VLOOKUP(O317,звания!$D$2:$E$62,2,FALSE)/(EOMONTH($BN$3,0)+1-$BN$3)*BT317*(VLOOKUP(O317,звания!$F$2:$G$62,2,FALSE)))*0.01)))))))</f>
        <v>0</v>
      </c>
      <c r="CS317" s="416">
        <f>SUM(CE317:CM317,CR317)</f>
        <v>0</v>
      </c>
      <c r="CT317" s="403"/>
      <c r="CU317" s="403"/>
      <c r="CV317" s="403">
        <f t="shared" si="368"/>
        <v>0</v>
      </c>
      <c r="CW317" s="556">
        <f>CN317+SUM(CS317:CV317)</f>
        <v>0</v>
      </c>
      <c r="CX317" s="403">
        <f>IF(CU317=0,CW317*0.18,(CW317-CU317)*0.18)</f>
        <v>0</v>
      </c>
      <c r="CY317" s="403"/>
      <c r="CZ317" s="404">
        <f t="shared" si="401"/>
        <v>0</v>
      </c>
      <c r="DA317" s="403"/>
      <c r="DB317" s="403"/>
      <c r="DC317" s="403"/>
      <c r="DD317" s="421">
        <f t="shared" si="378"/>
        <v>0</v>
      </c>
      <c r="DE317" s="421">
        <f>(CW317-CV317)*22%</f>
        <v>0</v>
      </c>
      <c r="DF317" s="403">
        <f>CX317</f>
        <v>0</v>
      </c>
      <c r="DG317" s="421">
        <f>CW317-DD317+DF317</f>
        <v>0</v>
      </c>
      <c r="DH317" s="421"/>
      <c r="DI317" s="421"/>
      <c r="DJ317" s="422" t="str">
        <f>IF(DG317&gt;0,$DL$2," ")&amp;"  "&amp;IF(DH317&gt;0,$DM$2," ")</f>
        <v xml:space="preserve">    </v>
      </c>
      <c r="DK317" s="452"/>
      <c r="DL317" s="425"/>
      <c r="DM317" s="425"/>
      <c r="DN317" s="425"/>
      <c r="DO317" s="438"/>
      <c r="DP317" s="123"/>
      <c r="DQ317" s="827"/>
      <c r="DR317" s="818"/>
      <c r="DS317" s="819"/>
      <c r="DT317" s="820"/>
      <c r="DU317" s="124"/>
      <c r="DV317" s="401"/>
      <c r="DZ317" s="105"/>
      <c r="EG317" s="19"/>
      <c r="EH317" s="543">
        <f t="shared" si="369"/>
        <v>0</v>
      </c>
      <c r="EI317" s="404">
        <f t="shared" si="370"/>
        <v>0</v>
      </c>
      <c r="EJ317" s="29">
        <f t="shared" si="371"/>
        <v>0</v>
      </c>
      <c r="EK317" s="50"/>
      <c r="EL317" s="29"/>
      <c r="EM317" s="50"/>
      <c r="EN317" s="50"/>
      <c r="EO317" s="50"/>
      <c r="EP317" s="29"/>
    </row>
    <row r="318" spans="1:146" ht="17.45" hidden="1" customHeight="1">
      <c r="A318" s="402">
        <v>311</v>
      </c>
      <c r="B318" s="448"/>
      <c r="C318" s="403"/>
      <c r="D318" s="403">
        <f t="shared" si="409"/>
        <v>0</v>
      </c>
      <c r="E318" s="416"/>
      <c r="F318" s="417"/>
      <c r="G318" s="406" t="str">
        <f t="shared" si="397"/>
        <v>0.0.0</v>
      </c>
      <c r="H318" s="407" t="str">
        <f t="shared" ref="H318:H335" si="422">CONCATENATE(INT((BH318)/360),".",INT(MOD((BH318),360)/30),".",MOD(MOD((BH318),360),30))</f>
        <v>0.0.0</v>
      </c>
      <c r="I318" s="407" t="str">
        <f t="shared" si="398"/>
        <v>0.0.0</v>
      </c>
      <c r="J318" s="407" t="str">
        <f t="shared" si="412"/>
        <v>0.0.0</v>
      </c>
      <c r="K318" s="407" t="str">
        <f t="shared" si="413"/>
        <v>0.0.0</v>
      </c>
      <c r="L318" s="407" t="str">
        <f t="shared" si="414"/>
        <v>0.0.0</v>
      </c>
      <c r="M318" s="407" t="str">
        <f t="shared" si="415"/>
        <v>0.0.0</v>
      </c>
      <c r="N318" s="408" t="str">
        <f t="shared" ref="N318:N335" si="423">CONCATENATE(IF(INT(INT(DAYS360(BF318,BG318,1)/30)/24)&gt;=2,2,INT(INT(DAYS360(BF318,BG318,1)/30)/24)),".",IF(AND(INT(INT(DAYS360(BF318,BG318,1)/30)/24)&gt;=2,MOD(INT(BM318/30),12)&gt;=6),6,IF(ISODD(MOD(INT(DAYS360(BF318,BG318,1)/30),12)),MOD(INT(DAYS360(BF318,BG318,1)/60),12),MOD(INT(BM318/30),12))),".",IF(AND(INT(INT(DAYS360(BF318,BG318,1)/30)/24)&gt;=2,MOD(INT(BM318/30),12)&gt;=6),0,IF(ISODD(MOD(INT(DAYS360(BF318,BG318,1)/30),12)),INT((MOD(DAYS360(BF318,BG318,1),30)/2+15)),INT(MOD(DAYS360(BF318,BG318,1),30)/2))))</f>
        <v>0.0.0</v>
      </c>
      <c r="O318" s="418"/>
      <c r="P318" s="417"/>
      <c r="Q318" s="417"/>
      <c r="R318" s="417"/>
      <c r="S318" s="417"/>
      <c r="T318" s="417"/>
      <c r="U318" s="417"/>
      <c r="V318" s="714"/>
      <c r="W318" s="714"/>
      <c r="X318" s="417"/>
      <c r="Y318" s="417"/>
      <c r="Z318" s="714"/>
      <c r="AA318" s="714"/>
      <c r="AB318" s="417"/>
      <c r="AC318" s="417"/>
      <c r="AD318" s="714"/>
      <c r="AE318" s="714"/>
      <c r="AF318" s="417"/>
      <c r="AG318" s="417"/>
      <c r="AH318" s="714"/>
      <c r="AI318" s="714"/>
      <c r="AJ318" s="417"/>
      <c r="AK318" s="417"/>
      <c r="AL318" s="714"/>
      <c r="AM318" s="714"/>
      <c r="AN318" s="417"/>
      <c r="AO318" s="417"/>
      <c r="AP318" s="714"/>
      <c r="AQ318" s="714"/>
      <c r="AR318" s="417"/>
      <c r="AS318" s="417"/>
      <c r="AT318" s="714"/>
      <c r="AU318" s="714"/>
      <c r="AV318" s="417"/>
      <c r="AW318" s="417"/>
      <c r="AX318" s="716"/>
      <c r="AY318" s="716"/>
      <c r="AZ318" s="635"/>
      <c r="BA318" s="635"/>
      <c r="BB318" s="716"/>
      <c r="BC318" s="716"/>
      <c r="BD318" s="635"/>
      <c r="BE318" s="635"/>
      <c r="BF318" s="717"/>
      <c r="BG318" s="717"/>
      <c r="BH318" s="432">
        <f t="shared" si="399"/>
        <v>0</v>
      </c>
      <c r="BI318" s="432">
        <f t="shared" si="416"/>
        <v>0</v>
      </c>
      <c r="BJ318" s="432">
        <f t="shared" si="417"/>
        <v>0</v>
      </c>
      <c r="BK318" s="432">
        <f t="shared" si="418"/>
        <v>0</v>
      </c>
      <c r="BL318" s="432">
        <f t="shared" si="419"/>
        <v>0</v>
      </c>
      <c r="BM318" s="436">
        <f t="shared" si="408"/>
        <v>0</v>
      </c>
      <c r="BN318" s="462">
        <v>0.65</v>
      </c>
      <c r="BO318" s="427">
        <f t="shared" si="400"/>
        <v>0</v>
      </c>
      <c r="BP318" s="419"/>
      <c r="BQ318" s="700"/>
      <c r="BR318" s="419"/>
      <c r="BS318" s="700"/>
      <c r="BT318" s="700"/>
      <c r="BU318" s="700"/>
      <c r="BV318" s="427">
        <f t="shared" si="407"/>
        <v>0</v>
      </c>
      <c r="BW318" s="419"/>
      <c r="BX318" s="782"/>
      <c r="BY318" s="419"/>
      <c r="BZ318" s="432"/>
      <c r="CA318" s="419"/>
      <c r="CB318" s="427"/>
      <c r="CC318" s="419"/>
      <c r="CD318" s="427"/>
      <c r="CE318" s="404">
        <f>IF(OR(C318=0,CD318="Д"),0,IF(AND(C318&gt;0,E318=0),VLOOKUP(C318,звания!A:B,2,FALSE)/((EOMONTH($G$3,0)+1)-$G$3)*BO318+VLOOKUP(C318,звания!A:B,2,FALSE)/((EOMONTH($G$3,0)+1)-$G$3)*BR318+VLOOKUP(C318,звания!A:B,2,FALSE)/((EOMONTH($G$3,0)+1)-$G$3)*BU318,IF(AND(C318&gt;0,E318&gt;0,F318&gt;=$G$3,BO318=(EOMONTH($G$3,0)+1)-$G$3),(VLOOKUP(E318,звания!A:B,2,FALSE)/(EOMONTH($G$3,0)-$G$3+1))*(F318-$G$3)+(VLOOKUP(C318,звания!A:B,2,FALSE)/(EOMONTH($G$3,0)-$G$3+1))*((EOMONTH($G$3,0)-$G$3+1)-(F318-$G$3)),IF(AND(C318&gt;0,E318&gt;0,F318&gt;$G$3,BO318&lt;(EOMONTH($G$3,0)+1)-$G$3,BO318&lt;&gt;0),VLOOKUP(E318,звания!A:B,2,FALSE)/((EOMONTH($G$3,0)+1)-$G$3)*((F318-$G$3)-(((EOMONTH($G$3,0)+1)-$G$3)-BO318-BU318-BR318))+VLOOKUP(C318,звания!A:B,2,FALSE)/((EOMONTH($G$3,0)+1)-$G$3)*(((EOMONTH($G$3,0)+1)-F318)),IF(F318&lt;$G$3,(VLOOKUP(C318,звания!A:B,2,FALSE)-VLOOKUP(E318,звания!A:B,2,FALSE))/((EOMONTH($BN$3,0)+1)-$BN$3)*(EOMONTH($BN$3,0)+1-F318)+VLOOKUP(C318,звания!A:B,2,FALSE)/((EOMONTH($G$3,0)+1)-$G$3)*BO318+VLOOKUP(C318,звания!A:B,2,FALSE)/((EOMONTH($G$3,0)+1)-$G$3)*BU318+VLOOKUP(C318,звания!A:B,2,FALSE)/((EOMONTH($G$3,0)+1)-$G$3)*BR318,0)))))</f>
        <v>0</v>
      </c>
      <c r="CF318" s="404">
        <f>IF(OR(CD318="Д",C318=0),0,IF(B318="Виключений зі списків",IF(BS318=0,(VLOOKUP(O318,звания!$D$2:$E$62,2,FALSE))/(EOMONTH($B$3,0)+1-$B$3)*BO318+(VLOOKUP(BQ318,звания!$D$2:$E$62,2,FALSE))/(EOMONTH($B$3,0)+1-$B$3)*BR318,(((VLOOKUP(O318,звания!$D$2:$E$62,2,FALSE))/(EOMONTH($B$3,0)+1-$B$3))*BO318)+(VLOOKUP(BQ318,звания!$D$2:$E$62,2,FALSE))/(EOMONTH($B$3,0)+1-$B$3)*BR318+(VLOOKUP(BS318,звания!$D$2:$E$62,2,FALSE))/(EOMONTH($B$3,0)+1-$B$3)*BU318),IF(BS318=0,(VLOOKUP(O318,звания!$D$2:$E$62,2,FALSE))/(EOMONTH($G$3,0)+1-$G$3)*BO318+(VLOOKUP(BQ318,звания!$D$2:$E$62,2,FALSE))/(EOMONTH($G$3,0)+1-$G$3)*BR318,(((VLOOKUP(O318,звания!$D$2:$E$62,2,FALSE))/(EOMONTH($G$3,0)+1-$G$3))*BO318)+(VLOOKUP(BQ318,звания!$D$2:$E$62,2,FALSE))/(EOMONTH($G$3,0)+1-$G$3)*BR318+(VLOOKUP(BS318,звания!$D$2:$E$62,2,FALSE))/(EOMONTH($G$3,0)+1-$G$3)*BU318+IF(BT318=0,0,(VLOOKUP(BS318,звания!$D$2:$E$62,2,FALSE))/(EOMONTH($BN$3,0)+1-$BN$3)*BT318-(VLOOKUP(O318,звания!$D$2:$E$62,2,FALSE))/(EOMONTH($BN$3,0)+1-$BN$3)*BT318))))</f>
        <v>0</v>
      </c>
      <c r="CG318" s="404">
        <f t="shared" si="406"/>
        <v>0</v>
      </c>
      <c r="CH318" s="404">
        <f>IF(BW318=0,CF318*BX318%,IF(BW318&gt;0,((VLOOKUP(O318,звания!$D$2:$E$62,2,FALSE)/(EOMONTH($G$3,0)+1-$G$3)*BW318)*BX318%)))</f>
        <v>0</v>
      </c>
      <c r="CI318" s="404">
        <f>IF(BY318=0,CF318*BZ318%,IF(BY318&gt;0,(VLOOKUP(O318,звания!$D$2:$E$62,2,FALSE)/(EOMONTH($G$3,0)+1-$G$3)*BO318)*BZ318%)+(VLOOKUP(BS318,звания!$D$2:$E$62,2,FALSE)/(EOMONTH($G$3,0)+1-$G$3)*BU318)*BZ318%)</f>
        <v>0</v>
      </c>
      <c r="CJ318" s="404">
        <f>IF(CA318=0,CF318*CB318%,IF(CA318&gt;0,(VLOOKUP(O318,звания!$D$2:$E$62,2,FALSE)/(EOMONTH($G$3,0)+1-$G$3)*BO318)*CB318%)+(VLOOKUP(BS318,звания!$D$2:$E$62,2,FALSE)/(EOMONTH($G$3,0)+1-$G$3)*BU318)*CB318%)</f>
        <v>0</v>
      </c>
      <c r="CK318" s="404">
        <f>IF(CD318="Д",0,IF(CC318=0,CF318*CD318%,IF(CC318&gt;0,(VLOOKUP(O318,звания!$D$2:$E$62,2,FALSE)/(EOMONTH($G$3,0)+1-$G$3)*BO318)*CD318%)+(VLOOKUP(BS318,звания!$D$2:$E$62,2,FALSE)/(EOMONTH($G$3,0)+1-$G$3)*BU318)*CD318%))</f>
        <v>0</v>
      </c>
      <c r="CL318" s="404">
        <f>IF(BR318&gt;0,((VLOOKUP(C318,звания!$A$2:$B$62,2,FALSE)/(EOMONTH($G$3,0)+1-$G$3)*BO318+VLOOKUP(O318,звания!$D$2:$E$62,2,FALSE)/(EOMONTH($G$3,0)+1-$G$3)*BO318+(VLOOKUP(C318,звания!$A$2:$B$62,2,FALSE)/(EOMONTH($G$3,0)+1-$G$3)*BO318+VLOOKUP(O318,звания!$D$2:$E$62,2,FALSE)/(EOMONTH($G$3,0)+1-$G$3)*BO318)*BV318%)*BN318)+(VLOOKUP(C318,звания!$A$2:$B$62,2,FALSE)/(EOMONTH($G$3,0)+1-$G$3)*BU318+VLOOKUP(BS318,звания!$D$2:$E$62,2,FALSE)/(EOMONTH($G$3,0)+1-$G$3)*BU318+(VLOOKUP(C318,звания!$A$2:$B$62,2,FALSE)/(EOMONTH($G$3,0)+1-$G$3)*BU318+VLOOKUP(BS318,звания!$D$2:$E$62,2,FALSE)/(EOMONTH($G$3,0)+1-$G$3)*BU318)*BV318%)*BN318,(CE318+CF318+CG318)*BN318)</f>
        <v>0</v>
      </c>
      <c r="CM318" s="404"/>
      <c r="CN318" s="404"/>
      <c r="CO318" s="432">
        <f t="shared" si="367"/>
        <v>0</v>
      </c>
      <c r="CP318" s="638"/>
      <c r="CQ318" s="637">
        <f>IF(CF318=0,0,IF((SUM(BH318:BM318)&gt;360),(VLOOKUP(O318,звания!$F$2:$G$62,2,FALSE))/100,VLOOKUP(O318,звания!$F$2:$H$62,3,FALSE)/100))</f>
        <v>0</v>
      </c>
      <c r="CR318" s="617">
        <f>IF(B318="Виключений зі списків",IF(AND(BU318=0,360-BH318&lt;0),(VLOOKUP(O318,звания!$D$2:$E$62,2,FALSE))/(EOMONTH($B$3,0)+1-$B$3)*BO318*CQ318,IF(AND(360-BH318&gt;=0,360-BH318&lt;(EOMONTH($B$3,0)+1-$B$3)),(CF318/(EOMONTH($B$3,0)-$B$3+1)*(360-BH318))*CQ318+(CF318/(EOMONTH($B$3,0)-$B$3+1)*((EOMONTH($B$3,0)-$B$3+1)-(360-BH318)))*VLOOKUP(O318,звания!$F$2:$H$62,2,FALSE)/100,((((VLOOKUP(O318,звания!$D$2:$E$62,2,FALSE))/(EOMONTH($B$3,0)+1-$B$3)*BO318*CQ318+(VLOOKUP(BS318,звания!$D$2:$E$62,2,FALSE))/(EOMONTH($B$3,0)+1-$B$3)*BU318*(VLOOKUP(BS318,звания!$F$2:$G$62,2,FALSE)*0.01)+(IF(BT318=0,0,(VLOOKUP(BS318,звания!$D$2:$E$62,2,FALSE)/(EOMONTH($G$3,0)+1-$G$3)*BT318*(VLOOKUP(BS318,звания!$F$2:$G$62,2,FALSE)))*0.01-(VLOOKUP(O318,звания!$D$2:$E$62,2,FALSE)/(EOMONTH($G$3,0)+1-$G$3)*BT318*(VLOOKUP(O318,звания!$F$2:$G$62,2,FALSE)))*0.01)))))/100*(100-CP318))),(IF(AND(BU318=0,360-BH318&lt;0,CP318=0),(VLOOKUP(O318,звания!$D$2:$E$62,2,FALSE))/(EOMONTH($G$3,0)+1-$G$3)*BO318*CQ318,IF(AND(360-BH318&gt;=0,360-BH318&lt;(EOMONTH($G$3,0)+1-$G$3)),(CF318/(EOMONTH($G$3,0)-$G$3+1)*(360-BH318))*CQ318+(CF318/(EOMONTH($G$3,0)-$G$3+1)*((EOMONTH($G$3,0)-$G$3+1)-(360-BH318)))*VLOOKUP(O318,звания!$F$2:$H$62,2,FALSE)/100,((((VLOOKUP(O318,звания!$D$2:$E$62,2,FALSE))/(EOMONTH($G$3,0)+1-$G$3)*BO318*CQ318+(VLOOKUP(BS318,звания!$D$2:$E$62,2,FALSE))/(EOMONTH($G$3,0)+1-$G$3)*BU318*(VLOOKUP(BS318,звания!$F$2:$G$62,2,FALSE)*0.01)))/100*(100-CP318)+(IF(BT318=0,0,(VLOOKUP(BS318,звания!$D$2:$E$62,2,FALSE)/(EOMONTH($BN$3,0)+1-$BN$3)*BT318*(VLOOKUP(BS318,звания!$F$2:$G$62,2,FALSE)))*0.01-(VLOOKUP(O318,звания!$D$2:$E$62,2,FALSE)/(EOMONTH($BN$3,0)+1-$BN$3)*BT318*(VLOOKUP(O318,звания!$F$2:$G$62,2,FALSE)))*0.01)))))))</f>
        <v>0</v>
      </c>
      <c r="CS318" s="416">
        <f t="shared" si="392"/>
        <v>0</v>
      </c>
      <c r="CT318" s="403"/>
      <c r="CU318" s="403"/>
      <c r="CV318" s="403">
        <f t="shared" si="368"/>
        <v>0</v>
      </c>
      <c r="CW318" s="556">
        <f t="shared" si="372"/>
        <v>0</v>
      </c>
      <c r="CX318" s="403">
        <f t="shared" si="393"/>
        <v>0</v>
      </c>
      <c r="CY318" s="403"/>
      <c r="CZ318" s="404">
        <f t="shared" si="401"/>
        <v>0</v>
      </c>
      <c r="DA318" s="403"/>
      <c r="DB318" s="403"/>
      <c r="DC318" s="403"/>
      <c r="DD318" s="421">
        <f t="shared" si="378"/>
        <v>0</v>
      </c>
      <c r="DE318" s="421">
        <f t="shared" si="373"/>
        <v>0</v>
      </c>
      <c r="DF318" s="403">
        <f t="shared" si="410"/>
        <v>0</v>
      </c>
      <c r="DG318" s="421">
        <f t="shared" si="411"/>
        <v>0</v>
      </c>
      <c r="DH318" s="421"/>
      <c r="DI318" s="421"/>
      <c r="DJ318" s="422" t="str">
        <f t="shared" si="420"/>
        <v xml:space="preserve">    </v>
      </c>
      <c r="DK318" s="452"/>
      <c r="DL318" s="423"/>
      <c r="DM318" s="423"/>
      <c r="DN318" s="423"/>
      <c r="DO318" s="420"/>
      <c r="DP318" s="123"/>
      <c r="DQ318" s="817"/>
      <c r="DR318" s="818"/>
      <c r="DS318" s="819"/>
      <c r="DT318" s="820"/>
      <c r="DU318" s="124"/>
      <c r="DV318" s="110"/>
      <c r="DX318" s="84"/>
      <c r="DY318" s="84"/>
      <c r="DZ318" s="105"/>
      <c r="EG318" s="19"/>
      <c r="EH318" s="543">
        <f t="shared" si="369"/>
        <v>0</v>
      </c>
      <c r="EI318" s="404">
        <f t="shared" si="370"/>
        <v>0</v>
      </c>
      <c r="EJ318" s="29">
        <f t="shared" si="371"/>
        <v>0</v>
      </c>
      <c r="EK318" s="50"/>
      <c r="EL318" s="29"/>
      <c r="EM318" s="50"/>
      <c r="EN318" s="50"/>
      <c r="EO318" s="50"/>
      <c r="EP318" s="29"/>
    </row>
    <row r="319" spans="1:146" ht="17.45" hidden="1" customHeight="1">
      <c r="A319" s="446">
        <v>312</v>
      </c>
      <c r="B319" s="449"/>
      <c r="C319" s="403"/>
      <c r="D319" s="403">
        <f>DK319</f>
        <v>0</v>
      </c>
      <c r="E319" s="416"/>
      <c r="F319" s="417"/>
      <c r="G319" s="406" t="str">
        <f t="shared" si="397"/>
        <v>0.0.0</v>
      </c>
      <c r="H319" s="407" t="str">
        <f t="shared" si="422"/>
        <v>0.0.0</v>
      </c>
      <c r="I319" s="407" t="str">
        <f t="shared" si="398"/>
        <v>0.0.0</v>
      </c>
      <c r="J319" s="407" t="str">
        <f t="shared" si="412"/>
        <v>0.0.0</v>
      </c>
      <c r="K319" s="407" t="str">
        <f t="shared" si="413"/>
        <v>0.0.0</v>
      </c>
      <c r="L319" s="407" t="str">
        <f t="shared" si="414"/>
        <v>0.0.0</v>
      </c>
      <c r="M319" s="407" t="str">
        <f t="shared" si="415"/>
        <v>0.0.0</v>
      </c>
      <c r="N319" s="408" t="str">
        <f t="shared" si="423"/>
        <v>0.0.0</v>
      </c>
      <c r="O319" s="418"/>
      <c r="P319" s="417"/>
      <c r="Q319" s="417"/>
      <c r="R319" s="417"/>
      <c r="S319" s="417"/>
      <c r="T319" s="417"/>
      <c r="U319" s="417"/>
      <c r="V319" s="714"/>
      <c r="W319" s="714"/>
      <c r="X319" s="417"/>
      <c r="Y319" s="417"/>
      <c r="Z319" s="714"/>
      <c r="AA319" s="714"/>
      <c r="AB319" s="417"/>
      <c r="AC319" s="417"/>
      <c r="AD319" s="714"/>
      <c r="AE319" s="714"/>
      <c r="AF319" s="417"/>
      <c r="AG319" s="417"/>
      <c r="AH319" s="714"/>
      <c r="AI319" s="714"/>
      <c r="AJ319" s="417"/>
      <c r="AK319" s="417"/>
      <c r="AL319" s="714"/>
      <c r="AM319" s="714"/>
      <c r="AN319" s="417"/>
      <c r="AO319" s="417"/>
      <c r="AP319" s="714"/>
      <c r="AQ319" s="714"/>
      <c r="AR319" s="417"/>
      <c r="AS319" s="417"/>
      <c r="AT319" s="714"/>
      <c r="AU319" s="714"/>
      <c r="AV319" s="417"/>
      <c r="AW319" s="417"/>
      <c r="AX319" s="716"/>
      <c r="AY319" s="716"/>
      <c r="AZ319" s="635"/>
      <c r="BA319" s="635"/>
      <c r="BB319" s="716"/>
      <c r="BC319" s="716"/>
      <c r="BD319" s="635"/>
      <c r="BE319" s="635"/>
      <c r="BF319" s="717"/>
      <c r="BG319" s="717"/>
      <c r="BH319" s="432">
        <f t="shared" si="399"/>
        <v>0</v>
      </c>
      <c r="BI319" s="432">
        <f t="shared" si="416"/>
        <v>0</v>
      </c>
      <c r="BJ319" s="432">
        <f t="shared" si="417"/>
        <v>0</v>
      </c>
      <c r="BK319" s="432">
        <f t="shared" si="418"/>
        <v>0</v>
      </c>
      <c r="BL319" s="432">
        <f t="shared" si="419"/>
        <v>0</v>
      </c>
      <c r="BM319" s="436">
        <f t="shared" si="408"/>
        <v>0</v>
      </c>
      <c r="BN319" s="462">
        <v>0.65</v>
      </c>
      <c r="BO319" s="427">
        <f t="shared" si="400"/>
        <v>0</v>
      </c>
      <c r="BP319" s="725"/>
      <c r="BQ319" s="700"/>
      <c r="BR319" s="419"/>
      <c r="BS319" s="700"/>
      <c r="BT319" s="700"/>
      <c r="BU319" s="700"/>
      <c r="BV319" s="427">
        <f t="shared" si="407"/>
        <v>0</v>
      </c>
      <c r="BW319" s="419"/>
      <c r="BX319" s="782"/>
      <c r="BY319" s="419"/>
      <c r="BZ319" s="432"/>
      <c r="CA319" s="419"/>
      <c r="CB319" s="427"/>
      <c r="CC319" s="419"/>
      <c r="CD319" s="427"/>
      <c r="CE319" s="404">
        <f>IF(OR(C319=0,CD319="Д"),0,IF(AND(C319&gt;0,E319=0),VLOOKUP(C319,звания!A:B,2,FALSE)/((EOMONTH($G$3,0)+1)-$G$3)*BO319+VLOOKUP(C319,звания!A:B,2,FALSE)/((EOMONTH($G$3,0)+1)-$G$3)*BR319+VLOOKUP(C319,звания!A:B,2,FALSE)/((EOMONTH($G$3,0)+1)-$G$3)*BU319,IF(AND(C319&gt;0,E319&gt;0,F319&gt;=$G$3,BO319=(EOMONTH($G$3,0)+1)-$G$3),(VLOOKUP(E319,звания!A:B,2,FALSE)/(EOMONTH($G$3,0)-$G$3+1))*(F319-$G$3)+(VLOOKUP(C319,звания!A:B,2,FALSE)/(EOMONTH($G$3,0)-$G$3+1))*((EOMONTH($G$3,0)-$G$3+1)-(F319-$G$3)),IF(AND(C319&gt;0,E319&gt;0,F319&gt;$G$3,BO319&lt;(EOMONTH($G$3,0)+1)-$G$3,BO319&lt;&gt;0),VLOOKUP(E319,звания!A:B,2,FALSE)/((EOMONTH($G$3,0)+1)-$G$3)*((F319-$G$3)-(((EOMONTH($G$3,0)+1)-$G$3)-BO319-BU319-BR319))+VLOOKUP(C319,звания!A:B,2,FALSE)/((EOMONTH($G$3,0)+1)-$G$3)*(((EOMONTH($G$3,0)+1)-F319)),IF(F319&lt;$G$3,(VLOOKUP(C319,звания!A:B,2,FALSE)-VLOOKUP(E319,звания!A:B,2,FALSE))/((EOMONTH($BN$3,0)+1)-$BN$3)*(EOMONTH($BN$3,0)+1-F319)+VLOOKUP(C319,звания!A:B,2,FALSE)/((EOMONTH($G$3,0)+1)-$G$3)*BO319+VLOOKUP(C319,звания!A:B,2,FALSE)/((EOMONTH($G$3,0)+1)-$G$3)*BU319+VLOOKUP(C319,звания!A:B,2,FALSE)/((EOMONTH($G$3,0)+1)-$G$3)*BR319,0)))))</f>
        <v>0</v>
      </c>
      <c r="CF319" s="404">
        <f>IF(OR(CD319="Д",C319=0),0,IF(B319="Виключений зі списків",IF(BS319=0,(VLOOKUP(O319,звания!$D$2:$E$62,2,FALSE))/(EOMONTH($B$3,0)+1-$B$3)*BO319+(VLOOKUP(BQ319,звания!$D$2:$E$62,2,FALSE))/(EOMONTH($B$3,0)+1-$B$3)*BR319,(((VLOOKUP(O319,звания!$D$2:$E$62,2,FALSE))/(EOMONTH($B$3,0)+1-$B$3))*BO319)+(VLOOKUP(BQ319,звания!$D$2:$E$62,2,FALSE))/(EOMONTH($B$3,0)+1-$B$3)*BR319+(VLOOKUP(BS319,звания!$D$2:$E$62,2,FALSE))/(EOMONTH($B$3,0)+1-$B$3)*BU319),IF(BS319=0,(VLOOKUP(O319,звания!$D$2:$E$62,2,FALSE))/(EOMONTH($G$3,0)+1-$G$3)*BO319+(VLOOKUP(BQ319,звания!$D$2:$E$62,2,FALSE))/(EOMONTH($G$3,0)+1-$G$3)*BR319,(((VLOOKUP(O319,звания!$D$2:$E$62,2,FALSE))/(EOMONTH($G$3,0)+1-$G$3))*BO319)+(VLOOKUP(BQ319,звания!$D$2:$E$62,2,FALSE))/(EOMONTH($G$3,0)+1-$G$3)*BR319+(VLOOKUP(BS319,звания!$D$2:$E$62,2,FALSE))/(EOMONTH($G$3,0)+1-$G$3)*BU319+IF(BT319=0,0,(VLOOKUP(BS319,звания!$D$2:$E$62,2,FALSE))/(EOMONTH($BN$3,0)+1-$BN$3)*BT319-(VLOOKUP(O319,звания!$D$2:$E$62,2,FALSE))/(EOMONTH($BN$3,0)+1-$BN$3)*BT319))))</f>
        <v>0</v>
      </c>
      <c r="CG319" s="404">
        <f t="shared" si="406"/>
        <v>0</v>
      </c>
      <c r="CH319" s="404">
        <f>IF(BW319=0,CF319*BX319%,IF(BW319&gt;0,((VLOOKUP(O319,звания!$D$2:$E$62,2,FALSE)/(EOMONTH($G$3,0)+1-$G$3)*BW319)*BX319%)))</f>
        <v>0</v>
      </c>
      <c r="CI319" s="404">
        <f>IF(BY319=0,CF319*BZ319%,IF(BY319&gt;0,(VLOOKUP(O319,звания!$D$2:$E$62,2,FALSE)/(EOMONTH($G$3,0)+1-$G$3)*BO319)*BZ319%)+(VLOOKUP(BS319,звания!$D$2:$E$62,2,FALSE)/(EOMONTH($G$3,0)+1-$G$3)*BU319)*BZ319%)</f>
        <v>0</v>
      </c>
      <c r="CJ319" s="404">
        <f>IF(CA319=0,CF319*CB319%,IF(CA319&gt;0,(VLOOKUP(O319,звания!$D$2:$E$62,2,FALSE)/(EOMONTH($G$3,0)+1-$G$3)*BO319)*CB319%)+(VLOOKUP(BS319,звания!$D$2:$E$62,2,FALSE)/(EOMONTH($G$3,0)+1-$G$3)*BU319)*CB319%)</f>
        <v>0</v>
      </c>
      <c r="CK319" s="404">
        <f>IF(CD319="Д",0,IF(CC319=0,CF319*CD319%,IF(CC319&gt;0,(VLOOKUP(O319,звания!$D$2:$E$62,2,FALSE)/(EOMONTH($G$3,0)+1-$G$3)*BO319)*CD319%)+(VLOOKUP(BS319,звания!$D$2:$E$62,2,FALSE)/(EOMONTH($G$3,0)+1-$G$3)*BU319)*CD319%))</f>
        <v>0</v>
      </c>
      <c r="CL319" s="404">
        <f>IF(BR319&gt;0,((VLOOKUP(C319,звания!$A$2:$B$62,2,FALSE)/(EOMONTH($G$3,0)+1-$G$3)*BO319+VLOOKUP(O319,звания!$D$2:$E$62,2,FALSE)/(EOMONTH($G$3,0)+1-$G$3)*BO319+(VLOOKUP(C319,звания!$A$2:$B$62,2,FALSE)/(EOMONTH($G$3,0)+1-$G$3)*BO319+VLOOKUP(O319,звания!$D$2:$E$62,2,FALSE)/(EOMONTH($G$3,0)+1-$G$3)*BO319)*BV319%)*BN319)+(VLOOKUP(C319,звания!$A$2:$B$62,2,FALSE)/(EOMONTH($G$3,0)+1-$G$3)*BU319+VLOOKUP(BS319,звания!$D$2:$E$62,2,FALSE)/(EOMONTH($G$3,0)+1-$G$3)*BU319+(VLOOKUP(C319,звания!$A$2:$B$62,2,FALSE)/(EOMONTH($G$3,0)+1-$G$3)*BU319+VLOOKUP(BS319,звания!$D$2:$E$62,2,FALSE)/(EOMONTH($G$3,0)+1-$G$3)*BU319)*BV319%)*BN319,(CE319+CF319+CG319)*BN319)</f>
        <v>0</v>
      </c>
      <c r="CM319" s="404"/>
      <c r="CN319" s="404"/>
      <c r="CO319" s="432">
        <f t="shared" si="367"/>
        <v>0</v>
      </c>
      <c r="CP319" s="432"/>
      <c r="CQ319" s="637">
        <f>IF(CF319=0,0,IF((SUM(BH319:BM319)&gt;360),(VLOOKUP(O319,звания!$F$2:$G$62,2,FALSE))/100,VLOOKUP(O319,звания!$F$2:$H$62,3,FALSE)/100))</f>
        <v>0</v>
      </c>
      <c r="CR319" s="617">
        <f>IF(B319="Виключений зі списків",IF(AND(BU319=0,360-BH319&lt;0),(VLOOKUP(O319,звания!$D$2:$E$62,2,FALSE))/(EOMONTH($B$3,0)+1-$B$3)*BO319*CQ319,IF(AND(360-BH319&gt;=0,360-BH319&lt;(EOMONTH($B$3,0)+1-$B$3)),(CF319/(EOMONTH($B$3,0)-$B$3+1)*(360-BH319))*CQ319+(CF319/(EOMONTH($B$3,0)-$B$3+1)*((EOMONTH($B$3,0)-$B$3+1)-(360-BH319)))*VLOOKUP(O319,звания!$F$2:$H$62,2,FALSE)/100,((((VLOOKUP(O319,звания!$D$2:$E$62,2,FALSE))/(EOMONTH($B$3,0)+1-$B$3)*BO319*CQ319+(VLOOKUP(BS319,звания!$D$2:$E$62,2,FALSE))/(EOMONTH($B$3,0)+1-$B$3)*BU319*(VLOOKUP(BS319,звания!$F$2:$G$62,2,FALSE)*0.01)+(IF(BT319=0,0,(VLOOKUP(BS319,звания!$D$2:$E$62,2,FALSE)/(EOMONTH($G$3,0)+1-$G$3)*BT319*(VLOOKUP(BS319,звания!$F$2:$G$62,2,FALSE)))*0.01-(VLOOKUP(O319,звания!$D$2:$E$62,2,FALSE)/(EOMONTH($G$3,0)+1-$G$3)*BT319*(VLOOKUP(O319,звания!$F$2:$G$62,2,FALSE)))*0.01)))))/100*(100-CP319))),(IF(AND(BU319=0,360-BH319&lt;0,CP319=0),(VLOOKUP(O319,звания!$D$2:$E$62,2,FALSE))/(EOMONTH($G$3,0)+1-$G$3)*BO319*CQ319,IF(AND(360-BH319&gt;=0,360-BH319&lt;(EOMONTH($G$3,0)+1-$G$3)),(CF319/(EOMONTH($G$3,0)-$G$3+1)*(360-BH319))*CQ319+(CF319/(EOMONTH($G$3,0)-$G$3+1)*((EOMONTH($G$3,0)-$G$3+1)-(360-BH319)))*VLOOKUP(O319,звания!$F$2:$H$62,2,FALSE)/100,((((VLOOKUP(O319,звания!$D$2:$E$62,2,FALSE))/(EOMONTH($G$3,0)+1-$G$3)*BO319*CQ319+(VLOOKUP(BS319,звания!$D$2:$E$62,2,FALSE))/(EOMONTH($G$3,0)+1-$G$3)*BU319*(VLOOKUP(BS319,звания!$F$2:$G$62,2,FALSE)*0.01)))/100*(100-CP319)+(IF(BT319=0,0,(VLOOKUP(BS319,звания!$D$2:$E$62,2,FALSE)/(EOMONTH($BN$3,0)+1-$BN$3)*BT319*(VLOOKUP(BS319,звания!$F$2:$G$62,2,FALSE)))*0.01-(VLOOKUP(O319,звания!$D$2:$E$62,2,FALSE)/(EOMONTH($BN$3,0)+1-$BN$3)*BT319*(VLOOKUP(O319,звания!$F$2:$G$62,2,FALSE)))*0.01)))))))</f>
        <v>0</v>
      </c>
      <c r="CS319" s="416">
        <f>SUM(CE319:CM319,CR319)</f>
        <v>0</v>
      </c>
      <c r="CT319" s="403"/>
      <c r="CU319" s="403"/>
      <c r="CV319" s="403">
        <f t="shared" si="368"/>
        <v>0</v>
      </c>
      <c r="CW319" s="556">
        <f>CN319+SUM(CS319:CV319)</f>
        <v>0</v>
      </c>
      <c r="CX319" s="403">
        <f t="shared" si="393"/>
        <v>0</v>
      </c>
      <c r="CY319" s="403"/>
      <c r="CZ319" s="404">
        <f t="shared" si="401"/>
        <v>0</v>
      </c>
      <c r="DA319" s="403"/>
      <c r="DB319" s="403"/>
      <c r="DC319" s="403"/>
      <c r="DD319" s="421">
        <f t="shared" si="378"/>
        <v>0</v>
      </c>
      <c r="DE319" s="421">
        <f t="shared" si="373"/>
        <v>0</v>
      </c>
      <c r="DF319" s="403">
        <f>CX319</f>
        <v>0</v>
      </c>
      <c r="DG319" s="421">
        <f>CW319-DD319+DF319</f>
        <v>0</v>
      </c>
      <c r="DH319" s="421"/>
      <c r="DI319" s="421"/>
      <c r="DJ319" s="422" t="str">
        <f t="shared" si="420"/>
        <v xml:space="preserve">    </v>
      </c>
      <c r="DK319" s="405"/>
      <c r="DL319" s="429"/>
      <c r="DM319" s="429"/>
      <c r="DN319" s="429"/>
      <c r="DO319" s="420"/>
      <c r="DP319" s="123"/>
      <c r="DQ319" s="817"/>
      <c r="DR319" s="818"/>
      <c r="DS319" s="819"/>
      <c r="DT319" s="820"/>
      <c r="DU319" s="124"/>
      <c r="DV319" s="110"/>
      <c r="DX319" s="84"/>
      <c r="DZ319" s="105"/>
      <c r="EG319" s="19"/>
      <c r="EH319" s="543">
        <f t="shared" si="369"/>
        <v>0</v>
      </c>
      <c r="EI319" s="404">
        <f t="shared" si="370"/>
        <v>0</v>
      </c>
      <c r="EJ319" s="29">
        <f t="shared" si="371"/>
        <v>0</v>
      </c>
      <c r="EK319" s="50"/>
      <c r="EL319" s="29"/>
      <c r="EM319" s="50"/>
      <c r="EN319" s="50"/>
      <c r="EO319" s="50"/>
      <c r="EP319" s="30"/>
    </row>
    <row r="320" spans="1:146" ht="17.45" hidden="1" customHeight="1">
      <c r="A320" s="402">
        <v>313</v>
      </c>
      <c r="B320" s="403"/>
      <c r="C320" s="403"/>
      <c r="D320" s="403">
        <f t="shared" si="409"/>
        <v>0</v>
      </c>
      <c r="E320" s="416"/>
      <c r="F320" s="417"/>
      <c r="G320" s="406" t="str">
        <f t="shared" si="397"/>
        <v>0.0.0</v>
      </c>
      <c r="H320" s="407" t="str">
        <f t="shared" si="422"/>
        <v>0.0.0</v>
      </c>
      <c r="I320" s="407" t="str">
        <f t="shared" si="398"/>
        <v>0.0.0</v>
      </c>
      <c r="J320" s="407" t="str">
        <f t="shared" si="412"/>
        <v>0.0.0</v>
      </c>
      <c r="K320" s="407" t="str">
        <f t="shared" si="413"/>
        <v>0.0.0</v>
      </c>
      <c r="L320" s="407" t="str">
        <f t="shared" si="414"/>
        <v>0.0.0</v>
      </c>
      <c r="M320" s="407" t="str">
        <f t="shared" si="415"/>
        <v>0.0.0</v>
      </c>
      <c r="N320" s="408" t="str">
        <f t="shared" si="423"/>
        <v>0.0.0</v>
      </c>
      <c r="O320" s="418"/>
      <c r="P320" s="417"/>
      <c r="Q320" s="417"/>
      <c r="R320" s="417"/>
      <c r="S320" s="417"/>
      <c r="T320" s="417"/>
      <c r="U320" s="417"/>
      <c r="V320" s="714"/>
      <c r="W320" s="714"/>
      <c r="X320" s="417"/>
      <c r="Y320" s="417"/>
      <c r="Z320" s="714"/>
      <c r="AA320" s="714"/>
      <c r="AB320" s="417"/>
      <c r="AC320" s="417"/>
      <c r="AD320" s="714"/>
      <c r="AE320" s="714"/>
      <c r="AF320" s="417"/>
      <c r="AG320" s="417"/>
      <c r="AH320" s="714"/>
      <c r="AI320" s="714"/>
      <c r="AJ320" s="417"/>
      <c r="AK320" s="417"/>
      <c r="AL320" s="714"/>
      <c r="AM320" s="714"/>
      <c r="AN320" s="417"/>
      <c r="AO320" s="417"/>
      <c r="AP320" s="714"/>
      <c r="AQ320" s="714"/>
      <c r="AR320" s="417"/>
      <c r="AS320" s="417"/>
      <c r="AT320" s="714"/>
      <c r="AU320" s="714"/>
      <c r="AV320" s="417"/>
      <c r="AW320" s="417"/>
      <c r="AX320" s="716"/>
      <c r="AY320" s="716"/>
      <c r="AZ320" s="635"/>
      <c r="BA320" s="635"/>
      <c r="BB320" s="716"/>
      <c r="BC320" s="716"/>
      <c r="BD320" s="635"/>
      <c r="BE320" s="635"/>
      <c r="BF320" s="717"/>
      <c r="BG320" s="717"/>
      <c r="BH320" s="432">
        <f t="shared" si="399"/>
        <v>0</v>
      </c>
      <c r="BI320" s="432">
        <f t="shared" si="416"/>
        <v>0</v>
      </c>
      <c r="BJ320" s="432">
        <f t="shared" si="417"/>
        <v>0</v>
      </c>
      <c r="BK320" s="432">
        <f t="shared" si="418"/>
        <v>0</v>
      </c>
      <c r="BL320" s="432">
        <f t="shared" si="419"/>
        <v>0</v>
      </c>
      <c r="BM320" s="436">
        <f t="shared" si="408"/>
        <v>0</v>
      </c>
      <c r="BN320" s="462">
        <v>0.65</v>
      </c>
      <c r="BO320" s="427">
        <f t="shared" si="400"/>
        <v>0</v>
      </c>
      <c r="BP320" s="419"/>
      <c r="BQ320" s="700"/>
      <c r="BR320" s="419"/>
      <c r="BS320" s="700"/>
      <c r="BT320" s="700"/>
      <c r="BU320" s="700"/>
      <c r="BV320" s="427">
        <f t="shared" si="407"/>
        <v>0</v>
      </c>
      <c r="BW320" s="419"/>
      <c r="BX320" s="782"/>
      <c r="BY320" s="419"/>
      <c r="BZ320" s="432"/>
      <c r="CA320" s="419"/>
      <c r="CB320" s="427"/>
      <c r="CC320" s="419"/>
      <c r="CD320" s="427"/>
      <c r="CE320" s="404">
        <f>IF(OR(C320=0,CD320="Д"),0,IF(AND(C320&gt;0,E320=0),VLOOKUP(C320,звания!A:B,2,FALSE)/((EOMONTH($G$3,0)+1)-$G$3)*BO320+VLOOKUP(C320,звания!A:B,2,FALSE)/((EOMONTH($G$3,0)+1)-$G$3)*BR320+VLOOKUP(C320,звания!A:B,2,FALSE)/((EOMONTH($G$3,0)+1)-$G$3)*BU320,IF(AND(C320&gt;0,E320&gt;0,F320&gt;=$G$3,BO320=(EOMONTH($G$3,0)+1)-$G$3),(VLOOKUP(E320,звания!A:B,2,FALSE)/(EOMONTH($G$3,0)-$G$3+1))*(F320-$G$3)+(VLOOKUP(C320,звания!A:B,2,FALSE)/(EOMONTH($G$3,0)-$G$3+1))*((EOMONTH($G$3,0)-$G$3+1)-(F320-$G$3)),IF(AND(C320&gt;0,E320&gt;0,F320&gt;$G$3,BO320&lt;(EOMONTH($G$3,0)+1)-$G$3,BO320&lt;&gt;0),VLOOKUP(E320,звания!A:B,2,FALSE)/((EOMONTH($G$3,0)+1)-$G$3)*((F320-$G$3)-(((EOMONTH($G$3,0)+1)-$G$3)-BO320-BU320-BR320))+VLOOKUP(C320,звания!A:B,2,FALSE)/((EOMONTH($G$3,0)+1)-$G$3)*(((EOMONTH($G$3,0)+1)-F320)),IF(F320&lt;$G$3,(VLOOKUP(C320,звания!A:B,2,FALSE)-VLOOKUP(E320,звания!A:B,2,FALSE))/((EOMONTH($BN$3,0)+1)-$BN$3)*(EOMONTH($BN$3,0)+1-F320)+VLOOKUP(C320,звания!A:B,2,FALSE)/((EOMONTH($G$3,0)+1)-$G$3)*BO320+VLOOKUP(C320,звания!A:B,2,FALSE)/((EOMONTH($G$3,0)+1)-$G$3)*BU320+VLOOKUP(C320,звания!A:B,2,FALSE)/((EOMONTH($G$3,0)+1)-$G$3)*BR320,0)))))</f>
        <v>0</v>
      </c>
      <c r="CF320" s="404">
        <f>IF(OR(CD320="Д",C320=0),0,IF(B320="Виключений зі списків",IF(BS320=0,(VLOOKUP(O320,звания!$D$2:$E$62,2,FALSE))/(EOMONTH($B$3,0)+1-$B$3)*BO320+(VLOOKUP(BQ320,звания!$D$2:$E$62,2,FALSE))/(EOMONTH($B$3,0)+1-$B$3)*BR320,(((VLOOKUP(O320,звания!$D$2:$E$62,2,FALSE))/(EOMONTH($B$3,0)+1-$B$3))*BO320)+(VLOOKUP(BQ320,звания!$D$2:$E$62,2,FALSE))/(EOMONTH($B$3,0)+1-$B$3)*BR320+(VLOOKUP(BS320,звания!$D$2:$E$62,2,FALSE))/(EOMONTH($B$3,0)+1-$B$3)*BU320),IF(BS320=0,(VLOOKUP(O320,звания!$D$2:$E$62,2,FALSE))/(EOMONTH($G$3,0)+1-$G$3)*BO320+(VLOOKUP(BQ320,звания!$D$2:$E$62,2,FALSE))/(EOMONTH($G$3,0)+1-$G$3)*BR320,(((VLOOKUP(O320,звания!$D$2:$E$62,2,FALSE))/(EOMONTH($G$3,0)+1-$G$3))*BO320)+(VLOOKUP(BQ320,звания!$D$2:$E$62,2,FALSE))/(EOMONTH($G$3,0)+1-$G$3)*BR320+(VLOOKUP(BS320,звания!$D$2:$E$62,2,FALSE))/(EOMONTH($G$3,0)+1-$G$3)*BU320+IF(BT320=0,0,(VLOOKUP(BS320,звания!$D$2:$E$62,2,FALSE))/(EOMONTH($BN$3,0)+1-$BN$3)*BT320-(VLOOKUP(O320,звания!$D$2:$E$62,2,FALSE))/(EOMONTH($BN$3,0)+1-$BN$3)*BT320))))</f>
        <v>0</v>
      </c>
      <c r="CG320" s="404">
        <f t="shared" si="406"/>
        <v>0</v>
      </c>
      <c r="CH320" s="404">
        <f>IF(BW320=0,CF320*BX320%,IF(BW320&gt;0,((VLOOKUP(O320,звания!$D$2:$E$62,2,FALSE)/(EOMONTH($G$3,0)+1-$G$3)*BW320)*BX320%)))</f>
        <v>0</v>
      </c>
      <c r="CI320" s="404">
        <f>IF(BY320=0,CF320*BZ320%,IF(BY320&gt;0,(VLOOKUP(O320,звания!$D$2:$E$62,2,FALSE)/(EOMONTH($G$3,0)+1-$G$3)*BO320)*BZ320%)+(VLOOKUP(BS320,звания!$D$2:$E$62,2,FALSE)/(EOMONTH($G$3,0)+1-$G$3)*BU320)*BZ320%)</f>
        <v>0</v>
      </c>
      <c r="CJ320" s="404">
        <f>IF(CA320=0,CF320*CB320%,IF(CA320&gt;0,(VLOOKUP(O320,звания!$D$2:$E$62,2,FALSE)/(EOMONTH($G$3,0)+1-$G$3)*BO320)*CB320%)+(VLOOKUP(BS320,звания!$D$2:$E$62,2,FALSE)/(EOMONTH($G$3,0)+1-$G$3)*BU320)*CB320%)</f>
        <v>0</v>
      </c>
      <c r="CK320" s="404">
        <f>IF(CD320="Д",0,IF(CC320=0,CF320*CD320%,IF(CC320&gt;0,(VLOOKUP(O320,звания!$D$2:$E$62,2,FALSE)/(EOMONTH($G$3,0)+1-$G$3)*BO320)*CD320%)+(VLOOKUP(BS320,звания!$D$2:$E$62,2,FALSE)/(EOMONTH($G$3,0)+1-$G$3)*BU320)*CD320%))</f>
        <v>0</v>
      </c>
      <c r="CL320" s="404">
        <f>IF(BR320&gt;0,((VLOOKUP(C320,звания!$A$2:$B$62,2,FALSE)/(EOMONTH($G$3,0)+1-$G$3)*BO320+VLOOKUP(O320,звания!$D$2:$E$62,2,FALSE)/(EOMONTH($G$3,0)+1-$G$3)*BO320+(VLOOKUP(C320,звания!$A$2:$B$62,2,FALSE)/(EOMONTH($G$3,0)+1-$G$3)*BO320+VLOOKUP(O320,звания!$D$2:$E$62,2,FALSE)/(EOMONTH($G$3,0)+1-$G$3)*BO320)*BV320%)*BN320)+(VLOOKUP(C320,звания!$A$2:$B$62,2,FALSE)/(EOMONTH($G$3,0)+1-$G$3)*BU320+VLOOKUP(BS320,звания!$D$2:$E$62,2,FALSE)/(EOMONTH($G$3,0)+1-$G$3)*BU320+(VLOOKUP(C320,звания!$A$2:$B$62,2,FALSE)/(EOMONTH($G$3,0)+1-$G$3)*BU320+VLOOKUP(BS320,звания!$D$2:$E$62,2,FALSE)/(EOMONTH($G$3,0)+1-$G$3)*BU320)*BV320%)*BN320,(CE320+CF320+CG320)*BN320)</f>
        <v>0</v>
      </c>
      <c r="CM320" s="404"/>
      <c r="CN320" s="404"/>
      <c r="CO320" s="432">
        <f t="shared" si="367"/>
        <v>0</v>
      </c>
      <c r="CP320" s="638"/>
      <c r="CQ320" s="637">
        <f>IF(CF320=0,0,IF((SUM(BH320:BM320)&gt;360),(VLOOKUP(O320,звания!$F$2:$G$62,2,FALSE))/100,VLOOKUP(O320,звания!$F$2:$H$62,3,FALSE)/100))</f>
        <v>0</v>
      </c>
      <c r="CR320" s="617">
        <f>IF(B320="Виключений зі списків",IF(AND(BU320=0,360-BH320&lt;0),(VLOOKUP(O320,звания!$D$2:$E$62,2,FALSE))/(EOMONTH($B$3,0)+1-$B$3)*BO320*CQ320,IF(AND(360-BH320&gt;=0,360-BH320&lt;(EOMONTH($B$3,0)+1-$B$3)),(CF320/(EOMONTH($B$3,0)-$B$3+1)*(360-BH320))*CQ320+(CF320/(EOMONTH($B$3,0)-$B$3+1)*((EOMONTH($B$3,0)-$B$3+1)-(360-BH320)))*VLOOKUP(O320,звания!$F$2:$H$62,2,FALSE)/100,((((VLOOKUP(O320,звания!$D$2:$E$62,2,FALSE))/(EOMONTH($B$3,0)+1-$B$3)*BO320*CQ320+(VLOOKUP(BS320,звания!$D$2:$E$62,2,FALSE))/(EOMONTH($B$3,0)+1-$B$3)*BU320*(VLOOKUP(BS320,звания!$F$2:$G$62,2,FALSE)*0.01)+(IF(BT320=0,0,(VLOOKUP(BS320,звания!$D$2:$E$62,2,FALSE)/(EOMONTH($G$3,0)+1-$G$3)*BT320*(VLOOKUP(BS320,звания!$F$2:$G$62,2,FALSE)))*0.01-(VLOOKUP(O320,звания!$D$2:$E$62,2,FALSE)/(EOMONTH($G$3,0)+1-$G$3)*BT320*(VLOOKUP(O320,звания!$F$2:$G$62,2,FALSE)))*0.01)))))/100*(100-CP320))),(IF(AND(BU320=0,360-BH320&lt;0,CP320=0),(VLOOKUP(O320,звания!$D$2:$E$62,2,FALSE))/(EOMONTH($G$3,0)+1-$G$3)*BO320*CQ320,IF(AND(360-BH320&gt;=0,360-BH320&lt;(EOMONTH($G$3,0)+1-$G$3)),(CF320/(EOMONTH($G$3,0)-$G$3+1)*(360-BH320))*CQ320+(CF320/(EOMONTH($G$3,0)-$G$3+1)*((EOMONTH($G$3,0)-$G$3+1)-(360-BH320)))*VLOOKUP(O320,звания!$F$2:$H$62,2,FALSE)/100,((((VLOOKUP(O320,звания!$D$2:$E$62,2,FALSE))/(EOMONTH($G$3,0)+1-$G$3)*BO320*CQ320+(VLOOKUP(BS320,звания!$D$2:$E$62,2,FALSE))/(EOMONTH($G$3,0)+1-$G$3)*BU320*(VLOOKUP(BS320,звания!$F$2:$G$62,2,FALSE)*0.01)))/100*(100-CP320)+(IF(BT320=0,0,(VLOOKUP(BS320,звания!$D$2:$E$62,2,FALSE)/(EOMONTH($BN$3,0)+1-$BN$3)*BT320*(VLOOKUP(BS320,звания!$F$2:$G$62,2,FALSE)))*0.01-(VLOOKUP(O320,звания!$D$2:$E$62,2,FALSE)/(EOMONTH($BN$3,0)+1-$BN$3)*BT320*(VLOOKUP(O320,звания!$F$2:$G$62,2,FALSE)))*0.01)))))))</f>
        <v>0</v>
      </c>
      <c r="CS320" s="416">
        <f t="shared" si="392"/>
        <v>0</v>
      </c>
      <c r="CT320" s="403"/>
      <c r="CU320" s="403"/>
      <c r="CV320" s="403">
        <f t="shared" si="368"/>
        <v>0</v>
      </c>
      <c r="CW320" s="556">
        <f t="shared" si="372"/>
        <v>0</v>
      </c>
      <c r="CX320" s="403">
        <f t="shared" si="393"/>
        <v>0</v>
      </c>
      <c r="CY320" s="403"/>
      <c r="CZ320" s="404">
        <f t="shared" si="401"/>
        <v>0</v>
      </c>
      <c r="DA320" s="403"/>
      <c r="DB320" s="403"/>
      <c r="DC320" s="403"/>
      <c r="DD320" s="421">
        <f t="shared" si="378"/>
        <v>0</v>
      </c>
      <c r="DE320" s="421">
        <f t="shared" si="373"/>
        <v>0</v>
      </c>
      <c r="DF320" s="403">
        <f t="shared" si="410"/>
        <v>0</v>
      </c>
      <c r="DG320" s="421">
        <f t="shared" si="411"/>
        <v>0</v>
      </c>
      <c r="DH320" s="421"/>
      <c r="DI320" s="421"/>
      <c r="DJ320" s="422" t="str">
        <f t="shared" si="420"/>
        <v xml:space="preserve">    </v>
      </c>
      <c r="DK320" s="452"/>
      <c r="DL320" s="435"/>
      <c r="DM320" s="435"/>
      <c r="DN320" s="425"/>
      <c r="DO320" s="420"/>
      <c r="DP320" s="123"/>
      <c r="DQ320" s="817"/>
      <c r="DR320" s="818"/>
      <c r="DS320" s="819"/>
      <c r="DT320" s="820"/>
      <c r="DU320" s="124"/>
      <c r="DV320" s="110"/>
      <c r="DX320" s="84"/>
      <c r="DZ320" s="105"/>
      <c r="EG320" s="19"/>
      <c r="EH320" s="543">
        <f t="shared" si="369"/>
        <v>0</v>
      </c>
      <c r="EI320" s="404">
        <f t="shared" si="370"/>
        <v>0</v>
      </c>
      <c r="EJ320" s="29">
        <f t="shared" si="371"/>
        <v>0</v>
      </c>
      <c r="EK320" s="50"/>
      <c r="EL320" s="29"/>
      <c r="EM320" s="50"/>
      <c r="EN320" s="50"/>
      <c r="EO320" s="50"/>
      <c r="EP320" s="29"/>
    </row>
    <row r="321" spans="1:146" ht="17.45" hidden="1" customHeight="1">
      <c r="A321" s="446">
        <v>314</v>
      </c>
      <c r="B321" s="403"/>
      <c r="C321" s="403"/>
      <c r="D321" s="403">
        <f t="shared" si="409"/>
        <v>0</v>
      </c>
      <c r="E321" s="416"/>
      <c r="F321" s="417"/>
      <c r="G321" s="406" t="str">
        <f t="shared" si="397"/>
        <v>0.0.0</v>
      </c>
      <c r="H321" s="407" t="str">
        <f>CONCATENATE(INT((BH321)/360),".",INT(MOD((BH321),360)/30),".",MOD(MOD((BH321),360),30))</f>
        <v>0.0.0</v>
      </c>
      <c r="I321" s="407" t="str">
        <f t="shared" si="398"/>
        <v>0.0.0</v>
      </c>
      <c r="J321" s="407" t="str">
        <f t="shared" si="412"/>
        <v>0.0.0</v>
      </c>
      <c r="K321" s="407" t="str">
        <f t="shared" si="413"/>
        <v>0.0.0</v>
      </c>
      <c r="L321" s="407" t="str">
        <f t="shared" si="414"/>
        <v>0.0.0</v>
      </c>
      <c r="M321" s="407" t="str">
        <f t="shared" si="415"/>
        <v>0.0.0</v>
      </c>
      <c r="N321" s="408" t="str">
        <f>CONCATENATE(IF(INT(INT(DAYS360(BF321,BG321,1)/30)/24)&gt;=2,2,INT(INT(DAYS360(BF321,BG321,1)/30)/24)),".",IF(AND(INT(INT(DAYS360(BF321,BG321,1)/30)/24)&gt;=2,MOD(INT(BM321/30),12)&gt;=6),6,IF(ISODD(MOD(INT(DAYS360(BF321,BG321,1)/30),12)),MOD(INT(DAYS360(BF321,BG321,1)/60),12),MOD(INT(BM321/30),12))),".",IF(AND(INT(INT(DAYS360(BF321,BG321,1)/30)/24)&gt;=2,MOD(INT(BM321/30),12)&gt;=6),0,IF(ISODD(MOD(INT(DAYS360(BF321,BG321,1)/30),12)),INT((MOD(DAYS360(BF321,BG321,1),30)/2+15)),INT(MOD(DAYS360(BF321,BG321,1),30)/2))))</f>
        <v>0.0.0</v>
      </c>
      <c r="O321" s="418"/>
      <c r="P321" s="417"/>
      <c r="Q321" s="417"/>
      <c r="R321" s="417"/>
      <c r="S321" s="417"/>
      <c r="T321" s="417"/>
      <c r="U321" s="417"/>
      <c r="V321" s="714"/>
      <c r="W321" s="714"/>
      <c r="X321" s="417"/>
      <c r="Y321" s="417"/>
      <c r="Z321" s="714"/>
      <c r="AA321" s="714"/>
      <c r="AB321" s="417"/>
      <c r="AC321" s="417"/>
      <c r="AD321" s="714"/>
      <c r="AE321" s="714"/>
      <c r="AF321" s="417"/>
      <c r="AG321" s="417"/>
      <c r="AH321" s="714"/>
      <c r="AI321" s="714"/>
      <c r="AJ321" s="417"/>
      <c r="AK321" s="417"/>
      <c r="AL321" s="714"/>
      <c r="AM321" s="714"/>
      <c r="AN321" s="417"/>
      <c r="AO321" s="417"/>
      <c r="AP321" s="714"/>
      <c r="AQ321" s="714"/>
      <c r="AR321" s="417"/>
      <c r="AS321" s="417"/>
      <c r="AT321" s="714"/>
      <c r="AU321" s="714"/>
      <c r="AV321" s="417"/>
      <c r="AW321" s="417"/>
      <c r="AX321" s="716"/>
      <c r="AY321" s="716"/>
      <c r="AZ321" s="635"/>
      <c r="BA321" s="635"/>
      <c r="BB321" s="716"/>
      <c r="BC321" s="716"/>
      <c r="BD321" s="635"/>
      <c r="BE321" s="635"/>
      <c r="BF321" s="717"/>
      <c r="BG321" s="717"/>
      <c r="BH321" s="432">
        <f t="shared" si="399"/>
        <v>0</v>
      </c>
      <c r="BI321" s="432">
        <f t="shared" si="416"/>
        <v>0</v>
      </c>
      <c r="BJ321" s="432">
        <f t="shared" si="417"/>
        <v>0</v>
      </c>
      <c r="BK321" s="432">
        <f t="shared" si="418"/>
        <v>0</v>
      </c>
      <c r="BL321" s="432">
        <f t="shared" si="419"/>
        <v>0</v>
      </c>
      <c r="BM321" s="436">
        <f t="shared" si="408"/>
        <v>0</v>
      </c>
      <c r="BN321" s="462">
        <v>0.65</v>
      </c>
      <c r="BO321" s="427">
        <f t="shared" si="400"/>
        <v>0</v>
      </c>
      <c r="BP321" s="419"/>
      <c r="BQ321" s="700"/>
      <c r="BR321" s="419"/>
      <c r="BS321" s="700"/>
      <c r="BT321" s="700"/>
      <c r="BU321" s="700"/>
      <c r="BV321" s="427">
        <f t="shared" si="407"/>
        <v>0</v>
      </c>
      <c r="BW321" s="419"/>
      <c r="BX321" s="782"/>
      <c r="BY321" s="419"/>
      <c r="BZ321" s="432"/>
      <c r="CA321" s="419"/>
      <c r="CB321" s="427"/>
      <c r="CC321" s="419"/>
      <c r="CD321" s="427"/>
      <c r="CE321" s="404">
        <f>IF(OR(C321=0,CD321="Д"),0,IF(AND(C321&gt;0,E321=0),VLOOKUP(C321,звания!A:B,2,FALSE)/((EOMONTH($G$3,0)+1)-$G$3)*BO321+VLOOKUP(C321,звания!A:B,2,FALSE)/((EOMONTH($G$3,0)+1)-$G$3)*BR321+VLOOKUP(C321,звания!A:B,2,FALSE)/((EOMONTH($G$3,0)+1)-$G$3)*BU321,IF(AND(C321&gt;0,E321&gt;0,F321&gt;=$G$3,BO321=(EOMONTH($G$3,0)+1)-$G$3),(VLOOKUP(E321,звания!A:B,2,FALSE)/(EOMONTH($G$3,0)-$G$3+1))*(F321-$G$3)+(VLOOKUP(C321,звания!A:B,2,FALSE)/(EOMONTH($G$3,0)-$G$3+1))*((EOMONTH($G$3,0)-$G$3+1)-(F321-$G$3)),IF(AND(C321&gt;0,E321&gt;0,F321&gt;$G$3,BO321&lt;(EOMONTH($G$3,0)+1)-$G$3,BO321&lt;&gt;0),VLOOKUP(E321,звания!A:B,2,FALSE)/((EOMONTH($G$3,0)+1)-$G$3)*((F321-$G$3)-(((EOMONTH($G$3,0)+1)-$G$3)-BO321-BU321-BR321))+VLOOKUP(C321,звания!A:B,2,FALSE)/((EOMONTH($G$3,0)+1)-$G$3)*(((EOMONTH($G$3,0)+1)-F321)),IF(F321&lt;$G$3,(VLOOKUP(C321,звания!A:B,2,FALSE)-VLOOKUP(E321,звания!A:B,2,FALSE))/((EOMONTH($BN$3,0)+1)-$BN$3)*(EOMONTH($BN$3,0)+1-F321)+VLOOKUP(C321,звания!A:B,2,FALSE)/((EOMONTH($G$3,0)+1)-$G$3)*BO321+VLOOKUP(C321,звания!A:B,2,FALSE)/((EOMONTH($G$3,0)+1)-$G$3)*BU321+VLOOKUP(C321,звания!A:B,2,FALSE)/((EOMONTH($G$3,0)+1)-$G$3)*BR321,0)))))</f>
        <v>0</v>
      </c>
      <c r="CF321" s="404">
        <f>IF(OR(CD321="Д",C321=0),0,IF(B321="Виключений зі списків",IF(BS321=0,(VLOOKUP(O321,звания!$D$2:$E$62,2,FALSE))/(EOMONTH($B$3,0)+1-$B$3)*BO321+(VLOOKUP(BQ321,звания!$D$2:$E$62,2,FALSE))/(EOMONTH($B$3,0)+1-$B$3)*BR321,(((VLOOKUP(O321,звания!$D$2:$E$62,2,FALSE))/(EOMONTH($B$3,0)+1-$B$3))*BO321)+(VLOOKUP(BQ321,звания!$D$2:$E$62,2,FALSE))/(EOMONTH($B$3,0)+1-$B$3)*BR321+(VLOOKUP(BS321,звания!$D$2:$E$62,2,FALSE))/(EOMONTH($B$3,0)+1-$B$3)*BU321),IF(BS321=0,(VLOOKUP(O321,звания!$D$2:$E$62,2,FALSE))/(EOMONTH($G$3,0)+1-$G$3)*BO321+(VLOOKUP(BQ321,звания!$D$2:$E$62,2,FALSE))/(EOMONTH($G$3,0)+1-$G$3)*BR321,(((VLOOKUP(O321,звания!$D$2:$E$62,2,FALSE))/(EOMONTH($G$3,0)+1-$G$3))*BO321)+(VLOOKUP(BQ321,звания!$D$2:$E$62,2,FALSE))/(EOMONTH($G$3,0)+1-$G$3)*BR321+(VLOOKUP(BS321,звания!$D$2:$E$62,2,FALSE))/(EOMONTH($G$3,0)+1-$G$3)*BU321+IF(BT321=0,0,(VLOOKUP(BS321,звания!$D$2:$E$62,2,FALSE))/(EOMONTH($BN$3,0)+1-$BN$3)*BT321-(VLOOKUP(O321,звания!$D$2:$E$62,2,FALSE))/(EOMONTH($BN$3,0)+1-$BN$3)*BT321))))</f>
        <v>0</v>
      </c>
      <c r="CG321" s="404">
        <f t="shared" si="406"/>
        <v>0</v>
      </c>
      <c r="CH321" s="404">
        <f>IF(BW321=0,CF321*BX321%,IF(BW321&gt;0,((VLOOKUP(O321,звания!$D$2:$E$62,2,FALSE)/(EOMONTH($G$3,0)+1-$G$3)*BW321)*BX321%)))</f>
        <v>0</v>
      </c>
      <c r="CI321" s="404">
        <f>IF(BY321=0,CF321*BZ321%,IF(BY321&gt;0,(VLOOKUP(O321,звания!$D$2:$E$62,2,FALSE)/(EOMONTH($G$3,0)+1-$G$3)*BO321)*BZ321%)+(VLOOKUP(BS321,звания!$D$2:$E$62,2,FALSE)/(EOMONTH($G$3,0)+1-$G$3)*BU321)*BZ321%)</f>
        <v>0</v>
      </c>
      <c r="CJ321" s="404">
        <f>IF(CA321=0,CF321*CB321%,IF(CA321&gt;0,(VLOOKUP(O321,звания!$D$2:$E$62,2,FALSE)/(EOMONTH($G$3,0)+1-$G$3)*BO321)*CB321%)+(VLOOKUP(BS321,звания!$D$2:$E$62,2,FALSE)/(EOMONTH($G$3,0)+1-$G$3)*BU321)*CB321%)</f>
        <v>0</v>
      </c>
      <c r="CK321" s="404">
        <f>IF(CD321="Д",0,IF(CC321=0,CF321*CD321%,IF(CC321&gt;0,(VLOOKUP(O321,звания!$D$2:$E$62,2,FALSE)/(EOMONTH($G$3,0)+1-$G$3)*BO321)*CD321%)+(VLOOKUP(BS321,звания!$D$2:$E$62,2,FALSE)/(EOMONTH($G$3,0)+1-$G$3)*BU321)*CD321%))</f>
        <v>0</v>
      </c>
      <c r="CL321" s="404">
        <f>IF(BR321&gt;0,((VLOOKUP(C321,звания!$A$2:$B$62,2,FALSE)/(EOMONTH($G$3,0)+1-$G$3)*BO321+VLOOKUP(O321,звания!$D$2:$E$62,2,FALSE)/(EOMONTH($G$3,0)+1-$G$3)*BO321+(VLOOKUP(C321,звания!$A$2:$B$62,2,FALSE)/(EOMONTH($G$3,0)+1-$G$3)*BO321+VLOOKUP(O321,звания!$D$2:$E$62,2,FALSE)/(EOMONTH($G$3,0)+1-$G$3)*BO321)*BV321%)*BN321)+(VLOOKUP(C321,звания!$A$2:$B$62,2,FALSE)/(EOMONTH($G$3,0)+1-$G$3)*BU321+VLOOKUP(BS321,звания!$D$2:$E$62,2,FALSE)/(EOMONTH($G$3,0)+1-$G$3)*BU321+(VLOOKUP(C321,звания!$A$2:$B$62,2,FALSE)/(EOMONTH($G$3,0)+1-$G$3)*BU321+VLOOKUP(BS321,звания!$D$2:$E$62,2,FALSE)/(EOMONTH($G$3,0)+1-$G$3)*BU321)*BV321%)*BN321,(CE321+CF321+CG321)*BN321)</f>
        <v>0</v>
      </c>
      <c r="CM321" s="404"/>
      <c r="CN321" s="404"/>
      <c r="CO321" s="432">
        <f t="shared" si="367"/>
        <v>0</v>
      </c>
      <c r="CP321" s="638"/>
      <c r="CQ321" s="637">
        <f>IF(CF321=0,0,IF((SUM(BH321:BM321)&gt;360),(VLOOKUP(O321,звания!$F$2:$G$62,2,FALSE))/100,VLOOKUP(O321,звания!$F$2:$H$62,3,FALSE)/100))</f>
        <v>0</v>
      </c>
      <c r="CR321" s="617">
        <f>IF(B321="Виключений зі списків",IF(AND(BU321=0,360-BH321&lt;0),(VLOOKUP(O321,звания!$D$2:$E$62,2,FALSE))/(EOMONTH($B$3,0)+1-$B$3)*BO321*CQ321,IF(AND(360-BH321&gt;=0,360-BH321&lt;(EOMONTH($B$3,0)+1-$B$3)),(CF321/(EOMONTH($B$3,0)-$B$3+1)*(360-BH321))*CQ321+(CF321/(EOMONTH($B$3,0)-$B$3+1)*((EOMONTH($B$3,0)-$B$3+1)-(360-BH321)))*VLOOKUP(O321,звания!$F$2:$H$62,2,FALSE)/100,((((VLOOKUP(O321,звания!$D$2:$E$62,2,FALSE))/(EOMONTH($B$3,0)+1-$B$3)*BO321*CQ321+(VLOOKUP(BS321,звания!$D$2:$E$62,2,FALSE))/(EOMONTH($B$3,0)+1-$B$3)*BU321*(VLOOKUP(BS321,звания!$F$2:$G$62,2,FALSE)*0.01)+(IF(BT321=0,0,(VLOOKUP(BS321,звания!$D$2:$E$62,2,FALSE)/(EOMONTH($G$3,0)+1-$G$3)*BT321*(VLOOKUP(BS321,звания!$F$2:$G$62,2,FALSE)))*0.01-(VLOOKUP(O321,звания!$D$2:$E$62,2,FALSE)/(EOMONTH($G$3,0)+1-$G$3)*BT321*(VLOOKUP(O321,звания!$F$2:$G$62,2,FALSE)))*0.01)))))/100*(100-CP321))),(IF(AND(BU321=0,360-BH321&lt;0,CP321=0),(VLOOKUP(O321,звания!$D$2:$E$62,2,FALSE))/(EOMONTH($G$3,0)+1-$G$3)*BO321*CQ321,IF(AND(360-BH321&gt;=0,360-BH321&lt;(EOMONTH($G$3,0)+1-$G$3)),(CF321/(EOMONTH($G$3,0)-$G$3+1)*(360-BH321))*CQ321+(CF321/(EOMONTH($G$3,0)-$G$3+1)*((EOMONTH($G$3,0)-$G$3+1)-(360-BH321)))*VLOOKUP(O321,звания!$F$2:$H$62,2,FALSE)/100,((((VLOOKUP(O321,звания!$D$2:$E$62,2,FALSE))/(EOMONTH($G$3,0)+1-$G$3)*BO321*CQ321+(VLOOKUP(BS321,звания!$D$2:$E$62,2,FALSE))/(EOMONTH($G$3,0)+1-$G$3)*BU321*(VLOOKUP(BS321,звания!$F$2:$G$62,2,FALSE)*0.01)))/100*(100-CP321)+(IF(BT321=0,0,(VLOOKUP(BS321,звания!$D$2:$E$62,2,FALSE)/(EOMONTH($BN$3,0)+1-$BN$3)*BT321*(VLOOKUP(BS321,звания!$F$2:$G$62,2,FALSE)))*0.01-(VLOOKUP(O321,звания!$D$2:$E$62,2,FALSE)/(EOMONTH($BN$3,0)+1-$BN$3)*BT321*(VLOOKUP(O321,звания!$F$2:$G$62,2,FALSE)))*0.01)))))))</f>
        <v>0</v>
      </c>
      <c r="CS321" s="416">
        <f t="shared" si="392"/>
        <v>0</v>
      </c>
      <c r="CT321" s="403"/>
      <c r="CU321" s="403"/>
      <c r="CV321" s="403">
        <f t="shared" si="368"/>
        <v>0</v>
      </c>
      <c r="CW321" s="556">
        <f t="shared" si="372"/>
        <v>0</v>
      </c>
      <c r="CX321" s="403">
        <f t="shared" si="393"/>
        <v>0</v>
      </c>
      <c r="CY321" s="403"/>
      <c r="CZ321" s="404">
        <f t="shared" si="401"/>
        <v>0</v>
      </c>
      <c r="DA321" s="403"/>
      <c r="DB321" s="403"/>
      <c r="DC321" s="403"/>
      <c r="DD321" s="421">
        <f t="shared" si="378"/>
        <v>0</v>
      </c>
      <c r="DE321" s="421">
        <f t="shared" si="373"/>
        <v>0</v>
      </c>
      <c r="DF321" s="403">
        <f t="shared" si="410"/>
        <v>0</v>
      </c>
      <c r="DG321" s="421">
        <f t="shared" si="411"/>
        <v>0</v>
      </c>
      <c r="DH321" s="421"/>
      <c r="DI321" s="421"/>
      <c r="DJ321" s="422" t="str">
        <f t="shared" si="420"/>
        <v xml:space="preserve">    </v>
      </c>
      <c r="DK321" s="452"/>
      <c r="DL321" s="423"/>
      <c r="DM321" s="423"/>
      <c r="DN321" s="423"/>
      <c r="DO321" s="420"/>
      <c r="DP321" s="123"/>
      <c r="DQ321" s="817"/>
      <c r="DR321" s="818"/>
      <c r="DS321" s="819"/>
      <c r="DT321" s="820"/>
      <c r="DU321" s="124"/>
      <c r="DV321" s="110"/>
      <c r="DZ321" s="105"/>
      <c r="EH321" s="543">
        <f t="shared" si="369"/>
        <v>0</v>
      </c>
      <c r="EI321" s="404">
        <f t="shared" si="370"/>
        <v>0</v>
      </c>
      <c r="EJ321" s="29">
        <f t="shared" si="371"/>
        <v>0</v>
      </c>
      <c r="EK321" s="50"/>
      <c r="EL321" s="29"/>
      <c r="EM321" s="50"/>
      <c r="EN321" s="50"/>
      <c r="EO321" s="50"/>
      <c r="EP321" s="29"/>
    </row>
    <row r="322" spans="1:146" ht="17.45" hidden="1" customHeight="1">
      <c r="A322" s="402">
        <v>315</v>
      </c>
      <c r="B322" s="403"/>
      <c r="C322" s="403"/>
      <c r="D322" s="403">
        <f>DK322</f>
        <v>0</v>
      </c>
      <c r="E322" s="416"/>
      <c r="F322" s="417"/>
      <c r="G322" s="406" t="str">
        <f>IF(P322&gt;$G$3,0,CONCATENATE((INT((BH322)/360)+INT((BI322)/360)+INT((BJ322)/360)+INT((BK322)/360)+INT((BL322)/360)+INT((BM322)/360))+INT((INT(MOD((BH322),360)/30)+INT(MOD((BI322),360)/30)+INT(MOD((BJ322),360)/30)+INT(MOD((BK322),360)/30)+INT(MOD((BL322),360)/30)+INT(MOD((BM322),360)/30)+INT((MOD(MOD((BH322),360),30)+MOD(MOD((BI322),360),30)+MOD(MOD((BJ322),360),30)+MOD(MOD((BK322),360),30)+MOD(MOD((BL322),360),30)+MOD(MOD((BM322),360),30))/30))/12),".",MOD(INT(MOD((BH322),360)/30)+INT(MOD((BI322),360)/30)+INT(MOD((BJ322),360)/30)+INT(MOD((BK322),360)/30)+INT(MOD((BL322),360)/30)+INT(MOD((BM322),360)/30)+INT((MOD(MOD((BH322),360),30)+MOD(MOD((BI322),360),30)+MOD(MOD((BJ322),360),30)+MOD(MOD((BK322),360),30)+MOD(MOD((BL322),360),30)+MOD(MOD((BM322),360),30))/30),12),".",INT(MOD(MOD(MOD((BH322),360),30)+MOD(MOD((BI322),360),30)+MOD(MOD((BJ322),360),30)+MOD(MOD((BK322),360),30)+MOD(MOD((BL322),360),30)+MOD(MOD((BM322),360),30),30))))</f>
        <v>0.0.0</v>
      </c>
      <c r="H322" s="407" t="str">
        <f>CONCATENATE(INT((BH322)/360),".",INT(MOD((BH322),360)/30),".",MOD(MOD((BH322),360),30))</f>
        <v>0.0.0</v>
      </c>
      <c r="I322" s="407" t="str">
        <f>IF(P322&gt;$G$3,0,CONCATENATE((INT((BH322)/360)+INT((BM322)/360))+INT((INT(MOD((BH322),360)/30)+INT(MOD((BM322),360)/30)+INT((MOD(MOD((BH322),360),30)+MOD(MOD((BM322),360),30))/30))/12),".",MOD(INT(MOD((BH322),360)/30)+INT(MOD((BM322),360)/30)+INT((MOD(MOD((BH322),360),30)+MOD(MOD((BM322),360),30))/30),12),".",INT(MOD(MOD(MOD((BH322),360),30)+MOD(MOD((BM322),360),30),30))))</f>
        <v>0.0.0</v>
      </c>
      <c r="J322" s="407" t="str">
        <f t="shared" ref="J322:M323" si="424">CONCATENATE(INT(BI322/360),".",MOD(INT(BI322/30),12),".",MOD(INT(BI322),30))</f>
        <v>0.0.0</v>
      </c>
      <c r="K322" s="407" t="str">
        <f t="shared" si="424"/>
        <v>0.0.0</v>
      </c>
      <c r="L322" s="407" t="str">
        <f t="shared" si="424"/>
        <v>0.0.0</v>
      </c>
      <c r="M322" s="407" t="str">
        <f t="shared" si="424"/>
        <v>0.0.0</v>
      </c>
      <c r="N322" s="408" t="str">
        <f>CONCATENATE(IF(INT(INT(DAYS360(BF322,BG322,1)/30)/24)&gt;=2,2,INT(INT(DAYS360(BF322,BG322,1)/30)/24)),".",IF(AND(INT(INT(DAYS360(BF322,BG322,1)/30)/24)&gt;=2,MOD(INT(BM322/30),12)&gt;=6),6,IF(ISODD(MOD(INT(DAYS360(BF322,BG322,1)/30),12)),MOD(INT(DAYS360(BF322,BG322,1)/60),12),MOD(INT(BM322/30),12))),".",IF(AND(INT(INT(DAYS360(BF322,BG322,1)/30)/24)&gt;=2,MOD(INT(BM322/30),12)&gt;=6),0,IF(ISODD(MOD(INT(DAYS360(BF322,BG322,1)/30),12)),INT((MOD(DAYS360(BF322,BG322,1),30)/2+15)),INT(MOD(DAYS360(BF322,BG322,1),30)/2))))</f>
        <v>0.0.0</v>
      </c>
      <c r="O322" s="418"/>
      <c r="P322" s="417"/>
      <c r="Q322" s="417"/>
      <c r="R322" s="417"/>
      <c r="S322" s="417"/>
      <c r="T322" s="417"/>
      <c r="U322" s="417"/>
      <c r="V322" s="714"/>
      <c r="W322" s="714"/>
      <c r="X322" s="417"/>
      <c r="Y322" s="417"/>
      <c r="Z322" s="714"/>
      <c r="AA322" s="714"/>
      <c r="AB322" s="417"/>
      <c r="AC322" s="417"/>
      <c r="AD322" s="714"/>
      <c r="AE322" s="714"/>
      <c r="AF322" s="417"/>
      <c r="AG322" s="417"/>
      <c r="AH322" s="714"/>
      <c r="AI322" s="714"/>
      <c r="AJ322" s="417"/>
      <c r="AK322" s="417"/>
      <c r="AL322" s="714"/>
      <c r="AM322" s="714"/>
      <c r="AN322" s="417"/>
      <c r="AO322" s="417"/>
      <c r="AP322" s="714"/>
      <c r="AQ322" s="714"/>
      <c r="AR322" s="417"/>
      <c r="AS322" s="417"/>
      <c r="AT322" s="714"/>
      <c r="AU322" s="714"/>
      <c r="AV322" s="417"/>
      <c r="AW322" s="417"/>
      <c r="AX322" s="716"/>
      <c r="AY322" s="716"/>
      <c r="AZ322" s="635"/>
      <c r="BA322" s="635"/>
      <c r="BB322" s="716"/>
      <c r="BC322" s="716"/>
      <c r="BD322" s="635"/>
      <c r="BE322" s="635"/>
      <c r="BF322" s="717"/>
      <c r="BG322" s="717"/>
      <c r="BH322" s="432">
        <f>IF(OR(P322=0,P322&gt;$G$3),0,IF(B322="Виключений зі списків",DAYS360(P322,IF(Q322=0,$B$3,Q322),1)+(DAYS360(R322,IF(AND(S322=0,Q322&gt;1,R322&gt;1),$B$3,S322),1)+(DAYS360(T322,IF(AND(U322=0,T322&gt;1,Q322&gt;1),$B$3,U322),1))),DAYS360(P322,IF(Q322=0,$G$3,Q322),1)+(DAYS360(R322,IF(AND(S322=0,Q322&gt;1,R322&gt;1),$G$3,S322),1)+(DAYS360(T322,IF(AND(U322=0,T322&gt;1,Q322&gt;1),$G$3,U322),1)))))</f>
        <v>0</v>
      </c>
      <c r="BI322" s="432">
        <f>(IF(OR(W322&gt;$G$3,W322=0),IF(OR(V322=0,V322&gt;$G$3),0,DAYS360(V322,$G$3,1)),(DAYS360(V322,W322,1)))+IF(OR(Y322&gt;$G$3,Y322=0),IF(OR(X322=0,X322&gt;$G$3),0,DAYS360(X322,$G$3,1)),(DAYS360(X322,Y322,1)))+IF(OR(AA322&gt;$G$3,AA322=0),IF(OR(Z322=0,Z322&gt;$G$3),0,DAYS360(Z322,$G$3,1)),(DAYS360(Z322,AA322,1)))+IF(OR(AC322&gt;$G$3,AC322=0),IF(OR(AB322=0,AB322&gt;$G$3),0,DAYS360(AB322,$G$3,1)),(DAYS360(AB322,AC322,1)))+IF(OR(AE322&gt;$G$3,AE322=0),IF(OR(AD322=0,AD322&gt;$G$3),0,DAYS360(AD322,$G$3,1)),(DAYS360(AD322,AE322,1)))+IF(OR(AG322&gt;$G$3,AG322=0),IF(OR(AF322=0,AF322&gt;$G$3),0,DAYS360(AF322,$G$3,1)),(DAYS360(AF322,AG322,1)))+IF(OR(AI322&gt;$G$3,AI322=0),IF(OR(AH322=0,AH322&gt;$G$3),0,DAYS360(AH322,$G$3,1)),(DAYS360(AH322,AI322,1)))+IF(OR(AK322&gt;$G$3,AK322=0),IF(OR(AJ322=0,AJ322&gt;$G$3),0,DAYS360(AJ322,$G$3,1)),(DAYS360(AJ322,AK322,1)))+IF(OR(AM322&gt;$G$3,AM322=0),IF(OR(AL322=0,AL322&gt;$G$3),0,DAYS360(AL322,$G$3,1)),(DAYS360(AL322,AM322,1)))+IF(OR(AO322&gt;$G$3,AO322=0),IF(OR(AN322=0,AN322&gt;$G$3),0,DAYS360(AN322,$G$3,1)),(DAYS360(AN322,AO322,1)))+IF(OR(AQ322&gt;$G$3,AQ322=0),IF(OR(AP322=0,AP322&gt;$G$3),0,DAYS360(AP322,$G$3,1)),(DAYS360(AP322,AQ322,1)))+IF(OR(AS322&gt;$G$3,AS322=0),IF(OR(AR322=0,AR322&gt;$G$3),0,DAYS360(AR322,$G$3,1)),(DAYS360(AR322,AS322,1)))+IF(OR(AU322&gt;$G$3,AU322=0),IF(OR(AT322=0,AT322&gt;$G$3),0,DAYS360(AT322,$G$3,1)),(DAYS360(AT322,AU322,1)))+IF(OR(AW322&gt;$G$3,AW322=0),IF(OR(AV322=0,AV322&gt;$G$3),0,DAYS360(AV322,$G$3,1)),(DAYS360(AV322,AW322,1))))*2</f>
        <v>0</v>
      </c>
      <c r="BJ322" s="432">
        <f>(IF(OR(AY322&gt;$G$3,AY322=0),IF(OR(AX322=0,AX322&gt;$G$3),0,DAYS360(AX322,$G$3,1)),(DAYS360(AX322,AY322,1)))+IF(OR(BA322&gt;$G$3,BA322=0),IF(OR(AZ322=0,AZ322&gt;$G$3),0,DAYS360(AZ322,$G$3,1)),(DAYS360(AZ322,BA322,1))))/2</f>
        <v>0</v>
      </c>
      <c r="BK322" s="432">
        <f>(IF(OR(BC322&gt;$G$3,BC322=0),IF(OR(BB322=0,BB322&gt;$G$3),0,DAYS360(BB322,$G$3,1)),(DAYS360(BB322,BC322,1))))</f>
        <v>0</v>
      </c>
      <c r="BL322" s="432">
        <f>(IF(OR(BE322&gt;$G$3,BE322=0),IF(OR(BD322=0,BD322&gt;$G$3),0,DAYS360(BD322,$G$3,1)),(DAYS360(BD322,BE322,1))))/3</f>
        <v>0</v>
      </c>
      <c r="BM322" s="436">
        <f>IF(DAYS360(BF322,BG322)&gt;=1800,1800/2,(DAYS360(BF322,BG322,1))/2)</f>
        <v>0</v>
      </c>
      <c r="BN322" s="462">
        <v>0.65</v>
      </c>
      <c r="BO322" s="427">
        <f>IF(CD322="Д",0,IF(B322="Виключений зі списків",BP322-$B$3+1,IF(AND(BR322=0,BU322=0,O322&lt;&gt;0,BP322=0),EOMONTH($G$3,0)+1-$G$3,IF(AND(BR322=0,BU322=0,O322&lt;&gt;0,BP322&gt;0),EOMONTH($G$3,0)+1-BP322,IF(AND(BR322=0,BU322&gt;0,BP322&gt;$G$3),(EOMONTH($G$3,0)+1-$G$3)-BU322-(BP322-$G$3),IF(AND(BR322&gt;0,O322&lt;&gt;0,BP322&gt;$G$3),(EOMONTH($G$3,0)+1-$G$3)-BU322-BR322-(BP322-$G$3),IF(AND(BR322&gt;0,O322&lt;&gt;0,OR(BP322=0,BP322=$G$3)),(EOMONTH($G$3,0)+1-$G$3)-BU322-BR322,IF(AND(O322=0,BR322&gt;0),BR322+BU322,IF(AND(BU322&gt;0,BR322=0,BP322=0),(EOMONTH($G$3,0)+1-$G$3)-BU322,0)))))))))</f>
        <v>0</v>
      </c>
      <c r="BP322" s="419"/>
      <c r="BQ322" s="700"/>
      <c r="BR322" s="419"/>
      <c r="BS322" s="700"/>
      <c r="BT322" s="700"/>
      <c r="BU322" s="700"/>
      <c r="BV322" s="427">
        <f>IF((BH322+BI322+BJ322+BK322+BL322+BM322)&lt;360,0,IF(AND((BH322+BI322+BJ322+BK322+BL322+BM322)&gt;=360,(BH322+BI322+BJ322+BK322+BL322+BM322)&lt;1800),25,IF(AND((BH322+BI322+BJ322+BK322+BL322+BM322)&gt;=1800,(BH322+BI322+BJ322+BK322+BL322+BM322)&lt;3600),30,IF(AND((BH322+BI322+BJ322+BK322+BL322+BM322)&gt;=3600,(BH322+BI322+BJ322+BK322+BL322+BM322)&lt;5400),35,IF(AND((BH322+BI322+BJ322+BK322+BL322+BM322)&gt;=5400,(BH322+BI322+BJ322+BK322+BL322+BM322)&lt;7200),40,IF(AND((BH322+BI322+BJ322+BK322+BL322+BM322)&gt;=7200,(BH322+BI322+BJ322+BK322+BL322+BM322)&lt;9000),45,IF((BH322+BI322+BJ322+BK322+BL322+BM322)&gt;=9000,50,"ПРОВЕРЬ")))))))</f>
        <v>0</v>
      </c>
      <c r="BW322" s="419"/>
      <c r="BX322" s="782"/>
      <c r="BY322" s="419"/>
      <c r="BZ322" s="432"/>
      <c r="CA322" s="419"/>
      <c r="CB322" s="427"/>
      <c r="CC322" s="419"/>
      <c r="CD322" s="427"/>
      <c r="CE322" s="404">
        <f>IF(OR(C322=0,CD322="Д"),0,IF(AND(C322&gt;0,E322=0),VLOOKUP(C322,звания!A:B,2,FALSE)/((EOMONTH($G$3,0)+1)-$G$3)*BO322+VLOOKUP(C322,звания!A:B,2,FALSE)/((EOMONTH($G$3,0)+1)-$G$3)*BR322+VLOOKUP(C322,звания!A:B,2,FALSE)/((EOMONTH($G$3,0)+1)-$G$3)*BU322,IF(AND(C322&gt;0,E322&gt;0,F322&gt;=$G$3,BO322=(EOMONTH($G$3,0)+1)-$G$3),(VLOOKUP(E322,звания!A:B,2,FALSE)/(EOMONTH($G$3,0)-$G$3+1))*(F322-$G$3)+(VLOOKUP(C322,звания!A:B,2,FALSE)/(EOMONTH($G$3,0)-$G$3+1))*((EOMONTH($G$3,0)-$G$3+1)-(F322-$G$3)),IF(AND(C322&gt;0,E322&gt;0,F322&gt;$G$3,BO322&lt;(EOMONTH($G$3,0)+1)-$G$3,BO322&lt;&gt;0),VLOOKUP(E322,звания!A:B,2,FALSE)/((EOMONTH($G$3,0)+1)-$G$3)*((F322-$G$3)-(((EOMONTH($G$3,0)+1)-$G$3)-BO322-BU322-BR322))+VLOOKUP(C322,звания!A:B,2,FALSE)/((EOMONTH($G$3,0)+1)-$G$3)*(((EOMONTH($G$3,0)+1)-F322)),IF(F322&lt;$G$3,(VLOOKUP(C322,звания!A:B,2,FALSE)-VLOOKUP(E322,звания!A:B,2,FALSE))/((EOMONTH($BN$3,0)+1)-$BN$3)*(EOMONTH($BN$3,0)+1-F322)+VLOOKUP(C322,звания!A:B,2,FALSE)/((EOMONTH($G$3,0)+1)-$G$3)*BO322+VLOOKUP(C322,звания!A:B,2,FALSE)/((EOMONTH($G$3,0)+1)-$G$3)*BU322+VLOOKUP(C322,звания!A:B,2,FALSE)/((EOMONTH($G$3,0)+1)-$G$3)*BR322,0)))))</f>
        <v>0</v>
      </c>
      <c r="CF322" s="404">
        <f>IF(OR(CD322="Д",C322=0),0,IF(B322="Виключений зі списків",IF(BS322=0,(VLOOKUP(O322,звания!$D$2:$E$62,2,FALSE))/(EOMONTH($B$3,0)+1-$B$3)*BO322+(VLOOKUP(BQ322,звания!$D$2:$E$62,2,FALSE))/(EOMONTH($B$3,0)+1-$B$3)*BR322,(((VLOOKUP(O322,звания!$D$2:$E$62,2,FALSE))/(EOMONTH($B$3,0)+1-$B$3))*BO322)+(VLOOKUP(BQ322,звания!$D$2:$E$62,2,FALSE))/(EOMONTH($B$3,0)+1-$B$3)*BR322+(VLOOKUP(BS322,звания!$D$2:$E$62,2,FALSE))/(EOMONTH($B$3,0)+1-$B$3)*BU322),IF(BS322=0,(VLOOKUP(O322,звания!$D$2:$E$62,2,FALSE))/(EOMONTH($G$3,0)+1-$G$3)*BO322+(VLOOKUP(BQ322,звания!$D$2:$E$62,2,FALSE))/(EOMONTH($G$3,0)+1-$G$3)*BR322,(((VLOOKUP(O322,звания!$D$2:$E$62,2,FALSE))/(EOMONTH($G$3,0)+1-$G$3))*BO322)+(VLOOKUP(BQ322,звания!$D$2:$E$62,2,FALSE))/(EOMONTH($G$3,0)+1-$G$3)*BR322+(VLOOKUP(BS322,звания!$D$2:$E$62,2,FALSE))/(EOMONTH($G$3,0)+1-$G$3)*BU322+IF(BT322=0,0,(VLOOKUP(BS322,звания!$D$2:$E$62,2,FALSE))/(EOMONTH($BN$3,0)+1-$BN$3)*BT322-(VLOOKUP(O322,звания!$D$2:$E$62,2,FALSE))/(EOMONTH($BN$3,0)+1-$BN$3)*BT322))))</f>
        <v>0</v>
      </c>
      <c r="CG322" s="404">
        <f>IF(AND(SUM(BH322:BM322)&lt;360,((EOMONTH($G$3,0)-$G$3+1+(SUM(BH322:BM322)))&gt;0),SUM(BH322:BM322)+EOMONTH($G$3,0)-$G$3+1&lt;360),(CE322+CF322)*BV322%,IF(SUM(BH322:BM322)+EOMONTH($G$3,0)-$G$3+1&lt;=1800,((CE322+CF322)/(EOMONTH($G$3,0)-$G$3+1))*(360-SUM(BH322:BM322))*BV322%+(((CE322+CF322)/(EOMONTH($G$3,0)-$G$3+1))*((EOMONTH($G$3,0)-$G$3+1)-(360-SUM(BH322:BM322))))*25%,IF(AND(SUM(BH322:BM322)&lt;1800,((EOMONTH($G$3,0)-$G$3+1+SUM(BH322:BM322))&gt;=360),SUM(BH322:BM322)+EOMONTH($G$3,0)-$G$3+1&lt;1800),(CE322+CF322)*BV322%,IF(SUM(BH322:BM322)+EOMONTH($G$3,0)-$G$3+1&lt;=3600,((CE322+CF322)/(EOMONTH($G$3,0)-$G$3+1))*(1800-SUM(BH322:BM322))*BV322%+(((CE322+CF322)/(EOMONTH($G$3,0)-$G$3+1))*((EOMONTH($G$3,0)-$G$3+1)-(1800-SUM(BH322:BM322)))*30%),IF(AND(SUM(BH322:BM322)&lt;3600,((EOMONTH($G$3,0)-$G$3+1+SUM(BH322:BM322))&gt;=1800),SUM(BH322:BM322)+EOMONTH($G$3,0)-$G$3+1&lt;3600),(CE322+CF322)*BV322%,IF(SUM(BH322:BM322)+EOMONTH($G$3,0)-$G$3+1&lt;=5400,((CE322+CF322)/(EOMONTH($G$3,0)-$G$3+1))*(3600-SUM(BH322:BM322))*BV322%+(((CE322+CF322)/(EOMONTH($G$3,0)-$G$3+1))*((EOMONTH($G$3,0)-$G$3+1)-(3600-SUM(BH322:BM322))))*35%,IF(AND(SUM(BH322:BM322)&lt;5400,((EOMONTH($G$3,0)-$G$3+1+SUM(BH322:BM322))&gt;=3600),SUM(BH322:BM322)+EOMONTH($G$3,0)-$G$3+1&lt;5400),(CE322+CF322)*BV322%,IF(SUM(BH322:BM322)+EOMONTH($G$3,0)-$G$3+1&lt;=7200,((CE322+CF322)/(EOMONTH($G$3,0)-$G$3+1))*(5400-SUM(BH322:BM322))*BV322%+(((CE322+CF322)/(EOMONTH($G$3,0)-$G$3+1))*((EOMONTH($G$3,0)-$G$3+1)-(5400-SUM(BH322:BM322))))*40%,IF(AND(SUM(BH322:BM322)&lt;7200,((EOMONTH($G$3,0)-$G$3+1+SUM(BH322:BM322))&gt;=5400),SUM(BH322:BM322)+EOMONTH($G$3,0)-$G$3+1&lt;7200),(CE322+CF322)*BV322%,IF(SUM(BH322:BM322)+EOMONTH($G$3,0)-$G$3+1&lt;=9000,((CE322+CF322)/(EOMONTH($G$3,0)-$G$3+1))*(7200-SUM(BH322:BM322))*BV322%+(((CE322+CF322)/(EOMONTH($G$3,0)-$G$3+1))*((EOMONTH($G$3,0)-$G$3+1)-(7200-SUM(BH322:BM322))))*45%,IF(SUM(BH322:BM322)+EOMONTH($G$3,0)-$G$3+1&gt;=9000,((CE322+CF322)/(EOMONTH($G$3,0)-$G$3+1))*(9000-SUM(BH322:BM322))*BV322%+(((CE322+CF322)/(EOMONTH($G$3,0)-$G$3+1))*((EOMONTH($G$3,0)-$G$3+1)-(9000-SUM(BH322:BM322))))*50%,0)))))))))))</f>
        <v>0</v>
      </c>
      <c r="CH322" s="404">
        <f>IF(BW322=0,CF322*BX322%,IF(BW322&gt;0,((VLOOKUP(O322,звания!$D$2:$E$62,2,FALSE)/(EOMONTH($G$3,0)+1-$G$3)*BW322)*BX322%)))</f>
        <v>0</v>
      </c>
      <c r="CI322" s="404">
        <f>IF(BY322=0,CF322*BZ322%,IF(BY322&gt;0,(VLOOKUP(O322,звания!$D$2:$E$62,2,FALSE)/(EOMONTH($G$3,0)+1-$G$3)*BO322)*BZ322%)+(VLOOKUP(BS322,звания!$D$2:$E$62,2,FALSE)/(EOMONTH($G$3,0)+1-$G$3)*BU322)*BZ322%)</f>
        <v>0</v>
      </c>
      <c r="CJ322" s="404">
        <f>IF(CA322=0,CF322*CB322%,IF(CA322&gt;0,(VLOOKUP(O322,звания!$D$2:$E$62,2,FALSE)/(EOMONTH($G$3,0)+1-$G$3)*BO322)*CB322%)+(VLOOKUP(BS322,звания!$D$2:$E$62,2,FALSE)/(EOMONTH($G$3,0)+1-$G$3)*BU322)*CB322%)</f>
        <v>0</v>
      </c>
      <c r="CK322" s="404">
        <f>IF(CD322="Д",0,IF(CC322=0,CF322*CD322%,IF(CC322&gt;0,(VLOOKUP(O322,звания!$D$2:$E$62,2,FALSE)/(EOMONTH($G$3,0)+1-$G$3)*BO322)*CD322%)+(VLOOKUP(BS322,звания!$D$2:$E$62,2,FALSE)/(EOMONTH($G$3,0)+1-$G$3)*BU322)*CD322%))</f>
        <v>0</v>
      </c>
      <c r="CL322" s="404">
        <f>IF(BR322&gt;0,((VLOOKUP(C322,звания!$A$2:$B$62,2,FALSE)/(EOMONTH($G$3,0)+1-$G$3)*BO322+VLOOKUP(O322,звания!$D$2:$E$62,2,FALSE)/(EOMONTH($G$3,0)+1-$G$3)*BO322+(VLOOKUP(C322,звания!$A$2:$B$62,2,FALSE)/(EOMONTH($G$3,0)+1-$G$3)*BO322+VLOOKUP(O322,звания!$D$2:$E$62,2,FALSE)/(EOMONTH($G$3,0)+1-$G$3)*BO322)*BV322%)*BN322)+(VLOOKUP(C322,звания!$A$2:$B$62,2,FALSE)/(EOMONTH($G$3,0)+1-$G$3)*BU322+VLOOKUP(BS322,звания!$D$2:$E$62,2,FALSE)/(EOMONTH($G$3,0)+1-$G$3)*BU322+(VLOOKUP(C322,звания!$A$2:$B$62,2,FALSE)/(EOMONTH($G$3,0)+1-$G$3)*BU322+VLOOKUP(BS322,звания!$D$2:$E$62,2,FALSE)/(EOMONTH($G$3,0)+1-$G$3)*BU322)*BV322%)*BN322,(CE322+CF322+CG322)*BN322)</f>
        <v>0</v>
      </c>
      <c r="CM322" s="404"/>
      <c r="CN322" s="404"/>
      <c r="CO322" s="432">
        <f t="shared" si="367"/>
        <v>0</v>
      </c>
      <c r="CP322" s="638"/>
      <c r="CQ322" s="637">
        <f>IF(CF322=0,0,IF((SUM(BH322:BM322)&gt;360),(VLOOKUP(O322,звания!$F$2:$G$62,2,FALSE))/100,VLOOKUP(O322,звания!$F$2:$H$62,3,FALSE)/100))</f>
        <v>0</v>
      </c>
      <c r="CR322" s="617">
        <f>IF(B322="Виключений зі списків",IF(AND(BU322=0,360-BH322&lt;0),(VLOOKUP(O322,звания!$D$2:$E$62,2,FALSE))/(EOMONTH($B$3,0)+1-$B$3)*BO322*CQ322,IF(AND(360-BH322&gt;=0,360-BH322&lt;(EOMONTH($B$3,0)+1-$B$3)),(CF322/(EOMONTH($B$3,0)-$B$3+1)*(360-BH322))*CQ322+(CF322/(EOMONTH($B$3,0)-$B$3+1)*((EOMONTH($B$3,0)-$B$3+1)-(360-BH322)))*VLOOKUP(O322,звания!$F$2:$H$62,2,FALSE)/100,((((VLOOKUP(O322,звания!$D$2:$E$62,2,FALSE))/(EOMONTH($B$3,0)+1-$B$3)*BO322*CQ322+(VLOOKUP(BS322,звания!$D$2:$E$62,2,FALSE))/(EOMONTH($B$3,0)+1-$B$3)*BU322*(VLOOKUP(BS322,звания!$F$2:$G$62,2,FALSE)*0.01)+(IF(BT322=0,0,(VLOOKUP(BS322,звания!$D$2:$E$62,2,FALSE)/(EOMONTH($G$3,0)+1-$G$3)*BT322*(VLOOKUP(BS322,звания!$F$2:$G$62,2,FALSE)))*0.01-(VLOOKUP(O322,звания!$D$2:$E$62,2,FALSE)/(EOMONTH($G$3,0)+1-$G$3)*BT322*(VLOOKUP(O322,звания!$F$2:$G$62,2,FALSE)))*0.01)))))/100*(100-CP322))),(IF(AND(BU322=0,360-BH322&lt;0,CP322=0),(VLOOKUP(O322,звания!$D$2:$E$62,2,FALSE))/(EOMONTH($G$3,0)+1-$G$3)*BO322*CQ322,IF(AND(360-BH322&gt;=0,360-BH322&lt;(EOMONTH($G$3,0)+1-$G$3)),(CF322/(EOMONTH($G$3,0)-$G$3+1)*(360-BH322))*CQ322+(CF322/(EOMONTH($G$3,0)-$G$3+1)*((EOMONTH($G$3,0)-$G$3+1)-(360-BH322)))*VLOOKUP(O322,звания!$F$2:$H$62,2,FALSE)/100,((((VLOOKUP(O322,звания!$D$2:$E$62,2,FALSE))/(EOMONTH($G$3,0)+1-$G$3)*BO322*CQ322+(VLOOKUP(BS322,звания!$D$2:$E$62,2,FALSE))/(EOMONTH($G$3,0)+1-$G$3)*BU322*(VLOOKUP(BS322,звания!$F$2:$G$62,2,FALSE)*0.01)))/100*(100-CP322)+(IF(BT322=0,0,(VLOOKUP(BS322,звания!$D$2:$E$62,2,FALSE)/(EOMONTH($BN$3,0)+1-$BN$3)*BT322*(VLOOKUP(BS322,звания!$F$2:$G$62,2,FALSE)))*0.01-(VLOOKUP(O322,звания!$D$2:$E$62,2,FALSE)/(EOMONTH($BN$3,0)+1-$BN$3)*BT322*(VLOOKUP(O322,звания!$F$2:$G$62,2,FALSE)))*0.01)))))))</f>
        <v>0</v>
      </c>
      <c r="CS322" s="416">
        <f>SUM(CE322:CM322,CR322)</f>
        <v>0</v>
      </c>
      <c r="CT322" s="403"/>
      <c r="CU322" s="403"/>
      <c r="CV322" s="403">
        <f t="shared" si="368"/>
        <v>0</v>
      </c>
      <c r="CW322" s="556">
        <f>CN322+SUM(CS322:CV322)</f>
        <v>0</v>
      </c>
      <c r="CX322" s="403">
        <f>IF(CU322=0,CW322*0.18,(CW322-CU322)*0.18)</f>
        <v>0</v>
      </c>
      <c r="CY322" s="403"/>
      <c r="CZ322" s="404">
        <f t="shared" si="401"/>
        <v>0</v>
      </c>
      <c r="DA322" s="403"/>
      <c r="DB322" s="403"/>
      <c r="DC322" s="403"/>
      <c r="DD322" s="421">
        <f t="shared" si="378"/>
        <v>0</v>
      </c>
      <c r="DE322" s="421">
        <f>(CW322-CV322)*22%</f>
        <v>0</v>
      </c>
      <c r="DF322" s="403">
        <f>CX322</f>
        <v>0</v>
      </c>
      <c r="DG322" s="421">
        <f>CW322-DD322+DF322</f>
        <v>0</v>
      </c>
      <c r="DH322" s="421"/>
      <c r="DI322" s="421"/>
      <c r="DJ322" s="422" t="str">
        <f>IF(DG322&gt;0,$DL$2," ")&amp;"  "&amp;IF(DH322&gt;0,$DM$2," ")</f>
        <v xml:space="preserve">    </v>
      </c>
      <c r="DK322" s="452"/>
      <c r="DL322" s="423"/>
      <c r="DM322" s="423"/>
      <c r="DN322" s="423"/>
      <c r="DO322" s="420"/>
      <c r="DP322" s="123"/>
      <c r="DQ322" s="817"/>
      <c r="DR322" s="818"/>
      <c r="DS322" s="819"/>
      <c r="DT322" s="820"/>
      <c r="DU322" s="124"/>
      <c r="DV322" s="110"/>
      <c r="DX322" s="84"/>
      <c r="DY322" s="84"/>
      <c r="DZ322" s="105"/>
      <c r="EG322" s="19"/>
      <c r="EH322" s="543">
        <f t="shared" si="369"/>
        <v>0</v>
      </c>
      <c r="EI322" s="404">
        <f t="shared" si="370"/>
        <v>0</v>
      </c>
      <c r="EJ322" s="29">
        <f t="shared" si="371"/>
        <v>0</v>
      </c>
      <c r="EK322" s="50"/>
      <c r="EL322" s="29"/>
      <c r="EM322" s="50"/>
      <c r="EN322" s="50"/>
      <c r="EO322" s="50"/>
      <c r="EP322" s="29"/>
    </row>
    <row r="323" spans="1:146" ht="17.45" hidden="1" customHeight="1">
      <c r="A323" s="446">
        <v>316</v>
      </c>
      <c r="B323" s="450"/>
      <c r="C323" s="403"/>
      <c r="D323" s="403">
        <f t="shared" si="409"/>
        <v>0</v>
      </c>
      <c r="E323" s="416"/>
      <c r="F323" s="417"/>
      <c r="G323" s="406" t="str">
        <f t="shared" si="397"/>
        <v>0.0.0</v>
      </c>
      <c r="H323" s="407" t="str">
        <f t="shared" si="422"/>
        <v>0.0.0</v>
      </c>
      <c r="I323" s="407" t="str">
        <f t="shared" si="398"/>
        <v>0.0.0</v>
      </c>
      <c r="J323" s="407" t="str">
        <f t="shared" si="424"/>
        <v>0.0.0</v>
      </c>
      <c r="K323" s="407" t="str">
        <f t="shared" si="424"/>
        <v>0.0.0</v>
      </c>
      <c r="L323" s="407" t="str">
        <f t="shared" si="424"/>
        <v>0.0.0</v>
      </c>
      <c r="M323" s="407" t="str">
        <f t="shared" si="424"/>
        <v>0.0.0</v>
      </c>
      <c r="N323" s="408" t="str">
        <f t="shared" si="423"/>
        <v>0.0.0</v>
      </c>
      <c r="O323" s="418"/>
      <c r="P323" s="417"/>
      <c r="Q323" s="417"/>
      <c r="R323" s="417"/>
      <c r="S323" s="417"/>
      <c r="T323" s="417"/>
      <c r="U323" s="417"/>
      <c r="V323" s="714"/>
      <c r="W323" s="714"/>
      <c r="X323" s="417"/>
      <c r="Y323" s="417"/>
      <c r="Z323" s="714"/>
      <c r="AA323" s="714"/>
      <c r="AB323" s="417"/>
      <c r="AC323" s="417"/>
      <c r="AD323" s="714"/>
      <c r="AE323" s="714"/>
      <c r="AF323" s="417"/>
      <c r="AG323" s="417"/>
      <c r="AH323" s="714"/>
      <c r="AI323" s="714"/>
      <c r="AJ323" s="417"/>
      <c r="AK323" s="417"/>
      <c r="AL323" s="714"/>
      <c r="AM323" s="714"/>
      <c r="AN323" s="417"/>
      <c r="AO323" s="417"/>
      <c r="AP323" s="714"/>
      <c r="AQ323" s="714"/>
      <c r="AR323" s="417"/>
      <c r="AS323" s="417"/>
      <c r="AT323" s="714"/>
      <c r="AU323" s="714"/>
      <c r="AV323" s="417"/>
      <c r="AW323" s="417"/>
      <c r="AX323" s="716"/>
      <c r="AY323" s="716"/>
      <c r="AZ323" s="635"/>
      <c r="BA323" s="635"/>
      <c r="BB323" s="716"/>
      <c r="BC323" s="716"/>
      <c r="BD323" s="635"/>
      <c r="BE323" s="635"/>
      <c r="BF323" s="717"/>
      <c r="BG323" s="717"/>
      <c r="BH323" s="432">
        <f t="shared" si="399"/>
        <v>0</v>
      </c>
      <c r="BI323" s="432">
        <f>(IF(OR(W323&gt;$G$3,W323=0),IF(OR(V323=0,V323&gt;$G$3),0,DAYS360(V323,$G$3,1)),(DAYS360(V323,W323,1)))+IF(OR(Y323&gt;$G$3,Y323=0),IF(OR(X323=0,X323&gt;$G$3),0,DAYS360(X323,$G$3,1)),(DAYS360(X323,Y323,1)))+IF(OR(AA323&gt;$G$3,AA323=0),IF(OR(Z323=0,Z323&gt;$G$3),0,DAYS360(Z323,$G$3,1)),(DAYS360(Z323,AA323,1)))+IF(OR(AC323&gt;$G$3,AC323=0),IF(OR(AB323=0,AB323&gt;$G$3),0,DAYS360(AB323,$G$3,1)),(DAYS360(AB323,AC323,1)))+IF(OR(AE323&gt;$G$3,AE323=0),IF(OR(AD323=0,AD323&gt;$G$3),0,DAYS360(AD323,$G$3,1)),(DAYS360(AD323,AE323,1)))+IF(OR(AG323&gt;$G$3,AG323=0),IF(OR(AF323=0,AF323&gt;$G$3),0,DAYS360(AF323,$G$3,1)),(DAYS360(AF323,AG323,1)))+IF(OR(AI323&gt;$G$3,AI323=0),IF(OR(AH323=0,AH323&gt;$G$3),0,DAYS360(AH323,$G$3,1)),(DAYS360(AH323,AI323,1)))+IF(OR(AK323&gt;$G$3,AK323=0),IF(OR(AJ323=0,AJ323&gt;$G$3),0,DAYS360(AJ323,$G$3,1)),(DAYS360(AJ323,AK323,1)))+IF(OR(AM323&gt;$G$3,AM323=0),IF(OR(AL323=0,AL323&gt;$G$3),0,DAYS360(AL323,$G$3,1)),(DAYS360(AL323,AM323,1)))+IF(OR(AO323&gt;$G$3,AO323=0),IF(OR(AN323=0,AN323&gt;$G$3),0,DAYS360(AN323,$G$3,1)),(DAYS360(AN323,AO323,1)))+IF(OR(AQ323&gt;$G$3,AQ323=0),IF(OR(AP323=0,AP323&gt;$G$3),0,DAYS360(AP323,$G$3,1)),(DAYS360(AP323,AQ323,1)))+IF(OR(AS323&gt;$G$3,AS323=0),IF(OR(AR323=0,AR323&gt;$G$3),0,DAYS360(AR323,$G$3,1)),(DAYS360(AR323,AS323,1)))+IF(OR(AU323&gt;$G$3,AU323=0),IF(OR(AT323=0,AT323&gt;$G$3),0,DAYS360(AT323,$G$3,1)),(DAYS360(AT323,AU323,1)))+IF(OR(AW323&gt;$G$3,AW323=0),IF(OR(AV323=0,AV323&gt;$G$3),0,DAYS360(AV323,$G$3,1)),(DAYS360(AV323,AW323,1))))*2</f>
        <v>0</v>
      </c>
      <c r="BJ323" s="432">
        <f>(IF(OR(AY323&gt;$G$3,AY323=0),IF(OR(AX323=0,AX323&gt;$G$3),0,DAYS360(AX323,$G$3,1)),(DAYS360(AX323,AY323,1)))+IF(OR(BA323&gt;$G$3,BA323=0),IF(OR(AZ323=0,AZ323&gt;$G$3),0,DAYS360(AZ323,$G$3,1)),(DAYS360(AZ323,BA323,1))))/2</f>
        <v>0</v>
      </c>
      <c r="BK323" s="432">
        <f>(IF(OR(BC323&gt;$G$3,BC323=0),IF(OR(BB323=0,BB323&gt;$G$3),0,DAYS360(BB323,$G$3,1)),(DAYS360(BB323,BC323,1))))</f>
        <v>0</v>
      </c>
      <c r="BL323" s="432">
        <f>(IF(OR(BE323&gt;$G$3,BE323=0),IF(OR(BD323=0,BD323&gt;$G$3),0,DAYS360(BD323,$G$3,1)),(DAYS360(BD323,BE323,1))))/3</f>
        <v>0</v>
      </c>
      <c r="BM323" s="436">
        <f t="shared" si="408"/>
        <v>0</v>
      </c>
      <c r="BN323" s="462">
        <v>0.65</v>
      </c>
      <c r="BO323" s="427">
        <f t="shared" si="400"/>
        <v>0</v>
      </c>
      <c r="BP323" s="419"/>
      <c r="BQ323" s="700"/>
      <c r="BR323" s="419"/>
      <c r="BS323" s="700"/>
      <c r="BT323" s="700"/>
      <c r="BU323" s="700"/>
      <c r="BV323" s="427">
        <f t="shared" si="407"/>
        <v>0</v>
      </c>
      <c r="BW323" s="419"/>
      <c r="BX323" s="781"/>
      <c r="BY323" s="700"/>
      <c r="BZ323" s="432"/>
      <c r="CA323" s="700"/>
      <c r="CB323" s="432"/>
      <c r="CC323" s="700"/>
      <c r="CD323" s="432"/>
      <c r="CE323" s="404">
        <f>IF(OR(C323=0,CD323="Д"),0,IF(AND(C323&gt;0,E323=0),VLOOKUP(C323,звания!A:B,2,FALSE)/((EOMONTH($G$3,0)+1)-$G$3)*BO323+VLOOKUP(C323,звания!A:B,2,FALSE)/((EOMONTH($G$3,0)+1)-$G$3)*BR323+VLOOKUP(C323,звания!A:B,2,FALSE)/((EOMONTH($G$3,0)+1)-$G$3)*BU323,IF(AND(C323&gt;0,E323&gt;0,F323&gt;=$G$3,BO323=(EOMONTH($G$3,0)+1)-$G$3),(VLOOKUP(E323,звания!A:B,2,FALSE)/(EOMONTH($G$3,0)-$G$3+1))*(F323-$G$3)+(VLOOKUP(C323,звания!A:B,2,FALSE)/(EOMONTH($G$3,0)-$G$3+1))*((EOMONTH($G$3,0)-$G$3+1)-(F323-$G$3)),IF(AND(C323&gt;0,E323&gt;0,F323&gt;$G$3,BO323&lt;(EOMONTH($G$3,0)+1)-$G$3,BO323&lt;&gt;0),VLOOKUP(E323,звания!A:B,2,FALSE)/((EOMONTH($G$3,0)+1)-$G$3)*((F323-$G$3)-(((EOMONTH($G$3,0)+1)-$G$3)-BO323-BU323-BR323))+VLOOKUP(C323,звания!A:B,2,FALSE)/((EOMONTH($G$3,0)+1)-$G$3)*(((EOMONTH($G$3,0)+1)-F323)),IF(F323&lt;$G$3,(VLOOKUP(C323,звания!A:B,2,FALSE)-VLOOKUP(E323,звания!A:B,2,FALSE))/((EOMONTH($BN$3,0)+1)-$BN$3)*(EOMONTH($BN$3,0)+1-F323)+VLOOKUP(C323,звания!A:B,2,FALSE)/((EOMONTH($G$3,0)+1)-$G$3)*BO323+VLOOKUP(C323,звания!A:B,2,FALSE)/((EOMONTH($G$3,0)+1)-$G$3)*BU323+VLOOKUP(C323,звания!A:B,2,FALSE)/((EOMONTH($G$3,0)+1)-$G$3)*BR323,0)))))</f>
        <v>0</v>
      </c>
      <c r="CF323" s="404">
        <f>IF(OR(CD323="Д",C323=0),0,IF(B323="Виключений зі списків",IF(BS323=0,(VLOOKUP(O323,звания!$D$2:$E$62,2,FALSE))/(EOMONTH($B$3,0)+1-$B$3)*BO323+(VLOOKUP(BQ323,звания!$D$2:$E$62,2,FALSE))/(EOMONTH($B$3,0)+1-$B$3)*BR323,(((VLOOKUP(O323,звания!$D$2:$E$62,2,FALSE))/(EOMONTH($B$3,0)+1-$B$3))*BO323)+(VLOOKUP(BQ323,звания!$D$2:$E$62,2,FALSE))/(EOMONTH($B$3,0)+1-$B$3)*BR323+(VLOOKUP(BS323,звания!$D$2:$E$62,2,FALSE))/(EOMONTH($B$3,0)+1-$B$3)*BU323),IF(BS323=0,(VLOOKUP(O323,звания!$D$2:$E$62,2,FALSE))/(EOMONTH($G$3,0)+1-$G$3)*BO323+(VLOOKUP(BQ323,звания!$D$2:$E$62,2,FALSE))/(EOMONTH($G$3,0)+1-$G$3)*BR323,(((VLOOKUP(O323,звания!$D$2:$E$62,2,FALSE))/(EOMONTH($G$3,0)+1-$G$3))*BO323)+(VLOOKUP(BQ323,звания!$D$2:$E$62,2,FALSE))/(EOMONTH($G$3,0)+1-$G$3)*BR323+(VLOOKUP(BS323,звания!$D$2:$E$62,2,FALSE))/(EOMONTH($G$3,0)+1-$G$3)*BU323+IF(BT323=0,0,(VLOOKUP(BS323,звания!$D$2:$E$62,2,FALSE))/(EOMONTH($BN$3,0)+1-$BN$3)*BT323-(VLOOKUP(O323,звания!$D$2:$E$62,2,FALSE))/(EOMONTH($BN$3,0)+1-$BN$3)*BT323))))</f>
        <v>0</v>
      </c>
      <c r="CG323" s="404">
        <f t="shared" si="406"/>
        <v>0</v>
      </c>
      <c r="CH323" s="404">
        <f>IF(BW323=0,CF323*BX323%,IF(BW323&gt;0,((VLOOKUP(O323,звания!$D$2:$E$62,2,FALSE)/(EOMONTH($G$3,0)+1-$G$3)*BW323)*BX323%)))</f>
        <v>0</v>
      </c>
      <c r="CI323" s="404">
        <f>IF(BY323=0,CF323*BZ323%,IF(BY323&gt;0,(VLOOKUP(O323,звания!$D$2:$E$62,2,FALSE)/(EOMONTH($G$3,0)+1-$G$3)*BO323)*BZ323%)+(VLOOKUP(BS323,звания!$D$2:$E$62,2,FALSE)/(EOMONTH($G$3,0)+1-$G$3)*BU323)*BZ323%)</f>
        <v>0</v>
      </c>
      <c r="CJ323" s="404">
        <f>IF(CA323=0,CF323*CB323%,IF(CA323&gt;0,(VLOOKUP(O323,звания!$D$2:$E$62,2,FALSE)/(EOMONTH($G$3,0)+1-$G$3)*BO323)*CB323%)+(VLOOKUP(BS323,звания!$D$2:$E$62,2,FALSE)/(EOMONTH($G$3,0)+1-$G$3)*BU323)*CB323%)</f>
        <v>0</v>
      </c>
      <c r="CK323" s="404">
        <f>IF(CD323="Д",0,IF(CC323=0,CF323*CD323%,IF(CC323&gt;0,(VLOOKUP(O323,звания!$D$2:$E$62,2,FALSE)/(EOMONTH($G$3,0)+1-$G$3)*BO323)*CD323%)+(VLOOKUP(BS323,звания!$D$2:$E$62,2,FALSE)/(EOMONTH($G$3,0)+1-$G$3)*BU323)*CD323%))</f>
        <v>0</v>
      </c>
      <c r="CL323" s="404">
        <f>IF(BR323&gt;0,((VLOOKUP(C323,звания!$A$2:$B$62,2,FALSE)/(EOMONTH($G$3,0)+1-$G$3)*BO323+VLOOKUP(O323,звания!$D$2:$E$62,2,FALSE)/(EOMONTH($G$3,0)+1-$G$3)*BO323+(VLOOKUP(C323,звания!$A$2:$B$62,2,FALSE)/(EOMONTH($G$3,0)+1-$G$3)*BO323+VLOOKUP(O323,звания!$D$2:$E$62,2,FALSE)/(EOMONTH($G$3,0)+1-$G$3)*BO323)*BV323%)*BN323)+(VLOOKUP(C323,звания!$A$2:$B$62,2,FALSE)/(EOMONTH($G$3,0)+1-$G$3)*BU323+VLOOKUP(BS323,звания!$D$2:$E$62,2,FALSE)/(EOMONTH($G$3,0)+1-$G$3)*BU323+(VLOOKUP(C323,звания!$A$2:$B$62,2,FALSE)/(EOMONTH($G$3,0)+1-$G$3)*BU323+VLOOKUP(BS323,звания!$D$2:$E$62,2,FALSE)/(EOMONTH($G$3,0)+1-$G$3)*BU323)*BV323%)*BN323,(CE323+CF323+CG323)*BN323)</f>
        <v>0</v>
      </c>
      <c r="CM323" s="404"/>
      <c r="CN323" s="404"/>
      <c r="CO323" s="432">
        <f t="shared" si="367"/>
        <v>0</v>
      </c>
      <c r="CP323" s="638"/>
      <c r="CQ323" s="637">
        <f>IF(CF323=0,0,IF((SUM(BH323:BM323)&gt;360),(VLOOKUP(O323,звания!$F$2:$G$62,2,FALSE))/100,VLOOKUP(O323,звания!$F$2:$H$62,3,FALSE)/100))</f>
        <v>0</v>
      </c>
      <c r="CR323" s="617">
        <f>IF(B323="Виключений зі списків",IF(AND(BU323=0,360-BH323&lt;0),(VLOOKUP(O323,звания!$D$2:$E$62,2,FALSE))/(EOMONTH($B$3,0)+1-$B$3)*BO323*CQ323,IF(AND(360-BH323&gt;=0,360-BH323&lt;(EOMONTH($B$3,0)+1-$B$3)),(CF323/(EOMONTH($B$3,0)-$B$3+1)*(360-BH323))*CQ323+(CF323/(EOMONTH($B$3,0)-$B$3+1)*((EOMONTH($B$3,0)-$B$3+1)-(360-BH323)))*VLOOKUP(O323,звания!$F$2:$H$62,2,FALSE)/100,((((VLOOKUP(O323,звания!$D$2:$E$62,2,FALSE))/(EOMONTH($B$3,0)+1-$B$3)*BO323*CQ323+(VLOOKUP(BS323,звания!$D$2:$E$62,2,FALSE))/(EOMONTH($B$3,0)+1-$B$3)*BU323*(VLOOKUP(BS323,звания!$F$2:$G$62,2,FALSE)*0.01)+(IF(BT323=0,0,(VLOOKUP(BS323,звания!$D$2:$E$62,2,FALSE)/(EOMONTH($G$3,0)+1-$G$3)*BT323*(VLOOKUP(BS323,звания!$F$2:$G$62,2,FALSE)))*0.01-(VLOOKUP(O323,звания!$D$2:$E$62,2,FALSE)/(EOMONTH($G$3,0)+1-$G$3)*BT323*(VLOOKUP(O323,звания!$F$2:$G$62,2,FALSE)))*0.01)))))/100*(100-CP323))),(IF(AND(BU323=0,360-BH323&lt;0,CP323=0),(VLOOKUP(O323,звания!$D$2:$E$62,2,FALSE))/(EOMONTH($G$3,0)+1-$G$3)*BO323*CQ323,IF(AND(360-BH323&gt;=0,360-BH323&lt;(EOMONTH($G$3,0)+1-$G$3)),(CF323/(EOMONTH($G$3,0)-$G$3+1)*(360-BH323))*CQ323+(CF323/(EOMONTH($G$3,0)-$G$3+1)*((EOMONTH($G$3,0)-$G$3+1)-(360-BH323)))*VLOOKUP(O323,звания!$F$2:$H$62,2,FALSE)/100,((((VLOOKUP(O323,звания!$D$2:$E$62,2,FALSE))/(EOMONTH($G$3,0)+1-$G$3)*BO323*CQ323+(VLOOKUP(BS323,звания!$D$2:$E$62,2,FALSE))/(EOMONTH($G$3,0)+1-$G$3)*BU323*(VLOOKUP(BS323,звания!$F$2:$G$62,2,FALSE)*0.01)))/100*(100-CP323)+(IF(BT323=0,0,(VLOOKUP(BS323,звания!$D$2:$E$62,2,FALSE)/(EOMONTH($BN$3,0)+1-$BN$3)*BT323*(VLOOKUP(BS323,звания!$F$2:$G$62,2,FALSE)))*0.01-(VLOOKUP(O323,звания!$D$2:$E$62,2,FALSE)/(EOMONTH($BN$3,0)+1-$BN$3)*BT323*(VLOOKUP(O323,звания!$F$2:$G$62,2,FALSE)))*0.01)))))))</f>
        <v>0</v>
      </c>
      <c r="CS323" s="416">
        <f t="shared" si="392"/>
        <v>0</v>
      </c>
      <c r="CT323" s="403"/>
      <c r="CU323" s="403"/>
      <c r="CV323" s="403">
        <f t="shared" si="368"/>
        <v>0</v>
      </c>
      <c r="CW323" s="556">
        <f t="shared" si="372"/>
        <v>0</v>
      </c>
      <c r="CX323" s="403">
        <f t="shared" si="393"/>
        <v>0</v>
      </c>
      <c r="CY323" s="403"/>
      <c r="CZ323" s="404">
        <f t="shared" si="401"/>
        <v>0</v>
      </c>
      <c r="DA323" s="403"/>
      <c r="DB323" s="403"/>
      <c r="DC323" s="403"/>
      <c r="DD323" s="421">
        <f t="shared" si="378"/>
        <v>0</v>
      </c>
      <c r="DE323" s="421">
        <f t="shared" ref="DE323:DE371" si="425">(CW323-CV323)*22%</f>
        <v>0</v>
      </c>
      <c r="DF323" s="403">
        <f t="shared" si="410"/>
        <v>0</v>
      </c>
      <c r="DG323" s="421">
        <f t="shared" si="411"/>
        <v>0</v>
      </c>
      <c r="DH323" s="421"/>
      <c r="DI323" s="421"/>
      <c r="DJ323" s="422" t="str">
        <f t="shared" si="420"/>
        <v xml:space="preserve">    </v>
      </c>
      <c r="DK323" s="452"/>
      <c r="DL323" s="423"/>
      <c r="DM323" s="423"/>
      <c r="DN323" s="423"/>
      <c r="DO323" s="420"/>
      <c r="DP323" s="123"/>
      <c r="DQ323" s="817"/>
      <c r="DR323" s="818"/>
      <c r="DS323" s="819"/>
      <c r="DT323" s="820"/>
      <c r="DU323" s="124"/>
      <c r="DV323" s="122"/>
      <c r="DX323" s="84"/>
      <c r="DY323" s="104"/>
      <c r="DZ323" s="105"/>
      <c r="EC323" s="84"/>
      <c r="ED323" s="84"/>
      <c r="EH323" s="543">
        <f t="shared" si="369"/>
        <v>0</v>
      </c>
      <c r="EI323" s="404">
        <f t="shared" si="370"/>
        <v>0</v>
      </c>
      <c r="EJ323" s="29">
        <f t="shared" si="371"/>
        <v>0</v>
      </c>
      <c r="EK323" s="50"/>
      <c r="EL323" s="29"/>
      <c r="EM323" s="50"/>
      <c r="EN323" s="50"/>
      <c r="EO323" s="50"/>
      <c r="EP323" s="29"/>
    </row>
    <row r="324" spans="1:146" ht="17.45" hidden="1" customHeight="1">
      <c r="A324" s="402">
        <v>317</v>
      </c>
      <c r="B324" s="449"/>
      <c r="C324" s="403"/>
      <c r="D324" s="403">
        <f t="shared" si="409"/>
        <v>0</v>
      </c>
      <c r="E324" s="416"/>
      <c r="F324" s="417"/>
      <c r="G324" s="406" t="str">
        <f t="shared" si="397"/>
        <v>0.0.0</v>
      </c>
      <c r="H324" s="407" t="str">
        <f t="shared" si="422"/>
        <v>0.0.0</v>
      </c>
      <c r="I324" s="407" t="str">
        <f t="shared" si="398"/>
        <v>0.0.0</v>
      </c>
      <c r="J324" s="407" t="str">
        <f t="shared" ref="J324:J362" si="426">CONCATENATE(INT(BI324/360),".",MOD(INT(BI324/30),12),".",MOD(INT(BI324),30))</f>
        <v>0.0.0</v>
      </c>
      <c r="K324" s="407" t="str">
        <f t="shared" ref="K324:K362" si="427">CONCATENATE(INT(BJ324/360),".",MOD(INT(BJ324/30),12),".",MOD(INT(BJ324),30))</f>
        <v>0.0.0</v>
      </c>
      <c r="L324" s="407" t="str">
        <f t="shared" ref="L324:L362" si="428">CONCATENATE(INT(BK324/360),".",MOD(INT(BK324/30),12),".",MOD(INT(BK324),30))</f>
        <v>0.0.0</v>
      </c>
      <c r="M324" s="407" t="str">
        <f t="shared" ref="M324:M362" si="429">CONCATENATE(INT(BL324/360),".",MOD(INT(BL324/30),12),".",MOD(INT(BL324),30))</f>
        <v>0.0.0</v>
      </c>
      <c r="N324" s="408" t="str">
        <f t="shared" si="423"/>
        <v>0.0.0</v>
      </c>
      <c r="O324" s="418"/>
      <c r="P324" s="417"/>
      <c r="Q324" s="417"/>
      <c r="R324" s="417"/>
      <c r="S324" s="417"/>
      <c r="T324" s="417"/>
      <c r="U324" s="417"/>
      <c r="V324" s="714"/>
      <c r="W324" s="714"/>
      <c r="X324" s="417"/>
      <c r="Y324" s="417"/>
      <c r="Z324" s="714"/>
      <c r="AA324" s="714"/>
      <c r="AB324" s="417"/>
      <c r="AC324" s="417"/>
      <c r="AD324" s="714"/>
      <c r="AE324" s="714"/>
      <c r="AF324" s="417"/>
      <c r="AG324" s="417"/>
      <c r="AH324" s="714"/>
      <c r="AI324" s="714"/>
      <c r="AJ324" s="417"/>
      <c r="AK324" s="417"/>
      <c r="AL324" s="714"/>
      <c r="AM324" s="714"/>
      <c r="AN324" s="417"/>
      <c r="AO324" s="417"/>
      <c r="AP324" s="714"/>
      <c r="AQ324" s="714"/>
      <c r="AR324" s="417"/>
      <c r="AS324" s="417"/>
      <c r="AT324" s="714"/>
      <c r="AU324" s="714"/>
      <c r="AV324" s="417"/>
      <c r="AW324" s="417"/>
      <c r="AX324" s="716"/>
      <c r="AY324" s="716"/>
      <c r="AZ324" s="635"/>
      <c r="BA324" s="635"/>
      <c r="BB324" s="716"/>
      <c r="BC324" s="716"/>
      <c r="BD324" s="635"/>
      <c r="BE324" s="635"/>
      <c r="BF324" s="717"/>
      <c r="BG324" s="717"/>
      <c r="BH324" s="432">
        <f t="shared" si="399"/>
        <v>0</v>
      </c>
      <c r="BI324" s="432">
        <f t="shared" ref="BI324:BI375" si="430">(IF(OR(W324&gt;$G$3,W324=0),IF(OR(V324=0,V324&gt;$G$3),0,DAYS360(V324,$G$3,1)),(DAYS360(V324,W324,1)))+IF(OR(Y324&gt;$G$3,Y324=0),IF(OR(X324=0,X324&gt;$G$3),0,DAYS360(X324,$G$3,1)),(DAYS360(X324,Y324,1)))+IF(OR(AA324&gt;$G$3,AA324=0),IF(OR(Z324=0,Z324&gt;$G$3),0,DAYS360(Z324,$G$3,1)),(DAYS360(Z324,AA324,1)))+IF(OR(AC324&gt;$G$3,AC324=0),IF(OR(AB324=0,AB324&gt;$G$3),0,DAYS360(AB324,$G$3,1)),(DAYS360(AB324,AC324,1)))+IF(OR(AE324&gt;$G$3,AE324=0),IF(OR(AD324=0,AD324&gt;$G$3),0,DAYS360(AD324,$G$3,1)),(DAYS360(AD324,AE324,1)))+IF(OR(AG324&gt;$G$3,AG324=0),IF(OR(AF324=0,AF324&gt;$G$3),0,DAYS360(AF324,$G$3,1)),(DAYS360(AF324,AG324,1)))+IF(OR(AI324&gt;$G$3,AI324=0),IF(OR(AH324=0,AH324&gt;$G$3),0,DAYS360(AH324,$G$3,1)),(DAYS360(AH324,AI324,1)))+IF(OR(AK324&gt;$G$3,AK324=0),IF(OR(AJ324=0,AJ324&gt;$G$3),0,DAYS360(AJ324,$G$3,1)),(DAYS360(AJ324,AK324,1)))+IF(OR(AM324&gt;$G$3,AM324=0),IF(OR(AL324=0,AL324&gt;$G$3),0,DAYS360(AL324,$G$3,1)),(DAYS360(AL324,AM324,1)))+IF(OR(AO324&gt;$G$3,AO324=0),IF(OR(AN324=0,AN324&gt;$G$3),0,DAYS360(AN324,$G$3,1)),(DAYS360(AN324,AO324,1)))+IF(OR(AQ324&gt;$G$3,AQ324=0),IF(OR(AP324=0,AP324&gt;$G$3),0,DAYS360(AP324,$G$3,1)),(DAYS360(AP324,AQ324,1)))+IF(OR(AS324&gt;$G$3,AS324=0),IF(OR(AR324=0,AR324&gt;$G$3),0,DAYS360(AR324,$G$3,1)),(DAYS360(AR324,AS324,1)))+IF(OR(AU324&gt;$G$3,AU324=0),IF(OR(AT324=0,AT324&gt;$G$3),0,DAYS360(AT324,$G$3,1)),(DAYS360(AT324,AU324,1)))+IF(OR(AW324&gt;$G$3,AW324=0),IF(OR(AV324=0,AV324&gt;$G$3),0,DAYS360(AV324,$G$3,1)),(DAYS360(AV324,AW324,1))))*2</f>
        <v>0</v>
      </c>
      <c r="BJ324" s="432">
        <f t="shared" ref="BJ324:BJ375" si="431">(IF(OR(AY324&gt;$G$3,AY324=0),IF(OR(AX324=0,AX324&gt;$G$3),0,DAYS360(AX324,$G$3,1)),(DAYS360(AX324,AY324,1)))+IF(OR(BA324&gt;$G$3,BA324=0),IF(OR(AZ324=0,AZ324&gt;$G$3),0,DAYS360(AZ324,$G$3,1)),(DAYS360(AZ324,BA324,1))))/2</f>
        <v>0</v>
      </c>
      <c r="BK324" s="432">
        <f t="shared" ref="BK324:BK375" si="432">(IF(OR(BC324&gt;$G$3,BC324=0),IF(OR(BB324=0,BB324&gt;$G$3),0,DAYS360(BB324,$G$3,1)),(DAYS360(BB324,BC324,1))))</f>
        <v>0</v>
      </c>
      <c r="BL324" s="432">
        <f t="shared" ref="BL324:BL375" si="433">(IF(OR(BE324&gt;$G$3,BE324=0),IF(OR(BD324=0,BD324&gt;$G$3),0,DAYS360(BD324,$G$3,1)),(DAYS360(BD324,BE324,1))))/3</f>
        <v>0</v>
      </c>
      <c r="BM324" s="436">
        <f t="shared" si="408"/>
        <v>0</v>
      </c>
      <c r="BN324" s="462">
        <v>0.65</v>
      </c>
      <c r="BO324" s="427">
        <f t="shared" si="400"/>
        <v>0</v>
      </c>
      <c r="BP324" s="419"/>
      <c r="BQ324" s="700"/>
      <c r="BR324" s="419"/>
      <c r="BS324" s="700"/>
      <c r="BT324" s="700"/>
      <c r="BU324" s="700"/>
      <c r="BV324" s="427">
        <f t="shared" si="407"/>
        <v>0</v>
      </c>
      <c r="BW324" s="419"/>
      <c r="BX324" s="782"/>
      <c r="BY324" s="419"/>
      <c r="BZ324" s="432"/>
      <c r="CA324" s="419"/>
      <c r="CB324" s="427"/>
      <c r="CC324" s="419"/>
      <c r="CD324" s="427"/>
      <c r="CE324" s="404">
        <f>IF(OR(C324=0,CD324="Д"),0,IF(AND(C324&gt;0,E324=0),VLOOKUP(C324,звания!A:B,2,FALSE)/((EOMONTH($G$3,0)+1)-$G$3)*BO324+VLOOKUP(C324,звания!A:B,2,FALSE)/((EOMONTH($G$3,0)+1)-$G$3)*BR324+VLOOKUP(C324,звания!A:B,2,FALSE)/((EOMONTH($G$3,0)+1)-$G$3)*BU324,IF(AND(C324&gt;0,E324&gt;0,F324&gt;=$G$3,BO324=(EOMONTH($G$3,0)+1)-$G$3),(VLOOKUP(E324,звания!A:B,2,FALSE)/(EOMONTH($G$3,0)-$G$3+1))*(F324-$G$3)+(VLOOKUP(C324,звания!A:B,2,FALSE)/(EOMONTH($G$3,0)-$G$3+1))*((EOMONTH($G$3,0)-$G$3+1)-(F324-$G$3)),IF(AND(C324&gt;0,E324&gt;0,F324&gt;$G$3,BO324&lt;(EOMONTH($G$3,0)+1)-$G$3,BO324&lt;&gt;0),VLOOKUP(E324,звания!A:B,2,FALSE)/((EOMONTH($G$3,0)+1)-$G$3)*((F324-$G$3)-(((EOMONTH($G$3,0)+1)-$G$3)-BO324-BU324-BR324))+VLOOKUP(C324,звания!A:B,2,FALSE)/((EOMONTH($G$3,0)+1)-$G$3)*(((EOMONTH($G$3,0)+1)-F324)),IF(F324&lt;$G$3,(VLOOKUP(C324,звания!A:B,2,FALSE)-VLOOKUP(E324,звания!A:B,2,FALSE))/((EOMONTH($BN$3,0)+1)-$BN$3)*(EOMONTH($BN$3,0)+1-F324)+VLOOKUP(C324,звания!A:B,2,FALSE)/((EOMONTH($G$3,0)+1)-$G$3)*BO324+VLOOKUP(C324,звания!A:B,2,FALSE)/((EOMONTH($G$3,0)+1)-$G$3)*BU324+VLOOKUP(C324,звания!A:B,2,FALSE)/((EOMONTH($G$3,0)+1)-$G$3)*BR324,0)))))</f>
        <v>0</v>
      </c>
      <c r="CF324" s="404">
        <f>IF(OR(CD324="Д",C324=0),0,IF(B324="Виключений зі списків",IF(BS324=0,(VLOOKUP(O324,звания!$D$2:$E$62,2,FALSE))/(EOMONTH($B$3,0)+1-$B$3)*BO324+(VLOOKUP(BQ324,звания!$D$2:$E$62,2,FALSE))/(EOMONTH($B$3,0)+1-$B$3)*BR324,(((VLOOKUP(O324,звания!$D$2:$E$62,2,FALSE))/(EOMONTH($B$3,0)+1-$B$3))*BO324)+(VLOOKUP(BQ324,звания!$D$2:$E$62,2,FALSE))/(EOMONTH($B$3,0)+1-$B$3)*BR324+(VLOOKUP(BS324,звания!$D$2:$E$62,2,FALSE))/(EOMONTH($B$3,0)+1-$B$3)*BU324),IF(BS324=0,(VLOOKUP(O324,звания!$D$2:$E$62,2,FALSE))/(EOMONTH($G$3,0)+1-$G$3)*BO324+(VLOOKUP(BQ324,звания!$D$2:$E$62,2,FALSE))/(EOMONTH($G$3,0)+1-$G$3)*BR324,(((VLOOKUP(O324,звания!$D$2:$E$62,2,FALSE))/(EOMONTH($G$3,0)+1-$G$3))*BO324)+(VLOOKUP(BQ324,звания!$D$2:$E$62,2,FALSE))/(EOMONTH($G$3,0)+1-$G$3)*BR324+(VLOOKUP(BS324,звания!$D$2:$E$62,2,FALSE))/(EOMONTH($G$3,0)+1-$G$3)*BU324+IF(BT324=0,0,(VLOOKUP(BS324,звания!$D$2:$E$62,2,FALSE))/(EOMONTH($BN$3,0)+1-$BN$3)*BT324-(VLOOKUP(O324,звания!$D$2:$E$62,2,FALSE))/(EOMONTH($BN$3,0)+1-$BN$3)*BT324))))</f>
        <v>0</v>
      </c>
      <c r="CG324" s="404">
        <f t="shared" si="406"/>
        <v>0</v>
      </c>
      <c r="CH324" s="404">
        <f>IF(BW324=0,CF324*BX324%,IF(BW324&gt;0,((VLOOKUP(O324,звания!$D$2:$E$62,2,FALSE)/(EOMONTH($G$3,0)+1-$G$3)*BW324)*BX324%)))</f>
        <v>0</v>
      </c>
      <c r="CI324" s="404">
        <f>IF(BY324=0,CF324*BZ324%,IF(BY324&gt;0,(VLOOKUP(O324,звания!$D$2:$E$62,2,FALSE)/(EOMONTH($G$3,0)+1-$G$3)*BO324)*BZ324%)+(VLOOKUP(BS324,звания!$D$2:$E$62,2,FALSE)/(EOMONTH($G$3,0)+1-$G$3)*BU324)*BZ324%)</f>
        <v>0</v>
      </c>
      <c r="CJ324" s="404">
        <f>IF(CA324=0,CF324*CB324%,IF(CA324&gt;0,(VLOOKUP(O324,звания!$D$2:$E$62,2,FALSE)/(EOMONTH($G$3,0)+1-$G$3)*BO324)*CB324%)+(VLOOKUP(BS324,звания!$D$2:$E$62,2,FALSE)/(EOMONTH($G$3,0)+1-$G$3)*BU324)*CB324%)</f>
        <v>0</v>
      </c>
      <c r="CK324" s="404">
        <f>IF(CD324="Д",0,IF(CC324=0,CF324*CD324%,IF(CC324&gt;0,(VLOOKUP(O324,звания!$D$2:$E$62,2,FALSE)/(EOMONTH($G$3,0)+1-$G$3)*BO324)*CD324%)+(VLOOKUP(BS324,звания!$D$2:$E$62,2,FALSE)/(EOMONTH($G$3,0)+1-$G$3)*BU324)*CD324%))</f>
        <v>0</v>
      </c>
      <c r="CL324" s="404">
        <f>IF(BR324&gt;0,((VLOOKUP(C324,звания!$A$2:$B$62,2,FALSE)/(EOMONTH($G$3,0)+1-$G$3)*BO324+VLOOKUP(O324,звания!$D$2:$E$62,2,FALSE)/(EOMONTH($G$3,0)+1-$G$3)*BO324+(VLOOKUP(C324,звания!$A$2:$B$62,2,FALSE)/(EOMONTH($G$3,0)+1-$G$3)*BO324+VLOOKUP(O324,звания!$D$2:$E$62,2,FALSE)/(EOMONTH($G$3,0)+1-$G$3)*BO324)*BV324%)*BN324)+(VLOOKUP(C324,звания!$A$2:$B$62,2,FALSE)/(EOMONTH($G$3,0)+1-$G$3)*BU324+VLOOKUP(BS324,звания!$D$2:$E$62,2,FALSE)/(EOMONTH($G$3,0)+1-$G$3)*BU324+(VLOOKUP(C324,звания!$A$2:$B$62,2,FALSE)/(EOMONTH($G$3,0)+1-$G$3)*BU324+VLOOKUP(BS324,звания!$D$2:$E$62,2,FALSE)/(EOMONTH($G$3,0)+1-$G$3)*BU324)*BV324%)*BN324,(CE324+CF324+CG324)*BN324)</f>
        <v>0</v>
      </c>
      <c r="CM324" s="404"/>
      <c r="CN324" s="404"/>
      <c r="CO324" s="432">
        <f t="shared" si="367"/>
        <v>0</v>
      </c>
      <c r="CP324" s="638"/>
      <c r="CQ324" s="637">
        <f>IF(CF324=0,0,IF((SUM(BH324:BM324)&gt;360),(VLOOKUP(O324,звания!$F$2:$G$62,2,FALSE))/100,VLOOKUP(O324,звания!$F$2:$H$62,3,FALSE)/100))</f>
        <v>0</v>
      </c>
      <c r="CR324" s="617">
        <f>IF(B324="Виключений зі списків",IF(AND(BU324=0,360-BH324&lt;0),(VLOOKUP(O324,звания!$D$2:$E$62,2,FALSE))/(EOMONTH($B$3,0)+1-$B$3)*BO324*CQ324,IF(AND(360-BH324&gt;=0,360-BH324&lt;(EOMONTH($B$3,0)+1-$B$3)),(CF324/(EOMONTH($B$3,0)-$B$3+1)*(360-BH324))*CQ324+(CF324/(EOMONTH($B$3,0)-$B$3+1)*((EOMONTH($B$3,0)-$B$3+1)-(360-BH324)))*VLOOKUP(O324,звания!$F$2:$H$62,2,FALSE)/100,((((VLOOKUP(O324,звания!$D$2:$E$62,2,FALSE))/(EOMONTH($B$3,0)+1-$B$3)*BO324*CQ324+(VLOOKUP(BS324,звания!$D$2:$E$62,2,FALSE))/(EOMONTH($B$3,0)+1-$B$3)*BU324*(VLOOKUP(BS324,звания!$F$2:$G$62,2,FALSE)*0.01)+(IF(BT324=0,0,(VLOOKUP(BS324,звания!$D$2:$E$62,2,FALSE)/(EOMONTH($G$3,0)+1-$G$3)*BT324*(VLOOKUP(BS324,звания!$F$2:$G$62,2,FALSE)))*0.01-(VLOOKUP(O324,звания!$D$2:$E$62,2,FALSE)/(EOMONTH($G$3,0)+1-$G$3)*BT324*(VLOOKUP(O324,звания!$F$2:$G$62,2,FALSE)))*0.01)))))/100*(100-CP324))),(IF(AND(BU324=0,360-BH324&lt;0,CP324=0),(VLOOKUP(O324,звания!$D$2:$E$62,2,FALSE))/(EOMONTH($G$3,0)+1-$G$3)*BO324*CQ324,IF(AND(360-BH324&gt;=0,360-BH324&lt;(EOMONTH($G$3,0)+1-$G$3)),(CF324/(EOMONTH($G$3,0)-$G$3+1)*(360-BH324))*CQ324+(CF324/(EOMONTH($G$3,0)-$G$3+1)*((EOMONTH($G$3,0)-$G$3+1)-(360-BH324)))*VLOOKUP(O324,звания!$F$2:$H$62,2,FALSE)/100,((((VLOOKUP(O324,звания!$D$2:$E$62,2,FALSE))/(EOMONTH($G$3,0)+1-$G$3)*BO324*CQ324+(VLOOKUP(BS324,звания!$D$2:$E$62,2,FALSE))/(EOMONTH($G$3,0)+1-$G$3)*BU324*(VLOOKUP(BS324,звания!$F$2:$G$62,2,FALSE)*0.01)))/100*(100-CP324)+(IF(BT324=0,0,(VLOOKUP(BS324,звания!$D$2:$E$62,2,FALSE)/(EOMONTH($BN$3,0)+1-$BN$3)*BT324*(VLOOKUP(BS324,звания!$F$2:$G$62,2,FALSE)))*0.01-(VLOOKUP(O324,звания!$D$2:$E$62,2,FALSE)/(EOMONTH($BN$3,0)+1-$BN$3)*BT324*(VLOOKUP(O324,звания!$F$2:$G$62,2,FALSE)))*0.01)))))))</f>
        <v>0</v>
      </c>
      <c r="CS324" s="416">
        <f t="shared" si="392"/>
        <v>0</v>
      </c>
      <c r="CT324" s="403"/>
      <c r="CU324" s="403"/>
      <c r="CV324" s="403">
        <f t="shared" si="368"/>
        <v>0</v>
      </c>
      <c r="CW324" s="556">
        <f t="shared" si="372"/>
        <v>0</v>
      </c>
      <c r="CX324" s="403">
        <f t="shared" si="393"/>
        <v>0</v>
      </c>
      <c r="CY324" s="403"/>
      <c r="CZ324" s="404">
        <f t="shared" si="401"/>
        <v>0</v>
      </c>
      <c r="DA324" s="403"/>
      <c r="DB324" s="403"/>
      <c r="DC324" s="403"/>
      <c r="DD324" s="421">
        <f t="shared" si="378"/>
        <v>0</v>
      </c>
      <c r="DE324" s="421">
        <f t="shared" si="425"/>
        <v>0</v>
      </c>
      <c r="DF324" s="403">
        <f t="shared" si="410"/>
        <v>0</v>
      </c>
      <c r="DG324" s="421">
        <f t="shared" si="411"/>
        <v>0</v>
      </c>
      <c r="DH324" s="421"/>
      <c r="DI324" s="421"/>
      <c r="DJ324" s="422" t="str">
        <f t="shared" si="420"/>
        <v xml:space="preserve">    </v>
      </c>
      <c r="DK324" s="452"/>
      <c r="DL324" s="425"/>
      <c r="DM324" s="425"/>
      <c r="DN324" s="423"/>
      <c r="DO324" s="420"/>
      <c r="DP324" s="123"/>
      <c r="DQ324" s="817"/>
      <c r="DR324" s="818"/>
      <c r="DS324" s="819"/>
      <c r="DT324" s="820"/>
      <c r="DU324" s="124"/>
      <c r="DV324" s="110"/>
      <c r="DX324" s="84"/>
      <c r="DY324" s="84"/>
      <c r="DZ324" s="105"/>
      <c r="EH324" s="543">
        <f t="shared" si="369"/>
        <v>0</v>
      </c>
      <c r="EI324" s="404">
        <f t="shared" si="370"/>
        <v>0</v>
      </c>
      <c r="EJ324" s="29">
        <f t="shared" si="371"/>
        <v>0</v>
      </c>
      <c r="EK324" s="50"/>
      <c r="EL324" s="29"/>
      <c r="EM324" s="50"/>
      <c r="EN324" s="50"/>
      <c r="EO324" s="50"/>
      <c r="EP324" s="29"/>
    </row>
    <row r="325" spans="1:146" ht="17.45" hidden="1" customHeight="1">
      <c r="A325" s="446">
        <v>318</v>
      </c>
      <c r="B325" s="449"/>
      <c r="C325" s="403"/>
      <c r="D325" s="403">
        <f>DK325</f>
        <v>0</v>
      </c>
      <c r="E325" s="416"/>
      <c r="F325" s="417"/>
      <c r="G325" s="406" t="str">
        <f>IF(P325&gt;$G$3,0,CONCATENATE((INT((BH325)/360)+INT((BI325)/360)+INT((BJ325)/360)+INT((BK325)/360)+INT((BL325)/360)+INT((BM325)/360))+INT((INT(MOD((BH325),360)/30)+INT(MOD((BI325),360)/30)+INT(MOD((BJ325),360)/30)+INT(MOD((BK325),360)/30)+INT(MOD((BL325),360)/30)+INT(MOD((BM325),360)/30)+INT((MOD(MOD((BH325),360),30)+MOD(MOD((BI325),360),30)+MOD(MOD((BJ325),360),30)+MOD(MOD((BK325),360),30)+MOD(MOD((BL325),360),30)+MOD(MOD((BM325),360),30))/30))/12),".",MOD(INT(MOD((BH325),360)/30)+INT(MOD((BI325),360)/30)+INT(MOD((BJ325),360)/30)+INT(MOD((BK325),360)/30)+INT(MOD((BL325),360)/30)+INT(MOD((BM325),360)/30)+INT((MOD(MOD((BH325),360),30)+MOD(MOD((BI325),360),30)+MOD(MOD((BJ325),360),30)+MOD(MOD((BK325),360),30)+MOD(MOD((BL325),360),30)+MOD(MOD((BM325),360),30))/30),12),".",INT(MOD(MOD(MOD((BH325),360),30)+MOD(MOD((BI325),360),30)+MOD(MOD((BJ325),360),30)+MOD(MOD((BK325),360),30)+MOD(MOD((BL325),360),30)+MOD(MOD((BM325),360),30),30))))</f>
        <v>0.0.0</v>
      </c>
      <c r="H325" s="407" t="str">
        <f>CONCATENATE(INT((BH325)/360),".",INT(MOD((BH325),360)/30),".",MOD(MOD((BH325),360),30))</f>
        <v>0.0.0</v>
      </c>
      <c r="I325" s="407" t="str">
        <f>IF(P325&gt;$G$3,0,CONCATENATE((INT((BH325)/360)+INT((BM325)/360))+INT((INT(MOD((BH325),360)/30)+INT(MOD((BM325),360)/30)+INT((MOD(MOD((BH325),360),30)+MOD(MOD((BM325),360),30))/30))/12),".",MOD(INT(MOD((BH325),360)/30)+INT(MOD((BM325),360)/30)+INT((MOD(MOD((BH325),360),30)+MOD(MOD((BM325),360),30))/30),12),".",INT(MOD(MOD(MOD((BH325),360),30)+MOD(MOD((BM325),360),30),30))))</f>
        <v>0.0.0</v>
      </c>
      <c r="J325" s="407" t="str">
        <f>CONCATENATE(INT(BI325/360),".",MOD(INT(BI325/30),12),".",MOD(INT(BI325),30))</f>
        <v>0.0.0</v>
      </c>
      <c r="K325" s="407" t="str">
        <f>CONCATENATE(INT(BJ325/360),".",MOD(INT(BJ325/30),12),".",MOD(INT(BJ325),30))</f>
        <v>0.0.0</v>
      </c>
      <c r="L325" s="407" t="str">
        <f>CONCATENATE(INT(BK325/360),".",MOD(INT(BK325/30),12),".",MOD(INT(BK325),30))</f>
        <v>0.0.0</v>
      </c>
      <c r="M325" s="407" t="str">
        <f>CONCATENATE(INT(BL325/360),".",MOD(INT(BL325/30),12),".",MOD(INT(BL325),30))</f>
        <v>0.0.0</v>
      </c>
      <c r="N325" s="408" t="str">
        <f>CONCATENATE(IF(INT(INT(DAYS360(BF325,BG325,1)/30)/24)&gt;=2,2,INT(INT(DAYS360(BF325,BG325,1)/30)/24)),".",IF(AND(INT(INT(DAYS360(BF325,BG325,1)/30)/24)&gt;=2,MOD(INT(BM325/30),12)&gt;=6),6,IF(ISODD(MOD(INT(DAYS360(BF325,BG325,1)/30),12)),MOD(INT(DAYS360(BF325,BG325,1)/60),12),MOD(INT(BM325/30),12))),".",IF(AND(INT(INT(DAYS360(BF325,BG325,1)/30)/24)&gt;=2,MOD(INT(BM325/30),12)&gt;=6),0,IF(ISODD(MOD(INT(DAYS360(BF325,BG325,1)/30),12)),INT((MOD(DAYS360(BF325,BG325,1),30)/2+15)),INT(MOD(DAYS360(BF325,BG325,1),30)/2))))</f>
        <v>0.0.0</v>
      </c>
      <c r="O325" s="418"/>
      <c r="P325" s="417"/>
      <c r="Q325" s="417"/>
      <c r="R325" s="417"/>
      <c r="S325" s="417"/>
      <c r="T325" s="417"/>
      <c r="U325" s="417"/>
      <c r="V325" s="714"/>
      <c r="W325" s="714"/>
      <c r="X325" s="417"/>
      <c r="Y325" s="417"/>
      <c r="Z325" s="714"/>
      <c r="AA325" s="714"/>
      <c r="AB325" s="417"/>
      <c r="AC325" s="417"/>
      <c r="AD325" s="714"/>
      <c r="AE325" s="714"/>
      <c r="AF325" s="417"/>
      <c r="AG325" s="417"/>
      <c r="AH325" s="714"/>
      <c r="AI325" s="714"/>
      <c r="AJ325" s="417"/>
      <c r="AK325" s="417"/>
      <c r="AL325" s="714"/>
      <c r="AM325" s="714"/>
      <c r="AN325" s="417"/>
      <c r="AO325" s="417"/>
      <c r="AP325" s="714"/>
      <c r="AQ325" s="714"/>
      <c r="AR325" s="417"/>
      <c r="AS325" s="417"/>
      <c r="AT325" s="714"/>
      <c r="AU325" s="714"/>
      <c r="AV325" s="417"/>
      <c r="AW325" s="417"/>
      <c r="AX325" s="716"/>
      <c r="AY325" s="716"/>
      <c r="AZ325" s="635"/>
      <c r="BA325" s="635"/>
      <c r="BB325" s="716"/>
      <c r="BC325" s="716"/>
      <c r="BD325" s="635"/>
      <c r="BE325" s="635"/>
      <c r="BF325" s="717"/>
      <c r="BG325" s="717"/>
      <c r="BH325" s="432">
        <f t="shared" si="399"/>
        <v>0</v>
      </c>
      <c r="BI325" s="432">
        <f>(IF(OR(W325&gt;$G$3,W325=0),IF(OR(V325=0,V325&gt;$G$3),0,DAYS360(V325,$G$3,1)),(DAYS360(V325,W325,1)))+IF(OR(Y325&gt;$G$3,Y325=0),IF(OR(X325=0,X325&gt;$G$3),0,DAYS360(X325,$G$3,1)),(DAYS360(X325,Y325,1)))+IF(OR(AA325&gt;$G$3,AA325=0),IF(OR(Z325=0,Z325&gt;$G$3),0,DAYS360(Z325,$G$3,1)),(DAYS360(Z325,AA325,1)))+IF(OR(AC325&gt;$G$3,AC325=0),IF(OR(AB325=0,AB325&gt;$G$3),0,DAYS360(AB325,$G$3,1)),(DAYS360(AB325,AC325,1)))+IF(OR(AE325&gt;$G$3,AE325=0),IF(OR(AD325=0,AD325&gt;$G$3),0,DAYS360(AD325,$G$3,1)),(DAYS360(AD325,AE325,1)))+IF(OR(AG325&gt;$G$3,AG325=0),IF(OR(AF325=0,AF325&gt;$G$3),0,DAYS360(AF325,$G$3,1)),(DAYS360(AF325,AG325,1)))+IF(OR(AI325&gt;$G$3,AI325=0),IF(OR(AH325=0,AH325&gt;$G$3),0,DAYS360(AH325,$G$3,1)),(DAYS360(AH325,AI325,1)))+IF(OR(AK325&gt;$G$3,AK325=0),IF(OR(AJ325=0,AJ325&gt;$G$3),0,DAYS360(AJ325,$G$3,1)),(DAYS360(AJ325,AK325,1)))+IF(OR(AM325&gt;$G$3,AM325=0),IF(OR(AL325=0,AL325&gt;$G$3),0,DAYS360(AL325,$G$3,1)),(DAYS360(AL325,AM325,1)))+IF(OR(AO325&gt;$G$3,AO325=0),IF(OR(AN325=0,AN325&gt;$G$3),0,DAYS360(AN325,$G$3,1)),(DAYS360(AN325,AO325,1)))+IF(OR(AQ325&gt;$G$3,AQ325=0),IF(OR(AP325=0,AP325&gt;$G$3),0,DAYS360(AP325,$G$3,1)),(DAYS360(AP325,AQ325,1)))+IF(OR(AS325&gt;$G$3,AS325=0),IF(OR(AR325=0,AR325&gt;$G$3),0,DAYS360(AR325,$G$3,1)),(DAYS360(AR325,AS325,1)))+IF(OR(AU325&gt;$G$3,AU325=0),IF(OR(AT325=0,AT325&gt;$G$3),0,DAYS360(AT325,$G$3,1)),(DAYS360(AT325,AU325,1)))+IF(OR(AW325&gt;$G$3,AW325=0),IF(OR(AV325=0,AV325&gt;$G$3),0,DAYS360(AV325,$G$3,1)),(DAYS360(AV325,AW325,1))))*2</f>
        <v>0</v>
      </c>
      <c r="BJ325" s="432">
        <f>(IF(OR(AY325&gt;$G$3,AY325=0),IF(OR(AX325=0,AX325&gt;$G$3),0,DAYS360(AX325,$G$3,1)),(DAYS360(AX325,AY325,1)))+IF(OR(BA325&gt;$G$3,BA325=0),IF(OR(AZ325=0,AZ325&gt;$G$3),0,DAYS360(AZ325,$G$3,1)),(DAYS360(AZ325,BA325,1))))/2</f>
        <v>0</v>
      </c>
      <c r="BK325" s="432">
        <f>(IF(OR(BC325&gt;$G$3,BC325=0),IF(OR(BB325=0,BB325&gt;$G$3),0,DAYS360(BB325,$G$3,1)),(DAYS360(BB325,BC325,1))))</f>
        <v>0</v>
      </c>
      <c r="BL325" s="432">
        <f>(IF(OR(BE325&gt;$G$3,BE325=0),IF(OR(BD325=0,BD325&gt;$G$3),0,DAYS360(BD325,$G$3,1)),(DAYS360(BD325,BE325,1))))/3</f>
        <v>0</v>
      </c>
      <c r="BM325" s="436">
        <f>IF(DAYS360(BF325,BG325)&gt;=1800,1800/2,(DAYS360(BF325,BG325,1))/2)</f>
        <v>0</v>
      </c>
      <c r="BN325" s="462">
        <v>0.65</v>
      </c>
      <c r="BO325" s="427">
        <f t="shared" si="400"/>
        <v>0</v>
      </c>
      <c r="BP325" s="419"/>
      <c r="BQ325" s="700"/>
      <c r="BR325" s="419"/>
      <c r="BS325" s="700"/>
      <c r="BT325" s="700"/>
      <c r="BU325" s="700"/>
      <c r="BV325" s="427">
        <f>IF((BH325+BI325+BJ325+BK325+BL325+BM325)&lt;360,0,IF(AND((BH325+BI325+BJ325+BK325+BL325+BM325)&gt;=360,(BH325+BI325+BJ325+BK325+BL325+BM325)&lt;1800),25,IF(AND((BH325+BI325+BJ325+BK325+BL325+BM325)&gt;=1800,(BH325+BI325+BJ325+BK325+BL325+BM325)&lt;3600),30,IF(AND((BH325+BI325+BJ325+BK325+BL325+BM325)&gt;=3600,(BH325+BI325+BJ325+BK325+BL325+BM325)&lt;5400),35,IF(AND((BH325+BI325+BJ325+BK325+BL325+BM325)&gt;=5400,(BH325+BI325+BJ325+BK325+BL325+BM325)&lt;7200),40,IF(AND((BH325+BI325+BJ325+BK325+BL325+BM325)&gt;=7200,(BH325+BI325+BJ325+BK325+BL325+BM325)&lt;9000),45,IF((BH325+BI325+BJ325+BK325+BL325+BM325)&gt;=9000,50,"ПРОВЕРЬ")))))))</f>
        <v>0</v>
      </c>
      <c r="BW325" s="419"/>
      <c r="BX325" s="782"/>
      <c r="BY325" s="419"/>
      <c r="BZ325" s="432"/>
      <c r="CA325" s="419"/>
      <c r="CB325" s="427"/>
      <c r="CC325" s="419"/>
      <c r="CD325" s="427"/>
      <c r="CE325" s="404">
        <f>IF(OR(C325=0,CD325="Д"),0,IF(AND(C325&gt;0,E325=0),VLOOKUP(C325,звания!A:B,2,FALSE)/((EOMONTH($G$3,0)+1)-$G$3)*BO325+VLOOKUP(C325,звания!A:B,2,FALSE)/((EOMONTH($G$3,0)+1)-$G$3)*BR325+VLOOKUP(C325,звания!A:B,2,FALSE)/((EOMONTH($G$3,0)+1)-$G$3)*BU325,IF(AND(C325&gt;0,E325&gt;0,F325&gt;=$G$3,BO325=(EOMONTH($G$3,0)+1)-$G$3),(VLOOKUP(E325,звания!A:B,2,FALSE)/(EOMONTH($G$3,0)-$G$3+1))*(F325-$G$3)+(VLOOKUP(C325,звания!A:B,2,FALSE)/(EOMONTH($G$3,0)-$G$3+1))*((EOMONTH($G$3,0)-$G$3+1)-(F325-$G$3)),IF(AND(C325&gt;0,E325&gt;0,F325&gt;$G$3,BO325&lt;(EOMONTH($G$3,0)+1)-$G$3,BO325&lt;&gt;0),VLOOKUP(E325,звания!A:B,2,FALSE)/((EOMONTH($G$3,0)+1)-$G$3)*((F325-$G$3)-(((EOMONTH($G$3,0)+1)-$G$3)-BO325-BU325-BR325))+VLOOKUP(C325,звания!A:B,2,FALSE)/((EOMONTH($G$3,0)+1)-$G$3)*(((EOMONTH($G$3,0)+1)-F325)),IF(F325&lt;$G$3,(VLOOKUP(C325,звания!A:B,2,FALSE)-VLOOKUP(E325,звания!A:B,2,FALSE))/((EOMONTH($BN$3,0)+1)-$BN$3)*(EOMONTH($BN$3,0)+1-F325)+VLOOKUP(C325,звания!A:B,2,FALSE)/((EOMONTH($G$3,0)+1)-$G$3)*BO325+VLOOKUP(C325,звания!A:B,2,FALSE)/((EOMONTH($G$3,0)+1)-$G$3)*BU325+VLOOKUP(C325,звания!A:B,2,FALSE)/((EOMONTH($G$3,0)+1)-$G$3)*BR325,0)))))</f>
        <v>0</v>
      </c>
      <c r="CF325" s="404">
        <f>IF(OR(CD325="Д",C325=0),0,IF(B325="Виключений зі списків",IF(BS325=0,(VLOOKUP(O325,звания!$D$2:$E$62,2,FALSE))/(EOMONTH($B$3,0)+1-$B$3)*BO325+(VLOOKUP(BQ325,звания!$D$2:$E$62,2,FALSE))/(EOMONTH($B$3,0)+1-$B$3)*BR325,(((VLOOKUP(O325,звания!$D$2:$E$62,2,FALSE))/(EOMONTH($B$3,0)+1-$B$3))*BO325)+(VLOOKUP(BQ325,звания!$D$2:$E$62,2,FALSE))/(EOMONTH($B$3,0)+1-$B$3)*BR325+(VLOOKUP(BS325,звания!$D$2:$E$62,2,FALSE))/(EOMONTH($B$3,0)+1-$B$3)*BU325),IF(BS325=0,(VLOOKUP(O325,звания!$D$2:$E$62,2,FALSE))/(EOMONTH($G$3,0)+1-$G$3)*BO325+(VLOOKUP(BQ325,звания!$D$2:$E$62,2,FALSE))/(EOMONTH($G$3,0)+1-$G$3)*BR325,(((VLOOKUP(O325,звания!$D$2:$E$62,2,FALSE))/(EOMONTH($G$3,0)+1-$G$3))*BO325)+(VLOOKUP(BQ325,звания!$D$2:$E$62,2,FALSE))/(EOMONTH($G$3,0)+1-$G$3)*BR325+(VLOOKUP(BS325,звания!$D$2:$E$62,2,FALSE))/(EOMONTH($G$3,0)+1-$G$3)*BU325+IF(BT325=0,0,(VLOOKUP(BS325,звания!$D$2:$E$62,2,FALSE))/(EOMONTH($BN$3,0)+1-$BN$3)*BT325-(VLOOKUP(O325,звания!$D$2:$E$62,2,FALSE))/(EOMONTH($BN$3,0)+1-$BN$3)*BT325))))</f>
        <v>0</v>
      </c>
      <c r="CG325" s="404">
        <f>IF(AND(SUM(BH325:BM325)&lt;360,((EOMONTH($G$3,0)-$G$3+1+(SUM(BH325:BM325)))&gt;0),SUM(BH325:BM325)+EOMONTH($G$3,0)-$G$3+1&lt;360),(CE325+CF325)*BV325%,IF(SUM(BH325:BM325)+EOMONTH($G$3,0)-$G$3+1&lt;=1800,((CE325+CF325)/(EOMONTH($G$3,0)-$G$3+1))*(360-SUM(BH325:BM325))*BV325%+(((CE325+CF325)/(EOMONTH($G$3,0)-$G$3+1))*((EOMONTH($G$3,0)-$G$3+1)-(360-SUM(BH325:BM325))))*25%,IF(AND(SUM(BH325:BM325)&lt;1800,((EOMONTH($G$3,0)-$G$3+1+SUM(BH325:BM325))&gt;=360),SUM(BH325:BM325)+EOMONTH($G$3,0)-$G$3+1&lt;1800),(CE325+CF325)*BV325%,IF(SUM(BH325:BM325)+EOMONTH($G$3,0)-$G$3+1&lt;=3600,((CE325+CF325)/(EOMONTH($G$3,0)-$G$3+1))*(1800-SUM(BH325:BM325))*BV325%+(((CE325+CF325)/(EOMONTH($G$3,0)-$G$3+1))*((EOMONTH($G$3,0)-$G$3+1)-(1800-SUM(BH325:BM325)))*30%),IF(AND(SUM(BH325:BM325)&lt;3600,((EOMONTH($G$3,0)-$G$3+1+SUM(BH325:BM325))&gt;=1800),SUM(BH325:BM325)+EOMONTH($G$3,0)-$G$3+1&lt;3600),(CE325+CF325)*BV325%,IF(SUM(BH325:BM325)+EOMONTH($G$3,0)-$G$3+1&lt;=5400,((CE325+CF325)/(EOMONTH($G$3,0)-$G$3+1))*(3600-SUM(BH325:BM325))*BV325%+(((CE325+CF325)/(EOMONTH($G$3,0)-$G$3+1))*((EOMONTH($G$3,0)-$G$3+1)-(3600-SUM(BH325:BM325))))*35%,IF(AND(SUM(BH325:BM325)&lt;5400,((EOMONTH($G$3,0)-$G$3+1+SUM(BH325:BM325))&gt;=3600),SUM(BH325:BM325)+EOMONTH($G$3,0)-$G$3+1&lt;5400),(CE325+CF325)*BV325%,IF(SUM(BH325:BM325)+EOMONTH($G$3,0)-$G$3+1&lt;=7200,((CE325+CF325)/(EOMONTH($G$3,0)-$G$3+1))*(5400-SUM(BH325:BM325))*BV325%+(((CE325+CF325)/(EOMONTH($G$3,0)-$G$3+1))*((EOMONTH($G$3,0)-$G$3+1)-(5400-SUM(BH325:BM325))))*40%,IF(AND(SUM(BH325:BM325)&lt;7200,((EOMONTH($G$3,0)-$G$3+1+SUM(BH325:BM325))&gt;=5400),SUM(BH325:BM325)+EOMONTH($G$3,0)-$G$3+1&lt;7200),(CE325+CF325)*BV325%,IF(SUM(BH325:BM325)+EOMONTH($G$3,0)-$G$3+1&lt;=9000,((CE325+CF325)/(EOMONTH($G$3,0)-$G$3+1))*(7200-SUM(BH325:BM325))*BV325%+(((CE325+CF325)/(EOMONTH($G$3,0)-$G$3+1))*((EOMONTH($G$3,0)-$G$3+1)-(7200-SUM(BH325:BM325))))*45%,IF(SUM(BH325:BM325)+EOMONTH($G$3,0)-$G$3+1&gt;=9000,((CE325+CF325)/(EOMONTH($G$3,0)-$G$3+1))*(9000-SUM(BH325:BM325))*BV325%+(((CE325+CF325)/(EOMONTH($G$3,0)-$G$3+1))*((EOMONTH($G$3,0)-$G$3+1)-(9000-SUM(BH325:BM325))))*50%,0)))))))))))</f>
        <v>0</v>
      </c>
      <c r="CH325" s="404">
        <f>IF(BW325=0,CF325*BX325%,IF(BW325&gt;0,((VLOOKUP(O325,звания!$D$2:$E$62,2,FALSE)/(EOMONTH($G$3,0)+1-$G$3)*BW325)*BX325%)))</f>
        <v>0</v>
      </c>
      <c r="CI325" s="404">
        <f>IF(BY325=0,CF325*BZ325%,IF(BY325&gt;0,(VLOOKUP(O325,звания!$D$2:$E$62,2,FALSE)/(EOMONTH($G$3,0)+1-$G$3)*BO325)*BZ325%)+(VLOOKUP(BS325,звания!$D$2:$E$62,2,FALSE)/(EOMONTH($G$3,0)+1-$G$3)*BU325)*BZ325%)</f>
        <v>0</v>
      </c>
      <c r="CJ325" s="404">
        <f>IF(CA325=0,CF325*CB325%,IF(CA325&gt;0,(VLOOKUP(O325,звания!$D$2:$E$62,2,FALSE)/(EOMONTH($G$3,0)+1-$G$3)*BO325)*CB325%)+(VLOOKUP(BS325,звания!$D$2:$E$62,2,FALSE)/(EOMONTH($G$3,0)+1-$G$3)*BU325)*CB325%)</f>
        <v>0</v>
      </c>
      <c r="CK325" s="404">
        <f>IF(CD325="Д",0,IF(CC325=0,CF325*CD325%,IF(CC325&gt;0,(VLOOKUP(O325,звания!$D$2:$E$62,2,FALSE)/(EOMONTH($G$3,0)+1-$G$3)*BO325)*CD325%)+(VLOOKUP(BS325,звания!$D$2:$E$62,2,FALSE)/(EOMONTH($G$3,0)+1-$G$3)*BU325)*CD325%))</f>
        <v>0</v>
      </c>
      <c r="CL325" s="404">
        <f>IF(BR325&gt;0,((VLOOKUP(C325,звания!$A$2:$B$62,2,FALSE)/(EOMONTH($G$3,0)+1-$G$3)*BO325+VLOOKUP(O325,звания!$D$2:$E$62,2,FALSE)/(EOMONTH($G$3,0)+1-$G$3)*BO325+(VLOOKUP(C325,звания!$A$2:$B$62,2,FALSE)/(EOMONTH($G$3,0)+1-$G$3)*BO325+VLOOKUP(O325,звания!$D$2:$E$62,2,FALSE)/(EOMONTH($G$3,0)+1-$G$3)*BO325)*BV325%)*BN325)+(VLOOKUP(C325,звания!$A$2:$B$62,2,FALSE)/(EOMONTH($G$3,0)+1-$G$3)*BU325+VLOOKUP(BS325,звания!$D$2:$E$62,2,FALSE)/(EOMONTH($G$3,0)+1-$G$3)*BU325+(VLOOKUP(C325,звания!$A$2:$B$62,2,FALSE)/(EOMONTH($G$3,0)+1-$G$3)*BU325+VLOOKUP(BS325,звания!$D$2:$E$62,2,FALSE)/(EOMONTH($G$3,0)+1-$G$3)*BU325)*BV325%)*BN325,(CE325+CF325+CG325)*BN325)</f>
        <v>0</v>
      </c>
      <c r="CM325" s="404"/>
      <c r="CN325" s="404"/>
      <c r="CO325" s="432">
        <f t="shared" ref="CO325:CO388" si="434">IF(CE325=0,0,IF(OR(C325="адмірал",C325="віце-адмірал",C325="комондор",C325="контр-адмірал"),1,IF(OR(C325="кап. 1р.",C325="п-к м/сл",C325="п-к",C325="п-к юст.",C325="кап. 2р.",C325="п/п-к м/сл",C325="п/п-к",C325="п/п-к юст.",C325="кап. 3р.",C325="м-р м/сл",C325="м-р",C325="м-р юст."),2,IF(OR(C325="к-н/л-т",C325="к-н м/сл",C325="к-н",C325="к-н юст.",C325="ст.л-т",C325="ст.л-т м/сл",C325="ст.л-т юст.",C325="л-т",C325="л-т м/сл",C325="л-т юст.",C325="мол. л-т ",C325="мол. л-т м/сл",C325="мол. л-т юст."),3,IF(OR(D325=0,CD325="Д"),0,4)))))</f>
        <v>0</v>
      </c>
      <c r="CP325" s="638"/>
      <c r="CQ325" s="637">
        <f>IF(CF325=0,0,IF((SUM(BH325:BM325)&gt;360),(VLOOKUP(O325,звания!$F$2:$G$62,2,FALSE))/100,VLOOKUP(O325,звания!$F$2:$H$62,3,FALSE)/100))</f>
        <v>0</v>
      </c>
      <c r="CR325" s="617">
        <f>IF(B325="Виключений зі списків",IF(AND(BU325=0,360-BH325&lt;0),(VLOOKUP(O325,звания!$D$2:$E$62,2,FALSE))/(EOMONTH($B$3,0)+1-$B$3)*BO325*CQ325,IF(AND(360-BH325&gt;=0,360-BH325&lt;(EOMONTH($B$3,0)+1-$B$3)),(CF325/(EOMONTH($B$3,0)-$B$3+1)*(360-BH325))*CQ325+(CF325/(EOMONTH($B$3,0)-$B$3+1)*((EOMONTH($B$3,0)-$B$3+1)-(360-BH325)))*VLOOKUP(O325,звания!$F$2:$H$62,2,FALSE)/100,((((VLOOKUP(O325,звания!$D$2:$E$62,2,FALSE))/(EOMONTH($B$3,0)+1-$B$3)*BO325*CQ325+(VLOOKUP(BS325,звания!$D$2:$E$62,2,FALSE))/(EOMONTH($B$3,0)+1-$B$3)*BU325*(VLOOKUP(BS325,звания!$F$2:$G$62,2,FALSE)*0.01)+(IF(BT325=0,0,(VLOOKUP(BS325,звания!$D$2:$E$62,2,FALSE)/(EOMONTH($G$3,0)+1-$G$3)*BT325*(VLOOKUP(BS325,звания!$F$2:$G$62,2,FALSE)))*0.01-(VLOOKUP(O325,звания!$D$2:$E$62,2,FALSE)/(EOMONTH($G$3,0)+1-$G$3)*BT325*(VLOOKUP(O325,звания!$F$2:$G$62,2,FALSE)))*0.01)))))/100*(100-CP325))),(IF(AND(BU325=0,360-BH325&lt;0,CP325=0),(VLOOKUP(O325,звания!$D$2:$E$62,2,FALSE))/(EOMONTH($G$3,0)+1-$G$3)*BO325*CQ325,IF(AND(360-BH325&gt;=0,360-BH325&lt;(EOMONTH($G$3,0)+1-$G$3)),(CF325/(EOMONTH($G$3,0)-$G$3+1)*(360-BH325))*CQ325+(CF325/(EOMONTH($G$3,0)-$G$3+1)*((EOMONTH($G$3,0)-$G$3+1)-(360-BH325)))*VLOOKUP(O325,звания!$F$2:$H$62,2,FALSE)/100,((((VLOOKUP(O325,звания!$D$2:$E$62,2,FALSE))/(EOMONTH($G$3,0)+1-$G$3)*BO325*CQ325+(VLOOKUP(BS325,звания!$D$2:$E$62,2,FALSE))/(EOMONTH($G$3,0)+1-$G$3)*BU325*(VLOOKUP(BS325,звания!$F$2:$G$62,2,FALSE)*0.01)))/100*(100-CP325)+(IF(BT325=0,0,(VLOOKUP(BS325,звания!$D$2:$E$62,2,FALSE)/(EOMONTH($BN$3,0)+1-$BN$3)*BT325*(VLOOKUP(BS325,звания!$F$2:$G$62,2,FALSE)))*0.01-(VLOOKUP(O325,звания!$D$2:$E$62,2,FALSE)/(EOMONTH($BN$3,0)+1-$BN$3)*BT325*(VLOOKUP(O325,звания!$F$2:$G$62,2,FALSE)))*0.01)))))))</f>
        <v>0</v>
      </c>
      <c r="CS325" s="416">
        <f>SUM(CE325:CM325,CR325)</f>
        <v>0</v>
      </c>
      <c r="CT325" s="403"/>
      <c r="CU325" s="403"/>
      <c r="CV325" s="403">
        <f t="shared" ref="CV325:CV388" si="435">IF(B325="Виключений зі списків",((($CT$3/((EOMONTH($B$3,0)+1)-$B$3))*BO325)),IF(AND(BP325=0,CE325&gt;0),$CV$3,IF(CE325=0,0,($CV$3/((EOMONTH($G$3,0)+1)-$G$3))*BO325)))</f>
        <v>0</v>
      </c>
      <c r="CW325" s="556">
        <f>CN325+SUM(CS325:CV325)</f>
        <v>0</v>
      </c>
      <c r="CX325" s="403">
        <f>IF(CU325=0,CW325*0.18,(CW325-CU325)*0.18)</f>
        <v>0</v>
      </c>
      <c r="CY325" s="403"/>
      <c r="CZ325" s="404">
        <f t="shared" si="401"/>
        <v>0</v>
      </c>
      <c r="DA325" s="403"/>
      <c r="DB325" s="403"/>
      <c r="DC325" s="403"/>
      <c r="DD325" s="421">
        <f t="shared" si="378"/>
        <v>0</v>
      </c>
      <c r="DE325" s="421">
        <f>(CW325-CV325)*22%</f>
        <v>0</v>
      </c>
      <c r="DF325" s="403">
        <f>CX325</f>
        <v>0</v>
      </c>
      <c r="DG325" s="421">
        <f>CW325-DD325+DF325</f>
        <v>0</v>
      </c>
      <c r="DH325" s="421"/>
      <c r="DI325" s="421"/>
      <c r="DJ325" s="422" t="str">
        <f>IF(DG325&gt;0,$DL$2," ")&amp;"  "&amp;IF(DH325&gt;0,$DM$2," ")</f>
        <v xml:space="preserve">    </v>
      </c>
      <c r="DK325" s="424"/>
      <c r="DL325" s="423"/>
      <c r="DM325" s="423"/>
      <c r="DN325" s="423"/>
      <c r="DO325" s="420"/>
      <c r="DP325" s="123"/>
      <c r="DQ325" s="817"/>
      <c r="DR325" s="818"/>
      <c r="DS325" s="819"/>
      <c r="DT325" s="820"/>
      <c r="DU325" s="124"/>
      <c r="DV325" s="110"/>
      <c r="DX325" s="84"/>
      <c r="DY325" s="84"/>
      <c r="DZ325" s="105"/>
      <c r="EH325" s="543">
        <f t="shared" ref="EH325:EH383" si="436">IF(CE325=0,0,IF(OR(C325="адмірал",C325="віце-адмірал",C325="комондор",C325="контр-адмірал",C325="кап. 1р.",C325="п-к м/сл",C325="п-к",C325="п-к юст.",C325="кап. 2р.",C325="п/п-к м/сл",C325="п/п-к",C325="п/п-к юст.",C325="кап. 3р.",C325="м-р м/сл",C325="м-р",C325="м-р юст.",C325="к-н/л-т",C325="к-н м/сл",C325="к-н",C325="к-н юст.",C325="ст.л-т",C325="ст.л-т м/сл",C325="ст.л-т юст.",C325="л-т",C325="л-т м/сл",C325="л-т юст.",C325="мол. л-т ",C325="мол. л-т м/сл",C325="мол. л-т юст."),1,IF(OR(D325=0,CD325="Д"),0,2)))</f>
        <v>0</v>
      </c>
      <c r="EI325" s="404">
        <f t="shared" ref="EI325:EI383" si="437">C325</f>
        <v>0</v>
      </c>
      <c r="EJ325" s="29">
        <f t="shared" ref="EJ325:EJ383" si="438">DK325</f>
        <v>0</v>
      </c>
      <c r="EK325" s="50"/>
      <c r="EL325" s="29"/>
      <c r="EM325" s="50"/>
      <c r="EN325" s="50"/>
      <c r="EO325" s="50"/>
      <c r="EP325" s="30"/>
    </row>
    <row r="326" spans="1:146" ht="17.45" hidden="1" customHeight="1">
      <c r="A326" s="402">
        <v>319</v>
      </c>
      <c r="B326" s="403"/>
      <c r="C326" s="403"/>
      <c r="D326" s="403">
        <f t="shared" si="409"/>
        <v>0</v>
      </c>
      <c r="E326" s="416"/>
      <c r="F326" s="417"/>
      <c r="G326" s="406" t="str">
        <f t="shared" si="397"/>
        <v>0.0.0</v>
      </c>
      <c r="H326" s="407" t="str">
        <f t="shared" si="422"/>
        <v>0.0.0</v>
      </c>
      <c r="I326" s="407" t="str">
        <f t="shared" si="398"/>
        <v>0.0.0</v>
      </c>
      <c r="J326" s="407" t="str">
        <f t="shared" si="426"/>
        <v>0.0.0</v>
      </c>
      <c r="K326" s="407" t="str">
        <f t="shared" si="427"/>
        <v>0.0.0</v>
      </c>
      <c r="L326" s="407" t="str">
        <f t="shared" si="428"/>
        <v>0.0.0</v>
      </c>
      <c r="M326" s="407" t="str">
        <f t="shared" si="429"/>
        <v>0.0.0</v>
      </c>
      <c r="N326" s="408" t="str">
        <f t="shared" si="423"/>
        <v>0.0.0</v>
      </c>
      <c r="O326" s="418"/>
      <c r="P326" s="417"/>
      <c r="Q326" s="417"/>
      <c r="R326" s="417"/>
      <c r="S326" s="417"/>
      <c r="T326" s="417"/>
      <c r="U326" s="417"/>
      <c r="V326" s="714"/>
      <c r="W326" s="714"/>
      <c r="X326" s="417"/>
      <c r="Y326" s="417"/>
      <c r="Z326" s="714"/>
      <c r="AA326" s="714"/>
      <c r="AB326" s="417"/>
      <c r="AC326" s="417"/>
      <c r="AD326" s="714"/>
      <c r="AE326" s="714"/>
      <c r="AF326" s="417"/>
      <c r="AG326" s="417"/>
      <c r="AH326" s="714"/>
      <c r="AI326" s="714"/>
      <c r="AJ326" s="417"/>
      <c r="AK326" s="417"/>
      <c r="AL326" s="714"/>
      <c r="AM326" s="714"/>
      <c r="AN326" s="417"/>
      <c r="AO326" s="417"/>
      <c r="AP326" s="714"/>
      <c r="AQ326" s="714"/>
      <c r="AR326" s="417"/>
      <c r="AS326" s="417"/>
      <c r="AT326" s="714"/>
      <c r="AU326" s="714"/>
      <c r="AV326" s="417"/>
      <c r="AW326" s="417"/>
      <c r="AX326" s="716"/>
      <c r="AY326" s="716"/>
      <c r="AZ326" s="635"/>
      <c r="BA326" s="635"/>
      <c r="BB326" s="716"/>
      <c r="BC326" s="716"/>
      <c r="BD326" s="635"/>
      <c r="BE326" s="635"/>
      <c r="BF326" s="717"/>
      <c r="BG326" s="717"/>
      <c r="BH326" s="432">
        <f t="shared" si="399"/>
        <v>0</v>
      </c>
      <c r="BI326" s="432">
        <f t="shared" si="430"/>
        <v>0</v>
      </c>
      <c r="BJ326" s="432">
        <f t="shared" si="431"/>
        <v>0</v>
      </c>
      <c r="BK326" s="432">
        <f t="shared" si="432"/>
        <v>0</v>
      </c>
      <c r="BL326" s="432">
        <f t="shared" si="433"/>
        <v>0</v>
      </c>
      <c r="BM326" s="436">
        <f t="shared" si="408"/>
        <v>0</v>
      </c>
      <c r="BN326" s="462">
        <v>0.65</v>
      </c>
      <c r="BO326" s="427">
        <f t="shared" si="400"/>
        <v>0</v>
      </c>
      <c r="BP326" s="419"/>
      <c r="BQ326" s="700"/>
      <c r="BR326" s="419"/>
      <c r="BS326" s="700"/>
      <c r="BT326" s="700"/>
      <c r="BU326" s="700"/>
      <c r="BV326" s="427">
        <f t="shared" si="407"/>
        <v>0</v>
      </c>
      <c r="BW326" s="419"/>
      <c r="BX326" s="782"/>
      <c r="BY326" s="419"/>
      <c r="BZ326" s="432"/>
      <c r="CA326" s="419"/>
      <c r="CB326" s="427"/>
      <c r="CC326" s="419"/>
      <c r="CD326" s="427"/>
      <c r="CE326" s="404">
        <f>IF(OR(C326=0,CD326="Д"),0,IF(AND(C326&gt;0,E326=0),VLOOKUP(C326,звания!A:B,2,FALSE)/((EOMONTH($G$3,0)+1)-$G$3)*BO326+VLOOKUP(C326,звания!A:B,2,FALSE)/((EOMONTH($G$3,0)+1)-$G$3)*BR326+VLOOKUP(C326,звания!A:B,2,FALSE)/((EOMONTH($G$3,0)+1)-$G$3)*BU326,IF(AND(C326&gt;0,E326&gt;0,F326&gt;=$G$3,BO326=(EOMONTH($G$3,0)+1)-$G$3),(VLOOKUP(E326,звания!A:B,2,FALSE)/(EOMONTH($G$3,0)-$G$3+1))*(F326-$G$3)+(VLOOKUP(C326,звания!A:B,2,FALSE)/(EOMONTH($G$3,0)-$G$3+1))*((EOMONTH($G$3,0)-$G$3+1)-(F326-$G$3)),IF(AND(C326&gt;0,E326&gt;0,F326&gt;$G$3,BO326&lt;(EOMONTH($G$3,0)+1)-$G$3,BO326&lt;&gt;0),VLOOKUP(E326,звания!A:B,2,FALSE)/((EOMONTH($G$3,0)+1)-$G$3)*((F326-$G$3)-(((EOMONTH($G$3,0)+1)-$G$3)-BO326-BU326-BR326))+VLOOKUP(C326,звания!A:B,2,FALSE)/((EOMONTH($G$3,0)+1)-$G$3)*(((EOMONTH($G$3,0)+1)-F326)),IF(F326&lt;$G$3,(VLOOKUP(C326,звания!A:B,2,FALSE)-VLOOKUP(E326,звания!A:B,2,FALSE))/((EOMONTH($BN$3,0)+1)-$BN$3)*(EOMONTH($BN$3,0)+1-F326)+VLOOKUP(C326,звания!A:B,2,FALSE)/((EOMONTH($G$3,0)+1)-$G$3)*BO326+VLOOKUP(C326,звания!A:B,2,FALSE)/((EOMONTH($G$3,0)+1)-$G$3)*BU326+VLOOKUP(C326,звания!A:B,2,FALSE)/((EOMONTH($G$3,0)+1)-$G$3)*BR326,0)))))</f>
        <v>0</v>
      </c>
      <c r="CF326" s="404">
        <f>IF(OR(CD326="Д",C326=0),0,IF(B326="Виключений зі списків",IF(BS326=0,(VLOOKUP(O326,звания!$D$2:$E$62,2,FALSE))/(EOMONTH($B$3,0)+1-$B$3)*BO326+(VLOOKUP(BQ326,звания!$D$2:$E$62,2,FALSE))/(EOMONTH($B$3,0)+1-$B$3)*BR326,(((VLOOKUP(O326,звания!$D$2:$E$62,2,FALSE))/(EOMONTH($B$3,0)+1-$B$3))*BO326)+(VLOOKUP(BQ326,звания!$D$2:$E$62,2,FALSE))/(EOMONTH($B$3,0)+1-$B$3)*BR326+(VLOOKUP(BS326,звания!$D$2:$E$62,2,FALSE))/(EOMONTH($B$3,0)+1-$B$3)*BU326),IF(BS326=0,(VLOOKUP(O326,звания!$D$2:$E$62,2,FALSE))/(EOMONTH($G$3,0)+1-$G$3)*BO326+(VLOOKUP(BQ326,звания!$D$2:$E$62,2,FALSE))/(EOMONTH($G$3,0)+1-$G$3)*BR326,(((VLOOKUP(O326,звания!$D$2:$E$62,2,FALSE))/(EOMONTH($G$3,0)+1-$G$3))*BO326)+(VLOOKUP(BQ326,звания!$D$2:$E$62,2,FALSE))/(EOMONTH($G$3,0)+1-$G$3)*BR326+(VLOOKUP(BS326,звания!$D$2:$E$62,2,FALSE))/(EOMONTH($G$3,0)+1-$G$3)*BU326+IF(BT326=0,0,(VLOOKUP(BS326,звания!$D$2:$E$62,2,FALSE))/(EOMONTH($BN$3,0)+1-$BN$3)*BT326-(VLOOKUP(O326,звания!$D$2:$E$62,2,FALSE))/(EOMONTH($BN$3,0)+1-$BN$3)*BT326))))</f>
        <v>0</v>
      </c>
      <c r="CG326" s="404">
        <f t="shared" si="406"/>
        <v>0</v>
      </c>
      <c r="CH326" s="404">
        <f>IF(BW326=0,CF326*BX326%,IF(BW326&gt;0,((VLOOKUP(O326,звания!$D$2:$E$62,2,FALSE)/(EOMONTH($G$3,0)+1-$G$3)*BW326)*BX326%)))</f>
        <v>0</v>
      </c>
      <c r="CI326" s="404">
        <f>IF(BY326=0,CF326*BZ326%,IF(BY326&gt;0,(VLOOKUP(O326,звания!$D$2:$E$62,2,FALSE)/(EOMONTH($G$3,0)+1-$G$3)*BO326)*BZ326%)+(VLOOKUP(BS326,звания!$D$2:$E$62,2,FALSE)/(EOMONTH($G$3,0)+1-$G$3)*BU326)*BZ326%)</f>
        <v>0</v>
      </c>
      <c r="CJ326" s="404">
        <f>IF(CA326=0,CF326*CB326%,IF(CA326&gt;0,(VLOOKUP(O326,звания!$D$2:$E$62,2,FALSE)/(EOMONTH($G$3,0)+1-$G$3)*BO326)*CB326%)+(VLOOKUP(BS326,звания!$D$2:$E$62,2,FALSE)/(EOMONTH($G$3,0)+1-$G$3)*BU326)*CB326%)</f>
        <v>0</v>
      </c>
      <c r="CK326" s="404">
        <f>IF(CD326="Д",0,IF(CC326=0,CF326*CD326%,IF(CC326&gt;0,(VLOOKUP(O326,звания!$D$2:$E$62,2,FALSE)/(EOMONTH($G$3,0)+1-$G$3)*BO326)*CD326%)+(VLOOKUP(BS326,звания!$D$2:$E$62,2,FALSE)/(EOMONTH($G$3,0)+1-$G$3)*BU326)*CD326%))</f>
        <v>0</v>
      </c>
      <c r="CL326" s="404">
        <f>IF(BR326&gt;0,((VLOOKUP(C326,звания!$A$2:$B$62,2,FALSE)/(EOMONTH($G$3,0)+1-$G$3)*BO326+VLOOKUP(O326,звания!$D$2:$E$62,2,FALSE)/(EOMONTH($G$3,0)+1-$G$3)*BO326+(VLOOKUP(C326,звания!$A$2:$B$62,2,FALSE)/(EOMONTH($G$3,0)+1-$G$3)*BO326+VLOOKUP(O326,звания!$D$2:$E$62,2,FALSE)/(EOMONTH($G$3,0)+1-$G$3)*BO326)*BV326%)*BN326)+(VLOOKUP(C326,звания!$A$2:$B$62,2,FALSE)/(EOMONTH($G$3,0)+1-$G$3)*BU326+VLOOKUP(BS326,звания!$D$2:$E$62,2,FALSE)/(EOMONTH($G$3,0)+1-$G$3)*BU326+(VLOOKUP(C326,звания!$A$2:$B$62,2,FALSE)/(EOMONTH($G$3,0)+1-$G$3)*BU326+VLOOKUP(BS326,звания!$D$2:$E$62,2,FALSE)/(EOMONTH($G$3,0)+1-$G$3)*BU326)*BV326%)*BN326,(CE326+CF326+CG326)*BN326)</f>
        <v>0</v>
      </c>
      <c r="CM326" s="404"/>
      <c r="CN326" s="404"/>
      <c r="CO326" s="432">
        <f t="shared" si="434"/>
        <v>0</v>
      </c>
      <c r="CP326" s="638"/>
      <c r="CQ326" s="637">
        <f>IF(CF326=0,0,IF((SUM(BH326:BM326)&gt;360),(VLOOKUP(O326,звания!$F$2:$G$62,2,FALSE))/100,VLOOKUP(O326,звания!$F$2:$H$62,3,FALSE)/100))</f>
        <v>0</v>
      </c>
      <c r="CR326" s="617">
        <f>IF(B326="Виключений зі списків",IF(AND(BU326=0,360-BH326&lt;0),(VLOOKUP(O326,звания!$D$2:$E$62,2,FALSE))/(EOMONTH($B$3,0)+1-$B$3)*BO326*CQ326,IF(AND(360-BH326&gt;=0,360-BH326&lt;(EOMONTH($B$3,0)+1-$B$3)),(CF326/(EOMONTH($B$3,0)-$B$3+1)*(360-BH326))*CQ326+(CF326/(EOMONTH($B$3,0)-$B$3+1)*((EOMONTH($B$3,0)-$B$3+1)-(360-BH326)))*VLOOKUP(O326,звания!$F$2:$H$62,2,FALSE)/100,((((VLOOKUP(O326,звания!$D$2:$E$62,2,FALSE))/(EOMONTH($B$3,0)+1-$B$3)*BO326*CQ326+(VLOOKUP(BS326,звания!$D$2:$E$62,2,FALSE))/(EOMONTH($B$3,0)+1-$B$3)*BU326*(VLOOKUP(BS326,звания!$F$2:$G$62,2,FALSE)*0.01)+(IF(BT326=0,0,(VLOOKUP(BS326,звания!$D$2:$E$62,2,FALSE)/(EOMONTH($G$3,0)+1-$G$3)*BT326*(VLOOKUP(BS326,звания!$F$2:$G$62,2,FALSE)))*0.01-(VLOOKUP(O326,звания!$D$2:$E$62,2,FALSE)/(EOMONTH($G$3,0)+1-$G$3)*BT326*(VLOOKUP(O326,звания!$F$2:$G$62,2,FALSE)))*0.01)))))/100*(100-CP326))),(IF(AND(BU326=0,360-BH326&lt;0,CP326=0),(VLOOKUP(O326,звания!$D$2:$E$62,2,FALSE))/(EOMONTH($G$3,0)+1-$G$3)*BO326*CQ326,IF(AND(360-BH326&gt;=0,360-BH326&lt;(EOMONTH($G$3,0)+1-$G$3)),(CF326/(EOMONTH($G$3,0)-$G$3+1)*(360-BH326))*CQ326+(CF326/(EOMONTH($G$3,0)-$G$3+1)*((EOMONTH($G$3,0)-$G$3+1)-(360-BH326)))*VLOOKUP(O326,звания!$F$2:$H$62,2,FALSE)/100,((((VLOOKUP(O326,звания!$D$2:$E$62,2,FALSE))/(EOMONTH($G$3,0)+1-$G$3)*BO326*CQ326+(VLOOKUP(BS326,звания!$D$2:$E$62,2,FALSE))/(EOMONTH($G$3,0)+1-$G$3)*BU326*(VLOOKUP(BS326,звания!$F$2:$G$62,2,FALSE)*0.01)))/100*(100-CP326)+(IF(BT326=0,0,(VLOOKUP(BS326,звания!$D$2:$E$62,2,FALSE)/(EOMONTH($BN$3,0)+1-$BN$3)*BT326*(VLOOKUP(BS326,звания!$F$2:$G$62,2,FALSE)))*0.01-(VLOOKUP(O326,звания!$D$2:$E$62,2,FALSE)/(EOMONTH($BN$3,0)+1-$BN$3)*BT326*(VLOOKUP(O326,звания!$F$2:$G$62,2,FALSE)))*0.01)))))))</f>
        <v>0</v>
      </c>
      <c r="CS326" s="416">
        <f t="shared" ref="CS326:CS357" si="439">SUM(CE326:CM326,CR326)</f>
        <v>0</v>
      </c>
      <c r="CT326" s="403"/>
      <c r="CU326" s="403"/>
      <c r="CV326" s="403">
        <f t="shared" si="435"/>
        <v>0</v>
      </c>
      <c r="CW326" s="556">
        <f t="shared" ref="CW326:CW386" si="440">CN326+SUM(CS326:CV326)</f>
        <v>0</v>
      </c>
      <c r="CX326" s="403">
        <f t="shared" si="393"/>
        <v>0</v>
      </c>
      <c r="CY326" s="403"/>
      <c r="CZ326" s="404">
        <f t="shared" si="401"/>
        <v>0</v>
      </c>
      <c r="DA326" s="403"/>
      <c r="DB326" s="403"/>
      <c r="DC326" s="403"/>
      <c r="DD326" s="421">
        <f t="shared" si="378"/>
        <v>0</v>
      </c>
      <c r="DE326" s="421">
        <f t="shared" si="425"/>
        <v>0</v>
      </c>
      <c r="DF326" s="403">
        <f t="shared" si="410"/>
        <v>0</v>
      </c>
      <c r="DG326" s="421">
        <f t="shared" si="411"/>
        <v>0</v>
      </c>
      <c r="DH326" s="421"/>
      <c r="DI326" s="421"/>
      <c r="DJ326" s="422" t="str">
        <f t="shared" si="420"/>
        <v xml:space="preserve">    </v>
      </c>
      <c r="DK326" s="424"/>
      <c r="DL326" s="425"/>
      <c r="DM326" s="425"/>
      <c r="DN326" s="425"/>
      <c r="DO326" s="420"/>
      <c r="DP326" s="123"/>
      <c r="DQ326" s="817"/>
      <c r="DR326" s="818"/>
      <c r="DS326" s="819"/>
      <c r="DT326" s="820"/>
      <c r="DU326" s="124"/>
      <c r="DV326" s="110"/>
      <c r="DX326" s="84"/>
      <c r="DY326" s="84"/>
      <c r="DZ326" s="105"/>
      <c r="EH326" s="543">
        <f t="shared" si="436"/>
        <v>0</v>
      </c>
      <c r="EI326" s="404">
        <f t="shared" si="437"/>
        <v>0</v>
      </c>
      <c r="EJ326" s="29">
        <f t="shared" si="438"/>
        <v>0</v>
      </c>
      <c r="EK326" s="50"/>
      <c r="EL326" s="29"/>
      <c r="EM326" s="50"/>
      <c r="EN326" s="50"/>
      <c r="EO326" s="50"/>
      <c r="EP326" s="29"/>
    </row>
    <row r="327" spans="1:146" ht="17.45" hidden="1" customHeight="1">
      <c r="A327" s="446">
        <v>320</v>
      </c>
      <c r="B327" s="448"/>
      <c r="C327" s="403"/>
      <c r="D327" s="403">
        <f t="shared" si="409"/>
        <v>0</v>
      </c>
      <c r="E327" s="416"/>
      <c r="F327" s="417"/>
      <c r="G327" s="406" t="str">
        <f t="shared" si="397"/>
        <v>0.0.0</v>
      </c>
      <c r="H327" s="407" t="str">
        <f t="shared" si="422"/>
        <v>0.0.0</v>
      </c>
      <c r="I327" s="407" t="str">
        <f t="shared" si="398"/>
        <v>0.0.0</v>
      </c>
      <c r="J327" s="407" t="str">
        <f t="shared" si="426"/>
        <v>0.0.0</v>
      </c>
      <c r="K327" s="407" t="str">
        <f t="shared" si="427"/>
        <v>0.0.0</v>
      </c>
      <c r="L327" s="407" t="str">
        <f t="shared" si="428"/>
        <v>0.0.0</v>
      </c>
      <c r="M327" s="407" t="str">
        <f t="shared" si="429"/>
        <v>0.0.0</v>
      </c>
      <c r="N327" s="408" t="str">
        <f t="shared" si="423"/>
        <v>0.0.0</v>
      </c>
      <c r="O327" s="418"/>
      <c r="P327" s="417"/>
      <c r="Q327" s="417"/>
      <c r="R327" s="417"/>
      <c r="S327" s="417"/>
      <c r="T327" s="417"/>
      <c r="U327" s="417"/>
      <c r="V327" s="714"/>
      <c r="W327" s="714"/>
      <c r="X327" s="417"/>
      <c r="Y327" s="417"/>
      <c r="Z327" s="714"/>
      <c r="AA327" s="714"/>
      <c r="AB327" s="417"/>
      <c r="AC327" s="417"/>
      <c r="AD327" s="714"/>
      <c r="AE327" s="714"/>
      <c r="AF327" s="417"/>
      <c r="AG327" s="417"/>
      <c r="AH327" s="714"/>
      <c r="AI327" s="714"/>
      <c r="AJ327" s="417"/>
      <c r="AK327" s="417"/>
      <c r="AL327" s="714"/>
      <c r="AM327" s="714"/>
      <c r="AN327" s="417"/>
      <c r="AO327" s="417"/>
      <c r="AP327" s="714"/>
      <c r="AQ327" s="714"/>
      <c r="AR327" s="417"/>
      <c r="AS327" s="417"/>
      <c r="AT327" s="714"/>
      <c r="AU327" s="714"/>
      <c r="AV327" s="417"/>
      <c r="AW327" s="417"/>
      <c r="AX327" s="716"/>
      <c r="AY327" s="716"/>
      <c r="AZ327" s="635"/>
      <c r="BA327" s="635"/>
      <c r="BB327" s="716"/>
      <c r="BC327" s="716"/>
      <c r="BD327" s="635"/>
      <c r="BE327" s="635"/>
      <c r="BF327" s="717"/>
      <c r="BG327" s="717"/>
      <c r="BH327" s="432">
        <f t="shared" si="399"/>
        <v>0</v>
      </c>
      <c r="BI327" s="432">
        <f t="shared" si="430"/>
        <v>0</v>
      </c>
      <c r="BJ327" s="432">
        <f t="shared" si="431"/>
        <v>0</v>
      </c>
      <c r="BK327" s="432">
        <f t="shared" si="432"/>
        <v>0</v>
      </c>
      <c r="BL327" s="432">
        <f t="shared" si="433"/>
        <v>0</v>
      </c>
      <c r="BM327" s="436">
        <f t="shared" si="408"/>
        <v>0</v>
      </c>
      <c r="BN327" s="462">
        <v>0.65</v>
      </c>
      <c r="BO327" s="427">
        <f t="shared" si="400"/>
        <v>0</v>
      </c>
      <c r="BP327" s="419"/>
      <c r="BQ327" s="700"/>
      <c r="BR327" s="419"/>
      <c r="BS327" s="700"/>
      <c r="BT327" s="700"/>
      <c r="BU327" s="700"/>
      <c r="BV327" s="427">
        <f t="shared" si="407"/>
        <v>0</v>
      </c>
      <c r="BW327" s="419"/>
      <c r="BX327" s="782"/>
      <c r="BY327" s="419"/>
      <c r="BZ327" s="432"/>
      <c r="CA327" s="419"/>
      <c r="CB327" s="427"/>
      <c r="CC327" s="419"/>
      <c r="CD327" s="427"/>
      <c r="CE327" s="404">
        <f>IF(OR(C327=0,CD327="Д"),0,IF(AND(C327&gt;0,E327=0),VLOOKUP(C327,звания!A:B,2,FALSE)/((EOMONTH($G$3,0)+1)-$G$3)*BO327+VLOOKUP(C327,звания!A:B,2,FALSE)/((EOMONTH($G$3,0)+1)-$G$3)*BR327+VLOOKUP(C327,звания!A:B,2,FALSE)/((EOMONTH($G$3,0)+1)-$G$3)*BU327,IF(AND(C327&gt;0,E327&gt;0,F327&gt;=$G$3,BO327=(EOMONTH($G$3,0)+1)-$G$3),(VLOOKUP(E327,звания!A:B,2,FALSE)/(EOMONTH($G$3,0)-$G$3+1))*(F327-$G$3)+(VLOOKUP(C327,звания!A:B,2,FALSE)/(EOMONTH($G$3,0)-$G$3+1))*((EOMONTH($G$3,0)-$G$3+1)-(F327-$G$3)),IF(AND(C327&gt;0,E327&gt;0,F327&gt;$G$3,BO327&lt;(EOMONTH($G$3,0)+1)-$G$3,BO327&lt;&gt;0),VLOOKUP(E327,звания!A:B,2,FALSE)/((EOMONTH($G$3,0)+1)-$G$3)*((F327-$G$3)-(((EOMONTH($G$3,0)+1)-$G$3)-BO327-BU327-BR327))+VLOOKUP(C327,звания!A:B,2,FALSE)/((EOMONTH($G$3,0)+1)-$G$3)*(((EOMONTH($G$3,0)+1)-F327)),IF(F327&lt;$G$3,(VLOOKUP(C327,звания!A:B,2,FALSE)-VLOOKUP(E327,звания!A:B,2,FALSE))/((EOMONTH($BN$3,0)+1)-$BN$3)*(EOMONTH($BN$3,0)+1-F327)+VLOOKUP(C327,звания!A:B,2,FALSE)/((EOMONTH($G$3,0)+1)-$G$3)*BO327+VLOOKUP(C327,звания!A:B,2,FALSE)/((EOMONTH($G$3,0)+1)-$G$3)*BU327+VLOOKUP(C327,звания!A:B,2,FALSE)/((EOMONTH($G$3,0)+1)-$G$3)*BR327,0)))))</f>
        <v>0</v>
      </c>
      <c r="CF327" s="404">
        <f>IF(OR(CD327="Д",C327=0),0,IF(B327="Виключений зі списків",IF(BS327=0,(VLOOKUP(O327,звания!$D$2:$E$62,2,FALSE))/(EOMONTH($B$3,0)+1-$B$3)*BO327+(VLOOKUP(BQ327,звания!$D$2:$E$62,2,FALSE))/(EOMONTH($B$3,0)+1-$B$3)*BR327,(((VLOOKUP(O327,звания!$D$2:$E$62,2,FALSE))/(EOMONTH($B$3,0)+1-$B$3))*BO327)+(VLOOKUP(BQ327,звания!$D$2:$E$62,2,FALSE))/(EOMONTH($B$3,0)+1-$B$3)*BR327+(VLOOKUP(BS327,звания!$D$2:$E$62,2,FALSE))/(EOMONTH($B$3,0)+1-$B$3)*BU327),IF(BS327=0,(VLOOKUP(O327,звания!$D$2:$E$62,2,FALSE))/(EOMONTH($G$3,0)+1-$G$3)*BO327+(VLOOKUP(BQ327,звания!$D$2:$E$62,2,FALSE))/(EOMONTH($G$3,0)+1-$G$3)*BR327,(((VLOOKUP(O327,звания!$D$2:$E$62,2,FALSE))/(EOMONTH($G$3,0)+1-$G$3))*BO327)+(VLOOKUP(BQ327,звания!$D$2:$E$62,2,FALSE))/(EOMONTH($G$3,0)+1-$G$3)*BR327+(VLOOKUP(BS327,звания!$D$2:$E$62,2,FALSE))/(EOMONTH($G$3,0)+1-$G$3)*BU327+IF(BT327=0,0,(VLOOKUP(BS327,звания!$D$2:$E$62,2,FALSE))/(EOMONTH($BN$3,0)+1-$BN$3)*BT327-(VLOOKUP(O327,звания!$D$2:$E$62,2,FALSE))/(EOMONTH($BN$3,0)+1-$BN$3)*BT327))))</f>
        <v>0</v>
      </c>
      <c r="CG327" s="404">
        <f t="shared" si="406"/>
        <v>0</v>
      </c>
      <c r="CH327" s="404">
        <f>IF(BW327=0,CF327*BX327%,IF(BW327&gt;0,((VLOOKUP(O327,звания!$D$2:$E$62,2,FALSE)/(EOMONTH($G$3,0)+1-$G$3)*BW327)*BX327%)))</f>
        <v>0</v>
      </c>
      <c r="CI327" s="404">
        <f>IF(BY327=0,CF327*BZ327%,IF(BY327&gt;0,(VLOOKUP(O327,звания!$D$2:$E$62,2,FALSE)/(EOMONTH($G$3,0)+1-$G$3)*BO327)*BZ327%)+(VLOOKUP(BS327,звания!$D$2:$E$62,2,FALSE)/(EOMONTH($G$3,0)+1-$G$3)*BU327)*BZ327%)</f>
        <v>0</v>
      </c>
      <c r="CJ327" s="404">
        <f>IF(CA327=0,CF327*CB327%,IF(CA327&gt;0,(VLOOKUP(O327,звания!$D$2:$E$62,2,FALSE)/(EOMONTH($G$3,0)+1-$G$3)*BO327)*CB327%)+(VLOOKUP(BS327,звания!$D$2:$E$62,2,FALSE)/(EOMONTH($G$3,0)+1-$G$3)*BU327)*CB327%)</f>
        <v>0</v>
      </c>
      <c r="CK327" s="404">
        <f>IF(CD327="Д",0,IF(CC327=0,CF327*CD327%,IF(CC327&gt;0,(VLOOKUP(O327,звания!$D$2:$E$62,2,FALSE)/(EOMONTH($G$3,0)+1-$G$3)*BO327)*CD327%)+(VLOOKUP(BS327,звания!$D$2:$E$62,2,FALSE)/(EOMONTH($G$3,0)+1-$G$3)*BU327)*CD327%))</f>
        <v>0</v>
      </c>
      <c r="CL327" s="404">
        <f>IF(BR327&gt;0,((VLOOKUP(C327,звания!$A$2:$B$62,2,FALSE)/(EOMONTH($G$3,0)+1-$G$3)*BO327+VLOOKUP(O327,звания!$D$2:$E$62,2,FALSE)/(EOMONTH($G$3,0)+1-$G$3)*BO327+(VLOOKUP(C327,звания!$A$2:$B$62,2,FALSE)/(EOMONTH($G$3,0)+1-$G$3)*BO327+VLOOKUP(O327,звания!$D$2:$E$62,2,FALSE)/(EOMONTH($G$3,0)+1-$G$3)*BO327)*BV327%)*BN327)+(VLOOKUP(C327,звания!$A$2:$B$62,2,FALSE)/(EOMONTH($G$3,0)+1-$G$3)*BU327+VLOOKUP(BS327,звания!$D$2:$E$62,2,FALSE)/(EOMONTH($G$3,0)+1-$G$3)*BU327+(VLOOKUP(C327,звания!$A$2:$B$62,2,FALSE)/(EOMONTH($G$3,0)+1-$G$3)*BU327+VLOOKUP(BS327,звания!$D$2:$E$62,2,FALSE)/(EOMONTH($G$3,0)+1-$G$3)*BU327)*BV327%)*BN327,(CE327+CF327+CG327)*BN327)</f>
        <v>0</v>
      </c>
      <c r="CM327" s="404"/>
      <c r="CN327" s="404"/>
      <c r="CO327" s="432">
        <f t="shared" si="434"/>
        <v>0</v>
      </c>
      <c r="CP327" s="638"/>
      <c r="CQ327" s="637">
        <f>IF(CF327=0,0,IF((SUM(BH327:BM327)&gt;360),(VLOOKUP(O327,звания!$F$2:$G$62,2,FALSE))/100,VLOOKUP(O327,звания!$F$2:$H$62,3,FALSE)/100))</f>
        <v>0</v>
      </c>
      <c r="CR327" s="617">
        <f>IF(B327="Виключений зі списків",IF(AND(BU327=0,360-BH327&lt;0),(VLOOKUP(O327,звания!$D$2:$E$62,2,FALSE))/(EOMONTH($B$3,0)+1-$B$3)*BO327*CQ327,IF(AND(360-BH327&gt;=0,360-BH327&lt;(EOMONTH($B$3,0)+1-$B$3)),(CF327/(EOMONTH($B$3,0)-$B$3+1)*(360-BH327))*CQ327+(CF327/(EOMONTH($B$3,0)-$B$3+1)*((EOMONTH($B$3,0)-$B$3+1)-(360-BH327)))*VLOOKUP(O327,звания!$F$2:$H$62,2,FALSE)/100,((((VLOOKUP(O327,звания!$D$2:$E$62,2,FALSE))/(EOMONTH($B$3,0)+1-$B$3)*BO327*CQ327+(VLOOKUP(BS327,звания!$D$2:$E$62,2,FALSE))/(EOMONTH($B$3,0)+1-$B$3)*BU327*(VLOOKUP(BS327,звания!$F$2:$G$62,2,FALSE)*0.01)+(IF(BT327=0,0,(VLOOKUP(BS327,звания!$D$2:$E$62,2,FALSE)/(EOMONTH($G$3,0)+1-$G$3)*BT327*(VLOOKUP(BS327,звания!$F$2:$G$62,2,FALSE)))*0.01-(VLOOKUP(O327,звания!$D$2:$E$62,2,FALSE)/(EOMONTH($G$3,0)+1-$G$3)*BT327*(VLOOKUP(O327,звания!$F$2:$G$62,2,FALSE)))*0.01)))))/100*(100-CP327))),(IF(AND(BU327=0,360-BH327&lt;0,CP327=0),(VLOOKUP(O327,звания!$D$2:$E$62,2,FALSE))/(EOMONTH($G$3,0)+1-$G$3)*BO327*CQ327,IF(AND(360-BH327&gt;=0,360-BH327&lt;(EOMONTH($G$3,0)+1-$G$3)),(CF327/(EOMONTH($G$3,0)-$G$3+1)*(360-BH327))*CQ327+(CF327/(EOMONTH($G$3,0)-$G$3+1)*((EOMONTH($G$3,0)-$G$3+1)-(360-BH327)))*VLOOKUP(O327,звания!$F$2:$H$62,2,FALSE)/100,((((VLOOKUP(O327,звания!$D$2:$E$62,2,FALSE))/(EOMONTH($G$3,0)+1-$G$3)*BO327*CQ327+(VLOOKUP(BS327,звания!$D$2:$E$62,2,FALSE))/(EOMONTH($G$3,0)+1-$G$3)*BU327*(VLOOKUP(BS327,звания!$F$2:$G$62,2,FALSE)*0.01)))/100*(100-CP327)+(IF(BT327=0,0,(VLOOKUP(BS327,звания!$D$2:$E$62,2,FALSE)/(EOMONTH($BN$3,0)+1-$BN$3)*BT327*(VLOOKUP(BS327,звания!$F$2:$G$62,2,FALSE)))*0.01-(VLOOKUP(O327,звания!$D$2:$E$62,2,FALSE)/(EOMONTH($BN$3,0)+1-$BN$3)*BT327*(VLOOKUP(O327,звания!$F$2:$G$62,2,FALSE)))*0.01)))))))</f>
        <v>0</v>
      </c>
      <c r="CS327" s="416">
        <f t="shared" si="439"/>
        <v>0</v>
      </c>
      <c r="CT327" s="403"/>
      <c r="CU327" s="403"/>
      <c r="CV327" s="403">
        <f t="shared" si="435"/>
        <v>0</v>
      </c>
      <c r="CW327" s="556">
        <f t="shared" si="440"/>
        <v>0</v>
      </c>
      <c r="CX327" s="403">
        <f t="shared" si="393"/>
        <v>0</v>
      </c>
      <c r="CY327" s="403"/>
      <c r="CZ327" s="404">
        <f t="shared" si="401"/>
        <v>0</v>
      </c>
      <c r="DA327" s="403"/>
      <c r="DB327" s="403"/>
      <c r="DC327" s="403"/>
      <c r="DD327" s="421">
        <f t="shared" si="378"/>
        <v>0</v>
      </c>
      <c r="DE327" s="421">
        <f t="shared" si="425"/>
        <v>0</v>
      </c>
      <c r="DF327" s="403">
        <f t="shared" si="410"/>
        <v>0</v>
      </c>
      <c r="DG327" s="421">
        <f t="shared" si="411"/>
        <v>0</v>
      </c>
      <c r="DH327" s="421"/>
      <c r="DI327" s="421"/>
      <c r="DJ327" s="422" t="str">
        <f t="shared" si="420"/>
        <v xml:space="preserve">    </v>
      </c>
      <c r="DK327" s="424"/>
      <c r="DL327" s="425"/>
      <c r="DM327" s="425"/>
      <c r="DN327" s="425"/>
      <c r="DO327" s="420"/>
      <c r="DP327" s="123"/>
      <c r="DQ327" s="817"/>
      <c r="DR327" s="818"/>
      <c r="DS327" s="819"/>
      <c r="DT327" s="820"/>
      <c r="DU327" s="773"/>
      <c r="DV327" s="124"/>
      <c r="DX327" s="84"/>
      <c r="DY327" s="84"/>
      <c r="DZ327" s="105"/>
      <c r="EH327" s="543">
        <f t="shared" si="436"/>
        <v>0</v>
      </c>
      <c r="EI327" s="404">
        <f t="shared" si="437"/>
        <v>0</v>
      </c>
      <c r="EJ327" s="29">
        <f t="shared" si="438"/>
        <v>0</v>
      </c>
      <c r="EK327" s="50"/>
      <c r="EL327" s="29"/>
      <c r="EM327" s="50"/>
      <c r="EN327" s="50"/>
      <c r="EO327" s="50"/>
      <c r="EP327" s="29"/>
    </row>
    <row r="328" spans="1:146" ht="17.45" hidden="1" customHeight="1">
      <c r="A328" s="402">
        <v>321</v>
      </c>
      <c r="B328" s="404"/>
      <c r="C328" s="404"/>
      <c r="D328" s="404">
        <f t="shared" si="409"/>
        <v>0</v>
      </c>
      <c r="E328" s="416"/>
      <c r="F328" s="417"/>
      <c r="G328" s="406" t="str">
        <f t="shared" si="397"/>
        <v>0.0.0</v>
      </c>
      <c r="H328" s="407" t="str">
        <f t="shared" si="422"/>
        <v>0.0.0</v>
      </c>
      <c r="I328" s="407" t="str">
        <f t="shared" si="398"/>
        <v>0.0.0</v>
      </c>
      <c r="J328" s="407" t="str">
        <f t="shared" si="426"/>
        <v>0.0.0</v>
      </c>
      <c r="K328" s="407" t="str">
        <f t="shared" si="427"/>
        <v>0.0.0</v>
      </c>
      <c r="L328" s="407" t="str">
        <f t="shared" si="428"/>
        <v>0.0.0</v>
      </c>
      <c r="M328" s="407" t="str">
        <f t="shared" si="429"/>
        <v>0.0.0</v>
      </c>
      <c r="N328" s="408" t="str">
        <f t="shared" si="423"/>
        <v>0.0.0</v>
      </c>
      <c r="O328" s="418"/>
      <c r="P328" s="417"/>
      <c r="Q328" s="417"/>
      <c r="R328" s="417"/>
      <c r="S328" s="417"/>
      <c r="T328" s="417"/>
      <c r="U328" s="417"/>
      <c r="V328" s="714"/>
      <c r="W328" s="714"/>
      <c r="X328" s="417"/>
      <c r="Y328" s="417"/>
      <c r="Z328" s="714"/>
      <c r="AA328" s="714"/>
      <c r="AB328" s="417"/>
      <c r="AC328" s="417"/>
      <c r="AD328" s="714"/>
      <c r="AE328" s="714"/>
      <c r="AF328" s="417"/>
      <c r="AG328" s="417"/>
      <c r="AH328" s="714"/>
      <c r="AI328" s="714"/>
      <c r="AJ328" s="417"/>
      <c r="AK328" s="417"/>
      <c r="AL328" s="714"/>
      <c r="AM328" s="714"/>
      <c r="AN328" s="417"/>
      <c r="AO328" s="417"/>
      <c r="AP328" s="714"/>
      <c r="AQ328" s="714"/>
      <c r="AR328" s="417"/>
      <c r="AS328" s="417"/>
      <c r="AT328" s="714"/>
      <c r="AU328" s="714"/>
      <c r="AV328" s="417"/>
      <c r="AW328" s="417"/>
      <c r="AX328" s="716"/>
      <c r="AY328" s="716"/>
      <c r="AZ328" s="635"/>
      <c r="BA328" s="635"/>
      <c r="BB328" s="716"/>
      <c r="BC328" s="716"/>
      <c r="BD328" s="635"/>
      <c r="BE328" s="635"/>
      <c r="BF328" s="717"/>
      <c r="BG328" s="717"/>
      <c r="BH328" s="432">
        <f t="shared" si="399"/>
        <v>0</v>
      </c>
      <c r="BI328" s="432">
        <f t="shared" si="430"/>
        <v>0</v>
      </c>
      <c r="BJ328" s="432">
        <f t="shared" si="431"/>
        <v>0</v>
      </c>
      <c r="BK328" s="432">
        <f t="shared" si="432"/>
        <v>0</v>
      </c>
      <c r="BL328" s="432">
        <f t="shared" si="433"/>
        <v>0</v>
      </c>
      <c r="BM328" s="436">
        <f t="shared" si="408"/>
        <v>0</v>
      </c>
      <c r="BN328" s="462">
        <v>0.65</v>
      </c>
      <c r="BO328" s="427">
        <f t="shared" si="400"/>
        <v>0</v>
      </c>
      <c r="BP328" s="725"/>
      <c r="BQ328" s="700"/>
      <c r="BR328" s="419"/>
      <c r="BS328" s="700"/>
      <c r="BT328" s="700"/>
      <c r="BU328" s="700"/>
      <c r="BV328" s="427">
        <f t="shared" si="407"/>
        <v>0</v>
      </c>
      <c r="BW328" s="419"/>
      <c r="BX328" s="782"/>
      <c r="BY328" s="419"/>
      <c r="BZ328" s="432"/>
      <c r="CA328" s="419"/>
      <c r="CB328" s="427"/>
      <c r="CC328" s="419"/>
      <c r="CD328" s="427"/>
      <c r="CE328" s="404">
        <f>IF(OR(C328=0,CD328="Д"),0,IF(AND(C328&gt;0,E328=0),VLOOKUP(C328,звания!A:B,2,FALSE)/((EOMONTH($G$3,0)+1)-$G$3)*BO328+VLOOKUP(C328,звания!A:B,2,FALSE)/((EOMONTH($G$3,0)+1)-$G$3)*BR328+VLOOKUP(C328,звания!A:B,2,FALSE)/((EOMONTH($G$3,0)+1)-$G$3)*BU328,IF(AND(C328&gt;0,E328&gt;0,F328&gt;=$G$3,BO328=(EOMONTH($G$3,0)+1)-$G$3),(VLOOKUP(E328,звания!A:B,2,FALSE)/(EOMONTH($G$3,0)-$G$3+1))*(F328-$G$3)+(VLOOKUP(C328,звания!A:B,2,FALSE)/(EOMONTH($G$3,0)-$G$3+1))*((EOMONTH($G$3,0)-$G$3+1)-(F328-$G$3)),IF(AND(C328&gt;0,E328&gt;0,F328&gt;$G$3,BO328&lt;(EOMONTH($G$3,0)+1)-$G$3,BO328&lt;&gt;0),VLOOKUP(E328,звания!A:B,2,FALSE)/((EOMONTH($G$3,0)+1)-$G$3)*((F328-$G$3)-(((EOMONTH($G$3,0)+1)-$G$3)-BO328-BU328-BR328))+VLOOKUP(C328,звания!A:B,2,FALSE)/((EOMONTH($G$3,0)+1)-$G$3)*(((EOMONTH($G$3,0)+1)-F328)),IF(F328&lt;$G$3,(VLOOKUP(C328,звания!A:B,2,FALSE)-VLOOKUP(E328,звания!A:B,2,FALSE))/((EOMONTH($BN$3,0)+1)-$BN$3)*(EOMONTH($BN$3,0)+1-F328)+VLOOKUP(C328,звания!A:B,2,FALSE)/((EOMONTH($G$3,0)+1)-$G$3)*BO328+VLOOKUP(C328,звания!A:B,2,FALSE)/((EOMONTH($G$3,0)+1)-$G$3)*BU328+VLOOKUP(C328,звания!A:B,2,FALSE)/((EOMONTH($G$3,0)+1)-$G$3)*BR328,0)))))</f>
        <v>0</v>
      </c>
      <c r="CF328" s="404">
        <f>IF(OR(CD328="Д",C328=0),0,IF(B328="Виключений зі списків",IF(BS328=0,(VLOOKUP(O328,звания!$D$2:$E$62,2,FALSE))/(EOMONTH($B$3,0)+1-$B$3)*BO328+(VLOOKUP(BQ328,звания!$D$2:$E$62,2,FALSE))/(EOMONTH($B$3,0)+1-$B$3)*BR328,(((VLOOKUP(O328,звания!$D$2:$E$62,2,FALSE))/(EOMONTH($B$3,0)+1-$B$3))*BO328)+(VLOOKUP(BQ328,звания!$D$2:$E$62,2,FALSE))/(EOMONTH($B$3,0)+1-$B$3)*BR328+(VLOOKUP(BS328,звания!$D$2:$E$62,2,FALSE))/(EOMONTH($B$3,0)+1-$B$3)*BU328),IF(BS328=0,(VLOOKUP(O328,звания!$D$2:$E$62,2,FALSE))/(EOMONTH($G$3,0)+1-$G$3)*BO328+(VLOOKUP(BQ328,звания!$D$2:$E$62,2,FALSE))/(EOMONTH($G$3,0)+1-$G$3)*BR328,(((VLOOKUP(O328,звания!$D$2:$E$62,2,FALSE))/(EOMONTH($G$3,0)+1-$G$3))*BO328)+(VLOOKUP(BQ328,звания!$D$2:$E$62,2,FALSE))/(EOMONTH($G$3,0)+1-$G$3)*BR328+(VLOOKUP(BS328,звания!$D$2:$E$62,2,FALSE))/(EOMONTH($G$3,0)+1-$G$3)*BU328+IF(BT328=0,0,(VLOOKUP(BS328,звания!$D$2:$E$62,2,FALSE))/(EOMONTH($BN$3,0)+1-$BN$3)*BT328-(VLOOKUP(O328,звания!$D$2:$E$62,2,FALSE))/(EOMONTH($BN$3,0)+1-$BN$3)*BT328))))</f>
        <v>0</v>
      </c>
      <c r="CG328" s="404">
        <f t="shared" si="406"/>
        <v>0</v>
      </c>
      <c r="CH328" s="404">
        <f>IF(BW328=0,CF328*BX328%,IF(BW328&gt;0,((VLOOKUP(O328,звания!$D$2:$E$62,2,FALSE)/(EOMONTH($G$3,0)+1-$G$3)*BW328)*BX328%)))</f>
        <v>0</v>
      </c>
      <c r="CI328" s="404">
        <f>IF(BY328=0,CF328*BZ328%,IF(BY328&gt;0,(VLOOKUP(O328,звания!$D$2:$E$62,2,FALSE)/(EOMONTH($G$3,0)+1-$G$3)*BO328)*BZ328%)+(VLOOKUP(BS328,звания!$D$2:$E$62,2,FALSE)/(EOMONTH($G$3,0)+1-$G$3)*BU328)*BZ328%)</f>
        <v>0</v>
      </c>
      <c r="CJ328" s="404">
        <f>IF(CA328=0,CF328*CB328%,IF(CA328&gt;0,(VLOOKUP(O328,звания!$D$2:$E$62,2,FALSE)/(EOMONTH($G$3,0)+1-$G$3)*BO328)*CB328%)+(VLOOKUP(BS328,звания!$D$2:$E$62,2,FALSE)/(EOMONTH($G$3,0)+1-$G$3)*BU328)*CB328%)</f>
        <v>0</v>
      </c>
      <c r="CK328" s="404">
        <f>IF(CD328="Д",0,IF(CC328=0,CF328*CD328%,IF(CC328&gt;0,(VLOOKUP(O328,звания!$D$2:$E$62,2,FALSE)/(EOMONTH($G$3,0)+1-$G$3)*BO328)*CD328%)+(VLOOKUP(BS328,звания!$D$2:$E$62,2,FALSE)/(EOMONTH($G$3,0)+1-$G$3)*BU328)*CD328%))</f>
        <v>0</v>
      </c>
      <c r="CL328" s="404">
        <f>IF(BR328&gt;0,((VLOOKUP(C328,звания!$A$2:$B$62,2,FALSE)/(EOMONTH($G$3,0)+1-$G$3)*BO328+VLOOKUP(O328,звания!$D$2:$E$62,2,FALSE)/(EOMONTH($G$3,0)+1-$G$3)*BO328+(VLOOKUP(C328,звания!$A$2:$B$62,2,FALSE)/(EOMONTH($G$3,0)+1-$G$3)*BO328+VLOOKUP(O328,звания!$D$2:$E$62,2,FALSE)/(EOMONTH($G$3,0)+1-$G$3)*BO328)*BV328%)*BN328)+(VLOOKUP(C328,звания!$A$2:$B$62,2,FALSE)/(EOMONTH($G$3,0)+1-$G$3)*BU328+VLOOKUP(BS328,звания!$D$2:$E$62,2,FALSE)/(EOMONTH($G$3,0)+1-$G$3)*BU328+(VLOOKUP(C328,звания!$A$2:$B$62,2,FALSE)/(EOMONTH($G$3,0)+1-$G$3)*BU328+VLOOKUP(BS328,звания!$D$2:$E$62,2,FALSE)/(EOMONTH($G$3,0)+1-$G$3)*BU328)*BV328%)*BN328,(CE328+CF328+CG328)*BN328)</f>
        <v>0</v>
      </c>
      <c r="CM328" s="404"/>
      <c r="CN328" s="404"/>
      <c r="CO328" s="432">
        <f t="shared" si="434"/>
        <v>0</v>
      </c>
      <c r="CP328" s="638"/>
      <c r="CQ328" s="637">
        <f>IF(CF328=0,0,IF((SUM(BH328:BM328)&gt;360),(VLOOKUP(O328,звания!$F$2:$G$62,2,FALSE))/100,VLOOKUP(O328,звания!$F$2:$H$62,3,FALSE)/100))</f>
        <v>0</v>
      </c>
      <c r="CR328" s="617">
        <f>IF(B328="Виключений зі списків",IF(AND(BU328=0,360-BH328&lt;0),(VLOOKUP(O328,звания!$D$2:$E$62,2,FALSE))/(EOMONTH($B$3,0)+1-$B$3)*BO328*CQ328,IF(AND(360-BH328&gt;=0,360-BH328&lt;(EOMONTH($B$3,0)+1-$B$3)),(CF328/(EOMONTH($B$3,0)-$B$3+1)*(360-BH328))*CQ328+(CF328/(EOMONTH($B$3,0)-$B$3+1)*((EOMONTH($B$3,0)-$B$3+1)-(360-BH328)))*VLOOKUP(O328,звания!$F$2:$H$62,2,FALSE)/100,((((VLOOKUP(O328,звания!$D$2:$E$62,2,FALSE))/(EOMONTH($B$3,0)+1-$B$3)*BO328*CQ328+(VLOOKUP(BS328,звания!$D$2:$E$62,2,FALSE))/(EOMONTH($B$3,0)+1-$B$3)*BU328*(VLOOKUP(BS328,звания!$F$2:$G$62,2,FALSE)*0.01)+(IF(BT328=0,0,(VLOOKUP(BS328,звания!$D$2:$E$62,2,FALSE)/(EOMONTH($G$3,0)+1-$G$3)*BT328*(VLOOKUP(BS328,звания!$F$2:$G$62,2,FALSE)))*0.01-(VLOOKUP(O328,звания!$D$2:$E$62,2,FALSE)/(EOMONTH($G$3,0)+1-$G$3)*BT328*(VLOOKUP(O328,звания!$F$2:$G$62,2,FALSE)))*0.01)))))/100*(100-CP328))),(IF(AND(BU328=0,360-BH328&lt;0,CP328=0),(VLOOKUP(O328,звания!$D$2:$E$62,2,FALSE))/(EOMONTH($G$3,0)+1-$G$3)*BO328*CQ328,IF(AND(360-BH328&gt;=0,360-BH328&lt;(EOMONTH($G$3,0)+1-$G$3)),(CF328/(EOMONTH($G$3,0)-$G$3+1)*(360-BH328))*CQ328+(CF328/(EOMONTH($G$3,0)-$G$3+1)*((EOMONTH($G$3,0)-$G$3+1)-(360-BH328)))*VLOOKUP(O328,звания!$F$2:$H$62,2,FALSE)/100,((((VLOOKUP(O328,звания!$D$2:$E$62,2,FALSE))/(EOMONTH($G$3,0)+1-$G$3)*BO328*CQ328+(VLOOKUP(BS328,звания!$D$2:$E$62,2,FALSE))/(EOMONTH($G$3,0)+1-$G$3)*BU328*(VLOOKUP(BS328,звания!$F$2:$G$62,2,FALSE)*0.01)))/100*(100-CP328)+(IF(BT328=0,0,(VLOOKUP(BS328,звания!$D$2:$E$62,2,FALSE)/(EOMONTH($BN$3,0)+1-$BN$3)*BT328*(VLOOKUP(BS328,звания!$F$2:$G$62,2,FALSE)))*0.01-(VLOOKUP(O328,звания!$D$2:$E$62,2,FALSE)/(EOMONTH($BN$3,0)+1-$BN$3)*BT328*(VLOOKUP(O328,звания!$F$2:$G$62,2,FALSE)))*0.01)))))))</f>
        <v>0</v>
      </c>
      <c r="CS328" s="416">
        <f t="shared" si="439"/>
        <v>0</v>
      </c>
      <c r="CT328" s="403"/>
      <c r="CU328" s="403"/>
      <c r="CV328" s="403">
        <f t="shared" si="435"/>
        <v>0</v>
      </c>
      <c r="CW328" s="556">
        <f t="shared" si="440"/>
        <v>0</v>
      </c>
      <c r="CX328" s="403">
        <f t="shared" si="393"/>
        <v>0</v>
      </c>
      <c r="CY328" s="403"/>
      <c r="CZ328" s="404">
        <f t="shared" si="401"/>
        <v>0</v>
      </c>
      <c r="DA328" s="403"/>
      <c r="DB328" s="403"/>
      <c r="DC328" s="404"/>
      <c r="DD328" s="421">
        <f t="shared" si="378"/>
        <v>0</v>
      </c>
      <c r="DE328" s="421">
        <f t="shared" si="425"/>
        <v>0</v>
      </c>
      <c r="DF328" s="403">
        <f t="shared" si="410"/>
        <v>0</v>
      </c>
      <c r="DG328" s="421">
        <f t="shared" si="411"/>
        <v>0</v>
      </c>
      <c r="DH328" s="421"/>
      <c r="DI328" s="421"/>
      <c r="DJ328" s="422" t="str">
        <f t="shared" si="420"/>
        <v xml:space="preserve">    </v>
      </c>
      <c r="DK328" s="424"/>
      <c r="DL328" s="429"/>
      <c r="DM328" s="429"/>
      <c r="DN328" s="429"/>
      <c r="DO328" s="420"/>
      <c r="DP328" s="123"/>
      <c r="DQ328" s="817"/>
      <c r="DR328" s="818"/>
      <c r="DS328" s="819"/>
      <c r="DT328" s="820"/>
      <c r="DU328" s="124"/>
      <c r="DV328" s="110"/>
      <c r="DZ328" s="105"/>
      <c r="EH328" s="543">
        <f t="shared" si="436"/>
        <v>0</v>
      </c>
      <c r="EI328" s="404">
        <f t="shared" si="437"/>
        <v>0</v>
      </c>
      <c r="EJ328" s="29">
        <f t="shared" si="438"/>
        <v>0</v>
      </c>
      <c r="EK328" s="50"/>
      <c r="EL328" s="29"/>
      <c r="EM328" s="50"/>
      <c r="EN328" s="50"/>
      <c r="EO328" s="50"/>
      <c r="EP328" s="29"/>
    </row>
    <row r="329" spans="1:146" ht="17.45" hidden="1" customHeight="1">
      <c r="A329" s="446">
        <v>322</v>
      </c>
      <c r="B329" s="403"/>
      <c r="C329" s="403"/>
      <c r="D329" s="403">
        <f>DK329</f>
        <v>0</v>
      </c>
      <c r="E329" s="416"/>
      <c r="F329" s="417"/>
      <c r="G329" s="406" t="str">
        <f t="shared" si="397"/>
        <v>0.0.0</v>
      </c>
      <c r="H329" s="407" t="str">
        <f t="shared" si="422"/>
        <v>0.0.0</v>
      </c>
      <c r="I329" s="407" t="str">
        <f t="shared" si="398"/>
        <v>0.0.0</v>
      </c>
      <c r="J329" s="407" t="str">
        <f t="shared" si="426"/>
        <v>0.0.0</v>
      </c>
      <c r="K329" s="407" t="str">
        <f t="shared" si="427"/>
        <v>0.0.0</v>
      </c>
      <c r="L329" s="407" t="str">
        <f t="shared" si="428"/>
        <v>0.0.0</v>
      </c>
      <c r="M329" s="407" t="str">
        <f t="shared" si="429"/>
        <v>0.0.0</v>
      </c>
      <c r="N329" s="408" t="str">
        <f t="shared" si="423"/>
        <v>0.0.0</v>
      </c>
      <c r="O329" s="418"/>
      <c r="P329" s="417"/>
      <c r="Q329" s="417"/>
      <c r="R329" s="417"/>
      <c r="S329" s="417"/>
      <c r="T329" s="417"/>
      <c r="U329" s="417"/>
      <c r="V329" s="714"/>
      <c r="W329" s="714"/>
      <c r="X329" s="417"/>
      <c r="Y329" s="417"/>
      <c r="Z329" s="714"/>
      <c r="AA329" s="714"/>
      <c r="AB329" s="417"/>
      <c r="AC329" s="417"/>
      <c r="AD329" s="714"/>
      <c r="AE329" s="714"/>
      <c r="AF329" s="417"/>
      <c r="AG329" s="417"/>
      <c r="AH329" s="714"/>
      <c r="AI329" s="714"/>
      <c r="AJ329" s="417"/>
      <c r="AK329" s="417"/>
      <c r="AL329" s="714"/>
      <c r="AM329" s="714"/>
      <c r="AN329" s="417"/>
      <c r="AO329" s="417"/>
      <c r="AP329" s="714"/>
      <c r="AQ329" s="714"/>
      <c r="AR329" s="417"/>
      <c r="AS329" s="417"/>
      <c r="AT329" s="714"/>
      <c r="AU329" s="714"/>
      <c r="AV329" s="417"/>
      <c r="AW329" s="417"/>
      <c r="AX329" s="716"/>
      <c r="AY329" s="716"/>
      <c r="AZ329" s="635"/>
      <c r="BA329" s="635"/>
      <c r="BB329" s="716"/>
      <c r="BC329" s="716"/>
      <c r="BD329" s="635"/>
      <c r="BE329" s="635"/>
      <c r="BF329" s="717"/>
      <c r="BG329" s="717"/>
      <c r="BH329" s="432">
        <f t="shared" si="399"/>
        <v>0</v>
      </c>
      <c r="BI329" s="432">
        <f t="shared" si="430"/>
        <v>0</v>
      </c>
      <c r="BJ329" s="432">
        <f t="shared" si="431"/>
        <v>0</v>
      </c>
      <c r="BK329" s="432">
        <f t="shared" si="432"/>
        <v>0</v>
      </c>
      <c r="BL329" s="432">
        <f t="shared" si="433"/>
        <v>0</v>
      </c>
      <c r="BM329" s="436">
        <f>IF(DAYS360(BF329,BG329)&gt;=1800,1800/2,(DAYS360(BF329,BG329,1))/2)</f>
        <v>0</v>
      </c>
      <c r="BN329" s="462">
        <v>0.65</v>
      </c>
      <c r="BO329" s="427">
        <f t="shared" si="400"/>
        <v>0</v>
      </c>
      <c r="BP329" s="419"/>
      <c r="BQ329" s="700"/>
      <c r="BR329" s="419"/>
      <c r="BS329" s="700"/>
      <c r="BT329" s="700"/>
      <c r="BU329" s="700"/>
      <c r="BV329" s="427">
        <f>IF((BH329+BI329+BJ329+BK329+BL329+BM329)&lt;360,0,IF(AND((BH329+BI329+BJ329+BK329+BL329+BM329)&gt;=360,(BH329+BI329+BJ329+BK329+BL329+BM329)&lt;1800),25,IF(AND((BH329+BI329+BJ329+BK329+BL329+BM329)&gt;=1800,(BH329+BI329+BJ329+BK329+BL329+BM329)&lt;3600),30,IF(AND((BH329+BI329+BJ329+BK329+BL329+BM329)&gt;=3600,(BH329+BI329+BJ329+BK329+BL329+BM329)&lt;5400),35,IF(AND((BH329+BI329+BJ329+BK329+BL329+BM329)&gt;=5400,(BH329+BI329+BJ329+BK329+BL329+BM329)&lt;7200),40,IF(AND((BH329+BI329+BJ329+BK329+BL329+BM329)&gt;=7200,(BH329+BI329+BJ329+BK329+BL329+BM329)&lt;9000),45,IF((BH329+BI329+BJ329+BK329+BL329+BM329)&gt;=9000,50,"ПРОВЕРЬ")))))))</f>
        <v>0</v>
      </c>
      <c r="BW329" s="419"/>
      <c r="BX329" s="782"/>
      <c r="BY329" s="419"/>
      <c r="BZ329" s="432"/>
      <c r="CA329" s="419"/>
      <c r="CB329" s="427"/>
      <c r="CC329" s="419"/>
      <c r="CD329" s="427"/>
      <c r="CE329" s="404">
        <f>IF(OR(C329=0,CD329="Д"),0,IF(AND(C329&gt;0,E329=0),VLOOKUP(C329,звания!A:B,2,FALSE)/((EOMONTH($G$3,0)+1)-$G$3)*BO329+VLOOKUP(C329,звания!A:B,2,FALSE)/((EOMONTH($G$3,0)+1)-$G$3)*BR329+VLOOKUP(C329,звания!A:B,2,FALSE)/((EOMONTH($G$3,0)+1)-$G$3)*BU329,IF(AND(C329&gt;0,E329&gt;0,F329&gt;=$G$3,BO329=(EOMONTH($G$3,0)+1)-$G$3),(VLOOKUP(E329,звания!A:B,2,FALSE)/(EOMONTH($G$3,0)-$G$3+1))*(F329-$G$3)+(VLOOKUP(C329,звания!A:B,2,FALSE)/(EOMONTH($G$3,0)-$G$3+1))*((EOMONTH($G$3,0)-$G$3+1)-(F329-$G$3)),IF(AND(C329&gt;0,E329&gt;0,F329&gt;$G$3,BO329&lt;(EOMONTH($G$3,0)+1)-$G$3,BO329&lt;&gt;0),VLOOKUP(E329,звания!A:B,2,FALSE)/((EOMONTH($G$3,0)+1)-$G$3)*((F329-$G$3)-(((EOMONTH($G$3,0)+1)-$G$3)-BO329-BU329-BR329))+VLOOKUP(C329,звания!A:B,2,FALSE)/((EOMONTH($G$3,0)+1)-$G$3)*(((EOMONTH($G$3,0)+1)-F329)),IF(F329&lt;$G$3,(VLOOKUP(C329,звания!A:B,2,FALSE)-VLOOKUP(E329,звания!A:B,2,FALSE))/((EOMONTH($BN$3,0)+1)-$BN$3)*(EOMONTH($BN$3,0)+1-F329)+VLOOKUP(C329,звания!A:B,2,FALSE)/((EOMONTH($G$3,0)+1)-$G$3)*BO329+VLOOKUP(C329,звания!A:B,2,FALSE)/((EOMONTH($G$3,0)+1)-$G$3)*BU329+VLOOKUP(C329,звания!A:B,2,FALSE)/((EOMONTH($G$3,0)+1)-$G$3)*BR329,0)))))</f>
        <v>0</v>
      </c>
      <c r="CF329" s="404">
        <f>IF(OR(CD329="Д",C329=0),0,IF(B329="Виключений зі списків",IF(BS329=0,(VLOOKUP(O329,звания!$D$2:$E$62,2,FALSE))/(EOMONTH($B$3,0)+1-$B$3)*BO329+(VLOOKUP(BQ329,звания!$D$2:$E$62,2,FALSE))/(EOMONTH($B$3,0)+1-$B$3)*BR329,(((VLOOKUP(O329,звания!$D$2:$E$62,2,FALSE))/(EOMONTH($B$3,0)+1-$B$3))*BO329)+(VLOOKUP(BQ329,звания!$D$2:$E$62,2,FALSE))/(EOMONTH($B$3,0)+1-$B$3)*BR329+(VLOOKUP(BS329,звания!$D$2:$E$62,2,FALSE))/(EOMONTH($B$3,0)+1-$B$3)*BU329),IF(BS329=0,(VLOOKUP(O329,звания!$D$2:$E$62,2,FALSE))/(EOMONTH($G$3,0)+1-$G$3)*BO329+(VLOOKUP(BQ329,звания!$D$2:$E$62,2,FALSE))/(EOMONTH($G$3,0)+1-$G$3)*BR329,(((VLOOKUP(O329,звания!$D$2:$E$62,2,FALSE))/(EOMONTH($G$3,0)+1-$G$3))*BO329)+(VLOOKUP(BQ329,звания!$D$2:$E$62,2,FALSE))/(EOMONTH($G$3,0)+1-$G$3)*BR329+(VLOOKUP(BS329,звания!$D$2:$E$62,2,FALSE))/(EOMONTH($G$3,0)+1-$G$3)*BU329+IF(BT329=0,0,(VLOOKUP(BS329,звания!$D$2:$E$62,2,FALSE))/(EOMONTH($BN$3,0)+1-$BN$3)*BT329-(VLOOKUP(O329,звания!$D$2:$E$62,2,FALSE))/(EOMONTH($BN$3,0)+1-$BN$3)*BT329))))</f>
        <v>0</v>
      </c>
      <c r="CG329" s="404">
        <f t="shared" si="406"/>
        <v>0</v>
      </c>
      <c r="CH329" s="404">
        <f>IF(BW329=0,CF329*BX329%,IF(BW329&gt;0,((VLOOKUP(O329,звания!$D$2:$E$62,2,FALSE)/(EOMONTH($G$3,0)+1-$G$3)*BW329)*BX329%)))</f>
        <v>0</v>
      </c>
      <c r="CI329" s="404">
        <f>IF(BY329=0,CF329*BZ329%,IF(BY329&gt;0,(VLOOKUP(O329,звания!$D$2:$E$62,2,FALSE)/(EOMONTH($G$3,0)+1-$G$3)*BO329)*BZ329%)+(VLOOKUP(BS329,звания!$D$2:$E$62,2,FALSE)/(EOMONTH($G$3,0)+1-$G$3)*BU329)*BZ329%)</f>
        <v>0</v>
      </c>
      <c r="CJ329" s="404">
        <f>IF(CA329=0,CF329*CB329%,IF(CA329&gt;0,(VLOOKUP(O329,звания!$D$2:$E$62,2,FALSE)/(EOMONTH($G$3,0)+1-$G$3)*BO329)*CB329%)+(VLOOKUP(BS329,звания!$D$2:$E$62,2,FALSE)/(EOMONTH($G$3,0)+1-$G$3)*BU329)*CB329%)</f>
        <v>0</v>
      </c>
      <c r="CK329" s="404">
        <f>IF(CD329="Д",0,IF(CC329=0,CF329*CD329%,IF(CC329&gt;0,(VLOOKUP(O329,звания!$D$2:$E$62,2,FALSE)/(EOMONTH($G$3,0)+1-$G$3)*BO329)*CD329%)+(VLOOKUP(BS329,звания!$D$2:$E$62,2,FALSE)/(EOMONTH($G$3,0)+1-$G$3)*BU329)*CD329%))</f>
        <v>0</v>
      </c>
      <c r="CL329" s="404">
        <f>IF(BR329&gt;0,((VLOOKUP(C329,звания!$A$2:$B$62,2,FALSE)/(EOMONTH($G$3,0)+1-$G$3)*BO329+VLOOKUP(O329,звания!$D$2:$E$62,2,FALSE)/(EOMONTH($G$3,0)+1-$G$3)*BO329+(VLOOKUP(C329,звания!$A$2:$B$62,2,FALSE)/(EOMONTH($G$3,0)+1-$G$3)*BO329+VLOOKUP(O329,звания!$D$2:$E$62,2,FALSE)/(EOMONTH($G$3,0)+1-$G$3)*BO329)*BV329%)*BN329)+(VLOOKUP(C329,звания!$A$2:$B$62,2,FALSE)/(EOMONTH($G$3,0)+1-$G$3)*BU329+VLOOKUP(BS329,звания!$D$2:$E$62,2,FALSE)/(EOMONTH($G$3,0)+1-$G$3)*BU329+(VLOOKUP(C329,звания!$A$2:$B$62,2,FALSE)/(EOMONTH($G$3,0)+1-$G$3)*BU329+VLOOKUP(BS329,звания!$D$2:$E$62,2,FALSE)/(EOMONTH($G$3,0)+1-$G$3)*BU329)*BV329%)*BN329,(CE329+CF329+CG329)*BN329)</f>
        <v>0</v>
      </c>
      <c r="CM329" s="404"/>
      <c r="CN329" s="404"/>
      <c r="CO329" s="432">
        <f t="shared" si="434"/>
        <v>0</v>
      </c>
      <c r="CP329" s="638"/>
      <c r="CQ329" s="637">
        <f>IF(CF329=0,0,IF((SUM(BH329:BM329)&gt;360),(VLOOKUP(O329,звания!$F$2:$G$62,2,FALSE))/100,VLOOKUP(O329,звания!$F$2:$H$62,3,FALSE)/100))</f>
        <v>0</v>
      </c>
      <c r="CR329" s="617">
        <f>IF(B329="Виключений зі списків",IF(AND(BU329=0,360-BH329&lt;0),(VLOOKUP(O329,звания!$D$2:$E$62,2,FALSE))/(EOMONTH($B$3,0)+1-$B$3)*BO329*CQ329,IF(AND(360-BH329&gt;=0,360-BH329&lt;(EOMONTH($B$3,0)+1-$B$3)),(CF329/(EOMONTH($B$3,0)-$B$3+1)*(360-BH329))*CQ329+(CF329/(EOMONTH($B$3,0)-$B$3+1)*((EOMONTH($B$3,0)-$B$3+1)-(360-BH329)))*VLOOKUP(O329,звания!$F$2:$H$62,2,FALSE)/100,((((VLOOKUP(O329,звания!$D$2:$E$62,2,FALSE))/(EOMONTH($B$3,0)+1-$B$3)*BO329*CQ329+(VLOOKUP(BS329,звания!$D$2:$E$62,2,FALSE))/(EOMONTH($B$3,0)+1-$B$3)*BU329*(VLOOKUP(BS329,звания!$F$2:$G$62,2,FALSE)*0.01)+(IF(BT329=0,0,(VLOOKUP(BS329,звания!$D$2:$E$62,2,FALSE)/(EOMONTH($G$3,0)+1-$G$3)*BT329*(VLOOKUP(BS329,звания!$F$2:$G$62,2,FALSE)))*0.01-(VLOOKUP(O329,звания!$D$2:$E$62,2,FALSE)/(EOMONTH($G$3,0)+1-$G$3)*BT329*(VLOOKUP(O329,звания!$F$2:$G$62,2,FALSE)))*0.01)))))/100*(100-CP329))),(IF(AND(BU329=0,360-BH329&lt;0,CP329=0),(VLOOKUP(O329,звания!$D$2:$E$62,2,FALSE))/(EOMONTH($G$3,0)+1-$G$3)*BO329*CQ329,IF(AND(360-BH329&gt;=0,360-BH329&lt;(EOMONTH($G$3,0)+1-$G$3)),(CF329/(EOMONTH($G$3,0)-$G$3+1)*(360-BH329))*CQ329+(CF329/(EOMONTH($G$3,0)-$G$3+1)*((EOMONTH($G$3,0)-$G$3+1)-(360-BH329)))*VLOOKUP(O329,звания!$F$2:$H$62,2,FALSE)/100,((((VLOOKUP(O329,звания!$D$2:$E$62,2,FALSE))/(EOMONTH($G$3,0)+1-$G$3)*BO329*CQ329+(VLOOKUP(BS329,звания!$D$2:$E$62,2,FALSE))/(EOMONTH($G$3,0)+1-$G$3)*BU329*(VLOOKUP(BS329,звания!$F$2:$G$62,2,FALSE)*0.01)))/100*(100-CP329)+(IF(BT329=0,0,(VLOOKUP(BS329,звания!$D$2:$E$62,2,FALSE)/(EOMONTH($BN$3,0)+1-$BN$3)*BT329*(VLOOKUP(BS329,звания!$F$2:$G$62,2,FALSE)))*0.01-(VLOOKUP(O329,звания!$D$2:$E$62,2,FALSE)/(EOMONTH($BN$3,0)+1-$BN$3)*BT329*(VLOOKUP(O329,звания!$F$2:$G$62,2,FALSE)))*0.01)))))))</f>
        <v>0</v>
      </c>
      <c r="CS329" s="416">
        <f>SUM(CE329:CM329,CR329)</f>
        <v>0</v>
      </c>
      <c r="CT329" s="403"/>
      <c r="CU329" s="403"/>
      <c r="CV329" s="403">
        <f t="shared" si="435"/>
        <v>0</v>
      </c>
      <c r="CW329" s="556">
        <f>CN329+SUM(CS329:CV329)</f>
        <v>0</v>
      </c>
      <c r="CX329" s="403">
        <f t="shared" si="393"/>
        <v>0</v>
      </c>
      <c r="CY329" s="403"/>
      <c r="CZ329" s="404">
        <f t="shared" si="401"/>
        <v>0</v>
      </c>
      <c r="DA329" s="403"/>
      <c r="DB329" s="403"/>
      <c r="DC329" s="403"/>
      <c r="DD329" s="421">
        <f t="shared" si="378"/>
        <v>0</v>
      </c>
      <c r="DE329" s="421">
        <f t="shared" si="425"/>
        <v>0</v>
      </c>
      <c r="DF329" s="403">
        <f>CX329</f>
        <v>0</v>
      </c>
      <c r="DG329" s="421">
        <f>CW329-DD329+DF329</f>
        <v>0</v>
      </c>
      <c r="DH329" s="421"/>
      <c r="DI329" s="421"/>
      <c r="DJ329" s="422" t="str">
        <f t="shared" si="420"/>
        <v xml:space="preserve">    </v>
      </c>
      <c r="DK329" s="424"/>
      <c r="DL329" s="423"/>
      <c r="DM329" s="423"/>
      <c r="DN329" s="423"/>
      <c r="DO329" s="420"/>
      <c r="DP329" s="123"/>
      <c r="DQ329" s="817"/>
      <c r="DR329" s="818"/>
      <c r="DS329" s="819"/>
      <c r="DT329" s="820"/>
      <c r="DU329" s="124"/>
      <c r="DV329" s="122"/>
      <c r="DX329" s="84"/>
      <c r="DY329" s="84"/>
      <c r="DZ329" s="105"/>
      <c r="EG329" s="19"/>
      <c r="EH329" s="543">
        <f t="shared" si="436"/>
        <v>0</v>
      </c>
      <c r="EI329" s="404">
        <f t="shared" si="437"/>
        <v>0</v>
      </c>
      <c r="EJ329" s="29">
        <f t="shared" si="438"/>
        <v>0</v>
      </c>
      <c r="EK329" s="50"/>
      <c r="EL329" s="29"/>
      <c r="EM329" s="50"/>
      <c r="EN329" s="50"/>
      <c r="EO329" s="50"/>
      <c r="EP329" s="29"/>
    </row>
    <row r="330" spans="1:146" ht="17.45" hidden="1" customHeight="1">
      <c r="A330" s="402">
        <v>323</v>
      </c>
      <c r="B330" s="403"/>
      <c r="C330" s="403"/>
      <c r="D330" s="403">
        <f>DK330</f>
        <v>0</v>
      </c>
      <c r="E330" s="416"/>
      <c r="F330" s="417"/>
      <c r="G330" s="406" t="str">
        <f>IF(P330&gt;$G$3,0,CONCATENATE((INT((BH330)/360)+INT((BI330)/360)+INT((BJ330)/360)+INT((BK330)/360)+INT((BL330)/360)+INT((BM330)/360))+INT((INT(MOD((BH330),360)/30)+INT(MOD((BI330),360)/30)+INT(MOD((BJ330),360)/30)+INT(MOD((BK330),360)/30)+INT(MOD((BL330),360)/30)+INT(MOD((BM330),360)/30)+INT((MOD(MOD((BH330),360),30)+MOD(MOD((BI330),360),30)+MOD(MOD((BJ330),360),30)+MOD(MOD((BK330),360),30)+MOD(MOD((BL330),360),30)+MOD(MOD((BM330),360),30))/30))/12),".",MOD(INT(MOD((BH330),360)/30)+INT(MOD((BI330),360)/30)+INT(MOD((BJ330),360)/30)+INT(MOD((BK330),360)/30)+INT(MOD((BL330),360)/30)+INT(MOD((BM330),360)/30)+INT((MOD(MOD((BH330),360),30)+MOD(MOD((BI330),360),30)+MOD(MOD((BJ330),360),30)+MOD(MOD((BK330),360),30)+MOD(MOD((BL330),360),30)+MOD(MOD((BM330),360),30))/30),12),".",INT(MOD(MOD(MOD((BH330),360),30)+MOD(MOD((BI330),360),30)+MOD(MOD((BJ330),360),30)+MOD(MOD((BK330),360),30)+MOD(MOD((BL330),360),30)+MOD(MOD((BM330),360),30),30))))</f>
        <v>0.0.0</v>
      </c>
      <c r="H330" s="407" t="str">
        <f t="shared" si="422"/>
        <v>0.0.0</v>
      </c>
      <c r="I330" s="407" t="str">
        <f>IF(P330&gt;$G$3,0,CONCATENATE((INT((BH330)/360)+INT((BM330)/360))+INT((INT(MOD((BH330),360)/30)+INT(MOD((BM330),360)/30)+INT((MOD(MOD((BH330),360),30)+MOD(MOD((BM330),360),30))/30))/12),".",MOD(INT(MOD((BH330),360)/30)+INT(MOD((BM330),360)/30)+INT((MOD(MOD((BH330),360),30)+MOD(MOD((BM330),360),30))/30),12),".",INT(MOD(MOD(MOD((BH330),360),30)+MOD(MOD((BM330),360),30),30))))</f>
        <v>0.0.0</v>
      </c>
      <c r="J330" s="407" t="str">
        <f>CONCATENATE(INT(BI330/360),".",MOD(INT(BI330/30),12),".",MOD(INT(BI330),30))</f>
        <v>0.0.0</v>
      </c>
      <c r="K330" s="407" t="str">
        <f>CONCATENATE(INT(BJ330/360),".",MOD(INT(BJ330/30),12),".",MOD(INT(BJ330),30))</f>
        <v>0.0.0</v>
      </c>
      <c r="L330" s="407" t="str">
        <f>CONCATENATE(INT(BK330/360),".",MOD(INT(BK330/30),12),".",MOD(INT(BK330),30))</f>
        <v>0.0.0</v>
      </c>
      <c r="M330" s="407" t="str">
        <f>CONCATENATE(INT(BL330/360),".",MOD(INT(BL330/30),12),".",MOD(INT(BL330),30))</f>
        <v>0.0.0</v>
      </c>
      <c r="N330" s="408" t="str">
        <f t="shared" si="423"/>
        <v>0.0.0</v>
      </c>
      <c r="O330" s="418"/>
      <c r="P330" s="417"/>
      <c r="Q330" s="417"/>
      <c r="R330" s="417"/>
      <c r="S330" s="417"/>
      <c r="T330" s="417"/>
      <c r="U330" s="417"/>
      <c r="V330" s="714"/>
      <c r="W330" s="714"/>
      <c r="X330" s="417"/>
      <c r="Y330" s="417"/>
      <c r="Z330" s="714"/>
      <c r="AA330" s="714"/>
      <c r="AB330" s="417"/>
      <c r="AC330" s="417"/>
      <c r="AD330" s="714"/>
      <c r="AE330" s="714"/>
      <c r="AF330" s="417"/>
      <c r="AG330" s="417"/>
      <c r="AH330" s="714"/>
      <c r="AI330" s="714"/>
      <c r="AJ330" s="417"/>
      <c r="AK330" s="417"/>
      <c r="AL330" s="714"/>
      <c r="AM330" s="714"/>
      <c r="AN330" s="417"/>
      <c r="AO330" s="417"/>
      <c r="AP330" s="714"/>
      <c r="AQ330" s="714"/>
      <c r="AR330" s="417"/>
      <c r="AS330" s="417"/>
      <c r="AT330" s="714"/>
      <c r="AU330" s="714"/>
      <c r="AV330" s="417"/>
      <c r="AW330" s="417"/>
      <c r="AX330" s="716"/>
      <c r="AY330" s="716"/>
      <c r="AZ330" s="635"/>
      <c r="BA330" s="635"/>
      <c r="BB330" s="716"/>
      <c r="BC330" s="716"/>
      <c r="BD330" s="635"/>
      <c r="BE330" s="635"/>
      <c r="BF330" s="717"/>
      <c r="BG330" s="717"/>
      <c r="BH330" s="432">
        <f t="shared" si="399"/>
        <v>0</v>
      </c>
      <c r="BI330" s="432">
        <f>(IF(OR(W330&gt;$G$3,W330=0),IF(OR(V330=0,V330&gt;$G$3),0,DAYS360(V330,$G$3,1)),(DAYS360(V330,W330,1)))+IF(OR(Y330&gt;$G$3,Y330=0),IF(OR(X330=0,X330&gt;$G$3),0,DAYS360(X330,$G$3,1)),(DAYS360(X330,Y330,1)))+IF(OR(AA330&gt;$G$3,AA330=0),IF(OR(Z330=0,Z330&gt;$G$3),0,DAYS360(Z330,$G$3,1)),(DAYS360(Z330,AA330,1)))+IF(OR(AC330&gt;$G$3,AC330=0),IF(OR(AB330=0,AB330&gt;$G$3),0,DAYS360(AB330,$G$3,1)),(DAYS360(AB330,AC330,1)))+IF(OR(AE330&gt;$G$3,AE330=0),IF(OR(AD330=0,AD330&gt;$G$3),0,DAYS360(AD330,$G$3,1)),(DAYS360(AD330,AE330,1)))+IF(OR(AG330&gt;$G$3,AG330=0),IF(OR(AF330=0,AF330&gt;$G$3),0,DAYS360(AF330,$G$3,1)),(DAYS360(AF330,AG330,1)))+IF(OR(AI330&gt;$G$3,AI330=0),IF(OR(AH330=0,AH330&gt;$G$3),0,DAYS360(AH330,$G$3,1)),(DAYS360(AH330,AI330,1)))+IF(OR(AK330&gt;$G$3,AK330=0),IF(OR(AJ330=0,AJ330&gt;$G$3),0,DAYS360(AJ330,$G$3,1)),(DAYS360(AJ330,AK330,1)))+IF(OR(AM330&gt;$G$3,AM330=0),IF(OR(AL330=0,AL330&gt;$G$3),0,DAYS360(AL330,$G$3,1)),(DAYS360(AL330,AM330,1)))+IF(OR(AO330&gt;$G$3,AO330=0),IF(OR(AN330=0,AN330&gt;$G$3),0,DAYS360(AN330,$G$3,1)),(DAYS360(AN330,AO330,1)))+IF(OR(AQ330&gt;$G$3,AQ330=0),IF(OR(AP330=0,AP330&gt;$G$3),0,DAYS360(AP330,$G$3,1)),(DAYS360(AP330,AQ330,1)))+IF(OR(AS330&gt;$G$3,AS330=0),IF(OR(AR330=0,AR330&gt;$G$3),0,DAYS360(AR330,$G$3,1)),(DAYS360(AR330,AS330,1)))+IF(OR(AU330&gt;$G$3,AU330=0),IF(OR(AT330=0,AT330&gt;$G$3),0,DAYS360(AT330,$G$3,1)),(DAYS360(AT330,AU330,1)))+IF(OR(AW330&gt;$G$3,AW330=0),IF(OR(AV330=0,AV330&gt;$G$3),0,DAYS360(AV330,$G$3,1)),(DAYS360(AV330,AW330,1))))*2</f>
        <v>0</v>
      </c>
      <c r="BJ330" s="432">
        <f>(IF(OR(AY330&gt;$G$3,AY330=0),IF(OR(AX330=0,AX330&gt;$G$3),0,DAYS360(AX330,$G$3,1)),(DAYS360(AX330,AY330,1)))+IF(OR(BA330&gt;$G$3,BA330=0),IF(OR(AZ330=0,AZ330&gt;$G$3),0,DAYS360(AZ330,$G$3,1)),(DAYS360(AZ330,BA330,1))))/2</f>
        <v>0</v>
      </c>
      <c r="BK330" s="432">
        <f>(IF(OR(BC330&gt;$G$3,BC330=0),IF(OR(BB330=0,BB330&gt;$G$3),0,DAYS360(BB330,$G$3,1)),(DAYS360(BB330,BC330,1))))</f>
        <v>0</v>
      </c>
      <c r="BL330" s="432">
        <f>(IF(OR(BE330&gt;$G$3,BE330=0),IF(OR(BD330=0,BD330&gt;$G$3),0,DAYS360(BD330,$G$3,1)),(DAYS360(BD330,BE330,1))))/3</f>
        <v>0</v>
      </c>
      <c r="BM330" s="436">
        <f>IF(DAYS360(BF330,BG330)&gt;=1800,1800/2,(DAYS360(BF330,BG330,1))/2)</f>
        <v>0</v>
      </c>
      <c r="BN330" s="462">
        <v>0.65</v>
      </c>
      <c r="BO330" s="427">
        <f t="shared" si="400"/>
        <v>0</v>
      </c>
      <c r="BP330" s="419"/>
      <c r="BQ330" s="700"/>
      <c r="BR330" s="419"/>
      <c r="BS330" s="700"/>
      <c r="BT330" s="700"/>
      <c r="BU330" s="700"/>
      <c r="BV330" s="427">
        <f>IF((BH330+BI330+BJ330+BK330+BL330+BM330)&lt;360,0,IF(AND((BH330+BI330+BJ330+BK330+BL330+BM330)&gt;=360,(BH330+BI330+BJ330+BK330+BL330+BM330)&lt;1800),25,IF(AND((BH330+BI330+BJ330+BK330+BL330+BM330)&gt;=1800,(BH330+BI330+BJ330+BK330+BL330+BM330)&lt;3600),30,IF(AND((BH330+BI330+BJ330+BK330+BL330+BM330)&gt;=3600,(BH330+BI330+BJ330+BK330+BL330+BM330)&lt;5400),35,IF(AND((BH330+BI330+BJ330+BK330+BL330+BM330)&gt;=5400,(BH330+BI330+BJ330+BK330+BL330+BM330)&lt;7200),40,IF(AND((BH330+BI330+BJ330+BK330+BL330+BM330)&gt;=7200,(BH330+BI330+BJ330+BK330+BL330+BM330)&lt;9000),45,IF((BH330+BI330+BJ330+BK330+BL330+BM330)&gt;=9000,50,"ПРОВЕРЬ")))))))</f>
        <v>0</v>
      </c>
      <c r="BW330" s="419"/>
      <c r="BX330" s="782"/>
      <c r="BY330" s="419"/>
      <c r="BZ330" s="432"/>
      <c r="CA330" s="419"/>
      <c r="CB330" s="427"/>
      <c r="CC330" s="419"/>
      <c r="CD330" s="427"/>
      <c r="CE330" s="404">
        <f>IF(OR(C330=0,CD330="Д"),0,IF(AND(C330&gt;0,E330=0),VLOOKUP(C330,звания!A:B,2,FALSE)/((EOMONTH($G$3,0)+1)-$G$3)*BO330+VLOOKUP(C330,звания!A:B,2,FALSE)/((EOMONTH($G$3,0)+1)-$G$3)*BR330+VLOOKUP(C330,звания!A:B,2,FALSE)/((EOMONTH($G$3,0)+1)-$G$3)*BU330,IF(AND(C330&gt;0,E330&gt;0,F330&gt;=$G$3,BO330=(EOMONTH($G$3,0)+1)-$G$3),(VLOOKUP(E330,звания!A:B,2,FALSE)/(EOMONTH($G$3,0)-$G$3+1))*(F330-$G$3)+(VLOOKUP(C330,звания!A:B,2,FALSE)/(EOMONTH($G$3,0)-$G$3+1))*((EOMONTH($G$3,0)-$G$3+1)-(F330-$G$3)),IF(AND(C330&gt;0,E330&gt;0,F330&gt;$G$3,BO330&lt;(EOMONTH($G$3,0)+1)-$G$3,BO330&lt;&gt;0),VLOOKUP(E330,звания!A:B,2,FALSE)/((EOMONTH($G$3,0)+1)-$G$3)*((F330-$G$3)-(((EOMONTH($G$3,0)+1)-$G$3)-BO330-BU330-BR330))+VLOOKUP(C330,звания!A:B,2,FALSE)/((EOMONTH($G$3,0)+1)-$G$3)*(((EOMONTH($G$3,0)+1)-F330)),IF(F330&lt;$G$3,(VLOOKUP(C330,звания!A:B,2,FALSE)-VLOOKUP(E330,звания!A:B,2,FALSE))/((EOMONTH($BN$3,0)+1)-$BN$3)*(EOMONTH($BN$3,0)+1-F330)+VLOOKUP(C330,звания!A:B,2,FALSE)/((EOMONTH($G$3,0)+1)-$G$3)*BO330+VLOOKUP(C330,звания!A:B,2,FALSE)/((EOMONTH($G$3,0)+1)-$G$3)*BU330+VLOOKUP(C330,звания!A:B,2,FALSE)/((EOMONTH($G$3,0)+1)-$G$3)*BR330,0)))))</f>
        <v>0</v>
      </c>
      <c r="CF330" s="404">
        <f>IF(OR(CD330="Д",C330=0),0,IF(B330="Виключений зі списків",IF(BS330=0,(VLOOKUP(O330,звания!$D$2:$E$62,2,FALSE))/(EOMONTH($B$3,0)+1-$B$3)*BO330+(VLOOKUP(BQ330,звания!$D$2:$E$62,2,FALSE))/(EOMONTH($B$3,0)+1-$B$3)*BR330,(((VLOOKUP(O330,звания!$D$2:$E$62,2,FALSE))/(EOMONTH($B$3,0)+1-$B$3))*BO330)+(VLOOKUP(BQ330,звания!$D$2:$E$62,2,FALSE))/(EOMONTH($B$3,0)+1-$B$3)*BR330+(VLOOKUP(BS330,звания!$D$2:$E$62,2,FALSE))/(EOMONTH($B$3,0)+1-$B$3)*BU330),IF(BS330=0,(VLOOKUP(O330,звания!$D$2:$E$62,2,FALSE))/(EOMONTH($G$3,0)+1-$G$3)*BO330+(VLOOKUP(BQ330,звания!$D$2:$E$62,2,FALSE))/(EOMONTH($G$3,0)+1-$G$3)*BR330,(((VLOOKUP(O330,звания!$D$2:$E$62,2,FALSE))/(EOMONTH($G$3,0)+1-$G$3))*BO330)+(VLOOKUP(BQ330,звания!$D$2:$E$62,2,FALSE))/(EOMONTH($G$3,0)+1-$G$3)*BR330+(VLOOKUP(BS330,звания!$D$2:$E$62,2,FALSE))/(EOMONTH($G$3,0)+1-$G$3)*BU330+IF(BT330=0,0,(VLOOKUP(BS330,звания!$D$2:$E$62,2,FALSE))/(EOMONTH($BN$3,0)+1-$BN$3)*BT330-(VLOOKUP(O330,звания!$D$2:$E$62,2,FALSE))/(EOMONTH($BN$3,0)+1-$BN$3)*BT330))))</f>
        <v>0</v>
      </c>
      <c r="CG330" s="404">
        <f>IF(AND(SUM(BH330:BM330)&lt;360,((EOMONTH($G$3,0)-$G$3+1+(SUM(BH330:BM330)))&gt;0),SUM(BH330:BM330)+EOMONTH($G$3,0)-$G$3+1&lt;360),(CE330+CF330)*BV330%,IF(SUM(BH330:BM330)+EOMONTH($G$3,0)-$G$3+1&lt;=1800,((CE330+CF330)/(EOMONTH($G$3,0)-$G$3+1))*(360-SUM(BH330:BM330))*BV330%+(((CE330+CF330)/(EOMONTH($G$3,0)-$G$3+1))*((EOMONTH($G$3,0)-$G$3+1)-(360-SUM(BH330:BM330))))*25%,IF(AND(SUM(BH330:BM330)&lt;1800,((EOMONTH($G$3,0)-$G$3+1+SUM(BH330:BM330))&gt;=360),SUM(BH330:BM330)+EOMONTH($G$3,0)-$G$3+1&lt;1800),(CE330+CF330)*BV330%,IF(SUM(BH330:BM330)+EOMONTH($G$3,0)-$G$3+1&lt;=3600,((CE330+CF330)/(EOMONTH($G$3,0)-$G$3+1))*(1800-SUM(BH330:BM330))*BV330%+(((CE330+CF330)/(EOMONTH($G$3,0)-$G$3+1))*((EOMONTH($G$3,0)-$G$3+1)-(1800-SUM(BH330:BM330)))*30%),IF(AND(SUM(BH330:BM330)&lt;3600,((EOMONTH($G$3,0)-$G$3+1+SUM(BH330:BM330))&gt;=1800),SUM(BH330:BM330)+EOMONTH($G$3,0)-$G$3+1&lt;3600),(CE330+CF330)*BV330%,IF(SUM(BH330:BM330)+EOMONTH($G$3,0)-$G$3+1&lt;=5400,((CE330+CF330)/(EOMONTH($G$3,0)-$G$3+1))*(3600-SUM(BH330:BM330))*BV330%+(((CE330+CF330)/(EOMONTH($G$3,0)-$G$3+1))*((EOMONTH($G$3,0)-$G$3+1)-(3600-SUM(BH330:BM330))))*35%,IF(AND(SUM(BH330:BM330)&lt;5400,((EOMONTH($G$3,0)-$G$3+1+SUM(BH330:BM330))&gt;=3600),SUM(BH330:BM330)+EOMONTH($G$3,0)-$G$3+1&lt;5400),(CE330+CF330)*BV330%,IF(SUM(BH330:BM330)+EOMONTH($G$3,0)-$G$3+1&lt;=7200,((CE330+CF330)/(EOMONTH($G$3,0)-$G$3+1))*(5400-SUM(BH330:BM330))*BV330%+(((CE330+CF330)/(EOMONTH($G$3,0)-$G$3+1))*((EOMONTH($G$3,0)-$G$3+1)-(5400-SUM(BH330:BM330))))*40%,IF(AND(SUM(BH330:BM330)&lt;7200,((EOMONTH($G$3,0)-$G$3+1+SUM(BH330:BM330))&gt;=5400),SUM(BH330:BM330)+EOMONTH($G$3,0)-$G$3+1&lt;7200),(CE330+CF330)*BV330%,IF(SUM(BH330:BM330)+EOMONTH($G$3,0)-$G$3+1&lt;=9000,((CE330+CF330)/(EOMONTH($G$3,0)-$G$3+1))*(7200-SUM(BH330:BM330))*BV330%+(((CE330+CF330)/(EOMONTH($G$3,0)-$G$3+1))*((EOMONTH($G$3,0)-$G$3+1)-(7200-SUM(BH330:BM330))))*45%,IF(SUM(BH330:BM330)+EOMONTH($G$3,0)-$G$3+1&gt;=9000,((CE330+CF330)/(EOMONTH($G$3,0)-$G$3+1))*(9000-SUM(BH330:BM330))*BV330%+(((CE330+CF330)/(EOMONTH($G$3,0)-$G$3+1))*((EOMONTH($G$3,0)-$G$3+1)-(9000-SUM(BH330:BM330))))*50%,0)))))))))))</f>
        <v>0</v>
      </c>
      <c r="CH330" s="404">
        <f>IF(BW330=0,CF330*BX330%,IF(BW330&gt;0,((VLOOKUP(O330,звания!$D$2:$E$62,2,FALSE)/(EOMONTH($G$3,0)+1-$G$3)*BW330)*BX330%)))</f>
        <v>0</v>
      </c>
      <c r="CI330" s="404">
        <f>IF(BY330=0,CF330*BZ330%,IF(BY330&gt;0,(VLOOKUP(O330,звания!$D$2:$E$62,2,FALSE)/(EOMONTH($G$3,0)+1-$G$3)*BO330)*BZ330%)+(VLOOKUP(BS330,звания!$D$2:$E$62,2,FALSE)/(EOMONTH($G$3,0)+1-$G$3)*BU330)*BZ330%)</f>
        <v>0</v>
      </c>
      <c r="CJ330" s="404">
        <f>IF(CA330=0,CF330*CB330%,IF(CA330&gt;0,(VLOOKUP(O330,звания!$D$2:$E$62,2,FALSE)/(EOMONTH($G$3,0)+1-$G$3)*BO330)*CB330%)+(VLOOKUP(BS330,звания!$D$2:$E$62,2,FALSE)/(EOMONTH($G$3,0)+1-$G$3)*BU330)*CB330%)</f>
        <v>0</v>
      </c>
      <c r="CK330" s="404">
        <f>IF(CD330="Д",0,IF(CC330=0,CF330*CD330%,IF(CC330&gt;0,(VLOOKUP(O330,звания!$D$2:$E$62,2,FALSE)/(EOMONTH($G$3,0)+1-$G$3)*BO330)*CD330%)+(VLOOKUP(BS330,звания!$D$2:$E$62,2,FALSE)/(EOMONTH($G$3,0)+1-$G$3)*BU330)*CD330%))</f>
        <v>0</v>
      </c>
      <c r="CL330" s="404">
        <f>IF(BR330&gt;0,((VLOOKUP(C330,звания!$A$2:$B$62,2,FALSE)/(EOMONTH($G$3,0)+1-$G$3)*BO330+VLOOKUP(O330,звания!$D$2:$E$62,2,FALSE)/(EOMONTH($G$3,0)+1-$G$3)*BO330+(VLOOKUP(C330,звания!$A$2:$B$62,2,FALSE)/(EOMONTH($G$3,0)+1-$G$3)*BO330+VLOOKUP(O330,звания!$D$2:$E$62,2,FALSE)/(EOMONTH($G$3,0)+1-$G$3)*BO330)*BV330%)*BN330)+(VLOOKUP(C330,звания!$A$2:$B$62,2,FALSE)/(EOMONTH($G$3,0)+1-$G$3)*BU330+VLOOKUP(BS330,звания!$D$2:$E$62,2,FALSE)/(EOMONTH($G$3,0)+1-$G$3)*BU330+(VLOOKUP(C330,звания!$A$2:$B$62,2,FALSE)/(EOMONTH($G$3,0)+1-$G$3)*BU330+VLOOKUP(BS330,звания!$D$2:$E$62,2,FALSE)/(EOMONTH($G$3,0)+1-$G$3)*BU330)*BV330%)*BN330,(CE330+CF330+CG330)*BN330)</f>
        <v>0</v>
      </c>
      <c r="CM330" s="404"/>
      <c r="CN330" s="404"/>
      <c r="CO330" s="432">
        <f t="shared" si="434"/>
        <v>0</v>
      </c>
      <c r="CP330" s="638"/>
      <c r="CQ330" s="637">
        <f>IF(CF330=0,0,IF((SUM(BH330:BM330)&gt;360),(VLOOKUP(O330,звания!$F$2:$G$62,2,FALSE))/100,VLOOKUP(O330,звания!$F$2:$H$62,3,FALSE)/100))</f>
        <v>0</v>
      </c>
      <c r="CR330" s="617">
        <f>IF(B330="Виключений зі списків",IF(AND(BU330=0,360-BH330&lt;0),(VLOOKUP(O330,звания!$D$2:$E$62,2,FALSE))/(EOMONTH($B$3,0)+1-$B$3)*BO330*CQ330,IF(AND(360-BH330&gt;=0,360-BH330&lt;(EOMONTH($B$3,0)+1-$B$3)),(CF330/(EOMONTH($B$3,0)-$B$3+1)*(360-BH330))*CQ330+(CF330/(EOMONTH($B$3,0)-$B$3+1)*((EOMONTH($B$3,0)-$B$3+1)-(360-BH330)))*VLOOKUP(O330,звания!$F$2:$H$62,2,FALSE)/100,((((VLOOKUP(O330,звания!$D$2:$E$62,2,FALSE))/(EOMONTH($B$3,0)+1-$B$3)*BO330*CQ330+(VLOOKUP(BS330,звания!$D$2:$E$62,2,FALSE))/(EOMONTH($B$3,0)+1-$B$3)*BU330*(VLOOKUP(BS330,звания!$F$2:$G$62,2,FALSE)*0.01)+(IF(BT330=0,0,(VLOOKUP(BS330,звания!$D$2:$E$62,2,FALSE)/(EOMONTH($G$3,0)+1-$G$3)*BT330*(VLOOKUP(BS330,звания!$F$2:$G$62,2,FALSE)))*0.01-(VLOOKUP(O330,звания!$D$2:$E$62,2,FALSE)/(EOMONTH($G$3,0)+1-$G$3)*BT330*(VLOOKUP(O330,звания!$F$2:$G$62,2,FALSE)))*0.01)))))/100*(100-CP330))),(IF(AND(BU330=0,360-BH330&lt;0,CP330=0),(VLOOKUP(O330,звания!$D$2:$E$62,2,FALSE))/(EOMONTH($G$3,0)+1-$G$3)*BO330*CQ330,IF(AND(360-BH330&gt;=0,360-BH330&lt;(EOMONTH($G$3,0)+1-$G$3)),(CF330/(EOMONTH($G$3,0)-$G$3+1)*(360-BH330))*CQ330+(CF330/(EOMONTH($G$3,0)-$G$3+1)*((EOMONTH($G$3,0)-$G$3+1)-(360-BH330)))*VLOOKUP(O330,звания!$F$2:$H$62,2,FALSE)/100,((((VLOOKUP(O330,звания!$D$2:$E$62,2,FALSE))/(EOMONTH($G$3,0)+1-$G$3)*BO330*CQ330+(VLOOKUP(BS330,звания!$D$2:$E$62,2,FALSE))/(EOMONTH($G$3,0)+1-$G$3)*BU330*(VLOOKUP(BS330,звания!$F$2:$G$62,2,FALSE)*0.01)))/100*(100-CP330)+(IF(BT330=0,0,(VLOOKUP(BS330,звания!$D$2:$E$62,2,FALSE)/(EOMONTH($BN$3,0)+1-$BN$3)*BT330*(VLOOKUP(BS330,звания!$F$2:$G$62,2,FALSE)))*0.01-(VLOOKUP(O330,звания!$D$2:$E$62,2,FALSE)/(EOMONTH($BN$3,0)+1-$BN$3)*BT330*(VLOOKUP(O330,звания!$F$2:$G$62,2,FALSE)))*0.01)))))))</f>
        <v>0</v>
      </c>
      <c r="CS330" s="416">
        <f>SUM(CE330:CM330,CR330)</f>
        <v>0</v>
      </c>
      <c r="CT330" s="403"/>
      <c r="CU330" s="403"/>
      <c r="CV330" s="403">
        <f t="shared" si="435"/>
        <v>0</v>
      </c>
      <c r="CW330" s="556">
        <f>CN330+SUM(CS330:CV330)</f>
        <v>0</v>
      </c>
      <c r="CX330" s="403">
        <f>IF(CU330=0,CW330*0.18,(CW330-CU330)*0.18)</f>
        <v>0</v>
      </c>
      <c r="CY330" s="403"/>
      <c r="CZ330" s="404">
        <f t="shared" si="401"/>
        <v>0</v>
      </c>
      <c r="DA330" s="403"/>
      <c r="DB330" s="403"/>
      <c r="DC330" s="403"/>
      <c r="DD330" s="421">
        <f t="shared" si="378"/>
        <v>0</v>
      </c>
      <c r="DE330" s="421">
        <f t="shared" si="425"/>
        <v>0</v>
      </c>
      <c r="DF330" s="403">
        <f>CX330</f>
        <v>0</v>
      </c>
      <c r="DG330" s="421">
        <f>CW330-DD330+DF330</f>
        <v>0</v>
      </c>
      <c r="DH330" s="421"/>
      <c r="DI330" s="421"/>
      <c r="DJ330" s="422" t="str">
        <f t="shared" si="420"/>
        <v xml:space="preserve">    </v>
      </c>
      <c r="DK330" s="424"/>
      <c r="DL330" s="425"/>
      <c r="DM330" s="425"/>
      <c r="DN330" s="429"/>
      <c r="DO330" s="420"/>
      <c r="DP330" s="123"/>
      <c r="DQ330" s="817"/>
      <c r="DR330" s="818"/>
      <c r="DS330" s="819"/>
      <c r="DT330" s="820"/>
      <c r="DU330" s="124"/>
      <c r="DV330" s="110"/>
      <c r="DX330" s="84"/>
      <c r="DY330" s="84"/>
      <c r="DZ330" s="105"/>
      <c r="EH330" s="543">
        <f t="shared" si="436"/>
        <v>0</v>
      </c>
      <c r="EI330" s="404">
        <f t="shared" si="437"/>
        <v>0</v>
      </c>
      <c r="EJ330" s="29">
        <f t="shared" si="438"/>
        <v>0</v>
      </c>
      <c r="EK330" s="50"/>
      <c r="EL330" s="29"/>
      <c r="EM330" s="50"/>
      <c r="EN330" s="50"/>
      <c r="EO330" s="50"/>
      <c r="EP330" s="29"/>
    </row>
    <row r="331" spans="1:146" ht="17.45" hidden="1" customHeight="1">
      <c r="A331" s="446">
        <v>324</v>
      </c>
      <c r="B331" s="403"/>
      <c r="C331" s="403"/>
      <c r="D331" s="403">
        <f t="shared" si="409"/>
        <v>0</v>
      </c>
      <c r="E331" s="416"/>
      <c r="F331" s="417"/>
      <c r="G331" s="406" t="str">
        <f t="shared" si="397"/>
        <v>0.0.0</v>
      </c>
      <c r="H331" s="407" t="str">
        <f t="shared" si="422"/>
        <v>0.0.0</v>
      </c>
      <c r="I331" s="407" t="str">
        <f t="shared" si="398"/>
        <v>0.0.0</v>
      </c>
      <c r="J331" s="407" t="str">
        <f t="shared" si="426"/>
        <v>0.0.0</v>
      </c>
      <c r="K331" s="407" t="str">
        <f t="shared" si="427"/>
        <v>0.0.0</v>
      </c>
      <c r="L331" s="407" t="str">
        <f t="shared" si="428"/>
        <v>0.0.0</v>
      </c>
      <c r="M331" s="407" t="str">
        <f t="shared" si="429"/>
        <v>0.0.0</v>
      </c>
      <c r="N331" s="408" t="str">
        <f t="shared" si="423"/>
        <v>0.0.0</v>
      </c>
      <c r="O331" s="418"/>
      <c r="P331" s="417"/>
      <c r="Q331" s="417"/>
      <c r="R331" s="417"/>
      <c r="S331" s="417"/>
      <c r="T331" s="417"/>
      <c r="U331" s="417"/>
      <c r="V331" s="714"/>
      <c r="W331" s="714"/>
      <c r="X331" s="417"/>
      <c r="Y331" s="417"/>
      <c r="Z331" s="714"/>
      <c r="AA331" s="714"/>
      <c r="AB331" s="417"/>
      <c r="AC331" s="417"/>
      <c r="AD331" s="714"/>
      <c r="AE331" s="714"/>
      <c r="AF331" s="417"/>
      <c r="AG331" s="417"/>
      <c r="AH331" s="714"/>
      <c r="AI331" s="714"/>
      <c r="AJ331" s="417"/>
      <c r="AK331" s="417"/>
      <c r="AL331" s="714"/>
      <c r="AM331" s="714"/>
      <c r="AN331" s="417"/>
      <c r="AO331" s="417"/>
      <c r="AP331" s="714"/>
      <c r="AQ331" s="714"/>
      <c r="AR331" s="417"/>
      <c r="AS331" s="417"/>
      <c r="AT331" s="714"/>
      <c r="AU331" s="714"/>
      <c r="AV331" s="417"/>
      <c r="AW331" s="417"/>
      <c r="AX331" s="716"/>
      <c r="AY331" s="716"/>
      <c r="AZ331" s="635"/>
      <c r="BA331" s="635"/>
      <c r="BB331" s="716"/>
      <c r="BC331" s="716"/>
      <c r="BD331" s="635"/>
      <c r="BE331" s="635"/>
      <c r="BF331" s="717"/>
      <c r="BG331" s="717"/>
      <c r="BH331" s="432">
        <f t="shared" si="399"/>
        <v>0</v>
      </c>
      <c r="BI331" s="432">
        <f t="shared" si="430"/>
        <v>0</v>
      </c>
      <c r="BJ331" s="432">
        <f t="shared" si="431"/>
        <v>0</v>
      </c>
      <c r="BK331" s="432">
        <f t="shared" si="432"/>
        <v>0</v>
      </c>
      <c r="BL331" s="432">
        <f t="shared" si="433"/>
        <v>0</v>
      </c>
      <c r="BM331" s="436">
        <f t="shared" si="408"/>
        <v>0</v>
      </c>
      <c r="BN331" s="462">
        <v>0.65</v>
      </c>
      <c r="BO331" s="427">
        <f t="shared" si="400"/>
        <v>0</v>
      </c>
      <c r="BP331" s="419"/>
      <c r="BQ331" s="700"/>
      <c r="BR331" s="419"/>
      <c r="BS331" s="700"/>
      <c r="BT331" s="700"/>
      <c r="BU331" s="700"/>
      <c r="BV331" s="427">
        <f t="shared" si="407"/>
        <v>0</v>
      </c>
      <c r="BW331" s="419"/>
      <c r="BX331" s="781"/>
      <c r="BY331" s="700"/>
      <c r="BZ331" s="432"/>
      <c r="CA331" s="700"/>
      <c r="CB331" s="432"/>
      <c r="CC331" s="700"/>
      <c r="CD331" s="432"/>
      <c r="CE331" s="404">
        <f>IF(OR(C331=0,CD331="Д"),0,IF(AND(C331&gt;0,E331=0),VLOOKUP(C331,звания!A:B,2,FALSE)/((EOMONTH($G$3,0)+1)-$G$3)*BO331+VLOOKUP(C331,звания!A:B,2,FALSE)/((EOMONTH($G$3,0)+1)-$G$3)*BR331+VLOOKUP(C331,звания!A:B,2,FALSE)/((EOMONTH($G$3,0)+1)-$G$3)*BU331,IF(AND(C331&gt;0,E331&gt;0,F331&gt;=$G$3,BO331=(EOMONTH($G$3,0)+1)-$G$3),(VLOOKUP(E331,звания!A:B,2,FALSE)/(EOMONTH($G$3,0)-$G$3+1))*(F331-$G$3)+(VLOOKUP(C331,звания!A:B,2,FALSE)/(EOMONTH($G$3,0)-$G$3+1))*((EOMONTH($G$3,0)-$G$3+1)-(F331-$G$3)),IF(AND(C331&gt;0,E331&gt;0,F331&gt;$G$3,BO331&lt;(EOMONTH($G$3,0)+1)-$G$3,BO331&lt;&gt;0),VLOOKUP(E331,звания!A:B,2,FALSE)/((EOMONTH($G$3,0)+1)-$G$3)*((F331-$G$3)-(((EOMONTH($G$3,0)+1)-$G$3)-BO331-BU331-BR331))+VLOOKUP(C331,звания!A:B,2,FALSE)/((EOMONTH($G$3,0)+1)-$G$3)*(((EOMONTH($G$3,0)+1)-F331)),IF(F331&lt;$G$3,(VLOOKUP(C331,звания!A:B,2,FALSE)-VLOOKUP(E331,звания!A:B,2,FALSE))/((EOMONTH($BN$3,0)+1)-$BN$3)*(EOMONTH($BN$3,0)+1-F331)+VLOOKUP(C331,звания!A:B,2,FALSE)/((EOMONTH($G$3,0)+1)-$G$3)*BO331+VLOOKUP(C331,звания!A:B,2,FALSE)/((EOMONTH($G$3,0)+1)-$G$3)*BU331+VLOOKUP(C331,звания!A:B,2,FALSE)/((EOMONTH($G$3,0)+1)-$G$3)*BR331,0)))))</f>
        <v>0</v>
      </c>
      <c r="CF331" s="404">
        <f>IF(OR(CD331="Д",C331=0),0,IF(B331="Виключений зі списків",IF(BS331=0,(VLOOKUP(O331,звания!$D$2:$E$62,2,FALSE))/(EOMONTH($B$3,0)+1-$B$3)*BO331+(VLOOKUP(BQ331,звания!$D$2:$E$62,2,FALSE))/(EOMONTH($B$3,0)+1-$B$3)*BR331,(((VLOOKUP(O331,звания!$D$2:$E$62,2,FALSE))/(EOMONTH($B$3,0)+1-$B$3))*BO331)+(VLOOKUP(BQ331,звания!$D$2:$E$62,2,FALSE))/(EOMONTH($B$3,0)+1-$B$3)*BR331+(VLOOKUP(BS331,звания!$D$2:$E$62,2,FALSE))/(EOMONTH($B$3,0)+1-$B$3)*BU331),IF(BS331=0,(VLOOKUP(O331,звания!$D$2:$E$62,2,FALSE))/(EOMONTH($G$3,0)+1-$G$3)*BO331+(VLOOKUP(BQ331,звания!$D$2:$E$62,2,FALSE))/(EOMONTH($G$3,0)+1-$G$3)*BR331,(((VLOOKUP(O331,звания!$D$2:$E$62,2,FALSE))/(EOMONTH($G$3,0)+1-$G$3))*BO331)+(VLOOKUP(BQ331,звания!$D$2:$E$62,2,FALSE))/(EOMONTH($G$3,0)+1-$G$3)*BR331+(VLOOKUP(BS331,звания!$D$2:$E$62,2,FALSE))/(EOMONTH($G$3,0)+1-$G$3)*BU331+IF(BT331=0,0,(VLOOKUP(BS331,звания!$D$2:$E$62,2,FALSE))/(EOMONTH($BN$3,0)+1-$BN$3)*BT331-(VLOOKUP(O331,звания!$D$2:$E$62,2,FALSE))/(EOMONTH($BN$3,0)+1-$BN$3)*BT331))))</f>
        <v>0</v>
      </c>
      <c r="CG331" s="404">
        <f t="shared" si="406"/>
        <v>0</v>
      </c>
      <c r="CH331" s="404">
        <f>IF(BW331=0,CF331*BX331%,IF(BW331&gt;0,((VLOOKUP(O331,звания!$D$2:$E$62,2,FALSE)/(EOMONTH($G$3,0)+1-$G$3)*BW331)*BX331%)))</f>
        <v>0</v>
      </c>
      <c r="CI331" s="404">
        <f>IF(BY331=0,CF331*BZ331%,IF(BY331&gt;0,(VLOOKUP(O331,звания!$D$2:$E$62,2,FALSE)/(EOMONTH($G$3,0)+1-$G$3)*BO331)*BZ331%)+(VLOOKUP(BS331,звания!$D$2:$E$62,2,FALSE)/(EOMONTH($G$3,0)+1-$G$3)*BU331)*BZ331%)</f>
        <v>0</v>
      </c>
      <c r="CJ331" s="404">
        <f>IF(CA331=0,CF331*CB331%,IF(CA331&gt;0,(VLOOKUP(O331,звания!$D$2:$E$62,2,FALSE)/(EOMONTH($G$3,0)+1-$G$3)*BO331)*CB331%)+(VLOOKUP(BS331,звания!$D$2:$E$62,2,FALSE)/(EOMONTH($G$3,0)+1-$G$3)*BU331)*CB331%)</f>
        <v>0</v>
      </c>
      <c r="CK331" s="404">
        <f>IF(CD331="Д",0,IF(CC331=0,CF331*CD331%,IF(CC331&gt;0,(VLOOKUP(O331,звания!$D$2:$E$62,2,FALSE)/(EOMONTH($G$3,0)+1-$G$3)*BO331)*CD331%)+(VLOOKUP(BS331,звания!$D$2:$E$62,2,FALSE)/(EOMONTH($G$3,0)+1-$G$3)*BU331)*CD331%))</f>
        <v>0</v>
      </c>
      <c r="CL331" s="404">
        <f>IF(BR331&gt;0,((VLOOKUP(C331,звания!$A$2:$B$62,2,FALSE)/(EOMONTH($G$3,0)+1-$G$3)*BO331+VLOOKUP(O331,звания!$D$2:$E$62,2,FALSE)/(EOMONTH($G$3,0)+1-$G$3)*BO331+(VLOOKUP(C331,звания!$A$2:$B$62,2,FALSE)/(EOMONTH($G$3,0)+1-$G$3)*BO331+VLOOKUP(O331,звания!$D$2:$E$62,2,FALSE)/(EOMONTH($G$3,0)+1-$G$3)*BO331)*BV331%)*BN331)+(VLOOKUP(C331,звания!$A$2:$B$62,2,FALSE)/(EOMONTH($G$3,0)+1-$G$3)*BU331+VLOOKUP(BS331,звания!$D$2:$E$62,2,FALSE)/(EOMONTH($G$3,0)+1-$G$3)*BU331+(VLOOKUP(C331,звания!$A$2:$B$62,2,FALSE)/(EOMONTH($G$3,0)+1-$G$3)*BU331+VLOOKUP(BS331,звания!$D$2:$E$62,2,FALSE)/(EOMONTH($G$3,0)+1-$G$3)*BU331)*BV331%)*BN331,(CE331+CF331+CG331)*BN331)</f>
        <v>0</v>
      </c>
      <c r="CM331" s="404"/>
      <c r="CN331" s="404"/>
      <c r="CO331" s="432">
        <f t="shared" si="434"/>
        <v>0</v>
      </c>
      <c r="CP331" s="638"/>
      <c r="CQ331" s="637">
        <f>IF(CF331=0,0,IF((SUM(BH331:BM331)&gt;360),(VLOOKUP(O331,звания!$F$2:$G$62,2,FALSE))/100,VLOOKUP(O331,звания!$F$2:$H$62,3,FALSE)/100))</f>
        <v>0</v>
      </c>
      <c r="CR331" s="617">
        <f>IF(B331="Виключений зі списків",IF(AND(BU331=0,360-BH331&lt;0),(VLOOKUP(O331,звания!$D$2:$E$62,2,FALSE))/(EOMONTH($B$3,0)+1-$B$3)*BO331*CQ331,IF(AND(360-BH331&gt;=0,360-BH331&lt;(EOMONTH($B$3,0)+1-$B$3)),(CF331/(EOMONTH($B$3,0)-$B$3+1)*(360-BH331))*CQ331+(CF331/(EOMONTH($B$3,0)-$B$3+1)*((EOMONTH($B$3,0)-$B$3+1)-(360-BH331)))*VLOOKUP(O331,звания!$F$2:$H$62,2,FALSE)/100,((((VLOOKUP(O331,звания!$D$2:$E$62,2,FALSE))/(EOMONTH($B$3,0)+1-$B$3)*BO331*CQ331+(VLOOKUP(BS331,звания!$D$2:$E$62,2,FALSE))/(EOMONTH($B$3,0)+1-$B$3)*BU331*(VLOOKUP(BS331,звания!$F$2:$G$62,2,FALSE)*0.01)+(IF(BT331=0,0,(VLOOKUP(BS331,звания!$D$2:$E$62,2,FALSE)/(EOMONTH($G$3,0)+1-$G$3)*BT331*(VLOOKUP(BS331,звания!$F$2:$G$62,2,FALSE)))*0.01-(VLOOKUP(O331,звания!$D$2:$E$62,2,FALSE)/(EOMONTH($G$3,0)+1-$G$3)*BT331*(VLOOKUP(O331,звания!$F$2:$G$62,2,FALSE)))*0.01)))))/100*(100-CP331))),(IF(AND(BU331=0,360-BH331&lt;0,CP331=0),(VLOOKUP(O331,звания!$D$2:$E$62,2,FALSE))/(EOMONTH($G$3,0)+1-$G$3)*BO331*CQ331,IF(AND(360-BH331&gt;=0,360-BH331&lt;(EOMONTH($G$3,0)+1-$G$3)),(CF331/(EOMONTH($G$3,0)-$G$3+1)*(360-BH331))*CQ331+(CF331/(EOMONTH($G$3,0)-$G$3+1)*((EOMONTH($G$3,0)-$G$3+1)-(360-BH331)))*VLOOKUP(O331,звания!$F$2:$H$62,2,FALSE)/100,((((VLOOKUP(O331,звания!$D$2:$E$62,2,FALSE))/(EOMONTH($G$3,0)+1-$G$3)*BO331*CQ331+(VLOOKUP(BS331,звания!$D$2:$E$62,2,FALSE))/(EOMONTH($G$3,0)+1-$G$3)*BU331*(VLOOKUP(BS331,звания!$F$2:$G$62,2,FALSE)*0.01)))/100*(100-CP331)+(IF(BT331=0,0,(VLOOKUP(BS331,звания!$D$2:$E$62,2,FALSE)/(EOMONTH($BN$3,0)+1-$BN$3)*BT331*(VLOOKUP(BS331,звания!$F$2:$G$62,2,FALSE)))*0.01-(VLOOKUP(O331,звания!$D$2:$E$62,2,FALSE)/(EOMONTH($BN$3,0)+1-$BN$3)*BT331*(VLOOKUP(O331,звания!$F$2:$G$62,2,FALSE)))*0.01)))))))</f>
        <v>0</v>
      </c>
      <c r="CS331" s="416">
        <f t="shared" si="439"/>
        <v>0</v>
      </c>
      <c r="CT331" s="403"/>
      <c r="CU331" s="403"/>
      <c r="CV331" s="403">
        <f t="shared" si="435"/>
        <v>0</v>
      </c>
      <c r="CW331" s="556">
        <f t="shared" si="440"/>
        <v>0</v>
      </c>
      <c r="CX331" s="403">
        <f t="shared" si="393"/>
        <v>0</v>
      </c>
      <c r="CY331" s="403"/>
      <c r="CZ331" s="404">
        <f t="shared" si="401"/>
        <v>0</v>
      </c>
      <c r="DA331" s="403"/>
      <c r="DB331" s="403"/>
      <c r="DC331" s="403"/>
      <c r="DD331" s="421">
        <f t="shared" si="378"/>
        <v>0</v>
      </c>
      <c r="DE331" s="421">
        <f t="shared" si="425"/>
        <v>0</v>
      </c>
      <c r="DF331" s="403">
        <f t="shared" si="410"/>
        <v>0</v>
      </c>
      <c r="DG331" s="421">
        <f t="shared" si="411"/>
        <v>0</v>
      </c>
      <c r="DH331" s="421"/>
      <c r="DI331" s="421"/>
      <c r="DJ331" s="422" t="str">
        <f t="shared" si="420"/>
        <v xml:space="preserve">    </v>
      </c>
      <c r="DK331" s="424"/>
      <c r="DL331" s="425"/>
      <c r="DM331" s="425"/>
      <c r="DN331" s="425"/>
      <c r="DO331" s="420"/>
      <c r="DP331" s="123"/>
      <c r="DQ331" s="817"/>
      <c r="DR331" s="818"/>
      <c r="DS331" s="819"/>
      <c r="DT331" s="820"/>
      <c r="DU331" s="124"/>
      <c r="DV331" s="110"/>
      <c r="DX331" s="84"/>
      <c r="DY331" s="84"/>
      <c r="DZ331" s="105"/>
      <c r="EH331" s="543">
        <f t="shared" si="436"/>
        <v>0</v>
      </c>
      <c r="EI331" s="404">
        <f t="shared" si="437"/>
        <v>0</v>
      </c>
      <c r="EJ331" s="29">
        <f t="shared" si="438"/>
        <v>0</v>
      </c>
      <c r="EK331" s="50"/>
      <c r="EL331" s="29"/>
      <c r="EM331" s="50"/>
      <c r="EN331" s="50"/>
      <c r="EO331" s="50"/>
      <c r="EP331" s="29"/>
    </row>
    <row r="332" spans="1:146" ht="17.45" hidden="1" customHeight="1">
      <c r="A332" s="402">
        <v>325</v>
      </c>
      <c r="B332" s="403"/>
      <c r="C332" s="403"/>
      <c r="D332" s="403">
        <f t="shared" si="409"/>
        <v>0</v>
      </c>
      <c r="E332" s="416"/>
      <c r="F332" s="417"/>
      <c r="G332" s="406" t="str">
        <f t="shared" si="397"/>
        <v>0.0.0</v>
      </c>
      <c r="H332" s="407" t="str">
        <f t="shared" si="422"/>
        <v>0.0.0</v>
      </c>
      <c r="I332" s="407" t="str">
        <f t="shared" si="398"/>
        <v>0.0.0</v>
      </c>
      <c r="J332" s="407" t="str">
        <f t="shared" si="426"/>
        <v>0.0.0</v>
      </c>
      <c r="K332" s="407" t="str">
        <f t="shared" si="427"/>
        <v>0.0.0</v>
      </c>
      <c r="L332" s="407" t="str">
        <f t="shared" si="428"/>
        <v>0.0.0</v>
      </c>
      <c r="M332" s="407" t="str">
        <f t="shared" si="429"/>
        <v>0.0.0</v>
      </c>
      <c r="N332" s="408" t="str">
        <f t="shared" si="423"/>
        <v>0.0.0</v>
      </c>
      <c r="O332" s="418"/>
      <c r="P332" s="417"/>
      <c r="Q332" s="417"/>
      <c r="R332" s="417"/>
      <c r="S332" s="417"/>
      <c r="T332" s="417"/>
      <c r="U332" s="417"/>
      <c r="V332" s="714"/>
      <c r="W332" s="714"/>
      <c r="X332" s="417"/>
      <c r="Y332" s="417"/>
      <c r="Z332" s="714"/>
      <c r="AA332" s="714"/>
      <c r="AB332" s="417"/>
      <c r="AC332" s="417"/>
      <c r="AD332" s="714"/>
      <c r="AE332" s="714"/>
      <c r="AF332" s="417"/>
      <c r="AG332" s="417"/>
      <c r="AH332" s="714"/>
      <c r="AI332" s="714"/>
      <c r="AJ332" s="417"/>
      <c r="AK332" s="417"/>
      <c r="AL332" s="714"/>
      <c r="AM332" s="714"/>
      <c r="AN332" s="417"/>
      <c r="AO332" s="417"/>
      <c r="AP332" s="714"/>
      <c r="AQ332" s="714"/>
      <c r="AR332" s="417"/>
      <c r="AS332" s="417"/>
      <c r="AT332" s="714"/>
      <c r="AU332" s="714"/>
      <c r="AV332" s="417"/>
      <c r="AW332" s="417"/>
      <c r="AX332" s="716"/>
      <c r="AY332" s="716"/>
      <c r="AZ332" s="635"/>
      <c r="BA332" s="635"/>
      <c r="BB332" s="716"/>
      <c r="BC332" s="716"/>
      <c r="BD332" s="635"/>
      <c r="BE332" s="635"/>
      <c r="BF332" s="717"/>
      <c r="BG332" s="717"/>
      <c r="BH332" s="432">
        <f t="shared" si="399"/>
        <v>0</v>
      </c>
      <c r="BI332" s="432">
        <f t="shared" si="430"/>
        <v>0</v>
      </c>
      <c r="BJ332" s="432">
        <f t="shared" si="431"/>
        <v>0</v>
      </c>
      <c r="BK332" s="432">
        <f t="shared" si="432"/>
        <v>0</v>
      </c>
      <c r="BL332" s="432">
        <f t="shared" si="433"/>
        <v>0</v>
      </c>
      <c r="BM332" s="436">
        <f t="shared" si="408"/>
        <v>0</v>
      </c>
      <c r="BN332" s="462">
        <v>0.65</v>
      </c>
      <c r="BO332" s="427">
        <f t="shared" si="400"/>
        <v>0</v>
      </c>
      <c r="BP332" s="419"/>
      <c r="BQ332" s="700"/>
      <c r="BR332" s="419"/>
      <c r="BS332" s="700"/>
      <c r="BT332" s="700"/>
      <c r="BU332" s="700"/>
      <c r="BV332" s="427">
        <f t="shared" si="407"/>
        <v>0</v>
      </c>
      <c r="BW332" s="419"/>
      <c r="BX332" s="782"/>
      <c r="BY332" s="419"/>
      <c r="BZ332" s="432"/>
      <c r="CA332" s="419"/>
      <c r="CB332" s="427"/>
      <c r="CC332" s="419"/>
      <c r="CD332" s="432"/>
      <c r="CE332" s="404">
        <f>IF(OR(C332=0,CD332="Д"),0,IF(AND(C332&gt;0,E332=0),VLOOKUP(C332,звания!A:B,2,FALSE)/((EOMONTH($G$3,0)+1)-$G$3)*BO332+VLOOKUP(C332,звания!A:B,2,FALSE)/((EOMONTH($G$3,0)+1)-$G$3)*BR332+VLOOKUP(C332,звания!A:B,2,FALSE)/((EOMONTH($G$3,0)+1)-$G$3)*BU332,IF(AND(C332&gt;0,E332&gt;0,F332&gt;=$G$3,BO332=(EOMONTH($G$3,0)+1)-$G$3),(VLOOKUP(E332,звания!A:B,2,FALSE)/(EOMONTH($G$3,0)-$G$3+1))*(F332-$G$3)+(VLOOKUP(C332,звания!A:B,2,FALSE)/(EOMONTH($G$3,0)-$G$3+1))*((EOMONTH($G$3,0)-$G$3+1)-(F332-$G$3)),IF(AND(C332&gt;0,E332&gt;0,F332&gt;$G$3,BO332&lt;(EOMONTH($G$3,0)+1)-$G$3,BO332&lt;&gt;0),VLOOKUP(E332,звания!A:B,2,FALSE)/((EOMONTH($G$3,0)+1)-$G$3)*((F332-$G$3)-(((EOMONTH($G$3,0)+1)-$G$3)-BO332-BU332-BR332))+VLOOKUP(C332,звания!A:B,2,FALSE)/((EOMONTH($G$3,0)+1)-$G$3)*(((EOMONTH($G$3,0)+1)-F332)),IF(F332&lt;$G$3,(VLOOKUP(C332,звания!A:B,2,FALSE)-VLOOKUP(E332,звания!A:B,2,FALSE))/((EOMONTH($BN$3,0)+1)-$BN$3)*(EOMONTH($BN$3,0)+1-F332)+VLOOKUP(C332,звания!A:B,2,FALSE)/((EOMONTH($G$3,0)+1)-$G$3)*BO332+VLOOKUP(C332,звания!A:B,2,FALSE)/((EOMONTH($G$3,0)+1)-$G$3)*BU332+VLOOKUP(C332,звания!A:B,2,FALSE)/((EOMONTH($G$3,0)+1)-$G$3)*BR332,0)))))</f>
        <v>0</v>
      </c>
      <c r="CF332" s="404">
        <f>IF(OR(CD332="Д",C332=0),0,IF(B332="Виключений зі списків",IF(BS332=0,(VLOOKUP(O332,звания!$D$2:$E$62,2,FALSE))/(EOMONTH($B$3,0)+1-$B$3)*BO332+(VLOOKUP(BQ332,звания!$D$2:$E$62,2,FALSE))/(EOMONTH($B$3,0)+1-$B$3)*BR332,(((VLOOKUP(O332,звания!$D$2:$E$62,2,FALSE))/(EOMONTH($B$3,0)+1-$B$3))*BO332)+(VLOOKUP(BQ332,звания!$D$2:$E$62,2,FALSE))/(EOMONTH($B$3,0)+1-$B$3)*BR332+(VLOOKUP(BS332,звания!$D$2:$E$62,2,FALSE))/(EOMONTH($B$3,0)+1-$B$3)*BU332),IF(BS332=0,(VLOOKUP(O332,звания!$D$2:$E$62,2,FALSE))/(EOMONTH($G$3,0)+1-$G$3)*BO332+(VLOOKUP(BQ332,звания!$D$2:$E$62,2,FALSE))/(EOMONTH($G$3,0)+1-$G$3)*BR332,(((VLOOKUP(O332,звания!$D$2:$E$62,2,FALSE))/(EOMONTH($G$3,0)+1-$G$3))*BO332)+(VLOOKUP(BQ332,звания!$D$2:$E$62,2,FALSE))/(EOMONTH($G$3,0)+1-$G$3)*BR332+(VLOOKUP(BS332,звания!$D$2:$E$62,2,FALSE))/(EOMONTH($G$3,0)+1-$G$3)*BU332+IF(BT332=0,0,(VLOOKUP(BS332,звания!$D$2:$E$62,2,FALSE))/(EOMONTH($BN$3,0)+1-$BN$3)*BT332-(VLOOKUP(O332,звания!$D$2:$E$62,2,FALSE))/(EOMONTH($BN$3,0)+1-$BN$3)*BT332))))</f>
        <v>0</v>
      </c>
      <c r="CG332" s="404">
        <f t="shared" si="406"/>
        <v>0</v>
      </c>
      <c r="CH332" s="404">
        <f>IF(BW332=0,CF332*BX332%,IF(BW332&gt;0,((VLOOKUP(O332,звания!$D$2:$E$62,2,FALSE)/(EOMONTH($G$3,0)+1-$G$3)*BW332)*BX332%)))</f>
        <v>0</v>
      </c>
      <c r="CI332" s="404">
        <f>IF(BY332=0,CF332*BZ332%,IF(BY332&gt;0,(VLOOKUP(O332,звания!$D$2:$E$62,2,FALSE)/(EOMONTH($G$3,0)+1-$G$3)*BO332)*BZ332%)+(VLOOKUP(BS332,звания!$D$2:$E$62,2,FALSE)/(EOMONTH($G$3,0)+1-$G$3)*BU332)*BZ332%)</f>
        <v>0</v>
      </c>
      <c r="CJ332" s="404">
        <f>IF(CA332=0,CF332*CB332%,IF(CA332&gt;0,(VLOOKUP(O332,звания!$D$2:$E$62,2,FALSE)/(EOMONTH($G$3,0)+1-$G$3)*BO332)*CB332%)+(VLOOKUP(BS332,звания!$D$2:$E$62,2,FALSE)/(EOMONTH($G$3,0)+1-$G$3)*BU332)*CB332%)</f>
        <v>0</v>
      </c>
      <c r="CK332" s="404">
        <f>IF(CD332="Д",0,IF(CC332=0,CF332*CD332%,IF(CC332&gt;0,(VLOOKUP(O332,звания!$D$2:$E$62,2,FALSE)/(EOMONTH($G$3,0)+1-$G$3)*BO332)*CD332%)+(VLOOKUP(BS332,звания!$D$2:$E$62,2,FALSE)/(EOMONTH($G$3,0)+1-$G$3)*BU332)*CD332%))</f>
        <v>0</v>
      </c>
      <c r="CL332" s="404">
        <f>IF(BR332&gt;0,((VLOOKUP(C332,звания!$A$2:$B$62,2,FALSE)/(EOMONTH($G$3,0)+1-$G$3)*BO332+VLOOKUP(O332,звания!$D$2:$E$62,2,FALSE)/(EOMONTH($G$3,0)+1-$G$3)*BO332+(VLOOKUP(C332,звания!$A$2:$B$62,2,FALSE)/(EOMONTH($G$3,0)+1-$G$3)*BO332+VLOOKUP(O332,звания!$D$2:$E$62,2,FALSE)/(EOMONTH($G$3,0)+1-$G$3)*BO332)*BV332%)*BN332)+(VLOOKUP(C332,звания!$A$2:$B$62,2,FALSE)/(EOMONTH($G$3,0)+1-$G$3)*BU332+VLOOKUP(BS332,звания!$D$2:$E$62,2,FALSE)/(EOMONTH($G$3,0)+1-$G$3)*BU332+(VLOOKUP(C332,звания!$A$2:$B$62,2,FALSE)/(EOMONTH($G$3,0)+1-$G$3)*BU332+VLOOKUP(BS332,звания!$D$2:$E$62,2,FALSE)/(EOMONTH($G$3,0)+1-$G$3)*BU332)*BV332%)*BN332,(CE332+CF332+CG332)*BN332)</f>
        <v>0</v>
      </c>
      <c r="CM332" s="404"/>
      <c r="CN332" s="404"/>
      <c r="CO332" s="432">
        <f t="shared" si="434"/>
        <v>0</v>
      </c>
      <c r="CP332" s="638"/>
      <c r="CQ332" s="637">
        <f>IF(CF332=0,0,IF((SUM(BH332:BM332)&gt;360),(VLOOKUP(O332,звания!$F$2:$G$62,2,FALSE))/100,VLOOKUP(O332,звания!$F$2:$H$62,3,FALSE)/100))</f>
        <v>0</v>
      </c>
      <c r="CR332" s="617">
        <f>IF(B332="Виключений зі списків",IF(AND(BU332=0,360-BH332&lt;0),(VLOOKUP(O332,звания!$D$2:$E$62,2,FALSE))/(EOMONTH($B$3,0)+1-$B$3)*BO332*CQ332,IF(AND(360-BH332&gt;=0,360-BH332&lt;(EOMONTH($B$3,0)+1-$B$3)),(CF332/(EOMONTH($B$3,0)-$B$3+1)*(360-BH332))*CQ332+(CF332/(EOMONTH($B$3,0)-$B$3+1)*((EOMONTH($B$3,0)-$B$3+1)-(360-BH332)))*VLOOKUP(O332,звания!$F$2:$H$62,2,FALSE)/100,((((VLOOKUP(O332,звания!$D$2:$E$62,2,FALSE))/(EOMONTH($B$3,0)+1-$B$3)*BO332*CQ332+(VLOOKUP(BS332,звания!$D$2:$E$62,2,FALSE))/(EOMONTH($B$3,0)+1-$B$3)*BU332*(VLOOKUP(BS332,звания!$F$2:$G$62,2,FALSE)*0.01)+(IF(BT332=0,0,(VLOOKUP(BS332,звания!$D$2:$E$62,2,FALSE)/(EOMONTH($G$3,0)+1-$G$3)*BT332*(VLOOKUP(BS332,звания!$F$2:$G$62,2,FALSE)))*0.01-(VLOOKUP(O332,звания!$D$2:$E$62,2,FALSE)/(EOMONTH($G$3,0)+1-$G$3)*BT332*(VLOOKUP(O332,звания!$F$2:$G$62,2,FALSE)))*0.01)))))/100*(100-CP332))),(IF(AND(BU332=0,360-BH332&lt;0,CP332=0),(VLOOKUP(O332,звания!$D$2:$E$62,2,FALSE))/(EOMONTH($G$3,0)+1-$G$3)*BO332*CQ332,IF(AND(360-BH332&gt;=0,360-BH332&lt;(EOMONTH($G$3,0)+1-$G$3)),(CF332/(EOMONTH($G$3,0)-$G$3+1)*(360-BH332))*CQ332+(CF332/(EOMONTH($G$3,0)-$G$3+1)*((EOMONTH($G$3,0)-$G$3+1)-(360-BH332)))*VLOOKUP(O332,звания!$F$2:$H$62,2,FALSE)/100,((((VLOOKUP(O332,звания!$D$2:$E$62,2,FALSE))/(EOMONTH($G$3,0)+1-$G$3)*BO332*CQ332+(VLOOKUP(BS332,звания!$D$2:$E$62,2,FALSE))/(EOMONTH($G$3,0)+1-$G$3)*BU332*(VLOOKUP(BS332,звания!$F$2:$G$62,2,FALSE)*0.01)))/100*(100-CP332)+(IF(BT332=0,0,(VLOOKUP(BS332,звания!$D$2:$E$62,2,FALSE)/(EOMONTH($BN$3,0)+1-$BN$3)*BT332*(VLOOKUP(BS332,звания!$F$2:$G$62,2,FALSE)))*0.01-(VLOOKUP(O332,звания!$D$2:$E$62,2,FALSE)/(EOMONTH($BN$3,0)+1-$BN$3)*BT332*(VLOOKUP(O332,звания!$F$2:$G$62,2,FALSE)))*0.01)))))))</f>
        <v>0</v>
      </c>
      <c r="CS332" s="416">
        <f t="shared" si="439"/>
        <v>0</v>
      </c>
      <c r="CT332" s="403"/>
      <c r="CU332" s="403"/>
      <c r="CV332" s="403">
        <f t="shared" si="435"/>
        <v>0</v>
      </c>
      <c r="CW332" s="556">
        <f t="shared" si="440"/>
        <v>0</v>
      </c>
      <c r="CX332" s="403">
        <f t="shared" si="393"/>
        <v>0</v>
      </c>
      <c r="CY332" s="403"/>
      <c r="CZ332" s="404">
        <f t="shared" si="401"/>
        <v>0</v>
      </c>
      <c r="DA332" s="403"/>
      <c r="DB332" s="403"/>
      <c r="DC332" s="403"/>
      <c r="DD332" s="421">
        <f t="shared" si="378"/>
        <v>0</v>
      </c>
      <c r="DE332" s="421">
        <f t="shared" si="425"/>
        <v>0</v>
      </c>
      <c r="DF332" s="403">
        <f t="shared" si="410"/>
        <v>0</v>
      </c>
      <c r="DG332" s="421">
        <f t="shared" si="411"/>
        <v>0</v>
      </c>
      <c r="DH332" s="421"/>
      <c r="DI332" s="421"/>
      <c r="DJ332" s="422" t="str">
        <f t="shared" si="420"/>
        <v xml:space="preserve">    </v>
      </c>
      <c r="DK332" s="424"/>
      <c r="DL332" s="423"/>
      <c r="DM332" s="423"/>
      <c r="DN332" s="425"/>
      <c r="DO332" s="420"/>
      <c r="DP332" s="123"/>
      <c r="DQ332" s="817"/>
      <c r="DR332" s="818"/>
      <c r="DS332" s="819"/>
      <c r="DT332" s="820"/>
      <c r="DU332" s="124"/>
      <c r="DV332" s="110"/>
      <c r="DZ332" s="105"/>
      <c r="EH332" s="543">
        <f t="shared" si="436"/>
        <v>0</v>
      </c>
      <c r="EI332" s="404">
        <f t="shared" si="437"/>
        <v>0</v>
      </c>
      <c r="EJ332" s="29">
        <f t="shared" si="438"/>
        <v>0</v>
      </c>
      <c r="EK332" s="50"/>
      <c r="EL332" s="29"/>
      <c r="EM332" s="50"/>
      <c r="EN332" s="50"/>
      <c r="EO332" s="50"/>
      <c r="EP332" s="30"/>
    </row>
    <row r="333" spans="1:146" ht="17.45" hidden="1" customHeight="1">
      <c r="A333" s="446">
        <v>326</v>
      </c>
      <c r="B333" s="458"/>
      <c r="C333" s="403"/>
      <c r="D333" s="403">
        <f t="shared" ref="D333" si="441">DK333</f>
        <v>0</v>
      </c>
      <c r="E333" s="416"/>
      <c r="F333" s="417"/>
      <c r="G333" s="406" t="str">
        <f t="shared" si="397"/>
        <v>0.0.0</v>
      </c>
      <c r="H333" s="407" t="str">
        <f t="shared" si="422"/>
        <v>0.0.0</v>
      </c>
      <c r="I333" s="407" t="str">
        <f t="shared" si="398"/>
        <v>0.0.0</v>
      </c>
      <c r="J333" s="407" t="str">
        <f t="shared" si="426"/>
        <v>0.0.0</v>
      </c>
      <c r="K333" s="407" t="str">
        <f t="shared" si="427"/>
        <v>0.0.0</v>
      </c>
      <c r="L333" s="407" t="str">
        <f t="shared" si="428"/>
        <v>0.0.0</v>
      </c>
      <c r="M333" s="407" t="str">
        <f t="shared" si="429"/>
        <v>0.0.0</v>
      </c>
      <c r="N333" s="408" t="str">
        <f t="shared" si="423"/>
        <v>0.0.0</v>
      </c>
      <c r="O333" s="418"/>
      <c r="P333" s="417"/>
      <c r="Q333" s="417"/>
      <c r="R333" s="417"/>
      <c r="S333" s="417"/>
      <c r="T333" s="417"/>
      <c r="U333" s="417"/>
      <c r="V333" s="714"/>
      <c r="W333" s="714"/>
      <c r="X333" s="417"/>
      <c r="Y333" s="417"/>
      <c r="Z333" s="714"/>
      <c r="AA333" s="714"/>
      <c r="AB333" s="417"/>
      <c r="AC333" s="417"/>
      <c r="AD333" s="714"/>
      <c r="AE333" s="714"/>
      <c r="AF333" s="417"/>
      <c r="AG333" s="417"/>
      <c r="AH333" s="714"/>
      <c r="AI333" s="714"/>
      <c r="AJ333" s="417"/>
      <c r="AK333" s="417"/>
      <c r="AL333" s="714"/>
      <c r="AM333" s="714"/>
      <c r="AN333" s="417"/>
      <c r="AO333" s="417"/>
      <c r="AP333" s="714"/>
      <c r="AQ333" s="714"/>
      <c r="AR333" s="417"/>
      <c r="AS333" s="417"/>
      <c r="AT333" s="714"/>
      <c r="AU333" s="714"/>
      <c r="AV333" s="417"/>
      <c r="AW333" s="417"/>
      <c r="AX333" s="716"/>
      <c r="AY333" s="716"/>
      <c r="AZ333" s="635"/>
      <c r="BA333" s="635"/>
      <c r="BB333" s="716"/>
      <c r="BC333" s="716"/>
      <c r="BD333" s="635"/>
      <c r="BE333" s="635"/>
      <c r="BF333" s="717"/>
      <c r="BG333" s="717"/>
      <c r="BH333" s="432"/>
      <c r="BI333" s="432"/>
      <c r="BJ333" s="432"/>
      <c r="BK333" s="432"/>
      <c r="BL333" s="432"/>
      <c r="BM333" s="436"/>
      <c r="BN333" s="462">
        <v>0.65</v>
      </c>
      <c r="BO333" s="427"/>
      <c r="BP333" s="725"/>
      <c r="BQ333" s="700"/>
      <c r="BR333" s="419"/>
      <c r="BS333" s="700"/>
      <c r="BT333" s="700"/>
      <c r="BU333" s="700"/>
      <c r="BV333" s="427">
        <f t="shared" si="407"/>
        <v>0</v>
      </c>
      <c r="BW333" s="419"/>
      <c r="BX333" s="782"/>
      <c r="BY333" s="419"/>
      <c r="BZ333" s="432"/>
      <c r="CA333" s="419"/>
      <c r="CB333" s="427"/>
      <c r="CC333" s="419"/>
      <c r="CD333" s="427"/>
      <c r="CE333" s="404">
        <f>IF(OR(C333=0,CD333="Д"),0,IF(AND(C333&gt;0,E333=0),VLOOKUP(C333,звания!A:B,2,FALSE)/((EOMONTH($G$3,0)+1)-$G$3)*BO333+VLOOKUP(C333,звания!A:B,2,FALSE)/((EOMONTH($G$3,0)+1)-$G$3)*BR333+VLOOKUP(C333,звания!A:B,2,FALSE)/((EOMONTH($G$3,0)+1)-$G$3)*BU333,IF(AND(C333&gt;0,E333&gt;0,F333&gt;=$G$3,BO333=(EOMONTH($G$3,0)+1)-$G$3),(VLOOKUP(E333,звания!A:B,2,FALSE)/(EOMONTH($G$3,0)-$G$3+1))*(F333-$G$3)+(VLOOKUP(C333,звания!A:B,2,FALSE)/(EOMONTH($G$3,0)-$G$3+1))*((EOMONTH($G$3,0)-$G$3+1)-(F333-$G$3)),IF(AND(C333&gt;0,E333&gt;0,F333&gt;$G$3,BO333&lt;(EOMONTH($G$3,0)+1)-$G$3,BO333&lt;&gt;0),VLOOKUP(E333,звания!A:B,2,FALSE)/((EOMONTH($G$3,0)+1)-$G$3)*((F333-$G$3)-(((EOMONTH($G$3,0)+1)-$G$3)-BO333-BU333-BR333))+VLOOKUP(C333,звания!A:B,2,FALSE)/((EOMONTH($G$3,0)+1)-$G$3)*(((EOMONTH($G$3,0)+1)-F333)),IF(F333&lt;$G$3,(VLOOKUP(C333,звания!A:B,2,FALSE)-VLOOKUP(E333,звания!A:B,2,FALSE))/((EOMONTH($BN$3,0)+1)-$BN$3)*(EOMONTH($BN$3,0)+1-F333)+VLOOKUP(C333,звания!A:B,2,FALSE)/((EOMONTH($G$3,0)+1)-$G$3)*BO333+VLOOKUP(C333,звания!A:B,2,FALSE)/((EOMONTH($G$3,0)+1)-$G$3)*BU333+VLOOKUP(C333,звания!A:B,2,FALSE)/((EOMONTH($G$3,0)+1)-$G$3)*BR333,0)))))</f>
        <v>0</v>
      </c>
      <c r="CF333" s="404">
        <f>IF(OR(CD333="Д",C333=0),0,IF(B333="Виключений зі списків",IF(BS333=0,(VLOOKUP(O333,звания!$D$2:$E$62,2,FALSE))/(EOMONTH($B$3,0)+1-$B$3)*BO333+(VLOOKUP(BQ333,звания!$D$2:$E$62,2,FALSE))/(EOMONTH($B$3,0)+1-$B$3)*BR333,(((VLOOKUP(O333,звания!$D$2:$E$62,2,FALSE))/(EOMONTH($B$3,0)+1-$B$3))*BO333)+(VLOOKUP(BQ333,звания!$D$2:$E$62,2,FALSE))/(EOMONTH($B$3,0)+1-$B$3)*BR333+(VLOOKUP(BS333,звания!$D$2:$E$62,2,FALSE))/(EOMONTH($B$3,0)+1-$B$3)*BU333),IF(BS333=0,(VLOOKUP(O333,звания!$D$2:$E$62,2,FALSE))/(EOMONTH($G$3,0)+1-$G$3)*BO333+(VLOOKUP(BQ333,звания!$D$2:$E$62,2,FALSE))/(EOMONTH($G$3,0)+1-$G$3)*BR333,(((VLOOKUP(O333,звания!$D$2:$E$62,2,FALSE))/(EOMONTH($G$3,0)+1-$G$3))*BO333)+(VLOOKUP(BQ333,звания!$D$2:$E$62,2,FALSE))/(EOMONTH($G$3,0)+1-$G$3)*BR333+(VLOOKUP(BS333,звания!$D$2:$E$62,2,FALSE))/(EOMONTH($G$3,0)+1-$G$3)*BU333+IF(BT333=0,0,(VLOOKUP(BS333,звания!$D$2:$E$62,2,FALSE))/(EOMONTH($BN$3,0)+1-$BN$3)*BT333-(VLOOKUP(O333,звания!$D$2:$E$62,2,FALSE))/(EOMONTH($BN$3,0)+1-$BN$3)*BT333))))</f>
        <v>0</v>
      </c>
      <c r="CG333" s="404">
        <f t="shared" si="406"/>
        <v>0</v>
      </c>
      <c r="CH333" s="404">
        <f>IF(BW333=0,CF333*BX333%,IF(BW333&gt;0,((VLOOKUP(O333,звания!$D$2:$E$62,2,FALSE)/(EOMONTH($G$3,0)+1-$G$3)*BW333)*BX333%)))</f>
        <v>0</v>
      </c>
      <c r="CI333" s="404">
        <f>IF(BY333=0,CF333*BZ333%,IF(BY333&gt;0,(VLOOKUP(O333,звания!$D$2:$E$62,2,FALSE)/(EOMONTH($G$3,0)+1-$G$3)*BO333)*BZ333%)+(VLOOKUP(BS333,звания!$D$2:$E$62,2,FALSE)/(EOMONTH($G$3,0)+1-$G$3)*BU333)*BZ333%)</f>
        <v>0</v>
      </c>
      <c r="CJ333" s="404">
        <f>IF(CA333=0,CF333*CB333%,IF(CA333&gt;0,(VLOOKUP(O333,звания!$D$2:$E$62,2,FALSE)/(EOMONTH($G$3,0)+1-$G$3)*BO333)*CB333%)+(VLOOKUP(BS333,звания!$D$2:$E$62,2,FALSE)/(EOMONTH($G$3,0)+1-$G$3)*BU333)*CB333%)</f>
        <v>0</v>
      </c>
      <c r="CK333" s="404">
        <f>IF(CD333="Д",0,IF(CC333=0,CF333*CD333%,IF(CC333&gt;0,(VLOOKUP(O333,звания!$D$2:$E$62,2,FALSE)/(EOMONTH($G$3,0)+1-$G$3)*BO333)*CD333%)+(VLOOKUP(BS333,звания!$D$2:$E$62,2,FALSE)/(EOMONTH($G$3,0)+1-$G$3)*BU333)*CD333%))</f>
        <v>0</v>
      </c>
      <c r="CL333" s="404">
        <f>IF(BR333&gt;0,((VLOOKUP(C333,звания!$A$2:$B$62,2,FALSE)/(EOMONTH($G$3,0)+1-$G$3)*BO333+VLOOKUP(O333,звания!$D$2:$E$62,2,FALSE)/(EOMONTH($G$3,0)+1-$G$3)*BO333+(VLOOKUP(C333,звания!$A$2:$B$62,2,FALSE)/(EOMONTH($G$3,0)+1-$G$3)*BO333+VLOOKUP(O333,звания!$D$2:$E$62,2,FALSE)/(EOMONTH($G$3,0)+1-$G$3)*BO333)*BV333%)*BN333)+(VLOOKUP(C333,звания!$A$2:$B$62,2,FALSE)/(EOMONTH($G$3,0)+1-$G$3)*BU333+VLOOKUP(BS333,звания!$D$2:$E$62,2,FALSE)/(EOMONTH($G$3,0)+1-$G$3)*BU333+(VLOOKUP(C333,звания!$A$2:$B$62,2,FALSE)/(EOMONTH($G$3,0)+1-$G$3)*BU333+VLOOKUP(BS333,звания!$D$2:$E$62,2,FALSE)/(EOMONTH($G$3,0)+1-$G$3)*BU333)*BV333%)*BN333,(CE333+CF333+CG333)*BN333)</f>
        <v>0</v>
      </c>
      <c r="CM333" s="404"/>
      <c r="CN333" s="404"/>
      <c r="CO333" s="432">
        <f t="shared" si="434"/>
        <v>0</v>
      </c>
      <c r="CP333" s="638"/>
      <c r="CQ333" s="637">
        <f>IF(CF333=0,0,IF((SUM(BH333:BM333)&gt;360),(VLOOKUP(O333,звания!$F$2:$G$62,2,FALSE))/100,VLOOKUP(O333,звания!$F$2:$H$62,3,FALSE)/100))</f>
        <v>0</v>
      </c>
      <c r="CR333" s="617">
        <f>IF(B333="Виключений зі списків",IF(AND(BU333=0,360-BH333&lt;0),(VLOOKUP(O333,звания!$D$2:$E$62,2,FALSE))/(EOMONTH($B$3,0)+1-$B$3)*BO333*CQ333,IF(AND(360-BH333&gt;=0,360-BH333&lt;(EOMONTH($B$3,0)+1-$B$3)),(CF333/(EOMONTH($B$3,0)-$B$3+1)*(360-BH333))*CQ333+(CF333/(EOMONTH($B$3,0)-$B$3+1)*((EOMONTH($B$3,0)-$B$3+1)-(360-BH333)))*VLOOKUP(O333,звания!$F$2:$H$62,2,FALSE)/100,((((VLOOKUP(O333,звания!$D$2:$E$62,2,FALSE))/(EOMONTH($B$3,0)+1-$B$3)*BO333*CQ333+(VLOOKUP(BS333,звания!$D$2:$E$62,2,FALSE))/(EOMONTH($B$3,0)+1-$B$3)*BU333*(VLOOKUP(BS333,звания!$F$2:$G$62,2,FALSE)*0.01)+(IF(BT333=0,0,(VLOOKUP(BS333,звания!$D$2:$E$62,2,FALSE)/(EOMONTH($G$3,0)+1-$G$3)*BT333*(VLOOKUP(BS333,звания!$F$2:$G$62,2,FALSE)))*0.01-(VLOOKUP(O333,звания!$D$2:$E$62,2,FALSE)/(EOMONTH($G$3,0)+1-$G$3)*BT333*(VLOOKUP(O333,звания!$F$2:$G$62,2,FALSE)))*0.01)))))/100*(100-CP333))),(IF(AND(BU333=0,360-BH333&lt;0,CP333=0),(VLOOKUP(O333,звания!$D$2:$E$62,2,FALSE))/(EOMONTH($G$3,0)+1-$G$3)*BO333*CQ333,IF(AND(360-BH333&gt;=0,360-BH333&lt;(EOMONTH($G$3,0)+1-$G$3)),(CF333/(EOMONTH($G$3,0)-$G$3+1)*(360-BH333))*CQ333+(CF333/(EOMONTH($G$3,0)-$G$3+1)*((EOMONTH($G$3,0)-$G$3+1)-(360-BH333)))*VLOOKUP(O333,звания!$F$2:$H$62,2,FALSE)/100,((((VLOOKUP(O333,звания!$D$2:$E$62,2,FALSE))/(EOMONTH($G$3,0)+1-$G$3)*BO333*CQ333+(VLOOKUP(BS333,звания!$D$2:$E$62,2,FALSE))/(EOMONTH($G$3,0)+1-$G$3)*BU333*(VLOOKUP(BS333,звания!$F$2:$G$62,2,FALSE)*0.01)))/100*(100-CP333)+(IF(BT333=0,0,(VLOOKUP(BS333,звания!$D$2:$E$62,2,FALSE)/(EOMONTH($BN$3,0)+1-$BN$3)*BT333*(VLOOKUP(BS333,звания!$F$2:$G$62,2,FALSE)))*0.01-(VLOOKUP(O333,звания!$D$2:$E$62,2,FALSE)/(EOMONTH($BN$3,0)+1-$BN$3)*BT333*(VLOOKUP(O333,звания!$F$2:$G$62,2,FALSE)))*0.01)))))))</f>
        <v>0</v>
      </c>
      <c r="CS333" s="416">
        <f t="shared" si="439"/>
        <v>0</v>
      </c>
      <c r="CT333" s="403"/>
      <c r="CU333" s="403"/>
      <c r="CV333" s="403">
        <f t="shared" si="435"/>
        <v>0</v>
      </c>
      <c r="CW333" s="556">
        <f t="shared" si="440"/>
        <v>0</v>
      </c>
      <c r="CX333" s="403">
        <f t="shared" si="393"/>
        <v>0</v>
      </c>
      <c r="CY333" s="403"/>
      <c r="CZ333" s="404">
        <f t="shared" si="401"/>
        <v>0</v>
      </c>
      <c r="DA333" s="403"/>
      <c r="DB333" s="403"/>
      <c r="DC333" s="403"/>
      <c r="DD333" s="421">
        <f t="shared" si="378"/>
        <v>0</v>
      </c>
      <c r="DE333" s="421">
        <f t="shared" si="425"/>
        <v>0</v>
      </c>
      <c r="DF333" s="403">
        <f t="shared" si="410"/>
        <v>0</v>
      </c>
      <c r="DG333" s="421">
        <f t="shared" si="411"/>
        <v>0</v>
      </c>
      <c r="DH333" s="421"/>
      <c r="DI333" s="421"/>
      <c r="DJ333" s="422" t="str">
        <f t="shared" si="420"/>
        <v xml:space="preserve">    </v>
      </c>
      <c r="DK333" s="424"/>
      <c r="DL333" s="425"/>
      <c r="DM333" s="425"/>
      <c r="DN333" s="425"/>
      <c r="DO333" s="420"/>
      <c r="DP333" s="123"/>
      <c r="DQ333" s="817"/>
      <c r="DR333" s="818"/>
      <c r="DS333" s="819"/>
      <c r="DT333" s="820"/>
      <c r="DU333" s="400"/>
      <c r="DV333" s="110"/>
      <c r="DX333" s="84"/>
      <c r="DY333" s="84"/>
      <c r="DZ333" s="105"/>
      <c r="EG333" s="19"/>
      <c r="EH333" s="543">
        <f t="shared" si="436"/>
        <v>0</v>
      </c>
      <c r="EI333" s="404">
        <f t="shared" si="437"/>
        <v>0</v>
      </c>
      <c r="EJ333" s="29">
        <f t="shared" si="438"/>
        <v>0</v>
      </c>
      <c r="EK333" s="50"/>
      <c r="EL333" s="29"/>
      <c r="EM333" s="50"/>
      <c r="EN333" s="50"/>
      <c r="EO333" s="50"/>
      <c r="EP333" s="29"/>
    </row>
    <row r="334" spans="1:146" ht="17.45" hidden="1" customHeight="1">
      <c r="A334" s="402">
        <v>327</v>
      </c>
      <c r="B334" s="449"/>
      <c r="C334" s="403"/>
      <c r="D334" s="403">
        <f t="shared" si="409"/>
        <v>0</v>
      </c>
      <c r="E334" s="416"/>
      <c r="F334" s="417"/>
      <c r="G334" s="406" t="str">
        <f t="shared" si="397"/>
        <v>0.0.0</v>
      </c>
      <c r="H334" s="407" t="str">
        <f t="shared" si="422"/>
        <v>0.0.0</v>
      </c>
      <c r="I334" s="407" t="str">
        <f t="shared" si="398"/>
        <v>0.0.0</v>
      </c>
      <c r="J334" s="407" t="str">
        <f t="shared" si="426"/>
        <v>0.0.0</v>
      </c>
      <c r="K334" s="407" t="str">
        <f t="shared" si="427"/>
        <v>0.0.0</v>
      </c>
      <c r="L334" s="407" t="str">
        <f t="shared" si="428"/>
        <v>0.0.0</v>
      </c>
      <c r="M334" s="407" t="str">
        <f t="shared" si="429"/>
        <v>0.0.0</v>
      </c>
      <c r="N334" s="408" t="str">
        <f t="shared" si="423"/>
        <v>0.0.0</v>
      </c>
      <c r="O334" s="418"/>
      <c r="P334" s="417"/>
      <c r="Q334" s="417"/>
      <c r="R334" s="417"/>
      <c r="S334" s="417"/>
      <c r="T334" s="417"/>
      <c r="U334" s="417"/>
      <c r="V334" s="714"/>
      <c r="W334" s="714"/>
      <c r="X334" s="417"/>
      <c r="Y334" s="417"/>
      <c r="Z334" s="714"/>
      <c r="AA334" s="714"/>
      <c r="AB334" s="417"/>
      <c r="AC334" s="417"/>
      <c r="AD334" s="714"/>
      <c r="AE334" s="714"/>
      <c r="AF334" s="417"/>
      <c r="AG334" s="417"/>
      <c r="AH334" s="714"/>
      <c r="AI334" s="714"/>
      <c r="AJ334" s="417"/>
      <c r="AK334" s="417"/>
      <c r="AL334" s="714"/>
      <c r="AM334" s="714"/>
      <c r="AN334" s="417"/>
      <c r="AO334" s="417"/>
      <c r="AP334" s="714"/>
      <c r="AQ334" s="714"/>
      <c r="AR334" s="417"/>
      <c r="AS334" s="417"/>
      <c r="AT334" s="714"/>
      <c r="AU334" s="714"/>
      <c r="AV334" s="417"/>
      <c r="AW334" s="417"/>
      <c r="AX334" s="716"/>
      <c r="AY334" s="716"/>
      <c r="AZ334" s="635"/>
      <c r="BA334" s="635"/>
      <c r="BB334" s="716"/>
      <c r="BC334" s="716"/>
      <c r="BD334" s="635"/>
      <c r="BE334" s="635"/>
      <c r="BF334" s="717"/>
      <c r="BG334" s="717"/>
      <c r="BH334" s="432">
        <f t="shared" si="399"/>
        <v>0</v>
      </c>
      <c r="BI334" s="432">
        <f t="shared" si="430"/>
        <v>0</v>
      </c>
      <c r="BJ334" s="432">
        <f t="shared" si="431"/>
        <v>0</v>
      </c>
      <c r="BK334" s="432">
        <f t="shared" si="432"/>
        <v>0</v>
      </c>
      <c r="BL334" s="432">
        <f t="shared" si="433"/>
        <v>0</v>
      </c>
      <c r="BM334" s="436">
        <f t="shared" si="408"/>
        <v>0</v>
      </c>
      <c r="BN334" s="462">
        <v>0.65</v>
      </c>
      <c r="BO334" s="427">
        <f t="shared" si="400"/>
        <v>0</v>
      </c>
      <c r="BP334" s="419"/>
      <c r="BQ334" s="700"/>
      <c r="BR334" s="419"/>
      <c r="BS334" s="700"/>
      <c r="BT334" s="700"/>
      <c r="BU334" s="700"/>
      <c r="BV334" s="427">
        <f t="shared" si="407"/>
        <v>0</v>
      </c>
      <c r="BW334" s="419"/>
      <c r="BX334" s="782"/>
      <c r="BY334" s="419"/>
      <c r="BZ334" s="432"/>
      <c r="CA334" s="419"/>
      <c r="CB334" s="427"/>
      <c r="CC334" s="419"/>
      <c r="CD334" s="427"/>
      <c r="CE334" s="404">
        <f>IF(OR(C334=0,CD334="Д"),0,IF(AND(C334&gt;0,E334=0),VLOOKUP(C334,звания!A:B,2,FALSE)/((EOMONTH($G$3,0)+1)-$G$3)*BO334+VLOOKUP(C334,звания!A:B,2,FALSE)/((EOMONTH($G$3,0)+1)-$G$3)*BR334+VLOOKUP(C334,звания!A:B,2,FALSE)/((EOMONTH($G$3,0)+1)-$G$3)*BU334,IF(AND(C334&gt;0,E334&gt;0,F334&gt;=$G$3,BO334=(EOMONTH($G$3,0)+1)-$G$3),(VLOOKUP(E334,звания!A:B,2,FALSE)/(EOMONTH($G$3,0)-$G$3+1))*(F334-$G$3)+(VLOOKUP(C334,звания!A:B,2,FALSE)/(EOMONTH($G$3,0)-$G$3+1))*((EOMONTH($G$3,0)-$G$3+1)-(F334-$G$3)),IF(AND(C334&gt;0,E334&gt;0,F334&gt;$G$3,BO334&lt;(EOMONTH($G$3,0)+1)-$G$3,BO334&lt;&gt;0),VLOOKUP(E334,звания!A:B,2,FALSE)/((EOMONTH($G$3,0)+1)-$G$3)*((F334-$G$3)-(((EOMONTH($G$3,0)+1)-$G$3)-BO334-BU334-BR334))+VLOOKUP(C334,звания!A:B,2,FALSE)/((EOMONTH($G$3,0)+1)-$G$3)*(((EOMONTH($G$3,0)+1)-F334)),IF(F334&lt;$G$3,(VLOOKUP(C334,звания!A:B,2,FALSE)-VLOOKUP(E334,звания!A:B,2,FALSE))/((EOMONTH($BN$3,0)+1)-$BN$3)*(EOMONTH($BN$3,0)+1-F334)+VLOOKUP(C334,звания!A:B,2,FALSE)/((EOMONTH($G$3,0)+1)-$G$3)*BO334+VLOOKUP(C334,звания!A:B,2,FALSE)/((EOMONTH($G$3,0)+1)-$G$3)*BU334+VLOOKUP(C334,звания!A:B,2,FALSE)/((EOMONTH($G$3,0)+1)-$G$3)*BR334,0)))))</f>
        <v>0</v>
      </c>
      <c r="CF334" s="404">
        <f>IF(OR(CD334="Д",C334=0),0,IF(B334="Виключений зі списків",IF(BS334=0,(VLOOKUP(O334,звания!$D$2:$E$62,2,FALSE))/(EOMONTH($B$3,0)+1-$B$3)*BO334+(VLOOKUP(BQ334,звания!$D$2:$E$62,2,FALSE))/(EOMONTH($B$3,0)+1-$B$3)*BR334,(((VLOOKUP(O334,звания!$D$2:$E$62,2,FALSE))/(EOMONTH($B$3,0)+1-$B$3))*BO334)+(VLOOKUP(BQ334,звания!$D$2:$E$62,2,FALSE))/(EOMONTH($B$3,0)+1-$B$3)*BR334+(VLOOKUP(BS334,звания!$D$2:$E$62,2,FALSE))/(EOMONTH($B$3,0)+1-$B$3)*BU334),IF(BS334=0,(VLOOKUP(O334,звания!$D$2:$E$62,2,FALSE))/(EOMONTH($G$3,0)+1-$G$3)*BO334+(VLOOKUP(BQ334,звания!$D$2:$E$62,2,FALSE))/(EOMONTH($G$3,0)+1-$G$3)*BR334,(((VLOOKUP(O334,звания!$D$2:$E$62,2,FALSE))/(EOMONTH($G$3,0)+1-$G$3))*BO334)+(VLOOKUP(BQ334,звания!$D$2:$E$62,2,FALSE))/(EOMONTH($G$3,0)+1-$G$3)*BR334+(VLOOKUP(BS334,звания!$D$2:$E$62,2,FALSE))/(EOMONTH($G$3,0)+1-$G$3)*BU334+IF(BT334=0,0,(VLOOKUP(BS334,звания!$D$2:$E$62,2,FALSE))/(EOMONTH($BN$3,0)+1-$BN$3)*BT334-(VLOOKUP(O334,звания!$D$2:$E$62,2,FALSE))/(EOMONTH($BN$3,0)+1-$BN$3)*BT334))))</f>
        <v>0</v>
      </c>
      <c r="CG334" s="404">
        <f t="shared" si="406"/>
        <v>0</v>
      </c>
      <c r="CH334" s="404">
        <f>IF(BW334=0,CF334*BX334%,IF(BW334&gt;0,((VLOOKUP(O334,звания!$D$2:$E$62,2,FALSE)/(EOMONTH($G$3,0)+1-$G$3)*BW334)*BX334%)))</f>
        <v>0</v>
      </c>
      <c r="CI334" s="404">
        <f>IF(BY334=0,CF334*BZ334%,IF(BY334&gt;0,(VLOOKUP(O334,звания!$D$2:$E$62,2,FALSE)/(EOMONTH($G$3,0)+1-$G$3)*BO334)*BZ334%)+(VLOOKUP(BS334,звания!$D$2:$E$62,2,FALSE)/(EOMONTH($G$3,0)+1-$G$3)*BU334)*BZ334%)</f>
        <v>0</v>
      </c>
      <c r="CJ334" s="404">
        <f>IF(CA334=0,CF334*CB334%,IF(CA334&gt;0,(VLOOKUP(O334,звания!$D$2:$E$62,2,FALSE)/(EOMONTH($G$3,0)+1-$G$3)*BO334)*CB334%)+(VLOOKUP(BS334,звания!$D$2:$E$62,2,FALSE)/(EOMONTH($G$3,0)+1-$G$3)*BU334)*CB334%)</f>
        <v>0</v>
      </c>
      <c r="CK334" s="404">
        <f>IF(CD334="Д",0,IF(CC334=0,CF334*CD334%,IF(CC334&gt;0,(VLOOKUP(O334,звания!$D$2:$E$62,2,FALSE)/(EOMONTH($G$3,0)+1-$G$3)*BO334)*CD334%)+(VLOOKUP(BS334,звания!$D$2:$E$62,2,FALSE)/(EOMONTH($G$3,0)+1-$G$3)*BU334)*CD334%))</f>
        <v>0</v>
      </c>
      <c r="CL334" s="404">
        <f>IF(BR334&gt;0,((VLOOKUP(C334,звания!$A$2:$B$62,2,FALSE)/(EOMONTH($G$3,0)+1-$G$3)*BO334+VLOOKUP(O334,звания!$D$2:$E$62,2,FALSE)/(EOMONTH($G$3,0)+1-$G$3)*BO334+(VLOOKUP(C334,звания!$A$2:$B$62,2,FALSE)/(EOMONTH($G$3,0)+1-$G$3)*BO334+VLOOKUP(O334,звания!$D$2:$E$62,2,FALSE)/(EOMONTH($G$3,0)+1-$G$3)*BO334)*BV334%)*BN334)+(VLOOKUP(C334,звания!$A$2:$B$62,2,FALSE)/(EOMONTH($G$3,0)+1-$G$3)*BU334+VLOOKUP(BS334,звания!$D$2:$E$62,2,FALSE)/(EOMONTH($G$3,0)+1-$G$3)*BU334+(VLOOKUP(C334,звания!$A$2:$B$62,2,FALSE)/(EOMONTH($G$3,0)+1-$G$3)*BU334+VLOOKUP(BS334,звания!$D$2:$E$62,2,FALSE)/(EOMONTH($G$3,0)+1-$G$3)*BU334)*BV334%)*BN334,(CE334+CF334+CG334)*BN334)</f>
        <v>0</v>
      </c>
      <c r="CM334" s="404"/>
      <c r="CN334" s="404"/>
      <c r="CO334" s="432">
        <f t="shared" si="434"/>
        <v>0</v>
      </c>
      <c r="CP334" s="638"/>
      <c r="CQ334" s="637">
        <f>IF(CF334=0,0,IF((SUM(BH334:BM334)&gt;360),(VLOOKUP(O334,звания!$F$2:$G$62,2,FALSE))/100,VLOOKUP(O334,звания!$F$2:$H$62,3,FALSE)/100))</f>
        <v>0</v>
      </c>
      <c r="CR334" s="617">
        <f>IF(B334="Виключений зі списків",IF(AND(BU334=0,360-BH334&lt;0),(VLOOKUP(O334,звания!$D$2:$E$62,2,FALSE))/(EOMONTH($B$3,0)+1-$B$3)*BO334*CQ334,IF(AND(360-BH334&gt;=0,360-BH334&lt;(EOMONTH($B$3,0)+1-$B$3)),(CF334/(EOMONTH($B$3,0)-$B$3+1)*(360-BH334))*CQ334+(CF334/(EOMONTH($B$3,0)-$B$3+1)*((EOMONTH($B$3,0)-$B$3+1)-(360-BH334)))*VLOOKUP(O334,звания!$F$2:$H$62,2,FALSE)/100,((((VLOOKUP(O334,звания!$D$2:$E$62,2,FALSE))/(EOMONTH($B$3,0)+1-$B$3)*BO334*CQ334+(VLOOKUP(BS334,звания!$D$2:$E$62,2,FALSE))/(EOMONTH($B$3,0)+1-$B$3)*BU334*(VLOOKUP(BS334,звания!$F$2:$G$62,2,FALSE)*0.01)+(IF(BT334=0,0,(VLOOKUP(BS334,звания!$D$2:$E$62,2,FALSE)/(EOMONTH($G$3,0)+1-$G$3)*BT334*(VLOOKUP(BS334,звания!$F$2:$G$62,2,FALSE)))*0.01-(VLOOKUP(O334,звания!$D$2:$E$62,2,FALSE)/(EOMONTH($G$3,0)+1-$G$3)*BT334*(VLOOKUP(O334,звания!$F$2:$G$62,2,FALSE)))*0.01)))))/100*(100-CP334))),(IF(AND(BU334=0,360-BH334&lt;0,CP334=0),(VLOOKUP(O334,звания!$D$2:$E$62,2,FALSE))/(EOMONTH($G$3,0)+1-$G$3)*BO334*CQ334,IF(AND(360-BH334&gt;=0,360-BH334&lt;(EOMONTH($G$3,0)+1-$G$3)),(CF334/(EOMONTH($G$3,0)-$G$3+1)*(360-BH334))*CQ334+(CF334/(EOMONTH($G$3,0)-$G$3+1)*((EOMONTH($G$3,0)-$G$3+1)-(360-BH334)))*VLOOKUP(O334,звания!$F$2:$H$62,2,FALSE)/100,((((VLOOKUP(O334,звания!$D$2:$E$62,2,FALSE))/(EOMONTH($G$3,0)+1-$G$3)*BO334*CQ334+(VLOOKUP(BS334,звания!$D$2:$E$62,2,FALSE))/(EOMONTH($G$3,0)+1-$G$3)*BU334*(VLOOKUP(BS334,звания!$F$2:$G$62,2,FALSE)*0.01)))/100*(100-CP334)+(IF(BT334=0,0,(VLOOKUP(BS334,звания!$D$2:$E$62,2,FALSE)/(EOMONTH($BN$3,0)+1-$BN$3)*BT334*(VLOOKUP(BS334,звания!$F$2:$G$62,2,FALSE)))*0.01-(VLOOKUP(O334,звания!$D$2:$E$62,2,FALSE)/(EOMONTH($BN$3,0)+1-$BN$3)*BT334*(VLOOKUP(O334,звания!$F$2:$G$62,2,FALSE)))*0.01)))))))</f>
        <v>0</v>
      </c>
      <c r="CS334" s="416">
        <f t="shared" si="439"/>
        <v>0</v>
      </c>
      <c r="CT334" s="403"/>
      <c r="CU334" s="403"/>
      <c r="CV334" s="403">
        <f t="shared" si="435"/>
        <v>0</v>
      </c>
      <c r="CW334" s="556">
        <f t="shared" si="440"/>
        <v>0</v>
      </c>
      <c r="CX334" s="403">
        <f t="shared" si="393"/>
        <v>0</v>
      </c>
      <c r="CY334" s="403"/>
      <c r="CZ334" s="404">
        <f t="shared" si="401"/>
        <v>0</v>
      </c>
      <c r="DA334" s="403"/>
      <c r="DB334" s="403"/>
      <c r="DC334" s="403"/>
      <c r="DD334" s="421">
        <f t="shared" si="378"/>
        <v>0</v>
      </c>
      <c r="DE334" s="421">
        <f t="shared" si="425"/>
        <v>0</v>
      </c>
      <c r="DF334" s="403">
        <f t="shared" si="410"/>
        <v>0</v>
      </c>
      <c r="DG334" s="421">
        <f t="shared" si="411"/>
        <v>0</v>
      </c>
      <c r="DH334" s="421"/>
      <c r="DI334" s="421"/>
      <c r="DJ334" s="422" t="str">
        <f t="shared" si="420"/>
        <v xml:space="preserve">    </v>
      </c>
      <c r="DK334" s="424"/>
      <c r="DL334" s="425"/>
      <c r="DM334" s="425"/>
      <c r="DN334" s="423"/>
      <c r="DO334" s="420"/>
      <c r="DP334" s="123"/>
      <c r="DQ334" s="817"/>
      <c r="DR334" s="818"/>
      <c r="DS334" s="819"/>
      <c r="DT334" s="820"/>
      <c r="DU334" s="124"/>
      <c r="DV334" s="122"/>
      <c r="DX334" s="84"/>
      <c r="DY334" s="84"/>
      <c r="DZ334" s="105"/>
      <c r="EG334" s="19"/>
      <c r="EH334" s="543">
        <f t="shared" si="436"/>
        <v>0</v>
      </c>
      <c r="EI334" s="404">
        <f t="shared" si="437"/>
        <v>0</v>
      </c>
      <c r="EJ334" s="29">
        <f t="shared" si="438"/>
        <v>0</v>
      </c>
      <c r="EK334" s="50"/>
      <c r="EL334" s="29"/>
      <c r="EM334" s="50"/>
      <c r="EN334" s="50"/>
      <c r="EO334" s="50"/>
      <c r="EP334" s="29"/>
    </row>
    <row r="335" spans="1:146" ht="17.45" hidden="1" customHeight="1">
      <c r="A335" s="446">
        <v>328</v>
      </c>
      <c r="B335" s="449"/>
      <c r="C335" s="403"/>
      <c r="D335" s="403">
        <f>DK335</f>
        <v>0</v>
      </c>
      <c r="E335" s="416"/>
      <c r="F335" s="417"/>
      <c r="G335" s="406" t="str">
        <f t="shared" si="397"/>
        <v>0.0.0</v>
      </c>
      <c r="H335" s="407" t="str">
        <f t="shared" si="422"/>
        <v>0.0.0</v>
      </c>
      <c r="I335" s="407" t="str">
        <f t="shared" si="398"/>
        <v>0.0.0</v>
      </c>
      <c r="J335" s="407" t="str">
        <f>CONCATENATE(INT(BI335/360),".",MOD(INT(BI335/30),12),".",MOD(INT(BI335),30))</f>
        <v>0.0.0</v>
      </c>
      <c r="K335" s="407" t="str">
        <f>CONCATENATE(INT(BJ335/360),".",MOD(INT(BJ335/30),12),".",MOD(INT(BJ335),30))</f>
        <v>0.0.0</v>
      </c>
      <c r="L335" s="407" t="str">
        <f>CONCATENATE(INT(BK335/360),".",MOD(INT(BK335/30),12),".",MOD(INT(BK335),30))</f>
        <v>0.0.0</v>
      </c>
      <c r="M335" s="407" t="str">
        <f>CONCATENATE(INT(BL335/360),".",MOD(INT(BL335/30),12),".",MOD(INT(BL335),30))</f>
        <v>0.0.0</v>
      </c>
      <c r="N335" s="408" t="str">
        <f t="shared" si="423"/>
        <v>0.0.0</v>
      </c>
      <c r="O335" s="418"/>
      <c r="P335" s="417"/>
      <c r="Q335" s="417"/>
      <c r="R335" s="417"/>
      <c r="S335" s="417"/>
      <c r="T335" s="417"/>
      <c r="U335" s="417"/>
      <c r="V335" s="714"/>
      <c r="W335" s="714"/>
      <c r="X335" s="417"/>
      <c r="Y335" s="417"/>
      <c r="Z335" s="714"/>
      <c r="AA335" s="714"/>
      <c r="AB335" s="417"/>
      <c r="AC335" s="417"/>
      <c r="AD335" s="714"/>
      <c r="AE335" s="714"/>
      <c r="AF335" s="417"/>
      <c r="AG335" s="417"/>
      <c r="AH335" s="714"/>
      <c r="AI335" s="714"/>
      <c r="AJ335" s="417"/>
      <c r="AK335" s="417"/>
      <c r="AL335" s="714"/>
      <c r="AM335" s="714"/>
      <c r="AN335" s="417"/>
      <c r="AO335" s="417"/>
      <c r="AP335" s="714"/>
      <c r="AQ335" s="714"/>
      <c r="AR335" s="417"/>
      <c r="AS335" s="417"/>
      <c r="AT335" s="714"/>
      <c r="AU335" s="714"/>
      <c r="AV335" s="417"/>
      <c r="AW335" s="417"/>
      <c r="AX335" s="716"/>
      <c r="AY335" s="716"/>
      <c r="AZ335" s="635"/>
      <c r="BA335" s="635"/>
      <c r="BB335" s="716"/>
      <c r="BC335" s="716"/>
      <c r="BD335" s="635"/>
      <c r="BE335" s="635"/>
      <c r="BF335" s="717"/>
      <c r="BG335" s="717"/>
      <c r="BH335" s="432">
        <f>IF(OR(P335=0,P335&gt;$G$3),0,IF(B335="Виключений зі списків",DAYS360(P335,IF(Q335=0,$B$3,Q335),1)+(DAYS360(R335,IF(AND(S335=0,Q335&gt;1,R335&gt;1),$B$3,S335),1)+(DAYS360(T335,IF(AND(U335=0,T335&gt;1,Q335&gt;1),$B$3,U335),1))),DAYS360(P335,IF(Q335=0,$G$3,Q335),1)+(DAYS360(R335,IF(AND(S335=0,Q335&gt;1,R335&gt;1),$G$3,S335),1)+(DAYS360(T335,IF(AND(U335=0,T335&gt;1,Q335&gt;1),$G$3,U335),1)))))</f>
        <v>0</v>
      </c>
      <c r="BI335" s="432">
        <f>(IF(OR(W335&gt;$G$3,W335=0),IF(OR(V335=0,V335&gt;$G$3),0,DAYS360(V335,$G$3,1)),(DAYS360(V335,W335,1)))+IF(OR(Y335&gt;$G$3,Y335=0),IF(OR(X335=0,X335&gt;$G$3),0,DAYS360(X335,$G$3,1)),(DAYS360(X335,Y335,1)))+IF(OR(AA335&gt;$G$3,AA335=0),IF(OR(Z335=0,Z335&gt;$G$3),0,DAYS360(Z335,$G$3,1)),(DAYS360(Z335,AA335,1)))+IF(OR(AC335&gt;$G$3,AC335=0),IF(OR(AB335=0,AB335&gt;$G$3),0,DAYS360(AB335,$G$3,1)),(DAYS360(AB335,AC335,1)))+IF(OR(AE335&gt;$G$3,AE335=0),IF(OR(AD335=0,AD335&gt;$G$3),0,DAYS360(AD335,$G$3,1)),(DAYS360(AD335,AE335,1)))+IF(OR(AG335&gt;$G$3,AG335=0),IF(OR(AF335=0,AF335&gt;$G$3),0,DAYS360(AF335,$G$3,1)),(DAYS360(AF335,AG335,1)))+IF(OR(AI335&gt;$G$3,AI335=0),IF(OR(AH335=0,AH335&gt;$G$3),0,DAYS360(AH335,$G$3,1)),(DAYS360(AH335,AI335,1)))+IF(OR(AK335&gt;$G$3,AK335=0),IF(OR(AJ335=0,AJ335&gt;$G$3),0,DAYS360(AJ335,$G$3,1)),(DAYS360(AJ335,AK335,1)))+IF(OR(AM335&gt;$G$3,AM335=0),IF(OR(AL335=0,AL335&gt;$G$3),0,DAYS360(AL335,$G$3,1)),(DAYS360(AL335,AM335,1)))+IF(OR(AO335&gt;$G$3,AO335=0),IF(OR(AN335=0,AN335&gt;$G$3),0,DAYS360(AN335,$G$3,1)),(DAYS360(AN335,AO335,1)))+IF(OR(AQ335&gt;$G$3,AQ335=0),IF(OR(AP335=0,AP335&gt;$G$3),0,DAYS360(AP335,$G$3,1)),(DAYS360(AP335,AQ335,1)))+IF(OR(AS335&gt;$G$3,AS335=0),IF(OR(AR335=0,AR335&gt;$G$3),0,DAYS360(AR335,$G$3,1)),(DAYS360(AR335,AS335,1)))+IF(OR(AU335&gt;$G$3,AU335=0),IF(OR(AT335=0,AT335&gt;$G$3),0,DAYS360(AT335,$G$3,1)),(DAYS360(AT335,AU335,1)))+IF(OR(AW335&gt;$G$3,AW335=0),IF(OR(AV335=0,AV335&gt;$G$3),0,DAYS360(AV335,$G$3,1)),(DAYS360(AV335,AW335,1))))*2</f>
        <v>0</v>
      </c>
      <c r="BJ335" s="432">
        <f>(IF(OR(AY335&gt;$G$3,AY335=0),IF(OR(AX335=0,AX335&gt;$G$3),0,DAYS360(AX335,$G$3,1)),(DAYS360(AX335,AY335,1)))+IF(OR(BA335&gt;$G$3,BA335=0),IF(OR(AZ335=0,AZ335&gt;$G$3),0,DAYS360(AZ335,$G$3,1)),(DAYS360(AZ335,BA335,1))))/2</f>
        <v>0</v>
      </c>
      <c r="BK335" s="432">
        <f>(IF(OR(BC335&gt;$G$3,BC335=0),IF(OR(BB335=0,BB335&gt;$G$3),0,DAYS360(BB335,$G$3,1)),(DAYS360(BB335,BC335,1))))</f>
        <v>0</v>
      </c>
      <c r="BL335" s="432">
        <f>(IF(OR(BE335&gt;$G$3,BE335=0),IF(OR(BD335=0,BD335&gt;$G$3),0,DAYS360(BD335,$G$3,1)),(DAYS360(BD335,BE335,1))))/3</f>
        <v>0</v>
      </c>
      <c r="BM335" s="436">
        <f>IF(DAYS360(BF335,BG335)&gt;=1800,1800/2,(DAYS360(BF335,BG335,1))/2)</f>
        <v>0</v>
      </c>
      <c r="BN335" s="462">
        <v>0.65</v>
      </c>
      <c r="BO335" s="427">
        <f>IF(CD335="Д",0,IF(B335="Виключений зі списків",BP335-$B$3+1,IF(AND(BR335=0,BU335=0,O335&lt;&gt;0,BP335=0),EOMONTH($G$3,0)+1-$G$3,IF(AND(BR335=0,BU335=0,O335&lt;&gt;0,BP335&gt;0),EOMONTH($G$3,0)+1-BP335,IF(AND(BR335=0,BU335&gt;0,BP335&gt;$G$3),(EOMONTH($G$3,0)+1-$G$3)-BU335-(BP335-$G$3),IF(AND(BR335&gt;0,O335&lt;&gt;0,BP335&gt;$G$3),(EOMONTH($G$3,0)+1-$G$3)-BU335-BR335-(BP335-$G$3),IF(AND(BR335&gt;0,O335&lt;&gt;0,OR(BP335=0,BP335=$G$3)),(EOMONTH($G$3,0)+1-$G$3)-BU335-BR335,IF(AND(O335=0,BR335&gt;0),BR335+BU335,IF(AND(BU335&gt;0,BR335=0,BP335=0),(EOMONTH($G$3,0)+1-$G$3)-BU335,0)))))))))</f>
        <v>0</v>
      </c>
      <c r="BP335" s="419"/>
      <c r="BQ335" s="700"/>
      <c r="BR335" s="419"/>
      <c r="BS335" s="700"/>
      <c r="BT335" s="700"/>
      <c r="BU335" s="700"/>
      <c r="BV335" s="427">
        <f>IF((BH335+BI335+BJ335+BK335+BL335+BM335)&lt;360,0,IF(AND((BH335+BI335+BJ335+BK335+BL335+BM335)&gt;=360,(BH335+BI335+BJ335+BK335+BL335+BM335)&lt;1800),25,IF(AND((BH335+BI335+BJ335+BK335+BL335+BM335)&gt;=1800,(BH335+BI335+BJ335+BK335+BL335+BM335)&lt;3600),30,IF(AND((BH335+BI335+BJ335+BK335+BL335+BM335)&gt;=3600,(BH335+BI335+BJ335+BK335+BL335+BM335)&lt;5400),35,IF(AND((BH335+BI335+BJ335+BK335+BL335+BM335)&gt;=5400,(BH335+BI335+BJ335+BK335+BL335+BM335)&lt;7200),40,IF(AND((BH335+BI335+BJ335+BK335+BL335+BM335)&gt;=7200,(BH335+BI335+BJ335+BK335+BL335+BM335)&lt;9000),45,IF((BH335+BI335+BJ335+BK335+BL335+BM335)&gt;=9000,50,"ПРОВЕРЬ")))))))</f>
        <v>0</v>
      </c>
      <c r="BW335" s="419"/>
      <c r="BX335" s="782"/>
      <c r="BY335" s="419"/>
      <c r="BZ335" s="432"/>
      <c r="CA335" s="419"/>
      <c r="CB335" s="427"/>
      <c r="CC335" s="419"/>
      <c r="CD335" s="427"/>
      <c r="CE335" s="404">
        <f>IF(OR(C335=0,CD335="Д"),0,IF(AND(C335&gt;0,E335=0),VLOOKUP(C335,звания!A:B,2,FALSE)/((EOMONTH($G$3,0)+1)-$G$3)*BO335+VLOOKUP(C335,звания!A:B,2,FALSE)/((EOMONTH($G$3,0)+1)-$G$3)*BR335+VLOOKUP(C335,звания!A:B,2,FALSE)/((EOMONTH($G$3,0)+1)-$G$3)*BU335,IF(AND(C335&gt;0,E335&gt;0,F335&gt;=$G$3,BO335=(EOMONTH($G$3,0)+1)-$G$3),(VLOOKUP(E335,звания!A:B,2,FALSE)/(EOMONTH($G$3,0)-$G$3+1))*(F335-$G$3)+(VLOOKUP(C335,звания!A:B,2,FALSE)/(EOMONTH($G$3,0)-$G$3+1))*((EOMONTH($G$3,0)-$G$3+1)-(F335-$G$3)),IF(AND(C335&gt;0,E335&gt;0,F335&gt;$G$3,BO335&lt;(EOMONTH($G$3,0)+1)-$G$3,BO335&lt;&gt;0),VLOOKUP(E335,звания!A:B,2,FALSE)/((EOMONTH($G$3,0)+1)-$G$3)*((F335-$G$3)-(((EOMONTH($G$3,0)+1)-$G$3)-BO335-BU335-BR335))+VLOOKUP(C335,звания!A:B,2,FALSE)/((EOMONTH($G$3,0)+1)-$G$3)*(((EOMONTH($G$3,0)+1)-F335)),IF(F335&lt;$G$3,(VLOOKUP(C335,звания!A:B,2,FALSE)-VLOOKUP(E335,звания!A:B,2,FALSE))/((EOMONTH($BN$3,0)+1)-$BN$3)*(EOMONTH($BN$3,0)+1-F335)+VLOOKUP(C335,звания!A:B,2,FALSE)/((EOMONTH($G$3,0)+1)-$G$3)*BO335+VLOOKUP(C335,звания!A:B,2,FALSE)/((EOMONTH($G$3,0)+1)-$G$3)*BU335+VLOOKUP(C335,звания!A:B,2,FALSE)/((EOMONTH($G$3,0)+1)-$G$3)*BR335,0)))))</f>
        <v>0</v>
      </c>
      <c r="CF335" s="404">
        <f>IF(OR(CD335="Д",C335=0),0,IF(B335="Виключений зі списків",IF(BS335=0,(VLOOKUP(O335,звания!$D$2:$E$62,2,FALSE))/(EOMONTH($B$3,0)+1-$B$3)*BO335+(VLOOKUP(BQ335,звания!$D$2:$E$62,2,FALSE))/(EOMONTH($B$3,0)+1-$B$3)*BR335,(((VLOOKUP(O335,звания!$D$2:$E$62,2,FALSE))/(EOMONTH($B$3,0)+1-$B$3))*BO335)+(VLOOKUP(BQ335,звания!$D$2:$E$62,2,FALSE))/(EOMONTH($B$3,0)+1-$B$3)*BR335+(VLOOKUP(BS335,звания!$D$2:$E$62,2,FALSE))/(EOMONTH($B$3,0)+1-$B$3)*BU335),IF(BS335=0,(VLOOKUP(O335,звания!$D$2:$E$62,2,FALSE))/(EOMONTH($G$3,0)+1-$G$3)*BO335+(VLOOKUP(BQ335,звания!$D$2:$E$62,2,FALSE))/(EOMONTH($G$3,0)+1-$G$3)*BR335,(((VLOOKUP(O335,звания!$D$2:$E$62,2,FALSE))/(EOMONTH($G$3,0)+1-$G$3))*BO335)+(VLOOKUP(BQ335,звания!$D$2:$E$62,2,FALSE))/(EOMONTH($G$3,0)+1-$G$3)*BR335+(VLOOKUP(BS335,звания!$D$2:$E$62,2,FALSE))/(EOMONTH($G$3,0)+1-$G$3)*BU335+IF(BT335=0,0,(VLOOKUP(BS335,звания!$D$2:$E$62,2,FALSE))/(EOMONTH($BN$3,0)+1-$BN$3)*BT335-(VLOOKUP(O335,звания!$D$2:$E$62,2,FALSE))/(EOMONTH($BN$3,0)+1-$BN$3)*BT335))))</f>
        <v>0</v>
      </c>
      <c r="CG335" s="404">
        <f>IF(AND(SUM(BH335:BM335)&lt;360,((EOMONTH($G$3,0)-$G$3+1+(SUM(BH335:BM335)))&gt;0),SUM(BH335:BM335)+EOMONTH($G$3,0)-$G$3+1&lt;360),(CE335+CF335)*BV335%,IF(SUM(BH335:BM335)+EOMONTH($G$3,0)-$G$3+1&lt;=1800,((CE335+CF335)/(EOMONTH($G$3,0)-$G$3+1))*(360-SUM(BH335:BM335))*BV335%+(((CE335+CF335)/(EOMONTH($G$3,0)-$G$3+1))*((EOMONTH($G$3,0)-$G$3+1)-(360-SUM(BH335:BM335))))*25%,IF(AND(SUM(BH335:BM335)&lt;1800,((EOMONTH($G$3,0)-$G$3+1+SUM(BH335:BM335))&gt;=360),SUM(BH335:BM335)+EOMONTH($G$3,0)-$G$3+1&lt;1800),(CE335+CF335)*BV335%,IF(SUM(BH335:BM335)+EOMONTH($G$3,0)-$G$3+1&lt;=3600,((CE335+CF335)/(EOMONTH($G$3,0)-$G$3+1))*(1800-SUM(BH335:BM335))*BV335%+(((CE335+CF335)/(EOMONTH($G$3,0)-$G$3+1))*((EOMONTH($G$3,0)-$G$3+1)-(1800-SUM(BH335:BM335)))*30%),IF(AND(SUM(BH335:BM335)&lt;3600,((EOMONTH($G$3,0)-$G$3+1+SUM(BH335:BM335))&gt;=1800),SUM(BH335:BM335)+EOMONTH($G$3,0)-$G$3+1&lt;3600),(CE335+CF335)*BV335%,IF(SUM(BH335:BM335)+EOMONTH($G$3,0)-$G$3+1&lt;=5400,((CE335+CF335)/(EOMONTH($G$3,0)-$G$3+1))*(3600-SUM(BH335:BM335))*BV335%+(((CE335+CF335)/(EOMONTH($G$3,0)-$G$3+1))*((EOMONTH($G$3,0)-$G$3+1)-(3600-SUM(BH335:BM335))))*35%,IF(AND(SUM(BH335:BM335)&lt;5400,((EOMONTH($G$3,0)-$G$3+1+SUM(BH335:BM335))&gt;=3600),SUM(BH335:BM335)+EOMONTH($G$3,0)-$G$3+1&lt;5400),(CE335+CF335)*BV335%,IF(SUM(BH335:BM335)+EOMONTH($G$3,0)-$G$3+1&lt;=7200,((CE335+CF335)/(EOMONTH($G$3,0)-$G$3+1))*(5400-SUM(BH335:BM335))*BV335%+(((CE335+CF335)/(EOMONTH($G$3,0)-$G$3+1))*((EOMONTH($G$3,0)-$G$3+1)-(5400-SUM(BH335:BM335))))*40%,IF(AND(SUM(BH335:BM335)&lt;7200,((EOMONTH($G$3,0)-$G$3+1+SUM(BH335:BM335))&gt;=5400),SUM(BH335:BM335)+EOMONTH($G$3,0)-$G$3+1&lt;7200),(CE335+CF335)*BV335%,IF(SUM(BH335:BM335)+EOMONTH($G$3,0)-$G$3+1&lt;=9000,((CE335+CF335)/(EOMONTH($G$3,0)-$G$3+1))*(7200-SUM(BH335:BM335))*BV335%+(((CE335+CF335)/(EOMONTH($G$3,0)-$G$3+1))*((EOMONTH($G$3,0)-$G$3+1)-(7200-SUM(BH335:BM335))))*45%,IF(SUM(BH335:BM335)+EOMONTH($G$3,0)-$G$3+1&gt;=9000,((CE335+CF335)/(EOMONTH($G$3,0)-$G$3+1))*(9000-SUM(BH335:BM335))*BV335%+(((CE335+CF335)/(EOMONTH($G$3,0)-$G$3+1))*((EOMONTH($G$3,0)-$G$3+1)-(9000-SUM(BH335:BM335))))*50%,0)))))))))))</f>
        <v>0</v>
      </c>
      <c r="CH335" s="404">
        <f>IF(BW335=0,CF335*BX335%,IF(BW335&gt;0,((VLOOKUP(O335,звания!$D$2:$E$62,2,FALSE)/(EOMONTH($G$3,0)+1-$G$3)*BW335)*BX335%)))</f>
        <v>0</v>
      </c>
      <c r="CI335" s="404">
        <f>IF(BY335=0,CF335*BZ335%,IF(BY335&gt;0,(VLOOKUP(O335,звания!$D$2:$E$62,2,FALSE)/(EOMONTH($G$3,0)+1-$G$3)*BO335)*BZ335%)+(VLOOKUP(BS335,звания!$D$2:$E$62,2,FALSE)/(EOMONTH($G$3,0)+1-$G$3)*BU335)*BZ335%)</f>
        <v>0</v>
      </c>
      <c r="CJ335" s="404">
        <f>IF(CA335=0,CF335*CB335%,IF(CA335&gt;0,(VLOOKUP(O335,звания!$D$2:$E$62,2,FALSE)/(EOMONTH($G$3,0)+1-$G$3)*BO335)*CB335%)+(VLOOKUP(BS335,звания!$D$2:$E$62,2,FALSE)/(EOMONTH($G$3,0)+1-$G$3)*BU335)*CB335%)</f>
        <v>0</v>
      </c>
      <c r="CK335" s="404">
        <f>IF(CD335="Д",0,IF(CC335=0,CF335*CD335%,IF(CC335&gt;0,(VLOOKUP(O335,звания!$D$2:$E$62,2,FALSE)/(EOMONTH($G$3,0)+1-$G$3)*BO335)*CD335%)+(VLOOKUP(BS335,звания!$D$2:$E$62,2,FALSE)/(EOMONTH($G$3,0)+1-$G$3)*BU335)*CD335%))</f>
        <v>0</v>
      </c>
      <c r="CL335" s="404">
        <f>IF(BR335&gt;0,((VLOOKUP(C335,звания!$A$2:$B$62,2,FALSE)/(EOMONTH($G$3,0)+1-$G$3)*BO335+VLOOKUP(O335,звания!$D$2:$E$62,2,FALSE)/(EOMONTH($G$3,0)+1-$G$3)*BO335+(VLOOKUP(C335,звания!$A$2:$B$62,2,FALSE)/(EOMONTH($G$3,0)+1-$G$3)*BO335+VLOOKUP(O335,звания!$D$2:$E$62,2,FALSE)/(EOMONTH($G$3,0)+1-$G$3)*BO335)*BV335%)*BN335)+(VLOOKUP(C335,звания!$A$2:$B$62,2,FALSE)/(EOMONTH($G$3,0)+1-$G$3)*BU335+VLOOKUP(BS335,звания!$D$2:$E$62,2,FALSE)/(EOMONTH($G$3,0)+1-$G$3)*BU335+(VLOOKUP(C335,звания!$A$2:$B$62,2,FALSE)/(EOMONTH($G$3,0)+1-$G$3)*BU335+VLOOKUP(BS335,звания!$D$2:$E$62,2,FALSE)/(EOMONTH($G$3,0)+1-$G$3)*BU335)*BV335%)*BN335,(CE335+CF335+CG335)*BN335)</f>
        <v>0</v>
      </c>
      <c r="CM335" s="404"/>
      <c r="CN335" s="404"/>
      <c r="CO335" s="432">
        <f t="shared" si="434"/>
        <v>0</v>
      </c>
      <c r="CP335" s="638"/>
      <c r="CQ335" s="637">
        <f>IF(CF335=0,0,IF((SUM(BH335:BM335)&gt;360),(VLOOKUP(O335,звания!$F$2:$G$62,2,FALSE))/100,VLOOKUP(O335,звания!$F$2:$H$62,3,FALSE)/100))</f>
        <v>0</v>
      </c>
      <c r="CR335" s="617">
        <f>IF(B335="Виключений зі списків",IF(AND(BU335=0,360-BH335&lt;0),(VLOOKUP(O335,звания!$D$2:$E$62,2,FALSE))/(EOMONTH($B$3,0)+1-$B$3)*BO335*CQ335,IF(AND(360-BH335&gt;=0,360-BH335&lt;(EOMONTH($B$3,0)+1-$B$3)),(CF335/(EOMONTH($B$3,0)-$B$3+1)*(360-BH335))*CQ335+(CF335/(EOMONTH($B$3,0)-$B$3+1)*((EOMONTH($B$3,0)-$B$3+1)-(360-BH335)))*VLOOKUP(O335,звания!$F$2:$H$62,2,FALSE)/100,((((VLOOKUP(O335,звания!$D$2:$E$62,2,FALSE))/(EOMONTH($B$3,0)+1-$B$3)*BO335*CQ335+(VLOOKUP(BS335,звания!$D$2:$E$62,2,FALSE))/(EOMONTH($B$3,0)+1-$B$3)*BU335*(VLOOKUP(BS335,звания!$F$2:$G$62,2,FALSE)*0.01)+(IF(BT335=0,0,(VLOOKUP(BS335,звания!$D$2:$E$62,2,FALSE)/(EOMONTH($G$3,0)+1-$G$3)*BT335*(VLOOKUP(BS335,звания!$F$2:$G$62,2,FALSE)))*0.01-(VLOOKUP(O335,звания!$D$2:$E$62,2,FALSE)/(EOMONTH($G$3,0)+1-$G$3)*BT335*(VLOOKUP(O335,звания!$F$2:$G$62,2,FALSE)))*0.01)))))/100*(100-CP335))),(IF(AND(BU335=0,360-BH335&lt;0,CP335=0),(VLOOKUP(O335,звания!$D$2:$E$62,2,FALSE))/(EOMONTH($G$3,0)+1-$G$3)*BO335*CQ335,IF(AND(360-BH335&gt;=0,360-BH335&lt;(EOMONTH($G$3,0)+1-$G$3)),(CF335/(EOMONTH($G$3,0)-$G$3+1)*(360-BH335))*CQ335+(CF335/(EOMONTH($G$3,0)-$G$3+1)*((EOMONTH($G$3,0)-$G$3+1)-(360-BH335)))*VLOOKUP(O335,звания!$F$2:$H$62,2,FALSE)/100,((((VLOOKUP(O335,звания!$D$2:$E$62,2,FALSE))/(EOMONTH($G$3,0)+1-$G$3)*BO335*CQ335+(VLOOKUP(BS335,звания!$D$2:$E$62,2,FALSE))/(EOMONTH($G$3,0)+1-$G$3)*BU335*(VLOOKUP(BS335,звания!$F$2:$G$62,2,FALSE)*0.01)))/100*(100-CP335)+(IF(BT335=0,0,(VLOOKUP(BS335,звания!$D$2:$E$62,2,FALSE)/(EOMONTH($BN$3,0)+1-$BN$3)*BT335*(VLOOKUP(BS335,звания!$F$2:$G$62,2,FALSE)))*0.01-(VLOOKUP(O335,звания!$D$2:$E$62,2,FALSE)/(EOMONTH($BN$3,0)+1-$BN$3)*BT335*(VLOOKUP(O335,звания!$F$2:$G$62,2,FALSE)))*0.01)))))))</f>
        <v>0</v>
      </c>
      <c r="CS335" s="416">
        <f>SUM(CE335:CM335,CR335)</f>
        <v>0</v>
      </c>
      <c r="CT335" s="403"/>
      <c r="CU335" s="403"/>
      <c r="CV335" s="403">
        <f t="shared" si="435"/>
        <v>0</v>
      </c>
      <c r="CW335" s="556">
        <f>CN335+SUM(CS335:CV335)</f>
        <v>0</v>
      </c>
      <c r="CX335" s="403">
        <f>IF(CU335=0,CW335*0.18,(CW335-CU335)*0.18)</f>
        <v>0</v>
      </c>
      <c r="CY335" s="403"/>
      <c r="CZ335" s="404">
        <f t="shared" si="401"/>
        <v>0</v>
      </c>
      <c r="DA335" s="403"/>
      <c r="DB335" s="403"/>
      <c r="DC335" s="403"/>
      <c r="DD335" s="421">
        <f t="shared" si="378"/>
        <v>0</v>
      </c>
      <c r="DE335" s="421">
        <f>(CW335-CV335)*22%</f>
        <v>0</v>
      </c>
      <c r="DF335" s="403">
        <f>CX335</f>
        <v>0</v>
      </c>
      <c r="DG335" s="421">
        <f>CW335-DD335+DF335</f>
        <v>0</v>
      </c>
      <c r="DH335" s="421"/>
      <c r="DI335" s="421"/>
      <c r="DJ335" s="422" t="str">
        <f>IF(DG335&gt;0,$DL$2," ")&amp;"  "&amp;IF(DH335&gt;0,$DM$2," ")</f>
        <v xml:space="preserve">    </v>
      </c>
      <c r="DK335" s="424"/>
      <c r="DL335" s="423"/>
      <c r="DM335" s="423"/>
      <c r="DN335" s="425"/>
      <c r="DO335" s="420"/>
      <c r="DP335" s="123"/>
      <c r="DQ335" s="817"/>
      <c r="DR335" s="818"/>
      <c r="DS335" s="819"/>
      <c r="DT335" s="820"/>
      <c r="DU335" s="124"/>
      <c r="DV335" s="110"/>
      <c r="DX335" s="84"/>
      <c r="DY335" s="84"/>
      <c r="DZ335" s="105"/>
      <c r="EH335" s="543">
        <f t="shared" si="436"/>
        <v>0</v>
      </c>
      <c r="EI335" s="404">
        <f t="shared" si="437"/>
        <v>0</v>
      </c>
      <c r="EJ335" s="29">
        <f t="shared" si="438"/>
        <v>0</v>
      </c>
      <c r="EK335" s="50"/>
      <c r="EL335" s="29"/>
      <c r="EM335" s="50"/>
      <c r="EN335" s="50"/>
      <c r="EO335" s="50"/>
      <c r="EP335" s="29"/>
    </row>
    <row r="336" spans="1:146" ht="17.45" hidden="1" customHeight="1">
      <c r="A336" s="402">
        <v>329</v>
      </c>
      <c r="B336" s="403"/>
      <c r="C336" s="403"/>
      <c r="D336" s="403">
        <f t="shared" si="409"/>
        <v>0</v>
      </c>
      <c r="E336" s="416"/>
      <c r="F336" s="417"/>
      <c r="G336" s="406" t="str">
        <f t="shared" ref="G336:G362" si="442">IF(P336&gt;$G$3,0,CONCATENATE((INT((BH336)/360)+INT((BI336)/360)+INT((BJ336)/360)+INT((BK336)/360)+INT((BL336)/360)+INT((BM336)/360))+INT((INT(MOD((BH336),360)/30)+INT(MOD((BI336),360)/30)+INT(MOD((BJ336),360)/30)+INT(MOD((BK336),360)/30)+INT(MOD((BL336),360)/30)+INT(MOD((BM336),360)/30)+INT((MOD(MOD((BH336),360),30)+MOD(MOD((BI336),360),30)+MOD(MOD((BJ336),360),30)+MOD(MOD((BK336),360),30)+MOD(MOD((BL336),360),30)+MOD(MOD((BM336),360),30))/30))/12),".",MOD(INT(MOD((BH336),360)/30)+INT(MOD((BI336),360)/30)+INT(MOD((BJ336),360)/30)+INT(MOD((BK336),360)/30)+INT(MOD((BL336),360)/30)+INT(MOD((BM336),360)/30)+INT((MOD(MOD((BH336),360),30)+MOD(MOD((BI336),360),30)+MOD(MOD((BJ336),360),30)+MOD(MOD((BK336),360),30)+MOD(MOD((BL336),360),30)+MOD(MOD((BM336),360),30))/30),12),".",INT(MOD(MOD(MOD((BH336),360),30)+MOD(MOD((BI336),360),30)+MOD(MOD((BJ336),360),30)+MOD(MOD((BK336),360),30)+MOD(MOD((BL336),360),30)+MOD(MOD((BM336),360),30),30))))</f>
        <v>0.0.0</v>
      </c>
      <c r="H336" s="407" t="str">
        <f t="shared" ref="H336:H342" si="443">CONCATENATE(INT((BH336)/360),".",INT(MOD((BH336),360)/30),".",MOD(MOD((BH336),360),30))</f>
        <v>0.0.0</v>
      </c>
      <c r="I336" s="407" t="str">
        <f t="shared" ref="I336:I362" si="444">IF(P336&gt;$G$3,0,CONCATENATE((INT((BH336)/360)+INT((BM336)/360))+INT((INT(MOD((BH336),360)/30)+INT(MOD((BM336),360)/30)+INT((MOD(MOD((BH336),360),30)+MOD(MOD((BM336),360),30))/30))/12),".",MOD(INT(MOD((BH336),360)/30)+INT(MOD((BM336),360)/30)+INT((MOD(MOD((BH336),360),30)+MOD(MOD((BM336),360),30))/30),12),".",INT(MOD(MOD(MOD((BH336),360),30)+MOD(MOD((BM336),360),30),30))))</f>
        <v>0.0.0</v>
      </c>
      <c r="J336" s="407" t="str">
        <f t="shared" si="426"/>
        <v>0.0.0</v>
      </c>
      <c r="K336" s="407" t="str">
        <f t="shared" si="427"/>
        <v>0.0.0</v>
      </c>
      <c r="L336" s="407" t="str">
        <f t="shared" si="428"/>
        <v>0.0.0</v>
      </c>
      <c r="M336" s="407" t="str">
        <f t="shared" si="429"/>
        <v>0.0.0</v>
      </c>
      <c r="N336" s="408" t="str">
        <f t="shared" ref="N336:N342" si="445">CONCATENATE(IF(INT(INT(DAYS360(BF336,BG336,1)/30)/24)&gt;=2,2,INT(INT(DAYS360(BF336,BG336,1)/30)/24)),".",IF(AND(INT(INT(DAYS360(BF336,BG336,1)/30)/24)&gt;=2,MOD(INT(BM336/30),12)&gt;=6),6,IF(ISODD(MOD(INT(DAYS360(BF336,BG336,1)/30),12)),MOD(INT(DAYS360(BF336,BG336,1)/60),12),MOD(INT(BM336/30),12))),".",IF(AND(INT(INT(DAYS360(BF336,BG336,1)/30)/24)&gt;=2,MOD(INT(BM336/30),12)&gt;=6),0,IF(ISODD(MOD(INT(DAYS360(BF336,BG336,1)/30),12)),INT((MOD(DAYS360(BF336,BG336,1),30)/2+15)),INT(MOD(DAYS360(BF336,BG336,1),30)/2))))</f>
        <v>0.0.0</v>
      </c>
      <c r="O336" s="418"/>
      <c r="P336" s="417"/>
      <c r="Q336" s="417"/>
      <c r="R336" s="417"/>
      <c r="S336" s="417"/>
      <c r="T336" s="417"/>
      <c r="U336" s="417"/>
      <c r="V336" s="714"/>
      <c r="W336" s="714"/>
      <c r="X336" s="417"/>
      <c r="Y336" s="417"/>
      <c r="Z336" s="714"/>
      <c r="AA336" s="714"/>
      <c r="AB336" s="417"/>
      <c r="AC336" s="417"/>
      <c r="AD336" s="714"/>
      <c r="AE336" s="714"/>
      <c r="AF336" s="417"/>
      <c r="AG336" s="417"/>
      <c r="AH336" s="714"/>
      <c r="AI336" s="714"/>
      <c r="AJ336" s="417"/>
      <c r="AK336" s="417"/>
      <c r="AL336" s="714"/>
      <c r="AM336" s="714"/>
      <c r="AN336" s="417"/>
      <c r="AO336" s="417"/>
      <c r="AP336" s="714"/>
      <c r="AQ336" s="714"/>
      <c r="AR336" s="417"/>
      <c r="AS336" s="417"/>
      <c r="AT336" s="714"/>
      <c r="AU336" s="714"/>
      <c r="AV336" s="417"/>
      <c r="AW336" s="417"/>
      <c r="AX336" s="716"/>
      <c r="AY336" s="716"/>
      <c r="AZ336" s="635"/>
      <c r="BA336" s="635"/>
      <c r="BB336" s="716"/>
      <c r="BC336" s="716"/>
      <c r="BD336" s="635"/>
      <c r="BE336" s="635"/>
      <c r="BF336" s="717"/>
      <c r="BG336" s="717"/>
      <c r="BH336" s="432">
        <f t="shared" si="399"/>
        <v>0</v>
      </c>
      <c r="BI336" s="432">
        <f t="shared" si="430"/>
        <v>0</v>
      </c>
      <c r="BJ336" s="432">
        <f t="shared" si="431"/>
        <v>0</v>
      </c>
      <c r="BK336" s="432">
        <f t="shared" si="432"/>
        <v>0</v>
      </c>
      <c r="BL336" s="432">
        <f t="shared" si="433"/>
        <v>0</v>
      </c>
      <c r="BM336" s="436">
        <f t="shared" si="408"/>
        <v>0</v>
      </c>
      <c r="BN336" s="462">
        <v>0.65</v>
      </c>
      <c r="BO336" s="427">
        <f t="shared" si="400"/>
        <v>0</v>
      </c>
      <c r="BP336" s="419"/>
      <c r="BQ336" s="700"/>
      <c r="BR336" s="419"/>
      <c r="BS336" s="700"/>
      <c r="BT336" s="700"/>
      <c r="BU336" s="700"/>
      <c r="BV336" s="427">
        <f t="shared" si="407"/>
        <v>0</v>
      </c>
      <c r="BW336" s="419"/>
      <c r="BX336" s="782"/>
      <c r="BY336" s="419"/>
      <c r="BZ336" s="432"/>
      <c r="CA336" s="419"/>
      <c r="CB336" s="427"/>
      <c r="CC336" s="419"/>
      <c r="CD336" s="427"/>
      <c r="CE336" s="404">
        <f>IF(OR(C336=0,CD336="Д"),0,IF(AND(C336&gt;0,E336=0),VLOOKUP(C336,звания!A:B,2,FALSE)/((EOMONTH($G$3,0)+1)-$G$3)*BO336+VLOOKUP(C336,звания!A:B,2,FALSE)/((EOMONTH($G$3,0)+1)-$G$3)*BR336+VLOOKUP(C336,звания!A:B,2,FALSE)/((EOMONTH($G$3,0)+1)-$G$3)*BU336,IF(AND(C336&gt;0,E336&gt;0,F336&gt;=$G$3,BO336=(EOMONTH($G$3,0)+1)-$G$3),(VLOOKUP(E336,звания!A:B,2,FALSE)/(EOMONTH($G$3,0)-$G$3+1))*(F336-$G$3)+(VLOOKUP(C336,звания!A:B,2,FALSE)/(EOMONTH($G$3,0)-$G$3+1))*((EOMONTH($G$3,0)-$G$3+1)-(F336-$G$3)),IF(AND(C336&gt;0,E336&gt;0,F336&gt;$G$3,BO336&lt;(EOMONTH($G$3,0)+1)-$G$3,BO336&lt;&gt;0),VLOOKUP(E336,звания!A:B,2,FALSE)/((EOMONTH($G$3,0)+1)-$G$3)*((F336-$G$3)-(((EOMONTH($G$3,0)+1)-$G$3)-BO336-BU336-BR336))+VLOOKUP(C336,звания!A:B,2,FALSE)/((EOMONTH($G$3,0)+1)-$G$3)*(((EOMONTH($G$3,0)+1)-F336)),IF(F336&lt;$G$3,(VLOOKUP(C336,звания!A:B,2,FALSE)-VLOOKUP(E336,звания!A:B,2,FALSE))/((EOMONTH($BN$3,0)+1)-$BN$3)*(EOMONTH($BN$3,0)+1-F336)+VLOOKUP(C336,звания!A:B,2,FALSE)/((EOMONTH($G$3,0)+1)-$G$3)*BO336+VLOOKUP(C336,звания!A:B,2,FALSE)/((EOMONTH($G$3,0)+1)-$G$3)*BU336+VLOOKUP(C336,звания!A:B,2,FALSE)/((EOMONTH($G$3,0)+1)-$G$3)*BR336,0)))))</f>
        <v>0</v>
      </c>
      <c r="CF336" s="404">
        <f>IF(OR(CD336="Д",C336=0),0,IF(B336="Виключений зі списків",IF(BS336=0,(VLOOKUP(O336,звания!$D$2:$E$62,2,FALSE))/(EOMONTH($B$3,0)+1-$B$3)*BO336+(VLOOKUP(BQ336,звания!$D$2:$E$62,2,FALSE))/(EOMONTH($B$3,0)+1-$B$3)*BR336,(((VLOOKUP(O336,звания!$D$2:$E$62,2,FALSE))/(EOMONTH($B$3,0)+1-$B$3))*BO336)+(VLOOKUP(BQ336,звания!$D$2:$E$62,2,FALSE))/(EOMONTH($B$3,0)+1-$B$3)*BR336+(VLOOKUP(BS336,звания!$D$2:$E$62,2,FALSE))/(EOMONTH($B$3,0)+1-$B$3)*BU336),IF(BS336=0,(VLOOKUP(O336,звания!$D$2:$E$62,2,FALSE))/(EOMONTH($G$3,0)+1-$G$3)*BO336+(VLOOKUP(BQ336,звания!$D$2:$E$62,2,FALSE))/(EOMONTH($G$3,0)+1-$G$3)*BR336,(((VLOOKUP(O336,звания!$D$2:$E$62,2,FALSE))/(EOMONTH($G$3,0)+1-$G$3))*BO336)+(VLOOKUP(BQ336,звания!$D$2:$E$62,2,FALSE))/(EOMONTH($G$3,0)+1-$G$3)*BR336+(VLOOKUP(BS336,звания!$D$2:$E$62,2,FALSE))/(EOMONTH($G$3,0)+1-$G$3)*BU336+IF(BT336=0,0,(VLOOKUP(BS336,звания!$D$2:$E$62,2,FALSE))/(EOMONTH($BN$3,0)+1-$BN$3)*BT336-(VLOOKUP(O336,звания!$D$2:$E$62,2,FALSE))/(EOMONTH($BN$3,0)+1-$BN$3)*BT336))))</f>
        <v>0</v>
      </c>
      <c r="CG336" s="404">
        <f t="shared" si="406"/>
        <v>0</v>
      </c>
      <c r="CH336" s="404">
        <f>IF(BW336=0,CF336*BX336%,IF(BW336&gt;0,((VLOOKUP(O336,звания!$D$2:$E$62,2,FALSE)/(EOMONTH($G$3,0)+1-$G$3)*BW336)*BX336%)))</f>
        <v>0</v>
      </c>
      <c r="CI336" s="404">
        <f>IF(BY336=0,CF336*BZ336%,IF(BY336&gt;0,(VLOOKUP(O336,звания!$D$2:$E$62,2,FALSE)/(EOMONTH($G$3,0)+1-$G$3)*BO336)*BZ336%)+(VLOOKUP(BS336,звания!$D$2:$E$62,2,FALSE)/(EOMONTH($G$3,0)+1-$G$3)*BU336)*BZ336%)</f>
        <v>0</v>
      </c>
      <c r="CJ336" s="404">
        <f>IF(CA336=0,CF336*CB336%,IF(CA336&gt;0,(VLOOKUP(O336,звания!$D$2:$E$62,2,FALSE)/(EOMONTH($G$3,0)+1-$G$3)*BO336)*CB336%)+(VLOOKUP(BS336,звания!$D$2:$E$62,2,FALSE)/(EOMONTH($G$3,0)+1-$G$3)*BU336)*CB336%)</f>
        <v>0</v>
      </c>
      <c r="CK336" s="404">
        <f>IF(CD336="Д",0,IF(CC336=0,CF336*CD336%,IF(CC336&gt;0,(VLOOKUP(O336,звания!$D$2:$E$62,2,FALSE)/(EOMONTH($G$3,0)+1-$G$3)*BO336)*CD336%)+(VLOOKUP(BS336,звания!$D$2:$E$62,2,FALSE)/(EOMONTH($G$3,0)+1-$G$3)*BU336)*CD336%))</f>
        <v>0</v>
      </c>
      <c r="CL336" s="404">
        <f>IF(BR336&gt;0,((VLOOKUP(C336,звания!$A$2:$B$62,2,FALSE)/(EOMONTH($G$3,0)+1-$G$3)*BO336+VLOOKUP(O336,звания!$D$2:$E$62,2,FALSE)/(EOMONTH($G$3,0)+1-$G$3)*BO336+(VLOOKUP(C336,звания!$A$2:$B$62,2,FALSE)/(EOMONTH($G$3,0)+1-$G$3)*BO336+VLOOKUP(O336,звания!$D$2:$E$62,2,FALSE)/(EOMONTH($G$3,0)+1-$G$3)*BO336)*BV336%)*BN336)+(VLOOKUP(C336,звания!$A$2:$B$62,2,FALSE)/(EOMONTH($G$3,0)+1-$G$3)*BU336+VLOOKUP(BS336,звания!$D$2:$E$62,2,FALSE)/(EOMONTH($G$3,0)+1-$G$3)*BU336+(VLOOKUP(C336,звания!$A$2:$B$62,2,FALSE)/(EOMONTH($G$3,0)+1-$G$3)*BU336+VLOOKUP(BS336,звания!$D$2:$E$62,2,FALSE)/(EOMONTH($G$3,0)+1-$G$3)*BU336)*BV336%)*BN336,(CE336+CF336+CG336)*BN336)</f>
        <v>0</v>
      </c>
      <c r="CM336" s="404"/>
      <c r="CN336" s="404"/>
      <c r="CO336" s="432">
        <f t="shared" si="434"/>
        <v>0</v>
      </c>
      <c r="CP336" s="638"/>
      <c r="CQ336" s="637">
        <f>IF(CF336=0,0,IF((SUM(BH336:BM336)&gt;360),(VLOOKUP(O336,звания!$F$2:$G$62,2,FALSE))/100,VLOOKUP(O336,звания!$F$2:$H$62,3,FALSE)/100))</f>
        <v>0</v>
      </c>
      <c r="CR336" s="617">
        <f>IF(B336="Виключений зі списків",IF(AND(BU336=0,360-BH336&lt;0),(VLOOKUP(O336,звания!$D$2:$E$62,2,FALSE))/(EOMONTH($B$3,0)+1-$B$3)*BO336*CQ336,IF(AND(360-BH336&gt;=0,360-BH336&lt;(EOMONTH($B$3,0)+1-$B$3)),(CF336/(EOMONTH($B$3,0)-$B$3+1)*(360-BH336))*CQ336+(CF336/(EOMONTH($B$3,0)-$B$3+1)*((EOMONTH($B$3,0)-$B$3+1)-(360-BH336)))*VLOOKUP(O336,звания!$F$2:$H$62,2,FALSE)/100,((((VLOOKUP(O336,звания!$D$2:$E$62,2,FALSE))/(EOMONTH($B$3,0)+1-$B$3)*BO336*CQ336+(VLOOKUP(BS336,звания!$D$2:$E$62,2,FALSE))/(EOMONTH($B$3,0)+1-$B$3)*BU336*(VLOOKUP(BS336,звания!$F$2:$G$62,2,FALSE)*0.01)+(IF(BT336=0,0,(VLOOKUP(BS336,звания!$D$2:$E$62,2,FALSE)/(EOMONTH($G$3,0)+1-$G$3)*BT336*(VLOOKUP(BS336,звания!$F$2:$G$62,2,FALSE)))*0.01-(VLOOKUP(O336,звания!$D$2:$E$62,2,FALSE)/(EOMONTH($G$3,0)+1-$G$3)*BT336*(VLOOKUP(O336,звания!$F$2:$G$62,2,FALSE)))*0.01)))))/100*(100-CP336))),(IF(AND(BU336=0,360-BH336&lt;0,CP336=0),(VLOOKUP(O336,звания!$D$2:$E$62,2,FALSE))/(EOMONTH($G$3,0)+1-$G$3)*BO336*CQ336,IF(AND(360-BH336&gt;=0,360-BH336&lt;(EOMONTH($G$3,0)+1-$G$3)),(CF336/(EOMONTH($G$3,0)-$G$3+1)*(360-BH336))*CQ336+(CF336/(EOMONTH($G$3,0)-$G$3+1)*((EOMONTH($G$3,0)-$G$3+1)-(360-BH336)))*VLOOKUP(O336,звания!$F$2:$H$62,2,FALSE)/100,((((VLOOKUP(O336,звания!$D$2:$E$62,2,FALSE))/(EOMONTH($G$3,0)+1-$G$3)*BO336*CQ336+(VLOOKUP(BS336,звания!$D$2:$E$62,2,FALSE))/(EOMONTH($G$3,0)+1-$G$3)*BU336*(VLOOKUP(BS336,звания!$F$2:$G$62,2,FALSE)*0.01)))/100*(100-CP336)+(IF(BT336=0,0,(VLOOKUP(BS336,звания!$D$2:$E$62,2,FALSE)/(EOMONTH($BN$3,0)+1-$BN$3)*BT336*(VLOOKUP(BS336,звания!$F$2:$G$62,2,FALSE)))*0.01-(VLOOKUP(O336,звания!$D$2:$E$62,2,FALSE)/(EOMONTH($BN$3,0)+1-$BN$3)*BT336*(VLOOKUP(O336,звания!$F$2:$G$62,2,FALSE)))*0.01)))))))</f>
        <v>0</v>
      </c>
      <c r="CS336" s="416">
        <f t="shared" si="439"/>
        <v>0</v>
      </c>
      <c r="CT336" s="403"/>
      <c r="CU336" s="403"/>
      <c r="CV336" s="403">
        <f t="shared" si="435"/>
        <v>0</v>
      </c>
      <c r="CW336" s="556">
        <f t="shared" si="440"/>
        <v>0</v>
      </c>
      <c r="CX336" s="403">
        <f t="shared" si="393"/>
        <v>0</v>
      </c>
      <c r="CY336" s="403"/>
      <c r="CZ336" s="404">
        <f t="shared" si="401"/>
        <v>0</v>
      </c>
      <c r="DA336" s="403"/>
      <c r="DB336" s="403"/>
      <c r="DC336" s="403"/>
      <c r="DD336" s="421">
        <f t="shared" si="378"/>
        <v>0</v>
      </c>
      <c r="DE336" s="421">
        <f t="shared" si="425"/>
        <v>0</v>
      </c>
      <c r="DF336" s="403">
        <f t="shared" si="410"/>
        <v>0</v>
      </c>
      <c r="DG336" s="421">
        <f t="shared" si="411"/>
        <v>0</v>
      </c>
      <c r="DH336" s="421"/>
      <c r="DI336" s="421"/>
      <c r="DJ336" s="422" t="str">
        <f t="shared" si="420"/>
        <v xml:space="preserve">    </v>
      </c>
      <c r="DK336" s="424"/>
      <c r="DL336" s="423"/>
      <c r="DM336" s="423"/>
      <c r="DN336" s="425"/>
      <c r="DO336" s="420"/>
      <c r="DP336" s="123"/>
      <c r="DQ336" s="817"/>
      <c r="DR336" s="818"/>
      <c r="DS336" s="819"/>
      <c r="DT336" s="820"/>
      <c r="DU336" s="124"/>
      <c r="DV336" s="110"/>
      <c r="DX336" s="84"/>
      <c r="DY336" s="84"/>
      <c r="DZ336" s="105"/>
      <c r="EH336" s="543">
        <f t="shared" si="436"/>
        <v>0</v>
      </c>
      <c r="EI336" s="404">
        <f t="shared" si="437"/>
        <v>0</v>
      </c>
      <c r="EJ336" s="29">
        <f t="shared" si="438"/>
        <v>0</v>
      </c>
      <c r="EK336" s="50"/>
      <c r="EL336" s="29"/>
      <c r="EM336" s="50"/>
      <c r="EN336" s="50"/>
      <c r="EO336" s="50"/>
      <c r="EP336" s="29"/>
    </row>
    <row r="337" spans="1:146" ht="17.45" hidden="1" customHeight="1">
      <c r="A337" s="446">
        <v>330</v>
      </c>
      <c r="B337" s="403"/>
      <c r="C337" s="403"/>
      <c r="D337" s="403">
        <f t="shared" si="409"/>
        <v>0</v>
      </c>
      <c r="E337" s="416"/>
      <c r="F337" s="417"/>
      <c r="G337" s="406" t="str">
        <f t="shared" si="442"/>
        <v>0.0.0</v>
      </c>
      <c r="H337" s="407" t="str">
        <f t="shared" si="443"/>
        <v>0.0.0</v>
      </c>
      <c r="I337" s="407" t="str">
        <f t="shared" si="444"/>
        <v>0.0.0</v>
      </c>
      <c r="J337" s="407" t="str">
        <f t="shared" si="426"/>
        <v>0.0.0</v>
      </c>
      <c r="K337" s="407" t="str">
        <f t="shared" si="427"/>
        <v>0.0.0</v>
      </c>
      <c r="L337" s="407" t="str">
        <f t="shared" si="428"/>
        <v>0.0.0</v>
      </c>
      <c r="M337" s="407" t="str">
        <f t="shared" si="429"/>
        <v>0.0.0</v>
      </c>
      <c r="N337" s="408" t="str">
        <f t="shared" si="445"/>
        <v>0.0.0</v>
      </c>
      <c r="O337" s="418"/>
      <c r="P337" s="417"/>
      <c r="Q337" s="417"/>
      <c r="R337" s="417"/>
      <c r="S337" s="417"/>
      <c r="T337" s="417"/>
      <c r="U337" s="417"/>
      <c r="V337" s="714"/>
      <c r="W337" s="714"/>
      <c r="X337" s="417"/>
      <c r="Y337" s="417"/>
      <c r="Z337" s="714"/>
      <c r="AA337" s="714"/>
      <c r="AB337" s="417"/>
      <c r="AC337" s="417"/>
      <c r="AD337" s="714"/>
      <c r="AE337" s="714"/>
      <c r="AF337" s="417"/>
      <c r="AG337" s="417"/>
      <c r="AH337" s="714"/>
      <c r="AI337" s="714"/>
      <c r="AJ337" s="417"/>
      <c r="AK337" s="417"/>
      <c r="AL337" s="714"/>
      <c r="AM337" s="714"/>
      <c r="AN337" s="417"/>
      <c r="AO337" s="417"/>
      <c r="AP337" s="714"/>
      <c r="AQ337" s="714"/>
      <c r="AR337" s="417"/>
      <c r="AS337" s="417"/>
      <c r="AT337" s="714"/>
      <c r="AU337" s="714"/>
      <c r="AV337" s="417"/>
      <c r="AW337" s="417"/>
      <c r="AX337" s="716"/>
      <c r="AY337" s="716"/>
      <c r="AZ337" s="635"/>
      <c r="BA337" s="635"/>
      <c r="BB337" s="716"/>
      <c r="BC337" s="716"/>
      <c r="BD337" s="635"/>
      <c r="BE337" s="635"/>
      <c r="BF337" s="717"/>
      <c r="BG337" s="717"/>
      <c r="BH337" s="432">
        <f t="shared" si="399"/>
        <v>0</v>
      </c>
      <c r="BI337" s="432">
        <f t="shared" si="430"/>
        <v>0</v>
      </c>
      <c r="BJ337" s="432">
        <f t="shared" si="431"/>
        <v>0</v>
      </c>
      <c r="BK337" s="432">
        <f t="shared" si="432"/>
        <v>0</v>
      </c>
      <c r="BL337" s="432">
        <f t="shared" si="433"/>
        <v>0</v>
      </c>
      <c r="BM337" s="436">
        <f t="shared" si="408"/>
        <v>0</v>
      </c>
      <c r="BN337" s="462">
        <v>0.65</v>
      </c>
      <c r="BO337" s="427">
        <f t="shared" si="400"/>
        <v>0</v>
      </c>
      <c r="BP337" s="419"/>
      <c r="BQ337" s="700"/>
      <c r="BR337" s="419"/>
      <c r="BS337" s="700"/>
      <c r="BT337" s="700"/>
      <c r="BU337" s="700"/>
      <c r="BV337" s="427">
        <f t="shared" si="407"/>
        <v>0</v>
      </c>
      <c r="BW337" s="419"/>
      <c r="BX337" s="782"/>
      <c r="BY337" s="419"/>
      <c r="BZ337" s="432"/>
      <c r="CA337" s="419"/>
      <c r="CB337" s="427"/>
      <c r="CC337" s="419"/>
      <c r="CD337" s="427"/>
      <c r="CE337" s="404">
        <f>IF(OR(C337=0,CD337="Д"),0,IF(AND(C337&gt;0,E337=0),VLOOKUP(C337,звания!A:B,2,FALSE)/((EOMONTH($G$3,0)+1)-$G$3)*BO337+VLOOKUP(C337,звания!A:B,2,FALSE)/((EOMONTH($G$3,0)+1)-$G$3)*BR337+VLOOKUP(C337,звания!A:B,2,FALSE)/((EOMONTH($G$3,0)+1)-$G$3)*BU337,IF(AND(C337&gt;0,E337&gt;0,F337&gt;=$G$3,BO337=(EOMONTH($G$3,0)+1)-$G$3),(VLOOKUP(E337,звания!A:B,2,FALSE)/(EOMONTH($G$3,0)-$G$3+1))*(F337-$G$3)+(VLOOKUP(C337,звания!A:B,2,FALSE)/(EOMONTH($G$3,0)-$G$3+1))*((EOMONTH($G$3,0)-$G$3+1)-(F337-$G$3)),IF(AND(C337&gt;0,E337&gt;0,F337&gt;$G$3,BO337&lt;(EOMONTH($G$3,0)+1)-$G$3,BO337&lt;&gt;0),VLOOKUP(E337,звания!A:B,2,FALSE)/((EOMONTH($G$3,0)+1)-$G$3)*((F337-$G$3)-(((EOMONTH($G$3,0)+1)-$G$3)-BO337-BU337-BR337))+VLOOKUP(C337,звания!A:B,2,FALSE)/((EOMONTH($G$3,0)+1)-$G$3)*(((EOMONTH($G$3,0)+1)-F337)),IF(F337&lt;$G$3,(VLOOKUP(C337,звания!A:B,2,FALSE)-VLOOKUP(E337,звания!A:B,2,FALSE))/((EOMONTH($BN$3,0)+1)-$BN$3)*(EOMONTH($BN$3,0)+1-F337)+VLOOKUP(C337,звания!A:B,2,FALSE)/((EOMONTH($G$3,0)+1)-$G$3)*BO337+VLOOKUP(C337,звания!A:B,2,FALSE)/((EOMONTH($G$3,0)+1)-$G$3)*BU337+VLOOKUP(C337,звания!A:B,2,FALSE)/((EOMONTH($G$3,0)+1)-$G$3)*BR337,0)))))</f>
        <v>0</v>
      </c>
      <c r="CF337" s="404">
        <f>IF(OR(CD337="Д",C337=0),0,IF(B337="Виключений зі списків",IF(BS337=0,(VLOOKUP(O337,звания!$D$2:$E$62,2,FALSE))/(EOMONTH($B$3,0)+1-$B$3)*BO337+(VLOOKUP(BQ337,звания!$D$2:$E$62,2,FALSE))/(EOMONTH($B$3,0)+1-$B$3)*BR337,(((VLOOKUP(O337,звания!$D$2:$E$62,2,FALSE))/(EOMONTH($B$3,0)+1-$B$3))*BO337)+(VLOOKUP(BQ337,звания!$D$2:$E$62,2,FALSE))/(EOMONTH($B$3,0)+1-$B$3)*BR337+(VLOOKUP(BS337,звания!$D$2:$E$62,2,FALSE))/(EOMONTH($B$3,0)+1-$B$3)*BU337),IF(BS337=0,(VLOOKUP(O337,звания!$D$2:$E$62,2,FALSE))/(EOMONTH($G$3,0)+1-$G$3)*BO337+(VLOOKUP(BQ337,звания!$D$2:$E$62,2,FALSE))/(EOMONTH($G$3,0)+1-$G$3)*BR337,(((VLOOKUP(O337,звания!$D$2:$E$62,2,FALSE))/(EOMONTH($G$3,0)+1-$G$3))*BO337)+(VLOOKUP(BQ337,звания!$D$2:$E$62,2,FALSE))/(EOMONTH($G$3,0)+1-$G$3)*BR337+(VLOOKUP(BS337,звания!$D$2:$E$62,2,FALSE))/(EOMONTH($G$3,0)+1-$G$3)*BU337+IF(BT337=0,0,(VLOOKUP(BS337,звания!$D$2:$E$62,2,FALSE))/(EOMONTH($BN$3,0)+1-$BN$3)*BT337-(VLOOKUP(O337,звания!$D$2:$E$62,2,FALSE))/(EOMONTH($BN$3,0)+1-$BN$3)*BT337))))</f>
        <v>0</v>
      </c>
      <c r="CG337" s="404">
        <f t="shared" si="406"/>
        <v>0</v>
      </c>
      <c r="CH337" s="404">
        <f>IF(BW337=0,CF337*BX337%,IF(BW337&gt;0,((VLOOKUP(O337,звания!$D$2:$E$62,2,FALSE)/(EOMONTH($G$3,0)+1-$G$3)*BW337)*BX337%)))</f>
        <v>0</v>
      </c>
      <c r="CI337" s="404">
        <f>IF(BY337=0,CF337*BZ337%,IF(BY337&gt;0,(VLOOKUP(O337,звания!$D$2:$E$62,2,FALSE)/(EOMONTH($G$3,0)+1-$G$3)*BO337)*BZ337%)+(VLOOKUP(BS337,звания!$D$2:$E$62,2,FALSE)/(EOMONTH($G$3,0)+1-$G$3)*BU337)*BZ337%)</f>
        <v>0</v>
      </c>
      <c r="CJ337" s="404">
        <f>IF(CA337=0,CF337*CB337%,IF(CA337&gt;0,(VLOOKUP(O337,звания!$D$2:$E$62,2,FALSE)/(EOMONTH($G$3,0)+1-$G$3)*BO337)*CB337%)+(VLOOKUP(BS337,звания!$D$2:$E$62,2,FALSE)/(EOMONTH($G$3,0)+1-$G$3)*BU337)*CB337%)</f>
        <v>0</v>
      </c>
      <c r="CK337" s="404">
        <f>IF(CD337="Д",0,IF(CC337=0,CF337*CD337%,IF(CC337&gt;0,(VLOOKUP(O337,звания!$D$2:$E$62,2,FALSE)/(EOMONTH($G$3,0)+1-$G$3)*BO337)*CD337%)+(VLOOKUP(BS337,звания!$D$2:$E$62,2,FALSE)/(EOMONTH($G$3,0)+1-$G$3)*BU337)*CD337%))</f>
        <v>0</v>
      </c>
      <c r="CL337" s="404">
        <f>IF(BR337&gt;0,((VLOOKUP(C337,звания!$A$2:$B$62,2,FALSE)/(EOMONTH($G$3,0)+1-$G$3)*BO337+VLOOKUP(O337,звания!$D$2:$E$62,2,FALSE)/(EOMONTH($G$3,0)+1-$G$3)*BO337+(VLOOKUP(C337,звания!$A$2:$B$62,2,FALSE)/(EOMONTH($G$3,0)+1-$G$3)*BO337+VLOOKUP(O337,звания!$D$2:$E$62,2,FALSE)/(EOMONTH($G$3,0)+1-$G$3)*BO337)*BV337%)*BN337)+(VLOOKUP(C337,звания!$A$2:$B$62,2,FALSE)/(EOMONTH($G$3,0)+1-$G$3)*BU337+VLOOKUP(BS337,звания!$D$2:$E$62,2,FALSE)/(EOMONTH($G$3,0)+1-$G$3)*BU337+(VLOOKUP(C337,звания!$A$2:$B$62,2,FALSE)/(EOMONTH($G$3,0)+1-$G$3)*BU337+VLOOKUP(BS337,звания!$D$2:$E$62,2,FALSE)/(EOMONTH($G$3,0)+1-$G$3)*BU337)*BV337%)*BN337,(CE337+CF337+CG337)*BN337)</f>
        <v>0</v>
      </c>
      <c r="CM337" s="404"/>
      <c r="CN337" s="404"/>
      <c r="CO337" s="432">
        <f t="shared" si="434"/>
        <v>0</v>
      </c>
      <c r="CP337" s="638"/>
      <c r="CQ337" s="637">
        <f>IF(CF337=0,0,IF((SUM(BH337:BM337)&gt;360),(VLOOKUP(O337,звания!$F$2:$G$62,2,FALSE))/100,VLOOKUP(O337,звания!$F$2:$H$62,3,FALSE)/100))</f>
        <v>0</v>
      </c>
      <c r="CR337" s="617">
        <f>IF(B337="Виключений зі списків",IF(AND(BU337=0,360-BH337&lt;0),(VLOOKUP(O337,звания!$D$2:$E$62,2,FALSE))/(EOMONTH($B$3,0)+1-$B$3)*BO337*CQ337,IF(AND(360-BH337&gt;=0,360-BH337&lt;(EOMONTH($B$3,0)+1-$B$3)),(CF337/(EOMONTH($B$3,0)-$B$3+1)*(360-BH337))*CQ337+(CF337/(EOMONTH($B$3,0)-$B$3+1)*((EOMONTH($B$3,0)-$B$3+1)-(360-BH337)))*VLOOKUP(O337,звания!$F$2:$H$62,2,FALSE)/100,((((VLOOKUP(O337,звания!$D$2:$E$62,2,FALSE))/(EOMONTH($B$3,0)+1-$B$3)*BO337*CQ337+(VLOOKUP(BS337,звания!$D$2:$E$62,2,FALSE))/(EOMONTH($B$3,0)+1-$B$3)*BU337*(VLOOKUP(BS337,звания!$F$2:$G$62,2,FALSE)*0.01)+(IF(BT337=0,0,(VLOOKUP(BS337,звания!$D$2:$E$62,2,FALSE)/(EOMONTH($G$3,0)+1-$G$3)*BT337*(VLOOKUP(BS337,звания!$F$2:$G$62,2,FALSE)))*0.01-(VLOOKUP(O337,звания!$D$2:$E$62,2,FALSE)/(EOMONTH($G$3,0)+1-$G$3)*BT337*(VLOOKUP(O337,звания!$F$2:$G$62,2,FALSE)))*0.01)))))/100*(100-CP337))),(IF(AND(BU337=0,360-BH337&lt;0,CP337=0),(VLOOKUP(O337,звания!$D$2:$E$62,2,FALSE))/(EOMONTH($G$3,0)+1-$G$3)*BO337*CQ337,IF(AND(360-BH337&gt;=0,360-BH337&lt;(EOMONTH($G$3,0)+1-$G$3)),(CF337/(EOMONTH($G$3,0)-$G$3+1)*(360-BH337))*CQ337+(CF337/(EOMONTH($G$3,0)-$G$3+1)*((EOMONTH($G$3,0)-$G$3+1)-(360-BH337)))*VLOOKUP(O337,звания!$F$2:$H$62,2,FALSE)/100,((((VLOOKUP(O337,звания!$D$2:$E$62,2,FALSE))/(EOMONTH($G$3,0)+1-$G$3)*BO337*CQ337+(VLOOKUP(BS337,звания!$D$2:$E$62,2,FALSE))/(EOMONTH($G$3,0)+1-$G$3)*BU337*(VLOOKUP(BS337,звания!$F$2:$G$62,2,FALSE)*0.01)))/100*(100-CP337)+(IF(BT337=0,0,(VLOOKUP(BS337,звания!$D$2:$E$62,2,FALSE)/(EOMONTH($BN$3,0)+1-$BN$3)*BT337*(VLOOKUP(BS337,звания!$F$2:$G$62,2,FALSE)))*0.01-(VLOOKUP(O337,звания!$D$2:$E$62,2,FALSE)/(EOMONTH($BN$3,0)+1-$BN$3)*BT337*(VLOOKUP(O337,звания!$F$2:$G$62,2,FALSE)))*0.01)))))))</f>
        <v>0</v>
      </c>
      <c r="CS337" s="416">
        <f t="shared" si="439"/>
        <v>0</v>
      </c>
      <c r="CT337" s="403"/>
      <c r="CU337" s="403"/>
      <c r="CV337" s="403">
        <f t="shared" si="435"/>
        <v>0</v>
      </c>
      <c r="CW337" s="556">
        <f t="shared" si="440"/>
        <v>0</v>
      </c>
      <c r="CX337" s="403">
        <f t="shared" si="393"/>
        <v>0</v>
      </c>
      <c r="CY337" s="403"/>
      <c r="CZ337" s="404">
        <f t="shared" si="401"/>
        <v>0</v>
      </c>
      <c r="DA337" s="403"/>
      <c r="DB337" s="403"/>
      <c r="DC337" s="403"/>
      <c r="DD337" s="421">
        <f t="shared" ref="DD337:DD400" si="446">CX337+CZ337+DA337+DB337+DC337</f>
        <v>0</v>
      </c>
      <c r="DE337" s="421">
        <f t="shared" si="425"/>
        <v>0</v>
      </c>
      <c r="DF337" s="403">
        <f t="shared" si="410"/>
        <v>0</v>
      </c>
      <c r="DG337" s="421">
        <f t="shared" si="411"/>
        <v>0</v>
      </c>
      <c r="DH337" s="421"/>
      <c r="DI337" s="421"/>
      <c r="DJ337" s="422" t="str">
        <f t="shared" si="420"/>
        <v xml:space="preserve">    </v>
      </c>
      <c r="DK337" s="424"/>
      <c r="DL337" s="425"/>
      <c r="DM337" s="425"/>
      <c r="DN337" s="423"/>
      <c r="DO337" s="420"/>
      <c r="DP337" s="123"/>
      <c r="DQ337" s="817"/>
      <c r="DR337" s="818"/>
      <c r="DS337" s="819"/>
      <c r="DT337" s="820"/>
      <c r="DU337" s="124"/>
      <c r="DV337" s="110"/>
      <c r="DX337" s="84"/>
      <c r="DY337" s="84"/>
      <c r="DZ337" s="105"/>
      <c r="EH337" s="543">
        <f t="shared" si="436"/>
        <v>0</v>
      </c>
      <c r="EI337" s="404">
        <f t="shared" si="437"/>
        <v>0</v>
      </c>
      <c r="EJ337" s="29">
        <f t="shared" si="438"/>
        <v>0</v>
      </c>
      <c r="EK337" s="50"/>
      <c r="EL337" s="29"/>
      <c r="EM337" s="50"/>
      <c r="EN337" s="50"/>
      <c r="EO337" s="50"/>
      <c r="EP337" s="29"/>
    </row>
    <row r="338" spans="1:146" ht="17.45" hidden="1" customHeight="1">
      <c r="A338" s="402">
        <v>331</v>
      </c>
      <c r="B338" s="403"/>
      <c r="C338" s="403"/>
      <c r="D338" s="403">
        <f>DK338</f>
        <v>0</v>
      </c>
      <c r="E338" s="416"/>
      <c r="F338" s="417"/>
      <c r="G338" s="406" t="str">
        <f t="shared" si="442"/>
        <v>0.0.0</v>
      </c>
      <c r="H338" s="407" t="str">
        <f t="shared" si="443"/>
        <v>0.0.0</v>
      </c>
      <c r="I338" s="407" t="str">
        <f t="shared" si="444"/>
        <v>0.0.0</v>
      </c>
      <c r="J338" s="407" t="str">
        <f t="shared" si="426"/>
        <v>0.0.0</v>
      </c>
      <c r="K338" s="407" t="str">
        <f t="shared" si="427"/>
        <v>0.0.0</v>
      </c>
      <c r="L338" s="407" t="str">
        <f t="shared" si="428"/>
        <v>0.0.0</v>
      </c>
      <c r="M338" s="407" t="str">
        <f t="shared" si="429"/>
        <v>0.0.0</v>
      </c>
      <c r="N338" s="408" t="str">
        <f t="shared" si="445"/>
        <v>0.0.0</v>
      </c>
      <c r="O338" s="418"/>
      <c r="P338" s="417"/>
      <c r="Q338" s="417"/>
      <c r="R338" s="417"/>
      <c r="S338" s="417"/>
      <c r="T338" s="417"/>
      <c r="U338" s="417"/>
      <c r="V338" s="714"/>
      <c r="W338" s="714"/>
      <c r="X338" s="417"/>
      <c r="Y338" s="417"/>
      <c r="Z338" s="714"/>
      <c r="AA338" s="714"/>
      <c r="AB338" s="417"/>
      <c r="AC338" s="417"/>
      <c r="AD338" s="714"/>
      <c r="AE338" s="714"/>
      <c r="AF338" s="417"/>
      <c r="AG338" s="417"/>
      <c r="AH338" s="714"/>
      <c r="AI338" s="714"/>
      <c r="AJ338" s="417"/>
      <c r="AK338" s="417"/>
      <c r="AL338" s="714"/>
      <c r="AM338" s="714"/>
      <c r="AN338" s="417"/>
      <c r="AO338" s="417"/>
      <c r="AP338" s="714"/>
      <c r="AQ338" s="714"/>
      <c r="AR338" s="417"/>
      <c r="AS338" s="417"/>
      <c r="AT338" s="714"/>
      <c r="AU338" s="714"/>
      <c r="AV338" s="417"/>
      <c r="AW338" s="417"/>
      <c r="AX338" s="716"/>
      <c r="AY338" s="716"/>
      <c r="AZ338" s="635"/>
      <c r="BA338" s="635"/>
      <c r="BB338" s="716"/>
      <c r="BC338" s="716"/>
      <c r="BD338" s="635"/>
      <c r="BE338" s="635"/>
      <c r="BF338" s="717"/>
      <c r="BG338" s="717"/>
      <c r="BH338" s="432">
        <f t="shared" si="399"/>
        <v>0</v>
      </c>
      <c r="BI338" s="432">
        <f t="shared" si="430"/>
        <v>0</v>
      </c>
      <c r="BJ338" s="432">
        <f t="shared" si="431"/>
        <v>0</v>
      </c>
      <c r="BK338" s="432">
        <f t="shared" si="432"/>
        <v>0</v>
      </c>
      <c r="BL338" s="432">
        <f t="shared" si="433"/>
        <v>0</v>
      </c>
      <c r="BM338" s="436">
        <f>IF(DAYS360(BF338,BG338)&gt;=1800,1800/2,(DAYS360(BF338,BG338,1))/2)</f>
        <v>0</v>
      </c>
      <c r="BN338" s="462">
        <v>0.65</v>
      </c>
      <c r="BO338" s="427">
        <f t="shared" si="400"/>
        <v>0</v>
      </c>
      <c r="BP338" s="725"/>
      <c r="BQ338" s="700"/>
      <c r="BR338" s="419"/>
      <c r="BS338" s="700"/>
      <c r="BT338" s="700"/>
      <c r="BU338" s="700"/>
      <c r="BV338" s="427">
        <f>IF((BH338+BI338+BJ338+BK338+BL338+BM338)&lt;360,0,IF(AND((BH338+BI338+BJ338+BK338+BL338+BM338)&gt;=360,(BH338+BI338+BJ338+BK338+BL338+BM338)&lt;1800),25,IF(AND((BH338+BI338+BJ338+BK338+BL338+BM338)&gt;=1800,(BH338+BI338+BJ338+BK338+BL338+BM338)&lt;3600),30,IF(AND((BH338+BI338+BJ338+BK338+BL338+BM338)&gt;=3600,(BH338+BI338+BJ338+BK338+BL338+BM338)&lt;5400),35,IF(AND((BH338+BI338+BJ338+BK338+BL338+BM338)&gt;=5400,(BH338+BI338+BJ338+BK338+BL338+BM338)&lt;7200),40,IF(AND((BH338+BI338+BJ338+BK338+BL338+BM338)&gt;=7200,(BH338+BI338+BJ338+BK338+BL338+BM338)&lt;9000),45,IF((BH338+BI338+BJ338+BK338+BL338+BM338)&gt;=9000,50,"ПРОВЕРЬ")))))))</f>
        <v>0</v>
      </c>
      <c r="BW338" s="419"/>
      <c r="BX338" s="781"/>
      <c r="BY338" s="700"/>
      <c r="BZ338" s="432"/>
      <c r="CA338" s="700"/>
      <c r="CB338" s="432"/>
      <c r="CC338" s="700"/>
      <c r="CD338" s="432"/>
      <c r="CE338" s="404">
        <f>IF(OR(C338=0,CD338="Д"),0,IF(AND(C338&gt;0,E338=0),VLOOKUP(C338,звания!A:B,2,FALSE)/((EOMONTH($G$3,0)+1)-$G$3)*BO338+VLOOKUP(C338,звания!A:B,2,FALSE)/((EOMONTH($G$3,0)+1)-$G$3)*BR338+VLOOKUP(C338,звания!A:B,2,FALSE)/((EOMONTH($G$3,0)+1)-$G$3)*BU338,IF(AND(C338&gt;0,E338&gt;0,F338&gt;=$G$3,BO338=(EOMONTH($G$3,0)+1)-$G$3),(VLOOKUP(E338,звания!A:B,2,FALSE)/(EOMONTH($G$3,0)-$G$3+1))*(F338-$G$3)+(VLOOKUP(C338,звания!A:B,2,FALSE)/(EOMONTH($G$3,0)-$G$3+1))*((EOMONTH($G$3,0)-$G$3+1)-(F338-$G$3)),IF(AND(C338&gt;0,E338&gt;0,F338&gt;$G$3,BO338&lt;(EOMONTH($G$3,0)+1)-$G$3,BO338&lt;&gt;0),VLOOKUP(E338,звания!A:B,2,FALSE)/((EOMONTH($G$3,0)+1)-$G$3)*((F338-$G$3)-(((EOMONTH($G$3,0)+1)-$G$3)-BO338-BU338-BR338))+VLOOKUP(C338,звания!A:B,2,FALSE)/((EOMONTH($G$3,0)+1)-$G$3)*(((EOMONTH($G$3,0)+1)-F338)),IF(F338&lt;$G$3,(VLOOKUP(C338,звания!A:B,2,FALSE)-VLOOKUP(E338,звания!A:B,2,FALSE))/((EOMONTH($BN$3,0)+1)-$BN$3)*(EOMONTH($BN$3,0)+1-F338)+VLOOKUP(C338,звания!A:B,2,FALSE)/((EOMONTH($G$3,0)+1)-$G$3)*BO338+VLOOKUP(C338,звания!A:B,2,FALSE)/((EOMONTH($G$3,0)+1)-$G$3)*BU338+VLOOKUP(C338,звания!A:B,2,FALSE)/((EOMONTH($G$3,0)+1)-$G$3)*BR338,0)))))</f>
        <v>0</v>
      </c>
      <c r="CF338" s="404">
        <f>IF(OR(CD338="Д",C338=0),0,IF(B338="Виключений зі списків",IF(BS338=0,(VLOOKUP(O338,звания!$D$2:$E$62,2,FALSE))/(EOMONTH($B$3,0)+1-$B$3)*BO338+(VLOOKUP(BQ338,звания!$D$2:$E$62,2,FALSE))/(EOMONTH($B$3,0)+1-$B$3)*BR338,(((VLOOKUP(O338,звания!$D$2:$E$62,2,FALSE))/(EOMONTH($B$3,0)+1-$B$3))*BO338)+(VLOOKUP(BQ338,звания!$D$2:$E$62,2,FALSE))/(EOMONTH($B$3,0)+1-$B$3)*BR338+(VLOOKUP(BS338,звания!$D$2:$E$62,2,FALSE))/(EOMONTH($B$3,0)+1-$B$3)*BU338),IF(BS338=0,(VLOOKUP(O338,звания!$D$2:$E$62,2,FALSE))/(EOMONTH($G$3,0)+1-$G$3)*BO338+(VLOOKUP(BQ338,звания!$D$2:$E$62,2,FALSE))/(EOMONTH($G$3,0)+1-$G$3)*BR338,(((VLOOKUP(O338,звания!$D$2:$E$62,2,FALSE))/(EOMONTH($G$3,0)+1-$G$3))*BO338)+(VLOOKUP(BQ338,звания!$D$2:$E$62,2,FALSE))/(EOMONTH($G$3,0)+1-$G$3)*BR338+(VLOOKUP(BS338,звания!$D$2:$E$62,2,FALSE))/(EOMONTH($G$3,0)+1-$G$3)*BU338+IF(BT338=0,0,(VLOOKUP(BS338,звания!$D$2:$E$62,2,FALSE))/(EOMONTH($BN$3,0)+1-$BN$3)*BT338-(VLOOKUP(O338,звания!$D$2:$E$62,2,FALSE))/(EOMONTH($BN$3,0)+1-$BN$3)*BT338))))</f>
        <v>0</v>
      </c>
      <c r="CG338" s="404">
        <f t="shared" si="406"/>
        <v>0</v>
      </c>
      <c r="CH338" s="404">
        <f>IF(BW338=0,CF338*BX338%,IF(BW338&gt;0,((VLOOKUP(O338,звания!$D$2:$E$62,2,FALSE)/(EOMONTH($G$3,0)+1-$G$3)*BW338)*BX338%)))</f>
        <v>0</v>
      </c>
      <c r="CI338" s="404">
        <f>IF(BY338=0,CF338*BZ338%,IF(BY338&gt;0,(VLOOKUP(O338,звания!$D$2:$E$62,2,FALSE)/(EOMONTH($G$3,0)+1-$G$3)*BO338)*BZ338%)+(VLOOKUP(BS338,звания!$D$2:$E$62,2,FALSE)/(EOMONTH($G$3,0)+1-$G$3)*BU338)*BZ338%)</f>
        <v>0</v>
      </c>
      <c r="CJ338" s="404">
        <f>IF(CA338=0,CF338*CB338%,IF(CA338&gt;0,(VLOOKUP(O338,звания!$D$2:$E$62,2,FALSE)/(EOMONTH($G$3,0)+1-$G$3)*BO338)*CB338%)+(VLOOKUP(BS338,звания!$D$2:$E$62,2,FALSE)/(EOMONTH($G$3,0)+1-$G$3)*BU338)*CB338%)</f>
        <v>0</v>
      </c>
      <c r="CK338" s="404">
        <f>IF(CD338="Д",0,IF(CC338=0,CF338*CD338%,IF(CC338&gt;0,(VLOOKUP(O338,звания!$D$2:$E$62,2,FALSE)/(EOMONTH($G$3,0)+1-$G$3)*BO338)*CD338%)+(VLOOKUP(BS338,звания!$D$2:$E$62,2,FALSE)/(EOMONTH($G$3,0)+1-$G$3)*BU338)*CD338%))</f>
        <v>0</v>
      </c>
      <c r="CL338" s="404">
        <f>IF(BR338&gt;0,((VLOOKUP(C338,звания!$A$2:$B$62,2,FALSE)/(EOMONTH($G$3,0)+1-$G$3)*BO338+VLOOKUP(O338,звания!$D$2:$E$62,2,FALSE)/(EOMONTH($G$3,0)+1-$G$3)*BO338+(VLOOKUP(C338,звания!$A$2:$B$62,2,FALSE)/(EOMONTH($G$3,0)+1-$G$3)*BO338+VLOOKUP(O338,звания!$D$2:$E$62,2,FALSE)/(EOMONTH($G$3,0)+1-$G$3)*BO338)*BV338%)*BN338)+(VLOOKUP(C338,звания!$A$2:$B$62,2,FALSE)/(EOMONTH($G$3,0)+1-$G$3)*BU338+VLOOKUP(BS338,звания!$D$2:$E$62,2,FALSE)/(EOMONTH($G$3,0)+1-$G$3)*BU338+(VLOOKUP(C338,звания!$A$2:$B$62,2,FALSE)/(EOMONTH($G$3,0)+1-$G$3)*BU338+VLOOKUP(BS338,звания!$D$2:$E$62,2,FALSE)/(EOMONTH($G$3,0)+1-$G$3)*BU338)*BV338%)*BN338,(CE338+CF338+CG338)*BN338)</f>
        <v>0</v>
      </c>
      <c r="CM338" s="404"/>
      <c r="CN338" s="404"/>
      <c r="CO338" s="432">
        <f t="shared" si="434"/>
        <v>0</v>
      </c>
      <c r="CP338" s="638"/>
      <c r="CQ338" s="637">
        <f>IF(CF338=0,0,IF((SUM(BH338:BM338)&gt;360),(VLOOKUP(O338,звания!$F$2:$G$62,2,FALSE))/100,VLOOKUP(O338,звания!$F$2:$H$62,3,FALSE)/100))</f>
        <v>0</v>
      </c>
      <c r="CR338" s="617">
        <f>IF(B338="Виключений зі списків",IF(AND(BU338=0,360-BH338&lt;0),(VLOOKUP(O338,звания!$D$2:$E$62,2,FALSE))/(EOMONTH($B$3,0)+1-$B$3)*BO338*CQ338,IF(AND(360-BH338&gt;=0,360-BH338&lt;(EOMONTH($B$3,0)+1-$B$3)),(CF338/(EOMONTH($B$3,0)-$B$3+1)*(360-BH338))*CQ338+(CF338/(EOMONTH($B$3,0)-$B$3+1)*((EOMONTH($B$3,0)-$B$3+1)-(360-BH338)))*VLOOKUP(O338,звания!$F$2:$H$62,2,FALSE)/100,((((VLOOKUP(O338,звания!$D$2:$E$62,2,FALSE))/(EOMONTH($B$3,0)+1-$B$3)*BO338*CQ338+(VLOOKUP(BS338,звания!$D$2:$E$62,2,FALSE))/(EOMONTH($B$3,0)+1-$B$3)*BU338*(VLOOKUP(BS338,звания!$F$2:$G$62,2,FALSE)*0.01)+(IF(BT338=0,0,(VLOOKUP(BS338,звания!$D$2:$E$62,2,FALSE)/(EOMONTH($G$3,0)+1-$G$3)*BT338*(VLOOKUP(BS338,звания!$F$2:$G$62,2,FALSE)))*0.01-(VLOOKUP(O338,звания!$D$2:$E$62,2,FALSE)/(EOMONTH($G$3,0)+1-$G$3)*BT338*(VLOOKUP(O338,звания!$F$2:$G$62,2,FALSE)))*0.01)))))/100*(100-CP338))),(IF(AND(BU338=0,360-BH338&lt;0,CP338=0),(VLOOKUP(O338,звания!$D$2:$E$62,2,FALSE))/(EOMONTH($G$3,0)+1-$G$3)*BO338*CQ338,IF(AND(360-BH338&gt;=0,360-BH338&lt;(EOMONTH($G$3,0)+1-$G$3)),(CF338/(EOMONTH($G$3,0)-$G$3+1)*(360-BH338))*CQ338+(CF338/(EOMONTH($G$3,0)-$G$3+1)*((EOMONTH($G$3,0)-$G$3+1)-(360-BH338)))*VLOOKUP(O338,звания!$F$2:$H$62,2,FALSE)/100,((((VLOOKUP(O338,звания!$D$2:$E$62,2,FALSE))/(EOMONTH($G$3,0)+1-$G$3)*BO338*CQ338+(VLOOKUP(BS338,звания!$D$2:$E$62,2,FALSE))/(EOMONTH($G$3,0)+1-$G$3)*BU338*(VLOOKUP(BS338,звания!$F$2:$G$62,2,FALSE)*0.01)))/100*(100-CP338)+(IF(BT338=0,0,(VLOOKUP(BS338,звания!$D$2:$E$62,2,FALSE)/(EOMONTH($BN$3,0)+1-$BN$3)*BT338*(VLOOKUP(BS338,звания!$F$2:$G$62,2,FALSE)))*0.01-(VLOOKUP(O338,звания!$D$2:$E$62,2,FALSE)/(EOMONTH($BN$3,0)+1-$BN$3)*BT338*(VLOOKUP(O338,звания!$F$2:$G$62,2,FALSE)))*0.01)))))))</f>
        <v>0</v>
      </c>
      <c r="CS338" s="416">
        <f t="shared" si="439"/>
        <v>0</v>
      </c>
      <c r="CT338" s="403"/>
      <c r="CU338" s="403"/>
      <c r="CV338" s="403">
        <f t="shared" si="435"/>
        <v>0</v>
      </c>
      <c r="CW338" s="556">
        <f t="shared" si="440"/>
        <v>0</v>
      </c>
      <c r="CX338" s="403">
        <f t="shared" si="393"/>
        <v>0</v>
      </c>
      <c r="CY338" s="403"/>
      <c r="CZ338" s="404">
        <f t="shared" si="401"/>
        <v>0</v>
      </c>
      <c r="DA338" s="403"/>
      <c r="DB338" s="403"/>
      <c r="DC338" s="403"/>
      <c r="DD338" s="421">
        <f t="shared" si="446"/>
        <v>0</v>
      </c>
      <c r="DE338" s="421">
        <f t="shared" si="425"/>
        <v>0</v>
      </c>
      <c r="DF338" s="403">
        <f t="shared" si="410"/>
        <v>0</v>
      </c>
      <c r="DG338" s="421">
        <f t="shared" si="411"/>
        <v>0</v>
      </c>
      <c r="DH338" s="421"/>
      <c r="DI338" s="421"/>
      <c r="DJ338" s="422" t="str">
        <f t="shared" si="420"/>
        <v xml:space="preserve">    </v>
      </c>
      <c r="DK338" s="424"/>
      <c r="DL338" s="429"/>
      <c r="DM338" s="429"/>
      <c r="DN338" s="429"/>
      <c r="DO338" s="420"/>
      <c r="DP338" s="123"/>
      <c r="DQ338" s="817"/>
      <c r="DR338" s="818"/>
      <c r="DS338" s="819"/>
      <c r="DT338" s="820"/>
      <c r="DU338" s="400"/>
      <c r="DV338" s="110"/>
      <c r="DX338" s="84"/>
      <c r="DY338" s="84"/>
      <c r="DZ338" s="105"/>
      <c r="EH338" s="543">
        <f t="shared" si="436"/>
        <v>0</v>
      </c>
      <c r="EI338" s="404">
        <f t="shared" si="437"/>
        <v>0</v>
      </c>
      <c r="EJ338" s="29">
        <f t="shared" si="438"/>
        <v>0</v>
      </c>
      <c r="EK338" s="50"/>
      <c r="EL338" s="29"/>
      <c r="EM338" s="50"/>
      <c r="EN338" s="50"/>
      <c r="EO338" s="50"/>
      <c r="EP338" s="29"/>
    </row>
    <row r="339" spans="1:146" ht="17.45" hidden="1" customHeight="1">
      <c r="A339" s="402">
        <v>332</v>
      </c>
      <c r="B339" s="403"/>
      <c r="C339" s="403"/>
      <c r="D339" s="403">
        <f>DK339</f>
        <v>0</v>
      </c>
      <c r="E339" s="416"/>
      <c r="F339" s="417"/>
      <c r="G339" s="406" t="str">
        <f>IF(P339&gt;$G$3,0,CONCATENATE((INT((BH339)/360)+INT((BI339)/360)+INT((BJ339)/360)+INT((BK339)/360)+INT((BL339)/360)+INT((BM339)/360))+INT((INT(MOD((BH339),360)/30)+INT(MOD((BI339),360)/30)+INT(MOD((BJ339),360)/30)+INT(MOD((BK339),360)/30)+INT(MOD((BL339),360)/30)+INT(MOD((BM339),360)/30)+INT((MOD(MOD((BH339),360),30)+MOD(MOD((BI339),360),30)+MOD(MOD((BJ339),360),30)+MOD(MOD((BK339),360),30)+MOD(MOD((BL339),360),30)+MOD(MOD((BM339),360),30))/30))/12),".",MOD(INT(MOD((BH339),360)/30)+INT(MOD((BI339),360)/30)+INT(MOD((BJ339),360)/30)+INT(MOD((BK339),360)/30)+INT(MOD((BL339),360)/30)+INT(MOD((BM339),360)/30)+INT((MOD(MOD((BH339),360),30)+MOD(MOD((BI339),360),30)+MOD(MOD((BJ339),360),30)+MOD(MOD((BK339),360),30)+MOD(MOD((BL339),360),30)+MOD(MOD((BM339),360),30))/30),12),".",INT(MOD(MOD(MOD((BH339),360),30)+MOD(MOD((BI339),360),30)+MOD(MOD((BJ339),360),30)+MOD(MOD((BK339),360),30)+MOD(MOD((BL339),360),30)+MOD(MOD((BM339),360),30),30))))</f>
        <v>0.0.0</v>
      </c>
      <c r="H339" s="407" t="str">
        <f>CONCATENATE(INT((BH339)/360),".",INT(MOD((BH339),360)/30),".",MOD(MOD((BH339),360),30))</f>
        <v>0.0.0</v>
      </c>
      <c r="I339" s="407" t="str">
        <f>IF(P339&gt;$G$3,0,CONCATENATE((INT((BH339)/360)+INT((BM339)/360))+INT((INT(MOD((BH339),360)/30)+INT(MOD((BM339),360)/30)+INT((MOD(MOD((BH339),360),30)+MOD(MOD((BM339),360),30))/30))/12),".",MOD(INT(MOD((BH339),360)/30)+INT(MOD((BM339),360)/30)+INT((MOD(MOD((BH339),360),30)+MOD(MOD((BM339),360),30))/30),12),".",INT(MOD(MOD(MOD((BH339),360),30)+MOD(MOD((BM339),360),30),30))))</f>
        <v>0.0.0</v>
      </c>
      <c r="J339" s="407" t="str">
        <f t="shared" ref="J339:M340" si="447">CONCATENATE(INT(BI339/360),".",MOD(INT(BI339/30),12),".",MOD(INT(BI339),30))</f>
        <v>0.0.0</v>
      </c>
      <c r="K339" s="407" t="str">
        <f t="shared" si="447"/>
        <v>0.0.0</v>
      </c>
      <c r="L339" s="407" t="str">
        <f t="shared" si="447"/>
        <v>0.0.0</v>
      </c>
      <c r="M339" s="407" t="str">
        <f t="shared" si="447"/>
        <v>0.0.0</v>
      </c>
      <c r="N339" s="408" t="str">
        <f>CONCATENATE(IF(INT(INT(DAYS360(BF339,BG339,1)/30)/24)&gt;=2,2,INT(INT(DAYS360(BF339,BG339,1)/30)/24)),".",IF(AND(INT(INT(DAYS360(BF339,BG339,1)/30)/24)&gt;=2,MOD(INT(BM339/30),12)&gt;=6),6,IF(ISODD(MOD(INT(DAYS360(BF339,BG339,1)/30),12)),MOD(INT(DAYS360(BF339,BG339,1)/60),12),MOD(INT(BM339/30),12))),".",IF(AND(INT(INT(DAYS360(BF339,BG339,1)/30)/24)&gt;=2,MOD(INT(BM339/30),12)&gt;=6),0,IF(ISODD(MOD(INT(DAYS360(BF339,BG339,1)/30),12)),INT((MOD(DAYS360(BF339,BG339,1),30)/2+15)),INT(MOD(DAYS360(BF339,BG339,1),30)/2))))</f>
        <v>0.0.0</v>
      </c>
      <c r="O339" s="418"/>
      <c r="P339" s="417"/>
      <c r="Q339" s="417"/>
      <c r="R339" s="417"/>
      <c r="S339" s="417"/>
      <c r="T339" s="417"/>
      <c r="U339" s="417"/>
      <c r="V339" s="714"/>
      <c r="W339" s="714"/>
      <c r="X339" s="417"/>
      <c r="Y339" s="417"/>
      <c r="Z339" s="714"/>
      <c r="AA339" s="714"/>
      <c r="AB339" s="417"/>
      <c r="AC339" s="417"/>
      <c r="AD339" s="714"/>
      <c r="AE339" s="714"/>
      <c r="AF339" s="417"/>
      <c r="AG339" s="417"/>
      <c r="AH339" s="714"/>
      <c r="AI339" s="714"/>
      <c r="AJ339" s="417"/>
      <c r="AK339" s="417"/>
      <c r="AL339" s="714"/>
      <c r="AM339" s="714"/>
      <c r="AN339" s="417"/>
      <c r="AO339" s="417"/>
      <c r="AP339" s="714"/>
      <c r="AQ339" s="714"/>
      <c r="AR339" s="417"/>
      <c r="AS339" s="417"/>
      <c r="AT339" s="714"/>
      <c r="AU339" s="714"/>
      <c r="AV339" s="417"/>
      <c r="AW339" s="417"/>
      <c r="AX339" s="716"/>
      <c r="AY339" s="716"/>
      <c r="AZ339" s="635"/>
      <c r="BA339" s="635"/>
      <c r="BB339" s="716"/>
      <c r="BC339" s="716"/>
      <c r="BD339" s="635"/>
      <c r="BE339" s="635"/>
      <c r="BF339" s="717"/>
      <c r="BG339" s="717"/>
      <c r="BH339" s="432">
        <f>IF(OR(P339=0,P339&gt;$G$3),0,IF(B339="Виключений зі списків",DAYS360(P339,IF(Q339=0,$B$3,Q339),1)+(DAYS360(R339,IF(AND(S339=0,Q339&gt;1,R339&gt;1),$B$3,S339),1)+(DAYS360(T339,IF(AND(U339=0,T339&gt;1,Q339&gt;1),$B$3,U339),1))),DAYS360(P339,IF(Q339=0,$G$3,Q339),1)+(DAYS360(R339,IF(AND(S339=0,Q339&gt;1,R339&gt;1),$G$3,S339),1)+(DAYS360(T339,IF(AND(U339=0,T339&gt;1,Q339&gt;1),$G$3,U339),1)))))</f>
        <v>0</v>
      </c>
      <c r="BI339" s="432">
        <f>(IF(OR(W339&gt;$G$3,W339=0),IF(OR(V339=0,V339&gt;$G$3),0,DAYS360(V339,$G$3,1)),(DAYS360(V339,W339,1)))+IF(OR(Y339&gt;$G$3,Y339=0),IF(OR(X339=0,X339&gt;$G$3),0,DAYS360(X339,$G$3,1)),(DAYS360(X339,Y339,1)))+IF(OR(AA339&gt;$G$3,AA339=0),IF(OR(Z339=0,Z339&gt;$G$3),0,DAYS360(Z339,$G$3,1)),(DAYS360(Z339,AA339,1)))+IF(OR(AC339&gt;$G$3,AC339=0),IF(OR(AB339=0,AB339&gt;$G$3),0,DAYS360(AB339,$G$3,1)),(DAYS360(AB339,AC339,1)))+IF(OR(AE339&gt;$G$3,AE339=0),IF(OR(AD339=0,AD339&gt;$G$3),0,DAYS360(AD339,$G$3,1)),(DAYS360(AD339,AE339,1)))+IF(OR(AG339&gt;$G$3,AG339=0),IF(OR(AF339=0,AF339&gt;$G$3),0,DAYS360(AF339,$G$3,1)),(DAYS360(AF339,AG339,1)))+IF(OR(AI339&gt;$G$3,AI339=0),IF(OR(AH339=0,AH339&gt;$G$3),0,DAYS360(AH339,$G$3,1)),(DAYS360(AH339,AI339,1)))+IF(OR(AK339&gt;$G$3,AK339=0),IF(OR(AJ339=0,AJ339&gt;$G$3),0,DAYS360(AJ339,$G$3,1)),(DAYS360(AJ339,AK339,1)))+IF(OR(AM339&gt;$G$3,AM339=0),IF(OR(AL339=0,AL339&gt;$G$3),0,DAYS360(AL339,$G$3,1)),(DAYS360(AL339,AM339,1)))+IF(OR(AO339&gt;$G$3,AO339=0),IF(OR(AN339=0,AN339&gt;$G$3),0,DAYS360(AN339,$G$3,1)),(DAYS360(AN339,AO339,1)))+IF(OR(AQ339&gt;$G$3,AQ339=0),IF(OR(AP339=0,AP339&gt;$G$3),0,DAYS360(AP339,$G$3,1)),(DAYS360(AP339,AQ339,1)))+IF(OR(AS339&gt;$G$3,AS339=0),IF(OR(AR339=0,AR339&gt;$G$3),0,DAYS360(AR339,$G$3,1)),(DAYS360(AR339,AS339,1)))+IF(OR(AU339&gt;$G$3,AU339=0),IF(OR(AT339=0,AT339&gt;$G$3),0,DAYS360(AT339,$G$3,1)),(DAYS360(AT339,AU339,1)))+IF(OR(AW339&gt;$G$3,AW339=0),IF(OR(AV339=0,AV339&gt;$G$3),0,DAYS360(AV339,$G$3,1)),(DAYS360(AV339,AW339,1))))*2</f>
        <v>0</v>
      </c>
      <c r="BJ339" s="432">
        <f>(IF(OR(AY339&gt;$G$3,AY339=0),IF(OR(AX339=0,AX339&gt;$G$3),0,DAYS360(AX339,$G$3,1)),(DAYS360(AX339,AY339,1)))+IF(OR(BA339&gt;$G$3,BA339=0),IF(OR(AZ339=0,AZ339&gt;$G$3),0,DAYS360(AZ339,$G$3,1)),(DAYS360(AZ339,BA339,1))))/2</f>
        <v>0</v>
      </c>
      <c r="BK339" s="432">
        <f>(IF(OR(BC339&gt;$G$3,BC339=0),IF(OR(BB339=0,BB339&gt;$G$3),0,DAYS360(BB339,$G$3,1)),(DAYS360(BB339,BC339,1))))</f>
        <v>0</v>
      </c>
      <c r="BL339" s="432">
        <f>(IF(OR(BE339&gt;$G$3,BE339=0),IF(OR(BD339=0,BD339&gt;$G$3),0,DAYS360(BD339,$G$3,1)),(DAYS360(BD339,BE339,1))))/3</f>
        <v>0</v>
      </c>
      <c r="BM339" s="436">
        <f>IF(DAYS360(BF339,BG339)&gt;=1800,1800/2,(DAYS360(BF339,BG339,1))/2)</f>
        <v>0</v>
      </c>
      <c r="BN339" s="462">
        <v>0.65</v>
      </c>
      <c r="BO339" s="427">
        <f>IF(CD339="Д",0,IF(B339="Виключений зі списків",BP339-$B$3+1,IF(AND(BR339=0,BU339=0,O339&lt;&gt;0,BP339=0),EOMONTH($G$3,0)+1-$G$3,IF(AND(BR339=0,BU339=0,O339&lt;&gt;0,BP339&gt;0),EOMONTH($G$3,0)+1-BP339,IF(AND(BR339=0,BU339&gt;0,BP339&gt;$G$3),(EOMONTH($G$3,0)+1-$G$3)-BU339-(BP339-$G$3),IF(AND(BR339&gt;0,O339&lt;&gt;0,BP339&gt;$G$3),(EOMONTH($G$3,0)+1-$G$3)-BU339-BR339-(BP339-$G$3),IF(AND(BR339&gt;0,O339&lt;&gt;0,OR(BP339=0,BP339=$G$3)),(EOMONTH($G$3,0)+1-$G$3)-BU339-BR339,IF(AND(O339=0,BR339&gt;0),BR339+BU339,IF(AND(BU339&gt;0,BR339=0,BP339=0),(EOMONTH($G$3,0)+1-$G$3)-BU339,0)))))))))</f>
        <v>0</v>
      </c>
      <c r="BP339" s="725"/>
      <c r="BQ339" s="700"/>
      <c r="BR339" s="419"/>
      <c r="BS339" s="700"/>
      <c r="BT339" s="700"/>
      <c r="BU339" s="700"/>
      <c r="BV339" s="427">
        <f>IF((BH339+BI339+BJ339+BK339+BL339+BM339)&lt;360,0,IF(AND((BH339+BI339+BJ339+BK339+BL339+BM339)&gt;=360,(BH339+BI339+BJ339+BK339+BL339+BM339)&lt;1800),25,IF(AND((BH339+BI339+BJ339+BK339+BL339+BM339)&gt;=1800,(BH339+BI339+BJ339+BK339+BL339+BM339)&lt;3600),30,IF(AND((BH339+BI339+BJ339+BK339+BL339+BM339)&gt;=3600,(BH339+BI339+BJ339+BK339+BL339+BM339)&lt;5400),35,IF(AND((BH339+BI339+BJ339+BK339+BL339+BM339)&gt;=5400,(BH339+BI339+BJ339+BK339+BL339+BM339)&lt;7200),40,IF(AND((BH339+BI339+BJ339+BK339+BL339+BM339)&gt;=7200,(BH339+BI339+BJ339+BK339+BL339+BM339)&lt;9000),45,IF((BH339+BI339+BJ339+BK339+BL339+BM339)&gt;=9000,50,"ПРОВЕРЬ")))))))</f>
        <v>0</v>
      </c>
      <c r="BW339" s="419"/>
      <c r="BX339" s="781"/>
      <c r="BY339" s="700"/>
      <c r="BZ339" s="432"/>
      <c r="CA339" s="700"/>
      <c r="CB339" s="432"/>
      <c r="CC339" s="700"/>
      <c r="CD339" s="432"/>
      <c r="CE339" s="404">
        <f>IF(OR(C339=0,CD339="Д"),0,IF(AND(C339&gt;0,E339=0),VLOOKUP(C339,звания!A:B,2,FALSE)/((EOMONTH($G$3,0)+1)-$G$3)*BO339+VLOOKUP(C339,звания!A:B,2,FALSE)/((EOMONTH($G$3,0)+1)-$G$3)*BR339+VLOOKUP(C339,звания!A:B,2,FALSE)/((EOMONTH($G$3,0)+1)-$G$3)*BU339,IF(AND(C339&gt;0,E339&gt;0,F339&gt;=$G$3,BO339=(EOMONTH($G$3,0)+1)-$G$3),(VLOOKUP(E339,звания!A:B,2,FALSE)/(EOMONTH($G$3,0)-$G$3+1))*(F339-$G$3)+(VLOOKUP(C339,звания!A:B,2,FALSE)/(EOMONTH($G$3,0)-$G$3+1))*((EOMONTH($G$3,0)-$G$3+1)-(F339-$G$3)),IF(AND(C339&gt;0,E339&gt;0,F339&gt;$G$3,BO339&lt;(EOMONTH($G$3,0)+1)-$G$3,BO339&lt;&gt;0),VLOOKUP(E339,звания!A:B,2,FALSE)/((EOMONTH($G$3,0)+1)-$G$3)*((F339-$G$3)-(((EOMONTH($G$3,0)+1)-$G$3)-BO339-BU339-BR339))+VLOOKUP(C339,звания!A:B,2,FALSE)/((EOMONTH($G$3,0)+1)-$G$3)*(((EOMONTH($G$3,0)+1)-F339)),IF(F339&lt;$G$3,(VLOOKUP(C339,звания!A:B,2,FALSE)-VLOOKUP(E339,звания!A:B,2,FALSE))/((EOMONTH($BN$3,0)+1)-$BN$3)*(EOMONTH($BN$3,0)+1-F339)+VLOOKUP(C339,звания!A:B,2,FALSE)/((EOMONTH($G$3,0)+1)-$G$3)*BO339+VLOOKUP(C339,звания!A:B,2,FALSE)/((EOMONTH($G$3,0)+1)-$G$3)*BU339+VLOOKUP(C339,звания!A:B,2,FALSE)/((EOMONTH($G$3,0)+1)-$G$3)*BR339,0)))))</f>
        <v>0</v>
      </c>
      <c r="CF339" s="404">
        <f>IF(OR(CD339="Д",C339=0),0,IF(B339="Виключений зі списків",IF(BS339=0,(VLOOKUP(O339,звания!$D$2:$E$62,2,FALSE))/(EOMONTH($B$3,0)+1-$B$3)*BO339+(VLOOKUP(BQ339,звания!$D$2:$E$62,2,FALSE))/(EOMONTH($B$3,0)+1-$B$3)*BR339,(((VLOOKUP(O339,звания!$D$2:$E$62,2,FALSE))/(EOMONTH($B$3,0)+1-$B$3))*BO339)+(VLOOKUP(BQ339,звания!$D$2:$E$62,2,FALSE))/(EOMONTH($B$3,0)+1-$B$3)*BR339+(VLOOKUP(BS339,звания!$D$2:$E$62,2,FALSE))/(EOMONTH($B$3,0)+1-$B$3)*BU339),IF(BS339=0,(VLOOKUP(O339,звания!$D$2:$E$62,2,FALSE))/(EOMONTH($G$3,0)+1-$G$3)*BO339+(VLOOKUP(BQ339,звания!$D$2:$E$62,2,FALSE))/(EOMONTH($G$3,0)+1-$G$3)*BR339,(((VLOOKUP(O339,звания!$D$2:$E$62,2,FALSE))/(EOMONTH($G$3,0)+1-$G$3))*BO339)+(VLOOKUP(BQ339,звания!$D$2:$E$62,2,FALSE))/(EOMONTH($G$3,0)+1-$G$3)*BR339+(VLOOKUP(BS339,звания!$D$2:$E$62,2,FALSE))/(EOMONTH($G$3,0)+1-$G$3)*BU339+IF(BT339=0,0,(VLOOKUP(BS339,звания!$D$2:$E$62,2,FALSE))/(EOMONTH($BN$3,0)+1-$BN$3)*BT339-(VLOOKUP(O339,звания!$D$2:$E$62,2,FALSE))/(EOMONTH($BN$3,0)+1-$BN$3)*BT339))))</f>
        <v>0</v>
      </c>
      <c r="CG339" s="404">
        <f>IF(AND(SUM(BH339:BM339)&lt;360,((EOMONTH($G$3,0)-$G$3+1+(SUM(BH339:BM339)))&gt;0),SUM(BH339:BM339)+EOMONTH($G$3,0)-$G$3+1&lt;360),(CE339+CF339)*BV339%,IF(SUM(BH339:BM339)+EOMONTH($G$3,0)-$G$3+1&lt;=1800,((CE339+CF339)/(EOMONTH($G$3,0)-$G$3+1))*(360-SUM(BH339:BM339))*BV339%+(((CE339+CF339)/(EOMONTH($G$3,0)-$G$3+1))*((EOMONTH($G$3,0)-$G$3+1)-(360-SUM(BH339:BM339))))*25%,IF(AND(SUM(BH339:BM339)&lt;1800,((EOMONTH($G$3,0)-$G$3+1+SUM(BH339:BM339))&gt;=360),SUM(BH339:BM339)+EOMONTH($G$3,0)-$G$3+1&lt;1800),(CE339+CF339)*BV339%,IF(SUM(BH339:BM339)+EOMONTH($G$3,0)-$G$3+1&lt;=3600,((CE339+CF339)/(EOMONTH($G$3,0)-$G$3+1))*(1800-SUM(BH339:BM339))*BV339%+(((CE339+CF339)/(EOMONTH($G$3,0)-$G$3+1))*((EOMONTH($G$3,0)-$G$3+1)-(1800-SUM(BH339:BM339)))*30%),IF(AND(SUM(BH339:BM339)&lt;3600,((EOMONTH($G$3,0)-$G$3+1+SUM(BH339:BM339))&gt;=1800),SUM(BH339:BM339)+EOMONTH($G$3,0)-$G$3+1&lt;3600),(CE339+CF339)*BV339%,IF(SUM(BH339:BM339)+EOMONTH($G$3,0)-$G$3+1&lt;=5400,((CE339+CF339)/(EOMONTH($G$3,0)-$G$3+1))*(3600-SUM(BH339:BM339))*BV339%+(((CE339+CF339)/(EOMONTH($G$3,0)-$G$3+1))*((EOMONTH($G$3,0)-$G$3+1)-(3600-SUM(BH339:BM339))))*35%,IF(AND(SUM(BH339:BM339)&lt;5400,((EOMONTH($G$3,0)-$G$3+1+SUM(BH339:BM339))&gt;=3600),SUM(BH339:BM339)+EOMONTH($G$3,0)-$G$3+1&lt;5400),(CE339+CF339)*BV339%,IF(SUM(BH339:BM339)+EOMONTH($G$3,0)-$G$3+1&lt;=7200,((CE339+CF339)/(EOMONTH($G$3,0)-$G$3+1))*(5400-SUM(BH339:BM339))*BV339%+(((CE339+CF339)/(EOMONTH($G$3,0)-$G$3+1))*((EOMONTH($G$3,0)-$G$3+1)-(5400-SUM(BH339:BM339))))*40%,IF(AND(SUM(BH339:BM339)&lt;7200,((EOMONTH($G$3,0)-$G$3+1+SUM(BH339:BM339))&gt;=5400),SUM(BH339:BM339)+EOMONTH($G$3,0)-$G$3+1&lt;7200),(CE339+CF339)*BV339%,IF(SUM(BH339:BM339)+EOMONTH($G$3,0)-$G$3+1&lt;=9000,((CE339+CF339)/(EOMONTH($G$3,0)-$G$3+1))*(7200-SUM(BH339:BM339))*BV339%+(((CE339+CF339)/(EOMONTH($G$3,0)-$G$3+1))*((EOMONTH($G$3,0)-$G$3+1)-(7200-SUM(BH339:BM339))))*45%,IF(SUM(BH339:BM339)+EOMONTH($G$3,0)-$G$3+1&gt;=9000,((CE339+CF339)/(EOMONTH($G$3,0)-$G$3+1))*(9000-SUM(BH339:BM339))*BV339%+(((CE339+CF339)/(EOMONTH($G$3,0)-$G$3+1))*((EOMONTH($G$3,0)-$G$3+1)-(9000-SUM(BH339:BM339))))*50%,0)))))))))))</f>
        <v>0</v>
      </c>
      <c r="CH339" s="404">
        <f>IF(BW339=0,CF339*BX339%,IF(BW339&gt;0,((VLOOKUP(O339,звания!$D$2:$E$62,2,FALSE)/(EOMONTH($G$3,0)+1-$G$3)*BW339)*BX339%)))</f>
        <v>0</v>
      </c>
      <c r="CI339" s="404">
        <f>IF(BY339=0,CF339*BZ339%,IF(BY339&gt;0,(VLOOKUP(O339,звания!$D$2:$E$62,2,FALSE)/(EOMONTH($G$3,0)+1-$G$3)*BO339)*BZ339%)+(VLOOKUP(BS339,звания!$D$2:$E$62,2,FALSE)/(EOMONTH($G$3,0)+1-$G$3)*BU339)*BZ339%)</f>
        <v>0</v>
      </c>
      <c r="CJ339" s="404">
        <f>IF(CA339=0,CF339*CB339%,IF(CA339&gt;0,(VLOOKUP(O339,звания!$D$2:$E$62,2,FALSE)/(EOMONTH($G$3,0)+1-$G$3)*BO339)*CB339%)+(VLOOKUP(BS339,звания!$D$2:$E$62,2,FALSE)/(EOMONTH($G$3,0)+1-$G$3)*BU339)*CB339%)</f>
        <v>0</v>
      </c>
      <c r="CK339" s="404">
        <f>IF(CD339="Д",0,IF(CC339=0,CF339*CD339%,IF(CC339&gt;0,(VLOOKUP(O339,звания!$D$2:$E$62,2,FALSE)/(EOMONTH($G$3,0)+1-$G$3)*BO339)*CD339%)+(VLOOKUP(BS339,звания!$D$2:$E$62,2,FALSE)/(EOMONTH($G$3,0)+1-$G$3)*BU339)*CD339%))</f>
        <v>0</v>
      </c>
      <c r="CL339" s="404">
        <f>IF(BR339&gt;0,((VLOOKUP(C339,звания!$A$2:$B$62,2,FALSE)/(EOMONTH($G$3,0)+1-$G$3)*BO339+VLOOKUP(O339,звания!$D$2:$E$62,2,FALSE)/(EOMONTH($G$3,0)+1-$G$3)*BO339+(VLOOKUP(C339,звания!$A$2:$B$62,2,FALSE)/(EOMONTH($G$3,0)+1-$G$3)*BO339+VLOOKUP(O339,звания!$D$2:$E$62,2,FALSE)/(EOMONTH($G$3,0)+1-$G$3)*BO339)*BV339%)*BN339)+(VLOOKUP(C339,звания!$A$2:$B$62,2,FALSE)/(EOMONTH($G$3,0)+1-$G$3)*BU339+VLOOKUP(BS339,звания!$D$2:$E$62,2,FALSE)/(EOMONTH($G$3,0)+1-$G$3)*BU339+(VLOOKUP(C339,звания!$A$2:$B$62,2,FALSE)/(EOMONTH($G$3,0)+1-$G$3)*BU339+VLOOKUP(BS339,звания!$D$2:$E$62,2,FALSE)/(EOMONTH($G$3,0)+1-$G$3)*BU339)*BV339%)*BN339,(CE339+CF339+CG339)*BN339)</f>
        <v>0</v>
      </c>
      <c r="CM339" s="404"/>
      <c r="CN339" s="404"/>
      <c r="CO339" s="432">
        <f t="shared" si="434"/>
        <v>0</v>
      </c>
      <c r="CP339" s="638"/>
      <c r="CQ339" s="637">
        <f>IF(CF339=0,0,IF((SUM(BH339:BM339)&gt;360),(VLOOKUP(O339,звания!$F$2:$G$62,2,FALSE))/100,VLOOKUP(O339,звания!$F$2:$H$62,3,FALSE)/100))</f>
        <v>0</v>
      </c>
      <c r="CR339" s="617">
        <f>IF(B339="Виключений зі списків",IF(AND(BU339=0,360-BH339&lt;0),(VLOOKUP(O339,звания!$D$2:$E$62,2,FALSE))/(EOMONTH($B$3,0)+1-$B$3)*BO339*CQ339,IF(AND(360-BH339&gt;=0,360-BH339&lt;(EOMONTH($B$3,0)+1-$B$3)),(CF339/(EOMONTH($B$3,0)-$B$3+1)*(360-BH339))*CQ339+(CF339/(EOMONTH($B$3,0)-$B$3+1)*((EOMONTH($B$3,0)-$B$3+1)-(360-BH339)))*VLOOKUP(O339,звания!$F$2:$H$62,2,FALSE)/100,((((VLOOKUP(O339,звания!$D$2:$E$62,2,FALSE))/(EOMONTH($B$3,0)+1-$B$3)*BO339*CQ339+(VLOOKUP(BS339,звания!$D$2:$E$62,2,FALSE))/(EOMONTH($B$3,0)+1-$B$3)*BU339*(VLOOKUP(BS339,звания!$F$2:$G$62,2,FALSE)*0.01)+(IF(BT339=0,0,(VLOOKUP(BS339,звания!$D$2:$E$62,2,FALSE)/(EOMONTH($G$3,0)+1-$G$3)*BT339*(VLOOKUP(BS339,звания!$F$2:$G$62,2,FALSE)))*0.01-(VLOOKUP(O339,звания!$D$2:$E$62,2,FALSE)/(EOMONTH($G$3,0)+1-$G$3)*BT339*(VLOOKUP(O339,звания!$F$2:$G$62,2,FALSE)))*0.01)))))/100*(100-CP339))),(IF(AND(BU339=0,360-BH339&lt;0,CP339=0),(VLOOKUP(O339,звания!$D$2:$E$62,2,FALSE))/(EOMONTH($G$3,0)+1-$G$3)*BO339*CQ339,IF(AND(360-BH339&gt;=0,360-BH339&lt;(EOMONTH($G$3,0)+1-$G$3)),(CF339/(EOMONTH($G$3,0)-$G$3+1)*(360-BH339))*CQ339+(CF339/(EOMONTH($G$3,0)-$G$3+1)*((EOMONTH($G$3,0)-$G$3+1)-(360-BH339)))*VLOOKUP(O339,звания!$F$2:$H$62,2,FALSE)/100,((((VLOOKUP(O339,звания!$D$2:$E$62,2,FALSE))/(EOMONTH($G$3,0)+1-$G$3)*BO339*CQ339+(VLOOKUP(BS339,звания!$D$2:$E$62,2,FALSE))/(EOMONTH($G$3,0)+1-$G$3)*BU339*(VLOOKUP(BS339,звания!$F$2:$G$62,2,FALSE)*0.01)))/100*(100-CP339)+(IF(BT339=0,0,(VLOOKUP(BS339,звания!$D$2:$E$62,2,FALSE)/(EOMONTH($BN$3,0)+1-$BN$3)*BT339*(VLOOKUP(BS339,звания!$F$2:$G$62,2,FALSE)))*0.01-(VLOOKUP(O339,звания!$D$2:$E$62,2,FALSE)/(EOMONTH($BN$3,0)+1-$BN$3)*BT339*(VLOOKUP(O339,звания!$F$2:$G$62,2,FALSE)))*0.01)))))))</f>
        <v>0</v>
      </c>
      <c r="CS339" s="416">
        <f>SUM(CE339:CM339,CR339)</f>
        <v>0</v>
      </c>
      <c r="CT339" s="403"/>
      <c r="CU339" s="403"/>
      <c r="CV339" s="403">
        <f t="shared" si="435"/>
        <v>0</v>
      </c>
      <c r="CW339" s="556">
        <f>CN339+SUM(CS339:CV339)</f>
        <v>0</v>
      </c>
      <c r="CX339" s="403">
        <f>IF(CU339=0,CW339*0.18,(CW339-CU339)*0.18)</f>
        <v>0</v>
      </c>
      <c r="CY339" s="403"/>
      <c r="CZ339" s="404">
        <f t="shared" si="401"/>
        <v>0</v>
      </c>
      <c r="DA339" s="403"/>
      <c r="DB339" s="403"/>
      <c r="DC339" s="403"/>
      <c r="DD339" s="421">
        <f t="shared" si="446"/>
        <v>0</v>
      </c>
      <c r="DE339" s="421">
        <f>(CW339-CV339)*22%</f>
        <v>0</v>
      </c>
      <c r="DF339" s="403">
        <f>CX339</f>
        <v>0</v>
      </c>
      <c r="DG339" s="421">
        <f>CW339-DD339+DF339</f>
        <v>0</v>
      </c>
      <c r="DH339" s="421"/>
      <c r="DI339" s="421"/>
      <c r="DJ339" s="422" t="str">
        <f>IF(DG339&gt;0,$DL$2," ")&amp;"  "&amp;IF(DH339&gt;0,$DM$2," ")</f>
        <v xml:space="preserve">    </v>
      </c>
      <c r="DK339" s="424"/>
      <c r="DL339" s="429"/>
      <c r="DM339" s="429"/>
      <c r="DN339" s="425"/>
      <c r="DO339" s="420"/>
      <c r="DP339" s="123"/>
      <c r="DQ339" s="817"/>
      <c r="DR339" s="818"/>
      <c r="DS339" s="819"/>
      <c r="DT339" s="820"/>
      <c r="DU339" s="400"/>
      <c r="DV339" s="110"/>
      <c r="DX339" s="84"/>
      <c r="DY339" s="84"/>
      <c r="DZ339" s="105"/>
      <c r="EG339" s="19"/>
      <c r="EH339" s="543">
        <f t="shared" si="436"/>
        <v>0</v>
      </c>
      <c r="EI339" s="404">
        <f t="shared" si="437"/>
        <v>0</v>
      </c>
      <c r="EJ339" s="29">
        <f t="shared" si="438"/>
        <v>0</v>
      </c>
      <c r="EK339" s="50"/>
      <c r="EL339" s="29"/>
      <c r="EM339" s="50"/>
      <c r="EN339" s="50"/>
      <c r="EO339" s="50"/>
      <c r="EP339" s="29"/>
    </row>
    <row r="340" spans="1:146" ht="17.45" hidden="1" customHeight="1">
      <c r="A340" s="446">
        <v>333</v>
      </c>
      <c r="B340" s="403"/>
      <c r="C340" s="403"/>
      <c r="D340" s="403">
        <f>DK340</f>
        <v>0</v>
      </c>
      <c r="E340" s="416"/>
      <c r="F340" s="417"/>
      <c r="G340" s="406" t="str">
        <f>IF(P340&gt;$G$3,0,CONCATENATE((INT((BH340)/360)+INT((BI340)/360)+INT((BJ340)/360)+INT((BK340)/360)+INT((BL340)/360)+INT((BM340)/360))+INT((INT(MOD((BH340),360)/30)+INT(MOD((BI340),360)/30)+INT(MOD((BJ340),360)/30)+INT(MOD((BK340),360)/30)+INT(MOD((BL340),360)/30)+INT(MOD((BM340),360)/30)+INT((MOD(MOD((BH340),360),30)+MOD(MOD((BI340),360),30)+MOD(MOD((BJ340),360),30)+MOD(MOD((BK340),360),30)+MOD(MOD((BL340),360),30)+MOD(MOD((BM340),360),30))/30))/12),".",MOD(INT(MOD((BH340),360)/30)+INT(MOD((BI340),360)/30)+INT(MOD((BJ340),360)/30)+INT(MOD((BK340),360)/30)+INT(MOD((BL340),360)/30)+INT(MOD((BM340),360)/30)+INT((MOD(MOD((BH340),360),30)+MOD(MOD((BI340),360),30)+MOD(MOD((BJ340),360),30)+MOD(MOD((BK340),360),30)+MOD(MOD((BL340),360),30)+MOD(MOD((BM340),360),30))/30),12),".",INT(MOD(MOD(MOD((BH340),360),30)+MOD(MOD((BI340),360),30)+MOD(MOD((BJ340),360),30)+MOD(MOD((BK340),360),30)+MOD(MOD((BL340),360),30)+MOD(MOD((BM340),360),30),30))))</f>
        <v>0.0.0</v>
      </c>
      <c r="H340" s="407" t="str">
        <f>CONCATENATE(INT((BH340)/360),".",INT(MOD((BH340),360)/30),".",MOD(MOD((BH340),360),30))</f>
        <v>0.0.0</v>
      </c>
      <c r="I340" s="407" t="str">
        <f>IF(P340&gt;$G$3,0,CONCATENATE((INT((BH340)/360)+INT((BM340)/360))+INT((INT(MOD((BH340),360)/30)+INT(MOD((BM340),360)/30)+INT((MOD(MOD((BH340),360),30)+MOD(MOD((BM340),360),30))/30))/12),".",MOD(INT(MOD((BH340),360)/30)+INT(MOD((BM340),360)/30)+INT((MOD(MOD((BH340),360),30)+MOD(MOD((BM340),360),30))/30),12),".",INT(MOD(MOD(MOD((BH340),360),30)+MOD(MOD((BM340),360),30),30))))</f>
        <v>0.0.0</v>
      </c>
      <c r="J340" s="407" t="str">
        <f t="shared" si="447"/>
        <v>0.0.0</v>
      </c>
      <c r="K340" s="407" t="str">
        <f t="shared" si="447"/>
        <v>0.0.0</v>
      </c>
      <c r="L340" s="407" t="str">
        <f t="shared" si="447"/>
        <v>0.0.0</v>
      </c>
      <c r="M340" s="407" t="str">
        <f t="shared" si="447"/>
        <v>0.0.0</v>
      </c>
      <c r="N340" s="408" t="str">
        <f>CONCATENATE(IF(INT(INT(DAYS360(BF340,BG340,1)/30)/24)&gt;=2,2,INT(INT(DAYS360(BF340,BG340,1)/30)/24)),".",IF(AND(INT(INT(DAYS360(BF340,BG340,1)/30)/24)&gt;=2,MOD(INT(BM340/30),12)&gt;=6),6,IF(ISODD(MOD(INT(DAYS360(BF340,BG340,1)/30),12)),MOD(INT(DAYS360(BF340,BG340,1)/60),12),MOD(INT(BM340/30),12))),".",IF(AND(INT(INT(DAYS360(BF340,BG340,1)/30)/24)&gt;=2,MOD(INT(BM340/30),12)&gt;=6),0,IF(ISODD(MOD(INT(DAYS360(BF340,BG340,1)/30),12)),INT((MOD(DAYS360(BF340,BG340,1),30)/2+15)),INT(MOD(DAYS360(BF340,BG340,1),30)/2))))</f>
        <v>0.0.0</v>
      </c>
      <c r="O340" s="418"/>
      <c r="P340" s="417"/>
      <c r="Q340" s="417"/>
      <c r="R340" s="417"/>
      <c r="S340" s="417"/>
      <c r="T340" s="417"/>
      <c r="U340" s="417"/>
      <c r="V340" s="714"/>
      <c r="W340" s="714"/>
      <c r="X340" s="417"/>
      <c r="Y340" s="417"/>
      <c r="Z340" s="714"/>
      <c r="AA340" s="714"/>
      <c r="AB340" s="417"/>
      <c r="AC340" s="417"/>
      <c r="AD340" s="714"/>
      <c r="AE340" s="714"/>
      <c r="AF340" s="417"/>
      <c r="AG340" s="417"/>
      <c r="AH340" s="714"/>
      <c r="AI340" s="714"/>
      <c r="AJ340" s="417"/>
      <c r="AK340" s="417"/>
      <c r="AL340" s="714"/>
      <c r="AM340" s="714"/>
      <c r="AN340" s="417"/>
      <c r="AO340" s="417"/>
      <c r="AP340" s="714"/>
      <c r="AQ340" s="714"/>
      <c r="AR340" s="417"/>
      <c r="AS340" s="417"/>
      <c r="AT340" s="714"/>
      <c r="AU340" s="714"/>
      <c r="AV340" s="417"/>
      <c r="AW340" s="417"/>
      <c r="AX340" s="716"/>
      <c r="AY340" s="716"/>
      <c r="AZ340" s="635"/>
      <c r="BA340" s="635"/>
      <c r="BB340" s="716"/>
      <c r="BC340" s="716"/>
      <c r="BD340" s="635"/>
      <c r="BE340" s="635"/>
      <c r="BF340" s="717"/>
      <c r="BG340" s="717"/>
      <c r="BH340" s="432">
        <f>IF(OR(P340=0,P340&gt;$G$3),0,IF(B340="Виключений зі списків",DAYS360(P340,IF(Q340=0,$B$3,Q340),1)+(DAYS360(R340,IF(AND(S340=0,Q340&gt;1,R340&gt;1),$B$3,S340),1)+(DAYS360(T340,IF(AND(U340=0,T340&gt;1,Q340&gt;1),$B$3,U340),1))),DAYS360(P340,IF(Q340=0,$G$3,Q340),1)+(DAYS360(R340,IF(AND(S340=0,Q340&gt;1,R340&gt;1),$G$3,S340),1)+(DAYS360(T340,IF(AND(U340=0,T340&gt;1,Q340&gt;1),$G$3,U340),1)))))</f>
        <v>0</v>
      </c>
      <c r="BI340" s="432">
        <f>(IF(OR(W340&gt;$G$3,W340=0),IF(OR(V340=0,V340&gt;$G$3),0,DAYS360(V340,$G$3,1)),(DAYS360(V340,W340,1)))+IF(OR(Y340&gt;$G$3,Y340=0),IF(OR(X340=0,X340&gt;$G$3),0,DAYS360(X340,$G$3,1)),(DAYS360(X340,Y340,1)))+IF(OR(AA340&gt;$G$3,AA340=0),IF(OR(Z340=0,Z340&gt;$G$3),0,DAYS360(Z340,$G$3,1)),(DAYS360(Z340,AA340,1)))+IF(OR(AC340&gt;$G$3,AC340=0),IF(OR(AB340=0,AB340&gt;$G$3),0,DAYS360(AB340,$G$3,1)),(DAYS360(AB340,AC340,1)))+IF(OR(AE340&gt;$G$3,AE340=0),IF(OR(AD340=0,AD340&gt;$G$3),0,DAYS360(AD340,$G$3,1)),(DAYS360(AD340,AE340,1)))+IF(OR(AG340&gt;$G$3,AG340=0),IF(OR(AF340=0,AF340&gt;$G$3),0,DAYS360(AF340,$G$3,1)),(DAYS360(AF340,AG340,1)))+IF(OR(AI340&gt;$G$3,AI340=0),IF(OR(AH340=0,AH340&gt;$G$3),0,DAYS360(AH340,$G$3,1)),(DAYS360(AH340,AI340,1)))+IF(OR(AK340&gt;$G$3,AK340=0),IF(OR(AJ340=0,AJ340&gt;$G$3),0,DAYS360(AJ340,$G$3,1)),(DAYS360(AJ340,AK340,1)))+IF(OR(AM340&gt;$G$3,AM340=0),IF(OR(AL340=0,AL340&gt;$G$3),0,DAYS360(AL340,$G$3,1)),(DAYS360(AL340,AM340,1)))+IF(OR(AO340&gt;$G$3,AO340=0),IF(OR(AN340=0,AN340&gt;$G$3),0,DAYS360(AN340,$G$3,1)),(DAYS360(AN340,AO340,1)))+IF(OR(AQ340&gt;$G$3,AQ340=0),IF(OR(AP340=0,AP340&gt;$G$3),0,DAYS360(AP340,$G$3,1)),(DAYS360(AP340,AQ340,1)))+IF(OR(AS340&gt;$G$3,AS340=0),IF(OR(AR340=0,AR340&gt;$G$3),0,DAYS360(AR340,$G$3,1)),(DAYS360(AR340,AS340,1)))+IF(OR(AU340&gt;$G$3,AU340=0),IF(OR(AT340=0,AT340&gt;$G$3),0,DAYS360(AT340,$G$3,1)),(DAYS360(AT340,AU340,1)))+IF(OR(AW340&gt;$G$3,AW340=0),IF(OR(AV340=0,AV340&gt;$G$3),0,DAYS360(AV340,$G$3,1)),(DAYS360(AV340,AW340,1))))*2</f>
        <v>0</v>
      </c>
      <c r="BJ340" s="432">
        <f>(IF(OR(AY340&gt;$G$3,AY340=0),IF(OR(AX340=0,AX340&gt;$G$3),0,DAYS360(AX340,$G$3,1)),(DAYS360(AX340,AY340,1)))+IF(OR(BA340&gt;$G$3,BA340=0),IF(OR(AZ340=0,AZ340&gt;$G$3),0,DAYS360(AZ340,$G$3,1)),(DAYS360(AZ340,BA340,1))))/2</f>
        <v>0</v>
      </c>
      <c r="BK340" s="432">
        <f>(IF(OR(BC340&gt;$G$3,BC340=0),IF(OR(BB340=0,BB340&gt;$G$3),0,DAYS360(BB340,$G$3,1)),(DAYS360(BB340,BC340,1))))</f>
        <v>0</v>
      </c>
      <c r="BL340" s="432">
        <f>(IF(OR(BE340&gt;$G$3,BE340=0),IF(OR(BD340=0,BD340&gt;$G$3),0,DAYS360(BD340,$G$3,1)),(DAYS360(BD340,BE340,1))))/3</f>
        <v>0</v>
      </c>
      <c r="BM340" s="436">
        <f>IF(DAYS360(BF340,BG340)&gt;=1800,1800/2,(DAYS360(BF340,BG340,1))/2)</f>
        <v>0</v>
      </c>
      <c r="BN340" s="462">
        <v>0.65</v>
      </c>
      <c r="BO340" s="427">
        <f>IF(CD340="Д",0,IF(B340="Виключений зі списків",BP340-$B$3+1,IF(AND(BR340=0,BU340=0,O340&lt;&gt;0,BP340=0),EOMONTH($G$3,0)+1-$G$3,IF(AND(BR340=0,BU340=0,O340&lt;&gt;0,BP340&gt;0),EOMONTH($G$3,0)+1-BP340,IF(AND(BR340=0,BU340&gt;0,BP340&gt;$G$3),(EOMONTH($G$3,0)+1-$G$3)-BU340-(BP340-$G$3),IF(AND(BR340&gt;0,O340&lt;&gt;0,BP340&gt;$G$3),(EOMONTH($G$3,0)+1-$G$3)-BU340-BR340-(BP340-$G$3),IF(AND(BR340&gt;0,O340&lt;&gt;0,OR(BP340=0,BP340=$G$3)),(EOMONTH($G$3,0)+1-$G$3)-BU340-BR340,IF(AND(O340=0,BR340&gt;0),BR340+BU340,IF(AND(BU340&gt;0,BR340=0,BP340=0),(EOMONTH($G$3,0)+1-$G$3)-BU340,0)))))))))</f>
        <v>0</v>
      </c>
      <c r="BP340" s="419"/>
      <c r="BQ340" s="700"/>
      <c r="BR340" s="419"/>
      <c r="BS340" s="700"/>
      <c r="BT340" s="700"/>
      <c r="BU340" s="700"/>
      <c r="BV340" s="427">
        <f>IF((BH340+BI340+BJ340+BK340+BL340+BM340)&lt;360,0,IF(AND((BH340+BI340+BJ340+BK340+BL340+BM340)&gt;=360,(BH340+BI340+BJ340+BK340+BL340+BM340)&lt;1800),25,IF(AND((BH340+BI340+BJ340+BK340+BL340+BM340)&gt;=1800,(BH340+BI340+BJ340+BK340+BL340+BM340)&lt;3600),30,IF(AND((BH340+BI340+BJ340+BK340+BL340+BM340)&gt;=3600,(BH340+BI340+BJ340+BK340+BL340+BM340)&lt;5400),35,IF(AND((BH340+BI340+BJ340+BK340+BL340+BM340)&gt;=5400,(BH340+BI340+BJ340+BK340+BL340+BM340)&lt;7200),40,IF(AND((BH340+BI340+BJ340+BK340+BL340+BM340)&gt;=7200,(BH340+BI340+BJ340+BK340+BL340+BM340)&lt;9000),45,IF((BH340+BI340+BJ340+BK340+BL340+BM340)&gt;=9000,50,"ПРОВЕРЬ")))))))</f>
        <v>0</v>
      </c>
      <c r="BW340" s="419"/>
      <c r="BX340" s="781"/>
      <c r="BY340" s="700"/>
      <c r="BZ340" s="432"/>
      <c r="CA340" s="700"/>
      <c r="CB340" s="432"/>
      <c r="CC340" s="700"/>
      <c r="CD340" s="432"/>
      <c r="CE340" s="404">
        <f>IF(OR(C340=0,CD340="Д"),0,IF(AND(C340&gt;0,E340=0),VLOOKUP(C340,звания!A:B,2,FALSE)/((EOMONTH($G$3,0)+1)-$G$3)*BO340+VLOOKUP(C340,звания!A:B,2,FALSE)/((EOMONTH($G$3,0)+1)-$G$3)*BR340+VLOOKUP(C340,звания!A:B,2,FALSE)/((EOMONTH($G$3,0)+1)-$G$3)*BU340,IF(AND(C340&gt;0,E340&gt;0,F340&gt;=$G$3,BO340=(EOMONTH($G$3,0)+1)-$G$3),(VLOOKUP(E340,звания!A:B,2,FALSE)/(EOMONTH($G$3,0)-$G$3+1))*(F340-$G$3)+(VLOOKUP(C340,звания!A:B,2,FALSE)/(EOMONTH($G$3,0)-$G$3+1))*((EOMONTH($G$3,0)-$G$3+1)-(F340-$G$3)),IF(AND(C340&gt;0,E340&gt;0,F340&gt;$G$3,BO340&lt;(EOMONTH($G$3,0)+1)-$G$3,BO340&lt;&gt;0),VLOOKUP(E340,звания!A:B,2,FALSE)/((EOMONTH($G$3,0)+1)-$G$3)*((F340-$G$3)-(((EOMONTH($G$3,0)+1)-$G$3)-BO340-BU340-BR340))+VLOOKUP(C340,звания!A:B,2,FALSE)/((EOMONTH($G$3,0)+1)-$G$3)*(((EOMONTH($G$3,0)+1)-F340)),IF(F340&lt;$G$3,(VLOOKUP(C340,звания!A:B,2,FALSE)-VLOOKUP(E340,звания!A:B,2,FALSE))/((EOMONTH($BN$3,0)+1)-$BN$3)*(EOMONTH($BN$3,0)+1-F340)+VLOOKUP(C340,звания!A:B,2,FALSE)/((EOMONTH($G$3,0)+1)-$G$3)*BO340+VLOOKUP(C340,звания!A:B,2,FALSE)/((EOMONTH($G$3,0)+1)-$G$3)*BU340+VLOOKUP(C340,звания!A:B,2,FALSE)/((EOMONTH($G$3,0)+1)-$G$3)*BR340,0)))))</f>
        <v>0</v>
      </c>
      <c r="CF340" s="404">
        <f>IF(OR(CD340="Д",C340=0),0,IF(B340="Виключений зі списків",IF(BS340=0,(VLOOKUP(O340,звания!$D$2:$E$62,2,FALSE))/(EOMONTH($B$3,0)+1-$B$3)*BO340+(VLOOKUP(BQ340,звания!$D$2:$E$62,2,FALSE))/(EOMONTH($B$3,0)+1-$B$3)*BR340,(((VLOOKUP(O340,звания!$D$2:$E$62,2,FALSE))/(EOMONTH($B$3,0)+1-$B$3))*BO340)+(VLOOKUP(BQ340,звания!$D$2:$E$62,2,FALSE))/(EOMONTH($B$3,0)+1-$B$3)*BR340+(VLOOKUP(BS340,звания!$D$2:$E$62,2,FALSE))/(EOMONTH($B$3,0)+1-$B$3)*BU340),IF(BS340=0,(VLOOKUP(O340,звания!$D$2:$E$62,2,FALSE))/(EOMONTH($G$3,0)+1-$G$3)*BO340+(VLOOKUP(BQ340,звания!$D$2:$E$62,2,FALSE))/(EOMONTH($G$3,0)+1-$G$3)*BR340,(((VLOOKUP(O340,звания!$D$2:$E$62,2,FALSE))/(EOMONTH($G$3,0)+1-$G$3))*BO340)+(VLOOKUP(BQ340,звания!$D$2:$E$62,2,FALSE))/(EOMONTH($G$3,0)+1-$G$3)*BR340+(VLOOKUP(BS340,звания!$D$2:$E$62,2,FALSE))/(EOMONTH($G$3,0)+1-$G$3)*BU340+IF(BT340=0,0,(VLOOKUP(BS340,звания!$D$2:$E$62,2,FALSE))/(EOMONTH($BN$3,0)+1-$BN$3)*BT340-(VLOOKUP(O340,звания!$D$2:$E$62,2,FALSE))/(EOMONTH($BN$3,0)+1-$BN$3)*BT340))))</f>
        <v>0</v>
      </c>
      <c r="CG340" s="404">
        <f>IF(AND(SUM(BH340:BM340)&lt;360,((EOMONTH($G$3,0)-$G$3+1+(SUM(BH340:BM340)))&gt;0),SUM(BH340:BM340)+EOMONTH($G$3,0)-$G$3+1&lt;360),(CE340+CF340)*BV340%,IF(SUM(BH340:BM340)+EOMONTH($G$3,0)-$G$3+1&lt;=1800,((CE340+CF340)/(EOMONTH($G$3,0)-$G$3+1))*(360-SUM(BH340:BM340))*BV340%+(((CE340+CF340)/(EOMONTH($G$3,0)-$G$3+1))*((EOMONTH($G$3,0)-$G$3+1)-(360-SUM(BH340:BM340))))*25%,IF(AND(SUM(BH340:BM340)&lt;1800,((EOMONTH($G$3,0)-$G$3+1+SUM(BH340:BM340))&gt;=360),SUM(BH340:BM340)+EOMONTH($G$3,0)-$G$3+1&lt;1800),(CE340+CF340)*BV340%,IF(SUM(BH340:BM340)+EOMONTH($G$3,0)-$G$3+1&lt;=3600,((CE340+CF340)/(EOMONTH($G$3,0)-$G$3+1))*(1800-SUM(BH340:BM340))*BV340%+(((CE340+CF340)/(EOMONTH($G$3,0)-$G$3+1))*((EOMONTH($G$3,0)-$G$3+1)-(1800-SUM(BH340:BM340)))*30%),IF(AND(SUM(BH340:BM340)&lt;3600,((EOMONTH($G$3,0)-$G$3+1+SUM(BH340:BM340))&gt;=1800),SUM(BH340:BM340)+EOMONTH($G$3,0)-$G$3+1&lt;3600),(CE340+CF340)*BV340%,IF(SUM(BH340:BM340)+EOMONTH($G$3,0)-$G$3+1&lt;=5400,((CE340+CF340)/(EOMONTH($G$3,0)-$G$3+1))*(3600-SUM(BH340:BM340))*BV340%+(((CE340+CF340)/(EOMONTH($G$3,0)-$G$3+1))*((EOMONTH($G$3,0)-$G$3+1)-(3600-SUM(BH340:BM340))))*35%,IF(AND(SUM(BH340:BM340)&lt;5400,((EOMONTH($G$3,0)-$G$3+1+SUM(BH340:BM340))&gt;=3600),SUM(BH340:BM340)+EOMONTH($G$3,0)-$G$3+1&lt;5400),(CE340+CF340)*BV340%,IF(SUM(BH340:BM340)+EOMONTH($G$3,0)-$G$3+1&lt;=7200,((CE340+CF340)/(EOMONTH($G$3,0)-$G$3+1))*(5400-SUM(BH340:BM340))*BV340%+(((CE340+CF340)/(EOMONTH($G$3,0)-$G$3+1))*((EOMONTH($G$3,0)-$G$3+1)-(5400-SUM(BH340:BM340))))*40%,IF(AND(SUM(BH340:BM340)&lt;7200,((EOMONTH($G$3,0)-$G$3+1+SUM(BH340:BM340))&gt;=5400),SUM(BH340:BM340)+EOMONTH($G$3,0)-$G$3+1&lt;7200),(CE340+CF340)*BV340%,IF(SUM(BH340:BM340)+EOMONTH($G$3,0)-$G$3+1&lt;=9000,((CE340+CF340)/(EOMONTH($G$3,0)-$G$3+1))*(7200-SUM(BH340:BM340))*BV340%+(((CE340+CF340)/(EOMONTH($G$3,0)-$G$3+1))*((EOMONTH($G$3,0)-$G$3+1)-(7200-SUM(BH340:BM340))))*45%,IF(SUM(BH340:BM340)+EOMONTH($G$3,0)-$G$3+1&gt;=9000,((CE340+CF340)/(EOMONTH($G$3,0)-$G$3+1))*(9000-SUM(BH340:BM340))*BV340%+(((CE340+CF340)/(EOMONTH($G$3,0)-$G$3+1))*((EOMONTH($G$3,0)-$G$3+1)-(9000-SUM(BH340:BM340))))*50%,0)))))))))))</f>
        <v>0</v>
      </c>
      <c r="CH340" s="404">
        <f>IF(BW340=0,CF340*BX340%,IF(BW340&gt;0,((VLOOKUP(O340,звания!$D$2:$E$62,2,FALSE)/(EOMONTH($G$3,0)+1-$G$3)*BW340)*BX340%)))</f>
        <v>0</v>
      </c>
      <c r="CI340" s="404">
        <f>IF(BY340=0,CF340*BZ340%,IF(BY340&gt;0,(VLOOKUP(O340,звания!$D$2:$E$62,2,FALSE)/(EOMONTH($G$3,0)+1-$G$3)*BO340)*BZ340%)+(VLOOKUP(BS340,звания!$D$2:$E$62,2,FALSE)/(EOMONTH($G$3,0)+1-$G$3)*BU340)*BZ340%)</f>
        <v>0</v>
      </c>
      <c r="CJ340" s="404">
        <f>IF(CA340=0,CF340*CB340%,IF(CA340&gt;0,(VLOOKUP(O340,звания!$D$2:$E$62,2,FALSE)/(EOMONTH($G$3,0)+1-$G$3)*BO340)*CB340%)+(VLOOKUP(BS340,звания!$D$2:$E$62,2,FALSE)/(EOMONTH($G$3,0)+1-$G$3)*BU340)*CB340%)</f>
        <v>0</v>
      </c>
      <c r="CK340" s="404">
        <f>IF(CD340="Д",0,IF(CC340=0,CF340*CD340%,IF(CC340&gt;0,(VLOOKUP(O340,звания!$D$2:$E$62,2,FALSE)/(EOMONTH($G$3,0)+1-$G$3)*BO340)*CD340%)+(VLOOKUP(BS340,звания!$D$2:$E$62,2,FALSE)/(EOMONTH($G$3,0)+1-$G$3)*BU340)*CD340%))</f>
        <v>0</v>
      </c>
      <c r="CL340" s="404">
        <f>IF(BR340&gt;0,((VLOOKUP(C340,звания!$A$2:$B$62,2,FALSE)/(EOMONTH($G$3,0)+1-$G$3)*BO340+VLOOKUP(O340,звания!$D$2:$E$62,2,FALSE)/(EOMONTH($G$3,0)+1-$G$3)*BO340+(VLOOKUP(C340,звания!$A$2:$B$62,2,FALSE)/(EOMONTH($G$3,0)+1-$G$3)*BO340+VLOOKUP(O340,звания!$D$2:$E$62,2,FALSE)/(EOMONTH($G$3,0)+1-$G$3)*BO340)*BV340%)*BN340)+(VLOOKUP(C340,звания!$A$2:$B$62,2,FALSE)/(EOMONTH($G$3,0)+1-$G$3)*BU340+VLOOKUP(BS340,звания!$D$2:$E$62,2,FALSE)/(EOMONTH($G$3,0)+1-$G$3)*BU340+(VLOOKUP(C340,звания!$A$2:$B$62,2,FALSE)/(EOMONTH($G$3,0)+1-$G$3)*BU340+VLOOKUP(BS340,звания!$D$2:$E$62,2,FALSE)/(EOMONTH($G$3,0)+1-$G$3)*BU340)*BV340%)*BN340,(CE340+CF340+CG340)*BN340)</f>
        <v>0</v>
      </c>
      <c r="CM340" s="404"/>
      <c r="CN340" s="404"/>
      <c r="CO340" s="432">
        <f t="shared" si="434"/>
        <v>0</v>
      </c>
      <c r="CP340" s="432"/>
      <c r="CQ340" s="637">
        <f>IF(CF340=0,0,IF((SUM(BH340:BM340)&gt;360),(VLOOKUP(O340,звания!$F$2:$G$62,2,FALSE))/100,VLOOKUP(O340,звания!$F$2:$H$62,3,FALSE)/100))</f>
        <v>0</v>
      </c>
      <c r="CR340" s="617">
        <f>IF(B340="Виключений зі списків",IF(AND(BU340=0,360-BH340&lt;0),(VLOOKUP(O340,звания!$D$2:$E$62,2,FALSE))/(EOMONTH($B$3,0)+1-$B$3)*BO340*CQ340,IF(AND(360-BH340&gt;=0,360-BH340&lt;(EOMONTH($B$3,0)+1-$B$3)),(CF340/(EOMONTH($B$3,0)-$B$3+1)*(360-BH340))*CQ340+(CF340/(EOMONTH($B$3,0)-$B$3+1)*((EOMONTH($B$3,0)-$B$3+1)-(360-BH340)))*VLOOKUP(O340,звания!$F$2:$H$62,2,FALSE)/100,((((VLOOKUP(O340,звания!$D$2:$E$62,2,FALSE))/(EOMONTH($B$3,0)+1-$B$3)*BO340*CQ340+(VLOOKUP(BS340,звания!$D$2:$E$62,2,FALSE))/(EOMONTH($B$3,0)+1-$B$3)*BU340*(VLOOKUP(BS340,звания!$F$2:$G$62,2,FALSE)*0.01)+(IF(BT340=0,0,(VLOOKUP(BS340,звания!$D$2:$E$62,2,FALSE)/(EOMONTH($G$3,0)+1-$G$3)*BT340*(VLOOKUP(BS340,звания!$F$2:$G$62,2,FALSE)))*0.01-(VLOOKUP(O340,звания!$D$2:$E$62,2,FALSE)/(EOMONTH($G$3,0)+1-$G$3)*BT340*(VLOOKUP(O340,звания!$F$2:$G$62,2,FALSE)))*0.01)))))/100*(100-CP340))),(IF(AND(BU340=0,360-BH340&lt;0,CP340=0),(VLOOKUP(O340,звания!$D$2:$E$62,2,FALSE))/(EOMONTH($G$3,0)+1-$G$3)*BO340*CQ340,IF(AND(360-BH340&gt;=0,360-BH340&lt;(EOMONTH($G$3,0)+1-$G$3)),(CF340/(EOMONTH($G$3,0)-$G$3+1)*(360-BH340))*CQ340+(CF340/(EOMONTH($G$3,0)-$G$3+1)*((EOMONTH($G$3,0)-$G$3+1)-(360-BH340)))*VLOOKUP(O340,звания!$F$2:$H$62,2,FALSE)/100,((((VLOOKUP(O340,звания!$D$2:$E$62,2,FALSE))/(EOMONTH($G$3,0)+1-$G$3)*BO340*CQ340+(VLOOKUP(BS340,звания!$D$2:$E$62,2,FALSE))/(EOMONTH($G$3,0)+1-$G$3)*BU340*(VLOOKUP(BS340,звания!$F$2:$G$62,2,FALSE)*0.01)))/100*(100-CP340)+(IF(BT340=0,0,(VLOOKUP(BS340,звания!$D$2:$E$62,2,FALSE)/(EOMONTH($BN$3,0)+1-$BN$3)*BT340*(VLOOKUP(BS340,звания!$F$2:$G$62,2,FALSE)))*0.01-(VLOOKUP(O340,звания!$D$2:$E$62,2,FALSE)/(EOMONTH($BN$3,0)+1-$BN$3)*BT340*(VLOOKUP(O340,звания!$F$2:$G$62,2,FALSE)))*0.01)))))))</f>
        <v>0</v>
      </c>
      <c r="CS340" s="416">
        <f>SUM(CE340:CM340,CR340)</f>
        <v>0</v>
      </c>
      <c r="CT340" s="403"/>
      <c r="CU340" s="403"/>
      <c r="CV340" s="403">
        <f t="shared" si="435"/>
        <v>0</v>
      </c>
      <c r="CW340" s="556">
        <f>CN340+SUM(CS340:CV340)</f>
        <v>0</v>
      </c>
      <c r="CX340" s="403">
        <f>IF(CU340=0,CW340*0.18,(CW340-CU340)*0.18)</f>
        <v>0</v>
      </c>
      <c r="CY340" s="403"/>
      <c r="CZ340" s="404">
        <f t="shared" si="401"/>
        <v>0</v>
      </c>
      <c r="DA340" s="403"/>
      <c r="DB340" s="403"/>
      <c r="DC340" s="403"/>
      <c r="DD340" s="421">
        <f t="shared" si="446"/>
        <v>0</v>
      </c>
      <c r="DE340" s="421">
        <f>(CW340-CV340)*22%</f>
        <v>0</v>
      </c>
      <c r="DF340" s="403">
        <f>CX340</f>
        <v>0</v>
      </c>
      <c r="DG340" s="421">
        <f>CW340-DD340+DF340</f>
        <v>0</v>
      </c>
      <c r="DH340" s="421"/>
      <c r="DI340" s="421"/>
      <c r="DJ340" s="422" t="str">
        <f>IF(DG340&gt;0,$DL$2," ")&amp;"  "&amp;IF(DH340&gt;0,$DM$2," ")</f>
        <v xml:space="preserve">    </v>
      </c>
      <c r="DK340" s="424"/>
      <c r="DL340" s="425"/>
      <c r="DM340" s="425"/>
      <c r="DN340" s="423"/>
      <c r="DO340" s="420"/>
      <c r="DP340" s="123"/>
      <c r="DQ340" s="817"/>
      <c r="DR340" s="818"/>
      <c r="DS340" s="819"/>
      <c r="DT340" s="820"/>
      <c r="DU340" s="773"/>
      <c r="DV340" s="124"/>
      <c r="DX340" s="84"/>
      <c r="DY340" s="84"/>
      <c r="DZ340" s="105"/>
      <c r="EH340" s="543">
        <f t="shared" si="436"/>
        <v>0</v>
      </c>
      <c r="EI340" s="404">
        <f t="shared" si="437"/>
        <v>0</v>
      </c>
      <c r="EJ340" s="29">
        <f t="shared" si="438"/>
        <v>0</v>
      </c>
      <c r="EK340" s="50"/>
      <c r="EL340" s="29"/>
      <c r="EM340" s="50"/>
      <c r="EN340" s="50"/>
      <c r="EO340" s="50"/>
      <c r="EP340" s="29"/>
    </row>
    <row r="341" spans="1:146" ht="17.45" hidden="1" customHeight="1">
      <c r="A341" s="402">
        <v>334</v>
      </c>
      <c r="B341" s="421"/>
      <c r="C341" s="403"/>
      <c r="D341" s="403">
        <f t="shared" si="409"/>
        <v>0</v>
      </c>
      <c r="E341" s="416"/>
      <c r="F341" s="417"/>
      <c r="G341" s="406" t="str">
        <f t="shared" si="442"/>
        <v>0.0.0</v>
      </c>
      <c r="H341" s="407" t="str">
        <f t="shared" si="443"/>
        <v>0.0.0</v>
      </c>
      <c r="I341" s="407" t="str">
        <f t="shared" si="444"/>
        <v>0.0.0</v>
      </c>
      <c r="J341" s="407" t="str">
        <f t="shared" si="426"/>
        <v>0.0.0</v>
      </c>
      <c r="K341" s="407" t="str">
        <f t="shared" si="427"/>
        <v>0.0.0</v>
      </c>
      <c r="L341" s="407" t="str">
        <f t="shared" si="428"/>
        <v>0.0.0</v>
      </c>
      <c r="M341" s="407" t="str">
        <f t="shared" si="429"/>
        <v>0.0.0</v>
      </c>
      <c r="N341" s="408" t="str">
        <f t="shared" si="445"/>
        <v>0.0.0</v>
      </c>
      <c r="O341" s="418"/>
      <c r="P341" s="417"/>
      <c r="Q341" s="417"/>
      <c r="R341" s="417"/>
      <c r="S341" s="417"/>
      <c r="T341" s="417"/>
      <c r="U341" s="417"/>
      <c r="V341" s="714"/>
      <c r="W341" s="714"/>
      <c r="X341" s="417"/>
      <c r="Y341" s="417"/>
      <c r="Z341" s="714"/>
      <c r="AA341" s="714"/>
      <c r="AB341" s="417"/>
      <c r="AC341" s="417"/>
      <c r="AD341" s="714"/>
      <c r="AE341" s="714"/>
      <c r="AF341" s="417"/>
      <c r="AG341" s="417"/>
      <c r="AH341" s="714"/>
      <c r="AI341" s="714"/>
      <c r="AJ341" s="417"/>
      <c r="AK341" s="417"/>
      <c r="AL341" s="714"/>
      <c r="AM341" s="714"/>
      <c r="AN341" s="417"/>
      <c r="AO341" s="417"/>
      <c r="AP341" s="714"/>
      <c r="AQ341" s="714"/>
      <c r="AR341" s="417"/>
      <c r="AS341" s="417"/>
      <c r="AT341" s="714"/>
      <c r="AU341" s="714"/>
      <c r="AV341" s="417"/>
      <c r="AW341" s="417"/>
      <c r="AX341" s="716"/>
      <c r="AY341" s="716"/>
      <c r="AZ341" s="635"/>
      <c r="BA341" s="635"/>
      <c r="BB341" s="716"/>
      <c r="BC341" s="716"/>
      <c r="BD341" s="635"/>
      <c r="BE341" s="635"/>
      <c r="BF341" s="717"/>
      <c r="BG341" s="717"/>
      <c r="BH341" s="432">
        <f t="shared" si="399"/>
        <v>0</v>
      </c>
      <c r="BI341" s="432">
        <f t="shared" si="430"/>
        <v>0</v>
      </c>
      <c r="BJ341" s="432">
        <f t="shared" si="431"/>
        <v>0</v>
      </c>
      <c r="BK341" s="432">
        <f t="shared" si="432"/>
        <v>0</v>
      </c>
      <c r="BL341" s="432">
        <f t="shared" si="433"/>
        <v>0</v>
      </c>
      <c r="BM341" s="436">
        <f t="shared" si="408"/>
        <v>0</v>
      </c>
      <c r="BN341" s="462">
        <v>0.65</v>
      </c>
      <c r="BO341" s="427">
        <f t="shared" si="400"/>
        <v>0</v>
      </c>
      <c r="BP341" s="419"/>
      <c r="BQ341" s="700"/>
      <c r="BR341" s="419"/>
      <c r="BS341" s="700"/>
      <c r="BT341" s="700"/>
      <c r="BU341" s="700"/>
      <c r="BV341" s="427">
        <f t="shared" si="407"/>
        <v>0</v>
      </c>
      <c r="BW341" s="419"/>
      <c r="BX341" s="781"/>
      <c r="BY341" s="700"/>
      <c r="BZ341" s="432"/>
      <c r="CA341" s="700"/>
      <c r="CB341" s="432"/>
      <c r="CC341" s="700"/>
      <c r="CD341" s="432"/>
      <c r="CE341" s="404">
        <f>IF(OR(C341=0,CD341="Д"),0,IF(AND(C341&gt;0,E341=0),VLOOKUP(C341,звания!A:B,2,FALSE)/((EOMONTH($G$3,0)+1)-$G$3)*BO341+VLOOKUP(C341,звания!A:B,2,FALSE)/((EOMONTH($G$3,0)+1)-$G$3)*BR341+VLOOKUP(C341,звания!A:B,2,FALSE)/((EOMONTH($G$3,0)+1)-$G$3)*BU341,IF(AND(C341&gt;0,E341&gt;0,F341&gt;=$G$3,BO341=(EOMONTH($G$3,0)+1)-$G$3),(VLOOKUP(E341,звания!A:B,2,FALSE)/(EOMONTH($G$3,0)-$G$3+1))*(F341-$G$3)+(VLOOKUP(C341,звания!A:B,2,FALSE)/(EOMONTH($G$3,0)-$G$3+1))*((EOMONTH($G$3,0)-$G$3+1)-(F341-$G$3)),IF(AND(C341&gt;0,E341&gt;0,F341&gt;$G$3,BO341&lt;(EOMONTH($G$3,0)+1)-$G$3,BO341&lt;&gt;0),VLOOKUP(E341,звания!A:B,2,FALSE)/((EOMONTH($G$3,0)+1)-$G$3)*((F341-$G$3)-(((EOMONTH($G$3,0)+1)-$G$3)-BO341-BU341-BR341))+VLOOKUP(C341,звания!A:B,2,FALSE)/((EOMONTH($G$3,0)+1)-$G$3)*(((EOMONTH($G$3,0)+1)-F341)),IF(F341&lt;$G$3,(VLOOKUP(C341,звания!A:B,2,FALSE)-VLOOKUP(E341,звания!A:B,2,FALSE))/((EOMONTH($BN$3,0)+1)-$BN$3)*(EOMONTH($BN$3,0)+1-F341)+VLOOKUP(C341,звания!A:B,2,FALSE)/((EOMONTH($G$3,0)+1)-$G$3)*BO341+VLOOKUP(C341,звания!A:B,2,FALSE)/((EOMONTH($G$3,0)+1)-$G$3)*BU341+VLOOKUP(C341,звания!A:B,2,FALSE)/((EOMONTH($G$3,0)+1)-$G$3)*BR341,0)))))</f>
        <v>0</v>
      </c>
      <c r="CF341" s="404">
        <f>IF(OR(CD341="Д",C341=0),0,IF(B341="Виключений зі списків",IF(BS341=0,(VLOOKUP(O341,звания!$D$2:$E$62,2,FALSE))/(EOMONTH($B$3,0)+1-$B$3)*BO341+(VLOOKUP(BQ341,звания!$D$2:$E$62,2,FALSE))/(EOMONTH($B$3,0)+1-$B$3)*BR341,(((VLOOKUP(O341,звания!$D$2:$E$62,2,FALSE))/(EOMONTH($B$3,0)+1-$B$3))*BO341)+(VLOOKUP(BQ341,звания!$D$2:$E$62,2,FALSE))/(EOMONTH($B$3,0)+1-$B$3)*BR341+(VLOOKUP(BS341,звания!$D$2:$E$62,2,FALSE))/(EOMONTH($B$3,0)+1-$B$3)*BU341),IF(BS341=0,(VLOOKUP(O341,звания!$D$2:$E$62,2,FALSE))/(EOMONTH($G$3,0)+1-$G$3)*BO341+(VLOOKUP(BQ341,звания!$D$2:$E$62,2,FALSE))/(EOMONTH($G$3,0)+1-$G$3)*BR341,(((VLOOKUP(O341,звания!$D$2:$E$62,2,FALSE))/(EOMONTH($G$3,0)+1-$G$3))*BO341)+(VLOOKUP(BQ341,звания!$D$2:$E$62,2,FALSE))/(EOMONTH($G$3,0)+1-$G$3)*BR341+(VLOOKUP(BS341,звания!$D$2:$E$62,2,FALSE))/(EOMONTH($G$3,0)+1-$G$3)*BU341+IF(BT341=0,0,(VLOOKUP(BS341,звания!$D$2:$E$62,2,FALSE))/(EOMONTH($BN$3,0)+1-$BN$3)*BT341-(VLOOKUP(O341,звания!$D$2:$E$62,2,FALSE))/(EOMONTH($BN$3,0)+1-$BN$3)*BT341))))</f>
        <v>0</v>
      </c>
      <c r="CG341" s="404">
        <f t="shared" si="406"/>
        <v>0</v>
      </c>
      <c r="CH341" s="404">
        <f>IF(BW341=0,CF341*BX341%,IF(BW341&gt;0,((VLOOKUP(O341,звания!$D$2:$E$62,2,FALSE)/(EOMONTH($G$3,0)+1-$G$3)*BW341)*BX341%)))</f>
        <v>0</v>
      </c>
      <c r="CI341" s="404">
        <f>IF(BY341=0,CF341*BZ341%,IF(BY341&gt;0,(VLOOKUP(O341,звания!$D$2:$E$62,2,FALSE)/(EOMONTH($G$3,0)+1-$G$3)*BO341)*BZ341%)+(VLOOKUP(BS341,звания!$D$2:$E$62,2,FALSE)/(EOMONTH($G$3,0)+1-$G$3)*BU341)*BZ341%)</f>
        <v>0</v>
      </c>
      <c r="CJ341" s="404">
        <f>IF(CA341=0,CF341*CB341%,IF(CA341&gt;0,(VLOOKUP(O341,звания!$D$2:$E$62,2,FALSE)/(EOMONTH($G$3,0)+1-$G$3)*BO341)*CB341%)+(VLOOKUP(BS341,звания!$D$2:$E$62,2,FALSE)/(EOMONTH($G$3,0)+1-$G$3)*BU341)*CB341%)</f>
        <v>0</v>
      </c>
      <c r="CK341" s="404">
        <f>IF(CD341="Д",0,IF(CC341=0,CF341*CD341%,IF(CC341&gt;0,(VLOOKUP(O341,звания!$D$2:$E$62,2,FALSE)/(EOMONTH($G$3,0)+1-$G$3)*BO341)*CD341%)+(VLOOKUP(BS341,звания!$D$2:$E$62,2,FALSE)/(EOMONTH($G$3,0)+1-$G$3)*BU341)*CD341%))</f>
        <v>0</v>
      </c>
      <c r="CL341" s="404">
        <f>IF(BR341&gt;0,((VLOOKUP(C341,звания!$A$2:$B$62,2,FALSE)/(EOMONTH($G$3,0)+1-$G$3)*BO341+VLOOKUP(O341,звания!$D$2:$E$62,2,FALSE)/(EOMONTH($G$3,0)+1-$G$3)*BO341+(VLOOKUP(C341,звания!$A$2:$B$62,2,FALSE)/(EOMONTH($G$3,0)+1-$G$3)*BO341+VLOOKUP(O341,звания!$D$2:$E$62,2,FALSE)/(EOMONTH($G$3,0)+1-$G$3)*BO341)*BV341%)*BN341)+(VLOOKUP(C341,звания!$A$2:$B$62,2,FALSE)/(EOMONTH($G$3,0)+1-$G$3)*BU341+VLOOKUP(BS341,звания!$D$2:$E$62,2,FALSE)/(EOMONTH($G$3,0)+1-$G$3)*BU341+(VLOOKUP(C341,звания!$A$2:$B$62,2,FALSE)/(EOMONTH($G$3,0)+1-$G$3)*BU341+VLOOKUP(BS341,звания!$D$2:$E$62,2,FALSE)/(EOMONTH($G$3,0)+1-$G$3)*BU341)*BV341%)*BN341,(CE341+CF341+CG341)*BN341)</f>
        <v>0</v>
      </c>
      <c r="CM341" s="404"/>
      <c r="CN341" s="404"/>
      <c r="CO341" s="432">
        <f t="shared" si="434"/>
        <v>0</v>
      </c>
      <c r="CP341" s="638"/>
      <c r="CQ341" s="637">
        <f>IF(CF341=0,0,IF((SUM(BH341:BM341)&gt;360),(VLOOKUP(O341,звания!$F$2:$G$62,2,FALSE))/100,VLOOKUP(O341,звания!$F$2:$H$62,3,FALSE)/100))</f>
        <v>0</v>
      </c>
      <c r="CR341" s="617">
        <f>IF(B341="Виключений зі списків",IF(AND(BU341=0,360-BH341&lt;0),(VLOOKUP(O341,звания!$D$2:$E$62,2,FALSE))/(EOMONTH($B$3,0)+1-$B$3)*BO341*CQ341,IF(AND(360-BH341&gt;=0,360-BH341&lt;(EOMONTH($B$3,0)+1-$B$3)),(CF341/(EOMONTH($B$3,0)-$B$3+1)*(360-BH341))*CQ341+(CF341/(EOMONTH($B$3,0)-$B$3+1)*((EOMONTH($B$3,0)-$B$3+1)-(360-BH341)))*VLOOKUP(O341,звания!$F$2:$H$62,2,FALSE)/100,((((VLOOKUP(O341,звания!$D$2:$E$62,2,FALSE))/(EOMONTH($B$3,0)+1-$B$3)*BO341*CQ341+(VLOOKUP(BS341,звания!$D$2:$E$62,2,FALSE))/(EOMONTH($B$3,0)+1-$B$3)*BU341*(VLOOKUP(BS341,звания!$F$2:$G$62,2,FALSE)*0.01)+(IF(BT341=0,0,(VLOOKUP(BS341,звания!$D$2:$E$62,2,FALSE)/(EOMONTH($G$3,0)+1-$G$3)*BT341*(VLOOKUP(BS341,звания!$F$2:$G$62,2,FALSE)))*0.01-(VLOOKUP(O341,звания!$D$2:$E$62,2,FALSE)/(EOMONTH($G$3,0)+1-$G$3)*BT341*(VLOOKUP(O341,звания!$F$2:$G$62,2,FALSE)))*0.01)))))/100*(100-CP341))),(IF(AND(BU341=0,360-BH341&lt;0,CP341=0),(VLOOKUP(O341,звания!$D$2:$E$62,2,FALSE))/(EOMONTH($G$3,0)+1-$G$3)*BO341*CQ341,IF(AND(360-BH341&gt;=0,360-BH341&lt;(EOMONTH($G$3,0)+1-$G$3)),(CF341/(EOMONTH($G$3,0)-$G$3+1)*(360-BH341))*CQ341+(CF341/(EOMONTH($G$3,0)-$G$3+1)*((EOMONTH($G$3,0)-$G$3+1)-(360-BH341)))*VLOOKUP(O341,звания!$F$2:$H$62,2,FALSE)/100,((((VLOOKUP(O341,звания!$D$2:$E$62,2,FALSE))/(EOMONTH($G$3,0)+1-$G$3)*BO341*CQ341+(VLOOKUP(BS341,звания!$D$2:$E$62,2,FALSE))/(EOMONTH($G$3,0)+1-$G$3)*BU341*(VLOOKUP(BS341,звания!$F$2:$G$62,2,FALSE)*0.01)))/100*(100-CP341)+(IF(BT341=0,0,(VLOOKUP(BS341,звания!$D$2:$E$62,2,FALSE)/(EOMONTH($BN$3,0)+1-$BN$3)*BT341*(VLOOKUP(BS341,звания!$F$2:$G$62,2,FALSE)))*0.01-(VLOOKUP(O341,звания!$D$2:$E$62,2,FALSE)/(EOMONTH($BN$3,0)+1-$BN$3)*BT341*(VLOOKUP(O341,звания!$F$2:$G$62,2,FALSE)))*0.01)))))))</f>
        <v>0</v>
      </c>
      <c r="CS341" s="416">
        <f t="shared" si="439"/>
        <v>0</v>
      </c>
      <c r="CT341" s="403"/>
      <c r="CU341" s="403"/>
      <c r="CV341" s="403">
        <f t="shared" si="435"/>
        <v>0</v>
      </c>
      <c r="CW341" s="556">
        <f t="shared" si="440"/>
        <v>0</v>
      </c>
      <c r="CX341" s="403">
        <f t="shared" si="393"/>
        <v>0</v>
      </c>
      <c r="CY341" s="403"/>
      <c r="CZ341" s="404">
        <f t="shared" si="401"/>
        <v>0</v>
      </c>
      <c r="DA341" s="403"/>
      <c r="DB341" s="403"/>
      <c r="DC341" s="403"/>
      <c r="DD341" s="421">
        <f t="shared" si="446"/>
        <v>0</v>
      </c>
      <c r="DE341" s="421">
        <f t="shared" si="425"/>
        <v>0</v>
      </c>
      <c r="DF341" s="403">
        <f t="shared" si="410"/>
        <v>0</v>
      </c>
      <c r="DG341" s="421">
        <f t="shared" si="411"/>
        <v>0</v>
      </c>
      <c r="DH341" s="421"/>
      <c r="DI341" s="421"/>
      <c r="DJ341" s="422" t="str">
        <f t="shared" si="420"/>
        <v xml:space="preserve">    </v>
      </c>
      <c r="DK341" s="424"/>
      <c r="DL341" s="423"/>
      <c r="DM341" s="423"/>
      <c r="DN341" s="423"/>
      <c r="DO341" s="420"/>
      <c r="DP341" s="123"/>
      <c r="DQ341" s="817"/>
      <c r="DR341" s="818"/>
      <c r="DS341" s="819"/>
      <c r="DT341" s="820"/>
      <c r="DU341" s="124"/>
      <c r="DV341" s="122"/>
      <c r="DX341" s="84"/>
      <c r="DY341" s="84"/>
      <c r="DZ341" s="105"/>
      <c r="EH341" s="543">
        <f t="shared" si="436"/>
        <v>0</v>
      </c>
      <c r="EI341" s="404">
        <f t="shared" si="437"/>
        <v>0</v>
      </c>
      <c r="EJ341" s="29">
        <f t="shared" si="438"/>
        <v>0</v>
      </c>
      <c r="EK341" s="50"/>
      <c r="EL341" s="29"/>
      <c r="EM341" s="50"/>
      <c r="EN341" s="50"/>
      <c r="EO341" s="50"/>
      <c r="EP341" s="29"/>
    </row>
    <row r="342" spans="1:146" s="76" customFormat="1" ht="17.45" hidden="1" customHeight="1">
      <c r="A342" s="446">
        <v>335</v>
      </c>
      <c r="B342" s="404"/>
      <c r="C342" s="403"/>
      <c r="D342" s="403">
        <f t="shared" si="409"/>
        <v>0</v>
      </c>
      <c r="E342" s="416"/>
      <c r="F342" s="417"/>
      <c r="G342" s="406" t="str">
        <f t="shared" si="442"/>
        <v>0.0.0</v>
      </c>
      <c r="H342" s="407" t="str">
        <f t="shared" si="443"/>
        <v>0.0.0</v>
      </c>
      <c r="I342" s="407" t="str">
        <f t="shared" si="444"/>
        <v>0.0.0</v>
      </c>
      <c r="J342" s="407" t="str">
        <f t="shared" si="426"/>
        <v>0.0.0</v>
      </c>
      <c r="K342" s="407" t="str">
        <f t="shared" si="427"/>
        <v>0.0.0</v>
      </c>
      <c r="L342" s="407" t="str">
        <f t="shared" si="428"/>
        <v>0.0.0</v>
      </c>
      <c r="M342" s="407" t="str">
        <f t="shared" si="429"/>
        <v>0.0.0</v>
      </c>
      <c r="N342" s="408" t="str">
        <f t="shared" si="445"/>
        <v>0.0.0</v>
      </c>
      <c r="O342" s="418"/>
      <c r="P342" s="417"/>
      <c r="Q342" s="417"/>
      <c r="R342" s="417"/>
      <c r="S342" s="417"/>
      <c r="T342" s="417"/>
      <c r="U342" s="417"/>
      <c r="V342" s="714"/>
      <c r="W342" s="714"/>
      <c r="X342" s="417"/>
      <c r="Y342" s="417"/>
      <c r="Z342" s="714"/>
      <c r="AA342" s="714"/>
      <c r="AB342" s="417"/>
      <c r="AC342" s="417"/>
      <c r="AD342" s="714"/>
      <c r="AE342" s="714"/>
      <c r="AF342" s="417"/>
      <c r="AG342" s="417"/>
      <c r="AH342" s="714"/>
      <c r="AI342" s="714"/>
      <c r="AJ342" s="417"/>
      <c r="AK342" s="417"/>
      <c r="AL342" s="714"/>
      <c r="AM342" s="714"/>
      <c r="AN342" s="417"/>
      <c r="AO342" s="417"/>
      <c r="AP342" s="714"/>
      <c r="AQ342" s="714"/>
      <c r="AR342" s="417"/>
      <c r="AS342" s="417"/>
      <c r="AT342" s="714"/>
      <c r="AU342" s="714"/>
      <c r="AV342" s="417"/>
      <c r="AW342" s="417"/>
      <c r="AX342" s="716"/>
      <c r="AY342" s="716"/>
      <c r="AZ342" s="635"/>
      <c r="BA342" s="635"/>
      <c r="BB342" s="716"/>
      <c r="BC342" s="716"/>
      <c r="BD342" s="635"/>
      <c r="BE342" s="635"/>
      <c r="BF342" s="717"/>
      <c r="BG342" s="717"/>
      <c r="BH342" s="432">
        <f t="shared" si="399"/>
        <v>0</v>
      </c>
      <c r="BI342" s="432">
        <f t="shared" si="430"/>
        <v>0</v>
      </c>
      <c r="BJ342" s="432">
        <f t="shared" si="431"/>
        <v>0</v>
      </c>
      <c r="BK342" s="432">
        <f t="shared" si="432"/>
        <v>0</v>
      </c>
      <c r="BL342" s="432">
        <f t="shared" si="433"/>
        <v>0</v>
      </c>
      <c r="BM342" s="436">
        <f t="shared" si="408"/>
        <v>0</v>
      </c>
      <c r="BN342" s="462">
        <v>0.65</v>
      </c>
      <c r="BO342" s="427">
        <f t="shared" si="400"/>
        <v>0</v>
      </c>
      <c r="BP342" s="725"/>
      <c r="BQ342" s="700"/>
      <c r="BR342" s="419"/>
      <c r="BS342" s="700"/>
      <c r="BT342" s="700"/>
      <c r="BU342" s="700"/>
      <c r="BV342" s="427">
        <f t="shared" si="407"/>
        <v>0</v>
      </c>
      <c r="BW342" s="419"/>
      <c r="BX342" s="782"/>
      <c r="BY342" s="419"/>
      <c r="BZ342" s="432"/>
      <c r="CA342" s="419"/>
      <c r="CB342" s="427"/>
      <c r="CC342" s="419"/>
      <c r="CD342" s="427"/>
      <c r="CE342" s="404">
        <f>IF(OR(C342=0,CD342="Д"),0,IF(AND(C342&gt;0,E342=0),VLOOKUP(C342,звания!A:B,2,FALSE)/((EOMONTH($G$3,0)+1)-$G$3)*BO342+VLOOKUP(C342,звания!A:B,2,FALSE)/((EOMONTH($G$3,0)+1)-$G$3)*BR342+VLOOKUP(C342,звания!A:B,2,FALSE)/((EOMONTH($G$3,0)+1)-$G$3)*BU342,IF(AND(C342&gt;0,E342&gt;0,F342&gt;=$G$3,BO342=(EOMONTH($G$3,0)+1)-$G$3),(VLOOKUP(E342,звания!A:B,2,FALSE)/(EOMONTH($G$3,0)-$G$3+1))*(F342-$G$3)+(VLOOKUP(C342,звания!A:B,2,FALSE)/(EOMONTH($G$3,0)-$G$3+1))*((EOMONTH($G$3,0)-$G$3+1)-(F342-$G$3)),IF(AND(C342&gt;0,E342&gt;0,F342&gt;$G$3,BO342&lt;(EOMONTH($G$3,0)+1)-$G$3,BO342&lt;&gt;0),VLOOKUP(E342,звания!A:B,2,FALSE)/((EOMONTH($G$3,0)+1)-$G$3)*((F342-$G$3)-(((EOMONTH($G$3,0)+1)-$G$3)-BO342-BU342-BR342))+VLOOKUP(C342,звания!A:B,2,FALSE)/((EOMONTH($G$3,0)+1)-$G$3)*(((EOMONTH($G$3,0)+1)-F342)),IF(F342&lt;$G$3,(VLOOKUP(C342,звания!A:B,2,FALSE)-VLOOKUP(E342,звания!A:B,2,FALSE))/((EOMONTH($BN$3,0)+1)-$BN$3)*(EOMONTH($BN$3,0)+1-F342)+VLOOKUP(C342,звания!A:B,2,FALSE)/((EOMONTH($G$3,0)+1)-$G$3)*BO342+VLOOKUP(C342,звания!A:B,2,FALSE)/((EOMONTH($G$3,0)+1)-$G$3)*BU342+VLOOKUP(C342,звания!A:B,2,FALSE)/((EOMONTH($G$3,0)+1)-$G$3)*BR342,0)))))</f>
        <v>0</v>
      </c>
      <c r="CF342" s="404">
        <f>IF(OR(CD342="Д",C342=0),0,IF(B342="Виключений зі списків",IF(BS342=0,(VLOOKUP(O342,звания!$D$2:$E$62,2,FALSE))/(EOMONTH($B$3,0)+1-$B$3)*BO342+(VLOOKUP(BQ342,звания!$D$2:$E$62,2,FALSE))/(EOMONTH($B$3,0)+1-$B$3)*BR342,(((VLOOKUP(O342,звания!$D$2:$E$62,2,FALSE))/(EOMONTH($B$3,0)+1-$B$3))*BO342)+(VLOOKUP(BQ342,звания!$D$2:$E$62,2,FALSE))/(EOMONTH($B$3,0)+1-$B$3)*BR342+(VLOOKUP(BS342,звания!$D$2:$E$62,2,FALSE))/(EOMONTH($B$3,0)+1-$B$3)*BU342),IF(BS342=0,(VLOOKUP(O342,звания!$D$2:$E$62,2,FALSE))/(EOMONTH($G$3,0)+1-$G$3)*BO342+(VLOOKUP(BQ342,звания!$D$2:$E$62,2,FALSE))/(EOMONTH($G$3,0)+1-$G$3)*BR342,(((VLOOKUP(O342,звания!$D$2:$E$62,2,FALSE))/(EOMONTH($G$3,0)+1-$G$3))*BO342)+(VLOOKUP(BQ342,звания!$D$2:$E$62,2,FALSE))/(EOMONTH($G$3,0)+1-$G$3)*BR342+(VLOOKUP(BS342,звания!$D$2:$E$62,2,FALSE))/(EOMONTH($G$3,0)+1-$G$3)*BU342+IF(BT342=0,0,(VLOOKUP(BS342,звания!$D$2:$E$62,2,FALSE))/(EOMONTH($BN$3,0)+1-$BN$3)*BT342-(VLOOKUP(O342,звания!$D$2:$E$62,2,FALSE))/(EOMONTH($BN$3,0)+1-$BN$3)*BT342))))</f>
        <v>0</v>
      </c>
      <c r="CG342" s="404">
        <f t="shared" si="406"/>
        <v>0</v>
      </c>
      <c r="CH342" s="404">
        <f>IF(BW342=0,CF342*BX342%,IF(BW342&gt;0,((VLOOKUP(O342,звания!$D$2:$E$62,2,FALSE)/(EOMONTH($G$3,0)+1-$G$3)*BW342)*BX342%)))</f>
        <v>0</v>
      </c>
      <c r="CI342" s="404">
        <f>IF(BY342=0,CF342*BZ342%,IF(BY342&gt;0,(VLOOKUP(O342,звания!$D$2:$E$62,2,FALSE)/(EOMONTH($G$3,0)+1-$G$3)*BO342)*BZ342%)+(VLOOKUP(BS342,звания!$D$2:$E$62,2,FALSE)/(EOMONTH($G$3,0)+1-$G$3)*BU342)*BZ342%)</f>
        <v>0</v>
      </c>
      <c r="CJ342" s="404">
        <f>IF(CA342=0,CF342*CB342%,IF(CA342&gt;0,(VLOOKUP(O342,звания!$D$2:$E$62,2,FALSE)/(EOMONTH($G$3,0)+1-$G$3)*BO342)*CB342%)+(VLOOKUP(BS342,звания!$D$2:$E$62,2,FALSE)/(EOMONTH($G$3,0)+1-$G$3)*BU342)*CB342%)</f>
        <v>0</v>
      </c>
      <c r="CK342" s="404">
        <f>IF(CD342="Д",0,IF(CC342=0,CF342*CD342%,IF(CC342&gt;0,(VLOOKUP(O342,звания!$D$2:$E$62,2,FALSE)/(EOMONTH($G$3,0)+1-$G$3)*BO342)*CD342%)+(VLOOKUP(BS342,звания!$D$2:$E$62,2,FALSE)/(EOMONTH($G$3,0)+1-$G$3)*BU342)*CD342%))</f>
        <v>0</v>
      </c>
      <c r="CL342" s="404">
        <f>IF(BR342&gt;0,((VLOOKUP(C342,звания!$A$2:$B$62,2,FALSE)/(EOMONTH($G$3,0)+1-$G$3)*BO342+VLOOKUP(O342,звания!$D$2:$E$62,2,FALSE)/(EOMONTH($G$3,0)+1-$G$3)*BO342+(VLOOKUP(C342,звания!$A$2:$B$62,2,FALSE)/(EOMONTH($G$3,0)+1-$G$3)*BO342+VLOOKUP(O342,звания!$D$2:$E$62,2,FALSE)/(EOMONTH($G$3,0)+1-$G$3)*BO342)*BV342%)*BN342)+(VLOOKUP(C342,звания!$A$2:$B$62,2,FALSE)/(EOMONTH($G$3,0)+1-$G$3)*BU342+VLOOKUP(BS342,звания!$D$2:$E$62,2,FALSE)/(EOMONTH($G$3,0)+1-$G$3)*BU342+(VLOOKUP(C342,звания!$A$2:$B$62,2,FALSE)/(EOMONTH($G$3,0)+1-$G$3)*BU342+VLOOKUP(BS342,звания!$D$2:$E$62,2,FALSE)/(EOMONTH($G$3,0)+1-$G$3)*BU342)*BV342%)*BN342,(CE342+CF342+CG342)*BN342)</f>
        <v>0</v>
      </c>
      <c r="CM342" s="404"/>
      <c r="CN342" s="404"/>
      <c r="CO342" s="432">
        <f t="shared" si="434"/>
        <v>0</v>
      </c>
      <c r="CP342" s="638"/>
      <c r="CQ342" s="637">
        <f>IF(CF342=0,0,IF((SUM(BH342:BM342)&gt;360),(VLOOKUP(O342,звания!$F$2:$G$62,2,FALSE))/100,VLOOKUP(O342,звания!$F$2:$H$62,3,FALSE)/100))</f>
        <v>0</v>
      </c>
      <c r="CR342" s="617">
        <f>IF(B342="Виключений зі списків",IF(AND(BU342=0,360-BH342&lt;0),(VLOOKUP(O342,звания!$D$2:$E$62,2,FALSE))/(EOMONTH($B$3,0)+1-$B$3)*BO342*CQ342,IF(AND(360-BH342&gt;=0,360-BH342&lt;(EOMONTH($B$3,0)+1-$B$3)),(CF342/(EOMONTH($B$3,0)-$B$3+1)*(360-BH342))*CQ342+(CF342/(EOMONTH($B$3,0)-$B$3+1)*((EOMONTH($B$3,0)-$B$3+1)-(360-BH342)))*VLOOKUP(O342,звания!$F$2:$H$62,2,FALSE)/100,((((VLOOKUP(O342,звания!$D$2:$E$62,2,FALSE))/(EOMONTH($B$3,0)+1-$B$3)*BO342*CQ342+(VLOOKUP(BS342,звания!$D$2:$E$62,2,FALSE))/(EOMONTH($B$3,0)+1-$B$3)*BU342*(VLOOKUP(BS342,звания!$F$2:$G$62,2,FALSE)*0.01)+(IF(BT342=0,0,(VLOOKUP(BS342,звания!$D$2:$E$62,2,FALSE)/(EOMONTH($G$3,0)+1-$G$3)*BT342*(VLOOKUP(BS342,звания!$F$2:$G$62,2,FALSE)))*0.01-(VLOOKUP(O342,звания!$D$2:$E$62,2,FALSE)/(EOMONTH($G$3,0)+1-$G$3)*BT342*(VLOOKUP(O342,звания!$F$2:$G$62,2,FALSE)))*0.01)))))/100*(100-CP342))),(IF(AND(BU342=0,360-BH342&lt;0,CP342=0),(VLOOKUP(O342,звания!$D$2:$E$62,2,FALSE))/(EOMONTH($G$3,0)+1-$G$3)*BO342*CQ342,IF(AND(360-BH342&gt;=0,360-BH342&lt;(EOMONTH($G$3,0)+1-$G$3)),(CF342/(EOMONTH($G$3,0)-$G$3+1)*(360-BH342))*CQ342+(CF342/(EOMONTH($G$3,0)-$G$3+1)*((EOMONTH($G$3,0)-$G$3+1)-(360-BH342)))*VLOOKUP(O342,звания!$F$2:$H$62,2,FALSE)/100,((((VLOOKUP(O342,звания!$D$2:$E$62,2,FALSE))/(EOMONTH($G$3,0)+1-$G$3)*BO342*CQ342+(VLOOKUP(BS342,звания!$D$2:$E$62,2,FALSE))/(EOMONTH($G$3,0)+1-$G$3)*BU342*(VLOOKUP(BS342,звания!$F$2:$G$62,2,FALSE)*0.01)))/100*(100-CP342)+(IF(BT342=0,0,(VLOOKUP(BS342,звания!$D$2:$E$62,2,FALSE)/(EOMONTH($BN$3,0)+1-$BN$3)*BT342*(VLOOKUP(BS342,звания!$F$2:$G$62,2,FALSE)))*0.01-(VLOOKUP(O342,звания!$D$2:$E$62,2,FALSE)/(EOMONTH($BN$3,0)+1-$BN$3)*BT342*(VLOOKUP(O342,звания!$F$2:$G$62,2,FALSE)))*0.01)))))))</f>
        <v>0</v>
      </c>
      <c r="CS342" s="416">
        <f t="shared" si="439"/>
        <v>0</v>
      </c>
      <c r="CT342" s="403"/>
      <c r="CU342" s="403"/>
      <c r="CV342" s="403">
        <f t="shared" si="435"/>
        <v>0</v>
      </c>
      <c r="CW342" s="556">
        <f>CN342+SUM(CS342:CV342)</f>
        <v>0</v>
      </c>
      <c r="CX342" s="403">
        <f t="shared" si="393"/>
        <v>0</v>
      </c>
      <c r="CY342" s="403"/>
      <c r="CZ342" s="404">
        <f t="shared" si="401"/>
        <v>0</v>
      </c>
      <c r="DA342" s="403"/>
      <c r="DB342" s="403"/>
      <c r="DC342" s="403"/>
      <c r="DD342" s="421">
        <f t="shared" si="446"/>
        <v>0</v>
      </c>
      <c r="DE342" s="421">
        <f t="shared" si="425"/>
        <v>0</v>
      </c>
      <c r="DF342" s="403">
        <f t="shared" si="410"/>
        <v>0</v>
      </c>
      <c r="DG342" s="421">
        <f t="shared" si="411"/>
        <v>0</v>
      </c>
      <c r="DH342" s="421"/>
      <c r="DI342" s="421"/>
      <c r="DJ342" s="422" t="str">
        <f t="shared" si="420"/>
        <v xml:space="preserve">    </v>
      </c>
      <c r="DK342" s="424"/>
      <c r="DL342" s="425"/>
      <c r="DM342" s="425"/>
      <c r="DN342" s="429"/>
      <c r="DO342" s="427"/>
      <c r="DP342" s="123"/>
      <c r="DQ342" s="817"/>
      <c r="DR342" s="818"/>
      <c r="DS342" s="819"/>
      <c r="DT342" s="820"/>
      <c r="DU342" s="124"/>
      <c r="DV342" s="122"/>
      <c r="DW342"/>
      <c r="DX342"/>
      <c r="DY342"/>
      <c r="DZ342" s="105"/>
      <c r="EA342"/>
      <c r="EG342" s="19"/>
      <c r="EH342" s="543">
        <f t="shared" si="436"/>
        <v>0</v>
      </c>
      <c r="EI342" s="404">
        <f t="shared" si="437"/>
        <v>0</v>
      </c>
      <c r="EJ342" s="29">
        <f t="shared" si="438"/>
        <v>0</v>
      </c>
      <c r="EK342" s="50"/>
      <c r="EL342" s="29"/>
      <c r="EM342" s="50"/>
      <c r="EN342" s="50"/>
      <c r="EO342" s="50"/>
      <c r="EP342" s="29"/>
    </row>
    <row r="343" spans="1:146" ht="17.45" hidden="1" customHeight="1">
      <c r="A343" s="402">
        <v>336</v>
      </c>
      <c r="B343" s="403"/>
      <c r="C343" s="403"/>
      <c r="D343" s="403">
        <f t="shared" si="409"/>
        <v>0</v>
      </c>
      <c r="E343" s="416"/>
      <c r="F343" s="417"/>
      <c r="G343" s="406" t="str">
        <f t="shared" si="442"/>
        <v>0.0.0</v>
      </c>
      <c r="H343" s="407" t="str">
        <f t="shared" ref="H343:H351" si="448">CONCATENATE(INT((BH343)/360),".",INT(MOD((BH343),360)/30),".",MOD(MOD((BH343),360),30))</f>
        <v>0.0.0</v>
      </c>
      <c r="I343" s="407" t="str">
        <f t="shared" si="444"/>
        <v>0.0.0</v>
      </c>
      <c r="J343" s="407" t="str">
        <f t="shared" si="426"/>
        <v>0.0.0</v>
      </c>
      <c r="K343" s="407" t="str">
        <f t="shared" si="427"/>
        <v>0.0.0</v>
      </c>
      <c r="L343" s="407" t="str">
        <f t="shared" si="428"/>
        <v>0.0.0</v>
      </c>
      <c r="M343" s="407" t="str">
        <f t="shared" si="429"/>
        <v>0.0.0</v>
      </c>
      <c r="N343" s="408" t="str">
        <f t="shared" ref="N343:N351" si="449">CONCATENATE(IF(INT(INT(DAYS360(BF343,BG343,1)/30)/24)&gt;=2,2,INT(INT(DAYS360(BF343,BG343,1)/30)/24)),".",IF(AND(INT(INT(DAYS360(BF343,BG343,1)/30)/24)&gt;=2,MOD(INT(BM343/30),12)&gt;=6),6,IF(ISODD(MOD(INT(DAYS360(BF343,BG343,1)/30),12)),MOD(INT(DAYS360(BF343,BG343,1)/60),12),MOD(INT(BM343/30),12))),".",IF(AND(INT(INT(DAYS360(BF343,BG343,1)/30)/24)&gt;=2,MOD(INT(BM343/30),12)&gt;=6),0,IF(ISODD(MOD(INT(DAYS360(BF343,BG343,1)/30),12)),INT((MOD(DAYS360(BF343,BG343,1),30)/2+15)),INT(MOD(DAYS360(BF343,BG343,1),30)/2))))</f>
        <v>0.0.0</v>
      </c>
      <c r="O343" s="418"/>
      <c r="P343" s="417"/>
      <c r="Q343" s="417"/>
      <c r="R343" s="417"/>
      <c r="S343" s="417"/>
      <c r="T343" s="417"/>
      <c r="U343" s="417"/>
      <c r="V343" s="714"/>
      <c r="W343" s="714"/>
      <c r="X343" s="417"/>
      <c r="Y343" s="417"/>
      <c r="Z343" s="714"/>
      <c r="AA343" s="714"/>
      <c r="AB343" s="417"/>
      <c r="AC343" s="417"/>
      <c r="AD343" s="714"/>
      <c r="AE343" s="714"/>
      <c r="AF343" s="417"/>
      <c r="AG343" s="417"/>
      <c r="AH343" s="714"/>
      <c r="AI343" s="714"/>
      <c r="AJ343" s="417"/>
      <c r="AK343" s="417"/>
      <c r="AL343" s="714"/>
      <c r="AM343" s="714"/>
      <c r="AN343" s="417"/>
      <c r="AO343" s="417"/>
      <c r="AP343" s="714"/>
      <c r="AQ343" s="714"/>
      <c r="AR343" s="417"/>
      <c r="AS343" s="417"/>
      <c r="AT343" s="714"/>
      <c r="AU343" s="714"/>
      <c r="AV343" s="417"/>
      <c r="AW343" s="417"/>
      <c r="AX343" s="716"/>
      <c r="AY343" s="716"/>
      <c r="AZ343" s="635"/>
      <c r="BA343" s="635"/>
      <c r="BB343" s="716"/>
      <c r="BC343" s="716"/>
      <c r="BD343" s="635"/>
      <c r="BE343" s="635"/>
      <c r="BF343" s="717"/>
      <c r="BG343" s="717"/>
      <c r="BH343" s="432">
        <f t="shared" si="399"/>
        <v>0</v>
      </c>
      <c r="BI343" s="432">
        <f t="shared" si="430"/>
        <v>0</v>
      </c>
      <c r="BJ343" s="432">
        <f t="shared" si="431"/>
        <v>0</v>
      </c>
      <c r="BK343" s="432">
        <f t="shared" si="432"/>
        <v>0</v>
      </c>
      <c r="BL343" s="432">
        <f t="shared" si="433"/>
        <v>0</v>
      </c>
      <c r="BM343" s="436">
        <f t="shared" si="408"/>
        <v>0</v>
      </c>
      <c r="BN343" s="462">
        <v>0.65</v>
      </c>
      <c r="BO343" s="427">
        <f t="shared" si="400"/>
        <v>0</v>
      </c>
      <c r="BP343" s="419"/>
      <c r="BQ343" s="700"/>
      <c r="BR343" s="419"/>
      <c r="BS343" s="700"/>
      <c r="BT343" s="700"/>
      <c r="BU343" s="700"/>
      <c r="BV343" s="427">
        <f t="shared" si="407"/>
        <v>0</v>
      </c>
      <c r="BW343" s="419"/>
      <c r="BX343" s="781"/>
      <c r="BY343" s="700"/>
      <c r="BZ343" s="432"/>
      <c r="CA343" s="700"/>
      <c r="CB343" s="432"/>
      <c r="CC343" s="700"/>
      <c r="CD343" s="432"/>
      <c r="CE343" s="404">
        <f>IF(OR(C343=0,CD343="Д"),0,IF(AND(C343&gt;0,E343=0),VLOOKUP(C343,звания!A:B,2,FALSE)/((EOMONTH($G$3,0)+1)-$G$3)*BO343+VLOOKUP(C343,звания!A:B,2,FALSE)/((EOMONTH($G$3,0)+1)-$G$3)*BR343+VLOOKUP(C343,звания!A:B,2,FALSE)/((EOMONTH($G$3,0)+1)-$G$3)*BU343,IF(AND(C343&gt;0,E343&gt;0,F343&gt;=$G$3,BO343=(EOMONTH($G$3,0)+1)-$G$3),(VLOOKUP(E343,звания!A:B,2,FALSE)/(EOMONTH($G$3,0)-$G$3+1))*(F343-$G$3)+(VLOOKUP(C343,звания!A:B,2,FALSE)/(EOMONTH($G$3,0)-$G$3+1))*((EOMONTH($G$3,0)-$G$3+1)-(F343-$G$3)),IF(AND(C343&gt;0,E343&gt;0,F343&gt;$G$3,BO343&lt;(EOMONTH($G$3,0)+1)-$G$3,BO343&lt;&gt;0),VLOOKUP(E343,звания!A:B,2,FALSE)/((EOMONTH($G$3,0)+1)-$G$3)*((F343-$G$3)-(((EOMONTH($G$3,0)+1)-$G$3)-BO343-BU343-BR343))+VLOOKUP(C343,звания!A:B,2,FALSE)/((EOMONTH($G$3,0)+1)-$G$3)*(((EOMONTH($G$3,0)+1)-F343)),IF(F343&lt;$G$3,(VLOOKUP(C343,звания!A:B,2,FALSE)-VLOOKUP(E343,звания!A:B,2,FALSE))/((EOMONTH($BN$3,0)+1)-$BN$3)*(EOMONTH($BN$3,0)+1-F343)+VLOOKUP(C343,звания!A:B,2,FALSE)/((EOMONTH($G$3,0)+1)-$G$3)*BO343+VLOOKUP(C343,звания!A:B,2,FALSE)/((EOMONTH($G$3,0)+1)-$G$3)*BU343+VLOOKUP(C343,звания!A:B,2,FALSE)/((EOMONTH($G$3,0)+1)-$G$3)*BR343,0)))))</f>
        <v>0</v>
      </c>
      <c r="CF343" s="404">
        <f>IF(OR(CD343="Д",C343=0),0,IF(B343="Виключений зі списків",IF(BS343=0,(VLOOKUP(O343,звания!$D$2:$E$62,2,FALSE))/(EOMONTH($B$3,0)+1-$B$3)*BO343+(VLOOKUP(BQ343,звания!$D$2:$E$62,2,FALSE))/(EOMONTH($B$3,0)+1-$B$3)*BR343,(((VLOOKUP(O343,звания!$D$2:$E$62,2,FALSE))/(EOMONTH($B$3,0)+1-$B$3))*BO343)+(VLOOKUP(BQ343,звания!$D$2:$E$62,2,FALSE))/(EOMONTH($B$3,0)+1-$B$3)*BR343+(VLOOKUP(BS343,звания!$D$2:$E$62,2,FALSE))/(EOMONTH($B$3,0)+1-$B$3)*BU343),IF(BS343=0,(VLOOKUP(O343,звания!$D$2:$E$62,2,FALSE))/(EOMONTH($G$3,0)+1-$G$3)*BO343+(VLOOKUP(BQ343,звания!$D$2:$E$62,2,FALSE))/(EOMONTH($G$3,0)+1-$G$3)*BR343,(((VLOOKUP(O343,звания!$D$2:$E$62,2,FALSE))/(EOMONTH($G$3,0)+1-$G$3))*BO343)+(VLOOKUP(BQ343,звания!$D$2:$E$62,2,FALSE))/(EOMONTH($G$3,0)+1-$G$3)*BR343+(VLOOKUP(BS343,звания!$D$2:$E$62,2,FALSE))/(EOMONTH($G$3,0)+1-$G$3)*BU343+IF(BT343=0,0,(VLOOKUP(BS343,звания!$D$2:$E$62,2,FALSE))/(EOMONTH($BN$3,0)+1-$BN$3)*BT343-(VLOOKUP(O343,звания!$D$2:$E$62,2,FALSE))/(EOMONTH($BN$3,0)+1-$BN$3)*BT343))))</f>
        <v>0</v>
      </c>
      <c r="CG343" s="404">
        <f t="shared" si="406"/>
        <v>0</v>
      </c>
      <c r="CH343" s="404">
        <f>IF(BW343=0,CF343*BX343%,IF(BW343&gt;0,((VLOOKUP(O343,звания!$D$2:$E$62,2,FALSE)/(EOMONTH($G$3,0)+1-$G$3)*BW343)*BX343%)))</f>
        <v>0</v>
      </c>
      <c r="CI343" s="404">
        <f>IF(BY343=0,CF343*BZ343%,IF(BY343&gt;0,(VLOOKUP(O343,звания!$D$2:$E$62,2,FALSE)/(EOMONTH($G$3,0)+1-$G$3)*BO343)*BZ343%)+(VLOOKUP(BS343,звания!$D$2:$E$62,2,FALSE)/(EOMONTH($G$3,0)+1-$G$3)*BU343)*BZ343%)</f>
        <v>0</v>
      </c>
      <c r="CJ343" s="404">
        <f>IF(CA343=0,CF343*CB343%,IF(CA343&gt;0,(VLOOKUP(O343,звания!$D$2:$E$62,2,FALSE)/(EOMONTH($G$3,0)+1-$G$3)*BO343)*CB343%)+(VLOOKUP(BS343,звания!$D$2:$E$62,2,FALSE)/(EOMONTH($G$3,0)+1-$G$3)*BU343)*CB343%)</f>
        <v>0</v>
      </c>
      <c r="CK343" s="404">
        <f>IF(CD343="Д",0,IF(CC343=0,CF343*CD343%,IF(CC343&gt;0,(VLOOKUP(O343,звания!$D$2:$E$62,2,FALSE)/(EOMONTH($G$3,0)+1-$G$3)*BO343)*CD343%)+(VLOOKUP(BS343,звания!$D$2:$E$62,2,FALSE)/(EOMONTH($G$3,0)+1-$G$3)*BU343)*CD343%))</f>
        <v>0</v>
      </c>
      <c r="CL343" s="404">
        <f>IF(BR343&gt;0,((VLOOKUP(C343,звания!$A$2:$B$62,2,FALSE)/(EOMONTH($G$3,0)+1-$G$3)*BO343+VLOOKUP(O343,звания!$D$2:$E$62,2,FALSE)/(EOMONTH($G$3,0)+1-$G$3)*BO343+(VLOOKUP(C343,звания!$A$2:$B$62,2,FALSE)/(EOMONTH($G$3,0)+1-$G$3)*BO343+VLOOKUP(O343,звания!$D$2:$E$62,2,FALSE)/(EOMONTH($G$3,0)+1-$G$3)*BO343)*BV343%)*BN343)+(VLOOKUP(C343,звания!$A$2:$B$62,2,FALSE)/(EOMONTH($G$3,0)+1-$G$3)*BU343+VLOOKUP(BS343,звания!$D$2:$E$62,2,FALSE)/(EOMONTH($G$3,0)+1-$G$3)*BU343+(VLOOKUP(C343,звания!$A$2:$B$62,2,FALSE)/(EOMONTH($G$3,0)+1-$G$3)*BU343+VLOOKUP(BS343,звания!$D$2:$E$62,2,FALSE)/(EOMONTH($G$3,0)+1-$G$3)*BU343)*BV343%)*BN343,(CE343+CF343+CG343)*BN343)</f>
        <v>0</v>
      </c>
      <c r="CM343" s="404"/>
      <c r="CN343" s="404"/>
      <c r="CO343" s="432">
        <f t="shared" si="434"/>
        <v>0</v>
      </c>
      <c r="CP343" s="638"/>
      <c r="CQ343" s="637">
        <f>IF(CF343=0,0,IF((SUM(BH343:BM343)&gt;360),(VLOOKUP(O343,звания!$F$2:$G$62,2,FALSE))/100,VLOOKUP(O343,звания!$F$2:$H$62,3,FALSE)/100))</f>
        <v>0</v>
      </c>
      <c r="CR343" s="617">
        <f>IF(B343="Виключений зі списків",IF(AND(BU343=0,360-BH343&lt;0),(VLOOKUP(O343,звания!$D$2:$E$62,2,FALSE))/(EOMONTH($B$3,0)+1-$B$3)*BO343*CQ343,IF(AND(360-BH343&gt;=0,360-BH343&lt;(EOMONTH($B$3,0)+1-$B$3)),(CF343/(EOMONTH($B$3,0)-$B$3+1)*(360-BH343))*CQ343+(CF343/(EOMONTH($B$3,0)-$B$3+1)*((EOMONTH($B$3,0)-$B$3+1)-(360-BH343)))*VLOOKUP(O343,звания!$F$2:$H$62,2,FALSE)/100,((((VLOOKUP(O343,звания!$D$2:$E$62,2,FALSE))/(EOMONTH($B$3,0)+1-$B$3)*BO343*CQ343+(VLOOKUP(BS343,звания!$D$2:$E$62,2,FALSE))/(EOMONTH($B$3,0)+1-$B$3)*BU343*(VLOOKUP(BS343,звания!$F$2:$G$62,2,FALSE)*0.01)+(IF(BT343=0,0,(VLOOKUP(BS343,звания!$D$2:$E$62,2,FALSE)/(EOMONTH($G$3,0)+1-$G$3)*BT343*(VLOOKUP(BS343,звания!$F$2:$G$62,2,FALSE)))*0.01-(VLOOKUP(O343,звания!$D$2:$E$62,2,FALSE)/(EOMONTH($G$3,0)+1-$G$3)*BT343*(VLOOKUP(O343,звания!$F$2:$G$62,2,FALSE)))*0.01)))))/100*(100-CP343))),(IF(AND(BU343=0,360-BH343&lt;0,CP343=0),(VLOOKUP(O343,звания!$D$2:$E$62,2,FALSE))/(EOMONTH($G$3,0)+1-$G$3)*BO343*CQ343,IF(AND(360-BH343&gt;=0,360-BH343&lt;(EOMONTH($G$3,0)+1-$G$3)),(CF343/(EOMONTH($G$3,0)-$G$3+1)*(360-BH343))*CQ343+(CF343/(EOMONTH($G$3,0)-$G$3+1)*((EOMONTH($G$3,0)-$G$3+1)-(360-BH343)))*VLOOKUP(O343,звания!$F$2:$H$62,2,FALSE)/100,((((VLOOKUP(O343,звания!$D$2:$E$62,2,FALSE))/(EOMONTH($G$3,0)+1-$G$3)*BO343*CQ343+(VLOOKUP(BS343,звания!$D$2:$E$62,2,FALSE))/(EOMONTH($G$3,0)+1-$G$3)*BU343*(VLOOKUP(BS343,звания!$F$2:$G$62,2,FALSE)*0.01)))/100*(100-CP343)+(IF(BT343=0,0,(VLOOKUP(BS343,звания!$D$2:$E$62,2,FALSE)/(EOMONTH($BN$3,0)+1-$BN$3)*BT343*(VLOOKUP(BS343,звания!$F$2:$G$62,2,FALSE)))*0.01-(VLOOKUP(O343,звания!$D$2:$E$62,2,FALSE)/(EOMONTH($BN$3,0)+1-$BN$3)*BT343*(VLOOKUP(O343,звания!$F$2:$G$62,2,FALSE)))*0.01)))))))</f>
        <v>0</v>
      </c>
      <c r="CS343" s="416">
        <f t="shared" si="439"/>
        <v>0</v>
      </c>
      <c r="CT343" s="403"/>
      <c r="CU343" s="403"/>
      <c r="CV343" s="403">
        <f t="shared" si="435"/>
        <v>0</v>
      </c>
      <c r="CW343" s="556">
        <f t="shared" si="440"/>
        <v>0</v>
      </c>
      <c r="CX343" s="403">
        <f t="shared" si="393"/>
        <v>0</v>
      </c>
      <c r="CY343" s="403"/>
      <c r="CZ343" s="404">
        <f t="shared" si="401"/>
        <v>0</v>
      </c>
      <c r="DA343" s="403"/>
      <c r="DB343" s="403"/>
      <c r="DC343" s="403"/>
      <c r="DD343" s="421">
        <f t="shared" si="446"/>
        <v>0</v>
      </c>
      <c r="DE343" s="421">
        <f t="shared" si="425"/>
        <v>0</v>
      </c>
      <c r="DF343" s="403">
        <f t="shared" si="410"/>
        <v>0</v>
      </c>
      <c r="DG343" s="421">
        <f t="shared" si="411"/>
        <v>0</v>
      </c>
      <c r="DH343" s="421"/>
      <c r="DI343" s="421"/>
      <c r="DJ343" s="422" t="str">
        <f t="shared" si="420"/>
        <v xml:space="preserve">    </v>
      </c>
      <c r="DK343" s="424"/>
      <c r="DL343" s="423"/>
      <c r="DM343" s="423"/>
      <c r="DN343" s="423"/>
      <c r="DO343" s="420"/>
      <c r="DP343" s="123"/>
      <c r="DQ343" s="817"/>
      <c r="DR343" s="818"/>
      <c r="DS343" s="819"/>
      <c r="DT343" s="820"/>
      <c r="DU343" s="124"/>
      <c r="DV343" s="110"/>
      <c r="DX343" s="84"/>
      <c r="DY343" s="84"/>
      <c r="DZ343" s="105"/>
      <c r="EG343" s="19"/>
      <c r="EH343" s="543">
        <f t="shared" si="436"/>
        <v>0</v>
      </c>
      <c r="EI343" s="404">
        <f t="shared" si="437"/>
        <v>0</v>
      </c>
      <c r="EJ343" s="29">
        <f t="shared" si="438"/>
        <v>0</v>
      </c>
      <c r="EK343" s="50"/>
      <c r="EL343" s="29"/>
      <c r="EM343" s="50"/>
      <c r="EN343" s="50"/>
      <c r="EO343" s="50"/>
      <c r="EP343" s="29"/>
    </row>
    <row r="344" spans="1:146" ht="17.45" hidden="1" customHeight="1">
      <c r="A344" s="402">
        <v>337</v>
      </c>
      <c r="B344" s="403"/>
      <c r="C344" s="403"/>
      <c r="D344" s="403">
        <f t="shared" si="409"/>
        <v>0</v>
      </c>
      <c r="E344" s="416"/>
      <c r="F344" s="417"/>
      <c r="G344" s="406" t="str">
        <f t="shared" si="442"/>
        <v>0.0.0</v>
      </c>
      <c r="H344" s="407" t="str">
        <f t="shared" si="448"/>
        <v>0.0.0</v>
      </c>
      <c r="I344" s="407" t="str">
        <f t="shared" si="444"/>
        <v>0.0.0</v>
      </c>
      <c r="J344" s="407" t="str">
        <f t="shared" si="426"/>
        <v>0.0.0</v>
      </c>
      <c r="K344" s="407" t="str">
        <f t="shared" si="427"/>
        <v>0.0.0</v>
      </c>
      <c r="L344" s="407" t="str">
        <f t="shared" si="428"/>
        <v>0.0.0</v>
      </c>
      <c r="M344" s="407" t="str">
        <f t="shared" si="429"/>
        <v>0.0.0</v>
      </c>
      <c r="N344" s="408" t="str">
        <f t="shared" si="449"/>
        <v>0.0.0</v>
      </c>
      <c r="O344" s="418"/>
      <c r="P344" s="417"/>
      <c r="Q344" s="417"/>
      <c r="R344" s="417"/>
      <c r="S344" s="417"/>
      <c r="T344" s="417"/>
      <c r="U344" s="417"/>
      <c r="V344" s="714"/>
      <c r="W344" s="714"/>
      <c r="X344" s="417"/>
      <c r="Y344" s="417"/>
      <c r="Z344" s="714"/>
      <c r="AA344" s="714"/>
      <c r="AB344" s="417"/>
      <c r="AC344" s="417"/>
      <c r="AD344" s="714"/>
      <c r="AE344" s="714"/>
      <c r="AF344" s="417"/>
      <c r="AG344" s="417"/>
      <c r="AH344" s="714"/>
      <c r="AI344" s="714"/>
      <c r="AJ344" s="417"/>
      <c r="AK344" s="417"/>
      <c r="AL344" s="714"/>
      <c r="AM344" s="714"/>
      <c r="AN344" s="417"/>
      <c r="AO344" s="417"/>
      <c r="AP344" s="714"/>
      <c r="AQ344" s="714"/>
      <c r="AR344" s="417"/>
      <c r="AS344" s="417"/>
      <c r="AT344" s="714"/>
      <c r="AU344" s="714"/>
      <c r="AV344" s="417"/>
      <c r="AW344" s="417"/>
      <c r="AX344" s="716"/>
      <c r="AY344" s="716"/>
      <c r="AZ344" s="635"/>
      <c r="BA344" s="635"/>
      <c r="BB344" s="716"/>
      <c r="BC344" s="716"/>
      <c r="BD344" s="635"/>
      <c r="BE344" s="635"/>
      <c r="BF344" s="717"/>
      <c r="BG344" s="717"/>
      <c r="BH344" s="432">
        <f t="shared" si="399"/>
        <v>0</v>
      </c>
      <c r="BI344" s="432">
        <f t="shared" si="430"/>
        <v>0</v>
      </c>
      <c r="BJ344" s="432">
        <f t="shared" si="431"/>
        <v>0</v>
      </c>
      <c r="BK344" s="432">
        <f t="shared" si="432"/>
        <v>0</v>
      </c>
      <c r="BL344" s="432">
        <f t="shared" si="433"/>
        <v>0</v>
      </c>
      <c r="BM344" s="436">
        <f t="shared" si="408"/>
        <v>0</v>
      </c>
      <c r="BN344" s="462">
        <v>0.65</v>
      </c>
      <c r="BO344" s="427">
        <f t="shared" si="400"/>
        <v>0</v>
      </c>
      <c r="BP344" s="419"/>
      <c r="BQ344" s="700"/>
      <c r="BR344" s="419"/>
      <c r="BS344" s="700"/>
      <c r="BT344" s="700"/>
      <c r="BU344" s="700"/>
      <c r="BV344" s="427">
        <f t="shared" si="407"/>
        <v>0</v>
      </c>
      <c r="BW344" s="419"/>
      <c r="BX344" s="782"/>
      <c r="BY344" s="419"/>
      <c r="BZ344" s="432"/>
      <c r="CA344" s="419"/>
      <c r="CB344" s="427"/>
      <c r="CC344" s="419"/>
      <c r="CD344" s="427"/>
      <c r="CE344" s="404">
        <f>IF(OR(C344=0,CD344="Д"),0,IF(AND(C344&gt;0,E344=0),VLOOKUP(C344,звания!A:B,2,FALSE)/((EOMONTH($G$3,0)+1)-$G$3)*BO344+VLOOKUP(C344,звания!A:B,2,FALSE)/((EOMONTH($G$3,0)+1)-$G$3)*BR344+VLOOKUP(C344,звания!A:B,2,FALSE)/((EOMONTH($G$3,0)+1)-$G$3)*BU344,IF(AND(C344&gt;0,E344&gt;0,F344&gt;=$G$3,BO344=(EOMONTH($G$3,0)+1)-$G$3),(VLOOKUP(E344,звания!A:B,2,FALSE)/(EOMONTH($G$3,0)-$G$3+1))*(F344-$G$3)+(VLOOKUP(C344,звания!A:B,2,FALSE)/(EOMONTH($G$3,0)-$G$3+1))*((EOMONTH($G$3,0)-$G$3+1)-(F344-$G$3)),IF(AND(C344&gt;0,E344&gt;0,F344&gt;$G$3,BO344&lt;(EOMONTH($G$3,0)+1)-$G$3,BO344&lt;&gt;0),VLOOKUP(E344,звания!A:B,2,FALSE)/((EOMONTH($G$3,0)+1)-$G$3)*((F344-$G$3)-(((EOMONTH($G$3,0)+1)-$G$3)-BO344-BU344-BR344))+VLOOKUP(C344,звания!A:B,2,FALSE)/((EOMONTH($G$3,0)+1)-$G$3)*(((EOMONTH($G$3,0)+1)-F344)),IF(F344&lt;$G$3,(VLOOKUP(C344,звания!A:B,2,FALSE)-VLOOKUP(E344,звания!A:B,2,FALSE))/((EOMONTH($BN$3,0)+1)-$BN$3)*(EOMONTH($BN$3,0)+1-F344)+VLOOKUP(C344,звания!A:B,2,FALSE)/((EOMONTH($G$3,0)+1)-$G$3)*BO344+VLOOKUP(C344,звания!A:B,2,FALSE)/((EOMONTH($G$3,0)+1)-$G$3)*BU344+VLOOKUP(C344,звания!A:B,2,FALSE)/((EOMONTH($G$3,0)+1)-$G$3)*BR344,0)))))</f>
        <v>0</v>
      </c>
      <c r="CF344" s="404">
        <f>IF(OR(CD344="Д",C344=0),0,IF(B344="Виключений зі списків",IF(BS344=0,(VLOOKUP(O344,звания!$D$2:$E$62,2,FALSE))/(EOMONTH($B$3,0)+1-$B$3)*BO344+(VLOOKUP(BQ344,звания!$D$2:$E$62,2,FALSE))/(EOMONTH($B$3,0)+1-$B$3)*BR344,(((VLOOKUP(O344,звания!$D$2:$E$62,2,FALSE))/(EOMONTH($B$3,0)+1-$B$3))*BO344)+(VLOOKUP(BQ344,звания!$D$2:$E$62,2,FALSE))/(EOMONTH($B$3,0)+1-$B$3)*BR344+(VLOOKUP(BS344,звания!$D$2:$E$62,2,FALSE))/(EOMONTH($B$3,0)+1-$B$3)*BU344),IF(BS344=0,(VLOOKUP(O344,звания!$D$2:$E$62,2,FALSE))/(EOMONTH($G$3,0)+1-$G$3)*BO344+(VLOOKUP(BQ344,звания!$D$2:$E$62,2,FALSE))/(EOMONTH($G$3,0)+1-$G$3)*BR344,(((VLOOKUP(O344,звания!$D$2:$E$62,2,FALSE))/(EOMONTH($G$3,0)+1-$G$3))*BO344)+(VLOOKUP(BQ344,звания!$D$2:$E$62,2,FALSE))/(EOMONTH($G$3,0)+1-$G$3)*BR344+(VLOOKUP(BS344,звания!$D$2:$E$62,2,FALSE))/(EOMONTH($G$3,0)+1-$G$3)*BU344+IF(BT344=0,0,(VLOOKUP(BS344,звания!$D$2:$E$62,2,FALSE))/(EOMONTH($BN$3,0)+1-$BN$3)*BT344-(VLOOKUP(O344,звания!$D$2:$E$62,2,FALSE))/(EOMONTH($BN$3,0)+1-$BN$3)*BT344))))</f>
        <v>0</v>
      </c>
      <c r="CG344" s="404">
        <f t="shared" si="406"/>
        <v>0</v>
      </c>
      <c r="CH344" s="404">
        <f>IF(BW344=0,CF344*BX344%,IF(BW344&gt;0,((VLOOKUP(O344,звания!$D$2:$E$62,2,FALSE)/(EOMONTH($G$3,0)+1-$G$3)*BW344)*BX344%)))</f>
        <v>0</v>
      </c>
      <c r="CI344" s="404">
        <f>IF(BY344=0,CF344*BZ344%,IF(BY344&gt;0,(VLOOKUP(O344,звания!$D$2:$E$62,2,FALSE)/(EOMONTH($G$3,0)+1-$G$3)*BO344)*BZ344%)+(VLOOKUP(BS344,звания!$D$2:$E$62,2,FALSE)/(EOMONTH($G$3,0)+1-$G$3)*BU344)*BZ344%)</f>
        <v>0</v>
      </c>
      <c r="CJ344" s="404">
        <f>IF(CA344=0,CF344*CB344%,IF(CA344&gt;0,(VLOOKUP(O344,звания!$D$2:$E$62,2,FALSE)/(EOMONTH($G$3,0)+1-$G$3)*BO344)*CB344%)+(VLOOKUP(BS344,звания!$D$2:$E$62,2,FALSE)/(EOMONTH($G$3,0)+1-$G$3)*BU344)*CB344%)</f>
        <v>0</v>
      </c>
      <c r="CK344" s="404">
        <f>IF(CD344="Д",0,IF(CC344=0,CF344*CD344%,IF(CC344&gt;0,(VLOOKUP(O344,звания!$D$2:$E$62,2,FALSE)/(EOMONTH($G$3,0)+1-$G$3)*BO344)*CD344%)+(VLOOKUP(BS344,звания!$D$2:$E$62,2,FALSE)/(EOMONTH($G$3,0)+1-$G$3)*BU344)*CD344%))</f>
        <v>0</v>
      </c>
      <c r="CL344" s="404">
        <f>IF(BR344&gt;0,((VLOOKUP(C344,звания!$A$2:$B$62,2,FALSE)/(EOMONTH($G$3,0)+1-$G$3)*BO344+VLOOKUP(O344,звания!$D$2:$E$62,2,FALSE)/(EOMONTH($G$3,0)+1-$G$3)*BO344+(VLOOKUP(C344,звания!$A$2:$B$62,2,FALSE)/(EOMONTH($G$3,0)+1-$G$3)*BO344+VLOOKUP(O344,звания!$D$2:$E$62,2,FALSE)/(EOMONTH($G$3,0)+1-$G$3)*BO344)*BV344%)*BN344)+(VLOOKUP(C344,звания!$A$2:$B$62,2,FALSE)/(EOMONTH($G$3,0)+1-$G$3)*BU344+VLOOKUP(BS344,звания!$D$2:$E$62,2,FALSE)/(EOMONTH($G$3,0)+1-$G$3)*BU344+(VLOOKUP(C344,звания!$A$2:$B$62,2,FALSE)/(EOMONTH($G$3,0)+1-$G$3)*BU344+VLOOKUP(BS344,звания!$D$2:$E$62,2,FALSE)/(EOMONTH($G$3,0)+1-$G$3)*BU344)*BV344%)*BN344,(CE344+CF344+CG344)*BN344)</f>
        <v>0</v>
      </c>
      <c r="CM344" s="404"/>
      <c r="CN344" s="404"/>
      <c r="CO344" s="432">
        <f t="shared" si="434"/>
        <v>0</v>
      </c>
      <c r="CP344" s="638"/>
      <c r="CQ344" s="637">
        <f>IF(CF344=0,0,IF((SUM(BH344:BM344)&gt;360),(VLOOKUP(O344,звания!$F$2:$G$62,2,FALSE))/100,VLOOKUP(O344,звания!$F$2:$H$62,3,FALSE)/100))</f>
        <v>0</v>
      </c>
      <c r="CR344" s="617">
        <f>IF(B344="Виключений зі списків",IF(AND(BU344=0,360-BH344&lt;0),(VLOOKUP(O344,звания!$D$2:$E$62,2,FALSE))/(EOMONTH($B$3,0)+1-$B$3)*BO344*CQ344,IF(AND(360-BH344&gt;=0,360-BH344&lt;(EOMONTH($B$3,0)+1-$B$3)),(CF344/(EOMONTH($B$3,0)-$B$3+1)*(360-BH344))*CQ344+(CF344/(EOMONTH($B$3,0)-$B$3+1)*((EOMONTH($B$3,0)-$B$3+1)-(360-BH344)))*VLOOKUP(O344,звания!$F$2:$H$62,2,FALSE)/100,((((VLOOKUP(O344,звания!$D$2:$E$62,2,FALSE))/(EOMONTH($B$3,0)+1-$B$3)*BO344*CQ344+(VLOOKUP(BS344,звания!$D$2:$E$62,2,FALSE))/(EOMONTH($B$3,0)+1-$B$3)*BU344*(VLOOKUP(BS344,звания!$F$2:$G$62,2,FALSE)*0.01)+(IF(BT344=0,0,(VLOOKUP(BS344,звания!$D$2:$E$62,2,FALSE)/(EOMONTH($G$3,0)+1-$G$3)*BT344*(VLOOKUP(BS344,звания!$F$2:$G$62,2,FALSE)))*0.01-(VLOOKUP(O344,звания!$D$2:$E$62,2,FALSE)/(EOMONTH($G$3,0)+1-$G$3)*BT344*(VLOOKUP(O344,звания!$F$2:$G$62,2,FALSE)))*0.01)))))/100*(100-CP344))),(IF(AND(BU344=0,360-BH344&lt;0,CP344=0),(VLOOKUP(O344,звания!$D$2:$E$62,2,FALSE))/(EOMONTH($G$3,0)+1-$G$3)*BO344*CQ344,IF(AND(360-BH344&gt;=0,360-BH344&lt;(EOMONTH($G$3,0)+1-$G$3)),(CF344/(EOMONTH($G$3,0)-$G$3+1)*(360-BH344))*CQ344+(CF344/(EOMONTH($G$3,0)-$G$3+1)*((EOMONTH($G$3,0)-$G$3+1)-(360-BH344)))*VLOOKUP(O344,звания!$F$2:$H$62,2,FALSE)/100,((((VLOOKUP(O344,звания!$D$2:$E$62,2,FALSE))/(EOMONTH($G$3,0)+1-$G$3)*BO344*CQ344+(VLOOKUP(BS344,звания!$D$2:$E$62,2,FALSE))/(EOMONTH($G$3,0)+1-$G$3)*BU344*(VLOOKUP(BS344,звания!$F$2:$G$62,2,FALSE)*0.01)))/100*(100-CP344)+(IF(BT344=0,0,(VLOOKUP(BS344,звания!$D$2:$E$62,2,FALSE)/(EOMONTH($BN$3,0)+1-$BN$3)*BT344*(VLOOKUP(BS344,звания!$F$2:$G$62,2,FALSE)))*0.01-(VLOOKUP(O344,звания!$D$2:$E$62,2,FALSE)/(EOMONTH($BN$3,0)+1-$BN$3)*BT344*(VLOOKUP(O344,звания!$F$2:$G$62,2,FALSE)))*0.01)))))))</f>
        <v>0</v>
      </c>
      <c r="CS344" s="416">
        <f t="shared" si="439"/>
        <v>0</v>
      </c>
      <c r="CT344" s="403"/>
      <c r="CU344" s="403"/>
      <c r="CV344" s="403">
        <f t="shared" si="435"/>
        <v>0</v>
      </c>
      <c r="CW344" s="556">
        <f t="shared" si="440"/>
        <v>0</v>
      </c>
      <c r="CX344" s="403">
        <f t="shared" si="393"/>
        <v>0</v>
      </c>
      <c r="CY344" s="403"/>
      <c r="CZ344" s="404">
        <f t="shared" si="401"/>
        <v>0</v>
      </c>
      <c r="DA344" s="403"/>
      <c r="DB344" s="403"/>
      <c r="DC344" s="403"/>
      <c r="DD344" s="421">
        <f t="shared" si="446"/>
        <v>0</v>
      </c>
      <c r="DE344" s="421">
        <f t="shared" si="425"/>
        <v>0</v>
      </c>
      <c r="DF344" s="403">
        <f t="shared" si="410"/>
        <v>0</v>
      </c>
      <c r="DG344" s="421">
        <f t="shared" si="411"/>
        <v>0</v>
      </c>
      <c r="DH344" s="421"/>
      <c r="DI344" s="421"/>
      <c r="DJ344" s="422" t="str">
        <f t="shared" si="420"/>
        <v xml:space="preserve">    </v>
      </c>
      <c r="DK344" s="424"/>
      <c r="DL344" s="423"/>
      <c r="DM344" s="423"/>
      <c r="DN344" s="425"/>
      <c r="DO344" s="420"/>
      <c r="DP344" s="123"/>
      <c r="DQ344" s="817"/>
      <c r="DR344" s="818"/>
      <c r="DS344" s="819"/>
      <c r="DT344" s="820"/>
      <c r="DU344" s="124"/>
      <c r="DV344" s="122"/>
      <c r="DX344" s="84"/>
      <c r="DY344" s="84"/>
      <c r="DZ344" s="105"/>
      <c r="EG344" s="19"/>
      <c r="EH344" s="543">
        <f t="shared" si="436"/>
        <v>0</v>
      </c>
      <c r="EI344" s="404">
        <f t="shared" si="437"/>
        <v>0</v>
      </c>
      <c r="EJ344" s="29">
        <f t="shared" si="438"/>
        <v>0</v>
      </c>
      <c r="EK344" s="50"/>
      <c r="EL344" s="29"/>
      <c r="EM344" s="50"/>
      <c r="EN344" s="50"/>
      <c r="EO344" s="50"/>
      <c r="EP344" s="29"/>
    </row>
    <row r="345" spans="1:146" ht="17.45" hidden="1" customHeight="1">
      <c r="A345" s="446">
        <v>338</v>
      </c>
      <c r="B345" s="403"/>
      <c r="C345" s="403"/>
      <c r="D345" s="403">
        <f t="shared" si="409"/>
        <v>0</v>
      </c>
      <c r="E345" s="416"/>
      <c r="F345" s="417"/>
      <c r="G345" s="406" t="str">
        <f t="shared" si="442"/>
        <v>0.0.0</v>
      </c>
      <c r="H345" s="407" t="str">
        <f t="shared" si="448"/>
        <v>0.0.0</v>
      </c>
      <c r="I345" s="407" t="str">
        <f t="shared" si="444"/>
        <v>0.0.0</v>
      </c>
      <c r="J345" s="407" t="str">
        <f t="shared" si="426"/>
        <v>0.0.0</v>
      </c>
      <c r="K345" s="407" t="str">
        <f t="shared" si="427"/>
        <v>0.0.0</v>
      </c>
      <c r="L345" s="407" t="str">
        <f t="shared" si="428"/>
        <v>0.0.0</v>
      </c>
      <c r="M345" s="407" t="str">
        <f t="shared" si="429"/>
        <v>0.0.0</v>
      </c>
      <c r="N345" s="408" t="str">
        <f t="shared" si="449"/>
        <v>0.0.0</v>
      </c>
      <c r="O345" s="418"/>
      <c r="P345" s="417"/>
      <c r="Q345" s="417"/>
      <c r="R345" s="417"/>
      <c r="S345" s="417"/>
      <c r="T345" s="417"/>
      <c r="U345" s="417"/>
      <c r="V345" s="714"/>
      <c r="W345" s="714"/>
      <c r="X345" s="417"/>
      <c r="Y345" s="417"/>
      <c r="Z345" s="714"/>
      <c r="AA345" s="714"/>
      <c r="AB345" s="417"/>
      <c r="AC345" s="417"/>
      <c r="AD345" s="714"/>
      <c r="AE345" s="714"/>
      <c r="AF345" s="417"/>
      <c r="AG345" s="417"/>
      <c r="AH345" s="714"/>
      <c r="AI345" s="714"/>
      <c r="AJ345" s="417"/>
      <c r="AK345" s="417"/>
      <c r="AL345" s="714"/>
      <c r="AM345" s="714"/>
      <c r="AN345" s="417"/>
      <c r="AO345" s="417"/>
      <c r="AP345" s="714"/>
      <c r="AQ345" s="714"/>
      <c r="AR345" s="417"/>
      <c r="AS345" s="417"/>
      <c r="AT345" s="714"/>
      <c r="AU345" s="714"/>
      <c r="AV345" s="417"/>
      <c r="AW345" s="417"/>
      <c r="AX345" s="716"/>
      <c r="AY345" s="716"/>
      <c r="AZ345" s="635"/>
      <c r="BA345" s="635"/>
      <c r="BB345" s="716"/>
      <c r="BC345" s="716"/>
      <c r="BD345" s="635"/>
      <c r="BE345" s="635"/>
      <c r="BF345" s="717"/>
      <c r="BG345" s="717"/>
      <c r="BH345" s="432">
        <f t="shared" si="399"/>
        <v>0</v>
      </c>
      <c r="BI345" s="432">
        <f t="shared" si="430"/>
        <v>0</v>
      </c>
      <c r="BJ345" s="432">
        <f t="shared" si="431"/>
        <v>0</v>
      </c>
      <c r="BK345" s="432">
        <f t="shared" si="432"/>
        <v>0</v>
      </c>
      <c r="BL345" s="432">
        <f t="shared" si="433"/>
        <v>0</v>
      </c>
      <c r="BM345" s="436">
        <f t="shared" si="408"/>
        <v>0</v>
      </c>
      <c r="BN345" s="462">
        <v>0.65</v>
      </c>
      <c r="BO345" s="427">
        <f t="shared" si="400"/>
        <v>0</v>
      </c>
      <c r="BP345" s="419"/>
      <c r="BQ345" s="700"/>
      <c r="BR345" s="419"/>
      <c r="BS345" s="700"/>
      <c r="BT345" s="700"/>
      <c r="BU345" s="700"/>
      <c r="BV345" s="427">
        <f t="shared" si="407"/>
        <v>0</v>
      </c>
      <c r="BW345" s="419"/>
      <c r="BX345" s="782"/>
      <c r="BY345" s="419"/>
      <c r="BZ345" s="432"/>
      <c r="CA345" s="419"/>
      <c r="CB345" s="427"/>
      <c r="CC345" s="419"/>
      <c r="CD345" s="427"/>
      <c r="CE345" s="404">
        <f>IF(OR(C345=0,CD345="Д"),0,IF(AND(C345&gt;0,E345=0),VLOOKUP(C345,звания!A:B,2,FALSE)/((EOMONTH($G$3,0)+1)-$G$3)*BO345+VLOOKUP(C345,звания!A:B,2,FALSE)/((EOMONTH($G$3,0)+1)-$G$3)*BR345+VLOOKUP(C345,звания!A:B,2,FALSE)/((EOMONTH($G$3,0)+1)-$G$3)*BU345,IF(AND(C345&gt;0,E345&gt;0,F345&gt;=$G$3,BO345=(EOMONTH($G$3,0)+1)-$G$3),(VLOOKUP(E345,звания!A:B,2,FALSE)/(EOMONTH($G$3,0)-$G$3+1))*(F345-$G$3)+(VLOOKUP(C345,звания!A:B,2,FALSE)/(EOMONTH($G$3,0)-$G$3+1))*((EOMONTH($G$3,0)-$G$3+1)-(F345-$G$3)),IF(AND(C345&gt;0,E345&gt;0,F345&gt;$G$3,BO345&lt;(EOMONTH($G$3,0)+1)-$G$3,BO345&lt;&gt;0),VLOOKUP(E345,звания!A:B,2,FALSE)/((EOMONTH($G$3,0)+1)-$G$3)*((F345-$G$3)-(((EOMONTH($G$3,0)+1)-$G$3)-BO345-BU345-BR345))+VLOOKUP(C345,звания!A:B,2,FALSE)/((EOMONTH($G$3,0)+1)-$G$3)*(((EOMONTH($G$3,0)+1)-F345)),IF(F345&lt;$G$3,(VLOOKUP(C345,звания!A:B,2,FALSE)-VLOOKUP(E345,звания!A:B,2,FALSE))/((EOMONTH($BN$3,0)+1)-$BN$3)*(EOMONTH($BN$3,0)+1-F345)+VLOOKUP(C345,звания!A:B,2,FALSE)/((EOMONTH($G$3,0)+1)-$G$3)*BO345+VLOOKUP(C345,звания!A:B,2,FALSE)/((EOMONTH($G$3,0)+1)-$G$3)*BU345+VLOOKUP(C345,звания!A:B,2,FALSE)/((EOMONTH($G$3,0)+1)-$G$3)*BR345,0)))))</f>
        <v>0</v>
      </c>
      <c r="CF345" s="404">
        <f>IF(OR(CD345="Д",C345=0),0,IF(B345="Виключений зі списків",IF(BS345=0,(VLOOKUP(O345,звания!$D$2:$E$62,2,FALSE))/(EOMONTH($B$3,0)+1-$B$3)*BO345+(VLOOKUP(BQ345,звания!$D$2:$E$62,2,FALSE))/(EOMONTH($B$3,0)+1-$B$3)*BR345,(((VLOOKUP(O345,звания!$D$2:$E$62,2,FALSE))/(EOMONTH($B$3,0)+1-$B$3))*BO345)+(VLOOKUP(BQ345,звания!$D$2:$E$62,2,FALSE))/(EOMONTH($B$3,0)+1-$B$3)*BR345+(VLOOKUP(BS345,звания!$D$2:$E$62,2,FALSE))/(EOMONTH($B$3,0)+1-$B$3)*BU345),IF(BS345=0,(VLOOKUP(O345,звания!$D$2:$E$62,2,FALSE))/(EOMONTH($G$3,0)+1-$G$3)*BO345+(VLOOKUP(BQ345,звания!$D$2:$E$62,2,FALSE))/(EOMONTH($G$3,0)+1-$G$3)*BR345,(((VLOOKUP(O345,звания!$D$2:$E$62,2,FALSE))/(EOMONTH($G$3,0)+1-$G$3))*BO345)+(VLOOKUP(BQ345,звания!$D$2:$E$62,2,FALSE))/(EOMONTH($G$3,0)+1-$G$3)*BR345+(VLOOKUP(BS345,звания!$D$2:$E$62,2,FALSE))/(EOMONTH($G$3,0)+1-$G$3)*BU345+IF(BT345=0,0,(VLOOKUP(BS345,звания!$D$2:$E$62,2,FALSE))/(EOMONTH($BN$3,0)+1-$BN$3)*BT345-(VLOOKUP(O345,звания!$D$2:$E$62,2,FALSE))/(EOMONTH($BN$3,0)+1-$BN$3)*BT345))))</f>
        <v>0</v>
      </c>
      <c r="CG345" s="404">
        <f t="shared" si="406"/>
        <v>0</v>
      </c>
      <c r="CH345" s="404">
        <f>IF(BW345=0,CF345*BX345%,IF(BW345&gt;0,((VLOOKUP(O345,звания!$D$2:$E$62,2,FALSE)/(EOMONTH($G$3,0)+1-$G$3)*BW345)*BX345%)))</f>
        <v>0</v>
      </c>
      <c r="CI345" s="404">
        <f>IF(BY345=0,CF345*BZ345%,IF(BY345&gt;0,(VLOOKUP(O345,звания!$D$2:$E$62,2,FALSE)/(EOMONTH($G$3,0)+1-$G$3)*BO345)*BZ345%)+(VLOOKUP(BS345,звания!$D$2:$E$62,2,FALSE)/(EOMONTH($G$3,0)+1-$G$3)*BU345)*BZ345%)</f>
        <v>0</v>
      </c>
      <c r="CJ345" s="404">
        <f>IF(CA345=0,CF345*CB345%,IF(CA345&gt;0,(VLOOKUP(O345,звания!$D$2:$E$62,2,FALSE)/(EOMONTH($G$3,0)+1-$G$3)*BO345)*CB345%)+(VLOOKUP(BS345,звания!$D$2:$E$62,2,FALSE)/(EOMONTH($G$3,0)+1-$G$3)*BU345)*CB345%)</f>
        <v>0</v>
      </c>
      <c r="CK345" s="404">
        <f>IF(CD345="Д",0,IF(CC345=0,CF345*CD345%,IF(CC345&gt;0,(VLOOKUP(O345,звания!$D$2:$E$62,2,FALSE)/(EOMONTH($G$3,0)+1-$G$3)*BO345)*CD345%)+(VLOOKUP(BS345,звания!$D$2:$E$62,2,FALSE)/(EOMONTH($G$3,0)+1-$G$3)*BU345)*CD345%))</f>
        <v>0</v>
      </c>
      <c r="CL345" s="404">
        <f>IF(BR345&gt;0,((VLOOKUP(C345,звания!$A$2:$B$62,2,FALSE)/(EOMONTH($G$3,0)+1-$G$3)*BO345+VLOOKUP(O345,звания!$D$2:$E$62,2,FALSE)/(EOMONTH($G$3,0)+1-$G$3)*BO345+(VLOOKUP(C345,звания!$A$2:$B$62,2,FALSE)/(EOMONTH($G$3,0)+1-$G$3)*BO345+VLOOKUP(O345,звания!$D$2:$E$62,2,FALSE)/(EOMONTH($G$3,0)+1-$G$3)*BO345)*BV345%)*BN345)+(VLOOKUP(C345,звания!$A$2:$B$62,2,FALSE)/(EOMONTH($G$3,0)+1-$G$3)*BU345+VLOOKUP(BS345,звания!$D$2:$E$62,2,FALSE)/(EOMONTH($G$3,0)+1-$G$3)*BU345+(VLOOKUP(C345,звания!$A$2:$B$62,2,FALSE)/(EOMONTH($G$3,0)+1-$G$3)*BU345+VLOOKUP(BS345,звания!$D$2:$E$62,2,FALSE)/(EOMONTH($G$3,0)+1-$G$3)*BU345)*BV345%)*BN345,(CE345+CF345+CG345)*BN345)</f>
        <v>0</v>
      </c>
      <c r="CM345" s="404"/>
      <c r="CN345" s="404"/>
      <c r="CO345" s="432">
        <f t="shared" si="434"/>
        <v>0</v>
      </c>
      <c r="CP345" s="638"/>
      <c r="CQ345" s="637">
        <f>IF(CF345=0,0,IF((SUM(BH345:BM345)&gt;360),(VLOOKUP(O345,звания!$F$2:$G$62,2,FALSE))/100,VLOOKUP(O345,звания!$F$2:$H$62,3,FALSE)/100))</f>
        <v>0</v>
      </c>
      <c r="CR345" s="617">
        <f>IF(B345="Виключений зі списків",IF(AND(BU345=0,360-BH345&lt;0),(VLOOKUP(O345,звания!$D$2:$E$62,2,FALSE))/(EOMONTH($B$3,0)+1-$B$3)*BO345*CQ345,IF(AND(360-BH345&gt;=0,360-BH345&lt;(EOMONTH($B$3,0)+1-$B$3)),(CF345/(EOMONTH($B$3,0)-$B$3+1)*(360-BH345))*CQ345+(CF345/(EOMONTH($B$3,0)-$B$3+1)*((EOMONTH($B$3,0)-$B$3+1)-(360-BH345)))*VLOOKUP(O345,звания!$F$2:$H$62,2,FALSE)/100,((((VLOOKUP(O345,звания!$D$2:$E$62,2,FALSE))/(EOMONTH($B$3,0)+1-$B$3)*BO345*CQ345+(VLOOKUP(BS345,звания!$D$2:$E$62,2,FALSE))/(EOMONTH($B$3,0)+1-$B$3)*BU345*(VLOOKUP(BS345,звания!$F$2:$G$62,2,FALSE)*0.01)+(IF(BT345=0,0,(VLOOKUP(BS345,звания!$D$2:$E$62,2,FALSE)/(EOMONTH($G$3,0)+1-$G$3)*BT345*(VLOOKUP(BS345,звания!$F$2:$G$62,2,FALSE)))*0.01-(VLOOKUP(O345,звания!$D$2:$E$62,2,FALSE)/(EOMONTH($G$3,0)+1-$G$3)*BT345*(VLOOKUP(O345,звания!$F$2:$G$62,2,FALSE)))*0.01)))))/100*(100-CP345))),(IF(AND(BU345=0,360-BH345&lt;0,CP345=0),(VLOOKUP(O345,звания!$D$2:$E$62,2,FALSE))/(EOMONTH($G$3,0)+1-$G$3)*BO345*CQ345,IF(AND(360-BH345&gt;=0,360-BH345&lt;(EOMONTH($G$3,0)+1-$G$3)),(CF345/(EOMONTH($G$3,0)-$G$3+1)*(360-BH345))*CQ345+(CF345/(EOMONTH($G$3,0)-$G$3+1)*((EOMONTH($G$3,0)-$G$3+1)-(360-BH345)))*VLOOKUP(O345,звания!$F$2:$H$62,2,FALSE)/100,((((VLOOKUP(O345,звания!$D$2:$E$62,2,FALSE))/(EOMONTH($G$3,0)+1-$G$3)*BO345*CQ345+(VLOOKUP(BS345,звания!$D$2:$E$62,2,FALSE))/(EOMONTH($G$3,0)+1-$G$3)*BU345*(VLOOKUP(BS345,звания!$F$2:$G$62,2,FALSE)*0.01)))/100*(100-CP345)+(IF(BT345=0,0,(VLOOKUP(BS345,звания!$D$2:$E$62,2,FALSE)/(EOMONTH($BN$3,0)+1-$BN$3)*BT345*(VLOOKUP(BS345,звания!$F$2:$G$62,2,FALSE)))*0.01-(VLOOKUP(O345,звания!$D$2:$E$62,2,FALSE)/(EOMONTH($BN$3,0)+1-$BN$3)*BT345*(VLOOKUP(O345,звания!$F$2:$G$62,2,FALSE)))*0.01)))))))</f>
        <v>0</v>
      </c>
      <c r="CS345" s="416">
        <f t="shared" si="439"/>
        <v>0</v>
      </c>
      <c r="CT345" s="403"/>
      <c r="CU345" s="403"/>
      <c r="CV345" s="403">
        <f t="shared" si="435"/>
        <v>0</v>
      </c>
      <c r="CW345" s="556">
        <f t="shared" si="440"/>
        <v>0</v>
      </c>
      <c r="CX345" s="403">
        <f t="shared" si="393"/>
        <v>0</v>
      </c>
      <c r="CY345" s="403"/>
      <c r="CZ345" s="404">
        <f t="shared" si="401"/>
        <v>0</v>
      </c>
      <c r="DA345" s="403"/>
      <c r="DB345" s="403"/>
      <c r="DC345" s="403"/>
      <c r="DD345" s="421">
        <f t="shared" si="446"/>
        <v>0</v>
      </c>
      <c r="DE345" s="421">
        <f t="shared" si="425"/>
        <v>0</v>
      </c>
      <c r="DF345" s="403">
        <f t="shared" si="410"/>
        <v>0</v>
      </c>
      <c r="DG345" s="421"/>
      <c r="DH345" s="421">
        <f>CW345-DD345+DF345</f>
        <v>0</v>
      </c>
      <c r="DI345" s="421"/>
      <c r="DJ345" s="422" t="str">
        <f t="shared" si="420"/>
        <v xml:space="preserve">    </v>
      </c>
      <c r="DK345" s="424"/>
      <c r="DL345" s="429"/>
      <c r="DM345" s="429"/>
      <c r="DN345" s="429"/>
      <c r="DO345" s="420"/>
      <c r="DP345" s="123"/>
      <c r="DQ345" s="817"/>
      <c r="DR345" s="818"/>
      <c r="DS345" s="819"/>
      <c r="DT345" s="820"/>
      <c r="DU345" s="124"/>
      <c r="DV345" s="110"/>
      <c r="DX345" s="84"/>
      <c r="DY345" s="84"/>
      <c r="DZ345" s="105"/>
      <c r="EG345" s="19"/>
      <c r="EH345" s="543">
        <f t="shared" si="436"/>
        <v>0</v>
      </c>
      <c r="EI345" s="404">
        <f t="shared" si="437"/>
        <v>0</v>
      </c>
      <c r="EJ345" s="29">
        <f t="shared" si="438"/>
        <v>0</v>
      </c>
      <c r="EK345" s="50"/>
      <c r="EL345" s="29"/>
      <c r="EM345" s="50"/>
      <c r="EN345" s="50"/>
      <c r="EO345" s="50"/>
      <c r="EP345" s="29"/>
    </row>
    <row r="346" spans="1:146" ht="17.45" hidden="1" customHeight="1">
      <c r="A346" s="402">
        <v>339</v>
      </c>
      <c r="B346" s="403"/>
      <c r="C346" s="403"/>
      <c r="D346" s="403">
        <f t="shared" si="409"/>
        <v>0</v>
      </c>
      <c r="E346" s="416"/>
      <c r="F346" s="417"/>
      <c r="G346" s="406" t="str">
        <f t="shared" si="442"/>
        <v>0.0.0</v>
      </c>
      <c r="H346" s="407" t="str">
        <f t="shared" si="448"/>
        <v>0.0.0</v>
      </c>
      <c r="I346" s="407" t="str">
        <f t="shared" si="444"/>
        <v>0.0.0</v>
      </c>
      <c r="J346" s="407" t="str">
        <f t="shared" si="426"/>
        <v>0.0.0</v>
      </c>
      <c r="K346" s="407" t="str">
        <f t="shared" si="427"/>
        <v>0.0.0</v>
      </c>
      <c r="L346" s="407" t="str">
        <f t="shared" si="428"/>
        <v>0.0.0</v>
      </c>
      <c r="M346" s="407" t="str">
        <f t="shared" si="429"/>
        <v>0.0.0</v>
      </c>
      <c r="N346" s="408" t="str">
        <f t="shared" si="449"/>
        <v>0.0.0</v>
      </c>
      <c r="O346" s="418"/>
      <c r="P346" s="417"/>
      <c r="Q346" s="417"/>
      <c r="R346" s="417"/>
      <c r="S346" s="417"/>
      <c r="T346" s="417"/>
      <c r="U346" s="417"/>
      <c r="V346" s="714"/>
      <c r="W346" s="714"/>
      <c r="X346" s="417"/>
      <c r="Y346" s="417"/>
      <c r="Z346" s="714"/>
      <c r="AA346" s="714"/>
      <c r="AB346" s="417"/>
      <c r="AC346" s="417"/>
      <c r="AD346" s="714"/>
      <c r="AE346" s="714"/>
      <c r="AF346" s="417"/>
      <c r="AG346" s="417"/>
      <c r="AH346" s="714"/>
      <c r="AI346" s="714"/>
      <c r="AJ346" s="417"/>
      <c r="AK346" s="417"/>
      <c r="AL346" s="714"/>
      <c r="AM346" s="714"/>
      <c r="AN346" s="417"/>
      <c r="AO346" s="417"/>
      <c r="AP346" s="714"/>
      <c r="AQ346" s="714"/>
      <c r="AR346" s="417"/>
      <c r="AS346" s="417"/>
      <c r="AT346" s="714"/>
      <c r="AU346" s="714"/>
      <c r="AV346" s="417"/>
      <c r="AW346" s="417"/>
      <c r="AX346" s="716"/>
      <c r="AY346" s="716"/>
      <c r="AZ346" s="635"/>
      <c r="BA346" s="635"/>
      <c r="BB346" s="716"/>
      <c r="BC346" s="716"/>
      <c r="BD346" s="635"/>
      <c r="BE346" s="635"/>
      <c r="BF346" s="717"/>
      <c r="BG346" s="717"/>
      <c r="BH346" s="432">
        <f t="shared" si="399"/>
        <v>0</v>
      </c>
      <c r="BI346" s="432">
        <f t="shared" si="430"/>
        <v>0</v>
      </c>
      <c r="BJ346" s="432">
        <f t="shared" si="431"/>
        <v>0</v>
      </c>
      <c r="BK346" s="432">
        <f t="shared" si="432"/>
        <v>0</v>
      </c>
      <c r="BL346" s="432">
        <f t="shared" si="433"/>
        <v>0</v>
      </c>
      <c r="BM346" s="436">
        <f t="shared" si="408"/>
        <v>0</v>
      </c>
      <c r="BN346" s="462">
        <v>0.65</v>
      </c>
      <c r="BO346" s="427">
        <f t="shared" si="400"/>
        <v>0</v>
      </c>
      <c r="BP346" s="725"/>
      <c r="BQ346" s="700"/>
      <c r="BR346" s="419"/>
      <c r="BS346" s="700"/>
      <c r="BT346" s="700"/>
      <c r="BU346" s="700"/>
      <c r="BV346" s="427">
        <f t="shared" si="407"/>
        <v>0</v>
      </c>
      <c r="BW346" s="419"/>
      <c r="BX346" s="781"/>
      <c r="BY346" s="700"/>
      <c r="BZ346" s="432"/>
      <c r="CA346" s="700"/>
      <c r="CB346" s="432"/>
      <c r="CC346" s="700"/>
      <c r="CD346" s="432"/>
      <c r="CE346" s="404">
        <f>IF(OR(C346=0,CD346="Д"),0,IF(AND(C346&gt;0,E346=0),VLOOKUP(C346,звания!A:B,2,FALSE)/((EOMONTH($G$3,0)+1)-$G$3)*BO346+VLOOKUP(C346,звания!A:B,2,FALSE)/((EOMONTH($G$3,0)+1)-$G$3)*BR346+VLOOKUP(C346,звания!A:B,2,FALSE)/((EOMONTH($G$3,0)+1)-$G$3)*BU346,IF(AND(C346&gt;0,E346&gt;0,F346&gt;=$G$3,BO346=(EOMONTH($G$3,0)+1)-$G$3),(VLOOKUP(E346,звания!A:B,2,FALSE)/(EOMONTH($G$3,0)-$G$3+1))*(F346-$G$3)+(VLOOKUP(C346,звания!A:B,2,FALSE)/(EOMONTH($G$3,0)-$G$3+1))*((EOMONTH($G$3,0)-$G$3+1)-(F346-$G$3)),IF(AND(C346&gt;0,E346&gt;0,F346&gt;$G$3,BO346&lt;(EOMONTH($G$3,0)+1)-$G$3,BO346&lt;&gt;0),VLOOKUP(E346,звания!A:B,2,FALSE)/((EOMONTH($G$3,0)+1)-$G$3)*((F346-$G$3)-(((EOMONTH($G$3,0)+1)-$G$3)-BO346-BU346-BR346))+VLOOKUP(C346,звания!A:B,2,FALSE)/((EOMONTH($G$3,0)+1)-$G$3)*(((EOMONTH($G$3,0)+1)-F346)),IF(F346&lt;$G$3,(VLOOKUP(C346,звания!A:B,2,FALSE)-VLOOKUP(E346,звания!A:B,2,FALSE))/((EOMONTH($BN$3,0)+1)-$BN$3)*(EOMONTH($BN$3,0)+1-F346)+VLOOKUP(C346,звания!A:B,2,FALSE)/((EOMONTH($G$3,0)+1)-$G$3)*BO346+VLOOKUP(C346,звания!A:B,2,FALSE)/((EOMONTH($G$3,0)+1)-$G$3)*BU346+VLOOKUP(C346,звания!A:B,2,FALSE)/((EOMONTH($G$3,0)+1)-$G$3)*BR346,0)))))</f>
        <v>0</v>
      </c>
      <c r="CF346" s="404">
        <f>IF(OR(CD346="Д",C346=0),0,IF(B346="Виключений зі списків",IF(BS346=0,(VLOOKUP(O346,звания!$D$2:$E$62,2,FALSE))/(EOMONTH($B$3,0)+1-$B$3)*BO346+(VLOOKUP(BQ346,звания!$D$2:$E$62,2,FALSE))/(EOMONTH($B$3,0)+1-$B$3)*BR346,(((VLOOKUP(O346,звания!$D$2:$E$62,2,FALSE))/(EOMONTH($B$3,0)+1-$B$3))*BO346)+(VLOOKUP(BQ346,звания!$D$2:$E$62,2,FALSE))/(EOMONTH($B$3,0)+1-$B$3)*BR346+(VLOOKUP(BS346,звания!$D$2:$E$62,2,FALSE))/(EOMONTH($B$3,0)+1-$B$3)*BU346),IF(BS346=0,(VLOOKUP(O346,звания!$D$2:$E$62,2,FALSE))/(EOMONTH($G$3,0)+1-$G$3)*BO346+(VLOOKUP(BQ346,звания!$D$2:$E$62,2,FALSE))/(EOMONTH($G$3,0)+1-$G$3)*BR346,(((VLOOKUP(O346,звания!$D$2:$E$62,2,FALSE))/(EOMONTH($G$3,0)+1-$G$3))*BO346)+(VLOOKUP(BQ346,звания!$D$2:$E$62,2,FALSE))/(EOMONTH($G$3,0)+1-$G$3)*BR346+(VLOOKUP(BS346,звания!$D$2:$E$62,2,FALSE))/(EOMONTH($G$3,0)+1-$G$3)*BU346+IF(BT346=0,0,(VLOOKUP(BS346,звания!$D$2:$E$62,2,FALSE))/(EOMONTH($BN$3,0)+1-$BN$3)*BT346-(VLOOKUP(O346,звания!$D$2:$E$62,2,FALSE))/(EOMONTH($BN$3,0)+1-$BN$3)*BT346))))</f>
        <v>0</v>
      </c>
      <c r="CG346" s="404">
        <f t="shared" si="406"/>
        <v>0</v>
      </c>
      <c r="CH346" s="404">
        <f>IF(BW346=0,CF346*BX346%,IF(BW346&gt;0,((VLOOKUP(O346,звания!$D$2:$E$62,2,FALSE)/(EOMONTH($G$3,0)+1-$G$3)*BW346)*BX346%)))</f>
        <v>0</v>
      </c>
      <c r="CI346" s="404">
        <f>IF(BY346=0,CF346*BZ346%,IF(BY346&gt;0,(VLOOKUP(O346,звания!$D$2:$E$62,2,FALSE)/(EOMONTH($G$3,0)+1-$G$3)*BO346)*BZ346%)+(VLOOKUP(BS346,звания!$D$2:$E$62,2,FALSE)/(EOMONTH($G$3,0)+1-$G$3)*BU346)*BZ346%)</f>
        <v>0</v>
      </c>
      <c r="CJ346" s="404">
        <f>IF(CA346=0,CF346*CB346%,IF(CA346&gt;0,(VLOOKUP(O346,звания!$D$2:$E$62,2,FALSE)/(EOMONTH($G$3,0)+1-$G$3)*BO346)*CB346%)+(VLOOKUP(BS346,звания!$D$2:$E$62,2,FALSE)/(EOMONTH($G$3,0)+1-$G$3)*BU346)*CB346%)</f>
        <v>0</v>
      </c>
      <c r="CK346" s="404">
        <f>IF(CD346="Д",0,IF(CC346=0,CF346*CD346%,IF(CC346&gt;0,(VLOOKUP(O346,звания!$D$2:$E$62,2,FALSE)/(EOMONTH($G$3,0)+1-$G$3)*BO346)*CD346%)+(VLOOKUP(BS346,звания!$D$2:$E$62,2,FALSE)/(EOMONTH($G$3,0)+1-$G$3)*BU346)*CD346%))</f>
        <v>0</v>
      </c>
      <c r="CL346" s="404">
        <f>IF(BR346&gt;0,((VLOOKUP(C346,звания!$A$2:$B$62,2,FALSE)/(EOMONTH($G$3,0)+1-$G$3)*BO346+VLOOKUP(O346,звания!$D$2:$E$62,2,FALSE)/(EOMONTH($G$3,0)+1-$G$3)*BO346+(VLOOKUP(C346,звания!$A$2:$B$62,2,FALSE)/(EOMONTH($G$3,0)+1-$G$3)*BO346+VLOOKUP(O346,звания!$D$2:$E$62,2,FALSE)/(EOMONTH($G$3,0)+1-$G$3)*BO346)*BV346%)*BN346)+(VLOOKUP(C346,звания!$A$2:$B$62,2,FALSE)/(EOMONTH($G$3,0)+1-$G$3)*BU346+VLOOKUP(BS346,звания!$D$2:$E$62,2,FALSE)/(EOMONTH($G$3,0)+1-$G$3)*BU346+(VLOOKUP(C346,звания!$A$2:$B$62,2,FALSE)/(EOMONTH($G$3,0)+1-$G$3)*BU346+VLOOKUP(BS346,звания!$D$2:$E$62,2,FALSE)/(EOMONTH($G$3,0)+1-$G$3)*BU346)*BV346%)*BN346,(CE346+CF346+CG346)*BN346)</f>
        <v>0</v>
      </c>
      <c r="CM346" s="404"/>
      <c r="CN346" s="404"/>
      <c r="CO346" s="432">
        <f t="shared" si="434"/>
        <v>0</v>
      </c>
      <c r="CP346" s="638"/>
      <c r="CQ346" s="637">
        <f>IF(CF346=0,0,IF((SUM(BH346:BM346)&gt;360),(VLOOKUP(O346,звания!$F$2:$G$62,2,FALSE))/100,VLOOKUP(O346,звания!$F$2:$H$62,3,FALSE)/100))</f>
        <v>0</v>
      </c>
      <c r="CR346" s="617">
        <f>IF(B346="Виключений зі списків",IF(AND(BU346=0,360-BH346&lt;0),(VLOOKUP(O346,звания!$D$2:$E$62,2,FALSE))/(EOMONTH($B$3,0)+1-$B$3)*BO346*CQ346,IF(AND(360-BH346&gt;=0,360-BH346&lt;(EOMONTH($B$3,0)+1-$B$3)),(CF346/(EOMONTH($B$3,0)-$B$3+1)*(360-BH346))*CQ346+(CF346/(EOMONTH($B$3,0)-$B$3+1)*((EOMONTH($B$3,0)-$B$3+1)-(360-BH346)))*VLOOKUP(O346,звания!$F$2:$H$62,2,FALSE)/100,((((VLOOKUP(O346,звания!$D$2:$E$62,2,FALSE))/(EOMONTH($B$3,0)+1-$B$3)*BO346*CQ346+(VLOOKUP(BS346,звания!$D$2:$E$62,2,FALSE))/(EOMONTH($B$3,0)+1-$B$3)*BU346*(VLOOKUP(BS346,звания!$F$2:$G$62,2,FALSE)*0.01)+(IF(BT346=0,0,(VLOOKUP(BS346,звания!$D$2:$E$62,2,FALSE)/(EOMONTH($G$3,0)+1-$G$3)*BT346*(VLOOKUP(BS346,звания!$F$2:$G$62,2,FALSE)))*0.01-(VLOOKUP(O346,звания!$D$2:$E$62,2,FALSE)/(EOMONTH($G$3,0)+1-$G$3)*BT346*(VLOOKUP(O346,звания!$F$2:$G$62,2,FALSE)))*0.01)))))/100*(100-CP346))),(IF(AND(BU346=0,360-BH346&lt;0,CP346=0),(VLOOKUP(O346,звания!$D$2:$E$62,2,FALSE))/(EOMONTH($G$3,0)+1-$G$3)*BO346*CQ346,IF(AND(360-BH346&gt;=0,360-BH346&lt;(EOMONTH($G$3,0)+1-$G$3)),(CF346/(EOMONTH($G$3,0)-$G$3+1)*(360-BH346))*CQ346+(CF346/(EOMONTH($G$3,0)-$G$3+1)*((EOMONTH($G$3,0)-$G$3+1)-(360-BH346)))*VLOOKUP(O346,звания!$F$2:$H$62,2,FALSE)/100,((((VLOOKUP(O346,звания!$D$2:$E$62,2,FALSE))/(EOMONTH($G$3,0)+1-$G$3)*BO346*CQ346+(VLOOKUP(BS346,звания!$D$2:$E$62,2,FALSE))/(EOMONTH($G$3,0)+1-$G$3)*BU346*(VLOOKUP(BS346,звания!$F$2:$G$62,2,FALSE)*0.01)))/100*(100-CP346)+(IF(BT346=0,0,(VLOOKUP(BS346,звания!$D$2:$E$62,2,FALSE)/(EOMONTH($BN$3,0)+1-$BN$3)*BT346*(VLOOKUP(BS346,звания!$F$2:$G$62,2,FALSE)))*0.01-(VLOOKUP(O346,звания!$D$2:$E$62,2,FALSE)/(EOMONTH($BN$3,0)+1-$BN$3)*BT346*(VLOOKUP(O346,звания!$F$2:$G$62,2,FALSE)))*0.01)))))))</f>
        <v>0</v>
      </c>
      <c r="CS346" s="416">
        <f t="shared" si="439"/>
        <v>0</v>
      </c>
      <c r="CT346" s="403"/>
      <c r="CU346" s="403"/>
      <c r="CV346" s="403">
        <f t="shared" si="435"/>
        <v>0</v>
      </c>
      <c r="CW346" s="556">
        <f t="shared" si="440"/>
        <v>0</v>
      </c>
      <c r="CX346" s="403">
        <f t="shared" si="393"/>
        <v>0</v>
      </c>
      <c r="CY346" s="403"/>
      <c r="CZ346" s="404">
        <f t="shared" si="401"/>
        <v>0</v>
      </c>
      <c r="DA346" s="403"/>
      <c r="DB346" s="403"/>
      <c r="DC346" s="403"/>
      <c r="DD346" s="421">
        <f t="shared" si="446"/>
        <v>0</v>
      </c>
      <c r="DE346" s="421">
        <f t="shared" si="425"/>
        <v>0</v>
      </c>
      <c r="DF346" s="403">
        <f t="shared" si="410"/>
        <v>0</v>
      </c>
      <c r="DG346" s="421">
        <f t="shared" si="411"/>
        <v>0</v>
      </c>
      <c r="DH346" s="421"/>
      <c r="DI346" s="421"/>
      <c r="DJ346" s="422" t="str">
        <f t="shared" si="420"/>
        <v xml:space="preserve">    </v>
      </c>
      <c r="DK346" s="424"/>
      <c r="DL346" s="425"/>
      <c r="DM346" s="425"/>
      <c r="DN346" s="425"/>
      <c r="DO346" s="420"/>
      <c r="DP346" s="123"/>
      <c r="DQ346" s="817"/>
      <c r="DR346" s="818"/>
      <c r="DS346" s="819"/>
      <c r="DT346" s="820"/>
      <c r="DU346" s="124"/>
      <c r="DV346" s="110"/>
      <c r="DZ346" s="105"/>
      <c r="EH346" s="543">
        <f t="shared" si="436"/>
        <v>0</v>
      </c>
      <c r="EI346" s="404">
        <f t="shared" si="437"/>
        <v>0</v>
      </c>
      <c r="EJ346" s="29">
        <f t="shared" si="438"/>
        <v>0</v>
      </c>
      <c r="EK346" s="50"/>
      <c r="EL346" s="29"/>
      <c r="EM346" s="50"/>
      <c r="EN346" s="50"/>
      <c r="EO346" s="50"/>
      <c r="EP346" s="29"/>
    </row>
    <row r="347" spans="1:146" ht="17.45" hidden="1" customHeight="1">
      <c r="A347" s="446">
        <v>340</v>
      </c>
      <c r="B347" s="403"/>
      <c r="C347" s="404"/>
      <c r="D347" s="404">
        <f>DK347</f>
        <v>0</v>
      </c>
      <c r="E347" s="416"/>
      <c r="F347" s="417"/>
      <c r="G347" s="409" t="str">
        <f>IF(P347&gt;$G$3,0,CONCATENATE((INT((BH347)/360)+INT((BI347)/360)+INT((BJ347)/360)+INT((BK347)/360)+INT((BL347)/360)+INT((BM347)/360))+INT((INT(MOD((BH347),360)/30)+INT(MOD((BI347),360)/30)+INT(MOD((BJ347),360)/30)+INT(MOD((BK347),360)/30)+INT(MOD((BL347),360)/30)+INT(MOD((BM347),360)/30)+INT((MOD(MOD((BH347),360),30)+MOD(MOD((BI347),360),30)+MOD(MOD((BJ347),360),30)+MOD(MOD((BK347),360),30)+MOD(MOD((BL347),360),30)+MOD(MOD((BM347),360),30))/30))/12),".",MOD(INT(MOD((BH347),360)/30)+INT(MOD((BI347),360)/30)+INT(MOD((BJ347),360)/30)+INT(MOD((BK347),360)/30)+INT(MOD((BL347),360)/30)+INT(MOD((BM347),360)/30)+INT((MOD(MOD((BH347),360),30)+MOD(MOD((BI347),360),30)+MOD(MOD((BJ347),360),30)+MOD(MOD((BK347),360),30)+MOD(MOD((BL347),360),30)+MOD(MOD((BM347),360),30))/30),12),".",INT(MOD(MOD(MOD((BH347),360),30)+MOD(MOD((BI347),360),30)+MOD(MOD((BJ347),360),30)+MOD(MOD((BK347),360),30)+MOD(MOD((BL347),360),30)+MOD(MOD((BM347),360),30),30))))</f>
        <v>0.0.0</v>
      </c>
      <c r="H347" s="510" t="str">
        <f t="shared" si="448"/>
        <v>0.0.0</v>
      </c>
      <c r="I347" s="510" t="str">
        <f>IF(P347&gt;$G$3,0,CONCATENATE((INT((BH347)/360)+INT((BM347)/360))+INT((INT(MOD((BH347),360)/30)+INT(MOD((BM347),360)/30)+INT((MOD(MOD((BH347),360),30)+MOD(MOD((BM347),360),30))/30))/12),".",MOD(INT(MOD((BH347),360)/30)+INT(MOD((BM347),360)/30)+INT((MOD(MOD((BH347),360),30)+MOD(MOD((BM347),360),30))/30),12),".",INT(MOD(MOD(MOD((BH347),360),30)+MOD(MOD((BM347),360),30),30))))</f>
        <v>0.0.0</v>
      </c>
      <c r="J347" s="407" t="str">
        <f>CONCATENATE(INT(BI347/360),".",MOD(INT(BI347/30),12),".",MOD(INT(BI347),30))</f>
        <v>0.0.0</v>
      </c>
      <c r="K347" s="407" t="str">
        <f>CONCATENATE(INT(BJ347/360),".",MOD(INT(BJ347/30),12),".",MOD(INT(BJ347),30))</f>
        <v>0.0.0</v>
      </c>
      <c r="L347" s="407" t="str">
        <f>CONCATENATE(INT(BK347/360),".",MOD(INT(BK347/30),12),".",MOD(INT(BK347),30))</f>
        <v>0.0.0</v>
      </c>
      <c r="M347" s="407" t="str">
        <f>CONCATENATE(INT(BL347/360),".",MOD(INT(BL347/30),12),".",MOD(INT(BL347),30))</f>
        <v>0.0.0</v>
      </c>
      <c r="N347" s="511" t="str">
        <f t="shared" si="449"/>
        <v>0.0.0</v>
      </c>
      <c r="O347" s="432"/>
      <c r="P347" s="417"/>
      <c r="Q347" s="417"/>
      <c r="R347" s="417"/>
      <c r="S347" s="417"/>
      <c r="T347" s="417"/>
      <c r="U347" s="417"/>
      <c r="V347" s="714"/>
      <c r="W347" s="714"/>
      <c r="X347" s="417"/>
      <c r="Y347" s="417"/>
      <c r="Z347" s="714"/>
      <c r="AA347" s="714"/>
      <c r="AB347" s="417"/>
      <c r="AC347" s="417"/>
      <c r="AD347" s="714"/>
      <c r="AE347" s="714"/>
      <c r="AF347" s="417"/>
      <c r="AG347" s="417"/>
      <c r="AH347" s="714"/>
      <c r="AI347" s="714"/>
      <c r="AJ347" s="417"/>
      <c r="AK347" s="417"/>
      <c r="AL347" s="714"/>
      <c r="AM347" s="714"/>
      <c r="AN347" s="417"/>
      <c r="AO347" s="417"/>
      <c r="AP347" s="714"/>
      <c r="AQ347" s="714"/>
      <c r="AR347" s="417"/>
      <c r="AS347" s="417"/>
      <c r="AT347" s="714"/>
      <c r="AU347" s="714"/>
      <c r="AV347" s="417"/>
      <c r="AW347" s="417"/>
      <c r="AX347" s="716"/>
      <c r="AY347" s="716"/>
      <c r="AZ347" s="635"/>
      <c r="BA347" s="635"/>
      <c r="BB347" s="716"/>
      <c r="BC347" s="716"/>
      <c r="BD347" s="635"/>
      <c r="BE347" s="635"/>
      <c r="BF347" s="717"/>
      <c r="BG347" s="717"/>
      <c r="BH347" s="432">
        <f t="shared" si="399"/>
        <v>0</v>
      </c>
      <c r="BI347" s="432">
        <f>(IF(OR(W347&gt;$G$3,W347=0),IF(OR(V347=0,V347&gt;$G$3),0,DAYS360(V347,$G$3,1)),(DAYS360(V347,W347,1)))+IF(OR(Y347&gt;$G$3,Y347=0),IF(OR(X347=0,X347&gt;$G$3),0,DAYS360(X347,$G$3,1)),(DAYS360(X347,Y347,1)))+IF(OR(AA347&gt;$G$3,AA347=0),IF(OR(Z347=0,Z347&gt;$G$3),0,DAYS360(Z347,$G$3,1)),(DAYS360(Z347,AA347,1)))+IF(OR(AC347&gt;$G$3,AC347=0),IF(OR(AB347=0,AB347&gt;$G$3),0,DAYS360(AB347,$G$3,1)),(DAYS360(AB347,AC347,1)))+IF(OR(AE347&gt;$G$3,AE347=0),IF(OR(AD347=0,AD347&gt;$G$3),0,DAYS360(AD347,$G$3,1)),(DAYS360(AD347,AE347,1)))+IF(OR(AG347&gt;$G$3,AG347=0),IF(OR(AF347=0,AF347&gt;$G$3),0,DAYS360(AF347,$G$3,1)),(DAYS360(AF347,AG347,1)))+IF(OR(AI347&gt;$G$3,AI347=0),IF(OR(AH347=0,AH347&gt;$G$3),0,DAYS360(AH347,$G$3,1)),(DAYS360(AH347,AI347,1)))+IF(OR(AK347&gt;$G$3,AK347=0),IF(OR(AJ347=0,AJ347&gt;$G$3),0,DAYS360(AJ347,$G$3,1)),(DAYS360(AJ347,AK347,1)))+IF(OR(AM347&gt;$G$3,AM347=0),IF(OR(AL347=0,AL347&gt;$G$3),0,DAYS360(AL347,$G$3,1)),(DAYS360(AL347,AM347,1)))+IF(OR(AO347&gt;$G$3,AO347=0),IF(OR(AN347=0,AN347&gt;$G$3),0,DAYS360(AN347,$G$3,1)),(DAYS360(AN347,AO347,1)))+IF(OR(AQ347&gt;$G$3,AQ347=0),IF(OR(AP347=0,AP347&gt;$G$3),0,DAYS360(AP347,$G$3,1)),(DAYS360(AP347,AQ347,1)))+IF(OR(AS347&gt;$G$3,AS347=0),IF(OR(AR347=0,AR347&gt;$G$3),0,DAYS360(AR347,$G$3,1)),(DAYS360(AR347,AS347,1)))+IF(OR(AU347&gt;$G$3,AU347=0),IF(OR(AT347=0,AT347&gt;$G$3),0,DAYS360(AT347,$G$3,1)),(DAYS360(AT347,AU347,1)))+IF(OR(AW347&gt;$G$3,AW347=0),IF(OR(AV347=0,AV347&gt;$G$3),0,DAYS360(AV347,$G$3,1)),(DAYS360(AV347,AW347,1))))*2</f>
        <v>0</v>
      </c>
      <c r="BJ347" s="432">
        <f>(IF(OR(AY347&gt;$G$3,AY347=0),IF(OR(AX347=0,AX347&gt;$G$3),0,DAYS360(AX347,$G$3,1)),(DAYS360(AX347,AY347,1)))+IF(OR(BA347&gt;$G$3,BA347=0),IF(OR(AZ347=0,AZ347&gt;$G$3),0,DAYS360(AZ347,$G$3,1)),(DAYS360(AZ347,BA347,1))))/2</f>
        <v>0</v>
      </c>
      <c r="BK347" s="432">
        <f>(IF(OR(BC347&gt;$G$3,BC347=0),IF(OR(BB347=0,BB347&gt;$G$3),0,DAYS360(BB347,$G$3,1)),(DAYS360(BB347,BC347,1))))</f>
        <v>0</v>
      </c>
      <c r="BL347" s="432">
        <f>(IF(OR(BE347&gt;$G$3,BE347=0),IF(OR(BD347=0,BD347&gt;$G$3),0,DAYS360(BD347,$G$3,1)),(DAYS360(BD347,BE347,1))))/3</f>
        <v>0</v>
      </c>
      <c r="BM347" s="436">
        <f>IF(DAYS360(BF347,BG347)&gt;=1800,1800/2,(DAYS360(BF347,BG347,1))/2)</f>
        <v>0</v>
      </c>
      <c r="BN347" s="462">
        <v>0.65</v>
      </c>
      <c r="BO347" s="427">
        <f t="shared" si="400"/>
        <v>0</v>
      </c>
      <c r="BP347" s="774"/>
      <c r="BQ347" s="700"/>
      <c r="BR347" s="419"/>
      <c r="BS347" s="700"/>
      <c r="BT347" s="700"/>
      <c r="BU347" s="700"/>
      <c r="BV347" s="427">
        <f>IF((BH347+BI347+BJ347+BK347+BL347+BM347)&lt;360,0,IF(AND((BH347+BI347+BJ347+BK347+BL347+BM347)&gt;=360,(BH347+BI347+BJ347+BK347+BL347+BM347)&lt;1800),25,IF(AND((BH347+BI347+BJ347+BK347+BL347+BM347)&gt;=1800,(BH347+BI347+BJ347+BK347+BL347+BM347)&lt;3600),30,IF(AND((BH347+BI347+BJ347+BK347+BL347+BM347)&gt;=3600,(BH347+BI347+BJ347+BK347+BL347+BM347)&lt;5400),35,IF(AND((BH347+BI347+BJ347+BK347+BL347+BM347)&gt;=5400,(BH347+BI347+BJ347+BK347+BL347+BM347)&lt;7200),40,IF(AND((BH347+BI347+BJ347+BK347+BL347+BM347)&gt;=7200,(BH347+BI347+BJ347+BK347+BL347+BM347)&lt;9000),45,IF((BH347+BI347+BJ347+BK347+BL347+BM347)&gt;=9000,50,"ПРОВЕРЬ")))))))</f>
        <v>0</v>
      </c>
      <c r="BW347" s="419"/>
      <c r="BX347" s="782"/>
      <c r="BY347" s="419"/>
      <c r="BZ347" s="432"/>
      <c r="CA347" s="419"/>
      <c r="CB347" s="427"/>
      <c r="CC347" s="419"/>
      <c r="CD347" s="427"/>
      <c r="CE347" s="404">
        <f>IF(OR(C347=0,CD347="Д"),0,IF(AND(C347&gt;0,E347=0),VLOOKUP(C347,звания!A:B,2,FALSE)/((EOMONTH($G$3,0)+1)-$G$3)*BO347+VLOOKUP(C347,звания!A:B,2,FALSE)/((EOMONTH($G$3,0)+1)-$G$3)*BR347+VLOOKUP(C347,звания!A:B,2,FALSE)/((EOMONTH($G$3,0)+1)-$G$3)*BU347,IF(AND(C347&gt;0,E347&gt;0,F347&gt;=$G$3,BO347=(EOMONTH($G$3,0)+1)-$G$3),(VLOOKUP(E347,звания!A:B,2,FALSE)/(EOMONTH($G$3,0)-$G$3+1))*(F347-$G$3)+(VLOOKUP(C347,звания!A:B,2,FALSE)/(EOMONTH($G$3,0)-$G$3+1))*((EOMONTH($G$3,0)-$G$3+1)-(F347-$G$3)),IF(AND(C347&gt;0,E347&gt;0,F347&gt;$G$3,BO347&lt;(EOMONTH($G$3,0)+1)-$G$3,BO347&lt;&gt;0),VLOOKUP(E347,звания!A:B,2,FALSE)/((EOMONTH($G$3,0)+1)-$G$3)*((F347-$G$3)-(((EOMONTH($G$3,0)+1)-$G$3)-BO347-BU347-BR347))+VLOOKUP(C347,звания!A:B,2,FALSE)/((EOMONTH($G$3,0)+1)-$G$3)*(((EOMONTH($G$3,0)+1)-F347)),IF(F347&lt;$G$3,(VLOOKUP(C347,звания!A:B,2,FALSE)-VLOOKUP(E347,звания!A:B,2,FALSE))/((EOMONTH($BN$3,0)+1)-$BN$3)*(EOMONTH($BN$3,0)+1-F347)+VLOOKUP(C347,звания!A:B,2,FALSE)/((EOMONTH($G$3,0)+1)-$G$3)*BO347+VLOOKUP(C347,звания!A:B,2,FALSE)/((EOMONTH($G$3,0)+1)-$G$3)*BU347+VLOOKUP(C347,звания!A:B,2,FALSE)/((EOMONTH($G$3,0)+1)-$G$3)*BR347,0)))))</f>
        <v>0</v>
      </c>
      <c r="CF347" s="404">
        <f>IF(OR(CD347="Д",C347=0),0,IF(B347="Виключений зі списків",IF(BS347=0,(VLOOKUP(O347,звания!$D$2:$E$62,2,FALSE))/(EOMONTH($B$3,0)+1-$B$3)*BO347+(VLOOKUP(BQ347,звания!$D$2:$E$62,2,FALSE))/(EOMONTH($B$3,0)+1-$B$3)*BR347,(((VLOOKUP(O347,звания!$D$2:$E$62,2,FALSE))/(EOMONTH($B$3,0)+1-$B$3))*BO347)+(VLOOKUP(BQ347,звания!$D$2:$E$62,2,FALSE))/(EOMONTH($B$3,0)+1-$B$3)*BR347+(VLOOKUP(BS347,звания!$D$2:$E$62,2,FALSE))/(EOMONTH($B$3,0)+1-$B$3)*BU347),IF(BS347=0,(VLOOKUP(O347,звания!$D$2:$E$62,2,FALSE))/(EOMONTH($G$3,0)+1-$G$3)*BO347+(VLOOKUP(BQ347,звания!$D$2:$E$62,2,FALSE))/(EOMONTH($G$3,0)+1-$G$3)*BR347,(((VLOOKUP(O347,звания!$D$2:$E$62,2,FALSE))/(EOMONTH($G$3,0)+1-$G$3))*BO347)+(VLOOKUP(BQ347,звания!$D$2:$E$62,2,FALSE))/(EOMONTH($G$3,0)+1-$G$3)*BR347+(VLOOKUP(BS347,звания!$D$2:$E$62,2,FALSE))/(EOMONTH($G$3,0)+1-$G$3)*BU347+IF(BT347=0,0,(VLOOKUP(BS347,звания!$D$2:$E$62,2,FALSE))/(EOMONTH($BN$3,0)+1-$BN$3)*BT347-(VLOOKUP(O347,звания!$D$2:$E$62,2,FALSE))/(EOMONTH($BN$3,0)+1-$BN$3)*BT347))))</f>
        <v>0</v>
      </c>
      <c r="CG347" s="404">
        <f>IF(AND(SUM(BH347:BM347)&lt;360,((EOMONTH($G$3,0)-$G$3+1+(SUM(BH347:BM347)))&gt;0),SUM(BH347:BM347)+EOMONTH($G$3,0)-$G$3+1&lt;360),(CE347+CF347)*BV347%,IF(SUM(BH347:BM347)+EOMONTH($G$3,0)-$G$3+1&lt;=1800,((CE347+CF347)/(EOMONTH($G$3,0)-$G$3+1))*(360-SUM(BH347:BM347))*BV347%+(((CE347+CF347)/(EOMONTH($G$3,0)-$G$3+1))*((EOMONTH($G$3,0)-$G$3+1)-(360-SUM(BH347:BM347))))*25%,IF(AND(SUM(BH347:BM347)&lt;1800,((EOMONTH($G$3,0)-$G$3+1+SUM(BH347:BM347))&gt;=360),SUM(BH347:BM347)+EOMONTH($G$3,0)-$G$3+1&lt;1800),(CE347+CF347)*BV347%,IF(SUM(BH347:BM347)+EOMONTH($G$3,0)-$G$3+1&lt;=3600,((CE347+CF347)/(EOMONTH($G$3,0)-$G$3+1))*(1800-SUM(BH347:BM347))*BV347%+(((CE347+CF347)/(EOMONTH($G$3,0)-$G$3+1))*((EOMONTH($G$3,0)-$G$3+1)-(1800-SUM(BH347:BM347)))*30%),IF(AND(SUM(BH347:BM347)&lt;3600,((EOMONTH($G$3,0)-$G$3+1+SUM(BH347:BM347))&gt;=1800),SUM(BH347:BM347)+EOMONTH($G$3,0)-$G$3+1&lt;3600),(CE347+CF347)*BV347%,IF(SUM(BH347:BM347)+EOMONTH($G$3,0)-$G$3+1&lt;=5400,((CE347+CF347)/(EOMONTH($G$3,0)-$G$3+1))*(3600-SUM(BH347:BM347))*BV347%+(((CE347+CF347)/(EOMONTH($G$3,0)-$G$3+1))*((EOMONTH($G$3,0)-$G$3+1)-(3600-SUM(BH347:BM347))))*35%,IF(AND(SUM(BH347:BM347)&lt;5400,((EOMONTH($G$3,0)-$G$3+1+SUM(BH347:BM347))&gt;=3600),SUM(BH347:BM347)+EOMONTH($G$3,0)-$G$3+1&lt;5400),(CE347+CF347)*BV347%,IF(SUM(BH347:BM347)+EOMONTH($G$3,0)-$G$3+1&lt;=7200,((CE347+CF347)/(EOMONTH($G$3,0)-$G$3+1))*(5400-SUM(BH347:BM347))*BV347%+(((CE347+CF347)/(EOMONTH($G$3,0)-$G$3+1))*((EOMONTH($G$3,0)-$G$3+1)-(5400-SUM(BH347:BM347))))*40%,IF(AND(SUM(BH347:BM347)&lt;7200,((EOMONTH($G$3,0)-$G$3+1+SUM(BH347:BM347))&gt;=5400),SUM(BH347:BM347)+EOMONTH($G$3,0)-$G$3+1&lt;7200),(CE347+CF347)*BV347%,IF(SUM(BH347:BM347)+EOMONTH($G$3,0)-$G$3+1&lt;=9000,((CE347+CF347)/(EOMONTH($G$3,0)-$G$3+1))*(7200-SUM(BH347:BM347))*BV347%+(((CE347+CF347)/(EOMONTH($G$3,0)-$G$3+1))*((EOMONTH($G$3,0)-$G$3+1)-(7200-SUM(BH347:BM347))))*45%,IF(SUM(BH347:BM347)+EOMONTH($G$3,0)-$G$3+1&gt;=9000,((CE347+CF347)/(EOMONTH($G$3,0)-$G$3+1))*(9000-SUM(BH347:BM347))*BV347%+(((CE347+CF347)/(EOMONTH($G$3,0)-$G$3+1))*((EOMONTH($G$3,0)-$G$3+1)-(9000-SUM(BH347:BM347))))*50%,0)))))))))))</f>
        <v>0</v>
      </c>
      <c r="CH347" s="404">
        <f>IF(BW347=0,CF347*BX347%,IF(BW347&gt;0,((VLOOKUP(O347,звания!$D$2:$E$62,2,FALSE)/(EOMONTH($G$3,0)+1-$G$3)*BW347)*BX347%)))</f>
        <v>0</v>
      </c>
      <c r="CI347" s="404">
        <f>IF(BY347=0,CF347*BZ347%,IF(BY347&gt;0,(VLOOKUP(O347,звания!$D$2:$E$62,2,FALSE)/(EOMONTH($G$3,0)+1-$G$3)*BO347)*BZ347%)+(VLOOKUP(BS347,звания!$D$2:$E$62,2,FALSE)/(EOMONTH($G$3,0)+1-$G$3)*BU347)*BZ347%)</f>
        <v>0</v>
      </c>
      <c r="CJ347" s="404">
        <f>IF(CA347=0,CF347*CB347%,IF(CA347&gt;0,(VLOOKUP(O347,звания!$D$2:$E$62,2,FALSE)/(EOMONTH($G$3,0)+1-$G$3)*BO347)*CB347%)+(VLOOKUP(BS347,звания!$D$2:$E$62,2,FALSE)/(EOMONTH($G$3,0)+1-$G$3)*BU347)*CB347%)</f>
        <v>0</v>
      </c>
      <c r="CK347" s="404">
        <f>IF(CD347="Д",0,IF(CC347=0,CF347*CD347%,IF(CC347&gt;0,(VLOOKUP(O347,звания!$D$2:$E$62,2,FALSE)/(EOMONTH($G$3,0)+1-$G$3)*BO347)*CD347%)+(VLOOKUP(BS347,звания!$D$2:$E$62,2,FALSE)/(EOMONTH($G$3,0)+1-$G$3)*BU347)*CD347%))</f>
        <v>0</v>
      </c>
      <c r="CL347" s="404">
        <f>IF(BR347&gt;0,((VLOOKUP(C347,звания!$A$2:$B$62,2,FALSE)/(EOMONTH($G$3,0)+1-$G$3)*BO347+VLOOKUP(O347,звания!$D$2:$E$62,2,FALSE)/(EOMONTH($G$3,0)+1-$G$3)*BO347+(VLOOKUP(C347,звания!$A$2:$B$62,2,FALSE)/(EOMONTH($G$3,0)+1-$G$3)*BO347+VLOOKUP(O347,звания!$D$2:$E$62,2,FALSE)/(EOMONTH($G$3,0)+1-$G$3)*BO347)*BV347%)*BN347)+(VLOOKUP(C347,звания!$A$2:$B$62,2,FALSE)/(EOMONTH($G$3,0)+1-$G$3)*BU347+VLOOKUP(BS347,звания!$D$2:$E$62,2,FALSE)/(EOMONTH($G$3,0)+1-$G$3)*BU347+(VLOOKUP(C347,звания!$A$2:$B$62,2,FALSE)/(EOMONTH($G$3,0)+1-$G$3)*BU347+VLOOKUP(BS347,звания!$D$2:$E$62,2,FALSE)/(EOMONTH($G$3,0)+1-$G$3)*BU347)*BV347%)*BN347,(CE347+CF347+CG347)*BN347)</f>
        <v>0</v>
      </c>
      <c r="CM347" s="404"/>
      <c r="CN347" s="404"/>
      <c r="CO347" s="432">
        <f t="shared" si="434"/>
        <v>0</v>
      </c>
      <c r="CP347" s="638"/>
      <c r="CQ347" s="637">
        <f>IF(CF347=0,0,IF((SUM(BH347:BM347)&gt;360),(VLOOKUP(O347,звания!$F$2:$G$62,2,FALSE))/100,VLOOKUP(O347,звания!$F$2:$H$62,3,FALSE)/100))</f>
        <v>0</v>
      </c>
      <c r="CR347" s="617">
        <f>IF(B347="Виключений зі списків",IF(AND(BU347=0,360-BH347&lt;0),(VLOOKUP(O347,звания!$D$2:$E$62,2,FALSE))/(EOMONTH($B$3,0)+1-$B$3)*BO347*CQ347,IF(AND(360-BH347&gt;=0,360-BH347&lt;(EOMONTH($B$3,0)+1-$B$3)),(CF347/(EOMONTH($B$3,0)-$B$3+1)*(360-BH347))*CQ347+(CF347/(EOMONTH($B$3,0)-$B$3+1)*((EOMONTH($B$3,0)-$B$3+1)-(360-BH347)))*VLOOKUP(O347,звания!$F$2:$H$62,2,FALSE)/100,((((VLOOKUP(O347,звания!$D$2:$E$62,2,FALSE))/(EOMONTH($B$3,0)+1-$B$3)*BO347*CQ347+(VLOOKUP(BS347,звания!$D$2:$E$62,2,FALSE))/(EOMONTH($B$3,0)+1-$B$3)*BU347*(VLOOKUP(BS347,звания!$F$2:$G$62,2,FALSE)*0.01)+(IF(BT347=0,0,(VLOOKUP(BS347,звания!$D$2:$E$62,2,FALSE)/(EOMONTH($G$3,0)+1-$G$3)*BT347*(VLOOKUP(BS347,звания!$F$2:$G$62,2,FALSE)))*0.01-(VLOOKUP(O347,звания!$D$2:$E$62,2,FALSE)/(EOMONTH($G$3,0)+1-$G$3)*BT347*(VLOOKUP(O347,звания!$F$2:$G$62,2,FALSE)))*0.01)))))/100*(100-CP347))),(IF(AND(BU347=0,360-BH347&lt;0,CP347=0),(VLOOKUP(O347,звания!$D$2:$E$62,2,FALSE))/(EOMONTH($G$3,0)+1-$G$3)*BO347*CQ347,IF(AND(360-BH347&gt;=0,360-BH347&lt;(EOMONTH($G$3,0)+1-$G$3)),(CF347/(EOMONTH($G$3,0)-$G$3+1)*(360-BH347))*CQ347+(CF347/(EOMONTH($G$3,0)-$G$3+1)*((EOMONTH($G$3,0)-$G$3+1)-(360-BH347)))*VLOOKUP(O347,звания!$F$2:$H$62,2,FALSE)/100,((((VLOOKUP(O347,звания!$D$2:$E$62,2,FALSE))/(EOMONTH($G$3,0)+1-$G$3)*BO347*CQ347+(VLOOKUP(BS347,звания!$D$2:$E$62,2,FALSE))/(EOMONTH($G$3,0)+1-$G$3)*BU347*(VLOOKUP(BS347,звания!$F$2:$G$62,2,FALSE)*0.01)))/100*(100-CP347)+(IF(BT347=0,0,(VLOOKUP(BS347,звания!$D$2:$E$62,2,FALSE)/(EOMONTH($BN$3,0)+1-$BN$3)*BT347*(VLOOKUP(BS347,звания!$F$2:$G$62,2,FALSE)))*0.01-(VLOOKUP(O347,звания!$D$2:$E$62,2,FALSE)/(EOMONTH($BN$3,0)+1-$BN$3)*BT347*(VLOOKUP(O347,звания!$F$2:$G$62,2,FALSE)))*0.01)))))))</f>
        <v>0</v>
      </c>
      <c r="CS347" s="416">
        <f>SUM(CE347:CM347,CR347)</f>
        <v>0</v>
      </c>
      <c r="CT347" s="405"/>
      <c r="CU347" s="405"/>
      <c r="CV347" s="403">
        <f t="shared" si="435"/>
        <v>0</v>
      </c>
      <c r="CW347" s="556">
        <f>CN347+SUM(CS347:CV347)</f>
        <v>0</v>
      </c>
      <c r="CX347" s="403">
        <f>IF(CU347=0,CW347*0.18,(CW347-CU347)*0.18)</f>
        <v>0</v>
      </c>
      <c r="CY347" s="403"/>
      <c r="CZ347" s="404">
        <f t="shared" si="401"/>
        <v>0</v>
      </c>
      <c r="DA347" s="403"/>
      <c r="DB347" s="403"/>
      <c r="DC347" s="403"/>
      <c r="DD347" s="421">
        <f t="shared" si="446"/>
        <v>0</v>
      </c>
      <c r="DE347" s="421">
        <f>(CW347-CV347)*22%</f>
        <v>0</v>
      </c>
      <c r="DF347" s="403">
        <f>CX347</f>
        <v>0</v>
      </c>
      <c r="DG347" s="421">
        <f>CW347-DD347+DF347</f>
        <v>0</v>
      </c>
      <c r="DH347" s="421"/>
      <c r="DI347" s="421"/>
      <c r="DJ347" s="422" t="str">
        <f>IF(DG347&gt;0,$DL$2," ")&amp;"  "&amp;IF(DH347&gt;0,$DM$2," ")</f>
        <v xml:space="preserve">    </v>
      </c>
      <c r="DK347" s="424"/>
      <c r="DL347" s="425"/>
      <c r="DM347" s="425"/>
      <c r="DN347" s="429"/>
      <c r="DO347" s="420"/>
      <c r="DP347" s="123"/>
      <c r="DQ347" s="817"/>
      <c r="DR347" s="818"/>
      <c r="DS347" s="819"/>
      <c r="DT347" s="820"/>
      <c r="DU347" s="124"/>
      <c r="DV347" s="122"/>
      <c r="DZ347" s="105"/>
      <c r="EH347" s="543">
        <f t="shared" si="436"/>
        <v>0</v>
      </c>
      <c r="EI347" s="404">
        <f t="shared" si="437"/>
        <v>0</v>
      </c>
      <c r="EJ347" s="29">
        <f t="shared" si="438"/>
        <v>0</v>
      </c>
      <c r="EK347" s="50"/>
      <c r="EL347" s="29"/>
      <c r="EM347" s="50"/>
      <c r="EN347" s="50"/>
      <c r="EO347" s="50"/>
      <c r="EP347" s="29"/>
    </row>
    <row r="348" spans="1:146" ht="17.45" hidden="1" customHeight="1">
      <c r="A348" s="402">
        <v>341</v>
      </c>
      <c r="B348" s="403"/>
      <c r="C348" s="403"/>
      <c r="D348" s="403">
        <f t="shared" si="409"/>
        <v>0</v>
      </c>
      <c r="E348" s="416"/>
      <c r="F348" s="417"/>
      <c r="G348" s="406" t="str">
        <f t="shared" si="442"/>
        <v>0.0.0</v>
      </c>
      <c r="H348" s="407" t="str">
        <f t="shared" si="448"/>
        <v>0.0.0</v>
      </c>
      <c r="I348" s="407" t="str">
        <f t="shared" si="444"/>
        <v>0.0.0</v>
      </c>
      <c r="J348" s="407" t="str">
        <f t="shared" si="426"/>
        <v>0.0.0</v>
      </c>
      <c r="K348" s="407" t="str">
        <f t="shared" si="427"/>
        <v>0.0.0</v>
      </c>
      <c r="L348" s="407" t="str">
        <f t="shared" si="428"/>
        <v>0.0.0</v>
      </c>
      <c r="M348" s="407" t="str">
        <f t="shared" si="429"/>
        <v>0.0.0</v>
      </c>
      <c r="N348" s="408" t="str">
        <f t="shared" si="449"/>
        <v>0.0.0</v>
      </c>
      <c r="O348" s="418"/>
      <c r="P348" s="417"/>
      <c r="Q348" s="417"/>
      <c r="R348" s="417"/>
      <c r="S348" s="417"/>
      <c r="T348" s="417"/>
      <c r="U348" s="417"/>
      <c r="V348" s="714"/>
      <c r="W348" s="714"/>
      <c r="X348" s="417"/>
      <c r="Y348" s="417"/>
      <c r="Z348" s="714"/>
      <c r="AA348" s="714"/>
      <c r="AB348" s="417"/>
      <c r="AC348" s="417"/>
      <c r="AD348" s="714"/>
      <c r="AE348" s="714"/>
      <c r="AF348" s="417"/>
      <c r="AG348" s="417"/>
      <c r="AH348" s="714"/>
      <c r="AI348" s="714"/>
      <c r="AJ348" s="417"/>
      <c r="AK348" s="417"/>
      <c r="AL348" s="714"/>
      <c r="AM348" s="714"/>
      <c r="AN348" s="417"/>
      <c r="AO348" s="417"/>
      <c r="AP348" s="714"/>
      <c r="AQ348" s="714"/>
      <c r="AR348" s="417"/>
      <c r="AS348" s="417"/>
      <c r="AT348" s="714"/>
      <c r="AU348" s="714"/>
      <c r="AV348" s="417"/>
      <c r="AW348" s="417"/>
      <c r="AX348" s="716"/>
      <c r="AY348" s="716"/>
      <c r="AZ348" s="635"/>
      <c r="BA348" s="635"/>
      <c r="BB348" s="716"/>
      <c r="BC348" s="716"/>
      <c r="BD348" s="635"/>
      <c r="BE348" s="635"/>
      <c r="BF348" s="717"/>
      <c r="BG348" s="717"/>
      <c r="BH348" s="432">
        <f t="shared" si="399"/>
        <v>0</v>
      </c>
      <c r="BI348" s="432">
        <f t="shared" si="430"/>
        <v>0</v>
      </c>
      <c r="BJ348" s="432">
        <f t="shared" si="431"/>
        <v>0</v>
      </c>
      <c r="BK348" s="432">
        <f t="shared" si="432"/>
        <v>0</v>
      </c>
      <c r="BL348" s="432">
        <f t="shared" si="433"/>
        <v>0</v>
      </c>
      <c r="BM348" s="436">
        <f>IF(DAYS360(BF348,BG348)&gt;=1800,1800/2,(DAYS360(BF348,BG348,1))/2)</f>
        <v>0</v>
      </c>
      <c r="BN348" s="462">
        <v>0.65</v>
      </c>
      <c r="BO348" s="427">
        <f t="shared" si="400"/>
        <v>0</v>
      </c>
      <c r="BP348" s="725"/>
      <c r="BQ348" s="700"/>
      <c r="BR348" s="419"/>
      <c r="BS348" s="700"/>
      <c r="BT348" s="700"/>
      <c r="BU348" s="700"/>
      <c r="BV348" s="427">
        <f>IF((BH348+BI348+BJ348+BK348+BL348+BM348)&lt;360,0,IF(AND((BH348+BI348+BJ348+BK348+BL348+BM348)&gt;=360,(BH348+BI348+BJ348+BK348+BL348+BM348)&lt;1800),25,IF(AND((BH348+BI348+BJ348+BK348+BL348+BM348)&gt;=1800,(BH348+BI348+BJ348+BK348+BL348+BM348)&lt;3600),30,IF(AND((BH348+BI348+BJ348+BK348+BL348+BM348)&gt;=3600,(BH348+BI348+BJ348+BK348+BL348+BM348)&lt;5400),35,IF(AND((BH348+BI348+BJ348+BK348+BL348+BM348)&gt;=5400,(BH348+BI348+BJ348+BK348+BL348+BM348)&lt;7200),40,IF(AND((BH348+BI348+BJ348+BK348+BL348+BM348)&gt;=7200,(BH348+BI348+BJ348+BK348+BL348+BM348)&lt;9000),45,IF((BH348+BI348+BJ348+BK348+BL348+BM348)&gt;=9000,50,"ПРОВЕРЬ")))))))</f>
        <v>0</v>
      </c>
      <c r="BW348" s="419"/>
      <c r="BX348" s="782"/>
      <c r="BY348" s="419"/>
      <c r="BZ348" s="432"/>
      <c r="CA348" s="419"/>
      <c r="CB348" s="427"/>
      <c r="CC348" s="419"/>
      <c r="CD348" s="427"/>
      <c r="CE348" s="404">
        <f>IF(OR(C348=0,CD348="Д"),0,IF(AND(C348&gt;0,E348=0),VLOOKUP(C348,звания!A:B,2,FALSE)/((EOMONTH($G$3,0)+1)-$G$3)*BO348+VLOOKUP(C348,звания!A:B,2,FALSE)/((EOMONTH($G$3,0)+1)-$G$3)*BR348+VLOOKUP(C348,звания!A:B,2,FALSE)/((EOMONTH($G$3,0)+1)-$G$3)*BU348,IF(AND(C348&gt;0,E348&gt;0,F348&gt;=$G$3,BO348=(EOMONTH($G$3,0)+1)-$G$3),(VLOOKUP(E348,звания!A:B,2,FALSE)/(EOMONTH($G$3,0)-$G$3+1))*(F348-$G$3)+(VLOOKUP(C348,звания!A:B,2,FALSE)/(EOMONTH($G$3,0)-$G$3+1))*((EOMONTH($G$3,0)-$G$3+1)-(F348-$G$3)),IF(AND(C348&gt;0,E348&gt;0,F348&gt;$G$3,BO348&lt;(EOMONTH($G$3,0)+1)-$G$3,BO348&lt;&gt;0),VLOOKUP(E348,звания!A:B,2,FALSE)/((EOMONTH($G$3,0)+1)-$G$3)*((F348-$G$3)-(((EOMONTH($G$3,0)+1)-$G$3)-BO348-BU348-BR348))+VLOOKUP(C348,звания!A:B,2,FALSE)/((EOMONTH($G$3,0)+1)-$G$3)*(((EOMONTH($G$3,0)+1)-F348)),IF(F348&lt;$G$3,(VLOOKUP(C348,звания!A:B,2,FALSE)-VLOOKUP(E348,звания!A:B,2,FALSE))/((EOMONTH($BN$3,0)+1)-$BN$3)*(EOMONTH($BN$3,0)+1-F348)+VLOOKUP(C348,звания!A:B,2,FALSE)/((EOMONTH($G$3,0)+1)-$G$3)*BO348+VLOOKUP(C348,звания!A:B,2,FALSE)/((EOMONTH($G$3,0)+1)-$G$3)*BU348+VLOOKUP(C348,звания!A:B,2,FALSE)/((EOMONTH($G$3,0)+1)-$G$3)*BR348,0)))))</f>
        <v>0</v>
      </c>
      <c r="CF348" s="404">
        <f>IF(OR(CD348="Д",C348=0),0,IF(B348="Виключений зі списків",IF(BS348=0,(VLOOKUP(O348,звания!$D$2:$E$62,2,FALSE))/(EOMONTH($B$3,0)+1-$B$3)*BO348+(VLOOKUP(BQ348,звания!$D$2:$E$62,2,FALSE))/(EOMONTH($B$3,0)+1-$B$3)*BR348,(((VLOOKUP(O348,звания!$D$2:$E$62,2,FALSE))/(EOMONTH($B$3,0)+1-$B$3))*BO348)+(VLOOKUP(BQ348,звания!$D$2:$E$62,2,FALSE))/(EOMONTH($B$3,0)+1-$B$3)*BR348+(VLOOKUP(BS348,звания!$D$2:$E$62,2,FALSE))/(EOMONTH($B$3,0)+1-$B$3)*BU348),IF(BS348=0,(VLOOKUP(O348,звания!$D$2:$E$62,2,FALSE))/(EOMONTH($G$3,0)+1-$G$3)*BO348+(VLOOKUP(BQ348,звания!$D$2:$E$62,2,FALSE))/(EOMONTH($G$3,0)+1-$G$3)*BR348,(((VLOOKUP(O348,звания!$D$2:$E$62,2,FALSE))/(EOMONTH($G$3,0)+1-$G$3))*BO348)+(VLOOKUP(BQ348,звания!$D$2:$E$62,2,FALSE))/(EOMONTH($G$3,0)+1-$G$3)*BR348+(VLOOKUP(BS348,звания!$D$2:$E$62,2,FALSE))/(EOMONTH($G$3,0)+1-$G$3)*BU348+IF(BT348=0,0,(VLOOKUP(BS348,звания!$D$2:$E$62,2,FALSE))/(EOMONTH($BN$3,0)+1-$BN$3)*BT348-(VLOOKUP(O348,звания!$D$2:$E$62,2,FALSE))/(EOMONTH($BN$3,0)+1-$BN$3)*BT348))))</f>
        <v>0</v>
      </c>
      <c r="CG348" s="404">
        <f>IF(AND(SUM(BH348:BM348)&lt;360,((EOMONTH($G$3,0)-$G$3+1+(SUM(BH348:BM348)))&gt;0),SUM(BH348:BM348)+EOMONTH($G$3,0)-$G$3+1&lt;360),(CE348+CF348)*BV348%,IF(SUM(BH348:BM348)+EOMONTH($G$3,0)-$G$3+1&lt;=1800,((CE348+CF348)/(EOMONTH($G$3,0)-$G$3+1))*(360-SUM(BH348:BM348))*BV348%+(((CE348+CF348)/(EOMONTH($G$3,0)-$G$3+1))*((EOMONTH($G$3,0)-$G$3+1)-(360-SUM(BH348:BM348))))*25%,IF(AND(SUM(BH348:BM348)&lt;1800,((EOMONTH($G$3,0)-$G$3+1+SUM(BH348:BM348))&gt;=360),SUM(BH348:BM348)+EOMONTH($G$3,0)-$G$3+1&lt;1800),(CE348+CF348)*BV348%,IF(SUM(BH348:BM348)+EOMONTH($G$3,0)-$G$3+1&lt;=3600,((CE348+CF348)/(EOMONTH($G$3,0)-$G$3+1))*(1800-SUM(BH348:BM348))*BV348%+(((CE348+CF348)/(EOMONTH($G$3,0)-$G$3+1))*((EOMONTH($G$3,0)-$G$3+1)-(1800-SUM(BH348:BM348)))*30%),IF(AND(SUM(BH348:BM348)&lt;3600,((EOMONTH($G$3,0)-$G$3+1+SUM(BH348:BM348))&gt;=1800),SUM(BH348:BM348)+EOMONTH($G$3,0)-$G$3+1&lt;3600),(CE348+CF348)*BV348%,IF(SUM(BH348:BM348)+EOMONTH($G$3,0)-$G$3+1&lt;=5400,((CE348+CF348)/(EOMONTH($G$3,0)-$G$3+1))*(3600-SUM(BH348:BM348))*BV348%+(((CE348+CF348)/(EOMONTH($G$3,0)-$G$3+1))*((EOMONTH($G$3,0)-$G$3+1)-(3600-SUM(BH348:BM348))))*35%,IF(AND(SUM(BH348:BM348)&lt;5400,((EOMONTH($G$3,0)-$G$3+1+SUM(BH348:BM348))&gt;=3600),SUM(BH348:BM348)+EOMONTH($G$3,0)-$G$3+1&lt;5400),(CE348+CF348)*BV348%,IF(SUM(BH348:BM348)+EOMONTH($G$3,0)-$G$3+1&lt;=7200,((CE348+CF348)/(EOMONTH($G$3,0)-$G$3+1))*(5400-SUM(BH348:BM348))*BV348%+(((CE348+CF348)/(EOMONTH($G$3,0)-$G$3+1))*((EOMONTH($G$3,0)-$G$3+1)-(5400-SUM(BH348:BM348))))*40%,IF(AND(SUM(BH348:BM348)&lt;7200,((EOMONTH($G$3,0)-$G$3+1+SUM(BH348:BM348))&gt;=5400),SUM(BH348:BM348)+EOMONTH($G$3,0)-$G$3+1&lt;7200),(CE348+CF348)*BV348%,IF(SUM(BH348:BM348)+EOMONTH($G$3,0)-$G$3+1&lt;=9000,((CE348+CF348)/(EOMONTH($G$3,0)-$G$3+1))*(7200-SUM(BH348:BM348))*BV348%+(((CE348+CF348)/(EOMONTH($G$3,0)-$G$3+1))*((EOMONTH($G$3,0)-$G$3+1)-(7200-SUM(BH348:BM348))))*45%,IF(SUM(BH348:BM348)+EOMONTH($G$3,0)-$G$3+1&gt;=9000,((CE348+CF348)/(EOMONTH($G$3,0)-$G$3+1))*(9000-SUM(BH348:BM348))*BV348%+(((CE348+CF348)/(EOMONTH($G$3,0)-$G$3+1))*((EOMONTH($G$3,0)-$G$3+1)-(9000-SUM(BH348:BM348))))*50%,0)))))))))))</f>
        <v>0</v>
      </c>
      <c r="CH348" s="404">
        <f>IF(BW348=0,CF348*BX348%,IF(BW348&gt;0,((VLOOKUP(O348,звания!$D$2:$E$62,2,FALSE)/(EOMONTH($G$3,0)+1-$G$3)*BW348)*BX348%)))</f>
        <v>0</v>
      </c>
      <c r="CI348" s="404">
        <f>IF(BY348=0,CF348*BZ348%,IF(BY348&gt;0,(VLOOKUP(O348,звания!$D$2:$E$62,2,FALSE)/(EOMONTH($G$3,0)+1-$G$3)*BO348)*BZ348%)+(VLOOKUP(BS348,звания!$D$2:$E$62,2,FALSE)/(EOMONTH($G$3,0)+1-$G$3)*BU348)*BZ348%)</f>
        <v>0</v>
      </c>
      <c r="CJ348" s="404">
        <f>IF(CA348=0,CF348*CB348%,IF(CA348&gt;0,(VLOOKUP(O348,звания!$D$2:$E$62,2,FALSE)/(EOMONTH($G$3,0)+1-$G$3)*BO348)*CB348%)+(VLOOKUP(BS348,звания!$D$2:$E$62,2,FALSE)/(EOMONTH($G$3,0)+1-$G$3)*BU348)*CB348%)</f>
        <v>0</v>
      </c>
      <c r="CK348" s="404">
        <f>IF(CD348="Д",0,IF(CC348=0,CF348*CD348%,IF(CC348&gt;0,(VLOOKUP(O348,звания!$D$2:$E$62,2,FALSE)/(EOMONTH($G$3,0)+1-$G$3)*BO348)*CD348%)+(VLOOKUP(BS348,звания!$D$2:$E$62,2,FALSE)/(EOMONTH($G$3,0)+1-$G$3)*BU348)*CD348%))</f>
        <v>0</v>
      </c>
      <c r="CL348" s="404"/>
      <c r="CM348" s="404"/>
      <c r="CN348" s="404"/>
      <c r="CO348" s="432">
        <f t="shared" si="434"/>
        <v>0</v>
      </c>
      <c r="CP348" s="638"/>
      <c r="CQ348" s="637">
        <f>IF(CF348=0,0,IF((SUM(BH348:BM348)&gt;360),(VLOOKUP(O348,звания!$F$2:$G$62,2,FALSE))/100,VLOOKUP(O348,звания!$F$2:$H$62,3,FALSE)/100))</f>
        <v>0</v>
      </c>
      <c r="CR348" s="617">
        <f>IF(B348="Виключений зі списків",IF(AND(BU348=0,360-BH348&lt;0),(VLOOKUP(O348,звания!$D$2:$E$62,2,FALSE))/(EOMONTH($B$3,0)+1-$B$3)*BO348*CQ348,IF(AND(360-BH348&gt;=0,360-BH348&lt;(EOMONTH($B$3,0)+1-$B$3)),(CF348/(EOMONTH($B$3,0)-$B$3+1)*(360-BH348))*CQ348+(CF348/(EOMONTH($B$3,0)-$B$3+1)*((EOMONTH($B$3,0)-$B$3+1)-(360-BH348)))*VLOOKUP(O348,звания!$F$2:$H$62,2,FALSE)/100,((((VLOOKUP(O348,звания!$D$2:$E$62,2,FALSE))/(EOMONTH($B$3,0)+1-$B$3)*BO348*CQ348+(VLOOKUP(BS348,звания!$D$2:$E$62,2,FALSE))/(EOMONTH($B$3,0)+1-$B$3)*BU348*(VLOOKUP(BS348,звания!$F$2:$G$62,2,FALSE)*0.01)+(IF(BT348=0,0,(VLOOKUP(BS348,звания!$D$2:$E$62,2,FALSE)/(EOMONTH($G$3,0)+1-$G$3)*BT348*(VLOOKUP(BS348,звания!$F$2:$G$62,2,FALSE)))*0.01-(VLOOKUP(O348,звания!$D$2:$E$62,2,FALSE)/(EOMONTH($G$3,0)+1-$G$3)*BT348*(VLOOKUP(O348,звания!$F$2:$G$62,2,FALSE)))*0.01)))))/100*(100-CP348))),(IF(AND(BU348=0,360-BH348&lt;0,CP348=0),(VLOOKUP(O348,звания!$D$2:$E$62,2,FALSE))/(EOMONTH($G$3,0)+1-$G$3)*BO348*CQ348,IF(AND(360-BH348&gt;=0,360-BH348&lt;(EOMONTH($G$3,0)+1-$G$3)),(CF348/(EOMONTH($G$3,0)-$G$3+1)*(360-BH348))*CQ348+(CF348/(EOMONTH($G$3,0)-$G$3+1)*((EOMONTH($G$3,0)-$G$3+1)-(360-BH348)))*VLOOKUP(O348,звания!$F$2:$H$62,2,FALSE)/100,((((VLOOKUP(O348,звания!$D$2:$E$62,2,FALSE))/(EOMONTH($G$3,0)+1-$G$3)*BO348*CQ348+(VLOOKUP(BS348,звания!$D$2:$E$62,2,FALSE))/(EOMONTH($G$3,0)+1-$G$3)*BU348*(VLOOKUP(BS348,звания!$F$2:$G$62,2,FALSE)*0.01)))/100*(100-CP348)+(IF(BT348=0,0,(VLOOKUP(BS348,звания!$D$2:$E$62,2,FALSE)/(EOMONTH($BN$3,0)+1-$BN$3)*BT348*(VLOOKUP(BS348,звания!$F$2:$G$62,2,FALSE)))*0.01-(VLOOKUP(O348,звания!$D$2:$E$62,2,FALSE)/(EOMONTH($BN$3,0)+1-$BN$3)*BT348*(VLOOKUP(O348,звания!$F$2:$G$62,2,FALSE)))*0.01)))))))</f>
        <v>0</v>
      </c>
      <c r="CS348" s="416">
        <f>SUM(CE348:CM348,CR348)</f>
        <v>0</v>
      </c>
      <c r="CT348" s="403"/>
      <c r="CU348" s="403"/>
      <c r="CV348" s="403">
        <f t="shared" si="435"/>
        <v>0</v>
      </c>
      <c r="CW348" s="556">
        <f>CN348+SUM(CS348:CV348)</f>
        <v>0</v>
      </c>
      <c r="CX348" s="403">
        <f t="shared" si="393"/>
        <v>0</v>
      </c>
      <c r="CY348" s="403"/>
      <c r="CZ348" s="404">
        <f t="shared" si="401"/>
        <v>0</v>
      </c>
      <c r="DA348" s="403"/>
      <c r="DB348" s="403"/>
      <c r="DC348" s="403"/>
      <c r="DD348" s="421">
        <f t="shared" si="446"/>
        <v>0</v>
      </c>
      <c r="DE348" s="421">
        <f t="shared" si="425"/>
        <v>0</v>
      </c>
      <c r="DF348" s="403">
        <f>CX348</f>
        <v>0</v>
      </c>
      <c r="DG348" s="421">
        <f t="shared" si="411"/>
        <v>0</v>
      </c>
      <c r="DH348" s="421"/>
      <c r="DI348" s="421"/>
      <c r="DJ348" s="422" t="str">
        <f t="shared" si="420"/>
        <v xml:space="preserve">    </v>
      </c>
      <c r="DK348" s="424"/>
      <c r="DL348" s="425"/>
      <c r="DM348" s="425"/>
      <c r="DN348" s="429"/>
      <c r="DO348" s="420"/>
      <c r="DP348" s="123"/>
      <c r="DQ348" s="817"/>
      <c r="DR348" s="818"/>
      <c r="DS348" s="819"/>
      <c r="DT348" s="820"/>
      <c r="DU348" s="400"/>
      <c r="DV348" s="110"/>
      <c r="DX348" s="84"/>
      <c r="DY348" s="84"/>
      <c r="DZ348" s="105"/>
      <c r="EH348" s="543">
        <f t="shared" si="436"/>
        <v>0</v>
      </c>
      <c r="EI348" s="404">
        <f t="shared" si="437"/>
        <v>0</v>
      </c>
      <c r="EJ348" s="29">
        <f t="shared" si="438"/>
        <v>0</v>
      </c>
      <c r="EK348" s="50"/>
      <c r="EL348" s="29"/>
      <c r="EM348" s="50"/>
      <c r="EN348" s="50"/>
      <c r="EO348" s="50"/>
      <c r="EP348" s="29"/>
    </row>
    <row r="349" spans="1:146" ht="17.45" hidden="1" customHeight="1">
      <c r="A349" s="402">
        <v>342</v>
      </c>
      <c r="B349" s="403"/>
      <c r="C349" s="403"/>
      <c r="D349" s="403">
        <f t="shared" si="409"/>
        <v>0</v>
      </c>
      <c r="E349" s="416"/>
      <c r="F349" s="442"/>
      <c r="G349" s="406" t="str">
        <f t="shared" si="442"/>
        <v>0.0.0</v>
      </c>
      <c r="H349" s="407" t="str">
        <f t="shared" si="448"/>
        <v>0.0.0</v>
      </c>
      <c r="I349" s="407" t="str">
        <f t="shared" si="444"/>
        <v>0.0.0</v>
      </c>
      <c r="J349" s="407" t="str">
        <f t="shared" si="426"/>
        <v>0.0.0</v>
      </c>
      <c r="K349" s="407" t="str">
        <f t="shared" si="427"/>
        <v>0.0.0</v>
      </c>
      <c r="L349" s="407" t="str">
        <f t="shared" si="428"/>
        <v>0.0.0</v>
      </c>
      <c r="M349" s="407" t="str">
        <f t="shared" si="429"/>
        <v>0.0.0</v>
      </c>
      <c r="N349" s="408" t="str">
        <f t="shared" si="449"/>
        <v>0.0.0</v>
      </c>
      <c r="O349" s="418"/>
      <c r="P349" s="417"/>
      <c r="Q349" s="417"/>
      <c r="R349" s="417"/>
      <c r="S349" s="417"/>
      <c r="T349" s="417"/>
      <c r="U349" s="417"/>
      <c r="V349" s="714"/>
      <c r="W349" s="714"/>
      <c r="X349" s="417"/>
      <c r="Y349" s="417"/>
      <c r="Z349" s="714"/>
      <c r="AA349" s="714"/>
      <c r="AB349" s="417"/>
      <c r="AC349" s="417"/>
      <c r="AD349" s="714"/>
      <c r="AE349" s="714"/>
      <c r="AF349" s="417"/>
      <c r="AG349" s="417"/>
      <c r="AH349" s="714"/>
      <c r="AI349" s="714"/>
      <c r="AJ349" s="417"/>
      <c r="AK349" s="417"/>
      <c r="AL349" s="714"/>
      <c r="AM349" s="714"/>
      <c r="AN349" s="417"/>
      <c r="AO349" s="417"/>
      <c r="AP349" s="714"/>
      <c r="AQ349" s="714"/>
      <c r="AR349" s="417"/>
      <c r="AS349" s="417"/>
      <c r="AT349" s="714"/>
      <c r="AU349" s="714"/>
      <c r="AV349" s="417"/>
      <c r="AW349" s="417"/>
      <c r="AX349" s="716"/>
      <c r="AY349" s="716"/>
      <c r="AZ349" s="635"/>
      <c r="BA349" s="635"/>
      <c r="BB349" s="716"/>
      <c r="BC349" s="716"/>
      <c r="BD349" s="635"/>
      <c r="BE349" s="635"/>
      <c r="BF349" s="717"/>
      <c r="BG349" s="717"/>
      <c r="BH349" s="432">
        <f t="shared" si="399"/>
        <v>0</v>
      </c>
      <c r="BI349" s="432">
        <f t="shared" si="430"/>
        <v>0</v>
      </c>
      <c r="BJ349" s="432">
        <f t="shared" si="431"/>
        <v>0</v>
      </c>
      <c r="BK349" s="432">
        <f t="shared" si="432"/>
        <v>0</v>
      </c>
      <c r="BL349" s="432">
        <f t="shared" si="433"/>
        <v>0</v>
      </c>
      <c r="BM349" s="436">
        <f>IF(DAYS360(BF349,BG349)&gt;=1800,1800/2,(DAYS360(BF349,BG349,1))/2)</f>
        <v>0</v>
      </c>
      <c r="BN349" s="462">
        <v>0.65</v>
      </c>
      <c r="BO349" s="427">
        <f t="shared" si="400"/>
        <v>0</v>
      </c>
      <c r="BP349" s="774"/>
      <c r="BQ349" s="700"/>
      <c r="BR349" s="419"/>
      <c r="BS349" s="700"/>
      <c r="BT349" s="700"/>
      <c r="BU349" s="700"/>
      <c r="BV349" s="427">
        <f>IF((BH349+BI349+BJ349+BK349+BL349+BM349)&lt;360,0,IF(AND((BH349+BI349+BJ349+BK349+BL349+BM349)&gt;=360,(BH349+BI349+BJ349+BK349+BL349+BM349)&lt;1800),25,IF(AND((BH349+BI349+BJ349+BK349+BL349+BM349)&gt;=1800,(BH349+BI349+BJ349+BK349+BL349+BM349)&lt;3600),30,IF(AND((BH349+BI349+BJ349+BK349+BL349+BM349)&gt;=3600,(BH349+BI349+BJ349+BK349+BL349+BM349)&lt;5400),35,IF(AND((BH349+BI349+BJ349+BK349+BL349+BM349)&gt;=5400,(BH349+BI349+BJ349+BK349+BL349+BM349)&lt;7200),40,IF(AND((BH349+BI349+BJ349+BK349+BL349+BM349)&gt;=7200,(BH349+BI349+BJ349+BK349+BL349+BM349)&lt;9000),45,IF((BH349+BI349+BJ349+BK349+BL349+BM349)&gt;=9000,50,"ПРОВЕРЬ")))))))</f>
        <v>0</v>
      </c>
      <c r="BW349" s="419"/>
      <c r="BX349" s="782"/>
      <c r="BY349" s="419"/>
      <c r="BZ349" s="432"/>
      <c r="CA349" s="419"/>
      <c r="CB349" s="427"/>
      <c r="CC349" s="419"/>
      <c r="CD349" s="427"/>
      <c r="CE349" s="404">
        <f>IF(OR(C349=0,CD349="Д"),0,IF(AND(C349&gt;0,E349=0),VLOOKUP(C349,звания!A:B,2,FALSE)/((EOMONTH($G$3,0)+1)-$G$3)*BO349+VLOOKUP(C349,звания!A:B,2,FALSE)/((EOMONTH($G$3,0)+1)-$G$3)*BR349+VLOOKUP(C349,звания!A:B,2,FALSE)/((EOMONTH($G$3,0)+1)-$G$3)*BU349,IF(AND(C349&gt;0,E349&gt;0,F349&gt;=$G$3,BO349=(EOMONTH($G$3,0)+1)-$G$3),(VLOOKUP(E349,звания!A:B,2,FALSE)/(EOMONTH($G$3,0)-$G$3+1))*(F349-$G$3)+(VLOOKUP(C349,звания!A:B,2,FALSE)/(EOMONTH($G$3,0)-$G$3+1))*((EOMONTH($G$3,0)-$G$3+1)-(F349-$G$3)),IF(AND(C349&gt;0,E349&gt;0,F349&gt;$G$3,BO349&lt;(EOMONTH($G$3,0)+1)-$G$3,BO349&lt;&gt;0),VLOOKUP(E349,звания!A:B,2,FALSE)/((EOMONTH($G$3,0)+1)-$G$3)*((F349-$G$3)-(((EOMONTH($G$3,0)+1)-$G$3)-BO349-BU349-BR349))+VLOOKUP(C349,звания!A:B,2,FALSE)/((EOMONTH($G$3,0)+1)-$G$3)*(((EOMONTH($G$3,0)+1)-F349)),IF(F349&lt;$G$3,(VLOOKUP(C349,звания!A:B,2,FALSE)-VLOOKUP(E349,звания!A:B,2,FALSE))/((EOMONTH($BN$3,0)+1)-$BN$3)*(EOMONTH($BN$3,0)+1-F349)+VLOOKUP(C349,звания!A:B,2,FALSE)/((EOMONTH($G$3,0)+1)-$G$3)*BO349+VLOOKUP(C349,звания!A:B,2,FALSE)/((EOMONTH($G$3,0)+1)-$G$3)*BU349+VLOOKUP(C349,звания!A:B,2,FALSE)/((EOMONTH($G$3,0)+1)-$G$3)*BR349,0)))))</f>
        <v>0</v>
      </c>
      <c r="CF349" s="404">
        <f>IF(OR(CD349="Д",C349=0),0,IF(B349="Виключений зі списків",IF(BS349=0,(VLOOKUP(O349,звания!$D$2:$E$62,2,FALSE))/(EOMONTH($B$3,0)+1-$B$3)*BO349+(VLOOKUP(BQ349,звания!$D$2:$E$62,2,FALSE))/(EOMONTH($B$3,0)+1-$B$3)*BR349,(((VLOOKUP(O349,звания!$D$2:$E$62,2,FALSE))/(EOMONTH($B$3,0)+1-$B$3))*BO349)+(VLOOKUP(BQ349,звания!$D$2:$E$62,2,FALSE))/(EOMONTH($B$3,0)+1-$B$3)*BR349+(VLOOKUP(BS349,звания!$D$2:$E$62,2,FALSE))/(EOMONTH($B$3,0)+1-$B$3)*BU349),IF(BS349=0,(VLOOKUP(O349,звания!$D$2:$E$62,2,FALSE))/(EOMONTH($G$3,0)+1-$G$3)*BO349+(VLOOKUP(BQ349,звания!$D$2:$E$62,2,FALSE))/(EOMONTH($G$3,0)+1-$G$3)*BR349,(((VLOOKUP(O349,звания!$D$2:$E$62,2,FALSE))/(EOMONTH($G$3,0)+1-$G$3))*BO349)+(VLOOKUP(BQ349,звания!$D$2:$E$62,2,FALSE))/(EOMONTH($G$3,0)+1-$G$3)*BR349+(VLOOKUP(BS349,звания!$D$2:$E$62,2,FALSE))/(EOMONTH($G$3,0)+1-$G$3)*BU349+IF(BT349=0,0,(VLOOKUP(BS349,звания!$D$2:$E$62,2,FALSE))/(EOMONTH($BN$3,0)+1-$BN$3)*BT349-(VLOOKUP(O349,звания!$D$2:$E$62,2,FALSE))/(EOMONTH($BN$3,0)+1-$BN$3)*BT349))))</f>
        <v>0</v>
      </c>
      <c r="CG349" s="404">
        <f>IF(AND(SUM(BH349:BM349)&lt;360,((EOMONTH($G$3,0)-$G$3+1+(SUM(BH349:BM349)))&gt;0),SUM(BH349:BM349)+EOMONTH($G$3,0)-$G$3+1&lt;360),(CE349+CF349)*BV349%,IF(SUM(BH349:BM349)+EOMONTH($G$3,0)-$G$3+1&lt;=1800,((CE349+CF349)/(EOMONTH($G$3,0)-$G$3+1))*(360-SUM(BH349:BM349))*BV349%+(((CE349+CF349)/(EOMONTH($G$3,0)-$G$3+1))*((EOMONTH($G$3,0)-$G$3+1)-(360-SUM(BH349:BM349))))*25%,IF(AND(SUM(BH349:BM349)&lt;1800,((EOMONTH($G$3,0)-$G$3+1+SUM(BH349:BM349))&gt;=360),SUM(BH349:BM349)+EOMONTH($G$3,0)-$G$3+1&lt;1800),(CE349+CF349)*BV349%,IF(SUM(BH349:BM349)+EOMONTH($G$3,0)-$G$3+1&lt;=3600,((CE349+CF349)/(EOMONTH($G$3,0)-$G$3+1))*(1800-SUM(BH349:BM349))*BV349%+(((CE349+CF349)/(EOMONTH($G$3,0)-$G$3+1))*((EOMONTH($G$3,0)-$G$3+1)-(1800-SUM(BH349:BM349)))*30%),IF(AND(SUM(BH349:BM349)&lt;3600,((EOMONTH($G$3,0)-$G$3+1+SUM(BH349:BM349))&gt;=1800),SUM(BH349:BM349)+EOMONTH($G$3,0)-$G$3+1&lt;3600),(CE349+CF349)*BV349%,IF(SUM(BH349:BM349)+EOMONTH($G$3,0)-$G$3+1&lt;=5400,((CE349+CF349)/(EOMONTH($G$3,0)-$G$3+1))*(3600-SUM(BH349:BM349))*BV349%+(((CE349+CF349)/(EOMONTH($G$3,0)-$G$3+1))*((EOMONTH($G$3,0)-$G$3+1)-(3600-SUM(BH349:BM349))))*35%,IF(AND(SUM(BH349:BM349)&lt;5400,((EOMONTH($G$3,0)-$G$3+1+SUM(BH349:BM349))&gt;=3600),SUM(BH349:BM349)+EOMONTH($G$3,0)-$G$3+1&lt;5400),(CE349+CF349)*BV349%,IF(SUM(BH349:BM349)+EOMONTH($G$3,0)-$G$3+1&lt;=7200,((CE349+CF349)/(EOMONTH($G$3,0)-$G$3+1))*(5400-SUM(BH349:BM349))*BV349%+(((CE349+CF349)/(EOMONTH($G$3,0)-$G$3+1))*((EOMONTH($G$3,0)-$G$3+1)-(5400-SUM(BH349:BM349))))*40%,IF(AND(SUM(BH349:BM349)&lt;7200,((EOMONTH($G$3,0)-$G$3+1+SUM(BH349:BM349))&gt;=5400),SUM(BH349:BM349)+EOMONTH($G$3,0)-$G$3+1&lt;7200),(CE349+CF349)*BV349%,IF(SUM(BH349:BM349)+EOMONTH($G$3,0)-$G$3+1&lt;=9000,((CE349+CF349)/(EOMONTH($G$3,0)-$G$3+1))*(7200-SUM(BH349:BM349))*BV349%+(((CE349+CF349)/(EOMONTH($G$3,0)-$G$3+1))*((EOMONTH($G$3,0)-$G$3+1)-(7200-SUM(BH349:BM349))))*45%,IF(SUM(BH349:BM349)+EOMONTH($G$3,0)-$G$3+1&gt;=9000,((CE349+CF349)/(EOMONTH($G$3,0)-$G$3+1))*(9000-SUM(BH349:BM349))*BV349%+(((CE349+CF349)/(EOMONTH($G$3,0)-$G$3+1))*((EOMONTH($G$3,0)-$G$3+1)-(9000-SUM(BH349:BM349))))*50%,0)))))))))))</f>
        <v>0</v>
      </c>
      <c r="CH349" s="404">
        <f>IF(BW349=0,CF349*BX349%,IF(BW349&gt;0,((VLOOKUP(O349,звания!$D$2:$E$62,2,FALSE)/(EOMONTH($G$3,0)+1-$G$3)*BW349)*BX349%)))</f>
        <v>0</v>
      </c>
      <c r="CI349" s="404">
        <f>IF(BY349=0,CF349*BZ349%,IF(BY349&gt;0,(VLOOKUP(O349,звания!$D$2:$E$62,2,FALSE)/(EOMONTH($G$3,0)+1-$G$3)*BO349)*BZ349%)+(VLOOKUP(BS349,звания!$D$2:$E$62,2,FALSE)/(EOMONTH($G$3,0)+1-$G$3)*BU349)*BZ349%)</f>
        <v>0</v>
      </c>
      <c r="CJ349" s="404">
        <f>IF(CA349=0,CF349*CB349%,IF(CA349&gt;0,(VLOOKUP(O349,звания!$D$2:$E$62,2,FALSE)/(EOMONTH($G$3,0)+1-$G$3)*BO349)*CB349%)+(VLOOKUP(BS349,звания!$D$2:$E$62,2,FALSE)/(EOMONTH($G$3,0)+1-$G$3)*BU349)*CB349%)</f>
        <v>0</v>
      </c>
      <c r="CK349" s="404">
        <f>IF(CD349="Д",0,IF(CC349=0,CF349*CD349%,IF(CC349&gt;0,(VLOOKUP(O349,звания!$D$2:$E$62,2,FALSE)/(EOMONTH($G$3,0)+1-$G$3)*BO349)*CD349%)+(VLOOKUP(BS349,звания!$D$2:$E$62,2,FALSE)/(EOMONTH($G$3,0)+1-$G$3)*BU349)*CD349%))</f>
        <v>0</v>
      </c>
      <c r="CL349" s="404">
        <f>IF(BR349&gt;0,((VLOOKUP(C349,звания!$A$2:$B$62,2,FALSE)/(EOMONTH($G$3,0)+1-$G$3)*BO349+VLOOKUP(O349,звания!$D$2:$E$62,2,FALSE)/(EOMONTH($G$3,0)+1-$G$3)*BO349+(VLOOKUP(C349,звания!$A$2:$B$62,2,FALSE)/(EOMONTH($G$3,0)+1-$G$3)*BO349+VLOOKUP(O349,звания!$D$2:$E$62,2,FALSE)/(EOMONTH($G$3,0)+1-$G$3)*BO349)*BV349%)*BN349)+(VLOOKUP(C349,звания!$A$2:$B$62,2,FALSE)/(EOMONTH($G$3,0)+1-$G$3)*BU349+VLOOKUP(BS349,звания!$D$2:$E$62,2,FALSE)/(EOMONTH($G$3,0)+1-$G$3)*BU349+(VLOOKUP(C349,звания!$A$2:$B$62,2,FALSE)/(EOMONTH($G$3,0)+1-$G$3)*BU349+VLOOKUP(BS349,звания!$D$2:$E$62,2,FALSE)/(EOMONTH($G$3,0)+1-$G$3)*BU349)*BV349%)*BN349,(CE349+CF349+CG349)*BN349)</f>
        <v>0</v>
      </c>
      <c r="CM349" s="404"/>
      <c r="CN349" s="404"/>
      <c r="CO349" s="432">
        <f t="shared" si="434"/>
        <v>0</v>
      </c>
      <c r="CP349" s="638"/>
      <c r="CQ349" s="637">
        <f>IF(CF349=0,0,IF((SUM(BH349:BM349)&gt;360),(VLOOKUP(O349,звания!$F$2:$G$62,2,FALSE))/100,VLOOKUP(O349,звания!$F$2:$H$62,3,FALSE)/100))</f>
        <v>0</v>
      </c>
      <c r="CR349" s="617">
        <f>IF(B349="Виключений зі списків",IF(AND(BU349=0,360-BH349&lt;0),(VLOOKUP(O349,звания!$D$2:$E$62,2,FALSE))/(EOMONTH($B$3,0)+1-$B$3)*BO349*CQ349,IF(AND(360-BH349&gt;=0,360-BH349&lt;(EOMONTH($B$3,0)+1-$B$3)),(CF349/(EOMONTH($B$3,0)-$B$3+1)*(360-BH349))*CQ349+(CF349/(EOMONTH($B$3,0)-$B$3+1)*((EOMONTH($B$3,0)-$B$3+1)-(360-BH349)))*VLOOKUP(O349,звания!$F$2:$H$62,2,FALSE)/100,((((VLOOKUP(O349,звания!$D$2:$E$62,2,FALSE))/(EOMONTH($B$3,0)+1-$B$3)*BO349*CQ349+(VLOOKUP(BS349,звания!$D$2:$E$62,2,FALSE))/(EOMONTH($B$3,0)+1-$B$3)*BU349*(VLOOKUP(BS349,звания!$F$2:$G$62,2,FALSE)*0.01)+(IF(BT349=0,0,(VLOOKUP(BS349,звания!$D$2:$E$62,2,FALSE)/(EOMONTH($G$3,0)+1-$G$3)*BT349*(VLOOKUP(BS349,звания!$F$2:$G$62,2,FALSE)))*0.01-(VLOOKUP(O349,звания!$D$2:$E$62,2,FALSE)/(EOMONTH($G$3,0)+1-$G$3)*BT349*(VLOOKUP(O349,звания!$F$2:$G$62,2,FALSE)))*0.01)))))/100*(100-CP349))),(IF(AND(BU349=0,360-BH349&lt;0,CP349=0),(VLOOKUP(O349,звания!$D$2:$E$62,2,FALSE))/(EOMONTH($G$3,0)+1-$G$3)*BO349*CQ349,IF(AND(360-BH349&gt;=0,360-BH349&lt;(EOMONTH($G$3,0)+1-$G$3)),(CF349/(EOMONTH($G$3,0)-$G$3+1)*(360-BH349))*CQ349+(CF349/(EOMONTH($G$3,0)-$G$3+1)*((EOMONTH($G$3,0)-$G$3+1)-(360-BH349)))*VLOOKUP(O349,звания!$F$2:$H$62,2,FALSE)/100,((((VLOOKUP(O349,звания!$D$2:$E$62,2,FALSE))/(EOMONTH($G$3,0)+1-$G$3)*BO349*CQ349+(VLOOKUP(BS349,звания!$D$2:$E$62,2,FALSE))/(EOMONTH($G$3,0)+1-$G$3)*BU349*(VLOOKUP(BS349,звания!$F$2:$G$62,2,FALSE)*0.01)))/100*(100-CP349)+(IF(BT349=0,0,(VLOOKUP(BS349,звания!$D$2:$E$62,2,FALSE)/(EOMONTH($BN$3,0)+1-$BN$3)*BT349*(VLOOKUP(BS349,звания!$F$2:$G$62,2,FALSE)))*0.01-(VLOOKUP(O349,звания!$D$2:$E$62,2,FALSE)/(EOMONTH($BN$3,0)+1-$BN$3)*BT349*(VLOOKUP(O349,звания!$F$2:$G$62,2,FALSE)))*0.01)))))))</f>
        <v>0</v>
      </c>
      <c r="CS349" s="416">
        <f>SUM(CE349:CM349,CR349)</f>
        <v>0</v>
      </c>
      <c r="CT349" s="403"/>
      <c r="CU349" s="403"/>
      <c r="CV349" s="403">
        <f t="shared" si="435"/>
        <v>0</v>
      </c>
      <c r="CW349" s="556">
        <f>CN349+SUM(CS349:CV349)</f>
        <v>0</v>
      </c>
      <c r="CX349" s="403">
        <f t="shared" si="393"/>
        <v>0</v>
      </c>
      <c r="CY349" s="403"/>
      <c r="CZ349" s="404">
        <f t="shared" si="401"/>
        <v>0</v>
      </c>
      <c r="DA349" s="403"/>
      <c r="DB349" s="403"/>
      <c r="DC349" s="403"/>
      <c r="DD349" s="421">
        <f t="shared" si="446"/>
        <v>0</v>
      </c>
      <c r="DE349" s="421">
        <f t="shared" si="425"/>
        <v>0</v>
      </c>
      <c r="DF349" s="403">
        <f>CX349</f>
        <v>0</v>
      </c>
      <c r="DG349" s="421">
        <f t="shared" si="411"/>
        <v>0</v>
      </c>
      <c r="DH349" s="421"/>
      <c r="DI349" s="421"/>
      <c r="DJ349" s="422" t="str">
        <f t="shared" si="420"/>
        <v xml:space="preserve">    </v>
      </c>
      <c r="DK349" s="424"/>
      <c r="DL349" s="425"/>
      <c r="DM349" s="425"/>
      <c r="DN349" s="423"/>
      <c r="DO349" s="420"/>
      <c r="DP349" s="123"/>
      <c r="DQ349" s="817"/>
      <c r="DR349" s="818"/>
      <c r="DS349" s="819"/>
      <c r="DT349" s="820"/>
      <c r="DU349" s="124"/>
      <c r="DV349" s="401"/>
      <c r="DX349" s="84"/>
      <c r="DY349" s="84"/>
      <c r="DZ349" s="105"/>
      <c r="EH349" s="543">
        <f t="shared" si="436"/>
        <v>0</v>
      </c>
      <c r="EI349" s="404">
        <f t="shared" si="437"/>
        <v>0</v>
      </c>
      <c r="EJ349" s="29">
        <f t="shared" si="438"/>
        <v>0</v>
      </c>
      <c r="EK349" s="50"/>
      <c r="EL349" s="29"/>
      <c r="EM349" s="50"/>
      <c r="EN349" s="50"/>
      <c r="EO349" s="50"/>
      <c r="EP349" s="29"/>
    </row>
    <row r="350" spans="1:146" ht="17.45" hidden="1" customHeight="1">
      <c r="A350" s="446">
        <v>343</v>
      </c>
      <c r="B350" s="433"/>
      <c r="C350" s="403"/>
      <c r="D350" s="403">
        <f t="shared" si="409"/>
        <v>0</v>
      </c>
      <c r="E350" s="416"/>
      <c r="F350" s="417"/>
      <c r="G350" s="406" t="str">
        <f t="shared" si="442"/>
        <v>0.0.0</v>
      </c>
      <c r="H350" s="407" t="str">
        <f t="shared" si="448"/>
        <v>0.0.0</v>
      </c>
      <c r="I350" s="407" t="str">
        <f t="shared" si="444"/>
        <v>0.0.0</v>
      </c>
      <c r="J350" s="407" t="str">
        <f t="shared" si="426"/>
        <v>0.0.0</v>
      </c>
      <c r="K350" s="407" t="str">
        <f t="shared" si="427"/>
        <v>0.0.0</v>
      </c>
      <c r="L350" s="407" t="str">
        <f t="shared" si="428"/>
        <v>0.0.0</v>
      </c>
      <c r="M350" s="407" t="str">
        <f t="shared" si="429"/>
        <v>0.0.0</v>
      </c>
      <c r="N350" s="408" t="str">
        <f t="shared" si="449"/>
        <v>0.0.0</v>
      </c>
      <c r="O350" s="418"/>
      <c r="P350" s="417"/>
      <c r="Q350" s="417"/>
      <c r="R350" s="417"/>
      <c r="S350" s="417"/>
      <c r="T350" s="417"/>
      <c r="U350" s="417"/>
      <c r="V350" s="714"/>
      <c r="W350" s="714"/>
      <c r="X350" s="417"/>
      <c r="Y350" s="417"/>
      <c r="Z350" s="714"/>
      <c r="AA350" s="714"/>
      <c r="AB350" s="417"/>
      <c r="AC350" s="417"/>
      <c r="AD350" s="714"/>
      <c r="AE350" s="714"/>
      <c r="AF350" s="417"/>
      <c r="AG350" s="417"/>
      <c r="AH350" s="714"/>
      <c r="AI350" s="714"/>
      <c r="AJ350" s="417"/>
      <c r="AK350" s="417"/>
      <c r="AL350" s="714"/>
      <c r="AM350" s="714"/>
      <c r="AN350" s="417"/>
      <c r="AO350" s="417"/>
      <c r="AP350" s="714"/>
      <c r="AQ350" s="714"/>
      <c r="AR350" s="417"/>
      <c r="AS350" s="417"/>
      <c r="AT350" s="714"/>
      <c r="AU350" s="714"/>
      <c r="AV350" s="417"/>
      <c r="AW350" s="417"/>
      <c r="AX350" s="716"/>
      <c r="AY350" s="716"/>
      <c r="AZ350" s="635"/>
      <c r="BA350" s="635"/>
      <c r="BB350" s="716"/>
      <c r="BC350" s="716"/>
      <c r="BD350" s="635"/>
      <c r="BE350" s="635"/>
      <c r="BF350" s="717"/>
      <c r="BG350" s="717"/>
      <c r="BH350" s="432">
        <f t="shared" si="399"/>
        <v>0</v>
      </c>
      <c r="BI350" s="432">
        <f t="shared" si="430"/>
        <v>0</v>
      </c>
      <c r="BJ350" s="432">
        <f t="shared" si="431"/>
        <v>0</v>
      </c>
      <c r="BK350" s="432">
        <f t="shared" si="432"/>
        <v>0</v>
      </c>
      <c r="BL350" s="432">
        <f t="shared" si="433"/>
        <v>0</v>
      </c>
      <c r="BM350" s="436">
        <f t="shared" si="408"/>
        <v>0</v>
      </c>
      <c r="BN350" s="462">
        <v>0.65</v>
      </c>
      <c r="BO350" s="427">
        <f t="shared" si="400"/>
        <v>0</v>
      </c>
      <c r="BP350" s="419"/>
      <c r="BQ350" s="700"/>
      <c r="BR350" s="419"/>
      <c r="BS350" s="700"/>
      <c r="BT350" s="700"/>
      <c r="BU350" s="700"/>
      <c r="BV350" s="427">
        <f t="shared" si="407"/>
        <v>0</v>
      </c>
      <c r="BW350" s="419"/>
      <c r="BX350" s="782"/>
      <c r="BY350" s="419"/>
      <c r="BZ350" s="432"/>
      <c r="CA350" s="419"/>
      <c r="CB350" s="427"/>
      <c r="CC350" s="419"/>
      <c r="CD350" s="427"/>
      <c r="CE350" s="404">
        <f>IF(OR(C350=0,CD350="Д"),0,IF(AND(C350&gt;0,E350=0),VLOOKUP(C350,звания!A:B,2,FALSE)/((EOMONTH($G$3,0)+1)-$G$3)*BO350+VLOOKUP(C350,звания!A:B,2,FALSE)/((EOMONTH($G$3,0)+1)-$G$3)*BR350+VLOOKUP(C350,звания!A:B,2,FALSE)/((EOMONTH($G$3,0)+1)-$G$3)*BU350,IF(AND(C350&gt;0,E350&gt;0,F350&gt;=$G$3,BO350=(EOMONTH($G$3,0)+1)-$G$3),(VLOOKUP(E350,звания!A:B,2,FALSE)/(EOMONTH($G$3,0)-$G$3+1))*(F350-$G$3)+(VLOOKUP(C350,звания!A:B,2,FALSE)/(EOMONTH($G$3,0)-$G$3+1))*((EOMONTH($G$3,0)-$G$3+1)-(F350-$G$3)),IF(AND(C350&gt;0,E350&gt;0,F350&gt;$G$3,BO350&lt;(EOMONTH($G$3,0)+1)-$G$3,BO350&lt;&gt;0),VLOOKUP(E350,звания!A:B,2,FALSE)/((EOMONTH($G$3,0)+1)-$G$3)*((F350-$G$3)-(((EOMONTH($G$3,0)+1)-$G$3)-BO350-BU350-BR350))+VLOOKUP(C350,звания!A:B,2,FALSE)/((EOMONTH($G$3,0)+1)-$G$3)*(((EOMONTH($G$3,0)+1)-F350)),IF(F350&lt;$G$3,(VLOOKUP(C350,звания!A:B,2,FALSE)-VLOOKUP(E350,звания!A:B,2,FALSE))/((EOMONTH($BN$3,0)+1)-$BN$3)*(EOMONTH($BN$3,0)+1-F350)+VLOOKUP(C350,звания!A:B,2,FALSE)/((EOMONTH($G$3,0)+1)-$G$3)*BO350+VLOOKUP(C350,звания!A:B,2,FALSE)/((EOMONTH($G$3,0)+1)-$G$3)*BU350+VLOOKUP(C350,звания!A:B,2,FALSE)/((EOMONTH($G$3,0)+1)-$G$3)*BR350,0)))))</f>
        <v>0</v>
      </c>
      <c r="CF350" s="404">
        <f>IF(OR(CD350="Д",C350=0),0,IF(B350="Виключений зі списків",IF(BS350=0,(VLOOKUP(O350,звания!$D$2:$E$62,2,FALSE))/(EOMONTH($B$3,0)+1-$B$3)*BO350+(VLOOKUP(BQ350,звания!$D$2:$E$62,2,FALSE))/(EOMONTH($B$3,0)+1-$B$3)*BR350,(((VLOOKUP(O350,звания!$D$2:$E$62,2,FALSE))/(EOMONTH($B$3,0)+1-$B$3))*BO350)+(VLOOKUP(BQ350,звания!$D$2:$E$62,2,FALSE))/(EOMONTH($B$3,0)+1-$B$3)*BR350+(VLOOKUP(BS350,звания!$D$2:$E$62,2,FALSE))/(EOMONTH($B$3,0)+1-$B$3)*BU350),IF(BS350=0,(VLOOKUP(O350,звания!$D$2:$E$62,2,FALSE))/(EOMONTH($G$3,0)+1-$G$3)*BO350+(VLOOKUP(BQ350,звания!$D$2:$E$62,2,FALSE))/(EOMONTH($G$3,0)+1-$G$3)*BR350,(((VLOOKUP(O350,звания!$D$2:$E$62,2,FALSE))/(EOMONTH($G$3,0)+1-$G$3))*BO350)+(VLOOKUP(BQ350,звания!$D$2:$E$62,2,FALSE))/(EOMONTH($G$3,0)+1-$G$3)*BR350+(VLOOKUP(BS350,звания!$D$2:$E$62,2,FALSE))/(EOMONTH($G$3,0)+1-$G$3)*BU350+IF(BT350=0,0,(VLOOKUP(BS350,звания!$D$2:$E$62,2,FALSE))/(EOMONTH($BN$3,0)+1-$BN$3)*BT350-(VLOOKUP(O350,звания!$D$2:$E$62,2,FALSE))/(EOMONTH($BN$3,0)+1-$BN$3)*BT350))))</f>
        <v>0</v>
      </c>
      <c r="CG350" s="404">
        <f t="shared" si="406"/>
        <v>0</v>
      </c>
      <c r="CH350" s="404">
        <f>IF(BW350=0,CF350*BX350%,IF(BW350&gt;0,((VLOOKUP(O350,звания!$D$2:$E$62,2,FALSE)/(EOMONTH($G$3,0)+1-$G$3)*BW350)*BX350%)))</f>
        <v>0</v>
      </c>
      <c r="CI350" s="404">
        <f>IF(BY350=0,CF350*BZ350%,IF(BY350&gt;0,(VLOOKUP(O350,звания!$D$2:$E$62,2,FALSE)/(EOMONTH($G$3,0)+1-$G$3)*BO350)*BZ350%)+(VLOOKUP(BS350,звания!$D$2:$E$62,2,FALSE)/(EOMONTH($G$3,0)+1-$G$3)*BU350)*BZ350%)</f>
        <v>0</v>
      </c>
      <c r="CJ350" s="404">
        <f>IF(CA350=0,CF350*CB350%,IF(CA350&gt;0,(VLOOKUP(O350,звания!$D$2:$E$62,2,FALSE)/(EOMONTH($G$3,0)+1-$G$3)*BO350)*CB350%)+(VLOOKUP(BS350,звания!$D$2:$E$62,2,FALSE)/(EOMONTH($G$3,0)+1-$G$3)*BU350)*CB350%)</f>
        <v>0</v>
      </c>
      <c r="CK350" s="404">
        <f>IF(CD350="Д",0,IF(CC350=0,CF350*CD350%,IF(CC350&gt;0,(VLOOKUP(O350,звания!$D$2:$E$62,2,FALSE)/(EOMONTH($G$3,0)+1-$G$3)*BO350)*CD350%)+(VLOOKUP(BS350,звания!$D$2:$E$62,2,FALSE)/(EOMONTH($G$3,0)+1-$G$3)*BU350)*CD350%))</f>
        <v>0</v>
      </c>
      <c r="CL350" s="404">
        <f>IF(BR350&gt;0,((VLOOKUP(C350,звания!$A$2:$B$62,2,FALSE)/(EOMONTH($G$3,0)+1-$G$3)*BO350+VLOOKUP(O350,звания!$D$2:$E$62,2,FALSE)/(EOMONTH($G$3,0)+1-$G$3)*BO350+(VLOOKUP(C350,звания!$A$2:$B$62,2,FALSE)/(EOMONTH($G$3,0)+1-$G$3)*BO350+VLOOKUP(O350,звания!$D$2:$E$62,2,FALSE)/(EOMONTH($G$3,0)+1-$G$3)*BO350)*BV350%)*BN350)+(VLOOKUP(C350,звания!$A$2:$B$62,2,FALSE)/(EOMONTH($G$3,0)+1-$G$3)*BU350+VLOOKUP(BS350,звания!$D$2:$E$62,2,FALSE)/(EOMONTH($G$3,0)+1-$G$3)*BU350+(VLOOKUP(C350,звания!$A$2:$B$62,2,FALSE)/(EOMONTH($G$3,0)+1-$G$3)*BU350+VLOOKUP(BS350,звания!$D$2:$E$62,2,FALSE)/(EOMONTH($G$3,0)+1-$G$3)*BU350)*BV350%)*BN350,(CE350+CF350+CG350)*BN350)</f>
        <v>0</v>
      </c>
      <c r="CM350" s="404"/>
      <c r="CN350" s="404"/>
      <c r="CO350" s="432">
        <f t="shared" si="434"/>
        <v>0</v>
      </c>
      <c r="CP350" s="638"/>
      <c r="CQ350" s="637">
        <f>IF(CF350=0,0,IF((SUM(BH350:BM350)&gt;360),(VLOOKUP(O350,звания!$F$2:$G$62,2,FALSE))/100,VLOOKUP(O350,звания!$F$2:$H$62,3,FALSE)/100))</f>
        <v>0</v>
      </c>
      <c r="CR350" s="617">
        <f>IF(B350="Виключений зі списків",IF(AND(BU350=0,360-BH350&lt;0),(VLOOKUP(O350,звания!$D$2:$E$62,2,FALSE))/(EOMONTH($B$3,0)+1-$B$3)*BO350*CQ350,IF(AND(360-BH350&gt;=0,360-BH350&lt;(EOMONTH($B$3,0)+1-$B$3)),(CF350/(EOMONTH($B$3,0)-$B$3+1)*(360-BH350))*CQ350+(CF350/(EOMONTH($B$3,0)-$B$3+1)*((EOMONTH($B$3,0)-$B$3+1)-(360-BH350)))*VLOOKUP(O350,звания!$F$2:$H$62,2,FALSE)/100,((((VLOOKUP(O350,звания!$D$2:$E$62,2,FALSE))/(EOMONTH($B$3,0)+1-$B$3)*BO350*CQ350+(VLOOKUP(BS350,звания!$D$2:$E$62,2,FALSE))/(EOMONTH($B$3,0)+1-$B$3)*BU350*(VLOOKUP(BS350,звания!$F$2:$G$62,2,FALSE)*0.01)+(IF(BT350=0,0,(VLOOKUP(BS350,звания!$D$2:$E$62,2,FALSE)/(EOMONTH($G$3,0)+1-$G$3)*BT350*(VLOOKUP(BS350,звания!$F$2:$G$62,2,FALSE)))*0.01-(VLOOKUP(O350,звания!$D$2:$E$62,2,FALSE)/(EOMONTH($G$3,0)+1-$G$3)*BT350*(VLOOKUP(O350,звания!$F$2:$G$62,2,FALSE)))*0.01)))))/100*(100-CP350))),(IF(AND(BU350=0,360-BH350&lt;0,CP350=0),(VLOOKUP(O350,звания!$D$2:$E$62,2,FALSE))/(EOMONTH($G$3,0)+1-$G$3)*BO350*CQ350,IF(AND(360-BH350&gt;=0,360-BH350&lt;(EOMONTH($G$3,0)+1-$G$3)),(CF350/(EOMONTH($G$3,0)-$G$3+1)*(360-BH350))*CQ350+(CF350/(EOMONTH($G$3,0)-$G$3+1)*((EOMONTH($G$3,0)-$G$3+1)-(360-BH350)))*VLOOKUP(O350,звания!$F$2:$H$62,2,FALSE)/100,((((VLOOKUP(O350,звания!$D$2:$E$62,2,FALSE))/(EOMONTH($G$3,0)+1-$G$3)*BO350*CQ350+(VLOOKUP(BS350,звания!$D$2:$E$62,2,FALSE))/(EOMONTH($G$3,0)+1-$G$3)*BU350*(VLOOKUP(BS350,звания!$F$2:$G$62,2,FALSE)*0.01)))/100*(100-CP350)+(IF(BT350=0,0,(VLOOKUP(BS350,звания!$D$2:$E$62,2,FALSE)/(EOMONTH($BN$3,0)+1-$BN$3)*BT350*(VLOOKUP(BS350,звания!$F$2:$G$62,2,FALSE)))*0.01-(VLOOKUP(O350,звания!$D$2:$E$62,2,FALSE)/(EOMONTH($BN$3,0)+1-$BN$3)*BT350*(VLOOKUP(O350,звания!$F$2:$G$62,2,FALSE)))*0.01)))))))</f>
        <v>0</v>
      </c>
      <c r="CS350" s="416">
        <f t="shared" si="439"/>
        <v>0</v>
      </c>
      <c r="CT350" s="403"/>
      <c r="CU350" s="403"/>
      <c r="CV350" s="403">
        <f t="shared" si="435"/>
        <v>0</v>
      </c>
      <c r="CW350" s="556">
        <f t="shared" si="440"/>
        <v>0</v>
      </c>
      <c r="CX350" s="403">
        <f t="shared" ref="CX350:CX367" si="450">IF(CU350=0,CW350*0.18,(CW350-CU350)*0.18)</f>
        <v>0</v>
      </c>
      <c r="CY350" s="403"/>
      <c r="CZ350" s="404">
        <f t="shared" si="401"/>
        <v>0</v>
      </c>
      <c r="DA350" s="403"/>
      <c r="DB350" s="403"/>
      <c r="DC350" s="403"/>
      <c r="DD350" s="421">
        <f t="shared" si="446"/>
        <v>0</v>
      </c>
      <c r="DE350" s="421">
        <f t="shared" si="425"/>
        <v>0</v>
      </c>
      <c r="DF350" s="403">
        <f t="shared" si="410"/>
        <v>0</v>
      </c>
      <c r="DG350" s="421">
        <f t="shared" si="411"/>
        <v>0</v>
      </c>
      <c r="DH350" s="421"/>
      <c r="DI350" s="421"/>
      <c r="DJ350" s="422" t="str">
        <f t="shared" si="420"/>
        <v xml:space="preserve">    </v>
      </c>
      <c r="DK350" s="424"/>
      <c r="DL350" s="425"/>
      <c r="DM350" s="425"/>
      <c r="DN350" s="429"/>
      <c r="DO350" s="420"/>
      <c r="DP350" s="123"/>
      <c r="DQ350" s="824"/>
      <c r="DR350" s="818"/>
      <c r="DS350" s="819"/>
      <c r="DT350" s="820"/>
      <c r="DU350" s="124"/>
      <c r="DV350" s="110"/>
      <c r="DX350" s="84"/>
      <c r="DY350" s="84"/>
      <c r="DZ350" s="105"/>
      <c r="EH350" s="543">
        <f t="shared" si="436"/>
        <v>0</v>
      </c>
      <c r="EI350" s="404">
        <f t="shared" si="437"/>
        <v>0</v>
      </c>
      <c r="EJ350" s="29">
        <f t="shared" si="438"/>
        <v>0</v>
      </c>
      <c r="EK350" s="50"/>
      <c r="EL350" s="29"/>
      <c r="EM350" s="50"/>
      <c r="EN350" s="50"/>
      <c r="EO350" s="50"/>
      <c r="EP350" s="29"/>
    </row>
    <row r="351" spans="1:146" ht="17.45" hidden="1" customHeight="1">
      <c r="A351" s="402">
        <v>344</v>
      </c>
      <c r="B351" s="403"/>
      <c r="C351" s="403"/>
      <c r="D351" s="403">
        <f t="shared" si="409"/>
        <v>0</v>
      </c>
      <c r="E351" s="416"/>
      <c r="F351" s="417"/>
      <c r="G351" s="406" t="str">
        <f t="shared" si="442"/>
        <v>0.0.0</v>
      </c>
      <c r="H351" s="407" t="str">
        <f t="shared" si="448"/>
        <v>0.0.0</v>
      </c>
      <c r="I351" s="407" t="str">
        <f t="shared" si="444"/>
        <v>0.0.0</v>
      </c>
      <c r="J351" s="407" t="str">
        <f t="shared" si="426"/>
        <v>0.0.0</v>
      </c>
      <c r="K351" s="407" t="str">
        <f t="shared" si="427"/>
        <v>0.0.0</v>
      </c>
      <c r="L351" s="407" t="str">
        <f t="shared" si="428"/>
        <v>0.0.0</v>
      </c>
      <c r="M351" s="407" t="str">
        <f t="shared" si="429"/>
        <v>0.0.0</v>
      </c>
      <c r="N351" s="408" t="str">
        <f t="shared" si="449"/>
        <v>0.0.0</v>
      </c>
      <c r="O351" s="418"/>
      <c r="P351" s="417"/>
      <c r="Q351" s="417"/>
      <c r="R351" s="417"/>
      <c r="S351" s="417"/>
      <c r="T351" s="417"/>
      <c r="U351" s="417"/>
      <c r="V351" s="714"/>
      <c r="W351" s="714"/>
      <c r="X351" s="417"/>
      <c r="Y351" s="417"/>
      <c r="Z351" s="714"/>
      <c r="AA351" s="714"/>
      <c r="AB351" s="417"/>
      <c r="AC351" s="417"/>
      <c r="AD351" s="714"/>
      <c r="AE351" s="714"/>
      <c r="AF351" s="417"/>
      <c r="AG351" s="417"/>
      <c r="AH351" s="714"/>
      <c r="AI351" s="714"/>
      <c r="AJ351" s="417"/>
      <c r="AK351" s="417"/>
      <c r="AL351" s="714"/>
      <c r="AM351" s="714"/>
      <c r="AN351" s="417"/>
      <c r="AO351" s="417"/>
      <c r="AP351" s="714"/>
      <c r="AQ351" s="714"/>
      <c r="AR351" s="417"/>
      <c r="AS351" s="417"/>
      <c r="AT351" s="714"/>
      <c r="AU351" s="714"/>
      <c r="AV351" s="417"/>
      <c r="AW351" s="417"/>
      <c r="AX351" s="716"/>
      <c r="AY351" s="716"/>
      <c r="AZ351" s="635"/>
      <c r="BA351" s="635"/>
      <c r="BB351" s="716"/>
      <c r="BC351" s="716"/>
      <c r="BD351" s="635"/>
      <c r="BE351" s="635"/>
      <c r="BF351" s="717"/>
      <c r="BG351" s="717"/>
      <c r="BH351" s="432">
        <f t="shared" si="399"/>
        <v>0</v>
      </c>
      <c r="BI351" s="432">
        <f t="shared" si="430"/>
        <v>0</v>
      </c>
      <c r="BJ351" s="432">
        <f t="shared" si="431"/>
        <v>0</v>
      </c>
      <c r="BK351" s="432">
        <f t="shared" si="432"/>
        <v>0</v>
      </c>
      <c r="BL351" s="432">
        <f t="shared" si="433"/>
        <v>0</v>
      </c>
      <c r="BM351" s="436">
        <f t="shared" si="408"/>
        <v>0</v>
      </c>
      <c r="BN351" s="462">
        <v>0.65</v>
      </c>
      <c r="BO351" s="427">
        <f t="shared" si="400"/>
        <v>0</v>
      </c>
      <c r="BP351" s="419"/>
      <c r="BQ351" s="700"/>
      <c r="BR351" s="419"/>
      <c r="BS351" s="700"/>
      <c r="BT351" s="700"/>
      <c r="BU351" s="700"/>
      <c r="BV351" s="427">
        <f t="shared" si="407"/>
        <v>0</v>
      </c>
      <c r="BW351" s="419"/>
      <c r="BX351" s="782"/>
      <c r="BY351" s="419"/>
      <c r="BZ351" s="432"/>
      <c r="CA351" s="419"/>
      <c r="CB351" s="427"/>
      <c r="CC351" s="419"/>
      <c r="CD351" s="427"/>
      <c r="CE351" s="404">
        <f>IF(OR(C351=0,CD351="Д"),0,IF(AND(C351&gt;0,E351=0),VLOOKUP(C351,звания!A:B,2,FALSE)/((EOMONTH($G$3,0)+1)-$G$3)*BO351+VLOOKUP(C351,звания!A:B,2,FALSE)/((EOMONTH($G$3,0)+1)-$G$3)*BR351+VLOOKUP(C351,звания!A:B,2,FALSE)/((EOMONTH($G$3,0)+1)-$G$3)*BU351,IF(AND(C351&gt;0,E351&gt;0,F351&gt;=$G$3,BO351=(EOMONTH($G$3,0)+1)-$G$3),(VLOOKUP(E351,звания!A:B,2,FALSE)/(EOMONTH($G$3,0)-$G$3+1))*(F351-$G$3)+(VLOOKUP(C351,звания!A:B,2,FALSE)/(EOMONTH($G$3,0)-$G$3+1))*((EOMONTH($G$3,0)-$G$3+1)-(F351-$G$3)),IF(AND(C351&gt;0,E351&gt;0,F351&gt;$G$3,BO351&lt;(EOMONTH($G$3,0)+1)-$G$3,BO351&lt;&gt;0),VLOOKUP(E351,звания!A:B,2,FALSE)/((EOMONTH($G$3,0)+1)-$G$3)*((F351-$G$3)-(((EOMONTH($G$3,0)+1)-$G$3)-BO351-BU351-BR351))+VLOOKUP(C351,звания!A:B,2,FALSE)/((EOMONTH($G$3,0)+1)-$G$3)*(((EOMONTH($G$3,0)+1)-F351)),IF(F351&lt;$G$3,(VLOOKUP(C351,звания!A:B,2,FALSE)-VLOOKUP(E351,звания!A:B,2,FALSE))/((EOMONTH($BN$3,0)+1)-$BN$3)*(EOMONTH($BN$3,0)+1-F351)+VLOOKUP(C351,звания!A:B,2,FALSE)/((EOMONTH($G$3,0)+1)-$G$3)*BO351+VLOOKUP(C351,звания!A:B,2,FALSE)/((EOMONTH($G$3,0)+1)-$G$3)*BU351+VLOOKUP(C351,звания!A:B,2,FALSE)/((EOMONTH($G$3,0)+1)-$G$3)*BR351,0)))))</f>
        <v>0</v>
      </c>
      <c r="CF351" s="404">
        <f>IF(OR(CD351="Д",C351=0),0,IF(B351="Виключений зі списків",IF(BS351=0,(VLOOKUP(O351,звания!$D$2:$E$62,2,FALSE))/(EOMONTH($B$3,0)+1-$B$3)*BO351+(VLOOKUP(BQ351,звания!$D$2:$E$62,2,FALSE))/(EOMONTH($B$3,0)+1-$B$3)*BR351,(((VLOOKUP(O351,звания!$D$2:$E$62,2,FALSE))/(EOMONTH($B$3,0)+1-$B$3))*BO351)+(VLOOKUP(BQ351,звания!$D$2:$E$62,2,FALSE))/(EOMONTH($B$3,0)+1-$B$3)*BR351+(VLOOKUP(BS351,звания!$D$2:$E$62,2,FALSE))/(EOMONTH($B$3,0)+1-$B$3)*BU351),IF(BS351=0,(VLOOKUP(O351,звания!$D$2:$E$62,2,FALSE))/(EOMONTH($G$3,0)+1-$G$3)*BO351+(VLOOKUP(BQ351,звания!$D$2:$E$62,2,FALSE))/(EOMONTH($G$3,0)+1-$G$3)*BR351,(((VLOOKUP(O351,звания!$D$2:$E$62,2,FALSE))/(EOMONTH($G$3,0)+1-$G$3))*BO351)+(VLOOKUP(BQ351,звания!$D$2:$E$62,2,FALSE))/(EOMONTH($G$3,0)+1-$G$3)*BR351+(VLOOKUP(BS351,звания!$D$2:$E$62,2,FALSE))/(EOMONTH($G$3,0)+1-$G$3)*BU351+IF(BT351=0,0,(VLOOKUP(BS351,звания!$D$2:$E$62,2,FALSE))/(EOMONTH($BN$3,0)+1-$BN$3)*BT351-(VLOOKUP(O351,звания!$D$2:$E$62,2,FALSE))/(EOMONTH($BN$3,0)+1-$BN$3)*BT351))))</f>
        <v>0</v>
      </c>
      <c r="CG351" s="404">
        <f t="shared" si="406"/>
        <v>0</v>
      </c>
      <c r="CH351" s="404">
        <f>IF(BW351=0,CF351*BX351%,IF(BW351&gt;0,((VLOOKUP(O351,звания!$D$2:$E$62,2,FALSE)/(EOMONTH($G$3,0)+1-$G$3)*BW351)*BX351%)))</f>
        <v>0</v>
      </c>
      <c r="CI351" s="404">
        <f>IF(BY351=0,CF351*BZ351%,IF(BY351&gt;0,(VLOOKUP(O351,звания!$D$2:$E$62,2,FALSE)/(EOMONTH($G$3,0)+1-$G$3)*BO351)*BZ351%)+(VLOOKUP(BS351,звания!$D$2:$E$62,2,FALSE)/(EOMONTH($G$3,0)+1-$G$3)*BU351)*BZ351%)</f>
        <v>0</v>
      </c>
      <c r="CJ351" s="404">
        <f>IF(CA351=0,CF351*CB351%,IF(CA351&gt;0,(VLOOKUP(O351,звания!$D$2:$E$62,2,FALSE)/(EOMONTH($G$3,0)+1-$G$3)*BO351)*CB351%)+(VLOOKUP(BS351,звания!$D$2:$E$62,2,FALSE)/(EOMONTH($G$3,0)+1-$G$3)*BU351)*CB351%)</f>
        <v>0</v>
      </c>
      <c r="CK351" s="404">
        <f>IF(CD351="Д",0,IF(CC351=0,CF351*CD351%,IF(CC351&gt;0,(VLOOKUP(O351,звания!$D$2:$E$62,2,FALSE)/(EOMONTH($G$3,0)+1-$G$3)*BO351)*CD351%)+(VLOOKUP(BS351,звания!$D$2:$E$62,2,FALSE)/(EOMONTH($G$3,0)+1-$G$3)*BU351)*CD351%))</f>
        <v>0</v>
      </c>
      <c r="CL351" s="404">
        <f>IF(BR351&gt;0,((VLOOKUP(C351,звания!$A$2:$B$62,2,FALSE)/(EOMONTH($G$3,0)+1-$G$3)*BO351+VLOOKUP(O351,звания!$D$2:$E$62,2,FALSE)/(EOMONTH($G$3,0)+1-$G$3)*BO351+(VLOOKUP(C351,звания!$A$2:$B$62,2,FALSE)/(EOMONTH($G$3,0)+1-$G$3)*BO351+VLOOKUP(O351,звания!$D$2:$E$62,2,FALSE)/(EOMONTH($G$3,0)+1-$G$3)*BO351)*BV351%)*BN351)+(VLOOKUP(C351,звания!$A$2:$B$62,2,FALSE)/(EOMONTH($G$3,0)+1-$G$3)*BU351+VLOOKUP(BS351,звания!$D$2:$E$62,2,FALSE)/(EOMONTH($G$3,0)+1-$G$3)*BU351+(VLOOKUP(C351,звания!$A$2:$B$62,2,FALSE)/(EOMONTH($G$3,0)+1-$G$3)*BU351+VLOOKUP(BS351,звания!$D$2:$E$62,2,FALSE)/(EOMONTH($G$3,0)+1-$G$3)*BU351)*BV351%)*BN351,(CE351+CF351+CG351)*BN351)</f>
        <v>0</v>
      </c>
      <c r="CM351" s="404"/>
      <c r="CN351" s="404"/>
      <c r="CO351" s="432">
        <f t="shared" si="434"/>
        <v>0</v>
      </c>
      <c r="CP351" s="638"/>
      <c r="CQ351" s="637">
        <f>IF(CF351=0,0,IF((SUM(BH351:BM351)&gt;360),(VLOOKUP(O351,звания!$F$2:$G$62,2,FALSE))/100,VLOOKUP(O351,звания!$F$2:$H$62,3,FALSE)/100))</f>
        <v>0</v>
      </c>
      <c r="CR351" s="617">
        <f>IF(B351="Виключений зі списків",IF(AND(BU351=0,360-BH351&lt;0),(VLOOKUP(O351,звания!$D$2:$E$62,2,FALSE))/(EOMONTH($B$3,0)+1-$B$3)*BO351*CQ351,IF(AND(360-BH351&gt;=0,360-BH351&lt;(EOMONTH($B$3,0)+1-$B$3)),(CF351/(EOMONTH($B$3,0)-$B$3+1)*(360-BH351))*CQ351+(CF351/(EOMONTH($B$3,0)-$B$3+1)*((EOMONTH($B$3,0)-$B$3+1)-(360-BH351)))*VLOOKUP(O351,звания!$F$2:$H$62,2,FALSE)/100,((((VLOOKUP(O351,звания!$D$2:$E$62,2,FALSE))/(EOMONTH($B$3,0)+1-$B$3)*BO351*CQ351+(VLOOKUP(BS351,звания!$D$2:$E$62,2,FALSE))/(EOMONTH($B$3,0)+1-$B$3)*BU351*(VLOOKUP(BS351,звания!$F$2:$G$62,2,FALSE)*0.01)+(IF(BT351=0,0,(VLOOKUP(BS351,звания!$D$2:$E$62,2,FALSE)/(EOMONTH($G$3,0)+1-$G$3)*BT351*(VLOOKUP(BS351,звания!$F$2:$G$62,2,FALSE)))*0.01-(VLOOKUP(O351,звания!$D$2:$E$62,2,FALSE)/(EOMONTH($G$3,0)+1-$G$3)*BT351*(VLOOKUP(O351,звания!$F$2:$G$62,2,FALSE)))*0.01)))))/100*(100-CP351))),(IF(AND(BU351=0,360-BH351&lt;0,CP351=0),(VLOOKUP(O351,звания!$D$2:$E$62,2,FALSE))/(EOMONTH($G$3,0)+1-$G$3)*BO351*CQ351,IF(AND(360-BH351&gt;=0,360-BH351&lt;(EOMONTH($G$3,0)+1-$G$3)),(CF351/(EOMONTH($G$3,0)-$G$3+1)*(360-BH351))*CQ351+(CF351/(EOMONTH($G$3,0)-$G$3+1)*((EOMONTH($G$3,0)-$G$3+1)-(360-BH351)))*VLOOKUP(O351,звания!$F$2:$H$62,2,FALSE)/100,((((VLOOKUP(O351,звания!$D$2:$E$62,2,FALSE))/(EOMONTH($G$3,0)+1-$G$3)*BO351*CQ351+(VLOOKUP(BS351,звания!$D$2:$E$62,2,FALSE))/(EOMONTH($G$3,0)+1-$G$3)*BU351*(VLOOKUP(BS351,звания!$F$2:$G$62,2,FALSE)*0.01)))/100*(100-CP351)+(IF(BT351=0,0,(VLOOKUP(BS351,звания!$D$2:$E$62,2,FALSE)/(EOMONTH($BN$3,0)+1-$BN$3)*BT351*(VLOOKUP(BS351,звания!$F$2:$G$62,2,FALSE)))*0.01-(VLOOKUP(O351,звания!$D$2:$E$62,2,FALSE)/(EOMONTH($BN$3,0)+1-$BN$3)*BT351*(VLOOKUP(O351,звания!$F$2:$G$62,2,FALSE)))*0.01)))))))</f>
        <v>0</v>
      </c>
      <c r="CS351" s="416">
        <f t="shared" si="439"/>
        <v>0</v>
      </c>
      <c r="CT351" s="403"/>
      <c r="CU351" s="403"/>
      <c r="CV351" s="403">
        <f t="shared" si="435"/>
        <v>0</v>
      </c>
      <c r="CW351" s="556">
        <f t="shared" si="440"/>
        <v>0</v>
      </c>
      <c r="CX351" s="403">
        <f t="shared" si="450"/>
        <v>0</v>
      </c>
      <c r="CY351" s="403"/>
      <c r="CZ351" s="404">
        <f t="shared" si="401"/>
        <v>0</v>
      </c>
      <c r="DA351" s="403"/>
      <c r="DB351" s="403"/>
      <c r="DC351" s="403"/>
      <c r="DD351" s="421">
        <f t="shared" si="446"/>
        <v>0</v>
      </c>
      <c r="DE351" s="421">
        <f t="shared" si="425"/>
        <v>0</v>
      </c>
      <c r="DF351" s="403">
        <f t="shared" si="410"/>
        <v>0</v>
      </c>
      <c r="DG351" s="421">
        <f t="shared" si="411"/>
        <v>0</v>
      </c>
      <c r="DH351" s="421"/>
      <c r="DI351" s="421"/>
      <c r="DJ351" s="422" t="str">
        <f t="shared" si="420"/>
        <v xml:space="preserve">    </v>
      </c>
      <c r="DK351" s="424"/>
      <c r="DL351" s="425"/>
      <c r="DM351" s="425"/>
      <c r="DN351" s="423"/>
      <c r="DO351" s="420"/>
      <c r="DP351" s="123"/>
      <c r="DQ351" s="817"/>
      <c r="DR351" s="818"/>
      <c r="DS351" s="819"/>
      <c r="DT351" s="820"/>
      <c r="DU351" s="400"/>
      <c r="DV351" s="110"/>
      <c r="DX351" s="84"/>
      <c r="DY351" s="84"/>
      <c r="DZ351" s="105"/>
      <c r="EH351" s="543">
        <f t="shared" si="436"/>
        <v>0</v>
      </c>
      <c r="EI351" s="404">
        <f t="shared" si="437"/>
        <v>0</v>
      </c>
      <c r="EJ351" s="29">
        <f t="shared" si="438"/>
        <v>0</v>
      </c>
      <c r="EK351" s="50"/>
      <c r="EL351" s="29"/>
      <c r="EM351" s="50"/>
      <c r="EN351" s="50"/>
      <c r="EO351" s="50"/>
      <c r="EP351" s="29"/>
    </row>
    <row r="352" spans="1:146" ht="17.45" hidden="1" customHeight="1">
      <c r="A352" s="446">
        <v>345</v>
      </c>
      <c r="B352" s="404"/>
      <c r="C352" s="404"/>
      <c r="D352" s="404">
        <f t="shared" si="409"/>
        <v>0</v>
      </c>
      <c r="E352" s="416"/>
      <c r="F352" s="417"/>
      <c r="G352" s="406" t="str">
        <f t="shared" si="442"/>
        <v>0.0.0</v>
      </c>
      <c r="H352" s="407" t="str">
        <f t="shared" ref="H352:H359" si="451">CONCATENATE(INT((BH352)/360),".",INT(MOD((BH352),360)/30),".",MOD(MOD((BH352),360),30))</f>
        <v>0.0.0</v>
      </c>
      <c r="I352" s="407" t="str">
        <f t="shared" si="444"/>
        <v>0.0.0</v>
      </c>
      <c r="J352" s="407" t="str">
        <f t="shared" si="426"/>
        <v>0.0.0</v>
      </c>
      <c r="K352" s="407" t="str">
        <f t="shared" si="427"/>
        <v>0.0.0</v>
      </c>
      <c r="L352" s="407" t="str">
        <f t="shared" si="428"/>
        <v>0.0.0</v>
      </c>
      <c r="M352" s="407" t="str">
        <f t="shared" si="429"/>
        <v>0.0.0</v>
      </c>
      <c r="N352" s="408" t="str">
        <f t="shared" ref="N352:N359" si="452">CONCATENATE(IF(INT(INT(DAYS360(BF352,BG352,1)/30)/24)&gt;=2,2,INT(INT(DAYS360(BF352,BG352,1)/30)/24)),".",IF(AND(INT(INT(DAYS360(BF352,BG352,1)/30)/24)&gt;=2,MOD(INT(BM352/30),12)&gt;=6),6,IF(ISODD(MOD(INT(DAYS360(BF352,BG352,1)/30),12)),MOD(INT(DAYS360(BF352,BG352,1)/60),12),MOD(INT(BM352/30),12))),".",IF(AND(INT(INT(DAYS360(BF352,BG352,1)/30)/24)&gt;=2,MOD(INT(BM352/30),12)&gt;=6),0,IF(ISODD(MOD(INT(DAYS360(BF352,BG352,1)/30),12)),INT((MOD(DAYS360(BF352,BG352,1),30)/2+15)),INT(MOD(DAYS360(BF352,BG352,1),30)/2))))</f>
        <v>0.0.0</v>
      </c>
      <c r="O352" s="418"/>
      <c r="P352" s="417"/>
      <c r="Q352" s="417"/>
      <c r="R352" s="417"/>
      <c r="S352" s="417"/>
      <c r="T352" s="417"/>
      <c r="U352" s="417"/>
      <c r="V352" s="714"/>
      <c r="W352" s="714"/>
      <c r="X352" s="417"/>
      <c r="Y352" s="417"/>
      <c r="Z352" s="714"/>
      <c r="AA352" s="714"/>
      <c r="AB352" s="417"/>
      <c r="AC352" s="417"/>
      <c r="AD352" s="714"/>
      <c r="AE352" s="714"/>
      <c r="AF352" s="417"/>
      <c r="AG352" s="417"/>
      <c r="AH352" s="714"/>
      <c r="AI352" s="714"/>
      <c r="AJ352" s="417"/>
      <c r="AK352" s="417"/>
      <c r="AL352" s="714"/>
      <c r="AM352" s="714"/>
      <c r="AN352" s="417"/>
      <c r="AO352" s="417"/>
      <c r="AP352" s="714"/>
      <c r="AQ352" s="714"/>
      <c r="AR352" s="417"/>
      <c r="AS352" s="417"/>
      <c r="AT352" s="714"/>
      <c r="AU352" s="714"/>
      <c r="AV352" s="417"/>
      <c r="AW352" s="417"/>
      <c r="AX352" s="716"/>
      <c r="AY352" s="716"/>
      <c r="AZ352" s="635"/>
      <c r="BA352" s="635"/>
      <c r="BB352" s="716"/>
      <c r="BC352" s="716"/>
      <c r="BD352" s="635"/>
      <c r="BE352" s="635"/>
      <c r="BF352" s="717"/>
      <c r="BG352" s="717"/>
      <c r="BH352" s="432">
        <f t="shared" si="399"/>
        <v>0</v>
      </c>
      <c r="BI352" s="432">
        <f t="shared" si="430"/>
        <v>0</v>
      </c>
      <c r="BJ352" s="432">
        <f t="shared" si="431"/>
        <v>0</v>
      </c>
      <c r="BK352" s="432">
        <f t="shared" si="432"/>
        <v>0</v>
      </c>
      <c r="BL352" s="432">
        <f t="shared" si="433"/>
        <v>0</v>
      </c>
      <c r="BM352" s="436">
        <f t="shared" si="408"/>
        <v>0</v>
      </c>
      <c r="BN352" s="462">
        <v>0.65</v>
      </c>
      <c r="BO352" s="427">
        <f t="shared" si="400"/>
        <v>0</v>
      </c>
      <c r="BP352" s="775"/>
      <c r="BQ352" s="700"/>
      <c r="BR352" s="419"/>
      <c r="BS352" s="700"/>
      <c r="BT352" s="700"/>
      <c r="BU352" s="700"/>
      <c r="BV352" s="427">
        <f t="shared" si="407"/>
        <v>0</v>
      </c>
      <c r="BW352" s="419"/>
      <c r="BX352" s="782"/>
      <c r="BY352" s="419"/>
      <c r="BZ352" s="432"/>
      <c r="CA352" s="419"/>
      <c r="CB352" s="427"/>
      <c r="CC352" s="419"/>
      <c r="CD352" s="427"/>
      <c r="CE352" s="404">
        <f>IF(OR(C352=0,CD352="Д"),0,IF(AND(C352&gt;0,E352=0),VLOOKUP(C352,звания!A:B,2,FALSE)/((EOMONTH($G$3,0)+1)-$G$3)*BO352+VLOOKUP(C352,звания!A:B,2,FALSE)/((EOMONTH($G$3,0)+1)-$G$3)*BR352+VLOOKUP(C352,звания!A:B,2,FALSE)/((EOMONTH($G$3,0)+1)-$G$3)*BU352,IF(AND(C352&gt;0,E352&gt;0,F352&gt;=$G$3,BO352=(EOMONTH($G$3,0)+1)-$G$3),(VLOOKUP(E352,звания!A:B,2,FALSE)/(EOMONTH($G$3,0)-$G$3+1))*(F352-$G$3)+(VLOOKUP(C352,звания!A:B,2,FALSE)/(EOMONTH($G$3,0)-$G$3+1))*((EOMONTH($G$3,0)-$G$3+1)-(F352-$G$3)),IF(AND(C352&gt;0,E352&gt;0,F352&gt;$G$3,BO352&lt;(EOMONTH($G$3,0)+1)-$G$3,BO352&lt;&gt;0),VLOOKUP(E352,звания!A:B,2,FALSE)/((EOMONTH($G$3,0)+1)-$G$3)*((F352-$G$3)-(((EOMONTH($G$3,0)+1)-$G$3)-BO352-BU352-BR352))+VLOOKUP(C352,звания!A:B,2,FALSE)/((EOMONTH($G$3,0)+1)-$G$3)*(((EOMONTH($G$3,0)+1)-F352)),IF(F352&lt;$G$3,(VLOOKUP(C352,звания!A:B,2,FALSE)-VLOOKUP(E352,звания!A:B,2,FALSE))/((EOMONTH($BN$3,0)+1)-$BN$3)*(EOMONTH($BN$3,0)+1-F352)+VLOOKUP(C352,звания!A:B,2,FALSE)/((EOMONTH($G$3,0)+1)-$G$3)*BO352+VLOOKUP(C352,звания!A:B,2,FALSE)/((EOMONTH($G$3,0)+1)-$G$3)*BU352+VLOOKUP(C352,звания!A:B,2,FALSE)/((EOMONTH($G$3,0)+1)-$G$3)*BR352,0)))))</f>
        <v>0</v>
      </c>
      <c r="CF352" s="404">
        <f>IF(OR(CD352="Д",C352=0),0,IF(B352="Виключений зі списків",IF(BS352=0,(VLOOKUP(O352,звания!$D$2:$E$62,2,FALSE))/(EOMONTH($B$3,0)+1-$B$3)*BO352+(VLOOKUP(BQ352,звания!$D$2:$E$62,2,FALSE))/(EOMONTH($B$3,0)+1-$B$3)*BR352,(((VLOOKUP(O352,звания!$D$2:$E$62,2,FALSE))/(EOMONTH($B$3,0)+1-$B$3))*BO352)+(VLOOKUP(BQ352,звания!$D$2:$E$62,2,FALSE))/(EOMONTH($B$3,0)+1-$B$3)*BR352+(VLOOKUP(BS352,звания!$D$2:$E$62,2,FALSE))/(EOMONTH($B$3,0)+1-$B$3)*BU352),IF(BS352=0,(VLOOKUP(O352,звания!$D$2:$E$62,2,FALSE))/(EOMONTH($G$3,0)+1-$G$3)*BO352+(VLOOKUP(BQ352,звания!$D$2:$E$62,2,FALSE))/(EOMONTH($G$3,0)+1-$G$3)*BR352,(((VLOOKUP(O352,звания!$D$2:$E$62,2,FALSE))/(EOMONTH($G$3,0)+1-$G$3))*BO352)+(VLOOKUP(BQ352,звания!$D$2:$E$62,2,FALSE))/(EOMONTH($G$3,0)+1-$G$3)*BR352+(VLOOKUP(BS352,звания!$D$2:$E$62,2,FALSE))/(EOMONTH($G$3,0)+1-$G$3)*BU352+IF(BT352=0,0,(VLOOKUP(BS352,звания!$D$2:$E$62,2,FALSE))/(EOMONTH($BN$3,0)+1-$BN$3)*BT352-(VLOOKUP(O352,звания!$D$2:$E$62,2,FALSE))/(EOMONTH($BN$3,0)+1-$BN$3)*BT352))))</f>
        <v>0</v>
      </c>
      <c r="CG352" s="404">
        <f t="shared" si="406"/>
        <v>0</v>
      </c>
      <c r="CH352" s="404">
        <f>IF(BW352=0,CF352*BX352%,IF(BW352&gt;0,((VLOOKUP(O352,звания!$D$2:$E$62,2,FALSE)/(EOMONTH($G$3,0)+1-$G$3)*BW352)*BX352%)))</f>
        <v>0</v>
      </c>
      <c r="CI352" s="404">
        <f>IF(BY352=0,CF352*BZ352%,IF(BY352&gt;0,(VLOOKUP(O352,звания!$D$2:$E$62,2,FALSE)/(EOMONTH($G$3,0)+1-$G$3)*BO352)*BZ352%)+(VLOOKUP(BS352,звания!$D$2:$E$62,2,FALSE)/(EOMONTH($G$3,0)+1-$G$3)*BU352)*BZ352%)</f>
        <v>0</v>
      </c>
      <c r="CJ352" s="404">
        <f>IF(CA352=0,CF352*CB352%,IF(CA352&gt;0,(VLOOKUP(O352,звания!$D$2:$E$62,2,FALSE)/(EOMONTH($G$3,0)+1-$G$3)*BO352)*CB352%)+(VLOOKUP(BS352,звания!$D$2:$E$62,2,FALSE)/(EOMONTH($G$3,0)+1-$G$3)*BU352)*CB352%)</f>
        <v>0</v>
      </c>
      <c r="CK352" s="404">
        <f>IF(CD352="Д",0,IF(CC352=0,CF352*CD352%,IF(CC352&gt;0,(VLOOKUP(O352,звания!$D$2:$E$62,2,FALSE)/(EOMONTH($G$3,0)+1-$G$3)*BO352)*CD352%)+(VLOOKUP(BS352,звания!$D$2:$E$62,2,FALSE)/(EOMONTH($G$3,0)+1-$G$3)*BU352)*CD352%))</f>
        <v>0</v>
      </c>
      <c r="CL352" s="404">
        <f>IF(BR352&gt;0,((VLOOKUP(C352,звания!$A$2:$B$62,2,FALSE)/(EOMONTH($G$3,0)+1-$G$3)*BO352+VLOOKUP(O352,звания!$D$2:$E$62,2,FALSE)/(EOMONTH($G$3,0)+1-$G$3)*BO352+(VLOOKUP(C352,звания!$A$2:$B$62,2,FALSE)/(EOMONTH($G$3,0)+1-$G$3)*BO352+VLOOKUP(O352,звания!$D$2:$E$62,2,FALSE)/(EOMONTH($G$3,0)+1-$G$3)*BO352)*BV352%)*BN352)+(VLOOKUP(C352,звания!$A$2:$B$62,2,FALSE)/(EOMONTH($G$3,0)+1-$G$3)*BU352+VLOOKUP(BS352,звания!$D$2:$E$62,2,FALSE)/(EOMONTH($G$3,0)+1-$G$3)*BU352+(VLOOKUP(C352,звания!$A$2:$B$62,2,FALSE)/(EOMONTH($G$3,0)+1-$G$3)*BU352+VLOOKUP(BS352,звания!$D$2:$E$62,2,FALSE)/(EOMONTH($G$3,0)+1-$G$3)*BU352)*BV352%)*BN352,(CE352+CF352+CG352)*BN352)</f>
        <v>0</v>
      </c>
      <c r="CM352" s="404"/>
      <c r="CN352" s="404"/>
      <c r="CO352" s="432">
        <f t="shared" si="434"/>
        <v>0</v>
      </c>
      <c r="CP352" s="638"/>
      <c r="CQ352" s="637">
        <f>IF(CF352=0,0,IF((SUM(BH352:BM352)&gt;360),(VLOOKUP(O352,звания!$F$2:$G$62,2,FALSE))/100,VLOOKUP(O352,звания!$F$2:$H$62,3,FALSE)/100))</f>
        <v>0</v>
      </c>
      <c r="CR352" s="617">
        <f>IF(B352="Виключений зі списків",IF(AND(BU352=0,360-BH352&lt;0),(VLOOKUP(O352,звания!$D$2:$E$62,2,FALSE))/(EOMONTH($B$3,0)+1-$B$3)*BO352*CQ352,IF(AND(360-BH352&gt;=0,360-BH352&lt;(EOMONTH($B$3,0)+1-$B$3)),(CF352/(EOMONTH($B$3,0)-$B$3+1)*(360-BH352))*CQ352+(CF352/(EOMONTH($B$3,0)-$B$3+1)*((EOMONTH($B$3,0)-$B$3+1)-(360-BH352)))*VLOOKUP(O352,звания!$F$2:$H$62,2,FALSE)/100,((((VLOOKUP(O352,звания!$D$2:$E$62,2,FALSE))/(EOMONTH($B$3,0)+1-$B$3)*BO352*CQ352+(VLOOKUP(BS352,звания!$D$2:$E$62,2,FALSE))/(EOMONTH($B$3,0)+1-$B$3)*BU352*(VLOOKUP(BS352,звания!$F$2:$G$62,2,FALSE)*0.01)+(IF(BT352=0,0,(VLOOKUP(BS352,звания!$D$2:$E$62,2,FALSE)/(EOMONTH($G$3,0)+1-$G$3)*BT352*(VLOOKUP(BS352,звания!$F$2:$G$62,2,FALSE)))*0.01-(VLOOKUP(O352,звания!$D$2:$E$62,2,FALSE)/(EOMONTH($G$3,0)+1-$G$3)*BT352*(VLOOKUP(O352,звания!$F$2:$G$62,2,FALSE)))*0.01)))))/100*(100-CP352))),(IF(AND(BU352=0,360-BH352&lt;0,CP352=0),(VLOOKUP(O352,звания!$D$2:$E$62,2,FALSE))/(EOMONTH($G$3,0)+1-$G$3)*BO352*CQ352,IF(AND(360-BH352&gt;=0,360-BH352&lt;(EOMONTH($G$3,0)+1-$G$3)),(CF352/(EOMONTH($G$3,0)-$G$3+1)*(360-BH352))*CQ352+(CF352/(EOMONTH($G$3,0)-$G$3+1)*((EOMONTH($G$3,0)-$G$3+1)-(360-BH352)))*VLOOKUP(O352,звания!$F$2:$H$62,2,FALSE)/100,((((VLOOKUP(O352,звания!$D$2:$E$62,2,FALSE))/(EOMONTH($G$3,0)+1-$G$3)*BO352*CQ352+(VLOOKUP(BS352,звания!$D$2:$E$62,2,FALSE))/(EOMONTH($G$3,0)+1-$G$3)*BU352*(VLOOKUP(BS352,звания!$F$2:$G$62,2,FALSE)*0.01)))/100*(100-CP352)+(IF(BT352=0,0,(VLOOKUP(BS352,звания!$D$2:$E$62,2,FALSE)/(EOMONTH($BN$3,0)+1-$BN$3)*BT352*(VLOOKUP(BS352,звания!$F$2:$G$62,2,FALSE)))*0.01-(VLOOKUP(O352,звания!$D$2:$E$62,2,FALSE)/(EOMONTH($BN$3,0)+1-$BN$3)*BT352*(VLOOKUP(O352,звания!$F$2:$G$62,2,FALSE)))*0.01)))))))</f>
        <v>0</v>
      </c>
      <c r="CS352" s="416">
        <f t="shared" si="439"/>
        <v>0</v>
      </c>
      <c r="CT352" s="403"/>
      <c r="CU352" s="403"/>
      <c r="CV352" s="403">
        <f t="shared" si="435"/>
        <v>0</v>
      </c>
      <c r="CW352" s="556">
        <f t="shared" si="440"/>
        <v>0</v>
      </c>
      <c r="CX352" s="403">
        <f t="shared" si="450"/>
        <v>0</v>
      </c>
      <c r="CY352" s="403"/>
      <c r="CZ352" s="404">
        <f t="shared" si="401"/>
        <v>0</v>
      </c>
      <c r="DA352" s="403"/>
      <c r="DB352" s="403"/>
      <c r="DC352" s="403"/>
      <c r="DD352" s="421">
        <f t="shared" si="446"/>
        <v>0</v>
      </c>
      <c r="DE352" s="421">
        <f t="shared" si="425"/>
        <v>0</v>
      </c>
      <c r="DF352" s="403">
        <f t="shared" si="410"/>
        <v>0</v>
      </c>
      <c r="DG352" s="421">
        <f t="shared" si="411"/>
        <v>0</v>
      </c>
      <c r="DH352" s="421"/>
      <c r="DI352" s="421"/>
      <c r="DJ352" s="422" t="str">
        <f t="shared" si="420"/>
        <v xml:space="preserve">    </v>
      </c>
      <c r="DK352" s="424"/>
      <c r="DL352" s="423"/>
      <c r="DM352" s="423"/>
      <c r="DN352" s="429"/>
      <c r="DO352" s="420"/>
      <c r="DP352" s="123"/>
      <c r="DQ352" s="817"/>
      <c r="DR352" s="818"/>
      <c r="DS352" s="819"/>
      <c r="DT352" s="820"/>
      <c r="DU352" s="124"/>
      <c r="DV352" s="122"/>
      <c r="DX352" s="84"/>
      <c r="DY352" s="84"/>
      <c r="DZ352" s="105"/>
      <c r="EH352" s="543">
        <f t="shared" si="436"/>
        <v>0</v>
      </c>
      <c r="EI352" s="404">
        <f t="shared" si="437"/>
        <v>0</v>
      </c>
      <c r="EJ352" s="29">
        <f t="shared" si="438"/>
        <v>0</v>
      </c>
      <c r="EK352" s="50"/>
      <c r="EL352" s="29"/>
      <c r="EM352" s="50"/>
      <c r="EN352" s="50"/>
      <c r="EO352" s="50"/>
      <c r="EP352" s="29"/>
    </row>
    <row r="353" spans="1:146" ht="17.45" hidden="1" customHeight="1">
      <c r="A353" s="402">
        <v>346</v>
      </c>
      <c r="B353" s="403"/>
      <c r="C353" s="403"/>
      <c r="D353" s="403">
        <f t="shared" si="409"/>
        <v>0</v>
      </c>
      <c r="E353" s="416"/>
      <c r="F353" s="417"/>
      <c r="G353" s="406" t="str">
        <f t="shared" si="442"/>
        <v>0.0.0</v>
      </c>
      <c r="H353" s="407" t="str">
        <f t="shared" si="451"/>
        <v>0.0.0</v>
      </c>
      <c r="I353" s="407" t="str">
        <f t="shared" si="444"/>
        <v>0.0.0</v>
      </c>
      <c r="J353" s="407" t="str">
        <f t="shared" si="426"/>
        <v>0.0.0</v>
      </c>
      <c r="K353" s="407" t="str">
        <f t="shared" si="427"/>
        <v>0.0.0</v>
      </c>
      <c r="L353" s="407" t="str">
        <f t="shared" si="428"/>
        <v>0.0.0</v>
      </c>
      <c r="M353" s="407" t="str">
        <f t="shared" si="429"/>
        <v>0.0.0</v>
      </c>
      <c r="N353" s="408" t="str">
        <f t="shared" si="452"/>
        <v>0.0.0</v>
      </c>
      <c r="O353" s="418"/>
      <c r="P353" s="417"/>
      <c r="Q353" s="417"/>
      <c r="R353" s="417"/>
      <c r="S353" s="417"/>
      <c r="T353" s="417"/>
      <c r="U353" s="417"/>
      <c r="V353" s="714"/>
      <c r="W353" s="714"/>
      <c r="X353" s="417"/>
      <c r="Y353" s="417"/>
      <c r="Z353" s="714"/>
      <c r="AA353" s="714"/>
      <c r="AB353" s="417"/>
      <c r="AC353" s="417"/>
      <c r="AD353" s="714"/>
      <c r="AE353" s="714"/>
      <c r="AF353" s="417"/>
      <c r="AG353" s="417"/>
      <c r="AH353" s="714"/>
      <c r="AI353" s="714"/>
      <c r="AJ353" s="417"/>
      <c r="AK353" s="417"/>
      <c r="AL353" s="714"/>
      <c r="AM353" s="714"/>
      <c r="AN353" s="417"/>
      <c r="AO353" s="417"/>
      <c r="AP353" s="714"/>
      <c r="AQ353" s="714"/>
      <c r="AR353" s="417"/>
      <c r="AS353" s="417"/>
      <c r="AT353" s="714"/>
      <c r="AU353" s="714"/>
      <c r="AV353" s="417"/>
      <c r="AW353" s="417"/>
      <c r="AX353" s="716"/>
      <c r="AY353" s="716"/>
      <c r="AZ353" s="635"/>
      <c r="BA353" s="635"/>
      <c r="BB353" s="716"/>
      <c r="BC353" s="716"/>
      <c r="BD353" s="635"/>
      <c r="BE353" s="635"/>
      <c r="BF353" s="717"/>
      <c r="BG353" s="717"/>
      <c r="BH353" s="432">
        <f t="shared" si="399"/>
        <v>0</v>
      </c>
      <c r="BI353" s="432">
        <f t="shared" si="430"/>
        <v>0</v>
      </c>
      <c r="BJ353" s="432">
        <f t="shared" si="431"/>
        <v>0</v>
      </c>
      <c r="BK353" s="432">
        <f t="shared" si="432"/>
        <v>0</v>
      </c>
      <c r="BL353" s="432">
        <f t="shared" si="433"/>
        <v>0</v>
      </c>
      <c r="BM353" s="436">
        <f t="shared" si="408"/>
        <v>0</v>
      </c>
      <c r="BN353" s="462">
        <v>0.65</v>
      </c>
      <c r="BO353" s="427">
        <f t="shared" si="400"/>
        <v>0</v>
      </c>
      <c r="BP353" s="419"/>
      <c r="BQ353" s="700"/>
      <c r="BR353" s="419"/>
      <c r="BS353" s="700"/>
      <c r="BT353" s="700"/>
      <c r="BU353" s="700"/>
      <c r="BV353" s="427">
        <f t="shared" si="407"/>
        <v>0</v>
      </c>
      <c r="BW353" s="419"/>
      <c r="BX353" s="782"/>
      <c r="BY353" s="419"/>
      <c r="BZ353" s="432"/>
      <c r="CA353" s="419"/>
      <c r="CB353" s="427"/>
      <c r="CC353" s="419"/>
      <c r="CD353" s="427"/>
      <c r="CE353" s="404">
        <f>IF(OR(C353=0,CD353="Д"),0,IF(AND(C353&gt;0,E353=0),VLOOKUP(C353,звания!A:B,2,FALSE)/((EOMONTH($G$3,0)+1)-$G$3)*BO353+VLOOKUP(C353,звания!A:B,2,FALSE)/((EOMONTH($G$3,0)+1)-$G$3)*BR353+VLOOKUP(C353,звания!A:B,2,FALSE)/((EOMONTH($G$3,0)+1)-$G$3)*BU353,IF(AND(C353&gt;0,E353&gt;0,F353&gt;=$G$3,BO353=(EOMONTH($G$3,0)+1)-$G$3),(VLOOKUP(E353,звания!A:B,2,FALSE)/(EOMONTH($G$3,0)-$G$3+1))*(F353-$G$3)+(VLOOKUP(C353,звания!A:B,2,FALSE)/(EOMONTH($G$3,0)-$G$3+1))*((EOMONTH($G$3,0)-$G$3+1)-(F353-$G$3)),IF(AND(C353&gt;0,E353&gt;0,F353&gt;$G$3,BO353&lt;(EOMONTH($G$3,0)+1)-$G$3,BO353&lt;&gt;0),VLOOKUP(E353,звания!A:B,2,FALSE)/((EOMONTH($G$3,0)+1)-$G$3)*((F353-$G$3)-(((EOMONTH($G$3,0)+1)-$G$3)-BO353-BU353-BR353))+VLOOKUP(C353,звания!A:B,2,FALSE)/((EOMONTH($G$3,0)+1)-$G$3)*(((EOMONTH($G$3,0)+1)-F353)),IF(F353&lt;$G$3,(VLOOKUP(C353,звания!A:B,2,FALSE)-VLOOKUP(E353,звания!A:B,2,FALSE))/((EOMONTH($BN$3,0)+1)-$BN$3)*(EOMONTH($BN$3,0)+1-F353)+VLOOKUP(C353,звания!A:B,2,FALSE)/((EOMONTH($G$3,0)+1)-$G$3)*BO353+VLOOKUP(C353,звания!A:B,2,FALSE)/((EOMONTH($G$3,0)+1)-$G$3)*BU353+VLOOKUP(C353,звания!A:B,2,FALSE)/((EOMONTH($G$3,0)+1)-$G$3)*BR353,0)))))</f>
        <v>0</v>
      </c>
      <c r="CF353" s="404">
        <f>IF(OR(CD353="Д",C353=0),0,IF(B353="Виключений зі списків",IF(BS353=0,(VLOOKUP(O353,звания!$D$2:$E$62,2,FALSE))/(EOMONTH($B$3,0)+1-$B$3)*BO353+(VLOOKUP(BQ353,звания!$D$2:$E$62,2,FALSE))/(EOMONTH($B$3,0)+1-$B$3)*BR353,(((VLOOKUP(O353,звания!$D$2:$E$62,2,FALSE))/(EOMONTH($B$3,0)+1-$B$3))*BO353)+(VLOOKUP(BQ353,звания!$D$2:$E$62,2,FALSE))/(EOMONTH($B$3,0)+1-$B$3)*BR353+(VLOOKUP(BS353,звания!$D$2:$E$62,2,FALSE))/(EOMONTH($B$3,0)+1-$B$3)*BU353),IF(BS353=0,(VLOOKUP(O353,звания!$D$2:$E$62,2,FALSE))/(EOMONTH($G$3,0)+1-$G$3)*BO353+(VLOOKUP(BQ353,звания!$D$2:$E$62,2,FALSE))/(EOMONTH($G$3,0)+1-$G$3)*BR353,(((VLOOKUP(O353,звания!$D$2:$E$62,2,FALSE))/(EOMONTH($G$3,0)+1-$G$3))*BO353)+(VLOOKUP(BQ353,звания!$D$2:$E$62,2,FALSE))/(EOMONTH($G$3,0)+1-$G$3)*BR353+(VLOOKUP(BS353,звания!$D$2:$E$62,2,FALSE))/(EOMONTH($G$3,0)+1-$G$3)*BU353+IF(BT353=0,0,(VLOOKUP(BS353,звания!$D$2:$E$62,2,FALSE))/(EOMONTH($BN$3,0)+1-$BN$3)*BT353-(VLOOKUP(O353,звания!$D$2:$E$62,2,FALSE))/(EOMONTH($BN$3,0)+1-$BN$3)*BT353))))</f>
        <v>0</v>
      </c>
      <c r="CG353" s="404">
        <f t="shared" si="406"/>
        <v>0</v>
      </c>
      <c r="CH353" s="404">
        <f>IF(BW353=0,CF353*BX353%,IF(BW353&gt;0,((VLOOKUP(O353,звания!$D$2:$E$62,2,FALSE)/(EOMONTH($G$3,0)+1-$G$3)*BW353)*BX353%)))</f>
        <v>0</v>
      </c>
      <c r="CI353" s="404">
        <f>IF(BY353=0,CF353*BZ353%,IF(BY353&gt;0,(VLOOKUP(O353,звания!$D$2:$E$62,2,FALSE)/(EOMONTH($G$3,0)+1-$G$3)*BO353)*BZ353%)+(VLOOKUP(BS353,звания!$D$2:$E$62,2,FALSE)/(EOMONTH($G$3,0)+1-$G$3)*BU353)*BZ353%)</f>
        <v>0</v>
      </c>
      <c r="CJ353" s="404">
        <f>IF(CA353=0,CF353*CB353%,IF(CA353&gt;0,(VLOOKUP(O353,звания!$D$2:$E$62,2,FALSE)/(EOMONTH($G$3,0)+1-$G$3)*BO353)*CB353%)+(VLOOKUP(BS353,звания!$D$2:$E$62,2,FALSE)/(EOMONTH($G$3,0)+1-$G$3)*BU353)*CB353%)</f>
        <v>0</v>
      </c>
      <c r="CK353" s="404">
        <f>IF(CD353="Д",0,IF(CC353=0,CF353*CD353%,IF(CC353&gt;0,(VLOOKUP(O353,звания!$D$2:$E$62,2,FALSE)/(EOMONTH($G$3,0)+1-$G$3)*BO353)*CD353%)+(VLOOKUP(BS353,звания!$D$2:$E$62,2,FALSE)/(EOMONTH($G$3,0)+1-$G$3)*BU353)*CD353%))</f>
        <v>0</v>
      </c>
      <c r="CL353" s="404">
        <f>IF(BR353&gt;0,((VLOOKUP(C353,звания!$A$2:$B$62,2,FALSE)/(EOMONTH($G$3,0)+1-$G$3)*BO353+VLOOKUP(O353,звания!$D$2:$E$62,2,FALSE)/(EOMONTH($G$3,0)+1-$G$3)*BO353+(VLOOKUP(C353,звания!$A$2:$B$62,2,FALSE)/(EOMONTH($G$3,0)+1-$G$3)*BO353+VLOOKUP(O353,звания!$D$2:$E$62,2,FALSE)/(EOMONTH($G$3,0)+1-$G$3)*BO353)*BV353%)*BN353)+(VLOOKUP(C353,звания!$A$2:$B$62,2,FALSE)/(EOMONTH($G$3,0)+1-$G$3)*BU353+VLOOKUP(BS353,звания!$D$2:$E$62,2,FALSE)/(EOMONTH($G$3,0)+1-$G$3)*BU353+(VLOOKUP(C353,звания!$A$2:$B$62,2,FALSE)/(EOMONTH($G$3,0)+1-$G$3)*BU353+VLOOKUP(BS353,звания!$D$2:$E$62,2,FALSE)/(EOMONTH($G$3,0)+1-$G$3)*BU353)*BV353%)*BN353,(CE353+CF353+CG353)*BN353)</f>
        <v>0</v>
      </c>
      <c r="CM353" s="404"/>
      <c r="CN353" s="404"/>
      <c r="CO353" s="432">
        <f t="shared" si="434"/>
        <v>0</v>
      </c>
      <c r="CP353" s="638"/>
      <c r="CQ353" s="637">
        <f>IF(CF353=0,0,IF((SUM(BH353:BM353)&gt;360),(VLOOKUP(O353,звания!$F$2:$G$62,2,FALSE))/100,VLOOKUP(O353,звания!$F$2:$H$62,3,FALSE)/100))</f>
        <v>0</v>
      </c>
      <c r="CR353" s="617">
        <f>IF(B353="Виключений зі списків",IF(AND(BU353=0,360-BH353&lt;0),(VLOOKUP(O353,звания!$D$2:$E$62,2,FALSE))/(EOMONTH($B$3,0)+1-$B$3)*BO353*CQ353,IF(AND(360-BH353&gt;=0,360-BH353&lt;(EOMONTH($B$3,0)+1-$B$3)),(CF353/(EOMONTH($B$3,0)-$B$3+1)*(360-BH353))*CQ353+(CF353/(EOMONTH($B$3,0)-$B$3+1)*((EOMONTH($B$3,0)-$B$3+1)-(360-BH353)))*VLOOKUP(O353,звания!$F$2:$H$62,2,FALSE)/100,((((VLOOKUP(O353,звания!$D$2:$E$62,2,FALSE))/(EOMONTH($B$3,0)+1-$B$3)*BO353*CQ353+(VLOOKUP(BS353,звания!$D$2:$E$62,2,FALSE))/(EOMONTH($B$3,0)+1-$B$3)*BU353*(VLOOKUP(BS353,звания!$F$2:$G$62,2,FALSE)*0.01)+(IF(BT353=0,0,(VLOOKUP(BS353,звания!$D$2:$E$62,2,FALSE)/(EOMONTH($G$3,0)+1-$G$3)*BT353*(VLOOKUP(BS353,звания!$F$2:$G$62,2,FALSE)))*0.01-(VLOOKUP(O353,звания!$D$2:$E$62,2,FALSE)/(EOMONTH($G$3,0)+1-$G$3)*BT353*(VLOOKUP(O353,звания!$F$2:$G$62,2,FALSE)))*0.01)))))/100*(100-CP353))),(IF(AND(BU353=0,360-BH353&lt;0,CP353=0),(VLOOKUP(O353,звания!$D$2:$E$62,2,FALSE))/(EOMONTH($G$3,0)+1-$G$3)*BO353*CQ353,IF(AND(360-BH353&gt;=0,360-BH353&lt;(EOMONTH($G$3,0)+1-$G$3)),(CF353/(EOMONTH($G$3,0)-$G$3+1)*(360-BH353))*CQ353+(CF353/(EOMONTH($G$3,0)-$G$3+1)*((EOMONTH($G$3,0)-$G$3+1)-(360-BH353)))*VLOOKUP(O353,звания!$F$2:$H$62,2,FALSE)/100,((((VLOOKUP(O353,звания!$D$2:$E$62,2,FALSE))/(EOMONTH($G$3,0)+1-$G$3)*BO353*CQ353+(VLOOKUP(BS353,звания!$D$2:$E$62,2,FALSE))/(EOMONTH($G$3,0)+1-$G$3)*BU353*(VLOOKUP(BS353,звания!$F$2:$G$62,2,FALSE)*0.01)))/100*(100-CP353)+(IF(BT353=0,0,(VLOOKUP(BS353,звания!$D$2:$E$62,2,FALSE)/(EOMONTH($BN$3,0)+1-$BN$3)*BT353*(VLOOKUP(BS353,звания!$F$2:$G$62,2,FALSE)))*0.01-(VLOOKUP(O353,звания!$D$2:$E$62,2,FALSE)/(EOMONTH($BN$3,0)+1-$BN$3)*BT353*(VLOOKUP(O353,звания!$F$2:$G$62,2,FALSE)))*0.01)))))))</f>
        <v>0</v>
      </c>
      <c r="CS353" s="416">
        <f t="shared" si="439"/>
        <v>0</v>
      </c>
      <c r="CT353" s="403"/>
      <c r="CU353" s="403"/>
      <c r="CV353" s="403">
        <f t="shared" si="435"/>
        <v>0</v>
      </c>
      <c r="CW353" s="556">
        <f t="shared" si="440"/>
        <v>0</v>
      </c>
      <c r="CX353" s="403">
        <f t="shared" si="450"/>
        <v>0</v>
      </c>
      <c r="CY353" s="403"/>
      <c r="CZ353" s="404">
        <f t="shared" si="401"/>
        <v>0</v>
      </c>
      <c r="DA353" s="403"/>
      <c r="DB353" s="403"/>
      <c r="DC353" s="403"/>
      <c r="DD353" s="421">
        <f t="shared" si="446"/>
        <v>0</v>
      </c>
      <c r="DE353" s="421">
        <f t="shared" si="425"/>
        <v>0</v>
      </c>
      <c r="DF353" s="403">
        <f t="shared" si="410"/>
        <v>0</v>
      </c>
      <c r="DG353" s="421">
        <f t="shared" si="411"/>
        <v>0</v>
      </c>
      <c r="DH353" s="421"/>
      <c r="DI353" s="421"/>
      <c r="DJ353" s="422" t="str">
        <f t="shared" si="420"/>
        <v xml:space="preserve">    </v>
      </c>
      <c r="DK353" s="424"/>
      <c r="DL353" s="425"/>
      <c r="DM353" s="425"/>
      <c r="DN353" s="423"/>
      <c r="DO353" s="420"/>
      <c r="DP353" s="123"/>
      <c r="DQ353" s="817"/>
      <c r="DR353" s="818"/>
      <c r="DS353" s="819"/>
      <c r="DT353" s="820"/>
      <c r="DU353" s="124"/>
      <c r="DV353" s="110"/>
      <c r="DZ353" s="105"/>
      <c r="EG353" s="19"/>
      <c r="EH353" s="543">
        <f t="shared" si="436"/>
        <v>0</v>
      </c>
      <c r="EI353" s="404">
        <f t="shared" si="437"/>
        <v>0</v>
      </c>
      <c r="EJ353" s="29">
        <f t="shared" si="438"/>
        <v>0</v>
      </c>
      <c r="EK353" s="50"/>
      <c r="EL353" s="29"/>
      <c r="EM353" s="50"/>
      <c r="EN353" s="50"/>
      <c r="EO353" s="50"/>
      <c r="EP353" s="29"/>
    </row>
    <row r="354" spans="1:146" ht="17.45" hidden="1" customHeight="1">
      <c r="A354" s="402">
        <v>347</v>
      </c>
      <c r="B354" s="403"/>
      <c r="C354" s="403"/>
      <c r="D354" s="403">
        <f t="shared" si="409"/>
        <v>0</v>
      </c>
      <c r="E354" s="416"/>
      <c r="F354" s="417"/>
      <c r="G354" s="406" t="str">
        <f t="shared" si="442"/>
        <v>0.0.0</v>
      </c>
      <c r="H354" s="407" t="str">
        <f t="shared" si="451"/>
        <v>0.0.0</v>
      </c>
      <c r="I354" s="407" t="str">
        <f t="shared" si="444"/>
        <v>0.0.0</v>
      </c>
      <c r="J354" s="407" t="str">
        <f t="shared" si="426"/>
        <v>0.0.0</v>
      </c>
      <c r="K354" s="407" t="str">
        <f t="shared" si="427"/>
        <v>0.0.0</v>
      </c>
      <c r="L354" s="407" t="str">
        <f t="shared" si="428"/>
        <v>0.0.0</v>
      </c>
      <c r="M354" s="407" t="str">
        <f t="shared" si="429"/>
        <v>0.0.0</v>
      </c>
      <c r="N354" s="408" t="str">
        <f t="shared" si="452"/>
        <v>0.0.0</v>
      </c>
      <c r="O354" s="418"/>
      <c r="P354" s="417"/>
      <c r="Q354" s="417"/>
      <c r="R354" s="417"/>
      <c r="S354" s="417"/>
      <c r="T354" s="417"/>
      <c r="U354" s="417"/>
      <c r="V354" s="714"/>
      <c r="W354" s="714"/>
      <c r="X354" s="417"/>
      <c r="Y354" s="417"/>
      <c r="Z354" s="714"/>
      <c r="AA354" s="714"/>
      <c r="AB354" s="417"/>
      <c r="AC354" s="417"/>
      <c r="AD354" s="714"/>
      <c r="AE354" s="714"/>
      <c r="AF354" s="417"/>
      <c r="AG354" s="417"/>
      <c r="AH354" s="714"/>
      <c r="AI354" s="714"/>
      <c r="AJ354" s="417"/>
      <c r="AK354" s="417"/>
      <c r="AL354" s="714"/>
      <c r="AM354" s="714"/>
      <c r="AN354" s="417"/>
      <c r="AO354" s="417"/>
      <c r="AP354" s="714"/>
      <c r="AQ354" s="714"/>
      <c r="AR354" s="417"/>
      <c r="AS354" s="417"/>
      <c r="AT354" s="714"/>
      <c r="AU354" s="714"/>
      <c r="AV354" s="417"/>
      <c r="AW354" s="417"/>
      <c r="AX354" s="716"/>
      <c r="AY354" s="716"/>
      <c r="AZ354" s="635"/>
      <c r="BA354" s="635"/>
      <c r="BB354" s="716"/>
      <c r="BC354" s="716"/>
      <c r="BD354" s="635"/>
      <c r="BE354" s="635"/>
      <c r="BF354" s="717"/>
      <c r="BG354" s="717"/>
      <c r="BH354" s="432">
        <f t="shared" si="399"/>
        <v>0</v>
      </c>
      <c r="BI354" s="432">
        <f t="shared" si="430"/>
        <v>0</v>
      </c>
      <c r="BJ354" s="432">
        <f t="shared" si="431"/>
        <v>0</v>
      </c>
      <c r="BK354" s="432">
        <f t="shared" si="432"/>
        <v>0</v>
      </c>
      <c r="BL354" s="432">
        <f t="shared" si="433"/>
        <v>0</v>
      </c>
      <c r="BM354" s="436">
        <f t="shared" si="408"/>
        <v>0</v>
      </c>
      <c r="BN354" s="462">
        <v>0.65</v>
      </c>
      <c r="BO354" s="427">
        <f t="shared" si="400"/>
        <v>0</v>
      </c>
      <c r="BP354" s="419"/>
      <c r="BQ354" s="700"/>
      <c r="BR354" s="419"/>
      <c r="BS354" s="700"/>
      <c r="BT354" s="700"/>
      <c r="BU354" s="700"/>
      <c r="BV354" s="427">
        <f t="shared" si="407"/>
        <v>0</v>
      </c>
      <c r="BW354" s="419"/>
      <c r="BX354" s="782"/>
      <c r="BY354" s="419"/>
      <c r="BZ354" s="432"/>
      <c r="CA354" s="419"/>
      <c r="CB354" s="427"/>
      <c r="CC354" s="419"/>
      <c r="CD354" s="427"/>
      <c r="CE354" s="404">
        <f>IF(OR(C354=0,CD354="Д"),0,IF(AND(C354&gt;0,E354=0),VLOOKUP(C354,звания!A:B,2,FALSE)/((EOMONTH($G$3,0)+1)-$G$3)*BO354+VLOOKUP(C354,звания!A:B,2,FALSE)/((EOMONTH($G$3,0)+1)-$G$3)*BR354+VLOOKUP(C354,звания!A:B,2,FALSE)/((EOMONTH($G$3,0)+1)-$G$3)*BU354,IF(AND(C354&gt;0,E354&gt;0,F354&gt;=$G$3,BO354=(EOMONTH($G$3,0)+1)-$G$3),(VLOOKUP(E354,звания!A:B,2,FALSE)/(EOMONTH($G$3,0)-$G$3+1))*(F354-$G$3)+(VLOOKUP(C354,звания!A:B,2,FALSE)/(EOMONTH($G$3,0)-$G$3+1))*((EOMONTH($G$3,0)-$G$3+1)-(F354-$G$3)),IF(AND(C354&gt;0,E354&gt;0,F354&gt;$G$3,BO354&lt;(EOMONTH($G$3,0)+1)-$G$3,BO354&lt;&gt;0),VLOOKUP(E354,звания!A:B,2,FALSE)/((EOMONTH($G$3,0)+1)-$G$3)*((F354-$G$3)-(((EOMONTH($G$3,0)+1)-$G$3)-BO354-BU354-BR354))+VLOOKUP(C354,звания!A:B,2,FALSE)/((EOMONTH($G$3,0)+1)-$G$3)*(((EOMONTH($G$3,0)+1)-F354)),IF(F354&lt;$G$3,(VLOOKUP(C354,звания!A:B,2,FALSE)-VLOOKUP(E354,звания!A:B,2,FALSE))/((EOMONTH($BN$3,0)+1)-$BN$3)*(EOMONTH($BN$3,0)+1-F354)+VLOOKUP(C354,звания!A:B,2,FALSE)/((EOMONTH($G$3,0)+1)-$G$3)*BO354+VLOOKUP(C354,звания!A:B,2,FALSE)/((EOMONTH($G$3,0)+1)-$G$3)*BU354+VLOOKUP(C354,звания!A:B,2,FALSE)/((EOMONTH($G$3,0)+1)-$G$3)*BR354,0)))))</f>
        <v>0</v>
      </c>
      <c r="CF354" s="404">
        <f>IF(OR(CD354="Д",C354=0),0,IF(B354="Виключений зі списків",IF(BS354=0,(VLOOKUP(O354,звания!$D$2:$E$62,2,FALSE))/(EOMONTH($B$3,0)+1-$B$3)*BO354+(VLOOKUP(BQ354,звания!$D$2:$E$62,2,FALSE))/(EOMONTH($B$3,0)+1-$B$3)*BR354,(((VLOOKUP(O354,звания!$D$2:$E$62,2,FALSE))/(EOMONTH($B$3,0)+1-$B$3))*BO354)+(VLOOKUP(BQ354,звания!$D$2:$E$62,2,FALSE))/(EOMONTH($B$3,0)+1-$B$3)*BR354+(VLOOKUP(BS354,звания!$D$2:$E$62,2,FALSE))/(EOMONTH($B$3,0)+1-$B$3)*BU354),IF(BS354=0,(VLOOKUP(O354,звания!$D$2:$E$62,2,FALSE))/(EOMONTH($G$3,0)+1-$G$3)*BO354+(VLOOKUP(BQ354,звания!$D$2:$E$62,2,FALSE))/(EOMONTH($G$3,0)+1-$G$3)*BR354,(((VLOOKUP(O354,звания!$D$2:$E$62,2,FALSE))/(EOMONTH($G$3,0)+1-$G$3))*BO354)+(VLOOKUP(BQ354,звания!$D$2:$E$62,2,FALSE))/(EOMONTH($G$3,0)+1-$G$3)*BR354+(VLOOKUP(BS354,звания!$D$2:$E$62,2,FALSE))/(EOMONTH($G$3,0)+1-$G$3)*BU354+IF(BT354=0,0,(VLOOKUP(BS354,звания!$D$2:$E$62,2,FALSE))/(EOMONTH($BN$3,0)+1-$BN$3)*BT354-(VLOOKUP(O354,звания!$D$2:$E$62,2,FALSE))/(EOMONTH($BN$3,0)+1-$BN$3)*BT354))))</f>
        <v>0</v>
      </c>
      <c r="CG354" s="404">
        <f t="shared" si="406"/>
        <v>0</v>
      </c>
      <c r="CH354" s="404">
        <f>IF(BW354=0,CF354*BX354%,IF(BW354&gt;0,((VLOOKUP(O354,звания!$D$2:$E$62,2,FALSE)/(EOMONTH($G$3,0)+1-$G$3)*BW354)*BX354%)))</f>
        <v>0</v>
      </c>
      <c r="CI354" s="404">
        <f>IF(BY354=0,CF354*BZ354%,IF(BY354&gt;0,(VLOOKUP(O354,звания!$D$2:$E$62,2,FALSE)/(EOMONTH($G$3,0)+1-$G$3)*BO354)*BZ354%)+(VLOOKUP(BS354,звания!$D$2:$E$62,2,FALSE)/(EOMONTH($G$3,0)+1-$G$3)*BU354)*BZ354%)</f>
        <v>0</v>
      </c>
      <c r="CJ354" s="404">
        <f>IF(CA354=0,CF354*CB354%,IF(CA354&gt;0,(VLOOKUP(O354,звания!$D$2:$E$62,2,FALSE)/(EOMONTH($G$3,0)+1-$G$3)*BO354)*CB354%)+(VLOOKUP(BS354,звания!$D$2:$E$62,2,FALSE)/(EOMONTH($G$3,0)+1-$G$3)*BU354)*CB354%)</f>
        <v>0</v>
      </c>
      <c r="CK354" s="404">
        <f>IF(CD354="Д",0,IF(CC354=0,CF354*CD354%,IF(CC354&gt;0,(VLOOKUP(O354,звания!$D$2:$E$62,2,FALSE)/(EOMONTH($G$3,0)+1-$G$3)*BO354)*CD354%)+(VLOOKUP(BS354,звания!$D$2:$E$62,2,FALSE)/(EOMONTH($G$3,0)+1-$G$3)*BU354)*CD354%))</f>
        <v>0</v>
      </c>
      <c r="CL354" s="404">
        <f>IF(BR354&gt;0,((VLOOKUP(C354,звания!$A$2:$B$62,2,FALSE)/(EOMONTH($G$3,0)+1-$G$3)*BO354+VLOOKUP(O354,звания!$D$2:$E$62,2,FALSE)/(EOMONTH($G$3,0)+1-$G$3)*BO354+(VLOOKUP(C354,звания!$A$2:$B$62,2,FALSE)/(EOMONTH($G$3,0)+1-$G$3)*BO354+VLOOKUP(O354,звания!$D$2:$E$62,2,FALSE)/(EOMONTH($G$3,0)+1-$G$3)*BO354)*BV354%)*BN354)+(VLOOKUP(C354,звания!$A$2:$B$62,2,FALSE)/(EOMONTH($G$3,0)+1-$G$3)*BU354+VLOOKUP(BS354,звания!$D$2:$E$62,2,FALSE)/(EOMONTH($G$3,0)+1-$G$3)*BU354+(VLOOKUP(C354,звания!$A$2:$B$62,2,FALSE)/(EOMONTH($G$3,0)+1-$G$3)*BU354+VLOOKUP(BS354,звания!$D$2:$E$62,2,FALSE)/(EOMONTH($G$3,0)+1-$G$3)*BU354)*BV354%)*BN354,(CE354+CF354+CG354)*BN354)</f>
        <v>0</v>
      </c>
      <c r="CM354" s="404"/>
      <c r="CN354" s="404"/>
      <c r="CO354" s="432">
        <f t="shared" si="434"/>
        <v>0</v>
      </c>
      <c r="CP354" s="638"/>
      <c r="CQ354" s="637">
        <f>IF(CF354=0,0,IF((SUM(BH354:BM354)&gt;360),(VLOOKUP(O354,звания!$F$2:$G$62,2,FALSE))/100,VLOOKUP(O354,звания!$F$2:$H$62,3,FALSE)/100))</f>
        <v>0</v>
      </c>
      <c r="CR354" s="617">
        <f>IF(B354="Виключений зі списків",IF(AND(BU354=0,360-BH354&lt;0),(VLOOKUP(O354,звания!$D$2:$E$62,2,FALSE))/(EOMONTH($B$3,0)+1-$B$3)*BO354*CQ354,IF(AND(360-BH354&gt;=0,360-BH354&lt;(EOMONTH($B$3,0)+1-$B$3)),(CF354/(EOMONTH($B$3,0)-$B$3+1)*(360-BH354))*CQ354+(CF354/(EOMONTH($B$3,0)-$B$3+1)*((EOMONTH($B$3,0)-$B$3+1)-(360-BH354)))*VLOOKUP(O354,звания!$F$2:$H$62,2,FALSE)/100,((((VLOOKUP(O354,звания!$D$2:$E$62,2,FALSE))/(EOMONTH($B$3,0)+1-$B$3)*BO354*CQ354+(VLOOKUP(BS354,звания!$D$2:$E$62,2,FALSE))/(EOMONTH($B$3,0)+1-$B$3)*BU354*(VLOOKUP(BS354,звания!$F$2:$G$62,2,FALSE)*0.01)+(IF(BT354=0,0,(VLOOKUP(BS354,звания!$D$2:$E$62,2,FALSE)/(EOMONTH($G$3,0)+1-$G$3)*BT354*(VLOOKUP(BS354,звания!$F$2:$G$62,2,FALSE)))*0.01-(VLOOKUP(O354,звания!$D$2:$E$62,2,FALSE)/(EOMONTH($G$3,0)+1-$G$3)*BT354*(VLOOKUP(O354,звания!$F$2:$G$62,2,FALSE)))*0.01)))))/100*(100-CP354))),(IF(AND(BU354=0,360-BH354&lt;0,CP354=0),(VLOOKUP(O354,звания!$D$2:$E$62,2,FALSE))/(EOMONTH($G$3,0)+1-$G$3)*BO354*CQ354,IF(AND(360-BH354&gt;=0,360-BH354&lt;(EOMONTH($G$3,0)+1-$G$3)),(CF354/(EOMONTH($G$3,0)-$G$3+1)*(360-BH354))*CQ354+(CF354/(EOMONTH($G$3,0)-$G$3+1)*((EOMONTH($G$3,0)-$G$3+1)-(360-BH354)))*VLOOKUP(O354,звания!$F$2:$H$62,2,FALSE)/100,((((VLOOKUP(O354,звания!$D$2:$E$62,2,FALSE))/(EOMONTH($G$3,0)+1-$G$3)*BO354*CQ354+(VLOOKUP(BS354,звания!$D$2:$E$62,2,FALSE))/(EOMONTH($G$3,0)+1-$G$3)*BU354*(VLOOKUP(BS354,звания!$F$2:$G$62,2,FALSE)*0.01)))/100*(100-CP354)+(IF(BT354=0,0,(VLOOKUP(BS354,звания!$D$2:$E$62,2,FALSE)/(EOMONTH($BN$3,0)+1-$BN$3)*BT354*(VLOOKUP(BS354,звания!$F$2:$G$62,2,FALSE)))*0.01-(VLOOKUP(O354,звания!$D$2:$E$62,2,FALSE)/(EOMONTH($BN$3,0)+1-$BN$3)*BT354*(VLOOKUP(O354,звания!$F$2:$G$62,2,FALSE)))*0.01)))))))</f>
        <v>0</v>
      </c>
      <c r="CS354" s="416">
        <f t="shared" si="439"/>
        <v>0</v>
      </c>
      <c r="CT354" s="403"/>
      <c r="CU354" s="403"/>
      <c r="CV354" s="403">
        <f t="shared" si="435"/>
        <v>0</v>
      </c>
      <c r="CW354" s="556">
        <f t="shared" si="440"/>
        <v>0</v>
      </c>
      <c r="CX354" s="403">
        <f t="shared" si="450"/>
        <v>0</v>
      </c>
      <c r="CY354" s="403"/>
      <c r="CZ354" s="404">
        <f t="shared" si="401"/>
        <v>0</v>
      </c>
      <c r="DA354" s="403"/>
      <c r="DB354" s="403"/>
      <c r="DC354" s="403"/>
      <c r="DD354" s="421">
        <f t="shared" si="446"/>
        <v>0</v>
      </c>
      <c r="DE354" s="421">
        <f t="shared" si="425"/>
        <v>0</v>
      </c>
      <c r="DF354" s="403">
        <f t="shared" si="410"/>
        <v>0</v>
      </c>
      <c r="DG354" s="421">
        <f t="shared" si="411"/>
        <v>0</v>
      </c>
      <c r="DH354" s="421"/>
      <c r="DI354" s="421"/>
      <c r="DJ354" s="422" t="str">
        <f t="shared" si="420"/>
        <v xml:space="preserve">    </v>
      </c>
      <c r="DK354" s="424"/>
      <c r="DL354" s="425"/>
      <c r="DM354" s="425"/>
      <c r="DN354" s="425"/>
      <c r="DO354" s="420"/>
      <c r="DP354" s="123"/>
      <c r="DQ354" s="817"/>
      <c r="DR354" s="818"/>
      <c r="DS354" s="819"/>
      <c r="DT354" s="820"/>
      <c r="DU354" s="124"/>
      <c r="DV354" s="110"/>
      <c r="DX354" s="84"/>
      <c r="DY354" s="84"/>
      <c r="DZ354" s="105"/>
      <c r="EG354" s="19"/>
      <c r="EH354" s="543">
        <f t="shared" si="436"/>
        <v>0</v>
      </c>
      <c r="EI354" s="404">
        <f t="shared" si="437"/>
        <v>0</v>
      </c>
      <c r="EJ354" s="29">
        <f t="shared" si="438"/>
        <v>0</v>
      </c>
      <c r="EK354" s="50"/>
      <c r="EL354" s="29"/>
      <c r="EM354" s="50"/>
      <c r="EN354" s="50"/>
      <c r="EO354" s="50"/>
      <c r="EP354" s="29"/>
    </row>
    <row r="355" spans="1:146" ht="17.45" hidden="1" customHeight="1">
      <c r="A355" s="446">
        <v>348</v>
      </c>
      <c r="B355" s="404"/>
      <c r="C355" s="403"/>
      <c r="D355" s="404">
        <f t="shared" si="409"/>
        <v>0</v>
      </c>
      <c r="E355" s="416"/>
      <c r="F355" s="417"/>
      <c r="G355" s="406" t="str">
        <f t="shared" si="442"/>
        <v>0.0.0</v>
      </c>
      <c r="H355" s="407" t="str">
        <f t="shared" si="451"/>
        <v>0.0.0</v>
      </c>
      <c r="I355" s="407" t="str">
        <f t="shared" si="444"/>
        <v>0.0.0</v>
      </c>
      <c r="J355" s="407" t="str">
        <f t="shared" si="426"/>
        <v>0.0.0</v>
      </c>
      <c r="K355" s="407" t="str">
        <f t="shared" si="427"/>
        <v>0.0.0</v>
      </c>
      <c r="L355" s="407" t="str">
        <f t="shared" si="428"/>
        <v>0.0.0</v>
      </c>
      <c r="M355" s="407" t="str">
        <f t="shared" si="429"/>
        <v>0.0.0</v>
      </c>
      <c r="N355" s="408" t="str">
        <f t="shared" si="452"/>
        <v>0.0.0</v>
      </c>
      <c r="O355" s="418"/>
      <c r="P355" s="417"/>
      <c r="Q355" s="417"/>
      <c r="R355" s="417"/>
      <c r="S355" s="417"/>
      <c r="T355" s="417"/>
      <c r="U355" s="417"/>
      <c r="V355" s="714"/>
      <c r="W355" s="714"/>
      <c r="X355" s="417"/>
      <c r="Y355" s="417"/>
      <c r="Z355" s="714"/>
      <c r="AA355" s="714"/>
      <c r="AB355" s="417"/>
      <c r="AC355" s="417"/>
      <c r="AD355" s="714"/>
      <c r="AE355" s="714"/>
      <c r="AF355" s="417"/>
      <c r="AG355" s="417"/>
      <c r="AH355" s="714"/>
      <c r="AI355" s="714"/>
      <c r="AJ355" s="417"/>
      <c r="AK355" s="417"/>
      <c r="AL355" s="714"/>
      <c r="AM355" s="714"/>
      <c r="AN355" s="417"/>
      <c r="AO355" s="417"/>
      <c r="AP355" s="714"/>
      <c r="AQ355" s="714"/>
      <c r="AR355" s="417"/>
      <c r="AS355" s="417"/>
      <c r="AT355" s="714"/>
      <c r="AU355" s="714"/>
      <c r="AV355" s="417"/>
      <c r="AW355" s="417"/>
      <c r="AX355" s="716"/>
      <c r="AY355" s="716"/>
      <c r="AZ355" s="635"/>
      <c r="BA355" s="635"/>
      <c r="BB355" s="716"/>
      <c r="BC355" s="716"/>
      <c r="BD355" s="635"/>
      <c r="BE355" s="635"/>
      <c r="BF355" s="717"/>
      <c r="BG355" s="717"/>
      <c r="BH355" s="432">
        <f t="shared" si="399"/>
        <v>0</v>
      </c>
      <c r="BI355" s="432">
        <f t="shared" si="430"/>
        <v>0</v>
      </c>
      <c r="BJ355" s="432">
        <f t="shared" si="431"/>
        <v>0</v>
      </c>
      <c r="BK355" s="432">
        <f t="shared" si="432"/>
        <v>0</v>
      </c>
      <c r="BL355" s="432">
        <f t="shared" si="433"/>
        <v>0</v>
      </c>
      <c r="BM355" s="436">
        <f t="shared" si="408"/>
        <v>0</v>
      </c>
      <c r="BN355" s="462">
        <v>0.65</v>
      </c>
      <c r="BO355" s="427">
        <f t="shared" si="400"/>
        <v>0</v>
      </c>
      <c r="BP355" s="725"/>
      <c r="BQ355" s="700"/>
      <c r="BR355" s="419"/>
      <c r="BS355" s="700"/>
      <c r="BT355" s="700"/>
      <c r="BU355" s="700"/>
      <c r="BV355" s="427">
        <f t="shared" si="407"/>
        <v>0</v>
      </c>
      <c r="BW355" s="419"/>
      <c r="BX355" s="782"/>
      <c r="BY355" s="419"/>
      <c r="BZ355" s="432"/>
      <c r="CA355" s="419"/>
      <c r="CB355" s="427"/>
      <c r="CC355" s="419"/>
      <c r="CD355" s="432"/>
      <c r="CE355" s="404">
        <f>IF(OR(C355=0,CD355="Д"),0,IF(AND(C355&gt;0,E355=0),VLOOKUP(C355,звания!A:B,2,FALSE)/((EOMONTH($G$3,0)+1)-$G$3)*BO355+VLOOKUP(C355,звания!A:B,2,FALSE)/((EOMONTH($G$3,0)+1)-$G$3)*BR355+VLOOKUP(C355,звания!A:B,2,FALSE)/((EOMONTH($G$3,0)+1)-$G$3)*BU355,IF(AND(C355&gt;0,E355&gt;0,F355&gt;=$G$3,BO355=(EOMONTH($G$3,0)+1)-$G$3),(VLOOKUP(E355,звания!A:B,2,FALSE)/(EOMONTH($G$3,0)-$G$3+1))*(F355-$G$3)+(VLOOKUP(C355,звания!A:B,2,FALSE)/(EOMONTH($G$3,0)-$G$3+1))*((EOMONTH($G$3,0)-$G$3+1)-(F355-$G$3)),IF(AND(C355&gt;0,E355&gt;0,F355&gt;$G$3,BO355&lt;(EOMONTH($G$3,0)+1)-$G$3,BO355&lt;&gt;0),VLOOKUP(E355,звания!A:B,2,FALSE)/((EOMONTH($G$3,0)+1)-$G$3)*((F355-$G$3)-(((EOMONTH($G$3,0)+1)-$G$3)-BO355-BU355-BR355))+VLOOKUP(C355,звания!A:B,2,FALSE)/((EOMONTH($G$3,0)+1)-$G$3)*(((EOMONTH($G$3,0)+1)-F355)),IF(F355&lt;$G$3,(VLOOKUP(C355,звания!A:B,2,FALSE)-VLOOKUP(E355,звания!A:B,2,FALSE))/((EOMONTH($BN$3,0)+1)-$BN$3)*(EOMONTH($BN$3,0)+1-F355)+VLOOKUP(C355,звания!A:B,2,FALSE)/((EOMONTH($G$3,0)+1)-$G$3)*BO355+VLOOKUP(C355,звания!A:B,2,FALSE)/((EOMONTH($G$3,0)+1)-$G$3)*BU355+VLOOKUP(C355,звания!A:B,2,FALSE)/((EOMONTH($G$3,0)+1)-$G$3)*BR355,0)))))</f>
        <v>0</v>
      </c>
      <c r="CF355" s="404">
        <f>IF(OR(CD355="Д",C355=0),0,IF(B355="Виключений зі списків",IF(BS355=0,(VLOOKUP(O355,звания!$D$2:$E$62,2,FALSE))/(EOMONTH($B$3,0)+1-$B$3)*BO355+(VLOOKUP(BQ355,звания!$D$2:$E$62,2,FALSE))/(EOMONTH($B$3,0)+1-$B$3)*BR355,(((VLOOKUP(O355,звания!$D$2:$E$62,2,FALSE))/(EOMONTH($B$3,0)+1-$B$3))*BO355)+(VLOOKUP(BQ355,звания!$D$2:$E$62,2,FALSE))/(EOMONTH($B$3,0)+1-$B$3)*BR355+(VLOOKUP(BS355,звания!$D$2:$E$62,2,FALSE))/(EOMONTH($B$3,0)+1-$B$3)*BU355),IF(BS355=0,(VLOOKUP(O355,звания!$D$2:$E$62,2,FALSE))/(EOMONTH($G$3,0)+1-$G$3)*BO355+(VLOOKUP(BQ355,звания!$D$2:$E$62,2,FALSE))/(EOMONTH($G$3,0)+1-$G$3)*BR355,(((VLOOKUP(O355,звания!$D$2:$E$62,2,FALSE))/(EOMONTH($G$3,0)+1-$G$3))*BO355)+(VLOOKUP(BQ355,звания!$D$2:$E$62,2,FALSE))/(EOMONTH($G$3,0)+1-$G$3)*BR355+(VLOOKUP(BS355,звания!$D$2:$E$62,2,FALSE))/(EOMONTH($G$3,0)+1-$G$3)*BU355+IF(BT355=0,0,(VLOOKUP(BS355,звания!$D$2:$E$62,2,FALSE))/(EOMONTH($BN$3,0)+1-$BN$3)*BT355-(VLOOKUP(O355,звания!$D$2:$E$62,2,FALSE))/(EOMONTH($BN$3,0)+1-$BN$3)*BT355))))</f>
        <v>0</v>
      </c>
      <c r="CG355" s="404">
        <f>IF(AND(SUM(BH355:BM355)&lt;360,((EOMONTH($G$3,0)-$G$3+1+(SUM(BH355:BM355)))&gt;0),SUM(BH355:BM355)+EOMONTH($G$3,0)-$G$3+1&lt;360),(CE355+CF355)*BV355%,IF(SUM(BH355:BM355)+EOMONTH($G$3,0)-$G$3+1&lt;=1800,((CE355+CF355)/(EOMONTH($G$3,0)-$G$3+1))*(360-SUM(BH355:BM355))*BV355%+(((CE355+CF355)/(EOMONTH($G$3,0)-$G$3+1))*((EOMONTH($G$3,0)-$G$3+1)-(360-SUM(BH355:BM355))))*25%,IF(AND(SUM(BH355:BM355)&lt;1800,((EOMONTH($G$3,0)-$G$3+1+SUM(BH355:BM355))&gt;=360),SUM(BH355:BM355)+EOMONTH($G$3,0)-$G$3+1&lt;1800),(CE355+CF355)*BV355%,IF(SUM(BH355:BM355)+EOMONTH($G$3,0)-$G$3+1&lt;=3600,((CE355+CF355)/(EOMONTH($G$3,0)-$G$3+1))*(1800-SUM(BH355:BM355))*BV355%+(((CE355+CF355)/(EOMONTH($G$3,0)-$G$3+1))*((EOMONTH($G$3,0)-$G$3+1)-(1800-SUM(BH355:BM355)))*30%),IF(AND(SUM(BH355:BM355)&lt;3600,((EOMONTH($G$3,0)-$G$3+1+SUM(BH355:BM355))&gt;=1800),SUM(BH355:BM355)+EOMONTH($G$3,0)-$G$3+1&lt;3600),(CE355+CF355)*BV355%,IF(SUM(BH355:BM355)+EOMONTH($G$3,0)-$G$3+1&lt;=5400,((CE355+CF355)/(EOMONTH($G$3,0)-$G$3+1))*(3600-SUM(BH355:BM355))*BV355%+(((CE355+CF355)/(EOMONTH($G$3,0)-$G$3+1))*((EOMONTH($G$3,0)-$G$3+1)-(3600-SUM(BH355:BM355))))*35%,IF(AND(SUM(BH355:BM355)&lt;5400,((EOMONTH($G$3,0)-$G$3+1+SUM(BH355:BM355))&gt;=3600),SUM(BH355:BM355)+EOMONTH($G$3,0)-$G$3+1&lt;5400),(CE355+CF355)*BV355%,IF(SUM(BH355:BM355)+EOMONTH($G$3,0)-$G$3+1&lt;=7200,((CE355+CF355)/(EOMONTH($G$3,0)-$G$3+1))*(5400-SUM(BH355:BM355))*BV355%+(((CE355+CF355)/(EOMONTH($G$3,0)-$G$3+1))*((EOMONTH($G$3,0)-$G$3+1)-(5400-SUM(BH355:BM355))))*40%,IF(AND(SUM(BH355:BM355)&lt;7200,((EOMONTH($G$3,0)-$G$3+1+SUM(BH355:BM355))&gt;=5400),SUM(BH355:BM355)+EOMONTH($G$3,0)-$G$3+1&lt;7200),(CE355+CF355)*BV355%,IF(SUM(BH355:BM355)+EOMONTH($G$3,0)-$G$3+1&lt;=9000,((CE355+CF355)/(EOMONTH($G$3,0)-$G$3+1))*(7200-SUM(BH355:BM355))*BV355%+(((CE355+CF355)/(EOMONTH($G$3,0)-$G$3+1))*((EOMONTH($G$3,0)-$G$3+1)-(7200-SUM(BH355:BM355))))*45%,IF(SUM(BH355:BM355)+EOMONTH($G$3,0)-$G$3+1&gt;=9000,((CE355+CF355)/(EOMONTH($G$3,0)-$G$3+1))*(9000-SUM(BH355:BM355))*BV355%+(((CE355+CF355)/(EOMONTH($G$3,0)-$G$3+1))*((EOMONTH($G$3,0)-$G$3+1)-(9000-SUM(BH355:BM355))))*50%,0)))))))))))</f>
        <v>0</v>
      </c>
      <c r="CH355" s="404">
        <f>IF(BW355=0,CF355*BX355%,IF(BW355&gt;0,((VLOOKUP(O355,звания!$D$2:$E$62,2,FALSE)/(EOMONTH($G$3,0)+1-$G$3)*BW355)*BX355%)))</f>
        <v>0</v>
      </c>
      <c r="CI355" s="404">
        <f>IF(BY355=0,CF355*BZ355%,IF(BY355&gt;0,(VLOOKUP(O355,звания!$D$2:$E$62,2,FALSE)/(EOMONTH($G$3,0)+1-$G$3)*BO355)*BZ355%)+(VLOOKUP(BS355,звания!$D$2:$E$62,2,FALSE)/(EOMONTH($G$3,0)+1-$G$3)*BU355)*BZ355%)</f>
        <v>0</v>
      </c>
      <c r="CJ355" s="404">
        <f>IF(CA355=0,CF355*CB355%,IF(CA355&gt;0,(VLOOKUP(O355,звания!$D$2:$E$62,2,FALSE)/(EOMONTH($G$3,0)+1-$G$3)*BO355)*CB355%)+(VLOOKUP(BS355,звания!$D$2:$E$62,2,FALSE)/(EOMONTH($G$3,0)+1-$G$3)*BU355)*CB355%)</f>
        <v>0</v>
      </c>
      <c r="CK355" s="404">
        <f>IF(CD355="Д",0,IF(CC355=0,CF355*CD355%,IF(CC355&gt;0,(VLOOKUP(O355,звания!$D$2:$E$62,2,FALSE)/(EOMONTH($G$3,0)+1-$G$3)*BO355)*CD355%)+(VLOOKUP(BS355,звания!$D$2:$E$62,2,FALSE)/(EOMONTH($G$3,0)+1-$G$3)*BU355)*CD355%))</f>
        <v>0</v>
      </c>
      <c r="CL355" s="404">
        <f>IF(BR355&gt;0,((VLOOKUP(C355,звания!$A$2:$B$62,2,FALSE)/(EOMONTH($G$3,0)+1-$G$3)*BO355+VLOOKUP(O355,звания!$D$2:$E$62,2,FALSE)/(EOMONTH($G$3,0)+1-$G$3)*BO355+(VLOOKUP(C355,звания!$A$2:$B$62,2,FALSE)/(EOMONTH($G$3,0)+1-$G$3)*BO355+VLOOKUP(O355,звания!$D$2:$E$62,2,FALSE)/(EOMONTH($G$3,0)+1-$G$3)*BO355)*BV355%)*BN355)+(VLOOKUP(C355,звания!$A$2:$B$62,2,FALSE)/(EOMONTH($G$3,0)+1-$G$3)*BU355+VLOOKUP(BS355,звания!$D$2:$E$62,2,FALSE)/(EOMONTH($G$3,0)+1-$G$3)*BU355+(VLOOKUP(C355,звания!$A$2:$B$62,2,FALSE)/(EOMONTH($G$3,0)+1-$G$3)*BU355+VLOOKUP(BS355,звания!$D$2:$E$62,2,FALSE)/(EOMONTH($G$3,0)+1-$G$3)*BU355)*BV355%)*BN355,(CE355+CF355+CG355)*BN355)</f>
        <v>0</v>
      </c>
      <c r="CM355" s="404"/>
      <c r="CN355" s="404"/>
      <c r="CO355" s="432">
        <f t="shared" si="434"/>
        <v>0</v>
      </c>
      <c r="CP355" s="638"/>
      <c r="CQ355" s="637">
        <f>IF(CF355=0,0,IF((SUM(BH355:BM355)&gt;360),(VLOOKUP(O355,звания!$F$2:$G$62,2,FALSE))/100,VLOOKUP(O355,звания!$F$2:$H$62,3,FALSE)/100))</f>
        <v>0</v>
      </c>
      <c r="CR355" s="617">
        <f>IF(B355="Виключений зі списків",IF(AND(BU355=0,360-BH355&lt;0),(VLOOKUP(O355,звания!$D$2:$E$62,2,FALSE))/(EOMONTH($B$3,0)+1-$B$3)*BO355*CQ355,IF(AND(360-BH355&gt;=0,360-BH355&lt;(EOMONTH($B$3,0)+1-$B$3)),(CF355/(EOMONTH($B$3,0)-$B$3+1)*(360-BH355))*CQ355+(CF355/(EOMONTH($B$3,0)-$B$3+1)*((EOMONTH($B$3,0)-$B$3+1)-(360-BH355)))*VLOOKUP(O355,звания!$F$2:$H$62,2,FALSE)/100,((((VLOOKUP(O355,звания!$D$2:$E$62,2,FALSE))/(EOMONTH($B$3,0)+1-$B$3)*BO355*CQ355+(VLOOKUP(BS355,звания!$D$2:$E$62,2,FALSE))/(EOMONTH($B$3,0)+1-$B$3)*BU355*(VLOOKUP(BS355,звания!$F$2:$G$62,2,FALSE)*0.01)+(IF(BT355=0,0,(VLOOKUP(BS355,звания!$D$2:$E$62,2,FALSE)/(EOMONTH($G$3,0)+1-$G$3)*BT355*(VLOOKUP(BS355,звания!$F$2:$G$62,2,FALSE)))*0.01-(VLOOKUP(O355,звания!$D$2:$E$62,2,FALSE)/(EOMONTH($G$3,0)+1-$G$3)*BT355*(VLOOKUP(O355,звания!$F$2:$G$62,2,FALSE)))*0.01)))))/100*(100-CP355))),(IF(AND(BU355=0,360-BH355&lt;0,CP355=0),(VLOOKUP(O355,звания!$D$2:$E$62,2,FALSE))/(EOMONTH($G$3,0)+1-$G$3)*BO355*CQ355,IF(AND(360-BH355&gt;=0,360-BH355&lt;(EOMONTH($G$3,0)+1-$G$3)),(CF355/(EOMONTH($G$3,0)-$G$3+1)*(360-BH355))*CQ355+(CF355/(EOMONTH($G$3,0)-$G$3+1)*((EOMONTH($G$3,0)-$G$3+1)-(360-BH355)))*VLOOKUP(O355,звания!$F$2:$H$62,2,FALSE)/100,((((VLOOKUP(O355,звания!$D$2:$E$62,2,FALSE))/(EOMONTH($G$3,0)+1-$G$3)*BO355*CQ355+(VLOOKUP(BS355,звания!$D$2:$E$62,2,FALSE))/(EOMONTH($G$3,0)+1-$G$3)*BU355*(VLOOKUP(BS355,звания!$F$2:$G$62,2,FALSE)*0.01)))/100*(100-CP355)+(IF(BT355=0,0,(VLOOKUP(BS355,звания!$D$2:$E$62,2,FALSE)/(EOMONTH($BN$3,0)+1-$BN$3)*BT355*(VLOOKUP(BS355,звания!$F$2:$G$62,2,FALSE)))*0.01-(VLOOKUP(O355,звания!$D$2:$E$62,2,FALSE)/(EOMONTH($BN$3,0)+1-$BN$3)*BT355*(VLOOKUP(O355,звания!$F$2:$G$62,2,FALSE)))*0.01)))))))</f>
        <v>0</v>
      </c>
      <c r="CS355" s="416">
        <f t="shared" si="439"/>
        <v>0</v>
      </c>
      <c r="CT355" s="403"/>
      <c r="CU355" s="403"/>
      <c r="CV355" s="403">
        <f t="shared" si="435"/>
        <v>0</v>
      </c>
      <c r="CW355" s="556">
        <f t="shared" si="440"/>
        <v>0</v>
      </c>
      <c r="CX355" s="403">
        <f t="shared" si="450"/>
        <v>0</v>
      </c>
      <c r="CY355" s="403"/>
      <c r="CZ355" s="404">
        <f t="shared" si="401"/>
        <v>0</v>
      </c>
      <c r="DA355" s="403"/>
      <c r="DB355" s="403"/>
      <c r="DC355" s="403"/>
      <c r="DD355" s="421">
        <f t="shared" si="446"/>
        <v>0</v>
      </c>
      <c r="DE355" s="421">
        <f t="shared" si="425"/>
        <v>0</v>
      </c>
      <c r="DF355" s="403">
        <f t="shared" si="410"/>
        <v>0</v>
      </c>
      <c r="DG355" s="421">
        <f t="shared" si="411"/>
        <v>0</v>
      </c>
      <c r="DH355" s="421"/>
      <c r="DI355" s="421"/>
      <c r="DJ355" s="422" t="str">
        <f t="shared" si="420"/>
        <v xml:space="preserve">    </v>
      </c>
      <c r="DK355" s="424"/>
      <c r="DL355" s="425"/>
      <c r="DM355" s="425"/>
      <c r="DN355" s="425"/>
      <c r="DO355" s="420"/>
      <c r="DP355" s="123"/>
      <c r="DQ355" s="817"/>
      <c r="DR355" s="818"/>
      <c r="DS355" s="819"/>
      <c r="DT355" s="820"/>
      <c r="DU355" s="124"/>
      <c r="DV355" s="110"/>
      <c r="DZ355" s="105"/>
      <c r="EH355" s="543">
        <f t="shared" si="436"/>
        <v>0</v>
      </c>
      <c r="EI355" s="404">
        <f t="shared" si="437"/>
        <v>0</v>
      </c>
      <c r="EJ355" s="29">
        <f t="shared" si="438"/>
        <v>0</v>
      </c>
      <c r="EK355" s="50"/>
      <c r="EL355" s="29"/>
      <c r="EM355" s="50"/>
      <c r="EN355" s="50"/>
      <c r="EO355" s="50"/>
      <c r="EP355" s="29"/>
    </row>
    <row r="356" spans="1:146" ht="17.45" hidden="1" customHeight="1">
      <c r="A356" s="402">
        <v>349</v>
      </c>
      <c r="B356" s="403"/>
      <c r="C356" s="403"/>
      <c r="D356" s="403">
        <f t="shared" si="409"/>
        <v>0</v>
      </c>
      <c r="E356" s="416"/>
      <c r="F356" s="417"/>
      <c r="G356" s="406" t="str">
        <f t="shared" si="442"/>
        <v>0.0.0</v>
      </c>
      <c r="H356" s="407" t="str">
        <f t="shared" si="451"/>
        <v>0.0.0</v>
      </c>
      <c r="I356" s="407" t="str">
        <f t="shared" si="444"/>
        <v>0.0.0</v>
      </c>
      <c r="J356" s="407" t="str">
        <f t="shared" si="426"/>
        <v>0.0.0</v>
      </c>
      <c r="K356" s="407" t="str">
        <f t="shared" si="427"/>
        <v>0.0.0</v>
      </c>
      <c r="L356" s="407" t="str">
        <f t="shared" si="428"/>
        <v>0.0.0</v>
      </c>
      <c r="M356" s="407" t="str">
        <f t="shared" si="429"/>
        <v>0.0.0</v>
      </c>
      <c r="N356" s="408" t="str">
        <f t="shared" si="452"/>
        <v>0.0.0</v>
      </c>
      <c r="O356" s="418"/>
      <c r="P356" s="417"/>
      <c r="Q356" s="417"/>
      <c r="R356" s="417"/>
      <c r="S356" s="417"/>
      <c r="T356" s="417"/>
      <c r="U356" s="417"/>
      <c r="V356" s="714"/>
      <c r="W356" s="714"/>
      <c r="X356" s="417"/>
      <c r="Y356" s="417"/>
      <c r="Z356" s="714"/>
      <c r="AA356" s="714"/>
      <c r="AB356" s="417"/>
      <c r="AC356" s="417"/>
      <c r="AD356" s="714"/>
      <c r="AE356" s="714"/>
      <c r="AF356" s="417"/>
      <c r="AG356" s="417"/>
      <c r="AH356" s="714"/>
      <c r="AI356" s="714"/>
      <c r="AJ356" s="417"/>
      <c r="AK356" s="417"/>
      <c r="AL356" s="714"/>
      <c r="AM356" s="714"/>
      <c r="AN356" s="417"/>
      <c r="AO356" s="417"/>
      <c r="AP356" s="714"/>
      <c r="AQ356" s="714"/>
      <c r="AR356" s="417"/>
      <c r="AS356" s="417"/>
      <c r="AT356" s="714"/>
      <c r="AU356" s="714"/>
      <c r="AV356" s="417"/>
      <c r="AW356" s="417"/>
      <c r="AX356" s="716"/>
      <c r="AY356" s="716"/>
      <c r="AZ356" s="635"/>
      <c r="BA356" s="635"/>
      <c r="BB356" s="716"/>
      <c r="BC356" s="716"/>
      <c r="BD356" s="635"/>
      <c r="BE356" s="635"/>
      <c r="BF356" s="717"/>
      <c r="BG356" s="717"/>
      <c r="BH356" s="432">
        <f t="shared" si="399"/>
        <v>0</v>
      </c>
      <c r="BI356" s="432">
        <f t="shared" si="430"/>
        <v>0</v>
      </c>
      <c r="BJ356" s="432">
        <f t="shared" si="431"/>
        <v>0</v>
      </c>
      <c r="BK356" s="432">
        <f t="shared" si="432"/>
        <v>0</v>
      </c>
      <c r="BL356" s="432">
        <f t="shared" si="433"/>
        <v>0</v>
      </c>
      <c r="BM356" s="436">
        <f t="shared" si="408"/>
        <v>0</v>
      </c>
      <c r="BN356" s="462">
        <v>0.65</v>
      </c>
      <c r="BO356" s="427">
        <f t="shared" si="400"/>
        <v>0</v>
      </c>
      <c r="BP356" s="725"/>
      <c r="BQ356" s="700"/>
      <c r="BR356" s="419"/>
      <c r="BS356" s="700"/>
      <c r="BT356" s="700"/>
      <c r="BU356" s="700"/>
      <c r="BV356" s="427">
        <f t="shared" si="407"/>
        <v>0</v>
      </c>
      <c r="BW356" s="419"/>
      <c r="BX356" s="782"/>
      <c r="BY356" s="419"/>
      <c r="BZ356" s="432"/>
      <c r="CA356" s="419"/>
      <c r="CB356" s="427"/>
      <c r="CC356" s="419"/>
      <c r="CD356" s="432"/>
      <c r="CE356" s="404">
        <f>IF(OR(C356=0,CD356="Д"),0,IF(AND(C356&gt;0,E356=0),VLOOKUP(C356,звания!A:B,2,FALSE)/((EOMONTH($G$3,0)+1)-$G$3)*BO356+VLOOKUP(C356,звания!A:B,2,FALSE)/((EOMONTH($G$3,0)+1)-$G$3)*BR356+VLOOKUP(C356,звания!A:B,2,FALSE)/((EOMONTH($G$3,0)+1)-$G$3)*BU356,IF(AND(C356&gt;0,E356&gt;0,F356&gt;=$G$3,BO356=(EOMONTH($G$3,0)+1)-$G$3),(VLOOKUP(E356,звания!A:B,2,FALSE)/(EOMONTH($G$3,0)-$G$3+1))*(F356-$G$3)+(VLOOKUP(C356,звания!A:B,2,FALSE)/(EOMONTH($G$3,0)-$G$3+1))*((EOMONTH($G$3,0)-$G$3+1)-(F356-$G$3)),IF(AND(C356&gt;0,E356&gt;0,F356&gt;$G$3,BO356&lt;(EOMONTH($G$3,0)+1)-$G$3,BO356&lt;&gt;0),VLOOKUP(E356,звания!A:B,2,FALSE)/((EOMONTH($G$3,0)+1)-$G$3)*((F356-$G$3)-(((EOMONTH($G$3,0)+1)-$G$3)-BO356-BU356-BR356))+VLOOKUP(C356,звания!A:B,2,FALSE)/((EOMONTH($G$3,0)+1)-$G$3)*(((EOMONTH($G$3,0)+1)-F356)),IF(F356&lt;$G$3,(VLOOKUP(C356,звания!A:B,2,FALSE)-VLOOKUP(E356,звания!A:B,2,FALSE))/((EOMONTH($BN$3,0)+1)-$BN$3)*(EOMONTH($BN$3,0)+1-F356)+VLOOKUP(C356,звания!A:B,2,FALSE)/((EOMONTH($G$3,0)+1)-$G$3)*BO356+VLOOKUP(C356,звания!A:B,2,FALSE)/((EOMONTH($G$3,0)+1)-$G$3)*BU356+VLOOKUP(C356,звания!A:B,2,FALSE)/((EOMONTH($G$3,0)+1)-$G$3)*BR356,0)))))</f>
        <v>0</v>
      </c>
      <c r="CF356" s="404">
        <f>IF(OR(CD356="Д",C356=0),0,IF(B356="Виключений зі списків",IF(BS356=0,(VLOOKUP(O356,звания!$D$2:$E$62,2,FALSE))/(EOMONTH($B$3,0)+1-$B$3)*BO356+(VLOOKUP(BQ356,звания!$D$2:$E$62,2,FALSE))/(EOMONTH($B$3,0)+1-$B$3)*BR356,(((VLOOKUP(O356,звания!$D$2:$E$62,2,FALSE))/(EOMONTH($B$3,0)+1-$B$3))*BO356)+(VLOOKUP(BQ356,звания!$D$2:$E$62,2,FALSE))/(EOMONTH($B$3,0)+1-$B$3)*BR356+(VLOOKUP(BS356,звания!$D$2:$E$62,2,FALSE))/(EOMONTH($B$3,0)+1-$B$3)*BU356),IF(BS356=0,(VLOOKUP(O356,звания!$D$2:$E$62,2,FALSE))/(EOMONTH($G$3,0)+1-$G$3)*BO356+(VLOOKUP(BQ356,звания!$D$2:$E$62,2,FALSE))/(EOMONTH($G$3,0)+1-$G$3)*BR356,(((VLOOKUP(O356,звания!$D$2:$E$62,2,FALSE))/(EOMONTH($G$3,0)+1-$G$3))*BO356)+(VLOOKUP(BQ356,звания!$D$2:$E$62,2,FALSE))/(EOMONTH($G$3,0)+1-$G$3)*BR356+(VLOOKUP(BS356,звания!$D$2:$E$62,2,FALSE))/(EOMONTH($G$3,0)+1-$G$3)*BU356+IF(BT356=0,0,(VLOOKUP(BS356,звания!$D$2:$E$62,2,FALSE))/(EOMONTH($BN$3,0)+1-$BN$3)*BT356-(VLOOKUP(O356,звания!$D$2:$E$62,2,FALSE))/(EOMONTH($BN$3,0)+1-$BN$3)*BT356))))</f>
        <v>0</v>
      </c>
      <c r="CG356" s="404">
        <f t="shared" si="406"/>
        <v>0</v>
      </c>
      <c r="CH356" s="404">
        <f>IF(BW356=0,CF356*BX356%,IF(BW356&gt;0,((VLOOKUP(O356,звания!$D$2:$E$62,2,FALSE)/(EOMONTH($G$3,0)+1-$G$3)*BW356)*BX356%)))</f>
        <v>0</v>
      </c>
      <c r="CI356" s="404">
        <f>IF(BY356=0,CF356*BZ356%,IF(BY356&gt;0,(VLOOKUP(O356,звания!$D$2:$E$62,2,FALSE)/(EOMONTH($G$3,0)+1-$G$3)*BO356)*BZ356%)+(VLOOKUP(BS356,звания!$D$2:$E$62,2,FALSE)/(EOMONTH($G$3,0)+1-$G$3)*BU356)*BZ356%)</f>
        <v>0</v>
      </c>
      <c r="CJ356" s="404">
        <f>IF(CA356=0,CF356*CB356%,IF(CA356&gt;0,(VLOOKUP(O356,звания!$D$2:$E$62,2,FALSE)/(EOMONTH($G$3,0)+1-$G$3)*BO356)*CB356%)+(VLOOKUP(BS356,звания!$D$2:$E$62,2,FALSE)/(EOMONTH($G$3,0)+1-$G$3)*BU356)*CB356%)</f>
        <v>0</v>
      </c>
      <c r="CK356" s="404">
        <f>IF(CD356="Д",0,IF(CC356=0,CF356*CD356%,IF(CC356&gt;0,(VLOOKUP(O356,звания!$D$2:$E$62,2,FALSE)/(EOMONTH($G$3,0)+1-$G$3)*BO356)*CD356%)+(VLOOKUP(BS356,звания!$D$2:$E$62,2,FALSE)/(EOMONTH($G$3,0)+1-$G$3)*BU356)*CD356%))</f>
        <v>0</v>
      </c>
      <c r="CL356" s="404">
        <f>IF(BR356&gt;0,((VLOOKUP(C356,звания!$A$2:$B$62,2,FALSE)/(EOMONTH($G$3,0)+1-$G$3)*BO356+VLOOKUP(O356,звания!$D$2:$E$62,2,FALSE)/(EOMONTH($G$3,0)+1-$G$3)*BO356+(VLOOKUP(C356,звания!$A$2:$B$62,2,FALSE)/(EOMONTH($G$3,0)+1-$G$3)*BO356+VLOOKUP(O356,звания!$D$2:$E$62,2,FALSE)/(EOMONTH($G$3,0)+1-$G$3)*BO356)*BV356%)*BN356)+(VLOOKUP(C356,звания!$A$2:$B$62,2,FALSE)/(EOMONTH($G$3,0)+1-$G$3)*BU356+VLOOKUP(BS356,звания!$D$2:$E$62,2,FALSE)/(EOMONTH($G$3,0)+1-$G$3)*BU356+(VLOOKUP(C356,звания!$A$2:$B$62,2,FALSE)/(EOMONTH($G$3,0)+1-$G$3)*BU356+VLOOKUP(BS356,звания!$D$2:$E$62,2,FALSE)/(EOMONTH($G$3,0)+1-$G$3)*BU356)*BV356%)*BN356,(CE356+CF356+CG356)*BN356)</f>
        <v>0</v>
      </c>
      <c r="CM356" s="404"/>
      <c r="CN356" s="404"/>
      <c r="CO356" s="432">
        <f t="shared" si="434"/>
        <v>0</v>
      </c>
      <c r="CP356" s="638"/>
      <c r="CQ356" s="637">
        <f>IF(CF356=0,0,IF((SUM(BH356:BM356)&gt;360),(VLOOKUP(O356,звания!$F$2:$G$62,2,FALSE))/100,VLOOKUP(O356,звания!$F$2:$H$62,3,FALSE)/100))</f>
        <v>0</v>
      </c>
      <c r="CR356" s="617">
        <f>IF(B356="Виключений зі списків",IF(AND(BU356=0,360-BH356&lt;0),(VLOOKUP(O356,звания!$D$2:$E$62,2,FALSE))/(EOMONTH($B$3,0)+1-$B$3)*BO356*CQ356,IF(AND(360-BH356&gt;=0,360-BH356&lt;(EOMONTH($B$3,0)+1-$B$3)),(CF356/(EOMONTH($B$3,0)-$B$3+1)*(360-BH356))*CQ356+(CF356/(EOMONTH($B$3,0)-$B$3+1)*((EOMONTH($B$3,0)-$B$3+1)-(360-BH356)))*VLOOKUP(O356,звания!$F$2:$H$62,2,FALSE)/100,((((VLOOKUP(O356,звания!$D$2:$E$62,2,FALSE))/(EOMONTH($B$3,0)+1-$B$3)*BO356*CQ356+(VLOOKUP(BS356,звания!$D$2:$E$62,2,FALSE))/(EOMONTH($B$3,0)+1-$B$3)*BU356*(VLOOKUP(BS356,звания!$F$2:$G$62,2,FALSE)*0.01)+(IF(BT356=0,0,(VLOOKUP(BS356,звания!$D$2:$E$62,2,FALSE)/(EOMONTH($G$3,0)+1-$G$3)*BT356*(VLOOKUP(BS356,звания!$F$2:$G$62,2,FALSE)))*0.01-(VLOOKUP(O356,звания!$D$2:$E$62,2,FALSE)/(EOMONTH($G$3,0)+1-$G$3)*BT356*(VLOOKUP(O356,звания!$F$2:$G$62,2,FALSE)))*0.01)))))/100*(100-CP356))),(IF(AND(BU356=0,360-BH356&lt;0,CP356=0),(VLOOKUP(O356,звания!$D$2:$E$62,2,FALSE))/(EOMONTH($G$3,0)+1-$G$3)*BO356*CQ356,IF(AND(360-BH356&gt;=0,360-BH356&lt;(EOMONTH($G$3,0)+1-$G$3)),(CF356/(EOMONTH($G$3,0)-$G$3+1)*(360-BH356))*CQ356+(CF356/(EOMONTH($G$3,0)-$G$3+1)*((EOMONTH($G$3,0)-$G$3+1)-(360-BH356)))*VLOOKUP(O356,звания!$F$2:$H$62,2,FALSE)/100,((((VLOOKUP(O356,звания!$D$2:$E$62,2,FALSE))/(EOMONTH($G$3,0)+1-$G$3)*BO356*CQ356+(VLOOKUP(BS356,звания!$D$2:$E$62,2,FALSE))/(EOMONTH($G$3,0)+1-$G$3)*BU356*(VLOOKUP(BS356,звания!$F$2:$G$62,2,FALSE)*0.01)))/100*(100-CP356)+(IF(BT356=0,0,(VLOOKUP(BS356,звания!$D$2:$E$62,2,FALSE)/(EOMONTH($BN$3,0)+1-$BN$3)*BT356*(VLOOKUP(BS356,звания!$F$2:$G$62,2,FALSE)))*0.01-(VLOOKUP(O356,звания!$D$2:$E$62,2,FALSE)/(EOMONTH($BN$3,0)+1-$BN$3)*BT356*(VLOOKUP(O356,звания!$F$2:$G$62,2,FALSE)))*0.01)))))))</f>
        <v>0</v>
      </c>
      <c r="CS356" s="416">
        <f t="shared" si="439"/>
        <v>0</v>
      </c>
      <c r="CT356" s="403"/>
      <c r="CU356" s="403"/>
      <c r="CV356" s="403">
        <f t="shared" si="435"/>
        <v>0</v>
      </c>
      <c r="CW356" s="556">
        <f t="shared" si="440"/>
        <v>0</v>
      </c>
      <c r="CX356" s="403">
        <f t="shared" si="450"/>
        <v>0</v>
      </c>
      <c r="CY356" s="403"/>
      <c r="CZ356" s="404">
        <f t="shared" si="401"/>
        <v>0</v>
      </c>
      <c r="DA356" s="403"/>
      <c r="DB356" s="403"/>
      <c r="DC356" s="403"/>
      <c r="DD356" s="421">
        <f t="shared" si="446"/>
        <v>0</v>
      </c>
      <c r="DE356" s="421">
        <f t="shared" si="425"/>
        <v>0</v>
      </c>
      <c r="DF356" s="403">
        <f t="shared" si="410"/>
        <v>0</v>
      </c>
      <c r="DG356" s="421">
        <f t="shared" si="411"/>
        <v>0</v>
      </c>
      <c r="DH356" s="421"/>
      <c r="DI356" s="421"/>
      <c r="DJ356" s="422" t="str">
        <f t="shared" si="420"/>
        <v xml:space="preserve">    </v>
      </c>
      <c r="DK356" s="424"/>
      <c r="DL356" s="425"/>
      <c r="DM356" s="425"/>
      <c r="DN356" s="425"/>
      <c r="DO356" s="420"/>
      <c r="DP356" s="123"/>
      <c r="DQ356" s="817"/>
      <c r="DR356" s="818"/>
      <c r="DS356" s="819"/>
      <c r="DT356" s="820"/>
      <c r="DU356" s="124"/>
      <c r="DV356" s="110"/>
      <c r="DZ356" s="105"/>
      <c r="EH356" s="543">
        <f t="shared" si="436"/>
        <v>0</v>
      </c>
      <c r="EI356" s="404">
        <f t="shared" si="437"/>
        <v>0</v>
      </c>
      <c r="EJ356" s="29">
        <f t="shared" si="438"/>
        <v>0</v>
      </c>
      <c r="EK356" s="50"/>
      <c r="EL356" s="29"/>
      <c r="EM356" s="50"/>
      <c r="EN356" s="50"/>
      <c r="EO356" s="50"/>
      <c r="EP356" s="29"/>
    </row>
    <row r="357" spans="1:146" ht="17.45" hidden="1" customHeight="1">
      <c r="A357" s="446">
        <v>350</v>
      </c>
      <c r="B357" s="403"/>
      <c r="C357" s="403"/>
      <c r="D357" s="403">
        <f t="shared" si="409"/>
        <v>0</v>
      </c>
      <c r="E357" s="416"/>
      <c r="F357" s="417"/>
      <c r="G357" s="406" t="str">
        <f t="shared" si="442"/>
        <v>0.0.0</v>
      </c>
      <c r="H357" s="407" t="str">
        <f t="shared" si="451"/>
        <v>0.0.0</v>
      </c>
      <c r="I357" s="407" t="str">
        <f t="shared" si="444"/>
        <v>0.0.0</v>
      </c>
      <c r="J357" s="407" t="str">
        <f t="shared" si="426"/>
        <v>0.0.0</v>
      </c>
      <c r="K357" s="407" t="str">
        <f t="shared" si="427"/>
        <v>0.0.0</v>
      </c>
      <c r="L357" s="407" t="str">
        <f t="shared" si="428"/>
        <v>0.0.0</v>
      </c>
      <c r="M357" s="407" t="str">
        <f t="shared" si="429"/>
        <v>0.0.0</v>
      </c>
      <c r="N357" s="408" t="str">
        <f t="shared" si="452"/>
        <v>0.0.0</v>
      </c>
      <c r="O357" s="418"/>
      <c r="P357" s="417"/>
      <c r="Q357" s="417"/>
      <c r="R357" s="417"/>
      <c r="S357" s="417"/>
      <c r="T357" s="417"/>
      <c r="U357" s="417"/>
      <c r="V357" s="714"/>
      <c r="W357" s="714"/>
      <c r="X357" s="417"/>
      <c r="Y357" s="417"/>
      <c r="Z357" s="714"/>
      <c r="AA357" s="714"/>
      <c r="AB357" s="417"/>
      <c r="AC357" s="417"/>
      <c r="AD357" s="714"/>
      <c r="AE357" s="714"/>
      <c r="AF357" s="417"/>
      <c r="AG357" s="417"/>
      <c r="AH357" s="714"/>
      <c r="AI357" s="714"/>
      <c r="AJ357" s="417"/>
      <c r="AK357" s="417"/>
      <c r="AL357" s="714"/>
      <c r="AM357" s="714"/>
      <c r="AN357" s="417"/>
      <c r="AO357" s="417"/>
      <c r="AP357" s="714"/>
      <c r="AQ357" s="714"/>
      <c r="AR357" s="417"/>
      <c r="AS357" s="417"/>
      <c r="AT357" s="714"/>
      <c r="AU357" s="714"/>
      <c r="AV357" s="417"/>
      <c r="AW357" s="417"/>
      <c r="AX357" s="716"/>
      <c r="AY357" s="716"/>
      <c r="AZ357" s="635"/>
      <c r="BA357" s="635"/>
      <c r="BB357" s="716"/>
      <c r="BC357" s="716"/>
      <c r="BD357" s="635"/>
      <c r="BE357" s="635"/>
      <c r="BF357" s="717"/>
      <c r="BG357" s="717"/>
      <c r="BH357" s="432">
        <f t="shared" si="399"/>
        <v>0</v>
      </c>
      <c r="BI357" s="432">
        <f t="shared" si="430"/>
        <v>0</v>
      </c>
      <c r="BJ357" s="432">
        <f t="shared" si="431"/>
        <v>0</v>
      </c>
      <c r="BK357" s="432">
        <f t="shared" si="432"/>
        <v>0</v>
      </c>
      <c r="BL357" s="432">
        <f t="shared" si="433"/>
        <v>0</v>
      </c>
      <c r="BM357" s="436">
        <f t="shared" si="408"/>
        <v>0</v>
      </c>
      <c r="BN357" s="462">
        <v>0.65</v>
      </c>
      <c r="BO357" s="427">
        <f t="shared" si="400"/>
        <v>0</v>
      </c>
      <c r="BP357" s="774"/>
      <c r="BQ357" s="700"/>
      <c r="BR357" s="419"/>
      <c r="BS357" s="700"/>
      <c r="BT357" s="700"/>
      <c r="BU357" s="700"/>
      <c r="BV357" s="427">
        <f t="shared" si="407"/>
        <v>0</v>
      </c>
      <c r="BW357" s="419"/>
      <c r="BX357" s="782"/>
      <c r="BY357" s="419"/>
      <c r="BZ357" s="432"/>
      <c r="CA357" s="419"/>
      <c r="CB357" s="427"/>
      <c r="CC357" s="419"/>
      <c r="CD357" s="427"/>
      <c r="CE357" s="404">
        <f>IF(OR(C357=0,CD357="Д"),0,IF(AND(C357&gt;0,E357=0),VLOOKUP(C357,звания!A:B,2,FALSE)/((EOMONTH($G$3,0)+1)-$G$3)*BO357+VLOOKUP(C357,звания!A:B,2,FALSE)/((EOMONTH($G$3,0)+1)-$G$3)*BR357+VLOOKUP(C357,звания!A:B,2,FALSE)/((EOMONTH($G$3,0)+1)-$G$3)*BU357,IF(AND(C357&gt;0,E357&gt;0,F357&gt;=$G$3,BO357=(EOMONTH($G$3,0)+1)-$G$3),(VLOOKUP(E357,звания!A:B,2,FALSE)/(EOMONTH($G$3,0)-$G$3+1))*(F357-$G$3)+(VLOOKUP(C357,звания!A:B,2,FALSE)/(EOMONTH($G$3,0)-$G$3+1))*((EOMONTH($G$3,0)-$G$3+1)-(F357-$G$3)),IF(AND(C357&gt;0,E357&gt;0,F357&gt;$G$3,BO357&lt;(EOMONTH($G$3,0)+1)-$G$3,BO357&lt;&gt;0),VLOOKUP(E357,звания!A:B,2,FALSE)/((EOMONTH($G$3,0)+1)-$G$3)*((F357-$G$3)-(((EOMONTH($G$3,0)+1)-$G$3)-BO357-BU357-BR357))+VLOOKUP(C357,звания!A:B,2,FALSE)/((EOMONTH($G$3,0)+1)-$G$3)*(((EOMONTH($G$3,0)+1)-F357)),IF(F357&lt;$G$3,(VLOOKUP(C357,звания!A:B,2,FALSE)-VLOOKUP(E357,звания!A:B,2,FALSE))/((EOMONTH($BN$3,0)+1)-$BN$3)*(EOMONTH($BN$3,0)+1-F357)+VLOOKUP(C357,звания!A:B,2,FALSE)/((EOMONTH($G$3,0)+1)-$G$3)*BO357+VLOOKUP(C357,звания!A:B,2,FALSE)/((EOMONTH($G$3,0)+1)-$G$3)*BU357+VLOOKUP(C357,звания!A:B,2,FALSE)/((EOMONTH($G$3,0)+1)-$G$3)*BR357,0)))))</f>
        <v>0</v>
      </c>
      <c r="CF357" s="404">
        <f>IF(OR(CD357="Д",C357=0),0,IF(B357="Виключений зі списків",IF(BS357=0,(VLOOKUP(O357,звания!$D$2:$E$62,2,FALSE))/(EOMONTH($B$3,0)+1-$B$3)*BO357+(VLOOKUP(BQ357,звания!$D$2:$E$62,2,FALSE))/(EOMONTH($B$3,0)+1-$B$3)*BR357,(((VLOOKUP(O357,звания!$D$2:$E$62,2,FALSE))/(EOMONTH($B$3,0)+1-$B$3))*BO357)+(VLOOKUP(BQ357,звания!$D$2:$E$62,2,FALSE))/(EOMONTH($B$3,0)+1-$B$3)*BR357+(VLOOKUP(BS357,звания!$D$2:$E$62,2,FALSE))/(EOMONTH($B$3,0)+1-$B$3)*BU357),IF(BS357=0,(VLOOKUP(O357,звания!$D$2:$E$62,2,FALSE))/(EOMONTH($G$3,0)+1-$G$3)*BO357+(VLOOKUP(BQ357,звания!$D$2:$E$62,2,FALSE))/(EOMONTH($G$3,0)+1-$G$3)*BR357,(((VLOOKUP(O357,звания!$D$2:$E$62,2,FALSE))/(EOMONTH($G$3,0)+1-$G$3))*BO357)+(VLOOKUP(BQ357,звания!$D$2:$E$62,2,FALSE))/(EOMONTH($G$3,0)+1-$G$3)*BR357+(VLOOKUP(BS357,звания!$D$2:$E$62,2,FALSE))/(EOMONTH($G$3,0)+1-$G$3)*BU357+IF(BT357=0,0,(VLOOKUP(BS357,звания!$D$2:$E$62,2,FALSE))/(EOMONTH($BN$3,0)+1-$BN$3)*BT357-(VLOOKUP(O357,звания!$D$2:$E$62,2,FALSE))/(EOMONTH($BN$3,0)+1-$BN$3)*BT357))))</f>
        <v>0</v>
      </c>
      <c r="CG357" s="404">
        <f t="shared" si="406"/>
        <v>0</v>
      </c>
      <c r="CH357" s="404">
        <f>IF(BW357=0,CF357*BX357%,IF(BW357&gt;0,((VLOOKUP(O357,звания!$D$2:$E$62,2,FALSE)/(EOMONTH($G$3,0)+1-$G$3)*BW357)*BX357%)))</f>
        <v>0</v>
      </c>
      <c r="CI357" s="404">
        <f>IF(BY357=0,CF357*BZ357%,IF(BY357&gt;0,(VLOOKUP(O357,звания!$D$2:$E$62,2,FALSE)/(EOMONTH($G$3,0)+1-$G$3)*BO357)*BZ357%)+(VLOOKUP(BS357,звания!$D$2:$E$62,2,FALSE)/(EOMONTH($G$3,0)+1-$G$3)*BU357)*BZ357%)</f>
        <v>0</v>
      </c>
      <c r="CJ357" s="404">
        <f>IF(CA357=0,CF357*CB357%,IF(CA357&gt;0,(VLOOKUP(O357,звания!$D$2:$E$62,2,FALSE)/(EOMONTH($G$3,0)+1-$G$3)*BO357)*CB357%)+(VLOOKUP(BS357,звания!$D$2:$E$62,2,FALSE)/(EOMONTH($G$3,0)+1-$G$3)*BU357)*CB357%)</f>
        <v>0</v>
      </c>
      <c r="CK357" s="404">
        <f>IF(CD357="Д",0,IF(CC357=0,CF357*CD357%,IF(CC357&gt;0,(VLOOKUP(O357,звания!$D$2:$E$62,2,FALSE)/(EOMONTH($G$3,0)+1-$G$3)*BO357)*CD357%)+(VLOOKUP(BS357,звания!$D$2:$E$62,2,FALSE)/(EOMONTH($G$3,0)+1-$G$3)*BU357)*CD357%))</f>
        <v>0</v>
      </c>
      <c r="CL357" s="404">
        <f>IF(BR357&gt;0,((VLOOKUP(C357,звания!$A$2:$B$62,2,FALSE)/(EOMONTH($G$3,0)+1-$G$3)*BO357+VLOOKUP(O357,звания!$D$2:$E$62,2,FALSE)/(EOMONTH($G$3,0)+1-$G$3)*BO357+(VLOOKUP(C357,звания!$A$2:$B$62,2,FALSE)/(EOMONTH($G$3,0)+1-$G$3)*BO357+VLOOKUP(O357,звания!$D$2:$E$62,2,FALSE)/(EOMONTH($G$3,0)+1-$G$3)*BO357)*BV357%)*BN357)+(VLOOKUP(C357,звания!$A$2:$B$62,2,FALSE)/(EOMONTH($G$3,0)+1-$G$3)*BU357+VLOOKUP(BS357,звания!$D$2:$E$62,2,FALSE)/(EOMONTH($G$3,0)+1-$G$3)*BU357+(VLOOKUP(C357,звания!$A$2:$B$62,2,FALSE)/(EOMONTH($G$3,0)+1-$G$3)*BU357+VLOOKUP(BS357,звания!$D$2:$E$62,2,FALSE)/(EOMONTH($G$3,0)+1-$G$3)*BU357)*BV357%)*BN357,(CE357+CF357+CG357)*BN357)</f>
        <v>0</v>
      </c>
      <c r="CM357" s="404"/>
      <c r="CN357" s="404"/>
      <c r="CO357" s="432">
        <f t="shared" si="434"/>
        <v>0</v>
      </c>
      <c r="CP357" s="638"/>
      <c r="CQ357" s="637">
        <f>IF(CF357=0,0,IF((SUM(BH357:BM357)&gt;360),(VLOOKUP(O357,звания!$F$2:$G$62,2,FALSE))/100,VLOOKUP(O357,звания!$F$2:$H$62,3,FALSE)/100))</f>
        <v>0</v>
      </c>
      <c r="CR357" s="617">
        <f>IF(B357="Виключений зі списків",IF(AND(BU357=0,360-BH357&lt;0),(VLOOKUP(O357,звания!$D$2:$E$62,2,FALSE))/(EOMONTH($B$3,0)+1-$B$3)*BO357*CQ357,IF(AND(360-BH357&gt;=0,360-BH357&lt;(EOMONTH($B$3,0)+1-$B$3)),(CF357/(EOMONTH($B$3,0)-$B$3+1)*(360-BH357))*CQ357+(CF357/(EOMONTH($B$3,0)-$B$3+1)*((EOMONTH($B$3,0)-$B$3+1)-(360-BH357)))*VLOOKUP(O357,звания!$F$2:$H$62,2,FALSE)/100,((((VLOOKUP(O357,звания!$D$2:$E$62,2,FALSE))/(EOMONTH($B$3,0)+1-$B$3)*BO357*CQ357+(VLOOKUP(BS357,звания!$D$2:$E$62,2,FALSE))/(EOMONTH($B$3,0)+1-$B$3)*BU357*(VLOOKUP(BS357,звания!$F$2:$G$62,2,FALSE)*0.01)+(IF(BT357=0,0,(VLOOKUP(BS357,звания!$D$2:$E$62,2,FALSE)/(EOMONTH($G$3,0)+1-$G$3)*BT357*(VLOOKUP(BS357,звания!$F$2:$G$62,2,FALSE)))*0.01-(VLOOKUP(O357,звания!$D$2:$E$62,2,FALSE)/(EOMONTH($G$3,0)+1-$G$3)*BT357*(VLOOKUP(O357,звания!$F$2:$G$62,2,FALSE)))*0.01)))))/100*(100-CP357))),(IF(AND(BU357=0,360-BH357&lt;0,CP357=0),(VLOOKUP(O357,звания!$D$2:$E$62,2,FALSE))/(EOMONTH($G$3,0)+1-$G$3)*BO357*CQ357,IF(AND(360-BH357&gt;=0,360-BH357&lt;(EOMONTH($G$3,0)+1-$G$3)),(CF357/(EOMONTH($G$3,0)-$G$3+1)*(360-BH357))*CQ357+(CF357/(EOMONTH($G$3,0)-$G$3+1)*((EOMONTH($G$3,0)-$G$3+1)-(360-BH357)))*VLOOKUP(O357,звания!$F$2:$H$62,2,FALSE)/100,((((VLOOKUP(O357,звания!$D$2:$E$62,2,FALSE))/(EOMONTH($G$3,0)+1-$G$3)*BO357*CQ357+(VLOOKUP(BS357,звания!$D$2:$E$62,2,FALSE))/(EOMONTH($G$3,0)+1-$G$3)*BU357*(VLOOKUP(BS357,звания!$F$2:$G$62,2,FALSE)*0.01)))/100*(100-CP357)+(IF(BT357=0,0,(VLOOKUP(BS357,звания!$D$2:$E$62,2,FALSE)/(EOMONTH($BN$3,0)+1-$BN$3)*BT357*(VLOOKUP(BS357,звания!$F$2:$G$62,2,FALSE)))*0.01-(VLOOKUP(O357,звания!$D$2:$E$62,2,FALSE)/(EOMONTH($BN$3,0)+1-$BN$3)*BT357*(VLOOKUP(O357,звания!$F$2:$G$62,2,FALSE)))*0.01)))))))</f>
        <v>0</v>
      </c>
      <c r="CS357" s="416">
        <f t="shared" si="439"/>
        <v>0</v>
      </c>
      <c r="CT357" s="403"/>
      <c r="CU357" s="404"/>
      <c r="CV357" s="403">
        <f t="shared" si="435"/>
        <v>0</v>
      </c>
      <c r="CW357" s="556">
        <f t="shared" si="440"/>
        <v>0</v>
      </c>
      <c r="CX357" s="403">
        <f t="shared" si="450"/>
        <v>0</v>
      </c>
      <c r="CY357" s="403"/>
      <c r="CZ357" s="404">
        <f t="shared" si="401"/>
        <v>0</v>
      </c>
      <c r="DA357" s="403"/>
      <c r="DB357" s="403"/>
      <c r="DC357" s="403"/>
      <c r="DD357" s="421">
        <f t="shared" si="446"/>
        <v>0</v>
      </c>
      <c r="DE357" s="421">
        <f t="shared" si="425"/>
        <v>0</v>
      </c>
      <c r="DF357" s="403">
        <f t="shared" si="410"/>
        <v>0</v>
      </c>
      <c r="DG357" s="421">
        <f t="shared" si="411"/>
        <v>0</v>
      </c>
      <c r="DH357" s="421"/>
      <c r="DI357" s="421"/>
      <c r="DJ357" s="422" t="str">
        <f t="shared" si="420"/>
        <v xml:space="preserve">    </v>
      </c>
      <c r="DK357" s="424"/>
      <c r="DL357" s="423"/>
      <c r="DM357" s="423"/>
      <c r="DN357" s="425"/>
      <c r="DO357" s="420"/>
      <c r="DP357" s="123"/>
      <c r="DQ357" s="817"/>
      <c r="DR357" s="818"/>
      <c r="DS357" s="819"/>
      <c r="DT357" s="820"/>
      <c r="DU357" s="124"/>
      <c r="DV357" s="110"/>
      <c r="DZ357" s="105"/>
      <c r="EH357" s="543">
        <f t="shared" si="436"/>
        <v>0</v>
      </c>
      <c r="EI357" s="404">
        <f t="shared" si="437"/>
        <v>0</v>
      </c>
      <c r="EJ357" s="29">
        <f t="shared" si="438"/>
        <v>0</v>
      </c>
      <c r="EK357" s="50"/>
      <c r="EL357" s="29"/>
      <c r="EM357" s="50"/>
      <c r="EN357" s="50"/>
      <c r="EO357" s="50"/>
      <c r="EP357" s="29"/>
    </row>
    <row r="358" spans="1:146" ht="17.45" hidden="1" customHeight="1">
      <c r="A358" s="402">
        <v>351</v>
      </c>
      <c r="B358" s="403"/>
      <c r="C358" s="403"/>
      <c r="D358" s="403">
        <f t="shared" si="409"/>
        <v>0</v>
      </c>
      <c r="E358" s="416"/>
      <c r="F358" s="417"/>
      <c r="G358" s="406" t="str">
        <f t="shared" si="442"/>
        <v>0.0.0</v>
      </c>
      <c r="H358" s="407" t="str">
        <f t="shared" si="451"/>
        <v>0.0.0</v>
      </c>
      <c r="I358" s="407" t="str">
        <f t="shared" si="444"/>
        <v>0.0.0</v>
      </c>
      <c r="J358" s="407" t="str">
        <f t="shared" si="426"/>
        <v>0.0.0</v>
      </c>
      <c r="K358" s="407" t="str">
        <f t="shared" si="427"/>
        <v>0.0.0</v>
      </c>
      <c r="L358" s="407" t="str">
        <f t="shared" si="428"/>
        <v>0.0.0</v>
      </c>
      <c r="M358" s="407" t="str">
        <f t="shared" si="429"/>
        <v>0.0.0</v>
      </c>
      <c r="N358" s="408" t="str">
        <f t="shared" si="452"/>
        <v>0.0.0</v>
      </c>
      <c r="O358" s="418"/>
      <c r="P358" s="417"/>
      <c r="Q358" s="417"/>
      <c r="R358" s="417"/>
      <c r="S358" s="417"/>
      <c r="T358" s="417"/>
      <c r="U358" s="417"/>
      <c r="V358" s="714"/>
      <c r="W358" s="714"/>
      <c r="X358" s="417"/>
      <c r="Y358" s="417"/>
      <c r="Z358" s="714"/>
      <c r="AA358" s="714"/>
      <c r="AB358" s="417"/>
      <c r="AC358" s="417"/>
      <c r="AD358" s="714"/>
      <c r="AE358" s="714"/>
      <c r="AF358" s="417"/>
      <c r="AG358" s="417"/>
      <c r="AH358" s="714"/>
      <c r="AI358" s="714"/>
      <c r="AJ358" s="417"/>
      <c r="AK358" s="417"/>
      <c r="AL358" s="714"/>
      <c r="AM358" s="714"/>
      <c r="AN358" s="417"/>
      <c r="AO358" s="417"/>
      <c r="AP358" s="714"/>
      <c r="AQ358" s="714"/>
      <c r="AR358" s="417"/>
      <c r="AS358" s="417"/>
      <c r="AT358" s="714"/>
      <c r="AU358" s="714"/>
      <c r="AV358" s="417"/>
      <c r="AW358" s="417"/>
      <c r="AX358" s="716"/>
      <c r="AY358" s="716"/>
      <c r="AZ358" s="635"/>
      <c r="BA358" s="635"/>
      <c r="BB358" s="716"/>
      <c r="BC358" s="716"/>
      <c r="BD358" s="635"/>
      <c r="BE358" s="635"/>
      <c r="BF358" s="717"/>
      <c r="BG358" s="717"/>
      <c r="BH358" s="432">
        <f t="shared" si="399"/>
        <v>0</v>
      </c>
      <c r="BI358" s="432">
        <f t="shared" si="430"/>
        <v>0</v>
      </c>
      <c r="BJ358" s="432">
        <f t="shared" si="431"/>
        <v>0</v>
      </c>
      <c r="BK358" s="432">
        <f t="shared" si="432"/>
        <v>0</v>
      </c>
      <c r="BL358" s="432">
        <f t="shared" si="433"/>
        <v>0</v>
      </c>
      <c r="BM358" s="436">
        <f t="shared" si="408"/>
        <v>0</v>
      </c>
      <c r="BN358" s="462">
        <v>0.65</v>
      </c>
      <c r="BO358" s="427">
        <f t="shared" si="400"/>
        <v>0</v>
      </c>
      <c r="BP358" s="419"/>
      <c r="BQ358" s="700"/>
      <c r="BR358" s="419"/>
      <c r="BS358" s="700"/>
      <c r="BT358" s="700"/>
      <c r="BU358" s="700"/>
      <c r="BV358" s="427">
        <f t="shared" si="407"/>
        <v>0</v>
      </c>
      <c r="BW358" s="419"/>
      <c r="BX358" s="782"/>
      <c r="BY358" s="419"/>
      <c r="BZ358" s="432"/>
      <c r="CA358" s="419"/>
      <c r="CB358" s="427"/>
      <c r="CC358" s="419"/>
      <c r="CD358" s="427"/>
      <c r="CE358" s="404">
        <f>IF(OR(C358=0,CD358="Д"),0,IF(AND(C358&gt;0,E358=0),VLOOKUP(C358,звания!A:B,2,FALSE)/((EOMONTH($G$3,0)+1)-$G$3)*BO358+VLOOKUP(C358,звания!A:B,2,FALSE)/((EOMONTH($G$3,0)+1)-$G$3)*BR358+VLOOKUP(C358,звания!A:B,2,FALSE)/((EOMONTH($G$3,0)+1)-$G$3)*BU358,IF(AND(C358&gt;0,E358&gt;0,F358&gt;=$G$3,BO358=(EOMONTH($G$3,0)+1)-$G$3),(VLOOKUP(E358,звания!A:B,2,FALSE)/(EOMONTH($G$3,0)-$G$3+1))*(F358-$G$3)+(VLOOKUP(C358,звания!A:B,2,FALSE)/(EOMONTH($G$3,0)-$G$3+1))*((EOMONTH($G$3,0)-$G$3+1)-(F358-$G$3)),IF(AND(C358&gt;0,E358&gt;0,F358&gt;$G$3,BO358&lt;(EOMONTH($G$3,0)+1)-$G$3,BO358&lt;&gt;0),VLOOKUP(E358,звания!A:B,2,FALSE)/((EOMONTH($G$3,0)+1)-$G$3)*((F358-$G$3)-(((EOMONTH($G$3,0)+1)-$G$3)-BO358-BU358-BR358))+VLOOKUP(C358,звания!A:B,2,FALSE)/((EOMONTH($G$3,0)+1)-$G$3)*(((EOMONTH($G$3,0)+1)-F358)),IF(F358&lt;$G$3,(VLOOKUP(C358,звания!A:B,2,FALSE)-VLOOKUP(E358,звания!A:B,2,FALSE))/((EOMONTH($BN$3,0)+1)-$BN$3)*(EOMONTH($BN$3,0)+1-F358)+VLOOKUP(C358,звания!A:B,2,FALSE)/((EOMONTH($G$3,0)+1)-$G$3)*BO358+VLOOKUP(C358,звания!A:B,2,FALSE)/((EOMONTH($G$3,0)+1)-$G$3)*BU358+VLOOKUP(C358,звания!A:B,2,FALSE)/((EOMONTH($G$3,0)+1)-$G$3)*BR358,0)))))</f>
        <v>0</v>
      </c>
      <c r="CF358" s="404">
        <f>IF(OR(CD358="Д",C358=0),0,IF(B358="Виключений зі списків",IF(BS358=0,(VLOOKUP(O358,звания!$D$2:$E$62,2,FALSE))/(EOMONTH($B$3,0)+1-$B$3)*BO358+(VLOOKUP(BQ358,звания!$D$2:$E$62,2,FALSE))/(EOMONTH($B$3,0)+1-$B$3)*BR358,(((VLOOKUP(O358,звания!$D$2:$E$62,2,FALSE))/(EOMONTH($B$3,0)+1-$B$3))*BO358)+(VLOOKUP(BQ358,звания!$D$2:$E$62,2,FALSE))/(EOMONTH($B$3,0)+1-$B$3)*BR358+(VLOOKUP(BS358,звания!$D$2:$E$62,2,FALSE))/(EOMONTH($B$3,0)+1-$B$3)*BU358),IF(BS358=0,(VLOOKUP(O358,звания!$D$2:$E$62,2,FALSE))/(EOMONTH($G$3,0)+1-$G$3)*BO358+(VLOOKUP(BQ358,звания!$D$2:$E$62,2,FALSE))/(EOMONTH($G$3,0)+1-$G$3)*BR358,(((VLOOKUP(O358,звания!$D$2:$E$62,2,FALSE))/(EOMONTH($G$3,0)+1-$G$3))*BO358)+(VLOOKUP(BQ358,звания!$D$2:$E$62,2,FALSE))/(EOMONTH($G$3,0)+1-$G$3)*BR358+(VLOOKUP(BS358,звания!$D$2:$E$62,2,FALSE))/(EOMONTH($G$3,0)+1-$G$3)*BU358+IF(BT358=0,0,(VLOOKUP(BS358,звания!$D$2:$E$62,2,FALSE))/(EOMONTH($BN$3,0)+1-$BN$3)*BT358-(VLOOKUP(O358,звания!$D$2:$E$62,2,FALSE))/(EOMONTH($BN$3,0)+1-$BN$3)*BT358))))</f>
        <v>0</v>
      </c>
      <c r="CG358" s="404">
        <f t="shared" si="406"/>
        <v>0</v>
      </c>
      <c r="CH358" s="404">
        <f>IF(BW358=0,CF358*BX358%,IF(BW358&gt;0,((VLOOKUP(O358,звания!$D$2:$E$62,2,FALSE)/(EOMONTH($G$3,0)+1-$G$3)*BW358)*BX358%)))</f>
        <v>0</v>
      </c>
      <c r="CI358" s="404">
        <f>IF(BY358=0,CF358*BZ358%,IF(BY358&gt;0,(VLOOKUP(O358,звания!$D$2:$E$62,2,FALSE)/(EOMONTH($G$3,0)+1-$G$3)*BO358)*BZ358%)+(VLOOKUP(BS358,звания!$D$2:$E$62,2,FALSE)/(EOMONTH($G$3,0)+1-$G$3)*BU358)*BZ358%)</f>
        <v>0</v>
      </c>
      <c r="CJ358" s="404">
        <f>IF(CA358=0,CF358*CB358%,IF(CA358&gt;0,(VLOOKUP(O358,звания!$D$2:$E$62,2,FALSE)/(EOMONTH($G$3,0)+1-$G$3)*BO358)*CB358%)+(VLOOKUP(BS358,звания!$D$2:$E$62,2,FALSE)/(EOMONTH($G$3,0)+1-$G$3)*BU358)*CB358%)</f>
        <v>0</v>
      </c>
      <c r="CK358" s="404">
        <f>IF(CD358="Д",0,IF(CC358=0,CF358*CD358%,IF(CC358&gt;0,(VLOOKUP(O358,звания!$D$2:$E$62,2,FALSE)/(EOMONTH($G$3,0)+1-$G$3)*BO358)*CD358%)+(VLOOKUP(BS358,звания!$D$2:$E$62,2,FALSE)/(EOMONTH($G$3,0)+1-$G$3)*BU358)*CD358%))</f>
        <v>0</v>
      </c>
      <c r="CL358" s="404">
        <f>IF(BR358&gt;0,((VLOOKUP(C358,звания!$A$2:$B$62,2,FALSE)/(EOMONTH($G$3,0)+1-$G$3)*BO358+VLOOKUP(O358,звания!$D$2:$E$62,2,FALSE)/(EOMONTH($G$3,0)+1-$G$3)*BO358+(VLOOKUP(C358,звания!$A$2:$B$62,2,FALSE)/(EOMONTH($G$3,0)+1-$G$3)*BO358+VLOOKUP(O358,звания!$D$2:$E$62,2,FALSE)/(EOMONTH($G$3,0)+1-$G$3)*BO358)*BV358%)*BN358)+(VLOOKUP(C358,звания!$A$2:$B$62,2,FALSE)/(EOMONTH($G$3,0)+1-$G$3)*BU358+VLOOKUP(BS358,звания!$D$2:$E$62,2,FALSE)/(EOMONTH($G$3,0)+1-$G$3)*BU358+(VLOOKUP(C358,звания!$A$2:$B$62,2,FALSE)/(EOMONTH($G$3,0)+1-$G$3)*BU358+VLOOKUP(BS358,звания!$D$2:$E$62,2,FALSE)/(EOMONTH($G$3,0)+1-$G$3)*BU358)*BV358%)*BN358,(CE358+CF358+CG358)*BN358)</f>
        <v>0</v>
      </c>
      <c r="CM358" s="404"/>
      <c r="CN358" s="404"/>
      <c r="CO358" s="432">
        <f t="shared" si="434"/>
        <v>0</v>
      </c>
      <c r="CP358" s="638"/>
      <c r="CQ358" s="637">
        <f>IF(CF358=0,0,IF((SUM(BH358:BM358)&gt;360),(VLOOKUP(O358,звания!$F$2:$G$62,2,FALSE))/100,VLOOKUP(O358,звания!$F$2:$H$62,3,FALSE)/100))</f>
        <v>0</v>
      </c>
      <c r="CR358" s="617">
        <f>IF(B358="Виключений зі списків",IF(AND(BU358=0,360-BH358&lt;0),(VLOOKUP(O358,звания!$D$2:$E$62,2,FALSE))/(EOMONTH($B$3,0)+1-$B$3)*BO358*CQ358,IF(AND(360-BH358&gt;=0,360-BH358&lt;(EOMONTH($B$3,0)+1-$B$3)),(CF358/(EOMONTH($B$3,0)-$B$3+1)*(360-BH358))*CQ358+(CF358/(EOMONTH($B$3,0)-$B$3+1)*((EOMONTH($B$3,0)-$B$3+1)-(360-BH358)))*VLOOKUP(O358,звания!$F$2:$H$62,2,FALSE)/100,((((VLOOKUP(O358,звания!$D$2:$E$62,2,FALSE))/(EOMONTH($B$3,0)+1-$B$3)*BO358*CQ358+(VLOOKUP(BS358,звания!$D$2:$E$62,2,FALSE))/(EOMONTH($B$3,0)+1-$B$3)*BU358*(VLOOKUP(BS358,звания!$F$2:$G$62,2,FALSE)*0.01)+(IF(BT358=0,0,(VLOOKUP(BS358,звания!$D$2:$E$62,2,FALSE)/(EOMONTH($G$3,0)+1-$G$3)*BT358*(VLOOKUP(BS358,звания!$F$2:$G$62,2,FALSE)))*0.01-(VLOOKUP(O358,звания!$D$2:$E$62,2,FALSE)/(EOMONTH($G$3,0)+1-$G$3)*BT358*(VLOOKUP(O358,звания!$F$2:$G$62,2,FALSE)))*0.01)))))/100*(100-CP358))),(IF(AND(BU358=0,360-BH358&lt;0,CP358=0),(VLOOKUP(O358,звания!$D$2:$E$62,2,FALSE))/(EOMONTH($G$3,0)+1-$G$3)*BO358*CQ358,IF(AND(360-BH358&gt;=0,360-BH358&lt;(EOMONTH($G$3,0)+1-$G$3)),(CF358/(EOMONTH($G$3,0)-$G$3+1)*(360-BH358))*CQ358+(CF358/(EOMONTH($G$3,0)-$G$3+1)*((EOMONTH($G$3,0)-$G$3+1)-(360-BH358)))*VLOOKUP(O358,звания!$F$2:$H$62,2,FALSE)/100,((((VLOOKUP(O358,звания!$D$2:$E$62,2,FALSE))/(EOMONTH($G$3,0)+1-$G$3)*BO358*CQ358+(VLOOKUP(BS358,звания!$D$2:$E$62,2,FALSE))/(EOMONTH($G$3,0)+1-$G$3)*BU358*(VLOOKUP(BS358,звания!$F$2:$G$62,2,FALSE)*0.01)))/100*(100-CP358)+(IF(BT358=0,0,(VLOOKUP(BS358,звания!$D$2:$E$62,2,FALSE)/(EOMONTH($BN$3,0)+1-$BN$3)*BT358*(VLOOKUP(BS358,звания!$F$2:$G$62,2,FALSE)))*0.01-(VLOOKUP(O358,звания!$D$2:$E$62,2,FALSE)/(EOMONTH($BN$3,0)+1-$BN$3)*BT358*(VLOOKUP(O358,звания!$F$2:$G$62,2,FALSE)))*0.01)))))))</f>
        <v>0</v>
      </c>
      <c r="CS358" s="416">
        <f t="shared" ref="CS358:CS367" si="453">SUM(CE358:CM358,CR358)</f>
        <v>0</v>
      </c>
      <c r="CT358" s="403"/>
      <c r="CU358" s="403"/>
      <c r="CV358" s="403">
        <f t="shared" si="435"/>
        <v>0</v>
      </c>
      <c r="CW358" s="556">
        <f t="shared" si="440"/>
        <v>0</v>
      </c>
      <c r="CX358" s="403">
        <f t="shared" si="450"/>
        <v>0</v>
      </c>
      <c r="CY358" s="403"/>
      <c r="CZ358" s="404">
        <f t="shared" si="401"/>
        <v>0</v>
      </c>
      <c r="DA358" s="403"/>
      <c r="DB358" s="403"/>
      <c r="DC358" s="403"/>
      <c r="DD358" s="421">
        <f t="shared" si="446"/>
        <v>0</v>
      </c>
      <c r="DE358" s="421">
        <f t="shared" si="425"/>
        <v>0</v>
      </c>
      <c r="DF358" s="403">
        <f t="shared" si="410"/>
        <v>0</v>
      </c>
      <c r="DG358" s="421">
        <f t="shared" si="411"/>
        <v>0</v>
      </c>
      <c r="DH358" s="421"/>
      <c r="DI358" s="421"/>
      <c r="DJ358" s="422" t="str">
        <f t="shared" si="420"/>
        <v xml:space="preserve">    </v>
      </c>
      <c r="DK358" s="424"/>
      <c r="DL358" s="425"/>
      <c r="DM358" s="425"/>
      <c r="DN358" s="425"/>
      <c r="DO358" s="420"/>
      <c r="DP358" s="123"/>
      <c r="DQ358" s="824"/>
      <c r="DR358" s="818"/>
      <c r="DS358" s="819"/>
      <c r="DT358" s="820"/>
      <c r="DU358" s="124"/>
      <c r="DV358" s="110"/>
      <c r="DX358" s="84"/>
      <c r="DY358" s="84"/>
      <c r="DZ358" s="105"/>
      <c r="EH358" s="543">
        <f t="shared" si="436"/>
        <v>0</v>
      </c>
      <c r="EI358" s="404">
        <f t="shared" si="437"/>
        <v>0</v>
      </c>
      <c r="EJ358" s="29">
        <f t="shared" si="438"/>
        <v>0</v>
      </c>
      <c r="EK358" s="50"/>
      <c r="EL358" s="29"/>
      <c r="EM358" s="50"/>
      <c r="EN358" s="50"/>
      <c r="EO358" s="50"/>
      <c r="EP358" s="29"/>
    </row>
    <row r="359" spans="1:146" ht="17.45" hidden="1" customHeight="1">
      <c r="A359" s="402">
        <v>352</v>
      </c>
      <c r="B359" s="404"/>
      <c r="C359" s="404"/>
      <c r="D359" s="404">
        <f t="shared" si="409"/>
        <v>0</v>
      </c>
      <c r="E359" s="416"/>
      <c r="F359" s="417"/>
      <c r="G359" s="406" t="str">
        <f t="shared" si="442"/>
        <v>0.0.0</v>
      </c>
      <c r="H359" s="407" t="str">
        <f t="shared" si="451"/>
        <v>0.0.0</v>
      </c>
      <c r="I359" s="407" t="str">
        <f t="shared" si="444"/>
        <v>0.0.0</v>
      </c>
      <c r="J359" s="407" t="str">
        <f t="shared" si="426"/>
        <v>0.0.0</v>
      </c>
      <c r="K359" s="407" t="str">
        <f t="shared" si="427"/>
        <v>0.0.0</v>
      </c>
      <c r="L359" s="407" t="str">
        <f t="shared" si="428"/>
        <v>0.0.0</v>
      </c>
      <c r="M359" s="407" t="str">
        <f t="shared" si="429"/>
        <v>0.0.0</v>
      </c>
      <c r="N359" s="408" t="str">
        <f t="shared" si="452"/>
        <v>0.0.0</v>
      </c>
      <c r="O359" s="418"/>
      <c r="P359" s="417"/>
      <c r="Q359" s="417"/>
      <c r="R359" s="417"/>
      <c r="S359" s="417"/>
      <c r="T359" s="417"/>
      <c r="U359" s="417"/>
      <c r="V359" s="714"/>
      <c r="W359" s="714"/>
      <c r="X359" s="417"/>
      <c r="Y359" s="417"/>
      <c r="Z359" s="714"/>
      <c r="AA359" s="714"/>
      <c r="AB359" s="417"/>
      <c r="AC359" s="417"/>
      <c r="AD359" s="714"/>
      <c r="AE359" s="714"/>
      <c r="AF359" s="417"/>
      <c r="AG359" s="417"/>
      <c r="AH359" s="714"/>
      <c r="AI359" s="714"/>
      <c r="AJ359" s="417"/>
      <c r="AK359" s="417"/>
      <c r="AL359" s="714"/>
      <c r="AM359" s="714"/>
      <c r="AN359" s="417"/>
      <c r="AO359" s="417"/>
      <c r="AP359" s="714"/>
      <c r="AQ359" s="714"/>
      <c r="AR359" s="417"/>
      <c r="AS359" s="417"/>
      <c r="AT359" s="714"/>
      <c r="AU359" s="714"/>
      <c r="AV359" s="417"/>
      <c r="AW359" s="417"/>
      <c r="AX359" s="716"/>
      <c r="AY359" s="716"/>
      <c r="AZ359" s="635"/>
      <c r="BA359" s="635"/>
      <c r="BB359" s="716"/>
      <c r="BC359" s="716"/>
      <c r="BD359" s="635"/>
      <c r="BE359" s="635"/>
      <c r="BF359" s="717"/>
      <c r="BG359" s="717"/>
      <c r="BH359" s="432">
        <f t="shared" si="399"/>
        <v>0</v>
      </c>
      <c r="BI359" s="432">
        <f t="shared" si="430"/>
        <v>0</v>
      </c>
      <c r="BJ359" s="432">
        <f t="shared" si="431"/>
        <v>0</v>
      </c>
      <c r="BK359" s="432">
        <f t="shared" si="432"/>
        <v>0</v>
      </c>
      <c r="BL359" s="432">
        <f t="shared" si="433"/>
        <v>0</v>
      </c>
      <c r="BM359" s="436">
        <f t="shared" si="408"/>
        <v>0</v>
      </c>
      <c r="BN359" s="462">
        <v>0.65</v>
      </c>
      <c r="BO359" s="427">
        <f t="shared" si="400"/>
        <v>0</v>
      </c>
      <c r="BP359" s="774"/>
      <c r="BQ359" s="700"/>
      <c r="BR359" s="419"/>
      <c r="BS359" s="700"/>
      <c r="BT359" s="700"/>
      <c r="BU359" s="700"/>
      <c r="BV359" s="427">
        <f t="shared" si="407"/>
        <v>0</v>
      </c>
      <c r="BW359" s="419"/>
      <c r="BX359" s="782"/>
      <c r="BY359" s="419"/>
      <c r="BZ359" s="432"/>
      <c r="CA359" s="419"/>
      <c r="CB359" s="427"/>
      <c r="CC359" s="419"/>
      <c r="CD359" s="427"/>
      <c r="CE359" s="404">
        <f>IF(OR(C359=0,CD359="Д"),0,IF(AND(C359&gt;0,E359=0),VLOOKUP(C359,звания!A:B,2,FALSE)/((EOMONTH($G$3,0)+1)-$G$3)*BO359+VLOOKUP(C359,звания!A:B,2,FALSE)/((EOMONTH($G$3,0)+1)-$G$3)*BR359+VLOOKUP(C359,звания!A:B,2,FALSE)/((EOMONTH($G$3,0)+1)-$G$3)*BU359,IF(AND(C359&gt;0,E359&gt;0,F359&gt;=$G$3,BO359=(EOMONTH($G$3,0)+1)-$G$3),(VLOOKUP(E359,звания!A:B,2,FALSE)/(EOMONTH($G$3,0)-$G$3+1))*(F359-$G$3)+(VLOOKUP(C359,звания!A:B,2,FALSE)/(EOMONTH($G$3,0)-$G$3+1))*((EOMONTH($G$3,0)-$G$3+1)-(F359-$G$3)),IF(AND(C359&gt;0,E359&gt;0,F359&gt;$G$3,BO359&lt;(EOMONTH($G$3,0)+1)-$G$3,BO359&lt;&gt;0),VLOOKUP(E359,звания!A:B,2,FALSE)/((EOMONTH($G$3,0)+1)-$G$3)*((F359-$G$3)-(((EOMONTH($G$3,0)+1)-$G$3)-BO359-BU359-BR359))+VLOOKUP(C359,звания!A:B,2,FALSE)/((EOMONTH($G$3,0)+1)-$G$3)*(((EOMONTH($G$3,0)+1)-F359)),IF(F359&lt;$G$3,(VLOOKUP(C359,звания!A:B,2,FALSE)-VLOOKUP(E359,звания!A:B,2,FALSE))/((EOMONTH($BN$3,0)+1)-$BN$3)*(EOMONTH($BN$3,0)+1-F359)+VLOOKUP(C359,звания!A:B,2,FALSE)/((EOMONTH($G$3,0)+1)-$G$3)*BO359+VLOOKUP(C359,звания!A:B,2,FALSE)/((EOMONTH($G$3,0)+1)-$G$3)*BU359+VLOOKUP(C359,звания!A:B,2,FALSE)/((EOMONTH($G$3,0)+1)-$G$3)*BR359,0)))))</f>
        <v>0</v>
      </c>
      <c r="CF359" s="404">
        <f>IF(OR(CD359="Д",C359=0),0,IF(B359="Виключений зі списків",IF(BS359=0,(VLOOKUP(O359,звания!$D$2:$E$62,2,FALSE))/(EOMONTH($B$3,0)+1-$B$3)*BO359+(VLOOKUP(BQ359,звания!$D$2:$E$62,2,FALSE))/(EOMONTH($B$3,0)+1-$B$3)*BR359,(((VLOOKUP(O359,звания!$D$2:$E$62,2,FALSE))/(EOMONTH($B$3,0)+1-$B$3))*BO359)+(VLOOKUP(BQ359,звания!$D$2:$E$62,2,FALSE))/(EOMONTH($B$3,0)+1-$B$3)*BR359+(VLOOKUP(BS359,звания!$D$2:$E$62,2,FALSE))/(EOMONTH($B$3,0)+1-$B$3)*BU359),IF(BS359=0,(VLOOKUP(O359,звания!$D$2:$E$62,2,FALSE))/(EOMONTH($G$3,0)+1-$G$3)*BO359+(VLOOKUP(BQ359,звания!$D$2:$E$62,2,FALSE))/(EOMONTH($G$3,0)+1-$G$3)*BR359,(((VLOOKUP(O359,звания!$D$2:$E$62,2,FALSE))/(EOMONTH($G$3,0)+1-$G$3))*BO359)+(VLOOKUP(BQ359,звания!$D$2:$E$62,2,FALSE))/(EOMONTH($G$3,0)+1-$G$3)*BR359+(VLOOKUP(BS359,звания!$D$2:$E$62,2,FALSE))/(EOMONTH($G$3,0)+1-$G$3)*BU359+IF(BT359=0,0,(VLOOKUP(BS359,звания!$D$2:$E$62,2,FALSE))/(EOMONTH($BN$3,0)+1-$BN$3)*BT359-(VLOOKUP(O359,звания!$D$2:$E$62,2,FALSE))/(EOMONTH($BN$3,0)+1-$BN$3)*BT359))))</f>
        <v>0</v>
      </c>
      <c r="CG359" s="404">
        <f t="shared" si="406"/>
        <v>0</v>
      </c>
      <c r="CH359" s="404">
        <f>IF(BW359=0,CF359*BX359%,IF(BW359&gt;0,((VLOOKUP(O359,звания!$D$2:$E$62,2,FALSE)/(EOMONTH($G$3,0)+1-$G$3)*BW359)*BX359%)))</f>
        <v>0</v>
      </c>
      <c r="CI359" s="404">
        <f>IF(BY359=0,CF359*BZ359%,IF(BY359&gt;0,(VLOOKUP(O359,звания!$D$2:$E$62,2,FALSE)/(EOMONTH($G$3,0)+1-$G$3)*BO359)*BZ359%)+(VLOOKUP(BS359,звания!$D$2:$E$62,2,FALSE)/(EOMONTH($G$3,0)+1-$G$3)*BU359)*BZ359%)</f>
        <v>0</v>
      </c>
      <c r="CJ359" s="404">
        <f>IF(CA359=0,CF359*CB359%,IF(CA359&gt;0,(VLOOKUP(O359,звания!$D$2:$E$62,2,FALSE)/(EOMONTH($G$3,0)+1-$G$3)*BO359)*CB359%)+(VLOOKUP(BS359,звания!$D$2:$E$62,2,FALSE)/(EOMONTH($G$3,0)+1-$G$3)*BU359)*CB359%)</f>
        <v>0</v>
      </c>
      <c r="CK359" s="404">
        <f>IF(CD359="Д",0,IF(CC359=0,CF359*CD359%,IF(CC359&gt;0,(VLOOKUP(O359,звания!$D$2:$E$62,2,FALSE)/(EOMONTH($G$3,0)+1-$G$3)*BO359)*CD359%)+(VLOOKUP(BS359,звания!$D$2:$E$62,2,FALSE)/(EOMONTH($G$3,0)+1-$G$3)*BU359)*CD359%))</f>
        <v>0</v>
      </c>
      <c r="CL359" s="404">
        <f>IF(BR359&gt;0,((VLOOKUP(C359,звания!$A$2:$B$62,2,FALSE)/(EOMONTH($G$3,0)+1-$G$3)*BO359+VLOOKUP(O359,звания!$D$2:$E$62,2,FALSE)/(EOMONTH($G$3,0)+1-$G$3)*BO359+(VLOOKUP(C359,звания!$A$2:$B$62,2,FALSE)/(EOMONTH($G$3,0)+1-$G$3)*BO359+VLOOKUP(O359,звания!$D$2:$E$62,2,FALSE)/(EOMONTH($G$3,0)+1-$G$3)*BO359)*BV359%)*BN359)+(VLOOKUP(C359,звания!$A$2:$B$62,2,FALSE)/(EOMONTH($G$3,0)+1-$G$3)*BU359+VLOOKUP(BS359,звания!$D$2:$E$62,2,FALSE)/(EOMONTH($G$3,0)+1-$G$3)*BU359+(VLOOKUP(C359,звания!$A$2:$B$62,2,FALSE)/(EOMONTH($G$3,0)+1-$G$3)*BU359+VLOOKUP(BS359,звания!$D$2:$E$62,2,FALSE)/(EOMONTH($G$3,0)+1-$G$3)*BU359)*BV359%)*BN359,(CE359+CF359+CG359)*BN359)</f>
        <v>0</v>
      </c>
      <c r="CM359" s="404"/>
      <c r="CN359" s="404"/>
      <c r="CO359" s="432">
        <f t="shared" si="434"/>
        <v>0</v>
      </c>
      <c r="CP359" s="638"/>
      <c r="CQ359" s="637">
        <f>IF(CF359=0,0,IF((SUM(BH359:BM359)&gt;360),(VLOOKUP(O359,звания!$F$2:$G$62,2,FALSE))/100,VLOOKUP(O359,звания!$F$2:$H$62,3,FALSE)/100))</f>
        <v>0</v>
      </c>
      <c r="CR359" s="617">
        <f>IF(B359="Виключений зі списків",IF(AND(BU359=0,360-BH359&lt;0),(VLOOKUP(O359,звания!$D$2:$E$62,2,FALSE))/(EOMONTH($B$3,0)+1-$B$3)*BO359*CQ359,IF(AND(360-BH359&gt;=0,360-BH359&lt;(EOMONTH($B$3,0)+1-$B$3)),(CF359/(EOMONTH($B$3,0)-$B$3+1)*(360-BH359))*CQ359+(CF359/(EOMONTH($B$3,0)-$B$3+1)*((EOMONTH($B$3,0)-$B$3+1)-(360-BH359)))*VLOOKUP(O359,звания!$F$2:$H$62,2,FALSE)/100,((((VLOOKUP(O359,звания!$D$2:$E$62,2,FALSE))/(EOMONTH($B$3,0)+1-$B$3)*BO359*CQ359+(VLOOKUP(BS359,звания!$D$2:$E$62,2,FALSE))/(EOMONTH($B$3,0)+1-$B$3)*BU359*(VLOOKUP(BS359,звания!$F$2:$G$62,2,FALSE)*0.01)+(IF(BT359=0,0,(VLOOKUP(BS359,звания!$D$2:$E$62,2,FALSE)/(EOMONTH($G$3,0)+1-$G$3)*BT359*(VLOOKUP(BS359,звания!$F$2:$G$62,2,FALSE)))*0.01-(VLOOKUP(O359,звания!$D$2:$E$62,2,FALSE)/(EOMONTH($G$3,0)+1-$G$3)*BT359*(VLOOKUP(O359,звания!$F$2:$G$62,2,FALSE)))*0.01)))))/100*(100-CP359))),(IF(AND(BU359=0,360-BH359&lt;0,CP359=0),(VLOOKUP(O359,звания!$D$2:$E$62,2,FALSE))/(EOMONTH($G$3,0)+1-$G$3)*BO359*CQ359,IF(AND(360-BH359&gt;=0,360-BH359&lt;(EOMONTH($G$3,0)+1-$G$3)),(CF359/(EOMONTH($G$3,0)-$G$3+1)*(360-BH359))*CQ359+(CF359/(EOMONTH($G$3,0)-$G$3+1)*((EOMONTH($G$3,0)-$G$3+1)-(360-BH359)))*VLOOKUP(O359,звания!$F$2:$H$62,2,FALSE)/100,((((VLOOKUP(O359,звания!$D$2:$E$62,2,FALSE))/(EOMONTH($G$3,0)+1-$G$3)*BO359*CQ359+(VLOOKUP(BS359,звания!$D$2:$E$62,2,FALSE))/(EOMONTH($G$3,0)+1-$G$3)*BU359*(VLOOKUP(BS359,звания!$F$2:$G$62,2,FALSE)*0.01)))/100*(100-CP359)+(IF(BT359=0,0,(VLOOKUP(BS359,звания!$D$2:$E$62,2,FALSE)/(EOMONTH($BN$3,0)+1-$BN$3)*BT359*(VLOOKUP(BS359,звания!$F$2:$G$62,2,FALSE)))*0.01-(VLOOKUP(O359,звания!$D$2:$E$62,2,FALSE)/(EOMONTH($BN$3,0)+1-$BN$3)*BT359*(VLOOKUP(O359,звания!$F$2:$G$62,2,FALSE)))*0.01)))))))</f>
        <v>0</v>
      </c>
      <c r="CS359" s="416">
        <f t="shared" si="453"/>
        <v>0</v>
      </c>
      <c r="CT359" s="403"/>
      <c r="CU359" s="403"/>
      <c r="CV359" s="403">
        <f t="shared" si="435"/>
        <v>0</v>
      </c>
      <c r="CW359" s="556">
        <f t="shared" si="440"/>
        <v>0</v>
      </c>
      <c r="CX359" s="403">
        <f t="shared" si="450"/>
        <v>0</v>
      </c>
      <c r="CY359" s="403"/>
      <c r="CZ359" s="404">
        <f t="shared" si="401"/>
        <v>0</v>
      </c>
      <c r="DA359" s="403"/>
      <c r="DB359" s="403"/>
      <c r="DC359" s="403"/>
      <c r="DD359" s="421">
        <f t="shared" si="446"/>
        <v>0</v>
      </c>
      <c r="DE359" s="421">
        <f t="shared" si="425"/>
        <v>0</v>
      </c>
      <c r="DF359" s="403">
        <f t="shared" si="410"/>
        <v>0</v>
      </c>
      <c r="DG359" s="421">
        <f t="shared" si="411"/>
        <v>0</v>
      </c>
      <c r="DH359" s="421"/>
      <c r="DI359" s="421"/>
      <c r="DJ359" s="422" t="str">
        <f t="shared" si="420"/>
        <v xml:space="preserve">    </v>
      </c>
      <c r="DK359" s="424"/>
      <c r="DL359" s="425"/>
      <c r="DM359" s="425"/>
      <c r="DN359" s="425"/>
      <c r="DO359" s="420"/>
      <c r="DP359" s="123"/>
      <c r="DQ359" s="817"/>
      <c r="DR359" s="818"/>
      <c r="DS359" s="819"/>
      <c r="DT359" s="820"/>
      <c r="DU359" s="124"/>
      <c r="DV359" s="122"/>
      <c r="DZ359" s="105"/>
      <c r="EH359" s="543">
        <f t="shared" si="436"/>
        <v>0</v>
      </c>
      <c r="EI359" s="404">
        <f t="shared" si="437"/>
        <v>0</v>
      </c>
      <c r="EJ359" s="29">
        <f t="shared" si="438"/>
        <v>0</v>
      </c>
      <c r="EK359" s="50"/>
      <c r="EL359" s="29"/>
      <c r="EM359" s="50"/>
      <c r="EN359" s="50"/>
      <c r="EO359" s="50"/>
      <c r="EP359" s="29"/>
    </row>
    <row r="360" spans="1:146" ht="17.45" hidden="1" customHeight="1">
      <c r="A360" s="446">
        <v>353</v>
      </c>
      <c r="B360" s="403"/>
      <c r="C360" s="403"/>
      <c r="D360" s="403">
        <f t="shared" si="409"/>
        <v>0</v>
      </c>
      <c r="E360" s="416"/>
      <c r="F360" s="417"/>
      <c r="G360" s="406" t="str">
        <f t="shared" si="442"/>
        <v>0.0.0</v>
      </c>
      <c r="H360" s="407" t="str">
        <f>CONCATENATE(INT((BH360)/360),".",INT(MOD((BH360),360)/30),".",MOD(MOD((BH360),360),30))</f>
        <v>0.0.0</v>
      </c>
      <c r="I360" s="407" t="str">
        <f t="shared" si="444"/>
        <v>0.0.0</v>
      </c>
      <c r="J360" s="407" t="str">
        <f t="shared" si="426"/>
        <v>0.0.0</v>
      </c>
      <c r="K360" s="407" t="str">
        <f t="shared" si="427"/>
        <v>0.0.0</v>
      </c>
      <c r="L360" s="407" t="str">
        <f t="shared" si="428"/>
        <v>0.0.0</v>
      </c>
      <c r="M360" s="407" t="str">
        <f t="shared" si="429"/>
        <v>0.0.0</v>
      </c>
      <c r="N360" s="408" t="str">
        <f>CONCATENATE(IF(INT(INT(DAYS360(BF360,BG360,1)/30)/24)&gt;=2,2,INT(INT(DAYS360(BF360,BG360,1)/30)/24)),".",IF(AND(INT(INT(DAYS360(BF360,BG360,1)/30)/24)&gt;=2,MOD(INT(BM360/30),12)&gt;=6),6,IF(ISODD(MOD(INT(DAYS360(BF360,BG360,1)/30),12)),MOD(INT(DAYS360(BF360,BG360,1)/60),12),MOD(INT(BM360/30),12))),".",IF(AND(INT(INT(DAYS360(BF360,BG360,1)/30)/24)&gt;=2,MOD(INT(BM360/30),12)&gt;=6),0,IF(ISODD(MOD(INT(DAYS360(BF360,BG360,1)/30),12)),INT((MOD(DAYS360(BF360,BG360,1),30)/2+15)),INT(MOD(DAYS360(BF360,BG360,1),30)/2))))</f>
        <v>0.0.0</v>
      </c>
      <c r="O360" s="418"/>
      <c r="P360" s="417"/>
      <c r="Q360" s="417"/>
      <c r="R360" s="417"/>
      <c r="S360" s="417"/>
      <c r="T360" s="417"/>
      <c r="U360" s="417"/>
      <c r="V360" s="714"/>
      <c r="W360" s="714"/>
      <c r="X360" s="417"/>
      <c r="Y360" s="417"/>
      <c r="Z360" s="714"/>
      <c r="AA360" s="714"/>
      <c r="AB360" s="417"/>
      <c r="AC360" s="417"/>
      <c r="AD360" s="714"/>
      <c r="AE360" s="714"/>
      <c r="AF360" s="417"/>
      <c r="AG360" s="417"/>
      <c r="AH360" s="714"/>
      <c r="AI360" s="714"/>
      <c r="AJ360" s="417"/>
      <c r="AK360" s="417"/>
      <c r="AL360" s="714"/>
      <c r="AM360" s="714"/>
      <c r="AN360" s="417"/>
      <c r="AO360" s="417"/>
      <c r="AP360" s="714"/>
      <c r="AQ360" s="714"/>
      <c r="AR360" s="417"/>
      <c r="AS360" s="417"/>
      <c r="AT360" s="714"/>
      <c r="AU360" s="714"/>
      <c r="AV360" s="417"/>
      <c r="AW360" s="417"/>
      <c r="AX360" s="716"/>
      <c r="AY360" s="716"/>
      <c r="AZ360" s="635"/>
      <c r="BA360" s="635"/>
      <c r="BB360" s="716"/>
      <c r="BC360" s="716"/>
      <c r="BD360" s="635"/>
      <c r="BE360" s="635"/>
      <c r="BF360" s="717"/>
      <c r="BG360" s="717"/>
      <c r="BH360" s="432">
        <f t="shared" si="399"/>
        <v>0</v>
      </c>
      <c r="BI360" s="432">
        <f t="shared" si="430"/>
        <v>0</v>
      </c>
      <c r="BJ360" s="432">
        <f t="shared" si="431"/>
        <v>0</v>
      </c>
      <c r="BK360" s="432">
        <f t="shared" si="432"/>
        <v>0</v>
      </c>
      <c r="BL360" s="432">
        <f t="shared" si="433"/>
        <v>0</v>
      </c>
      <c r="BM360" s="436">
        <f t="shared" si="408"/>
        <v>0</v>
      </c>
      <c r="BN360" s="462">
        <v>0.65</v>
      </c>
      <c r="BO360" s="427">
        <f t="shared" si="400"/>
        <v>0</v>
      </c>
      <c r="BP360" s="725"/>
      <c r="BQ360" s="700"/>
      <c r="BR360" s="419"/>
      <c r="BS360" s="700"/>
      <c r="BT360" s="700"/>
      <c r="BU360" s="700"/>
      <c r="BV360" s="427">
        <f t="shared" si="407"/>
        <v>0</v>
      </c>
      <c r="BW360" s="419"/>
      <c r="BX360" s="782"/>
      <c r="BY360" s="419"/>
      <c r="BZ360" s="432"/>
      <c r="CA360" s="419"/>
      <c r="CB360" s="427"/>
      <c r="CC360" s="419"/>
      <c r="CD360" s="427"/>
      <c r="CE360" s="404">
        <f>IF(OR(C360=0,CD360="Д"),0,IF(AND(C360&gt;0,E360=0),VLOOKUP(C360,звания!A:B,2,FALSE)/((EOMONTH($G$3,0)+1)-$G$3)*BO360+VLOOKUP(C360,звания!A:B,2,FALSE)/((EOMONTH($G$3,0)+1)-$G$3)*BR360+VLOOKUP(C360,звания!A:B,2,FALSE)/((EOMONTH($G$3,0)+1)-$G$3)*BU360,IF(AND(C360&gt;0,E360&gt;0,F360&gt;=$G$3,BO360=(EOMONTH($G$3,0)+1)-$G$3),(VLOOKUP(E360,звания!A:B,2,FALSE)/(EOMONTH($G$3,0)-$G$3+1))*(F360-$G$3)+(VLOOKUP(C360,звания!A:B,2,FALSE)/(EOMONTH($G$3,0)-$G$3+1))*((EOMONTH($G$3,0)-$G$3+1)-(F360-$G$3)),IF(AND(C360&gt;0,E360&gt;0,F360&gt;$G$3,BO360&lt;(EOMONTH($G$3,0)+1)-$G$3,BO360&lt;&gt;0),VLOOKUP(E360,звания!A:B,2,FALSE)/((EOMONTH($G$3,0)+1)-$G$3)*((F360-$G$3)-(((EOMONTH($G$3,0)+1)-$G$3)-BO360-BU360-BR360))+VLOOKUP(C360,звания!A:B,2,FALSE)/((EOMONTH($G$3,0)+1)-$G$3)*(((EOMONTH($G$3,0)+1)-F360)),IF(F360&lt;$G$3,(VLOOKUP(C360,звания!A:B,2,FALSE)-VLOOKUP(E360,звания!A:B,2,FALSE))/((EOMONTH($BN$3,0)+1)-$BN$3)*(EOMONTH($BN$3,0)+1-F360)+VLOOKUP(C360,звания!A:B,2,FALSE)/((EOMONTH($G$3,0)+1)-$G$3)*BO360+VLOOKUP(C360,звания!A:B,2,FALSE)/((EOMONTH($G$3,0)+1)-$G$3)*BU360+VLOOKUP(C360,звания!A:B,2,FALSE)/((EOMONTH($G$3,0)+1)-$G$3)*BR360,0)))))</f>
        <v>0</v>
      </c>
      <c r="CF360" s="404">
        <f>IF(OR(CD360="Д",C360=0),0,IF(B360="Виключений зі списків",IF(BS360=0,(VLOOKUP(O360,звания!$D$2:$E$62,2,FALSE))/(EOMONTH($B$3,0)+1-$B$3)*BO360+(VLOOKUP(BQ360,звания!$D$2:$E$62,2,FALSE))/(EOMONTH($B$3,0)+1-$B$3)*BR360,(((VLOOKUP(O360,звания!$D$2:$E$62,2,FALSE))/(EOMONTH($B$3,0)+1-$B$3))*BO360)+(VLOOKUP(BQ360,звания!$D$2:$E$62,2,FALSE))/(EOMONTH($B$3,0)+1-$B$3)*BR360+(VLOOKUP(BS360,звания!$D$2:$E$62,2,FALSE))/(EOMONTH($B$3,0)+1-$B$3)*BU360),IF(BS360=0,(VLOOKUP(O360,звания!$D$2:$E$62,2,FALSE))/(EOMONTH($G$3,0)+1-$G$3)*BO360+(VLOOKUP(BQ360,звания!$D$2:$E$62,2,FALSE))/(EOMONTH($G$3,0)+1-$G$3)*BR360,(((VLOOKUP(O360,звания!$D$2:$E$62,2,FALSE))/(EOMONTH($G$3,0)+1-$G$3))*BO360)+(VLOOKUP(BQ360,звания!$D$2:$E$62,2,FALSE))/(EOMONTH($G$3,0)+1-$G$3)*BR360+(VLOOKUP(BS360,звания!$D$2:$E$62,2,FALSE))/(EOMONTH($G$3,0)+1-$G$3)*BU360+IF(BT360=0,0,(VLOOKUP(BS360,звания!$D$2:$E$62,2,FALSE))/(EOMONTH($BN$3,0)+1-$BN$3)*BT360-(VLOOKUP(O360,звания!$D$2:$E$62,2,FALSE))/(EOMONTH($BN$3,0)+1-$BN$3)*BT360))))</f>
        <v>0</v>
      </c>
      <c r="CG360" s="404">
        <f t="shared" si="406"/>
        <v>0</v>
      </c>
      <c r="CH360" s="404">
        <f>IF(BW360=0,CF360*BX360%,IF(BW360&gt;0,((VLOOKUP(O360,звания!$D$2:$E$62,2,FALSE)/(EOMONTH($G$3,0)+1-$G$3)*BW360)*BX360%)))</f>
        <v>0</v>
      </c>
      <c r="CI360" s="404">
        <f>IF(BY360=0,CF360*BZ360%,IF(BY360&gt;0,(VLOOKUP(O360,звания!$D$2:$E$62,2,FALSE)/(EOMONTH($G$3,0)+1-$G$3)*BO360)*BZ360%)+(VLOOKUP(BS360,звания!$D$2:$E$62,2,FALSE)/(EOMONTH($G$3,0)+1-$G$3)*BU360)*BZ360%)</f>
        <v>0</v>
      </c>
      <c r="CJ360" s="404">
        <f>IF(CA360=0,CF360*CB360%,IF(CA360&gt;0,(VLOOKUP(O360,звания!$D$2:$E$62,2,FALSE)/(EOMONTH($G$3,0)+1-$G$3)*BO360)*CB360%)+(VLOOKUP(BS360,звания!$D$2:$E$62,2,FALSE)/(EOMONTH($G$3,0)+1-$G$3)*BU360)*CB360%)</f>
        <v>0</v>
      </c>
      <c r="CK360" s="404">
        <f>IF(CD360="Д",0,IF(CC360=0,CF360*CD360%,IF(CC360&gt;0,(VLOOKUP(O360,звания!$D$2:$E$62,2,FALSE)/(EOMONTH($G$3,0)+1-$G$3)*BO360)*CD360%)+(VLOOKUP(BS360,звания!$D$2:$E$62,2,FALSE)/(EOMONTH($G$3,0)+1-$G$3)*BU360)*CD360%))</f>
        <v>0</v>
      </c>
      <c r="CL360" s="404">
        <f>IF(BR360&gt;0,((VLOOKUP(C360,звания!$A$2:$B$62,2,FALSE)/(EOMONTH($G$3,0)+1-$G$3)*BO360+VLOOKUP(O360,звания!$D$2:$E$62,2,FALSE)/(EOMONTH($G$3,0)+1-$G$3)*BO360+(VLOOKUP(C360,звания!$A$2:$B$62,2,FALSE)/(EOMONTH($G$3,0)+1-$G$3)*BO360+VLOOKUP(O360,звания!$D$2:$E$62,2,FALSE)/(EOMONTH($G$3,0)+1-$G$3)*BO360)*BV360%)*BN360)+(VLOOKUP(C360,звания!$A$2:$B$62,2,FALSE)/(EOMONTH($G$3,0)+1-$G$3)*BU360+VLOOKUP(BS360,звания!$D$2:$E$62,2,FALSE)/(EOMONTH($G$3,0)+1-$G$3)*BU360+(VLOOKUP(C360,звания!$A$2:$B$62,2,FALSE)/(EOMONTH($G$3,0)+1-$G$3)*BU360+VLOOKUP(BS360,звания!$D$2:$E$62,2,FALSE)/(EOMONTH($G$3,0)+1-$G$3)*BU360)*BV360%)*BN360,(CE360+CF360+CG360)*BN360)</f>
        <v>0</v>
      </c>
      <c r="CM360" s="404"/>
      <c r="CN360" s="404"/>
      <c r="CO360" s="432">
        <f t="shared" si="434"/>
        <v>0</v>
      </c>
      <c r="CP360" s="638"/>
      <c r="CQ360" s="637">
        <f>IF(CF360=0,0,IF((SUM(BH360:BM360)&gt;360),(VLOOKUP(O360,звания!$F$2:$G$62,2,FALSE))/100,VLOOKUP(O360,звания!$F$2:$H$62,3,FALSE)/100))</f>
        <v>0</v>
      </c>
      <c r="CR360" s="617">
        <f>IF(B360="Виключений зі списків",IF(AND(BU360=0,360-BH360&lt;0),(VLOOKUP(O360,звания!$D$2:$E$62,2,FALSE))/(EOMONTH($B$3,0)+1-$B$3)*BO360*CQ360,IF(AND(360-BH360&gt;=0,360-BH360&lt;(EOMONTH($B$3,0)+1-$B$3)),(CF360/(EOMONTH($B$3,0)-$B$3+1)*(360-BH360))*CQ360+(CF360/(EOMONTH($B$3,0)-$B$3+1)*((EOMONTH($B$3,0)-$B$3+1)-(360-BH360)))*VLOOKUP(O360,звания!$F$2:$H$62,2,FALSE)/100,((((VLOOKUP(O360,звания!$D$2:$E$62,2,FALSE))/(EOMONTH($B$3,0)+1-$B$3)*BO360*CQ360+(VLOOKUP(BS360,звания!$D$2:$E$62,2,FALSE))/(EOMONTH($B$3,0)+1-$B$3)*BU360*(VLOOKUP(BS360,звания!$F$2:$G$62,2,FALSE)*0.01)+(IF(BT360=0,0,(VLOOKUP(BS360,звания!$D$2:$E$62,2,FALSE)/(EOMONTH($G$3,0)+1-$G$3)*BT360*(VLOOKUP(BS360,звания!$F$2:$G$62,2,FALSE)))*0.01-(VLOOKUP(O360,звания!$D$2:$E$62,2,FALSE)/(EOMONTH($G$3,0)+1-$G$3)*BT360*(VLOOKUP(O360,звания!$F$2:$G$62,2,FALSE)))*0.01)))))/100*(100-CP360))),(IF(AND(BU360=0,360-BH360&lt;0,CP360=0),(VLOOKUP(O360,звания!$D$2:$E$62,2,FALSE))/(EOMONTH($G$3,0)+1-$G$3)*BO360*CQ360,IF(AND(360-BH360&gt;=0,360-BH360&lt;(EOMONTH($G$3,0)+1-$G$3)),(CF360/(EOMONTH($G$3,0)-$G$3+1)*(360-BH360))*CQ360+(CF360/(EOMONTH($G$3,0)-$G$3+1)*((EOMONTH($G$3,0)-$G$3+1)-(360-BH360)))*VLOOKUP(O360,звания!$F$2:$H$62,2,FALSE)/100,((((VLOOKUP(O360,звания!$D$2:$E$62,2,FALSE))/(EOMONTH($G$3,0)+1-$G$3)*BO360*CQ360+(VLOOKUP(BS360,звания!$D$2:$E$62,2,FALSE))/(EOMONTH($G$3,0)+1-$G$3)*BU360*(VLOOKUP(BS360,звания!$F$2:$G$62,2,FALSE)*0.01)))/100*(100-CP360)+(IF(BT360=0,0,(VLOOKUP(BS360,звания!$D$2:$E$62,2,FALSE)/(EOMONTH($BN$3,0)+1-$BN$3)*BT360*(VLOOKUP(BS360,звания!$F$2:$G$62,2,FALSE)))*0.01-(VLOOKUP(O360,звания!$D$2:$E$62,2,FALSE)/(EOMONTH($BN$3,0)+1-$BN$3)*BT360*(VLOOKUP(O360,звания!$F$2:$G$62,2,FALSE)))*0.01)))))))</f>
        <v>0</v>
      </c>
      <c r="CS360" s="416">
        <f>SUM(CE360:CM360,CR360)</f>
        <v>0</v>
      </c>
      <c r="CT360" s="403"/>
      <c r="CU360" s="403"/>
      <c r="CV360" s="403">
        <f t="shared" si="435"/>
        <v>0</v>
      </c>
      <c r="CW360" s="556">
        <f>CN360+SUM(CS360:CV360)</f>
        <v>0</v>
      </c>
      <c r="CX360" s="403">
        <f t="shared" si="450"/>
        <v>0</v>
      </c>
      <c r="CY360" s="403"/>
      <c r="CZ360" s="404">
        <f t="shared" si="401"/>
        <v>0</v>
      </c>
      <c r="DA360" s="403"/>
      <c r="DB360" s="403"/>
      <c r="DC360" s="403"/>
      <c r="DD360" s="421">
        <f t="shared" si="446"/>
        <v>0</v>
      </c>
      <c r="DE360" s="421">
        <f t="shared" si="425"/>
        <v>0</v>
      </c>
      <c r="DF360" s="403">
        <f>CX360</f>
        <v>0</v>
      </c>
      <c r="DG360" s="421">
        <f t="shared" si="411"/>
        <v>0</v>
      </c>
      <c r="DH360" s="421"/>
      <c r="DI360" s="421"/>
      <c r="DJ360" s="422" t="str">
        <f t="shared" si="420"/>
        <v xml:space="preserve">    </v>
      </c>
      <c r="DK360" s="424"/>
      <c r="DL360" s="425"/>
      <c r="DM360" s="425"/>
      <c r="DN360" s="425"/>
      <c r="DO360" s="420"/>
      <c r="DP360" s="123"/>
      <c r="DQ360" s="817"/>
      <c r="DR360" s="818"/>
      <c r="DS360" s="819"/>
      <c r="DT360" s="820"/>
      <c r="DU360" s="400"/>
      <c r="DV360" s="110"/>
      <c r="DZ360" s="105"/>
      <c r="EG360" s="19"/>
      <c r="EH360" s="543">
        <f t="shared" si="436"/>
        <v>0</v>
      </c>
      <c r="EI360" s="404">
        <f t="shared" si="437"/>
        <v>0</v>
      </c>
      <c r="EJ360" s="29">
        <f t="shared" si="438"/>
        <v>0</v>
      </c>
      <c r="EK360" s="50"/>
      <c r="EL360" s="29"/>
      <c r="EM360" s="50"/>
      <c r="EN360" s="50"/>
      <c r="EO360" s="50"/>
      <c r="EP360" s="29"/>
    </row>
    <row r="361" spans="1:146" ht="17.45" hidden="1" customHeight="1">
      <c r="A361" s="402">
        <v>354</v>
      </c>
      <c r="B361" s="433"/>
      <c r="C361" s="403"/>
      <c r="D361" s="403">
        <f t="shared" si="409"/>
        <v>0</v>
      </c>
      <c r="E361" s="416"/>
      <c r="F361" s="417"/>
      <c r="G361" s="406" t="str">
        <f t="shared" si="442"/>
        <v>0.0.0</v>
      </c>
      <c r="H361" s="407" t="str">
        <f t="shared" ref="H361:H367" si="454">CONCATENATE(INT((BH361)/360),".",INT(MOD((BH361),360)/30),".",MOD(MOD((BH361),360),30))</f>
        <v>0.0.0</v>
      </c>
      <c r="I361" s="407" t="str">
        <f t="shared" si="444"/>
        <v>0.0.0</v>
      </c>
      <c r="J361" s="407" t="str">
        <f t="shared" si="426"/>
        <v>0.0.0</v>
      </c>
      <c r="K361" s="407" t="str">
        <f t="shared" si="427"/>
        <v>0.0.0</v>
      </c>
      <c r="L361" s="407" t="str">
        <f t="shared" si="428"/>
        <v>0.0.0</v>
      </c>
      <c r="M361" s="407" t="str">
        <f t="shared" si="429"/>
        <v>0.0.0</v>
      </c>
      <c r="N361" s="408" t="str">
        <f t="shared" ref="N361:N367" si="455">CONCATENATE(IF(INT(INT(DAYS360(BF361,BG361,1)/30)/24)&gt;=2,2,INT(INT(DAYS360(BF361,BG361,1)/30)/24)),".",IF(AND(INT(INT(DAYS360(BF361,BG361,1)/30)/24)&gt;=2,MOD(INT(BM361/30),12)&gt;=6),6,IF(ISODD(MOD(INT(DAYS360(BF361,BG361,1)/30),12)),MOD(INT(DAYS360(BF361,BG361,1)/60),12),MOD(INT(BM361/30),12))),".",IF(AND(INT(INT(DAYS360(BF361,BG361,1)/30)/24)&gt;=2,MOD(INT(BM361/30),12)&gt;=6),0,IF(ISODD(MOD(INT(DAYS360(BF361,BG361,1)/30),12)),INT((MOD(DAYS360(BF361,BG361,1),30)/2+15)),INT(MOD(DAYS360(BF361,BG361,1),30)/2))))</f>
        <v>0.0.0</v>
      </c>
      <c r="O361" s="418"/>
      <c r="P361" s="417"/>
      <c r="Q361" s="417"/>
      <c r="R361" s="417"/>
      <c r="S361" s="417"/>
      <c r="T361" s="417"/>
      <c r="U361" s="417"/>
      <c r="V361" s="714"/>
      <c r="W361" s="714"/>
      <c r="X361" s="417"/>
      <c r="Y361" s="417"/>
      <c r="Z361" s="714"/>
      <c r="AA361" s="714"/>
      <c r="AB361" s="417"/>
      <c r="AC361" s="417"/>
      <c r="AD361" s="714"/>
      <c r="AE361" s="714"/>
      <c r="AF361" s="417"/>
      <c r="AG361" s="417"/>
      <c r="AH361" s="714"/>
      <c r="AI361" s="714"/>
      <c r="AJ361" s="417"/>
      <c r="AK361" s="417"/>
      <c r="AL361" s="714"/>
      <c r="AM361" s="714"/>
      <c r="AN361" s="417"/>
      <c r="AO361" s="417"/>
      <c r="AP361" s="714"/>
      <c r="AQ361" s="714"/>
      <c r="AR361" s="417"/>
      <c r="AS361" s="417"/>
      <c r="AT361" s="714"/>
      <c r="AU361" s="714"/>
      <c r="AV361" s="417"/>
      <c r="AW361" s="417"/>
      <c r="AX361" s="716"/>
      <c r="AY361" s="716"/>
      <c r="AZ361" s="635"/>
      <c r="BA361" s="635"/>
      <c r="BB361" s="716"/>
      <c r="BC361" s="716"/>
      <c r="BD361" s="635"/>
      <c r="BE361" s="635"/>
      <c r="BF361" s="717"/>
      <c r="BG361" s="717"/>
      <c r="BH361" s="432">
        <f t="shared" si="399"/>
        <v>0</v>
      </c>
      <c r="BI361" s="432">
        <f t="shared" si="430"/>
        <v>0</v>
      </c>
      <c r="BJ361" s="432">
        <f t="shared" si="431"/>
        <v>0</v>
      </c>
      <c r="BK361" s="432">
        <f t="shared" si="432"/>
        <v>0</v>
      </c>
      <c r="BL361" s="432">
        <f t="shared" si="433"/>
        <v>0</v>
      </c>
      <c r="BM361" s="436">
        <f t="shared" si="408"/>
        <v>0</v>
      </c>
      <c r="BN361" s="462">
        <v>0.65</v>
      </c>
      <c r="BO361" s="427">
        <f t="shared" si="400"/>
        <v>0</v>
      </c>
      <c r="BP361" s="419"/>
      <c r="BQ361" s="700"/>
      <c r="BR361" s="419"/>
      <c r="BS361" s="700"/>
      <c r="BT361" s="700"/>
      <c r="BU361" s="700"/>
      <c r="BV361" s="427">
        <f t="shared" si="407"/>
        <v>0</v>
      </c>
      <c r="BW361" s="419"/>
      <c r="BX361" s="782"/>
      <c r="BY361" s="419"/>
      <c r="BZ361" s="432"/>
      <c r="CA361" s="419"/>
      <c r="CB361" s="427"/>
      <c r="CC361" s="419"/>
      <c r="CD361" s="427"/>
      <c r="CE361" s="404">
        <f>IF(OR(C361=0,CD361="Д"),0,IF(AND(C361&gt;0,E361=0),VLOOKUP(C361,звания!A:B,2,FALSE)/((EOMONTH($G$3,0)+1)-$G$3)*BO361+VLOOKUP(C361,звания!A:B,2,FALSE)/((EOMONTH($G$3,0)+1)-$G$3)*BR361+VLOOKUP(C361,звания!A:B,2,FALSE)/((EOMONTH($G$3,0)+1)-$G$3)*BU361,IF(AND(C361&gt;0,E361&gt;0,F361&gt;=$G$3,BO361=(EOMONTH($G$3,0)+1)-$G$3),(VLOOKUP(E361,звания!A:B,2,FALSE)/(EOMONTH($G$3,0)-$G$3+1))*(F361-$G$3)+(VLOOKUP(C361,звания!A:B,2,FALSE)/(EOMONTH($G$3,0)-$G$3+1))*((EOMONTH($G$3,0)-$G$3+1)-(F361-$G$3)),IF(AND(C361&gt;0,E361&gt;0,F361&gt;$G$3,BO361&lt;(EOMONTH($G$3,0)+1)-$G$3,BO361&lt;&gt;0),VLOOKUP(E361,звания!A:B,2,FALSE)/((EOMONTH($G$3,0)+1)-$G$3)*((F361-$G$3)-(((EOMONTH($G$3,0)+1)-$G$3)-BO361-BU361-BR361))+VLOOKUP(C361,звания!A:B,2,FALSE)/((EOMONTH($G$3,0)+1)-$G$3)*(((EOMONTH($G$3,0)+1)-F361)),IF(F361&lt;$G$3,(VLOOKUP(C361,звания!A:B,2,FALSE)-VLOOKUP(E361,звания!A:B,2,FALSE))/((EOMONTH($BN$3,0)+1)-$BN$3)*(EOMONTH($BN$3,0)+1-F361)+VLOOKUP(C361,звания!A:B,2,FALSE)/((EOMONTH($G$3,0)+1)-$G$3)*BO361+VLOOKUP(C361,звания!A:B,2,FALSE)/((EOMONTH($G$3,0)+1)-$G$3)*BU361+VLOOKUP(C361,звания!A:B,2,FALSE)/((EOMONTH($G$3,0)+1)-$G$3)*BR361,0)))))</f>
        <v>0</v>
      </c>
      <c r="CF361" s="404">
        <f>IF(OR(CD361="Д",C361=0),0,IF(B361="Виключений зі списків",IF(BS361=0,(VLOOKUP(O361,звания!$D$2:$E$62,2,FALSE))/(EOMONTH($B$3,0)+1-$B$3)*BO361+(VLOOKUP(BQ361,звания!$D$2:$E$62,2,FALSE))/(EOMONTH($B$3,0)+1-$B$3)*BR361,(((VLOOKUP(O361,звания!$D$2:$E$62,2,FALSE))/(EOMONTH($B$3,0)+1-$B$3))*BO361)+(VLOOKUP(BQ361,звания!$D$2:$E$62,2,FALSE))/(EOMONTH($B$3,0)+1-$B$3)*BR361+(VLOOKUP(BS361,звания!$D$2:$E$62,2,FALSE))/(EOMONTH($B$3,0)+1-$B$3)*BU361),IF(BS361=0,(VLOOKUP(O361,звания!$D$2:$E$62,2,FALSE))/(EOMONTH($G$3,0)+1-$G$3)*BO361+(VLOOKUP(BQ361,звания!$D$2:$E$62,2,FALSE))/(EOMONTH($G$3,0)+1-$G$3)*BR361,(((VLOOKUP(O361,звания!$D$2:$E$62,2,FALSE))/(EOMONTH($G$3,0)+1-$G$3))*BO361)+(VLOOKUP(BQ361,звания!$D$2:$E$62,2,FALSE))/(EOMONTH($G$3,0)+1-$G$3)*BR361+(VLOOKUP(BS361,звания!$D$2:$E$62,2,FALSE))/(EOMONTH($G$3,0)+1-$G$3)*BU361+IF(BT361=0,0,(VLOOKUP(BS361,звания!$D$2:$E$62,2,FALSE))/(EOMONTH($BN$3,0)+1-$BN$3)*BT361-(VLOOKUP(O361,звания!$D$2:$E$62,2,FALSE))/(EOMONTH($BN$3,0)+1-$BN$3)*BT361))))</f>
        <v>0</v>
      </c>
      <c r="CG361" s="404">
        <f t="shared" si="406"/>
        <v>0</v>
      </c>
      <c r="CH361" s="404">
        <f>IF(BW361=0,CF361*BX361%,IF(BW361&gt;0,((VLOOKUP(O361,звания!$D$2:$E$62,2,FALSE)/(EOMONTH($G$3,0)+1-$G$3)*BW361)*BX361%)))</f>
        <v>0</v>
      </c>
      <c r="CI361" s="404">
        <f>IF(BY361=0,CF361*BZ361%,IF(BY361&gt;0,(VLOOKUP(O361,звания!$D$2:$E$62,2,FALSE)/(EOMONTH($G$3,0)+1-$G$3)*BO361)*BZ361%)+(VLOOKUP(BS361,звания!$D$2:$E$62,2,FALSE)/(EOMONTH($G$3,0)+1-$G$3)*BU361)*BZ361%)</f>
        <v>0</v>
      </c>
      <c r="CJ361" s="404">
        <f>IF(CA361=0,CF361*CB361%,IF(CA361&gt;0,(VLOOKUP(O361,звания!$D$2:$E$62,2,FALSE)/(EOMONTH($G$3,0)+1-$G$3)*BO361)*CB361%)+(VLOOKUP(BS361,звания!$D$2:$E$62,2,FALSE)/(EOMONTH($G$3,0)+1-$G$3)*BU361)*CB361%)</f>
        <v>0</v>
      </c>
      <c r="CK361" s="404">
        <f>IF(CD361="Д",0,IF(CC361=0,CF361*CD361%,IF(CC361&gt;0,(VLOOKUP(O361,звания!$D$2:$E$62,2,FALSE)/(EOMONTH($G$3,0)+1-$G$3)*BO361)*CD361%)+(VLOOKUP(BS361,звания!$D$2:$E$62,2,FALSE)/(EOMONTH($G$3,0)+1-$G$3)*BU361)*CD361%))</f>
        <v>0</v>
      </c>
      <c r="CL361" s="404">
        <f>IF(BR361&gt;0,((VLOOKUP(C361,звания!$A$2:$B$62,2,FALSE)/(EOMONTH($G$3,0)+1-$G$3)*BO361+VLOOKUP(O361,звания!$D$2:$E$62,2,FALSE)/(EOMONTH($G$3,0)+1-$G$3)*BO361+(VLOOKUP(C361,звания!$A$2:$B$62,2,FALSE)/(EOMONTH($G$3,0)+1-$G$3)*BO361+VLOOKUP(O361,звания!$D$2:$E$62,2,FALSE)/(EOMONTH($G$3,0)+1-$G$3)*BO361)*BV361%)*BN361)+(VLOOKUP(C361,звания!$A$2:$B$62,2,FALSE)/(EOMONTH($G$3,0)+1-$G$3)*BU361+VLOOKUP(BS361,звания!$D$2:$E$62,2,FALSE)/(EOMONTH($G$3,0)+1-$G$3)*BU361+(VLOOKUP(C361,звания!$A$2:$B$62,2,FALSE)/(EOMONTH($G$3,0)+1-$G$3)*BU361+VLOOKUP(BS361,звания!$D$2:$E$62,2,FALSE)/(EOMONTH($G$3,0)+1-$G$3)*BU361)*BV361%)*BN361,(CE361+CF361+CG361)*BN361)</f>
        <v>0</v>
      </c>
      <c r="CM361" s="404"/>
      <c r="CN361" s="404"/>
      <c r="CO361" s="432">
        <f t="shared" si="434"/>
        <v>0</v>
      </c>
      <c r="CP361" s="638"/>
      <c r="CQ361" s="637">
        <f>IF(CF361=0,0,IF((SUM(BH361:BM361)&gt;360),(VLOOKUP(O361,звания!$F$2:$G$62,2,FALSE))/100,VLOOKUP(O361,звания!$F$2:$H$62,3,FALSE)/100))</f>
        <v>0</v>
      </c>
      <c r="CR361" s="617">
        <f>IF(B361="Виключений зі списків",IF(AND(BU361=0,360-BH361&lt;0),(VLOOKUP(O361,звания!$D$2:$E$62,2,FALSE))/(EOMONTH($B$3,0)+1-$B$3)*BO361*CQ361,IF(AND(360-BH361&gt;=0,360-BH361&lt;(EOMONTH($B$3,0)+1-$B$3)),(CF361/(EOMONTH($B$3,0)-$B$3+1)*(360-BH361))*CQ361+(CF361/(EOMONTH($B$3,0)-$B$3+1)*((EOMONTH($B$3,0)-$B$3+1)-(360-BH361)))*VLOOKUP(O361,звания!$F$2:$H$62,2,FALSE)/100,((((VLOOKUP(O361,звания!$D$2:$E$62,2,FALSE))/(EOMONTH($B$3,0)+1-$B$3)*BO361*CQ361+(VLOOKUP(BS361,звания!$D$2:$E$62,2,FALSE))/(EOMONTH($B$3,0)+1-$B$3)*BU361*(VLOOKUP(BS361,звания!$F$2:$G$62,2,FALSE)*0.01)+(IF(BT361=0,0,(VLOOKUP(BS361,звания!$D$2:$E$62,2,FALSE)/(EOMONTH($G$3,0)+1-$G$3)*BT361*(VLOOKUP(BS361,звания!$F$2:$G$62,2,FALSE)))*0.01-(VLOOKUP(O361,звания!$D$2:$E$62,2,FALSE)/(EOMONTH($G$3,0)+1-$G$3)*BT361*(VLOOKUP(O361,звания!$F$2:$G$62,2,FALSE)))*0.01)))))/100*(100-CP361))),(IF(AND(BU361=0,360-BH361&lt;0,CP361=0),(VLOOKUP(O361,звания!$D$2:$E$62,2,FALSE))/(EOMONTH($G$3,0)+1-$G$3)*BO361*CQ361,IF(AND(360-BH361&gt;=0,360-BH361&lt;(EOMONTH($G$3,0)+1-$G$3)),(CF361/(EOMONTH($G$3,0)-$G$3+1)*(360-BH361))*CQ361+(CF361/(EOMONTH($G$3,0)-$G$3+1)*((EOMONTH($G$3,0)-$G$3+1)-(360-BH361)))*VLOOKUP(O361,звания!$F$2:$H$62,2,FALSE)/100,((((VLOOKUP(O361,звания!$D$2:$E$62,2,FALSE))/(EOMONTH($G$3,0)+1-$G$3)*BO361*CQ361+(VLOOKUP(BS361,звания!$D$2:$E$62,2,FALSE))/(EOMONTH($G$3,0)+1-$G$3)*BU361*(VLOOKUP(BS361,звания!$F$2:$G$62,2,FALSE)*0.01)))/100*(100-CP361)+(IF(BT361=0,0,(VLOOKUP(BS361,звания!$D$2:$E$62,2,FALSE)/(EOMONTH($BN$3,0)+1-$BN$3)*BT361*(VLOOKUP(BS361,звания!$F$2:$G$62,2,FALSE)))*0.01-(VLOOKUP(O361,звания!$D$2:$E$62,2,FALSE)/(EOMONTH($BN$3,0)+1-$BN$3)*BT361*(VLOOKUP(O361,звания!$F$2:$G$62,2,FALSE)))*0.01)))))))</f>
        <v>0</v>
      </c>
      <c r="CS361" s="416">
        <f t="shared" si="453"/>
        <v>0</v>
      </c>
      <c r="CT361" s="403"/>
      <c r="CU361" s="403"/>
      <c r="CV361" s="403">
        <f t="shared" si="435"/>
        <v>0</v>
      </c>
      <c r="CW361" s="556">
        <f t="shared" si="440"/>
        <v>0</v>
      </c>
      <c r="CX361" s="403">
        <f t="shared" si="450"/>
        <v>0</v>
      </c>
      <c r="CY361" s="403"/>
      <c r="CZ361" s="404">
        <f t="shared" si="401"/>
        <v>0</v>
      </c>
      <c r="DA361" s="403"/>
      <c r="DB361" s="403"/>
      <c r="DC361" s="403"/>
      <c r="DD361" s="421">
        <f t="shared" si="446"/>
        <v>0</v>
      </c>
      <c r="DE361" s="421">
        <f t="shared" si="425"/>
        <v>0</v>
      </c>
      <c r="DF361" s="403">
        <f t="shared" si="410"/>
        <v>0</v>
      </c>
      <c r="DG361" s="421">
        <f t="shared" si="411"/>
        <v>0</v>
      </c>
      <c r="DH361" s="421"/>
      <c r="DI361" s="421"/>
      <c r="DJ361" s="422" t="str">
        <f t="shared" ref="DJ361:DJ413" si="456">IF(DG361&gt;0,$DL$2," ")&amp;"  "&amp;IF(DH361&gt;0,$DM$2," ")</f>
        <v xml:space="preserve">    </v>
      </c>
      <c r="DK361" s="424"/>
      <c r="DL361" s="423"/>
      <c r="DM361" s="423"/>
      <c r="DN361" s="425"/>
      <c r="DO361" s="420"/>
      <c r="DP361" s="123"/>
      <c r="DQ361" s="817"/>
      <c r="DR361" s="818"/>
      <c r="DS361" s="819"/>
      <c r="DT361" s="820"/>
      <c r="DU361" s="124"/>
      <c r="DV361" s="110"/>
      <c r="DX361" s="84"/>
      <c r="DY361" s="84"/>
      <c r="DZ361" s="105"/>
      <c r="EH361" s="543">
        <f t="shared" si="436"/>
        <v>0</v>
      </c>
      <c r="EI361" s="404">
        <f t="shared" si="437"/>
        <v>0</v>
      </c>
      <c r="EJ361" s="29">
        <f t="shared" si="438"/>
        <v>0</v>
      </c>
      <c r="EK361" s="50"/>
      <c r="EL361" s="29"/>
      <c r="EM361" s="50"/>
      <c r="EN361" s="50"/>
      <c r="EO361" s="50"/>
      <c r="EP361" s="29"/>
    </row>
    <row r="362" spans="1:146" ht="17.45" hidden="1" customHeight="1">
      <c r="A362" s="446">
        <v>355</v>
      </c>
      <c r="B362" s="421"/>
      <c r="C362" s="403"/>
      <c r="D362" s="403">
        <f t="shared" si="409"/>
        <v>0</v>
      </c>
      <c r="E362" s="416"/>
      <c r="F362" s="417"/>
      <c r="G362" s="406" t="str">
        <f t="shared" si="442"/>
        <v>0.0.0</v>
      </c>
      <c r="H362" s="407" t="str">
        <f t="shared" si="454"/>
        <v>0.0.0</v>
      </c>
      <c r="I362" s="407" t="str">
        <f t="shared" si="444"/>
        <v>0.0.0</v>
      </c>
      <c r="J362" s="407" t="str">
        <f t="shared" si="426"/>
        <v>0.0.0</v>
      </c>
      <c r="K362" s="407" t="str">
        <f t="shared" si="427"/>
        <v>0.0.0</v>
      </c>
      <c r="L362" s="407" t="str">
        <f t="shared" si="428"/>
        <v>0.0.0</v>
      </c>
      <c r="M362" s="407" t="str">
        <f t="shared" si="429"/>
        <v>0.0.0</v>
      </c>
      <c r="N362" s="408" t="str">
        <f t="shared" si="455"/>
        <v>0.0.0</v>
      </c>
      <c r="O362" s="418"/>
      <c r="P362" s="417"/>
      <c r="Q362" s="417"/>
      <c r="R362" s="417"/>
      <c r="S362" s="417"/>
      <c r="T362" s="417"/>
      <c r="U362" s="417"/>
      <c r="V362" s="714"/>
      <c r="W362" s="714"/>
      <c r="X362" s="417"/>
      <c r="Y362" s="417"/>
      <c r="Z362" s="714"/>
      <c r="AA362" s="714"/>
      <c r="AB362" s="417"/>
      <c r="AC362" s="417"/>
      <c r="AD362" s="714"/>
      <c r="AE362" s="714"/>
      <c r="AF362" s="417"/>
      <c r="AG362" s="417"/>
      <c r="AH362" s="714"/>
      <c r="AI362" s="714"/>
      <c r="AJ362" s="417"/>
      <c r="AK362" s="417"/>
      <c r="AL362" s="714"/>
      <c r="AM362" s="714"/>
      <c r="AN362" s="417"/>
      <c r="AO362" s="417"/>
      <c r="AP362" s="714"/>
      <c r="AQ362" s="714"/>
      <c r="AR362" s="417"/>
      <c r="AS362" s="417"/>
      <c r="AT362" s="714"/>
      <c r="AU362" s="714"/>
      <c r="AV362" s="417"/>
      <c r="AW362" s="417"/>
      <c r="AX362" s="716"/>
      <c r="AY362" s="716"/>
      <c r="AZ362" s="635"/>
      <c r="BA362" s="635"/>
      <c r="BB362" s="716"/>
      <c r="BC362" s="716"/>
      <c r="BD362" s="635"/>
      <c r="BE362" s="635"/>
      <c r="BF362" s="717"/>
      <c r="BG362" s="717"/>
      <c r="BH362" s="432">
        <f t="shared" si="399"/>
        <v>0</v>
      </c>
      <c r="BI362" s="432">
        <f t="shared" si="430"/>
        <v>0</v>
      </c>
      <c r="BJ362" s="432">
        <f t="shared" si="431"/>
        <v>0</v>
      </c>
      <c r="BK362" s="432">
        <f t="shared" si="432"/>
        <v>0</v>
      </c>
      <c r="BL362" s="432">
        <f t="shared" si="433"/>
        <v>0</v>
      </c>
      <c r="BM362" s="436">
        <f t="shared" si="408"/>
        <v>0</v>
      </c>
      <c r="BN362" s="462">
        <v>0.65</v>
      </c>
      <c r="BO362" s="427">
        <f t="shared" si="400"/>
        <v>0</v>
      </c>
      <c r="BP362" s="419"/>
      <c r="BQ362" s="700"/>
      <c r="BR362" s="419"/>
      <c r="BS362" s="700"/>
      <c r="BT362" s="700"/>
      <c r="BU362" s="700"/>
      <c r="BV362" s="427">
        <f t="shared" si="407"/>
        <v>0</v>
      </c>
      <c r="BW362" s="419"/>
      <c r="BX362" s="781"/>
      <c r="BY362" s="700"/>
      <c r="BZ362" s="432"/>
      <c r="CA362" s="700"/>
      <c r="CB362" s="432"/>
      <c r="CC362" s="700"/>
      <c r="CD362" s="432"/>
      <c r="CE362" s="404">
        <f>IF(OR(C362=0,CD362="Д"),0,IF(AND(C362&gt;0,E362=0),VLOOKUP(C362,звания!A:B,2,FALSE)/((EOMONTH($G$3,0)+1)-$G$3)*BO362+VLOOKUP(C362,звания!A:B,2,FALSE)/((EOMONTH($G$3,0)+1)-$G$3)*BR362+VLOOKUP(C362,звания!A:B,2,FALSE)/((EOMONTH($G$3,0)+1)-$G$3)*BU362,IF(AND(C362&gt;0,E362&gt;0,F362&gt;=$G$3,BO362=(EOMONTH($G$3,0)+1)-$G$3),(VLOOKUP(E362,звания!A:B,2,FALSE)/(EOMONTH($G$3,0)-$G$3+1))*(F362-$G$3)+(VLOOKUP(C362,звания!A:B,2,FALSE)/(EOMONTH($G$3,0)-$G$3+1))*((EOMONTH($G$3,0)-$G$3+1)-(F362-$G$3)),IF(AND(C362&gt;0,E362&gt;0,F362&gt;$G$3,BO362&lt;(EOMONTH($G$3,0)+1)-$G$3,BO362&lt;&gt;0),VLOOKUP(E362,звания!A:B,2,FALSE)/((EOMONTH($G$3,0)+1)-$G$3)*((F362-$G$3)-(((EOMONTH($G$3,0)+1)-$G$3)-BO362-BU362-BR362))+VLOOKUP(C362,звания!A:B,2,FALSE)/((EOMONTH($G$3,0)+1)-$G$3)*(((EOMONTH($G$3,0)+1)-F362)),IF(F362&lt;$G$3,(VLOOKUP(C362,звания!A:B,2,FALSE)-VLOOKUP(E362,звания!A:B,2,FALSE))/((EOMONTH($BN$3,0)+1)-$BN$3)*(EOMONTH($BN$3,0)+1-F362)+VLOOKUP(C362,звания!A:B,2,FALSE)/((EOMONTH($G$3,0)+1)-$G$3)*BO362+VLOOKUP(C362,звания!A:B,2,FALSE)/((EOMONTH($G$3,0)+1)-$G$3)*BU362+VLOOKUP(C362,звания!A:B,2,FALSE)/((EOMONTH($G$3,0)+1)-$G$3)*BR362,0)))))</f>
        <v>0</v>
      </c>
      <c r="CF362" s="404">
        <f>IF(OR(CD362="Д",C362=0),0,IF(B362="Виключений зі списків",IF(BS362=0,(VLOOKUP(O362,звания!$D$2:$E$62,2,FALSE))/(EOMONTH($B$3,0)+1-$B$3)*BO362+(VLOOKUP(BQ362,звания!$D$2:$E$62,2,FALSE))/(EOMONTH($B$3,0)+1-$B$3)*BR362,(((VLOOKUP(O362,звания!$D$2:$E$62,2,FALSE))/(EOMONTH($B$3,0)+1-$B$3))*BO362)+(VLOOKUP(BQ362,звания!$D$2:$E$62,2,FALSE))/(EOMONTH($B$3,0)+1-$B$3)*BR362+(VLOOKUP(BS362,звания!$D$2:$E$62,2,FALSE))/(EOMONTH($B$3,0)+1-$B$3)*BU362),IF(BS362=0,(VLOOKUP(O362,звания!$D$2:$E$62,2,FALSE))/(EOMONTH($G$3,0)+1-$G$3)*BO362+(VLOOKUP(BQ362,звания!$D$2:$E$62,2,FALSE))/(EOMONTH($G$3,0)+1-$G$3)*BR362,(((VLOOKUP(O362,звания!$D$2:$E$62,2,FALSE))/(EOMONTH($G$3,0)+1-$G$3))*BO362)+(VLOOKUP(BQ362,звания!$D$2:$E$62,2,FALSE))/(EOMONTH($G$3,0)+1-$G$3)*BR362+(VLOOKUP(BS362,звания!$D$2:$E$62,2,FALSE))/(EOMONTH($G$3,0)+1-$G$3)*BU362+IF(BT362=0,0,(VLOOKUP(BS362,звания!$D$2:$E$62,2,FALSE))/(EOMONTH($BN$3,0)+1-$BN$3)*BT362-(VLOOKUP(O362,звания!$D$2:$E$62,2,FALSE))/(EOMONTH($BN$3,0)+1-$BN$3)*BT362))))</f>
        <v>0</v>
      </c>
      <c r="CG362" s="404">
        <f t="shared" ref="CG362:CG411" si="457">IF(AND(SUM(BH362:BM362)&lt;360,((EOMONTH($G$3,0)-$G$3+1+(SUM(BH362:BM362)))&gt;0),SUM(BH362:BM362)+EOMONTH($G$3,0)-$G$3+1&lt;360),(CE362+CF362)*BV362%,IF(SUM(BH362:BM362)+EOMONTH($G$3,0)-$G$3+1&lt;=1800,((CE362+CF362)/(EOMONTH($G$3,0)-$G$3+1))*(360-SUM(BH362:BM362))*BV362%+(((CE362+CF362)/(EOMONTH($G$3,0)-$G$3+1))*((EOMONTH($G$3,0)-$G$3+1)-(360-SUM(BH362:BM362))))*25%,IF(AND(SUM(BH362:BM362)&lt;1800,((EOMONTH($G$3,0)-$G$3+1+SUM(BH362:BM362))&gt;=360),SUM(BH362:BM362)+EOMONTH($G$3,0)-$G$3+1&lt;1800),(CE362+CF362)*BV362%,IF(SUM(BH362:BM362)+EOMONTH($G$3,0)-$G$3+1&lt;=3600,((CE362+CF362)/(EOMONTH($G$3,0)-$G$3+1))*(1800-SUM(BH362:BM362))*BV362%+(((CE362+CF362)/(EOMONTH($G$3,0)-$G$3+1))*((EOMONTH($G$3,0)-$G$3+1)-(1800-SUM(BH362:BM362)))*30%),IF(AND(SUM(BH362:BM362)&lt;3600,((EOMONTH($G$3,0)-$G$3+1+SUM(BH362:BM362))&gt;=1800),SUM(BH362:BM362)+EOMONTH($G$3,0)-$G$3+1&lt;3600),(CE362+CF362)*BV362%,IF(SUM(BH362:BM362)+EOMONTH($G$3,0)-$G$3+1&lt;=5400,((CE362+CF362)/(EOMONTH($G$3,0)-$G$3+1))*(3600-SUM(BH362:BM362))*BV362%+(((CE362+CF362)/(EOMONTH($G$3,0)-$G$3+1))*((EOMONTH($G$3,0)-$G$3+1)-(3600-SUM(BH362:BM362))))*35%,IF(AND(SUM(BH362:BM362)&lt;5400,((EOMONTH($G$3,0)-$G$3+1+SUM(BH362:BM362))&gt;=3600),SUM(BH362:BM362)+EOMONTH($G$3,0)-$G$3+1&lt;5400),(CE362+CF362)*BV362%,IF(SUM(BH362:BM362)+EOMONTH($G$3,0)-$G$3+1&lt;=7200,((CE362+CF362)/(EOMONTH($G$3,0)-$G$3+1))*(5400-SUM(BH362:BM362))*BV362%+(((CE362+CF362)/(EOMONTH($G$3,0)-$G$3+1))*((EOMONTH($G$3,0)-$G$3+1)-(5400-SUM(BH362:BM362))))*40%,IF(AND(SUM(BH362:BM362)&lt;7200,((EOMONTH($G$3,0)-$G$3+1+SUM(BH362:BM362))&gt;=5400),SUM(BH362:BM362)+EOMONTH($G$3,0)-$G$3+1&lt;7200),(CE362+CF362)*BV362%,IF(SUM(BH362:BM362)+EOMONTH($G$3,0)-$G$3+1&lt;=9000,((CE362+CF362)/(EOMONTH($G$3,0)-$G$3+1))*(7200-SUM(BH362:BM362))*BV362%+(((CE362+CF362)/(EOMONTH($G$3,0)-$G$3+1))*((EOMONTH($G$3,0)-$G$3+1)-(7200-SUM(BH362:BM362))))*45%,IF(SUM(BH362:BM362)+EOMONTH($G$3,0)-$G$3+1&gt;=9000,((CE362+CF362)/(EOMONTH($G$3,0)-$G$3+1))*(9000-SUM(BH362:BM362))*BV362%+(((CE362+CF362)/(EOMONTH($G$3,0)-$G$3+1))*((EOMONTH($G$3,0)-$G$3+1)-(9000-SUM(BH362:BM362))))*50%,0)))))))))))</f>
        <v>0</v>
      </c>
      <c r="CH362" s="404">
        <f>IF(BW362=0,CF362*BX362%,IF(BW362&gt;0,((VLOOKUP(O362,звания!$D$2:$E$62,2,FALSE)/(EOMONTH($G$3,0)+1-$G$3)*BW362)*BX362%)))</f>
        <v>0</v>
      </c>
      <c r="CI362" s="404">
        <f>IF(BY362=0,CF362*BZ362%,IF(BY362&gt;0,(VLOOKUP(O362,звания!$D$2:$E$62,2,FALSE)/(EOMONTH($G$3,0)+1-$G$3)*BO362)*BZ362%)+(VLOOKUP(BS362,звания!$D$2:$E$62,2,FALSE)/(EOMONTH($G$3,0)+1-$G$3)*BU362)*BZ362%)</f>
        <v>0</v>
      </c>
      <c r="CJ362" s="404">
        <f>IF(CA362=0,CF362*CB362%,IF(CA362&gt;0,(VLOOKUP(O362,звания!$D$2:$E$62,2,FALSE)/(EOMONTH($G$3,0)+1-$G$3)*BO362)*CB362%)+(VLOOKUP(BS362,звания!$D$2:$E$62,2,FALSE)/(EOMONTH($G$3,0)+1-$G$3)*BU362)*CB362%)</f>
        <v>0</v>
      </c>
      <c r="CK362" s="404">
        <f>IF(CD362="Д",0,IF(CC362=0,CF362*CD362%,IF(CC362&gt;0,(VLOOKUP(O362,звания!$D$2:$E$62,2,FALSE)/(EOMONTH($G$3,0)+1-$G$3)*BO362)*CD362%)+(VLOOKUP(BS362,звания!$D$2:$E$62,2,FALSE)/(EOMONTH($G$3,0)+1-$G$3)*BU362)*CD362%))</f>
        <v>0</v>
      </c>
      <c r="CL362" s="404">
        <f>IF(BR362&gt;0,((VLOOKUP(C362,звания!$A$2:$B$62,2,FALSE)/(EOMONTH($G$3,0)+1-$G$3)*BO362+VLOOKUP(O362,звания!$D$2:$E$62,2,FALSE)/(EOMONTH($G$3,0)+1-$G$3)*BO362+(VLOOKUP(C362,звания!$A$2:$B$62,2,FALSE)/(EOMONTH($G$3,0)+1-$G$3)*BO362+VLOOKUP(O362,звания!$D$2:$E$62,2,FALSE)/(EOMONTH($G$3,0)+1-$G$3)*BO362)*BV362%)*BN362)+(VLOOKUP(C362,звания!$A$2:$B$62,2,FALSE)/(EOMONTH($G$3,0)+1-$G$3)*BU362+VLOOKUP(BS362,звания!$D$2:$E$62,2,FALSE)/(EOMONTH($G$3,0)+1-$G$3)*BU362+(VLOOKUP(C362,звания!$A$2:$B$62,2,FALSE)/(EOMONTH($G$3,0)+1-$G$3)*BU362+VLOOKUP(BS362,звания!$D$2:$E$62,2,FALSE)/(EOMONTH($G$3,0)+1-$G$3)*BU362)*BV362%)*BN362,(CE362+CF362+CG362)*BN362)</f>
        <v>0</v>
      </c>
      <c r="CM362" s="404"/>
      <c r="CN362" s="404"/>
      <c r="CO362" s="432">
        <f t="shared" si="434"/>
        <v>0</v>
      </c>
      <c r="CP362" s="638"/>
      <c r="CQ362" s="637">
        <f>IF(CF362=0,0,IF((SUM(BH362:BM362)&gt;360),(VLOOKUP(O362,звания!$F$2:$G$62,2,FALSE))/100,VLOOKUP(O362,звания!$F$2:$H$62,3,FALSE)/100))</f>
        <v>0</v>
      </c>
      <c r="CR362" s="617">
        <f>IF(B362="Виключений зі списків",IF(AND(BU362=0,360-BH362&lt;0),(VLOOKUP(O362,звания!$D$2:$E$62,2,FALSE))/(EOMONTH($B$3,0)+1-$B$3)*BO362*CQ362,IF(AND(360-BH362&gt;=0,360-BH362&lt;(EOMONTH($B$3,0)+1-$B$3)),(CF362/(EOMONTH($B$3,0)-$B$3+1)*(360-BH362))*CQ362+(CF362/(EOMONTH($B$3,0)-$B$3+1)*((EOMONTH($B$3,0)-$B$3+1)-(360-BH362)))*VLOOKUP(O362,звания!$F$2:$H$62,2,FALSE)/100,((((VLOOKUP(O362,звания!$D$2:$E$62,2,FALSE))/(EOMONTH($B$3,0)+1-$B$3)*BO362*CQ362+(VLOOKUP(BS362,звания!$D$2:$E$62,2,FALSE))/(EOMONTH($B$3,0)+1-$B$3)*BU362*(VLOOKUP(BS362,звания!$F$2:$G$62,2,FALSE)*0.01)+(IF(BT362=0,0,(VLOOKUP(BS362,звания!$D$2:$E$62,2,FALSE)/(EOMONTH($G$3,0)+1-$G$3)*BT362*(VLOOKUP(BS362,звания!$F$2:$G$62,2,FALSE)))*0.01-(VLOOKUP(O362,звания!$D$2:$E$62,2,FALSE)/(EOMONTH($G$3,0)+1-$G$3)*BT362*(VLOOKUP(O362,звания!$F$2:$G$62,2,FALSE)))*0.01)))))/100*(100-CP362))),(IF(AND(BU362=0,360-BH362&lt;0,CP362=0),(VLOOKUP(O362,звания!$D$2:$E$62,2,FALSE))/(EOMONTH($G$3,0)+1-$G$3)*BO362*CQ362,IF(AND(360-BH362&gt;=0,360-BH362&lt;(EOMONTH($G$3,0)+1-$G$3)),(CF362/(EOMONTH($G$3,0)-$G$3+1)*(360-BH362))*CQ362+(CF362/(EOMONTH($G$3,0)-$G$3+1)*((EOMONTH($G$3,0)-$G$3+1)-(360-BH362)))*VLOOKUP(O362,звания!$F$2:$H$62,2,FALSE)/100,((((VLOOKUP(O362,звания!$D$2:$E$62,2,FALSE))/(EOMONTH($G$3,0)+1-$G$3)*BO362*CQ362+(VLOOKUP(BS362,звания!$D$2:$E$62,2,FALSE))/(EOMONTH($G$3,0)+1-$G$3)*BU362*(VLOOKUP(BS362,звания!$F$2:$G$62,2,FALSE)*0.01)))/100*(100-CP362)+(IF(BT362=0,0,(VLOOKUP(BS362,звания!$D$2:$E$62,2,FALSE)/(EOMONTH($BN$3,0)+1-$BN$3)*BT362*(VLOOKUP(BS362,звания!$F$2:$G$62,2,FALSE)))*0.01-(VLOOKUP(O362,звания!$D$2:$E$62,2,FALSE)/(EOMONTH($BN$3,0)+1-$BN$3)*BT362*(VLOOKUP(O362,звания!$F$2:$G$62,2,FALSE)))*0.01)))))))</f>
        <v>0</v>
      </c>
      <c r="CS362" s="416">
        <f t="shared" si="453"/>
        <v>0</v>
      </c>
      <c r="CT362" s="403"/>
      <c r="CU362" s="403"/>
      <c r="CV362" s="403">
        <f t="shared" si="435"/>
        <v>0</v>
      </c>
      <c r="CW362" s="556">
        <f t="shared" si="440"/>
        <v>0</v>
      </c>
      <c r="CX362" s="403">
        <f t="shared" si="450"/>
        <v>0</v>
      </c>
      <c r="CY362" s="403"/>
      <c r="CZ362" s="404">
        <f t="shared" si="401"/>
        <v>0</v>
      </c>
      <c r="DA362" s="403"/>
      <c r="DB362" s="403"/>
      <c r="DC362" s="403"/>
      <c r="DD362" s="421">
        <f t="shared" si="446"/>
        <v>0</v>
      </c>
      <c r="DE362" s="421">
        <f t="shared" si="425"/>
        <v>0</v>
      </c>
      <c r="DF362" s="403">
        <f t="shared" si="410"/>
        <v>0</v>
      </c>
      <c r="DG362" s="421">
        <f t="shared" si="411"/>
        <v>0</v>
      </c>
      <c r="DH362" s="421"/>
      <c r="DI362" s="421"/>
      <c r="DJ362" s="422" t="str">
        <f t="shared" si="456"/>
        <v xml:space="preserve">    </v>
      </c>
      <c r="DK362" s="424"/>
      <c r="DL362" s="423"/>
      <c r="DM362" s="423"/>
      <c r="DN362" s="423"/>
      <c r="DO362" s="420"/>
      <c r="DP362" s="123"/>
      <c r="DQ362" s="817"/>
      <c r="DR362" s="818"/>
      <c r="DS362" s="819"/>
      <c r="DT362" s="820"/>
      <c r="DU362" s="124"/>
      <c r="DV362" s="122"/>
      <c r="DX362" s="84"/>
      <c r="DY362" s="84"/>
      <c r="DZ362" s="105"/>
      <c r="EH362" s="543">
        <f t="shared" si="436"/>
        <v>0</v>
      </c>
      <c r="EI362" s="404">
        <f t="shared" si="437"/>
        <v>0</v>
      </c>
      <c r="EJ362" s="29">
        <f t="shared" si="438"/>
        <v>0</v>
      </c>
      <c r="EK362" s="50"/>
      <c r="EL362" s="29"/>
      <c r="EM362" s="50"/>
      <c r="EN362" s="50"/>
      <c r="EO362" s="50"/>
      <c r="EP362" s="29"/>
    </row>
    <row r="363" spans="1:146" ht="17.45" hidden="1" customHeight="1">
      <c r="A363" s="402">
        <v>356</v>
      </c>
      <c r="B363" s="403"/>
      <c r="C363" s="405"/>
      <c r="D363" s="403">
        <f>DK363</f>
        <v>0</v>
      </c>
      <c r="E363" s="416"/>
      <c r="F363" s="417"/>
      <c r="G363" s="406" t="str">
        <f>IF(P363&gt;$G$3,0,CONCATENATE((INT((BH363)/360)+INT((BI363)/360)+INT((BJ363)/360)+INT((BK363)/360)+INT((BL363)/360)+INT((BM363)/360))+INT((INT(MOD((BH363),360)/30)+INT(MOD((BI363),360)/30)+INT(MOD((BJ363),360)/30)+INT(MOD((BK363),360)/30)+INT(MOD((BL363),360)/30)+INT(MOD((BM363),360)/30)+INT((MOD(MOD((BH363),360),30)+MOD(MOD((BI363),360),30)+MOD(MOD((BJ363),360),30)+MOD(MOD((BK363),360),30)+MOD(MOD((BL363),360),30)+MOD(MOD((BM363),360),30))/30))/12),".",MOD(INT(MOD((BH363),360)/30)+INT(MOD((BI363),360)/30)+INT(MOD((BJ363),360)/30)+INT(MOD((BK363),360)/30)+INT(MOD((BL363),360)/30)+INT(MOD((BM363),360)/30)+INT((MOD(MOD((BH363),360),30)+MOD(MOD((BI363),360),30)+MOD(MOD((BJ363),360),30)+MOD(MOD((BK363),360),30)+MOD(MOD((BL363),360),30)+MOD(MOD((BM363),360),30))/30),12),".",INT(MOD(MOD(MOD((BH363),360),30)+MOD(MOD((BI363),360),30)+MOD(MOD((BJ363),360),30)+MOD(MOD((BK363),360),30)+MOD(MOD((BL363),360),30)+MOD(MOD((BM363),360),30),30))))</f>
        <v>0.0.0</v>
      </c>
      <c r="H363" s="407" t="str">
        <f t="shared" si="454"/>
        <v>0.0.0</v>
      </c>
      <c r="I363" s="407" t="str">
        <f>IF(P363&gt;$G$3,0,CONCATENATE((INT((BH363)/360)+INT((BM363)/360))+INT((INT(MOD((BH363),360)/30)+INT(MOD((BM363),360)/30)+INT((MOD(MOD((BH363),360),30)+MOD(MOD((BM363),360),30))/30))/12),".",MOD(INT(MOD((BH363),360)/30)+INT(MOD((BM363),360)/30)+INT((MOD(MOD((BH363),360),30)+MOD(MOD((BM363),360),30))/30),12),".",INT(MOD(MOD(MOD((BH363),360),30)+MOD(MOD((BM363),360),30),30))))</f>
        <v>0.0.0</v>
      </c>
      <c r="J363" s="407" t="str">
        <f>CONCATENATE(INT(BI363/360),".",MOD(INT(BI363/30),12),".",MOD(INT(BI363),30))</f>
        <v>0.0.0</v>
      </c>
      <c r="K363" s="407" t="str">
        <f>CONCATENATE(INT(BJ363/360),".",MOD(INT(BJ363/30),12),".",MOD(INT(BJ363),30))</f>
        <v>0.0.0</v>
      </c>
      <c r="L363" s="407" t="str">
        <f>CONCATENATE(INT(BK363/360),".",MOD(INT(BK363/30),12),".",MOD(INT(BK363),30))</f>
        <v>0.0.0</v>
      </c>
      <c r="M363" s="407" t="str">
        <f>CONCATENATE(INT(BL363/360),".",MOD(INT(BL363/30),12),".",MOD(INT(BL363),30))</f>
        <v>0.0.0</v>
      </c>
      <c r="N363" s="408" t="str">
        <f t="shared" si="455"/>
        <v>0.0.0</v>
      </c>
      <c r="O363" s="418"/>
      <c r="P363" s="417"/>
      <c r="Q363" s="417"/>
      <c r="R363" s="417"/>
      <c r="S363" s="417"/>
      <c r="T363" s="417"/>
      <c r="U363" s="417"/>
      <c r="V363" s="714"/>
      <c r="W363" s="714"/>
      <c r="X363" s="417"/>
      <c r="Y363" s="417"/>
      <c r="Z363" s="714"/>
      <c r="AA363" s="714"/>
      <c r="AB363" s="417"/>
      <c r="AC363" s="417"/>
      <c r="AD363" s="714"/>
      <c r="AE363" s="714"/>
      <c r="AF363" s="417"/>
      <c r="AG363" s="417"/>
      <c r="AH363" s="714"/>
      <c r="AI363" s="714"/>
      <c r="AJ363" s="417"/>
      <c r="AK363" s="417"/>
      <c r="AL363" s="714"/>
      <c r="AM363" s="714"/>
      <c r="AN363" s="417"/>
      <c r="AO363" s="417"/>
      <c r="AP363" s="714"/>
      <c r="AQ363" s="714"/>
      <c r="AR363" s="417"/>
      <c r="AS363" s="417"/>
      <c r="AT363" s="714"/>
      <c r="AU363" s="714"/>
      <c r="AV363" s="417"/>
      <c r="AW363" s="417"/>
      <c r="AX363" s="716"/>
      <c r="AY363" s="716"/>
      <c r="AZ363" s="635"/>
      <c r="BA363" s="635"/>
      <c r="BB363" s="716"/>
      <c r="BC363" s="716"/>
      <c r="BD363" s="635"/>
      <c r="BE363" s="635"/>
      <c r="BF363" s="717"/>
      <c r="BG363" s="717"/>
      <c r="BH363" s="432">
        <f t="shared" si="399"/>
        <v>0</v>
      </c>
      <c r="BI363" s="432">
        <f>(IF(OR(W363&gt;$G$3,W363=0),IF(OR(V363=0,V363&gt;$G$3),0,DAYS360(V363,$G$3,1)),(DAYS360(V363,W363,1)))+IF(OR(Y363&gt;$G$3,Y363=0),IF(OR(X363=0,X363&gt;$G$3),0,DAYS360(X363,$G$3,1)),(DAYS360(X363,Y363,1)))+IF(OR(AA363&gt;$G$3,AA363=0),IF(OR(Z363=0,Z363&gt;$G$3),0,DAYS360(Z363,$G$3,1)),(DAYS360(Z363,AA363,1)))+IF(OR(AC363&gt;$G$3,AC363=0),IF(OR(AB363=0,AB363&gt;$G$3),0,DAYS360(AB363,$G$3,1)),(DAYS360(AB363,AC363,1)))+IF(OR(AE363&gt;$G$3,AE363=0),IF(OR(AD363=0,AD363&gt;$G$3),0,DAYS360(AD363,$G$3,1)),(DAYS360(AD363,AE363,1)))+IF(OR(AG363&gt;$G$3,AG363=0),IF(OR(AF363=0,AF363&gt;$G$3),0,DAYS360(AF363,$G$3,1)),(DAYS360(AF363,AG363,1)))+IF(OR(AI363&gt;$G$3,AI363=0),IF(OR(AH363=0,AH363&gt;$G$3),0,DAYS360(AH363,$G$3,1)),(DAYS360(AH363,AI363,1)))+IF(OR(AK363&gt;$G$3,AK363=0),IF(OR(AJ363=0,AJ363&gt;$G$3),0,DAYS360(AJ363,$G$3,1)),(DAYS360(AJ363,AK363,1)))+IF(OR(AM363&gt;$G$3,AM363=0),IF(OR(AL363=0,AL363&gt;$G$3),0,DAYS360(AL363,$G$3,1)),(DAYS360(AL363,AM363,1)))+IF(OR(AO363&gt;$G$3,AO363=0),IF(OR(AN363=0,AN363&gt;$G$3),0,DAYS360(AN363,$G$3,1)),(DAYS360(AN363,AO363,1)))+IF(OR(AQ363&gt;$G$3,AQ363=0),IF(OR(AP363=0,AP363&gt;$G$3),0,DAYS360(AP363,$G$3,1)),(DAYS360(AP363,AQ363,1)))+IF(OR(AS363&gt;$G$3,AS363=0),IF(OR(AR363=0,AR363&gt;$G$3),0,DAYS360(AR363,$G$3,1)),(DAYS360(AR363,AS363,1)))+IF(OR(AU363&gt;$G$3,AU363=0),IF(OR(AT363=0,AT363&gt;$G$3),0,DAYS360(AT363,$G$3,1)),(DAYS360(AT363,AU363,1)))+IF(OR(AW363&gt;$G$3,AW363=0),IF(OR(AV363=0,AV363&gt;$G$3),0,DAYS360(AV363,$G$3,1)),(DAYS360(AV363,AW363,1))))*2</f>
        <v>0</v>
      </c>
      <c r="BJ363" s="432">
        <f>(IF(OR(AY363&gt;$G$3,AY363=0),IF(OR(AX363=0,AX363&gt;$G$3),0,DAYS360(AX363,$G$3,1)),(DAYS360(AX363,AY363,1)))+IF(OR(BA363&gt;$G$3,BA363=0),IF(OR(AZ363=0,AZ363&gt;$G$3),0,DAYS360(AZ363,$G$3,1)),(DAYS360(AZ363,BA363,1))))/2</f>
        <v>0</v>
      </c>
      <c r="BK363" s="432">
        <f>(IF(OR(BC363&gt;$G$3,BC363=0),IF(OR(BB363=0,BB363&gt;$G$3),0,DAYS360(BB363,$G$3,1)),(DAYS360(BB363,BC363,1))))</f>
        <v>0</v>
      </c>
      <c r="BL363" s="432">
        <f>(IF(OR(BE363&gt;$G$3,BE363=0),IF(OR(BD363=0,BD363&gt;$G$3),0,DAYS360(BD363,$G$3,1)),(DAYS360(BD363,BE363,1))))/3</f>
        <v>0</v>
      </c>
      <c r="BM363" s="436">
        <f>IF(DAYS360(BF363,BG363)&gt;=1800,1800/2,(DAYS360(BF363,BG363,1))/2)</f>
        <v>0</v>
      </c>
      <c r="BN363" s="462">
        <v>0.65</v>
      </c>
      <c r="BO363" s="427">
        <f t="shared" si="400"/>
        <v>0</v>
      </c>
      <c r="BP363" s="725"/>
      <c r="BQ363" s="700"/>
      <c r="BR363" s="419"/>
      <c r="BS363" s="700"/>
      <c r="BT363" s="700"/>
      <c r="BU363" s="700"/>
      <c r="BV363" s="427">
        <f>IF((BH363+BI363+BJ363+BK363+BL363+BM363)&lt;360,0,IF(AND((BH363+BI363+BJ363+BK363+BL363+BM363)&gt;=360,(BH363+BI363+BJ363+BK363+BL363+BM363)&lt;1800),25,IF(AND((BH363+BI363+BJ363+BK363+BL363+BM363)&gt;=1800,(BH363+BI363+BJ363+BK363+BL363+BM363)&lt;3600),30,IF(AND((BH363+BI363+BJ363+BK363+BL363+BM363)&gt;=3600,(BH363+BI363+BJ363+BK363+BL363+BM363)&lt;5400),35,IF(AND((BH363+BI363+BJ363+BK363+BL363+BM363)&gt;=5400,(BH363+BI363+BJ363+BK363+BL363+BM363)&lt;7200),40,IF(AND((BH363+BI363+BJ363+BK363+BL363+BM363)&gt;=7200,(BH363+BI363+BJ363+BK363+BL363+BM363)&lt;9000),45,IF((BH363+BI363+BJ363+BK363+BL363+BM363)&gt;=9000,50,"ПРОВЕРЬ")))))))</f>
        <v>0</v>
      </c>
      <c r="BW363" s="419"/>
      <c r="BX363" s="782"/>
      <c r="BY363" s="419"/>
      <c r="BZ363" s="432"/>
      <c r="CA363" s="419"/>
      <c r="CB363" s="427"/>
      <c r="CC363" s="419"/>
      <c r="CD363" s="427"/>
      <c r="CE363" s="404">
        <f>IF(OR(C363=0,CD363="Д"),0,IF(AND(C363&gt;0,E363=0),VLOOKUP(C363,звания!A:B,2,FALSE)/((EOMONTH($G$3,0)+1)-$G$3)*BO363+VLOOKUP(C363,звания!A:B,2,FALSE)/((EOMONTH($G$3,0)+1)-$G$3)*BR363+VLOOKUP(C363,звания!A:B,2,FALSE)/((EOMONTH($G$3,0)+1)-$G$3)*BU363,IF(AND(C363&gt;0,E363&gt;0,F363&gt;=$G$3,BO363=(EOMONTH($G$3,0)+1)-$G$3),(VLOOKUP(E363,звания!A:B,2,FALSE)/(EOMONTH($G$3,0)-$G$3+1))*(F363-$G$3)+(VLOOKUP(C363,звания!A:B,2,FALSE)/(EOMONTH($G$3,0)-$G$3+1))*((EOMONTH($G$3,0)-$G$3+1)-(F363-$G$3)),IF(AND(C363&gt;0,E363&gt;0,F363&gt;$G$3,BO363&lt;(EOMONTH($G$3,0)+1)-$G$3,BO363&lt;&gt;0),VLOOKUP(E363,звания!A:B,2,FALSE)/((EOMONTH($G$3,0)+1)-$G$3)*((F363-$G$3)-(((EOMONTH($G$3,0)+1)-$G$3)-BO363-BU363-BR363))+VLOOKUP(C363,звания!A:B,2,FALSE)/((EOMONTH($G$3,0)+1)-$G$3)*(((EOMONTH($G$3,0)+1)-F363)),IF(F363&lt;$G$3,(VLOOKUP(C363,звания!A:B,2,FALSE)-VLOOKUP(E363,звания!A:B,2,FALSE))/((EOMONTH($BN$3,0)+1)-$BN$3)*(EOMONTH($BN$3,0)+1-F363)+VLOOKUP(C363,звания!A:B,2,FALSE)/((EOMONTH($G$3,0)+1)-$G$3)*BO363+VLOOKUP(C363,звания!A:B,2,FALSE)/((EOMONTH($G$3,0)+1)-$G$3)*BU363+VLOOKUP(C363,звания!A:B,2,FALSE)/((EOMONTH($G$3,0)+1)-$G$3)*BR363,0)))))</f>
        <v>0</v>
      </c>
      <c r="CF363" s="404">
        <f>IF(OR(CD363="Д",C363=0),0,IF(B363="Виключений зі списків",IF(BS363=0,(VLOOKUP(O363,звания!$D$2:$E$62,2,FALSE))/(EOMONTH($B$3,0)+1-$B$3)*BO363+(VLOOKUP(BQ363,звания!$D$2:$E$62,2,FALSE))/(EOMONTH($B$3,0)+1-$B$3)*BR363,(((VLOOKUP(O363,звания!$D$2:$E$62,2,FALSE))/(EOMONTH($B$3,0)+1-$B$3))*BO363)+(VLOOKUP(BQ363,звания!$D$2:$E$62,2,FALSE))/(EOMONTH($B$3,0)+1-$B$3)*BR363+(VLOOKUP(BS363,звания!$D$2:$E$62,2,FALSE))/(EOMONTH($B$3,0)+1-$B$3)*BU363),IF(BS363=0,(VLOOKUP(O363,звания!$D$2:$E$62,2,FALSE))/(EOMONTH($G$3,0)+1-$G$3)*BO363+(VLOOKUP(BQ363,звания!$D$2:$E$62,2,FALSE))/(EOMONTH($G$3,0)+1-$G$3)*BR363,(((VLOOKUP(O363,звания!$D$2:$E$62,2,FALSE))/(EOMONTH($G$3,0)+1-$G$3))*BO363)+(VLOOKUP(BQ363,звания!$D$2:$E$62,2,FALSE))/(EOMONTH($G$3,0)+1-$G$3)*BR363+(VLOOKUP(BS363,звания!$D$2:$E$62,2,FALSE))/(EOMONTH($G$3,0)+1-$G$3)*BU363+IF(BT363=0,0,(VLOOKUP(BS363,звания!$D$2:$E$62,2,FALSE))/(EOMONTH($BN$3,0)+1-$BN$3)*BT363-(VLOOKUP(O363,звания!$D$2:$E$62,2,FALSE))/(EOMONTH($BN$3,0)+1-$BN$3)*BT363))))</f>
        <v>0</v>
      </c>
      <c r="CG363" s="404">
        <f>IF(AND(SUM(BH363:BM363)&lt;360,((EOMONTH($G$3,0)-$G$3+1+(SUM(BH363:BM363)))&gt;0),SUM(BH363:BM363)+EOMONTH($G$3,0)-$G$3+1&lt;360),(CE363+CF363)*BV363%,IF(SUM(BH363:BM363)+EOMONTH($G$3,0)-$G$3+1&lt;=1800,((CE363+CF363)/(EOMONTH($G$3,0)-$G$3+1))*(360-SUM(BH363:BM363))*BV363%+(((CE363+CF363)/(EOMONTH($G$3,0)-$G$3+1))*((EOMONTH($G$3,0)-$G$3+1)-(360-SUM(BH363:BM363))))*25%,IF(AND(SUM(BH363:BM363)&lt;1800,((EOMONTH($G$3,0)-$G$3+1+SUM(BH363:BM363))&gt;=360),SUM(BH363:BM363)+EOMONTH($G$3,0)-$G$3+1&lt;1800),(CE363+CF363)*BV363%,IF(SUM(BH363:BM363)+EOMONTH($G$3,0)-$G$3+1&lt;=3600,((CE363+CF363)/(EOMONTH($G$3,0)-$G$3+1))*(1800-SUM(BH363:BM363))*BV363%+(((CE363+CF363)/(EOMONTH($G$3,0)-$G$3+1))*((EOMONTH($G$3,0)-$G$3+1)-(1800-SUM(BH363:BM363)))*30%),IF(AND(SUM(BH363:BM363)&lt;3600,((EOMONTH($G$3,0)-$G$3+1+SUM(BH363:BM363))&gt;=1800),SUM(BH363:BM363)+EOMONTH($G$3,0)-$G$3+1&lt;3600),(CE363+CF363)*BV363%,IF(SUM(BH363:BM363)+EOMONTH($G$3,0)-$G$3+1&lt;=5400,((CE363+CF363)/(EOMONTH($G$3,0)-$G$3+1))*(3600-SUM(BH363:BM363))*BV363%+(((CE363+CF363)/(EOMONTH($G$3,0)-$G$3+1))*((EOMONTH($G$3,0)-$G$3+1)-(3600-SUM(BH363:BM363))))*35%,IF(AND(SUM(BH363:BM363)&lt;5400,((EOMONTH($G$3,0)-$G$3+1+SUM(BH363:BM363))&gt;=3600),SUM(BH363:BM363)+EOMONTH($G$3,0)-$G$3+1&lt;5400),(CE363+CF363)*BV363%,IF(SUM(BH363:BM363)+EOMONTH($G$3,0)-$G$3+1&lt;=7200,((CE363+CF363)/(EOMONTH($G$3,0)-$G$3+1))*(5400-SUM(BH363:BM363))*BV363%+(((CE363+CF363)/(EOMONTH($G$3,0)-$G$3+1))*((EOMONTH($G$3,0)-$G$3+1)-(5400-SUM(BH363:BM363))))*40%,IF(AND(SUM(BH363:BM363)&lt;7200,((EOMONTH($G$3,0)-$G$3+1+SUM(BH363:BM363))&gt;=5400),SUM(BH363:BM363)+EOMONTH($G$3,0)-$G$3+1&lt;7200),(CE363+CF363)*BV363%,IF(SUM(BH363:BM363)+EOMONTH($G$3,0)-$G$3+1&lt;=9000,((CE363+CF363)/(EOMONTH($G$3,0)-$G$3+1))*(7200-SUM(BH363:BM363))*BV363%+(((CE363+CF363)/(EOMONTH($G$3,0)-$G$3+1))*((EOMONTH($G$3,0)-$G$3+1)-(7200-SUM(BH363:BM363))))*45%,IF(SUM(BH363:BM363)+EOMONTH($G$3,0)-$G$3+1&gt;=9000,((CE363+CF363)/(EOMONTH($G$3,0)-$G$3+1))*(9000-SUM(BH363:BM363))*BV363%+(((CE363+CF363)/(EOMONTH($G$3,0)-$G$3+1))*((EOMONTH($G$3,0)-$G$3+1)-(9000-SUM(BH363:BM363))))*50%,0)))))))))))</f>
        <v>0</v>
      </c>
      <c r="CH363" s="404">
        <f>IF(BW363=0,CF363*BX363%,IF(BW363&gt;0,((VLOOKUP(O363,звания!$D$2:$E$62,2,FALSE)/(EOMONTH($G$3,0)+1-$G$3)*BW363)*BX363%)))</f>
        <v>0</v>
      </c>
      <c r="CI363" s="404">
        <f>IF(BY363=0,CF363*BZ363%,IF(BY363&gt;0,(VLOOKUP(O363,звания!$D$2:$E$62,2,FALSE)/(EOMONTH($G$3,0)+1-$G$3)*BO363)*BZ363%)+(VLOOKUP(BS363,звания!$D$2:$E$62,2,FALSE)/(EOMONTH($G$3,0)+1-$G$3)*BU363)*BZ363%)</f>
        <v>0</v>
      </c>
      <c r="CJ363" s="404">
        <f>IF(CA363=0,CF363*CB363%,IF(CA363&gt;0,(VLOOKUP(O363,звания!$D$2:$E$62,2,FALSE)/(EOMONTH($G$3,0)+1-$G$3)*BO363)*CB363%)+(VLOOKUP(BS363,звания!$D$2:$E$62,2,FALSE)/(EOMONTH($G$3,0)+1-$G$3)*BU363)*CB363%)</f>
        <v>0</v>
      </c>
      <c r="CK363" s="404">
        <f>IF(CD363="Д",0,IF(CC363=0,CF363*CD363%,IF(CC363&gt;0,(VLOOKUP(O363,звания!$D$2:$E$62,2,FALSE)/(EOMONTH($G$3,0)+1-$G$3)*BO363)*CD363%)+(VLOOKUP(BS363,звания!$D$2:$E$62,2,FALSE)/(EOMONTH($G$3,0)+1-$G$3)*BU363)*CD363%))</f>
        <v>0</v>
      </c>
      <c r="CL363" s="404">
        <f>IF(BR363&gt;0,((VLOOKUP(C363,звания!$A$2:$B$62,2,FALSE)/(EOMONTH($G$3,0)+1-$G$3)*BO363+VLOOKUP(O363,звания!$D$2:$E$62,2,FALSE)/(EOMONTH($G$3,0)+1-$G$3)*BO363+(VLOOKUP(C363,звания!$A$2:$B$62,2,FALSE)/(EOMONTH($G$3,0)+1-$G$3)*BO363+VLOOKUP(O363,звания!$D$2:$E$62,2,FALSE)/(EOMONTH($G$3,0)+1-$G$3)*BO363)*BV363%)*BN363)+(VLOOKUP(C363,звания!$A$2:$B$62,2,FALSE)/(EOMONTH($G$3,0)+1-$G$3)*BU363+VLOOKUP(BS363,звания!$D$2:$E$62,2,FALSE)/(EOMONTH($G$3,0)+1-$G$3)*BU363+(VLOOKUP(C363,звания!$A$2:$B$62,2,FALSE)/(EOMONTH($G$3,0)+1-$G$3)*BU363+VLOOKUP(BS363,звания!$D$2:$E$62,2,FALSE)/(EOMONTH($G$3,0)+1-$G$3)*BU363)*BV363%)*BN363,(CE363+CF363+CG363)*BN363)</f>
        <v>0</v>
      </c>
      <c r="CM363" s="404"/>
      <c r="CN363" s="404"/>
      <c r="CO363" s="432">
        <f t="shared" si="434"/>
        <v>0</v>
      </c>
      <c r="CP363" s="638"/>
      <c r="CQ363" s="637">
        <f>IF(CF363=0,0,IF((SUM(BH363:BM363)&gt;360),(VLOOKUP(O363,звания!$F$2:$G$62,2,FALSE))/100,VLOOKUP(O363,звания!$F$2:$H$62,3,FALSE)/100))</f>
        <v>0</v>
      </c>
      <c r="CR363" s="617">
        <f>IF(B363="Виключений зі списків",IF(AND(BU363=0,360-BH363&lt;0),(VLOOKUP(O363,звания!$D$2:$E$62,2,FALSE))/(EOMONTH($B$3,0)+1-$B$3)*BO363*CQ363,IF(AND(360-BH363&gt;=0,360-BH363&lt;(EOMONTH($B$3,0)+1-$B$3)),(CF363/(EOMONTH($B$3,0)-$B$3+1)*(360-BH363))*CQ363+(CF363/(EOMONTH($B$3,0)-$B$3+1)*((EOMONTH($B$3,0)-$B$3+1)-(360-BH363)))*VLOOKUP(O363,звания!$F$2:$H$62,2,FALSE)/100,((((VLOOKUP(O363,звания!$D$2:$E$62,2,FALSE))/(EOMONTH($B$3,0)+1-$B$3)*BO363*CQ363+(VLOOKUP(BS363,звания!$D$2:$E$62,2,FALSE))/(EOMONTH($B$3,0)+1-$B$3)*BU363*(VLOOKUP(BS363,звания!$F$2:$G$62,2,FALSE)*0.01)+(IF(BT363=0,0,(VLOOKUP(BS363,звания!$D$2:$E$62,2,FALSE)/(EOMONTH($G$3,0)+1-$G$3)*BT363*(VLOOKUP(BS363,звания!$F$2:$G$62,2,FALSE)))*0.01-(VLOOKUP(O363,звания!$D$2:$E$62,2,FALSE)/(EOMONTH($G$3,0)+1-$G$3)*BT363*(VLOOKUP(O363,звания!$F$2:$G$62,2,FALSE)))*0.01)))))/100*(100-CP363))),(IF(AND(BU363=0,360-BH363&lt;0,CP363=0),(VLOOKUP(O363,звания!$D$2:$E$62,2,FALSE))/(EOMONTH($G$3,0)+1-$G$3)*BO363*CQ363,IF(AND(360-BH363&gt;=0,360-BH363&lt;(EOMONTH($G$3,0)+1-$G$3)),(CF363/(EOMONTH($G$3,0)-$G$3+1)*(360-BH363))*CQ363+(CF363/(EOMONTH($G$3,0)-$G$3+1)*((EOMONTH($G$3,0)-$G$3+1)-(360-BH363)))*VLOOKUP(O363,звания!$F$2:$H$62,2,FALSE)/100,((((VLOOKUP(O363,звания!$D$2:$E$62,2,FALSE))/(EOMONTH($G$3,0)+1-$G$3)*BO363*CQ363+(VLOOKUP(BS363,звания!$D$2:$E$62,2,FALSE))/(EOMONTH($G$3,0)+1-$G$3)*BU363*(VLOOKUP(BS363,звания!$F$2:$G$62,2,FALSE)*0.01)))/100*(100-CP363)+(IF(BT363=0,0,(VLOOKUP(BS363,звания!$D$2:$E$62,2,FALSE)/(EOMONTH($BN$3,0)+1-$BN$3)*BT363*(VLOOKUP(BS363,звания!$F$2:$G$62,2,FALSE)))*0.01-(VLOOKUP(O363,звания!$D$2:$E$62,2,FALSE)/(EOMONTH($BN$3,0)+1-$BN$3)*BT363*(VLOOKUP(O363,звания!$F$2:$G$62,2,FALSE)))*0.01)))))))</f>
        <v>0</v>
      </c>
      <c r="CS363" s="416">
        <f t="shared" si="453"/>
        <v>0</v>
      </c>
      <c r="CT363" s="403"/>
      <c r="CU363" s="403"/>
      <c r="CV363" s="403">
        <f t="shared" si="435"/>
        <v>0</v>
      </c>
      <c r="CW363" s="556">
        <f>CN363+SUM(CS363:CV363)</f>
        <v>0</v>
      </c>
      <c r="CX363" s="403">
        <f t="shared" si="450"/>
        <v>0</v>
      </c>
      <c r="CY363" s="403"/>
      <c r="CZ363" s="404">
        <f t="shared" si="401"/>
        <v>0</v>
      </c>
      <c r="DA363" s="403"/>
      <c r="DB363" s="403"/>
      <c r="DC363" s="403"/>
      <c r="DD363" s="421">
        <f t="shared" si="446"/>
        <v>0</v>
      </c>
      <c r="DE363" s="421">
        <f>(CW363-CV363)*22%</f>
        <v>0</v>
      </c>
      <c r="DF363" s="403">
        <f>CX363</f>
        <v>0</v>
      </c>
      <c r="DG363" s="421">
        <f>CW363-DD363+DF363</f>
        <v>0</v>
      </c>
      <c r="DH363" s="421"/>
      <c r="DI363" s="421"/>
      <c r="DJ363" s="422" t="str">
        <f t="shared" si="456"/>
        <v xml:space="preserve">    </v>
      </c>
      <c r="DK363" s="424"/>
      <c r="DL363" s="425"/>
      <c r="DM363" s="425"/>
      <c r="DN363" s="429"/>
      <c r="DO363" s="427"/>
      <c r="DP363" s="123"/>
      <c r="DQ363" s="817"/>
      <c r="DR363" s="818"/>
      <c r="DS363" s="819"/>
      <c r="DT363" s="820"/>
      <c r="DU363" s="124"/>
      <c r="DV363" s="122"/>
      <c r="DZ363" s="105"/>
      <c r="EH363" s="543">
        <f t="shared" si="436"/>
        <v>0</v>
      </c>
      <c r="EI363" s="404">
        <f t="shared" si="437"/>
        <v>0</v>
      </c>
      <c r="EJ363" s="29">
        <f t="shared" si="438"/>
        <v>0</v>
      </c>
      <c r="EK363" s="50"/>
      <c r="EL363" s="29"/>
      <c r="EM363" s="50"/>
      <c r="EN363" s="50"/>
      <c r="EO363" s="50"/>
      <c r="EP363" s="29"/>
    </row>
    <row r="364" spans="1:146" ht="17.45" hidden="1" customHeight="1">
      <c r="A364" s="402">
        <v>357</v>
      </c>
      <c r="B364" s="403"/>
      <c r="C364" s="403"/>
      <c r="D364" s="403">
        <f t="shared" si="409"/>
        <v>0</v>
      </c>
      <c r="E364" s="416"/>
      <c r="F364" s="417"/>
      <c r="G364" s="406" t="str">
        <f>IF(P364&gt;$G$3,0,CONCATENATE((INT((BH364)/360)+INT((BI364)/360)+INT((BJ364)/360)+INT((BK364)/360)+INT((BL364)/360)+INT((BM364)/360))+INT((INT(MOD((BH364),360)/30)+INT(MOD((BI364),360)/30)+INT(MOD((BJ364),360)/30)+INT(MOD((BK364),360)/30)+INT(MOD((BL364),360)/30)+INT(MOD((BM364),360)/30)+INT((MOD(MOD((BH364),360),30)+MOD(MOD((BI364),360),30)+MOD(MOD((BJ364),360),30)+MOD(MOD((BK364),360),30)+MOD(MOD((BL364),360),30)+MOD(MOD((BM364),360),30))/30))/12),".",MOD(INT(MOD((BH364),360)/30)+INT(MOD((BI364),360)/30)+INT(MOD((BJ364),360)/30)+INT(MOD((BK364),360)/30)+INT(MOD((BL364),360)/30)+INT(MOD((BM364),360)/30)+INT((MOD(MOD((BH364),360),30)+MOD(MOD((BI364),360),30)+MOD(MOD((BJ364),360),30)+MOD(MOD((BK364),360),30)+MOD(MOD((BL364),360),30)+MOD(MOD((BM364),360),30))/30),12),".",INT(MOD(MOD(MOD((BH364),360),30)+MOD(MOD((BI364),360),30)+MOD(MOD((BJ364),360),30)+MOD(MOD((BK364),360),30)+MOD(MOD((BL364),360),30)+MOD(MOD((BM364),360),30),30))))</f>
        <v>0.0.0</v>
      </c>
      <c r="H364" s="407" t="str">
        <f t="shared" si="454"/>
        <v>0.0.0</v>
      </c>
      <c r="I364" s="407" t="str">
        <f>IF(P364&gt;$G$3,0,CONCATENATE((INT((BH364)/360)+INT((BM364)/360))+INT((INT(MOD((BH364),360)/30)+INT(MOD((BM364),360)/30)+INT((MOD(MOD((BH364),360),30)+MOD(MOD((BM364),360),30))/30))/12),".",MOD(INT(MOD((BH364),360)/30)+INT(MOD((BM364),360)/30)+INT((MOD(MOD((BH364),360),30)+MOD(MOD((BM364),360),30))/30),12),".",INT(MOD(MOD(MOD((BH364),360),30)+MOD(MOD((BM364),360),30),30))))</f>
        <v>0.0.0</v>
      </c>
      <c r="J364" s="407" t="str">
        <f t="shared" ref="J364:J382" si="458">CONCATENATE(INT(BI364/360),".",MOD(INT(BI364/30),12),".",MOD(INT(BI364),30))</f>
        <v>0.0.0</v>
      </c>
      <c r="K364" s="407" t="str">
        <f t="shared" ref="K364:K382" si="459">CONCATENATE(INT(BJ364/360),".",MOD(INT(BJ364/30),12),".",MOD(INT(BJ364),30))</f>
        <v>0.0.0</v>
      </c>
      <c r="L364" s="407" t="str">
        <f t="shared" ref="L364:L382" si="460">CONCATENATE(INT(BK364/360),".",MOD(INT(BK364/30),12),".",MOD(INT(BK364),30))</f>
        <v>0.0.0</v>
      </c>
      <c r="M364" s="407" t="str">
        <f t="shared" ref="M364:M382" si="461">CONCATENATE(INT(BL364/360),".",MOD(INT(BL364/30),12),".",MOD(INT(BL364),30))</f>
        <v>0.0.0</v>
      </c>
      <c r="N364" s="408" t="str">
        <f t="shared" si="455"/>
        <v>0.0.0</v>
      </c>
      <c r="O364" s="418"/>
      <c r="P364" s="417"/>
      <c r="Q364" s="417"/>
      <c r="R364" s="417"/>
      <c r="S364" s="417"/>
      <c r="T364" s="417"/>
      <c r="U364" s="417"/>
      <c r="V364" s="714"/>
      <c r="W364" s="714"/>
      <c r="X364" s="417"/>
      <c r="Y364" s="417"/>
      <c r="Z364" s="714"/>
      <c r="AA364" s="714"/>
      <c r="AB364" s="417"/>
      <c r="AC364" s="417"/>
      <c r="AD364" s="714"/>
      <c r="AE364" s="714"/>
      <c r="AF364" s="417"/>
      <c r="AG364" s="417"/>
      <c r="AH364" s="714"/>
      <c r="AI364" s="714"/>
      <c r="AJ364" s="417"/>
      <c r="AK364" s="417"/>
      <c r="AL364" s="714"/>
      <c r="AM364" s="714"/>
      <c r="AN364" s="417"/>
      <c r="AO364" s="417"/>
      <c r="AP364" s="714"/>
      <c r="AQ364" s="714"/>
      <c r="AR364" s="417"/>
      <c r="AS364" s="417"/>
      <c r="AT364" s="714"/>
      <c r="AU364" s="714"/>
      <c r="AV364" s="417"/>
      <c r="AW364" s="417"/>
      <c r="AX364" s="716"/>
      <c r="AY364" s="716"/>
      <c r="AZ364" s="635"/>
      <c r="BA364" s="635"/>
      <c r="BB364" s="716"/>
      <c r="BC364" s="716"/>
      <c r="BD364" s="635"/>
      <c r="BE364" s="635"/>
      <c r="BF364" s="717"/>
      <c r="BG364" s="717"/>
      <c r="BH364" s="432">
        <f t="shared" si="399"/>
        <v>0</v>
      </c>
      <c r="BI364" s="432">
        <f t="shared" si="430"/>
        <v>0</v>
      </c>
      <c r="BJ364" s="432">
        <f t="shared" si="431"/>
        <v>0</v>
      </c>
      <c r="BK364" s="432">
        <f t="shared" si="432"/>
        <v>0</v>
      </c>
      <c r="BL364" s="432">
        <f t="shared" si="433"/>
        <v>0</v>
      </c>
      <c r="BM364" s="436">
        <f t="shared" si="408"/>
        <v>0</v>
      </c>
      <c r="BN364" s="462">
        <v>0.65</v>
      </c>
      <c r="BO364" s="427">
        <f t="shared" si="400"/>
        <v>0</v>
      </c>
      <c r="BP364" s="419"/>
      <c r="BQ364" s="700"/>
      <c r="BR364" s="419"/>
      <c r="BS364" s="700"/>
      <c r="BT364" s="700"/>
      <c r="BU364" s="700"/>
      <c r="BV364" s="427">
        <f t="shared" si="407"/>
        <v>0</v>
      </c>
      <c r="BW364" s="419"/>
      <c r="BX364" s="782"/>
      <c r="BY364" s="419"/>
      <c r="BZ364" s="432"/>
      <c r="CA364" s="419"/>
      <c r="CB364" s="427"/>
      <c r="CC364" s="419"/>
      <c r="CD364" s="427"/>
      <c r="CE364" s="404">
        <f>IF(OR(C364=0,CD364="Д"),0,IF(AND(C364&gt;0,E364=0),VLOOKUP(C364,звания!A:B,2,FALSE)/((EOMONTH($G$3,0)+1)-$G$3)*BO364+VLOOKUP(C364,звания!A:B,2,FALSE)/((EOMONTH($G$3,0)+1)-$G$3)*BR364+VLOOKUP(C364,звания!A:B,2,FALSE)/((EOMONTH($G$3,0)+1)-$G$3)*BU364,IF(AND(C364&gt;0,E364&gt;0,F364&gt;=$G$3,BO364=(EOMONTH($G$3,0)+1)-$G$3),(VLOOKUP(E364,звания!A:B,2,FALSE)/(EOMONTH($G$3,0)-$G$3+1))*(F364-$G$3)+(VLOOKUP(C364,звания!A:B,2,FALSE)/(EOMONTH($G$3,0)-$G$3+1))*((EOMONTH($G$3,0)-$G$3+1)-(F364-$G$3)),IF(AND(C364&gt;0,E364&gt;0,F364&gt;$G$3,BO364&lt;(EOMONTH($G$3,0)+1)-$G$3,BO364&lt;&gt;0),VLOOKUP(E364,звания!A:B,2,FALSE)/((EOMONTH($G$3,0)+1)-$G$3)*((F364-$G$3)-(((EOMONTH($G$3,0)+1)-$G$3)-BO364-BU364-BR364))+VLOOKUP(C364,звания!A:B,2,FALSE)/((EOMONTH($G$3,0)+1)-$G$3)*(((EOMONTH($G$3,0)+1)-F364)),IF(F364&lt;$G$3,(VLOOKUP(C364,звания!A:B,2,FALSE)-VLOOKUP(E364,звания!A:B,2,FALSE))/((EOMONTH($BN$3,0)+1)-$BN$3)*(EOMONTH($BN$3,0)+1-F364)+VLOOKUP(C364,звания!A:B,2,FALSE)/((EOMONTH($G$3,0)+1)-$G$3)*BO364+VLOOKUP(C364,звания!A:B,2,FALSE)/((EOMONTH($G$3,0)+1)-$G$3)*BU364+VLOOKUP(C364,звания!A:B,2,FALSE)/((EOMONTH($G$3,0)+1)-$G$3)*BR364,0)))))</f>
        <v>0</v>
      </c>
      <c r="CF364" s="404">
        <f>IF(OR(CD364="Д",C364=0),0,IF(B364="Виключений зі списків",IF(BS364=0,(VLOOKUP(O364,звания!$D$2:$E$62,2,FALSE))/(EOMONTH($B$3,0)+1-$B$3)*BO364+(VLOOKUP(BQ364,звания!$D$2:$E$62,2,FALSE))/(EOMONTH($B$3,0)+1-$B$3)*BR364,(((VLOOKUP(O364,звания!$D$2:$E$62,2,FALSE))/(EOMONTH($B$3,0)+1-$B$3))*BO364)+(VLOOKUP(BQ364,звания!$D$2:$E$62,2,FALSE))/(EOMONTH($B$3,0)+1-$B$3)*BR364+(VLOOKUP(BS364,звания!$D$2:$E$62,2,FALSE))/(EOMONTH($B$3,0)+1-$B$3)*BU364),IF(BS364=0,(VLOOKUP(O364,звания!$D$2:$E$62,2,FALSE))/(EOMONTH($G$3,0)+1-$G$3)*BO364+(VLOOKUP(BQ364,звания!$D$2:$E$62,2,FALSE))/(EOMONTH($G$3,0)+1-$G$3)*BR364,(((VLOOKUP(O364,звания!$D$2:$E$62,2,FALSE))/(EOMONTH($G$3,0)+1-$G$3))*BO364)+(VLOOKUP(BQ364,звания!$D$2:$E$62,2,FALSE))/(EOMONTH($G$3,0)+1-$G$3)*BR364+(VLOOKUP(BS364,звания!$D$2:$E$62,2,FALSE))/(EOMONTH($G$3,0)+1-$G$3)*BU364+IF(BT364=0,0,(VLOOKUP(BS364,звания!$D$2:$E$62,2,FALSE))/(EOMONTH($BN$3,0)+1-$BN$3)*BT364-(VLOOKUP(O364,звания!$D$2:$E$62,2,FALSE))/(EOMONTH($BN$3,0)+1-$BN$3)*BT364))))</f>
        <v>0</v>
      </c>
      <c r="CG364" s="404">
        <f t="shared" si="457"/>
        <v>0</v>
      </c>
      <c r="CH364" s="404">
        <f>IF(BW364=0,CF364*BX364%,IF(BW364&gt;0,((VLOOKUP(O364,звания!$D$2:$E$62,2,FALSE)/(EOMONTH($G$3,0)+1-$G$3)*BW364)*BX364%)))</f>
        <v>0</v>
      </c>
      <c r="CI364" s="404">
        <f>IF(BY364=0,CF364*BZ364%,IF(BY364&gt;0,(VLOOKUP(O364,звания!$D$2:$E$62,2,FALSE)/(EOMONTH($G$3,0)+1-$G$3)*BO364)*BZ364%)+(VLOOKUP(BS364,звания!$D$2:$E$62,2,FALSE)/(EOMONTH($G$3,0)+1-$G$3)*BU364)*BZ364%)</f>
        <v>0</v>
      </c>
      <c r="CJ364" s="404">
        <f>IF(CA364=0,CF364*CB364%,IF(CA364&gt;0,(VLOOKUP(O364,звания!$D$2:$E$62,2,FALSE)/(EOMONTH($G$3,0)+1-$G$3)*BO364)*CB364%)+(VLOOKUP(BS364,звания!$D$2:$E$62,2,FALSE)/(EOMONTH($G$3,0)+1-$G$3)*BU364)*CB364%)</f>
        <v>0</v>
      </c>
      <c r="CK364" s="404">
        <f>IF(CD364="Д",0,IF(CC364=0,CF364*CD364%,IF(CC364&gt;0,(VLOOKUP(O364,звания!$D$2:$E$62,2,FALSE)/(EOMONTH($G$3,0)+1-$G$3)*BO364)*CD364%)+(VLOOKUP(BS364,звания!$D$2:$E$62,2,FALSE)/(EOMONTH($G$3,0)+1-$G$3)*BU364)*CD364%))</f>
        <v>0</v>
      </c>
      <c r="CL364" s="404">
        <f>IF(BR364&gt;0,((VLOOKUP(C364,звания!$A$2:$B$62,2,FALSE)/(EOMONTH($G$3,0)+1-$G$3)*BO364+VLOOKUP(O364,звания!$D$2:$E$62,2,FALSE)/(EOMONTH($G$3,0)+1-$G$3)*BO364+(VLOOKUP(C364,звания!$A$2:$B$62,2,FALSE)/(EOMONTH($G$3,0)+1-$G$3)*BO364+VLOOKUP(O364,звания!$D$2:$E$62,2,FALSE)/(EOMONTH($G$3,0)+1-$G$3)*BO364)*BV364%)*BN364)+(VLOOKUP(C364,звания!$A$2:$B$62,2,FALSE)/(EOMONTH($G$3,0)+1-$G$3)*BU364+VLOOKUP(BS364,звания!$D$2:$E$62,2,FALSE)/(EOMONTH($G$3,0)+1-$G$3)*BU364+(VLOOKUP(C364,звания!$A$2:$B$62,2,FALSE)/(EOMONTH($G$3,0)+1-$G$3)*BU364+VLOOKUP(BS364,звания!$D$2:$E$62,2,FALSE)/(EOMONTH($G$3,0)+1-$G$3)*BU364)*BV364%)*BN364,(CE364+CF364+CG364)*BN364)</f>
        <v>0</v>
      </c>
      <c r="CM364" s="404"/>
      <c r="CN364" s="404"/>
      <c r="CO364" s="432">
        <f t="shared" si="434"/>
        <v>0</v>
      </c>
      <c r="CP364" s="638"/>
      <c r="CQ364" s="637">
        <f>IF(CF364=0,0,IF((SUM(BH364:BM364)&gt;360),(VLOOKUP(O364,звания!$F$2:$G$62,2,FALSE))/100,VLOOKUP(O364,звания!$F$2:$H$62,3,FALSE)/100))</f>
        <v>0</v>
      </c>
      <c r="CR364" s="617">
        <f>IF(B364="Виключений зі списків",IF(AND(BU364=0,360-BH364&lt;0),(VLOOKUP(O364,звания!$D$2:$E$62,2,FALSE))/(EOMONTH($B$3,0)+1-$B$3)*BO364*CQ364,IF(AND(360-BH364&gt;=0,360-BH364&lt;(EOMONTH($B$3,0)+1-$B$3)),(CF364/(EOMONTH($B$3,0)-$B$3+1)*(360-BH364))*CQ364+(CF364/(EOMONTH($B$3,0)-$B$3+1)*((EOMONTH($B$3,0)-$B$3+1)-(360-BH364)))*VLOOKUP(O364,звания!$F$2:$H$62,2,FALSE)/100,((((VLOOKUP(O364,звания!$D$2:$E$62,2,FALSE))/(EOMONTH($B$3,0)+1-$B$3)*BO364*CQ364+(VLOOKUP(BS364,звания!$D$2:$E$62,2,FALSE))/(EOMONTH($B$3,0)+1-$B$3)*BU364*(VLOOKUP(BS364,звания!$F$2:$G$62,2,FALSE)*0.01)+(IF(BT364=0,0,(VLOOKUP(BS364,звания!$D$2:$E$62,2,FALSE)/(EOMONTH($G$3,0)+1-$G$3)*BT364*(VLOOKUP(BS364,звания!$F$2:$G$62,2,FALSE)))*0.01-(VLOOKUP(O364,звания!$D$2:$E$62,2,FALSE)/(EOMONTH($G$3,0)+1-$G$3)*BT364*(VLOOKUP(O364,звания!$F$2:$G$62,2,FALSE)))*0.01)))))/100*(100-CP364))),(IF(AND(BU364=0,360-BH364&lt;0,CP364=0),(VLOOKUP(O364,звания!$D$2:$E$62,2,FALSE))/(EOMONTH($G$3,0)+1-$G$3)*BO364*CQ364,IF(AND(360-BH364&gt;=0,360-BH364&lt;(EOMONTH($G$3,0)+1-$G$3)),(CF364/(EOMONTH($G$3,0)-$G$3+1)*(360-BH364))*CQ364+(CF364/(EOMONTH($G$3,0)-$G$3+1)*((EOMONTH($G$3,0)-$G$3+1)-(360-BH364)))*VLOOKUP(O364,звания!$F$2:$H$62,2,FALSE)/100,((((VLOOKUP(O364,звания!$D$2:$E$62,2,FALSE))/(EOMONTH($G$3,0)+1-$G$3)*BO364*CQ364+(VLOOKUP(BS364,звания!$D$2:$E$62,2,FALSE))/(EOMONTH($G$3,0)+1-$G$3)*BU364*(VLOOKUP(BS364,звания!$F$2:$G$62,2,FALSE)*0.01)))/100*(100-CP364)+(IF(BT364=0,0,(VLOOKUP(BS364,звания!$D$2:$E$62,2,FALSE)/(EOMONTH($BN$3,0)+1-$BN$3)*BT364*(VLOOKUP(BS364,звания!$F$2:$G$62,2,FALSE)))*0.01-(VLOOKUP(O364,звания!$D$2:$E$62,2,FALSE)/(EOMONTH($BN$3,0)+1-$BN$3)*BT364*(VLOOKUP(O364,звания!$F$2:$G$62,2,FALSE)))*0.01)))))))</f>
        <v>0</v>
      </c>
      <c r="CS364" s="416">
        <f t="shared" si="453"/>
        <v>0</v>
      </c>
      <c r="CT364" s="403"/>
      <c r="CU364" s="403"/>
      <c r="CV364" s="403">
        <f t="shared" si="435"/>
        <v>0</v>
      </c>
      <c r="CW364" s="556">
        <f t="shared" si="440"/>
        <v>0</v>
      </c>
      <c r="CX364" s="404">
        <f>IF(CU364=0,CW364*0.18,(CW364-CU364)*0.18)</f>
        <v>0</v>
      </c>
      <c r="CY364" s="404"/>
      <c r="CZ364" s="404">
        <f t="shared" si="401"/>
        <v>0</v>
      </c>
      <c r="DA364" s="403"/>
      <c r="DB364" s="403"/>
      <c r="DC364" s="403"/>
      <c r="DD364" s="421">
        <f t="shared" si="446"/>
        <v>0</v>
      </c>
      <c r="DE364" s="421">
        <f t="shared" si="425"/>
        <v>0</v>
      </c>
      <c r="DF364" s="403">
        <f t="shared" si="410"/>
        <v>0</v>
      </c>
      <c r="DG364" s="421">
        <f t="shared" si="411"/>
        <v>0</v>
      </c>
      <c r="DH364" s="421"/>
      <c r="DI364" s="421"/>
      <c r="DJ364" s="422" t="str">
        <f t="shared" si="456"/>
        <v xml:space="preserve">    </v>
      </c>
      <c r="DK364" s="424"/>
      <c r="DL364" s="423"/>
      <c r="DM364" s="423"/>
      <c r="DN364" s="425"/>
      <c r="DO364" s="420"/>
      <c r="DP364" s="123"/>
      <c r="DQ364" s="817"/>
      <c r="DR364" s="818"/>
      <c r="DS364" s="819"/>
      <c r="DT364" s="820"/>
      <c r="DU364" s="400"/>
      <c r="DV364" s="110"/>
      <c r="DX364" s="84"/>
      <c r="DY364" s="84"/>
      <c r="DZ364" s="105"/>
      <c r="EH364" s="543">
        <f t="shared" si="436"/>
        <v>0</v>
      </c>
      <c r="EI364" s="404">
        <f t="shared" si="437"/>
        <v>0</v>
      </c>
      <c r="EJ364" s="29">
        <f t="shared" si="438"/>
        <v>0</v>
      </c>
      <c r="EK364" s="50"/>
      <c r="EL364" s="29"/>
      <c r="EM364" s="50"/>
      <c r="EN364" s="50"/>
      <c r="EO364" s="50"/>
      <c r="EP364" s="29"/>
    </row>
    <row r="365" spans="1:146" ht="17.45" hidden="1" customHeight="1">
      <c r="A365" s="446">
        <v>358</v>
      </c>
      <c r="B365" s="403"/>
      <c r="C365" s="403"/>
      <c r="D365" s="403">
        <f t="shared" si="409"/>
        <v>0</v>
      </c>
      <c r="E365" s="416"/>
      <c r="F365" s="417"/>
      <c r="G365" s="406" t="str">
        <f>IF(P365&gt;$G$3,0,CONCATENATE((INT((BH365)/360)+INT((BI365)/360)+INT((BJ365)/360)+INT((BK365)/360)+INT((BL365)/360)+INT((BM365)/360))+INT((INT(MOD((BH365),360)/30)+INT(MOD((BI365),360)/30)+INT(MOD((BJ365),360)/30)+INT(MOD((BK365),360)/30)+INT(MOD((BL365),360)/30)+INT(MOD((BM365),360)/30)+INT((MOD(MOD((BH365),360),30)+MOD(MOD((BI365),360),30)+MOD(MOD((BJ365),360),30)+MOD(MOD((BK365),360),30)+MOD(MOD((BL365),360),30)+MOD(MOD((BM365),360),30))/30))/12),".",MOD(INT(MOD((BH365),360)/30)+INT(MOD((BI365),360)/30)+INT(MOD((BJ365),360)/30)+INT(MOD((BK365),360)/30)+INT(MOD((BL365),360)/30)+INT(MOD((BM365),360)/30)+INT((MOD(MOD((BH365),360),30)+MOD(MOD((BI365),360),30)+MOD(MOD((BJ365),360),30)+MOD(MOD((BK365),360),30)+MOD(MOD((BL365),360),30)+MOD(MOD((BM365),360),30))/30),12),".",INT(MOD(MOD(MOD((BH365),360),30)+MOD(MOD((BI365),360),30)+MOD(MOD((BJ365),360),30)+MOD(MOD((BK365),360),30)+MOD(MOD((BL365),360),30)+MOD(MOD((BM365),360),30),30))))</f>
        <v>0.0.0</v>
      </c>
      <c r="H365" s="407" t="str">
        <f t="shared" si="454"/>
        <v>0.0.0</v>
      </c>
      <c r="I365" s="407" t="str">
        <f>IF(P365&gt;$G$3,0,CONCATENATE((INT((BH365)/360)+INT((BM365)/360))+INT((INT(MOD((BH365),360)/30)+INT(MOD((BM365),360)/30)+INT((MOD(MOD((BH365),360),30)+MOD(MOD((BM365),360),30))/30))/12),".",MOD(INT(MOD((BH365),360)/30)+INT(MOD((BM365),360)/30)+INT((MOD(MOD((BH365),360),30)+MOD(MOD((BM365),360),30))/30),12),".",INT(MOD(MOD(MOD((BH365),360),30)+MOD(MOD((BM365),360),30),30))))</f>
        <v>0.0.0</v>
      </c>
      <c r="J365" s="407" t="str">
        <f t="shared" si="458"/>
        <v>0.0.0</v>
      </c>
      <c r="K365" s="407" t="str">
        <f t="shared" si="459"/>
        <v>0.0.0</v>
      </c>
      <c r="L365" s="407" t="str">
        <f t="shared" si="460"/>
        <v>0.0.0</v>
      </c>
      <c r="M365" s="407" t="str">
        <f t="shared" si="461"/>
        <v>0.0.0</v>
      </c>
      <c r="N365" s="408" t="str">
        <f t="shared" si="455"/>
        <v>0.0.0</v>
      </c>
      <c r="O365" s="418"/>
      <c r="P365" s="417"/>
      <c r="Q365" s="417"/>
      <c r="R365" s="417"/>
      <c r="S365" s="417"/>
      <c r="T365" s="417"/>
      <c r="U365" s="417"/>
      <c r="V365" s="714"/>
      <c r="W365" s="714"/>
      <c r="X365" s="417"/>
      <c r="Y365" s="417"/>
      <c r="Z365" s="714"/>
      <c r="AA365" s="714"/>
      <c r="AB365" s="417"/>
      <c r="AC365" s="417"/>
      <c r="AD365" s="714"/>
      <c r="AE365" s="714"/>
      <c r="AF365" s="417"/>
      <c r="AG365" s="417"/>
      <c r="AH365" s="714"/>
      <c r="AI365" s="714"/>
      <c r="AJ365" s="417"/>
      <c r="AK365" s="417"/>
      <c r="AL365" s="714"/>
      <c r="AM365" s="714"/>
      <c r="AN365" s="417"/>
      <c r="AO365" s="417"/>
      <c r="AP365" s="714"/>
      <c r="AQ365" s="714"/>
      <c r="AR365" s="417"/>
      <c r="AS365" s="417"/>
      <c r="AT365" s="714"/>
      <c r="AU365" s="714"/>
      <c r="AV365" s="417"/>
      <c r="AW365" s="417"/>
      <c r="AX365" s="716"/>
      <c r="AY365" s="716"/>
      <c r="AZ365" s="635"/>
      <c r="BA365" s="635"/>
      <c r="BB365" s="716"/>
      <c r="BC365" s="716"/>
      <c r="BD365" s="635"/>
      <c r="BE365" s="635"/>
      <c r="BF365" s="717"/>
      <c r="BG365" s="717"/>
      <c r="BH365" s="432">
        <f t="shared" si="399"/>
        <v>0</v>
      </c>
      <c r="BI365" s="432">
        <f t="shared" si="430"/>
        <v>0</v>
      </c>
      <c r="BJ365" s="432">
        <f t="shared" si="431"/>
        <v>0</v>
      </c>
      <c r="BK365" s="432">
        <f t="shared" si="432"/>
        <v>0</v>
      </c>
      <c r="BL365" s="432">
        <f t="shared" si="433"/>
        <v>0</v>
      </c>
      <c r="BM365" s="436">
        <f t="shared" si="408"/>
        <v>0</v>
      </c>
      <c r="BN365" s="462">
        <v>0.65</v>
      </c>
      <c r="BO365" s="427">
        <f t="shared" si="400"/>
        <v>0</v>
      </c>
      <c r="BP365" s="419"/>
      <c r="BQ365" s="700"/>
      <c r="BR365" s="419"/>
      <c r="BS365" s="700"/>
      <c r="BT365" s="700"/>
      <c r="BU365" s="700"/>
      <c r="BV365" s="427">
        <f t="shared" si="407"/>
        <v>0</v>
      </c>
      <c r="BW365" s="419"/>
      <c r="BX365" s="781"/>
      <c r="BY365" s="700"/>
      <c r="BZ365" s="432"/>
      <c r="CA365" s="700"/>
      <c r="CB365" s="432"/>
      <c r="CC365" s="700"/>
      <c r="CD365" s="432"/>
      <c r="CE365" s="404">
        <f>IF(OR(C365=0,CD365="Д"),0,IF(AND(C365&gt;0,E365=0),VLOOKUP(C365,звания!A:B,2,FALSE)/((EOMONTH($G$3,0)+1)-$G$3)*BO365+VLOOKUP(C365,звания!A:B,2,FALSE)/((EOMONTH($G$3,0)+1)-$G$3)*BR365+VLOOKUP(C365,звания!A:B,2,FALSE)/((EOMONTH($G$3,0)+1)-$G$3)*BU365,IF(AND(C365&gt;0,E365&gt;0,F365&gt;=$G$3,BO365=(EOMONTH($G$3,0)+1)-$G$3),(VLOOKUP(E365,звания!A:B,2,FALSE)/(EOMONTH($G$3,0)-$G$3+1))*(F365-$G$3)+(VLOOKUP(C365,звания!A:B,2,FALSE)/(EOMONTH($G$3,0)-$G$3+1))*((EOMONTH($G$3,0)-$G$3+1)-(F365-$G$3)),IF(AND(C365&gt;0,E365&gt;0,F365&gt;$G$3,BO365&lt;(EOMONTH($G$3,0)+1)-$G$3,BO365&lt;&gt;0),VLOOKUP(E365,звания!A:B,2,FALSE)/((EOMONTH($G$3,0)+1)-$G$3)*((F365-$G$3)-(((EOMONTH($G$3,0)+1)-$G$3)-BO365-BU365-BR365))+VLOOKUP(C365,звания!A:B,2,FALSE)/((EOMONTH($G$3,0)+1)-$G$3)*(((EOMONTH($G$3,0)+1)-F365)),IF(F365&lt;$G$3,(VLOOKUP(C365,звания!A:B,2,FALSE)-VLOOKUP(E365,звания!A:B,2,FALSE))/((EOMONTH($BN$3,0)+1)-$BN$3)*(EOMONTH($BN$3,0)+1-F365)+VLOOKUP(C365,звания!A:B,2,FALSE)/((EOMONTH($G$3,0)+1)-$G$3)*BO365+VLOOKUP(C365,звания!A:B,2,FALSE)/((EOMONTH($G$3,0)+1)-$G$3)*BU365+VLOOKUP(C365,звания!A:B,2,FALSE)/((EOMONTH($G$3,0)+1)-$G$3)*BR365,0)))))</f>
        <v>0</v>
      </c>
      <c r="CF365" s="404">
        <f>IF(OR(CD365="Д",C365=0),0,IF(B365="Виключений зі списків",IF(BS365=0,(VLOOKUP(O365,звания!$D$2:$E$62,2,FALSE))/(EOMONTH($B$3,0)+1-$B$3)*BO365+(VLOOKUP(BQ365,звания!$D$2:$E$62,2,FALSE))/(EOMONTH($B$3,0)+1-$B$3)*BR365,(((VLOOKUP(O365,звания!$D$2:$E$62,2,FALSE))/(EOMONTH($B$3,0)+1-$B$3))*BO365)+(VLOOKUP(BQ365,звания!$D$2:$E$62,2,FALSE))/(EOMONTH($B$3,0)+1-$B$3)*BR365+(VLOOKUP(BS365,звания!$D$2:$E$62,2,FALSE))/(EOMONTH($B$3,0)+1-$B$3)*BU365),IF(BS365=0,(VLOOKUP(O365,звания!$D$2:$E$62,2,FALSE))/(EOMONTH($G$3,0)+1-$G$3)*BO365+(VLOOKUP(BQ365,звания!$D$2:$E$62,2,FALSE))/(EOMONTH($G$3,0)+1-$G$3)*BR365,(((VLOOKUP(O365,звания!$D$2:$E$62,2,FALSE))/(EOMONTH($G$3,0)+1-$G$3))*BO365)+(VLOOKUP(BQ365,звания!$D$2:$E$62,2,FALSE))/(EOMONTH($G$3,0)+1-$G$3)*BR365+(VLOOKUP(BS365,звания!$D$2:$E$62,2,FALSE))/(EOMONTH($G$3,0)+1-$G$3)*BU365+IF(BT365=0,0,(VLOOKUP(BS365,звания!$D$2:$E$62,2,FALSE))/(EOMONTH($BN$3,0)+1-$BN$3)*BT365-(VLOOKUP(O365,звания!$D$2:$E$62,2,FALSE))/(EOMONTH($BN$3,0)+1-$BN$3)*BT365))))</f>
        <v>0</v>
      </c>
      <c r="CG365" s="404">
        <f t="shared" si="457"/>
        <v>0</v>
      </c>
      <c r="CH365" s="404">
        <f>IF(BW365=0,CF365*BX365%,IF(BW365&gt;0,((VLOOKUP(O365,звания!$D$2:$E$62,2,FALSE)/(EOMONTH($G$3,0)+1-$G$3)*BW365)*BX365%)))</f>
        <v>0</v>
      </c>
      <c r="CI365" s="404">
        <f>IF(BY365=0,CF365*BZ365%,IF(BY365&gt;0,(VLOOKUP(O365,звания!$D$2:$E$62,2,FALSE)/(EOMONTH($G$3,0)+1-$G$3)*BO365)*BZ365%)+(VLOOKUP(BS365,звания!$D$2:$E$62,2,FALSE)/(EOMONTH($G$3,0)+1-$G$3)*BU365)*BZ365%)</f>
        <v>0</v>
      </c>
      <c r="CJ365" s="404">
        <f>IF(CA365=0,CF365*CB365%,IF(CA365&gt;0,(VLOOKUP(O365,звания!$D$2:$E$62,2,FALSE)/(EOMONTH($G$3,0)+1-$G$3)*BO365)*CB365%)+(VLOOKUP(BS365,звания!$D$2:$E$62,2,FALSE)/(EOMONTH($G$3,0)+1-$G$3)*BU365)*CB365%)</f>
        <v>0</v>
      </c>
      <c r="CK365" s="404">
        <f>IF(CD365="Д",0,IF(CC365=0,CF365*CD365%,IF(CC365&gt;0,(VLOOKUP(O365,звания!$D$2:$E$62,2,FALSE)/(EOMONTH($G$3,0)+1-$G$3)*BO365)*CD365%)+(VLOOKUP(BS365,звания!$D$2:$E$62,2,FALSE)/(EOMONTH($G$3,0)+1-$G$3)*BU365)*CD365%))</f>
        <v>0</v>
      </c>
      <c r="CL365" s="404">
        <f>IF(BR365&gt;0,((VLOOKUP(C365,звания!$A$2:$B$62,2,FALSE)/(EOMONTH($G$3,0)+1-$G$3)*BO365+VLOOKUP(O365,звания!$D$2:$E$62,2,FALSE)/(EOMONTH($G$3,0)+1-$G$3)*BO365+(VLOOKUP(C365,звания!$A$2:$B$62,2,FALSE)/(EOMONTH($G$3,0)+1-$G$3)*BO365+VLOOKUP(O365,звания!$D$2:$E$62,2,FALSE)/(EOMONTH($G$3,0)+1-$G$3)*BO365)*BV365%)*BN365)+(VLOOKUP(C365,звания!$A$2:$B$62,2,FALSE)/(EOMONTH($G$3,0)+1-$G$3)*BU365+VLOOKUP(BS365,звания!$D$2:$E$62,2,FALSE)/(EOMONTH($G$3,0)+1-$G$3)*BU365+(VLOOKUP(C365,звания!$A$2:$B$62,2,FALSE)/(EOMONTH($G$3,0)+1-$G$3)*BU365+VLOOKUP(BS365,звания!$D$2:$E$62,2,FALSE)/(EOMONTH($G$3,0)+1-$G$3)*BU365)*BV365%)*BN365,(CE365+CF365+CG365)*BN365)</f>
        <v>0</v>
      </c>
      <c r="CM365" s="404"/>
      <c r="CN365" s="404"/>
      <c r="CO365" s="432">
        <f t="shared" si="434"/>
        <v>0</v>
      </c>
      <c r="CP365" s="638"/>
      <c r="CQ365" s="637">
        <f>IF(CF365=0,0,IF((SUM(BH365:BM365)&gt;360),(VLOOKUP(O365,звания!$F$2:$G$62,2,FALSE))/100,VLOOKUP(O365,звания!$F$2:$H$62,3,FALSE)/100))</f>
        <v>0</v>
      </c>
      <c r="CR365" s="617">
        <f>IF(B365="Виключений зі списків",IF(AND(BU365=0,360-BH365&lt;0),(VLOOKUP(O365,звания!$D$2:$E$62,2,FALSE))/(EOMONTH($B$3,0)+1-$B$3)*BO365*CQ365,IF(AND(360-BH365&gt;=0,360-BH365&lt;(EOMONTH($B$3,0)+1-$B$3)),(CF365/(EOMONTH($B$3,0)-$B$3+1)*(360-BH365))*CQ365+(CF365/(EOMONTH($B$3,0)-$B$3+1)*((EOMONTH($B$3,0)-$B$3+1)-(360-BH365)))*VLOOKUP(O365,звания!$F$2:$H$62,2,FALSE)/100,((((VLOOKUP(O365,звания!$D$2:$E$62,2,FALSE))/(EOMONTH($B$3,0)+1-$B$3)*BO365*CQ365+(VLOOKUP(BS365,звания!$D$2:$E$62,2,FALSE))/(EOMONTH($B$3,0)+1-$B$3)*BU365*(VLOOKUP(BS365,звания!$F$2:$G$62,2,FALSE)*0.01)+(IF(BT365=0,0,(VLOOKUP(BS365,звания!$D$2:$E$62,2,FALSE)/(EOMONTH($G$3,0)+1-$G$3)*BT365*(VLOOKUP(BS365,звания!$F$2:$G$62,2,FALSE)))*0.01-(VLOOKUP(O365,звания!$D$2:$E$62,2,FALSE)/(EOMONTH($G$3,0)+1-$G$3)*BT365*(VLOOKUP(O365,звания!$F$2:$G$62,2,FALSE)))*0.01)))))/100*(100-CP365))),(IF(AND(BU365=0,360-BH365&lt;0,CP365=0),(VLOOKUP(O365,звания!$D$2:$E$62,2,FALSE))/(EOMONTH($G$3,0)+1-$G$3)*BO365*CQ365,IF(AND(360-BH365&gt;=0,360-BH365&lt;(EOMONTH($G$3,0)+1-$G$3)),(CF365/(EOMONTH($G$3,0)-$G$3+1)*(360-BH365))*CQ365+(CF365/(EOMONTH($G$3,0)-$G$3+1)*((EOMONTH($G$3,0)-$G$3+1)-(360-BH365)))*VLOOKUP(O365,звания!$F$2:$H$62,2,FALSE)/100,((((VLOOKUP(O365,звания!$D$2:$E$62,2,FALSE))/(EOMONTH($G$3,0)+1-$G$3)*BO365*CQ365+(VLOOKUP(BS365,звания!$D$2:$E$62,2,FALSE))/(EOMONTH($G$3,0)+1-$G$3)*BU365*(VLOOKUP(BS365,звания!$F$2:$G$62,2,FALSE)*0.01)))/100*(100-CP365)+(IF(BT365=0,0,(VLOOKUP(BS365,звания!$D$2:$E$62,2,FALSE)/(EOMONTH($BN$3,0)+1-$BN$3)*BT365*(VLOOKUP(BS365,звания!$F$2:$G$62,2,FALSE)))*0.01-(VLOOKUP(O365,звания!$D$2:$E$62,2,FALSE)/(EOMONTH($BN$3,0)+1-$BN$3)*BT365*(VLOOKUP(O365,звания!$F$2:$G$62,2,FALSE)))*0.01)))))))</f>
        <v>0</v>
      </c>
      <c r="CS365" s="416">
        <f t="shared" si="453"/>
        <v>0</v>
      </c>
      <c r="CT365" s="403"/>
      <c r="CU365" s="403"/>
      <c r="CV365" s="403">
        <f t="shared" si="435"/>
        <v>0</v>
      </c>
      <c r="CW365" s="556">
        <f t="shared" si="440"/>
        <v>0</v>
      </c>
      <c r="CX365" s="403">
        <f t="shared" si="450"/>
        <v>0</v>
      </c>
      <c r="CY365" s="403"/>
      <c r="CZ365" s="404">
        <f t="shared" si="401"/>
        <v>0</v>
      </c>
      <c r="DA365" s="403"/>
      <c r="DB365" s="403"/>
      <c r="DC365" s="403"/>
      <c r="DD365" s="421">
        <f t="shared" si="446"/>
        <v>0</v>
      </c>
      <c r="DE365" s="421">
        <f t="shared" si="425"/>
        <v>0</v>
      </c>
      <c r="DF365" s="403">
        <f t="shared" si="410"/>
        <v>0</v>
      </c>
      <c r="DG365" s="421">
        <f t="shared" si="411"/>
        <v>0</v>
      </c>
      <c r="DH365" s="421"/>
      <c r="DI365" s="421"/>
      <c r="DJ365" s="422" t="str">
        <f t="shared" si="456"/>
        <v xml:space="preserve">    </v>
      </c>
      <c r="DK365" s="424"/>
      <c r="DL365" s="425"/>
      <c r="DM365" s="425"/>
      <c r="DN365" s="423"/>
      <c r="DO365" s="420"/>
      <c r="DP365" s="123"/>
      <c r="DQ365" s="817"/>
      <c r="DR365" s="818"/>
      <c r="DS365" s="819"/>
      <c r="DT365" s="820"/>
      <c r="DU365" s="124"/>
      <c r="DV365" s="110"/>
      <c r="DZ365" s="105"/>
      <c r="EH365" s="543">
        <f t="shared" si="436"/>
        <v>0</v>
      </c>
      <c r="EI365" s="404">
        <f t="shared" si="437"/>
        <v>0</v>
      </c>
      <c r="EJ365" s="29">
        <f t="shared" si="438"/>
        <v>0</v>
      </c>
      <c r="EK365" s="50"/>
      <c r="EL365" s="29"/>
      <c r="EM365" s="50"/>
      <c r="EN365" s="50"/>
      <c r="EO365" s="50"/>
      <c r="EP365" s="29"/>
    </row>
    <row r="366" spans="1:146" ht="17.45" hidden="1" customHeight="1">
      <c r="A366" s="402">
        <v>359</v>
      </c>
      <c r="B366" s="403"/>
      <c r="C366" s="403"/>
      <c r="D366" s="403">
        <f t="shared" si="409"/>
        <v>0</v>
      </c>
      <c r="E366" s="416"/>
      <c r="F366" s="417"/>
      <c r="G366" s="406" t="str">
        <f>IF(P366&gt;$G$3,0,CONCATENATE((INT((BH366)/360)+INT((BI366)/360)+INT((BJ366)/360)+INT((BK366)/360)+INT((BL366)/360)+INT((BM366)/360))+INT((INT(MOD((BH366),360)/30)+INT(MOD((BI366),360)/30)+INT(MOD((BJ366),360)/30)+INT(MOD((BK366),360)/30)+INT(MOD((BL366),360)/30)+INT(MOD((BM366),360)/30)+INT((MOD(MOD((BH366),360),30)+MOD(MOD((BI366),360),30)+MOD(MOD((BJ366),360),30)+MOD(MOD((BK366),360),30)+MOD(MOD((BL366),360),30)+MOD(MOD((BM366),360),30))/30))/12),".",MOD(INT(MOD((BH366),360)/30)+INT(MOD((BI366),360)/30)+INT(MOD((BJ366),360)/30)+INT(MOD((BK366),360)/30)+INT(MOD((BL366),360)/30)+INT(MOD((BM366),360)/30)+INT((MOD(MOD((BH366),360),30)+MOD(MOD((BI366),360),30)+MOD(MOD((BJ366),360),30)+MOD(MOD((BK366),360),30)+MOD(MOD((BL366),360),30)+MOD(MOD((BM366),360),30))/30),12),".",INT(MOD(MOD(MOD((BH366),360),30)+MOD(MOD((BI366),360),30)+MOD(MOD((BJ366),360),30)+MOD(MOD((BK366),360),30)+MOD(MOD((BL366),360),30)+MOD(MOD((BM366),360),30),30))))</f>
        <v>0.0.0</v>
      </c>
      <c r="H366" s="407" t="str">
        <f t="shared" si="454"/>
        <v>0.0.0</v>
      </c>
      <c r="I366" s="407" t="str">
        <f>IF(P366&gt;$G$3,0,CONCATENATE((INT((BH366)/360)+INT((BM366)/360))+INT((INT(MOD((BH366),360)/30)+INT(MOD((BM366),360)/30)+INT((MOD(MOD((BH366),360),30)+MOD(MOD((BM366),360),30))/30))/12),".",MOD(INT(MOD((BH366),360)/30)+INT(MOD((BM366),360)/30)+INT((MOD(MOD((BH366),360),30)+MOD(MOD((BM366),360),30))/30),12),".",INT(MOD(MOD(MOD((BH366),360),30)+MOD(MOD((BM366),360),30),30))))</f>
        <v>0.0.0</v>
      </c>
      <c r="J366" s="407" t="str">
        <f t="shared" si="458"/>
        <v>0.0.0</v>
      </c>
      <c r="K366" s="407" t="str">
        <f t="shared" si="459"/>
        <v>0.0.0</v>
      </c>
      <c r="L366" s="407" t="str">
        <f t="shared" si="460"/>
        <v>0.0.0</v>
      </c>
      <c r="M366" s="407" t="str">
        <f t="shared" si="461"/>
        <v>0.0.0</v>
      </c>
      <c r="N366" s="408" t="str">
        <f t="shared" si="455"/>
        <v>0.0.0</v>
      </c>
      <c r="O366" s="418"/>
      <c r="P366" s="417"/>
      <c r="Q366" s="417"/>
      <c r="R366" s="417"/>
      <c r="S366" s="417"/>
      <c r="T366" s="417"/>
      <c r="U366" s="417"/>
      <c r="V366" s="714"/>
      <c r="W366" s="714"/>
      <c r="X366" s="417"/>
      <c r="Y366" s="417"/>
      <c r="Z366" s="714"/>
      <c r="AA366" s="714"/>
      <c r="AB366" s="417"/>
      <c r="AC366" s="417"/>
      <c r="AD366" s="714"/>
      <c r="AE366" s="714"/>
      <c r="AF366" s="417"/>
      <c r="AG366" s="417"/>
      <c r="AH366" s="714"/>
      <c r="AI366" s="714"/>
      <c r="AJ366" s="417"/>
      <c r="AK366" s="417"/>
      <c r="AL366" s="714"/>
      <c r="AM366" s="714"/>
      <c r="AN366" s="417"/>
      <c r="AO366" s="417"/>
      <c r="AP366" s="714"/>
      <c r="AQ366" s="714"/>
      <c r="AR366" s="417"/>
      <c r="AS366" s="417"/>
      <c r="AT366" s="714"/>
      <c r="AU366" s="714"/>
      <c r="AV366" s="417"/>
      <c r="AW366" s="417"/>
      <c r="AX366" s="716"/>
      <c r="AY366" s="716"/>
      <c r="AZ366" s="635"/>
      <c r="BA366" s="635"/>
      <c r="BB366" s="716"/>
      <c r="BC366" s="716"/>
      <c r="BD366" s="635"/>
      <c r="BE366" s="635"/>
      <c r="BF366" s="717"/>
      <c r="BG366" s="717"/>
      <c r="BH366" s="432">
        <f t="shared" si="399"/>
        <v>0</v>
      </c>
      <c r="BI366" s="432">
        <f t="shared" si="430"/>
        <v>0</v>
      </c>
      <c r="BJ366" s="432">
        <f t="shared" si="431"/>
        <v>0</v>
      </c>
      <c r="BK366" s="432">
        <f t="shared" si="432"/>
        <v>0</v>
      </c>
      <c r="BL366" s="432">
        <f t="shared" si="433"/>
        <v>0</v>
      </c>
      <c r="BM366" s="436">
        <f t="shared" si="408"/>
        <v>0</v>
      </c>
      <c r="BN366" s="462">
        <v>0.65</v>
      </c>
      <c r="BO366" s="427">
        <f t="shared" si="400"/>
        <v>0</v>
      </c>
      <c r="BP366" s="419"/>
      <c r="BQ366" s="700"/>
      <c r="BR366" s="419"/>
      <c r="BS366" s="700"/>
      <c r="BT366" s="700"/>
      <c r="BU366" s="700"/>
      <c r="BV366" s="427">
        <f t="shared" si="407"/>
        <v>0</v>
      </c>
      <c r="BW366" s="419"/>
      <c r="BX366" s="782"/>
      <c r="BY366" s="419"/>
      <c r="BZ366" s="432"/>
      <c r="CA366" s="419"/>
      <c r="CB366" s="427"/>
      <c r="CC366" s="419"/>
      <c r="CD366" s="427"/>
      <c r="CE366" s="404">
        <f>IF(OR(C366=0,CD366="Д"),0,IF(AND(C366&gt;0,E366=0),VLOOKUP(C366,звания!A:B,2,FALSE)/((EOMONTH($G$3,0)+1)-$G$3)*BO366+VLOOKUP(C366,звания!A:B,2,FALSE)/((EOMONTH($G$3,0)+1)-$G$3)*BR366+VLOOKUP(C366,звания!A:B,2,FALSE)/((EOMONTH($G$3,0)+1)-$G$3)*BU366,IF(AND(C366&gt;0,E366&gt;0,F366&gt;=$G$3,BO366=(EOMONTH($G$3,0)+1)-$G$3),(VLOOKUP(E366,звания!A:B,2,FALSE)/(EOMONTH($G$3,0)-$G$3+1))*(F366-$G$3)+(VLOOKUP(C366,звания!A:B,2,FALSE)/(EOMONTH($G$3,0)-$G$3+1))*((EOMONTH($G$3,0)-$G$3+1)-(F366-$G$3)),IF(AND(C366&gt;0,E366&gt;0,F366&gt;$G$3,BO366&lt;(EOMONTH($G$3,0)+1)-$G$3,BO366&lt;&gt;0),VLOOKUP(E366,звания!A:B,2,FALSE)/((EOMONTH($G$3,0)+1)-$G$3)*((F366-$G$3)-(((EOMONTH($G$3,0)+1)-$G$3)-BO366-BU366-BR366))+VLOOKUP(C366,звания!A:B,2,FALSE)/((EOMONTH($G$3,0)+1)-$G$3)*(((EOMONTH($G$3,0)+1)-F366)),IF(F366&lt;$G$3,(VLOOKUP(C366,звания!A:B,2,FALSE)-VLOOKUP(E366,звания!A:B,2,FALSE))/((EOMONTH($BN$3,0)+1)-$BN$3)*(EOMONTH($BN$3,0)+1-F366)+VLOOKUP(C366,звания!A:B,2,FALSE)/((EOMONTH($G$3,0)+1)-$G$3)*BO366+VLOOKUP(C366,звания!A:B,2,FALSE)/((EOMONTH($G$3,0)+1)-$G$3)*BU366+VLOOKUP(C366,звания!A:B,2,FALSE)/((EOMONTH($G$3,0)+1)-$G$3)*BR366,0)))))</f>
        <v>0</v>
      </c>
      <c r="CF366" s="404">
        <f>IF(OR(CD366="Д",C366=0),0,IF(B366="Виключений зі списків",IF(BS366=0,(VLOOKUP(O366,звания!$D$2:$E$62,2,FALSE))/(EOMONTH($B$3,0)+1-$B$3)*BO366+(VLOOKUP(BQ366,звания!$D$2:$E$62,2,FALSE))/(EOMONTH($B$3,0)+1-$B$3)*BR366,(((VLOOKUP(O366,звания!$D$2:$E$62,2,FALSE))/(EOMONTH($B$3,0)+1-$B$3))*BO366)+(VLOOKUP(BQ366,звания!$D$2:$E$62,2,FALSE))/(EOMONTH($B$3,0)+1-$B$3)*BR366+(VLOOKUP(BS366,звания!$D$2:$E$62,2,FALSE))/(EOMONTH($B$3,0)+1-$B$3)*BU366),IF(BS366=0,(VLOOKUP(O366,звания!$D$2:$E$62,2,FALSE))/(EOMONTH($G$3,0)+1-$G$3)*BO366+(VLOOKUP(BQ366,звания!$D$2:$E$62,2,FALSE))/(EOMONTH($G$3,0)+1-$G$3)*BR366,(((VLOOKUP(O366,звания!$D$2:$E$62,2,FALSE))/(EOMONTH($G$3,0)+1-$G$3))*BO366)+(VLOOKUP(BQ366,звания!$D$2:$E$62,2,FALSE))/(EOMONTH($G$3,0)+1-$G$3)*BR366+(VLOOKUP(BS366,звания!$D$2:$E$62,2,FALSE))/(EOMONTH($G$3,0)+1-$G$3)*BU366+IF(BT366=0,0,(VLOOKUP(BS366,звания!$D$2:$E$62,2,FALSE))/(EOMONTH($BN$3,0)+1-$BN$3)*BT366-(VLOOKUP(O366,звания!$D$2:$E$62,2,FALSE))/(EOMONTH($BN$3,0)+1-$BN$3)*BT366))))</f>
        <v>0</v>
      </c>
      <c r="CG366" s="404">
        <f t="shared" si="457"/>
        <v>0</v>
      </c>
      <c r="CH366" s="404">
        <f>IF(BW366=0,CF366*BX366%,IF(BW366&gt;0,((VLOOKUP(O366,звания!$D$2:$E$62,2,FALSE)/(EOMONTH($G$3,0)+1-$G$3)*BW366)*BX366%)))</f>
        <v>0</v>
      </c>
      <c r="CI366" s="404">
        <f>IF(BY366=0,CF366*BZ366%,IF(BY366&gt;0,(VLOOKUP(O366,звания!$D$2:$E$62,2,FALSE)/(EOMONTH($G$3,0)+1-$G$3)*BO366)*BZ366%)+(VLOOKUP(BS366,звания!$D$2:$E$62,2,FALSE)/(EOMONTH($G$3,0)+1-$G$3)*BU366)*BZ366%)</f>
        <v>0</v>
      </c>
      <c r="CJ366" s="404">
        <f>IF(CA366=0,CF366*CB366%,IF(CA366&gt;0,(VLOOKUP(O366,звания!$D$2:$E$62,2,FALSE)/(EOMONTH($G$3,0)+1-$G$3)*BO366)*CB366%)+(VLOOKUP(BS366,звания!$D$2:$E$62,2,FALSE)/(EOMONTH($G$3,0)+1-$G$3)*BU366)*CB366%)</f>
        <v>0</v>
      </c>
      <c r="CK366" s="404">
        <f>IF(CD366="Д",0,IF(CC366=0,CF366*CD366%,IF(CC366&gt;0,(VLOOKUP(O366,звания!$D$2:$E$62,2,FALSE)/(EOMONTH($G$3,0)+1-$G$3)*BO366)*CD366%)+(VLOOKUP(BS366,звания!$D$2:$E$62,2,FALSE)/(EOMONTH($G$3,0)+1-$G$3)*BU366)*CD366%))</f>
        <v>0</v>
      </c>
      <c r="CL366" s="404">
        <f>IF(BR366&gt;0,((VLOOKUP(C366,звания!$A$2:$B$62,2,FALSE)/(EOMONTH($G$3,0)+1-$G$3)*BO366+VLOOKUP(O366,звания!$D$2:$E$62,2,FALSE)/(EOMONTH($G$3,0)+1-$G$3)*BO366+(VLOOKUP(C366,звания!$A$2:$B$62,2,FALSE)/(EOMONTH($G$3,0)+1-$G$3)*BO366+VLOOKUP(O366,звания!$D$2:$E$62,2,FALSE)/(EOMONTH($G$3,0)+1-$G$3)*BO366)*BV366%)*BN366)+(VLOOKUP(C366,звания!$A$2:$B$62,2,FALSE)/(EOMONTH($G$3,0)+1-$G$3)*BU366+VLOOKUP(BS366,звания!$D$2:$E$62,2,FALSE)/(EOMONTH($G$3,0)+1-$G$3)*BU366+(VLOOKUP(C366,звания!$A$2:$B$62,2,FALSE)/(EOMONTH($G$3,0)+1-$G$3)*BU366+VLOOKUP(BS366,звания!$D$2:$E$62,2,FALSE)/(EOMONTH($G$3,0)+1-$G$3)*BU366)*BV366%)*BN366,(CE366+CF366+CG366)*BN366)</f>
        <v>0</v>
      </c>
      <c r="CM366" s="404"/>
      <c r="CN366" s="404"/>
      <c r="CO366" s="432">
        <f t="shared" si="434"/>
        <v>0</v>
      </c>
      <c r="CP366" s="638"/>
      <c r="CQ366" s="637">
        <f>IF(CF366=0,0,IF((SUM(BH366:BM366)&gt;360),(VLOOKUP(O366,звания!$F$2:$G$62,2,FALSE))/100,VLOOKUP(O366,звания!$F$2:$H$62,3,FALSE)/100))</f>
        <v>0</v>
      </c>
      <c r="CR366" s="617">
        <f>IF(B366="Виключений зі списків",IF(AND(BU366=0,360-BH366&lt;0),(VLOOKUP(O366,звания!$D$2:$E$62,2,FALSE))/(EOMONTH($B$3,0)+1-$B$3)*BO366*CQ366,IF(AND(360-BH366&gt;=0,360-BH366&lt;(EOMONTH($B$3,0)+1-$B$3)),(CF366/(EOMONTH($B$3,0)-$B$3+1)*(360-BH366))*CQ366+(CF366/(EOMONTH($B$3,0)-$B$3+1)*((EOMONTH($B$3,0)-$B$3+1)-(360-BH366)))*VLOOKUP(O366,звания!$F$2:$H$62,2,FALSE)/100,((((VLOOKUP(O366,звания!$D$2:$E$62,2,FALSE))/(EOMONTH($B$3,0)+1-$B$3)*BO366*CQ366+(VLOOKUP(BS366,звания!$D$2:$E$62,2,FALSE))/(EOMONTH($B$3,0)+1-$B$3)*BU366*(VLOOKUP(BS366,звания!$F$2:$G$62,2,FALSE)*0.01)+(IF(BT366=0,0,(VLOOKUP(BS366,звания!$D$2:$E$62,2,FALSE)/(EOMONTH($G$3,0)+1-$G$3)*BT366*(VLOOKUP(BS366,звания!$F$2:$G$62,2,FALSE)))*0.01-(VLOOKUP(O366,звания!$D$2:$E$62,2,FALSE)/(EOMONTH($G$3,0)+1-$G$3)*BT366*(VLOOKUP(O366,звания!$F$2:$G$62,2,FALSE)))*0.01)))))/100*(100-CP366))),(IF(AND(BU366=0,360-BH366&lt;0,CP366=0),(VLOOKUP(O366,звания!$D$2:$E$62,2,FALSE))/(EOMONTH($G$3,0)+1-$G$3)*BO366*CQ366,IF(AND(360-BH366&gt;=0,360-BH366&lt;(EOMONTH($G$3,0)+1-$G$3)),(CF366/(EOMONTH($G$3,0)-$G$3+1)*(360-BH366))*CQ366+(CF366/(EOMONTH($G$3,0)-$G$3+1)*((EOMONTH($G$3,0)-$G$3+1)-(360-BH366)))*VLOOKUP(O366,звания!$F$2:$H$62,2,FALSE)/100,((((VLOOKUP(O366,звания!$D$2:$E$62,2,FALSE))/(EOMONTH($G$3,0)+1-$G$3)*BO366*CQ366+(VLOOKUP(BS366,звания!$D$2:$E$62,2,FALSE))/(EOMONTH($G$3,0)+1-$G$3)*BU366*(VLOOKUP(BS366,звания!$F$2:$G$62,2,FALSE)*0.01)))/100*(100-CP366)+(IF(BT366=0,0,(VLOOKUP(BS366,звания!$D$2:$E$62,2,FALSE)/(EOMONTH($BN$3,0)+1-$BN$3)*BT366*(VLOOKUP(BS366,звания!$F$2:$G$62,2,FALSE)))*0.01-(VLOOKUP(O366,звания!$D$2:$E$62,2,FALSE)/(EOMONTH($BN$3,0)+1-$BN$3)*BT366*(VLOOKUP(O366,звания!$F$2:$G$62,2,FALSE)))*0.01)))))))</f>
        <v>0</v>
      </c>
      <c r="CS366" s="416">
        <f t="shared" si="453"/>
        <v>0</v>
      </c>
      <c r="CT366" s="403"/>
      <c r="CU366" s="403"/>
      <c r="CV366" s="403">
        <f t="shared" si="435"/>
        <v>0</v>
      </c>
      <c r="CW366" s="556">
        <f t="shared" si="440"/>
        <v>0</v>
      </c>
      <c r="CX366" s="403">
        <f t="shared" si="450"/>
        <v>0</v>
      </c>
      <c r="CY366" s="403"/>
      <c r="CZ366" s="404">
        <f t="shared" si="401"/>
        <v>0</v>
      </c>
      <c r="DA366" s="403"/>
      <c r="DB366" s="403"/>
      <c r="DC366" s="403"/>
      <c r="DD366" s="421">
        <f t="shared" si="446"/>
        <v>0</v>
      </c>
      <c r="DE366" s="421">
        <f t="shared" si="425"/>
        <v>0</v>
      </c>
      <c r="DF366" s="403">
        <f t="shared" si="410"/>
        <v>0</v>
      </c>
      <c r="DG366" s="421">
        <f t="shared" si="411"/>
        <v>0</v>
      </c>
      <c r="DH366" s="421"/>
      <c r="DI366" s="421"/>
      <c r="DJ366" s="422" t="str">
        <f t="shared" si="456"/>
        <v xml:space="preserve">    </v>
      </c>
      <c r="DK366" s="424"/>
      <c r="DL366" s="425"/>
      <c r="DM366" s="425"/>
      <c r="DN366" s="425"/>
      <c r="DO366" s="420"/>
      <c r="DP366" s="123"/>
      <c r="DQ366" s="817"/>
      <c r="DR366" s="818"/>
      <c r="DS366" s="819"/>
      <c r="DT366" s="820"/>
      <c r="DU366" s="124"/>
      <c r="DV366" s="110"/>
      <c r="DX366" s="84"/>
      <c r="DY366" s="84"/>
      <c r="DZ366" s="105"/>
      <c r="EH366" s="543">
        <f t="shared" si="436"/>
        <v>0</v>
      </c>
      <c r="EI366" s="404">
        <f t="shared" si="437"/>
        <v>0</v>
      </c>
      <c r="EJ366" s="29">
        <f t="shared" si="438"/>
        <v>0</v>
      </c>
      <c r="EK366" s="50"/>
      <c r="EL366" s="29"/>
      <c r="EM366" s="50"/>
      <c r="EN366" s="50"/>
      <c r="EO366" s="50"/>
      <c r="EP366" s="29"/>
    </row>
    <row r="367" spans="1:146" ht="17.45" hidden="1" customHeight="1">
      <c r="A367" s="446">
        <v>360</v>
      </c>
      <c r="B367" s="440"/>
      <c r="C367" s="440"/>
      <c r="D367" s="440">
        <f t="shared" si="409"/>
        <v>0</v>
      </c>
      <c r="E367" s="441"/>
      <c r="F367" s="442"/>
      <c r="G367" s="507" t="str">
        <f>IF(P367&gt;$G$3,0,CONCATENATE((INT((BH367)/360)+INT((BI367)/360)+INT((BJ367)/360)+INT((BK367)/360)+INT((BL367)/360)+INT((BM367)/360))+INT((INT(MOD((BH367),360)/30)+INT(MOD((BI367),360)/30)+INT(MOD((BJ367),360)/30)+INT(MOD((BK367),360)/30)+INT(MOD((BL367),360)/30)+INT(MOD((BM367),360)/30)+INT((MOD(MOD((BH367),360),30)+MOD(MOD((BI367),360),30)+MOD(MOD((BJ367),360),30)+MOD(MOD((BK367),360),30)+MOD(MOD((BL367),360),30)+MOD(MOD((BM367),360),30))/30))/12),".",MOD(INT(MOD((BH367),360)/30)+INT(MOD((BI367),360)/30)+INT(MOD((BJ367),360)/30)+INT(MOD((BK367),360)/30)+INT(MOD((BL367),360)/30)+INT(MOD((BM367),360)/30)+INT((MOD(MOD((BH367),360),30)+MOD(MOD((BI367),360),30)+MOD(MOD((BJ367),360),30)+MOD(MOD((BK367),360),30)+MOD(MOD((BL367),360),30)+MOD(MOD((BM367),360),30))/30),12),".",INT(MOD(MOD(MOD((BH367),360),30)+MOD(MOD((BI367),360),30)+MOD(MOD((BJ367),360),30)+MOD(MOD((BK367),360),30)+MOD(MOD((BL367),360),30)+MOD(MOD((BM367),360),30),30))))</f>
        <v>0.0.0</v>
      </c>
      <c r="H367" s="508" t="str">
        <f t="shared" si="454"/>
        <v>0.0.0</v>
      </c>
      <c r="I367" s="508" t="str">
        <f>IF(P367&gt;$G$3,0,CONCATENATE((INT((BH367)/360)+INT((BM367)/360))+INT((INT(MOD((BH367),360)/30)+INT(MOD((BM367),360)/30)+INT((MOD(MOD((BH367),360),30)+MOD(MOD((BM367),360),30))/30))/12),".",MOD(INT(MOD((BH367),360)/30)+INT(MOD((BM367),360)/30)+INT((MOD(MOD((BH367),360),30)+MOD(MOD((BM367),360),30))/30),12),".",INT(MOD(MOD(MOD((BH367),360),30)+MOD(MOD((BM367),360),30),30))))</f>
        <v>0.0.0</v>
      </c>
      <c r="J367" s="407" t="str">
        <f t="shared" si="458"/>
        <v>0.0.0</v>
      </c>
      <c r="K367" s="407" t="str">
        <f t="shared" si="459"/>
        <v>0.0.0</v>
      </c>
      <c r="L367" s="407" t="str">
        <f t="shared" si="460"/>
        <v>0.0.0</v>
      </c>
      <c r="M367" s="407" t="str">
        <f t="shared" si="461"/>
        <v>0.0.0</v>
      </c>
      <c r="N367" s="509" t="str">
        <f t="shared" si="455"/>
        <v>0.0.0</v>
      </c>
      <c r="O367" s="443"/>
      <c r="P367" s="442"/>
      <c r="Q367" s="442"/>
      <c r="R367" s="442"/>
      <c r="S367" s="442"/>
      <c r="T367" s="442"/>
      <c r="U367" s="442"/>
      <c r="V367" s="718"/>
      <c r="W367" s="718"/>
      <c r="X367" s="442"/>
      <c r="Y367" s="442"/>
      <c r="Z367" s="718"/>
      <c r="AA367" s="718"/>
      <c r="AB367" s="442"/>
      <c r="AC367" s="442"/>
      <c r="AD367" s="718"/>
      <c r="AE367" s="718"/>
      <c r="AF367" s="442"/>
      <c r="AG367" s="442"/>
      <c r="AH367" s="718"/>
      <c r="AI367" s="718"/>
      <c r="AJ367" s="442"/>
      <c r="AK367" s="442"/>
      <c r="AL367" s="718"/>
      <c r="AM367" s="718"/>
      <c r="AN367" s="442"/>
      <c r="AO367" s="442"/>
      <c r="AP367" s="718"/>
      <c r="AQ367" s="718"/>
      <c r="AR367" s="442"/>
      <c r="AS367" s="442"/>
      <c r="AT367" s="718"/>
      <c r="AU367" s="718"/>
      <c r="AV367" s="442"/>
      <c r="AW367" s="442"/>
      <c r="AX367" s="719"/>
      <c r="AY367" s="719"/>
      <c r="AZ367" s="642"/>
      <c r="BA367" s="642"/>
      <c r="BB367" s="719"/>
      <c r="BC367" s="719"/>
      <c r="BD367" s="642"/>
      <c r="BE367" s="642"/>
      <c r="BF367" s="720"/>
      <c r="BG367" s="720"/>
      <c r="BH367" s="432">
        <f t="shared" ref="BH367:BH373" si="462">IF(OR(P367=0,P367&gt;$G$3),0,IF(B367="Виключений зі списків",DAYS360(P367,IF(Q367=0,$B$3,Q367),1)+(DAYS360(R367,IF(AND(S367=0,Q367&gt;1,R367&gt;1),$B$3,S367),1)+(DAYS360(T367,IF(AND(U367=0,T367&gt;1,Q367&gt;1),$B$3,U367),1))),DAYS360(P367,IF(Q367=0,$G$3,Q367),1)+(DAYS360(R367,IF(AND(S367=0,Q367&gt;1,R367&gt;1),$G$3,S367),1)+(DAYS360(T367,IF(AND(U367=0,T367&gt;1,Q367&gt;1),$G$3,U367),1)))))</f>
        <v>0</v>
      </c>
      <c r="BI367" s="432">
        <f t="shared" si="430"/>
        <v>0</v>
      </c>
      <c r="BJ367" s="432">
        <f t="shared" si="431"/>
        <v>0</v>
      </c>
      <c r="BK367" s="432">
        <f t="shared" si="432"/>
        <v>0</v>
      </c>
      <c r="BL367" s="432">
        <f t="shared" si="433"/>
        <v>0</v>
      </c>
      <c r="BM367" s="643">
        <f t="shared" si="408"/>
        <v>0</v>
      </c>
      <c r="BN367" s="462">
        <v>0.65</v>
      </c>
      <c r="BO367" s="427">
        <f t="shared" si="400"/>
        <v>0</v>
      </c>
      <c r="BP367" s="693"/>
      <c r="BQ367" s="701"/>
      <c r="BR367" s="693"/>
      <c r="BS367" s="701"/>
      <c r="BT367" s="701"/>
      <c r="BU367" s="701"/>
      <c r="BV367" s="644">
        <f t="shared" si="407"/>
        <v>0</v>
      </c>
      <c r="BW367" s="693"/>
      <c r="BX367" s="784"/>
      <c r="BY367" s="693"/>
      <c r="BZ367" s="645"/>
      <c r="CA367" s="693"/>
      <c r="CB367" s="644"/>
      <c r="CC367" s="693"/>
      <c r="CD367" s="644"/>
      <c r="CE367" s="404">
        <f>IF(OR(C367=0,CD367="Д"),0,IF(AND(C367&gt;0,E367=0),VLOOKUP(C367,звания!A:B,2,FALSE)/((EOMONTH($G$3,0)+1)-$G$3)*BO367+VLOOKUP(C367,звания!A:B,2,FALSE)/((EOMONTH($G$3,0)+1)-$G$3)*BR367+VLOOKUP(C367,звания!A:B,2,FALSE)/((EOMONTH($G$3,0)+1)-$G$3)*BU367,IF(AND(C367&gt;0,E367&gt;0,F367&gt;=$G$3,BO367=(EOMONTH($G$3,0)+1)-$G$3),(VLOOKUP(E367,звания!A:B,2,FALSE)/(EOMONTH($G$3,0)-$G$3+1))*(F367-$G$3)+(VLOOKUP(C367,звания!A:B,2,FALSE)/(EOMONTH($G$3,0)-$G$3+1))*((EOMONTH($G$3,0)-$G$3+1)-(F367-$G$3)),IF(AND(C367&gt;0,E367&gt;0,F367&gt;$G$3,BO367&lt;(EOMONTH($G$3,0)+1)-$G$3,BO367&lt;&gt;0),VLOOKUP(E367,звания!A:B,2,FALSE)/((EOMONTH($G$3,0)+1)-$G$3)*((F367-$G$3)-(((EOMONTH($G$3,0)+1)-$G$3)-BO367-BU367-BR367))+VLOOKUP(C367,звания!A:B,2,FALSE)/((EOMONTH($G$3,0)+1)-$G$3)*(((EOMONTH($G$3,0)+1)-F367)),IF(F367&lt;$G$3,(VLOOKUP(C367,звания!A:B,2,FALSE)-VLOOKUP(E367,звания!A:B,2,FALSE))/((EOMONTH($BN$3,0)+1)-$BN$3)*(EOMONTH($BN$3,0)+1-F367)+VLOOKUP(C367,звания!A:B,2,FALSE)/((EOMONTH($G$3,0)+1)-$G$3)*BO367+VLOOKUP(C367,звания!A:B,2,FALSE)/((EOMONTH($G$3,0)+1)-$G$3)*BU367+VLOOKUP(C367,звания!A:B,2,FALSE)/((EOMONTH($G$3,0)+1)-$G$3)*BR367,0)))))</f>
        <v>0</v>
      </c>
      <c r="CF367" s="404">
        <f>IF(OR(CD367="Д",C367=0),0,IF(B367="Виключений зі списків",IF(BS367=0,(VLOOKUP(O367,звания!$D$2:$E$62,2,FALSE))/(EOMONTH($B$3,0)+1-$B$3)*BO367+(VLOOKUP(BQ367,звания!$D$2:$E$62,2,FALSE))/(EOMONTH($B$3,0)+1-$B$3)*BR367,(((VLOOKUP(O367,звания!$D$2:$E$62,2,FALSE))/(EOMONTH($B$3,0)+1-$B$3))*BO367)+(VLOOKUP(BQ367,звания!$D$2:$E$62,2,FALSE))/(EOMONTH($B$3,0)+1-$B$3)*BR367+(VLOOKUP(BS367,звания!$D$2:$E$62,2,FALSE))/(EOMONTH($B$3,0)+1-$B$3)*BU367),IF(BS367=0,(VLOOKUP(O367,звания!$D$2:$E$62,2,FALSE))/(EOMONTH($G$3,0)+1-$G$3)*BO367+(VLOOKUP(BQ367,звания!$D$2:$E$62,2,FALSE))/(EOMONTH($G$3,0)+1-$G$3)*BR367,(((VLOOKUP(O367,звания!$D$2:$E$62,2,FALSE))/(EOMONTH($G$3,0)+1-$G$3))*BO367)+(VLOOKUP(BQ367,звания!$D$2:$E$62,2,FALSE))/(EOMONTH($G$3,0)+1-$G$3)*BR367+(VLOOKUP(BS367,звания!$D$2:$E$62,2,FALSE))/(EOMONTH($G$3,0)+1-$G$3)*BU367+IF(BT367=0,0,(VLOOKUP(BS367,звания!$D$2:$E$62,2,FALSE))/(EOMONTH($BN$3,0)+1-$BN$3)*BT367-(VLOOKUP(O367,звания!$D$2:$E$62,2,FALSE))/(EOMONTH($BN$3,0)+1-$BN$3)*BT367))))</f>
        <v>0</v>
      </c>
      <c r="CG367" s="447">
        <f t="shared" si="457"/>
        <v>0</v>
      </c>
      <c r="CH367" s="404">
        <f>IF(BW367=0,CF367*BX367%,IF(BW367&gt;0,((VLOOKUP(O367,звания!$D$2:$E$62,2,FALSE)/(EOMONTH($G$3,0)+1-$G$3)*BW367)*BX367%)))</f>
        <v>0</v>
      </c>
      <c r="CI367" s="447">
        <f>IF(BY367=0,CF367*BZ367%,IF(BY367&gt;0,(VLOOKUP(O367,звания!$D$2:$E$62,2,FALSE)/(EOMONTH($G$3,0)+1-$G$3)*BO367)*BZ367%)+(VLOOKUP(BS367,звания!$D$2:$E$62,2,FALSE)/(EOMONTH($G$3,0)+1-$G$3)*BU367)*BZ367%)</f>
        <v>0</v>
      </c>
      <c r="CJ367" s="447">
        <f>IF(CA367=0,CF367*CB367%,IF(CA367&gt;0,(VLOOKUP(O367,звания!$D$2:$E$62,2,FALSE)/(EOMONTH($G$3,0)+1-$G$3)*BO367)*CB367%)+(VLOOKUP(BS367,звания!$D$2:$E$62,2,FALSE)/(EOMONTH($G$3,0)+1-$G$3)*BU367)*CB367%)</f>
        <v>0</v>
      </c>
      <c r="CK367" s="447">
        <f>IF(CD367="Д",0,IF(CC367=0,CF367*CD367%,IF(CC367&gt;0,(VLOOKUP(O367,звания!$D$2:$E$62,2,FALSE)/(EOMONTH($G$3,0)+1-$G$3)*BO367)*CD367%)+(VLOOKUP(BS367,звания!$D$2:$E$62,2,FALSE)/(EOMONTH($G$3,0)+1-$G$3)*BU367)*CD367%))</f>
        <v>0</v>
      </c>
      <c r="CL367" s="447">
        <f>IF(BR367&gt;0,((VLOOKUP(C367,звания!$A$2:$B$62,2,FALSE)/(EOMONTH($G$3,0)+1-$G$3)*BO367+VLOOKUP(O367,звания!$D$2:$E$62,2,FALSE)/(EOMONTH($G$3,0)+1-$G$3)*BO367+(VLOOKUP(C367,звания!$A$2:$B$62,2,FALSE)/(EOMONTH($G$3,0)+1-$G$3)*BO367+VLOOKUP(O367,звания!$D$2:$E$62,2,FALSE)/(EOMONTH($G$3,0)+1-$G$3)*BO367)*BV367%)*BN367)+(VLOOKUP(C367,звания!$A$2:$B$62,2,FALSE)/(EOMONTH($G$3,0)+1-$G$3)*BU367+VLOOKUP(BS367,звания!$D$2:$E$62,2,FALSE)/(EOMONTH($G$3,0)+1-$G$3)*BU367+(VLOOKUP(C367,звания!$A$2:$B$62,2,FALSE)/(EOMONTH($G$3,0)+1-$G$3)*BU367+VLOOKUP(BS367,звания!$D$2:$E$62,2,FALSE)/(EOMONTH($G$3,0)+1-$G$3)*BU367)*BV367%)*BN367,(CE367+CF367+CG367)*BN367)</f>
        <v>0</v>
      </c>
      <c r="CM367" s="447"/>
      <c r="CN367" s="447"/>
      <c r="CO367" s="432">
        <f t="shared" si="434"/>
        <v>0</v>
      </c>
      <c r="CP367" s="638"/>
      <c r="CQ367" s="646">
        <f>IF(CF367=0,0,IF((SUM(BH367:BM367)&gt;360),(VLOOKUP(O367,звания!$F$2:$G$62,2,FALSE))/100,VLOOKUP(O367,звания!$F$2:$H$62,3,FALSE)/100))</f>
        <v>0</v>
      </c>
      <c r="CR367" s="617">
        <f>IF(B367="Виключений зі списків",IF(AND(BU367=0,360-BH367&lt;0),(VLOOKUP(O367,звания!$D$2:$E$62,2,FALSE))/(EOMONTH($B$3,0)+1-$B$3)*BO367*CQ367,IF(AND(360-BH367&gt;=0,360-BH367&lt;(EOMONTH($B$3,0)+1-$B$3)),(CF367/(EOMONTH($B$3,0)-$B$3+1)*(360-BH367))*CQ367+(CF367/(EOMONTH($B$3,0)-$B$3+1)*((EOMONTH($B$3,0)-$B$3+1)-(360-BH367)))*VLOOKUP(O367,звания!$F$2:$H$62,2,FALSE)/100,((((VLOOKUP(O367,звания!$D$2:$E$62,2,FALSE))/(EOMONTH($B$3,0)+1-$B$3)*BO367*CQ367+(VLOOKUP(BS367,звания!$D$2:$E$62,2,FALSE))/(EOMONTH($B$3,0)+1-$B$3)*BU367*(VLOOKUP(BS367,звания!$F$2:$G$62,2,FALSE)*0.01)+(IF(BT367=0,0,(VLOOKUP(BS367,звания!$D$2:$E$62,2,FALSE)/(EOMONTH($G$3,0)+1-$G$3)*BT367*(VLOOKUP(BS367,звания!$F$2:$G$62,2,FALSE)))*0.01-(VLOOKUP(O367,звания!$D$2:$E$62,2,FALSE)/(EOMONTH($G$3,0)+1-$G$3)*BT367*(VLOOKUP(O367,звания!$F$2:$G$62,2,FALSE)))*0.01)))))/100*(100-CP367))),(IF(AND(BU367=0,360-BH367&lt;0,CP367=0),(VLOOKUP(O367,звания!$D$2:$E$62,2,FALSE))/(EOMONTH($G$3,0)+1-$G$3)*BO367*CQ367,IF(AND(360-BH367&gt;=0,360-BH367&lt;(EOMONTH($G$3,0)+1-$G$3)),(CF367/(EOMONTH($G$3,0)-$G$3+1)*(360-BH367))*CQ367+(CF367/(EOMONTH($G$3,0)-$G$3+1)*((EOMONTH($G$3,0)-$G$3+1)-(360-BH367)))*VLOOKUP(O367,звания!$F$2:$H$62,2,FALSE)/100,((((VLOOKUP(O367,звания!$D$2:$E$62,2,FALSE))/(EOMONTH($G$3,0)+1-$G$3)*BO367*CQ367+(VLOOKUP(BS367,звания!$D$2:$E$62,2,FALSE))/(EOMONTH($G$3,0)+1-$G$3)*BU367*(VLOOKUP(BS367,звания!$F$2:$G$62,2,FALSE)*0.01)))/100*(100-CP367)+(IF(BT367=0,0,(VLOOKUP(BS367,звания!$D$2:$E$62,2,FALSE)/(EOMONTH($BN$3,0)+1-$BN$3)*BT367*(VLOOKUP(BS367,звания!$F$2:$G$62,2,FALSE)))*0.01-(VLOOKUP(O367,звания!$D$2:$E$62,2,FALSE)/(EOMONTH($BN$3,0)+1-$BN$3)*BT367*(VLOOKUP(O367,звания!$F$2:$G$62,2,FALSE)))*0.01)))))))</f>
        <v>0</v>
      </c>
      <c r="CS367" s="441">
        <f t="shared" si="453"/>
        <v>0</v>
      </c>
      <c r="CT367" s="440"/>
      <c r="CU367" s="440"/>
      <c r="CV367" s="403">
        <f t="shared" si="435"/>
        <v>0</v>
      </c>
      <c r="CW367" s="558">
        <f t="shared" si="440"/>
        <v>0</v>
      </c>
      <c r="CX367" s="440">
        <f t="shared" si="450"/>
        <v>0</v>
      </c>
      <c r="CY367" s="440"/>
      <c r="CZ367" s="404">
        <f t="shared" ref="CZ367:CZ375" si="463">IF(AND(CU367=0,CY367=0),CW367*1.5%,IF(CY367=0,(CW367-CU367)*1.5%,((((CW367/((EOMONTH($G$3,0)+1)-$G$3))*((((EOMONTH($G$3,0)+1)-$G$3))-CY367))*1.5%))))</f>
        <v>0</v>
      </c>
      <c r="DA367" s="440"/>
      <c r="DB367" s="440"/>
      <c r="DC367" s="440"/>
      <c r="DD367" s="421">
        <f t="shared" si="446"/>
        <v>0</v>
      </c>
      <c r="DE367" s="421">
        <f t="shared" si="425"/>
        <v>0</v>
      </c>
      <c r="DF367" s="440">
        <f t="shared" si="410"/>
        <v>0</v>
      </c>
      <c r="DG367" s="439">
        <f t="shared" si="411"/>
        <v>0</v>
      </c>
      <c r="DH367" s="439"/>
      <c r="DI367" s="439"/>
      <c r="DJ367" s="422" t="str">
        <f t="shared" si="456"/>
        <v xml:space="preserve">    </v>
      </c>
      <c r="DK367" s="445"/>
      <c r="DL367" s="425"/>
      <c r="DM367" s="425"/>
      <c r="DN367" s="429"/>
      <c r="DO367" s="444"/>
      <c r="DP367" s="123"/>
      <c r="DQ367" s="817"/>
      <c r="DR367" s="818"/>
      <c r="DS367" s="819"/>
      <c r="DT367" s="820"/>
      <c r="DU367" s="124"/>
      <c r="DV367" s="110"/>
      <c r="DX367" s="84"/>
      <c r="DY367" s="84"/>
      <c r="DZ367" s="105"/>
      <c r="EH367" s="543">
        <f t="shared" si="436"/>
        <v>0</v>
      </c>
      <c r="EI367" s="404">
        <f t="shared" si="437"/>
        <v>0</v>
      </c>
      <c r="EJ367" s="29">
        <f t="shared" si="438"/>
        <v>0</v>
      </c>
      <c r="EK367" s="56"/>
      <c r="EL367" s="55"/>
      <c r="EM367" s="56"/>
      <c r="EN367" s="56"/>
      <c r="EO367" s="56"/>
      <c r="EP367" s="55"/>
    </row>
    <row r="368" spans="1:146" ht="17.45" hidden="1" customHeight="1">
      <c r="A368" s="402">
        <v>361</v>
      </c>
      <c r="B368" s="403"/>
      <c r="C368" s="403"/>
      <c r="D368" s="403">
        <f t="shared" si="409"/>
        <v>0</v>
      </c>
      <c r="E368" s="416"/>
      <c r="F368" s="417"/>
      <c r="G368" s="406" t="str">
        <f t="shared" ref="G368:G379" si="464">IF(P368&gt;$G$3,0,CONCATENATE((INT((BH368)/360)+INT((BI368)/360)+INT((BJ368)/360)+INT((BK368)/360)+INT((BL368)/360)+INT((BM368)/360))+INT((INT(MOD((BH368),360)/30)+INT(MOD((BI368),360)/30)+INT(MOD((BJ368),360)/30)+INT(MOD((BK368),360)/30)+INT(MOD((BL368),360)/30)+INT(MOD((BM368),360)/30)+INT((MOD(MOD((BH368),360),30)+MOD(MOD((BI368),360),30)+MOD(MOD((BJ368),360),30)+MOD(MOD((BK368),360),30)+MOD(MOD((BL368),360),30)+MOD(MOD((BM368),360),30))/30))/12),".",MOD(INT(MOD((BH368),360)/30)+INT(MOD((BI368),360)/30)+INT(MOD((BJ368),360)/30)+INT(MOD((BK368),360)/30)+INT(MOD((BL368),360)/30)+INT(MOD((BM368),360)/30)+INT((MOD(MOD((BH368),360),30)+MOD(MOD((BI368),360),30)+MOD(MOD((BJ368),360),30)+MOD(MOD((BK368),360),30)+MOD(MOD((BL368),360),30)+MOD(MOD((BM368),360),30))/30),12),".",INT(MOD(MOD(MOD((BH368),360),30)+MOD(MOD((BI368),360),30)+MOD(MOD((BJ368),360),30)+MOD(MOD((BK368),360),30)+MOD(MOD((BL368),360),30)+MOD(MOD((BM368),360),30),30))))</f>
        <v>0.0.0</v>
      </c>
      <c r="H368" s="407" t="str">
        <f t="shared" ref="H368:H374" si="465">CONCATENATE(INT((BH368)/360),".",INT(MOD((BH368),360)/30),".",MOD(MOD((BH368),360),30))</f>
        <v>0.0.0</v>
      </c>
      <c r="I368" s="407" t="str">
        <f t="shared" ref="I368:I379" si="466">IF(P368&gt;$G$3,0,CONCATENATE((INT((BH368)/360)+INT((BM368)/360))+INT((INT(MOD((BH368),360)/30)+INT(MOD((BM368),360)/30)+INT((MOD(MOD((BH368),360),30)+MOD(MOD((BM368),360),30))/30))/12),".",MOD(INT(MOD((BH368),360)/30)+INT(MOD((BM368),360)/30)+INT((MOD(MOD((BH368),360),30)+MOD(MOD((BM368),360),30))/30),12),".",INT(MOD(MOD(MOD((BH368),360),30)+MOD(MOD((BM368),360),30),30))))</f>
        <v>0.0.0</v>
      </c>
      <c r="J368" s="407" t="str">
        <f t="shared" si="458"/>
        <v>0.0.0</v>
      </c>
      <c r="K368" s="407" t="str">
        <f t="shared" si="459"/>
        <v>0.0.0</v>
      </c>
      <c r="L368" s="407" t="str">
        <f t="shared" si="460"/>
        <v>0.0.0</v>
      </c>
      <c r="M368" s="407" t="str">
        <f t="shared" si="461"/>
        <v>0.0.0</v>
      </c>
      <c r="N368" s="408" t="str">
        <f t="shared" ref="N368:N374" si="467">CONCATENATE(IF(INT(INT(DAYS360(BF368,BG368,1)/30)/24)&gt;=2,2,INT(INT(DAYS360(BF368,BG368,1)/30)/24)),".",IF(AND(INT(INT(DAYS360(BF368,BG368,1)/30)/24)&gt;=2,MOD(INT(BM368/30),12)&gt;=6),6,IF(ISODD(MOD(INT(DAYS360(BF368,BG368,1)/30),12)),MOD(INT(DAYS360(BF368,BG368,1)/60),12),MOD(INT(BM368/30),12))),".",IF(AND(INT(INT(DAYS360(BF368,BG368,1)/30)/24)&gt;=2,MOD(INT(BM368/30),12)&gt;=6),0,IF(ISODD(MOD(INT(DAYS360(BF368,BG368,1)/30),12)),INT((MOD(DAYS360(BF368,BG368,1),30)/2+15)),INT(MOD(DAYS360(BF368,BG368,1),30)/2))))</f>
        <v>0.0.0</v>
      </c>
      <c r="O368" s="418"/>
      <c r="P368" s="417"/>
      <c r="Q368" s="417"/>
      <c r="R368" s="417"/>
      <c r="S368" s="417"/>
      <c r="T368" s="417"/>
      <c r="U368" s="417"/>
      <c r="V368" s="714"/>
      <c r="W368" s="714"/>
      <c r="X368" s="417"/>
      <c r="Y368" s="417"/>
      <c r="Z368" s="714"/>
      <c r="AA368" s="714"/>
      <c r="AB368" s="417"/>
      <c r="AC368" s="417"/>
      <c r="AD368" s="714"/>
      <c r="AE368" s="714"/>
      <c r="AF368" s="417"/>
      <c r="AG368" s="417"/>
      <c r="AH368" s="714"/>
      <c r="AI368" s="714"/>
      <c r="AJ368" s="417"/>
      <c r="AK368" s="417"/>
      <c r="AL368" s="714"/>
      <c r="AM368" s="714"/>
      <c r="AN368" s="417"/>
      <c r="AO368" s="417"/>
      <c r="AP368" s="714"/>
      <c r="AQ368" s="714"/>
      <c r="AR368" s="417"/>
      <c r="AS368" s="417"/>
      <c r="AT368" s="714"/>
      <c r="AU368" s="714"/>
      <c r="AV368" s="417"/>
      <c r="AW368" s="417"/>
      <c r="AX368" s="716"/>
      <c r="AY368" s="716"/>
      <c r="AZ368" s="635"/>
      <c r="BA368" s="635"/>
      <c r="BB368" s="716"/>
      <c r="BC368" s="716"/>
      <c r="BD368" s="635"/>
      <c r="BE368" s="635"/>
      <c r="BF368" s="717"/>
      <c r="BG368" s="717"/>
      <c r="BH368" s="432">
        <f t="shared" si="462"/>
        <v>0</v>
      </c>
      <c r="BI368" s="432">
        <f t="shared" si="430"/>
        <v>0</v>
      </c>
      <c r="BJ368" s="432">
        <f t="shared" si="431"/>
        <v>0</v>
      </c>
      <c r="BK368" s="432">
        <f t="shared" si="432"/>
        <v>0</v>
      </c>
      <c r="BL368" s="432">
        <f t="shared" si="433"/>
        <v>0</v>
      </c>
      <c r="BM368" s="436">
        <f t="shared" si="408"/>
        <v>0</v>
      </c>
      <c r="BN368" s="462">
        <v>0.65</v>
      </c>
      <c r="BO368" s="427">
        <f t="shared" ref="BO368:BO375" si="468">IF(CD368="Д",0,IF(B368="Виключений зі списків",BP368-$B$3+1,IF(AND(BR368=0,BU368=0,O368&lt;&gt;0,BP368=0),EOMONTH($G$3,0)+1-$G$3,IF(AND(BR368=0,BU368=0,O368&lt;&gt;0,BP368&gt;0),EOMONTH($G$3,0)+1-BP368,IF(AND(BR368=0,BU368&gt;0,BP368&gt;$G$3),(EOMONTH($G$3,0)+1-$G$3)-BU368-(BP368-$G$3),IF(AND(BR368&gt;0,O368&lt;&gt;0,BP368&gt;$G$3),(EOMONTH($G$3,0)+1-$G$3)-BU368-BR368-(BP368-$G$3),IF(AND(BR368&gt;0,O368&lt;&gt;0,OR(BP368=0,BP368=$G$3)),(EOMONTH($G$3,0)+1-$G$3)-BU368-BR368,IF(AND(O368=0,BR368&gt;0),BR368+BU368,IF(AND(BU368&gt;0,BR368=0,BP368=0),(EOMONTH($G$3,0)+1-$G$3)-BU368,0)))))))))</f>
        <v>0</v>
      </c>
      <c r="BP368" s="419"/>
      <c r="BQ368" s="700"/>
      <c r="BR368" s="419"/>
      <c r="BS368" s="700"/>
      <c r="BT368" s="700"/>
      <c r="BU368" s="700"/>
      <c r="BV368" s="427">
        <f t="shared" si="407"/>
        <v>0</v>
      </c>
      <c r="BW368" s="419"/>
      <c r="BX368" s="781"/>
      <c r="BY368" s="700"/>
      <c r="BZ368" s="432"/>
      <c r="CA368" s="700"/>
      <c r="CB368" s="432"/>
      <c r="CC368" s="700"/>
      <c r="CD368" s="432"/>
      <c r="CE368" s="404">
        <f>IF(OR(C368=0,CD368="Д"),0,IF(AND(C368&gt;0,E368=0),VLOOKUP(C368,звания!A:B,2,FALSE)/((EOMONTH($G$3,0)+1)-$G$3)*BO368+VLOOKUP(C368,звания!A:B,2,FALSE)/((EOMONTH($G$3,0)+1)-$G$3)*BR368+VLOOKUP(C368,звания!A:B,2,FALSE)/((EOMONTH($G$3,0)+1)-$G$3)*BU368,IF(AND(C368&gt;0,E368&gt;0,F368&gt;=$G$3,BO368=(EOMONTH($G$3,0)+1)-$G$3),(VLOOKUP(E368,звания!A:B,2,FALSE)/(EOMONTH($G$3,0)-$G$3+1))*(F368-$G$3)+(VLOOKUP(C368,звания!A:B,2,FALSE)/(EOMONTH($G$3,0)-$G$3+1))*((EOMONTH($G$3,0)-$G$3+1)-(F368-$G$3)),IF(AND(C368&gt;0,E368&gt;0,F368&gt;$G$3,BO368&lt;(EOMONTH($G$3,0)+1)-$G$3,BO368&lt;&gt;0),VLOOKUP(E368,звания!A:B,2,FALSE)/((EOMONTH($G$3,0)+1)-$G$3)*((F368-$G$3)-(((EOMONTH($G$3,0)+1)-$G$3)-BO368-BU368-BR368))+VLOOKUP(C368,звания!A:B,2,FALSE)/((EOMONTH($G$3,0)+1)-$G$3)*(((EOMONTH($G$3,0)+1)-F368)),IF(F368&lt;$G$3,(VLOOKUP(C368,звания!A:B,2,FALSE)-VLOOKUP(E368,звания!A:B,2,FALSE))/((EOMONTH($BN$3,0)+1)-$BN$3)*(EOMONTH($BN$3,0)+1-F368)+VLOOKUP(C368,звания!A:B,2,FALSE)/((EOMONTH($G$3,0)+1)-$G$3)*BO368+VLOOKUP(C368,звания!A:B,2,FALSE)/((EOMONTH($G$3,0)+1)-$G$3)*BU368+VLOOKUP(C368,звания!A:B,2,FALSE)/((EOMONTH($G$3,0)+1)-$G$3)*BR368,0)))))</f>
        <v>0</v>
      </c>
      <c r="CF368" s="404">
        <f>IF(OR(CD368="Д",C368=0),0,IF(B368="Виключений зі списків",IF(BS368=0,(VLOOKUP(O368,звания!$D$2:$E$62,2,FALSE))/(EOMONTH($B$3,0)+1-$B$3)*BO368+(VLOOKUP(BQ368,звания!$D$2:$E$62,2,FALSE))/(EOMONTH($B$3,0)+1-$B$3)*BR368,(((VLOOKUP(O368,звания!$D$2:$E$62,2,FALSE))/(EOMONTH($B$3,0)+1-$B$3))*BO368)+(VLOOKUP(BQ368,звания!$D$2:$E$62,2,FALSE))/(EOMONTH($B$3,0)+1-$B$3)*BR368+(VLOOKUP(BS368,звания!$D$2:$E$62,2,FALSE))/(EOMONTH($B$3,0)+1-$B$3)*BU368),IF(BS368=0,(VLOOKUP(O368,звания!$D$2:$E$62,2,FALSE))/(EOMONTH($G$3,0)+1-$G$3)*BO368+(VLOOKUP(BQ368,звания!$D$2:$E$62,2,FALSE))/(EOMONTH($G$3,0)+1-$G$3)*BR368,(((VLOOKUP(O368,звания!$D$2:$E$62,2,FALSE))/(EOMONTH($G$3,0)+1-$G$3))*BO368)+(VLOOKUP(BQ368,звания!$D$2:$E$62,2,FALSE))/(EOMONTH($G$3,0)+1-$G$3)*BR368+(VLOOKUP(BS368,звания!$D$2:$E$62,2,FALSE))/(EOMONTH($G$3,0)+1-$G$3)*BU368+IF(BT368=0,0,(VLOOKUP(BS368,звания!$D$2:$E$62,2,FALSE))/(EOMONTH($BN$3,0)+1-$BN$3)*BT368-(VLOOKUP(O368,звания!$D$2:$E$62,2,FALSE))/(EOMONTH($BN$3,0)+1-$BN$3)*BT368))))</f>
        <v>0</v>
      </c>
      <c r="CG368" s="404">
        <f t="shared" si="457"/>
        <v>0</v>
      </c>
      <c r="CH368" s="404">
        <f>IF(BW368=0,CF368*BX368%,IF(BW368&gt;0,((VLOOKUP(O368,звания!$D$2:$E$62,2,FALSE)/(EOMONTH($G$3,0)+1-$G$3)*BW368)*BX368%)))</f>
        <v>0</v>
      </c>
      <c r="CI368" s="404">
        <f>IF(BY368=0,CF368*BZ368%,IF(BY368&gt;0,(VLOOKUP(O368,звания!$D$2:$E$62,2,FALSE)/(EOMONTH($G$3,0)+1-$G$3)*BO368)*BZ368%)+(VLOOKUP(BS368,звания!$D$2:$E$62,2,FALSE)/(EOMONTH($G$3,0)+1-$G$3)*BU368)*BZ368%)</f>
        <v>0</v>
      </c>
      <c r="CJ368" s="404">
        <f>IF(CA368=0,CF368*CB368%,IF(CA368&gt;0,(VLOOKUP(O368,звания!$D$2:$E$62,2,FALSE)/(EOMONTH($G$3,0)+1-$G$3)*BO368)*CB368%)+(VLOOKUP(BS368,звания!$D$2:$E$62,2,FALSE)/(EOMONTH($G$3,0)+1-$G$3)*BU368)*CB368%)</f>
        <v>0</v>
      </c>
      <c r="CK368" s="404">
        <f>IF(CD368="Д",0,IF(CC368=0,CF368*CD368%,IF(CC368&gt;0,(VLOOKUP(O368,звания!$D$2:$E$62,2,FALSE)/(EOMONTH($G$3,0)+1-$G$3)*BO368)*CD368%)+(VLOOKUP(BS368,звания!$D$2:$E$62,2,FALSE)/(EOMONTH($G$3,0)+1-$G$3)*BU368)*CD368%))</f>
        <v>0</v>
      </c>
      <c r="CL368" s="404">
        <f>IF(BR368&gt;0,((VLOOKUP(C368,звания!$A$2:$B$62,2,FALSE)/(EOMONTH($G$3,0)+1-$G$3)*BO368+VLOOKUP(O368,звания!$D$2:$E$62,2,FALSE)/(EOMONTH($G$3,0)+1-$G$3)*BO368+(VLOOKUP(C368,звания!$A$2:$B$62,2,FALSE)/(EOMONTH($G$3,0)+1-$G$3)*BO368+VLOOKUP(O368,звания!$D$2:$E$62,2,FALSE)/(EOMONTH($G$3,0)+1-$G$3)*BO368)*BV368%)*BN368)+(VLOOKUP(C368,звания!$A$2:$B$62,2,FALSE)/(EOMONTH($G$3,0)+1-$G$3)*BU368+VLOOKUP(BS368,звания!$D$2:$E$62,2,FALSE)/(EOMONTH($G$3,0)+1-$G$3)*BU368+(VLOOKUP(C368,звания!$A$2:$B$62,2,FALSE)/(EOMONTH($G$3,0)+1-$G$3)*BU368+VLOOKUP(BS368,звания!$D$2:$E$62,2,FALSE)/(EOMONTH($G$3,0)+1-$G$3)*BU368)*BV368%)*BN368,(CE368+CF368+CG368)*BN368)</f>
        <v>0</v>
      </c>
      <c r="CM368" s="404"/>
      <c r="CN368" s="404"/>
      <c r="CO368" s="432">
        <f t="shared" si="434"/>
        <v>0</v>
      </c>
      <c r="CP368" s="647"/>
      <c r="CQ368" s="637">
        <f>IF(CF368=0,0,IF((SUM(BH368:BM368)&gt;360),(VLOOKUP(O368,звания!$F$2:$G$62,2,FALSE))/100,VLOOKUP(O368,звания!$F$2:$H$62,3,FALSE)/100))</f>
        <v>0</v>
      </c>
      <c r="CR368" s="617">
        <f>IF(B368="Виключений зі списків",IF(AND(BU368=0,360-BH368&lt;0),(VLOOKUP(O368,звания!$D$2:$E$62,2,FALSE))/(EOMONTH($B$3,0)+1-$B$3)*BO368*CQ368,IF(AND(360-BH368&gt;=0,360-BH368&lt;(EOMONTH($B$3,0)+1-$B$3)),(CF368/(EOMONTH($B$3,0)-$B$3+1)*(360-BH368))*CQ368+(CF368/(EOMONTH($B$3,0)-$B$3+1)*((EOMONTH($B$3,0)-$B$3+1)-(360-BH368)))*VLOOKUP(O368,звания!$F$2:$H$62,2,FALSE)/100,((((VLOOKUP(O368,звания!$D$2:$E$62,2,FALSE))/(EOMONTH($B$3,0)+1-$B$3)*BO368*CQ368+(VLOOKUP(BS368,звания!$D$2:$E$62,2,FALSE))/(EOMONTH($B$3,0)+1-$B$3)*BU368*(VLOOKUP(BS368,звания!$F$2:$G$62,2,FALSE)*0.01)+(IF(BT368=0,0,(VLOOKUP(BS368,звания!$D$2:$E$62,2,FALSE)/(EOMONTH($G$3,0)+1-$G$3)*BT368*(VLOOKUP(BS368,звания!$F$2:$G$62,2,FALSE)))*0.01-(VLOOKUP(O368,звания!$D$2:$E$62,2,FALSE)/(EOMONTH($G$3,0)+1-$G$3)*BT368*(VLOOKUP(O368,звания!$F$2:$G$62,2,FALSE)))*0.01)))))/100*(100-CP368))),(IF(AND(BU368=0,360-BH368&lt;0,CP368=0),(VLOOKUP(O368,звания!$D$2:$E$62,2,FALSE))/(EOMONTH($G$3,0)+1-$G$3)*BO368*CQ368,IF(AND(360-BH368&gt;=0,360-BH368&lt;(EOMONTH($G$3,0)+1-$G$3)),(CF368/(EOMONTH($G$3,0)-$G$3+1)*(360-BH368))*CQ368+(CF368/(EOMONTH($G$3,0)-$G$3+1)*((EOMONTH($G$3,0)-$G$3+1)-(360-BH368)))*VLOOKUP(O368,звания!$F$2:$H$62,2,FALSE)/100,((((VLOOKUP(O368,звания!$D$2:$E$62,2,FALSE))/(EOMONTH($G$3,0)+1-$G$3)*BO368*CQ368+(VLOOKUP(BS368,звания!$D$2:$E$62,2,FALSE))/(EOMONTH($G$3,0)+1-$G$3)*BU368*(VLOOKUP(BS368,звания!$F$2:$G$62,2,FALSE)*0.01)))/100*(100-CP368)+(IF(BT368=0,0,(VLOOKUP(BS368,звания!$D$2:$E$62,2,FALSE)/(EOMONTH($BN$3,0)+1-$BN$3)*BT368*(VLOOKUP(BS368,звания!$F$2:$G$62,2,FALSE)))*0.01-(VLOOKUP(O368,звания!$D$2:$E$62,2,FALSE)/(EOMONTH($BN$3,0)+1-$BN$3)*BT368*(VLOOKUP(O368,звания!$F$2:$G$62,2,FALSE)))*0.01)))))))</f>
        <v>0</v>
      </c>
      <c r="CS368" s="416">
        <f t="shared" ref="CS368:CS392" si="469">SUM(CE368:CM368,CR368)</f>
        <v>0</v>
      </c>
      <c r="CT368" s="403"/>
      <c r="CU368" s="403"/>
      <c r="CV368" s="403">
        <f t="shared" si="435"/>
        <v>0</v>
      </c>
      <c r="CW368" s="556">
        <f t="shared" si="440"/>
        <v>0</v>
      </c>
      <c r="CX368" s="403">
        <f>IF(CU368=0,CW368*0.18,(CW368-CU368)*0.18)</f>
        <v>0</v>
      </c>
      <c r="CY368" s="403"/>
      <c r="CZ368" s="404">
        <f t="shared" si="463"/>
        <v>0</v>
      </c>
      <c r="DA368" s="403"/>
      <c r="DB368" s="403"/>
      <c r="DC368" s="403"/>
      <c r="DD368" s="421">
        <f t="shared" si="446"/>
        <v>0</v>
      </c>
      <c r="DE368" s="421">
        <f t="shared" si="425"/>
        <v>0</v>
      </c>
      <c r="DF368" s="403">
        <f t="shared" si="410"/>
        <v>0</v>
      </c>
      <c r="DG368" s="421">
        <f t="shared" si="411"/>
        <v>0</v>
      </c>
      <c r="DH368" s="421"/>
      <c r="DI368" s="421"/>
      <c r="DJ368" s="422" t="str">
        <f t="shared" si="456"/>
        <v xml:space="preserve">    </v>
      </c>
      <c r="DK368" s="452"/>
      <c r="DL368" s="429"/>
      <c r="DM368" s="429"/>
      <c r="DN368" s="423"/>
      <c r="DO368" s="420"/>
      <c r="DP368" s="123"/>
      <c r="DQ368" s="817"/>
      <c r="DR368" s="818"/>
      <c r="DS368" s="819"/>
      <c r="DT368" s="820"/>
      <c r="DU368" s="124"/>
      <c r="DV368" s="110"/>
      <c r="DX368" s="104"/>
      <c r="DY368" s="104"/>
      <c r="DZ368" s="105"/>
      <c r="EA368" s="81"/>
      <c r="EH368" s="543">
        <f t="shared" si="436"/>
        <v>0</v>
      </c>
      <c r="EI368" s="404">
        <f t="shared" si="437"/>
        <v>0</v>
      </c>
      <c r="EJ368" s="29">
        <f t="shared" si="438"/>
        <v>0</v>
      </c>
      <c r="EK368" s="50"/>
      <c r="EL368" s="29"/>
      <c r="EM368" s="50"/>
      <c r="EN368" s="50"/>
      <c r="EO368" s="50"/>
      <c r="EP368" s="29"/>
    </row>
    <row r="369" spans="1:146" ht="17.45" hidden="1" customHeight="1">
      <c r="A369" s="402">
        <v>362</v>
      </c>
      <c r="B369" s="403"/>
      <c r="C369" s="403"/>
      <c r="D369" s="403">
        <f t="shared" si="409"/>
        <v>0</v>
      </c>
      <c r="E369" s="416"/>
      <c r="F369" s="417"/>
      <c r="G369" s="406" t="str">
        <f t="shared" si="464"/>
        <v>0.0.0</v>
      </c>
      <c r="H369" s="407" t="str">
        <f t="shared" si="465"/>
        <v>0.0.0</v>
      </c>
      <c r="I369" s="407" t="str">
        <f t="shared" si="466"/>
        <v>0.0.0</v>
      </c>
      <c r="J369" s="407" t="str">
        <f t="shared" si="458"/>
        <v>0.0.0</v>
      </c>
      <c r="K369" s="407" t="str">
        <f t="shared" si="459"/>
        <v>0.0.0</v>
      </c>
      <c r="L369" s="407" t="str">
        <f t="shared" si="460"/>
        <v>0.0.0</v>
      </c>
      <c r="M369" s="407" t="str">
        <f t="shared" si="461"/>
        <v>0.0.0</v>
      </c>
      <c r="N369" s="408" t="str">
        <f t="shared" si="467"/>
        <v>0.0.0</v>
      </c>
      <c r="O369" s="418"/>
      <c r="P369" s="417"/>
      <c r="Q369" s="417"/>
      <c r="R369" s="417"/>
      <c r="S369" s="417"/>
      <c r="T369" s="417"/>
      <c r="U369" s="417"/>
      <c r="V369" s="714"/>
      <c r="W369" s="714"/>
      <c r="X369" s="417"/>
      <c r="Y369" s="417"/>
      <c r="Z369" s="714"/>
      <c r="AA369" s="714"/>
      <c r="AB369" s="417"/>
      <c r="AC369" s="417"/>
      <c r="AD369" s="714"/>
      <c r="AE369" s="714"/>
      <c r="AF369" s="417"/>
      <c r="AG369" s="417"/>
      <c r="AH369" s="714"/>
      <c r="AI369" s="714"/>
      <c r="AJ369" s="417"/>
      <c r="AK369" s="417"/>
      <c r="AL369" s="714"/>
      <c r="AM369" s="714"/>
      <c r="AN369" s="417"/>
      <c r="AO369" s="417"/>
      <c r="AP369" s="714"/>
      <c r="AQ369" s="714"/>
      <c r="AR369" s="417"/>
      <c r="AS369" s="417"/>
      <c r="AT369" s="714"/>
      <c r="AU369" s="714"/>
      <c r="AV369" s="417"/>
      <c r="AW369" s="417"/>
      <c r="AX369" s="716"/>
      <c r="AY369" s="716"/>
      <c r="AZ369" s="635"/>
      <c r="BA369" s="635"/>
      <c r="BB369" s="716"/>
      <c r="BC369" s="716"/>
      <c r="BD369" s="635"/>
      <c r="BE369" s="635"/>
      <c r="BF369" s="717"/>
      <c r="BG369" s="717"/>
      <c r="BH369" s="432">
        <f t="shared" si="462"/>
        <v>0</v>
      </c>
      <c r="BI369" s="432">
        <f t="shared" si="430"/>
        <v>0</v>
      </c>
      <c r="BJ369" s="432">
        <f t="shared" si="431"/>
        <v>0</v>
      </c>
      <c r="BK369" s="432">
        <f t="shared" si="432"/>
        <v>0</v>
      </c>
      <c r="BL369" s="432">
        <f t="shared" si="433"/>
        <v>0</v>
      </c>
      <c r="BM369" s="436">
        <f t="shared" si="408"/>
        <v>0</v>
      </c>
      <c r="BN369" s="462">
        <v>0.65</v>
      </c>
      <c r="BO369" s="427">
        <f t="shared" si="468"/>
        <v>0</v>
      </c>
      <c r="BP369" s="419"/>
      <c r="BQ369" s="700"/>
      <c r="BR369" s="419"/>
      <c r="BS369" s="700"/>
      <c r="BT369" s="700"/>
      <c r="BU369" s="700"/>
      <c r="BV369" s="427">
        <f t="shared" si="407"/>
        <v>0</v>
      </c>
      <c r="BW369" s="419"/>
      <c r="BX369" s="782"/>
      <c r="BY369" s="419"/>
      <c r="BZ369" s="432"/>
      <c r="CA369" s="419"/>
      <c r="CB369" s="427"/>
      <c r="CC369" s="419"/>
      <c r="CD369" s="427"/>
      <c r="CE369" s="404">
        <f>IF(OR(C369=0,CD369="Д"),0,IF(AND(C369&gt;0,E369=0),VLOOKUP(C369,звания!A:B,2,FALSE)/((EOMONTH($G$3,0)+1)-$G$3)*BO369+VLOOKUP(C369,звания!A:B,2,FALSE)/((EOMONTH($G$3,0)+1)-$G$3)*BR369+VLOOKUP(C369,звания!A:B,2,FALSE)/((EOMONTH($G$3,0)+1)-$G$3)*BU369,IF(AND(C369&gt;0,E369&gt;0,F369&gt;=$G$3,BO369=(EOMONTH($G$3,0)+1)-$G$3),(VLOOKUP(E369,звания!A:B,2,FALSE)/(EOMONTH($G$3,0)-$G$3+1))*(F369-$G$3)+(VLOOKUP(C369,звания!A:B,2,FALSE)/(EOMONTH($G$3,0)-$G$3+1))*((EOMONTH($G$3,0)-$G$3+1)-(F369-$G$3)),IF(AND(C369&gt;0,E369&gt;0,F369&gt;$G$3,BO369&lt;(EOMONTH($G$3,0)+1)-$G$3,BO369&lt;&gt;0),VLOOKUP(E369,звания!A:B,2,FALSE)/((EOMONTH($G$3,0)+1)-$G$3)*((F369-$G$3)-(((EOMONTH($G$3,0)+1)-$G$3)-BO369-BU369-BR369))+VLOOKUP(C369,звания!A:B,2,FALSE)/((EOMONTH($G$3,0)+1)-$G$3)*(((EOMONTH($G$3,0)+1)-F369)),IF(F369&lt;$G$3,(VLOOKUP(C369,звания!A:B,2,FALSE)-VLOOKUP(E369,звания!A:B,2,FALSE))/((EOMONTH($BN$3,0)+1)-$BN$3)*(EOMONTH($BN$3,0)+1-F369)+VLOOKUP(C369,звания!A:B,2,FALSE)/((EOMONTH($G$3,0)+1)-$G$3)*BO369+VLOOKUP(C369,звания!A:B,2,FALSE)/((EOMONTH($G$3,0)+1)-$G$3)*BU369+VLOOKUP(C369,звания!A:B,2,FALSE)/((EOMONTH($G$3,0)+1)-$G$3)*BR369,0)))))</f>
        <v>0</v>
      </c>
      <c r="CF369" s="404">
        <f>IF(OR(CD369="Д",C369=0),0,IF(B369="Виключений зі списків",IF(BS369=0,(VLOOKUP(O369,звания!$D$2:$E$62,2,FALSE))/(EOMONTH($B$3,0)+1-$B$3)*BO369+(VLOOKUP(BQ369,звания!$D$2:$E$62,2,FALSE))/(EOMONTH($B$3,0)+1-$B$3)*BR369,(((VLOOKUP(O369,звания!$D$2:$E$62,2,FALSE))/(EOMONTH($B$3,0)+1-$B$3))*BO369)+(VLOOKUP(BQ369,звания!$D$2:$E$62,2,FALSE))/(EOMONTH($B$3,0)+1-$B$3)*BR369+(VLOOKUP(BS369,звания!$D$2:$E$62,2,FALSE))/(EOMONTH($B$3,0)+1-$B$3)*BU369),IF(BS369=0,(VLOOKUP(O369,звания!$D$2:$E$62,2,FALSE))/(EOMONTH($G$3,0)+1-$G$3)*BO369+(VLOOKUP(BQ369,звания!$D$2:$E$62,2,FALSE))/(EOMONTH($G$3,0)+1-$G$3)*BR369,(((VLOOKUP(O369,звания!$D$2:$E$62,2,FALSE))/(EOMONTH($G$3,0)+1-$G$3))*BO369)+(VLOOKUP(BQ369,звания!$D$2:$E$62,2,FALSE))/(EOMONTH($G$3,0)+1-$G$3)*BR369+(VLOOKUP(BS369,звания!$D$2:$E$62,2,FALSE))/(EOMONTH($G$3,0)+1-$G$3)*BU369+IF(BT369=0,0,(VLOOKUP(BS369,звания!$D$2:$E$62,2,FALSE))/(EOMONTH($BN$3,0)+1-$BN$3)*BT369-(VLOOKUP(O369,звания!$D$2:$E$62,2,FALSE))/(EOMONTH($BN$3,0)+1-$BN$3)*BT369))))</f>
        <v>0</v>
      </c>
      <c r="CG369" s="404">
        <f t="shared" si="457"/>
        <v>0</v>
      </c>
      <c r="CH369" s="404">
        <f>IF(BW369=0,CF369*BX369%,IF(BW369&gt;0,((VLOOKUP(O369,звания!$D$2:$E$62,2,FALSE)/(EOMONTH($G$3,0)+1-$G$3)*BW369)*BX369%)))</f>
        <v>0</v>
      </c>
      <c r="CI369" s="404">
        <f>IF(BY369=0,CF369*BZ369%,IF(BY369&gt;0,(VLOOKUP(O369,звания!$D$2:$E$62,2,FALSE)/(EOMONTH($G$3,0)+1-$G$3)*BO369)*BZ369%)+(VLOOKUP(BS369,звания!$D$2:$E$62,2,FALSE)/(EOMONTH($G$3,0)+1-$G$3)*BU369)*BZ369%)</f>
        <v>0</v>
      </c>
      <c r="CJ369" s="404">
        <f>IF(CA369=0,CF369*CB369%,IF(CA369&gt;0,(VLOOKUP(O369,звания!$D$2:$E$62,2,FALSE)/(EOMONTH($G$3,0)+1-$G$3)*BO369)*CB369%)+(VLOOKUP(BS369,звания!$D$2:$E$62,2,FALSE)/(EOMONTH($G$3,0)+1-$G$3)*BU369)*CB369%)</f>
        <v>0</v>
      </c>
      <c r="CK369" s="404">
        <f>IF(CD369="Д",0,IF(CC369=0,CF369*CD369%,IF(CC369&gt;0,(VLOOKUP(O369,звания!$D$2:$E$62,2,FALSE)/(EOMONTH($G$3,0)+1-$G$3)*BO369)*CD369%)+(VLOOKUP(BS369,звания!$D$2:$E$62,2,FALSE)/(EOMONTH($G$3,0)+1-$G$3)*BU369)*CD369%))</f>
        <v>0</v>
      </c>
      <c r="CL369" s="404">
        <f>IF(BR369&gt;0,((VLOOKUP(C369,звания!$A$2:$B$62,2,FALSE)/(EOMONTH($G$3,0)+1-$G$3)*BO369+VLOOKUP(O369,звания!$D$2:$E$62,2,FALSE)/(EOMONTH($G$3,0)+1-$G$3)*BO369+(VLOOKUP(C369,звания!$A$2:$B$62,2,FALSE)/(EOMONTH($G$3,0)+1-$G$3)*BO369+VLOOKUP(O369,звания!$D$2:$E$62,2,FALSE)/(EOMONTH($G$3,0)+1-$G$3)*BO369)*BV369%)*BN369)+(VLOOKUP(C369,звания!$A$2:$B$62,2,FALSE)/(EOMONTH($G$3,0)+1-$G$3)*BU369+VLOOKUP(BS369,звания!$D$2:$E$62,2,FALSE)/(EOMONTH($G$3,0)+1-$G$3)*BU369+(VLOOKUP(C369,звания!$A$2:$B$62,2,FALSE)/(EOMONTH($G$3,0)+1-$G$3)*BU369+VLOOKUP(BS369,звания!$D$2:$E$62,2,FALSE)/(EOMONTH($G$3,0)+1-$G$3)*BU369)*BV369%)*BN369,(CE369+CF369+CG369)*BN369)</f>
        <v>0</v>
      </c>
      <c r="CM369" s="404"/>
      <c r="CN369" s="404"/>
      <c r="CO369" s="432">
        <f t="shared" si="434"/>
        <v>0</v>
      </c>
      <c r="CP369" s="638"/>
      <c r="CQ369" s="637">
        <f>IF(CF369=0,0,IF((SUM(BH369:BM369)&gt;360),(VLOOKUP(O369,звания!$F$2:$G$62,2,FALSE))/100,VLOOKUP(O369,звания!$F$2:$H$62,3,FALSE)/100))</f>
        <v>0</v>
      </c>
      <c r="CR369" s="617">
        <f>IF(B369="Виключений зі списків",IF(AND(BU369=0,360-BH369&lt;0),(VLOOKUP(O369,звания!$D$2:$E$62,2,FALSE))/(EOMONTH($B$3,0)+1-$B$3)*BO369*CQ369,IF(AND(360-BH369&gt;=0,360-BH369&lt;(EOMONTH($B$3,0)+1-$B$3)),(CF369/(EOMONTH($B$3,0)-$B$3+1)*(360-BH369))*CQ369+(CF369/(EOMONTH($B$3,0)-$B$3+1)*((EOMONTH($B$3,0)-$B$3+1)-(360-BH369)))*VLOOKUP(O369,звания!$F$2:$H$62,2,FALSE)/100,((((VLOOKUP(O369,звания!$D$2:$E$62,2,FALSE))/(EOMONTH($B$3,0)+1-$B$3)*BO369*CQ369+(VLOOKUP(BS369,звания!$D$2:$E$62,2,FALSE))/(EOMONTH($B$3,0)+1-$B$3)*BU369*(VLOOKUP(BS369,звания!$F$2:$G$62,2,FALSE)*0.01)+(IF(BT369=0,0,(VLOOKUP(BS369,звания!$D$2:$E$62,2,FALSE)/(EOMONTH($G$3,0)+1-$G$3)*BT369*(VLOOKUP(BS369,звания!$F$2:$G$62,2,FALSE)))*0.01-(VLOOKUP(O369,звания!$D$2:$E$62,2,FALSE)/(EOMONTH($G$3,0)+1-$G$3)*BT369*(VLOOKUP(O369,звания!$F$2:$G$62,2,FALSE)))*0.01)))))/100*(100-CP369))),(IF(AND(BU369=0,360-BH369&lt;0,CP369=0),(VLOOKUP(O369,звания!$D$2:$E$62,2,FALSE))/(EOMONTH($G$3,0)+1-$G$3)*BO369*CQ369,IF(AND(360-BH369&gt;=0,360-BH369&lt;(EOMONTH($G$3,0)+1-$G$3)),(CF369/(EOMONTH($G$3,0)-$G$3+1)*(360-BH369))*CQ369+(CF369/(EOMONTH($G$3,0)-$G$3+1)*((EOMONTH($G$3,0)-$G$3+1)-(360-BH369)))*VLOOKUP(O369,звания!$F$2:$H$62,2,FALSE)/100,((((VLOOKUP(O369,звания!$D$2:$E$62,2,FALSE))/(EOMONTH($G$3,0)+1-$G$3)*BO369*CQ369+(VLOOKUP(BS369,звания!$D$2:$E$62,2,FALSE))/(EOMONTH($G$3,0)+1-$G$3)*BU369*(VLOOKUP(BS369,звания!$F$2:$G$62,2,FALSE)*0.01)))/100*(100-CP369)+(IF(BT369=0,0,(VLOOKUP(BS369,звания!$D$2:$E$62,2,FALSE)/(EOMONTH($BN$3,0)+1-$BN$3)*BT369*(VLOOKUP(BS369,звания!$F$2:$G$62,2,FALSE)))*0.01-(VLOOKUP(O369,звания!$D$2:$E$62,2,FALSE)/(EOMONTH($BN$3,0)+1-$BN$3)*BT369*(VLOOKUP(O369,звания!$F$2:$G$62,2,FALSE)))*0.01)))))))</f>
        <v>0</v>
      </c>
      <c r="CS369" s="416">
        <f t="shared" si="469"/>
        <v>0</v>
      </c>
      <c r="CT369" s="403"/>
      <c r="CU369" s="403"/>
      <c r="CV369" s="403">
        <f t="shared" si="435"/>
        <v>0</v>
      </c>
      <c r="CW369" s="556">
        <f t="shared" si="440"/>
        <v>0</v>
      </c>
      <c r="CX369" s="403">
        <f t="shared" ref="CX369:CX413" si="470">IF(CU369=0,CW369*0.18,(CW369-CU369)*0.18)</f>
        <v>0</v>
      </c>
      <c r="CY369" s="403"/>
      <c r="CZ369" s="404">
        <f t="shared" si="463"/>
        <v>0</v>
      </c>
      <c r="DA369" s="403"/>
      <c r="DB369" s="403"/>
      <c r="DC369" s="403"/>
      <c r="DD369" s="421">
        <f t="shared" si="446"/>
        <v>0</v>
      </c>
      <c r="DE369" s="421">
        <f t="shared" si="425"/>
        <v>0</v>
      </c>
      <c r="DF369" s="403">
        <f t="shared" si="410"/>
        <v>0</v>
      </c>
      <c r="DG369" s="421">
        <f t="shared" si="411"/>
        <v>0</v>
      </c>
      <c r="DH369" s="421"/>
      <c r="DI369" s="421"/>
      <c r="DJ369" s="422" t="str">
        <f t="shared" si="456"/>
        <v xml:space="preserve">    </v>
      </c>
      <c r="DK369" s="424"/>
      <c r="DL369" s="423"/>
      <c r="DM369" s="423"/>
      <c r="DN369" s="429"/>
      <c r="DO369" s="420"/>
      <c r="DP369" s="123"/>
      <c r="DQ369" s="817"/>
      <c r="DR369" s="818"/>
      <c r="DS369" s="819"/>
      <c r="DT369" s="820"/>
      <c r="DU369" s="124"/>
      <c r="DV369" s="110"/>
      <c r="DZ369" s="105"/>
      <c r="EG369" s="19"/>
      <c r="EH369" s="543">
        <f t="shared" si="436"/>
        <v>0</v>
      </c>
      <c r="EI369" s="404">
        <f t="shared" si="437"/>
        <v>0</v>
      </c>
      <c r="EJ369" s="29">
        <f t="shared" si="438"/>
        <v>0</v>
      </c>
      <c r="EK369" s="50"/>
      <c r="EL369" s="29"/>
      <c r="EM369" s="50"/>
      <c r="EN369" s="50"/>
      <c r="EO369" s="50"/>
      <c r="EP369" s="29"/>
    </row>
    <row r="370" spans="1:146" ht="17.45" hidden="1" customHeight="1">
      <c r="A370" s="446">
        <v>363</v>
      </c>
      <c r="B370" s="404"/>
      <c r="C370" s="404"/>
      <c r="D370" s="404">
        <f t="shared" si="409"/>
        <v>0</v>
      </c>
      <c r="E370" s="416"/>
      <c r="F370" s="417"/>
      <c r="G370" s="406" t="str">
        <f t="shared" si="464"/>
        <v>0.0.0</v>
      </c>
      <c r="H370" s="407" t="str">
        <f t="shared" si="465"/>
        <v>0.0.0</v>
      </c>
      <c r="I370" s="407" t="str">
        <f t="shared" si="466"/>
        <v>0.0.0</v>
      </c>
      <c r="J370" s="407" t="str">
        <f t="shared" si="458"/>
        <v>0.0.0</v>
      </c>
      <c r="K370" s="407" t="str">
        <f t="shared" si="459"/>
        <v>0.0.0</v>
      </c>
      <c r="L370" s="407" t="str">
        <f t="shared" si="460"/>
        <v>0.0.0</v>
      </c>
      <c r="M370" s="407" t="str">
        <f t="shared" si="461"/>
        <v>0.0.0</v>
      </c>
      <c r="N370" s="408" t="str">
        <f t="shared" si="467"/>
        <v>0.0.0</v>
      </c>
      <c r="O370" s="418"/>
      <c r="P370" s="417"/>
      <c r="Q370" s="417"/>
      <c r="R370" s="417"/>
      <c r="S370" s="417"/>
      <c r="T370" s="417"/>
      <c r="U370" s="417"/>
      <c r="V370" s="714"/>
      <c r="W370" s="714"/>
      <c r="X370" s="417"/>
      <c r="Y370" s="417"/>
      <c r="Z370" s="714"/>
      <c r="AA370" s="714"/>
      <c r="AB370" s="417"/>
      <c r="AC370" s="417"/>
      <c r="AD370" s="714"/>
      <c r="AE370" s="714"/>
      <c r="AF370" s="417"/>
      <c r="AG370" s="417"/>
      <c r="AH370" s="714"/>
      <c r="AI370" s="714"/>
      <c r="AJ370" s="417"/>
      <c r="AK370" s="417"/>
      <c r="AL370" s="714"/>
      <c r="AM370" s="714"/>
      <c r="AN370" s="417"/>
      <c r="AO370" s="417"/>
      <c r="AP370" s="714"/>
      <c r="AQ370" s="714"/>
      <c r="AR370" s="417"/>
      <c r="AS370" s="417"/>
      <c r="AT370" s="714"/>
      <c r="AU370" s="714"/>
      <c r="AV370" s="417"/>
      <c r="AW370" s="417"/>
      <c r="AX370" s="716"/>
      <c r="AY370" s="716"/>
      <c r="AZ370" s="635"/>
      <c r="BA370" s="635"/>
      <c r="BB370" s="716"/>
      <c r="BC370" s="716"/>
      <c r="BD370" s="635"/>
      <c r="BE370" s="635"/>
      <c r="BF370" s="717"/>
      <c r="BG370" s="717"/>
      <c r="BH370" s="432">
        <f t="shared" si="462"/>
        <v>0</v>
      </c>
      <c r="BI370" s="432">
        <f t="shared" si="430"/>
        <v>0</v>
      </c>
      <c r="BJ370" s="432">
        <f t="shared" si="431"/>
        <v>0</v>
      </c>
      <c r="BK370" s="432">
        <f t="shared" si="432"/>
        <v>0</v>
      </c>
      <c r="BL370" s="432">
        <f t="shared" si="433"/>
        <v>0</v>
      </c>
      <c r="BM370" s="436">
        <f t="shared" si="408"/>
        <v>0</v>
      </c>
      <c r="BN370" s="462">
        <v>0.65</v>
      </c>
      <c r="BO370" s="427">
        <f t="shared" si="468"/>
        <v>0</v>
      </c>
      <c r="BP370" s="774"/>
      <c r="BQ370" s="700"/>
      <c r="BR370" s="419"/>
      <c r="BS370" s="700"/>
      <c r="BT370" s="700"/>
      <c r="BU370" s="700"/>
      <c r="BV370" s="427">
        <f t="shared" si="407"/>
        <v>0</v>
      </c>
      <c r="BW370" s="419"/>
      <c r="BX370" s="781"/>
      <c r="BY370" s="700"/>
      <c r="BZ370" s="432"/>
      <c r="CA370" s="700"/>
      <c r="CB370" s="432"/>
      <c r="CC370" s="700"/>
      <c r="CD370" s="432"/>
      <c r="CE370" s="404">
        <f>IF(OR(C370=0,CD370="Д"),0,IF(AND(C370&gt;0,E370=0),VLOOKUP(C370,звания!A:B,2,FALSE)/((EOMONTH($G$3,0)+1)-$G$3)*BO370+VLOOKUP(C370,звания!A:B,2,FALSE)/((EOMONTH($G$3,0)+1)-$G$3)*BR370+VLOOKUP(C370,звания!A:B,2,FALSE)/((EOMONTH($G$3,0)+1)-$G$3)*BU370,IF(AND(C370&gt;0,E370&gt;0,F370&gt;=$G$3,BO370=(EOMONTH($G$3,0)+1)-$G$3),(VLOOKUP(E370,звания!A:B,2,FALSE)/(EOMONTH($G$3,0)-$G$3+1))*(F370-$G$3)+(VLOOKUP(C370,звания!A:B,2,FALSE)/(EOMONTH($G$3,0)-$G$3+1))*((EOMONTH($G$3,0)-$G$3+1)-(F370-$G$3)),IF(AND(C370&gt;0,E370&gt;0,F370&gt;$G$3,BO370&lt;(EOMONTH($G$3,0)+1)-$G$3,BO370&lt;&gt;0),VLOOKUP(E370,звания!A:B,2,FALSE)/((EOMONTH($G$3,0)+1)-$G$3)*((F370-$G$3)-(((EOMONTH($G$3,0)+1)-$G$3)-BO370-BU370-BR370))+VLOOKUP(C370,звания!A:B,2,FALSE)/((EOMONTH($G$3,0)+1)-$G$3)*(((EOMONTH($G$3,0)+1)-F370)),IF(F370&lt;$G$3,(VLOOKUP(C370,звания!A:B,2,FALSE)-VLOOKUP(E370,звания!A:B,2,FALSE))/((EOMONTH($BN$3,0)+1)-$BN$3)*(EOMONTH($BN$3,0)+1-F370)+VLOOKUP(C370,звания!A:B,2,FALSE)/((EOMONTH($G$3,0)+1)-$G$3)*BO370+VLOOKUP(C370,звания!A:B,2,FALSE)/((EOMONTH($G$3,0)+1)-$G$3)*BU370+VLOOKUP(C370,звания!A:B,2,FALSE)/((EOMONTH($G$3,0)+1)-$G$3)*BR370,0)))))</f>
        <v>0</v>
      </c>
      <c r="CF370" s="404">
        <f>IF(OR(CD370="Д",C370=0),0,IF(B370="Виключений зі списків",IF(BS370=0,(VLOOKUP(O370,звания!$D$2:$E$62,2,FALSE))/(EOMONTH($B$3,0)+1-$B$3)*BO370+(VLOOKUP(BQ370,звания!$D$2:$E$62,2,FALSE))/(EOMONTH($B$3,0)+1-$B$3)*BR370,(((VLOOKUP(O370,звания!$D$2:$E$62,2,FALSE))/(EOMONTH($B$3,0)+1-$B$3))*BO370)+(VLOOKUP(BQ370,звания!$D$2:$E$62,2,FALSE))/(EOMONTH($B$3,0)+1-$B$3)*BR370+(VLOOKUP(BS370,звания!$D$2:$E$62,2,FALSE))/(EOMONTH($B$3,0)+1-$B$3)*BU370),IF(BS370=0,(VLOOKUP(O370,звания!$D$2:$E$62,2,FALSE))/(EOMONTH($G$3,0)+1-$G$3)*BO370+(VLOOKUP(BQ370,звания!$D$2:$E$62,2,FALSE))/(EOMONTH($G$3,0)+1-$G$3)*BR370,(((VLOOKUP(O370,звания!$D$2:$E$62,2,FALSE))/(EOMONTH($G$3,0)+1-$G$3))*BO370)+(VLOOKUP(BQ370,звания!$D$2:$E$62,2,FALSE))/(EOMONTH($G$3,0)+1-$G$3)*BR370+(VLOOKUP(BS370,звания!$D$2:$E$62,2,FALSE))/(EOMONTH($G$3,0)+1-$G$3)*BU370+IF(BT370=0,0,(VLOOKUP(BS370,звания!$D$2:$E$62,2,FALSE))/(EOMONTH($BN$3,0)+1-$BN$3)*BT370-(VLOOKUP(O370,звания!$D$2:$E$62,2,FALSE))/(EOMONTH($BN$3,0)+1-$BN$3)*BT370))))</f>
        <v>0</v>
      </c>
      <c r="CG370" s="404">
        <f t="shared" si="457"/>
        <v>0</v>
      </c>
      <c r="CH370" s="404">
        <f>IF(BW370=0,CF370*BX370%,IF(BW370&gt;0,((VLOOKUP(O370,звания!$D$2:$E$62,2,FALSE)/(EOMONTH($G$3,0)+1-$G$3)*BW370)*BX370%)))</f>
        <v>0</v>
      </c>
      <c r="CI370" s="404">
        <f>IF(BY370=0,CF370*BZ370%,IF(BY370&gt;0,(VLOOKUP(O370,звания!$D$2:$E$62,2,FALSE)/(EOMONTH($G$3,0)+1-$G$3)*BO370)*BZ370%)+(VLOOKUP(BS370,звания!$D$2:$E$62,2,FALSE)/(EOMONTH($G$3,0)+1-$G$3)*BU370)*BZ370%)</f>
        <v>0</v>
      </c>
      <c r="CJ370" s="404">
        <f>IF(CA370=0,CF370*CB370%,IF(CA370&gt;0,(VLOOKUP(O370,звания!$D$2:$E$62,2,FALSE)/(EOMONTH($G$3,0)+1-$G$3)*BO370)*CB370%)+(VLOOKUP(BS370,звания!$D$2:$E$62,2,FALSE)/(EOMONTH($G$3,0)+1-$G$3)*BU370)*CB370%)</f>
        <v>0</v>
      </c>
      <c r="CK370" s="404">
        <f>IF(CD370="Д",0,IF(CC370=0,CF370*CD370%,IF(CC370&gt;0,(VLOOKUP(O370,звания!$D$2:$E$62,2,FALSE)/(EOMONTH($G$3,0)+1-$G$3)*BO370)*CD370%)+(VLOOKUP(BS370,звания!$D$2:$E$62,2,FALSE)/(EOMONTH($G$3,0)+1-$G$3)*BU370)*CD370%))</f>
        <v>0</v>
      </c>
      <c r="CL370" s="404">
        <f>IF(BR370&gt;0,((VLOOKUP(C370,звания!$A$2:$B$62,2,FALSE)/(EOMONTH($G$3,0)+1-$G$3)*BO370+VLOOKUP(O370,звания!$D$2:$E$62,2,FALSE)/(EOMONTH($G$3,0)+1-$G$3)*BO370+(VLOOKUP(C370,звания!$A$2:$B$62,2,FALSE)/(EOMONTH($G$3,0)+1-$G$3)*BO370+VLOOKUP(O370,звания!$D$2:$E$62,2,FALSE)/(EOMONTH($G$3,0)+1-$G$3)*BO370)*BV370%)*BN370)+(VLOOKUP(C370,звания!$A$2:$B$62,2,FALSE)/(EOMONTH($G$3,0)+1-$G$3)*BU370+VLOOKUP(BS370,звания!$D$2:$E$62,2,FALSE)/(EOMONTH($G$3,0)+1-$G$3)*BU370+(VLOOKUP(C370,звания!$A$2:$B$62,2,FALSE)/(EOMONTH($G$3,0)+1-$G$3)*BU370+VLOOKUP(BS370,звания!$D$2:$E$62,2,FALSE)/(EOMONTH($G$3,0)+1-$G$3)*BU370)*BV370%)*BN370,(CE370+CF370+CG370)*BN370)</f>
        <v>0</v>
      </c>
      <c r="CM370" s="404"/>
      <c r="CN370" s="404"/>
      <c r="CO370" s="432">
        <f t="shared" si="434"/>
        <v>0</v>
      </c>
      <c r="CP370" s="638"/>
      <c r="CQ370" s="637">
        <f>IF(CF370=0,0,IF((SUM(BH370:BM370)&gt;360),(VLOOKUP(O370,звания!$F$2:$G$62,2,FALSE))/100,VLOOKUP(O370,звания!$F$2:$H$62,3,FALSE)/100))</f>
        <v>0</v>
      </c>
      <c r="CR370" s="617">
        <f>IF(B370="Виключений зі списків",IF(AND(BU370=0,360-BH370&lt;0),(VLOOKUP(O370,звания!$D$2:$E$62,2,FALSE))/(EOMONTH($B$3,0)+1-$B$3)*BO370*CQ370,IF(AND(360-BH370&gt;=0,360-BH370&lt;(EOMONTH($B$3,0)+1-$B$3)),(CF370/(EOMONTH($B$3,0)-$B$3+1)*(360-BH370))*CQ370+(CF370/(EOMONTH($B$3,0)-$B$3+1)*((EOMONTH($B$3,0)-$B$3+1)-(360-BH370)))*VLOOKUP(O370,звания!$F$2:$H$62,2,FALSE)/100,((((VLOOKUP(O370,звания!$D$2:$E$62,2,FALSE))/(EOMONTH($B$3,0)+1-$B$3)*BO370*CQ370+(VLOOKUP(BS370,звания!$D$2:$E$62,2,FALSE))/(EOMONTH($B$3,0)+1-$B$3)*BU370*(VLOOKUP(BS370,звания!$F$2:$G$62,2,FALSE)*0.01)+(IF(BT370=0,0,(VLOOKUP(BS370,звания!$D$2:$E$62,2,FALSE)/(EOMONTH($G$3,0)+1-$G$3)*BT370*(VLOOKUP(BS370,звания!$F$2:$G$62,2,FALSE)))*0.01-(VLOOKUP(O370,звания!$D$2:$E$62,2,FALSE)/(EOMONTH($G$3,0)+1-$G$3)*BT370*(VLOOKUP(O370,звания!$F$2:$G$62,2,FALSE)))*0.01)))))/100*(100-CP370))),(IF(AND(BU370=0,360-BH370&lt;0,CP370=0),(VLOOKUP(O370,звания!$D$2:$E$62,2,FALSE))/(EOMONTH($G$3,0)+1-$G$3)*BO370*CQ370,IF(AND(360-BH370&gt;=0,360-BH370&lt;(EOMONTH($G$3,0)+1-$G$3)),(CF370/(EOMONTH($G$3,0)-$G$3+1)*(360-BH370))*CQ370+(CF370/(EOMONTH($G$3,0)-$G$3+1)*((EOMONTH($G$3,0)-$G$3+1)-(360-BH370)))*VLOOKUP(O370,звания!$F$2:$H$62,2,FALSE)/100,((((VLOOKUP(O370,звания!$D$2:$E$62,2,FALSE))/(EOMONTH($G$3,0)+1-$G$3)*BO370*CQ370+(VLOOKUP(BS370,звания!$D$2:$E$62,2,FALSE))/(EOMONTH($G$3,0)+1-$G$3)*BU370*(VLOOKUP(BS370,звания!$F$2:$G$62,2,FALSE)*0.01)))/100*(100-CP370)+(IF(BT370=0,0,(VLOOKUP(BS370,звания!$D$2:$E$62,2,FALSE)/(EOMONTH($BN$3,0)+1-$BN$3)*BT370*(VLOOKUP(BS370,звания!$F$2:$G$62,2,FALSE)))*0.01-(VLOOKUP(O370,звания!$D$2:$E$62,2,FALSE)/(EOMONTH($BN$3,0)+1-$BN$3)*BT370*(VLOOKUP(O370,звания!$F$2:$G$62,2,FALSE)))*0.01)))))))</f>
        <v>0</v>
      </c>
      <c r="CS370" s="416">
        <f>SUM(CE370:CM370,CR370)</f>
        <v>0</v>
      </c>
      <c r="CT370" s="403"/>
      <c r="CU370" s="403"/>
      <c r="CV370" s="403">
        <f t="shared" si="435"/>
        <v>0</v>
      </c>
      <c r="CW370" s="556">
        <f t="shared" si="440"/>
        <v>0</v>
      </c>
      <c r="CX370" s="403">
        <f t="shared" si="470"/>
        <v>0</v>
      </c>
      <c r="CY370" s="403"/>
      <c r="CZ370" s="404">
        <f t="shared" si="463"/>
        <v>0</v>
      </c>
      <c r="DA370" s="403"/>
      <c r="DB370" s="403"/>
      <c r="DC370" s="403"/>
      <c r="DD370" s="421">
        <f t="shared" si="446"/>
        <v>0</v>
      </c>
      <c r="DE370" s="421">
        <f t="shared" si="425"/>
        <v>0</v>
      </c>
      <c r="DF370" s="403">
        <f t="shared" si="410"/>
        <v>0</v>
      </c>
      <c r="DG370" s="421">
        <f t="shared" si="411"/>
        <v>0</v>
      </c>
      <c r="DH370" s="421"/>
      <c r="DI370" s="421"/>
      <c r="DJ370" s="422" t="str">
        <f t="shared" si="456"/>
        <v xml:space="preserve">    </v>
      </c>
      <c r="DK370" s="424"/>
      <c r="DL370" s="423"/>
      <c r="DM370" s="423"/>
      <c r="DN370" s="423"/>
      <c r="DO370" s="420"/>
      <c r="DP370" s="123"/>
      <c r="DQ370" s="817"/>
      <c r="DR370" s="818"/>
      <c r="DS370" s="819"/>
      <c r="DT370" s="820"/>
      <c r="DU370" s="124"/>
      <c r="DV370" s="110"/>
      <c r="DX370" s="84"/>
      <c r="DY370" s="84"/>
      <c r="DZ370" s="105"/>
      <c r="EH370" s="543">
        <f t="shared" si="436"/>
        <v>0</v>
      </c>
      <c r="EI370" s="404">
        <f t="shared" si="437"/>
        <v>0</v>
      </c>
      <c r="EJ370" s="29">
        <f t="shared" si="438"/>
        <v>0</v>
      </c>
      <c r="EK370" s="50"/>
      <c r="EL370" s="29"/>
      <c r="EM370" s="50"/>
      <c r="EN370" s="50"/>
      <c r="EO370" s="50"/>
      <c r="EP370" s="29"/>
    </row>
    <row r="371" spans="1:146" ht="17.45" hidden="1" customHeight="1">
      <c r="A371" s="402">
        <v>364</v>
      </c>
      <c r="B371" s="403"/>
      <c r="C371" s="403"/>
      <c r="D371" s="403">
        <f t="shared" si="409"/>
        <v>0</v>
      </c>
      <c r="E371" s="416"/>
      <c r="F371" s="417"/>
      <c r="G371" s="406" t="str">
        <f t="shared" si="464"/>
        <v>0.0.0</v>
      </c>
      <c r="H371" s="407" t="str">
        <f t="shared" si="465"/>
        <v>0.0.0</v>
      </c>
      <c r="I371" s="407" t="str">
        <f t="shared" si="466"/>
        <v>0.0.0</v>
      </c>
      <c r="J371" s="407" t="str">
        <f t="shared" si="458"/>
        <v>0.0.0</v>
      </c>
      <c r="K371" s="407" t="str">
        <f t="shared" si="459"/>
        <v>0.0.0</v>
      </c>
      <c r="L371" s="407" t="str">
        <f t="shared" si="460"/>
        <v>0.0.0</v>
      </c>
      <c r="M371" s="407" t="str">
        <f t="shared" si="461"/>
        <v>0.0.0</v>
      </c>
      <c r="N371" s="408" t="str">
        <f t="shared" si="467"/>
        <v>0.0.0</v>
      </c>
      <c r="O371" s="418"/>
      <c r="P371" s="417"/>
      <c r="Q371" s="417"/>
      <c r="R371" s="417"/>
      <c r="S371" s="417"/>
      <c r="T371" s="417"/>
      <c r="U371" s="417"/>
      <c r="V371" s="714"/>
      <c r="W371" s="714"/>
      <c r="X371" s="417"/>
      <c r="Y371" s="417"/>
      <c r="Z371" s="714"/>
      <c r="AA371" s="714"/>
      <c r="AB371" s="417"/>
      <c r="AC371" s="417"/>
      <c r="AD371" s="714"/>
      <c r="AE371" s="714"/>
      <c r="AF371" s="417"/>
      <c r="AG371" s="417"/>
      <c r="AH371" s="714"/>
      <c r="AI371" s="714"/>
      <c r="AJ371" s="417"/>
      <c r="AK371" s="417"/>
      <c r="AL371" s="714"/>
      <c r="AM371" s="714"/>
      <c r="AN371" s="417"/>
      <c r="AO371" s="417"/>
      <c r="AP371" s="714"/>
      <c r="AQ371" s="714"/>
      <c r="AR371" s="417"/>
      <c r="AS371" s="417"/>
      <c r="AT371" s="714"/>
      <c r="AU371" s="714"/>
      <c r="AV371" s="417"/>
      <c r="AW371" s="417"/>
      <c r="AX371" s="716"/>
      <c r="AY371" s="716"/>
      <c r="AZ371" s="635"/>
      <c r="BA371" s="635"/>
      <c r="BB371" s="716"/>
      <c r="BC371" s="716"/>
      <c r="BD371" s="635"/>
      <c r="BE371" s="635"/>
      <c r="BF371" s="717"/>
      <c r="BG371" s="717"/>
      <c r="BH371" s="432">
        <f t="shared" si="462"/>
        <v>0</v>
      </c>
      <c r="BI371" s="432">
        <f t="shared" si="430"/>
        <v>0</v>
      </c>
      <c r="BJ371" s="432">
        <f t="shared" si="431"/>
        <v>0</v>
      </c>
      <c r="BK371" s="432">
        <f t="shared" si="432"/>
        <v>0</v>
      </c>
      <c r="BL371" s="432">
        <f t="shared" si="433"/>
        <v>0</v>
      </c>
      <c r="BM371" s="436">
        <f t="shared" si="408"/>
        <v>0</v>
      </c>
      <c r="BN371" s="462">
        <v>0.65</v>
      </c>
      <c r="BO371" s="427">
        <f t="shared" si="468"/>
        <v>0</v>
      </c>
      <c r="BP371" s="725"/>
      <c r="BQ371" s="700"/>
      <c r="BR371" s="419"/>
      <c r="BS371" s="700"/>
      <c r="BT371" s="700"/>
      <c r="BU371" s="700"/>
      <c r="BV371" s="427">
        <f t="shared" si="407"/>
        <v>0</v>
      </c>
      <c r="BW371" s="419"/>
      <c r="BX371" s="782"/>
      <c r="BY371" s="419"/>
      <c r="BZ371" s="432"/>
      <c r="CA371" s="419"/>
      <c r="CB371" s="427"/>
      <c r="CC371" s="419"/>
      <c r="CD371" s="427"/>
      <c r="CE371" s="404">
        <f>IF(OR(C371=0,CD371="Д"),0,IF(AND(C371&gt;0,E371=0),VLOOKUP(C371,звания!A:B,2,FALSE)/((EOMONTH($G$3,0)+1)-$G$3)*BO371+VLOOKUP(C371,звания!A:B,2,FALSE)/((EOMONTH($G$3,0)+1)-$G$3)*BR371+VLOOKUP(C371,звания!A:B,2,FALSE)/((EOMONTH($G$3,0)+1)-$G$3)*BU371,IF(AND(C371&gt;0,E371&gt;0,F371&gt;=$G$3,BO371=(EOMONTH($G$3,0)+1)-$G$3),(VLOOKUP(E371,звания!A:B,2,FALSE)/(EOMONTH($G$3,0)-$G$3+1))*(F371-$G$3)+(VLOOKUP(C371,звания!A:B,2,FALSE)/(EOMONTH($G$3,0)-$G$3+1))*((EOMONTH($G$3,0)-$G$3+1)-(F371-$G$3)),IF(AND(C371&gt;0,E371&gt;0,F371&gt;$G$3,BO371&lt;(EOMONTH($G$3,0)+1)-$G$3,BO371&lt;&gt;0),VLOOKUP(E371,звания!A:B,2,FALSE)/((EOMONTH($G$3,0)+1)-$G$3)*((F371-$G$3)-(((EOMONTH($G$3,0)+1)-$G$3)-BO371-BU371-BR371))+VLOOKUP(C371,звания!A:B,2,FALSE)/((EOMONTH($G$3,0)+1)-$G$3)*(((EOMONTH($G$3,0)+1)-F371)),IF(F371&lt;$G$3,(VLOOKUP(C371,звания!A:B,2,FALSE)-VLOOKUP(E371,звания!A:B,2,FALSE))/((EOMONTH($BN$3,0)+1)-$BN$3)*(EOMONTH($BN$3,0)+1-F371)+VLOOKUP(C371,звания!A:B,2,FALSE)/((EOMONTH($G$3,0)+1)-$G$3)*BO371+VLOOKUP(C371,звания!A:B,2,FALSE)/((EOMONTH($G$3,0)+1)-$G$3)*BU371+VLOOKUP(C371,звания!A:B,2,FALSE)/((EOMONTH($G$3,0)+1)-$G$3)*BR371,0)))))</f>
        <v>0</v>
      </c>
      <c r="CF371" s="404">
        <f>IF(OR(CD371="Д",C371=0),0,IF(B371="Виключений зі списків",IF(BS371=0,(VLOOKUP(O371,звания!$D$2:$E$62,2,FALSE))/(EOMONTH($B$3,0)+1-$B$3)*BO371+(VLOOKUP(BQ371,звания!$D$2:$E$62,2,FALSE))/(EOMONTH($B$3,0)+1-$B$3)*BR371,(((VLOOKUP(O371,звания!$D$2:$E$62,2,FALSE))/(EOMONTH($B$3,0)+1-$B$3))*BO371)+(VLOOKUP(BQ371,звания!$D$2:$E$62,2,FALSE))/(EOMONTH($B$3,0)+1-$B$3)*BR371+(VLOOKUP(BS371,звания!$D$2:$E$62,2,FALSE))/(EOMONTH($B$3,0)+1-$B$3)*BU371),IF(BS371=0,(VLOOKUP(O371,звания!$D$2:$E$62,2,FALSE))/(EOMONTH($G$3,0)+1-$G$3)*BO371+(VLOOKUP(BQ371,звания!$D$2:$E$62,2,FALSE))/(EOMONTH($G$3,0)+1-$G$3)*BR371,(((VLOOKUP(O371,звания!$D$2:$E$62,2,FALSE))/(EOMONTH($G$3,0)+1-$G$3))*BO371)+(VLOOKUP(BQ371,звания!$D$2:$E$62,2,FALSE))/(EOMONTH($G$3,0)+1-$G$3)*BR371+(VLOOKUP(BS371,звания!$D$2:$E$62,2,FALSE))/(EOMONTH($G$3,0)+1-$G$3)*BU371+IF(BT371=0,0,(VLOOKUP(BS371,звания!$D$2:$E$62,2,FALSE))/(EOMONTH($BN$3,0)+1-$BN$3)*BT371-(VLOOKUP(O371,звания!$D$2:$E$62,2,FALSE))/(EOMONTH($BN$3,0)+1-$BN$3)*BT371))))</f>
        <v>0</v>
      </c>
      <c r="CG371" s="404">
        <f t="shared" si="457"/>
        <v>0</v>
      </c>
      <c r="CH371" s="404">
        <f>IF(BW371=0,CF371*BX371%,IF(BW371&gt;0,((VLOOKUP(O371,звания!$D$2:$E$62,2,FALSE)/(EOMONTH($G$3,0)+1-$G$3)*BW371)*BX371%)))</f>
        <v>0</v>
      </c>
      <c r="CI371" s="404">
        <f>IF(BY371=0,CF371*BZ371%,IF(BY371&gt;0,(VLOOKUP(O371,звания!$D$2:$E$62,2,FALSE)/(EOMONTH($G$3,0)+1-$G$3)*BO371)*BZ371%)+(VLOOKUP(BS371,звания!$D$2:$E$62,2,FALSE)/(EOMONTH($G$3,0)+1-$G$3)*BU371)*BZ371%)</f>
        <v>0</v>
      </c>
      <c r="CJ371" s="404">
        <f>IF(CA371=0,CF371*CB371%,IF(CA371&gt;0,(VLOOKUP(O371,звания!$D$2:$E$62,2,FALSE)/(EOMONTH($G$3,0)+1-$G$3)*BO371)*CB371%)+(VLOOKUP(BS371,звания!$D$2:$E$62,2,FALSE)/(EOMONTH($G$3,0)+1-$G$3)*BU371)*CB371%)</f>
        <v>0</v>
      </c>
      <c r="CK371" s="404">
        <f>IF(CD371="Д",0,IF(CC371=0,CF371*CD371%,IF(CC371&gt;0,(VLOOKUP(O371,звания!$D$2:$E$62,2,FALSE)/(EOMONTH($G$3,0)+1-$G$3)*BO371)*CD371%)+(VLOOKUP(BS371,звания!$D$2:$E$62,2,FALSE)/(EOMONTH($G$3,0)+1-$G$3)*BU371)*CD371%))</f>
        <v>0</v>
      </c>
      <c r="CL371" s="404">
        <f>IF(BR371&gt;0,((VLOOKUP(C371,звания!$A$2:$B$62,2,FALSE)/(EOMONTH($G$3,0)+1-$G$3)*BO371+VLOOKUP(O371,звания!$D$2:$E$62,2,FALSE)/(EOMONTH($G$3,0)+1-$G$3)*BO371+(VLOOKUP(C371,звания!$A$2:$B$62,2,FALSE)/(EOMONTH($G$3,0)+1-$G$3)*BO371+VLOOKUP(O371,звания!$D$2:$E$62,2,FALSE)/(EOMONTH($G$3,0)+1-$G$3)*BO371)*BV371%)*BN371)+(VLOOKUP(C371,звания!$A$2:$B$62,2,FALSE)/(EOMONTH($G$3,0)+1-$G$3)*BU371+VLOOKUP(BS371,звания!$D$2:$E$62,2,FALSE)/(EOMONTH($G$3,0)+1-$G$3)*BU371+(VLOOKUP(C371,звания!$A$2:$B$62,2,FALSE)/(EOMONTH($G$3,0)+1-$G$3)*BU371+VLOOKUP(BS371,звания!$D$2:$E$62,2,FALSE)/(EOMONTH($G$3,0)+1-$G$3)*BU371)*BV371%)*BN371,(CE371+CF371+CG371)*BN371)</f>
        <v>0</v>
      </c>
      <c r="CM371" s="404"/>
      <c r="CN371" s="404"/>
      <c r="CO371" s="432">
        <f t="shared" si="434"/>
        <v>0</v>
      </c>
      <c r="CP371" s="638"/>
      <c r="CQ371" s="637">
        <f>IF(CF371=0,0,IF((SUM(BH371:BM371)&gt;360),(VLOOKUP(O371,звания!$F$2:$G$62,2,FALSE))/100,VLOOKUP(O371,звания!$F$2:$H$62,3,FALSE)/100))</f>
        <v>0</v>
      </c>
      <c r="CR371" s="617">
        <f>IF(B371="Виключений зі списків",IF(AND(BU371=0,360-BH371&lt;0),(VLOOKUP(O371,звания!$D$2:$E$62,2,FALSE))/(EOMONTH($B$3,0)+1-$B$3)*BO371*CQ371,IF(AND(360-BH371&gt;=0,360-BH371&lt;(EOMONTH($B$3,0)+1-$B$3)),(CF371/(EOMONTH($B$3,0)-$B$3+1)*(360-BH371))*CQ371+(CF371/(EOMONTH($B$3,0)-$B$3+1)*((EOMONTH($B$3,0)-$B$3+1)-(360-BH371)))*VLOOKUP(O371,звания!$F$2:$H$62,2,FALSE)/100,((((VLOOKUP(O371,звания!$D$2:$E$62,2,FALSE))/(EOMONTH($B$3,0)+1-$B$3)*BO371*CQ371+(VLOOKUP(BS371,звания!$D$2:$E$62,2,FALSE))/(EOMONTH($B$3,0)+1-$B$3)*BU371*(VLOOKUP(BS371,звания!$F$2:$G$62,2,FALSE)*0.01)+(IF(BT371=0,0,(VLOOKUP(BS371,звания!$D$2:$E$62,2,FALSE)/(EOMONTH($G$3,0)+1-$G$3)*BT371*(VLOOKUP(BS371,звания!$F$2:$G$62,2,FALSE)))*0.01-(VLOOKUP(O371,звания!$D$2:$E$62,2,FALSE)/(EOMONTH($G$3,0)+1-$G$3)*BT371*(VLOOKUP(O371,звания!$F$2:$G$62,2,FALSE)))*0.01)))))/100*(100-CP371))),(IF(AND(BU371=0,360-BH371&lt;0,CP371=0),(VLOOKUP(O371,звания!$D$2:$E$62,2,FALSE))/(EOMONTH($G$3,0)+1-$G$3)*BO371*CQ371,IF(AND(360-BH371&gt;=0,360-BH371&lt;(EOMONTH($G$3,0)+1-$G$3)),(CF371/(EOMONTH($G$3,0)-$G$3+1)*(360-BH371))*CQ371+(CF371/(EOMONTH($G$3,0)-$G$3+1)*((EOMONTH($G$3,0)-$G$3+1)-(360-BH371)))*VLOOKUP(O371,звания!$F$2:$H$62,2,FALSE)/100,((((VLOOKUP(O371,звания!$D$2:$E$62,2,FALSE))/(EOMONTH($G$3,0)+1-$G$3)*BO371*CQ371+(VLOOKUP(BS371,звания!$D$2:$E$62,2,FALSE))/(EOMONTH($G$3,0)+1-$G$3)*BU371*(VLOOKUP(BS371,звания!$F$2:$G$62,2,FALSE)*0.01)))/100*(100-CP371)+(IF(BT371=0,0,(VLOOKUP(BS371,звания!$D$2:$E$62,2,FALSE)/(EOMONTH($BN$3,0)+1-$BN$3)*BT371*(VLOOKUP(BS371,звания!$F$2:$G$62,2,FALSE)))*0.01-(VLOOKUP(O371,звания!$D$2:$E$62,2,FALSE)/(EOMONTH($BN$3,0)+1-$BN$3)*BT371*(VLOOKUP(O371,звания!$F$2:$G$62,2,FALSE)))*0.01)))))))</f>
        <v>0</v>
      </c>
      <c r="CS371" s="416">
        <f t="shared" si="469"/>
        <v>0</v>
      </c>
      <c r="CT371" s="403"/>
      <c r="CU371" s="403"/>
      <c r="CV371" s="403">
        <f t="shared" si="435"/>
        <v>0</v>
      </c>
      <c r="CW371" s="556">
        <f t="shared" si="440"/>
        <v>0</v>
      </c>
      <c r="CX371" s="403">
        <f t="shared" si="470"/>
        <v>0</v>
      </c>
      <c r="CY371" s="403"/>
      <c r="CZ371" s="404">
        <f t="shared" si="463"/>
        <v>0</v>
      </c>
      <c r="DA371" s="403"/>
      <c r="DB371" s="403"/>
      <c r="DC371" s="403"/>
      <c r="DD371" s="421">
        <f t="shared" si="446"/>
        <v>0</v>
      </c>
      <c r="DE371" s="421">
        <f t="shared" si="425"/>
        <v>0</v>
      </c>
      <c r="DF371" s="403">
        <f t="shared" si="410"/>
        <v>0</v>
      </c>
      <c r="DG371" s="421">
        <f t="shared" si="411"/>
        <v>0</v>
      </c>
      <c r="DH371" s="421"/>
      <c r="DI371" s="421"/>
      <c r="DJ371" s="422" t="str">
        <f t="shared" si="456"/>
        <v xml:space="preserve">    </v>
      </c>
      <c r="DK371" s="424"/>
      <c r="DL371" s="463"/>
      <c r="DM371" s="463"/>
      <c r="DN371" s="429"/>
      <c r="DO371" s="420"/>
      <c r="DP371" s="123"/>
      <c r="DQ371" s="817"/>
      <c r="DR371" s="818"/>
      <c r="DS371" s="819"/>
      <c r="DT371" s="820"/>
      <c r="DU371" s="124"/>
      <c r="DV371" s="110"/>
      <c r="DX371" s="84"/>
      <c r="DY371" s="84"/>
      <c r="DZ371" s="105"/>
      <c r="EG371" s="19"/>
      <c r="EH371" s="543">
        <f t="shared" si="436"/>
        <v>0</v>
      </c>
      <c r="EI371" s="404">
        <f t="shared" si="437"/>
        <v>0</v>
      </c>
      <c r="EJ371" s="29">
        <f t="shared" si="438"/>
        <v>0</v>
      </c>
      <c r="EK371" s="50"/>
      <c r="EL371" s="29"/>
      <c r="EM371" s="50"/>
      <c r="EN371" s="50"/>
      <c r="EO371" s="50"/>
      <c r="EP371" s="29"/>
    </row>
    <row r="372" spans="1:146" ht="17.45" hidden="1" customHeight="1">
      <c r="A372" s="446">
        <v>365</v>
      </c>
      <c r="B372" s="421"/>
      <c r="C372" s="403"/>
      <c r="D372" s="403">
        <f t="shared" si="409"/>
        <v>0</v>
      </c>
      <c r="E372" s="416"/>
      <c r="F372" s="417"/>
      <c r="G372" s="406" t="str">
        <f t="shared" si="464"/>
        <v>0.0.0</v>
      </c>
      <c r="H372" s="407" t="str">
        <f t="shared" si="465"/>
        <v>0.0.0</v>
      </c>
      <c r="I372" s="407" t="str">
        <f t="shared" si="466"/>
        <v>0.0.0</v>
      </c>
      <c r="J372" s="407" t="str">
        <f t="shared" si="458"/>
        <v>0.0.0</v>
      </c>
      <c r="K372" s="407" t="str">
        <f t="shared" si="459"/>
        <v>0.0.0</v>
      </c>
      <c r="L372" s="407" t="str">
        <f t="shared" si="460"/>
        <v>0.0.0</v>
      </c>
      <c r="M372" s="407" t="str">
        <f t="shared" si="461"/>
        <v>0.0.0</v>
      </c>
      <c r="N372" s="408" t="str">
        <f t="shared" si="467"/>
        <v>0.0.0</v>
      </c>
      <c r="O372" s="418"/>
      <c r="P372" s="417"/>
      <c r="Q372" s="417"/>
      <c r="R372" s="417"/>
      <c r="S372" s="417"/>
      <c r="T372" s="417"/>
      <c r="U372" s="417"/>
      <c r="V372" s="714"/>
      <c r="W372" s="714"/>
      <c r="X372" s="417"/>
      <c r="Y372" s="417"/>
      <c r="Z372" s="714"/>
      <c r="AA372" s="714"/>
      <c r="AB372" s="417"/>
      <c r="AC372" s="417"/>
      <c r="AD372" s="714"/>
      <c r="AE372" s="714"/>
      <c r="AF372" s="417"/>
      <c r="AG372" s="417"/>
      <c r="AH372" s="714"/>
      <c r="AI372" s="714"/>
      <c r="AJ372" s="417"/>
      <c r="AK372" s="417"/>
      <c r="AL372" s="714"/>
      <c r="AM372" s="714"/>
      <c r="AN372" s="417"/>
      <c r="AO372" s="417"/>
      <c r="AP372" s="714"/>
      <c r="AQ372" s="714"/>
      <c r="AR372" s="417"/>
      <c r="AS372" s="417"/>
      <c r="AT372" s="714"/>
      <c r="AU372" s="714"/>
      <c r="AV372" s="417"/>
      <c r="AW372" s="417"/>
      <c r="AX372" s="716"/>
      <c r="AY372" s="716"/>
      <c r="AZ372" s="635"/>
      <c r="BA372" s="635"/>
      <c r="BB372" s="716"/>
      <c r="BC372" s="716"/>
      <c r="BD372" s="635"/>
      <c r="BE372" s="635"/>
      <c r="BF372" s="717"/>
      <c r="BG372" s="717"/>
      <c r="BH372" s="432">
        <f t="shared" si="462"/>
        <v>0</v>
      </c>
      <c r="BI372" s="432">
        <f t="shared" si="430"/>
        <v>0</v>
      </c>
      <c r="BJ372" s="432">
        <f t="shared" si="431"/>
        <v>0</v>
      </c>
      <c r="BK372" s="432">
        <f t="shared" si="432"/>
        <v>0</v>
      </c>
      <c r="BL372" s="432">
        <f t="shared" si="433"/>
        <v>0</v>
      </c>
      <c r="BM372" s="436">
        <f t="shared" si="408"/>
        <v>0</v>
      </c>
      <c r="BN372" s="462">
        <v>0.65</v>
      </c>
      <c r="BO372" s="427">
        <f t="shared" si="468"/>
        <v>0</v>
      </c>
      <c r="BP372" s="419"/>
      <c r="BQ372" s="700"/>
      <c r="BR372" s="419"/>
      <c r="BS372" s="700"/>
      <c r="BT372" s="700"/>
      <c r="BU372" s="700"/>
      <c r="BV372" s="427">
        <f t="shared" ref="BV372:BV413" si="471">IF((BH372+BI372+BJ372+BK372+BL372+BM372)&lt;360,0,IF(AND((BH372+BI372+BJ372+BK372+BL372+BM372)&gt;=360,(BH372+BI372+BJ372+BK372+BL372+BM372)&lt;1800),25,IF(AND((BH372+BI372+BJ372+BK372+BL372+BM372)&gt;=1800,(BH372+BI372+BJ372+BK372+BL372+BM372)&lt;3600),30,IF(AND((BH372+BI372+BJ372+BK372+BL372+BM372)&gt;=3600,(BH372+BI372+BJ372+BK372+BL372+BM372)&lt;5400),35,IF(AND((BH372+BI372+BJ372+BK372+BL372+BM372)&gt;=5400,(BH372+BI372+BJ372+BK372+BL372+BM372)&lt;7200),40,IF(AND((BH372+BI372+BJ372+BK372+BL372+BM372)&gt;=7200,(BH372+BI372+BJ372+BK372+BL372+BM372)&lt;9000),45,IF((BH372+BI372+BJ372+BK372+BL372+BM372)&gt;=9000,50,"ПРОВЕРЬ")))))))</f>
        <v>0</v>
      </c>
      <c r="BW372" s="419"/>
      <c r="BX372" s="782"/>
      <c r="BY372" s="419"/>
      <c r="BZ372" s="432"/>
      <c r="CA372" s="419"/>
      <c r="CB372" s="427"/>
      <c r="CC372" s="419"/>
      <c r="CD372" s="427"/>
      <c r="CE372" s="404">
        <f>IF(OR(C372=0,CD372="Д"),0,IF(AND(C372&gt;0,E372=0),VLOOKUP(C372,звания!A:B,2,FALSE)/((EOMONTH($G$3,0)+1)-$G$3)*BO372+VLOOKUP(C372,звания!A:B,2,FALSE)/((EOMONTH($G$3,0)+1)-$G$3)*BR372+VLOOKUP(C372,звания!A:B,2,FALSE)/((EOMONTH($G$3,0)+1)-$G$3)*BU372,IF(AND(C372&gt;0,E372&gt;0,F372&gt;=$G$3,BO372=(EOMONTH($G$3,0)+1)-$G$3),(VLOOKUP(E372,звания!A:B,2,FALSE)/(EOMONTH($G$3,0)-$G$3+1))*(F372-$G$3)+(VLOOKUP(C372,звания!A:B,2,FALSE)/(EOMONTH($G$3,0)-$G$3+1))*((EOMONTH($G$3,0)-$G$3+1)-(F372-$G$3)),IF(AND(C372&gt;0,E372&gt;0,F372&gt;$G$3,BO372&lt;(EOMONTH($G$3,0)+1)-$G$3,BO372&lt;&gt;0),VLOOKUP(E372,звания!A:B,2,FALSE)/((EOMONTH($G$3,0)+1)-$G$3)*((F372-$G$3)-(((EOMONTH($G$3,0)+1)-$G$3)-BO372-BU372-BR372))+VLOOKUP(C372,звания!A:B,2,FALSE)/((EOMONTH($G$3,0)+1)-$G$3)*(((EOMONTH($G$3,0)+1)-F372)),IF(F372&lt;$G$3,(VLOOKUP(C372,звания!A:B,2,FALSE)-VLOOKUP(E372,звания!A:B,2,FALSE))/((EOMONTH($BN$3,0)+1)-$BN$3)*(EOMONTH($BN$3,0)+1-F372)+VLOOKUP(C372,звания!A:B,2,FALSE)/((EOMONTH($G$3,0)+1)-$G$3)*BO372+VLOOKUP(C372,звания!A:B,2,FALSE)/((EOMONTH($G$3,0)+1)-$G$3)*BU372+VLOOKUP(C372,звания!A:B,2,FALSE)/((EOMONTH($G$3,0)+1)-$G$3)*BR372,0)))))</f>
        <v>0</v>
      </c>
      <c r="CF372" s="404">
        <f>IF(OR(CD372="Д",C372=0),0,IF(B372="Виключений зі списків",IF(BS372=0,(VLOOKUP(O372,звания!$D$2:$E$62,2,FALSE))/(EOMONTH($B$3,0)+1-$B$3)*BO372+(VLOOKUP(BQ372,звания!$D$2:$E$62,2,FALSE))/(EOMONTH($B$3,0)+1-$B$3)*BR372,(((VLOOKUP(O372,звания!$D$2:$E$62,2,FALSE))/(EOMONTH($B$3,0)+1-$B$3))*BO372)+(VLOOKUP(BQ372,звания!$D$2:$E$62,2,FALSE))/(EOMONTH($B$3,0)+1-$B$3)*BR372+(VLOOKUP(BS372,звания!$D$2:$E$62,2,FALSE))/(EOMONTH($B$3,0)+1-$B$3)*BU372),IF(BS372=0,(VLOOKUP(O372,звания!$D$2:$E$62,2,FALSE))/(EOMONTH($G$3,0)+1-$G$3)*BO372+(VLOOKUP(BQ372,звания!$D$2:$E$62,2,FALSE))/(EOMONTH($G$3,0)+1-$G$3)*BR372,(((VLOOKUP(O372,звания!$D$2:$E$62,2,FALSE))/(EOMONTH($G$3,0)+1-$G$3))*BO372)+(VLOOKUP(BQ372,звания!$D$2:$E$62,2,FALSE))/(EOMONTH($G$3,0)+1-$G$3)*BR372+(VLOOKUP(BS372,звания!$D$2:$E$62,2,FALSE))/(EOMONTH($G$3,0)+1-$G$3)*BU372+IF(BT372=0,0,(VLOOKUP(BS372,звания!$D$2:$E$62,2,FALSE))/(EOMONTH($BN$3,0)+1-$BN$3)*BT372-(VLOOKUP(O372,звания!$D$2:$E$62,2,FALSE))/(EOMONTH($BN$3,0)+1-$BN$3)*BT372))))</f>
        <v>0</v>
      </c>
      <c r="CG372" s="404">
        <f t="shared" si="457"/>
        <v>0</v>
      </c>
      <c r="CH372" s="404">
        <f>IF(BW372=0,CF372*BX372%,IF(BW372&gt;0,((VLOOKUP(O372,звания!$D$2:$E$62,2,FALSE)/(EOMONTH($G$3,0)+1-$G$3)*BW372)*BX372%)))</f>
        <v>0</v>
      </c>
      <c r="CI372" s="404">
        <f>IF(BY372=0,CF372*BZ372%,IF(BY372&gt;0,(VLOOKUP(O372,звания!$D$2:$E$62,2,FALSE)/(EOMONTH($G$3,0)+1-$G$3)*BO372)*BZ372%)+(VLOOKUP(BS372,звания!$D$2:$E$62,2,FALSE)/(EOMONTH($G$3,0)+1-$G$3)*BU372)*BZ372%)</f>
        <v>0</v>
      </c>
      <c r="CJ372" s="404">
        <f>IF(CA372=0,CF372*CB372%,IF(CA372&gt;0,(VLOOKUP(O372,звания!$D$2:$E$62,2,FALSE)/(EOMONTH($G$3,0)+1-$G$3)*BO372)*CB372%)+(VLOOKUP(BS372,звания!$D$2:$E$62,2,FALSE)/(EOMONTH($G$3,0)+1-$G$3)*BU372)*CB372%)</f>
        <v>0</v>
      </c>
      <c r="CK372" s="404">
        <f>IF(CD372="Д",0,IF(CC372=0,CF372*CD372%,IF(CC372&gt;0,(VLOOKUP(O372,звания!$D$2:$E$62,2,FALSE)/(EOMONTH($G$3,0)+1-$G$3)*BO372)*CD372%)+(VLOOKUP(BS372,звания!$D$2:$E$62,2,FALSE)/(EOMONTH($G$3,0)+1-$G$3)*BU372)*CD372%))</f>
        <v>0</v>
      </c>
      <c r="CL372" s="404">
        <f>IF(BR372&gt;0,((VLOOKUP(C372,звания!$A$2:$B$62,2,FALSE)/(EOMONTH($G$3,0)+1-$G$3)*BO372+VLOOKUP(O372,звания!$D$2:$E$62,2,FALSE)/(EOMONTH($G$3,0)+1-$G$3)*BO372+(VLOOKUP(C372,звания!$A$2:$B$62,2,FALSE)/(EOMONTH($G$3,0)+1-$G$3)*BO372+VLOOKUP(O372,звания!$D$2:$E$62,2,FALSE)/(EOMONTH($G$3,0)+1-$G$3)*BO372)*BV372%)*BN372)+(VLOOKUP(C372,звания!$A$2:$B$62,2,FALSE)/(EOMONTH($G$3,0)+1-$G$3)*BU372+VLOOKUP(BS372,звания!$D$2:$E$62,2,FALSE)/(EOMONTH($G$3,0)+1-$G$3)*BU372+(VLOOKUP(C372,звания!$A$2:$B$62,2,FALSE)/(EOMONTH($G$3,0)+1-$G$3)*BU372+VLOOKUP(BS372,звания!$D$2:$E$62,2,FALSE)/(EOMONTH($G$3,0)+1-$G$3)*BU372)*BV372%)*BN372,(CE372+CF372+CG372)*BN372)</f>
        <v>0</v>
      </c>
      <c r="CM372" s="404"/>
      <c r="CN372" s="404"/>
      <c r="CO372" s="432">
        <f t="shared" si="434"/>
        <v>0</v>
      </c>
      <c r="CP372" s="638"/>
      <c r="CQ372" s="637">
        <f>IF(CF372=0,0,IF((SUM(BH372:BM372)&gt;360),(VLOOKUP(O372,звания!$F$2:$G$62,2,FALSE))/100,VLOOKUP(O372,звания!$F$2:$H$62,3,FALSE)/100))</f>
        <v>0</v>
      </c>
      <c r="CR372" s="617">
        <f>IF(B372="Виключений зі списків",IF(AND(BU372=0,360-BH372&lt;0),(VLOOKUP(O372,звания!$D$2:$E$62,2,FALSE))/(EOMONTH($B$3,0)+1-$B$3)*BO372*CQ372,IF(AND(360-BH372&gt;=0,360-BH372&lt;(EOMONTH($B$3,0)+1-$B$3)),(CF372/(EOMONTH($B$3,0)-$B$3+1)*(360-BH372))*CQ372+(CF372/(EOMONTH($B$3,0)-$B$3+1)*((EOMONTH($B$3,0)-$B$3+1)-(360-BH372)))*VLOOKUP(O372,звания!$F$2:$H$62,2,FALSE)/100,((((VLOOKUP(O372,звания!$D$2:$E$62,2,FALSE))/(EOMONTH($B$3,0)+1-$B$3)*BO372*CQ372+(VLOOKUP(BS372,звания!$D$2:$E$62,2,FALSE))/(EOMONTH($B$3,0)+1-$B$3)*BU372*(VLOOKUP(BS372,звания!$F$2:$G$62,2,FALSE)*0.01)+(IF(BT372=0,0,(VLOOKUP(BS372,звания!$D$2:$E$62,2,FALSE)/(EOMONTH($G$3,0)+1-$G$3)*BT372*(VLOOKUP(BS372,звания!$F$2:$G$62,2,FALSE)))*0.01-(VLOOKUP(O372,звания!$D$2:$E$62,2,FALSE)/(EOMONTH($G$3,0)+1-$G$3)*BT372*(VLOOKUP(O372,звания!$F$2:$G$62,2,FALSE)))*0.01)))))/100*(100-CP372))),(IF(AND(BU372=0,360-BH372&lt;0,CP372=0),(VLOOKUP(O372,звания!$D$2:$E$62,2,FALSE))/(EOMONTH($G$3,0)+1-$G$3)*BO372*CQ372,IF(AND(360-BH372&gt;=0,360-BH372&lt;(EOMONTH($G$3,0)+1-$G$3)),(CF372/(EOMONTH($G$3,0)-$G$3+1)*(360-BH372))*CQ372+(CF372/(EOMONTH($G$3,0)-$G$3+1)*((EOMONTH($G$3,0)-$G$3+1)-(360-BH372)))*VLOOKUP(O372,звания!$F$2:$H$62,2,FALSE)/100,((((VLOOKUP(O372,звания!$D$2:$E$62,2,FALSE))/(EOMONTH($G$3,0)+1-$G$3)*BO372*CQ372+(VLOOKUP(BS372,звания!$D$2:$E$62,2,FALSE))/(EOMONTH($G$3,0)+1-$G$3)*BU372*(VLOOKUP(BS372,звания!$F$2:$G$62,2,FALSE)*0.01)))/100*(100-CP372)+(IF(BT372=0,0,(VLOOKUP(BS372,звания!$D$2:$E$62,2,FALSE)/(EOMONTH($BN$3,0)+1-$BN$3)*BT372*(VLOOKUP(BS372,звания!$F$2:$G$62,2,FALSE)))*0.01-(VLOOKUP(O372,звания!$D$2:$E$62,2,FALSE)/(EOMONTH($BN$3,0)+1-$BN$3)*BT372*(VLOOKUP(O372,звания!$F$2:$G$62,2,FALSE)))*0.01)))))))</f>
        <v>0</v>
      </c>
      <c r="CS372" s="416">
        <f t="shared" si="469"/>
        <v>0</v>
      </c>
      <c r="CT372" s="403"/>
      <c r="CU372" s="403"/>
      <c r="CV372" s="403">
        <f t="shared" si="435"/>
        <v>0</v>
      </c>
      <c r="CW372" s="556">
        <f t="shared" si="440"/>
        <v>0</v>
      </c>
      <c r="CX372" s="403">
        <f t="shared" si="470"/>
        <v>0</v>
      </c>
      <c r="CY372" s="403"/>
      <c r="CZ372" s="404">
        <f t="shared" si="463"/>
        <v>0</v>
      </c>
      <c r="DA372" s="403"/>
      <c r="DB372" s="403"/>
      <c r="DC372" s="403"/>
      <c r="DD372" s="421">
        <f t="shared" si="446"/>
        <v>0</v>
      </c>
      <c r="DE372" s="421">
        <f t="shared" ref="DE372:DE415" si="472">(CW372-CV372)*22%</f>
        <v>0</v>
      </c>
      <c r="DF372" s="403">
        <f t="shared" si="410"/>
        <v>0</v>
      </c>
      <c r="DG372" s="421">
        <f t="shared" si="411"/>
        <v>0</v>
      </c>
      <c r="DH372" s="421"/>
      <c r="DI372" s="421"/>
      <c r="DJ372" s="422" t="str">
        <f t="shared" si="456"/>
        <v xml:space="preserve">    </v>
      </c>
      <c r="DK372" s="424"/>
      <c r="DL372" s="423"/>
      <c r="DM372" s="423"/>
      <c r="DN372" s="425"/>
      <c r="DO372" s="420"/>
      <c r="DP372" s="123"/>
      <c r="DQ372" s="817"/>
      <c r="DR372" s="818"/>
      <c r="DS372" s="819"/>
      <c r="DT372" s="820"/>
      <c r="DU372" s="400"/>
      <c r="DV372" s="122"/>
      <c r="DX372" s="84"/>
      <c r="DY372" s="84"/>
      <c r="DZ372" s="105"/>
      <c r="EH372" s="543">
        <f t="shared" si="436"/>
        <v>0</v>
      </c>
      <c r="EI372" s="404">
        <f t="shared" si="437"/>
        <v>0</v>
      </c>
      <c r="EJ372" s="29">
        <f t="shared" si="438"/>
        <v>0</v>
      </c>
      <c r="EK372" s="50"/>
      <c r="EL372" s="29"/>
      <c r="EM372" s="50"/>
      <c r="EN372" s="50"/>
      <c r="EO372" s="50"/>
      <c r="EP372" s="29"/>
    </row>
    <row r="373" spans="1:146" ht="17.45" hidden="1" customHeight="1">
      <c r="A373" s="402">
        <v>366</v>
      </c>
      <c r="B373" s="403"/>
      <c r="C373" s="402"/>
      <c r="D373" s="403">
        <f t="shared" si="409"/>
        <v>0</v>
      </c>
      <c r="E373" s="416"/>
      <c r="F373" s="417"/>
      <c r="G373" s="406" t="str">
        <f t="shared" si="464"/>
        <v>0.0.0</v>
      </c>
      <c r="H373" s="407" t="str">
        <f t="shared" si="465"/>
        <v>0.0.0</v>
      </c>
      <c r="I373" s="407" t="str">
        <f t="shared" si="466"/>
        <v>0.0.0</v>
      </c>
      <c r="J373" s="407" t="str">
        <f t="shared" si="458"/>
        <v>0.0.0</v>
      </c>
      <c r="K373" s="407" t="str">
        <f t="shared" si="459"/>
        <v>0.0.0</v>
      </c>
      <c r="L373" s="407" t="str">
        <f t="shared" si="460"/>
        <v>0.0.0</v>
      </c>
      <c r="M373" s="407" t="str">
        <f t="shared" si="461"/>
        <v>0.0.0</v>
      </c>
      <c r="N373" s="408" t="str">
        <f t="shared" si="467"/>
        <v>0.0.0</v>
      </c>
      <c r="O373" s="418"/>
      <c r="P373" s="417"/>
      <c r="Q373" s="417"/>
      <c r="R373" s="417"/>
      <c r="S373" s="417"/>
      <c r="T373" s="417"/>
      <c r="U373" s="417"/>
      <c r="V373" s="714"/>
      <c r="W373" s="714"/>
      <c r="X373" s="417"/>
      <c r="Y373" s="417"/>
      <c r="Z373" s="714"/>
      <c r="AA373" s="714"/>
      <c r="AB373" s="417"/>
      <c r="AC373" s="417"/>
      <c r="AD373" s="714"/>
      <c r="AE373" s="714"/>
      <c r="AF373" s="417"/>
      <c r="AG373" s="417"/>
      <c r="AH373" s="714"/>
      <c r="AI373" s="714"/>
      <c r="AJ373" s="417"/>
      <c r="AK373" s="417"/>
      <c r="AL373" s="714"/>
      <c r="AM373" s="714"/>
      <c r="AN373" s="417"/>
      <c r="AO373" s="417"/>
      <c r="AP373" s="714"/>
      <c r="AQ373" s="714"/>
      <c r="AR373" s="417"/>
      <c r="AS373" s="417"/>
      <c r="AT373" s="714"/>
      <c r="AU373" s="714"/>
      <c r="AV373" s="417"/>
      <c r="AW373" s="417"/>
      <c r="AX373" s="716"/>
      <c r="AY373" s="716"/>
      <c r="AZ373" s="635"/>
      <c r="BA373" s="635"/>
      <c r="BB373" s="716"/>
      <c r="BC373" s="716"/>
      <c r="BD373" s="635"/>
      <c r="BE373" s="635"/>
      <c r="BF373" s="717"/>
      <c r="BG373" s="717"/>
      <c r="BH373" s="432">
        <f t="shared" si="462"/>
        <v>0</v>
      </c>
      <c r="BI373" s="432">
        <f t="shared" si="430"/>
        <v>0</v>
      </c>
      <c r="BJ373" s="432">
        <f t="shared" si="431"/>
        <v>0</v>
      </c>
      <c r="BK373" s="432">
        <f t="shared" si="432"/>
        <v>0</v>
      </c>
      <c r="BL373" s="432">
        <f t="shared" si="433"/>
        <v>0</v>
      </c>
      <c r="BM373" s="436">
        <f>IF(DAYS360(BF373,BG373)&gt;=1800,1800/2,(DAYS360(BF373,BG373,1))/2)</f>
        <v>0</v>
      </c>
      <c r="BN373" s="462">
        <v>0.65</v>
      </c>
      <c r="BO373" s="427">
        <f t="shared" si="468"/>
        <v>0</v>
      </c>
      <c r="BP373" s="419"/>
      <c r="BQ373" s="700"/>
      <c r="BR373" s="419"/>
      <c r="BS373" s="700"/>
      <c r="BT373" s="700"/>
      <c r="BU373" s="700"/>
      <c r="BV373" s="427">
        <f t="shared" si="471"/>
        <v>0</v>
      </c>
      <c r="BW373" s="419"/>
      <c r="BX373" s="782"/>
      <c r="BY373" s="419"/>
      <c r="BZ373" s="432"/>
      <c r="CA373" s="419"/>
      <c r="CB373" s="427"/>
      <c r="CC373" s="419"/>
      <c r="CD373" s="427"/>
      <c r="CE373" s="404">
        <f>IF(OR(C373=0,CD373="Д"),0,IF(AND(C373&gt;0,E373=0),VLOOKUP(C373,звания!A:B,2,FALSE)/((EOMONTH($G$3,0)+1)-$G$3)*BO373+VLOOKUP(C373,звания!A:B,2,FALSE)/((EOMONTH($G$3,0)+1)-$G$3)*BR373+VLOOKUP(C373,звания!A:B,2,FALSE)/((EOMONTH($G$3,0)+1)-$G$3)*BU373,IF(AND(C373&gt;0,E373&gt;0,F373&gt;=$G$3,BO373=(EOMONTH($G$3,0)+1)-$G$3),(VLOOKUP(E373,звания!A:B,2,FALSE)/(EOMONTH($G$3,0)-$G$3+1))*(F373-$G$3)+(VLOOKUP(C373,звания!A:B,2,FALSE)/(EOMONTH($G$3,0)-$G$3+1))*((EOMONTH($G$3,0)-$G$3+1)-(F373-$G$3)),IF(AND(C373&gt;0,E373&gt;0,F373&gt;$G$3,BO373&lt;(EOMONTH($G$3,0)+1)-$G$3,BO373&lt;&gt;0),VLOOKUP(E373,звания!A:B,2,FALSE)/((EOMONTH($G$3,0)+1)-$G$3)*((F373-$G$3)-(((EOMONTH($G$3,0)+1)-$G$3)-BO373-BU373-BR373))+VLOOKUP(C373,звания!A:B,2,FALSE)/((EOMONTH($G$3,0)+1)-$G$3)*(((EOMONTH($G$3,0)+1)-F373)),IF(F373&lt;$G$3,(VLOOKUP(C373,звания!A:B,2,FALSE)-VLOOKUP(E373,звания!A:B,2,FALSE))/((EOMONTH($BN$3,0)+1)-$BN$3)*(EOMONTH($BN$3,0)+1-F373)+VLOOKUP(C373,звания!A:B,2,FALSE)/((EOMONTH($G$3,0)+1)-$G$3)*BO373+VLOOKUP(C373,звания!A:B,2,FALSE)/((EOMONTH($G$3,0)+1)-$G$3)*BU373+VLOOKUP(C373,звания!A:B,2,FALSE)/((EOMONTH($G$3,0)+1)-$G$3)*BR373,0)))))</f>
        <v>0</v>
      </c>
      <c r="CF373" s="404">
        <f>IF(OR(CD373="Д",C373=0),0,IF(B373="Виключений зі списків",IF(BS373=0,(VLOOKUP(O373,звания!$D$2:$E$62,2,FALSE))/(EOMONTH($B$3,0)+1-$B$3)*BO373+(VLOOKUP(BQ373,звания!$D$2:$E$62,2,FALSE))/(EOMONTH($B$3,0)+1-$B$3)*BR373,(((VLOOKUP(O373,звания!$D$2:$E$62,2,FALSE))/(EOMONTH($B$3,0)+1-$B$3))*BO373)+(VLOOKUP(BQ373,звания!$D$2:$E$62,2,FALSE))/(EOMONTH($B$3,0)+1-$B$3)*BR373+(VLOOKUP(BS373,звания!$D$2:$E$62,2,FALSE))/(EOMONTH($B$3,0)+1-$B$3)*BU373),IF(BS373=0,(VLOOKUP(O373,звания!$D$2:$E$62,2,FALSE))/(EOMONTH($G$3,0)+1-$G$3)*BO373+(VLOOKUP(BQ373,звания!$D$2:$E$62,2,FALSE))/(EOMONTH($G$3,0)+1-$G$3)*BR373,(((VLOOKUP(O373,звания!$D$2:$E$62,2,FALSE))/(EOMONTH($G$3,0)+1-$G$3))*BO373)+(VLOOKUP(BQ373,звания!$D$2:$E$62,2,FALSE))/(EOMONTH($G$3,0)+1-$G$3)*BR373+(VLOOKUP(BS373,звания!$D$2:$E$62,2,FALSE))/(EOMONTH($G$3,0)+1-$G$3)*BU373+IF(BT373=0,0,(VLOOKUP(BS373,звания!$D$2:$E$62,2,FALSE))/(EOMONTH($BN$3,0)+1-$BN$3)*BT373-(VLOOKUP(O373,звания!$D$2:$E$62,2,FALSE))/(EOMONTH($BN$3,0)+1-$BN$3)*BT373))))</f>
        <v>0</v>
      </c>
      <c r="CG373" s="404">
        <f t="shared" si="457"/>
        <v>0</v>
      </c>
      <c r="CH373" s="404">
        <f>IF(BW373=0,CF373*BX373%,IF(BW373&gt;0,((VLOOKUP(O373,звания!$D$2:$E$62,2,FALSE)/(EOMONTH($G$3,0)+1-$G$3)*BW373)*BX373%)))</f>
        <v>0</v>
      </c>
      <c r="CI373" s="404">
        <f>IF(BY373=0,CF373*BZ373%,IF(BY373&gt;0,(VLOOKUP(O373,звания!$D$2:$E$62,2,FALSE)/(EOMONTH($G$3,0)+1-$G$3)*BO373)*BZ373%)+(VLOOKUP(BS373,звания!$D$2:$E$62,2,FALSE)/(EOMONTH($G$3,0)+1-$G$3)*BU373)*BZ373%)</f>
        <v>0</v>
      </c>
      <c r="CJ373" s="404">
        <f>IF(CA373=0,CF373*CB373%,IF(CA373&gt;0,(VLOOKUP(O373,звания!$D$2:$E$62,2,FALSE)/(EOMONTH($G$3,0)+1-$G$3)*BO373)*CB373%)+(VLOOKUP(BS373,звания!$D$2:$E$62,2,FALSE)/(EOMONTH($G$3,0)+1-$G$3)*BU373)*CB373%)</f>
        <v>0</v>
      </c>
      <c r="CK373" s="404">
        <f>IF(CD373="Д",0,IF(CC373=0,CF373*CD373%,IF(CC373&gt;0,(VLOOKUP(O373,звания!$D$2:$E$62,2,FALSE)/(EOMONTH($G$3,0)+1-$G$3)*BO373)*CD373%)+(VLOOKUP(BS373,звания!$D$2:$E$62,2,FALSE)/(EOMONTH($G$3,0)+1-$G$3)*BU373)*CD373%))</f>
        <v>0</v>
      </c>
      <c r="CL373" s="404">
        <f>IF(BR373&gt;0,((VLOOKUP(C373,звания!$A$2:$B$62,2,FALSE)/(EOMONTH($G$3,0)+1-$G$3)*BO373+VLOOKUP(O373,звания!$D$2:$E$62,2,FALSE)/(EOMONTH($G$3,0)+1-$G$3)*BO373+(VLOOKUP(C373,звания!$A$2:$B$62,2,FALSE)/(EOMONTH($G$3,0)+1-$G$3)*BO373+VLOOKUP(O373,звания!$D$2:$E$62,2,FALSE)/(EOMONTH($G$3,0)+1-$G$3)*BO373)*BV373%)*BN373)+(VLOOKUP(C373,звания!$A$2:$B$62,2,FALSE)/(EOMONTH($G$3,0)+1-$G$3)*BU373+VLOOKUP(BS373,звания!$D$2:$E$62,2,FALSE)/(EOMONTH($G$3,0)+1-$G$3)*BU373+(VLOOKUP(C373,звания!$A$2:$B$62,2,FALSE)/(EOMONTH($G$3,0)+1-$G$3)*BU373+VLOOKUP(BS373,звания!$D$2:$E$62,2,FALSE)/(EOMONTH($G$3,0)+1-$G$3)*BU373)*BV373%)*BN373,(CE373+CF373+CG373)*BN373)</f>
        <v>0</v>
      </c>
      <c r="CM373" s="404"/>
      <c r="CN373" s="404"/>
      <c r="CO373" s="432">
        <f t="shared" si="434"/>
        <v>0</v>
      </c>
      <c r="CP373" s="638"/>
      <c r="CQ373" s="637">
        <f>IF(CF373=0,0,IF((SUM(BH373:BM373)&gt;360),(VLOOKUP(O373,звания!$F$2:$G$62,2,FALSE))/100,VLOOKUP(O373,звания!$F$2:$H$62,3,FALSE)/100))</f>
        <v>0</v>
      </c>
      <c r="CR373" s="617">
        <f>IF(B373="Виключений зі списків",IF(AND(BU373=0,360-BH373&lt;0),(VLOOKUP(O373,звания!$D$2:$E$62,2,FALSE))/(EOMONTH($B$3,0)+1-$B$3)*BO373*CQ373,IF(AND(360-BH373&gt;=0,360-BH373&lt;(EOMONTH($B$3,0)+1-$B$3)),(CF373/(EOMONTH($B$3,0)-$B$3+1)*(360-BH373))*CQ373+(CF373/(EOMONTH($B$3,0)-$B$3+1)*((EOMONTH($B$3,0)-$B$3+1)-(360-BH373)))*VLOOKUP(O373,звания!$F$2:$H$62,2,FALSE)/100,((((VLOOKUP(O373,звания!$D$2:$E$62,2,FALSE))/(EOMONTH($B$3,0)+1-$B$3)*BO373*CQ373+(VLOOKUP(BS373,звания!$D$2:$E$62,2,FALSE))/(EOMONTH($B$3,0)+1-$B$3)*BU373*(VLOOKUP(BS373,звания!$F$2:$G$62,2,FALSE)*0.01)+(IF(BT373=0,0,(VLOOKUP(BS373,звания!$D$2:$E$62,2,FALSE)/(EOMONTH($G$3,0)+1-$G$3)*BT373*(VLOOKUP(BS373,звания!$F$2:$G$62,2,FALSE)))*0.01-(VLOOKUP(O373,звания!$D$2:$E$62,2,FALSE)/(EOMONTH($G$3,0)+1-$G$3)*BT373*(VLOOKUP(O373,звания!$F$2:$G$62,2,FALSE)))*0.01)))))/100*(100-CP373))),(IF(AND(BU373=0,360-BH373&lt;0,CP373=0),(VLOOKUP(O373,звания!$D$2:$E$62,2,FALSE))/(EOMONTH($G$3,0)+1-$G$3)*BO373*CQ373,IF(AND(360-BH373&gt;=0,360-BH373&lt;(EOMONTH($G$3,0)+1-$G$3)),(CF373/(EOMONTH($G$3,0)-$G$3+1)*(360-BH373))*CQ373+(CF373/(EOMONTH($G$3,0)-$G$3+1)*((EOMONTH($G$3,0)-$G$3+1)-(360-BH373)))*VLOOKUP(O373,звания!$F$2:$H$62,2,FALSE)/100,((((VLOOKUP(O373,звания!$D$2:$E$62,2,FALSE))/(EOMONTH($G$3,0)+1-$G$3)*BO373*CQ373+(VLOOKUP(BS373,звания!$D$2:$E$62,2,FALSE))/(EOMONTH($G$3,0)+1-$G$3)*BU373*(VLOOKUP(BS373,звания!$F$2:$G$62,2,FALSE)*0.01)))/100*(100-CP373)+(IF(BT373=0,0,(VLOOKUP(BS373,звания!$D$2:$E$62,2,FALSE)/(EOMONTH($BN$3,0)+1-$BN$3)*BT373*(VLOOKUP(BS373,звания!$F$2:$G$62,2,FALSE)))*0.01-(VLOOKUP(O373,звания!$D$2:$E$62,2,FALSE)/(EOMONTH($BN$3,0)+1-$BN$3)*BT373*(VLOOKUP(O373,звания!$F$2:$G$62,2,FALSE)))*0.01)))))))</f>
        <v>0</v>
      </c>
      <c r="CS373" s="416">
        <f t="shared" si="469"/>
        <v>0</v>
      </c>
      <c r="CT373" s="403"/>
      <c r="CU373" s="403"/>
      <c r="CV373" s="403">
        <f t="shared" si="435"/>
        <v>0</v>
      </c>
      <c r="CW373" s="556">
        <f t="shared" si="440"/>
        <v>0</v>
      </c>
      <c r="CX373" s="403">
        <f t="shared" si="470"/>
        <v>0</v>
      </c>
      <c r="CY373" s="403"/>
      <c r="CZ373" s="404">
        <f t="shared" si="463"/>
        <v>0</v>
      </c>
      <c r="DA373" s="403"/>
      <c r="DB373" s="403"/>
      <c r="DC373" s="403"/>
      <c r="DD373" s="421">
        <f t="shared" si="446"/>
        <v>0</v>
      </c>
      <c r="DE373" s="421">
        <f t="shared" si="472"/>
        <v>0</v>
      </c>
      <c r="DF373" s="403">
        <f t="shared" si="410"/>
        <v>0</v>
      </c>
      <c r="DG373" s="421">
        <f t="shared" si="411"/>
        <v>0</v>
      </c>
      <c r="DH373" s="421"/>
      <c r="DI373" s="421"/>
      <c r="DJ373" s="422" t="str">
        <f t="shared" si="456"/>
        <v xml:space="preserve">    </v>
      </c>
      <c r="DK373" s="424"/>
      <c r="DL373" s="425"/>
      <c r="DM373" s="425"/>
      <c r="DN373" s="423"/>
      <c r="DO373" s="420"/>
      <c r="DP373" s="123"/>
      <c r="DQ373" s="817"/>
      <c r="DR373" s="818"/>
      <c r="DS373" s="819"/>
      <c r="DT373" s="820"/>
      <c r="DU373" s="124"/>
      <c r="DV373" s="110"/>
      <c r="DZ373" s="105"/>
      <c r="EH373" s="543">
        <f t="shared" si="436"/>
        <v>0</v>
      </c>
      <c r="EI373" s="404">
        <f t="shared" si="437"/>
        <v>0</v>
      </c>
      <c r="EJ373" s="29">
        <f t="shared" si="438"/>
        <v>0</v>
      </c>
      <c r="EK373" s="50"/>
      <c r="EL373" s="29"/>
      <c r="EM373" s="50"/>
      <c r="EN373" s="50"/>
      <c r="EO373" s="50"/>
      <c r="EP373" s="29"/>
    </row>
    <row r="374" spans="1:146" ht="17.45" hidden="1" customHeight="1">
      <c r="A374" s="402">
        <v>367</v>
      </c>
      <c r="B374" s="403"/>
      <c r="C374" s="403"/>
      <c r="D374" s="403">
        <f>DK374</f>
        <v>0</v>
      </c>
      <c r="E374" s="416"/>
      <c r="F374" s="417"/>
      <c r="G374" s="406" t="str">
        <f t="shared" si="464"/>
        <v>0.0.0</v>
      </c>
      <c r="H374" s="407" t="str">
        <f t="shared" si="465"/>
        <v>0.0.0</v>
      </c>
      <c r="I374" s="407" t="str">
        <f t="shared" si="466"/>
        <v>0.0.0</v>
      </c>
      <c r="J374" s="407" t="str">
        <f t="shared" si="458"/>
        <v>0.0.0</v>
      </c>
      <c r="K374" s="407" t="str">
        <f t="shared" si="459"/>
        <v>0.0.0</v>
      </c>
      <c r="L374" s="407" t="str">
        <f t="shared" si="460"/>
        <v>0.0.0</v>
      </c>
      <c r="M374" s="407" t="str">
        <f t="shared" si="461"/>
        <v>0.0.0</v>
      </c>
      <c r="N374" s="408" t="str">
        <f t="shared" si="467"/>
        <v>0.0.0</v>
      </c>
      <c r="O374" s="418"/>
      <c r="P374" s="417"/>
      <c r="Q374" s="417"/>
      <c r="R374" s="417"/>
      <c r="S374" s="417"/>
      <c r="T374" s="417"/>
      <c r="U374" s="417"/>
      <c r="V374" s="714"/>
      <c r="W374" s="714"/>
      <c r="X374" s="417"/>
      <c r="Y374" s="417"/>
      <c r="Z374" s="714"/>
      <c r="AA374" s="714"/>
      <c r="AB374" s="417"/>
      <c r="AC374" s="417"/>
      <c r="AD374" s="714"/>
      <c r="AE374" s="714"/>
      <c r="AF374" s="417"/>
      <c r="AG374" s="417"/>
      <c r="AH374" s="714"/>
      <c r="AI374" s="714"/>
      <c r="AJ374" s="417"/>
      <c r="AK374" s="417"/>
      <c r="AL374" s="714"/>
      <c r="AM374" s="714"/>
      <c r="AN374" s="417"/>
      <c r="AO374" s="417"/>
      <c r="AP374" s="714"/>
      <c r="AQ374" s="714"/>
      <c r="AR374" s="417"/>
      <c r="AS374" s="417"/>
      <c r="AT374" s="714"/>
      <c r="AU374" s="714"/>
      <c r="AV374" s="417"/>
      <c r="AW374" s="417"/>
      <c r="AX374" s="716"/>
      <c r="AY374" s="716"/>
      <c r="AZ374" s="635"/>
      <c r="BA374" s="635"/>
      <c r="BB374" s="716"/>
      <c r="BC374" s="716"/>
      <c r="BD374" s="635"/>
      <c r="BE374" s="635"/>
      <c r="BF374" s="717"/>
      <c r="BG374" s="717"/>
      <c r="BH374" s="432">
        <f t="shared" ref="BH374:BH407" si="473">IF(OR(P374=0,P374&gt;$G$3),0,IF(B374="Виключений зі списків",DAYS360(P374,IF(Q374=0,$B$3,Q374),1)+(DAYS360(R374,IF(AND(S374=0,Q374&gt;1,R374&gt;1),$B$3,S374),1)+(DAYS360(T374,IF(AND(U374=0,T374&gt;1,Q374&gt;1),$B$3,U374),1))),DAYS360(P374,IF(Q374=0,$G$3,Q374),1)+(DAYS360(R374,IF(AND(S374=0,Q374&gt;1,R374&gt;1),$G$3,S374),1)+(DAYS360(T374,IF(AND(U374=0,T374&gt;1,Q374&gt;1),$G$3,U374),1)))))</f>
        <v>0</v>
      </c>
      <c r="BI374" s="432">
        <f t="shared" si="430"/>
        <v>0</v>
      </c>
      <c r="BJ374" s="432">
        <f t="shared" si="431"/>
        <v>0</v>
      </c>
      <c r="BK374" s="432">
        <f t="shared" si="432"/>
        <v>0</v>
      </c>
      <c r="BL374" s="432">
        <f t="shared" si="433"/>
        <v>0</v>
      </c>
      <c r="BM374" s="436">
        <f>IF(DAYS360(BF374,BG374)&gt;=1800,1800/2,(DAYS360(BF374,BG374,1))/2)</f>
        <v>0</v>
      </c>
      <c r="BN374" s="462">
        <v>0.65</v>
      </c>
      <c r="BO374" s="427">
        <f t="shared" si="468"/>
        <v>0</v>
      </c>
      <c r="BP374" s="725"/>
      <c r="BQ374" s="700"/>
      <c r="BR374" s="419"/>
      <c r="BS374" s="700"/>
      <c r="BT374" s="700"/>
      <c r="BU374" s="700"/>
      <c r="BV374" s="427">
        <f t="shared" si="471"/>
        <v>0</v>
      </c>
      <c r="BW374" s="419"/>
      <c r="BX374" s="781"/>
      <c r="BY374" s="700"/>
      <c r="BZ374" s="432"/>
      <c r="CA374" s="700"/>
      <c r="CB374" s="432"/>
      <c r="CC374" s="700"/>
      <c r="CD374" s="432"/>
      <c r="CE374" s="404">
        <f>IF(OR(C374=0,CD374="Д"),0,IF(AND(C374&gt;0,E374=0),VLOOKUP(C374,звания!A:B,2,FALSE)/((EOMONTH($G$3,0)+1)-$G$3)*BO374+VLOOKUP(C374,звания!A:B,2,FALSE)/((EOMONTH($G$3,0)+1)-$G$3)*BR374+VLOOKUP(C374,звания!A:B,2,FALSE)/((EOMONTH($G$3,0)+1)-$G$3)*BU374,IF(AND(C374&gt;0,E374&gt;0,F374&gt;=$G$3,BO374=(EOMONTH($G$3,0)+1)-$G$3),(VLOOKUP(E374,звания!A:B,2,FALSE)/(EOMONTH($G$3,0)-$G$3+1))*(F374-$G$3)+(VLOOKUP(C374,звания!A:B,2,FALSE)/(EOMONTH($G$3,0)-$G$3+1))*((EOMONTH($G$3,0)-$G$3+1)-(F374-$G$3)),IF(AND(C374&gt;0,E374&gt;0,F374&gt;$G$3,BO374&lt;(EOMONTH($G$3,0)+1)-$G$3,BO374&lt;&gt;0),VLOOKUP(E374,звания!A:B,2,FALSE)/((EOMONTH($G$3,0)+1)-$G$3)*((F374-$G$3)-(((EOMONTH($G$3,0)+1)-$G$3)-BO374-BU374-BR374))+VLOOKUP(C374,звания!A:B,2,FALSE)/((EOMONTH($G$3,0)+1)-$G$3)*(((EOMONTH($G$3,0)+1)-F374)),IF(F374&lt;$G$3,(VLOOKUP(C374,звания!A:B,2,FALSE)-VLOOKUP(E374,звания!A:B,2,FALSE))/((EOMONTH($BN$3,0)+1)-$BN$3)*(EOMONTH($BN$3,0)+1-F374)+VLOOKUP(C374,звания!A:B,2,FALSE)/((EOMONTH($G$3,0)+1)-$G$3)*BO374+VLOOKUP(C374,звания!A:B,2,FALSE)/((EOMONTH($G$3,0)+1)-$G$3)*BU374+VLOOKUP(C374,звания!A:B,2,FALSE)/((EOMONTH($G$3,0)+1)-$G$3)*BR374,0)))))</f>
        <v>0</v>
      </c>
      <c r="CF374" s="404">
        <f>IF(OR(CD374="Д",C374=0),0,IF(B374="Виключений зі списків",IF(BS374=0,(VLOOKUP(O374,звания!$D$2:$E$62,2,FALSE))/(EOMONTH($B$3,0)+1-$B$3)*BO374+(VLOOKUP(BQ374,звания!$D$2:$E$62,2,FALSE))/(EOMONTH($B$3,0)+1-$B$3)*BR374,(((VLOOKUP(O374,звания!$D$2:$E$62,2,FALSE))/(EOMONTH($B$3,0)+1-$B$3))*BO374)+(VLOOKUP(BQ374,звания!$D$2:$E$62,2,FALSE))/(EOMONTH($B$3,0)+1-$B$3)*BR374+(VLOOKUP(BS374,звания!$D$2:$E$62,2,FALSE))/(EOMONTH($B$3,0)+1-$B$3)*BU374),IF(BS374=0,(VLOOKUP(O374,звания!$D$2:$E$62,2,FALSE))/(EOMONTH($G$3,0)+1-$G$3)*BO374+(VLOOKUP(BQ374,звания!$D$2:$E$62,2,FALSE))/(EOMONTH($G$3,0)+1-$G$3)*BR374,(((VLOOKUP(O374,звания!$D$2:$E$62,2,FALSE))/(EOMONTH($G$3,0)+1-$G$3))*BO374)+(VLOOKUP(BQ374,звания!$D$2:$E$62,2,FALSE))/(EOMONTH($G$3,0)+1-$G$3)*BR374+(VLOOKUP(BS374,звания!$D$2:$E$62,2,FALSE))/(EOMONTH($G$3,0)+1-$G$3)*BU374+IF(BT374=0,0,(VLOOKUP(BS374,звания!$D$2:$E$62,2,FALSE))/(EOMONTH($BN$3,0)+1-$BN$3)*BT374-(VLOOKUP(O374,звания!$D$2:$E$62,2,FALSE))/(EOMONTH($BN$3,0)+1-$BN$3)*BT374))))</f>
        <v>0</v>
      </c>
      <c r="CG374" s="404">
        <f t="shared" si="457"/>
        <v>0</v>
      </c>
      <c r="CH374" s="404">
        <f>IF(BW374=0,CF374*BX374%,IF(BW374&gt;0,((VLOOKUP(O374,звания!$D$2:$E$62,2,FALSE)/(EOMONTH($G$3,0)+1-$G$3)*BW374)*BX374%)))</f>
        <v>0</v>
      </c>
      <c r="CI374" s="404">
        <f>IF(BY374=0,CF374*BZ374%,IF(BY374&gt;0,(VLOOKUP(O374,звания!$D$2:$E$62,2,FALSE)/(EOMONTH($G$3,0)+1-$G$3)*BO374)*BZ374%)+(VLOOKUP(BS374,звания!$D$2:$E$62,2,FALSE)/(EOMONTH($G$3,0)+1-$G$3)*BU374)*BZ374%)</f>
        <v>0</v>
      </c>
      <c r="CJ374" s="404">
        <f>IF(CA374=0,CF374*CB374%,IF(CA374&gt;0,(VLOOKUP(O374,звания!$D$2:$E$62,2,FALSE)/(EOMONTH($G$3,0)+1-$G$3)*BO374)*CB374%)+(VLOOKUP(BS374,звания!$D$2:$E$62,2,FALSE)/(EOMONTH($G$3,0)+1-$G$3)*BU374)*CB374%)</f>
        <v>0</v>
      </c>
      <c r="CK374" s="404">
        <f>IF(CD374="Д",0,IF(CC374=0,CF374*CD374%,IF(CC374&gt;0,(VLOOKUP(O374,звания!$D$2:$E$62,2,FALSE)/(EOMONTH($G$3,0)+1-$G$3)*BO374)*CD374%)+(VLOOKUP(BS374,звания!$D$2:$E$62,2,FALSE)/(EOMONTH($G$3,0)+1-$G$3)*BU374)*CD374%))</f>
        <v>0</v>
      </c>
      <c r="CL374" s="404">
        <f>IF(BR374&gt;0,((VLOOKUP(C374,звания!$A$2:$B$62,2,FALSE)/(EOMONTH($G$3,0)+1-$G$3)*BO374+VLOOKUP(O374,звания!$D$2:$E$62,2,FALSE)/(EOMONTH($G$3,0)+1-$G$3)*BO374+(VLOOKUP(C374,звания!$A$2:$B$62,2,FALSE)/(EOMONTH($G$3,0)+1-$G$3)*BO374+VLOOKUP(O374,звания!$D$2:$E$62,2,FALSE)/(EOMONTH($G$3,0)+1-$G$3)*BO374)*BV374%)*BN374)+(VLOOKUP(C374,звания!$A$2:$B$62,2,FALSE)/(EOMONTH($G$3,0)+1-$G$3)*BU374+VLOOKUP(BS374,звания!$D$2:$E$62,2,FALSE)/(EOMONTH($G$3,0)+1-$G$3)*BU374+(VLOOKUP(C374,звания!$A$2:$B$62,2,FALSE)/(EOMONTH($G$3,0)+1-$G$3)*BU374+VLOOKUP(BS374,звания!$D$2:$E$62,2,FALSE)/(EOMONTH($G$3,0)+1-$G$3)*BU374)*BV374%)*BN374,(CE374+CF374+CG374)*BN374)</f>
        <v>0</v>
      </c>
      <c r="CM374" s="404"/>
      <c r="CN374" s="404"/>
      <c r="CO374" s="432">
        <f t="shared" si="434"/>
        <v>0</v>
      </c>
      <c r="CP374" s="638"/>
      <c r="CQ374" s="637">
        <f>IF(CF374=0,0,IF((SUM(BH374:BM374)&gt;360),(VLOOKUP(O374,звания!$F$2:$G$62,2,FALSE))/100,VLOOKUP(O374,звания!$F$2:$H$62,3,FALSE)/100))</f>
        <v>0</v>
      </c>
      <c r="CR374" s="617">
        <f>IF(B374="Виключений зі списків",IF(AND(BU374=0,360-BH374&lt;0),(VLOOKUP(O374,звания!$D$2:$E$62,2,FALSE))/(EOMONTH($B$3,0)+1-$B$3)*BO374*CQ374,IF(AND(360-BH374&gt;=0,360-BH374&lt;(EOMONTH($B$3,0)+1-$B$3)),(CF374/(EOMONTH($B$3,0)-$B$3+1)*(360-BH374))*CQ374+(CF374/(EOMONTH($B$3,0)-$B$3+1)*((EOMONTH($B$3,0)-$B$3+1)-(360-BH374)))*VLOOKUP(O374,звания!$F$2:$H$62,2,FALSE)/100,((((VLOOKUP(O374,звания!$D$2:$E$62,2,FALSE))/(EOMONTH($B$3,0)+1-$B$3)*BO374*CQ374+(VLOOKUP(BS374,звания!$D$2:$E$62,2,FALSE))/(EOMONTH($B$3,0)+1-$B$3)*BU374*(VLOOKUP(BS374,звания!$F$2:$G$62,2,FALSE)*0.01)+(IF(BT374=0,0,(VLOOKUP(BS374,звания!$D$2:$E$62,2,FALSE)/(EOMONTH($G$3,0)+1-$G$3)*BT374*(VLOOKUP(BS374,звания!$F$2:$G$62,2,FALSE)))*0.01-(VLOOKUP(O374,звания!$D$2:$E$62,2,FALSE)/(EOMONTH($G$3,0)+1-$G$3)*BT374*(VLOOKUP(O374,звания!$F$2:$G$62,2,FALSE)))*0.01)))))/100*(100-CP374))),(IF(AND(BU374=0,360-BH374&lt;0,CP374=0),(VLOOKUP(O374,звания!$D$2:$E$62,2,FALSE))/(EOMONTH($G$3,0)+1-$G$3)*BO374*CQ374,IF(AND(360-BH374&gt;=0,360-BH374&lt;(EOMONTH($G$3,0)+1-$G$3)),(CF374/(EOMONTH($G$3,0)-$G$3+1)*(360-BH374))*CQ374+(CF374/(EOMONTH($G$3,0)-$G$3+1)*((EOMONTH($G$3,0)-$G$3+1)-(360-BH374)))*VLOOKUP(O374,звания!$F$2:$H$62,2,FALSE)/100,((((VLOOKUP(O374,звания!$D$2:$E$62,2,FALSE))/(EOMONTH($G$3,0)+1-$G$3)*BO374*CQ374+(VLOOKUP(BS374,звания!$D$2:$E$62,2,FALSE))/(EOMONTH($G$3,0)+1-$G$3)*BU374*(VLOOKUP(BS374,звания!$F$2:$G$62,2,FALSE)*0.01)))/100*(100-CP374)+(IF(BT374=0,0,(VLOOKUP(BS374,звания!$D$2:$E$62,2,FALSE)/(EOMONTH($BN$3,0)+1-$BN$3)*BT374*(VLOOKUP(BS374,звания!$F$2:$G$62,2,FALSE)))*0.01-(VLOOKUP(O374,звания!$D$2:$E$62,2,FALSE)/(EOMONTH($BN$3,0)+1-$BN$3)*BT374*(VLOOKUP(O374,звания!$F$2:$G$62,2,FALSE)))*0.01)))))))</f>
        <v>0</v>
      </c>
      <c r="CS374" s="416">
        <f t="shared" si="469"/>
        <v>0</v>
      </c>
      <c r="CT374" s="403"/>
      <c r="CU374" s="403"/>
      <c r="CV374" s="403">
        <f t="shared" si="435"/>
        <v>0</v>
      </c>
      <c r="CW374" s="556">
        <f>CN374+SUM(CS374:CV374)</f>
        <v>0</v>
      </c>
      <c r="CX374" s="403">
        <f t="shared" si="470"/>
        <v>0</v>
      </c>
      <c r="CY374" s="403"/>
      <c r="CZ374" s="404">
        <f t="shared" si="463"/>
        <v>0</v>
      </c>
      <c r="DA374" s="403"/>
      <c r="DB374" s="403"/>
      <c r="DC374" s="403"/>
      <c r="DD374" s="421">
        <f t="shared" si="446"/>
        <v>0</v>
      </c>
      <c r="DE374" s="421">
        <f t="shared" si="472"/>
        <v>0</v>
      </c>
      <c r="DF374" s="403">
        <f>CX374</f>
        <v>0</v>
      </c>
      <c r="DG374" s="421">
        <f t="shared" ref="DG374:DG379" si="474">CW374-DD374+DF374</f>
        <v>0</v>
      </c>
      <c r="DH374" s="421"/>
      <c r="DI374" s="421"/>
      <c r="DJ374" s="422" t="str">
        <f t="shared" si="456"/>
        <v xml:space="preserve">    </v>
      </c>
      <c r="DK374" s="424"/>
      <c r="DL374" s="425"/>
      <c r="DM374" s="425"/>
      <c r="DN374" s="423"/>
      <c r="DO374" s="420"/>
      <c r="DP374" s="123"/>
      <c r="DQ374" s="817"/>
      <c r="DR374" s="818"/>
      <c r="DS374" s="819"/>
      <c r="DT374" s="820"/>
      <c r="DU374" s="124"/>
      <c r="DV374" s="110"/>
      <c r="DZ374" s="105"/>
      <c r="EH374" s="543">
        <f t="shared" si="436"/>
        <v>0</v>
      </c>
      <c r="EI374" s="404">
        <f t="shared" si="437"/>
        <v>0</v>
      </c>
      <c r="EJ374" s="29">
        <f t="shared" si="438"/>
        <v>0</v>
      </c>
      <c r="EK374" s="50"/>
      <c r="EL374" s="29"/>
      <c r="EM374" s="50"/>
      <c r="EN374" s="50"/>
      <c r="EO374" s="50"/>
      <c r="EP374" s="29"/>
    </row>
    <row r="375" spans="1:146" ht="17.45" hidden="1" customHeight="1">
      <c r="A375" s="446">
        <v>368</v>
      </c>
      <c r="B375" s="403"/>
      <c r="C375" s="403"/>
      <c r="D375" s="403">
        <f>DK375</f>
        <v>0</v>
      </c>
      <c r="E375" s="416"/>
      <c r="F375" s="417"/>
      <c r="G375" s="406" t="str">
        <f t="shared" si="464"/>
        <v>0.0.0</v>
      </c>
      <c r="H375" s="407" t="str">
        <f t="shared" ref="H375:H380" si="475">CONCATENATE(INT((BH375)/360),".",INT(MOD((BH375),360)/30),".",MOD(MOD((BH375),360),30))</f>
        <v>0.0.0</v>
      </c>
      <c r="I375" s="407" t="str">
        <f t="shared" si="466"/>
        <v>0.0.0</v>
      </c>
      <c r="J375" s="407" t="str">
        <f t="shared" si="458"/>
        <v>0.0.0</v>
      </c>
      <c r="K375" s="407" t="str">
        <f t="shared" si="459"/>
        <v>0.0.0</v>
      </c>
      <c r="L375" s="407" t="str">
        <f t="shared" si="460"/>
        <v>0.0.0</v>
      </c>
      <c r="M375" s="407" t="str">
        <f t="shared" si="461"/>
        <v>0.0.0</v>
      </c>
      <c r="N375" s="408" t="str">
        <f t="shared" ref="N375:N380" si="476">CONCATENATE(IF(INT(INT(DAYS360(BF375,BG375,1)/30)/24)&gt;=2,2,INT(INT(DAYS360(BF375,BG375,1)/30)/24)),".",IF(AND(INT(INT(DAYS360(BF375,BG375,1)/30)/24)&gt;=2,MOD(INT(BM375/30),12)&gt;=6),6,IF(ISODD(MOD(INT(DAYS360(BF375,BG375,1)/30),12)),MOD(INT(DAYS360(BF375,BG375,1)/60),12),MOD(INT(BM375/30),12))),".",IF(AND(INT(INT(DAYS360(BF375,BG375,1)/30)/24)&gt;=2,MOD(INT(BM375/30),12)&gt;=6),0,IF(ISODD(MOD(INT(DAYS360(BF375,BG375,1)/30),12)),INT((MOD(DAYS360(BF375,BG375,1),30)/2+15)),INT(MOD(DAYS360(BF375,BG375,1),30)/2))))</f>
        <v>0.0.0</v>
      </c>
      <c r="O375" s="418"/>
      <c r="P375" s="417"/>
      <c r="Q375" s="417"/>
      <c r="R375" s="417"/>
      <c r="S375" s="417"/>
      <c r="T375" s="417"/>
      <c r="U375" s="417"/>
      <c r="V375" s="714"/>
      <c r="W375" s="714"/>
      <c r="X375" s="417"/>
      <c r="Y375" s="417"/>
      <c r="Z375" s="714"/>
      <c r="AA375" s="714"/>
      <c r="AB375" s="417"/>
      <c r="AC375" s="417"/>
      <c r="AD375" s="714"/>
      <c r="AE375" s="714"/>
      <c r="AF375" s="417"/>
      <c r="AG375" s="417"/>
      <c r="AH375" s="714"/>
      <c r="AI375" s="714"/>
      <c r="AJ375" s="417"/>
      <c r="AK375" s="417"/>
      <c r="AL375" s="714"/>
      <c r="AM375" s="714"/>
      <c r="AN375" s="417"/>
      <c r="AO375" s="417"/>
      <c r="AP375" s="714"/>
      <c r="AQ375" s="714"/>
      <c r="AR375" s="417"/>
      <c r="AS375" s="417"/>
      <c r="AT375" s="714"/>
      <c r="AU375" s="714"/>
      <c r="AV375" s="417"/>
      <c r="AW375" s="417"/>
      <c r="AX375" s="716"/>
      <c r="AY375" s="716"/>
      <c r="AZ375" s="635"/>
      <c r="BA375" s="635"/>
      <c r="BB375" s="716"/>
      <c r="BC375" s="716"/>
      <c r="BD375" s="635"/>
      <c r="BE375" s="635"/>
      <c r="BF375" s="717"/>
      <c r="BG375" s="717"/>
      <c r="BH375" s="432">
        <f t="shared" si="473"/>
        <v>0</v>
      </c>
      <c r="BI375" s="432">
        <f t="shared" si="430"/>
        <v>0</v>
      </c>
      <c r="BJ375" s="432">
        <f t="shared" si="431"/>
        <v>0</v>
      </c>
      <c r="BK375" s="432">
        <f t="shared" si="432"/>
        <v>0</v>
      </c>
      <c r="BL375" s="432">
        <f t="shared" si="433"/>
        <v>0</v>
      </c>
      <c r="BM375" s="436">
        <f>IF(DAYS360(BF375,BG375)&gt;=1800,1800/2,(DAYS360(BF375,BG375,1))/2)</f>
        <v>0</v>
      </c>
      <c r="BN375" s="462">
        <v>0.65</v>
      </c>
      <c r="BO375" s="427">
        <f t="shared" si="468"/>
        <v>0</v>
      </c>
      <c r="BP375" s="419"/>
      <c r="BQ375" s="700"/>
      <c r="BR375" s="419"/>
      <c r="BS375" s="700"/>
      <c r="BT375" s="700"/>
      <c r="BU375" s="700"/>
      <c r="BV375" s="427">
        <f t="shared" si="471"/>
        <v>0</v>
      </c>
      <c r="BW375" s="419"/>
      <c r="BX375" s="782"/>
      <c r="BY375" s="419"/>
      <c r="BZ375" s="432"/>
      <c r="CA375" s="419"/>
      <c r="CB375" s="427"/>
      <c r="CC375" s="419"/>
      <c r="CD375" s="427"/>
      <c r="CE375" s="404">
        <f>IF(OR(C375=0,CD375="Д"),0,IF(AND(C375&gt;0,E375=0),VLOOKUP(C375,звания!A:B,2,FALSE)/((EOMONTH($G$3,0)+1)-$G$3)*BO375+VLOOKUP(C375,звания!A:B,2,FALSE)/((EOMONTH($G$3,0)+1)-$G$3)*BR375+VLOOKUP(C375,звания!A:B,2,FALSE)/((EOMONTH($G$3,0)+1)-$G$3)*BU375,IF(AND(C375&gt;0,E375&gt;0,F375&gt;=$G$3,BO375=(EOMONTH($G$3,0)+1)-$G$3),(VLOOKUP(E375,звания!A:B,2,FALSE)/(EOMONTH($G$3,0)-$G$3+1))*(F375-$G$3)+(VLOOKUP(C375,звания!A:B,2,FALSE)/(EOMONTH($G$3,0)-$G$3+1))*((EOMONTH($G$3,0)-$G$3+1)-(F375-$G$3)),IF(AND(C375&gt;0,E375&gt;0,F375&gt;$G$3,BO375&lt;(EOMONTH($G$3,0)+1)-$G$3,BO375&lt;&gt;0),VLOOKUP(E375,звания!A:B,2,FALSE)/((EOMONTH($G$3,0)+1)-$G$3)*((F375-$G$3)-(((EOMONTH($G$3,0)+1)-$G$3)-BO375-BU375-BR375))+VLOOKUP(C375,звания!A:B,2,FALSE)/((EOMONTH($G$3,0)+1)-$G$3)*(((EOMONTH($G$3,0)+1)-F375)),IF(F375&lt;$G$3,(VLOOKUP(C375,звания!A:B,2,FALSE)-VLOOKUP(E375,звания!A:B,2,FALSE))/((EOMONTH($BN$3,0)+1)-$BN$3)*(EOMONTH($BN$3,0)+1-F375)+VLOOKUP(C375,звания!A:B,2,FALSE)/((EOMONTH($G$3,0)+1)-$G$3)*BO375+VLOOKUP(C375,звания!A:B,2,FALSE)/((EOMONTH($G$3,0)+1)-$G$3)*BU375+VLOOKUP(C375,звания!A:B,2,FALSE)/((EOMONTH($G$3,0)+1)-$G$3)*BR375,0)))))</f>
        <v>0</v>
      </c>
      <c r="CF375" s="404">
        <f>IF(OR(CD375="Д",C375=0),0,IF(B375="Виключений зі списків",IF(BS375=0,(VLOOKUP(O375,звания!$D$2:$E$62,2,FALSE))/(EOMONTH($B$3,0)+1-$B$3)*BO375+(VLOOKUP(BQ375,звания!$D$2:$E$62,2,FALSE))/(EOMONTH($B$3,0)+1-$B$3)*BR375,(((VLOOKUP(O375,звания!$D$2:$E$62,2,FALSE))/(EOMONTH($B$3,0)+1-$B$3))*BO375)+(VLOOKUP(BQ375,звания!$D$2:$E$62,2,FALSE))/(EOMONTH($B$3,0)+1-$B$3)*BR375+(VLOOKUP(BS375,звания!$D$2:$E$62,2,FALSE))/(EOMONTH($B$3,0)+1-$B$3)*BU375),IF(BS375=0,(VLOOKUP(O375,звания!$D$2:$E$62,2,FALSE))/(EOMONTH($G$3,0)+1-$G$3)*BO375+(VLOOKUP(BQ375,звания!$D$2:$E$62,2,FALSE))/(EOMONTH($G$3,0)+1-$G$3)*BR375,(((VLOOKUP(O375,звания!$D$2:$E$62,2,FALSE))/(EOMONTH($G$3,0)+1-$G$3))*BO375)+(VLOOKUP(BQ375,звания!$D$2:$E$62,2,FALSE))/(EOMONTH($G$3,0)+1-$G$3)*BR375+(VLOOKUP(BS375,звания!$D$2:$E$62,2,FALSE))/(EOMONTH($G$3,0)+1-$G$3)*BU375+IF(BT375=0,0,(VLOOKUP(BS375,звания!$D$2:$E$62,2,FALSE))/(EOMONTH($BN$3,0)+1-$BN$3)*BT375-(VLOOKUP(O375,звания!$D$2:$E$62,2,FALSE))/(EOMONTH($BN$3,0)+1-$BN$3)*BT375))))</f>
        <v>0</v>
      </c>
      <c r="CG375" s="404">
        <f t="shared" si="457"/>
        <v>0</v>
      </c>
      <c r="CH375" s="404">
        <f>IF(BW375=0,CF375*BX375%,IF(BW375&gt;0,((VLOOKUP(O375,звания!$D$2:$E$62,2,FALSE)/(EOMONTH($G$3,0)+1-$G$3)*BW375)*BX375%)))</f>
        <v>0</v>
      </c>
      <c r="CI375" s="404">
        <f>IF(BY375=0,CF375*BZ375%,IF(BY375&gt;0,(VLOOKUP(O375,звания!$D$2:$E$62,2,FALSE)/(EOMONTH($G$3,0)+1-$G$3)*BO375)*BZ375%)+(VLOOKUP(BS375,звания!$D$2:$E$62,2,FALSE)/(EOMONTH($G$3,0)+1-$G$3)*BU375)*BZ375%)</f>
        <v>0</v>
      </c>
      <c r="CJ375" s="404">
        <f>IF(CA375=0,CF375*CB375%,IF(CA375&gt;0,(VLOOKUP(O375,звания!$D$2:$E$62,2,FALSE)/(EOMONTH($G$3,0)+1-$G$3)*BO375)*CB375%)+(VLOOKUP(BS375,звания!$D$2:$E$62,2,FALSE)/(EOMONTH($G$3,0)+1-$G$3)*BU375)*CB375%)</f>
        <v>0</v>
      </c>
      <c r="CK375" s="404">
        <f>IF(CD375="Д",0,IF(CC375=0,CF375*CD375%,IF(CC375&gt;0,(VLOOKUP(O375,звания!$D$2:$E$62,2,FALSE)/(EOMONTH($G$3,0)+1-$G$3)*BO375)*CD375%)+(VLOOKUP(BS375,звания!$D$2:$E$62,2,FALSE)/(EOMONTH($G$3,0)+1-$G$3)*BU375)*CD375%))</f>
        <v>0</v>
      </c>
      <c r="CL375" s="404">
        <f>IF(BR375&gt;0,((VLOOKUP(C375,звания!$A$2:$B$62,2,FALSE)/(EOMONTH($G$3,0)+1-$G$3)*BO375+VLOOKUP(O375,звания!$D$2:$E$62,2,FALSE)/(EOMONTH($G$3,0)+1-$G$3)*BO375+(VLOOKUP(C375,звания!$A$2:$B$62,2,FALSE)/(EOMONTH($G$3,0)+1-$G$3)*BO375+VLOOKUP(O375,звания!$D$2:$E$62,2,FALSE)/(EOMONTH($G$3,0)+1-$G$3)*BO375)*BV375%)*BN375)+(VLOOKUP(C375,звания!$A$2:$B$62,2,FALSE)/(EOMONTH($G$3,0)+1-$G$3)*BU375+VLOOKUP(BS375,звания!$D$2:$E$62,2,FALSE)/(EOMONTH($G$3,0)+1-$G$3)*BU375+(VLOOKUP(C375,звания!$A$2:$B$62,2,FALSE)/(EOMONTH($G$3,0)+1-$G$3)*BU375+VLOOKUP(BS375,звания!$D$2:$E$62,2,FALSE)/(EOMONTH($G$3,0)+1-$G$3)*BU375)*BV375%)*BN375,(CE375+CF375+CG375)*BN375)</f>
        <v>0</v>
      </c>
      <c r="CM375" s="404"/>
      <c r="CN375" s="404"/>
      <c r="CO375" s="432">
        <f t="shared" si="434"/>
        <v>0</v>
      </c>
      <c r="CP375" s="638"/>
      <c r="CQ375" s="637">
        <f>IF(CF375=0,0,IF((SUM(BH375:BM375)&gt;360),(VLOOKUP(O375,звания!$F$2:$G$62,2,FALSE))/100,VLOOKUP(O375,звания!$F$2:$H$62,3,FALSE)/100))</f>
        <v>0</v>
      </c>
      <c r="CR375" s="617">
        <f>IF(B375="Виключений зі списків",IF(AND(BU375=0,360-BH375&lt;0),(VLOOKUP(O375,звания!$D$2:$E$62,2,FALSE))/(EOMONTH($B$3,0)+1-$B$3)*BO375*CQ375,IF(AND(360-BH375&gt;=0,360-BH375&lt;(EOMONTH($B$3,0)+1-$B$3)),(CF375/(EOMONTH($B$3,0)-$B$3+1)*(360-BH375))*CQ375+(CF375/(EOMONTH($B$3,0)-$B$3+1)*((EOMONTH($B$3,0)-$B$3+1)-(360-BH375)))*VLOOKUP(O375,звания!$F$2:$H$62,2,FALSE)/100,((((VLOOKUP(O375,звания!$D$2:$E$62,2,FALSE))/(EOMONTH($B$3,0)+1-$B$3)*BO375*CQ375+(VLOOKUP(BS375,звания!$D$2:$E$62,2,FALSE))/(EOMONTH($B$3,0)+1-$B$3)*BU375*(VLOOKUP(BS375,звания!$F$2:$G$62,2,FALSE)*0.01)+(IF(BT375=0,0,(VLOOKUP(BS375,звания!$D$2:$E$62,2,FALSE)/(EOMONTH($G$3,0)+1-$G$3)*BT375*(VLOOKUP(BS375,звания!$F$2:$G$62,2,FALSE)))*0.01-(VLOOKUP(O375,звания!$D$2:$E$62,2,FALSE)/(EOMONTH($G$3,0)+1-$G$3)*BT375*(VLOOKUP(O375,звания!$F$2:$G$62,2,FALSE)))*0.01)))))/100*(100-CP375))),(IF(AND(BU375=0,360-BH375&lt;0,CP375=0),(VLOOKUP(O375,звания!$D$2:$E$62,2,FALSE))/(EOMONTH($G$3,0)+1-$G$3)*BO375*CQ375,IF(AND(360-BH375&gt;=0,360-BH375&lt;(EOMONTH($G$3,0)+1-$G$3)),(CF375/(EOMONTH($G$3,0)-$G$3+1)*(360-BH375))*CQ375+(CF375/(EOMONTH($G$3,0)-$G$3+1)*((EOMONTH($G$3,0)-$G$3+1)-(360-BH375)))*VLOOKUP(O375,звания!$F$2:$H$62,2,FALSE)/100,((((VLOOKUP(O375,звания!$D$2:$E$62,2,FALSE))/(EOMONTH($G$3,0)+1-$G$3)*BO375*CQ375+(VLOOKUP(BS375,звания!$D$2:$E$62,2,FALSE))/(EOMONTH($G$3,0)+1-$G$3)*BU375*(VLOOKUP(BS375,звания!$F$2:$G$62,2,FALSE)*0.01)))/100*(100-CP375)+(IF(BT375=0,0,(VLOOKUP(BS375,звания!$D$2:$E$62,2,FALSE)/(EOMONTH($BN$3,0)+1-$BN$3)*BT375*(VLOOKUP(BS375,звания!$F$2:$G$62,2,FALSE)))*0.01-(VLOOKUP(O375,звания!$D$2:$E$62,2,FALSE)/(EOMONTH($BN$3,0)+1-$BN$3)*BT375*(VLOOKUP(O375,звания!$F$2:$G$62,2,FALSE)))*0.01)))))))</f>
        <v>0</v>
      </c>
      <c r="CS375" s="416">
        <f t="shared" si="469"/>
        <v>0</v>
      </c>
      <c r="CT375" s="403"/>
      <c r="CU375" s="403"/>
      <c r="CV375" s="403">
        <f t="shared" si="435"/>
        <v>0</v>
      </c>
      <c r="CW375" s="556">
        <f>CN375+SUM(CS375:CV375)</f>
        <v>0</v>
      </c>
      <c r="CX375" s="403">
        <f t="shared" si="470"/>
        <v>0</v>
      </c>
      <c r="CY375" s="403"/>
      <c r="CZ375" s="404">
        <f t="shared" si="463"/>
        <v>0</v>
      </c>
      <c r="DA375" s="403"/>
      <c r="DB375" s="403"/>
      <c r="DC375" s="403"/>
      <c r="DD375" s="421">
        <f t="shared" si="446"/>
        <v>0</v>
      </c>
      <c r="DE375" s="421">
        <f t="shared" si="472"/>
        <v>0</v>
      </c>
      <c r="DF375" s="403">
        <f>CX375</f>
        <v>0</v>
      </c>
      <c r="DG375" s="421">
        <f t="shared" si="474"/>
        <v>0</v>
      </c>
      <c r="DH375" s="421"/>
      <c r="DI375" s="421"/>
      <c r="DJ375" s="422" t="str">
        <f t="shared" si="456"/>
        <v xml:space="preserve">    </v>
      </c>
      <c r="DK375" s="424"/>
      <c r="DL375" s="429"/>
      <c r="DM375" s="429"/>
      <c r="DN375" s="429"/>
      <c r="DO375" s="420"/>
      <c r="DP375" s="123"/>
      <c r="DQ375" s="817"/>
      <c r="DR375" s="818"/>
      <c r="DS375" s="819"/>
      <c r="DT375" s="820"/>
      <c r="DU375" s="124"/>
      <c r="DV375" s="110"/>
      <c r="DZ375" s="105"/>
      <c r="EH375" s="543">
        <f t="shared" si="436"/>
        <v>0</v>
      </c>
      <c r="EI375" s="404">
        <f t="shared" si="437"/>
        <v>0</v>
      </c>
      <c r="EJ375" s="29">
        <f t="shared" si="438"/>
        <v>0</v>
      </c>
      <c r="EK375" s="50"/>
      <c r="EL375" s="29"/>
      <c r="EM375" s="50"/>
      <c r="EN375" s="50"/>
      <c r="EO375" s="50"/>
      <c r="EP375" s="29"/>
    </row>
    <row r="376" spans="1:146" ht="17.45" hidden="1" customHeight="1" thickBot="1">
      <c r="A376" s="402">
        <v>369</v>
      </c>
      <c r="B376" s="449"/>
      <c r="C376" s="403"/>
      <c r="D376" s="403">
        <f>DK376</f>
        <v>0</v>
      </c>
      <c r="E376" s="416"/>
      <c r="F376" s="417"/>
      <c r="G376" s="406" t="str">
        <f t="shared" si="464"/>
        <v>0.0.0</v>
      </c>
      <c r="H376" s="407" t="str">
        <f t="shared" si="475"/>
        <v>0.0.0</v>
      </c>
      <c r="I376" s="407" t="str">
        <f t="shared" si="466"/>
        <v>0.0.0</v>
      </c>
      <c r="J376" s="407" t="str">
        <f t="shared" si="458"/>
        <v>0.0.0</v>
      </c>
      <c r="K376" s="407" t="str">
        <f t="shared" si="459"/>
        <v>0.0.0</v>
      </c>
      <c r="L376" s="407" t="str">
        <f t="shared" si="460"/>
        <v>0.0.0</v>
      </c>
      <c r="M376" s="407" t="str">
        <f t="shared" si="461"/>
        <v>0.0.0</v>
      </c>
      <c r="N376" s="408" t="str">
        <f t="shared" si="476"/>
        <v>0.0.0</v>
      </c>
      <c r="O376" s="418"/>
      <c r="P376" s="417"/>
      <c r="Q376" s="417"/>
      <c r="R376" s="417"/>
      <c r="S376" s="417"/>
      <c r="T376" s="417"/>
      <c r="U376" s="417"/>
      <c r="V376" s="714"/>
      <c r="W376" s="714"/>
      <c r="X376" s="417"/>
      <c r="Y376" s="417"/>
      <c r="Z376" s="714"/>
      <c r="AA376" s="714"/>
      <c r="AB376" s="417"/>
      <c r="AC376" s="417"/>
      <c r="AD376" s="714"/>
      <c r="AE376" s="714"/>
      <c r="AF376" s="417"/>
      <c r="AG376" s="417"/>
      <c r="AH376" s="714"/>
      <c r="AI376" s="714"/>
      <c r="AJ376" s="417"/>
      <c r="AK376" s="417"/>
      <c r="AL376" s="714"/>
      <c r="AM376" s="714"/>
      <c r="AN376" s="417"/>
      <c r="AO376" s="417"/>
      <c r="AP376" s="714"/>
      <c r="AQ376" s="714"/>
      <c r="AR376" s="417"/>
      <c r="AS376" s="417"/>
      <c r="AT376" s="714"/>
      <c r="AU376" s="714"/>
      <c r="AV376" s="417"/>
      <c r="AW376" s="417"/>
      <c r="AX376" s="716"/>
      <c r="AY376" s="716"/>
      <c r="AZ376" s="635"/>
      <c r="BA376" s="635"/>
      <c r="BB376" s="716"/>
      <c r="BC376" s="716"/>
      <c r="BD376" s="635"/>
      <c r="BE376" s="635"/>
      <c r="BF376" s="717"/>
      <c r="BG376" s="717"/>
      <c r="BH376" s="432">
        <f t="shared" si="473"/>
        <v>0</v>
      </c>
      <c r="BI376" s="432">
        <f t="shared" ref="BI376:BI381" si="477">(IF(OR(W376&gt;$G$3,W376=0),IF(OR(V376=0,V376&gt;$G$3),0,DAYS360(V376,$G$3,1)),(DAYS360(V376,W376,1)))+IF(OR(Y376&gt;$G$3,Y376=0),IF(OR(X376=0,X376&gt;$G$3),0,DAYS360(X376,$G$3,1)),(DAYS360(X376,Y376,1)))+IF(OR(AA376&gt;$G$3,AA376=0),IF(OR(Z376=0,Z376&gt;$G$3),0,DAYS360(Z376,$G$3,1)),(DAYS360(Z376,AA376,1)))+IF(OR(AC376&gt;$G$3,AC376=0),IF(OR(AB376=0,AB376&gt;$G$3),0,DAYS360(AB376,$G$3,1)),(DAYS360(AB376,AC376,1)))+IF(OR(AE376&gt;$G$3,AE376=0),IF(OR(AD376=0,AD376&gt;$G$3),0,DAYS360(AD376,$G$3,1)),(DAYS360(AD376,AE376,1)))+IF(OR(AG376&gt;$G$3,AG376=0),IF(OR(AF376=0,AF376&gt;$G$3),0,DAYS360(AF376,$G$3,1)),(DAYS360(AF376,AG376,1)))+IF(OR(AI376&gt;$G$3,AI376=0),IF(OR(AH376=0,AH376&gt;$G$3),0,DAYS360(AH376,$G$3,1)),(DAYS360(AH376,AI376,1)))+IF(OR(AK376&gt;$G$3,AK376=0),IF(OR(AJ376=0,AJ376&gt;$G$3),0,DAYS360(AJ376,$G$3,1)),(DAYS360(AJ376,AK376,1)))+IF(OR(AM376&gt;$G$3,AM376=0),IF(OR(AL376=0,AL376&gt;$G$3),0,DAYS360(AL376,$G$3,1)),(DAYS360(AL376,AM376,1)))+IF(OR(AO376&gt;$G$3,AO376=0),IF(OR(AN376=0,AN376&gt;$G$3),0,DAYS360(AN376,$G$3,1)),(DAYS360(AN376,AO376,1)))+IF(OR(AQ376&gt;$G$3,AQ376=0),IF(OR(AP376=0,AP376&gt;$G$3),0,DAYS360(AP376,$G$3,1)),(DAYS360(AP376,AQ376,1)))+IF(OR(AS376&gt;$G$3,AS376=0),IF(OR(AR376=0,AR376&gt;$G$3),0,DAYS360(AR376,$G$3,1)),(DAYS360(AR376,AS376,1)))+IF(OR(AU376&gt;$G$3,AU376=0),IF(OR(AT376=0,AT376&gt;$G$3),0,DAYS360(AT376,$G$3,1)),(DAYS360(AT376,AU376,1)))+IF(OR(AW376&gt;$G$3,AW376=0),IF(OR(AV376=0,AV376&gt;$G$3),0,DAYS360(AV376,$G$3,1)),(DAYS360(AV376,AW376,1))))*2</f>
        <v>0</v>
      </c>
      <c r="BJ376" s="432">
        <f t="shared" ref="BJ376:BJ381" si="478">(IF(OR(AY376&gt;$G$3,AY376=0),IF(OR(AX376=0,AX376&gt;$G$3),0,DAYS360(AX376,$G$3,1)),(DAYS360(AX376,AY376,1)))+IF(OR(BA376&gt;$G$3,BA376=0),IF(OR(AZ376=0,AZ376&gt;$G$3),0,DAYS360(AZ376,$G$3,1)),(DAYS360(AZ376,BA376,1))))/2</f>
        <v>0</v>
      </c>
      <c r="BK376" s="432">
        <f t="shared" ref="BK376:BK381" si="479">(IF(OR(BC376&gt;$G$3,BC376=0),IF(OR(BB376=0,BB376&gt;$G$3),0,DAYS360(BB376,$G$3,1)),(DAYS360(BB376,BC376,1))))</f>
        <v>0</v>
      </c>
      <c r="BL376" s="432">
        <f t="shared" ref="BL376:BL381" si="480">(IF(OR(BE376&gt;$G$3,BE376=0),IF(OR(BD376=0,BD376&gt;$G$3),0,DAYS360(BD376,$G$3,1)),(DAYS360(BD376,BE376,1))))/3</f>
        <v>0</v>
      </c>
      <c r="BM376" s="436">
        <f>IF(DAYS360(BF376,BG376)&gt;=1800,1800/2,(DAYS360(BF376,BG376,1))/2)</f>
        <v>0</v>
      </c>
      <c r="BN376" s="462">
        <v>0.65</v>
      </c>
      <c r="BO376" s="427">
        <f t="shared" ref="BO376:BO418" si="481">IF(CD376="Д",0,IF(B376="Виключений зі списків",BP376-$B$3+1,IF(AND(BR376=0,BU376=0,O376&lt;&gt;0,BP376=0),EOMONTH($G$3,0)+1-$G$3,IF(AND(BR376=0,BU376=0,O376&lt;&gt;0,BP376&gt;0),EOMONTH($G$3,0)+1-BP376,IF(AND(BR376=0,BU376&gt;0,BP376&gt;$G$3),(EOMONTH($G$3,0)+1-$G$3)-BU376-(BP376-$G$3),IF(AND(BR376&gt;0,O376&lt;&gt;0,BP376&gt;$G$3),(EOMONTH($G$3,0)+1-$G$3)-BU376-BR376-(BP376-$G$3),IF(AND(BR376&gt;0,O376&lt;&gt;0,OR(BP376=0,BP376=$G$3)),(EOMONTH($G$3,0)+1-$G$3)-BU376-BR376,IF(AND(O376=0,BR376&gt;0),BR376+BU376,IF(AND(BU376&gt;0,BR376=0,BP376=0),(EOMONTH($G$3,0)+1-$G$3)-BU376,0)))))))))</f>
        <v>0</v>
      </c>
      <c r="BP376" s="419"/>
      <c r="BQ376" s="700"/>
      <c r="BR376" s="419"/>
      <c r="BS376" s="700"/>
      <c r="BT376" s="700"/>
      <c r="BU376" s="700"/>
      <c r="BV376" s="427">
        <f t="shared" si="471"/>
        <v>0</v>
      </c>
      <c r="BW376" s="419"/>
      <c r="BX376" s="782"/>
      <c r="BY376" s="419"/>
      <c r="BZ376" s="432"/>
      <c r="CA376" s="419"/>
      <c r="CB376" s="427"/>
      <c r="CC376" s="419"/>
      <c r="CD376" s="427"/>
      <c r="CE376" s="404">
        <f>IF(OR(C376=0,CD376="Д"),0,IF(AND(C376&gt;0,E376=0),VLOOKUP(C376,звания!A:B,2,FALSE)/((EOMONTH($G$3,0)+1)-$G$3)*BO376+VLOOKUP(C376,звания!A:B,2,FALSE)/((EOMONTH($G$3,0)+1)-$G$3)*BR376+VLOOKUP(C376,звания!A:B,2,FALSE)/((EOMONTH($G$3,0)+1)-$G$3)*BU376,IF(AND(C376&gt;0,E376&gt;0,F376&gt;=$G$3,BO376=(EOMONTH($G$3,0)+1)-$G$3),(VLOOKUP(E376,звания!A:B,2,FALSE)/(EOMONTH($G$3,0)-$G$3+1))*(F376-$G$3)+(VLOOKUP(C376,звания!A:B,2,FALSE)/(EOMONTH($G$3,0)-$G$3+1))*((EOMONTH($G$3,0)-$G$3+1)-(F376-$G$3)),IF(AND(C376&gt;0,E376&gt;0,F376&gt;$G$3,BO376&lt;(EOMONTH($G$3,0)+1)-$G$3,BO376&lt;&gt;0),VLOOKUP(E376,звания!A:B,2,FALSE)/((EOMONTH($G$3,0)+1)-$G$3)*((F376-$G$3)-(((EOMONTH($G$3,0)+1)-$G$3)-BO376-BU376-BR376))+VLOOKUP(C376,звания!A:B,2,FALSE)/((EOMONTH($G$3,0)+1)-$G$3)*(((EOMONTH($G$3,0)+1)-F376)),IF(F376&lt;$G$3,(VLOOKUP(C376,звания!A:B,2,FALSE)-VLOOKUP(E376,звания!A:B,2,FALSE))/((EOMONTH($BN$3,0)+1)-$BN$3)*(EOMONTH($BN$3,0)+1-F376)+VLOOKUP(C376,звания!A:B,2,FALSE)/((EOMONTH($G$3,0)+1)-$G$3)*BO376+VLOOKUP(C376,звания!A:B,2,FALSE)/((EOMONTH($G$3,0)+1)-$G$3)*BU376+VLOOKUP(C376,звания!A:B,2,FALSE)/((EOMONTH($G$3,0)+1)-$G$3)*BR376,0)))))</f>
        <v>0</v>
      </c>
      <c r="CF376" s="404">
        <f>IF(OR(CD376="Д",C376=0),0,IF(B376="Виключений зі списків",IF(BS376=0,(VLOOKUP(O376,звания!$D$2:$E$62,2,FALSE))/(EOMONTH($B$3,0)+1-$B$3)*BO376+(VLOOKUP(BQ376,звания!$D$2:$E$62,2,FALSE))/(EOMONTH($B$3,0)+1-$B$3)*BR376,(((VLOOKUP(O376,звания!$D$2:$E$62,2,FALSE))/(EOMONTH($B$3,0)+1-$B$3))*BO376)+(VLOOKUP(BQ376,звания!$D$2:$E$62,2,FALSE))/(EOMONTH($B$3,0)+1-$B$3)*BR376+(VLOOKUP(BS376,звания!$D$2:$E$62,2,FALSE))/(EOMONTH($B$3,0)+1-$B$3)*BU376),IF(BS376=0,(VLOOKUP(O376,звания!$D$2:$E$62,2,FALSE))/(EOMONTH($G$3,0)+1-$G$3)*BO376+(VLOOKUP(BQ376,звания!$D$2:$E$62,2,FALSE))/(EOMONTH($G$3,0)+1-$G$3)*BR376,(((VLOOKUP(O376,звания!$D$2:$E$62,2,FALSE))/(EOMONTH($G$3,0)+1-$G$3))*BO376)+(VLOOKUP(BQ376,звания!$D$2:$E$62,2,FALSE))/(EOMONTH($G$3,0)+1-$G$3)*BR376+(VLOOKUP(BS376,звания!$D$2:$E$62,2,FALSE))/(EOMONTH($G$3,0)+1-$G$3)*BU376+IF(BT376=0,0,(VLOOKUP(BS376,звания!$D$2:$E$62,2,FALSE))/(EOMONTH($BN$3,0)+1-$BN$3)*BT376-(VLOOKUP(O376,звания!$D$2:$E$62,2,FALSE))/(EOMONTH($BN$3,0)+1-$BN$3)*BT376))))</f>
        <v>0</v>
      </c>
      <c r="CG376" s="404">
        <f t="shared" si="457"/>
        <v>0</v>
      </c>
      <c r="CH376" s="404">
        <f>IF(BW376=0,CF376*BX376%,IF(BW376&gt;0,((VLOOKUP(O376,звания!$D$2:$E$62,2,FALSE)/(EOMONTH($G$3,0)+1-$G$3)*BW376)*BX376%)))</f>
        <v>0</v>
      </c>
      <c r="CI376" s="404">
        <f>IF(BY376=0,CF376*BZ376%,IF(BY376&gt;0,(VLOOKUP(O376,звания!$D$2:$E$62,2,FALSE)/(EOMONTH($G$3,0)+1-$G$3)*BO376)*BZ376%)+(VLOOKUP(BS376,звания!$D$2:$E$62,2,FALSE)/(EOMONTH($G$3,0)+1-$G$3)*BU376)*BZ376%)</f>
        <v>0</v>
      </c>
      <c r="CJ376" s="404">
        <f>IF(CA376=0,CF376*CB376%,IF(CA376&gt;0,(VLOOKUP(O376,звания!$D$2:$E$62,2,FALSE)/(EOMONTH($G$3,0)+1-$G$3)*BO376)*CB376%)+(VLOOKUP(BS376,звания!$D$2:$E$62,2,FALSE)/(EOMONTH($G$3,0)+1-$G$3)*BU376)*CB376%)</f>
        <v>0</v>
      </c>
      <c r="CK376" s="404">
        <f>IF(CD376="Д",0,IF(CC376=0,CF376*CD376%,IF(CC376&gt;0,(VLOOKUP(O376,звания!$D$2:$E$62,2,FALSE)/(EOMONTH($G$3,0)+1-$G$3)*BO376)*CD376%)+(VLOOKUP(BS376,звания!$D$2:$E$62,2,FALSE)/(EOMONTH($G$3,0)+1-$G$3)*BU376)*CD376%))</f>
        <v>0</v>
      </c>
      <c r="CL376" s="404">
        <f>IF(BR376&gt;0,((VLOOKUP(C376,звания!$A$2:$B$62,2,FALSE)/(EOMONTH($G$3,0)+1-$G$3)*BO376+VLOOKUP(O376,звания!$D$2:$E$62,2,FALSE)/(EOMONTH($G$3,0)+1-$G$3)*BO376+(VLOOKUP(C376,звания!$A$2:$B$62,2,FALSE)/(EOMONTH($G$3,0)+1-$G$3)*BO376+VLOOKUP(O376,звания!$D$2:$E$62,2,FALSE)/(EOMONTH($G$3,0)+1-$G$3)*BO376)*BV376%)*BN376)+(VLOOKUP(C376,звания!$A$2:$B$62,2,FALSE)/(EOMONTH($G$3,0)+1-$G$3)*BU376+VLOOKUP(BS376,звания!$D$2:$E$62,2,FALSE)/(EOMONTH($G$3,0)+1-$G$3)*BU376+(VLOOKUP(C376,звания!$A$2:$B$62,2,FALSE)/(EOMONTH($G$3,0)+1-$G$3)*BU376+VLOOKUP(BS376,звания!$D$2:$E$62,2,FALSE)/(EOMONTH($G$3,0)+1-$G$3)*BU376)*BV376%)*BN376,(CE376+CF376+CG376)*BN376)</f>
        <v>0</v>
      </c>
      <c r="CM376" s="404"/>
      <c r="CN376" s="404"/>
      <c r="CO376" s="432">
        <f t="shared" si="434"/>
        <v>0</v>
      </c>
      <c r="CP376" s="638"/>
      <c r="CQ376" s="637">
        <f>IF(CF376=0,0,IF((SUM(BH376:BM376)&gt;360),(VLOOKUP(O376,звания!$F$2:$G$62,2,FALSE))/100,VLOOKUP(O376,звания!$F$2:$H$62,3,FALSE)/100))</f>
        <v>0</v>
      </c>
      <c r="CR376" s="617">
        <f>IF(B376="Виключений зі списків",IF(AND(BU376=0,360-BH376&lt;0),(VLOOKUP(O376,звания!$D$2:$E$62,2,FALSE))/(EOMONTH($B$3,0)+1-$B$3)*BO376*CQ376,IF(AND(360-BH376&gt;=0,360-BH376&lt;(EOMONTH($B$3,0)+1-$B$3)),(CF376/(EOMONTH($B$3,0)-$B$3+1)*(360-BH376))*CQ376+(CF376/(EOMONTH($B$3,0)-$B$3+1)*((EOMONTH($B$3,0)-$B$3+1)-(360-BH376)))*VLOOKUP(O376,звания!$F$2:$H$62,2,FALSE)/100,((((VLOOKUP(O376,звания!$D$2:$E$62,2,FALSE))/(EOMONTH($B$3,0)+1-$B$3)*BO376*CQ376+(VLOOKUP(BS376,звания!$D$2:$E$62,2,FALSE))/(EOMONTH($B$3,0)+1-$B$3)*BU376*(VLOOKUP(BS376,звания!$F$2:$G$62,2,FALSE)*0.01)+(IF(BT376=0,0,(VLOOKUP(BS376,звания!$D$2:$E$62,2,FALSE)/(EOMONTH($G$3,0)+1-$G$3)*BT376*(VLOOKUP(BS376,звания!$F$2:$G$62,2,FALSE)))*0.01-(VLOOKUP(O376,звания!$D$2:$E$62,2,FALSE)/(EOMONTH($G$3,0)+1-$G$3)*BT376*(VLOOKUP(O376,звания!$F$2:$G$62,2,FALSE)))*0.01)))))/100*(100-CP376))),(IF(AND(BU376=0,360-BH376&lt;0,CP376=0),(VLOOKUP(O376,звания!$D$2:$E$62,2,FALSE))/(EOMONTH($G$3,0)+1-$G$3)*BO376*CQ376,IF(AND(360-BH376&gt;=0,360-BH376&lt;(EOMONTH($G$3,0)+1-$G$3)),(CF376/(EOMONTH($G$3,0)-$G$3+1)*(360-BH376))*CQ376+(CF376/(EOMONTH($G$3,0)-$G$3+1)*((EOMONTH($G$3,0)-$G$3+1)-(360-BH376)))*VLOOKUP(O376,звания!$F$2:$H$62,2,FALSE)/100,((((VLOOKUP(O376,звания!$D$2:$E$62,2,FALSE))/(EOMONTH($G$3,0)+1-$G$3)*BO376*CQ376+(VLOOKUP(BS376,звания!$D$2:$E$62,2,FALSE))/(EOMONTH($G$3,0)+1-$G$3)*BU376*(VLOOKUP(BS376,звания!$F$2:$G$62,2,FALSE)*0.01)))/100*(100-CP376)+(IF(BT376=0,0,(VLOOKUP(BS376,звания!$D$2:$E$62,2,FALSE)/(EOMONTH($BN$3,0)+1-$BN$3)*BT376*(VLOOKUP(BS376,звания!$F$2:$G$62,2,FALSE)))*0.01-(VLOOKUP(O376,звания!$D$2:$E$62,2,FALSE)/(EOMONTH($BN$3,0)+1-$BN$3)*BT376*(VLOOKUP(O376,звания!$F$2:$G$62,2,FALSE)))*0.01)))))))</f>
        <v>0</v>
      </c>
      <c r="CS376" s="416">
        <f t="shared" si="469"/>
        <v>0</v>
      </c>
      <c r="CT376" s="403"/>
      <c r="CU376" s="403"/>
      <c r="CV376" s="403">
        <f t="shared" si="435"/>
        <v>0</v>
      </c>
      <c r="CW376" s="556">
        <f t="shared" si="440"/>
        <v>0</v>
      </c>
      <c r="CX376" s="403">
        <f t="shared" si="470"/>
        <v>0</v>
      </c>
      <c r="CY376" s="403"/>
      <c r="CZ376" s="404">
        <f t="shared" ref="CZ376:CZ404" si="482">IF(AND(CU376=0,CY376=0),CW376*1.5%,IF(CY376=0,(CW376-CU376)*1.5%,((((CW376/((EOMONTH($G$3,0)+1)-$G$3))*((((EOMONTH($G$3,0)+1)-$G$3))-CY376))*1.5%))))</f>
        <v>0</v>
      </c>
      <c r="DA376" s="403"/>
      <c r="DB376" s="403"/>
      <c r="DC376" s="403"/>
      <c r="DD376" s="421">
        <f t="shared" si="446"/>
        <v>0</v>
      </c>
      <c r="DE376" s="421">
        <f t="shared" si="472"/>
        <v>0</v>
      </c>
      <c r="DF376" s="403">
        <f>CX376</f>
        <v>0</v>
      </c>
      <c r="DG376" s="421">
        <f t="shared" si="474"/>
        <v>0</v>
      </c>
      <c r="DH376" s="421"/>
      <c r="DI376" s="421"/>
      <c r="DJ376" s="422" t="str">
        <f t="shared" si="456"/>
        <v xml:space="preserve">    </v>
      </c>
      <c r="DK376" s="424"/>
      <c r="DL376" s="425"/>
      <c r="DM376" s="425"/>
      <c r="DN376" s="425"/>
      <c r="DO376" s="420"/>
      <c r="DP376" s="123"/>
      <c r="DQ376" s="828"/>
      <c r="DR376" s="818"/>
      <c r="DS376" s="830"/>
      <c r="DT376" s="831"/>
      <c r="DU376" s="808"/>
      <c r="DV376" s="809"/>
      <c r="DX376" s="84"/>
      <c r="DY376" s="84"/>
      <c r="DZ376" s="105"/>
      <c r="EH376" s="543">
        <f t="shared" si="436"/>
        <v>0</v>
      </c>
      <c r="EI376" s="404">
        <f t="shared" si="437"/>
        <v>0</v>
      </c>
      <c r="EJ376" s="29">
        <f t="shared" si="438"/>
        <v>0</v>
      </c>
      <c r="EK376" s="50"/>
      <c r="EL376" s="29"/>
      <c r="EM376" s="50"/>
      <c r="EN376" s="50"/>
      <c r="EO376" s="50"/>
      <c r="EP376" s="29"/>
    </row>
    <row r="377" spans="1:146" ht="17.45" hidden="1" customHeight="1" thickBot="1">
      <c r="A377" s="960" t="s">
        <v>306</v>
      </c>
      <c r="B377" s="961"/>
      <c r="C377" s="961"/>
      <c r="D377" s="961"/>
      <c r="E377" s="961"/>
      <c r="F377" s="961"/>
      <c r="G377" s="961"/>
      <c r="H377" s="961"/>
      <c r="I377" s="961"/>
      <c r="J377" s="961"/>
      <c r="K377" s="961"/>
      <c r="L377" s="961"/>
      <c r="M377" s="961"/>
      <c r="N377" s="961"/>
      <c r="O377" s="961"/>
      <c r="P377" s="961"/>
      <c r="Q377" s="961"/>
      <c r="R377" s="961"/>
      <c r="S377" s="961"/>
      <c r="T377" s="961"/>
      <c r="U377" s="961"/>
      <c r="V377" s="961"/>
      <c r="W377" s="961"/>
      <c r="X377" s="961"/>
      <c r="Y377" s="961"/>
      <c r="Z377" s="961"/>
      <c r="AA377" s="961"/>
      <c r="AB377" s="961"/>
      <c r="AC377" s="961"/>
      <c r="AD377" s="961"/>
      <c r="AE377" s="961"/>
      <c r="AF377" s="961"/>
      <c r="AG377" s="961"/>
      <c r="AH377" s="961"/>
      <c r="AI377" s="961"/>
      <c r="AJ377" s="961"/>
      <c r="AK377" s="961"/>
      <c r="AL377" s="961"/>
      <c r="AM377" s="961"/>
      <c r="AN377" s="961"/>
      <c r="AO377" s="961"/>
      <c r="AP377" s="961"/>
      <c r="AQ377" s="961"/>
      <c r="AR377" s="961"/>
      <c r="AS377" s="961"/>
      <c r="AT377" s="961"/>
      <c r="AU377" s="961"/>
      <c r="AV377" s="961"/>
      <c r="AW377" s="961"/>
      <c r="AX377" s="961"/>
      <c r="AY377" s="961"/>
      <c r="AZ377" s="961"/>
      <c r="BA377" s="961"/>
      <c r="BB377" s="961"/>
      <c r="BC377" s="961"/>
      <c r="BD377" s="961"/>
      <c r="BE377" s="961"/>
      <c r="BF377" s="961"/>
      <c r="BG377" s="961"/>
      <c r="BH377" s="961"/>
      <c r="BI377" s="961"/>
      <c r="BJ377" s="961"/>
      <c r="BK377" s="961"/>
      <c r="BL377" s="961"/>
      <c r="BM377" s="961"/>
      <c r="BN377" s="961"/>
      <c r="BO377" s="961"/>
      <c r="BP377" s="961"/>
      <c r="BQ377" s="961"/>
      <c r="BR377" s="961"/>
      <c r="BS377" s="961"/>
      <c r="BT377" s="961"/>
      <c r="BU377" s="961"/>
      <c r="BV377" s="961"/>
      <c r="BW377" s="961"/>
      <c r="BX377" s="961"/>
      <c r="BY377" s="961"/>
      <c r="BZ377" s="961"/>
      <c r="CA377" s="961"/>
      <c r="CB377" s="961"/>
      <c r="CC377" s="961"/>
      <c r="CD377" s="962"/>
      <c r="CE377" s="641">
        <f t="shared" ref="CE377:CN377" si="483">SUM(CE303:CE376)</f>
        <v>0</v>
      </c>
      <c r="CF377" s="641">
        <f t="shared" si="483"/>
        <v>0</v>
      </c>
      <c r="CG377" s="641">
        <f t="shared" si="483"/>
        <v>0</v>
      </c>
      <c r="CH377" s="641">
        <f t="shared" si="483"/>
        <v>0</v>
      </c>
      <c r="CI377" s="641">
        <f t="shared" si="483"/>
        <v>0</v>
      </c>
      <c r="CJ377" s="641">
        <f t="shared" si="483"/>
        <v>0</v>
      </c>
      <c r="CK377" s="641">
        <f t="shared" si="483"/>
        <v>0</v>
      </c>
      <c r="CL377" s="641">
        <f t="shared" si="483"/>
        <v>0</v>
      </c>
      <c r="CM377" s="641">
        <f t="shared" si="483"/>
        <v>0</v>
      </c>
      <c r="CN377" s="641">
        <f t="shared" si="483"/>
        <v>0</v>
      </c>
      <c r="CO377" s="641"/>
      <c r="CP377" s="641"/>
      <c r="CQ377" s="641"/>
      <c r="CR377" s="437">
        <f t="shared" ref="CR377:DI377" si="484">SUM(CR303:CR376)</f>
        <v>0</v>
      </c>
      <c r="CS377" s="574">
        <f t="shared" si="484"/>
        <v>0</v>
      </c>
      <c r="CT377" s="437">
        <f t="shared" si="484"/>
        <v>0</v>
      </c>
      <c r="CU377" s="437">
        <f t="shared" si="484"/>
        <v>0</v>
      </c>
      <c r="CV377" s="437">
        <f t="shared" si="484"/>
        <v>0</v>
      </c>
      <c r="CW377" s="557">
        <f t="shared" si="484"/>
        <v>0</v>
      </c>
      <c r="CX377" s="437">
        <f t="shared" si="484"/>
        <v>0</v>
      </c>
      <c r="CY377" s="437">
        <f t="shared" si="484"/>
        <v>0</v>
      </c>
      <c r="CZ377" s="437">
        <f t="shared" si="484"/>
        <v>0</v>
      </c>
      <c r="DA377" s="437">
        <f t="shared" si="484"/>
        <v>0</v>
      </c>
      <c r="DB377" s="437">
        <f t="shared" si="484"/>
        <v>0</v>
      </c>
      <c r="DC377" s="437">
        <f t="shared" si="484"/>
        <v>0</v>
      </c>
      <c r="DD377" s="437">
        <f t="shared" si="484"/>
        <v>0</v>
      </c>
      <c r="DE377" s="437">
        <f t="shared" si="484"/>
        <v>0</v>
      </c>
      <c r="DF377" s="437">
        <f t="shared" si="484"/>
        <v>0</v>
      </c>
      <c r="DG377" s="437">
        <f t="shared" si="484"/>
        <v>0</v>
      </c>
      <c r="DH377" s="437">
        <f t="shared" si="484"/>
        <v>0</v>
      </c>
      <c r="DI377" s="437">
        <f t="shared" si="484"/>
        <v>0</v>
      </c>
      <c r="DJ377" s="422"/>
      <c r="DK377" s="424"/>
      <c r="DL377" s="425"/>
      <c r="DM377" s="425"/>
      <c r="DN377" s="425"/>
      <c r="DO377" s="420"/>
      <c r="DP377" s="123"/>
      <c r="DQ377" s="832"/>
      <c r="DR377" s="833"/>
      <c r="DS377" s="832"/>
      <c r="DT377" s="834"/>
      <c r="DU377" s="812"/>
      <c r="DV377" s="813"/>
      <c r="DX377" s="84"/>
      <c r="DY377" s="84"/>
      <c r="DZ377" s="105"/>
      <c r="EH377" s="543">
        <f t="shared" si="436"/>
        <v>0</v>
      </c>
      <c r="EI377" s="404">
        <f t="shared" si="437"/>
        <v>0</v>
      </c>
      <c r="EJ377" s="29">
        <f t="shared" si="438"/>
        <v>0</v>
      </c>
      <c r="EK377" s="50"/>
      <c r="EL377" s="29"/>
      <c r="EM377" s="50"/>
      <c r="EN377" s="50"/>
      <c r="EO377" s="50"/>
      <c r="EP377" s="29"/>
    </row>
    <row r="378" spans="1:146" ht="17.45" hidden="1" customHeight="1">
      <c r="A378" s="402">
        <v>370</v>
      </c>
      <c r="B378" s="449"/>
      <c r="C378" s="403"/>
      <c r="D378" s="403">
        <f>DK378</f>
        <v>0</v>
      </c>
      <c r="E378" s="416"/>
      <c r="F378" s="417"/>
      <c r="G378" s="406" t="str">
        <f t="shared" si="464"/>
        <v>0.0.0</v>
      </c>
      <c r="H378" s="407" t="str">
        <f t="shared" si="475"/>
        <v>0.0.0</v>
      </c>
      <c r="I378" s="407" t="str">
        <f t="shared" si="466"/>
        <v>0.0.0</v>
      </c>
      <c r="J378" s="407" t="str">
        <f t="shared" si="458"/>
        <v>0.0.0</v>
      </c>
      <c r="K378" s="407" t="str">
        <f t="shared" si="459"/>
        <v>0.0.0</v>
      </c>
      <c r="L378" s="407" t="str">
        <f t="shared" si="460"/>
        <v>0.0.0</v>
      </c>
      <c r="M378" s="407" t="str">
        <f t="shared" si="461"/>
        <v>0.0.0</v>
      </c>
      <c r="N378" s="408" t="str">
        <f t="shared" si="476"/>
        <v>0.0.0</v>
      </c>
      <c r="O378" s="418"/>
      <c r="P378" s="417"/>
      <c r="Q378" s="417"/>
      <c r="R378" s="417"/>
      <c r="S378" s="417"/>
      <c r="T378" s="417"/>
      <c r="U378" s="417"/>
      <c r="V378" s="714"/>
      <c r="W378" s="714"/>
      <c r="X378" s="417"/>
      <c r="Y378" s="417"/>
      <c r="Z378" s="714"/>
      <c r="AA378" s="714"/>
      <c r="AB378" s="417"/>
      <c r="AC378" s="417"/>
      <c r="AD378" s="714"/>
      <c r="AE378" s="714"/>
      <c r="AF378" s="417"/>
      <c r="AG378" s="417"/>
      <c r="AH378" s="714"/>
      <c r="AI378" s="714"/>
      <c r="AJ378" s="417"/>
      <c r="AK378" s="417"/>
      <c r="AL378" s="714"/>
      <c r="AM378" s="714"/>
      <c r="AN378" s="417"/>
      <c r="AO378" s="417"/>
      <c r="AP378" s="714"/>
      <c r="AQ378" s="714"/>
      <c r="AR378" s="417"/>
      <c r="AS378" s="417"/>
      <c r="AT378" s="714"/>
      <c r="AU378" s="714"/>
      <c r="AV378" s="417"/>
      <c r="AW378" s="417"/>
      <c r="AX378" s="716"/>
      <c r="AY378" s="716"/>
      <c r="AZ378" s="635"/>
      <c r="BA378" s="635"/>
      <c r="BB378" s="716"/>
      <c r="BC378" s="716"/>
      <c r="BD378" s="635"/>
      <c r="BE378" s="635"/>
      <c r="BF378" s="717"/>
      <c r="BG378" s="717"/>
      <c r="BH378" s="432">
        <f t="shared" si="473"/>
        <v>0</v>
      </c>
      <c r="BI378" s="432">
        <f t="shared" si="477"/>
        <v>0</v>
      </c>
      <c r="BJ378" s="432">
        <f t="shared" si="478"/>
        <v>0</v>
      </c>
      <c r="BK378" s="432">
        <f t="shared" si="479"/>
        <v>0</v>
      </c>
      <c r="BL378" s="432">
        <f t="shared" si="480"/>
        <v>0</v>
      </c>
      <c r="BM378" s="436">
        <f>IF(DAYS360(BF378,BG378)&gt;=1800,1800/2,(DAYS360(BF378,BG378,1))/2)</f>
        <v>0</v>
      </c>
      <c r="BN378" s="462">
        <v>0.65</v>
      </c>
      <c r="BO378" s="427">
        <f t="shared" si="481"/>
        <v>0</v>
      </c>
      <c r="BP378" s="419"/>
      <c r="BQ378" s="700"/>
      <c r="BR378" s="419"/>
      <c r="BS378" s="700"/>
      <c r="BT378" s="700"/>
      <c r="BU378" s="700"/>
      <c r="BV378" s="427">
        <f t="shared" si="471"/>
        <v>0</v>
      </c>
      <c r="BW378" s="419"/>
      <c r="BX378" s="782"/>
      <c r="BY378" s="419"/>
      <c r="BZ378" s="432"/>
      <c r="CA378" s="419"/>
      <c r="CB378" s="427"/>
      <c r="CC378" s="419"/>
      <c r="CD378" s="427"/>
      <c r="CE378" s="404">
        <f>IF(OR(C378=0,CD378="Д"),0,IF(AND(C378&gt;0,E378=0),VLOOKUP(C378,звания!A:B,2,FALSE)/((EOMONTH($G$3,0)+1)-$G$3)*BO378+VLOOKUP(C378,звания!A:B,2,FALSE)/((EOMONTH($G$3,0)+1)-$G$3)*BR378+VLOOKUP(C378,звания!A:B,2,FALSE)/((EOMONTH($G$3,0)+1)-$G$3)*BU378,IF(AND(C378&gt;0,E378&gt;0,F378&gt;=$G$3,BO378=(EOMONTH($G$3,0)+1)-$G$3),(VLOOKUP(E378,звания!A:B,2,FALSE)/(EOMONTH($G$3,0)-$G$3+1))*(F378-$G$3)+(VLOOKUP(C378,звания!A:B,2,FALSE)/(EOMONTH($G$3,0)-$G$3+1))*((EOMONTH($G$3,0)-$G$3+1)-(F378-$G$3)),IF(AND(C378&gt;0,E378&gt;0,F378&gt;$G$3,BO378&lt;(EOMONTH($G$3,0)+1)-$G$3,BO378&lt;&gt;0),VLOOKUP(E378,звания!A:B,2,FALSE)/((EOMONTH($G$3,0)+1)-$G$3)*((F378-$G$3)-(((EOMONTH($G$3,0)+1)-$G$3)-BO378-BU378-BR378))+VLOOKUP(C378,звания!A:B,2,FALSE)/((EOMONTH($G$3,0)+1)-$G$3)*(((EOMONTH($G$3,0)+1)-F378)),IF(F378&lt;$G$3,(VLOOKUP(C378,звания!A:B,2,FALSE)-VLOOKUP(E378,звания!A:B,2,FALSE))/((EOMONTH($BN$3,0)+1)-$BN$3)*(EOMONTH($BN$3,0)+1-F378)+VLOOKUP(C378,звания!A:B,2,FALSE)/((EOMONTH($G$3,0)+1)-$G$3)*BO378+VLOOKUP(C378,звания!A:B,2,FALSE)/((EOMONTH($G$3,0)+1)-$G$3)*BU378+VLOOKUP(C378,звания!A:B,2,FALSE)/((EOMONTH($G$3,0)+1)-$G$3)*BR378,0)))))</f>
        <v>0</v>
      </c>
      <c r="CF378" s="404">
        <f>IF(OR(CD378="Д",C378=0),0,IF(B378="Виключений зі списків",IF(BS378=0,(VLOOKUP(O378,звания!$D$2:$E$62,2,FALSE))/(EOMONTH($B$3,0)+1-$B$3)*BO378+(VLOOKUP(BQ378,звания!$D$2:$E$62,2,FALSE))/(EOMONTH($B$3,0)+1-$B$3)*BR378,(((VLOOKUP(O378,звания!$D$2:$E$62,2,FALSE))/(EOMONTH($B$3,0)+1-$B$3))*BO378)+(VLOOKUP(BQ378,звания!$D$2:$E$62,2,FALSE))/(EOMONTH($B$3,0)+1-$B$3)*BR378+(VLOOKUP(BS378,звания!$D$2:$E$62,2,FALSE))/(EOMONTH($B$3,0)+1-$B$3)*BU378),IF(BS378=0,(VLOOKUP(O378,звания!$D$2:$E$62,2,FALSE))/(EOMONTH($G$3,0)+1-$G$3)*BO378+(VLOOKUP(BQ378,звания!$D$2:$E$62,2,FALSE))/(EOMONTH($G$3,0)+1-$G$3)*BR378,(((VLOOKUP(O378,звания!$D$2:$E$62,2,FALSE))/(EOMONTH($G$3,0)+1-$G$3))*BO378)+(VLOOKUP(BQ378,звания!$D$2:$E$62,2,FALSE))/(EOMONTH($G$3,0)+1-$G$3)*BR378+(VLOOKUP(BS378,звания!$D$2:$E$62,2,FALSE))/(EOMONTH($G$3,0)+1-$G$3)*BU378+IF(BT378=0,0,(VLOOKUP(BS378,звания!$D$2:$E$62,2,FALSE))/(EOMONTH($BN$3,0)+1-$BN$3)*BT378-(VLOOKUP(O378,звания!$D$2:$E$62,2,FALSE))/(EOMONTH($BN$3,0)+1-$BN$3)*BT378))))</f>
        <v>0</v>
      </c>
      <c r="CG378" s="404">
        <f t="shared" si="457"/>
        <v>0</v>
      </c>
      <c r="CH378" s="404">
        <f>IF(BW378=0,CF378*BX378%,IF(BW378&gt;0,((VLOOKUP(O378,звания!$D$2:$E$62,2,FALSE)/(EOMONTH($G$3,0)+1-$G$3)*BW378)*BX378%)))</f>
        <v>0</v>
      </c>
      <c r="CI378" s="404">
        <f>IF(BY378=0,CF378*BZ378%,IF(BY378&gt;0,(VLOOKUP(O378,звания!$D$2:$E$62,2,FALSE)/(EOMONTH($G$3,0)+1-$G$3)*BO378)*BZ378%)+(VLOOKUP(BS378,звания!$D$2:$E$62,2,FALSE)/(EOMONTH($G$3,0)+1-$G$3)*BU378)*BZ378%)</f>
        <v>0</v>
      </c>
      <c r="CJ378" s="404">
        <f>IF(CA378=0,CF378*CB378%,IF(CA378&gt;0,(VLOOKUP(O378,звания!$D$2:$E$62,2,FALSE)/(EOMONTH($G$3,0)+1-$G$3)*BO378)*CB378%)+(VLOOKUP(BS378,звания!$D$2:$E$62,2,FALSE)/(EOMONTH($G$3,0)+1-$G$3)*BU378)*CB378%)</f>
        <v>0</v>
      </c>
      <c r="CK378" s="404">
        <f>IF(CD378="Д",0,IF(CC378=0,CF378*CD378%,IF(CC378&gt;0,(VLOOKUP(O378,звания!$D$2:$E$62,2,FALSE)/(EOMONTH($G$3,0)+1-$G$3)*BO378)*CD378%)+(VLOOKUP(BS378,звания!$D$2:$E$62,2,FALSE)/(EOMONTH($G$3,0)+1-$G$3)*BU378)*CD378%))</f>
        <v>0</v>
      </c>
      <c r="CL378" s="404">
        <f>IF(BR378&gt;0,((VLOOKUP(C378,звания!$A$2:$B$62,2,FALSE)/(EOMONTH($G$3,0)+1-$G$3)*BO378+VLOOKUP(O378,звания!$D$2:$E$62,2,FALSE)/(EOMONTH($G$3,0)+1-$G$3)*BO378+(VLOOKUP(C378,звания!$A$2:$B$62,2,FALSE)/(EOMONTH($G$3,0)+1-$G$3)*BO378+VLOOKUP(O378,звания!$D$2:$E$62,2,FALSE)/(EOMONTH($G$3,0)+1-$G$3)*BO378)*BV378%)*BN378)+(VLOOKUP(C378,звания!$A$2:$B$62,2,FALSE)/(EOMONTH($G$3,0)+1-$G$3)*BU378+VLOOKUP(BS378,звания!$D$2:$E$62,2,FALSE)/(EOMONTH($G$3,0)+1-$G$3)*BU378+(VLOOKUP(C378,звания!$A$2:$B$62,2,FALSE)/(EOMONTH($G$3,0)+1-$G$3)*BU378+VLOOKUP(BS378,звания!$D$2:$E$62,2,FALSE)/(EOMONTH($G$3,0)+1-$G$3)*BU378)*BV378%)*BN378,(CE378+CF378+CG378)*BN378)</f>
        <v>0</v>
      </c>
      <c r="CM378" s="404"/>
      <c r="CN378" s="404"/>
      <c r="CO378" s="432">
        <f t="shared" si="434"/>
        <v>0</v>
      </c>
      <c r="CP378" s="638"/>
      <c r="CQ378" s="637">
        <f>IF(CF378=0,0,IF((SUM(BH378:BM378)&gt;360),(VLOOKUP(O378,звания!$F$2:$G$62,2,FALSE))/100,VLOOKUP(O378,звания!$F$2:$H$62,3,FALSE)/100))</f>
        <v>0</v>
      </c>
      <c r="CR378" s="617">
        <f>IF(B378="Виключений зі списків",IF(AND(BU378=0,360-BH378&lt;0),(VLOOKUP(O378,звания!$D$2:$E$62,2,FALSE))/(EOMONTH($B$3,0)+1-$B$3)*BO378*CQ378,IF(AND(360-BH378&gt;=0,360-BH378&lt;(EOMONTH($B$3,0)+1-$B$3)),(CF378/(EOMONTH($B$3,0)-$B$3+1)*(360-BH378))*CQ378+(CF378/(EOMONTH($B$3,0)-$B$3+1)*((EOMONTH($B$3,0)-$B$3+1)-(360-BH378)))*VLOOKUP(O378,звания!$F$2:$H$62,2,FALSE)/100,((((VLOOKUP(O378,звания!$D$2:$E$62,2,FALSE))/(EOMONTH($B$3,0)+1-$B$3)*BO378*CQ378+(VLOOKUP(BS378,звания!$D$2:$E$62,2,FALSE))/(EOMONTH($B$3,0)+1-$B$3)*BU378*(VLOOKUP(BS378,звания!$F$2:$G$62,2,FALSE)*0.01)+(IF(BT378=0,0,(VLOOKUP(BS378,звания!$D$2:$E$62,2,FALSE)/(EOMONTH($G$3,0)+1-$G$3)*BT378*(VLOOKUP(BS378,звания!$F$2:$G$62,2,FALSE)))*0.01-(VLOOKUP(O378,звания!$D$2:$E$62,2,FALSE)/(EOMONTH($G$3,0)+1-$G$3)*BT378*(VLOOKUP(O378,звания!$F$2:$G$62,2,FALSE)))*0.01)))))/100*(100-CP378))),(IF(AND(BU378=0,360-BH378&lt;0,CP378=0),(VLOOKUP(O378,звания!$D$2:$E$62,2,FALSE))/(EOMONTH($G$3,0)+1-$G$3)*BO378*CQ378,IF(AND(360-BH378&gt;=0,360-BH378&lt;(EOMONTH($G$3,0)+1-$G$3)),(CF378/(EOMONTH($G$3,0)-$G$3+1)*(360-BH378))*CQ378+(CF378/(EOMONTH($G$3,0)-$G$3+1)*((EOMONTH($G$3,0)-$G$3+1)-(360-BH378)))*VLOOKUP(O378,звания!$F$2:$H$62,2,FALSE)/100,((((VLOOKUP(O378,звания!$D$2:$E$62,2,FALSE))/(EOMONTH($G$3,0)+1-$G$3)*BO378*CQ378+(VLOOKUP(BS378,звания!$D$2:$E$62,2,FALSE))/(EOMONTH($G$3,0)+1-$G$3)*BU378*(VLOOKUP(BS378,звания!$F$2:$G$62,2,FALSE)*0.01)))/100*(100-CP378)+(IF(BT378=0,0,(VLOOKUP(BS378,звания!$D$2:$E$62,2,FALSE)/(EOMONTH($B$3,0)+1-$B$3)*BT378*(VLOOKUP(BS378,звания!$F$2:$G$62,2,FALSE)))*0.01-(VLOOKUP(O378,звания!$D$2:$E$62,2,FALSE)/(EOMONTH($B$3,0)+1-$B$3)*BT378*(VLOOKUP(O378,звания!$F$2:$G$62,2,FALSE)))*0.01)))))))</f>
        <v>0</v>
      </c>
      <c r="CS378" s="416">
        <f t="shared" si="469"/>
        <v>0</v>
      </c>
      <c r="CT378" s="403"/>
      <c r="CU378" s="403"/>
      <c r="CV378" s="403">
        <f t="shared" si="435"/>
        <v>0</v>
      </c>
      <c r="CW378" s="556">
        <f t="shared" si="440"/>
        <v>0</v>
      </c>
      <c r="CX378" s="403">
        <f t="shared" si="470"/>
        <v>0</v>
      </c>
      <c r="CY378" s="403"/>
      <c r="CZ378" s="404">
        <f t="shared" si="482"/>
        <v>0</v>
      </c>
      <c r="DA378" s="403"/>
      <c r="DB378" s="403"/>
      <c r="DC378" s="403"/>
      <c r="DD378" s="421">
        <f t="shared" si="446"/>
        <v>0</v>
      </c>
      <c r="DE378" s="421">
        <f t="shared" si="472"/>
        <v>0</v>
      </c>
      <c r="DF378" s="403">
        <f>CX378</f>
        <v>0</v>
      </c>
      <c r="DG378" s="421">
        <f t="shared" si="474"/>
        <v>0</v>
      </c>
      <c r="DH378" s="421"/>
      <c r="DI378" s="421"/>
      <c r="DJ378" s="422" t="str">
        <f t="shared" si="456"/>
        <v xml:space="preserve">    </v>
      </c>
      <c r="DK378" s="424"/>
      <c r="DL378" s="425"/>
      <c r="DM378" s="425"/>
      <c r="DN378" s="423"/>
      <c r="DO378" s="420"/>
      <c r="DP378" s="123"/>
      <c r="DQ378" s="835"/>
      <c r="DR378" s="836"/>
      <c r="DS378" s="837"/>
      <c r="DT378" s="838"/>
      <c r="DU378" s="810"/>
      <c r="DV378" s="811"/>
      <c r="DZ378" s="105"/>
      <c r="EH378" s="543">
        <f t="shared" si="436"/>
        <v>0</v>
      </c>
      <c r="EI378" s="404">
        <f t="shared" si="437"/>
        <v>0</v>
      </c>
      <c r="EJ378" s="29">
        <f t="shared" si="438"/>
        <v>0</v>
      </c>
      <c r="EK378" s="50"/>
      <c r="EL378" s="29"/>
      <c r="EM378" s="50"/>
      <c r="EN378" s="50"/>
      <c r="EO378" s="50"/>
      <c r="EP378" s="29"/>
    </row>
    <row r="379" spans="1:146" ht="17.45" hidden="1" customHeight="1">
      <c r="A379" s="446">
        <v>371</v>
      </c>
      <c r="B379" s="421"/>
      <c r="C379" s="403"/>
      <c r="D379" s="403">
        <f>DK379</f>
        <v>0</v>
      </c>
      <c r="E379" s="416"/>
      <c r="F379" s="417"/>
      <c r="G379" s="406" t="str">
        <f t="shared" si="464"/>
        <v>0.0.0</v>
      </c>
      <c r="H379" s="407" t="str">
        <f t="shared" si="475"/>
        <v>0.0.0</v>
      </c>
      <c r="I379" s="407" t="str">
        <f t="shared" si="466"/>
        <v>0.0.0</v>
      </c>
      <c r="J379" s="407" t="str">
        <f t="shared" si="458"/>
        <v>0.0.0</v>
      </c>
      <c r="K379" s="407" t="str">
        <f t="shared" si="459"/>
        <v>0.0.0</v>
      </c>
      <c r="L379" s="407" t="str">
        <f t="shared" si="460"/>
        <v>0.0.0</v>
      </c>
      <c r="M379" s="407" t="str">
        <f t="shared" si="461"/>
        <v>0.0.0</v>
      </c>
      <c r="N379" s="408" t="str">
        <f t="shared" si="476"/>
        <v>0.0.0</v>
      </c>
      <c r="O379" s="418"/>
      <c r="P379" s="417"/>
      <c r="Q379" s="417"/>
      <c r="R379" s="417"/>
      <c r="S379" s="417"/>
      <c r="T379" s="417"/>
      <c r="U379" s="417"/>
      <c r="V379" s="714"/>
      <c r="W379" s="714"/>
      <c r="X379" s="417"/>
      <c r="Y379" s="417"/>
      <c r="Z379" s="714"/>
      <c r="AA379" s="714"/>
      <c r="AB379" s="417"/>
      <c r="AC379" s="417"/>
      <c r="AD379" s="714"/>
      <c r="AE379" s="714"/>
      <c r="AF379" s="417"/>
      <c r="AG379" s="417"/>
      <c r="AH379" s="714"/>
      <c r="AI379" s="714"/>
      <c r="AJ379" s="417"/>
      <c r="AK379" s="417"/>
      <c r="AL379" s="714"/>
      <c r="AM379" s="714"/>
      <c r="AN379" s="417"/>
      <c r="AO379" s="417"/>
      <c r="AP379" s="714"/>
      <c r="AQ379" s="714"/>
      <c r="AR379" s="417"/>
      <c r="AS379" s="417"/>
      <c r="AT379" s="714"/>
      <c r="AU379" s="714"/>
      <c r="AV379" s="417"/>
      <c r="AW379" s="417"/>
      <c r="AX379" s="716"/>
      <c r="AY379" s="716"/>
      <c r="AZ379" s="635"/>
      <c r="BA379" s="635"/>
      <c r="BB379" s="716"/>
      <c r="BC379" s="716"/>
      <c r="BD379" s="635"/>
      <c r="BE379" s="635"/>
      <c r="BF379" s="717"/>
      <c r="BG379" s="717"/>
      <c r="BH379" s="432">
        <f t="shared" si="473"/>
        <v>0</v>
      </c>
      <c r="BI379" s="432">
        <f t="shared" si="477"/>
        <v>0</v>
      </c>
      <c r="BJ379" s="432">
        <f t="shared" si="478"/>
        <v>0</v>
      </c>
      <c r="BK379" s="432">
        <f t="shared" si="479"/>
        <v>0</v>
      </c>
      <c r="BL379" s="432">
        <f t="shared" si="480"/>
        <v>0</v>
      </c>
      <c r="BM379" s="436">
        <f>IF(DAYS360(BF379,BG379)&gt;=1800,1800/2,(DAYS360(BF379,BG379,1))/2)</f>
        <v>0</v>
      </c>
      <c r="BN379" s="462">
        <v>0.65</v>
      </c>
      <c r="BO379" s="427">
        <f t="shared" si="481"/>
        <v>0</v>
      </c>
      <c r="BP379" s="419"/>
      <c r="BQ379" s="700"/>
      <c r="BR379" s="419"/>
      <c r="BS379" s="700"/>
      <c r="BT379" s="700"/>
      <c r="BU379" s="700"/>
      <c r="BV379" s="427">
        <f t="shared" si="471"/>
        <v>0</v>
      </c>
      <c r="BW379" s="419"/>
      <c r="BX379" s="782"/>
      <c r="BY379" s="419"/>
      <c r="BZ379" s="432"/>
      <c r="CA379" s="419"/>
      <c r="CB379" s="427"/>
      <c r="CC379" s="419"/>
      <c r="CD379" s="427"/>
      <c r="CE379" s="404">
        <f>IF(OR(C379=0,CD379="Д"),0,IF(AND(C379&gt;0,E379=0),VLOOKUP(C379,звания!A:B,2,FALSE)/((EOMONTH($G$3,0)+1)-$G$3)*BO379+VLOOKUP(C379,звания!A:B,2,FALSE)/((EOMONTH($G$3,0)+1)-$G$3)*BR379+VLOOKUP(C379,звания!A:B,2,FALSE)/((EOMONTH($G$3,0)+1)-$G$3)*BU379,IF(AND(C379&gt;0,E379&gt;0,F379&gt;=$G$3,BO379=(EOMONTH($G$3,0)+1)-$G$3),(VLOOKUP(E379,звания!A:B,2,FALSE)/(EOMONTH($G$3,0)-$G$3+1))*(F379-$G$3)+(VLOOKUP(C379,звания!A:B,2,FALSE)/(EOMONTH($G$3,0)-$G$3+1))*((EOMONTH($G$3,0)-$G$3+1)-(F379-$G$3)),IF(AND(C379&gt;0,E379&gt;0,F379&gt;$G$3,BO379&lt;(EOMONTH($G$3,0)+1)-$G$3,BO379&lt;&gt;0),VLOOKUP(E379,звания!A:B,2,FALSE)/((EOMONTH($G$3,0)+1)-$G$3)*((F379-$G$3)-(((EOMONTH($G$3,0)+1)-$G$3)-BO379-BU379-BR379))+VLOOKUP(C379,звания!A:B,2,FALSE)/((EOMONTH($G$3,0)+1)-$G$3)*(((EOMONTH($G$3,0)+1)-F379)),IF(F379&lt;$G$3,(VLOOKUP(C379,звания!A:B,2,FALSE)-VLOOKUP(E379,звания!A:B,2,FALSE))/((EOMONTH($BN$3,0)+1)-$BN$3)*(EOMONTH($BN$3,0)+1-F379)+VLOOKUP(C379,звания!A:B,2,FALSE)/((EOMONTH($G$3,0)+1)-$G$3)*BO379+VLOOKUP(C379,звания!A:B,2,FALSE)/((EOMONTH($G$3,0)+1)-$G$3)*BU379+VLOOKUP(C379,звания!A:B,2,FALSE)/((EOMONTH($G$3,0)+1)-$G$3)*BR379,0)))))</f>
        <v>0</v>
      </c>
      <c r="CF379" s="404">
        <f>IF(OR(CD379="Д",C379=0),0,IF(B379="Виключений зі списків",IF(BS379=0,(VLOOKUP(O379,звания!$D$2:$E$62,2,FALSE))/(EOMONTH($B$3,0)+1-$B$3)*BO379+(VLOOKUP(BQ379,звания!$D$2:$E$62,2,FALSE))/(EOMONTH($B$3,0)+1-$B$3)*BR379,(((VLOOKUP(O379,звания!$D$2:$E$62,2,FALSE))/(EOMONTH($B$3,0)+1-$B$3))*BO379)+(VLOOKUP(BQ379,звания!$D$2:$E$62,2,FALSE))/(EOMONTH($B$3,0)+1-$B$3)*BR379+(VLOOKUP(BS379,звания!$D$2:$E$62,2,FALSE))/(EOMONTH($B$3,0)+1-$B$3)*BU379),IF(BS379=0,(VLOOKUP(O379,звания!$D$2:$E$62,2,FALSE))/(EOMONTH($G$3,0)+1-$G$3)*BO379+(VLOOKUP(BQ379,звания!$D$2:$E$62,2,FALSE))/(EOMONTH($G$3,0)+1-$G$3)*BR379,(((VLOOKUP(O379,звания!$D$2:$E$62,2,FALSE))/(EOMONTH($G$3,0)+1-$G$3))*BO379)+(VLOOKUP(BQ379,звания!$D$2:$E$62,2,FALSE))/(EOMONTH($G$3,0)+1-$G$3)*BR379+(VLOOKUP(BS379,звания!$D$2:$E$62,2,FALSE))/(EOMONTH($G$3,0)+1-$G$3)*BU379+IF(BT379=0,0,(VLOOKUP(BS379,звания!$D$2:$E$62,2,FALSE))/(EOMONTH($BN$3,0)+1-$BN$3)*BT379-(VLOOKUP(O379,звания!$D$2:$E$62,2,FALSE))/(EOMONTH($BN$3,0)+1-$BN$3)*BT379))))</f>
        <v>0</v>
      </c>
      <c r="CG379" s="404">
        <f t="shared" si="457"/>
        <v>0</v>
      </c>
      <c r="CH379" s="404">
        <f>IF(BW379=0,CF379*BX379%,IF(BW379&gt;0,((VLOOKUP(O379,звания!$D$2:$E$62,2,FALSE)/(EOMONTH($G$3,0)+1-$G$3)*BW379)*BX379%)))</f>
        <v>0</v>
      </c>
      <c r="CI379" s="404">
        <f>IF(BY379=0,CF379*BZ379%,IF(BY379&gt;0,(VLOOKUP(O379,звания!$D$2:$E$62,2,FALSE)/(EOMONTH($G$3,0)+1-$G$3)*BO379)*BZ379%)+(VLOOKUP(BS379,звания!$D$2:$E$62,2,FALSE)/(EOMONTH($G$3,0)+1-$G$3)*BU379)*BZ379%)</f>
        <v>0</v>
      </c>
      <c r="CJ379" s="404">
        <f>IF(CA379=0,CF379*CB379%,IF(CA379&gt;0,(VLOOKUP(O379,звания!$D$2:$E$62,2,FALSE)/(EOMONTH($G$3,0)+1-$G$3)*BO379)*CB379%)+(VLOOKUP(BS379,звания!$D$2:$E$62,2,FALSE)/(EOMONTH($G$3,0)+1-$G$3)*BU379)*CB379%)</f>
        <v>0</v>
      </c>
      <c r="CK379" s="404">
        <f>IF(CD379="Д",0,IF(CC379=0,CF379*CD379%,IF(CC379&gt;0,(VLOOKUP(O379,звания!$D$2:$E$62,2,FALSE)/(EOMONTH($G$3,0)+1-$G$3)*BO379)*CD379%)+(VLOOKUP(BS379,звания!$D$2:$E$62,2,FALSE)/(EOMONTH($G$3,0)+1-$G$3)*BU379)*CD379%))</f>
        <v>0</v>
      </c>
      <c r="CL379" s="404">
        <f>IF(BR379&gt;0,((VLOOKUP(C379,звания!$A$2:$B$62,2,FALSE)/(EOMONTH($G$3,0)+1-$G$3)*BO379+VLOOKUP(O379,звания!$D$2:$E$62,2,FALSE)/(EOMONTH($G$3,0)+1-$G$3)*BO379+(VLOOKUP(C379,звания!$A$2:$B$62,2,FALSE)/(EOMONTH($G$3,0)+1-$G$3)*BO379+VLOOKUP(O379,звания!$D$2:$E$62,2,FALSE)/(EOMONTH($G$3,0)+1-$G$3)*BO379)*BV379%)*BN379)+(VLOOKUP(C379,звания!$A$2:$B$62,2,FALSE)/(EOMONTH($G$3,0)+1-$G$3)*BU379+VLOOKUP(BS379,звания!$D$2:$E$62,2,FALSE)/(EOMONTH($G$3,0)+1-$G$3)*BU379+(VLOOKUP(C379,звания!$A$2:$B$62,2,FALSE)/(EOMONTH($G$3,0)+1-$G$3)*BU379+VLOOKUP(BS379,звания!$D$2:$E$62,2,FALSE)/(EOMONTH($G$3,0)+1-$G$3)*BU379)*BV379%)*BN379,(CE379+CF379+CG379)*BN379)</f>
        <v>0</v>
      </c>
      <c r="CM379" s="404"/>
      <c r="CN379" s="404"/>
      <c r="CO379" s="432">
        <f t="shared" si="434"/>
        <v>0</v>
      </c>
      <c r="CP379" s="638"/>
      <c r="CQ379" s="637">
        <f>IF(CF379=0,0,IF((SUM(BH379:BM379)&gt;360),(VLOOKUP(O379,звания!$F$2:$G$62,2,FALSE))/100,VLOOKUP(O379,звания!$F$2:$H$62,3,FALSE)/100))</f>
        <v>0</v>
      </c>
      <c r="CR379" s="617">
        <f>IF(B379="Виключений зі списків",IF(AND(BU379=0,360-BH379&lt;0),(VLOOKUP(O379,звания!$D$2:$E$62,2,FALSE))/(EOMONTH($B$3,0)+1-$B$3)*BO379*CQ379,IF(AND(360-BH379&gt;=0,360-BH379&lt;(EOMONTH($B$3,0)+1-$B$3)),(CF379/(EOMONTH($B$3,0)-$B$3+1)*(360-BH379))*CQ379+(CF379/(EOMONTH($B$3,0)-$B$3+1)*((EOMONTH($B$3,0)-$B$3+1)-(360-BH379)))*VLOOKUP(O379,звания!$F$2:$H$62,2,FALSE)/100,((((VLOOKUP(O379,звания!$D$2:$E$62,2,FALSE))/(EOMONTH($B$3,0)+1-$B$3)*BO379*CQ379+(VLOOKUP(BS379,звания!$D$2:$E$62,2,FALSE))/(EOMONTH($B$3,0)+1-$B$3)*BU379*(VLOOKUP(BS379,звания!$F$2:$G$62,2,FALSE)*0.01)+(IF(BT379=0,0,(VLOOKUP(BS379,звания!$D$2:$E$62,2,FALSE)/(EOMONTH($G$3,0)+1-$G$3)*BT379*(VLOOKUP(BS379,звания!$F$2:$G$62,2,FALSE)))*0.01-(VLOOKUP(O379,звания!$D$2:$E$62,2,FALSE)/(EOMONTH($G$3,0)+1-$G$3)*BT379*(VLOOKUP(O379,звания!$F$2:$G$62,2,FALSE)))*0.01)))))/100*(100-CP379))),(IF(AND(BU379=0,360-BH379&lt;0,CP379=0),(VLOOKUP(O379,звания!$D$2:$E$62,2,FALSE))/(EOMONTH($G$3,0)+1-$G$3)*BO379*CQ379,IF(AND(360-BH379&gt;=0,360-BH379&lt;(EOMONTH($G$3,0)+1-$G$3)),(CF379/(EOMONTH($G$3,0)-$G$3+1)*(360-BH379))*CQ379+(CF379/(EOMONTH($G$3,0)-$G$3+1)*((EOMONTH($G$3,0)-$G$3+1)-(360-BH379)))*VLOOKUP(O379,звания!$F$2:$H$62,2,FALSE)/100,((((VLOOKUP(O379,звания!$D$2:$E$62,2,FALSE))/(EOMONTH($G$3,0)+1-$G$3)*BO379*CQ379+(VLOOKUP(BS379,звания!$D$2:$E$62,2,FALSE))/(EOMONTH($G$3,0)+1-$G$3)*BU379*(VLOOKUP(BS379,звания!$F$2:$G$62,2,FALSE)*0.01)))/100*(100-CP379)+(IF(BT379=0,0,(VLOOKUP(BS379,звания!$D$2:$E$62,2,FALSE)/(EOMONTH($B$3,0)+1-$B$3)*BT379*(VLOOKUP(BS379,звания!$F$2:$G$62,2,FALSE)))*0.01-(VLOOKUP(O379,звания!$D$2:$E$62,2,FALSE)/(EOMONTH($B$3,0)+1-$B$3)*BT379*(VLOOKUP(O379,звания!$F$2:$G$62,2,FALSE)))*0.01)))))))</f>
        <v>0</v>
      </c>
      <c r="CS379" s="416">
        <f t="shared" si="469"/>
        <v>0</v>
      </c>
      <c r="CT379" s="403"/>
      <c r="CU379" s="403"/>
      <c r="CV379" s="403">
        <f t="shared" si="435"/>
        <v>0</v>
      </c>
      <c r="CW379" s="556">
        <f t="shared" si="440"/>
        <v>0</v>
      </c>
      <c r="CX379" s="403">
        <f t="shared" si="470"/>
        <v>0</v>
      </c>
      <c r="CY379" s="403"/>
      <c r="CZ379" s="404">
        <f t="shared" si="482"/>
        <v>0</v>
      </c>
      <c r="DA379" s="403"/>
      <c r="DB379" s="403"/>
      <c r="DC379" s="403"/>
      <c r="DD379" s="421">
        <f t="shared" si="446"/>
        <v>0</v>
      </c>
      <c r="DE379" s="421">
        <f t="shared" si="472"/>
        <v>0</v>
      </c>
      <c r="DF379" s="403">
        <f>CX379</f>
        <v>0</v>
      </c>
      <c r="DG379" s="421">
        <f t="shared" si="474"/>
        <v>0</v>
      </c>
      <c r="DH379" s="421"/>
      <c r="DI379" s="421"/>
      <c r="DJ379" s="422" t="str">
        <f t="shared" si="456"/>
        <v xml:space="preserve">    </v>
      </c>
      <c r="DK379" s="424"/>
      <c r="DL379" s="425"/>
      <c r="DM379" s="425"/>
      <c r="DN379" s="425"/>
      <c r="DO379" s="420"/>
      <c r="DP379" s="123"/>
      <c r="DQ379" s="817"/>
      <c r="DR379" s="818"/>
      <c r="DS379" s="819"/>
      <c r="DT379" s="820"/>
      <c r="DU379" s="124"/>
      <c r="DV379" s="110"/>
      <c r="DX379" s="84"/>
      <c r="DY379" s="84"/>
      <c r="DZ379" s="105"/>
      <c r="EH379" s="543">
        <f t="shared" si="436"/>
        <v>0</v>
      </c>
      <c r="EI379" s="404">
        <f t="shared" si="437"/>
        <v>0</v>
      </c>
      <c r="EJ379" s="29">
        <f t="shared" si="438"/>
        <v>0</v>
      </c>
      <c r="EK379" s="50"/>
      <c r="EL379" s="29"/>
      <c r="EM379" s="50"/>
      <c r="EN379" s="50"/>
      <c r="EO379" s="50"/>
      <c r="EP379" s="30"/>
    </row>
    <row r="380" spans="1:146" ht="17.45" hidden="1" customHeight="1">
      <c r="A380" s="402">
        <v>372</v>
      </c>
      <c r="B380" s="403"/>
      <c r="C380" s="403"/>
      <c r="D380" s="403"/>
      <c r="E380" s="416"/>
      <c r="F380" s="417"/>
      <c r="G380" s="406" t="str">
        <f>IF(P380&gt;$G$3,0,CONCATENATE((INT((BH380)/360)+INT((BI380)/360)+INT((BJ380)/360)+INT((BK380)/360)+INT((BL380)/360)+INT((BM380)/360))+INT((INT(MOD((BH380),360)/30)+INT(MOD((BI380),360)/30)+INT(MOD((BJ380),360)/30)+INT(MOD((BK380),360)/30)+INT(MOD((BL380),360)/30)+INT(MOD((BM380),360)/30)+INT((MOD(MOD((BH380),360),30)+MOD(MOD((BI380),360),30)+MOD(MOD((BJ380),360),30)+MOD(MOD((BK380),360),30)+MOD(MOD((BL380),360),30)+MOD(MOD((BM380),360),30))/30))/12),".",MOD(INT(MOD((BH380),360)/30)+INT(MOD((BI380),360)/30)+INT(MOD((BJ380),360)/30)+INT(MOD((BK380),360)/30)+INT(MOD((BL380),360)/30)+INT(MOD((BM380),360)/30)+INT((MOD(MOD((BH380),360),30)+MOD(MOD((BI380),360),30)+MOD(MOD((BJ380),360),30)+MOD(MOD((BK380),360),30)+MOD(MOD((BL380),360),30)+MOD(MOD((BM380),360),30))/30),12),".",INT(MOD(MOD(MOD((BH380),360),30)+MOD(MOD((BI380),360),30)+MOD(MOD((BJ380),360),30)+MOD(MOD((BK380),360),30)+MOD(MOD((BL380),360),30)+MOD(MOD((BM380),360),30),30))))</f>
        <v>0.0.0</v>
      </c>
      <c r="H380" s="407" t="str">
        <f t="shared" si="475"/>
        <v>0.0.0</v>
      </c>
      <c r="I380" s="407" t="str">
        <f>IF(P380&gt;$G$3,0,CONCATENATE((INT((BH380)/360)+INT((BM380)/360))+INT((INT(MOD((BH380),360)/30)+INT(MOD((BM380),360)/30)+INT((MOD(MOD((BH380),360),30)+MOD(MOD((BM380),360),30))/30))/12),".",MOD(INT(MOD((BH380),360)/30)+INT(MOD((BM380),360)/30)+INT((MOD(MOD((BH380),360),30)+MOD(MOD((BM380),360),30))/30),12),".",INT(MOD(MOD(MOD((BH380),360),30)+MOD(MOD((BM380),360),30),30))))</f>
        <v>0.0.0</v>
      </c>
      <c r="J380" s="407" t="str">
        <f t="shared" si="458"/>
        <v>0.0.0</v>
      </c>
      <c r="K380" s="407" t="str">
        <f t="shared" si="459"/>
        <v>0.0.0</v>
      </c>
      <c r="L380" s="407" t="str">
        <f t="shared" si="460"/>
        <v>0.0.0</v>
      </c>
      <c r="M380" s="407" t="str">
        <f t="shared" si="461"/>
        <v>0.0.0</v>
      </c>
      <c r="N380" s="408" t="str">
        <f t="shared" si="476"/>
        <v>0.0.0</v>
      </c>
      <c r="O380" s="418"/>
      <c r="P380" s="417"/>
      <c r="Q380" s="417"/>
      <c r="R380" s="417"/>
      <c r="S380" s="417"/>
      <c r="T380" s="417"/>
      <c r="U380" s="417"/>
      <c r="V380" s="714"/>
      <c r="W380" s="714"/>
      <c r="X380" s="417"/>
      <c r="Y380" s="417"/>
      <c r="Z380" s="714"/>
      <c r="AA380" s="714"/>
      <c r="AB380" s="417"/>
      <c r="AC380" s="417"/>
      <c r="AD380" s="714"/>
      <c r="AE380" s="714"/>
      <c r="AF380" s="417"/>
      <c r="AG380" s="417"/>
      <c r="AH380" s="714"/>
      <c r="AI380" s="714"/>
      <c r="AJ380" s="417"/>
      <c r="AK380" s="417"/>
      <c r="AL380" s="714"/>
      <c r="AM380" s="714"/>
      <c r="AN380" s="417"/>
      <c r="AO380" s="417"/>
      <c r="AP380" s="714"/>
      <c r="AQ380" s="714"/>
      <c r="AR380" s="417"/>
      <c r="AS380" s="417"/>
      <c r="AT380" s="714"/>
      <c r="AU380" s="714"/>
      <c r="AV380" s="417"/>
      <c r="AW380" s="417"/>
      <c r="AX380" s="716"/>
      <c r="AY380" s="716"/>
      <c r="AZ380" s="635"/>
      <c r="BA380" s="635"/>
      <c r="BB380" s="716"/>
      <c r="BC380" s="716"/>
      <c r="BD380" s="635"/>
      <c r="BE380" s="635"/>
      <c r="BF380" s="717"/>
      <c r="BG380" s="717"/>
      <c r="BH380" s="432">
        <f t="shared" si="473"/>
        <v>0</v>
      </c>
      <c r="BI380" s="432">
        <f t="shared" si="477"/>
        <v>0</v>
      </c>
      <c r="BJ380" s="432">
        <f t="shared" si="478"/>
        <v>0</v>
      </c>
      <c r="BK380" s="432">
        <f t="shared" si="479"/>
        <v>0</v>
      </c>
      <c r="BL380" s="432">
        <f t="shared" si="480"/>
        <v>0</v>
      </c>
      <c r="BM380" s="436"/>
      <c r="BN380" s="462">
        <v>0.65</v>
      </c>
      <c r="BO380" s="427">
        <f t="shared" si="481"/>
        <v>0</v>
      </c>
      <c r="BP380" s="419"/>
      <c r="BQ380" s="700"/>
      <c r="BR380" s="419"/>
      <c r="BS380" s="700"/>
      <c r="BT380" s="700"/>
      <c r="BU380" s="700"/>
      <c r="BV380" s="427">
        <f t="shared" si="471"/>
        <v>0</v>
      </c>
      <c r="BW380" s="419"/>
      <c r="BX380" s="782"/>
      <c r="BY380" s="419"/>
      <c r="BZ380" s="432"/>
      <c r="CA380" s="419"/>
      <c r="CB380" s="427"/>
      <c r="CC380" s="419"/>
      <c r="CD380" s="427"/>
      <c r="CE380" s="404">
        <f>IF(OR(C380=0,CD380="Д"),0,IF(AND(C380&gt;0,E380=0),VLOOKUP(C380,звания!A:B,2,FALSE)/((EOMONTH($G$3,0)+1)-$G$3)*BO380+VLOOKUP(C380,звания!A:B,2,FALSE)/((EOMONTH($G$3,0)+1)-$G$3)*BR380+VLOOKUP(C380,звания!A:B,2,FALSE)/((EOMONTH($G$3,0)+1)-$G$3)*BU380,IF(AND(C380&gt;0,E380&gt;0,F380&gt;=$G$3,BO380=(EOMONTH($G$3,0)+1)-$G$3),(VLOOKUP(E380,звания!A:B,2,FALSE)/(EOMONTH($G$3,0)-$G$3+1))*(F380-$G$3)+(VLOOKUP(C380,звания!A:B,2,FALSE)/(EOMONTH($G$3,0)-$G$3+1))*((EOMONTH($G$3,0)-$G$3+1)-(F380-$G$3)),IF(AND(C380&gt;0,E380&gt;0,F380&gt;$G$3,BO380&lt;(EOMONTH($G$3,0)+1)-$G$3,BO380&lt;&gt;0),VLOOKUP(E380,звания!A:B,2,FALSE)/((EOMONTH($G$3,0)+1)-$G$3)*((F380-$G$3)-(((EOMONTH($G$3,0)+1)-$G$3)-BO380-BU380-BR380))+VLOOKUP(C380,звания!A:B,2,FALSE)/((EOMONTH($G$3,0)+1)-$G$3)*(((EOMONTH($G$3,0)+1)-F380)),IF(F380&lt;$G$3,(VLOOKUP(C380,звания!A:B,2,FALSE)-VLOOKUP(E380,звания!A:B,2,FALSE))/((EOMONTH($BN$3,0)+1)-$BN$3)*(EOMONTH($BN$3,0)+1-F380)+VLOOKUP(C380,звания!A:B,2,FALSE)/((EOMONTH($G$3,0)+1)-$G$3)*BO380+VLOOKUP(C380,звания!A:B,2,FALSE)/((EOMONTH($G$3,0)+1)-$G$3)*BU380+VLOOKUP(C380,звания!A:B,2,FALSE)/((EOMONTH($G$3,0)+1)-$G$3)*BR380,0)))))</f>
        <v>0</v>
      </c>
      <c r="CF380" s="404">
        <f>IF(OR(CD380="Д",C380=0),0,IF(B380="Виключений зі списків",IF(BS380=0,(VLOOKUP(O380,звания!$D$2:$E$62,2,FALSE))/(EOMONTH($B$3,0)+1-$B$3)*BO380+(VLOOKUP(BQ380,звания!$D$2:$E$62,2,FALSE))/(EOMONTH($B$3,0)+1-$B$3)*BR380,(((VLOOKUP(O380,звания!$D$2:$E$62,2,FALSE))/(EOMONTH($B$3,0)+1-$B$3))*BO380)+(VLOOKUP(BQ380,звания!$D$2:$E$62,2,FALSE))/(EOMONTH($B$3,0)+1-$B$3)*BR380+(VLOOKUP(BS380,звания!$D$2:$E$62,2,FALSE))/(EOMONTH($B$3,0)+1-$B$3)*BU380),IF(BS380=0,(VLOOKUP(O380,звания!$D$2:$E$62,2,FALSE))/(EOMONTH($G$3,0)+1-$G$3)*BO380+(VLOOKUP(BQ380,звания!$D$2:$E$62,2,FALSE))/(EOMONTH($G$3,0)+1-$G$3)*BR380,(((VLOOKUP(O380,звания!$D$2:$E$62,2,FALSE))/(EOMONTH($G$3,0)+1-$G$3))*BO380)+(VLOOKUP(BQ380,звания!$D$2:$E$62,2,FALSE))/(EOMONTH($G$3,0)+1-$G$3)*BR380+(VLOOKUP(BS380,звания!$D$2:$E$62,2,FALSE))/(EOMONTH($G$3,0)+1-$G$3)*BU380+IF(BT380=0,0,(VLOOKUP(BS380,звания!$D$2:$E$62,2,FALSE))/(EOMONTH($BN$3,0)+1-$BN$3)*BT380-(VLOOKUP(O380,звания!$D$2:$E$62,2,FALSE))/(EOMONTH($BN$3,0)+1-$BN$3)*BT380))))</f>
        <v>0</v>
      </c>
      <c r="CG380" s="404">
        <f t="shared" si="457"/>
        <v>0</v>
      </c>
      <c r="CH380" s="404">
        <f>IF(BW380=0,CF380*BX380%,IF(BW380&gt;0,((VLOOKUP(O380,звания!$D$2:$E$62,2,FALSE)/(EOMONTH($G$3,0)+1-$G$3)*BW380)*BX380%)))</f>
        <v>0</v>
      </c>
      <c r="CI380" s="404">
        <f>IF(BY380=0,CF380*BZ380%,IF(BY380&gt;0,(VLOOKUP(O380,звания!$D$2:$E$62,2,FALSE)/(EOMONTH($G$3,0)+1-$G$3)*BO380)*BZ380%)+(VLOOKUP(BS380,звания!$D$2:$E$62,2,FALSE)/(EOMONTH($G$3,0)+1-$G$3)*BU380)*BZ380%)</f>
        <v>0</v>
      </c>
      <c r="CJ380" s="404">
        <f>IF(CA380=0,CF380*CB380%,IF(CA380&gt;0,(VLOOKUP(O380,звания!$D$2:$E$62,2,FALSE)/(EOMONTH($G$3,0)+1-$G$3)*BO380)*CB380%)+(VLOOKUP(BS380,звания!$D$2:$E$62,2,FALSE)/(EOMONTH($G$3,0)+1-$G$3)*BU380)*CB380%)</f>
        <v>0</v>
      </c>
      <c r="CK380" s="404">
        <f>IF(CD380="Д",0,IF(CC380=0,CF380*CD380%,IF(CC380&gt;0,(VLOOKUP(O380,звания!$D$2:$E$62,2,FALSE)/(EOMONTH($G$3,0)+1-$G$3)*BO380)*CD380%)+(VLOOKUP(BS380,звания!$D$2:$E$62,2,FALSE)/(EOMONTH($G$3,0)+1-$G$3)*BU380)*CD380%))</f>
        <v>0</v>
      </c>
      <c r="CL380" s="404">
        <f>IF(BR380&gt;0,((VLOOKUP(C380,звания!$A$2:$B$62,2,FALSE)/(EOMONTH($G$3,0)+1-$G$3)*BO380+VLOOKUP(O380,звания!$D$2:$E$62,2,FALSE)/(EOMONTH($G$3,0)+1-$G$3)*BO380+(VLOOKUP(C380,звания!$A$2:$B$62,2,FALSE)/(EOMONTH($G$3,0)+1-$G$3)*BO380+VLOOKUP(O380,звания!$D$2:$E$62,2,FALSE)/(EOMONTH($G$3,0)+1-$G$3)*BO380)*BV380%)*BN380)+(VLOOKUP(C380,звания!$A$2:$B$62,2,FALSE)/(EOMONTH($G$3,0)+1-$G$3)*BU380+VLOOKUP(BS380,звания!$D$2:$E$62,2,FALSE)/(EOMONTH($G$3,0)+1-$G$3)*BU380+(VLOOKUP(C380,звания!$A$2:$B$62,2,FALSE)/(EOMONTH($G$3,0)+1-$G$3)*BU380+VLOOKUP(BS380,звания!$D$2:$E$62,2,FALSE)/(EOMONTH($G$3,0)+1-$G$3)*BU380)*BV380%)*BN380,(CE380+CF380+CG380)*BN380)</f>
        <v>0</v>
      </c>
      <c r="CM380" s="404"/>
      <c r="CN380" s="404"/>
      <c r="CO380" s="432">
        <f t="shared" si="434"/>
        <v>0</v>
      </c>
      <c r="CP380" s="638"/>
      <c r="CQ380" s="637">
        <f>IF(CF380=0,0,IF((SUM(BH380:BM380)&gt;360),(VLOOKUP(O380,звания!$F$2:$G$62,2,FALSE))/100,VLOOKUP(O380,звания!$F$2:$H$62,3,FALSE)/100))</f>
        <v>0</v>
      </c>
      <c r="CR380" s="617">
        <f>IF(B380="Виключений зі списків",IF(AND(BU380=0,360-BH380&lt;0),(VLOOKUP(O380,звания!$D$2:$E$62,2,FALSE))/(EOMONTH($B$3,0)+1-$B$3)*BO380*CQ380,IF(AND(360-BH380&gt;=0,360-BH380&lt;(EOMONTH($B$3,0)+1-$B$3)),(CF380/(EOMONTH($B$3,0)-$B$3+1)*(360-BH380))*CQ380+(CF380/(EOMONTH($B$3,0)-$B$3+1)*((EOMONTH($B$3,0)-$B$3+1)-(360-BH380)))*VLOOKUP(O380,звания!$F$2:$H$62,2,FALSE)/100,((((VLOOKUP(O380,звания!$D$2:$E$62,2,FALSE))/(EOMONTH($B$3,0)+1-$B$3)*BO380*CQ380+(VLOOKUP(BS380,звания!$D$2:$E$62,2,FALSE))/(EOMONTH($B$3,0)+1-$B$3)*BU380*(VLOOKUP(BS380,звания!$F$2:$G$62,2,FALSE)*0.01)+(IF(BT380=0,0,(VLOOKUP(BS380,звания!$D$2:$E$62,2,FALSE)/(EOMONTH($G$3,0)+1-$G$3)*BT380*(VLOOKUP(BS380,звания!$F$2:$G$62,2,FALSE)))*0.01-(VLOOKUP(O380,звания!$D$2:$E$62,2,FALSE)/(EOMONTH($G$3,0)+1-$G$3)*BT380*(VLOOKUP(O380,звания!$F$2:$G$62,2,FALSE)))*0.01)))))/100*(100-CP380))),(IF(AND(BU380=0,360-BH380&lt;0,CP380=0),(VLOOKUP(O380,звания!$D$2:$E$62,2,FALSE))/(EOMONTH($G$3,0)+1-$G$3)*BO380*CQ380,IF(AND(360-BH380&gt;=0,360-BH380&lt;(EOMONTH($G$3,0)+1-$G$3)),(CF380/(EOMONTH($G$3,0)-$G$3+1)*(360-BH380))*CQ380+(CF380/(EOMONTH($G$3,0)-$G$3+1)*((EOMONTH($G$3,0)-$G$3+1)-(360-BH380)))*VLOOKUP(O380,звания!$F$2:$H$62,2,FALSE)/100,((((VLOOKUP(O380,звания!$D$2:$E$62,2,FALSE))/(EOMONTH($G$3,0)+1-$G$3)*BO380*CQ380+(VLOOKUP(BS380,звания!$D$2:$E$62,2,FALSE))/(EOMONTH($G$3,0)+1-$G$3)*BU380*(VLOOKUP(BS380,звания!$F$2:$G$62,2,FALSE)*0.01)))/100*(100-CP380)+(IF(BT380=0,0,(VLOOKUP(BS380,звания!$D$2:$E$62,2,FALSE)/(EOMONTH($B$3,0)+1-$B$3)*BT380*(VLOOKUP(BS380,звания!$F$2:$G$62,2,FALSE)))*0.01-(VLOOKUP(O380,звания!$D$2:$E$62,2,FALSE)/(EOMONTH($B$3,0)+1-$B$3)*BT380*(VLOOKUP(O380,звания!$F$2:$G$62,2,FALSE)))*0.01)))))))</f>
        <v>0</v>
      </c>
      <c r="CS380" s="416"/>
      <c r="CT380" s="403"/>
      <c r="CU380" s="403"/>
      <c r="CV380" s="403">
        <f t="shared" si="435"/>
        <v>0</v>
      </c>
      <c r="CW380" s="556"/>
      <c r="CX380" s="403">
        <f t="shared" si="470"/>
        <v>0</v>
      </c>
      <c r="CY380" s="403"/>
      <c r="CZ380" s="404">
        <f t="shared" si="482"/>
        <v>0</v>
      </c>
      <c r="DA380" s="403"/>
      <c r="DB380" s="403"/>
      <c r="DC380" s="403"/>
      <c r="DD380" s="421">
        <f t="shared" si="446"/>
        <v>0</v>
      </c>
      <c r="DE380" s="421">
        <f t="shared" si="472"/>
        <v>0</v>
      </c>
      <c r="DF380" s="403"/>
      <c r="DG380" s="421"/>
      <c r="DH380" s="421"/>
      <c r="DI380" s="421"/>
      <c r="DJ380" s="422" t="str">
        <f t="shared" si="456"/>
        <v xml:space="preserve">    </v>
      </c>
      <c r="DK380" s="424"/>
      <c r="DL380" s="425"/>
      <c r="DM380" s="425"/>
      <c r="DN380" s="425"/>
      <c r="DO380" s="420"/>
      <c r="DP380" s="123"/>
      <c r="DQ380" s="817"/>
      <c r="DR380" s="818"/>
      <c r="DS380" s="819"/>
      <c r="DT380" s="820"/>
      <c r="DU380" s="124"/>
      <c r="DV380" s="110"/>
      <c r="DZ380" s="105"/>
      <c r="EH380" s="543">
        <f t="shared" si="436"/>
        <v>0</v>
      </c>
      <c r="EI380" s="404">
        <f t="shared" si="437"/>
        <v>0</v>
      </c>
      <c r="EJ380" s="29">
        <f t="shared" si="438"/>
        <v>0</v>
      </c>
      <c r="EK380" s="50"/>
      <c r="EL380" s="29"/>
      <c r="EM380" s="50"/>
      <c r="EN380" s="50"/>
      <c r="EO380" s="50"/>
      <c r="EP380" s="30"/>
    </row>
    <row r="381" spans="1:146" ht="17.45" hidden="1" customHeight="1">
      <c r="A381" s="446">
        <v>373</v>
      </c>
      <c r="B381" s="421"/>
      <c r="C381" s="403"/>
      <c r="D381" s="403">
        <f t="shared" ref="D381:D403" si="485">DK381</f>
        <v>0</v>
      </c>
      <c r="E381" s="416"/>
      <c r="F381" s="417"/>
      <c r="G381" s="406" t="str">
        <f>IF(P381&gt;$G$3,0,CONCATENATE((INT((BH381)/360)+INT((BI381)/360)+INT((BJ381)/360)+INT((BK381)/360)+INT((BL381)/360)+INT((BM381)/360))+INT((INT(MOD((BH381),360)/30)+INT(MOD((BI381),360)/30)+INT(MOD((BJ381),360)/30)+INT(MOD((BK381),360)/30)+INT(MOD((BL381),360)/30)+INT(MOD((BM381),360)/30)+INT((MOD(MOD((BH381),360),30)+MOD(MOD((BI381),360),30)+MOD(MOD((BJ381),360),30)+MOD(MOD((BK381),360),30)+MOD(MOD((BL381),360),30)+MOD(MOD((BM381),360),30))/30))/12),".",MOD(INT(MOD((BH381),360)/30)+INT(MOD((BI381),360)/30)+INT(MOD((BJ381),360)/30)+INT(MOD((BK381),360)/30)+INT(MOD((BL381),360)/30)+INT(MOD((BM381),360)/30)+INT((MOD(MOD((BH381),360),30)+MOD(MOD((BI381),360),30)+MOD(MOD((BJ381),360),30)+MOD(MOD((BK381),360),30)+MOD(MOD((BL381),360),30)+MOD(MOD((BM381),360),30))/30),12),".",INT(MOD(MOD(MOD((BH381),360),30)+MOD(MOD((BI381),360),30)+MOD(MOD((BJ381),360),30)+MOD(MOD((BK381),360),30)+MOD(MOD((BL381),360),30)+MOD(MOD((BM381),360),30),30))))</f>
        <v>0.0.0</v>
      </c>
      <c r="H381" s="407" t="str">
        <f>CONCATENATE(INT((BH381)/360),".",INT(MOD((BH381),360)/30),".",MOD(MOD((BH381),360),30))</f>
        <v>0.0.0</v>
      </c>
      <c r="I381" s="407" t="str">
        <f>IF(P381&gt;$G$3,0,CONCATENATE((INT((BH381)/360)+INT((BM381)/360))+INT((INT(MOD((BH381),360)/30)+INT(MOD((BM381),360)/30)+INT((MOD(MOD((BH381),360),30)+MOD(MOD((BM381),360),30))/30))/12),".",MOD(INT(MOD((BH381),360)/30)+INT(MOD((BM381),360)/30)+INT((MOD(MOD((BH381),360),30)+MOD(MOD((BM381),360),30))/30),12),".",INT(MOD(MOD(MOD((BH381),360),30)+MOD(MOD((BM381),360),30),30))))</f>
        <v>0.0.0</v>
      </c>
      <c r="J381" s="407" t="str">
        <f t="shared" si="458"/>
        <v>0.0.0</v>
      </c>
      <c r="K381" s="407" t="str">
        <f t="shared" si="459"/>
        <v>0.0.0</v>
      </c>
      <c r="L381" s="407" t="str">
        <f t="shared" si="460"/>
        <v>0.0.0</v>
      </c>
      <c r="M381" s="407" t="str">
        <f t="shared" si="461"/>
        <v>0.0.0</v>
      </c>
      <c r="N381" s="408" t="str">
        <f>CONCATENATE(IF(INT(INT(DAYS360(BF381,BG381,1)/30)/24)&gt;=2,2,INT(INT(DAYS360(BF381,BG381,1)/30)/24)),".",IF(AND(INT(INT(DAYS360(BF381,BG381,1)/30)/24)&gt;=2,MOD(INT(BM381/30),12)&gt;=6),6,IF(ISODD(MOD(INT(DAYS360(BF381,BG381,1)/30),12)),MOD(INT(DAYS360(BF381,BG381,1)/60),12),MOD(INT(BM381/30),12))),".",IF(AND(INT(INT(DAYS360(BF381,BG381,1)/30)/24)&gt;=2,MOD(INT(BM381/30),12)&gt;=6),0,IF(ISODD(MOD(INT(DAYS360(BF381,BG381,1)/30),12)),INT((MOD(DAYS360(BF381,BG381,1),30)/2+15)),INT(MOD(DAYS360(BF381,BG381,1),30)/2))))</f>
        <v>0.0.0</v>
      </c>
      <c r="O381" s="418"/>
      <c r="P381" s="417"/>
      <c r="Q381" s="417"/>
      <c r="R381" s="417"/>
      <c r="S381" s="417"/>
      <c r="T381" s="417"/>
      <c r="U381" s="417"/>
      <c r="V381" s="714"/>
      <c r="W381" s="714"/>
      <c r="X381" s="417"/>
      <c r="Y381" s="417"/>
      <c r="Z381" s="714"/>
      <c r="AA381" s="714"/>
      <c r="AB381" s="417"/>
      <c r="AC381" s="417"/>
      <c r="AD381" s="714"/>
      <c r="AE381" s="714"/>
      <c r="AF381" s="417"/>
      <c r="AG381" s="417"/>
      <c r="AH381" s="714"/>
      <c r="AI381" s="714"/>
      <c r="AJ381" s="417"/>
      <c r="AK381" s="417"/>
      <c r="AL381" s="714"/>
      <c r="AM381" s="714"/>
      <c r="AN381" s="417"/>
      <c r="AO381" s="417"/>
      <c r="AP381" s="714"/>
      <c r="AQ381" s="714"/>
      <c r="AR381" s="417"/>
      <c r="AS381" s="417"/>
      <c r="AT381" s="714"/>
      <c r="AU381" s="714"/>
      <c r="AV381" s="417"/>
      <c r="AW381" s="417"/>
      <c r="AX381" s="716"/>
      <c r="AY381" s="716"/>
      <c r="AZ381" s="635"/>
      <c r="BA381" s="635"/>
      <c r="BB381" s="716"/>
      <c r="BC381" s="716"/>
      <c r="BD381" s="635"/>
      <c r="BE381" s="635"/>
      <c r="BF381" s="717"/>
      <c r="BG381" s="717"/>
      <c r="BH381" s="432">
        <f t="shared" si="473"/>
        <v>0</v>
      </c>
      <c r="BI381" s="432">
        <f t="shared" si="477"/>
        <v>0</v>
      </c>
      <c r="BJ381" s="432">
        <f t="shared" si="478"/>
        <v>0</v>
      </c>
      <c r="BK381" s="432">
        <f t="shared" si="479"/>
        <v>0</v>
      </c>
      <c r="BL381" s="432">
        <f t="shared" si="480"/>
        <v>0</v>
      </c>
      <c r="BM381" s="436">
        <f t="shared" ref="BM381:BM403" si="486">IF(DAYS360(BF381,BG381)&gt;=1800,1800/2,(DAYS360(BF381,BG381,1))/2)</f>
        <v>0</v>
      </c>
      <c r="BN381" s="462">
        <v>0.65</v>
      </c>
      <c r="BO381" s="427">
        <f t="shared" si="481"/>
        <v>0</v>
      </c>
      <c r="BP381" s="419"/>
      <c r="BQ381" s="700"/>
      <c r="BR381" s="419"/>
      <c r="BS381" s="700"/>
      <c r="BT381" s="700"/>
      <c r="BU381" s="700"/>
      <c r="BV381" s="427">
        <f>IF((BH381+BI381+BJ381+BK381+BL381+BM381)&lt;360,0,IF(AND((BH381+BI381+BJ381+BK381+BL381+BM381)&gt;=360,(BH381+BI381+BJ381+BK381+BL381+BM381)&lt;1800),25,IF(AND((BH381+BI381+BJ381+BK381+BL381+BM381)&gt;=1800,(BH381+BI381+BJ381+BK381+BL381+BM381)&lt;3600),30,IF(AND((BH381+BI381+BJ381+BK381+BL381+BM381)&gt;=3600,(BH381+BI381+BJ381+BK381+BL381+BM381)&lt;5400),35,IF(AND((BH381+BI381+BJ381+BK381+BL381+BM381)&gt;=5400,(BH381+BI381+BJ381+BK381+BL381+BM381)&lt;7200),40,IF(AND((BH381+BI381+BJ381+BK381+BL381+BM381)&gt;=7200,(BH381+BI381+BJ381+BK381+BL381+BM381)&lt;9000),45,IF((BH381+BI381+BJ381+BK381+BL381+BM381)&gt;=9000,50,"ПРОВЕРЬ")))))))</f>
        <v>0</v>
      </c>
      <c r="BW381" s="419"/>
      <c r="BX381" s="781"/>
      <c r="BY381" s="700"/>
      <c r="BZ381" s="432"/>
      <c r="CA381" s="700"/>
      <c r="CB381" s="432"/>
      <c r="CC381" s="700"/>
      <c r="CD381" s="432"/>
      <c r="CE381" s="404">
        <f>IF(OR(C381=0,CD381="Д"),0,IF(AND(C381&gt;0,E381=0),VLOOKUP(C381,звания!A:B,2,FALSE)/((EOMONTH($G$3,0)+1)-$G$3)*BO381+VLOOKUP(C381,звания!A:B,2,FALSE)/((EOMONTH($G$3,0)+1)-$G$3)*BR381+VLOOKUP(C381,звания!A:B,2,FALSE)/((EOMONTH($G$3,0)+1)-$G$3)*BU381,IF(AND(C381&gt;0,E381&gt;0,F381&gt;=$G$3,BO381=(EOMONTH($G$3,0)+1)-$G$3),(VLOOKUP(E381,звания!A:B,2,FALSE)/(EOMONTH($G$3,0)-$G$3+1))*(F381-$G$3)+(VLOOKUP(C381,звания!A:B,2,FALSE)/(EOMONTH($G$3,0)-$G$3+1))*((EOMONTH($G$3,0)-$G$3+1)-(F381-$G$3)),IF(AND(C381&gt;0,E381&gt;0,F381&gt;$G$3,BO381&lt;(EOMONTH($G$3,0)+1)-$G$3,BO381&lt;&gt;0),VLOOKUP(E381,звания!A:B,2,FALSE)/((EOMONTH($G$3,0)+1)-$G$3)*((F381-$G$3)-(((EOMONTH($G$3,0)+1)-$G$3)-BO381-BU381-BR381))+VLOOKUP(C381,звания!A:B,2,FALSE)/((EOMONTH($G$3,0)+1)-$G$3)*(((EOMONTH($G$3,0)+1)-F381)),IF(F381&lt;$G$3,(VLOOKUP(C381,звания!A:B,2,FALSE)-VLOOKUP(E381,звания!A:B,2,FALSE))/((EOMONTH($BN$3,0)+1)-$BN$3)*(EOMONTH($BN$3,0)+1-F381)+VLOOKUP(C381,звания!A:B,2,FALSE)/((EOMONTH($G$3,0)+1)-$G$3)*BO381+VLOOKUP(C381,звания!A:B,2,FALSE)/((EOMONTH($G$3,0)+1)-$G$3)*BU381+VLOOKUP(C381,звания!A:B,2,FALSE)/((EOMONTH($G$3,0)+1)-$G$3)*BR381,0)))))</f>
        <v>0</v>
      </c>
      <c r="CF381" s="404">
        <f>IF(OR(CD381="Д",C381=0),0,IF(B381="Виключений зі списків",IF(BS381=0,(VLOOKUP(O381,звания!$D$2:$E$62,2,FALSE))/(EOMONTH($B$3,0)+1-$B$3)*BO381+(VLOOKUP(BQ381,звания!$D$2:$E$62,2,FALSE))/(EOMONTH($B$3,0)+1-$B$3)*BR381,(((VLOOKUP(O381,звания!$D$2:$E$62,2,FALSE))/(EOMONTH($B$3,0)+1-$B$3))*BO381)+(VLOOKUP(BQ381,звания!$D$2:$E$62,2,FALSE))/(EOMONTH($B$3,0)+1-$B$3)*BR381+(VLOOKUP(BS381,звания!$D$2:$E$62,2,FALSE))/(EOMONTH($B$3,0)+1-$B$3)*BU381),IF(BS381=0,(VLOOKUP(O381,звания!$D$2:$E$62,2,FALSE))/(EOMONTH($G$3,0)+1-$G$3)*BO381+(VLOOKUP(BQ381,звания!$D$2:$E$62,2,FALSE))/(EOMONTH($G$3,0)+1-$G$3)*BR381,(((VLOOKUP(O381,звания!$D$2:$E$62,2,FALSE))/(EOMONTH($G$3,0)+1-$G$3))*BO381)+(VLOOKUP(BQ381,звания!$D$2:$E$62,2,FALSE))/(EOMONTH($G$3,0)+1-$G$3)*BR381+(VLOOKUP(BS381,звания!$D$2:$E$62,2,FALSE))/(EOMONTH($G$3,0)+1-$G$3)*BU381+IF(BT381=0,0,(VLOOKUP(BS381,звания!$D$2:$E$62,2,FALSE))/(EOMONTH($BN$3,0)+1-$BN$3)*BT381-(VLOOKUP(O381,звания!$D$2:$E$62,2,FALSE))/(EOMONTH($BN$3,0)+1-$BN$3)*BT381))))</f>
        <v>0</v>
      </c>
      <c r="CG381" s="404">
        <f>IF(AND(SUM(BH381:BM381)&lt;360,((EOMONTH($G$3,0)-$G$3+1+(SUM(BH381:BM381)))&gt;0),SUM(BH381:BM381)+EOMONTH($G$3,0)-$G$3+1&lt;360),(CE381+CF381)*BV381%,IF(SUM(BH381:BM381)+EOMONTH($G$3,0)-$G$3+1&lt;=1800,((CE381+CF381)/(EOMONTH($G$3,0)-$G$3+1))*(360-SUM(BH381:BM381))*BV381%+(((CE381+CF381)/(EOMONTH($G$3,0)-$G$3+1))*((EOMONTH($G$3,0)-$G$3+1)-(360-SUM(BH381:BM381))))*25%,IF(AND(SUM(BH381:BM381)&lt;1800,((EOMONTH($G$3,0)-$G$3+1+SUM(BH381:BM381))&gt;=360),SUM(BH381:BM381)+EOMONTH($G$3,0)-$G$3+1&lt;1800),(CE381+CF381)*BV381%,IF(SUM(BH381:BM381)+EOMONTH($G$3,0)-$G$3+1&lt;=3600,((CE381+CF381)/(EOMONTH($G$3,0)-$G$3+1))*(1800-SUM(BH381:BM381))*BV381%+(((CE381+CF381)/(EOMONTH($G$3,0)-$G$3+1))*((EOMONTH($G$3,0)-$G$3+1)-(1800-SUM(BH381:BM381)))*30%),IF(AND(SUM(BH381:BM381)&lt;3600,((EOMONTH($G$3,0)-$G$3+1+SUM(BH381:BM381))&gt;=1800),SUM(BH381:BM381)+EOMONTH($G$3,0)-$G$3+1&lt;3600),(CE381+CF381)*BV381%,IF(SUM(BH381:BM381)+EOMONTH($G$3,0)-$G$3+1&lt;=5400,((CE381+CF381)/(EOMONTH($G$3,0)-$G$3+1))*(3600-SUM(BH381:BM381))*BV381%+(((CE381+CF381)/(EOMONTH($G$3,0)-$G$3+1))*((EOMONTH($G$3,0)-$G$3+1)-(3600-SUM(BH381:BM381))))*35%,IF(AND(SUM(BH381:BM381)&lt;5400,((EOMONTH($G$3,0)-$G$3+1+SUM(BH381:BM381))&gt;=3600),SUM(BH381:BM381)+EOMONTH($G$3,0)-$G$3+1&lt;5400),(CE381+CF381)*BV381%,IF(SUM(BH381:BM381)+EOMONTH($G$3,0)-$G$3+1&lt;=7200,((CE381+CF381)/(EOMONTH($G$3,0)-$G$3+1))*(5400-SUM(BH381:BM381))*BV381%+(((CE381+CF381)/(EOMONTH($G$3,0)-$G$3+1))*((EOMONTH($G$3,0)-$G$3+1)-(5400-SUM(BH381:BM381))))*40%,IF(AND(SUM(BH381:BM381)&lt;7200,((EOMONTH($G$3,0)-$G$3+1+SUM(BH381:BM381))&gt;=5400),SUM(BH381:BM381)+EOMONTH($G$3,0)-$G$3+1&lt;7200),(CE381+CF381)*BV381%,IF(SUM(BH381:BM381)+EOMONTH($G$3,0)-$G$3+1&lt;=9000,((CE381+CF381)/(EOMONTH($G$3,0)-$G$3+1))*(7200-SUM(BH381:BM381))*BV381%+(((CE381+CF381)/(EOMONTH($G$3,0)-$G$3+1))*((EOMONTH($G$3,0)-$G$3+1)-(7200-SUM(BH381:BM381))))*45%,IF(SUM(BH381:BM381)+EOMONTH($G$3,0)-$G$3+1&gt;=9000,((CE381+CF381)/(EOMONTH($G$3,0)-$G$3+1))*(9000-SUM(BH381:BM381))*BV381%+(((CE381+CF381)/(EOMONTH($G$3,0)-$G$3+1))*((EOMONTH($G$3,0)-$G$3+1)-(9000-SUM(BH381:BM381))))*50%,0)))))))))))</f>
        <v>0</v>
      </c>
      <c r="CH381" s="404">
        <f>IF(BW381=0,CF381*BX381%,IF(BW381&gt;0,((VLOOKUP(O381,звания!$D$2:$E$62,2,FALSE)/(EOMONTH($G$3,0)+1-$G$3)*BW381)*BX381%)))</f>
        <v>0</v>
      </c>
      <c r="CI381" s="404">
        <f>IF(BY381=0,CF381*BZ381%,IF(BY381&gt;0,(VLOOKUP(O381,звания!$D$2:$E$62,2,FALSE)/(EOMONTH($G$3,0)+1-$G$3)*BO381)*BZ381%)+(VLOOKUP(BS381,звания!$D$2:$E$62,2,FALSE)/(EOMONTH($G$3,0)+1-$G$3)*BU381)*BZ381%)</f>
        <v>0</v>
      </c>
      <c r="CJ381" s="404">
        <f>IF(CA381=0,CF381*CB381%,IF(CA381&gt;0,(VLOOKUP(O381,звания!$D$2:$E$62,2,FALSE)/(EOMONTH($G$3,0)+1-$G$3)*BO381)*CB381%)+(VLOOKUP(BS381,звания!$D$2:$E$62,2,FALSE)/(EOMONTH($G$3,0)+1-$G$3)*BU381)*CB381%)</f>
        <v>0</v>
      </c>
      <c r="CK381" s="404">
        <f>IF(CD381="Д",0,IF(CC381=0,CF381*CD381%,IF(CC381&gt;0,(VLOOKUP(O381,звания!$D$2:$E$62,2,FALSE)/(EOMONTH($G$3,0)+1-$G$3)*BO381)*CD381%)+(VLOOKUP(BS381,звания!$D$2:$E$62,2,FALSE)/(EOMONTH($G$3,0)+1-$G$3)*BU381)*CD381%))</f>
        <v>0</v>
      </c>
      <c r="CL381" s="404">
        <f>IF(BR381&gt;0,((VLOOKUP(C381,звания!$A$2:$B$62,2,FALSE)/(EOMONTH($G$3,0)+1-$G$3)*BO381+VLOOKUP(O381,звания!$D$2:$E$62,2,FALSE)/(EOMONTH($G$3,0)+1-$G$3)*BO381+(VLOOKUP(C381,звания!$A$2:$B$62,2,FALSE)/(EOMONTH($G$3,0)+1-$G$3)*BO381+VLOOKUP(O381,звания!$D$2:$E$62,2,FALSE)/(EOMONTH($G$3,0)+1-$G$3)*BO381)*BV381%)*BN381)+(VLOOKUP(C381,звания!$A$2:$B$62,2,FALSE)/(EOMONTH($G$3,0)+1-$G$3)*BU381+VLOOKUP(BS381,звания!$D$2:$E$62,2,FALSE)/(EOMONTH($G$3,0)+1-$G$3)*BU381+(VLOOKUP(C381,звания!$A$2:$B$62,2,FALSE)/(EOMONTH($G$3,0)+1-$G$3)*BU381+VLOOKUP(BS381,звания!$D$2:$E$62,2,FALSE)/(EOMONTH($G$3,0)+1-$G$3)*BU381)*BV381%)*BN381,(CE381+CF381+CG381)*BN381)</f>
        <v>0</v>
      </c>
      <c r="CM381" s="404"/>
      <c r="CN381" s="404"/>
      <c r="CO381" s="432">
        <f t="shared" si="434"/>
        <v>0</v>
      </c>
      <c r="CP381" s="638"/>
      <c r="CQ381" s="637">
        <f>IF(CF381=0,0,IF((SUM(BH381:BM381)&gt;360),(VLOOKUP(O381,звания!$F$2:$G$62,2,FALSE))/100,VLOOKUP(O381,звания!$F$2:$H$62,3,FALSE)/100))</f>
        <v>0</v>
      </c>
      <c r="CR381" s="617">
        <f>IF(B381="Виключений зі списків",IF(AND(BU381=0,360-BH381&lt;0),(VLOOKUP(O381,звания!$D$2:$E$62,2,FALSE))/(EOMONTH($B$3,0)+1-$B$3)*BO381*CQ381,IF(AND(360-BH381&gt;=0,360-BH381&lt;(EOMONTH($B$3,0)+1-$B$3)),(CF381/(EOMONTH($B$3,0)-$B$3+1)*(360-BH381))*CQ381+(CF381/(EOMONTH($B$3,0)-$B$3+1)*((EOMONTH($B$3,0)-$B$3+1)-(360-BH381)))*VLOOKUP(O381,звания!$F$2:$H$62,2,FALSE)/100,((((VLOOKUP(O381,звания!$D$2:$E$62,2,FALSE))/(EOMONTH($B$3,0)+1-$B$3)*BO381*CQ381+(VLOOKUP(BS381,звания!$D$2:$E$62,2,FALSE))/(EOMONTH($B$3,0)+1-$B$3)*BU381*(VLOOKUP(BS381,звания!$F$2:$G$62,2,FALSE)*0.01)+(IF(BT381=0,0,(VLOOKUP(BS381,звания!$D$2:$E$62,2,FALSE)/(EOMONTH($G$3,0)+1-$G$3)*BT381*(VLOOKUP(BS381,звания!$F$2:$G$62,2,FALSE)))*0.01-(VLOOKUP(O381,звания!$D$2:$E$62,2,FALSE)/(EOMONTH($G$3,0)+1-$G$3)*BT381*(VLOOKUP(O381,звания!$F$2:$G$62,2,FALSE)))*0.01)))))/100*(100-CP381))),(IF(AND(BU381=0,360-BH381&lt;0,CP381=0),(VLOOKUP(O381,звания!$D$2:$E$62,2,FALSE))/(EOMONTH($G$3,0)+1-$G$3)*BO381*CQ381,IF(AND(360-BH381&gt;=0,360-BH381&lt;(EOMONTH($G$3,0)+1-$G$3)),(CF381/(EOMONTH($G$3,0)-$G$3+1)*(360-BH381))*CQ381+(CF381/(EOMONTH($G$3,0)-$G$3+1)*((EOMONTH($G$3,0)-$G$3+1)-(360-BH381)))*VLOOKUP(O381,звания!$F$2:$H$62,2,FALSE)/100,((((VLOOKUP(O381,звания!$D$2:$E$62,2,FALSE))/(EOMONTH($G$3,0)+1-$G$3)*BO381*CQ381+(VLOOKUP(BS381,звания!$D$2:$E$62,2,FALSE))/(EOMONTH($G$3,0)+1-$G$3)*BU381*(VLOOKUP(BS381,звания!$F$2:$G$62,2,FALSE)*0.01)))/100*(100-CP381)+(IF(BT381=0,0,(VLOOKUP(BS381,звания!$D$2:$E$62,2,FALSE)/(EOMONTH($B$3,0)+1-$B$3)*BT381*(VLOOKUP(BS381,звания!$F$2:$G$62,2,FALSE)))*0.01-(VLOOKUP(O381,звания!$D$2:$E$62,2,FALSE)/(EOMONTH($B$3,0)+1-$B$3)*BT381*(VLOOKUP(O381,звания!$F$2:$G$62,2,FALSE)))*0.01)))))))</f>
        <v>0</v>
      </c>
      <c r="CS381" s="416">
        <f>SUM(CE381:CM381,CR381)</f>
        <v>0</v>
      </c>
      <c r="CT381" s="403"/>
      <c r="CU381" s="403"/>
      <c r="CV381" s="403">
        <f t="shared" si="435"/>
        <v>0</v>
      </c>
      <c r="CW381" s="556">
        <f>CN381+SUM(CS381:CV381)</f>
        <v>0</v>
      </c>
      <c r="CX381" s="403">
        <f>IF(CU381=0,CW381*0.18,(CW381-CU381)*0.18)</f>
        <v>0</v>
      </c>
      <c r="CY381" s="403"/>
      <c r="CZ381" s="404">
        <f t="shared" si="482"/>
        <v>0</v>
      </c>
      <c r="DA381" s="403"/>
      <c r="DB381" s="403"/>
      <c r="DC381" s="403"/>
      <c r="DD381" s="421">
        <f t="shared" si="446"/>
        <v>0</v>
      </c>
      <c r="DE381" s="421">
        <f>(CW381-CV381)*22%</f>
        <v>0</v>
      </c>
      <c r="DF381" s="403">
        <f t="shared" ref="DF381:DF403" si="487">CX381</f>
        <v>0</v>
      </c>
      <c r="DG381" s="421">
        <f>CW381-DD381+DF381</f>
        <v>0</v>
      </c>
      <c r="DH381" s="421"/>
      <c r="DI381" s="421"/>
      <c r="DJ381" s="422" t="str">
        <f>IF(DG381&gt;0,$DL$2," ")&amp;"  "&amp;IF(DH381&gt;0,$DM$2," ")</f>
        <v xml:space="preserve">    </v>
      </c>
      <c r="DK381" s="424"/>
      <c r="DL381" s="425"/>
      <c r="DM381" s="425"/>
      <c r="DN381" s="423"/>
      <c r="DO381" s="420"/>
      <c r="DP381" s="123"/>
      <c r="DQ381" s="817"/>
      <c r="DR381" s="818"/>
      <c r="DS381" s="819"/>
      <c r="DT381" s="820"/>
      <c r="DU381" s="124"/>
      <c r="DV381" s="110"/>
      <c r="DX381" s="84"/>
      <c r="DY381" s="84"/>
      <c r="DZ381" s="105"/>
      <c r="EG381" s="19"/>
      <c r="EH381" s="543">
        <f t="shared" si="436"/>
        <v>0</v>
      </c>
      <c r="EI381" s="404">
        <f t="shared" si="437"/>
        <v>0</v>
      </c>
      <c r="EJ381" s="29">
        <f t="shared" si="438"/>
        <v>0</v>
      </c>
      <c r="EK381" s="50"/>
      <c r="EL381" s="29"/>
      <c r="EM381" s="50"/>
      <c r="EN381" s="50"/>
      <c r="EO381" s="50"/>
      <c r="EP381" s="30"/>
    </row>
    <row r="382" spans="1:146" ht="17.45" hidden="1" customHeight="1">
      <c r="A382" s="402">
        <v>374</v>
      </c>
      <c r="B382" s="403"/>
      <c r="C382" s="403"/>
      <c r="D382" s="403">
        <f>DK382</f>
        <v>0</v>
      </c>
      <c r="E382" s="416"/>
      <c r="F382" s="417"/>
      <c r="G382" s="406" t="str">
        <f>IF(P382&gt;$G$3,0,CONCATENATE((INT((BH382)/360)+INT((BI382)/360)+INT((BJ382)/360)+INT((BK382)/360)+INT((BL382)/360)+INT((BM382)/360))+INT((INT(MOD((BH382),360)/30)+INT(MOD((BI382),360)/30)+INT(MOD((BJ382),360)/30)+INT(MOD((BK382),360)/30)+INT(MOD((BL382),360)/30)+INT(MOD((BM382),360)/30)+INT((MOD(MOD((BH382),360),30)+MOD(MOD((BI382),360),30)+MOD(MOD((BJ382),360),30)+MOD(MOD((BK382),360),30)+MOD(MOD((BL382),360),30)+MOD(MOD((BM382),360),30))/30))/12),".",MOD(INT(MOD((BH382),360)/30)+INT(MOD((BI382),360)/30)+INT(MOD((BJ382),360)/30)+INT(MOD((BK382),360)/30)+INT(MOD((BL382),360)/30)+INT(MOD((BM382),360)/30)+INT((MOD(MOD((BH382),360),30)+MOD(MOD((BI382),360),30)+MOD(MOD((BJ382),360),30)+MOD(MOD((BK382),360),30)+MOD(MOD((BL382),360),30)+MOD(MOD((BM382),360),30))/30),12),".",INT(MOD(MOD(MOD((BH382),360),30)+MOD(MOD((BI382),360),30)+MOD(MOD((BJ382),360),30)+MOD(MOD((BK382),360),30)+MOD(MOD((BL382),360),30)+MOD(MOD((BM382),360),30),30))))</f>
        <v>0.0.0</v>
      </c>
      <c r="H382" s="407" t="str">
        <f>CONCATENATE(INT((BH382)/360),".",INT(MOD((BH382),360)/30),".",MOD(MOD((BH382),360),30))</f>
        <v>0.0.0</v>
      </c>
      <c r="I382" s="407" t="str">
        <f>IF(P382&gt;$G$3,0,CONCATENATE((INT((BH382)/360)+INT((BM382)/360))+INT((INT(MOD((BH382),360)/30)+INT(MOD((BM382),360)/30)+INT((MOD(MOD((BH382),360),30)+MOD(MOD((BM382),360),30))/30))/12),".",MOD(INT(MOD((BH382),360)/30)+INT(MOD((BM382),360)/30)+INT((MOD(MOD((BH382),360),30)+MOD(MOD((BM382),360),30))/30),12),".",INT(MOD(MOD(MOD((BH382),360),30)+MOD(MOD((BM382),360),30),30))))</f>
        <v>0.0.0</v>
      </c>
      <c r="J382" s="407" t="str">
        <f t="shared" si="458"/>
        <v>0.0.0</v>
      </c>
      <c r="K382" s="407" t="str">
        <f t="shared" si="459"/>
        <v>0.0.0</v>
      </c>
      <c r="L382" s="407" t="str">
        <f t="shared" si="460"/>
        <v>0.0.0</v>
      </c>
      <c r="M382" s="407" t="str">
        <f t="shared" si="461"/>
        <v>0.0.0</v>
      </c>
      <c r="N382" s="408" t="str">
        <f>CONCATENATE(IF(INT(INT(DAYS360(BF382,BG382,1)/30)/24)&gt;=2,2,INT(INT(DAYS360(BF382,BG382,1)/30)/24)),".",IF(AND(INT(INT(DAYS360(BF382,BG382,1)/30)/24)&gt;=2,MOD(INT(BM382/30),12)&gt;=6),6,IF(ISODD(MOD(INT(DAYS360(BF382,BG382,1)/30),12)),MOD(INT(DAYS360(BF382,BG382,1)/60),12),MOD(INT(BM382/30),12))),".",IF(AND(INT(INT(DAYS360(BF382,BG382,1)/30)/24)&gt;=2,MOD(INT(BM382/30),12)&gt;=6),0,IF(ISODD(MOD(INT(DAYS360(BF382,BG382,1)/30),12)),INT((MOD(DAYS360(BF382,BG382,1),30)/2+15)),INT(MOD(DAYS360(BF382,BG382,1),30)/2))))</f>
        <v>0.0.0</v>
      </c>
      <c r="O382" s="418"/>
      <c r="P382" s="417"/>
      <c r="Q382" s="417"/>
      <c r="R382" s="417"/>
      <c r="S382" s="417"/>
      <c r="T382" s="417"/>
      <c r="U382" s="417"/>
      <c r="V382" s="714"/>
      <c r="W382" s="714"/>
      <c r="X382" s="417"/>
      <c r="Y382" s="417"/>
      <c r="Z382" s="714"/>
      <c r="AA382" s="714"/>
      <c r="AB382" s="417"/>
      <c r="AC382" s="417"/>
      <c r="AD382" s="714"/>
      <c r="AE382" s="714"/>
      <c r="AF382" s="417"/>
      <c r="AG382" s="417"/>
      <c r="AH382" s="714"/>
      <c r="AI382" s="714"/>
      <c r="AJ382" s="417"/>
      <c r="AK382" s="417"/>
      <c r="AL382" s="714"/>
      <c r="AM382" s="714"/>
      <c r="AN382" s="417"/>
      <c r="AO382" s="417"/>
      <c r="AP382" s="714"/>
      <c r="AQ382" s="714"/>
      <c r="AR382" s="417"/>
      <c r="AS382" s="417"/>
      <c r="AT382" s="714"/>
      <c r="AU382" s="714"/>
      <c r="AV382" s="417"/>
      <c r="AW382" s="417"/>
      <c r="AX382" s="716"/>
      <c r="AY382" s="716"/>
      <c r="AZ382" s="635"/>
      <c r="BA382" s="635"/>
      <c r="BB382" s="716"/>
      <c r="BC382" s="716"/>
      <c r="BD382" s="635"/>
      <c r="BE382" s="635"/>
      <c r="BF382" s="717"/>
      <c r="BG382" s="717"/>
      <c r="BH382" s="432">
        <f t="shared" si="473"/>
        <v>0</v>
      </c>
      <c r="BI382" s="432">
        <f>(IF(OR(W382&gt;$G$3,W382=0),IF(OR(V382=0,V382&gt;$G$3),0,DAYS360(V382,$G$3,1)),(DAYS360(V382,W382,1)))+IF(OR(Y382&gt;$G$3,Y382=0),IF(OR(X382=0,X382&gt;$G$3),0,DAYS360(X382,$G$3,1)),(DAYS360(X382,Y382,1)))+IF(OR(AA382&gt;$G$3,AA382=0),IF(OR(Z382=0,Z382&gt;$G$3),0,DAYS360(Z382,$G$3,1)),(DAYS360(Z382,AA382,1)))+IF(OR(AC382&gt;$G$3,AC382=0),IF(OR(AB382=0,AB382&gt;$G$3),0,DAYS360(AB382,$G$3,1)),(DAYS360(AB382,AC382,1)))+IF(OR(AE382&gt;$G$3,AE382=0),IF(OR(AD382=0,AD382&gt;$G$3),0,DAYS360(AD382,$G$3,1)),(DAYS360(AD382,AE382,1)))+IF(OR(AG382&gt;$G$3,AG382=0),IF(OR(AF382=0,AF382&gt;$G$3),0,DAYS360(AF382,$G$3,1)),(DAYS360(AF382,AG382,1)))+IF(OR(AI382&gt;$G$3,AI382=0),IF(OR(AH382=0,AH382&gt;$G$3),0,DAYS360(AH382,$G$3,1)),(DAYS360(AH382,AI382,1)))+IF(OR(AK382&gt;$G$3,AK382=0),IF(OR(AJ382=0,AJ382&gt;$G$3),0,DAYS360(AJ382,$G$3,1)),(DAYS360(AJ382,AK382,1)))+IF(OR(AM382&gt;$G$3,AM382=0),IF(OR(AL382=0,AL382&gt;$G$3),0,DAYS360(AL382,$G$3,1)),(DAYS360(AL382,AM382,1)))+IF(OR(AO382&gt;$G$3,AO382=0),IF(OR(AN382=0,AN382&gt;$G$3),0,DAYS360(AN382,$G$3,1)),(DAYS360(AN382,AO382,1)))+IF(OR(AQ382&gt;$G$3,AQ382=0),IF(OR(AP382=0,AP382&gt;$G$3),0,DAYS360(AP382,$G$3,1)),(DAYS360(AP382,AQ382,1)))+IF(OR(AS382&gt;$G$3,AS382=0),IF(OR(AR382=0,AR382&gt;$G$3),0,DAYS360(AR382,$G$3,1)),(DAYS360(AR382,AS382,1)))+IF(OR(AU382&gt;$G$3,AU382=0),IF(OR(AT382=0,AT382&gt;$G$3),0,DAYS360(AT382,$G$3,1)),(DAYS360(AT382,AU382,1)))+IF(OR(AW382&gt;$G$3,AW382=0),IF(OR(AV382=0,AV382&gt;$G$3),0,DAYS360(AV382,$G$3,1)),(DAYS360(AV382,AW382,1))))*2</f>
        <v>0</v>
      </c>
      <c r="BJ382" s="432">
        <f>(IF(OR(AY382&gt;$G$3,AY382=0),IF(OR(AX382=0,AX382&gt;$G$3),0,DAYS360(AX382,$G$3,1)),(DAYS360(AX382,AY382,1)))+IF(OR(BA382&gt;$G$3,BA382=0),IF(OR(AZ382=0,AZ382&gt;$G$3),0,DAYS360(AZ382,$G$3,1)),(DAYS360(AZ382,BA382,1))))/2</f>
        <v>0</v>
      </c>
      <c r="BK382" s="432">
        <f>(IF(OR(BC382&gt;$G$3,BC382=0),IF(OR(BB382=0,BB382&gt;$G$3),0,DAYS360(BB382,$G$3,1)),(DAYS360(BB382,BC382,1))))</f>
        <v>0</v>
      </c>
      <c r="BL382" s="432">
        <f>(IF(OR(BE382&gt;$G$3,BE382=0),IF(OR(BD382=0,BD382&gt;$G$3),0,DAYS360(BD382,$G$3,1)),(DAYS360(BD382,BE382,1))))/3</f>
        <v>0</v>
      </c>
      <c r="BM382" s="436">
        <f t="shared" si="486"/>
        <v>0</v>
      </c>
      <c r="BN382" s="462">
        <v>0.65</v>
      </c>
      <c r="BO382" s="427">
        <f t="shared" si="481"/>
        <v>0</v>
      </c>
      <c r="BP382" s="725"/>
      <c r="BQ382" s="700"/>
      <c r="BR382" s="419"/>
      <c r="BS382" s="700"/>
      <c r="BT382" s="700"/>
      <c r="BU382" s="700"/>
      <c r="BV382" s="427">
        <f>IF((BH382+BI382+BJ382+BK382+BL382+BM382)&lt;360,0,IF(AND((BH382+BI382+BJ382+BK382+BL382+BM382)&gt;=360,(BH382+BI382+BJ382+BK382+BL382+BM382)&lt;1800),25,IF(AND((BH382+BI382+BJ382+BK382+BL382+BM382)&gt;=1800,(BH382+BI382+BJ382+BK382+BL382+BM382)&lt;3600),30,IF(AND((BH382+BI382+BJ382+BK382+BL382+BM382)&gt;=3600,(BH382+BI382+BJ382+BK382+BL382+BM382)&lt;5400),35,IF(AND((BH382+BI382+BJ382+BK382+BL382+BM382)&gt;=5400,(BH382+BI382+BJ382+BK382+BL382+BM382)&lt;7200),40,IF(AND((BH382+BI382+BJ382+BK382+BL382+BM382)&gt;=7200,(BH382+BI382+BJ382+BK382+BL382+BM382)&lt;9000),45,IF((BH382+BI382+BJ382+BK382+BL382+BM382)&gt;=9000,50,"ПРОВЕРЬ")))))))</f>
        <v>0</v>
      </c>
      <c r="BW382" s="419"/>
      <c r="BX382" s="782"/>
      <c r="BY382" s="419"/>
      <c r="BZ382" s="432"/>
      <c r="CA382" s="419"/>
      <c r="CB382" s="427"/>
      <c r="CC382" s="419"/>
      <c r="CD382" s="427"/>
      <c r="CE382" s="404">
        <f>IF(OR(C382=0,CD382="Д"),0,IF(AND(C382&gt;0,E382=0),VLOOKUP(C382,звания!A:B,2,FALSE)/((EOMONTH($G$3,0)+1)-$G$3)*BO382+VLOOKUP(C382,звания!A:B,2,FALSE)/((EOMONTH($G$3,0)+1)-$G$3)*BR382+VLOOKUP(C382,звания!A:B,2,FALSE)/((EOMONTH($G$3,0)+1)-$G$3)*BU382,IF(AND(C382&gt;0,E382&gt;0,F382&gt;=$G$3,BO382=(EOMONTH($G$3,0)+1)-$G$3),(VLOOKUP(E382,звания!A:B,2,FALSE)/(EOMONTH($G$3,0)-$G$3+1))*(F382-$G$3)+(VLOOKUP(C382,звания!A:B,2,FALSE)/(EOMONTH($G$3,0)-$G$3+1))*((EOMONTH($G$3,0)-$G$3+1)-(F382-$G$3)),IF(AND(C382&gt;0,E382&gt;0,F382&gt;$G$3,BO382&lt;(EOMONTH($G$3,0)+1)-$G$3,BO382&lt;&gt;0),VLOOKUP(E382,звания!A:B,2,FALSE)/((EOMONTH($G$3,0)+1)-$G$3)*((F382-$G$3)-(((EOMONTH($G$3,0)+1)-$G$3)-BO382-BU382-BR382))+VLOOKUP(C382,звания!A:B,2,FALSE)/((EOMONTH($G$3,0)+1)-$G$3)*(((EOMONTH($G$3,0)+1)-F382)),IF(F382&lt;$G$3,(VLOOKUP(C382,звания!A:B,2,FALSE)-VLOOKUP(E382,звания!A:B,2,FALSE))/((EOMONTH($BN$3,0)+1)-$BN$3)*(EOMONTH($BN$3,0)+1-F382)+VLOOKUP(C382,звания!A:B,2,FALSE)/((EOMONTH($G$3,0)+1)-$G$3)*BO382+VLOOKUP(C382,звания!A:B,2,FALSE)/((EOMONTH($G$3,0)+1)-$G$3)*BU382+VLOOKUP(C382,звания!A:B,2,FALSE)/((EOMONTH($G$3,0)+1)-$G$3)*BR382,0)))))</f>
        <v>0</v>
      </c>
      <c r="CF382" s="404">
        <f>IF(OR(CD382="Д",C382=0),0,IF(B382="Виключений зі списків",IF(BS382=0,(VLOOKUP(O382,звания!$D$2:$E$62,2,FALSE))/(EOMONTH($B$3,0)+1-$B$3)*BO382+(VLOOKUP(BQ382,звания!$D$2:$E$62,2,FALSE))/(EOMONTH($B$3,0)+1-$B$3)*BR382,(((VLOOKUP(O382,звания!$D$2:$E$62,2,FALSE))/(EOMONTH($B$3,0)+1-$B$3))*BO382)+(VLOOKUP(BQ382,звания!$D$2:$E$62,2,FALSE))/(EOMONTH($B$3,0)+1-$B$3)*BR382+(VLOOKUP(BS382,звания!$D$2:$E$62,2,FALSE))/(EOMONTH($B$3,0)+1-$B$3)*BU382),IF(BS382=0,(VLOOKUP(O382,звания!$D$2:$E$62,2,FALSE))/(EOMONTH($G$3,0)+1-$G$3)*BO382+(VLOOKUP(BQ382,звания!$D$2:$E$62,2,FALSE))/(EOMONTH($G$3,0)+1-$G$3)*BR382,(((VLOOKUP(O382,звания!$D$2:$E$62,2,FALSE))/(EOMONTH($G$3,0)+1-$G$3))*BO382)+(VLOOKUP(BQ382,звания!$D$2:$E$62,2,FALSE))/(EOMONTH($G$3,0)+1-$G$3)*BR382+(VLOOKUP(BS382,звания!$D$2:$E$62,2,FALSE))/(EOMONTH($G$3,0)+1-$G$3)*BU382+IF(BT382=0,0,(VLOOKUP(BS382,звания!$D$2:$E$62,2,FALSE))/(EOMONTH($BN$3,0)+1-$BN$3)*BT382-(VLOOKUP(O382,звания!$D$2:$E$62,2,FALSE))/(EOMONTH($BN$3,0)+1-$BN$3)*BT382))))</f>
        <v>0</v>
      </c>
      <c r="CG382" s="404">
        <f>IF(AND(SUM(BH382:BM382)&lt;360,((EOMONTH($G$3,0)-$G$3+1+(SUM(BH382:BM382)))&gt;0),SUM(BH382:BM382)+EOMONTH($G$3,0)-$G$3+1&lt;360),(CE382+CF382)*BV382%,IF(SUM(BH382:BM382)+EOMONTH($G$3,0)-$G$3+1&lt;=1800,((CE382+CF382)/(EOMONTH($G$3,0)-$G$3+1))*(360-SUM(BH382:BM382))*BV382%+(((CE382+CF382)/(EOMONTH($G$3,0)-$G$3+1))*((EOMONTH($G$3,0)-$G$3+1)-(360-SUM(BH382:BM382))))*25%,IF(AND(SUM(BH382:BM382)&lt;1800,((EOMONTH($G$3,0)-$G$3+1+SUM(BH382:BM382))&gt;=360),SUM(BH382:BM382)+EOMONTH($G$3,0)-$G$3+1&lt;1800),(CE382+CF382)*BV382%,IF(SUM(BH382:BM382)+EOMONTH($G$3,0)-$G$3+1&lt;=3600,((CE382+CF382)/(EOMONTH($G$3,0)-$G$3+1))*(1800-SUM(BH382:BM382))*BV382%+(((CE382+CF382)/(EOMONTH($G$3,0)-$G$3+1))*((EOMONTH($G$3,0)-$G$3+1)-(1800-SUM(BH382:BM382)))*30%),IF(AND(SUM(BH382:BM382)&lt;3600,((EOMONTH($G$3,0)-$G$3+1+SUM(BH382:BM382))&gt;=1800),SUM(BH382:BM382)+EOMONTH($G$3,0)-$G$3+1&lt;3600),(CE382+CF382)*BV382%,IF(SUM(BH382:BM382)+EOMONTH($G$3,0)-$G$3+1&lt;=5400,((CE382+CF382)/(EOMONTH($G$3,0)-$G$3+1))*(3600-SUM(BH382:BM382))*BV382%+(((CE382+CF382)/(EOMONTH($G$3,0)-$G$3+1))*((EOMONTH($G$3,0)-$G$3+1)-(3600-SUM(BH382:BM382))))*35%,IF(AND(SUM(BH382:BM382)&lt;5400,((EOMONTH($G$3,0)-$G$3+1+SUM(BH382:BM382))&gt;=3600),SUM(BH382:BM382)+EOMONTH($G$3,0)-$G$3+1&lt;5400),(CE382+CF382)*BV382%,IF(SUM(BH382:BM382)+EOMONTH($G$3,0)-$G$3+1&lt;=7200,((CE382+CF382)/(EOMONTH($G$3,0)-$G$3+1))*(5400-SUM(BH382:BM382))*BV382%+(((CE382+CF382)/(EOMONTH($G$3,0)-$G$3+1))*((EOMONTH($G$3,0)-$G$3+1)-(5400-SUM(BH382:BM382))))*40%,IF(AND(SUM(BH382:BM382)&lt;7200,((EOMONTH($G$3,0)-$G$3+1+SUM(BH382:BM382))&gt;=5400),SUM(BH382:BM382)+EOMONTH($G$3,0)-$G$3+1&lt;7200),(CE382+CF382)*BV382%,IF(SUM(BH382:BM382)+EOMONTH($G$3,0)-$G$3+1&lt;=9000,((CE382+CF382)/(EOMONTH($G$3,0)-$G$3+1))*(7200-SUM(BH382:BM382))*BV382%+(((CE382+CF382)/(EOMONTH($G$3,0)-$G$3+1))*((EOMONTH($G$3,0)-$G$3+1)-(7200-SUM(BH382:BM382))))*45%,IF(SUM(BH382:BM382)+EOMONTH($G$3,0)-$G$3+1&gt;=9000,((CE382+CF382)/(EOMONTH($G$3,0)-$G$3+1))*(9000-SUM(BH382:BM382))*BV382%+(((CE382+CF382)/(EOMONTH($G$3,0)-$G$3+1))*((EOMONTH($G$3,0)-$G$3+1)-(9000-SUM(BH382:BM382))))*50%,0)))))))))))</f>
        <v>0</v>
      </c>
      <c r="CH382" s="404">
        <f>IF(BW382=0,CF382*BX382%,IF(BW382&gt;0,((VLOOKUP(O382,звания!$D$2:$E$62,2,FALSE)/(EOMONTH($G$3,0)+1-$G$3)*BW382)*BX382%)))</f>
        <v>0</v>
      </c>
      <c r="CI382" s="404">
        <f>IF(BY382=0,CF382*BZ382%,IF(BY382&gt;0,(VLOOKUP(O382,звания!$D$2:$E$62,2,FALSE)/(EOMONTH($G$3,0)+1-$G$3)*BO382)*BZ382%)+(VLOOKUP(BS382,звания!$D$2:$E$62,2,FALSE)/(EOMONTH($G$3,0)+1-$G$3)*BU382)*BZ382%)</f>
        <v>0</v>
      </c>
      <c r="CJ382" s="404">
        <f>IF(CA382=0,CF382*CB382%,IF(CA382&gt;0,(VLOOKUP(O382,звания!$D$2:$E$62,2,FALSE)/(EOMONTH($G$3,0)+1-$G$3)*BO382)*CB382%)+(VLOOKUP(BS382,звания!$D$2:$E$62,2,FALSE)/(EOMONTH($G$3,0)+1-$G$3)*BU382)*CB382%)</f>
        <v>0</v>
      </c>
      <c r="CK382" s="404">
        <f>IF(CD382="Д",0,IF(CC382=0,CF382*CD382%,IF(CC382&gt;0,(VLOOKUP(O382,звания!$D$2:$E$62,2,FALSE)/(EOMONTH($G$3,0)+1-$G$3)*BO382)*CD382%)+(VLOOKUP(BS382,звания!$D$2:$E$62,2,FALSE)/(EOMONTH($G$3,0)+1-$G$3)*BU382)*CD382%))</f>
        <v>0</v>
      </c>
      <c r="CL382" s="404">
        <f>IF(BR382&gt;0,((VLOOKUP(C382,звания!$A$2:$B$62,2,FALSE)/(EOMONTH($G$3,0)+1-$G$3)*BO382+VLOOKUP(O382,звания!$D$2:$E$62,2,FALSE)/(EOMONTH($G$3,0)+1-$G$3)*BO382+(VLOOKUP(C382,звания!$A$2:$B$62,2,FALSE)/(EOMONTH($G$3,0)+1-$G$3)*BO382+VLOOKUP(O382,звания!$D$2:$E$62,2,FALSE)/(EOMONTH($G$3,0)+1-$G$3)*BO382)*BV382%)*BN382)+(VLOOKUP(C382,звания!$A$2:$B$62,2,FALSE)/(EOMONTH($G$3,0)+1-$G$3)*BU382+VLOOKUP(BS382,звания!$D$2:$E$62,2,FALSE)/(EOMONTH($G$3,0)+1-$G$3)*BU382+(VLOOKUP(C382,звания!$A$2:$B$62,2,FALSE)/(EOMONTH($G$3,0)+1-$G$3)*BU382+VLOOKUP(BS382,звания!$D$2:$E$62,2,FALSE)/(EOMONTH($G$3,0)+1-$G$3)*BU382)*BV382%)*BN382,(CE382+CF382+CG382)*BN382)</f>
        <v>0</v>
      </c>
      <c r="CM382" s="404"/>
      <c r="CN382" s="404"/>
      <c r="CO382" s="432">
        <f t="shared" si="434"/>
        <v>0</v>
      </c>
      <c r="CP382" s="638"/>
      <c r="CQ382" s="637">
        <f>IF(CF382=0,0,IF((SUM(BH382:BM382)&gt;360),(VLOOKUP(O382,звания!$F$2:$G$62,2,FALSE))/100,VLOOKUP(O382,звания!$F$2:$H$62,3,FALSE)/100))</f>
        <v>0</v>
      </c>
      <c r="CR382" s="617">
        <f>IF(B382="Виключений зі списків",IF(AND(BU382=0,360-BH382&lt;0),(VLOOKUP(O382,звания!$D$2:$E$62,2,FALSE))/(EOMONTH($B$3,0)+1-$B$3)*BO382*CQ382,IF(AND(360-BH382&gt;=0,360-BH382&lt;(EOMONTH($B$3,0)+1-$B$3)),(CF382/(EOMONTH($B$3,0)-$B$3+1)*(360-BH382))*CQ382+(CF382/(EOMONTH($B$3,0)-$B$3+1)*((EOMONTH($B$3,0)-$B$3+1)-(360-BH382)))*VLOOKUP(O382,звания!$F$2:$H$62,2,FALSE)/100,((((VLOOKUP(O382,звания!$D$2:$E$62,2,FALSE))/(EOMONTH($B$3,0)+1-$B$3)*BO382*CQ382+(VLOOKUP(BS382,звания!$D$2:$E$62,2,FALSE))/(EOMONTH($B$3,0)+1-$B$3)*BU382*(VLOOKUP(BS382,звания!$F$2:$G$62,2,FALSE)*0.01)+(IF(BT382=0,0,(VLOOKUP(BS382,звания!$D$2:$E$62,2,FALSE)/(EOMONTH($G$3,0)+1-$G$3)*BT382*(VLOOKUP(BS382,звания!$F$2:$G$62,2,FALSE)))*0.01-(VLOOKUP(O382,звания!$D$2:$E$62,2,FALSE)/(EOMONTH($G$3,0)+1-$G$3)*BT382*(VLOOKUP(O382,звания!$F$2:$G$62,2,FALSE)))*0.01)))))/100*(100-CP382))),(IF(AND(BU382=0,360-BH382&lt;0,CP382=0),(VLOOKUP(O382,звания!$D$2:$E$62,2,FALSE))/(EOMONTH($G$3,0)+1-$G$3)*BO382*CQ382,IF(AND(360-BH382&gt;=0,360-BH382&lt;(EOMONTH($G$3,0)+1-$G$3)),(CF382/(EOMONTH($G$3,0)-$G$3+1)*(360-BH382))*CQ382+(CF382/(EOMONTH($G$3,0)-$G$3+1)*((EOMONTH($G$3,0)-$G$3+1)-(360-BH382)))*VLOOKUP(O382,звания!$F$2:$H$62,2,FALSE)/100,((((VLOOKUP(O382,звания!$D$2:$E$62,2,FALSE))/(EOMONTH($G$3,0)+1-$G$3)*BO382*CQ382+(VLOOKUP(BS382,звания!$D$2:$E$62,2,FALSE))/(EOMONTH($G$3,0)+1-$G$3)*BU382*(VLOOKUP(BS382,звания!$F$2:$G$62,2,FALSE)*0.01)))/100*(100-CP382)+(IF(BT382=0,0,(VLOOKUP(BS382,звания!$D$2:$E$62,2,FALSE)/(EOMONTH($B$3,0)+1-$B$3)*BT382*(VLOOKUP(BS382,звания!$F$2:$G$62,2,FALSE)))*0.01-(VLOOKUP(O382,звания!$D$2:$E$62,2,FALSE)/(EOMONTH($B$3,0)+1-$B$3)*BT382*(VLOOKUP(O382,звания!$F$2:$G$62,2,FALSE)))*0.01)))))))</f>
        <v>0</v>
      </c>
      <c r="CS382" s="416">
        <f>SUM(CE382:CM382,CR382)</f>
        <v>0</v>
      </c>
      <c r="CT382" s="403"/>
      <c r="CU382" s="403"/>
      <c r="CV382" s="403">
        <f t="shared" si="435"/>
        <v>0</v>
      </c>
      <c r="CW382" s="556">
        <f>CN382+SUM(CS382:CV382)</f>
        <v>0</v>
      </c>
      <c r="CX382" s="403">
        <f>IF(CU382=0,CW382*0.18,(CW382-CU382)*0.18)</f>
        <v>0</v>
      </c>
      <c r="CY382" s="403"/>
      <c r="CZ382" s="404">
        <f t="shared" si="482"/>
        <v>0</v>
      </c>
      <c r="DA382" s="403"/>
      <c r="DB382" s="403"/>
      <c r="DC382" s="403"/>
      <c r="DD382" s="421">
        <f t="shared" si="446"/>
        <v>0</v>
      </c>
      <c r="DE382" s="421">
        <f>(CW382-CV382)*22%</f>
        <v>0</v>
      </c>
      <c r="DF382" s="403">
        <f>CX382</f>
        <v>0</v>
      </c>
      <c r="DG382" s="421">
        <f>CW382-DD382+DF382</f>
        <v>0</v>
      </c>
      <c r="DH382" s="421"/>
      <c r="DI382" s="421"/>
      <c r="DJ382" s="422" t="str">
        <f>IF(DG382&gt;0,$DL$2," ")&amp;"  "&amp;IF(DH382&gt;0,$DM$2," ")</f>
        <v xml:space="preserve">    </v>
      </c>
      <c r="DK382" s="424"/>
      <c r="DL382" s="429"/>
      <c r="DM382" s="429"/>
      <c r="DN382" s="423"/>
      <c r="DO382" s="420"/>
      <c r="DP382" s="123"/>
      <c r="DQ382" s="817"/>
      <c r="DR382" s="818"/>
      <c r="DS382" s="843"/>
      <c r="DT382" s="820"/>
      <c r="DU382" s="124"/>
      <c r="DV382" s="110"/>
      <c r="DX382" s="84"/>
      <c r="DY382" s="84"/>
      <c r="DZ382" s="105"/>
      <c r="EH382" s="543">
        <f t="shared" si="436"/>
        <v>0</v>
      </c>
      <c r="EI382" s="404">
        <f t="shared" si="437"/>
        <v>0</v>
      </c>
      <c r="EJ382" s="29">
        <f t="shared" si="438"/>
        <v>0</v>
      </c>
      <c r="EK382" s="50"/>
      <c r="EL382" s="29"/>
      <c r="EM382" s="50"/>
      <c r="EN382" s="50"/>
      <c r="EO382" s="50"/>
      <c r="EP382" s="29"/>
    </row>
    <row r="383" spans="1:146" ht="17.45" hidden="1" customHeight="1">
      <c r="A383" s="446">
        <v>375</v>
      </c>
      <c r="B383" s="404"/>
      <c r="C383" s="404"/>
      <c r="D383" s="403">
        <f t="shared" si="485"/>
        <v>0</v>
      </c>
      <c r="E383" s="416"/>
      <c r="F383" s="417"/>
      <c r="G383" s="406" t="str">
        <f>IF(P383&gt;$G$3,0,CONCATENATE((INT((BH383)/360)+INT((BI383)/360)+INT((BJ383)/360)+INT((BK383)/360)+INT((BL383)/360)+INT((BM383)/360))+INT((INT(MOD((BH383),360)/30)+INT(MOD((BI383),360)/30)+INT(MOD((BJ383),360)/30)+INT(MOD((BK383),360)/30)+INT(MOD((BL383),360)/30)+INT(MOD((BM383),360)/30)+INT((MOD(MOD((BH383),360),30)+MOD(MOD((BI383),360),30)+MOD(MOD((BJ383),360),30)+MOD(MOD((BK383),360),30)+MOD(MOD((BL383),360),30)+MOD(MOD((BM383),360),30))/30))/12),".",MOD(INT(MOD((BH383),360)/30)+INT(MOD((BI383),360)/30)+INT(MOD((BJ383),360)/30)+INT(MOD((BK383),360)/30)+INT(MOD((BL383),360)/30)+INT(MOD((BM383),360)/30)+INT((MOD(MOD((BH383),360),30)+MOD(MOD((BI383),360),30)+MOD(MOD((BJ383),360),30)+MOD(MOD((BK383),360),30)+MOD(MOD((BL383),360),30)+MOD(MOD((BM383),360),30))/30),12),".",INT(MOD(MOD(MOD((BH383),360),30)+MOD(MOD((BI383),360),30)+MOD(MOD((BJ383),360),30)+MOD(MOD((BK383),360),30)+MOD(MOD((BL383),360),30)+MOD(MOD((BM383),360),30),30))))</f>
        <v>0.0.0</v>
      </c>
      <c r="H383" s="407" t="str">
        <f>CONCATENATE(INT((BH383)/360),".",INT(MOD((BH383),360)/30),".",MOD(MOD((BH383),360),30))</f>
        <v>0.0.0</v>
      </c>
      <c r="I383" s="407" t="str">
        <f>IF(P383&gt;$G$3,0,CONCATENATE((INT((BH383)/360)+INT((BM383)/360))+INT((INT(MOD((BH383),360)/30)+INT(MOD((BM383),360)/30)+INT((MOD(MOD((BH383),360),30)+MOD(MOD((BM383),360),30))/30))/12),".",MOD(INT(MOD((BH383),360)/30)+INT(MOD((BM383),360)/30)+INT((MOD(MOD((BH383),360),30)+MOD(MOD((BM383),360),30))/30),12),".",INT(MOD(MOD(MOD((BH383),360),30)+MOD(MOD((BM383),360),30),30))))</f>
        <v>0.0.0</v>
      </c>
      <c r="J383" s="407" t="str">
        <f t="shared" ref="J383:M384" si="488">CONCATENATE(INT(BI383/360),".",MOD(INT(BI383/30),12),".",MOD(INT(BI383),30))</f>
        <v>0.0.0</v>
      </c>
      <c r="K383" s="407" t="str">
        <f t="shared" si="488"/>
        <v>0.0.0</v>
      </c>
      <c r="L383" s="407" t="str">
        <f t="shared" si="488"/>
        <v>0.0.0</v>
      </c>
      <c r="M383" s="407" t="str">
        <f t="shared" si="488"/>
        <v>0.0.0</v>
      </c>
      <c r="N383" s="408" t="str">
        <f>CONCATENATE(IF(INT(INT(DAYS360(BF383,BG383,1)/30)/24)&gt;=2,2,INT(INT(DAYS360(BF383,BG383,1)/30)/24)),".",IF(AND(INT(INT(DAYS360(BF383,BG383,1)/30)/24)&gt;=2,MOD(INT(BM383/30),12)&gt;=6),6,IF(ISODD(MOD(INT(DAYS360(BF383,BG383,1)/30),12)),MOD(INT(DAYS360(BF383,BG383,1)/60),12),MOD(INT(BM383/30),12))),".",IF(AND(INT(INT(DAYS360(BF383,BG383,1)/30)/24)&gt;=2,MOD(INT(BM383/30),12)&gt;=6),0,IF(ISODD(MOD(INT(DAYS360(BF383,BG383,1)/30),12)),INT((MOD(DAYS360(BF383,BG383,1),30)/2+15)),INT(MOD(DAYS360(BF383,BG383,1),30)/2))))</f>
        <v>0.0.0</v>
      </c>
      <c r="O383" s="418"/>
      <c r="P383" s="417"/>
      <c r="Q383" s="417"/>
      <c r="R383" s="417"/>
      <c r="S383" s="417"/>
      <c r="T383" s="417"/>
      <c r="U383" s="417"/>
      <c r="V383" s="714"/>
      <c r="W383" s="714"/>
      <c r="X383" s="417"/>
      <c r="Y383" s="417"/>
      <c r="Z383" s="714"/>
      <c r="AA383" s="714"/>
      <c r="AB383" s="417"/>
      <c r="AC383" s="417"/>
      <c r="AD383" s="714"/>
      <c r="AE383" s="714"/>
      <c r="AF383" s="417"/>
      <c r="AG383" s="417"/>
      <c r="AH383" s="714"/>
      <c r="AI383" s="714"/>
      <c r="AJ383" s="417"/>
      <c r="AK383" s="417"/>
      <c r="AL383" s="714"/>
      <c r="AM383" s="714"/>
      <c r="AN383" s="417"/>
      <c r="AO383" s="417"/>
      <c r="AP383" s="714"/>
      <c r="AQ383" s="714"/>
      <c r="AR383" s="417"/>
      <c r="AS383" s="417"/>
      <c r="AT383" s="714"/>
      <c r="AU383" s="714"/>
      <c r="AV383" s="417"/>
      <c r="AW383" s="417"/>
      <c r="AX383" s="716"/>
      <c r="AY383" s="716"/>
      <c r="AZ383" s="635"/>
      <c r="BA383" s="635"/>
      <c r="BB383" s="716"/>
      <c r="BC383" s="716"/>
      <c r="BD383" s="635"/>
      <c r="BE383" s="635"/>
      <c r="BF383" s="717"/>
      <c r="BG383" s="717"/>
      <c r="BH383" s="432">
        <f t="shared" si="473"/>
        <v>0</v>
      </c>
      <c r="BI383" s="432">
        <f>(IF(OR(W383&gt;$G$3,W383=0),IF(OR(V383=0,V383&gt;$G$3),0,DAYS360(V383,$G$3,1)),(DAYS360(V383,W383,1)))+IF(OR(Y383&gt;$G$3,Y383=0),IF(OR(X383=0,X383&gt;$G$3),0,DAYS360(X383,$G$3,1)),(DAYS360(X383,Y383,1)))+IF(OR(AA383&gt;$G$3,AA383=0),IF(OR(Z383=0,Z383&gt;$G$3),0,DAYS360(Z383,$G$3,1)),(DAYS360(Z383,AA383,1)))+IF(OR(AC383&gt;$G$3,AC383=0),IF(OR(AB383=0,AB383&gt;$G$3),0,DAYS360(AB383,$G$3,1)),(DAYS360(AB383,AC383,1)))+IF(OR(AE383&gt;$G$3,AE383=0),IF(OR(AD383=0,AD383&gt;$G$3),0,DAYS360(AD383,$G$3,1)),(DAYS360(AD383,AE383,1)))+IF(OR(AG383&gt;$G$3,AG383=0),IF(OR(AF383=0,AF383&gt;$G$3),0,DAYS360(AF383,$G$3,1)),(DAYS360(AF383,AG383,1)))+IF(OR(AI383&gt;$G$3,AI383=0),IF(OR(AH383=0,AH383&gt;$G$3),0,DAYS360(AH383,$G$3,1)),(DAYS360(AH383,AI383,1)))+IF(OR(AK383&gt;$G$3,AK383=0),IF(OR(AJ383=0,AJ383&gt;$G$3),0,DAYS360(AJ383,$G$3,1)),(DAYS360(AJ383,AK383,1)))+IF(OR(AM383&gt;$G$3,AM383=0),IF(OR(AL383=0,AL383&gt;$G$3),0,DAYS360(AL383,$G$3,1)),(DAYS360(AL383,AM383,1)))+IF(OR(AO383&gt;$G$3,AO383=0),IF(OR(AN383=0,AN383&gt;$G$3),0,DAYS360(AN383,$G$3,1)),(DAYS360(AN383,AO383,1)))+IF(OR(AQ383&gt;$G$3,AQ383=0),IF(OR(AP383=0,AP383&gt;$G$3),0,DAYS360(AP383,$G$3,1)),(DAYS360(AP383,AQ383,1)))+IF(OR(AS383&gt;$G$3,AS383=0),IF(OR(AR383=0,AR383&gt;$G$3),0,DAYS360(AR383,$G$3,1)),(DAYS360(AR383,AS383,1)))+IF(OR(AU383&gt;$G$3,AU383=0),IF(OR(AT383=0,AT383&gt;$G$3),0,DAYS360(AT383,$G$3,1)),(DAYS360(AT383,AU383,1)))+IF(OR(AW383&gt;$G$3,AW383=0),IF(OR(AV383=0,AV383&gt;$G$3),0,DAYS360(AV383,$G$3,1)),(DAYS360(AV383,AW383,1))))*2</f>
        <v>0</v>
      </c>
      <c r="BJ383" s="432">
        <f>(IF(OR(AY383&gt;$G$3,AY383=0),IF(OR(AX383=0,AX383&gt;$G$3),0,DAYS360(AX383,$G$3,1)),(DAYS360(AX383,AY383,1)))+IF(OR(BA383&gt;$G$3,BA383=0),IF(OR(AZ383=0,AZ383&gt;$G$3),0,DAYS360(AZ383,$G$3,1)),(DAYS360(AZ383,BA383,1))))/2</f>
        <v>0</v>
      </c>
      <c r="BK383" s="432">
        <f>(IF(OR(BC383&gt;$G$3,BC383=0),IF(OR(BB383=0,BB383&gt;$G$3),0,DAYS360(BB383,$G$3,1)),(DAYS360(BB383,BC383,1))))</f>
        <v>0</v>
      </c>
      <c r="BL383" s="432">
        <f>(IF(OR(BE383&gt;$G$3,BE383=0),IF(OR(BD383=0,BD383&gt;$G$3),0,DAYS360(BD383,$G$3,1)),(DAYS360(BD383,BE383,1))))/3</f>
        <v>0</v>
      </c>
      <c r="BM383" s="436">
        <f t="shared" si="486"/>
        <v>0</v>
      </c>
      <c r="BN383" s="462">
        <v>0.65</v>
      </c>
      <c r="BO383" s="427">
        <f t="shared" si="481"/>
        <v>0</v>
      </c>
      <c r="BP383" s="419"/>
      <c r="BQ383" s="700"/>
      <c r="BR383" s="419"/>
      <c r="BS383" s="700"/>
      <c r="BT383" s="700"/>
      <c r="BU383" s="700"/>
      <c r="BV383" s="427">
        <f>IF((BH383+BI383+BJ383+BK383+BL383+BM383)&lt;360,0,IF(AND((BH383+BI383+BJ383+BK383+BL383+BM383)&gt;=360,(BH383+BI383+BJ383+BK383+BL383+BM383)&lt;1800),25,IF(AND((BH383+BI383+BJ383+BK383+BL383+BM383)&gt;=1800,(BH383+BI383+BJ383+BK383+BL383+BM383)&lt;3600),30,IF(AND((BH383+BI383+BJ383+BK383+BL383+BM383)&gt;=3600,(BH383+BI383+BJ383+BK383+BL383+BM383)&lt;5400),35,IF(AND((BH383+BI383+BJ383+BK383+BL383+BM383)&gt;=5400,(BH383+BI383+BJ383+BK383+BL383+BM383)&lt;7200),40,IF(AND((BH383+BI383+BJ383+BK383+BL383+BM383)&gt;=7200,(BH383+BI383+BJ383+BK383+BL383+BM383)&lt;9000),45,IF((BH383+BI383+BJ383+BK383+BL383+BM383)&gt;=9000,50,"ПРОВЕРЬ")))))))</f>
        <v>0</v>
      </c>
      <c r="BW383" s="419"/>
      <c r="BX383" s="782"/>
      <c r="BY383" s="419"/>
      <c r="BZ383" s="432"/>
      <c r="CA383" s="419"/>
      <c r="CB383" s="427"/>
      <c r="CC383" s="419"/>
      <c r="CD383" s="427"/>
      <c r="CE383" s="404">
        <f>IF(OR(C383=0,CD383="Д"),0,IF(AND(C383&gt;0,E383=0),VLOOKUP(C383,звания!A:B,2,FALSE)/((EOMONTH($G$3,0)+1)-$G$3)*BO383+VLOOKUP(C383,звания!A:B,2,FALSE)/((EOMONTH($G$3,0)+1)-$G$3)*BR383+VLOOKUP(C383,звания!A:B,2,FALSE)/((EOMONTH($G$3,0)+1)-$G$3)*BU383,IF(AND(C383&gt;0,E383&gt;0,F383&gt;=$G$3,BO383=(EOMONTH($G$3,0)+1)-$G$3),(VLOOKUP(E383,звания!A:B,2,FALSE)/(EOMONTH($G$3,0)-$G$3+1))*(F383-$G$3)+(VLOOKUP(C383,звания!A:B,2,FALSE)/(EOMONTH($G$3,0)-$G$3+1))*((EOMONTH($G$3,0)-$G$3+1)-(F383-$G$3)),IF(AND(C383&gt;0,E383&gt;0,F383&gt;$G$3,BO383&lt;(EOMONTH($G$3,0)+1)-$G$3,BO383&lt;&gt;0),VLOOKUP(E383,звания!A:B,2,FALSE)/((EOMONTH($G$3,0)+1)-$G$3)*((F383-$G$3)-(((EOMONTH($G$3,0)+1)-$G$3)-BO383-BU383-BR383))+VLOOKUP(C383,звания!A:B,2,FALSE)/((EOMONTH($G$3,0)+1)-$G$3)*(((EOMONTH($G$3,0)+1)-F383)),IF(F383&lt;$G$3,(VLOOKUP(C383,звания!A:B,2,FALSE)-VLOOKUP(E383,звания!A:B,2,FALSE))/((EOMONTH($BN$3,0)+1)-$BN$3)*(EOMONTH($BN$3,0)+1-F383)+VLOOKUP(C383,звания!A:B,2,FALSE)/((EOMONTH($G$3,0)+1)-$G$3)*BO383+VLOOKUP(C383,звания!A:B,2,FALSE)/((EOMONTH($G$3,0)+1)-$G$3)*BU383+VLOOKUP(C383,звания!A:B,2,FALSE)/((EOMONTH($G$3,0)+1)-$G$3)*BR383,0)))))</f>
        <v>0</v>
      </c>
      <c r="CF383" s="404">
        <f>IF(OR(CD383="Д",C383=0),0,IF(B383="Виключений зі списків",IF(BS383=0,(VLOOKUP(O383,звания!$D$2:$E$62,2,FALSE))/(EOMONTH($B$3,0)+1-$B$3)*BO383+(VLOOKUP(BQ383,звания!$D$2:$E$62,2,FALSE))/(EOMONTH($B$3,0)+1-$B$3)*BR383,(((VLOOKUP(O383,звания!$D$2:$E$62,2,FALSE))/(EOMONTH($B$3,0)+1-$B$3))*BO383)+(VLOOKUP(BQ383,звания!$D$2:$E$62,2,FALSE))/(EOMONTH($B$3,0)+1-$B$3)*BR383+(VLOOKUP(BS383,звания!$D$2:$E$62,2,FALSE))/(EOMONTH($B$3,0)+1-$B$3)*BU383),IF(BS383=0,(VLOOKUP(O383,звания!$D$2:$E$62,2,FALSE))/(EOMONTH($G$3,0)+1-$G$3)*BO383+(VLOOKUP(BQ383,звания!$D$2:$E$62,2,FALSE))/(EOMONTH($G$3,0)+1-$G$3)*BR383,(((VLOOKUP(O383,звания!$D$2:$E$62,2,FALSE))/(EOMONTH($G$3,0)+1-$G$3))*BO383)+(VLOOKUP(BQ383,звания!$D$2:$E$62,2,FALSE))/(EOMONTH($G$3,0)+1-$G$3)*BR383+(VLOOKUP(BS383,звания!$D$2:$E$62,2,FALSE))/(EOMONTH($G$3,0)+1-$G$3)*BU383+IF(BT383=0,0,(VLOOKUP(BS383,звания!$D$2:$E$62,2,FALSE))/(EOMONTH($BN$3,0)+1-$BN$3)*BT383-(VLOOKUP(O383,звания!$D$2:$E$62,2,FALSE))/(EOMONTH($BN$3,0)+1-$BN$3)*BT383))))</f>
        <v>0</v>
      </c>
      <c r="CG383" s="404">
        <f>IF(AND(SUM(BH383:BM383)&lt;360,((EOMONTH($G$3,0)-$G$3+1+(SUM(BH383:BM383)))&gt;0),SUM(BH383:BM383)+EOMONTH($G$3,0)-$G$3+1&lt;360),(CE383+CF383)*BV383%,IF(SUM(BH383:BM383)+EOMONTH($G$3,0)-$G$3+1&lt;=1800,((CE383+CF383)/(EOMONTH($G$3,0)-$G$3+1))*(360-SUM(BH383:BM383))*BV383%+(((CE383+CF383)/(EOMONTH($G$3,0)-$G$3+1))*((EOMONTH($G$3,0)-$G$3+1)-(360-SUM(BH383:BM383))))*25%,IF(AND(SUM(BH383:BM383)&lt;1800,((EOMONTH($G$3,0)-$G$3+1+SUM(BH383:BM383))&gt;=360),SUM(BH383:BM383)+EOMONTH($G$3,0)-$G$3+1&lt;1800),(CE383+CF383)*BV383%,IF(SUM(BH383:BM383)+EOMONTH($G$3,0)-$G$3+1&lt;=3600,((CE383+CF383)/(EOMONTH($G$3,0)-$G$3+1))*(1800-SUM(BH383:BM383))*BV383%+(((CE383+CF383)/(EOMONTH($G$3,0)-$G$3+1))*((EOMONTH($G$3,0)-$G$3+1)-(1800-SUM(BH383:BM383)))*30%),IF(AND(SUM(BH383:BM383)&lt;3600,((EOMONTH($G$3,0)-$G$3+1+SUM(BH383:BM383))&gt;=1800),SUM(BH383:BM383)+EOMONTH($G$3,0)-$G$3+1&lt;3600),(CE383+CF383)*BV383%,IF(SUM(BH383:BM383)+EOMONTH($G$3,0)-$G$3+1&lt;=5400,((CE383+CF383)/(EOMONTH($G$3,0)-$G$3+1))*(3600-SUM(BH383:BM383))*BV383%+(((CE383+CF383)/(EOMONTH($G$3,0)-$G$3+1))*((EOMONTH($G$3,0)-$G$3+1)-(3600-SUM(BH383:BM383))))*35%,IF(AND(SUM(BH383:BM383)&lt;5400,((EOMONTH($G$3,0)-$G$3+1+SUM(BH383:BM383))&gt;=3600),SUM(BH383:BM383)+EOMONTH($G$3,0)-$G$3+1&lt;5400),(CE383+CF383)*BV383%,IF(SUM(BH383:BM383)+EOMONTH($G$3,0)-$G$3+1&lt;=7200,((CE383+CF383)/(EOMONTH($G$3,0)-$G$3+1))*(5400-SUM(BH383:BM383))*BV383%+(((CE383+CF383)/(EOMONTH($G$3,0)-$G$3+1))*((EOMONTH($G$3,0)-$G$3+1)-(5400-SUM(BH383:BM383))))*40%,IF(AND(SUM(BH383:BM383)&lt;7200,((EOMONTH($G$3,0)-$G$3+1+SUM(BH383:BM383))&gt;=5400),SUM(BH383:BM383)+EOMONTH($G$3,0)-$G$3+1&lt;7200),(CE383+CF383)*BV383%,IF(SUM(BH383:BM383)+EOMONTH($G$3,0)-$G$3+1&lt;=9000,((CE383+CF383)/(EOMONTH($G$3,0)-$G$3+1))*(7200-SUM(BH383:BM383))*BV383%+(((CE383+CF383)/(EOMONTH($G$3,0)-$G$3+1))*((EOMONTH($G$3,0)-$G$3+1)-(7200-SUM(BH383:BM383))))*45%,IF(SUM(BH383:BM383)+EOMONTH($G$3,0)-$G$3+1&gt;=9000,((CE383+CF383)/(EOMONTH($G$3,0)-$G$3+1))*(9000-SUM(BH383:BM383))*BV383%+(((CE383+CF383)/(EOMONTH($G$3,0)-$G$3+1))*((EOMONTH($G$3,0)-$G$3+1)-(9000-SUM(BH383:BM383))))*50%,0)))))))))))</f>
        <v>0</v>
      </c>
      <c r="CH383" s="404">
        <f>IF(BW383=0,CF383*BX383%,IF(BW383&gt;0,((VLOOKUP(O383,звания!$D$2:$E$62,2,FALSE)/(EOMONTH($G$3,0)+1-$G$3)*BW383)*BX383%)))</f>
        <v>0</v>
      </c>
      <c r="CI383" s="404">
        <f>IF(BY383=0,CF383*BZ383%,IF(BY383&gt;0,(VLOOKUP(O383,звания!$D$2:$E$62,2,FALSE)/(EOMONTH($G$3,0)+1-$G$3)*BO383)*BZ383%)+(VLOOKUP(BS383,звания!$D$2:$E$62,2,FALSE)/(EOMONTH($G$3,0)+1-$G$3)*BU383)*BZ383%)</f>
        <v>0</v>
      </c>
      <c r="CJ383" s="404">
        <f>IF(CA383=0,CF383*CB383%,IF(CA383&gt;0,(VLOOKUP(O383,звания!$D$2:$E$62,2,FALSE)/(EOMONTH($G$3,0)+1-$G$3)*BO383)*CB383%)+(VLOOKUP(BS383,звания!$D$2:$E$62,2,FALSE)/(EOMONTH($G$3,0)+1-$G$3)*BU383)*CB383%)</f>
        <v>0</v>
      </c>
      <c r="CK383" s="404">
        <f>IF(CD383="Д",0,IF(CC383=0,CF383*CD383%,IF(CC383&gt;0,(VLOOKUP(O383,звания!$D$2:$E$62,2,FALSE)/(EOMONTH($G$3,0)+1-$G$3)*BO383)*CD383%)+(VLOOKUP(BS383,звания!$D$2:$E$62,2,FALSE)/(EOMONTH($G$3,0)+1-$G$3)*BU383)*CD383%))</f>
        <v>0</v>
      </c>
      <c r="CL383" s="404">
        <f>IF(BR383&gt;0,((VLOOKUP(C383,звания!$A$2:$B$62,2,FALSE)/(EOMONTH($G$3,0)+1-$G$3)*BO383+VLOOKUP(O383,звания!$D$2:$E$62,2,FALSE)/(EOMONTH($G$3,0)+1-$G$3)*BO383+(VLOOKUP(C383,звания!$A$2:$B$62,2,FALSE)/(EOMONTH($G$3,0)+1-$G$3)*BO383+VLOOKUP(O383,звания!$D$2:$E$62,2,FALSE)/(EOMONTH($G$3,0)+1-$G$3)*BO383)*BV383%)*BN383)+(VLOOKUP(C383,звания!$A$2:$B$62,2,FALSE)/(EOMONTH($G$3,0)+1-$G$3)*BU383+VLOOKUP(BS383,звания!$D$2:$E$62,2,FALSE)/(EOMONTH($G$3,0)+1-$G$3)*BU383+(VLOOKUP(C383,звания!$A$2:$B$62,2,FALSE)/(EOMONTH($G$3,0)+1-$G$3)*BU383+VLOOKUP(BS383,звания!$D$2:$E$62,2,FALSE)/(EOMONTH($G$3,0)+1-$G$3)*BU383)*BV383%)*BN383,(CE383+CF383+CG383)*BN383)</f>
        <v>0</v>
      </c>
      <c r="CM383" s="404"/>
      <c r="CN383" s="404"/>
      <c r="CO383" s="432">
        <f t="shared" si="434"/>
        <v>0</v>
      </c>
      <c r="CP383" s="638"/>
      <c r="CQ383" s="637">
        <f>IF(CF383=0,0,IF((SUM(BH383:BM383)&gt;360),(VLOOKUP(O383,звания!$F$2:$G$62,2,FALSE))/100,VLOOKUP(O383,звания!$F$2:$H$62,3,FALSE)/100))</f>
        <v>0</v>
      </c>
      <c r="CR383" s="617">
        <f>IF(B383="Виключений зі списків",IF(AND(BU383=0,360-BH383&lt;0),(VLOOKUP(O383,звания!$D$2:$E$62,2,FALSE))/(EOMONTH($B$3,0)+1-$B$3)*BO383*CQ383,IF(AND(360-BH383&gt;=0,360-BH383&lt;(EOMONTH($B$3,0)+1-$B$3)),(CF383/(EOMONTH($B$3,0)-$B$3+1)*(360-BH383))*CQ383+(CF383/(EOMONTH($B$3,0)-$B$3+1)*((EOMONTH($B$3,0)-$B$3+1)-(360-BH383)))*VLOOKUP(O383,звания!$F$2:$H$62,2,FALSE)/100,((((VLOOKUP(O383,звания!$D$2:$E$62,2,FALSE))/(EOMONTH($B$3,0)+1-$B$3)*BO383*CQ383+(VLOOKUP(BS383,звания!$D$2:$E$62,2,FALSE))/(EOMONTH($B$3,0)+1-$B$3)*BU383*(VLOOKUP(BS383,звания!$F$2:$G$62,2,FALSE)*0.01)+(IF(BT383=0,0,(VLOOKUP(BS383,звания!$D$2:$E$62,2,FALSE)/(EOMONTH($G$3,0)+1-$G$3)*BT383*(VLOOKUP(BS383,звания!$F$2:$G$62,2,FALSE)))*0.01-(VLOOKUP(O383,звания!$D$2:$E$62,2,FALSE)/(EOMONTH($G$3,0)+1-$G$3)*BT383*(VLOOKUP(O383,звания!$F$2:$G$62,2,FALSE)))*0.01)))))/100*(100-CP383))),(IF(AND(BU383=0,360-BH383&lt;0,CP383=0),(VLOOKUP(O383,звания!$D$2:$E$62,2,FALSE))/(EOMONTH($G$3,0)+1-$G$3)*BO383*CQ383,IF(AND(360-BH383&gt;=0,360-BH383&lt;(EOMONTH($G$3,0)+1-$G$3)),(CF383/(EOMONTH($G$3,0)-$G$3+1)*(360-BH383))*CQ383+(CF383/(EOMONTH($G$3,0)-$G$3+1)*((EOMONTH($G$3,0)-$G$3+1)-(360-BH383)))*VLOOKUP(O383,звания!$F$2:$H$62,2,FALSE)/100,((((VLOOKUP(O383,звания!$D$2:$E$62,2,FALSE))/(EOMONTH($G$3,0)+1-$G$3)*BO383*CQ383+(VLOOKUP(BS383,звания!$D$2:$E$62,2,FALSE))/(EOMONTH($G$3,0)+1-$G$3)*BU383*(VLOOKUP(BS383,звания!$F$2:$G$62,2,FALSE)*0.01)))/100*(100-CP383)+(IF(BT383=0,0,(VLOOKUP(BS383,звания!$D$2:$E$62,2,FALSE)/(EOMONTH($B$3,0)+1-$B$3)*BT383*(VLOOKUP(BS383,звания!$F$2:$G$62,2,FALSE)))*0.01-(VLOOKUP(O383,звания!$D$2:$E$62,2,FALSE)/(EOMONTH($B$3,0)+1-$B$3)*BT383*(VLOOKUP(O383,звания!$F$2:$G$62,2,FALSE)))*0.01)))))))</f>
        <v>0</v>
      </c>
      <c r="CS383" s="416">
        <f>SUM(CE383:CM383,CR383)</f>
        <v>0</v>
      </c>
      <c r="CT383" s="403"/>
      <c r="CU383" s="403"/>
      <c r="CV383" s="403">
        <f t="shared" si="435"/>
        <v>0</v>
      </c>
      <c r="CW383" s="556">
        <f>CN383+SUM(CS383:CV383)</f>
        <v>0</v>
      </c>
      <c r="CX383" s="403">
        <f>IF(CU383=0,CW383*0.18,(CW383-CU383)*0.18)</f>
        <v>0</v>
      </c>
      <c r="CY383" s="403"/>
      <c r="CZ383" s="404">
        <f t="shared" si="482"/>
        <v>0</v>
      </c>
      <c r="DA383" s="403"/>
      <c r="DB383" s="403"/>
      <c r="DC383" s="403"/>
      <c r="DD383" s="421">
        <f t="shared" si="446"/>
        <v>0</v>
      </c>
      <c r="DE383" s="421">
        <f>(CW383-CV383)*22%</f>
        <v>0</v>
      </c>
      <c r="DF383" s="403">
        <f t="shared" si="487"/>
        <v>0</v>
      </c>
      <c r="DG383" s="421">
        <f t="shared" ref="DG383:DG403" si="489">CW383-DD383+DF383</f>
        <v>0</v>
      </c>
      <c r="DH383" s="421"/>
      <c r="DI383" s="421"/>
      <c r="DJ383" s="422" t="str">
        <f>IF(DG383&gt;0,$DL$2," ")&amp;"  "&amp;IF(DH383&gt;0,$DM$2," ")</f>
        <v xml:space="preserve">    </v>
      </c>
      <c r="DK383" s="424"/>
      <c r="DL383" s="423"/>
      <c r="DM383" s="423"/>
      <c r="DN383" s="423"/>
      <c r="DO383" s="420"/>
      <c r="DP383" s="123"/>
      <c r="DQ383" s="817"/>
      <c r="DR383" s="818"/>
      <c r="DS383" s="819"/>
      <c r="DT383" s="820"/>
      <c r="DU383" s="124"/>
      <c r="DV383" s="122"/>
      <c r="DX383" s="84"/>
      <c r="DY383" s="84"/>
      <c r="DZ383" s="105"/>
      <c r="EH383" s="543">
        <f t="shared" si="436"/>
        <v>0</v>
      </c>
      <c r="EI383" s="404">
        <f t="shared" si="437"/>
        <v>0</v>
      </c>
      <c r="EJ383" s="29">
        <f t="shared" si="438"/>
        <v>0</v>
      </c>
      <c r="EK383" s="50"/>
      <c r="EL383" s="29"/>
      <c r="EM383" s="50"/>
      <c r="EN383" s="50"/>
      <c r="EO383" s="50"/>
      <c r="EP383" s="29"/>
    </row>
    <row r="384" spans="1:146" ht="17.45" hidden="1" customHeight="1">
      <c r="A384" s="402">
        <v>376</v>
      </c>
      <c r="B384" s="403"/>
      <c r="C384" s="402"/>
      <c r="D384" s="403">
        <f t="shared" si="485"/>
        <v>0</v>
      </c>
      <c r="E384" s="416"/>
      <c r="F384" s="417"/>
      <c r="G384" s="406" t="str">
        <f>IF(P384&gt;$G$3,0,CONCATENATE((INT((BH384)/360)+INT((BI384)/360)+INT((BJ384)/360)+INT((BK384)/360)+INT((BL384)/360)+INT((BM384)/360))+INT((INT(MOD((BH384),360)/30)+INT(MOD((BI384),360)/30)+INT(MOD((BJ384),360)/30)+INT(MOD((BK384),360)/30)+INT(MOD((BL384),360)/30)+INT(MOD((BM384),360)/30)+INT((MOD(MOD((BH384),360),30)+MOD(MOD((BI384),360),30)+MOD(MOD((BJ384),360),30)+MOD(MOD((BK384),360),30)+MOD(MOD((BL384),360),30)+MOD(MOD((BM384),360),30))/30))/12),".",MOD(INT(MOD((BH384),360)/30)+INT(MOD((BI384),360)/30)+INT(MOD((BJ384),360)/30)+INT(MOD((BK384),360)/30)+INT(MOD((BL384),360)/30)+INT(MOD((BM384),360)/30)+INT((MOD(MOD((BH384),360),30)+MOD(MOD((BI384),360),30)+MOD(MOD((BJ384),360),30)+MOD(MOD((BK384),360),30)+MOD(MOD((BL384),360),30)+MOD(MOD((BM384),360),30))/30),12),".",INT(MOD(MOD(MOD((BH384),360),30)+MOD(MOD((BI384),360),30)+MOD(MOD((BJ384),360),30)+MOD(MOD((BK384),360),30)+MOD(MOD((BL384),360),30)+MOD(MOD((BM384),360),30),30))))</f>
        <v>0.0.0</v>
      </c>
      <c r="H384" s="407" t="str">
        <f>CONCATENATE(INT((BH384)/360),".",INT(MOD((BH384),360)/30),".",MOD(MOD((BH384),360),30))</f>
        <v>0.0.0</v>
      </c>
      <c r="I384" s="407" t="str">
        <f>IF(P384&gt;$G$3,0,CONCATENATE((INT((BH384)/360)+INT((BM384)/360))+INT((INT(MOD((BH384),360)/30)+INT(MOD((BM384),360)/30)+INT((MOD(MOD((BH384),360),30)+MOD(MOD((BM384),360),30))/30))/12),".",MOD(INT(MOD((BH384),360)/30)+INT(MOD((BM384),360)/30)+INT((MOD(MOD((BH384),360),30)+MOD(MOD((BM384),360),30))/30),12),".",INT(MOD(MOD(MOD((BH384),360),30)+MOD(MOD((BM384),360),30),30))))</f>
        <v>0.0.0</v>
      </c>
      <c r="J384" s="407" t="str">
        <f t="shared" si="488"/>
        <v>0.0.0</v>
      </c>
      <c r="K384" s="407" t="str">
        <f t="shared" si="488"/>
        <v>0.0.0</v>
      </c>
      <c r="L384" s="407" t="str">
        <f t="shared" si="488"/>
        <v>0.0.0</v>
      </c>
      <c r="M384" s="407" t="str">
        <f t="shared" si="488"/>
        <v>0.0.0</v>
      </c>
      <c r="N384" s="408" t="str">
        <f>CONCATENATE(IF(INT(INT(DAYS360(BF384,BG384,1)/30)/24)&gt;=2,2,INT(INT(DAYS360(BF384,BG384,1)/30)/24)),".",IF(AND(INT(INT(DAYS360(BF384,BG384,1)/30)/24)&gt;=2,MOD(INT(BM384/30),12)&gt;=6),6,IF(ISODD(MOD(INT(DAYS360(BF384,BG384,1)/30),12)),MOD(INT(DAYS360(BF384,BG384,1)/60),12),MOD(INT(BM384/30),12))),".",IF(AND(INT(INT(DAYS360(BF384,BG384,1)/30)/24)&gt;=2,MOD(INT(BM384/30),12)&gt;=6),0,IF(ISODD(MOD(INT(DAYS360(BF384,BG384,1)/30),12)),INT((MOD(DAYS360(BF384,BG384,1),30)/2+15)),INT(MOD(DAYS360(BF384,BG384,1),30)/2))))</f>
        <v>0.0.0</v>
      </c>
      <c r="O384" s="418"/>
      <c r="P384" s="417"/>
      <c r="Q384" s="417"/>
      <c r="R384" s="417"/>
      <c r="S384" s="417"/>
      <c r="T384" s="417"/>
      <c r="U384" s="417"/>
      <c r="V384" s="714"/>
      <c r="W384" s="714"/>
      <c r="X384" s="417"/>
      <c r="Y384" s="417"/>
      <c r="Z384" s="714"/>
      <c r="AA384" s="714"/>
      <c r="AB384" s="417"/>
      <c r="AC384" s="417"/>
      <c r="AD384" s="714"/>
      <c r="AE384" s="714"/>
      <c r="AF384" s="417"/>
      <c r="AG384" s="417"/>
      <c r="AH384" s="714"/>
      <c r="AI384" s="714"/>
      <c r="AJ384" s="417"/>
      <c r="AK384" s="417"/>
      <c r="AL384" s="714"/>
      <c r="AM384" s="714"/>
      <c r="AN384" s="417"/>
      <c r="AO384" s="417"/>
      <c r="AP384" s="714"/>
      <c r="AQ384" s="714"/>
      <c r="AR384" s="417"/>
      <c r="AS384" s="417"/>
      <c r="AT384" s="714"/>
      <c r="AU384" s="714"/>
      <c r="AV384" s="417"/>
      <c r="AW384" s="417"/>
      <c r="AX384" s="716"/>
      <c r="AY384" s="716"/>
      <c r="AZ384" s="635"/>
      <c r="BA384" s="635"/>
      <c r="BB384" s="716"/>
      <c r="BC384" s="716"/>
      <c r="BD384" s="635"/>
      <c r="BE384" s="635"/>
      <c r="BF384" s="717"/>
      <c r="BG384" s="717"/>
      <c r="BH384" s="432">
        <f t="shared" si="473"/>
        <v>0</v>
      </c>
      <c r="BI384" s="432">
        <f>(IF(OR(W384&gt;$G$3,W384=0),IF(OR(V384=0,V384&gt;$G$3),0,DAYS360(V384,$G$3,1)),(DAYS360(V384,W384,1)))+IF(OR(Y384&gt;$G$3,Y384=0),IF(OR(X384=0,X384&gt;$G$3),0,DAYS360(X384,$G$3,1)),(DAYS360(X384,Y384,1)))+IF(OR(AA384&gt;$G$3,AA384=0),IF(OR(Z384=0,Z384&gt;$G$3),0,DAYS360(Z384,$G$3,1)),(DAYS360(Z384,AA384,1)))+IF(OR(AC384&gt;$G$3,AC384=0),IF(OR(AB384=0,AB384&gt;$G$3),0,DAYS360(AB384,$G$3,1)),(DAYS360(AB384,AC384,1)))+IF(OR(AE384&gt;$G$3,AE384=0),IF(OR(AD384=0,AD384&gt;$G$3),0,DAYS360(AD384,$G$3,1)),(DAYS360(AD384,AE384,1)))+IF(OR(AG384&gt;$G$3,AG384=0),IF(OR(AF384=0,AF384&gt;$G$3),0,DAYS360(AF384,$G$3,1)),(DAYS360(AF384,AG384,1)))+IF(OR(AI384&gt;$G$3,AI384=0),IF(OR(AH384=0,AH384&gt;$G$3),0,DAYS360(AH384,$G$3,1)),(DAYS360(AH384,AI384,1)))+IF(OR(AK384&gt;$G$3,AK384=0),IF(OR(AJ384=0,AJ384&gt;$G$3),0,DAYS360(AJ384,$G$3,1)),(DAYS360(AJ384,AK384,1)))+IF(OR(AM384&gt;$G$3,AM384=0),IF(OR(AL384=0,AL384&gt;$G$3),0,DAYS360(AL384,$G$3,1)),(DAYS360(AL384,AM384,1)))+IF(OR(AO384&gt;$G$3,AO384=0),IF(OR(AN384=0,AN384&gt;$G$3),0,DAYS360(AN384,$G$3,1)),(DAYS360(AN384,AO384,1)))+IF(OR(AQ384&gt;$G$3,AQ384=0),IF(OR(AP384=0,AP384&gt;$G$3),0,DAYS360(AP384,$G$3,1)),(DAYS360(AP384,AQ384,1)))+IF(OR(AS384&gt;$G$3,AS384=0),IF(OR(AR384=0,AR384&gt;$G$3),0,DAYS360(AR384,$G$3,1)),(DAYS360(AR384,AS384,1)))+IF(OR(AU384&gt;$G$3,AU384=0),IF(OR(AT384=0,AT384&gt;$G$3),0,DAYS360(AT384,$G$3,1)),(DAYS360(AT384,AU384,1)))+IF(OR(AW384&gt;$G$3,AW384=0),IF(OR(AV384=0,AV384&gt;$G$3),0,DAYS360(AV384,$G$3,1)),(DAYS360(AV384,AW384,1))))*2</f>
        <v>0</v>
      </c>
      <c r="BJ384" s="432">
        <f>(IF(OR(AY384&gt;$G$3,AY384=0),IF(OR(AX384=0,AX384&gt;$G$3),0,DAYS360(AX384,$G$3,1)),(DAYS360(AX384,AY384,1)))+IF(OR(BA384&gt;$G$3,BA384=0),IF(OR(AZ384=0,AZ384&gt;$G$3),0,DAYS360(AZ384,$G$3,1)),(DAYS360(AZ384,BA384,1))))/2</f>
        <v>0</v>
      </c>
      <c r="BK384" s="432">
        <f>(IF(OR(BC384&gt;$G$3,BC384=0),IF(OR(BB384=0,BB384&gt;$G$3),0,DAYS360(BB384,$G$3,1)),(DAYS360(BB384,BC384,1))))</f>
        <v>0</v>
      </c>
      <c r="BL384" s="432">
        <f>(IF(OR(BE384&gt;$G$3,BE384=0),IF(OR(BD384=0,BD384&gt;$G$3),0,DAYS360(BD384,$G$3,1)),(DAYS360(BD384,BE384,1))))/3</f>
        <v>0</v>
      </c>
      <c r="BM384" s="436">
        <f t="shared" si="486"/>
        <v>0</v>
      </c>
      <c r="BN384" s="462">
        <v>0.65</v>
      </c>
      <c r="BO384" s="427">
        <f t="shared" si="481"/>
        <v>0</v>
      </c>
      <c r="BP384" s="419"/>
      <c r="BQ384" s="700"/>
      <c r="BR384" s="419"/>
      <c r="BS384" s="700"/>
      <c r="BT384" s="700"/>
      <c r="BU384" s="700"/>
      <c r="BV384" s="427">
        <f>IF((BH384+BI384+BJ384+BK384+BL384+BM384)&lt;360,0,IF(AND((BH384+BI384+BJ384+BK384+BL384+BM384)&gt;=360,(BH384+BI384+BJ384+BK384+BL384+BM384)&lt;1800),25,IF(AND((BH384+BI384+BJ384+BK384+BL384+BM384)&gt;=1800,(BH384+BI384+BJ384+BK384+BL384+BM384)&lt;3600),30,IF(AND((BH384+BI384+BJ384+BK384+BL384+BM384)&gt;=3600,(BH384+BI384+BJ384+BK384+BL384+BM384)&lt;5400),35,IF(AND((BH384+BI384+BJ384+BK384+BL384+BM384)&gt;=5400,(BH384+BI384+BJ384+BK384+BL384+BM384)&lt;7200),40,IF(AND((BH384+BI384+BJ384+BK384+BL384+BM384)&gt;=7200,(BH384+BI384+BJ384+BK384+BL384+BM384)&lt;9000),45,IF((BH384+BI384+BJ384+BK384+BL384+BM384)&gt;=9000,50,"ПРОВЕРЬ")))))))</f>
        <v>0</v>
      </c>
      <c r="BW384" s="419"/>
      <c r="BX384" s="782"/>
      <c r="BY384" s="419"/>
      <c r="BZ384" s="432"/>
      <c r="CA384" s="419"/>
      <c r="CB384" s="427"/>
      <c r="CC384" s="419"/>
      <c r="CD384" s="427"/>
      <c r="CE384" s="404">
        <f>IF(OR(C384=0,CD384="Д"),0,IF(AND(C384&gt;0,E384=0),VLOOKUP(C384,звания!A:B,2,FALSE)/((EOMONTH($G$3,0)+1)-$G$3)*BO384+VLOOKUP(C384,звания!A:B,2,FALSE)/((EOMONTH($G$3,0)+1)-$G$3)*BR384+VLOOKUP(C384,звания!A:B,2,FALSE)/((EOMONTH($G$3,0)+1)-$G$3)*BU384,IF(AND(C384&gt;0,E384&gt;0,F384&gt;=$G$3,BO384=(EOMONTH($G$3,0)+1)-$G$3),(VLOOKUP(E384,звания!A:B,2,FALSE)/(EOMONTH($G$3,0)-$G$3+1))*(F384-$G$3)+(VLOOKUP(C384,звания!A:B,2,FALSE)/(EOMONTH($G$3,0)-$G$3+1))*((EOMONTH($G$3,0)-$G$3+1)-(F384-$G$3)),IF(AND(C384&gt;0,E384&gt;0,F384&gt;$G$3,BO384&lt;(EOMONTH($G$3,0)+1)-$G$3,BO384&lt;&gt;0),VLOOKUP(E384,звания!A:B,2,FALSE)/((EOMONTH($G$3,0)+1)-$G$3)*((F384-$G$3)-(((EOMONTH($G$3,0)+1)-$G$3)-BO384-BU384-BR384))+VLOOKUP(C384,звания!A:B,2,FALSE)/((EOMONTH($G$3,0)+1)-$G$3)*(((EOMONTH($G$3,0)+1)-F384)),IF(F384&lt;$G$3,(VLOOKUP(C384,звания!A:B,2,FALSE)-VLOOKUP(E384,звания!A:B,2,FALSE))/((EOMONTH($BN$3,0)+1)-$BN$3)*(EOMONTH($BN$3,0)+1-F384)+VLOOKUP(C384,звания!A:B,2,FALSE)/((EOMONTH($G$3,0)+1)-$G$3)*BO384+VLOOKUP(C384,звания!A:B,2,FALSE)/((EOMONTH($G$3,0)+1)-$G$3)*BU384+VLOOKUP(C384,звания!A:B,2,FALSE)/((EOMONTH($G$3,0)+1)-$G$3)*BR384,0)))))</f>
        <v>0</v>
      </c>
      <c r="CF384" s="404">
        <f>IF(OR(CD384="Д",C384=0),0,IF(B384="Виключений зі списків",IF(BS384=0,(VLOOKUP(O384,звания!$D$2:$E$62,2,FALSE))/(EOMONTH($B$3,0)+1-$B$3)*BO384+(VLOOKUP(BQ384,звания!$D$2:$E$62,2,FALSE))/(EOMONTH($B$3,0)+1-$B$3)*BR384,(((VLOOKUP(O384,звания!$D$2:$E$62,2,FALSE))/(EOMONTH($B$3,0)+1-$B$3))*BO384)+(VLOOKUP(BQ384,звания!$D$2:$E$62,2,FALSE))/(EOMONTH($B$3,0)+1-$B$3)*BR384+(VLOOKUP(BS384,звания!$D$2:$E$62,2,FALSE))/(EOMONTH($B$3,0)+1-$B$3)*BU384),IF(BS384=0,(VLOOKUP(O384,звания!$D$2:$E$62,2,FALSE))/(EOMONTH($G$3,0)+1-$G$3)*BO384+(VLOOKUP(BQ384,звания!$D$2:$E$62,2,FALSE))/(EOMONTH($G$3,0)+1-$G$3)*BR384,(((VLOOKUP(O384,звания!$D$2:$E$62,2,FALSE))/(EOMONTH($G$3,0)+1-$G$3))*BO384)+(VLOOKUP(BQ384,звания!$D$2:$E$62,2,FALSE))/(EOMONTH($G$3,0)+1-$G$3)*BR384+(VLOOKUP(BS384,звания!$D$2:$E$62,2,FALSE))/(EOMONTH($G$3,0)+1-$G$3)*BU384+IF(BT384=0,0,(VLOOKUP(BS384,звания!$D$2:$E$62,2,FALSE))/(EOMONTH($BN$3,0)+1-$BN$3)*BT384-(VLOOKUP(O384,звания!$D$2:$E$62,2,FALSE))/(EOMONTH($BN$3,0)+1-$BN$3)*BT384))))</f>
        <v>0</v>
      </c>
      <c r="CG384" s="404">
        <f>IF(AND(SUM(BH384:BM384)&lt;360,((EOMONTH($G$3,0)-$G$3+1+(SUM(BH384:BM384)))&gt;0),SUM(BH384:BM384)+EOMONTH($G$3,0)-$G$3+1&lt;360),(CE384+CF384)*BV384%,IF(SUM(BH384:BM384)+EOMONTH($G$3,0)-$G$3+1&lt;=1800,((CE384+CF384)/(EOMONTH($G$3,0)-$G$3+1))*(360-SUM(BH384:BM384))*BV384%+(((CE384+CF384)/(EOMONTH($G$3,0)-$G$3+1))*((EOMONTH($G$3,0)-$G$3+1)-(360-SUM(BH384:BM384))))*25%,IF(AND(SUM(BH384:BM384)&lt;1800,((EOMONTH($G$3,0)-$G$3+1+SUM(BH384:BM384))&gt;=360),SUM(BH384:BM384)+EOMONTH($G$3,0)-$G$3+1&lt;1800),(CE384+CF384)*BV384%,IF(SUM(BH384:BM384)+EOMONTH($G$3,0)-$G$3+1&lt;=3600,((CE384+CF384)/(EOMONTH($G$3,0)-$G$3+1))*(1800-SUM(BH384:BM384))*BV384%+(((CE384+CF384)/(EOMONTH($G$3,0)-$G$3+1))*((EOMONTH($G$3,0)-$G$3+1)-(1800-SUM(BH384:BM384)))*30%),IF(AND(SUM(BH384:BM384)&lt;3600,((EOMONTH($G$3,0)-$G$3+1+SUM(BH384:BM384))&gt;=1800),SUM(BH384:BM384)+EOMONTH($G$3,0)-$G$3+1&lt;3600),(CE384+CF384)*BV384%,IF(SUM(BH384:BM384)+EOMONTH($G$3,0)-$G$3+1&lt;=5400,((CE384+CF384)/(EOMONTH($G$3,0)-$G$3+1))*(3600-SUM(BH384:BM384))*BV384%+(((CE384+CF384)/(EOMONTH($G$3,0)-$G$3+1))*((EOMONTH($G$3,0)-$G$3+1)-(3600-SUM(BH384:BM384))))*35%,IF(AND(SUM(BH384:BM384)&lt;5400,((EOMONTH($G$3,0)-$G$3+1+SUM(BH384:BM384))&gt;=3600),SUM(BH384:BM384)+EOMONTH($G$3,0)-$G$3+1&lt;5400),(CE384+CF384)*BV384%,IF(SUM(BH384:BM384)+EOMONTH($G$3,0)-$G$3+1&lt;=7200,((CE384+CF384)/(EOMONTH($G$3,0)-$G$3+1))*(5400-SUM(BH384:BM384))*BV384%+(((CE384+CF384)/(EOMONTH($G$3,0)-$G$3+1))*((EOMONTH($G$3,0)-$G$3+1)-(5400-SUM(BH384:BM384))))*40%,IF(AND(SUM(BH384:BM384)&lt;7200,((EOMONTH($G$3,0)-$G$3+1+SUM(BH384:BM384))&gt;=5400),SUM(BH384:BM384)+EOMONTH($G$3,0)-$G$3+1&lt;7200),(CE384+CF384)*BV384%,IF(SUM(BH384:BM384)+EOMONTH($G$3,0)-$G$3+1&lt;=9000,((CE384+CF384)/(EOMONTH($G$3,0)-$G$3+1))*(7200-SUM(BH384:BM384))*BV384%+(((CE384+CF384)/(EOMONTH($G$3,0)-$G$3+1))*((EOMONTH($G$3,0)-$G$3+1)-(7200-SUM(BH384:BM384))))*45%,IF(SUM(BH384:BM384)+EOMONTH($G$3,0)-$G$3+1&gt;=9000,((CE384+CF384)/(EOMONTH($G$3,0)-$G$3+1))*(9000-SUM(BH384:BM384))*BV384%+(((CE384+CF384)/(EOMONTH($G$3,0)-$G$3+1))*((EOMONTH($G$3,0)-$G$3+1)-(9000-SUM(BH384:BM384))))*50%,0)))))))))))</f>
        <v>0</v>
      </c>
      <c r="CH384" s="404">
        <f>IF(BW384=0,CF384*BX384%,IF(BW384&gt;0,((VLOOKUP(O384,звания!$D$2:$E$62,2,FALSE)/(EOMONTH($G$3,0)+1-$G$3)*BW384)*BX384%)))</f>
        <v>0</v>
      </c>
      <c r="CI384" s="404">
        <f>IF(BY384=0,CF384*BZ384%,IF(BY384&gt;0,(VLOOKUP(O384,звания!$D$2:$E$62,2,FALSE)/(EOMONTH($G$3,0)+1-$G$3)*BO384)*BZ384%)+(VLOOKUP(BS384,звания!$D$2:$E$62,2,FALSE)/(EOMONTH($G$3,0)+1-$G$3)*BU384)*BZ384%)</f>
        <v>0</v>
      </c>
      <c r="CJ384" s="404">
        <f>IF(CA384=0,CF384*CB384%,IF(CA384&gt;0,(VLOOKUP(O384,звания!$D$2:$E$62,2,FALSE)/(EOMONTH($G$3,0)+1-$G$3)*BO384)*CB384%)+(VLOOKUP(BS384,звания!$D$2:$E$62,2,FALSE)/(EOMONTH($G$3,0)+1-$G$3)*BU384)*CB384%)</f>
        <v>0</v>
      </c>
      <c r="CK384" s="404">
        <f>IF(CD384="Д",0,IF(CC384=0,CF384*CD384%,IF(CC384&gt;0,(VLOOKUP(O384,звания!$D$2:$E$62,2,FALSE)/(EOMONTH($G$3,0)+1-$G$3)*BO384)*CD384%)+(VLOOKUP(BS384,звания!$D$2:$E$62,2,FALSE)/(EOMONTH($G$3,0)+1-$G$3)*BU384)*CD384%))</f>
        <v>0</v>
      </c>
      <c r="CL384" s="404">
        <f>IF(BR384&gt;0,((VLOOKUP(C384,звания!$A$2:$B$62,2,FALSE)/(EOMONTH($G$3,0)+1-$G$3)*BO384+VLOOKUP(O384,звания!$D$2:$E$62,2,FALSE)/(EOMONTH($G$3,0)+1-$G$3)*BO384+(VLOOKUP(C384,звания!$A$2:$B$62,2,FALSE)/(EOMONTH($G$3,0)+1-$G$3)*BO384+VLOOKUP(O384,звания!$D$2:$E$62,2,FALSE)/(EOMONTH($G$3,0)+1-$G$3)*BO384)*BV384%)*BN384)+(VLOOKUP(C384,звания!$A$2:$B$62,2,FALSE)/(EOMONTH($G$3,0)+1-$G$3)*BU384+VLOOKUP(BS384,звания!$D$2:$E$62,2,FALSE)/(EOMONTH($G$3,0)+1-$G$3)*BU384+(VLOOKUP(C384,звания!$A$2:$B$62,2,FALSE)/(EOMONTH($G$3,0)+1-$G$3)*BU384+VLOOKUP(BS384,звания!$D$2:$E$62,2,FALSE)/(EOMONTH($G$3,0)+1-$G$3)*BU384)*BV384%)*BN384,(CE384+CF384+CG384)*BN384)</f>
        <v>0</v>
      </c>
      <c r="CM384" s="404"/>
      <c r="CN384" s="404"/>
      <c r="CO384" s="432">
        <f t="shared" si="434"/>
        <v>0</v>
      </c>
      <c r="CP384" s="638"/>
      <c r="CQ384" s="637">
        <f>IF(CF384=0,0,IF((SUM(BH384:BM384)&gt;360),(VLOOKUP(O384,звания!$F$2:$G$62,2,FALSE))/100,VLOOKUP(O384,звания!$F$2:$H$62,3,FALSE)/100))</f>
        <v>0</v>
      </c>
      <c r="CR384" s="617">
        <f>IF(B384="Виключений зі списків",IF(AND(BU384=0,360-BH384&lt;0),(VLOOKUP(O384,звания!$D$2:$E$62,2,FALSE))/(EOMONTH($B$3,0)+1-$B$3)*BO384*CQ384,IF(AND(360-BH384&gt;=0,360-BH384&lt;(EOMONTH($B$3,0)+1-$B$3)),(CF384/(EOMONTH($B$3,0)-$B$3+1)*(360-BH384))*CQ384+(CF384/(EOMONTH($B$3,0)-$B$3+1)*((EOMONTH($B$3,0)-$B$3+1)-(360-BH384)))*VLOOKUP(O384,звания!$F$2:$H$62,2,FALSE)/100,((((VLOOKUP(O384,звания!$D$2:$E$62,2,FALSE))/(EOMONTH($B$3,0)+1-$B$3)*BO384*CQ384+(VLOOKUP(BS384,звания!$D$2:$E$62,2,FALSE))/(EOMONTH($B$3,0)+1-$B$3)*BU384*(VLOOKUP(BS384,звания!$F$2:$G$62,2,FALSE)*0.01)+(IF(BT384=0,0,(VLOOKUP(BS384,звания!$D$2:$E$62,2,FALSE)/(EOMONTH($G$3,0)+1-$G$3)*BT384*(VLOOKUP(BS384,звания!$F$2:$G$62,2,FALSE)))*0.01-(VLOOKUP(O384,звания!$D$2:$E$62,2,FALSE)/(EOMONTH($G$3,0)+1-$G$3)*BT384*(VLOOKUP(O384,звания!$F$2:$G$62,2,FALSE)))*0.01)))))/100*(100-CP384))),(IF(AND(BU384=0,360-BH384&lt;0,CP384=0),(VLOOKUP(O384,звания!$D$2:$E$62,2,FALSE))/(EOMONTH($G$3,0)+1-$G$3)*BO384*CQ384,IF(AND(360-BH384&gt;=0,360-BH384&lt;(EOMONTH($G$3,0)+1-$G$3)),(CF384/(EOMONTH($G$3,0)-$G$3+1)*(360-BH384))*CQ384+(CF384/(EOMONTH($G$3,0)-$G$3+1)*((EOMONTH($G$3,0)-$G$3+1)-(360-BH384)))*VLOOKUP(O384,звания!$F$2:$H$62,2,FALSE)/100,((((VLOOKUP(O384,звания!$D$2:$E$62,2,FALSE))/(EOMONTH($G$3,0)+1-$G$3)*BO384*CQ384+(VLOOKUP(BS384,звания!$D$2:$E$62,2,FALSE))/(EOMONTH($G$3,0)+1-$G$3)*BU384*(VLOOKUP(BS384,звания!$F$2:$G$62,2,FALSE)*0.01)))/100*(100-CP384)+(IF(BT384=0,0,(VLOOKUP(BS384,звания!$D$2:$E$62,2,FALSE)/(EOMONTH($B$3,0)+1-$B$3)*BT384*(VLOOKUP(BS384,звания!$F$2:$G$62,2,FALSE)))*0.01-(VLOOKUP(O384,звания!$D$2:$E$62,2,FALSE)/(EOMONTH($B$3,0)+1-$B$3)*BT384*(VLOOKUP(O384,звания!$F$2:$G$62,2,FALSE)))*0.01)))))))</f>
        <v>0</v>
      </c>
      <c r="CS384" s="416">
        <f>SUM(CE384:CM384,CR384)</f>
        <v>0</v>
      </c>
      <c r="CT384" s="403"/>
      <c r="CU384" s="403"/>
      <c r="CV384" s="403">
        <f t="shared" si="435"/>
        <v>0</v>
      </c>
      <c r="CW384" s="556">
        <f>CN384+SUM(CS384:CV384)</f>
        <v>0</v>
      </c>
      <c r="CX384" s="403">
        <f>IF(CU384=0,CW384*0.18,(CW384-CU384)*0.18)</f>
        <v>0</v>
      </c>
      <c r="CY384" s="403"/>
      <c r="CZ384" s="404">
        <f t="shared" si="482"/>
        <v>0</v>
      </c>
      <c r="DA384" s="403"/>
      <c r="DB384" s="403"/>
      <c r="DC384" s="403"/>
      <c r="DD384" s="421">
        <f t="shared" si="446"/>
        <v>0</v>
      </c>
      <c r="DE384" s="421">
        <f>(CW384-CV384)*22%</f>
        <v>0</v>
      </c>
      <c r="DF384" s="403">
        <f t="shared" si="487"/>
        <v>0</v>
      </c>
      <c r="DG384" s="421">
        <f>CW384-DD384+DF384</f>
        <v>0</v>
      </c>
      <c r="DH384" s="421"/>
      <c r="DI384" s="421"/>
      <c r="DJ384" s="422" t="str">
        <f>IF(DG384&gt;0,$DL$2," ")&amp;"  "&amp;IF(DH384&gt;0,$DM$2," ")</f>
        <v xml:space="preserve">    </v>
      </c>
      <c r="DK384" s="424"/>
      <c r="DL384" s="423"/>
      <c r="DM384" s="423"/>
      <c r="DN384" s="423"/>
      <c r="DO384" s="420"/>
      <c r="DP384" s="123"/>
      <c r="DQ384" s="817"/>
      <c r="DR384" s="818"/>
      <c r="DS384" s="843"/>
      <c r="DT384" s="820"/>
      <c r="DU384" s="124"/>
      <c r="DV384" s="110"/>
      <c r="DX384" s="84"/>
      <c r="DY384" s="84"/>
      <c r="DZ384" s="105"/>
      <c r="EH384" s="543">
        <f t="shared" ref="EH384:EH413" si="490">IF(CE384=0,0,IF(OR(C384="адмірал",C384="віце-адмірал",C384="комондор",C384="контр-адмірал",C384="кап. 1р.",C384="п-к м/сл",C384="п-к",C384="п-к юст.",C384="кап. 2р.",C384="п/п-к м/сл",C384="п/п-к",C384="п/п-к юст.",C384="кап. 3р.",C384="м-р м/сл",C384="м-р",C384="м-р юст.",C384="к-н/л-т",C384="к-н м/сл",C384="к-н",C384="к-н юст.",C384="ст.л-т",C384="ст.л-т м/сл",C384="ст.л-т юст.",C384="л-т",C384="л-т м/сл",C384="л-т юст.",C384="мол. л-т ",C384="мол. л-т м/сл",C384="мол. л-т юст."),1,IF(OR(D384=0,CD384="Д"),0,2)))</f>
        <v>0</v>
      </c>
      <c r="EI384" s="404">
        <f t="shared" ref="EI384:EI413" si="491">C384</f>
        <v>0</v>
      </c>
      <c r="EJ384" s="29">
        <f t="shared" ref="EJ384:EJ413" si="492">DK384</f>
        <v>0</v>
      </c>
      <c r="EK384" s="50"/>
      <c r="EL384" s="29"/>
      <c r="EM384" s="50"/>
      <c r="EN384" s="50"/>
      <c r="EO384" s="50"/>
      <c r="EP384" s="29"/>
    </row>
    <row r="385" spans="1:146" ht="17.45" hidden="1" customHeight="1">
      <c r="A385" s="446">
        <v>377</v>
      </c>
      <c r="B385" s="403"/>
      <c r="C385" s="403"/>
      <c r="D385" s="403">
        <f t="shared" si="485"/>
        <v>0</v>
      </c>
      <c r="E385" s="416"/>
      <c r="F385" s="417"/>
      <c r="G385" s="406" t="str">
        <f t="shared" ref="G385:G390" si="493">IF(P385&gt;$G$3,0,CONCATENATE((INT((BH385)/360)+INT((BI385)/360)+INT((BJ385)/360)+INT((BK385)/360)+INT((BL385)/360)+INT((BM385)/360))+INT((INT(MOD((BH385),360)/30)+INT(MOD((BI385),360)/30)+INT(MOD((BJ385),360)/30)+INT(MOD((BK385),360)/30)+INT(MOD((BL385),360)/30)+INT(MOD((BM385),360)/30)+INT((MOD(MOD((BH385),360),30)+MOD(MOD((BI385),360),30)+MOD(MOD((BJ385),360),30)+MOD(MOD((BK385),360),30)+MOD(MOD((BL385),360),30)+MOD(MOD((BM385),360),30))/30))/12),".",MOD(INT(MOD((BH385),360)/30)+INT(MOD((BI385),360)/30)+INT(MOD((BJ385),360)/30)+INT(MOD((BK385),360)/30)+INT(MOD((BL385),360)/30)+INT(MOD((BM385),360)/30)+INT((MOD(MOD((BH385),360),30)+MOD(MOD((BI385),360),30)+MOD(MOD((BJ385),360),30)+MOD(MOD((BK385),360),30)+MOD(MOD((BL385),360),30)+MOD(MOD((BM385),360),30))/30),12),".",INT(MOD(MOD(MOD((BH385),360),30)+MOD(MOD((BI385),360),30)+MOD(MOD((BJ385),360),30)+MOD(MOD((BK385),360),30)+MOD(MOD((BL385),360),30)+MOD(MOD((BM385),360),30),30))))</f>
        <v>0.0.0</v>
      </c>
      <c r="H385" s="407" t="str">
        <f t="shared" ref="H385:H390" si="494">CONCATENATE(INT((BH385)/360),".",INT(MOD((BH385),360)/30),".",MOD(MOD((BH385),360),30))</f>
        <v>0.0.0</v>
      </c>
      <c r="I385" s="407" t="str">
        <f t="shared" ref="I385:I390" si="495">IF(P385&gt;$G$3,0,CONCATENATE((INT((BH385)/360)+INT((BM385)/360))+INT((INT(MOD((BH385),360)/30)+INT(MOD((BM385),360)/30)+INT((MOD(MOD((BH385),360),30)+MOD(MOD((BM385),360),30))/30))/12),".",MOD(INT(MOD((BH385),360)/30)+INT(MOD((BM385),360)/30)+INT((MOD(MOD((BH385),360),30)+MOD(MOD((BM385),360),30))/30),12),".",INT(MOD(MOD(MOD((BH385),360),30)+MOD(MOD((BM385),360),30),30))))</f>
        <v>0.0.0</v>
      </c>
      <c r="J385" s="407" t="str">
        <f t="shared" ref="J385:J413" si="496">CONCATENATE(INT(BI385/360),".",MOD(INT(BI385/30),12),".",MOD(INT(BI385),30))</f>
        <v>0.0.0</v>
      </c>
      <c r="K385" s="407" t="str">
        <f t="shared" ref="K385:K413" si="497">CONCATENATE(INT(BJ385/360),".",MOD(INT(BJ385/30),12),".",MOD(INT(BJ385),30))</f>
        <v>0.0.0</v>
      </c>
      <c r="L385" s="407" t="str">
        <f t="shared" ref="L385:L413" si="498">CONCATENATE(INT(BK385/360),".",MOD(INT(BK385/30),12),".",MOD(INT(BK385),30))</f>
        <v>0.0.0</v>
      </c>
      <c r="M385" s="407" t="str">
        <f t="shared" ref="M385:M413" si="499">CONCATENATE(INT(BL385/360),".",MOD(INT(BL385/30),12),".",MOD(INT(BL385),30))</f>
        <v>0.0.0</v>
      </c>
      <c r="N385" s="408" t="str">
        <f t="shared" ref="N385:N390" si="500">CONCATENATE(IF(INT(INT(DAYS360(BF385,BG385,1)/30)/24)&gt;=2,2,INT(INT(DAYS360(BF385,BG385,1)/30)/24)),".",IF(AND(INT(INT(DAYS360(BF385,BG385,1)/30)/24)&gt;=2,MOD(INT(BM385/30),12)&gt;=6),6,IF(ISODD(MOD(INT(DAYS360(BF385,BG385,1)/30),12)),MOD(INT(DAYS360(BF385,BG385,1)/60),12),MOD(INT(BM385/30),12))),".",IF(AND(INT(INT(DAYS360(BF385,BG385,1)/30)/24)&gt;=2,MOD(INT(BM385/30),12)&gt;=6),0,IF(ISODD(MOD(INT(DAYS360(BF385,BG385,1)/30),12)),INT((MOD(DAYS360(BF385,BG385,1),30)/2+15)),INT(MOD(DAYS360(BF385,BG385,1),30)/2))))</f>
        <v>0.0.0</v>
      </c>
      <c r="O385" s="418"/>
      <c r="P385" s="417"/>
      <c r="Q385" s="417"/>
      <c r="R385" s="417"/>
      <c r="S385" s="417"/>
      <c r="T385" s="417"/>
      <c r="U385" s="417"/>
      <c r="V385" s="714"/>
      <c r="W385" s="714"/>
      <c r="X385" s="417"/>
      <c r="Y385" s="417"/>
      <c r="Z385" s="714"/>
      <c r="AA385" s="714"/>
      <c r="AB385" s="417"/>
      <c r="AC385" s="417"/>
      <c r="AD385" s="714"/>
      <c r="AE385" s="714"/>
      <c r="AF385" s="417"/>
      <c r="AG385" s="417"/>
      <c r="AH385" s="714"/>
      <c r="AI385" s="714"/>
      <c r="AJ385" s="417"/>
      <c r="AK385" s="417"/>
      <c r="AL385" s="714"/>
      <c r="AM385" s="714"/>
      <c r="AN385" s="417"/>
      <c r="AO385" s="417"/>
      <c r="AP385" s="714"/>
      <c r="AQ385" s="714"/>
      <c r="AR385" s="417"/>
      <c r="AS385" s="417"/>
      <c r="AT385" s="714"/>
      <c r="AU385" s="714"/>
      <c r="AV385" s="417"/>
      <c r="AW385" s="417"/>
      <c r="AX385" s="716"/>
      <c r="AY385" s="716"/>
      <c r="AZ385" s="635"/>
      <c r="BA385" s="635"/>
      <c r="BB385" s="716"/>
      <c r="BC385" s="716"/>
      <c r="BD385" s="635"/>
      <c r="BE385" s="635"/>
      <c r="BF385" s="717"/>
      <c r="BG385" s="717"/>
      <c r="BH385" s="432">
        <f t="shared" si="473"/>
        <v>0</v>
      </c>
      <c r="BI385" s="432">
        <f t="shared" ref="BI385:BI413" si="501">(IF(OR(W385&gt;$G$3,W385=0),IF(OR(V385=0,V385&gt;$G$3),0,DAYS360(V385,$G$3,1)),(DAYS360(V385,W385,1)))+IF(OR(Y385&gt;$G$3,Y385=0),IF(OR(X385=0,X385&gt;$G$3),0,DAYS360(X385,$G$3,1)),(DAYS360(X385,Y385,1)))+IF(OR(AA385&gt;$G$3,AA385=0),IF(OR(Z385=0,Z385&gt;$G$3),0,DAYS360(Z385,$G$3,1)),(DAYS360(Z385,AA385,1)))+IF(OR(AC385&gt;$G$3,AC385=0),IF(OR(AB385=0,AB385&gt;$G$3),0,DAYS360(AB385,$G$3,1)),(DAYS360(AB385,AC385,1)))+IF(OR(AE385&gt;$G$3,AE385=0),IF(OR(AD385=0,AD385&gt;$G$3),0,DAYS360(AD385,$G$3,1)),(DAYS360(AD385,AE385,1)))+IF(OR(AG385&gt;$G$3,AG385=0),IF(OR(AF385=0,AF385&gt;$G$3),0,DAYS360(AF385,$G$3,1)),(DAYS360(AF385,AG385,1)))+IF(OR(AI385&gt;$G$3,AI385=0),IF(OR(AH385=0,AH385&gt;$G$3),0,DAYS360(AH385,$G$3,1)),(DAYS360(AH385,AI385,1)))+IF(OR(AK385&gt;$G$3,AK385=0),IF(OR(AJ385=0,AJ385&gt;$G$3),0,DAYS360(AJ385,$G$3,1)),(DAYS360(AJ385,AK385,1)))+IF(OR(AM385&gt;$G$3,AM385=0),IF(OR(AL385=0,AL385&gt;$G$3),0,DAYS360(AL385,$G$3,1)),(DAYS360(AL385,AM385,1)))+IF(OR(AO385&gt;$G$3,AO385=0),IF(OR(AN385=0,AN385&gt;$G$3),0,DAYS360(AN385,$G$3,1)),(DAYS360(AN385,AO385,1)))+IF(OR(AQ385&gt;$G$3,AQ385=0),IF(OR(AP385=0,AP385&gt;$G$3),0,DAYS360(AP385,$G$3,1)),(DAYS360(AP385,AQ385,1)))+IF(OR(AS385&gt;$G$3,AS385=0),IF(OR(AR385=0,AR385&gt;$G$3),0,DAYS360(AR385,$G$3,1)),(DAYS360(AR385,AS385,1)))+IF(OR(AU385&gt;$G$3,AU385=0),IF(OR(AT385=0,AT385&gt;$G$3),0,DAYS360(AT385,$G$3,1)),(DAYS360(AT385,AU385,1)))+IF(OR(AW385&gt;$G$3,AW385=0),IF(OR(AV385=0,AV385&gt;$G$3),0,DAYS360(AV385,$G$3,1)),(DAYS360(AV385,AW385,1))))*2</f>
        <v>0</v>
      </c>
      <c r="BJ385" s="432">
        <f t="shared" ref="BJ385:BJ413" si="502">(IF(OR(AY385&gt;$G$3,AY385=0),IF(OR(AX385=0,AX385&gt;$G$3),0,DAYS360(AX385,$G$3,1)),(DAYS360(AX385,AY385,1)))+IF(OR(BA385&gt;$G$3,BA385=0),IF(OR(AZ385=0,AZ385&gt;$G$3),0,DAYS360(AZ385,$G$3,1)),(DAYS360(AZ385,BA385,1))))/2</f>
        <v>0</v>
      </c>
      <c r="BK385" s="432">
        <f t="shared" ref="BK385:BK413" si="503">(IF(OR(BC385&gt;$G$3,BC385=0),IF(OR(BB385=0,BB385&gt;$G$3),0,DAYS360(BB385,$G$3,1)),(DAYS360(BB385,BC385,1))))</f>
        <v>0</v>
      </c>
      <c r="BL385" s="432">
        <f t="shared" ref="BL385:BL413" si="504">(IF(OR(BE385&gt;$G$3,BE385=0),IF(OR(BD385=0,BD385&gt;$G$3),0,DAYS360(BD385,$G$3,1)),(DAYS360(BD385,BE385,1))))/3</f>
        <v>0</v>
      </c>
      <c r="BM385" s="436">
        <f t="shared" si="486"/>
        <v>0</v>
      </c>
      <c r="BN385" s="462">
        <v>0.65</v>
      </c>
      <c r="BO385" s="427">
        <f t="shared" si="481"/>
        <v>0</v>
      </c>
      <c r="BP385" s="725"/>
      <c r="BQ385" s="700"/>
      <c r="BR385" s="419"/>
      <c r="BS385" s="700"/>
      <c r="BT385" s="700"/>
      <c r="BU385" s="700"/>
      <c r="BV385" s="427">
        <f t="shared" si="471"/>
        <v>0</v>
      </c>
      <c r="BW385" s="419"/>
      <c r="BX385" s="781"/>
      <c r="BY385" s="700"/>
      <c r="BZ385" s="432"/>
      <c r="CA385" s="700"/>
      <c r="CB385" s="432"/>
      <c r="CC385" s="700"/>
      <c r="CD385" s="432"/>
      <c r="CE385" s="404">
        <f>IF(OR(C385=0,CD385="Д"),0,IF(AND(C385&gt;0,E385=0),VLOOKUP(C385,звания!A:B,2,FALSE)/((EOMONTH($G$3,0)+1)-$G$3)*BO385+VLOOKUP(C385,звания!A:B,2,FALSE)/((EOMONTH($G$3,0)+1)-$G$3)*BR385+VLOOKUP(C385,звания!A:B,2,FALSE)/((EOMONTH($G$3,0)+1)-$G$3)*BU385,IF(AND(C385&gt;0,E385&gt;0,F385&gt;=$G$3,BO385=(EOMONTH($G$3,0)+1)-$G$3),(VLOOKUP(E385,звания!A:B,2,FALSE)/(EOMONTH($G$3,0)-$G$3+1))*(F385-$G$3)+(VLOOKUP(C385,звания!A:B,2,FALSE)/(EOMONTH($G$3,0)-$G$3+1))*((EOMONTH($G$3,0)-$G$3+1)-(F385-$G$3)),IF(AND(C385&gt;0,E385&gt;0,F385&gt;$G$3,BO385&lt;(EOMONTH($G$3,0)+1)-$G$3,BO385&lt;&gt;0),VLOOKUP(E385,звания!A:B,2,FALSE)/((EOMONTH($G$3,0)+1)-$G$3)*((F385-$G$3)-(((EOMONTH($G$3,0)+1)-$G$3)-BO385-BU385-BR385))+VLOOKUP(C385,звания!A:B,2,FALSE)/((EOMONTH($G$3,0)+1)-$G$3)*(((EOMONTH($G$3,0)+1)-F385)),IF(F385&lt;$G$3,(VLOOKUP(C385,звания!A:B,2,FALSE)-VLOOKUP(E385,звания!A:B,2,FALSE))/((EOMONTH($BN$3,0)+1)-$BN$3)*(EOMONTH($BN$3,0)+1-F385)+VLOOKUP(C385,звания!A:B,2,FALSE)/((EOMONTH($G$3,0)+1)-$G$3)*BO385+VLOOKUP(C385,звания!A:B,2,FALSE)/((EOMONTH($G$3,0)+1)-$G$3)*BU385+VLOOKUP(C385,звания!A:B,2,FALSE)/((EOMONTH($G$3,0)+1)-$G$3)*BR385,0)))))</f>
        <v>0</v>
      </c>
      <c r="CF385" s="404">
        <f>IF(OR(CD385="Д",C385=0),0,IF(B385="Виключений зі списків",IF(BS385=0,(VLOOKUP(O385,звания!$D$2:$E$62,2,FALSE))/(EOMONTH($B$3,0)+1-$B$3)*BO385+(VLOOKUP(BQ385,звания!$D$2:$E$62,2,FALSE))/(EOMONTH($B$3,0)+1-$B$3)*BR385,(((VLOOKUP(O385,звания!$D$2:$E$62,2,FALSE))/(EOMONTH($B$3,0)+1-$B$3))*BO385)+(VLOOKUP(BQ385,звания!$D$2:$E$62,2,FALSE))/(EOMONTH($B$3,0)+1-$B$3)*BR385+(VLOOKUP(BS385,звания!$D$2:$E$62,2,FALSE))/(EOMONTH($B$3,0)+1-$B$3)*BU385),IF(BS385=0,(VLOOKUP(O385,звания!$D$2:$E$62,2,FALSE))/(EOMONTH($G$3,0)+1-$G$3)*BO385+(VLOOKUP(BQ385,звания!$D$2:$E$62,2,FALSE))/(EOMONTH($G$3,0)+1-$G$3)*BR385,(((VLOOKUP(O385,звания!$D$2:$E$62,2,FALSE))/(EOMONTH($G$3,0)+1-$G$3))*BO385)+(VLOOKUP(BQ385,звания!$D$2:$E$62,2,FALSE))/(EOMONTH($G$3,0)+1-$G$3)*BR385+(VLOOKUP(BS385,звания!$D$2:$E$62,2,FALSE))/(EOMONTH($G$3,0)+1-$G$3)*BU385+IF(BT385=0,0,(VLOOKUP(BS385,звания!$D$2:$E$62,2,FALSE))/(EOMONTH($BN$3,0)+1-$BN$3)*BT385-(VLOOKUP(O385,звания!$D$2:$E$62,2,FALSE))/(EOMONTH($BN$3,0)+1-$BN$3)*BT385))))</f>
        <v>0</v>
      </c>
      <c r="CG385" s="404">
        <f t="shared" si="457"/>
        <v>0</v>
      </c>
      <c r="CH385" s="404">
        <f>IF(BW385=0,CF385*BX385%,IF(BW385&gt;0,((VLOOKUP(O385,звания!$D$2:$E$62,2,FALSE)/(EOMONTH($G$3,0)+1-$G$3)*BW385)*BX385%)))</f>
        <v>0</v>
      </c>
      <c r="CI385" s="404">
        <f>IF(BY385=0,CF385*BZ385%,IF(BY385&gt;0,(VLOOKUP(O385,звания!$D$2:$E$62,2,FALSE)/(EOMONTH($G$3,0)+1-$G$3)*BO385)*BZ385%)+(VLOOKUP(BS385,звания!$D$2:$E$62,2,FALSE)/(EOMONTH($G$3,0)+1-$G$3)*BU385)*BZ385%)</f>
        <v>0</v>
      </c>
      <c r="CJ385" s="404">
        <f>IF(CA385=0,CF385*CB385%,IF(CA385&gt;0,(VLOOKUP(O385,звания!$D$2:$E$62,2,FALSE)/(EOMONTH($G$3,0)+1-$G$3)*BO385)*CB385%)+(VLOOKUP(BS385,звания!$D$2:$E$62,2,FALSE)/(EOMONTH($G$3,0)+1-$G$3)*BU385)*CB385%)</f>
        <v>0</v>
      </c>
      <c r="CK385" s="404">
        <f>IF(CD385="Д",0,IF(CC385=0,CF385*CD385%,IF(CC385&gt;0,(VLOOKUP(O385,звания!$D$2:$E$62,2,FALSE)/(EOMONTH($G$3,0)+1-$G$3)*BO385)*CD385%)+(VLOOKUP(BS385,звания!$D$2:$E$62,2,FALSE)/(EOMONTH($G$3,0)+1-$G$3)*BU385)*CD385%))</f>
        <v>0</v>
      </c>
      <c r="CL385" s="404">
        <f>IF(BR385&gt;0,((VLOOKUP(C385,звания!$A$2:$B$62,2,FALSE)/(EOMONTH($G$3,0)+1-$G$3)*BO385+VLOOKUP(O385,звания!$D$2:$E$62,2,FALSE)/(EOMONTH($G$3,0)+1-$G$3)*BO385+(VLOOKUP(C385,звания!$A$2:$B$62,2,FALSE)/(EOMONTH($G$3,0)+1-$G$3)*BO385+VLOOKUP(O385,звания!$D$2:$E$62,2,FALSE)/(EOMONTH($G$3,0)+1-$G$3)*BO385)*BV385%)*BN385)+(VLOOKUP(C385,звания!$A$2:$B$62,2,FALSE)/(EOMONTH($G$3,0)+1-$G$3)*BU385+VLOOKUP(BS385,звания!$D$2:$E$62,2,FALSE)/(EOMONTH($G$3,0)+1-$G$3)*BU385+(VLOOKUP(C385,звания!$A$2:$B$62,2,FALSE)/(EOMONTH($G$3,0)+1-$G$3)*BU385+VLOOKUP(BS385,звания!$D$2:$E$62,2,FALSE)/(EOMONTH($G$3,0)+1-$G$3)*BU385)*BV385%)*BN385,(CE385+CF385+CG385)*BN385)</f>
        <v>0</v>
      </c>
      <c r="CM385" s="404"/>
      <c r="CN385" s="404"/>
      <c r="CO385" s="432">
        <f t="shared" si="434"/>
        <v>0</v>
      </c>
      <c r="CP385" s="638"/>
      <c r="CQ385" s="637">
        <f>IF(CF385=0,0,IF((SUM(BH385:BM385)&gt;360),(VLOOKUP(O385,звания!$F$2:$G$62,2,FALSE))/100,VLOOKUP(O385,звания!$F$2:$H$62,3,FALSE)/100))</f>
        <v>0</v>
      </c>
      <c r="CR385" s="617">
        <f>IF(B385="Виключений зі списків",IF(AND(BU385=0,360-BH385&lt;0),(VLOOKUP(O385,звания!$D$2:$E$62,2,FALSE))/(EOMONTH($B$3,0)+1-$B$3)*BO385*CQ385,IF(AND(360-BH385&gt;=0,360-BH385&lt;(EOMONTH($B$3,0)+1-$B$3)),(CF385/(EOMONTH($B$3,0)-$B$3+1)*(360-BH385))*CQ385+(CF385/(EOMONTH($B$3,0)-$B$3+1)*((EOMONTH($B$3,0)-$B$3+1)-(360-BH385)))*VLOOKUP(O385,звания!$F$2:$H$62,2,FALSE)/100,((((VLOOKUP(O385,звания!$D$2:$E$62,2,FALSE))/(EOMONTH($B$3,0)+1-$B$3)*BO385*CQ385+(VLOOKUP(BS385,звания!$D$2:$E$62,2,FALSE))/(EOMONTH($B$3,0)+1-$B$3)*BU385*(VLOOKUP(BS385,звания!$F$2:$G$62,2,FALSE)*0.01)+(IF(BT385=0,0,(VLOOKUP(BS385,звания!$D$2:$E$62,2,FALSE)/(EOMONTH($G$3,0)+1-$G$3)*BT385*(VLOOKUP(BS385,звания!$F$2:$G$62,2,FALSE)))*0.01-(VLOOKUP(O385,звания!$D$2:$E$62,2,FALSE)/(EOMONTH($G$3,0)+1-$G$3)*BT385*(VLOOKUP(O385,звания!$F$2:$G$62,2,FALSE)))*0.01)))))/100*(100-CP385))),(IF(AND(BU385=0,360-BH385&lt;0,CP385=0),(VLOOKUP(O385,звания!$D$2:$E$62,2,FALSE))/(EOMONTH($G$3,0)+1-$G$3)*BO385*CQ385,IF(AND(360-BH385&gt;=0,360-BH385&lt;(EOMONTH($G$3,0)+1-$G$3)),(CF385/(EOMONTH($G$3,0)-$G$3+1)*(360-BH385))*CQ385+(CF385/(EOMONTH($G$3,0)-$G$3+1)*((EOMONTH($G$3,0)-$G$3+1)-(360-BH385)))*VLOOKUP(O385,звания!$F$2:$H$62,2,FALSE)/100,((((VLOOKUP(O385,звания!$D$2:$E$62,2,FALSE))/(EOMONTH($G$3,0)+1-$G$3)*BO385*CQ385+(VLOOKUP(BS385,звания!$D$2:$E$62,2,FALSE))/(EOMONTH($G$3,0)+1-$G$3)*BU385*(VLOOKUP(BS385,звания!$F$2:$G$62,2,FALSE)*0.01)))/100*(100-CP385)+(IF(BT385=0,0,(VLOOKUP(BS385,звания!$D$2:$E$62,2,FALSE)/(EOMONTH($B$3,0)+1-$B$3)*BT385*(VLOOKUP(BS385,звания!$F$2:$G$62,2,FALSE)))*0.01-(VLOOKUP(O385,звания!$D$2:$E$62,2,FALSE)/(EOMONTH($B$3,0)+1-$B$3)*BT385*(VLOOKUP(O385,звания!$F$2:$G$62,2,FALSE)))*0.01)))))))</f>
        <v>0</v>
      </c>
      <c r="CS385" s="416">
        <f t="shared" si="469"/>
        <v>0</v>
      </c>
      <c r="CT385" s="403"/>
      <c r="CU385" s="403"/>
      <c r="CV385" s="403">
        <f t="shared" si="435"/>
        <v>0</v>
      </c>
      <c r="CW385" s="556">
        <f t="shared" si="440"/>
        <v>0</v>
      </c>
      <c r="CX385" s="403">
        <f t="shared" si="470"/>
        <v>0</v>
      </c>
      <c r="CY385" s="403"/>
      <c r="CZ385" s="404">
        <f t="shared" si="482"/>
        <v>0</v>
      </c>
      <c r="DA385" s="403"/>
      <c r="DB385" s="403"/>
      <c r="DC385" s="403"/>
      <c r="DD385" s="421">
        <f t="shared" si="446"/>
        <v>0</v>
      </c>
      <c r="DE385" s="421">
        <f t="shared" si="472"/>
        <v>0</v>
      </c>
      <c r="DF385" s="403">
        <f t="shared" si="487"/>
        <v>0</v>
      </c>
      <c r="DG385" s="421">
        <f t="shared" si="489"/>
        <v>0</v>
      </c>
      <c r="DH385" s="421"/>
      <c r="DI385" s="421"/>
      <c r="DJ385" s="422" t="str">
        <f t="shared" si="456"/>
        <v xml:space="preserve">    </v>
      </c>
      <c r="DK385" s="424"/>
      <c r="DL385" s="429"/>
      <c r="DM385" s="429"/>
      <c r="DN385" s="429"/>
      <c r="DO385" s="420"/>
      <c r="DP385" s="123"/>
      <c r="DQ385" s="817"/>
      <c r="DR385" s="818"/>
      <c r="DS385" s="825"/>
      <c r="DT385" s="820"/>
      <c r="DU385" s="124"/>
      <c r="DV385" s="122"/>
      <c r="DZ385" s="105"/>
      <c r="EH385" s="543">
        <f t="shared" si="490"/>
        <v>0</v>
      </c>
      <c r="EI385" s="404">
        <f t="shared" si="491"/>
        <v>0</v>
      </c>
      <c r="EJ385" s="29">
        <f t="shared" si="492"/>
        <v>0</v>
      </c>
      <c r="EK385" s="50"/>
      <c r="EL385" s="29"/>
      <c r="EM385" s="50"/>
      <c r="EN385" s="50"/>
      <c r="EO385" s="50"/>
      <c r="EP385" s="29"/>
    </row>
    <row r="386" spans="1:146" ht="17.45" hidden="1" customHeight="1">
      <c r="A386" s="402">
        <v>378</v>
      </c>
      <c r="B386" s="403"/>
      <c r="C386" s="403"/>
      <c r="D386" s="403">
        <f>DK386</f>
        <v>0</v>
      </c>
      <c r="E386" s="416"/>
      <c r="F386" s="417"/>
      <c r="G386" s="406" t="str">
        <f>IF(P386&gt;$G$3,0,CONCATENATE((INT((BH386)/360)+INT((BI386)/360)+INT((BJ386)/360)+INT((BK386)/360)+INT((BL386)/360)+INT((BM386)/360))+INT((INT(MOD((BH386),360)/30)+INT(MOD((BI386),360)/30)+INT(MOD((BJ386),360)/30)+INT(MOD((BK386),360)/30)+INT(MOD((BL386),360)/30)+INT(MOD((BM386),360)/30)+INT((MOD(MOD((BH386),360),30)+MOD(MOD((BI386),360),30)+MOD(MOD((BJ386),360),30)+MOD(MOD((BK386),360),30)+MOD(MOD((BL386),360),30)+MOD(MOD((BM386),360),30))/30))/12),".",MOD(INT(MOD((BH386),360)/30)+INT(MOD((BI386),360)/30)+INT(MOD((BJ386),360)/30)+INT(MOD((BK386),360)/30)+INT(MOD((BL386),360)/30)+INT(MOD((BM386),360)/30)+INT((MOD(MOD((BH386),360),30)+MOD(MOD((BI386),360),30)+MOD(MOD((BJ386),360),30)+MOD(MOD((BK386),360),30)+MOD(MOD((BL386),360),30)+MOD(MOD((BM386),360),30))/30),12),".",INT(MOD(MOD(MOD((BH386),360),30)+MOD(MOD((BI386),360),30)+MOD(MOD((BJ386),360),30)+MOD(MOD((BK386),360),30)+MOD(MOD((BL386),360),30)+MOD(MOD((BM386),360),30),30))))</f>
        <v>0.0.0</v>
      </c>
      <c r="H386" s="407" t="str">
        <f>CONCATENATE(INT((BH386)/360),".",INT(MOD((BH386),360)/30),".",MOD(MOD((BH386),360),30))</f>
        <v>0.0.0</v>
      </c>
      <c r="I386" s="407" t="str">
        <f>IF(P386&gt;$G$3,0,CONCATENATE((INT((BH386)/360)+INT((BM386)/360))+INT((INT(MOD((BH386),360)/30)+INT(MOD((BM386),360)/30)+INT((MOD(MOD((BH386),360),30)+MOD(MOD((BM386),360),30))/30))/12),".",MOD(INT(MOD((BH386),360)/30)+INT(MOD((BM386),360)/30)+INT((MOD(MOD((BH386),360),30)+MOD(MOD((BM386),360),30))/30),12),".",INT(MOD(MOD(MOD((BH386),360),30)+MOD(MOD((BM386),360),30),30))))</f>
        <v>0.0.0</v>
      </c>
      <c r="J386" s="407" t="str">
        <f t="shared" si="496"/>
        <v>0.0.0</v>
      </c>
      <c r="K386" s="407" t="str">
        <f t="shared" si="497"/>
        <v>0.0.0</v>
      </c>
      <c r="L386" s="407" t="str">
        <f t="shared" si="498"/>
        <v>0.0.0</v>
      </c>
      <c r="M386" s="407" t="str">
        <f t="shared" si="499"/>
        <v>0.0.0</v>
      </c>
      <c r="N386" s="408" t="str">
        <f>CONCATENATE(IF(INT(INT(DAYS360(BF386,BG386,1)/30)/24)&gt;=2,2,INT(INT(DAYS360(BF386,BG386,1)/30)/24)),".",IF(AND(INT(INT(DAYS360(BF386,BG386,1)/30)/24)&gt;=2,MOD(INT(BM386/30),12)&gt;=6),6,IF(ISODD(MOD(INT(DAYS360(BF386,BG386,1)/30),12)),MOD(INT(DAYS360(BF386,BG386,1)/60),12),MOD(INT(BM386/30),12))),".",IF(AND(INT(INT(DAYS360(BF386,BG386,1)/30)/24)&gt;=2,MOD(INT(BM386/30),12)&gt;=6),0,IF(ISODD(MOD(INT(DAYS360(BF386,BG386,1)/30),12)),INT((MOD(DAYS360(BF386,BG386,1),30)/2+15)),INT(MOD(DAYS360(BF386,BG386,1),30)/2))))</f>
        <v>0.0.0</v>
      </c>
      <c r="O386" s="418"/>
      <c r="P386" s="417"/>
      <c r="Q386" s="417"/>
      <c r="R386" s="417"/>
      <c r="S386" s="417"/>
      <c r="T386" s="417"/>
      <c r="U386" s="417"/>
      <c r="V386" s="714"/>
      <c r="W386" s="714"/>
      <c r="X386" s="417"/>
      <c r="Y386" s="417"/>
      <c r="Z386" s="714"/>
      <c r="AA386" s="714"/>
      <c r="AB386" s="417"/>
      <c r="AC386" s="417"/>
      <c r="AD386" s="714"/>
      <c r="AE386" s="714"/>
      <c r="AF386" s="417"/>
      <c r="AG386" s="417"/>
      <c r="AH386" s="714"/>
      <c r="AI386" s="714"/>
      <c r="AJ386" s="417"/>
      <c r="AK386" s="417"/>
      <c r="AL386" s="714"/>
      <c r="AM386" s="714"/>
      <c r="AN386" s="417"/>
      <c r="AO386" s="417"/>
      <c r="AP386" s="714"/>
      <c r="AQ386" s="714"/>
      <c r="AR386" s="417"/>
      <c r="AS386" s="417"/>
      <c r="AT386" s="714"/>
      <c r="AU386" s="714"/>
      <c r="AV386" s="417"/>
      <c r="AW386" s="417"/>
      <c r="AX386" s="716"/>
      <c r="AY386" s="716"/>
      <c r="AZ386" s="635"/>
      <c r="BA386" s="635"/>
      <c r="BB386" s="716"/>
      <c r="BC386" s="716"/>
      <c r="BD386" s="635"/>
      <c r="BE386" s="635"/>
      <c r="BF386" s="717"/>
      <c r="BG386" s="717"/>
      <c r="BH386" s="432">
        <f t="shared" si="473"/>
        <v>0</v>
      </c>
      <c r="BI386" s="432">
        <f>(IF(OR(W386&gt;$G$3,W386=0),IF(OR(V386=0,V386&gt;$G$3),0,DAYS360(V386,$G$3,1)),(DAYS360(V386,W386,1)))+IF(OR(Y386&gt;$G$3,Y386=0),IF(OR(X386=0,X386&gt;$G$3),0,DAYS360(X386,$G$3,1)),(DAYS360(X386,Y386,1)))+IF(OR(AA386&gt;$G$3,AA386=0),IF(OR(Z386=0,Z386&gt;$G$3),0,DAYS360(Z386,$G$3,1)),(DAYS360(Z386,AA386,1)))+IF(OR(AC386&gt;$G$3,AC386=0),IF(OR(AB386=0,AB386&gt;$G$3),0,DAYS360(AB386,$G$3,1)),(DAYS360(AB386,AC386,1)))+IF(OR(AE386&gt;$G$3,AE386=0),IF(OR(AD386=0,AD386&gt;$G$3),0,DAYS360(AD386,$G$3,1)),(DAYS360(AD386,AE386,1)))+IF(OR(AG386&gt;$G$3,AG386=0),IF(OR(AF386=0,AF386&gt;$G$3),0,DAYS360(AF386,$G$3,1)),(DAYS360(AF386,AG386,1)))+IF(OR(AI386&gt;$G$3,AI386=0),IF(OR(AH386=0,AH386&gt;$G$3),0,DAYS360(AH386,$G$3,1)),(DAYS360(AH386,AI386,1)))+IF(OR(AK386&gt;$G$3,AK386=0),IF(OR(AJ386=0,AJ386&gt;$G$3),0,DAYS360(AJ386,$G$3,1)),(DAYS360(AJ386,AK386,1)))+IF(OR(AM386&gt;$G$3,AM386=0),IF(OR(AL386=0,AL386&gt;$G$3),0,DAYS360(AL386,$G$3,1)),(DAYS360(AL386,AM386,1)))+IF(OR(AO386&gt;$G$3,AO386=0),IF(OR(AN386=0,AN386&gt;$G$3),0,DAYS360(AN386,$G$3,1)),(DAYS360(AN386,AO386,1)))+IF(OR(AQ386&gt;$G$3,AQ386=0),IF(OR(AP386=0,AP386&gt;$G$3),0,DAYS360(AP386,$G$3,1)),(DAYS360(AP386,AQ386,1)))+IF(OR(AS386&gt;$G$3,AS386=0),IF(OR(AR386=0,AR386&gt;$G$3),0,DAYS360(AR386,$G$3,1)),(DAYS360(AR386,AS386,1)))+IF(OR(AU386&gt;$G$3,AU386=0),IF(OR(AT386=0,AT386&gt;$G$3),0,DAYS360(AT386,$G$3,1)),(DAYS360(AT386,AU386,1)))+IF(OR(AW386&gt;$G$3,AW386=0),IF(OR(AV386=0,AV386&gt;$G$3),0,DAYS360(AV386,$G$3,1)),(DAYS360(AV386,AW386,1))))*2</f>
        <v>0</v>
      </c>
      <c r="BJ386" s="432">
        <f>(IF(OR(AY386&gt;$G$3,AY386=0),IF(OR(AX386=0,AX386&gt;$G$3),0,DAYS360(AX386,$G$3,1)),(DAYS360(AX386,AY386,1)))+IF(OR(BA386&gt;$G$3,BA386=0),IF(OR(AZ386=0,AZ386&gt;$G$3),0,DAYS360(AZ386,$G$3,1)),(DAYS360(AZ386,BA386,1))))/2</f>
        <v>0</v>
      </c>
      <c r="BK386" s="432">
        <f>(IF(OR(BC386&gt;$G$3,BC386=0),IF(OR(BB386=0,BB386&gt;$G$3),0,DAYS360(BB386,$G$3,1)),(DAYS360(BB386,BC386,1))))</f>
        <v>0</v>
      </c>
      <c r="BL386" s="432">
        <f>(IF(OR(BE386&gt;$G$3,BE386=0),IF(OR(BD386=0,BD386&gt;$G$3),0,DAYS360(BD386,$G$3,1)),(DAYS360(BD386,BE386,1))))/3</f>
        <v>0</v>
      </c>
      <c r="BM386" s="436">
        <f t="shared" si="486"/>
        <v>0</v>
      </c>
      <c r="BN386" s="462">
        <v>0.65</v>
      </c>
      <c r="BO386" s="427">
        <f t="shared" si="481"/>
        <v>0</v>
      </c>
      <c r="BP386" s="419"/>
      <c r="BQ386" s="700"/>
      <c r="BR386" s="419"/>
      <c r="BS386" s="700"/>
      <c r="BT386" s="700"/>
      <c r="BU386" s="700"/>
      <c r="BV386" s="427">
        <f>IF((BH386+BI386+BJ386+BK386+BL386+BM386)&lt;360,0,IF(AND((BH386+BI386+BJ386+BK386+BL386+BM386)&gt;=360,(BH386+BI386+BJ386+BK386+BL386+BM386)&lt;1800),25,IF(AND((BH386+BI386+BJ386+BK386+BL386+BM386)&gt;=1800,(BH386+BI386+BJ386+BK386+BL386+BM386)&lt;3600),30,IF(AND((BH386+BI386+BJ386+BK386+BL386+BM386)&gt;=3600,(BH386+BI386+BJ386+BK386+BL386+BM386)&lt;5400),35,IF(AND((BH386+BI386+BJ386+BK386+BL386+BM386)&gt;=5400,(BH386+BI386+BJ386+BK386+BL386+BM386)&lt;7200),40,IF(AND((BH386+BI386+BJ386+BK386+BL386+BM386)&gt;=7200,(BH386+BI386+BJ386+BK386+BL386+BM386)&lt;9000),45,IF((BH386+BI386+BJ386+BK386+BL386+BM386)&gt;=9000,50,"ПРОВЕРЬ")))))))</f>
        <v>0</v>
      </c>
      <c r="BW386" s="419"/>
      <c r="BX386" s="782"/>
      <c r="BY386" s="419"/>
      <c r="BZ386" s="432"/>
      <c r="CA386" s="419"/>
      <c r="CB386" s="427"/>
      <c r="CC386" s="419"/>
      <c r="CD386" s="427"/>
      <c r="CE386" s="404">
        <f>IF(OR(C386=0,CD386="Д"),0,IF(AND(C386&gt;0,E386=0),VLOOKUP(C386,звания!A:B,2,FALSE)/((EOMONTH($G$3,0)+1)-$G$3)*BO386+VLOOKUP(C386,звания!A:B,2,FALSE)/((EOMONTH($G$3,0)+1)-$G$3)*BR386+VLOOKUP(C386,звания!A:B,2,FALSE)/((EOMONTH($G$3,0)+1)-$G$3)*BU386,IF(AND(C386&gt;0,E386&gt;0,F386&gt;=$G$3,BO386=(EOMONTH($G$3,0)+1)-$G$3),(VLOOKUP(E386,звания!A:B,2,FALSE)/(EOMONTH($G$3,0)-$G$3+1))*(F386-$G$3)+(VLOOKUP(C386,звания!A:B,2,FALSE)/(EOMONTH($G$3,0)-$G$3+1))*((EOMONTH($G$3,0)-$G$3+1)-(F386-$G$3)),IF(AND(C386&gt;0,E386&gt;0,F386&gt;$G$3,BO386&lt;(EOMONTH($G$3,0)+1)-$G$3,BO386&lt;&gt;0),VLOOKUP(E386,звания!A:B,2,FALSE)/((EOMONTH($G$3,0)+1)-$G$3)*((F386-$G$3)-(((EOMONTH($G$3,0)+1)-$G$3)-BO386-BU386-BR386))+VLOOKUP(C386,звания!A:B,2,FALSE)/((EOMONTH($G$3,0)+1)-$G$3)*(((EOMONTH($G$3,0)+1)-F386)),IF(F386&lt;$G$3,(VLOOKUP(C386,звания!A:B,2,FALSE)-VLOOKUP(E386,звания!A:B,2,FALSE))/((EOMONTH($BN$3,0)+1)-$BN$3)*(EOMONTH($BN$3,0)+1-F386)+VLOOKUP(C386,звания!A:B,2,FALSE)/((EOMONTH($G$3,0)+1)-$G$3)*BO386+VLOOKUP(C386,звания!A:B,2,FALSE)/((EOMONTH($G$3,0)+1)-$G$3)*BU386+VLOOKUP(C386,звания!A:B,2,FALSE)/((EOMONTH($G$3,0)+1)-$G$3)*BR386,0)))))</f>
        <v>0</v>
      </c>
      <c r="CF386" s="404">
        <f>IF(OR(CD386="Д",C386=0),0,IF(B386="Виключений зі списків",IF(BS386=0,(VLOOKUP(O386,звания!$D$2:$E$62,2,FALSE))/(EOMONTH($B$3,0)+1-$B$3)*BO386+(VLOOKUP(BQ386,звания!$D$2:$E$62,2,FALSE))/(EOMONTH($B$3,0)+1-$B$3)*BR386,(((VLOOKUP(O386,звания!$D$2:$E$62,2,FALSE))/(EOMONTH($B$3,0)+1-$B$3))*BO386)+(VLOOKUP(BQ386,звания!$D$2:$E$62,2,FALSE))/(EOMONTH($B$3,0)+1-$B$3)*BR386+(VLOOKUP(BS386,звания!$D$2:$E$62,2,FALSE))/(EOMONTH($B$3,0)+1-$B$3)*BU386),IF(BS386=0,(VLOOKUP(O386,звания!$D$2:$E$62,2,FALSE))/(EOMONTH($G$3,0)+1-$G$3)*BO386+(VLOOKUP(BQ386,звания!$D$2:$E$62,2,FALSE))/(EOMONTH($G$3,0)+1-$G$3)*BR386,(((VLOOKUP(O386,звания!$D$2:$E$62,2,FALSE))/(EOMONTH($G$3,0)+1-$G$3))*BO386)+(VLOOKUP(BQ386,звания!$D$2:$E$62,2,FALSE))/(EOMONTH($G$3,0)+1-$G$3)*BR386+(VLOOKUP(BS386,звания!$D$2:$E$62,2,FALSE))/(EOMONTH($G$3,0)+1-$G$3)*BU386+IF(BT386=0,0,(VLOOKUP(BS386,звания!$D$2:$E$62,2,FALSE))/(EOMONTH($BN$3,0)+1-$BN$3)*BT386-(VLOOKUP(O386,звания!$D$2:$E$62,2,FALSE))/(EOMONTH($BN$3,0)+1-$BN$3)*BT386))))</f>
        <v>0</v>
      </c>
      <c r="CG386" s="404">
        <f>IF(AND(SUM(BH386:BM386)&lt;360,((EOMONTH($G$3,0)-$G$3+1+(SUM(BH386:BM386)))&gt;0),SUM(BH386:BM386)+EOMONTH($G$3,0)-$G$3+1&lt;360),(CE386+CF386)*BV386%,IF(SUM(BH386:BM386)+EOMONTH($G$3,0)-$G$3+1&lt;=1800,((CE386+CF386)/(EOMONTH($G$3,0)-$G$3+1))*(360-SUM(BH386:BM386))*BV386%+(((CE386+CF386)/(EOMONTH($G$3,0)-$G$3+1))*((EOMONTH($G$3,0)-$G$3+1)-(360-SUM(BH386:BM386))))*25%,IF(AND(SUM(BH386:BM386)&lt;1800,((EOMONTH($G$3,0)-$G$3+1+SUM(BH386:BM386))&gt;=360),SUM(BH386:BM386)+EOMONTH($G$3,0)-$G$3+1&lt;1800),(CE386+CF386)*BV386%,IF(SUM(BH386:BM386)+EOMONTH($G$3,0)-$G$3+1&lt;=3600,((CE386+CF386)/(EOMONTH($G$3,0)-$G$3+1))*(1800-SUM(BH386:BM386))*BV386%+(((CE386+CF386)/(EOMONTH($G$3,0)-$G$3+1))*((EOMONTH($G$3,0)-$G$3+1)-(1800-SUM(BH386:BM386)))*30%),IF(AND(SUM(BH386:BM386)&lt;3600,((EOMONTH($G$3,0)-$G$3+1+SUM(BH386:BM386))&gt;=1800),SUM(BH386:BM386)+EOMONTH($G$3,0)-$G$3+1&lt;3600),(CE386+CF386)*BV386%,IF(SUM(BH386:BM386)+EOMONTH($G$3,0)-$G$3+1&lt;=5400,((CE386+CF386)/(EOMONTH($G$3,0)-$G$3+1))*(3600-SUM(BH386:BM386))*BV386%+(((CE386+CF386)/(EOMONTH($G$3,0)-$G$3+1))*((EOMONTH($G$3,0)-$G$3+1)-(3600-SUM(BH386:BM386))))*35%,IF(AND(SUM(BH386:BM386)&lt;5400,((EOMONTH($G$3,0)-$G$3+1+SUM(BH386:BM386))&gt;=3600),SUM(BH386:BM386)+EOMONTH($G$3,0)-$G$3+1&lt;5400),(CE386+CF386)*BV386%,IF(SUM(BH386:BM386)+EOMONTH($G$3,0)-$G$3+1&lt;=7200,((CE386+CF386)/(EOMONTH($G$3,0)-$G$3+1))*(5400-SUM(BH386:BM386))*BV386%+(((CE386+CF386)/(EOMONTH($G$3,0)-$G$3+1))*((EOMONTH($G$3,0)-$G$3+1)-(5400-SUM(BH386:BM386))))*40%,IF(AND(SUM(BH386:BM386)&lt;7200,((EOMONTH($G$3,0)-$G$3+1+SUM(BH386:BM386))&gt;=5400),SUM(BH386:BM386)+EOMONTH($G$3,0)-$G$3+1&lt;7200),(CE386+CF386)*BV386%,IF(SUM(BH386:BM386)+EOMONTH($G$3,0)-$G$3+1&lt;=9000,((CE386+CF386)/(EOMONTH($G$3,0)-$G$3+1))*(7200-SUM(BH386:BM386))*BV386%+(((CE386+CF386)/(EOMONTH($G$3,0)-$G$3+1))*((EOMONTH($G$3,0)-$G$3+1)-(7200-SUM(BH386:BM386))))*45%,IF(SUM(BH386:BM386)+EOMONTH($G$3,0)-$G$3+1&gt;=9000,((CE386+CF386)/(EOMONTH($G$3,0)-$G$3+1))*(9000-SUM(BH386:BM386))*BV386%+(((CE386+CF386)/(EOMONTH($G$3,0)-$G$3+1))*((EOMONTH($G$3,0)-$G$3+1)-(9000-SUM(BH386:BM386))))*50%,0)))))))))))</f>
        <v>0</v>
      </c>
      <c r="CH386" s="404">
        <f>IF(BW386=0,CF386*BX386%,IF(BW386&gt;0,((VLOOKUP(O386,звания!$D$2:$E$62,2,FALSE)/(EOMONTH($G$3,0)+1-$G$3)*BW386)*BX386%)))</f>
        <v>0</v>
      </c>
      <c r="CI386" s="404">
        <f>IF(BY386=0,CF386*BZ386%,IF(BY386&gt;0,(VLOOKUP(O386,звания!$D$2:$E$62,2,FALSE)/(EOMONTH($G$3,0)+1-$G$3)*BO386)*BZ386%)+(VLOOKUP(BS386,звания!$D$2:$E$62,2,FALSE)/(EOMONTH($G$3,0)+1-$G$3)*BU386)*BZ386%)</f>
        <v>0</v>
      </c>
      <c r="CJ386" s="404">
        <f>IF(CA386=0,CF386*CB386%,IF(CA386&gt;0,(VLOOKUP(O386,звания!$D$2:$E$62,2,FALSE)/(EOMONTH($G$3,0)+1-$G$3)*BO386)*CB386%)+(VLOOKUP(BS386,звания!$D$2:$E$62,2,FALSE)/(EOMONTH($G$3,0)+1-$G$3)*BU386)*CB386%)</f>
        <v>0</v>
      </c>
      <c r="CK386" s="404">
        <f>IF(CD386="Д",0,IF(CC386=0,CF386*CD386%,IF(CC386&gt;0,(VLOOKUP(O386,звания!$D$2:$E$62,2,FALSE)/(EOMONTH($G$3,0)+1-$G$3)*BO386)*CD386%)+(VLOOKUP(BS386,звания!$D$2:$E$62,2,FALSE)/(EOMONTH($G$3,0)+1-$G$3)*BU386)*CD386%))</f>
        <v>0</v>
      </c>
      <c r="CL386" s="404">
        <f>IF(BR386&gt;0,((VLOOKUP(C386,звания!$A$2:$B$62,2,FALSE)/(EOMONTH($G$3,0)+1-$G$3)*BO386+VLOOKUP(O386,звания!$D$2:$E$62,2,FALSE)/(EOMONTH($G$3,0)+1-$G$3)*BO386+(VLOOKUP(C386,звания!$A$2:$B$62,2,FALSE)/(EOMONTH($G$3,0)+1-$G$3)*BO386+VLOOKUP(O386,звания!$D$2:$E$62,2,FALSE)/(EOMONTH($G$3,0)+1-$G$3)*BO386)*BV386%)*BN386)+(VLOOKUP(C386,звания!$A$2:$B$62,2,FALSE)/(EOMONTH($G$3,0)+1-$G$3)*BU386+VLOOKUP(BS386,звания!$D$2:$E$62,2,FALSE)/(EOMONTH($G$3,0)+1-$G$3)*BU386+(VLOOKUP(C386,звания!$A$2:$B$62,2,FALSE)/(EOMONTH($G$3,0)+1-$G$3)*BU386+VLOOKUP(BS386,звания!$D$2:$E$62,2,FALSE)/(EOMONTH($G$3,0)+1-$G$3)*BU386)*BV386%)*BN386,(CE386+CF386+CG386)*BN386)</f>
        <v>0</v>
      </c>
      <c r="CM386" s="404"/>
      <c r="CN386" s="404"/>
      <c r="CO386" s="432">
        <f t="shared" si="434"/>
        <v>0</v>
      </c>
      <c r="CP386" s="638"/>
      <c r="CQ386" s="637">
        <f>IF(CF386=0,0,IF((SUM(BH386:BM386)&gt;360),(VLOOKUP(O386,звания!$F$2:$G$62,2,FALSE))/100,VLOOKUP(O386,звания!$F$2:$H$62,3,FALSE)/100))</f>
        <v>0</v>
      </c>
      <c r="CR386" s="617">
        <f>IF(B386="Виключений зі списків",IF(AND(BU386=0,360-BH386&lt;0),(VLOOKUP(O386,звания!$D$2:$E$62,2,FALSE))/(EOMONTH($B$3,0)+1-$B$3)*BO386*CQ386,IF(AND(360-BH386&gt;=0,360-BH386&lt;(EOMONTH($B$3,0)+1-$B$3)),(CF386/(EOMONTH($B$3,0)-$B$3+1)*(360-BH386))*CQ386+(CF386/(EOMONTH($B$3,0)-$B$3+1)*((EOMONTH($B$3,0)-$B$3+1)-(360-BH386)))*VLOOKUP(O386,звания!$F$2:$H$62,2,FALSE)/100,((((VLOOKUP(O386,звания!$D$2:$E$62,2,FALSE))/(EOMONTH($B$3,0)+1-$B$3)*BO386*CQ386+(VLOOKUP(BS386,звания!$D$2:$E$62,2,FALSE))/(EOMONTH($B$3,0)+1-$B$3)*BU386*(VLOOKUP(BS386,звания!$F$2:$G$62,2,FALSE)*0.01)+(IF(BT386=0,0,(VLOOKUP(BS386,звания!$D$2:$E$62,2,FALSE)/(EOMONTH($G$3,0)+1-$G$3)*BT386*(VLOOKUP(BS386,звания!$F$2:$G$62,2,FALSE)))*0.01-(VLOOKUP(O386,звания!$D$2:$E$62,2,FALSE)/(EOMONTH($G$3,0)+1-$G$3)*BT386*(VLOOKUP(O386,звания!$F$2:$G$62,2,FALSE)))*0.01)))))/100*(100-CP386))),(IF(AND(BU386=0,360-BH386&lt;0,CP386=0),(VLOOKUP(O386,звания!$D$2:$E$62,2,FALSE))/(EOMONTH($G$3,0)+1-$G$3)*BO386*CQ386,IF(AND(360-BH386&gt;=0,360-BH386&lt;(EOMONTH($G$3,0)+1-$G$3)),(CF386/(EOMONTH($G$3,0)-$G$3+1)*(360-BH386))*CQ386+(CF386/(EOMONTH($G$3,0)-$G$3+1)*((EOMONTH($G$3,0)-$G$3+1)-(360-BH386)))*VLOOKUP(O386,звания!$F$2:$H$62,2,FALSE)/100,((((VLOOKUP(O386,звания!$D$2:$E$62,2,FALSE))/(EOMONTH($G$3,0)+1-$G$3)*BO386*CQ386+(VLOOKUP(BS386,звания!$D$2:$E$62,2,FALSE))/(EOMONTH($G$3,0)+1-$G$3)*BU386*(VLOOKUP(BS386,звания!$F$2:$G$62,2,FALSE)*0.01)))/100*(100-CP386)+(IF(BT386=0,0,(VLOOKUP(BS386,звания!$D$2:$E$62,2,FALSE)/(EOMONTH($B$3,0)+1-$B$3)*BT386*(VLOOKUP(BS386,звания!$F$2:$G$62,2,FALSE)))*0.01-(VLOOKUP(O386,звания!$D$2:$E$62,2,FALSE)/(EOMONTH($B$3,0)+1-$B$3)*BT386*(VLOOKUP(O386,звания!$F$2:$G$62,2,FALSE)))*0.01)))))))</f>
        <v>0</v>
      </c>
      <c r="CS386" s="416">
        <f>SUM(CE386:CM386,CR386)</f>
        <v>0</v>
      </c>
      <c r="CT386" s="403"/>
      <c r="CU386" s="403"/>
      <c r="CV386" s="403">
        <f t="shared" si="435"/>
        <v>0</v>
      </c>
      <c r="CW386" s="556">
        <f t="shared" si="440"/>
        <v>0</v>
      </c>
      <c r="CX386" s="403">
        <f>IF(CU386=0,CW386*0.18,(CW386-CU386)*0.18)</f>
        <v>0</v>
      </c>
      <c r="CY386" s="403"/>
      <c r="CZ386" s="404">
        <f t="shared" si="482"/>
        <v>0</v>
      </c>
      <c r="DA386" s="403"/>
      <c r="DB386" s="403"/>
      <c r="DC386" s="403"/>
      <c r="DD386" s="421">
        <f t="shared" si="446"/>
        <v>0</v>
      </c>
      <c r="DE386" s="421">
        <f>(CW386-CV386)*22%</f>
        <v>0</v>
      </c>
      <c r="DF386" s="403">
        <f>CX386</f>
        <v>0</v>
      </c>
      <c r="DG386" s="421">
        <f>CW386-DD386+DF386</f>
        <v>0</v>
      </c>
      <c r="DH386" s="421"/>
      <c r="DI386" s="421"/>
      <c r="DJ386" s="422" t="str">
        <f>IF(DG386&gt;0,$DL$2," ")&amp;"  "&amp;IF(DH386&gt;0,$DM$2," ")</f>
        <v xml:space="preserve">    </v>
      </c>
      <c r="DK386" s="424"/>
      <c r="DL386" s="461"/>
      <c r="DM386" s="461"/>
      <c r="DN386" s="425"/>
      <c r="DO386" s="420"/>
      <c r="DP386" s="123"/>
      <c r="DQ386" s="817"/>
      <c r="DR386" s="818"/>
      <c r="DS386" s="825"/>
      <c r="DT386" s="820"/>
      <c r="DU386" s="124"/>
      <c r="DV386" s="110"/>
      <c r="DX386" s="84"/>
      <c r="DY386" s="84"/>
      <c r="DZ386" s="105"/>
      <c r="EH386" s="543">
        <f t="shared" si="490"/>
        <v>0</v>
      </c>
      <c r="EI386" s="404">
        <f t="shared" si="491"/>
        <v>0</v>
      </c>
      <c r="EJ386" s="29">
        <f t="shared" si="492"/>
        <v>0</v>
      </c>
      <c r="EK386" s="50"/>
      <c r="EL386" s="29"/>
      <c r="EM386" s="50"/>
      <c r="EN386" s="50"/>
      <c r="EO386" s="50"/>
      <c r="EP386" s="29"/>
    </row>
    <row r="387" spans="1:146" ht="17.45" hidden="1" customHeight="1">
      <c r="A387" s="446">
        <v>379</v>
      </c>
      <c r="B387" s="403"/>
      <c r="C387" s="403"/>
      <c r="D387" s="403">
        <f t="shared" si="485"/>
        <v>0</v>
      </c>
      <c r="E387" s="416"/>
      <c r="F387" s="417"/>
      <c r="G387" s="406" t="str">
        <f>IF(P387&gt;$G$3,0,CONCATENATE((INT((BH387)/360)+INT((BI387)/360)+INT((BJ387)/360)+INT((BK387)/360)+INT((BL387)/360)+INT((BM387)/360))+INT((INT(MOD((BH387),360)/30)+INT(MOD((BI387),360)/30)+INT(MOD((BJ387),360)/30)+INT(MOD((BK387),360)/30)+INT(MOD((BL387),360)/30)+INT(MOD((BM387),360)/30)+INT((MOD(MOD((BH387),360),30)+MOD(MOD((BI387),360),30)+MOD(MOD((BJ387),360),30)+MOD(MOD((BK387),360),30)+MOD(MOD((BL387),360),30)+MOD(MOD((BM387),360),30))/30))/12),".",MOD(INT(MOD((BH387),360)/30)+INT(MOD((BI387),360)/30)+INT(MOD((BJ387),360)/30)+INT(MOD((BK387),360)/30)+INT(MOD((BL387),360)/30)+INT(MOD((BM387),360)/30)+INT((MOD(MOD((BH387),360),30)+MOD(MOD((BI387),360),30)+MOD(MOD((BJ387),360),30)+MOD(MOD((BK387),360),30)+MOD(MOD((BL387),360),30)+MOD(MOD((BM387),360),30))/30),12),".",INT(MOD(MOD(MOD((BH387),360),30)+MOD(MOD((BI387),360),30)+MOD(MOD((BJ387),360),30)+MOD(MOD((BK387),360),30)+MOD(MOD((BL387),360),30)+MOD(MOD((BM387),360),30),30))))</f>
        <v>0.0.0</v>
      </c>
      <c r="H387" s="407" t="str">
        <f>CONCATENATE(INT((BH387)/360),".",INT(MOD((BH387),360)/30),".",MOD(MOD((BH387),360),30))</f>
        <v>0.0.0</v>
      </c>
      <c r="I387" s="407" t="str">
        <f>IF(P387&gt;$G$3,0,CONCATENATE((INT((BH387)/360)+INT((BM387)/360))+INT((INT(MOD((BH387),360)/30)+INT(MOD((BM387),360)/30)+INT((MOD(MOD((BH387),360),30)+MOD(MOD((BM387),360),30))/30))/12),".",MOD(INT(MOD((BH387),360)/30)+INT(MOD((BM387),360)/30)+INT((MOD(MOD((BH387),360),30)+MOD(MOD((BM387),360),30))/30),12),".",INT(MOD(MOD(MOD((BH387),360),30)+MOD(MOD((BM387),360),30),30))))</f>
        <v>0.0.0</v>
      </c>
      <c r="J387" s="407" t="str">
        <f>CONCATENATE(INT(BI387/360),".",MOD(INT(BI387/30),12),".",MOD(INT(BI387),30))</f>
        <v>0.0.0</v>
      </c>
      <c r="K387" s="407" t="str">
        <f>CONCATENATE(INT(BJ387/360),".",MOD(INT(BJ387/30),12),".",MOD(INT(BJ387),30))</f>
        <v>0.0.0</v>
      </c>
      <c r="L387" s="407" t="str">
        <f>CONCATENATE(INT(BK387/360),".",MOD(INT(BK387/30),12),".",MOD(INT(BK387),30))</f>
        <v>0.0.0</v>
      </c>
      <c r="M387" s="407" t="str">
        <f>CONCATENATE(INT(BL387/360),".",MOD(INT(BL387/30),12),".",MOD(INT(BL387),30))</f>
        <v>0.0.0</v>
      </c>
      <c r="N387" s="408" t="str">
        <f>CONCATENATE(IF(INT(INT(DAYS360(BF387,BG387,1)/30)/24)&gt;=2,2,INT(INT(DAYS360(BF387,BG387,1)/30)/24)),".",IF(AND(INT(INT(DAYS360(BF387,BG387,1)/30)/24)&gt;=2,MOD(INT(BM387/30),12)&gt;=6),6,IF(ISODD(MOD(INT(DAYS360(BF387,BG387,1)/30),12)),MOD(INT(DAYS360(BF387,BG387,1)/60),12),MOD(INT(BM387/30),12))),".",IF(AND(INT(INT(DAYS360(BF387,BG387,1)/30)/24)&gt;=2,MOD(INT(BM387/30),12)&gt;=6),0,IF(ISODD(MOD(INT(DAYS360(BF387,BG387,1)/30),12)),INT((MOD(DAYS360(BF387,BG387,1),30)/2+15)),INT(MOD(DAYS360(BF387,BG387,1),30)/2))))</f>
        <v>0.0.0</v>
      </c>
      <c r="O387" s="418"/>
      <c r="P387" s="417"/>
      <c r="Q387" s="417"/>
      <c r="R387" s="417"/>
      <c r="S387" s="417"/>
      <c r="T387" s="417"/>
      <c r="U387" s="417"/>
      <c r="V387" s="714"/>
      <c r="W387" s="714"/>
      <c r="X387" s="417"/>
      <c r="Y387" s="417"/>
      <c r="Z387" s="714"/>
      <c r="AA387" s="714"/>
      <c r="AB387" s="417"/>
      <c r="AC387" s="417"/>
      <c r="AD387" s="714"/>
      <c r="AE387" s="714"/>
      <c r="AF387" s="417"/>
      <c r="AG387" s="417"/>
      <c r="AH387" s="714"/>
      <c r="AI387" s="714"/>
      <c r="AJ387" s="417"/>
      <c r="AK387" s="417"/>
      <c r="AL387" s="714"/>
      <c r="AM387" s="714"/>
      <c r="AN387" s="417"/>
      <c r="AO387" s="417"/>
      <c r="AP387" s="714"/>
      <c r="AQ387" s="714"/>
      <c r="AR387" s="417"/>
      <c r="AS387" s="417"/>
      <c r="AT387" s="714"/>
      <c r="AU387" s="714"/>
      <c r="AV387" s="417"/>
      <c r="AW387" s="417"/>
      <c r="AX387" s="716"/>
      <c r="AY387" s="716"/>
      <c r="AZ387" s="635"/>
      <c r="BA387" s="635"/>
      <c r="BB387" s="716"/>
      <c r="BC387" s="716"/>
      <c r="BD387" s="635"/>
      <c r="BE387" s="635"/>
      <c r="BF387" s="717"/>
      <c r="BG387" s="717"/>
      <c r="BH387" s="432">
        <f t="shared" si="473"/>
        <v>0</v>
      </c>
      <c r="BI387" s="432">
        <f>(IF(OR(W387&gt;$G$3,W387=0),IF(OR(V387=0,V387&gt;$G$3),0,DAYS360(V387,$G$3,1)),(DAYS360(V387,W387,1)))+IF(OR(Y387&gt;$G$3,Y387=0),IF(OR(X387=0,X387&gt;$G$3),0,DAYS360(X387,$G$3,1)),(DAYS360(X387,Y387,1)))+IF(OR(AA387&gt;$G$3,AA387=0),IF(OR(Z387=0,Z387&gt;$G$3),0,DAYS360(Z387,$G$3,1)),(DAYS360(Z387,AA387,1)))+IF(OR(AC387&gt;$G$3,AC387=0),IF(OR(AB387=0,AB387&gt;$G$3),0,DAYS360(AB387,$G$3,1)),(DAYS360(AB387,AC387,1)))+IF(OR(AE387&gt;$G$3,AE387=0),IF(OR(AD387=0,AD387&gt;$G$3),0,DAYS360(AD387,$G$3,1)),(DAYS360(AD387,AE387,1)))+IF(OR(AG387&gt;$G$3,AG387=0),IF(OR(AF387=0,AF387&gt;$G$3),0,DAYS360(AF387,$G$3,1)),(DAYS360(AF387,AG387,1)))+IF(OR(AI387&gt;$G$3,AI387=0),IF(OR(AH387=0,AH387&gt;$G$3),0,DAYS360(AH387,$G$3,1)),(DAYS360(AH387,AI387,1)))+IF(OR(AK387&gt;$G$3,AK387=0),IF(OR(AJ387=0,AJ387&gt;$G$3),0,DAYS360(AJ387,$G$3,1)),(DAYS360(AJ387,AK387,1)))+IF(OR(AM387&gt;$G$3,AM387=0),IF(OR(AL387=0,AL387&gt;$G$3),0,DAYS360(AL387,$G$3,1)),(DAYS360(AL387,AM387,1)))+IF(OR(AO387&gt;$G$3,AO387=0),IF(OR(AN387=0,AN387&gt;$G$3),0,DAYS360(AN387,$G$3,1)),(DAYS360(AN387,AO387,1)))+IF(OR(AQ387&gt;$G$3,AQ387=0),IF(OR(AP387=0,AP387&gt;$G$3),0,DAYS360(AP387,$G$3,1)),(DAYS360(AP387,AQ387,1)))+IF(OR(AS387&gt;$G$3,AS387=0),IF(OR(AR387=0,AR387&gt;$G$3),0,DAYS360(AR387,$G$3,1)),(DAYS360(AR387,AS387,1)))+IF(OR(AU387&gt;$G$3,AU387=0),IF(OR(AT387=0,AT387&gt;$G$3),0,DAYS360(AT387,$G$3,1)),(DAYS360(AT387,AU387,1)))+IF(OR(AW387&gt;$G$3,AW387=0),IF(OR(AV387=0,AV387&gt;$G$3),0,DAYS360(AV387,$G$3,1)),(DAYS360(AV387,AW387,1))))*2</f>
        <v>0</v>
      </c>
      <c r="BJ387" s="432">
        <f>(IF(OR(AY387&gt;$G$3,AY387=0),IF(OR(AX387=0,AX387&gt;$G$3),0,DAYS360(AX387,$G$3,1)),(DAYS360(AX387,AY387,1)))+IF(OR(BA387&gt;$G$3,BA387=0),IF(OR(AZ387=0,AZ387&gt;$G$3),0,DAYS360(AZ387,$G$3,1)),(DAYS360(AZ387,BA387,1))))/2</f>
        <v>0</v>
      </c>
      <c r="BK387" s="432">
        <f>(IF(OR(BC387&gt;$G$3,BC387=0),IF(OR(BB387=0,BB387&gt;$G$3),0,DAYS360(BB387,$G$3,1)),(DAYS360(BB387,BC387,1))))</f>
        <v>0</v>
      </c>
      <c r="BL387" s="432">
        <f>(IF(OR(BE387&gt;$G$3,BE387=0),IF(OR(BD387=0,BD387&gt;$G$3),0,DAYS360(BD387,$G$3,1)),(DAYS360(BD387,BE387,1))))/3</f>
        <v>0</v>
      </c>
      <c r="BM387" s="436">
        <f t="shared" si="486"/>
        <v>0</v>
      </c>
      <c r="BN387" s="462">
        <v>0.65</v>
      </c>
      <c r="BO387" s="427">
        <f t="shared" si="481"/>
        <v>0</v>
      </c>
      <c r="BP387" s="419"/>
      <c r="BQ387" s="700"/>
      <c r="BR387" s="419"/>
      <c r="BS387" s="700"/>
      <c r="BT387" s="700"/>
      <c r="BU387" s="700"/>
      <c r="BV387" s="427">
        <f>IF((BH387+BI387+BJ387+BK387+BL387+BM387)&lt;360,0,IF(AND((BH387+BI387+BJ387+BK387+BL387+BM387)&gt;=360,(BH387+BI387+BJ387+BK387+BL387+BM387)&lt;1800),25,IF(AND((BH387+BI387+BJ387+BK387+BL387+BM387)&gt;=1800,(BH387+BI387+BJ387+BK387+BL387+BM387)&lt;3600),30,IF(AND((BH387+BI387+BJ387+BK387+BL387+BM387)&gt;=3600,(BH387+BI387+BJ387+BK387+BL387+BM387)&lt;5400),35,IF(AND((BH387+BI387+BJ387+BK387+BL387+BM387)&gt;=5400,(BH387+BI387+BJ387+BK387+BL387+BM387)&lt;7200),40,IF(AND((BH387+BI387+BJ387+BK387+BL387+BM387)&gt;=7200,(BH387+BI387+BJ387+BK387+BL387+BM387)&lt;9000),45,IF((BH387+BI387+BJ387+BK387+BL387+BM387)&gt;=9000,50,"ПРОВЕРЬ")))))))</f>
        <v>0</v>
      </c>
      <c r="BW387" s="419"/>
      <c r="BX387" s="782"/>
      <c r="BY387" s="419"/>
      <c r="BZ387" s="432"/>
      <c r="CA387" s="419"/>
      <c r="CB387" s="427"/>
      <c r="CC387" s="419"/>
      <c r="CD387" s="427"/>
      <c r="CE387" s="404">
        <f>IF(OR(C387=0,CD387="Д"),0,IF(AND(C387&gt;0,E387=0),VLOOKUP(C387,звания!A:B,2,FALSE)/((EOMONTH($G$3,0)+1)-$G$3)*BO387+VLOOKUP(C387,звания!A:B,2,FALSE)/((EOMONTH($G$3,0)+1)-$G$3)*BR387+VLOOKUP(C387,звания!A:B,2,FALSE)/((EOMONTH($G$3,0)+1)-$G$3)*BU387,IF(AND(C387&gt;0,E387&gt;0,F387&gt;=$G$3,BO387=(EOMONTH($G$3,0)+1)-$G$3),(VLOOKUP(E387,звания!A:B,2,FALSE)/(EOMONTH($G$3,0)-$G$3+1))*(F387-$G$3)+(VLOOKUP(C387,звания!A:B,2,FALSE)/(EOMONTH($G$3,0)-$G$3+1))*((EOMONTH($G$3,0)-$G$3+1)-(F387-$G$3)),IF(AND(C387&gt;0,E387&gt;0,F387&gt;$G$3,BO387&lt;(EOMONTH($G$3,0)+1)-$G$3,BO387&lt;&gt;0),VLOOKUP(E387,звания!A:B,2,FALSE)/((EOMONTH($G$3,0)+1)-$G$3)*((F387-$G$3)-(((EOMONTH($G$3,0)+1)-$G$3)-BO387-BU387-BR387))+VLOOKUP(C387,звания!A:B,2,FALSE)/((EOMONTH($G$3,0)+1)-$G$3)*(((EOMONTH($G$3,0)+1)-F387)),IF(F387&lt;$G$3,(VLOOKUP(C387,звания!A:B,2,FALSE)-VLOOKUP(E387,звания!A:B,2,FALSE))/((EOMONTH($BN$3,0)+1)-$BN$3)*(EOMONTH($BN$3,0)+1-F387)+VLOOKUP(C387,звания!A:B,2,FALSE)/((EOMONTH($G$3,0)+1)-$G$3)*BO387+VLOOKUP(C387,звания!A:B,2,FALSE)/((EOMONTH($G$3,0)+1)-$G$3)*BU387+VLOOKUP(C387,звания!A:B,2,FALSE)/((EOMONTH($G$3,0)+1)-$G$3)*BR387,0)))))</f>
        <v>0</v>
      </c>
      <c r="CF387" s="404">
        <f>IF(OR(CD387="Д",C387=0),0,IF(B387="Виключений зі списків",IF(BS387=0,(VLOOKUP(O387,звания!$D$2:$E$62,2,FALSE))/(EOMONTH($B$3,0)+1-$B$3)*BO387+(VLOOKUP(BQ387,звания!$D$2:$E$62,2,FALSE))/(EOMONTH($B$3,0)+1-$B$3)*BR387,(((VLOOKUP(O387,звания!$D$2:$E$62,2,FALSE))/(EOMONTH($B$3,0)+1-$B$3))*BO387)+(VLOOKUP(BQ387,звания!$D$2:$E$62,2,FALSE))/(EOMONTH($B$3,0)+1-$B$3)*BR387+(VLOOKUP(BS387,звания!$D$2:$E$62,2,FALSE))/(EOMONTH($B$3,0)+1-$B$3)*BU387),IF(BS387=0,(VLOOKUP(O387,звания!$D$2:$E$62,2,FALSE))/(EOMONTH($G$3,0)+1-$G$3)*BO387+(VLOOKUP(BQ387,звания!$D$2:$E$62,2,FALSE))/(EOMONTH($G$3,0)+1-$G$3)*BR387,(((VLOOKUP(O387,звания!$D$2:$E$62,2,FALSE))/(EOMONTH($G$3,0)+1-$G$3))*BO387)+(VLOOKUP(BQ387,звания!$D$2:$E$62,2,FALSE))/(EOMONTH($G$3,0)+1-$G$3)*BR387+(VLOOKUP(BS387,звания!$D$2:$E$62,2,FALSE))/(EOMONTH($G$3,0)+1-$G$3)*BU387+IF(BT387=0,0,(VLOOKUP(BS387,звания!$D$2:$E$62,2,FALSE))/(EOMONTH($BN$3,0)+1-$BN$3)*BT387-(VLOOKUP(O387,звания!$D$2:$E$62,2,FALSE))/(EOMONTH($BN$3,0)+1-$BN$3)*BT387))))</f>
        <v>0</v>
      </c>
      <c r="CG387" s="404">
        <f>IF(AND(SUM(BH387:BM387)&lt;360,((EOMONTH($G$3,0)-$G$3+1+(SUM(BH387:BM387)))&gt;0),SUM(BH387:BM387)+EOMONTH($G$3,0)-$G$3+1&lt;360),(CE387+CF387)*BV387%,IF(SUM(BH387:BM387)+EOMONTH($G$3,0)-$G$3+1&lt;=1800,((CE387+CF387)/(EOMONTH($G$3,0)-$G$3+1))*(360-SUM(BH387:BM387))*BV387%+(((CE387+CF387)/(EOMONTH($G$3,0)-$G$3+1))*((EOMONTH($G$3,0)-$G$3+1)-(360-SUM(BH387:BM387))))*25%,IF(AND(SUM(BH387:BM387)&lt;1800,((EOMONTH($G$3,0)-$G$3+1+SUM(BH387:BM387))&gt;=360),SUM(BH387:BM387)+EOMONTH($G$3,0)-$G$3+1&lt;1800),(CE387+CF387)*BV387%,IF(SUM(BH387:BM387)+EOMONTH($G$3,0)-$G$3+1&lt;=3600,((CE387+CF387)/(EOMONTH($G$3,0)-$G$3+1))*(1800-SUM(BH387:BM387))*BV387%+(((CE387+CF387)/(EOMONTH($G$3,0)-$G$3+1))*((EOMONTH($G$3,0)-$G$3+1)-(1800-SUM(BH387:BM387)))*30%),IF(AND(SUM(BH387:BM387)&lt;3600,((EOMONTH($G$3,0)-$G$3+1+SUM(BH387:BM387))&gt;=1800),SUM(BH387:BM387)+EOMONTH($G$3,0)-$G$3+1&lt;3600),(CE387+CF387)*BV387%,IF(SUM(BH387:BM387)+EOMONTH($G$3,0)-$G$3+1&lt;=5400,((CE387+CF387)/(EOMONTH($G$3,0)-$G$3+1))*(3600-SUM(BH387:BM387))*BV387%+(((CE387+CF387)/(EOMONTH($G$3,0)-$G$3+1))*((EOMONTH($G$3,0)-$G$3+1)-(3600-SUM(BH387:BM387))))*35%,IF(AND(SUM(BH387:BM387)&lt;5400,((EOMONTH($G$3,0)-$G$3+1+SUM(BH387:BM387))&gt;=3600),SUM(BH387:BM387)+EOMONTH($G$3,0)-$G$3+1&lt;5400),(CE387+CF387)*BV387%,IF(SUM(BH387:BM387)+EOMONTH($G$3,0)-$G$3+1&lt;=7200,((CE387+CF387)/(EOMONTH($G$3,0)-$G$3+1))*(5400-SUM(BH387:BM387))*BV387%+(((CE387+CF387)/(EOMONTH($G$3,0)-$G$3+1))*((EOMONTH($G$3,0)-$G$3+1)-(5400-SUM(BH387:BM387))))*40%,IF(AND(SUM(BH387:BM387)&lt;7200,((EOMONTH($G$3,0)-$G$3+1+SUM(BH387:BM387))&gt;=5400),SUM(BH387:BM387)+EOMONTH($G$3,0)-$G$3+1&lt;7200),(CE387+CF387)*BV387%,IF(SUM(BH387:BM387)+EOMONTH($G$3,0)-$G$3+1&lt;=9000,((CE387+CF387)/(EOMONTH($G$3,0)-$G$3+1))*(7200-SUM(BH387:BM387))*BV387%+(((CE387+CF387)/(EOMONTH($G$3,0)-$G$3+1))*((EOMONTH($G$3,0)-$G$3+1)-(7200-SUM(BH387:BM387))))*45%,IF(SUM(BH387:BM387)+EOMONTH($G$3,0)-$G$3+1&gt;=9000,((CE387+CF387)/(EOMONTH($G$3,0)-$G$3+1))*(9000-SUM(BH387:BM387))*BV387%+(((CE387+CF387)/(EOMONTH($G$3,0)-$G$3+1))*((EOMONTH($G$3,0)-$G$3+1)-(9000-SUM(BH387:BM387))))*50%,0)))))))))))</f>
        <v>0</v>
      </c>
      <c r="CH387" s="404">
        <f>IF(BW387=0,CF387*BX387%,IF(BW387&gt;0,((VLOOKUP(O387,звания!$D$2:$E$62,2,FALSE)/(EOMONTH($G$3,0)+1-$G$3)*BW387)*BX387%)))</f>
        <v>0</v>
      </c>
      <c r="CI387" s="404">
        <f>IF(BY387=0,CF387*BZ387%,IF(BY387&gt;0,(VLOOKUP(O387,звания!$D$2:$E$62,2,FALSE)/(EOMONTH($G$3,0)+1-$G$3)*BO387)*BZ387%)+(VLOOKUP(BS387,звания!$D$2:$E$62,2,FALSE)/(EOMONTH($G$3,0)+1-$G$3)*BU387)*BZ387%)</f>
        <v>0</v>
      </c>
      <c r="CJ387" s="404">
        <f>IF(CA387=0,CF387*CB387%,IF(CA387&gt;0,(VLOOKUP(O387,звания!$D$2:$E$62,2,FALSE)/(EOMONTH($G$3,0)+1-$G$3)*BO387)*CB387%)+(VLOOKUP(BS387,звания!$D$2:$E$62,2,FALSE)/(EOMONTH($G$3,0)+1-$G$3)*BU387)*CB387%)</f>
        <v>0</v>
      </c>
      <c r="CK387" s="404">
        <f>IF(CD387="Д",0,IF(CC387=0,CF387*CD387%,IF(CC387&gt;0,(VLOOKUP(O387,звания!$D$2:$E$62,2,FALSE)/(EOMONTH($G$3,0)+1-$G$3)*BO387)*CD387%)+(VLOOKUP(BS387,звания!$D$2:$E$62,2,FALSE)/(EOMONTH($G$3,0)+1-$G$3)*BU387)*CD387%))</f>
        <v>0</v>
      </c>
      <c r="CL387" s="404">
        <f>IF(BR387&gt;0,((VLOOKUP(C387,звания!$A$2:$B$62,2,FALSE)/(EOMONTH($G$3,0)+1-$G$3)*BO387+VLOOKUP(O387,звания!$D$2:$E$62,2,FALSE)/(EOMONTH($G$3,0)+1-$G$3)*BO387+(VLOOKUP(C387,звания!$A$2:$B$62,2,FALSE)/(EOMONTH($G$3,0)+1-$G$3)*BO387+VLOOKUP(O387,звания!$D$2:$E$62,2,FALSE)/(EOMONTH($G$3,0)+1-$G$3)*BO387)*BV387%)*BN387)+(VLOOKUP(C387,звания!$A$2:$B$62,2,FALSE)/(EOMONTH($G$3,0)+1-$G$3)*BU387+VLOOKUP(BS387,звания!$D$2:$E$62,2,FALSE)/(EOMONTH($G$3,0)+1-$G$3)*BU387+(VLOOKUP(C387,звания!$A$2:$B$62,2,FALSE)/(EOMONTH($G$3,0)+1-$G$3)*BU387+VLOOKUP(BS387,звания!$D$2:$E$62,2,FALSE)/(EOMONTH($G$3,0)+1-$G$3)*BU387)*BV387%)*BN387,(CE387+CF387+CG387)*BN387)</f>
        <v>0</v>
      </c>
      <c r="CM387" s="404"/>
      <c r="CN387" s="404"/>
      <c r="CO387" s="432">
        <f t="shared" si="434"/>
        <v>0</v>
      </c>
      <c r="CP387" s="638"/>
      <c r="CQ387" s="637">
        <f>IF(CF387=0,0,IF((SUM(BH387:BM387)&gt;360),(VLOOKUP(O387,звания!$F$2:$G$62,2,FALSE))/100,VLOOKUP(O387,звания!$F$2:$H$62,3,FALSE)/100))</f>
        <v>0</v>
      </c>
      <c r="CR387" s="617">
        <f>IF(B387="Виключений зі списків",IF(AND(BU387=0,360-BH387&lt;0),(VLOOKUP(O387,звания!$D$2:$E$62,2,FALSE))/(EOMONTH($B$3,0)+1-$B$3)*BO387*CQ387,IF(AND(360-BH387&gt;=0,360-BH387&lt;(EOMONTH($B$3,0)+1-$B$3)),(CF387/(EOMONTH($B$3,0)-$B$3+1)*(360-BH387))*CQ387+(CF387/(EOMONTH($B$3,0)-$B$3+1)*((EOMONTH($B$3,0)-$B$3+1)-(360-BH387)))*VLOOKUP(O387,звания!$F$2:$H$62,2,FALSE)/100,((((VLOOKUP(O387,звания!$D$2:$E$62,2,FALSE))/(EOMONTH($B$3,0)+1-$B$3)*BO387*CQ387+(VLOOKUP(BS387,звания!$D$2:$E$62,2,FALSE))/(EOMONTH($B$3,0)+1-$B$3)*BU387*(VLOOKUP(BS387,звания!$F$2:$G$62,2,FALSE)*0.01)+(IF(BT387=0,0,(VLOOKUP(BS387,звания!$D$2:$E$62,2,FALSE)/(EOMONTH($G$3,0)+1-$G$3)*BT387*(VLOOKUP(BS387,звания!$F$2:$G$62,2,FALSE)))*0.01-(VLOOKUP(O387,звания!$D$2:$E$62,2,FALSE)/(EOMONTH($G$3,0)+1-$G$3)*BT387*(VLOOKUP(O387,звания!$F$2:$G$62,2,FALSE)))*0.01)))))/100*(100-CP387))),(IF(AND(BU387=0,360-BH387&lt;0,CP387=0),(VLOOKUP(O387,звания!$D$2:$E$62,2,FALSE))/(EOMONTH($G$3,0)+1-$G$3)*BO387*CQ387,IF(AND(360-BH387&gt;=0,360-BH387&lt;(EOMONTH($G$3,0)+1-$G$3)),(CF387/(EOMONTH($G$3,0)-$G$3+1)*(360-BH387))*CQ387+(CF387/(EOMONTH($G$3,0)-$G$3+1)*((EOMONTH($G$3,0)-$G$3+1)-(360-BH387)))*VLOOKUP(O387,звания!$F$2:$H$62,2,FALSE)/100,((((VLOOKUP(O387,звания!$D$2:$E$62,2,FALSE))/(EOMONTH($G$3,0)+1-$G$3)*BO387*CQ387+(VLOOKUP(BS387,звания!$D$2:$E$62,2,FALSE))/(EOMONTH($G$3,0)+1-$G$3)*BU387*(VLOOKUP(BS387,звания!$F$2:$G$62,2,FALSE)*0.01)))/100*(100-CP387)+(IF(BT387=0,0,(VLOOKUP(BS387,звания!$D$2:$E$62,2,FALSE)/(EOMONTH($B$3,0)+1-$B$3)*BT387*(VLOOKUP(BS387,звания!$F$2:$G$62,2,FALSE)))*0.01-(VLOOKUP(O387,звания!$D$2:$E$62,2,FALSE)/(EOMONTH($B$3,0)+1-$B$3)*BT387*(VLOOKUP(O387,звания!$F$2:$G$62,2,FALSE)))*0.01)))))))</f>
        <v>0</v>
      </c>
      <c r="CS387" s="416">
        <f>SUM(CE387:CM387,CR387)</f>
        <v>0</v>
      </c>
      <c r="CT387" s="403"/>
      <c r="CU387" s="403"/>
      <c r="CV387" s="403">
        <f t="shared" si="435"/>
        <v>0</v>
      </c>
      <c r="CW387" s="556">
        <f t="shared" ref="CW387:CW403" si="505">CN387+SUM(CS387:CV387)</f>
        <v>0</v>
      </c>
      <c r="CX387" s="403">
        <f>IF(CU387=0,CW387*0.18,(CW387-CU387)*0.18)</f>
        <v>0</v>
      </c>
      <c r="CY387" s="403"/>
      <c r="CZ387" s="404">
        <f t="shared" si="482"/>
        <v>0</v>
      </c>
      <c r="DA387" s="403"/>
      <c r="DB387" s="403"/>
      <c r="DC387" s="403"/>
      <c r="DD387" s="421">
        <f t="shared" si="446"/>
        <v>0</v>
      </c>
      <c r="DE387" s="421">
        <f>(CW387-CV387)*22%</f>
        <v>0</v>
      </c>
      <c r="DF387" s="403">
        <f t="shared" si="487"/>
        <v>0</v>
      </c>
      <c r="DG387" s="421">
        <f t="shared" si="489"/>
        <v>0</v>
      </c>
      <c r="DH387" s="421"/>
      <c r="DI387" s="421"/>
      <c r="DJ387" s="422" t="str">
        <f>IF(DG387&gt;0,$DL$2," ")&amp;"  "&amp;IF(DH387&gt;0,$DM$2," ")</f>
        <v xml:space="preserve">    </v>
      </c>
      <c r="DK387" s="424"/>
      <c r="DL387" s="461"/>
      <c r="DM387" s="461"/>
      <c r="DN387" s="425"/>
      <c r="DO387" s="420"/>
      <c r="DP387" s="123"/>
      <c r="DQ387" s="817"/>
      <c r="DR387" s="818"/>
      <c r="DS387" s="819"/>
      <c r="DT387" s="820"/>
      <c r="DU387" s="124"/>
      <c r="DV387" s="110"/>
      <c r="DX387" s="84"/>
      <c r="DY387" s="84"/>
      <c r="DZ387" s="105"/>
      <c r="EH387" s="543">
        <f t="shared" si="490"/>
        <v>0</v>
      </c>
      <c r="EI387" s="404">
        <f t="shared" si="491"/>
        <v>0</v>
      </c>
      <c r="EJ387" s="29">
        <f t="shared" si="492"/>
        <v>0</v>
      </c>
      <c r="EK387" s="50"/>
      <c r="EL387" s="29"/>
      <c r="EM387" s="50"/>
      <c r="EN387" s="50"/>
      <c r="EO387" s="50"/>
      <c r="EP387" s="29"/>
    </row>
    <row r="388" spans="1:146" ht="17.45" hidden="1" customHeight="1">
      <c r="A388" s="402">
        <v>380</v>
      </c>
      <c r="B388" s="403"/>
      <c r="C388" s="403"/>
      <c r="D388" s="403">
        <f t="shared" si="485"/>
        <v>0</v>
      </c>
      <c r="E388" s="416"/>
      <c r="F388" s="417"/>
      <c r="G388" s="406" t="str">
        <f t="shared" si="493"/>
        <v>0.0.0</v>
      </c>
      <c r="H388" s="407" t="str">
        <f t="shared" si="494"/>
        <v>0.0.0</v>
      </c>
      <c r="I388" s="407" t="str">
        <f t="shared" si="495"/>
        <v>0.0.0</v>
      </c>
      <c r="J388" s="407" t="str">
        <f t="shared" si="496"/>
        <v>0.0.0</v>
      </c>
      <c r="K388" s="407" t="str">
        <f t="shared" si="497"/>
        <v>0.0.0</v>
      </c>
      <c r="L388" s="407" t="str">
        <f t="shared" si="498"/>
        <v>0.0.0</v>
      </c>
      <c r="M388" s="407" t="str">
        <f t="shared" si="499"/>
        <v>0.0.0</v>
      </c>
      <c r="N388" s="408" t="str">
        <f t="shared" si="500"/>
        <v>0.0.0</v>
      </c>
      <c r="O388" s="418"/>
      <c r="P388" s="417"/>
      <c r="Q388" s="417"/>
      <c r="R388" s="417"/>
      <c r="S388" s="417"/>
      <c r="T388" s="417"/>
      <c r="U388" s="417"/>
      <c r="V388" s="714"/>
      <c r="W388" s="714"/>
      <c r="X388" s="417"/>
      <c r="Y388" s="417"/>
      <c r="Z388" s="714"/>
      <c r="AA388" s="714"/>
      <c r="AB388" s="417"/>
      <c r="AC388" s="417"/>
      <c r="AD388" s="714"/>
      <c r="AE388" s="714"/>
      <c r="AF388" s="417"/>
      <c r="AG388" s="417"/>
      <c r="AH388" s="714"/>
      <c r="AI388" s="714"/>
      <c r="AJ388" s="417"/>
      <c r="AK388" s="417"/>
      <c r="AL388" s="714"/>
      <c r="AM388" s="714"/>
      <c r="AN388" s="417"/>
      <c r="AO388" s="417"/>
      <c r="AP388" s="714"/>
      <c r="AQ388" s="714"/>
      <c r="AR388" s="417"/>
      <c r="AS388" s="417"/>
      <c r="AT388" s="714"/>
      <c r="AU388" s="714"/>
      <c r="AV388" s="417"/>
      <c r="AW388" s="417"/>
      <c r="AX388" s="716"/>
      <c r="AY388" s="716"/>
      <c r="AZ388" s="635"/>
      <c r="BA388" s="635"/>
      <c r="BB388" s="716"/>
      <c r="BC388" s="716"/>
      <c r="BD388" s="635"/>
      <c r="BE388" s="635"/>
      <c r="BF388" s="717"/>
      <c r="BG388" s="717"/>
      <c r="BH388" s="432">
        <f t="shared" si="473"/>
        <v>0</v>
      </c>
      <c r="BI388" s="432">
        <f t="shared" si="501"/>
        <v>0</v>
      </c>
      <c r="BJ388" s="432">
        <f t="shared" si="502"/>
        <v>0</v>
      </c>
      <c r="BK388" s="432">
        <f t="shared" si="503"/>
        <v>0</v>
      </c>
      <c r="BL388" s="432">
        <f t="shared" si="504"/>
        <v>0</v>
      </c>
      <c r="BM388" s="436">
        <f t="shared" si="486"/>
        <v>0</v>
      </c>
      <c r="BN388" s="462">
        <v>0.65</v>
      </c>
      <c r="BO388" s="427">
        <f t="shared" si="481"/>
        <v>0</v>
      </c>
      <c r="BP388" s="419"/>
      <c r="BQ388" s="700"/>
      <c r="BR388" s="419"/>
      <c r="BS388" s="700"/>
      <c r="BT388" s="700"/>
      <c r="BU388" s="700"/>
      <c r="BV388" s="427">
        <f t="shared" si="471"/>
        <v>0</v>
      </c>
      <c r="BW388" s="419"/>
      <c r="BX388" s="781"/>
      <c r="BY388" s="700"/>
      <c r="BZ388" s="432"/>
      <c r="CA388" s="700"/>
      <c r="CB388" s="432"/>
      <c r="CC388" s="700"/>
      <c r="CD388" s="432"/>
      <c r="CE388" s="404">
        <f>IF(OR(C388=0,CD388="Д"),0,IF(AND(C388&gt;0,E388=0),VLOOKUP(C388,звания!A:B,2,FALSE)/((EOMONTH($G$3,0)+1)-$G$3)*BO388+VLOOKUP(C388,звания!A:B,2,FALSE)/((EOMONTH($G$3,0)+1)-$G$3)*BR388+VLOOKUP(C388,звания!A:B,2,FALSE)/((EOMONTH($G$3,0)+1)-$G$3)*BU388,IF(AND(C388&gt;0,E388&gt;0,F388&gt;=$G$3,BO388=(EOMONTH($G$3,0)+1)-$G$3),(VLOOKUP(E388,звания!A:B,2,FALSE)/(EOMONTH($G$3,0)-$G$3+1))*(F388-$G$3)+(VLOOKUP(C388,звания!A:B,2,FALSE)/(EOMONTH($G$3,0)-$G$3+1))*((EOMONTH($G$3,0)-$G$3+1)-(F388-$G$3)),IF(AND(C388&gt;0,E388&gt;0,F388&gt;$G$3,BO388&lt;(EOMONTH($G$3,0)+1)-$G$3,BO388&lt;&gt;0),VLOOKUP(E388,звания!A:B,2,FALSE)/((EOMONTH($G$3,0)+1)-$G$3)*((F388-$G$3)-(((EOMONTH($G$3,0)+1)-$G$3)-BO388-BU388-BR388))+VLOOKUP(C388,звания!A:B,2,FALSE)/((EOMONTH($G$3,0)+1)-$G$3)*(((EOMONTH($G$3,0)+1)-F388)),IF(F388&lt;$G$3,(VLOOKUP(C388,звания!A:B,2,FALSE)-VLOOKUP(E388,звания!A:B,2,FALSE))/((EOMONTH($BN$3,0)+1)-$BN$3)*(EOMONTH($BN$3,0)+1-F388)+VLOOKUP(C388,звания!A:B,2,FALSE)/((EOMONTH($G$3,0)+1)-$G$3)*BO388+VLOOKUP(C388,звания!A:B,2,FALSE)/((EOMONTH($G$3,0)+1)-$G$3)*BU388+VLOOKUP(C388,звания!A:B,2,FALSE)/((EOMONTH($G$3,0)+1)-$G$3)*BR388,0)))))</f>
        <v>0</v>
      </c>
      <c r="CF388" s="404">
        <f>IF(OR(CD388="Д",C388=0),0,IF(B388="Виключений зі списків",IF(BS388=0,(VLOOKUP(O388,звания!$D$2:$E$62,2,FALSE))/(EOMONTH($B$3,0)+1-$B$3)*BO388+(VLOOKUP(BQ388,звания!$D$2:$E$62,2,FALSE))/(EOMONTH($B$3,0)+1-$B$3)*BR388,(((VLOOKUP(O388,звания!$D$2:$E$62,2,FALSE))/(EOMONTH($B$3,0)+1-$B$3))*BO388)+(VLOOKUP(BQ388,звания!$D$2:$E$62,2,FALSE))/(EOMONTH($B$3,0)+1-$B$3)*BR388+(VLOOKUP(BS388,звания!$D$2:$E$62,2,FALSE))/(EOMONTH($B$3,0)+1-$B$3)*BU388),IF(BS388=0,(VLOOKUP(O388,звания!$D$2:$E$62,2,FALSE))/(EOMONTH($G$3,0)+1-$G$3)*BO388+(VLOOKUP(BQ388,звания!$D$2:$E$62,2,FALSE))/(EOMONTH($G$3,0)+1-$G$3)*BR388,(((VLOOKUP(O388,звания!$D$2:$E$62,2,FALSE))/(EOMONTH($G$3,0)+1-$G$3))*BO388)+(VLOOKUP(BQ388,звания!$D$2:$E$62,2,FALSE))/(EOMONTH($G$3,0)+1-$G$3)*BR388+(VLOOKUP(BS388,звания!$D$2:$E$62,2,FALSE))/(EOMONTH($G$3,0)+1-$G$3)*BU388+IF(BT388=0,0,(VLOOKUP(BS388,звания!$D$2:$E$62,2,FALSE))/(EOMONTH($BN$3,0)+1-$BN$3)*BT388-(VLOOKUP(O388,звания!$D$2:$E$62,2,FALSE))/(EOMONTH($BN$3,0)+1-$BN$3)*BT388))))</f>
        <v>0</v>
      </c>
      <c r="CG388" s="404">
        <f t="shared" si="457"/>
        <v>0</v>
      </c>
      <c r="CH388" s="404">
        <f>IF(BW388=0,CF388*BX388%,IF(BW388&gt;0,((VLOOKUP(O388,звания!$D$2:$E$62,2,FALSE)/(EOMONTH($G$3,0)+1-$G$3)*BW388)*BX388%)))</f>
        <v>0</v>
      </c>
      <c r="CI388" s="404">
        <f>IF(BY388=0,CF388*BZ388%,IF(BY388&gt;0,(VLOOKUP(O388,звания!$D$2:$E$62,2,FALSE)/(EOMONTH($G$3,0)+1-$G$3)*BO388)*BZ388%)+(VLOOKUP(BS388,звания!$D$2:$E$62,2,FALSE)/(EOMONTH($G$3,0)+1-$G$3)*BU388)*BZ388%)</f>
        <v>0</v>
      </c>
      <c r="CJ388" s="404">
        <f>IF(CA388=0,CF388*CB388%,IF(CA388&gt;0,(VLOOKUP(O388,звания!$D$2:$E$62,2,FALSE)/(EOMONTH($G$3,0)+1-$G$3)*BO388)*CB388%)+(VLOOKUP(BS388,звания!$D$2:$E$62,2,FALSE)/(EOMONTH($G$3,0)+1-$G$3)*BU388)*CB388%)</f>
        <v>0</v>
      </c>
      <c r="CK388" s="404">
        <f>IF(CD388="Д",0,IF(CC388=0,CF388*CD388%,IF(CC388&gt;0,(VLOOKUP(O388,звания!$D$2:$E$62,2,FALSE)/(EOMONTH($G$3,0)+1-$G$3)*BO388)*CD388%)+(VLOOKUP(BS388,звания!$D$2:$E$62,2,FALSE)/(EOMONTH($G$3,0)+1-$G$3)*BU388)*CD388%))</f>
        <v>0</v>
      </c>
      <c r="CL388" s="404">
        <f>IF(BR388&gt;0,((VLOOKUP(C388,звания!$A$2:$B$62,2,FALSE)/(EOMONTH($G$3,0)+1-$G$3)*BO388+VLOOKUP(O388,звания!$D$2:$E$62,2,FALSE)/(EOMONTH($G$3,0)+1-$G$3)*BO388+(VLOOKUP(C388,звания!$A$2:$B$62,2,FALSE)/(EOMONTH($G$3,0)+1-$G$3)*BO388+VLOOKUP(O388,звания!$D$2:$E$62,2,FALSE)/(EOMONTH($G$3,0)+1-$G$3)*BO388)*BV388%)*BN388)+(VLOOKUP(C388,звания!$A$2:$B$62,2,FALSE)/(EOMONTH($G$3,0)+1-$G$3)*BU388+VLOOKUP(BS388,звания!$D$2:$E$62,2,FALSE)/(EOMONTH($G$3,0)+1-$G$3)*BU388+(VLOOKUP(C388,звания!$A$2:$B$62,2,FALSE)/(EOMONTH($G$3,0)+1-$G$3)*BU388+VLOOKUP(BS388,звания!$D$2:$E$62,2,FALSE)/(EOMONTH($G$3,0)+1-$G$3)*BU388)*BV388%)*BN388,(CE388+CF388+CG388)*BN388)</f>
        <v>0</v>
      </c>
      <c r="CM388" s="404"/>
      <c r="CN388" s="404"/>
      <c r="CO388" s="432">
        <f t="shared" si="434"/>
        <v>0</v>
      </c>
      <c r="CP388" s="638"/>
      <c r="CQ388" s="637">
        <f>IF(CF388=0,0,IF((SUM(BH388:BM388)&gt;360),(VLOOKUP(O388,звания!$F$2:$G$62,2,FALSE))/100,VLOOKUP(O388,звания!$F$2:$H$62,3,FALSE)/100))</f>
        <v>0</v>
      </c>
      <c r="CR388" s="617">
        <f>IF(B388="Виключений зі списків",IF(AND(BU388=0,360-BH388&lt;0),(VLOOKUP(O388,звания!$D$2:$E$62,2,FALSE))/(EOMONTH($B$3,0)+1-$B$3)*BO388*CQ388,IF(AND(360-BH388&gt;=0,360-BH388&lt;(EOMONTH($B$3,0)+1-$B$3)),(CF388/(EOMONTH($B$3,0)-$B$3+1)*(360-BH388))*CQ388+(CF388/(EOMONTH($B$3,0)-$B$3+1)*((EOMONTH($B$3,0)-$B$3+1)-(360-BH388)))*VLOOKUP(O388,звания!$F$2:$H$62,2,FALSE)/100,((((VLOOKUP(O388,звания!$D$2:$E$62,2,FALSE))/(EOMONTH($B$3,0)+1-$B$3)*BO388*CQ388+(VLOOKUP(BS388,звания!$D$2:$E$62,2,FALSE))/(EOMONTH($B$3,0)+1-$B$3)*BU388*(VLOOKUP(BS388,звания!$F$2:$G$62,2,FALSE)*0.01)+(IF(BT388=0,0,(VLOOKUP(BS388,звания!$D$2:$E$62,2,FALSE)/(EOMONTH($G$3,0)+1-$G$3)*BT388*(VLOOKUP(BS388,звания!$F$2:$G$62,2,FALSE)))*0.01-(VLOOKUP(O388,звания!$D$2:$E$62,2,FALSE)/(EOMONTH($G$3,0)+1-$G$3)*BT388*(VLOOKUP(O388,звания!$F$2:$G$62,2,FALSE)))*0.01)))))/100*(100-CP388))),(IF(AND(BU388=0,360-BH388&lt;0,CP388=0),(VLOOKUP(O388,звания!$D$2:$E$62,2,FALSE))/(EOMONTH($G$3,0)+1-$G$3)*BO388*CQ388,IF(AND(360-BH388&gt;=0,360-BH388&lt;(EOMONTH($G$3,0)+1-$G$3)),(CF388/(EOMONTH($G$3,0)-$G$3+1)*(360-BH388))*CQ388+(CF388/(EOMONTH($G$3,0)-$G$3+1)*((EOMONTH($G$3,0)-$G$3+1)-(360-BH388)))*VLOOKUP(O388,звания!$F$2:$H$62,2,FALSE)/100,((((VLOOKUP(O388,звания!$D$2:$E$62,2,FALSE))/(EOMONTH($G$3,0)+1-$G$3)*BO388*CQ388+(VLOOKUP(BS388,звания!$D$2:$E$62,2,FALSE))/(EOMONTH($G$3,0)+1-$G$3)*BU388*(VLOOKUP(BS388,звания!$F$2:$G$62,2,FALSE)*0.01)))/100*(100-CP388)+(IF(BT388=0,0,(VLOOKUP(BS388,звания!$D$2:$E$62,2,FALSE)/(EOMONTH($B$3,0)+1-$B$3)*BT388*(VLOOKUP(BS388,звания!$F$2:$G$62,2,FALSE)))*0.01-(VLOOKUP(O388,звания!$D$2:$E$62,2,FALSE)/(EOMONTH($B$3,0)+1-$B$3)*BT388*(VLOOKUP(O388,звания!$F$2:$G$62,2,FALSE)))*0.01)))))))</f>
        <v>0</v>
      </c>
      <c r="CS388" s="416">
        <f t="shared" si="469"/>
        <v>0</v>
      </c>
      <c r="CT388" s="403"/>
      <c r="CU388" s="403"/>
      <c r="CV388" s="403">
        <f t="shared" si="435"/>
        <v>0</v>
      </c>
      <c r="CW388" s="556">
        <f t="shared" si="505"/>
        <v>0</v>
      </c>
      <c r="CX388" s="403">
        <f t="shared" si="470"/>
        <v>0</v>
      </c>
      <c r="CY388" s="403"/>
      <c r="CZ388" s="404">
        <f t="shared" si="482"/>
        <v>0</v>
      </c>
      <c r="DA388" s="403"/>
      <c r="DB388" s="403"/>
      <c r="DC388" s="403"/>
      <c r="DD388" s="421">
        <f t="shared" si="446"/>
        <v>0</v>
      </c>
      <c r="DE388" s="421">
        <f t="shared" si="472"/>
        <v>0</v>
      </c>
      <c r="DF388" s="403">
        <f t="shared" si="487"/>
        <v>0</v>
      </c>
      <c r="DG388" s="421">
        <f t="shared" si="489"/>
        <v>0</v>
      </c>
      <c r="DH388" s="421"/>
      <c r="DI388" s="421"/>
      <c r="DJ388" s="422" t="str">
        <f t="shared" si="456"/>
        <v xml:space="preserve">    </v>
      </c>
      <c r="DK388" s="424"/>
      <c r="DL388" s="429"/>
      <c r="DM388" s="429"/>
      <c r="DN388" s="429"/>
      <c r="DO388" s="420"/>
      <c r="DP388" s="123"/>
      <c r="DQ388" s="817"/>
      <c r="DR388" s="818"/>
      <c r="DS388" s="819"/>
      <c r="DT388" s="820"/>
      <c r="DU388" s="124"/>
      <c r="DV388" s="110"/>
      <c r="DZ388" s="105"/>
      <c r="EH388" s="543">
        <f t="shared" si="490"/>
        <v>0</v>
      </c>
      <c r="EI388" s="404">
        <f t="shared" si="491"/>
        <v>0</v>
      </c>
      <c r="EJ388" s="29">
        <f t="shared" si="492"/>
        <v>0</v>
      </c>
      <c r="EK388" s="50"/>
      <c r="EL388" s="29"/>
      <c r="EM388" s="50"/>
      <c r="EN388" s="50"/>
      <c r="EO388" s="50"/>
      <c r="EP388" s="29"/>
    </row>
    <row r="389" spans="1:146" ht="17.45" hidden="1" customHeight="1">
      <c r="A389" s="446">
        <v>381</v>
      </c>
      <c r="B389" s="403"/>
      <c r="C389" s="403"/>
      <c r="D389" s="403">
        <f t="shared" si="485"/>
        <v>0</v>
      </c>
      <c r="E389" s="416"/>
      <c r="F389" s="417"/>
      <c r="G389" s="406" t="str">
        <f t="shared" si="493"/>
        <v>0.0.0</v>
      </c>
      <c r="H389" s="407" t="str">
        <f t="shared" si="494"/>
        <v>0.0.0</v>
      </c>
      <c r="I389" s="407" t="str">
        <f t="shared" si="495"/>
        <v>0.0.0</v>
      </c>
      <c r="J389" s="407" t="str">
        <f t="shared" si="496"/>
        <v>0.0.0</v>
      </c>
      <c r="K389" s="407" t="str">
        <f t="shared" si="497"/>
        <v>0.0.0</v>
      </c>
      <c r="L389" s="407" t="str">
        <f t="shared" si="498"/>
        <v>0.0.0</v>
      </c>
      <c r="M389" s="407" t="str">
        <f t="shared" si="499"/>
        <v>0.0.0</v>
      </c>
      <c r="N389" s="408" t="str">
        <f t="shared" si="500"/>
        <v>0.0.0</v>
      </c>
      <c r="O389" s="418"/>
      <c r="P389" s="417"/>
      <c r="Q389" s="417"/>
      <c r="R389" s="417"/>
      <c r="S389" s="417"/>
      <c r="T389" s="417"/>
      <c r="U389" s="417"/>
      <c r="V389" s="714"/>
      <c r="W389" s="714"/>
      <c r="X389" s="417"/>
      <c r="Y389" s="417"/>
      <c r="Z389" s="714"/>
      <c r="AA389" s="714"/>
      <c r="AB389" s="417"/>
      <c r="AC389" s="417"/>
      <c r="AD389" s="714"/>
      <c r="AE389" s="714"/>
      <c r="AF389" s="417"/>
      <c r="AG389" s="417"/>
      <c r="AH389" s="714"/>
      <c r="AI389" s="714"/>
      <c r="AJ389" s="417"/>
      <c r="AK389" s="417"/>
      <c r="AL389" s="714"/>
      <c r="AM389" s="714"/>
      <c r="AN389" s="417"/>
      <c r="AO389" s="417"/>
      <c r="AP389" s="714"/>
      <c r="AQ389" s="714"/>
      <c r="AR389" s="417"/>
      <c r="AS389" s="417"/>
      <c r="AT389" s="714"/>
      <c r="AU389" s="714"/>
      <c r="AV389" s="417"/>
      <c r="AW389" s="417"/>
      <c r="AX389" s="716"/>
      <c r="AY389" s="716"/>
      <c r="AZ389" s="635"/>
      <c r="BA389" s="635"/>
      <c r="BB389" s="716"/>
      <c r="BC389" s="716"/>
      <c r="BD389" s="635"/>
      <c r="BE389" s="635"/>
      <c r="BF389" s="717"/>
      <c r="BG389" s="717"/>
      <c r="BH389" s="432">
        <f t="shared" si="473"/>
        <v>0</v>
      </c>
      <c r="BI389" s="432">
        <f t="shared" si="501"/>
        <v>0</v>
      </c>
      <c r="BJ389" s="432">
        <f t="shared" si="502"/>
        <v>0</v>
      </c>
      <c r="BK389" s="432">
        <f t="shared" si="503"/>
        <v>0</v>
      </c>
      <c r="BL389" s="432">
        <f t="shared" si="504"/>
        <v>0</v>
      </c>
      <c r="BM389" s="436">
        <f t="shared" si="486"/>
        <v>0</v>
      </c>
      <c r="BN389" s="462">
        <v>0.65</v>
      </c>
      <c r="BO389" s="427">
        <f t="shared" si="481"/>
        <v>0</v>
      </c>
      <c r="BP389" s="419"/>
      <c r="BQ389" s="700"/>
      <c r="BR389" s="419"/>
      <c r="BS389" s="700"/>
      <c r="BT389" s="700"/>
      <c r="BU389" s="700"/>
      <c r="BV389" s="427">
        <f t="shared" si="471"/>
        <v>0</v>
      </c>
      <c r="BW389" s="419"/>
      <c r="BX389" s="781"/>
      <c r="BY389" s="700"/>
      <c r="BZ389" s="432"/>
      <c r="CA389" s="700"/>
      <c r="CB389" s="432"/>
      <c r="CC389" s="700"/>
      <c r="CD389" s="432"/>
      <c r="CE389" s="404">
        <f>IF(OR(C389=0,CD389="Д"),0,IF(AND(C389&gt;0,E389=0),VLOOKUP(C389,звания!A:B,2,FALSE)/((EOMONTH($G$3,0)+1)-$G$3)*BO389+VLOOKUP(C389,звания!A:B,2,FALSE)/((EOMONTH($G$3,0)+1)-$G$3)*BR389+VLOOKUP(C389,звания!A:B,2,FALSE)/((EOMONTH($G$3,0)+1)-$G$3)*BU389,IF(AND(C389&gt;0,E389&gt;0,F389&gt;=$G$3,BO389=(EOMONTH($G$3,0)+1)-$G$3),(VLOOKUP(E389,звания!A:B,2,FALSE)/(EOMONTH($G$3,0)-$G$3+1))*(F389-$G$3)+(VLOOKUP(C389,звания!A:B,2,FALSE)/(EOMONTH($G$3,0)-$G$3+1))*((EOMONTH($G$3,0)-$G$3+1)-(F389-$G$3)),IF(AND(C389&gt;0,E389&gt;0,F389&gt;$G$3,BO389&lt;(EOMONTH($G$3,0)+1)-$G$3,BO389&lt;&gt;0),VLOOKUP(E389,звания!A:B,2,FALSE)/((EOMONTH($G$3,0)+1)-$G$3)*((F389-$G$3)-(((EOMONTH($G$3,0)+1)-$G$3)-BO389-BU389-BR389))+VLOOKUP(C389,звания!A:B,2,FALSE)/((EOMONTH($G$3,0)+1)-$G$3)*(((EOMONTH($G$3,0)+1)-F389)),IF(F389&lt;$G$3,(VLOOKUP(C389,звания!A:B,2,FALSE)-VLOOKUP(E389,звания!A:B,2,FALSE))/((EOMONTH($BN$3,0)+1)-$BN$3)*(EOMONTH($BN$3,0)+1-F389)+VLOOKUP(C389,звания!A:B,2,FALSE)/((EOMONTH($G$3,0)+1)-$G$3)*BO389+VLOOKUP(C389,звания!A:B,2,FALSE)/((EOMONTH($G$3,0)+1)-$G$3)*BU389+VLOOKUP(C389,звания!A:B,2,FALSE)/((EOMONTH($G$3,0)+1)-$G$3)*BR389,0)))))</f>
        <v>0</v>
      </c>
      <c r="CF389" s="404">
        <f>IF(OR(CD389="Д",C389=0),0,IF(B389="Виключений зі списків",IF(BS389=0,(VLOOKUP(O389,звания!$D$2:$E$62,2,FALSE))/(EOMONTH($B$3,0)+1-$B$3)*BO389+(VLOOKUP(BQ389,звания!$D$2:$E$62,2,FALSE))/(EOMONTH($B$3,0)+1-$B$3)*BR389,(((VLOOKUP(O389,звания!$D$2:$E$62,2,FALSE))/(EOMONTH($B$3,0)+1-$B$3))*BO389)+(VLOOKUP(BQ389,звания!$D$2:$E$62,2,FALSE))/(EOMONTH($B$3,0)+1-$B$3)*BR389+(VLOOKUP(BS389,звания!$D$2:$E$62,2,FALSE))/(EOMONTH($B$3,0)+1-$B$3)*BU389),IF(BS389=0,(VLOOKUP(O389,звания!$D$2:$E$62,2,FALSE))/(EOMONTH($G$3,0)+1-$G$3)*BO389+(VLOOKUP(BQ389,звания!$D$2:$E$62,2,FALSE))/(EOMONTH($G$3,0)+1-$G$3)*BR389,(((VLOOKUP(O389,звания!$D$2:$E$62,2,FALSE))/(EOMONTH($G$3,0)+1-$G$3))*BO389)+(VLOOKUP(BQ389,звания!$D$2:$E$62,2,FALSE))/(EOMONTH($G$3,0)+1-$G$3)*BR389+(VLOOKUP(BS389,звания!$D$2:$E$62,2,FALSE))/(EOMONTH($G$3,0)+1-$G$3)*BU389+IF(BT389=0,0,(VLOOKUP(BS389,звания!$D$2:$E$62,2,FALSE))/(EOMONTH($BN$3,0)+1-$BN$3)*BT389-(VLOOKUP(O389,звания!$D$2:$E$62,2,FALSE))/(EOMONTH($BN$3,0)+1-$BN$3)*BT389))))</f>
        <v>0</v>
      </c>
      <c r="CG389" s="404">
        <f t="shared" si="457"/>
        <v>0</v>
      </c>
      <c r="CH389" s="404">
        <f>IF(BW389=0,CF389*BX389%,IF(BW389&gt;0,((VLOOKUP(O389,звания!$D$2:$E$62,2,FALSE)/(EOMONTH($G$3,0)+1-$G$3)*BW389)*BX389%)))</f>
        <v>0</v>
      </c>
      <c r="CI389" s="404">
        <f>IF(BY389=0,CF389*BZ389%,IF(BY389&gt;0,(VLOOKUP(O389,звания!$D$2:$E$62,2,FALSE)/(EOMONTH($G$3,0)+1-$G$3)*BO389)*BZ389%)+(VLOOKUP(BS389,звания!$D$2:$E$62,2,FALSE)/(EOMONTH($G$3,0)+1-$G$3)*BU389)*BZ389%)</f>
        <v>0</v>
      </c>
      <c r="CJ389" s="404">
        <f>IF(CA389=0,CF389*CB389%,IF(CA389&gt;0,(VLOOKUP(O389,звания!$D$2:$E$62,2,FALSE)/(EOMONTH($G$3,0)+1-$G$3)*BO389)*CB389%)+(VLOOKUP(BS389,звания!$D$2:$E$62,2,FALSE)/(EOMONTH($G$3,0)+1-$G$3)*BU389)*CB389%)</f>
        <v>0</v>
      </c>
      <c r="CK389" s="404">
        <f>IF(CD389="Д",0,IF(CC389=0,CF389*CD389%,IF(CC389&gt;0,(VLOOKUP(O389,звания!$D$2:$E$62,2,FALSE)/(EOMONTH($G$3,0)+1-$G$3)*BO389)*CD389%)+(VLOOKUP(BS389,звания!$D$2:$E$62,2,FALSE)/(EOMONTH($G$3,0)+1-$G$3)*BU389)*CD389%))</f>
        <v>0</v>
      </c>
      <c r="CL389" s="404">
        <f>IF(BR389&gt;0,((VLOOKUP(C389,звания!$A$2:$B$62,2,FALSE)/(EOMONTH($G$3,0)+1-$G$3)*BO389+VLOOKUP(O389,звания!$D$2:$E$62,2,FALSE)/(EOMONTH($G$3,0)+1-$G$3)*BO389+(VLOOKUP(C389,звания!$A$2:$B$62,2,FALSE)/(EOMONTH($G$3,0)+1-$G$3)*BO389+VLOOKUP(O389,звания!$D$2:$E$62,2,FALSE)/(EOMONTH($G$3,0)+1-$G$3)*BO389)*BV389%)*BN389)+(VLOOKUP(C389,звания!$A$2:$B$62,2,FALSE)/(EOMONTH($G$3,0)+1-$G$3)*BU389+VLOOKUP(BS389,звания!$D$2:$E$62,2,FALSE)/(EOMONTH($G$3,0)+1-$G$3)*BU389+(VLOOKUP(C389,звания!$A$2:$B$62,2,FALSE)/(EOMONTH($G$3,0)+1-$G$3)*BU389+VLOOKUP(BS389,звания!$D$2:$E$62,2,FALSE)/(EOMONTH($G$3,0)+1-$G$3)*BU389)*BV389%)*BN389,(CE389+CF389+CG389)*BN389)</f>
        <v>0</v>
      </c>
      <c r="CM389" s="404"/>
      <c r="CN389" s="404"/>
      <c r="CO389" s="432">
        <f t="shared" ref="CO389:CO420" si="506">IF(CE389=0,0,IF(OR(C389="адмірал",C389="віце-адмірал",C389="комондор",C389="контр-адмірал"),1,IF(OR(C389="кап. 1р.",C389="п-к м/сл",C389="п-к",C389="п-к юст.",C389="кап. 2р.",C389="п/п-к м/сл",C389="п/п-к",C389="п/п-к юст.",C389="кап. 3р.",C389="м-р м/сл",C389="м-р",C389="м-р юст."),2,IF(OR(C389="к-н/л-т",C389="к-н м/сл",C389="к-н",C389="к-н юст.",C389="ст.л-т",C389="ст.л-т м/сл",C389="ст.л-т юст.",C389="л-т",C389="л-т м/сл",C389="л-т юст.",C389="мол. л-т ",C389="мол. л-т м/сл",C389="мол. л-т юст."),3,IF(OR(D389=0,CD389="Д"),0,4)))))</f>
        <v>0</v>
      </c>
      <c r="CP389" s="638"/>
      <c r="CQ389" s="637">
        <f>IF(CF389=0,0,IF((SUM(BH389:BM389)&gt;360),(VLOOKUP(O389,звания!$F$2:$G$62,2,FALSE))/100,VLOOKUP(O389,звания!$F$2:$H$62,3,FALSE)/100))</f>
        <v>0</v>
      </c>
      <c r="CR389" s="617">
        <f>IF(B389="Виключений зі списків",IF(AND(BU389=0,360-BH389&lt;0),(VLOOKUP(O389,звания!$D$2:$E$62,2,FALSE))/(EOMONTH($B$3,0)+1-$B$3)*BO389*CQ389,IF(AND(360-BH389&gt;=0,360-BH389&lt;(EOMONTH($B$3,0)+1-$B$3)),(CF389/(EOMONTH($B$3,0)-$B$3+1)*(360-BH389))*CQ389+(CF389/(EOMONTH($B$3,0)-$B$3+1)*((EOMONTH($B$3,0)-$B$3+1)-(360-BH389)))*VLOOKUP(O389,звания!$F$2:$H$62,2,FALSE)/100,((((VLOOKUP(O389,звания!$D$2:$E$62,2,FALSE))/(EOMONTH($B$3,0)+1-$B$3)*BO389*CQ389+(VLOOKUP(BS389,звания!$D$2:$E$62,2,FALSE))/(EOMONTH($B$3,0)+1-$B$3)*BU389*(VLOOKUP(BS389,звания!$F$2:$G$62,2,FALSE)*0.01)+(IF(BT389=0,0,(VLOOKUP(BS389,звания!$D$2:$E$62,2,FALSE)/(EOMONTH($G$3,0)+1-$G$3)*BT389*(VLOOKUP(BS389,звания!$F$2:$G$62,2,FALSE)))*0.01-(VLOOKUP(O389,звания!$D$2:$E$62,2,FALSE)/(EOMONTH($G$3,0)+1-$G$3)*BT389*(VLOOKUP(O389,звания!$F$2:$G$62,2,FALSE)))*0.01)))))/100*(100-CP389))),(IF(AND(BU389=0,360-BH389&lt;0,CP389=0),(VLOOKUP(O389,звания!$D$2:$E$62,2,FALSE))/(EOMONTH($G$3,0)+1-$G$3)*BO389*CQ389,IF(AND(360-BH389&gt;=0,360-BH389&lt;(EOMONTH($G$3,0)+1-$G$3)),(CF389/(EOMONTH($G$3,0)-$G$3+1)*(360-BH389))*CQ389+(CF389/(EOMONTH($G$3,0)-$G$3+1)*((EOMONTH($G$3,0)-$G$3+1)-(360-BH389)))*VLOOKUP(O389,звания!$F$2:$H$62,2,FALSE)/100,((((VLOOKUP(O389,звания!$D$2:$E$62,2,FALSE))/(EOMONTH($G$3,0)+1-$G$3)*BO389*CQ389+(VLOOKUP(BS389,звания!$D$2:$E$62,2,FALSE))/(EOMONTH($G$3,0)+1-$G$3)*BU389*(VLOOKUP(BS389,звания!$F$2:$G$62,2,FALSE)*0.01)))/100*(100-CP389)+(IF(BT389=0,0,(VLOOKUP(BS389,звания!$D$2:$E$62,2,FALSE)/(EOMONTH($B$3,0)+1-$B$3)*BT389*(VLOOKUP(BS389,звания!$F$2:$G$62,2,FALSE)))*0.01-(VLOOKUP(O389,звания!$D$2:$E$62,2,FALSE)/(EOMONTH($B$3,0)+1-$B$3)*BT389*(VLOOKUP(O389,звания!$F$2:$G$62,2,FALSE)))*0.01)))))))</f>
        <v>0</v>
      </c>
      <c r="CS389" s="416">
        <f t="shared" si="469"/>
        <v>0</v>
      </c>
      <c r="CT389" s="403"/>
      <c r="CU389" s="403"/>
      <c r="CV389" s="403">
        <f t="shared" ref="CV389:CV420" si="507">IF(B389="Виключений зі списків",((($CT$3/((EOMONTH($B$3,0)+1)-$B$3))*BO389)),IF(AND(BP389=0,CE389&gt;0),$CV$3,IF(CE389=0,0,($CV$3/((EOMONTH($G$3,0)+1)-$G$3))*BO389)))</f>
        <v>0</v>
      </c>
      <c r="CW389" s="556">
        <f t="shared" si="505"/>
        <v>0</v>
      </c>
      <c r="CX389" s="403">
        <f t="shared" si="470"/>
        <v>0</v>
      </c>
      <c r="CY389" s="403"/>
      <c r="CZ389" s="404">
        <f t="shared" si="482"/>
        <v>0</v>
      </c>
      <c r="DA389" s="403"/>
      <c r="DB389" s="403"/>
      <c r="DC389" s="403"/>
      <c r="DD389" s="421">
        <f t="shared" si="446"/>
        <v>0</v>
      </c>
      <c r="DE389" s="421">
        <f t="shared" si="472"/>
        <v>0</v>
      </c>
      <c r="DF389" s="403">
        <f t="shared" si="487"/>
        <v>0</v>
      </c>
      <c r="DG389" s="421">
        <f t="shared" si="489"/>
        <v>0</v>
      </c>
      <c r="DH389" s="421"/>
      <c r="DI389" s="421"/>
      <c r="DJ389" s="422" t="str">
        <f t="shared" si="456"/>
        <v xml:space="preserve">    </v>
      </c>
      <c r="DK389" s="424"/>
      <c r="DL389" s="423"/>
      <c r="DM389" s="423"/>
      <c r="DN389" s="425"/>
      <c r="DO389" s="420"/>
      <c r="DP389" s="123"/>
      <c r="DQ389" s="817"/>
      <c r="DR389" s="818"/>
      <c r="DS389" s="843"/>
      <c r="DT389" s="820"/>
      <c r="DU389" s="124"/>
      <c r="DV389" s="110"/>
      <c r="DZ389" s="105"/>
      <c r="EG389" s="19"/>
      <c r="EH389" s="543">
        <f t="shared" si="490"/>
        <v>0</v>
      </c>
      <c r="EI389" s="404">
        <f t="shared" si="491"/>
        <v>0</v>
      </c>
      <c r="EJ389" s="29">
        <f t="shared" si="492"/>
        <v>0</v>
      </c>
      <c r="EK389" s="50"/>
      <c r="EL389" s="29"/>
      <c r="EM389" s="50"/>
      <c r="EN389" s="50"/>
      <c r="EO389" s="50"/>
      <c r="EP389" s="29"/>
    </row>
    <row r="390" spans="1:146" ht="17.45" hidden="1" customHeight="1">
      <c r="A390" s="402">
        <v>382</v>
      </c>
      <c r="B390" s="404"/>
      <c r="C390" s="403"/>
      <c r="D390" s="403">
        <f t="shared" si="485"/>
        <v>0</v>
      </c>
      <c r="E390" s="416"/>
      <c r="F390" s="417"/>
      <c r="G390" s="406" t="str">
        <f t="shared" si="493"/>
        <v>0.0.0</v>
      </c>
      <c r="H390" s="407" t="str">
        <f t="shared" si="494"/>
        <v>0.0.0</v>
      </c>
      <c r="I390" s="407" t="str">
        <f t="shared" si="495"/>
        <v>0.0.0</v>
      </c>
      <c r="J390" s="407" t="str">
        <f t="shared" si="496"/>
        <v>0.0.0</v>
      </c>
      <c r="K390" s="407" t="str">
        <f t="shared" si="497"/>
        <v>0.0.0</v>
      </c>
      <c r="L390" s="407" t="str">
        <f t="shared" si="498"/>
        <v>0.0.0</v>
      </c>
      <c r="M390" s="407" t="str">
        <f t="shared" si="499"/>
        <v>0.0.0</v>
      </c>
      <c r="N390" s="408" t="str">
        <f t="shared" si="500"/>
        <v>0.0.0</v>
      </c>
      <c r="O390" s="418"/>
      <c r="P390" s="417"/>
      <c r="Q390" s="417"/>
      <c r="R390" s="417"/>
      <c r="S390" s="417"/>
      <c r="T390" s="417"/>
      <c r="U390" s="417"/>
      <c r="V390" s="714"/>
      <c r="W390" s="714"/>
      <c r="X390" s="417"/>
      <c r="Y390" s="417"/>
      <c r="Z390" s="714"/>
      <c r="AA390" s="714"/>
      <c r="AB390" s="417"/>
      <c r="AC390" s="417"/>
      <c r="AD390" s="714"/>
      <c r="AE390" s="714"/>
      <c r="AF390" s="417"/>
      <c r="AG390" s="417"/>
      <c r="AH390" s="714"/>
      <c r="AI390" s="714"/>
      <c r="AJ390" s="417"/>
      <c r="AK390" s="417"/>
      <c r="AL390" s="714"/>
      <c r="AM390" s="714"/>
      <c r="AN390" s="417"/>
      <c r="AO390" s="417"/>
      <c r="AP390" s="714"/>
      <c r="AQ390" s="714"/>
      <c r="AR390" s="417"/>
      <c r="AS390" s="417"/>
      <c r="AT390" s="714"/>
      <c r="AU390" s="714"/>
      <c r="AV390" s="417"/>
      <c r="AW390" s="417"/>
      <c r="AX390" s="716"/>
      <c r="AY390" s="716"/>
      <c r="AZ390" s="635"/>
      <c r="BA390" s="635"/>
      <c r="BB390" s="716"/>
      <c r="BC390" s="716"/>
      <c r="BD390" s="635"/>
      <c r="BE390" s="635"/>
      <c r="BF390" s="717"/>
      <c r="BG390" s="717"/>
      <c r="BH390" s="432">
        <f t="shared" si="473"/>
        <v>0</v>
      </c>
      <c r="BI390" s="432">
        <f t="shared" si="501"/>
        <v>0</v>
      </c>
      <c r="BJ390" s="432">
        <f t="shared" si="502"/>
        <v>0</v>
      </c>
      <c r="BK390" s="432">
        <f t="shared" si="503"/>
        <v>0</v>
      </c>
      <c r="BL390" s="432">
        <f t="shared" si="504"/>
        <v>0</v>
      </c>
      <c r="BM390" s="436">
        <f t="shared" si="486"/>
        <v>0</v>
      </c>
      <c r="BN390" s="462">
        <v>0.65</v>
      </c>
      <c r="BO390" s="427">
        <f t="shared" si="481"/>
        <v>0</v>
      </c>
      <c r="BP390" s="774"/>
      <c r="BQ390" s="700"/>
      <c r="BR390" s="419"/>
      <c r="BS390" s="700"/>
      <c r="BT390" s="700"/>
      <c r="BU390" s="700"/>
      <c r="BV390" s="427">
        <f t="shared" si="471"/>
        <v>0</v>
      </c>
      <c r="BW390" s="419"/>
      <c r="BX390" s="782"/>
      <c r="BY390" s="419"/>
      <c r="BZ390" s="432"/>
      <c r="CA390" s="419"/>
      <c r="CB390" s="427"/>
      <c r="CC390" s="419"/>
      <c r="CD390" s="427"/>
      <c r="CE390" s="404">
        <f>IF(OR(C390=0,CD390="Д"),0,IF(AND(C390&gt;0,E390=0),VLOOKUP(C390,звания!A:B,2,FALSE)/((EOMONTH($G$3,0)+1)-$G$3)*BO390+VLOOKUP(C390,звания!A:B,2,FALSE)/((EOMONTH($G$3,0)+1)-$G$3)*BR390+VLOOKUP(C390,звания!A:B,2,FALSE)/((EOMONTH($G$3,0)+1)-$G$3)*BU390,IF(AND(C390&gt;0,E390&gt;0,F390&gt;=$G$3,BO390=(EOMONTH($G$3,0)+1)-$G$3),(VLOOKUP(E390,звания!A:B,2,FALSE)/(EOMONTH($G$3,0)-$G$3+1))*(F390-$G$3)+(VLOOKUP(C390,звания!A:B,2,FALSE)/(EOMONTH($G$3,0)-$G$3+1))*((EOMONTH($G$3,0)-$G$3+1)-(F390-$G$3)),IF(AND(C390&gt;0,E390&gt;0,F390&gt;$G$3,BO390&lt;(EOMONTH($G$3,0)+1)-$G$3,BO390&lt;&gt;0),VLOOKUP(E390,звания!A:B,2,FALSE)/((EOMONTH($G$3,0)+1)-$G$3)*((F390-$G$3)-(((EOMONTH($G$3,0)+1)-$G$3)-BO390-BU390-BR390))+VLOOKUP(C390,звания!A:B,2,FALSE)/((EOMONTH($G$3,0)+1)-$G$3)*(((EOMONTH($G$3,0)+1)-F390)),IF(F390&lt;$G$3,(VLOOKUP(C390,звания!A:B,2,FALSE)-VLOOKUP(E390,звания!A:B,2,FALSE))/((EOMONTH($BN$3,0)+1)-$BN$3)*(EOMONTH($BN$3,0)+1-F390)+VLOOKUP(C390,звания!A:B,2,FALSE)/((EOMONTH($G$3,0)+1)-$G$3)*BO390+VLOOKUP(C390,звания!A:B,2,FALSE)/((EOMONTH($G$3,0)+1)-$G$3)*BU390+VLOOKUP(C390,звания!A:B,2,FALSE)/((EOMONTH($G$3,0)+1)-$G$3)*BR390,0)))))</f>
        <v>0</v>
      </c>
      <c r="CF390" s="404">
        <f>IF(OR(CD390="Д",C390=0),0,IF(B390="Виключений зі списків",IF(BS390=0,(VLOOKUP(O390,звания!$D$2:$E$62,2,FALSE))/(EOMONTH($B$3,0)+1-$B$3)*BO390+(VLOOKUP(BQ390,звания!$D$2:$E$62,2,FALSE))/(EOMONTH($B$3,0)+1-$B$3)*BR390,(((VLOOKUP(O390,звания!$D$2:$E$62,2,FALSE))/(EOMONTH($B$3,0)+1-$B$3))*BO390)+(VLOOKUP(BQ390,звания!$D$2:$E$62,2,FALSE))/(EOMONTH($B$3,0)+1-$B$3)*BR390+(VLOOKUP(BS390,звания!$D$2:$E$62,2,FALSE))/(EOMONTH($B$3,0)+1-$B$3)*BU390),IF(BS390=0,(VLOOKUP(O390,звания!$D$2:$E$62,2,FALSE))/(EOMONTH($G$3,0)+1-$G$3)*BO390+(VLOOKUP(BQ390,звания!$D$2:$E$62,2,FALSE))/(EOMONTH($G$3,0)+1-$G$3)*BR390,(((VLOOKUP(O390,звания!$D$2:$E$62,2,FALSE))/(EOMONTH($G$3,0)+1-$G$3))*BO390)+(VLOOKUP(BQ390,звания!$D$2:$E$62,2,FALSE))/(EOMONTH($G$3,0)+1-$G$3)*BR390+(VLOOKUP(BS390,звания!$D$2:$E$62,2,FALSE))/(EOMONTH($G$3,0)+1-$G$3)*BU390+IF(BT390=0,0,(VLOOKUP(BS390,звания!$D$2:$E$62,2,FALSE))/(EOMONTH($BN$3,0)+1-$BN$3)*BT390-(VLOOKUP(O390,звания!$D$2:$E$62,2,FALSE))/(EOMONTH($BN$3,0)+1-$BN$3)*BT390))))</f>
        <v>0</v>
      </c>
      <c r="CG390" s="404">
        <f t="shared" si="457"/>
        <v>0</v>
      </c>
      <c r="CH390" s="404">
        <f>IF(BW390=0,CF390*BX390%,IF(BW390&gt;0,((VLOOKUP(O390,звания!$D$2:$E$62,2,FALSE)/(EOMONTH($G$3,0)+1-$G$3)*BW390)*BX390%)))</f>
        <v>0</v>
      </c>
      <c r="CI390" s="404">
        <f>IF(BY390=0,CF390*BZ390%,IF(BY390&gt;0,(VLOOKUP(O390,звания!$D$2:$E$62,2,FALSE)/(EOMONTH($G$3,0)+1-$G$3)*BO390)*BZ390%)+(VLOOKUP(BS390,звания!$D$2:$E$62,2,FALSE)/(EOMONTH($G$3,0)+1-$G$3)*BU390)*BZ390%)</f>
        <v>0</v>
      </c>
      <c r="CJ390" s="404">
        <f>IF(CA390=0,CF390*CB390%,IF(CA390&gt;0,(VLOOKUP(O390,звания!$D$2:$E$62,2,FALSE)/(EOMONTH($G$3,0)+1-$G$3)*BO390)*CB390%)+(VLOOKUP(BS390,звания!$D$2:$E$62,2,FALSE)/(EOMONTH($G$3,0)+1-$G$3)*BU390)*CB390%)</f>
        <v>0</v>
      </c>
      <c r="CK390" s="404">
        <f>IF(CD390="Д",0,IF(CC390=0,CF390*CD390%,IF(CC390&gt;0,(VLOOKUP(O390,звания!$D$2:$E$62,2,FALSE)/(EOMONTH($G$3,0)+1-$G$3)*BO390)*CD390%)+(VLOOKUP(BS390,звания!$D$2:$E$62,2,FALSE)/(EOMONTH($G$3,0)+1-$G$3)*BU390)*CD390%))</f>
        <v>0</v>
      </c>
      <c r="CL390" s="404">
        <f>IF(BR390&gt;0,((VLOOKUP(C390,звания!$A$2:$B$62,2,FALSE)/(EOMONTH($G$3,0)+1-$G$3)*BO390+VLOOKUP(O390,звания!$D$2:$E$62,2,FALSE)/(EOMONTH($G$3,0)+1-$G$3)*BO390+(VLOOKUP(C390,звания!$A$2:$B$62,2,FALSE)/(EOMONTH($G$3,0)+1-$G$3)*BO390+VLOOKUP(O390,звания!$D$2:$E$62,2,FALSE)/(EOMONTH($G$3,0)+1-$G$3)*BO390)*BV390%)*BN390)+(VLOOKUP(C390,звания!$A$2:$B$62,2,FALSE)/(EOMONTH($G$3,0)+1-$G$3)*BU390+VLOOKUP(BS390,звания!$D$2:$E$62,2,FALSE)/(EOMONTH($G$3,0)+1-$G$3)*BU390+(VLOOKUP(C390,звания!$A$2:$B$62,2,FALSE)/(EOMONTH($G$3,0)+1-$G$3)*BU390+VLOOKUP(BS390,звания!$D$2:$E$62,2,FALSE)/(EOMONTH($G$3,0)+1-$G$3)*BU390)*BV390%)*BN390,(CE390+CF390+CG390)*BN390)</f>
        <v>0</v>
      </c>
      <c r="CM390" s="404"/>
      <c r="CN390" s="404"/>
      <c r="CO390" s="432">
        <f t="shared" si="506"/>
        <v>0</v>
      </c>
      <c r="CP390" s="638"/>
      <c r="CQ390" s="637">
        <f>IF(CF390=0,0,IF((SUM(BH390:BM390)&gt;360),(VLOOKUP(O390,звания!$F$2:$G$62,2,FALSE))/100,VLOOKUP(O390,звания!$F$2:$H$62,3,FALSE)/100))</f>
        <v>0</v>
      </c>
      <c r="CR390" s="617">
        <f>IF(B390="Виключений зі списків",IF(AND(BU390=0,360-BH390&lt;0),(VLOOKUP(O390,звания!$D$2:$E$62,2,FALSE))/(EOMONTH($B$3,0)+1-$B$3)*BO390*CQ390,IF(AND(360-BH390&gt;=0,360-BH390&lt;(EOMONTH($B$3,0)+1-$B$3)),(CF390/(EOMONTH($B$3,0)-$B$3+1)*(360-BH390))*CQ390+(CF390/(EOMONTH($B$3,0)-$B$3+1)*((EOMONTH($B$3,0)-$B$3+1)-(360-BH390)))*VLOOKUP(O390,звания!$F$2:$H$62,2,FALSE)/100,((((VLOOKUP(O390,звания!$D$2:$E$62,2,FALSE))/(EOMONTH($B$3,0)+1-$B$3)*BO390*CQ390+(VLOOKUP(BS390,звания!$D$2:$E$62,2,FALSE))/(EOMONTH($B$3,0)+1-$B$3)*BU390*(VLOOKUP(BS390,звания!$F$2:$G$62,2,FALSE)*0.01)+(IF(BT390=0,0,(VLOOKUP(BS390,звания!$D$2:$E$62,2,FALSE)/(EOMONTH($G$3,0)+1-$G$3)*BT390*(VLOOKUP(BS390,звания!$F$2:$G$62,2,FALSE)))*0.01-(VLOOKUP(O390,звания!$D$2:$E$62,2,FALSE)/(EOMONTH($G$3,0)+1-$G$3)*BT390*(VLOOKUP(O390,звания!$F$2:$G$62,2,FALSE)))*0.01)))))/100*(100-CP390))),(IF(AND(BU390=0,360-BH390&lt;0,CP390=0),(VLOOKUP(O390,звания!$D$2:$E$62,2,FALSE))/(EOMONTH($G$3,0)+1-$G$3)*BO390*CQ390,IF(AND(360-BH390&gt;=0,360-BH390&lt;(EOMONTH($G$3,0)+1-$G$3)),(CF390/(EOMONTH($G$3,0)-$G$3+1)*(360-BH390))*CQ390+(CF390/(EOMONTH($G$3,0)-$G$3+1)*((EOMONTH($G$3,0)-$G$3+1)-(360-BH390)))*VLOOKUP(O390,звания!$F$2:$H$62,2,FALSE)/100,((((VLOOKUP(O390,звания!$D$2:$E$62,2,FALSE))/(EOMONTH($G$3,0)+1-$G$3)*BO390*CQ390+(VLOOKUP(BS390,звания!$D$2:$E$62,2,FALSE))/(EOMONTH($G$3,0)+1-$G$3)*BU390*(VLOOKUP(BS390,звания!$F$2:$G$62,2,FALSE)*0.01)))/100*(100-CP390)+(IF(BT390=0,0,(VLOOKUP(BS390,звания!$D$2:$E$62,2,FALSE)/(EOMONTH($B$3,0)+1-$B$3)*BT390*(VLOOKUP(BS390,звания!$F$2:$G$62,2,FALSE)))*0.01-(VLOOKUP(O390,звания!$D$2:$E$62,2,FALSE)/(EOMONTH($B$3,0)+1-$B$3)*BT390*(VLOOKUP(O390,звания!$F$2:$G$62,2,FALSE)))*0.01)))))))</f>
        <v>0</v>
      </c>
      <c r="CS390" s="416">
        <f t="shared" si="469"/>
        <v>0</v>
      </c>
      <c r="CT390" s="403"/>
      <c r="CU390" s="403"/>
      <c r="CV390" s="403">
        <f t="shared" si="507"/>
        <v>0</v>
      </c>
      <c r="CW390" s="556">
        <f t="shared" si="505"/>
        <v>0</v>
      </c>
      <c r="CX390" s="403">
        <f t="shared" si="470"/>
        <v>0</v>
      </c>
      <c r="CY390" s="403"/>
      <c r="CZ390" s="404">
        <f t="shared" si="482"/>
        <v>0</v>
      </c>
      <c r="DA390" s="403"/>
      <c r="DB390" s="403"/>
      <c r="DC390" s="403"/>
      <c r="DD390" s="421">
        <f t="shared" si="446"/>
        <v>0</v>
      </c>
      <c r="DE390" s="421">
        <f t="shared" si="472"/>
        <v>0</v>
      </c>
      <c r="DF390" s="403">
        <f t="shared" si="487"/>
        <v>0</v>
      </c>
      <c r="DG390" s="421">
        <f t="shared" si="489"/>
        <v>0</v>
      </c>
      <c r="DH390" s="421"/>
      <c r="DI390" s="421"/>
      <c r="DJ390" s="422" t="str">
        <f t="shared" si="456"/>
        <v xml:space="preserve">    </v>
      </c>
      <c r="DK390" s="424"/>
      <c r="DL390" s="429"/>
      <c r="DM390" s="429"/>
      <c r="DN390" s="429"/>
      <c r="DO390" s="420"/>
      <c r="DP390" s="123"/>
      <c r="DQ390" s="817"/>
      <c r="DR390" s="818"/>
      <c r="DS390" s="843"/>
      <c r="DT390" s="820"/>
      <c r="DU390" s="124"/>
      <c r="DV390" s="110"/>
      <c r="DZ390" s="105"/>
      <c r="EG390" s="19"/>
      <c r="EH390" s="543">
        <f t="shared" si="490"/>
        <v>0</v>
      </c>
      <c r="EI390" s="404">
        <f t="shared" si="491"/>
        <v>0</v>
      </c>
      <c r="EJ390" s="29">
        <f t="shared" si="492"/>
        <v>0</v>
      </c>
      <c r="EK390" s="50"/>
      <c r="EL390" s="29"/>
      <c r="EM390" s="50"/>
      <c r="EN390" s="50"/>
      <c r="EO390" s="50"/>
      <c r="EP390" s="29"/>
    </row>
    <row r="391" spans="1:146" ht="17.45" hidden="1" customHeight="1">
      <c r="A391" s="446">
        <v>383</v>
      </c>
      <c r="B391" s="404"/>
      <c r="C391" s="404"/>
      <c r="D391" s="404">
        <f t="shared" si="485"/>
        <v>0</v>
      </c>
      <c r="E391" s="416"/>
      <c r="F391" s="417"/>
      <c r="G391" s="406" t="str">
        <f>IF(P391&gt;$G$3,0,CONCATENATE((INT((BH391)/360)+INT((BI391)/360)+INT((BJ391)/360)+INT((BK391)/360)+INT((BL391)/360)+INT((BM391)/360))+INT((INT(MOD((BH391),360)/30)+INT(MOD((BI391),360)/30)+INT(MOD((BJ391),360)/30)+INT(MOD((BK391),360)/30)+INT(MOD((BL391),360)/30)+INT(MOD((BM391),360)/30)+INT((MOD(MOD((BH391),360),30)+MOD(MOD((BI391),360),30)+MOD(MOD((BJ391),360),30)+MOD(MOD((BK391),360),30)+MOD(MOD((BL391),360),30)+MOD(MOD((BM391),360),30))/30))/12),".",MOD(INT(MOD((BH391),360)/30)+INT(MOD((BI391),360)/30)+INT(MOD((BJ391),360)/30)+INT(MOD((BK391),360)/30)+INT(MOD((BL391),360)/30)+INT(MOD((BM391),360)/30)+INT((MOD(MOD((BH391),360),30)+MOD(MOD((BI391),360),30)+MOD(MOD((BJ391),360),30)+MOD(MOD((BK391),360),30)+MOD(MOD((BL391),360),30)+MOD(MOD((BM391),360),30))/30),12),".",INT(MOD(MOD(MOD((BH391),360),30)+MOD(MOD((BI391),360),30)+MOD(MOD((BJ391),360),30)+MOD(MOD((BK391),360),30)+MOD(MOD((BL391),360),30)+MOD(MOD((BM391),360),30),30))))</f>
        <v>0.0.0</v>
      </c>
      <c r="H391" s="407" t="str">
        <f>CONCATENATE(INT((BH391)/360),".",INT(MOD((BH391),360)/30),".",MOD(MOD((BH391),360),30))</f>
        <v>0.0.0</v>
      </c>
      <c r="I391" s="407" t="str">
        <f>IF(P391&gt;$G$3,0,CONCATENATE((INT((BH391)/360)+INT((BM391)/360))+INT((INT(MOD((BH391),360)/30)+INT(MOD((BM391),360)/30)+INT((MOD(MOD((BH391),360),30)+MOD(MOD((BM391),360),30))/30))/12),".",MOD(INT(MOD((BH391),360)/30)+INT(MOD((BM391),360)/30)+INT((MOD(MOD((BH391),360),30)+MOD(MOD((BM391),360),30))/30),12),".",INT(MOD(MOD(MOD((BH391),360),30)+MOD(MOD((BM391),360),30),30))))</f>
        <v>0.0.0</v>
      </c>
      <c r="J391" s="407" t="str">
        <f>CONCATENATE(INT(BI391/360),".",MOD(INT(BI391/30),12),".",MOD(INT(BI391),30))</f>
        <v>0.0.0</v>
      </c>
      <c r="K391" s="407" t="str">
        <f>CONCATENATE(INT(BJ391/360),".",MOD(INT(BJ391/30),12),".",MOD(INT(BJ391),30))</f>
        <v>0.0.0</v>
      </c>
      <c r="L391" s="407" t="str">
        <f>CONCATENATE(INT(BK391/360),".",MOD(INT(BK391/30),12),".",MOD(INT(BK391),30))</f>
        <v>0.0.0</v>
      </c>
      <c r="M391" s="407" t="str">
        <f>CONCATENATE(INT(BL391/360),".",MOD(INT(BL391/30),12),".",MOD(INT(BL391),30))</f>
        <v>0.0.0</v>
      </c>
      <c r="N391" s="408" t="str">
        <f>CONCATENATE(IF(INT(INT(DAYS360(BF391,BG391,1)/30)/24)&gt;=2,2,INT(INT(DAYS360(BF391,BG391,1)/30)/24)),".",IF(AND(INT(INT(DAYS360(BF391,BG391,1)/30)/24)&gt;=2,MOD(INT(BM391/30),12)&gt;=6),6,IF(ISODD(MOD(INT(DAYS360(BF391,BG391,1)/30),12)),MOD(INT(DAYS360(BF391,BG391,1)/60),12),MOD(INT(BM391/30),12))),".",IF(AND(INT(INT(DAYS360(BF391,BG391,1)/30)/24)&gt;=2,MOD(INT(BM391/30),12)&gt;=6),0,IF(ISODD(MOD(INT(DAYS360(BF391,BG391,1)/30),12)),INT((MOD(DAYS360(BF391,BG391,1),30)/2+15)),INT(MOD(DAYS360(BF391,BG391,1),30)/2))))</f>
        <v>0.0.0</v>
      </c>
      <c r="O391" s="418"/>
      <c r="P391" s="417"/>
      <c r="Q391" s="417"/>
      <c r="R391" s="417"/>
      <c r="S391" s="417"/>
      <c r="T391" s="417"/>
      <c r="U391" s="417"/>
      <c r="V391" s="714"/>
      <c r="W391" s="714"/>
      <c r="X391" s="417"/>
      <c r="Y391" s="417"/>
      <c r="Z391" s="714"/>
      <c r="AA391" s="714"/>
      <c r="AB391" s="417"/>
      <c r="AC391" s="417"/>
      <c r="AD391" s="714"/>
      <c r="AE391" s="714"/>
      <c r="AF391" s="417"/>
      <c r="AG391" s="417"/>
      <c r="AH391" s="714"/>
      <c r="AI391" s="714"/>
      <c r="AJ391" s="417"/>
      <c r="AK391" s="417"/>
      <c r="AL391" s="714"/>
      <c r="AM391" s="714"/>
      <c r="AN391" s="417"/>
      <c r="AO391" s="417"/>
      <c r="AP391" s="714"/>
      <c r="AQ391" s="714"/>
      <c r="AR391" s="417"/>
      <c r="AS391" s="417"/>
      <c r="AT391" s="714"/>
      <c r="AU391" s="714"/>
      <c r="AV391" s="417"/>
      <c r="AW391" s="417"/>
      <c r="AX391" s="716"/>
      <c r="AY391" s="716"/>
      <c r="AZ391" s="635"/>
      <c r="BA391" s="635"/>
      <c r="BB391" s="716"/>
      <c r="BC391" s="716"/>
      <c r="BD391" s="635"/>
      <c r="BE391" s="635"/>
      <c r="BF391" s="717"/>
      <c r="BG391" s="717"/>
      <c r="BH391" s="432">
        <f t="shared" si="473"/>
        <v>0</v>
      </c>
      <c r="BI391" s="432">
        <f>(IF(OR(W391&gt;$G$3,W391=0),IF(OR(V391=0,V391&gt;$G$3),0,DAYS360(V391,$G$3,1)),(DAYS360(V391,W391,1)))+IF(OR(Y391&gt;$G$3,Y391=0),IF(OR(X391=0,X391&gt;$G$3),0,DAYS360(X391,$G$3,1)),(DAYS360(X391,Y391,1)))+IF(OR(AA391&gt;$G$3,AA391=0),IF(OR(Z391=0,Z391&gt;$G$3),0,DAYS360(Z391,$G$3,1)),(DAYS360(Z391,AA391,1)))+IF(OR(AC391&gt;$G$3,AC391=0),IF(OR(AB391=0,AB391&gt;$G$3),0,DAYS360(AB391,$G$3,1)),(DAYS360(AB391,AC391,1)))+IF(OR(AE391&gt;$G$3,AE391=0),IF(OR(AD391=0,AD391&gt;$G$3),0,DAYS360(AD391,$G$3,1)),(DAYS360(AD391,AE391,1)))+IF(OR(AG391&gt;$G$3,AG391=0),IF(OR(AF391=0,AF391&gt;$G$3),0,DAYS360(AF391,$G$3,1)),(DAYS360(AF391,AG391,1)))+IF(OR(AI391&gt;$G$3,AI391=0),IF(OR(AH391=0,AH391&gt;$G$3),0,DAYS360(AH391,$G$3,1)),(DAYS360(AH391,AI391,1)))+IF(OR(AK391&gt;$G$3,AK391=0),IF(OR(AJ391=0,AJ391&gt;$G$3),0,DAYS360(AJ391,$G$3,1)),(DAYS360(AJ391,AK391,1)))+IF(OR(AM391&gt;$G$3,AM391=0),IF(OR(AL391=0,AL391&gt;$G$3),0,DAYS360(AL391,$G$3,1)),(DAYS360(AL391,AM391,1)))+IF(OR(AO391&gt;$G$3,AO391=0),IF(OR(AN391=0,AN391&gt;$G$3),0,DAYS360(AN391,$G$3,1)),(DAYS360(AN391,AO391,1)))+IF(OR(AQ391&gt;$G$3,AQ391=0),IF(OR(AP391=0,AP391&gt;$G$3),0,DAYS360(AP391,$G$3,1)),(DAYS360(AP391,AQ391,1)))+IF(OR(AS391&gt;$G$3,AS391=0),IF(OR(AR391=0,AR391&gt;$G$3),0,DAYS360(AR391,$G$3,1)),(DAYS360(AR391,AS391,1)))+IF(OR(AU391&gt;$G$3,AU391=0),IF(OR(AT391=0,AT391&gt;$G$3),0,DAYS360(AT391,$G$3,1)),(DAYS360(AT391,AU391,1)))+IF(OR(AW391&gt;$G$3,AW391=0),IF(OR(AV391=0,AV391&gt;$G$3),0,DAYS360(AV391,$G$3,1)),(DAYS360(AV391,AW391,1))))*2</f>
        <v>0</v>
      </c>
      <c r="BJ391" s="432">
        <f>(IF(OR(AY391&gt;$G$3,AY391=0),IF(OR(AX391=0,AX391&gt;$G$3),0,DAYS360(AX391,$G$3,1)),(DAYS360(AX391,AY391,1)))+IF(OR(BA391&gt;$G$3,BA391=0),IF(OR(AZ391=0,AZ391&gt;$G$3),0,DAYS360(AZ391,$G$3,1)),(DAYS360(AZ391,BA391,1))))/2</f>
        <v>0</v>
      </c>
      <c r="BK391" s="432">
        <f>(IF(OR(BC391&gt;$G$3,BC391=0),IF(OR(BB391=0,BB391&gt;$G$3),0,DAYS360(BB391,$G$3,1)),(DAYS360(BB391,BC391,1))))</f>
        <v>0</v>
      </c>
      <c r="BL391" s="432">
        <f>(IF(OR(BE391&gt;$G$3,BE391=0),IF(OR(BD391=0,BD391&gt;$G$3),0,DAYS360(BD391,$G$3,1)),(DAYS360(BD391,BE391,1))))/3</f>
        <v>0</v>
      </c>
      <c r="BM391" s="436">
        <f t="shared" si="486"/>
        <v>0</v>
      </c>
      <c r="BN391" s="462">
        <v>0.65</v>
      </c>
      <c r="BO391" s="427">
        <f t="shared" si="481"/>
        <v>0</v>
      </c>
      <c r="BP391" s="774"/>
      <c r="BQ391" s="700"/>
      <c r="BR391" s="419"/>
      <c r="BS391" s="700"/>
      <c r="BT391" s="700"/>
      <c r="BU391" s="700"/>
      <c r="BV391" s="427">
        <f>IF((BH391+BI391+BJ391+BK391+BL391+BM391)&lt;360,0,IF(AND((BH391+BI391+BJ391+BK391+BL391+BM391)&gt;=360,(BH391+BI391+BJ391+BK391+BL391+BM391)&lt;1800),25,IF(AND((BH391+BI391+BJ391+BK391+BL391+BM391)&gt;=1800,(BH391+BI391+BJ391+BK391+BL391+BM391)&lt;3600),30,IF(AND((BH391+BI391+BJ391+BK391+BL391+BM391)&gt;=3600,(BH391+BI391+BJ391+BK391+BL391+BM391)&lt;5400),35,IF(AND((BH391+BI391+BJ391+BK391+BL391+BM391)&gt;=5400,(BH391+BI391+BJ391+BK391+BL391+BM391)&lt;7200),40,IF(AND((BH391+BI391+BJ391+BK391+BL391+BM391)&gt;=7200,(BH391+BI391+BJ391+BK391+BL391+BM391)&lt;9000),45,IF((BH391+BI391+BJ391+BK391+BL391+BM391)&gt;=9000,50,"ПРОВЕРЬ")))))))</f>
        <v>0</v>
      </c>
      <c r="BW391" s="419"/>
      <c r="BX391" s="782"/>
      <c r="BY391" s="419"/>
      <c r="BZ391" s="432"/>
      <c r="CA391" s="419"/>
      <c r="CB391" s="427"/>
      <c r="CC391" s="419"/>
      <c r="CD391" s="427"/>
      <c r="CE391" s="404">
        <f>IF(OR(C391=0,CD391="Д"),0,IF(AND(C391&gt;0,E391=0),VLOOKUP(C391,звания!A:B,2,FALSE)/((EOMONTH($G$3,0)+1)-$G$3)*BO391+VLOOKUP(C391,звания!A:B,2,FALSE)/((EOMONTH($G$3,0)+1)-$G$3)*BR391+VLOOKUP(C391,звания!A:B,2,FALSE)/((EOMONTH($G$3,0)+1)-$G$3)*BU391,IF(AND(C391&gt;0,E391&gt;0,F391&gt;=$G$3,BO391=(EOMONTH($G$3,0)+1)-$G$3),(VLOOKUP(E391,звания!A:B,2,FALSE)/(EOMONTH($G$3,0)-$G$3+1))*(F391-$G$3)+(VLOOKUP(C391,звания!A:B,2,FALSE)/(EOMONTH($G$3,0)-$G$3+1))*((EOMONTH($G$3,0)-$G$3+1)-(F391-$G$3)),IF(AND(C391&gt;0,E391&gt;0,F391&gt;$G$3,BO391&lt;(EOMONTH($G$3,0)+1)-$G$3,BO391&lt;&gt;0),VLOOKUP(E391,звания!A:B,2,FALSE)/((EOMONTH($G$3,0)+1)-$G$3)*((F391-$G$3)-(((EOMONTH($G$3,0)+1)-$G$3)-BO391-BU391-BR391))+VLOOKUP(C391,звания!A:B,2,FALSE)/((EOMONTH($G$3,0)+1)-$G$3)*(((EOMONTH($G$3,0)+1)-F391)),IF(F391&lt;$G$3,(VLOOKUP(C391,звания!A:B,2,FALSE)-VLOOKUP(E391,звания!A:B,2,FALSE))/((EOMONTH($BN$3,0)+1)-$BN$3)*(EOMONTH($BN$3,0)+1-F391)+VLOOKUP(C391,звания!A:B,2,FALSE)/((EOMONTH($G$3,0)+1)-$G$3)*BO391+VLOOKUP(C391,звания!A:B,2,FALSE)/((EOMONTH($G$3,0)+1)-$G$3)*BU391+VLOOKUP(C391,звания!A:B,2,FALSE)/((EOMONTH($G$3,0)+1)-$G$3)*BR391,0)))))</f>
        <v>0</v>
      </c>
      <c r="CF391" s="404">
        <f>IF(OR(CD391="Д",C391=0),0,IF(B391="Виключений зі списків",IF(BS391=0,(VLOOKUP(O391,звания!$D$2:$E$62,2,FALSE))/(EOMONTH($B$3,0)+1-$B$3)*BO391+(VLOOKUP(BQ391,звания!$D$2:$E$62,2,FALSE))/(EOMONTH($B$3,0)+1-$B$3)*BR391,(((VLOOKUP(O391,звания!$D$2:$E$62,2,FALSE))/(EOMONTH($B$3,0)+1-$B$3))*BO391)+(VLOOKUP(BQ391,звания!$D$2:$E$62,2,FALSE))/(EOMONTH($B$3,0)+1-$B$3)*BR391+(VLOOKUP(BS391,звания!$D$2:$E$62,2,FALSE))/(EOMONTH($B$3,0)+1-$B$3)*BU391),IF(BS391=0,(VLOOKUP(O391,звания!$D$2:$E$62,2,FALSE))/(EOMONTH($G$3,0)+1-$G$3)*BO391+(VLOOKUP(BQ391,звания!$D$2:$E$62,2,FALSE))/(EOMONTH($G$3,0)+1-$G$3)*BR391,(((VLOOKUP(O391,звания!$D$2:$E$62,2,FALSE))/(EOMONTH($G$3,0)+1-$G$3))*BO391)+(VLOOKUP(BQ391,звания!$D$2:$E$62,2,FALSE))/(EOMONTH($G$3,0)+1-$G$3)*BR391+(VLOOKUP(BS391,звания!$D$2:$E$62,2,FALSE))/(EOMONTH($G$3,0)+1-$G$3)*BU391+IF(BT391=0,0,(VLOOKUP(BS391,звания!$D$2:$E$62,2,FALSE))/(EOMONTH($BN$3,0)+1-$BN$3)*BT391-(VLOOKUP(O391,звания!$D$2:$E$62,2,FALSE))/(EOMONTH($BN$3,0)+1-$BN$3)*BT391))))</f>
        <v>0</v>
      </c>
      <c r="CG391" s="404">
        <f>IF(AND(SUM(BH391:BM391)&lt;360,((EOMONTH($G$3,0)-$G$3+1+(SUM(BH391:BM391)))&gt;0),SUM(BH391:BM391)+EOMONTH($G$3,0)-$G$3+1&lt;360),(CE391+CF391)*BV391%,IF(SUM(BH391:BM391)+EOMONTH($G$3,0)-$G$3+1&lt;=1800,((CE391+CF391)/(EOMONTH($G$3,0)-$G$3+1))*(360-SUM(BH391:BM391))*BV391%+(((CE391+CF391)/(EOMONTH($G$3,0)-$G$3+1))*((EOMONTH($G$3,0)-$G$3+1)-(360-SUM(BH391:BM391))))*25%,IF(AND(SUM(BH391:BM391)&lt;1800,((EOMONTH($G$3,0)-$G$3+1+SUM(BH391:BM391))&gt;=360),SUM(BH391:BM391)+EOMONTH($G$3,0)-$G$3+1&lt;1800),(CE391+CF391)*BV391%,IF(SUM(BH391:BM391)+EOMONTH($G$3,0)-$G$3+1&lt;=3600,((CE391+CF391)/(EOMONTH($G$3,0)-$G$3+1))*(1800-SUM(BH391:BM391))*BV391%+(((CE391+CF391)/(EOMONTH($G$3,0)-$G$3+1))*((EOMONTH($G$3,0)-$G$3+1)-(1800-SUM(BH391:BM391)))*30%),IF(AND(SUM(BH391:BM391)&lt;3600,((EOMONTH($G$3,0)-$G$3+1+SUM(BH391:BM391))&gt;=1800),SUM(BH391:BM391)+EOMONTH($G$3,0)-$G$3+1&lt;3600),(CE391+CF391)*BV391%,IF(SUM(BH391:BM391)+EOMONTH($G$3,0)-$G$3+1&lt;=5400,((CE391+CF391)/(EOMONTH($G$3,0)-$G$3+1))*(3600-SUM(BH391:BM391))*BV391%+(((CE391+CF391)/(EOMONTH($G$3,0)-$G$3+1))*((EOMONTH($G$3,0)-$G$3+1)-(3600-SUM(BH391:BM391))))*35%,IF(AND(SUM(BH391:BM391)&lt;5400,((EOMONTH($G$3,0)-$G$3+1+SUM(BH391:BM391))&gt;=3600),SUM(BH391:BM391)+EOMONTH($G$3,0)-$G$3+1&lt;5400),(CE391+CF391)*BV391%,IF(SUM(BH391:BM391)+EOMONTH($G$3,0)-$G$3+1&lt;=7200,((CE391+CF391)/(EOMONTH($G$3,0)-$G$3+1))*(5400-SUM(BH391:BM391))*BV391%+(((CE391+CF391)/(EOMONTH($G$3,0)-$G$3+1))*((EOMONTH($G$3,0)-$G$3+1)-(5400-SUM(BH391:BM391))))*40%,IF(AND(SUM(BH391:BM391)&lt;7200,((EOMONTH($G$3,0)-$G$3+1+SUM(BH391:BM391))&gt;=5400),SUM(BH391:BM391)+EOMONTH($G$3,0)-$G$3+1&lt;7200),(CE391+CF391)*BV391%,IF(SUM(BH391:BM391)+EOMONTH($G$3,0)-$G$3+1&lt;=9000,((CE391+CF391)/(EOMONTH($G$3,0)-$G$3+1))*(7200-SUM(BH391:BM391))*BV391%+(((CE391+CF391)/(EOMONTH($G$3,0)-$G$3+1))*((EOMONTH($G$3,0)-$G$3+1)-(7200-SUM(BH391:BM391))))*45%,IF(SUM(BH391:BM391)+EOMONTH($G$3,0)-$G$3+1&gt;=9000,((CE391+CF391)/(EOMONTH($G$3,0)-$G$3+1))*(9000-SUM(BH391:BM391))*BV391%+(((CE391+CF391)/(EOMONTH($G$3,0)-$G$3+1))*((EOMONTH($G$3,0)-$G$3+1)-(9000-SUM(BH391:BM391))))*50%,0)))))))))))</f>
        <v>0</v>
      </c>
      <c r="CH391" s="404">
        <f>IF(BW391=0,CF391*BX391%,IF(BW391&gt;0,((VLOOKUP(O391,звания!$D$2:$E$62,2,FALSE)/(EOMONTH($G$3,0)+1-$G$3)*BW391)*BX391%)))</f>
        <v>0</v>
      </c>
      <c r="CI391" s="404">
        <f>IF(BY391=0,CF391*BZ391%,IF(BY391&gt;0,(VLOOKUP(O391,звания!$D$2:$E$62,2,FALSE)/(EOMONTH($G$3,0)+1-$G$3)*BO391)*BZ391%)+(VLOOKUP(BS391,звания!$D$2:$E$62,2,FALSE)/(EOMONTH($G$3,0)+1-$G$3)*BU391)*BZ391%)</f>
        <v>0</v>
      </c>
      <c r="CJ391" s="404">
        <f>IF(CA391=0,CF391*CB391%,IF(CA391&gt;0,(VLOOKUP(O391,звания!$D$2:$E$62,2,FALSE)/(EOMONTH($G$3,0)+1-$G$3)*BO391)*CB391%)+(VLOOKUP(BS391,звания!$D$2:$E$62,2,FALSE)/(EOMONTH($G$3,0)+1-$G$3)*BU391)*CB391%)</f>
        <v>0</v>
      </c>
      <c r="CK391" s="404">
        <f>IF(CD391="Д",0,IF(CC391=0,CF391*CD391%,IF(CC391&gt;0,(VLOOKUP(O391,звания!$D$2:$E$62,2,FALSE)/(EOMONTH($G$3,0)+1-$G$3)*BO391)*CD391%)+(VLOOKUP(BS391,звания!$D$2:$E$62,2,FALSE)/(EOMONTH($G$3,0)+1-$G$3)*BU391)*CD391%))</f>
        <v>0</v>
      </c>
      <c r="CL391" s="404">
        <f>IF(BR391&gt;0,((VLOOKUP(C391,звания!$A$2:$B$62,2,FALSE)/(EOMONTH($G$3,0)+1-$G$3)*BO391+VLOOKUP(O391,звания!$D$2:$E$62,2,FALSE)/(EOMONTH($G$3,0)+1-$G$3)*BO391+(VLOOKUP(C391,звания!$A$2:$B$62,2,FALSE)/(EOMONTH($G$3,0)+1-$G$3)*BO391+VLOOKUP(O391,звания!$D$2:$E$62,2,FALSE)/(EOMONTH($G$3,0)+1-$G$3)*BO391)*BV391%)*BN391)+(VLOOKUP(C391,звания!$A$2:$B$62,2,FALSE)/(EOMONTH($G$3,0)+1-$G$3)*BU391+VLOOKUP(BS391,звания!$D$2:$E$62,2,FALSE)/(EOMONTH($G$3,0)+1-$G$3)*BU391+(VLOOKUP(C391,звания!$A$2:$B$62,2,FALSE)/(EOMONTH($G$3,0)+1-$G$3)*BU391+VLOOKUP(BS391,звания!$D$2:$E$62,2,FALSE)/(EOMONTH($G$3,0)+1-$G$3)*BU391)*BV391%)*BN391,(CE391+CF391+CG391)*BN391)</f>
        <v>0</v>
      </c>
      <c r="CM391" s="404"/>
      <c r="CN391" s="404"/>
      <c r="CO391" s="432">
        <f t="shared" si="506"/>
        <v>0</v>
      </c>
      <c r="CP391" s="638"/>
      <c r="CQ391" s="637">
        <f>IF(CF391=0,0,IF((SUM(BH391:BM391)&gt;360),(VLOOKUP(O391,звания!$F$2:$G$62,2,FALSE))/100,VLOOKUP(O391,звания!$F$2:$H$62,3,FALSE)/100))</f>
        <v>0</v>
      </c>
      <c r="CR391" s="617">
        <f>IF(B391="Виключений зі списків",IF(AND(BU391=0,360-BH391&lt;0),(VLOOKUP(O391,звания!$D$2:$E$62,2,FALSE))/(EOMONTH($B$3,0)+1-$B$3)*BO391*CQ391,IF(AND(360-BH391&gt;=0,360-BH391&lt;(EOMONTH($B$3,0)+1-$B$3)),(CF391/(EOMONTH($B$3,0)-$B$3+1)*(360-BH391))*CQ391+(CF391/(EOMONTH($B$3,0)-$B$3+1)*((EOMONTH($B$3,0)-$B$3+1)-(360-BH391)))*VLOOKUP(O391,звания!$F$2:$H$62,2,FALSE)/100,((((VLOOKUP(O391,звания!$D$2:$E$62,2,FALSE))/(EOMONTH($B$3,0)+1-$B$3)*BO391*CQ391+(VLOOKUP(BS391,звания!$D$2:$E$62,2,FALSE))/(EOMONTH($B$3,0)+1-$B$3)*BU391*(VLOOKUP(BS391,звания!$F$2:$G$62,2,FALSE)*0.01)+(IF(BT391=0,0,(VLOOKUP(BS391,звания!$D$2:$E$62,2,FALSE)/(EOMONTH($G$3,0)+1-$G$3)*BT391*(VLOOKUP(BS391,звания!$F$2:$G$62,2,FALSE)))*0.01-(VLOOKUP(O391,звания!$D$2:$E$62,2,FALSE)/(EOMONTH($G$3,0)+1-$G$3)*BT391*(VLOOKUP(O391,звания!$F$2:$G$62,2,FALSE)))*0.01)))))/100*(100-CP391))),(IF(AND(BU391=0,360-BH391&lt;0,CP391=0),(VLOOKUP(O391,звания!$D$2:$E$62,2,FALSE))/(EOMONTH($G$3,0)+1-$G$3)*BO391*CQ391,IF(AND(360-BH391&gt;=0,360-BH391&lt;(EOMONTH($G$3,0)+1-$G$3)),(CF391/(EOMONTH($G$3,0)-$G$3+1)*(360-BH391))*CQ391+(CF391/(EOMONTH($G$3,0)-$G$3+1)*((EOMONTH($G$3,0)-$G$3+1)-(360-BH391)))*VLOOKUP(O391,звания!$F$2:$H$62,2,FALSE)/100,((((VLOOKUP(O391,звания!$D$2:$E$62,2,FALSE))/(EOMONTH($G$3,0)+1-$G$3)*BO391*CQ391+(VLOOKUP(BS391,звания!$D$2:$E$62,2,FALSE))/(EOMONTH($G$3,0)+1-$G$3)*BU391*(VLOOKUP(BS391,звания!$F$2:$G$62,2,FALSE)*0.01)))/100*(100-CP391)+(IF(BT391=0,0,(VLOOKUP(BS391,звания!$D$2:$E$62,2,FALSE)/(EOMONTH($B$3,0)+1-$B$3)*BT391*(VLOOKUP(BS391,звания!$F$2:$G$62,2,FALSE)))*0.01-(VLOOKUP(O391,звания!$D$2:$E$62,2,FALSE)/(EOMONTH($B$3,0)+1-$B$3)*BT391*(VLOOKUP(O391,звания!$F$2:$G$62,2,FALSE)))*0.01)))))))</f>
        <v>0</v>
      </c>
      <c r="CS391" s="416">
        <f>SUM(CE391:CM391,CR391)</f>
        <v>0</v>
      </c>
      <c r="CT391" s="403"/>
      <c r="CU391" s="403"/>
      <c r="CV391" s="403">
        <f t="shared" si="507"/>
        <v>0</v>
      </c>
      <c r="CW391" s="556">
        <f t="shared" si="505"/>
        <v>0</v>
      </c>
      <c r="CX391" s="403">
        <f>IF(CU391=0,CW391*0.18,(CW391-CU391)*0.18)</f>
        <v>0</v>
      </c>
      <c r="CY391" s="403"/>
      <c r="CZ391" s="404">
        <f t="shared" si="482"/>
        <v>0</v>
      </c>
      <c r="DA391" s="404"/>
      <c r="DB391" s="403"/>
      <c r="DC391" s="403"/>
      <c r="DD391" s="421">
        <f t="shared" si="446"/>
        <v>0</v>
      </c>
      <c r="DE391" s="421">
        <f>(CW391-CV391)*22%</f>
        <v>0</v>
      </c>
      <c r="DF391" s="403">
        <f t="shared" si="487"/>
        <v>0</v>
      </c>
      <c r="DG391" s="421">
        <f t="shared" si="489"/>
        <v>0</v>
      </c>
      <c r="DH391" s="421"/>
      <c r="DI391" s="426"/>
      <c r="DJ391" s="422" t="str">
        <f>IF(DG391&gt;0,$DL$2," ")&amp;"  "&amp;IF(DH391&gt;0,$DM$2," ")</f>
        <v xml:space="preserve">    </v>
      </c>
      <c r="DK391" s="424"/>
      <c r="DL391" s="429"/>
      <c r="DM391" s="429"/>
      <c r="DN391" s="423"/>
      <c r="DO391" s="420"/>
      <c r="DP391" s="123"/>
      <c r="DQ391" s="817"/>
      <c r="DR391" s="818"/>
      <c r="DS391" s="843"/>
      <c r="DT391" s="820"/>
      <c r="DU391" s="124"/>
      <c r="DV391" s="110"/>
      <c r="DZ391" s="105"/>
      <c r="EH391" s="543">
        <f t="shared" si="490"/>
        <v>0</v>
      </c>
      <c r="EI391" s="404">
        <f t="shared" si="491"/>
        <v>0</v>
      </c>
      <c r="EJ391" s="29">
        <f t="shared" si="492"/>
        <v>0</v>
      </c>
      <c r="EK391" s="50"/>
      <c r="EL391" s="29"/>
      <c r="EM391" s="50"/>
      <c r="EN391" s="50"/>
      <c r="EO391" s="50"/>
      <c r="EP391" s="29"/>
    </row>
    <row r="392" spans="1:146" ht="17.45" hidden="1" customHeight="1">
      <c r="A392" s="402">
        <v>384</v>
      </c>
      <c r="B392" s="403"/>
      <c r="C392" s="403"/>
      <c r="D392" s="403">
        <f t="shared" si="485"/>
        <v>0</v>
      </c>
      <c r="E392" s="416"/>
      <c r="F392" s="417"/>
      <c r="G392" s="406" t="str">
        <f t="shared" ref="G392:G398" si="508">IF(P392&gt;$G$3,0,CONCATENATE((INT((BH392)/360)+INT((BI392)/360)+INT((BJ392)/360)+INT((BK392)/360)+INT((BL392)/360)+INT((BM392)/360))+INT((INT(MOD((BH392),360)/30)+INT(MOD((BI392),360)/30)+INT(MOD((BJ392),360)/30)+INT(MOD((BK392),360)/30)+INT(MOD((BL392),360)/30)+INT(MOD((BM392),360)/30)+INT((MOD(MOD((BH392),360),30)+MOD(MOD((BI392),360),30)+MOD(MOD((BJ392),360),30)+MOD(MOD((BK392),360),30)+MOD(MOD((BL392),360),30)+MOD(MOD((BM392),360),30))/30))/12),".",MOD(INT(MOD((BH392),360)/30)+INT(MOD((BI392),360)/30)+INT(MOD((BJ392),360)/30)+INT(MOD((BK392),360)/30)+INT(MOD((BL392),360)/30)+INT(MOD((BM392),360)/30)+INT((MOD(MOD((BH392),360),30)+MOD(MOD((BI392),360),30)+MOD(MOD((BJ392),360),30)+MOD(MOD((BK392),360),30)+MOD(MOD((BL392),360),30)+MOD(MOD((BM392),360),30))/30),12),".",INT(MOD(MOD(MOD((BH392),360),30)+MOD(MOD((BI392),360),30)+MOD(MOD((BJ392),360),30)+MOD(MOD((BK392),360),30)+MOD(MOD((BL392),360),30)+MOD(MOD((BM392),360),30),30))))</f>
        <v>0.0.0</v>
      </c>
      <c r="H392" s="407" t="str">
        <f t="shared" ref="H392:H398" si="509">CONCATENATE(INT((BH392)/360),".",INT(MOD((BH392),360)/30),".",MOD(MOD((BH392),360),30))</f>
        <v>0.0.0</v>
      </c>
      <c r="I392" s="407" t="str">
        <f t="shared" ref="I392:I398" si="510">IF(P392&gt;$G$3,0,CONCATENATE((INT((BH392)/360)+INT((BM392)/360))+INT((INT(MOD((BH392),360)/30)+INT(MOD((BM392),360)/30)+INT((MOD(MOD((BH392),360),30)+MOD(MOD((BM392),360),30))/30))/12),".",MOD(INT(MOD((BH392),360)/30)+INT(MOD((BM392),360)/30)+INT((MOD(MOD((BH392),360),30)+MOD(MOD((BM392),360),30))/30),12),".",INT(MOD(MOD(MOD((BH392),360),30)+MOD(MOD((BM392),360),30),30))))</f>
        <v>0.0.0</v>
      </c>
      <c r="J392" s="407" t="str">
        <f t="shared" si="496"/>
        <v>0.0.0</v>
      </c>
      <c r="K392" s="407" t="str">
        <f t="shared" si="497"/>
        <v>0.0.0</v>
      </c>
      <c r="L392" s="407" t="str">
        <f t="shared" si="498"/>
        <v>0.0.0</v>
      </c>
      <c r="M392" s="407" t="str">
        <f t="shared" si="499"/>
        <v>0.0.0</v>
      </c>
      <c r="N392" s="408" t="str">
        <f t="shared" ref="N392:N398" si="511">CONCATENATE(IF(INT(INT(DAYS360(BF392,BG392,1)/30)/24)&gt;=2,2,INT(INT(DAYS360(BF392,BG392,1)/30)/24)),".",IF(AND(INT(INT(DAYS360(BF392,BG392,1)/30)/24)&gt;=2,MOD(INT(BM392/30),12)&gt;=6),6,IF(ISODD(MOD(INT(DAYS360(BF392,BG392,1)/30),12)),MOD(INT(DAYS360(BF392,BG392,1)/60),12),MOD(INT(BM392/30),12))),".",IF(AND(INT(INT(DAYS360(BF392,BG392,1)/30)/24)&gt;=2,MOD(INT(BM392/30),12)&gt;=6),0,IF(ISODD(MOD(INT(DAYS360(BF392,BG392,1)/30),12)),INT((MOD(DAYS360(BF392,BG392,1),30)/2+15)),INT(MOD(DAYS360(BF392,BG392,1),30)/2))))</f>
        <v>0.0.0</v>
      </c>
      <c r="O392" s="418"/>
      <c r="P392" s="417"/>
      <c r="Q392" s="417"/>
      <c r="R392" s="417"/>
      <c r="S392" s="417"/>
      <c r="T392" s="417"/>
      <c r="U392" s="417"/>
      <c r="V392" s="714"/>
      <c r="W392" s="714"/>
      <c r="X392" s="417"/>
      <c r="Y392" s="417"/>
      <c r="Z392" s="714"/>
      <c r="AA392" s="714"/>
      <c r="AB392" s="417"/>
      <c r="AC392" s="417"/>
      <c r="AD392" s="714"/>
      <c r="AE392" s="714"/>
      <c r="AF392" s="417"/>
      <c r="AG392" s="417"/>
      <c r="AH392" s="714"/>
      <c r="AI392" s="714"/>
      <c r="AJ392" s="417"/>
      <c r="AK392" s="417"/>
      <c r="AL392" s="714"/>
      <c r="AM392" s="714"/>
      <c r="AN392" s="417"/>
      <c r="AO392" s="417"/>
      <c r="AP392" s="714"/>
      <c r="AQ392" s="714"/>
      <c r="AR392" s="417"/>
      <c r="AS392" s="417"/>
      <c r="AT392" s="714"/>
      <c r="AU392" s="714"/>
      <c r="AV392" s="417"/>
      <c r="AW392" s="417"/>
      <c r="AX392" s="716"/>
      <c r="AY392" s="716"/>
      <c r="AZ392" s="635"/>
      <c r="BA392" s="635"/>
      <c r="BB392" s="716"/>
      <c r="BC392" s="716"/>
      <c r="BD392" s="635"/>
      <c r="BE392" s="635"/>
      <c r="BF392" s="717"/>
      <c r="BG392" s="717"/>
      <c r="BH392" s="432">
        <f t="shared" si="473"/>
        <v>0</v>
      </c>
      <c r="BI392" s="432">
        <f t="shared" si="501"/>
        <v>0</v>
      </c>
      <c r="BJ392" s="432">
        <f t="shared" si="502"/>
        <v>0</v>
      </c>
      <c r="BK392" s="432">
        <f t="shared" si="503"/>
        <v>0</v>
      </c>
      <c r="BL392" s="432">
        <f t="shared" si="504"/>
        <v>0</v>
      </c>
      <c r="BM392" s="436">
        <f t="shared" si="486"/>
        <v>0</v>
      </c>
      <c r="BN392" s="462">
        <v>0.65</v>
      </c>
      <c r="BO392" s="427">
        <f t="shared" si="481"/>
        <v>0</v>
      </c>
      <c r="BP392" s="419"/>
      <c r="BQ392" s="700"/>
      <c r="BR392" s="419"/>
      <c r="BS392" s="700"/>
      <c r="BT392" s="700"/>
      <c r="BU392" s="700"/>
      <c r="BV392" s="427">
        <f t="shared" si="471"/>
        <v>0</v>
      </c>
      <c r="BW392" s="419"/>
      <c r="BX392" s="781"/>
      <c r="BY392" s="700"/>
      <c r="BZ392" s="432"/>
      <c r="CA392" s="700"/>
      <c r="CB392" s="432"/>
      <c r="CC392" s="700"/>
      <c r="CD392" s="432"/>
      <c r="CE392" s="404">
        <f>IF(OR(C392=0,CD392="Д"),0,IF(AND(C392&gt;0,E392=0),VLOOKUP(C392,звания!A:B,2,FALSE)/((EOMONTH($G$3,0)+1)-$G$3)*BO392+VLOOKUP(C392,звания!A:B,2,FALSE)/((EOMONTH($G$3,0)+1)-$G$3)*BR392+VLOOKUP(C392,звания!A:B,2,FALSE)/((EOMONTH($G$3,0)+1)-$G$3)*BU392,IF(AND(C392&gt;0,E392&gt;0,F392&gt;=$G$3,BO392=(EOMONTH($G$3,0)+1)-$G$3),(VLOOKUP(E392,звания!A:B,2,FALSE)/(EOMONTH($G$3,0)-$G$3+1))*(F392-$G$3)+(VLOOKUP(C392,звания!A:B,2,FALSE)/(EOMONTH($G$3,0)-$G$3+1))*((EOMONTH($G$3,0)-$G$3+1)-(F392-$G$3)),IF(AND(C392&gt;0,E392&gt;0,F392&gt;$G$3,BO392&lt;(EOMONTH($G$3,0)+1)-$G$3,BO392&lt;&gt;0),VLOOKUP(E392,звания!A:B,2,FALSE)/((EOMONTH($G$3,0)+1)-$G$3)*((F392-$G$3)-(((EOMONTH($G$3,0)+1)-$G$3)-BO392-BU392-BR392))+VLOOKUP(C392,звания!A:B,2,FALSE)/((EOMONTH($G$3,0)+1)-$G$3)*(((EOMONTH($G$3,0)+1)-F392)),IF(F392&lt;$G$3,(VLOOKUP(C392,звания!A:B,2,FALSE)-VLOOKUP(E392,звания!A:B,2,FALSE))/((EOMONTH($BN$3,0)+1)-$BN$3)*(EOMONTH($BN$3,0)+1-F392)+VLOOKUP(C392,звания!A:B,2,FALSE)/((EOMONTH($G$3,0)+1)-$G$3)*BO392+VLOOKUP(C392,звания!A:B,2,FALSE)/((EOMONTH($G$3,0)+1)-$G$3)*BU392+VLOOKUP(C392,звания!A:B,2,FALSE)/((EOMONTH($G$3,0)+1)-$G$3)*BR392,0)))))</f>
        <v>0</v>
      </c>
      <c r="CF392" s="404">
        <f>IF(OR(CD392="Д",C392=0),0,IF(B392="Виключений зі списків",IF(BS392=0,(VLOOKUP(O392,звания!$D$2:$E$62,2,FALSE))/(EOMONTH($B$3,0)+1-$B$3)*BO392+(VLOOKUP(BQ392,звания!$D$2:$E$62,2,FALSE))/(EOMONTH($B$3,0)+1-$B$3)*BR392,(((VLOOKUP(O392,звания!$D$2:$E$62,2,FALSE))/(EOMONTH($B$3,0)+1-$B$3))*BO392)+(VLOOKUP(BQ392,звания!$D$2:$E$62,2,FALSE))/(EOMONTH($B$3,0)+1-$B$3)*BR392+(VLOOKUP(BS392,звания!$D$2:$E$62,2,FALSE))/(EOMONTH($B$3,0)+1-$B$3)*BU392),IF(BS392=0,(VLOOKUP(O392,звания!$D$2:$E$62,2,FALSE))/(EOMONTH($G$3,0)+1-$G$3)*BO392+(VLOOKUP(BQ392,звания!$D$2:$E$62,2,FALSE))/(EOMONTH($G$3,0)+1-$G$3)*BR392,(((VLOOKUP(O392,звания!$D$2:$E$62,2,FALSE))/(EOMONTH($G$3,0)+1-$G$3))*BO392)+(VLOOKUP(BQ392,звания!$D$2:$E$62,2,FALSE))/(EOMONTH($G$3,0)+1-$G$3)*BR392+(VLOOKUP(BS392,звания!$D$2:$E$62,2,FALSE))/(EOMONTH($G$3,0)+1-$G$3)*BU392+IF(BT392=0,0,(VLOOKUP(BS392,звания!$D$2:$E$62,2,FALSE))/(EOMONTH($BN$3,0)+1-$BN$3)*BT392-(VLOOKUP(O392,звания!$D$2:$E$62,2,FALSE))/(EOMONTH($BN$3,0)+1-$BN$3)*BT392))))</f>
        <v>0</v>
      </c>
      <c r="CG392" s="404">
        <f t="shared" si="457"/>
        <v>0</v>
      </c>
      <c r="CH392" s="404">
        <f>IF(BW392=0,CF392*BX392%,IF(BW392&gt;0,((VLOOKUP(O392,звания!$D$2:$E$62,2,FALSE)/(EOMONTH($G$3,0)+1-$G$3)*BW392)*BX392%)))</f>
        <v>0</v>
      </c>
      <c r="CI392" s="404">
        <f>IF(BY392=0,CF392*BZ392%,IF(BY392&gt;0,(VLOOKUP(O392,звания!$D$2:$E$62,2,FALSE)/(EOMONTH($G$3,0)+1-$G$3)*BO392)*BZ392%)+(VLOOKUP(BS392,звания!$D$2:$E$62,2,FALSE)/(EOMONTH($G$3,0)+1-$G$3)*BU392)*BZ392%)</f>
        <v>0</v>
      </c>
      <c r="CJ392" s="404">
        <f>IF(CA392=0,CF392*CB392%,IF(CA392&gt;0,(VLOOKUP(O392,звания!$D$2:$E$62,2,FALSE)/(EOMONTH($G$3,0)+1-$G$3)*BO392)*CB392%)+(VLOOKUP(BS392,звания!$D$2:$E$62,2,FALSE)/(EOMONTH($G$3,0)+1-$G$3)*BU392)*CB392%)</f>
        <v>0</v>
      </c>
      <c r="CK392" s="404">
        <f>IF(CD392="Д",0,IF(CC392=0,CF392*CD392%,IF(CC392&gt;0,(VLOOKUP(O392,звания!$D$2:$E$62,2,FALSE)/(EOMONTH($G$3,0)+1-$G$3)*BO392)*CD392%)+(VLOOKUP(BS392,звания!$D$2:$E$62,2,FALSE)/(EOMONTH($G$3,0)+1-$G$3)*BU392)*CD392%))</f>
        <v>0</v>
      </c>
      <c r="CL392" s="404">
        <f>IF(BR392&gt;0,((VLOOKUP(C392,звания!$A$2:$B$62,2,FALSE)/(EOMONTH($G$3,0)+1-$G$3)*BO392+VLOOKUP(O392,звания!$D$2:$E$62,2,FALSE)/(EOMONTH($G$3,0)+1-$G$3)*BO392+(VLOOKUP(C392,звания!$A$2:$B$62,2,FALSE)/(EOMONTH($G$3,0)+1-$G$3)*BO392+VLOOKUP(O392,звания!$D$2:$E$62,2,FALSE)/(EOMONTH($G$3,0)+1-$G$3)*BO392)*BV392%)*BN392)+(VLOOKUP(C392,звания!$A$2:$B$62,2,FALSE)/(EOMONTH($G$3,0)+1-$G$3)*BU392+VLOOKUP(BS392,звания!$D$2:$E$62,2,FALSE)/(EOMONTH($G$3,0)+1-$G$3)*BU392+(VLOOKUP(C392,звания!$A$2:$B$62,2,FALSE)/(EOMONTH($G$3,0)+1-$G$3)*BU392+VLOOKUP(BS392,звания!$D$2:$E$62,2,FALSE)/(EOMONTH($G$3,0)+1-$G$3)*BU392)*BV392%)*BN392,(CE392+CF392+CG392)*BN392)</f>
        <v>0</v>
      </c>
      <c r="CM392" s="404"/>
      <c r="CN392" s="404"/>
      <c r="CO392" s="432">
        <f t="shared" si="506"/>
        <v>0</v>
      </c>
      <c r="CP392" s="638"/>
      <c r="CQ392" s="637">
        <f>IF(CF392=0,0,IF((SUM(BH392:BM392)&gt;360),(VLOOKUP(O392,звания!$F$2:$G$62,2,FALSE))/100,VLOOKUP(O392,звания!$F$2:$H$62,3,FALSE)/100))</f>
        <v>0</v>
      </c>
      <c r="CR392" s="617">
        <f>IF(B392="Виключений зі списків",IF(AND(BU392=0,360-BH392&lt;0),(VLOOKUP(O392,звания!$D$2:$E$62,2,FALSE))/(EOMONTH($B$3,0)+1-$B$3)*BO392*CQ392,IF(AND(360-BH392&gt;=0,360-BH392&lt;(EOMONTH($B$3,0)+1-$B$3)),(CF392/(EOMONTH($B$3,0)-$B$3+1)*(360-BH392))*CQ392+(CF392/(EOMONTH($B$3,0)-$B$3+1)*((EOMONTH($B$3,0)-$B$3+1)-(360-BH392)))*VLOOKUP(O392,звания!$F$2:$H$62,2,FALSE)/100,((((VLOOKUP(O392,звания!$D$2:$E$62,2,FALSE))/(EOMONTH($B$3,0)+1-$B$3)*BO392*CQ392+(VLOOKUP(BS392,звания!$D$2:$E$62,2,FALSE))/(EOMONTH($B$3,0)+1-$B$3)*BU392*(VLOOKUP(BS392,звания!$F$2:$G$62,2,FALSE)*0.01)+(IF(BT392=0,0,(VLOOKUP(BS392,звания!$D$2:$E$62,2,FALSE)/(EOMONTH($G$3,0)+1-$G$3)*BT392*(VLOOKUP(BS392,звания!$F$2:$G$62,2,FALSE)))*0.01-(VLOOKUP(O392,звания!$D$2:$E$62,2,FALSE)/(EOMONTH($G$3,0)+1-$G$3)*BT392*(VLOOKUP(O392,звания!$F$2:$G$62,2,FALSE)))*0.01)))))/100*(100-CP392))),(IF(AND(BU392=0,360-BH392&lt;0,CP392=0),(VLOOKUP(O392,звания!$D$2:$E$62,2,FALSE))/(EOMONTH($G$3,0)+1-$G$3)*BO392*CQ392,IF(AND(360-BH392&gt;=0,360-BH392&lt;(EOMONTH($G$3,0)+1-$G$3)),(CF392/(EOMONTH($G$3,0)-$G$3+1)*(360-BH392))*CQ392+(CF392/(EOMONTH($G$3,0)-$G$3+1)*((EOMONTH($G$3,0)-$G$3+1)-(360-BH392)))*VLOOKUP(O392,звания!$F$2:$H$62,2,FALSE)/100,((((VLOOKUP(O392,звания!$D$2:$E$62,2,FALSE))/(EOMONTH($G$3,0)+1-$G$3)*BO392*CQ392+(VLOOKUP(BS392,звания!$D$2:$E$62,2,FALSE))/(EOMONTH($G$3,0)+1-$G$3)*BU392*(VLOOKUP(BS392,звания!$F$2:$G$62,2,FALSE)*0.01)))/100*(100-CP392)+(IF(BT392=0,0,(VLOOKUP(BS392,звания!$D$2:$E$62,2,FALSE)/(EOMONTH($B$3,0)+1-$B$3)*BT392*(VLOOKUP(BS392,звания!$F$2:$G$62,2,FALSE)))*0.01-(VLOOKUP(O392,звания!$D$2:$E$62,2,FALSE)/(EOMONTH($B$3,0)+1-$B$3)*BT392*(VLOOKUP(O392,звания!$F$2:$G$62,2,FALSE)))*0.01)))))))</f>
        <v>0</v>
      </c>
      <c r="CS392" s="416">
        <f t="shared" si="469"/>
        <v>0</v>
      </c>
      <c r="CT392" s="403"/>
      <c r="CU392" s="403"/>
      <c r="CV392" s="403">
        <f t="shared" si="507"/>
        <v>0</v>
      </c>
      <c r="CW392" s="556">
        <f t="shared" si="505"/>
        <v>0</v>
      </c>
      <c r="CX392" s="403">
        <f t="shared" si="470"/>
        <v>0</v>
      </c>
      <c r="CY392" s="403"/>
      <c r="CZ392" s="404">
        <f t="shared" si="482"/>
        <v>0</v>
      </c>
      <c r="DA392" s="403"/>
      <c r="DB392" s="403"/>
      <c r="DC392" s="403"/>
      <c r="DD392" s="421">
        <f t="shared" si="446"/>
        <v>0</v>
      </c>
      <c r="DE392" s="421">
        <f t="shared" si="472"/>
        <v>0</v>
      </c>
      <c r="DF392" s="403">
        <f t="shared" si="487"/>
        <v>0</v>
      </c>
      <c r="DG392" s="421">
        <f t="shared" si="489"/>
        <v>0</v>
      </c>
      <c r="DH392" s="421"/>
      <c r="DI392" s="421"/>
      <c r="DJ392" s="422" t="str">
        <f t="shared" si="456"/>
        <v xml:space="preserve">    </v>
      </c>
      <c r="DK392" s="424"/>
      <c r="DL392" s="423"/>
      <c r="DM392" s="423"/>
      <c r="DN392" s="423"/>
      <c r="DO392" s="420"/>
      <c r="DP392" s="123"/>
      <c r="DQ392" s="817"/>
      <c r="DR392" s="818"/>
      <c r="DS392" s="843"/>
      <c r="DT392" s="820"/>
      <c r="DU392" s="124"/>
      <c r="DV392" s="122"/>
      <c r="DZ392" s="105"/>
      <c r="EH392" s="543">
        <f t="shared" si="490"/>
        <v>0</v>
      </c>
      <c r="EI392" s="404">
        <f t="shared" si="491"/>
        <v>0</v>
      </c>
      <c r="EJ392" s="29">
        <f t="shared" si="492"/>
        <v>0</v>
      </c>
      <c r="EK392" s="50"/>
      <c r="EL392" s="29"/>
      <c r="EM392" s="50"/>
      <c r="EN392" s="50"/>
      <c r="EO392" s="50"/>
      <c r="EP392" s="29"/>
    </row>
    <row r="393" spans="1:146" ht="17.45" hidden="1" customHeight="1">
      <c r="A393" s="446">
        <v>385</v>
      </c>
      <c r="B393" s="403"/>
      <c r="C393" s="403"/>
      <c r="D393" s="403">
        <f t="shared" si="485"/>
        <v>0</v>
      </c>
      <c r="E393" s="416"/>
      <c r="F393" s="417"/>
      <c r="G393" s="406" t="str">
        <f t="shared" si="508"/>
        <v>0.0.0</v>
      </c>
      <c r="H393" s="407" t="str">
        <f t="shared" si="509"/>
        <v>0.0.0</v>
      </c>
      <c r="I393" s="407" t="str">
        <f t="shared" si="510"/>
        <v>0.0.0</v>
      </c>
      <c r="J393" s="407" t="str">
        <f t="shared" si="496"/>
        <v>0.0.0</v>
      </c>
      <c r="K393" s="407" t="str">
        <f t="shared" si="497"/>
        <v>0.0.0</v>
      </c>
      <c r="L393" s="407" t="str">
        <f t="shared" si="498"/>
        <v>0.0.0</v>
      </c>
      <c r="M393" s="407" t="str">
        <f t="shared" si="499"/>
        <v>0.0.0</v>
      </c>
      <c r="N393" s="408" t="str">
        <f t="shared" si="511"/>
        <v>0.0.0</v>
      </c>
      <c r="O393" s="418"/>
      <c r="P393" s="417"/>
      <c r="Q393" s="417"/>
      <c r="R393" s="417"/>
      <c r="S393" s="417"/>
      <c r="T393" s="417"/>
      <c r="U393" s="417"/>
      <c r="V393" s="714"/>
      <c r="W393" s="714"/>
      <c r="X393" s="417"/>
      <c r="Y393" s="417"/>
      <c r="Z393" s="714"/>
      <c r="AA393" s="714"/>
      <c r="AB393" s="417"/>
      <c r="AC393" s="417"/>
      <c r="AD393" s="714"/>
      <c r="AE393" s="714"/>
      <c r="AF393" s="417"/>
      <c r="AG393" s="417"/>
      <c r="AH393" s="714"/>
      <c r="AI393" s="714"/>
      <c r="AJ393" s="417"/>
      <c r="AK393" s="417"/>
      <c r="AL393" s="714"/>
      <c r="AM393" s="714"/>
      <c r="AN393" s="417"/>
      <c r="AO393" s="417"/>
      <c r="AP393" s="714"/>
      <c r="AQ393" s="714"/>
      <c r="AR393" s="417"/>
      <c r="AS393" s="417"/>
      <c r="AT393" s="714"/>
      <c r="AU393" s="714"/>
      <c r="AV393" s="417"/>
      <c r="AW393" s="417"/>
      <c r="AX393" s="716"/>
      <c r="AY393" s="716"/>
      <c r="AZ393" s="635"/>
      <c r="BA393" s="635"/>
      <c r="BB393" s="716"/>
      <c r="BC393" s="716"/>
      <c r="BD393" s="635"/>
      <c r="BE393" s="635"/>
      <c r="BF393" s="717"/>
      <c r="BG393" s="717"/>
      <c r="BH393" s="432">
        <f t="shared" si="473"/>
        <v>0</v>
      </c>
      <c r="BI393" s="432">
        <f t="shared" si="501"/>
        <v>0</v>
      </c>
      <c r="BJ393" s="432">
        <f t="shared" si="502"/>
        <v>0</v>
      </c>
      <c r="BK393" s="432">
        <f t="shared" si="503"/>
        <v>0</v>
      </c>
      <c r="BL393" s="432">
        <f t="shared" si="504"/>
        <v>0</v>
      </c>
      <c r="BM393" s="436">
        <f t="shared" si="486"/>
        <v>0</v>
      </c>
      <c r="BN393" s="462">
        <v>0.65</v>
      </c>
      <c r="BO393" s="427">
        <f t="shared" si="481"/>
        <v>0</v>
      </c>
      <c r="BP393" s="419"/>
      <c r="BQ393" s="700"/>
      <c r="BR393" s="419"/>
      <c r="BS393" s="700"/>
      <c r="BT393" s="700"/>
      <c r="BU393" s="700"/>
      <c r="BV393" s="427">
        <f t="shared" si="471"/>
        <v>0</v>
      </c>
      <c r="BW393" s="419"/>
      <c r="BX393" s="781"/>
      <c r="BY393" s="700"/>
      <c r="BZ393" s="432"/>
      <c r="CA393" s="700"/>
      <c r="CB393" s="432"/>
      <c r="CC393" s="700"/>
      <c r="CD393" s="432"/>
      <c r="CE393" s="404">
        <f>IF(OR(C393=0,CD393="Д"),0,IF(AND(C393&gt;0,E393=0),VLOOKUP(C393,звания!A:B,2,FALSE)/((EOMONTH($G$3,0)+1)-$G$3)*BO393+VLOOKUP(C393,звания!A:B,2,FALSE)/((EOMONTH($G$3,0)+1)-$G$3)*BR393+VLOOKUP(C393,звания!A:B,2,FALSE)/((EOMONTH($G$3,0)+1)-$G$3)*BU393,IF(AND(C393&gt;0,E393&gt;0,F393&gt;=$G$3,BO393=(EOMONTH($G$3,0)+1)-$G$3),(VLOOKUP(E393,звания!A:B,2,FALSE)/(EOMONTH($G$3,0)-$G$3+1))*(F393-$G$3)+(VLOOKUP(C393,звания!A:B,2,FALSE)/(EOMONTH($G$3,0)-$G$3+1))*((EOMONTH($G$3,0)-$G$3+1)-(F393-$G$3)),IF(AND(C393&gt;0,E393&gt;0,F393&gt;$G$3,BO393&lt;(EOMONTH($G$3,0)+1)-$G$3,BO393&lt;&gt;0),VLOOKUP(E393,звания!A:B,2,FALSE)/((EOMONTH($G$3,0)+1)-$G$3)*((F393-$G$3)-(((EOMONTH($G$3,0)+1)-$G$3)-BO393-BU393-BR393))+VLOOKUP(C393,звания!A:B,2,FALSE)/((EOMONTH($G$3,0)+1)-$G$3)*(((EOMONTH($G$3,0)+1)-F393)),IF(F393&lt;$G$3,(VLOOKUP(C393,звания!A:B,2,FALSE)-VLOOKUP(E393,звания!A:B,2,FALSE))/((EOMONTH($BN$3,0)+1)-$BN$3)*(EOMONTH($BN$3,0)+1-F393)+VLOOKUP(C393,звания!A:B,2,FALSE)/((EOMONTH($G$3,0)+1)-$G$3)*BO393+VLOOKUP(C393,звания!A:B,2,FALSE)/((EOMONTH($G$3,0)+1)-$G$3)*BU393+VLOOKUP(C393,звания!A:B,2,FALSE)/((EOMONTH($G$3,0)+1)-$G$3)*BR393,0)))))</f>
        <v>0</v>
      </c>
      <c r="CF393" s="404">
        <f>IF(OR(CD393="Д",C393=0),0,IF(B393="Виключений зі списків",IF(BS393=0,(VLOOKUP(O393,звания!$D$2:$E$62,2,FALSE))/(EOMONTH($B$3,0)+1-$B$3)*BO393+(VLOOKUP(BQ393,звания!$D$2:$E$62,2,FALSE))/(EOMONTH($B$3,0)+1-$B$3)*BR393,(((VLOOKUP(O393,звания!$D$2:$E$62,2,FALSE))/(EOMONTH($B$3,0)+1-$B$3))*BO393)+(VLOOKUP(BQ393,звания!$D$2:$E$62,2,FALSE))/(EOMONTH($B$3,0)+1-$B$3)*BR393+(VLOOKUP(BS393,звания!$D$2:$E$62,2,FALSE))/(EOMONTH($B$3,0)+1-$B$3)*BU393),IF(BS393=0,(VLOOKUP(O393,звания!$D$2:$E$62,2,FALSE))/(EOMONTH($G$3,0)+1-$G$3)*BO393+(VLOOKUP(BQ393,звания!$D$2:$E$62,2,FALSE))/(EOMONTH($G$3,0)+1-$G$3)*BR393,(((VLOOKUP(O393,звания!$D$2:$E$62,2,FALSE))/(EOMONTH($G$3,0)+1-$G$3))*BO393)+(VLOOKUP(BQ393,звания!$D$2:$E$62,2,FALSE))/(EOMONTH($G$3,0)+1-$G$3)*BR393+(VLOOKUP(BS393,звания!$D$2:$E$62,2,FALSE))/(EOMONTH($G$3,0)+1-$G$3)*BU393+IF(BT393=0,0,(VLOOKUP(BS393,звания!$D$2:$E$62,2,FALSE))/(EOMONTH($BN$3,0)+1-$BN$3)*BT393-(VLOOKUP(O393,звания!$D$2:$E$62,2,FALSE))/(EOMONTH($BN$3,0)+1-$BN$3)*BT393))))</f>
        <v>0</v>
      </c>
      <c r="CG393" s="404">
        <f t="shared" si="457"/>
        <v>0</v>
      </c>
      <c r="CH393" s="404">
        <f>IF(BW393=0,CF393*BX393%,IF(BW393&gt;0,((VLOOKUP(O393,звания!$D$2:$E$62,2,FALSE)/(EOMONTH($G$3,0)+1-$G$3)*BW393)*BX393%)))</f>
        <v>0</v>
      </c>
      <c r="CI393" s="404">
        <f>IF(BY393=0,CF393*BZ393%,IF(BY393&gt;0,(VLOOKUP(O393,звания!$D$2:$E$62,2,FALSE)/(EOMONTH($G$3,0)+1-$G$3)*BO393)*BZ393%)+(VLOOKUP(BS393,звания!$D$2:$E$62,2,FALSE)/(EOMONTH($G$3,0)+1-$G$3)*BU393)*BZ393%)</f>
        <v>0</v>
      </c>
      <c r="CJ393" s="404">
        <f>IF(CA393=0,CF393*CB393%,IF(CA393&gt;0,(VLOOKUP(O393,звания!$D$2:$E$62,2,FALSE)/(EOMONTH($G$3,0)+1-$G$3)*BO393)*CB393%)+(VLOOKUP(BS393,звания!$D$2:$E$62,2,FALSE)/(EOMONTH($G$3,0)+1-$G$3)*BU393)*CB393%)</f>
        <v>0</v>
      </c>
      <c r="CK393" s="404">
        <f>IF(CD393="Д",0,IF(CC393=0,CF393*CD393%,IF(CC393&gt;0,(VLOOKUP(O393,звания!$D$2:$E$62,2,FALSE)/(EOMONTH($G$3,0)+1-$G$3)*BO393)*CD393%)+(VLOOKUP(BS393,звания!$D$2:$E$62,2,FALSE)/(EOMONTH($G$3,0)+1-$G$3)*BU393)*CD393%))</f>
        <v>0</v>
      </c>
      <c r="CL393" s="404">
        <f>IF(BR393&gt;0,((VLOOKUP(C393,звания!$A$2:$B$62,2,FALSE)/(EOMONTH($G$3,0)+1-$G$3)*BO393+VLOOKUP(O393,звания!$D$2:$E$62,2,FALSE)/(EOMONTH($G$3,0)+1-$G$3)*BO393+(VLOOKUP(C393,звания!$A$2:$B$62,2,FALSE)/(EOMONTH($G$3,0)+1-$G$3)*BO393+VLOOKUP(O393,звания!$D$2:$E$62,2,FALSE)/(EOMONTH($G$3,0)+1-$G$3)*BO393)*BV393%)*BN393)+(VLOOKUP(C393,звания!$A$2:$B$62,2,FALSE)/(EOMONTH($G$3,0)+1-$G$3)*BU393+VLOOKUP(BS393,звания!$D$2:$E$62,2,FALSE)/(EOMONTH($G$3,0)+1-$G$3)*BU393+(VLOOKUP(C393,звания!$A$2:$B$62,2,FALSE)/(EOMONTH($G$3,0)+1-$G$3)*BU393+VLOOKUP(BS393,звания!$D$2:$E$62,2,FALSE)/(EOMONTH($G$3,0)+1-$G$3)*BU393)*BV393%)*BN393,(CE393+CF393+CG393)*BN393)</f>
        <v>0</v>
      </c>
      <c r="CM393" s="404"/>
      <c r="CN393" s="404"/>
      <c r="CO393" s="432">
        <f t="shared" si="506"/>
        <v>0</v>
      </c>
      <c r="CP393" s="638"/>
      <c r="CQ393" s="637">
        <f>IF(CF393=0,0,IF((SUM(BH393:BM393)&gt;360),(VLOOKUP(O393,звания!$F$2:$G$62,2,FALSE))/100,VLOOKUP(O393,звания!$F$2:$H$62,3,FALSE)/100))</f>
        <v>0</v>
      </c>
      <c r="CR393" s="617">
        <f>IF(B393="Виключений зі списків",IF(AND(BU393=0,360-BH393&lt;0),(VLOOKUP(O393,звания!$D$2:$E$62,2,FALSE))/(EOMONTH($B$3,0)+1-$B$3)*BO393*CQ393,IF(AND(360-BH393&gt;=0,360-BH393&lt;(EOMONTH($B$3,0)+1-$B$3)),(CF393/(EOMONTH($B$3,0)-$B$3+1)*(360-BH393))*CQ393+(CF393/(EOMONTH($B$3,0)-$B$3+1)*((EOMONTH($B$3,0)-$B$3+1)-(360-BH393)))*VLOOKUP(O393,звания!$F$2:$H$62,2,FALSE)/100,((((VLOOKUP(O393,звания!$D$2:$E$62,2,FALSE))/(EOMONTH($B$3,0)+1-$B$3)*BO393*CQ393+(VLOOKUP(BS393,звания!$D$2:$E$62,2,FALSE))/(EOMONTH($B$3,0)+1-$B$3)*BU393*(VLOOKUP(BS393,звания!$F$2:$G$62,2,FALSE)*0.01)+(IF(BT393=0,0,(VLOOKUP(BS393,звания!$D$2:$E$62,2,FALSE)/(EOMONTH($G$3,0)+1-$G$3)*BT393*(VLOOKUP(BS393,звания!$F$2:$G$62,2,FALSE)))*0.01-(VLOOKUP(O393,звания!$D$2:$E$62,2,FALSE)/(EOMONTH($G$3,0)+1-$G$3)*BT393*(VLOOKUP(O393,звания!$F$2:$G$62,2,FALSE)))*0.01)))))/100*(100-CP393))),(IF(AND(BU393=0,360-BH393&lt;0,CP393=0),(VLOOKUP(O393,звания!$D$2:$E$62,2,FALSE))/(EOMONTH($G$3,0)+1-$G$3)*BO393*CQ393,IF(AND(360-BH393&gt;=0,360-BH393&lt;(EOMONTH($G$3,0)+1-$G$3)),(CF393/(EOMONTH($G$3,0)-$G$3+1)*(360-BH393))*CQ393+(CF393/(EOMONTH($G$3,0)-$G$3+1)*((EOMONTH($G$3,0)-$G$3+1)-(360-BH393)))*VLOOKUP(O393,звания!$F$2:$H$62,2,FALSE)/100,((((VLOOKUP(O393,звания!$D$2:$E$62,2,FALSE))/(EOMONTH($G$3,0)+1-$G$3)*BO393*CQ393+(VLOOKUP(BS393,звания!$D$2:$E$62,2,FALSE))/(EOMONTH($G$3,0)+1-$G$3)*BU393*(VLOOKUP(BS393,звания!$F$2:$G$62,2,FALSE)*0.01)))/100*(100-CP393)+(IF(BT393=0,0,(VLOOKUP(BS393,звания!$D$2:$E$62,2,FALSE)/(EOMONTH($B$3,0)+1-$B$3)*BT393*(VLOOKUP(BS393,звания!$F$2:$G$62,2,FALSE)))*0.01-(VLOOKUP(O393,звания!$D$2:$E$62,2,FALSE)/(EOMONTH($B$3,0)+1-$B$3)*BT393*(VLOOKUP(O393,звания!$F$2:$G$62,2,FALSE)))*0.01)))))))</f>
        <v>0</v>
      </c>
      <c r="CS393" s="416">
        <f t="shared" ref="CS393:CS413" si="512">SUM(CE393:CM393,CR393)</f>
        <v>0</v>
      </c>
      <c r="CT393" s="403"/>
      <c r="CU393" s="403"/>
      <c r="CV393" s="403">
        <f t="shared" si="507"/>
        <v>0</v>
      </c>
      <c r="CW393" s="556">
        <f t="shared" si="505"/>
        <v>0</v>
      </c>
      <c r="CX393" s="403">
        <f t="shared" si="470"/>
        <v>0</v>
      </c>
      <c r="CY393" s="403"/>
      <c r="CZ393" s="404">
        <f t="shared" si="482"/>
        <v>0</v>
      </c>
      <c r="DA393" s="403"/>
      <c r="DB393" s="403"/>
      <c r="DC393" s="403"/>
      <c r="DD393" s="421">
        <f t="shared" si="446"/>
        <v>0</v>
      </c>
      <c r="DE393" s="421">
        <f t="shared" si="472"/>
        <v>0</v>
      </c>
      <c r="DF393" s="403">
        <f t="shared" si="487"/>
        <v>0</v>
      </c>
      <c r="DG393" s="421">
        <f t="shared" si="489"/>
        <v>0</v>
      </c>
      <c r="DH393" s="421"/>
      <c r="DI393" s="421"/>
      <c r="DJ393" s="422" t="str">
        <f t="shared" si="456"/>
        <v xml:space="preserve">    </v>
      </c>
      <c r="DK393" s="424"/>
      <c r="DL393" s="425"/>
      <c r="DM393" s="425"/>
      <c r="DN393" s="423"/>
      <c r="DO393" s="420"/>
      <c r="DP393" s="123"/>
      <c r="DQ393" s="817"/>
      <c r="DR393" s="818"/>
      <c r="DS393" s="819"/>
      <c r="DT393" s="820"/>
      <c r="DU393" s="124"/>
      <c r="DV393" s="110"/>
      <c r="DZ393" s="105"/>
      <c r="EH393" s="543">
        <f t="shared" si="490"/>
        <v>0</v>
      </c>
      <c r="EI393" s="404">
        <f t="shared" si="491"/>
        <v>0</v>
      </c>
      <c r="EJ393" s="29">
        <f t="shared" si="492"/>
        <v>0</v>
      </c>
      <c r="EK393" s="50"/>
      <c r="EL393" s="29"/>
      <c r="EM393" s="50"/>
      <c r="EN393" s="50"/>
      <c r="EO393" s="50"/>
      <c r="EP393" s="29"/>
    </row>
    <row r="394" spans="1:146" ht="17.45" hidden="1" customHeight="1">
      <c r="A394" s="402">
        <v>386</v>
      </c>
      <c r="B394" s="403"/>
      <c r="C394" s="403"/>
      <c r="D394" s="403">
        <f t="shared" si="485"/>
        <v>0</v>
      </c>
      <c r="E394" s="416"/>
      <c r="F394" s="417"/>
      <c r="G394" s="406" t="str">
        <f t="shared" si="508"/>
        <v>0.0.0</v>
      </c>
      <c r="H394" s="407" t="str">
        <f t="shared" si="509"/>
        <v>0.0.0</v>
      </c>
      <c r="I394" s="407" t="str">
        <f t="shared" si="510"/>
        <v>0.0.0</v>
      </c>
      <c r="J394" s="407" t="str">
        <f t="shared" si="496"/>
        <v>0.0.0</v>
      </c>
      <c r="K394" s="407" t="str">
        <f t="shared" si="497"/>
        <v>0.0.0</v>
      </c>
      <c r="L394" s="407" t="str">
        <f t="shared" si="498"/>
        <v>0.0.0</v>
      </c>
      <c r="M394" s="407" t="str">
        <f t="shared" si="499"/>
        <v>0.0.0</v>
      </c>
      <c r="N394" s="408" t="str">
        <f t="shared" si="511"/>
        <v>0.0.0</v>
      </c>
      <c r="O394" s="418"/>
      <c r="P394" s="417"/>
      <c r="Q394" s="417"/>
      <c r="R394" s="417"/>
      <c r="S394" s="417"/>
      <c r="T394" s="417"/>
      <c r="U394" s="417"/>
      <c r="V394" s="714"/>
      <c r="W394" s="714"/>
      <c r="X394" s="417"/>
      <c r="Y394" s="417"/>
      <c r="Z394" s="714"/>
      <c r="AA394" s="714"/>
      <c r="AB394" s="417"/>
      <c r="AC394" s="417"/>
      <c r="AD394" s="714"/>
      <c r="AE394" s="714"/>
      <c r="AF394" s="417"/>
      <c r="AG394" s="417"/>
      <c r="AH394" s="714"/>
      <c r="AI394" s="714"/>
      <c r="AJ394" s="417"/>
      <c r="AK394" s="417"/>
      <c r="AL394" s="714"/>
      <c r="AM394" s="714"/>
      <c r="AN394" s="417"/>
      <c r="AO394" s="417"/>
      <c r="AP394" s="714"/>
      <c r="AQ394" s="714"/>
      <c r="AR394" s="417"/>
      <c r="AS394" s="417"/>
      <c r="AT394" s="714"/>
      <c r="AU394" s="714"/>
      <c r="AV394" s="417"/>
      <c r="AW394" s="417"/>
      <c r="AX394" s="716"/>
      <c r="AY394" s="716"/>
      <c r="AZ394" s="635"/>
      <c r="BA394" s="635"/>
      <c r="BB394" s="716"/>
      <c r="BC394" s="716"/>
      <c r="BD394" s="635"/>
      <c r="BE394" s="635"/>
      <c r="BF394" s="717"/>
      <c r="BG394" s="717"/>
      <c r="BH394" s="432">
        <f t="shared" si="473"/>
        <v>0</v>
      </c>
      <c r="BI394" s="432">
        <f t="shared" si="501"/>
        <v>0</v>
      </c>
      <c r="BJ394" s="432">
        <f t="shared" si="502"/>
        <v>0</v>
      </c>
      <c r="BK394" s="432">
        <f t="shared" si="503"/>
        <v>0</v>
      </c>
      <c r="BL394" s="432">
        <f t="shared" si="504"/>
        <v>0</v>
      </c>
      <c r="BM394" s="436">
        <f t="shared" si="486"/>
        <v>0</v>
      </c>
      <c r="BN394" s="462">
        <v>0.65</v>
      </c>
      <c r="BO394" s="427">
        <f t="shared" si="481"/>
        <v>0</v>
      </c>
      <c r="BP394" s="725"/>
      <c r="BQ394" s="700"/>
      <c r="BR394" s="419"/>
      <c r="BS394" s="700"/>
      <c r="BT394" s="700"/>
      <c r="BU394" s="700"/>
      <c r="BV394" s="427">
        <f t="shared" si="471"/>
        <v>0</v>
      </c>
      <c r="BW394" s="419"/>
      <c r="BX394" s="781"/>
      <c r="BY394" s="700"/>
      <c r="BZ394" s="432"/>
      <c r="CA394" s="700"/>
      <c r="CB394" s="432"/>
      <c r="CC394" s="700"/>
      <c r="CD394" s="432"/>
      <c r="CE394" s="404">
        <f>IF(OR(C394=0,CD394="Д"),0,IF(AND(C394&gt;0,E394=0),VLOOKUP(C394,звания!A:B,2,FALSE)/((EOMONTH($G$3,0)+1)-$G$3)*BO394+VLOOKUP(C394,звания!A:B,2,FALSE)/((EOMONTH($G$3,0)+1)-$G$3)*BR394+VLOOKUP(C394,звания!A:B,2,FALSE)/((EOMONTH($G$3,0)+1)-$G$3)*BU394,IF(AND(C394&gt;0,E394&gt;0,F394&gt;=$G$3,BO394=(EOMONTH($G$3,0)+1)-$G$3),(VLOOKUP(E394,звания!A:B,2,FALSE)/(EOMONTH($G$3,0)-$G$3+1))*(F394-$G$3)+(VLOOKUP(C394,звания!A:B,2,FALSE)/(EOMONTH($G$3,0)-$G$3+1))*((EOMONTH($G$3,0)-$G$3+1)-(F394-$G$3)),IF(AND(C394&gt;0,E394&gt;0,F394&gt;$G$3,BO394&lt;(EOMONTH($G$3,0)+1)-$G$3,BO394&lt;&gt;0),VLOOKUP(E394,звания!A:B,2,FALSE)/((EOMONTH($G$3,0)+1)-$G$3)*((F394-$G$3)-(((EOMONTH($G$3,0)+1)-$G$3)-BO394-BU394-BR394))+VLOOKUP(C394,звания!A:B,2,FALSE)/((EOMONTH($G$3,0)+1)-$G$3)*(((EOMONTH($G$3,0)+1)-F394)),IF(F394&lt;$G$3,(VLOOKUP(C394,звания!A:B,2,FALSE)-VLOOKUP(E394,звания!A:B,2,FALSE))/((EOMONTH($BN$3,0)+1)-$BN$3)*(EOMONTH($BN$3,0)+1-F394)+VLOOKUP(C394,звания!A:B,2,FALSE)/((EOMONTH($G$3,0)+1)-$G$3)*BO394+VLOOKUP(C394,звания!A:B,2,FALSE)/((EOMONTH($G$3,0)+1)-$G$3)*BU394+VLOOKUP(C394,звания!A:B,2,FALSE)/((EOMONTH($G$3,0)+1)-$G$3)*BR394,0)))))</f>
        <v>0</v>
      </c>
      <c r="CF394" s="404">
        <f>IF(OR(CD394="Д",C394=0),0,IF(B394="Виключений зі списків",IF(BS394=0,(VLOOKUP(O394,звания!$D$2:$E$62,2,FALSE))/(EOMONTH($B$3,0)+1-$B$3)*BO394+(VLOOKUP(BQ394,звания!$D$2:$E$62,2,FALSE))/(EOMONTH($B$3,0)+1-$B$3)*BR394,(((VLOOKUP(O394,звания!$D$2:$E$62,2,FALSE))/(EOMONTH($B$3,0)+1-$B$3))*BO394)+(VLOOKUP(BQ394,звания!$D$2:$E$62,2,FALSE))/(EOMONTH($B$3,0)+1-$B$3)*BR394+(VLOOKUP(BS394,звания!$D$2:$E$62,2,FALSE))/(EOMONTH($B$3,0)+1-$B$3)*BU394),IF(BS394=0,(VLOOKUP(O394,звания!$D$2:$E$62,2,FALSE))/(EOMONTH($G$3,0)+1-$G$3)*BO394+(VLOOKUP(BQ394,звания!$D$2:$E$62,2,FALSE))/(EOMONTH($G$3,0)+1-$G$3)*BR394,(((VLOOKUP(O394,звания!$D$2:$E$62,2,FALSE))/(EOMONTH($G$3,0)+1-$G$3))*BO394)+(VLOOKUP(BQ394,звания!$D$2:$E$62,2,FALSE))/(EOMONTH($G$3,0)+1-$G$3)*BR394+(VLOOKUP(BS394,звания!$D$2:$E$62,2,FALSE))/(EOMONTH($G$3,0)+1-$G$3)*BU394+IF(BT394=0,0,(VLOOKUP(BS394,звания!$D$2:$E$62,2,FALSE))/(EOMONTH($BN$3,0)+1-$BN$3)*BT394-(VLOOKUP(O394,звания!$D$2:$E$62,2,FALSE))/(EOMONTH($BN$3,0)+1-$BN$3)*BT394))))</f>
        <v>0</v>
      </c>
      <c r="CG394" s="404">
        <f t="shared" si="457"/>
        <v>0</v>
      </c>
      <c r="CH394" s="404">
        <f>IF(BW394=0,CF394*BX394%,IF(BW394&gt;0,((VLOOKUP(O394,звания!$D$2:$E$62,2,FALSE)/(EOMONTH($G$3,0)+1-$G$3)*BW394)*BX394%)))</f>
        <v>0</v>
      </c>
      <c r="CI394" s="404">
        <f>IF(BY394=0,CF394*BZ394%,IF(BY394&gt;0,(VLOOKUP(O394,звания!$D$2:$E$62,2,FALSE)/(EOMONTH($G$3,0)+1-$G$3)*BO394)*BZ394%)+(VLOOKUP(BS394,звания!$D$2:$E$62,2,FALSE)/(EOMONTH($G$3,0)+1-$G$3)*BU394)*BZ394%)</f>
        <v>0</v>
      </c>
      <c r="CJ394" s="404">
        <f>IF(CA394=0,CF394*CB394%,IF(CA394&gt;0,(VLOOKUP(O394,звания!$D$2:$E$62,2,FALSE)/(EOMONTH($G$3,0)+1-$G$3)*BO394)*CB394%)+(VLOOKUP(BS394,звания!$D$2:$E$62,2,FALSE)/(EOMONTH($G$3,0)+1-$G$3)*BU394)*CB394%)</f>
        <v>0</v>
      </c>
      <c r="CK394" s="404">
        <f>IF(CD394="Д",0,IF(CC394=0,CF394*CD394%,IF(CC394&gt;0,(VLOOKUP(O394,звания!$D$2:$E$62,2,FALSE)/(EOMONTH($G$3,0)+1-$G$3)*BO394)*CD394%)+(VLOOKUP(BS394,звания!$D$2:$E$62,2,FALSE)/(EOMONTH($G$3,0)+1-$G$3)*BU394)*CD394%))</f>
        <v>0</v>
      </c>
      <c r="CL394" s="404">
        <f>IF(BR394&gt;0,((VLOOKUP(C394,звания!$A$2:$B$62,2,FALSE)/(EOMONTH($G$3,0)+1-$G$3)*BO394+VLOOKUP(O394,звания!$D$2:$E$62,2,FALSE)/(EOMONTH($G$3,0)+1-$G$3)*BO394+(VLOOKUP(C394,звания!$A$2:$B$62,2,FALSE)/(EOMONTH($G$3,0)+1-$G$3)*BO394+VLOOKUP(O394,звания!$D$2:$E$62,2,FALSE)/(EOMONTH($G$3,0)+1-$G$3)*BO394)*BV394%)*BN394)+(VLOOKUP(C394,звания!$A$2:$B$62,2,FALSE)/(EOMONTH($G$3,0)+1-$G$3)*BU394+VLOOKUP(BS394,звания!$D$2:$E$62,2,FALSE)/(EOMONTH($G$3,0)+1-$G$3)*BU394+(VLOOKUP(C394,звания!$A$2:$B$62,2,FALSE)/(EOMONTH($G$3,0)+1-$G$3)*BU394+VLOOKUP(BS394,звания!$D$2:$E$62,2,FALSE)/(EOMONTH($G$3,0)+1-$G$3)*BU394)*BV394%)*BN394,(CE394+CF394+CG394)*BN394)</f>
        <v>0</v>
      </c>
      <c r="CM394" s="404"/>
      <c r="CN394" s="404"/>
      <c r="CO394" s="432">
        <f t="shared" si="506"/>
        <v>0</v>
      </c>
      <c r="CP394" s="638"/>
      <c r="CQ394" s="637">
        <f>IF(CF394=0,0,IF((SUM(BH394:BM394)&gt;360),(VLOOKUP(O394,звания!$F$2:$G$62,2,FALSE))/100,VLOOKUP(O394,звания!$F$2:$H$62,3,FALSE)/100))</f>
        <v>0</v>
      </c>
      <c r="CR394" s="617">
        <f>IF(B394="Виключений зі списків",IF(AND(BU394=0,360-BH394&lt;0),(VLOOKUP(O394,звания!$D$2:$E$62,2,FALSE))/(EOMONTH($B$3,0)+1-$B$3)*BO394*CQ394,IF(AND(360-BH394&gt;=0,360-BH394&lt;(EOMONTH($B$3,0)+1-$B$3)),(CF394/(EOMONTH($B$3,0)-$B$3+1)*(360-BH394))*CQ394+(CF394/(EOMONTH($B$3,0)-$B$3+1)*((EOMONTH($B$3,0)-$B$3+1)-(360-BH394)))*VLOOKUP(O394,звания!$F$2:$H$62,2,FALSE)/100,((((VLOOKUP(O394,звания!$D$2:$E$62,2,FALSE))/(EOMONTH($B$3,0)+1-$B$3)*BO394*CQ394+(VLOOKUP(BS394,звания!$D$2:$E$62,2,FALSE))/(EOMONTH($B$3,0)+1-$B$3)*BU394*(VLOOKUP(BS394,звания!$F$2:$G$62,2,FALSE)*0.01)+(IF(BT394=0,0,(VLOOKUP(BS394,звания!$D$2:$E$62,2,FALSE)/(EOMONTH($G$3,0)+1-$G$3)*BT394*(VLOOKUP(BS394,звания!$F$2:$G$62,2,FALSE)))*0.01-(VLOOKUP(O394,звания!$D$2:$E$62,2,FALSE)/(EOMONTH($G$3,0)+1-$G$3)*BT394*(VLOOKUP(O394,звания!$F$2:$G$62,2,FALSE)))*0.01)))))/100*(100-CP394))),(IF(AND(BU394=0,360-BH394&lt;0,CP394=0),(VLOOKUP(O394,звания!$D$2:$E$62,2,FALSE))/(EOMONTH($G$3,0)+1-$G$3)*BO394*CQ394,IF(AND(360-BH394&gt;=0,360-BH394&lt;(EOMONTH($G$3,0)+1-$G$3)),(CF394/(EOMONTH($G$3,0)-$G$3+1)*(360-BH394))*CQ394+(CF394/(EOMONTH($G$3,0)-$G$3+1)*((EOMONTH($G$3,0)-$G$3+1)-(360-BH394)))*VLOOKUP(O394,звания!$F$2:$H$62,2,FALSE)/100,((((VLOOKUP(O394,звания!$D$2:$E$62,2,FALSE))/(EOMONTH($G$3,0)+1-$G$3)*BO394*CQ394+(VLOOKUP(BS394,звания!$D$2:$E$62,2,FALSE))/(EOMONTH($G$3,0)+1-$G$3)*BU394*(VLOOKUP(BS394,звания!$F$2:$G$62,2,FALSE)*0.01)))/100*(100-CP394)+(IF(BT394=0,0,(VLOOKUP(BS394,звания!$D$2:$E$62,2,FALSE)/(EOMONTH($B$3,0)+1-$B$3)*BT394*(VLOOKUP(BS394,звания!$F$2:$G$62,2,FALSE)))*0.01-(VLOOKUP(O394,звания!$D$2:$E$62,2,FALSE)/(EOMONTH($B$3,0)+1-$B$3)*BT394*(VLOOKUP(O394,звания!$F$2:$G$62,2,FALSE)))*0.01)))))))</f>
        <v>0</v>
      </c>
      <c r="CS394" s="416">
        <f t="shared" si="512"/>
        <v>0</v>
      </c>
      <c r="CT394" s="403"/>
      <c r="CU394" s="403"/>
      <c r="CV394" s="403">
        <f t="shared" si="507"/>
        <v>0</v>
      </c>
      <c r="CW394" s="556">
        <f t="shared" si="505"/>
        <v>0</v>
      </c>
      <c r="CX394" s="403">
        <f t="shared" si="470"/>
        <v>0</v>
      </c>
      <c r="CY394" s="403"/>
      <c r="CZ394" s="404">
        <f t="shared" si="482"/>
        <v>0</v>
      </c>
      <c r="DA394" s="403"/>
      <c r="DB394" s="403"/>
      <c r="DC394" s="403"/>
      <c r="DD394" s="421">
        <f t="shared" si="446"/>
        <v>0</v>
      </c>
      <c r="DE394" s="421">
        <f t="shared" si="472"/>
        <v>0</v>
      </c>
      <c r="DF394" s="403">
        <f t="shared" si="487"/>
        <v>0</v>
      </c>
      <c r="DG394" s="421">
        <f t="shared" si="489"/>
        <v>0</v>
      </c>
      <c r="DH394" s="421"/>
      <c r="DI394" s="421"/>
      <c r="DJ394" s="422" t="str">
        <f t="shared" si="456"/>
        <v xml:space="preserve">    </v>
      </c>
      <c r="DK394" s="424"/>
      <c r="DL394" s="429"/>
      <c r="DM394" s="429"/>
      <c r="DN394" s="425"/>
      <c r="DO394" s="420"/>
      <c r="DP394" s="123"/>
      <c r="DQ394" s="817"/>
      <c r="DR394" s="818"/>
      <c r="DS394" s="819"/>
      <c r="DT394" s="820"/>
      <c r="DU394" s="124"/>
      <c r="DV394" s="122"/>
      <c r="DZ394" s="105"/>
      <c r="EH394" s="543">
        <f t="shared" si="490"/>
        <v>0</v>
      </c>
      <c r="EI394" s="404">
        <f t="shared" si="491"/>
        <v>0</v>
      </c>
      <c r="EJ394" s="29">
        <f t="shared" si="492"/>
        <v>0</v>
      </c>
      <c r="EK394" s="50"/>
      <c r="EL394" s="29"/>
      <c r="EM394" s="50"/>
      <c r="EN394" s="50"/>
      <c r="EO394" s="50"/>
      <c r="EP394" s="29"/>
    </row>
    <row r="395" spans="1:146" ht="17.45" hidden="1" customHeight="1">
      <c r="A395" s="446">
        <v>387</v>
      </c>
      <c r="B395" s="403"/>
      <c r="C395" s="405"/>
      <c r="D395" s="403">
        <f t="shared" si="485"/>
        <v>0</v>
      </c>
      <c r="E395" s="416"/>
      <c r="F395" s="417"/>
      <c r="G395" s="406" t="str">
        <f>IF(P395&gt;$G$3,0,CONCATENATE((INT((BH395)/360)+INT((BI395)/360)+INT((BJ395)/360)+INT((BK395)/360)+INT((BL395)/360)+INT((BM395)/360))+INT((INT(MOD((BH395),360)/30)+INT(MOD((BI395),360)/30)+INT(MOD((BJ395),360)/30)+INT(MOD((BK395),360)/30)+INT(MOD((BL395),360)/30)+INT(MOD((BM395),360)/30)+INT((MOD(MOD((BH395),360),30)+MOD(MOD((BI395),360),30)+MOD(MOD((BJ395),360),30)+MOD(MOD((BK395),360),30)+MOD(MOD((BL395),360),30)+MOD(MOD((BM395),360),30))/30))/12),".",MOD(INT(MOD((BH395),360)/30)+INT(MOD((BI395),360)/30)+INT(MOD((BJ395),360)/30)+INT(MOD((BK395),360)/30)+INT(MOD((BL395),360)/30)+INT(MOD((BM395),360)/30)+INT((MOD(MOD((BH395),360),30)+MOD(MOD((BI395),360),30)+MOD(MOD((BJ395),360),30)+MOD(MOD((BK395),360),30)+MOD(MOD((BL395),360),30)+MOD(MOD((BM395),360),30))/30),12),".",INT(MOD(MOD(MOD((BH395),360),30)+MOD(MOD((BI395),360),30)+MOD(MOD((BJ395),360),30)+MOD(MOD((BK395),360),30)+MOD(MOD((BL395),360),30)+MOD(MOD((BM395),360),30),30))))</f>
        <v>0.0.0</v>
      </c>
      <c r="H395" s="407" t="str">
        <f>CONCATENATE(INT((BH395)/360),".",INT(MOD((BH395),360)/30),".",MOD(MOD((BH395),360),30))</f>
        <v>0.0.0</v>
      </c>
      <c r="I395" s="407" t="str">
        <f>IF(P395&gt;$G$3,0,CONCATENATE((INT((BH395)/360)+INT((BM395)/360))+INT((INT(MOD((BH395),360)/30)+INT(MOD((BM395),360)/30)+INT((MOD(MOD((BH395),360),30)+MOD(MOD((BM395),360),30))/30))/12),".",MOD(INT(MOD((BH395),360)/30)+INT(MOD((BM395),360)/30)+INT((MOD(MOD((BH395),360),30)+MOD(MOD((BM395),360),30))/30),12),".",INT(MOD(MOD(MOD((BH395),360),30)+MOD(MOD((BM395),360),30),30))))</f>
        <v>0.0.0</v>
      </c>
      <c r="J395" s="407" t="str">
        <f t="shared" si="496"/>
        <v>0.0.0</v>
      </c>
      <c r="K395" s="407" t="str">
        <f t="shared" si="497"/>
        <v>0.0.0</v>
      </c>
      <c r="L395" s="407" t="str">
        <f t="shared" si="498"/>
        <v>0.0.0</v>
      </c>
      <c r="M395" s="407" t="str">
        <f t="shared" si="499"/>
        <v>0.0.0</v>
      </c>
      <c r="N395" s="408" t="str">
        <f>CONCATENATE(IF(INT(INT(DAYS360(BF395,BG395,1)/30)/24)&gt;=2,2,INT(INT(DAYS360(BF395,BG395,1)/30)/24)),".",IF(AND(INT(INT(DAYS360(BF395,BG395,1)/30)/24)&gt;=2,MOD(INT(BM395/30),12)&gt;=6),6,IF(ISODD(MOD(INT(DAYS360(BF395,BG395,1)/30),12)),MOD(INT(DAYS360(BF395,BG395,1)/60),12),MOD(INT(BM395/30),12))),".",IF(AND(INT(INT(DAYS360(BF395,BG395,1)/30)/24)&gt;=2,MOD(INT(BM395/30),12)&gt;=6),0,IF(ISODD(MOD(INT(DAYS360(BF395,BG395,1)/30),12)),INT((MOD(DAYS360(BF395,BG395,1),30)/2+15)),INT(MOD(DAYS360(BF395,BG395,1),30)/2))))</f>
        <v>0.0.0</v>
      </c>
      <c r="O395" s="418"/>
      <c r="P395" s="417"/>
      <c r="Q395" s="417"/>
      <c r="R395" s="417"/>
      <c r="S395" s="417"/>
      <c r="T395" s="417"/>
      <c r="U395" s="417"/>
      <c r="V395" s="714"/>
      <c r="W395" s="714"/>
      <c r="X395" s="417"/>
      <c r="Y395" s="417"/>
      <c r="Z395" s="714"/>
      <c r="AA395" s="714"/>
      <c r="AB395" s="417"/>
      <c r="AC395" s="417"/>
      <c r="AD395" s="714"/>
      <c r="AE395" s="714"/>
      <c r="AF395" s="417"/>
      <c r="AG395" s="417"/>
      <c r="AH395" s="714"/>
      <c r="AI395" s="714"/>
      <c r="AJ395" s="417"/>
      <c r="AK395" s="417"/>
      <c r="AL395" s="714"/>
      <c r="AM395" s="714"/>
      <c r="AN395" s="417"/>
      <c r="AO395" s="417"/>
      <c r="AP395" s="714"/>
      <c r="AQ395" s="714"/>
      <c r="AR395" s="417"/>
      <c r="AS395" s="417"/>
      <c r="AT395" s="714"/>
      <c r="AU395" s="714"/>
      <c r="AV395" s="417"/>
      <c r="AW395" s="417"/>
      <c r="AX395" s="716"/>
      <c r="AY395" s="716"/>
      <c r="AZ395" s="635"/>
      <c r="BA395" s="635"/>
      <c r="BB395" s="716"/>
      <c r="BC395" s="716"/>
      <c r="BD395" s="635"/>
      <c r="BE395" s="635"/>
      <c r="BF395" s="717"/>
      <c r="BG395" s="717"/>
      <c r="BH395" s="432">
        <f t="shared" si="473"/>
        <v>0</v>
      </c>
      <c r="BI395" s="432">
        <f>(IF(OR(W395&gt;$G$3,W395=0),IF(OR(V395=0,V395&gt;$G$3),0,DAYS360(V395,$G$3,1)),(DAYS360(V395,W395,1)))+IF(OR(Y395&gt;$G$3,Y395=0),IF(OR(X395=0,X395&gt;$G$3),0,DAYS360(X395,$G$3,1)),(DAYS360(X395,Y395,1)))+IF(OR(AA395&gt;$G$3,AA395=0),IF(OR(Z395=0,Z395&gt;$G$3),0,DAYS360(Z395,$G$3,1)),(DAYS360(Z395,AA395,1)))+IF(OR(AC395&gt;$G$3,AC395=0),IF(OR(AB395=0,AB395&gt;$G$3),0,DAYS360(AB395,$G$3,1)),(DAYS360(AB395,AC395,1)))+IF(OR(AE395&gt;$G$3,AE395=0),IF(OR(AD395=0,AD395&gt;$G$3),0,DAYS360(AD395,$G$3,1)),(DAYS360(AD395,AE395,1)))+IF(OR(AG395&gt;$G$3,AG395=0),IF(OR(AF395=0,AF395&gt;$G$3),0,DAYS360(AF395,$G$3,1)),(DAYS360(AF395,AG395,1)))+IF(OR(AI395&gt;$G$3,AI395=0),IF(OR(AH395=0,AH395&gt;$G$3),0,DAYS360(AH395,$G$3,1)),(DAYS360(AH395,AI395,1)))+IF(OR(AK395&gt;$G$3,AK395=0),IF(OR(AJ395=0,AJ395&gt;$G$3),0,DAYS360(AJ395,$G$3,1)),(DAYS360(AJ395,AK395,1)))+IF(OR(AM395&gt;$G$3,AM395=0),IF(OR(AL395=0,AL395&gt;$G$3),0,DAYS360(AL395,$G$3,1)),(DAYS360(AL395,AM395,1)))+IF(OR(AO395&gt;$G$3,AO395=0),IF(OR(AN395=0,AN395&gt;$G$3),0,DAYS360(AN395,$G$3,1)),(DAYS360(AN395,AO395,1)))+IF(OR(AQ395&gt;$G$3,AQ395=0),IF(OR(AP395=0,AP395&gt;$G$3),0,DAYS360(AP395,$G$3,1)),(DAYS360(AP395,AQ395,1)))+IF(OR(AS395&gt;$G$3,AS395=0),IF(OR(AR395=0,AR395&gt;$G$3),0,DAYS360(AR395,$G$3,1)),(DAYS360(AR395,AS395,1)))+IF(OR(AU395&gt;$G$3,AU395=0),IF(OR(AT395=0,AT395&gt;$G$3),0,DAYS360(AT395,$G$3,1)),(DAYS360(AT395,AU395,1)))+IF(OR(AW395&gt;$G$3,AW395=0),IF(OR(AV395=0,AV395&gt;$G$3),0,DAYS360(AV395,$G$3,1)),(DAYS360(AV395,AW395,1))))*2</f>
        <v>0</v>
      </c>
      <c r="BJ395" s="432">
        <f>(IF(OR(AY395&gt;$G$3,AY395=0),IF(OR(AX395=0,AX395&gt;$G$3),0,DAYS360(AX395,$G$3,1)),(DAYS360(AX395,AY395,1)))+IF(OR(BA395&gt;$G$3,BA395=0),IF(OR(AZ395=0,AZ395&gt;$G$3),0,DAYS360(AZ395,$G$3,1)),(DAYS360(AZ395,BA395,1))))/2</f>
        <v>0</v>
      </c>
      <c r="BK395" s="432">
        <f>(IF(OR(BC395&gt;$G$3,BC395=0),IF(OR(BB395=0,BB395&gt;$G$3),0,DAYS360(BB395,$G$3,1)),(DAYS360(BB395,BC395,1))))</f>
        <v>0</v>
      </c>
      <c r="BL395" s="432">
        <f>(IF(OR(BE395&gt;$G$3,BE395=0),IF(OR(BD395=0,BD395&gt;$G$3),0,DAYS360(BD395,$G$3,1)),(DAYS360(BD395,BE395,1))))/3</f>
        <v>0</v>
      </c>
      <c r="BM395" s="436">
        <f t="shared" si="486"/>
        <v>0</v>
      </c>
      <c r="BN395" s="462">
        <v>0.65</v>
      </c>
      <c r="BO395" s="427">
        <f t="shared" si="481"/>
        <v>0</v>
      </c>
      <c r="BP395" s="725"/>
      <c r="BQ395" s="700"/>
      <c r="BR395" s="419"/>
      <c r="BS395" s="700"/>
      <c r="BT395" s="700"/>
      <c r="BU395" s="700"/>
      <c r="BV395" s="427">
        <f>IF((BH395+BI395+BJ395+BK395+BL395+BM395)&lt;360,0,IF(AND((BH395+BI395+BJ395+BK395+BL395+BM395)&gt;=360,(BH395+BI395+BJ395+BK395+BL395+BM395)&lt;1800),25,IF(AND((BH395+BI395+BJ395+BK395+BL395+BM395)&gt;=1800,(BH395+BI395+BJ395+BK395+BL395+BM395)&lt;3600),30,IF(AND((BH395+BI395+BJ395+BK395+BL395+BM395)&gt;=3600,(BH395+BI395+BJ395+BK395+BL395+BM395)&lt;5400),35,IF(AND((BH395+BI395+BJ395+BK395+BL395+BM395)&gt;=5400,(BH395+BI395+BJ395+BK395+BL395+BM395)&lt;7200),40,IF(AND((BH395+BI395+BJ395+BK395+BL395+BM395)&gt;=7200,(BH395+BI395+BJ395+BK395+BL395+BM395)&lt;9000),45,IF((BH395+BI395+BJ395+BK395+BL395+BM395)&gt;=9000,50,"ПРОВЕРЬ")))))))</f>
        <v>0</v>
      </c>
      <c r="BW395" s="419"/>
      <c r="BX395" s="782"/>
      <c r="BY395" s="419"/>
      <c r="BZ395" s="432"/>
      <c r="CA395" s="419"/>
      <c r="CB395" s="427"/>
      <c r="CC395" s="419"/>
      <c r="CD395" s="427"/>
      <c r="CE395" s="404">
        <f>IF(OR(C395=0,CD395="Д"),0,IF(AND(C395&gt;0,E395=0),VLOOKUP(C395,звания!A:B,2,FALSE)/((EOMONTH($G$3,0)+1)-$G$3)*BO395+VLOOKUP(C395,звания!A:B,2,FALSE)/((EOMONTH($G$3,0)+1)-$G$3)*BR395+VLOOKUP(C395,звания!A:B,2,FALSE)/((EOMONTH($G$3,0)+1)-$G$3)*BU395,IF(AND(C395&gt;0,E395&gt;0,F395&gt;=$G$3,BO395=(EOMONTH($G$3,0)+1)-$G$3),(VLOOKUP(E395,звания!A:B,2,FALSE)/(EOMONTH($G$3,0)-$G$3+1))*(F395-$G$3)+(VLOOKUP(C395,звания!A:B,2,FALSE)/(EOMONTH($G$3,0)-$G$3+1))*((EOMONTH($G$3,0)-$G$3+1)-(F395-$G$3)),IF(AND(C395&gt;0,E395&gt;0,F395&gt;$G$3,BO395&lt;(EOMONTH($G$3,0)+1)-$G$3,BO395&lt;&gt;0),VLOOKUP(E395,звания!A:B,2,FALSE)/((EOMONTH($G$3,0)+1)-$G$3)*((F395-$G$3)-(((EOMONTH($G$3,0)+1)-$G$3)-BO395-BU395-BR395))+VLOOKUP(C395,звания!A:B,2,FALSE)/((EOMONTH($G$3,0)+1)-$G$3)*(((EOMONTH($G$3,0)+1)-F395)),IF(F395&lt;$G$3,(VLOOKUP(C395,звания!A:B,2,FALSE)-VLOOKUP(E395,звания!A:B,2,FALSE))/((EOMONTH($BN$3,0)+1)-$BN$3)*(EOMONTH($BN$3,0)+1-F395)+VLOOKUP(C395,звания!A:B,2,FALSE)/((EOMONTH($G$3,0)+1)-$G$3)*BO395+VLOOKUP(C395,звания!A:B,2,FALSE)/((EOMONTH($G$3,0)+1)-$G$3)*BU395+VLOOKUP(C395,звания!A:B,2,FALSE)/((EOMONTH($G$3,0)+1)-$G$3)*BR395,0)))))</f>
        <v>0</v>
      </c>
      <c r="CF395" s="404">
        <f>IF(OR(CD395="Д",C395=0),0,IF(B395="Виключений зі списків",IF(BS395=0,(VLOOKUP(O395,звания!$D$2:$E$62,2,FALSE))/(EOMONTH($B$3,0)+1-$B$3)*BO395+(VLOOKUP(BQ395,звания!$D$2:$E$62,2,FALSE))/(EOMONTH($B$3,0)+1-$B$3)*BR395,(((VLOOKUP(O395,звания!$D$2:$E$62,2,FALSE))/(EOMONTH($B$3,0)+1-$B$3))*BO395)+(VLOOKUP(BQ395,звания!$D$2:$E$62,2,FALSE))/(EOMONTH($B$3,0)+1-$B$3)*BR395+(VLOOKUP(BS395,звания!$D$2:$E$62,2,FALSE))/(EOMONTH($B$3,0)+1-$B$3)*BU395),IF(BS395=0,(VLOOKUP(O395,звания!$D$2:$E$62,2,FALSE))/(EOMONTH($G$3,0)+1-$G$3)*BO395+(VLOOKUP(BQ395,звания!$D$2:$E$62,2,FALSE))/(EOMONTH($G$3,0)+1-$G$3)*BR395,(((VLOOKUP(O395,звания!$D$2:$E$62,2,FALSE))/(EOMONTH($G$3,0)+1-$G$3))*BO395)+(VLOOKUP(BQ395,звания!$D$2:$E$62,2,FALSE))/(EOMONTH($G$3,0)+1-$G$3)*BR395+(VLOOKUP(BS395,звания!$D$2:$E$62,2,FALSE))/(EOMONTH($G$3,0)+1-$G$3)*BU395+IF(BT395=0,0,(VLOOKUP(BS395,звания!$D$2:$E$62,2,FALSE))/(EOMONTH($BN$3,0)+1-$BN$3)*BT395-(VLOOKUP(O395,звания!$D$2:$E$62,2,FALSE))/(EOMONTH($BN$3,0)+1-$BN$3)*BT395))))</f>
        <v>0</v>
      </c>
      <c r="CG395" s="404">
        <f>IF(AND(SUM(BH395:BM395)&lt;360,((EOMONTH($G$3,0)-$G$3+1+(SUM(BH395:BM395)))&gt;0),SUM(BH395:BM395)+EOMONTH($G$3,0)-$G$3+1&lt;360),(CE395+CF395)*BV395%,IF(SUM(BH395:BM395)+EOMONTH($G$3,0)-$G$3+1&lt;=1800,((CE395+CF395)/(EOMONTH($G$3,0)-$G$3+1))*(360-SUM(BH395:BM395))*BV395%+(((CE395+CF395)/(EOMONTH($G$3,0)-$G$3+1))*((EOMONTH($G$3,0)-$G$3+1)-(360-SUM(BH395:BM395))))*25%,IF(AND(SUM(BH395:BM395)&lt;1800,((EOMONTH($G$3,0)-$G$3+1+SUM(BH395:BM395))&gt;=360),SUM(BH395:BM395)+EOMONTH($G$3,0)-$G$3+1&lt;1800),(CE395+CF395)*BV395%,IF(SUM(BH395:BM395)+EOMONTH($G$3,0)-$G$3+1&lt;=3600,((CE395+CF395)/(EOMONTH($G$3,0)-$G$3+1))*(1800-SUM(BH395:BM395))*BV395%+(((CE395+CF395)/(EOMONTH($G$3,0)-$G$3+1))*((EOMONTH($G$3,0)-$G$3+1)-(1800-SUM(BH395:BM395)))*30%),IF(AND(SUM(BH395:BM395)&lt;3600,((EOMONTH($G$3,0)-$G$3+1+SUM(BH395:BM395))&gt;=1800),SUM(BH395:BM395)+EOMONTH($G$3,0)-$G$3+1&lt;3600),(CE395+CF395)*BV395%,IF(SUM(BH395:BM395)+EOMONTH($G$3,0)-$G$3+1&lt;=5400,((CE395+CF395)/(EOMONTH($G$3,0)-$G$3+1))*(3600-SUM(BH395:BM395))*BV395%+(((CE395+CF395)/(EOMONTH($G$3,0)-$G$3+1))*((EOMONTH($G$3,0)-$G$3+1)-(3600-SUM(BH395:BM395))))*35%,IF(AND(SUM(BH395:BM395)&lt;5400,((EOMONTH($G$3,0)-$G$3+1+SUM(BH395:BM395))&gt;=3600),SUM(BH395:BM395)+EOMONTH($G$3,0)-$G$3+1&lt;5400),(CE395+CF395)*BV395%,IF(SUM(BH395:BM395)+EOMONTH($G$3,0)-$G$3+1&lt;=7200,((CE395+CF395)/(EOMONTH($G$3,0)-$G$3+1))*(5400-SUM(BH395:BM395))*BV395%+(((CE395+CF395)/(EOMONTH($G$3,0)-$G$3+1))*((EOMONTH($G$3,0)-$G$3+1)-(5400-SUM(BH395:BM395))))*40%,IF(AND(SUM(BH395:BM395)&lt;7200,((EOMONTH($G$3,0)-$G$3+1+SUM(BH395:BM395))&gt;=5400),SUM(BH395:BM395)+EOMONTH($G$3,0)-$G$3+1&lt;7200),(CE395+CF395)*BV395%,IF(SUM(BH395:BM395)+EOMONTH($G$3,0)-$G$3+1&lt;=9000,((CE395+CF395)/(EOMONTH($G$3,0)-$G$3+1))*(7200-SUM(BH395:BM395))*BV395%+(((CE395+CF395)/(EOMONTH($G$3,0)-$G$3+1))*((EOMONTH($G$3,0)-$G$3+1)-(7200-SUM(BH395:BM395))))*45%,IF(SUM(BH395:BM395)+EOMONTH($G$3,0)-$G$3+1&gt;=9000,((CE395+CF395)/(EOMONTH($G$3,0)-$G$3+1))*(9000-SUM(BH395:BM395))*BV395%+(((CE395+CF395)/(EOMONTH($G$3,0)-$G$3+1))*((EOMONTH($G$3,0)-$G$3+1)-(9000-SUM(BH395:BM395))))*50%,0)))))))))))</f>
        <v>0</v>
      </c>
      <c r="CH395" s="404">
        <f>IF(BW395=0,CF395*BX395%,IF(BW395&gt;0,((VLOOKUP(O395,звания!$D$2:$E$62,2,FALSE)/(EOMONTH($G$3,0)+1-$G$3)*BW395)*BX395%)))</f>
        <v>0</v>
      </c>
      <c r="CI395" s="404">
        <f>IF(BY395=0,CF395*BZ395%,IF(BY395&gt;0,(VLOOKUP(O395,звания!$D$2:$E$62,2,FALSE)/(EOMONTH($G$3,0)+1-$G$3)*BO395)*BZ395%)+(VLOOKUP(BS395,звания!$D$2:$E$62,2,FALSE)/(EOMONTH($G$3,0)+1-$G$3)*BU395)*BZ395%)</f>
        <v>0</v>
      </c>
      <c r="CJ395" s="404">
        <f>IF(CA395=0,CF395*CB395%,IF(CA395&gt;0,(VLOOKUP(O395,звания!$D$2:$E$62,2,FALSE)/(EOMONTH($G$3,0)+1-$G$3)*BO395)*CB395%)+(VLOOKUP(BS395,звания!$D$2:$E$62,2,FALSE)/(EOMONTH($G$3,0)+1-$G$3)*BU395)*CB395%)</f>
        <v>0</v>
      </c>
      <c r="CK395" s="404">
        <f>IF(CD395="Д",0,IF(CC395=0,CF395*CD395%,IF(CC395&gt;0,(VLOOKUP(O395,звания!$D$2:$E$62,2,FALSE)/(EOMONTH($G$3,0)+1-$G$3)*BO395)*CD395%)+(VLOOKUP(BS395,звания!$D$2:$E$62,2,FALSE)/(EOMONTH($G$3,0)+1-$G$3)*BU395)*CD395%))</f>
        <v>0</v>
      </c>
      <c r="CL395" s="404">
        <f>IF(BR395&gt;0,((VLOOKUP(C395,звания!$A$2:$B$62,2,FALSE)/(EOMONTH($G$3,0)+1-$G$3)*BO395+VLOOKUP(O395,звания!$D$2:$E$62,2,FALSE)/(EOMONTH($G$3,0)+1-$G$3)*BO395+(VLOOKUP(C395,звания!$A$2:$B$62,2,FALSE)/(EOMONTH($G$3,0)+1-$G$3)*BO395+VLOOKUP(O395,звания!$D$2:$E$62,2,FALSE)/(EOMONTH($G$3,0)+1-$G$3)*BO395)*BV395%)*BN395)+(VLOOKUP(C395,звания!$A$2:$B$62,2,FALSE)/(EOMONTH($G$3,0)+1-$G$3)*BU395+VLOOKUP(BS395,звания!$D$2:$E$62,2,FALSE)/(EOMONTH($G$3,0)+1-$G$3)*BU395+(VLOOKUP(C395,звания!$A$2:$B$62,2,FALSE)/(EOMONTH($G$3,0)+1-$G$3)*BU395+VLOOKUP(BS395,звания!$D$2:$E$62,2,FALSE)/(EOMONTH($G$3,0)+1-$G$3)*BU395)*BV395%)*BN395,(CE395+CF395+CG395)*BN395)</f>
        <v>0</v>
      </c>
      <c r="CM395" s="404"/>
      <c r="CN395" s="404"/>
      <c r="CO395" s="432">
        <f t="shared" si="506"/>
        <v>0</v>
      </c>
      <c r="CP395" s="638"/>
      <c r="CQ395" s="637">
        <f>IF(CF395=0,0,IF((SUM(BH395:BM395)&gt;360),(VLOOKUP(O395,звания!$F$2:$G$62,2,FALSE))/100,VLOOKUP(O395,звания!$F$2:$H$62,3,FALSE)/100))</f>
        <v>0</v>
      </c>
      <c r="CR395" s="617">
        <f>IF(B395="Виключений зі списків",IF(AND(BU395=0,360-BH395&lt;0),(VLOOKUP(O395,звания!$D$2:$E$62,2,FALSE))/(EOMONTH($B$3,0)+1-$B$3)*BO395*CQ395,IF(AND(360-BH395&gt;=0,360-BH395&lt;(EOMONTH($B$3,0)+1-$B$3)),(CF395/(EOMONTH($B$3,0)-$B$3+1)*(360-BH395))*CQ395+(CF395/(EOMONTH($B$3,0)-$B$3+1)*((EOMONTH($B$3,0)-$B$3+1)-(360-BH395)))*VLOOKUP(O395,звания!$F$2:$H$62,2,FALSE)/100,((((VLOOKUP(O395,звания!$D$2:$E$62,2,FALSE))/(EOMONTH($B$3,0)+1-$B$3)*BO395*CQ395+(VLOOKUP(BS395,звания!$D$2:$E$62,2,FALSE))/(EOMONTH($B$3,0)+1-$B$3)*BU395*(VLOOKUP(BS395,звания!$F$2:$G$62,2,FALSE)*0.01)+(IF(BT395=0,0,(VLOOKUP(BS395,звания!$D$2:$E$62,2,FALSE)/(EOMONTH($G$3,0)+1-$G$3)*BT395*(VLOOKUP(BS395,звания!$F$2:$G$62,2,FALSE)))*0.01-(VLOOKUP(O395,звания!$D$2:$E$62,2,FALSE)/(EOMONTH($G$3,0)+1-$G$3)*BT395*(VLOOKUP(O395,звания!$F$2:$G$62,2,FALSE)))*0.01)))))/100*(100-CP395))),(IF(AND(BU395=0,360-BH395&lt;0,CP395=0),(VLOOKUP(O395,звания!$D$2:$E$62,2,FALSE))/(EOMONTH($G$3,0)+1-$G$3)*BO395*CQ395,IF(AND(360-BH395&gt;=0,360-BH395&lt;(EOMONTH($G$3,0)+1-$G$3)),(CF395/(EOMONTH($G$3,0)-$G$3+1)*(360-BH395))*CQ395+(CF395/(EOMONTH($G$3,0)-$G$3+1)*((EOMONTH($G$3,0)-$G$3+1)-(360-BH395)))*VLOOKUP(O395,звания!$F$2:$H$62,2,FALSE)/100,((((VLOOKUP(O395,звания!$D$2:$E$62,2,FALSE))/(EOMONTH($G$3,0)+1-$G$3)*BO395*CQ395+(VLOOKUP(BS395,звания!$D$2:$E$62,2,FALSE))/(EOMONTH($G$3,0)+1-$G$3)*BU395*(VLOOKUP(BS395,звания!$F$2:$G$62,2,FALSE)*0.01)))/100*(100-CP395)+(IF(BT395=0,0,(VLOOKUP(BS395,звания!$D$2:$E$62,2,FALSE)/(EOMONTH($B$3,0)+1-$B$3)*BT395*(VLOOKUP(BS395,звания!$F$2:$G$62,2,FALSE)))*0.01-(VLOOKUP(O395,звания!$D$2:$E$62,2,FALSE)/(EOMONTH($B$3,0)+1-$B$3)*BT395*(VLOOKUP(O395,звания!$F$2:$G$62,2,FALSE)))*0.01)))))))</f>
        <v>0</v>
      </c>
      <c r="CS395" s="416">
        <f>SUM(CE395:CM395,CR395)</f>
        <v>0</v>
      </c>
      <c r="CT395" s="403"/>
      <c r="CU395" s="403"/>
      <c r="CV395" s="403">
        <f t="shared" si="507"/>
        <v>0</v>
      </c>
      <c r="CW395" s="556">
        <f t="shared" si="505"/>
        <v>0</v>
      </c>
      <c r="CX395" s="403">
        <f>IF(CU395=0,CW395*0.18,(CW395-CU395)*0.18)</f>
        <v>0</v>
      </c>
      <c r="CY395" s="403"/>
      <c r="CZ395" s="404">
        <f t="shared" si="482"/>
        <v>0</v>
      </c>
      <c r="DA395" s="403"/>
      <c r="DB395" s="403"/>
      <c r="DC395" s="403"/>
      <c r="DD395" s="421">
        <f t="shared" si="446"/>
        <v>0</v>
      </c>
      <c r="DE395" s="421">
        <f>(CW395-CV395)*22%</f>
        <v>0</v>
      </c>
      <c r="DF395" s="403">
        <f t="shared" si="487"/>
        <v>0</v>
      </c>
      <c r="DG395" s="421"/>
      <c r="DH395" s="421">
        <f>CW395-DD395+DF395</f>
        <v>0</v>
      </c>
      <c r="DI395" s="421"/>
      <c r="DJ395" s="422" t="str">
        <f>IF(DG395&gt;0,$DL$2," ")&amp;"  "&amp;IF(DH395&gt;0,$DM$2," ")</f>
        <v xml:space="preserve">    </v>
      </c>
      <c r="DK395" s="424"/>
      <c r="DL395" s="423"/>
      <c r="DM395" s="423"/>
      <c r="DN395" s="423"/>
      <c r="DO395" s="420"/>
      <c r="DP395" s="123"/>
      <c r="DQ395" s="817"/>
      <c r="DR395" s="818"/>
      <c r="DS395" s="819"/>
      <c r="DT395" s="820"/>
      <c r="DU395" s="124"/>
      <c r="DV395" s="122"/>
      <c r="DZ395" s="105"/>
      <c r="EH395" s="543">
        <f t="shared" si="490"/>
        <v>0</v>
      </c>
      <c r="EI395" s="404">
        <f t="shared" si="491"/>
        <v>0</v>
      </c>
      <c r="EJ395" s="29">
        <f t="shared" si="492"/>
        <v>0</v>
      </c>
      <c r="EK395" s="50"/>
      <c r="EL395" s="29"/>
      <c r="EM395" s="50"/>
      <c r="EN395" s="50"/>
      <c r="EO395" s="50"/>
      <c r="EP395" s="29"/>
    </row>
    <row r="396" spans="1:146" ht="17.45" hidden="1" customHeight="1">
      <c r="A396" s="402">
        <v>388</v>
      </c>
      <c r="B396" s="403"/>
      <c r="C396" s="403"/>
      <c r="D396" s="403">
        <f t="shared" si="485"/>
        <v>0</v>
      </c>
      <c r="E396" s="416"/>
      <c r="F396" s="417"/>
      <c r="G396" s="406" t="str">
        <f t="shared" si="508"/>
        <v>0.0.0</v>
      </c>
      <c r="H396" s="407" t="str">
        <f t="shared" si="509"/>
        <v>0.0.0</v>
      </c>
      <c r="I396" s="407" t="str">
        <f t="shared" si="510"/>
        <v>0.0.0</v>
      </c>
      <c r="J396" s="407" t="str">
        <f t="shared" si="496"/>
        <v>0.0.0</v>
      </c>
      <c r="K396" s="407" t="str">
        <f t="shared" si="497"/>
        <v>0.0.0</v>
      </c>
      <c r="L396" s="407" t="str">
        <f t="shared" si="498"/>
        <v>0.0.0</v>
      </c>
      <c r="M396" s="407" t="str">
        <f t="shared" si="499"/>
        <v>0.0.0</v>
      </c>
      <c r="N396" s="408" t="str">
        <f t="shared" si="511"/>
        <v>0.0.0</v>
      </c>
      <c r="O396" s="418"/>
      <c r="P396" s="417"/>
      <c r="Q396" s="417"/>
      <c r="R396" s="417"/>
      <c r="S396" s="417"/>
      <c r="T396" s="417"/>
      <c r="U396" s="417"/>
      <c r="V396" s="714"/>
      <c r="W396" s="714"/>
      <c r="X396" s="417"/>
      <c r="Y396" s="417"/>
      <c r="Z396" s="714"/>
      <c r="AA396" s="714"/>
      <c r="AB396" s="417"/>
      <c r="AC396" s="417"/>
      <c r="AD396" s="714"/>
      <c r="AE396" s="714"/>
      <c r="AF396" s="417"/>
      <c r="AG396" s="417"/>
      <c r="AH396" s="714"/>
      <c r="AI396" s="714"/>
      <c r="AJ396" s="417"/>
      <c r="AK396" s="417"/>
      <c r="AL396" s="714"/>
      <c r="AM396" s="714"/>
      <c r="AN396" s="417"/>
      <c r="AO396" s="417"/>
      <c r="AP396" s="714"/>
      <c r="AQ396" s="714"/>
      <c r="AR396" s="417"/>
      <c r="AS396" s="417"/>
      <c r="AT396" s="714"/>
      <c r="AU396" s="714"/>
      <c r="AV396" s="417"/>
      <c r="AW396" s="417"/>
      <c r="AX396" s="716"/>
      <c r="AY396" s="716"/>
      <c r="AZ396" s="635"/>
      <c r="BA396" s="635"/>
      <c r="BB396" s="716"/>
      <c r="BC396" s="716"/>
      <c r="BD396" s="635"/>
      <c r="BE396" s="635"/>
      <c r="BF396" s="717"/>
      <c r="BG396" s="717"/>
      <c r="BH396" s="432">
        <f t="shared" si="473"/>
        <v>0</v>
      </c>
      <c r="BI396" s="432">
        <f t="shared" si="501"/>
        <v>0</v>
      </c>
      <c r="BJ396" s="432">
        <f t="shared" si="502"/>
        <v>0</v>
      </c>
      <c r="BK396" s="432">
        <f t="shared" si="503"/>
        <v>0</v>
      </c>
      <c r="BL396" s="432">
        <f t="shared" si="504"/>
        <v>0</v>
      </c>
      <c r="BM396" s="436">
        <f t="shared" si="486"/>
        <v>0</v>
      </c>
      <c r="BN396" s="462">
        <v>0.65</v>
      </c>
      <c r="BO396" s="427">
        <f t="shared" si="481"/>
        <v>0</v>
      </c>
      <c r="BP396" s="419"/>
      <c r="BQ396" s="700"/>
      <c r="BR396" s="419"/>
      <c r="BS396" s="700"/>
      <c r="BT396" s="700"/>
      <c r="BU396" s="700"/>
      <c r="BV396" s="427">
        <f t="shared" si="471"/>
        <v>0</v>
      </c>
      <c r="BW396" s="419"/>
      <c r="BX396" s="782"/>
      <c r="BY396" s="419"/>
      <c r="BZ396" s="432"/>
      <c r="CA396" s="419"/>
      <c r="CB396" s="427"/>
      <c r="CC396" s="419"/>
      <c r="CD396" s="427"/>
      <c r="CE396" s="404">
        <f>IF(OR(C396=0,CD396="Д"),0,IF(AND(C396&gt;0,E396=0),VLOOKUP(C396,звания!A:B,2,FALSE)/((EOMONTH($G$3,0)+1)-$G$3)*BO396+VLOOKUP(C396,звания!A:B,2,FALSE)/((EOMONTH($G$3,0)+1)-$G$3)*BR396+VLOOKUP(C396,звания!A:B,2,FALSE)/((EOMONTH($G$3,0)+1)-$G$3)*BU396,IF(AND(C396&gt;0,E396&gt;0,F396&gt;=$G$3,BO396=(EOMONTH($G$3,0)+1)-$G$3),(VLOOKUP(E396,звания!A:B,2,FALSE)/(EOMONTH($G$3,0)-$G$3+1))*(F396-$G$3)+(VLOOKUP(C396,звания!A:B,2,FALSE)/(EOMONTH($G$3,0)-$G$3+1))*((EOMONTH($G$3,0)-$G$3+1)-(F396-$G$3)),IF(AND(C396&gt;0,E396&gt;0,F396&gt;$G$3,BO396&lt;(EOMONTH($G$3,0)+1)-$G$3,BO396&lt;&gt;0),VLOOKUP(E396,звания!A:B,2,FALSE)/((EOMONTH($G$3,0)+1)-$G$3)*((F396-$G$3)-(((EOMONTH($G$3,0)+1)-$G$3)-BO396-BU396-BR396))+VLOOKUP(C396,звания!A:B,2,FALSE)/((EOMONTH($G$3,0)+1)-$G$3)*(((EOMONTH($G$3,0)+1)-F396)),IF(F396&lt;$G$3,(VLOOKUP(C396,звания!A:B,2,FALSE)-VLOOKUP(E396,звания!A:B,2,FALSE))/((EOMONTH($BN$3,0)+1)-$BN$3)*(EOMONTH($BN$3,0)+1-F396)+VLOOKUP(C396,звания!A:B,2,FALSE)/((EOMONTH($G$3,0)+1)-$G$3)*BO396+VLOOKUP(C396,звания!A:B,2,FALSE)/((EOMONTH($G$3,0)+1)-$G$3)*BU396+VLOOKUP(C396,звания!A:B,2,FALSE)/((EOMONTH($G$3,0)+1)-$G$3)*BR396,0)))))</f>
        <v>0</v>
      </c>
      <c r="CF396" s="404">
        <f>IF(OR(CD396="Д",C396=0),0,IF(B396="Виключений зі списків",IF(BS396=0,(VLOOKUP(O396,звания!$D$2:$E$62,2,FALSE))/(EOMONTH($B$3,0)+1-$B$3)*BO396+(VLOOKUP(BQ396,звания!$D$2:$E$62,2,FALSE))/(EOMONTH($B$3,0)+1-$B$3)*BR396,(((VLOOKUP(O396,звания!$D$2:$E$62,2,FALSE))/(EOMONTH($B$3,0)+1-$B$3))*BO396)+(VLOOKUP(BQ396,звания!$D$2:$E$62,2,FALSE))/(EOMONTH($B$3,0)+1-$B$3)*BR396+(VLOOKUP(BS396,звания!$D$2:$E$62,2,FALSE))/(EOMONTH($B$3,0)+1-$B$3)*BU396),IF(BS396=0,(VLOOKUP(O396,звания!$D$2:$E$62,2,FALSE))/(EOMONTH($G$3,0)+1-$G$3)*BO396+(VLOOKUP(BQ396,звания!$D$2:$E$62,2,FALSE))/(EOMONTH($G$3,0)+1-$G$3)*BR396,(((VLOOKUP(O396,звания!$D$2:$E$62,2,FALSE))/(EOMONTH($G$3,0)+1-$G$3))*BO396)+(VLOOKUP(BQ396,звания!$D$2:$E$62,2,FALSE))/(EOMONTH($G$3,0)+1-$G$3)*BR396+(VLOOKUP(BS396,звания!$D$2:$E$62,2,FALSE))/(EOMONTH($G$3,0)+1-$G$3)*BU396+IF(BT396=0,0,(VLOOKUP(BS396,звания!$D$2:$E$62,2,FALSE))/(EOMONTH($BN$3,0)+1-$BN$3)*BT396-(VLOOKUP(O396,звания!$D$2:$E$62,2,FALSE))/(EOMONTH($BN$3,0)+1-$BN$3)*BT396))))</f>
        <v>0</v>
      </c>
      <c r="CG396" s="404">
        <f t="shared" si="457"/>
        <v>0</v>
      </c>
      <c r="CH396" s="404">
        <f>IF(BW396=0,CF396*BX396%,IF(BW396&gt;0,((VLOOKUP(O396,звания!$D$2:$E$62,2,FALSE)/(EOMONTH($G$3,0)+1-$G$3)*BW396)*BX396%)))</f>
        <v>0</v>
      </c>
      <c r="CI396" s="404">
        <f>IF(BY396=0,CF396*BZ396%,IF(BY396&gt;0,(VLOOKUP(O396,звания!$D$2:$E$62,2,FALSE)/(EOMONTH($G$3,0)+1-$G$3)*BO396)*BZ396%)+(VLOOKUP(BS396,звания!$D$2:$E$62,2,FALSE)/(EOMONTH($G$3,0)+1-$G$3)*BU396)*BZ396%)</f>
        <v>0</v>
      </c>
      <c r="CJ396" s="404">
        <f>IF(CA396=0,CF396*CB396%,IF(CA396&gt;0,(VLOOKUP(O396,звания!$D$2:$E$62,2,FALSE)/(EOMONTH($G$3,0)+1-$G$3)*BO396)*CB396%)+(VLOOKUP(BS396,звания!$D$2:$E$62,2,FALSE)/(EOMONTH($G$3,0)+1-$G$3)*BU396)*CB396%)</f>
        <v>0</v>
      </c>
      <c r="CK396" s="404">
        <f>IF(CD396="Д",0,IF(CC396=0,CF396*CD396%,IF(CC396&gt;0,(VLOOKUP(O396,звания!$D$2:$E$62,2,FALSE)/(EOMONTH($G$3,0)+1-$G$3)*BO396)*CD396%)+(VLOOKUP(BS396,звания!$D$2:$E$62,2,FALSE)/(EOMONTH($G$3,0)+1-$G$3)*BU396)*CD396%))</f>
        <v>0</v>
      </c>
      <c r="CL396" s="404">
        <f>IF(BR396&gt;0,((VLOOKUP(C396,звания!$A$2:$B$62,2,FALSE)/(EOMONTH($G$3,0)+1-$G$3)*BO396+VLOOKUP(O396,звания!$D$2:$E$62,2,FALSE)/(EOMONTH($G$3,0)+1-$G$3)*BO396+(VLOOKUP(C396,звания!$A$2:$B$62,2,FALSE)/(EOMONTH($G$3,0)+1-$G$3)*BO396+VLOOKUP(O396,звания!$D$2:$E$62,2,FALSE)/(EOMONTH($G$3,0)+1-$G$3)*BO396)*BV396%)*BN396)+(VLOOKUP(C396,звания!$A$2:$B$62,2,FALSE)/(EOMONTH($G$3,0)+1-$G$3)*BU396+VLOOKUP(BS396,звания!$D$2:$E$62,2,FALSE)/(EOMONTH($G$3,0)+1-$G$3)*BU396+(VLOOKUP(C396,звания!$A$2:$B$62,2,FALSE)/(EOMONTH($G$3,0)+1-$G$3)*BU396+VLOOKUP(BS396,звания!$D$2:$E$62,2,FALSE)/(EOMONTH($G$3,0)+1-$G$3)*BU396)*BV396%)*BN396,(CE396+CF396+CG396)*BN396)</f>
        <v>0</v>
      </c>
      <c r="CM396" s="404"/>
      <c r="CN396" s="404"/>
      <c r="CO396" s="432">
        <f t="shared" si="506"/>
        <v>0</v>
      </c>
      <c r="CP396" s="638"/>
      <c r="CQ396" s="637">
        <f>IF(CF396=0,0,IF((SUM(BH396:BM396)&gt;360),(VLOOKUP(O396,звания!$F$2:$G$62,2,FALSE))/100,VLOOKUP(O396,звания!$F$2:$H$62,3,FALSE)/100))</f>
        <v>0</v>
      </c>
      <c r="CR396" s="617">
        <f>IF(B396="Виключений зі списків",IF(AND(BU396=0,360-BH396&lt;0),(VLOOKUP(O396,звания!$D$2:$E$62,2,FALSE))/(EOMONTH($B$3,0)+1-$B$3)*BO396*CQ396,IF(AND(360-BH396&gt;=0,360-BH396&lt;(EOMONTH($B$3,0)+1-$B$3)),(CF396/(EOMONTH($B$3,0)-$B$3+1)*(360-BH396))*CQ396+(CF396/(EOMONTH($B$3,0)-$B$3+1)*((EOMONTH($B$3,0)-$B$3+1)-(360-BH396)))*VLOOKUP(O396,звания!$F$2:$H$62,2,FALSE)/100,((((VLOOKUP(O396,звания!$D$2:$E$62,2,FALSE))/(EOMONTH($B$3,0)+1-$B$3)*BO396*CQ396+(VLOOKUP(BS396,звания!$D$2:$E$62,2,FALSE))/(EOMONTH($B$3,0)+1-$B$3)*BU396*(VLOOKUP(BS396,звания!$F$2:$G$62,2,FALSE)*0.01)+(IF(BT396=0,0,(VLOOKUP(BS396,звания!$D$2:$E$62,2,FALSE)/(EOMONTH($G$3,0)+1-$G$3)*BT396*(VLOOKUP(BS396,звания!$F$2:$G$62,2,FALSE)))*0.01-(VLOOKUP(O396,звания!$D$2:$E$62,2,FALSE)/(EOMONTH($G$3,0)+1-$G$3)*BT396*(VLOOKUP(O396,звания!$F$2:$G$62,2,FALSE)))*0.01)))))/100*(100-CP396))),(IF(AND(BU396=0,360-BH396&lt;0,CP396=0),(VLOOKUP(O396,звания!$D$2:$E$62,2,FALSE))/(EOMONTH($G$3,0)+1-$G$3)*BO396*CQ396,IF(AND(360-BH396&gt;=0,360-BH396&lt;(EOMONTH($G$3,0)+1-$G$3)),(CF396/(EOMONTH($G$3,0)-$G$3+1)*(360-BH396))*CQ396+(CF396/(EOMONTH($G$3,0)-$G$3+1)*((EOMONTH($G$3,0)-$G$3+1)-(360-BH396)))*VLOOKUP(O396,звания!$F$2:$H$62,2,FALSE)/100,((((VLOOKUP(O396,звания!$D$2:$E$62,2,FALSE))/(EOMONTH($G$3,0)+1-$G$3)*BO396*CQ396+(VLOOKUP(BS396,звания!$D$2:$E$62,2,FALSE))/(EOMONTH($G$3,0)+1-$G$3)*BU396*(VLOOKUP(BS396,звания!$F$2:$G$62,2,FALSE)*0.01)))/100*(100-CP396)+(IF(BT396=0,0,(VLOOKUP(BS396,звания!$D$2:$E$62,2,FALSE)/(EOMONTH($B$3,0)+1-$B$3)*BT396*(VLOOKUP(BS396,звания!$F$2:$G$62,2,FALSE)))*0.01-(VLOOKUP(O396,звания!$D$2:$E$62,2,FALSE)/(EOMONTH($B$3,0)+1-$B$3)*BT396*(VLOOKUP(O396,звания!$F$2:$G$62,2,FALSE)))*0.01)))))))</f>
        <v>0</v>
      </c>
      <c r="CS396" s="416">
        <f>SUM(CE396:CM396,CR396)</f>
        <v>0</v>
      </c>
      <c r="CT396" s="403"/>
      <c r="CU396" s="403"/>
      <c r="CV396" s="403">
        <f t="shared" si="507"/>
        <v>0</v>
      </c>
      <c r="CW396" s="556">
        <f t="shared" si="505"/>
        <v>0</v>
      </c>
      <c r="CX396" s="403">
        <f t="shared" si="470"/>
        <v>0</v>
      </c>
      <c r="CY396" s="403"/>
      <c r="CZ396" s="404">
        <f t="shared" si="482"/>
        <v>0</v>
      </c>
      <c r="DA396" s="403"/>
      <c r="DB396" s="403"/>
      <c r="DC396" s="403"/>
      <c r="DD396" s="421">
        <f t="shared" si="446"/>
        <v>0</v>
      </c>
      <c r="DE396" s="421">
        <f t="shared" si="472"/>
        <v>0</v>
      </c>
      <c r="DF396" s="403">
        <f t="shared" si="487"/>
        <v>0</v>
      </c>
      <c r="DG396" s="421">
        <f t="shared" si="489"/>
        <v>0</v>
      </c>
      <c r="DH396" s="421"/>
      <c r="DI396" s="421"/>
      <c r="DJ396" s="422" t="str">
        <f t="shared" si="456"/>
        <v xml:space="preserve">    </v>
      </c>
      <c r="DK396" s="424"/>
      <c r="DL396" s="423"/>
      <c r="DM396" s="423"/>
      <c r="DN396" s="429"/>
      <c r="DO396" s="420"/>
      <c r="DP396" s="123"/>
      <c r="DQ396" s="817"/>
      <c r="DR396" s="818"/>
      <c r="DS396" s="819"/>
      <c r="DT396" s="820"/>
      <c r="DU396" s="124"/>
      <c r="DV396" s="122"/>
      <c r="DZ396" s="105"/>
      <c r="EH396" s="543">
        <f t="shared" si="490"/>
        <v>0</v>
      </c>
      <c r="EI396" s="404">
        <f t="shared" si="491"/>
        <v>0</v>
      </c>
      <c r="EJ396" s="29">
        <f t="shared" si="492"/>
        <v>0</v>
      </c>
      <c r="EK396" s="50"/>
      <c r="EL396" s="29"/>
      <c r="EM396" s="50"/>
      <c r="EN396" s="50"/>
      <c r="EO396" s="50"/>
      <c r="EP396" s="29"/>
    </row>
    <row r="397" spans="1:146" ht="17.45" hidden="1" customHeight="1">
      <c r="A397" s="446">
        <v>389</v>
      </c>
      <c r="B397" s="403"/>
      <c r="C397" s="403"/>
      <c r="D397" s="403">
        <f t="shared" si="485"/>
        <v>0</v>
      </c>
      <c r="E397" s="416"/>
      <c r="F397" s="417"/>
      <c r="G397" s="406" t="str">
        <f t="shared" si="508"/>
        <v>0.0.0</v>
      </c>
      <c r="H397" s="407" t="str">
        <f t="shared" si="509"/>
        <v>0.0.0</v>
      </c>
      <c r="I397" s="407" t="str">
        <f t="shared" si="510"/>
        <v>0.0.0</v>
      </c>
      <c r="J397" s="407" t="str">
        <f t="shared" si="496"/>
        <v>0.0.0</v>
      </c>
      <c r="K397" s="407" t="str">
        <f t="shared" si="497"/>
        <v>0.0.0</v>
      </c>
      <c r="L397" s="407" t="str">
        <f t="shared" si="498"/>
        <v>0.0.0</v>
      </c>
      <c r="M397" s="407" t="str">
        <f t="shared" si="499"/>
        <v>0.0.0</v>
      </c>
      <c r="N397" s="408" t="str">
        <f t="shared" si="511"/>
        <v>0.0.0</v>
      </c>
      <c r="O397" s="418"/>
      <c r="P397" s="417"/>
      <c r="Q397" s="417"/>
      <c r="R397" s="417"/>
      <c r="S397" s="417"/>
      <c r="T397" s="417"/>
      <c r="U397" s="417"/>
      <c r="V397" s="714"/>
      <c r="W397" s="714"/>
      <c r="X397" s="417"/>
      <c r="Y397" s="417"/>
      <c r="Z397" s="714"/>
      <c r="AA397" s="714"/>
      <c r="AB397" s="417"/>
      <c r="AC397" s="417"/>
      <c r="AD397" s="714"/>
      <c r="AE397" s="714"/>
      <c r="AF397" s="417"/>
      <c r="AG397" s="417"/>
      <c r="AH397" s="714"/>
      <c r="AI397" s="714"/>
      <c r="AJ397" s="417"/>
      <c r="AK397" s="417"/>
      <c r="AL397" s="714"/>
      <c r="AM397" s="714"/>
      <c r="AN397" s="417"/>
      <c r="AO397" s="417"/>
      <c r="AP397" s="714"/>
      <c r="AQ397" s="714"/>
      <c r="AR397" s="417"/>
      <c r="AS397" s="417"/>
      <c r="AT397" s="714"/>
      <c r="AU397" s="714"/>
      <c r="AV397" s="417"/>
      <c r="AW397" s="417"/>
      <c r="AX397" s="716"/>
      <c r="AY397" s="716"/>
      <c r="AZ397" s="635"/>
      <c r="BA397" s="635"/>
      <c r="BB397" s="716"/>
      <c r="BC397" s="716"/>
      <c r="BD397" s="635"/>
      <c r="BE397" s="635"/>
      <c r="BF397" s="717"/>
      <c r="BG397" s="717"/>
      <c r="BH397" s="432">
        <f t="shared" si="473"/>
        <v>0</v>
      </c>
      <c r="BI397" s="432">
        <f t="shared" si="501"/>
        <v>0</v>
      </c>
      <c r="BJ397" s="432">
        <f t="shared" si="502"/>
        <v>0</v>
      </c>
      <c r="BK397" s="432">
        <f t="shared" si="503"/>
        <v>0</v>
      </c>
      <c r="BL397" s="432">
        <f t="shared" si="504"/>
        <v>0</v>
      </c>
      <c r="BM397" s="436">
        <f t="shared" si="486"/>
        <v>0</v>
      </c>
      <c r="BN397" s="462">
        <v>0.65</v>
      </c>
      <c r="BO397" s="427">
        <f t="shared" si="481"/>
        <v>0</v>
      </c>
      <c r="BP397" s="419"/>
      <c r="BQ397" s="700"/>
      <c r="BR397" s="419"/>
      <c r="BS397" s="700"/>
      <c r="BT397" s="700"/>
      <c r="BU397" s="700"/>
      <c r="BV397" s="427">
        <f t="shared" si="471"/>
        <v>0</v>
      </c>
      <c r="BW397" s="419"/>
      <c r="BX397" s="781"/>
      <c r="BY397" s="700"/>
      <c r="BZ397" s="432"/>
      <c r="CA397" s="700"/>
      <c r="CB397" s="432"/>
      <c r="CC397" s="700"/>
      <c r="CD397" s="432"/>
      <c r="CE397" s="404">
        <f>IF(OR(C397=0,CD397="Д"),0,IF(AND(C397&gt;0,E397=0),VLOOKUP(C397,звания!A:B,2,FALSE)/((EOMONTH($G$3,0)+1)-$G$3)*BO397+VLOOKUP(C397,звания!A:B,2,FALSE)/((EOMONTH($G$3,0)+1)-$G$3)*BR397+VLOOKUP(C397,звания!A:B,2,FALSE)/((EOMONTH($G$3,0)+1)-$G$3)*BU397,IF(AND(C397&gt;0,E397&gt;0,F397&gt;=$G$3,BO397=(EOMONTH($G$3,0)+1)-$G$3),(VLOOKUP(E397,звания!A:B,2,FALSE)/(EOMONTH($G$3,0)-$G$3+1))*(F397-$G$3)+(VLOOKUP(C397,звания!A:B,2,FALSE)/(EOMONTH($G$3,0)-$G$3+1))*((EOMONTH($G$3,0)-$G$3+1)-(F397-$G$3)),IF(AND(C397&gt;0,E397&gt;0,F397&gt;$G$3,BO397&lt;(EOMONTH($G$3,0)+1)-$G$3,BO397&lt;&gt;0),VLOOKUP(E397,звания!A:B,2,FALSE)/((EOMONTH($G$3,0)+1)-$G$3)*((F397-$G$3)-(((EOMONTH($G$3,0)+1)-$G$3)-BO397-BU397-BR397))+VLOOKUP(C397,звания!A:B,2,FALSE)/((EOMONTH($G$3,0)+1)-$G$3)*(((EOMONTH($G$3,0)+1)-F397)),IF(F397&lt;$G$3,(VLOOKUP(C397,звания!A:B,2,FALSE)-VLOOKUP(E397,звания!A:B,2,FALSE))/((EOMONTH($BN$3,0)+1)-$BN$3)*(EOMONTH($BN$3,0)+1-F397)+VLOOKUP(C397,звания!A:B,2,FALSE)/((EOMONTH($G$3,0)+1)-$G$3)*BO397+VLOOKUP(C397,звания!A:B,2,FALSE)/((EOMONTH($G$3,0)+1)-$G$3)*BU397+VLOOKUP(C397,звания!A:B,2,FALSE)/((EOMONTH($G$3,0)+1)-$G$3)*BR397,0)))))</f>
        <v>0</v>
      </c>
      <c r="CF397" s="404">
        <f>IF(OR(CD397="Д",C397=0),0,IF(B397="Виключений зі списків",IF(BS397=0,(VLOOKUP(O397,звания!$D$2:$E$62,2,FALSE))/(EOMONTH($B$3,0)+1-$B$3)*BO397+(VLOOKUP(BQ397,звания!$D$2:$E$62,2,FALSE))/(EOMONTH($B$3,0)+1-$B$3)*BR397,(((VLOOKUP(O397,звания!$D$2:$E$62,2,FALSE))/(EOMONTH($B$3,0)+1-$B$3))*BO397)+(VLOOKUP(BQ397,звания!$D$2:$E$62,2,FALSE))/(EOMONTH($B$3,0)+1-$B$3)*BR397+(VLOOKUP(BS397,звания!$D$2:$E$62,2,FALSE))/(EOMONTH($B$3,0)+1-$B$3)*BU397),IF(BS397=0,(VLOOKUP(O397,звания!$D$2:$E$62,2,FALSE))/(EOMONTH($G$3,0)+1-$G$3)*BO397+(VLOOKUP(BQ397,звания!$D$2:$E$62,2,FALSE))/(EOMONTH($G$3,0)+1-$G$3)*BR397,(((VLOOKUP(O397,звания!$D$2:$E$62,2,FALSE))/(EOMONTH($G$3,0)+1-$G$3))*BO397)+(VLOOKUP(BQ397,звания!$D$2:$E$62,2,FALSE))/(EOMONTH($G$3,0)+1-$G$3)*BR397+(VLOOKUP(BS397,звания!$D$2:$E$62,2,FALSE))/(EOMONTH($G$3,0)+1-$G$3)*BU397+IF(BT397=0,0,(VLOOKUP(BS397,звания!$D$2:$E$62,2,FALSE))/(EOMONTH($BN$3,0)+1-$BN$3)*BT397-(VLOOKUP(O397,звания!$D$2:$E$62,2,FALSE))/(EOMONTH($BN$3,0)+1-$BN$3)*BT397))))</f>
        <v>0</v>
      </c>
      <c r="CG397" s="404">
        <f t="shared" si="457"/>
        <v>0</v>
      </c>
      <c r="CH397" s="404">
        <f>IF(BW397=0,CF397*BX397%,IF(BW397&gt;0,((VLOOKUP(O397,звания!$D$2:$E$62,2,FALSE)/(EOMONTH($G$3,0)+1-$G$3)*BW397)*BX397%)))</f>
        <v>0</v>
      </c>
      <c r="CI397" s="404">
        <f>IF(BY397=0,CF397*BZ397%,IF(BY397&gt;0,(VLOOKUP(O397,звания!$D$2:$E$62,2,FALSE)/(EOMONTH($G$3,0)+1-$G$3)*BO397)*BZ397%)+(VLOOKUP(BS397,звания!$D$2:$E$62,2,FALSE)/(EOMONTH($G$3,0)+1-$G$3)*BU397)*BZ397%)</f>
        <v>0</v>
      </c>
      <c r="CJ397" s="404">
        <f>IF(CA397=0,CF397*CB397%,IF(CA397&gt;0,(VLOOKUP(O397,звания!$D$2:$E$62,2,FALSE)/(EOMONTH($G$3,0)+1-$G$3)*BO397)*CB397%)+(VLOOKUP(BS397,звания!$D$2:$E$62,2,FALSE)/(EOMONTH($G$3,0)+1-$G$3)*BU397)*CB397%)</f>
        <v>0</v>
      </c>
      <c r="CK397" s="404">
        <f>IF(CD397="Д",0,IF(CC397=0,CF397*CD397%,IF(CC397&gt;0,(VLOOKUP(O397,звания!$D$2:$E$62,2,FALSE)/(EOMONTH($G$3,0)+1-$G$3)*BO397)*CD397%)+(VLOOKUP(BS397,звания!$D$2:$E$62,2,FALSE)/(EOMONTH($G$3,0)+1-$G$3)*BU397)*CD397%))</f>
        <v>0</v>
      </c>
      <c r="CL397" s="404">
        <f>IF(BR397&gt;0,((VLOOKUP(C397,звания!$A$2:$B$62,2,FALSE)/(EOMONTH($G$3,0)+1-$G$3)*BO397+VLOOKUP(O397,звания!$D$2:$E$62,2,FALSE)/(EOMONTH($G$3,0)+1-$G$3)*BO397+(VLOOKUP(C397,звания!$A$2:$B$62,2,FALSE)/(EOMONTH($G$3,0)+1-$G$3)*BO397+VLOOKUP(O397,звания!$D$2:$E$62,2,FALSE)/(EOMONTH($G$3,0)+1-$G$3)*BO397)*BV397%)*BN397)+(VLOOKUP(C397,звания!$A$2:$B$62,2,FALSE)/(EOMONTH($G$3,0)+1-$G$3)*BU397+VLOOKUP(BS397,звания!$D$2:$E$62,2,FALSE)/(EOMONTH($G$3,0)+1-$G$3)*BU397+(VLOOKUP(C397,звания!$A$2:$B$62,2,FALSE)/(EOMONTH($G$3,0)+1-$G$3)*BU397+VLOOKUP(BS397,звания!$D$2:$E$62,2,FALSE)/(EOMONTH($G$3,0)+1-$G$3)*BU397)*BV397%)*BN397,(CE397+CF397+CG397)*BN397)</f>
        <v>0</v>
      </c>
      <c r="CM397" s="404"/>
      <c r="CN397" s="404"/>
      <c r="CO397" s="432">
        <f t="shared" si="506"/>
        <v>0</v>
      </c>
      <c r="CP397" s="638"/>
      <c r="CQ397" s="637">
        <f>IF(CF397=0,0,IF((SUM(BH397:BM397)&gt;360),(VLOOKUP(O397,звания!$F$2:$G$62,2,FALSE))/100,VLOOKUP(O397,звания!$F$2:$H$62,3,FALSE)/100))</f>
        <v>0</v>
      </c>
      <c r="CR397" s="617">
        <f>IF(B397="Виключений зі списків",IF(AND(BU397=0,360-BH397&lt;0),(VLOOKUP(O397,звания!$D$2:$E$62,2,FALSE))/(EOMONTH($B$3,0)+1-$B$3)*BO397*CQ397,IF(AND(360-BH397&gt;=0,360-BH397&lt;(EOMONTH($B$3,0)+1-$B$3)),(CF397/(EOMONTH($B$3,0)-$B$3+1)*(360-BH397))*CQ397+(CF397/(EOMONTH($B$3,0)-$B$3+1)*((EOMONTH($B$3,0)-$B$3+1)-(360-BH397)))*VLOOKUP(O397,звания!$F$2:$H$62,2,FALSE)/100,((((VLOOKUP(O397,звания!$D$2:$E$62,2,FALSE))/(EOMONTH($B$3,0)+1-$B$3)*BO397*CQ397+(VLOOKUP(BS397,звания!$D$2:$E$62,2,FALSE))/(EOMONTH($B$3,0)+1-$B$3)*BU397*(VLOOKUP(BS397,звания!$F$2:$G$62,2,FALSE)*0.01)+(IF(BT397=0,0,(VLOOKUP(BS397,звания!$D$2:$E$62,2,FALSE)/(EOMONTH($G$3,0)+1-$G$3)*BT397*(VLOOKUP(BS397,звания!$F$2:$G$62,2,FALSE)))*0.01-(VLOOKUP(O397,звания!$D$2:$E$62,2,FALSE)/(EOMONTH($G$3,0)+1-$G$3)*BT397*(VLOOKUP(O397,звания!$F$2:$G$62,2,FALSE)))*0.01)))))/100*(100-CP397))),(IF(AND(BU397=0,360-BH397&lt;0,CP397=0),(VLOOKUP(O397,звания!$D$2:$E$62,2,FALSE))/(EOMONTH($G$3,0)+1-$G$3)*BO397*CQ397,IF(AND(360-BH397&gt;=0,360-BH397&lt;(EOMONTH($G$3,0)+1-$G$3)),(CF397/(EOMONTH($G$3,0)-$G$3+1)*(360-BH397))*CQ397+(CF397/(EOMONTH($G$3,0)-$G$3+1)*((EOMONTH($G$3,0)-$G$3+1)-(360-BH397)))*VLOOKUP(O397,звания!$F$2:$H$62,2,FALSE)/100,((((VLOOKUP(O397,звания!$D$2:$E$62,2,FALSE))/(EOMONTH($G$3,0)+1-$G$3)*BO397*CQ397+(VLOOKUP(BS397,звания!$D$2:$E$62,2,FALSE))/(EOMONTH($G$3,0)+1-$G$3)*BU397*(VLOOKUP(BS397,звания!$F$2:$G$62,2,FALSE)*0.01)))/100*(100-CP397)+(IF(BT397=0,0,(VLOOKUP(BS397,звания!$D$2:$E$62,2,FALSE)/(EOMONTH($B$3,0)+1-$B$3)*BT397*(VLOOKUP(BS397,звания!$F$2:$G$62,2,FALSE)))*0.01-(VLOOKUP(O397,звания!$D$2:$E$62,2,FALSE)/(EOMONTH($B$3,0)+1-$B$3)*BT397*(VLOOKUP(O397,звания!$F$2:$G$62,2,FALSE)))*0.01)))))))</f>
        <v>0</v>
      </c>
      <c r="CS397" s="416">
        <f t="shared" si="512"/>
        <v>0</v>
      </c>
      <c r="CT397" s="403"/>
      <c r="CU397" s="403"/>
      <c r="CV397" s="403">
        <f t="shared" si="507"/>
        <v>0</v>
      </c>
      <c r="CW397" s="556">
        <f t="shared" si="505"/>
        <v>0</v>
      </c>
      <c r="CX397" s="403">
        <f t="shared" si="470"/>
        <v>0</v>
      </c>
      <c r="CY397" s="403"/>
      <c r="CZ397" s="404">
        <f t="shared" si="482"/>
        <v>0</v>
      </c>
      <c r="DA397" s="403"/>
      <c r="DB397" s="403"/>
      <c r="DC397" s="403"/>
      <c r="DD397" s="421">
        <f t="shared" si="446"/>
        <v>0</v>
      </c>
      <c r="DE397" s="421">
        <f t="shared" si="472"/>
        <v>0</v>
      </c>
      <c r="DF397" s="403">
        <f t="shared" si="487"/>
        <v>0</v>
      </c>
      <c r="DG397" s="421">
        <f t="shared" si="489"/>
        <v>0</v>
      </c>
      <c r="DH397" s="421"/>
      <c r="DI397" s="421"/>
      <c r="DJ397" s="422" t="str">
        <f t="shared" si="456"/>
        <v xml:space="preserve">    </v>
      </c>
      <c r="DK397" s="424"/>
      <c r="DL397" s="429"/>
      <c r="DM397" s="429"/>
      <c r="DN397" s="429"/>
      <c r="DO397" s="420"/>
      <c r="DP397" s="123"/>
      <c r="DQ397" s="817"/>
      <c r="DR397" s="818"/>
      <c r="DS397" s="819"/>
      <c r="DT397" s="820"/>
      <c r="DU397" s="124"/>
      <c r="DV397" s="110"/>
      <c r="DZ397" s="105"/>
      <c r="EH397" s="543">
        <f t="shared" si="490"/>
        <v>0</v>
      </c>
      <c r="EI397" s="404">
        <f t="shared" si="491"/>
        <v>0</v>
      </c>
      <c r="EJ397" s="29">
        <f t="shared" si="492"/>
        <v>0</v>
      </c>
      <c r="EK397" s="50"/>
      <c r="EL397" s="29"/>
      <c r="EM397" s="50"/>
      <c r="EN397" s="50"/>
      <c r="EO397" s="50"/>
      <c r="EP397" s="29"/>
    </row>
    <row r="398" spans="1:146" ht="17.45" hidden="1" customHeight="1">
      <c r="A398" s="402">
        <v>390</v>
      </c>
      <c r="B398" s="403"/>
      <c r="C398" s="403"/>
      <c r="D398" s="403">
        <f t="shared" si="485"/>
        <v>0</v>
      </c>
      <c r="E398" s="416"/>
      <c r="F398" s="417"/>
      <c r="G398" s="406" t="str">
        <f t="shared" si="508"/>
        <v>0.0.0</v>
      </c>
      <c r="H398" s="407" t="str">
        <f t="shared" si="509"/>
        <v>0.0.0</v>
      </c>
      <c r="I398" s="407" t="str">
        <f t="shared" si="510"/>
        <v>0.0.0</v>
      </c>
      <c r="J398" s="407" t="str">
        <f>CONCATENATE(INT(BI398/360),".",MOD(INT(BI398/30),12),".",MOD(INT(BI398),30))</f>
        <v>0.0.0</v>
      </c>
      <c r="K398" s="407" t="str">
        <f>CONCATENATE(INT(BJ398/360),".",MOD(INT(BJ398/30),12),".",MOD(INT(BJ398),30))</f>
        <v>0.0.0</v>
      </c>
      <c r="L398" s="407" t="str">
        <f>CONCATENATE(INT(BK398/360),".",MOD(INT(BK398/30),12),".",MOD(INT(BK398),30))</f>
        <v>0.0.0</v>
      </c>
      <c r="M398" s="407" t="str">
        <f>CONCATENATE(INT(BL398/360),".",MOD(INT(BL398/30),12),".",MOD(INT(BL398),30))</f>
        <v>0.0.0</v>
      </c>
      <c r="N398" s="408" t="str">
        <f t="shared" si="511"/>
        <v>0.0.0</v>
      </c>
      <c r="O398" s="418"/>
      <c r="P398" s="417"/>
      <c r="Q398" s="417"/>
      <c r="R398" s="417"/>
      <c r="S398" s="417"/>
      <c r="T398" s="417"/>
      <c r="U398" s="417"/>
      <c r="V398" s="714"/>
      <c r="W398" s="714"/>
      <c r="X398" s="417"/>
      <c r="Y398" s="417"/>
      <c r="Z398" s="714"/>
      <c r="AA398" s="714"/>
      <c r="AB398" s="417"/>
      <c r="AC398" s="417"/>
      <c r="AD398" s="714"/>
      <c r="AE398" s="714"/>
      <c r="AF398" s="417"/>
      <c r="AG398" s="417"/>
      <c r="AH398" s="714"/>
      <c r="AI398" s="714"/>
      <c r="AJ398" s="417"/>
      <c r="AK398" s="417"/>
      <c r="AL398" s="714"/>
      <c r="AM398" s="714"/>
      <c r="AN398" s="417"/>
      <c r="AO398" s="417"/>
      <c r="AP398" s="714"/>
      <c r="AQ398" s="714"/>
      <c r="AR398" s="417"/>
      <c r="AS398" s="417"/>
      <c r="AT398" s="714"/>
      <c r="AU398" s="714"/>
      <c r="AV398" s="417"/>
      <c r="AW398" s="417"/>
      <c r="AX398" s="716"/>
      <c r="AY398" s="716"/>
      <c r="AZ398" s="635"/>
      <c r="BA398" s="635"/>
      <c r="BB398" s="716"/>
      <c r="BC398" s="716"/>
      <c r="BD398" s="635"/>
      <c r="BE398" s="635"/>
      <c r="BF398" s="717"/>
      <c r="BG398" s="717"/>
      <c r="BH398" s="432">
        <f t="shared" si="473"/>
        <v>0</v>
      </c>
      <c r="BI398" s="432">
        <f>(IF(OR(W398&gt;$G$3,W398=0),IF(OR(V398=0,V398&gt;$G$3),0,DAYS360(V398,$G$3,1)),(DAYS360(V398,W398,1)))+IF(OR(Y398&gt;$G$3,Y398=0),IF(OR(X398=0,X398&gt;$G$3),0,DAYS360(X398,$G$3,1)),(DAYS360(X398,Y398,1)))+IF(OR(AA398&gt;$G$3,AA398=0),IF(OR(Z398=0,Z398&gt;$G$3),0,DAYS360(Z398,$G$3,1)),(DAYS360(Z398,AA398,1)))+IF(OR(AC398&gt;$G$3,AC398=0),IF(OR(AB398=0,AB398&gt;$G$3),0,DAYS360(AB398,$G$3,1)),(DAYS360(AB398,AC398,1)))+IF(OR(AE398&gt;$G$3,AE398=0),IF(OR(AD398=0,AD398&gt;$G$3),0,DAYS360(AD398,$G$3,1)),(DAYS360(AD398,AE398,1)))+IF(OR(AG398&gt;$G$3,AG398=0),IF(OR(AF398=0,AF398&gt;$G$3),0,DAYS360(AF398,$G$3,1)),(DAYS360(AF398,AG398,1)))+IF(OR(AI398&gt;$G$3,AI398=0),IF(OR(AH398=0,AH398&gt;$G$3),0,DAYS360(AH398,$G$3,1)),(DAYS360(AH398,AI398,1)))+IF(OR(AK398&gt;$G$3,AK398=0),IF(OR(AJ398=0,AJ398&gt;$G$3),0,DAYS360(AJ398,$G$3,1)),(DAYS360(AJ398,AK398,1)))+IF(OR(AM398&gt;$G$3,AM398=0),IF(OR(AL398=0,AL398&gt;$G$3),0,DAYS360(AL398,$G$3,1)),(DAYS360(AL398,AM398,1)))+IF(OR(AO398&gt;$G$3,AO398=0),IF(OR(AN398=0,AN398&gt;$G$3),0,DAYS360(AN398,$G$3,1)),(DAYS360(AN398,AO398,1)))+IF(OR(AQ398&gt;$G$3,AQ398=0),IF(OR(AP398=0,AP398&gt;$G$3),0,DAYS360(AP398,$G$3,1)),(DAYS360(AP398,AQ398,1)))+IF(OR(AS398&gt;$G$3,AS398=0),IF(OR(AR398=0,AR398&gt;$G$3),0,DAYS360(AR398,$G$3,1)),(DAYS360(AR398,AS398,1)))+IF(OR(AU398&gt;$G$3,AU398=0),IF(OR(AT398=0,AT398&gt;$G$3),0,DAYS360(AT398,$G$3,1)),(DAYS360(AT398,AU398,1)))+IF(OR(AW398&gt;$G$3,AW398=0),IF(OR(AV398=0,AV398&gt;$G$3),0,DAYS360(AV398,$G$3,1)),(DAYS360(AV398,AW398,1))))*2</f>
        <v>0</v>
      </c>
      <c r="BJ398" s="432">
        <f>(IF(OR(AY398&gt;$G$3,AY398=0),IF(OR(AX398=0,AX398&gt;$G$3),0,DAYS360(AX398,$G$3,1)),(DAYS360(AX398,AY398,1)))+IF(OR(BA398&gt;$G$3,BA398=0),IF(OR(AZ398=0,AZ398&gt;$G$3),0,DAYS360(AZ398,$G$3,1)),(DAYS360(AZ398,BA398,1))))/2</f>
        <v>0</v>
      </c>
      <c r="BK398" s="432">
        <f>(IF(OR(BC398&gt;$G$3,BC398=0),IF(OR(BB398=0,BB398&gt;$G$3),0,DAYS360(BB398,$G$3,1)),(DAYS360(BB398,BC398,1))))</f>
        <v>0</v>
      </c>
      <c r="BL398" s="432">
        <f>(IF(OR(BE398&gt;$G$3,BE398=0),IF(OR(BD398=0,BD398&gt;$G$3),0,DAYS360(BD398,$G$3,1)),(DAYS360(BD398,BE398,1))))/3</f>
        <v>0</v>
      </c>
      <c r="BM398" s="436">
        <f t="shared" si="486"/>
        <v>0</v>
      </c>
      <c r="BN398" s="462">
        <v>0.65</v>
      </c>
      <c r="BO398" s="427">
        <f t="shared" si="481"/>
        <v>0</v>
      </c>
      <c r="BP398" s="419"/>
      <c r="BQ398" s="700"/>
      <c r="BR398" s="419"/>
      <c r="BS398" s="700"/>
      <c r="BT398" s="700"/>
      <c r="BU398" s="700"/>
      <c r="BV398" s="427">
        <f>IF((BH398+BI398+BJ398+BK398+BL398+BM398)&lt;360,0,IF(AND((BH398+BI398+BJ398+BK398+BL398+BM398)&gt;=360,(BH398+BI398+BJ398+BK398+BL398+BM398)&lt;1800),25,IF(AND((BH398+BI398+BJ398+BK398+BL398+BM398)&gt;=1800,(BH398+BI398+BJ398+BK398+BL398+BM398)&lt;3600),30,IF(AND((BH398+BI398+BJ398+BK398+BL398+BM398)&gt;=3600,(BH398+BI398+BJ398+BK398+BL398+BM398)&lt;5400),35,IF(AND((BH398+BI398+BJ398+BK398+BL398+BM398)&gt;=5400,(BH398+BI398+BJ398+BK398+BL398+BM398)&lt;7200),40,IF(AND((BH398+BI398+BJ398+BK398+BL398+BM398)&gt;=7200,(BH398+BI398+BJ398+BK398+BL398+BM398)&lt;9000),45,IF((BH398+BI398+BJ398+BK398+BL398+BM398)&gt;=9000,50,"ПРОВЕРЬ")))))))</f>
        <v>0</v>
      </c>
      <c r="BW398" s="419"/>
      <c r="BX398" s="781"/>
      <c r="BY398" s="700"/>
      <c r="BZ398" s="432"/>
      <c r="CA398" s="700"/>
      <c r="CB398" s="432"/>
      <c r="CC398" s="700"/>
      <c r="CD398" s="432"/>
      <c r="CE398" s="404">
        <f>IF(OR(C398=0,CD398="Д"),0,IF(AND(C398&gt;0,E398=0),VLOOKUP(C398,звания!A:B,2,FALSE)/((EOMONTH($G$3,0)+1)-$G$3)*BO398+VLOOKUP(C398,звания!A:B,2,FALSE)/((EOMONTH($G$3,0)+1)-$G$3)*BR398+VLOOKUP(C398,звания!A:B,2,FALSE)/((EOMONTH($G$3,0)+1)-$G$3)*BU398,IF(AND(C398&gt;0,E398&gt;0,F398&gt;=$G$3,BO398=(EOMONTH($G$3,0)+1)-$G$3),(VLOOKUP(E398,звания!A:B,2,FALSE)/(EOMONTH($G$3,0)-$G$3+1))*(F398-$G$3)+(VLOOKUP(C398,звания!A:B,2,FALSE)/(EOMONTH($G$3,0)-$G$3+1))*((EOMONTH($G$3,0)-$G$3+1)-(F398-$G$3)),IF(AND(C398&gt;0,E398&gt;0,F398&gt;$G$3,BO398&lt;(EOMONTH($G$3,0)+1)-$G$3,BO398&lt;&gt;0),VLOOKUP(E398,звания!A:B,2,FALSE)/((EOMONTH($G$3,0)+1)-$G$3)*((F398-$G$3)-(((EOMONTH($G$3,0)+1)-$G$3)-BO398-BU398-BR398))+VLOOKUP(C398,звания!A:B,2,FALSE)/((EOMONTH($G$3,0)+1)-$G$3)*(((EOMONTH($G$3,0)+1)-F398)),IF(F398&lt;$G$3,(VLOOKUP(C398,звания!A:B,2,FALSE)-VLOOKUP(E398,звания!A:B,2,FALSE))/((EOMONTH($BN$3,0)+1)-$BN$3)*(EOMONTH($BN$3,0)+1-F398)+VLOOKUP(C398,звания!A:B,2,FALSE)/((EOMONTH($G$3,0)+1)-$G$3)*BO398+VLOOKUP(C398,звания!A:B,2,FALSE)/((EOMONTH($G$3,0)+1)-$G$3)*BU398+VLOOKUP(C398,звания!A:B,2,FALSE)/((EOMONTH($G$3,0)+1)-$G$3)*BR398,0)))))</f>
        <v>0</v>
      </c>
      <c r="CF398" s="404">
        <f>IF(OR(CD398="Д",C398=0),0,IF(B398="Виключений зі списків",IF(BS398=0,(VLOOKUP(O398,звания!$D$2:$E$62,2,FALSE))/(EOMONTH($B$3,0)+1-$B$3)*BO398+(VLOOKUP(BQ398,звания!$D$2:$E$62,2,FALSE))/(EOMONTH($B$3,0)+1-$B$3)*BR398,(((VLOOKUP(O398,звания!$D$2:$E$62,2,FALSE))/(EOMONTH($B$3,0)+1-$B$3))*BO398)+(VLOOKUP(BQ398,звания!$D$2:$E$62,2,FALSE))/(EOMONTH($B$3,0)+1-$B$3)*BR398+(VLOOKUP(BS398,звания!$D$2:$E$62,2,FALSE))/(EOMONTH($B$3,0)+1-$B$3)*BU398),IF(BS398=0,(VLOOKUP(O398,звания!$D$2:$E$62,2,FALSE))/(EOMONTH($G$3,0)+1-$G$3)*BO398+(VLOOKUP(BQ398,звания!$D$2:$E$62,2,FALSE))/(EOMONTH($G$3,0)+1-$G$3)*BR398,(((VLOOKUP(O398,звания!$D$2:$E$62,2,FALSE))/(EOMONTH($G$3,0)+1-$G$3))*BO398)+(VLOOKUP(BQ398,звания!$D$2:$E$62,2,FALSE))/(EOMONTH($G$3,0)+1-$G$3)*BR398+(VLOOKUP(BS398,звания!$D$2:$E$62,2,FALSE))/(EOMONTH($G$3,0)+1-$G$3)*BU398+IF(BT398=0,0,(VLOOKUP(BS398,звания!$D$2:$E$62,2,FALSE))/(EOMONTH($BN$3,0)+1-$BN$3)*BT398-(VLOOKUP(O398,звания!$D$2:$E$62,2,FALSE))/(EOMONTH($BN$3,0)+1-$BN$3)*BT398))))</f>
        <v>0</v>
      </c>
      <c r="CG398" s="404">
        <f>IF(AND(SUM(BH398:BM398)&lt;360,((EOMONTH($G$3,0)-$G$3+1+(SUM(BH398:BM398)))&gt;0),SUM(BH398:BM398)+EOMONTH($G$3,0)-$G$3+1&lt;360),(CE398+CF398)*BV398%,IF(SUM(BH398:BM398)+EOMONTH($G$3,0)-$G$3+1&lt;=1800,((CE398+CF398)/(EOMONTH($G$3,0)-$G$3+1))*(360-SUM(BH398:BM398))*BV398%+(((CE398+CF398)/(EOMONTH($G$3,0)-$G$3+1))*((EOMONTH($G$3,0)-$G$3+1)-(360-SUM(BH398:BM398))))*25%,IF(AND(SUM(BH398:BM398)&lt;1800,((EOMONTH($G$3,0)-$G$3+1+SUM(BH398:BM398))&gt;=360),SUM(BH398:BM398)+EOMONTH($G$3,0)-$G$3+1&lt;1800),(CE398+CF398)*BV398%,IF(SUM(BH398:BM398)+EOMONTH($G$3,0)-$G$3+1&lt;=3600,((CE398+CF398)/(EOMONTH($G$3,0)-$G$3+1))*(1800-SUM(BH398:BM398))*BV398%+(((CE398+CF398)/(EOMONTH($G$3,0)-$G$3+1))*((EOMONTH($G$3,0)-$G$3+1)-(1800-SUM(BH398:BM398)))*30%),IF(AND(SUM(BH398:BM398)&lt;3600,((EOMONTH($G$3,0)-$G$3+1+SUM(BH398:BM398))&gt;=1800),SUM(BH398:BM398)+EOMONTH($G$3,0)-$G$3+1&lt;3600),(CE398+CF398)*BV398%,IF(SUM(BH398:BM398)+EOMONTH($G$3,0)-$G$3+1&lt;=5400,((CE398+CF398)/(EOMONTH($G$3,0)-$G$3+1))*(3600-SUM(BH398:BM398))*BV398%+(((CE398+CF398)/(EOMONTH($G$3,0)-$G$3+1))*((EOMONTH($G$3,0)-$G$3+1)-(3600-SUM(BH398:BM398))))*35%,IF(AND(SUM(BH398:BM398)&lt;5400,((EOMONTH($G$3,0)-$G$3+1+SUM(BH398:BM398))&gt;=3600),SUM(BH398:BM398)+EOMONTH($G$3,0)-$G$3+1&lt;5400),(CE398+CF398)*BV398%,IF(SUM(BH398:BM398)+EOMONTH($G$3,0)-$G$3+1&lt;=7200,((CE398+CF398)/(EOMONTH($G$3,0)-$G$3+1))*(5400-SUM(BH398:BM398))*BV398%+(((CE398+CF398)/(EOMONTH($G$3,0)-$G$3+1))*((EOMONTH($G$3,0)-$G$3+1)-(5400-SUM(BH398:BM398))))*40%,IF(AND(SUM(BH398:BM398)&lt;7200,((EOMONTH($G$3,0)-$G$3+1+SUM(BH398:BM398))&gt;=5400),SUM(BH398:BM398)+EOMONTH($G$3,0)-$G$3+1&lt;7200),(CE398+CF398)*BV398%,IF(SUM(BH398:BM398)+EOMONTH($G$3,0)-$G$3+1&lt;=9000,((CE398+CF398)/(EOMONTH($G$3,0)-$G$3+1))*(7200-SUM(BH398:BM398))*BV398%+(((CE398+CF398)/(EOMONTH($G$3,0)-$G$3+1))*((EOMONTH($G$3,0)-$G$3+1)-(7200-SUM(BH398:BM398))))*45%,IF(SUM(BH398:BM398)+EOMONTH($G$3,0)-$G$3+1&gt;=9000,((CE398+CF398)/(EOMONTH($G$3,0)-$G$3+1))*(9000-SUM(BH398:BM398))*BV398%+(((CE398+CF398)/(EOMONTH($G$3,0)-$G$3+1))*((EOMONTH($G$3,0)-$G$3+1)-(9000-SUM(BH398:BM398))))*50%,0)))))))))))</f>
        <v>0</v>
      </c>
      <c r="CH398" s="404">
        <f>IF(BW398=0,CF398*BX398%,IF(BW398&gt;0,((VLOOKUP(O398,звания!$D$2:$E$62,2,FALSE)/(EOMONTH($G$3,0)+1-$G$3)*BW398)*BX398%)))</f>
        <v>0</v>
      </c>
      <c r="CI398" s="404">
        <f>IF(BY398=0,CF398*BZ398%,IF(BY398&gt;0,(VLOOKUP(O398,звания!$D$2:$E$62,2,FALSE)/(EOMONTH($G$3,0)+1-$G$3)*BO398)*BZ398%)+(VLOOKUP(BS398,звания!$D$2:$E$62,2,FALSE)/(EOMONTH($G$3,0)+1-$G$3)*BU398)*BZ398%)</f>
        <v>0</v>
      </c>
      <c r="CJ398" s="404">
        <f>IF(CA398=0,CF398*CB398%,IF(CA398&gt;0,(VLOOKUP(O398,звания!$D$2:$E$62,2,FALSE)/(EOMONTH($G$3,0)+1-$G$3)*BO398)*CB398%)+(VLOOKUP(BS398,звания!$D$2:$E$62,2,FALSE)/(EOMONTH($G$3,0)+1-$G$3)*BU398)*CB398%)</f>
        <v>0</v>
      </c>
      <c r="CK398" s="404">
        <f>IF(CD398="Д",0,IF(CC398=0,CF398*CD398%,IF(CC398&gt;0,(VLOOKUP(O398,звания!$D$2:$E$62,2,FALSE)/(EOMONTH($G$3,0)+1-$G$3)*BO398)*CD398%)+(VLOOKUP(BS398,звания!$D$2:$E$62,2,FALSE)/(EOMONTH($G$3,0)+1-$G$3)*BU398)*CD398%))</f>
        <v>0</v>
      </c>
      <c r="CL398" s="404">
        <f>IF(BR398&gt;0,((VLOOKUP(C398,звания!$A$2:$B$62,2,FALSE)/(EOMONTH($G$3,0)+1-$G$3)*BO398+VLOOKUP(O398,звания!$D$2:$E$62,2,FALSE)/(EOMONTH($G$3,0)+1-$G$3)*BO398+(VLOOKUP(C398,звания!$A$2:$B$62,2,FALSE)/(EOMONTH($G$3,0)+1-$G$3)*BO398+VLOOKUP(O398,звания!$D$2:$E$62,2,FALSE)/(EOMONTH($G$3,0)+1-$G$3)*BO398)*BV398%)*BN398)+(VLOOKUP(C398,звания!$A$2:$B$62,2,FALSE)/(EOMONTH($G$3,0)+1-$G$3)*BU398+VLOOKUP(BS398,звания!$D$2:$E$62,2,FALSE)/(EOMONTH($G$3,0)+1-$G$3)*BU398+(VLOOKUP(C398,звания!$A$2:$B$62,2,FALSE)/(EOMONTH($G$3,0)+1-$G$3)*BU398+VLOOKUP(BS398,звания!$D$2:$E$62,2,FALSE)/(EOMONTH($G$3,0)+1-$G$3)*BU398)*BV398%)*BN398,(CE398+CF398+CG398)*BN398)</f>
        <v>0</v>
      </c>
      <c r="CM398" s="404"/>
      <c r="CN398" s="404"/>
      <c r="CO398" s="432">
        <f t="shared" si="506"/>
        <v>0</v>
      </c>
      <c r="CP398" s="638"/>
      <c r="CQ398" s="637">
        <f>IF(CF398=0,0,IF((SUM(BH398:BM398)&gt;360),(VLOOKUP(O398,звания!$F$2:$G$62,2,FALSE))/100,VLOOKUP(O398,звания!$F$2:$H$62,3,FALSE)/100))</f>
        <v>0</v>
      </c>
      <c r="CR398" s="617">
        <f>IF(B398="Виключений зі списків",IF(AND(BU398=0,360-BH398&lt;0),(VLOOKUP(O398,звания!$D$2:$E$62,2,FALSE))/(EOMONTH($B$3,0)+1-$B$3)*BO398*CQ398,IF(AND(360-BH398&gt;=0,360-BH398&lt;(EOMONTH($B$3,0)+1-$B$3)),(CF398/(EOMONTH($B$3,0)-$B$3+1)*(360-BH398))*CQ398+(CF398/(EOMONTH($B$3,0)-$B$3+1)*((EOMONTH($B$3,0)-$B$3+1)-(360-BH398)))*VLOOKUP(O398,звания!$F$2:$H$62,2,FALSE)/100,((((VLOOKUP(O398,звания!$D$2:$E$62,2,FALSE))/(EOMONTH($B$3,0)+1-$B$3)*BO398*CQ398+(VLOOKUP(BS398,звания!$D$2:$E$62,2,FALSE))/(EOMONTH($B$3,0)+1-$B$3)*BU398*(VLOOKUP(BS398,звания!$F$2:$G$62,2,FALSE)*0.01)+(IF(BT398=0,0,(VLOOKUP(BS398,звания!$D$2:$E$62,2,FALSE)/(EOMONTH($G$3,0)+1-$G$3)*BT398*(VLOOKUP(BS398,звания!$F$2:$G$62,2,FALSE)))*0.01-(VLOOKUP(O398,звания!$D$2:$E$62,2,FALSE)/(EOMONTH($G$3,0)+1-$G$3)*BT398*(VLOOKUP(O398,звания!$F$2:$G$62,2,FALSE)))*0.01)))))/100*(100-CP398))),(IF(AND(BU398=0,360-BH398&lt;0,CP398=0),(VLOOKUP(O398,звания!$D$2:$E$62,2,FALSE))/(EOMONTH($G$3,0)+1-$G$3)*BO398*CQ398,IF(AND(360-BH398&gt;=0,360-BH398&lt;(EOMONTH($G$3,0)+1-$G$3)),(CF398/(EOMONTH($G$3,0)-$G$3+1)*(360-BH398))*CQ398+(CF398/(EOMONTH($G$3,0)-$G$3+1)*((EOMONTH($G$3,0)-$G$3+1)-(360-BH398)))*VLOOKUP(O398,звания!$F$2:$H$62,2,FALSE)/100,((((VLOOKUP(O398,звания!$D$2:$E$62,2,FALSE))/(EOMONTH($G$3,0)+1-$G$3)*BO398*CQ398+(VLOOKUP(BS398,звания!$D$2:$E$62,2,FALSE))/(EOMONTH($G$3,0)+1-$G$3)*BU398*(VLOOKUP(BS398,звания!$F$2:$G$62,2,FALSE)*0.01)))/100*(100-CP398)+(IF(BT398=0,0,(VLOOKUP(BS398,звания!$D$2:$E$62,2,FALSE)/(EOMONTH($B$3,0)+1-$B$3)*BT398*(VLOOKUP(BS398,звания!$F$2:$G$62,2,FALSE)))*0.01-(VLOOKUP(O398,звания!$D$2:$E$62,2,FALSE)/(EOMONTH($B$3,0)+1-$B$3)*BT398*(VLOOKUP(O398,звания!$F$2:$G$62,2,FALSE)))*0.01)))))))</f>
        <v>0</v>
      </c>
      <c r="CS398" s="416">
        <f>SUM(CE398:CM398,CR398)</f>
        <v>0</v>
      </c>
      <c r="CT398" s="403"/>
      <c r="CU398" s="403"/>
      <c r="CV398" s="403">
        <f t="shared" si="507"/>
        <v>0</v>
      </c>
      <c r="CW398" s="556">
        <f t="shared" si="505"/>
        <v>0</v>
      </c>
      <c r="CX398" s="403">
        <f>IF(CU398=0,CW398*0.18,(CW398-CU398)*0.18)</f>
        <v>0</v>
      </c>
      <c r="CY398" s="403"/>
      <c r="CZ398" s="404">
        <f t="shared" si="482"/>
        <v>0</v>
      </c>
      <c r="DA398" s="403"/>
      <c r="DB398" s="403"/>
      <c r="DC398" s="403"/>
      <c r="DD398" s="421">
        <f t="shared" si="446"/>
        <v>0</v>
      </c>
      <c r="DE398" s="421">
        <f>(CW398-CV398)*22%</f>
        <v>0</v>
      </c>
      <c r="DF398" s="403">
        <f t="shared" si="487"/>
        <v>0</v>
      </c>
      <c r="DG398" s="421"/>
      <c r="DH398" s="421">
        <f>CW398-DD398+DF398</f>
        <v>0</v>
      </c>
      <c r="DI398" s="421"/>
      <c r="DJ398" s="422" t="str">
        <f>IF(DG398&gt;0,$DL$2," ")&amp;"  "&amp;IF(DH398&gt;0,$DM$2," ")</f>
        <v xml:space="preserve">    </v>
      </c>
      <c r="DK398" s="424"/>
      <c r="DL398" s="429"/>
      <c r="DM398" s="429"/>
      <c r="DN398" s="429"/>
      <c r="DO398" s="420"/>
      <c r="DP398" s="123"/>
      <c r="DQ398" s="817"/>
      <c r="DR398" s="818"/>
      <c r="DS398" s="819"/>
      <c r="DT398" s="820"/>
      <c r="DU398" s="124"/>
      <c r="DV398" s="110"/>
      <c r="DZ398" s="105"/>
      <c r="EH398" s="543">
        <f t="shared" si="490"/>
        <v>0</v>
      </c>
      <c r="EI398" s="404">
        <f t="shared" si="491"/>
        <v>0</v>
      </c>
      <c r="EJ398" s="29">
        <f t="shared" si="492"/>
        <v>0</v>
      </c>
      <c r="EK398" s="50"/>
      <c r="EL398" s="29"/>
      <c r="EM398" s="50"/>
      <c r="EN398" s="50"/>
      <c r="EO398" s="50"/>
      <c r="EP398" s="29"/>
    </row>
    <row r="399" spans="1:146" ht="17.45" hidden="1" customHeight="1">
      <c r="A399" s="446">
        <v>391</v>
      </c>
      <c r="B399" s="403"/>
      <c r="C399" s="403"/>
      <c r="D399" s="403">
        <f t="shared" si="485"/>
        <v>0</v>
      </c>
      <c r="E399" s="416"/>
      <c r="F399" s="417"/>
      <c r="G399" s="406" t="str">
        <f t="shared" ref="G399:G404" si="513">IF(P399&gt;$G$3,0,CONCATENATE((INT((BH399)/360)+INT((BI399)/360)+INT((BJ399)/360)+INT((BK399)/360)+INT((BL399)/360)+INT((BM399)/360))+INT((INT(MOD((BH399),360)/30)+INT(MOD((BI399),360)/30)+INT(MOD((BJ399),360)/30)+INT(MOD((BK399),360)/30)+INT(MOD((BL399),360)/30)+INT(MOD((BM399),360)/30)+INT((MOD(MOD((BH399),360),30)+MOD(MOD((BI399),360),30)+MOD(MOD((BJ399),360),30)+MOD(MOD((BK399),360),30)+MOD(MOD((BL399),360),30)+MOD(MOD((BM399),360),30))/30))/12),".",MOD(INT(MOD((BH399),360)/30)+INT(MOD((BI399),360)/30)+INT(MOD((BJ399),360)/30)+INT(MOD((BK399),360)/30)+INT(MOD((BL399),360)/30)+INT(MOD((BM399),360)/30)+INT((MOD(MOD((BH399),360),30)+MOD(MOD((BI399),360),30)+MOD(MOD((BJ399),360),30)+MOD(MOD((BK399),360),30)+MOD(MOD((BL399),360),30)+MOD(MOD((BM399),360),30))/30),12),".",INT(MOD(MOD(MOD((BH399),360),30)+MOD(MOD((BI399),360),30)+MOD(MOD((BJ399),360),30)+MOD(MOD((BK399),360),30)+MOD(MOD((BL399),360),30)+MOD(MOD((BM399),360),30),30))))</f>
        <v>0.0.0</v>
      </c>
      <c r="H399" s="407" t="str">
        <f>CONCATENATE(INT((BH399)/360),".",INT(MOD((BH399),360)/30),".",MOD(MOD((BH399),360),30))</f>
        <v>0.0.0</v>
      </c>
      <c r="I399" s="407" t="str">
        <f>IF(P399&gt;$G$3,0,CONCATENATE((INT((BH399)/360)+INT((BM399)/360))+INT((INT(MOD((BH399),360)/30)+INT(MOD((BM399),360)/30)+INT((MOD(MOD((BH399),360),30)+MOD(MOD((BM399),360),30))/30))/12),".",MOD(INT(MOD((BH399),360)/30)+INT(MOD((BM399),360)/30)+INT((MOD(MOD((BH399),360),30)+MOD(MOD((BM399),360),30))/30),12),".",INT(MOD(MOD(MOD((BH399),360),30)+MOD(MOD((BM399),360),30),30))))</f>
        <v>0.0.0</v>
      </c>
      <c r="J399" s="407" t="str">
        <f t="shared" si="496"/>
        <v>0.0.0</v>
      </c>
      <c r="K399" s="407" t="str">
        <f t="shared" si="497"/>
        <v>0.0.0</v>
      </c>
      <c r="L399" s="407" t="str">
        <f t="shared" si="498"/>
        <v>0.0.0</v>
      </c>
      <c r="M399" s="407" t="str">
        <f t="shared" si="499"/>
        <v>0.0.0</v>
      </c>
      <c r="N399" s="408" t="str">
        <f>CONCATENATE(IF(INT(INT(DAYS360(BF399,BG399,1)/30)/24)&gt;=2,2,INT(INT(DAYS360(BF399,BG399,1)/30)/24)),".",IF(AND(INT(INT(DAYS360(BF399,BG399,1)/30)/24)&gt;=2,MOD(INT(BM399/30),12)&gt;=6),6,IF(ISODD(MOD(INT(DAYS360(BF399,BG399,1)/30),12)),MOD(INT(DAYS360(BF399,BG399,1)/60),12),MOD(INT(BM399/30),12))),".",IF(AND(INT(INT(DAYS360(BF399,BG399,1)/30)/24)&gt;=2,MOD(INT(BM399/30),12)&gt;=6),0,IF(ISODD(MOD(INT(DAYS360(BF399,BG399,1)/30),12)),INT((MOD(DAYS360(BF399,BG399,1),30)/2+15)),INT(MOD(DAYS360(BF399,BG399,1),30)/2))))</f>
        <v>0.0.0</v>
      </c>
      <c r="O399" s="418"/>
      <c r="P399" s="417"/>
      <c r="Q399" s="417"/>
      <c r="R399" s="417"/>
      <c r="S399" s="417"/>
      <c r="T399" s="417"/>
      <c r="U399" s="417"/>
      <c r="V399" s="714"/>
      <c r="W399" s="714"/>
      <c r="X399" s="417"/>
      <c r="Y399" s="417"/>
      <c r="Z399" s="714"/>
      <c r="AA399" s="714"/>
      <c r="AB399" s="417"/>
      <c r="AC399" s="417"/>
      <c r="AD399" s="714"/>
      <c r="AE399" s="714"/>
      <c r="AF399" s="417"/>
      <c r="AG399" s="417"/>
      <c r="AH399" s="714"/>
      <c r="AI399" s="714"/>
      <c r="AJ399" s="417"/>
      <c r="AK399" s="417"/>
      <c r="AL399" s="714"/>
      <c r="AM399" s="714"/>
      <c r="AN399" s="417"/>
      <c r="AO399" s="417"/>
      <c r="AP399" s="714"/>
      <c r="AQ399" s="714"/>
      <c r="AR399" s="417"/>
      <c r="AS399" s="417"/>
      <c r="AT399" s="714"/>
      <c r="AU399" s="714"/>
      <c r="AV399" s="417"/>
      <c r="AW399" s="417"/>
      <c r="AX399" s="716"/>
      <c r="AY399" s="716"/>
      <c r="AZ399" s="635"/>
      <c r="BA399" s="635"/>
      <c r="BB399" s="716"/>
      <c r="BC399" s="716"/>
      <c r="BD399" s="635"/>
      <c r="BE399" s="635"/>
      <c r="BF399" s="717"/>
      <c r="BG399" s="717"/>
      <c r="BH399" s="432">
        <f t="shared" si="473"/>
        <v>0</v>
      </c>
      <c r="BI399" s="432">
        <f t="shared" si="501"/>
        <v>0</v>
      </c>
      <c r="BJ399" s="432">
        <f t="shared" si="502"/>
        <v>0</v>
      </c>
      <c r="BK399" s="432">
        <f t="shared" si="503"/>
        <v>0</v>
      </c>
      <c r="BL399" s="432">
        <f t="shared" si="504"/>
        <v>0</v>
      </c>
      <c r="BM399" s="436">
        <f t="shared" si="486"/>
        <v>0</v>
      </c>
      <c r="BN399" s="462">
        <v>0.65</v>
      </c>
      <c r="BO399" s="427">
        <f t="shared" si="481"/>
        <v>0</v>
      </c>
      <c r="BP399" s="419"/>
      <c r="BQ399" s="700"/>
      <c r="BR399" s="419"/>
      <c r="BS399" s="700"/>
      <c r="BT399" s="700"/>
      <c r="BU399" s="700"/>
      <c r="BV399" s="427">
        <f t="shared" si="471"/>
        <v>0</v>
      </c>
      <c r="BW399" s="419"/>
      <c r="BX399" s="781"/>
      <c r="BY399" s="700"/>
      <c r="BZ399" s="432"/>
      <c r="CA399" s="700"/>
      <c r="CB399" s="432"/>
      <c r="CC399" s="700"/>
      <c r="CD399" s="432"/>
      <c r="CE399" s="404">
        <f>IF(OR(C399=0,CD399="Д"),0,IF(AND(C399&gt;0,E399=0),VLOOKUP(C399,звания!A:B,2,FALSE)/((EOMONTH($G$3,0)+1)-$G$3)*BO399+VLOOKUP(C399,звания!A:B,2,FALSE)/((EOMONTH($G$3,0)+1)-$G$3)*BR399+VLOOKUP(C399,звания!A:B,2,FALSE)/((EOMONTH($G$3,0)+1)-$G$3)*BU399,IF(AND(C399&gt;0,E399&gt;0,F399&gt;=$G$3,BO399=(EOMONTH($G$3,0)+1)-$G$3),(VLOOKUP(E399,звания!A:B,2,FALSE)/(EOMONTH($G$3,0)-$G$3+1))*(F399-$G$3)+(VLOOKUP(C399,звания!A:B,2,FALSE)/(EOMONTH($G$3,0)-$G$3+1))*((EOMONTH($G$3,0)-$G$3+1)-(F399-$G$3)),IF(AND(C399&gt;0,E399&gt;0,F399&gt;$G$3,BO399&lt;(EOMONTH($G$3,0)+1)-$G$3,BO399&lt;&gt;0),VLOOKUP(E399,звания!A:B,2,FALSE)/((EOMONTH($G$3,0)+1)-$G$3)*((F399-$G$3)-(((EOMONTH($G$3,0)+1)-$G$3)-BO399-BU399-BR399))+VLOOKUP(C399,звания!A:B,2,FALSE)/((EOMONTH($G$3,0)+1)-$G$3)*(((EOMONTH($G$3,0)+1)-F399)),IF(F399&lt;$G$3,(VLOOKUP(C399,звания!A:B,2,FALSE)-VLOOKUP(E399,звания!A:B,2,FALSE))/((EOMONTH($BN$3,0)+1)-$BN$3)*(EOMONTH($BN$3,0)+1-F399)+VLOOKUP(C399,звания!A:B,2,FALSE)/((EOMONTH($G$3,0)+1)-$G$3)*BO399+VLOOKUP(C399,звания!A:B,2,FALSE)/((EOMONTH($G$3,0)+1)-$G$3)*BU399+VLOOKUP(C399,звания!A:B,2,FALSE)/((EOMONTH($G$3,0)+1)-$G$3)*BR399,0)))))</f>
        <v>0</v>
      </c>
      <c r="CF399" s="404">
        <f>IF(OR(CD399="Д",C399=0),0,IF(B399="Виключений зі списків",IF(BS399=0,(VLOOKUP(O399,звания!$D$2:$E$62,2,FALSE))/(EOMONTH($B$3,0)+1-$B$3)*BO399+(VLOOKUP(BQ399,звания!$D$2:$E$62,2,FALSE))/(EOMONTH($B$3,0)+1-$B$3)*BR399,(((VLOOKUP(O399,звания!$D$2:$E$62,2,FALSE))/(EOMONTH($B$3,0)+1-$B$3))*BO399)+(VLOOKUP(BQ399,звания!$D$2:$E$62,2,FALSE))/(EOMONTH($B$3,0)+1-$B$3)*BR399+(VLOOKUP(BS399,звания!$D$2:$E$62,2,FALSE))/(EOMONTH($B$3,0)+1-$B$3)*BU399),IF(BS399=0,(VLOOKUP(O399,звания!$D$2:$E$62,2,FALSE))/(EOMONTH($G$3,0)+1-$G$3)*BO399+(VLOOKUP(BQ399,звания!$D$2:$E$62,2,FALSE))/(EOMONTH($G$3,0)+1-$G$3)*BR399,(((VLOOKUP(O399,звания!$D$2:$E$62,2,FALSE))/(EOMONTH($G$3,0)+1-$G$3))*BO399)+(VLOOKUP(BQ399,звания!$D$2:$E$62,2,FALSE))/(EOMONTH($G$3,0)+1-$G$3)*BR399+(VLOOKUP(BS399,звания!$D$2:$E$62,2,FALSE))/(EOMONTH($G$3,0)+1-$G$3)*BU399+IF(BT399=0,0,(VLOOKUP(BS399,звания!$D$2:$E$62,2,FALSE))/(EOMONTH($BN$3,0)+1-$BN$3)*BT399-(VLOOKUP(O399,звания!$D$2:$E$62,2,FALSE))/(EOMONTH($BN$3,0)+1-$BN$3)*BT399))))</f>
        <v>0</v>
      </c>
      <c r="CG399" s="404">
        <f t="shared" si="457"/>
        <v>0</v>
      </c>
      <c r="CH399" s="404">
        <f>IF(BW399=0,CF399*BX399%,IF(BW399&gt;0,((VLOOKUP(O399,звания!$D$2:$E$62,2,FALSE)/(EOMONTH($G$3,0)+1-$G$3)*BW399)*BX399%)))</f>
        <v>0</v>
      </c>
      <c r="CI399" s="404">
        <f>IF(BY399=0,CF399*BZ399%,IF(BY399&gt;0,(VLOOKUP(O399,звания!$D$2:$E$62,2,FALSE)/(EOMONTH($G$3,0)+1-$G$3)*BO399)*BZ399%)+(VLOOKUP(BS399,звания!$D$2:$E$62,2,FALSE)/(EOMONTH($G$3,0)+1-$G$3)*BU399)*BZ399%)</f>
        <v>0</v>
      </c>
      <c r="CJ399" s="404">
        <f>IF(CA399=0,CF399*CB399%,IF(CA399&gt;0,(VLOOKUP(O399,звания!$D$2:$E$62,2,FALSE)/(EOMONTH($G$3,0)+1-$G$3)*BO399)*CB399%)+(VLOOKUP(BS399,звания!$D$2:$E$62,2,FALSE)/(EOMONTH($G$3,0)+1-$G$3)*BU399)*CB399%)</f>
        <v>0</v>
      </c>
      <c r="CK399" s="404">
        <f>IF(CD399="Д",0,IF(CC399=0,CF399*CD399%,IF(CC399&gt;0,(VLOOKUP(O399,звания!$D$2:$E$62,2,FALSE)/(EOMONTH($G$3,0)+1-$G$3)*BO399)*CD399%)+(VLOOKUP(BS399,звания!$D$2:$E$62,2,FALSE)/(EOMONTH($G$3,0)+1-$G$3)*BU399)*CD399%))</f>
        <v>0</v>
      </c>
      <c r="CL399" s="404">
        <f>IF(BR399&gt;0,((VLOOKUP(C399,звания!$A$2:$B$62,2,FALSE)/(EOMONTH($G$3,0)+1-$G$3)*BO399+VLOOKUP(O399,звания!$D$2:$E$62,2,FALSE)/(EOMONTH($G$3,0)+1-$G$3)*BO399+(VLOOKUP(C399,звания!$A$2:$B$62,2,FALSE)/(EOMONTH($G$3,0)+1-$G$3)*BO399+VLOOKUP(O399,звания!$D$2:$E$62,2,FALSE)/(EOMONTH($G$3,0)+1-$G$3)*BO399)*BV399%)*BN399)+(VLOOKUP(C399,звания!$A$2:$B$62,2,FALSE)/(EOMONTH($G$3,0)+1-$G$3)*BU399+VLOOKUP(BS399,звания!$D$2:$E$62,2,FALSE)/(EOMONTH($G$3,0)+1-$G$3)*BU399+(VLOOKUP(C399,звания!$A$2:$B$62,2,FALSE)/(EOMONTH($G$3,0)+1-$G$3)*BU399+VLOOKUP(BS399,звания!$D$2:$E$62,2,FALSE)/(EOMONTH($G$3,0)+1-$G$3)*BU399)*BV399%)*BN399,(CE399+CF399+CG399)*BN399)</f>
        <v>0</v>
      </c>
      <c r="CM399" s="404"/>
      <c r="CN399" s="404"/>
      <c r="CO399" s="432">
        <f t="shared" si="506"/>
        <v>0</v>
      </c>
      <c r="CP399" s="638"/>
      <c r="CQ399" s="637">
        <f>IF(CF399=0,0,IF((SUM(BH399:BM399)&gt;360),(VLOOKUP(O399,звания!$F$2:$G$62,2,FALSE))/100,VLOOKUP(O399,звания!$F$2:$H$62,3,FALSE)/100))</f>
        <v>0</v>
      </c>
      <c r="CR399" s="617">
        <f>IF(B399="Виключений зі списків",IF(AND(BU399=0,360-BH399&lt;0),(VLOOKUP(O399,звания!$D$2:$E$62,2,FALSE))/(EOMONTH($B$3,0)+1-$B$3)*BO399*CQ399,IF(AND(360-BH399&gt;=0,360-BH399&lt;(EOMONTH($B$3,0)+1-$B$3)),(CF399/(EOMONTH($B$3,0)-$B$3+1)*(360-BH399))*CQ399+(CF399/(EOMONTH($B$3,0)-$B$3+1)*((EOMONTH($B$3,0)-$B$3+1)-(360-BH399)))*VLOOKUP(O399,звания!$F$2:$H$62,2,FALSE)/100,((((VLOOKUP(O399,звания!$D$2:$E$62,2,FALSE))/(EOMONTH($B$3,0)+1-$B$3)*BO399*CQ399+(VLOOKUP(BS399,звания!$D$2:$E$62,2,FALSE))/(EOMONTH($B$3,0)+1-$B$3)*BU399*(VLOOKUP(BS399,звания!$F$2:$G$62,2,FALSE)*0.01)+(IF(BT399=0,0,(VLOOKUP(BS399,звания!$D$2:$E$62,2,FALSE)/(EOMONTH($G$3,0)+1-$G$3)*BT399*(VLOOKUP(BS399,звания!$F$2:$G$62,2,FALSE)))*0.01-(VLOOKUP(O399,звания!$D$2:$E$62,2,FALSE)/(EOMONTH($G$3,0)+1-$G$3)*BT399*(VLOOKUP(O399,звания!$F$2:$G$62,2,FALSE)))*0.01)))))/100*(100-CP399))),(IF(AND(BU399=0,360-BH399&lt;0,CP399=0),(VLOOKUP(O399,звания!$D$2:$E$62,2,FALSE))/(EOMONTH($G$3,0)+1-$G$3)*BO399*CQ399,IF(AND(360-BH399&gt;=0,360-BH399&lt;(EOMONTH($G$3,0)+1-$G$3)),(CF399/(EOMONTH($G$3,0)-$G$3+1)*(360-BH399))*CQ399+(CF399/(EOMONTH($G$3,0)-$G$3+1)*((EOMONTH($G$3,0)-$G$3+1)-(360-BH399)))*VLOOKUP(O399,звания!$F$2:$H$62,2,FALSE)/100,((((VLOOKUP(O399,звания!$D$2:$E$62,2,FALSE))/(EOMONTH($G$3,0)+1-$G$3)*BO399*CQ399+(VLOOKUP(BS399,звания!$D$2:$E$62,2,FALSE))/(EOMONTH($G$3,0)+1-$G$3)*BU399*(VLOOKUP(BS399,звания!$F$2:$G$62,2,FALSE)*0.01)))/100*(100-CP399)+(IF(BT399=0,0,(VLOOKUP(BS399,звания!$D$2:$E$62,2,FALSE)/(EOMONTH($B$3,0)+1-$B$3)*BT399*(VLOOKUP(BS399,звания!$F$2:$G$62,2,FALSE)))*0.01-(VLOOKUP(O399,звания!$D$2:$E$62,2,FALSE)/(EOMONTH($B$3,0)+1-$B$3)*BT399*(VLOOKUP(O399,звания!$F$2:$G$62,2,FALSE)))*0.01)))))))</f>
        <v>0</v>
      </c>
      <c r="CS399" s="416">
        <f t="shared" si="512"/>
        <v>0</v>
      </c>
      <c r="CT399" s="403"/>
      <c r="CU399" s="403"/>
      <c r="CV399" s="403">
        <f t="shared" si="507"/>
        <v>0</v>
      </c>
      <c r="CW399" s="556">
        <f t="shared" si="505"/>
        <v>0</v>
      </c>
      <c r="CX399" s="403">
        <f t="shared" si="470"/>
        <v>0</v>
      </c>
      <c r="CY399" s="403"/>
      <c r="CZ399" s="404">
        <f t="shared" si="482"/>
        <v>0</v>
      </c>
      <c r="DA399" s="403"/>
      <c r="DB399" s="403"/>
      <c r="DC399" s="403"/>
      <c r="DD399" s="421">
        <f t="shared" si="446"/>
        <v>0</v>
      </c>
      <c r="DE399" s="421">
        <f t="shared" si="472"/>
        <v>0</v>
      </c>
      <c r="DF399" s="403">
        <f t="shared" si="487"/>
        <v>0</v>
      </c>
      <c r="DG399" s="421">
        <f t="shared" si="489"/>
        <v>0</v>
      </c>
      <c r="DH399" s="421"/>
      <c r="DI399" s="421"/>
      <c r="DJ399" s="422" t="str">
        <f t="shared" si="456"/>
        <v xml:space="preserve">    </v>
      </c>
      <c r="DK399" s="424"/>
      <c r="DL399" s="429"/>
      <c r="DM399" s="429"/>
      <c r="DN399" s="425"/>
      <c r="DO399" s="420"/>
      <c r="DP399" s="123"/>
      <c r="DQ399" s="817"/>
      <c r="DR399" s="818"/>
      <c r="DS399" s="819"/>
      <c r="DT399" s="820"/>
      <c r="DU399" s="401"/>
      <c r="DV399" s="124"/>
      <c r="DZ399" s="105"/>
      <c r="EH399" s="543">
        <f t="shared" si="490"/>
        <v>0</v>
      </c>
      <c r="EI399" s="404">
        <f t="shared" si="491"/>
        <v>0</v>
      </c>
      <c r="EJ399" s="29">
        <f t="shared" si="492"/>
        <v>0</v>
      </c>
      <c r="EK399" s="50"/>
      <c r="EL399" s="29"/>
      <c r="EM399" s="50"/>
      <c r="EN399" s="50"/>
      <c r="EO399" s="50"/>
      <c r="EP399" s="29"/>
    </row>
    <row r="400" spans="1:146" ht="17.45" hidden="1" customHeight="1">
      <c r="A400" s="402">
        <v>392</v>
      </c>
      <c r="B400" s="403"/>
      <c r="C400" s="403"/>
      <c r="D400" s="403">
        <f t="shared" si="485"/>
        <v>0</v>
      </c>
      <c r="E400" s="416"/>
      <c r="F400" s="417"/>
      <c r="G400" s="406" t="str">
        <f t="shared" si="513"/>
        <v>0.0.0</v>
      </c>
      <c r="H400" s="407" t="str">
        <f>CONCATENATE(INT((BH400)/360),".",INT(MOD((BH400),360)/30),".",MOD(MOD((BH400),360),30))</f>
        <v>0.0.0</v>
      </c>
      <c r="I400" s="407" t="str">
        <f>IF(P400&gt;$G$3,0,CONCATENATE((INT((BH400)/360)+INT((BM400)/360))+INT((INT(MOD((BH400),360)/30)+INT(MOD((BM400),360)/30)+INT((MOD(MOD((BH400),360),30)+MOD(MOD((BM400),360),30))/30))/12),".",MOD(INT(MOD((BH400),360)/30)+INT(MOD((BM400),360)/30)+INT((MOD(MOD((BH400),360),30)+MOD(MOD((BM400),360),30))/30),12),".",INT(MOD(MOD(MOD((BH400),360),30)+MOD(MOD((BM400),360),30),30))))</f>
        <v>0.0.0</v>
      </c>
      <c r="J400" s="407" t="str">
        <f t="shared" si="496"/>
        <v>0.0.0</v>
      </c>
      <c r="K400" s="407" t="str">
        <f t="shared" si="497"/>
        <v>0.0.0</v>
      </c>
      <c r="L400" s="407" t="str">
        <f t="shared" si="498"/>
        <v>0.0.0</v>
      </c>
      <c r="M400" s="407" t="str">
        <f t="shared" si="499"/>
        <v>0.0.0</v>
      </c>
      <c r="N400" s="408" t="str">
        <f>CONCATENATE(IF(INT(INT(DAYS360(BF400,BG400,1)/30)/24)&gt;=2,2,INT(INT(DAYS360(BF400,BG400,1)/30)/24)),".",IF(AND(INT(INT(DAYS360(BF400,BG400,1)/30)/24)&gt;=2,MOD(INT(BM400/30),12)&gt;=6),6,IF(ISODD(MOD(INT(DAYS360(BF400,BG400,1)/30),12)),MOD(INT(DAYS360(BF400,BG400,1)/60),12),MOD(INT(BM400/30),12))),".",IF(AND(INT(INT(DAYS360(BF400,BG400,1)/30)/24)&gt;=2,MOD(INT(BM400/30),12)&gt;=6),0,IF(ISODD(MOD(INT(DAYS360(BF400,BG400,1)/30),12)),INT((MOD(DAYS360(BF400,BG400,1),30)/2+15)),INT(MOD(DAYS360(BF400,BG400,1),30)/2))))</f>
        <v>0.0.0</v>
      </c>
      <c r="O400" s="418"/>
      <c r="P400" s="417"/>
      <c r="Q400" s="417"/>
      <c r="R400" s="417"/>
      <c r="S400" s="417"/>
      <c r="T400" s="417"/>
      <c r="U400" s="417"/>
      <c r="V400" s="714"/>
      <c r="W400" s="714"/>
      <c r="X400" s="417"/>
      <c r="Y400" s="417"/>
      <c r="Z400" s="714"/>
      <c r="AA400" s="714"/>
      <c r="AB400" s="417"/>
      <c r="AC400" s="417"/>
      <c r="AD400" s="714"/>
      <c r="AE400" s="714"/>
      <c r="AF400" s="417"/>
      <c r="AG400" s="417"/>
      <c r="AH400" s="714"/>
      <c r="AI400" s="714"/>
      <c r="AJ400" s="417"/>
      <c r="AK400" s="417"/>
      <c r="AL400" s="714"/>
      <c r="AM400" s="714"/>
      <c r="AN400" s="417"/>
      <c r="AO400" s="417"/>
      <c r="AP400" s="714"/>
      <c r="AQ400" s="714"/>
      <c r="AR400" s="417"/>
      <c r="AS400" s="417"/>
      <c r="AT400" s="714"/>
      <c r="AU400" s="714"/>
      <c r="AV400" s="417"/>
      <c r="AW400" s="417"/>
      <c r="AX400" s="716"/>
      <c r="AY400" s="716"/>
      <c r="AZ400" s="635"/>
      <c r="BA400" s="635"/>
      <c r="BB400" s="716"/>
      <c r="BC400" s="716"/>
      <c r="BD400" s="635"/>
      <c r="BE400" s="635"/>
      <c r="BF400" s="717"/>
      <c r="BG400" s="717"/>
      <c r="BH400" s="432">
        <f t="shared" si="473"/>
        <v>0</v>
      </c>
      <c r="BI400" s="432">
        <f t="shared" si="501"/>
        <v>0</v>
      </c>
      <c r="BJ400" s="432">
        <f t="shared" si="502"/>
        <v>0</v>
      </c>
      <c r="BK400" s="432">
        <f t="shared" si="503"/>
        <v>0</v>
      </c>
      <c r="BL400" s="432">
        <f t="shared" si="504"/>
        <v>0</v>
      </c>
      <c r="BM400" s="436">
        <f t="shared" si="486"/>
        <v>0</v>
      </c>
      <c r="BN400" s="462">
        <v>0.65</v>
      </c>
      <c r="BO400" s="427">
        <f t="shared" si="481"/>
        <v>0</v>
      </c>
      <c r="BP400" s="725"/>
      <c r="BQ400" s="700"/>
      <c r="BR400" s="419"/>
      <c r="BS400" s="700"/>
      <c r="BT400" s="700"/>
      <c r="BU400" s="700"/>
      <c r="BV400" s="427">
        <f t="shared" si="471"/>
        <v>0</v>
      </c>
      <c r="BW400" s="419"/>
      <c r="BX400" s="781"/>
      <c r="BY400" s="700"/>
      <c r="BZ400" s="432"/>
      <c r="CA400" s="700"/>
      <c r="CB400" s="432"/>
      <c r="CC400" s="700"/>
      <c r="CD400" s="432"/>
      <c r="CE400" s="404">
        <f>IF(OR(C400=0,CD400="Д"),0,IF(AND(C400&gt;0,E400=0),VLOOKUP(C400,звания!A:B,2,FALSE)/((EOMONTH($G$3,0)+1)-$G$3)*BO400+VLOOKUP(C400,звания!A:B,2,FALSE)/((EOMONTH($G$3,0)+1)-$G$3)*BR400+VLOOKUP(C400,звания!A:B,2,FALSE)/((EOMONTH($G$3,0)+1)-$G$3)*BU400,IF(AND(C400&gt;0,E400&gt;0,F400&gt;=$G$3,BO400=(EOMONTH($G$3,0)+1)-$G$3),(VLOOKUP(E400,звания!A:B,2,FALSE)/(EOMONTH($G$3,0)-$G$3+1))*(F400-$G$3)+(VLOOKUP(C400,звания!A:B,2,FALSE)/(EOMONTH($G$3,0)-$G$3+1))*((EOMONTH($G$3,0)-$G$3+1)-(F400-$G$3)),IF(AND(C400&gt;0,E400&gt;0,F400&gt;$G$3,BO400&lt;(EOMONTH($G$3,0)+1)-$G$3,BO400&lt;&gt;0),VLOOKUP(E400,звания!A:B,2,FALSE)/((EOMONTH($G$3,0)+1)-$G$3)*((F400-$G$3)-(((EOMONTH($G$3,0)+1)-$G$3)-BO400-BU400-BR400))+VLOOKUP(C400,звания!A:B,2,FALSE)/((EOMONTH($G$3,0)+1)-$G$3)*(((EOMONTH($G$3,0)+1)-F400)),IF(F400&lt;$G$3,(VLOOKUP(C400,звания!A:B,2,FALSE)-VLOOKUP(E400,звания!A:B,2,FALSE))/((EOMONTH($BN$3,0)+1)-$BN$3)*(EOMONTH($BN$3,0)+1-F400)+VLOOKUP(C400,звания!A:B,2,FALSE)/((EOMONTH($G$3,0)+1)-$G$3)*BO400+VLOOKUP(C400,звания!A:B,2,FALSE)/((EOMONTH($G$3,0)+1)-$G$3)*BU400+VLOOKUP(C400,звания!A:B,2,FALSE)/((EOMONTH($G$3,0)+1)-$G$3)*BR400,0)))))</f>
        <v>0</v>
      </c>
      <c r="CF400" s="404">
        <f>IF(OR(CD400="Д",C400=0),0,IF(B400="Виключений зі списків",IF(BS400=0,(VLOOKUP(O400,звания!$D$2:$E$62,2,FALSE))/(EOMONTH($B$3,0)+1-$B$3)*BO400+(VLOOKUP(BQ400,звания!$D$2:$E$62,2,FALSE))/(EOMONTH($B$3,0)+1-$B$3)*BR400,(((VLOOKUP(O400,звания!$D$2:$E$62,2,FALSE))/(EOMONTH($B$3,0)+1-$B$3))*BO400)+(VLOOKUP(BQ400,звания!$D$2:$E$62,2,FALSE))/(EOMONTH($B$3,0)+1-$B$3)*BR400+(VLOOKUP(BS400,звания!$D$2:$E$62,2,FALSE))/(EOMONTH($B$3,0)+1-$B$3)*BU400),IF(BS400=0,(VLOOKUP(O400,звания!$D$2:$E$62,2,FALSE))/(EOMONTH($G$3,0)+1-$G$3)*BO400+(VLOOKUP(BQ400,звания!$D$2:$E$62,2,FALSE))/(EOMONTH($G$3,0)+1-$G$3)*BR400,(((VLOOKUP(O400,звания!$D$2:$E$62,2,FALSE))/(EOMONTH($G$3,0)+1-$G$3))*BO400)+(VLOOKUP(BQ400,звания!$D$2:$E$62,2,FALSE))/(EOMONTH($G$3,0)+1-$G$3)*BR400+(VLOOKUP(BS400,звания!$D$2:$E$62,2,FALSE))/(EOMONTH($G$3,0)+1-$G$3)*BU400+IF(BT400=0,0,(VLOOKUP(BS400,звания!$D$2:$E$62,2,FALSE))/(EOMONTH($BN$3,0)+1-$BN$3)*BT400-(VLOOKUP(O400,звания!$D$2:$E$62,2,FALSE))/(EOMONTH($BN$3,0)+1-$BN$3)*BT400))))</f>
        <v>0</v>
      </c>
      <c r="CG400" s="404">
        <f t="shared" si="457"/>
        <v>0</v>
      </c>
      <c r="CH400" s="404">
        <f>IF(BW400=0,CF400*BX400%,IF(BW400&gt;0,((VLOOKUP(O400,звания!$D$2:$E$62,2,FALSE)/(EOMONTH($G$3,0)+1-$G$3)*BW400)*BX400%)))</f>
        <v>0</v>
      </c>
      <c r="CI400" s="404">
        <f>IF(BY400=0,CF400*BZ400%,IF(BY400&gt;0,(VLOOKUP(O400,звания!$D$2:$E$62,2,FALSE)/(EOMONTH($G$3,0)+1-$G$3)*BO400)*BZ400%)+(VLOOKUP(BS400,звания!$D$2:$E$62,2,FALSE)/(EOMONTH($G$3,0)+1-$G$3)*BU400)*BZ400%)</f>
        <v>0</v>
      </c>
      <c r="CJ400" s="404">
        <f>IF(CA400=0,CF400*CB400%,IF(CA400&gt;0,(VLOOKUP(O400,звания!$D$2:$E$62,2,FALSE)/(EOMONTH($G$3,0)+1-$G$3)*BO400)*CB400%)+(VLOOKUP(BS400,звания!$D$2:$E$62,2,FALSE)/(EOMONTH($G$3,0)+1-$G$3)*BU400)*CB400%)</f>
        <v>0</v>
      </c>
      <c r="CK400" s="404">
        <f>IF(CD400="Д",0,IF(CC400=0,CF400*CD400%,IF(CC400&gt;0,(VLOOKUP(O400,звания!$D$2:$E$62,2,FALSE)/(EOMONTH($G$3,0)+1-$G$3)*BO400)*CD400%)+(VLOOKUP(BS400,звания!$D$2:$E$62,2,FALSE)/(EOMONTH($G$3,0)+1-$G$3)*BU400)*CD400%))</f>
        <v>0</v>
      </c>
      <c r="CL400" s="404">
        <f>IF(BR400&gt;0,((VLOOKUP(C400,звания!$A$2:$B$62,2,FALSE)/(EOMONTH($G$3,0)+1-$G$3)*BO400+VLOOKUP(O400,звания!$D$2:$E$62,2,FALSE)/(EOMONTH($G$3,0)+1-$G$3)*BO400+(VLOOKUP(C400,звания!$A$2:$B$62,2,FALSE)/(EOMONTH($G$3,0)+1-$G$3)*BO400+VLOOKUP(O400,звания!$D$2:$E$62,2,FALSE)/(EOMONTH($G$3,0)+1-$G$3)*BO400)*BV400%)*BN400)+(VLOOKUP(C400,звания!$A$2:$B$62,2,FALSE)/(EOMONTH($G$3,0)+1-$G$3)*BU400+VLOOKUP(BS400,звания!$D$2:$E$62,2,FALSE)/(EOMONTH($G$3,0)+1-$G$3)*BU400+(VLOOKUP(C400,звания!$A$2:$B$62,2,FALSE)/(EOMONTH($G$3,0)+1-$G$3)*BU400+VLOOKUP(BS400,звания!$D$2:$E$62,2,FALSE)/(EOMONTH($G$3,0)+1-$G$3)*BU400)*BV400%)*BN400,(CE400+CF400+CG400)*BN400)</f>
        <v>0</v>
      </c>
      <c r="CM400" s="404"/>
      <c r="CN400" s="404"/>
      <c r="CO400" s="432">
        <f t="shared" si="506"/>
        <v>0</v>
      </c>
      <c r="CP400" s="638"/>
      <c r="CQ400" s="637">
        <f>IF(CF400=0,0,IF((SUM(BH400:BM400)&gt;360),(VLOOKUP(O400,звания!$F$2:$G$62,2,FALSE))/100,VLOOKUP(O400,звания!$F$2:$H$62,3,FALSE)/100))</f>
        <v>0</v>
      </c>
      <c r="CR400" s="617">
        <f>IF(B400="Виключений зі списків",IF(AND(BU400=0,360-BH400&lt;0),(VLOOKUP(O400,звания!$D$2:$E$62,2,FALSE))/(EOMONTH($B$3,0)+1-$B$3)*BO400*CQ400,IF(AND(360-BH400&gt;=0,360-BH400&lt;(EOMONTH($B$3,0)+1-$B$3)),(CF400/(EOMONTH($B$3,0)-$B$3+1)*(360-BH400))*CQ400+(CF400/(EOMONTH($B$3,0)-$B$3+1)*((EOMONTH($B$3,0)-$B$3+1)-(360-BH400)))*VLOOKUP(O400,звания!$F$2:$H$62,2,FALSE)/100,((((VLOOKUP(O400,звания!$D$2:$E$62,2,FALSE))/(EOMONTH($B$3,0)+1-$B$3)*BO400*CQ400+(VLOOKUP(BS400,звания!$D$2:$E$62,2,FALSE))/(EOMONTH($B$3,0)+1-$B$3)*BU400*(VLOOKUP(BS400,звания!$F$2:$G$62,2,FALSE)*0.01)+(IF(BT400=0,0,(VLOOKUP(BS400,звания!$D$2:$E$62,2,FALSE)/(EOMONTH($G$3,0)+1-$G$3)*BT400*(VLOOKUP(BS400,звания!$F$2:$G$62,2,FALSE)))*0.01-(VLOOKUP(O400,звания!$D$2:$E$62,2,FALSE)/(EOMONTH($G$3,0)+1-$G$3)*BT400*(VLOOKUP(O400,звания!$F$2:$G$62,2,FALSE)))*0.01)))))/100*(100-CP400))),(IF(AND(BU400=0,360-BH400&lt;0,CP400=0),(VLOOKUP(O400,звания!$D$2:$E$62,2,FALSE))/(EOMONTH($G$3,0)+1-$G$3)*BO400*CQ400,IF(AND(360-BH400&gt;=0,360-BH400&lt;(EOMONTH($G$3,0)+1-$G$3)),(CF400/(EOMONTH($G$3,0)-$G$3+1)*(360-BH400))*CQ400+(CF400/(EOMONTH($G$3,0)-$G$3+1)*((EOMONTH($G$3,0)-$G$3+1)-(360-BH400)))*VLOOKUP(O400,звания!$F$2:$H$62,2,FALSE)/100,((((VLOOKUP(O400,звания!$D$2:$E$62,2,FALSE))/(EOMONTH($G$3,0)+1-$G$3)*BO400*CQ400+(VLOOKUP(BS400,звания!$D$2:$E$62,2,FALSE))/(EOMONTH($G$3,0)+1-$G$3)*BU400*(VLOOKUP(BS400,звания!$F$2:$G$62,2,FALSE)*0.01)))/100*(100-CP400)+(IF(BT400=0,0,(VLOOKUP(BS400,звания!$D$2:$E$62,2,FALSE)/(EOMONTH($B$3,0)+1-$B$3)*BT400*(VLOOKUP(BS400,звания!$F$2:$G$62,2,FALSE)))*0.01-(VLOOKUP(O400,звания!$D$2:$E$62,2,FALSE)/(EOMONTH($B$3,0)+1-$B$3)*BT400*(VLOOKUP(O400,звания!$F$2:$G$62,2,FALSE)))*0.01)))))))</f>
        <v>0</v>
      </c>
      <c r="CS400" s="416">
        <f t="shared" si="512"/>
        <v>0</v>
      </c>
      <c r="CT400" s="403"/>
      <c r="CU400" s="403"/>
      <c r="CV400" s="403">
        <f t="shared" si="507"/>
        <v>0</v>
      </c>
      <c r="CW400" s="556">
        <f t="shared" si="505"/>
        <v>0</v>
      </c>
      <c r="CX400" s="403">
        <f t="shared" si="470"/>
        <v>0</v>
      </c>
      <c r="CY400" s="403"/>
      <c r="CZ400" s="404">
        <f t="shared" si="482"/>
        <v>0</v>
      </c>
      <c r="DA400" s="403"/>
      <c r="DB400" s="403"/>
      <c r="DC400" s="403"/>
      <c r="DD400" s="421">
        <f t="shared" si="446"/>
        <v>0</v>
      </c>
      <c r="DE400" s="421">
        <f t="shared" si="472"/>
        <v>0</v>
      </c>
      <c r="DF400" s="403">
        <f t="shared" si="487"/>
        <v>0</v>
      </c>
      <c r="DG400" s="421">
        <f t="shared" si="489"/>
        <v>0</v>
      </c>
      <c r="DH400" s="421"/>
      <c r="DI400" s="421"/>
      <c r="DJ400" s="422" t="str">
        <f t="shared" si="456"/>
        <v xml:space="preserve">    </v>
      </c>
      <c r="DK400" s="424"/>
      <c r="DL400" s="429"/>
      <c r="DM400" s="429"/>
      <c r="DN400" s="429"/>
      <c r="DO400" s="420"/>
      <c r="DP400" s="123"/>
      <c r="DQ400" s="817"/>
      <c r="DR400" s="818"/>
      <c r="DS400" s="819"/>
      <c r="DT400" s="820"/>
      <c r="DU400" s="124"/>
      <c r="DV400" s="122"/>
      <c r="DZ400" s="105"/>
      <c r="EH400" s="543">
        <f t="shared" si="490"/>
        <v>0</v>
      </c>
      <c r="EI400" s="404">
        <f t="shared" si="491"/>
        <v>0</v>
      </c>
      <c r="EJ400" s="29">
        <f t="shared" si="492"/>
        <v>0</v>
      </c>
      <c r="EK400" s="50"/>
      <c r="EL400" s="29"/>
      <c r="EM400" s="50"/>
      <c r="EN400" s="50"/>
      <c r="EO400" s="50"/>
      <c r="EP400" s="29"/>
    </row>
    <row r="401" spans="1:146" ht="17.45" hidden="1" customHeight="1">
      <c r="A401" s="446">
        <v>393</v>
      </c>
      <c r="B401" s="403"/>
      <c r="C401" s="403"/>
      <c r="D401" s="403">
        <f t="shared" si="485"/>
        <v>0</v>
      </c>
      <c r="E401" s="416"/>
      <c r="F401" s="417"/>
      <c r="G401" s="406" t="str">
        <f t="shared" si="513"/>
        <v>0.0.0</v>
      </c>
      <c r="H401" s="407" t="str">
        <f>CONCATENATE(INT((BH401)/360),".",INT(MOD((BH401),360)/30),".",MOD(MOD((BH401),360),30))</f>
        <v>0.0.0</v>
      </c>
      <c r="I401" s="407" t="str">
        <f>IF(P401&gt;$G$3,0,CONCATENATE((INT((BH401)/360)+INT((BM401)/360))+INT((INT(MOD((BH401),360)/30)+INT(MOD((BM401),360)/30)+INT((MOD(MOD((BH401),360),30)+MOD(MOD((BM401),360),30))/30))/12),".",MOD(INT(MOD((BH401),360)/30)+INT(MOD((BM401),360)/30)+INT((MOD(MOD((BH401),360),30)+MOD(MOD((BM401),360),30))/30),12),".",INT(MOD(MOD(MOD((BH401),360),30)+MOD(MOD((BM401),360),30),30))))</f>
        <v>0.0.0</v>
      </c>
      <c r="J401" s="407" t="str">
        <f t="shared" si="496"/>
        <v>0.0.0</v>
      </c>
      <c r="K401" s="407" t="str">
        <f t="shared" si="497"/>
        <v>0.0.0</v>
      </c>
      <c r="L401" s="407" t="str">
        <f t="shared" si="498"/>
        <v>0.0.0</v>
      </c>
      <c r="M401" s="407" t="str">
        <f t="shared" si="499"/>
        <v>0.0.0</v>
      </c>
      <c r="N401" s="408" t="str">
        <f>CONCATENATE(IF(INT(INT(DAYS360(BF401,BG401,1)/30)/24)&gt;=2,2,INT(INT(DAYS360(BF401,BG401,1)/30)/24)),".",IF(AND(INT(INT(DAYS360(BF401,BG401,1)/30)/24)&gt;=2,MOD(INT(BM401/30),12)&gt;=6),6,IF(ISODD(MOD(INT(DAYS360(BF401,BG401,1)/30),12)),MOD(INT(DAYS360(BF401,BG401,1)/60),12),MOD(INT(BM401/30),12))),".",IF(AND(INT(INT(DAYS360(BF401,BG401,1)/30)/24)&gt;=2,MOD(INT(BM401/30),12)&gt;=6),0,IF(ISODD(MOD(INT(DAYS360(BF401,BG401,1)/30),12)),INT((MOD(DAYS360(BF401,BG401,1),30)/2+15)),INT(MOD(DAYS360(BF401,BG401,1),30)/2))))</f>
        <v>0.0.0</v>
      </c>
      <c r="O401" s="418"/>
      <c r="P401" s="417"/>
      <c r="Q401" s="417"/>
      <c r="R401" s="417"/>
      <c r="S401" s="417"/>
      <c r="T401" s="417"/>
      <c r="U401" s="417"/>
      <c r="V401" s="714"/>
      <c r="W401" s="714"/>
      <c r="X401" s="417"/>
      <c r="Y401" s="417"/>
      <c r="Z401" s="714"/>
      <c r="AA401" s="714"/>
      <c r="AB401" s="417"/>
      <c r="AC401" s="417"/>
      <c r="AD401" s="714"/>
      <c r="AE401" s="714"/>
      <c r="AF401" s="417"/>
      <c r="AG401" s="417"/>
      <c r="AH401" s="714"/>
      <c r="AI401" s="714"/>
      <c r="AJ401" s="417"/>
      <c r="AK401" s="417"/>
      <c r="AL401" s="714"/>
      <c r="AM401" s="714"/>
      <c r="AN401" s="417"/>
      <c r="AO401" s="417"/>
      <c r="AP401" s="714"/>
      <c r="AQ401" s="714"/>
      <c r="AR401" s="417"/>
      <c r="AS401" s="417"/>
      <c r="AT401" s="714"/>
      <c r="AU401" s="714"/>
      <c r="AV401" s="417"/>
      <c r="AW401" s="417"/>
      <c r="AX401" s="716"/>
      <c r="AY401" s="716"/>
      <c r="AZ401" s="635"/>
      <c r="BA401" s="635"/>
      <c r="BB401" s="716"/>
      <c r="BC401" s="716"/>
      <c r="BD401" s="635"/>
      <c r="BE401" s="635"/>
      <c r="BF401" s="717"/>
      <c r="BG401" s="717"/>
      <c r="BH401" s="432">
        <f t="shared" si="473"/>
        <v>0</v>
      </c>
      <c r="BI401" s="432">
        <f t="shared" si="501"/>
        <v>0</v>
      </c>
      <c r="BJ401" s="432">
        <f t="shared" si="502"/>
        <v>0</v>
      </c>
      <c r="BK401" s="432">
        <f t="shared" si="503"/>
        <v>0</v>
      </c>
      <c r="BL401" s="432">
        <f t="shared" si="504"/>
        <v>0</v>
      </c>
      <c r="BM401" s="436">
        <f t="shared" si="486"/>
        <v>0</v>
      </c>
      <c r="BN401" s="462">
        <v>0.65</v>
      </c>
      <c r="BO401" s="427">
        <f t="shared" si="481"/>
        <v>0</v>
      </c>
      <c r="BP401" s="419"/>
      <c r="BQ401" s="700"/>
      <c r="BR401" s="419"/>
      <c r="BS401" s="700"/>
      <c r="BT401" s="700"/>
      <c r="BU401" s="700"/>
      <c r="BV401" s="427">
        <f t="shared" si="471"/>
        <v>0</v>
      </c>
      <c r="BW401" s="419"/>
      <c r="BX401" s="782"/>
      <c r="BY401" s="419"/>
      <c r="BZ401" s="432"/>
      <c r="CA401" s="419"/>
      <c r="CB401" s="427"/>
      <c r="CC401" s="419"/>
      <c r="CD401" s="427"/>
      <c r="CE401" s="404">
        <f>IF(OR(C401=0,CD401="Д"),0,IF(AND(C401&gt;0,E401=0),VLOOKUP(C401,звания!A:B,2,FALSE)/((EOMONTH($G$3,0)+1)-$G$3)*BO401+VLOOKUP(C401,звания!A:B,2,FALSE)/((EOMONTH($G$3,0)+1)-$G$3)*BR401+VLOOKUP(C401,звания!A:B,2,FALSE)/((EOMONTH($G$3,0)+1)-$G$3)*BU401,IF(AND(C401&gt;0,E401&gt;0,F401&gt;=$G$3,BO401=(EOMONTH($G$3,0)+1)-$G$3),(VLOOKUP(E401,звания!A:B,2,FALSE)/(EOMONTH($G$3,0)-$G$3+1))*(F401-$G$3)+(VLOOKUP(C401,звания!A:B,2,FALSE)/(EOMONTH($G$3,0)-$G$3+1))*((EOMONTH($G$3,0)-$G$3+1)-(F401-$G$3)),IF(AND(C401&gt;0,E401&gt;0,F401&gt;$G$3,BO401&lt;(EOMONTH($G$3,0)+1)-$G$3,BO401&lt;&gt;0),VLOOKUP(E401,звания!A:B,2,FALSE)/((EOMONTH($G$3,0)+1)-$G$3)*((F401-$G$3)-(((EOMONTH($G$3,0)+1)-$G$3)-BO401-BU401-BR401))+VLOOKUP(C401,звания!A:B,2,FALSE)/((EOMONTH($G$3,0)+1)-$G$3)*(((EOMONTH($G$3,0)+1)-F401)),IF(F401&lt;$G$3,(VLOOKUP(C401,звания!A:B,2,FALSE)-VLOOKUP(E401,звания!A:B,2,FALSE))/((EOMONTH($BN$3,0)+1)-$BN$3)*(EOMONTH($BN$3,0)+1-F401)+VLOOKUP(C401,звания!A:B,2,FALSE)/((EOMONTH($G$3,0)+1)-$G$3)*BO401+VLOOKUP(C401,звания!A:B,2,FALSE)/((EOMONTH($G$3,0)+1)-$G$3)*BU401+VLOOKUP(C401,звания!A:B,2,FALSE)/((EOMONTH($G$3,0)+1)-$G$3)*BR401,0)))))</f>
        <v>0</v>
      </c>
      <c r="CF401" s="404">
        <f>IF(OR(CD401="Д",C401=0),0,IF(B401="Виключений зі списків",IF(BS401=0,(VLOOKUP(O401,звания!$D$2:$E$62,2,FALSE))/(EOMONTH($B$3,0)+1-$B$3)*BO401+(VLOOKUP(BQ401,звания!$D$2:$E$62,2,FALSE))/(EOMONTH($B$3,0)+1-$B$3)*BR401,(((VLOOKUP(O401,звания!$D$2:$E$62,2,FALSE))/(EOMONTH($B$3,0)+1-$B$3))*BO401)+(VLOOKUP(BQ401,звания!$D$2:$E$62,2,FALSE))/(EOMONTH($B$3,0)+1-$B$3)*BR401+(VLOOKUP(BS401,звания!$D$2:$E$62,2,FALSE))/(EOMONTH($B$3,0)+1-$B$3)*BU401),IF(BS401=0,(VLOOKUP(O401,звания!$D$2:$E$62,2,FALSE))/(EOMONTH($G$3,0)+1-$G$3)*BO401+(VLOOKUP(BQ401,звания!$D$2:$E$62,2,FALSE))/(EOMONTH($G$3,0)+1-$G$3)*BR401,(((VLOOKUP(O401,звания!$D$2:$E$62,2,FALSE))/(EOMONTH($G$3,0)+1-$G$3))*BO401)+(VLOOKUP(BQ401,звания!$D$2:$E$62,2,FALSE))/(EOMONTH($G$3,0)+1-$G$3)*BR401+(VLOOKUP(BS401,звания!$D$2:$E$62,2,FALSE))/(EOMONTH($G$3,0)+1-$G$3)*BU401+IF(BT401=0,0,(VLOOKUP(BS401,звания!$D$2:$E$62,2,FALSE))/(EOMONTH($BN$3,0)+1-$BN$3)*BT401-(VLOOKUP(O401,звания!$D$2:$E$62,2,FALSE))/(EOMONTH($BN$3,0)+1-$BN$3)*BT401))))</f>
        <v>0</v>
      </c>
      <c r="CG401" s="404">
        <f t="shared" si="457"/>
        <v>0</v>
      </c>
      <c r="CH401" s="404">
        <f>IF(BW401=0,CF401*BX401%,IF(BW401&gt;0,((VLOOKUP(O401,звания!$D$2:$E$62,2,FALSE)/(EOMONTH($G$3,0)+1-$G$3)*BW401)*BX401%)))</f>
        <v>0</v>
      </c>
      <c r="CI401" s="404">
        <f>IF(BY401=0,CF401*BZ401%,IF(BY401&gt;0,(VLOOKUP(O401,звания!$D$2:$E$62,2,FALSE)/(EOMONTH($G$3,0)+1-$G$3)*BO401)*BZ401%)+(VLOOKUP(BS401,звания!$D$2:$E$62,2,FALSE)/(EOMONTH($G$3,0)+1-$G$3)*BU401)*BZ401%)</f>
        <v>0</v>
      </c>
      <c r="CJ401" s="404">
        <f>IF(CA401=0,CF401*CB401%,IF(CA401&gt;0,(VLOOKUP(O401,звания!$D$2:$E$62,2,FALSE)/(EOMONTH($G$3,0)+1-$G$3)*BO401)*CB401%)+(VLOOKUP(BS401,звания!$D$2:$E$62,2,FALSE)/(EOMONTH($G$3,0)+1-$G$3)*BU401)*CB401%)</f>
        <v>0</v>
      </c>
      <c r="CK401" s="404">
        <f>IF(CD401="Д",0,IF(CC401=0,CF401*CD401%,IF(CC401&gt;0,(VLOOKUP(O401,звания!$D$2:$E$62,2,FALSE)/(EOMONTH($G$3,0)+1-$G$3)*BO401)*CD401%)+(VLOOKUP(BS401,звания!$D$2:$E$62,2,FALSE)/(EOMONTH($G$3,0)+1-$G$3)*BU401)*CD401%))</f>
        <v>0</v>
      </c>
      <c r="CL401" s="404">
        <f>IF(BR401&gt;0,((VLOOKUP(C401,звания!$A$2:$B$62,2,FALSE)/(EOMONTH($G$3,0)+1-$G$3)*BO401+VLOOKUP(O401,звания!$D$2:$E$62,2,FALSE)/(EOMONTH($G$3,0)+1-$G$3)*BO401+(VLOOKUP(C401,звания!$A$2:$B$62,2,FALSE)/(EOMONTH($G$3,0)+1-$G$3)*BO401+VLOOKUP(O401,звания!$D$2:$E$62,2,FALSE)/(EOMONTH($G$3,0)+1-$G$3)*BO401)*BV401%)*BN401)+(VLOOKUP(C401,звания!$A$2:$B$62,2,FALSE)/(EOMONTH($G$3,0)+1-$G$3)*BU401+VLOOKUP(BS401,звания!$D$2:$E$62,2,FALSE)/(EOMONTH($G$3,0)+1-$G$3)*BU401+(VLOOKUP(C401,звания!$A$2:$B$62,2,FALSE)/(EOMONTH($G$3,0)+1-$G$3)*BU401+VLOOKUP(BS401,звания!$D$2:$E$62,2,FALSE)/(EOMONTH($G$3,0)+1-$G$3)*BU401)*BV401%)*BN401,(CE401+CF401+CG401)*BN401)</f>
        <v>0</v>
      </c>
      <c r="CM401" s="404"/>
      <c r="CN401" s="404"/>
      <c r="CO401" s="432">
        <f t="shared" si="506"/>
        <v>0</v>
      </c>
      <c r="CP401" s="638"/>
      <c r="CQ401" s="637">
        <f>IF(CF401=0,0,IF((SUM(BH401:BM401)&gt;360),(VLOOKUP(O401,звания!$F$2:$G$62,2,FALSE))/100,VLOOKUP(O401,звания!$F$2:$H$62,3,FALSE)/100))</f>
        <v>0</v>
      </c>
      <c r="CR401" s="617">
        <f>IF(B401="Виключений зі списків",IF(AND(BU401=0,360-BH401&lt;0),(VLOOKUP(O401,звания!$D$2:$E$62,2,FALSE))/(EOMONTH($B$3,0)+1-$B$3)*BO401*CQ401,IF(AND(360-BH401&gt;=0,360-BH401&lt;(EOMONTH($B$3,0)+1-$B$3)),(CF401/(EOMONTH($B$3,0)-$B$3+1)*(360-BH401))*CQ401+(CF401/(EOMONTH($B$3,0)-$B$3+1)*((EOMONTH($B$3,0)-$B$3+1)-(360-BH401)))*VLOOKUP(O401,звания!$F$2:$H$62,2,FALSE)/100,((((VLOOKUP(O401,звания!$D$2:$E$62,2,FALSE))/(EOMONTH($B$3,0)+1-$B$3)*BO401*CQ401+(VLOOKUP(BS401,звания!$D$2:$E$62,2,FALSE))/(EOMONTH($B$3,0)+1-$B$3)*BU401*(VLOOKUP(BS401,звания!$F$2:$G$62,2,FALSE)*0.01)+(IF(BT401=0,0,(VLOOKUP(BS401,звания!$D$2:$E$62,2,FALSE)/(EOMONTH($G$3,0)+1-$G$3)*BT401*(VLOOKUP(BS401,звания!$F$2:$G$62,2,FALSE)))*0.01-(VLOOKUP(O401,звания!$D$2:$E$62,2,FALSE)/(EOMONTH($G$3,0)+1-$G$3)*BT401*(VLOOKUP(O401,звания!$F$2:$G$62,2,FALSE)))*0.01)))))/100*(100-CP401))),(IF(AND(BU401=0,360-BH401&lt;0,CP401=0),(VLOOKUP(O401,звания!$D$2:$E$62,2,FALSE))/(EOMONTH($G$3,0)+1-$G$3)*BO401*CQ401,IF(AND(360-BH401&gt;=0,360-BH401&lt;(EOMONTH($G$3,0)+1-$G$3)),(CF401/(EOMONTH($G$3,0)-$G$3+1)*(360-BH401))*CQ401+(CF401/(EOMONTH($G$3,0)-$G$3+1)*((EOMONTH($G$3,0)-$G$3+1)-(360-BH401)))*VLOOKUP(O401,звания!$F$2:$H$62,2,FALSE)/100,((((VLOOKUP(O401,звания!$D$2:$E$62,2,FALSE))/(EOMONTH($G$3,0)+1-$G$3)*BO401*CQ401+(VLOOKUP(BS401,звания!$D$2:$E$62,2,FALSE))/(EOMONTH($G$3,0)+1-$G$3)*BU401*(VLOOKUP(BS401,звания!$F$2:$G$62,2,FALSE)*0.01)))/100*(100-CP401)+(IF(BT401=0,0,(VLOOKUP(BS401,звания!$D$2:$E$62,2,FALSE)/(EOMONTH($B$3,0)+1-$B$3)*BT401*(VLOOKUP(BS401,звания!$F$2:$G$62,2,FALSE)))*0.01-(VLOOKUP(O401,звания!$D$2:$E$62,2,FALSE)/(EOMONTH($B$3,0)+1-$B$3)*BT401*(VLOOKUP(O401,звания!$F$2:$G$62,2,FALSE)))*0.01)))))))</f>
        <v>0</v>
      </c>
      <c r="CS401" s="416">
        <f>SUM(CE401:CM401,CR401)</f>
        <v>0</v>
      </c>
      <c r="CT401" s="403"/>
      <c r="CU401" s="403"/>
      <c r="CV401" s="403">
        <f t="shared" si="507"/>
        <v>0</v>
      </c>
      <c r="CW401" s="556">
        <f t="shared" si="505"/>
        <v>0</v>
      </c>
      <c r="CX401" s="403">
        <f t="shared" si="470"/>
        <v>0</v>
      </c>
      <c r="CY401" s="403"/>
      <c r="CZ401" s="404">
        <f t="shared" si="482"/>
        <v>0</v>
      </c>
      <c r="DA401" s="403"/>
      <c r="DB401" s="403"/>
      <c r="DC401" s="403"/>
      <c r="DD401" s="421">
        <f t="shared" ref="DD401:DD420" si="514">CX401+CZ401+DA401+DB401+DC401</f>
        <v>0</v>
      </c>
      <c r="DE401" s="421">
        <f t="shared" si="472"/>
        <v>0</v>
      </c>
      <c r="DF401" s="403">
        <f t="shared" si="487"/>
        <v>0</v>
      </c>
      <c r="DG401" s="421">
        <f t="shared" si="489"/>
        <v>0</v>
      </c>
      <c r="DH401" s="421"/>
      <c r="DI401" s="421"/>
      <c r="DJ401" s="422" t="str">
        <f t="shared" si="456"/>
        <v xml:space="preserve">    </v>
      </c>
      <c r="DK401" s="424"/>
      <c r="DL401" s="423"/>
      <c r="DM401" s="423"/>
      <c r="DN401" s="423"/>
      <c r="DO401" s="420"/>
      <c r="DP401" s="123"/>
      <c r="DQ401" s="827"/>
      <c r="DR401" s="818"/>
      <c r="DS401" s="819"/>
      <c r="DT401" s="820"/>
      <c r="DU401" s="400"/>
      <c r="DV401" s="110"/>
      <c r="DZ401" s="105"/>
      <c r="EH401" s="543">
        <f t="shared" si="490"/>
        <v>0</v>
      </c>
      <c r="EI401" s="404">
        <f t="shared" si="491"/>
        <v>0</v>
      </c>
      <c r="EJ401" s="29">
        <f t="shared" si="492"/>
        <v>0</v>
      </c>
      <c r="EK401" s="50"/>
      <c r="EL401" s="29"/>
      <c r="EM401" s="50"/>
      <c r="EN401" s="50"/>
      <c r="EO401" s="50"/>
      <c r="EP401" s="29"/>
    </row>
    <row r="402" spans="1:146" ht="17.45" hidden="1" customHeight="1">
      <c r="A402" s="402">
        <v>394</v>
      </c>
      <c r="B402" s="403"/>
      <c r="C402" s="403"/>
      <c r="D402" s="403">
        <f t="shared" si="485"/>
        <v>0</v>
      </c>
      <c r="E402" s="416"/>
      <c r="F402" s="417"/>
      <c r="G402" s="406" t="str">
        <f t="shared" si="513"/>
        <v>0.0.0</v>
      </c>
      <c r="H402" s="407" t="str">
        <f>CONCATENATE(INT((BH402)/360),".",INT(MOD((BH402),360)/30),".",MOD(MOD((BH402),360),30))</f>
        <v>0.0.0</v>
      </c>
      <c r="I402" s="407" t="str">
        <f>IF(P402&gt;$G$3,0,CONCATENATE((INT((BH402)/360)+INT((BM402)/360))+INT((INT(MOD((BH402),360)/30)+INT(MOD((BM402),360)/30)+INT((MOD(MOD((BH402),360),30)+MOD(MOD((BM402),360),30))/30))/12),".",MOD(INT(MOD((BH402),360)/30)+INT(MOD((BM402),360)/30)+INT((MOD(MOD((BH402),360),30)+MOD(MOD((BM402),360),30))/30),12),".",INT(MOD(MOD(MOD((BH402),360),30)+MOD(MOD((BM402),360),30),30))))</f>
        <v>0.0.0</v>
      </c>
      <c r="J402" s="407" t="str">
        <f t="shared" ref="J402:M403" si="515">CONCATENATE(INT(BI402/360),".",MOD(INT(BI402/30),12),".",MOD(INT(BI402),30))</f>
        <v>0.0.0</v>
      </c>
      <c r="K402" s="407" t="str">
        <f t="shared" si="515"/>
        <v>0.0.0</v>
      </c>
      <c r="L402" s="407" t="str">
        <f t="shared" si="515"/>
        <v>0.0.0</v>
      </c>
      <c r="M402" s="407" t="str">
        <f t="shared" si="515"/>
        <v>0.0.0</v>
      </c>
      <c r="N402" s="408" t="str">
        <f>CONCATENATE(IF(INT(INT(DAYS360(BF402,BG402,1)/30)/24)&gt;=2,2,INT(INT(DAYS360(BF402,BG402,1)/30)/24)),".",IF(AND(INT(INT(DAYS360(BF402,BG402,1)/30)/24)&gt;=2,MOD(INT(BM402/30),12)&gt;=6),6,IF(ISODD(MOD(INT(DAYS360(BF402,BG402,1)/30),12)),MOD(INT(DAYS360(BF402,BG402,1)/60),12),MOD(INT(BM402/30),12))),".",IF(AND(INT(INT(DAYS360(BF402,BG402,1)/30)/24)&gt;=2,MOD(INT(BM402/30),12)&gt;=6),0,IF(ISODD(MOD(INT(DAYS360(BF402,BG402,1)/30),12)),INT((MOD(DAYS360(BF402,BG402,1),30)/2+15)),INT(MOD(DAYS360(BF402,BG402,1),30)/2))))</f>
        <v>0.0.0</v>
      </c>
      <c r="O402" s="418"/>
      <c r="P402" s="417"/>
      <c r="Q402" s="417"/>
      <c r="R402" s="417"/>
      <c r="S402" s="417"/>
      <c r="T402" s="417"/>
      <c r="U402" s="417"/>
      <c r="V402" s="714"/>
      <c r="W402" s="714"/>
      <c r="X402" s="417"/>
      <c r="Y402" s="417"/>
      <c r="Z402" s="714"/>
      <c r="AA402" s="714"/>
      <c r="AB402" s="417"/>
      <c r="AC402" s="417"/>
      <c r="AD402" s="714"/>
      <c r="AE402" s="714"/>
      <c r="AF402" s="417"/>
      <c r="AG402" s="417"/>
      <c r="AH402" s="714"/>
      <c r="AI402" s="714"/>
      <c r="AJ402" s="417"/>
      <c r="AK402" s="417"/>
      <c r="AL402" s="714"/>
      <c r="AM402" s="714"/>
      <c r="AN402" s="417"/>
      <c r="AO402" s="417"/>
      <c r="AP402" s="714"/>
      <c r="AQ402" s="714"/>
      <c r="AR402" s="417"/>
      <c r="AS402" s="417"/>
      <c r="AT402" s="714"/>
      <c r="AU402" s="714"/>
      <c r="AV402" s="417"/>
      <c r="AW402" s="417"/>
      <c r="AX402" s="716"/>
      <c r="AY402" s="716"/>
      <c r="AZ402" s="635"/>
      <c r="BA402" s="635"/>
      <c r="BB402" s="716"/>
      <c r="BC402" s="716"/>
      <c r="BD402" s="635"/>
      <c r="BE402" s="635"/>
      <c r="BF402" s="717"/>
      <c r="BG402" s="717"/>
      <c r="BH402" s="432">
        <f t="shared" si="473"/>
        <v>0</v>
      </c>
      <c r="BI402" s="432">
        <f>(IF(OR(W402&gt;$G$3,W402=0),IF(OR(V402=0,V402&gt;$G$3),0,DAYS360(V402,$G$3,1)),(DAYS360(V402,W402,1)))+IF(OR(Y402&gt;$G$3,Y402=0),IF(OR(X402=0,X402&gt;$G$3),0,DAYS360(X402,$G$3,1)),(DAYS360(X402,Y402,1)))+IF(OR(AA402&gt;$G$3,AA402=0),IF(OR(Z402=0,Z402&gt;$G$3),0,DAYS360(Z402,$G$3,1)),(DAYS360(Z402,AA402,1)))+IF(OR(AC402&gt;$G$3,AC402=0),IF(OR(AB402=0,AB402&gt;$G$3),0,DAYS360(AB402,$G$3,1)),(DAYS360(AB402,AC402,1)))+IF(OR(AE402&gt;$G$3,AE402=0),IF(OR(AD402=0,AD402&gt;$G$3),0,DAYS360(AD402,$G$3,1)),(DAYS360(AD402,AE402,1)))+IF(OR(AG402&gt;$G$3,AG402=0),IF(OR(AF402=0,AF402&gt;$G$3),0,DAYS360(AF402,$G$3,1)),(DAYS360(AF402,AG402,1)))+IF(OR(AI402&gt;$G$3,AI402=0),IF(OR(AH402=0,AH402&gt;$G$3),0,DAYS360(AH402,$G$3,1)),(DAYS360(AH402,AI402,1)))+IF(OR(AK402&gt;$G$3,AK402=0),IF(OR(AJ402=0,AJ402&gt;$G$3),0,DAYS360(AJ402,$G$3,1)),(DAYS360(AJ402,AK402,1)))+IF(OR(AM402&gt;$G$3,AM402=0),IF(OR(AL402=0,AL402&gt;$G$3),0,DAYS360(AL402,$G$3,1)),(DAYS360(AL402,AM402,1)))+IF(OR(AO402&gt;$G$3,AO402=0),IF(OR(AN402=0,AN402&gt;$G$3),0,DAYS360(AN402,$G$3,1)),(DAYS360(AN402,AO402,1)))+IF(OR(AQ402&gt;$G$3,AQ402=0),IF(OR(AP402=0,AP402&gt;$G$3),0,DAYS360(AP402,$G$3,1)),(DAYS360(AP402,AQ402,1)))+IF(OR(AS402&gt;$G$3,AS402=0),IF(OR(AR402=0,AR402&gt;$G$3),0,DAYS360(AR402,$G$3,1)),(DAYS360(AR402,AS402,1)))+IF(OR(AU402&gt;$G$3,AU402=0),IF(OR(AT402=0,AT402&gt;$G$3),0,DAYS360(AT402,$G$3,1)),(DAYS360(AT402,AU402,1)))+IF(OR(AW402&gt;$G$3,AW402=0),IF(OR(AV402=0,AV402&gt;$G$3),0,DAYS360(AV402,$G$3,1)),(DAYS360(AV402,AW402,1))))*2</f>
        <v>0</v>
      </c>
      <c r="BJ402" s="432">
        <f>(IF(OR(AY402&gt;$G$3,AY402=0),IF(OR(AX402=0,AX402&gt;$G$3),0,DAYS360(AX402,$G$3,1)),(DAYS360(AX402,AY402,1)))+IF(OR(BA402&gt;$G$3,BA402=0),IF(OR(AZ402=0,AZ402&gt;$G$3),0,DAYS360(AZ402,$G$3,1)),(DAYS360(AZ402,BA402,1))))/2</f>
        <v>0</v>
      </c>
      <c r="BK402" s="432">
        <f>(IF(OR(BC402&gt;$G$3,BC402=0),IF(OR(BB402=0,BB402&gt;$G$3),0,DAYS360(BB402,$G$3,1)),(DAYS360(BB402,BC402,1))))</f>
        <v>0</v>
      </c>
      <c r="BL402" s="432">
        <f>(IF(OR(BE402&gt;$G$3,BE402=0),IF(OR(BD402=0,BD402&gt;$G$3),0,DAYS360(BD402,$G$3,1)),(DAYS360(BD402,BE402,1))))/3</f>
        <v>0</v>
      </c>
      <c r="BM402" s="436">
        <f t="shared" si="486"/>
        <v>0</v>
      </c>
      <c r="BN402" s="462">
        <v>0.65</v>
      </c>
      <c r="BO402" s="427">
        <f t="shared" si="481"/>
        <v>0</v>
      </c>
      <c r="BP402" s="725"/>
      <c r="BQ402" s="700"/>
      <c r="BR402" s="419"/>
      <c r="BS402" s="700"/>
      <c r="BT402" s="700"/>
      <c r="BU402" s="700"/>
      <c r="BV402" s="427">
        <f t="shared" ref="BV402:BV407" si="516">IF((BH402+BI402+BJ402+BK402+BL402+BM402)&lt;360,0,IF(AND((BH402+BI402+BJ402+BK402+BL402+BM402)&gt;=360,(BH402+BI402+BJ402+BK402+BL402+BM402)&lt;1800),25,IF(AND((BH402+BI402+BJ402+BK402+BL402+BM402)&gt;=1800,(BH402+BI402+BJ402+BK402+BL402+BM402)&lt;3600),30,IF(AND((BH402+BI402+BJ402+BK402+BL402+BM402)&gt;=3600,(BH402+BI402+BJ402+BK402+BL402+BM402)&lt;5400),35,IF(AND((BH402+BI402+BJ402+BK402+BL402+BM402)&gt;=5400,(BH402+BI402+BJ402+BK402+BL402+BM402)&lt;7200),40,IF(AND((BH402+BI402+BJ402+BK402+BL402+BM402)&gt;=7200,(BH402+BI402+BJ402+BK402+BL402+BM402)&lt;9000),45,IF((BH402+BI402+BJ402+BK402+BL402+BM402)&gt;=9000,50,"ПРОВЕРЬ")))))))</f>
        <v>0</v>
      </c>
      <c r="BW402" s="419"/>
      <c r="BX402" s="782"/>
      <c r="BY402" s="419"/>
      <c r="BZ402" s="432"/>
      <c r="CA402" s="419"/>
      <c r="CB402" s="427"/>
      <c r="CC402" s="419"/>
      <c r="CD402" s="427"/>
      <c r="CE402" s="404">
        <f>IF(OR(C402=0,CD402="Д"),0,IF(AND(C402&gt;0,E402=0),VLOOKUP(C402,звания!A:B,2,FALSE)/((EOMONTH($G$3,0)+1)-$G$3)*BO402+VLOOKUP(C402,звания!A:B,2,FALSE)/((EOMONTH($G$3,0)+1)-$G$3)*BR402+VLOOKUP(C402,звания!A:B,2,FALSE)/((EOMONTH($G$3,0)+1)-$G$3)*BU402,IF(AND(C402&gt;0,E402&gt;0,F402&gt;=$G$3,BO402=(EOMONTH($G$3,0)+1)-$G$3),(VLOOKUP(E402,звания!A:B,2,FALSE)/(EOMONTH($G$3,0)-$G$3+1))*(F402-$G$3)+(VLOOKUP(C402,звания!A:B,2,FALSE)/(EOMONTH($G$3,0)-$G$3+1))*((EOMONTH($G$3,0)-$G$3+1)-(F402-$G$3)),IF(AND(C402&gt;0,E402&gt;0,F402&gt;$G$3,BO402&lt;(EOMONTH($G$3,0)+1)-$G$3,BO402&lt;&gt;0),VLOOKUP(E402,звания!A:B,2,FALSE)/((EOMONTH($G$3,0)+1)-$G$3)*((F402-$G$3)-(((EOMONTH($G$3,0)+1)-$G$3)-BO402-BU402-BR402))+VLOOKUP(C402,звания!A:B,2,FALSE)/((EOMONTH($G$3,0)+1)-$G$3)*(((EOMONTH($G$3,0)+1)-F402)),IF(F402&lt;$G$3,(VLOOKUP(C402,звания!A:B,2,FALSE)-VLOOKUP(E402,звания!A:B,2,FALSE))/((EOMONTH($BN$3,0)+1)-$BN$3)*(EOMONTH($BN$3,0)+1-F402)+VLOOKUP(C402,звания!A:B,2,FALSE)/((EOMONTH($G$3,0)+1)-$G$3)*BO402+VLOOKUP(C402,звания!A:B,2,FALSE)/((EOMONTH($G$3,0)+1)-$G$3)*BU402+VLOOKUP(C402,звания!A:B,2,FALSE)/((EOMONTH($G$3,0)+1)-$G$3)*BR402,0)))))</f>
        <v>0</v>
      </c>
      <c r="CF402" s="404">
        <f>IF(OR(CD402="Д",C402=0),0,IF(B402="Виключений зі списків",IF(BS402=0,(VLOOKUP(O402,звания!$D$2:$E$62,2,FALSE))/(EOMONTH($B$3,0)+1-$B$3)*BO402+(VLOOKUP(BQ402,звания!$D$2:$E$62,2,FALSE))/(EOMONTH($B$3,0)+1-$B$3)*BR402,(((VLOOKUP(O402,звания!$D$2:$E$62,2,FALSE))/(EOMONTH($B$3,0)+1-$B$3))*BO402)+(VLOOKUP(BQ402,звания!$D$2:$E$62,2,FALSE))/(EOMONTH($B$3,0)+1-$B$3)*BR402+(VLOOKUP(BS402,звания!$D$2:$E$62,2,FALSE))/(EOMONTH($B$3,0)+1-$B$3)*BU402),IF(BS402=0,(VLOOKUP(O402,звания!$D$2:$E$62,2,FALSE))/(EOMONTH($G$3,0)+1-$G$3)*BO402+(VLOOKUP(BQ402,звания!$D$2:$E$62,2,FALSE))/(EOMONTH($G$3,0)+1-$G$3)*BR402,(((VLOOKUP(O402,звания!$D$2:$E$62,2,FALSE))/(EOMONTH($G$3,0)+1-$G$3))*BO402)+(VLOOKUP(BQ402,звания!$D$2:$E$62,2,FALSE))/(EOMONTH($G$3,0)+1-$G$3)*BR402+(VLOOKUP(BS402,звания!$D$2:$E$62,2,FALSE))/(EOMONTH($G$3,0)+1-$G$3)*BU402+IF(BT402=0,0,(VLOOKUP(BS402,звания!$D$2:$E$62,2,FALSE))/(EOMONTH($BN$3,0)+1-$BN$3)*BT402-(VLOOKUP(O402,звания!$D$2:$E$62,2,FALSE))/(EOMONTH($BN$3,0)+1-$BN$3)*BT402))))</f>
        <v>0</v>
      </c>
      <c r="CG402" s="404">
        <f>IF(AND(SUM(BH402:BM402)&lt;360,((EOMONTH($G$3,0)-$G$3+1+(SUM(BH402:BM402)))&gt;0),SUM(BH402:BM402)+EOMONTH($G$3,0)-$G$3+1&lt;360),(CE402+CF402)*BV402%,IF(SUM(BH402:BM402)+EOMONTH($G$3,0)-$G$3+1&lt;=1800,((CE402+CF402)/(EOMONTH($G$3,0)-$G$3+1))*(360-SUM(BH402:BM402))*BV402%+(((CE402+CF402)/(EOMONTH($G$3,0)-$G$3+1))*((EOMONTH($G$3,0)-$G$3+1)-(360-SUM(BH402:BM402))))*25%,IF(AND(SUM(BH402:BM402)&lt;1800,((EOMONTH($G$3,0)-$G$3+1+SUM(BH402:BM402))&gt;=360),SUM(BH402:BM402)+EOMONTH($G$3,0)-$G$3+1&lt;1800),(CE402+CF402)*BV402%,IF(SUM(BH402:BM402)+EOMONTH($G$3,0)-$G$3+1&lt;=3600,((CE402+CF402)/(EOMONTH($G$3,0)-$G$3+1))*(1800-SUM(BH402:BM402))*BV402%+(((CE402+CF402)/(EOMONTH($G$3,0)-$G$3+1))*((EOMONTH($G$3,0)-$G$3+1)-(1800-SUM(BH402:BM402)))*30%),IF(AND(SUM(BH402:BM402)&lt;3600,((EOMONTH($G$3,0)-$G$3+1+SUM(BH402:BM402))&gt;=1800),SUM(BH402:BM402)+EOMONTH($G$3,0)-$G$3+1&lt;3600),(CE402+CF402)*BV402%,IF(SUM(BH402:BM402)+EOMONTH($G$3,0)-$G$3+1&lt;=5400,((CE402+CF402)/(EOMONTH($G$3,0)-$G$3+1))*(3600-SUM(BH402:BM402))*BV402%+(((CE402+CF402)/(EOMONTH($G$3,0)-$G$3+1))*((EOMONTH($G$3,0)-$G$3+1)-(3600-SUM(BH402:BM402))))*35%,IF(AND(SUM(BH402:BM402)&lt;5400,((EOMONTH($G$3,0)-$G$3+1+SUM(BH402:BM402))&gt;=3600),SUM(BH402:BM402)+EOMONTH($G$3,0)-$G$3+1&lt;5400),(CE402+CF402)*BV402%,IF(SUM(BH402:BM402)+EOMONTH($G$3,0)-$G$3+1&lt;=7200,((CE402+CF402)/(EOMONTH($G$3,0)-$G$3+1))*(5400-SUM(BH402:BM402))*BV402%+(((CE402+CF402)/(EOMONTH($G$3,0)-$G$3+1))*((EOMONTH($G$3,0)-$G$3+1)-(5400-SUM(BH402:BM402))))*40%,IF(AND(SUM(BH402:BM402)&lt;7200,((EOMONTH($G$3,0)-$G$3+1+SUM(BH402:BM402))&gt;=5400),SUM(BH402:BM402)+EOMONTH($G$3,0)-$G$3+1&lt;7200),(CE402+CF402)*BV402%,IF(SUM(BH402:BM402)+EOMONTH($G$3,0)-$G$3+1&lt;=9000,((CE402+CF402)/(EOMONTH($G$3,0)-$G$3+1))*(7200-SUM(BH402:BM402))*BV402%+(((CE402+CF402)/(EOMONTH($G$3,0)-$G$3+1))*((EOMONTH($G$3,0)-$G$3+1)-(7200-SUM(BH402:BM402))))*45%,IF(SUM(BH402:BM402)+EOMONTH($G$3,0)-$G$3+1&gt;=9000,((CE402+CF402)/(EOMONTH($G$3,0)-$G$3+1))*(9000-SUM(BH402:BM402))*BV402%+(((CE402+CF402)/(EOMONTH($G$3,0)-$G$3+1))*((EOMONTH($G$3,0)-$G$3+1)-(9000-SUM(BH402:BM402))))*50%,0)))))))))))</f>
        <v>0</v>
      </c>
      <c r="CH402" s="404">
        <f>IF(BW402=0,CF402*BX402%,IF(BW402&gt;0,((VLOOKUP(O402,звания!$D$2:$E$62,2,FALSE)/(EOMONTH($G$3,0)+1-$G$3)*BW402)*BX402%)))</f>
        <v>0</v>
      </c>
      <c r="CI402" s="404">
        <f>IF(BY402=0,CF402*BZ402%,IF(BY402&gt;0,(VLOOKUP(O402,звания!$D$2:$E$62,2,FALSE)/(EOMONTH($G$3,0)+1-$G$3)*BO402)*BZ402%)+(VLOOKUP(BS402,звания!$D$2:$E$62,2,FALSE)/(EOMONTH($G$3,0)+1-$G$3)*BU402)*BZ402%)</f>
        <v>0</v>
      </c>
      <c r="CJ402" s="404">
        <f>IF(CA402=0,CF402*CB402%,IF(CA402&gt;0,(VLOOKUP(O402,звания!$D$2:$E$62,2,FALSE)/(EOMONTH($G$3,0)+1-$G$3)*BO402)*CB402%)+(VLOOKUP(BS402,звания!$D$2:$E$62,2,FALSE)/(EOMONTH($G$3,0)+1-$G$3)*BU402)*CB402%)</f>
        <v>0</v>
      </c>
      <c r="CK402" s="404">
        <f>IF(CD402="Д",0,IF(CC402=0,CF402*CD402%,IF(CC402&gt;0,(VLOOKUP(O402,звания!$D$2:$E$62,2,FALSE)/(EOMONTH($G$3,0)+1-$G$3)*BO402)*CD402%)+(VLOOKUP(BS402,звания!$D$2:$E$62,2,FALSE)/(EOMONTH($G$3,0)+1-$G$3)*BU402)*CD402%))</f>
        <v>0</v>
      </c>
      <c r="CL402" s="404">
        <f>IF(BR402&gt;0,((VLOOKUP(C402,звания!$A$2:$B$62,2,FALSE)/(EOMONTH($G$3,0)+1-$G$3)*BO402+VLOOKUP(O402,звания!$D$2:$E$62,2,FALSE)/(EOMONTH($G$3,0)+1-$G$3)*BO402+(VLOOKUP(C402,звания!$A$2:$B$62,2,FALSE)/(EOMONTH($G$3,0)+1-$G$3)*BO402+VLOOKUP(O402,звания!$D$2:$E$62,2,FALSE)/(EOMONTH($G$3,0)+1-$G$3)*BO402)*BV402%)*BN402)+(VLOOKUP(C402,звания!$A$2:$B$62,2,FALSE)/(EOMONTH($G$3,0)+1-$G$3)*BU402+VLOOKUP(BS402,звания!$D$2:$E$62,2,FALSE)/(EOMONTH($G$3,0)+1-$G$3)*BU402+(VLOOKUP(C402,звания!$A$2:$B$62,2,FALSE)/(EOMONTH($G$3,0)+1-$G$3)*BU402+VLOOKUP(BS402,звания!$D$2:$E$62,2,FALSE)/(EOMONTH($G$3,0)+1-$G$3)*BU402)*BV402%)*BN402,(CE402+CF402+CG402)*BN402)</f>
        <v>0</v>
      </c>
      <c r="CM402" s="404"/>
      <c r="CN402" s="404"/>
      <c r="CO402" s="432">
        <f t="shared" si="506"/>
        <v>0</v>
      </c>
      <c r="CP402" s="638"/>
      <c r="CQ402" s="637">
        <f>IF(CF402=0,0,IF((SUM(BH402:BM402)&gt;360),(VLOOKUP(O402,звания!$F$2:$G$62,2,FALSE))/100,VLOOKUP(O402,звания!$F$2:$H$62,3,FALSE)/100))</f>
        <v>0</v>
      </c>
      <c r="CR402" s="617">
        <f>IF(B402="Виключений зі списків",IF(AND(BU402=0,360-BH402&lt;0),(VLOOKUP(O402,звания!$D$2:$E$62,2,FALSE))/(EOMONTH($B$3,0)+1-$B$3)*BO402*CQ402,IF(AND(360-BH402&gt;=0,360-BH402&lt;(EOMONTH($B$3,0)+1-$B$3)),(CF402/(EOMONTH($B$3,0)-$B$3+1)*(360-BH402))*CQ402+(CF402/(EOMONTH($B$3,0)-$B$3+1)*((EOMONTH($B$3,0)-$B$3+1)-(360-BH402)))*VLOOKUP(O402,звания!$F$2:$H$62,2,FALSE)/100,((((VLOOKUP(O402,звания!$D$2:$E$62,2,FALSE))/(EOMONTH($B$3,0)+1-$B$3)*BO402*CQ402+(VLOOKUP(BS402,звания!$D$2:$E$62,2,FALSE))/(EOMONTH($B$3,0)+1-$B$3)*BU402*(VLOOKUP(BS402,звания!$F$2:$G$62,2,FALSE)*0.01)+(IF(BT402=0,0,(VLOOKUP(BS402,звания!$D$2:$E$62,2,FALSE)/(EOMONTH($G$3,0)+1-$G$3)*BT402*(VLOOKUP(BS402,звания!$F$2:$G$62,2,FALSE)))*0.01-(VLOOKUP(O402,звания!$D$2:$E$62,2,FALSE)/(EOMONTH($G$3,0)+1-$G$3)*BT402*(VLOOKUP(O402,звания!$F$2:$G$62,2,FALSE)))*0.01)))))/100*(100-CP402))),(IF(AND(BU402=0,360-BH402&lt;0,CP402=0),(VLOOKUP(O402,звания!$D$2:$E$62,2,FALSE))/(EOMONTH($G$3,0)+1-$G$3)*BO402*CQ402,IF(AND(360-BH402&gt;=0,360-BH402&lt;(EOMONTH($G$3,0)+1-$G$3)),(CF402/(EOMONTH($G$3,0)-$G$3+1)*(360-BH402))*CQ402+(CF402/(EOMONTH($G$3,0)-$G$3+1)*((EOMONTH($G$3,0)-$G$3+1)-(360-BH402)))*VLOOKUP(O402,звания!$F$2:$H$62,2,FALSE)/100,((((VLOOKUP(O402,звания!$D$2:$E$62,2,FALSE))/(EOMONTH($G$3,0)+1-$G$3)*BO402*CQ402+(VLOOKUP(BS402,звания!$D$2:$E$62,2,FALSE))/(EOMONTH($G$3,0)+1-$G$3)*BU402*(VLOOKUP(BS402,звания!$F$2:$G$62,2,FALSE)*0.01)))/100*(100-CP402)+(IF(BT402=0,0,(VLOOKUP(BS402,звания!$D$2:$E$62,2,FALSE)/(EOMONTH($B$3,0)+1-$B$3)*BT402*(VLOOKUP(BS402,звания!$F$2:$G$62,2,FALSE)))*0.01-(VLOOKUP(O402,звания!$D$2:$E$62,2,FALSE)/(EOMONTH($B$3,0)+1-$B$3)*BT402*(VLOOKUP(O402,звания!$F$2:$G$62,2,FALSE)))*0.01)))))))</f>
        <v>0</v>
      </c>
      <c r="CS402" s="416">
        <f>SUM(CE402:CM402,CR402)</f>
        <v>0</v>
      </c>
      <c r="CT402" s="403"/>
      <c r="CU402" s="403"/>
      <c r="CV402" s="403">
        <f t="shared" si="507"/>
        <v>0</v>
      </c>
      <c r="CW402" s="556">
        <f t="shared" si="505"/>
        <v>0</v>
      </c>
      <c r="CX402" s="403">
        <f>IF(CU402=0,CW402*0.18,(CW402-CU402)*0.18)</f>
        <v>0</v>
      </c>
      <c r="CY402" s="403"/>
      <c r="CZ402" s="404">
        <f t="shared" si="482"/>
        <v>0</v>
      </c>
      <c r="DA402" s="404"/>
      <c r="DB402" s="403"/>
      <c r="DC402" s="403"/>
      <c r="DD402" s="421">
        <f t="shared" si="514"/>
        <v>0</v>
      </c>
      <c r="DE402" s="421">
        <f t="shared" si="472"/>
        <v>0</v>
      </c>
      <c r="DF402" s="403">
        <f t="shared" si="487"/>
        <v>0</v>
      </c>
      <c r="DG402" s="421"/>
      <c r="DH402" s="421">
        <f>CW402-DD402+DF402</f>
        <v>0</v>
      </c>
      <c r="DI402" s="421"/>
      <c r="DJ402" s="422" t="str">
        <f t="shared" si="456"/>
        <v xml:space="preserve">    </v>
      </c>
      <c r="DK402" s="424"/>
      <c r="DL402" s="423"/>
      <c r="DM402" s="423"/>
      <c r="DN402" s="423"/>
      <c r="DO402" s="420"/>
      <c r="DP402" s="123"/>
      <c r="DQ402" s="817"/>
      <c r="DR402" s="818"/>
      <c r="DS402" s="819"/>
      <c r="DT402" s="820"/>
      <c r="DU402" s="124"/>
      <c r="DV402" s="110"/>
      <c r="DZ402" s="105"/>
      <c r="EH402" s="543">
        <f t="shared" si="490"/>
        <v>0</v>
      </c>
      <c r="EI402" s="404">
        <f t="shared" si="491"/>
        <v>0</v>
      </c>
      <c r="EJ402" s="29">
        <f t="shared" si="492"/>
        <v>0</v>
      </c>
      <c r="EK402" s="50"/>
      <c r="EL402" s="29"/>
      <c r="EM402" s="50"/>
      <c r="EN402" s="50"/>
      <c r="EO402" s="50"/>
      <c r="EP402" s="29"/>
    </row>
    <row r="403" spans="1:146" ht="17.45" hidden="1" customHeight="1">
      <c r="A403" s="446">
        <v>395</v>
      </c>
      <c r="B403" s="403"/>
      <c r="C403" s="403"/>
      <c r="D403" s="403">
        <f t="shared" si="485"/>
        <v>0</v>
      </c>
      <c r="E403" s="416"/>
      <c r="F403" s="417"/>
      <c r="G403" s="406" t="str">
        <f t="shared" si="513"/>
        <v>0.0.0</v>
      </c>
      <c r="H403" s="407" t="str">
        <f>CONCATENATE(INT((BH403)/360),".",INT(MOD((BH403),360)/30),".",MOD(MOD((BH403),360),30))</f>
        <v>0.0.0</v>
      </c>
      <c r="I403" s="407" t="str">
        <f>IF(P403&gt;$G$3,0,CONCATENATE((INT((BH403)/360)+INT((BM403)/360))+INT((INT(MOD((BH403),360)/30)+INT(MOD((BM403),360)/30)+INT((MOD(MOD((BH403),360),30)+MOD(MOD((BM403),360),30))/30))/12),".",MOD(INT(MOD((BH403),360)/30)+INT(MOD((BM403),360)/30)+INT((MOD(MOD((BH403),360),30)+MOD(MOD((BM403),360),30))/30),12),".",INT(MOD(MOD(MOD((BH403),360),30)+MOD(MOD((BM403),360),30),30))))</f>
        <v>0.0.0</v>
      </c>
      <c r="J403" s="407" t="str">
        <f t="shared" si="515"/>
        <v>0.0.0</v>
      </c>
      <c r="K403" s="407" t="str">
        <f t="shared" si="515"/>
        <v>0.0.0</v>
      </c>
      <c r="L403" s="407" t="str">
        <f t="shared" si="515"/>
        <v>0.0.0</v>
      </c>
      <c r="M403" s="407" t="str">
        <f t="shared" si="515"/>
        <v>0.0.0</v>
      </c>
      <c r="N403" s="408" t="str">
        <f>CONCATENATE(IF(INT(INT(DAYS360(BF403,BG403,1)/30)/24)&gt;=2,2,INT(INT(DAYS360(BF403,BG403,1)/30)/24)),".",IF(AND(INT(INT(DAYS360(BF403,BG403,1)/30)/24)&gt;=2,MOD(INT(BM403/30),12)&gt;=6),6,IF(ISODD(MOD(INT(DAYS360(BF403,BG403,1)/30),12)),MOD(INT(DAYS360(BF403,BG403,1)/60),12),MOD(INT(BM403/30),12))),".",IF(AND(INT(INT(DAYS360(BF403,BG403,1)/30)/24)&gt;=2,MOD(INT(BM403/30),12)&gt;=6),0,IF(ISODD(MOD(INT(DAYS360(BF403,BG403,1)/30),12)),INT((MOD(DAYS360(BF403,BG403,1),30)/2+15)),INT(MOD(DAYS360(BF403,BG403,1),30)/2))))</f>
        <v>0.0.0</v>
      </c>
      <c r="O403" s="418"/>
      <c r="P403" s="417"/>
      <c r="Q403" s="417"/>
      <c r="R403" s="417"/>
      <c r="S403" s="417"/>
      <c r="T403" s="417"/>
      <c r="U403" s="417"/>
      <c r="V403" s="714"/>
      <c r="W403" s="714"/>
      <c r="X403" s="417"/>
      <c r="Y403" s="417"/>
      <c r="Z403" s="714"/>
      <c r="AA403" s="714"/>
      <c r="AB403" s="417"/>
      <c r="AC403" s="417"/>
      <c r="AD403" s="714"/>
      <c r="AE403" s="714"/>
      <c r="AF403" s="417"/>
      <c r="AG403" s="417"/>
      <c r="AH403" s="714"/>
      <c r="AI403" s="714"/>
      <c r="AJ403" s="417"/>
      <c r="AK403" s="417"/>
      <c r="AL403" s="714"/>
      <c r="AM403" s="714"/>
      <c r="AN403" s="417"/>
      <c r="AO403" s="417"/>
      <c r="AP403" s="714"/>
      <c r="AQ403" s="714"/>
      <c r="AR403" s="417"/>
      <c r="AS403" s="417"/>
      <c r="AT403" s="714"/>
      <c r="AU403" s="714"/>
      <c r="AV403" s="417"/>
      <c r="AW403" s="417"/>
      <c r="AX403" s="716"/>
      <c r="AY403" s="716"/>
      <c r="AZ403" s="635"/>
      <c r="BA403" s="635"/>
      <c r="BB403" s="716"/>
      <c r="BC403" s="716"/>
      <c r="BD403" s="635"/>
      <c r="BE403" s="635"/>
      <c r="BF403" s="717"/>
      <c r="BG403" s="717"/>
      <c r="BH403" s="432">
        <f t="shared" si="473"/>
        <v>0</v>
      </c>
      <c r="BI403" s="432">
        <f>(IF(OR(W403&gt;$G$3,W403=0),IF(OR(V403=0,V403&gt;$G$3),0,DAYS360(V403,$G$3,1)),(DAYS360(V403,W403,1)))+IF(OR(Y403&gt;$G$3,Y403=0),IF(OR(X403=0,X403&gt;$G$3),0,DAYS360(X403,$G$3,1)),(DAYS360(X403,Y403,1)))+IF(OR(AA403&gt;$G$3,AA403=0),IF(OR(Z403=0,Z403&gt;$G$3),0,DAYS360(Z403,$G$3,1)),(DAYS360(Z403,AA403,1)))+IF(OR(AC403&gt;$G$3,AC403=0),IF(OR(AB403=0,AB403&gt;$G$3),0,DAYS360(AB403,$G$3,1)),(DAYS360(AB403,AC403,1)))+IF(OR(AE403&gt;$G$3,AE403=0),IF(OR(AD403=0,AD403&gt;$G$3),0,DAYS360(AD403,$G$3,1)),(DAYS360(AD403,AE403,1)))+IF(OR(AG403&gt;$G$3,AG403=0),IF(OR(AF403=0,AF403&gt;$G$3),0,DAYS360(AF403,$G$3,1)),(DAYS360(AF403,AG403,1)))+IF(OR(AI403&gt;$G$3,AI403=0),IF(OR(AH403=0,AH403&gt;$G$3),0,DAYS360(AH403,$G$3,1)),(DAYS360(AH403,AI403,1)))+IF(OR(AK403&gt;$G$3,AK403=0),IF(OR(AJ403=0,AJ403&gt;$G$3),0,DAYS360(AJ403,$G$3,1)),(DAYS360(AJ403,AK403,1)))+IF(OR(AM403&gt;$G$3,AM403=0),IF(OR(AL403=0,AL403&gt;$G$3),0,DAYS360(AL403,$G$3,1)),(DAYS360(AL403,AM403,1)))+IF(OR(AO403&gt;$G$3,AO403=0),IF(OR(AN403=0,AN403&gt;$G$3),0,DAYS360(AN403,$G$3,1)),(DAYS360(AN403,AO403,1)))+IF(OR(AQ403&gt;$G$3,AQ403=0),IF(OR(AP403=0,AP403&gt;$G$3),0,DAYS360(AP403,$G$3,1)),(DAYS360(AP403,AQ403,1)))+IF(OR(AS403&gt;$G$3,AS403=0),IF(OR(AR403=0,AR403&gt;$G$3),0,DAYS360(AR403,$G$3,1)),(DAYS360(AR403,AS403,1)))+IF(OR(AU403&gt;$G$3,AU403=0),IF(OR(AT403=0,AT403&gt;$G$3),0,DAYS360(AT403,$G$3,1)),(DAYS360(AT403,AU403,1)))+IF(OR(AW403&gt;$G$3,AW403=0),IF(OR(AV403=0,AV403&gt;$G$3),0,DAYS360(AV403,$G$3,1)),(DAYS360(AV403,AW403,1))))*2</f>
        <v>0</v>
      </c>
      <c r="BJ403" s="432">
        <f>(IF(OR(AY403&gt;$G$3,AY403=0),IF(OR(AX403=0,AX403&gt;$G$3),0,DAYS360(AX403,$G$3,1)),(DAYS360(AX403,AY403,1)))+IF(OR(BA403&gt;$G$3,BA403=0),IF(OR(AZ403=0,AZ403&gt;$G$3),0,DAYS360(AZ403,$G$3,1)),(DAYS360(AZ403,BA403,1))))/2</f>
        <v>0</v>
      </c>
      <c r="BK403" s="432">
        <f>(IF(OR(BC403&gt;$G$3,BC403=0),IF(OR(BB403=0,BB403&gt;$G$3),0,DAYS360(BB403,$G$3,1)),(DAYS360(BB403,BC403,1))))</f>
        <v>0</v>
      </c>
      <c r="BL403" s="432">
        <f>(IF(OR(BE403&gt;$G$3,BE403=0),IF(OR(BD403=0,BD403&gt;$G$3),0,DAYS360(BD403,$G$3,1)),(DAYS360(BD403,BE403,1))))/3</f>
        <v>0</v>
      </c>
      <c r="BM403" s="436">
        <f t="shared" si="486"/>
        <v>0</v>
      </c>
      <c r="BN403" s="462">
        <v>0.65</v>
      </c>
      <c r="BO403" s="427">
        <f t="shared" si="481"/>
        <v>0</v>
      </c>
      <c r="BP403" s="725"/>
      <c r="BQ403" s="700"/>
      <c r="BR403" s="419"/>
      <c r="BS403" s="700"/>
      <c r="BT403" s="700"/>
      <c r="BU403" s="700"/>
      <c r="BV403" s="427">
        <f t="shared" si="516"/>
        <v>0</v>
      </c>
      <c r="BW403" s="419"/>
      <c r="BX403" s="782"/>
      <c r="BY403" s="419"/>
      <c r="BZ403" s="432"/>
      <c r="CA403" s="419"/>
      <c r="CB403" s="427"/>
      <c r="CC403" s="419"/>
      <c r="CD403" s="427"/>
      <c r="CE403" s="404">
        <f>IF(OR(C403=0,CD403="Д"),0,IF(AND(C403&gt;0,E403=0),VLOOKUP(C403,звания!A:B,2,FALSE)/((EOMONTH($G$3,0)+1)-$G$3)*BO403+VLOOKUP(C403,звания!A:B,2,FALSE)/((EOMONTH($G$3,0)+1)-$G$3)*BR403+VLOOKUP(C403,звания!A:B,2,FALSE)/((EOMONTH($G$3,0)+1)-$G$3)*BU403,IF(AND(C403&gt;0,E403&gt;0,F403&gt;=$G$3,BO403=(EOMONTH($G$3,0)+1)-$G$3),(VLOOKUP(E403,звания!A:B,2,FALSE)/(EOMONTH($G$3,0)-$G$3+1))*(F403-$G$3)+(VLOOKUP(C403,звания!A:B,2,FALSE)/(EOMONTH($G$3,0)-$G$3+1))*((EOMONTH($G$3,0)-$G$3+1)-(F403-$G$3)),IF(AND(C403&gt;0,E403&gt;0,F403&gt;$G$3,BO403&lt;(EOMONTH($G$3,0)+1)-$G$3,BO403&lt;&gt;0),VLOOKUP(E403,звания!A:B,2,FALSE)/((EOMONTH($G$3,0)+1)-$G$3)*((F403-$G$3)-(((EOMONTH($G$3,0)+1)-$G$3)-BO403-BU403-BR403))+VLOOKUP(C403,звания!A:B,2,FALSE)/((EOMONTH($G$3,0)+1)-$G$3)*(((EOMONTH($G$3,0)+1)-F403)),IF(F403&lt;$G$3,(VLOOKUP(C403,звания!A:B,2,FALSE)-VLOOKUP(E403,звания!A:B,2,FALSE))/((EOMONTH($BN$3,0)+1)-$BN$3)*(EOMONTH($BN$3,0)+1-F403)+VLOOKUP(C403,звания!A:B,2,FALSE)/((EOMONTH($G$3,0)+1)-$G$3)*BO403+VLOOKUP(C403,звания!A:B,2,FALSE)/((EOMONTH($G$3,0)+1)-$G$3)*BU403+VLOOKUP(C403,звания!A:B,2,FALSE)/((EOMONTH($G$3,0)+1)-$G$3)*BR403,0)))))</f>
        <v>0</v>
      </c>
      <c r="CF403" s="404">
        <f>IF(OR(CD403="Д",C403=0),0,IF(B403="Виключений зі списків",IF(BS403=0,(VLOOKUP(O403,звания!$D$2:$E$62,2,FALSE))/(EOMONTH($B$3,0)+1-$B$3)*BO403+(VLOOKUP(BQ403,звания!$D$2:$E$62,2,FALSE))/(EOMONTH($B$3,0)+1-$B$3)*BR403,(((VLOOKUP(O403,звания!$D$2:$E$62,2,FALSE))/(EOMONTH($B$3,0)+1-$B$3))*BO403)+(VLOOKUP(BQ403,звания!$D$2:$E$62,2,FALSE))/(EOMONTH($B$3,0)+1-$B$3)*BR403+(VLOOKUP(BS403,звания!$D$2:$E$62,2,FALSE))/(EOMONTH($B$3,0)+1-$B$3)*BU403),IF(BS403=0,(VLOOKUP(O403,звания!$D$2:$E$62,2,FALSE))/(EOMONTH($G$3,0)+1-$G$3)*BO403+(VLOOKUP(BQ403,звания!$D$2:$E$62,2,FALSE))/(EOMONTH($G$3,0)+1-$G$3)*BR403,(((VLOOKUP(O403,звания!$D$2:$E$62,2,FALSE))/(EOMONTH($G$3,0)+1-$G$3))*BO403)+(VLOOKUP(BQ403,звания!$D$2:$E$62,2,FALSE))/(EOMONTH($G$3,0)+1-$G$3)*BR403+(VLOOKUP(BS403,звания!$D$2:$E$62,2,FALSE))/(EOMONTH($G$3,0)+1-$G$3)*BU403+IF(BT403=0,0,(VLOOKUP(BS403,звания!$D$2:$E$62,2,FALSE))/(EOMONTH($BN$3,0)+1-$BN$3)*BT403-(VLOOKUP(O403,звания!$D$2:$E$62,2,FALSE))/(EOMONTH($BN$3,0)+1-$BN$3)*BT403))))</f>
        <v>0</v>
      </c>
      <c r="CG403" s="404">
        <f>IF(AND(SUM(BH403:BM403)&lt;360,((EOMONTH($G$3,0)-$G$3+1+(SUM(BH403:BM403)))&gt;0),SUM(BH403:BM403)+EOMONTH($G$3,0)-$G$3+1&lt;360),(CE403+CF403)*BV403%,IF(SUM(BH403:BM403)+EOMONTH($G$3,0)-$G$3+1&lt;=1800,((CE403+CF403)/(EOMONTH($G$3,0)-$G$3+1))*(360-SUM(BH403:BM403))*BV403%+(((CE403+CF403)/(EOMONTH($G$3,0)-$G$3+1))*((EOMONTH($G$3,0)-$G$3+1)-(360-SUM(BH403:BM403))))*25%,IF(AND(SUM(BH403:BM403)&lt;1800,((EOMONTH($G$3,0)-$G$3+1+SUM(BH403:BM403))&gt;=360),SUM(BH403:BM403)+EOMONTH($G$3,0)-$G$3+1&lt;1800),(CE403+CF403)*BV403%,IF(SUM(BH403:BM403)+EOMONTH($G$3,0)-$G$3+1&lt;=3600,((CE403+CF403)/(EOMONTH($G$3,0)-$G$3+1))*(1800-SUM(BH403:BM403))*BV403%+(((CE403+CF403)/(EOMONTH($G$3,0)-$G$3+1))*((EOMONTH($G$3,0)-$G$3+1)-(1800-SUM(BH403:BM403)))*30%),IF(AND(SUM(BH403:BM403)&lt;3600,((EOMONTH($G$3,0)-$G$3+1+SUM(BH403:BM403))&gt;=1800),SUM(BH403:BM403)+EOMONTH($G$3,0)-$G$3+1&lt;3600),(CE403+CF403)*BV403%,IF(SUM(BH403:BM403)+EOMONTH($G$3,0)-$G$3+1&lt;=5400,((CE403+CF403)/(EOMONTH($G$3,0)-$G$3+1))*(3600-SUM(BH403:BM403))*BV403%+(((CE403+CF403)/(EOMONTH($G$3,0)-$G$3+1))*((EOMONTH($G$3,0)-$G$3+1)-(3600-SUM(BH403:BM403))))*35%,IF(AND(SUM(BH403:BM403)&lt;5400,((EOMONTH($G$3,0)-$G$3+1+SUM(BH403:BM403))&gt;=3600),SUM(BH403:BM403)+EOMONTH($G$3,0)-$G$3+1&lt;5400),(CE403+CF403)*BV403%,IF(SUM(BH403:BM403)+EOMONTH($G$3,0)-$G$3+1&lt;=7200,((CE403+CF403)/(EOMONTH($G$3,0)-$G$3+1))*(5400-SUM(BH403:BM403))*BV403%+(((CE403+CF403)/(EOMONTH($G$3,0)-$G$3+1))*((EOMONTH($G$3,0)-$G$3+1)-(5400-SUM(BH403:BM403))))*40%,IF(AND(SUM(BH403:BM403)&lt;7200,((EOMONTH($G$3,0)-$G$3+1+SUM(BH403:BM403))&gt;=5400),SUM(BH403:BM403)+EOMONTH($G$3,0)-$G$3+1&lt;7200),(CE403+CF403)*BV403%,IF(SUM(BH403:BM403)+EOMONTH($G$3,0)-$G$3+1&lt;=9000,((CE403+CF403)/(EOMONTH($G$3,0)-$G$3+1))*(7200-SUM(BH403:BM403))*BV403%+(((CE403+CF403)/(EOMONTH($G$3,0)-$G$3+1))*((EOMONTH($G$3,0)-$G$3+1)-(7200-SUM(BH403:BM403))))*45%,IF(SUM(BH403:BM403)+EOMONTH($G$3,0)-$G$3+1&gt;=9000,((CE403+CF403)/(EOMONTH($G$3,0)-$G$3+1))*(9000-SUM(BH403:BM403))*BV403%+(((CE403+CF403)/(EOMONTH($G$3,0)-$G$3+1))*((EOMONTH($G$3,0)-$G$3+1)-(9000-SUM(BH403:BM403))))*50%,0)))))))))))</f>
        <v>0</v>
      </c>
      <c r="CH403" s="404">
        <f>IF(BW403=0,CF403*BX403%,IF(BW403&gt;0,((VLOOKUP(O403,звания!$D$2:$E$62,2,FALSE)/(EOMONTH($G$3,0)+1-$G$3)*BW403)*BX403%)))</f>
        <v>0</v>
      </c>
      <c r="CI403" s="404">
        <f>IF(BY403=0,CF403*BZ403%,IF(BY403&gt;0,(VLOOKUP(O403,звания!$D$2:$E$62,2,FALSE)/(EOMONTH($G$3,0)+1-$G$3)*BO403)*BZ403%)+(VLOOKUP(BS403,звания!$D$2:$E$62,2,FALSE)/(EOMONTH($G$3,0)+1-$G$3)*BU403)*BZ403%)</f>
        <v>0</v>
      </c>
      <c r="CJ403" s="404">
        <f>IF(CA403=0,CF403*CB403%,IF(CA403&gt;0,(VLOOKUP(O403,звания!$D$2:$E$62,2,FALSE)/(EOMONTH($G$3,0)+1-$G$3)*BO403)*CB403%)+(VLOOKUP(BS403,звания!$D$2:$E$62,2,FALSE)/(EOMONTH($G$3,0)+1-$G$3)*BU403)*CB403%)</f>
        <v>0</v>
      </c>
      <c r="CK403" s="404">
        <f>IF(CD403="Д",0,IF(CC403=0,CF403*CD403%,IF(CC403&gt;0,(VLOOKUP(O403,звания!$D$2:$E$62,2,FALSE)/(EOMONTH($G$3,0)+1-$G$3)*BO403)*CD403%)+(VLOOKUP(BS403,звания!$D$2:$E$62,2,FALSE)/(EOMONTH($G$3,0)+1-$G$3)*BU403)*CD403%))</f>
        <v>0</v>
      </c>
      <c r="CL403" s="404">
        <f>IF(BR403&gt;0,((VLOOKUP(C403,звания!$A$2:$B$62,2,FALSE)/(EOMONTH($G$3,0)+1-$G$3)*BO403+VLOOKUP(O403,звания!$D$2:$E$62,2,FALSE)/(EOMONTH($G$3,0)+1-$G$3)*BO403+(VLOOKUP(C403,звания!$A$2:$B$62,2,FALSE)/(EOMONTH($G$3,0)+1-$G$3)*BO403+VLOOKUP(O403,звания!$D$2:$E$62,2,FALSE)/(EOMONTH($G$3,0)+1-$G$3)*BO403)*BV403%)*BN403)+(VLOOKUP(C403,звания!$A$2:$B$62,2,FALSE)/(EOMONTH($G$3,0)+1-$G$3)*BU403+VLOOKUP(BS403,звания!$D$2:$E$62,2,FALSE)/(EOMONTH($G$3,0)+1-$G$3)*BU403+(VLOOKUP(C403,звания!$A$2:$B$62,2,FALSE)/(EOMONTH($G$3,0)+1-$G$3)*BU403+VLOOKUP(BS403,звания!$D$2:$E$62,2,FALSE)/(EOMONTH($G$3,0)+1-$G$3)*BU403)*BV403%)*BN403,(CE403+CF403+CG403)*BN403)</f>
        <v>0</v>
      </c>
      <c r="CM403" s="404"/>
      <c r="CN403" s="404"/>
      <c r="CO403" s="432">
        <f t="shared" si="506"/>
        <v>0</v>
      </c>
      <c r="CP403" s="638"/>
      <c r="CQ403" s="637">
        <f>IF(CF403=0,0,IF((SUM(BH403:BM403)&gt;360),(VLOOKUP(O403,звания!$F$2:$G$62,2,FALSE))/100,VLOOKUP(O403,звания!$F$2:$H$62,3,FALSE)/100))</f>
        <v>0</v>
      </c>
      <c r="CR403" s="617">
        <f>IF(B403="Виключений зі списків",IF(AND(BU403=0,360-BH403&lt;0),(VLOOKUP(O403,звания!$D$2:$E$62,2,FALSE))/(EOMONTH($B$3,0)+1-$B$3)*BO403*CQ403,IF(AND(360-BH403&gt;=0,360-BH403&lt;(EOMONTH($B$3,0)+1-$B$3)),(CF403/(EOMONTH($B$3,0)-$B$3+1)*(360-BH403))*CQ403+(CF403/(EOMONTH($B$3,0)-$B$3+1)*((EOMONTH($B$3,0)-$B$3+1)-(360-BH403)))*VLOOKUP(O403,звания!$F$2:$H$62,2,FALSE)/100,((((VLOOKUP(O403,звания!$D$2:$E$62,2,FALSE))/(EOMONTH($B$3,0)+1-$B$3)*BO403*CQ403+(VLOOKUP(BS403,звания!$D$2:$E$62,2,FALSE))/(EOMONTH($B$3,0)+1-$B$3)*BU403*(VLOOKUP(BS403,звания!$F$2:$G$62,2,FALSE)*0.01)+(IF(BT403=0,0,(VLOOKUP(BS403,звания!$D$2:$E$62,2,FALSE)/(EOMONTH($G$3,0)+1-$G$3)*BT403*(VLOOKUP(BS403,звания!$F$2:$G$62,2,FALSE)))*0.01-(VLOOKUP(O403,звания!$D$2:$E$62,2,FALSE)/(EOMONTH($G$3,0)+1-$G$3)*BT403*(VLOOKUP(O403,звания!$F$2:$G$62,2,FALSE)))*0.01)))))/100*(100-CP403))),(IF(AND(BU403=0,360-BH403&lt;0,CP403=0),(VLOOKUP(O403,звания!$D$2:$E$62,2,FALSE))/(EOMONTH($G$3,0)+1-$G$3)*BO403*CQ403,IF(AND(360-BH403&gt;=0,360-BH403&lt;(EOMONTH($G$3,0)+1-$G$3)),(CF403/(EOMONTH($G$3,0)-$G$3+1)*(360-BH403))*CQ403+(CF403/(EOMONTH($G$3,0)-$G$3+1)*((EOMONTH($G$3,0)-$G$3+1)-(360-BH403)))*VLOOKUP(O403,звания!$F$2:$H$62,2,FALSE)/100,((((VLOOKUP(O403,звания!$D$2:$E$62,2,FALSE))/(EOMONTH($G$3,0)+1-$G$3)*BO403*CQ403+(VLOOKUP(BS403,звания!$D$2:$E$62,2,FALSE))/(EOMONTH($G$3,0)+1-$G$3)*BU403*(VLOOKUP(BS403,звания!$F$2:$G$62,2,FALSE)*0.01)))/100*(100-CP403)+(IF(BT403=0,0,(VLOOKUP(BS403,звания!$D$2:$E$62,2,FALSE)/(EOMONTH($B$3,0)+1-$B$3)*BT403*(VLOOKUP(BS403,звания!$F$2:$G$62,2,FALSE)))*0.01-(VLOOKUP(O403,звания!$D$2:$E$62,2,FALSE)/(EOMONTH($B$3,0)+1-$B$3)*BT403*(VLOOKUP(O403,звания!$F$2:$G$62,2,FALSE)))*0.01)))))))</f>
        <v>0</v>
      </c>
      <c r="CS403" s="416">
        <f>SUM(CE403:CM403,CR403)</f>
        <v>0</v>
      </c>
      <c r="CT403" s="403"/>
      <c r="CU403" s="403"/>
      <c r="CV403" s="403">
        <f t="shared" si="507"/>
        <v>0</v>
      </c>
      <c r="CW403" s="556">
        <f t="shared" si="505"/>
        <v>0</v>
      </c>
      <c r="CX403" s="403">
        <f>IF(CU403=0,CW403*0.18,(CW403-CU403)*0.18)</f>
        <v>0</v>
      </c>
      <c r="CY403" s="403"/>
      <c r="CZ403" s="404">
        <f t="shared" si="482"/>
        <v>0</v>
      </c>
      <c r="DA403" s="403"/>
      <c r="DB403" s="403"/>
      <c r="DC403" s="403"/>
      <c r="DD403" s="421">
        <f t="shared" si="514"/>
        <v>0</v>
      </c>
      <c r="DE403" s="421">
        <f t="shared" si="472"/>
        <v>0</v>
      </c>
      <c r="DF403" s="403">
        <f t="shared" si="487"/>
        <v>0</v>
      </c>
      <c r="DG403" s="421">
        <f t="shared" si="489"/>
        <v>0</v>
      </c>
      <c r="DH403" s="421"/>
      <c r="DI403" s="421"/>
      <c r="DJ403" s="422" t="str">
        <f t="shared" si="456"/>
        <v xml:space="preserve">    </v>
      </c>
      <c r="DK403" s="424"/>
      <c r="DL403" s="423"/>
      <c r="DM403" s="423"/>
      <c r="DN403" s="423"/>
      <c r="DO403" s="420"/>
      <c r="DP403" s="123"/>
      <c r="DQ403" s="817"/>
      <c r="DR403" s="818"/>
      <c r="DS403" s="819"/>
      <c r="DT403" s="820"/>
      <c r="DU403" s="124"/>
      <c r="DV403" s="110"/>
      <c r="DZ403" s="105"/>
      <c r="EH403" s="543">
        <f t="shared" si="490"/>
        <v>0</v>
      </c>
      <c r="EI403" s="404">
        <f t="shared" si="491"/>
        <v>0</v>
      </c>
      <c r="EJ403" s="29">
        <f t="shared" si="492"/>
        <v>0</v>
      </c>
      <c r="EK403" s="50"/>
      <c r="EL403" s="29"/>
      <c r="EM403" s="50"/>
      <c r="EN403" s="50"/>
      <c r="EO403" s="50"/>
      <c r="EP403" s="29"/>
    </row>
    <row r="404" spans="1:146" ht="17.45" hidden="1" customHeight="1">
      <c r="A404" s="402">
        <v>396</v>
      </c>
      <c r="B404" s="403"/>
      <c r="C404" s="403"/>
      <c r="D404" s="403"/>
      <c r="E404" s="416"/>
      <c r="F404" s="417"/>
      <c r="G404" s="406" t="str">
        <f t="shared" si="513"/>
        <v>0.0.0</v>
      </c>
      <c r="H404" s="407"/>
      <c r="I404" s="407"/>
      <c r="J404" s="407"/>
      <c r="K404" s="407"/>
      <c r="L404" s="407"/>
      <c r="M404" s="407"/>
      <c r="N404" s="408"/>
      <c r="O404" s="418"/>
      <c r="P404" s="417"/>
      <c r="Q404" s="417"/>
      <c r="R404" s="417"/>
      <c r="S404" s="417"/>
      <c r="T404" s="417"/>
      <c r="U404" s="417"/>
      <c r="V404" s="714"/>
      <c r="W404" s="714"/>
      <c r="X404" s="417"/>
      <c r="Y404" s="417"/>
      <c r="Z404" s="714"/>
      <c r="AA404" s="714"/>
      <c r="AB404" s="417"/>
      <c r="AC404" s="417"/>
      <c r="AD404" s="714"/>
      <c r="AE404" s="714"/>
      <c r="AF404" s="417"/>
      <c r="AG404" s="417"/>
      <c r="AH404" s="714"/>
      <c r="AI404" s="714"/>
      <c r="AJ404" s="417"/>
      <c r="AK404" s="417"/>
      <c r="AL404" s="714"/>
      <c r="AM404" s="714"/>
      <c r="AN404" s="417"/>
      <c r="AO404" s="417"/>
      <c r="AP404" s="714"/>
      <c r="AQ404" s="714"/>
      <c r="AR404" s="417"/>
      <c r="AS404" s="417"/>
      <c r="AT404" s="714"/>
      <c r="AU404" s="714"/>
      <c r="AV404" s="417"/>
      <c r="AW404" s="417"/>
      <c r="AX404" s="716"/>
      <c r="AY404" s="716"/>
      <c r="AZ404" s="635"/>
      <c r="BA404" s="635"/>
      <c r="BB404" s="716"/>
      <c r="BC404" s="716"/>
      <c r="BD404" s="635"/>
      <c r="BE404" s="635"/>
      <c r="BF404" s="717"/>
      <c r="BG404" s="717"/>
      <c r="BH404" s="432">
        <f t="shared" si="473"/>
        <v>0</v>
      </c>
      <c r="BI404" s="432">
        <f>(IF(OR(W404&gt;$G$3,W404=0),IF(OR(V404=0,V404&gt;$G$3),0,DAYS360(V404,$G$3,1)),(DAYS360(V404,W404,1)))+IF(OR(Y404&gt;$G$3,Y404=0),IF(OR(X404=0,X404&gt;$G$3),0,DAYS360(X404,$G$3,1)),(DAYS360(X404,Y404,1)))+IF(OR(AA404&gt;$G$3,AA404=0),IF(OR(Z404=0,Z404&gt;$G$3),0,DAYS360(Z404,$G$3,1)),(DAYS360(Z404,AA404,1)))+IF(OR(AC404&gt;$G$3,AC404=0),IF(OR(AB404=0,AB404&gt;$G$3),0,DAYS360(AB404,$G$3,1)),(DAYS360(AB404,AC404,1)))+IF(OR(AE404&gt;$G$3,AE404=0),IF(OR(AD404=0,AD404&gt;$G$3),0,DAYS360(AD404,$G$3,1)),(DAYS360(AD404,AE404,1)))+IF(OR(AG404&gt;$G$3,AG404=0),IF(OR(AF404=0,AF404&gt;$G$3),0,DAYS360(AF404,$G$3,1)),(DAYS360(AF404,AG404,1)))+IF(OR(AI404&gt;$G$3,AI404=0),IF(OR(AH404=0,AH404&gt;$G$3),0,DAYS360(AH404,$G$3,1)),(DAYS360(AH404,AI404,1)))+IF(OR(AK404&gt;$G$3,AK404=0),IF(OR(AJ404=0,AJ404&gt;$G$3),0,DAYS360(AJ404,$G$3,1)),(DAYS360(AJ404,AK404,1)))+IF(OR(AM404&gt;$G$3,AM404=0),IF(OR(AL404=0,AL404&gt;$G$3),0,DAYS360(AL404,$G$3,1)),(DAYS360(AL404,AM404,1)))+IF(OR(AO404&gt;$G$3,AO404=0),IF(OR(AN404=0,AN404&gt;$G$3),0,DAYS360(AN404,$G$3,1)),(DAYS360(AN404,AO404,1)))+IF(OR(AQ404&gt;$G$3,AQ404=0),IF(OR(AP404=0,AP404&gt;$G$3),0,DAYS360(AP404,$G$3,1)),(DAYS360(AP404,AQ404,1)))+IF(OR(AS404&gt;$G$3,AS404=0),IF(OR(AR404=0,AR404&gt;$G$3),0,DAYS360(AR404,$G$3,1)),(DAYS360(AR404,AS404,1)))+IF(OR(AU404&gt;$G$3,AU404=0),IF(OR(AT404=0,AT404&gt;$G$3),0,DAYS360(AT404,$G$3,1)),(DAYS360(AT404,AU404,1)))+IF(OR(AW404&gt;$G$3,AW404=0),IF(OR(AV404=0,AV404&gt;$G$3),0,DAYS360(AV404,$G$3,1)),(DAYS360(AV404,AW404,1))))*2</f>
        <v>0</v>
      </c>
      <c r="BJ404" s="432">
        <f>(IF(OR(AY404&gt;$G$3,AY404=0),IF(OR(AX404=0,AX404&gt;$G$3),0,DAYS360(AX404,$G$3,1)),(DAYS360(AX404,AY404,1)))+IF(OR(BA404&gt;$G$3,BA404=0),IF(OR(AZ404=0,AZ404&gt;$G$3),0,DAYS360(AZ404,$G$3,1)),(DAYS360(AZ404,BA404,1))))/2</f>
        <v>0</v>
      </c>
      <c r="BK404" s="432">
        <f>(IF(OR(BC404&gt;$G$3,BC404=0),IF(OR(BB404=0,BB404&gt;$G$3),0,DAYS360(BB404,$G$3,1)),(DAYS360(BB404,BC404,1))))</f>
        <v>0</v>
      </c>
      <c r="BL404" s="432">
        <f>(IF(OR(BE404&gt;$G$3,BE404=0),IF(OR(BD404=0,BD404&gt;$G$3),0,DAYS360(BD404,$G$3,1)),(DAYS360(BD404,BE404,1))))/3</f>
        <v>0</v>
      </c>
      <c r="BM404" s="436">
        <f t="shared" ref="BM404" si="517">IF(DAYS360(BF404,BG404)&gt;=1800,1800/2,(DAYS360(BF404,BG404,1))/2)</f>
        <v>0</v>
      </c>
      <c r="BN404" s="462">
        <v>0.65</v>
      </c>
      <c r="BO404" s="427">
        <f t="shared" si="481"/>
        <v>0</v>
      </c>
      <c r="BP404" s="725"/>
      <c r="BQ404" s="700"/>
      <c r="BR404" s="419"/>
      <c r="BS404" s="700"/>
      <c r="BT404" s="700"/>
      <c r="BU404" s="700"/>
      <c r="BV404" s="427">
        <f t="shared" si="516"/>
        <v>0</v>
      </c>
      <c r="BW404" s="419"/>
      <c r="BX404" s="782"/>
      <c r="BY404" s="419"/>
      <c r="BZ404" s="432"/>
      <c r="CA404" s="419"/>
      <c r="CB404" s="427"/>
      <c r="CC404" s="419"/>
      <c r="CD404" s="427"/>
      <c r="CE404" s="404"/>
      <c r="CF404" s="404">
        <f>IF(OR(CD404="Д",C404=0),0,IF(B404="Виключений зі списків",IF(BS404=0,(VLOOKUP(O404,звания!$D$2:$E$62,2,FALSE))/(EOMONTH($B$3,0)+1-$B$3)*BO404+(VLOOKUP(BQ404,звания!$D$2:$E$62,2,FALSE))/(EOMONTH($B$3,0)+1-$B$3)*BR404,(((VLOOKUP(O404,звания!$D$2:$E$62,2,FALSE))/(EOMONTH($B$3,0)+1-$B$3))*BO404)+(VLOOKUP(BQ404,звания!$D$2:$E$62,2,FALSE))/(EOMONTH($B$3,0)+1-$B$3)*BR404+(VLOOKUP(BS404,звания!$D$2:$E$62,2,FALSE))/(EOMONTH($B$3,0)+1-$B$3)*BU404),IF(BS404=0,(VLOOKUP(O404,звания!$D$2:$E$62,2,FALSE))/(EOMONTH($G$3,0)+1-$G$3)*BO404+(VLOOKUP(BQ404,звания!$D$2:$E$62,2,FALSE))/(EOMONTH($G$3,0)+1-$G$3)*BR404,(((VLOOKUP(O404,звания!$D$2:$E$62,2,FALSE))/(EOMONTH($G$3,0)+1-$G$3))*BO404)+(VLOOKUP(BQ404,звания!$D$2:$E$62,2,FALSE))/(EOMONTH($G$3,0)+1-$G$3)*BR404+(VLOOKUP(BS404,звания!$D$2:$E$62,2,FALSE))/(EOMONTH($G$3,0)+1-$G$3)*BU404+IF(BT404=0,0,(VLOOKUP(BS404,звания!$D$2:$E$62,2,FALSE))/(EOMONTH($BN$3,0)+1-$BN$3)*BT404-(VLOOKUP(O404,звания!$D$2:$E$62,2,FALSE))/(EOMONTH($BN$3,0)+1-$BN$3)*BT404))))</f>
        <v>0</v>
      </c>
      <c r="CG404" s="404"/>
      <c r="CH404" s="404">
        <f>IF(BW404=0,CF404*BX404%,IF(BW404&gt;0,((VLOOKUP(O404,звания!$D$2:$E$62,2,FALSE)/(EOMONTH($G$3,0)+1-$G$3)*BW404)*BX404%)))</f>
        <v>0</v>
      </c>
      <c r="CI404" s="404"/>
      <c r="CJ404" s="404"/>
      <c r="CK404" s="404"/>
      <c r="CL404" s="404"/>
      <c r="CM404" s="404"/>
      <c r="CN404" s="404"/>
      <c r="CO404" s="432">
        <f t="shared" si="506"/>
        <v>0</v>
      </c>
      <c r="CP404" s="638"/>
      <c r="CQ404" s="637"/>
      <c r="CR404" s="617">
        <f>IF(B404="Виключений зі списків",IF(AND(BU404=0,360-BH404&lt;0),(VLOOKUP(O404,звания!$D$2:$E$62,2,FALSE))/(EOMONTH($B$3,0)+1-$B$3)*BO404*CQ404,IF(AND(360-BH404&gt;=0,360-BH404&lt;(EOMONTH($B$3,0)+1-$B$3)),(CF404/(EOMONTH($B$3,0)-$B$3+1)*(360-BH404))*CQ404+(CF404/(EOMONTH($B$3,0)-$B$3+1)*((EOMONTH($B$3,0)-$B$3+1)-(360-BH404)))*VLOOKUP(O404,звания!$F$2:$H$62,2,FALSE)/100,((((VLOOKUP(O404,звания!$D$2:$E$62,2,FALSE))/(EOMONTH($B$3,0)+1-$B$3)*BO404*CQ404+(VLOOKUP(BS404,звания!$D$2:$E$62,2,FALSE))/(EOMONTH($B$3,0)+1-$B$3)*BU404*(VLOOKUP(BS404,звания!$F$2:$G$62,2,FALSE)*0.01)+(IF(BT404=0,0,(VLOOKUP(BS404,звания!$D$2:$E$62,2,FALSE)/(EOMONTH($G$3,0)+1-$G$3)*BT404*(VLOOKUP(BS404,звания!$F$2:$G$62,2,FALSE)))*0.01-(VLOOKUP(O404,звания!$D$2:$E$62,2,FALSE)/(EOMONTH($G$3,0)+1-$G$3)*BT404*(VLOOKUP(O404,звания!$F$2:$G$62,2,FALSE)))*0.01)))))/100*(100-CP404))),(IF(AND(BU404=0,360-BH404&lt;0,CP404=0),(VLOOKUP(O404,звания!$D$2:$E$62,2,FALSE))/(EOMONTH($G$3,0)+1-$G$3)*BO404*CQ404,IF(AND(360-BH404&gt;=0,360-BH404&lt;(EOMONTH($G$3,0)+1-$G$3)),(CF404/(EOMONTH($G$3,0)-$G$3+1)*(360-BH404))*CQ404+(CF404/(EOMONTH($G$3,0)-$G$3+1)*((EOMONTH($G$3,0)-$G$3+1)-(360-BH404)))*VLOOKUP(O404,звания!$F$2:$H$62,2,FALSE)/100,((((VLOOKUP(O404,звания!$D$2:$E$62,2,FALSE))/(EOMONTH($G$3,0)+1-$G$3)*BO404*CQ404+(VLOOKUP(BS404,звания!$D$2:$E$62,2,FALSE))/(EOMONTH($G$3,0)+1-$G$3)*BU404*(VLOOKUP(BS404,звания!$F$2:$G$62,2,FALSE)*0.01)))/100*(100-CP404)+(IF(BT404=0,0,(VLOOKUP(BS404,звания!$D$2:$E$62,2,FALSE)/(EOMONTH($B$3,0)+1-$B$3)*BT404*(VLOOKUP(BS404,звания!$F$2:$G$62,2,FALSE)))*0.01-(VLOOKUP(O404,звания!$D$2:$E$62,2,FALSE)/(EOMONTH($B$3,0)+1-$B$3)*BT404*(VLOOKUP(O404,звания!$F$2:$G$62,2,FALSE)))*0.01)))))))</f>
        <v>0</v>
      </c>
      <c r="CS404" s="416"/>
      <c r="CT404" s="403"/>
      <c r="CU404" s="403"/>
      <c r="CV404" s="403">
        <f t="shared" si="507"/>
        <v>0</v>
      </c>
      <c r="CW404" s="556"/>
      <c r="CX404" s="403"/>
      <c r="CY404" s="403"/>
      <c r="CZ404" s="404">
        <f t="shared" si="482"/>
        <v>0</v>
      </c>
      <c r="DA404" s="403"/>
      <c r="DB404" s="403"/>
      <c r="DC404" s="403"/>
      <c r="DD404" s="421">
        <f t="shared" si="514"/>
        <v>0</v>
      </c>
      <c r="DE404" s="421"/>
      <c r="DF404" s="403"/>
      <c r="DG404" s="421"/>
      <c r="DH404" s="421"/>
      <c r="DI404" s="421"/>
      <c r="DJ404" s="422"/>
      <c r="DK404" s="424"/>
      <c r="DL404" s="423"/>
      <c r="DM404" s="423"/>
      <c r="DN404" s="423"/>
      <c r="DO404" s="420"/>
      <c r="DP404" s="123"/>
      <c r="DQ404" s="817"/>
      <c r="DR404" s="818"/>
      <c r="DS404" s="819"/>
      <c r="DT404" s="820"/>
      <c r="DU404" s="124"/>
      <c r="DV404" s="110"/>
      <c r="DZ404" s="105"/>
      <c r="EH404" s="543">
        <f t="shared" si="490"/>
        <v>0</v>
      </c>
      <c r="EI404" s="404">
        <f t="shared" si="491"/>
        <v>0</v>
      </c>
      <c r="EJ404" s="29">
        <f t="shared" si="492"/>
        <v>0</v>
      </c>
      <c r="EK404" s="50"/>
      <c r="EL404" s="29"/>
      <c r="EM404" s="50"/>
      <c r="EN404" s="50"/>
      <c r="EO404" s="50"/>
      <c r="EP404" s="29"/>
    </row>
    <row r="405" spans="1:146" ht="17.45" hidden="1" customHeight="1">
      <c r="A405" s="446">
        <v>397</v>
      </c>
      <c r="B405" s="403"/>
      <c r="C405" s="403"/>
      <c r="D405" s="403">
        <f t="shared" ref="D405:D414" si="518">DK405</f>
        <v>0</v>
      </c>
      <c r="E405" s="416"/>
      <c r="F405" s="417"/>
      <c r="G405" s="406" t="str">
        <f t="shared" ref="G405:G413" si="519">IF(P405&gt;$G$3,0,CONCATENATE((INT((BH405)/360)+INT((BI405)/360)+INT((BJ405)/360)+INT((BK405)/360)+INT((BL405)/360)+INT((BM405)/360))+INT((INT(MOD((BH405),360)/30)+INT(MOD((BI405),360)/30)+INT(MOD((BJ405),360)/30)+INT(MOD((BK405),360)/30)+INT(MOD((BL405),360)/30)+INT(MOD((BM405),360)/30)+INT((MOD(MOD((BH405),360),30)+MOD(MOD((BI405),360),30)+MOD(MOD((BJ405),360),30)+MOD(MOD((BK405),360),30)+MOD(MOD((BL405),360),30)+MOD(MOD((BM405),360),30))/30))/12),".",MOD(INT(MOD((BH405),360)/30)+INT(MOD((BI405),360)/30)+INT(MOD((BJ405),360)/30)+INT(MOD((BK405),360)/30)+INT(MOD((BL405),360)/30)+INT(MOD((BM405),360)/30)+INT((MOD(MOD((BH405),360),30)+MOD(MOD((BI405),360),30)+MOD(MOD((BJ405),360),30)+MOD(MOD((BK405),360),30)+MOD(MOD((BL405),360),30)+MOD(MOD((BM405),360),30))/30),12),".",INT(MOD(MOD(MOD((BH405),360),30)+MOD(MOD((BI405),360),30)+MOD(MOD((BJ405),360),30)+MOD(MOD((BK405),360),30)+MOD(MOD((BL405),360),30)+MOD(MOD((BM405),360),30),30))))</f>
        <v>0.0.0</v>
      </c>
      <c r="H405" s="407" t="str">
        <f t="shared" ref="H405:H413" si="520">CONCATENATE(INT((BH405)/360),".",INT(MOD((BH405),360)/30),".",MOD(MOD((BH405),360),30))</f>
        <v>0.0.0</v>
      </c>
      <c r="I405" s="407" t="str">
        <f t="shared" ref="I405:I413" si="521">IF(P405&gt;$G$3,0,CONCATENATE((INT((BH405)/360)+INT((BM405)/360))+INT((INT(MOD((BH405),360)/30)+INT(MOD((BM405),360)/30)+INT((MOD(MOD((BH405),360),30)+MOD(MOD((BM405),360),30))/30))/12),".",MOD(INT(MOD((BH405),360)/30)+INT(MOD((BM405),360)/30)+INT((MOD(MOD((BH405),360),30)+MOD(MOD((BM405),360),30))/30),12),".",INT(MOD(MOD(MOD((BH405),360),30)+MOD(MOD((BM405),360),30),30))))</f>
        <v>0.0.0</v>
      </c>
      <c r="J405" s="407" t="str">
        <f t="shared" si="496"/>
        <v>0.0.0</v>
      </c>
      <c r="K405" s="407" t="str">
        <f t="shared" si="497"/>
        <v>0.0.0</v>
      </c>
      <c r="L405" s="407" t="str">
        <f t="shared" si="498"/>
        <v>0.0.0</v>
      </c>
      <c r="M405" s="407" t="str">
        <f t="shared" si="499"/>
        <v>0.0.0</v>
      </c>
      <c r="N405" s="408" t="str">
        <f t="shared" ref="N405:N413" si="522">CONCATENATE(IF(INT(INT(DAYS360(BF405,BG405,1)/30)/24)&gt;=2,2,INT(INT(DAYS360(BF405,BG405,1)/30)/24)),".",IF(AND(INT(INT(DAYS360(BF405,BG405,1)/30)/24)&gt;=2,MOD(INT(BM405/30),12)&gt;=6),6,IF(ISODD(MOD(INT(DAYS360(BF405,BG405,1)/30),12)),MOD(INT(DAYS360(BF405,BG405,1)/60),12),MOD(INT(BM405/30),12))),".",IF(AND(INT(INT(DAYS360(BF405,BG405,1)/30)/24)&gt;=2,MOD(INT(BM405/30),12)&gt;=6),0,IF(ISODD(MOD(INT(DAYS360(BF405,BG405,1)/30),12)),INT((MOD(DAYS360(BF405,BG405,1),30)/2+15)),INT(MOD(DAYS360(BF405,BG405,1),30)/2))))</f>
        <v>0.0.0</v>
      </c>
      <c r="O405" s="418"/>
      <c r="P405" s="417"/>
      <c r="Q405" s="417"/>
      <c r="R405" s="417"/>
      <c r="S405" s="417"/>
      <c r="T405" s="417"/>
      <c r="U405" s="417"/>
      <c r="V405" s="714"/>
      <c r="W405" s="714"/>
      <c r="X405" s="417"/>
      <c r="Y405" s="417"/>
      <c r="Z405" s="714"/>
      <c r="AA405" s="714"/>
      <c r="AB405" s="417"/>
      <c r="AC405" s="417"/>
      <c r="AD405" s="714"/>
      <c r="AE405" s="714"/>
      <c r="AF405" s="417"/>
      <c r="AG405" s="417"/>
      <c r="AH405" s="714"/>
      <c r="AI405" s="714"/>
      <c r="AJ405" s="417"/>
      <c r="AK405" s="417"/>
      <c r="AL405" s="714"/>
      <c r="AM405" s="714"/>
      <c r="AN405" s="417"/>
      <c r="AO405" s="417"/>
      <c r="AP405" s="714"/>
      <c r="AQ405" s="714"/>
      <c r="AR405" s="417"/>
      <c r="AS405" s="417"/>
      <c r="AT405" s="714"/>
      <c r="AU405" s="714"/>
      <c r="AV405" s="417"/>
      <c r="AW405" s="417"/>
      <c r="AX405" s="716"/>
      <c r="AY405" s="716"/>
      <c r="AZ405" s="635"/>
      <c r="BA405" s="635"/>
      <c r="BB405" s="716"/>
      <c r="BC405" s="716"/>
      <c r="BD405" s="635"/>
      <c r="BE405" s="635"/>
      <c r="BF405" s="717"/>
      <c r="BG405" s="717"/>
      <c r="BH405" s="432">
        <f t="shared" si="473"/>
        <v>0</v>
      </c>
      <c r="BI405" s="432">
        <f t="shared" si="501"/>
        <v>0</v>
      </c>
      <c r="BJ405" s="432">
        <f t="shared" si="502"/>
        <v>0</v>
      </c>
      <c r="BK405" s="432">
        <f t="shared" si="503"/>
        <v>0</v>
      </c>
      <c r="BL405" s="432">
        <f t="shared" si="504"/>
        <v>0</v>
      </c>
      <c r="BM405" s="436">
        <f t="shared" ref="BM405:BM414" si="523">IF(DAYS360(BF405,BG405)&gt;=1800,1800/2,(DAYS360(BF405,BG405,1))/2)</f>
        <v>0</v>
      </c>
      <c r="BN405" s="462">
        <v>0.65</v>
      </c>
      <c r="BO405" s="427">
        <f t="shared" si="481"/>
        <v>0</v>
      </c>
      <c r="BP405" s="419"/>
      <c r="BQ405" s="700"/>
      <c r="BR405" s="419"/>
      <c r="BS405" s="700"/>
      <c r="BT405" s="700"/>
      <c r="BU405" s="700"/>
      <c r="BV405" s="427">
        <f t="shared" si="516"/>
        <v>0</v>
      </c>
      <c r="BW405" s="419"/>
      <c r="BX405" s="782"/>
      <c r="BY405" s="419"/>
      <c r="BZ405" s="432"/>
      <c r="CA405" s="419"/>
      <c r="CB405" s="427"/>
      <c r="CC405" s="419"/>
      <c r="CD405" s="427"/>
      <c r="CE405" s="404">
        <f>IF(OR(C405=0,CD405="Д"),0,IF(AND(C405&gt;0,E405=0),VLOOKUP(C405,звания!A:B,2,FALSE)/((EOMONTH($G$3,0)+1)-$G$3)*BO405+VLOOKUP(C405,звания!A:B,2,FALSE)/((EOMONTH($G$3,0)+1)-$G$3)*BR405+VLOOKUP(C405,звания!A:B,2,FALSE)/((EOMONTH($G$3,0)+1)-$G$3)*BU405,IF(AND(C405&gt;0,E405&gt;0,F405&gt;=$G$3,BO405=(EOMONTH($G$3,0)+1)-$G$3),(VLOOKUP(E405,звания!A:B,2,FALSE)/(EOMONTH($G$3,0)-$G$3+1))*(F405-$G$3)+(VLOOKUP(C405,звания!A:B,2,FALSE)/(EOMONTH($G$3,0)-$G$3+1))*((EOMONTH($G$3,0)-$G$3+1)-(F405-$G$3)),IF(AND(C405&gt;0,E405&gt;0,F405&gt;$G$3,BO405&lt;(EOMONTH($G$3,0)+1)-$G$3,BO405&lt;&gt;0),VLOOKUP(E405,звания!A:B,2,FALSE)/((EOMONTH($G$3,0)+1)-$G$3)*((F405-$G$3)-(((EOMONTH($G$3,0)+1)-$G$3)-BO405-BU405-BR405))+VLOOKUP(C405,звания!A:B,2,FALSE)/((EOMONTH($G$3,0)+1)-$G$3)*(((EOMONTH($G$3,0)+1)-F405)),IF(F405&lt;$G$3,(VLOOKUP(C405,звания!A:B,2,FALSE)-VLOOKUP(E405,звания!A:B,2,FALSE))/((EOMONTH($BN$3,0)+1)-$BN$3)*(EOMONTH($BN$3,0)+1-F405)+VLOOKUP(C405,звания!A:B,2,FALSE)/((EOMONTH($G$3,0)+1)-$G$3)*BO405+VLOOKUP(C405,звания!A:B,2,FALSE)/((EOMONTH($G$3,0)+1)-$G$3)*BU405+VLOOKUP(C405,звания!A:B,2,FALSE)/((EOMONTH($G$3,0)+1)-$G$3)*BR405,0)))))</f>
        <v>0</v>
      </c>
      <c r="CF405" s="404">
        <f>IF(OR(CD405="Д",C405=0),0,IF(B405="Виключений зі списків",IF(BS405=0,(VLOOKUP(O405,звания!$D$2:$E$62,2,FALSE))/(EOMONTH($B$3,0)+1-$B$3)*BO405+(VLOOKUP(BQ405,звания!$D$2:$E$62,2,FALSE))/(EOMONTH($B$3,0)+1-$B$3)*BR405,(((VLOOKUP(O405,звания!$D$2:$E$62,2,FALSE))/(EOMONTH($B$3,0)+1-$B$3))*BO405)+(VLOOKUP(BQ405,звания!$D$2:$E$62,2,FALSE))/(EOMONTH($B$3,0)+1-$B$3)*BR405+(VLOOKUP(BS405,звания!$D$2:$E$62,2,FALSE))/(EOMONTH($B$3,0)+1-$B$3)*BU405),IF(BS405=0,(VLOOKUP(O405,звания!$D$2:$E$62,2,FALSE))/(EOMONTH($G$3,0)+1-$G$3)*BO405+(VLOOKUP(BQ405,звания!$D$2:$E$62,2,FALSE))/(EOMONTH($G$3,0)+1-$G$3)*BR405,(((VLOOKUP(O405,звания!$D$2:$E$62,2,FALSE))/(EOMONTH($G$3,0)+1-$G$3))*BO405)+(VLOOKUP(BQ405,звания!$D$2:$E$62,2,FALSE))/(EOMONTH($G$3,0)+1-$G$3)*BR405+(VLOOKUP(BS405,звания!$D$2:$E$62,2,FALSE))/(EOMONTH($G$3,0)+1-$G$3)*BU405+IF(BT405=0,0,(VLOOKUP(BS405,звания!$D$2:$E$62,2,FALSE))/(EOMONTH($BN$3,0)+1-$BN$3)*BT405-(VLOOKUP(O405,звания!$D$2:$E$62,2,FALSE))/(EOMONTH($BN$3,0)+1-$BN$3)*BT405))))</f>
        <v>0</v>
      </c>
      <c r="CG405" s="404">
        <f t="shared" si="457"/>
        <v>0</v>
      </c>
      <c r="CH405" s="404">
        <f>IF(BW405=0,CF405*BX405%,IF(BW405&gt;0,((VLOOKUP(O405,звания!$D$2:$E$62,2,FALSE)/(EOMONTH($G$3,0)+1-$G$3)*BW405)*BX405%)))</f>
        <v>0</v>
      </c>
      <c r="CI405" s="404">
        <f>IF(BY405=0,CF405*BZ405%,IF(BY405&gt;0,(VLOOKUP(O405,звания!$D$2:$E$62,2,FALSE)/(EOMONTH($G$3,0)+1-$G$3)*BO405)*BZ405%)+(VLOOKUP(BS405,звания!$D$2:$E$62,2,FALSE)/(EOMONTH($G$3,0)+1-$G$3)*BU405)*BZ405%)</f>
        <v>0</v>
      </c>
      <c r="CJ405" s="404">
        <f>IF(CA405=0,CF405*CB405%,IF(CA405&gt;0,(VLOOKUP(O405,звания!$D$2:$E$62,2,FALSE)/(EOMONTH($G$3,0)+1-$G$3)*BO405)*CB405%)+(VLOOKUP(BS405,звания!$D$2:$E$62,2,FALSE)/(EOMONTH($G$3,0)+1-$G$3)*BU405)*CB405%)</f>
        <v>0</v>
      </c>
      <c r="CK405" s="404">
        <f>IF(CD405="Д",0,IF(CC405=0,CF405*CD405%,IF(CC405&gt;0,(VLOOKUP(O405,звания!$D$2:$E$62,2,FALSE)/(EOMONTH($G$3,0)+1-$G$3)*BO405)*CD405%)+(VLOOKUP(BS405,звания!$D$2:$E$62,2,FALSE)/(EOMONTH($G$3,0)+1-$G$3)*BU405)*CD405%))</f>
        <v>0</v>
      </c>
      <c r="CL405" s="404">
        <f>IF(BR405&gt;0,((VLOOKUP(C405,звания!$A$2:$B$62,2,FALSE)/(EOMONTH($G$3,0)+1-$G$3)*BO405+VLOOKUP(O405,звания!$D$2:$E$62,2,FALSE)/(EOMONTH($G$3,0)+1-$G$3)*BO405+(VLOOKUP(C405,звания!$A$2:$B$62,2,FALSE)/(EOMONTH($G$3,0)+1-$G$3)*BO405+VLOOKUP(O405,звания!$D$2:$E$62,2,FALSE)/(EOMONTH($G$3,0)+1-$G$3)*BO405)*BV405%)*BN405)+(VLOOKUP(C405,звания!$A$2:$B$62,2,FALSE)/(EOMONTH($G$3,0)+1-$G$3)*BU405+VLOOKUP(BS405,звания!$D$2:$E$62,2,FALSE)/(EOMONTH($G$3,0)+1-$G$3)*BU405+(VLOOKUP(C405,звания!$A$2:$B$62,2,FALSE)/(EOMONTH($G$3,0)+1-$G$3)*BU405+VLOOKUP(BS405,звания!$D$2:$E$62,2,FALSE)/(EOMONTH($G$3,0)+1-$G$3)*BU405)*BV405%)*BN405,(CE405+CF405+CG405)*BN405)</f>
        <v>0</v>
      </c>
      <c r="CM405" s="404"/>
      <c r="CN405" s="404"/>
      <c r="CO405" s="432">
        <f t="shared" si="506"/>
        <v>0</v>
      </c>
      <c r="CP405" s="638"/>
      <c r="CQ405" s="637">
        <f>IF(CF405=0,0,IF((SUM(BH405:BM405)&gt;360),(VLOOKUP(O405,звания!$F$2:$G$62,2,FALSE))/100,VLOOKUP(O405,звания!$F$2:$H$62,3,FALSE)/100))</f>
        <v>0</v>
      </c>
      <c r="CR405" s="617">
        <f>IF(B405="Виключений зі списків",IF(AND(BU405=0,360-BH405&lt;0),(VLOOKUP(O405,звания!$D$2:$E$62,2,FALSE))/(EOMONTH($B$3,0)+1-$B$3)*BO405*CQ405,IF(AND(360-BH405&gt;=0,360-BH405&lt;(EOMONTH($B$3,0)+1-$B$3)),(CF405/(EOMONTH($B$3,0)-$B$3+1)*(360-BH405))*CQ405+(CF405/(EOMONTH($B$3,0)-$B$3+1)*((EOMONTH($B$3,0)-$B$3+1)-(360-BH405)))*VLOOKUP(O405,звания!$F$2:$H$62,2,FALSE)/100,((((VLOOKUP(O405,звания!$D$2:$E$62,2,FALSE))/(EOMONTH($B$3,0)+1-$B$3)*BO405*CQ405+(VLOOKUP(BS405,звания!$D$2:$E$62,2,FALSE))/(EOMONTH($B$3,0)+1-$B$3)*BU405*(VLOOKUP(BS405,звания!$F$2:$G$62,2,FALSE)*0.01)+(IF(BT405=0,0,(VLOOKUP(BS405,звания!$D$2:$E$62,2,FALSE)/(EOMONTH($G$3,0)+1-$G$3)*BT405*(VLOOKUP(BS405,звания!$F$2:$G$62,2,FALSE)))*0.01-(VLOOKUP(O405,звания!$D$2:$E$62,2,FALSE)/(EOMONTH($G$3,0)+1-$G$3)*BT405*(VLOOKUP(O405,звания!$F$2:$G$62,2,FALSE)))*0.01)))))/100*(100-CP405))),(IF(AND(BU405=0,360-BH405&lt;0,CP405=0),(VLOOKUP(O405,звания!$D$2:$E$62,2,FALSE))/(EOMONTH($G$3,0)+1-$G$3)*BO405*CQ405,IF(AND(360-BH405&gt;=0,360-BH405&lt;(EOMONTH($G$3,0)+1-$G$3)),(CF405/(EOMONTH($G$3,0)-$G$3+1)*(360-BH405))*CQ405+(CF405/(EOMONTH($G$3,0)-$G$3+1)*((EOMONTH($G$3,0)-$G$3+1)-(360-BH405)))*VLOOKUP(O405,звания!$F$2:$H$62,2,FALSE)/100,((((VLOOKUP(O405,звания!$D$2:$E$62,2,FALSE))/(EOMONTH($G$3,0)+1-$G$3)*BO405*CQ405+(VLOOKUP(BS405,звания!$D$2:$E$62,2,FALSE))/(EOMONTH($G$3,0)+1-$G$3)*BU405*(VLOOKUP(BS405,звания!$F$2:$G$62,2,FALSE)*0.01)))/100*(100-CP405)+(IF(BT405=0,0,(VLOOKUP(BS405,звания!$D$2:$E$62,2,FALSE)/(EOMONTH($B$3,0)+1-$B$3)*BT405*(VLOOKUP(BS405,звания!$F$2:$G$62,2,FALSE)))*0.01-(VLOOKUP(O405,звания!$D$2:$E$62,2,FALSE)/(EOMONTH($B$3,0)+1-$B$3)*BT405*(VLOOKUP(O405,звания!$F$2:$G$62,2,FALSE)))*0.01)))))))</f>
        <v>0</v>
      </c>
      <c r="CS405" s="416">
        <f t="shared" si="512"/>
        <v>0</v>
      </c>
      <c r="CT405" s="403"/>
      <c r="CU405" s="403"/>
      <c r="CV405" s="403">
        <f t="shared" si="507"/>
        <v>0</v>
      </c>
      <c r="CW405" s="556">
        <f t="shared" ref="CW405:CW414" si="524">CN405+SUM(CS405:CV405)</f>
        <v>0</v>
      </c>
      <c r="CX405" s="403">
        <f t="shared" si="470"/>
        <v>0</v>
      </c>
      <c r="CY405" s="403"/>
      <c r="CZ405" s="404">
        <f t="shared" ref="CZ405:CZ420" si="525">IF(AND(CU405=0,CY405=0),CW405*1.5%,IF(CY405=0,(CW405-CU405)*1.5%,((((CW405/((EOMONTH($G$3,0)+1)-$G$3))*((((EOMONTH($G$3,0)+1)-$G$3))-CY405))*1.5%))))</f>
        <v>0</v>
      </c>
      <c r="DA405" s="403"/>
      <c r="DB405" s="403"/>
      <c r="DC405" s="403"/>
      <c r="DD405" s="421">
        <f t="shared" si="514"/>
        <v>0</v>
      </c>
      <c r="DE405" s="421">
        <f t="shared" si="472"/>
        <v>0</v>
      </c>
      <c r="DF405" s="403">
        <f t="shared" ref="DF405:DF414" si="526">CX405</f>
        <v>0</v>
      </c>
      <c r="DG405" s="421">
        <f t="shared" ref="DG405:DG411" si="527">CW405-DD405+DF405</f>
        <v>0</v>
      </c>
      <c r="DH405" s="421"/>
      <c r="DI405" s="421"/>
      <c r="DJ405" s="422" t="str">
        <f t="shared" si="456"/>
        <v xml:space="preserve">    </v>
      </c>
      <c r="DK405" s="424"/>
      <c r="DL405" s="429"/>
      <c r="DM405" s="429"/>
      <c r="DN405" s="429"/>
      <c r="DO405" s="420"/>
      <c r="DP405" s="123"/>
      <c r="DQ405" s="817"/>
      <c r="DR405" s="818"/>
      <c r="DS405" s="819"/>
      <c r="DT405" s="820"/>
      <c r="DU405" s="124"/>
      <c r="DV405" s="110"/>
      <c r="DZ405" s="105"/>
      <c r="EH405" s="543">
        <f t="shared" si="490"/>
        <v>0</v>
      </c>
      <c r="EI405" s="404">
        <f t="shared" si="491"/>
        <v>0</v>
      </c>
      <c r="EJ405" s="29">
        <f t="shared" si="492"/>
        <v>0</v>
      </c>
      <c r="EK405" s="50"/>
      <c r="EL405" s="29"/>
      <c r="EM405" s="50"/>
      <c r="EN405" s="50"/>
      <c r="EO405" s="50"/>
      <c r="EP405" s="29"/>
    </row>
    <row r="406" spans="1:146" ht="17.45" hidden="1" customHeight="1">
      <c r="A406" s="402">
        <v>398</v>
      </c>
      <c r="B406" s="403"/>
      <c r="C406" s="403"/>
      <c r="D406" s="403">
        <f t="shared" si="518"/>
        <v>0</v>
      </c>
      <c r="E406" s="416"/>
      <c r="F406" s="417"/>
      <c r="G406" s="406" t="str">
        <f t="shared" si="519"/>
        <v>0.0.0</v>
      </c>
      <c r="H406" s="407" t="str">
        <f t="shared" si="520"/>
        <v>0.0.0</v>
      </c>
      <c r="I406" s="407" t="str">
        <f t="shared" si="521"/>
        <v>0.0.0</v>
      </c>
      <c r="J406" s="407" t="str">
        <f t="shared" si="496"/>
        <v>0.0.0</v>
      </c>
      <c r="K406" s="407" t="str">
        <f t="shared" si="497"/>
        <v>0.0.0</v>
      </c>
      <c r="L406" s="407" t="str">
        <f t="shared" si="498"/>
        <v>0.0.0</v>
      </c>
      <c r="M406" s="407" t="str">
        <f t="shared" si="499"/>
        <v>0.0.0</v>
      </c>
      <c r="N406" s="408" t="str">
        <f t="shared" si="522"/>
        <v>0.0.0</v>
      </c>
      <c r="O406" s="418"/>
      <c r="P406" s="417"/>
      <c r="Q406" s="417"/>
      <c r="R406" s="417"/>
      <c r="S406" s="417"/>
      <c r="T406" s="417"/>
      <c r="U406" s="417"/>
      <c r="V406" s="714"/>
      <c r="W406" s="714"/>
      <c r="X406" s="417"/>
      <c r="Y406" s="417"/>
      <c r="Z406" s="714"/>
      <c r="AA406" s="714"/>
      <c r="AB406" s="417"/>
      <c r="AC406" s="417"/>
      <c r="AD406" s="714"/>
      <c r="AE406" s="714"/>
      <c r="AF406" s="417"/>
      <c r="AG406" s="417"/>
      <c r="AH406" s="714"/>
      <c r="AI406" s="714"/>
      <c r="AJ406" s="417"/>
      <c r="AK406" s="417"/>
      <c r="AL406" s="714"/>
      <c r="AM406" s="714"/>
      <c r="AN406" s="417"/>
      <c r="AO406" s="417"/>
      <c r="AP406" s="714"/>
      <c r="AQ406" s="714"/>
      <c r="AR406" s="417"/>
      <c r="AS406" s="417"/>
      <c r="AT406" s="714"/>
      <c r="AU406" s="714"/>
      <c r="AV406" s="417"/>
      <c r="AW406" s="417"/>
      <c r="AX406" s="716"/>
      <c r="AY406" s="716"/>
      <c r="AZ406" s="635"/>
      <c r="BA406" s="635"/>
      <c r="BB406" s="716"/>
      <c r="BC406" s="716"/>
      <c r="BD406" s="635"/>
      <c r="BE406" s="635"/>
      <c r="BF406" s="717"/>
      <c r="BG406" s="717"/>
      <c r="BH406" s="432">
        <f t="shared" si="473"/>
        <v>0</v>
      </c>
      <c r="BI406" s="432">
        <f t="shared" si="501"/>
        <v>0</v>
      </c>
      <c r="BJ406" s="432">
        <f t="shared" si="502"/>
        <v>0</v>
      </c>
      <c r="BK406" s="432">
        <f t="shared" si="503"/>
        <v>0</v>
      </c>
      <c r="BL406" s="432">
        <f t="shared" si="504"/>
        <v>0</v>
      </c>
      <c r="BM406" s="436">
        <f t="shared" si="523"/>
        <v>0</v>
      </c>
      <c r="BN406" s="462">
        <v>0.65</v>
      </c>
      <c r="BO406" s="427">
        <f t="shared" si="481"/>
        <v>0</v>
      </c>
      <c r="BP406" s="419"/>
      <c r="BQ406" s="700"/>
      <c r="BR406" s="419"/>
      <c r="BS406" s="700"/>
      <c r="BT406" s="700"/>
      <c r="BU406" s="700"/>
      <c r="BV406" s="427">
        <f t="shared" si="516"/>
        <v>0</v>
      </c>
      <c r="BW406" s="419"/>
      <c r="BX406" s="781"/>
      <c r="BY406" s="700"/>
      <c r="BZ406" s="432"/>
      <c r="CA406" s="700"/>
      <c r="CB406" s="432"/>
      <c r="CC406" s="700"/>
      <c r="CD406" s="432"/>
      <c r="CE406" s="404">
        <f>IF(OR(C406=0,CD406="Д"),0,IF(AND(C406&gt;0,E406=0),VLOOKUP(C406,звания!A:B,2,FALSE)/((EOMONTH($G$3,0)+1)-$G$3)*BO406+VLOOKUP(C406,звания!A:B,2,FALSE)/((EOMONTH($G$3,0)+1)-$G$3)*BR406+VLOOKUP(C406,звания!A:B,2,FALSE)/((EOMONTH($G$3,0)+1)-$G$3)*BU406,IF(AND(C406&gt;0,E406&gt;0,F406&gt;=$G$3,BO406=(EOMONTH($G$3,0)+1)-$G$3),(VLOOKUP(E406,звания!A:B,2,FALSE)/(EOMONTH($G$3,0)-$G$3+1))*(F406-$G$3)+(VLOOKUP(C406,звания!A:B,2,FALSE)/(EOMONTH($G$3,0)-$G$3+1))*((EOMONTH($G$3,0)-$G$3+1)-(F406-$G$3)),IF(AND(C406&gt;0,E406&gt;0,F406&gt;$G$3,BO406&lt;(EOMONTH($G$3,0)+1)-$G$3,BO406&lt;&gt;0),VLOOKUP(E406,звания!A:B,2,FALSE)/((EOMONTH($G$3,0)+1)-$G$3)*((F406-$G$3)-(((EOMONTH($G$3,0)+1)-$G$3)-BO406-BU406-BR406))+VLOOKUP(C406,звания!A:B,2,FALSE)/((EOMONTH($G$3,0)+1)-$G$3)*(((EOMONTH($G$3,0)+1)-F406)),IF(F406&lt;$G$3,(VLOOKUP(C406,звания!A:B,2,FALSE)-VLOOKUP(E406,звания!A:B,2,FALSE))/((EOMONTH($BN$3,0)+1)-$BN$3)*(EOMONTH($BN$3,0)+1-F406)+VLOOKUP(C406,звания!A:B,2,FALSE)/((EOMONTH($G$3,0)+1)-$G$3)*BO406+VLOOKUP(C406,звания!A:B,2,FALSE)/((EOMONTH($G$3,0)+1)-$G$3)*BU406+VLOOKUP(C406,звания!A:B,2,FALSE)/((EOMONTH($G$3,0)+1)-$G$3)*BR406,0)))))</f>
        <v>0</v>
      </c>
      <c r="CF406" s="404">
        <f>IF(OR(CD406="Д",C406=0),0,IF(B406="Виключений зі списків",IF(BS406=0,(VLOOKUP(O406,звания!$D$2:$E$62,2,FALSE))/(EOMONTH($B$3,0)+1-$B$3)*BO406+(VLOOKUP(BQ406,звания!$D$2:$E$62,2,FALSE))/(EOMONTH($B$3,0)+1-$B$3)*BR406,(((VLOOKUP(O406,звания!$D$2:$E$62,2,FALSE))/(EOMONTH($B$3,0)+1-$B$3))*BO406)+(VLOOKUP(BQ406,звания!$D$2:$E$62,2,FALSE))/(EOMONTH($B$3,0)+1-$B$3)*BR406+(VLOOKUP(BS406,звания!$D$2:$E$62,2,FALSE))/(EOMONTH($B$3,0)+1-$B$3)*BU406),IF(BS406=0,(VLOOKUP(O406,звания!$D$2:$E$62,2,FALSE))/(EOMONTH($G$3,0)+1-$G$3)*BO406+(VLOOKUP(BQ406,звания!$D$2:$E$62,2,FALSE))/(EOMONTH($G$3,0)+1-$G$3)*BR406,(((VLOOKUP(O406,звания!$D$2:$E$62,2,FALSE))/(EOMONTH($G$3,0)+1-$G$3))*BO406)+(VLOOKUP(BQ406,звания!$D$2:$E$62,2,FALSE))/(EOMONTH($G$3,0)+1-$G$3)*BR406+(VLOOKUP(BS406,звания!$D$2:$E$62,2,FALSE))/(EOMONTH($G$3,0)+1-$G$3)*BU406+IF(BT406=0,0,(VLOOKUP(BS406,звания!$D$2:$E$62,2,FALSE))/(EOMONTH($BN$3,0)+1-$BN$3)*BT406-(VLOOKUP(O406,звания!$D$2:$E$62,2,FALSE))/(EOMONTH($BN$3,0)+1-$BN$3)*BT406))))</f>
        <v>0</v>
      </c>
      <c r="CG406" s="404">
        <f t="shared" si="457"/>
        <v>0</v>
      </c>
      <c r="CH406" s="404">
        <f>IF(BW406=0,CF406*BX406%,IF(BW406&gt;0,((VLOOKUP(O406,звания!$D$2:$E$62,2,FALSE)/(EOMONTH($G$3,0)+1-$G$3)*BW406)*BX406%)))</f>
        <v>0</v>
      </c>
      <c r="CI406" s="404">
        <f>IF(BY406=0,CF406*BZ406%,IF(BY406&gt;0,(VLOOKUP(O406,звания!$D$2:$E$62,2,FALSE)/(EOMONTH($G$3,0)+1-$G$3)*BO406)*BZ406%)+(VLOOKUP(BS406,звания!$D$2:$E$62,2,FALSE)/(EOMONTH($G$3,0)+1-$G$3)*BU406)*BZ406%)</f>
        <v>0</v>
      </c>
      <c r="CJ406" s="404">
        <f>IF(CA406=0,CF406*CB406%,IF(CA406&gt;0,(VLOOKUP(O406,звания!$D$2:$E$62,2,FALSE)/(EOMONTH($G$3,0)+1-$G$3)*BO406)*CB406%)+(VLOOKUP(BS406,звания!$D$2:$E$62,2,FALSE)/(EOMONTH($G$3,0)+1-$G$3)*BU406)*CB406%)</f>
        <v>0</v>
      </c>
      <c r="CK406" s="404">
        <f>IF(CD406="Д",0,IF(CC406=0,CF406*CD406%,IF(CC406&gt;0,(VLOOKUP(O406,звания!$D$2:$E$62,2,FALSE)/(EOMONTH($G$3,0)+1-$G$3)*BO406)*CD406%)+(VLOOKUP(BS406,звания!$D$2:$E$62,2,FALSE)/(EOMONTH($G$3,0)+1-$G$3)*BU406)*CD406%))</f>
        <v>0</v>
      </c>
      <c r="CL406" s="404">
        <f>IF(BR406&gt;0,((VLOOKUP(C406,звания!$A$2:$B$62,2,FALSE)/(EOMONTH($G$3,0)+1-$G$3)*BO406+VLOOKUP(O406,звания!$D$2:$E$62,2,FALSE)/(EOMONTH($G$3,0)+1-$G$3)*BO406+(VLOOKUP(C406,звания!$A$2:$B$62,2,FALSE)/(EOMONTH($G$3,0)+1-$G$3)*BO406+VLOOKUP(O406,звания!$D$2:$E$62,2,FALSE)/(EOMONTH($G$3,0)+1-$G$3)*BO406)*BV406%)*BN406)+(VLOOKUP(C406,звания!$A$2:$B$62,2,FALSE)/(EOMONTH($G$3,0)+1-$G$3)*BU406+VLOOKUP(BS406,звания!$D$2:$E$62,2,FALSE)/(EOMONTH($G$3,0)+1-$G$3)*BU406+(VLOOKUP(C406,звания!$A$2:$B$62,2,FALSE)/(EOMONTH($G$3,0)+1-$G$3)*BU406+VLOOKUP(BS406,звания!$D$2:$E$62,2,FALSE)/(EOMONTH($G$3,0)+1-$G$3)*BU406)*BV406%)*BN406,(CE406+CF406+CG406)*BN406)</f>
        <v>0</v>
      </c>
      <c r="CM406" s="404"/>
      <c r="CN406" s="404"/>
      <c r="CO406" s="432">
        <f t="shared" si="506"/>
        <v>0</v>
      </c>
      <c r="CP406" s="638"/>
      <c r="CQ406" s="637">
        <f>IF(CF406=0,0,IF((SUM(BH406:BM406)&gt;360),(VLOOKUP(O406,звания!$F$2:$G$62,2,FALSE))/100,VLOOKUP(O406,звания!$F$2:$H$62,3,FALSE)/100))</f>
        <v>0</v>
      </c>
      <c r="CR406" s="617">
        <f>IF(B406="Виключений зі списків",IF(AND(BU406=0,360-BH406&lt;0),(VLOOKUP(O406,звания!$D$2:$E$62,2,FALSE))/(EOMONTH($B$3,0)+1-$B$3)*BO406*CQ406,IF(AND(360-BH406&gt;=0,360-BH406&lt;(EOMONTH($B$3,0)+1-$B$3)),(CF406/(EOMONTH($B$3,0)-$B$3+1)*(360-BH406))*CQ406+(CF406/(EOMONTH($B$3,0)-$B$3+1)*((EOMONTH($B$3,0)-$B$3+1)-(360-BH406)))*VLOOKUP(O406,звания!$F$2:$H$62,2,FALSE)/100,((((VLOOKUP(O406,звания!$D$2:$E$62,2,FALSE))/(EOMONTH($B$3,0)+1-$B$3)*BO406*CQ406+(VLOOKUP(BS406,звания!$D$2:$E$62,2,FALSE))/(EOMONTH($B$3,0)+1-$B$3)*BU406*(VLOOKUP(BS406,звания!$F$2:$G$62,2,FALSE)*0.01)+(IF(BT406=0,0,(VLOOKUP(BS406,звания!$D$2:$E$62,2,FALSE)/(EOMONTH($G$3,0)+1-$G$3)*BT406*(VLOOKUP(BS406,звания!$F$2:$G$62,2,FALSE)))*0.01-(VLOOKUP(O406,звания!$D$2:$E$62,2,FALSE)/(EOMONTH($G$3,0)+1-$G$3)*BT406*(VLOOKUP(O406,звания!$F$2:$G$62,2,FALSE)))*0.01)))))/100*(100-CP406))),(IF(AND(BU406=0,360-BH406&lt;0,CP406=0),(VLOOKUP(O406,звания!$D$2:$E$62,2,FALSE))/(EOMONTH($G$3,0)+1-$G$3)*BO406*CQ406,IF(AND(360-BH406&gt;=0,360-BH406&lt;(EOMONTH($G$3,0)+1-$G$3)),(CF406/(EOMONTH($G$3,0)-$G$3+1)*(360-BH406))*CQ406+(CF406/(EOMONTH($G$3,0)-$G$3+1)*((EOMONTH($G$3,0)-$G$3+1)-(360-BH406)))*VLOOKUP(O406,звания!$F$2:$H$62,2,FALSE)/100,((((VLOOKUP(O406,звания!$D$2:$E$62,2,FALSE))/(EOMONTH($G$3,0)+1-$G$3)*BO406*CQ406+(VLOOKUP(BS406,звания!$D$2:$E$62,2,FALSE))/(EOMONTH($G$3,0)+1-$G$3)*BU406*(VLOOKUP(BS406,звания!$F$2:$G$62,2,FALSE)*0.01)))/100*(100-CP406)+(IF(BT406=0,0,(VLOOKUP(BS406,звания!$D$2:$E$62,2,FALSE)/(EOMONTH($B$3,0)+1-$B$3)*BT406*(VLOOKUP(BS406,звания!$F$2:$G$62,2,FALSE)))*0.01-(VLOOKUP(O406,звания!$D$2:$E$62,2,FALSE)/(EOMONTH($B$3,0)+1-$B$3)*BT406*(VLOOKUP(O406,звания!$F$2:$G$62,2,FALSE)))*0.01)))))))</f>
        <v>0</v>
      </c>
      <c r="CS406" s="416">
        <f t="shared" si="512"/>
        <v>0</v>
      </c>
      <c r="CT406" s="403"/>
      <c r="CU406" s="403"/>
      <c r="CV406" s="403">
        <f t="shared" si="507"/>
        <v>0</v>
      </c>
      <c r="CW406" s="556">
        <f t="shared" si="524"/>
        <v>0</v>
      </c>
      <c r="CX406" s="403">
        <f t="shared" si="470"/>
        <v>0</v>
      </c>
      <c r="CY406" s="403"/>
      <c r="CZ406" s="404">
        <f t="shared" si="525"/>
        <v>0</v>
      </c>
      <c r="DA406" s="403"/>
      <c r="DB406" s="403"/>
      <c r="DC406" s="403"/>
      <c r="DD406" s="421">
        <f t="shared" si="514"/>
        <v>0</v>
      </c>
      <c r="DE406" s="421">
        <f t="shared" si="472"/>
        <v>0</v>
      </c>
      <c r="DF406" s="403">
        <f t="shared" si="526"/>
        <v>0</v>
      </c>
      <c r="DG406" s="421">
        <f t="shared" si="527"/>
        <v>0</v>
      </c>
      <c r="DH406" s="421"/>
      <c r="DI406" s="421"/>
      <c r="DJ406" s="422" t="str">
        <f t="shared" si="456"/>
        <v xml:space="preserve">    </v>
      </c>
      <c r="DK406" s="424"/>
      <c r="DL406" s="429"/>
      <c r="DM406" s="429"/>
      <c r="DN406" s="429"/>
      <c r="DO406" s="420"/>
      <c r="DP406" s="123"/>
      <c r="DQ406" s="817"/>
      <c r="DR406" s="818"/>
      <c r="DS406" s="819"/>
      <c r="DT406" s="820"/>
      <c r="DU406" s="124"/>
      <c r="DV406" s="110"/>
      <c r="DZ406" s="105"/>
      <c r="EH406" s="543">
        <f t="shared" si="490"/>
        <v>0</v>
      </c>
      <c r="EI406" s="404">
        <f t="shared" si="491"/>
        <v>0</v>
      </c>
      <c r="EJ406" s="29">
        <f t="shared" si="492"/>
        <v>0</v>
      </c>
      <c r="EK406" s="50"/>
      <c r="EL406" s="29"/>
      <c r="EM406" s="50"/>
      <c r="EN406" s="50"/>
      <c r="EO406" s="50"/>
      <c r="EP406" s="29"/>
    </row>
    <row r="407" spans="1:146" ht="17.45" hidden="1" customHeight="1">
      <c r="A407" s="446">
        <v>399</v>
      </c>
      <c r="B407" s="403"/>
      <c r="C407" s="403"/>
      <c r="D407" s="403">
        <f t="shared" si="518"/>
        <v>0</v>
      </c>
      <c r="E407" s="416"/>
      <c r="F407" s="417"/>
      <c r="G407" s="406" t="str">
        <f t="shared" si="519"/>
        <v>0.0.0</v>
      </c>
      <c r="H407" s="407" t="str">
        <f t="shared" si="520"/>
        <v>0.0.0</v>
      </c>
      <c r="I407" s="407" t="str">
        <f t="shared" si="521"/>
        <v>0.0.0</v>
      </c>
      <c r="J407" s="407" t="str">
        <f t="shared" si="496"/>
        <v>0.0.0</v>
      </c>
      <c r="K407" s="407" t="str">
        <f t="shared" si="497"/>
        <v>0.0.0</v>
      </c>
      <c r="L407" s="407" t="str">
        <f t="shared" si="498"/>
        <v>0.0.0</v>
      </c>
      <c r="M407" s="407" t="str">
        <f t="shared" si="499"/>
        <v>0.0.0</v>
      </c>
      <c r="N407" s="408" t="str">
        <f t="shared" si="522"/>
        <v>0.0.0</v>
      </c>
      <c r="O407" s="418"/>
      <c r="P407" s="417"/>
      <c r="Q407" s="417"/>
      <c r="R407" s="417"/>
      <c r="S407" s="417"/>
      <c r="T407" s="417"/>
      <c r="U407" s="417"/>
      <c r="V407" s="714"/>
      <c r="W407" s="714"/>
      <c r="X407" s="417"/>
      <c r="Y407" s="417"/>
      <c r="Z407" s="714"/>
      <c r="AA407" s="714"/>
      <c r="AB407" s="417"/>
      <c r="AC407" s="417"/>
      <c r="AD407" s="714"/>
      <c r="AE407" s="714"/>
      <c r="AF407" s="417"/>
      <c r="AG407" s="417"/>
      <c r="AH407" s="714"/>
      <c r="AI407" s="714"/>
      <c r="AJ407" s="417"/>
      <c r="AK407" s="417"/>
      <c r="AL407" s="714"/>
      <c r="AM407" s="714"/>
      <c r="AN407" s="417"/>
      <c r="AO407" s="417"/>
      <c r="AP407" s="714"/>
      <c r="AQ407" s="714"/>
      <c r="AR407" s="417"/>
      <c r="AS407" s="417"/>
      <c r="AT407" s="714"/>
      <c r="AU407" s="714"/>
      <c r="AV407" s="417"/>
      <c r="AW407" s="417"/>
      <c r="AX407" s="716"/>
      <c r="AY407" s="716"/>
      <c r="AZ407" s="635"/>
      <c r="BA407" s="635"/>
      <c r="BB407" s="716"/>
      <c r="BC407" s="716"/>
      <c r="BD407" s="635"/>
      <c r="BE407" s="635"/>
      <c r="BF407" s="717"/>
      <c r="BG407" s="717"/>
      <c r="BH407" s="432">
        <f t="shared" si="473"/>
        <v>0</v>
      </c>
      <c r="BI407" s="432">
        <f t="shared" si="501"/>
        <v>0</v>
      </c>
      <c r="BJ407" s="432">
        <f t="shared" si="502"/>
        <v>0</v>
      </c>
      <c r="BK407" s="432">
        <f t="shared" si="503"/>
        <v>0</v>
      </c>
      <c r="BL407" s="432">
        <f t="shared" si="504"/>
        <v>0</v>
      </c>
      <c r="BM407" s="436">
        <f t="shared" si="523"/>
        <v>0</v>
      </c>
      <c r="BN407" s="462">
        <v>0.65</v>
      </c>
      <c r="BO407" s="427">
        <f t="shared" si="481"/>
        <v>0</v>
      </c>
      <c r="BP407" s="419"/>
      <c r="BQ407" s="700"/>
      <c r="BR407" s="419"/>
      <c r="BS407" s="700"/>
      <c r="BT407" s="700"/>
      <c r="BU407" s="700"/>
      <c r="BV407" s="427">
        <f t="shared" si="516"/>
        <v>0</v>
      </c>
      <c r="BW407" s="419"/>
      <c r="BX407" s="782"/>
      <c r="BY407" s="419"/>
      <c r="BZ407" s="432"/>
      <c r="CA407" s="419"/>
      <c r="CB407" s="427"/>
      <c r="CC407" s="419"/>
      <c r="CD407" s="427"/>
      <c r="CE407" s="404">
        <f>IF(OR(C407=0,CD407="Д"),0,IF(AND(C407&gt;0,E407=0),VLOOKUP(C407,звания!A:B,2,FALSE)/((EOMONTH($G$3,0)+1)-$G$3)*BO407+VLOOKUP(C407,звания!A:B,2,FALSE)/((EOMONTH($G$3,0)+1)-$G$3)*BR407+VLOOKUP(C407,звания!A:B,2,FALSE)/((EOMONTH($G$3,0)+1)-$G$3)*BU407,IF(AND(C407&gt;0,E407&gt;0,F407&gt;=$G$3,BO407=(EOMONTH($G$3,0)+1)-$G$3),(VLOOKUP(E407,звания!A:B,2,FALSE)/(EOMONTH($G$3,0)-$G$3+1))*(F407-$G$3)+(VLOOKUP(C407,звания!A:B,2,FALSE)/(EOMONTH($G$3,0)-$G$3+1))*((EOMONTH($G$3,0)-$G$3+1)-(F407-$G$3)),IF(AND(C407&gt;0,E407&gt;0,F407&gt;$G$3,BO407&lt;(EOMONTH($G$3,0)+1)-$G$3,BO407&lt;&gt;0),VLOOKUP(E407,звания!A:B,2,FALSE)/((EOMONTH($G$3,0)+1)-$G$3)*((F407-$G$3)-(((EOMONTH($G$3,0)+1)-$G$3)-BO407-BU407-BR407))+VLOOKUP(C407,звания!A:B,2,FALSE)/((EOMONTH($G$3,0)+1)-$G$3)*(((EOMONTH($G$3,0)+1)-F407)),IF(F407&lt;$G$3,(VLOOKUP(C407,звания!A:B,2,FALSE)-VLOOKUP(E407,звания!A:B,2,FALSE))/((EOMONTH($BN$3,0)+1)-$BN$3)*(EOMONTH($BN$3,0)+1-F407)+VLOOKUP(C407,звания!A:B,2,FALSE)/((EOMONTH($G$3,0)+1)-$G$3)*BO407+VLOOKUP(C407,звания!A:B,2,FALSE)/((EOMONTH($G$3,0)+1)-$G$3)*BU407+VLOOKUP(C407,звания!A:B,2,FALSE)/((EOMONTH($G$3,0)+1)-$G$3)*BR407,0)))))</f>
        <v>0</v>
      </c>
      <c r="CF407" s="404">
        <f>IF(OR(CD407="Д",C407=0),0,IF(B407="Виключений зі списків",IF(BS407=0,(VLOOKUP(O407,звания!$D$2:$E$62,2,FALSE))/(EOMONTH($B$3,0)+1-$B$3)*BO407+(VLOOKUP(BQ407,звания!$D$2:$E$62,2,FALSE))/(EOMONTH($B$3,0)+1-$B$3)*BR407,(((VLOOKUP(O407,звания!$D$2:$E$62,2,FALSE))/(EOMONTH($B$3,0)+1-$B$3))*BO407)+(VLOOKUP(BQ407,звания!$D$2:$E$62,2,FALSE))/(EOMONTH($B$3,0)+1-$B$3)*BR407+(VLOOKUP(BS407,звания!$D$2:$E$62,2,FALSE))/(EOMONTH($B$3,0)+1-$B$3)*BU407),IF(BS407=0,(VLOOKUP(O407,звания!$D$2:$E$62,2,FALSE))/(EOMONTH($G$3,0)+1-$G$3)*BO407+(VLOOKUP(BQ407,звания!$D$2:$E$62,2,FALSE))/(EOMONTH($G$3,0)+1-$G$3)*BR407,(((VLOOKUP(O407,звания!$D$2:$E$62,2,FALSE))/(EOMONTH($G$3,0)+1-$G$3))*BO407)+(VLOOKUP(BQ407,звания!$D$2:$E$62,2,FALSE))/(EOMONTH($G$3,0)+1-$G$3)*BR407+(VLOOKUP(BS407,звания!$D$2:$E$62,2,FALSE))/(EOMONTH($G$3,0)+1-$G$3)*BU407+IF(BT407=0,0,(VLOOKUP(BS407,звания!$D$2:$E$62,2,FALSE))/(EOMONTH($BN$3,0)+1-$BN$3)*BT407-(VLOOKUP(O407,звания!$D$2:$E$62,2,FALSE))/(EOMONTH($BN$3,0)+1-$BN$3)*BT407))))</f>
        <v>0</v>
      </c>
      <c r="CG407" s="404">
        <f t="shared" si="457"/>
        <v>0</v>
      </c>
      <c r="CH407" s="404">
        <f>IF(BW407=0,CF407*BX407%,IF(BW407&gt;0,((VLOOKUP(O407,звания!$D$2:$E$62,2,FALSE)/(EOMONTH($G$3,0)+1-$G$3)*BW407)*BX407%)))</f>
        <v>0</v>
      </c>
      <c r="CI407" s="404">
        <f>IF(BY407=0,CF407*BZ407%,IF(BY407&gt;0,(VLOOKUP(O407,звания!$D$2:$E$62,2,FALSE)/(EOMONTH($G$3,0)+1-$G$3)*BO407)*BZ407%)+(VLOOKUP(BS407,звания!$D$2:$E$62,2,FALSE)/(EOMONTH($G$3,0)+1-$G$3)*BU407)*BZ407%)</f>
        <v>0</v>
      </c>
      <c r="CJ407" s="404">
        <f>IF(CA407=0,CF407*CB407%,IF(CA407&gt;0,(VLOOKUP(O407,звания!$D$2:$E$62,2,FALSE)/(EOMONTH($G$3,0)+1-$G$3)*BO407)*CB407%)+(VLOOKUP(BS407,звания!$D$2:$E$62,2,FALSE)/(EOMONTH($G$3,0)+1-$G$3)*BU407)*CB407%)</f>
        <v>0</v>
      </c>
      <c r="CK407" s="404">
        <f>IF(CD407="Д",0,IF(CC407=0,CF407*CD407%,IF(CC407&gt;0,(VLOOKUP(O407,звания!$D$2:$E$62,2,FALSE)/(EOMONTH($G$3,0)+1-$G$3)*BO407)*CD407%)+(VLOOKUP(BS407,звания!$D$2:$E$62,2,FALSE)/(EOMONTH($G$3,0)+1-$G$3)*BU407)*CD407%))</f>
        <v>0</v>
      </c>
      <c r="CL407" s="404">
        <f>IF(BR407&gt;0,((VLOOKUP(C407,звания!$A$2:$B$62,2,FALSE)/(EOMONTH($G$3,0)+1-$G$3)*BO407+VLOOKUP(O407,звания!$D$2:$E$62,2,FALSE)/(EOMONTH($G$3,0)+1-$G$3)*BO407+(VLOOKUP(C407,звания!$A$2:$B$62,2,FALSE)/(EOMONTH($G$3,0)+1-$G$3)*BO407+VLOOKUP(O407,звания!$D$2:$E$62,2,FALSE)/(EOMONTH($G$3,0)+1-$G$3)*BO407)*BV407%)*BN407)+(VLOOKUP(C407,звания!$A$2:$B$62,2,FALSE)/(EOMONTH($G$3,0)+1-$G$3)*BU407+VLOOKUP(BS407,звания!$D$2:$E$62,2,FALSE)/(EOMONTH($G$3,0)+1-$G$3)*BU407+(VLOOKUP(C407,звания!$A$2:$B$62,2,FALSE)/(EOMONTH($G$3,0)+1-$G$3)*BU407+VLOOKUP(BS407,звания!$D$2:$E$62,2,FALSE)/(EOMONTH($G$3,0)+1-$G$3)*BU407)*BV407%)*BN407,(CE407+CF407+CG407)*BN407)</f>
        <v>0</v>
      </c>
      <c r="CM407" s="404"/>
      <c r="CN407" s="404"/>
      <c r="CO407" s="432">
        <f t="shared" si="506"/>
        <v>0</v>
      </c>
      <c r="CP407" s="638"/>
      <c r="CQ407" s="637">
        <f>IF(CF407=0,0,IF((SUM(BH407:BM407)&gt;360),(VLOOKUP(O407,звания!$F$2:$G$62,2,FALSE))/100,VLOOKUP(O407,звания!$F$2:$H$62,3,FALSE)/100))</f>
        <v>0</v>
      </c>
      <c r="CR407" s="617">
        <f>IF(B407="Виключений зі списків",IF(AND(BU407=0,360-BH407&lt;0),(VLOOKUP(O407,звания!$D$2:$E$62,2,FALSE))/(EOMONTH($B$3,0)+1-$B$3)*BO407*CQ407,IF(AND(360-BH407&gt;=0,360-BH407&lt;(EOMONTH($B$3,0)+1-$B$3)),(CF407/(EOMONTH($B$3,0)-$B$3+1)*(360-BH407))*CQ407+(CF407/(EOMONTH($B$3,0)-$B$3+1)*((EOMONTH($B$3,0)-$B$3+1)-(360-BH407)))*VLOOKUP(O407,звания!$F$2:$H$62,2,FALSE)/100,((((VLOOKUP(O407,звания!$D$2:$E$62,2,FALSE))/(EOMONTH($B$3,0)+1-$B$3)*BO407*CQ407+(VLOOKUP(BS407,звания!$D$2:$E$62,2,FALSE))/(EOMONTH($B$3,0)+1-$B$3)*BU407*(VLOOKUP(BS407,звания!$F$2:$G$62,2,FALSE)*0.01)+(IF(BT407=0,0,(VLOOKUP(BS407,звания!$D$2:$E$62,2,FALSE)/(EOMONTH($G$3,0)+1-$G$3)*BT407*(VLOOKUP(BS407,звания!$F$2:$G$62,2,FALSE)))*0.01-(VLOOKUP(O407,звания!$D$2:$E$62,2,FALSE)/(EOMONTH($G$3,0)+1-$G$3)*BT407*(VLOOKUP(O407,звания!$F$2:$G$62,2,FALSE)))*0.01)))))/100*(100-CP407))),(IF(AND(BU407=0,360-BH407&lt;0,CP407=0),(VLOOKUP(O407,звания!$D$2:$E$62,2,FALSE))/(EOMONTH($G$3,0)+1-$G$3)*BO407*CQ407,IF(AND(360-BH407&gt;=0,360-BH407&lt;(EOMONTH($G$3,0)+1-$G$3)),(CF407/(EOMONTH($G$3,0)-$G$3+1)*(360-BH407))*CQ407+(CF407/(EOMONTH($G$3,0)-$G$3+1)*((EOMONTH($G$3,0)-$G$3+1)-(360-BH407)))*VLOOKUP(O407,звания!$F$2:$H$62,2,FALSE)/100,((((VLOOKUP(O407,звания!$D$2:$E$62,2,FALSE))/(EOMONTH($G$3,0)+1-$G$3)*BO407*CQ407+(VLOOKUP(BS407,звания!$D$2:$E$62,2,FALSE))/(EOMONTH($G$3,0)+1-$G$3)*BU407*(VLOOKUP(BS407,звания!$F$2:$G$62,2,FALSE)*0.01)))/100*(100-CP407)+(IF(BT407=0,0,(VLOOKUP(BS407,звания!$D$2:$E$62,2,FALSE)/(EOMONTH($B$3,0)+1-$B$3)*BT407*(VLOOKUP(BS407,звания!$F$2:$G$62,2,FALSE)))*0.01-(VLOOKUP(O407,звания!$D$2:$E$62,2,FALSE)/(EOMONTH($B$3,0)+1-$B$3)*BT407*(VLOOKUP(O407,звания!$F$2:$G$62,2,FALSE)))*0.01)))))))</f>
        <v>0</v>
      </c>
      <c r="CS407" s="416">
        <f t="shared" si="512"/>
        <v>0</v>
      </c>
      <c r="CT407" s="403"/>
      <c r="CU407" s="403"/>
      <c r="CV407" s="403">
        <f t="shared" si="507"/>
        <v>0</v>
      </c>
      <c r="CW407" s="556">
        <f t="shared" si="524"/>
        <v>0</v>
      </c>
      <c r="CX407" s="403">
        <f t="shared" si="470"/>
        <v>0</v>
      </c>
      <c r="CY407" s="403"/>
      <c r="CZ407" s="404">
        <f t="shared" si="525"/>
        <v>0</v>
      </c>
      <c r="DA407" s="403"/>
      <c r="DB407" s="403"/>
      <c r="DC407" s="403"/>
      <c r="DD407" s="421">
        <f t="shared" si="514"/>
        <v>0</v>
      </c>
      <c r="DE407" s="421">
        <f t="shared" si="472"/>
        <v>0</v>
      </c>
      <c r="DF407" s="403">
        <f t="shared" si="526"/>
        <v>0</v>
      </c>
      <c r="DG407" s="421">
        <f t="shared" si="527"/>
        <v>0</v>
      </c>
      <c r="DH407" s="421"/>
      <c r="DI407" s="421"/>
      <c r="DJ407" s="422" t="str">
        <f t="shared" si="456"/>
        <v xml:space="preserve">    </v>
      </c>
      <c r="DK407" s="424"/>
      <c r="DL407" s="429"/>
      <c r="DM407" s="429"/>
      <c r="DN407" s="429"/>
      <c r="DO407" s="420"/>
      <c r="DP407" s="123"/>
      <c r="DQ407" s="817"/>
      <c r="DR407" s="818"/>
      <c r="DS407" s="819"/>
      <c r="DT407" s="820"/>
      <c r="DU407" s="124"/>
      <c r="DV407" s="110"/>
      <c r="DZ407" s="105"/>
      <c r="EH407" s="543">
        <f t="shared" si="490"/>
        <v>0</v>
      </c>
      <c r="EI407" s="404">
        <f t="shared" si="491"/>
        <v>0</v>
      </c>
      <c r="EJ407" s="29">
        <f t="shared" si="492"/>
        <v>0</v>
      </c>
      <c r="EK407" s="50"/>
      <c r="EL407" s="29"/>
      <c r="EM407" s="50"/>
      <c r="EN407" s="50"/>
      <c r="EO407" s="50"/>
      <c r="EP407" s="29"/>
    </row>
    <row r="408" spans="1:146" ht="17.45" hidden="1" customHeight="1">
      <c r="A408" s="402">
        <v>400</v>
      </c>
      <c r="B408" s="426"/>
      <c r="C408" s="403"/>
      <c r="D408" s="403">
        <f t="shared" si="518"/>
        <v>0</v>
      </c>
      <c r="E408" s="416"/>
      <c r="F408" s="417"/>
      <c r="G408" s="406" t="str">
        <f t="shared" si="519"/>
        <v>0.0.0</v>
      </c>
      <c r="H408" s="407" t="str">
        <f t="shared" si="520"/>
        <v>0.0.0</v>
      </c>
      <c r="I408" s="407" t="str">
        <f t="shared" si="521"/>
        <v>0.0.0</v>
      </c>
      <c r="J408" s="407" t="str">
        <f t="shared" si="496"/>
        <v>0.0.0</v>
      </c>
      <c r="K408" s="407" t="str">
        <f t="shared" si="497"/>
        <v>0.0.0</v>
      </c>
      <c r="L408" s="407" t="str">
        <f t="shared" si="498"/>
        <v>0.0.0</v>
      </c>
      <c r="M408" s="407" t="str">
        <f t="shared" si="499"/>
        <v>0.0.0</v>
      </c>
      <c r="N408" s="408" t="str">
        <f t="shared" si="522"/>
        <v>0.0.0</v>
      </c>
      <c r="O408" s="418"/>
      <c r="P408" s="417"/>
      <c r="Q408" s="417"/>
      <c r="R408" s="417"/>
      <c r="S408" s="417"/>
      <c r="T408" s="417"/>
      <c r="U408" s="417"/>
      <c r="V408" s="714"/>
      <c r="W408" s="714"/>
      <c r="X408" s="417"/>
      <c r="Y408" s="417"/>
      <c r="Z408" s="714"/>
      <c r="AA408" s="714"/>
      <c r="AB408" s="417"/>
      <c r="AC408" s="417"/>
      <c r="AD408" s="714"/>
      <c r="AE408" s="714"/>
      <c r="AF408" s="417"/>
      <c r="AG408" s="417"/>
      <c r="AH408" s="714"/>
      <c r="AI408" s="714"/>
      <c r="AJ408" s="417"/>
      <c r="AK408" s="417"/>
      <c r="AL408" s="714"/>
      <c r="AM408" s="714"/>
      <c r="AN408" s="417"/>
      <c r="AO408" s="417"/>
      <c r="AP408" s="714"/>
      <c r="AQ408" s="714"/>
      <c r="AR408" s="417"/>
      <c r="AS408" s="417"/>
      <c r="AT408" s="714"/>
      <c r="AU408" s="714"/>
      <c r="AV408" s="417"/>
      <c r="AW408" s="417"/>
      <c r="AX408" s="716"/>
      <c r="AY408" s="716"/>
      <c r="AZ408" s="635"/>
      <c r="BA408" s="635"/>
      <c r="BB408" s="716"/>
      <c r="BC408" s="716"/>
      <c r="BD408" s="635"/>
      <c r="BE408" s="635"/>
      <c r="BF408" s="717"/>
      <c r="BG408" s="717"/>
      <c r="BH408" s="432">
        <f t="shared" ref="BH408:BH418" si="528">IF(OR(P408=0,P408&gt;$G$3),0,IF(B408="Виключений зі списків",DAYS360(P408,IF(Q408=0,$B$3,Q408),1)+(DAYS360(R408,IF(AND(S408=0,Q408&gt;1,R408&gt;1),$B$3,S408),1)+(DAYS360(T408,IF(AND(U408=0,T408&gt;1,Q408&gt;1),$B$3,U408),1))),DAYS360(P408,IF(Q408=0,$G$3,Q408),1)+(DAYS360(R408,IF(AND(S408=0,Q408&gt;1,R408&gt;1),$G$3,S408),1)+(DAYS360(T408,IF(AND(U408=0,T408&gt;1,Q408&gt;1),$G$3,U408),1)))))</f>
        <v>0</v>
      </c>
      <c r="BI408" s="432">
        <f t="shared" si="501"/>
        <v>0</v>
      </c>
      <c r="BJ408" s="432">
        <f t="shared" si="502"/>
        <v>0</v>
      </c>
      <c r="BK408" s="432">
        <f t="shared" si="503"/>
        <v>0</v>
      </c>
      <c r="BL408" s="432">
        <f t="shared" si="504"/>
        <v>0</v>
      </c>
      <c r="BM408" s="436">
        <f t="shared" si="523"/>
        <v>0</v>
      </c>
      <c r="BN408" s="462">
        <v>0.65</v>
      </c>
      <c r="BO408" s="427">
        <f t="shared" si="481"/>
        <v>0</v>
      </c>
      <c r="BP408" s="725"/>
      <c r="BQ408" s="700"/>
      <c r="BR408" s="419"/>
      <c r="BS408" s="700"/>
      <c r="BT408" s="700"/>
      <c r="BU408" s="700"/>
      <c r="BV408" s="427">
        <f t="shared" si="471"/>
        <v>0</v>
      </c>
      <c r="BW408" s="419"/>
      <c r="BX408" s="782"/>
      <c r="BY408" s="419"/>
      <c r="BZ408" s="432"/>
      <c r="CA408" s="419"/>
      <c r="CB408" s="427"/>
      <c r="CC408" s="419"/>
      <c r="CD408" s="427"/>
      <c r="CE408" s="404">
        <f>IF(OR(C408=0,CD408="Д"),0,IF(AND(C408&gt;0,E408=0),VLOOKUP(C408,звания!A:B,2,FALSE)/((EOMONTH($G$3,0)+1)-$G$3)*BO408+VLOOKUP(C408,звания!A:B,2,FALSE)/((EOMONTH($G$3,0)+1)-$G$3)*BR408+VLOOKUP(C408,звания!A:B,2,FALSE)/((EOMONTH($G$3,0)+1)-$G$3)*BU408,IF(AND(C408&gt;0,E408&gt;0,F408&gt;=$G$3,BO408=(EOMONTH($G$3,0)+1)-$G$3),(VLOOKUP(E408,звания!A:B,2,FALSE)/(EOMONTH($G$3,0)-$G$3+1))*(F408-$G$3)+(VLOOKUP(C408,звания!A:B,2,FALSE)/(EOMONTH($G$3,0)-$G$3+1))*((EOMONTH($G$3,0)-$G$3+1)-(F408-$G$3)),IF(AND(C408&gt;0,E408&gt;0,F408&gt;$G$3,BO408&lt;(EOMONTH($G$3,0)+1)-$G$3,BO408&lt;&gt;0),VLOOKUP(E408,звания!A:B,2,FALSE)/((EOMONTH($G$3,0)+1)-$G$3)*((F408-$G$3)-(((EOMONTH($G$3,0)+1)-$G$3)-BO408-BU408-BR408))+VLOOKUP(C408,звания!A:B,2,FALSE)/((EOMONTH($G$3,0)+1)-$G$3)*(((EOMONTH($G$3,0)+1)-F408)),IF(F408&lt;$G$3,(VLOOKUP(C408,звания!A:B,2,FALSE)-VLOOKUP(E408,звания!A:B,2,FALSE))/((EOMONTH($BN$3,0)+1)-$BN$3)*(EOMONTH($BN$3,0)+1-F408)+VLOOKUP(C408,звания!A:B,2,FALSE)/((EOMONTH($G$3,0)+1)-$G$3)*BO408+VLOOKUP(C408,звания!A:B,2,FALSE)/((EOMONTH($G$3,0)+1)-$G$3)*BU408+VLOOKUP(C408,звания!A:B,2,FALSE)/((EOMONTH($G$3,0)+1)-$G$3)*BR408,0)))))</f>
        <v>0</v>
      </c>
      <c r="CF408" s="404">
        <f>IF(OR(CD408="Д",C408=0),0,IF(B408="Виключений зі списків",IF(BS408=0,(VLOOKUP(O408,звания!$D$2:$E$62,2,FALSE))/(EOMONTH($B$3,0)+1-$B$3)*BO408+(VLOOKUP(BQ408,звания!$D$2:$E$62,2,FALSE))/(EOMONTH($B$3,0)+1-$B$3)*BR408,(((VLOOKUP(O408,звания!$D$2:$E$62,2,FALSE))/(EOMONTH($B$3,0)+1-$B$3))*BO408)+(VLOOKUP(BQ408,звания!$D$2:$E$62,2,FALSE))/(EOMONTH($B$3,0)+1-$B$3)*BR408+(VLOOKUP(BS408,звания!$D$2:$E$62,2,FALSE))/(EOMONTH($B$3,0)+1-$B$3)*BU408),IF(BS408=0,(VLOOKUP(O408,звания!$D$2:$E$62,2,FALSE))/(EOMONTH($G$3,0)+1-$G$3)*BO408+(VLOOKUP(BQ408,звания!$D$2:$E$62,2,FALSE))/(EOMONTH($G$3,0)+1-$G$3)*BR408,(((VLOOKUP(O408,звания!$D$2:$E$62,2,FALSE))/(EOMONTH($G$3,0)+1-$G$3))*BO408)+(VLOOKUP(BQ408,звания!$D$2:$E$62,2,FALSE))/(EOMONTH($G$3,0)+1-$G$3)*BR408+(VLOOKUP(BS408,звания!$D$2:$E$62,2,FALSE))/(EOMONTH($G$3,0)+1-$G$3)*BU408+IF(BT408=0,0,(VLOOKUP(BS408,звания!$D$2:$E$62,2,FALSE))/(EOMONTH($BN$3,0)+1-$BN$3)*BT408-(VLOOKUP(O408,звания!$D$2:$E$62,2,FALSE))/(EOMONTH($BN$3,0)+1-$BN$3)*BT408))))</f>
        <v>0</v>
      </c>
      <c r="CG408" s="404">
        <f t="shared" si="457"/>
        <v>0</v>
      </c>
      <c r="CH408" s="404">
        <f>IF(BW408=0,CF408*BX408%,IF(BW408&gt;0,((VLOOKUP(O408,звания!$D$2:$E$62,2,FALSE)/(EOMONTH($G$3,0)+1-$G$3)*BW408)*BX408%)))</f>
        <v>0</v>
      </c>
      <c r="CI408" s="404">
        <f>IF(BY408=0,CF408*BZ408%,IF(BY408&gt;0,(VLOOKUP(O408,звания!$D$2:$E$62,2,FALSE)/(EOMONTH($G$3,0)+1-$G$3)*BO408)*BZ408%)+(VLOOKUP(BS408,звания!$D$2:$E$62,2,FALSE)/(EOMONTH($G$3,0)+1-$G$3)*BU408)*BZ408%)</f>
        <v>0</v>
      </c>
      <c r="CJ408" s="404">
        <f>IF(CA408=0,CF408*CB408%,IF(CA408&gt;0,(VLOOKUP(O408,звания!$D$2:$E$62,2,FALSE)/(EOMONTH($G$3,0)+1-$G$3)*BO408)*CB408%)+(VLOOKUP(BS408,звания!$D$2:$E$62,2,FALSE)/(EOMONTH($G$3,0)+1-$G$3)*BU408)*CB408%)</f>
        <v>0</v>
      </c>
      <c r="CK408" s="404">
        <f>IF(CD408="Д",0,IF(CC408=0,CF408*CD408%,IF(CC408&gt;0,(VLOOKUP(O408,звания!$D$2:$E$62,2,FALSE)/(EOMONTH($G$3,0)+1-$G$3)*BO408)*CD408%)+(VLOOKUP(BS408,звания!$D$2:$E$62,2,FALSE)/(EOMONTH($G$3,0)+1-$G$3)*BU408)*CD408%))</f>
        <v>0</v>
      </c>
      <c r="CL408" s="404">
        <f>IF(BR408&gt;0,((VLOOKUP(C408,звания!$A$2:$B$62,2,FALSE)/(EOMONTH($G$3,0)+1-$G$3)*BO408+VLOOKUP(O408,звания!$D$2:$E$62,2,FALSE)/(EOMONTH($G$3,0)+1-$G$3)*BO408+(VLOOKUP(C408,звания!$A$2:$B$62,2,FALSE)/(EOMONTH($G$3,0)+1-$G$3)*BO408+VLOOKUP(O408,звания!$D$2:$E$62,2,FALSE)/(EOMONTH($G$3,0)+1-$G$3)*BO408)*BV408%)*BN408)+(VLOOKUP(C408,звания!$A$2:$B$62,2,FALSE)/(EOMONTH($G$3,0)+1-$G$3)*BU408+VLOOKUP(BS408,звания!$D$2:$E$62,2,FALSE)/(EOMONTH($G$3,0)+1-$G$3)*BU408+(VLOOKUP(C408,звания!$A$2:$B$62,2,FALSE)/(EOMONTH($G$3,0)+1-$G$3)*BU408+VLOOKUP(BS408,звания!$D$2:$E$62,2,FALSE)/(EOMONTH($G$3,0)+1-$G$3)*BU408)*BV408%)*BN408,(CE408+CF408+CG408)*BN408)</f>
        <v>0</v>
      </c>
      <c r="CM408" s="404"/>
      <c r="CN408" s="404"/>
      <c r="CO408" s="432">
        <f t="shared" si="506"/>
        <v>0</v>
      </c>
      <c r="CP408" s="638"/>
      <c r="CQ408" s="637">
        <f>IF(CF408=0,0,IF((SUM(BH408:BM408)&gt;360),(VLOOKUP(O408,звания!$F$2:$G$62,2,FALSE))/100,VLOOKUP(O408,звания!$F$2:$H$62,3,FALSE)/100))</f>
        <v>0</v>
      </c>
      <c r="CR408" s="617">
        <f>IF(B408="Виключений зі списків",IF(AND(BU408=0,360-BH408&lt;0),(VLOOKUP(O408,звания!$D$2:$E$62,2,FALSE))/(EOMONTH($B$3,0)+1-$B$3)*BO408*CQ408,IF(AND(360-BH408&gt;=0,360-BH408&lt;(EOMONTH($B$3,0)+1-$B$3)),(CF408/(EOMONTH($B$3,0)-$B$3+1)*(360-BH408))*CQ408+(CF408/(EOMONTH($B$3,0)-$B$3+1)*((EOMONTH($B$3,0)-$B$3+1)-(360-BH408)))*VLOOKUP(O408,звания!$F$2:$H$62,2,FALSE)/100,((((VLOOKUP(O408,звания!$D$2:$E$62,2,FALSE))/(EOMONTH($B$3,0)+1-$B$3)*BO408*CQ408+(VLOOKUP(BS408,звания!$D$2:$E$62,2,FALSE))/(EOMONTH($B$3,0)+1-$B$3)*BU408*(VLOOKUP(BS408,звания!$F$2:$G$62,2,FALSE)*0.01)+(IF(BT408=0,0,(VLOOKUP(BS408,звания!$D$2:$E$62,2,FALSE)/(EOMONTH($G$3,0)+1-$G$3)*BT408*(VLOOKUP(BS408,звания!$F$2:$G$62,2,FALSE)))*0.01-(VLOOKUP(O408,звания!$D$2:$E$62,2,FALSE)/(EOMONTH($G$3,0)+1-$G$3)*BT408*(VLOOKUP(O408,звания!$F$2:$G$62,2,FALSE)))*0.01)))))/100*(100-CP408))),(IF(AND(BU408=0,360-BH408&lt;0,CP408=0),(VLOOKUP(O408,звания!$D$2:$E$62,2,FALSE))/(EOMONTH($G$3,0)+1-$G$3)*BO408*CQ408,IF(AND(360-BH408&gt;=0,360-BH408&lt;(EOMONTH($G$3,0)+1-$G$3)),(CF408/(EOMONTH($G$3,0)-$G$3+1)*(360-BH408))*CQ408+(CF408/(EOMONTH($G$3,0)-$G$3+1)*((EOMONTH($G$3,0)-$G$3+1)-(360-BH408)))*VLOOKUP(O408,звания!$F$2:$H$62,2,FALSE)/100,((((VLOOKUP(O408,звания!$D$2:$E$62,2,FALSE))/(EOMONTH($G$3,0)+1-$G$3)*BO408*CQ408+(VLOOKUP(BS408,звания!$D$2:$E$62,2,FALSE))/(EOMONTH($G$3,0)+1-$G$3)*BU408*(VLOOKUP(BS408,звания!$F$2:$G$62,2,FALSE)*0.01)))/100*(100-CP408)+(IF(BT408=0,0,(VLOOKUP(BS408,звания!$D$2:$E$62,2,FALSE)/(EOMONTH($B$3,0)+1-$B$3)*BT408*(VLOOKUP(BS408,звания!$F$2:$G$62,2,FALSE)))*0.01-(VLOOKUP(O408,звания!$D$2:$E$62,2,FALSE)/(EOMONTH($B$3,0)+1-$B$3)*BT408*(VLOOKUP(O408,звания!$F$2:$G$62,2,FALSE)))*0.01)))))))</f>
        <v>0</v>
      </c>
      <c r="CS408" s="416">
        <f>SUM(CE408:CM408,CR408)</f>
        <v>0</v>
      </c>
      <c r="CT408" s="403"/>
      <c r="CU408" s="403"/>
      <c r="CV408" s="403">
        <f t="shared" si="507"/>
        <v>0</v>
      </c>
      <c r="CW408" s="556">
        <f t="shared" si="524"/>
        <v>0</v>
      </c>
      <c r="CX408" s="403">
        <f t="shared" si="470"/>
        <v>0</v>
      </c>
      <c r="CY408" s="403"/>
      <c r="CZ408" s="404">
        <f t="shared" si="525"/>
        <v>0</v>
      </c>
      <c r="DA408" s="403"/>
      <c r="DB408" s="403"/>
      <c r="DC408" s="403"/>
      <c r="DD408" s="421">
        <f t="shared" si="514"/>
        <v>0</v>
      </c>
      <c r="DE408" s="421">
        <f t="shared" si="472"/>
        <v>0</v>
      </c>
      <c r="DF408" s="403">
        <f t="shared" si="526"/>
        <v>0</v>
      </c>
      <c r="DG408" s="421">
        <f t="shared" si="527"/>
        <v>0</v>
      </c>
      <c r="DH408" s="421"/>
      <c r="DI408" s="421"/>
      <c r="DJ408" s="422" t="str">
        <f t="shared" si="456"/>
        <v xml:space="preserve">    </v>
      </c>
      <c r="DK408" s="424"/>
      <c r="DL408" s="429"/>
      <c r="DM408" s="429"/>
      <c r="DN408" s="429"/>
      <c r="DO408" s="420"/>
      <c r="DP408" s="123"/>
      <c r="DQ408" s="824"/>
      <c r="DR408" s="818"/>
      <c r="DS408" s="825"/>
      <c r="DT408" s="820"/>
      <c r="DU408" s="400"/>
      <c r="DV408" s="110"/>
      <c r="DZ408" s="105"/>
      <c r="EH408" s="543">
        <f t="shared" si="490"/>
        <v>0</v>
      </c>
      <c r="EI408" s="404">
        <f t="shared" si="491"/>
        <v>0</v>
      </c>
      <c r="EJ408" s="29">
        <f t="shared" si="492"/>
        <v>0</v>
      </c>
      <c r="EK408" s="50"/>
      <c r="EL408" s="29"/>
      <c r="EM408" s="50"/>
      <c r="EN408" s="50"/>
      <c r="EO408" s="50"/>
      <c r="EP408" s="29"/>
    </row>
    <row r="409" spans="1:146" ht="17.45" hidden="1" customHeight="1">
      <c r="A409" s="446">
        <v>401</v>
      </c>
      <c r="B409" s="404"/>
      <c r="C409" s="404"/>
      <c r="D409" s="404">
        <f>DK409</f>
        <v>0</v>
      </c>
      <c r="E409" s="416"/>
      <c r="F409" s="417"/>
      <c r="G409" s="406" t="str">
        <f t="shared" si="519"/>
        <v>0.0.0</v>
      </c>
      <c r="H409" s="407" t="str">
        <f t="shared" si="520"/>
        <v>0.0.0</v>
      </c>
      <c r="I409" s="407" t="str">
        <f t="shared" si="521"/>
        <v>0.0.0</v>
      </c>
      <c r="J409" s="407" t="str">
        <f t="shared" si="496"/>
        <v>0.0.0</v>
      </c>
      <c r="K409" s="407" t="str">
        <f t="shared" si="497"/>
        <v>0.0.0</v>
      </c>
      <c r="L409" s="407" t="str">
        <f t="shared" si="498"/>
        <v>0.0.0</v>
      </c>
      <c r="M409" s="407" t="str">
        <f t="shared" si="499"/>
        <v>0.0.0</v>
      </c>
      <c r="N409" s="408" t="str">
        <f t="shared" si="522"/>
        <v>0.0.0</v>
      </c>
      <c r="O409" s="418"/>
      <c r="P409" s="417"/>
      <c r="Q409" s="417"/>
      <c r="R409" s="417"/>
      <c r="S409" s="417"/>
      <c r="T409" s="417"/>
      <c r="U409" s="417"/>
      <c r="V409" s="714"/>
      <c r="W409" s="714"/>
      <c r="X409" s="417"/>
      <c r="Y409" s="417"/>
      <c r="Z409" s="714"/>
      <c r="AA409" s="714"/>
      <c r="AB409" s="417"/>
      <c r="AC409" s="417"/>
      <c r="AD409" s="714"/>
      <c r="AE409" s="714"/>
      <c r="AF409" s="417"/>
      <c r="AG409" s="417"/>
      <c r="AH409" s="714"/>
      <c r="AI409" s="714"/>
      <c r="AJ409" s="417"/>
      <c r="AK409" s="417"/>
      <c r="AL409" s="714"/>
      <c r="AM409" s="714"/>
      <c r="AN409" s="417"/>
      <c r="AO409" s="417"/>
      <c r="AP409" s="714"/>
      <c r="AQ409" s="714"/>
      <c r="AR409" s="417"/>
      <c r="AS409" s="417"/>
      <c r="AT409" s="714"/>
      <c r="AU409" s="714"/>
      <c r="AV409" s="417"/>
      <c r="AW409" s="417"/>
      <c r="AX409" s="716"/>
      <c r="AY409" s="716"/>
      <c r="AZ409" s="635"/>
      <c r="BA409" s="635"/>
      <c r="BB409" s="716"/>
      <c r="BC409" s="716"/>
      <c r="BD409" s="635"/>
      <c r="BE409" s="635"/>
      <c r="BF409" s="717"/>
      <c r="BG409" s="717"/>
      <c r="BH409" s="432">
        <f t="shared" si="528"/>
        <v>0</v>
      </c>
      <c r="BI409" s="432">
        <f t="shared" si="501"/>
        <v>0</v>
      </c>
      <c r="BJ409" s="432">
        <f t="shared" si="502"/>
        <v>0</v>
      </c>
      <c r="BK409" s="432">
        <f t="shared" si="503"/>
        <v>0</v>
      </c>
      <c r="BL409" s="432">
        <f t="shared" si="504"/>
        <v>0</v>
      </c>
      <c r="BM409" s="436">
        <f t="shared" si="523"/>
        <v>0</v>
      </c>
      <c r="BN409" s="462">
        <v>0.65</v>
      </c>
      <c r="BO409" s="427">
        <f t="shared" si="481"/>
        <v>0</v>
      </c>
      <c r="BP409" s="775"/>
      <c r="BQ409" s="700"/>
      <c r="BR409" s="419"/>
      <c r="BS409" s="700"/>
      <c r="BT409" s="700"/>
      <c r="BU409" s="700"/>
      <c r="BV409" s="427">
        <f t="shared" si="471"/>
        <v>0</v>
      </c>
      <c r="BW409" s="419"/>
      <c r="BX409" s="782"/>
      <c r="BY409" s="419"/>
      <c r="BZ409" s="432"/>
      <c r="CA409" s="419"/>
      <c r="CB409" s="427"/>
      <c r="CC409" s="419"/>
      <c r="CD409" s="427"/>
      <c r="CE409" s="404">
        <f>IF(OR(C409=0,CD409="Д"),0,IF(AND(C409&gt;0,E409=0),VLOOKUP(C409,звания!A:B,2,FALSE)/((EOMONTH($G$3,0)+1)-$G$3)*BO409+VLOOKUP(C409,звания!A:B,2,FALSE)/((EOMONTH($G$3,0)+1)-$G$3)*BR409+VLOOKUP(C409,звания!A:B,2,FALSE)/((EOMONTH($G$3,0)+1)-$G$3)*BU409,IF(AND(C409&gt;0,E409&gt;0,F409&gt;=$G$3,BO409=(EOMONTH($G$3,0)+1)-$G$3),(VLOOKUP(E409,звания!A:B,2,FALSE)/(EOMONTH($G$3,0)-$G$3+1))*(F409-$G$3)+(VLOOKUP(C409,звания!A:B,2,FALSE)/(EOMONTH($G$3,0)-$G$3+1))*((EOMONTH($G$3,0)-$G$3+1)-(F409-$G$3)),IF(AND(C409&gt;0,E409&gt;0,F409&gt;$G$3,BO409&lt;(EOMONTH($G$3,0)+1)-$G$3,BO409&lt;&gt;0),VLOOKUP(E409,звания!A:B,2,FALSE)/((EOMONTH($G$3,0)+1)-$G$3)*((F409-$G$3)-(((EOMONTH($G$3,0)+1)-$G$3)-BO409-BU409-BR409))+VLOOKUP(C409,звания!A:B,2,FALSE)/((EOMONTH($G$3,0)+1)-$G$3)*(((EOMONTH($G$3,0)+1)-F409)),IF(F409&lt;$G$3,(VLOOKUP(C409,звания!A:B,2,FALSE)-VLOOKUP(E409,звания!A:B,2,FALSE))/((EOMONTH($BN$3,0)+1)-$BN$3)*(EOMONTH($BN$3,0)+1-F409)+VLOOKUP(C409,звания!A:B,2,FALSE)/((EOMONTH($G$3,0)+1)-$G$3)*BO409+VLOOKUP(C409,звания!A:B,2,FALSE)/((EOMONTH($G$3,0)+1)-$G$3)*BU409+VLOOKUP(C409,звания!A:B,2,FALSE)/((EOMONTH($G$3,0)+1)-$G$3)*BR409,0)))))</f>
        <v>0</v>
      </c>
      <c r="CF409" s="404">
        <f>IF(OR(CD409="Д",C409=0),0,IF(B409="Виключений зі списків",IF(BS409=0,(VLOOKUP(O409,звания!$D$2:$E$62,2,FALSE))/(EOMONTH($B$3,0)+1-$B$3)*BO409+(VLOOKUP(BQ409,звания!$D$2:$E$62,2,FALSE))/(EOMONTH($B$3,0)+1-$B$3)*BR409,(((VLOOKUP(O409,звания!$D$2:$E$62,2,FALSE))/(EOMONTH($B$3,0)+1-$B$3))*BO409)+(VLOOKUP(BQ409,звания!$D$2:$E$62,2,FALSE))/(EOMONTH($B$3,0)+1-$B$3)*BR409+(VLOOKUP(BS409,звания!$D$2:$E$62,2,FALSE))/(EOMONTH($B$3,0)+1-$B$3)*BU409),IF(BS409=0,(VLOOKUP(O409,звания!$D$2:$E$62,2,FALSE))/(EOMONTH($G$3,0)+1-$G$3)*BO409+(VLOOKUP(BQ409,звания!$D$2:$E$62,2,FALSE))/(EOMONTH($G$3,0)+1-$G$3)*BR409,(((VLOOKUP(O409,звания!$D$2:$E$62,2,FALSE))/(EOMONTH($G$3,0)+1-$G$3))*BO409)+(VLOOKUP(BQ409,звания!$D$2:$E$62,2,FALSE))/(EOMONTH($G$3,0)+1-$G$3)*BR409+(VLOOKUP(BS409,звания!$D$2:$E$62,2,FALSE))/(EOMONTH($G$3,0)+1-$G$3)*BU409+IF(BT409=0,0,(VLOOKUP(BS409,звания!$D$2:$E$62,2,FALSE))/(EOMONTH($BN$3,0)+1-$BN$3)*BT409-(VLOOKUP(O409,звания!$D$2:$E$62,2,FALSE))/(EOMONTH($BN$3,0)+1-$BN$3)*BT409))))</f>
        <v>0</v>
      </c>
      <c r="CG409" s="404">
        <f t="shared" si="457"/>
        <v>0</v>
      </c>
      <c r="CH409" s="404">
        <f>IF(BW409=0,CF409*BX409%,IF(BW409&gt;0,((VLOOKUP(O409,звания!$D$2:$E$62,2,FALSE)/(EOMONTH($G$3,0)+1-$G$3)*BW409)*BX409%)))</f>
        <v>0</v>
      </c>
      <c r="CI409" s="404">
        <f>IF(BY409=0,CF409*BZ409%,IF(BY409&gt;0,(VLOOKUP(O409,звания!$D$2:$E$62,2,FALSE)/(EOMONTH($G$3,0)+1-$G$3)*BO409)*BZ409%)+(VLOOKUP(BS409,звания!$D$2:$E$62,2,FALSE)/(EOMONTH($G$3,0)+1-$G$3)*BU409)*BZ409%)</f>
        <v>0</v>
      </c>
      <c r="CJ409" s="404">
        <f>IF(CA409=0,CF409*CB409%,IF(CA409&gt;0,(VLOOKUP(O409,звания!$D$2:$E$62,2,FALSE)/(EOMONTH($G$3,0)+1-$G$3)*BO409)*CB409%)+(VLOOKUP(BS409,звания!$D$2:$E$62,2,FALSE)/(EOMONTH($G$3,0)+1-$G$3)*BU409)*CB409%)</f>
        <v>0</v>
      </c>
      <c r="CK409" s="404">
        <f>IF(CD409="Д",0,IF(CC409=0,CF409*CD409%,IF(CC409&gt;0,(VLOOKUP(O409,звания!$D$2:$E$62,2,FALSE)/(EOMONTH($G$3,0)+1-$G$3)*BO409)*CD409%)+(VLOOKUP(BS409,звания!$D$2:$E$62,2,FALSE)/(EOMONTH($G$3,0)+1-$G$3)*BU409)*CD409%))</f>
        <v>0</v>
      </c>
      <c r="CL409" s="404">
        <f>IF(BR409&gt;0,((VLOOKUP(C409,звания!$A$2:$B$62,2,FALSE)/(EOMONTH($G$3,0)+1-$G$3)*BO409+VLOOKUP(O409,звания!$D$2:$E$62,2,FALSE)/(EOMONTH($G$3,0)+1-$G$3)*BO409+(VLOOKUP(C409,звания!$A$2:$B$62,2,FALSE)/(EOMONTH($G$3,0)+1-$G$3)*BO409+VLOOKUP(O409,звания!$D$2:$E$62,2,FALSE)/(EOMONTH($G$3,0)+1-$G$3)*BO409)*BV409%)*BN409)+(VLOOKUP(C409,звания!$A$2:$B$62,2,FALSE)/(EOMONTH($G$3,0)+1-$G$3)*BU409+VLOOKUP(BS409,звания!$D$2:$E$62,2,FALSE)/(EOMONTH($G$3,0)+1-$G$3)*BU409+(VLOOKUP(C409,звания!$A$2:$B$62,2,FALSE)/(EOMONTH($G$3,0)+1-$G$3)*BU409+VLOOKUP(BS409,звания!$D$2:$E$62,2,FALSE)/(EOMONTH($G$3,0)+1-$G$3)*BU409)*BV409%)*BN409,(CE409+CF409+CG409)*BN409)</f>
        <v>0</v>
      </c>
      <c r="CM409" s="404"/>
      <c r="CN409" s="404"/>
      <c r="CO409" s="432">
        <f t="shared" si="506"/>
        <v>0</v>
      </c>
      <c r="CP409" s="638"/>
      <c r="CQ409" s="637">
        <f>IF(CF409=0,0,IF((SUM(BH409:BM409)&gt;360),(VLOOKUP(O409,звания!$F$2:$G$62,2,FALSE))/100,VLOOKUP(O409,звания!$F$2:$H$62,3,FALSE)/100))</f>
        <v>0</v>
      </c>
      <c r="CR409" s="617">
        <f>IF(B409="Виключений зі списків",IF(AND(BU409=0,360-BH409&lt;0),(VLOOKUP(O409,звания!$D$2:$E$62,2,FALSE))/(EOMONTH($B$3,0)+1-$B$3)*BO409*CQ409,IF(AND(360-BH409&gt;=0,360-BH409&lt;(EOMONTH($B$3,0)+1-$B$3)),(CF409/(EOMONTH($B$3,0)-$B$3+1)*(360-BH409))*CQ409+(CF409/(EOMONTH($B$3,0)-$B$3+1)*((EOMONTH($B$3,0)-$B$3+1)-(360-BH409)))*VLOOKUP(O409,звания!$F$2:$H$62,2,FALSE)/100,((((VLOOKUP(O409,звания!$D$2:$E$62,2,FALSE))/(EOMONTH($B$3,0)+1-$B$3)*BO409*CQ409+(VLOOKUP(BS409,звания!$D$2:$E$62,2,FALSE))/(EOMONTH($B$3,0)+1-$B$3)*BU409*(VLOOKUP(BS409,звания!$F$2:$G$62,2,FALSE)*0.01)+(IF(BT409=0,0,(VLOOKUP(BS409,звания!$D$2:$E$62,2,FALSE)/(EOMONTH($G$3,0)+1-$G$3)*BT409*(VLOOKUP(BS409,звания!$F$2:$G$62,2,FALSE)))*0.01-(VLOOKUP(O409,звания!$D$2:$E$62,2,FALSE)/(EOMONTH($G$3,0)+1-$G$3)*BT409*(VLOOKUP(O409,звания!$F$2:$G$62,2,FALSE)))*0.01)))))/100*(100-CP409))),(IF(AND(BU409=0,360-BH409&lt;0,CP409=0),(VLOOKUP(O409,звания!$D$2:$E$62,2,FALSE))/(EOMONTH($G$3,0)+1-$G$3)*BO409*CQ409,IF(AND(360-BH409&gt;=0,360-BH409&lt;(EOMONTH($G$3,0)+1-$G$3)),(CF409/(EOMONTH($G$3,0)-$G$3+1)*(360-BH409))*CQ409+(CF409/(EOMONTH($G$3,0)-$G$3+1)*((EOMONTH($G$3,0)-$G$3+1)-(360-BH409)))*VLOOKUP(O409,звания!$F$2:$H$62,2,FALSE)/100,((((VLOOKUP(O409,звания!$D$2:$E$62,2,FALSE))/(EOMONTH($G$3,0)+1-$G$3)*BO409*CQ409+(VLOOKUP(BS409,звания!$D$2:$E$62,2,FALSE))/(EOMONTH($G$3,0)+1-$G$3)*BU409*(VLOOKUP(BS409,звания!$F$2:$G$62,2,FALSE)*0.01)))/100*(100-CP409)+(IF(BT409=0,0,(VLOOKUP(BS409,звания!$D$2:$E$62,2,FALSE)/(EOMONTH($B$3,0)+1-$B$3)*BT409*(VLOOKUP(BS409,звания!$F$2:$G$62,2,FALSE)))*0.01-(VLOOKUP(O409,звания!$D$2:$E$62,2,FALSE)/(EOMONTH($B$3,0)+1-$B$3)*BT409*(VLOOKUP(O409,звания!$F$2:$G$62,2,FALSE)))*0.01)))))))</f>
        <v>0</v>
      </c>
      <c r="CS409" s="416">
        <f t="shared" si="512"/>
        <v>0</v>
      </c>
      <c r="CT409" s="403"/>
      <c r="CU409" s="403"/>
      <c r="CV409" s="403">
        <f t="shared" si="507"/>
        <v>0</v>
      </c>
      <c r="CW409" s="556">
        <f t="shared" si="524"/>
        <v>0</v>
      </c>
      <c r="CX409" s="403">
        <f t="shared" si="470"/>
        <v>0</v>
      </c>
      <c r="CY409" s="724"/>
      <c r="CZ409" s="404">
        <f t="shared" si="525"/>
        <v>0</v>
      </c>
      <c r="DA409" s="403"/>
      <c r="DB409" s="403"/>
      <c r="DC409" s="403"/>
      <c r="DD409" s="421">
        <f t="shared" si="514"/>
        <v>0</v>
      </c>
      <c r="DE409" s="421">
        <f t="shared" si="472"/>
        <v>0</v>
      </c>
      <c r="DF409" s="403">
        <f t="shared" si="526"/>
        <v>0</v>
      </c>
      <c r="DG409" s="421">
        <f t="shared" si="527"/>
        <v>0</v>
      </c>
      <c r="DH409" s="421"/>
      <c r="DI409" s="421"/>
      <c r="DJ409" s="422" t="str">
        <f t="shared" si="456"/>
        <v xml:space="preserve">    </v>
      </c>
      <c r="DK409" s="424"/>
      <c r="DL409" s="425"/>
      <c r="DM409" s="425"/>
      <c r="DN409" s="425"/>
      <c r="DO409" s="420"/>
      <c r="DP409" s="123"/>
      <c r="DQ409" s="817"/>
      <c r="DR409" s="818"/>
      <c r="DS409" s="819"/>
      <c r="DT409" s="820"/>
      <c r="DU409" s="124"/>
      <c r="DV409" s="110"/>
      <c r="DX409" s="84"/>
      <c r="DY409" s="84"/>
      <c r="DZ409" s="105"/>
      <c r="EH409" s="543">
        <f t="shared" si="490"/>
        <v>0</v>
      </c>
      <c r="EI409" s="404">
        <f t="shared" si="491"/>
        <v>0</v>
      </c>
      <c r="EJ409" s="29">
        <f t="shared" si="492"/>
        <v>0</v>
      </c>
      <c r="EK409" s="50"/>
      <c r="EL409" s="29"/>
      <c r="EM409" s="50"/>
      <c r="EN409" s="50"/>
      <c r="EO409" s="50"/>
      <c r="EP409" s="29"/>
    </row>
    <row r="410" spans="1:146" ht="17.45" hidden="1" customHeight="1">
      <c r="A410" s="402">
        <v>402</v>
      </c>
      <c r="B410" s="403"/>
      <c r="C410" s="403"/>
      <c r="D410" s="403">
        <f t="shared" si="518"/>
        <v>0</v>
      </c>
      <c r="E410" s="416"/>
      <c r="F410" s="417"/>
      <c r="G410" s="406" t="str">
        <f t="shared" si="519"/>
        <v>0.0.0</v>
      </c>
      <c r="H410" s="407" t="str">
        <f t="shared" si="520"/>
        <v>0.0.0</v>
      </c>
      <c r="I410" s="407" t="str">
        <f t="shared" si="521"/>
        <v>0.0.0</v>
      </c>
      <c r="J410" s="407" t="str">
        <f t="shared" si="496"/>
        <v>0.0.0</v>
      </c>
      <c r="K410" s="407" t="str">
        <f t="shared" si="497"/>
        <v>0.0.0</v>
      </c>
      <c r="L410" s="407" t="str">
        <f t="shared" si="498"/>
        <v>0.0.0</v>
      </c>
      <c r="M410" s="407" t="str">
        <f t="shared" si="499"/>
        <v>0.0.0</v>
      </c>
      <c r="N410" s="408" t="str">
        <f t="shared" si="522"/>
        <v>0.0.0</v>
      </c>
      <c r="O410" s="418"/>
      <c r="P410" s="417"/>
      <c r="Q410" s="417"/>
      <c r="R410" s="417"/>
      <c r="S410" s="417"/>
      <c r="T410" s="417"/>
      <c r="U410" s="417"/>
      <c r="V410" s="714"/>
      <c r="W410" s="714"/>
      <c r="X410" s="417"/>
      <c r="Y410" s="417"/>
      <c r="Z410" s="714"/>
      <c r="AA410" s="714"/>
      <c r="AB410" s="417"/>
      <c r="AC410" s="417"/>
      <c r="AD410" s="714"/>
      <c r="AE410" s="714"/>
      <c r="AF410" s="417"/>
      <c r="AG410" s="417"/>
      <c r="AH410" s="714"/>
      <c r="AI410" s="714"/>
      <c r="AJ410" s="417"/>
      <c r="AK410" s="417"/>
      <c r="AL410" s="714"/>
      <c r="AM410" s="714"/>
      <c r="AN410" s="417"/>
      <c r="AO410" s="417"/>
      <c r="AP410" s="714"/>
      <c r="AQ410" s="714"/>
      <c r="AR410" s="417"/>
      <c r="AS410" s="417"/>
      <c r="AT410" s="714"/>
      <c r="AU410" s="714"/>
      <c r="AV410" s="417"/>
      <c r="AW410" s="417"/>
      <c r="AX410" s="716"/>
      <c r="AY410" s="716"/>
      <c r="AZ410" s="635"/>
      <c r="BA410" s="635"/>
      <c r="BB410" s="716"/>
      <c r="BC410" s="716"/>
      <c r="BD410" s="635"/>
      <c r="BE410" s="635"/>
      <c r="BF410" s="717"/>
      <c r="BG410" s="717"/>
      <c r="BH410" s="432">
        <f t="shared" si="528"/>
        <v>0</v>
      </c>
      <c r="BI410" s="432">
        <f t="shared" si="501"/>
        <v>0</v>
      </c>
      <c r="BJ410" s="432">
        <f t="shared" si="502"/>
        <v>0</v>
      </c>
      <c r="BK410" s="432">
        <f t="shared" si="503"/>
        <v>0</v>
      </c>
      <c r="BL410" s="432">
        <f t="shared" si="504"/>
        <v>0</v>
      </c>
      <c r="BM410" s="436">
        <f t="shared" si="523"/>
        <v>0</v>
      </c>
      <c r="BN410" s="462">
        <v>0.65</v>
      </c>
      <c r="BO410" s="427">
        <f t="shared" si="481"/>
        <v>0</v>
      </c>
      <c r="BP410" s="725"/>
      <c r="BQ410" s="700"/>
      <c r="BR410" s="419"/>
      <c r="BS410" s="700"/>
      <c r="BT410" s="700"/>
      <c r="BU410" s="700"/>
      <c r="BV410" s="427">
        <f t="shared" si="471"/>
        <v>0</v>
      </c>
      <c r="BW410" s="419"/>
      <c r="BX410" s="782"/>
      <c r="BY410" s="419"/>
      <c r="BZ410" s="432"/>
      <c r="CA410" s="419"/>
      <c r="CB410" s="427"/>
      <c r="CC410" s="419"/>
      <c r="CD410" s="427"/>
      <c r="CE410" s="404">
        <f>IF(OR(C410=0,CD410="Д"),0,IF(AND(C410&gt;0,E410=0),VLOOKUP(C410,звания!A:B,2,FALSE)/((EOMONTH($G$3,0)+1)-$G$3)*BO410+VLOOKUP(C410,звания!A:B,2,FALSE)/((EOMONTH($G$3,0)+1)-$G$3)*BR410+VLOOKUP(C410,звания!A:B,2,FALSE)/((EOMONTH($G$3,0)+1)-$G$3)*BU410,IF(AND(C410&gt;0,E410&gt;0,F410&gt;=$G$3,BO410=(EOMONTH($G$3,0)+1)-$G$3),(VLOOKUP(E410,звания!A:B,2,FALSE)/(EOMONTH($G$3,0)-$G$3+1))*(F410-$G$3)+(VLOOKUP(C410,звания!A:B,2,FALSE)/(EOMONTH($G$3,0)-$G$3+1))*((EOMONTH($G$3,0)-$G$3+1)-(F410-$G$3)),IF(AND(C410&gt;0,E410&gt;0,F410&gt;$G$3,BO410&lt;(EOMONTH($G$3,0)+1)-$G$3,BO410&lt;&gt;0),VLOOKUP(E410,звания!A:B,2,FALSE)/((EOMONTH($G$3,0)+1)-$G$3)*((F410-$G$3)-(((EOMONTH($G$3,0)+1)-$G$3)-BO410-BU410-BR410))+VLOOKUP(C410,звания!A:B,2,FALSE)/((EOMONTH($G$3,0)+1)-$G$3)*(((EOMONTH($G$3,0)+1)-F410)),IF(F410&lt;$G$3,(VLOOKUP(C410,звания!A:B,2,FALSE)-VLOOKUP(E410,звания!A:B,2,FALSE))/((EOMONTH($BN$3,0)+1)-$BN$3)*(EOMONTH($BN$3,0)+1-F410)+VLOOKUP(C410,звания!A:B,2,FALSE)/((EOMONTH($G$3,0)+1)-$G$3)*BO410+VLOOKUP(C410,звания!A:B,2,FALSE)/((EOMONTH($G$3,0)+1)-$G$3)*BU410+VLOOKUP(C410,звания!A:B,2,FALSE)/((EOMONTH($G$3,0)+1)-$G$3)*BR410,0)))))</f>
        <v>0</v>
      </c>
      <c r="CF410" s="404">
        <f>IF(OR(CD410="Д",C410=0),0,IF(B410="Виключений зі списків",IF(BS410=0,(VLOOKUP(O410,звания!$D$2:$E$62,2,FALSE))/(EOMONTH($B$3,0)+1-$B$3)*BO410+(VLOOKUP(BQ410,звания!$D$2:$E$62,2,FALSE))/(EOMONTH($B$3,0)+1-$B$3)*BR410,(((VLOOKUP(O410,звания!$D$2:$E$62,2,FALSE))/(EOMONTH($B$3,0)+1-$B$3))*BO410)+(VLOOKUP(BQ410,звания!$D$2:$E$62,2,FALSE))/(EOMONTH($B$3,0)+1-$B$3)*BR410+(VLOOKUP(BS410,звания!$D$2:$E$62,2,FALSE))/(EOMONTH($B$3,0)+1-$B$3)*BU410),IF(BS410=0,(VLOOKUP(O410,звания!$D$2:$E$62,2,FALSE))/(EOMONTH($G$3,0)+1-$G$3)*BO410+(VLOOKUP(BQ410,звания!$D$2:$E$62,2,FALSE))/(EOMONTH($G$3,0)+1-$G$3)*BR410,(((VLOOKUP(O410,звания!$D$2:$E$62,2,FALSE))/(EOMONTH($G$3,0)+1-$G$3))*BO410)+(VLOOKUP(BQ410,звания!$D$2:$E$62,2,FALSE))/(EOMONTH($G$3,0)+1-$G$3)*BR410+(VLOOKUP(BS410,звания!$D$2:$E$62,2,FALSE))/(EOMONTH($G$3,0)+1-$G$3)*BU410+IF(BT410=0,0,(VLOOKUP(BS410,звания!$D$2:$E$62,2,FALSE))/(EOMONTH($BN$3,0)+1-$BN$3)*BT410-(VLOOKUP(O410,звания!$D$2:$E$62,2,FALSE))/(EOMONTH($BN$3,0)+1-$BN$3)*BT410))))</f>
        <v>0</v>
      </c>
      <c r="CG410" s="404">
        <f t="shared" si="457"/>
        <v>0</v>
      </c>
      <c r="CH410" s="404">
        <f>IF(BW410=0,CF410*BX410%,IF(BW410&gt;0,((VLOOKUP(O410,звания!$D$2:$E$62,2,FALSE)/(EOMONTH($G$3,0)+1-$G$3)*BW410)*BX410%)))</f>
        <v>0</v>
      </c>
      <c r="CI410" s="404">
        <f>IF(BY410=0,CF410*BZ410%,IF(BY410&gt;0,(VLOOKUP(O410,звания!$D$2:$E$62,2,FALSE)/(EOMONTH($G$3,0)+1-$G$3)*BO410)*BZ410%)+(VLOOKUP(BS410,звания!$D$2:$E$62,2,FALSE)/(EOMONTH($G$3,0)+1-$G$3)*BU410)*BZ410%)</f>
        <v>0</v>
      </c>
      <c r="CJ410" s="404">
        <f>IF(CA410=0,CF410*CB410%,IF(CA410&gt;0,(VLOOKUP(O410,звания!$D$2:$E$62,2,FALSE)/(EOMONTH($G$3,0)+1-$G$3)*BO410)*CB410%)+(VLOOKUP(BS410,звания!$D$2:$E$62,2,FALSE)/(EOMONTH($G$3,0)+1-$G$3)*BU410)*CB410%)</f>
        <v>0</v>
      </c>
      <c r="CK410" s="404">
        <f>IF(CD410="Д",0,IF(CC410=0,CF410*CD410%,IF(CC410&gt;0,(VLOOKUP(O410,звания!$D$2:$E$62,2,FALSE)/(EOMONTH($G$3,0)+1-$G$3)*BO410)*CD410%)+(VLOOKUP(BS410,звания!$D$2:$E$62,2,FALSE)/(EOMONTH($G$3,0)+1-$G$3)*BU410)*CD410%))</f>
        <v>0</v>
      </c>
      <c r="CL410" s="404">
        <f>IF(BR410&gt;0,((VLOOKUP(C410,звания!$A$2:$B$62,2,FALSE)/(EOMONTH($G$3,0)+1-$G$3)*BO410+VLOOKUP(O410,звания!$D$2:$E$62,2,FALSE)/(EOMONTH($G$3,0)+1-$G$3)*BO410+(VLOOKUP(C410,звания!$A$2:$B$62,2,FALSE)/(EOMONTH($G$3,0)+1-$G$3)*BO410+VLOOKUP(O410,звания!$D$2:$E$62,2,FALSE)/(EOMONTH($G$3,0)+1-$G$3)*BO410)*BV410%)*BN410)+(VLOOKUP(C410,звания!$A$2:$B$62,2,FALSE)/(EOMONTH($G$3,0)+1-$G$3)*BU410+VLOOKUP(BS410,звания!$D$2:$E$62,2,FALSE)/(EOMONTH($G$3,0)+1-$G$3)*BU410+(VLOOKUP(C410,звания!$A$2:$B$62,2,FALSE)/(EOMONTH($G$3,0)+1-$G$3)*BU410+VLOOKUP(BS410,звания!$D$2:$E$62,2,FALSE)/(EOMONTH($G$3,0)+1-$G$3)*BU410)*BV410%)*BN410,(CE410+CF410+CG410)*BN410)</f>
        <v>0</v>
      </c>
      <c r="CM410" s="404"/>
      <c r="CN410" s="404"/>
      <c r="CO410" s="432">
        <f t="shared" si="506"/>
        <v>0</v>
      </c>
      <c r="CP410" s="638"/>
      <c r="CQ410" s="637">
        <f>IF(CF410=0,0,IF((SUM(BH410:BM410)&gt;360),(VLOOKUP(O410,звания!$F$2:$G$62,2,FALSE))/100,VLOOKUP(O410,звания!$F$2:$H$62,3,FALSE)/100))</f>
        <v>0</v>
      </c>
      <c r="CR410" s="617">
        <f>IF(B410="Виключений зі списків",IF(AND(BU410=0,360-BH410&lt;0),(VLOOKUP(O410,звания!$D$2:$E$62,2,FALSE))/(EOMONTH($B$3,0)+1-$B$3)*BO410*CQ410,IF(AND(360-BH410&gt;=0,360-BH410&lt;(EOMONTH($B$3,0)+1-$B$3)),(CF410/(EOMONTH($B$3,0)-$B$3+1)*(360-BH410))*CQ410+(CF410/(EOMONTH($B$3,0)-$B$3+1)*((EOMONTH($B$3,0)-$B$3+1)-(360-BH410)))*VLOOKUP(O410,звания!$F$2:$H$62,2,FALSE)/100,((((VLOOKUP(O410,звания!$D$2:$E$62,2,FALSE))/(EOMONTH($B$3,0)+1-$B$3)*BO410*CQ410+(VLOOKUP(BS410,звания!$D$2:$E$62,2,FALSE))/(EOMONTH($B$3,0)+1-$B$3)*BU410*(VLOOKUP(BS410,звания!$F$2:$G$62,2,FALSE)*0.01)+(IF(BT410=0,0,(VLOOKUP(BS410,звания!$D$2:$E$62,2,FALSE)/(EOMONTH($G$3,0)+1-$G$3)*BT410*(VLOOKUP(BS410,звания!$F$2:$G$62,2,FALSE)))*0.01-(VLOOKUP(O410,звания!$D$2:$E$62,2,FALSE)/(EOMONTH($G$3,0)+1-$G$3)*BT410*(VLOOKUP(O410,звания!$F$2:$G$62,2,FALSE)))*0.01)))))/100*(100-CP410))),(IF(AND(BU410=0,360-BH410&lt;0,CP410=0),(VLOOKUP(O410,звания!$D$2:$E$62,2,FALSE))/(EOMONTH($G$3,0)+1-$G$3)*BO410*CQ410,IF(AND(360-BH410&gt;=0,360-BH410&lt;(EOMONTH($G$3,0)+1-$G$3)),(CF410/(EOMONTH($G$3,0)-$G$3+1)*(360-BH410))*CQ410+(CF410/(EOMONTH($G$3,0)-$G$3+1)*((EOMONTH($G$3,0)-$G$3+1)-(360-BH410)))*VLOOKUP(O410,звания!$F$2:$H$62,2,FALSE)/100,((((VLOOKUP(O410,звания!$D$2:$E$62,2,FALSE))/(EOMONTH($G$3,0)+1-$G$3)*BO410*CQ410+(VLOOKUP(BS410,звания!$D$2:$E$62,2,FALSE))/(EOMONTH($G$3,0)+1-$G$3)*BU410*(VLOOKUP(BS410,звания!$F$2:$G$62,2,FALSE)*0.01)))/100*(100-CP410)+(IF(BT410=0,0,(VLOOKUP(BS410,звания!$D$2:$E$62,2,FALSE)/(EOMONTH($B$3,0)+1-$B$3)*BT410*(VLOOKUP(BS410,звания!$F$2:$G$62,2,FALSE)))*0.01-(VLOOKUP(O410,звания!$D$2:$E$62,2,FALSE)/(EOMONTH($B$3,0)+1-$B$3)*BT410*(VLOOKUP(O410,звания!$F$2:$G$62,2,FALSE)))*0.01)))))))</f>
        <v>0</v>
      </c>
      <c r="CS410" s="416">
        <f t="shared" si="512"/>
        <v>0</v>
      </c>
      <c r="CT410" s="403"/>
      <c r="CU410" s="403"/>
      <c r="CV410" s="403">
        <f t="shared" si="507"/>
        <v>0</v>
      </c>
      <c r="CW410" s="556">
        <f t="shared" si="524"/>
        <v>0</v>
      </c>
      <c r="CX410" s="403">
        <f t="shared" si="470"/>
        <v>0</v>
      </c>
      <c r="CY410" s="403"/>
      <c r="CZ410" s="404">
        <f t="shared" si="525"/>
        <v>0</v>
      </c>
      <c r="DA410" s="403"/>
      <c r="DB410" s="403"/>
      <c r="DC410" s="403"/>
      <c r="DD410" s="421">
        <f t="shared" si="514"/>
        <v>0</v>
      </c>
      <c r="DE410" s="421">
        <f t="shared" si="472"/>
        <v>0</v>
      </c>
      <c r="DF410" s="403">
        <f t="shared" si="526"/>
        <v>0</v>
      </c>
      <c r="DG410" s="421">
        <f t="shared" si="527"/>
        <v>0</v>
      </c>
      <c r="DH410" s="421"/>
      <c r="DI410" s="421"/>
      <c r="DJ410" s="422" t="str">
        <f t="shared" si="456"/>
        <v xml:space="preserve">    </v>
      </c>
      <c r="DK410" s="424"/>
      <c r="DL410" s="425"/>
      <c r="DM410" s="425"/>
      <c r="DN410" s="425"/>
      <c r="DO410" s="420"/>
      <c r="DP410" s="123"/>
      <c r="DQ410" s="817"/>
      <c r="DR410" s="818"/>
      <c r="DS410" s="819"/>
      <c r="DT410" s="820"/>
      <c r="DU410" s="124"/>
      <c r="DV410" s="110"/>
      <c r="DZ410" s="105"/>
      <c r="EH410" s="543">
        <f t="shared" si="490"/>
        <v>0</v>
      </c>
      <c r="EI410" s="404">
        <f t="shared" si="491"/>
        <v>0</v>
      </c>
      <c r="EJ410" s="29">
        <f t="shared" si="492"/>
        <v>0</v>
      </c>
      <c r="EK410" s="50"/>
      <c r="EL410" s="29"/>
      <c r="EM410" s="50"/>
      <c r="EN410" s="50"/>
      <c r="EO410" s="50"/>
      <c r="EP410" s="29"/>
    </row>
    <row r="411" spans="1:146" ht="17.45" hidden="1" customHeight="1">
      <c r="A411" s="446">
        <v>403</v>
      </c>
      <c r="B411" s="467"/>
      <c r="C411" s="440"/>
      <c r="D411" s="440">
        <f t="shared" si="518"/>
        <v>0</v>
      </c>
      <c r="E411" s="441"/>
      <c r="F411" s="442"/>
      <c r="G411" s="507" t="str">
        <f t="shared" si="519"/>
        <v>0.0.0</v>
      </c>
      <c r="H411" s="508" t="str">
        <f t="shared" si="520"/>
        <v>0.0.0</v>
      </c>
      <c r="I411" s="508" t="str">
        <f t="shared" si="521"/>
        <v>0.0.0</v>
      </c>
      <c r="J411" s="508" t="str">
        <f t="shared" si="496"/>
        <v>0.0.0</v>
      </c>
      <c r="K411" s="508" t="str">
        <f t="shared" si="497"/>
        <v>0.0.0</v>
      </c>
      <c r="L411" s="508" t="str">
        <f t="shared" si="498"/>
        <v>0.0.0</v>
      </c>
      <c r="M411" s="508" t="str">
        <f t="shared" si="499"/>
        <v>0.0.0</v>
      </c>
      <c r="N411" s="509" t="str">
        <f t="shared" si="522"/>
        <v>0.0.0</v>
      </c>
      <c r="O411" s="443"/>
      <c r="P411" s="442"/>
      <c r="Q411" s="442"/>
      <c r="R411" s="442"/>
      <c r="S411" s="442"/>
      <c r="T411" s="442"/>
      <c r="U411" s="442"/>
      <c r="V411" s="718"/>
      <c r="W411" s="718"/>
      <c r="X411" s="442"/>
      <c r="Y411" s="442"/>
      <c r="Z411" s="718"/>
      <c r="AA411" s="718"/>
      <c r="AB411" s="442"/>
      <c r="AC411" s="442"/>
      <c r="AD411" s="718"/>
      <c r="AE411" s="718"/>
      <c r="AF411" s="442"/>
      <c r="AG411" s="442"/>
      <c r="AH411" s="718"/>
      <c r="AI411" s="718"/>
      <c r="AJ411" s="442"/>
      <c r="AK411" s="442"/>
      <c r="AL411" s="718"/>
      <c r="AM411" s="718"/>
      <c r="AN411" s="442"/>
      <c r="AO411" s="442"/>
      <c r="AP411" s="718"/>
      <c r="AQ411" s="718"/>
      <c r="AR411" s="442"/>
      <c r="AS411" s="442"/>
      <c r="AT411" s="718"/>
      <c r="AU411" s="718"/>
      <c r="AV411" s="442"/>
      <c r="AW411" s="442"/>
      <c r="AX411" s="719"/>
      <c r="AY411" s="719"/>
      <c r="AZ411" s="642"/>
      <c r="BA411" s="642"/>
      <c r="BB411" s="719"/>
      <c r="BC411" s="719"/>
      <c r="BD411" s="642"/>
      <c r="BE411" s="642"/>
      <c r="BF411" s="720"/>
      <c r="BG411" s="720"/>
      <c r="BH411" s="432">
        <f t="shared" si="528"/>
        <v>0</v>
      </c>
      <c r="BI411" s="645">
        <f t="shared" si="501"/>
        <v>0</v>
      </c>
      <c r="BJ411" s="645">
        <f t="shared" si="502"/>
        <v>0</v>
      </c>
      <c r="BK411" s="645">
        <f t="shared" si="503"/>
        <v>0</v>
      </c>
      <c r="BL411" s="645">
        <f t="shared" si="504"/>
        <v>0</v>
      </c>
      <c r="BM411" s="643">
        <f t="shared" si="523"/>
        <v>0</v>
      </c>
      <c r="BN411" s="462">
        <v>0.65</v>
      </c>
      <c r="BO411" s="427">
        <f t="shared" si="481"/>
        <v>0</v>
      </c>
      <c r="BP411" s="780"/>
      <c r="BQ411" s="701"/>
      <c r="BR411" s="693"/>
      <c r="BS411" s="701"/>
      <c r="BT411" s="701"/>
      <c r="BU411" s="701"/>
      <c r="BV411" s="644">
        <f t="shared" si="471"/>
        <v>0</v>
      </c>
      <c r="BW411" s="693"/>
      <c r="BX411" s="783"/>
      <c r="BY411" s="701"/>
      <c r="BZ411" s="645"/>
      <c r="CA411" s="701"/>
      <c r="CB411" s="645"/>
      <c r="CC411" s="701"/>
      <c r="CD411" s="645"/>
      <c r="CE411" s="447">
        <f>IF(OR(C411=0,CD411="Д"),0,IF(AND(C411&gt;0,E411=0),VLOOKUP(C411,звания!A:B,2,FALSE)/((EOMONTH($G$3,0)+1)-$G$3)*BO411+VLOOKUP(C411,звания!A:B,2,FALSE)/((EOMONTH($G$3,0)+1)-$G$3)*BR411+VLOOKUP(C411,звания!A:B,2,FALSE)/((EOMONTH($G$3,0)+1)-$G$3)*BU411,IF(AND(C411&gt;0,E411&gt;0,F411&gt;=$G$3,BO411=(EOMONTH($G$3,0)+1)-$G$3),(VLOOKUP(E411,звания!A:B,2,FALSE)/(EOMONTH($G$3,0)-$G$3+1))*(F411-$G$3)+(VLOOKUP(C411,звания!A:B,2,FALSE)/(EOMONTH($G$3,0)-$G$3+1))*((EOMONTH($G$3,0)-$G$3+1)-(F411-$G$3)),IF(AND(C411&gt;0,E411&gt;0,F411&gt;$G$3,BO411&lt;(EOMONTH($G$3,0)+1)-$G$3,BO411&lt;&gt;0),VLOOKUP(E411,звания!A:B,2,FALSE)/((EOMONTH($G$3,0)+1)-$G$3)*((F411-$G$3)-(((EOMONTH($G$3,0)+1)-$G$3)-BO411-BU411-BR411))+VLOOKUP(C411,звания!A:B,2,FALSE)/((EOMONTH($G$3,0)+1)-$G$3)*(((EOMONTH($G$3,0)+1)-F411)),IF(F411&lt;$G$3,(VLOOKUP(C411,звания!A:B,2,FALSE)-VLOOKUP(E411,звания!A:B,2,FALSE))/((EOMONTH($BN$3,0)+1)-$BN$3)*(EOMONTH($BN$3,0)+1-F411)+VLOOKUP(C411,звания!A:B,2,FALSE)/((EOMONTH($G$3,0)+1)-$G$3)*BO411+VLOOKUP(C411,звания!A:B,2,FALSE)/((EOMONTH($G$3,0)+1)-$G$3)*BU411+VLOOKUP(C411,звания!A:B,2,FALSE)/((EOMONTH($G$3,0)+1)-$G$3)*BR411,0)))))</f>
        <v>0</v>
      </c>
      <c r="CF411" s="404">
        <f>IF(OR(CD411="Д",C411=0),0,IF(B411="Виключений зі списків",IF(BS411=0,(VLOOKUP(O411,звания!$D$2:$E$62,2,FALSE))/(EOMONTH($B$3,0)+1-$B$3)*BO411+(VLOOKUP(BQ411,звания!$D$2:$E$62,2,FALSE))/(EOMONTH($B$3,0)+1-$B$3)*BR411,(((VLOOKUP(O411,звания!$D$2:$E$62,2,FALSE))/(EOMONTH($B$3,0)+1-$B$3))*BO411)+(VLOOKUP(BQ411,звания!$D$2:$E$62,2,FALSE))/(EOMONTH($B$3,0)+1-$B$3)*BR411+(VLOOKUP(BS411,звания!$D$2:$E$62,2,FALSE))/(EOMONTH($B$3,0)+1-$B$3)*BU411),IF(BS411=0,(VLOOKUP(O411,звания!$D$2:$E$62,2,FALSE))/(EOMONTH($G$3,0)+1-$G$3)*BO411+(VLOOKUP(BQ411,звания!$D$2:$E$62,2,FALSE))/(EOMONTH($G$3,0)+1-$G$3)*BR411,(((VLOOKUP(O411,звания!$D$2:$E$62,2,FALSE))/(EOMONTH($G$3,0)+1-$G$3))*BO411)+(VLOOKUP(BQ411,звания!$D$2:$E$62,2,FALSE))/(EOMONTH($G$3,0)+1-$G$3)*BR411+(VLOOKUP(BS411,звания!$D$2:$E$62,2,FALSE))/(EOMONTH($G$3,0)+1-$G$3)*BU411+IF(BT411=0,0,(VLOOKUP(BS411,звания!$D$2:$E$62,2,FALSE))/(EOMONTH($BN$3,0)+1-$BN$3)*BT411-(VLOOKUP(O411,звания!$D$2:$E$62,2,FALSE))/(EOMONTH($BN$3,0)+1-$BN$3)*BT411))))</f>
        <v>0</v>
      </c>
      <c r="CG411" s="447">
        <f t="shared" si="457"/>
        <v>0</v>
      </c>
      <c r="CH411" s="404">
        <f>IF(BW411=0,CF411*BX411%,IF(BW411&gt;0,((VLOOKUP(O411,звания!$D$2:$E$62,2,FALSE)/(EOMONTH($G$3,0)+1-$G$3)*BW411)*BX411%)))</f>
        <v>0</v>
      </c>
      <c r="CI411" s="447">
        <f>IF(BY411=0,CF411*BZ411%,IF(BY411&gt;0,(VLOOKUP(O411,звания!$D$2:$E$62,2,FALSE)/(EOMONTH($G$3,0)+1-$G$3)*BO411)*BZ411%)+(VLOOKUP(BS411,звания!$D$2:$E$62,2,FALSE)/(EOMONTH($G$3,0)+1-$G$3)*BU411)*BZ411%)</f>
        <v>0</v>
      </c>
      <c r="CJ411" s="447">
        <f>IF(CA411=0,CF411*CB411%,IF(CA411&gt;0,(VLOOKUP(O411,звания!$D$2:$E$62,2,FALSE)/(EOMONTH($G$3,0)+1-$G$3)*BO411)*CB411%)+(VLOOKUP(BS411,звания!$D$2:$E$62,2,FALSE)/(EOMONTH($G$3,0)+1-$G$3)*BU411)*CB411%)</f>
        <v>0</v>
      </c>
      <c r="CK411" s="447">
        <f>IF(CD411="Д",0,IF(CC411=0,CF411*CD411%,IF(CC411&gt;0,(VLOOKUP(O411,звания!$D$2:$E$62,2,FALSE)/(EOMONTH($G$3,0)+1-$G$3)*BO411)*CD411%)+(VLOOKUP(BS411,звания!$D$2:$E$62,2,FALSE)/(EOMONTH($G$3,0)+1-$G$3)*BU411)*CD411%))</f>
        <v>0</v>
      </c>
      <c r="CL411" s="447">
        <f>IF(BR411&gt;0,((VLOOKUP(C411,звания!$A$2:$B$62,2,FALSE)/(EOMONTH($G$3,0)+1-$G$3)*BO411+VLOOKUP(O411,звания!$D$2:$E$62,2,FALSE)/(EOMONTH($G$3,0)+1-$G$3)*BO411+(VLOOKUP(C411,звания!$A$2:$B$62,2,FALSE)/(EOMONTH($G$3,0)+1-$G$3)*BO411+VLOOKUP(O411,звания!$D$2:$E$62,2,FALSE)/(EOMONTH($G$3,0)+1-$G$3)*BO411)*BV411%)*BN411)+(VLOOKUP(C411,звания!$A$2:$B$62,2,FALSE)/(EOMONTH($G$3,0)+1-$G$3)*BU411+VLOOKUP(BS411,звания!$D$2:$E$62,2,FALSE)/(EOMONTH($G$3,0)+1-$G$3)*BU411+(VLOOKUP(C411,звания!$A$2:$B$62,2,FALSE)/(EOMONTH($G$3,0)+1-$G$3)*BU411+VLOOKUP(BS411,звания!$D$2:$E$62,2,FALSE)/(EOMONTH($G$3,0)+1-$G$3)*BU411)*BV411%)*BN411,(CE411+CF411+CG411)*BN411)</f>
        <v>0</v>
      </c>
      <c r="CM411" s="447"/>
      <c r="CN411" s="447"/>
      <c r="CO411" s="432">
        <f t="shared" si="506"/>
        <v>0</v>
      </c>
      <c r="CP411" s="638"/>
      <c r="CQ411" s="646">
        <f>IF(CF411=0,0,IF((SUM(BH411:BM411)&gt;360),(VLOOKUP(O411,звания!$F$2:$G$62,2,FALSE))/100,VLOOKUP(O411,звания!$F$2:$H$62,3,FALSE)/100))</f>
        <v>0</v>
      </c>
      <c r="CR411" s="617">
        <f>IF(B411="Виключений зі списків",IF(AND(BU411=0,360-BH411&lt;0),(VLOOKUP(O411,звания!$D$2:$E$62,2,FALSE))/(EOMONTH($B$3,0)+1-$B$3)*BO411*CQ411,IF(AND(360-BH411&gt;=0,360-BH411&lt;(EOMONTH($B$3,0)+1-$B$3)),(CF411/(EOMONTH($B$3,0)-$B$3+1)*(360-BH411))*CQ411+(CF411/(EOMONTH($B$3,0)-$B$3+1)*((EOMONTH($B$3,0)-$B$3+1)-(360-BH411)))*VLOOKUP(O411,звания!$F$2:$H$62,2,FALSE)/100,((((VLOOKUP(O411,звания!$D$2:$E$62,2,FALSE))/(EOMONTH($B$3,0)+1-$B$3)*BO411*CQ411+(VLOOKUP(BS411,звания!$D$2:$E$62,2,FALSE))/(EOMONTH($B$3,0)+1-$B$3)*BU411*(VLOOKUP(BS411,звания!$F$2:$G$62,2,FALSE)*0.01)+(IF(BT411=0,0,(VLOOKUP(BS411,звания!$D$2:$E$62,2,FALSE)/(EOMONTH($G$3,0)+1-$G$3)*BT411*(VLOOKUP(BS411,звания!$F$2:$G$62,2,FALSE)))*0.01-(VLOOKUP(O411,звания!$D$2:$E$62,2,FALSE)/(EOMONTH($G$3,0)+1-$G$3)*BT411*(VLOOKUP(O411,звания!$F$2:$G$62,2,FALSE)))*0.01)))))/100*(100-CP411))),(IF(AND(BU411=0,360-BH411&lt;0,CP411=0),(VLOOKUP(O411,звания!$D$2:$E$62,2,FALSE))/(EOMONTH($G$3,0)+1-$G$3)*BO411*CQ411,IF(AND(360-BH411&gt;=0,360-BH411&lt;(EOMONTH($G$3,0)+1-$G$3)),(CF411/(EOMONTH($G$3,0)-$G$3+1)*(360-BH411))*CQ411+(CF411/(EOMONTH($G$3,0)-$G$3+1)*((EOMONTH($G$3,0)-$G$3+1)-(360-BH411)))*VLOOKUP(O411,звания!$F$2:$H$62,2,FALSE)/100,((((VLOOKUP(O411,звания!$D$2:$E$62,2,FALSE))/(EOMONTH($G$3,0)+1-$G$3)*BO411*CQ411+(VLOOKUP(BS411,звания!$D$2:$E$62,2,FALSE))/(EOMONTH($G$3,0)+1-$G$3)*BU411*(VLOOKUP(BS411,звания!$F$2:$G$62,2,FALSE)*0.01)))/100*(100-CP411)+(IF(BT411=0,0,(VLOOKUP(BS411,звания!$D$2:$E$62,2,FALSE)/(EOMONTH($B$3,0)+1-$B$3)*BT411*(VLOOKUP(BS411,звания!$F$2:$G$62,2,FALSE)))*0.01-(VLOOKUP(O411,звания!$D$2:$E$62,2,FALSE)/(EOMONTH($B$3,0)+1-$B$3)*BT411*(VLOOKUP(O411,звания!$F$2:$G$62,2,FALSE)))*0.01)))))))</f>
        <v>0</v>
      </c>
      <c r="CS411" s="441">
        <f t="shared" si="512"/>
        <v>0</v>
      </c>
      <c r="CT411" s="440"/>
      <c r="CU411" s="440"/>
      <c r="CV411" s="403">
        <f t="shared" si="507"/>
        <v>0</v>
      </c>
      <c r="CW411" s="558">
        <f t="shared" si="524"/>
        <v>0</v>
      </c>
      <c r="CX411" s="440">
        <f t="shared" si="470"/>
        <v>0</v>
      </c>
      <c r="CY411" s="440"/>
      <c r="CZ411" s="404">
        <f t="shared" si="525"/>
        <v>0</v>
      </c>
      <c r="DA411" s="440"/>
      <c r="DB411" s="440"/>
      <c r="DC411" s="440"/>
      <c r="DD411" s="421">
        <f t="shared" si="514"/>
        <v>0</v>
      </c>
      <c r="DE411" s="421">
        <f t="shared" si="472"/>
        <v>0</v>
      </c>
      <c r="DF411" s="440">
        <f t="shared" si="526"/>
        <v>0</v>
      </c>
      <c r="DG411" s="439">
        <f t="shared" si="527"/>
        <v>0</v>
      </c>
      <c r="DH411" s="439"/>
      <c r="DI411" s="439"/>
      <c r="DJ411" s="422" t="str">
        <f t="shared" si="456"/>
        <v xml:space="preserve">    </v>
      </c>
      <c r="DK411" s="445"/>
      <c r="DL411" s="423"/>
      <c r="DM411" s="423"/>
      <c r="DN411" s="423"/>
      <c r="DO411" s="444"/>
      <c r="DP411" s="123"/>
      <c r="DQ411" s="817"/>
      <c r="DR411" s="818"/>
      <c r="DS411" s="843"/>
      <c r="DT411" s="820"/>
      <c r="DU411" s="124"/>
      <c r="DV411" s="122"/>
      <c r="DZ411" s="105"/>
      <c r="EH411" s="543">
        <f t="shared" si="490"/>
        <v>0</v>
      </c>
      <c r="EI411" s="404">
        <f t="shared" si="491"/>
        <v>0</v>
      </c>
      <c r="EJ411" s="29">
        <f t="shared" si="492"/>
        <v>0</v>
      </c>
      <c r="EK411" s="56"/>
      <c r="EL411" s="55"/>
      <c r="EM411" s="56"/>
      <c r="EN411" s="56"/>
      <c r="EO411" s="56"/>
      <c r="EP411" s="55"/>
    </row>
    <row r="412" spans="1:146" ht="17.45" hidden="1" customHeight="1">
      <c r="A412" s="402">
        <v>404</v>
      </c>
      <c r="B412" s="404"/>
      <c r="C412" s="403"/>
      <c r="D412" s="403">
        <f t="shared" si="518"/>
        <v>0</v>
      </c>
      <c r="E412" s="416"/>
      <c r="F412" s="417"/>
      <c r="G412" s="406" t="str">
        <f t="shared" si="519"/>
        <v>0.0.0</v>
      </c>
      <c r="H412" s="407" t="str">
        <f t="shared" si="520"/>
        <v>0.0.0</v>
      </c>
      <c r="I412" s="407" t="str">
        <f t="shared" si="521"/>
        <v>0.0.0</v>
      </c>
      <c r="J412" s="407" t="str">
        <f t="shared" si="496"/>
        <v>0.0.0</v>
      </c>
      <c r="K412" s="407" t="str">
        <f t="shared" si="497"/>
        <v>0.0.0</v>
      </c>
      <c r="L412" s="407" t="str">
        <f t="shared" si="498"/>
        <v>0.0.0</v>
      </c>
      <c r="M412" s="407" t="str">
        <f t="shared" si="499"/>
        <v>0.0.0</v>
      </c>
      <c r="N412" s="408" t="str">
        <f t="shared" si="522"/>
        <v>0.0.0</v>
      </c>
      <c r="O412" s="418"/>
      <c r="P412" s="417"/>
      <c r="Q412" s="417"/>
      <c r="R412" s="417"/>
      <c r="S412" s="417"/>
      <c r="T412" s="417"/>
      <c r="U412" s="417"/>
      <c r="V412" s="714"/>
      <c r="W412" s="714"/>
      <c r="X412" s="417"/>
      <c r="Y412" s="417"/>
      <c r="Z412" s="714"/>
      <c r="AA412" s="714"/>
      <c r="AB412" s="417"/>
      <c r="AC412" s="417"/>
      <c r="AD412" s="714"/>
      <c r="AE412" s="714"/>
      <c r="AF412" s="417"/>
      <c r="AG412" s="417"/>
      <c r="AH412" s="714"/>
      <c r="AI412" s="714"/>
      <c r="AJ412" s="417"/>
      <c r="AK412" s="417"/>
      <c r="AL412" s="714"/>
      <c r="AM412" s="714"/>
      <c r="AN412" s="417"/>
      <c r="AO412" s="417"/>
      <c r="AP412" s="714"/>
      <c r="AQ412" s="714"/>
      <c r="AR412" s="417"/>
      <c r="AS412" s="417"/>
      <c r="AT412" s="714"/>
      <c r="AU412" s="714"/>
      <c r="AV412" s="417"/>
      <c r="AW412" s="417"/>
      <c r="AX412" s="716"/>
      <c r="AY412" s="716"/>
      <c r="AZ412" s="635"/>
      <c r="BA412" s="635"/>
      <c r="BB412" s="716"/>
      <c r="BC412" s="716"/>
      <c r="BD412" s="635"/>
      <c r="BE412" s="635"/>
      <c r="BF412" s="717"/>
      <c r="BG412" s="717"/>
      <c r="BH412" s="432">
        <f t="shared" si="528"/>
        <v>0</v>
      </c>
      <c r="BI412" s="432">
        <f t="shared" si="501"/>
        <v>0</v>
      </c>
      <c r="BJ412" s="432">
        <f t="shared" si="502"/>
        <v>0</v>
      </c>
      <c r="BK412" s="432">
        <f t="shared" si="503"/>
        <v>0</v>
      </c>
      <c r="BL412" s="432">
        <f t="shared" si="504"/>
        <v>0</v>
      </c>
      <c r="BM412" s="436">
        <f t="shared" si="523"/>
        <v>0</v>
      </c>
      <c r="BN412" s="462">
        <v>0.65</v>
      </c>
      <c r="BO412" s="427">
        <f t="shared" si="481"/>
        <v>0</v>
      </c>
      <c r="BP412" s="725"/>
      <c r="BQ412" s="700"/>
      <c r="BR412" s="419"/>
      <c r="BS412" s="700"/>
      <c r="BT412" s="700"/>
      <c r="BU412" s="700"/>
      <c r="BV412" s="427">
        <f t="shared" si="471"/>
        <v>0</v>
      </c>
      <c r="BW412" s="419"/>
      <c r="BX412" s="782"/>
      <c r="BY412" s="419"/>
      <c r="BZ412" s="432"/>
      <c r="CA412" s="419"/>
      <c r="CB412" s="427"/>
      <c r="CC412" s="419"/>
      <c r="CD412" s="427"/>
      <c r="CE412" s="447">
        <f>IF(OR(C412=0,CD412="Д"),0,IF(AND(C412&gt;0,E412=0),VLOOKUP(C412,звания!A:B,2,FALSE)/((EOMONTH($G$3,0)+1)-$G$3)*BO412+VLOOKUP(C412,звания!A:B,2,FALSE)/((EOMONTH($G$3,0)+1)-$G$3)*BR412+VLOOKUP(C412,звания!A:B,2,FALSE)/((EOMONTH($G$3,0)+1)-$G$3)*BU412,IF(AND(C412&gt;0,E412&gt;0,F412&gt;=$G$3,BO412=(EOMONTH($G$3,0)+1)-$G$3),(VLOOKUP(E412,звания!A:B,2,FALSE)/(EOMONTH($G$3,0)-$G$3+1))*(F412-$G$3)+(VLOOKUP(C412,звания!A:B,2,FALSE)/(EOMONTH($G$3,0)-$G$3+1))*((EOMONTH($G$3,0)-$G$3+1)-(F412-$G$3)),IF(AND(C412&gt;0,E412&gt;0,F412&gt;$G$3,BO412&lt;(EOMONTH($G$3,0)+1)-$G$3,BO412&lt;&gt;0),VLOOKUP(E412,звания!A:B,2,FALSE)/((EOMONTH($G$3,0)+1)-$G$3)*((F412-$G$3)-(((EOMONTH($G$3,0)+1)-$G$3)-BO412-BU412-BR412))+VLOOKUP(C412,звания!A:B,2,FALSE)/((EOMONTH($G$3,0)+1)-$G$3)*(((EOMONTH($G$3,0)+1)-F412)),IF(F412&lt;$G$3,(VLOOKUP(C412,звания!A:B,2,FALSE)-VLOOKUP(E412,звания!A:B,2,FALSE))/((EOMONTH($BN$3,0)+1)-$BN$3)*(EOMONTH($BN$3,0)+1-F412)+VLOOKUP(C412,звания!A:B,2,FALSE)/((EOMONTH($G$3,0)+1)-$G$3)*BO412+VLOOKUP(C412,звания!A:B,2,FALSE)/((EOMONTH($G$3,0)+1)-$G$3)*BU412+VLOOKUP(C412,звания!A:B,2,FALSE)/((EOMONTH($G$3,0)+1)-$G$3)*BR412,0)))))</f>
        <v>0</v>
      </c>
      <c r="CF412" s="404">
        <f>IF(OR(CD412="Д",C412=0),0,IF(B412="Виключений зі списків",IF(BS412=0,(VLOOKUP(O412,звания!$D$2:$E$62,2,FALSE))/(EOMONTH($B$3,0)+1-$B$3)*BO412+(VLOOKUP(BQ412,звания!$D$2:$E$62,2,FALSE))/(EOMONTH($B$3,0)+1-$B$3)*BR412,(((VLOOKUP(O412,звания!$D$2:$E$62,2,FALSE))/(EOMONTH($B$3,0)+1-$B$3))*BO412)+(VLOOKUP(BQ412,звания!$D$2:$E$62,2,FALSE))/(EOMONTH($B$3,0)+1-$B$3)*BR412+(VLOOKUP(BS412,звания!$D$2:$E$62,2,FALSE))/(EOMONTH($B$3,0)+1-$B$3)*BU412),IF(BS412=0,(VLOOKUP(O412,звания!$D$2:$E$62,2,FALSE))/(EOMONTH($G$3,0)+1-$G$3)*BO412+(VLOOKUP(BQ412,звания!$D$2:$E$62,2,FALSE))/(EOMONTH($G$3,0)+1-$G$3)*BR412,(((VLOOKUP(O412,звания!$D$2:$E$62,2,FALSE))/(EOMONTH($G$3,0)+1-$G$3))*BO412)+(VLOOKUP(BQ412,звания!$D$2:$E$62,2,FALSE))/(EOMONTH($G$3,0)+1-$G$3)*BR412+(VLOOKUP(BS412,звания!$D$2:$E$62,2,FALSE))/(EOMONTH($G$3,0)+1-$G$3)*BU412+IF(BT412=0,0,(VLOOKUP(BS412,звания!$D$2:$E$62,2,FALSE))/(EOMONTH($BN$3,0)+1-$BN$3)*BT412-(VLOOKUP(O412,звания!$D$2:$E$62,2,FALSE))/(EOMONTH($BN$3,0)+1-$BN$3)*BT412))))</f>
        <v>0</v>
      </c>
      <c r="CG412" s="404">
        <f>IF(AND(SUM(BH412:BM412)&lt;360,((EOMONTH($G$3,0)-$G$3+1+(SUM(BH412:BM412)))&gt;0),SUM(BH412:BM412)+EOMONTH($G$3,0)-$G$3+1&lt;360),(CE412+CF412)*BV412%,IF(SUM(BH412:BM412)+EOMONTH($G$3,0)-$G$3+1&lt;=1800,((CE412+CF412)/(EOMONTH($G$3,0)-$G$3+1))*(360-SUM(BH412:BM412))*BV412%+(((CE412+CF412)/(EOMONTH($G$3,0)-$G$3+1))*((EOMONTH($G$3,0)-$G$3+1)-(360-SUM(BH412:BM412))))*25%,IF(AND(SUM(BH412:BM412)&lt;1800,((EOMONTH($G$3,0)-$G$3+1+SUM(BH412:BM412))&gt;=360),SUM(BH412:BM412)+EOMONTH($G$3,0)-$G$3+1&lt;1800),(CE412+CF412)*BV412%,IF(SUM(BH412:BM412)+EOMONTH($G$3,0)-$G$3+1&lt;=3600,((CE412+CF412)/(EOMONTH($G$3,0)-$G$3+1))*(1800-SUM(BH412:BM412))*BV412%+(((CE412+CF412)/(EOMONTH($G$3,0)-$G$3+1))*((EOMONTH($G$3,0)-$G$3+1)-(1800-SUM(BH412:BM412)))*30%),IF(AND(SUM(BH412:BM412)&lt;3600,((EOMONTH($G$3,0)-$G$3+1+SUM(BH412:BM412))&gt;=1800),SUM(BH412:BM412)+EOMONTH($G$3,0)-$G$3+1&lt;3600),(CE412+CF412)*BV412%,IF(SUM(BH412:BM412)+EOMONTH($G$3,0)-$G$3+1&lt;=5400,((CE412+CF412)/(EOMONTH($G$3,0)-$G$3+1))*(3600-SUM(BH412:BM412))*BV412%+(((CE412+CF412)/(EOMONTH($G$3,0)-$G$3+1))*((EOMONTH($G$3,0)-$G$3+1)-(3600-SUM(BH412:BM412))))*35%,IF(AND(SUM(BH412:BM412)&lt;5400,((EOMONTH($G$3,0)-$G$3+1+SUM(BH412:BM412))&gt;=3600),SUM(BH412:BM412)+EOMONTH($G$3,0)-$G$3+1&lt;5400),(CE412+CF412)*BV412%,IF(SUM(BH412:BM412)+EOMONTH($G$3,0)-$G$3+1&lt;=7200,((CE412+CF412)/(EOMONTH($G$3,0)-$G$3+1))*(5400-SUM(BH412:BM412))*BV412%+(((CE412+CF412)/(EOMONTH($G$3,0)-$G$3+1))*((EOMONTH($G$3,0)-$G$3+1)-(5400-SUM(BH412:BM412))))*40%,IF(AND(SUM(BH412:BM412)&lt;7200,((EOMONTH($G$3,0)-$G$3+1+SUM(BH412:BM412))&gt;=5400),SUM(BH412:BM412)+EOMONTH($G$3,0)-$G$3+1&lt;7200),(CE412+CF412)*BV412%,IF(SUM(BH412:BM412)+EOMONTH($G$3,0)-$G$3+1&lt;=9000,((CE412+CF412)/(EOMONTH($G$3,0)-$G$3+1))*(7200-SUM(BH412:BM412))*BV412%+(((CE412+CF412)/(EOMONTH($G$3,0)-$G$3+1))*((EOMONTH($G$3,0)-$G$3+1)-(7200-SUM(BH412:BM412))))*45%,IF(SUM(BH412:BM412)+EOMONTH($G$3,0)-$G$3+1&gt;=9000,((CE412+CF412)/(EOMONTH($G$3,0)-$G$3+1))*(9000-SUM(BH412:BM412))*BV412%+(((CE412+CF412)/(EOMONTH($G$3,0)-$G$3+1))*((EOMONTH($G$3,0)-$G$3+1)-(9000-SUM(BH412:BM412))))*50%,0)))))))))))</f>
        <v>0</v>
      </c>
      <c r="CH412" s="404">
        <f>IF(BW412=0,CF412*BX412%,IF(BW412&gt;0,((VLOOKUP(O412,звания!$D$2:$E$62,2,FALSE)/(EOMONTH($G$3,0)+1-$G$3)*BW412)*BX412%)))</f>
        <v>0</v>
      </c>
      <c r="CI412" s="404">
        <f>IF(BY412=0,CF412*BZ412%,IF(BY412&gt;0,(VLOOKUP(O412,звания!$D$2:$E$62,2,FALSE)/(EOMONTH($G$3,0)+1-$G$3)*BO412)*BZ412%)+(VLOOKUP(BS412,звания!$D$2:$E$62,2,FALSE)/(EOMONTH($G$3,0)+1-$G$3)*BU412)*BZ412%)</f>
        <v>0</v>
      </c>
      <c r="CJ412" s="404">
        <f>IF(CA412=0,CF412*CB412%,IF(CA412&gt;0,(VLOOKUP(O412,звания!$D$2:$E$62,2,FALSE)/(EOMONTH($G$3,0)+1-$G$3)*BO412)*CB412%)+(VLOOKUP(BS412,звания!$D$2:$E$62,2,FALSE)/(EOMONTH($G$3,0)+1-$G$3)*BU412)*CB412%)</f>
        <v>0</v>
      </c>
      <c r="CK412" s="404">
        <f>IF(CD412="Д",0,IF(CC412=0,CF412*CD412%,IF(CC412&gt;0,(VLOOKUP(O412,звания!$D$2:$E$62,2,FALSE)/(EOMONTH($G$3,0)+1-$G$3)*BO412)*CD412%)+(VLOOKUP(BS412,звания!$D$2:$E$62,2,FALSE)/(EOMONTH($G$3,0)+1-$G$3)*BU412)*CD412%))</f>
        <v>0</v>
      </c>
      <c r="CL412" s="404">
        <f>IF(BR412&gt;0,((VLOOKUP(C412,звания!$A$2:$B$62,2,FALSE)/(EOMONTH($G$3,0)+1-$G$3)*BO412+VLOOKUP(O412,звания!$D$2:$E$62,2,FALSE)/(EOMONTH($G$3,0)+1-$G$3)*BO412+(VLOOKUP(C412,звания!$A$2:$B$62,2,FALSE)/(EOMONTH($G$3,0)+1-$G$3)*BO412+VLOOKUP(O412,звания!$D$2:$E$62,2,FALSE)/(EOMONTH($G$3,0)+1-$G$3)*BO412)*BV412%)*BN412)+(VLOOKUP(C412,звания!$A$2:$B$62,2,FALSE)/(EOMONTH($G$3,0)+1-$G$3)*BU412+VLOOKUP(BS412,звания!$D$2:$E$62,2,FALSE)/(EOMONTH($G$3,0)+1-$G$3)*BU412+(VLOOKUP(C412,звания!$A$2:$B$62,2,FALSE)/(EOMONTH($G$3,0)+1-$G$3)*BU412+VLOOKUP(BS412,звания!$D$2:$E$62,2,FALSE)/(EOMONTH($G$3,0)+1-$G$3)*BU412)*BV412%)*BN412,(CE412+CF412+CG412)*BN412)</f>
        <v>0</v>
      </c>
      <c r="CM412" s="404"/>
      <c r="CN412" s="404"/>
      <c r="CO412" s="432">
        <f t="shared" si="506"/>
        <v>0</v>
      </c>
      <c r="CP412" s="432"/>
      <c r="CQ412" s="637">
        <f>IF(CF412=0,0,IF((SUM(BH412:BM412)&gt;360),(VLOOKUP(O412,звания!$F$2:$G$62,2,FALSE))/100,VLOOKUP(O412,звания!$F$2:$H$62,3,FALSE)/100))</f>
        <v>0</v>
      </c>
      <c r="CR412" s="617">
        <f>IF(B412="Виключений зі списків",IF(AND(BU412=0,360-BH412&lt;0),(VLOOKUP(O412,звания!$D$2:$E$62,2,FALSE))/(EOMONTH($B$3,0)+1-$B$3)*BO412*CQ412,IF(AND(360-BH412&gt;=0,360-BH412&lt;(EOMONTH($B$3,0)+1-$B$3)),(CF412/(EOMONTH($B$3,0)-$B$3+1)*(360-BH412))*CQ412+(CF412/(EOMONTH($B$3,0)-$B$3+1)*((EOMONTH($B$3,0)-$B$3+1)-(360-BH412)))*VLOOKUP(O412,звания!$F$2:$H$62,2,FALSE)/100,((((VLOOKUP(O412,звания!$D$2:$E$62,2,FALSE))/(EOMONTH($B$3,0)+1-$B$3)*BO412*CQ412+(VLOOKUP(BS412,звания!$D$2:$E$62,2,FALSE))/(EOMONTH($B$3,0)+1-$B$3)*BU412*(VLOOKUP(BS412,звания!$F$2:$G$62,2,FALSE)*0.01)+(IF(BT412=0,0,(VLOOKUP(BS412,звания!$D$2:$E$62,2,FALSE)/(EOMONTH($G$3,0)+1-$G$3)*BT412*(VLOOKUP(BS412,звания!$F$2:$G$62,2,FALSE)))*0.01-(VLOOKUP(O412,звания!$D$2:$E$62,2,FALSE)/(EOMONTH($G$3,0)+1-$G$3)*BT412*(VLOOKUP(O412,звания!$F$2:$G$62,2,FALSE)))*0.01)))))/100*(100-CP412))),(IF(AND(BU412=0,360-BH412&lt;0,CP412=0),(VLOOKUP(O412,звания!$D$2:$E$62,2,FALSE))/(EOMONTH($G$3,0)+1-$G$3)*BO412*CQ412,IF(AND(360-BH412&gt;=0,360-BH412&lt;(EOMONTH($G$3,0)+1-$G$3)),(CF412/(EOMONTH($G$3,0)-$G$3+1)*(360-BH412))*CQ412+(CF412/(EOMONTH($G$3,0)-$G$3+1)*((EOMONTH($G$3,0)-$G$3+1)-(360-BH412)))*VLOOKUP(O412,звания!$F$2:$H$62,2,FALSE)/100,((((VLOOKUP(O412,звания!$D$2:$E$62,2,FALSE))/(EOMONTH($G$3,0)+1-$G$3)*BO412*CQ412+(VLOOKUP(BS412,звания!$D$2:$E$62,2,FALSE))/(EOMONTH($G$3,0)+1-$G$3)*BU412*(VLOOKUP(BS412,звания!$F$2:$G$62,2,FALSE)*0.01)))/100*(100-CP412)+(IF(BT412=0,0,(VLOOKUP(BS412,звания!$D$2:$E$62,2,FALSE)/(EOMONTH($B$3,0)+1-$B$3)*BT412*(VLOOKUP(BS412,звания!$F$2:$G$62,2,FALSE)))*0.01-(VLOOKUP(O412,звания!$D$2:$E$62,2,FALSE)/(EOMONTH($B$3,0)+1-$B$3)*BT412*(VLOOKUP(O412,звания!$F$2:$G$62,2,FALSE)))*0.01)))))))</f>
        <v>0</v>
      </c>
      <c r="CS412" s="416">
        <f t="shared" si="512"/>
        <v>0</v>
      </c>
      <c r="CT412" s="403"/>
      <c r="CU412" s="403"/>
      <c r="CV412" s="403">
        <f t="shared" si="507"/>
        <v>0</v>
      </c>
      <c r="CW412" s="556">
        <f t="shared" si="524"/>
        <v>0</v>
      </c>
      <c r="CX412" s="403">
        <f t="shared" si="470"/>
        <v>0</v>
      </c>
      <c r="CY412" s="403"/>
      <c r="CZ412" s="404">
        <f t="shared" si="525"/>
        <v>0</v>
      </c>
      <c r="DA412" s="403"/>
      <c r="DB412" s="403"/>
      <c r="DC412" s="403"/>
      <c r="DD412" s="421">
        <f t="shared" si="514"/>
        <v>0</v>
      </c>
      <c r="DE412" s="421">
        <f t="shared" si="472"/>
        <v>0</v>
      </c>
      <c r="DF412" s="403">
        <f t="shared" si="526"/>
        <v>0</v>
      </c>
      <c r="DG412" s="421">
        <f>CW412-DD412+DF412-DH412</f>
        <v>0</v>
      </c>
      <c r="DH412" s="421">
        <v>0</v>
      </c>
      <c r="DI412" s="421"/>
      <c r="DJ412" s="422" t="str">
        <f t="shared" si="456"/>
        <v xml:space="preserve">    </v>
      </c>
      <c r="DK412" s="424"/>
      <c r="DL412" s="429"/>
      <c r="DM412" s="429"/>
      <c r="DN412" s="429"/>
      <c r="DO412" s="427"/>
      <c r="DP412" s="123"/>
      <c r="DQ412" s="817"/>
      <c r="DR412" s="818"/>
      <c r="DS412" s="819"/>
      <c r="DT412" s="820"/>
      <c r="DU412" s="124"/>
      <c r="DV412" s="122"/>
      <c r="DZ412" s="105"/>
      <c r="EG412" s="19"/>
      <c r="EH412" s="543">
        <f t="shared" si="490"/>
        <v>0</v>
      </c>
      <c r="EI412" s="404">
        <f t="shared" si="491"/>
        <v>0</v>
      </c>
      <c r="EJ412" s="29">
        <f t="shared" si="492"/>
        <v>0</v>
      </c>
      <c r="EK412" s="126"/>
      <c r="EL412" s="112"/>
      <c r="EM412" s="126"/>
      <c r="EN412" s="126"/>
      <c r="EO412" s="126"/>
      <c r="EP412" s="112"/>
    </row>
    <row r="413" spans="1:146" ht="17.45" hidden="1" customHeight="1">
      <c r="A413" s="446">
        <v>405</v>
      </c>
      <c r="B413" s="405"/>
      <c r="C413" s="403"/>
      <c r="D413" s="403">
        <f t="shared" si="518"/>
        <v>0</v>
      </c>
      <c r="E413" s="416"/>
      <c r="F413" s="417"/>
      <c r="G413" s="406" t="str">
        <f t="shared" si="519"/>
        <v>0.0.0</v>
      </c>
      <c r="H413" s="407" t="str">
        <f t="shared" si="520"/>
        <v>0.0.0</v>
      </c>
      <c r="I413" s="407" t="str">
        <f t="shared" si="521"/>
        <v>0.0.0</v>
      </c>
      <c r="J413" s="407" t="str">
        <f t="shared" si="496"/>
        <v>0.0.0</v>
      </c>
      <c r="K413" s="407" t="str">
        <f t="shared" si="497"/>
        <v>0.0.0</v>
      </c>
      <c r="L413" s="407" t="str">
        <f t="shared" si="498"/>
        <v>0.0.0</v>
      </c>
      <c r="M413" s="407" t="str">
        <f t="shared" si="499"/>
        <v>0.0.0</v>
      </c>
      <c r="N413" s="408" t="str">
        <f t="shared" si="522"/>
        <v>0.0.0</v>
      </c>
      <c r="O413" s="418"/>
      <c r="P413" s="417"/>
      <c r="Q413" s="417"/>
      <c r="R413" s="417"/>
      <c r="S413" s="417"/>
      <c r="T413" s="417"/>
      <c r="U413" s="417"/>
      <c r="V413" s="714"/>
      <c r="W413" s="714"/>
      <c r="X413" s="417"/>
      <c r="Y413" s="417"/>
      <c r="Z413" s="714"/>
      <c r="AA413" s="714"/>
      <c r="AB413" s="417"/>
      <c r="AC413" s="417"/>
      <c r="AD413" s="714"/>
      <c r="AE413" s="714"/>
      <c r="AF413" s="417"/>
      <c r="AG413" s="417"/>
      <c r="AH413" s="714"/>
      <c r="AI413" s="714"/>
      <c r="AJ413" s="417"/>
      <c r="AK413" s="417"/>
      <c r="AL413" s="714"/>
      <c r="AM413" s="714"/>
      <c r="AN413" s="417"/>
      <c r="AO413" s="417"/>
      <c r="AP413" s="714"/>
      <c r="AQ413" s="714"/>
      <c r="AR413" s="417"/>
      <c r="AS413" s="417"/>
      <c r="AT413" s="714"/>
      <c r="AU413" s="714"/>
      <c r="AV413" s="417"/>
      <c r="AW413" s="417"/>
      <c r="AX413" s="716"/>
      <c r="AY413" s="716"/>
      <c r="AZ413" s="635"/>
      <c r="BA413" s="635"/>
      <c r="BB413" s="716"/>
      <c r="BC413" s="716"/>
      <c r="BD413" s="635"/>
      <c r="BE413" s="635"/>
      <c r="BF413" s="717"/>
      <c r="BG413" s="717"/>
      <c r="BH413" s="432">
        <f t="shared" si="528"/>
        <v>0</v>
      </c>
      <c r="BI413" s="432">
        <f t="shared" si="501"/>
        <v>0</v>
      </c>
      <c r="BJ413" s="432">
        <f t="shared" si="502"/>
        <v>0</v>
      </c>
      <c r="BK413" s="432">
        <f t="shared" si="503"/>
        <v>0</v>
      </c>
      <c r="BL413" s="432">
        <f t="shared" si="504"/>
        <v>0</v>
      </c>
      <c r="BM413" s="436">
        <f t="shared" si="523"/>
        <v>0</v>
      </c>
      <c r="BN413" s="462">
        <v>0.65</v>
      </c>
      <c r="BO413" s="427">
        <f>IF(CD413="Д",0,IF(B413="Виключений зі списків",IF(AND(BR413=0,BU413=0,O413&lt;&gt;0,BP413&gt;0),BP413-$B$3+1,IF(AND(BR413=0,BU413=0,O413&lt;&gt;0,BP413&gt;0),EOMONTH($B$3,0)+1-BP413,IF(AND(BR413=0,BU413&gt;0,BP413&gt;$B$3),(BP413-$B$3+1)-BU413,0))),IF(AND(BR413=0,BU413=0,O413&lt;&gt;0,BP413=0),EOMONTH($G$3,0)+1-$G$3,IF(AND(BR413=0,BU413=0,O413&lt;&gt;0,BP413&gt;0),EOMONTH($G$3,0)+1-BP413,IF(AND(BR413=0,BU413&gt;0,BP413&gt;$G$3),(EOMONTH($G$3,0)+1-$G$3)-BU413-(BP413-$G$3),IF(AND(BR413&gt;0,O413&lt;&gt;0,BP413&gt;$G$3),(EOMONTH($G$3,0)+1-$G$3)-BU413-BR413-(BP413-$G$3),IF(AND(BR413&gt;0,O413&lt;&gt;0,OR(BP413=0,BP413=$G$3)),(EOMONTH($G$3,0)+1-$G$3)-BU413-BR413,IF(AND(O413=0,BR413&gt;0),BR413+BU413,IF(AND(BU413&gt;0,BR413=0,BP413=0),(EOMONTH($G$3,0)+1-$G$3)-BU413,0)))))))))</f>
        <v>0</v>
      </c>
      <c r="BP413" s="725"/>
      <c r="BQ413" s="700"/>
      <c r="BR413" s="419"/>
      <c r="BS413" s="700"/>
      <c r="BT413" s="700"/>
      <c r="BU413" s="700"/>
      <c r="BV413" s="427">
        <f t="shared" si="471"/>
        <v>0</v>
      </c>
      <c r="BW413" s="419"/>
      <c r="BX413" s="781"/>
      <c r="BY413" s="700"/>
      <c r="BZ413" s="432"/>
      <c r="CA413" s="700"/>
      <c r="CB413" s="432"/>
      <c r="CC413" s="700"/>
      <c r="CD413" s="432"/>
      <c r="CE413" s="404">
        <f>IF(OR(C413=0,CD413="Д"),0,IF(B413="Виключений зі списків",IF(AND(C413&gt;0,E413=0),VLOOKUP(C413,звания!A:B,2,FALSE)/((EOMONTH($B$3,0)+1)-$B$3)*BO413+VLOOKUP(C413,звания!A:B,2,FALSE)/((EOMONTH($B$3,0)+1)-$B$3)*BR413+VLOOKUP(C413,звания!A:B,2,FALSE)/((EOMONTH($B$3,0)+1)-$B$3)*BU413,IF(AND(C413&gt;0,E413&gt;0,F413&gt;=$B$3,BO413=(EOMONTH($B$3,0)+1)-$B$3),(VLOOKUP(E413,звания!A:B,2,FALSE)/(EOMONTH($B$3,0)-$B$3+1))*(F413-$B$3)+(VLOOKUP(C413,звания!A:B,2,FALSE)/(EOMONTH($B$3,0)-$B$3+1))*((EOMONTH($B$3,0)-$B$3+1)-(F413-$G$3)),IF(AND(C413&gt;0,E413&gt;0,F413&gt;$B$3,BO413&lt;(EOMONTH($B$3,0)+1)-$B$3,BO413&lt;&gt;0),VLOOKUP(E413,звания!A:B,2,FALSE)/((EOMONTH($B$3,0)+1)-$B$3)*((F413-$B$3)-(((EOMONTH($B$3,0)+1)-$B$3)-BO413-BU413-BR413))+VLOOKUP(C413,звания!A:B,2,FALSE)/((EOMONTH($B$3,0)+1)-$G$3)*(((EOMONTH($B$3,0)+1)-F413)),IF(F413&lt;$B$3,(VLOOKUP(C413,звания!A:B,2,FALSE)-VLOOKUP(E413,звания!A:B,2,FALSE))/((EOMONTH($BN$3,0)+1)-$BN$3)*(EOMONTH($BN$3,0)+1-F413)+VLOOKUP(C413,звания!A:B,2,FALSE)/((EOMONTH($B$3,0)+1)-$B$3)*BO413+VLOOKUP(C413,звания!A:B,2,FALSE)/((EOMONTH($B$3,0)+1)-$B$3)*BU413+VLOOKUP(C413,звания!A:B,2,FALSE)/((EOMONTH($B$3,0)+1)-$B$3)*BR413,0)))),IF(AND(C413&gt;0,E413=0),VLOOKUP(C413,звания!A:B,2,FALSE)/((EOMONTH($G$3,0)+1)-$G$3)*BO413+VLOOKUP(C413,звания!A:B,2,FALSE)/((EOMONTH($G$3,0)+1)-$G$3)*BR413+VLOOKUP(C413,звания!A:B,2,FALSE)/((EOMONTH($G$3,0)+1)-$G$3)*BU413,IF(AND(C413&gt;0,E413&gt;0,F413&gt;=$G$3,BO413=(EOMONTH($G$3,0)+1)-$G$3),(VLOOKUP(E413,звания!A:B,2,FALSE)/(EOMONTH($G$3,0)-$G$3+1))*(F413-$G$3)+(VLOOKUP(C413,звания!A:B,2,FALSE)/(EOMONTH($G$3,0)-$G$3+1))*((EOMONTH($G$3,0)-$G$3+1)-(F413-$G$3)),IF(AND(C413&gt;0,E413&gt;0,F413&gt;$G$3,BO413&lt;(EOMONTH($G$3,0)+1)-$G$3,BO413&lt;&gt;0),VLOOKUP(E413,звания!A:B,2,FALSE)/((EOMONTH($G$3,0)+1)-$G$3)*((F413-$G$3)-(((EOMONTH($G$3,0)+1)-$G$3)-BO413-BU413-BR413))+VLOOKUP(C413,звания!A:B,2,FALSE)/((EOMONTH($G$3,0)+1)-$G$3)*(((EOMONTH($G$3,0)+1)-F413)),IF(F413&lt;$G$3,(VLOOKUP(C413,звания!A:B,2,FALSE)-VLOOKUP(E413,звания!A:B,2,FALSE))/((EOMONTH($BN$3,0)+1)-$BN$3)*(EOMONTH($BN$3,0)+1-F413)+VLOOKUP(C413,звания!A:B,2,FALSE)/((EOMONTH($G$3,0)+1)-$G$3)*BO413+VLOOKUP(C413,звания!A:B,2,FALSE)/((EOMONTH($G$3,0)+1)-$G$3)*BU413+VLOOKUP(C413,звания!A:B,2,FALSE)/((EOMONTH($G$3,0)+1)-$G$3)*BR413,0))))))</f>
        <v>0</v>
      </c>
      <c r="CF413" s="404">
        <f>IF(OR(CD413="Д",C413=0),0,IF(B413="Виключений зі списків",IF(BS413=0,(VLOOKUP(O413,звания!$D$2:$E$62,2,FALSE))/(EOMONTH($B$3,0)+1-$B$3)*BO413+(VLOOKUP(BQ413,звания!$D$2:$E$62,2,FALSE))/(EOMONTH($B$3,0)+1-$B$3)*BR413,(((VLOOKUP(O413,звания!$D$2:$E$62,2,FALSE))/(EOMONTH($B$3,0)+1-$B$3))*BO413)+(VLOOKUP(BQ413,звания!$D$2:$E$62,2,FALSE))/(EOMONTH($B$3,0)+1-$B$3)*BR413+(VLOOKUP(BS413,звания!$D$2:$E$62,2,FALSE))/(EOMONTH($B$3,0)+1-$B$3)*BU413),IF(BS413=0,(VLOOKUP(O413,звания!$D$2:$E$62,2,FALSE))/(EOMONTH($G$3,0)+1-$G$3)*BO413+(VLOOKUP(BQ413,звания!$D$2:$E$62,2,FALSE))/(EOMONTH($G$3,0)+1-$G$3)*BR413,(((VLOOKUP(O413,звания!$D$2:$E$62,2,FALSE))/(EOMONTH($G$3,0)+1-$G$3))*BO413)+(VLOOKUP(BQ413,звания!$D$2:$E$62,2,FALSE))/(EOMONTH($G$3,0)+1-$G$3)*BR413+(VLOOKUP(BS413,звания!$D$2:$E$62,2,FALSE))/(EOMONTH($G$3,0)+1-$G$3)*BU413+IF(BT413=0,0,(VLOOKUP(BS413,звания!$D$2:$E$62,2,FALSE))/(EOMONTH($BN$3,0)+1-$BN$3)*BT413-(VLOOKUP(O413,звания!$D$2:$E$62,2,FALSE))/(EOMONTH($BN$3,0)+1-$BN$3)*BT413))))</f>
        <v>0</v>
      </c>
      <c r="CG413" s="404">
        <f>IF(AND(SUM(BH413:BM413)&lt;360,((EOMONTH($G$3,0)-$G$3+1+(SUM(BH413:BM413)))&gt;0),SUM(BH413:BM413)+EOMONTH($G$3,0)-$G$3+1&lt;360),(CE413+CF413)*BV413%,IF(SUM(BH413:BM413)+EOMONTH($G$3,0)-$G$3+1&lt;=1800,((CE413+CF413)/(EOMONTH($G$3,0)-$G$3+1))*(360-SUM(BH413:BM413))*BV413%+(((CE413+CF413)/(EOMONTH($G$3,0)-$G$3+1))*((EOMONTH($G$3,0)-$G$3+1)-(360-SUM(BH413:BM413))))*25%,IF(AND(SUM(BH413:BM413)&lt;1800,((EOMONTH($G$3,0)-$G$3+1+SUM(BH413:BM413))&gt;=360),SUM(BH413:BM413)+EOMONTH($G$3,0)-$G$3+1&lt;1800),(CE413+CF413)*BV413%,IF(SUM(BH413:BM413)+EOMONTH($G$3,0)-$G$3+1&lt;=3600,((CE413+CF413)/(EOMONTH($G$3,0)-$G$3+1))*(1800-SUM(BH413:BM413))*BV413%+(((CE413+CF413)/(EOMONTH($G$3,0)-$G$3+1))*((EOMONTH($G$3,0)-$G$3+1)-(1800-SUM(BH413:BM413)))*30%),IF(AND(SUM(BH413:BM413)&lt;3600,((EOMONTH($G$3,0)-$G$3+1+SUM(BH413:BM413))&gt;=1800),SUM(BH413:BM413)+EOMONTH($G$3,0)-$G$3+1&lt;3600),(CE413+CF413)*BV413%,IF(SUM(BH413:BM413)+EOMONTH($G$3,0)-$G$3+1&lt;=5400,((CE413+CF413)/(EOMONTH($G$3,0)-$G$3+1))*(3600-SUM(BH413:BM413))*BV413%+(((CE413+CF413)/(EOMONTH($G$3,0)-$G$3+1))*((EOMONTH($G$3,0)-$G$3+1)-(3600-SUM(BH413:BM413))))*35%,IF(AND(SUM(BH413:BM413)&lt;5400,((EOMONTH($G$3,0)-$G$3+1+SUM(BH413:BM413))&gt;=3600),SUM(BH413:BM413)+EOMONTH($G$3,0)-$G$3+1&lt;5400),(CE413+CF413)*BV413%,IF(SUM(BH413:BM413)+EOMONTH($G$3,0)-$G$3+1&lt;=7200,((CE413+CF413)/(EOMONTH($G$3,0)-$G$3+1))*(5400-SUM(BH413:BM413))*BV413%+(((CE413+CF413)/(EOMONTH($G$3,0)-$G$3+1))*((EOMONTH($G$3,0)-$G$3+1)-(5400-SUM(BH413:BM413))))*40%,IF(AND(SUM(BH413:BM413)&lt;7200,((EOMONTH($G$3,0)-$G$3+1+SUM(BH413:BM413))&gt;=5400),SUM(BH413:BM413)+EOMONTH($G$3,0)-$G$3+1&lt;7200),(CE413+CF413)*BV413%,IF(SUM(BH413:BM413)+EOMONTH($G$3,0)-$G$3+1&lt;=9000,((CE413+CF413)/(EOMONTH($G$3,0)-$G$3+1))*(7200-SUM(BH413:BM413))*BV413%+(((CE413+CF413)/(EOMONTH($G$3,0)-$G$3+1))*((EOMONTH($G$3,0)-$G$3+1)-(7200-SUM(BH413:BM413))))*45%,IF(SUM(BH413:BM413)+EOMONTH($G$3,0)-$G$3+1&gt;=9000,((CE413+CF413)/(EOMONTH($G$3,0)-$G$3+1))*(9000-SUM(BH413:BM413))*BV413%+(((CE413+CF413)/(EOMONTH($G$3,0)-$G$3+1))*((EOMONTH($G$3,0)-$G$3+1)-(9000-SUM(BH413:BM413))))*50%,0)))))))))))</f>
        <v>0</v>
      </c>
      <c r="CH413" s="404">
        <f>IF(BW413=0,CF413*BX413%,IF(BW413&gt;0,((VLOOKUP(O413,звания!$D$2:$E$62,2,FALSE)/(EOMONTH($G$3,0)+1-$G$3)*BW413)*BX413%)))</f>
        <v>0</v>
      </c>
      <c r="CI413" s="404">
        <f>IF(BY413=0,CF413*BZ413%,IF(BY413&gt;0,(VLOOKUP(O413,звания!$D$2:$E$62,2,FALSE)/(EOMONTH($G$3,0)+1-$G$3)*BO413)*BZ413%)+(VLOOKUP(BS413,звания!$D$2:$E$62,2,FALSE)/(EOMONTH($G$3,0)+1-$G$3)*BU413)*BZ413%)</f>
        <v>0</v>
      </c>
      <c r="CJ413" s="404">
        <f>IF(CA413=0,CF413*CB413%,IF(CA413&gt;0,(VLOOKUP(O413,звания!$D$2:$E$62,2,FALSE)/(EOMONTH($G$3,0)+1-$G$3)*BO413)*CB413%)+(VLOOKUP(BS413,звания!$D$2:$E$62,2,FALSE)/(EOMONTH($G$3,0)+1-$G$3)*BU413)*CB413%)</f>
        <v>0</v>
      </c>
      <c r="CK413" s="404">
        <f>IF(CD413="Д",0,IF(CC413=0,CF413*CD413%,IF(CC413&gt;0,(VLOOKUP(O413,звания!$D$2:$E$62,2,FALSE)/(EOMONTH($G$3,0)+1-$G$3)*BO413)*CD413%)+(VLOOKUP(BS413,звания!$D$2:$E$62,2,FALSE)/(EOMONTH($G$3,0)+1-$G$3)*BU413)*CD413%))</f>
        <v>0</v>
      </c>
      <c r="CL413" s="404">
        <f>IF(B413="Виключений зі списків",IF(BR413&gt;0,((VLOOKUP(C413,звания!$A$2:$B$62,2,FALSE)/(EOMONTH($B$3,0)+1-$B$3)*BO413+VLOOKUP(O413,звания!$D$2:$E$62,2,FALSE)/(EOMONTH($B$3,0)+1-$B$3)*BO413+(VLOOKUP(C413,звания!$A$2:$B$62,2,FALSE)/(EOMONTH($B$3,0)+1-$B$3)*BO413+VLOOKUP(O413,звания!$D$2:$E$62,2,FALSE)/(EOMONTH($B$3,0)+1-$B$3)*BO413)*BV413%)*BN413)+(VLOOKUP(C413,звания!$A$2:$B$62,2,FALSE)/(EOMONTH($B$3,0)+1-$B$3)*BU413+VLOOKUP(BS413,звания!$D$2:$E$62,2,FALSE)/(EOMONTH($B$3,0)+1-$B$3)*BU413+(VLOOKUP(C413,звания!$A$2:$B$62,2,FALSE)/(EOMONTH($B$3,0)+1-$B$3)*BU413+VLOOKUP(BS413,звания!$D$2:$E$62,2,FALSE)/(EOMONTH($B$3,0)+1-$B$3)*BU413)*BV413%)*BN413,(CE413+CF413+CG413)*BN413),IF(BR413&gt;0,((VLOOKUP(C413,звания!$A$2:$B$62,2,FALSE)/(EOMONTH($G$3,0)+1-$G$3)*BO413+VLOOKUP(O413,звания!$D$2:$E$62,2,FALSE)/(EOMONTH($G$3,0)+1-$G$3)*BO413+(VLOOKUP(C413,звания!$A$2:$B$62,2,FALSE)/(EOMONTH($G$3,0)+1-$G$3)*BO413+VLOOKUP(O413,звания!$D$2:$E$62,2,FALSE)/(EOMONTH($G$3,0)+1-$G$3)*BO413)*BV413%)*BN413)+(VLOOKUP(C413,звания!$A$2:$B$62,2,FALSE)/(EOMONTH($G$3,0)+1-$G$3)*BU413+VLOOKUP(BS413,звания!$D$2:$E$62,2,FALSE)/(EOMONTH($G$3,0)+1-$G$3)*BU413+(VLOOKUP(C413,звания!$A$2:$B$62,2,FALSE)/(EOMONTH($G$3,0)+1-$G$3)*BU413+VLOOKUP(BS413,звания!$D$2:$E$62,2,FALSE)/(EOMONTH($G$3,0)+1-$G$3)*BU413)*BV413%)*BN413,(CE413+CF413+CG413)*BN413))</f>
        <v>0</v>
      </c>
      <c r="CM413" s="404"/>
      <c r="CN413" s="404"/>
      <c r="CO413" s="432">
        <f t="shared" si="506"/>
        <v>0</v>
      </c>
      <c r="CP413" s="432"/>
      <c r="CQ413" s="637">
        <f>IF(CF413=0,0,IF((SUM(BH413:BM413)&gt;360),(VLOOKUP(O413,звания!$F$2:$G$62,2,FALSE))/100,VLOOKUP(O413,звания!$F$2:$H$62,3,FALSE)/100))</f>
        <v>0</v>
      </c>
      <c r="CR413" s="617">
        <f>IF(B413="Виключений зі списків",IF(AND(BU413=0,360-BH413&lt;0),(VLOOKUP(O413,звания!$D$2:$E$62,2,FALSE))/(EOMONTH($B$3,0)+1-$B$3)*BO413*CQ413,IF(AND(360-BH413&gt;=0,360-BH413&lt;(EOMONTH($B$3,0)+1-$B$3)),(CF413/(EOMONTH($B$3,0)-$B$3+1)*(360-BH413))*CQ413+(CF413/(EOMONTH($B$3,0)-$B$3+1)*((EOMONTH($B$3,0)-$B$3+1)-(360-BH413)))*VLOOKUP(O413,звания!$F$2:$H$62,2,FALSE)/100,((((VLOOKUP(O413,звания!$D$2:$E$62,2,FALSE))/(EOMONTH($B$3,0)+1-$B$3)*BO413*CQ413+(VLOOKUP(BS413,звания!$D$2:$E$62,2,FALSE))/(EOMONTH($B$3,0)+1-$B$3)*BU413*(VLOOKUP(BS413,звания!$F$2:$G$62,2,FALSE)*0.01)+(IF(BT413=0,0,(VLOOKUP(BS413,звания!$D$2:$E$62,2,FALSE)/(EOMONTH($G$3,0)+1-$G$3)*BT413*(VLOOKUP(BS413,звания!$F$2:$G$62,2,FALSE)))*0.01-(VLOOKUP(O413,звания!$D$2:$E$62,2,FALSE)/(EOMONTH($G$3,0)+1-$G$3)*BT413*(VLOOKUP(O413,звания!$F$2:$G$62,2,FALSE)))*0.01)))))/100*(100-CP413))),(IF(AND(BU413=0,360-BH413&lt;0,CP413=0),(VLOOKUP(O413,звания!$D$2:$E$62,2,FALSE))/(EOMONTH($G$3,0)+1-$G$3)*BO413*CQ413,IF(AND(360-BH413&gt;=0,360-BH413&lt;(EOMONTH($G$3,0)+1-$G$3)),(CF413/(EOMONTH($G$3,0)-$G$3+1)*(360-BH413))*CQ413+(CF413/(EOMONTH($G$3,0)-$G$3+1)*((EOMONTH($G$3,0)-$G$3+1)-(360-BH413)))*VLOOKUP(O413,звания!$F$2:$H$62,2,FALSE)/100,((((VLOOKUP(O413,звания!$D$2:$E$62,2,FALSE))/(EOMONTH($G$3,0)+1-$G$3)*BO413*CQ413+(VLOOKUP(BS413,звания!$D$2:$E$62,2,FALSE))/(EOMONTH($G$3,0)+1-$G$3)*BU413*(VLOOKUP(BS413,звания!$F$2:$G$62,2,FALSE)*0.01)))/100*(100-CP413)+(IF(BT413=0,0,(VLOOKUP(BS413,звания!$D$2:$E$62,2,FALSE)/(EOMONTH($B$3,0)+1-$B$3)*BT413*(VLOOKUP(BS413,звания!$F$2:$G$62,2,FALSE)))*0.01-(VLOOKUP(O413,звания!$D$2:$E$62,2,FALSE)/(EOMONTH($B$3,0)+1-$B$3)*BT413*(VLOOKUP(O413,звания!$F$2:$G$62,2,FALSE)))*0.01)))))))</f>
        <v>0</v>
      </c>
      <c r="CS413" s="416">
        <f t="shared" si="512"/>
        <v>0</v>
      </c>
      <c r="CT413" s="403"/>
      <c r="CU413" s="403"/>
      <c r="CV413" s="403">
        <f t="shared" si="507"/>
        <v>0</v>
      </c>
      <c r="CW413" s="556">
        <f t="shared" si="524"/>
        <v>0</v>
      </c>
      <c r="CX413" s="403">
        <f t="shared" si="470"/>
        <v>0</v>
      </c>
      <c r="CY413" s="403"/>
      <c r="CZ413" s="404">
        <f t="shared" si="525"/>
        <v>0</v>
      </c>
      <c r="DA413" s="403"/>
      <c r="DB413" s="403"/>
      <c r="DC413" s="403"/>
      <c r="DD413" s="421">
        <f t="shared" si="514"/>
        <v>0</v>
      </c>
      <c r="DE413" s="421">
        <f t="shared" si="472"/>
        <v>0</v>
      </c>
      <c r="DF413" s="403">
        <f t="shared" si="526"/>
        <v>0</v>
      </c>
      <c r="DG413" s="421">
        <f>CW413-DD413+DF413</f>
        <v>0</v>
      </c>
      <c r="DH413" s="421"/>
      <c r="DI413" s="421"/>
      <c r="DJ413" s="422" t="str">
        <f t="shared" si="456"/>
        <v xml:space="preserve">    </v>
      </c>
      <c r="DK413" s="424"/>
      <c r="DL413" s="429"/>
      <c r="DM413" s="429"/>
      <c r="DN413" s="429"/>
      <c r="DO413" s="420"/>
      <c r="DP413" s="123"/>
      <c r="DQ413" s="817"/>
      <c r="DR413" s="818"/>
      <c r="DS413" s="843"/>
      <c r="DT413" s="820"/>
      <c r="DU413" s="124"/>
      <c r="DV413" s="110"/>
      <c r="DZ413" s="105"/>
      <c r="EH413" s="543">
        <f t="shared" si="490"/>
        <v>0</v>
      </c>
      <c r="EI413" s="404">
        <f t="shared" si="491"/>
        <v>0</v>
      </c>
      <c r="EJ413" s="29">
        <f t="shared" si="492"/>
        <v>0</v>
      </c>
      <c r="EK413" s="126"/>
      <c r="EL413" s="112"/>
      <c r="EM413" s="126"/>
      <c r="EN413" s="126"/>
      <c r="EO413" s="126"/>
      <c r="EP413" s="112"/>
    </row>
    <row r="414" spans="1:146" ht="17.45" hidden="1" customHeight="1">
      <c r="A414" s="402">
        <v>406</v>
      </c>
      <c r="B414" s="467"/>
      <c r="C414" s="403"/>
      <c r="D414" s="403">
        <f t="shared" si="518"/>
        <v>0</v>
      </c>
      <c r="E414" s="416"/>
      <c r="F414" s="417"/>
      <c r="G414" s="406" t="str">
        <f>IF(P414&gt;$G$3,0,CONCATENATE((INT((BH414)/360)+INT((BI414)/360)+INT((BJ414)/360)+INT((BK414)/360)+INT((BL414)/360)+INT((BM414)/360))+INT((INT(MOD((BH414),360)/30)+INT(MOD((BI414),360)/30)+INT(MOD((BJ414),360)/30)+INT(MOD((BK414),360)/30)+INT(MOD((BL414),360)/30)+INT(MOD((BM414),360)/30)+INT((MOD(MOD((BH414),360),30)+MOD(MOD((BI414),360),30)+MOD(MOD((BJ414),360),30)+MOD(MOD((BK414),360),30)+MOD(MOD((BL414),360),30)+MOD(MOD((BM414),360),30))/30))/12),".",MOD(INT(MOD((BH414),360)/30)+INT(MOD((BI414),360)/30)+INT(MOD((BJ414),360)/30)+INT(MOD((BK414),360)/30)+INT(MOD((BL414),360)/30)+INT(MOD((BM414),360)/30)+INT((MOD(MOD((BH414),360),30)+MOD(MOD((BI414),360),30)+MOD(MOD((BJ414),360),30)+MOD(MOD((BK414),360),30)+MOD(MOD((BL414),360),30)+MOD(MOD((BM414),360),30))/30),12),".",INT(MOD(MOD(MOD((BH414),360),30)+MOD(MOD((BI414),360),30)+MOD(MOD((BJ414),360),30)+MOD(MOD((BK414),360),30)+MOD(MOD((BL414),360),30)+MOD(MOD((BM414),360),30),30))))</f>
        <v>0.0.0</v>
      </c>
      <c r="H414" s="407" t="str">
        <f>CONCATENATE(INT((BH414)/360),".",INT(MOD((BH414),360)/30),".",MOD(MOD((BH414),360),30))</f>
        <v>0.0.0</v>
      </c>
      <c r="I414" s="407" t="str">
        <f>IF(P414&gt;$G$3,0,CONCATENATE((INT((BH414)/360)+INT((BM414)/360))+INT((INT(MOD((BH414),360)/30)+INT(MOD((BM414),360)/30)+INT((MOD(MOD((BH414),360),30)+MOD(MOD((BM414),360),30))/30))/12),".",MOD(INT(MOD((BH414),360)/30)+INT(MOD((BM414),360)/30)+INT((MOD(MOD((BH414),360),30)+MOD(MOD((BM414),360),30))/30),12),".",INT(MOD(MOD(MOD((BH414),360),30)+MOD(MOD((BM414),360),30),30))))</f>
        <v>0.0.0</v>
      </c>
      <c r="J414" s="407" t="str">
        <f>CONCATENATE(INT(BI414/360),".",MOD(INT(BI414/30),12),".",MOD(INT(BI414),30))</f>
        <v>0.0.0</v>
      </c>
      <c r="K414" s="407" t="str">
        <f>CONCATENATE(INT(BJ414/360),".",MOD(INT(BJ414/30),12),".",MOD(INT(BJ414),30))</f>
        <v>0.0.0</v>
      </c>
      <c r="L414" s="407" t="str">
        <f>CONCATENATE(INT(BK414/360),".",MOD(INT(BK414/30),12),".",MOD(INT(BK414),30))</f>
        <v>0.0.0</v>
      </c>
      <c r="M414" s="407" t="str">
        <f>CONCATENATE(INT(BL414/360),".",MOD(INT(BL414/30),12),".",MOD(INT(BL414),30))</f>
        <v>0.0.0</v>
      </c>
      <c r="N414" s="408" t="str">
        <f>CONCATENATE(IF(INT(INT(DAYS360(BF414,BG414,1)/30)/24)&gt;=2,2,INT(INT(DAYS360(BF414,BG414,1)/30)/24)),".",IF(AND(INT(INT(DAYS360(BF414,BG414,1)/30)/24)&gt;=2,MOD(INT(BM414/30),12)&gt;=6),6,IF(ISODD(MOD(INT(DAYS360(BF414,BG414,1)/30),12)),MOD(INT(DAYS360(BF414,BG414,1)/60),12),MOD(INT(BM414/30),12))),".",IF(AND(INT(INT(DAYS360(BF414,BG414,1)/30)/24)&gt;=2,MOD(INT(BM414/30),12)&gt;=6),0,IF(ISODD(MOD(INT(DAYS360(BF414,BG414,1)/30),12)),INT((MOD(DAYS360(BF414,BG414,1),30)/2+15)),INT(MOD(DAYS360(BF414,BG414,1),30)/2))))</f>
        <v>0.0.0</v>
      </c>
      <c r="O414" s="418"/>
      <c r="P414" s="417"/>
      <c r="Q414" s="417"/>
      <c r="R414" s="417"/>
      <c r="S414" s="417"/>
      <c r="T414" s="417"/>
      <c r="U414" s="417"/>
      <c r="V414" s="714"/>
      <c r="W414" s="714"/>
      <c r="X414" s="417"/>
      <c r="Y414" s="417"/>
      <c r="Z414" s="714"/>
      <c r="AA414" s="714"/>
      <c r="AB414" s="417"/>
      <c r="AC414" s="417"/>
      <c r="AD414" s="714"/>
      <c r="AE414" s="714"/>
      <c r="AF414" s="417"/>
      <c r="AG414" s="417"/>
      <c r="AH414" s="714"/>
      <c r="AI414" s="714"/>
      <c r="AJ414" s="417"/>
      <c r="AK414" s="417"/>
      <c r="AL414" s="714"/>
      <c r="AM414" s="714"/>
      <c r="AN414" s="417"/>
      <c r="AO414" s="417"/>
      <c r="AP414" s="714"/>
      <c r="AQ414" s="714"/>
      <c r="AR414" s="417"/>
      <c r="AS414" s="417"/>
      <c r="AT414" s="714"/>
      <c r="AU414" s="714"/>
      <c r="AV414" s="417"/>
      <c r="AW414" s="417"/>
      <c r="AX414" s="716"/>
      <c r="AY414" s="716"/>
      <c r="AZ414" s="635"/>
      <c r="BA414" s="635"/>
      <c r="BB414" s="716"/>
      <c r="BC414" s="716"/>
      <c r="BD414" s="635"/>
      <c r="BE414" s="635"/>
      <c r="BF414" s="717"/>
      <c r="BG414" s="717"/>
      <c r="BH414" s="432">
        <f t="shared" si="528"/>
        <v>0</v>
      </c>
      <c r="BI414" s="432">
        <f>(IF(OR(W414&gt;$G$3,W414=0),IF(OR(V414=0,V414&gt;$G$3),0,DAYS360(V414,$G$3,1)),(DAYS360(V414,W414,1)))+IF(OR(Y414&gt;$G$3,Y414=0),IF(OR(X414=0,X414&gt;$G$3),0,DAYS360(X414,$G$3,1)),(DAYS360(X414,Y414,1)))+IF(OR(AA414&gt;$G$3,AA414=0),IF(OR(Z414=0,Z414&gt;$G$3),0,DAYS360(Z414,$G$3,1)),(DAYS360(Z414,AA414,1)))+IF(OR(AC414&gt;$G$3,AC414=0),IF(OR(AB414=0,AB414&gt;$G$3),0,DAYS360(AB414,$G$3,1)),(DAYS360(AB414,AC414,1)))+IF(OR(AE414&gt;$G$3,AE414=0),IF(OR(AD414=0,AD414&gt;$G$3),0,DAYS360(AD414,$G$3,1)),(DAYS360(AD414,AE414,1)))+IF(OR(AG414&gt;$G$3,AG414=0),IF(OR(AF414=0,AF414&gt;$G$3),0,DAYS360(AF414,$G$3,1)),(DAYS360(AF414,AG414,1)))+IF(OR(AI414&gt;$G$3,AI414=0),IF(OR(AH414=0,AH414&gt;$G$3),0,DAYS360(AH414,$G$3,1)),(DAYS360(AH414,AI414,1)))+IF(OR(AK414&gt;$G$3,AK414=0),IF(OR(AJ414=0,AJ414&gt;$G$3),0,DAYS360(AJ414,$G$3,1)),(DAYS360(AJ414,AK414,1)))+IF(OR(AM414&gt;$G$3,AM414=0),IF(OR(AL414=0,AL414&gt;$G$3),0,DAYS360(AL414,$G$3,1)),(DAYS360(AL414,AM414,1)))+IF(OR(AO414&gt;$G$3,AO414=0),IF(OR(AN414=0,AN414&gt;$G$3),0,DAYS360(AN414,$G$3,1)),(DAYS360(AN414,AO414,1)))+IF(OR(AQ414&gt;$G$3,AQ414=0),IF(OR(AP414=0,AP414&gt;$G$3),0,DAYS360(AP414,$G$3,1)),(DAYS360(AP414,AQ414,1)))+IF(OR(AS414&gt;$G$3,AS414=0),IF(OR(AR414=0,AR414&gt;$G$3),0,DAYS360(AR414,$G$3,1)),(DAYS360(AR414,AS414,1)))+IF(OR(AU414&gt;$G$3,AU414=0),IF(OR(AT414=0,AT414&gt;$G$3),0,DAYS360(AT414,$G$3,1)),(DAYS360(AT414,AU414,1)))+IF(OR(AW414&gt;$G$3,AW414=0),IF(OR(AV414=0,AV414&gt;$G$3),0,DAYS360(AV414,$G$3,1)),(DAYS360(AV414,AW414,1))))*2</f>
        <v>0</v>
      </c>
      <c r="BJ414" s="432">
        <f>(IF(OR(AY414&gt;$G$3,AY414=0),IF(OR(AX414=0,AX414&gt;$G$3),0,DAYS360(AX414,$G$3,1)),(DAYS360(AX414,AY414,1)))+IF(OR(BA414&gt;$G$3,BA414=0),IF(OR(AZ414=0,AZ414&gt;$G$3),0,DAYS360(AZ414,$G$3,1)),(DAYS360(AZ414,BA414,1))))/2</f>
        <v>0</v>
      </c>
      <c r="BK414" s="432">
        <f>(IF(OR(BC414&gt;$G$3,BC414=0),IF(OR(BB414=0,BB414&gt;$G$3),0,DAYS360(BB414,$G$3,1)),(DAYS360(BB414,BC414,1))))</f>
        <v>0</v>
      </c>
      <c r="BL414" s="432">
        <f>(IF(OR(BE414&gt;$G$3,BE414=0),IF(OR(BD414=0,BD414&gt;$G$3),0,DAYS360(BD414,$G$3,1)),(DAYS360(BD414,BE414,1))))/3</f>
        <v>0</v>
      </c>
      <c r="BM414" s="436">
        <f t="shared" si="523"/>
        <v>0</v>
      </c>
      <c r="BN414" s="462">
        <v>0.65</v>
      </c>
      <c r="BO414" s="427">
        <f t="shared" si="481"/>
        <v>0</v>
      </c>
      <c r="BP414" s="725"/>
      <c r="BQ414" s="700"/>
      <c r="BR414" s="419"/>
      <c r="BS414" s="700"/>
      <c r="BT414" s="700"/>
      <c r="BU414" s="700"/>
      <c r="BV414" s="427">
        <f t="shared" ref="BV414:BV420" si="529">IF((BH414+BI414+BJ414+BK414+BL414+BM414)&lt;360,0,IF(AND((BH414+BI414+BJ414+BK414+BL414+BM414)&gt;=360,(BH414+BI414+BJ414+BK414+BL414+BM414)&lt;1800),25,IF(AND((BH414+BI414+BJ414+BK414+BL414+BM414)&gt;=1800,(BH414+BI414+BJ414+BK414+BL414+BM414)&lt;3600),30,IF(AND((BH414+BI414+BJ414+BK414+BL414+BM414)&gt;=3600,(BH414+BI414+BJ414+BK414+BL414+BM414)&lt;5400),35,IF(AND((BH414+BI414+BJ414+BK414+BL414+BM414)&gt;=5400,(BH414+BI414+BJ414+BK414+BL414+BM414)&lt;7200),40,IF(AND((BH414+BI414+BJ414+BK414+BL414+BM414)&gt;=7200,(BH414+BI414+BJ414+BK414+BL414+BM414)&lt;9000),45,IF((BH414+BI414+BJ414+BK414+BL414+BM414)&gt;=9000,50,"ПРОВЕРЬ")))))))</f>
        <v>0</v>
      </c>
      <c r="BW414" s="419"/>
      <c r="BX414" s="781"/>
      <c r="BY414" s="700"/>
      <c r="BZ414" s="432"/>
      <c r="CA414" s="700"/>
      <c r="CB414" s="432"/>
      <c r="CC414" s="700"/>
      <c r="CD414" s="432"/>
      <c r="CE414" s="404">
        <f>IF(OR(C414=0,CD414="Д"),0,IF(B414="Виключений зі списків",IF(AND(C414&gt;0,E414=0),VLOOKUP(C414,звания!A:B,2,FALSE)/((EOMONTH($B$3,0)+1)-$B$3)*BO414+VLOOKUP(C414,звания!A:B,2,FALSE)/((EOMONTH($B$3,0)+1)-$B$3)*BR414+VLOOKUP(C414,звания!A:B,2,FALSE)/((EOMONTH($B$3,0)+1)-$B$3)*BU414,IF(AND(C414&gt;0,E414&gt;0,F414&gt;=$B$3,BO414=(EOMONTH($B$3,0)+1)-$B$3),(VLOOKUP(E414,звания!A:B,2,FALSE)/(EOMONTH($B$3,0)-$B$3+1))*(F414-$B$3)+(VLOOKUP(C414,звания!A:B,2,FALSE)/(EOMONTH($B$3,0)-$B$3+1))*((EOMONTH($B$3,0)-$B$3+1)-(F414-$G$3)),IF(AND(C414&gt;0,E414&gt;0,F414&gt;$B$3,BO414&lt;(EOMONTH($B$3,0)+1)-$B$3,BO414&lt;&gt;0),VLOOKUP(E414,звания!A:B,2,FALSE)/((EOMONTH($B$3,0)+1)-$B$3)*((F414-$B$3)-(((EOMONTH($B$3,0)+1)-$B$3)-BO414-BU414-BR414))+VLOOKUP(C414,звания!A:B,2,FALSE)/((EOMONTH($B$3,0)+1)-$G$3)*(((EOMONTH($B$3,0)+1)-F414)),IF(F414&lt;$B$3,(VLOOKUP(C414,звания!A:B,2,FALSE)-VLOOKUP(E414,звания!A:B,2,FALSE))/((EOMONTH($BN$3,0)+1)-$BN$3)*(EOMONTH($BN$3,0)+1-F414)+VLOOKUP(C414,звания!A:B,2,FALSE)/((EOMONTH($B$3,0)+1)-$B$3)*BO414+VLOOKUP(C414,звания!A:B,2,FALSE)/((EOMONTH($B$3,0)+1)-$B$3)*BU414+VLOOKUP(C414,звания!A:B,2,FALSE)/((EOMONTH($B$3,0)+1)-$B$3)*BR414,0)))),IF(AND(C414&gt;0,E414=0),VLOOKUP(C414,звания!A:B,2,FALSE)/((EOMONTH($G$3,0)+1)-$G$3)*BO414+VLOOKUP(C414,звания!A:B,2,FALSE)/((EOMONTH($G$3,0)+1)-$G$3)*BR414+VLOOKUP(C414,звания!A:B,2,FALSE)/((EOMONTH($G$3,0)+1)-$G$3)*BU414,IF(AND(C414&gt;0,E414&gt;0,F414&gt;=$G$3,BO414=(EOMONTH($G$3,0)+1)-$G$3),(VLOOKUP(E414,звания!A:B,2,FALSE)/(EOMONTH($G$3,0)-$G$3+1))*(F414-$G$3)+(VLOOKUP(C414,звания!A:B,2,FALSE)/(EOMONTH($G$3,0)-$G$3+1))*((EOMONTH($G$3,0)-$G$3+1)-(F414-$G$3)),IF(AND(C414&gt;0,E414&gt;0,F414&gt;$G$3,BO414&lt;(EOMONTH($G$3,0)+1)-$G$3,BO414&lt;&gt;0),VLOOKUP(E414,звания!A:B,2,FALSE)/((EOMONTH($G$3,0)+1)-$G$3)*((F414-$G$3)-(((EOMONTH($G$3,0)+1)-$G$3)-BO414-BU414-BR414))+VLOOKUP(C414,звания!A:B,2,FALSE)/((EOMONTH($G$3,0)+1)-$G$3)*(((EOMONTH($G$3,0)+1)-F414)),IF(F414&lt;$G$3,(VLOOKUP(C414,звания!A:B,2,FALSE)-VLOOKUP(E414,звания!A:B,2,FALSE))/((EOMONTH($BN$3,0)+1)-$BN$3)*(EOMONTH($BN$3,0)+1-F414)+VLOOKUP(C414,звания!A:B,2,FALSE)/((EOMONTH($G$3,0)+1)-$G$3)*BO414+VLOOKUP(C414,звания!A:B,2,FALSE)/((EOMONTH($G$3,0)+1)-$G$3)*BU414+VLOOKUP(C414,звания!A:B,2,FALSE)/((EOMONTH($G$3,0)+1)-$G$3)*BR414,0))))))</f>
        <v>0</v>
      </c>
      <c r="CF414" s="404">
        <f>IF(OR(CD414="Д",C414=0),0,IF(B414="Виключений зі списків",IF(BS414=0,(VLOOKUP(O414,звания!$D$2:$E$62,2,FALSE))/(EOMONTH($B$3,0)+1-$B$3)*BO414+(VLOOKUP(BQ414,звания!$D$2:$E$62,2,FALSE))/(EOMONTH($B$3,0)+1-$B$3)*BR414,(((VLOOKUP(O414,звания!$D$2:$E$62,2,FALSE))/(EOMONTH($B$3,0)+1-$B$3))*BO414)+(VLOOKUP(BQ414,звания!$D$2:$E$62,2,FALSE))/(EOMONTH($B$3,0)+1-$B$3)*BR414+(VLOOKUP(BS414,звания!$D$2:$E$62,2,FALSE))/(EOMONTH($B$3,0)+1-$B$3)*BU414),IF(BS414=0,(VLOOKUP(O414,звания!$D$2:$E$62,2,FALSE))/(EOMONTH($G$3,0)+1-$G$3)*BO414+(VLOOKUP(BQ414,звания!$D$2:$E$62,2,FALSE))/(EOMONTH($G$3,0)+1-$G$3)*BR414,(((VLOOKUP(O414,звания!$D$2:$E$62,2,FALSE))/(EOMONTH($G$3,0)+1-$G$3))*BO414)+(VLOOKUP(BQ414,звания!$D$2:$E$62,2,FALSE))/(EOMONTH($G$3,0)+1-$G$3)*BR414+(VLOOKUP(BS414,звания!$D$2:$E$62,2,FALSE))/(EOMONTH($G$3,0)+1-$G$3)*BU414+IF(BT414=0,0,(VLOOKUP(BS414,звания!$D$2:$E$62,2,FALSE))/(EOMONTH($BN$3,0)+1-$BN$3)*BT414-(VLOOKUP(O414,звания!$D$2:$E$62,2,FALSE))/(EOMONTH($BN$3,0)+1-$BN$3)*BT414))))</f>
        <v>0</v>
      </c>
      <c r="CG414" s="404">
        <f>IF(AND(SUM(BH414:BM414)&lt;360,((EOMONTH($G$3,0)-$G$3+1+(SUM(BH414:BM414)))&gt;0),SUM(BH414:BM414)+EOMONTH($G$3,0)-$G$3+1&lt;360),(CE414+CF414)*BV414%,IF(SUM(BH414:BM414)+EOMONTH($G$3,0)-$G$3+1&lt;=1800,((CE414+CF414)/(EOMONTH($G$3,0)-$G$3+1))*(360-SUM(BH414:BM414))*BV414%+(((CE414+CF414)/(EOMONTH($G$3,0)-$G$3+1))*((EOMONTH($G$3,0)-$G$3+1)-(360-SUM(BH414:BM414))))*25%,IF(AND(SUM(BH414:BM414)&lt;1800,((EOMONTH($G$3,0)-$G$3+1+SUM(BH414:BM414))&gt;=360),SUM(BH414:BM414)+EOMONTH($G$3,0)-$G$3+1&lt;1800),(CE414+CF414)*BV414%,IF(SUM(BH414:BM414)+EOMONTH($G$3,0)-$G$3+1&lt;=3600,((CE414+CF414)/(EOMONTH($G$3,0)-$G$3+1))*(1800-SUM(BH414:BM414))*BV414%+(((CE414+CF414)/(EOMONTH($G$3,0)-$G$3+1))*((EOMONTH($G$3,0)-$G$3+1)-(1800-SUM(BH414:BM414)))*30%),IF(AND(SUM(BH414:BM414)&lt;3600,((EOMONTH($G$3,0)-$G$3+1+SUM(BH414:BM414))&gt;=1800),SUM(BH414:BM414)+EOMONTH($G$3,0)-$G$3+1&lt;3600),(CE414+CF414)*BV414%,IF(SUM(BH414:BM414)+EOMONTH($G$3,0)-$G$3+1&lt;=5400,((CE414+CF414)/(EOMONTH($G$3,0)-$G$3+1))*(3600-SUM(BH414:BM414))*BV414%+(((CE414+CF414)/(EOMONTH($G$3,0)-$G$3+1))*((EOMONTH($G$3,0)-$G$3+1)-(3600-SUM(BH414:BM414))))*35%,IF(AND(SUM(BH414:BM414)&lt;5400,((EOMONTH($G$3,0)-$G$3+1+SUM(BH414:BM414))&gt;=3600),SUM(BH414:BM414)+EOMONTH($G$3,0)-$G$3+1&lt;5400),(CE414+CF414)*BV414%,IF(SUM(BH414:BM414)+EOMONTH($G$3,0)-$G$3+1&lt;=7200,((CE414+CF414)/(EOMONTH($G$3,0)-$G$3+1))*(5400-SUM(BH414:BM414))*BV414%+(((CE414+CF414)/(EOMONTH($G$3,0)-$G$3+1))*((EOMONTH($G$3,0)-$G$3+1)-(5400-SUM(BH414:BM414))))*40%,IF(AND(SUM(BH414:BM414)&lt;7200,((EOMONTH($G$3,0)-$G$3+1+SUM(BH414:BM414))&gt;=5400),SUM(BH414:BM414)+EOMONTH($G$3,0)-$G$3+1&lt;7200),(CE414+CF414)*BV414%,IF(SUM(BH414:BM414)+EOMONTH($G$3,0)-$G$3+1&lt;=9000,((CE414+CF414)/(EOMONTH($G$3,0)-$G$3+1))*(7200-SUM(BH414:BM414))*BV414%+(((CE414+CF414)/(EOMONTH($G$3,0)-$G$3+1))*((EOMONTH($G$3,0)-$G$3+1)-(7200-SUM(BH414:BM414))))*45%,IF(SUM(BH414:BM414)+EOMONTH($G$3,0)-$G$3+1&gt;=9000,((CE414+CF414)/(EOMONTH($G$3,0)-$G$3+1))*(9000-SUM(BH414:BM414))*BV414%+(((CE414+CF414)/(EOMONTH($G$3,0)-$G$3+1))*((EOMONTH($G$3,0)-$G$3+1)-(9000-SUM(BH414:BM414))))*50%,0)))))))))))</f>
        <v>0</v>
      </c>
      <c r="CH414" s="404">
        <f>IF(BW414=0,CF414*BX414%,IF(BW414&gt;0,((VLOOKUP(O414,звания!$D$2:$E$62,2,FALSE)/(EOMONTH($G$3,0)+1-$G$3)*BW414)*BX414%)))</f>
        <v>0</v>
      </c>
      <c r="CI414" s="404">
        <f>IF(BY414=0,CF414*BZ414%,IF(BY414&gt;0,(VLOOKUP(O414,звания!$D$2:$E$62,2,FALSE)/(EOMONTH($G$3,0)+1-$G$3)*BO414)*BZ414%)+(VLOOKUP(BS414,звания!$D$2:$E$62,2,FALSE)/(EOMONTH($G$3,0)+1-$G$3)*BU414)*BZ414%)</f>
        <v>0</v>
      </c>
      <c r="CJ414" s="404">
        <f>IF(CA414=0,CF414*CB414%,IF(CA414&gt;0,(VLOOKUP(O414,звания!$D$2:$E$62,2,FALSE)/(EOMONTH($G$3,0)+1-$G$3)*BO414)*CB414%)+(VLOOKUP(BS414,звания!$D$2:$E$62,2,FALSE)/(EOMONTH($G$3,0)+1-$G$3)*BU414)*CB414%)</f>
        <v>0</v>
      </c>
      <c r="CK414" s="404">
        <f>IF(CD414="Д",0,IF(CC414=0,CF414*CD414%,IF(CC414&gt;0,(VLOOKUP(O414,звания!$D$2:$E$62,2,FALSE)/(EOMONTH($G$3,0)+1-$G$3)*BO414)*CD414%)+(VLOOKUP(BS414,звания!$D$2:$E$62,2,FALSE)/(EOMONTH($G$3,0)+1-$G$3)*BU414)*CD414%))</f>
        <v>0</v>
      </c>
      <c r="CL414" s="404">
        <f>IF(B414="Виключений зі списків",IF(BR414&gt;0,((VLOOKUP(C414,звания!$A$2:$B$62,2,FALSE)/(EOMONTH($B$3,0)+1-$B$3)*BO414+VLOOKUP(O414,звания!$D$2:$E$62,2,FALSE)/(EOMONTH($B$3,0)+1-$B$3)*BO414+(VLOOKUP(C414,звания!$A$2:$B$62,2,FALSE)/(EOMONTH($B$3,0)+1-$B$3)*BO414+VLOOKUP(O414,звания!$D$2:$E$62,2,FALSE)/(EOMONTH($B$3,0)+1-$B$3)*BO414)*BV414%)*BN414)+(VLOOKUP(C414,звания!$A$2:$B$62,2,FALSE)/(EOMONTH($B$3,0)+1-$B$3)*BU414+VLOOKUP(BS414,звания!$D$2:$E$62,2,FALSE)/(EOMONTH($B$3,0)+1-$B$3)*BU414+(VLOOKUP(C414,звания!$A$2:$B$62,2,FALSE)/(EOMONTH($B$3,0)+1-$B$3)*BU414+VLOOKUP(BS414,звания!$D$2:$E$62,2,FALSE)/(EOMONTH($B$3,0)+1-$B$3)*BU414)*BV414%)*BN414,(CE414+CF414+CG414)*BN414),IF(BR414&gt;0,((VLOOKUP(C414,звания!$A$2:$B$62,2,FALSE)/(EOMONTH($G$3,0)+1-$G$3)*BO414+VLOOKUP(O414,звания!$D$2:$E$62,2,FALSE)/(EOMONTH($G$3,0)+1-$G$3)*BO414+(VLOOKUP(C414,звания!$A$2:$B$62,2,FALSE)/(EOMONTH($G$3,0)+1-$G$3)*BO414+VLOOKUP(O414,звания!$D$2:$E$62,2,FALSE)/(EOMONTH($G$3,0)+1-$G$3)*BO414)*BV414%)*BN414)+(VLOOKUP(C414,звания!$A$2:$B$62,2,FALSE)/(EOMONTH($G$3,0)+1-$G$3)*BU414+VLOOKUP(BS414,звания!$D$2:$E$62,2,FALSE)/(EOMONTH($G$3,0)+1-$G$3)*BU414+(VLOOKUP(C414,звания!$A$2:$B$62,2,FALSE)/(EOMONTH($G$3,0)+1-$G$3)*BU414+VLOOKUP(BS414,звания!$D$2:$E$62,2,FALSE)/(EOMONTH($G$3,0)+1-$G$3)*BU414)*BV414%)*BN414,(CE414+CF414+CG414)*BN414))</f>
        <v>0</v>
      </c>
      <c r="CM414" s="404"/>
      <c r="CN414" s="404"/>
      <c r="CO414" s="432">
        <f t="shared" si="506"/>
        <v>0</v>
      </c>
      <c r="CP414" s="432"/>
      <c r="CQ414" s="637">
        <f>IF(CF414=0,0,IF((SUM(BH414:BM414)&gt;360),(VLOOKUP(O414,звания!$F$2:$G$62,2,FALSE))/100,VLOOKUP(O414,звания!$F$2:$H$62,3,FALSE)/100))</f>
        <v>0</v>
      </c>
      <c r="CR414" s="617">
        <f>IF(B414="Виключений зі списків",IF(AND(BU414=0,360-BH414&lt;0),(VLOOKUP(O414,звания!$D$2:$E$62,2,FALSE))/(EOMONTH($B$3,0)+1-$B$3)*BO414*CQ414,IF(AND(360-BH414&gt;=0,360-BH414&lt;(EOMONTH($B$3,0)+1-$B$3)),(CF414/(EOMONTH($B$3,0)-$B$3+1)*(360-BH414))*CQ414+(CF414/(EOMONTH($B$3,0)-$B$3+1)*((EOMONTH($B$3,0)-$B$3+1)-(360-BH414)))*VLOOKUP(O414,звания!$F$2:$H$62,2,FALSE)/100,((((VLOOKUP(O414,звания!$D$2:$E$62,2,FALSE))/(EOMONTH($B$3,0)+1-$B$3)*BO414*CQ414+(VLOOKUP(BS414,звания!$D$2:$E$62,2,FALSE))/(EOMONTH($B$3,0)+1-$B$3)*BU414*(VLOOKUP(BS414,звания!$F$2:$G$62,2,FALSE)*0.01)+(IF(BT414=0,0,(VLOOKUP(BS414,звания!$D$2:$E$62,2,FALSE)/(EOMONTH($G$3,0)+1-$G$3)*BT414*(VLOOKUP(BS414,звания!$F$2:$G$62,2,FALSE)))*0.01-(VLOOKUP(O414,звания!$D$2:$E$62,2,FALSE)/(EOMONTH($G$3,0)+1-$G$3)*BT414*(VLOOKUP(O414,звания!$F$2:$G$62,2,FALSE)))*0.01)))))/100*(100-CP414))),(IF(AND(BU414=0,360-BH414&lt;0,CP414=0),(VLOOKUP(O414,звания!$D$2:$E$62,2,FALSE))/(EOMONTH($G$3,0)+1-$G$3)*BO414*CQ414,IF(AND(360-BH414&gt;=0,360-BH414&lt;(EOMONTH($G$3,0)+1-$G$3)),(CF414/(EOMONTH($G$3,0)-$G$3+1)*(360-BH414))*CQ414+(CF414/(EOMONTH($G$3,0)-$G$3+1)*((EOMONTH($G$3,0)-$G$3+1)-(360-BH414)))*VLOOKUP(O414,звания!$F$2:$H$62,2,FALSE)/100,((((VLOOKUP(O414,звания!$D$2:$E$62,2,FALSE))/(EOMONTH($G$3,0)+1-$G$3)*BO414*CQ414+(VLOOKUP(BS414,звания!$D$2:$E$62,2,FALSE))/(EOMONTH($G$3,0)+1-$G$3)*BU414*(VLOOKUP(BS414,звания!$F$2:$G$62,2,FALSE)*0.01)))/100*(100-CP414)+(IF(BT414=0,0,(VLOOKUP(BS414,звания!$D$2:$E$62,2,FALSE)/(EOMONTH($B$3,0)+1-$B$3)*BT414*(VLOOKUP(BS414,звания!$F$2:$G$62,2,FALSE)))*0.01-(VLOOKUP(O414,звания!$D$2:$E$62,2,FALSE)/(EOMONTH($B$3,0)+1-$B$3)*BT414*(VLOOKUP(O414,звания!$F$2:$G$62,2,FALSE)))*0.01)))))))</f>
        <v>0</v>
      </c>
      <c r="CS414" s="416">
        <f>SUM(CE414:CM414,CR414)</f>
        <v>0</v>
      </c>
      <c r="CT414" s="403"/>
      <c r="CU414" s="403"/>
      <c r="CV414" s="403">
        <f t="shared" si="507"/>
        <v>0</v>
      </c>
      <c r="CW414" s="556">
        <f t="shared" si="524"/>
        <v>0</v>
      </c>
      <c r="CX414" s="403">
        <f>IF(CU414=0,CW414*0.18,(CW414-CU414)*0.18)</f>
        <v>0</v>
      </c>
      <c r="CY414" s="403"/>
      <c r="CZ414" s="404">
        <f t="shared" si="525"/>
        <v>0</v>
      </c>
      <c r="DA414" s="403"/>
      <c r="DB414" s="403"/>
      <c r="DC414" s="403"/>
      <c r="DD414" s="421">
        <f t="shared" si="514"/>
        <v>0</v>
      </c>
      <c r="DE414" s="421">
        <f>(CW414-CV414)*22%</f>
        <v>0</v>
      </c>
      <c r="DF414" s="403">
        <f t="shared" si="526"/>
        <v>0</v>
      </c>
      <c r="DG414" s="421">
        <f>CW414-DD414+DF414</f>
        <v>0</v>
      </c>
      <c r="DH414" s="421"/>
      <c r="DI414" s="421"/>
      <c r="DJ414" s="422" t="str">
        <f>IF(DG414&gt;0,$DL$2," ")&amp;"  "&amp;IF(DH414&gt;0,$DM$2," ")</f>
        <v xml:space="preserve">    </v>
      </c>
      <c r="DK414" s="424"/>
      <c r="DL414" s="429"/>
      <c r="DM414" s="429"/>
      <c r="DN414" s="429"/>
      <c r="DO414" s="420"/>
      <c r="DP414" s="123"/>
      <c r="DQ414" s="817"/>
      <c r="DR414" s="818"/>
      <c r="DS414" s="819"/>
      <c r="DT414" s="820"/>
      <c r="DU414" s="124"/>
      <c r="DV414" s="122"/>
      <c r="DZ414" s="105"/>
      <c r="EH414" s="543">
        <f t="shared" ref="EH414" si="530">IF(CE414=0,0,IF(OR(C414="адмірал",C414="віце-адмірал",C414="комондор",C414="контр-адмірал",C414="кап. 1р.",C414="п-к м/сл",C414="п-к",C414="п-к юст.",C414="кап. 2р.",C414="п/п-к м/сл",C414="п/п-к",C414="п/п-к юст.",C414="кап. 3р.",C414="м-р м/сл",C414="м-р",C414="м-р юст.",C414="к-н/л-т",C414="к-н м/сл",C414="к-н",C414="к-н юст.",C414="ст.л-т",C414="ст.л-т м/сл",C414="ст.л-т юст.",C414="л-т",C414="л-т м/сл",C414="л-т юст.",C414="мол. л-т ",C414="мол. л-т м/сл",C414="мол. л-т юст."),1,IF(OR(D414=0,CD414="Д"),0,2)))</f>
        <v>0</v>
      </c>
      <c r="EI414" s="404">
        <f t="shared" ref="EI414" si="531">C414</f>
        <v>0</v>
      </c>
      <c r="EJ414" s="29">
        <f t="shared" ref="EJ414" si="532">DK414</f>
        <v>0</v>
      </c>
      <c r="EK414" s="126"/>
      <c r="EL414" s="112"/>
      <c r="EM414" s="126"/>
      <c r="EN414" s="126"/>
      <c r="EO414" s="126"/>
      <c r="EP414" s="112"/>
    </row>
    <row r="415" spans="1:146" ht="17.45" hidden="1" customHeight="1">
      <c r="A415" s="446">
        <v>407</v>
      </c>
      <c r="B415" s="448"/>
      <c r="C415" s="403"/>
      <c r="D415" s="403"/>
      <c r="E415" s="416"/>
      <c r="F415" s="417"/>
      <c r="G415" s="406"/>
      <c r="H415" s="407"/>
      <c r="I415" s="407"/>
      <c r="J415" s="407"/>
      <c r="K415" s="407"/>
      <c r="L415" s="407"/>
      <c r="M415" s="407"/>
      <c r="N415" s="408"/>
      <c r="O415" s="418"/>
      <c r="P415" s="417"/>
      <c r="Q415" s="417"/>
      <c r="R415" s="417"/>
      <c r="S415" s="417"/>
      <c r="T415" s="417"/>
      <c r="U415" s="417"/>
      <c r="V415" s="714"/>
      <c r="W415" s="714"/>
      <c r="X415" s="417"/>
      <c r="Y415" s="417"/>
      <c r="Z415" s="714"/>
      <c r="AA415" s="714"/>
      <c r="AB415" s="417"/>
      <c r="AC415" s="417"/>
      <c r="AD415" s="714"/>
      <c r="AE415" s="714"/>
      <c r="AF415" s="417"/>
      <c r="AG415" s="417"/>
      <c r="AH415" s="714"/>
      <c r="AI415" s="714"/>
      <c r="AJ415" s="417"/>
      <c r="AK415" s="417"/>
      <c r="AL415" s="714"/>
      <c r="AM415" s="714"/>
      <c r="AN415" s="417"/>
      <c r="AO415" s="417"/>
      <c r="AP415" s="714"/>
      <c r="AQ415" s="714"/>
      <c r="AR415" s="417"/>
      <c r="AS415" s="417"/>
      <c r="AT415" s="714"/>
      <c r="AU415" s="714"/>
      <c r="AV415" s="417"/>
      <c r="AW415" s="417"/>
      <c r="AX415" s="716"/>
      <c r="AY415" s="716"/>
      <c r="AZ415" s="635"/>
      <c r="BA415" s="635"/>
      <c r="BB415" s="716"/>
      <c r="BC415" s="716"/>
      <c r="BD415" s="635"/>
      <c r="BE415" s="635"/>
      <c r="BF415" s="717"/>
      <c r="BG415" s="717"/>
      <c r="BH415" s="432">
        <f t="shared" si="528"/>
        <v>0</v>
      </c>
      <c r="BI415" s="432"/>
      <c r="BJ415" s="432"/>
      <c r="BK415" s="432"/>
      <c r="BL415" s="432"/>
      <c r="BM415" s="436"/>
      <c r="BN415" s="462"/>
      <c r="BO415" s="427">
        <f t="shared" si="481"/>
        <v>0</v>
      </c>
      <c r="BP415" s="419"/>
      <c r="BQ415" s="700"/>
      <c r="BR415" s="419"/>
      <c r="BS415" s="700"/>
      <c r="BT415" s="700"/>
      <c r="BU415" s="700"/>
      <c r="BV415" s="427">
        <f t="shared" si="529"/>
        <v>0</v>
      </c>
      <c r="BW415" s="419"/>
      <c r="BX415" s="781"/>
      <c r="BY415" s="700"/>
      <c r="BZ415" s="432"/>
      <c r="CA415" s="700"/>
      <c r="CB415" s="432"/>
      <c r="CC415" s="700"/>
      <c r="CD415" s="432"/>
      <c r="CE415" s="404"/>
      <c r="CF415" s="404">
        <f>IF(OR(CD415="Д",C415=0),0,IF(B415="Виключений зі списків",IF(BS415=0,(VLOOKUP(O415,звания!$D$2:$E$62,2,FALSE))/(EOMONTH($B$3,0)+1-$B$3)*BO415+(VLOOKUP(BQ415,звания!$D$2:$E$62,2,FALSE))/(EOMONTH($B$3,0)+1-$B$3)*BR415,(((VLOOKUP(O415,звания!$D$2:$E$62,2,FALSE))/(EOMONTH($B$3,0)+1-$B$3))*BO415)+(VLOOKUP(BQ415,звания!$D$2:$E$62,2,FALSE))/(EOMONTH($B$3,0)+1-$B$3)*BR415+(VLOOKUP(BS415,звания!$D$2:$E$62,2,FALSE))/(EOMONTH($B$3,0)+1-$B$3)*BU415),IF(BS415=0,(VLOOKUP(O415,звания!$D$2:$E$62,2,FALSE))/(EOMONTH($G$3,0)+1-$G$3)*BO415+(VLOOKUP(BQ415,звания!$D$2:$E$62,2,FALSE))/(EOMONTH($G$3,0)+1-$G$3)*BR415,(((VLOOKUP(O415,звания!$D$2:$E$62,2,FALSE))/(EOMONTH($G$3,0)+1-$G$3))*BO415)+(VLOOKUP(BQ415,звания!$D$2:$E$62,2,FALSE))/(EOMONTH($G$3,0)+1-$G$3)*BR415+(VLOOKUP(BS415,звания!$D$2:$E$62,2,FALSE))/(EOMONTH($G$3,0)+1-$G$3)*BU415+IF(BT415=0,0,(VLOOKUP(BS415,звания!$D$2:$E$62,2,FALSE))/(EOMONTH($BN$3,0)+1-$BN$3)*BT415-(VLOOKUP(O415,звания!$D$2:$E$62,2,FALSE))/(EOMONTH($BN$3,0)+1-$BN$3)*BT415))))</f>
        <v>0</v>
      </c>
      <c r="CG415" s="404"/>
      <c r="CH415" s="404"/>
      <c r="CI415" s="404"/>
      <c r="CJ415" s="404"/>
      <c r="CK415" s="404"/>
      <c r="CL415" s="404"/>
      <c r="CM415" s="404"/>
      <c r="CN415" s="404"/>
      <c r="CO415" s="432">
        <f t="shared" si="506"/>
        <v>0</v>
      </c>
      <c r="CP415" s="647"/>
      <c r="CQ415" s="637"/>
      <c r="CR415" s="617">
        <f>IF(B415="Виключений зі списків",IF(AND(BU415=0,360-BH415&lt;0),(VLOOKUP(O415,звания!$D$2:$E$62,2,FALSE))/(EOMONTH($B$3,0)+1-$B$3)*BO415*CQ415,IF(AND(360-BH415&gt;=0,360-BH415&lt;(EOMONTH($B$3,0)+1-$B$3)),(CF415/(EOMONTH($B$3,0)-$B$3+1)*(360-BH415))*CQ415+(CF415/(EOMONTH($B$3,0)-$B$3+1)*((EOMONTH($B$3,0)-$B$3+1)-(360-BH415)))*VLOOKUP(O415,звания!$F$2:$H$62,2,FALSE)/100,((((VLOOKUP(O415,звания!$D$2:$E$62,2,FALSE))/(EOMONTH($B$3,0)+1-$B$3)*BO415*CQ415+(VLOOKUP(BS415,звания!$D$2:$E$62,2,FALSE))/(EOMONTH($B$3,0)+1-$B$3)*BU415*(VLOOKUP(BS415,звания!$F$2:$G$62,2,FALSE)*0.01)+(IF(BT415=0,0,(VLOOKUP(BS415,звания!$D$2:$E$62,2,FALSE)/(EOMONTH($G$3,0)+1-$G$3)*BT415*(VLOOKUP(BS415,звания!$F$2:$G$62,2,FALSE)))*0.01-(VLOOKUP(O415,звания!$D$2:$E$62,2,FALSE)/(EOMONTH($G$3,0)+1-$G$3)*BT415*(VLOOKUP(O415,звания!$F$2:$G$62,2,FALSE)))*0.01)))))/100*(100-CP415))),(IF(AND(BU415=0,360-BH415&lt;0,CP415=0),(VLOOKUP(O415,звания!$D$2:$E$62,2,FALSE))/(EOMONTH($G$3,0)+1-$G$3)*BO415*CQ415,IF(AND(360-BH415&gt;=0,360-BH415&lt;(EOMONTH($G$3,0)+1-$G$3)),(CF415/(EOMONTH($G$3,0)-$G$3+1)*(360-BH415))*CQ415+(CF415/(EOMONTH($G$3,0)-$G$3+1)*((EOMONTH($G$3,0)-$G$3+1)-(360-BH415)))*VLOOKUP(O415,звания!$F$2:$H$62,2,FALSE)/100,((((VLOOKUP(O415,звания!$D$2:$E$62,2,FALSE))/(EOMONTH($G$3,0)+1-$G$3)*BO415*CQ415+(VLOOKUP(BS415,звания!$D$2:$E$62,2,FALSE))/(EOMONTH($G$3,0)+1-$G$3)*BU415*(VLOOKUP(BS415,звания!$F$2:$G$62,2,FALSE)*0.01)))/100*(100-CP415)+(IF(BT415=0,0,(VLOOKUP(BS415,звания!$D$2:$E$62,2,FALSE)/(EOMONTH($B$3,0)+1-$B$3)*BT415*(VLOOKUP(BS415,звания!$F$2:$G$62,2,FALSE)))*0.01-(VLOOKUP(O415,звания!$D$2:$E$62,2,FALSE)/(EOMONTH($B$3,0)+1-$B$3)*BT415*(VLOOKUP(O415,звания!$F$2:$G$62,2,FALSE)))*0.01)))))))</f>
        <v>0</v>
      </c>
      <c r="CS415" s="416"/>
      <c r="CT415" s="403"/>
      <c r="CU415" s="403"/>
      <c r="CV415" s="403">
        <f t="shared" si="507"/>
        <v>0</v>
      </c>
      <c r="CW415" s="556"/>
      <c r="CX415" s="403"/>
      <c r="CY415" s="403"/>
      <c r="CZ415" s="404">
        <f t="shared" si="525"/>
        <v>0</v>
      </c>
      <c r="DA415" s="403"/>
      <c r="DB415" s="403"/>
      <c r="DC415" s="403"/>
      <c r="DD415" s="421">
        <f t="shared" si="514"/>
        <v>0</v>
      </c>
      <c r="DE415" s="421">
        <f t="shared" si="472"/>
        <v>0</v>
      </c>
      <c r="DF415" s="403"/>
      <c r="DG415" s="421"/>
      <c r="DH415" s="421"/>
      <c r="DI415" s="421"/>
      <c r="DJ415" s="403"/>
      <c r="DK415" s="424"/>
      <c r="DL415" s="423"/>
      <c r="DM415" s="423"/>
      <c r="DN415" s="423"/>
      <c r="DO415" s="420"/>
      <c r="DP415" s="123"/>
      <c r="DQ415" s="817"/>
      <c r="DR415" s="818"/>
      <c r="DS415" s="819"/>
      <c r="DT415" s="820"/>
      <c r="DU415" s="124"/>
      <c r="DV415" s="122"/>
      <c r="DZ415" s="105"/>
      <c r="EH415" s="543">
        <f t="shared" ref="EH415:EH422" si="533">IF(CE415=0,0,IF(OR(C415="адмірал",C415="віце-адмірал",C415="комондор",C415="контр-адмірал",C415="кап. 1р.",C415="п-к м/сл",C415="п-к",C415="п-к юст.",C415="кап. 2р.",C415="п/п-к м/сл",C415="п/п-к",C415="п/п-к юст.",C415="кап. 3р.",C415="м-р м/сл",C415="м-р",C415="м-р юст.",C415="к-н/л-т",C415="к-н м/сл",C415="к-н",C415="к-н юст.",C415="ст.л-т",C415="ст.л-т м/сл",C415="ст.л-т юст.",C415="л-т",C415="л-т м/сл",C415="л-т юст.",C415="мол. л-т ",C415="мол. л-т м/сл",C415="мол. л-т юст."),1,IF(OR(D415=0,CD415="Д"),0,2)))</f>
        <v>0</v>
      </c>
      <c r="EI415" s="404">
        <f t="shared" ref="EI415:EI422" si="534">C415</f>
        <v>0</v>
      </c>
      <c r="EJ415" s="29">
        <f t="shared" ref="EJ415:EJ422" si="535">DK415</f>
        <v>0</v>
      </c>
      <c r="EK415" s="126"/>
      <c r="EL415" s="112"/>
      <c r="EM415" s="126"/>
      <c r="EN415" s="126"/>
      <c r="EO415" s="126"/>
      <c r="EP415" s="112"/>
    </row>
    <row r="416" spans="1:146" ht="17.45" hidden="1" customHeight="1">
      <c r="A416" s="402">
        <v>408</v>
      </c>
      <c r="B416" s="573"/>
      <c r="C416" s="403"/>
      <c r="D416" s="403">
        <f>DK416</f>
        <v>0</v>
      </c>
      <c r="E416" s="416"/>
      <c r="F416" s="417"/>
      <c r="G416" s="406" t="str">
        <f>IF(P416&gt;$G$3,0,CONCATENATE((INT((BH416)/360)+INT((BI416)/360)+INT((BJ416)/360)+INT((BK416)/360)+INT((BL416)/360)+INT((BM416)/360))+INT((INT(MOD((BH416),360)/30)+INT(MOD((BI416),360)/30)+INT(MOD((BJ416),360)/30)+INT(MOD((BK416),360)/30)+INT(MOD((BL416),360)/30)+INT(MOD((BM416),360)/30)+INT((MOD(MOD((BH416),360),30)+MOD(MOD((BI416),360),30)+MOD(MOD((BJ416),360),30)+MOD(MOD((BK416),360),30)+MOD(MOD((BL416),360),30)+MOD(MOD((BM416),360),30))/30))/12),".",MOD(INT(MOD((BH416),360)/30)+INT(MOD((BI416),360)/30)+INT(MOD((BJ416),360)/30)+INT(MOD((BK416),360)/30)+INT(MOD((BL416),360)/30)+INT(MOD((BM416),360)/30)+INT((MOD(MOD((BH416),360),30)+MOD(MOD((BI416),360),30)+MOD(MOD((BJ416),360),30)+MOD(MOD((BK416),360),30)+MOD(MOD((BL416),360),30)+MOD(MOD((BM416),360),30))/30),12),".",INT(MOD(MOD(MOD((BH416),360),30)+MOD(MOD((BI416),360),30)+MOD(MOD((BJ416),360),30)+MOD(MOD((BK416),360),30)+MOD(MOD((BL416),360),30)+MOD(MOD((BM416),360),30),30))))</f>
        <v>0.0.0</v>
      </c>
      <c r="H416" s="407" t="str">
        <f>CONCATENATE(INT((BH416)/360),".",INT(MOD((BH416),360)/30),".",MOD(MOD((BH416),360),30))</f>
        <v>0.0.0</v>
      </c>
      <c r="I416" s="407" t="str">
        <f>IF(P416&gt;$G$3,0,CONCATENATE((INT((BH416)/360)+INT((BM416)/360))+INT((INT(MOD((BH416),360)/30)+INT(MOD((BM416),360)/30)+INT((MOD(MOD((BH416),360),30)+MOD(MOD((BM416),360),30))/30))/12),".",MOD(INT(MOD((BH416),360)/30)+INT(MOD((BM416),360)/30)+INT((MOD(MOD((BH416),360),30)+MOD(MOD((BM416),360),30))/30),12),".",INT(MOD(MOD(MOD((BH416),360),30)+MOD(MOD((BM416),360),30),30))))</f>
        <v>0.0.0</v>
      </c>
      <c r="J416" s="407" t="str">
        <f t="shared" ref="J416:J418" si="536">CONCATENATE(INT(BI416/360),".",MOD(INT(BI416/30),12),".",MOD(INT(BI416),30))</f>
        <v>0.0.0</v>
      </c>
      <c r="K416" s="407" t="str">
        <f t="shared" ref="K416:K418" si="537">CONCATENATE(INT(BJ416/360),".",MOD(INT(BJ416/30),12),".",MOD(INT(BJ416),30))</f>
        <v>0.0.0</v>
      </c>
      <c r="L416" s="407" t="str">
        <f t="shared" ref="L416:L418" si="538">CONCATENATE(INT(BK416/360),".",MOD(INT(BK416/30),12),".",MOD(INT(BK416),30))</f>
        <v>0.0.0</v>
      </c>
      <c r="M416" s="407" t="str">
        <f t="shared" ref="M416:M418" si="539">CONCATENATE(INT(BL416/360),".",MOD(INT(BL416/30),12),".",MOD(INT(BL416),30))</f>
        <v>0.0.0</v>
      </c>
      <c r="N416" s="408" t="str">
        <f>CONCATENATE(IF(INT(INT(DAYS360(BF416,BG416,1)/30)/24)&gt;=2,2,INT(INT(DAYS360(BF416,BG416,1)/30)/24)),".",IF(AND(INT(INT(DAYS360(BF416,BG416,1)/30)/24)&gt;=2,MOD(INT(BM416/30),12)&gt;=6),6,IF(ISODD(MOD(INT(DAYS360(BF416,BG416,1)/30),12)),MOD(INT(DAYS360(BF416,BG416,1)/60),12),MOD(INT(BM416/30),12))),".",IF(AND(INT(INT(DAYS360(BF416,BG416,1)/30)/24)&gt;=2,MOD(INT(BM416/30),12)&gt;=6),0,IF(ISODD(MOD(INT(DAYS360(BF416,BG416,1)/30),12)),INT((MOD(DAYS360(BF416,BG416,1),30)/2+15)),INT(MOD(DAYS360(BF416,BG416,1),30)/2))))</f>
        <v>0.0.0</v>
      </c>
      <c r="O416" s="418"/>
      <c r="P416" s="417"/>
      <c r="Q416" s="417"/>
      <c r="R416" s="417"/>
      <c r="S416" s="417"/>
      <c r="T416" s="417"/>
      <c r="U416" s="417"/>
      <c r="V416" s="714"/>
      <c r="W416" s="714"/>
      <c r="X416" s="417"/>
      <c r="Y416" s="417"/>
      <c r="Z416" s="714"/>
      <c r="AA416" s="714"/>
      <c r="AB416" s="417"/>
      <c r="AC416" s="417"/>
      <c r="AD416" s="714"/>
      <c r="AE416" s="714"/>
      <c r="AF416" s="417"/>
      <c r="AG416" s="417"/>
      <c r="AH416" s="714"/>
      <c r="AI416" s="714"/>
      <c r="AJ416" s="417"/>
      <c r="AK416" s="417"/>
      <c r="AL416" s="714"/>
      <c r="AM416" s="714"/>
      <c r="AN416" s="417"/>
      <c r="AO416" s="417"/>
      <c r="AP416" s="714"/>
      <c r="AQ416" s="714"/>
      <c r="AR416" s="417"/>
      <c r="AS416" s="417"/>
      <c r="AT416" s="714"/>
      <c r="AU416" s="714"/>
      <c r="AV416" s="417"/>
      <c r="AW416" s="417"/>
      <c r="AX416" s="716"/>
      <c r="AY416" s="716"/>
      <c r="AZ416" s="635"/>
      <c r="BA416" s="635"/>
      <c r="BB416" s="716"/>
      <c r="BC416" s="716"/>
      <c r="BD416" s="635"/>
      <c r="BE416" s="635"/>
      <c r="BF416" s="717"/>
      <c r="BG416" s="717"/>
      <c r="BH416" s="432">
        <f t="shared" si="528"/>
        <v>0</v>
      </c>
      <c r="BI416" s="432">
        <f>(IF(OR(W416&gt;$G$3,W416=0),IF(OR(V416=0,V416&gt;$G$3),0,DAYS360(V416,$G$3,1)),(DAYS360(V416,W416,1)))+IF(OR(Y416&gt;$G$3,Y416=0),IF(OR(X416=0,X416&gt;$G$3),0,DAYS360(X416,$G$3,1)),(DAYS360(X416,Y416,1)))+IF(OR(AA416&gt;$G$3,AA416=0),IF(OR(Z416=0,Z416&gt;$G$3),0,DAYS360(Z416,$G$3,1)),(DAYS360(Z416,AA416,1)))+IF(OR(AC416&gt;$G$3,AC416=0),IF(OR(AB416=0,AB416&gt;$G$3),0,DAYS360(AB416,$G$3,1)),(DAYS360(AB416,AC416,1)))+IF(OR(AE416&gt;$G$3,AE416=0),IF(OR(AD416=0,AD416&gt;$G$3),0,DAYS360(AD416,$G$3,1)),(DAYS360(AD416,AE416,1)))+IF(OR(AG416&gt;$G$3,AG416=0),IF(OR(AF416=0,AF416&gt;$G$3),0,DAYS360(AF416,$G$3,1)),(DAYS360(AF416,AG416,1)))+IF(OR(AI416&gt;$G$3,AI416=0),IF(OR(AH416=0,AH416&gt;$G$3),0,DAYS360(AH416,$G$3,1)),(DAYS360(AH416,AI416,1)))+IF(OR(AK416&gt;$G$3,AK416=0),IF(OR(AJ416=0,AJ416&gt;$G$3),0,DAYS360(AJ416,$G$3,1)),(DAYS360(AJ416,AK416,1)))+IF(OR(AM416&gt;$G$3,AM416=0),IF(OR(AL416=0,AL416&gt;$G$3),0,DAYS360(AL416,$G$3,1)),(DAYS360(AL416,AM416,1)))+IF(OR(AO416&gt;$G$3,AO416=0),IF(OR(AN416=0,AN416&gt;$G$3),0,DAYS360(AN416,$G$3,1)),(DAYS360(AN416,AO416,1)))+IF(OR(AQ416&gt;$G$3,AQ416=0),IF(OR(AP416=0,AP416&gt;$G$3),0,DAYS360(AP416,$G$3,1)),(DAYS360(AP416,AQ416,1)))+IF(OR(AS416&gt;$G$3,AS416=0),IF(OR(AR416=0,AR416&gt;$G$3),0,DAYS360(AR416,$G$3,1)),(DAYS360(AR416,AS416,1)))+IF(OR(AU416&gt;$G$3,AU416=0),IF(OR(AT416=0,AT416&gt;$G$3),0,DAYS360(AT416,$G$3,1)),(DAYS360(AT416,AU416,1)))+IF(OR(AW416&gt;$G$3,AW416=0),IF(OR(AV416=0,AV416&gt;$G$3),0,DAYS360(AV416,$G$3,1)),(DAYS360(AV416,AW416,1))))*2</f>
        <v>0</v>
      </c>
      <c r="BJ416" s="432">
        <f>(IF(OR(AY416&gt;$G$3,AY416=0),IF(OR(AX416=0,AX416&gt;$G$3),0,DAYS360(AX416,$G$3,1)),(DAYS360(AX416,AY416,1)))+IF(OR(BA416&gt;$G$3,BA416=0),IF(OR(AZ416=0,AZ416&gt;$G$3),0,DAYS360(AZ416,$G$3,1)),(DAYS360(AZ416,BA416,1))))/2</f>
        <v>0</v>
      </c>
      <c r="BK416" s="432">
        <f>(IF(OR(BC416&gt;$G$3,BC416=0),IF(OR(BB416=0,BB416&gt;$G$3),0,DAYS360(BB416,$G$3,1)),(DAYS360(BB416,BC416,1))))</f>
        <v>0</v>
      </c>
      <c r="BL416" s="432">
        <f>(IF(OR(BE416&gt;$G$3,BE416=0),IF(OR(BD416=0,BD416&gt;$G$3),0,DAYS360(BD416,$G$3,1)),(DAYS360(BD416,BE416,1))))/3</f>
        <v>0</v>
      </c>
      <c r="BM416" s="436">
        <f>IF(DAYS360(BF416,BG416)&gt;=1800,1800/2,(DAYS360(BF416,BG416,1))/2)</f>
        <v>0</v>
      </c>
      <c r="BN416" s="462"/>
      <c r="BO416" s="427">
        <f t="shared" si="481"/>
        <v>0</v>
      </c>
      <c r="BP416" s="419"/>
      <c r="BQ416" s="700"/>
      <c r="BR416" s="419"/>
      <c r="BS416" s="700"/>
      <c r="BT416" s="700"/>
      <c r="BU416" s="700"/>
      <c r="BV416" s="427">
        <f>IF((BH416+BI416+BJ416+BK416+BL416+BM416)&lt;360,0,IF(AND((BH416+BI416+BJ416+BK416+BL416+BM416)&gt;=360,(BH416+BI416+BJ416+BK416+BL416+BM416)&lt;1800),25,IF(AND((BH416+BI416+BJ416+BK416+BL416+BM416)&gt;=1800,(BH416+BI416+BJ416+BK416+BL416+BM416)&lt;3600),30,IF(AND((BH416+BI416+BJ416+BK416+BL416+BM416)&gt;=3600,(BH416+BI416+BJ416+BK416+BL416+BM416)&lt;5400),35,IF(AND((BH416+BI416+BJ416+BK416+BL416+BM416)&gt;=5400,(BH416+BI416+BJ416+BK416+BL416+BM416)&lt;7200),40,IF(AND((BH416+BI416+BJ416+BK416+BL416+BM416)&gt;=7200,(BH416+BI416+BJ416+BK416+BL416+BM416)&lt;9000),45,IF((BH416+BI416+BJ416+BK416+BL416+BM416)&gt;=9000,50,"ПРОВЕРЬ")))))))</f>
        <v>0</v>
      </c>
      <c r="BW416" s="419"/>
      <c r="BX416" s="781"/>
      <c r="BY416" s="700"/>
      <c r="BZ416" s="432"/>
      <c r="CA416" s="700"/>
      <c r="CB416" s="432"/>
      <c r="CC416" s="700"/>
      <c r="CD416" s="432"/>
      <c r="CE416" s="404">
        <f>IF(OR(C416=0,CD416="Д"),0,IF(B416="Виключений зі списків",IF(AND(C416&gt;0,E416=0),VLOOKUP(C416,звания!A:B,2,FALSE)/((EOMONTH($B$3,0)+1)-$B$3)*BO416+VLOOKUP(C416,звания!A:B,2,FALSE)/((EOMONTH($B$3,0)+1)-$B$3)*BR416+VLOOKUP(C416,звания!A:B,2,FALSE)/((EOMONTH($B$3,0)+1)-$B$3)*BU416,IF(AND(C416&gt;0,E416&gt;0,F416&gt;=$B$3,BO416=(EOMONTH($B$3,0)+1)-$B$3),(VLOOKUP(E416,звания!A:B,2,FALSE)/(EOMONTH($B$3,0)-$B$3+1))*(F416-$B$3)+(VLOOKUP(C416,звания!A:B,2,FALSE)/(EOMONTH($B$3,0)-$B$3+1))*((EOMONTH($B$3,0)-$B$3+1)-(F416-$G$3)),IF(AND(C416&gt;0,E416&gt;0,F416&gt;$B$3,BO416&lt;(EOMONTH($B$3,0)+1)-$B$3,BO416&lt;&gt;0),VLOOKUP(E416,звания!A:B,2,FALSE)/((EOMONTH($B$3,0)+1)-$B$3)*((F416-$B$3)-(((EOMONTH($B$3,0)+1)-$B$3)-BO416-BU416-BR416))+VLOOKUP(C416,звания!A:B,2,FALSE)/((EOMONTH($B$3,0)+1)-$G$3)*(((EOMONTH($B$3,0)+1)-F416)),IF(F416&lt;$B$3,(VLOOKUP(C416,звания!A:B,2,FALSE)-VLOOKUP(E416,звания!A:B,2,FALSE))/((EOMONTH($BN$3,0)+1)-$BN$3)*(EOMONTH($BN$3,0)+1-F416)+VLOOKUP(C416,звания!A:B,2,FALSE)/((EOMONTH($B$3,0)+1)-$B$3)*BO416+VLOOKUP(C416,звания!A:B,2,FALSE)/((EOMONTH($B$3,0)+1)-$B$3)*BU416+VLOOKUP(C416,звания!A:B,2,FALSE)/((EOMONTH($B$3,0)+1)-$B$3)*BR416,0)))),IF(AND(C416&gt;0,E416=0),VLOOKUP(C416,звания!A:B,2,FALSE)/((EOMONTH($G$3,0)+1)-$G$3)*BO416+VLOOKUP(C416,звания!A:B,2,FALSE)/((EOMONTH($G$3,0)+1)-$G$3)*BR416+VLOOKUP(C416,звания!A:B,2,FALSE)/((EOMONTH($G$3,0)+1)-$G$3)*BU416,IF(AND(C416&gt;0,E416&gt;0,F416&gt;=$G$3,BO416=(EOMONTH($G$3,0)+1)-$G$3),(VLOOKUP(E416,звания!A:B,2,FALSE)/(EOMONTH($G$3,0)-$G$3+1))*(F416-$G$3)+(VLOOKUP(C416,звания!A:B,2,FALSE)/(EOMONTH($G$3,0)-$G$3+1))*((EOMONTH($G$3,0)-$G$3+1)-(F416-$G$3)),IF(AND(C416&gt;0,E416&gt;0,F416&gt;$G$3,BO416&lt;(EOMONTH($G$3,0)+1)-$G$3,BO416&lt;&gt;0),VLOOKUP(E416,звания!A:B,2,FALSE)/((EOMONTH($G$3,0)+1)-$G$3)*((F416-$G$3)-(((EOMONTH($G$3,0)+1)-$G$3)-BO416-BU416-BR416))+VLOOKUP(C416,звания!A:B,2,FALSE)/((EOMONTH($G$3,0)+1)-$G$3)*(((EOMONTH($G$3,0)+1)-F416)),IF(F416&lt;$G$3,(VLOOKUP(C416,звания!A:B,2,FALSE)-VLOOKUP(E416,звания!A:B,2,FALSE))/((EOMONTH($BN$3,0)+1)-$BN$3)*(EOMONTH($BN$3,0)+1-F416)+VLOOKUP(C416,звания!A:B,2,FALSE)/((EOMONTH($G$3,0)+1)-$G$3)*BO416+VLOOKUP(C416,звания!A:B,2,FALSE)/((EOMONTH($G$3,0)+1)-$G$3)*BU416+VLOOKUP(C416,звания!A:B,2,FALSE)/((EOMONTH($G$3,0)+1)-$G$3)*BR416,0))))))</f>
        <v>0</v>
      </c>
      <c r="CF416" s="404">
        <f>IF(CD416="Д",0,IF(B416="Виключений зі списків",IF(BS416=0,(VLOOKUP(O416,звания!$D$2:$E$62,2,FALSE))/(EOMONTH($B$3,0)+1-$B$3)*BO416+(VLOOKUP(BQ416,звания!$D$2:$E$62,2,FALSE))/(EOMONTH($B$3,0)+1-$B$3)*BR416,(((VLOOKUP(O416,звания!$D$2:$E$62,2,FALSE))/(EOMONTH($B$3,0)+1-$B$3))*BO416)+(VLOOKUP(BQ416,звания!$D$2:$E$62,2,FALSE))/(EOMONTH($B$3,0)+1-$B$3)*BR416+(VLOOKUP(BS416,звания!$D$2:$E$62,2,FALSE))/(EOMONTH($B$3,0)+1-$B$3)*BU416),IF(BS416=0,(VLOOKUP(O416,звания!$D$2:$E$62,2,FALSE))/(EOMONTH($G$3,0)+1-$G$3)*BO416+(VLOOKUP(BQ416,звания!$D$2:$E$62,2,FALSE))/(EOMONTH($G$3,0)+1-$G$3)*BR416,(((VLOOKUP(O416,звания!$D$2:$E$62,2,FALSE))/(EOMONTH($G$3,0)+1-$G$3))*BO416)+(VLOOKUP(BQ416,звания!$D$2:$E$62,2,FALSE))/(EOMONTH($G$3,0)+1-$G$3)*BR416+(VLOOKUP(BS416,звания!$D$2:$E$62,2,FALSE))/(EOMONTH($G$3,0)+1-$G$3)*BU416+IF(BT416=0,0,(VLOOKUP(BS416,звания!$D$2:$E$62,2,FALSE))/(EOMONTH($BN$3,0)+1-$BN$3)*BT416-(VLOOKUP(O416,звания!$D$2:$E$62,2,FALSE))/(EOMONTH($BN$3,0)+1-$BN$3)*BT416))))</f>
        <v>0</v>
      </c>
      <c r="CG416" s="404">
        <f>IF(AND(SUM(BH416:BM416)&lt;360,((EOMONTH($G$3,0)-$G$3+1+(SUM(BH416:BM416)))&gt;0),SUM(BH416:BM416)+EOMONTH($G$3,0)-$G$3+1&lt;360),(CE416+CF416)*BV416%,IF(SUM(BH416:BM416)+EOMONTH($G$3,0)-$G$3+1&lt;=1800,((CE416+CF416)/(EOMONTH($G$3,0)-$G$3+1))*(360-SUM(BH416:BM416))*BV416%+(((CE416+CF416)/(EOMONTH($G$3,0)-$G$3+1))*((EOMONTH($G$3,0)-$G$3+1)-(360-SUM(BH416:BM416))))*25%,IF(AND(SUM(BH416:BM416)&lt;1800,((EOMONTH($G$3,0)-$G$3+1+SUM(BH416:BM416))&gt;=360),SUM(BH416:BM416)+EOMONTH($G$3,0)-$G$3+1&lt;1800),(CE416+CF416)*BV416%,IF(SUM(BH416:BM416)+EOMONTH($G$3,0)-$G$3+1&lt;=3600,((CE416+CF416)/(EOMONTH($G$3,0)-$G$3+1))*(1800-SUM(BH416:BM416))*BV416%+(((CE416+CF416)/(EOMONTH($G$3,0)-$G$3+1))*((EOMONTH($G$3,0)-$G$3+1)-(1800-SUM(BH416:BM416)))*30%),IF(AND(SUM(BH416:BM416)&lt;3600,((EOMONTH($G$3,0)-$G$3+1+SUM(BH416:BM416))&gt;=1800),SUM(BH416:BM416)+EOMONTH($G$3,0)-$G$3+1&lt;3600),(CE416+CF416)*BV416%,IF(SUM(BH416:BM416)+EOMONTH($G$3,0)-$G$3+1&lt;=5400,((CE416+CF416)/(EOMONTH($G$3,0)-$G$3+1))*(3600-SUM(BH416:BM416))*BV416%+(((CE416+CF416)/(EOMONTH($G$3,0)-$G$3+1))*((EOMONTH($G$3,0)-$G$3+1)-(3600-SUM(BH416:BM416))))*35%,IF(AND(SUM(BH416:BM416)&lt;5400,((EOMONTH($G$3,0)-$G$3+1+SUM(BH416:BM416))&gt;=3600),SUM(BH416:BM416)+EOMONTH($G$3,0)-$G$3+1&lt;5400),(CE416+CF416)*BV416%,IF(SUM(BH416:BM416)+EOMONTH($G$3,0)-$G$3+1&lt;=7200,((CE416+CF416)/(EOMONTH($G$3,0)-$G$3+1))*(5400-SUM(BH416:BM416))*BV416%+(((CE416+CF416)/(EOMONTH($G$3,0)-$G$3+1))*((EOMONTH($G$3,0)-$G$3+1)-(5400-SUM(BH416:BM416))))*40%,IF(AND(SUM(BH416:BM416)&lt;7200,((EOMONTH($G$3,0)-$G$3+1+SUM(BH416:BM416))&gt;=5400),SUM(BH416:BM416)+EOMONTH($G$3,0)-$G$3+1&lt;7200),(CE416+CF416)*BV416%,IF(SUM(BH416:BM416)+EOMONTH($G$3,0)-$G$3+1&lt;=9000,((CE416+CF416)/(EOMONTH($G$3,0)-$G$3+1))*(7200-SUM(BH416:BM416))*BV416%+(((CE416+CF416)/(EOMONTH($G$3,0)-$G$3+1))*((EOMONTH($G$3,0)-$G$3+1)-(7200-SUM(BH416:BM416))))*45%,IF(SUM(BH416:BM416)+EOMONTH($G$3,0)-$G$3+1&gt;=9000,((CE416+CF416)/(EOMONTH($G$3,0)-$G$3+1))*(9000-SUM(BH416:BM416))*BV416%+(((CE416+CF416)/(EOMONTH($G$3,0)-$G$3+1))*((EOMONTH($G$3,0)-$G$3+1)-(9000-SUM(BH416:BM416))))*50%,0)))))))))))</f>
        <v>0</v>
      </c>
      <c r="CH416" s="404">
        <f>IF(BW416=0,CF416*BX416%,IF(BW416&gt;0,(VLOOKUP(O416,звания!$D$2:$E$62,2,FALSE)/(EOMONTH($G$3,0)+1-$G$3)*BO416)*BX416%)+(VLOOKUP(BS416,звания!$D$2:$E$62,2,FALSE)/(EOMONTH($G$3,0)+1-$G$3)*BU416)*BX416%)</f>
        <v>0</v>
      </c>
      <c r="CI416" s="404">
        <f>IF(BY416=0,CF416*BZ416%,IF(BY416&gt;0,(VLOOKUP(O416,звания!$D$2:$E$62,2,FALSE)/(EOMONTH($G$3,0)+1-$G$3)*BO416)*BZ416%)+(VLOOKUP(BS416,звания!$D$2:$E$62,2,FALSE)/(EOMONTH($G$3,0)+1-$G$3)*BU416)*BZ416%)</f>
        <v>0</v>
      </c>
      <c r="CJ416" s="404">
        <f>IF(CA416=0,CF416*CB416%,IF(CA416&gt;0,(VLOOKUP(O416,звания!$D$2:$E$62,2,FALSE)/(EOMONTH($G$3,0)+1-$G$3)*BO416)*CB416%)+(VLOOKUP(BS416,звания!$D$2:$E$62,2,FALSE)/(EOMONTH($G$3,0)+1-$G$3)*BU416)*CB416%)</f>
        <v>0</v>
      </c>
      <c r="CK416" s="404">
        <f>IF(CD416="Д",0,IF(CC416=0,CF416*CD416%,IF(CC416&gt;0,(VLOOKUP(O416,звания!$D$2:$E$62,2,FALSE)/(EOMONTH($G$3,0)+1-$G$3)*BO416)*CD416%)+(VLOOKUP(BS416,звания!$D$2:$E$62,2,FALSE)/(EOMONTH($G$3,0)+1-$G$3)*BU416)*CD416%))</f>
        <v>0</v>
      </c>
      <c r="CL416" s="404">
        <f>IF(B416="Виключений зі списків",IF(BR416&gt;0,((VLOOKUP(C416,звания!$A$2:$B$62,2,FALSE)/(EOMONTH($B$3,0)+1-$B$3)*BO416+VLOOKUP(O416,звания!$D$2:$E$62,2,FALSE)/(EOMONTH($B$3,0)+1-$B$3)*BO416+(VLOOKUP(C416,звания!$A$2:$B$62,2,FALSE)/(EOMONTH($B$3,0)+1-$B$3)*BO416+VLOOKUP(O416,звания!$D$2:$E$62,2,FALSE)/(EOMONTH($B$3,0)+1-$B$3)*BO416)*BV416%)*BN416)+(VLOOKUP(C416,звания!$A$2:$B$62,2,FALSE)/(EOMONTH($B$3,0)+1-$B$3)*BU416+VLOOKUP(BS416,звания!$D$2:$E$62,2,FALSE)/(EOMONTH($B$3,0)+1-$B$3)*BU416+(VLOOKUP(C416,звания!$A$2:$B$62,2,FALSE)/(EOMONTH($B$3,0)+1-$B$3)*BU416+VLOOKUP(BS416,звания!$D$2:$E$62,2,FALSE)/(EOMONTH($B$3,0)+1-$B$3)*BU416)*BV416%)*BN416,(CE416+CF416+CG416)*BN416),IF(BR416&gt;0,((VLOOKUP(C416,звания!$A$2:$B$62,2,FALSE)/(EOMONTH($G$3,0)+1-$G$3)*BO416+VLOOKUP(O416,звания!$D$2:$E$62,2,FALSE)/(EOMONTH($G$3,0)+1-$G$3)*BO416+(VLOOKUP(C416,звания!$A$2:$B$62,2,FALSE)/(EOMONTH($G$3,0)+1-$G$3)*BO416+VLOOKUP(O416,звания!$D$2:$E$62,2,FALSE)/(EOMONTH($G$3,0)+1-$G$3)*BO416)*BV416%)*BN416)+(VLOOKUP(C416,звания!$A$2:$B$62,2,FALSE)/(EOMONTH($G$3,0)+1-$G$3)*BU416+VLOOKUP(BS416,звания!$D$2:$E$62,2,FALSE)/(EOMONTH($G$3,0)+1-$G$3)*BU416+(VLOOKUP(C416,звания!$A$2:$B$62,2,FALSE)/(EOMONTH($G$3,0)+1-$G$3)*BU416+VLOOKUP(BS416,звания!$D$2:$E$62,2,FALSE)/(EOMONTH($G$3,0)+1-$G$3)*BU416)*BV416%)*BN416,(CE416+CF416+CG416)*BN416))</f>
        <v>0</v>
      </c>
      <c r="CM416" s="404"/>
      <c r="CN416" s="404"/>
      <c r="CO416" s="432">
        <f>IF(CE416=0,0,IF(OR(C416="адмірал",C416="віце-адмірал",C416="комондор",C416="контр-адмірал"),1,IF(OR(C416="кап. 1р.",C416="п-к м/сл",C416="п-к",C416="п-к юст.",C416="кап. 2р.",C416="п/п-к м/сл",C416="п/п-к",C416="п/п-к юст.",C416="кап. 3р.",C416="м-р м/сл",C416="м-р",C416="м-р юст."),2,IF(OR(C416="к-н/л-т",C416="к-н м/сл",C416="к-н",C416="к-н юст.",C416="ст.л-т",C416="ст.л-т м/сл",C416="ст.л-т юст.",C416="л-т",C416="л-т м/сл",C416="л-т юст.",C416="мол. л-т ",C416="мол. л-т м/сл",C416="мол. л-т юст."),3,IF(OR(D416=0,CD416="Д"),0,4)))))</f>
        <v>0</v>
      </c>
      <c r="CP416" s="432"/>
      <c r="CQ416" s="637">
        <f>IF(CF416=0,0,IF((SUM(BH416:BM416)&gt;360),(VLOOKUP(O416,звания!$F$2:$G$62,2,FALSE))/100,VLOOKUP(O416,звания!$F$2:$H$62,3,FALSE)/100))</f>
        <v>0</v>
      </c>
      <c r="CR416" s="617">
        <f>IF(B416="Виключений зі списків",IF(AND(BU416=0,360-BH416&lt;0),(VLOOKUP(O416,звания!$D$2:$E$62,2,FALSE))/(EOMONTH($B$3,0)+1-$B$3)*BO416*CQ416,IF(AND(360-BH416&gt;=0,360-BH416&lt;(EOMONTH($B$3,0)+1-$B$3)),(CF416/(EOMONTH($B$3,0)-$B$3+1)*(360-BH416))*CQ416+(CF416/(EOMONTH($B$3,0)-$B$3+1)*((EOMONTH($B$3,0)-$B$3+1)-(360-BH416)))*VLOOKUP(O416,звания!$F$2:$H$62,2,FALSE)/100,((((VLOOKUP(O416,звания!$D$2:$E$62,2,FALSE))/(EOMONTH($B$3,0)+1-$B$3)*BO416*CQ416+(VLOOKUP(BS416,звания!$D$2:$E$62,2,FALSE))/(EOMONTH($B$3,0)+1-$B$3)*BU416*(VLOOKUP(BS416,звания!$F$2:$G$62,2,FALSE)*0.01)+(IF(BT416=0,0,(VLOOKUP(BS416,звания!$D$2:$E$62,2,FALSE)/(EOMONTH($G$3,0)+1-$G$3)*BT416*(VLOOKUP(BS416,звания!$F$2:$G$62,2,FALSE)))*0.01-(VLOOKUP(O416,звания!$D$2:$E$62,2,FALSE)/(EOMONTH($G$3,0)+1-$G$3)*BT416*(VLOOKUP(O416,звания!$F$2:$G$62,2,FALSE)))*0.01)))))/100*(100-CP416))),(IF(AND(BU416=0,360-BH416&lt;0,CP416=0),(VLOOKUP(O416,звания!$D$2:$E$62,2,FALSE))/(EOMONTH($G$3,0)+1-$G$3)*BO416*CQ416,IF(AND(360-BH416&gt;=0,360-BH416&lt;(EOMONTH($G$3,0)+1-$G$3)),(CF416/(EOMONTH($G$3,0)-$G$3+1)*(360-BH416))*CQ416+(CF416/(EOMONTH($G$3,0)-$G$3+1)*((EOMONTH($G$3,0)-$G$3+1)-(360-BH416)))*VLOOKUP(O416,звания!$F$2:$H$62,2,FALSE)/100,((((VLOOKUP(O416,звания!$D$2:$E$62,2,FALSE))/(EOMONTH($G$3,0)+1-$G$3)*BO416*CQ416+(VLOOKUP(BS416,звания!$D$2:$E$62,2,FALSE))/(EOMONTH($G$3,0)+1-$G$3)*BU416*(VLOOKUP(BS416,звания!$F$2:$G$62,2,FALSE)*0.01)))/100*(100-CP416)+(IF(BT416=0,0,(VLOOKUP(BS416,звания!$D$2:$E$62,2,FALSE)/(EOMONTH($B$3,0)+1-$B$3)*BT416*(VLOOKUP(BS416,звания!$F$2:$G$62,2,FALSE)))*0.01-(VLOOKUP(O416,звания!$D$2:$E$62,2,FALSE)/(EOMONTH($B$3,0)+1-$B$3)*BT416*(VLOOKUP(O416,звания!$F$2:$G$62,2,FALSE)))*0.01)))))))</f>
        <v>0</v>
      </c>
      <c r="CS416" s="416">
        <f>SUM(CE416:CM416,CR416)</f>
        <v>0</v>
      </c>
      <c r="CT416" s="403"/>
      <c r="CU416" s="403"/>
      <c r="CV416" s="403">
        <f t="shared" si="507"/>
        <v>0</v>
      </c>
      <c r="CW416" s="556">
        <f>CN416+SUM(CS416:CV416)</f>
        <v>0</v>
      </c>
      <c r="CX416" s="403">
        <f>IF(CU416=0,CW416*0.18,(CW416-CU416)*0.18)</f>
        <v>0</v>
      </c>
      <c r="CY416" s="403"/>
      <c r="CZ416" s="404">
        <f t="shared" si="525"/>
        <v>0</v>
      </c>
      <c r="DA416" s="403"/>
      <c r="DB416" s="403"/>
      <c r="DC416" s="403"/>
      <c r="DD416" s="421">
        <f>CX416+CZ416+DA416+DB416+DC416</f>
        <v>0</v>
      </c>
      <c r="DE416" s="421">
        <f>(CW416-CV416)*22%</f>
        <v>0</v>
      </c>
      <c r="DF416" s="403">
        <f>CX416</f>
        <v>0</v>
      </c>
      <c r="DG416" s="421">
        <f>CW416-DD416+DF416</f>
        <v>0</v>
      </c>
      <c r="DH416" s="421"/>
      <c r="DI416" s="421"/>
      <c r="DJ416" s="434" t="str">
        <f>IF(DG416&gt;0,$DL$2," ")&amp;"  "&amp;IF(DH416&gt;0,$DM$2," ")</f>
        <v xml:space="preserve">    </v>
      </c>
      <c r="DK416" s="424"/>
      <c r="DL416" s="429"/>
      <c r="DM416" s="429"/>
      <c r="DN416" s="429"/>
      <c r="DO416" s="420"/>
      <c r="DP416" s="123"/>
      <c r="DQ416" s="817"/>
      <c r="DR416" s="818"/>
      <c r="DS416" s="819"/>
      <c r="DT416" s="820"/>
      <c r="DU416" s="124"/>
      <c r="DV416" s="110"/>
      <c r="DX416" s="84"/>
      <c r="DY416" s="104"/>
      <c r="DZ416" s="105"/>
      <c r="EH416" s="543">
        <f t="shared" si="533"/>
        <v>0</v>
      </c>
      <c r="EI416" s="404">
        <f t="shared" si="534"/>
        <v>0</v>
      </c>
      <c r="EJ416" s="29">
        <f t="shared" si="535"/>
        <v>0</v>
      </c>
      <c r="EK416" s="126"/>
      <c r="EL416" s="112"/>
      <c r="EM416" s="126"/>
      <c r="EN416" s="126"/>
      <c r="EO416" s="126"/>
      <c r="EP416" s="112"/>
    </row>
    <row r="417" spans="1:146" ht="17.45" hidden="1" customHeight="1">
      <c r="A417" s="446">
        <v>409</v>
      </c>
      <c r="B417" s="573"/>
      <c r="C417" s="404"/>
      <c r="D417" s="404">
        <f t="shared" ref="D417" si="540">DK417</f>
        <v>0</v>
      </c>
      <c r="E417" s="416"/>
      <c r="F417" s="417"/>
      <c r="G417" s="406" t="str">
        <f t="shared" ref="G417" si="541">IF(P417&gt;$G$3,0,CONCATENATE((INT((BH417)/360)+INT((BI417)/360)+INT((BJ417)/360)+INT((BK417)/360)+INT((BL417)/360)+INT((BM417)/360))+INT((INT(MOD((BH417),360)/30)+INT(MOD((BI417),360)/30)+INT(MOD((BJ417),360)/30)+INT(MOD((BK417),360)/30)+INT(MOD((BL417),360)/30)+INT(MOD((BM417),360)/30)+INT((MOD(MOD((BH417),360),30)+MOD(MOD((BI417),360),30)+MOD(MOD((BJ417),360),30)+MOD(MOD((BK417),360),30)+MOD(MOD((BL417),360),30)+MOD(MOD((BM417),360),30))/30))/12),".",MOD(INT(MOD((BH417),360)/30)+INT(MOD((BI417),360)/30)+INT(MOD((BJ417),360)/30)+INT(MOD((BK417),360)/30)+INT(MOD((BL417),360)/30)+INT(MOD((BM417),360)/30)+INT((MOD(MOD((BH417),360),30)+MOD(MOD((BI417),360),30)+MOD(MOD((BJ417),360),30)+MOD(MOD((BK417),360),30)+MOD(MOD((BL417),360),30)+MOD(MOD((BM417),360),30))/30),12),".",INT(MOD(MOD(MOD((BH417),360),30)+MOD(MOD((BI417),360),30)+MOD(MOD((BJ417),360),30)+MOD(MOD((BK417),360),30)+MOD(MOD((BL417),360),30)+MOD(MOD((BM417),360),30),30))))</f>
        <v>0.0.0</v>
      </c>
      <c r="H417" s="407" t="str">
        <f t="shared" ref="H417" si="542">CONCATENATE(INT((BH417)/360),".",INT(MOD((BH417),360)/30),".",MOD(MOD((BH417),360),30))</f>
        <v>0.0.0</v>
      </c>
      <c r="I417" s="407" t="str">
        <f t="shared" ref="I417" si="543">IF(P417&gt;$G$3,0,CONCATENATE((INT((BH417)/360)+INT((BM417)/360))+INT((INT(MOD((BH417),360)/30)+INT(MOD((BM417),360)/30)+INT((MOD(MOD((BH417),360),30)+MOD(MOD((BM417),360),30))/30))/12),".",MOD(INT(MOD((BH417),360)/30)+INT(MOD((BM417),360)/30)+INT((MOD(MOD((BH417),360),30)+MOD(MOD((BM417),360),30))/30),12),".",INT(MOD(MOD(MOD((BH417),360),30)+MOD(MOD((BM417),360),30),30))))</f>
        <v>0.0.0</v>
      </c>
      <c r="J417" s="407" t="str">
        <f t="shared" si="536"/>
        <v>0.0.0</v>
      </c>
      <c r="K417" s="407" t="str">
        <f t="shared" si="537"/>
        <v>0.0.0</v>
      </c>
      <c r="L417" s="407" t="str">
        <f t="shared" si="538"/>
        <v>0.0.0</v>
      </c>
      <c r="M417" s="407" t="str">
        <f t="shared" si="539"/>
        <v>0.0.0</v>
      </c>
      <c r="N417" s="408" t="str">
        <f t="shared" ref="N417" si="544">CONCATENATE(IF(INT(INT(DAYS360(BF417,BG417,1)/30)/24)&gt;=2,2,INT(INT(DAYS360(BF417,BG417,1)/30)/24)),".",IF(AND(INT(INT(DAYS360(BF417,BG417,1)/30)/24)&gt;=2,MOD(INT(BM417/30),12)&gt;=6),6,IF(ISODD(MOD(INT(DAYS360(BF417,BG417,1)/30),12)),MOD(INT(DAYS360(BF417,BG417,1)/60),12),MOD(INT(BM417/30),12))),".",IF(AND(INT(INT(DAYS360(BF417,BG417,1)/30)/24)&gt;=2,MOD(INT(BM417/30),12)&gt;=6),0,IF(ISODD(MOD(INT(DAYS360(BF417,BG417,1)/30),12)),INT((MOD(DAYS360(BF417,BG417,1),30)/2+15)),INT(MOD(DAYS360(BF417,BG417,1),30)/2))))</f>
        <v>0.0.0</v>
      </c>
      <c r="O417" s="418"/>
      <c r="P417" s="417"/>
      <c r="Q417" s="417"/>
      <c r="R417" s="417"/>
      <c r="S417" s="417"/>
      <c r="T417" s="417"/>
      <c r="U417" s="417"/>
      <c r="V417" s="714"/>
      <c r="W417" s="714"/>
      <c r="X417" s="417"/>
      <c r="Y417" s="417"/>
      <c r="Z417" s="714"/>
      <c r="AA417" s="714"/>
      <c r="AB417" s="417"/>
      <c r="AC417" s="417"/>
      <c r="AD417" s="714"/>
      <c r="AE417" s="714"/>
      <c r="AF417" s="417"/>
      <c r="AG417" s="417"/>
      <c r="AH417" s="714"/>
      <c r="AI417" s="714"/>
      <c r="AJ417" s="417"/>
      <c r="AK417" s="417"/>
      <c r="AL417" s="714"/>
      <c r="AM417" s="714"/>
      <c r="AN417" s="417"/>
      <c r="AO417" s="417"/>
      <c r="AP417" s="714"/>
      <c r="AQ417" s="714"/>
      <c r="AR417" s="417"/>
      <c r="AS417" s="417"/>
      <c r="AT417" s="714"/>
      <c r="AU417" s="714"/>
      <c r="AV417" s="417"/>
      <c r="AW417" s="417"/>
      <c r="AX417" s="716"/>
      <c r="AY417" s="716"/>
      <c r="AZ417" s="635"/>
      <c r="BA417" s="635"/>
      <c r="BB417" s="716"/>
      <c r="BC417" s="716"/>
      <c r="BD417" s="635"/>
      <c r="BE417" s="635"/>
      <c r="BF417" s="717"/>
      <c r="BG417" s="717"/>
      <c r="BH417" s="432">
        <f t="shared" si="528"/>
        <v>0</v>
      </c>
      <c r="BI417" s="432">
        <f t="shared" ref="BI417" si="545">(IF(OR(W417&gt;$G$3,W417=0),IF(OR(V417=0,V417&gt;$G$3),0,DAYS360(V417,$G$3,1)),(DAYS360(V417,W417,1)))+IF(OR(Y417&gt;$G$3,Y417=0),IF(OR(X417=0,X417&gt;$G$3),0,DAYS360(X417,$G$3,1)),(DAYS360(X417,Y417,1)))+IF(OR(AA417&gt;$G$3,AA417=0),IF(OR(Z417=0,Z417&gt;$G$3),0,DAYS360(Z417,$G$3,1)),(DAYS360(Z417,AA417,1)))+IF(OR(AC417&gt;$G$3,AC417=0),IF(OR(AB417=0,AB417&gt;$G$3),0,DAYS360(AB417,$G$3,1)),(DAYS360(AB417,AC417,1)))+IF(OR(AE417&gt;$G$3,AE417=0),IF(OR(AD417=0,AD417&gt;$G$3),0,DAYS360(AD417,$G$3,1)),(DAYS360(AD417,AE417,1)))+IF(OR(AG417&gt;$G$3,AG417=0),IF(OR(AF417=0,AF417&gt;$G$3),0,DAYS360(AF417,$G$3,1)),(DAYS360(AF417,AG417,1)))+IF(OR(AI417&gt;$G$3,AI417=0),IF(OR(AH417=0,AH417&gt;$G$3),0,DAYS360(AH417,$G$3,1)),(DAYS360(AH417,AI417,1)))+IF(OR(AK417&gt;$G$3,AK417=0),IF(OR(AJ417=0,AJ417&gt;$G$3),0,DAYS360(AJ417,$G$3,1)),(DAYS360(AJ417,AK417,1)))+IF(OR(AM417&gt;$G$3,AM417=0),IF(OR(AL417=0,AL417&gt;$G$3),0,DAYS360(AL417,$G$3,1)),(DAYS360(AL417,AM417,1)))+IF(OR(AO417&gt;$G$3,AO417=0),IF(OR(AN417=0,AN417&gt;$G$3),0,DAYS360(AN417,$G$3,1)),(DAYS360(AN417,AO417,1)))+IF(OR(AQ417&gt;$G$3,AQ417=0),IF(OR(AP417=0,AP417&gt;$G$3),0,DAYS360(AP417,$G$3,1)),(DAYS360(AP417,AQ417,1)))+IF(OR(AS417&gt;$G$3,AS417=0),IF(OR(AR417=0,AR417&gt;$G$3),0,DAYS360(AR417,$G$3,1)),(DAYS360(AR417,AS417,1)))+IF(OR(AU417&gt;$G$3,AU417=0),IF(OR(AT417=0,AT417&gt;$G$3),0,DAYS360(AT417,$G$3,1)),(DAYS360(AT417,AU417,1)))+IF(OR(AW417&gt;$G$3,AW417=0),IF(OR(AV417=0,AV417&gt;$G$3),0,DAYS360(AV417,$G$3,1)),(DAYS360(AV417,AW417,1))))*2</f>
        <v>0</v>
      </c>
      <c r="BJ417" s="432">
        <f t="shared" ref="BJ417" si="546">(IF(OR(AY417&gt;$G$3,AY417=0),IF(OR(AX417=0,AX417&gt;$G$3),0,DAYS360(AX417,$G$3,1)),(DAYS360(AX417,AY417,1)))+IF(OR(BA417&gt;$G$3,BA417=0),IF(OR(AZ417=0,AZ417&gt;$G$3),0,DAYS360(AZ417,$G$3,1)),(DAYS360(AZ417,BA417,1))))/2</f>
        <v>0</v>
      </c>
      <c r="BK417" s="432">
        <f t="shared" ref="BK417" si="547">(IF(OR(BC417&gt;$G$3,BC417=0),IF(OR(BB417=0,BB417&gt;$G$3),0,DAYS360(BB417,$G$3,1)),(DAYS360(BB417,BC417,1))))</f>
        <v>0</v>
      </c>
      <c r="BL417" s="432">
        <f t="shared" ref="BL417" si="548">(IF(OR(BE417&gt;$G$3,BE417=0),IF(OR(BD417=0,BD417&gt;$G$3),0,DAYS360(BD417,$G$3,1)),(DAYS360(BD417,BE417,1))))/3</f>
        <v>0</v>
      </c>
      <c r="BM417" s="436">
        <f t="shared" ref="BM417" si="549">IF(DAYS360(BF417,BG417)&gt;=1800,1800/2,(DAYS360(BF417,BG417,1))/2)</f>
        <v>0</v>
      </c>
      <c r="BN417" s="462"/>
      <c r="BO417" s="427">
        <f t="shared" si="481"/>
        <v>0</v>
      </c>
      <c r="BP417" s="725"/>
      <c r="BQ417" s="700"/>
      <c r="BR417" s="419"/>
      <c r="BS417" s="700"/>
      <c r="BT417" s="700"/>
      <c r="BU417" s="700"/>
      <c r="BV417" s="427">
        <f t="shared" ref="BV417" si="550">IF((BH417+BI417+BJ417+BK417+BL417+BM417)&lt;360,0,IF(AND((BH417+BI417+BJ417+BK417+BL417+BM417)&gt;=360,(BH417+BI417+BJ417+BK417+BL417+BM417)&lt;1800),25,IF(AND((BH417+BI417+BJ417+BK417+BL417+BM417)&gt;=1800,(BH417+BI417+BJ417+BK417+BL417+BM417)&lt;3600),30,IF(AND((BH417+BI417+BJ417+BK417+BL417+BM417)&gt;=3600,(BH417+BI417+BJ417+BK417+BL417+BM417)&lt;5400),35,IF(AND((BH417+BI417+BJ417+BK417+BL417+BM417)&gt;=5400,(BH417+BI417+BJ417+BK417+BL417+BM417)&lt;7200),40,IF(AND((BH417+BI417+BJ417+BK417+BL417+BM417)&gt;=7200,(BH417+BI417+BJ417+BK417+BL417+BM417)&lt;9000),45,IF((BH417+BI417+BJ417+BK417+BL417+BM417)&gt;=9000,50,"ПРОВЕРЬ")))))))</f>
        <v>0</v>
      </c>
      <c r="BW417" s="419"/>
      <c r="BX417" s="782"/>
      <c r="BY417" s="419"/>
      <c r="BZ417" s="432"/>
      <c r="CA417" s="419"/>
      <c r="CB417" s="427"/>
      <c r="CC417" s="419"/>
      <c r="CD417" s="427"/>
      <c r="CE417" s="404">
        <f>IF(OR(C417=0,CD417="Д"),0,IF(AND(C417&gt;0,E417=0),VLOOKUP(C417,звания!A:B,2,FALSE)/((EOMONTH($G$3,0)+1)-$G$3)*BO417+VLOOKUP(C417,звания!A:B,2,FALSE)/((EOMONTH($G$3,0)+1)-$G$3)*BR417+VLOOKUP(C417,звания!A:B,2,FALSE)/((EOMONTH($G$3,0)+1)-$G$3)*BU417,IF(AND(C417&gt;0,E417&gt;0,F417&gt;=$G$3,BO417=(EOMONTH($G$3,0)+1)-$G$3),(VLOOKUP(E417,звания!A:B,2,FALSE)/(EOMONTH($G$3,0)-$G$3+1))*(F417-$G$3)+(VLOOKUP(C417,звания!A:B,2,FALSE)/(EOMONTH($G$3,0)-$G$3+1))*((EOMONTH($G$3,0)-$G$3+1)-(F417-$G$3)),IF(AND(C417&gt;0,E417&gt;0,F417&gt;$G$3,BO417&lt;(EOMONTH($G$3,0)+1)-$G$3,BO417&lt;&gt;0),VLOOKUP(E417,звания!A:B,2,FALSE)/((EOMONTH($G$3,0)+1)-$G$3)*((F417-$G$3)-(((EOMONTH($G$3,0)+1)-$G$3)-BO417-BU417-BR417))+VLOOKUP(C417,звания!A:B,2,FALSE)/((EOMONTH($G$3,0)+1)-$G$3)*(((EOMONTH($G$3,0)+1)-F417)),IF(F417&lt;$G$3,(VLOOKUP(C417,звания!A:B,2,FALSE)-VLOOKUP(E417,звания!A:B,2,FALSE))/((EOMONTH($BN$3,0)+1)-$BN$3)*(EOMONTH($BN$3,0)+1-F417)+VLOOKUP(C417,звания!A:B,2,FALSE)/((EOMONTH($G$3,0)+1)-$G$3)*BO417+VLOOKUP(C417,звания!A:B,2,FALSE)/((EOMONTH($G$3,0)+1)-$G$3)*BU417+VLOOKUP(C417,звания!A:B,2,FALSE)/((EOMONTH($G$3,0)+1)-$G$3)*BR417,0)))))</f>
        <v>0</v>
      </c>
      <c r="CF417" s="404">
        <f>IF(CD417="Д",0,IF(B417="Виключений зі списків",IF(BS417=0,(VLOOKUP(O417,звания!$D$2:$E$62,2,FALSE))/(EOMONTH($B$3,0)+1-$B$3)*BO417+(VLOOKUP(BQ417,звания!$D$2:$E$62,2,FALSE))/(EOMONTH($B$3,0)+1-$B$3)*BR417,(((VLOOKUP(O417,звания!$D$2:$E$62,2,FALSE))/(EOMONTH($B$3,0)+1-$B$3))*BO417)+(VLOOKUP(BQ417,звания!$D$2:$E$62,2,FALSE))/(EOMONTH($B$3,0)+1-$B$3)*BR417+(VLOOKUP(BS417,звания!$D$2:$E$62,2,FALSE))/(EOMONTH($B$3,0)+1-$B$3)*BU417),IF(BS417=0,(VLOOKUP(O417,звания!$D$2:$E$62,2,FALSE))/(EOMONTH($G$3,0)+1-$G$3)*BO417+(VLOOKUP(BQ417,звания!$D$2:$E$62,2,FALSE))/(EOMONTH($G$3,0)+1-$G$3)*BR417,(((VLOOKUP(O417,звания!$D$2:$E$62,2,FALSE))/(EOMONTH($G$3,0)+1-$G$3))*BO417)+(VLOOKUP(BQ417,звания!$D$2:$E$62,2,FALSE))/(EOMONTH($G$3,0)+1-$G$3)*BR417+(VLOOKUP(BS417,звания!$D$2:$E$62,2,FALSE))/(EOMONTH($G$3,0)+1-$G$3)*BU417+IF(BT417=0,0,(VLOOKUP(BS417,звания!$D$2:$E$62,2,FALSE))/(EOMONTH($BN$3,0)+1-$BN$3)*BT417-(VLOOKUP(O417,звания!$D$2:$E$62,2,FALSE))/(EOMONTH($BN$3,0)+1-$BN$3)*BT417))))</f>
        <v>0</v>
      </c>
      <c r="CG417" s="404">
        <f t="shared" ref="CG417" si="551">IF(AND(SUM(BH417:BM417)&lt;360,((EOMONTH($G$3,0)-$G$3+1+(SUM(BH417:BM417)))&gt;0),SUM(BH417:BM417)+EOMONTH($G$3,0)-$G$3+1&lt;360),(CE417+CF417)*BV417%,IF(SUM(BH417:BM417)+EOMONTH($G$3,0)-$G$3+1&lt;=1800,((CE417+CF417)/(EOMONTH($G$3,0)-$G$3+1))*(360-SUM(BH417:BM417))*BV417%+(((CE417+CF417)/(EOMONTH($G$3,0)-$G$3+1))*((EOMONTH($G$3,0)-$G$3+1)-(360-SUM(BH417:BM417))))*25%,IF(AND(SUM(BH417:BM417)&lt;1800,((EOMONTH($G$3,0)-$G$3+1+SUM(BH417:BM417))&gt;=360),SUM(BH417:BM417)+EOMONTH($G$3,0)-$G$3+1&lt;1800),(CE417+CF417)*BV417%,IF(SUM(BH417:BM417)+EOMONTH($G$3,0)-$G$3+1&lt;=3600,((CE417+CF417)/(EOMONTH($G$3,0)-$G$3+1))*(1800-SUM(BH417:BM417))*BV417%+(((CE417+CF417)/(EOMONTH($G$3,0)-$G$3+1))*((EOMONTH($G$3,0)-$G$3+1)-(1800-SUM(BH417:BM417)))*30%),IF(AND(SUM(BH417:BM417)&lt;3600,((EOMONTH($G$3,0)-$G$3+1+SUM(BH417:BM417))&gt;=1800),SUM(BH417:BM417)+EOMONTH($G$3,0)-$G$3+1&lt;3600),(CE417+CF417)*BV417%,IF(SUM(BH417:BM417)+EOMONTH($G$3,0)-$G$3+1&lt;=5400,((CE417+CF417)/(EOMONTH($G$3,0)-$G$3+1))*(3600-SUM(BH417:BM417))*BV417%+(((CE417+CF417)/(EOMONTH($G$3,0)-$G$3+1))*((EOMONTH($G$3,0)-$G$3+1)-(3600-SUM(BH417:BM417))))*35%,IF(AND(SUM(BH417:BM417)&lt;5400,((EOMONTH($G$3,0)-$G$3+1+SUM(BH417:BM417))&gt;=3600),SUM(BH417:BM417)+EOMONTH($G$3,0)-$G$3+1&lt;5400),(CE417+CF417)*BV417%,IF(SUM(BH417:BM417)+EOMONTH($G$3,0)-$G$3+1&lt;=7200,((CE417+CF417)/(EOMONTH($G$3,0)-$G$3+1))*(5400-SUM(BH417:BM417))*BV417%+(((CE417+CF417)/(EOMONTH($G$3,0)-$G$3+1))*((EOMONTH($G$3,0)-$G$3+1)-(5400-SUM(BH417:BM417))))*40%,IF(AND(SUM(BH417:BM417)&lt;7200,((EOMONTH($G$3,0)-$G$3+1+SUM(BH417:BM417))&gt;=5400),SUM(BH417:BM417)+EOMONTH($G$3,0)-$G$3+1&lt;7200),(CE417+CF417)*BV417%,IF(SUM(BH417:BM417)+EOMONTH($G$3,0)-$G$3+1&lt;=9000,((CE417+CF417)/(EOMONTH($G$3,0)-$G$3+1))*(7200-SUM(BH417:BM417))*BV417%+(((CE417+CF417)/(EOMONTH($G$3,0)-$G$3+1))*((EOMONTH($G$3,0)-$G$3+1)-(7200-SUM(BH417:BM417))))*45%,IF(SUM(BH417:BM417)+EOMONTH($G$3,0)-$G$3+1&gt;=9000,((CE417+CF417)/(EOMONTH($G$3,0)-$G$3+1))*(9000-SUM(BH417:BM417))*BV417%+(((CE417+CF417)/(EOMONTH($G$3,0)-$G$3+1))*((EOMONTH($G$3,0)-$G$3+1)-(9000-SUM(BH417:BM417))))*50%,0)))))))))))</f>
        <v>0</v>
      </c>
      <c r="CH417" s="404">
        <f>IF(BW417=0,CF417*BX417%,IF(BW417&gt;0,(VLOOKUP(O417,звания!$D$2:$E$62,2,FALSE)/(EOMONTH($G$3,0)+1-$G$3)*BO417)*BX417%)+(VLOOKUP(BS417,звания!$D$2:$E$62,2,FALSE)/(EOMONTH($G$3,0)+1-$G$3)*BU417)*BX417%)</f>
        <v>0</v>
      </c>
      <c r="CI417" s="404">
        <f>IF(BY417=0,CF417*BZ417%,IF(BY417&gt;0,(VLOOKUP(O417,звания!$D$2:$E$62,2,FALSE)/(EOMONTH($G$3,0)+1-$G$3)*BO417)*BZ417%)+(VLOOKUP(BS417,звания!$D$2:$E$62,2,FALSE)/(EOMONTH($G$3,0)+1-$G$3)*BU417)*BZ417%)</f>
        <v>0</v>
      </c>
      <c r="CJ417" s="404">
        <f>IF(CA417=0,CF417*CB417%,IF(CA417&gt;0,(VLOOKUP(O417,звания!$D$2:$E$62,2,FALSE)/(EOMONTH($G$3,0)+1-$G$3)*BO417)*CB417%)+(VLOOKUP(BS417,звания!$D$2:$E$62,2,FALSE)/(EOMONTH($G$3,0)+1-$G$3)*BU417)*CB417%)</f>
        <v>0</v>
      </c>
      <c r="CK417" s="404">
        <f>IF(CD417="Д",0,IF(CC417=0,CF417*CD417%,IF(CC417&gt;0,(VLOOKUP(O417,звания!$D$2:$E$62,2,FALSE)/(EOMONTH($G$3,0)+1-$G$3)*BO417)*CD417%)+(VLOOKUP(BS417,звания!$D$2:$E$62,2,FALSE)/(EOMONTH($G$3,0)+1-$G$3)*BU417)*CD417%))</f>
        <v>0</v>
      </c>
      <c r="CL417" s="404">
        <f>IF(BR417&gt;0,((VLOOKUP(C417,звания!$A$2:$B$62,2,FALSE)/(EOMONTH($G$3,0)+1-$G$3)*BO417+VLOOKUP(O417,звания!$D$2:$E$62,2,FALSE)/(EOMONTH($G$3,0)+1-$G$3)*BO417+(VLOOKUP(C417,звания!$A$2:$B$62,2,FALSE)/(EOMONTH($G$3,0)+1-$G$3)*BO417+VLOOKUP(O417,звания!$D$2:$E$62,2,FALSE)/(EOMONTH($G$3,0)+1-$G$3)*BO417)*BV417%)*BN417)+(VLOOKUP(C417,звания!$A$2:$B$62,2,FALSE)/(EOMONTH($G$3,0)+1-$G$3)*BU417+VLOOKUP(BS417,звания!$D$2:$E$62,2,FALSE)/(EOMONTH($G$3,0)+1-$G$3)*BU417+(VLOOKUP(C417,звания!$A$2:$B$62,2,FALSE)/(EOMONTH($G$3,0)+1-$G$3)*BU417+VLOOKUP(BS417,звания!$D$2:$E$62,2,FALSE)/(EOMONTH($G$3,0)+1-$G$3)*BU417)*BV417%)*BN417,(CE417+CF417+CG417)*BN417)</f>
        <v>0</v>
      </c>
      <c r="CM417" s="404"/>
      <c r="CN417" s="404"/>
      <c r="CO417" s="432">
        <f t="shared" ref="CO417" si="552">IF(CE417=0,0,IF(OR(C417="адмірал",C417="віце-адмірал",C417="комондор",C417="контр-адмірал"),1,IF(OR(C417="кап. 1р.",C417="п-к м/сл",C417="п-к",C417="п-к юст.",C417="кап. 2р.",C417="п/п-к м/сл",C417="п/п-к",C417="п/п-к юст.",C417="кап. 3р.",C417="м-р м/сл",C417="м-р",C417="м-р юст."),2,IF(OR(C417="к-н/л-т",C417="к-н м/сл",C417="к-н",C417="к-н юст.",C417="ст.л-т",C417="ст.л-т м/сл",C417="ст.л-т юст.",C417="л-т",C417="л-т м/сл",C417="л-т юст.",C417="мол. л-т ",C417="мол. л-т м/сл",C417="мол. л-т юст."),3,IF(OR(D417=0,CD417="Д"),0,4)))))</f>
        <v>0</v>
      </c>
      <c r="CP417" s="638"/>
      <c r="CQ417" s="637">
        <f>IF(CF417=0,0,IF((SUM(BH417:BM417)&gt;360),(VLOOKUP(O417,звания!$F$2:$G$62,2,FALSE))/100,VLOOKUP(O417,звания!$F$2:$H$62,3,FALSE)/100))</f>
        <v>0</v>
      </c>
      <c r="CR417" s="617">
        <f>IF(B417="Виключений зі списків",IF(AND(BU417=0,360-BH417&lt;0),(VLOOKUP(O417,звания!$D$2:$E$62,2,FALSE))/(EOMONTH($B$3,0)+1-$B$3)*BO417*CQ417,IF(AND(360-BH417&gt;=0,360-BH417&lt;(EOMONTH($B$3,0)+1-$B$3)),(CF417/(EOMONTH($B$3,0)-$B$3+1)*(360-BH417))*CQ417+(CF417/(EOMONTH($B$3,0)-$B$3+1)*((EOMONTH($B$3,0)-$B$3+1)-(360-BH417)))*VLOOKUP(O417,звания!$F$2:$H$62,2,FALSE)/100,((((VLOOKUP(O417,звания!$D$2:$E$62,2,FALSE))/(EOMONTH($B$3,0)+1-$B$3)*BO417*CQ417+(VLOOKUP(BS417,звания!$D$2:$E$62,2,FALSE))/(EOMONTH($B$3,0)+1-$B$3)*BU417*(VLOOKUP(BS417,звания!$F$2:$G$62,2,FALSE)*0.01)+(IF(BT417=0,0,(VLOOKUP(BS417,звания!$D$2:$E$62,2,FALSE)/(EOMONTH($G$3,0)+1-$G$3)*BT417*(VLOOKUP(BS417,звания!$F$2:$G$62,2,FALSE)))*0.01-(VLOOKUP(O417,звания!$D$2:$E$62,2,FALSE)/(EOMONTH($G$3,0)+1-$G$3)*BT417*(VLOOKUP(O417,звания!$F$2:$G$62,2,FALSE)))*0.01)))))/100*(100-CP417))),(IF(AND(BU417=0,360-BH417&lt;0,CP417=0),(VLOOKUP(O417,звания!$D$2:$E$62,2,FALSE))/(EOMONTH($G$3,0)+1-$G$3)*BO417*CQ417,IF(AND(360-BH417&gt;=0,360-BH417&lt;(EOMONTH($G$3,0)+1-$G$3)),(CF417/(EOMONTH($G$3,0)-$G$3+1)*(360-BH417))*CQ417+(CF417/(EOMONTH($G$3,0)-$G$3+1)*((EOMONTH($G$3,0)-$G$3+1)-(360-BH417)))*VLOOKUP(O417,звания!$F$2:$H$62,2,FALSE)/100,((((VLOOKUP(O417,звания!$D$2:$E$62,2,FALSE))/(EOMONTH($G$3,0)+1-$G$3)*BO417*CQ417+(VLOOKUP(BS417,звания!$D$2:$E$62,2,FALSE))/(EOMONTH($G$3,0)+1-$G$3)*BU417*(VLOOKUP(BS417,звания!$F$2:$G$62,2,FALSE)*0.01)))/100*(100-CP417)+(IF(BT417=0,0,(VLOOKUP(BS417,звания!$D$2:$E$62,2,FALSE)/(EOMONTH($BN$3,0)+1-$BN$3)*BT417*(VLOOKUP(BS417,звания!$F$2:$G$62,2,FALSE)))*0.01-(VLOOKUP(O417,звания!$D$2:$E$62,2,FALSE)/(EOMONTH($BN$3,0)+1-$BN$3)*BT417*(VLOOKUP(O417,звания!$F$2:$G$62,2,FALSE)))*0.01)))))))</f>
        <v>0</v>
      </c>
      <c r="CS417" s="416">
        <f t="shared" ref="CS417" si="553">SUM(CE417:CM417,CR417)</f>
        <v>0</v>
      </c>
      <c r="CT417" s="403"/>
      <c r="CU417" s="403"/>
      <c r="CV417" s="403">
        <f t="shared" si="507"/>
        <v>0</v>
      </c>
      <c r="CW417" s="556">
        <f t="shared" ref="CW417" si="554">CN417+SUM(CS417:CV417)</f>
        <v>0</v>
      </c>
      <c r="CX417" s="403">
        <f t="shared" ref="CX417" si="555">IF(CU417=0,CW417*0.18,(CW417-CU417)*0.18)</f>
        <v>0</v>
      </c>
      <c r="CY417" s="403"/>
      <c r="CZ417" s="404">
        <f t="shared" si="525"/>
        <v>0</v>
      </c>
      <c r="DA417" s="403"/>
      <c r="DB417" s="403"/>
      <c r="DC417" s="403"/>
      <c r="DD417" s="421">
        <f t="shared" ref="DD417" si="556">CX417+CZ417+DA417+DB417+DC417</f>
        <v>0</v>
      </c>
      <c r="DE417" s="421">
        <f t="shared" ref="DE417" si="557">(CW417-CV417)*22%</f>
        <v>0</v>
      </c>
      <c r="DF417" s="403">
        <f t="shared" ref="DF417" si="558">CX417</f>
        <v>0</v>
      </c>
      <c r="DG417" s="421">
        <f t="shared" ref="DG417" si="559">CW417-DD417+DF417</f>
        <v>0</v>
      </c>
      <c r="DH417" s="421"/>
      <c r="DI417" s="421"/>
      <c r="DJ417" s="434" t="str">
        <f t="shared" ref="DJ417" si="560">IF(DG417&gt;0,$DL$2," ")&amp;"  "&amp;IF(DH417&gt;0,$DM$2," ")</f>
        <v xml:space="preserve">    </v>
      </c>
      <c r="DK417" s="424"/>
      <c r="DL417" s="429"/>
      <c r="DM417" s="429"/>
      <c r="DN417" s="429"/>
      <c r="DO417" s="420"/>
      <c r="DP417" s="123"/>
      <c r="DQ417" s="817"/>
      <c r="DR417" s="818"/>
      <c r="DS417" s="819"/>
      <c r="DT417" s="820"/>
      <c r="DU417" s="124"/>
      <c r="DV417" s="110"/>
      <c r="DZ417" s="105"/>
      <c r="EH417" s="543">
        <f t="shared" si="533"/>
        <v>0</v>
      </c>
      <c r="EI417" s="404">
        <f t="shared" si="534"/>
        <v>0</v>
      </c>
      <c r="EJ417" s="29">
        <f t="shared" si="535"/>
        <v>0</v>
      </c>
      <c r="EK417" s="50"/>
      <c r="EL417" s="29"/>
      <c r="EM417" s="50"/>
      <c r="EN417" s="50"/>
      <c r="EO417" s="50"/>
      <c r="EP417" s="29"/>
    </row>
    <row r="418" spans="1:146" ht="17.45" hidden="1" customHeight="1">
      <c r="A418" s="402">
        <v>410</v>
      </c>
      <c r="B418" s="573"/>
      <c r="C418" s="403"/>
      <c r="D418" s="403">
        <f t="shared" ref="D418" si="561">DK418</f>
        <v>0</v>
      </c>
      <c r="E418" s="416"/>
      <c r="F418" s="417"/>
      <c r="G418" s="406" t="str">
        <f t="shared" ref="G418" si="562">IF(P418&gt;$G$3,0,CONCATENATE((INT((BH418)/360)+INT((BI418)/360)+INT((BJ418)/360)+INT((BK418)/360)+INT((BL418)/360)+INT((BM418)/360))+INT((INT(MOD((BH418),360)/30)+INT(MOD((BI418),360)/30)+INT(MOD((BJ418),360)/30)+INT(MOD((BK418),360)/30)+INT(MOD((BL418),360)/30)+INT(MOD((BM418),360)/30)+INT((MOD(MOD((BH418),360),30)+MOD(MOD((BI418),360),30)+MOD(MOD((BJ418),360),30)+MOD(MOD((BK418),360),30)+MOD(MOD((BL418),360),30)+MOD(MOD((BM418),360),30))/30))/12),".",MOD(INT(MOD((BH418),360)/30)+INT(MOD((BI418),360)/30)+INT(MOD((BJ418),360)/30)+INT(MOD((BK418),360)/30)+INT(MOD((BL418),360)/30)+INT(MOD((BM418),360)/30)+INT((MOD(MOD((BH418),360),30)+MOD(MOD((BI418),360),30)+MOD(MOD((BJ418),360),30)+MOD(MOD((BK418),360),30)+MOD(MOD((BL418),360),30)+MOD(MOD((BM418),360),30))/30),12),".",INT(MOD(MOD(MOD((BH418),360),30)+MOD(MOD((BI418),360),30)+MOD(MOD((BJ418),360),30)+MOD(MOD((BK418),360),30)+MOD(MOD((BL418),360),30)+MOD(MOD((BM418),360),30),30))))</f>
        <v>0.0.0</v>
      </c>
      <c r="H418" s="407" t="str">
        <f t="shared" ref="H418" si="563">CONCATENATE(INT((BH418)/360),".",INT(MOD((BH418),360)/30),".",MOD(MOD((BH418),360),30))</f>
        <v>0.0.0</v>
      </c>
      <c r="I418" s="407" t="str">
        <f t="shared" ref="I418" si="564">IF(P418&gt;$G$3,0,CONCATENATE((INT((BH418)/360)+INT((BM418)/360))+INT((INT(MOD((BH418),360)/30)+INT(MOD((BM418),360)/30)+INT((MOD(MOD((BH418),360),30)+MOD(MOD((BM418),360),30))/30))/12),".",MOD(INT(MOD((BH418),360)/30)+INT(MOD((BM418),360)/30)+INT((MOD(MOD((BH418),360),30)+MOD(MOD((BM418),360),30))/30),12),".",INT(MOD(MOD(MOD((BH418),360),30)+MOD(MOD((BM418),360),30),30))))</f>
        <v>0.0.0</v>
      </c>
      <c r="J418" s="407" t="str">
        <f t="shared" si="536"/>
        <v>0.0.0</v>
      </c>
      <c r="K418" s="407" t="str">
        <f t="shared" si="537"/>
        <v>0.0.0</v>
      </c>
      <c r="L418" s="407" t="str">
        <f t="shared" si="538"/>
        <v>0.0.0</v>
      </c>
      <c r="M418" s="407" t="str">
        <f t="shared" si="539"/>
        <v>0.0.0</v>
      </c>
      <c r="N418" s="408" t="str">
        <f t="shared" ref="N418" si="565">CONCATENATE(IF(INT(INT(DAYS360(BF418,BG418,1)/30)/24)&gt;=2,2,INT(INT(DAYS360(BF418,BG418,1)/30)/24)),".",IF(AND(INT(INT(DAYS360(BF418,BG418,1)/30)/24)&gt;=2,MOD(INT(BM418/30),12)&gt;=6),6,IF(ISODD(MOD(INT(DAYS360(BF418,BG418,1)/30),12)),MOD(INT(DAYS360(BF418,BG418,1)/60),12),MOD(INT(BM418/30),12))),".",IF(AND(INT(INT(DAYS360(BF418,BG418,1)/30)/24)&gt;=2,MOD(INT(BM418/30),12)&gt;=6),0,IF(ISODD(MOD(INT(DAYS360(BF418,BG418,1)/30),12)),INT((MOD(DAYS360(BF418,BG418,1),30)/2+15)),INT(MOD(DAYS360(BF418,BG418,1),30)/2))))</f>
        <v>0.0.0</v>
      </c>
      <c r="O418" s="418"/>
      <c r="P418" s="417"/>
      <c r="Q418" s="417"/>
      <c r="R418" s="417"/>
      <c r="S418" s="417"/>
      <c r="T418" s="417"/>
      <c r="U418" s="417"/>
      <c r="V418" s="714"/>
      <c r="W418" s="714"/>
      <c r="X418" s="417"/>
      <c r="Y418" s="417"/>
      <c r="Z418" s="714"/>
      <c r="AA418" s="714"/>
      <c r="AB418" s="417"/>
      <c r="AC418" s="417"/>
      <c r="AD418" s="714"/>
      <c r="AE418" s="714"/>
      <c r="AF418" s="417"/>
      <c r="AG418" s="417"/>
      <c r="AH418" s="714"/>
      <c r="AI418" s="714"/>
      <c r="AJ418" s="417"/>
      <c r="AK418" s="417"/>
      <c r="AL418" s="714"/>
      <c r="AM418" s="714"/>
      <c r="AN418" s="417"/>
      <c r="AO418" s="417"/>
      <c r="AP418" s="714"/>
      <c r="AQ418" s="714"/>
      <c r="AR418" s="417"/>
      <c r="AS418" s="417"/>
      <c r="AT418" s="714"/>
      <c r="AU418" s="714"/>
      <c r="AV418" s="417"/>
      <c r="AW418" s="417"/>
      <c r="AX418" s="716"/>
      <c r="AY418" s="716"/>
      <c r="AZ418" s="635"/>
      <c r="BA418" s="635"/>
      <c r="BB418" s="716"/>
      <c r="BC418" s="716"/>
      <c r="BD418" s="635"/>
      <c r="BE418" s="635"/>
      <c r="BF418" s="717"/>
      <c r="BG418" s="717"/>
      <c r="BH418" s="432">
        <f t="shared" si="528"/>
        <v>0</v>
      </c>
      <c r="BI418" s="432">
        <f t="shared" ref="BI418" si="566">(IF(OR(W418&gt;$G$3,W418=0),IF(OR(V418=0,V418&gt;$G$3),0,DAYS360(V418,$G$3,1)),(DAYS360(V418,W418,1)))+IF(OR(Y418&gt;$G$3,Y418=0),IF(OR(X418=0,X418&gt;$G$3),0,DAYS360(X418,$G$3,1)),(DAYS360(X418,Y418,1)))+IF(OR(AA418&gt;$G$3,AA418=0),IF(OR(Z418=0,Z418&gt;$G$3),0,DAYS360(Z418,$G$3,1)),(DAYS360(Z418,AA418,1)))+IF(OR(AC418&gt;$G$3,AC418=0),IF(OR(AB418=0,AB418&gt;$G$3),0,DAYS360(AB418,$G$3,1)),(DAYS360(AB418,AC418,1)))+IF(OR(AE418&gt;$G$3,AE418=0),IF(OR(AD418=0,AD418&gt;$G$3),0,DAYS360(AD418,$G$3,1)),(DAYS360(AD418,AE418,1)))+IF(OR(AG418&gt;$G$3,AG418=0),IF(OR(AF418=0,AF418&gt;$G$3),0,DAYS360(AF418,$G$3,1)),(DAYS360(AF418,AG418,1)))+IF(OR(AI418&gt;$G$3,AI418=0),IF(OR(AH418=0,AH418&gt;$G$3),0,DAYS360(AH418,$G$3,1)),(DAYS360(AH418,AI418,1)))+IF(OR(AK418&gt;$G$3,AK418=0),IF(OR(AJ418=0,AJ418&gt;$G$3),0,DAYS360(AJ418,$G$3,1)),(DAYS360(AJ418,AK418,1)))+IF(OR(AM418&gt;$G$3,AM418=0),IF(OR(AL418=0,AL418&gt;$G$3),0,DAYS360(AL418,$G$3,1)),(DAYS360(AL418,AM418,1)))+IF(OR(AO418&gt;$G$3,AO418=0),IF(OR(AN418=0,AN418&gt;$G$3),0,DAYS360(AN418,$G$3,1)),(DAYS360(AN418,AO418,1)))+IF(OR(AQ418&gt;$G$3,AQ418=0),IF(OR(AP418=0,AP418&gt;$G$3),0,DAYS360(AP418,$G$3,1)),(DAYS360(AP418,AQ418,1)))+IF(OR(AS418&gt;$G$3,AS418=0),IF(OR(AR418=0,AR418&gt;$G$3),0,DAYS360(AR418,$G$3,1)),(DAYS360(AR418,AS418,1)))+IF(OR(AU418&gt;$G$3,AU418=0),IF(OR(AT418=0,AT418&gt;$G$3),0,DAYS360(AT418,$G$3,1)),(DAYS360(AT418,AU418,1)))+IF(OR(AW418&gt;$G$3,AW418=0),IF(OR(AV418=0,AV418&gt;$G$3),0,DAYS360(AV418,$G$3,1)),(DAYS360(AV418,AW418,1))))*2</f>
        <v>0</v>
      </c>
      <c r="BJ418" s="432">
        <f t="shared" ref="BJ418" si="567">(IF(OR(AY418&gt;$G$3,AY418=0),IF(OR(AX418=0,AX418&gt;$G$3),0,DAYS360(AX418,$G$3,1)),(DAYS360(AX418,AY418,1)))+IF(OR(BA418&gt;$G$3,BA418=0),IF(OR(AZ418=0,AZ418&gt;$G$3),0,DAYS360(AZ418,$G$3,1)),(DAYS360(AZ418,BA418,1))))/2</f>
        <v>0</v>
      </c>
      <c r="BK418" s="432">
        <f t="shared" ref="BK418" si="568">(IF(OR(BC418&gt;$G$3,BC418=0),IF(OR(BB418=0,BB418&gt;$G$3),0,DAYS360(BB418,$G$3,1)),(DAYS360(BB418,BC418,1))))</f>
        <v>0</v>
      </c>
      <c r="BL418" s="432">
        <f t="shared" ref="BL418" si="569">(IF(OR(BE418&gt;$G$3,BE418=0),IF(OR(BD418=0,BD418&gt;$G$3),0,DAYS360(BD418,$G$3,1)),(DAYS360(BD418,BE418,1))))/3</f>
        <v>0</v>
      </c>
      <c r="BM418" s="436">
        <f t="shared" ref="BM418" si="570">IF(DAYS360(BF418,BG418)&gt;=1800,1800/2,(DAYS360(BF418,BG418,1))/2)</f>
        <v>0</v>
      </c>
      <c r="BN418" s="462"/>
      <c r="BO418" s="427">
        <f t="shared" si="481"/>
        <v>0</v>
      </c>
      <c r="BP418" s="419"/>
      <c r="BQ418" s="700"/>
      <c r="BR418" s="419"/>
      <c r="BS418" s="700"/>
      <c r="BT418" s="700"/>
      <c r="BU418" s="700"/>
      <c r="BV418" s="427">
        <f t="shared" ref="BV418" si="571">IF((BH418+BI418+BJ418+BK418+BL418+BM418)&lt;360,0,IF(AND((BH418+BI418+BJ418+BK418+BL418+BM418)&gt;=360,(BH418+BI418+BJ418+BK418+BL418+BM418)&lt;1800),25,IF(AND((BH418+BI418+BJ418+BK418+BL418+BM418)&gt;=1800,(BH418+BI418+BJ418+BK418+BL418+BM418)&lt;3600),30,IF(AND((BH418+BI418+BJ418+BK418+BL418+BM418)&gt;=3600,(BH418+BI418+BJ418+BK418+BL418+BM418)&lt;5400),35,IF(AND((BH418+BI418+BJ418+BK418+BL418+BM418)&gt;=5400,(BH418+BI418+BJ418+BK418+BL418+BM418)&lt;7200),40,IF(AND((BH418+BI418+BJ418+BK418+BL418+BM418)&gt;=7200,(BH418+BI418+BJ418+BK418+BL418+BM418)&lt;9000),45,IF((BH418+BI418+BJ418+BK418+BL418+BM418)&gt;=9000,50,"ПРОВЕРЬ")))))))</f>
        <v>0</v>
      </c>
      <c r="BW418" s="419"/>
      <c r="BX418" s="782"/>
      <c r="BY418" s="419"/>
      <c r="BZ418" s="432"/>
      <c r="CA418" s="419"/>
      <c r="CB418" s="427"/>
      <c r="CC418" s="419"/>
      <c r="CD418" s="427"/>
      <c r="CE418" s="404">
        <f>IF(OR(C418=0,CD418="Д"),0,IF(B418="Виключений зі списків",IF(AND(C418&gt;0,E418=0),VLOOKUP(C418,звания!A:B,2,FALSE)/((EOMONTH($B$3,0)+1)-$B$3)*BO418+VLOOKUP(C418,звания!A:B,2,FALSE)/((EOMONTH($B$3,0)+1)-$B$3)*BR418+VLOOKUP(C418,звания!A:B,2,FALSE)/((EOMONTH($B$3,0)+1)-$B$3)*BU418,IF(AND(C418&gt;0,E418&gt;0,F418&gt;=$B$3,BO418=(EOMONTH($B$3,0)+1)-$B$3),(VLOOKUP(E418,звания!A:B,2,FALSE)/(EOMONTH($B$3,0)-$B$3+1))*(F418-$B$3)+(VLOOKUP(C418,звания!A:B,2,FALSE)/(EOMONTH($B$3,0)-$B$3+1))*((EOMONTH($B$3,0)-$B$3+1)-(F418-$G$3)),IF(AND(C418&gt;0,E418&gt;0,F418&gt;$B$3,BO418&lt;(EOMONTH($B$3,0)+1)-$B$3,BO418&lt;&gt;0),VLOOKUP(E418,звания!A:B,2,FALSE)/((EOMONTH($B$3,0)+1)-$B$3)*((F418-$B$3)-(((EOMONTH($B$3,0)+1)-$B$3)-BO418-BU418-BR418))+VLOOKUP(C418,звания!A:B,2,FALSE)/((EOMONTH($B$3,0)+1)-$G$3)*(((EOMONTH($B$3,0)+1)-F418)),IF(F418&lt;$B$3,(VLOOKUP(C418,звания!A:B,2,FALSE)-VLOOKUP(E418,звания!A:B,2,FALSE))/((EOMONTH($BN$3,0)+1)-$BN$3)*(EOMONTH($BN$3,0)+1-F418)+VLOOKUP(C418,звания!A:B,2,FALSE)/((EOMONTH($B$3,0)+1)-$B$3)*BO418+VLOOKUP(C418,звания!A:B,2,FALSE)/((EOMONTH($B$3,0)+1)-$B$3)*BU418+VLOOKUP(C418,звания!A:B,2,FALSE)/((EOMONTH($B$3,0)+1)-$B$3)*BR418,0)))),IF(AND(C418&gt;0,E418=0),VLOOKUP(C418,звания!A:B,2,FALSE)/((EOMONTH($G$3,0)+1)-$G$3)*BO418+VLOOKUP(C418,звания!A:B,2,FALSE)/((EOMONTH($G$3,0)+1)-$G$3)*BR418+VLOOKUP(C418,звания!A:B,2,FALSE)/((EOMONTH($G$3,0)+1)-$G$3)*BU418,IF(AND(C418&gt;0,E418&gt;0,F418&gt;=$G$3,BO418=(EOMONTH($G$3,0)+1)-$G$3),(VLOOKUP(E418,звания!A:B,2,FALSE)/(EOMONTH($G$3,0)-$G$3+1))*(F418-$G$3)+(VLOOKUP(C418,звания!A:B,2,FALSE)/(EOMONTH($G$3,0)-$G$3+1))*((EOMONTH($G$3,0)-$G$3+1)-(F418-$G$3)),IF(AND(C418&gt;0,E418&gt;0,F418&gt;$G$3,BO418&lt;(EOMONTH($G$3,0)+1)-$G$3,BO418&lt;&gt;0),VLOOKUP(E418,звания!A:B,2,FALSE)/((EOMONTH($G$3,0)+1)-$G$3)*((F418-$G$3)-(((EOMONTH($G$3,0)+1)-$G$3)-BO418-BU418-BR418))+VLOOKUP(C418,звания!A:B,2,FALSE)/((EOMONTH($G$3,0)+1)-$G$3)*(((EOMONTH($G$3,0)+1)-F418)),IF(F418&lt;$G$3,(VLOOKUP(C418,звания!A:B,2,FALSE)-VLOOKUP(E418,звания!A:B,2,FALSE))/((EOMONTH($BN$3,0)+1)-$BN$3)*(EOMONTH($BN$3,0)+1-F418)+VLOOKUP(C418,звания!A:B,2,FALSE)/((EOMONTH($G$3,0)+1)-$G$3)*BO418+VLOOKUP(C418,звания!A:B,2,FALSE)/((EOMONTH($G$3,0)+1)-$G$3)*BU418+VLOOKUP(C418,звания!A:B,2,FALSE)/((EOMONTH($G$3,0)+1)-$G$3)*BR418,0))))))</f>
        <v>0</v>
      </c>
      <c r="CF418" s="404">
        <f>IF(CD418="Д",0,IF(B418="Виключений зі списків",IF(BS418=0,(VLOOKUP(O418,звания!$D$2:$E$62,2,FALSE))/(EOMONTH($B$3,0)+1-$B$3)*BO418+(VLOOKUP(BQ418,звания!$D$2:$E$62,2,FALSE))/(EOMONTH($B$3,0)+1-$B$3)*BR418,(((VLOOKUP(O418,звания!$D$2:$E$62,2,FALSE))/(EOMONTH($B$3,0)+1-$B$3))*BO418)+(VLOOKUP(BQ418,звания!$D$2:$E$62,2,FALSE))/(EOMONTH($B$3,0)+1-$B$3)*BR418+(VLOOKUP(BS418,звания!$D$2:$E$62,2,FALSE))/(EOMONTH($B$3,0)+1-$B$3)*BU418),IF(BS418=0,(VLOOKUP(O418,звания!$D$2:$E$62,2,FALSE))/(EOMONTH($G$3,0)+1-$G$3)*BO418+(VLOOKUP(BQ418,звания!$D$2:$E$62,2,FALSE))/(EOMONTH($G$3,0)+1-$G$3)*BR418,(((VLOOKUP(O418,звания!$D$2:$E$62,2,FALSE))/(EOMONTH($G$3,0)+1-$G$3))*BO418)+(VLOOKUP(BQ418,звания!$D$2:$E$62,2,FALSE))/(EOMONTH($G$3,0)+1-$G$3)*BR418+(VLOOKUP(BS418,звания!$D$2:$E$62,2,FALSE))/(EOMONTH($G$3,0)+1-$G$3)*BU418+IF(BT418=0,0,(VLOOKUP(BS418,звания!$D$2:$E$62,2,FALSE))/(EOMONTH($BN$3,0)+1-$BN$3)*BT418-(VLOOKUP(O418,звания!$D$2:$E$62,2,FALSE))/(EOMONTH($BN$3,0)+1-$BN$3)*BT418))))</f>
        <v>0</v>
      </c>
      <c r="CG418" s="404">
        <f>IF(AND(SUM(BH418:BM418)&lt;360,((EOMONTH($G$3,0)-$G$3+1+(SUM(BH418:BM418)))&gt;0),SUM(BH418:BM418)+EOMONTH($G$3,0)-$G$3+1&lt;360),(CE418+CF418)*BV418%,IF(SUM(BH418:BM418)+EOMONTH($G$3,0)-$G$3+1&lt;=1800,((CE418+CF418)/(EOMONTH($G$3,0)-$G$3+1))*(360-SUM(BH418:BM418))*BV418%+(((CE418+CF418)/(EOMONTH($G$3,0)-$G$3+1))*((EOMONTH($G$3,0)-$G$3+1)-(360-SUM(BH418:BM418))))*25%,IF(AND(SUM(BH418:BM418)&lt;1800,((EOMONTH($G$3,0)-$G$3+1+SUM(BH418:BM418))&gt;=360),SUM(BH418:BM418)+EOMONTH($G$3,0)-$G$3+1&lt;1800),(CE418+CF418)*BV418%,IF(SUM(BH418:BM418)+EOMONTH($G$3,0)-$G$3+1&lt;=3600,((CE418+CF418)/(EOMONTH($G$3,0)-$G$3+1))*(1800-SUM(BH418:BM418))*BV418%+(((CE418+CF418)/(EOMONTH($G$3,0)-$G$3+1))*((EOMONTH($G$3,0)-$G$3+1)-(1800-SUM(BH418:BM418)))*30%),IF(AND(SUM(BH418:BM418)&lt;3600,((EOMONTH($G$3,0)-$G$3+1+SUM(BH418:BM418))&gt;=1800),SUM(BH418:BM418)+EOMONTH($G$3,0)-$G$3+1&lt;3600),(CE418+CF418)*BV418%,IF(SUM(BH418:BM418)+EOMONTH($G$3,0)-$G$3+1&lt;=5400,((CE418+CF418)/(EOMONTH($G$3,0)-$G$3+1))*(3600-SUM(BH418:BM418))*BV418%+(((CE418+CF418)/(EOMONTH($G$3,0)-$G$3+1))*((EOMONTH($G$3,0)-$G$3+1)-(3600-SUM(BH418:BM418))))*35%,IF(AND(SUM(BH418:BM418)&lt;5400,((EOMONTH($G$3,0)-$G$3+1+SUM(BH418:BM418))&gt;=3600),SUM(BH418:BM418)+EOMONTH($G$3,0)-$G$3+1&lt;5400),(CE418+CF418)*BV418%,IF(SUM(BH418:BM418)+EOMONTH($G$3,0)-$G$3+1&lt;=7200,((CE418+CF418)/(EOMONTH($G$3,0)-$G$3+1))*(5400-SUM(BH418:BM418))*BV418%+(((CE418+CF418)/(EOMONTH($G$3,0)-$G$3+1))*((EOMONTH($G$3,0)-$G$3+1)-(5400-SUM(BH418:BM418))))*40%,IF(AND(SUM(BH418:BM418)&lt;7200,((EOMONTH($G$3,0)-$G$3+1+SUM(BH418:BM418))&gt;=5400),SUM(BH418:BM418)+EOMONTH($G$3,0)-$G$3+1&lt;7200),(CE418+CF418)*BV418%,IF(SUM(BH418:BM418)+EOMONTH($G$3,0)-$G$3+1&lt;=9000,((CE418+CF418)/(EOMONTH($G$3,0)-$G$3+1))*(7200-SUM(BH418:BM418))*BV418%+(((CE418+CF418)/(EOMONTH($G$3,0)-$G$3+1))*((EOMONTH($G$3,0)-$G$3+1)-(7200-SUM(BH418:BM418))))*45%,IF(SUM(BH418:BM418)+EOMONTH($G$3,0)-$G$3+1&gt;=9000,((CE418+CF418)/(EOMONTH($G$3,0)-$G$3+1))*(9000-SUM(BH418:BM418))*BV418%+(((CE418+CF418)/(EOMONTH($G$3,0)-$G$3+1))*((EOMONTH($G$3,0)-$G$3+1)-(9000-SUM(BH418:BM418))))*50%,0)))))))))))</f>
        <v>0</v>
      </c>
      <c r="CH418" s="404">
        <f>IF(BW418=0,CF418*BX418%,IF(BW418&gt;0,(VLOOKUP(O418,звания!$D$2:$E$62,2,FALSE)/(EOMONTH($G$3,0)+1-$G$3)*BO418)*BX418%)+(VLOOKUP(BS418,звания!$D$2:$E$62,2,FALSE)/(EOMONTH($G$3,0)+1-$G$3)*BU418)*BX418%)</f>
        <v>0</v>
      </c>
      <c r="CI418" s="404">
        <f>IF(BY418=0,CF418*BZ418%,IF(BY418&gt;0,(VLOOKUP(O418,звания!$D$2:$E$62,2,FALSE)/(EOMONTH($G$3,0)+1-$G$3)*BO418)*BZ418%)+(VLOOKUP(BS418,звания!$D$2:$E$62,2,FALSE)/(EOMONTH($G$3,0)+1-$G$3)*BU418)*BZ418%)</f>
        <v>0</v>
      </c>
      <c r="CJ418" s="404">
        <f>IF(CA418=0,CF418*CB418%,IF(CA418&gt;0,(VLOOKUP(O418,звания!$D$2:$E$62,2,FALSE)/(EOMONTH($G$3,0)+1-$G$3)*BO418)*CB418%)+(VLOOKUP(BS418,звания!$D$2:$E$62,2,FALSE)/(EOMONTH($G$3,0)+1-$G$3)*BU418)*CB418%)</f>
        <v>0</v>
      </c>
      <c r="CK418" s="404">
        <f>IF(CD418="Д",0,IF(CC418=0,CF418*CD418%,IF(CC418&gt;0,(VLOOKUP(O418,звания!$D$2:$E$62,2,FALSE)/(EOMONTH($G$3,0)+1-$G$3)*BO418)*CD418%)+(VLOOKUP(BS418,звания!$D$2:$E$62,2,FALSE)/(EOMONTH($G$3,0)+1-$G$3)*BU418)*CD418%))</f>
        <v>0</v>
      </c>
      <c r="CL418" s="404">
        <f>IF(B418="Виключений зі списків",IF(BR418&gt;0,((VLOOKUP(C418,звания!$A$2:$B$62,2,FALSE)/(EOMONTH($B$3,0)+1-$B$3)*BO418+VLOOKUP(O418,звания!$D$2:$E$62,2,FALSE)/(EOMONTH($B$3,0)+1-$B$3)*BO418+(VLOOKUP(C418,звания!$A$2:$B$62,2,FALSE)/(EOMONTH($B$3,0)+1-$B$3)*BO418+VLOOKUP(O418,звания!$D$2:$E$62,2,FALSE)/(EOMONTH($B$3,0)+1-$B$3)*BO418)*BV418%)*BN418)+(VLOOKUP(C418,звания!$A$2:$B$62,2,FALSE)/(EOMONTH($B$3,0)+1-$B$3)*BU418+VLOOKUP(BS418,звания!$D$2:$E$62,2,FALSE)/(EOMONTH($B$3,0)+1-$B$3)*BU418+(VLOOKUP(C418,звания!$A$2:$B$62,2,FALSE)/(EOMONTH($B$3,0)+1-$B$3)*BU418+VLOOKUP(BS418,звания!$D$2:$E$62,2,FALSE)/(EOMONTH($B$3,0)+1-$B$3)*BU418)*BV418%)*BN418,(CE418+CF418+CG418)*BN418),IF(BR418&gt;0,((VLOOKUP(C418,звания!$A$2:$B$62,2,FALSE)/(EOMONTH($G$3,0)+1-$G$3)*BO418+VLOOKUP(O418,звания!$D$2:$E$62,2,FALSE)/(EOMONTH($G$3,0)+1-$G$3)*BO418+(VLOOKUP(C418,звания!$A$2:$B$62,2,FALSE)/(EOMONTH($G$3,0)+1-$G$3)*BO418+VLOOKUP(O418,звания!$D$2:$E$62,2,FALSE)/(EOMONTH($G$3,0)+1-$G$3)*BO418)*BV418%)*BN418)+(VLOOKUP(C418,звания!$A$2:$B$62,2,FALSE)/(EOMONTH($G$3,0)+1-$G$3)*BU418+VLOOKUP(BS418,звания!$D$2:$E$62,2,FALSE)/(EOMONTH($G$3,0)+1-$G$3)*BU418+(VLOOKUP(C418,звания!$A$2:$B$62,2,FALSE)/(EOMONTH($G$3,0)+1-$G$3)*BU418+VLOOKUP(BS418,звания!$D$2:$E$62,2,FALSE)/(EOMONTH($G$3,0)+1-$G$3)*BU418)*BV418%)*BN418,(CE418+CF418+CG418)*BN418))</f>
        <v>0</v>
      </c>
      <c r="CM418" s="404"/>
      <c r="CN418" s="404"/>
      <c r="CO418" s="432">
        <f t="shared" ref="CO418" si="572">IF(CE418=0,0,IF(OR(C418="адмірал",C418="віце-адмірал",C418="комондор",C418="контр-адмірал"),1,IF(OR(C418="кап. 1р.",C418="п-к м/сл",C418="п-к",C418="п-к юст.",C418="кап. 2р.",C418="п/п-к м/сл",C418="п/п-к",C418="п/п-к юст.",C418="кап. 3р.",C418="м-р м/сл",C418="м-р",C418="м-р юст."),2,IF(OR(C418="к-н/л-т",C418="к-н м/сл",C418="к-н",C418="к-н юст.",C418="ст.л-т",C418="ст.л-т м/сл",C418="ст.л-т юст.",C418="л-т",C418="л-т м/сл",C418="л-т юст.",C418="мол. л-т ",C418="мол. л-т м/сл",C418="мол. л-т юст."),3,IF(OR(D418=0,CD418="Д"),0,4)))))</f>
        <v>0</v>
      </c>
      <c r="CP418" s="432"/>
      <c r="CQ418" s="637">
        <f>IF(CF418=0,0,IF((SUM(BH418:BM418)&gt;360),(VLOOKUP(O418,звания!$F$2:$G$62,2,FALSE))/100,VLOOKUP(O418,звания!$F$2:$H$62,3,FALSE)/100))</f>
        <v>0</v>
      </c>
      <c r="CR418" s="617">
        <f>IF(B418="Виключений зі списків",IF(AND(BU418=0,360-BH418&lt;0),(VLOOKUP(O418,звания!$D$2:$E$62,2,FALSE))/(EOMONTH($B$3,0)+1-$B$3)*BO418*CQ418,IF(AND(360-BH418&gt;=0,360-BH418&lt;(EOMONTH($B$3,0)+1-$B$3)),(CF418/(EOMONTH($B$3,0)-$B$3+1)*(360-BH418))*CQ418+(CF418/(EOMONTH($B$3,0)-$B$3+1)*((EOMONTH($B$3,0)-$B$3+1)-(360-BH418)))*VLOOKUP(O418,звания!$F$2:$H$62,2,FALSE)/100,((((VLOOKUP(O418,звания!$D$2:$E$62,2,FALSE))/(EOMONTH($B$3,0)+1-$B$3)*BO418*CQ418+(VLOOKUP(BS418,звания!$D$2:$E$62,2,FALSE))/(EOMONTH($B$3,0)+1-$B$3)*BU418*(VLOOKUP(BS418,звания!$F$2:$G$62,2,FALSE)*0.01)+(IF(BT418=0,0,(VLOOKUP(BS418,звания!$D$2:$E$62,2,FALSE)/(EOMONTH($G$3,0)+1-$G$3)*BT418*(VLOOKUP(BS418,звания!$F$2:$G$62,2,FALSE)))*0.01-(VLOOKUP(O418,звания!$D$2:$E$62,2,FALSE)/(EOMONTH($G$3,0)+1-$G$3)*BT418*(VLOOKUP(O418,звания!$F$2:$G$62,2,FALSE)))*0.01)))))/100*(100-CP418))),(IF(AND(BU418=0,360-BH418&lt;0,CP418=0),(VLOOKUP(O418,звания!$D$2:$E$62,2,FALSE))/(EOMONTH($G$3,0)+1-$G$3)*BO418*CQ418,IF(AND(360-BH418&gt;=0,360-BH418&lt;(EOMONTH($G$3,0)+1-$G$3)),(CF418/(EOMONTH($G$3,0)-$G$3+1)*(360-BH418))*CQ418+(CF418/(EOMONTH($G$3,0)-$G$3+1)*((EOMONTH($G$3,0)-$G$3+1)-(360-BH418)))*VLOOKUP(O418,звания!$F$2:$H$62,2,FALSE)/100,((((VLOOKUP(O418,звания!$D$2:$E$62,2,FALSE))/(EOMONTH($G$3,0)+1-$G$3)*BO418*CQ418+(VLOOKUP(BS418,звания!$D$2:$E$62,2,FALSE))/(EOMONTH($G$3,0)+1-$G$3)*BU418*(VLOOKUP(BS418,звания!$F$2:$G$62,2,FALSE)*0.01)))/100*(100-CP418)+(IF(BT418=0,0,(VLOOKUP(BS418,звания!$D$2:$E$62,2,FALSE)/(EOMONTH($B$3,0)+1-$B$3)*BT418*(VLOOKUP(BS418,звания!$F$2:$G$62,2,FALSE)))*0.01-(VLOOKUP(O418,звания!$D$2:$E$62,2,FALSE)/(EOMONTH($B$3,0)+1-$B$3)*BT418*(VLOOKUP(O418,звания!$F$2:$G$62,2,FALSE)))*0.01)))))))</f>
        <v>0</v>
      </c>
      <c r="CS418" s="416">
        <f>SUM(CE418:CM418,CR418)</f>
        <v>0</v>
      </c>
      <c r="CT418" s="403"/>
      <c r="CU418" s="403"/>
      <c r="CV418" s="403">
        <f t="shared" si="507"/>
        <v>0</v>
      </c>
      <c r="CW418" s="556">
        <f>CN418+SUM(CS418:CV418)</f>
        <v>0</v>
      </c>
      <c r="CX418" s="403">
        <f>IF(CU418=0,CW418*0.18,(CW418-CU418)*0.18)</f>
        <v>0</v>
      </c>
      <c r="CY418" s="403"/>
      <c r="CZ418" s="404">
        <f t="shared" si="525"/>
        <v>0</v>
      </c>
      <c r="DA418" s="403"/>
      <c r="DB418" s="403"/>
      <c r="DC418" s="403"/>
      <c r="DD418" s="421">
        <f>CX418+CZ418+DA418+DB418+DC418</f>
        <v>0</v>
      </c>
      <c r="DE418" s="421">
        <f>(CW418-CV418)*22%</f>
        <v>0</v>
      </c>
      <c r="DF418" s="403">
        <f>CX418</f>
        <v>0</v>
      </c>
      <c r="DG418" s="421">
        <f>CW418-DD418+DF418</f>
        <v>0</v>
      </c>
      <c r="DH418" s="421"/>
      <c r="DI418" s="421"/>
      <c r="DJ418" s="434" t="str">
        <f>IF(DG418&gt;0,$DL$2," ")&amp;"  "&amp;IF(DH418&gt;0,$DM$2," ")</f>
        <v xml:space="preserve">    </v>
      </c>
      <c r="DK418" s="424"/>
      <c r="DL418" s="425"/>
      <c r="DM418" s="425"/>
      <c r="DN418" s="425"/>
      <c r="DO418" s="420"/>
      <c r="DP418" s="123"/>
      <c r="DQ418" s="817"/>
      <c r="DR418" s="818"/>
      <c r="DS418" s="819"/>
      <c r="DT418" s="820"/>
      <c r="DU418" s="400"/>
      <c r="DV418" s="110"/>
      <c r="DX418" s="84"/>
      <c r="DY418" s="84"/>
      <c r="DZ418" s="105"/>
      <c r="EH418" s="543">
        <f t="shared" si="533"/>
        <v>0</v>
      </c>
      <c r="EI418" s="404">
        <f t="shared" si="534"/>
        <v>0</v>
      </c>
      <c r="EJ418" s="29">
        <f t="shared" si="535"/>
        <v>0</v>
      </c>
      <c r="EK418" s="126"/>
      <c r="EL418" s="112"/>
      <c r="EM418" s="126"/>
      <c r="EN418" s="126"/>
      <c r="EO418" s="126"/>
      <c r="EP418" s="112"/>
    </row>
    <row r="419" spans="1:146" ht="17.45" hidden="1" customHeight="1">
      <c r="A419" s="446">
        <v>411</v>
      </c>
      <c r="B419" s="451"/>
      <c r="C419" s="403"/>
      <c r="D419" s="403">
        <f>DK419</f>
        <v>0</v>
      </c>
      <c r="E419" s="416"/>
      <c r="F419" s="417"/>
      <c r="G419" s="406"/>
      <c r="H419" s="407"/>
      <c r="I419" s="407"/>
      <c r="J419" s="407"/>
      <c r="K419" s="407"/>
      <c r="L419" s="407"/>
      <c r="M419" s="407"/>
      <c r="N419" s="408"/>
      <c r="O419" s="418"/>
      <c r="P419" s="417"/>
      <c r="Q419" s="417"/>
      <c r="R419" s="417"/>
      <c r="S419" s="417"/>
      <c r="T419" s="417"/>
      <c r="U419" s="417"/>
      <c r="V419" s="714"/>
      <c r="W419" s="714"/>
      <c r="X419" s="417"/>
      <c r="Y419" s="417"/>
      <c r="Z419" s="714"/>
      <c r="AA419" s="714"/>
      <c r="AB419" s="417"/>
      <c r="AC419" s="417"/>
      <c r="AD419" s="714"/>
      <c r="AE419" s="714"/>
      <c r="AF419" s="417"/>
      <c r="AG419" s="417"/>
      <c r="AH419" s="714"/>
      <c r="AI419" s="714"/>
      <c r="AJ419" s="417"/>
      <c r="AK419" s="417"/>
      <c r="AL419" s="714"/>
      <c r="AM419" s="714"/>
      <c r="AN419" s="417"/>
      <c r="AO419" s="417"/>
      <c r="AP419" s="714"/>
      <c r="AQ419" s="714"/>
      <c r="AR419" s="417"/>
      <c r="AS419" s="417"/>
      <c r="AT419" s="714"/>
      <c r="AU419" s="714"/>
      <c r="AV419" s="417"/>
      <c r="AW419" s="417"/>
      <c r="AX419" s="716"/>
      <c r="AY419" s="716"/>
      <c r="AZ419" s="635"/>
      <c r="BA419" s="635"/>
      <c r="BB419" s="716"/>
      <c r="BC419" s="716"/>
      <c r="BD419" s="635"/>
      <c r="BE419" s="635"/>
      <c r="BF419" s="717"/>
      <c r="BG419" s="717"/>
      <c r="BH419" s="432"/>
      <c r="BI419" s="432"/>
      <c r="BJ419" s="432"/>
      <c r="BK419" s="432"/>
      <c r="BL419" s="432"/>
      <c r="BM419" s="436"/>
      <c r="BN419" s="462"/>
      <c r="BO419" s="427"/>
      <c r="BP419" s="774"/>
      <c r="BQ419" s="700"/>
      <c r="BR419" s="419"/>
      <c r="BS419" s="700"/>
      <c r="BT419" s="700"/>
      <c r="BU419" s="700"/>
      <c r="BV419" s="427">
        <f t="shared" si="529"/>
        <v>0</v>
      </c>
      <c r="BW419" s="419"/>
      <c r="BX419" s="781"/>
      <c r="BY419" s="700"/>
      <c r="BZ419" s="432"/>
      <c r="CA419" s="700"/>
      <c r="CB419" s="432"/>
      <c r="CC419" s="700"/>
      <c r="CD419" s="432"/>
      <c r="CE419" s="404">
        <f>IF(OR(C419=0,CD419="Д"),0,IF(AND(C419&gt;0,E419=0),VLOOKUP(C419,звания!A:B,2,FALSE)/((EOMONTH($G$3,0)+1)-$G$3)*BO419+VLOOKUP(C419,звания!A:B,2,FALSE)/((EOMONTH($G$3,0)+1)-$G$3)*BR419+VLOOKUP(C419,звания!A:B,2,FALSE)/((EOMONTH($G$3,0)+1)-$G$3)*BU419,IF(AND(C419&gt;0,E419&gt;0,F419&gt;=$G$3,BO419=(EOMONTH($G$3,0)+1)-$G$3),(VLOOKUP(E419,звания!A:B,2,FALSE)/(EOMONTH($G$3,0)-$G$3+1))*(F419-$G$3)+(VLOOKUP(C419,звания!A:B,2,FALSE)/(EOMONTH($G$3,0)-$G$3+1))*((EOMONTH($G$3,0)-$G$3+1)-(F419-$G$3)),IF(AND(C419&gt;0,E419&gt;0,F419&gt;$G$3,BO419&lt;(EOMONTH($G$3,0)+1)-$G$3,BO419&lt;&gt;0),VLOOKUP(E419,звания!A:B,2,FALSE)/((EOMONTH($G$3,0)+1)-$G$3)*((F419-$G$3)-(((EOMONTH($G$3,0)+1)-$G$3)-BO419-BU419-BR419))+VLOOKUP(C419,звания!A:B,2,FALSE)/((EOMONTH($G$3,0)+1)-$G$3)*(((EOMONTH($G$3,0)+1)-F419)),IF(F419&lt;$G$3,(VLOOKUP(C419,звания!A:B,2,FALSE)-VLOOKUP(E419,звания!A:B,2,FALSE))/((EOMONTH($BN$3,0)+1)-$BN$3)*(EOMONTH($BN$3,0)+1-F419)+VLOOKUP(C419,звания!A:B,2,FALSE)/((EOMONTH($G$3,0)+1)-$G$3)*BO419+VLOOKUP(C419,звания!A:B,2,FALSE)/((EOMONTH($G$3,0)+1)-$G$3)*BU419+VLOOKUP(C419,звания!A:B,2,FALSE)/((EOMONTH($G$3,0)+1)-$G$3)*BR419,0)))))</f>
        <v>0</v>
      </c>
      <c r="CF419" s="404">
        <f>IF(CD419="Д",0,IF(B419="Виключений зі списків",IF(BS419=0,(VLOOKUP(O419,звания!$D$2:$E$62,2,FALSE))/(EOMONTH($B$3,0)+1-$B$3)*BO419+(VLOOKUP(BQ419,звания!$D$2:$E$62,2,FALSE))/(EOMONTH($B$3,0)+1-$B$3)*BR419,(((VLOOKUP(O419,звания!$D$2:$E$62,2,FALSE))/(EOMONTH($B$3,0)+1-$B$3))*BO419)+(VLOOKUP(BQ419,звания!$D$2:$E$62,2,FALSE))/(EOMONTH($B$3,0)+1-$B$3)*BR419+(VLOOKUP(BS419,звания!$D$2:$E$62,2,FALSE))/(EOMONTH($B$3,0)+1-$B$3)*BU419),IF(BS419=0,(VLOOKUP(O419,звания!$D$2:$E$62,2,FALSE))/(EOMONTH($G$3,0)+1-$G$3)*BO419+(VLOOKUP(BQ419,звания!$D$2:$E$62,2,FALSE))/(EOMONTH($G$3,0)+1-$G$3)*BR419,(((VLOOKUP(O419,звания!$D$2:$E$62,2,FALSE))/(EOMONTH($G$3,0)+1-$G$3))*BO419)+(VLOOKUP(BQ419,звания!$D$2:$E$62,2,FALSE))/(EOMONTH($G$3,0)+1-$G$3)*BR419+(VLOOKUP(BS419,звания!$D$2:$E$62,2,FALSE))/(EOMONTH($G$3,0)+1-$G$3)*BU419+IF(BT419=0,0,(VLOOKUP(BS419,звания!$D$2:$E$62,2,FALSE))/(EOMONTH($BN$3,0)+1-$BN$3)*BT419-(VLOOKUP(O419,звания!$D$2:$E$62,2,FALSE))/(EOMONTH($BN$3,0)+1-$BN$3)*BT419))))</f>
        <v>0</v>
      </c>
      <c r="CG419" s="404">
        <f>IF(AND(SUM(BH419:BM419)&lt;360,((EOMONTH($G$3,0)-$G$3+1+(SUM(BH419:BM419)))&gt;0),SUM(BH419:BM419)+EOMONTH($G$3,0)-$G$3+1&lt;360),(CE419+CF419)*BV419%,IF(SUM(BH419:BM419)+EOMONTH($G$3,0)-$G$3+1&lt;=1800,((CE419+CF419)/(EOMONTH($G$3,0)-$G$3+1))*(360-SUM(BH419:BM419))*BV419%+(((CE419+CF419)/(EOMONTH($G$3,0)-$G$3+1))*((EOMONTH($G$3,0)-$G$3+1)-(360-SUM(BH419:BM419))))*25%,IF(AND(SUM(BH419:BM419)&lt;1800,((EOMONTH($G$3,0)-$G$3+1+SUM(BH419:BM419))&gt;=360),SUM(BH419:BM419)+EOMONTH($G$3,0)-$G$3+1&lt;1800),(CE419+CF419)*BV419%,IF(SUM(BH419:BM419)+EOMONTH($G$3,0)-$G$3+1&lt;=3600,((CE419+CF419)/(EOMONTH($G$3,0)-$G$3+1))*(1800-SUM(BH419:BM419))*BV419%+(((CE419+CF419)/(EOMONTH($G$3,0)-$G$3+1))*((EOMONTH($G$3,0)-$G$3+1)-(1800-SUM(BH419:BM419)))*30%),IF(AND(SUM(BH419:BM419)&lt;3600,((EOMONTH($G$3,0)-$G$3+1+SUM(BH419:BM419))&gt;=1800),SUM(BH419:BM419)+EOMONTH($G$3,0)-$G$3+1&lt;3600),(CE419+CF419)*BV419%,IF(SUM(BH419:BM419)+EOMONTH($G$3,0)-$G$3+1&lt;=5400,((CE419+CF419)/(EOMONTH($G$3,0)-$G$3+1))*(3600-SUM(BH419:BM419))*BV419%+(((CE419+CF419)/(EOMONTH($G$3,0)-$G$3+1))*((EOMONTH($G$3,0)-$G$3+1)-(3600-SUM(BH419:BM419))))*35%,IF(AND(SUM(BH419:BM419)&lt;5400,((EOMONTH($G$3,0)-$G$3+1+SUM(BH419:BM419))&gt;=3600),SUM(BH419:BM419)+EOMONTH($G$3,0)-$G$3+1&lt;5400),(CE419+CF419)*BV419%,IF(SUM(BH419:BM419)+EOMONTH($G$3,0)-$G$3+1&lt;=7200,((CE419+CF419)/(EOMONTH($G$3,0)-$G$3+1))*(5400-SUM(BH419:BM419))*BV419%+(((CE419+CF419)/(EOMONTH($G$3,0)-$G$3+1))*((EOMONTH($G$3,0)-$G$3+1)-(5400-SUM(BH419:BM419))))*40%,IF(AND(SUM(BH419:BM419)&lt;7200,((EOMONTH($G$3,0)-$G$3+1+SUM(BH419:BM419))&gt;=5400),SUM(BH419:BM419)+EOMONTH($G$3,0)-$G$3+1&lt;7200),(CE419+CF419)*BV419%,IF(SUM(BH419:BM419)+EOMONTH($G$3,0)-$G$3+1&lt;=9000,((CE419+CF419)/(EOMONTH($G$3,0)-$G$3+1))*(7200-SUM(BH419:BM419))*BV419%+(((CE419+CF419)/(EOMONTH($G$3,0)-$G$3+1))*((EOMONTH($G$3,0)-$G$3+1)-(7200-SUM(BH419:BM419))))*45%,IF(SUM(BH419:BM419)+EOMONTH($G$3,0)-$G$3+1&gt;=9000,((CE419+CF419)/(EOMONTH($G$3,0)-$G$3+1))*(9000-SUM(BH419:BM419))*BV419%+(((CE419+CF419)/(EOMONTH($G$3,0)-$G$3+1))*((EOMONTH($G$3,0)-$G$3+1)-(9000-SUM(BH419:BM419))))*50%,0)))))))))))</f>
        <v>0</v>
      </c>
      <c r="CH419" s="404">
        <f>IF(BW419=0,CF419*BX419%,IF(BW419&gt;0,(VLOOKUP(O419,звания!$D$2:$E$62,2,FALSE)/(EOMONTH($G$3,0)+1-$G$3)*BO419)*BX419%)+(VLOOKUP(BS419,звания!$D$2:$E$62,2,FALSE)/(EOMONTH($G$3,0)+1-$G$3)*BU419)*BX419%)</f>
        <v>0</v>
      </c>
      <c r="CI419" s="404">
        <f>IF(BY419=0,CF419*BZ419%,IF(BY419&gt;0,(VLOOKUP(O419,звания!$D$2:$E$62,2,FALSE)/(EOMONTH($G$3,0)+1-$G$3)*BO419)*BZ419%)+(VLOOKUP(BS419,звания!$D$2:$E$62,2,FALSE)/(EOMONTH($G$3,0)+1-$G$3)*BU419)*BZ419%)</f>
        <v>0</v>
      </c>
      <c r="CJ419" s="404">
        <f>IF(CA419=0,CF419*CB419%,IF(CA419&gt;0,(VLOOKUP(O419,звания!$D$2:$E$62,2,FALSE)/(EOMONTH($G$3,0)+1-$G$3)*BO419)*CB419%)+(VLOOKUP(BS419,звания!$D$2:$E$62,2,FALSE)/(EOMONTH($G$3,0)+1-$G$3)*BU419)*CB419%)</f>
        <v>0</v>
      </c>
      <c r="CK419" s="404">
        <f>IF(CD419="Д",0,IF(CC419=0,CF419*CD419%,IF(CC419&gt;0,(VLOOKUP(O419,звания!$D$2:$E$62,2,FALSE)/(EOMONTH($G$3,0)+1-$G$3)*BO419)*CD419%)+(VLOOKUP(BS419,звания!$D$2:$E$62,2,FALSE)/(EOMONTH($G$3,0)+1-$G$3)*BU419)*CD419%))</f>
        <v>0</v>
      </c>
      <c r="CL419" s="404">
        <f>IF(BR419&gt;0,((VLOOKUP(C419,звания!$A$2:$B$62,2,FALSE)/(EOMONTH($G$3,0)+1-$G$3)*BO419+VLOOKUP(O419,звания!$D$2:$E$62,2,FALSE)/(EOMONTH($G$3,0)+1-$G$3)*BO419+(VLOOKUP(C419,звания!$A$2:$B$62,2,FALSE)/(EOMONTH($G$3,0)+1-$G$3)*BO419+VLOOKUP(O419,звания!$D$2:$E$62,2,FALSE)/(EOMONTH($G$3,0)+1-$G$3)*BO419)*BV419%)*BN419)+(VLOOKUP(C419,звания!$A$2:$B$62,2,FALSE)/(EOMONTH($G$3,0)+1-$G$3)*BU419+VLOOKUP(BS419,звания!$D$2:$E$62,2,FALSE)/(EOMONTH($G$3,0)+1-$G$3)*BU419+(VLOOKUP(C419,звания!$A$2:$B$62,2,FALSE)/(EOMONTH($G$3,0)+1-$G$3)*BU419+VLOOKUP(BS419,звания!$D$2:$E$62,2,FALSE)/(EOMONTH($G$3,0)+1-$G$3)*BU419)*BV419%)*BN419,(CE419+CF419+CG419)*BN419)</f>
        <v>0</v>
      </c>
      <c r="CM419" s="404"/>
      <c r="CN419" s="404"/>
      <c r="CO419" s="432">
        <f t="shared" si="506"/>
        <v>0</v>
      </c>
      <c r="CP419" s="638"/>
      <c r="CQ419" s="637">
        <f>IF(CF419=0,0,IF((SUM(BH419:BM419)&gt;360),(VLOOKUP(O419,звания!$F$2:$G$62,2,FALSE))/100,VLOOKUP(O419,звания!$F$2:$H$62,3,FALSE)/100))</f>
        <v>0</v>
      </c>
      <c r="CR419" s="617">
        <f>IF(B419="Виключений зі списків",IF(AND(BU419=0,360-BH419&lt;0),(VLOOKUP(O419,звания!$D$2:$E$62,2,FALSE))/(EOMONTH($B$3,0)+1-$B$3)*BO419*CQ419,IF(AND(360-BH419&gt;=0,360-BH419&lt;(EOMONTH($B$3,0)+1-$B$3)),(CF419/(EOMONTH($B$3,0)-$B$3+1)*(360-BH419))*CQ419+(CF419/(EOMONTH($B$3,0)-$B$3+1)*((EOMONTH($B$3,0)-$B$3+1)-(360-BH419)))*VLOOKUP(O419,звания!$F$2:$H$62,2,FALSE)/100,((((VLOOKUP(O419,звания!$D$2:$E$62,2,FALSE))/(EOMONTH($B$3,0)+1-$B$3)*BO419*CQ419+(VLOOKUP(BS419,звания!$D$2:$E$62,2,FALSE))/(EOMONTH($B$3,0)+1-$B$3)*BU419*(VLOOKUP(BS419,звания!$F$2:$G$62,2,FALSE)*0.01)+(IF(BT419=0,0,(VLOOKUP(BS419,звания!$D$2:$E$62,2,FALSE)/(EOMONTH($G$3,0)+1-$G$3)*BT419*(VLOOKUP(BS419,звания!$F$2:$G$62,2,FALSE)))*0.01-(VLOOKUP(O419,звания!$D$2:$E$62,2,FALSE)/(EOMONTH($G$3,0)+1-$G$3)*BT419*(VLOOKUP(O419,звания!$F$2:$G$62,2,FALSE)))*0.01)))))/100*(100-CP419))),(IF(AND(BU419=0,360-BH419&lt;0,CP419=0),(VLOOKUP(O419,звания!$D$2:$E$62,2,FALSE))/(EOMONTH($G$3,0)+1-$G$3)*BO419*CQ419,IF(AND(360-BH419&gt;=0,360-BH419&lt;(EOMONTH($G$3,0)+1-$G$3)),(CF419/(EOMONTH($G$3,0)-$G$3+1)*(360-BH419))*CQ419+(CF419/(EOMONTH($G$3,0)-$G$3+1)*((EOMONTH($G$3,0)-$G$3+1)-(360-BH419)))*VLOOKUP(O419,звания!$F$2:$H$62,2,FALSE)/100,((((VLOOKUP(O419,звания!$D$2:$E$62,2,FALSE))/(EOMONTH($G$3,0)+1-$G$3)*BO419*CQ419+(VLOOKUP(BS419,звания!$D$2:$E$62,2,FALSE))/(EOMONTH($G$3,0)+1-$G$3)*BU419*(VLOOKUP(BS419,звания!$F$2:$G$62,2,FALSE)*0.01)))/100*(100-CP419)+(IF(BT419=0,0,(VLOOKUP(BS419,звания!$D$2:$E$62,2,FALSE)/(EOMONTH($B$3,0)+1-$B$3)*BT419*(VLOOKUP(BS419,звания!$F$2:$G$62,2,FALSE)))*0.01-(VLOOKUP(O419,звания!$D$2:$E$62,2,FALSE)/(EOMONTH($B$3,0)+1-$B$3)*BT419*(VLOOKUP(O419,звания!$F$2:$G$62,2,FALSE)))*0.01)))))))</f>
        <v>0</v>
      </c>
      <c r="CS419" s="416">
        <f>SUM(CE419:CM419,CR419)</f>
        <v>0</v>
      </c>
      <c r="CT419" s="403"/>
      <c r="CU419" s="403"/>
      <c r="CV419" s="403">
        <f t="shared" si="507"/>
        <v>0</v>
      </c>
      <c r="CW419" s="556">
        <f>CN419+SUM(CS419:CV419)</f>
        <v>0</v>
      </c>
      <c r="CX419" s="403">
        <f>IF(CU419=0,CW419*0.18,(CW419-CU419)*0.18)</f>
        <v>0</v>
      </c>
      <c r="CY419" s="403"/>
      <c r="CZ419" s="404">
        <f t="shared" si="525"/>
        <v>0</v>
      </c>
      <c r="DA419" s="403"/>
      <c r="DB419" s="403"/>
      <c r="DC419" s="403"/>
      <c r="DD419" s="421">
        <f t="shared" si="514"/>
        <v>0</v>
      </c>
      <c r="DE419" s="421">
        <f>(CW419-CV419)*22%</f>
        <v>0</v>
      </c>
      <c r="DF419" s="403">
        <f>CX419</f>
        <v>0</v>
      </c>
      <c r="DG419" s="421">
        <f>CW419-DD419+DF419</f>
        <v>0</v>
      </c>
      <c r="DH419" s="421"/>
      <c r="DI419" s="421"/>
      <c r="DJ419" s="434" t="str">
        <f>IF(DG419&gt;0,$DL$2," ")&amp;"  "&amp;IF(DH419&gt;0,$DM$2," ")</f>
        <v xml:space="preserve">    </v>
      </c>
      <c r="DK419" s="424"/>
      <c r="DL419" s="425"/>
      <c r="DM419" s="425"/>
      <c r="DN419" s="425"/>
      <c r="DO419" s="420"/>
      <c r="DP419" s="123"/>
      <c r="DQ419" s="817"/>
      <c r="DR419" s="818"/>
      <c r="DS419" s="843"/>
      <c r="DT419" s="844"/>
      <c r="DU419" s="124"/>
      <c r="DV419" s="122"/>
      <c r="DZ419" s="105"/>
      <c r="EH419" s="543">
        <f t="shared" si="533"/>
        <v>0</v>
      </c>
      <c r="EI419" s="404">
        <f t="shared" si="534"/>
        <v>0</v>
      </c>
      <c r="EJ419" s="29">
        <f t="shared" si="535"/>
        <v>0</v>
      </c>
      <c r="EK419" s="126"/>
      <c r="EL419" s="112"/>
      <c r="EM419" s="126"/>
      <c r="EN419" s="126"/>
      <c r="EO419" s="126"/>
      <c r="EP419" s="112"/>
    </row>
    <row r="420" spans="1:146" ht="17.45" hidden="1" customHeight="1" thickBot="1">
      <c r="A420" s="402">
        <v>412</v>
      </c>
      <c r="B420" s="451"/>
      <c r="C420" s="403"/>
      <c r="D420" s="403">
        <f>DK420</f>
        <v>0</v>
      </c>
      <c r="E420" s="416"/>
      <c r="F420" s="417"/>
      <c r="G420" s="406"/>
      <c r="H420" s="407"/>
      <c r="I420" s="407"/>
      <c r="J420" s="407"/>
      <c r="K420" s="407"/>
      <c r="L420" s="407"/>
      <c r="M420" s="407"/>
      <c r="N420" s="408"/>
      <c r="O420" s="418"/>
      <c r="P420" s="417"/>
      <c r="Q420" s="417"/>
      <c r="R420" s="417"/>
      <c r="S420" s="417"/>
      <c r="T420" s="417"/>
      <c r="U420" s="417"/>
      <c r="V420" s="714"/>
      <c r="W420" s="714"/>
      <c r="X420" s="417"/>
      <c r="Y420" s="417"/>
      <c r="Z420" s="714"/>
      <c r="AA420" s="714"/>
      <c r="AB420" s="417"/>
      <c r="AC420" s="417"/>
      <c r="AD420" s="714"/>
      <c r="AE420" s="714"/>
      <c r="AF420" s="417"/>
      <c r="AG420" s="417"/>
      <c r="AH420" s="714"/>
      <c r="AI420" s="714"/>
      <c r="AJ420" s="417"/>
      <c r="AK420" s="417"/>
      <c r="AL420" s="714"/>
      <c r="AM420" s="714"/>
      <c r="AN420" s="417"/>
      <c r="AO420" s="417"/>
      <c r="AP420" s="714"/>
      <c r="AQ420" s="714"/>
      <c r="AR420" s="417"/>
      <c r="AS420" s="417"/>
      <c r="AT420" s="714"/>
      <c r="AU420" s="714"/>
      <c r="AV420" s="417"/>
      <c r="AW420" s="417"/>
      <c r="AX420" s="716"/>
      <c r="AY420" s="716"/>
      <c r="AZ420" s="635"/>
      <c r="BA420" s="635"/>
      <c r="BB420" s="716"/>
      <c r="BC420" s="716"/>
      <c r="BD420" s="635"/>
      <c r="BE420" s="635"/>
      <c r="BF420" s="717"/>
      <c r="BG420" s="717"/>
      <c r="BH420" s="432"/>
      <c r="BI420" s="432"/>
      <c r="BJ420" s="432"/>
      <c r="BK420" s="432"/>
      <c r="BL420" s="432"/>
      <c r="BM420" s="436"/>
      <c r="BN420" s="462"/>
      <c r="BO420" s="427">
        <f>IF(CD420="Д",0,IF(AND(BR420=0,BU420=0,O420&lt;&gt;0,BP420=0),EOMONTH($G$3,0)+1-$G$3,IF(AND(BR420=0,BU420=0,O420&lt;&gt;0,BP420&gt;0),EOMONTH($G$3,0)+1-BP420,IF(AND(BR420=0,BU420&gt;0,BP420&gt;$G$3),(EOMONTH($G$3,0)+1-$G$3)-BU420-(BP420-$G$3),IF(AND(BR420&gt;0,O420&lt;&gt;0,BP420&gt;$G$3),(EOMONTH($G$3,0)+1-$G$3)-BU420-BR420-(BP420-$G$3),IF(AND(BR420&gt;0,O420&lt;&gt;0,OR(BP420=0,BP420=$G$3)),(EOMONTH($G$3,0)+1-$G$3)-BU420-BR420,IF(AND(O420=0,BR420&gt;0),BR420+BU420,IF(AND(BU420&gt;0,BR420=0,BP420=0),(EOMONTH($G$3,0)+1-$G$3)-BU420,0))))))))</f>
        <v>0</v>
      </c>
      <c r="BP420" s="774"/>
      <c r="BQ420" s="700"/>
      <c r="BR420" s="419"/>
      <c r="BS420" s="700"/>
      <c r="BT420" s="700"/>
      <c r="BU420" s="700"/>
      <c r="BV420" s="427">
        <f t="shared" si="529"/>
        <v>0</v>
      </c>
      <c r="BW420" s="419"/>
      <c r="BX420" s="781"/>
      <c r="BY420" s="700"/>
      <c r="BZ420" s="432"/>
      <c r="CA420" s="700"/>
      <c r="CB420" s="432"/>
      <c r="CC420" s="700"/>
      <c r="CD420" s="432"/>
      <c r="CE420" s="404">
        <f>IF(OR(C420=0,CD420="Д"),0,IF(AND(C420&gt;0,E420=0),VLOOKUP(C420,звания!A:B,2,FALSE)/((EOMONTH($G$3,0)+1)-$G$3)*BO420+VLOOKUP(C420,звания!A:B,2,FALSE)/((EOMONTH($G$3,0)+1)-$G$3)*BR420+VLOOKUP(C420,звания!A:B,2,FALSE)/((EOMONTH($G$3,0)+1)-$G$3)*BU420,IF(AND(C420&gt;0,E420&gt;0,F420&gt;=$G$3,BO420=(EOMONTH($G$3,0)+1)-$G$3),(VLOOKUP(E420,звания!A:B,2,FALSE)/(EOMONTH($G$3,0)-$G$3+1))*(F420-$G$3)+(VLOOKUP(C420,звания!A:B,2,FALSE)/(EOMONTH($G$3,0)-$G$3+1))*((EOMONTH($G$3,0)-$G$3+1)-(F420-$G$3)),IF(AND(C420&gt;0,E420&gt;0,F420&gt;$G$3,BO420&lt;(EOMONTH($G$3,0)+1)-$G$3,BO420&lt;&gt;0),VLOOKUP(E420,звания!A:B,2,FALSE)/((EOMONTH($G$3,0)+1)-$G$3)*((F420-$G$3)-(((EOMONTH($G$3,0)+1)-$G$3)-BO420-BU420-BR420))+VLOOKUP(C420,звания!A:B,2,FALSE)/((EOMONTH($G$3,0)+1)-$G$3)*(((EOMONTH($G$3,0)+1)-F420)),IF(F420&lt;$G$3,(VLOOKUP(C420,звания!A:B,2,FALSE)-VLOOKUP(E420,звания!A:B,2,FALSE))/((EOMONTH($BN$3,0)+1)-$BN$3)*(EOMONTH($BN$3,0)+1-F420)+VLOOKUP(C420,звания!A:B,2,FALSE)/((EOMONTH($G$3,0)+1)-$G$3)*BO420+VLOOKUP(C420,звания!A:B,2,FALSE)/((EOMONTH($G$3,0)+1)-$G$3)*BU420+VLOOKUP(C420,звания!A:B,2,FALSE)/((EOMONTH($G$3,0)+1)-$G$3)*BR420,0)))))</f>
        <v>0</v>
      </c>
      <c r="CF420" s="404">
        <f>IF(CD420="Д",0,IF(B420="Виключений зі списків",IF(BS420=0,(VLOOKUP(O420,звания!$D$2:$E$62,2,FALSE))/(EOMONTH($B$3,0)+1-$B$3)*BO420+(VLOOKUP(BQ420,звания!$D$2:$E$62,2,FALSE))/(EOMONTH($B$3,0)+1-$B$3)*BR420,(((VLOOKUP(O420,звания!$D$2:$E$62,2,FALSE))/(EOMONTH($B$3,0)+1-$B$3))*BO420)+(VLOOKUP(BQ420,звания!$D$2:$E$62,2,FALSE))/(EOMONTH($B$3,0)+1-$B$3)*BR420+(VLOOKUP(BS420,звания!$D$2:$E$62,2,FALSE))/(EOMONTH($B$3,0)+1-$B$3)*BU420),IF(BS420=0,(VLOOKUP(O420,звания!$D$2:$E$62,2,FALSE))/(EOMONTH($G$3,0)+1-$G$3)*BO420+(VLOOKUP(BQ420,звания!$D$2:$E$62,2,FALSE))/(EOMONTH($G$3,0)+1-$G$3)*BR420,(((VLOOKUP(O420,звания!$D$2:$E$62,2,FALSE))/(EOMONTH($G$3,0)+1-$G$3))*BO420)+(VLOOKUP(BQ420,звания!$D$2:$E$62,2,FALSE))/(EOMONTH($G$3,0)+1-$G$3)*BR420+(VLOOKUP(BS420,звания!$D$2:$E$62,2,FALSE))/(EOMONTH($G$3,0)+1-$G$3)*BU420+IF(BT420=0,0,(VLOOKUP(BS420,звания!$D$2:$E$62,2,FALSE))/(EOMONTH($BN$3,0)+1-$BN$3)*BT420-(VLOOKUP(O420,звания!$D$2:$E$62,2,FALSE))/(EOMONTH($BN$3,0)+1-$BN$3)*BT420))))</f>
        <v>0</v>
      </c>
      <c r="CG420" s="404">
        <f>IF(AND(SUM(BH420:BM420)&lt;360,((EOMONTH($G$3,0)-$G$3+1+(SUM(BH420:BM420)))&gt;0),SUM(BH420:BM420)+EOMONTH($G$3,0)-$G$3+1&lt;360),(CE420+CF420)*BV420%,IF(SUM(BH420:BM420)+EOMONTH($G$3,0)-$G$3+1&lt;=1800,((CE420+CF420)/(EOMONTH($G$3,0)-$G$3+1))*(360-SUM(BH420:BM420))*BV420%+(((CE420+CF420)/(EOMONTH($G$3,0)-$G$3+1))*((EOMONTH($G$3,0)-$G$3+1)-(360-SUM(BH420:BM420))))*25%,IF(AND(SUM(BH420:BM420)&lt;1800,((EOMONTH($G$3,0)-$G$3+1+SUM(BH420:BM420))&gt;=360),SUM(BH420:BM420)+EOMONTH($G$3,0)-$G$3+1&lt;1800),(CE420+CF420)*BV420%,IF(SUM(BH420:BM420)+EOMONTH($G$3,0)-$G$3+1&lt;=3600,((CE420+CF420)/(EOMONTH($G$3,0)-$G$3+1))*(1800-SUM(BH420:BM420))*BV420%+(((CE420+CF420)/(EOMONTH($G$3,0)-$G$3+1))*((EOMONTH($G$3,0)-$G$3+1)-(1800-SUM(BH420:BM420)))*30%),IF(AND(SUM(BH420:BM420)&lt;3600,((EOMONTH($G$3,0)-$G$3+1+SUM(BH420:BM420))&gt;=1800),SUM(BH420:BM420)+EOMONTH($G$3,0)-$G$3+1&lt;3600),(CE420+CF420)*BV420%,IF(SUM(BH420:BM420)+EOMONTH($G$3,0)-$G$3+1&lt;=5400,((CE420+CF420)/(EOMONTH($G$3,0)-$G$3+1))*(3600-SUM(BH420:BM420))*BV420%+(((CE420+CF420)/(EOMONTH($G$3,0)-$G$3+1))*((EOMONTH($G$3,0)-$G$3+1)-(3600-SUM(BH420:BM420))))*35%,IF(AND(SUM(BH420:BM420)&lt;5400,((EOMONTH($G$3,0)-$G$3+1+SUM(BH420:BM420))&gt;=3600),SUM(BH420:BM420)+EOMONTH($G$3,0)-$G$3+1&lt;5400),(CE420+CF420)*BV420%,IF(SUM(BH420:BM420)+EOMONTH($G$3,0)-$G$3+1&lt;=7200,((CE420+CF420)/(EOMONTH($G$3,0)-$G$3+1))*(5400-SUM(BH420:BM420))*BV420%+(((CE420+CF420)/(EOMONTH($G$3,0)-$G$3+1))*((EOMONTH($G$3,0)-$G$3+1)-(5400-SUM(BH420:BM420))))*40%,IF(AND(SUM(BH420:BM420)&lt;7200,((EOMONTH($G$3,0)-$G$3+1+SUM(BH420:BM420))&gt;=5400),SUM(BH420:BM420)+EOMONTH($G$3,0)-$G$3+1&lt;7200),(CE420+CF420)*BV420%,IF(SUM(BH420:BM420)+EOMONTH($G$3,0)-$G$3+1&lt;=9000,((CE420+CF420)/(EOMONTH($G$3,0)-$G$3+1))*(7200-SUM(BH420:BM420))*BV420%+(((CE420+CF420)/(EOMONTH($G$3,0)-$G$3+1))*((EOMONTH($G$3,0)-$G$3+1)-(7200-SUM(BH420:BM420))))*45%,IF(SUM(BH420:BM420)+EOMONTH($G$3,0)-$G$3+1&gt;=9000,((CE420+CF420)/(EOMONTH($G$3,0)-$G$3+1))*(9000-SUM(BH420:BM420))*BV420%+(((CE420+CF420)/(EOMONTH($G$3,0)-$G$3+1))*((EOMONTH($G$3,0)-$G$3+1)-(9000-SUM(BH420:BM420))))*50%,0)))))))))))</f>
        <v>0</v>
      </c>
      <c r="CH420" s="404">
        <f>IF(BW420=0,CF420*BX420%,IF(BW420&gt;0,(VLOOKUP(O420,[2]звания!$D$2:$E$62,2,FALSE)/(EOMONTH($G$3,0)+1-$G$3)*BO420)*BX420%)+(VLOOKUP(BS420,[2]звания!$D$2:$E$62,2,FALSE)/(EOMONTH($G$3,0)+1-$G$3)*BU420)*BX420%)</f>
        <v>0</v>
      </c>
      <c r="CI420" s="404">
        <f>IF(BY420=0,CF420*BZ420%,IF(BY420&gt;0,(VLOOKUP(O420,[2]звания!$D$2:$E$62,2,FALSE)/(EOMONTH($G$3,0)+1-$G$3)*BO420)*BZ420%)+(VLOOKUP(BS420,[2]звания!$D$2:$E$62,2,FALSE)/(EOMONTH($G$3,0)+1-$G$3)*BU420)*BZ420%)</f>
        <v>0</v>
      </c>
      <c r="CJ420" s="404">
        <f>IF(CA420=0,CF420*CB420%,IF(CA420&gt;0,(VLOOKUP(O420,[2]звания!$D$2:$E$62,2,FALSE)/(EOMONTH($G$3,0)+1-$G$3)*BO420)*CB420%)+(VLOOKUP(BS420,[2]звания!$D$2:$E$62,2,FALSE)/(EOMONTH($G$3,0)+1-$G$3)*BU420)*CB420%)</f>
        <v>0</v>
      </c>
      <c r="CK420" s="404">
        <f>IF(CD420="Д",0,IF(CC420=0,CF420*CD420%,IF(CC420&gt;0,(VLOOKUP(O420,[2]звания!$D$2:$E$62,2,FALSE)/(EOMONTH($G$3,0)+1-$G$3)*BO420)*CD420%)+(VLOOKUP(BS420,[2]звания!$D$2:$E$62,2,FALSE)/(EOMONTH($G$3,0)+1-$G$3)*BU420)*CD420%))</f>
        <v>0</v>
      </c>
      <c r="CL420" s="404">
        <f>IF(BR420&gt;0,((VLOOKUP(C420,[2]звания!$A$2:$B$62,2,FALSE)/(EOMONTH($G$3,0)+1-$G$3)*BO420+VLOOKUP(O420,[2]звания!$D$2:$E$62,2,FALSE)/(EOMONTH($G$3,0)+1-$G$3)*BO420+(VLOOKUP(C420,[2]звания!$A$2:$B$62,2,FALSE)/(EOMONTH($G$3,0)+1-$G$3)*BO420+VLOOKUP(O420,[2]звания!$D$2:$E$62,2,FALSE)/(EOMONTH($G$3,0)+1-$G$3)*BO420)*BV420%)*BN420)+(VLOOKUP(C420,[2]звания!$A$2:$B$62,2,FALSE)/(EOMONTH($G$3,0)+1-$G$3)*BU420+VLOOKUP(BS420,[2]звания!$D$2:$E$62,2,FALSE)/(EOMONTH($G$3,0)+1-$G$3)*BU420+(VLOOKUP(C420,[2]звания!$A$2:$B$62,2,FALSE)/(EOMONTH($G$3,0)+1-$G$3)*BU420+VLOOKUP(BS420,[2]звания!$D$2:$E$62,2,FALSE)/(EOMONTH($G$3,0)+1-$G$3)*BU420)*BV420%)*BN420,(CE420+CF420+CG420)*BN420)</f>
        <v>0</v>
      </c>
      <c r="CM420" s="404"/>
      <c r="CN420" s="404"/>
      <c r="CO420" s="432">
        <f t="shared" si="506"/>
        <v>0</v>
      </c>
      <c r="CP420" s="638"/>
      <c r="CQ420" s="637">
        <f>IF(CF420=0,0,IF((SUM(BH420:BM420)&gt;360),(VLOOKUP(O420,[2]звания!$F$2:$G$62,2,FALSE))/100,VLOOKUP(O420,[2]звания!$F$2:$H$62,3,FALSE)/100))</f>
        <v>0</v>
      </c>
      <c r="CR420" s="617">
        <f>IF(B420="Виключений зі списків",IF(AND(BU420=0,360-BH420&lt;0),(VLOOKUP(O420,звания!$D$2:$E$62,2,FALSE))/(EOMONTH($B$3,0)+1-$B$3)*BO420*CQ420,IF(AND(360-BH420&gt;=0,360-BH420&lt;(EOMONTH($B$3,0)+1-$B$3)),(CF420/(EOMONTH($B$3,0)-$B$3+1)*(360-BH420))*CQ420+(CF420/(EOMONTH($B$3,0)-$B$3+1)*((EOMONTH($B$3,0)-$B$3+1)-(360-BH420)))*VLOOKUP(O420,звания!$F$2:$H$62,2,FALSE)/100,((((VLOOKUP(O420,звания!$D$2:$E$62,2,FALSE))/(EOMONTH($B$3,0)+1-$B$3)*BO420*CQ420+(VLOOKUP(BS420,звания!$D$2:$E$62,2,FALSE))/(EOMONTH($B$3,0)+1-$B$3)*BU420*(VLOOKUP(BS420,звания!$F$2:$G$62,2,FALSE)*0.01)+(IF(BT420=0,0,(VLOOKUP(BS420,звания!$D$2:$E$62,2,FALSE)/(EOMONTH($G$3,0)+1-$G$3)*BT420*(VLOOKUP(BS420,звания!$F$2:$G$62,2,FALSE)))*0.01-(VLOOKUP(O420,звания!$D$2:$E$62,2,FALSE)/(EOMONTH($G$3,0)+1-$G$3)*BT420*(VLOOKUP(O420,звания!$F$2:$G$62,2,FALSE)))*0.01)))))/100*(100-CP420))),(IF(AND(BU420=0,360-BH420&lt;0,CP420=0),(VLOOKUP(O420,звания!$D$2:$E$62,2,FALSE))/(EOMONTH($G$3,0)+1-$G$3)*BO420*CQ420,IF(AND(360-BH420&gt;=0,360-BH420&lt;(EOMONTH($G$3,0)+1-$G$3)),(CF420/(EOMONTH($G$3,0)-$G$3+1)*(360-BH420))*CQ420+(CF420/(EOMONTH($G$3,0)-$G$3+1)*((EOMONTH($G$3,0)-$G$3+1)-(360-BH420)))*VLOOKUP(O420,звания!$F$2:$H$62,2,FALSE)/100,((((VLOOKUP(O420,звания!$D$2:$E$62,2,FALSE))/(EOMONTH($G$3,0)+1-$G$3)*BO420*CQ420+(VLOOKUP(BS420,звания!$D$2:$E$62,2,FALSE))/(EOMONTH($G$3,0)+1-$G$3)*BU420*(VLOOKUP(BS420,звания!$F$2:$G$62,2,FALSE)*0.01)))/100*(100-CP420)+(IF(BT420=0,0,(VLOOKUP(BS420,звания!$D$2:$E$62,2,FALSE)/(EOMONTH($B$3,0)+1-$B$3)*BT420*(VLOOKUP(BS420,звания!$F$2:$G$62,2,FALSE)))*0.01-(VLOOKUP(O420,звания!$D$2:$E$62,2,FALSE)/(EOMONTH($B$3,0)+1-$B$3)*BT420*(VLOOKUP(O420,звания!$F$2:$G$62,2,FALSE)))*0.01)))))))</f>
        <v>0</v>
      </c>
      <c r="CS420" s="416">
        <f>SUM(CE420:CM420,CR420)</f>
        <v>0</v>
      </c>
      <c r="CT420" s="403"/>
      <c r="CU420" s="403"/>
      <c r="CV420" s="403">
        <f t="shared" si="507"/>
        <v>0</v>
      </c>
      <c r="CW420" s="556">
        <f>CN420+SUM(CS420:CV420)</f>
        <v>0</v>
      </c>
      <c r="CX420" s="403">
        <f>IF(CU420=0,CW420*0.18,(CW420-CU420)*0.18)</f>
        <v>0</v>
      </c>
      <c r="CY420" s="403"/>
      <c r="CZ420" s="404">
        <f t="shared" si="525"/>
        <v>0</v>
      </c>
      <c r="DA420" s="403"/>
      <c r="DB420" s="403"/>
      <c r="DC420" s="403"/>
      <c r="DD420" s="421">
        <f t="shared" si="514"/>
        <v>0</v>
      </c>
      <c r="DE420" s="421">
        <f>(CW420-CV420)*22%</f>
        <v>0</v>
      </c>
      <c r="DF420" s="403">
        <f>CX420</f>
        <v>0</v>
      </c>
      <c r="DG420" s="421">
        <f>CW420-DD420+DF420</f>
        <v>0</v>
      </c>
      <c r="DH420" s="421"/>
      <c r="DI420" s="421"/>
      <c r="DJ420" s="434" t="str">
        <f>IF(DG420&gt;0,$DL$2," ")&amp;"  "&amp;IF(DH420&gt;0,$DM$2," ")</f>
        <v xml:space="preserve">    </v>
      </c>
      <c r="DK420" s="424"/>
      <c r="DL420" s="429"/>
      <c r="DM420" s="429"/>
      <c r="DN420" s="429"/>
      <c r="DO420" s="402"/>
      <c r="DP420" s="123"/>
      <c r="DQ420" s="828"/>
      <c r="DR420" s="829"/>
      <c r="DS420" s="830"/>
      <c r="DT420" s="831"/>
      <c r="DU420" s="808"/>
      <c r="DV420" s="814"/>
      <c r="DZ420" s="105"/>
      <c r="EH420" s="543">
        <f t="shared" si="533"/>
        <v>0</v>
      </c>
      <c r="EI420" s="404">
        <f t="shared" si="534"/>
        <v>0</v>
      </c>
      <c r="EJ420" s="29">
        <f t="shared" si="535"/>
        <v>0</v>
      </c>
      <c r="EK420" s="126"/>
      <c r="EL420" s="112"/>
      <c r="EM420" s="126"/>
      <c r="EN420" s="126"/>
      <c r="EO420" s="126"/>
      <c r="EP420" s="112"/>
    </row>
    <row r="421" spans="1:146" ht="17.45" hidden="1" customHeight="1" thickBot="1">
      <c r="A421" s="960" t="s">
        <v>306</v>
      </c>
      <c r="B421" s="961"/>
      <c r="C421" s="961"/>
      <c r="D421" s="961"/>
      <c r="E421" s="961"/>
      <c r="F421" s="961"/>
      <c r="G421" s="961"/>
      <c r="H421" s="961"/>
      <c r="I421" s="961"/>
      <c r="J421" s="961"/>
      <c r="K421" s="961"/>
      <c r="L421" s="961"/>
      <c r="M421" s="961"/>
      <c r="N421" s="961"/>
      <c r="O421" s="961"/>
      <c r="P421" s="961"/>
      <c r="Q421" s="961"/>
      <c r="R421" s="961"/>
      <c r="S421" s="961"/>
      <c r="T421" s="961"/>
      <c r="U421" s="961"/>
      <c r="V421" s="961"/>
      <c r="W421" s="961"/>
      <c r="X421" s="961"/>
      <c r="Y421" s="961"/>
      <c r="Z421" s="961"/>
      <c r="AA421" s="961"/>
      <c r="AB421" s="961"/>
      <c r="AC421" s="961"/>
      <c r="AD421" s="961"/>
      <c r="AE421" s="961"/>
      <c r="AF421" s="961"/>
      <c r="AG421" s="961"/>
      <c r="AH421" s="961"/>
      <c r="AI421" s="961"/>
      <c r="AJ421" s="961"/>
      <c r="AK421" s="961"/>
      <c r="AL421" s="961"/>
      <c r="AM421" s="961"/>
      <c r="AN421" s="961"/>
      <c r="AO421" s="961"/>
      <c r="AP421" s="961"/>
      <c r="AQ421" s="961"/>
      <c r="AR421" s="961"/>
      <c r="AS421" s="961"/>
      <c r="AT421" s="961"/>
      <c r="AU421" s="961"/>
      <c r="AV421" s="961"/>
      <c r="AW421" s="961"/>
      <c r="AX421" s="961"/>
      <c r="AY421" s="961"/>
      <c r="AZ421" s="961"/>
      <c r="BA421" s="961"/>
      <c r="BB421" s="961"/>
      <c r="BC421" s="961"/>
      <c r="BD421" s="961"/>
      <c r="BE421" s="961"/>
      <c r="BF421" s="961"/>
      <c r="BG421" s="961"/>
      <c r="BH421" s="961"/>
      <c r="BI421" s="961"/>
      <c r="BJ421" s="961"/>
      <c r="BK421" s="961"/>
      <c r="BL421" s="961"/>
      <c r="BM421" s="961"/>
      <c r="BN421" s="961"/>
      <c r="BO421" s="961"/>
      <c r="BP421" s="961"/>
      <c r="BQ421" s="961"/>
      <c r="BR421" s="961"/>
      <c r="BS421" s="961"/>
      <c r="BT421" s="961"/>
      <c r="BU421" s="961"/>
      <c r="BV421" s="961"/>
      <c r="BW421" s="961"/>
      <c r="BX421" s="961"/>
      <c r="BY421" s="961"/>
      <c r="BZ421" s="961"/>
      <c r="CA421" s="961"/>
      <c r="CB421" s="961"/>
      <c r="CC421" s="961"/>
      <c r="CD421" s="962"/>
      <c r="CE421" s="655">
        <f t="shared" ref="CE421:CN421" si="573">SUM(CE378:CE420)</f>
        <v>0</v>
      </c>
      <c r="CF421" s="655">
        <f t="shared" si="573"/>
        <v>0</v>
      </c>
      <c r="CG421" s="655">
        <f t="shared" si="573"/>
        <v>0</v>
      </c>
      <c r="CH421" s="655">
        <f t="shared" si="573"/>
        <v>0</v>
      </c>
      <c r="CI421" s="655">
        <f t="shared" si="573"/>
        <v>0</v>
      </c>
      <c r="CJ421" s="655">
        <f t="shared" si="573"/>
        <v>0</v>
      </c>
      <c r="CK421" s="655">
        <f t="shared" si="573"/>
        <v>0</v>
      </c>
      <c r="CL421" s="655">
        <f t="shared" si="573"/>
        <v>0</v>
      </c>
      <c r="CM421" s="655">
        <f t="shared" si="573"/>
        <v>0</v>
      </c>
      <c r="CN421" s="655">
        <f t="shared" si="573"/>
        <v>0</v>
      </c>
      <c r="CO421" s="655"/>
      <c r="CP421" s="655"/>
      <c r="CQ421" s="655"/>
      <c r="CR421" s="464">
        <f t="shared" ref="CR421:DI421" si="574">SUM(CR378:CR420)</f>
        <v>0</v>
      </c>
      <c r="CS421" s="575">
        <f t="shared" si="574"/>
        <v>0</v>
      </c>
      <c r="CT421" s="464">
        <f t="shared" si="574"/>
        <v>0</v>
      </c>
      <c r="CU421" s="464">
        <f t="shared" si="574"/>
        <v>0</v>
      </c>
      <c r="CV421" s="464">
        <f t="shared" si="574"/>
        <v>0</v>
      </c>
      <c r="CW421" s="560">
        <f t="shared" si="574"/>
        <v>0</v>
      </c>
      <c r="CX421" s="464">
        <f t="shared" si="574"/>
        <v>0</v>
      </c>
      <c r="CY421" s="464"/>
      <c r="CZ421" s="464">
        <f t="shared" si="574"/>
        <v>0</v>
      </c>
      <c r="DA421" s="464">
        <f t="shared" si="574"/>
        <v>0</v>
      </c>
      <c r="DB421" s="464">
        <f t="shared" si="574"/>
        <v>0</v>
      </c>
      <c r="DC421" s="464">
        <f t="shared" si="574"/>
        <v>0</v>
      </c>
      <c r="DD421" s="464">
        <f t="shared" si="574"/>
        <v>0</v>
      </c>
      <c r="DE421" s="464">
        <f t="shared" si="574"/>
        <v>0</v>
      </c>
      <c r="DF421" s="464">
        <f t="shared" si="574"/>
        <v>0</v>
      </c>
      <c r="DG421" s="464">
        <f t="shared" si="574"/>
        <v>0</v>
      </c>
      <c r="DH421" s="464">
        <f t="shared" si="574"/>
        <v>0</v>
      </c>
      <c r="DI421" s="464">
        <f t="shared" si="574"/>
        <v>0</v>
      </c>
      <c r="DJ421" s="464">
        <f>SUM(DJ383:DJ420)</f>
        <v>0</v>
      </c>
      <c r="DK421" s="465"/>
      <c r="DL421" s="429"/>
      <c r="DM421" s="429"/>
      <c r="DN421" s="429"/>
      <c r="DO421" s="466"/>
      <c r="DP421" s="123"/>
      <c r="DQ421" s="832"/>
      <c r="DR421" s="845"/>
      <c r="DS421" s="846"/>
      <c r="DT421" s="845"/>
      <c r="DU421" s="816"/>
      <c r="DV421" s="813"/>
      <c r="DZ421" s="105"/>
      <c r="EH421" s="543">
        <f t="shared" si="533"/>
        <v>0</v>
      </c>
      <c r="EI421" s="404">
        <f t="shared" si="534"/>
        <v>0</v>
      </c>
      <c r="EJ421" s="29">
        <f t="shared" si="535"/>
        <v>0</v>
      </c>
      <c r="EK421" s="57"/>
      <c r="EL421" s="57"/>
      <c r="EM421" s="57"/>
      <c r="EN421" s="57"/>
      <c r="EO421" s="57"/>
      <c r="EP421" s="57"/>
    </row>
    <row r="422" spans="1:146" ht="17.45" customHeight="1" thickTop="1" thickBot="1">
      <c r="A422" s="1185" t="s">
        <v>328</v>
      </c>
      <c r="B422" s="1186"/>
      <c r="C422" s="1186"/>
      <c r="D422" s="1186"/>
      <c r="E422" s="994"/>
      <c r="F422" s="994"/>
      <c r="G422" s="1186"/>
      <c r="H422" s="994"/>
      <c r="I422" s="994"/>
      <c r="J422" s="994"/>
      <c r="K422" s="994"/>
      <c r="L422" s="994"/>
      <c r="M422" s="994"/>
      <c r="N422" s="994"/>
      <c r="O422" s="1186"/>
      <c r="P422" s="994"/>
      <c r="Q422" s="994"/>
      <c r="R422" s="994"/>
      <c r="S422" s="994"/>
      <c r="T422" s="994"/>
      <c r="U422" s="994"/>
      <c r="V422" s="994"/>
      <c r="W422" s="994"/>
      <c r="X422" s="994"/>
      <c r="Y422" s="994"/>
      <c r="Z422" s="994"/>
      <c r="AA422" s="994"/>
      <c r="AB422" s="994"/>
      <c r="AC422" s="994"/>
      <c r="AD422" s="994"/>
      <c r="AE422" s="994"/>
      <c r="AF422" s="994"/>
      <c r="AG422" s="994"/>
      <c r="AH422" s="994"/>
      <c r="AI422" s="994"/>
      <c r="AJ422" s="994"/>
      <c r="AK422" s="994"/>
      <c r="AL422" s="994"/>
      <c r="AM422" s="994"/>
      <c r="AN422" s="994"/>
      <c r="AO422" s="994"/>
      <c r="AP422" s="994"/>
      <c r="AQ422" s="994"/>
      <c r="AR422" s="994"/>
      <c r="AS422" s="994"/>
      <c r="AT422" s="994"/>
      <c r="AU422" s="994"/>
      <c r="AV422" s="994"/>
      <c r="AW422" s="994"/>
      <c r="AX422" s="994"/>
      <c r="AY422" s="994"/>
      <c r="AZ422" s="994"/>
      <c r="BA422" s="994"/>
      <c r="BB422" s="994"/>
      <c r="BC422" s="994"/>
      <c r="BD422" s="994"/>
      <c r="BE422" s="994"/>
      <c r="BF422" s="994"/>
      <c r="BG422" s="994"/>
      <c r="BH422" s="994"/>
      <c r="BI422" s="994"/>
      <c r="BJ422" s="994"/>
      <c r="BK422" s="994"/>
      <c r="BL422" s="994"/>
      <c r="BM422" s="994"/>
      <c r="BN422" s="1186"/>
      <c r="BO422" s="994"/>
      <c r="BP422" s="994"/>
      <c r="BQ422" s="994"/>
      <c r="BR422" s="994"/>
      <c r="BS422" s="994"/>
      <c r="BT422" s="994"/>
      <c r="BU422" s="994"/>
      <c r="BV422" s="1186"/>
      <c r="BW422" s="1186"/>
      <c r="BX422" s="1186"/>
      <c r="BY422" s="994"/>
      <c r="BZ422" s="994"/>
      <c r="CA422" s="994"/>
      <c r="CB422" s="994"/>
      <c r="CC422" s="994"/>
      <c r="CD422" s="995"/>
      <c r="CE422" s="656">
        <f t="shared" ref="CE422:CN422" si="575">CE78+CE152+CE226+CE302+CE377+CE421</f>
        <v>110320</v>
      </c>
      <c r="CF422" s="656">
        <f t="shared" si="575"/>
        <v>437050</v>
      </c>
      <c r="CG422" s="656">
        <f t="shared" si="575"/>
        <v>152083.5</v>
      </c>
      <c r="CH422" s="656">
        <f t="shared" si="575"/>
        <v>15784.09</v>
      </c>
      <c r="CI422" s="656">
        <f t="shared" si="575"/>
        <v>0</v>
      </c>
      <c r="CJ422" s="656">
        <f t="shared" si="575"/>
        <v>0</v>
      </c>
      <c r="CK422" s="656">
        <f t="shared" si="575"/>
        <v>0</v>
      </c>
      <c r="CL422" s="656">
        <f t="shared" si="575"/>
        <v>454644.95</v>
      </c>
      <c r="CM422" s="656">
        <f t="shared" si="575"/>
        <v>0</v>
      </c>
      <c r="CN422" s="656">
        <f t="shared" si="575"/>
        <v>0</v>
      </c>
      <c r="CO422" s="656"/>
      <c r="CP422" s="656"/>
      <c r="CQ422" s="656"/>
      <c r="CR422" s="656">
        <f t="shared" ref="CR422:DI422" si="576">CR78+CR152+CR226+CR302+CR377+CR421</f>
        <v>1187812.1000000001</v>
      </c>
      <c r="CS422" s="576">
        <f t="shared" si="576"/>
        <v>2357694.64</v>
      </c>
      <c r="CT422" s="468">
        <f t="shared" si="576"/>
        <v>0</v>
      </c>
      <c r="CU422" s="468">
        <f t="shared" si="576"/>
        <v>0</v>
      </c>
      <c r="CV422" s="656">
        <f t="shared" si="576"/>
        <v>91439.6</v>
      </c>
      <c r="CW422" s="656">
        <f t="shared" si="576"/>
        <v>2449134.2400000002</v>
      </c>
      <c r="CX422" s="656">
        <f t="shared" si="576"/>
        <v>440844.18</v>
      </c>
      <c r="CY422" s="656"/>
      <c r="CZ422" s="656">
        <f t="shared" si="576"/>
        <v>29917.29</v>
      </c>
      <c r="DA422" s="656">
        <f t="shared" si="576"/>
        <v>45099.76</v>
      </c>
      <c r="DB422" s="468">
        <f t="shared" si="576"/>
        <v>0</v>
      </c>
      <c r="DC422" s="656">
        <f t="shared" si="576"/>
        <v>9136.51</v>
      </c>
      <c r="DD422" s="656">
        <f t="shared" si="576"/>
        <v>524997.74</v>
      </c>
      <c r="DE422" s="656">
        <f t="shared" si="576"/>
        <v>518692.87</v>
      </c>
      <c r="DF422" s="656">
        <f t="shared" si="576"/>
        <v>440844.18</v>
      </c>
      <c r="DG422" s="656">
        <f>DG78+DG152+DG226+DG302+DG377+DG421</f>
        <v>2157962.87</v>
      </c>
      <c r="DH422" s="656">
        <f t="shared" si="576"/>
        <v>207017.81</v>
      </c>
      <c r="DI422" s="468">
        <f t="shared" si="576"/>
        <v>0</v>
      </c>
      <c r="DJ422" s="468"/>
      <c r="DK422" s="469"/>
      <c r="DL422" s="429"/>
      <c r="DM422" s="429"/>
      <c r="DN422" s="429"/>
      <c r="DO422" s="470"/>
      <c r="DP422" s="123"/>
      <c r="DQ422" s="832"/>
      <c r="DR422" s="845"/>
      <c r="DS422" s="846"/>
      <c r="DT422" s="845"/>
      <c r="DU422" s="816"/>
      <c r="DV422" s="813"/>
      <c r="DZ422" s="105"/>
      <c r="EH422" s="543">
        <f t="shared" si="533"/>
        <v>0</v>
      </c>
      <c r="EI422" s="404">
        <f t="shared" si="534"/>
        <v>0</v>
      </c>
      <c r="EJ422" s="29">
        <f t="shared" si="535"/>
        <v>0</v>
      </c>
      <c r="EK422" s="54"/>
      <c r="EL422" s="54"/>
      <c r="EM422" s="54"/>
      <c r="EN422" s="54"/>
      <c r="EO422" s="54"/>
      <c r="EP422" s="54"/>
    </row>
    <row r="423" spans="1:146" ht="15" hidden="1" customHeight="1" thickTop="1">
      <c r="A423" s="471"/>
      <c r="B423" s="472" t="s">
        <v>450</v>
      </c>
      <c r="C423" s="471" t="e">
        <f ca="1">[3]!СумаПрописом(DG422)</f>
        <v>#NAME?</v>
      </c>
      <c r="D423" s="471"/>
      <c r="E423" s="471"/>
      <c r="F423" s="471"/>
      <c r="G423" s="471"/>
      <c r="H423" s="471"/>
      <c r="I423" s="471"/>
      <c r="J423" s="471"/>
      <c r="K423" s="471"/>
      <c r="L423" s="471"/>
      <c r="M423" s="471"/>
      <c r="N423" s="471"/>
      <c r="O423" s="471"/>
      <c r="P423" s="544"/>
      <c r="Q423" s="544"/>
      <c r="R423" s="544"/>
      <c r="S423" s="544"/>
      <c r="T423" s="544"/>
      <c r="U423" s="544"/>
      <c r="V423" s="544"/>
      <c r="W423" s="544"/>
      <c r="X423" s="544"/>
      <c r="Y423" s="544"/>
      <c r="Z423" s="544"/>
      <c r="AA423" s="544"/>
      <c r="AB423" s="544"/>
      <c r="AC423" s="544"/>
      <c r="AD423" s="544"/>
      <c r="AE423" s="544"/>
      <c r="AF423" s="544"/>
      <c r="AG423" s="544"/>
      <c r="AH423" s="544"/>
      <c r="AI423" s="544"/>
      <c r="AJ423" s="544"/>
      <c r="AK423" s="544"/>
      <c r="AL423" s="544"/>
      <c r="AM423" s="544"/>
      <c r="AN423" s="544"/>
      <c r="AO423" s="544"/>
      <c r="AP423" s="544"/>
      <c r="AQ423" s="544"/>
      <c r="AR423" s="544"/>
      <c r="AS423" s="544"/>
      <c r="AT423" s="544"/>
      <c r="AU423" s="544"/>
      <c r="AV423" s="544"/>
      <c r="AW423" s="544"/>
      <c r="AX423" s="544"/>
      <c r="AY423" s="544"/>
      <c r="AZ423" s="544"/>
      <c r="BA423" s="544"/>
      <c r="BB423" s="544"/>
      <c r="BC423" s="544"/>
      <c r="BD423" s="544"/>
      <c r="BE423" s="544"/>
      <c r="BF423" s="544"/>
      <c r="BG423" s="544"/>
      <c r="BH423" s="544"/>
      <c r="BI423" s="544"/>
      <c r="BJ423" s="544"/>
      <c r="BK423" s="544"/>
      <c r="BL423" s="544"/>
      <c r="BM423" s="544"/>
      <c r="BN423" s="657"/>
      <c r="BO423" s="544"/>
      <c r="BP423" s="544"/>
      <c r="BQ423" s="544"/>
      <c r="BR423" s="544"/>
      <c r="BS423" s="544"/>
      <c r="BT423" s="544"/>
      <c r="BU423" s="544"/>
      <c r="BV423" s="544"/>
      <c r="BW423" s="695"/>
      <c r="BX423" s="787"/>
      <c r="BY423" s="695"/>
      <c r="BZ423" s="544"/>
      <c r="CA423" s="695"/>
      <c r="CB423" s="544"/>
      <c r="CC423" s="695"/>
      <c r="CD423" s="544"/>
      <c r="CE423" s="544"/>
      <c r="CF423" s="544"/>
      <c r="CG423" s="544"/>
      <c r="CH423" s="544"/>
      <c r="CI423" s="544"/>
      <c r="CJ423" s="544"/>
      <c r="CK423" s="544"/>
      <c r="CL423" s="544"/>
      <c r="CM423" s="544"/>
      <c r="CN423" s="544"/>
      <c r="CO423" s="544"/>
      <c r="CP423" s="658"/>
      <c r="CQ423" s="544"/>
      <c r="CR423" s="471"/>
      <c r="CS423" s="577"/>
      <c r="CT423" s="473"/>
      <c r="CU423" s="471"/>
      <c r="CV423" s="471"/>
      <c r="CW423" s="561"/>
      <c r="CX423" s="473"/>
      <c r="CY423" s="471"/>
      <c r="CZ423" s="471"/>
      <c r="DA423" s="471"/>
      <c r="DB423" s="471"/>
      <c r="DC423" s="471"/>
      <c r="DD423" s="473"/>
      <c r="DE423" s="473"/>
      <c r="DF423" s="471"/>
      <c r="DG423" s="473"/>
      <c r="DH423" s="473"/>
      <c r="DI423" s="473"/>
      <c r="DJ423" s="473"/>
      <c r="DK423" s="471"/>
      <c r="DL423" s="412"/>
      <c r="DM423" s="413"/>
      <c r="DN423" s="413"/>
      <c r="DO423" s="413"/>
      <c r="DS423" s="849"/>
      <c r="EO423" s="19"/>
    </row>
    <row r="424" spans="1:146" ht="15" hidden="1" customHeight="1">
      <c r="A424" s="471"/>
      <c r="B424" s="471" t="s">
        <v>451</v>
      </c>
      <c r="C424" s="471" t="e">
        <f ca="1">[3]!СумаПрописом(DH422)</f>
        <v>#NAME?</v>
      </c>
      <c r="D424" s="471"/>
      <c r="E424" s="471"/>
      <c r="F424" s="471"/>
      <c r="G424" s="471"/>
      <c r="H424" s="471"/>
      <c r="I424" s="471"/>
      <c r="J424" s="471"/>
      <c r="K424" s="471"/>
      <c r="L424" s="471"/>
      <c r="M424" s="471"/>
      <c r="N424" s="471"/>
      <c r="O424" s="471"/>
      <c r="P424" s="544"/>
      <c r="Q424" s="544"/>
      <c r="R424" s="544"/>
      <c r="S424" s="544"/>
      <c r="T424" s="544"/>
      <c r="U424" s="544"/>
      <c r="V424" s="544"/>
      <c r="W424" s="544"/>
      <c r="X424" s="544"/>
      <c r="Y424" s="544"/>
      <c r="Z424" s="544"/>
      <c r="AA424" s="544"/>
      <c r="AB424" s="544"/>
      <c r="AC424" s="544"/>
      <c r="AD424" s="544"/>
      <c r="AE424" s="544"/>
      <c r="AF424" s="544"/>
      <c r="AG424" s="544"/>
      <c r="AH424" s="544"/>
      <c r="AI424" s="544"/>
      <c r="AJ424" s="544"/>
      <c r="AK424" s="544"/>
      <c r="AL424" s="544"/>
      <c r="AM424" s="544"/>
      <c r="AN424" s="544"/>
      <c r="AO424" s="544"/>
      <c r="AP424" s="544"/>
      <c r="AQ424" s="544"/>
      <c r="AR424" s="544"/>
      <c r="AS424" s="544"/>
      <c r="AT424" s="544"/>
      <c r="AU424" s="544"/>
      <c r="AV424" s="544"/>
      <c r="AW424" s="544"/>
      <c r="AX424" s="544"/>
      <c r="AY424" s="544"/>
      <c r="AZ424" s="544"/>
      <c r="BA424" s="544"/>
      <c r="BB424" s="544"/>
      <c r="BC424" s="544"/>
      <c r="BD424" s="544"/>
      <c r="BE424" s="544"/>
      <c r="BF424" s="544"/>
      <c r="BG424" s="544"/>
      <c r="BH424" s="544"/>
      <c r="BI424" s="544"/>
      <c r="BJ424" s="544"/>
      <c r="BK424" s="544"/>
      <c r="BL424" s="544"/>
      <c r="BM424" s="544"/>
      <c r="BN424" s="657"/>
      <c r="BO424" s="544"/>
      <c r="BP424" s="544"/>
      <c r="BQ424" s="544"/>
      <c r="BR424" s="544"/>
      <c r="BS424" s="544"/>
      <c r="BT424" s="544"/>
      <c r="BU424" s="544"/>
      <c r="BV424" s="544"/>
      <c r="BW424" s="695"/>
      <c r="BX424" s="787"/>
      <c r="BY424" s="695"/>
      <c r="BZ424" s="544"/>
      <c r="CA424" s="695"/>
      <c r="CB424" s="544"/>
      <c r="CC424" s="695"/>
      <c r="CD424" s="544"/>
      <c r="CE424" s="544"/>
      <c r="CF424" s="544"/>
      <c r="CG424" s="544"/>
      <c r="CH424" s="544"/>
      <c r="CI424" s="544"/>
      <c r="CJ424" s="544"/>
      <c r="CK424" s="544"/>
      <c r="CL424" s="544"/>
      <c r="CM424" s="544"/>
      <c r="CN424" s="544"/>
      <c r="CO424" s="544"/>
      <c r="CP424" s="658"/>
      <c r="CQ424" s="544"/>
      <c r="CR424" s="471"/>
      <c r="CS424" s="577"/>
      <c r="CT424" s="473"/>
      <c r="CU424" s="471"/>
      <c r="CV424" s="471"/>
      <c r="CW424" s="561"/>
      <c r="CX424" s="471"/>
      <c r="CY424" s="471"/>
      <c r="CZ424" s="471"/>
      <c r="DA424" s="471"/>
      <c r="DB424" s="471"/>
      <c r="DC424" s="471"/>
      <c r="DD424" s="473"/>
      <c r="DE424" s="473"/>
      <c r="DF424" s="471"/>
      <c r="DG424" s="473"/>
      <c r="DH424" s="473"/>
      <c r="DI424" s="473"/>
      <c r="DJ424" s="473"/>
      <c r="DK424" s="471"/>
      <c r="DL424" s="412"/>
      <c r="DM424" s="413"/>
      <c r="DN424" s="413"/>
      <c r="DO424" s="413"/>
      <c r="EO424" s="19"/>
    </row>
    <row r="425" spans="1:146" ht="15" hidden="1" customHeight="1">
      <c r="A425" s="471"/>
      <c r="B425" s="471" t="s">
        <v>325</v>
      </c>
      <c r="C425" s="471" t="e">
        <f ca="1">[3]!СумаПрописом(DI422)</f>
        <v>#NAME?</v>
      </c>
      <c r="D425" s="471"/>
      <c r="E425" s="471"/>
      <c r="F425" s="471"/>
      <c r="G425" s="471"/>
      <c r="H425" s="471"/>
      <c r="I425" s="471"/>
      <c r="J425" s="471"/>
      <c r="K425" s="471"/>
      <c r="L425" s="471"/>
      <c r="M425" s="471"/>
      <c r="N425" s="471"/>
      <c r="O425" s="471"/>
      <c r="P425" s="544"/>
      <c r="Q425" s="544"/>
      <c r="R425" s="544"/>
      <c r="S425" s="544"/>
      <c r="T425" s="544"/>
      <c r="U425" s="544"/>
      <c r="V425" s="544"/>
      <c r="W425" s="544"/>
      <c r="X425" s="544"/>
      <c r="Y425" s="544"/>
      <c r="Z425" s="544"/>
      <c r="AA425" s="544"/>
      <c r="AB425" s="544"/>
      <c r="AC425" s="544"/>
      <c r="AD425" s="544"/>
      <c r="AE425" s="544"/>
      <c r="AF425" s="544"/>
      <c r="AG425" s="544"/>
      <c r="AH425" s="544"/>
      <c r="AI425" s="544"/>
      <c r="AJ425" s="544"/>
      <c r="AK425" s="544"/>
      <c r="AL425" s="544"/>
      <c r="AM425" s="544"/>
      <c r="AN425" s="544"/>
      <c r="AO425" s="544"/>
      <c r="AP425" s="544"/>
      <c r="AQ425" s="544"/>
      <c r="AR425" s="544"/>
      <c r="AS425" s="544"/>
      <c r="AT425" s="544"/>
      <c r="AU425" s="544"/>
      <c r="AV425" s="544"/>
      <c r="AW425" s="544"/>
      <c r="AX425" s="544"/>
      <c r="AY425" s="544"/>
      <c r="AZ425" s="544"/>
      <c r="BA425" s="544"/>
      <c r="BB425" s="544"/>
      <c r="BC425" s="544"/>
      <c r="BD425" s="544"/>
      <c r="BE425" s="544"/>
      <c r="BF425" s="544"/>
      <c r="BG425" s="544"/>
      <c r="BH425" s="544"/>
      <c r="BI425" s="544"/>
      <c r="BJ425" s="544"/>
      <c r="BK425" s="544"/>
      <c r="BL425" s="544"/>
      <c r="BM425" s="544"/>
      <c r="BN425" s="657"/>
      <c r="BO425" s="544"/>
      <c r="BP425" s="544"/>
      <c r="BQ425" s="544"/>
      <c r="BR425" s="544"/>
      <c r="BS425" s="544"/>
      <c r="BT425" s="544"/>
      <c r="BU425" s="544"/>
      <c r="BV425" s="544"/>
      <c r="BW425" s="695"/>
      <c r="BX425" s="787"/>
      <c r="BY425" s="695"/>
      <c r="BZ425" s="544"/>
      <c r="CA425" s="695"/>
      <c r="CB425" s="544"/>
      <c r="CC425" s="695"/>
      <c r="CD425" s="544"/>
      <c r="CE425" s="544"/>
      <c r="CF425" s="544"/>
      <c r="CG425" s="544"/>
      <c r="CH425" s="544"/>
      <c r="CI425" s="544"/>
      <c r="CJ425" s="544"/>
      <c r="CK425" s="544"/>
      <c r="CL425" s="544"/>
      <c r="CM425" s="544"/>
      <c r="CN425" s="544"/>
      <c r="CO425" s="544"/>
      <c r="CP425" s="658"/>
      <c r="CQ425" s="544"/>
      <c r="CR425" s="471"/>
      <c r="CS425" s="577"/>
      <c r="CT425" s="473"/>
      <c r="CU425" s="471"/>
      <c r="CV425" s="471"/>
      <c r="CW425" s="561"/>
      <c r="CX425" s="471"/>
      <c r="CY425" s="471"/>
      <c r="CZ425" s="471"/>
      <c r="DA425" s="471"/>
      <c r="DB425" s="471"/>
      <c r="DC425" s="471"/>
      <c r="DD425" s="473"/>
      <c r="DE425" s="473"/>
      <c r="DF425" s="471"/>
      <c r="DG425" s="473"/>
      <c r="DH425" s="473"/>
      <c r="DI425" s="473"/>
      <c r="DJ425" s="471"/>
      <c r="DK425" s="471"/>
      <c r="DL425" s="412"/>
      <c r="DM425" s="413"/>
      <c r="DN425" s="413"/>
      <c r="DO425" s="413"/>
    </row>
    <row r="426" spans="1:146" ht="15" hidden="1" customHeight="1">
      <c r="A426" s="471"/>
      <c r="B426" s="471"/>
      <c r="C426" s="471"/>
      <c r="D426" s="471"/>
      <c r="E426" s="471"/>
      <c r="F426" s="471"/>
      <c r="G426" s="471"/>
      <c r="H426" s="471"/>
      <c r="I426" s="471"/>
      <c r="J426" s="471"/>
      <c r="K426" s="471"/>
      <c r="L426" s="471"/>
      <c r="M426" s="471"/>
      <c r="N426" s="471"/>
      <c r="O426" s="471"/>
      <c r="P426" s="544"/>
      <c r="Q426" s="544"/>
      <c r="R426" s="544"/>
      <c r="S426" s="544"/>
      <c r="T426" s="544"/>
      <c r="U426" s="544"/>
      <c r="V426" s="544"/>
      <c r="W426" s="544"/>
      <c r="X426" s="544"/>
      <c r="Y426" s="544"/>
      <c r="Z426" s="544"/>
      <c r="AA426" s="544"/>
      <c r="AB426" s="544"/>
      <c r="AC426" s="544"/>
      <c r="AD426" s="544"/>
      <c r="AE426" s="544"/>
      <c r="AF426" s="544"/>
      <c r="AG426" s="544"/>
      <c r="AH426" s="544"/>
      <c r="AI426" s="544"/>
      <c r="AJ426" s="544"/>
      <c r="AK426" s="544"/>
      <c r="AL426" s="544"/>
      <c r="AM426" s="544"/>
      <c r="AN426" s="544"/>
      <c r="AO426" s="544"/>
      <c r="AP426" s="544"/>
      <c r="AQ426" s="544"/>
      <c r="AR426" s="544"/>
      <c r="AS426" s="544"/>
      <c r="AT426" s="544"/>
      <c r="AU426" s="544"/>
      <c r="AV426" s="544"/>
      <c r="AW426" s="544"/>
      <c r="AX426" s="544"/>
      <c r="AY426" s="544"/>
      <c r="AZ426" s="544"/>
      <c r="BA426" s="544"/>
      <c r="BB426" s="544"/>
      <c r="BC426" s="544"/>
      <c r="BD426" s="544"/>
      <c r="BE426" s="544"/>
      <c r="BF426" s="544"/>
      <c r="BG426" s="544"/>
      <c r="BH426" s="544"/>
      <c r="BI426" s="544"/>
      <c r="BJ426" s="544"/>
      <c r="BK426" s="544"/>
      <c r="BL426" s="544"/>
      <c r="BM426" s="544"/>
      <c r="BN426" s="657"/>
      <c r="BO426" s="544"/>
      <c r="BP426" s="544"/>
      <c r="BQ426" s="544"/>
      <c r="BR426" s="544"/>
      <c r="BS426" s="544"/>
      <c r="BT426" s="544"/>
      <c r="BU426" s="544"/>
      <c r="BV426" s="544"/>
      <c r="BW426" s="695"/>
      <c r="BX426" s="787"/>
      <c r="BY426" s="695"/>
      <c r="BZ426" s="544"/>
      <c r="CA426" s="695"/>
      <c r="CB426" s="544"/>
      <c r="CC426" s="695"/>
      <c r="CD426" s="544"/>
      <c r="CE426" s="544"/>
      <c r="CF426" s="544"/>
      <c r="CG426" s="544"/>
      <c r="CH426" s="544"/>
      <c r="CI426" s="544"/>
      <c r="CJ426" s="544"/>
      <c r="CK426" s="544"/>
      <c r="CL426" s="544"/>
      <c r="CM426" s="544"/>
      <c r="CN426" s="544"/>
      <c r="CO426" s="544"/>
      <c r="CP426" s="658"/>
      <c r="CQ426" s="544"/>
      <c r="CR426" s="471"/>
      <c r="CS426" s="577"/>
      <c r="CT426" s="473"/>
      <c r="CU426" s="471"/>
      <c r="CV426" s="471"/>
      <c r="CW426" s="561"/>
      <c r="CX426" s="471"/>
      <c r="CY426" s="471"/>
      <c r="CZ426" s="471"/>
      <c r="DA426" s="471"/>
      <c r="DB426" s="471"/>
      <c r="DC426" s="471"/>
      <c r="DD426" s="473"/>
      <c r="DE426" s="473"/>
      <c r="DF426" s="471"/>
      <c r="DG426" s="473"/>
      <c r="DH426" s="473"/>
      <c r="DI426" s="473"/>
      <c r="DJ426" s="471"/>
      <c r="DK426" s="471"/>
      <c r="DL426" s="412"/>
      <c r="DM426" s="413"/>
      <c r="DN426" s="413"/>
      <c r="DO426" s="413"/>
    </row>
    <row r="427" spans="1:146" ht="15.75" hidden="1" customHeight="1">
      <c r="A427" s="471"/>
      <c r="B427" s="471" t="s">
        <v>750</v>
      </c>
      <c r="C427" s="471"/>
      <c r="D427" s="474"/>
      <c r="E427" s="474"/>
      <c r="F427" s="474"/>
      <c r="G427" s="474"/>
      <c r="H427" s="474"/>
      <c r="I427" s="474"/>
      <c r="J427" s="474"/>
      <c r="K427" s="474"/>
      <c r="L427" s="474"/>
      <c r="M427" s="474"/>
      <c r="N427" s="474"/>
      <c r="O427" s="474"/>
      <c r="P427" s="659"/>
      <c r="Q427" s="659"/>
      <c r="R427" s="659"/>
      <c r="S427" s="659"/>
      <c r="T427" s="659"/>
      <c r="U427" s="659"/>
      <c r="V427" s="659"/>
      <c r="W427" s="659"/>
      <c r="X427" s="659"/>
      <c r="Y427" s="659"/>
      <c r="Z427" s="659"/>
      <c r="AA427" s="659"/>
      <c r="AB427" s="659"/>
      <c r="AC427" s="659"/>
      <c r="AD427" s="659"/>
      <c r="AE427" s="659"/>
      <c r="AF427" s="659"/>
      <c r="AG427" s="659"/>
      <c r="AH427" s="659"/>
      <c r="AI427" s="659"/>
      <c r="AJ427" s="659"/>
      <c r="AK427" s="659"/>
      <c r="AL427" s="659"/>
      <c r="AM427" s="659"/>
      <c r="AN427" s="659"/>
      <c r="AO427" s="659"/>
      <c r="AP427" s="659"/>
      <c r="AQ427" s="659"/>
      <c r="AR427" s="659"/>
      <c r="AS427" s="659"/>
      <c r="AT427" s="659"/>
      <c r="AU427" s="659"/>
      <c r="AV427" s="659"/>
      <c r="AW427" s="659"/>
      <c r="AX427" s="659"/>
      <c r="AY427" s="659"/>
      <c r="AZ427" s="659"/>
      <c r="BA427" s="659"/>
      <c r="BB427" s="659"/>
      <c r="BC427" s="659"/>
      <c r="BD427" s="659"/>
      <c r="BE427" s="659"/>
      <c r="BF427" s="659"/>
      <c r="BG427" s="659"/>
      <c r="BH427" s="659"/>
      <c r="BI427" s="659"/>
      <c r="BJ427" s="659"/>
      <c r="BK427" s="659"/>
      <c r="BL427" s="659"/>
      <c r="BM427" s="659"/>
      <c r="BN427" s="660"/>
      <c r="BO427" s="659"/>
      <c r="BP427" s="659"/>
      <c r="BQ427" s="659"/>
      <c r="BR427" s="659"/>
      <c r="BS427" s="659"/>
      <c r="BT427" s="659"/>
      <c r="BU427" s="659"/>
      <c r="BV427" s="546"/>
      <c r="BW427" s="696"/>
      <c r="BX427" s="788"/>
      <c r="BY427" s="703"/>
      <c r="BZ427" s="545"/>
      <c r="CA427" s="703"/>
      <c r="CB427" s="545"/>
      <c r="CC427" s="703"/>
      <c r="CD427" s="545"/>
      <c r="CE427" s="545" t="s">
        <v>767</v>
      </c>
      <c r="CF427" s="661"/>
      <c r="CG427" s="545"/>
      <c r="CH427" s="545"/>
      <c r="CI427" s="545"/>
      <c r="CJ427" s="545"/>
      <c r="CK427" s="545"/>
      <c r="CL427" s="545"/>
      <c r="CM427" s="545"/>
      <c r="CN427" s="545"/>
      <c r="CO427" s="545"/>
      <c r="CP427" s="658"/>
      <c r="CQ427" s="545"/>
      <c r="CR427" s="474"/>
      <c r="CS427" s="578"/>
      <c r="CT427" s="474"/>
      <c r="CU427" s="474"/>
      <c r="CV427" s="474"/>
      <c r="CW427" s="562"/>
      <c r="CX427" s="474"/>
      <c r="CY427" s="474"/>
      <c r="CZ427" s="475" t="s">
        <v>251</v>
      </c>
      <c r="DA427" s="1008">
        <f>DE422-(CU422*22%)</f>
        <v>518692.87</v>
      </c>
      <c r="DB427" s="1008"/>
      <c r="DC427" s="474"/>
      <c r="DD427" s="474"/>
      <c r="DE427" s="474"/>
      <c r="DF427" s="474"/>
      <c r="DG427" s="474"/>
      <c r="DH427" s="474"/>
      <c r="DI427" s="476"/>
      <c r="DJ427" s="474"/>
      <c r="DK427" s="477"/>
      <c r="DL427" s="412"/>
      <c r="DM427" s="413"/>
      <c r="DN427" s="413"/>
      <c r="DO427" s="413"/>
      <c r="DP427" s="123"/>
      <c r="EH427" s="107">
        <f>SUBTOTAL(9,EH4:EH422)</f>
        <v>230</v>
      </c>
    </row>
    <row r="428" spans="1:146" ht="15" hidden="1" customHeight="1">
      <c r="A428" s="471"/>
      <c r="B428" s="471"/>
      <c r="C428" s="474"/>
      <c r="D428" s="474"/>
      <c r="E428" s="474"/>
      <c r="F428" s="474"/>
      <c r="G428" s="474"/>
      <c r="H428" s="474"/>
      <c r="I428" s="474"/>
      <c r="J428" s="474"/>
      <c r="K428" s="474"/>
      <c r="L428" s="474"/>
      <c r="M428" s="474"/>
      <c r="N428" s="474"/>
      <c r="O428" s="474"/>
      <c r="P428" s="659"/>
      <c r="Q428" s="659"/>
      <c r="R428" s="659"/>
      <c r="S428" s="659"/>
      <c r="T428" s="659"/>
      <c r="U428" s="659"/>
      <c r="V428" s="659"/>
      <c r="W428" s="659"/>
      <c r="X428" s="659"/>
      <c r="Y428" s="659"/>
      <c r="Z428" s="659"/>
      <c r="AA428" s="659"/>
      <c r="AB428" s="659"/>
      <c r="AC428" s="659"/>
      <c r="AD428" s="659"/>
      <c r="AE428" s="659"/>
      <c r="AF428" s="659"/>
      <c r="AG428" s="659"/>
      <c r="AH428" s="659"/>
      <c r="AI428" s="659"/>
      <c r="AJ428" s="659"/>
      <c r="AK428" s="659"/>
      <c r="AL428" s="659"/>
      <c r="AM428" s="659"/>
      <c r="AN428" s="659"/>
      <c r="AO428" s="659"/>
      <c r="AP428" s="659"/>
      <c r="AQ428" s="659"/>
      <c r="AR428" s="659"/>
      <c r="AS428" s="659"/>
      <c r="AT428" s="659"/>
      <c r="AU428" s="659"/>
      <c r="AV428" s="659"/>
      <c r="AW428" s="659"/>
      <c r="AX428" s="659"/>
      <c r="AY428" s="659"/>
      <c r="AZ428" s="659"/>
      <c r="BA428" s="659"/>
      <c r="BB428" s="659"/>
      <c r="BC428" s="659"/>
      <c r="BD428" s="659"/>
      <c r="BE428" s="659"/>
      <c r="BF428" s="659"/>
      <c r="BG428" s="659"/>
      <c r="BH428" s="659"/>
      <c r="BI428" s="659"/>
      <c r="BJ428" s="659"/>
      <c r="BK428" s="659"/>
      <c r="BL428" s="659"/>
      <c r="BM428" s="659"/>
      <c r="BN428" s="660"/>
      <c r="BO428" s="659"/>
      <c r="BP428" s="659"/>
      <c r="BQ428" s="659"/>
      <c r="BR428" s="659"/>
      <c r="BS428" s="659"/>
      <c r="BT428" s="659"/>
      <c r="BU428" s="659"/>
      <c r="BV428" s="546"/>
      <c r="BW428" s="696"/>
      <c r="BX428" s="788"/>
      <c r="BY428" s="703"/>
      <c r="BZ428" s="545"/>
      <c r="CA428" s="703"/>
      <c r="CB428" s="545"/>
      <c r="CC428" s="703"/>
      <c r="CD428" s="545"/>
      <c r="CE428" s="545"/>
      <c r="CF428" s="661"/>
      <c r="CG428" s="545"/>
      <c r="CH428" s="545"/>
      <c r="CI428" s="545"/>
      <c r="CJ428" s="545"/>
      <c r="CK428" s="545"/>
      <c r="CL428" s="545"/>
      <c r="CM428" s="545"/>
      <c r="CN428" s="545"/>
      <c r="CO428" s="545"/>
      <c r="CP428" s="658"/>
      <c r="CQ428" s="545"/>
      <c r="CR428" s="474"/>
      <c r="CS428" s="578"/>
      <c r="CT428" s="474"/>
      <c r="CU428" s="474"/>
      <c r="CV428" s="474"/>
      <c r="CW428" s="562"/>
      <c r="CX428" s="474"/>
      <c r="CY428" s="474"/>
      <c r="CZ428" s="475" t="s">
        <v>251</v>
      </c>
      <c r="DA428" s="1010">
        <f>DE422-DA427</f>
        <v>0</v>
      </c>
      <c r="DB428" s="1010"/>
      <c r="DC428" s="474"/>
      <c r="DD428" s="474"/>
      <c r="DE428" s="474"/>
      <c r="DF428" s="474"/>
      <c r="DG428" s="474"/>
      <c r="DH428" s="474"/>
      <c r="DI428" s="476"/>
      <c r="DJ428" s="474"/>
      <c r="DK428" s="477"/>
      <c r="DL428" s="412"/>
      <c r="DM428" s="413"/>
      <c r="DN428" s="413"/>
      <c r="DO428" s="413"/>
      <c r="DP428" s="123"/>
    </row>
    <row r="429" spans="1:146" ht="15" hidden="1" customHeight="1">
      <c r="A429" s="471"/>
      <c r="B429" s="471" t="s">
        <v>751</v>
      </c>
      <c r="C429" s="474"/>
      <c r="D429" s="474"/>
      <c r="E429" s="474"/>
      <c r="F429" s="474"/>
      <c r="G429" s="474"/>
      <c r="H429" s="474"/>
      <c r="I429" s="474"/>
      <c r="J429" s="474"/>
      <c r="K429" s="474"/>
      <c r="L429" s="474"/>
      <c r="M429" s="474"/>
      <c r="N429" s="474"/>
      <c r="O429" s="474"/>
      <c r="P429" s="659"/>
      <c r="Q429" s="659"/>
      <c r="R429" s="659"/>
      <c r="S429" s="659"/>
      <c r="T429" s="659"/>
      <c r="U429" s="659"/>
      <c r="V429" s="659"/>
      <c r="W429" s="659"/>
      <c r="X429" s="659"/>
      <c r="Y429" s="659"/>
      <c r="Z429" s="659"/>
      <c r="AA429" s="659"/>
      <c r="AB429" s="659"/>
      <c r="AC429" s="659"/>
      <c r="AD429" s="659"/>
      <c r="AE429" s="659"/>
      <c r="AF429" s="659"/>
      <c r="AG429" s="659"/>
      <c r="AH429" s="659"/>
      <c r="AI429" s="659"/>
      <c r="AJ429" s="659"/>
      <c r="AK429" s="659"/>
      <c r="AL429" s="659"/>
      <c r="AM429" s="659"/>
      <c r="AN429" s="659"/>
      <c r="AO429" s="659"/>
      <c r="AP429" s="659"/>
      <c r="AQ429" s="659"/>
      <c r="AR429" s="659"/>
      <c r="AS429" s="659"/>
      <c r="AT429" s="659"/>
      <c r="AU429" s="659"/>
      <c r="AV429" s="659"/>
      <c r="AW429" s="659"/>
      <c r="AX429" s="659"/>
      <c r="AY429" s="659"/>
      <c r="AZ429" s="659"/>
      <c r="BA429" s="659"/>
      <c r="BB429" s="659"/>
      <c r="BC429" s="659"/>
      <c r="BD429" s="659"/>
      <c r="BE429" s="659"/>
      <c r="BF429" s="659"/>
      <c r="BG429" s="659"/>
      <c r="BH429" s="659"/>
      <c r="BI429" s="659"/>
      <c r="BJ429" s="659"/>
      <c r="BK429" s="659"/>
      <c r="BL429" s="659"/>
      <c r="BM429" s="659"/>
      <c r="BN429" s="660"/>
      <c r="BO429" s="659"/>
      <c r="BP429" s="659"/>
      <c r="BQ429" s="659"/>
      <c r="BR429" s="659"/>
      <c r="BS429" s="659"/>
      <c r="BT429" s="659"/>
      <c r="BU429" s="659"/>
      <c r="BV429" s="546"/>
      <c r="BW429" s="696"/>
      <c r="BX429" s="788"/>
      <c r="BY429" s="704"/>
      <c r="BZ429" s="480"/>
      <c r="CA429" s="709"/>
      <c r="CB429" s="480"/>
      <c r="CC429" s="709"/>
      <c r="CD429" s="480"/>
      <c r="CE429" s="547" t="s">
        <v>768</v>
      </c>
      <c r="CF429" s="480"/>
      <c r="CG429" s="480"/>
      <c r="CH429" s="480"/>
      <c r="CI429" s="480"/>
      <c r="CJ429" s="480"/>
      <c r="CK429" s="480"/>
      <c r="CL429" s="480"/>
      <c r="CM429" s="480"/>
      <c r="CN429" s="480"/>
      <c r="CO429" s="480"/>
      <c r="CP429" s="662"/>
      <c r="CQ429" s="480"/>
      <c r="CR429" s="474"/>
      <c r="CS429" s="578"/>
      <c r="CT429" s="474"/>
      <c r="CU429" s="474"/>
      <c r="CV429" s="474"/>
      <c r="CW429" s="562"/>
      <c r="CX429" s="474"/>
      <c r="CY429" s="474"/>
      <c r="CZ429" s="413"/>
      <c r="DA429" s="413"/>
      <c r="DB429" s="413"/>
      <c r="DC429" s="474"/>
      <c r="DD429" s="474"/>
      <c r="DE429" s="474"/>
      <c r="DF429" s="474" t="s">
        <v>496</v>
      </c>
      <c r="DG429" s="479"/>
      <c r="DH429" s="479"/>
      <c r="DI429" s="413"/>
      <c r="DJ429" s="475" t="s">
        <v>769</v>
      </c>
      <c r="DK429" s="477"/>
      <c r="DL429" s="412"/>
      <c r="DM429" s="413"/>
      <c r="DN429" s="413"/>
      <c r="DO429" s="413"/>
    </row>
    <row r="430" spans="1:146" ht="15.75" thickTop="1">
      <c r="A430" s="471"/>
      <c r="B430" s="471"/>
      <c r="C430" s="474"/>
      <c r="D430" s="474"/>
      <c r="E430" s="474"/>
      <c r="F430" s="474"/>
      <c r="G430" s="474"/>
      <c r="H430" s="474"/>
      <c r="I430" s="474"/>
      <c r="J430" s="474"/>
      <c r="K430" s="474"/>
      <c r="L430" s="474"/>
      <c r="M430" s="474"/>
      <c r="N430" s="474"/>
      <c r="O430" s="474"/>
      <c r="P430" s="659"/>
      <c r="Q430" s="659"/>
      <c r="R430" s="659"/>
      <c r="S430" s="659"/>
      <c r="T430" s="659"/>
      <c r="U430" s="659"/>
      <c r="V430" s="659"/>
      <c r="W430" s="659"/>
      <c r="X430" s="659"/>
      <c r="Y430" s="659"/>
      <c r="Z430" s="659"/>
      <c r="AA430" s="659"/>
      <c r="AB430" s="659"/>
      <c r="AC430" s="659"/>
      <c r="AD430" s="659"/>
      <c r="AE430" s="659"/>
      <c r="AF430" s="659"/>
      <c r="AG430" s="659"/>
      <c r="AH430" s="659"/>
      <c r="AI430" s="659"/>
      <c r="AJ430" s="659"/>
      <c r="AK430" s="659"/>
      <c r="AL430" s="659"/>
      <c r="AM430" s="659"/>
      <c r="AN430" s="659"/>
      <c r="AO430" s="659"/>
      <c r="AP430" s="659"/>
      <c r="AQ430" s="659"/>
      <c r="AR430" s="659"/>
      <c r="AS430" s="659"/>
      <c r="AT430" s="659"/>
      <c r="AU430" s="659"/>
      <c r="AV430" s="659"/>
      <c r="AW430" s="659"/>
      <c r="AX430" s="659"/>
      <c r="AY430" s="659"/>
      <c r="AZ430" s="659"/>
      <c r="BA430" s="659"/>
      <c r="BB430" s="659"/>
      <c r="BC430" s="659"/>
      <c r="BD430" s="659"/>
      <c r="BE430" s="659"/>
      <c r="BF430" s="659"/>
      <c r="BG430" s="659"/>
      <c r="BH430" s="659"/>
      <c r="BI430" s="659"/>
      <c r="BJ430" s="659"/>
      <c r="BK430" s="659"/>
      <c r="BL430" s="659"/>
      <c r="BM430" s="659"/>
      <c r="BN430" s="660"/>
      <c r="BO430" s="659"/>
      <c r="BP430" s="659"/>
      <c r="BQ430" s="659"/>
      <c r="BR430" s="659"/>
      <c r="BS430" s="659"/>
      <c r="BT430" s="659"/>
      <c r="BU430" s="659"/>
      <c r="BV430" s="546"/>
      <c r="BW430" s="696"/>
      <c r="BX430" s="789"/>
      <c r="BY430" s="704"/>
      <c r="BZ430" s="480"/>
      <c r="CA430" s="709"/>
      <c r="CB430" s="480"/>
      <c r="CC430" s="709"/>
      <c r="CD430" s="480"/>
      <c r="CE430" s="662"/>
      <c r="CF430" s="662"/>
      <c r="CG430" s="662"/>
      <c r="CH430" s="662"/>
      <c r="CI430" s="662"/>
      <c r="CJ430" s="662"/>
      <c r="CK430" s="662"/>
      <c r="CL430" s="662"/>
      <c r="CM430" s="662"/>
      <c r="CN430" s="662"/>
      <c r="CO430" s="662"/>
      <c r="CP430" s="662"/>
      <c r="CQ430" s="662"/>
      <c r="CR430" s="478"/>
      <c r="CS430" s="478"/>
      <c r="CT430" s="478"/>
      <c r="CU430" s="478"/>
      <c r="CV430" s="478"/>
      <c r="CW430" s="478"/>
      <c r="CX430" s="478"/>
      <c r="CY430" s="478"/>
      <c r="CZ430" s="478"/>
      <c r="DA430" s="478"/>
      <c r="DB430" s="478"/>
      <c r="DC430" s="478"/>
      <c r="DD430" s="478"/>
      <c r="DE430" s="478"/>
      <c r="DF430" s="478"/>
      <c r="DG430" s="478"/>
      <c r="DH430" s="478"/>
      <c r="DI430" s="478"/>
      <c r="DJ430" s="474"/>
      <c r="DK430" s="477"/>
      <c r="DL430" s="412"/>
      <c r="DM430" s="413"/>
      <c r="DN430" s="413"/>
      <c r="DO430" s="413"/>
    </row>
    <row r="431" spans="1:146" ht="15" customHeight="1">
      <c r="A431" s="952" t="s">
        <v>741</v>
      </c>
      <c r="B431" s="481" t="s">
        <v>718</v>
      </c>
      <c r="C431" s="482" t="s">
        <v>490</v>
      </c>
      <c r="D431" s="106"/>
      <c r="E431" s="483"/>
      <c r="F431" s="483"/>
      <c r="G431" s="483"/>
      <c r="H431" s="483"/>
      <c r="I431" s="483"/>
      <c r="J431" s="483"/>
      <c r="K431" s="483"/>
      <c r="L431" s="483"/>
      <c r="M431" s="483"/>
      <c r="N431" s="483"/>
      <c r="O431" s="483"/>
      <c r="P431" s="663"/>
      <c r="Q431" s="663"/>
      <c r="R431" s="663"/>
      <c r="S431" s="663"/>
      <c r="T431" s="663"/>
      <c r="U431" s="663"/>
      <c r="V431" s="663"/>
      <c r="W431" s="663"/>
      <c r="X431" s="663"/>
      <c r="Y431" s="663"/>
      <c r="Z431" s="663"/>
      <c r="AA431" s="663"/>
      <c r="AB431" s="663"/>
      <c r="AC431" s="663"/>
      <c r="AD431" s="663"/>
      <c r="AE431" s="663"/>
      <c r="AF431" s="663"/>
      <c r="AG431" s="663"/>
      <c r="AH431" s="663"/>
      <c r="AI431" s="663"/>
      <c r="AJ431" s="663"/>
      <c r="AK431" s="663"/>
      <c r="AL431" s="663"/>
      <c r="AM431" s="663"/>
      <c r="AN431" s="663"/>
      <c r="AO431" s="663"/>
      <c r="AP431" s="663"/>
      <c r="AQ431" s="663"/>
      <c r="AR431" s="663"/>
      <c r="AS431" s="663"/>
      <c r="AT431" s="663"/>
      <c r="AU431" s="663"/>
      <c r="AV431" s="663"/>
      <c r="AW431" s="663"/>
      <c r="AX431" s="663"/>
      <c r="AY431" s="663"/>
      <c r="AZ431" s="663"/>
      <c r="BA431" s="663"/>
      <c r="BB431" s="663"/>
      <c r="BC431" s="663"/>
      <c r="BD431" s="663"/>
      <c r="BE431" s="663"/>
      <c r="BF431" s="663"/>
      <c r="BG431" s="663"/>
      <c r="BH431" s="663"/>
      <c r="BI431" s="663"/>
      <c r="BJ431" s="663"/>
      <c r="BK431" s="663"/>
      <c r="BL431" s="663"/>
      <c r="BM431" s="663"/>
      <c r="BN431" s="664"/>
      <c r="BO431" s="663"/>
      <c r="BP431" s="663"/>
      <c r="BQ431" s="663"/>
      <c r="BR431" s="663"/>
      <c r="BS431" s="663"/>
      <c r="BT431" s="663"/>
      <c r="BU431" s="663"/>
      <c r="BV431" s="119"/>
      <c r="BW431" s="697"/>
      <c r="BX431" s="790"/>
      <c r="BY431" s="705"/>
      <c r="BZ431" s="548"/>
      <c r="CA431" s="710"/>
      <c r="CB431" s="548"/>
      <c r="CC431" s="710"/>
      <c r="CD431" s="548"/>
      <c r="CE431" s="484">
        <f t="shared" ref="CE431:CN431" si="577">COUNTIFS($CO$4:$CO$420,1,CE4:CE420,"&gt;0")</f>
        <v>0</v>
      </c>
      <c r="CF431" s="484">
        <f t="shared" si="577"/>
        <v>0</v>
      </c>
      <c r="CG431" s="484">
        <f t="shared" si="577"/>
        <v>0</v>
      </c>
      <c r="CH431" s="484">
        <f t="shared" si="577"/>
        <v>0</v>
      </c>
      <c r="CI431" s="484">
        <f t="shared" si="577"/>
        <v>0</v>
      </c>
      <c r="CJ431" s="484">
        <f t="shared" si="577"/>
        <v>0</v>
      </c>
      <c r="CK431" s="484">
        <f t="shared" si="577"/>
        <v>0</v>
      </c>
      <c r="CL431" s="484">
        <f t="shared" si="577"/>
        <v>0</v>
      </c>
      <c r="CM431" s="484">
        <f t="shared" si="577"/>
        <v>0</v>
      </c>
      <c r="CN431" s="484">
        <f t="shared" si="577"/>
        <v>0</v>
      </c>
      <c r="CO431" s="484"/>
      <c r="CP431" s="484"/>
      <c r="CQ431" s="484"/>
      <c r="CR431" s="484">
        <f t="shared" ref="CR431:CX431" si="578">COUNTIFS($CO$4:$CO$420,1,CR4:CR420,"&gt;0")</f>
        <v>0</v>
      </c>
      <c r="CS431" s="579">
        <f t="shared" si="578"/>
        <v>0</v>
      </c>
      <c r="CT431" s="484">
        <f t="shared" si="578"/>
        <v>0</v>
      </c>
      <c r="CU431" s="484">
        <f t="shared" si="578"/>
        <v>0</v>
      </c>
      <c r="CV431" s="484">
        <f t="shared" si="578"/>
        <v>0</v>
      </c>
      <c r="CW431" s="563">
        <f t="shared" si="578"/>
        <v>0</v>
      </c>
      <c r="CX431" s="484">
        <f t="shared" si="578"/>
        <v>0</v>
      </c>
      <c r="CY431" s="484"/>
      <c r="CZ431" s="484">
        <f t="shared" ref="CZ431:DI431" si="579">COUNTIFS($CO$4:$CO$420,1,CZ4:CZ420,"&gt;0")</f>
        <v>0</v>
      </c>
      <c r="DA431" s="484">
        <f t="shared" si="579"/>
        <v>0</v>
      </c>
      <c r="DB431" s="484">
        <f t="shared" si="579"/>
        <v>0</v>
      </c>
      <c r="DC431" s="484">
        <f t="shared" si="579"/>
        <v>0</v>
      </c>
      <c r="DD431" s="484">
        <f t="shared" si="579"/>
        <v>0</v>
      </c>
      <c r="DE431" s="484">
        <f t="shared" si="579"/>
        <v>0</v>
      </c>
      <c r="DF431" s="484">
        <f t="shared" si="579"/>
        <v>0</v>
      </c>
      <c r="DG431" s="484">
        <f t="shared" si="579"/>
        <v>0</v>
      </c>
      <c r="DH431" s="484">
        <f t="shared" si="579"/>
        <v>0</v>
      </c>
      <c r="DI431" s="484">
        <f t="shared" si="579"/>
        <v>0</v>
      </c>
      <c r="DJ431" s="474"/>
      <c r="DK431" s="477"/>
      <c r="DL431" s="412"/>
      <c r="DM431" s="413"/>
      <c r="DN431" s="413"/>
      <c r="DO431" s="413"/>
      <c r="DP431" s="123"/>
    </row>
    <row r="432" spans="1:146">
      <c r="A432" s="952"/>
      <c r="B432" s="485"/>
      <c r="C432" s="486" t="s">
        <v>491</v>
      </c>
      <c r="D432" s="106"/>
      <c r="E432" s="483"/>
      <c r="F432" s="483"/>
      <c r="G432" s="483"/>
      <c r="H432" s="483"/>
      <c r="I432" s="483"/>
      <c r="J432" s="483"/>
      <c r="K432" s="483"/>
      <c r="L432" s="483"/>
      <c r="M432" s="483"/>
      <c r="N432" s="483"/>
      <c r="O432" s="483"/>
      <c r="P432" s="663"/>
      <c r="Q432" s="663"/>
      <c r="R432" s="663"/>
      <c r="S432" s="663"/>
      <c r="T432" s="663"/>
      <c r="U432" s="663"/>
      <c r="V432" s="663"/>
      <c r="W432" s="663"/>
      <c r="X432" s="663"/>
      <c r="Y432" s="663"/>
      <c r="Z432" s="663"/>
      <c r="AA432" s="663"/>
      <c r="AB432" s="663"/>
      <c r="AC432" s="663"/>
      <c r="AD432" s="663"/>
      <c r="AE432" s="663"/>
      <c r="AF432" s="663"/>
      <c r="AG432" s="663"/>
      <c r="AH432" s="663"/>
      <c r="AI432" s="663"/>
      <c r="AJ432" s="663"/>
      <c r="AK432" s="663"/>
      <c r="AL432" s="663"/>
      <c r="AM432" s="663"/>
      <c r="AN432" s="663"/>
      <c r="AO432" s="663"/>
      <c r="AP432" s="663"/>
      <c r="AQ432" s="663"/>
      <c r="AR432" s="663"/>
      <c r="AS432" s="663"/>
      <c r="AT432" s="663"/>
      <c r="AU432" s="663"/>
      <c r="AV432" s="663"/>
      <c r="AW432" s="663"/>
      <c r="AX432" s="663"/>
      <c r="AY432" s="663"/>
      <c r="AZ432" s="663"/>
      <c r="BA432" s="663"/>
      <c r="BB432" s="663"/>
      <c r="BC432" s="663"/>
      <c r="BD432" s="663"/>
      <c r="BE432" s="663"/>
      <c r="BF432" s="663"/>
      <c r="BG432" s="663"/>
      <c r="BH432" s="663"/>
      <c r="BI432" s="663"/>
      <c r="BJ432" s="663"/>
      <c r="BK432" s="663"/>
      <c r="BL432" s="663"/>
      <c r="BM432" s="663"/>
      <c r="BN432" s="664"/>
      <c r="BO432" s="663"/>
      <c r="BP432" s="663"/>
      <c r="BQ432" s="663"/>
      <c r="BR432" s="663"/>
      <c r="BS432" s="663"/>
      <c r="BT432" s="663"/>
      <c r="BU432" s="663"/>
      <c r="BV432" s="119"/>
      <c r="BW432" s="697"/>
      <c r="BX432" s="790"/>
      <c r="BY432" s="705"/>
      <c r="BZ432" s="548"/>
      <c r="CA432" s="710"/>
      <c r="CB432" s="548"/>
      <c r="CC432" s="710"/>
      <c r="CD432" s="548"/>
      <c r="CE432" s="487">
        <f t="shared" ref="CE432:CN432" si="580">SUMIF($CO$4:$CO$420,1,CE4:CE420)</f>
        <v>0</v>
      </c>
      <c r="CF432" s="487">
        <f t="shared" si="580"/>
        <v>0</v>
      </c>
      <c r="CG432" s="487">
        <f t="shared" si="580"/>
        <v>0</v>
      </c>
      <c r="CH432" s="487">
        <f t="shared" si="580"/>
        <v>0</v>
      </c>
      <c r="CI432" s="487">
        <f t="shared" si="580"/>
        <v>0</v>
      </c>
      <c r="CJ432" s="487">
        <f t="shared" si="580"/>
        <v>0</v>
      </c>
      <c r="CK432" s="487">
        <f t="shared" si="580"/>
        <v>0</v>
      </c>
      <c r="CL432" s="487">
        <f t="shared" si="580"/>
        <v>0</v>
      </c>
      <c r="CM432" s="487">
        <f t="shared" si="580"/>
        <v>0</v>
      </c>
      <c r="CN432" s="487">
        <f t="shared" si="580"/>
        <v>0</v>
      </c>
      <c r="CO432" s="487"/>
      <c r="CP432" s="487"/>
      <c r="CQ432" s="487"/>
      <c r="CR432" s="487">
        <f t="shared" ref="CR432:CX432" si="581">SUMIF($CO$4:$CO$420,1,CR4:CR420)</f>
        <v>0</v>
      </c>
      <c r="CS432" s="580">
        <f t="shared" si="581"/>
        <v>0</v>
      </c>
      <c r="CT432" s="487">
        <f t="shared" si="581"/>
        <v>0</v>
      </c>
      <c r="CU432" s="487">
        <f t="shared" si="581"/>
        <v>0</v>
      </c>
      <c r="CV432" s="487">
        <f t="shared" si="581"/>
        <v>0</v>
      </c>
      <c r="CW432" s="564">
        <f t="shared" si="581"/>
        <v>0</v>
      </c>
      <c r="CX432" s="487">
        <f t="shared" si="581"/>
        <v>0</v>
      </c>
      <c r="CY432" s="487"/>
      <c r="CZ432" s="487">
        <f t="shared" ref="CZ432:DI432" si="582">SUMIF($CO$4:$CO$420,1,CZ4:CZ420)</f>
        <v>0</v>
      </c>
      <c r="DA432" s="487">
        <f t="shared" si="582"/>
        <v>0</v>
      </c>
      <c r="DB432" s="487">
        <f t="shared" si="582"/>
        <v>0</v>
      </c>
      <c r="DC432" s="487">
        <f t="shared" si="582"/>
        <v>0</v>
      </c>
      <c r="DD432" s="487">
        <f t="shared" si="582"/>
        <v>0</v>
      </c>
      <c r="DE432" s="487">
        <f t="shared" si="582"/>
        <v>0</v>
      </c>
      <c r="DF432" s="487">
        <f t="shared" si="582"/>
        <v>0</v>
      </c>
      <c r="DG432" s="487">
        <f t="shared" si="582"/>
        <v>0</v>
      </c>
      <c r="DH432" s="487">
        <f t="shared" si="582"/>
        <v>0</v>
      </c>
      <c r="DI432" s="487">
        <f t="shared" si="582"/>
        <v>0</v>
      </c>
      <c r="DJ432" s="474"/>
      <c r="DK432" s="477"/>
      <c r="DL432" s="412"/>
      <c r="DM432" s="413"/>
      <c r="DN432" s="413"/>
      <c r="DO432" s="413"/>
      <c r="DP432" s="123"/>
    </row>
    <row r="433" spans="1:138">
      <c r="A433" s="952"/>
      <c r="B433" s="481" t="s">
        <v>296</v>
      </c>
      <c r="C433" s="482" t="s">
        <v>490</v>
      </c>
      <c r="D433" s="106"/>
      <c r="E433" s="483"/>
      <c r="F433" s="483"/>
      <c r="G433" s="483"/>
      <c r="H433" s="483"/>
      <c r="I433" s="483"/>
      <c r="J433" s="483"/>
      <c r="K433" s="483"/>
      <c r="L433" s="483"/>
      <c r="M433" s="483"/>
      <c r="N433" s="483"/>
      <c r="O433" s="483"/>
      <c r="P433" s="663"/>
      <c r="Q433" s="663"/>
      <c r="R433" s="663"/>
      <c r="S433" s="663"/>
      <c r="T433" s="663"/>
      <c r="U433" s="663"/>
      <c r="V433" s="663"/>
      <c r="W433" s="663"/>
      <c r="X433" s="663"/>
      <c r="Y433" s="663"/>
      <c r="Z433" s="663"/>
      <c r="AA433" s="663"/>
      <c r="AB433" s="663"/>
      <c r="AC433" s="663"/>
      <c r="AD433" s="663"/>
      <c r="AE433" s="663"/>
      <c r="AF433" s="663"/>
      <c r="AG433" s="663"/>
      <c r="AH433" s="663"/>
      <c r="AI433" s="663"/>
      <c r="AJ433" s="663"/>
      <c r="AK433" s="663"/>
      <c r="AL433" s="663"/>
      <c r="AM433" s="663"/>
      <c r="AN433" s="663"/>
      <c r="AO433" s="663"/>
      <c r="AP433" s="663"/>
      <c r="AQ433" s="663"/>
      <c r="AR433" s="663"/>
      <c r="AS433" s="663"/>
      <c r="AT433" s="663"/>
      <c r="AU433" s="663"/>
      <c r="AV433" s="663"/>
      <c r="AW433" s="663"/>
      <c r="AX433" s="663"/>
      <c r="AY433" s="663"/>
      <c r="AZ433" s="663"/>
      <c r="BA433" s="663"/>
      <c r="BB433" s="663"/>
      <c r="BC433" s="663"/>
      <c r="BD433" s="663"/>
      <c r="BE433" s="663"/>
      <c r="BF433" s="663"/>
      <c r="BG433" s="663"/>
      <c r="BH433" s="663"/>
      <c r="BI433" s="663"/>
      <c r="BJ433" s="663"/>
      <c r="BK433" s="663"/>
      <c r="BL433" s="663"/>
      <c r="BM433" s="663"/>
      <c r="BN433" s="664"/>
      <c r="BO433" s="663"/>
      <c r="BP433" s="663"/>
      <c r="BQ433" s="663"/>
      <c r="BR433" s="663"/>
      <c r="BS433" s="663"/>
      <c r="BT433" s="663"/>
      <c r="BU433" s="663"/>
      <c r="BV433" s="119"/>
      <c r="BW433" s="697"/>
      <c r="BX433" s="790"/>
      <c r="BY433" s="705"/>
      <c r="BZ433" s="548"/>
      <c r="CA433" s="710"/>
      <c r="CB433" s="548"/>
      <c r="CC433" s="710"/>
      <c r="CD433" s="548"/>
      <c r="CE433" s="484">
        <f t="shared" ref="CE433:CX433" si="583">COUNTIFS($CO$4:$CO$420,2,CE4:CE420,"&gt;0")</f>
        <v>3</v>
      </c>
      <c r="CF433" s="484">
        <f t="shared" si="583"/>
        <v>3</v>
      </c>
      <c r="CG433" s="484">
        <f t="shared" si="583"/>
        <v>3</v>
      </c>
      <c r="CH433" s="484">
        <f t="shared" si="583"/>
        <v>3</v>
      </c>
      <c r="CI433" s="484">
        <f t="shared" si="583"/>
        <v>0</v>
      </c>
      <c r="CJ433" s="484">
        <f t="shared" si="583"/>
        <v>0</v>
      </c>
      <c r="CK433" s="484">
        <f t="shared" si="583"/>
        <v>0</v>
      </c>
      <c r="CL433" s="484">
        <f t="shared" si="583"/>
        <v>3</v>
      </c>
      <c r="CM433" s="484">
        <f t="shared" si="583"/>
        <v>0</v>
      </c>
      <c r="CN433" s="484">
        <f t="shared" si="583"/>
        <v>0</v>
      </c>
      <c r="CO433" s="484">
        <f t="shared" si="583"/>
        <v>3</v>
      </c>
      <c r="CP433" s="484">
        <f t="shared" si="583"/>
        <v>0</v>
      </c>
      <c r="CQ433" s="484">
        <f t="shared" si="583"/>
        <v>3</v>
      </c>
      <c r="CR433" s="484">
        <f t="shared" si="583"/>
        <v>3</v>
      </c>
      <c r="CS433" s="579">
        <f t="shared" si="583"/>
        <v>3</v>
      </c>
      <c r="CT433" s="484">
        <f t="shared" si="583"/>
        <v>0</v>
      </c>
      <c r="CU433" s="484">
        <f t="shared" si="583"/>
        <v>0</v>
      </c>
      <c r="CV433" s="484">
        <f t="shared" si="583"/>
        <v>3</v>
      </c>
      <c r="CW433" s="579">
        <f t="shared" si="583"/>
        <v>3</v>
      </c>
      <c r="CX433" s="484">
        <f t="shared" si="583"/>
        <v>3</v>
      </c>
      <c r="CY433" s="484"/>
      <c r="CZ433" s="484">
        <f t="shared" ref="CZ433:DI433" si="584">COUNTIFS($CO$4:$CO$420,2,CZ4:CZ420,"&gt;0")</f>
        <v>3</v>
      </c>
      <c r="DA433" s="484">
        <f t="shared" si="584"/>
        <v>0</v>
      </c>
      <c r="DB433" s="484">
        <f t="shared" si="584"/>
        <v>0</v>
      </c>
      <c r="DC433" s="484">
        <f t="shared" si="584"/>
        <v>0</v>
      </c>
      <c r="DD433" s="484">
        <f t="shared" si="584"/>
        <v>3</v>
      </c>
      <c r="DE433" s="484">
        <f t="shared" si="584"/>
        <v>3</v>
      </c>
      <c r="DF433" s="484">
        <f t="shared" si="584"/>
        <v>3</v>
      </c>
      <c r="DG433" s="484">
        <f t="shared" si="584"/>
        <v>3</v>
      </c>
      <c r="DH433" s="484">
        <f t="shared" si="584"/>
        <v>0</v>
      </c>
      <c r="DI433" s="484">
        <f t="shared" si="584"/>
        <v>0</v>
      </c>
      <c r="DJ433" s="474"/>
      <c r="DK433" s="477"/>
      <c r="DL433" s="412"/>
      <c r="DM433" s="413"/>
      <c r="DN433" s="413"/>
      <c r="DO433" s="498"/>
      <c r="DP433" s="690">
        <f>SUBTOTAL(9,DP4:DP422)</f>
        <v>0</v>
      </c>
      <c r="EH433" s="107">
        <f>SUMIF($CO$4:$CO$411,1,EH4:EH411)</f>
        <v>0</v>
      </c>
    </row>
    <row r="434" spans="1:138">
      <c r="A434" s="952"/>
      <c r="B434" s="485"/>
      <c r="C434" s="486" t="s">
        <v>491</v>
      </c>
      <c r="D434" s="106"/>
      <c r="E434" s="483"/>
      <c r="F434" s="483"/>
      <c r="G434" s="483"/>
      <c r="H434" s="483"/>
      <c r="I434" s="483"/>
      <c r="J434" s="483"/>
      <c r="K434" s="483"/>
      <c r="L434" s="483"/>
      <c r="M434" s="483"/>
      <c r="N434" s="483"/>
      <c r="O434" s="483"/>
      <c r="P434" s="663"/>
      <c r="Q434" s="663"/>
      <c r="R434" s="663"/>
      <c r="S434" s="663"/>
      <c r="T434" s="663"/>
      <c r="U434" s="663"/>
      <c r="V434" s="663"/>
      <c r="W434" s="663"/>
      <c r="X434" s="663"/>
      <c r="Y434" s="663"/>
      <c r="Z434" s="663"/>
      <c r="AA434" s="663"/>
      <c r="AB434" s="663"/>
      <c r="AC434" s="663"/>
      <c r="AD434" s="663"/>
      <c r="AE434" s="663"/>
      <c r="AF434" s="663"/>
      <c r="AG434" s="663"/>
      <c r="AH434" s="663"/>
      <c r="AI434" s="663"/>
      <c r="AJ434" s="663"/>
      <c r="AK434" s="663"/>
      <c r="AL434" s="663"/>
      <c r="AM434" s="663"/>
      <c r="AN434" s="663"/>
      <c r="AO434" s="663"/>
      <c r="AP434" s="663"/>
      <c r="AQ434" s="663"/>
      <c r="AR434" s="663"/>
      <c r="AS434" s="663"/>
      <c r="AT434" s="663"/>
      <c r="AU434" s="663"/>
      <c r="AV434" s="663"/>
      <c r="AW434" s="663"/>
      <c r="AX434" s="663"/>
      <c r="AY434" s="663"/>
      <c r="AZ434" s="663"/>
      <c r="BA434" s="663"/>
      <c r="BB434" s="663"/>
      <c r="BC434" s="663"/>
      <c r="BD434" s="663"/>
      <c r="BE434" s="663"/>
      <c r="BF434" s="663"/>
      <c r="BG434" s="663"/>
      <c r="BH434" s="663"/>
      <c r="BI434" s="663"/>
      <c r="BJ434" s="663"/>
      <c r="BK434" s="663"/>
      <c r="BL434" s="663"/>
      <c r="BM434" s="663"/>
      <c r="BN434" s="664"/>
      <c r="BO434" s="663"/>
      <c r="BP434" s="663"/>
      <c r="BQ434" s="663"/>
      <c r="BR434" s="663"/>
      <c r="BS434" s="663"/>
      <c r="BT434" s="663"/>
      <c r="BU434" s="663"/>
      <c r="BV434" s="119"/>
      <c r="BW434" s="697"/>
      <c r="BX434" s="790"/>
      <c r="BY434" s="705"/>
      <c r="BZ434" s="548"/>
      <c r="CA434" s="710"/>
      <c r="CB434" s="548"/>
      <c r="CC434" s="710"/>
      <c r="CD434" s="548"/>
      <c r="CE434" s="487">
        <f t="shared" ref="CE434:CX434" si="585">SUMIF($CO$4:$CO$420,2,CE4:CE420)</f>
        <v>4090</v>
      </c>
      <c r="CF434" s="487">
        <f t="shared" si="585"/>
        <v>15360</v>
      </c>
      <c r="CG434" s="487">
        <f t="shared" si="585"/>
        <v>8752.5</v>
      </c>
      <c r="CH434" s="487">
        <f t="shared" si="585"/>
        <v>2050.5</v>
      </c>
      <c r="CI434" s="487">
        <f t="shared" si="585"/>
        <v>0</v>
      </c>
      <c r="CJ434" s="487">
        <f t="shared" si="585"/>
        <v>0</v>
      </c>
      <c r="CK434" s="487">
        <f t="shared" si="585"/>
        <v>0</v>
      </c>
      <c r="CL434" s="487">
        <f t="shared" si="585"/>
        <v>18331.63</v>
      </c>
      <c r="CM434" s="487">
        <f t="shared" si="585"/>
        <v>0</v>
      </c>
      <c r="CN434" s="487">
        <f t="shared" si="585"/>
        <v>0</v>
      </c>
      <c r="CO434" s="487">
        <f t="shared" si="585"/>
        <v>6</v>
      </c>
      <c r="CP434" s="487">
        <f t="shared" si="585"/>
        <v>0</v>
      </c>
      <c r="CQ434" s="487">
        <f t="shared" si="585"/>
        <v>5.17</v>
      </c>
      <c r="CR434" s="487">
        <f t="shared" si="585"/>
        <v>26465.4</v>
      </c>
      <c r="CS434" s="580">
        <f t="shared" si="585"/>
        <v>75050.03</v>
      </c>
      <c r="CT434" s="487">
        <f t="shared" si="585"/>
        <v>0</v>
      </c>
      <c r="CU434" s="487">
        <f t="shared" si="585"/>
        <v>0</v>
      </c>
      <c r="CV434" s="487">
        <f t="shared" si="585"/>
        <v>2017.05</v>
      </c>
      <c r="CW434" s="580">
        <f t="shared" si="585"/>
        <v>77067.08</v>
      </c>
      <c r="CX434" s="487">
        <f t="shared" si="585"/>
        <v>13872.08</v>
      </c>
      <c r="CY434" s="487"/>
      <c r="CZ434" s="487">
        <f t="shared" ref="CZ434:DI434" si="586">SUMIF($CO$4:$CO$420,2,CZ4:CZ420)</f>
        <v>949.58</v>
      </c>
      <c r="DA434" s="487">
        <f t="shared" si="586"/>
        <v>0</v>
      </c>
      <c r="DB434" s="487">
        <f t="shared" si="586"/>
        <v>0</v>
      </c>
      <c r="DC434" s="487">
        <f t="shared" si="586"/>
        <v>0</v>
      </c>
      <c r="DD434" s="487">
        <f t="shared" si="586"/>
        <v>14821.66</v>
      </c>
      <c r="DE434" s="487">
        <f t="shared" si="586"/>
        <v>16511.009999999998</v>
      </c>
      <c r="DF434" s="487">
        <f t="shared" si="586"/>
        <v>13872.08</v>
      </c>
      <c r="DG434" s="487">
        <f t="shared" si="586"/>
        <v>76117.5</v>
      </c>
      <c r="DH434" s="487">
        <f t="shared" si="586"/>
        <v>0</v>
      </c>
      <c r="DI434" s="487">
        <f t="shared" si="586"/>
        <v>0</v>
      </c>
      <c r="DJ434" s="474"/>
      <c r="DK434" s="477"/>
      <c r="DL434" s="412"/>
      <c r="DM434" s="413"/>
      <c r="DN434" s="413"/>
      <c r="DO434" s="413"/>
      <c r="DP434" s="123"/>
      <c r="DR434" s="868"/>
    </row>
    <row r="435" spans="1:138">
      <c r="A435" s="952"/>
      <c r="B435" s="481" t="s">
        <v>297</v>
      </c>
      <c r="C435" s="482" t="s">
        <v>490</v>
      </c>
      <c r="D435" s="106"/>
      <c r="E435" s="483"/>
      <c r="F435" s="483"/>
      <c r="G435" s="483"/>
      <c r="H435" s="483"/>
      <c r="I435" s="483"/>
      <c r="J435" s="483"/>
      <c r="K435" s="483"/>
      <c r="L435" s="483"/>
      <c r="M435" s="483"/>
      <c r="N435" s="483"/>
      <c r="O435" s="483"/>
      <c r="P435" s="663"/>
      <c r="Q435" s="663"/>
      <c r="R435" s="663"/>
      <c r="S435" s="663"/>
      <c r="T435" s="663"/>
      <c r="U435" s="663"/>
      <c r="V435" s="663"/>
      <c r="W435" s="663"/>
      <c r="X435" s="663"/>
      <c r="Y435" s="663"/>
      <c r="Z435" s="663"/>
      <c r="AA435" s="663"/>
      <c r="AB435" s="663"/>
      <c r="AC435" s="663"/>
      <c r="AD435" s="663"/>
      <c r="AE435" s="663"/>
      <c r="AF435" s="663"/>
      <c r="AG435" s="663"/>
      <c r="AH435" s="663"/>
      <c r="AI435" s="663"/>
      <c r="AJ435" s="663"/>
      <c r="AK435" s="663"/>
      <c r="AL435" s="663"/>
      <c r="AM435" s="663"/>
      <c r="AN435" s="663"/>
      <c r="AO435" s="663"/>
      <c r="AP435" s="663"/>
      <c r="AQ435" s="663"/>
      <c r="AR435" s="663"/>
      <c r="AS435" s="663"/>
      <c r="AT435" s="663"/>
      <c r="AU435" s="663"/>
      <c r="AV435" s="663"/>
      <c r="AW435" s="663"/>
      <c r="AX435" s="663"/>
      <c r="AY435" s="663"/>
      <c r="AZ435" s="663"/>
      <c r="BA435" s="663"/>
      <c r="BB435" s="663"/>
      <c r="BC435" s="663"/>
      <c r="BD435" s="663"/>
      <c r="BE435" s="663"/>
      <c r="BF435" s="663"/>
      <c r="BG435" s="663"/>
      <c r="BH435" s="663"/>
      <c r="BI435" s="663"/>
      <c r="BJ435" s="663"/>
      <c r="BK435" s="663"/>
      <c r="BL435" s="663"/>
      <c r="BM435" s="663"/>
      <c r="BN435" s="664"/>
      <c r="BO435" s="663"/>
      <c r="BP435" s="663"/>
      <c r="BQ435" s="663"/>
      <c r="BR435" s="663"/>
      <c r="BS435" s="663"/>
      <c r="BT435" s="663"/>
      <c r="BU435" s="663"/>
      <c r="BV435" s="119"/>
      <c r="BW435" s="697"/>
      <c r="BX435" s="790"/>
      <c r="BY435" s="706"/>
      <c r="BZ435" s="548"/>
      <c r="CA435" s="706"/>
      <c r="CB435" s="548"/>
      <c r="CC435" s="706"/>
      <c r="CD435" s="548"/>
      <c r="CE435" s="484">
        <f t="shared" ref="CE435:CX435" si="587">COUNTIFS($CO$4:$CO$420,3,CE4:CE420,"&gt;0")</f>
        <v>39</v>
      </c>
      <c r="CF435" s="484">
        <f t="shared" si="587"/>
        <v>39</v>
      </c>
      <c r="CG435" s="484">
        <f t="shared" si="587"/>
        <v>39</v>
      </c>
      <c r="CH435" s="484">
        <f t="shared" si="587"/>
        <v>33</v>
      </c>
      <c r="CI435" s="484">
        <f t="shared" si="587"/>
        <v>0</v>
      </c>
      <c r="CJ435" s="484">
        <f t="shared" si="587"/>
        <v>0</v>
      </c>
      <c r="CK435" s="484">
        <f t="shared" si="587"/>
        <v>0</v>
      </c>
      <c r="CL435" s="484">
        <f t="shared" si="587"/>
        <v>39</v>
      </c>
      <c r="CM435" s="484">
        <f t="shared" si="587"/>
        <v>0</v>
      </c>
      <c r="CN435" s="484">
        <f t="shared" si="587"/>
        <v>0</v>
      </c>
      <c r="CO435" s="484">
        <f t="shared" si="587"/>
        <v>39</v>
      </c>
      <c r="CP435" s="484">
        <f t="shared" si="587"/>
        <v>0</v>
      </c>
      <c r="CQ435" s="484">
        <f t="shared" si="587"/>
        <v>39</v>
      </c>
      <c r="CR435" s="484">
        <f t="shared" si="587"/>
        <v>39</v>
      </c>
      <c r="CS435" s="579">
        <f t="shared" si="587"/>
        <v>39</v>
      </c>
      <c r="CT435" s="484">
        <f t="shared" si="587"/>
        <v>0</v>
      </c>
      <c r="CU435" s="484">
        <f t="shared" si="587"/>
        <v>0</v>
      </c>
      <c r="CV435" s="484">
        <f t="shared" si="587"/>
        <v>39</v>
      </c>
      <c r="CW435" s="579">
        <f t="shared" si="587"/>
        <v>39</v>
      </c>
      <c r="CX435" s="484">
        <f t="shared" si="587"/>
        <v>39</v>
      </c>
      <c r="CY435" s="484"/>
      <c r="CZ435" s="484">
        <f t="shared" ref="CZ435:DI435" si="588">COUNTIFS($CO$4:$CO$420,3,CZ4:CZ420,"&gt;0")</f>
        <v>39</v>
      </c>
      <c r="DA435" s="484">
        <f t="shared" si="588"/>
        <v>1</v>
      </c>
      <c r="DB435" s="484">
        <f t="shared" si="588"/>
        <v>0</v>
      </c>
      <c r="DC435" s="484">
        <f t="shared" si="588"/>
        <v>1</v>
      </c>
      <c r="DD435" s="484">
        <f t="shared" si="588"/>
        <v>39</v>
      </c>
      <c r="DE435" s="484">
        <f t="shared" si="588"/>
        <v>39</v>
      </c>
      <c r="DF435" s="484">
        <f t="shared" si="588"/>
        <v>39</v>
      </c>
      <c r="DG435" s="484">
        <f t="shared" si="588"/>
        <v>36</v>
      </c>
      <c r="DH435" s="484">
        <f t="shared" si="588"/>
        <v>3</v>
      </c>
      <c r="DI435" s="484">
        <f t="shared" si="588"/>
        <v>0</v>
      </c>
      <c r="DJ435" s="474"/>
      <c r="DK435" s="477"/>
      <c r="DL435" s="488"/>
      <c r="DM435" s="413"/>
      <c r="DN435" s="413"/>
      <c r="DO435" s="413"/>
      <c r="EH435" s="107">
        <f>SUMIF($CO$4:$CO$411,2,EH4:EH411)</f>
        <v>3</v>
      </c>
    </row>
    <row r="436" spans="1:138">
      <c r="A436" s="952"/>
      <c r="B436" s="485"/>
      <c r="C436" s="486" t="s">
        <v>491</v>
      </c>
      <c r="D436" s="106"/>
      <c r="E436" s="483"/>
      <c r="F436" s="483"/>
      <c r="G436" s="483"/>
      <c r="H436" s="483"/>
      <c r="I436" s="483"/>
      <c r="J436" s="483"/>
      <c r="K436" s="483"/>
      <c r="L436" s="483"/>
      <c r="M436" s="483"/>
      <c r="N436" s="483"/>
      <c r="O436" s="483"/>
      <c r="P436" s="663"/>
      <c r="Q436" s="663"/>
      <c r="R436" s="663"/>
      <c r="S436" s="663"/>
      <c r="T436" s="663"/>
      <c r="U436" s="663"/>
      <c r="V436" s="663"/>
      <c r="W436" s="663"/>
      <c r="X436" s="663"/>
      <c r="Y436" s="663"/>
      <c r="Z436" s="663"/>
      <c r="AA436" s="663"/>
      <c r="AB436" s="663"/>
      <c r="AC436" s="663"/>
      <c r="AD436" s="663"/>
      <c r="AE436" s="663"/>
      <c r="AF436" s="663"/>
      <c r="AG436" s="663"/>
      <c r="AH436" s="663"/>
      <c r="AI436" s="663"/>
      <c r="AJ436" s="663"/>
      <c r="AK436" s="663"/>
      <c r="AL436" s="663"/>
      <c r="AM436" s="663"/>
      <c r="AN436" s="663"/>
      <c r="AO436" s="663"/>
      <c r="AP436" s="663"/>
      <c r="AQ436" s="663"/>
      <c r="AR436" s="663"/>
      <c r="AS436" s="663"/>
      <c r="AT436" s="663"/>
      <c r="AU436" s="663"/>
      <c r="AV436" s="663"/>
      <c r="AW436" s="663"/>
      <c r="AX436" s="663"/>
      <c r="AY436" s="663"/>
      <c r="AZ436" s="663"/>
      <c r="BA436" s="663"/>
      <c r="BB436" s="663"/>
      <c r="BC436" s="663"/>
      <c r="BD436" s="663"/>
      <c r="BE436" s="663"/>
      <c r="BF436" s="663"/>
      <c r="BG436" s="663"/>
      <c r="BH436" s="663"/>
      <c r="BI436" s="663"/>
      <c r="BJ436" s="663"/>
      <c r="BK436" s="663"/>
      <c r="BL436" s="663"/>
      <c r="BM436" s="663"/>
      <c r="BN436" s="664"/>
      <c r="BO436" s="663"/>
      <c r="BP436" s="663"/>
      <c r="BQ436" s="663"/>
      <c r="BR436" s="663"/>
      <c r="BS436" s="663"/>
      <c r="BT436" s="663"/>
      <c r="BU436" s="663"/>
      <c r="BV436" s="119"/>
      <c r="BW436" s="697"/>
      <c r="BX436" s="790"/>
      <c r="BY436" s="706"/>
      <c r="BZ436" s="548"/>
      <c r="CA436" s="706"/>
      <c r="CB436" s="548"/>
      <c r="CC436" s="706"/>
      <c r="CD436" s="548"/>
      <c r="CE436" s="487">
        <f t="shared" ref="CE436:CX436" si="589">SUMIF($CO$4:$CO$420,3,CE4:CE420)</f>
        <v>45400</v>
      </c>
      <c r="CF436" s="487">
        <f t="shared" si="589"/>
        <v>150510</v>
      </c>
      <c r="CG436" s="487">
        <f t="shared" si="589"/>
        <v>60989</v>
      </c>
      <c r="CH436" s="487">
        <f t="shared" si="589"/>
        <v>12914.59</v>
      </c>
      <c r="CI436" s="487">
        <f t="shared" si="589"/>
        <v>0</v>
      </c>
      <c r="CJ436" s="487">
        <f t="shared" si="589"/>
        <v>0</v>
      </c>
      <c r="CK436" s="487">
        <f t="shared" si="589"/>
        <v>0</v>
      </c>
      <c r="CL436" s="487">
        <f t="shared" si="589"/>
        <v>166984.4</v>
      </c>
      <c r="CM436" s="487">
        <f t="shared" si="589"/>
        <v>0</v>
      </c>
      <c r="CN436" s="487">
        <f t="shared" si="589"/>
        <v>0</v>
      </c>
      <c r="CO436" s="487">
        <f t="shared" si="589"/>
        <v>117</v>
      </c>
      <c r="CP436" s="487">
        <f t="shared" si="589"/>
        <v>0</v>
      </c>
      <c r="CQ436" s="487">
        <f t="shared" si="589"/>
        <v>91.2</v>
      </c>
      <c r="CR436" s="487">
        <f t="shared" si="589"/>
        <v>345021.2</v>
      </c>
      <c r="CS436" s="580">
        <f t="shared" si="589"/>
        <v>781819.19</v>
      </c>
      <c r="CT436" s="487">
        <f t="shared" si="589"/>
        <v>0</v>
      </c>
      <c r="CU436" s="487">
        <f t="shared" si="589"/>
        <v>0</v>
      </c>
      <c r="CV436" s="487">
        <f t="shared" si="589"/>
        <v>26221.65</v>
      </c>
      <c r="CW436" s="580">
        <f t="shared" si="589"/>
        <v>808040.84</v>
      </c>
      <c r="CX436" s="487">
        <f t="shared" si="589"/>
        <v>145447.34</v>
      </c>
      <c r="CY436" s="487"/>
      <c r="CZ436" s="487">
        <f t="shared" ref="CZ436:DI436" si="590">SUMIF($CO$4:$CO$420,3,CZ4:CZ420)</f>
        <v>9956.2199999999993</v>
      </c>
      <c r="DA436" s="487">
        <f t="shared" si="590"/>
        <v>5549.53</v>
      </c>
      <c r="DB436" s="487">
        <f t="shared" si="590"/>
        <v>0</v>
      </c>
      <c r="DC436" s="487">
        <f t="shared" si="590"/>
        <v>4348.8500000000004</v>
      </c>
      <c r="DD436" s="487">
        <f t="shared" si="590"/>
        <v>165301.94</v>
      </c>
      <c r="DE436" s="487">
        <f t="shared" si="590"/>
        <v>172000.22</v>
      </c>
      <c r="DF436" s="487">
        <f t="shared" si="590"/>
        <v>145447.34</v>
      </c>
      <c r="DG436" s="487">
        <f t="shared" si="590"/>
        <v>726423.21</v>
      </c>
      <c r="DH436" s="487">
        <f t="shared" si="590"/>
        <v>61763.03</v>
      </c>
      <c r="DI436" s="487">
        <f t="shared" si="590"/>
        <v>0</v>
      </c>
      <c r="DJ436" s="474"/>
      <c r="DK436" s="477"/>
      <c r="DL436" s="488"/>
      <c r="DM436" s="413"/>
      <c r="DN436" s="413"/>
      <c r="DO436" s="413"/>
      <c r="DP436" s="123"/>
    </row>
    <row r="437" spans="1:138">
      <c r="A437" s="952"/>
      <c r="B437" s="481" t="s">
        <v>298</v>
      </c>
      <c r="C437" s="482" t="s">
        <v>490</v>
      </c>
      <c r="D437" s="106"/>
      <c r="E437" s="483"/>
      <c r="F437" s="483"/>
      <c r="G437" s="483"/>
      <c r="H437" s="483"/>
      <c r="I437" s="483"/>
      <c r="J437" s="483"/>
      <c r="K437" s="483"/>
      <c r="L437" s="483"/>
      <c r="M437" s="483"/>
      <c r="N437" s="483"/>
      <c r="O437" s="483"/>
      <c r="P437" s="663"/>
      <c r="Q437" s="663"/>
      <c r="R437" s="663"/>
      <c r="S437" s="663"/>
      <c r="T437" s="663"/>
      <c r="U437" s="663"/>
      <c r="V437" s="663"/>
      <c r="W437" s="663"/>
      <c r="X437" s="663"/>
      <c r="Y437" s="663"/>
      <c r="Z437" s="663"/>
      <c r="AA437" s="663"/>
      <c r="AB437" s="663"/>
      <c r="AC437" s="663"/>
      <c r="AD437" s="663"/>
      <c r="AE437" s="663"/>
      <c r="AF437" s="663"/>
      <c r="AG437" s="663"/>
      <c r="AH437" s="663"/>
      <c r="AI437" s="663"/>
      <c r="AJ437" s="663"/>
      <c r="AK437" s="663"/>
      <c r="AL437" s="663"/>
      <c r="AM437" s="663"/>
      <c r="AN437" s="663"/>
      <c r="AO437" s="663"/>
      <c r="AP437" s="663"/>
      <c r="AQ437" s="663"/>
      <c r="AR437" s="663"/>
      <c r="AS437" s="663"/>
      <c r="AT437" s="663"/>
      <c r="AU437" s="663"/>
      <c r="AV437" s="663"/>
      <c r="AW437" s="663"/>
      <c r="AX437" s="663"/>
      <c r="AY437" s="663"/>
      <c r="AZ437" s="663"/>
      <c r="BA437" s="663"/>
      <c r="BB437" s="663"/>
      <c r="BC437" s="663"/>
      <c r="BD437" s="663"/>
      <c r="BE437" s="663"/>
      <c r="BF437" s="663"/>
      <c r="BG437" s="663"/>
      <c r="BH437" s="663"/>
      <c r="BI437" s="663"/>
      <c r="BJ437" s="663"/>
      <c r="BK437" s="663"/>
      <c r="BL437" s="663"/>
      <c r="BM437" s="663"/>
      <c r="BN437" s="664"/>
      <c r="BO437" s="663"/>
      <c r="BP437" s="663"/>
      <c r="BQ437" s="663"/>
      <c r="BR437" s="663"/>
      <c r="BS437" s="663"/>
      <c r="BT437" s="663"/>
      <c r="BU437" s="663"/>
      <c r="BV437" s="119"/>
      <c r="BW437" s="697"/>
      <c r="BX437" s="790"/>
      <c r="BY437" s="706"/>
      <c r="BZ437" s="548"/>
      <c r="CA437" s="711"/>
      <c r="CB437" s="548"/>
      <c r="CC437" s="706"/>
      <c r="CD437" s="548"/>
      <c r="CE437" s="484">
        <f t="shared" ref="CE437:CX437" si="591">COUNTIFS($CO$4:$CO$420,4,CE4:CE420,"&gt;0")</f>
        <v>94</v>
      </c>
      <c r="CF437" s="484">
        <f t="shared" si="591"/>
        <v>94</v>
      </c>
      <c r="CG437" s="484">
        <f t="shared" si="591"/>
        <v>74</v>
      </c>
      <c r="CH437" s="484">
        <f t="shared" si="591"/>
        <v>2</v>
      </c>
      <c r="CI437" s="484">
        <f t="shared" si="591"/>
        <v>0</v>
      </c>
      <c r="CJ437" s="484">
        <f t="shared" si="591"/>
        <v>0</v>
      </c>
      <c r="CK437" s="484">
        <f t="shared" si="591"/>
        <v>0</v>
      </c>
      <c r="CL437" s="484">
        <f t="shared" si="591"/>
        <v>94</v>
      </c>
      <c r="CM437" s="484">
        <f t="shared" si="591"/>
        <v>0</v>
      </c>
      <c r="CN437" s="484">
        <f t="shared" si="591"/>
        <v>0</v>
      </c>
      <c r="CO437" s="484">
        <f t="shared" si="591"/>
        <v>94</v>
      </c>
      <c r="CP437" s="484">
        <f t="shared" si="591"/>
        <v>0</v>
      </c>
      <c r="CQ437" s="484">
        <f t="shared" si="591"/>
        <v>94</v>
      </c>
      <c r="CR437" s="484">
        <f t="shared" si="591"/>
        <v>94</v>
      </c>
      <c r="CS437" s="579">
        <f t="shared" si="591"/>
        <v>94</v>
      </c>
      <c r="CT437" s="484">
        <f t="shared" si="591"/>
        <v>0</v>
      </c>
      <c r="CU437" s="484">
        <f t="shared" si="591"/>
        <v>0</v>
      </c>
      <c r="CV437" s="484">
        <f t="shared" si="591"/>
        <v>94</v>
      </c>
      <c r="CW437" s="579">
        <f t="shared" si="591"/>
        <v>94</v>
      </c>
      <c r="CX437" s="484">
        <f t="shared" si="591"/>
        <v>94</v>
      </c>
      <c r="CY437" s="484"/>
      <c r="CZ437" s="484">
        <f t="shared" ref="CZ437:DI437" si="592">COUNTIFS($CO$4:$CO$420,4,CZ4:CZ420,"&gt;0")</f>
        <v>93</v>
      </c>
      <c r="DA437" s="484">
        <f t="shared" si="592"/>
        <v>6</v>
      </c>
      <c r="DB437" s="484">
        <f t="shared" si="592"/>
        <v>0</v>
      </c>
      <c r="DC437" s="484">
        <f t="shared" si="592"/>
        <v>2</v>
      </c>
      <c r="DD437" s="484">
        <f t="shared" si="592"/>
        <v>94</v>
      </c>
      <c r="DE437" s="484">
        <f t="shared" si="592"/>
        <v>94</v>
      </c>
      <c r="DF437" s="484">
        <f t="shared" si="592"/>
        <v>94</v>
      </c>
      <c r="DG437" s="484">
        <f t="shared" si="592"/>
        <v>85</v>
      </c>
      <c r="DH437" s="484">
        <f t="shared" si="592"/>
        <v>9</v>
      </c>
      <c r="DI437" s="484">
        <f t="shared" si="592"/>
        <v>0</v>
      </c>
      <c r="DJ437" s="474"/>
      <c r="DK437" s="477"/>
      <c r="DL437" s="412"/>
      <c r="DM437" s="413"/>
      <c r="DN437" s="413"/>
      <c r="DO437" s="413"/>
      <c r="EH437" s="107">
        <f>SUMIF($CO$4:$CO$411,3,EH4:EH411)</f>
        <v>39</v>
      </c>
    </row>
    <row r="438" spans="1:138">
      <c r="A438" s="952"/>
      <c r="B438" s="485"/>
      <c r="C438" s="486" t="s">
        <v>491</v>
      </c>
      <c r="D438" s="106"/>
      <c r="E438" s="483"/>
      <c r="F438" s="483"/>
      <c r="G438" s="483"/>
      <c r="H438" s="483"/>
      <c r="I438" s="483"/>
      <c r="J438" s="483"/>
      <c r="K438" s="483"/>
      <c r="L438" s="483"/>
      <c r="M438" s="483"/>
      <c r="N438" s="483"/>
      <c r="O438" s="483"/>
      <c r="P438" s="663"/>
      <c r="Q438" s="663"/>
      <c r="R438" s="663"/>
      <c r="S438" s="663"/>
      <c r="T438" s="663"/>
      <c r="U438" s="663"/>
      <c r="V438" s="663"/>
      <c r="W438" s="663"/>
      <c r="X438" s="663"/>
      <c r="Y438" s="663"/>
      <c r="Z438" s="663"/>
      <c r="AA438" s="663"/>
      <c r="AB438" s="663"/>
      <c r="AC438" s="663"/>
      <c r="AD438" s="663"/>
      <c r="AE438" s="663"/>
      <c r="AF438" s="663"/>
      <c r="AG438" s="663"/>
      <c r="AH438" s="663"/>
      <c r="AI438" s="663"/>
      <c r="AJ438" s="663"/>
      <c r="AK438" s="663"/>
      <c r="AL438" s="663"/>
      <c r="AM438" s="663"/>
      <c r="AN438" s="663"/>
      <c r="AO438" s="663"/>
      <c r="AP438" s="663"/>
      <c r="AQ438" s="663"/>
      <c r="AR438" s="663"/>
      <c r="AS438" s="663"/>
      <c r="AT438" s="663"/>
      <c r="AU438" s="663"/>
      <c r="AV438" s="663"/>
      <c r="AW438" s="663"/>
      <c r="AX438" s="663"/>
      <c r="AY438" s="663"/>
      <c r="AZ438" s="663"/>
      <c r="BA438" s="663"/>
      <c r="BB438" s="663"/>
      <c r="BC438" s="663"/>
      <c r="BD438" s="663"/>
      <c r="BE438" s="663"/>
      <c r="BF438" s="663"/>
      <c r="BG438" s="663"/>
      <c r="BH438" s="663"/>
      <c r="BI438" s="663"/>
      <c r="BJ438" s="663"/>
      <c r="BK438" s="663"/>
      <c r="BL438" s="663"/>
      <c r="BM438" s="663"/>
      <c r="BN438" s="664"/>
      <c r="BO438" s="663"/>
      <c r="BP438" s="663"/>
      <c r="BQ438" s="663"/>
      <c r="BR438" s="663"/>
      <c r="BS438" s="663"/>
      <c r="BT438" s="663"/>
      <c r="BU438" s="663"/>
      <c r="BV438" s="119"/>
      <c r="BW438" s="697"/>
      <c r="BX438" s="791"/>
      <c r="BY438" s="706"/>
      <c r="BZ438" s="489"/>
      <c r="CA438" s="706"/>
      <c r="CB438" s="489"/>
      <c r="CC438" s="706"/>
      <c r="CD438" s="489"/>
      <c r="CE438" s="487">
        <f t="shared" ref="CE438:CX438" si="593">SUMIF($CO$4:$CO$420,4,CE4:CE420)</f>
        <v>60830</v>
      </c>
      <c r="CF438" s="487">
        <f t="shared" si="593"/>
        <v>271180</v>
      </c>
      <c r="CG438" s="487">
        <f t="shared" si="593"/>
        <v>82342</v>
      </c>
      <c r="CH438" s="487">
        <f t="shared" si="593"/>
        <v>819</v>
      </c>
      <c r="CI438" s="487">
        <f t="shared" si="593"/>
        <v>0</v>
      </c>
      <c r="CJ438" s="487">
        <f t="shared" si="593"/>
        <v>0</v>
      </c>
      <c r="CK438" s="487">
        <f t="shared" si="593"/>
        <v>0</v>
      </c>
      <c r="CL438" s="487">
        <f t="shared" si="593"/>
        <v>269328.92</v>
      </c>
      <c r="CM438" s="487">
        <f t="shared" si="593"/>
        <v>0</v>
      </c>
      <c r="CN438" s="487">
        <f t="shared" si="593"/>
        <v>0</v>
      </c>
      <c r="CO438" s="487">
        <f t="shared" si="593"/>
        <v>376</v>
      </c>
      <c r="CP438" s="487">
        <f t="shared" si="593"/>
        <v>0</v>
      </c>
      <c r="CQ438" s="487">
        <f t="shared" si="593"/>
        <v>285.01</v>
      </c>
      <c r="CR438" s="487">
        <f t="shared" si="593"/>
        <v>816325.5</v>
      </c>
      <c r="CS438" s="580">
        <f t="shared" si="593"/>
        <v>1500825.42</v>
      </c>
      <c r="CT438" s="487">
        <f t="shared" si="593"/>
        <v>0</v>
      </c>
      <c r="CU438" s="487">
        <f t="shared" si="593"/>
        <v>0</v>
      </c>
      <c r="CV438" s="487">
        <f t="shared" si="593"/>
        <v>63200.9</v>
      </c>
      <c r="CW438" s="580">
        <f t="shared" si="593"/>
        <v>1564026.32</v>
      </c>
      <c r="CX438" s="487">
        <f t="shared" si="593"/>
        <v>281524.76</v>
      </c>
      <c r="CY438" s="487"/>
      <c r="CZ438" s="487">
        <f t="shared" ref="CZ438:DI438" si="594">SUMIF($CO$4:$CO$420,4,CZ4:CZ420)</f>
        <v>19011.490000000002</v>
      </c>
      <c r="DA438" s="487">
        <f t="shared" si="594"/>
        <v>39550.230000000003</v>
      </c>
      <c r="DB438" s="487">
        <f t="shared" si="594"/>
        <v>0</v>
      </c>
      <c r="DC438" s="487">
        <f t="shared" si="594"/>
        <v>4787.66</v>
      </c>
      <c r="DD438" s="487">
        <f t="shared" si="594"/>
        <v>344874.14</v>
      </c>
      <c r="DE438" s="487">
        <f t="shared" si="594"/>
        <v>330181.64</v>
      </c>
      <c r="DF438" s="487">
        <f t="shared" si="594"/>
        <v>281524.76</v>
      </c>
      <c r="DG438" s="487">
        <f t="shared" si="594"/>
        <v>1355422.16</v>
      </c>
      <c r="DH438" s="487">
        <f t="shared" si="594"/>
        <v>145254.78</v>
      </c>
      <c r="DI438" s="487">
        <f t="shared" si="594"/>
        <v>0</v>
      </c>
      <c r="DJ438" s="474"/>
      <c r="DK438" s="477"/>
      <c r="DL438" s="412"/>
      <c r="DM438" s="413"/>
      <c r="DN438" s="413"/>
      <c r="DO438" s="413"/>
      <c r="EH438" s="107">
        <f>EH433+EH435+EH437</f>
        <v>42</v>
      </c>
    </row>
    <row r="439" spans="1:138">
      <c r="A439" s="471"/>
      <c r="B439" s="490"/>
      <c r="C439" s="491"/>
      <c r="D439" s="492"/>
      <c r="E439" s="493"/>
      <c r="F439" s="493"/>
      <c r="G439" s="493"/>
      <c r="H439" s="493"/>
      <c r="I439" s="493"/>
      <c r="J439" s="493"/>
      <c r="K439" s="493"/>
      <c r="L439" s="493"/>
      <c r="M439" s="493"/>
      <c r="N439" s="493"/>
      <c r="O439" s="493"/>
      <c r="P439" s="665"/>
      <c r="Q439" s="665"/>
      <c r="R439" s="665"/>
      <c r="S439" s="665"/>
      <c r="T439" s="665"/>
      <c r="U439" s="665"/>
      <c r="V439" s="665"/>
      <c r="W439" s="665"/>
      <c r="X439" s="665"/>
      <c r="Y439" s="665"/>
      <c r="Z439" s="665"/>
      <c r="AA439" s="665"/>
      <c r="AB439" s="665"/>
      <c r="AC439" s="665"/>
      <c r="AD439" s="665"/>
      <c r="AE439" s="665"/>
      <c r="AF439" s="665"/>
      <c r="AG439" s="665"/>
      <c r="AH439" s="665"/>
      <c r="AI439" s="665"/>
      <c r="AJ439" s="665"/>
      <c r="AK439" s="665"/>
      <c r="AL439" s="665"/>
      <c r="AM439" s="665"/>
      <c r="AN439" s="665"/>
      <c r="AO439" s="665"/>
      <c r="AP439" s="665"/>
      <c r="AQ439" s="665"/>
      <c r="AR439" s="665"/>
      <c r="AS439" s="665"/>
      <c r="AT439" s="665"/>
      <c r="AU439" s="665"/>
      <c r="AV439" s="665"/>
      <c r="AW439" s="665"/>
      <c r="AX439" s="665"/>
      <c r="AY439" s="665"/>
      <c r="AZ439" s="665"/>
      <c r="BA439" s="665"/>
      <c r="BB439" s="665"/>
      <c r="BC439" s="665"/>
      <c r="BD439" s="665"/>
      <c r="BE439" s="665"/>
      <c r="BF439" s="665"/>
      <c r="BG439" s="665"/>
      <c r="BH439" s="665"/>
      <c r="BI439" s="665"/>
      <c r="BJ439" s="665"/>
      <c r="BK439" s="665"/>
      <c r="BL439" s="665"/>
      <c r="BM439" s="665"/>
      <c r="BN439" s="666"/>
      <c r="BO439" s="665"/>
      <c r="BP439" s="665"/>
      <c r="BQ439" s="665"/>
      <c r="BR439" s="665"/>
      <c r="BS439" s="665"/>
      <c r="BT439" s="665"/>
      <c r="BU439" s="665"/>
      <c r="BV439" s="667"/>
      <c r="BW439" s="698"/>
      <c r="BX439" s="792"/>
      <c r="BY439" s="707"/>
      <c r="BZ439" s="549"/>
      <c r="CA439" s="707"/>
      <c r="CB439" s="549"/>
      <c r="CC439" s="707"/>
      <c r="CD439" s="549"/>
      <c r="CE439" s="614">
        <f>CE434+CE436+CE438</f>
        <v>110320</v>
      </c>
      <c r="CF439" s="614">
        <f t="shared" ref="CF439:DB439" si="595">CF434+CF436+CF438</f>
        <v>437050</v>
      </c>
      <c r="CG439" s="614">
        <f t="shared" si="595"/>
        <v>152083.5</v>
      </c>
      <c r="CH439" s="614">
        <f t="shared" si="595"/>
        <v>15784.09</v>
      </c>
      <c r="CI439" s="614">
        <f t="shared" si="595"/>
        <v>0</v>
      </c>
      <c r="CJ439" s="614">
        <f t="shared" si="595"/>
        <v>0</v>
      </c>
      <c r="CK439" s="614">
        <f t="shared" si="595"/>
        <v>0</v>
      </c>
      <c r="CL439" s="614">
        <f t="shared" si="595"/>
        <v>454644.95</v>
      </c>
      <c r="CM439" s="614">
        <f t="shared" si="595"/>
        <v>0</v>
      </c>
      <c r="CN439" s="614">
        <f t="shared" si="595"/>
        <v>0</v>
      </c>
      <c r="CO439" s="614"/>
      <c r="CP439" s="614"/>
      <c r="CQ439" s="614"/>
      <c r="CR439" s="494">
        <f t="shared" si="595"/>
        <v>1187812.1000000001</v>
      </c>
      <c r="CS439" s="614">
        <f t="shared" si="595"/>
        <v>2357694.64</v>
      </c>
      <c r="CT439" s="494">
        <f t="shared" si="595"/>
        <v>0</v>
      </c>
      <c r="CU439" s="494">
        <f t="shared" si="595"/>
        <v>0</v>
      </c>
      <c r="CV439" s="494">
        <f t="shared" si="595"/>
        <v>91439.6</v>
      </c>
      <c r="CW439" s="565">
        <f t="shared" si="595"/>
        <v>2449134.2400000002</v>
      </c>
      <c r="CX439" s="494">
        <f t="shared" si="595"/>
        <v>440844.18</v>
      </c>
      <c r="CY439" s="494"/>
      <c r="CZ439" s="494">
        <f t="shared" si="595"/>
        <v>29917.29</v>
      </c>
      <c r="DA439" s="494">
        <f t="shared" si="595"/>
        <v>45099.76</v>
      </c>
      <c r="DB439" s="494">
        <f t="shared" si="595"/>
        <v>0</v>
      </c>
      <c r="DC439" s="494"/>
      <c r="DD439" s="494"/>
      <c r="DE439" s="494"/>
      <c r="DF439" s="494"/>
      <c r="DG439" s="494"/>
      <c r="DH439" s="494"/>
      <c r="DI439" s="494"/>
      <c r="DJ439" s="474"/>
      <c r="DK439" s="477"/>
      <c r="DL439" s="412"/>
      <c r="DM439" s="413"/>
      <c r="DN439" s="413"/>
      <c r="DO439" s="413"/>
      <c r="DP439" s="123"/>
    </row>
    <row r="440" spans="1:138" ht="16.5" customHeight="1">
      <c r="A440" s="471"/>
      <c r="B440" s="495"/>
      <c r="C440" s="491"/>
      <c r="D440" s="496"/>
      <c r="E440" s="496"/>
      <c r="F440" s="496"/>
      <c r="G440" s="496"/>
      <c r="H440" s="496"/>
      <c r="I440" s="496"/>
      <c r="J440" s="496"/>
      <c r="K440" s="496"/>
      <c r="L440" s="496"/>
      <c r="M440" s="496"/>
      <c r="N440" s="496"/>
      <c r="O440" s="496"/>
      <c r="P440" s="615"/>
      <c r="Q440" s="615"/>
      <c r="R440" s="615"/>
      <c r="S440" s="615"/>
      <c r="T440" s="615"/>
      <c r="U440" s="615"/>
      <c r="V440" s="615"/>
      <c r="W440" s="615"/>
      <c r="X440" s="615"/>
      <c r="Y440" s="615"/>
      <c r="Z440" s="615"/>
      <c r="AA440" s="615"/>
      <c r="AB440" s="615"/>
      <c r="AC440" s="615"/>
      <c r="AD440" s="615"/>
      <c r="AE440" s="615"/>
      <c r="AF440" s="615"/>
      <c r="AG440" s="615"/>
      <c r="AH440" s="615"/>
      <c r="AI440" s="615"/>
      <c r="AJ440" s="615"/>
      <c r="AK440" s="615"/>
      <c r="AL440" s="615"/>
      <c r="AM440" s="615"/>
      <c r="AN440" s="615"/>
      <c r="AO440" s="615"/>
      <c r="AP440" s="615"/>
      <c r="AQ440" s="615"/>
      <c r="AR440" s="615"/>
      <c r="AS440" s="615"/>
      <c r="AT440" s="615"/>
      <c r="AU440" s="615"/>
      <c r="AV440" s="615"/>
      <c r="AW440" s="615"/>
      <c r="AX440" s="615"/>
      <c r="AY440" s="615"/>
      <c r="AZ440" s="615"/>
      <c r="BA440" s="615"/>
      <c r="BB440" s="615"/>
      <c r="BC440" s="615"/>
      <c r="BD440" s="615"/>
      <c r="BE440" s="615"/>
      <c r="BF440" s="615"/>
      <c r="BG440" s="615"/>
      <c r="BH440" s="615"/>
      <c r="BI440" s="615"/>
      <c r="BJ440" s="615"/>
      <c r="BK440" s="615"/>
      <c r="BL440" s="615"/>
      <c r="BM440" s="615"/>
      <c r="BN440" s="668"/>
      <c r="BO440" s="615"/>
      <c r="BP440" s="615"/>
      <c r="BQ440" s="615"/>
      <c r="BR440" s="615"/>
      <c r="BS440" s="615"/>
      <c r="BT440" s="615"/>
      <c r="BU440" s="615"/>
      <c r="BV440" s="550"/>
      <c r="BW440" s="699"/>
      <c r="BX440" s="793"/>
      <c r="BY440" s="699"/>
      <c r="BZ440" s="550"/>
      <c r="CA440" s="699"/>
      <c r="CB440" s="550"/>
      <c r="CC440" s="699"/>
      <c r="CD440" s="550"/>
      <c r="CE440" s="614"/>
      <c r="CF440" s="615"/>
      <c r="CG440" s="615"/>
      <c r="CH440" s="615"/>
      <c r="CI440" s="615"/>
      <c r="CJ440" s="615"/>
      <c r="CK440" s="615"/>
      <c r="CL440" s="615"/>
      <c r="CM440" s="615"/>
      <c r="CN440" s="615"/>
      <c r="CO440" s="615"/>
      <c r="CP440" s="669"/>
      <c r="CQ440" s="615"/>
      <c r="CR440" s="496"/>
      <c r="CS440" s="615"/>
      <c r="CT440" s="496"/>
      <c r="CU440" s="496"/>
      <c r="CV440" s="496"/>
      <c r="CW440" s="566"/>
      <c r="CX440" s="496"/>
      <c r="CY440" s="496"/>
      <c r="CZ440" s="496"/>
      <c r="DA440" s="496"/>
      <c r="DB440" s="496"/>
      <c r="DC440" s="496"/>
      <c r="DD440" s="496"/>
      <c r="DE440" s="496"/>
      <c r="DF440" s="496"/>
      <c r="DG440" s="496"/>
      <c r="DH440" s="496"/>
      <c r="DI440" s="496"/>
      <c r="DJ440" s="474"/>
      <c r="DK440" s="477"/>
      <c r="DL440" s="412"/>
      <c r="DM440" s="413"/>
      <c r="DN440" s="413"/>
      <c r="DO440" s="413"/>
      <c r="DP440" s="123"/>
    </row>
    <row r="441" spans="1:138">
      <c r="A441" s="413"/>
      <c r="B441" s="413"/>
      <c r="C441" s="413"/>
      <c r="D441" s="413"/>
      <c r="E441" s="413"/>
      <c r="F441" s="413"/>
      <c r="G441" s="413"/>
      <c r="H441" s="413"/>
      <c r="I441" s="413"/>
      <c r="J441" s="413"/>
      <c r="K441" s="413"/>
      <c r="L441" s="413"/>
      <c r="M441" s="413"/>
      <c r="N441" s="413"/>
      <c r="O441" s="413"/>
      <c r="P441" s="498"/>
      <c r="Q441" s="498"/>
      <c r="R441" s="498"/>
      <c r="S441" s="498"/>
      <c r="T441" s="498"/>
      <c r="U441" s="498"/>
      <c r="V441" s="498"/>
      <c r="W441" s="498"/>
      <c r="X441" s="498"/>
      <c r="Y441" s="498"/>
      <c r="Z441" s="498"/>
      <c r="AA441" s="498"/>
      <c r="AB441" s="498"/>
      <c r="AC441" s="498"/>
      <c r="AD441" s="498"/>
      <c r="AE441" s="498"/>
      <c r="AF441" s="498"/>
      <c r="AG441" s="498"/>
      <c r="AH441" s="498"/>
      <c r="AI441" s="498"/>
      <c r="AJ441" s="498"/>
      <c r="AK441" s="498"/>
      <c r="AL441" s="498"/>
      <c r="AM441" s="498"/>
      <c r="AN441" s="498"/>
      <c r="AO441" s="498"/>
      <c r="AP441" s="498"/>
      <c r="AQ441" s="498"/>
      <c r="AR441" s="498"/>
      <c r="AS441" s="498"/>
      <c r="AT441" s="498"/>
      <c r="AU441" s="498"/>
      <c r="AV441" s="498"/>
      <c r="AW441" s="498"/>
      <c r="AX441" s="498"/>
      <c r="AY441" s="498"/>
      <c r="AZ441" s="498"/>
      <c r="BA441" s="498"/>
      <c r="BB441" s="498"/>
      <c r="BC441" s="498"/>
      <c r="BD441" s="498"/>
      <c r="BE441" s="498"/>
      <c r="BF441" s="498"/>
      <c r="BG441" s="498"/>
      <c r="BH441" s="498"/>
      <c r="BI441" s="498"/>
      <c r="BJ441" s="498"/>
      <c r="BK441" s="498"/>
      <c r="BL441" s="498"/>
      <c r="BM441" s="498"/>
      <c r="BN441" s="670"/>
      <c r="BO441" s="498"/>
      <c r="BP441" s="498"/>
      <c r="BQ441" s="498"/>
      <c r="BR441" s="498"/>
      <c r="BS441" s="498"/>
      <c r="BT441" s="498"/>
      <c r="BU441" s="498"/>
      <c r="BV441" s="498"/>
      <c r="BW441" s="498"/>
      <c r="BX441" s="498"/>
      <c r="BY441" s="498"/>
      <c r="BZ441" s="498"/>
      <c r="CA441" s="498"/>
      <c r="CB441" s="498"/>
      <c r="CC441" s="498"/>
      <c r="CD441" s="498"/>
      <c r="CE441" s="612"/>
      <c r="CF441" s="612"/>
      <c r="CG441" s="612"/>
      <c r="CH441" s="498"/>
      <c r="CI441" s="498"/>
      <c r="CJ441" s="498"/>
      <c r="CK441" s="498"/>
      <c r="CL441" s="498"/>
      <c r="CM441" s="498"/>
      <c r="CN441" s="498"/>
      <c r="CO441" s="498"/>
      <c r="CP441" s="671"/>
      <c r="CQ441" s="498"/>
      <c r="CR441" s="499"/>
      <c r="CS441" s="612"/>
      <c r="CT441" s="413"/>
      <c r="CU441" s="413"/>
      <c r="CV441" s="413"/>
      <c r="CW441" s="567"/>
      <c r="CX441" s="499"/>
      <c r="CY441" s="499"/>
      <c r="CZ441" s="499"/>
      <c r="DA441" s="413"/>
      <c r="DB441" s="413"/>
      <c r="DC441" s="413"/>
      <c r="DD441" s="499"/>
      <c r="DE441" s="499"/>
      <c r="DF441" s="413"/>
      <c r="DG441" s="499"/>
      <c r="DH441" s="499"/>
      <c r="DI441" s="413"/>
      <c r="DJ441" s="413"/>
      <c r="DK441" s="413"/>
      <c r="DL441" s="412"/>
      <c r="DM441" s="413"/>
      <c r="DN441" s="413"/>
      <c r="DO441" s="413"/>
    </row>
    <row r="442" spans="1:138">
      <c r="A442" s="413"/>
      <c r="B442" s="500"/>
      <c r="C442" s="500"/>
      <c r="D442" s="500"/>
      <c r="E442" s="500"/>
      <c r="F442" s="500"/>
      <c r="G442" s="500"/>
      <c r="H442" s="500"/>
      <c r="I442" s="500"/>
      <c r="J442" s="500"/>
      <c r="K442" s="500"/>
      <c r="L442" s="500"/>
      <c r="M442" s="500"/>
      <c r="N442" s="500"/>
      <c r="O442" s="500"/>
      <c r="P442" s="501"/>
      <c r="Q442" s="501"/>
      <c r="R442" s="501"/>
      <c r="S442" s="501"/>
      <c r="T442" s="501"/>
      <c r="U442" s="501"/>
      <c r="V442" s="501"/>
      <c r="W442" s="501"/>
      <c r="X442" s="501"/>
      <c r="Y442" s="501"/>
      <c r="Z442" s="501"/>
      <c r="AA442" s="501"/>
      <c r="AB442" s="501"/>
      <c r="AC442" s="501"/>
      <c r="AD442" s="501"/>
      <c r="AE442" s="501"/>
      <c r="AF442" s="501"/>
      <c r="AG442" s="501"/>
      <c r="AH442" s="501"/>
      <c r="AI442" s="501"/>
      <c r="AJ442" s="501"/>
      <c r="AK442" s="501"/>
      <c r="AL442" s="501"/>
      <c r="AM442" s="501"/>
      <c r="AN442" s="501"/>
      <c r="AO442" s="501"/>
      <c r="AP442" s="501"/>
      <c r="AQ442" s="501"/>
      <c r="AR442" s="501"/>
      <c r="AS442" s="501"/>
      <c r="AT442" s="501"/>
      <c r="AU442" s="501"/>
      <c r="AV442" s="501"/>
      <c r="AW442" s="501"/>
      <c r="AX442" s="501"/>
      <c r="AY442" s="501"/>
      <c r="AZ442" s="501"/>
      <c r="BA442" s="501"/>
      <c r="BB442" s="501"/>
      <c r="BC442" s="501"/>
      <c r="BD442" s="501"/>
      <c r="BE442" s="501"/>
      <c r="BF442" s="501"/>
      <c r="BG442" s="501"/>
      <c r="BH442" s="501"/>
      <c r="BI442" s="501"/>
      <c r="BJ442" s="501"/>
      <c r="BK442" s="501"/>
      <c r="BL442" s="501"/>
      <c r="BM442" s="501"/>
      <c r="BN442" s="672"/>
      <c r="BO442" s="501"/>
      <c r="BP442" s="501"/>
      <c r="BQ442" s="501"/>
      <c r="BR442" s="501"/>
      <c r="BS442" s="501"/>
      <c r="BT442" s="501"/>
      <c r="BU442" s="501"/>
      <c r="BV442" s="501"/>
      <c r="BW442" s="501"/>
      <c r="BX442" s="501"/>
      <c r="BY442" s="501"/>
      <c r="BZ442" s="501"/>
      <c r="CA442" s="501"/>
      <c r="CB442" s="501"/>
      <c r="CC442" s="501"/>
      <c r="CD442" s="501"/>
      <c r="CE442" s="501">
        <f t="shared" ref="CE442:CN442" si="596">SUBTOTAL(9,CE4:CE422)</f>
        <v>220640</v>
      </c>
      <c r="CF442" s="501">
        <f t="shared" si="596"/>
        <v>874100</v>
      </c>
      <c r="CG442" s="501">
        <f t="shared" si="596"/>
        <v>304167</v>
      </c>
      <c r="CH442" s="501">
        <f t="shared" si="596"/>
        <v>31568.18</v>
      </c>
      <c r="CI442" s="501">
        <f t="shared" si="596"/>
        <v>0</v>
      </c>
      <c r="CJ442" s="501">
        <f t="shared" si="596"/>
        <v>0</v>
      </c>
      <c r="CK442" s="501">
        <f t="shared" si="596"/>
        <v>0</v>
      </c>
      <c r="CL442" s="501">
        <f t="shared" si="596"/>
        <v>909289.9</v>
      </c>
      <c r="CM442" s="501">
        <f t="shared" si="596"/>
        <v>0</v>
      </c>
      <c r="CN442" s="501">
        <f t="shared" si="596"/>
        <v>0</v>
      </c>
      <c r="CO442" s="501"/>
      <c r="CP442" s="673"/>
      <c r="CQ442" s="501"/>
      <c r="CR442" s="500">
        <f t="shared" ref="CR442:CX442" si="597">SUBTOTAL(9,CR4:CR422)</f>
        <v>2375624.2000000002</v>
      </c>
      <c r="CS442" s="501">
        <f t="shared" si="597"/>
        <v>4715389.28</v>
      </c>
      <c r="CT442" s="500">
        <f t="shared" si="597"/>
        <v>0</v>
      </c>
      <c r="CU442" s="500">
        <f t="shared" si="597"/>
        <v>0</v>
      </c>
      <c r="CV442" s="500">
        <f t="shared" si="597"/>
        <v>182879.2</v>
      </c>
      <c r="CW442" s="568">
        <f t="shared" si="597"/>
        <v>4898268.4800000004</v>
      </c>
      <c r="CX442" s="502">
        <f t="shared" si="597"/>
        <v>881688.36</v>
      </c>
      <c r="CY442" s="500"/>
      <c r="CZ442" s="502">
        <f>SUBTOTAL(9,CZ4:CZ422)</f>
        <v>59834.58</v>
      </c>
      <c r="DA442" s="502">
        <f>SUBTOTAL(9,DA4:DA422)</f>
        <v>90199.52</v>
      </c>
      <c r="DB442" s="502">
        <f>SUBTOTAL(9,DB4:DB422)</f>
        <v>0</v>
      </c>
      <c r="DC442" s="502">
        <f>SUBTOTAL(9,DC4:DC422)</f>
        <v>18273.02</v>
      </c>
      <c r="DD442" s="502">
        <f>SUBTOTAL(9,DD4:DD422)</f>
        <v>1049995.48</v>
      </c>
      <c r="DE442" s="502"/>
      <c r="DF442" s="502">
        <f>SUBTOTAL(9,DF4:DF422)</f>
        <v>881688.36</v>
      </c>
      <c r="DG442" s="502">
        <f>SUBTOTAL(9,DG4:DG422)</f>
        <v>4315925.74</v>
      </c>
      <c r="DH442" s="502">
        <f>SUBTOTAL(9,DH4:DH422)</f>
        <v>414035.62</v>
      </c>
      <c r="DI442" s="502">
        <f>SUBTOTAL(9,DI4:DI422)</f>
        <v>0</v>
      </c>
      <c r="DJ442" s="413"/>
      <c r="DK442" s="413"/>
      <c r="DL442" s="412"/>
      <c r="DM442" s="413"/>
      <c r="DN442" s="413"/>
      <c r="DO442" s="413"/>
    </row>
    <row r="443" spans="1:138">
      <c r="A443" s="413"/>
      <c r="B443" s="551" t="s">
        <v>304</v>
      </c>
      <c r="C443" s="502"/>
      <c r="D443" s="502"/>
      <c r="E443" s="502"/>
      <c r="F443" s="502"/>
      <c r="G443" s="502"/>
      <c r="H443" s="502"/>
      <c r="I443" s="502"/>
      <c r="J443" s="502"/>
      <c r="K443" s="502"/>
      <c r="L443" s="502"/>
      <c r="M443" s="502"/>
      <c r="N443" s="502"/>
      <c r="O443" s="502"/>
      <c r="P443" s="503"/>
      <c r="Q443" s="503"/>
      <c r="R443" s="503"/>
      <c r="S443" s="503"/>
      <c r="T443" s="503"/>
      <c r="U443" s="503"/>
      <c r="V443" s="503"/>
      <c r="W443" s="503"/>
      <c r="X443" s="503"/>
      <c r="Y443" s="503"/>
      <c r="Z443" s="503"/>
      <c r="AA443" s="503"/>
      <c r="AB443" s="503"/>
      <c r="AC443" s="503"/>
      <c r="AD443" s="503"/>
      <c r="AE443" s="503"/>
      <c r="AF443" s="503"/>
      <c r="AG443" s="503"/>
      <c r="AH443" s="503"/>
      <c r="AI443" s="503"/>
      <c r="AJ443" s="503"/>
      <c r="AK443" s="503"/>
      <c r="AL443" s="503"/>
      <c r="AM443" s="503"/>
      <c r="AN443" s="503"/>
      <c r="AO443" s="503"/>
      <c r="AP443" s="503"/>
      <c r="AQ443" s="503"/>
      <c r="AR443" s="503"/>
      <c r="AS443" s="503"/>
      <c r="AT443" s="503"/>
      <c r="AU443" s="503"/>
      <c r="AV443" s="503"/>
      <c r="AW443" s="503"/>
      <c r="AX443" s="503"/>
      <c r="AY443" s="503"/>
      <c r="AZ443" s="503"/>
      <c r="BA443" s="503"/>
      <c r="BB443" s="503"/>
      <c r="BC443" s="503"/>
      <c r="BD443" s="503"/>
      <c r="BE443" s="503"/>
      <c r="BF443" s="503"/>
      <c r="BG443" s="503"/>
      <c r="BH443" s="503"/>
      <c r="BI443" s="503"/>
      <c r="BJ443" s="503"/>
      <c r="BK443" s="503"/>
      <c r="BL443" s="503"/>
      <c r="BM443" s="503"/>
      <c r="BN443" s="674"/>
      <c r="BO443" s="503"/>
      <c r="BP443" s="503"/>
      <c r="BQ443" s="503"/>
      <c r="BR443" s="503"/>
      <c r="BS443" s="503"/>
      <c r="BT443" s="503"/>
      <c r="BU443" s="503"/>
      <c r="BV443" s="503"/>
      <c r="BW443" s="503"/>
      <c r="BX443" s="503"/>
      <c r="BY443" s="503"/>
      <c r="BZ443" s="503"/>
      <c r="CA443" s="503"/>
      <c r="CB443" s="503"/>
      <c r="CC443" s="503"/>
      <c r="CD443" s="503"/>
      <c r="CE443" s="613"/>
      <c r="CF443" s="613"/>
      <c r="CG443" s="613"/>
      <c r="CH443" s="613"/>
      <c r="CI443" s="613"/>
      <c r="CJ443" s="613"/>
      <c r="CK443" s="613"/>
      <c r="CL443" s="675"/>
      <c r="CM443" s="503"/>
      <c r="CN443" s="503"/>
      <c r="CO443" s="503"/>
      <c r="CP443" s="505"/>
      <c r="CQ443" s="503"/>
      <c r="CR443" s="504"/>
      <c r="CS443" s="613"/>
      <c r="CT443" s="502"/>
      <c r="CU443" s="502"/>
      <c r="CV443" s="502"/>
      <c r="CW443" s="568"/>
      <c r="CX443" s="502"/>
      <c r="CY443" s="500"/>
      <c r="CZ443" s="500"/>
      <c r="DA443" s="500"/>
      <c r="DB443" s="500"/>
      <c r="DC443" s="500"/>
      <c r="DD443" s="500"/>
      <c r="DE443" s="500"/>
      <c r="DF443" s="500"/>
      <c r="DG443" s="500"/>
      <c r="DH443" s="500"/>
      <c r="DI443" s="500"/>
      <c r="DJ443" s="413"/>
      <c r="DK443" s="413"/>
      <c r="DL443" s="412"/>
      <c r="DM443" s="413"/>
      <c r="DN443" s="413"/>
      <c r="DO443" s="413"/>
    </row>
    <row r="444" spans="1:138">
      <c r="A444" s="413"/>
      <c r="B444" s="502" t="s">
        <v>717</v>
      </c>
      <c r="C444" s="482" t="s">
        <v>490</v>
      </c>
      <c r="D444" s="502"/>
      <c r="E444" s="502"/>
      <c r="F444" s="502"/>
      <c r="G444" s="502"/>
      <c r="H444" s="502"/>
      <c r="I444" s="502"/>
      <c r="J444" s="502"/>
      <c r="K444" s="502"/>
      <c r="L444" s="502"/>
      <c r="M444" s="502"/>
      <c r="N444" s="502"/>
      <c r="O444" s="502"/>
      <c r="P444" s="503"/>
      <c r="Q444" s="503"/>
      <c r="R444" s="503"/>
      <c r="S444" s="503"/>
      <c r="T444" s="503"/>
      <c r="U444" s="503"/>
      <c r="V444" s="503"/>
      <c r="W444" s="503"/>
      <c r="X444" s="503"/>
      <c r="Y444" s="503"/>
      <c r="Z444" s="503"/>
      <c r="AA444" s="503"/>
      <c r="AB444" s="503"/>
      <c r="AC444" s="503"/>
      <c r="AD444" s="503"/>
      <c r="AE444" s="503"/>
      <c r="AF444" s="503"/>
      <c r="AG444" s="503"/>
      <c r="AH444" s="503"/>
      <c r="AI444" s="503"/>
      <c r="AJ444" s="503"/>
      <c r="AK444" s="503"/>
      <c r="AL444" s="503"/>
      <c r="AM444" s="503"/>
      <c r="AN444" s="503"/>
      <c r="AO444" s="503"/>
      <c r="AP444" s="503"/>
      <c r="AQ444" s="503"/>
      <c r="AR444" s="503"/>
      <c r="AS444" s="503"/>
      <c r="AT444" s="503"/>
      <c r="AU444" s="503"/>
      <c r="AV444" s="503"/>
      <c r="AW444" s="503"/>
      <c r="AX444" s="503"/>
      <c r="AY444" s="503"/>
      <c r="AZ444" s="503"/>
      <c r="BA444" s="503"/>
      <c r="BB444" s="503"/>
      <c r="BC444" s="503"/>
      <c r="BD444" s="503"/>
      <c r="BE444" s="503"/>
      <c r="BF444" s="503"/>
      <c r="BG444" s="503"/>
      <c r="BH444" s="503"/>
      <c r="BI444" s="503"/>
      <c r="BJ444" s="503"/>
      <c r="BK444" s="503"/>
      <c r="BL444" s="503"/>
      <c r="BM444" s="503"/>
      <c r="BN444" s="674"/>
      <c r="BO444" s="503"/>
      <c r="BP444" s="503"/>
      <c r="BQ444" s="503"/>
      <c r="BR444" s="503"/>
      <c r="BS444" s="503"/>
      <c r="BT444" s="503"/>
      <c r="BU444" s="503"/>
      <c r="BV444" s="503"/>
      <c r="BW444" s="503"/>
      <c r="BX444" s="503"/>
      <c r="BY444" s="503"/>
      <c r="BZ444" s="503"/>
      <c r="CA444" s="503"/>
      <c r="CB444" s="503"/>
      <c r="CC444" s="503"/>
      <c r="CD444" s="503"/>
      <c r="CE444" s="676">
        <f>CE431</f>
        <v>0</v>
      </c>
      <c r="CF444" s="676">
        <f t="shared" ref="CF444:DB444" si="598">CF431</f>
        <v>0</v>
      </c>
      <c r="CG444" s="676">
        <f t="shared" si="598"/>
        <v>0</v>
      </c>
      <c r="CH444" s="676">
        <f t="shared" si="598"/>
        <v>0</v>
      </c>
      <c r="CI444" s="676">
        <f t="shared" si="598"/>
        <v>0</v>
      </c>
      <c r="CJ444" s="676">
        <f t="shared" si="598"/>
        <v>0</v>
      </c>
      <c r="CK444" s="676">
        <f t="shared" si="598"/>
        <v>0</v>
      </c>
      <c r="CL444" s="676">
        <f t="shared" si="598"/>
        <v>0</v>
      </c>
      <c r="CM444" s="676">
        <f t="shared" si="598"/>
        <v>0</v>
      </c>
      <c r="CN444" s="676">
        <f t="shared" si="598"/>
        <v>0</v>
      </c>
      <c r="CO444" s="676">
        <f t="shared" si="598"/>
        <v>0</v>
      </c>
      <c r="CP444" s="676">
        <f t="shared" si="598"/>
        <v>0</v>
      </c>
      <c r="CQ444" s="676">
        <f t="shared" si="598"/>
        <v>0</v>
      </c>
      <c r="CR444" s="676">
        <f t="shared" si="598"/>
        <v>0</v>
      </c>
      <c r="CS444" s="676">
        <f t="shared" si="598"/>
        <v>0</v>
      </c>
      <c r="CT444" s="676">
        <f t="shared" si="598"/>
        <v>0</v>
      </c>
      <c r="CU444" s="676">
        <f t="shared" si="598"/>
        <v>0</v>
      </c>
      <c r="CV444" s="676">
        <f t="shared" si="598"/>
        <v>0</v>
      </c>
      <c r="CW444" s="676">
        <f t="shared" si="598"/>
        <v>0</v>
      </c>
      <c r="CX444" s="676">
        <f t="shared" si="598"/>
        <v>0</v>
      </c>
      <c r="CY444" s="676">
        <f t="shared" si="598"/>
        <v>0</v>
      </c>
      <c r="CZ444" s="676">
        <f t="shared" si="598"/>
        <v>0</v>
      </c>
      <c r="DA444" s="676">
        <f t="shared" si="598"/>
        <v>0</v>
      </c>
      <c r="DB444" s="676">
        <f t="shared" si="598"/>
        <v>0</v>
      </c>
      <c r="DC444" s="500"/>
      <c r="DD444" s="500"/>
      <c r="DE444" s="500"/>
      <c r="DF444" s="500"/>
      <c r="DG444" s="500"/>
      <c r="DH444" s="500"/>
      <c r="DI444" s="500"/>
      <c r="DJ444" s="413"/>
      <c r="DK444" s="413"/>
      <c r="DL444" s="412"/>
      <c r="DM444" s="413"/>
      <c r="DN444" s="413"/>
      <c r="DO444" s="413"/>
      <c r="DP444" s="123"/>
    </row>
    <row r="445" spans="1:138">
      <c r="A445" s="413"/>
      <c r="B445" s="413"/>
      <c r="C445" s="486" t="s">
        <v>491</v>
      </c>
      <c r="D445" s="502"/>
      <c r="E445" s="502"/>
      <c r="F445" s="502"/>
      <c r="G445" s="502"/>
      <c r="H445" s="502"/>
      <c r="I445" s="502"/>
      <c r="J445" s="502"/>
      <c r="K445" s="502"/>
      <c r="L445" s="502"/>
      <c r="M445" s="502"/>
      <c r="N445" s="502"/>
      <c r="O445" s="502"/>
      <c r="P445" s="503"/>
      <c r="Q445" s="503"/>
      <c r="R445" s="503"/>
      <c r="S445" s="503"/>
      <c r="T445" s="503"/>
      <c r="U445" s="503"/>
      <c r="V445" s="503"/>
      <c r="W445" s="503"/>
      <c r="X445" s="503"/>
      <c r="Y445" s="503"/>
      <c r="Z445" s="503"/>
      <c r="AA445" s="503"/>
      <c r="AB445" s="503"/>
      <c r="AC445" s="503"/>
      <c r="AD445" s="503"/>
      <c r="AE445" s="503"/>
      <c r="AF445" s="503"/>
      <c r="AG445" s="503"/>
      <c r="AH445" s="503"/>
      <c r="AI445" s="503"/>
      <c r="AJ445" s="503"/>
      <c r="AK445" s="503"/>
      <c r="AL445" s="503"/>
      <c r="AM445" s="503"/>
      <c r="AN445" s="503"/>
      <c r="AO445" s="503"/>
      <c r="AP445" s="503"/>
      <c r="AQ445" s="503"/>
      <c r="AR445" s="503"/>
      <c r="AS445" s="503"/>
      <c r="AT445" s="503"/>
      <c r="AU445" s="503"/>
      <c r="AV445" s="503"/>
      <c r="AW445" s="503"/>
      <c r="AX445" s="503"/>
      <c r="AY445" s="503"/>
      <c r="AZ445" s="503"/>
      <c r="BA445" s="503"/>
      <c r="BB445" s="503"/>
      <c r="BC445" s="503"/>
      <c r="BD445" s="503"/>
      <c r="BE445" s="503"/>
      <c r="BF445" s="503"/>
      <c r="BG445" s="503"/>
      <c r="BH445" s="503"/>
      <c r="BI445" s="503"/>
      <c r="BJ445" s="503"/>
      <c r="BK445" s="503"/>
      <c r="BL445" s="503"/>
      <c r="BM445" s="503"/>
      <c r="BN445" s="674"/>
      <c r="BO445" s="503"/>
      <c r="BP445" s="503"/>
      <c r="BQ445" s="503"/>
      <c r="BR445" s="503"/>
      <c r="BS445" s="503"/>
      <c r="BT445" s="503"/>
      <c r="BU445" s="503"/>
      <c r="BV445" s="505"/>
      <c r="BW445" s="505"/>
      <c r="BX445" s="505"/>
      <c r="BY445" s="505"/>
      <c r="BZ445" s="505"/>
      <c r="CA445" s="505"/>
      <c r="CB445" s="505"/>
      <c r="CC445" s="505"/>
      <c r="CD445" s="505"/>
      <c r="CE445" s="677">
        <f>IF(CE444=0,0,#REF!/#REF!)</f>
        <v>0</v>
      </c>
      <c r="CF445" s="677">
        <f>IF(CF444=0,0,#REF!/#REF!)</f>
        <v>0</v>
      </c>
      <c r="CG445" s="677">
        <f>IF(CG444=0,0,#REF!/#REF!)</f>
        <v>0</v>
      </c>
      <c r="CH445" s="677">
        <f>IF(CH444=0,0,#REF!/#REF!)</f>
        <v>0</v>
      </c>
      <c r="CI445" s="677">
        <f>IF(CI444=0,0,#REF!/#REF!)</f>
        <v>0</v>
      </c>
      <c r="CJ445" s="677">
        <f>IF(CJ444=0,0,#REF!/#REF!)</f>
        <v>0</v>
      </c>
      <c r="CK445" s="677">
        <f>IF(CK444=0,0,#REF!/#REF!)</f>
        <v>0</v>
      </c>
      <c r="CL445" s="677">
        <f>IF(CL444=0,0,#REF!/#REF!)</f>
        <v>0</v>
      </c>
      <c r="CM445" s="677">
        <f>IF(CM444=0,0,#REF!/#REF!)</f>
        <v>0</v>
      </c>
      <c r="CN445" s="677">
        <f>IF(CN444=0,0,#REF!/#REF!)</f>
        <v>0</v>
      </c>
      <c r="CO445" s="677">
        <f>IF(CO444=0,0,#REF!/#REF!)</f>
        <v>0</v>
      </c>
      <c r="CP445" s="677">
        <f>IF(CP444=0,0,#REF!/#REF!)</f>
        <v>0</v>
      </c>
      <c r="CQ445" s="677">
        <f>IF(CQ444=0,0,#REF!/#REF!)</f>
        <v>0</v>
      </c>
      <c r="CR445" s="506">
        <f>IF(CR444=0,0,#REF!/#REF!)</f>
        <v>0</v>
      </c>
      <c r="CS445" s="581">
        <f>IF(CS444=0,0,#REF!/#REF!)</f>
        <v>0</v>
      </c>
      <c r="CT445" s="506">
        <f>IF(CT444=0,0,#REF!/#REF!)</f>
        <v>0</v>
      </c>
      <c r="CU445" s="506">
        <f>IF(CU444=0,0,#REF!/#REF!)</f>
        <v>0</v>
      </c>
      <c r="CV445" s="506">
        <f>IF(CV444=0,0,#REF!/#REF!)</f>
        <v>0</v>
      </c>
      <c r="CW445" s="569">
        <f>IF(CW444=0,0,#REF!/#REF!)</f>
        <v>0</v>
      </c>
      <c r="CX445" s="506">
        <f>IF(CX444=0,0,#REF!/#REF!)</f>
        <v>0</v>
      </c>
      <c r="CY445" s="506"/>
      <c r="CZ445" s="506">
        <f>IF(CZ444=0,0,#REF!/#REF!)</f>
        <v>0</v>
      </c>
      <c r="DA445" s="506">
        <f>IF(DA444=0,0,#REF!/#REF!)</f>
        <v>0</v>
      </c>
      <c r="DB445" s="506">
        <f>IF(DB444=0,0,#REF!/#REF!)</f>
        <v>0</v>
      </c>
      <c r="DC445" s="500"/>
      <c r="DD445" s="500"/>
      <c r="DE445" s="500"/>
      <c r="DF445" s="500"/>
      <c r="DG445" s="500"/>
      <c r="DH445" s="500"/>
      <c r="DI445" s="500"/>
      <c r="DJ445" s="413"/>
      <c r="DK445" s="413"/>
      <c r="DL445" s="412"/>
      <c r="DM445" s="413"/>
      <c r="DN445" s="413"/>
      <c r="DO445" s="413"/>
      <c r="DP445" s="123"/>
    </row>
    <row r="446" spans="1:138">
      <c r="A446" s="413"/>
      <c r="B446" s="502" t="s">
        <v>301</v>
      </c>
      <c r="C446" s="482" t="s">
        <v>490</v>
      </c>
      <c r="D446" s="502"/>
      <c r="E446" s="502"/>
      <c r="F446" s="502"/>
      <c r="G446" s="502"/>
      <c r="H446" s="502"/>
      <c r="I446" s="502"/>
      <c r="J446" s="502"/>
      <c r="K446" s="502"/>
      <c r="L446" s="502"/>
      <c r="M446" s="502"/>
      <c r="N446" s="502"/>
      <c r="O446" s="502"/>
      <c r="P446" s="503"/>
      <c r="Q446" s="503"/>
      <c r="R446" s="503"/>
      <c r="S446" s="503"/>
      <c r="T446" s="503"/>
      <c r="U446" s="503"/>
      <c r="V446" s="503"/>
      <c r="W446" s="503"/>
      <c r="X446" s="503"/>
      <c r="Y446" s="503"/>
      <c r="Z446" s="503"/>
      <c r="AA446" s="503"/>
      <c r="AB446" s="503"/>
      <c r="AC446" s="503"/>
      <c r="AD446" s="503"/>
      <c r="AE446" s="503"/>
      <c r="AF446" s="503"/>
      <c r="AG446" s="503"/>
      <c r="AH446" s="503"/>
      <c r="AI446" s="503"/>
      <c r="AJ446" s="503"/>
      <c r="AK446" s="503"/>
      <c r="AL446" s="503"/>
      <c r="AM446" s="503"/>
      <c r="AN446" s="503"/>
      <c r="AO446" s="503"/>
      <c r="AP446" s="503"/>
      <c r="AQ446" s="503"/>
      <c r="AR446" s="503"/>
      <c r="AS446" s="503"/>
      <c r="AT446" s="503"/>
      <c r="AU446" s="503"/>
      <c r="AV446" s="503"/>
      <c r="AW446" s="503"/>
      <c r="AX446" s="503"/>
      <c r="AY446" s="503"/>
      <c r="AZ446" s="503"/>
      <c r="BA446" s="503"/>
      <c r="BB446" s="503"/>
      <c r="BC446" s="503"/>
      <c r="BD446" s="503"/>
      <c r="BE446" s="503"/>
      <c r="BF446" s="503"/>
      <c r="BG446" s="503"/>
      <c r="BH446" s="503"/>
      <c r="BI446" s="503"/>
      <c r="BJ446" s="503"/>
      <c r="BK446" s="503"/>
      <c r="BL446" s="503"/>
      <c r="BM446" s="503"/>
      <c r="BN446" s="674"/>
      <c r="BO446" s="503"/>
      <c r="BP446" s="503"/>
      <c r="BQ446" s="503"/>
      <c r="BR446" s="503"/>
      <c r="BS446" s="503"/>
      <c r="BT446" s="503"/>
      <c r="BU446" s="503"/>
      <c r="BV446" s="503"/>
      <c r="BW446" s="503"/>
      <c r="BX446" s="503"/>
      <c r="BY446" s="503"/>
      <c r="BZ446" s="503"/>
      <c r="CA446" s="503"/>
      <c r="CB446" s="503"/>
      <c r="CC446" s="503"/>
      <c r="CD446" s="503"/>
      <c r="CE446" s="676">
        <f>CE433</f>
        <v>3</v>
      </c>
      <c r="CF446" s="676">
        <f t="shared" ref="CF446:DB446" si="599">CF433</f>
        <v>3</v>
      </c>
      <c r="CG446" s="676">
        <f t="shared" si="599"/>
        <v>3</v>
      </c>
      <c r="CH446" s="676">
        <f t="shared" si="599"/>
        <v>3</v>
      </c>
      <c r="CI446" s="676">
        <f t="shared" si="599"/>
        <v>0</v>
      </c>
      <c r="CJ446" s="676">
        <f t="shared" si="599"/>
        <v>0</v>
      </c>
      <c r="CK446" s="676">
        <f t="shared" si="599"/>
        <v>0</v>
      </c>
      <c r="CL446" s="676">
        <f t="shared" si="599"/>
        <v>3</v>
      </c>
      <c r="CM446" s="676">
        <f t="shared" si="599"/>
        <v>0</v>
      </c>
      <c r="CN446" s="676">
        <f t="shared" si="599"/>
        <v>0</v>
      </c>
      <c r="CO446" s="676">
        <f t="shared" si="599"/>
        <v>3</v>
      </c>
      <c r="CP446" s="676">
        <f t="shared" si="599"/>
        <v>0</v>
      </c>
      <c r="CQ446" s="676">
        <f t="shared" si="599"/>
        <v>3</v>
      </c>
      <c r="CR446" s="676">
        <f t="shared" si="599"/>
        <v>3</v>
      </c>
      <c r="CS446" s="676">
        <f t="shared" si="599"/>
        <v>3</v>
      </c>
      <c r="CT446" s="676">
        <f t="shared" si="599"/>
        <v>0</v>
      </c>
      <c r="CU446" s="676">
        <f t="shared" si="599"/>
        <v>0</v>
      </c>
      <c r="CV446" s="676">
        <f t="shared" si="599"/>
        <v>3</v>
      </c>
      <c r="CW446" s="676">
        <f t="shared" si="599"/>
        <v>3</v>
      </c>
      <c r="CX446" s="676">
        <f t="shared" si="599"/>
        <v>3</v>
      </c>
      <c r="CY446" s="676">
        <f t="shared" si="599"/>
        <v>0</v>
      </c>
      <c r="CZ446" s="676">
        <f t="shared" si="599"/>
        <v>3</v>
      </c>
      <c r="DA446" s="676">
        <f t="shared" si="599"/>
        <v>0</v>
      </c>
      <c r="DB446" s="676">
        <f t="shared" si="599"/>
        <v>0</v>
      </c>
      <c r="DC446" s="500"/>
      <c r="DD446" s="500"/>
      <c r="DE446" s="500"/>
      <c r="DF446" s="500"/>
      <c r="DG446" s="500"/>
      <c r="DH446" s="500"/>
      <c r="DI446" s="500"/>
      <c r="DJ446" s="413"/>
      <c r="DK446" s="413"/>
      <c r="DL446" s="412"/>
      <c r="DM446" s="413"/>
      <c r="DN446" s="413"/>
      <c r="DO446" s="413"/>
      <c r="DP446" s="123"/>
    </row>
    <row r="447" spans="1:138">
      <c r="A447" s="413"/>
      <c r="B447" s="413"/>
      <c r="C447" s="486" t="s">
        <v>491</v>
      </c>
      <c r="D447" s="502"/>
      <c r="E447" s="502"/>
      <c r="F447" s="502"/>
      <c r="G447" s="502"/>
      <c r="H447" s="502"/>
      <c r="I447" s="502"/>
      <c r="J447" s="502"/>
      <c r="K447" s="502"/>
      <c r="L447" s="502"/>
      <c r="M447" s="502"/>
      <c r="N447" s="502"/>
      <c r="O447" s="502"/>
      <c r="P447" s="503"/>
      <c r="Q447" s="503"/>
      <c r="R447" s="503"/>
      <c r="S447" s="503"/>
      <c r="T447" s="503"/>
      <c r="U447" s="503"/>
      <c r="V447" s="503"/>
      <c r="W447" s="503"/>
      <c r="X447" s="503"/>
      <c r="Y447" s="503"/>
      <c r="Z447" s="503"/>
      <c r="AA447" s="503"/>
      <c r="AB447" s="503"/>
      <c r="AC447" s="503"/>
      <c r="AD447" s="503"/>
      <c r="AE447" s="503"/>
      <c r="AF447" s="503"/>
      <c r="AG447" s="503"/>
      <c r="AH447" s="503"/>
      <c r="AI447" s="503"/>
      <c r="AJ447" s="503"/>
      <c r="AK447" s="503"/>
      <c r="AL447" s="503"/>
      <c r="AM447" s="503"/>
      <c r="AN447" s="503"/>
      <c r="AO447" s="503"/>
      <c r="AP447" s="503"/>
      <c r="AQ447" s="503"/>
      <c r="AR447" s="503"/>
      <c r="AS447" s="503"/>
      <c r="AT447" s="503"/>
      <c r="AU447" s="503"/>
      <c r="AV447" s="503"/>
      <c r="AW447" s="503"/>
      <c r="AX447" s="503"/>
      <c r="AY447" s="503"/>
      <c r="AZ447" s="503"/>
      <c r="BA447" s="503"/>
      <c r="BB447" s="503"/>
      <c r="BC447" s="503"/>
      <c r="BD447" s="503"/>
      <c r="BE447" s="503"/>
      <c r="BF447" s="503"/>
      <c r="BG447" s="503"/>
      <c r="BH447" s="503"/>
      <c r="BI447" s="503"/>
      <c r="BJ447" s="503"/>
      <c r="BK447" s="503"/>
      <c r="BL447" s="503"/>
      <c r="BM447" s="503"/>
      <c r="BN447" s="674"/>
      <c r="BO447" s="503"/>
      <c r="BP447" s="503"/>
      <c r="BQ447" s="503"/>
      <c r="BR447" s="503"/>
      <c r="BS447" s="503"/>
      <c r="BT447" s="503"/>
      <c r="BU447" s="503"/>
      <c r="BV447" s="505"/>
      <c r="BW447" s="505"/>
      <c r="BX447" s="505"/>
      <c r="BY447" s="505"/>
      <c r="BZ447" s="505"/>
      <c r="CA447" s="505"/>
      <c r="CB447" s="505"/>
      <c r="CC447" s="505"/>
      <c r="CD447" s="505"/>
      <c r="CE447" s="677" t="e">
        <f>IF(CE446=0,0,#REF!/#REF!)</f>
        <v>#REF!</v>
      </c>
      <c r="CF447" s="677" t="e">
        <f>IF(CF446=0,0,#REF!/#REF!)</f>
        <v>#REF!</v>
      </c>
      <c r="CG447" s="677" t="e">
        <f>IF(CG446=0,0,#REF!/#REF!)</f>
        <v>#REF!</v>
      </c>
      <c r="CH447" s="677" t="e">
        <f>IF(CH446=0,0,#REF!/#REF!)</f>
        <v>#REF!</v>
      </c>
      <c r="CI447" s="677">
        <f>IF(CI446=0,0,#REF!/#REF!)</f>
        <v>0</v>
      </c>
      <c r="CJ447" s="677">
        <f>IF(CJ446=0,0,#REF!/#REF!)</f>
        <v>0</v>
      </c>
      <c r="CK447" s="677">
        <f>IF(CK446=0,0,#REF!/#REF!)</f>
        <v>0</v>
      </c>
      <c r="CL447" s="677" t="e">
        <f>IF(CL446=0,0,#REF!/#REF!)</f>
        <v>#REF!</v>
      </c>
      <c r="CM447" s="677">
        <f>IF(CM446=0,0,#REF!/#REF!)</f>
        <v>0</v>
      </c>
      <c r="CN447" s="677">
        <f>IF(CN446=0,0,#REF!/#REF!)</f>
        <v>0</v>
      </c>
      <c r="CO447" s="677" t="e">
        <f>IF(CO446=0,0,#REF!/#REF!)</f>
        <v>#REF!</v>
      </c>
      <c r="CP447" s="677">
        <f>IF(CP446=0,0,#REF!/#REF!)</f>
        <v>0</v>
      </c>
      <c r="CQ447" s="677" t="e">
        <f>IF(CQ446=0,0,#REF!/#REF!)</f>
        <v>#REF!</v>
      </c>
      <c r="CR447" s="506" t="e">
        <f>IF(CR446=0,0,#REF!/#REF!)</f>
        <v>#REF!</v>
      </c>
      <c r="CS447" s="581" t="e">
        <f>IF(CS446=0,0,#REF!/#REF!)</f>
        <v>#REF!</v>
      </c>
      <c r="CT447" s="506">
        <f>IF(CT446=0,0,#REF!/#REF!)</f>
        <v>0</v>
      </c>
      <c r="CU447" s="506">
        <f>IF(CU446=0,0,#REF!/#REF!)</f>
        <v>0</v>
      </c>
      <c r="CV447" s="506" t="e">
        <f>IF(CV446=0,0,#REF!/#REF!)</f>
        <v>#REF!</v>
      </c>
      <c r="CW447" s="569" t="e">
        <f>IF(CW446=0,0,#REF!/#REF!)</f>
        <v>#REF!</v>
      </c>
      <c r="CX447" s="506" t="e">
        <f>IF(CX446=0,0,#REF!/#REF!)</f>
        <v>#REF!</v>
      </c>
      <c r="CY447" s="506"/>
      <c r="CZ447" s="506" t="e">
        <f>IF(CZ446=0,0,#REF!/#REF!)</f>
        <v>#REF!</v>
      </c>
      <c r="DA447" s="506">
        <f>IF(DA446=0,0,#REF!/#REF!)</f>
        <v>0</v>
      </c>
      <c r="DB447" s="506">
        <f>IF(DB446=0,0,#REF!/#REF!)</f>
        <v>0</v>
      </c>
      <c r="DC447" s="500"/>
      <c r="DD447" s="500"/>
      <c r="DE447" s="500"/>
      <c r="DF447" s="500"/>
      <c r="DG447" s="500"/>
      <c r="DH447" s="500"/>
      <c r="DI447" s="500"/>
      <c r="DJ447" s="413"/>
      <c r="DK447" s="413"/>
      <c r="DL447" s="412"/>
      <c r="DM447" s="413"/>
      <c r="DN447" s="413"/>
      <c r="DO447" s="413"/>
    </row>
    <row r="448" spans="1:138">
      <c r="B448" s="66" t="s">
        <v>302</v>
      </c>
      <c r="C448" s="77" t="s">
        <v>490</v>
      </c>
      <c r="D448" s="66"/>
      <c r="E448" s="66"/>
      <c r="F448" s="66"/>
      <c r="G448" s="66"/>
      <c r="H448" s="66"/>
      <c r="I448" s="66"/>
      <c r="J448" s="66"/>
      <c r="K448" s="66"/>
      <c r="L448" s="66"/>
      <c r="M448" s="66"/>
      <c r="N448" s="66"/>
      <c r="O448" s="66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80"/>
      <c r="AC448" s="80"/>
      <c r="AD448" s="80"/>
      <c r="AE448" s="80"/>
      <c r="AF448" s="80"/>
      <c r="AG448" s="80"/>
      <c r="AH448" s="80"/>
      <c r="AI448" s="80"/>
      <c r="AJ448" s="80"/>
      <c r="AK448" s="80"/>
      <c r="AL448" s="80"/>
      <c r="AM448" s="80"/>
      <c r="AN448" s="80"/>
      <c r="AO448" s="80"/>
      <c r="AP448" s="80"/>
      <c r="AQ448" s="80"/>
      <c r="AR448" s="80"/>
      <c r="AS448" s="80"/>
      <c r="AT448" s="80"/>
      <c r="AU448" s="80"/>
      <c r="AV448" s="80"/>
      <c r="AW448" s="80"/>
      <c r="AX448" s="80"/>
      <c r="AY448" s="80"/>
      <c r="AZ448" s="80"/>
      <c r="BA448" s="80"/>
      <c r="BB448" s="80"/>
      <c r="BC448" s="80"/>
      <c r="BD448" s="80"/>
      <c r="BE448" s="80"/>
      <c r="BF448" s="80"/>
      <c r="BG448" s="80"/>
      <c r="BH448" s="80"/>
      <c r="BI448" s="80"/>
      <c r="BJ448" s="80"/>
      <c r="BK448" s="80"/>
      <c r="BL448" s="80"/>
      <c r="BM448" s="80"/>
      <c r="BN448" s="678"/>
      <c r="BO448" s="80"/>
      <c r="BP448" s="80"/>
      <c r="BQ448" s="80"/>
      <c r="BR448" s="80"/>
      <c r="BS448" s="80"/>
      <c r="BT448" s="80"/>
      <c r="BU448" s="80"/>
      <c r="BV448" s="82"/>
      <c r="BW448" s="82"/>
      <c r="BX448" s="82"/>
      <c r="BY448" s="82"/>
      <c r="BZ448" s="82"/>
      <c r="CA448" s="82"/>
      <c r="CB448" s="82"/>
      <c r="CC448" s="82"/>
      <c r="CD448" s="82"/>
      <c r="CE448" s="679">
        <f>CE435</f>
        <v>39</v>
      </c>
      <c r="CF448" s="679">
        <f t="shared" ref="CF448:DB448" si="600">CF435</f>
        <v>39</v>
      </c>
      <c r="CG448" s="679">
        <f t="shared" si="600"/>
        <v>39</v>
      </c>
      <c r="CH448" s="679">
        <f t="shared" si="600"/>
        <v>33</v>
      </c>
      <c r="CI448" s="679">
        <f t="shared" si="600"/>
        <v>0</v>
      </c>
      <c r="CJ448" s="679">
        <f t="shared" si="600"/>
        <v>0</v>
      </c>
      <c r="CK448" s="679">
        <f t="shared" si="600"/>
        <v>0</v>
      </c>
      <c r="CL448" s="679">
        <f t="shared" si="600"/>
        <v>39</v>
      </c>
      <c r="CM448" s="679">
        <f t="shared" si="600"/>
        <v>0</v>
      </c>
      <c r="CN448" s="679">
        <f t="shared" si="600"/>
        <v>0</v>
      </c>
      <c r="CO448" s="679">
        <f t="shared" si="600"/>
        <v>39</v>
      </c>
      <c r="CP448" s="679">
        <f t="shared" si="600"/>
        <v>0</v>
      </c>
      <c r="CQ448" s="679">
        <f t="shared" si="600"/>
        <v>39</v>
      </c>
      <c r="CR448" s="679">
        <f t="shared" si="600"/>
        <v>39</v>
      </c>
      <c r="CS448" s="679">
        <f t="shared" si="600"/>
        <v>39</v>
      </c>
      <c r="CT448" s="679">
        <f t="shared" si="600"/>
        <v>0</v>
      </c>
      <c r="CU448" s="679">
        <f t="shared" si="600"/>
        <v>0</v>
      </c>
      <c r="CV448" s="679">
        <f t="shared" si="600"/>
        <v>39</v>
      </c>
      <c r="CW448" s="679">
        <f t="shared" si="600"/>
        <v>39</v>
      </c>
      <c r="CX448" s="679">
        <f t="shared" si="600"/>
        <v>39</v>
      </c>
      <c r="CY448" s="679">
        <f t="shared" si="600"/>
        <v>0</v>
      </c>
      <c r="CZ448" s="679">
        <f t="shared" si="600"/>
        <v>39</v>
      </c>
      <c r="DA448" s="679">
        <f t="shared" si="600"/>
        <v>1</v>
      </c>
      <c r="DB448" s="679">
        <f t="shared" si="600"/>
        <v>0</v>
      </c>
      <c r="DC448" s="46"/>
      <c r="DD448" s="46"/>
      <c r="DE448" s="46"/>
      <c r="DF448" s="46"/>
      <c r="DG448" s="46"/>
      <c r="DH448" s="46"/>
      <c r="DI448" s="46"/>
      <c r="DP448" s="123"/>
    </row>
    <row r="449" spans="2:120">
      <c r="C449" s="127" t="s">
        <v>491</v>
      </c>
      <c r="D449" s="66"/>
      <c r="E449" s="66"/>
      <c r="F449" s="66"/>
      <c r="G449" s="66"/>
      <c r="H449" s="66"/>
      <c r="I449" s="66"/>
      <c r="J449" s="66"/>
      <c r="K449" s="66"/>
      <c r="L449" s="66"/>
      <c r="M449" s="66"/>
      <c r="N449" s="66"/>
      <c r="O449" s="66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80"/>
      <c r="AC449" s="80"/>
      <c r="AD449" s="80"/>
      <c r="AE449" s="80"/>
      <c r="AF449" s="80"/>
      <c r="AG449" s="80"/>
      <c r="AH449" s="80"/>
      <c r="AI449" s="80"/>
      <c r="AJ449" s="80"/>
      <c r="AK449" s="80"/>
      <c r="AL449" s="80"/>
      <c r="AM449" s="80"/>
      <c r="AN449" s="80"/>
      <c r="AO449" s="80"/>
      <c r="AP449" s="80"/>
      <c r="AQ449" s="80"/>
      <c r="AR449" s="80"/>
      <c r="AS449" s="80"/>
      <c r="AT449" s="80"/>
      <c r="AU449" s="80"/>
      <c r="AV449" s="80"/>
      <c r="AW449" s="80"/>
      <c r="AX449" s="80"/>
      <c r="AY449" s="80"/>
      <c r="AZ449" s="80"/>
      <c r="BA449" s="80"/>
      <c r="BB449" s="80"/>
      <c r="BC449" s="80"/>
      <c r="BD449" s="80"/>
      <c r="BE449" s="80"/>
      <c r="BF449" s="80"/>
      <c r="BG449" s="80"/>
      <c r="BH449" s="80"/>
      <c r="BI449" s="80"/>
      <c r="BJ449" s="80"/>
      <c r="BK449" s="80"/>
      <c r="BL449" s="80"/>
      <c r="BM449" s="80"/>
      <c r="BN449" s="678"/>
      <c r="BO449" s="80"/>
      <c r="BP449" s="80"/>
      <c r="BQ449" s="80"/>
      <c r="BR449" s="80"/>
      <c r="BS449" s="80"/>
      <c r="BT449" s="80"/>
      <c r="BU449" s="80"/>
      <c r="BV449" s="82"/>
      <c r="BW449" s="82"/>
      <c r="BX449" s="82"/>
      <c r="BY449" s="82"/>
      <c r="BZ449" s="82"/>
      <c r="CA449" s="82"/>
      <c r="CB449" s="82"/>
      <c r="CC449" s="82"/>
      <c r="CD449" s="82"/>
      <c r="CE449" s="680" t="e">
        <f>IF(CE448=0,0,#REF!/#REF!)</f>
        <v>#REF!</v>
      </c>
      <c r="CF449" s="680" t="e">
        <f>IF(CF448=0,0,#REF!/#REF!)</f>
        <v>#REF!</v>
      </c>
      <c r="CG449" s="680" t="e">
        <f>IF(CG448=0,0,#REF!/#REF!)</f>
        <v>#REF!</v>
      </c>
      <c r="CH449" s="680" t="e">
        <f>IF(CH448=0,0,#REF!/#REF!)</f>
        <v>#REF!</v>
      </c>
      <c r="CI449" s="680">
        <f>IF(CI448=0,0,#REF!/#REF!)</f>
        <v>0</v>
      </c>
      <c r="CJ449" s="680">
        <f>IF(CJ448=0,0,#REF!/#REF!)</f>
        <v>0</v>
      </c>
      <c r="CK449" s="680">
        <f>IF(CK448=0,0,#REF!/#REF!)</f>
        <v>0</v>
      </c>
      <c r="CL449" s="680" t="e">
        <f>IF(CL448=0,0,#REF!/#REF!)</f>
        <v>#REF!</v>
      </c>
      <c r="CM449" s="680">
        <f>IF(CM448=0,0,#REF!/#REF!)</f>
        <v>0</v>
      </c>
      <c r="CN449" s="680">
        <f>IF(CN448=0,0,#REF!/#REF!)</f>
        <v>0</v>
      </c>
      <c r="CO449" s="680" t="e">
        <f>IF(CO448=0,0,#REF!/#REF!)</f>
        <v>#REF!</v>
      </c>
      <c r="CP449" s="680">
        <f>IF(CP448=0,0,#REF!/#REF!)</f>
        <v>0</v>
      </c>
      <c r="CQ449" s="680" t="e">
        <f>IF(CQ448=0,0,#REF!/#REF!)</f>
        <v>#REF!</v>
      </c>
      <c r="CR449" s="130" t="e">
        <f>IF(CR448=0,0,#REF!/#REF!)</f>
        <v>#REF!</v>
      </c>
      <c r="CS449" s="582" t="e">
        <f>IF(CS448=0,0,#REF!/#REF!)</f>
        <v>#REF!</v>
      </c>
      <c r="CT449" s="130">
        <f>IF(CT448=0,0,#REF!/#REF!)</f>
        <v>0</v>
      </c>
      <c r="CU449" s="130">
        <f>IF(CU448=0,0,#REF!/#REF!)</f>
        <v>0</v>
      </c>
      <c r="CV449" s="130" t="e">
        <f>IF(CV448=0,0,#REF!/#REF!)</f>
        <v>#REF!</v>
      </c>
      <c r="CW449" s="570" t="e">
        <f>IF(CW448=0,0,#REF!/#REF!)</f>
        <v>#REF!</v>
      </c>
      <c r="CX449" s="130" t="e">
        <f>IF(CX448=0,0,#REF!/#REF!)</f>
        <v>#REF!</v>
      </c>
      <c r="CY449" s="130"/>
      <c r="CZ449" s="130" t="e">
        <f>IF(CZ448=0,0,#REF!/#REF!)</f>
        <v>#REF!</v>
      </c>
      <c r="DA449" s="130" t="e">
        <f>IF(DA448=0,0,#REF!/#REF!)</f>
        <v>#REF!</v>
      </c>
      <c r="DB449" s="130">
        <f>IF(DB448=0,0,#REF!/#REF!)</f>
        <v>0</v>
      </c>
      <c r="DC449" s="46"/>
      <c r="DD449" s="46"/>
      <c r="DE449" s="46"/>
      <c r="DF449" s="46"/>
      <c r="DG449" s="46"/>
      <c r="DH449" s="46"/>
      <c r="DI449" s="46"/>
    </row>
    <row r="450" spans="2:120">
      <c r="B450" s="66" t="s">
        <v>303</v>
      </c>
      <c r="C450" s="77" t="s">
        <v>490</v>
      </c>
      <c r="D450" s="66"/>
      <c r="E450" s="66"/>
      <c r="F450" s="66"/>
      <c r="G450" s="66"/>
      <c r="H450" s="66"/>
      <c r="I450" s="66"/>
      <c r="J450" s="66"/>
      <c r="K450" s="66"/>
      <c r="L450" s="66"/>
      <c r="M450" s="66"/>
      <c r="N450" s="66"/>
      <c r="O450" s="66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80"/>
      <c r="AC450" s="80"/>
      <c r="AD450" s="80"/>
      <c r="AE450" s="80"/>
      <c r="AF450" s="80"/>
      <c r="AG450" s="80"/>
      <c r="AH450" s="80"/>
      <c r="AI450" s="80"/>
      <c r="AJ450" s="80"/>
      <c r="AK450" s="80"/>
      <c r="AL450" s="80"/>
      <c r="AM450" s="80"/>
      <c r="AN450" s="80"/>
      <c r="AO450" s="80"/>
      <c r="AP450" s="80"/>
      <c r="AQ450" s="80"/>
      <c r="AR450" s="80"/>
      <c r="AS450" s="80"/>
      <c r="AT450" s="80"/>
      <c r="AU450" s="80"/>
      <c r="AV450" s="80"/>
      <c r="AW450" s="80"/>
      <c r="AX450" s="80"/>
      <c r="AY450" s="80"/>
      <c r="AZ450" s="80"/>
      <c r="BA450" s="80"/>
      <c r="BB450" s="80"/>
      <c r="BC450" s="80"/>
      <c r="BD450" s="80"/>
      <c r="BE450" s="80"/>
      <c r="BF450" s="80"/>
      <c r="BG450" s="80"/>
      <c r="BH450" s="80"/>
      <c r="BI450" s="80"/>
      <c r="BJ450" s="80"/>
      <c r="BK450" s="80"/>
      <c r="BL450" s="80"/>
      <c r="BM450" s="80"/>
      <c r="BN450" s="678"/>
      <c r="BO450" s="80"/>
      <c r="BP450" s="80"/>
      <c r="BQ450" s="80"/>
      <c r="BR450" s="80"/>
      <c r="BS450" s="80"/>
      <c r="BT450" s="80"/>
      <c r="BU450" s="80"/>
      <c r="BV450" s="82"/>
      <c r="BW450" s="82"/>
      <c r="BX450" s="82"/>
      <c r="BY450" s="82"/>
      <c r="BZ450" s="82"/>
      <c r="CA450" s="82"/>
      <c r="CB450" s="82"/>
      <c r="CC450" s="82"/>
      <c r="CD450" s="82"/>
      <c r="CE450" s="679">
        <f>CE437</f>
        <v>94</v>
      </c>
      <c r="CF450" s="679">
        <f t="shared" ref="CF450:DB450" si="601">CF437</f>
        <v>94</v>
      </c>
      <c r="CG450" s="679">
        <f t="shared" si="601"/>
        <v>74</v>
      </c>
      <c r="CH450" s="679">
        <f t="shared" si="601"/>
        <v>2</v>
      </c>
      <c r="CI450" s="679">
        <f t="shared" si="601"/>
        <v>0</v>
      </c>
      <c r="CJ450" s="679">
        <f t="shared" si="601"/>
        <v>0</v>
      </c>
      <c r="CK450" s="679">
        <f t="shared" si="601"/>
        <v>0</v>
      </c>
      <c r="CL450" s="679">
        <f t="shared" si="601"/>
        <v>94</v>
      </c>
      <c r="CM450" s="679">
        <f t="shared" si="601"/>
        <v>0</v>
      </c>
      <c r="CN450" s="679">
        <f t="shared" si="601"/>
        <v>0</v>
      </c>
      <c r="CO450" s="679">
        <f t="shared" si="601"/>
        <v>94</v>
      </c>
      <c r="CP450" s="679">
        <f t="shared" si="601"/>
        <v>0</v>
      </c>
      <c r="CQ450" s="679">
        <f t="shared" si="601"/>
        <v>94</v>
      </c>
      <c r="CR450" s="679">
        <f t="shared" si="601"/>
        <v>94</v>
      </c>
      <c r="CS450" s="679">
        <f t="shared" si="601"/>
        <v>94</v>
      </c>
      <c r="CT450" s="679">
        <f t="shared" si="601"/>
        <v>0</v>
      </c>
      <c r="CU450" s="679">
        <f t="shared" si="601"/>
        <v>0</v>
      </c>
      <c r="CV450" s="679">
        <f t="shared" si="601"/>
        <v>94</v>
      </c>
      <c r="CW450" s="679">
        <f t="shared" si="601"/>
        <v>94</v>
      </c>
      <c r="CX450" s="679">
        <f t="shared" si="601"/>
        <v>94</v>
      </c>
      <c r="CY450" s="679">
        <f t="shared" si="601"/>
        <v>0</v>
      </c>
      <c r="CZ450" s="679">
        <f t="shared" si="601"/>
        <v>93</v>
      </c>
      <c r="DA450" s="679">
        <f t="shared" si="601"/>
        <v>6</v>
      </c>
      <c r="DB450" s="679">
        <f t="shared" si="601"/>
        <v>0</v>
      </c>
      <c r="DC450" s="46"/>
      <c r="DD450" s="46"/>
      <c r="DE450" s="46"/>
      <c r="DF450" s="46"/>
      <c r="DG450" s="46"/>
      <c r="DH450" s="46"/>
      <c r="DI450" s="46"/>
      <c r="DP450" s="123"/>
    </row>
    <row r="451" spans="2:120">
      <c r="C451" s="127" t="s">
        <v>491</v>
      </c>
      <c r="D451" s="66"/>
      <c r="E451" s="66"/>
      <c r="F451" s="66"/>
      <c r="G451" s="66"/>
      <c r="H451" s="66"/>
      <c r="I451" s="66"/>
      <c r="J451" s="66"/>
      <c r="K451" s="66"/>
      <c r="L451" s="66"/>
      <c r="M451" s="66"/>
      <c r="N451" s="66"/>
      <c r="O451" s="66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80"/>
      <c r="AC451" s="80"/>
      <c r="AD451" s="80"/>
      <c r="AE451" s="80"/>
      <c r="AF451" s="80"/>
      <c r="AG451" s="80"/>
      <c r="AH451" s="80"/>
      <c r="AI451" s="80"/>
      <c r="AJ451" s="80"/>
      <c r="AK451" s="80"/>
      <c r="AL451" s="80"/>
      <c r="AM451" s="80"/>
      <c r="AN451" s="80"/>
      <c r="AO451" s="80"/>
      <c r="AP451" s="80"/>
      <c r="AQ451" s="80"/>
      <c r="AR451" s="80"/>
      <c r="AS451" s="80"/>
      <c r="AT451" s="80"/>
      <c r="AU451" s="80"/>
      <c r="AV451" s="80"/>
      <c r="AW451" s="80"/>
      <c r="AX451" s="80"/>
      <c r="AY451" s="80"/>
      <c r="AZ451" s="80"/>
      <c r="BA451" s="80"/>
      <c r="BB451" s="80"/>
      <c r="BC451" s="80"/>
      <c r="BD451" s="80"/>
      <c r="BE451" s="80"/>
      <c r="BF451" s="80"/>
      <c r="BG451" s="80"/>
      <c r="BH451" s="80"/>
      <c r="BI451" s="80"/>
      <c r="BJ451" s="80"/>
      <c r="BK451" s="80"/>
      <c r="BL451" s="80"/>
      <c r="BM451" s="80"/>
      <c r="BN451" s="678"/>
      <c r="BO451" s="80"/>
      <c r="BP451" s="80"/>
      <c r="BQ451" s="80"/>
      <c r="BR451" s="80"/>
      <c r="BS451" s="80"/>
      <c r="BT451" s="80"/>
      <c r="BU451" s="80"/>
      <c r="BV451" s="82"/>
      <c r="BW451" s="82"/>
      <c r="BX451" s="82"/>
      <c r="BY451" s="82"/>
      <c r="BZ451" s="85"/>
      <c r="CA451" s="85"/>
      <c r="CB451" s="82"/>
      <c r="CC451" s="82"/>
      <c r="CD451" s="82"/>
      <c r="CE451" s="680" t="e">
        <f>IF(CE450=0,0,#REF!/#REF!)</f>
        <v>#REF!</v>
      </c>
      <c r="CF451" s="680" t="e">
        <f>IF(CF450=0,0,#REF!/#REF!)</f>
        <v>#REF!</v>
      </c>
      <c r="CG451" s="680" t="e">
        <f>IF(CG450=0,0,#REF!/#REF!)</f>
        <v>#REF!</v>
      </c>
      <c r="CH451" s="680" t="e">
        <f>IF(CH450=0,0,#REF!/#REF!)</f>
        <v>#REF!</v>
      </c>
      <c r="CI451" s="680">
        <f>IF(CI450=0,0,#REF!/#REF!)</f>
        <v>0</v>
      </c>
      <c r="CJ451" s="680">
        <f>IF(CJ450=0,0,#REF!/#REF!)</f>
        <v>0</v>
      </c>
      <c r="CK451" s="680">
        <f>IF(CK450=0,0,#REF!/#REF!)</f>
        <v>0</v>
      </c>
      <c r="CL451" s="680" t="e">
        <f>IF(CL450=0,0,#REF!/#REF!)</f>
        <v>#REF!</v>
      </c>
      <c r="CM451" s="680">
        <f>IF(CM450=0,0,#REF!/#REF!)</f>
        <v>0</v>
      </c>
      <c r="CN451" s="680">
        <f>IF(CN450=0,0,#REF!/#REF!)</f>
        <v>0</v>
      </c>
      <c r="CO451" s="680" t="e">
        <f>IF(CO450=0,0,#REF!/#REF!)</f>
        <v>#REF!</v>
      </c>
      <c r="CP451" s="680">
        <f>IF(CP450=0,0,#REF!/#REF!)</f>
        <v>0</v>
      </c>
      <c r="CQ451" s="680" t="e">
        <f>IF(CQ450=0,0,#REF!/#REF!)</f>
        <v>#REF!</v>
      </c>
      <c r="CR451" s="680" t="e">
        <f>IF(CR450=0,0,#REF!/#REF!)</f>
        <v>#REF!</v>
      </c>
      <c r="CS451" s="680" t="e">
        <f>IF(CS450=0,0,#REF!/#REF!)</f>
        <v>#REF!</v>
      </c>
      <c r="CT451" s="680">
        <f>IF(CT450=0,0,#REF!/#REF!)</f>
        <v>0</v>
      </c>
      <c r="CU451" s="680">
        <f>IF(CU450=0,0,#REF!/#REF!)</f>
        <v>0</v>
      </c>
      <c r="CV451" s="680" t="e">
        <f>IF(CV450=0,0,#REF!/#REF!)</f>
        <v>#REF!</v>
      </c>
      <c r="CW451" s="680" t="e">
        <f>IF(CW450=0,0,#REF!/#REF!)</f>
        <v>#REF!</v>
      </c>
      <c r="CX451" s="680" t="e">
        <f>IF(CX450=0,0,#REF!/#REF!)</f>
        <v>#REF!</v>
      </c>
      <c r="CY451" s="680">
        <f>IF(CY450=0,0,#REF!/#REF!)</f>
        <v>0</v>
      </c>
      <c r="CZ451" s="680" t="e">
        <f>IF(CZ450=0,0,#REF!/#REF!)</f>
        <v>#REF!</v>
      </c>
      <c r="DA451" s="680" t="e">
        <f>IF(DA450=0,0,#REF!/#REF!)</f>
        <v>#REF!</v>
      </c>
      <c r="DB451" s="680">
        <f>IF(DB450=0,0,#REF!/#REF!)</f>
        <v>0</v>
      </c>
      <c r="DC451" s="46"/>
      <c r="DD451" s="46"/>
      <c r="DE451" s="46"/>
      <c r="DF451" s="46"/>
      <c r="DG451" s="46"/>
      <c r="DH451" s="46"/>
      <c r="DI451" s="46"/>
    </row>
    <row r="452" spans="2:120">
      <c r="B452" s="45" t="s">
        <v>492</v>
      </c>
      <c r="C452" s="77" t="s">
        <v>490</v>
      </c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80"/>
      <c r="AC452" s="80"/>
      <c r="AD452" s="80"/>
      <c r="AE452" s="80"/>
      <c r="AF452" s="80"/>
      <c r="AG452" s="80"/>
      <c r="AH452" s="80"/>
      <c r="AI452" s="80"/>
      <c r="AJ452" s="80"/>
      <c r="AK452" s="80"/>
      <c r="AL452" s="80"/>
      <c r="AM452" s="80"/>
      <c r="AN452" s="80"/>
      <c r="AO452" s="80"/>
      <c r="AP452" s="80"/>
      <c r="AQ452" s="80"/>
      <c r="AR452" s="80"/>
      <c r="AS452" s="80"/>
      <c r="AT452" s="80"/>
      <c r="AU452" s="80"/>
      <c r="AV452" s="80"/>
      <c r="AW452" s="80"/>
      <c r="AX452" s="80"/>
      <c r="AY452" s="80"/>
      <c r="AZ452" s="80"/>
      <c r="BA452" s="80"/>
      <c r="BB452" s="80"/>
      <c r="BC452" s="80"/>
      <c r="BD452" s="80"/>
      <c r="BE452" s="80"/>
      <c r="BF452" s="80"/>
      <c r="BG452" s="80"/>
      <c r="BH452" s="80"/>
      <c r="BI452" s="80"/>
      <c r="BJ452" s="80"/>
      <c r="BK452" s="80"/>
      <c r="BL452" s="80"/>
      <c r="BM452" s="80"/>
      <c r="BN452" s="678"/>
      <c r="BO452" s="80"/>
      <c r="BP452" s="80"/>
      <c r="BQ452" s="80"/>
      <c r="BR452" s="80"/>
      <c r="BS452" s="80"/>
      <c r="BT452" s="80"/>
      <c r="BU452" s="80"/>
      <c r="BV452" s="80"/>
      <c r="BW452" s="80"/>
      <c r="BX452" s="80"/>
      <c r="BY452" s="80"/>
      <c r="BZ452" s="80"/>
      <c r="CA452" s="80"/>
      <c r="CB452" s="80"/>
      <c r="CC452" s="80"/>
      <c r="CD452" s="80"/>
      <c r="CE452" s="681">
        <f>CE444+CE446+CE448+CE450</f>
        <v>136</v>
      </c>
      <c r="CF452" s="681">
        <f t="shared" ref="CF452:DB452" si="602">CF444+CF446+CF448+CF450</f>
        <v>136</v>
      </c>
      <c r="CG452" s="681">
        <f t="shared" si="602"/>
        <v>116</v>
      </c>
      <c r="CH452" s="681">
        <f t="shared" si="602"/>
        <v>38</v>
      </c>
      <c r="CI452" s="681">
        <f t="shared" si="602"/>
        <v>0</v>
      </c>
      <c r="CJ452" s="681">
        <f t="shared" si="602"/>
        <v>0</v>
      </c>
      <c r="CK452" s="681">
        <f t="shared" si="602"/>
        <v>0</v>
      </c>
      <c r="CL452" s="681">
        <f t="shared" si="602"/>
        <v>136</v>
      </c>
      <c r="CM452" s="681">
        <f t="shared" si="602"/>
        <v>0</v>
      </c>
      <c r="CN452" s="681">
        <f t="shared" si="602"/>
        <v>0</v>
      </c>
      <c r="CO452" s="681">
        <f t="shared" si="602"/>
        <v>136</v>
      </c>
      <c r="CP452" s="681">
        <f t="shared" si="602"/>
        <v>0</v>
      </c>
      <c r="CQ452" s="681">
        <f t="shared" si="602"/>
        <v>136</v>
      </c>
      <c r="CR452" s="681">
        <f t="shared" si="602"/>
        <v>136</v>
      </c>
      <c r="CS452" s="681">
        <f t="shared" si="602"/>
        <v>136</v>
      </c>
      <c r="CT452" s="681">
        <f t="shared" si="602"/>
        <v>0</v>
      </c>
      <c r="CU452" s="681">
        <f t="shared" si="602"/>
        <v>0</v>
      </c>
      <c r="CV452" s="681">
        <f t="shared" si="602"/>
        <v>136</v>
      </c>
      <c r="CW452" s="681">
        <f t="shared" si="602"/>
        <v>136</v>
      </c>
      <c r="CX452" s="681">
        <f t="shared" si="602"/>
        <v>136</v>
      </c>
      <c r="CY452" s="681">
        <f t="shared" si="602"/>
        <v>0</v>
      </c>
      <c r="CZ452" s="681">
        <f t="shared" si="602"/>
        <v>135</v>
      </c>
      <c r="DA452" s="681">
        <f t="shared" si="602"/>
        <v>7</v>
      </c>
      <c r="DB452" s="681">
        <f t="shared" si="602"/>
        <v>0</v>
      </c>
      <c r="DC452" s="47"/>
      <c r="DD452" s="47"/>
      <c r="DE452" s="47"/>
      <c r="DF452" s="47"/>
      <c r="DG452" s="47"/>
      <c r="DH452" s="47"/>
      <c r="DI452" s="47"/>
    </row>
    <row r="453" spans="2:120">
      <c r="B453" s="45"/>
      <c r="C453" s="127" t="s">
        <v>491</v>
      </c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0"/>
      <c r="AD453" s="80"/>
      <c r="AE453" s="80"/>
      <c r="AF453" s="80"/>
      <c r="AG453" s="80"/>
      <c r="AH453" s="80"/>
      <c r="AI453" s="80"/>
      <c r="AJ453" s="80"/>
      <c r="AK453" s="80"/>
      <c r="AL453" s="80"/>
      <c r="AM453" s="80"/>
      <c r="AN453" s="80"/>
      <c r="AO453" s="80"/>
      <c r="AP453" s="80"/>
      <c r="AQ453" s="80"/>
      <c r="AR453" s="80"/>
      <c r="AS453" s="80"/>
      <c r="AT453" s="80"/>
      <c r="AU453" s="80"/>
      <c r="AV453" s="80"/>
      <c r="AW453" s="80"/>
      <c r="AX453" s="80"/>
      <c r="AY453" s="80"/>
      <c r="AZ453" s="80"/>
      <c r="BA453" s="80"/>
      <c r="BB453" s="80"/>
      <c r="BC453" s="80"/>
      <c r="BD453" s="80"/>
      <c r="BE453" s="80"/>
      <c r="BF453" s="80"/>
      <c r="BG453" s="80"/>
      <c r="BH453" s="80"/>
      <c r="BI453" s="80"/>
      <c r="BJ453" s="80"/>
      <c r="BK453" s="80"/>
      <c r="BL453" s="80"/>
      <c r="BM453" s="80"/>
      <c r="BN453" s="678"/>
      <c r="BO453" s="80"/>
      <c r="BP453" s="80"/>
      <c r="BQ453" s="80"/>
      <c r="BR453" s="80"/>
      <c r="BS453" s="80"/>
      <c r="BT453" s="80"/>
      <c r="BU453" s="80"/>
      <c r="BV453" s="82">
        <f>BV447+BV449+BV451</f>
        <v>0</v>
      </c>
      <c r="BW453" s="80"/>
      <c r="BX453" s="80"/>
      <c r="BY453" s="80"/>
      <c r="BZ453" s="80"/>
      <c r="CA453" s="80"/>
      <c r="CB453" s="80"/>
      <c r="CC453" s="80"/>
      <c r="CD453" s="80"/>
      <c r="CE453" s="682">
        <f t="shared" ref="CE453:DB453" si="603">CE432+CE434+CE436+CE438</f>
        <v>110320</v>
      </c>
      <c r="CF453" s="682">
        <f t="shared" si="603"/>
        <v>437050</v>
      </c>
      <c r="CG453" s="682">
        <f t="shared" si="603"/>
        <v>152083.5</v>
      </c>
      <c r="CH453" s="682">
        <f t="shared" si="603"/>
        <v>15784.09</v>
      </c>
      <c r="CI453" s="682">
        <f t="shared" si="603"/>
        <v>0</v>
      </c>
      <c r="CJ453" s="682">
        <f t="shared" si="603"/>
        <v>0</v>
      </c>
      <c r="CK453" s="682">
        <f t="shared" si="603"/>
        <v>0</v>
      </c>
      <c r="CL453" s="682">
        <f t="shared" si="603"/>
        <v>454644.95</v>
      </c>
      <c r="CM453" s="682">
        <f t="shared" si="603"/>
        <v>0</v>
      </c>
      <c r="CN453" s="682">
        <f t="shared" si="603"/>
        <v>0</v>
      </c>
      <c r="CO453" s="682">
        <f t="shared" si="603"/>
        <v>499</v>
      </c>
      <c r="CP453" s="682">
        <f t="shared" si="603"/>
        <v>0</v>
      </c>
      <c r="CQ453" s="682">
        <f t="shared" si="603"/>
        <v>381.38</v>
      </c>
      <c r="CR453" s="682">
        <f t="shared" si="603"/>
        <v>1187812.1000000001</v>
      </c>
      <c r="CS453" s="682">
        <f t="shared" si="603"/>
        <v>2357694.64</v>
      </c>
      <c r="CT453" s="682">
        <f t="shared" si="603"/>
        <v>0</v>
      </c>
      <c r="CU453" s="682">
        <f t="shared" si="603"/>
        <v>0</v>
      </c>
      <c r="CV453" s="682">
        <f t="shared" si="603"/>
        <v>91439.6</v>
      </c>
      <c r="CW453" s="682">
        <f t="shared" si="603"/>
        <v>2449134.2400000002</v>
      </c>
      <c r="CX453" s="682">
        <f t="shared" si="603"/>
        <v>440844.18</v>
      </c>
      <c r="CY453" s="682">
        <f t="shared" si="603"/>
        <v>0</v>
      </c>
      <c r="CZ453" s="682">
        <f t="shared" si="603"/>
        <v>29917.29</v>
      </c>
      <c r="DA453" s="682">
        <f t="shared" si="603"/>
        <v>45099.76</v>
      </c>
      <c r="DB453" s="682">
        <f t="shared" si="603"/>
        <v>0</v>
      </c>
    </row>
    <row r="454" spans="2:120">
      <c r="BW454" s="81"/>
      <c r="BX454" s="81"/>
      <c r="BY454" s="81"/>
      <c r="CA454" s="81"/>
      <c r="CC454" s="81"/>
      <c r="CS454" s="81"/>
      <c r="CW454" s="572"/>
    </row>
    <row r="455" spans="2:120">
      <c r="BW455" s="81"/>
      <c r="BX455" s="81"/>
      <c r="BY455" s="81"/>
      <c r="CA455" s="81"/>
      <c r="CC455" s="81"/>
      <c r="CS455" s="81"/>
      <c r="CW455" s="572"/>
    </row>
    <row r="456" spans="2:120">
      <c r="BW456" s="81"/>
      <c r="BX456" s="81"/>
      <c r="BY456" s="81"/>
      <c r="CA456" s="81"/>
      <c r="CC456" s="81"/>
      <c r="CS456" s="81"/>
      <c r="CW456" s="572"/>
    </row>
    <row r="457" spans="2:120" ht="15" customHeight="1">
      <c r="BW457" s="81"/>
      <c r="BX457" s="81"/>
      <c r="BY457" s="81"/>
      <c r="CA457" s="81"/>
      <c r="CC457" s="81"/>
      <c r="CE457" s="611"/>
      <c r="CF457" s="611"/>
      <c r="CG457" s="611"/>
      <c r="CH457" s="611"/>
      <c r="CI457" s="611"/>
      <c r="CJ457" s="611"/>
      <c r="CK457" s="611"/>
      <c r="CL457" s="611"/>
      <c r="CM457" s="611"/>
      <c r="CN457" s="611"/>
      <c r="CO457" s="611"/>
      <c r="CP457" s="685"/>
      <c r="CQ457" s="611"/>
      <c r="CR457" s="208"/>
      <c r="CS457" s="611"/>
      <c r="CT457" s="208"/>
      <c r="CU457" s="208"/>
      <c r="CV457" s="208"/>
      <c r="CW457" s="571"/>
      <c r="CX457" s="208"/>
      <c r="CY457" s="515"/>
      <c r="CZ457" s="515"/>
      <c r="DA457" s="515"/>
      <c r="DB457" s="515"/>
      <c r="DC457" s="515"/>
      <c r="DD457" s="515"/>
      <c r="DE457" s="515"/>
      <c r="DF457" s="515"/>
      <c r="DG457" s="515"/>
      <c r="DH457" s="515"/>
      <c r="DI457" s="515"/>
    </row>
    <row r="458" spans="2:120" ht="99" customHeight="1">
      <c r="B458" s="519" t="s">
        <v>645</v>
      </c>
      <c r="C458" s="114"/>
      <c r="BW458" s="81"/>
      <c r="BX458" s="81"/>
      <c r="BY458" s="81"/>
      <c r="CA458" s="81"/>
      <c r="CC458" s="81"/>
      <c r="CD458" s="686" t="s">
        <v>647</v>
      </c>
      <c r="CE458" s="686" t="s">
        <v>263</v>
      </c>
      <c r="CF458" s="686" t="s">
        <v>262</v>
      </c>
      <c r="CG458" s="686" t="s">
        <v>261</v>
      </c>
      <c r="CH458" s="686" t="s">
        <v>31</v>
      </c>
      <c r="CI458" s="686" t="s">
        <v>35</v>
      </c>
      <c r="CJ458" s="686" t="s">
        <v>33</v>
      </c>
      <c r="CK458" s="686" t="s">
        <v>26</v>
      </c>
      <c r="CL458" s="686" t="s">
        <v>649</v>
      </c>
      <c r="CM458" s="686" t="s">
        <v>651</v>
      </c>
      <c r="CN458" s="686" t="s">
        <v>650</v>
      </c>
      <c r="CO458" s="686" t="s">
        <v>260</v>
      </c>
      <c r="CP458" s="686" t="s">
        <v>259</v>
      </c>
      <c r="CQ458" s="686" t="s">
        <v>258</v>
      </c>
      <c r="CR458" s="583" t="s">
        <v>19</v>
      </c>
      <c r="CS458" s="583" t="s">
        <v>257</v>
      </c>
      <c r="CT458" s="583" t="s">
        <v>25</v>
      </c>
      <c r="CU458" s="583" t="s">
        <v>256</v>
      </c>
      <c r="CV458" s="583" t="s">
        <v>40</v>
      </c>
      <c r="CW458" s="583" t="s">
        <v>255</v>
      </c>
      <c r="CX458" s="583" t="s">
        <v>29</v>
      </c>
      <c r="CY458" s="583" t="s">
        <v>254</v>
      </c>
      <c r="CZ458" s="583" t="s">
        <v>70</v>
      </c>
      <c r="DA458" s="583" t="s">
        <v>253</v>
      </c>
      <c r="DB458" s="583" t="s">
        <v>16</v>
      </c>
      <c r="DC458" s="583" t="s">
        <v>652</v>
      </c>
      <c r="DD458" s="583" t="s">
        <v>653</v>
      </c>
      <c r="DE458" s="583" t="s">
        <v>654</v>
      </c>
      <c r="DF458" s="583" t="s">
        <v>655</v>
      </c>
      <c r="DG458" s="583" t="s">
        <v>648</v>
      </c>
      <c r="DH458" s="515"/>
    </row>
    <row r="459" spans="2:120">
      <c r="B459" s="518" t="s">
        <v>8</v>
      </c>
      <c r="C459" s="114"/>
      <c r="BW459" s="81"/>
      <c r="BX459" s="81"/>
      <c r="BY459" s="81"/>
      <c r="CA459" s="81"/>
      <c r="CC459" s="81"/>
      <c r="CD459" s="110">
        <v>440</v>
      </c>
      <c r="CE459" s="687">
        <v>530</v>
      </c>
      <c r="CF459" s="687">
        <v>600</v>
      </c>
      <c r="CG459" s="687">
        <v>670</v>
      </c>
      <c r="CH459" s="687">
        <v>740</v>
      </c>
      <c r="CI459" s="687">
        <v>800</v>
      </c>
      <c r="CJ459" s="687">
        <v>880</v>
      </c>
      <c r="CK459" s="687">
        <v>950</v>
      </c>
      <c r="CL459" s="687">
        <v>1020</v>
      </c>
      <c r="CM459" s="687">
        <v>1040</v>
      </c>
      <c r="CN459" s="687">
        <v>1060</v>
      </c>
      <c r="CO459" s="956">
        <v>1090</v>
      </c>
      <c r="CP459" s="956"/>
      <c r="CQ459" s="959">
        <v>1130</v>
      </c>
      <c r="CR459" s="959"/>
      <c r="CS459" s="959">
        <v>1200</v>
      </c>
      <c r="CT459" s="959"/>
      <c r="CU459" s="959">
        <v>1270</v>
      </c>
      <c r="CV459" s="959"/>
      <c r="CW459" s="959">
        <v>1340</v>
      </c>
      <c r="CX459" s="959"/>
      <c r="CY459" s="959">
        <v>1410</v>
      </c>
      <c r="CZ459" s="959"/>
      <c r="DA459" s="959">
        <v>1480</v>
      </c>
      <c r="DB459" s="959"/>
      <c r="DC459" s="610">
        <v>1550</v>
      </c>
      <c r="DD459" s="610">
        <v>1620</v>
      </c>
      <c r="DE459" s="610">
        <v>1690</v>
      </c>
      <c r="DF459" s="610">
        <v>1760</v>
      </c>
      <c r="DG459" s="610"/>
    </row>
    <row r="460" spans="2:120">
      <c r="B460" s="42"/>
      <c r="C460" s="517" t="s">
        <v>646</v>
      </c>
      <c r="BW460" s="81"/>
      <c r="BX460" s="81"/>
      <c r="BY460" s="81"/>
      <c r="CA460" s="81"/>
      <c r="CC460" s="81"/>
      <c r="CD460" s="110">
        <f t="shared" ref="CD460:CN469" si="604">COUNTIFS($C$4:$C$422,CD$458,$O$4:$O$422,$B460,$CF$4:$CF$422,"&gt;0")</f>
        <v>0</v>
      </c>
      <c r="CE460" s="687">
        <f t="shared" si="604"/>
        <v>0</v>
      </c>
      <c r="CF460" s="687">
        <f t="shared" si="604"/>
        <v>0</v>
      </c>
      <c r="CG460" s="687">
        <f t="shared" si="604"/>
        <v>0</v>
      </c>
      <c r="CH460" s="687">
        <f t="shared" si="604"/>
        <v>0</v>
      </c>
      <c r="CI460" s="687">
        <f t="shared" si="604"/>
        <v>0</v>
      </c>
      <c r="CJ460" s="687">
        <f t="shared" si="604"/>
        <v>0</v>
      </c>
      <c r="CK460" s="687">
        <f t="shared" si="604"/>
        <v>0</v>
      </c>
      <c r="CL460" s="687">
        <f t="shared" si="604"/>
        <v>0</v>
      </c>
      <c r="CM460" s="687">
        <f t="shared" si="604"/>
        <v>0</v>
      </c>
      <c r="CN460" s="687">
        <f t="shared" si="604"/>
        <v>0</v>
      </c>
      <c r="CO460" s="956">
        <f t="shared" ref="CO460:CO491" si="605">(COUNTIFS($C$4:$C$422,CO$458,$O$4:$O$422,$B460,$CF$4:$CF$422,"&gt;0"))+(COUNTIFS($C$4:$C$422,CP$458,$O$4:$O$422,$B460,$CF$4:$CF$422,"&gt;0"))</f>
        <v>0</v>
      </c>
      <c r="CP460" s="956"/>
      <c r="CQ460" s="953">
        <f t="shared" ref="CQ460:CQ491" si="606">(COUNTIFS($C$4:$C$422,CQ$458,$O$4:$O$422,$B460,$CF$4:$CF$422,"&gt;0"))+(COUNTIFS($C$4:$C$422,CR$458,$O$4:$O$422,$B460,$CF$4:$CF$422,"&gt;0"))</f>
        <v>0</v>
      </c>
      <c r="CR460" s="953"/>
      <c r="CS460" s="953">
        <f t="shared" ref="CS460:CS491" si="607">(COUNTIFS($C$4:$C$422,CS$458,$O$4:$O$422,$B460,$CF$4:$CF$422,"&gt;0"))+(COUNTIFS($C$4:$C$422,CT$458,$O$4:$O$422,$B460,$CF$4:$CF$422,"&gt;0"))</f>
        <v>0</v>
      </c>
      <c r="CT460" s="953"/>
      <c r="CU460" s="953">
        <f t="shared" ref="CU460:CU491" si="608">(COUNTIFS($C$4:$C$422,CU$458,$O$4:$O$422,$B460,$CF$4:$CF$422,"&gt;0"))+(COUNTIFS($C$4:$C$422,CV$458,$O$4:$O$422,$B460,$CF$4:$CF$422,"&gt;0"))</f>
        <v>0</v>
      </c>
      <c r="CV460" s="953"/>
      <c r="CW460" s="956">
        <f t="shared" ref="CW460:CW491" si="609">(COUNTIFS($C$4:$C$422,CW$458,$O$4:$O$422,$B460,$CF$4:$CF$422,"&gt;0"))+(COUNTIFS($C$4:$C$422,CX$458,$O$4:$O$422,$B460,$CF$4:$CF$422,"&gt;0"))</f>
        <v>0</v>
      </c>
      <c r="CX460" s="956"/>
      <c r="CY460" s="953">
        <f t="shared" ref="CY460:CY491" si="610">(COUNTIFS($C$4:$C$422,CY$458,$O$4:$O$422,$B460,$CF$4:$CF$422,"&gt;0"))+(COUNTIFS($C$4:$C$422,CZ$458,$O$4:$O$422,$B460,$CF$4:$CF$422,"&gt;0"))</f>
        <v>0</v>
      </c>
      <c r="CZ460" s="953"/>
      <c r="DA460" s="953">
        <f t="shared" ref="DA460:DA491" si="611">(COUNTIFS($C$4:$C$422,DA$458,$O$4:$O$422,$B460,$CF$4:$CF$422,"&gt;0"))+(COUNTIFS($C$4:$C$422,DB$458,$O$4:$O$422,$B460,$CF$4:$CF$422,"&gt;0"))</f>
        <v>0</v>
      </c>
      <c r="DB460" s="953"/>
      <c r="DC460" s="42">
        <f t="shared" ref="DC460:DF479" si="612">COUNTIFS($C$4:$C$422,DC$458,$O$4:$O$422,$B460,$CF$4:$CF$422,"&gt;0")</f>
        <v>0</v>
      </c>
      <c r="DD460" s="42">
        <f t="shared" si="612"/>
        <v>0</v>
      </c>
      <c r="DE460" s="42">
        <f t="shared" si="612"/>
        <v>0</v>
      </c>
      <c r="DF460" s="42">
        <f t="shared" si="612"/>
        <v>0</v>
      </c>
      <c r="DG460" s="516">
        <f>SUM(CD460:DF460)</f>
        <v>0</v>
      </c>
      <c r="DP460" s="123"/>
    </row>
    <row r="461" spans="2:120">
      <c r="B461" s="42">
        <f>звания!D2</f>
        <v>1</v>
      </c>
      <c r="C461" s="42">
        <f>звания!E2</f>
        <v>2470</v>
      </c>
      <c r="BW461" s="81"/>
      <c r="BX461" s="81"/>
      <c r="BY461" s="81"/>
      <c r="CA461" s="81"/>
      <c r="CC461" s="81"/>
      <c r="CD461" s="110">
        <f t="shared" si="604"/>
        <v>0</v>
      </c>
      <c r="CE461" s="687">
        <f t="shared" si="604"/>
        <v>0</v>
      </c>
      <c r="CF461" s="687">
        <f t="shared" si="604"/>
        <v>0</v>
      </c>
      <c r="CG461" s="687">
        <f t="shared" si="604"/>
        <v>0</v>
      </c>
      <c r="CH461" s="687">
        <f t="shared" si="604"/>
        <v>0</v>
      </c>
      <c r="CI461" s="687">
        <f t="shared" si="604"/>
        <v>0</v>
      </c>
      <c r="CJ461" s="687">
        <f t="shared" si="604"/>
        <v>0</v>
      </c>
      <c r="CK461" s="687">
        <f t="shared" si="604"/>
        <v>0</v>
      </c>
      <c r="CL461" s="687">
        <f t="shared" si="604"/>
        <v>0</v>
      </c>
      <c r="CM461" s="687">
        <f t="shared" si="604"/>
        <v>0</v>
      </c>
      <c r="CN461" s="687">
        <f t="shared" si="604"/>
        <v>0</v>
      </c>
      <c r="CO461" s="956">
        <f t="shared" si="605"/>
        <v>0</v>
      </c>
      <c r="CP461" s="956"/>
      <c r="CQ461" s="953">
        <f t="shared" si="606"/>
        <v>0</v>
      </c>
      <c r="CR461" s="953"/>
      <c r="CS461" s="953">
        <f t="shared" si="607"/>
        <v>0</v>
      </c>
      <c r="CT461" s="953"/>
      <c r="CU461" s="953">
        <f t="shared" si="608"/>
        <v>0</v>
      </c>
      <c r="CV461" s="953"/>
      <c r="CW461" s="956">
        <f t="shared" si="609"/>
        <v>0</v>
      </c>
      <c r="CX461" s="956"/>
      <c r="CY461" s="953">
        <f t="shared" si="610"/>
        <v>0</v>
      </c>
      <c r="CZ461" s="953"/>
      <c r="DA461" s="953">
        <f t="shared" si="611"/>
        <v>0</v>
      </c>
      <c r="DB461" s="953"/>
      <c r="DC461" s="42">
        <f t="shared" si="612"/>
        <v>0</v>
      </c>
      <c r="DD461" s="42">
        <f t="shared" si="612"/>
        <v>0</v>
      </c>
      <c r="DE461" s="42">
        <f t="shared" si="612"/>
        <v>0</v>
      </c>
      <c r="DF461" s="42">
        <f t="shared" si="612"/>
        <v>0</v>
      </c>
      <c r="DG461" s="516">
        <f t="shared" ref="DG461:DG521" si="613">SUM(CD461:DF461)</f>
        <v>0</v>
      </c>
    </row>
    <row r="462" spans="2:120">
      <c r="B462" s="42">
        <f>звания!D3</f>
        <v>2</v>
      </c>
      <c r="C462" s="42">
        <f>звания!E3</f>
        <v>2550</v>
      </c>
      <c r="BW462" s="81"/>
      <c r="BX462" s="81"/>
      <c r="BY462" s="81"/>
      <c r="CA462" s="81"/>
      <c r="CC462" s="81"/>
      <c r="CD462" s="110">
        <f t="shared" si="604"/>
        <v>1</v>
      </c>
      <c r="CE462" s="687">
        <f t="shared" si="604"/>
        <v>0</v>
      </c>
      <c r="CF462" s="687">
        <f t="shared" si="604"/>
        <v>0</v>
      </c>
      <c r="CG462" s="687">
        <f t="shared" si="604"/>
        <v>0</v>
      </c>
      <c r="CH462" s="687">
        <f t="shared" si="604"/>
        <v>0</v>
      </c>
      <c r="CI462" s="687">
        <f t="shared" si="604"/>
        <v>0</v>
      </c>
      <c r="CJ462" s="687">
        <f t="shared" si="604"/>
        <v>0</v>
      </c>
      <c r="CK462" s="687">
        <f t="shared" si="604"/>
        <v>0</v>
      </c>
      <c r="CL462" s="687">
        <f t="shared" si="604"/>
        <v>0</v>
      </c>
      <c r="CM462" s="687">
        <f t="shared" si="604"/>
        <v>0</v>
      </c>
      <c r="CN462" s="687">
        <f t="shared" si="604"/>
        <v>0</v>
      </c>
      <c r="CO462" s="956">
        <f t="shared" si="605"/>
        <v>0</v>
      </c>
      <c r="CP462" s="956"/>
      <c r="CQ462" s="953">
        <f t="shared" si="606"/>
        <v>0</v>
      </c>
      <c r="CR462" s="953"/>
      <c r="CS462" s="953">
        <f t="shared" si="607"/>
        <v>0</v>
      </c>
      <c r="CT462" s="953"/>
      <c r="CU462" s="953">
        <f t="shared" si="608"/>
        <v>0</v>
      </c>
      <c r="CV462" s="953"/>
      <c r="CW462" s="956">
        <f t="shared" si="609"/>
        <v>0</v>
      </c>
      <c r="CX462" s="956"/>
      <c r="CY462" s="953">
        <f t="shared" si="610"/>
        <v>0</v>
      </c>
      <c r="CZ462" s="953"/>
      <c r="DA462" s="953">
        <f t="shared" si="611"/>
        <v>0</v>
      </c>
      <c r="DB462" s="953"/>
      <c r="DC462" s="42">
        <f t="shared" si="612"/>
        <v>0</v>
      </c>
      <c r="DD462" s="42">
        <f t="shared" si="612"/>
        <v>0</v>
      </c>
      <c r="DE462" s="42">
        <f t="shared" si="612"/>
        <v>0</v>
      </c>
      <c r="DF462" s="42">
        <f t="shared" si="612"/>
        <v>0</v>
      </c>
      <c r="DG462" s="516">
        <f t="shared" si="613"/>
        <v>1</v>
      </c>
    </row>
    <row r="463" spans="2:120">
      <c r="B463" s="42">
        <f>звания!D4</f>
        <v>3</v>
      </c>
      <c r="C463" s="42">
        <f>звания!E4</f>
        <v>2640</v>
      </c>
      <c r="BW463" s="81"/>
      <c r="BX463" s="81"/>
      <c r="BY463" s="81"/>
      <c r="CA463" s="81"/>
      <c r="CC463" s="81"/>
      <c r="CD463" s="110">
        <f t="shared" si="604"/>
        <v>1</v>
      </c>
      <c r="CE463" s="687">
        <f t="shared" si="604"/>
        <v>0</v>
      </c>
      <c r="CF463" s="687">
        <f t="shared" si="604"/>
        <v>0</v>
      </c>
      <c r="CG463" s="687">
        <f t="shared" si="604"/>
        <v>0</v>
      </c>
      <c r="CH463" s="687">
        <f t="shared" si="604"/>
        <v>0</v>
      </c>
      <c r="CI463" s="687">
        <f t="shared" si="604"/>
        <v>0</v>
      </c>
      <c r="CJ463" s="687">
        <f t="shared" si="604"/>
        <v>0</v>
      </c>
      <c r="CK463" s="687">
        <f t="shared" si="604"/>
        <v>0</v>
      </c>
      <c r="CL463" s="687">
        <f t="shared" si="604"/>
        <v>0</v>
      </c>
      <c r="CM463" s="687">
        <f t="shared" si="604"/>
        <v>0</v>
      </c>
      <c r="CN463" s="687">
        <f t="shared" si="604"/>
        <v>0</v>
      </c>
      <c r="CO463" s="956">
        <f t="shared" si="605"/>
        <v>0</v>
      </c>
      <c r="CP463" s="956"/>
      <c r="CQ463" s="953">
        <f t="shared" si="606"/>
        <v>0</v>
      </c>
      <c r="CR463" s="953"/>
      <c r="CS463" s="953">
        <f t="shared" si="607"/>
        <v>0</v>
      </c>
      <c r="CT463" s="953"/>
      <c r="CU463" s="953">
        <f t="shared" si="608"/>
        <v>0</v>
      </c>
      <c r="CV463" s="953"/>
      <c r="CW463" s="956">
        <f t="shared" si="609"/>
        <v>0</v>
      </c>
      <c r="CX463" s="956"/>
      <c r="CY463" s="953">
        <f t="shared" si="610"/>
        <v>0</v>
      </c>
      <c r="CZ463" s="953"/>
      <c r="DA463" s="953">
        <f t="shared" si="611"/>
        <v>0</v>
      </c>
      <c r="DB463" s="953"/>
      <c r="DC463" s="42">
        <f t="shared" si="612"/>
        <v>0</v>
      </c>
      <c r="DD463" s="42">
        <f t="shared" si="612"/>
        <v>0</v>
      </c>
      <c r="DE463" s="42">
        <f t="shared" si="612"/>
        <v>0</v>
      </c>
      <c r="DF463" s="42">
        <f t="shared" si="612"/>
        <v>0</v>
      </c>
      <c r="DG463" s="516">
        <f t="shared" si="613"/>
        <v>1</v>
      </c>
    </row>
    <row r="464" spans="2:120">
      <c r="B464" s="42">
        <f>звания!D5</f>
        <v>4</v>
      </c>
      <c r="C464" s="42">
        <f>звания!E5</f>
        <v>2730</v>
      </c>
      <c r="BW464" s="81"/>
      <c r="BX464" s="81"/>
      <c r="BY464" s="81"/>
      <c r="CA464" s="81"/>
      <c r="CC464" s="81"/>
      <c r="CD464" s="110">
        <f t="shared" si="604"/>
        <v>0</v>
      </c>
      <c r="CE464" s="687">
        <f t="shared" si="604"/>
        <v>1</v>
      </c>
      <c r="CF464" s="687">
        <f t="shared" si="604"/>
        <v>0</v>
      </c>
      <c r="CG464" s="687">
        <f t="shared" si="604"/>
        <v>0</v>
      </c>
      <c r="CH464" s="687">
        <f t="shared" si="604"/>
        <v>0</v>
      </c>
      <c r="CI464" s="687">
        <f t="shared" si="604"/>
        <v>0</v>
      </c>
      <c r="CJ464" s="687">
        <f t="shared" si="604"/>
        <v>0</v>
      </c>
      <c r="CK464" s="687">
        <f t="shared" si="604"/>
        <v>0</v>
      </c>
      <c r="CL464" s="687">
        <f t="shared" si="604"/>
        <v>0</v>
      </c>
      <c r="CM464" s="687">
        <f t="shared" si="604"/>
        <v>0</v>
      </c>
      <c r="CN464" s="687">
        <f t="shared" si="604"/>
        <v>0</v>
      </c>
      <c r="CO464" s="956">
        <f t="shared" si="605"/>
        <v>0</v>
      </c>
      <c r="CP464" s="956"/>
      <c r="CQ464" s="953">
        <f t="shared" si="606"/>
        <v>0</v>
      </c>
      <c r="CR464" s="953"/>
      <c r="CS464" s="953">
        <f t="shared" si="607"/>
        <v>0</v>
      </c>
      <c r="CT464" s="953"/>
      <c r="CU464" s="953">
        <f t="shared" si="608"/>
        <v>0</v>
      </c>
      <c r="CV464" s="953"/>
      <c r="CW464" s="956">
        <f t="shared" si="609"/>
        <v>0</v>
      </c>
      <c r="CX464" s="956"/>
      <c r="CY464" s="953">
        <f t="shared" si="610"/>
        <v>0</v>
      </c>
      <c r="CZ464" s="953"/>
      <c r="DA464" s="953">
        <f t="shared" si="611"/>
        <v>0</v>
      </c>
      <c r="DB464" s="953"/>
      <c r="DC464" s="42">
        <f t="shared" si="612"/>
        <v>0</v>
      </c>
      <c r="DD464" s="42">
        <f t="shared" si="612"/>
        <v>0</v>
      </c>
      <c r="DE464" s="42">
        <f t="shared" si="612"/>
        <v>0</v>
      </c>
      <c r="DF464" s="42">
        <f t="shared" si="612"/>
        <v>0</v>
      </c>
      <c r="DG464" s="516">
        <f t="shared" si="613"/>
        <v>1</v>
      </c>
    </row>
    <row r="465" spans="2:111">
      <c r="B465" s="42">
        <f>звания!D6</f>
        <v>5</v>
      </c>
      <c r="C465" s="42">
        <f>звания!E6</f>
        <v>2820</v>
      </c>
      <c r="BW465" s="81"/>
      <c r="BX465" s="81"/>
      <c r="BY465" s="81"/>
      <c r="CA465" s="81"/>
      <c r="CC465" s="81"/>
      <c r="CD465" s="110">
        <f t="shared" si="604"/>
        <v>2</v>
      </c>
      <c r="CE465" s="687">
        <f t="shared" si="604"/>
        <v>1</v>
      </c>
      <c r="CF465" s="687">
        <f t="shared" si="604"/>
        <v>0</v>
      </c>
      <c r="CG465" s="687">
        <f t="shared" si="604"/>
        <v>0</v>
      </c>
      <c r="CH465" s="687">
        <f t="shared" si="604"/>
        <v>0</v>
      </c>
      <c r="CI465" s="687">
        <f t="shared" si="604"/>
        <v>0</v>
      </c>
      <c r="CJ465" s="687">
        <f t="shared" si="604"/>
        <v>0</v>
      </c>
      <c r="CK465" s="687">
        <f t="shared" si="604"/>
        <v>0</v>
      </c>
      <c r="CL465" s="687">
        <f t="shared" si="604"/>
        <v>0</v>
      </c>
      <c r="CM465" s="687">
        <f t="shared" si="604"/>
        <v>0</v>
      </c>
      <c r="CN465" s="687">
        <f t="shared" si="604"/>
        <v>0</v>
      </c>
      <c r="CO465" s="956">
        <f t="shared" si="605"/>
        <v>0</v>
      </c>
      <c r="CP465" s="956"/>
      <c r="CQ465" s="953">
        <f t="shared" si="606"/>
        <v>3</v>
      </c>
      <c r="CR465" s="953"/>
      <c r="CS465" s="953">
        <f t="shared" si="607"/>
        <v>0</v>
      </c>
      <c r="CT465" s="953"/>
      <c r="CU465" s="953">
        <f t="shared" si="608"/>
        <v>0</v>
      </c>
      <c r="CV465" s="953"/>
      <c r="CW465" s="956">
        <f t="shared" si="609"/>
        <v>0</v>
      </c>
      <c r="CX465" s="956"/>
      <c r="CY465" s="953">
        <f t="shared" si="610"/>
        <v>0</v>
      </c>
      <c r="CZ465" s="953"/>
      <c r="DA465" s="953">
        <f t="shared" si="611"/>
        <v>0</v>
      </c>
      <c r="DB465" s="953"/>
      <c r="DC465" s="42">
        <f t="shared" si="612"/>
        <v>0</v>
      </c>
      <c r="DD465" s="42">
        <f t="shared" si="612"/>
        <v>0</v>
      </c>
      <c r="DE465" s="42">
        <f t="shared" si="612"/>
        <v>0</v>
      </c>
      <c r="DF465" s="42">
        <f t="shared" si="612"/>
        <v>0</v>
      </c>
      <c r="DG465" s="516">
        <f t="shared" si="613"/>
        <v>6</v>
      </c>
    </row>
    <row r="466" spans="2:111">
      <c r="B466" s="42">
        <f>звания!D7</f>
        <v>6</v>
      </c>
      <c r="C466" s="42">
        <f>звания!E7</f>
        <v>2910</v>
      </c>
      <c r="BW466" s="81"/>
      <c r="BX466" s="81"/>
      <c r="BY466" s="81"/>
      <c r="CA466" s="81"/>
      <c r="CC466" s="81"/>
      <c r="CD466" s="110">
        <f t="shared" si="604"/>
        <v>1</v>
      </c>
      <c r="CE466" s="687">
        <f t="shared" si="604"/>
        <v>0</v>
      </c>
      <c r="CF466" s="687">
        <f t="shared" si="604"/>
        <v>0</v>
      </c>
      <c r="CG466" s="687">
        <f t="shared" si="604"/>
        <v>1</v>
      </c>
      <c r="CH466" s="687">
        <f t="shared" si="604"/>
        <v>0</v>
      </c>
      <c r="CI466" s="687">
        <f t="shared" si="604"/>
        <v>1</v>
      </c>
      <c r="CJ466" s="687">
        <f t="shared" si="604"/>
        <v>0</v>
      </c>
      <c r="CK466" s="687">
        <f t="shared" si="604"/>
        <v>0</v>
      </c>
      <c r="CL466" s="687">
        <f t="shared" si="604"/>
        <v>0</v>
      </c>
      <c r="CM466" s="687">
        <f t="shared" si="604"/>
        <v>0</v>
      </c>
      <c r="CN466" s="687">
        <f t="shared" si="604"/>
        <v>0</v>
      </c>
      <c r="CO466" s="956">
        <f t="shared" si="605"/>
        <v>0</v>
      </c>
      <c r="CP466" s="956"/>
      <c r="CQ466" s="953">
        <f t="shared" si="606"/>
        <v>0</v>
      </c>
      <c r="CR466" s="953"/>
      <c r="CS466" s="953">
        <f t="shared" si="607"/>
        <v>0</v>
      </c>
      <c r="CT466" s="953"/>
      <c r="CU466" s="953">
        <f t="shared" si="608"/>
        <v>0</v>
      </c>
      <c r="CV466" s="953"/>
      <c r="CW466" s="956">
        <f t="shared" si="609"/>
        <v>0</v>
      </c>
      <c r="CX466" s="956"/>
      <c r="CY466" s="953">
        <f t="shared" si="610"/>
        <v>0</v>
      </c>
      <c r="CZ466" s="953"/>
      <c r="DA466" s="953">
        <f t="shared" si="611"/>
        <v>0</v>
      </c>
      <c r="DB466" s="953"/>
      <c r="DC466" s="42">
        <f t="shared" si="612"/>
        <v>0</v>
      </c>
      <c r="DD466" s="42">
        <f t="shared" si="612"/>
        <v>0</v>
      </c>
      <c r="DE466" s="42">
        <f t="shared" si="612"/>
        <v>0</v>
      </c>
      <c r="DF466" s="42">
        <f t="shared" si="612"/>
        <v>0</v>
      </c>
      <c r="DG466" s="516">
        <f t="shared" si="613"/>
        <v>3</v>
      </c>
    </row>
    <row r="467" spans="2:111">
      <c r="B467" s="42">
        <f>звания!D8</f>
        <v>7</v>
      </c>
      <c r="C467" s="42">
        <f>звания!E8</f>
        <v>3000</v>
      </c>
      <c r="BW467" s="81"/>
      <c r="BX467" s="81"/>
      <c r="BY467" s="81"/>
      <c r="CA467" s="81"/>
      <c r="CC467" s="81"/>
      <c r="CD467" s="110">
        <f t="shared" si="604"/>
        <v>1</v>
      </c>
      <c r="CE467" s="687">
        <f t="shared" si="604"/>
        <v>0</v>
      </c>
      <c r="CF467" s="687">
        <f t="shared" si="604"/>
        <v>1</v>
      </c>
      <c r="CG467" s="687">
        <f t="shared" si="604"/>
        <v>2</v>
      </c>
      <c r="CH467" s="687">
        <f t="shared" si="604"/>
        <v>1</v>
      </c>
      <c r="CI467" s="687">
        <f t="shared" si="604"/>
        <v>0</v>
      </c>
      <c r="CJ467" s="687">
        <f t="shared" si="604"/>
        <v>0</v>
      </c>
      <c r="CK467" s="687">
        <f t="shared" si="604"/>
        <v>0</v>
      </c>
      <c r="CL467" s="687">
        <f t="shared" si="604"/>
        <v>0</v>
      </c>
      <c r="CM467" s="687">
        <f t="shared" si="604"/>
        <v>0</v>
      </c>
      <c r="CN467" s="687">
        <f t="shared" si="604"/>
        <v>0</v>
      </c>
      <c r="CO467" s="956">
        <f t="shared" si="605"/>
        <v>0</v>
      </c>
      <c r="CP467" s="956"/>
      <c r="CQ467" s="953">
        <f t="shared" si="606"/>
        <v>0</v>
      </c>
      <c r="CR467" s="953"/>
      <c r="CS467" s="953">
        <f t="shared" si="607"/>
        <v>0</v>
      </c>
      <c r="CT467" s="953"/>
      <c r="CU467" s="953">
        <f t="shared" si="608"/>
        <v>0</v>
      </c>
      <c r="CV467" s="953"/>
      <c r="CW467" s="956">
        <f t="shared" si="609"/>
        <v>0</v>
      </c>
      <c r="CX467" s="956"/>
      <c r="CY467" s="953">
        <f t="shared" si="610"/>
        <v>0</v>
      </c>
      <c r="CZ467" s="953"/>
      <c r="DA467" s="953">
        <f t="shared" si="611"/>
        <v>0</v>
      </c>
      <c r="DB467" s="953"/>
      <c r="DC467" s="42">
        <f t="shared" si="612"/>
        <v>0</v>
      </c>
      <c r="DD467" s="42">
        <f t="shared" si="612"/>
        <v>0</v>
      </c>
      <c r="DE467" s="42">
        <f t="shared" si="612"/>
        <v>0</v>
      </c>
      <c r="DF467" s="42">
        <f t="shared" si="612"/>
        <v>0</v>
      </c>
      <c r="DG467" s="516">
        <f t="shared" si="613"/>
        <v>5</v>
      </c>
    </row>
    <row r="468" spans="2:111">
      <c r="B468" s="42">
        <f>звания!D9</f>
        <v>8</v>
      </c>
      <c r="C468" s="42">
        <f>звания!E9</f>
        <v>3080</v>
      </c>
      <c r="BW468" s="81"/>
      <c r="BX468" s="81"/>
      <c r="BY468" s="81"/>
      <c r="CA468" s="81"/>
      <c r="CC468" s="81"/>
      <c r="CD468" s="110">
        <f t="shared" si="604"/>
        <v>0</v>
      </c>
      <c r="CE468" s="687">
        <f t="shared" si="604"/>
        <v>0</v>
      </c>
      <c r="CF468" s="687">
        <f t="shared" si="604"/>
        <v>0</v>
      </c>
      <c r="CG468" s="687">
        <f t="shared" si="604"/>
        <v>2</v>
      </c>
      <c r="CH468" s="687">
        <f t="shared" si="604"/>
        <v>1</v>
      </c>
      <c r="CI468" s="687">
        <f t="shared" si="604"/>
        <v>1</v>
      </c>
      <c r="CJ468" s="687">
        <f t="shared" si="604"/>
        <v>0</v>
      </c>
      <c r="CK468" s="687">
        <f t="shared" si="604"/>
        <v>0</v>
      </c>
      <c r="CL468" s="687">
        <f t="shared" si="604"/>
        <v>0</v>
      </c>
      <c r="CM468" s="687">
        <f t="shared" si="604"/>
        <v>0</v>
      </c>
      <c r="CN468" s="687">
        <f t="shared" si="604"/>
        <v>0</v>
      </c>
      <c r="CO468" s="956">
        <f t="shared" si="605"/>
        <v>0</v>
      </c>
      <c r="CP468" s="956"/>
      <c r="CQ468" s="953">
        <f t="shared" si="606"/>
        <v>0</v>
      </c>
      <c r="CR468" s="953"/>
      <c r="CS468" s="953">
        <f t="shared" si="607"/>
        <v>0</v>
      </c>
      <c r="CT468" s="953"/>
      <c r="CU468" s="953">
        <f t="shared" si="608"/>
        <v>0</v>
      </c>
      <c r="CV468" s="953"/>
      <c r="CW468" s="956">
        <f t="shared" si="609"/>
        <v>0</v>
      </c>
      <c r="CX468" s="956"/>
      <c r="CY468" s="953">
        <f t="shared" si="610"/>
        <v>0</v>
      </c>
      <c r="CZ468" s="953"/>
      <c r="DA468" s="953">
        <f t="shared" si="611"/>
        <v>0</v>
      </c>
      <c r="DB468" s="953"/>
      <c r="DC468" s="42">
        <f t="shared" si="612"/>
        <v>0</v>
      </c>
      <c r="DD468" s="42">
        <f t="shared" si="612"/>
        <v>0</v>
      </c>
      <c r="DE468" s="42">
        <f t="shared" si="612"/>
        <v>0</v>
      </c>
      <c r="DF468" s="42">
        <f t="shared" si="612"/>
        <v>0</v>
      </c>
      <c r="DG468" s="516">
        <f t="shared" si="613"/>
        <v>4</v>
      </c>
    </row>
    <row r="469" spans="2:111">
      <c r="B469" s="42">
        <f>звания!D10</f>
        <v>9</v>
      </c>
      <c r="C469" s="42">
        <f>звания!E10</f>
        <v>3170</v>
      </c>
      <c r="BW469" s="81"/>
      <c r="BX469" s="81"/>
      <c r="BY469" s="81"/>
      <c r="CA469" s="81"/>
      <c r="CC469" s="81"/>
      <c r="CD469" s="110">
        <f t="shared" si="604"/>
        <v>0</v>
      </c>
      <c r="CE469" s="687">
        <f t="shared" si="604"/>
        <v>0</v>
      </c>
      <c r="CF469" s="687">
        <f t="shared" si="604"/>
        <v>0</v>
      </c>
      <c r="CG469" s="687">
        <f t="shared" si="604"/>
        <v>1</v>
      </c>
      <c r="CH469" s="687">
        <f t="shared" si="604"/>
        <v>0</v>
      </c>
      <c r="CI469" s="687">
        <f t="shared" si="604"/>
        <v>0</v>
      </c>
      <c r="CJ469" s="687">
        <f t="shared" si="604"/>
        <v>0</v>
      </c>
      <c r="CK469" s="687">
        <f t="shared" si="604"/>
        <v>0</v>
      </c>
      <c r="CL469" s="687">
        <f t="shared" si="604"/>
        <v>0</v>
      </c>
      <c r="CM469" s="687">
        <f t="shared" si="604"/>
        <v>0</v>
      </c>
      <c r="CN469" s="687">
        <f t="shared" si="604"/>
        <v>0</v>
      </c>
      <c r="CO469" s="956">
        <f t="shared" si="605"/>
        <v>0</v>
      </c>
      <c r="CP469" s="956"/>
      <c r="CQ469" s="953">
        <f t="shared" si="606"/>
        <v>0</v>
      </c>
      <c r="CR469" s="953"/>
      <c r="CS469" s="953">
        <f t="shared" si="607"/>
        <v>0</v>
      </c>
      <c r="CT469" s="953"/>
      <c r="CU469" s="953">
        <f t="shared" si="608"/>
        <v>0</v>
      </c>
      <c r="CV469" s="953"/>
      <c r="CW469" s="956">
        <f t="shared" si="609"/>
        <v>0</v>
      </c>
      <c r="CX469" s="956"/>
      <c r="CY469" s="953">
        <f t="shared" si="610"/>
        <v>0</v>
      </c>
      <c r="CZ469" s="953"/>
      <c r="DA469" s="953">
        <f t="shared" si="611"/>
        <v>0</v>
      </c>
      <c r="DB469" s="953"/>
      <c r="DC469" s="42">
        <f t="shared" si="612"/>
        <v>0</v>
      </c>
      <c r="DD469" s="42">
        <f t="shared" si="612"/>
        <v>0</v>
      </c>
      <c r="DE469" s="42">
        <f t="shared" si="612"/>
        <v>0</v>
      </c>
      <c r="DF469" s="42">
        <f t="shared" si="612"/>
        <v>0</v>
      </c>
      <c r="DG469" s="516">
        <f t="shared" si="613"/>
        <v>1</v>
      </c>
    </row>
    <row r="470" spans="2:111">
      <c r="B470" s="42">
        <f>звания!D11</f>
        <v>10</v>
      </c>
      <c r="C470" s="42">
        <f>звания!E11</f>
        <v>3260</v>
      </c>
      <c r="BW470" s="81"/>
      <c r="BX470" s="81"/>
      <c r="BY470" s="81"/>
      <c r="CA470" s="81"/>
      <c r="CC470" s="81"/>
      <c r="CD470" s="110">
        <f t="shared" ref="CD470:CN479" si="614">COUNTIFS($C$4:$C$422,CD$458,$O$4:$O$422,$B470,$CF$4:$CF$422,"&gt;0")</f>
        <v>0</v>
      </c>
      <c r="CE470" s="687">
        <f t="shared" si="614"/>
        <v>0</v>
      </c>
      <c r="CF470" s="687">
        <f t="shared" si="614"/>
        <v>0</v>
      </c>
      <c r="CG470" s="687">
        <f t="shared" si="614"/>
        <v>0</v>
      </c>
      <c r="CH470" s="687">
        <f t="shared" si="614"/>
        <v>0</v>
      </c>
      <c r="CI470" s="687">
        <f t="shared" si="614"/>
        <v>0</v>
      </c>
      <c r="CJ470" s="687">
        <f t="shared" si="614"/>
        <v>0</v>
      </c>
      <c r="CK470" s="687">
        <f t="shared" si="614"/>
        <v>0</v>
      </c>
      <c r="CL470" s="687">
        <f t="shared" si="614"/>
        <v>0</v>
      </c>
      <c r="CM470" s="687">
        <f t="shared" si="614"/>
        <v>0</v>
      </c>
      <c r="CN470" s="687">
        <f t="shared" si="614"/>
        <v>0</v>
      </c>
      <c r="CO470" s="956">
        <f t="shared" si="605"/>
        <v>0</v>
      </c>
      <c r="CP470" s="956"/>
      <c r="CQ470" s="953">
        <f t="shared" si="606"/>
        <v>0</v>
      </c>
      <c r="CR470" s="953"/>
      <c r="CS470" s="953">
        <f t="shared" si="607"/>
        <v>0</v>
      </c>
      <c r="CT470" s="953"/>
      <c r="CU470" s="953">
        <f t="shared" si="608"/>
        <v>0</v>
      </c>
      <c r="CV470" s="953"/>
      <c r="CW470" s="956">
        <f t="shared" si="609"/>
        <v>0</v>
      </c>
      <c r="CX470" s="956"/>
      <c r="CY470" s="953">
        <f t="shared" si="610"/>
        <v>0</v>
      </c>
      <c r="CZ470" s="953"/>
      <c r="DA470" s="953">
        <f t="shared" si="611"/>
        <v>0</v>
      </c>
      <c r="DB470" s="953"/>
      <c r="DC470" s="42">
        <f t="shared" si="612"/>
        <v>0</v>
      </c>
      <c r="DD470" s="42">
        <f t="shared" si="612"/>
        <v>0</v>
      </c>
      <c r="DE470" s="42">
        <f t="shared" si="612"/>
        <v>0</v>
      </c>
      <c r="DF470" s="42">
        <f t="shared" si="612"/>
        <v>0</v>
      </c>
      <c r="DG470" s="516">
        <f t="shared" si="613"/>
        <v>0</v>
      </c>
    </row>
    <row r="471" spans="2:111">
      <c r="B471" s="42">
        <f>звания!D12</f>
        <v>11</v>
      </c>
      <c r="C471" s="42">
        <f>звания!E12</f>
        <v>3350</v>
      </c>
      <c r="BW471" s="81"/>
      <c r="BX471" s="81"/>
      <c r="BY471" s="81"/>
      <c r="CA471" s="81"/>
      <c r="CC471" s="81"/>
      <c r="CD471" s="110">
        <f t="shared" si="614"/>
        <v>0</v>
      </c>
      <c r="CE471" s="687">
        <f t="shared" si="614"/>
        <v>0</v>
      </c>
      <c r="CF471" s="687">
        <f t="shared" si="614"/>
        <v>0</v>
      </c>
      <c r="CG471" s="687">
        <f t="shared" si="614"/>
        <v>0</v>
      </c>
      <c r="CH471" s="687">
        <f t="shared" si="614"/>
        <v>0</v>
      </c>
      <c r="CI471" s="687">
        <f t="shared" si="614"/>
        <v>0</v>
      </c>
      <c r="CJ471" s="687">
        <f t="shared" si="614"/>
        <v>0</v>
      </c>
      <c r="CK471" s="687">
        <f t="shared" si="614"/>
        <v>0</v>
      </c>
      <c r="CL471" s="687">
        <f t="shared" si="614"/>
        <v>0</v>
      </c>
      <c r="CM471" s="687">
        <f t="shared" si="614"/>
        <v>0</v>
      </c>
      <c r="CN471" s="687">
        <f t="shared" si="614"/>
        <v>0</v>
      </c>
      <c r="CO471" s="956">
        <f t="shared" si="605"/>
        <v>0</v>
      </c>
      <c r="CP471" s="956"/>
      <c r="CQ471" s="953">
        <f t="shared" si="606"/>
        <v>0</v>
      </c>
      <c r="CR471" s="953"/>
      <c r="CS471" s="953">
        <f t="shared" si="607"/>
        <v>0</v>
      </c>
      <c r="CT471" s="953"/>
      <c r="CU471" s="953">
        <f t="shared" si="608"/>
        <v>0</v>
      </c>
      <c r="CV471" s="953"/>
      <c r="CW471" s="956">
        <f t="shared" si="609"/>
        <v>0</v>
      </c>
      <c r="CX471" s="956"/>
      <c r="CY471" s="953">
        <f t="shared" si="610"/>
        <v>0</v>
      </c>
      <c r="CZ471" s="953"/>
      <c r="DA471" s="953">
        <f t="shared" si="611"/>
        <v>0</v>
      </c>
      <c r="DB471" s="953"/>
      <c r="DC471" s="42">
        <f t="shared" si="612"/>
        <v>0</v>
      </c>
      <c r="DD471" s="42">
        <f t="shared" si="612"/>
        <v>0</v>
      </c>
      <c r="DE471" s="42">
        <f t="shared" si="612"/>
        <v>0</v>
      </c>
      <c r="DF471" s="42">
        <f t="shared" si="612"/>
        <v>0</v>
      </c>
      <c r="DG471" s="516">
        <f t="shared" si="613"/>
        <v>0</v>
      </c>
    </row>
    <row r="472" spans="2:111">
      <c r="B472" s="42">
        <f>звания!D13</f>
        <v>12</v>
      </c>
      <c r="C472" s="42">
        <f>звания!E13</f>
        <v>3440</v>
      </c>
      <c r="BW472" s="81"/>
      <c r="BX472" s="81"/>
      <c r="BY472" s="81"/>
      <c r="CA472" s="81"/>
      <c r="CC472" s="81"/>
      <c r="CD472" s="110">
        <f t="shared" si="614"/>
        <v>0</v>
      </c>
      <c r="CE472" s="687">
        <f t="shared" si="614"/>
        <v>0</v>
      </c>
      <c r="CF472" s="687">
        <f t="shared" si="614"/>
        <v>0</v>
      </c>
      <c r="CG472" s="687">
        <f t="shared" si="614"/>
        <v>0</v>
      </c>
      <c r="CH472" s="687">
        <f t="shared" si="614"/>
        <v>1</v>
      </c>
      <c r="CI472" s="687">
        <f t="shared" si="614"/>
        <v>0</v>
      </c>
      <c r="CJ472" s="687">
        <f t="shared" si="614"/>
        <v>0</v>
      </c>
      <c r="CK472" s="687">
        <f t="shared" si="614"/>
        <v>0</v>
      </c>
      <c r="CL472" s="687">
        <f t="shared" si="614"/>
        <v>0</v>
      </c>
      <c r="CM472" s="687">
        <f t="shared" si="614"/>
        <v>0</v>
      </c>
      <c r="CN472" s="687">
        <f t="shared" si="614"/>
        <v>0</v>
      </c>
      <c r="CO472" s="956">
        <f t="shared" si="605"/>
        <v>0</v>
      </c>
      <c r="CP472" s="956"/>
      <c r="CQ472" s="953">
        <f t="shared" si="606"/>
        <v>12</v>
      </c>
      <c r="CR472" s="953"/>
      <c r="CS472" s="953">
        <f t="shared" si="607"/>
        <v>2</v>
      </c>
      <c r="CT472" s="953"/>
      <c r="CU472" s="953">
        <f t="shared" si="608"/>
        <v>0</v>
      </c>
      <c r="CV472" s="953"/>
      <c r="CW472" s="956">
        <f t="shared" si="609"/>
        <v>0</v>
      </c>
      <c r="CX472" s="956"/>
      <c r="CY472" s="953">
        <f t="shared" si="610"/>
        <v>0</v>
      </c>
      <c r="CZ472" s="953"/>
      <c r="DA472" s="953">
        <f t="shared" si="611"/>
        <v>0</v>
      </c>
      <c r="DB472" s="953"/>
      <c r="DC472" s="42">
        <f t="shared" si="612"/>
        <v>0</v>
      </c>
      <c r="DD472" s="42">
        <f t="shared" si="612"/>
        <v>0</v>
      </c>
      <c r="DE472" s="42">
        <f t="shared" si="612"/>
        <v>0</v>
      </c>
      <c r="DF472" s="42">
        <f t="shared" si="612"/>
        <v>0</v>
      </c>
      <c r="DG472" s="516">
        <f t="shared" si="613"/>
        <v>15</v>
      </c>
    </row>
    <row r="473" spans="2:111">
      <c r="B473" s="42">
        <f>звания!D14</f>
        <v>13</v>
      </c>
      <c r="C473" s="42">
        <f>звания!E14</f>
        <v>3520</v>
      </c>
      <c r="BW473" s="81"/>
      <c r="BX473" s="81"/>
      <c r="BY473" s="81"/>
      <c r="CA473" s="81"/>
      <c r="CC473" s="81"/>
      <c r="CD473" s="110">
        <f t="shared" si="614"/>
        <v>0</v>
      </c>
      <c r="CE473" s="687">
        <f t="shared" si="614"/>
        <v>0</v>
      </c>
      <c r="CF473" s="687">
        <f t="shared" si="614"/>
        <v>0</v>
      </c>
      <c r="CG473" s="687">
        <f t="shared" si="614"/>
        <v>0</v>
      </c>
      <c r="CH473" s="687">
        <f t="shared" si="614"/>
        <v>0</v>
      </c>
      <c r="CI473" s="687">
        <f t="shared" si="614"/>
        <v>0</v>
      </c>
      <c r="CJ473" s="687">
        <f t="shared" si="614"/>
        <v>0</v>
      </c>
      <c r="CK473" s="687">
        <f t="shared" si="614"/>
        <v>0</v>
      </c>
      <c r="CL473" s="687">
        <f t="shared" si="614"/>
        <v>0</v>
      </c>
      <c r="CM473" s="687">
        <f t="shared" si="614"/>
        <v>0</v>
      </c>
      <c r="CN473" s="687">
        <f t="shared" si="614"/>
        <v>0</v>
      </c>
      <c r="CO473" s="956">
        <f t="shared" si="605"/>
        <v>0</v>
      </c>
      <c r="CP473" s="956"/>
      <c r="CQ473" s="953">
        <f t="shared" si="606"/>
        <v>1</v>
      </c>
      <c r="CR473" s="953"/>
      <c r="CS473" s="953">
        <f t="shared" si="607"/>
        <v>0</v>
      </c>
      <c r="CT473" s="953"/>
      <c r="CU473" s="953">
        <f t="shared" si="608"/>
        <v>0</v>
      </c>
      <c r="CV473" s="953"/>
      <c r="CW473" s="956">
        <f t="shared" si="609"/>
        <v>0</v>
      </c>
      <c r="CX473" s="956"/>
      <c r="CY473" s="953">
        <f t="shared" si="610"/>
        <v>0</v>
      </c>
      <c r="CZ473" s="953"/>
      <c r="DA473" s="953">
        <f t="shared" si="611"/>
        <v>0</v>
      </c>
      <c r="DB473" s="953"/>
      <c r="DC473" s="42">
        <f t="shared" si="612"/>
        <v>0</v>
      </c>
      <c r="DD473" s="42">
        <f t="shared" si="612"/>
        <v>0</v>
      </c>
      <c r="DE473" s="42">
        <f t="shared" si="612"/>
        <v>0</v>
      </c>
      <c r="DF473" s="42">
        <f t="shared" si="612"/>
        <v>0</v>
      </c>
      <c r="DG473" s="516">
        <f t="shared" si="613"/>
        <v>1</v>
      </c>
    </row>
    <row r="474" spans="2:111">
      <c r="B474" s="42">
        <f>звания!D15</f>
        <v>14</v>
      </c>
      <c r="C474" s="42">
        <f>звания!E15</f>
        <v>3660</v>
      </c>
      <c r="BW474" s="81"/>
      <c r="BX474" s="81"/>
      <c r="BY474" s="81"/>
      <c r="CA474" s="81"/>
      <c r="CC474" s="81"/>
      <c r="CD474" s="110">
        <f t="shared" si="614"/>
        <v>0</v>
      </c>
      <c r="CE474" s="687">
        <f t="shared" si="614"/>
        <v>0</v>
      </c>
      <c r="CF474" s="687">
        <f t="shared" si="614"/>
        <v>0</v>
      </c>
      <c r="CG474" s="687">
        <f t="shared" si="614"/>
        <v>0</v>
      </c>
      <c r="CH474" s="687">
        <f t="shared" si="614"/>
        <v>0</v>
      </c>
      <c r="CI474" s="687">
        <f t="shared" si="614"/>
        <v>0</v>
      </c>
      <c r="CJ474" s="687">
        <f t="shared" si="614"/>
        <v>0</v>
      </c>
      <c r="CK474" s="687">
        <f t="shared" si="614"/>
        <v>0</v>
      </c>
      <c r="CL474" s="687">
        <f t="shared" si="614"/>
        <v>0</v>
      </c>
      <c r="CM474" s="687">
        <f t="shared" si="614"/>
        <v>0</v>
      </c>
      <c r="CN474" s="687">
        <f t="shared" si="614"/>
        <v>0</v>
      </c>
      <c r="CO474" s="956">
        <f t="shared" si="605"/>
        <v>0</v>
      </c>
      <c r="CP474" s="956"/>
      <c r="CQ474" s="953">
        <f t="shared" si="606"/>
        <v>0</v>
      </c>
      <c r="CR474" s="953"/>
      <c r="CS474" s="953">
        <f t="shared" si="607"/>
        <v>0</v>
      </c>
      <c r="CT474" s="953"/>
      <c r="CU474" s="953">
        <f t="shared" si="608"/>
        <v>0</v>
      </c>
      <c r="CV474" s="953"/>
      <c r="CW474" s="956">
        <f t="shared" si="609"/>
        <v>0</v>
      </c>
      <c r="CX474" s="956"/>
      <c r="CY474" s="953">
        <f t="shared" si="610"/>
        <v>0</v>
      </c>
      <c r="CZ474" s="953"/>
      <c r="DA474" s="953">
        <f t="shared" si="611"/>
        <v>0</v>
      </c>
      <c r="DB474" s="953"/>
      <c r="DC474" s="42">
        <f t="shared" si="612"/>
        <v>0</v>
      </c>
      <c r="DD474" s="42">
        <f t="shared" si="612"/>
        <v>0</v>
      </c>
      <c r="DE474" s="42">
        <f t="shared" si="612"/>
        <v>0</v>
      </c>
      <c r="DF474" s="42">
        <f t="shared" si="612"/>
        <v>0</v>
      </c>
      <c r="DG474" s="516">
        <f t="shared" si="613"/>
        <v>0</v>
      </c>
    </row>
    <row r="475" spans="2:111">
      <c r="B475" s="42">
        <f>звания!D16</f>
        <v>15</v>
      </c>
      <c r="C475" s="42">
        <f>звания!E16</f>
        <v>3810</v>
      </c>
      <c r="BW475" s="81"/>
      <c r="BX475" s="81"/>
      <c r="BY475" s="81"/>
      <c r="CA475" s="81"/>
      <c r="CC475" s="81"/>
      <c r="CD475" s="110">
        <f t="shared" si="614"/>
        <v>0</v>
      </c>
      <c r="CE475" s="687">
        <f t="shared" si="614"/>
        <v>0</v>
      </c>
      <c r="CF475" s="687">
        <f t="shared" si="614"/>
        <v>0</v>
      </c>
      <c r="CG475" s="687">
        <f t="shared" si="614"/>
        <v>0</v>
      </c>
      <c r="CH475" s="687">
        <f t="shared" si="614"/>
        <v>0</v>
      </c>
      <c r="CI475" s="687">
        <f t="shared" si="614"/>
        <v>0</v>
      </c>
      <c r="CJ475" s="687">
        <f t="shared" si="614"/>
        <v>0</v>
      </c>
      <c r="CK475" s="687">
        <f t="shared" si="614"/>
        <v>0</v>
      </c>
      <c r="CL475" s="687">
        <f t="shared" si="614"/>
        <v>0</v>
      </c>
      <c r="CM475" s="687">
        <f t="shared" si="614"/>
        <v>0</v>
      </c>
      <c r="CN475" s="687">
        <f t="shared" si="614"/>
        <v>0</v>
      </c>
      <c r="CO475" s="956">
        <f t="shared" si="605"/>
        <v>0</v>
      </c>
      <c r="CP475" s="956"/>
      <c r="CQ475" s="953">
        <f t="shared" si="606"/>
        <v>1</v>
      </c>
      <c r="CR475" s="953"/>
      <c r="CS475" s="953">
        <f t="shared" si="607"/>
        <v>0</v>
      </c>
      <c r="CT475" s="953"/>
      <c r="CU475" s="953">
        <f t="shared" si="608"/>
        <v>0</v>
      </c>
      <c r="CV475" s="953"/>
      <c r="CW475" s="956">
        <f t="shared" si="609"/>
        <v>0</v>
      </c>
      <c r="CX475" s="956"/>
      <c r="CY475" s="953">
        <f t="shared" si="610"/>
        <v>0</v>
      </c>
      <c r="CZ475" s="953"/>
      <c r="DA475" s="953">
        <f t="shared" si="611"/>
        <v>0</v>
      </c>
      <c r="DB475" s="953"/>
      <c r="DC475" s="42">
        <f t="shared" si="612"/>
        <v>0</v>
      </c>
      <c r="DD475" s="42">
        <f t="shared" si="612"/>
        <v>0</v>
      </c>
      <c r="DE475" s="42">
        <f t="shared" si="612"/>
        <v>0</v>
      </c>
      <c r="DF475" s="42">
        <f t="shared" si="612"/>
        <v>0</v>
      </c>
      <c r="DG475" s="516">
        <f t="shared" si="613"/>
        <v>1</v>
      </c>
    </row>
    <row r="476" spans="2:111">
      <c r="B476" s="42">
        <f>звания!D17</f>
        <v>16</v>
      </c>
      <c r="C476" s="42">
        <f>звания!E17</f>
        <v>3950</v>
      </c>
      <c r="BW476" s="81"/>
      <c r="BX476" s="81"/>
      <c r="BY476" s="81"/>
      <c r="CA476" s="81"/>
      <c r="CC476" s="81"/>
      <c r="CD476" s="110">
        <f t="shared" si="614"/>
        <v>0</v>
      </c>
      <c r="CE476" s="687">
        <f t="shared" si="614"/>
        <v>0</v>
      </c>
      <c r="CF476" s="687">
        <f t="shared" si="614"/>
        <v>0</v>
      </c>
      <c r="CG476" s="687">
        <f t="shared" si="614"/>
        <v>0</v>
      </c>
      <c r="CH476" s="687">
        <f t="shared" si="614"/>
        <v>0</v>
      </c>
      <c r="CI476" s="687">
        <f t="shared" si="614"/>
        <v>0</v>
      </c>
      <c r="CJ476" s="687">
        <f t="shared" si="614"/>
        <v>0</v>
      </c>
      <c r="CK476" s="687">
        <f t="shared" si="614"/>
        <v>0</v>
      </c>
      <c r="CL476" s="687">
        <f t="shared" si="614"/>
        <v>0</v>
      </c>
      <c r="CM476" s="687">
        <f t="shared" si="614"/>
        <v>0</v>
      </c>
      <c r="CN476" s="687">
        <f t="shared" si="614"/>
        <v>0</v>
      </c>
      <c r="CO476" s="956">
        <f t="shared" si="605"/>
        <v>0</v>
      </c>
      <c r="CP476" s="956"/>
      <c r="CQ476" s="953">
        <f t="shared" si="606"/>
        <v>0</v>
      </c>
      <c r="CR476" s="953"/>
      <c r="CS476" s="953">
        <f t="shared" si="607"/>
        <v>0</v>
      </c>
      <c r="CT476" s="953"/>
      <c r="CU476" s="953">
        <f t="shared" si="608"/>
        <v>0</v>
      </c>
      <c r="CV476" s="953"/>
      <c r="CW476" s="956">
        <f t="shared" si="609"/>
        <v>0</v>
      </c>
      <c r="CX476" s="956"/>
      <c r="CY476" s="953">
        <f t="shared" si="610"/>
        <v>0</v>
      </c>
      <c r="CZ476" s="953"/>
      <c r="DA476" s="953">
        <f t="shared" si="611"/>
        <v>0</v>
      </c>
      <c r="DB476" s="953"/>
      <c r="DC476" s="42">
        <f t="shared" si="612"/>
        <v>0</v>
      </c>
      <c r="DD476" s="42">
        <f t="shared" si="612"/>
        <v>0</v>
      </c>
      <c r="DE476" s="42">
        <f t="shared" si="612"/>
        <v>0</v>
      </c>
      <c r="DF476" s="42">
        <f t="shared" si="612"/>
        <v>0</v>
      </c>
      <c r="DG476" s="516">
        <f t="shared" si="613"/>
        <v>0</v>
      </c>
    </row>
    <row r="477" spans="2:111">
      <c r="B477" s="42">
        <f>звания!D18</f>
        <v>17</v>
      </c>
      <c r="C477" s="42">
        <f>звания!E18</f>
        <v>4090</v>
      </c>
      <c r="BW477" s="81"/>
      <c r="BX477" s="81"/>
      <c r="BY477" s="81"/>
      <c r="CA477" s="81"/>
      <c r="CC477" s="81"/>
      <c r="CD477" s="110">
        <f t="shared" si="614"/>
        <v>0</v>
      </c>
      <c r="CE477" s="687">
        <f t="shared" si="614"/>
        <v>0</v>
      </c>
      <c r="CF477" s="687">
        <f t="shared" si="614"/>
        <v>0</v>
      </c>
      <c r="CG477" s="687">
        <f t="shared" si="614"/>
        <v>0</v>
      </c>
      <c r="CH477" s="687">
        <f t="shared" si="614"/>
        <v>0</v>
      </c>
      <c r="CI477" s="687">
        <f t="shared" si="614"/>
        <v>0</v>
      </c>
      <c r="CJ477" s="687">
        <f t="shared" si="614"/>
        <v>0</v>
      </c>
      <c r="CK477" s="687">
        <f t="shared" si="614"/>
        <v>0</v>
      </c>
      <c r="CL477" s="687">
        <f t="shared" si="614"/>
        <v>0</v>
      </c>
      <c r="CM477" s="687">
        <f t="shared" si="614"/>
        <v>0</v>
      </c>
      <c r="CN477" s="687">
        <f t="shared" si="614"/>
        <v>0</v>
      </c>
      <c r="CO477" s="956">
        <f t="shared" si="605"/>
        <v>0</v>
      </c>
      <c r="CP477" s="956"/>
      <c r="CQ477" s="953">
        <f t="shared" si="606"/>
        <v>4</v>
      </c>
      <c r="CR477" s="953"/>
      <c r="CS477" s="953">
        <f t="shared" si="607"/>
        <v>3</v>
      </c>
      <c r="CT477" s="953"/>
      <c r="CU477" s="953">
        <f t="shared" si="608"/>
        <v>1</v>
      </c>
      <c r="CV477" s="953"/>
      <c r="CW477" s="956">
        <f t="shared" si="609"/>
        <v>0</v>
      </c>
      <c r="CX477" s="956"/>
      <c r="CY477" s="953">
        <f t="shared" si="610"/>
        <v>0</v>
      </c>
      <c r="CZ477" s="953"/>
      <c r="DA477" s="953">
        <f t="shared" si="611"/>
        <v>0</v>
      </c>
      <c r="DB477" s="953"/>
      <c r="DC477" s="42">
        <f t="shared" si="612"/>
        <v>0</v>
      </c>
      <c r="DD477" s="42">
        <f t="shared" si="612"/>
        <v>0</v>
      </c>
      <c r="DE477" s="42">
        <f t="shared" si="612"/>
        <v>0</v>
      </c>
      <c r="DF477" s="42">
        <f t="shared" si="612"/>
        <v>0</v>
      </c>
      <c r="DG477" s="516">
        <f t="shared" si="613"/>
        <v>8</v>
      </c>
    </row>
    <row r="478" spans="2:111">
      <c r="B478" s="42">
        <f>звания!D19</f>
        <v>18</v>
      </c>
      <c r="C478" s="42">
        <f>звания!E19</f>
        <v>4230</v>
      </c>
      <c r="BW478" s="81"/>
      <c r="BX478" s="81"/>
      <c r="BY478" s="81"/>
      <c r="CA478" s="81"/>
      <c r="CC478" s="81"/>
      <c r="CD478" s="110">
        <f t="shared" si="614"/>
        <v>0</v>
      </c>
      <c r="CE478" s="687">
        <f t="shared" si="614"/>
        <v>0</v>
      </c>
      <c r="CF478" s="687">
        <f t="shared" si="614"/>
        <v>0</v>
      </c>
      <c r="CG478" s="687">
        <f t="shared" si="614"/>
        <v>0</v>
      </c>
      <c r="CH478" s="687">
        <f t="shared" si="614"/>
        <v>0</v>
      </c>
      <c r="CI478" s="687">
        <f t="shared" si="614"/>
        <v>0</v>
      </c>
      <c r="CJ478" s="687">
        <f t="shared" si="614"/>
        <v>0</v>
      </c>
      <c r="CK478" s="687">
        <f t="shared" si="614"/>
        <v>0</v>
      </c>
      <c r="CL478" s="687">
        <f t="shared" si="614"/>
        <v>0</v>
      </c>
      <c r="CM478" s="687">
        <f t="shared" si="614"/>
        <v>0</v>
      </c>
      <c r="CN478" s="687">
        <f t="shared" si="614"/>
        <v>0</v>
      </c>
      <c r="CO478" s="956">
        <f t="shared" si="605"/>
        <v>0</v>
      </c>
      <c r="CP478" s="956"/>
      <c r="CQ478" s="953">
        <f t="shared" si="606"/>
        <v>3</v>
      </c>
      <c r="CR478" s="953"/>
      <c r="CS478" s="953">
        <f t="shared" si="607"/>
        <v>0</v>
      </c>
      <c r="CT478" s="953"/>
      <c r="CU478" s="953">
        <f t="shared" si="608"/>
        <v>0</v>
      </c>
      <c r="CV478" s="953"/>
      <c r="CW478" s="956">
        <f t="shared" si="609"/>
        <v>0</v>
      </c>
      <c r="CX478" s="956"/>
      <c r="CY478" s="953">
        <f t="shared" si="610"/>
        <v>0</v>
      </c>
      <c r="CZ478" s="953"/>
      <c r="DA478" s="953">
        <f t="shared" si="611"/>
        <v>0</v>
      </c>
      <c r="DB478" s="953"/>
      <c r="DC478" s="42">
        <f t="shared" si="612"/>
        <v>0</v>
      </c>
      <c r="DD478" s="42">
        <f t="shared" si="612"/>
        <v>0</v>
      </c>
      <c r="DE478" s="42">
        <f t="shared" si="612"/>
        <v>0</v>
      </c>
      <c r="DF478" s="42">
        <f t="shared" si="612"/>
        <v>0</v>
      </c>
      <c r="DG478" s="516">
        <f t="shared" si="613"/>
        <v>3</v>
      </c>
    </row>
    <row r="479" spans="2:111">
      <c r="B479" s="42">
        <f>звания!D20</f>
        <v>19</v>
      </c>
      <c r="C479" s="42">
        <f>звания!E20</f>
        <v>4370</v>
      </c>
      <c r="BW479" s="81"/>
      <c r="BX479" s="81"/>
      <c r="BY479" s="81"/>
      <c r="CA479" s="81"/>
      <c r="CC479" s="81"/>
      <c r="CD479" s="110">
        <f t="shared" si="614"/>
        <v>0</v>
      </c>
      <c r="CE479" s="687">
        <f t="shared" si="614"/>
        <v>0</v>
      </c>
      <c r="CF479" s="687">
        <f t="shared" si="614"/>
        <v>0</v>
      </c>
      <c r="CG479" s="687">
        <f t="shared" si="614"/>
        <v>0</v>
      </c>
      <c r="CH479" s="687">
        <f t="shared" si="614"/>
        <v>0</v>
      </c>
      <c r="CI479" s="687">
        <f t="shared" si="614"/>
        <v>0</v>
      </c>
      <c r="CJ479" s="687">
        <f t="shared" si="614"/>
        <v>0</v>
      </c>
      <c r="CK479" s="687">
        <f t="shared" si="614"/>
        <v>0</v>
      </c>
      <c r="CL479" s="687">
        <f t="shared" si="614"/>
        <v>0</v>
      </c>
      <c r="CM479" s="687">
        <f t="shared" si="614"/>
        <v>0</v>
      </c>
      <c r="CN479" s="687">
        <f t="shared" si="614"/>
        <v>0</v>
      </c>
      <c r="CO479" s="956">
        <f t="shared" si="605"/>
        <v>0</v>
      </c>
      <c r="CP479" s="956"/>
      <c r="CQ479" s="953">
        <f t="shared" si="606"/>
        <v>0</v>
      </c>
      <c r="CR479" s="953"/>
      <c r="CS479" s="953">
        <f t="shared" si="607"/>
        <v>4</v>
      </c>
      <c r="CT479" s="953"/>
      <c r="CU479" s="953">
        <f t="shared" si="608"/>
        <v>1</v>
      </c>
      <c r="CV479" s="953"/>
      <c r="CW479" s="956">
        <f t="shared" si="609"/>
        <v>0</v>
      </c>
      <c r="CX479" s="956"/>
      <c r="CY479" s="953">
        <f t="shared" si="610"/>
        <v>0</v>
      </c>
      <c r="CZ479" s="953"/>
      <c r="DA479" s="953">
        <f t="shared" si="611"/>
        <v>0</v>
      </c>
      <c r="DB479" s="953"/>
      <c r="DC479" s="42">
        <f t="shared" si="612"/>
        <v>0</v>
      </c>
      <c r="DD479" s="42">
        <f t="shared" si="612"/>
        <v>0</v>
      </c>
      <c r="DE479" s="42">
        <f t="shared" si="612"/>
        <v>0</v>
      </c>
      <c r="DF479" s="42">
        <f t="shared" si="612"/>
        <v>0</v>
      </c>
      <c r="DG479" s="516">
        <f t="shared" si="613"/>
        <v>5</v>
      </c>
    </row>
    <row r="480" spans="2:111">
      <c r="B480" s="42">
        <f>звания!D21</f>
        <v>20</v>
      </c>
      <c r="C480" s="42">
        <f>звания!E21</f>
        <v>4510</v>
      </c>
      <c r="BW480" s="81"/>
      <c r="BX480" s="81"/>
      <c r="BY480" s="81"/>
      <c r="CA480" s="81"/>
      <c r="CC480" s="81"/>
      <c r="CD480" s="110">
        <f t="shared" ref="CD480:CN489" si="615">COUNTIFS($C$4:$C$422,CD$458,$O$4:$O$422,$B480,$CF$4:$CF$422,"&gt;0")</f>
        <v>0</v>
      </c>
      <c r="CE480" s="687">
        <f t="shared" si="615"/>
        <v>0</v>
      </c>
      <c r="CF480" s="687">
        <f t="shared" si="615"/>
        <v>0</v>
      </c>
      <c r="CG480" s="687">
        <f t="shared" si="615"/>
        <v>0</v>
      </c>
      <c r="CH480" s="687">
        <f t="shared" si="615"/>
        <v>0</v>
      </c>
      <c r="CI480" s="687">
        <f t="shared" si="615"/>
        <v>0</v>
      </c>
      <c r="CJ480" s="687">
        <f t="shared" si="615"/>
        <v>0</v>
      </c>
      <c r="CK480" s="687">
        <f t="shared" si="615"/>
        <v>0</v>
      </c>
      <c r="CL480" s="687">
        <f t="shared" si="615"/>
        <v>0</v>
      </c>
      <c r="CM480" s="687">
        <f t="shared" si="615"/>
        <v>0</v>
      </c>
      <c r="CN480" s="687">
        <f t="shared" si="615"/>
        <v>0</v>
      </c>
      <c r="CO480" s="956">
        <f t="shared" si="605"/>
        <v>0</v>
      </c>
      <c r="CP480" s="956"/>
      <c r="CQ480" s="953">
        <f t="shared" si="606"/>
        <v>0</v>
      </c>
      <c r="CR480" s="953"/>
      <c r="CS480" s="953">
        <f t="shared" si="607"/>
        <v>1</v>
      </c>
      <c r="CT480" s="953"/>
      <c r="CU480" s="953">
        <f t="shared" si="608"/>
        <v>0</v>
      </c>
      <c r="CV480" s="953"/>
      <c r="CW480" s="956">
        <f t="shared" si="609"/>
        <v>0</v>
      </c>
      <c r="CX480" s="956"/>
      <c r="CY480" s="953">
        <f t="shared" si="610"/>
        <v>0</v>
      </c>
      <c r="CZ480" s="953"/>
      <c r="DA480" s="953">
        <f t="shared" si="611"/>
        <v>0</v>
      </c>
      <c r="DB480" s="953"/>
      <c r="DC480" s="42">
        <f t="shared" ref="DC480:DF499" si="616">COUNTIFS($C$4:$C$422,DC$458,$O$4:$O$422,$B480,$CF$4:$CF$422,"&gt;0")</f>
        <v>0</v>
      </c>
      <c r="DD480" s="42">
        <f t="shared" si="616"/>
        <v>0</v>
      </c>
      <c r="DE480" s="42">
        <f t="shared" si="616"/>
        <v>0</v>
      </c>
      <c r="DF480" s="42">
        <f t="shared" si="616"/>
        <v>0</v>
      </c>
      <c r="DG480" s="516">
        <f t="shared" si="613"/>
        <v>1</v>
      </c>
    </row>
    <row r="481" spans="2:111">
      <c r="B481" s="42">
        <f>звания!D22</f>
        <v>21</v>
      </c>
      <c r="C481" s="42">
        <f>звания!E22</f>
        <v>4650</v>
      </c>
      <c r="BW481" s="81"/>
      <c r="BX481" s="81"/>
      <c r="BY481" s="81"/>
      <c r="CA481" s="81"/>
      <c r="CC481" s="81"/>
      <c r="CD481" s="110">
        <f t="shared" si="615"/>
        <v>0</v>
      </c>
      <c r="CE481" s="687">
        <f t="shared" si="615"/>
        <v>0</v>
      </c>
      <c r="CF481" s="687">
        <f t="shared" si="615"/>
        <v>0</v>
      </c>
      <c r="CG481" s="687">
        <f t="shared" si="615"/>
        <v>0</v>
      </c>
      <c r="CH481" s="687">
        <f t="shared" si="615"/>
        <v>0</v>
      </c>
      <c r="CI481" s="687">
        <f t="shared" si="615"/>
        <v>0</v>
      </c>
      <c r="CJ481" s="687">
        <f t="shared" si="615"/>
        <v>0</v>
      </c>
      <c r="CK481" s="687">
        <f t="shared" si="615"/>
        <v>0</v>
      </c>
      <c r="CL481" s="687">
        <f t="shared" si="615"/>
        <v>0</v>
      </c>
      <c r="CM481" s="687">
        <f t="shared" si="615"/>
        <v>0</v>
      </c>
      <c r="CN481" s="687">
        <f t="shared" si="615"/>
        <v>0</v>
      </c>
      <c r="CO481" s="956">
        <f t="shared" si="605"/>
        <v>0</v>
      </c>
      <c r="CP481" s="956"/>
      <c r="CQ481" s="953">
        <f t="shared" si="606"/>
        <v>0</v>
      </c>
      <c r="CR481" s="953"/>
      <c r="CS481" s="953">
        <f t="shared" si="607"/>
        <v>1</v>
      </c>
      <c r="CT481" s="953"/>
      <c r="CU481" s="953">
        <f t="shared" si="608"/>
        <v>0</v>
      </c>
      <c r="CV481" s="953"/>
      <c r="CW481" s="956">
        <f t="shared" si="609"/>
        <v>0</v>
      </c>
      <c r="CX481" s="956"/>
      <c r="CY481" s="953">
        <f t="shared" si="610"/>
        <v>0</v>
      </c>
      <c r="CZ481" s="953"/>
      <c r="DA481" s="953">
        <f t="shared" si="611"/>
        <v>0</v>
      </c>
      <c r="DB481" s="953"/>
      <c r="DC481" s="42">
        <f t="shared" si="616"/>
        <v>0</v>
      </c>
      <c r="DD481" s="42">
        <f t="shared" si="616"/>
        <v>0</v>
      </c>
      <c r="DE481" s="42">
        <f t="shared" si="616"/>
        <v>0</v>
      </c>
      <c r="DF481" s="42">
        <f t="shared" si="616"/>
        <v>0</v>
      </c>
      <c r="DG481" s="516">
        <f t="shared" si="613"/>
        <v>1</v>
      </c>
    </row>
    <row r="482" spans="2:111">
      <c r="B482" s="42">
        <f>звания!D23</f>
        <v>22</v>
      </c>
      <c r="C482" s="42">
        <f>звания!E23</f>
        <v>4790</v>
      </c>
      <c r="BW482" s="81"/>
      <c r="BX482" s="81"/>
      <c r="BY482" s="81"/>
      <c r="CA482" s="81"/>
      <c r="CC482" s="81"/>
      <c r="CD482" s="110">
        <f t="shared" si="615"/>
        <v>0</v>
      </c>
      <c r="CE482" s="687">
        <f t="shared" si="615"/>
        <v>0</v>
      </c>
      <c r="CF482" s="687">
        <f t="shared" si="615"/>
        <v>0</v>
      </c>
      <c r="CG482" s="687">
        <f t="shared" si="615"/>
        <v>0</v>
      </c>
      <c r="CH482" s="687">
        <f t="shared" si="615"/>
        <v>0</v>
      </c>
      <c r="CI482" s="687">
        <f t="shared" si="615"/>
        <v>0</v>
      </c>
      <c r="CJ482" s="687">
        <f t="shared" si="615"/>
        <v>0</v>
      </c>
      <c r="CK482" s="687">
        <f t="shared" si="615"/>
        <v>0</v>
      </c>
      <c r="CL482" s="687">
        <f t="shared" si="615"/>
        <v>0</v>
      </c>
      <c r="CM482" s="687">
        <f t="shared" si="615"/>
        <v>0</v>
      </c>
      <c r="CN482" s="687">
        <f t="shared" si="615"/>
        <v>0</v>
      </c>
      <c r="CO482" s="956">
        <f t="shared" si="605"/>
        <v>0</v>
      </c>
      <c r="CP482" s="956"/>
      <c r="CQ482" s="953">
        <f t="shared" si="606"/>
        <v>0</v>
      </c>
      <c r="CR482" s="953"/>
      <c r="CS482" s="953">
        <f t="shared" si="607"/>
        <v>0</v>
      </c>
      <c r="CT482" s="953"/>
      <c r="CU482" s="953">
        <f t="shared" si="608"/>
        <v>0</v>
      </c>
      <c r="CV482" s="953"/>
      <c r="CW482" s="956">
        <f t="shared" si="609"/>
        <v>0</v>
      </c>
      <c r="CX482" s="956"/>
      <c r="CY482" s="953">
        <f t="shared" si="610"/>
        <v>0</v>
      </c>
      <c r="CZ482" s="953"/>
      <c r="DA482" s="953">
        <f t="shared" si="611"/>
        <v>0</v>
      </c>
      <c r="DB482" s="953"/>
      <c r="DC482" s="42">
        <f t="shared" si="616"/>
        <v>0</v>
      </c>
      <c r="DD482" s="42">
        <f t="shared" si="616"/>
        <v>0</v>
      </c>
      <c r="DE482" s="42">
        <f t="shared" si="616"/>
        <v>0</v>
      </c>
      <c r="DF482" s="42">
        <f t="shared" si="616"/>
        <v>0</v>
      </c>
      <c r="DG482" s="516">
        <f t="shared" si="613"/>
        <v>0</v>
      </c>
    </row>
    <row r="483" spans="2:111">
      <c r="B483" s="42">
        <f>звания!D24</f>
        <v>23</v>
      </c>
      <c r="C483" s="42">
        <f>звания!E24</f>
        <v>4930</v>
      </c>
      <c r="BW483" s="81"/>
      <c r="BX483" s="81"/>
      <c r="BY483" s="81"/>
      <c r="CA483" s="81"/>
      <c r="CC483" s="81"/>
      <c r="CD483" s="110">
        <f t="shared" si="615"/>
        <v>0</v>
      </c>
      <c r="CE483" s="687">
        <f t="shared" si="615"/>
        <v>0</v>
      </c>
      <c r="CF483" s="687">
        <f t="shared" si="615"/>
        <v>0</v>
      </c>
      <c r="CG483" s="687">
        <f t="shared" si="615"/>
        <v>0</v>
      </c>
      <c r="CH483" s="687">
        <f t="shared" si="615"/>
        <v>0</v>
      </c>
      <c r="CI483" s="687">
        <f t="shared" si="615"/>
        <v>0</v>
      </c>
      <c r="CJ483" s="687">
        <f t="shared" si="615"/>
        <v>0</v>
      </c>
      <c r="CK483" s="687">
        <f t="shared" si="615"/>
        <v>0</v>
      </c>
      <c r="CL483" s="687">
        <f t="shared" si="615"/>
        <v>0</v>
      </c>
      <c r="CM483" s="687">
        <f t="shared" si="615"/>
        <v>0</v>
      </c>
      <c r="CN483" s="687">
        <f t="shared" si="615"/>
        <v>0</v>
      </c>
      <c r="CO483" s="956">
        <f t="shared" si="605"/>
        <v>0</v>
      </c>
      <c r="CP483" s="956"/>
      <c r="CQ483" s="953">
        <f t="shared" si="606"/>
        <v>0</v>
      </c>
      <c r="CR483" s="953"/>
      <c r="CS483" s="953">
        <f t="shared" si="607"/>
        <v>0</v>
      </c>
      <c r="CT483" s="953"/>
      <c r="CU483" s="953">
        <f t="shared" si="608"/>
        <v>0</v>
      </c>
      <c r="CV483" s="953"/>
      <c r="CW483" s="956">
        <f t="shared" si="609"/>
        <v>0</v>
      </c>
      <c r="CX483" s="956"/>
      <c r="CY483" s="953">
        <f t="shared" si="610"/>
        <v>0</v>
      </c>
      <c r="CZ483" s="953"/>
      <c r="DA483" s="953">
        <f t="shared" si="611"/>
        <v>0</v>
      </c>
      <c r="DB483" s="953"/>
      <c r="DC483" s="42">
        <f t="shared" si="616"/>
        <v>0</v>
      </c>
      <c r="DD483" s="42">
        <f t="shared" si="616"/>
        <v>0</v>
      </c>
      <c r="DE483" s="42">
        <f t="shared" si="616"/>
        <v>0</v>
      </c>
      <c r="DF483" s="42">
        <f t="shared" si="616"/>
        <v>0</v>
      </c>
      <c r="DG483" s="516">
        <f t="shared" si="613"/>
        <v>0</v>
      </c>
    </row>
    <row r="484" spans="2:111">
      <c r="B484" s="42">
        <f>звания!D25</f>
        <v>24</v>
      </c>
      <c r="C484" s="42">
        <f>звания!E25</f>
        <v>5070</v>
      </c>
      <c r="BW484" s="81"/>
      <c r="BX484" s="81"/>
      <c r="BY484" s="81"/>
      <c r="CA484" s="81"/>
      <c r="CC484" s="81"/>
      <c r="CD484" s="110">
        <f t="shared" si="615"/>
        <v>0</v>
      </c>
      <c r="CE484" s="687">
        <f t="shared" si="615"/>
        <v>0</v>
      </c>
      <c r="CF484" s="687">
        <f t="shared" si="615"/>
        <v>0</v>
      </c>
      <c r="CG484" s="687">
        <f t="shared" si="615"/>
        <v>0</v>
      </c>
      <c r="CH484" s="687">
        <f t="shared" si="615"/>
        <v>0</v>
      </c>
      <c r="CI484" s="687">
        <f t="shared" si="615"/>
        <v>0</v>
      </c>
      <c r="CJ484" s="687">
        <f t="shared" si="615"/>
        <v>0</v>
      </c>
      <c r="CK484" s="687">
        <f t="shared" si="615"/>
        <v>0</v>
      </c>
      <c r="CL484" s="687">
        <f t="shared" si="615"/>
        <v>0</v>
      </c>
      <c r="CM484" s="687">
        <f t="shared" si="615"/>
        <v>0</v>
      </c>
      <c r="CN484" s="687">
        <f t="shared" si="615"/>
        <v>0</v>
      </c>
      <c r="CO484" s="956">
        <f t="shared" si="605"/>
        <v>0</v>
      </c>
      <c r="CP484" s="956"/>
      <c r="CQ484" s="953">
        <f t="shared" si="606"/>
        <v>0</v>
      </c>
      <c r="CR484" s="953"/>
      <c r="CS484" s="953">
        <f t="shared" si="607"/>
        <v>0</v>
      </c>
      <c r="CT484" s="953"/>
      <c r="CU484" s="953">
        <f t="shared" si="608"/>
        <v>2</v>
      </c>
      <c r="CV484" s="953"/>
      <c r="CW484" s="956">
        <f t="shared" si="609"/>
        <v>2</v>
      </c>
      <c r="CX484" s="956"/>
      <c r="CY484" s="953">
        <f t="shared" si="610"/>
        <v>0</v>
      </c>
      <c r="CZ484" s="953"/>
      <c r="DA484" s="953">
        <f t="shared" si="611"/>
        <v>0</v>
      </c>
      <c r="DB484" s="953"/>
      <c r="DC484" s="42">
        <f t="shared" si="616"/>
        <v>0</v>
      </c>
      <c r="DD484" s="42">
        <f t="shared" si="616"/>
        <v>0</v>
      </c>
      <c r="DE484" s="42">
        <f t="shared" si="616"/>
        <v>0</v>
      </c>
      <c r="DF484" s="42">
        <f t="shared" si="616"/>
        <v>0</v>
      </c>
      <c r="DG484" s="516">
        <f t="shared" si="613"/>
        <v>4</v>
      </c>
    </row>
    <row r="485" spans="2:111">
      <c r="B485" s="42">
        <f>звания!D26</f>
        <v>25</v>
      </c>
      <c r="C485" s="42">
        <f>звания!E26</f>
        <v>5220</v>
      </c>
      <c r="BW485" s="81"/>
      <c r="BX485" s="81"/>
      <c r="BY485" s="81"/>
      <c r="CA485" s="81"/>
      <c r="CC485" s="81"/>
      <c r="CD485" s="110">
        <f t="shared" si="615"/>
        <v>0</v>
      </c>
      <c r="CE485" s="687">
        <f t="shared" si="615"/>
        <v>0</v>
      </c>
      <c r="CF485" s="687">
        <f t="shared" si="615"/>
        <v>0</v>
      </c>
      <c r="CG485" s="687">
        <f t="shared" si="615"/>
        <v>0</v>
      </c>
      <c r="CH485" s="687">
        <f t="shared" si="615"/>
        <v>0</v>
      </c>
      <c r="CI485" s="687">
        <f t="shared" si="615"/>
        <v>0</v>
      </c>
      <c r="CJ485" s="687">
        <f t="shared" si="615"/>
        <v>0</v>
      </c>
      <c r="CK485" s="687">
        <f t="shared" si="615"/>
        <v>0</v>
      </c>
      <c r="CL485" s="687">
        <f t="shared" si="615"/>
        <v>0</v>
      </c>
      <c r="CM485" s="687">
        <f t="shared" si="615"/>
        <v>0</v>
      </c>
      <c r="CN485" s="687">
        <f t="shared" si="615"/>
        <v>0</v>
      </c>
      <c r="CO485" s="956">
        <f t="shared" si="605"/>
        <v>0</v>
      </c>
      <c r="CP485" s="956"/>
      <c r="CQ485" s="953">
        <f t="shared" si="606"/>
        <v>0</v>
      </c>
      <c r="CR485" s="953"/>
      <c r="CS485" s="953">
        <f t="shared" si="607"/>
        <v>0</v>
      </c>
      <c r="CT485" s="953"/>
      <c r="CU485" s="953">
        <f t="shared" si="608"/>
        <v>0</v>
      </c>
      <c r="CV485" s="953"/>
      <c r="CW485" s="956">
        <f t="shared" si="609"/>
        <v>0</v>
      </c>
      <c r="CX485" s="956"/>
      <c r="CY485" s="953">
        <f t="shared" si="610"/>
        <v>1</v>
      </c>
      <c r="CZ485" s="953"/>
      <c r="DA485" s="953">
        <f t="shared" si="611"/>
        <v>0</v>
      </c>
      <c r="DB485" s="953"/>
      <c r="DC485" s="42">
        <f t="shared" si="616"/>
        <v>0</v>
      </c>
      <c r="DD485" s="42">
        <f t="shared" si="616"/>
        <v>0</v>
      </c>
      <c r="DE485" s="42">
        <f t="shared" si="616"/>
        <v>0</v>
      </c>
      <c r="DF485" s="42">
        <f t="shared" si="616"/>
        <v>0</v>
      </c>
      <c r="DG485" s="516">
        <f t="shared" si="613"/>
        <v>1</v>
      </c>
    </row>
    <row r="486" spans="2:111">
      <c r="B486" s="42">
        <f>звания!D27</f>
        <v>26</v>
      </c>
      <c r="C486" s="42">
        <f>звания!E27</f>
        <v>5360</v>
      </c>
      <c r="BW486" s="81"/>
      <c r="BX486" s="81"/>
      <c r="BY486" s="81"/>
      <c r="CA486" s="81"/>
      <c r="CC486" s="81"/>
      <c r="CD486" s="110">
        <f t="shared" si="615"/>
        <v>0</v>
      </c>
      <c r="CE486" s="687">
        <f t="shared" si="615"/>
        <v>0</v>
      </c>
      <c r="CF486" s="687">
        <f t="shared" si="615"/>
        <v>0</v>
      </c>
      <c r="CG486" s="687">
        <f t="shared" si="615"/>
        <v>0</v>
      </c>
      <c r="CH486" s="687">
        <f t="shared" si="615"/>
        <v>0</v>
      </c>
      <c r="CI486" s="687">
        <f t="shared" si="615"/>
        <v>0</v>
      </c>
      <c r="CJ486" s="687">
        <f t="shared" si="615"/>
        <v>0</v>
      </c>
      <c r="CK486" s="687">
        <f t="shared" si="615"/>
        <v>0</v>
      </c>
      <c r="CL486" s="687">
        <f t="shared" si="615"/>
        <v>0</v>
      </c>
      <c r="CM486" s="687">
        <f t="shared" si="615"/>
        <v>0</v>
      </c>
      <c r="CN486" s="687">
        <f t="shared" si="615"/>
        <v>0</v>
      </c>
      <c r="CO486" s="956">
        <f t="shared" si="605"/>
        <v>0</v>
      </c>
      <c r="CP486" s="956"/>
      <c r="CQ486" s="953">
        <f t="shared" si="606"/>
        <v>0</v>
      </c>
      <c r="CR486" s="953"/>
      <c r="CS486" s="953">
        <f t="shared" si="607"/>
        <v>0</v>
      </c>
      <c r="CT486" s="953"/>
      <c r="CU486" s="953">
        <f t="shared" si="608"/>
        <v>0</v>
      </c>
      <c r="CV486" s="953"/>
      <c r="CW486" s="956">
        <f t="shared" si="609"/>
        <v>0</v>
      </c>
      <c r="CX486" s="956"/>
      <c r="CY486" s="953">
        <f t="shared" si="610"/>
        <v>0</v>
      </c>
      <c r="CZ486" s="953"/>
      <c r="DA486" s="953">
        <f t="shared" si="611"/>
        <v>0</v>
      </c>
      <c r="DB486" s="953"/>
      <c r="DC486" s="42">
        <f t="shared" si="616"/>
        <v>0</v>
      </c>
      <c r="DD486" s="42">
        <f t="shared" si="616"/>
        <v>0</v>
      </c>
      <c r="DE486" s="42">
        <f t="shared" si="616"/>
        <v>0</v>
      </c>
      <c r="DF486" s="42">
        <f t="shared" si="616"/>
        <v>0</v>
      </c>
      <c r="DG486" s="516">
        <f t="shared" si="613"/>
        <v>0</v>
      </c>
    </row>
    <row r="487" spans="2:111">
      <c r="B487" s="42">
        <f>звания!D28</f>
        <v>27</v>
      </c>
      <c r="C487" s="42">
        <f>звания!E28</f>
        <v>5500</v>
      </c>
      <c r="BW487" s="81"/>
      <c r="BX487" s="81"/>
      <c r="BY487" s="81"/>
      <c r="CA487" s="81"/>
      <c r="CC487" s="81"/>
      <c r="CD487" s="110">
        <f t="shared" si="615"/>
        <v>0</v>
      </c>
      <c r="CE487" s="687">
        <f t="shared" si="615"/>
        <v>0</v>
      </c>
      <c r="CF487" s="687">
        <f t="shared" si="615"/>
        <v>0</v>
      </c>
      <c r="CG487" s="687">
        <f t="shared" si="615"/>
        <v>0</v>
      </c>
      <c r="CH487" s="687">
        <f t="shared" si="615"/>
        <v>0</v>
      </c>
      <c r="CI487" s="687">
        <f t="shared" si="615"/>
        <v>0</v>
      </c>
      <c r="CJ487" s="687">
        <f t="shared" si="615"/>
        <v>0</v>
      </c>
      <c r="CK487" s="687">
        <f t="shared" si="615"/>
        <v>0</v>
      </c>
      <c r="CL487" s="687">
        <f t="shared" si="615"/>
        <v>0</v>
      </c>
      <c r="CM487" s="687">
        <f t="shared" si="615"/>
        <v>0</v>
      </c>
      <c r="CN487" s="687">
        <f t="shared" si="615"/>
        <v>0</v>
      </c>
      <c r="CO487" s="956">
        <f t="shared" si="605"/>
        <v>0</v>
      </c>
      <c r="CP487" s="956"/>
      <c r="CQ487" s="953">
        <f t="shared" si="606"/>
        <v>0</v>
      </c>
      <c r="CR487" s="953"/>
      <c r="CS487" s="953">
        <f t="shared" si="607"/>
        <v>0</v>
      </c>
      <c r="CT487" s="953"/>
      <c r="CU487" s="953">
        <f t="shared" si="608"/>
        <v>0</v>
      </c>
      <c r="CV487" s="953"/>
      <c r="CW487" s="956">
        <f t="shared" si="609"/>
        <v>0</v>
      </c>
      <c r="CX487" s="956"/>
      <c r="CY487" s="953">
        <f t="shared" si="610"/>
        <v>0</v>
      </c>
      <c r="CZ487" s="953"/>
      <c r="DA487" s="953">
        <f t="shared" si="611"/>
        <v>0</v>
      </c>
      <c r="DB487" s="953"/>
      <c r="DC487" s="42">
        <f t="shared" si="616"/>
        <v>0</v>
      </c>
      <c r="DD487" s="42">
        <f t="shared" si="616"/>
        <v>0</v>
      </c>
      <c r="DE487" s="42">
        <f t="shared" si="616"/>
        <v>0</v>
      </c>
      <c r="DF487" s="42">
        <f t="shared" si="616"/>
        <v>0</v>
      </c>
      <c r="DG487" s="516">
        <f t="shared" si="613"/>
        <v>0</v>
      </c>
    </row>
    <row r="488" spans="2:111">
      <c r="B488" s="42">
        <f>звания!D29</f>
        <v>28</v>
      </c>
      <c r="C488" s="42">
        <f>звания!E29</f>
        <v>5640</v>
      </c>
      <c r="BW488" s="81"/>
      <c r="BX488" s="81"/>
      <c r="BY488" s="81"/>
      <c r="CA488" s="81"/>
      <c r="CC488" s="81"/>
      <c r="CD488" s="110">
        <f t="shared" si="615"/>
        <v>0</v>
      </c>
      <c r="CE488" s="687">
        <f t="shared" si="615"/>
        <v>0</v>
      </c>
      <c r="CF488" s="687">
        <f t="shared" si="615"/>
        <v>0</v>
      </c>
      <c r="CG488" s="687">
        <f t="shared" si="615"/>
        <v>0</v>
      </c>
      <c r="CH488" s="687">
        <f t="shared" si="615"/>
        <v>0</v>
      </c>
      <c r="CI488" s="687">
        <f t="shared" si="615"/>
        <v>0</v>
      </c>
      <c r="CJ488" s="687">
        <f t="shared" si="615"/>
        <v>0</v>
      </c>
      <c r="CK488" s="687">
        <f t="shared" si="615"/>
        <v>0</v>
      </c>
      <c r="CL488" s="687">
        <f t="shared" si="615"/>
        <v>0</v>
      </c>
      <c r="CM488" s="687">
        <f t="shared" si="615"/>
        <v>0</v>
      </c>
      <c r="CN488" s="687">
        <f t="shared" si="615"/>
        <v>0</v>
      </c>
      <c r="CO488" s="956">
        <f t="shared" si="605"/>
        <v>0</v>
      </c>
      <c r="CP488" s="956"/>
      <c r="CQ488" s="953">
        <f t="shared" si="606"/>
        <v>0</v>
      </c>
      <c r="CR488" s="953"/>
      <c r="CS488" s="953">
        <f t="shared" si="607"/>
        <v>0</v>
      </c>
      <c r="CT488" s="953"/>
      <c r="CU488" s="953">
        <f t="shared" si="608"/>
        <v>0</v>
      </c>
      <c r="CV488" s="953"/>
      <c r="CW488" s="956">
        <f t="shared" si="609"/>
        <v>0</v>
      </c>
      <c r="CX488" s="956"/>
      <c r="CY488" s="953">
        <f t="shared" si="610"/>
        <v>0</v>
      </c>
      <c r="CZ488" s="953"/>
      <c r="DA488" s="953">
        <f t="shared" si="611"/>
        <v>0</v>
      </c>
      <c r="DB488" s="953"/>
      <c r="DC488" s="42">
        <f t="shared" si="616"/>
        <v>0</v>
      </c>
      <c r="DD488" s="42">
        <f t="shared" si="616"/>
        <v>0</v>
      </c>
      <c r="DE488" s="42">
        <f t="shared" si="616"/>
        <v>0</v>
      </c>
      <c r="DF488" s="42">
        <f t="shared" si="616"/>
        <v>0</v>
      </c>
      <c r="DG488" s="516">
        <f t="shared" si="613"/>
        <v>0</v>
      </c>
    </row>
    <row r="489" spans="2:111">
      <c r="B489" s="42">
        <f>звания!D30</f>
        <v>29</v>
      </c>
      <c r="C489" s="42">
        <f>звания!E30</f>
        <v>5780</v>
      </c>
      <c r="BW489" s="81"/>
      <c r="BX489" s="81"/>
      <c r="BY489" s="81"/>
      <c r="CA489" s="81"/>
      <c r="CC489" s="81"/>
      <c r="CD489" s="110">
        <f t="shared" si="615"/>
        <v>0</v>
      </c>
      <c r="CE489" s="687">
        <f t="shared" si="615"/>
        <v>0</v>
      </c>
      <c r="CF489" s="687">
        <f t="shared" si="615"/>
        <v>0</v>
      </c>
      <c r="CG489" s="687">
        <f t="shared" si="615"/>
        <v>0</v>
      </c>
      <c r="CH489" s="687">
        <f t="shared" si="615"/>
        <v>0</v>
      </c>
      <c r="CI489" s="687">
        <f t="shared" si="615"/>
        <v>0</v>
      </c>
      <c r="CJ489" s="687">
        <f t="shared" si="615"/>
        <v>0</v>
      </c>
      <c r="CK489" s="687">
        <f t="shared" si="615"/>
        <v>0</v>
      </c>
      <c r="CL489" s="687">
        <f t="shared" si="615"/>
        <v>0</v>
      </c>
      <c r="CM489" s="687">
        <f t="shared" si="615"/>
        <v>0</v>
      </c>
      <c r="CN489" s="687">
        <f t="shared" si="615"/>
        <v>0</v>
      </c>
      <c r="CO489" s="956">
        <f t="shared" si="605"/>
        <v>0</v>
      </c>
      <c r="CP489" s="956"/>
      <c r="CQ489" s="953">
        <f t="shared" si="606"/>
        <v>0</v>
      </c>
      <c r="CR489" s="953"/>
      <c r="CS489" s="953">
        <f t="shared" si="607"/>
        <v>0</v>
      </c>
      <c r="CT489" s="953"/>
      <c r="CU489" s="953">
        <f t="shared" si="608"/>
        <v>0</v>
      </c>
      <c r="CV489" s="953"/>
      <c r="CW489" s="956">
        <f t="shared" si="609"/>
        <v>0</v>
      </c>
      <c r="CX489" s="956"/>
      <c r="CY489" s="953">
        <f t="shared" si="610"/>
        <v>0</v>
      </c>
      <c r="CZ489" s="953"/>
      <c r="DA489" s="953">
        <f t="shared" si="611"/>
        <v>0</v>
      </c>
      <c r="DB489" s="953"/>
      <c r="DC489" s="42">
        <f t="shared" si="616"/>
        <v>0</v>
      </c>
      <c r="DD489" s="42">
        <f t="shared" si="616"/>
        <v>0</v>
      </c>
      <c r="DE489" s="42">
        <f t="shared" si="616"/>
        <v>0</v>
      </c>
      <c r="DF489" s="42">
        <f t="shared" si="616"/>
        <v>0</v>
      </c>
      <c r="DG489" s="516">
        <f t="shared" si="613"/>
        <v>0</v>
      </c>
    </row>
    <row r="490" spans="2:111">
      <c r="B490" s="42">
        <f>звания!D31</f>
        <v>30</v>
      </c>
      <c r="C490" s="42">
        <f>звания!E31</f>
        <v>5920</v>
      </c>
      <c r="BW490" s="81"/>
      <c r="BX490" s="81"/>
      <c r="BY490" s="81"/>
      <c r="CA490" s="81"/>
      <c r="CC490" s="81"/>
      <c r="CD490" s="110">
        <f t="shared" ref="CD490:CN499" si="617">COUNTIFS($C$4:$C$422,CD$458,$O$4:$O$422,$B490,$CF$4:$CF$422,"&gt;0")</f>
        <v>0</v>
      </c>
      <c r="CE490" s="687">
        <f t="shared" si="617"/>
        <v>0</v>
      </c>
      <c r="CF490" s="687">
        <f t="shared" si="617"/>
        <v>0</v>
      </c>
      <c r="CG490" s="687">
        <f t="shared" si="617"/>
        <v>0</v>
      </c>
      <c r="CH490" s="687">
        <f t="shared" si="617"/>
        <v>0</v>
      </c>
      <c r="CI490" s="687">
        <f t="shared" si="617"/>
        <v>0</v>
      </c>
      <c r="CJ490" s="687">
        <f t="shared" si="617"/>
        <v>0</v>
      </c>
      <c r="CK490" s="687">
        <f t="shared" si="617"/>
        <v>0</v>
      </c>
      <c r="CL490" s="687">
        <f t="shared" si="617"/>
        <v>0</v>
      </c>
      <c r="CM490" s="687">
        <f t="shared" si="617"/>
        <v>0</v>
      </c>
      <c r="CN490" s="687">
        <f t="shared" si="617"/>
        <v>0</v>
      </c>
      <c r="CO490" s="956">
        <f t="shared" si="605"/>
        <v>0</v>
      </c>
      <c r="CP490" s="956"/>
      <c r="CQ490" s="953">
        <f t="shared" si="606"/>
        <v>0</v>
      </c>
      <c r="CR490" s="953"/>
      <c r="CS490" s="953">
        <f t="shared" si="607"/>
        <v>0</v>
      </c>
      <c r="CT490" s="953"/>
      <c r="CU490" s="953">
        <f t="shared" si="608"/>
        <v>0</v>
      </c>
      <c r="CV490" s="953"/>
      <c r="CW490" s="956">
        <f t="shared" si="609"/>
        <v>0</v>
      </c>
      <c r="CX490" s="956"/>
      <c r="CY490" s="953">
        <f t="shared" si="610"/>
        <v>0</v>
      </c>
      <c r="CZ490" s="953"/>
      <c r="DA490" s="953">
        <f t="shared" si="611"/>
        <v>0</v>
      </c>
      <c r="DB490" s="953"/>
      <c r="DC490" s="42">
        <f t="shared" si="616"/>
        <v>0</v>
      </c>
      <c r="DD490" s="42">
        <f t="shared" si="616"/>
        <v>0</v>
      </c>
      <c r="DE490" s="42">
        <f t="shared" si="616"/>
        <v>0</v>
      </c>
      <c r="DF490" s="42">
        <f t="shared" si="616"/>
        <v>0</v>
      </c>
      <c r="DG490" s="516">
        <f t="shared" si="613"/>
        <v>0</v>
      </c>
    </row>
    <row r="491" spans="2:111">
      <c r="B491" s="42">
        <f>звания!D32</f>
        <v>31</v>
      </c>
      <c r="C491" s="42">
        <f>звания!E32</f>
        <v>6060</v>
      </c>
      <c r="BW491" s="81"/>
      <c r="BX491" s="81"/>
      <c r="BY491" s="81"/>
      <c r="CA491" s="81"/>
      <c r="CC491" s="81"/>
      <c r="CD491" s="110">
        <f t="shared" si="617"/>
        <v>0</v>
      </c>
      <c r="CE491" s="687">
        <f t="shared" si="617"/>
        <v>0</v>
      </c>
      <c r="CF491" s="687">
        <f t="shared" si="617"/>
        <v>0</v>
      </c>
      <c r="CG491" s="687">
        <f t="shared" si="617"/>
        <v>0</v>
      </c>
      <c r="CH491" s="687">
        <f t="shared" si="617"/>
        <v>0</v>
      </c>
      <c r="CI491" s="687">
        <f t="shared" si="617"/>
        <v>0</v>
      </c>
      <c r="CJ491" s="687">
        <f t="shared" si="617"/>
        <v>0</v>
      </c>
      <c r="CK491" s="687">
        <f t="shared" si="617"/>
        <v>0</v>
      </c>
      <c r="CL491" s="687">
        <f t="shared" si="617"/>
        <v>0</v>
      </c>
      <c r="CM491" s="687">
        <f t="shared" si="617"/>
        <v>0</v>
      </c>
      <c r="CN491" s="687">
        <f t="shared" si="617"/>
        <v>0</v>
      </c>
      <c r="CO491" s="956">
        <f t="shared" si="605"/>
        <v>0</v>
      </c>
      <c r="CP491" s="956"/>
      <c r="CQ491" s="953">
        <f t="shared" si="606"/>
        <v>0</v>
      </c>
      <c r="CR491" s="953"/>
      <c r="CS491" s="953">
        <f t="shared" si="607"/>
        <v>0</v>
      </c>
      <c r="CT491" s="953"/>
      <c r="CU491" s="953">
        <f t="shared" si="608"/>
        <v>0</v>
      </c>
      <c r="CV491" s="953"/>
      <c r="CW491" s="956">
        <f t="shared" si="609"/>
        <v>0</v>
      </c>
      <c r="CX491" s="956"/>
      <c r="CY491" s="953">
        <f t="shared" si="610"/>
        <v>0</v>
      </c>
      <c r="CZ491" s="953"/>
      <c r="DA491" s="953">
        <f t="shared" si="611"/>
        <v>0</v>
      </c>
      <c r="DB491" s="953"/>
      <c r="DC491" s="42">
        <f t="shared" si="616"/>
        <v>0</v>
      </c>
      <c r="DD491" s="42">
        <f t="shared" si="616"/>
        <v>0</v>
      </c>
      <c r="DE491" s="42">
        <f t="shared" si="616"/>
        <v>0</v>
      </c>
      <c r="DF491" s="42">
        <f t="shared" si="616"/>
        <v>0</v>
      </c>
      <c r="DG491" s="516">
        <f t="shared" si="613"/>
        <v>0</v>
      </c>
    </row>
    <row r="492" spans="2:111">
      <c r="B492" s="42">
        <f>звания!D33</f>
        <v>32</v>
      </c>
      <c r="C492" s="42">
        <f>звания!E33</f>
        <v>6200</v>
      </c>
      <c r="BW492" s="81"/>
      <c r="BX492" s="81"/>
      <c r="BY492" s="81"/>
      <c r="CA492" s="81"/>
      <c r="CC492" s="81"/>
      <c r="CD492" s="110">
        <f t="shared" si="617"/>
        <v>0</v>
      </c>
      <c r="CE492" s="687">
        <f t="shared" si="617"/>
        <v>0</v>
      </c>
      <c r="CF492" s="687">
        <f t="shared" si="617"/>
        <v>0</v>
      </c>
      <c r="CG492" s="687">
        <f t="shared" si="617"/>
        <v>0</v>
      </c>
      <c r="CH492" s="687">
        <f t="shared" si="617"/>
        <v>0</v>
      </c>
      <c r="CI492" s="687">
        <f t="shared" si="617"/>
        <v>0</v>
      </c>
      <c r="CJ492" s="687">
        <f t="shared" si="617"/>
        <v>0</v>
      </c>
      <c r="CK492" s="687">
        <f t="shared" si="617"/>
        <v>0</v>
      </c>
      <c r="CL492" s="687">
        <f t="shared" si="617"/>
        <v>0</v>
      </c>
      <c r="CM492" s="687">
        <f t="shared" si="617"/>
        <v>0</v>
      </c>
      <c r="CN492" s="687">
        <f t="shared" si="617"/>
        <v>0</v>
      </c>
      <c r="CO492" s="956">
        <f t="shared" ref="CO492:CO520" si="618">(COUNTIFS($C$4:$C$422,CO$458,$O$4:$O$422,$B492,$CF$4:$CF$422,"&gt;0"))+(COUNTIFS($C$4:$C$422,CP$458,$O$4:$O$422,$B492,$CF$4:$CF$422,"&gt;0"))</f>
        <v>0</v>
      </c>
      <c r="CP492" s="956"/>
      <c r="CQ492" s="953">
        <f t="shared" ref="CQ492:CQ520" si="619">(COUNTIFS($C$4:$C$422,CQ$458,$O$4:$O$422,$B492,$CF$4:$CF$422,"&gt;0"))+(COUNTIFS($C$4:$C$422,CR$458,$O$4:$O$422,$B492,$CF$4:$CF$422,"&gt;0"))</f>
        <v>0</v>
      </c>
      <c r="CR492" s="953"/>
      <c r="CS492" s="953">
        <f t="shared" ref="CS492:CS520" si="620">(COUNTIFS($C$4:$C$422,CS$458,$O$4:$O$422,$B492,$CF$4:$CF$422,"&gt;0"))+(COUNTIFS($C$4:$C$422,CT$458,$O$4:$O$422,$B492,$CF$4:$CF$422,"&gt;0"))</f>
        <v>0</v>
      </c>
      <c r="CT492" s="953"/>
      <c r="CU492" s="953">
        <f t="shared" ref="CU492:CU520" si="621">(COUNTIFS($C$4:$C$422,CU$458,$O$4:$O$422,$B492,$CF$4:$CF$422,"&gt;0"))+(COUNTIFS($C$4:$C$422,CV$458,$O$4:$O$422,$B492,$CF$4:$CF$422,"&gt;0"))</f>
        <v>0</v>
      </c>
      <c r="CV492" s="953"/>
      <c r="CW492" s="956">
        <f t="shared" ref="CW492:CW520" si="622">(COUNTIFS($C$4:$C$422,CW$458,$O$4:$O$422,$B492,$CF$4:$CF$422,"&gt;0"))+(COUNTIFS($C$4:$C$422,CX$458,$O$4:$O$422,$B492,$CF$4:$CF$422,"&gt;0"))</f>
        <v>0</v>
      </c>
      <c r="CX492" s="956"/>
      <c r="CY492" s="953">
        <f t="shared" ref="CY492:CY520" si="623">(COUNTIFS($C$4:$C$422,CY$458,$O$4:$O$422,$B492,$CF$4:$CF$422,"&gt;0"))+(COUNTIFS($C$4:$C$422,CZ$458,$O$4:$O$422,$B492,$CF$4:$CF$422,"&gt;0"))</f>
        <v>0</v>
      </c>
      <c r="CZ492" s="953"/>
      <c r="DA492" s="953">
        <f t="shared" ref="DA492:DA520" si="624">(COUNTIFS($C$4:$C$422,DA$458,$O$4:$O$422,$B492,$CF$4:$CF$422,"&gt;0"))+(COUNTIFS($C$4:$C$422,DB$458,$O$4:$O$422,$B492,$CF$4:$CF$422,"&gt;0"))</f>
        <v>0</v>
      </c>
      <c r="DB492" s="953"/>
      <c r="DC492" s="42">
        <f t="shared" si="616"/>
        <v>0</v>
      </c>
      <c r="DD492" s="42">
        <f t="shared" si="616"/>
        <v>0</v>
      </c>
      <c r="DE492" s="42">
        <f t="shared" si="616"/>
        <v>0</v>
      </c>
      <c r="DF492" s="42">
        <f t="shared" si="616"/>
        <v>0</v>
      </c>
      <c r="DG492" s="516">
        <f t="shared" si="613"/>
        <v>0</v>
      </c>
    </row>
    <row r="493" spans="2:111">
      <c r="B493" s="42">
        <f>звания!D34</f>
        <v>33</v>
      </c>
      <c r="C493" s="42">
        <f>звания!E34</f>
        <v>6340</v>
      </c>
      <c r="BW493" s="81"/>
      <c r="BX493" s="81"/>
      <c r="BY493" s="81"/>
      <c r="CA493" s="81"/>
      <c r="CC493" s="81"/>
      <c r="CD493" s="110">
        <f t="shared" si="617"/>
        <v>0</v>
      </c>
      <c r="CE493" s="687">
        <f t="shared" si="617"/>
        <v>0</v>
      </c>
      <c r="CF493" s="687">
        <f t="shared" si="617"/>
        <v>0</v>
      </c>
      <c r="CG493" s="687">
        <f t="shared" si="617"/>
        <v>0</v>
      </c>
      <c r="CH493" s="687">
        <f t="shared" si="617"/>
        <v>0</v>
      </c>
      <c r="CI493" s="687">
        <f t="shared" si="617"/>
        <v>0</v>
      </c>
      <c r="CJ493" s="687">
        <f t="shared" si="617"/>
        <v>0</v>
      </c>
      <c r="CK493" s="687">
        <f t="shared" si="617"/>
        <v>0</v>
      </c>
      <c r="CL493" s="687">
        <f t="shared" si="617"/>
        <v>0</v>
      </c>
      <c r="CM493" s="687">
        <f t="shared" si="617"/>
        <v>0</v>
      </c>
      <c r="CN493" s="687">
        <f t="shared" si="617"/>
        <v>0</v>
      </c>
      <c r="CO493" s="956">
        <f t="shared" si="618"/>
        <v>0</v>
      </c>
      <c r="CP493" s="956"/>
      <c r="CQ493" s="953">
        <f t="shared" si="619"/>
        <v>0</v>
      </c>
      <c r="CR493" s="953"/>
      <c r="CS493" s="953">
        <f t="shared" si="620"/>
        <v>0</v>
      </c>
      <c r="CT493" s="953"/>
      <c r="CU493" s="953">
        <f t="shared" si="621"/>
        <v>0</v>
      </c>
      <c r="CV493" s="953"/>
      <c r="CW493" s="956">
        <f t="shared" si="622"/>
        <v>0</v>
      </c>
      <c r="CX493" s="956"/>
      <c r="CY493" s="953">
        <f t="shared" si="623"/>
        <v>0</v>
      </c>
      <c r="CZ493" s="953"/>
      <c r="DA493" s="953">
        <f t="shared" si="624"/>
        <v>0</v>
      </c>
      <c r="DB493" s="953"/>
      <c r="DC493" s="42">
        <f t="shared" si="616"/>
        <v>0</v>
      </c>
      <c r="DD493" s="42">
        <f t="shared" si="616"/>
        <v>0</v>
      </c>
      <c r="DE493" s="42">
        <f t="shared" si="616"/>
        <v>0</v>
      </c>
      <c r="DF493" s="42">
        <f t="shared" si="616"/>
        <v>0</v>
      </c>
      <c r="DG493" s="516">
        <f t="shared" si="613"/>
        <v>0</v>
      </c>
    </row>
    <row r="494" spans="2:111">
      <c r="B494" s="42">
        <f>звания!D35</f>
        <v>34</v>
      </c>
      <c r="C494" s="42">
        <f>звания!E35</f>
        <v>6480</v>
      </c>
      <c r="BW494" s="81"/>
      <c r="BX494" s="81"/>
      <c r="BY494" s="81"/>
      <c r="CA494" s="81"/>
      <c r="CC494" s="81"/>
      <c r="CD494" s="110">
        <f t="shared" si="617"/>
        <v>0</v>
      </c>
      <c r="CE494" s="687">
        <f t="shared" si="617"/>
        <v>0</v>
      </c>
      <c r="CF494" s="687">
        <f t="shared" si="617"/>
        <v>0</v>
      </c>
      <c r="CG494" s="687">
        <f t="shared" si="617"/>
        <v>0</v>
      </c>
      <c r="CH494" s="687">
        <f t="shared" si="617"/>
        <v>0</v>
      </c>
      <c r="CI494" s="687">
        <f t="shared" si="617"/>
        <v>0</v>
      </c>
      <c r="CJ494" s="687">
        <f t="shared" si="617"/>
        <v>0</v>
      </c>
      <c r="CK494" s="687">
        <f t="shared" si="617"/>
        <v>0</v>
      </c>
      <c r="CL494" s="687">
        <f t="shared" si="617"/>
        <v>0</v>
      </c>
      <c r="CM494" s="687">
        <f t="shared" si="617"/>
        <v>0</v>
      </c>
      <c r="CN494" s="687">
        <f t="shared" si="617"/>
        <v>0</v>
      </c>
      <c r="CO494" s="956">
        <f t="shared" si="618"/>
        <v>0</v>
      </c>
      <c r="CP494" s="956"/>
      <c r="CQ494" s="953">
        <f t="shared" si="619"/>
        <v>0</v>
      </c>
      <c r="CR494" s="953"/>
      <c r="CS494" s="953">
        <f t="shared" si="620"/>
        <v>0</v>
      </c>
      <c r="CT494" s="953"/>
      <c r="CU494" s="953">
        <f t="shared" si="621"/>
        <v>0</v>
      </c>
      <c r="CV494" s="953"/>
      <c r="CW494" s="956">
        <f t="shared" si="622"/>
        <v>0</v>
      </c>
      <c r="CX494" s="956"/>
      <c r="CY494" s="953">
        <f t="shared" si="623"/>
        <v>0</v>
      </c>
      <c r="CZ494" s="953"/>
      <c r="DA494" s="953">
        <f t="shared" si="624"/>
        <v>0</v>
      </c>
      <c r="DB494" s="953"/>
      <c r="DC494" s="42">
        <f t="shared" si="616"/>
        <v>0</v>
      </c>
      <c r="DD494" s="42">
        <f t="shared" si="616"/>
        <v>0</v>
      </c>
      <c r="DE494" s="42">
        <f t="shared" si="616"/>
        <v>0</v>
      </c>
      <c r="DF494" s="42">
        <f t="shared" si="616"/>
        <v>0</v>
      </c>
      <c r="DG494" s="516">
        <f t="shared" si="613"/>
        <v>0</v>
      </c>
    </row>
    <row r="495" spans="2:111">
      <c r="B495" s="42">
        <f>звания!D36</f>
        <v>35</v>
      </c>
      <c r="C495" s="42">
        <f>звания!E36</f>
        <v>6630</v>
      </c>
      <c r="BW495" s="81"/>
      <c r="BX495" s="81"/>
      <c r="BY495" s="81"/>
      <c r="CA495" s="81"/>
      <c r="CC495" s="81"/>
      <c r="CD495" s="110">
        <f t="shared" si="617"/>
        <v>0</v>
      </c>
      <c r="CE495" s="687">
        <f t="shared" si="617"/>
        <v>0</v>
      </c>
      <c r="CF495" s="687">
        <f t="shared" si="617"/>
        <v>0</v>
      </c>
      <c r="CG495" s="687">
        <f t="shared" si="617"/>
        <v>0</v>
      </c>
      <c r="CH495" s="687">
        <f t="shared" si="617"/>
        <v>0</v>
      </c>
      <c r="CI495" s="687">
        <f t="shared" si="617"/>
        <v>0</v>
      </c>
      <c r="CJ495" s="687">
        <f t="shared" si="617"/>
        <v>0</v>
      </c>
      <c r="CK495" s="687">
        <f t="shared" si="617"/>
        <v>0</v>
      </c>
      <c r="CL495" s="687">
        <f t="shared" si="617"/>
        <v>0</v>
      </c>
      <c r="CM495" s="687">
        <f t="shared" si="617"/>
        <v>0</v>
      </c>
      <c r="CN495" s="687">
        <f t="shared" si="617"/>
        <v>0</v>
      </c>
      <c r="CO495" s="956">
        <f t="shared" si="618"/>
        <v>0</v>
      </c>
      <c r="CP495" s="956"/>
      <c r="CQ495" s="953">
        <f t="shared" si="619"/>
        <v>0</v>
      </c>
      <c r="CR495" s="953"/>
      <c r="CS495" s="953">
        <f t="shared" si="620"/>
        <v>0</v>
      </c>
      <c r="CT495" s="953"/>
      <c r="CU495" s="953">
        <f t="shared" si="621"/>
        <v>0</v>
      </c>
      <c r="CV495" s="953"/>
      <c r="CW495" s="956">
        <f t="shared" si="622"/>
        <v>0</v>
      </c>
      <c r="CX495" s="956"/>
      <c r="CY495" s="953">
        <f t="shared" si="623"/>
        <v>0</v>
      </c>
      <c r="CZ495" s="953"/>
      <c r="DA495" s="953">
        <f t="shared" si="624"/>
        <v>0</v>
      </c>
      <c r="DB495" s="953"/>
      <c r="DC495" s="42">
        <f t="shared" si="616"/>
        <v>0</v>
      </c>
      <c r="DD495" s="42">
        <f t="shared" si="616"/>
        <v>0</v>
      </c>
      <c r="DE495" s="42">
        <f t="shared" si="616"/>
        <v>0</v>
      </c>
      <c r="DF495" s="42">
        <f t="shared" si="616"/>
        <v>0</v>
      </c>
      <c r="DG495" s="516">
        <f t="shared" si="613"/>
        <v>0</v>
      </c>
    </row>
    <row r="496" spans="2:111">
      <c r="B496" s="42">
        <f>звания!D37</f>
        <v>36</v>
      </c>
      <c r="C496" s="42">
        <f>звания!E37</f>
        <v>6770</v>
      </c>
      <c r="BW496" s="81"/>
      <c r="BX496" s="81"/>
      <c r="BY496" s="81"/>
      <c r="CA496" s="81"/>
      <c r="CC496" s="81"/>
      <c r="CD496" s="110">
        <f t="shared" si="617"/>
        <v>0</v>
      </c>
      <c r="CE496" s="687">
        <f t="shared" si="617"/>
        <v>0</v>
      </c>
      <c r="CF496" s="687">
        <f t="shared" si="617"/>
        <v>0</v>
      </c>
      <c r="CG496" s="687">
        <f t="shared" si="617"/>
        <v>0</v>
      </c>
      <c r="CH496" s="687">
        <f t="shared" si="617"/>
        <v>0</v>
      </c>
      <c r="CI496" s="687">
        <f t="shared" si="617"/>
        <v>0</v>
      </c>
      <c r="CJ496" s="687">
        <f t="shared" si="617"/>
        <v>0</v>
      </c>
      <c r="CK496" s="687">
        <f t="shared" si="617"/>
        <v>0</v>
      </c>
      <c r="CL496" s="687">
        <f t="shared" si="617"/>
        <v>0</v>
      </c>
      <c r="CM496" s="687">
        <f t="shared" si="617"/>
        <v>0</v>
      </c>
      <c r="CN496" s="687">
        <f t="shared" si="617"/>
        <v>0</v>
      </c>
      <c r="CO496" s="956">
        <f t="shared" si="618"/>
        <v>0</v>
      </c>
      <c r="CP496" s="956"/>
      <c r="CQ496" s="953">
        <f t="shared" si="619"/>
        <v>0</v>
      </c>
      <c r="CR496" s="953"/>
      <c r="CS496" s="953">
        <f t="shared" si="620"/>
        <v>0</v>
      </c>
      <c r="CT496" s="953"/>
      <c r="CU496" s="953">
        <f t="shared" si="621"/>
        <v>0</v>
      </c>
      <c r="CV496" s="953"/>
      <c r="CW496" s="956">
        <f t="shared" si="622"/>
        <v>0</v>
      </c>
      <c r="CX496" s="956"/>
      <c r="CY496" s="953">
        <f t="shared" si="623"/>
        <v>0</v>
      </c>
      <c r="CZ496" s="953"/>
      <c r="DA496" s="953">
        <f t="shared" si="624"/>
        <v>0</v>
      </c>
      <c r="DB496" s="953"/>
      <c r="DC496" s="42">
        <f t="shared" si="616"/>
        <v>0</v>
      </c>
      <c r="DD496" s="42">
        <f t="shared" si="616"/>
        <v>0</v>
      </c>
      <c r="DE496" s="42">
        <f t="shared" si="616"/>
        <v>0</v>
      </c>
      <c r="DF496" s="42">
        <f t="shared" si="616"/>
        <v>0</v>
      </c>
      <c r="DG496" s="516">
        <f t="shared" si="613"/>
        <v>0</v>
      </c>
    </row>
    <row r="497" spans="2:111">
      <c r="B497" s="42">
        <f>звания!D38</f>
        <v>37</v>
      </c>
      <c r="C497" s="42">
        <f>звания!E38</f>
        <v>6910</v>
      </c>
      <c r="BW497" s="81"/>
      <c r="BX497" s="81"/>
      <c r="BY497" s="81"/>
      <c r="CA497" s="81"/>
      <c r="CC497" s="81"/>
      <c r="CD497" s="110">
        <f t="shared" si="617"/>
        <v>0</v>
      </c>
      <c r="CE497" s="687">
        <f t="shared" si="617"/>
        <v>0</v>
      </c>
      <c r="CF497" s="687">
        <f t="shared" si="617"/>
        <v>0</v>
      </c>
      <c r="CG497" s="687">
        <f t="shared" si="617"/>
        <v>0</v>
      </c>
      <c r="CH497" s="687">
        <f t="shared" si="617"/>
        <v>0</v>
      </c>
      <c r="CI497" s="687">
        <f t="shared" si="617"/>
        <v>0</v>
      </c>
      <c r="CJ497" s="687">
        <f t="shared" si="617"/>
        <v>0</v>
      </c>
      <c r="CK497" s="687">
        <f t="shared" si="617"/>
        <v>0</v>
      </c>
      <c r="CL497" s="687">
        <f t="shared" si="617"/>
        <v>0</v>
      </c>
      <c r="CM497" s="687">
        <f t="shared" si="617"/>
        <v>0</v>
      </c>
      <c r="CN497" s="687">
        <f t="shared" si="617"/>
        <v>0</v>
      </c>
      <c r="CO497" s="956">
        <f t="shared" si="618"/>
        <v>0</v>
      </c>
      <c r="CP497" s="956"/>
      <c r="CQ497" s="953">
        <f t="shared" si="619"/>
        <v>0</v>
      </c>
      <c r="CR497" s="953"/>
      <c r="CS497" s="953">
        <f t="shared" si="620"/>
        <v>0</v>
      </c>
      <c r="CT497" s="953"/>
      <c r="CU497" s="953">
        <f t="shared" si="621"/>
        <v>0</v>
      </c>
      <c r="CV497" s="953"/>
      <c r="CW497" s="956">
        <f t="shared" si="622"/>
        <v>0</v>
      </c>
      <c r="CX497" s="956"/>
      <c r="CY497" s="953">
        <f t="shared" si="623"/>
        <v>0</v>
      </c>
      <c r="CZ497" s="953"/>
      <c r="DA497" s="953">
        <f t="shared" si="624"/>
        <v>0</v>
      </c>
      <c r="DB497" s="953"/>
      <c r="DC497" s="42">
        <f t="shared" si="616"/>
        <v>0</v>
      </c>
      <c r="DD497" s="42">
        <f t="shared" si="616"/>
        <v>0</v>
      </c>
      <c r="DE497" s="42">
        <f t="shared" si="616"/>
        <v>0</v>
      </c>
      <c r="DF497" s="42">
        <f t="shared" si="616"/>
        <v>0</v>
      </c>
      <c r="DG497" s="516">
        <f t="shared" si="613"/>
        <v>0</v>
      </c>
    </row>
    <row r="498" spans="2:111">
      <c r="B498" s="42">
        <f>звания!D39</f>
        <v>38</v>
      </c>
      <c r="C498" s="42">
        <f>звания!E39</f>
        <v>7050</v>
      </c>
      <c r="BW498" s="81"/>
      <c r="BX498" s="81"/>
      <c r="BY498" s="81"/>
      <c r="CA498" s="81"/>
      <c r="CC498" s="81"/>
      <c r="CD498" s="110">
        <f t="shared" si="617"/>
        <v>0</v>
      </c>
      <c r="CE498" s="687">
        <f t="shared" si="617"/>
        <v>0</v>
      </c>
      <c r="CF498" s="687">
        <f t="shared" si="617"/>
        <v>0</v>
      </c>
      <c r="CG498" s="687">
        <f t="shared" si="617"/>
        <v>0</v>
      </c>
      <c r="CH498" s="687">
        <f t="shared" si="617"/>
        <v>0</v>
      </c>
      <c r="CI498" s="687">
        <f t="shared" si="617"/>
        <v>0</v>
      </c>
      <c r="CJ498" s="687">
        <f t="shared" si="617"/>
        <v>0</v>
      </c>
      <c r="CK498" s="687">
        <f t="shared" si="617"/>
        <v>0</v>
      </c>
      <c r="CL498" s="687">
        <f t="shared" si="617"/>
        <v>0</v>
      </c>
      <c r="CM498" s="687">
        <f t="shared" si="617"/>
        <v>0</v>
      </c>
      <c r="CN498" s="687">
        <f t="shared" si="617"/>
        <v>0</v>
      </c>
      <c r="CO498" s="956">
        <f t="shared" si="618"/>
        <v>0</v>
      </c>
      <c r="CP498" s="956"/>
      <c r="CQ498" s="953">
        <f t="shared" si="619"/>
        <v>0</v>
      </c>
      <c r="CR498" s="953"/>
      <c r="CS498" s="953">
        <f t="shared" si="620"/>
        <v>0</v>
      </c>
      <c r="CT498" s="953"/>
      <c r="CU498" s="953">
        <f t="shared" si="621"/>
        <v>0</v>
      </c>
      <c r="CV498" s="953"/>
      <c r="CW498" s="956">
        <f t="shared" si="622"/>
        <v>0</v>
      </c>
      <c r="CX498" s="956"/>
      <c r="CY498" s="953">
        <f t="shared" si="623"/>
        <v>0</v>
      </c>
      <c r="CZ498" s="953"/>
      <c r="DA498" s="953">
        <f t="shared" si="624"/>
        <v>0</v>
      </c>
      <c r="DB498" s="953"/>
      <c r="DC498" s="42">
        <f t="shared" si="616"/>
        <v>0</v>
      </c>
      <c r="DD498" s="42">
        <f t="shared" si="616"/>
        <v>0</v>
      </c>
      <c r="DE498" s="42">
        <f t="shared" si="616"/>
        <v>0</v>
      </c>
      <c r="DF498" s="42">
        <f t="shared" si="616"/>
        <v>0</v>
      </c>
      <c r="DG498" s="516">
        <f t="shared" si="613"/>
        <v>0</v>
      </c>
    </row>
    <row r="499" spans="2:111">
      <c r="B499" s="42">
        <f>звания!D40</f>
        <v>39</v>
      </c>
      <c r="C499" s="42">
        <f>звания!E40</f>
        <v>7190</v>
      </c>
      <c r="BW499" s="81"/>
      <c r="BX499" s="81"/>
      <c r="BY499" s="81"/>
      <c r="CA499" s="81"/>
      <c r="CC499" s="81"/>
      <c r="CD499" s="110">
        <f t="shared" si="617"/>
        <v>0</v>
      </c>
      <c r="CE499" s="687">
        <f t="shared" si="617"/>
        <v>0</v>
      </c>
      <c r="CF499" s="687">
        <f t="shared" si="617"/>
        <v>0</v>
      </c>
      <c r="CG499" s="687">
        <f t="shared" si="617"/>
        <v>0</v>
      </c>
      <c r="CH499" s="687">
        <f t="shared" si="617"/>
        <v>0</v>
      </c>
      <c r="CI499" s="687">
        <f t="shared" si="617"/>
        <v>0</v>
      </c>
      <c r="CJ499" s="687">
        <f t="shared" si="617"/>
        <v>0</v>
      </c>
      <c r="CK499" s="687">
        <f t="shared" si="617"/>
        <v>0</v>
      </c>
      <c r="CL499" s="687">
        <f t="shared" si="617"/>
        <v>0</v>
      </c>
      <c r="CM499" s="687">
        <f t="shared" si="617"/>
        <v>0</v>
      </c>
      <c r="CN499" s="687">
        <f t="shared" si="617"/>
        <v>0</v>
      </c>
      <c r="CO499" s="956">
        <f t="shared" si="618"/>
        <v>0</v>
      </c>
      <c r="CP499" s="956"/>
      <c r="CQ499" s="953">
        <f t="shared" si="619"/>
        <v>0</v>
      </c>
      <c r="CR499" s="953"/>
      <c r="CS499" s="953">
        <f t="shared" si="620"/>
        <v>0</v>
      </c>
      <c r="CT499" s="953"/>
      <c r="CU499" s="953">
        <f t="shared" si="621"/>
        <v>0</v>
      </c>
      <c r="CV499" s="953"/>
      <c r="CW499" s="956">
        <f t="shared" si="622"/>
        <v>0</v>
      </c>
      <c r="CX499" s="956"/>
      <c r="CY499" s="953">
        <f t="shared" si="623"/>
        <v>0</v>
      </c>
      <c r="CZ499" s="953"/>
      <c r="DA499" s="953">
        <f t="shared" si="624"/>
        <v>0</v>
      </c>
      <c r="DB499" s="953"/>
      <c r="DC499" s="42">
        <f t="shared" si="616"/>
        <v>0</v>
      </c>
      <c r="DD499" s="42">
        <f t="shared" si="616"/>
        <v>0</v>
      </c>
      <c r="DE499" s="42">
        <f t="shared" si="616"/>
        <v>0</v>
      </c>
      <c r="DF499" s="42">
        <f t="shared" si="616"/>
        <v>0</v>
      </c>
      <c r="DG499" s="516">
        <f t="shared" si="613"/>
        <v>0</v>
      </c>
    </row>
    <row r="500" spans="2:111">
      <c r="B500" s="42">
        <f>звания!D41</f>
        <v>40</v>
      </c>
      <c r="C500" s="42">
        <f>звания!E41</f>
        <v>7330</v>
      </c>
      <c r="BW500" s="81"/>
      <c r="BX500" s="81"/>
      <c r="BY500" s="81"/>
      <c r="CA500" s="81"/>
      <c r="CC500" s="81"/>
      <c r="CD500" s="110">
        <f t="shared" ref="CD500:CN509" si="625">COUNTIFS($C$4:$C$422,CD$458,$O$4:$O$422,$B500,$CF$4:$CF$422,"&gt;0")</f>
        <v>0</v>
      </c>
      <c r="CE500" s="687">
        <f t="shared" si="625"/>
        <v>0</v>
      </c>
      <c r="CF500" s="687">
        <f t="shared" si="625"/>
        <v>0</v>
      </c>
      <c r="CG500" s="687">
        <f t="shared" si="625"/>
        <v>0</v>
      </c>
      <c r="CH500" s="687">
        <f t="shared" si="625"/>
        <v>0</v>
      </c>
      <c r="CI500" s="687">
        <f t="shared" si="625"/>
        <v>0</v>
      </c>
      <c r="CJ500" s="687">
        <f t="shared" si="625"/>
        <v>0</v>
      </c>
      <c r="CK500" s="687">
        <f t="shared" si="625"/>
        <v>0</v>
      </c>
      <c r="CL500" s="687">
        <f t="shared" si="625"/>
        <v>0</v>
      </c>
      <c r="CM500" s="687">
        <f t="shared" si="625"/>
        <v>0</v>
      </c>
      <c r="CN500" s="687">
        <f t="shared" si="625"/>
        <v>0</v>
      </c>
      <c r="CO500" s="956">
        <f t="shared" si="618"/>
        <v>0</v>
      </c>
      <c r="CP500" s="956"/>
      <c r="CQ500" s="953">
        <f t="shared" si="619"/>
        <v>0</v>
      </c>
      <c r="CR500" s="953"/>
      <c r="CS500" s="953">
        <f t="shared" si="620"/>
        <v>0</v>
      </c>
      <c r="CT500" s="953"/>
      <c r="CU500" s="953">
        <f t="shared" si="621"/>
        <v>0</v>
      </c>
      <c r="CV500" s="953"/>
      <c r="CW500" s="956">
        <f t="shared" si="622"/>
        <v>0</v>
      </c>
      <c r="CX500" s="956"/>
      <c r="CY500" s="953">
        <f t="shared" si="623"/>
        <v>0</v>
      </c>
      <c r="CZ500" s="953"/>
      <c r="DA500" s="953">
        <f t="shared" si="624"/>
        <v>0</v>
      </c>
      <c r="DB500" s="953"/>
      <c r="DC500" s="42">
        <f t="shared" ref="DC500:DF520" si="626">COUNTIFS($C$4:$C$422,DC$458,$O$4:$O$422,$B500,$CF$4:$CF$422,"&gt;0")</f>
        <v>0</v>
      </c>
      <c r="DD500" s="42">
        <f t="shared" si="626"/>
        <v>0</v>
      </c>
      <c r="DE500" s="42">
        <f t="shared" si="626"/>
        <v>0</v>
      </c>
      <c r="DF500" s="42">
        <f t="shared" si="626"/>
        <v>0</v>
      </c>
      <c r="DG500" s="516">
        <f t="shared" si="613"/>
        <v>0</v>
      </c>
    </row>
    <row r="501" spans="2:111">
      <c r="B501" s="42">
        <f>звания!D42</f>
        <v>41</v>
      </c>
      <c r="C501" s="42">
        <f>звания!E42</f>
        <v>7470</v>
      </c>
      <c r="BW501" s="81"/>
      <c r="BX501" s="81"/>
      <c r="BY501" s="81"/>
      <c r="CA501" s="81"/>
      <c r="CC501" s="81"/>
      <c r="CD501" s="110">
        <f t="shared" si="625"/>
        <v>0</v>
      </c>
      <c r="CE501" s="687">
        <f t="shared" si="625"/>
        <v>0</v>
      </c>
      <c r="CF501" s="687">
        <f t="shared" si="625"/>
        <v>0</v>
      </c>
      <c r="CG501" s="687">
        <f t="shared" si="625"/>
        <v>0</v>
      </c>
      <c r="CH501" s="687">
        <f t="shared" si="625"/>
        <v>0</v>
      </c>
      <c r="CI501" s="687">
        <f t="shared" si="625"/>
        <v>0</v>
      </c>
      <c r="CJ501" s="687">
        <f t="shared" si="625"/>
        <v>0</v>
      </c>
      <c r="CK501" s="687">
        <f t="shared" si="625"/>
        <v>0</v>
      </c>
      <c r="CL501" s="687">
        <f t="shared" si="625"/>
        <v>0</v>
      </c>
      <c r="CM501" s="687">
        <f t="shared" si="625"/>
        <v>0</v>
      </c>
      <c r="CN501" s="687">
        <f t="shared" si="625"/>
        <v>0</v>
      </c>
      <c r="CO501" s="956">
        <f t="shared" si="618"/>
        <v>0</v>
      </c>
      <c r="CP501" s="956"/>
      <c r="CQ501" s="953">
        <f t="shared" si="619"/>
        <v>0</v>
      </c>
      <c r="CR501" s="953"/>
      <c r="CS501" s="953">
        <f t="shared" si="620"/>
        <v>0</v>
      </c>
      <c r="CT501" s="953"/>
      <c r="CU501" s="953">
        <f t="shared" si="621"/>
        <v>0</v>
      </c>
      <c r="CV501" s="953"/>
      <c r="CW501" s="956">
        <f t="shared" si="622"/>
        <v>0</v>
      </c>
      <c r="CX501" s="956"/>
      <c r="CY501" s="953">
        <f t="shared" si="623"/>
        <v>0</v>
      </c>
      <c r="CZ501" s="953"/>
      <c r="DA501" s="953">
        <f t="shared" si="624"/>
        <v>0</v>
      </c>
      <c r="DB501" s="953"/>
      <c r="DC501" s="42">
        <f t="shared" si="626"/>
        <v>0</v>
      </c>
      <c r="DD501" s="42">
        <f t="shared" si="626"/>
        <v>0</v>
      </c>
      <c r="DE501" s="42">
        <f t="shared" si="626"/>
        <v>0</v>
      </c>
      <c r="DF501" s="42">
        <f t="shared" si="626"/>
        <v>0</v>
      </c>
      <c r="DG501" s="516">
        <f t="shared" si="613"/>
        <v>0</v>
      </c>
    </row>
    <row r="502" spans="2:111">
      <c r="B502" s="42">
        <f>звания!D43</f>
        <v>42</v>
      </c>
      <c r="C502" s="42">
        <f>звания!E43</f>
        <v>7610</v>
      </c>
      <c r="BW502" s="81"/>
      <c r="BX502" s="81"/>
      <c r="BY502" s="81"/>
      <c r="CA502" s="81"/>
      <c r="CC502" s="81"/>
      <c r="CD502" s="110">
        <f t="shared" si="625"/>
        <v>0</v>
      </c>
      <c r="CE502" s="687">
        <f t="shared" si="625"/>
        <v>0</v>
      </c>
      <c r="CF502" s="687">
        <f t="shared" si="625"/>
        <v>0</v>
      </c>
      <c r="CG502" s="687">
        <f t="shared" si="625"/>
        <v>0</v>
      </c>
      <c r="CH502" s="687">
        <f t="shared" si="625"/>
        <v>0</v>
      </c>
      <c r="CI502" s="687">
        <f t="shared" si="625"/>
        <v>0</v>
      </c>
      <c r="CJ502" s="687">
        <f t="shared" si="625"/>
        <v>0</v>
      </c>
      <c r="CK502" s="687">
        <f t="shared" si="625"/>
        <v>0</v>
      </c>
      <c r="CL502" s="687">
        <f t="shared" si="625"/>
        <v>0</v>
      </c>
      <c r="CM502" s="687">
        <f t="shared" si="625"/>
        <v>0</v>
      </c>
      <c r="CN502" s="687">
        <f t="shared" si="625"/>
        <v>0</v>
      </c>
      <c r="CO502" s="956">
        <f t="shared" si="618"/>
        <v>0</v>
      </c>
      <c r="CP502" s="956"/>
      <c r="CQ502" s="953">
        <f t="shared" si="619"/>
        <v>0</v>
      </c>
      <c r="CR502" s="953"/>
      <c r="CS502" s="953">
        <f t="shared" si="620"/>
        <v>0</v>
      </c>
      <c r="CT502" s="953"/>
      <c r="CU502" s="953">
        <f t="shared" si="621"/>
        <v>0</v>
      </c>
      <c r="CV502" s="953"/>
      <c r="CW502" s="956">
        <f t="shared" si="622"/>
        <v>0</v>
      </c>
      <c r="CX502" s="956"/>
      <c r="CY502" s="953">
        <f t="shared" si="623"/>
        <v>0</v>
      </c>
      <c r="CZ502" s="953"/>
      <c r="DA502" s="953">
        <f t="shared" si="624"/>
        <v>0</v>
      </c>
      <c r="DB502" s="953"/>
      <c r="DC502" s="42">
        <f t="shared" si="626"/>
        <v>0</v>
      </c>
      <c r="DD502" s="42">
        <f t="shared" si="626"/>
        <v>0</v>
      </c>
      <c r="DE502" s="42">
        <f t="shared" si="626"/>
        <v>0</v>
      </c>
      <c r="DF502" s="42">
        <f t="shared" si="626"/>
        <v>0</v>
      </c>
      <c r="DG502" s="516">
        <f t="shared" si="613"/>
        <v>0</v>
      </c>
    </row>
    <row r="503" spans="2:111">
      <c r="B503" s="42">
        <f>звания!D44</f>
        <v>43</v>
      </c>
      <c r="C503" s="42">
        <f>звания!E44</f>
        <v>7750</v>
      </c>
      <c r="BW503" s="81"/>
      <c r="BX503" s="81"/>
      <c r="BY503" s="81"/>
      <c r="CA503" s="81"/>
      <c r="CC503" s="81"/>
      <c r="CD503" s="110">
        <f t="shared" si="625"/>
        <v>0</v>
      </c>
      <c r="CE503" s="687">
        <f t="shared" si="625"/>
        <v>0</v>
      </c>
      <c r="CF503" s="687">
        <f t="shared" si="625"/>
        <v>0</v>
      </c>
      <c r="CG503" s="687">
        <f t="shared" si="625"/>
        <v>0</v>
      </c>
      <c r="CH503" s="687">
        <f t="shared" si="625"/>
        <v>0</v>
      </c>
      <c r="CI503" s="687">
        <f t="shared" si="625"/>
        <v>0</v>
      </c>
      <c r="CJ503" s="687">
        <f t="shared" si="625"/>
        <v>0</v>
      </c>
      <c r="CK503" s="687">
        <f t="shared" si="625"/>
        <v>0</v>
      </c>
      <c r="CL503" s="687">
        <f t="shared" si="625"/>
        <v>0</v>
      </c>
      <c r="CM503" s="687">
        <f t="shared" si="625"/>
        <v>0</v>
      </c>
      <c r="CN503" s="687">
        <f t="shared" si="625"/>
        <v>0</v>
      </c>
      <c r="CO503" s="956">
        <f t="shared" si="618"/>
        <v>0</v>
      </c>
      <c r="CP503" s="956"/>
      <c r="CQ503" s="953">
        <f t="shared" si="619"/>
        <v>0</v>
      </c>
      <c r="CR503" s="953"/>
      <c r="CS503" s="953">
        <f t="shared" si="620"/>
        <v>0</v>
      </c>
      <c r="CT503" s="953"/>
      <c r="CU503" s="953">
        <f t="shared" si="621"/>
        <v>0</v>
      </c>
      <c r="CV503" s="953"/>
      <c r="CW503" s="956">
        <f t="shared" si="622"/>
        <v>0</v>
      </c>
      <c r="CX503" s="956"/>
      <c r="CY503" s="953">
        <f t="shared" si="623"/>
        <v>0</v>
      </c>
      <c r="CZ503" s="953"/>
      <c r="DA503" s="953">
        <f t="shared" si="624"/>
        <v>0</v>
      </c>
      <c r="DB503" s="953"/>
      <c r="DC503" s="42">
        <f t="shared" si="626"/>
        <v>0</v>
      </c>
      <c r="DD503" s="42">
        <f t="shared" si="626"/>
        <v>0</v>
      </c>
      <c r="DE503" s="42">
        <f t="shared" si="626"/>
        <v>0</v>
      </c>
      <c r="DF503" s="42">
        <f t="shared" si="626"/>
        <v>0</v>
      </c>
      <c r="DG503" s="516">
        <f t="shared" si="613"/>
        <v>0</v>
      </c>
    </row>
    <row r="504" spans="2:111">
      <c r="B504" s="42">
        <f>звания!D45</f>
        <v>44</v>
      </c>
      <c r="C504" s="42">
        <f>звания!E45</f>
        <v>7890</v>
      </c>
      <c r="BW504" s="81"/>
      <c r="BX504" s="81"/>
      <c r="BY504" s="81"/>
      <c r="CA504" s="81"/>
      <c r="CC504" s="81"/>
      <c r="CD504" s="110">
        <f t="shared" si="625"/>
        <v>0</v>
      </c>
      <c r="CE504" s="687">
        <f t="shared" si="625"/>
        <v>0</v>
      </c>
      <c r="CF504" s="687">
        <f t="shared" si="625"/>
        <v>0</v>
      </c>
      <c r="CG504" s="687">
        <f t="shared" si="625"/>
        <v>0</v>
      </c>
      <c r="CH504" s="687">
        <f t="shared" si="625"/>
        <v>0</v>
      </c>
      <c r="CI504" s="687">
        <f t="shared" si="625"/>
        <v>0</v>
      </c>
      <c r="CJ504" s="687">
        <f t="shared" si="625"/>
        <v>0</v>
      </c>
      <c r="CK504" s="687">
        <f t="shared" si="625"/>
        <v>0</v>
      </c>
      <c r="CL504" s="687">
        <f t="shared" si="625"/>
        <v>0</v>
      </c>
      <c r="CM504" s="687">
        <f t="shared" si="625"/>
        <v>0</v>
      </c>
      <c r="CN504" s="687">
        <f t="shared" si="625"/>
        <v>0</v>
      </c>
      <c r="CO504" s="956">
        <f t="shared" si="618"/>
        <v>0</v>
      </c>
      <c r="CP504" s="956"/>
      <c r="CQ504" s="953">
        <f t="shared" si="619"/>
        <v>0</v>
      </c>
      <c r="CR504" s="953"/>
      <c r="CS504" s="953">
        <f t="shared" si="620"/>
        <v>0</v>
      </c>
      <c r="CT504" s="953"/>
      <c r="CU504" s="953">
        <f t="shared" si="621"/>
        <v>0</v>
      </c>
      <c r="CV504" s="953"/>
      <c r="CW504" s="956">
        <f t="shared" si="622"/>
        <v>0</v>
      </c>
      <c r="CX504" s="956"/>
      <c r="CY504" s="953">
        <f t="shared" si="623"/>
        <v>0</v>
      </c>
      <c r="CZ504" s="953"/>
      <c r="DA504" s="953">
        <f t="shared" si="624"/>
        <v>0</v>
      </c>
      <c r="DB504" s="953"/>
      <c r="DC504" s="42">
        <f t="shared" si="626"/>
        <v>0</v>
      </c>
      <c r="DD504" s="42">
        <f t="shared" si="626"/>
        <v>0</v>
      </c>
      <c r="DE504" s="42">
        <f t="shared" si="626"/>
        <v>0</v>
      </c>
      <c r="DF504" s="42">
        <f t="shared" si="626"/>
        <v>0</v>
      </c>
      <c r="DG504" s="516">
        <f t="shared" si="613"/>
        <v>0</v>
      </c>
    </row>
    <row r="505" spans="2:111">
      <c r="B505" s="42">
        <f>звания!D46</f>
        <v>45</v>
      </c>
      <c r="C505" s="42">
        <f>звания!E46</f>
        <v>8030</v>
      </c>
      <c r="BW505" s="81"/>
      <c r="BX505" s="81"/>
      <c r="BY505" s="81"/>
      <c r="CA505" s="81"/>
      <c r="CC505" s="81"/>
      <c r="CD505" s="110">
        <f t="shared" si="625"/>
        <v>0</v>
      </c>
      <c r="CE505" s="687">
        <f t="shared" si="625"/>
        <v>0</v>
      </c>
      <c r="CF505" s="687">
        <f t="shared" si="625"/>
        <v>0</v>
      </c>
      <c r="CG505" s="687">
        <f t="shared" si="625"/>
        <v>0</v>
      </c>
      <c r="CH505" s="687">
        <f t="shared" si="625"/>
        <v>0</v>
      </c>
      <c r="CI505" s="687">
        <f t="shared" si="625"/>
        <v>0</v>
      </c>
      <c r="CJ505" s="687">
        <f t="shared" si="625"/>
        <v>0</v>
      </c>
      <c r="CK505" s="687">
        <f t="shared" si="625"/>
        <v>0</v>
      </c>
      <c r="CL505" s="687">
        <f t="shared" si="625"/>
        <v>0</v>
      </c>
      <c r="CM505" s="687">
        <f t="shared" si="625"/>
        <v>0</v>
      </c>
      <c r="CN505" s="687">
        <f t="shared" si="625"/>
        <v>0</v>
      </c>
      <c r="CO505" s="956">
        <f t="shared" si="618"/>
        <v>0</v>
      </c>
      <c r="CP505" s="956"/>
      <c r="CQ505" s="953">
        <f t="shared" si="619"/>
        <v>0</v>
      </c>
      <c r="CR505" s="953"/>
      <c r="CS505" s="953">
        <f t="shared" si="620"/>
        <v>0</v>
      </c>
      <c r="CT505" s="953"/>
      <c r="CU505" s="953">
        <f t="shared" si="621"/>
        <v>0</v>
      </c>
      <c r="CV505" s="953"/>
      <c r="CW505" s="956">
        <f t="shared" si="622"/>
        <v>0</v>
      </c>
      <c r="CX505" s="956"/>
      <c r="CY505" s="953">
        <f t="shared" si="623"/>
        <v>0</v>
      </c>
      <c r="CZ505" s="953"/>
      <c r="DA505" s="953">
        <f t="shared" si="624"/>
        <v>0</v>
      </c>
      <c r="DB505" s="953"/>
      <c r="DC505" s="42">
        <f t="shared" si="626"/>
        <v>0</v>
      </c>
      <c r="DD505" s="42">
        <f t="shared" si="626"/>
        <v>0</v>
      </c>
      <c r="DE505" s="42">
        <f t="shared" si="626"/>
        <v>0</v>
      </c>
      <c r="DF505" s="42">
        <f t="shared" si="626"/>
        <v>0</v>
      </c>
      <c r="DG505" s="516">
        <f t="shared" si="613"/>
        <v>0</v>
      </c>
    </row>
    <row r="506" spans="2:111">
      <c r="B506" s="42">
        <f>звания!D47</f>
        <v>46</v>
      </c>
      <c r="C506" s="42">
        <f>звания!E47</f>
        <v>8180</v>
      </c>
      <c r="BW506" s="81"/>
      <c r="BX506" s="81"/>
      <c r="BY506" s="81"/>
      <c r="CA506" s="81"/>
      <c r="CC506" s="81"/>
      <c r="CD506" s="110">
        <f t="shared" si="625"/>
        <v>0</v>
      </c>
      <c r="CE506" s="687">
        <f t="shared" si="625"/>
        <v>0</v>
      </c>
      <c r="CF506" s="687">
        <f t="shared" si="625"/>
        <v>0</v>
      </c>
      <c r="CG506" s="687">
        <f t="shared" si="625"/>
        <v>0</v>
      </c>
      <c r="CH506" s="687">
        <f t="shared" si="625"/>
        <v>0</v>
      </c>
      <c r="CI506" s="687">
        <f t="shared" si="625"/>
        <v>0</v>
      </c>
      <c r="CJ506" s="687">
        <f t="shared" si="625"/>
        <v>0</v>
      </c>
      <c r="CK506" s="687">
        <f t="shared" si="625"/>
        <v>0</v>
      </c>
      <c r="CL506" s="687">
        <f t="shared" si="625"/>
        <v>0</v>
      </c>
      <c r="CM506" s="687">
        <f t="shared" si="625"/>
        <v>0</v>
      </c>
      <c r="CN506" s="687">
        <f t="shared" si="625"/>
        <v>0</v>
      </c>
      <c r="CO506" s="956">
        <f t="shared" si="618"/>
        <v>0</v>
      </c>
      <c r="CP506" s="956"/>
      <c r="CQ506" s="953">
        <f t="shared" si="619"/>
        <v>0</v>
      </c>
      <c r="CR506" s="953"/>
      <c r="CS506" s="953">
        <f t="shared" si="620"/>
        <v>0</v>
      </c>
      <c r="CT506" s="953"/>
      <c r="CU506" s="953">
        <f t="shared" si="621"/>
        <v>0</v>
      </c>
      <c r="CV506" s="953"/>
      <c r="CW506" s="956">
        <f t="shared" si="622"/>
        <v>0</v>
      </c>
      <c r="CX506" s="956"/>
      <c r="CY506" s="953">
        <f t="shared" si="623"/>
        <v>0</v>
      </c>
      <c r="CZ506" s="953"/>
      <c r="DA506" s="953">
        <f t="shared" si="624"/>
        <v>0</v>
      </c>
      <c r="DB506" s="953"/>
      <c r="DC506" s="42">
        <f t="shared" si="626"/>
        <v>0</v>
      </c>
      <c r="DD506" s="42">
        <f t="shared" si="626"/>
        <v>0</v>
      </c>
      <c r="DE506" s="42">
        <f t="shared" si="626"/>
        <v>0</v>
      </c>
      <c r="DF506" s="42">
        <f t="shared" si="626"/>
        <v>0</v>
      </c>
      <c r="DG506" s="516">
        <f t="shared" si="613"/>
        <v>0</v>
      </c>
    </row>
    <row r="507" spans="2:111">
      <c r="B507" s="42">
        <f>звания!D48</f>
        <v>47</v>
      </c>
      <c r="C507" s="42">
        <f>звания!E48</f>
        <v>8320</v>
      </c>
      <c r="BW507" s="81"/>
      <c r="BX507" s="81"/>
      <c r="BY507" s="81"/>
      <c r="CA507" s="81"/>
      <c r="CC507" s="81"/>
      <c r="CD507" s="110">
        <f t="shared" si="625"/>
        <v>0</v>
      </c>
      <c r="CE507" s="687">
        <f t="shared" si="625"/>
        <v>0</v>
      </c>
      <c r="CF507" s="687">
        <f t="shared" si="625"/>
        <v>0</v>
      </c>
      <c r="CG507" s="687">
        <f t="shared" si="625"/>
        <v>0</v>
      </c>
      <c r="CH507" s="687">
        <f t="shared" si="625"/>
        <v>0</v>
      </c>
      <c r="CI507" s="687">
        <f t="shared" si="625"/>
        <v>0</v>
      </c>
      <c r="CJ507" s="687">
        <f t="shared" si="625"/>
        <v>0</v>
      </c>
      <c r="CK507" s="687">
        <f t="shared" si="625"/>
        <v>0</v>
      </c>
      <c r="CL507" s="687">
        <f t="shared" si="625"/>
        <v>0</v>
      </c>
      <c r="CM507" s="687">
        <f t="shared" si="625"/>
        <v>0</v>
      </c>
      <c r="CN507" s="687">
        <f t="shared" si="625"/>
        <v>0</v>
      </c>
      <c r="CO507" s="956">
        <f t="shared" si="618"/>
        <v>0</v>
      </c>
      <c r="CP507" s="956"/>
      <c r="CQ507" s="953">
        <f t="shared" si="619"/>
        <v>0</v>
      </c>
      <c r="CR507" s="953"/>
      <c r="CS507" s="953">
        <f t="shared" si="620"/>
        <v>0</v>
      </c>
      <c r="CT507" s="953"/>
      <c r="CU507" s="953">
        <f t="shared" si="621"/>
        <v>0</v>
      </c>
      <c r="CV507" s="953"/>
      <c r="CW507" s="956">
        <f t="shared" si="622"/>
        <v>0</v>
      </c>
      <c r="CX507" s="956"/>
      <c r="CY507" s="953">
        <f t="shared" si="623"/>
        <v>0</v>
      </c>
      <c r="CZ507" s="953"/>
      <c r="DA507" s="953">
        <f t="shared" si="624"/>
        <v>0</v>
      </c>
      <c r="DB507" s="953"/>
      <c r="DC507" s="42">
        <f t="shared" si="626"/>
        <v>0</v>
      </c>
      <c r="DD507" s="42">
        <f t="shared" si="626"/>
        <v>0</v>
      </c>
      <c r="DE507" s="42">
        <f t="shared" si="626"/>
        <v>0</v>
      </c>
      <c r="DF507" s="42">
        <f t="shared" si="626"/>
        <v>0</v>
      </c>
      <c r="DG507" s="516">
        <f t="shared" si="613"/>
        <v>0</v>
      </c>
    </row>
    <row r="508" spans="2:111">
      <c r="B508" s="42">
        <f>звания!D49</f>
        <v>48</v>
      </c>
      <c r="C508" s="42">
        <f>звания!E49</f>
        <v>8460</v>
      </c>
      <c r="BW508" s="81"/>
      <c r="BX508" s="81"/>
      <c r="BY508" s="81"/>
      <c r="CA508" s="81"/>
      <c r="CC508" s="81"/>
      <c r="CD508" s="110">
        <f t="shared" si="625"/>
        <v>0</v>
      </c>
      <c r="CE508" s="687">
        <f t="shared" si="625"/>
        <v>0</v>
      </c>
      <c r="CF508" s="687">
        <f t="shared" si="625"/>
        <v>0</v>
      </c>
      <c r="CG508" s="687">
        <f t="shared" si="625"/>
        <v>0</v>
      </c>
      <c r="CH508" s="687">
        <f t="shared" si="625"/>
        <v>0</v>
      </c>
      <c r="CI508" s="687">
        <f t="shared" si="625"/>
        <v>0</v>
      </c>
      <c r="CJ508" s="687">
        <f t="shared" si="625"/>
        <v>0</v>
      </c>
      <c r="CK508" s="687">
        <f t="shared" si="625"/>
        <v>0</v>
      </c>
      <c r="CL508" s="687">
        <f t="shared" si="625"/>
        <v>0</v>
      </c>
      <c r="CM508" s="687">
        <f t="shared" si="625"/>
        <v>0</v>
      </c>
      <c r="CN508" s="687">
        <f t="shared" si="625"/>
        <v>0</v>
      </c>
      <c r="CO508" s="956">
        <f t="shared" si="618"/>
        <v>0</v>
      </c>
      <c r="CP508" s="956"/>
      <c r="CQ508" s="953">
        <f t="shared" si="619"/>
        <v>0</v>
      </c>
      <c r="CR508" s="953"/>
      <c r="CS508" s="953">
        <f t="shared" si="620"/>
        <v>0</v>
      </c>
      <c r="CT508" s="953"/>
      <c r="CU508" s="953">
        <f t="shared" si="621"/>
        <v>0</v>
      </c>
      <c r="CV508" s="953"/>
      <c r="CW508" s="956">
        <f t="shared" si="622"/>
        <v>0</v>
      </c>
      <c r="CX508" s="956"/>
      <c r="CY508" s="953">
        <f t="shared" si="623"/>
        <v>0</v>
      </c>
      <c r="CZ508" s="953"/>
      <c r="DA508" s="953">
        <f t="shared" si="624"/>
        <v>0</v>
      </c>
      <c r="DB508" s="953"/>
      <c r="DC508" s="42">
        <f t="shared" si="626"/>
        <v>0</v>
      </c>
      <c r="DD508" s="42">
        <f t="shared" si="626"/>
        <v>0</v>
      </c>
      <c r="DE508" s="42">
        <f t="shared" si="626"/>
        <v>0</v>
      </c>
      <c r="DF508" s="42">
        <f t="shared" si="626"/>
        <v>0</v>
      </c>
      <c r="DG508" s="516">
        <f t="shared" si="613"/>
        <v>0</v>
      </c>
    </row>
    <row r="509" spans="2:111">
      <c r="B509" s="42">
        <f>звания!D50</f>
        <v>49</v>
      </c>
      <c r="C509" s="42">
        <f>звания!E50</f>
        <v>8600</v>
      </c>
      <c r="BW509" s="81"/>
      <c r="BX509" s="81"/>
      <c r="BY509" s="81"/>
      <c r="CA509" s="81"/>
      <c r="CC509" s="81"/>
      <c r="CD509" s="110">
        <f t="shared" si="625"/>
        <v>0</v>
      </c>
      <c r="CE509" s="687">
        <f t="shared" si="625"/>
        <v>0</v>
      </c>
      <c r="CF509" s="687">
        <f t="shared" si="625"/>
        <v>0</v>
      </c>
      <c r="CG509" s="687">
        <f t="shared" si="625"/>
        <v>0</v>
      </c>
      <c r="CH509" s="687">
        <f t="shared" si="625"/>
        <v>0</v>
      </c>
      <c r="CI509" s="687">
        <f t="shared" si="625"/>
        <v>0</v>
      </c>
      <c r="CJ509" s="687">
        <f t="shared" si="625"/>
        <v>0</v>
      </c>
      <c r="CK509" s="687">
        <f t="shared" si="625"/>
        <v>0</v>
      </c>
      <c r="CL509" s="687">
        <f t="shared" si="625"/>
        <v>0</v>
      </c>
      <c r="CM509" s="687">
        <f t="shared" si="625"/>
        <v>0</v>
      </c>
      <c r="CN509" s="687">
        <f t="shared" si="625"/>
        <v>0</v>
      </c>
      <c r="CO509" s="956">
        <f t="shared" si="618"/>
        <v>0</v>
      </c>
      <c r="CP509" s="956"/>
      <c r="CQ509" s="953">
        <f t="shared" si="619"/>
        <v>0</v>
      </c>
      <c r="CR509" s="953"/>
      <c r="CS509" s="953">
        <f t="shared" si="620"/>
        <v>0</v>
      </c>
      <c r="CT509" s="953"/>
      <c r="CU509" s="953">
        <f t="shared" si="621"/>
        <v>0</v>
      </c>
      <c r="CV509" s="953"/>
      <c r="CW509" s="956">
        <f t="shared" si="622"/>
        <v>0</v>
      </c>
      <c r="CX509" s="956"/>
      <c r="CY509" s="953">
        <f t="shared" si="623"/>
        <v>0</v>
      </c>
      <c r="CZ509" s="953"/>
      <c r="DA509" s="953">
        <f t="shared" si="624"/>
        <v>0</v>
      </c>
      <c r="DB509" s="953"/>
      <c r="DC509" s="42">
        <f t="shared" si="626"/>
        <v>0</v>
      </c>
      <c r="DD509" s="42">
        <f t="shared" si="626"/>
        <v>0</v>
      </c>
      <c r="DE509" s="42">
        <f t="shared" si="626"/>
        <v>0</v>
      </c>
      <c r="DF509" s="42">
        <f t="shared" si="626"/>
        <v>0</v>
      </c>
      <c r="DG509" s="516">
        <f t="shared" si="613"/>
        <v>0</v>
      </c>
    </row>
    <row r="510" spans="2:111">
      <c r="B510" s="42">
        <f>звания!D51</f>
        <v>50</v>
      </c>
      <c r="C510" s="42">
        <f>звания!E51</f>
        <v>8740</v>
      </c>
      <c r="BW510" s="81"/>
      <c r="BX510" s="81"/>
      <c r="BY510" s="81"/>
      <c r="CA510" s="81"/>
      <c r="CC510" s="81"/>
      <c r="CD510" s="110">
        <f t="shared" ref="CD510:CN520" si="627">COUNTIFS($C$4:$C$422,CD$458,$O$4:$O$422,$B510,$CF$4:$CF$422,"&gt;0")</f>
        <v>0</v>
      </c>
      <c r="CE510" s="687">
        <f t="shared" si="627"/>
        <v>0</v>
      </c>
      <c r="CF510" s="687">
        <f t="shared" si="627"/>
        <v>0</v>
      </c>
      <c r="CG510" s="687">
        <f t="shared" si="627"/>
        <v>0</v>
      </c>
      <c r="CH510" s="687">
        <f t="shared" si="627"/>
        <v>0</v>
      </c>
      <c r="CI510" s="687">
        <f t="shared" si="627"/>
        <v>0</v>
      </c>
      <c r="CJ510" s="687">
        <f t="shared" si="627"/>
        <v>0</v>
      </c>
      <c r="CK510" s="687">
        <f t="shared" si="627"/>
        <v>0</v>
      </c>
      <c r="CL510" s="687">
        <f t="shared" si="627"/>
        <v>0</v>
      </c>
      <c r="CM510" s="687">
        <f t="shared" si="627"/>
        <v>0</v>
      </c>
      <c r="CN510" s="687">
        <f t="shared" si="627"/>
        <v>0</v>
      </c>
      <c r="CO510" s="956">
        <f t="shared" si="618"/>
        <v>0</v>
      </c>
      <c r="CP510" s="956"/>
      <c r="CQ510" s="953">
        <f t="shared" si="619"/>
        <v>0</v>
      </c>
      <c r="CR510" s="953"/>
      <c r="CS510" s="953">
        <f t="shared" si="620"/>
        <v>0</v>
      </c>
      <c r="CT510" s="953"/>
      <c r="CU510" s="953">
        <f t="shared" si="621"/>
        <v>0</v>
      </c>
      <c r="CV510" s="953"/>
      <c r="CW510" s="956">
        <f t="shared" si="622"/>
        <v>0</v>
      </c>
      <c r="CX510" s="956"/>
      <c r="CY510" s="953">
        <f t="shared" si="623"/>
        <v>0</v>
      </c>
      <c r="CZ510" s="953"/>
      <c r="DA510" s="953">
        <f t="shared" si="624"/>
        <v>0</v>
      </c>
      <c r="DB510" s="953"/>
      <c r="DC510" s="42">
        <f t="shared" si="626"/>
        <v>0</v>
      </c>
      <c r="DD510" s="42">
        <f t="shared" si="626"/>
        <v>0</v>
      </c>
      <c r="DE510" s="42">
        <f t="shared" si="626"/>
        <v>0</v>
      </c>
      <c r="DF510" s="42">
        <f t="shared" si="626"/>
        <v>0</v>
      </c>
      <c r="DG510" s="516">
        <f t="shared" si="613"/>
        <v>0</v>
      </c>
    </row>
    <row r="511" spans="2:111">
      <c r="B511" s="42">
        <f>звания!D52</f>
        <v>51</v>
      </c>
      <c r="C511" s="42">
        <f>звания!E52</f>
        <v>8880</v>
      </c>
      <c r="BW511" s="81"/>
      <c r="BX511" s="81"/>
      <c r="BY511" s="81"/>
      <c r="CA511" s="81"/>
      <c r="CC511" s="81"/>
      <c r="CD511" s="110">
        <f t="shared" si="627"/>
        <v>0</v>
      </c>
      <c r="CE511" s="687">
        <f t="shared" si="627"/>
        <v>0</v>
      </c>
      <c r="CF511" s="687">
        <f t="shared" si="627"/>
        <v>0</v>
      </c>
      <c r="CG511" s="687">
        <f t="shared" si="627"/>
        <v>0</v>
      </c>
      <c r="CH511" s="687">
        <f t="shared" si="627"/>
        <v>0</v>
      </c>
      <c r="CI511" s="687">
        <f t="shared" si="627"/>
        <v>0</v>
      </c>
      <c r="CJ511" s="687">
        <f t="shared" si="627"/>
        <v>0</v>
      </c>
      <c r="CK511" s="687">
        <f t="shared" si="627"/>
        <v>0</v>
      </c>
      <c r="CL511" s="687">
        <f t="shared" si="627"/>
        <v>0</v>
      </c>
      <c r="CM511" s="687">
        <f t="shared" si="627"/>
        <v>0</v>
      </c>
      <c r="CN511" s="687">
        <f t="shared" si="627"/>
        <v>0</v>
      </c>
      <c r="CO511" s="956">
        <f t="shared" si="618"/>
        <v>0</v>
      </c>
      <c r="CP511" s="956"/>
      <c r="CQ511" s="953">
        <f t="shared" si="619"/>
        <v>0</v>
      </c>
      <c r="CR511" s="953"/>
      <c r="CS511" s="953">
        <f t="shared" si="620"/>
        <v>0</v>
      </c>
      <c r="CT511" s="953"/>
      <c r="CU511" s="953">
        <f t="shared" si="621"/>
        <v>0</v>
      </c>
      <c r="CV511" s="953"/>
      <c r="CW511" s="956">
        <f t="shared" si="622"/>
        <v>0</v>
      </c>
      <c r="CX511" s="956"/>
      <c r="CY511" s="953">
        <f t="shared" si="623"/>
        <v>0</v>
      </c>
      <c r="CZ511" s="953"/>
      <c r="DA511" s="953">
        <f t="shared" si="624"/>
        <v>0</v>
      </c>
      <c r="DB511" s="953"/>
      <c r="DC511" s="42">
        <f t="shared" si="626"/>
        <v>0</v>
      </c>
      <c r="DD511" s="42">
        <f t="shared" si="626"/>
        <v>0</v>
      </c>
      <c r="DE511" s="42">
        <f t="shared" si="626"/>
        <v>0</v>
      </c>
      <c r="DF511" s="42">
        <f t="shared" si="626"/>
        <v>0</v>
      </c>
      <c r="DG511" s="516">
        <f t="shared" si="613"/>
        <v>0</v>
      </c>
    </row>
    <row r="512" spans="2:111">
      <c r="B512" s="42">
        <f>звания!D53</f>
        <v>52</v>
      </c>
      <c r="C512" s="42">
        <f>звания!E53</f>
        <v>9020</v>
      </c>
      <c r="BW512" s="81"/>
      <c r="BX512" s="81"/>
      <c r="BY512" s="81"/>
      <c r="CA512" s="81"/>
      <c r="CC512" s="81"/>
      <c r="CD512" s="110">
        <f t="shared" si="627"/>
        <v>0</v>
      </c>
      <c r="CE512" s="687">
        <f t="shared" si="627"/>
        <v>0</v>
      </c>
      <c r="CF512" s="687">
        <f t="shared" si="627"/>
        <v>0</v>
      </c>
      <c r="CG512" s="687">
        <f t="shared" si="627"/>
        <v>0</v>
      </c>
      <c r="CH512" s="687">
        <f t="shared" si="627"/>
        <v>0</v>
      </c>
      <c r="CI512" s="687">
        <f t="shared" si="627"/>
        <v>0</v>
      </c>
      <c r="CJ512" s="687">
        <f t="shared" si="627"/>
        <v>0</v>
      </c>
      <c r="CK512" s="687">
        <f t="shared" si="627"/>
        <v>0</v>
      </c>
      <c r="CL512" s="687">
        <f t="shared" si="627"/>
        <v>0</v>
      </c>
      <c r="CM512" s="687">
        <f t="shared" si="627"/>
        <v>0</v>
      </c>
      <c r="CN512" s="687">
        <f t="shared" si="627"/>
        <v>0</v>
      </c>
      <c r="CO512" s="956">
        <f t="shared" si="618"/>
        <v>0</v>
      </c>
      <c r="CP512" s="956"/>
      <c r="CQ512" s="953">
        <f t="shared" si="619"/>
        <v>0</v>
      </c>
      <c r="CR512" s="953"/>
      <c r="CS512" s="953">
        <f t="shared" si="620"/>
        <v>0</v>
      </c>
      <c r="CT512" s="953"/>
      <c r="CU512" s="953">
        <f t="shared" si="621"/>
        <v>0</v>
      </c>
      <c r="CV512" s="953"/>
      <c r="CW512" s="956">
        <f t="shared" si="622"/>
        <v>0</v>
      </c>
      <c r="CX512" s="956"/>
      <c r="CY512" s="953">
        <f t="shared" si="623"/>
        <v>0</v>
      </c>
      <c r="CZ512" s="953"/>
      <c r="DA512" s="953">
        <f t="shared" si="624"/>
        <v>0</v>
      </c>
      <c r="DB512" s="953"/>
      <c r="DC512" s="42">
        <f t="shared" si="626"/>
        <v>0</v>
      </c>
      <c r="DD512" s="42">
        <f t="shared" si="626"/>
        <v>0</v>
      </c>
      <c r="DE512" s="42">
        <f t="shared" si="626"/>
        <v>0</v>
      </c>
      <c r="DF512" s="42">
        <f t="shared" si="626"/>
        <v>0</v>
      </c>
      <c r="DG512" s="516">
        <f t="shared" si="613"/>
        <v>0</v>
      </c>
    </row>
    <row r="513" spans="2:111">
      <c r="B513" s="42">
        <f>звания!D54</f>
        <v>53</v>
      </c>
      <c r="C513" s="42">
        <f>звания!E54</f>
        <v>9160</v>
      </c>
      <c r="BW513" s="81"/>
      <c r="BX513" s="81"/>
      <c r="BY513" s="81"/>
      <c r="CA513" s="81"/>
      <c r="CC513" s="81"/>
      <c r="CD513" s="110">
        <f t="shared" si="627"/>
        <v>0</v>
      </c>
      <c r="CE513" s="687">
        <f t="shared" si="627"/>
        <v>0</v>
      </c>
      <c r="CF513" s="687">
        <f t="shared" si="627"/>
        <v>0</v>
      </c>
      <c r="CG513" s="687">
        <f t="shared" si="627"/>
        <v>0</v>
      </c>
      <c r="CH513" s="687">
        <f t="shared" si="627"/>
        <v>0</v>
      </c>
      <c r="CI513" s="687">
        <f t="shared" si="627"/>
        <v>0</v>
      </c>
      <c r="CJ513" s="687">
        <f t="shared" si="627"/>
        <v>0</v>
      </c>
      <c r="CK513" s="687">
        <f t="shared" si="627"/>
        <v>0</v>
      </c>
      <c r="CL513" s="687">
        <f t="shared" si="627"/>
        <v>0</v>
      </c>
      <c r="CM513" s="687">
        <f t="shared" si="627"/>
        <v>0</v>
      </c>
      <c r="CN513" s="687">
        <f t="shared" si="627"/>
        <v>0</v>
      </c>
      <c r="CO513" s="956">
        <f t="shared" si="618"/>
        <v>0</v>
      </c>
      <c r="CP513" s="956"/>
      <c r="CQ513" s="953">
        <f t="shared" si="619"/>
        <v>0</v>
      </c>
      <c r="CR513" s="953"/>
      <c r="CS513" s="953">
        <f t="shared" si="620"/>
        <v>0</v>
      </c>
      <c r="CT513" s="953"/>
      <c r="CU513" s="953">
        <f t="shared" si="621"/>
        <v>0</v>
      </c>
      <c r="CV513" s="953"/>
      <c r="CW513" s="956">
        <f t="shared" si="622"/>
        <v>0</v>
      </c>
      <c r="CX513" s="956"/>
      <c r="CY513" s="953">
        <f t="shared" si="623"/>
        <v>0</v>
      </c>
      <c r="CZ513" s="953"/>
      <c r="DA513" s="953">
        <f t="shared" si="624"/>
        <v>0</v>
      </c>
      <c r="DB513" s="953"/>
      <c r="DC513" s="42">
        <f t="shared" si="626"/>
        <v>0</v>
      </c>
      <c r="DD513" s="42">
        <f t="shared" si="626"/>
        <v>0</v>
      </c>
      <c r="DE513" s="42">
        <f t="shared" si="626"/>
        <v>0</v>
      </c>
      <c r="DF513" s="42">
        <f t="shared" si="626"/>
        <v>0</v>
      </c>
      <c r="DG513" s="516">
        <f t="shared" si="613"/>
        <v>0</v>
      </c>
    </row>
    <row r="514" spans="2:111">
      <c r="B514" s="42">
        <f>звания!D55</f>
        <v>54</v>
      </c>
      <c r="C514" s="42">
        <f>звания!E55</f>
        <v>9300</v>
      </c>
      <c r="BW514" s="81"/>
      <c r="BX514" s="81"/>
      <c r="BY514" s="81"/>
      <c r="CA514" s="81"/>
      <c r="CC514" s="81"/>
      <c r="CD514" s="110">
        <f t="shared" si="627"/>
        <v>0</v>
      </c>
      <c r="CE514" s="687">
        <f t="shared" si="627"/>
        <v>0</v>
      </c>
      <c r="CF514" s="687">
        <f t="shared" si="627"/>
        <v>0</v>
      </c>
      <c r="CG514" s="687">
        <f t="shared" si="627"/>
        <v>0</v>
      </c>
      <c r="CH514" s="687">
        <f t="shared" si="627"/>
        <v>0</v>
      </c>
      <c r="CI514" s="687">
        <f t="shared" si="627"/>
        <v>0</v>
      </c>
      <c r="CJ514" s="687">
        <f t="shared" si="627"/>
        <v>0</v>
      </c>
      <c r="CK514" s="687">
        <f t="shared" si="627"/>
        <v>0</v>
      </c>
      <c r="CL514" s="687">
        <f t="shared" si="627"/>
        <v>0</v>
      </c>
      <c r="CM514" s="687">
        <f t="shared" si="627"/>
        <v>0</v>
      </c>
      <c r="CN514" s="687">
        <f t="shared" si="627"/>
        <v>0</v>
      </c>
      <c r="CO514" s="956">
        <f t="shared" si="618"/>
        <v>0</v>
      </c>
      <c r="CP514" s="956"/>
      <c r="CQ514" s="953">
        <f t="shared" si="619"/>
        <v>0</v>
      </c>
      <c r="CR514" s="953"/>
      <c r="CS514" s="953">
        <f t="shared" si="620"/>
        <v>0</v>
      </c>
      <c r="CT514" s="953"/>
      <c r="CU514" s="953">
        <f t="shared" si="621"/>
        <v>0</v>
      </c>
      <c r="CV514" s="953"/>
      <c r="CW514" s="956">
        <f t="shared" si="622"/>
        <v>0</v>
      </c>
      <c r="CX514" s="956"/>
      <c r="CY514" s="953">
        <f t="shared" si="623"/>
        <v>0</v>
      </c>
      <c r="CZ514" s="953"/>
      <c r="DA514" s="953">
        <f t="shared" si="624"/>
        <v>0</v>
      </c>
      <c r="DB514" s="953"/>
      <c r="DC514" s="42">
        <f t="shared" si="626"/>
        <v>0</v>
      </c>
      <c r="DD514" s="42">
        <f t="shared" si="626"/>
        <v>0</v>
      </c>
      <c r="DE514" s="42">
        <f t="shared" si="626"/>
        <v>0</v>
      </c>
      <c r="DF514" s="42">
        <f t="shared" si="626"/>
        <v>0</v>
      </c>
      <c r="DG514" s="516">
        <f t="shared" si="613"/>
        <v>0</v>
      </c>
    </row>
    <row r="515" spans="2:111">
      <c r="B515" s="42">
        <f>звания!D56</f>
        <v>55</v>
      </c>
      <c r="C515" s="42">
        <f>звания!E56</f>
        <v>9440</v>
      </c>
      <c r="BW515" s="81"/>
      <c r="BX515" s="81"/>
      <c r="BY515" s="81"/>
      <c r="CA515" s="81"/>
      <c r="CC515" s="81"/>
      <c r="CD515" s="110">
        <f t="shared" si="627"/>
        <v>0</v>
      </c>
      <c r="CE515" s="687">
        <f t="shared" si="627"/>
        <v>0</v>
      </c>
      <c r="CF515" s="687">
        <f t="shared" si="627"/>
        <v>0</v>
      </c>
      <c r="CG515" s="687">
        <f t="shared" si="627"/>
        <v>0</v>
      </c>
      <c r="CH515" s="687">
        <f t="shared" si="627"/>
        <v>0</v>
      </c>
      <c r="CI515" s="687">
        <f t="shared" si="627"/>
        <v>0</v>
      </c>
      <c r="CJ515" s="687">
        <f t="shared" si="627"/>
        <v>0</v>
      </c>
      <c r="CK515" s="687">
        <f t="shared" si="627"/>
        <v>0</v>
      </c>
      <c r="CL515" s="687">
        <f t="shared" si="627"/>
        <v>0</v>
      </c>
      <c r="CM515" s="687">
        <f t="shared" si="627"/>
        <v>0</v>
      </c>
      <c r="CN515" s="687">
        <f t="shared" si="627"/>
        <v>0</v>
      </c>
      <c r="CO515" s="956">
        <f t="shared" si="618"/>
        <v>0</v>
      </c>
      <c r="CP515" s="956"/>
      <c r="CQ515" s="953">
        <f t="shared" si="619"/>
        <v>0</v>
      </c>
      <c r="CR515" s="953"/>
      <c r="CS515" s="953">
        <f t="shared" si="620"/>
        <v>0</v>
      </c>
      <c r="CT515" s="953"/>
      <c r="CU515" s="953">
        <f t="shared" si="621"/>
        <v>0</v>
      </c>
      <c r="CV515" s="953"/>
      <c r="CW515" s="956">
        <f t="shared" si="622"/>
        <v>0</v>
      </c>
      <c r="CX515" s="956"/>
      <c r="CY515" s="953">
        <f t="shared" si="623"/>
        <v>0</v>
      </c>
      <c r="CZ515" s="953"/>
      <c r="DA515" s="953">
        <f t="shared" si="624"/>
        <v>0</v>
      </c>
      <c r="DB515" s="953"/>
      <c r="DC515" s="42">
        <f t="shared" si="626"/>
        <v>0</v>
      </c>
      <c r="DD515" s="42">
        <f t="shared" si="626"/>
        <v>0</v>
      </c>
      <c r="DE515" s="42">
        <f t="shared" si="626"/>
        <v>0</v>
      </c>
      <c r="DF515" s="42">
        <f t="shared" si="626"/>
        <v>0</v>
      </c>
      <c r="DG515" s="516">
        <f t="shared" si="613"/>
        <v>0</v>
      </c>
    </row>
    <row r="516" spans="2:111">
      <c r="B516" s="42">
        <f>звания!D57</f>
        <v>56</v>
      </c>
      <c r="C516" s="42">
        <f>звания!E57</f>
        <v>9590</v>
      </c>
      <c r="BW516" s="81"/>
      <c r="BX516" s="81"/>
      <c r="BY516" s="81"/>
      <c r="CA516" s="81"/>
      <c r="CC516" s="81"/>
      <c r="CD516" s="110">
        <f t="shared" si="627"/>
        <v>0</v>
      </c>
      <c r="CE516" s="687">
        <f t="shared" si="627"/>
        <v>0</v>
      </c>
      <c r="CF516" s="687">
        <f t="shared" si="627"/>
        <v>0</v>
      </c>
      <c r="CG516" s="687">
        <f t="shared" si="627"/>
        <v>0</v>
      </c>
      <c r="CH516" s="687">
        <f t="shared" si="627"/>
        <v>0</v>
      </c>
      <c r="CI516" s="687">
        <f t="shared" si="627"/>
        <v>0</v>
      </c>
      <c r="CJ516" s="687">
        <f t="shared" si="627"/>
        <v>0</v>
      </c>
      <c r="CK516" s="687">
        <f t="shared" si="627"/>
        <v>0</v>
      </c>
      <c r="CL516" s="687">
        <f t="shared" si="627"/>
        <v>0</v>
      </c>
      <c r="CM516" s="687">
        <f t="shared" si="627"/>
        <v>0</v>
      </c>
      <c r="CN516" s="687">
        <f t="shared" si="627"/>
        <v>0</v>
      </c>
      <c r="CO516" s="956">
        <f t="shared" si="618"/>
        <v>0</v>
      </c>
      <c r="CP516" s="956"/>
      <c r="CQ516" s="953">
        <f t="shared" si="619"/>
        <v>0</v>
      </c>
      <c r="CR516" s="953"/>
      <c r="CS516" s="953">
        <f t="shared" si="620"/>
        <v>0</v>
      </c>
      <c r="CT516" s="953"/>
      <c r="CU516" s="953">
        <f t="shared" si="621"/>
        <v>0</v>
      </c>
      <c r="CV516" s="953"/>
      <c r="CW516" s="956">
        <f t="shared" si="622"/>
        <v>0</v>
      </c>
      <c r="CX516" s="956"/>
      <c r="CY516" s="953">
        <f t="shared" si="623"/>
        <v>0</v>
      </c>
      <c r="CZ516" s="953"/>
      <c r="DA516" s="953">
        <f t="shared" si="624"/>
        <v>0</v>
      </c>
      <c r="DB516" s="953"/>
      <c r="DC516" s="42">
        <f t="shared" si="626"/>
        <v>0</v>
      </c>
      <c r="DD516" s="42">
        <f t="shared" si="626"/>
        <v>0</v>
      </c>
      <c r="DE516" s="42">
        <f t="shared" si="626"/>
        <v>0</v>
      </c>
      <c r="DF516" s="42">
        <f t="shared" si="626"/>
        <v>0</v>
      </c>
      <c r="DG516" s="516">
        <f t="shared" si="613"/>
        <v>0</v>
      </c>
    </row>
    <row r="517" spans="2:111">
      <c r="B517" s="42">
        <f>звания!D58</f>
        <v>57</v>
      </c>
      <c r="C517" s="42">
        <f>звания!E58</f>
        <v>9730</v>
      </c>
      <c r="BW517" s="81"/>
      <c r="BX517" s="81"/>
      <c r="BY517" s="81"/>
      <c r="CA517" s="81"/>
      <c r="CC517" s="81"/>
      <c r="CD517" s="110">
        <f t="shared" si="627"/>
        <v>0</v>
      </c>
      <c r="CE517" s="687">
        <f t="shared" si="627"/>
        <v>0</v>
      </c>
      <c r="CF517" s="687">
        <f t="shared" si="627"/>
        <v>0</v>
      </c>
      <c r="CG517" s="687">
        <f t="shared" si="627"/>
        <v>0</v>
      </c>
      <c r="CH517" s="687">
        <f t="shared" si="627"/>
        <v>0</v>
      </c>
      <c r="CI517" s="687">
        <f t="shared" si="627"/>
        <v>0</v>
      </c>
      <c r="CJ517" s="687">
        <f t="shared" si="627"/>
        <v>0</v>
      </c>
      <c r="CK517" s="687">
        <f t="shared" si="627"/>
        <v>0</v>
      </c>
      <c r="CL517" s="687">
        <f t="shared" si="627"/>
        <v>0</v>
      </c>
      <c r="CM517" s="687">
        <f t="shared" si="627"/>
        <v>0</v>
      </c>
      <c r="CN517" s="687">
        <f t="shared" si="627"/>
        <v>0</v>
      </c>
      <c r="CO517" s="956">
        <f t="shared" si="618"/>
        <v>0</v>
      </c>
      <c r="CP517" s="956"/>
      <c r="CQ517" s="953">
        <f t="shared" si="619"/>
        <v>0</v>
      </c>
      <c r="CR517" s="953"/>
      <c r="CS517" s="953">
        <f t="shared" si="620"/>
        <v>0</v>
      </c>
      <c r="CT517" s="953"/>
      <c r="CU517" s="953">
        <f t="shared" si="621"/>
        <v>0</v>
      </c>
      <c r="CV517" s="953"/>
      <c r="CW517" s="956">
        <f t="shared" si="622"/>
        <v>0</v>
      </c>
      <c r="CX517" s="956"/>
      <c r="CY517" s="953">
        <f t="shared" si="623"/>
        <v>0</v>
      </c>
      <c r="CZ517" s="953"/>
      <c r="DA517" s="953">
        <f t="shared" si="624"/>
        <v>0</v>
      </c>
      <c r="DB517" s="953"/>
      <c r="DC517" s="42">
        <f t="shared" si="626"/>
        <v>0</v>
      </c>
      <c r="DD517" s="42">
        <f t="shared" si="626"/>
        <v>0</v>
      </c>
      <c r="DE517" s="42">
        <f t="shared" si="626"/>
        <v>0</v>
      </c>
      <c r="DF517" s="42">
        <f t="shared" si="626"/>
        <v>0</v>
      </c>
      <c r="DG517" s="516">
        <f t="shared" si="613"/>
        <v>0</v>
      </c>
    </row>
    <row r="518" spans="2:111">
      <c r="B518" s="42">
        <f>звания!D59</f>
        <v>58</v>
      </c>
      <c r="C518" s="42">
        <f>звания!E59</f>
        <v>9870</v>
      </c>
      <c r="BW518" s="81"/>
      <c r="BX518" s="81"/>
      <c r="BY518" s="81"/>
      <c r="CA518" s="81"/>
      <c r="CC518" s="81"/>
      <c r="CD518" s="110">
        <f t="shared" si="627"/>
        <v>0</v>
      </c>
      <c r="CE518" s="687">
        <f t="shared" si="627"/>
        <v>0</v>
      </c>
      <c r="CF518" s="687">
        <f t="shared" si="627"/>
        <v>0</v>
      </c>
      <c r="CG518" s="687">
        <f t="shared" si="627"/>
        <v>0</v>
      </c>
      <c r="CH518" s="687">
        <f t="shared" si="627"/>
        <v>0</v>
      </c>
      <c r="CI518" s="687">
        <f t="shared" si="627"/>
        <v>0</v>
      </c>
      <c r="CJ518" s="687">
        <f t="shared" si="627"/>
        <v>0</v>
      </c>
      <c r="CK518" s="687">
        <f t="shared" si="627"/>
        <v>0</v>
      </c>
      <c r="CL518" s="687">
        <f t="shared" si="627"/>
        <v>0</v>
      </c>
      <c r="CM518" s="687">
        <f t="shared" si="627"/>
        <v>0</v>
      </c>
      <c r="CN518" s="687">
        <f t="shared" si="627"/>
        <v>0</v>
      </c>
      <c r="CO518" s="956">
        <f t="shared" si="618"/>
        <v>0</v>
      </c>
      <c r="CP518" s="956"/>
      <c r="CQ518" s="953">
        <f t="shared" si="619"/>
        <v>0</v>
      </c>
      <c r="CR518" s="953"/>
      <c r="CS518" s="953">
        <f t="shared" si="620"/>
        <v>0</v>
      </c>
      <c r="CT518" s="953"/>
      <c r="CU518" s="953">
        <f t="shared" si="621"/>
        <v>0</v>
      </c>
      <c r="CV518" s="953"/>
      <c r="CW518" s="956">
        <f t="shared" si="622"/>
        <v>0</v>
      </c>
      <c r="CX518" s="956"/>
      <c r="CY518" s="953">
        <f t="shared" si="623"/>
        <v>0</v>
      </c>
      <c r="CZ518" s="953"/>
      <c r="DA518" s="953">
        <f t="shared" si="624"/>
        <v>0</v>
      </c>
      <c r="DB518" s="953"/>
      <c r="DC518" s="42">
        <f t="shared" si="626"/>
        <v>0</v>
      </c>
      <c r="DD518" s="42">
        <f t="shared" si="626"/>
        <v>0</v>
      </c>
      <c r="DE518" s="42">
        <f t="shared" si="626"/>
        <v>0</v>
      </c>
      <c r="DF518" s="42">
        <f t="shared" si="626"/>
        <v>0</v>
      </c>
      <c r="DG518" s="516">
        <f t="shared" si="613"/>
        <v>0</v>
      </c>
    </row>
    <row r="519" spans="2:111">
      <c r="B519" s="42">
        <f>звания!D60</f>
        <v>59</v>
      </c>
      <c r="C519" s="42">
        <f>звания!E60</f>
        <v>10010</v>
      </c>
      <c r="BW519" s="81"/>
      <c r="BX519" s="81"/>
      <c r="BY519" s="81"/>
      <c r="CA519" s="81"/>
      <c r="CC519" s="81"/>
      <c r="CD519" s="110">
        <f t="shared" si="627"/>
        <v>0</v>
      </c>
      <c r="CE519" s="687">
        <f t="shared" si="627"/>
        <v>0</v>
      </c>
      <c r="CF519" s="687">
        <f t="shared" si="627"/>
        <v>0</v>
      </c>
      <c r="CG519" s="687">
        <f t="shared" si="627"/>
        <v>0</v>
      </c>
      <c r="CH519" s="687">
        <f t="shared" si="627"/>
        <v>0</v>
      </c>
      <c r="CI519" s="687">
        <f t="shared" si="627"/>
        <v>0</v>
      </c>
      <c r="CJ519" s="687">
        <f t="shared" si="627"/>
        <v>0</v>
      </c>
      <c r="CK519" s="687">
        <f t="shared" si="627"/>
        <v>0</v>
      </c>
      <c r="CL519" s="687">
        <f t="shared" si="627"/>
        <v>0</v>
      </c>
      <c r="CM519" s="687">
        <f t="shared" si="627"/>
        <v>0</v>
      </c>
      <c r="CN519" s="687">
        <f t="shared" si="627"/>
        <v>0</v>
      </c>
      <c r="CO519" s="956">
        <f t="shared" si="618"/>
        <v>0</v>
      </c>
      <c r="CP519" s="956"/>
      <c r="CQ519" s="953">
        <f t="shared" si="619"/>
        <v>0</v>
      </c>
      <c r="CR519" s="953"/>
      <c r="CS519" s="953">
        <f t="shared" si="620"/>
        <v>0</v>
      </c>
      <c r="CT519" s="953"/>
      <c r="CU519" s="953">
        <f t="shared" si="621"/>
        <v>0</v>
      </c>
      <c r="CV519" s="953"/>
      <c r="CW519" s="956">
        <f t="shared" si="622"/>
        <v>0</v>
      </c>
      <c r="CX519" s="956"/>
      <c r="CY519" s="953">
        <f t="shared" si="623"/>
        <v>0</v>
      </c>
      <c r="CZ519" s="953"/>
      <c r="DA519" s="953">
        <f t="shared" si="624"/>
        <v>0</v>
      </c>
      <c r="DB519" s="953"/>
      <c r="DC519" s="42">
        <f t="shared" si="626"/>
        <v>0</v>
      </c>
      <c r="DD519" s="42">
        <f t="shared" si="626"/>
        <v>0</v>
      </c>
      <c r="DE519" s="42">
        <f t="shared" si="626"/>
        <v>0</v>
      </c>
      <c r="DF519" s="42">
        <f t="shared" si="626"/>
        <v>0</v>
      </c>
      <c r="DG519" s="516">
        <f t="shared" si="613"/>
        <v>0</v>
      </c>
    </row>
    <row r="520" spans="2:111">
      <c r="B520" s="42">
        <f>звания!D61</f>
        <v>60</v>
      </c>
      <c r="C520" s="42">
        <f>звания!E61</f>
        <v>10150</v>
      </c>
      <c r="BW520" s="81"/>
      <c r="BX520" s="81"/>
      <c r="BY520" s="81"/>
      <c r="CA520" s="81"/>
      <c r="CC520" s="81"/>
      <c r="CD520" s="110">
        <f t="shared" si="627"/>
        <v>0</v>
      </c>
      <c r="CE520" s="687">
        <f t="shared" si="627"/>
        <v>0</v>
      </c>
      <c r="CF520" s="687">
        <f t="shared" si="627"/>
        <v>0</v>
      </c>
      <c r="CG520" s="687">
        <f t="shared" si="627"/>
        <v>0</v>
      </c>
      <c r="CH520" s="687">
        <f t="shared" si="627"/>
        <v>0</v>
      </c>
      <c r="CI520" s="687">
        <f t="shared" si="627"/>
        <v>0</v>
      </c>
      <c r="CJ520" s="687">
        <f t="shared" si="627"/>
        <v>0</v>
      </c>
      <c r="CK520" s="687">
        <f t="shared" si="627"/>
        <v>0</v>
      </c>
      <c r="CL520" s="687">
        <f t="shared" si="627"/>
        <v>0</v>
      </c>
      <c r="CM520" s="687">
        <f t="shared" si="627"/>
        <v>0</v>
      </c>
      <c r="CN520" s="687">
        <f t="shared" si="627"/>
        <v>0</v>
      </c>
      <c r="CO520" s="956">
        <f t="shared" si="618"/>
        <v>0</v>
      </c>
      <c r="CP520" s="956"/>
      <c r="CQ520" s="953">
        <f t="shared" si="619"/>
        <v>0</v>
      </c>
      <c r="CR520" s="953"/>
      <c r="CS520" s="953">
        <f t="shared" si="620"/>
        <v>0</v>
      </c>
      <c r="CT520" s="953"/>
      <c r="CU520" s="953">
        <f t="shared" si="621"/>
        <v>0</v>
      </c>
      <c r="CV520" s="953"/>
      <c r="CW520" s="956">
        <f t="shared" si="622"/>
        <v>0</v>
      </c>
      <c r="CX520" s="956"/>
      <c r="CY520" s="953">
        <f t="shared" si="623"/>
        <v>0</v>
      </c>
      <c r="CZ520" s="953"/>
      <c r="DA520" s="953">
        <f t="shared" si="624"/>
        <v>0</v>
      </c>
      <c r="DB520" s="953"/>
      <c r="DC520" s="42">
        <f t="shared" si="626"/>
        <v>0</v>
      </c>
      <c r="DD520" s="42">
        <f t="shared" si="626"/>
        <v>0</v>
      </c>
      <c r="DE520" s="42">
        <f t="shared" si="626"/>
        <v>0</v>
      </c>
      <c r="DF520" s="42">
        <f t="shared" si="626"/>
        <v>0</v>
      </c>
      <c r="DG520" s="516">
        <f t="shared" si="613"/>
        <v>0</v>
      </c>
    </row>
    <row r="521" spans="2:111">
      <c r="B521" s="518" t="s">
        <v>492</v>
      </c>
      <c r="C521" s="114"/>
      <c r="BW521" s="81"/>
      <c r="BX521" s="81"/>
      <c r="BY521" s="81"/>
      <c r="CA521" s="81"/>
      <c r="CC521" s="81"/>
      <c r="CD521" s="688">
        <f>SUM(CD460:CD520)</f>
        <v>6</v>
      </c>
      <c r="CE521" s="689">
        <f>SUM(CE460:CE520)</f>
        <v>2</v>
      </c>
      <c r="CF521" s="689">
        <f t="shared" ref="CF521:CN521" si="628">SUM(CF460:CF520)</f>
        <v>1</v>
      </c>
      <c r="CG521" s="689">
        <f t="shared" si="628"/>
        <v>6</v>
      </c>
      <c r="CH521" s="689">
        <f t="shared" si="628"/>
        <v>3</v>
      </c>
      <c r="CI521" s="689">
        <f t="shared" si="628"/>
        <v>2</v>
      </c>
      <c r="CJ521" s="689">
        <f t="shared" si="628"/>
        <v>0</v>
      </c>
      <c r="CK521" s="689">
        <f t="shared" si="628"/>
        <v>0</v>
      </c>
      <c r="CL521" s="689">
        <f t="shared" si="628"/>
        <v>0</v>
      </c>
      <c r="CM521" s="689">
        <f t="shared" si="628"/>
        <v>0</v>
      </c>
      <c r="CN521" s="689">
        <f t="shared" si="628"/>
        <v>0</v>
      </c>
      <c r="CO521" s="954">
        <f>SUM(CO460:CP520)</f>
        <v>0</v>
      </c>
      <c r="CP521" s="954"/>
      <c r="CQ521" s="955">
        <f>SUM(CQ460:CR520)</f>
        <v>24</v>
      </c>
      <c r="CR521" s="955"/>
      <c r="CS521" s="955">
        <f>SUM(CS460:CT520)</f>
        <v>11</v>
      </c>
      <c r="CT521" s="955"/>
      <c r="CU521" s="955">
        <f>SUM(CU460:CV520)</f>
        <v>4</v>
      </c>
      <c r="CV521" s="955"/>
      <c r="CW521" s="954">
        <f>SUM(CW460:CX520)</f>
        <v>2</v>
      </c>
      <c r="CX521" s="954"/>
      <c r="CY521" s="955">
        <f>SUM(CY460:CZ520)</f>
        <v>1</v>
      </c>
      <c r="CZ521" s="955"/>
      <c r="DA521" s="955">
        <f>SUM(DA460:DB520)</f>
        <v>0</v>
      </c>
      <c r="DB521" s="955"/>
      <c r="DC521" s="516">
        <f>SUM(DC460:DC520)</f>
        <v>0</v>
      </c>
      <c r="DD521" s="516">
        <f>SUM(DD460:DD520)</f>
        <v>0</v>
      </c>
      <c r="DE521" s="516">
        <f>SUM(DE460:DE520)</f>
        <v>0</v>
      </c>
      <c r="DF521" s="516">
        <f>SUM(DF460:DF520)</f>
        <v>0</v>
      </c>
      <c r="DG521" s="516">
        <f t="shared" si="613"/>
        <v>62</v>
      </c>
    </row>
    <row r="522" spans="2:111">
      <c r="BW522" s="81"/>
      <c r="BX522" s="81"/>
      <c r="BY522" s="81"/>
      <c r="CA522" s="81"/>
      <c r="CC522" s="81"/>
      <c r="CE522" s="690"/>
      <c r="CF522" s="690"/>
      <c r="CG522" s="690"/>
      <c r="CH522" s="690"/>
      <c r="CI522" s="690"/>
      <c r="CJ522" s="690"/>
      <c r="CK522" s="690"/>
      <c r="CL522" s="690"/>
      <c r="CM522" s="690"/>
      <c r="CN522" s="690"/>
      <c r="CX522" s="81"/>
    </row>
    <row r="523" spans="2:111">
      <c r="BW523" s="81"/>
      <c r="BX523" s="81"/>
      <c r="BY523" s="81"/>
      <c r="CA523" s="81"/>
      <c r="CC523" s="81"/>
      <c r="CE523" s="690"/>
      <c r="CF523" s="690"/>
      <c r="CG523" s="690"/>
      <c r="CH523" s="690"/>
      <c r="CI523" s="690"/>
      <c r="CJ523" s="690"/>
      <c r="CK523" s="690"/>
      <c r="CL523" s="690"/>
      <c r="CM523" s="690"/>
      <c r="CN523" s="690"/>
      <c r="CX523" s="81"/>
    </row>
    <row r="524" spans="2:111">
      <c r="B524" s="518" t="s">
        <v>656</v>
      </c>
      <c r="C524" s="114"/>
      <c r="BW524" s="81"/>
      <c r="BX524" s="81"/>
      <c r="BY524" s="81"/>
      <c r="CA524" s="81"/>
      <c r="CC524" s="81"/>
      <c r="CE524" s="690"/>
      <c r="CF524" s="690"/>
      <c r="CG524" s="690"/>
      <c r="CH524" s="690"/>
      <c r="CI524" s="690"/>
      <c r="CJ524" s="690"/>
      <c r="CK524" s="690"/>
      <c r="CL524" s="690"/>
      <c r="CM524" s="690"/>
      <c r="CN524" s="690"/>
      <c r="CX524" s="81"/>
    </row>
    <row r="525" spans="2:111">
      <c r="B525" s="518" t="s">
        <v>657</v>
      </c>
      <c r="C525" s="114">
        <v>0</v>
      </c>
      <c r="BW525" s="81"/>
      <c r="BX525" s="81"/>
      <c r="BY525" s="81"/>
      <c r="CA525" s="81"/>
      <c r="CC525" s="81"/>
      <c r="CD525" s="110">
        <f t="shared" ref="CD525:CN531" si="629">COUNTIFS($C$4:$C$422,CD$458,$BV$4:$BV$422,$C525,$CF$4:$CF$422,"&gt;0")</f>
        <v>6</v>
      </c>
      <c r="CE525" s="687">
        <f t="shared" si="629"/>
        <v>1</v>
      </c>
      <c r="CF525" s="687">
        <f t="shared" si="629"/>
        <v>0</v>
      </c>
      <c r="CG525" s="687">
        <f t="shared" si="629"/>
        <v>0</v>
      </c>
      <c r="CH525" s="687">
        <f t="shared" si="629"/>
        <v>0</v>
      </c>
      <c r="CI525" s="687">
        <f t="shared" si="629"/>
        <v>0</v>
      </c>
      <c r="CJ525" s="687">
        <f t="shared" si="629"/>
        <v>0</v>
      </c>
      <c r="CK525" s="687">
        <f t="shared" si="629"/>
        <v>0</v>
      </c>
      <c r="CL525" s="687">
        <f t="shared" si="629"/>
        <v>0</v>
      </c>
      <c r="CM525" s="687">
        <f t="shared" si="629"/>
        <v>0</v>
      </c>
      <c r="CN525" s="687">
        <f t="shared" si="629"/>
        <v>0</v>
      </c>
      <c r="CO525" s="956">
        <f t="shared" ref="CO525:CO531" si="630">(COUNTIFS($C$4:$C$422,CO$458,$BV$4:$BV$422,$C525,$CF$4:$CF$422,"&gt;0"))+(COUNTIFS($C$4:$C$422,CP$458,$BV$4:$BV$422,$C525,$CF$4:$CF$422,"&gt;0"))</f>
        <v>0</v>
      </c>
      <c r="CP525" s="956"/>
      <c r="CQ525" s="953">
        <f t="shared" ref="CQ525:CQ531" si="631">(COUNTIFS($C$4:$C$422,CQ$458,$BV$4:$BV$422,$C525,$CF$4:$CF$422,"&gt;0"))+(COUNTIFS($C$4:$C$422,CR$458,$BV$4:$BV$422,$C525,$CF$4:$CF$422,"&gt;0"))</f>
        <v>0</v>
      </c>
      <c r="CR525" s="953"/>
      <c r="CS525" s="953">
        <f t="shared" ref="CS525:CS531" si="632">(COUNTIFS($C$4:$C$422,CS$458,$BV$4:$BV$422,$C525,$CF$4:$CF$422,"&gt;0"))+(COUNTIFS($C$4:$C$422,CT$458,$BV$4:$BV$422,$C525,$CF$4:$CF$422,"&gt;0"))</f>
        <v>0</v>
      </c>
      <c r="CT525" s="953"/>
      <c r="CU525" s="953">
        <f t="shared" ref="CU525:CU531" si="633">(COUNTIFS($C$4:$C$422,CU$458,$BV$4:$BV$422,$C525,$CF$4:$CF$422,"&gt;0"))+(COUNTIFS($C$4:$C$422,CV$458,$BV$4:$BV$422,$C525,$CF$4:$CF$422,"&gt;0"))</f>
        <v>0</v>
      </c>
      <c r="CV525" s="953"/>
      <c r="CW525" s="956">
        <f t="shared" ref="CW525:CW531" si="634">(COUNTIFS($C$4:$C$422,CW$458,$BV$4:$BV$422,$C525,$CF$4:$CF$422,"&gt;0"))+(COUNTIFS($C$4:$C$422,CX$458,$BV$4:$BV$422,$C525,$CF$4:$CF$422,"&gt;0"))</f>
        <v>0</v>
      </c>
      <c r="CX525" s="956"/>
      <c r="CY525" s="953">
        <f t="shared" ref="CY525:CY531" si="635">(COUNTIFS($C$4:$C$422,CY$458,$BV$4:$BV$422,$C525,$CF$4:$CF$422,"&gt;0"))+(COUNTIFS($C$4:$C$422,CZ$458,$BV$4:$BV$422,$C525,$CF$4:$CF$422,"&gt;0"))</f>
        <v>0</v>
      </c>
      <c r="CZ525" s="953"/>
      <c r="DA525" s="953">
        <f t="shared" ref="DA525:DA531" si="636">(COUNTIFS($C$4:$C$422,DA$458,$BV$4:$BV$422,$C525,$CF$4:$CF$422,"&gt;0"))+(COUNTIFS($C$4:$C$422,DB$458,$BV$4:$BV$422,$C525,$CF$4:$CF$422,"&gt;0"))</f>
        <v>0</v>
      </c>
      <c r="DB525" s="953"/>
      <c r="DC525" s="42">
        <f t="shared" ref="DC525:DF531" si="637">COUNTIFS($C$4:$C$422,DC$458,$BV$4:$BV$422,$C525,$CF$4:$CF$422,"&gt;0")</f>
        <v>0</v>
      </c>
      <c r="DD525" s="42">
        <f t="shared" si="637"/>
        <v>0</v>
      </c>
      <c r="DE525" s="42">
        <f t="shared" si="637"/>
        <v>0</v>
      </c>
      <c r="DF525" s="42">
        <f t="shared" si="637"/>
        <v>0</v>
      </c>
      <c r="DG525" s="516">
        <f t="shared" ref="DG525:DG532" si="638">SUM(CD525:DF525)</f>
        <v>7</v>
      </c>
    </row>
    <row r="526" spans="2:111">
      <c r="B526" s="518"/>
      <c r="C526" s="521">
        <v>25</v>
      </c>
      <c r="BW526" s="81"/>
      <c r="BX526" s="81"/>
      <c r="BY526" s="81"/>
      <c r="CA526" s="81"/>
      <c r="CC526" s="81"/>
      <c r="CD526" s="110">
        <f t="shared" si="629"/>
        <v>0</v>
      </c>
      <c r="CE526" s="687">
        <f t="shared" si="629"/>
        <v>0</v>
      </c>
      <c r="CF526" s="687">
        <f t="shared" si="629"/>
        <v>1</v>
      </c>
      <c r="CG526" s="687">
        <f t="shared" si="629"/>
        <v>3</v>
      </c>
      <c r="CH526" s="687">
        <f t="shared" si="629"/>
        <v>0</v>
      </c>
      <c r="CI526" s="687">
        <f t="shared" si="629"/>
        <v>0</v>
      </c>
      <c r="CJ526" s="687">
        <f t="shared" si="629"/>
        <v>0</v>
      </c>
      <c r="CK526" s="687">
        <f t="shared" si="629"/>
        <v>0</v>
      </c>
      <c r="CL526" s="687">
        <f t="shared" si="629"/>
        <v>0</v>
      </c>
      <c r="CM526" s="687">
        <f t="shared" si="629"/>
        <v>0</v>
      </c>
      <c r="CN526" s="687">
        <f t="shared" si="629"/>
        <v>0</v>
      </c>
      <c r="CO526" s="956">
        <f t="shared" si="630"/>
        <v>0</v>
      </c>
      <c r="CP526" s="956"/>
      <c r="CQ526" s="953">
        <f t="shared" si="631"/>
        <v>9</v>
      </c>
      <c r="CR526" s="953"/>
      <c r="CS526" s="953">
        <f t="shared" si="632"/>
        <v>0</v>
      </c>
      <c r="CT526" s="953"/>
      <c r="CU526" s="953">
        <f t="shared" si="633"/>
        <v>0</v>
      </c>
      <c r="CV526" s="953"/>
      <c r="CW526" s="956">
        <f t="shared" si="634"/>
        <v>0</v>
      </c>
      <c r="CX526" s="956"/>
      <c r="CY526" s="953">
        <f t="shared" si="635"/>
        <v>0</v>
      </c>
      <c r="CZ526" s="953"/>
      <c r="DA526" s="953">
        <f t="shared" si="636"/>
        <v>0</v>
      </c>
      <c r="DB526" s="953"/>
      <c r="DC526" s="42">
        <f t="shared" si="637"/>
        <v>0</v>
      </c>
      <c r="DD526" s="42">
        <f t="shared" si="637"/>
        <v>0</v>
      </c>
      <c r="DE526" s="42">
        <f t="shared" si="637"/>
        <v>0</v>
      </c>
      <c r="DF526" s="42">
        <f t="shared" si="637"/>
        <v>0</v>
      </c>
      <c r="DG526" s="516">
        <f t="shared" si="638"/>
        <v>13</v>
      </c>
    </row>
    <row r="527" spans="2:111">
      <c r="B527" s="518"/>
      <c r="C527" s="521">
        <v>30</v>
      </c>
      <c r="BW527" s="81"/>
      <c r="BX527" s="81"/>
      <c r="BY527" s="81"/>
      <c r="CA527" s="81"/>
      <c r="CC527" s="81"/>
      <c r="CD527" s="110">
        <f t="shared" si="629"/>
        <v>0</v>
      </c>
      <c r="CE527" s="687">
        <f t="shared" si="629"/>
        <v>1</v>
      </c>
      <c r="CF527" s="687">
        <f t="shared" si="629"/>
        <v>0</v>
      </c>
      <c r="CG527" s="687">
        <f t="shared" si="629"/>
        <v>2</v>
      </c>
      <c r="CH527" s="687">
        <f t="shared" si="629"/>
        <v>2</v>
      </c>
      <c r="CI527" s="687">
        <f t="shared" si="629"/>
        <v>2</v>
      </c>
      <c r="CJ527" s="687">
        <f t="shared" si="629"/>
        <v>0</v>
      </c>
      <c r="CK527" s="687">
        <f t="shared" si="629"/>
        <v>0</v>
      </c>
      <c r="CL527" s="687">
        <f t="shared" si="629"/>
        <v>0</v>
      </c>
      <c r="CM527" s="687">
        <f t="shared" si="629"/>
        <v>0</v>
      </c>
      <c r="CN527" s="687">
        <f t="shared" si="629"/>
        <v>0</v>
      </c>
      <c r="CO527" s="956">
        <f t="shared" si="630"/>
        <v>0</v>
      </c>
      <c r="CP527" s="956"/>
      <c r="CQ527" s="953">
        <f t="shared" si="631"/>
        <v>12</v>
      </c>
      <c r="CR527" s="953"/>
      <c r="CS527" s="953">
        <f t="shared" si="632"/>
        <v>7</v>
      </c>
      <c r="CT527" s="953"/>
      <c r="CU527" s="953">
        <f t="shared" si="633"/>
        <v>0</v>
      </c>
      <c r="CV527" s="953"/>
      <c r="CW527" s="956">
        <f t="shared" si="634"/>
        <v>0</v>
      </c>
      <c r="CX527" s="956"/>
      <c r="CY527" s="953">
        <f t="shared" si="635"/>
        <v>0</v>
      </c>
      <c r="CZ527" s="953"/>
      <c r="DA527" s="953">
        <f t="shared" si="636"/>
        <v>0</v>
      </c>
      <c r="DB527" s="953"/>
      <c r="DC527" s="42">
        <f t="shared" si="637"/>
        <v>0</v>
      </c>
      <c r="DD527" s="42">
        <f t="shared" si="637"/>
        <v>0</v>
      </c>
      <c r="DE527" s="42">
        <f t="shared" si="637"/>
        <v>0</v>
      </c>
      <c r="DF527" s="42">
        <f t="shared" si="637"/>
        <v>0</v>
      </c>
      <c r="DG527" s="516">
        <f t="shared" si="638"/>
        <v>26</v>
      </c>
    </row>
    <row r="528" spans="2:111">
      <c r="B528" s="518"/>
      <c r="C528" s="521">
        <v>35</v>
      </c>
      <c r="BW528" s="81"/>
      <c r="BX528" s="81"/>
      <c r="BY528" s="81"/>
      <c r="CA528" s="81"/>
      <c r="CC528" s="81"/>
      <c r="CD528" s="110">
        <f t="shared" si="629"/>
        <v>0</v>
      </c>
      <c r="CE528" s="687">
        <f t="shared" si="629"/>
        <v>0</v>
      </c>
      <c r="CF528" s="687">
        <f t="shared" si="629"/>
        <v>0</v>
      </c>
      <c r="CG528" s="687">
        <f t="shared" si="629"/>
        <v>1</v>
      </c>
      <c r="CH528" s="687">
        <f t="shared" si="629"/>
        <v>1</v>
      </c>
      <c r="CI528" s="687">
        <f t="shared" si="629"/>
        <v>0</v>
      </c>
      <c r="CJ528" s="687">
        <f t="shared" si="629"/>
        <v>0</v>
      </c>
      <c r="CK528" s="687">
        <f t="shared" si="629"/>
        <v>0</v>
      </c>
      <c r="CL528" s="687">
        <f t="shared" si="629"/>
        <v>0</v>
      </c>
      <c r="CM528" s="687">
        <f t="shared" si="629"/>
        <v>0</v>
      </c>
      <c r="CN528" s="687">
        <f t="shared" si="629"/>
        <v>0</v>
      </c>
      <c r="CO528" s="956">
        <f t="shared" si="630"/>
        <v>0</v>
      </c>
      <c r="CP528" s="956"/>
      <c r="CQ528" s="953">
        <f t="shared" si="631"/>
        <v>3</v>
      </c>
      <c r="CR528" s="953"/>
      <c r="CS528" s="953">
        <f t="shared" si="632"/>
        <v>3</v>
      </c>
      <c r="CT528" s="953"/>
      <c r="CU528" s="953">
        <f t="shared" si="633"/>
        <v>3</v>
      </c>
      <c r="CV528" s="953"/>
      <c r="CW528" s="956">
        <f t="shared" si="634"/>
        <v>0</v>
      </c>
      <c r="CX528" s="956"/>
      <c r="CY528" s="953">
        <f t="shared" si="635"/>
        <v>0</v>
      </c>
      <c r="CZ528" s="953"/>
      <c r="DA528" s="953">
        <f t="shared" si="636"/>
        <v>0</v>
      </c>
      <c r="DB528" s="953"/>
      <c r="DC528" s="42">
        <f t="shared" si="637"/>
        <v>0</v>
      </c>
      <c r="DD528" s="42">
        <f t="shared" si="637"/>
        <v>0</v>
      </c>
      <c r="DE528" s="42">
        <f t="shared" si="637"/>
        <v>0</v>
      </c>
      <c r="DF528" s="42">
        <f t="shared" si="637"/>
        <v>0</v>
      </c>
      <c r="DG528" s="516">
        <f t="shared" si="638"/>
        <v>11</v>
      </c>
    </row>
    <row r="529" spans="2:111">
      <c r="B529" s="518"/>
      <c r="C529" s="521">
        <v>40</v>
      </c>
      <c r="BW529" s="81"/>
      <c r="BX529" s="81"/>
      <c r="BY529" s="81"/>
      <c r="CA529" s="81"/>
      <c r="CC529" s="81"/>
      <c r="CD529" s="110">
        <f t="shared" si="629"/>
        <v>0</v>
      </c>
      <c r="CE529" s="687">
        <f t="shared" si="629"/>
        <v>0</v>
      </c>
      <c r="CF529" s="687">
        <f t="shared" si="629"/>
        <v>0</v>
      </c>
      <c r="CG529" s="687">
        <f t="shared" si="629"/>
        <v>0</v>
      </c>
      <c r="CH529" s="687">
        <f t="shared" si="629"/>
        <v>0</v>
      </c>
      <c r="CI529" s="687">
        <f t="shared" si="629"/>
        <v>0</v>
      </c>
      <c r="CJ529" s="687">
        <f t="shared" si="629"/>
        <v>0</v>
      </c>
      <c r="CK529" s="687">
        <f t="shared" si="629"/>
        <v>0</v>
      </c>
      <c r="CL529" s="687">
        <f t="shared" si="629"/>
        <v>0</v>
      </c>
      <c r="CM529" s="687">
        <f t="shared" si="629"/>
        <v>0</v>
      </c>
      <c r="CN529" s="687">
        <f t="shared" si="629"/>
        <v>0</v>
      </c>
      <c r="CO529" s="956">
        <f t="shared" si="630"/>
        <v>0</v>
      </c>
      <c r="CP529" s="956"/>
      <c r="CQ529" s="953">
        <f t="shared" si="631"/>
        <v>0</v>
      </c>
      <c r="CR529" s="953"/>
      <c r="CS529" s="953">
        <f t="shared" si="632"/>
        <v>0</v>
      </c>
      <c r="CT529" s="953"/>
      <c r="CU529" s="953">
        <f t="shared" si="633"/>
        <v>0</v>
      </c>
      <c r="CV529" s="953"/>
      <c r="CW529" s="956">
        <f t="shared" si="634"/>
        <v>1</v>
      </c>
      <c r="CX529" s="956"/>
      <c r="CY529" s="953">
        <f t="shared" si="635"/>
        <v>0</v>
      </c>
      <c r="CZ529" s="953"/>
      <c r="DA529" s="953">
        <f t="shared" si="636"/>
        <v>0</v>
      </c>
      <c r="DB529" s="953"/>
      <c r="DC529" s="42">
        <f t="shared" si="637"/>
        <v>0</v>
      </c>
      <c r="DD529" s="42">
        <f t="shared" si="637"/>
        <v>0</v>
      </c>
      <c r="DE529" s="42">
        <f t="shared" si="637"/>
        <v>0</v>
      </c>
      <c r="DF529" s="42">
        <f t="shared" si="637"/>
        <v>0</v>
      </c>
      <c r="DG529" s="516">
        <f t="shared" si="638"/>
        <v>1</v>
      </c>
    </row>
    <row r="530" spans="2:111">
      <c r="B530" s="518"/>
      <c r="C530" s="521">
        <v>45</v>
      </c>
      <c r="BW530" s="81"/>
      <c r="BX530" s="81"/>
      <c r="BY530" s="81"/>
      <c r="CA530" s="81"/>
      <c r="CC530" s="81"/>
      <c r="CD530" s="110">
        <f t="shared" si="629"/>
        <v>0</v>
      </c>
      <c r="CE530" s="687">
        <f t="shared" si="629"/>
        <v>0</v>
      </c>
      <c r="CF530" s="687">
        <f t="shared" si="629"/>
        <v>0</v>
      </c>
      <c r="CG530" s="687">
        <f t="shared" si="629"/>
        <v>0</v>
      </c>
      <c r="CH530" s="687">
        <f t="shared" si="629"/>
        <v>0</v>
      </c>
      <c r="CI530" s="687">
        <f t="shared" si="629"/>
        <v>0</v>
      </c>
      <c r="CJ530" s="687">
        <f t="shared" si="629"/>
        <v>0</v>
      </c>
      <c r="CK530" s="687">
        <f t="shared" si="629"/>
        <v>0</v>
      </c>
      <c r="CL530" s="687">
        <f t="shared" si="629"/>
        <v>0</v>
      </c>
      <c r="CM530" s="687">
        <f t="shared" si="629"/>
        <v>0</v>
      </c>
      <c r="CN530" s="687">
        <f t="shared" si="629"/>
        <v>0</v>
      </c>
      <c r="CO530" s="956">
        <f t="shared" si="630"/>
        <v>0</v>
      </c>
      <c r="CP530" s="956"/>
      <c r="CQ530" s="953">
        <f t="shared" si="631"/>
        <v>0</v>
      </c>
      <c r="CR530" s="953"/>
      <c r="CS530" s="953">
        <f t="shared" si="632"/>
        <v>0</v>
      </c>
      <c r="CT530" s="953"/>
      <c r="CU530" s="953">
        <f t="shared" si="633"/>
        <v>1</v>
      </c>
      <c r="CV530" s="953"/>
      <c r="CW530" s="956">
        <f t="shared" si="634"/>
        <v>0</v>
      </c>
      <c r="CX530" s="956"/>
      <c r="CY530" s="953">
        <f t="shared" si="635"/>
        <v>1</v>
      </c>
      <c r="CZ530" s="953"/>
      <c r="DA530" s="953">
        <f t="shared" si="636"/>
        <v>0</v>
      </c>
      <c r="DB530" s="953"/>
      <c r="DC530" s="42">
        <f t="shared" si="637"/>
        <v>0</v>
      </c>
      <c r="DD530" s="42">
        <f t="shared" si="637"/>
        <v>0</v>
      </c>
      <c r="DE530" s="42">
        <f t="shared" si="637"/>
        <v>0</v>
      </c>
      <c r="DF530" s="42">
        <f t="shared" si="637"/>
        <v>0</v>
      </c>
      <c r="DG530" s="516">
        <f t="shared" si="638"/>
        <v>2</v>
      </c>
    </row>
    <row r="531" spans="2:111">
      <c r="B531" s="518"/>
      <c r="C531" s="521">
        <v>50</v>
      </c>
      <c r="BW531" s="81"/>
      <c r="BX531" s="81"/>
      <c r="BY531" s="81"/>
      <c r="CA531" s="81"/>
      <c r="CC531" s="81"/>
      <c r="CD531" s="110">
        <f t="shared" si="629"/>
        <v>0</v>
      </c>
      <c r="CE531" s="687">
        <f t="shared" si="629"/>
        <v>0</v>
      </c>
      <c r="CF531" s="687">
        <f t="shared" si="629"/>
        <v>0</v>
      </c>
      <c r="CG531" s="687">
        <f t="shared" si="629"/>
        <v>0</v>
      </c>
      <c r="CH531" s="687">
        <f t="shared" si="629"/>
        <v>0</v>
      </c>
      <c r="CI531" s="687">
        <f t="shared" si="629"/>
        <v>0</v>
      </c>
      <c r="CJ531" s="687">
        <f t="shared" si="629"/>
        <v>0</v>
      </c>
      <c r="CK531" s="687">
        <f t="shared" si="629"/>
        <v>0</v>
      </c>
      <c r="CL531" s="687">
        <f t="shared" si="629"/>
        <v>0</v>
      </c>
      <c r="CM531" s="687">
        <f t="shared" si="629"/>
        <v>0</v>
      </c>
      <c r="CN531" s="687">
        <f t="shared" si="629"/>
        <v>0</v>
      </c>
      <c r="CO531" s="956">
        <f t="shared" si="630"/>
        <v>0</v>
      </c>
      <c r="CP531" s="956"/>
      <c r="CQ531" s="953">
        <f t="shared" si="631"/>
        <v>0</v>
      </c>
      <c r="CR531" s="953"/>
      <c r="CS531" s="953">
        <f t="shared" si="632"/>
        <v>1</v>
      </c>
      <c r="CT531" s="953"/>
      <c r="CU531" s="953">
        <f t="shared" si="633"/>
        <v>0</v>
      </c>
      <c r="CV531" s="953"/>
      <c r="CW531" s="956">
        <f t="shared" si="634"/>
        <v>1</v>
      </c>
      <c r="CX531" s="956"/>
      <c r="CY531" s="953">
        <f t="shared" si="635"/>
        <v>0</v>
      </c>
      <c r="CZ531" s="953"/>
      <c r="DA531" s="953">
        <f t="shared" si="636"/>
        <v>0</v>
      </c>
      <c r="DB531" s="953"/>
      <c r="DC531" s="42">
        <f t="shared" si="637"/>
        <v>0</v>
      </c>
      <c r="DD531" s="42">
        <f t="shared" si="637"/>
        <v>0</v>
      </c>
      <c r="DE531" s="42">
        <f t="shared" si="637"/>
        <v>0</v>
      </c>
      <c r="DF531" s="42">
        <f t="shared" si="637"/>
        <v>0</v>
      </c>
      <c r="DG531" s="516">
        <f t="shared" si="638"/>
        <v>2</v>
      </c>
    </row>
    <row r="532" spans="2:111">
      <c r="B532" s="518" t="s">
        <v>492</v>
      </c>
      <c r="C532" s="520"/>
      <c r="BW532" s="81"/>
      <c r="BX532" s="81"/>
      <c r="BY532" s="81"/>
      <c r="CA532" s="81"/>
      <c r="CC532" s="81"/>
      <c r="CD532" s="688">
        <f>SUM(CD525:CD531)</f>
        <v>6</v>
      </c>
      <c r="CE532" s="689">
        <f>SUM(CE525:CE531)</f>
        <v>2</v>
      </c>
      <c r="CF532" s="689">
        <f t="shared" ref="CF532:CN532" si="639">SUM(CF525:CF531)</f>
        <v>1</v>
      </c>
      <c r="CG532" s="689">
        <f t="shared" si="639"/>
        <v>6</v>
      </c>
      <c r="CH532" s="689">
        <f t="shared" si="639"/>
        <v>3</v>
      </c>
      <c r="CI532" s="689">
        <f t="shared" si="639"/>
        <v>2</v>
      </c>
      <c r="CJ532" s="689">
        <f t="shared" si="639"/>
        <v>0</v>
      </c>
      <c r="CK532" s="689">
        <f t="shared" si="639"/>
        <v>0</v>
      </c>
      <c r="CL532" s="689">
        <f t="shared" si="639"/>
        <v>0</v>
      </c>
      <c r="CM532" s="689">
        <f t="shared" si="639"/>
        <v>0</v>
      </c>
      <c r="CN532" s="689">
        <f t="shared" si="639"/>
        <v>0</v>
      </c>
      <c r="CO532" s="954">
        <f>SUM(CO525:CP531)</f>
        <v>0</v>
      </c>
      <c r="CP532" s="954"/>
      <c r="CQ532" s="955">
        <f>SUM(CQ525:CR531)</f>
        <v>24</v>
      </c>
      <c r="CR532" s="955"/>
      <c r="CS532" s="955">
        <f>SUM(CS525:CT531)</f>
        <v>11</v>
      </c>
      <c r="CT532" s="955"/>
      <c r="CU532" s="955">
        <f>SUM(CU525:CV531)</f>
        <v>4</v>
      </c>
      <c r="CV532" s="955"/>
      <c r="CW532" s="954">
        <f>SUM(CW525:CX531)</f>
        <v>2</v>
      </c>
      <c r="CX532" s="954"/>
      <c r="CY532" s="955">
        <f>SUM(CY525:CZ531)</f>
        <v>1</v>
      </c>
      <c r="CZ532" s="955"/>
      <c r="DA532" s="955">
        <f>SUM(DA525:DB531)</f>
        <v>0</v>
      </c>
      <c r="DB532" s="955"/>
      <c r="DC532" s="516">
        <f>SUM(DC525:DC531)</f>
        <v>0</v>
      </c>
      <c r="DD532" s="516">
        <f>SUM(DD525:DD531)</f>
        <v>0</v>
      </c>
      <c r="DE532" s="516">
        <f>SUM(DE525:DE531)</f>
        <v>0</v>
      </c>
      <c r="DF532" s="516">
        <f>SUM(DF525:DF531)</f>
        <v>0</v>
      </c>
      <c r="DG532" s="516">
        <f t="shared" si="638"/>
        <v>62</v>
      </c>
    </row>
    <row r="533" spans="2:111">
      <c r="BW533" s="81"/>
      <c r="BX533" s="81"/>
      <c r="BY533" s="81"/>
      <c r="CA533" s="81"/>
      <c r="CC533" s="81"/>
      <c r="CE533" s="690"/>
      <c r="CF533" s="690"/>
      <c r="CG533" s="690"/>
      <c r="CH533" s="690"/>
      <c r="CI533" s="690"/>
      <c r="CJ533" s="690"/>
      <c r="CK533" s="690"/>
      <c r="CL533" s="690"/>
      <c r="CM533" s="690"/>
      <c r="CN533" s="690"/>
      <c r="CX533" s="81"/>
    </row>
    <row r="534" spans="2:111">
      <c r="B534" t="s">
        <v>658</v>
      </c>
      <c r="BW534" s="81"/>
      <c r="BX534" s="81"/>
      <c r="BY534" s="81"/>
      <c r="CA534" s="81"/>
      <c r="CC534" s="81"/>
      <c r="CE534" s="690"/>
      <c r="CF534" s="690"/>
      <c r="CG534" s="690"/>
      <c r="CH534" s="690"/>
      <c r="CI534" s="690"/>
      <c r="CJ534" s="690"/>
      <c r="CK534" s="690"/>
      <c r="CL534" s="690"/>
      <c r="CM534" s="690"/>
      <c r="CN534" s="690"/>
      <c r="CX534" s="81"/>
    </row>
    <row r="535" spans="2:111">
      <c r="BW535" s="81"/>
      <c r="BX535" s="81"/>
      <c r="BY535" s="81"/>
      <c r="CA535" s="81"/>
      <c r="CC535" s="81"/>
      <c r="CE535" s="690"/>
      <c r="CF535" s="690"/>
      <c r="CG535" s="690"/>
      <c r="CH535" s="690"/>
      <c r="CI535" s="690"/>
      <c r="CJ535" s="690"/>
      <c r="CK535" s="690"/>
      <c r="CL535" s="690"/>
      <c r="CM535" s="690"/>
      <c r="CN535" s="690"/>
      <c r="CX535" s="81"/>
    </row>
    <row r="536" spans="2:111">
      <c r="B536" s="518" t="s">
        <v>657</v>
      </c>
      <c r="C536" s="114">
        <v>0</v>
      </c>
      <c r="BW536" s="81"/>
      <c r="BX536" s="81"/>
      <c r="BY536" s="81"/>
      <c r="CA536" s="81"/>
      <c r="CC536" s="81"/>
      <c r="CD536" s="110">
        <f t="shared" ref="CD536:CN542" si="640">COUNTIFS($C$4:$C$422,CD$458,$BX$4:$BX$422,$C536,$CF$4:$CF$422,"&gt;0")</f>
        <v>0</v>
      </c>
      <c r="CE536" s="687">
        <f t="shared" si="640"/>
        <v>0</v>
      </c>
      <c r="CF536" s="687">
        <f t="shared" si="640"/>
        <v>0</v>
      </c>
      <c r="CG536" s="687">
        <f t="shared" si="640"/>
        <v>0</v>
      </c>
      <c r="CH536" s="687">
        <f t="shared" si="640"/>
        <v>0</v>
      </c>
      <c r="CI536" s="687">
        <f t="shared" si="640"/>
        <v>0</v>
      </c>
      <c r="CJ536" s="687">
        <f t="shared" si="640"/>
        <v>0</v>
      </c>
      <c r="CK536" s="687">
        <f t="shared" si="640"/>
        <v>0</v>
      </c>
      <c r="CL536" s="687">
        <f t="shared" si="640"/>
        <v>0</v>
      </c>
      <c r="CM536" s="687">
        <f t="shared" si="640"/>
        <v>0</v>
      </c>
      <c r="CN536" s="687">
        <f t="shared" si="640"/>
        <v>0</v>
      </c>
      <c r="CO536" s="956">
        <f t="shared" ref="CO536:CO542" si="641">(COUNTIFS($C$4:$C$422,CO$458,$BX$4:$BX$422,$C536,$CF$4:$CF$422,"&gt;0"))+(COUNTIFS($C$4:$C$422,CP$458,$BX$4:$BX$422,$C536,$CF$4:$CF$422,"&gt;0"))</f>
        <v>0</v>
      </c>
      <c r="CP536" s="956"/>
      <c r="CQ536" s="953">
        <f t="shared" ref="CQ536:CQ542" si="642">(COUNTIFS($C$4:$C$422,CQ$458,$BX$4:$BX$422,$C536,$CF$4:$CF$422,"&gt;0"))+(COUNTIFS($C$4:$C$422,CR$458,$BX$4:$BX$422,$C536,$CF$4:$CF$422,"&gt;0"))</f>
        <v>0</v>
      </c>
      <c r="CR536" s="953"/>
      <c r="CS536" s="953">
        <f t="shared" ref="CS536:CS542" si="643">(COUNTIFS($C$4:$C$422,CS$458,$BX$4:$BX$422,$C536,$CF$4:$CF$422,"&gt;0"))+(COUNTIFS($C$4:$C$422,CT$458,$BX$4:$BX$422,$C536,$CF$4:$CF$422,"&gt;0"))</f>
        <v>0</v>
      </c>
      <c r="CT536" s="953"/>
      <c r="CU536" s="953">
        <f t="shared" ref="CU536:CU542" si="644">(COUNTIFS($C$4:$C$422,CU$458,$BX$4:$BX$422,$C536,$CF$4:$CF$422,"&gt;0"))+(COUNTIFS($C$4:$C$422,CV$458,$BX$4:$BX$422,$C536,$CF$4:$CF$422,"&gt;0"))</f>
        <v>0</v>
      </c>
      <c r="CV536" s="953"/>
      <c r="CW536" s="956">
        <f t="shared" ref="CW536:CW542" si="645">(COUNTIFS($C$4:$C$422,CW$458,$BX$4:$BX$422,$C536,$CF$4:$CF$422,"&gt;0"))+(COUNTIFS($C$4:$C$422,CX$458,$BX$4:$BX$422,$C536,$CF$4:$CF$422,"&gt;0"))</f>
        <v>0</v>
      </c>
      <c r="CX536" s="956"/>
      <c r="CY536" s="953">
        <f t="shared" ref="CY536:CY542" si="646">(COUNTIFS($C$4:$C$422,CY$458,$BX$4:$BX$422,$C536,$CF$4:$CF$422,"&gt;0"))+(COUNTIFS($C$4:$C$422,CZ$458,$BX$4:$BX$422,$C536,$CF$4:$CF$422,"&gt;0"))</f>
        <v>0</v>
      </c>
      <c r="CZ536" s="953"/>
      <c r="DA536" s="953">
        <f t="shared" ref="DA536:DA542" si="647">(COUNTIFS($C$4:$C$422,DA$458,$BX$4:$BX$422,$C536,$CF$4:$CF$422,"&gt;0"))+(COUNTIFS($C$4:$C$422,DB$458,$BX$4:$BX$422,$C536,$CF$4:$CF$422,"&gt;0"))</f>
        <v>0</v>
      </c>
      <c r="DB536" s="953"/>
      <c r="DC536" s="42">
        <f t="shared" ref="DC536:DF542" si="648">COUNTIFS($C$4:$C$422,DC$458,$BX$4:$BX$422,$C536,$CF$4:$CF$422,"&gt;0")</f>
        <v>0</v>
      </c>
      <c r="DD536" s="42">
        <f t="shared" si="648"/>
        <v>0</v>
      </c>
      <c r="DE536" s="42">
        <f t="shared" si="648"/>
        <v>0</v>
      </c>
      <c r="DF536" s="42">
        <f t="shared" si="648"/>
        <v>0</v>
      </c>
      <c r="DG536" s="516">
        <f t="shared" ref="DG536:DG543" si="649">SUM(CD536:DF536)</f>
        <v>0</v>
      </c>
    </row>
    <row r="537" spans="2:111">
      <c r="B537" s="518"/>
      <c r="C537" s="521">
        <v>10</v>
      </c>
      <c r="BW537" s="81"/>
      <c r="BX537" s="81"/>
      <c r="BY537" s="81"/>
      <c r="CA537" s="81"/>
      <c r="CC537" s="81"/>
      <c r="CD537" s="110">
        <f t="shared" si="640"/>
        <v>0</v>
      </c>
      <c r="CE537" s="687">
        <f t="shared" si="640"/>
        <v>0</v>
      </c>
      <c r="CF537" s="687">
        <f t="shared" si="640"/>
        <v>0</v>
      </c>
      <c r="CG537" s="687">
        <f t="shared" si="640"/>
        <v>0</v>
      </c>
      <c r="CH537" s="687">
        <f t="shared" si="640"/>
        <v>0</v>
      </c>
      <c r="CI537" s="687">
        <f t="shared" si="640"/>
        <v>0</v>
      </c>
      <c r="CJ537" s="687">
        <f t="shared" si="640"/>
        <v>0</v>
      </c>
      <c r="CK537" s="687">
        <f t="shared" si="640"/>
        <v>0</v>
      </c>
      <c r="CL537" s="687">
        <f t="shared" si="640"/>
        <v>0</v>
      </c>
      <c r="CM537" s="687">
        <f t="shared" si="640"/>
        <v>0</v>
      </c>
      <c r="CN537" s="687">
        <f t="shared" si="640"/>
        <v>0</v>
      </c>
      <c r="CO537" s="956">
        <f t="shared" si="641"/>
        <v>0</v>
      </c>
      <c r="CP537" s="956"/>
      <c r="CQ537" s="953">
        <f t="shared" si="642"/>
        <v>18</v>
      </c>
      <c r="CR537" s="953"/>
      <c r="CS537" s="953">
        <f t="shared" si="643"/>
        <v>10</v>
      </c>
      <c r="CT537" s="953"/>
      <c r="CU537" s="953">
        <f t="shared" si="644"/>
        <v>3</v>
      </c>
      <c r="CV537" s="953"/>
      <c r="CW537" s="956">
        <f t="shared" si="645"/>
        <v>1</v>
      </c>
      <c r="CX537" s="956"/>
      <c r="CY537" s="953">
        <f t="shared" si="646"/>
        <v>0</v>
      </c>
      <c r="CZ537" s="953"/>
      <c r="DA537" s="953">
        <f t="shared" si="647"/>
        <v>0</v>
      </c>
      <c r="DB537" s="953"/>
      <c r="DC537" s="42">
        <f t="shared" si="648"/>
        <v>0</v>
      </c>
      <c r="DD537" s="42">
        <f t="shared" si="648"/>
        <v>0</v>
      </c>
      <c r="DE537" s="42">
        <f t="shared" si="648"/>
        <v>0</v>
      </c>
      <c r="DF537" s="42">
        <f t="shared" si="648"/>
        <v>0</v>
      </c>
      <c r="DG537" s="516">
        <f t="shared" si="649"/>
        <v>32</v>
      </c>
    </row>
    <row r="538" spans="2:111">
      <c r="B538" s="518"/>
      <c r="C538" s="521">
        <v>15</v>
      </c>
      <c r="BW538" s="81"/>
      <c r="BX538" s="81"/>
      <c r="BY538" s="81"/>
      <c r="CA538" s="81"/>
      <c r="CC538" s="81"/>
      <c r="CD538" s="110">
        <f t="shared" si="640"/>
        <v>0</v>
      </c>
      <c r="CE538" s="687">
        <f t="shared" si="640"/>
        <v>0</v>
      </c>
      <c r="CF538" s="687">
        <f t="shared" si="640"/>
        <v>0</v>
      </c>
      <c r="CG538" s="687">
        <f t="shared" si="640"/>
        <v>0</v>
      </c>
      <c r="CH538" s="687">
        <f t="shared" si="640"/>
        <v>0</v>
      </c>
      <c r="CI538" s="687">
        <f t="shared" si="640"/>
        <v>0</v>
      </c>
      <c r="CJ538" s="687">
        <f t="shared" si="640"/>
        <v>0</v>
      </c>
      <c r="CK538" s="687">
        <f t="shared" si="640"/>
        <v>0</v>
      </c>
      <c r="CL538" s="687">
        <f t="shared" si="640"/>
        <v>0</v>
      </c>
      <c r="CM538" s="687">
        <f t="shared" si="640"/>
        <v>0</v>
      </c>
      <c r="CN538" s="687">
        <f t="shared" si="640"/>
        <v>0</v>
      </c>
      <c r="CO538" s="956">
        <f t="shared" si="641"/>
        <v>0</v>
      </c>
      <c r="CP538" s="956"/>
      <c r="CQ538" s="953">
        <f t="shared" si="642"/>
        <v>1</v>
      </c>
      <c r="CR538" s="953"/>
      <c r="CS538" s="953">
        <f t="shared" si="643"/>
        <v>0</v>
      </c>
      <c r="CT538" s="953"/>
      <c r="CU538" s="953">
        <f t="shared" si="644"/>
        <v>1</v>
      </c>
      <c r="CV538" s="953"/>
      <c r="CW538" s="956">
        <f t="shared" si="645"/>
        <v>1</v>
      </c>
      <c r="CX538" s="956"/>
      <c r="CY538" s="953">
        <f t="shared" si="646"/>
        <v>1</v>
      </c>
      <c r="CZ538" s="953"/>
      <c r="DA538" s="953">
        <f t="shared" si="647"/>
        <v>0</v>
      </c>
      <c r="DB538" s="953"/>
      <c r="DC538" s="42">
        <f t="shared" si="648"/>
        <v>0</v>
      </c>
      <c r="DD538" s="42">
        <f t="shared" si="648"/>
        <v>0</v>
      </c>
      <c r="DE538" s="42">
        <f t="shared" si="648"/>
        <v>0</v>
      </c>
      <c r="DF538" s="42">
        <f t="shared" si="648"/>
        <v>0</v>
      </c>
      <c r="DG538" s="516">
        <f t="shared" si="649"/>
        <v>4</v>
      </c>
    </row>
    <row r="539" spans="2:111">
      <c r="B539" s="518"/>
      <c r="C539" s="521">
        <v>20</v>
      </c>
      <c r="BW539" s="81"/>
      <c r="BX539" s="81"/>
      <c r="BY539" s="81"/>
      <c r="CA539" s="81"/>
      <c r="CC539" s="81"/>
      <c r="CD539" s="110">
        <f t="shared" si="640"/>
        <v>0</v>
      </c>
      <c r="CE539" s="687">
        <f t="shared" si="640"/>
        <v>0</v>
      </c>
      <c r="CF539" s="687">
        <f t="shared" si="640"/>
        <v>0</v>
      </c>
      <c r="CG539" s="687">
        <f t="shared" si="640"/>
        <v>0</v>
      </c>
      <c r="CH539" s="687">
        <f t="shared" si="640"/>
        <v>0</v>
      </c>
      <c r="CI539" s="687">
        <f t="shared" si="640"/>
        <v>0</v>
      </c>
      <c r="CJ539" s="687">
        <f t="shared" si="640"/>
        <v>0</v>
      </c>
      <c r="CK539" s="687">
        <f t="shared" si="640"/>
        <v>0</v>
      </c>
      <c r="CL539" s="687">
        <f t="shared" si="640"/>
        <v>0</v>
      </c>
      <c r="CM539" s="687">
        <f t="shared" si="640"/>
        <v>0</v>
      </c>
      <c r="CN539" s="687">
        <f t="shared" si="640"/>
        <v>0</v>
      </c>
      <c r="CO539" s="956">
        <f t="shared" si="641"/>
        <v>0</v>
      </c>
      <c r="CP539" s="956"/>
      <c r="CQ539" s="953">
        <f t="shared" si="642"/>
        <v>0</v>
      </c>
      <c r="CR539" s="953"/>
      <c r="CS539" s="953">
        <f t="shared" si="643"/>
        <v>0</v>
      </c>
      <c r="CT539" s="953"/>
      <c r="CU539" s="953">
        <f t="shared" si="644"/>
        <v>0</v>
      </c>
      <c r="CV539" s="953"/>
      <c r="CW539" s="956">
        <f t="shared" si="645"/>
        <v>0</v>
      </c>
      <c r="CX539" s="956"/>
      <c r="CY539" s="953">
        <f t="shared" si="646"/>
        <v>0</v>
      </c>
      <c r="CZ539" s="953"/>
      <c r="DA539" s="953">
        <f t="shared" si="647"/>
        <v>0</v>
      </c>
      <c r="DB539" s="953"/>
      <c r="DC539" s="42">
        <f t="shared" si="648"/>
        <v>0</v>
      </c>
      <c r="DD539" s="42">
        <f t="shared" si="648"/>
        <v>0</v>
      </c>
      <c r="DE539" s="42">
        <f t="shared" si="648"/>
        <v>0</v>
      </c>
      <c r="DF539" s="42">
        <f t="shared" si="648"/>
        <v>0</v>
      </c>
      <c r="DG539" s="516">
        <f t="shared" si="649"/>
        <v>0</v>
      </c>
    </row>
    <row r="540" spans="2:111">
      <c r="B540" s="518"/>
      <c r="C540" s="521">
        <v>30</v>
      </c>
      <c r="BW540" s="81"/>
      <c r="BX540" s="81"/>
      <c r="BY540" s="81"/>
      <c r="CA540" s="81"/>
      <c r="CC540" s="81"/>
      <c r="CD540" s="110">
        <f t="shared" si="640"/>
        <v>0</v>
      </c>
      <c r="CE540" s="687">
        <f t="shared" si="640"/>
        <v>0</v>
      </c>
      <c r="CF540" s="687">
        <f t="shared" si="640"/>
        <v>0</v>
      </c>
      <c r="CG540" s="687">
        <f t="shared" si="640"/>
        <v>0</v>
      </c>
      <c r="CH540" s="687">
        <f t="shared" si="640"/>
        <v>0</v>
      </c>
      <c r="CI540" s="687">
        <f t="shared" si="640"/>
        <v>0</v>
      </c>
      <c r="CJ540" s="687">
        <f t="shared" si="640"/>
        <v>0</v>
      </c>
      <c r="CK540" s="687">
        <f t="shared" si="640"/>
        <v>0</v>
      </c>
      <c r="CL540" s="687">
        <f t="shared" si="640"/>
        <v>0</v>
      </c>
      <c r="CM540" s="687">
        <f t="shared" si="640"/>
        <v>0</v>
      </c>
      <c r="CN540" s="687">
        <f t="shared" si="640"/>
        <v>0</v>
      </c>
      <c r="CO540" s="956">
        <f t="shared" si="641"/>
        <v>0</v>
      </c>
      <c r="CP540" s="956"/>
      <c r="CQ540" s="953">
        <f t="shared" si="642"/>
        <v>0</v>
      </c>
      <c r="CR540" s="953"/>
      <c r="CS540" s="953">
        <f t="shared" si="643"/>
        <v>0</v>
      </c>
      <c r="CT540" s="953"/>
      <c r="CU540" s="953">
        <f t="shared" si="644"/>
        <v>0</v>
      </c>
      <c r="CV540" s="953"/>
      <c r="CW540" s="956">
        <f t="shared" si="645"/>
        <v>0</v>
      </c>
      <c r="CX540" s="956"/>
      <c r="CY540" s="953">
        <f t="shared" si="646"/>
        <v>0</v>
      </c>
      <c r="CZ540" s="953"/>
      <c r="DA540" s="953">
        <f t="shared" si="647"/>
        <v>0</v>
      </c>
      <c r="DB540" s="953"/>
      <c r="DC540" s="42">
        <f t="shared" si="648"/>
        <v>0</v>
      </c>
      <c r="DD540" s="42">
        <f t="shared" si="648"/>
        <v>0</v>
      </c>
      <c r="DE540" s="42">
        <f t="shared" si="648"/>
        <v>0</v>
      </c>
      <c r="DF540" s="42">
        <f t="shared" si="648"/>
        <v>0</v>
      </c>
      <c r="DG540" s="516">
        <f t="shared" si="649"/>
        <v>0</v>
      </c>
    </row>
    <row r="541" spans="2:111">
      <c r="B541" s="518"/>
      <c r="C541" s="521">
        <v>50</v>
      </c>
      <c r="BW541" s="81"/>
      <c r="BX541" s="81"/>
      <c r="BY541" s="81"/>
      <c r="CA541" s="81"/>
      <c r="CC541" s="81"/>
      <c r="CD541" s="110">
        <f t="shared" si="640"/>
        <v>0</v>
      </c>
      <c r="CE541" s="687">
        <f t="shared" si="640"/>
        <v>0</v>
      </c>
      <c r="CF541" s="687">
        <f t="shared" si="640"/>
        <v>0</v>
      </c>
      <c r="CG541" s="687">
        <f t="shared" si="640"/>
        <v>0</v>
      </c>
      <c r="CH541" s="687">
        <f t="shared" si="640"/>
        <v>0</v>
      </c>
      <c r="CI541" s="687">
        <f t="shared" si="640"/>
        <v>0</v>
      </c>
      <c r="CJ541" s="687">
        <f t="shared" si="640"/>
        <v>0</v>
      </c>
      <c r="CK541" s="687">
        <f t="shared" si="640"/>
        <v>0</v>
      </c>
      <c r="CL541" s="687">
        <f t="shared" si="640"/>
        <v>0</v>
      </c>
      <c r="CM541" s="687">
        <f t="shared" si="640"/>
        <v>0</v>
      </c>
      <c r="CN541" s="687">
        <f t="shared" si="640"/>
        <v>0</v>
      </c>
      <c r="CO541" s="956">
        <f t="shared" si="641"/>
        <v>0</v>
      </c>
      <c r="CP541" s="956"/>
      <c r="CQ541" s="953">
        <f t="shared" si="642"/>
        <v>0</v>
      </c>
      <c r="CR541" s="953"/>
      <c r="CS541" s="953">
        <f t="shared" si="643"/>
        <v>0</v>
      </c>
      <c r="CT541" s="953"/>
      <c r="CU541" s="953">
        <f t="shared" si="644"/>
        <v>0</v>
      </c>
      <c r="CV541" s="953"/>
      <c r="CW541" s="956">
        <f t="shared" si="645"/>
        <v>0</v>
      </c>
      <c r="CX541" s="956"/>
      <c r="CY541" s="953">
        <f t="shared" si="646"/>
        <v>0</v>
      </c>
      <c r="CZ541" s="953"/>
      <c r="DA541" s="953">
        <f t="shared" si="647"/>
        <v>0</v>
      </c>
      <c r="DB541" s="953"/>
      <c r="DC541" s="42">
        <f t="shared" si="648"/>
        <v>0</v>
      </c>
      <c r="DD541" s="42">
        <f t="shared" si="648"/>
        <v>0</v>
      </c>
      <c r="DE541" s="42">
        <f t="shared" si="648"/>
        <v>0</v>
      </c>
      <c r="DF541" s="42">
        <f t="shared" si="648"/>
        <v>0</v>
      </c>
      <c r="DG541" s="516">
        <f t="shared" si="649"/>
        <v>0</v>
      </c>
    </row>
    <row r="542" spans="2:111">
      <c r="B542" s="518"/>
      <c r="C542" s="521">
        <v>60</v>
      </c>
      <c r="BW542" s="81"/>
      <c r="BX542" s="81"/>
      <c r="BY542" s="81"/>
      <c r="CA542" s="81"/>
      <c r="CC542" s="81"/>
      <c r="CD542" s="110">
        <f t="shared" si="640"/>
        <v>0</v>
      </c>
      <c r="CE542" s="687">
        <f t="shared" si="640"/>
        <v>0</v>
      </c>
      <c r="CF542" s="687">
        <f t="shared" si="640"/>
        <v>0</v>
      </c>
      <c r="CG542" s="687">
        <f t="shared" si="640"/>
        <v>0</v>
      </c>
      <c r="CH542" s="687">
        <f t="shared" si="640"/>
        <v>0</v>
      </c>
      <c r="CI542" s="687">
        <f t="shared" si="640"/>
        <v>0</v>
      </c>
      <c r="CJ542" s="687">
        <f t="shared" si="640"/>
        <v>0</v>
      </c>
      <c r="CK542" s="687">
        <f t="shared" si="640"/>
        <v>0</v>
      </c>
      <c r="CL542" s="687">
        <f t="shared" si="640"/>
        <v>0</v>
      </c>
      <c r="CM542" s="687">
        <f t="shared" si="640"/>
        <v>0</v>
      </c>
      <c r="CN542" s="687">
        <f t="shared" si="640"/>
        <v>0</v>
      </c>
      <c r="CO542" s="956">
        <f t="shared" si="641"/>
        <v>0</v>
      </c>
      <c r="CP542" s="956"/>
      <c r="CQ542" s="953">
        <f t="shared" si="642"/>
        <v>0</v>
      </c>
      <c r="CR542" s="953"/>
      <c r="CS542" s="953">
        <f t="shared" si="643"/>
        <v>0</v>
      </c>
      <c r="CT542" s="953"/>
      <c r="CU542" s="953">
        <f t="shared" si="644"/>
        <v>0</v>
      </c>
      <c r="CV542" s="953"/>
      <c r="CW542" s="956">
        <f t="shared" si="645"/>
        <v>0</v>
      </c>
      <c r="CX542" s="956"/>
      <c r="CY542" s="953">
        <f t="shared" si="646"/>
        <v>0</v>
      </c>
      <c r="CZ542" s="953"/>
      <c r="DA542" s="953">
        <f t="shared" si="647"/>
        <v>0</v>
      </c>
      <c r="DB542" s="953"/>
      <c r="DC542" s="42">
        <f t="shared" si="648"/>
        <v>0</v>
      </c>
      <c r="DD542" s="42">
        <f t="shared" si="648"/>
        <v>0</v>
      </c>
      <c r="DE542" s="42">
        <f t="shared" si="648"/>
        <v>0</v>
      </c>
      <c r="DF542" s="42">
        <f t="shared" si="648"/>
        <v>0</v>
      </c>
      <c r="DG542" s="516">
        <f t="shared" si="649"/>
        <v>0</v>
      </c>
    </row>
    <row r="543" spans="2:111">
      <c r="B543" s="518" t="s">
        <v>492</v>
      </c>
      <c r="C543" s="520"/>
      <c r="BW543" s="81"/>
      <c r="BX543" s="81"/>
      <c r="BY543" s="81"/>
      <c r="CA543" s="81"/>
      <c r="CC543" s="81"/>
      <c r="CD543" s="688">
        <f t="shared" ref="CD543:CN543" si="650">SUM(CD536:CD542)</f>
        <v>0</v>
      </c>
      <c r="CE543" s="689">
        <f t="shared" si="650"/>
        <v>0</v>
      </c>
      <c r="CF543" s="689">
        <f t="shared" si="650"/>
        <v>0</v>
      </c>
      <c r="CG543" s="689">
        <f t="shared" si="650"/>
        <v>0</v>
      </c>
      <c r="CH543" s="689">
        <f t="shared" si="650"/>
        <v>0</v>
      </c>
      <c r="CI543" s="689">
        <f t="shared" si="650"/>
        <v>0</v>
      </c>
      <c r="CJ543" s="689">
        <f t="shared" si="650"/>
        <v>0</v>
      </c>
      <c r="CK543" s="689">
        <f t="shared" si="650"/>
        <v>0</v>
      </c>
      <c r="CL543" s="689">
        <f t="shared" si="650"/>
        <v>0</v>
      </c>
      <c r="CM543" s="689">
        <f t="shared" si="650"/>
        <v>0</v>
      </c>
      <c r="CN543" s="689">
        <f t="shared" si="650"/>
        <v>0</v>
      </c>
      <c r="CO543" s="954">
        <f>SUM(CO536:CP542)</f>
        <v>0</v>
      </c>
      <c r="CP543" s="954"/>
      <c r="CQ543" s="955">
        <f>SUM(CQ536:CR542)</f>
        <v>19</v>
      </c>
      <c r="CR543" s="955"/>
      <c r="CS543" s="955">
        <f>SUM(CS536:CT542)</f>
        <v>10</v>
      </c>
      <c r="CT543" s="955"/>
      <c r="CU543" s="955">
        <f>SUM(CU536:CV542)</f>
        <v>4</v>
      </c>
      <c r="CV543" s="955"/>
      <c r="CW543" s="954">
        <f>SUM(CW536:CX542)</f>
        <v>2</v>
      </c>
      <c r="CX543" s="954"/>
      <c r="CY543" s="955">
        <f>SUM(CY536:CZ542)</f>
        <v>1</v>
      </c>
      <c r="CZ543" s="955"/>
      <c r="DA543" s="955">
        <f>SUM(DA536:DB542)</f>
        <v>0</v>
      </c>
      <c r="DB543" s="955"/>
      <c r="DC543" s="516">
        <f>SUM(DC536:DC542)</f>
        <v>0</v>
      </c>
      <c r="DD543" s="516">
        <f>SUM(DD536:DD542)</f>
        <v>0</v>
      </c>
      <c r="DE543" s="516">
        <f>SUM(DE536:DE542)</f>
        <v>0</v>
      </c>
      <c r="DF543" s="516">
        <f>SUM(DF536:DF542)</f>
        <v>0</v>
      </c>
      <c r="DG543" s="516">
        <f t="shared" si="649"/>
        <v>36</v>
      </c>
    </row>
    <row r="544" spans="2:111">
      <c r="BW544" s="81"/>
      <c r="BX544" s="81"/>
      <c r="BY544" s="81"/>
      <c r="CA544" s="81"/>
      <c r="CC544" s="81"/>
      <c r="CE544" s="690"/>
      <c r="CF544" s="690"/>
      <c r="CG544" s="690"/>
      <c r="CH544" s="690"/>
      <c r="CI544" s="690"/>
      <c r="CJ544" s="690"/>
      <c r="CK544" s="690"/>
      <c r="CL544" s="690"/>
      <c r="CM544" s="690"/>
      <c r="CN544" s="690"/>
      <c r="CX544" s="81"/>
    </row>
    <row r="545" spans="2:111">
      <c r="B545" t="s">
        <v>659</v>
      </c>
      <c r="BW545" s="81"/>
      <c r="BX545" s="81"/>
      <c r="BY545" s="81"/>
      <c r="CA545" s="81"/>
      <c r="CC545" s="81"/>
      <c r="CE545" s="690"/>
      <c r="CF545" s="690"/>
      <c r="CG545" s="690"/>
      <c r="CH545" s="690"/>
      <c r="CI545" s="690"/>
      <c r="CJ545" s="690"/>
      <c r="CK545" s="690"/>
      <c r="CL545" s="690"/>
      <c r="CM545" s="690"/>
      <c r="CN545" s="690"/>
      <c r="CX545" s="81"/>
    </row>
    <row r="546" spans="2:111">
      <c r="BW546" s="81"/>
      <c r="BX546" s="81"/>
      <c r="BY546" s="81"/>
      <c r="CA546" s="81"/>
      <c r="CC546" s="81"/>
      <c r="CE546" s="690"/>
      <c r="CF546" s="690"/>
      <c r="CG546" s="690"/>
      <c r="CH546" s="690"/>
      <c r="CI546" s="690"/>
      <c r="CJ546" s="690"/>
      <c r="CK546" s="690"/>
      <c r="CL546" s="690"/>
      <c r="CM546" s="690"/>
      <c r="CN546" s="690"/>
      <c r="CX546" s="81"/>
    </row>
    <row r="547" spans="2:111">
      <c r="B547" s="518" t="s">
        <v>657</v>
      </c>
      <c r="C547" s="114">
        <v>0</v>
      </c>
      <c r="BW547" s="81"/>
      <c r="BX547" s="81"/>
      <c r="BY547" s="81"/>
      <c r="CA547" s="81"/>
      <c r="CC547" s="81"/>
      <c r="CD547" s="110">
        <f t="shared" ref="CD547:CN553" si="651">COUNTIFS($C$4:$C$422,CD$458,$BZ$4:$BZ$422,$C547,$CF$4:$CF$422,"&gt;0")</f>
        <v>0</v>
      </c>
      <c r="CE547" s="687">
        <f t="shared" si="651"/>
        <v>0</v>
      </c>
      <c r="CF547" s="687">
        <f t="shared" si="651"/>
        <v>0</v>
      </c>
      <c r="CG547" s="687">
        <f t="shared" si="651"/>
        <v>0</v>
      </c>
      <c r="CH547" s="687">
        <f t="shared" si="651"/>
        <v>0</v>
      </c>
      <c r="CI547" s="687">
        <f t="shared" si="651"/>
        <v>0</v>
      </c>
      <c r="CJ547" s="687">
        <f t="shared" si="651"/>
        <v>0</v>
      </c>
      <c r="CK547" s="687">
        <f t="shared" si="651"/>
        <v>0</v>
      </c>
      <c r="CL547" s="687">
        <f t="shared" si="651"/>
        <v>0</v>
      </c>
      <c r="CM547" s="687">
        <f t="shared" si="651"/>
        <v>0</v>
      </c>
      <c r="CN547" s="687">
        <f t="shared" si="651"/>
        <v>0</v>
      </c>
      <c r="CO547" s="956">
        <f t="shared" ref="CO547:CO553" si="652">(COUNTIFS($C$4:$C$422,CO$458,$BZ$4:$BZ$422,$C547,$CF$4:$CF$422,"&gt;0"))+(COUNTIFS($C$4:$C$422,CP$458,$BZ$4:$BZ$422,$C547,$CF$4:$CF$422,"&gt;0"))</f>
        <v>0</v>
      </c>
      <c r="CP547" s="956"/>
      <c r="CQ547" s="953">
        <f t="shared" ref="CQ547:CQ553" si="653">(COUNTIFS($C$4:$C$422,CQ$458,$BZ$4:$BZ$422,$C547,$CF$4:$CF$422,"&gt;0"))+(COUNTIFS($C$4:$C$422,CR$458,$BZ$4:$BZ$422,$C547,$CF$4:$CF$422,"&gt;0"))</f>
        <v>0</v>
      </c>
      <c r="CR547" s="953"/>
      <c r="CS547" s="953">
        <f t="shared" ref="CS547:CS553" si="654">(COUNTIFS($C$4:$C$422,CS$458,$BZ$4:$BZ$422,$C547,$CF$4:$CF$422,"&gt;0"))+(COUNTIFS($C$4:$C$422,CT$458,$BZ$4:$BZ$422,$C547,$CF$4:$CF$422,"&gt;0"))</f>
        <v>0</v>
      </c>
      <c r="CT547" s="953"/>
      <c r="CU547" s="953">
        <f t="shared" ref="CU547:CU553" si="655">(COUNTIFS($C$4:$C$422,CU$458,$BZ$4:$BZ$422,$C547,$CF$4:$CF$422,"&gt;0"))+(COUNTIFS($C$4:$C$422,CV$458,$BZ$4:$BZ$422,$C547,$CF$4:$CF$422,"&gt;0"))</f>
        <v>0</v>
      </c>
      <c r="CV547" s="953"/>
      <c r="CW547" s="956">
        <f t="shared" ref="CW547:CW553" si="656">(COUNTIFS($C$4:$C$422,CW$458,$BZ$4:$BZ$422,$C547,$CF$4:$CF$422,"&gt;0"))+(COUNTIFS($C$4:$C$422,CX$458,$BZ$4:$BZ$422,$C547,$CF$4:$CF$422,"&gt;0"))</f>
        <v>0</v>
      </c>
      <c r="CX547" s="956"/>
      <c r="CY547" s="953">
        <f t="shared" ref="CY547:CY553" si="657">(COUNTIFS($C$4:$C$422,CY$458,$BZ$4:$BZ$422,$C547,$CF$4:$CF$422,"&gt;0"))+(COUNTIFS($C$4:$C$422,CZ$458,$BZ$4:$BZ$422,$C547,$CF$4:$CF$422,"&gt;0"))</f>
        <v>0</v>
      </c>
      <c r="CZ547" s="953"/>
      <c r="DA547" s="953">
        <f t="shared" ref="DA547:DA553" si="658">(COUNTIFS($C$4:$C$422,DA$458,$BZ$4:$BZ$422,$C547,$CF$4:$CF$422,"&gt;0"))+(COUNTIFS($C$4:$C$422,DB$458,$BZ$4:$BZ$422,$C547,$CF$4:$CF$422,"&gt;0"))</f>
        <v>0</v>
      </c>
      <c r="DB547" s="953"/>
      <c r="DC547" s="42">
        <f t="shared" ref="DC547:DF553" si="659">COUNTIFS($C$4:$C$422,DC$458,$BZ$4:$BZ$422,$C547,$CF$4:$CF$422,"&gt;0")</f>
        <v>0</v>
      </c>
      <c r="DD547" s="42">
        <f t="shared" si="659"/>
        <v>0</v>
      </c>
      <c r="DE547" s="42">
        <f t="shared" si="659"/>
        <v>0</v>
      </c>
      <c r="DF547" s="42">
        <f t="shared" si="659"/>
        <v>0</v>
      </c>
      <c r="DG547" s="516">
        <f t="shared" ref="DG547:DG554" si="660">SUM(CD547:DF547)</f>
        <v>0</v>
      </c>
    </row>
    <row r="548" spans="2:111">
      <c r="B548" s="518"/>
      <c r="C548" s="521">
        <v>3</v>
      </c>
      <c r="BW548" s="81"/>
      <c r="BX548" s="81"/>
      <c r="BY548" s="81"/>
      <c r="CA548" s="81"/>
      <c r="CC548" s="81"/>
      <c r="CD548" s="110">
        <f t="shared" si="651"/>
        <v>0</v>
      </c>
      <c r="CE548" s="687">
        <f t="shared" si="651"/>
        <v>0</v>
      </c>
      <c r="CF548" s="687">
        <f t="shared" si="651"/>
        <v>0</v>
      </c>
      <c r="CG548" s="687">
        <f t="shared" si="651"/>
        <v>0</v>
      </c>
      <c r="CH548" s="687">
        <f t="shared" si="651"/>
        <v>0</v>
      </c>
      <c r="CI548" s="687">
        <f t="shared" si="651"/>
        <v>0</v>
      </c>
      <c r="CJ548" s="687">
        <f t="shared" si="651"/>
        <v>0</v>
      </c>
      <c r="CK548" s="687">
        <f t="shared" si="651"/>
        <v>0</v>
      </c>
      <c r="CL548" s="687">
        <f t="shared" si="651"/>
        <v>0</v>
      </c>
      <c r="CM548" s="687">
        <f t="shared" si="651"/>
        <v>0</v>
      </c>
      <c r="CN548" s="687">
        <f t="shared" si="651"/>
        <v>0</v>
      </c>
      <c r="CO548" s="956">
        <f t="shared" si="652"/>
        <v>0</v>
      </c>
      <c r="CP548" s="956"/>
      <c r="CQ548" s="953">
        <f t="shared" si="653"/>
        <v>0</v>
      </c>
      <c r="CR548" s="953"/>
      <c r="CS548" s="953">
        <f t="shared" si="654"/>
        <v>0</v>
      </c>
      <c r="CT548" s="953"/>
      <c r="CU548" s="953">
        <f t="shared" si="655"/>
        <v>0</v>
      </c>
      <c r="CV548" s="953"/>
      <c r="CW548" s="956">
        <f t="shared" si="656"/>
        <v>0</v>
      </c>
      <c r="CX548" s="956"/>
      <c r="CY548" s="953">
        <f t="shared" si="657"/>
        <v>0</v>
      </c>
      <c r="CZ548" s="953"/>
      <c r="DA548" s="953">
        <f t="shared" si="658"/>
        <v>0</v>
      </c>
      <c r="DB548" s="953"/>
      <c r="DC548" s="42">
        <f t="shared" si="659"/>
        <v>0</v>
      </c>
      <c r="DD548" s="42">
        <f t="shared" si="659"/>
        <v>0</v>
      </c>
      <c r="DE548" s="42">
        <f t="shared" si="659"/>
        <v>0</v>
      </c>
      <c r="DF548" s="42">
        <f t="shared" si="659"/>
        <v>0</v>
      </c>
      <c r="DG548" s="516">
        <f t="shared" si="660"/>
        <v>0</v>
      </c>
    </row>
    <row r="549" spans="2:111">
      <c r="B549" s="518"/>
      <c r="C549" s="521">
        <v>5</v>
      </c>
      <c r="BW549" s="81"/>
      <c r="BX549" s="81"/>
      <c r="BY549" s="81"/>
      <c r="CA549" s="81"/>
      <c r="CC549" s="81"/>
      <c r="CD549" s="110">
        <f t="shared" si="651"/>
        <v>0</v>
      </c>
      <c r="CE549" s="687">
        <f t="shared" si="651"/>
        <v>0</v>
      </c>
      <c r="CF549" s="687">
        <f t="shared" si="651"/>
        <v>0</v>
      </c>
      <c r="CG549" s="687">
        <f t="shared" si="651"/>
        <v>0</v>
      </c>
      <c r="CH549" s="687">
        <f t="shared" si="651"/>
        <v>0</v>
      </c>
      <c r="CI549" s="687">
        <f t="shared" si="651"/>
        <v>0</v>
      </c>
      <c r="CJ549" s="687">
        <f t="shared" si="651"/>
        <v>0</v>
      </c>
      <c r="CK549" s="687">
        <f t="shared" si="651"/>
        <v>0</v>
      </c>
      <c r="CL549" s="687">
        <f t="shared" si="651"/>
        <v>0</v>
      </c>
      <c r="CM549" s="687">
        <f t="shared" si="651"/>
        <v>0</v>
      </c>
      <c r="CN549" s="687">
        <f t="shared" si="651"/>
        <v>0</v>
      </c>
      <c r="CO549" s="956">
        <f t="shared" si="652"/>
        <v>0</v>
      </c>
      <c r="CP549" s="956"/>
      <c r="CQ549" s="953">
        <f t="shared" si="653"/>
        <v>0</v>
      </c>
      <c r="CR549" s="953"/>
      <c r="CS549" s="953">
        <f t="shared" si="654"/>
        <v>0</v>
      </c>
      <c r="CT549" s="953"/>
      <c r="CU549" s="953">
        <f t="shared" si="655"/>
        <v>0</v>
      </c>
      <c r="CV549" s="953"/>
      <c r="CW549" s="956">
        <f t="shared" si="656"/>
        <v>0</v>
      </c>
      <c r="CX549" s="956"/>
      <c r="CY549" s="953">
        <f t="shared" si="657"/>
        <v>0</v>
      </c>
      <c r="CZ549" s="953"/>
      <c r="DA549" s="953">
        <f t="shared" si="658"/>
        <v>0</v>
      </c>
      <c r="DB549" s="953"/>
      <c r="DC549" s="42">
        <f t="shared" si="659"/>
        <v>0</v>
      </c>
      <c r="DD549" s="42">
        <f t="shared" si="659"/>
        <v>0</v>
      </c>
      <c r="DE549" s="42">
        <f t="shared" si="659"/>
        <v>0</v>
      </c>
      <c r="DF549" s="42">
        <f t="shared" si="659"/>
        <v>0</v>
      </c>
      <c r="DG549" s="516">
        <f t="shared" si="660"/>
        <v>0</v>
      </c>
    </row>
    <row r="550" spans="2:111">
      <c r="B550" s="518"/>
      <c r="C550" s="521">
        <v>7</v>
      </c>
      <c r="BW550" s="81"/>
      <c r="BX550" s="81"/>
      <c r="BY550" s="81"/>
      <c r="CA550" s="81"/>
      <c r="CC550" s="81"/>
      <c r="CD550" s="110">
        <f t="shared" si="651"/>
        <v>0</v>
      </c>
      <c r="CE550" s="687">
        <f t="shared" si="651"/>
        <v>0</v>
      </c>
      <c r="CF550" s="687">
        <f t="shared" si="651"/>
        <v>0</v>
      </c>
      <c r="CG550" s="687">
        <f t="shared" si="651"/>
        <v>0</v>
      </c>
      <c r="CH550" s="687">
        <f t="shared" si="651"/>
        <v>0</v>
      </c>
      <c r="CI550" s="687">
        <f t="shared" si="651"/>
        <v>0</v>
      </c>
      <c r="CJ550" s="687">
        <f t="shared" si="651"/>
        <v>0</v>
      </c>
      <c r="CK550" s="687">
        <f t="shared" si="651"/>
        <v>0</v>
      </c>
      <c r="CL550" s="687">
        <f t="shared" si="651"/>
        <v>0</v>
      </c>
      <c r="CM550" s="687">
        <f t="shared" si="651"/>
        <v>0</v>
      </c>
      <c r="CN550" s="687">
        <f t="shared" si="651"/>
        <v>0</v>
      </c>
      <c r="CO550" s="956">
        <f t="shared" si="652"/>
        <v>0</v>
      </c>
      <c r="CP550" s="956"/>
      <c r="CQ550" s="953">
        <f t="shared" si="653"/>
        <v>0</v>
      </c>
      <c r="CR550" s="953"/>
      <c r="CS550" s="953">
        <f t="shared" si="654"/>
        <v>0</v>
      </c>
      <c r="CT550" s="953"/>
      <c r="CU550" s="953">
        <f t="shared" si="655"/>
        <v>0</v>
      </c>
      <c r="CV550" s="953"/>
      <c r="CW550" s="956">
        <f t="shared" si="656"/>
        <v>0</v>
      </c>
      <c r="CX550" s="956"/>
      <c r="CY550" s="953">
        <f t="shared" si="657"/>
        <v>0</v>
      </c>
      <c r="CZ550" s="953"/>
      <c r="DA550" s="953">
        <f t="shared" si="658"/>
        <v>0</v>
      </c>
      <c r="DB550" s="953"/>
      <c r="DC550" s="42">
        <f t="shared" si="659"/>
        <v>0</v>
      </c>
      <c r="DD550" s="42">
        <f t="shared" si="659"/>
        <v>0</v>
      </c>
      <c r="DE550" s="42">
        <f t="shared" si="659"/>
        <v>0</v>
      </c>
      <c r="DF550" s="42">
        <f t="shared" si="659"/>
        <v>0</v>
      </c>
      <c r="DG550" s="516">
        <f t="shared" si="660"/>
        <v>0</v>
      </c>
    </row>
    <row r="551" spans="2:111">
      <c r="B551" s="518"/>
      <c r="C551" s="521">
        <v>9</v>
      </c>
      <c r="BW551" s="81"/>
      <c r="BX551" s="81"/>
      <c r="BY551" s="81"/>
      <c r="CA551" s="81"/>
      <c r="CC551" s="81"/>
      <c r="CD551" s="110">
        <f t="shared" si="651"/>
        <v>0</v>
      </c>
      <c r="CE551" s="687">
        <f t="shared" si="651"/>
        <v>0</v>
      </c>
      <c r="CF551" s="687">
        <f t="shared" si="651"/>
        <v>0</v>
      </c>
      <c r="CG551" s="687">
        <f t="shared" si="651"/>
        <v>0</v>
      </c>
      <c r="CH551" s="687">
        <f t="shared" si="651"/>
        <v>0</v>
      </c>
      <c r="CI551" s="687">
        <f t="shared" si="651"/>
        <v>0</v>
      </c>
      <c r="CJ551" s="687">
        <f t="shared" si="651"/>
        <v>0</v>
      </c>
      <c r="CK551" s="687">
        <f t="shared" si="651"/>
        <v>0</v>
      </c>
      <c r="CL551" s="687">
        <f t="shared" si="651"/>
        <v>0</v>
      </c>
      <c r="CM551" s="687">
        <f t="shared" si="651"/>
        <v>0</v>
      </c>
      <c r="CN551" s="687">
        <f t="shared" si="651"/>
        <v>0</v>
      </c>
      <c r="CO551" s="956">
        <f t="shared" si="652"/>
        <v>0</v>
      </c>
      <c r="CP551" s="956"/>
      <c r="CQ551" s="953">
        <f t="shared" si="653"/>
        <v>0</v>
      </c>
      <c r="CR551" s="953"/>
      <c r="CS551" s="953">
        <f t="shared" si="654"/>
        <v>0</v>
      </c>
      <c r="CT551" s="953"/>
      <c r="CU551" s="953">
        <f t="shared" si="655"/>
        <v>0</v>
      </c>
      <c r="CV551" s="953"/>
      <c r="CW551" s="956">
        <f t="shared" si="656"/>
        <v>0</v>
      </c>
      <c r="CX551" s="956"/>
      <c r="CY551" s="953">
        <f t="shared" si="657"/>
        <v>0</v>
      </c>
      <c r="CZ551" s="953"/>
      <c r="DA551" s="953">
        <f t="shared" si="658"/>
        <v>0</v>
      </c>
      <c r="DB551" s="953"/>
      <c r="DC551" s="42">
        <f t="shared" si="659"/>
        <v>0</v>
      </c>
      <c r="DD551" s="42">
        <f t="shared" si="659"/>
        <v>0</v>
      </c>
      <c r="DE551" s="42">
        <f t="shared" si="659"/>
        <v>0</v>
      </c>
      <c r="DF551" s="42">
        <f t="shared" si="659"/>
        <v>0</v>
      </c>
      <c r="DG551" s="516">
        <f t="shared" si="660"/>
        <v>0</v>
      </c>
    </row>
    <row r="552" spans="2:111">
      <c r="B552" s="518"/>
      <c r="C552" s="521">
        <v>10</v>
      </c>
      <c r="BW552" s="81"/>
      <c r="BX552" s="81"/>
      <c r="BY552" s="81"/>
      <c r="CA552" s="81"/>
      <c r="CC552" s="81"/>
      <c r="CD552" s="110">
        <f t="shared" si="651"/>
        <v>0</v>
      </c>
      <c r="CE552" s="687">
        <f t="shared" si="651"/>
        <v>0</v>
      </c>
      <c r="CF552" s="687">
        <f t="shared" si="651"/>
        <v>0</v>
      </c>
      <c r="CG552" s="687">
        <f t="shared" si="651"/>
        <v>0</v>
      </c>
      <c r="CH552" s="687">
        <f t="shared" si="651"/>
        <v>0</v>
      </c>
      <c r="CI552" s="687">
        <f t="shared" si="651"/>
        <v>0</v>
      </c>
      <c r="CJ552" s="687">
        <f t="shared" si="651"/>
        <v>0</v>
      </c>
      <c r="CK552" s="687">
        <f t="shared" si="651"/>
        <v>0</v>
      </c>
      <c r="CL552" s="687">
        <f t="shared" si="651"/>
        <v>0</v>
      </c>
      <c r="CM552" s="687">
        <f t="shared" si="651"/>
        <v>0</v>
      </c>
      <c r="CN552" s="687">
        <f t="shared" si="651"/>
        <v>0</v>
      </c>
      <c r="CO552" s="956">
        <f t="shared" si="652"/>
        <v>0</v>
      </c>
      <c r="CP552" s="956"/>
      <c r="CQ552" s="953">
        <f t="shared" si="653"/>
        <v>0</v>
      </c>
      <c r="CR552" s="953"/>
      <c r="CS552" s="953">
        <f t="shared" si="654"/>
        <v>0</v>
      </c>
      <c r="CT552" s="953"/>
      <c r="CU552" s="953">
        <f t="shared" si="655"/>
        <v>0</v>
      </c>
      <c r="CV552" s="953"/>
      <c r="CW552" s="956">
        <f t="shared" si="656"/>
        <v>0</v>
      </c>
      <c r="CX552" s="956"/>
      <c r="CY552" s="953">
        <f t="shared" si="657"/>
        <v>0</v>
      </c>
      <c r="CZ552" s="953"/>
      <c r="DA552" s="953">
        <f t="shared" si="658"/>
        <v>0</v>
      </c>
      <c r="DB552" s="953"/>
      <c r="DC552" s="42">
        <f t="shared" si="659"/>
        <v>0</v>
      </c>
      <c r="DD552" s="42">
        <f t="shared" si="659"/>
        <v>0</v>
      </c>
      <c r="DE552" s="42">
        <f t="shared" si="659"/>
        <v>0</v>
      </c>
      <c r="DF552" s="42">
        <f t="shared" si="659"/>
        <v>0</v>
      </c>
      <c r="DG552" s="516">
        <f t="shared" si="660"/>
        <v>0</v>
      </c>
    </row>
    <row r="553" spans="2:111">
      <c r="B553" s="518"/>
      <c r="C553" s="521">
        <v>11</v>
      </c>
      <c r="BW553" s="81"/>
      <c r="BX553" s="81"/>
      <c r="BY553" s="81"/>
      <c r="CA553" s="81"/>
      <c r="CC553" s="81"/>
      <c r="CD553" s="110">
        <f t="shared" si="651"/>
        <v>0</v>
      </c>
      <c r="CE553" s="687">
        <f t="shared" si="651"/>
        <v>0</v>
      </c>
      <c r="CF553" s="687">
        <f t="shared" si="651"/>
        <v>0</v>
      </c>
      <c r="CG553" s="687">
        <f t="shared" si="651"/>
        <v>0</v>
      </c>
      <c r="CH553" s="687">
        <f t="shared" si="651"/>
        <v>0</v>
      </c>
      <c r="CI553" s="687">
        <f t="shared" si="651"/>
        <v>0</v>
      </c>
      <c r="CJ553" s="687">
        <f t="shared" si="651"/>
        <v>0</v>
      </c>
      <c r="CK553" s="687">
        <f t="shared" si="651"/>
        <v>0</v>
      </c>
      <c r="CL553" s="687">
        <f t="shared" si="651"/>
        <v>0</v>
      </c>
      <c r="CM553" s="687">
        <f t="shared" si="651"/>
        <v>0</v>
      </c>
      <c r="CN553" s="687">
        <f t="shared" si="651"/>
        <v>0</v>
      </c>
      <c r="CO553" s="956">
        <f t="shared" si="652"/>
        <v>0</v>
      </c>
      <c r="CP553" s="956"/>
      <c r="CQ553" s="953">
        <f t="shared" si="653"/>
        <v>0</v>
      </c>
      <c r="CR553" s="953"/>
      <c r="CS553" s="953">
        <f t="shared" si="654"/>
        <v>0</v>
      </c>
      <c r="CT553" s="953"/>
      <c r="CU553" s="953">
        <f t="shared" si="655"/>
        <v>0</v>
      </c>
      <c r="CV553" s="953"/>
      <c r="CW553" s="956">
        <f t="shared" si="656"/>
        <v>0</v>
      </c>
      <c r="CX553" s="956"/>
      <c r="CY553" s="953">
        <f t="shared" si="657"/>
        <v>0</v>
      </c>
      <c r="CZ553" s="953"/>
      <c r="DA553" s="953">
        <f t="shared" si="658"/>
        <v>0</v>
      </c>
      <c r="DB553" s="953"/>
      <c r="DC553" s="42">
        <f t="shared" si="659"/>
        <v>0</v>
      </c>
      <c r="DD553" s="42">
        <f t="shared" si="659"/>
        <v>0</v>
      </c>
      <c r="DE553" s="42">
        <f t="shared" si="659"/>
        <v>0</v>
      </c>
      <c r="DF553" s="42">
        <f t="shared" si="659"/>
        <v>0</v>
      </c>
      <c r="DG553" s="516">
        <f t="shared" si="660"/>
        <v>0</v>
      </c>
    </row>
    <row r="554" spans="2:111">
      <c r="B554" s="518" t="s">
        <v>492</v>
      </c>
      <c r="C554" s="520"/>
      <c r="BW554" s="81"/>
      <c r="BX554" s="81"/>
      <c r="BY554" s="81"/>
      <c r="CA554" s="81"/>
      <c r="CC554" s="81"/>
      <c r="CD554" s="688">
        <f t="shared" ref="CD554:CN554" si="661">SUM(CD547:CD553)</f>
        <v>0</v>
      </c>
      <c r="CE554" s="689">
        <f t="shared" si="661"/>
        <v>0</v>
      </c>
      <c r="CF554" s="689">
        <f t="shared" si="661"/>
        <v>0</v>
      </c>
      <c r="CG554" s="689">
        <f t="shared" si="661"/>
        <v>0</v>
      </c>
      <c r="CH554" s="689">
        <f t="shared" si="661"/>
        <v>0</v>
      </c>
      <c r="CI554" s="689">
        <f t="shared" si="661"/>
        <v>0</v>
      </c>
      <c r="CJ554" s="689">
        <f t="shared" si="661"/>
        <v>0</v>
      </c>
      <c r="CK554" s="689">
        <f t="shared" si="661"/>
        <v>0</v>
      </c>
      <c r="CL554" s="689">
        <f t="shared" si="661"/>
        <v>0</v>
      </c>
      <c r="CM554" s="689">
        <f t="shared" si="661"/>
        <v>0</v>
      </c>
      <c r="CN554" s="689">
        <f t="shared" si="661"/>
        <v>0</v>
      </c>
      <c r="CO554" s="954">
        <f>SUM(CO547:CP553)</f>
        <v>0</v>
      </c>
      <c r="CP554" s="954"/>
      <c r="CQ554" s="955">
        <f>SUM(CQ547:CR553)</f>
        <v>0</v>
      </c>
      <c r="CR554" s="955"/>
      <c r="CS554" s="955">
        <f>SUM(CS547:CT553)</f>
        <v>0</v>
      </c>
      <c r="CT554" s="955"/>
      <c r="CU554" s="955">
        <f>SUM(CU547:CV553)</f>
        <v>0</v>
      </c>
      <c r="CV554" s="955"/>
      <c r="CW554" s="954">
        <f>SUM(CW547:CX553)</f>
        <v>0</v>
      </c>
      <c r="CX554" s="954"/>
      <c r="CY554" s="955">
        <f>SUM(CY547:CZ553)</f>
        <v>0</v>
      </c>
      <c r="CZ554" s="955"/>
      <c r="DA554" s="955">
        <f>SUM(DA547:DB553)</f>
        <v>0</v>
      </c>
      <c r="DB554" s="955"/>
      <c r="DC554" s="516">
        <f>SUM(DC547:DC553)</f>
        <v>0</v>
      </c>
      <c r="DD554" s="516">
        <f>SUM(DD547:DD553)</f>
        <v>0</v>
      </c>
      <c r="DE554" s="516">
        <f>SUM(DE547:DE553)</f>
        <v>0</v>
      </c>
      <c r="DF554" s="516">
        <f>SUM(DF547:DF553)</f>
        <v>0</v>
      </c>
      <c r="DG554" s="516">
        <f t="shared" si="660"/>
        <v>0</v>
      </c>
    </row>
    <row r="555" spans="2:111">
      <c r="BW555" s="81"/>
      <c r="BX555" s="81"/>
      <c r="BY555" s="81"/>
      <c r="CA555" s="81"/>
      <c r="CC555" s="81"/>
      <c r="CE555" s="690"/>
      <c r="CF555" s="690"/>
      <c r="CG555" s="690"/>
      <c r="CH555" s="690"/>
      <c r="CI555" s="690"/>
      <c r="CJ555" s="690"/>
      <c r="CK555" s="690"/>
      <c r="CL555" s="690"/>
      <c r="CM555" s="690"/>
      <c r="CN555" s="690"/>
      <c r="CX555" s="81"/>
    </row>
    <row r="556" spans="2:111">
      <c r="B556" t="s">
        <v>660</v>
      </c>
      <c r="BW556" s="81"/>
      <c r="BX556" s="81"/>
      <c r="BY556" s="81"/>
      <c r="CA556" s="81"/>
      <c r="CC556" s="81"/>
      <c r="CE556" s="690"/>
      <c r="CF556" s="690"/>
      <c r="CG556" s="690"/>
      <c r="CH556" s="690"/>
      <c r="CI556" s="690"/>
      <c r="CJ556" s="690"/>
      <c r="CK556" s="690"/>
      <c r="CL556" s="690"/>
      <c r="CM556" s="690"/>
      <c r="CN556" s="690"/>
      <c r="CX556" s="81"/>
    </row>
    <row r="557" spans="2:111">
      <c r="BW557" s="81"/>
      <c r="BX557" s="81"/>
      <c r="BY557" s="81"/>
      <c r="CA557" s="81"/>
      <c r="CC557" s="81"/>
      <c r="CE557" s="690"/>
      <c r="CF557" s="690"/>
      <c r="CG557" s="690"/>
      <c r="CH557" s="690"/>
      <c r="CI557" s="690"/>
      <c r="CJ557" s="690"/>
      <c r="CK557" s="690"/>
      <c r="CL557" s="690"/>
      <c r="CM557" s="690"/>
      <c r="CN557" s="690"/>
      <c r="CX557" s="81"/>
    </row>
    <row r="558" spans="2:111">
      <c r="B558" s="518" t="s">
        <v>657</v>
      </c>
      <c r="C558" s="114"/>
      <c r="BW558" s="81"/>
      <c r="BX558" s="81"/>
      <c r="BY558" s="81"/>
      <c r="CA558" s="81"/>
      <c r="CC558" s="81"/>
      <c r="CD558" s="691">
        <f t="shared" ref="CD558:CM558" si="662">CD554-CD559-CD560-CD561</f>
        <v>0</v>
      </c>
      <c r="CE558" s="618">
        <f t="shared" si="662"/>
        <v>0</v>
      </c>
      <c r="CF558" s="618">
        <f t="shared" si="662"/>
        <v>0</v>
      </c>
      <c r="CG558" s="618">
        <f t="shared" si="662"/>
        <v>0</v>
      </c>
      <c r="CH558" s="618">
        <f t="shared" si="662"/>
        <v>0</v>
      </c>
      <c r="CI558" s="618">
        <f t="shared" si="662"/>
        <v>0</v>
      </c>
      <c r="CJ558" s="618">
        <f t="shared" si="662"/>
        <v>0</v>
      </c>
      <c r="CK558" s="618">
        <f t="shared" si="662"/>
        <v>0</v>
      </c>
      <c r="CL558" s="618">
        <f t="shared" si="662"/>
        <v>0</v>
      </c>
      <c r="CM558" s="618">
        <f t="shared" si="662"/>
        <v>0</v>
      </c>
      <c r="CN558" s="618">
        <f>CN554-CN559-CN560-CN561</f>
        <v>0</v>
      </c>
      <c r="CO558" s="956">
        <f>CO554-CO559-CO560</f>
        <v>0</v>
      </c>
      <c r="CP558" s="956"/>
      <c r="CQ558" s="953">
        <f>CQ554-CQ559-CQ560</f>
        <v>0</v>
      </c>
      <c r="CR558" s="953"/>
      <c r="CS558" s="953">
        <f>CS554-CS559-CS560</f>
        <v>0</v>
      </c>
      <c r="CT558" s="953"/>
      <c r="CU558" s="953">
        <f>CU554-CU559-CU560</f>
        <v>0</v>
      </c>
      <c r="CV558" s="953"/>
      <c r="CW558" s="956">
        <f>CW554-CW559-CW560</f>
        <v>0</v>
      </c>
      <c r="CX558" s="956"/>
      <c r="CY558" s="953">
        <f>CY554-CY559-CY560</f>
        <v>0</v>
      </c>
      <c r="CZ558" s="953"/>
      <c r="DA558" s="953">
        <f>DA554-DA559-DA560</f>
        <v>0</v>
      </c>
      <c r="DB558" s="953"/>
      <c r="DC558" s="522">
        <f>DC554-DC559-DC560-DC561</f>
        <v>0</v>
      </c>
      <c r="DD558" s="522">
        <f>DD554-DD559-DD560-DD561</f>
        <v>0</v>
      </c>
      <c r="DE558" s="522">
        <f>DE554-DE559-DE560-DE561</f>
        <v>0</v>
      </c>
      <c r="DF558" s="522">
        <f>DF554-DF559-DF560-DF561</f>
        <v>0</v>
      </c>
      <c r="DG558" s="516">
        <f>SUM(CD558:DF558)</f>
        <v>0</v>
      </c>
    </row>
    <row r="559" spans="2:111">
      <c r="B559" s="518"/>
      <c r="C559" s="521">
        <v>5</v>
      </c>
      <c r="BW559" s="81"/>
      <c r="BX559" s="81"/>
      <c r="BY559" s="81"/>
      <c r="CA559" s="81"/>
      <c r="CC559" s="81"/>
      <c r="CD559" s="691">
        <f t="shared" ref="CD559:CN559" si="663">COUNTIFS($C$4:$C$422,CD$458,$CD$4:$CD$422,$C559,$CF$4:$CF$422,"&gt;0")+COUNTIFS($C$4:$C$422,CD$458,$CD$4:$CD$422,$C559,$CF$4:$CF$422,"&gt;0")</f>
        <v>0</v>
      </c>
      <c r="CE559" s="618">
        <f t="shared" si="663"/>
        <v>0</v>
      </c>
      <c r="CF559" s="618">
        <f t="shared" si="663"/>
        <v>0</v>
      </c>
      <c r="CG559" s="618">
        <f t="shared" si="663"/>
        <v>0</v>
      </c>
      <c r="CH559" s="618">
        <f t="shared" si="663"/>
        <v>0</v>
      </c>
      <c r="CI559" s="618">
        <f t="shared" si="663"/>
        <v>0</v>
      </c>
      <c r="CJ559" s="618">
        <f t="shared" si="663"/>
        <v>0</v>
      </c>
      <c r="CK559" s="618">
        <f t="shared" si="663"/>
        <v>0</v>
      </c>
      <c r="CL559" s="618">
        <f t="shared" si="663"/>
        <v>0</v>
      </c>
      <c r="CM559" s="618">
        <f t="shared" si="663"/>
        <v>0</v>
      </c>
      <c r="CN559" s="618">
        <f t="shared" si="663"/>
        <v>0</v>
      </c>
      <c r="CO559" s="956">
        <f>(COUNTIFS($C$4:$C$422,CO$458,$CB$4:$CB$422,$C559,$CF$4:$CF$422,"&gt;0"))+(COUNTIFS($C$4:$C$422,CP$458,$CB$4:$CB$422,$C559,$CF$4:$CF$422,"&gt;0"))+(COUNTIFS($C$4:$C$422,CO$458,$CD$4:$CD$422,$C559,$CF$4:$CF$422,"&gt;0"))+(COUNTIFS($C$4:$C$422,CP$458,$CD$4:$CD$422,$C559,$CF$4:$CF$422,"&gt;0"))</f>
        <v>0</v>
      </c>
      <c r="CP559" s="956"/>
      <c r="CQ559" s="953">
        <f>(COUNTIFS($C$4:$C$422,CQ$458,$CB$4:$CB$422,$C559,$CF$4:$CF$422,"&gt;0"))+(COUNTIFS($C$4:$C$422,CR$458,$CB$4:$CB$422,$C559,$CF$4:$CF$422,"&gt;0"))+(COUNTIFS($C$4:$C$422,CQ$458,$CD$4:$CD$422,$C559,$CF$4:$CF$422,"&gt;0"))+(COUNTIFS($C$4:$C$422,CR$458,$CD$4:$CD$422,$C559,$CF$4:$CF$422,"&gt;0"))</f>
        <v>0</v>
      </c>
      <c r="CR559" s="953"/>
      <c r="CS559" s="953">
        <f>(COUNTIFS($C$4:$C$422,CS$458,$CB$4:$CB$422,$C559,$CF$4:$CF$422,"&gt;0"))+(COUNTIFS($C$4:$C$422,CT$458,$CB$4:$CB$422,$C559,$CF$4:$CF$422,"&gt;0"))+(COUNTIFS($C$4:$C$422,CS$458,$CD$4:$CD$422,$C559,$CF$4:$CF$422,"&gt;0"))+(COUNTIFS($C$4:$C$422,CT$458,$CD$4:$CD$422,$C559,$CF$4:$CF$422,"&gt;0"))</f>
        <v>0</v>
      </c>
      <c r="CT559" s="953"/>
      <c r="CU559" s="953">
        <f>(COUNTIFS($C$4:$C$422,CU$458,$CB$4:$CB$422,$C559,$CF$4:$CF$422,"&gt;0"))+(COUNTIFS($C$4:$C$422,CV$458,$CB$4:$CB$422,$C559,$CF$4:$CF$422,"&gt;0"))+(COUNTIFS($C$4:$C$422,CU$458,$CD$4:$CD$422,$C559,$CF$4:$CF$422,"&gt;0"))+(COUNTIFS($C$4:$C$422,CV$458,$CD$4:$CD$422,$C559,$CF$4:$CF$422,"&gt;0"))</f>
        <v>0</v>
      </c>
      <c r="CV559" s="953"/>
      <c r="CW559" s="956">
        <f>(COUNTIFS($C$4:$C$422,CW$458,$CB$4:$CB$422,$C559,$CF$4:$CF$422,"&gt;0"))+(COUNTIFS($C$4:$C$422,CX$458,$CB$4:$CB$422,$C559,$CF$4:$CF$422,"&gt;0"))+(COUNTIFS($C$4:$C$422,CW$458,$CD$4:$CD$422,$C559,$CF$4:$CF$422,"&gt;0"))+(COUNTIFS($C$4:$C$422,CX$458,$CD$4:$CD$422,$C559,$CF$4:$CF$422,"&gt;0"))</f>
        <v>0</v>
      </c>
      <c r="CX559" s="956"/>
      <c r="CY559" s="953">
        <f>(COUNTIFS($C$4:$C$422,CY$458,$CB$4:$CB$422,$C559,$CF$4:$CF$422,"&gt;0"))+(COUNTIFS($C$4:$C$422,CZ$458,$CB$4:$CB$422,$C559,$CF$4:$CF$422,"&gt;0"))+(COUNTIFS($C$4:$C$422,CY$458,$CD$4:$CD$422,$C559,$CF$4:$CF$422,"&gt;0"))+(COUNTIFS($C$4:$C$422,CZ$458,$CD$4:$CD$422,$C559,$CF$4:$CF$422,"&gt;0"))</f>
        <v>0</v>
      </c>
      <c r="CZ559" s="953"/>
      <c r="DA559" s="953">
        <f>(COUNTIFS($C$4:$C$422,DA$458,$CB$4:$CB$422,$C559,$CF$4:$CF$422,"&gt;0"))+(COUNTIFS($C$4:$C$422,DB$458,$CB$4:$CB$422,$C559,$CF$4:$CF$422,"&gt;0"))+(COUNTIFS($C$4:$C$422,DA$458,$CD$4:$CD$422,$C559,$CF$4:$CF$422,"&gt;0"))+(COUNTIFS($C$4:$C$422,DB$458,$CD$4:$CD$422,$C559,$CF$4:$CF$422,"&gt;0"))</f>
        <v>0</v>
      </c>
      <c r="DB559" s="953"/>
      <c r="DC559" s="522">
        <f>COUNTIFS($C$4:$C$422,DC$458,$CD$4:$CD$422,$C559,$CF$4:$CF$422,"&gt;0")+COUNTIFS($C$4:$C$422,DC$458,$CD$4:$CD$422,$C559,$CF$4:$CF$422,"&gt;0")</f>
        <v>0</v>
      </c>
      <c r="DD559" s="522">
        <f>COUNTIFS($C$4:$C$422,DD$458,$CD$4:$CD$422,$C559,$CF$4:$CF$422,"&gt;0")+COUNTIFS($C$4:$C$422,DD$458,$CD$4:$CD$422,$C559,$CF$4:$CF$422,"&gt;0")</f>
        <v>0</v>
      </c>
      <c r="DE559" s="522">
        <f>COUNTIFS($C$4:$C$422,DE$458,$CD$4:$CD$422,$C559,$CF$4:$CF$422,"&gt;0")+COUNTIFS($C$4:$C$422,DE$458,$CD$4:$CD$422,$C559,$CF$4:$CF$422,"&gt;0")</f>
        <v>0</v>
      </c>
      <c r="DF559" s="522">
        <f>COUNTIFS($C$4:$C$422,DF$458,$CD$4:$CD$422,$C559,$CF$4:$CF$422,"&gt;0")+COUNTIFS($C$4:$C$422,DF$458,$CD$4:$CD$422,$C559,$CF$4:$CF$422,"&gt;0")</f>
        <v>0</v>
      </c>
      <c r="DG559" s="516">
        <f>SUM(CD559:DF559)</f>
        <v>0</v>
      </c>
    </row>
    <row r="560" spans="2:111">
      <c r="B560" s="518"/>
      <c r="C560" s="521">
        <v>10</v>
      </c>
      <c r="BW560" s="81"/>
      <c r="BX560" s="81"/>
      <c r="BY560" s="81"/>
      <c r="CA560" s="81"/>
      <c r="CC560" s="81"/>
      <c r="CD560" s="691">
        <f t="shared" ref="CD560:CN561" si="664">COUNTIFS($C$4:$C$422,CD$458,$BZ$4:$BZ$422,$C560,$CF$4:$CF$422,"&gt;0")</f>
        <v>0</v>
      </c>
      <c r="CE560" s="618">
        <f t="shared" si="664"/>
        <v>0</v>
      </c>
      <c r="CF560" s="618">
        <f t="shared" si="664"/>
        <v>0</v>
      </c>
      <c r="CG560" s="618">
        <f t="shared" si="664"/>
        <v>0</v>
      </c>
      <c r="CH560" s="618">
        <f t="shared" si="664"/>
        <v>0</v>
      </c>
      <c r="CI560" s="618">
        <f t="shared" si="664"/>
        <v>0</v>
      </c>
      <c r="CJ560" s="618">
        <f t="shared" si="664"/>
        <v>0</v>
      </c>
      <c r="CK560" s="618">
        <f t="shared" si="664"/>
        <v>0</v>
      </c>
      <c r="CL560" s="618">
        <f t="shared" si="664"/>
        <v>0</v>
      </c>
      <c r="CM560" s="618">
        <f t="shared" si="664"/>
        <v>0</v>
      </c>
      <c r="CN560" s="618">
        <f t="shared" si="664"/>
        <v>0</v>
      </c>
      <c r="CO560" s="956">
        <f>(COUNTIFS($C$4:$C$422,CO$458,$CB$4:$CB$422,$C560,$CF$4:$CF$422,"&gt;0"))+(COUNTIFS($C$4:$C$422,CP$458,$CB$4:$CB$422,$C560,$CF$4:$CF$422,"&gt;0"))+(COUNTIFS($C$4:$C$422,CO$458,$CD$4:$CD$422,$C560,$CF$4:$CF$422,"&gt;0"))+(COUNTIFS($C$4:$C$422,CP$458,$CD$4:$CD$422,$C560,$CF$4:$CF$422,"&gt;0"))</f>
        <v>0</v>
      </c>
      <c r="CP560" s="956"/>
      <c r="CQ560" s="953">
        <f>(COUNTIFS($C$4:$C$422,CQ$458,$CB$4:$CB$422,$C560,$CF$4:$CF$422,"&gt;0"))+(COUNTIFS($C$4:$C$422,CR$458,$CB$4:$CB$422,$C560,$CF$4:$CF$422,"&gt;0"))+(COUNTIFS($C$4:$C$422,CQ$458,$CD$4:$CD$422,$C560,$CF$4:$CF$422,"&gt;0"))+(COUNTIFS($C$4:$C$422,CR$458,$CD$4:$CD$422,$C560,$CF$4:$CF$422,"&gt;0"))</f>
        <v>0</v>
      </c>
      <c r="CR560" s="953"/>
      <c r="CS560" s="953">
        <f>(COUNTIFS($C$4:$C$422,CS$458,$CB$4:$CB$422,$C560,$CF$4:$CF$422,"&gt;0"))+(COUNTIFS($C$4:$C$422,CT$458,$CB$4:$CB$422,$C560,$CF$4:$CF$422,"&gt;0"))+(COUNTIFS($C$4:$C$422,CS$458,$CD$4:$CD$422,$C560,$CF$4:$CF$422,"&gt;0"))+(COUNTIFS($C$4:$C$422,CT$458,$CD$4:$CD$422,$C560,$CF$4:$CF$422,"&gt;0"))</f>
        <v>0</v>
      </c>
      <c r="CT560" s="953"/>
      <c r="CU560" s="953">
        <f>(COUNTIFS($C$4:$C$422,CU$458,$CB$4:$CB$422,$C560,$CF$4:$CF$422,"&gt;0"))+(COUNTIFS($C$4:$C$422,CV$458,$CB$4:$CB$422,$C560,$CF$4:$CF$422,"&gt;0"))+(COUNTIFS($C$4:$C$422,CU$458,$CD$4:$CD$422,$C560,$CF$4:$CF$422,"&gt;0"))+(COUNTIFS($C$4:$C$422,CV$458,$CD$4:$CD$422,$C560,$CF$4:$CF$422,"&gt;0"))</f>
        <v>0</v>
      </c>
      <c r="CV560" s="953"/>
      <c r="CW560" s="956">
        <f>(COUNTIFS($C$4:$C$422,CW$458,$CB$4:$CB$422,$C560,$CF$4:$CF$422,"&gt;0"))+(COUNTIFS($C$4:$C$422,CX$458,$CB$4:$CB$422,$C560,$CF$4:$CF$422,"&gt;0"))+(COUNTIFS($C$4:$C$422,CW$458,$CD$4:$CD$422,$C560,$CF$4:$CF$422,"&gt;0"))+(COUNTIFS($C$4:$C$422,CX$458,$CD$4:$CD$422,$C560,$CF$4:$CF$422,"&gt;0"))</f>
        <v>0</v>
      </c>
      <c r="CX560" s="956"/>
      <c r="CY560" s="953">
        <f>(COUNTIFS($C$4:$C$422,CY$458,$CB$4:$CB$422,$C560,$CF$4:$CF$422,"&gt;0"))+(COUNTIFS($C$4:$C$422,CZ$458,$CB$4:$CB$422,$C560,$CF$4:$CF$422,"&gt;0"))+(COUNTIFS($C$4:$C$422,CY$458,$CD$4:$CD$422,$C560,$CF$4:$CF$422,"&gt;0"))+(COUNTIFS($C$4:$C$422,CZ$458,$CD$4:$CD$422,$C560,$CF$4:$CF$422,"&gt;0"))</f>
        <v>0</v>
      </c>
      <c r="CZ560" s="953"/>
      <c r="DA560" s="953">
        <f>(COUNTIFS($C$4:$C$422,DA$458,$CB$4:$CB$422,$C560,$CF$4:$CF$422,"&gt;0"))+(COUNTIFS($C$4:$C$422,DB$458,$CB$4:$CB$422,$C560,$CF$4:$CF$422,"&gt;0"))+(COUNTIFS($C$4:$C$422,DA$458,$CD$4:$CD$422,$C560,$CF$4:$CF$422,"&gt;0"))+(COUNTIFS($C$4:$C$422,DB$458,$CD$4:$CD$422,$C560,$CF$4:$CF$422,"&gt;0"))</f>
        <v>0</v>
      </c>
      <c r="DB560" s="953"/>
      <c r="DC560" s="522">
        <f t="shared" ref="DC560:DF561" si="665">COUNTIFS($C$4:$C$422,DC$458,$BZ$4:$BZ$422,$C560,$CF$4:$CF$422,"&gt;0")</f>
        <v>0</v>
      </c>
      <c r="DD560" s="522">
        <f t="shared" si="665"/>
        <v>0</v>
      </c>
      <c r="DE560" s="522">
        <f t="shared" si="665"/>
        <v>0</v>
      </c>
      <c r="DF560" s="522">
        <f t="shared" si="665"/>
        <v>0</v>
      </c>
      <c r="DG560" s="516">
        <f>SUM(CD560:DF560)</f>
        <v>0</v>
      </c>
    </row>
    <row r="561" spans="2:111">
      <c r="B561" s="518"/>
      <c r="C561" s="521">
        <v>15</v>
      </c>
      <c r="BW561" s="81"/>
      <c r="BX561" s="81"/>
      <c r="BY561" s="81"/>
      <c r="CA561" s="81"/>
      <c r="CC561" s="81"/>
      <c r="CD561" s="691">
        <f t="shared" si="664"/>
        <v>0</v>
      </c>
      <c r="CE561" s="618">
        <f t="shared" si="664"/>
        <v>0</v>
      </c>
      <c r="CF561" s="618">
        <f t="shared" si="664"/>
        <v>0</v>
      </c>
      <c r="CG561" s="618">
        <f t="shared" si="664"/>
        <v>0</v>
      </c>
      <c r="CH561" s="618">
        <f t="shared" si="664"/>
        <v>0</v>
      </c>
      <c r="CI561" s="618">
        <f t="shared" si="664"/>
        <v>0</v>
      </c>
      <c r="CJ561" s="618">
        <f t="shared" si="664"/>
        <v>0</v>
      </c>
      <c r="CK561" s="618">
        <f t="shared" si="664"/>
        <v>0</v>
      </c>
      <c r="CL561" s="618">
        <f t="shared" si="664"/>
        <v>0</v>
      </c>
      <c r="CM561" s="618">
        <f t="shared" si="664"/>
        <v>0</v>
      </c>
      <c r="CN561" s="618">
        <f t="shared" si="664"/>
        <v>0</v>
      </c>
      <c r="CO561" s="957">
        <f>(COUNTIFS($C$4:$C$422,CO$458,$CB$4:$CB$422,$C561,$CF$4:$CF$422,"&gt;0"))+(COUNTIFS($C$4:$C$422,CP$458,$CB$4:$CB$422,$C561,$CF$4:$CF$422,"&gt;0"))+(COUNTIFS($C$4:$C$422,CO$458,$CD$4:$CD$422,$C561,$CF$4:$CF$422,"&gt;0"))+(COUNTIFS($C$4:$C$422,CP$458,$CD$4:$CD$422,$C561,$CF$4:$CF$422,"&gt;0"))</f>
        <v>0</v>
      </c>
      <c r="CP561" s="956"/>
      <c r="CQ561" s="958">
        <f>(COUNTIFS($C$4:$C$422,CQ$458,$CB$4:$CB$422,$C561,$CF$4:$CF$422,"&gt;0"))+(COUNTIFS($C$4:$C$422,CR$458,$CB$4:$CB$422,$C561,$CF$4:$CF$422,"&gt;0"))+(COUNTIFS($C$4:$C$422,CQ$458,$CD$4:$CD$422,$C561,$CF$4:$CF$422,"&gt;0"))+(COUNTIFS($C$4:$C$422,CR$458,$CD$4:$CD$422,$C561,$CF$4:$CF$422,"&gt;0"))</f>
        <v>0</v>
      </c>
      <c r="CR561" s="953"/>
      <c r="CS561" s="958">
        <f>(COUNTIFS($C$4:$C$422,CS$458,$CB$4:$CB$422,$C561,$CF$4:$CF$422,"&gt;0"))+(COUNTIFS($C$4:$C$422,CT$458,$CB$4:$CB$422,$C561,$CF$4:$CF$422,"&gt;0"))+(COUNTIFS($C$4:$C$422,CS$458,$CD$4:$CD$422,$C561,$CF$4:$CF$422,"&gt;0"))+(COUNTIFS($C$4:$C$422,CT$458,$CD$4:$CD$422,$C561,$CF$4:$CF$422,"&gt;0"))</f>
        <v>0</v>
      </c>
      <c r="CT561" s="953"/>
      <c r="CU561" s="958">
        <f>(COUNTIFS($C$4:$C$422,CU$458,$CB$4:$CB$422,$C561,$CF$4:$CF$422,"&gt;0"))+(COUNTIFS($C$4:$C$422,CV$458,$CB$4:$CB$422,$C561,$CF$4:$CF$422,"&gt;0"))+(COUNTIFS($C$4:$C$422,CU$458,$CD$4:$CD$422,$C561,$CF$4:$CF$422,"&gt;0"))+(COUNTIFS($C$4:$C$422,CV$458,$CD$4:$CD$422,$C561,$CF$4:$CF$422,"&gt;0"))</f>
        <v>0</v>
      </c>
      <c r="CV561" s="953"/>
      <c r="CW561" s="957">
        <f>(COUNTIFS($C$4:$C$422,CW$458,$CB$4:$CB$422,$C561,$CF$4:$CF$422,"&gt;0"))+(COUNTIFS($C$4:$C$422,CX$458,$CB$4:$CB$422,$C561,$CF$4:$CF$422,"&gt;0"))+(COUNTIFS($C$4:$C$422,CW$458,$CD$4:$CD$422,$C561,$CF$4:$CF$422,"&gt;0"))+(COUNTIFS($C$4:$C$422,CX$458,$CD$4:$CD$422,$C561,$CF$4:$CF$422,"&gt;0"))</f>
        <v>0</v>
      </c>
      <c r="CX561" s="956"/>
      <c r="CY561" s="958">
        <f>(COUNTIFS($C$4:$C$422,CY$458,$CB$4:$CB$422,$C561,$CF$4:$CF$422,"&gt;0"))+(COUNTIFS($C$4:$C$422,CZ$458,$CB$4:$CB$422,$C561,$CF$4:$CF$422,"&gt;0"))+(COUNTIFS($C$4:$C$422,CY$458,$CD$4:$CD$422,$C561,$CF$4:$CF$422,"&gt;0"))+(COUNTIFS($C$4:$C$422,CZ$458,$CD$4:$CD$422,$C561,$CF$4:$CF$422,"&gt;0"))</f>
        <v>0</v>
      </c>
      <c r="CZ561" s="953"/>
      <c r="DA561" s="958">
        <f>(COUNTIFS($C$4:$C$422,DA$458,$CB$4:$CB$422,$C561,$CF$4:$CF$422,"&gt;0"))+(COUNTIFS($C$4:$C$422,DB$458,$CB$4:$CB$422,$C561,$CF$4:$CF$422,"&gt;0"))+(COUNTIFS($C$4:$C$422,DA$458,$CD$4:$CD$422,$C561,$CF$4:$CF$422,"&gt;0"))+(COUNTIFS($C$4:$C$422,DB$458,$CD$4:$CD$422,$C561,$CF$4:$CF$422,"&gt;0"))</f>
        <v>0</v>
      </c>
      <c r="DB561" s="953"/>
      <c r="DC561" s="522">
        <f t="shared" si="665"/>
        <v>0</v>
      </c>
      <c r="DD561" s="522">
        <f t="shared" si="665"/>
        <v>0</v>
      </c>
      <c r="DE561" s="522">
        <f t="shared" si="665"/>
        <v>0</v>
      </c>
      <c r="DF561" s="522">
        <f t="shared" si="665"/>
        <v>0</v>
      </c>
      <c r="DG561" s="516">
        <f>SUM(CD561:DF561)</f>
        <v>0</v>
      </c>
    </row>
    <row r="562" spans="2:111">
      <c r="B562" s="518" t="s">
        <v>492</v>
      </c>
      <c r="C562" s="520"/>
      <c r="BW562" s="81"/>
      <c r="BX562" s="81"/>
      <c r="BY562" s="81"/>
      <c r="CA562" s="81"/>
      <c r="CC562" s="81"/>
      <c r="CD562" s="692">
        <f t="shared" ref="CD562:CM562" si="666">SUM(CD558:CD561)</f>
        <v>0</v>
      </c>
      <c r="CE562" s="619">
        <f t="shared" si="666"/>
        <v>0</v>
      </c>
      <c r="CF562" s="619">
        <f t="shared" si="666"/>
        <v>0</v>
      </c>
      <c r="CG562" s="619">
        <f t="shared" si="666"/>
        <v>0</v>
      </c>
      <c r="CH562" s="619">
        <f t="shared" si="666"/>
        <v>0</v>
      </c>
      <c r="CI562" s="619">
        <f t="shared" si="666"/>
        <v>0</v>
      </c>
      <c r="CJ562" s="619">
        <f t="shared" si="666"/>
        <v>0</v>
      </c>
      <c r="CK562" s="619">
        <f t="shared" si="666"/>
        <v>0</v>
      </c>
      <c r="CL562" s="619">
        <f t="shared" si="666"/>
        <v>0</v>
      </c>
      <c r="CM562" s="619">
        <f t="shared" si="666"/>
        <v>0</v>
      </c>
      <c r="CN562" s="619">
        <f>SUM(CN558:CN561)</f>
        <v>0</v>
      </c>
      <c r="CO562" s="954">
        <f>SUM(CO558:CP561)</f>
        <v>0</v>
      </c>
      <c r="CP562" s="954"/>
      <c r="CQ562" s="955">
        <f>SUM(CQ558:CR561)</f>
        <v>0</v>
      </c>
      <c r="CR562" s="955"/>
      <c r="CS562" s="955">
        <f>SUM(CS558:CT561)</f>
        <v>0</v>
      </c>
      <c r="CT562" s="955"/>
      <c r="CU562" s="955">
        <f>SUM(CU558:CV561)</f>
        <v>0</v>
      </c>
      <c r="CV562" s="955"/>
      <c r="CW562" s="954">
        <f>SUM(CW558:CX561)</f>
        <v>0</v>
      </c>
      <c r="CX562" s="954"/>
      <c r="CY562" s="955">
        <f>SUM(CY558:CZ561)</f>
        <v>0</v>
      </c>
      <c r="CZ562" s="955"/>
      <c r="DA562" s="955">
        <f>SUM(DA558:DB561)</f>
        <v>0</v>
      </c>
      <c r="DB562" s="955"/>
      <c r="DC562" s="523">
        <f>SUM(DC558:DC561)</f>
        <v>0</v>
      </c>
      <c r="DD562" s="523">
        <f>SUM(DD558:DD561)</f>
        <v>0</v>
      </c>
      <c r="DE562" s="523">
        <f>SUM(DE558:DE561)</f>
        <v>0</v>
      </c>
      <c r="DF562" s="523">
        <f>SUM(DF558:DF561)</f>
        <v>0</v>
      </c>
      <c r="DG562" s="516">
        <f>SUM(CD562:DF562)</f>
        <v>0</v>
      </c>
    </row>
    <row r="563" spans="2:111">
      <c r="BW563" s="81"/>
      <c r="BX563" s="81"/>
      <c r="BY563" s="81"/>
      <c r="CA563" s="81"/>
      <c r="CC563" s="81"/>
      <c r="CX563" s="81"/>
    </row>
    <row r="564" spans="2:111">
      <c r="B564" t="s">
        <v>661</v>
      </c>
      <c r="BW564" s="81"/>
      <c r="BX564" s="81"/>
      <c r="BY564" s="81"/>
      <c r="CA564" s="81"/>
      <c r="CC564" s="81"/>
      <c r="CX564" s="81"/>
    </row>
    <row r="565" spans="2:111">
      <c r="BW565" s="81"/>
      <c r="BX565" s="81"/>
      <c r="BY565" s="81"/>
      <c r="CA565" s="81"/>
      <c r="CC565" s="81"/>
      <c r="CX565" s="81"/>
    </row>
    <row r="566" spans="2:111">
      <c r="B566" s="69">
        <v>1</v>
      </c>
      <c r="C566" s="524">
        <v>0.65</v>
      </c>
      <c r="BW566" s="81"/>
      <c r="BX566" s="81"/>
      <c r="BY566" s="81"/>
      <c r="CA566" s="81"/>
      <c r="CC566" s="81"/>
      <c r="CD566" s="687">
        <f t="shared" ref="CD566:CN575" si="667">COUNTIFS($C$4:$C$422,CD$458,$BN$4:$BN$422,$C566,$CF$4:$CF$422,"&gt;0")</f>
        <v>6</v>
      </c>
      <c r="CE566" s="687">
        <f t="shared" si="667"/>
        <v>2</v>
      </c>
      <c r="CF566" s="687">
        <f t="shared" si="667"/>
        <v>1</v>
      </c>
      <c r="CG566" s="687">
        <f t="shared" si="667"/>
        <v>6</v>
      </c>
      <c r="CH566" s="687">
        <f t="shared" si="667"/>
        <v>3</v>
      </c>
      <c r="CI566" s="687">
        <f t="shared" si="667"/>
        <v>2</v>
      </c>
      <c r="CJ566" s="687">
        <f t="shared" si="667"/>
        <v>0</v>
      </c>
      <c r="CK566" s="687">
        <f t="shared" si="667"/>
        <v>0</v>
      </c>
      <c r="CL566" s="687">
        <f t="shared" si="667"/>
        <v>0</v>
      </c>
      <c r="CM566" s="687">
        <f t="shared" si="667"/>
        <v>0</v>
      </c>
      <c r="CN566" s="687">
        <f t="shared" si="667"/>
        <v>0</v>
      </c>
      <c r="CO566" s="956">
        <f t="shared" ref="CO566:CO601" si="668">(COUNTIFS($C$4:$C$422,CO$458,$BN$4:$BN$422,$C566,$CF$4:$CF$422,"&gt;0"))+(COUNTIFS($C$4:$C$422,CP$458,$BN$4:$BN$422,$C566,$CF$4:$CF$422,"&gt;0"))</f>
        <v>0</v>
      </c>
      <c r="CP566" s="956"/>
      <c r="CQ566" s="953">
        <f t="shared" ref="CQ566:CQ601" si="669">(COUNTIFS($C$4:$C$422,CQ$458,$BN$4:$BN$422,$C566,$CF$4:$CF$422,"&gt;0"))+(COUNTIFS($C$4:$C$422,CR$458,$BN$4:$BN$422,$C566,$CF$4:$CF$422,"&gt;0"))</f>
        <v>24</v>
      </c>
      <c r="CR566" s="953"/>
      <c r="CS566" s="953">
        <f t="shared" ref="CS566:CS601" si="670">(COUNTIFS($C$4:$C$422,CS$458,$BN$4:$BN$422,$C566,$CF$4:$CF$422,"&gt;0"))+(COUNTIFS($C$4:$C$422,CT$458,$BN$4:$BN$422,$C566,$CF$4:$CF$422,"&gt;0"))</f>
        <v>11</v>
      </c>
      <c r="CT566" s="953"/>
      <c r="CU566" s="953">
        <f t="shared" ref="CU566:CU601" si="671">(COUNTIFS($C$4:$C$422,CU$458,$BN$4:$BN$422,$C566,$CF$4:$CF$422,"&gt;0"))+(COUNTIFS($C$4:$C$422,CV$458,$BN$4:$BN$422,$C566,$CF$4:$CF$422,"&gt;0"))</f>
        <v>4</v>
      </c>
      <c r="CV566" s="953"/>
      <c r="CW566" s="953">
        <f t="shared" ref="CW566:CW601" si="672">(COUNTIFS($C$4:$C$422,CW$458,$BN$4:$BN$422,$C566,$CF$4:$CF$422,"&gt;0"))+(COUNTIFS($C$4:$C$422,CX$458,$BN$4:$BN$422,$C566,$CF$4:$CF$422,"&gt;0"))</f>
        <v>2</v>
      </c>
      <c r="CX566" s="953"/>
      <c r="CY566" s="953">
        <f t="shared" ref="CY566:CY601" si="673">(COUNTIFS($C$4:$C$422,CY$458,$BN$4:$BN$422,$C566,$CF$4:$CF$422,"&gt;0"))+(COUNTIFS($C$4:$C$422,CZ$458,$BN$4:$BN$422,$C566,$CF$4:$CF$422,"&gt;0"))</f>
        <v>1</v>
      </c>
      <c r="CZ566" s="953"/>
      <c r="DA566" s="953">
        <f t="shared" ref="DA566:DA601" si="674">(COUNTIFS($C$4:$C$422,DA$458,$BN$4:$BN$422,$C566,$CF$4:$CF$422,"&gt;0"))+(COUNTIFS($C$4:$C$422,DB$458,$BN$4:$BN$422,$C566,$CF$4:$CF$422,"&gt;0"))</f>
        <v>0</v>
      </c>
      <c r="DB566" s="953"/>
      <c r="DC566" s="42">
        <f t="shared" ref="DC566:DF585" si="675">COUNTIFS($C$4:$C$422,DC$458,$O$4:$O$422,$B566,$CF$4:$CF$422,"&gt;0")</f>
        <v>0</v>
      </c>
      <c r="DD566" s="42">
        <f t="shared" si="675"/>
        <v>0</v>
      </c>
      <c r="DE566" s="42">
        <f t="shared" si="675"/>
        <v>0</v>
      </c>
      <c r="DF566" s="42">
        <f t="shared" si="675"/>
        <v>0</v>
      </c>
      <c r="DG566" s="516">
        <f>SUM(CD566:DF566)</f>
        <v>62</v>
      </c>
    </row>
    <row r="567" spans="2:111">
      <c r="B567" s="69">
        <v>1.02</v>
      </c>
      <c r="C567" s="524">
        <v>0.66</v>
      </c>
      <c r="BW567" s="81"/>
      <c r="BX567" s="81"/>
      <c r="BY567" s="81"/>
      <c r="CA567" s="81"/>
      <c r="CC567" s="81"/>
      <c r="CD567" s="687">
        <f t="shared" si="667"/>
        <v>0</v>
      </c>
      <c r="CE567" s="687">
        <f t="shared" si="667"/>
        <v>0</v>
      </c>
      <c r="CF567" s="687">
        <f t="shared" si="667"/>
        <v>0</v>
      </c>
      <c r="CG567" s="687">
        <f t="shared" si="667"/>
        <v>0</v>
      </c>
      <c r="CH567" s="687">
        <f t="shared" si="667"/>
        <v>0</v>
      </c>
      <c r="CI567" s="687">
        <f t="shared" si="667"/>
        <v>0</v>
      </c>
      <c r="CJ567" s="687">
        <f t="shared" si="667"/>
        <v>0</v>
      </c>
      <c r="CK567" s="687">
        <f t="shared" si="667"/>
        <v>0</v>
      </c>
      <c r="CL567" s="687">
        <f t="shared" si="667"/>
        <v>0</v>
      </c>
      <c r="CM567" s="687">
        <f t="shared" si="667"/>
        <v>0</v>
      </c>
      <c r="CN567" s="687">
        <f t="shared" si="667"/>
        <v>0</v>
      </c>
      <c r="CO567" s="956">
        <f t="shared" si="668"/>
        <v>0</v>
      </c>
      <c r="CP567" s="956"/>
      <c r="CQ567" s="953">
        <f t="shared" si="669"/>
        <v>0</v>
      </c>
      <c r="CR567" s="953"/>
      <c r="CS567" s="953">
        <f t="shared" si="670"/>
        <v>0</v>
      </c>
      <c r="CT567" s="953"/>
      <c r="CU567" s="953">
        <f t="shared" si="671"/>
        <v>0</v>
      </c>
      <c r="CV567" s="953"/>
      <c r="CW567" s="953">
        <f t="shared" si="672"/>
        <v>0</v>
      </c>
      <c r="CX567" s="953"/>
      <c r="CY567" s="953">
        <f t="shared" si="673"/>
        <v>0</v>
      </c>
      <c r="CZ567" s="953"/>
      <c r="DA567" s="953">
        <f t="shared" si="674"/>
        <v>0</v>
      </c>
      <c r="DB567" s="953"/>
      <c r="DC567" s="42">
        <f t="shared" si="675"/>
        <v>0</v>
      </c>
      <c r="DD567" s="42">
        <f t="shared" si="675"/>
        <v>0</v>
      </c>
      <c r="DE567" s="42">
        <f t="shared" si="675"/>
        <v>0</v>
      </c>
      <c r="DF567" s="42">
        <f t="shared" si="675"/>
        <v>0</v>
      </c>
      <c r="DG567" s="516">
        <f t="shared" ref="DG567:DG589" si="676">SUM(CD567:DF567)</f>
        <v>0</v>
      </c>
    </row>
    <row r="568" spans="2:111">
      <c r="B568" s="69">
        <v>1.03</v>
      </c>
      <c r="C568" s="524">
        <v>0.67</v>
      </c>
      <c r="BW568" s="81"/>
      <c r="BX568" s="81"/>
      <c r="BY568" s="81"/>
      <c r="CA568" s="81"/>
      <c r="CC568" s="81"/>
      <c r="CD568" s="687">
        <f t="shared" si="667"/>
        <v>0</v>
      </c>
      <c r="CE568" s="687">
        <f t="shared" si="667"/>
        <v>0</v>
      </c>
      <c r="CF568" s="687">
        <f t="shared" si="667"/>
        <v>0</v>
      </c>
      <c r="CG568" s="687">
        <f t="shared" si="667"/>
        <v>0</v>
      </c>
      <c r="CH568" s="687">
        <f t="shared" si="667"/>
        <v>0</v>
      </c>
      <c r="CI568" s="687">
        <f t="shared" si="667"/>
        <v>0</v>
      </c>
      <c r="CJ568" s="687">
        <f t="shared" si="667"/>
        <v>0</v>
      </c>
      <c r="CK568" s="687">
        <f t="shared" si="667"/>
        <v>0</v>
      </c>
      <c r="CL568" s="687">
        <f t="shared" si="667"/>
        <v>0</v>
      </c>
      <c r="CM568" s="687">
        <f t="shared" si="667"/>
        <v>0</v>
      </c>
      <c r="CN568" s="687">
        <f t="shared" si="667"/>
        <v>0</v>
      </c>
      <c r="CO568" s="956">
        <f t="shared" si="668"/>
        <v>0</v>
      </c>
      <c r="CP568" s="956"/>
      <c r="CQ568" s="953">
        <f t="shared" si="669"/>
        <v>0</v>
      </c>
      <c r="CR568" s="953"/>
      <c r="CS568" s="953">
        <f t="shared" si="670"/>
        <v>0</v>
      </c>
      <c r="CT568" s="953"/>
      <c r="CU568" s="953">
        <f t="shared" si="671"/>
        <v>0</v>
      </c>
      <c r="CV568" s="953"/>
      <c r="CW568" s="953">
        <f t="shared" si="672"/>
        <v>0</v>
      </c>
      <c r="CX568" s="953"/>
      <c r="CY568" s="953">
        <f t="shared" si="673"/>
        <v>0</v>
      </c>
      <c r="CZ568" s="953"/>
      <c r="DA568" s="953">
        <f t="shared" si="674"/>
        <v>0</v>
      </c>
      <c r="DB568" s="953"/>
      <c r="DC568" s="42">
        <f t="shared" si="675"/>
        <v>0</v>
      </c>
      <c r="DD568" s="42">
        <f t="shared" si="675"/>
        <v>0</v>
      </c>
      <c r="DE568" s="42">
        <f t="shared" si="675"/>
        <v>0</v>
      </c>
      <c r="DF568" s="42">
        <f t="shared" si="675"/>
        <v>0</v>
      </c>
      <c r="DG568" s="516">
        <f t="shared" si="676"/>
        <v>0</v>
      </c>
    </row>
    <row r="569" spans="2:111">
      <c r="B569" s="69">
        <v>1.05</v>
      </c>
      <c r="C569" s="524">
        <v>0.68300000000000005</v>
      </c>
      <c r="BW569" s="81"/>
      <c r="BX569" s="81"/>
      <c r="BY569" s="81"/>
      <c r="CA569" s="81"/>
      <c r="CC569" s="81"/>
      <c r="CD569" s="687">
        <f t="shared" si="667"/>
        <v>0</v>
      </c>
      <c r="CE569" s="687">
        <f t="shared" si="667"/>
        <v>0</v>
      </c>
      <c r="CF569" s="687">
        <f t="shared" si="667"/>
        <v>0</v>
      </c>
      <c r="CG569" s="687">
        <f t="shared" si="667"/>
        <v>0</v>
      </c>
      <c r="CH569" s="687">
        <f t="shared" si="667"/>
        <v>0</v>
      </c>
      <c r="CI569" s="687">
        <f t="shared" si="667"/>
        <v>0</v>
      </c>
      <c r="CJ569" s="687">
        <f t="shared" si="667"/>
        <v>0</v>
      </c>
      <c r="CK569" s="687">
        <f t="shared" si="667"/>
        <v>0</v>
      </c>
      <c r="CL569" s="687">
        <f t="shared" si="667"/>
        <v>0</v>
      </c>
      <c r="CM569" s="687">
        <f t="shared" si="667"/>
        <v>0</v>
      </c>
      <c r="CN569" s="687">
        <f t="shared" si="667"/>
        <v>0</v>
      </c>
      <c r="CO569" s="956">
        <f t="shared" si="668"/>
        <v>0</v>
      </c>
      <c r="CP569" s="956"/>
      <c r="CQ569" s="953">
        <f t="shared" si="669"/>
        <v>0</v>
      </c>
      <c r="CR569" s="953"/>
      <c r="CS569" s="953">
        <f t="shared" si="670"/>
        <v>0</v>
      </c>
      <c r="CT569" s="953"/>
      <c r="CU569" s="953">
        <f t="shared" si="671"/>
        <v>0</v>
      </c>
      <c r="CV569" s="953"/>
      <c r="CW569" s="953">
        <f t="shared" si="672"/>
        <v>0</v>
      </c>
      <c r="CX569" s="953"/>
      <c r="CY569" s="953">
        <f t="shared" si="673"/>
        <v>0</v>
      </c>
      <c r="CZ569" s="953"/>
      <c r="DA569" s="953">
        <f t="shared" si="674"/>
        <v>0</v>
      </c>
      <c r="DB569" s="953"/>
      <c r="DC569" s="42">
        <f t="shared" si="675"/>
        <v>0</v>
      </c>
      <c r="DD569" s="42">
        <f t="shared" si="675"/>
        <v>0</v>
      </c>
      <c r="DE569" s="42">
        <f t="shared" si="675"/>
        <v>0</v>
      </c>
      <c r="DF569" s="42">
        <f t="shared" si="675"/>
        <v>0</v>
      </c>
      <c r="DG569" s="516">
        <f t="shared" si="676"/>
        <v>0</v>
      </c>
    </row>
    <row r="570" spans="2:111">
      <c r="B570" s="69">
        <v>1.06</v>
      </c>
      <c r="C570" s="524">
        <v>0.69</v>
      </c>
      <c r="BW570" s="81"/>
      <c r="BX570" s="81"/>
      <c r="BY570" s="81"/>
      <c r="CA570" s="81"/>
      <c r="CC570" s="81"/>
      <c r="CD570" s="687">
        <f t="shared" si="667"/>
        <v>0</v>
      </c>
      <c r="CE570" s="687">
        <f t="shared" si="667"/>
        <v>0</v>
      </c>
      <c r="CF570" s="687">
        <f t="shared" si="667"/>
        <v>0</v>
      </c>
      <c r="CG570" s="687">
        <f t="shared" si="667"/>
        <v>0</v>
      </c>
      <c r="CH570" s="687">
        <f t="shared" si="667"/>
        <v>0</v>
      </c>
      <c r="CI570" s="687">
        <f t="shared" si="667"/>
        <v>0</v>
      </c>
      <c r="CJ570" s="687">
        <f t="shared" si="667"/>
        <v>0</v>
      </c>
      <c r="CK570" s="687">
        <f t="shared" si="667"/>
        <v>0</v>
      </c>
      <c r="CL570" s="687">
        <f t="shared" si="667"/>
        <v>0</v>
      </c>
      <c r="CM570" s="687">
        <f t="shared" si="667"/>
        <v>0</v>
      </c>
      <c r="CN570" s="687">
        <f t="shared" si="667"/>
        <v>0</v>
      </c>
      <c r="CO570" s="956">
        <f t="shared" si="668"/>
        <v>0</v>
      </c>
      <c r="CP570" s="956"/>
      <c r="CQ570" s="953">
        <f t="shared" si="669"/>
        <v>0</v>
      </c>
      <c r="CR570" s="953"/>
      <c r="CS570" s="953">
        <f t="shared" si="670"/>
        <v>0</v>
      </c>
      <c r="CT570" s="953"/>
      <c r="CU570" s="953">
        <f t="shared" si="671"/>
        <v>0</v>
      </c>
      <c r="CV570" s="953"/>
      <c r="CW570" s="953">
        <f t="shared" si="672"/>
        <v>0</v>
      </c>
      <c r="CX570" s="953"/>
      <c r="CY570" s="953">
        <f t="shared" si="673"/>
        <v>0</v>
      </c>
      <c r="CZ570" s="953"/>
      <c r="DA570" s="953">
        <f t="shared" si="674"/>
        <v>0</v>
      </c>
      <c r="DB570" s="953"/>
      <c r="DC570" s="42">
        <f t="shared" si="675"/>
        <v>0</v>
      </c>
      <c r="DD570" s="42">
        <f t="shared" si="675"/>
        <v>0</v>
      </c>
      <c r="DE570" s="42">
        <f t="shared" si="675"/>
        <v>0</v>
      </c>
      <c r="DF570" s="42">
        <f t="shared" si="675"/>
        <v>0</v>
      </c>
      <c r="DG570" s="516">
        <f t="shared" si="676"/>
        <v>0</v>
      </c>
    </row>
    <row r="571" spans="2:111">
      <c r="B571" s="69">
        <v>1.08</v>
      </c>
      <c r="C571" s="524">
        <v>0.7</v>
      </c>
      <c r="BW571" s="81"/>
      <c r="BX571" s="81"/>
      <c r="BY571" s="81"/>
      <c r="CA571" s="81"/>
      <c r="CC571" s="81"/>
      <c r="CD571" s="687">
        <f t="shared" si="667"/>
        <v>0</v>
      </c>
      <c r="CE571" s="687">
        <f t="shared" si="667"/>
        <v>0</v>
      </c>
      <c r="CF571" s="687">
        <f t="shared" si="667"/>
        <v>0</v>
      </c>
      <c r="CG571" s="687">
        <f t="shared" si="667"/>
        <v>0</v>
      </c>
      <c r="CH571" s="687">
        <f t="shared" si="667"/>
        <v>0</v>
      </c>
      <c r="CI571" s="687">
        <f t="shared" si="667"/>
        <v>0</v>
      </c>
      <c r="CJ571" s="687">
        <f t="shared" si="667"/>
        <v>0</v>
      </c>
      <c r="CK571" s="687">
        <f t="shared" si="667"/>
        <v>0</v>
      </c>
      <c r="CL571" s="687">
        <f t="shared" si="667"/>
        <v>0</v>
      </c>
      <c r="CM571" s="687">
        <f t="shared" si="667"/>
        <v>0</v>
      </c>
      <c r="CN571" s="687">
        <f t="shared" si="667"/>
        <v>0</v>
      </c>
      <c r="CO571" s="956">
        <f t="shared" si="668"/>
        <v>0</v>
      </c>
      <c r="CP571" s="956"/>
      <c r="CQ571" s="953">
        <f t="shared" si="669"/>
        <v>0</v>
      </c>
      <c r="CR571" s="953"/>
      <c r="CS571" s="953">
        <f t="shared" si="670"/>
        <v>0</v>
      </c>
      <c r="CT571" s="953"/>
      <c r="CU571" s="953">
        <f t="shared" si="671"/>
        <v>0</v>
      </c>
      <c r="CV571" s="953"/>
      <c r="CW571" s="953">
        <f t="shared" si="672"/>
        <v>0</v>
      </c>
      <c r="CX571" s="953"/>
      <c r="CY571" s="953">
        <f t="shared" si="673"/>
        <v>0</v>
      </c>
      <c r="CZ571" s="953"/>
      <c r="DA571" s="953">
        <f t="shared" si="674"/>
        <v>0</v>
      </c>
      <c r="DB571" s="953"/>
      <c r="DC571" s="42">
        <f t="shared" si="675"/>
        <v>0</v>
      </c>
      <c r="DD571" s="42">
        <f t="shared" si="675"/>
        <v>0</v>
      </c>
      <c r="DE571" s="42">
        <f t="shared" si="675"/>
        <v>0</v>
      </c>
      <c r="DF571" s="42">
        <f t="shared" si="675"/>
        <v>0</v>
      </c>
      <c r="DG571" s="516">
        <f t="shared" si="676"/>
        <v>0</v>
      </c>
    </row>
    <row r="572" spans="2:111">
      <c r="B572" s="69">
        <v>1.0900000000000001</v>
      </c>
      <c r="C572" s="524">
        <v>0.71</v>
      </c>
      <c r="BW572" s="81"/>
      <c r="BX572" s="81"/>
      <c r="BY572" s="81"/>
      <c r="CA572" s="81"/>
      <c r="CC572" s="81"/>
      <c r="CD572" s="687">
        <f t="shared" si="667"/>
        <v>0</v>
      </c>
      <c r="CE572" s="687">
        <f t="shared" si="667"/>
        <v>0</v>
      </c>
      <c r="CF572" s="687">
        <f t="shared" si="667"/>
        <v>0</v>
      </c>
      <c r="CG572" s="687">
        <f t="shared" si="667"/>
        <v>0</v>
      </c>
      <c r="CH572" s="687">
        <f t="shared" si="667"/>
        <v>0</v>
      </c>
      <c r="CI572" s="687">
        <f t="shared" si="667"/>
        <v>0</v>
      </c>
      <c r="CJ572" s="687">
        <f t="shared" si="667"/>
        <v>0</v>
      </c>
      <c r="CK572" s="687">
        <f t="shared" si="667"/>
        <v>0</v>
      </c>
      <c r="CL572" s="687">
        <f t="shared" si="667"/>
        <v>0</v>
      </c>
      <c r="CM572" s="687">
        <f t="shared" si="667"/>
        <v>0</v>
      </c>
      <c r="CN572" s="687">
        <f t="shared" si="667"/>
        <v>0</v>
      </c>
      <c r="CO572" s="956">
        <f t="shared" si="668"/>
        <v>0</v>
      </c>
      <c r="CP572" s="956"/>
      <c r="CQ572" s="953">
        <f t="shared" si="669"/>
        <v>0</v>
      </c>
      <c r="CR572" s="953"/>
      <c r="CS572" s="953">
        <f t="shared" si="670"/>
        <v>0</v>
      </c>
      <c r="CT572" s="953"/>
      <c r="CU572" s="953">
        <f t="shared" si="671"/>
        <v>0</v>
      </c>
      <c r="CV572" s="953"/>
      <c r="CW572" s="953">
        <f t="shared" si="672"/>
        <v>0</v>
      </c>
      <c r="CX572" s="953"/>
      <c r="CY572" s="953">
        <f t="shared" si="673"/>
        <v>0</v>
      </c>
      <c r="CZ572" s="953"/>
      <c r="DA572" s="953">
        <f t="shared" si="674"/>
        <v>0</v>
      </c>
      <c r="DB572" s="953"/>
      <c r="DC572" s="42">
        <f t="shared" si="675"/>
        <v>0</v>
      </c>
      <c r="DD572" s="42">
        <f t="shared" si="675"/>
        <v>0</v>
      </c>
      <c r="DE572" s="42">
        <f t="shared" si="675"/>
        <v>0</v>
      </c>
      <c r="DF572" s="42">
        <f t="shared" si="675"/>
        <v>0</v>
      </c>
      <c r="DG572" s="516">
        <f t="shared" si="676"/>
        <v>0</v>
      </c>
    </row>
    <row r="573" spans="2:111">
      <c r="B573" s="69">
        <v>1.1100000000000001</v>
      </c>
      <c r="C573" s="524">
        <v>0.71499999999999997</v>
      </c>
      <c r="BW573" s="81"/>
      <c r="BX573" s="81"/>
      <c r="BY573" s="81"/>
      <c r="CA573" s="81"/>
      <c r="CC573" s="81"/>
      <c r="CD573" s="687">
        <f t="shared" si="667"/>
        <v>0</v>
      </c>
      <c r="CE573" s="687">
        <f t="shared" si="667"/>
        <v>0</v>
      </c>
      <c r="CF573" s="687">
        <f t="shared" si="667"/>
        <v>0</v>
      </c>
      <c r="CG573" s="687">
        <f t="shared" si="667"/>
        <v>0</v>
      </c>
      <c r="CH573" s="687">
        <f t="shared" si="667"/>
        <v>0</v>
      </c>
      <c r="CI573" s="687">
        <f t="shared" si="667"/>
        <v>0</v>
      </c>
      <c r="CJ573" s="687">
        <f t="shared" si="667"/>
        <v>0</v>
      </c>
      <c r="CK573" s="687">
        <f t="shared" si="667"/>
        <v>0</v>
      </c>
      <c r="CL573" s="687">
        <f t="shared" si="667"/>
        <v>0</v>
      </c>
      <c r="CM573" s="687">
        <f t="shared" si="667"/>
        <v>0</v>
      </c>
      <c r="CN573" s="687">
        <f t="shared" si="667"/>
        <v>0</v>
      </c>
      <c r="CO573" s="956">
        <f t="shared" si="668"/>
        <v>0</v>
      </c>
      <c r="CP573" s="956"/>
      <c r="CQ573" s="953">
        <f t="shared" si="669"/>
        <v>0</v>
      </c>
      <c r="CR573" s="953"/>
      <c r="CS573" s="953">
        <f t="shared" si="670"/>
        <v>0</v>
      </c>
      <c r="CT573" s="953"/>
      <c r="CU573" s="953">
        <f t="shared" si="671"/>
        <v>0</v>
      </c>
      <c r="CV573" s="953"/>
      <c r="CW573" s="953">
        <f t="shared" si="672"/>
        <v>0</v>
      </c>
      <c r="CX573" s="953"/>
      <c r="CY573" s="953">
        <f t="shared" si="673"/>
        <v>0</v>
      </c>
      <c r="CZ573" s="953"/>
      <c r="DA573" s="953">
        <f t="shared" si="674"/>
        <v>0</v>
      </c>
      <c r="DB573" s="953"/>
      <c r="DC573" s="42">
        <f t="shared" si="675"/>
        <v>0</v>
      </c>
      <c r="DD573" s="42">
        <f t="shared" si="675"/>
        <v>0</v>
      </c>
      <c r="DE573" s="42">
        <f t="shared" si="675"/>
        <v>0</v>
      </c>
      <c r="DF573" s="42">
        <f t="shared" si="675"/>
        <v>0</v>
      </c>
      <c r="DG573" s="516">
        <f t="shared" si="676"/>
        <v>0</v>
      </c>
    </row>
    <row r="574" spans="2:111">
      <c r="B574" s="69">
        <v>1.1200000000000001</v>
      </c>
      <c r="C574" s="524">
        <v>0.73</v>
      </c>
      <c r="BW574" s="81"/>
      <c r="BX574" s="81"/>
      <c r="BY574" s="81"/>
      <c r="CA574" s="81"/>
      <c r="CC574" s="81"/>
      <c r="CD574" s="687">
        <f t="shared" si="667"/>
        <v>0</v>
      </c>
      <c r="CE574" s="687">
        <f t="shared" si="667"/>
        <v>0</v>
      </c>
      <c r="CF574" s="687">
        <f t="shared" si="667"/>
        <v>0</v>
      </c>
      <c r="CG574" s="687">
        <f t="shared" si="667"/>
        <v>0</v>
      </c>
      <c r="CH574" s="687">
        <f t="shared" si="667"/>
        <v>0</v>
      </c>
      <c r="CI574" s="687">
        <f t="shared" si="667"/>
        <v>0</v>
      </c>
      <c r="CJ574" s="687">
        <f t="shared" si="667"/>
        <v>0</v>
      </c>
      <c r="CK574" s="687">
        <f t="shared" si="667"/>
        <v>0</v>
      </c>
      <c r="CL574" s="687">
        <f t="shared" si="667"/>
        <v>0</v>
      </c>
      <c r="CM574" s="687">
        <f t="shared" si="667"/>
        <v>0</v>
      </c>
      <c r="CN574" s="687">
        <f t="shared" si="667"/>
        <v>0</v>
      </c>
      <c r="CO574" s="956">
        <f t="shared" si="668"/>
        <v>0</v>
      </c>
      <c r="CP574" s="956"/>
      <c r="CQ574" s="953">
        <f t="shared" si="669"/>
        <v>0</v>
      </c>
      <c r="CR574" s="953"/>
      <c r="CS574" s="953">
        <f t="shared" si="670"/>
        <v>0</v>
      </c>
      <c r="CT574" s="953"/>
      <c r="CU574" s="953">
        <f t="shared" si="671"/>
        <v>0</v>
      </c>
      <c r="CV574" s="953"/>
      <c r="CW574" s="953">
        <f t="shared" si="672"/>
        <v>0</v>
      </c>
      <c r="CX574" s="953"/>
      <c r="CY574" s="953">
        <f t="shared" si="673"/>
        <v>0</v>
      </c>
      <c r="CZ574" s="953"/>
      <c r="DA574" s="953">
        <f t="shared" si="674"/>
        <v>0</v>
      </c>
      <c r="DB574" s="953"/>
      <c r="DC574" s="42">
        <f t="shared" si="675"/>
        <v>0</v>
      </c>
      <c r="DD574" s="42">
        <f t="shared" si="675"/>
        <v>0</v>
      </c>
      <c r="DE574" s="42">
        <f t="shared" si="675"/>
        <v>0</v>
      </c>
      <c r="DF574" s="42">
        <f t="shared" si="675"/>
        <v>0</v>
      </c>
      <c r="DG574" s="516">
        <f t="shared" si="676"/>
        <v>0</v>
      </c>
    </row>
    <row r="575" spans="2:111">
      <c r="B575" s="69">
        <v>1.1399999999999999</v>
      </c>
      <c r="C575" s="524">
        <v>0.74</v>
      </c>
      <c r="BW575" s="81"/>
      <c r="BX575" s="81"/>
      <c r="BY575" s="81"/>
      <c r="CA575" s="81"/>
      <c r="CC575" s="81"/>
      <c r="CD575" s="687">
        <f t="shared" si="667"/>
        <v>0</v>
      </c>
      <c r="CE575" s="687">
        <f t="shared" si="667"/>
        <v>0</v>
      </c>
      <c r="CF575" s="687">
        <f t="shared" si="667"/>
        <v>0</v>
      </c>
      <c r="CG575" s="687">
        <f t="shared" si="667"/>
        <v>0</v>
      </c>
      <c r="CH575" s="687">
        <f t="shared" si="667"/>
        <v>0</v>
      </c>
      <c r="CI575" s="687">
        <f t="shared" si="667"/>
        <v>0</v>
      </c>
      <c r="CJ575" s="687">
        <f t="shared" si="667"/>
        <v>0</v>
      </c>
      <c r="CK575" s="687">
        <f t="shared" si="667"/>
        <v>0</v>
      </c>
      <c r="CL575" s="687">
        <f t="shared" si="667"/>
        <v>0</v>
      </c>
      <c r="CM575" s="687">
        <f t="shared" si="667"/>
        <v>0</v>
      </c>
      <c r="CN575" s="687">
        <f t="shared" si="667"/>
        <v>0</v>
      </c>
      <c r="CO575" s="956">
        <f t="shared" si="668"/>
        <v>0</v>
      </c>
      <c r="CP575" s="956"/>
      <c r="CQ575" s="953">
        <f t="shared" si="669"/>
        <v>0</v>
      </c>
      <c r="CR575" s="953"/>
      <c r="CS575" s="953">
        <f t="shared" si="670"/>
        <v>0</v>
      </c>
      <c r="CT575" s="953"/>
      <c r="CU575" s="953">
        <f t="shared" si="671"/>
        <v>0</v>
      </c>
      <c r="CV575" s="953"/>
      <c r="CW575" s="953">
        <f t="shared" si="672"/>
        <v>0</v>
      </c>
      <c r="CX575" s="953"/>
      <c r="CY575" s="953">
        <f t="shared" si="673"/>
        <v>0</v>
      </c>
      <c r="CZ575" s="953"/>
      <c r="DA575" s="953">
        <f t="shared" si="674"/>
        <v>0</v>
      </c>
      <c r="DB575" s="953"/>
      <c r="DC575" s="42">
        <f t="shared" si="675"/>
        <v>0</v>
      </c>
      <c r="DD575" s="42">
        <f t="shared" si="675"/>
        <v>0</v>
      </c>
      <c r="DE575" s="42">
        <f t="shared" si="675"/>
        <v>0</v>
      </c>
      <c r="DF575" s="42">
        <f t="shared" si="675"/>
        <v>0</v>
      </c>
      <c r="DG575" s="516">
        <f t="shared" si="676"/>
        <v>0</v>
      </c>
    </row>
    <row r="576" spans="2:111">
      <c r="B576" s="69">
        <v>1.1499999999999999</v>
      </c>
      <c r="C576" s="524">
        <v>0.75</v>
      </c>
      <c r="BW576" s="81"/>
      <c r="BX576" s="81"/>
      <c r="BY576" s="81"/>
      <c r="CA576" s="81"/>
      <c r="CC576" s="81"/>
      <c r="CD576" s="687">
        <f t="shared" ref="CD576:CN585" si="677">COUNTIFS($C$4:$C$422,CD$458,$BN$4:$BN$422,$C576,$CF$4:$CF$422,"&gt;0")</f>
        <v>0</v>
      </c>
      <c r="CE576" s="687">
        <f t="shared" si="677"/>
        <v>0</v>
      </c>
      <c r="CF576" s="687">
        <f t="shared" si="677"/>
        <v>0</v>
      </c>
      <c r="CG576" s="687">
        <f t="shared" si="677"/>
        <v>0</v>
      </c>
      <c r="CH576" s="687">
        <f t="shared" si="677"/>
        <v>0</v>
      </c>
      <c r="CI576" s="687">
        <f t="shared" si="677"/>
        <v>0</v>
      </c>
      <c r="CJ576" s="687">
        <f t="shared" si="677"/>
        <v>0</v>
      </c>
      <c r="CK576" s="687">
        <f t="shared" si="677"/>
        <v>0</v>
      </c>
      <c r="CL576" s="687">
        <f t="shared" si="677"/>
        <v>0</v>
      </c>
      <c r="CM576" s="687">
        <f t="shared" si="677"/>
        <v>0</v>
      </c>
      <c r="CN576" s="687">
        <f t="shared" si="677"/>
        <v>0</v>
      </c>
      <c r="CO576" s="956">
        <f t="shared" si="668"/>
        <v>0</v>
      </c>
      <c r="CP576" s="956"/>
      <c r="CQ576" s="953">
        <f t="shared" si="669"/>
        <v>0</v>
      </c>
      <c r="CR576" s="953"/>
      <c r="CS576" s="953">
        <f t="shared" si="670"/>
        <v>0</v>
      </c>
      <c r="CT576" s="953"/>
      <c r="CU576" s="953">
        <f t="shared" si="671"/>
        <v>0</v>
      </c>
      <c r="CV576" s="953"/>
      <c r="CW576" s="953">
        <f t="shared" si="672"/>
        <v>0</v>
      </c>
      <c r="CX576" s="953"/>
      <c r="CY576" s="953">
        <f t="shared" si="673"/>
        <v>0</v>
      </c>
      <c r="CZ576" s="953"/>
      <c r="DA576" s="953">
        <f t="shared" si="674"/>
        <v>0</v>
      </c>
      <c r="DB576" s="953"/>
      <c r="DC576" s="42">
        <f t="shared" si="675"/>
        <v>0</v>
      </c>
      <c r="DD576" s="42">
        <f t="shared" si="675"/>
        <v>0</v>
      </c>
      <c r="DE576" s="42">
        <f t="shared" si="675"/>
        <v>0</v>
      </c>
      <c r="DF576" s="42">
        <f t="shared" si="675"/>
        <v>0</v>
      </c>
      <c r="DG576" s="516">
        <f t="shared" si="676"/>
        <v>0</v>
      </c>
    </row>
    <row r="577" spans="2:111">
      <c r="B577" s="69">
        <v>1.17</v>
      </c>
      <c r="C577" s="524">
        <v>0.76</v>
      </c>
      <c r="BW577" s="81"/>
      <c r="BX577" s="81"/>
      <c r="BY577" s="81"/>
      <c r="CA577" s="81"/>
      <c r="CC577" s="81"/>
      <c r="CD577" s="687">
        <f t="shared" si="677"/>
        <v>0</v>
      </c>
      <c r="CE577" s="687">
        <f t="shared" si="677"/>
        <v>0</v>
      </c>
      <c r="CF577" s="687">
        <f t="shared" si="677"/>
        <v>0</v>
      </c>
      <c r="CG577" s="687">
        <f t="shared" si="677"/>
        <v>0</v>
      </c>
      <c r="CH577" s="687">
        <f t="shared" si="677"/>
        <v>0</v>
      </c>
      <c r="CI577" s="687">
        <f t="shared" si="677"/>
        <v>0</v>
      </c>
      <c r="CJ577" s="687">
        <f t="shared" si="677"/>
        <v>0</v>
      </c>
      <c r="CK577" s="687">
        <f t="shared" si="677"/>
        <v>0</v>
      </c>
      <c r="CL577" s="687">
        <f t="shared" si="677"/>
        <v>0</v>
      </c>
      <c r="CM577" s="687">
        <f t="shared" si="677"/>
        <v>0</v>
      </c>
      <c r="CN577" s="687">
        <f t="shared" si="677"/>
        <v>0</v>
      </c>
      <c r="CO577" s="956">
        <f t="shared" si="668"/>
        <v>0</v>
      </c>
      <c r="CP577" s="956"/>
      <c r="CQ577" s="953">
        <f t="shared" si="669"/>
        <v>0</v>
      </c>
      <c r="CR577" s="953"/>
      <c r="CS577" s="953">
        <f t="shared" si="670"/>
        <v>0</v>
      </c>
      <c r="CT577" s="953"/>
      <c r="CU577" s="953">
        <f t="shared" si="671"/>
        <v>0</v>
      </c>
      <c r="CV577" s="953"/>
      <c r="CW577" s="953">
        <f t="shared" si="672"/>
        <v>0</v>
      </c>
      <c r="CX577" s="953"/>
      <c r="CY577" s="953">
        <f t="shared" si="673"/>
        <v>0</v>
      </c>
      <c r="CZ577" s="953"/>
      <c r="DA577" s="953">
        <f t="shared" si="674"/>
        <v>0</v>
      </c>
      <c r="DB577" s="953"/>
      <c r="DC577" s="42">
        <f t="shared" si="675"/>
        <v>0</v>
      </c>
      <c r="DD577" s="42">
        <f t="shared" si="675"/>
        <v>0</v>
      </c>
      <c r="DE577" s="42">
        <f t="shared" si="675"/>
        <v>0</v>
      </c>
      <c r="DF577" s="42">
        <f t="shared" si="675"/>
        <v>0</v>
      </c>
      <c r="DG577" s="516">
        <f t="shared" si="676"/>
        <v>0</v>
      </c>
    </row>
    <row r="578" spans="2:111">
      <c r="B578" s="69">
        <v>1.18</v>
      </c>
      <c r="C578" s="524">
        <v>0.77</v>
      </c>
      <c r="BW578" s="81"/>
      <c r="BX578" s="81"/>
      <c r="BY578" s="81"/>
      <c r="CA578" s="81"/>
      <c r="CC578" s="81"/>
      <c r="CD578" s="687">
        <f t="shared" si="677"/>
        <v>0</v>
      </c>
      <c r="CE578" s="687">
        <f t="shared" si="677"/>
        <v>0</v>
      </c>
      <c r="CF578" s="687">
        <f t="shared" si="677"/>
        <v>0</v>
      </c>
      <c r="CG578" s="687">
        <f t="shared" si="677"/>
        <v>0</v>
      </c>
      <c r="CH578" s="687">
        <f t="shared" si="677"/>
        <v>0</v>
      </c>
      <c r="CI578" s="687">
        <f t="shared" si="677"/>
        <v>0</v>
      </c>
      <c r="CJ578" s="687">
        <f t="shared" si="677"/>
        <v>0</v>
      </c>
      <c r="CK578" s="687">
        <f t="shared" si="677"/>
        <v>0</v>
      </c>
      <c r="CL578" s="687">
        <f t="shared" si="677"/>
        <v>0</v>
      </c>
      <c r="CM578" s="687">
        <f t="shared" si="677"/>
        <v>0</v>
      </c>
      <c r="CN578" s="687">
        <f t="shared" si="677"/>
        <v>0</v>
      </c>
      <c r="CO578" s="956">
        <f t="shared" si="668"/>
        <v>0</v>
      </c>
      <c r="CP578" s="956"/>
      <c r="CQ578" s="953">
        <f t="shared" si="669"/>
        <v>0</v>
      </c>
      <c r="CR578" s="953"/>
      <c r="CS578" s="953">
        <f t="shared" si="670"/>
        <v>0</v>
      </c>
      <c r="CT578" s="953"/>
      <c r="CU578" s="953">
        <f t="shared" si="671"/>
        <v>0</v>
      </c>
      <c r="CV578" s="953"/>
      <c r="CW578" s="953">
        <f t="shared" si="672"/>
        <v>0</v>
      </c>
      <c r="CX578" s="953"/>
      <c r="CY578" s="953">
        <f t="shared" si="673"/>
        <v>0</v>
      </c>
      <c r="CZ578" s="953"/>
      <c r="DA578" s="953">
        <f t="shared" si="674"/>
        <v>0</v>
      </c>
      <c r="DB578" s="953"/>
      <c r="DC578" s="42">
        <f t="shared" si="675"/>
        <v>0</v>
      </c>
      <c r="DD578" s="42">
        <f t="shared" si="675"/>
        <v>0</v>
      </c>
      <c r="DE578" s="42">
        <f t="shared" si="675"/>
        <v>0</v>
      </c>
      <c r="DF578" s="42">
        <f t="shared" si="675"/>
        <v>0</v>
      </c>
      <c r="DG578" s="516">
        <f t="shared" si="676"/>
        <v>0</v>
      </c>
    </row>
    <row r="579" spans="2:111">
      <c r="B579" s="69">
        <v>1.2</v>
      </c>
      <c r="C579" s="524">
        <v>0.78</v>
      </c>
      <c r="BW579" s="81"/>
      <c r="BX579" s="81"/>
      <c r="BY579" s="81"/>
      <c r="CA579" s="81"/>
      <c r="CC579" s="81"/>
      <c r="CD579" s="687">
        <f t="shared" si="677"/>
        <v>0</v>
      </c>
      <c r="CE579" s="687">
        <f t="shared" si="677"/>
        <v>0</v>
      </c>
      <c r="CF579" s="687">
        <f t="shared" si="677"/>
        <v>0</v>
      </c>
      <c r="CG579" s="687">
        <f t="shared" si="677"/>
        <v>0</v>
      </c>
      <c r="CH579" s="687">
        <f t="shared" si="677"/>
        <v>0</v>
      </c>
      <c r="CI579" s="687">
        <f t="shared" si="677"/>
        <v>0</v>
      </c>
      <c r="CJ579" s="687">
        <f t="shared" si="677"/>
        <v>0</v>
      </c>
      <c r="CK579" s="687">
        <f t="shared" si="677"/>
        <v>0</v>
      </c>
      <c r="CL579" s="687">
        <f t="shared" si="677"/>
        <v>0</v>
      </c>
      <c r="CM579" s="687">
        <f t="shared" si="677"/>
        <v>0</v>
      </c>
      <c r="CN579" s="687">
        <f t="shared" si="677"/>
        <v>0</v>
      </c>
      <c r="CO579" s="956">
        <f t="shared" si="668"/>
        <v>0</v>
      </c>
      <c r="CP579" s="956"/>
      <c r="CQ579" s="953">
        <f t="shared" si="669"/>
        <v>0</v>
      </c>
      <c r="CR579" s="953"/>
      <c r="CS579" s="953">
        <f t="shared" si="670"/>
        <v>0</v>
      </c>
      <c r="CT579" s="953"/>
      <c r="CU579" s="953">
        <f t="shared" si="671"/>
        <v>0</v>
      </c>
      <c r="CV579" s="953"/>
      <c r="CW579" s="953">
        <f t="shared" si="672"/>
        <v>0</v>
      </c>
      <c r="CX579" s="953"/>
      <c r="CY579" s="953">
        <f t="shared" si="673"/>
        <v>0</v>
      </c>
      <c r="CZ579" s="953"/>
      <c r="DA579" s="953">
        <f t="shared" si="674"/>
        <v>0</v>
      </c>
      <c r="DB579" s="953"/>
      <c r="DC579" s="42">
        <f t="shared" si="675"/>
        <v>0</v>
      </c>
      <c r="DD579" s="42">
        <f t="shared" si="675"/>
        <v>0</v>
      </c>
      <c r="DE579" s="42">
        <f t="shared" si="675"/>
        <v>0</v>
      </c>
      <c r="DF579" s="42">
        <f t="shared" si="675"/>
        <v>0</v>
      </c>
      <c r="DG579" s="516">
        <f t="shared" si="676"/>
        <v>0</v>
      </c>
    </row>
    <row r="580" spans="2:111">
      <c r="B580" s="69">
        <v>1.22</v>
      </c>
      <c r="C580" s="524">
        <v>0.79</v>
      </c>
      <c r="BW580" s="81"/>
      <c r="BX580" s="81"/>
      <c r="BY580" s="81"/>
      <c r="CA580" s="81"/>
      <c r="CC580" s="81"/>
      <c r="CD580" s="687">
        <f t="shared" si="677"/>
        <v>0</v>
      </c>
      <c r="CE580" s="687">
        <f t="shared" si="677"/>
        <v>0</v>
      </c>
      <c r="CF580" s="687">
        <f t="shared" si="677"/>
        <v>0</v>
      </c>
      <c r="CG580" s="687">
        <f t="shared" si="677"/>
        <v>0</v>
      </c>
      <c r="CH580" s="687">
        <f t="shared" si="677"/>
        <v>0</v>
      </c>
      <c r="CI580" s="687">
        <f t="shared" si="677"/>
        <v>0</v>
      </c>
      <c r="CJ580" s="687">
        <f t="shared" si="677"/>
        <v>0</v>
      </c>
      <c r="CK580" s="687">
        <f t="shared" si="677"/>
        <v>0</v>
      </c>
      <c r="CL580" s="687">
        <f t="shared" si="677"/>
        <v>0</v>
      </c>
      <c r="CM580" s="687">
        <f t="shared" si="677"/>
        <v>0</v>
      </c>
      <c r="CN580" s="687">
        <f t="shared" si="677"/>
        <v>0</v>
      </c>
      <c r="CO580" s="956">
        <f t="shared" si="668"/>
        <v>0</v>
      </c>
      <c r="CP580" s="956"/>
      <c r="CQ580" s="953">
        <f t="shared" si="669"/>
        <v>0</v>
      </c>
      <c r="CR580" s="953"/>
      <c r="CS580" s="953">
        <f t="shared" si="670"/>
        <v>0</v>
      </c>
      <c r="CT580" s="953"/>
      <c r="CU580" s="953">
        <f t="shared" si="671"/>
        <v>0</v>
      </c>
      <c r="CV580" s="953"/>
      <c r="CW580" s="953">
        <f t="shared" si="672"/>
        <v>0</v>
      </c>
      <c r="CX580" s="953"/>
      <c r="CY580" s="953">
        <f t="shared" si="673"/>
        <v>0</v>
      </c>
      <c r="CZ580" s="953"/>
      <c r="DA580" s="953">
        <f t="shared" si="674"/>
        <v>0</v>
      </c>
      <c r="DB580" s="953"/>
      <c r="DC580" s="42">
        <f t="shared" si="675"/>
        <v>0</v>
      </c>
      <c r="DD580" s="42">
        <f t="shared" si="675"/>
        <v>0</v>
      </c>
      <c r="DE580" s="42">
        <f t="shared" si="675"/>
        <v>0</v>
      </c>
      <c r="DF580" s="42">
        <f t="shared" si="675"/>
        <v>0</v>
      </c>
      <c r="DG580" s="516">
        <f t="shared" si="676"/>
        <v>0</v>
      </c>
    </row>
    <row r="581" spans="2:111">
      <c r="B581" s="69">
        <v>1.23</v>
      </c>
      <c r="C581" s="524">
        <v>0.8</v>
      </c>
      <c r="BW581" s="81"/>
      <c r="BX581" s="81"/>
      <c r="BY581" s="81"/>
      <c r="CA581" s="81"/>
      <c r="CC581" s="81"/>
      <c r="CD581" s="687">
        <f t="shared" si="677"/>
        <v>0</v>
      </c>
      <c r="CE581" s="687">
        <f t="shared" si="677"/>
        <v>0</v>
      </c>
      <c r="CF581" s="687">
        <f t="shared" si="677"/>
        <v>0</v>
      </c>
      <c r="CG581" s="687">
        <f t="shared" si="677"/>
        <v>0</v>
      </c>
      <c r="CH581" s="687">
        <f t="shared" si="677"/>
        <v>0</v>
      </c>
      <c r="CI581" s="687">
        <f t="shared" si="677"/>
        <v>0</v>
      </c>
      <c r="CJ581" s="687">
        <f t="shared" si="677"/>
        <v>0</v>
      </c>
      <c r="CK581" s="687">
        <f t="shared" si="677"/>
        <v>0</v>
      </c>
      <c r="CL581" s="687">
        <f t="shared" si="677"/>
        <v>0</v>
      </c>
      <c r="CM581" s="687">
        <f t="shared" si="677"/>
        <v>0</v>
      </c>
      <c r="CN581" s="687">
        <f t="shared" si="677"/>
        <v>0</v>
      </c>
      <c r="CO581" s="956">
        <f t="shared" si="668"/>
        <v>0</v>
      </c>
      <c r="CP581" s="956"/>
      <c r="CQ581" s="953">
        <f t="shared" si="669"/>
        <v>0</v>
      </c>
      <c r="CR581" s="953"/>
      <c r="CS581" s="953">
        <f t="shared" si="670"/>
        <v>0</v>
      </c>
      <c r="CT581" s="953"/>
      <c r="CU581" s="953">
        <f t="shared" si="671"/>
        <v>0</v>
      </c>
      <c r="CV581" s="953"/>
      <c r="CW581" s="953">
        <f t="shared" si="672"/>
        <v>0</v>
      </c>
      <c r="CX581" s="953"/>
      <c r="CY581" s="953">
        <f t="shared" si="673"/>
        <v>0</v>
      </c>
      <c r="CZ581" s="953"/>
      <c r="DA581" s="953">
        <f t="shared" si="674"/>
        <v>0</v>
      </c>
      <c r="DB581" s="953"/>
      <c r="DC581" s="42">
        <f t="shared" si="675"/>
        <v>0</v>
      </c>
      <c r="DD581" s="42">
        <f t="shared" si="675"/>
        <v>0</v>
      </c>
      <c r="DE581" s="42">
        <f t="shared" si="675"/>
        <v>0</v>
      </c>
      <c r="DF581" s="42">
        <f t="shared" si="675"/>
        <v>0</v>
      </c>
      <c r="DG581" s="516">
        <f t="shared" si="676"/>
        <v>0</v>
      </c>
    </row>
    <row r="582" spans="2:111">
      <c r="B582" s="69">
        <v>1.25</v>
      </c>
      <c r="C582" s="524">
        <v>0.81</v>
      </c>
      <c r="BW582" s="81"/>
      <c r="BX582" s="81"/>
      <c r="BY582" s="81"/>
      <c r="CA582" s="81"/>
      <c r="CC582" s="81"/>
      <c r="CD582" s="687">
        <f t="shared" si="677"/>
        <v>0</v>
      </c>
      <c r="CE582" s="687">
        <f t="shared" si="677"/>
        <v>0</v>
      </c>
      <c r="CF582" s="687">
        <f t="shared" si="677"/>
        <v>0</v>
      </c>
      <c r="CG582" s="687">
        <f t="shared" si="677"/>
        <v>0</v>
      </c>
      <c r="CH582" s="687">
        <f t="shared" si="677"/>
        <v>0</v>
      </c>
      <c r="CI582" s="687">
        <f t="shared" si="677"/>
        <v>0</v>
      </c>
      <c r="CJ582" s="687">
        <f t="shared" si="677"/>
        <v>0</v>
      </c>
      <c r="CK582" s="687">
        <f t="shared" si="677"/>
        <v>0</v>
      </c>
      <c r="CL582" s="687">
        <f t="shared" si="677"/>
        <v>0</v>
      </c>
      <c r="CM582" s="687">
        <f t="shared" si="677"/>
        <v>0</v>
      </c>
      <c r="CN582" s="687">
        <f t="shared" si="677"/>
        <v>0</v>
      </c>
      <c r="CO582" s="956">
        <f t="shared" si="668"/>
        <v>0</v>
      </c>
      <c r="CP582" s="956"/>
      <c r="CQ582" s="953">
        <f t="shared" si="669"/>
        <v>0</v>
      </c>
      <c r="CR582" s="953"/>
      <c r="CS582" s="953">
        <f t="shared" si="670"/>
        <v>0</v>
      </c>
      <c r="CT582" s="953"/>
      <c r="CU582" s="953">
        <f t="shared" si="671"/>
        <v>0</v>
      </c>
      <c r="CV582" s="953"/>
      <c r="CW582" s="953">
        <f t="shared" si="672"/>
        <v>0</v>
      </c>
      <c r="CX582" s="953"/>
      <c r="CY582" s="953">
        <f t="shared" si="673"/>
        <v>0</v>
      </c>
      <c r="CZ582" s="953"/>
      <c r="DA582" s="953">
        <f t="shared" si="674"/>
        <v>0</v>
      </c>
      <c r="DB582" s="953"/>
      <c r="DC582" s="42">
        <f t="shared" si="675"/>
        <v>0</v>
      </c>
      <c r="DD582" s="42">
        <f t="shared" si="675"/>
        <v>0</v>
      </c>
      <c r="DE582" s="42">
        <f t="shared" si="675"/>
        <v>0</v>
      </c>
      <c r="DF582" s="42">
        <f t="shared" si="675"/>
        <v>0</v>
      </c>
      <c r="DG582" s="516">
        <f t="shared" si="676"/>
        <v>0</v>
      </c>
    </row>
    <row r="583" spans="2:111">
      <c r="B583" s="69">
        <v>1.26</v>
      </c>
      <c r="C583" s="524">
        <v>0.82</v>
      </c>
      <c r="BW583" s="81"/>
      <c r="BX583" s="81"/>
      <c r="BY583" s="81"/>
      <c r="CA583" s="81"/>
      <c r="CC583" s="81"/>
      <c r="CD583" s="687">
        <f t="shared" si="677"/>
        <v>0</v>
      </c>
      <c r="CE583" s="687">
        <f t="shared" si="677"/>
        <v>0</v>
      </c>
      <c r="CF583" s="687">
        <f t="shared" si="677"/>
        <v>0</v>
      </c>
      <c r="CG583" s="687">
        <f t="shared" si="677"/>
        <v>0</v>
      </c>
      <c r="CH583" s="687">
        <f t="shared" si="677"/>
        <v>0</v>
      </c>
      <c r="CI583" s="687">
        <f t="shared" si="677"/>
        <v>0</v>
      </c>
      <c r="CJ583" s="687">
        <f t="shared" si="677"/>
        <v>0</v>
      </c>
      <c r="CK583" s="687">
        <f t="shared" si="677"/>
        <v>0</v>
      </c>
      <c r="CL583" s="687">
        <f t="shared" si="677"/>
        <v>0</v>
      </c>
      <c r="CM583" s="687">
        <f t="shared" si="677"/>
        <v>0</v>
      </c>
      <c r="CN583" s="687">
        <f t="shared" si="677"/>
        <v>0</v>
      </c>
      <c r="CO583" s="956">
        <f t="shared" si="668"/>
        <v>0</v>
      </c>
      <c r="CP583" s="956"/>
      <c r="CQ583" s="953">
        <f t="shared" si="669"/>
        <v>0</v>
      </c>
      <c r="CR583" s="953"/>
      <c r="CS583" s="953">
        <f t="shared" si="670"/>
        <v>0</v>
      </c>
      <c r="CT583" s="953"/>
      <c r="CU583" s="953">
        <f t="shared" si="671"/>
        <v>0</v>
      </c>
      <c r="CV583" s="953"/>
      <c r="CW583" s="953">
        <f t="shared" si="672"/>
        <v>0</v>
      </c>
      <c r="CX583" s="953"/>
      <c r="CY583" s="953">
        <f t="shared" si="673"/>
        <v>0</v>
      </c>
      <c r="CZ583" s="953"/>
      <c r="DA583" s="953">
        <f t="shared" si="674"/>
        <v>0</v>
      </c>
      <c r="DB583" s="953"/>
      <c r="DC583" s="42">
        <f t="shared" si="675"/>
        <v>0</v>
      </c>
      <c r="DD583" s="42">
        <f t="shared" si="675"/>
        <v>0</v>
      </c>
      <c r="DE583" s="42">
        <f t="shared" si="675"/>
        <v>0</v>
      </c>
      <c r="DF583" s="42">
        <f t="shared" si="675"/>
        <v>0</v>
      </c>
      <c r="DG583" s="516">
        <f t="shared" si="676"/>
        <v>0</v>
      </c>
    </row>
    <row r="584" spans="2:111">
      <c r="B584" s="69">
        <v>1.28</v>
      </c>
      <c r="C584" s="524">
        <v>0.83</v>
      </c>
      <c r="BW584" s="81"/>
      <c r="BX584" s="81"/>
      <c r="BY584" s="81"/>
      <c r="CA584" s="81"/>
      <c r="CC584" s="81"/>
      <c r="CD584" s="687">
        <f t="shared" si="677"/>
        <v>0</v>
      </c>
      <c r="CE584" s="687">
        <f t="shared" si="677"/>
        <v>0</v>
      </c>
      <c r="CF584" s="687">
        <f t="shared" si="677"/>
        <v>0</v>
      </c>
      <c r="CG584" s="687">
        <f t="shared" si="677"/>
        <v>0</v>
      </c>
      <c r="CH584" s="687">
        <f t="shared" si="677"/>
        <v>0</v>
      </c>
      <c r="CI584" s="687">
        <f t="shared" si="677"/>
        <v>0</v>
      </c>
      <c r="CJ584" s="687">
        <f t="shared" si="677"/>
        <v>0</v>
      </c>
      <c r="CK584" s="687">
        <f t="shared" si="677"/>
        <v>0</v>
      </c>
      <c r="CL584" s="687">
        <f t="shared" si="677"/>
        <v>0</v>
      </c>
      <c r="CM584" s="687">
        <f t="shared" si="677"/>
        <v>0</v>
      </c>
      <c r="CN584" s="687">
        <f t="shared" si="677"/>
        <v>0</v>
      </c>
      <c r="CO584" s="956">
        <f t="shared" si="668"/>
        <v>0</v>
      </c>
      <c r="CP584" s="956"/>
      <c r="CQ584" s="953">
        <f t="shared" si="669"/>
        <v>0</v>
      </c>
      <c r="CR584" s="953"/>
      <c r="CS584" s="953">
        <f t="shared" si="670"/>
        <v>0</v>
      </c>
      <c r="CT584" s="953"/>
      <c r="CU584" s="953">
        <f t="shared" si="671"/>
        <v>0</v>
      </c>
      <c r="CV584" s="953"/>
      <c r="CW584" s="953">
        <f t="shared" si="672"/>
        <v>0</v>
      </c>
      <c r="CX584" s="953"/>
      <c r="CY584" s="953">
        <f t="shared" si="673"/>
        <v>0</v>
      </c>
      <c r="CZ584" s="953"/>
      <c r="DA584" s="953">
        <f t="shared" si="674"/>
        <v>0</v>
      </c>
      <c r="DB584" s="953"/>
      <c r="DC584" s="42">
        <f t="shared" si="675"/>
        <v>0</v>
      </c>
      <c r="DD584" s="42">
        <f t="shared" si="675"/>
        <v>0</v>
      </c>
      <c r="DE584" s="42">
        <f t="shared" si="675"/>
        <v>0</v>
      </c>
      <c r="DF584" s="42">
        <f t="shared" si="675"/>
        <v>0</v>
      </c>
      <c r="DG584" s="516">
        <f t="shared" si="676"/>
        <v>0</v>
      </c>
    </row>
    <row r="585" spans="2:111">
      <c r="B585" s="69">
        <v>1.29</v>
      </c>
      <c r="C585" s="524">
        <v>0.84</v>
      </c>
      <c r="BW585" s="81"/>
      <c r="BX585" s="81"/>
      <c r="BY585" s="81"/>
      <c r="CA585" s="81"/>
      <c r="CC585" s="81"/>
      <c r="CD585" s="687">
        <f t="shared" si="677"/>
        <v>0</v>
      </c>
      <c r="CE585" s="687">
        <f t="shared" si="677"/>
        <v>0</v>
      </c>
      <c r="CF585" s="687">
        <f t="shared" si="677"/>
        <v>0</v>
      </c>
      <c r="CG585" s="687">
        <f t="shared" si="677"/>
        <v>0</v>
      </c>
      <c r="CH585" s="687">
        <f t="shared" si="677"/>
        <v>0</v>
      </c>
      <c r="CI585" s="687">
        <f t="shared" si="677"/>
        <v>0</v>
      </c>
      <c r="CJ585" s="687">
        <f t="shared" si="677"/>
        <v>0</v>
      </c>
      <c r="CK585" s="687">
        <f t="shared" si="677"/>
        <v>0</v>
      </c>
      <c r="CL585" s="687">
        <f t="shared" si="677"/>
        <v>0</v>
      </c>
      <c r="CM585" s="687">
        <f t="shared" si="677"/>
        <v>0</v>
      </c>
      <c r="CN585" s="687">
        <f t="shared" si="677"/>
        <v>0</v>
      </c>
      <c r="CO585" s="956">
        <f t="shared" si="668"/>
        <v>0</v>
      </c>
      <c r="CP585" s="956"/>
      <c r="CQ585" s="953">
        <f t="shared" si="669"/>
        <v>0</v>
      </c>
      <c r="CR585" s="953"/>
      <c r="CS585" s="953">
        <f t="shared" si="670"/>
        <v>0</v>
      </c>
      <c r="CT585" s="953"/>
      <c r="CU585" s="953">
        <f t="shared" si="671"/>
        <v>0</v>
      </c>
      <c r="CV585" s="953"/>
      <c r="CW585" s="953">
        <f t="shared" si="672"/>
        <v>0</v>
      </c>
      <c r="CX585" s="953"/>
      <c r="CY585" s="953">
        <f t="shared" si="673"/>
        <v>0</v>
      </c>
      <c r="CZ585" s="953"/>
      <c r="DA585" s="953">
        <f t="shared" si="674"/>
        <v>0</v>
      </c>
      <c r="DB585" s="953"/>
      <c r="DC585" s="42">
        <f t="shared" si="675"/>
        <v>0</v>
      </c>
      <c r="DD585" s="42">
        <f t="shared" si="675"/>
        <v>0</v>
      </c>
      <c r="DE585" s="42">
        <f t="shared" si="675"/>
        <v>0</v>
      </c>
      <c r="DF585" s="42">
        <f t="shared" si="675"/>
        <v>0</v>
      </c>
      <c r="DG585" s="516">
        <f t="shared" si="676"/>
        <v>0</v>
      </c>
    </row>
    <row r="586" spans="2:111">
      <c r="B586" s="69">
        <v>1.31</v>
      </c>
      <c r="C586" s="524">
        <v>0.85</v>
      </c>
      <c r="BW586" s="81"/>
      <c r="BX586" s="81"/>
      <c r="BY586" s="81"/>
      <c r="CA586" s="81"/>
      <c r="CC586" s="81"/>
      <c r="CD586" s="687">
        <f t="shared" ref="CD586:CN595" si="678">COUNTIFS($C$4:$C$422,CD$458,$BN$4:$BN$422,$C586,$CF$4:$CF$422,"&gt;0")</f>
        <v>0</v>
      </c>
      <c r="CE586" s="687">
        <f t="shared" si="678"/>
        <v>0</v>
      </c>
      <c r="CF586" s="687">
        <f t="shared" si="678"/>
        <v>0</v>
      </c>
      <c r="CG586" s="687">
        <f t="shared" si="678"/>
        <v>0</v>
      </c>
      <c r="CH586" s="687">
        <f t="shared" si="678"/>
        <v>0</v>
      </c>
      <c r="CI586" s="687">
        <f t="shared" si="678"/>
        <v>0</v>
      </c>
      <c r="CJ586" s="687">
        <f t="shared" si="678"/>
        <v>0</v>
      </c>
      <c r="CK586" s="687">
        <f t="shared" si="678"/>
        <v>0</v>
      </c>
      <c r="CL586" s="687">
        <f t="shared" si="678"/>
        <v>0</v>
      </c>
      <c r="CM586" s="687">
        <f t="shared" si="678"/>
        <v>0</v>
      </c>
      <c r="CN586" s="687">
        <f t="shared" si="678"/>
        <v>0</v>
      </c>
      <c r="CO586" s="956">
        <f t="shared" si="668"/>
        <v>0</v>
      </c>
      <c r="CP586" s="956"/>
      <c r="CQ586" s="953">
        <f t="shared" si="669"/>
        <v>0</v>
      </c>
      <c r="CR586" s="953"/>
      <c r="CS586" s="953">
        <f t="shared" si="670"/>
        <v>0</v>
      </c>
      <c r="CT586" s="953"/>
      <c r="CU586" s="953">
        <f t="shared" si="671"/>
        <v>0</v>
      </c>
      <c r="CV586" s="953"/>
      <c r="CW586" s="953">
        <f t="shared" si="672"/>
        <v>0</v>
      </c>
      <c r="CX586" s="953"/>
      <c r="CY586" s="953">
        <f t="shared" si="673"/>
        <v>0</v>
      </c>
      <c r="CZ586" s="953"/>
      <c r="DA586" s="953">
        <f t="shared" si="674"/>
        <v>0</v>
      </c>
      <c r="DB586" s="953"/>
      <c r="DC586" s="42">
        <f t="shared" ref="DC586:DF601" si="679">COUNTIFS($C$4:$C$422,DC$458,$O$4:$O$422,$B586,$CF$4:$CF$422,"&gt;0")</f>
        <v>0</v>
      </c>
      <c r="DD586" s="42">
        <f t="shared" si="679"/>
        <v>0</v>
      </c>
      <c r="DE586" s="42">
        <f t="shared" si="679"/>
        <v>0</v>
      </c>
      <c r="DF586" s="42">
        <f t="shared" si="679"/>
        <v>0</v>
      </c>
      <c r="DG586" s="516">
        <f t="shared" si="676"/>
        <v>0</v>
      </c>
    </row>
    <row r="587" spans="2:111">
      <c r="B587" s="69">
        <v>1.32</v>
      </c>
      <c r="C587" s="524">
        <v>0.86</v>
      </c>
      <c r="BW587" s="81"/>
      <c r="BX587" s="81"/>
      <c r="BY587" s="81"/>
      <c r="CA587" s="81"/>
      <c r="CC587" s="81"/>
      <c r="CD587" s="687">
        <f t="shared" si="678"/>
        <v>0</v>
      </c>
      <c r="CE587" s="687">
        <f t="shared" si="678"/>
        <v>0</v>
      </c>
      <c r="CF587" s="687">
        <f t="shared" si="678"/>
        <v>0</v>
      </c>
      <c r="CG587" s="687">
        <f t="shared" si="678"/>
        <v>0</v>
      </c>
      <c r="CH587" s="687">
        <f t="shared" si="678"/>
        <v>0</v>
      </c>
      <c r="CI587" s="687">
        <f t="shared" si="678"/>
        <v>0</v>
      </c>
      <c r="CJ587" s="687">
        <f t="shared" si="678"/>
        <v>0</v>
      </c>
      <c r="CK587" s="687">
        <f t="shared" si="678"/>
        <v>0</v>
      </c>
      <c r="CL587" s="687">
        <f t="shared" si="678"/>
        <v>0</v>
      </c>
      <c r="CM587" s="687">
        <f t="shared" si="678"/>
        <v>0</v>
      </c>
      <c r="CN587" s="687">
        <f t="shared" si="678"/>
        <v>0</v>
      </c>
      <c r="CO587" s="956">
        <f t="shared" si="668"/>
        <v>0</v>
      </c>
      <c r="CP587" s="956"/>
      <c r="CQ587" s="953">
        <f t="shared" si="669"/>
        <v>0</v>
      </c>
      <c r="CR587" s="953"/>
      <c r="CS587" s="953">
        <f t="shared" si="670"/>
        <v>0</v>
      </c>
      <c r="CT587" s="953"/>
      <c r="CU587" s="953">
        <f t="shared" si="671"/>
        <v>0</v>
      </c>
      <c r="CV587" s="953"/>
      <c r="CW587" s="953">
        <f t="shared" si="672"/>
        <v>0</v>
      </c>
      <c r="CX587" s="953"/>
      <c r="CY587" s="953">
        <f t="shared" si="673"/>
        <v>0</v>
      </c>
      <c r="CZ587" s="953"/>
      <c r="DA587" s="953">
        <f t="shared" si="674"/>
        <v>0</v>
      </c>
      <c r="DB587" s="953"/>
      <c r="DC587" s="42">
        <f t="shared" si="679"/>
        <v>0</v>
      </c>
      <c r="DD587" s="42">
        <f t="shared" si="679"/>
        <v>0</v>
      </c>
      <c r="DE587" s="42">
        <f t="shared" si="679"/>
        <v>0</v>
      </c>
      <c r="DF587" s="42">
        <f t="shared" si="679"/>
        <v>0</v>
      </c>
      <c r="DG587" s="516">
        <f t="shared" si="676"/>
        <v>0</v>
      </c>
    </row>
    <row r="588" spans="2:111">
      <c r="B588" s="69">
        <v>1.34</v>
      </c>
      <c r="C588" s="524">
        <v>0.87</v>
      </c>
      <c r="BW588" s="81"/>
      <c r="BX588" s="81"/>
      <c r="BY588" s="81"/>
      <c r="CA588" s="81"/>
      <c r="CC588" s="81"/>
      <c r="CD588" s="687">
        <f t="shared" si="678"/>
        <v>0</v>
      </c>
      <c r="CE588" s="687">
        <f t="shared" si="678"/>
        <v>0</v>
      </c>
      <c r="CF588" s="687">
        <f t="shared" si="678"/>
        <v>0</v>
      </c>
      <c r="CG588" s="687">
        <f t="shared" si="678"/>
        <v>0</v>
      </c>
      <c r="CH588" s="687">
        <f t="shared" si="678"/>
        <v>0</v>
      </c>
      <c r="CI588" s="687">
        <f t="shared" si="678"/>
        <v>0</v>
      </c>
      <c r="CJ588" s="687">
        <f t="shared" si="678"/>
        <v>0</v>
      </c>
      <c r="CK588" s="687">
        <f t="shared" si="678"/>
        <v>0</v>
      </c>
      <c r="CL588" s="687">
        <f t="shared" si="678"/>
        <v>0</v>
      </c>
      <c r="CM588" s="687">
        <f t="shared" si="678"/>
        <v>0</v>
      </c>
      <c r="CN588" s="687">
        <f t="shared" si="678"/>
        <v>0</v>
      </c>
      <c r="CO588" s="956">
        <f t="shared" si="668"/>
        <v>0</v>
      </c>
      <c r="CP588" s="956"/>
      <c r="CQ588" s="953">
        <f t="shared" si="669"/>
        <v>0</v>
      </c>
      <c r="CR588" s="953"/>
      <c r="CS588" s="953">
        <f t="shared" si="670"/>
        <v>0</v>
      </c>
      <c r="CT588" s="953"/>
      <c r="CU588" s="953">
        <f t="shared" si="671"/>
        <v>0</v>
      </c>
      <c r="CV588" s="953"/>
      <c r="CW588" s="953">
        <f t="shared" si="672"/>
        <v>0</v>
      </c>
      <c r="CX588" s="953"/>
      <c r="CY588" s="953">
        <f t="shared" si="673"/>
        <v>0</v>
      </c>
      <c r="CZ588" s="953"/>
      <c r="DA588" s="953">
        <f t="shared" si="674"/>
        <v>0</v>
      </c>
      <c r="DB588" s="953"/>
      <c r="DC588" s="42">
        <f t="shared" si="679"/>
        <v>0</v>
      </c>
      <c r="DD588" s="42">
        <f t="shared" si="679"/>
        <v>0</v>
      </c>
      <c r="DE588" s="42">
        <f t="shared" si="679"/>
        <v>0</v>
      </c>
      <c r="DF588" s="42">
        <f t="shared" si="679"/>
        <v>0</v>
      </c>
      <c r="DG588" s="516">
        <f t="shared" si="676"/>
        <v>0</v>
      </c>
    </row>
    <row r="589" spans="2:111">
      <c r="B589" s="69">
        <v>1.35</v>
      </c>
      <c r="C589" s="524">
        <v>0.88</v>
      </c>
      <c r="BW589" s="81"/>
      <c r="BX589" s="81"/>
      <c r="BY589" s="81"/>
      <c r="CA589" s="81"/>
      <c r="CC589" s="81"/>
      <c r="CD589" s="687">
        <f t="shared" si="678"/>
        <v>0</v>
      </c>
      <c r="CE589" s="687">
        <f t="shared" si="678"/>
        <v>0</v>
      </c>
      <c r="CF589" s="687">
        <f t="shared" si="678"/>
        <v>0</v>
      </c>
      <c r="CG589" s="687">
        <f t="shared" si="678"/>
        <v>0</v>
      </c>
      <c r="CH589" s="687">
        <f t="shared" si="678"/>
        <v>0</v>
      </c>
      <c r="CI589" s="687">
        <f t="shared" si="678"/>
        <v>0</v>
      </c>
      <c r="CJ589" s="687">
        <f t="shared" si="678"/>
        <v>0</v>
      </c>
      <c r="CK589" s="687">
        <f t="shared" si="678"/>
        <v>0</v>
      </c>
      <c r="CL589" s="687">
        <f t="shared" si="678"/>
        <v>0</v>
      </c>
      <c r="CM589" s="687">
        <f t="shared" si="678"/>
        <v>0</v>
      </c>
      <c r="CN589" s="687">
        <f t="shared" si="678"/>
        <v>0</v>
      </c>
      <c r="CO589" s="956">
        <f t="shared" si="668"/>
        <v>0</v>
      </c>
      <c r="CP589" s="956"/>
      <c r="CQ589" s="953">
        <f t="shared" si="669"/>
        <v>0</v>
      </c>
      <c r="CR589" s="953"/>
      <c r="CS589" s="953">
        <f t="shared" si="670"/>
        <v>0</v>
      </c>
      <c r="CT589" s="953"/>
      <c r="CU589" s="953">
        <f t="shared" si="671"/>
        <v>0</v>
      </c>
      <c r="CV589" s="953"/>
      <c r="CW589" s="953">
        <f t="shared" si="672"/>
        <v>0</v>
      </c>
      <c r="CX589" s="953"/>
      <c r="CY589" s="953">
        <f t="shared" si="673"/>
        <v>0</v>
      </c>
      <c r="CZ589" s="953"/>
      <c r="DA589" s="953">
        <f t="shared" si="674"/>
        <v>0</v>
      </c>
      <c r="DB589" s="953"/>
      <c r="DC589" s="42">
        <f t="shared" si="679"/>
        <v>0</v>
      </c>
      <c r="DD589" s="42">
        <f t="shared" si="679"/>
        <v>0</v>
      </c>
      <c r="DE589" s="42">
        <f t="shared" si="679"/>
        <v>0</v>
      </c>
      <c r="DF589" s="42">
        <f t="shared" si="679"/>
        <v>0</v>
      </c>
      <c r="DG589" s="516">
        <f t="shared" si="676"/>
        <v>0</v>
      </c>
    </row>
    <row r="590" spans="2:111">
      <c r="B590" s="69">
        <v>1.37</v>
      </c>
      <c r="C590" s="524">
        <v>0.89</v>
      </c>
      <c r="BW590" s="81"/>
      <c r="BX590" s="81"/>
      <c r="BY590" s="81"/>
      <c r="CA590" s="81"/>
      <c r="CC590" s="81"/>
      <c r="CD590" s="687">
        <f t="shared" si="678"/>
        <v>0</v>
      </c>
      <c r="CE590" s="687">
        <f t="shared" si="678"/>
        <v>0</v>
      </c>
      <c r="CF590" s="687">
        <f t="shared" si="678"/>
        <v>0</v>
      </c>
      <c r="CG590" s="687">
        <f t="shared" si="678"/>
        <v>0</v>
      </c>
      <c r="CH590" s="687">
        <f t="shared" si="678"/>
        <v>0</v>
      </c>
      <c r="CI590" s="687">
        <f t="shared" si="678"/>
        <v>0</v>
      </c>
      <c r="CJ590" s="687">
        <f t="shared" si="678"/>
        <v>0</v>
      </c>
      <c r="CK590" s="687">
        <f t="shared" si="678"/>
        <v>0</v>
      </c>
      <c r="CL590" s="687">
        <f t="shared" si="678"/>
        <v>0</v>
      </c>
      <c r="CM590" s="687">
        <f t="shared" si="678"/>
        <v>0</v>
      </c>
      <c r="CN590" s="687">
        <f t="shared" si="678"/>
        <v>0</v>
      </c>
      <c r="CO590" s="956">
        <f t="shared" si="668"/>
        <v>0</v>
      </c>
      <c r="CP590" s="956"/>
      <c r="CQ590" s="953">
        <f t="shared" si="669"/>
        <v>0</v>
      </c>
      <c r="CR590" s="953"/>
      <c r="CS590" s="953">
        <f t="shared" si="670"/>
        <v>0</v>
      </c>
      <c r="CT590" s="953"/>
      <c r="CU590" s="953">
        <f t="shared" si="671"/>
        <v>0</v>
      </c>
      <c r="CV590" s="953"/>
      <c r="CW590" s="953">
        <f t="shared" si="672"/>
        <v>0</v>
      </c>
      <c r="CX590" s="953"/>
      <c r="CY590" s="953">
        <f t="shared" si="673"/>
        <v>0</v>
      </c>
      <c r="CZ590" s="953"/>
      <c r="DA590" s="953">
        <f t="shared" si="674"/>
        <v>0</v>
      </c>
      <c r="DB590" s="953"/>
      <c r="DC590" s="42">
        <f t="shared" si="679"/>
        <v>0</v>
      </c>
      <c r="DD590" s="42">
        <f t="shared" si="679"/>
        <v>0</v>
      </c>
      <c r="DE590" s="42">
        <f t="shared" si="679"/>
        <v>0</v>
      </c>
      <c r="DF590" s="42">
        <f t="shared" si="679"/>
        <v>0</v>
      </c>
      <c r="DG590" s="516">
        <f t="shared" ref="DG590:DG602" si="680">SUM(CD590:DF590)</f>
        <v>0</v>
      </c>
    </row>
    <row r="591" spans="2:111">
      <c r="B591" s="69">
        <v>1.38</v>
      </c>
      <c r="C591" s="524">
        <v>0.9</v>
      </c>
      <c r="BW591" s="81"/>
      <c r="BX591" s="81"/>
      <c r="BY591" s="81"/>
      <c r="CA591" s="81"/>
      <c r="CC591" s="81"/>
      <c r="CD591" s="687">
        <f t="shared" si="678"/>
        <v>0</v>
      </c>
      <c r="CE591" s="687">
        <f t="shared" si="678"/>
        <v>0</v>
      </c>
      <c r="CF591" s="687">
        <f t="shared" si="678"/>
        <v>0</v>
      </c>
      <c r="CG591" s="687">
        <f t="shared" si="678"/>
        <v>0</v>
      </c>
      <c r="CH591" s="687">
        <f t="shared" si="678"/>
        <v>0</v>
      </c>
      <c r="CI591" s="687">
        <f t="shared" si="678"/>
        <v>0</v>
      </c>
      <c r="CJ591" s="687">
        <f t="shared" si="678"/>
        <v>0</v>
      </c>
      <c r="CK591" s="687">
        <f t="shared" si="678"/>
        <v>0</v>
      </c>
      <c r="CL591" s="687">
        <f t="shared" si="678"/>
        <v>0</v>
      </c>
      <c r="CM591" s="687">
        <f t="shared" si="678"/>
        <v>0</v>
      </c>
      <c r="CN591" s="687">
        <f t="shared" si="678"/>
        <v>0</v>
      </c>
      <c r="CO591" s="956">
        <f t="shared" si="668"/>
        <v>0</v>
      </c>
      <c r="CP591" s="956"/>
      <c r="CQ591" s="953">
        <f t="shared" si="669"/>
        <v>0</v>
      </c>
      <c r="CR591" s="953"/>
      <c r="CS591" s="953">
        <f t="shared" si="670"/>
        <v>0</v>
      </c>
      <c r="CT591" s="953"/>
      <c r="CU591" s="953">
        <f t="shared" si="671"/>
        <v>0</v>
      </c>
      <c r="CV591" s="953"/>
      <c r="CW591" s="953">
        <f t="shared" si="672"/>
        <v>0</v>
      </c>
      <c r="CX591" s="953"/>
      <c r="CY591" s="953">
        <f t="shared" si="673"/>
        <v>0</v>
      </c>
      <c r="CZ591" s="953"/>
      <c r="DA591" s="953">
        <f t="shared" si="674"/>
        <v>0</v>
      </c>
      <c r="DB591" s="953"/>
      <c r="DC591" s="42">
        <f t="shared" si="679"/>
        <v>0</v>
      </c>
      <c r="DD591" s="42">
        <f t="shared" si="679"/>
        <v>0</v>
      </c>
      <c r="DE591" s="42">
        <f t="shared" si="679"/>
        <v>0</v>
      </c>
      <c r="DF591" s="42">
        <f t="shared" si="679"/>
        <v>0</v>
      </c>
      <c r="DG591" s="516">
        <f t="shared" si="680"/>
        <v>0</v>
      </c>
    </row>
    <row r="592" spans="2:111">
      <c r="B592" s="69">
        <v>1.4</v>
      </c>
      <c r="C592" s="524">
        <v>0.91</v>
      </c>
      <c r="BW592" s="81"/>
      <c r="BX592" s="81"/>
      <c r="BY592" s="81"/>
      <c r="CA592" s="81"/>
      <c r="CC592" s="81"/>
      <c r="CD592" s="687">
        <f t="shared" si="678"/>
        <v>0</v>
      </c>
      <c r="CE592" s="687">
        <f t="shared" si="678"/>
        <v>0</v>
      </c>
      <c r="CF592" s="687">
        <f t="shared" si="678"/>
        <v>0</v>
      </c>
      <c r="CG592" s="687">
        <f t="shared" si="678"/>
        <v>0</v>
      </c>
      <c r="CH592" s="687">
        <f t="shared" si="678"/>
        <v>0</v>
      </c>
      <c r="CI592" s="687">
        <f t="shared" si="678"/>
        <v>0</v>
      </c>
      <c r="CJ592" s="687">
        <f t="shared" si="678"/>
        <v>0</v>
      </c>
      <c r="CK592" s="687">
        <f t="shared" si="678"/>
        <v>0</v>
      </c>
      <c r="CL592" s="687">
        <f t="shared" si="678"/>
        <v>0</v>
      </c>
      <c r="CM592" s="687">
        <f t="shared" si="678"/>
        <v>0</v>
      </c>
      <c r="CN592" s="687">
        <f t="shared" si="678"/>
        <v>0</v>
      </c>
      <c r="CO592" s="956">
        <f t="shared" si="668"/>
        <v>0</v>
      </c>
      <c r="CP592" s="956"/>
      <c r="CQ592" s="953">
        <f t="shared" si="669"/>
        <v>0</v>
      </c>
      <c r="CR592" s="953"/>
      <c r="CS592" s="953">
        <f t="shared" si="670"/>
        <v>0</v>
      </c>
      <c r="CT592" s="953"/>
      <c r="CU592" s="953">
        <f t="shared" si="671"/>
        <v>0</v>
      </c>
      <c r="CV592" s="953"/>
      <c r="CW592" s="953">
        <f t="shared" si="672"/>
        <v>0</v>
      </c>
      <c r="CX592" s="953"/>
      <c r="CY592" s="953">
        <f t="shared" si="673"/>
        <v>0</v>
      </c>
      <c r="CZ592" s="953"/>
      <c r="DA592" s="953">
        <f t="shared" si="674"/>
        <v>0</v>
      </c>
      <c r="DB592" s="953"/>
      <c r="DC592" s="42">
        <f t="shared" si="679"/>
        <v>0</v>
      </c>
      <c r="DD592" s="42">
        <f t="shared" si="679"/>
        <v>0</v>
      </c>
      <c r="DE592" s="42">
        <f t="shared" si="679"/>
        <v>0</v>
      </c>
      <c r="DF592" s="42">
        <f t="shared" si="679"/>
        <v>0</v>
      </c>
      <c r="DG592" s="516">
        <f t="shared" si="680"/>
        <v>0</v>
      </c>
    </row>
    <row r="593" spans="2:111">
      <c r="B593" s="69">
        <v>1.42</v>
      </c>
      <c r="C593" s="524">
        <v>0.92</v>
      </c>
      <c r="BW593" s="81"/>
      <c r="BX593" s="81"/>
      <c r="BY593" s="81"/>
      <c r="CA593" s="81"/>
      <c r="CC593" s="81"/>
      <c r="CD593" s="687">
        <f t="shared" si="678"/>
        <v>0</v>
      </c>
      <c r="CE593" s="687">
        <f t="shared" si="678"/>
        <v>0</v>
      </c>
      <c r="CF593" s="687">
        <f t="shared" si="678"/>
        <v>0</v>
      </c>
      <c r="CG593" s="687">
        <f t="shared" si="678"/>
        <v>0</v>
      </c>
      <c r="CH593" s="687">
        <f t="shared" si="678"/>
        <v>0</v>
      </c>
      <c r="CI593" s="687">
        <f t="shared" si="678"/>
        <v>0</v>
      </c>
      <c r="CJ593" s="687">
        <f t="shared" si="678"/>
        <v>0</v>
      </c>
      <c r="CK593" s="687">
        <f t="shared" si="678"/>
        <v>0</v>
      </c>
      <c r="CL593" s="687">
        <f t="shared" si="678"/>
        <v>0</v>
      </c>
      <c r="CM593" s="687">
        <f t="shared" si="678"/>
        <v>0</v>
      </c>
      <c r="CN593" s="687">
        <f t="shared" si="678"/>
        <v>0</v>
      </c>
      <c r="CO593" s="956">
        <f t="shared" si="668"/>
        <v>0</v>
      </c>
      <c r="CP593" s="956"/>
      <c r="CQ593" s="953">
        <f t="shared" si="669"/>
        <v>0</v>
      </c>
      <c r="CR593" s="953"/>
      <c r="CS593" s="953">
        <f t="shared" si="670"/>
        <v>0</v>
      </c>
      <c r="CT593" s="953"/>
      <c r="CU593" s="953">
        <f t="shared" si="671"/>
        <v>0</v>
      </c>
      <c r="CV593" s="953"/>
      <c r="CW593" s="953">
        <f t="shared" si="672"/>
        <v>0</v>
      </c>
      <c r="CX593" s="953"/>
      <c r="CY593" s="953">
        <f t="shared" si="673"/>
        <v>0</v>
      </c>
      <c r="CZ593" s="953"/>
      <c r="DA593" s="953">
        <f t="shared" si="674"/>
        <v>0</v>
      </c>
      <c r="DB593" s="953"/>
      <c r="DC593" s="42">
        <f t="shared" si="679"/>
        <v>0</v>
      </c>
      <c r="DD593" s="42">
        <f t="shared" si="679"/>
        <v>0</v>
      </c>
      <c r="DE593" s="42">
        <f t="shared" si="679"/>
        <v>0</v>
      </c>
      <c r="DF593" s="42">
        <f t="shared" si="679"/>
        <v>0</v>
      </c>
      <c r="DG593" s="516">
        <f t="shared" si="680"/>
        <v>0</v>
      </c>
    </row>
    <row r="594" spans="2:111">
      <c r="B594" s="69">
        <v>1.43</v>
      </c>
      <c r="C594" s="524">
        <v>0.93</v>
      </c>
      <c r="BW594" s="81"/>
      <c r="BX594" s="81"/>
      <c r="BY594" s="81"/>
      <c r="CA594" s="81"/>
      <c r="CC594" s="81"/>
      <c r="CD594" s="687">
        <f t="shared" si="678"/>
        <v>0</v>
      </c>
      <c r="CE594" s="687">
        <f t="shared" si="678"/>
        <v>0</v>
      </c>
      <c r="CF594" s="687">
        <f t="shared" si="678"/>
        <v>0</v>
      </c>
      <c r="CG594" s="687">
        <f t="shared" si="678"/>
        <v>0</v>
      </c>
      <c r="CH594" s="687">
        <f t="shared" si="678"/>
        <v>0</v>
      </c>
      <c r="CI594" s="687">
        <f t="shared" si="678"/>
        <v>0</v>
      </c>
      <c r="CJ594" s="687">
        <f t="shared" si="678"/>
        <v>0</v>
      </c>
      <c r="CK594" s="687">
        <f t="shared" si="678"/>
        <v>0</v>
      </c>
      <c r="CL594" s="687">
        <f t="shared" si="678"/>
        <v>0</v>
      </c>
      <c r="CM594" s="687">
        <f t="shared" si="678"/>
        <v>0</v>
      </c>
      <c r="CN594" s="687">
        <f t="shared" si="678"/>
        <v>0</v>
      </c>
      <c r="CO594" s="956">
        <f t="shared" si="668"/>
        <v>0</v>
      </c>
      <c r="CP594" s="956"/>
      <c r="CQ594" s="953">
        <f t="shared" si="669"/>
        <v>0</v>
      </c>
      <c r="CR594" s="953"/>
      <c r="CS594" s="953">
        <f t="shared" si="670"/>
        <v>0</v>
      </c>
      <c r="CT594" s="953"/>
      <c r="CU594" s="953">
        <f t="shared" si="671"/>
        <v>0</v>
      </c>
      <c r="CV594" s="953"/>
      <c r="CW594" s="953">
        <f t="shared" si="672"/>
        <v>0</v>
      </c>
      <c r="CX594" s="953"/>
      <c r="CY594" s="953">
        <f t="shared" si="673"/>
        <v>0</v>
      </c>
      <c r="CZ594" s="953"/>
      <c r="DA594" s="953">
        <f t="shared" si="674"/>
        <v>0</v>
      </c>
      <c r="DB594" s="953"/>
      <c r="DC594" s="42">
        <f t="shared" si="679"/>
        <v>0</v>
      </c>
      <c r="DD594" s="42">
        <f t="shared" si="679"/>
        <v>0</v>
      </c>
      <c r="DE594" s="42">
        <f t="shared" si="679"/>
        <v>0</v>
      </c>
      <c r="DF594" s="42">
        <f t="shared" si="679"/>
        <v>0</v>
      </c>
      <c r="DG594" s="516">
        <f t="shared" si="680"/>
        <v>0</v>
      </c>
    </row>
    <row r="595" spans="2:111">
      <c r="B595" s="69">
        <v>1.45</v>
      </c>
      <c r="C595" s="524">
        <v>0.94</v>
      </c>
      <c r="BW595" s="81"/>
      <c r="BX595" s="81"/>
      <c r="BY595" s="81"/>
      <c r="CA595" s="81"/>
      <c r="CC595" s="81"/>
      <c r="CD595" s="687">
        <f t="shared" si="678"/>
        <v>0</v>
      </c>
      <c r="CE595" s="687">
        <f t="shared" si="678"/>
        <v>0</v>
      </c>
      <c r="CF595" s="687">
        <f t="shared" si="678"/>
        <v>0</v>
      </c>
      <c r="CG595" s="687">
        <f t="shared" si="678"/>
        <v>0</v>
      </c>
      <c r="CH595" s="687">
        <f t="shared" si="678"/>
        <v>0</v>
      </c>
      <c r="CI595" s="687">
        <f t="shared" si="678"/>
        <v>0</v>
      </c>
      <c r="CJ595" s="687">
        <f t="shared" si="678"/>
        <v>0</v>
      </c>
      <c r="CK595" s="687">
        <f t="shared" si="678"/>
        <v>0</v>
      </c>
      <c r="CL595" s="687">
        <f t="shared" si="678"/>
        <v>0</v>
      </c>
      <c r="CM595" s="687">
        <f t="shared" si="678"/>
        <v>0</v>
      </c>
      <c r="CN595" s="687">
        <f t="shared" si="678"/>
        <v>0</v>
      </c>
      <c r="CO595" s="956">
        <f t="shared" si="668"/>
        <v>0</v>
      </c>
      <c r="CP595" s="956"/>
      <c r="CQ595" s="953">
        <f t="shared" si="669"/>
        <v>0</v>
      </c>
      <c r="CR595" s="953"/>
      <c r="CS595" s="953">
        <f t="shared" si="670"/>
        <v>0</v>
      </c>
      <c r="CT595" s="953"/>
      <c r="CU595" s="953">
        <f t="shared" si="671"/>
        <v>0</v>
      </c>
      <c r="CV595" s="953"/>
      <c r="CW595" s="953">
        <f t="shared" si="672"/>
        <v>0</v>
      </c>
      <c r="CX595" s="953"/>
      <c r="CY595" s="953">
        <f t="shared" si="673"/>
        <v>0</v>
      </c>
      <c r="CZ595" s="953"/>
      <c r="DA595" s="953">
        <f t="shared" si="674"/>
        <v>0</v>
      </c>
      <c r="DB595" s="953"/>
      <c r="DC595" s="42">
        <f t="shared" si="679"/>
        <v>0</v>
      </c>
      <c r="DD595" s="42">
        <f t="shared" si="679"/>
        <v>0</v>
      </c>
      <c r="DE595" s="42">
        <f t="shared" si="679"/>
        <v>0</v>
      </c>
      <c r="DF595" s="42">
        <f t="shared" si="679"/>
        <v>0</v>
      </c>
      <c r="DG595" s="516">
        <f t="shared" si="680"/>
        <v>0</v>
      </c>
    </row>
    <row r="596" spans="2:111">
      <c r="B596" s="69">
        <v>1.46</v>
      </c>
      <c r="C596" s="524">
        <v>0.95</v>
      </c>
      <c r="BW596" s="81"/>
      <c r="BX596" s="81"/>
      <c r="BY596" s="81"/>
      <c r="CA596" s="81"/>
      <c r="CC596" s="81"/>
      <c r="CD596" s="687">
        <f t="shared" ref="CD596:CN601" si="681">COUNTIFS($C$4:$C$422,CD$458,$BN$4:$BN$422,$C596,$CF$4:$CF$422,"&gt;0")</f>
        <v>0</v>
      </c>
      <c r="CE596" s="687">
        <f t="shared" si="681"/>
        <v>0</v>
      </c>
      <c r="CF596" s="687">
        <f t="shared" si="681"/>
        <v>0</v>
      </c>
      <c r="CG596" s="687">
        <f t="shared" si="681"/>
        <v>0</v>
      </c>
      <c r="CH596" s="687">
        <f t="shared" si="681"/>
        <v>0</v>
      </c>
      <c r="CI596" s="687">
        <f t="shared" si="681"/>
        <v>0</v>
      </c>
      <c r="CJ596" s="687">
        <f t="shared" si="681"/>
        <v>0</v>
      </c>
      <c r="CK596" s="687">
        <f t="shared" si="681"/>
        <v>0</v>
      </c>
      <c r="CL596" s="687">
        <f t="shared" si="681"/>
        <v>0</v>
      </c>
      <c r="CM596" s="687">
        <f t="shared" si="681"/>
        <v>0</v>
      </c>
      <c r="CN596" s="687">
        <f t="shared" si="681"/>
        <v>0</v>
      </c>
      <c r="CO596" s="956">
        <f t="shared" si="668"/>
        <v>0</v>
      </c>
      <c r="CP596" s="956"/>
      <c r="CQ596" s="953">
        <f t="shared" si="669"/>
        <v>0</v>
      </c>
      <c r="CR596" s="953"/>
      <c r="CS596" s="953">
        <f t="shared" si="670"/>
        <v>0</v>
      </c>
      <c r="CT596" s="953"/>
      <c r="CU596" s="953">
        <f t="shared" si="671"/>
        <v>0</v>
      </c>
      <c r="CV596" s="953"/>
      <c r="CW596" s="953">
        <f t="shared" si="672"/>
        <v>0</v>
      </c>
      <c r="CX596" s="953"/>
      <c r="CY596" s="953">
        <f t="shared" si="673"/>
        <v>0</v>
      </c>
      <c r="CZ596" s="953"/>
      <c r="DA596" s="953">
        <f t="shared" si="674"/>
        <v>0</v>
      </c>
      <c r="DB596" s="953"/>
      <c r="DC596" s="42">
        <f t="shared" si="679"/>
        <v>0</v>
      </c>
      <c r="DD596" s="42">
        <f t="shared" si="679"/>
        <v>0</v>
      </c>
      <c r="DE596" s="42">
        <f t="shared" si="679"/>
        <v>0</v>
      </c>
      <c r="DF596" s="42">
        <f t="shared" si="679"/>
        <v>0</v>
      </c>
      <c r="DG596" s="516">
        <f t="shared" si="680"/>
        <v>0</v>
      </c>
    </row>
    <row r="597" spans="2:111">
      <c r="B597" s="69">
        <v>1.48</v>
      </c>
      <c r="C597" s="524">
        <v>0.96</v>
      </c>
      <c r="BW597" s="81"/>
      <c r="BX597" s="81"/>
      <c r="BY597" s="81"/>
      <c r="CA597" s="81"/>
      <c r="CC597" s="81"/>
      <c r="CD597" s="687">
        <f t="shared" si="681"/>
        <v>0</v>
      </c>
      <c r="CE597" s="687">
        <f t="shared" si="681"/>
        <v>0</v>
      </c>
      <c r="CF597" s="687">
        <f t="shared" si="681"/>
        <v>0</v>
      </c>
      <c r="CG597" s="687">
        <f t="shared" si="681"/>
        <v>0</v>
      </c>
      <c r="CH597" s="687">
        <f t="shared" si="681"/>
        <v>0</v>
      </c>
      <c r="CI597" s="687">
        <f t="shared" si="681"/>
        <v>0</v>
      </c>
      <c r="CJ597" s="687">
        <f t="shared" si="681"/>
        <v>0</v>
      </c>
      <c r="CK597" s="687">
        <f t="shared" si="681"/>
        <v>0</v>
      </c>
      <c r="CL597" s="687">
        <f t="shared" si="681"/>
        <v>0</v>
      </c>
      <c r="CM597" s="687">
        <f t="shared" si="681"/>
        <v>0</v>
      </c>
      <c r="CN597" s="687">
        <f t="shared" si="681"/>
        <v>0</v>
      </c>
      <c r="CO597" s="956">
        <f t="shared" si="668"/>
        <v>0</v>
      </c>
      <c r="CP597" s="956"/>
      <c r="CQ597" s="953">
        <f t="shared" si="669"/>
        <v>0</v>
      </c>
      <c r="CR597" s="953"/>
      <c r="CS597" s="953">
        <f t="shared" si="670"/>
        <v>0</v>
      </c>
      <c r="CT597" s="953"/>
      <c r="CU597" s="953">
        <f t="shared" si="671"/>
        <v>0</v>
      </c>
      <c r="CV597" s="953"/>
      <c r="CW597" s="953">
        <f t="shared" si="672"/>
        <v>0</v>
      </c>
      <c r="CX597" s="953"/>
      <c r="CY597" s="953">
        <f t="shared" si="673"/>
        <v>0</v>
      </c>
      <c r="CZ597" s="953"/>
      <c r="DA597" s="953">
        <f t="shared" si="674"/>
        <v>0</v>
      </c>
      <c r="DB597" s="953"/>
      <c r="DC597" s="42">
        <f t="shared" si="679"/>
        <v>0</v>
      </c>
      <c r="DD597" s="42">
        <f t="shared" si="679"/>
        <v>0</v>
      </c>
      <c r="DE597" s="42">
        <f t="shared" si="679"/>
        <v>0</v>
      </c>
      <c r="DF597" s="42">
        <f t="shared" si="679"/>
        <v>0</v>
      </c>
      <c r="DG597" s="516">
        <f t="shared" si="680"/>
        <v>0</v>
      </c>
    </row>
    <row r="598" spans="2:111">
      <c r="B598" s="69">
        <v>1.49</v>
      </c>
      <c r="C598" s="524">
        <v>0.97</v>
      </c>
      <c r="BW598" s="81"/>
      <c r="BX598" s="81"/>
      <c r="BY598" s="81"/>
      <c r="CA598" s="81"/>
      <c r="CC598" s="81"/>
      <c r="CD598" s="687">
        <f t="shared" si="681"/>
        <v>0</v>
      </c>
      <c r="CE598" s="687">
        <f t="shared" si="681"/>
        <v>0</v>
      </c>
      <c r="CF598" s="687">
        <f t="shared" si="681"/>
        <v>0</v>
      </c>
      <c r="CG598" s="687">
        <f t="shared" si="681"/>
        <v>0</v>
      </c>
      <c r="CH598" s="687">
        <f t="shared" si="681"/>
        <v>0</v>
      </c>
      <c r="CI598" s="687">
        <f t="shared" si="681"/>
        <v>0</v>
      </c>
      <c r="CJ598" s="687">
        <f t="shared" si="681"/>
        <v>0</v>
      </c>
      <c r="CK598" s="687">
        <f t="shared" si="681"/>
        <v>0</v>
      </c>
      <c r="CL598" s="687">
        <f t="shared" si="681"/>
        <v>0</v>
      </c>
      <c r="CM598" s="687">
        <f t="shared" si="681"/>
        <v>0</v>
      </c>
      <c r="CN598" s="687">
        <f t="shared" si="681"/>
        <v>0</v>
      </c>
      <c r="CO598" s="956">
        <f t="shared" si="668"/>
        <v>0</v>
      </c>
      <c r="CP598" s="956"/>
      <c r="CQ598" s="953">
        <f t="shared" si="669"/>
        <v>0</v>
      </c>
      <c r="CR598" s="953"/>
      <c r="CS598" s="953">
        <f t="shared" si="670"/>
        <v>0</v>
      </c>
      <c r="CT598" s="953"/>
      <c r="CU598" s="953">
        <f t="shared" si="671"/>
        <v>0</v>
      </c>
      <c r="CV598" s="953"/>
      <c r="CW598" s="953">
        <f t="shared" si="672"/>
        <v>0</v>
      </c>
      <c r="CX598" s="953"/>
      <c r="CY598" s="953">
        <f t="shared" si="673"/>
        <v>0</v>
      </c>
      <c r="CZ598" s="953"/>
      <c r="DA598" s="953">
        <f t="shared" si="674"/>
        <v>0</v>
      </c>
      <c r="DB598" s="953"/>
      <c r="DC598" s="42">
        <f t="shared" si="679"/>
        <v>0</v>
      </c>
      <c r="DD598" s="42">
        <f t="shared" si="679"/>
        <v>0</v>
      </c>
      <c r="DE598" s="42">
        <f t="shared" si="679"/>
        <v>0</v>
      </c>
      <c r="DF598" s="42">
        <f t="shared" si="679"/>
        <v>0</v>
      </c>
      <c r="DG598" s="516">
        <f t="shared" si="680"/>
        <v>0</v>
      </c>
    </row>
    <row r="599" spans="2:111">
      <c r="B599" s="69">
        <v>1.51</v>
      </c>
      <c r="C599" s="524">
        <v>0.98</v>
      </c>
      <c r="BW599" s="81"/>
      <c r="BX599" s="81"/>
      <c r="BY599" s="81"/>
      <c r="CA599" s="81"/>
      <c r="CC599" s="81"/>
      <c r="CD599" s="687">
        <f t="shared" si="681"/>
        <v>0</v>
      </c>
      <c r="CE599" s="687">
        <f t="shared" si="681"/>
        <v>0</v>
      </c>
      <c r="CF599" s="687">
        <f t="shared" si="681"/>
        <v>0</v>
      </c>
      <c r="CG599" s="687">
        <f t="shared" si="681"/>
        <v>0</v>
      </c>
      <c r="CH599" s="687">
        <f t="shared" si="681"/>
        <v>0</v>
      </c>
      <c r="CI599" s="687">
        <f t="shared" si="681"/>
        <v>0</v>
      </c>
      <c r="CJ599" s="687">
        <f t="shared" si="681"/>
        <v>0</v>
      </c>
      <c r="CK599" s="687">
        <f t="shared" si="681"/>
        <v>0</v>
      </c>
      <c r="CL599" s="687">
        <f t="shared" si="681"/>
        <v>0</v>
      </c>
      <c r="CM599" s="687">
        <f t="shared" si="681"/>
        <v>0</v>
      </c>
      <c r="CN599" s="687">
        <f t="shared" si="681"/>
        <v>0</v>
      </c>
      <c r="CO599" s="956">
        <f t="shared" si="668"/>
        <v>0</v>
      </c>
      <c r="CP599" s="956"/>
      <c r="CQ599" s="953">
        <f t="shared" si="669"/>
        <v>0</v>
      </c>
      <c r="CR599" s="953"/>
      <c r="CS599" s="953">
        <f t="shared" si="670"/>
        <v>0</v>
      </c>
      <c r="CT599" s="953"/>
      <c r="CU599" s="953">
        <f t="shared" si="671"/>
        <v>0</v>
      </c>
      <c r="CV599" s="953"/>
      <c r="CW599" s="953">
        <f t="shared" si="672"/>
        <v>0</v>
      </c>
      <c r="CX599" s="953"/>
      <c r="CY599" s="953">
        <f t="shared" si="673"/>
        <v>0</v>
      </c>
      <c r="CZ599" s="953"/>
      <c r="DA599" s="953">
        <f t="shared" si="674"/>
        <v>0</v>
      </c>
      <c r="DB599" s="953"/>
      <c r="DC599" s="42">
        <f t="shared" si="679"/>
        <v>0</v>
      </c>
      <c r="DD599" s="42">
        <f t="shared" si="679"/>
        <v>0</v>
      </c>
      <c r="DE599" s="42">
        <f t="shared" si="679"/>
        <v>0</v>
      </c>
      <c r="DF599" s="42">
        <f t="shared" si="679"/>
        <v>0</v>
      </c>
      <c r="DG599" s="516">
        <f t="shared" si="680"/>
        <v>0</v>
      </c>
    </row>
    <row r="600" spans="2:111">
      <c r="B600" s="69">
        <v>1.52</v>
      </c>
      <c r="C600" s="524">
        <v>0.99</v>
      </c>
      <c r="BW600" s="81"/>
      <c r="BX600" s="81"/>
      <c r="BY600" s="81"/>
      <c r="CA600" s="81"/>
      <c r="CC600" s="81"/>
      <c r="CD600" s="687">
        <f t="shared" si="681"/>
        <v>0</v>
      </c>
      <c r="CE600" s="687">
        <f t="shared" si="681"/>
        <v>0</v>
      </c>
      <c r="CF600" s="687">
        <f t="shared" si="681"/>
        <v>0</v>
      </c>
      <c r="CG600" s="687">
        <f t="shared" si="681"/>
        <v>0</v>
      </c>
      <c r="CH600" s="687">
        <f t="shared" si="681"/>
        <v>0</v>
      </c>
      <c r="CI600" s="687">
        <f t="shared" si="681"/>
        <v>0</v>
      </c>
      <c r="CJ600" s="687">
        <f t="shared" si="681"/>
        <v>0</v>
      </c>
      <c r="CK600" s="687">
        <f t="shared" si="681"/>
        <v>0</v>
      </c>
      <c r="CL600" s="687">
        <f t="shared" si="681"/>
        <v>0</v>
      </c>
      <c r="CM600" s="687">
        <f t="shared" si="681"/>
        <v>0</v>
      </c>
      <c r="CN600" s="687">
        <f t="shared" si="681"/>
        <v>0</v>
      </c>
      <c r="CO600" s="956">
        <f t="shared" si="668"/>
        <v>0</v>
      </c>
      <c r="CP600" s="956"/>
      <c r="CQ600" s="953">
        <f t="shared" si="669"/>
        <v>0</v>
      </c>
      <c r="CR600" s="953"/>
      <c r="CS600" s="953">
        <f t="shared" si="670"/>
        <v>0</v>
      </c>
      <c r="CT600" s="953"/>
      <c r="CU600" s="953">
        <f t="shared" si="671"/>
        <v>0</v>
      </c>
      <c r="CV600" s="953"/>
      <c r="CW600" s="953">
        <f t="shared" si="672"/>
        <v>0</v>
      </c>
      <c r="CX600" s="953"/>
      <c r="CY600" s="953">
        <f t="shared" si="673"/>
        <v>0</v>
      </c>
      <c r="CZ600" s="953"/>
      <c r="DA600" s="953">
        <f t="shared" si="674"/>
        <v>0</v>
      </c>
      <c r="DB600" s="953"/>
      <c r="DC600" s="42">
        <f t="shared" si="679"/>
        <v>0</v>
      </c>
      <c r="DD600" s="42">
        <f t="shared" si="679"/>
        <v>0</v>
      </c>
      <c r="DE600" s="42">
        <f t="shared" si="679"/>
        <v>0</v>
      </c>
      <c r="DF600" s="42">
        <f t="shared" si="679"/>
        <v>0</v>
      </c>
      <c r="DG600" s="516">
        <f t="shared" si="680"/>
        <v>0</v>
      </c>
    </row>
    <row r="601" spans="2:111">
      <c r="B601" s="69">
        <v>1.55</v>
      </c>
      <c r="C601" s="524">
        <v>1</v>
      </c>
      <c r="BW601" s="81"/>
      <c r="BX601" s="81"/>
      <c r="BY601" s="81"/>
      <c r="CA601" s="81"/>
      <c r="CC601" s="81"/>
      <c r="CD601" s="687">
        <f t="shared" si="681"/>
        <v>0</v>
      </c>
      <c r="CE601" s="687">
        <f t="shared" si="681"/>
        <v>0</v>
      </c>
      <c r="CF601" s="687">
        <f t="shared" si="681"/>
        <v>0</v>
      </c>
      <c r="CG601" s="687">
        <f t="shared" si="681"/>
        <v>0</v>
      </c>
      <c r="CH601" s="687">
        <f t="shared" si="681"/>
        <v>0</v>
      </c>
      <c r="CI601" s="687">
        <f t="shared" si="681"/>
        <v>0</v>
      </c>
      <c r="CJ601" s="687">
        <f t="shared" si="681"/>
        <v>0</v>
      </c>
      <c r="CK601" s="687">
        <f t="shared" si="681"/>
        <v>0</v>
      </c>
      <c r="CL601" s="687">
        <f t="shared" si="681"/>
        <v>0</v>
      </c>
      <c r="CM601" s="687">
        <f t="shared" si="681"/>
        <v>0</v>
      </c>
      <c r="CN601" s="687">
        <f t="shared" si="681"/>
        <v>0</v>
      </c>
      <c r="CO601" s="956">
        <f t="shared" si="668"/>
        <v>0</v>
      </c>
      <c r="CP601" s="956"/>
      <c r="CQ601" s="953">
        <f t="shared" si="669"/>
        <v>0</v>
      </c>
      <c r="CR601" s="953"/>
      <c r="CS601" s="953">
        <f t="shared" si="670"/>
        <v>0</v>
      </c>
      <c r="CT601" s="953"/>
      <c r="CU601" s="953">
        <f t="shared" si="671"/>
        <v>0</v>
      </c>
      <c r="CV601" s="953"/>
      <c r="CW601" s="953">
        <f t="shared" si="672"/>
        <v>0</v>
      </c>
      <c r="CX601" s="953"/>
      <c r="CY601" s="953">
        <f t="shared" si="673"/>
        <v>0</v>
      </c>
      <c r="CZ601" s="953"/>
      <c r="DA601" s="953">
        <f t="shared" si="674"/>
        <v>0</v>
      </c>
      <c r="DB601" s="953"/>
      <c r="DC601" s="42">
        <f t="shared" si="679"/>
        <v>0</v>
      </c>
      <c r="DD601" s="42">
        <f t="shared" si="679"/>
        <v>0</v>
      </c>
      <c r="DE601" s="42">
        <f t="shared" si="679"/>
        <v>0</v>
      </c>
      <c r="DF601" s="42">
        <f t="shared" si="679"/>
        <v>0</v>
      </c>
      <c r="DG601" s="516">
        <f t="shared" si="680"/>
        <v>0</v>
      </c>
    </row>
    <row r="602" spans="2:111">
      <c r="B602" s="518" t="s">
        <v>492</v>
      </c>
      <c r="C602" s="520"/>
      <c r="BW602" s="81"/>
      <c r="BX602" s="81"/>
      <c r="BY602" s="81"/>
      <c r="CA602" s="81"/>
      <c r="CC602" s="81"/>
      <c r="CD602" s="688">
        <f>SUM(CD566:CD601)</f>
        <v>6</v>
      </c>
      <c r="CE602" s="688">
        <f t="shared" ref="CE602:CN602" si="682">SUM(CE566:CE601)</f>
        <v>2</v>
      </c>
      <c r="CF602" s="688">
        <f t="shared" si="682"/>
        <v>1</v>
      </c>
      <c r="CG602" s="688">
        <f t="shared" si="682"/>
        <v>6</v>
      </c>
      <c r="CH602" s="688">
        <f t="shared" si="682"/>
        <v>3</v>
      </c>
      <c r="CI602" s="688">
        <f t="shared" si="682"/>
        <v>2</v>
      </c>
      <c r="CJ602" s="688">
        <f t="shared" si="682"/>
        <v>0</v>
      </c>
      <c r="CK602" s="688">
        <f t="shared" si="682"/>
        <v>0</v>
      </c>
      <c r="CL602" s="688">
        <f t="shared" si="682"/>
        <v>0</v>
      </c>
      <c r="CM602" s="688">
        <f t="shared" si="682"/>
        <v>0</v>
      </c>
      <c r="CN602" s="688">
        <f t="shared" si="682"/>
        <v>0</v>
      </c>
      <c r="CO602" s="954">
        <f>SUM(CO566:CP601)</f>
        <v>0</v>
      </c>
      <c r="CP602" s="954"/>
      <c r="CQ602" s="955">
        <f>SUM(CQ566:CR601)</f>
        <v>24</v>
      </c>
      <c r="CR602" s="955"/>
      <c r="CS602" s="955">
        <f>SUM(CS566:CT601)</f>
        <v>11</v>
      </c>
      <c r="CT602" s="955"/>
      <c r="CU602" s="955">
        <f>SUM(CU566:CV601)</f>
        <v>4</v>
      </c>
      <c r="CV602" s="955"/>
      <c r="CW602" s="955">
        <f>SUM(CW566:CX601)</f>
        <v>2</v>
      </c>
      <c r="CX602" s="955"/>
      <c r="CY602" s="955">
        <f>SUM(CY566:CZ601)</f>
        <v>1</v>
      </c>
      <c r="CZ602" s="955"/>
      <c r="DA602" s="955">
        <f>SUM(DA566:DB601)</f>
        <v>0</v>
      </c>
      <c r="DB602" s="955"/>
      <c r="DC602" s="516">
        <f>SUM(DC566:DC601)</f>
        <v>0</v>
      </c>
      <c r="DD602" s="516">
        <f>SUM(DD566:DD601)</f>
        <v>0</v>
      </c>
      <c r="DE602" s="516">
        <f>SUM(DE566:DE601)</f>
        <v>0</v>
      </c>
      <c r="DF602" s="516">
        <f>SUM(DF566:DF601)</f>
        <v>0</v>
      </c>
      <c r="DG602" s="516">
        <f t="shared" si="680"/>
        <v>62</v>
      </c>
    </row>
    <row r="603" spans="2:111">
      <c r="BW603" s="81"/>
      <c r="BX603" s="81"/>
      <c r="BY603" s="81"/>
      <c r="CA603" s="81"/>
      <c r="CC603" s="81"/>
      <c r="CR603" s="81"/>
      <c r="CS603" s="81"/>
      <c r="CT603" s="81"/>
      <c r="CU603" s="81"/>
    </row>
    <row r="604" spans="2:111">
      <c r="BW604" s="81"/>
      <c r="BX604" s="81"/>
      <c r="BY604" s="81"/>
      <c r="CA604" s="81"/>
      <c r="CC604" s="81"/>
      <c r="CR604" s="81"/>
      <c r="CS604" s="81"/>
      <c r="CT604" s="81"/>
      <c r="CU604" s="81"/>
    </row>
    <row r="605" spans="2:111">
      <c r="BW605" s="81"/>
      <c r="BX605" s="81"/>
      <c r="BY605" s="81"/>
      <c r="CA605" s="81"/>
      <c r="CC605" s="81"/>
      <c r="CR605" s="81"/>
      <c r="CS605" s="81"/>
      <c r="CT605" s="81"/>
      <c r="CU605" s="81"/>
    </row>
    <row r="606" spans="2:111">
      <c r="BW606" s="81"/>
      <c r="BX606" s="81"/>
      <c r="BY606" s="81"/>
      <c r="CA606" s="81"/>
      <c r="CC606" s="81"/>
      <c r="CR606" s="81"/>
      <c r="CS606" s="81"/>
      <c r="CT606" s="81"/>
      <c r="CU606" s="81"/>
    </row>
    <row r="607" spans="2:111">
      <c r="BW607" s="81"/>
      <c r="BX607" s="81"/>
      <c r="BY607" s="81"/>
      <c r="CA607" s="81"/>
      <c r="CC607" s="81"/>
      <c r="CR607" s="81"/>
      <c r="CS607" s="81"/>
      <c r="CT607" s="81"/>
      <c r="CU607" s="81"/>
    </row>
    <row r="608" spans="2:111">
      <c r="BW608" s="81"/>
      <c r="BX608" s="81"/>
      <c r="BY608" s="81"/>
      <c r="CA608" s="81"/>
      <c r="CC608" s="81"/>
      <c r="CR608" s="81"/>
      <c r="CS608" s="81"/>
      <c r="CT608" s="81"/>
      <c r="CU608" s="81"/>
    </row>
    <row r="609" spans="75:99">
      <c r="BW609" s="81"/>
      <c r="BX609" s="81"/>
      <c r="BY609" s="81"/>
      <c r="CA609" s="81"/>
      <c r="CC609" s="81"/>
      <c r="CR609" s="81"/>
      <c r="CS609" s="81"/>
      <c r="CT609" s="81"/>
      <c r="CU609" s="81"/>
    </row>
    <row r="610" spans="75:99">
      <c r="BW610" s="81"/>
      <c r="BX610" s="81"/>
      <c r="BY610" s="81"/>
      <c r="CA610" s="81"/>
      <c r="CC610" s="81"/>
      <c r="CR610" s="81"/>
      <c r="CS610" s="81"/>
      <c r="CT610" s="81"/>
      <c r="CU610" s="81"/>
    </row>
    <row r="611" spans="75:99">
      <c r="BW611" s="81"/>
      <c r="BX611" s="81"/>
      <c r="BY611" s="81"/>
      <c r="CA611" s="81"/>
      <c r="CC611" s="81"/>
      <c r="CR611" s="81"/>
      <c r="CS611" s="81"/>
      <c r="CT611" s="81"/>
      <c r="CU611" s="81"/>
    </row>
    <row r="612" spans="75:99">
      <c r="BW612" s="81"/>
      <c r="BX612" s="81"/>
      <c r="BY612" s="81"/>
      <c r="CA612" s="81"/>
      <c r="CC612" s="81"/>
      <c r="CR612" s="81"/>
      <c r="CS612" s="81"/>
      <c r="CT612" s="81"/>
      <c r="CU612" s="81"/>
    </row>
    <row r="613" spans="75:99">
      <c r="BW613" s="81"/>
      <c r="BX613" s="81"/>
      <c r="BY613" s="81"/>
      <c r="CA613" s="81"/>
      <c r="CC613" s="81"/>
      <c r="CR613" s="81"/>
      <c r="CS613" s="81"/>
      <c r="CT613" s="81"/>
      <c r="CU613" s="81"/>
    </row>
    <row r="614" spans="75:99">
      <c r="BW614" s="81"/>
      <c r="BX614" s="81"/>
      <c r="BY614" s="81"/>
      <c r="CA614" s="81"/>
      <c r="CC614" s="81"/>
      <c r="CR614" s="81"/>
      <c r="CS614" s="81"/>
      <c r="CT614" s="81"/>
      <c r="CU614" s="81"/>
    </row>
    <row r="615" spans="75:99">
      <c r="BW615" s="81"/>
      <c r="BX615" s="81"/>
      <c r="BY615" s="81"/>
      <c r="CA615" s="81"/>
      <c r="CC615" s="81"/>
      <c r="CR615" s="81"/>
      <c r="CS615" s="81"/>
      <c r="CT615" s="81"/>
      <c r="CU615" s="81"/>
    </row>
    <row r="616" spans="75:99">
      <c r="BW616" s="81"/>
      <c r="BX616" s="81"/>
      <c r="BY616" s="81"/>
      <c r="CA616" s="81"/>
      <c r="CC616" s="81"/>
      <c r="CR616" s="81"/>
      <c r="CS616" s="81"/>
      <c r="CT616" s="81"/>
      <c r="CU616" s="81"/>
    </row>
    <row r="617" spans="75:99">
      <c r="BW617" s="81"/>
      <c r="BX617" s="81"/>
      <c r="BY617" s="81"/>
      <c r="CA617" s="81"/>
      <c r="CC617" s="81"/>
      <c r="CR617" s="81"/>
      <c r="CS617" s="81"/>
      <c r="CT617" s="81"/>
      <c r="CU617" s="81"/>
    </row>
    <row r="618" spans="75:99">
      <c r="BW618" s="81"/>
      <c r="BX618" s="81"/>
      <c r="BY618" s="81"/>
      <c r="CA618" s="81"/>
      <c r="CC618" s="81"/>
      <c r="CR618" s="81"/>
      <c r="CS618" s="81"/>
      <c r="CT618" s="81"/>
      <c r="CU618" s="81"/>
    </row>
    <row r="619" spans="75:99">
      <c r="BW619" s="81"/>
      <c r="BX619" s="81"/>
      <c r="BY619" s="81"/>
      <c r="CA619" s="81"/>
      <c r="CC619" s="81"/>
      <c r="CR619" s="81"/>
      <c r="CS619" s="81"/>
      <c r="CT619" s="81"/>
      <c r="CU619" s="81"/>
    </row>
    <row r="620" spans="75:99">
      <c r="BW620" s="81"/>
      <c r="BX620" s="81"/>
      <c r="BY620" s="81"/>
      <c r="CA620" s="81"/>
      <c r="CC620" s="81"/>
      <c r="CR620" s="81"/>
      <c r="CS620" s="81"/>
      <c r="CT620" s="81"/>
      <c r="CU620" s="81"/>
    </row>
    <row r="621" spans="75:99">
      <c r="BW621" s="81"/>
      <c r="BX621" s="81"/>
      <c r="BY621" s="81"/>
      <c r="CA621" s="81"/>
      <c r="CC621" s="81"/>
      <c r="CR621" s="81"/>
      <c r="CS621" s="81"/>
      <c r="CT621" s="81"/>
      <c r="CU621" s="81"/>
    </row>
    <row r="622" spans="75:99">
      <c r="BW622" s="81"/>
      <c r="BX622" s="81"/>
      <c r="BY622" s="81"/>
      <c r="CA622" s="81"/>
      <c r="CC622" s="81"/>
      <c r="CR622" s="81"/>
      <c r="CS622" s="81"/>
      <c r="CT622" s="81"/>
      <c r="CU622" s="81"/>
    </row>
    <row r="623" spans="75:99">
      <c r="BW623" s="81"/>
      <c r="BX623" s="81"/>
      <c r="BY623" s="81"/>
      <c r="CA623" s="81"/>
      <c r="CC623" s="81"/>
      <c r="CR623" s="81"/>
      <c r="CS623" s="81"/>
      <c r="CT623" s="81"/>
      <c r="CU623" s="81"/>
    </row>
    <row r="624" spans="75:99">
      <c r="BW624" s="81"/>
      <c r="BX624" s="81"/>
      <c r="BY624" s="81"/>
      <c r="CA624" s="81"/>
      <c r="CC624" s="81"/>
      <c r="CR624" s="81"/>
      <c r="CS624" s="81"/>
      <c r="CT624" s="81"/>
      <c r="CU624" s="81"/>
    </row>
    <row r="625" spans="75:99">
      <c r="BW625" s="81"/>
      <c r="BX625" s="81"/>
      <c r="BY625" s="81"/>
      <c r="CA625" s="81"/>
      <c r="CC625" s="81"/>
      <c r="CR625" s="81"/>
      <c r="CS625" s="81"/>
      <c r="CT625" s="81"/>
      <c r="CU625" s="81"/>
    </row>
    <row r="626" spans="75:99">
      <c r="BW626" s="81"/>
      <c r="BX626" s="81"/>
      <c r="BY626" s="81"/>
      <c r="CA626" s="81"/>
      <c r="CC626" s="81"/>
      <c r="CR626" s="81"/>
      <c r="CS626" s="81"/>
      <c r="CT626" s="81"/>
      <c r="CU626" s="81"/>
    </row>
    <row r="627" spans="75:99">
      <c r="BW627" s="81"/>
      <c r="BX627" s="81"/>
      <c r="BY627" s="81"/>
      <c r="CA627" s="81"/>
      <c r="CC627" s="81"/>
      <c r="CR627" s="81"/>
      <c r="CS627" s="81"/>
      <c r="CT627" s="81"/>
      <c r="CU627" s="81"/>
    </row>
    <row r="628" spans="75:99">
      <c r="BW628" s="81"/>
      <c r="BX628" s="81"/>
      <c r="BY628" s="81"/>
      <c r="CA628" s="81"/>
      <c r="CC628" s="81"/>
      <c r="CR628" s="81"/>
      <c r="CS628" s="81"/>
      <c r="CT628" s="81"/>
      <c r="CU628" s="81"/>
    </row>
    <row r="629" spans="75:99">
      <c r="BW629" s="81"/>
      <c r="BX629" s="81"/>
      <c r="BY629" s="81"/>
      <c r="CA629" s="81"/>
      <c r="CC629" s="81"/>
      <c r="CR629" s="81"/>
      <c r="CS629" s="81"/>
      <c r="CT629" s="81"/>
      <c r="CU629" s="81"/>
    </row>
    <row r="630" spans="75:99">
      <c r="BW630" s="81"/>
      <c r="BX630" s="81"/>
      <c r="BY630" s="81"/>
      <c r="CA630" s="81"/>
      <c r="CC630" s="81"/>
      <c r="CR630" s="81"/>
      <c r="CS630" s="81"/>
      <c r="CT630" s="81"/>
      <c r="CU630" s="81"/>
    </row>
    <row r="631" spans="75:99">
      <c r="BW631" s="81"/>
      <c r="BX631" s="81"/>
      <c r="BY631" s="81"/>
      <c r="CA631" s="81"/>
      <c r="CC631" s="81"/>
      <c r="CR631" s="81"/>
      <c r="CS631" s="81"/>
      <c r="CT631" s="81"/>
      <c r="CU631" s="81"/>
    </row>
    <row r="632" spans="75:99">
      <c r="BW632" s="81"/>
      <c r="BX632" s="81"/>
      <c r="BY632" s="81"/>
      <c r="CA632" s="81"/>
      <c r="CC632" s="81"/>
      <c r="CR632" s="81"/>
      <c r="CS632" s="81"/>
      <c r="CT632" s="81"/>
      <c r="CU632" s="81"/>
    </row>
    <row r="633" spans="75:99">
      <c r="BW633" s="81"/>
      <c r="BX633" s="81"/>
      <c r="BY633" s="81"/>
      <c r="CA633" s="81"/>
      <c r="CC633" s="81"/>
      <c r="CR633" s="81"/>
      <c r="CS633" s="81"/>
      <c r="CT633" s="81"/>
      <c r="CU633" s="81"/>
    </row>
    <row r="634" spans="75:99">
      <c r="BW634" s="81"/>
      <c r="BX634" s="81"/>
      <c r="BY634" s="81"/>
      <c r="CA634" s="81"/>
      <c r="CC634" s="81"/>
      <c r="CR634" s="81"/>
      <c r="CS634" s="81"/>
      <c r="CT634" s="81"/>
      <c r="CU634" s="81"/>
    </row>
    <row r="635" spans="75:99">
      <c r="BW635" s="81"/>
      <c r="BX635" s="81"/>
      <c r="BY635" s="81"/>
      <c r="CA635" s="81"/>
      <c r="CC635" s="81"/>
      <c r="CR635" s="81"/>
      <c r="CS635" s="81"/>
      <c r="CT635" s="81"/>
      <c r="CU635" s="81"/>
    </row>
    <row r="636" spans="75:99">
      <c r="BW636" s="81"/>
      <c r="BX636" s="81"/>
      <c r="BY636" s="81"/>
      <c r="CA636" s="81"/>
      <c r="CC636" s="81"/>
      <c r="CR636" s="81"/>
      <c r="CS636" s="81"/>
      <c r="CT636" s="81"/>
      <c r="CU636" s="81"/>
    </row>
    <row r="637" spans="75:99">
      <c r="BW637" s="81"/>
      <c r="BX637" s="81"/>
      <c r="BY637" s="81"/>
      <c r="CA637" s="81"/>
      <c r="CC637" s="81"/>
      <c r="CR637" s="81"/>
      <c r="CS637" s="81"/>
      <c r="CT637" s="81"/>
      <c r="CU637" s="81"/>
    </row>
    <row r="638" spans="75:99">
      <c r="BW638" s="81"/>
      <c r="BX638" s="81"/>
      <c r="BY638" s="81"/>
      <c r="CA638" s="81"/>
      <c r="CC638" s="81"/>
      <c r="CR638" s="81"/>
      <c r="CS638" s="81"/>
      <c r="CT638" s="81"/>
      <c r="CU638" s="81"/>
    </row>
    <row r="639" spans="75:99">
      <c r="BW639" s="81"/>
      <c r="BX639" s="81"/>
      <c r="BY639" s="81"/>
      <c r="CA639" s="81"/>
      <c r="CC639" s="81"/>
      <c r="CR639" s="81"/>
      <c r="CS639" s="81"/>
      <c r="CT639" s="81"/>
      <c r="CU639" s="81"/>
    </row>
    <row r="640" spans="75:99">
      <c r="BW640" s="81"/>
      <c r="BX640" s="81"/>
      <c r="BY640" s="81"/>
      <c r="CA640" s="81"/>
      <c r="CC640" s="81"/>
      <c r="CR640" s="81"/>
      <c r="CS640" s="81"/>
      <c r="CT640" s="81"/>
      <c r="CU640" s="81"/>
    </row>
    <row r="641" spans="75:99">
      <c r="BW641" s="81"/>
      <c r="BX641" s="81"/>
      <c r="BY641" s="81"/>
      <c r="CA641" s="81"/>
      <c r="CC641" s="81"/>
      <c r="CR641" s="81"/>
      <c r="CS641" s="81"/>
      <c r="CT641" s="81"/>
      <c r="CU641" s="81"/>
    </row>
    <row r="642" spans="75:99">
      <c r="BW642" s="81"/>
      <c r="BX642" s="81"/>
      <c r="BY642" s="81"/>
      <c r="CA642" s="81"/>
      <c r="CC642" s="81"/>
      <c r="CR642" s="81"/>
      <c r="CS642" s="81"/>
      <c r="CT642" s="81"/>
      <c r="CU642" s="81"/>
    </row>
    <row r="643" spans="75:99">
      <c r="BW643" s="81"/>
      <c r="BX643" s="81"/>
      <c r="BY643" s="81"/>
      <c r="CA643" s="81"/>
      <c r="CC643" s="81"/>
      <c r="CR643" s="81"/>
      <c r="CS643" s="81"/>
      <c r="CT643" s="81"/>
      <c r="CU643" s="81"/>
    </row>
    <row r="644" spans="75:99">
      <c r="BW644" s="81"/>
      <c r="BX644" s="81"/>
      <c r="BY644" s="81"/>
      <c r="CA644" s="81"/>
      <c r="CC644" s="81"/>
      <c r="CR644" s="81"/>
      <c r="CS644" s="81"/>
      <c r="CT644" s="81"/>
      <c r="CU644" s="81"/>
    </row>
    <row r="645" spans="75:99">
      <c r="BW645" s="81"/>
      <c r="BX645" s="81"/>
      <c r="BY645" s="81"/>
      <c r="CA645" s="81"/>
      <c r="CC645" s="81"/>
      <c r="CR645" s="81"/>
      <c r="CS645" s="81"/>
      <c r="CT645" s="81"/>
      <c r="CU645" s="81"/>
    </row>
    <row r="646" spans="75:99">
      <c r="BW646" s="81"/>
      <c r="BX646" s="81"/>
      <c r="BY646" s="81"/>
      <c r="CA646" s="81"/>
      <c r="CC646" s="81"/>
      <c r="CR646" s="81"/>
      <c r="CS646" s="81"/>
      <c r="CT646" s="81"/>
      <c r="CU646" s="81"/>
    </row>
    <row r="647" spans="75:99">
      <c r="BW647" s="81"/>
      <c r="BX647" s="81"/>
      <c r="BY647" s="81"/>
      <c r="CA647" s="81"/>
      <c r="CC647" s="81"/>
      <c r="CR647" s="81"/>
      <c r="CS647" s="81"/>
      <c r="CT647" s="81"/>
      <c r="CU647" s="81"/>
    </row>
    <row r="648" spans="75:99">
      <c r="BW648" s="81"/>
      <c r="BX648" s="81"/>
      <c r="BY648" s="81"/>
      <c r="CA648" s="81"/>
      <c r="CC648" s="81"/>
      <c r="CR648" s="81"/>
      <c r="CS648" s="81"/>
      <c r="CT648" s="81"/>
      <c r="CU648" s="81"/>
    </row>
    <row r="649" spans="75:99">
      <c r="BW649" s="81"/>
      <c r="BX649" s="81"/>
      <c r="BY649" s="81"/>
      <c r="CA649" s="81"/>
      <c r="CC649" s="81"/>
      <c r="CR649" s="81"/>
      <c r="CS649" s="81"/>
      <c r="CT649" s="81"/>
      <c r="CU649" s="81"/>
    </row>
    <row r="650" spans="75:99">
      <c r="BW650" s="81"/>
      <c r="BX650" s="81"/>
      <c r="BY650" s="81"/>
      <c r="CA650" s="81"/>
      <c r="CC650" s="81"/>
      <c r="CR650" s="81"/>
      <c r="CS650" s="81"/>
      <c r="CT650" s="81"/>
      <c r="CU650" s="81"/>
    </row>
    <row r="651" spans="75:99">
      <c r="BW651" s="81"/>
      <c r="BX651" s="81"/>
      <c r="BY651" s="81"/>
      <c r="CA651" s="81"/>
      <c r="CC651" s="81"/>
      <c r="CR651" s="81"/>
      <c r="CS651" s="81"/>
      <c r="CT651" s="81"/>
      <c r="CU651" s="81"/>
    </row>
    <row r="652" spans="75:99">
      <c r="BW652" s="81"/>
      <c r="BX652" s="81"/>
      <c r="BY652" s="81"/>
      <c r="CA652" s="81"/>
      <c r="CC652" s="81"/>
      <c r="CR652" s="81"/>
      <c r="CS652" s="81"/>
      <c r="CT652" s="81"/>
      <c r="CU652" s="81"/>
    </row>
    <row r="653" spans="75:99">
      <c r="BW653" s="81"/>
      <c r="BX653" s="81"/>
      <c r="BY653" s="81"/>
      <c r="CA653" s="81"/>
      <c r="CC653" s="81"/>
      <c r="CR653" s="81"/>
      <c r="CS653" s="81"/>
      <c r="CT653" s="81"/>
      <c r="CU653" s="81"/>
    </row>
    <row r="654" spans="75:99">
      <c r="BW654" s="81"/>
      <c r="BX654" s="81"/>
      <c r="BY654" s="81"/>
      <c r="CA654" s="81"/>
      <c r="CC654" s="81"/>
      <c r="CR654" s="81"/>
      <c r="CS654" s="81"/>
      <c r="CT654" s="81"/>
      <c r="CU654" s="81"/>
    </row>
    <row r="655" spans="75:99">
      <c r="BW655" s="81"/>
      <c r="BX655" s="81"/>
      <c r="BY655" s="81"/>
      <c r="CA655" s="81"/>
      <c r="CC655" s="81"/>
      <c r="CR655" s="81"/>
      <c r="CS655" s="81"/>
      <c r="CT655" s="81"/>
      <c r="CU655" s="81"/>
    </row>
    <row r="656" spans="75:99">
      <c r="BW656" s="81"/>
      <c r="BX656" s="81"/>
      <c r="BY656" s="81"/>
      <c r="CA656" s="81"/>
      <c r="CC656" s="81"/>
      <c r="CR656" s="81"/>
      <c r="CS656" s="81"/>
      <c r="CT656" s="81"/>
      <c r="CU656" s="81"/>
    </row>
    <row r="657" spans="66:138">
      <c r="BW657" s="81"/>
      <c r="BX657" s="81"/>
      <c r="BY657" s="81"/>
      <c r="CA657" s="81"/>
      <c r="CC657" s="81"/>
      <c r="CR657" s="81"/>
      <c r="CS657" s="81"/>
      <c r="CT657" s="81"/>
      <c r="CU657" s="81"/>
    </row>
    <row r="658" spans="66:138">
      <c r="BW658" s="81"/>
      <c r="BX658" s="81"/>
      <c r="BY658" s="81"/>
      <c r="CA658" s="81"/>
      <c r="CC658" s="81"/>
      <c r="CR658" s="81"/>
      <c r="CS658" s="81"/>
      <c r="CT658" s="81"/>
      <c r="CU658" s="81"/>
    </row>
    <row r="659" spans="66:138">
      <c r="BW659" s="81"/>
      <c r="BX659" s="81"/>
      <c r="BY659" s="81"/>
      <c r="CA659" s="81"/>
      <c r="CC659" s="81"/>
      <c r="CR659" s="81"/>
      <c r="CS659" s="81"/>
      <c r="CT659" s="81"/>
      <c r="CU659" s="81"/>
    </row>
    <row r="660" spans="66:138">
      <c r="BW660" s="81"/>
      <c r="BX660" s="81"/>
      <c r="BY660" s="81"/>
      <c r="CA660" s="81"/>
      <c r="CC660" s="81"/>
      <c r="CR660" s="81"/>
      <c r="CS660" s="81"/>
      <c r="CT660" s="81"/>
      <c r="CU660" s="81"/>
    </row>
    <row r="661" spans="66:138">
      <c r="BW661" s="81"/>
      <c r="BX661" s="81"/>
      <c r="BY661" s="81"/>
      <c r="CA661" s="81"/>
      <c r="CC661" s="81"/>
      <c r="CR661" s="81"/>
      <c r="CS661" s="81"/>
      <c r="CT661" s="81"/>
      <c r="CU661" s="81"/>
    </row>
    <row r="662" spans="66:138">
      <c r="BW662" s="81"/>
      <c r="BX662" s="81"/>
      <c r="BY662" s="81"/>
      <c r="CA662" s="81"/>
      <c r="CC662" s="81"/>
      <c r="CR662" s="81"/>
      <c r="CS662" s="81"/>
      <c r="CT662" s="81"/>
      <c r="CU662" s="81"/>
    </row>
    <row r="663" spans="66:138">
      <c r="BW663" s="81"/>
      <c r="BX663" s="81"/>
      <c r="BY663" s="81"/>
      <c r="CA663" s="81"/>
      <c r="CC663" s="81"/>
      <c r="CR663" s="81"/>
      <c r="CS663" s="81"/>
      <c r="CT663" s="81"/>
      <c r="CU663" s="81"/>
    </row>
    <row r="664" spans="66:138">
      <c r="BW664" s="81"/>
      <c r="BX664" s="81"/>
      <c r="BY664" s="81"/>
      <c r="CA664" s="81"/>
      <c r="CC664" s="81"/>
      <c r="CR664" s="81"/>
      <c r="CS664" s="81"/>
      <c r="CT664" s="81"/>
      <c r="CU664" s="81"/>
    </row>
    <row r="665" spans="66:138">
      <c r="BW665" s="81"/>
      <c r="BX665" s="81"/>
      <c r="BY665" s="81"/>
      <c r="CA665" s="81"/>
      <c r="CC665" s="81"/>
      <c r="CR665" s="81"/>
      <c r="CS665" s="81"/>
      <c r="CT665" s="81"/>
      <c r="CU665" s="81"/>
    </row>
    <row r="666" spans="66:138">
      <c r="BW666" s="81"/>
      <c r="BX666" s="81"/>
      <c r="BY666" s="81"/>
      <c r="CA666" s="81"/>
      <c r="CC666" s="81"/>
      <c r="CR666" s="81"/>
      <c r="CS666" s="81"/>
      <c r="CT666" s="81"/>
      <c r="CU666" s="81"/>
    </row>
    <row r="667" spans="66:138">
      <c r="BW667" s="81"/>
      <c r="BX667" s="81"/>
      <c r="BY667" s="81"/>
      <c r="CA667" s="81"/>
      <c r="CC667" s="81"/>
      <c r="CR667" s="81"/>
      <c r="CS667" s="81"/>
      <c r="CT667" s="81"/>
      <c r="CU667" s="81"/>
    </row>
    <row r="668" spans="66:138">
      <c r="BW668" s="81"/>
      <c r="BX668" s="81"/>
      <c r="BY668" s="81"/>
      <c r="CA668" s="81"/>
      <c r="CC668" s="81"/>
      <c r="CR668" s="81"/>
      <c r="CS668" s="81"/>
      <c r="CT668" s="81"/>
      <c r="CU668" s="81"/>
    </row>
    <row r="669" spans="66:138">
      <c r="BW669" s="81"/>
      <c r="BX669" s="81"/>
      <c r="BY669" s="81"/>
      <c r="CA669" s="81"/>
      <c r="CC669" s="81"/>
      <c r="CR669" s="81"/>
      <c r="CS669" s="81"/>
      <c r="CT669" s="81"/>
      <c r="CU669" s="81"/>
    </row>
    <row r="670" spans="66:138">
      <c r="BW670" s="81"/>
      <c r="BX670" s="81"/>
      <c r="BY670" s="81"/>
      <c r="CA670" s="81"/>
      <c r="CC670" s="81"/>
      <c r="CR670" s="81"/>
      <c r="CS670" s="81"/>
      <c r="CT670" s="81"/>
      <c r="CU670" s="81"/>
    </row>
    <row r="671" spans="66:138" s="81" customFormat="1">
      <c r="BN671" s="683"/>
      <c r="CP671" s="684"/>
      <c r="DL671" s="80"/>
      <c r="DP671" s="690"/>
      <c r="DQ671" s="822"/>
      <c r="DR671" s="822"/>
      <c r="DS671" s="823"/>
      <c r="DT671" s="822"/>
      <c r="DU671" s="384"/>
      <c r="EH671" s="684"/>
    </row>
    <row r="672" spans="66:138" s="81" customFormat="1">
      <c r="BN672" s="683"/>
      <c r="CP672" s="684"/>
      <c r="DL672" s="80"/>
      <c r="DP672" s="690"/>
      <c r="DQ672" s="822"/>
      <c r="DR672" s="822"/>
      <c r="DS672" s="823"/>
      <c r="DT672" s="822"/>
      <c r="DU672" s="384"/>
      <c r="EH672" s="684"/>
    </row>
    <row r="673" spans="66:138" s="81" customFormat="1">
      <c r="BN673" s="683"/>
      <c r="CP673" s="684"/>
      <c r="DL673" s="80"/>
      <c r="DP673" s="690"/>
      <c r="DQ673" s="822"/>
      <c r="DR673" s="822"/>
      <c r="DS673" s="823"/>
      <c r="DT673" s="822"/>
      <c r="DU673" s="384"/>
      <c r="EH673" s="684"/>
    </row>
    <row r="674" spans="66:138" s="81" customFormat="1">
      <c r="BN674" s="683"/>
      <c r="CP674" s="684"/>
      <c r="DL674" s="80"/>
      <c r="DP674" s="690"/>
      <c r="DQ674" s="822"/>
      <c r="DR674" s="822"/>
      <c r="DS674" s="823"/>
      <c r="DT674" s="822"/>
      <c r="DU674" s="384"/>
      <c r="EH674" s="684"/>
    </row>
    <row r="675" spans="66:138" s="81" customFormat="1">
      <c r="BN675" s="683"/>
      <c r="CP675" s="684"/>
      <c r="DL675" s="80"/>
      <c r="DP675" s="690"/>
      <c r="DQ675" s="822"/>
      <c r="DR675" s="822"/>
      <c r="DS675" s="823"/>
      <c r="DT675" s="822"/>
      <c r="DU675" s="384"/>
      <c r="EH675" s="684"/>
    </row>
    <row r="676" spans="66:138" s="81" customFormat="1">
      <c r="BN676" s="683"/>
      <c r="CP676" s="684"/>
      <c r="DL676" s="80"/>
      <c r="DP676" s="690"/>
      <c r="DQ676" s="822"/>
      <c r="DR676" s="822"/>
      <c r="DS676" s="823"/>
      <c r="DT676" s="822"/>
      <c r="DU676" s="384"/>
      <c r="EH676" s="684"/>
    </row>
    <row r="677" spans="66:138" s="81" customFormat="1">
      <c r="BN677" s="683"/>
      <c r="CP677" s="684"/>
      <c r="DL677" s="80"/>
      <c r="DP677" s="690"/>
      <c r="DQ677" s="822"/>
      <c r="DR677" s="822"/>
      <c r="DS677" s="823"/>
      <c r="DT677" s="822"/>
      <c r="DU677" s="384"/>
      <c r="EH677" s="684"/>
    </row>
    <row r="678" spans="66:138" s="81" customFormat="1">
      <c r="BN678" s="683"/>
      <c r="CP678" s="684"/>
      <c r="DL678" s="80"/>
      <c r="DP678" s="690"/>
      <c r="DQ678" s="822"/>
      <c r="DR678" s="822"/>
      <c r="DS678" s="823"/>
      <c r="DT678" s="822"/>
      <c r="DU678" s="384"/>
      <c r="EH678" s="684"/>
    </row>
    <row r="679" spans="66:138" s="81" customFormat="1">
      <c r="BN679" s="683"/>
      <c r="CP679" s="684"/>
      <c r="DL679" s="80"/>
      <c r="DP679" s="690"/>
      <c r="DQ679" s="822"/>
      <c r="DR679" s="822"/>
      <c r="DS679" s="823"/>
      <c r="DT679" s="822"/>
      <c r="DU679" s="384"/>
      <c r="EH679" s="684"/>
    </row>
    <row r="680" spans="66:138" s="81" customFormat="1">
      <c r="BN680" s="683"/>
      <c r="CP680" s="684"/>
      <c r="DL680" s="80"/>
      <c r="DP680" s="690"/>
      <c r="DQ680" s="822"/>
      <c r="DR680" s="822"/>
      <c r="DS680" s="823"/>
      <c r="DT680" s="822"/>
      <c r="DU680" s="384"/>
      <c r="EH680" s="684"/>
    </row>
    <row r="681" spans="66:138" s="81" customFormat="1">
      <c r="BN681" s="683"/>
      <c r="CP681" s="684"/>
      <c r="DL681" s="80"/>
      <c r="DP681" s="690"/>
      <c r="DQ681" s="822"/>
      <c r="DR681" s="822"/>
      <c r="DS681" s="823"/>
      <c r="DT681" s="822"/>
      <c r="DU681" s="384"/>
      <c r="EH681" s="684"/>
    </row>
    <row r="682" spans="66:138" s="81" customFormat="1">
      <c r="BN682" s="683"/>
      <c r="CP682" s="684"/>
      <c r="DL682" s="80"/>
      <c r="DP682" s="690"/>
      <c r="DQ682" s="822"/>
      <c r="DR682" s="822"/>
      <c r="DS682" s="823"/>
      <c r="DT682" s="822"/>
      <c r="DU682" s="384"/>
      <c r="EH682" s="684"/>
    </row>
    <row r="683" spans="66:138" s="81" customFormat="1">
      <c r="BN683" s="683"/>
      <c r="CP683" s="684"/>
      <c r="DL683" s="80"/>
      <c r="DP683" s="690"/>
      <c r="DQ683" s="822"/>
      <c r="DR683" s="822"/>
      <c r="DS683" s="823"/>
      <c r="DT683" s="822"/>
      <c r="DU683" s="384"/>
      <c r="EH683" s="684"/>
    </row>
    <row r="684" spans="66:138" s="81" customFormat="1">
      <c r="BN684" s="683"/>
      <c r="CP684" s="684"/>
      <c r="DL684" s="80"/>
      <c r="DP684" s="690"/>
      <c r="DQ684" s="822"/>
      <c r="DR684" s="822"/>
      <c r="DS684" s="823"/>
      <c r="DT684" s="822"/>
      <c r="DU684" s="384"/>
      <c r="EH684" s="684"/>
    </row>
    <row r="685" spans="66:138" s="81" customFormat="1">
      <c r="BN685" s="683"/>
      <c r="CP685" s="684"/>
      <c r="DL685" s="80"/>
      <c r="DP685" s="690"/>
      <c r="DQ685" s="822"/>
      <c r="DR685" s="822"/>
      <c r="DS685" s="823"/>
      <c r="DT685" s="822"/>
      <c r="DU685" s="384"/>
      <c r="EH685" s="684"/>
    </row>
    <row r="686" spans="66:138" s="81" customFormat="1">
      <c r="BN686" s="683"/>
      <c r="CP686" s="684"/>
      <c r="DL686" s="80"/>
      <c r="DP686" s="690"/>
      <c r="DQ686" s="822"/>
      <c r="DR686" s="822"/>
      <c r="DS686" s="823"/>
      <c r="DT686" s="822"/>
      <c r="DU686" s="384"/>
      <c r="EH686" s="684"/>
    </row>
    <row r="687" spans="66:138" s="81" customFormat="1">
      <c r="BN687" s="683"/>
      <c r="CP687" s="684"/>
      <c r="DL687" s="80"/>
      <c r="DP687" s="690"/>
      <c r="DQ687" s="822"/>
      <c r="DR687" s="822"/>
      <c r="DS687" s="823"/>
      <c r="DT687" s="822"/>
      <c r="DU687" s="384"/>
      <c r="EH687" s="684"/>
    </row>
    <row r="688" spans="66:138" s="81" customFormat="1">
      <c r="BN688" s="683"/>
      <c r="CP688" s="684"/>
      <c r="DL688" s="80"/>
      <c r="DP688" s="690"/>
      <c r="DQ688" s="822"/>
      <c r="DR688" s="822"/>
      <c r="DS688" s="823"/>
      <c r="DT688" s="822"/>
      <c r="DU688" s="384"/>
      <c r="EH688" s="684"/>
    </row>
    <row r="689" spans="66:138" s="81" customFormat="1">
      <c r="BN689" s="683"/>
      <c r="CP689" s="684"/>
      <c r="DL689" s="80"/>
      <c r="DP689" s="690"/>
      <c r="DQ689" s="822"/>
      <c r="DR689" s="822"/>
      <c r="DS689" s="823"/>
      <c r="DT689" s="822"/>
      <c r="DU689" s="384"/>
      <c r="EH689" s="684"/>
    </row>
    <row r="690" spans="66:138" s="81" customFormat="1">
      <c r="BN690" s="683"/>
      <c r="CP690" s="684"/>
      <c r="DL690" s="80"/>
      <c r="DP690" s="690"/>
      <c r="DQ690" s="822"/>
      <c r="DR690" s="822"/>
      <c r="DS690" s="823"/>
      <c r="DT690" s="822"/>
      <c r="DU690" s="384"/>
      <c r="EH690" s="684"/>
    </row>
    <row r="691" spans="66:138" s="81" customFormat="1">
      <c r="BN691" s="683"/>
      <c r="CP691" s="684"/>
      <c r="DL691" s="80"/>
      <c r="DP691" s="690"/>
      <c r="DQ691" s="822"/>
      <c r="DR691" s="822"/>
      <c r="DS691" s="823"/>
      <c r="DT691" s="822"/>
      <c r="DU691" s="384"/>
      <c r="EH691" s="684"/>
    </row>
    <row r="692" spans="66:138" s="81" customFormat="1">
      <c r="BN692" s="683"/>
      <c r="CP692" s="684"/>
      <c r="DL692" s="80"/>
      <c r="DP692" s="690"/>
      <c r="DQ692" s="822"/>
      <c r="DR692" s="822"/>
      <c r="DS692" s="823"/>
      <c r="DT692" s="822"/>
      <c r="DU692" s="384"/>
      <c r="EH692" s="684"/>
    </row>
    <row r="693" spans="66:138" s="81" customFormat="1">
      <c r="BN693" s="683"/>
      <c r="CP693" s="684"/>
      <c r="DL693" s="80"/>
      <c r="DP693" s="690"/>
      <c r="DQ693" s="822"/>
      <c r="DR693" s="822"/>
      <c r="DS693" s="823"/>
      <c r="DT693" s="822"/>
      <c r="DU693" s="384"/>
      <c r="EH693" s="684"/>
    </row>
    <row r="694" spans="66:138" s="81" customFormat="1">
      <c r="BN694" s="683"/>
      <c r="CP694" s="684"/>
      <c r="DL694" s="80"/>
      <c r="DP694" s="690"/>
      <c r="DQ694" s="822"/>
      <c r="DR694" s="822"/>
      <c r="DS694" s="823"/>
      <c r="DT694" s="822"/>
      <c r="DU694" s="384"/>
      <c r="EH694" s="684"/>
    </row>
    <row r="695" spans="66:138" s="81" customFormat="1">
      <c r="BN695" s="683"/>
      <c r="CP695" s="684"/>
      <c r="DL695" s="80"/>
      <c r="DP695" s="690"/>
      <c r="DQ695" s="822"/>
      <c r="DR695" s="822"/>
      <c r="DS695" s="823"/>
      <c r="DT695" s="822"/>
      <c r="DU695" s="384"/>
      <c r="EH695" s="684"/>
    </row>
    <row r="696" spans="66:138" s="81" customFormat="1">
      <c r="BN696" s="683"/>
      <c r="CP696" s="684"/>
      <c r="DL696" s="80"/>
      <c r="DP696" s="690"/>
      <c r="DQ696" s="822"/>
      <c r="DR696" s="822"/>
      <c r="DS696" s="823"/>
      <c r="DT696" s="822"/>
      <c r="DU696" s="384"/>
      <c r="EH696" s="684"/>
    </row>
    <row r="697" spans="66:138" s="81" customFormat="1">
      <c r="BN697" s="683"/>
      <c r="CP697" s="684"/>
      <c r="DL697" s="80"/>
      <c r="DP697" s="690"/>
      <c r="DQ697" s="822"/>
      <c r="DR697" s="822"/>
      <c r="DS697" s="823"/>
      <c r="DT697" s="822"/>
      <c r="DU697" s="384"/>
      <c r="EH697" s="684"/>
    </row>
    <row r="698" spans="66:138" s="81" customFormat="1">
      <c r="BN698" s="683"/>
      <c r="CP698" s="684"/>
      <c r="DL698" s="80"/>
      <c r="DP698" s="690"/>
      <c r="DQ698" s="822"/>
      <c r="DR698" s="822"/>
      <c r="DS698" s="823"/>
      <c r="DT698" s="822"/>
      <c r="DU698" s="384"/>
      <c r="EH698" s="684"/>
    </row>
    <row r="699" spans="66:138" s="81" customFormat="1">
      <c r="BN699" s="683"/>
      <c r="CP699" s="684"/>
      <c r="DL699" s="80"/>
      <c r="DP699" s="690"/>
      <c r="DQ699" s="822"/>
      <c r="DR699" s="822"/>
      <c r="DS699" s="823"/>
      <c r="DT699" s="822"/>
      <c r="DU699" s="384"/>
      <c r="EH699" s="684"/>
    </row>
    <row r="700" spans="66:138" s="81" customFormat="1">
      <c r="BN700" s="683"/>
      <c r="CP700" s="684"/>
      <c r="DL700" s="80"/>
      <c r="DP700" s="690"/>
      <c r="DQ700" s="822"/>
      <c r="DR700" s="822"/>
      <c r="DS700" s="823"/>
      <c r="DT700" s="822"/>
      <c r="DU700" s="384"/>
      <c r="EH700" s="684"/>
    </row>
    <row r="701" spans="66:138" s="81" customFormat="1">
      <c r="BN701" s="683"/>
      <c r="CP701" s="684"/>
      <c r="DL701" s="80"/>
      <c r="DP701" s="690"/>
      <c r="DQ701" s="822"/>
      <c r="DR701" s="822"/>
      <c r="DS701" s="823"/>
      <c r="DT701" s="822"/>
      <c r="DU701" s="384"/>
      <c r="EH701" s="684"/>
    </row>
    <row r="702" spans="66:138" s="81" customFormat="1">
      <c r="BN702" s="683"/>
      <c r="CP702" s="684"/>
      <c r="DL702" s="80"/>
      <c r="DP702" s="690"/>
      <c r="DQ702" s="822"/>
      <c r="DR702" s="822"/>
      <c r="DS702" s="823"/>
      <c r="DT702" s="822"/>
      <c r="DU702" s="384"/>
      <c r="EH702" s="684"/>
    </row>
    <row r="703" spans="66:138" s="81" customFormat="1">
      <c r="BN703" s="683"/>
      <c r="CP703" s="684"/>
      <c r="DL703" s="80"/>
      <c r="DP703" s="690"/>
      <c r="DQ703" s="822"/>
      <c r="DR703" s="822"/>
      <c r="DS703" s="823"/>
      <c r="DT703" s="822"/>
      <c r="DU703" s="384"/>
      <c r="EH703" s="684"/>
    </row>
    <row r="704" spans="66:138" s="81" customFormat="1">
      <c r="BN704" s="683"/>
      <c r="CP704" s="684"/>
      <c r="DL704" s="80"/>
      <c r="DP704" s="690"/>
      <c r="DQ704" s="822"/>
      <c r="DR704" s="822"/>
      <c r="DS704" s="823"/>
      <c r="DT704" s="822"/>
      <c r="DU704" s="384"/>
      <c r="EH704" s="684"/>
    </row>
    <row r="705" spans="66:138" s="81" customFormat="1">
      <c r="BN705" s="683"/>
      <c r="CP705" s="684"/>
      <c r="DL705" s="80"/>
      <c r="DP705" s="690"/>
      <c r="DQ705" s="822"/>
      <c r="DR705" s="822"/>
      <c r="DS705" s="823"/>
      <c r="DT705" s="822"/>
      <c r="DU705" s="384"/>
      <c r="EH705" s="684"/>
    </row>
    <row r="706" spans="66:138" s="81" customFormat="1">
      <c r="BN706" s="683"/>
      <c r="CP706" s="684"/>
      <c r="DL706" s="80"/>
      <c r="DP706" s="690"/>
      <c r="DQ706" s="822"/>
      <c r="DR706" s="822"/>
      <c r="DS706" s="823"/>
      <c r="DT706" s="822"/>
      <c r="DU706" s="384"/>
      <c r="EH706" s="684"/>
    </row>
    <row r="707" spans="66:138" s="81" customFormat="1">
      <c r="BN707" s="683"/>
      <c r="CP707" s="684"/>
      <c r="DL707" s="80"/>
      <c r="DP707" s="690"/>
      <c r="DQ707" s="822"/>
      <c r="DR707" s="822"/>
      <c r="DS707" s="823"/>
      <c r="DT707" s="822"/>
      <c r="DU707" s="384"/>
      <c r="EH707" s="684"/>
    </row>
    <row r="708" spans="66:138" s="81" customFormat="1">
      <c r="BN708" s="683"/>
      <c r="CP708" s="684"/>
      <c r="DL708" s="80"/>
      <c r="DP708" s="690"/>
      <c r="DQ708" s="822"/>
      <c r="DR708" s="822"/>
      <c r="DS708" s="823"/>
      <c r="DT708" s="822"/>
      <c r="DU708" s="384"/>
      <c r="EH708" s="684"/>
    </row>
    <row r="709" spans="66:138" s="81" customFormat="1">
      <c r="BN709" s="683"/>
      <c r="CP709" s="684"/>
      <c r="DL709" s="80"/>
      <c r="DP709" s="690"/>
      <c r="DQ709" s="822"/>
      <c r="DR709" s="822"/>
      <c r="DS709" s="823"/>
      <c r="DT709" s="822"/>
      <c r="DU709" s="384"/>
      <c r="EH709" s="684"/>
    </row>
    <row r="710" spans="66:138" s="81" customFormat="1">
      <c r="BN710" s="683"/>
      <c r="CP710" s="684"/>
      <c r="DL710" s="80"/>
      <c r="DP710" s="690"/>
      <c r="DQ710" s="822"/>
      <c r="DR710" s="822"/>
      <c r="DS710" s="823"/>
      <c r="DT710" s="822"/>
      <c r="DU710" s="384"/>
      <c r="EH710" s="684"/>
    </row>
    <row r="711" spans="66:138" s="81" customFormat="1">
      <c r="BN711" s="683"/>
      <c r="CP711" s="684"/>
      <c r="DL711" s="80"/>
      <c r="DP711" s="690"/>
      <c r="DQ711" s="822"/>
      <c r="DR711" s="822"/>
      <c r="DS711" s="823"/>
      <c r="DT711" s="822"/>
      <c r="DU711" s="384"/>
      <c r="EH711" s="684"/>
    </row>
    <row r="712" spans="66:138" s="81" customFormat="1">
      <c r="BN712" s="683"/>
      <c r="CP712" s="684"/>
      <c r="DL712" s="80"/>
      <c r="DP712" s="690"/>
      <c r="DQ712" s="822"/>
      <c r="DR712" s="822"/>
      <c r="DS712" s="823"/>
      <c r="DT712" s="822"/>
      <c r="DU712" s="384"/>
      <c r="EH712" s="684"/>
    </row>
    <row r="713" spans="66:138" s="81" customFormat="1">
      <c r="BN713" s="683"/>
      <c r="CP713" s="684"/>
      <c r="DL713" s="80"/>
      <c r="DP713" s="690"/>
      <c r="DQ713" s="822"/>
      <c r="DR713" s="822"/>
      <c r="DS713" s="823"/>
      <c r="DT713" s="822"/>
      <c r="DU713" s="384"/>
      <c r="EH713" s="684"/>
    </row>
    <row r="714" spans="66:138" s="81" customFormat="1">
      <c r="BN714" s="683"/>
      <c r="CP714" s="684"/>
      <c r="DL714" s="80"/>
      <c r="DP714" s="690"/>
      <c r="DQ714" s="822"/>
      <c r="DR714" s="822"/>
      <c r="DS714" s="823"/>
      <c r="DT714" s="822"/>
      <c r="DU714" s="384"/>
      <c r="EH714" s="684"/>
    </row>
    <row r="715" spans="66:138" s="81" customFormat="1">
      <c r="BN715" s="683"/>
      <c r="CP715" s="684"/>
      <c r="DL715" s="80"/>
      <c r="DP715" s="690"/>
      <c r="DQ715" s="822"/>
      <c r="DR715" s="822"/>
      <c r="DS715" s="823"/>
      <c r="DT715" s="822"/>
      <c r="DU715" s="384"/>
      <c r="EH715" s="684"/>
    </row>
    <row r="716" spans="66:138" s="81" customFormat="1">
      <c r="BN716" s="683"/>
      <c r="CP716" s="684"/>
      <c r="DL716" s="80"/>
      <c r="DP716" s="690"/>
      <c r="DQ716" s="822"/>
      <c r="DR716" s="822"/>
      <c r="DS716" s="823"/>
      <c r="DT716" s="822"/>
      <c r="DU716" s="384"/>
      <c r="EH716" s="684"/>
    </row>
    <row r="717" spans="66:138" s="81" customFormat="1">
      <c r="BN717" s="683"/>
      <c r="CP717" s="684"/>
      <c r="DL717" s="80"/>
      <c r="DP717" s="690"/>
      <c r="DQ717" s="822"/>
      <c r="DR717" s="822"/>
      <c r="DS717" s="823"/>
      <c r="DT717" s="822"/>
      <c r="DU717" s="384"/>
      <c r="EH717" s="684"/>
    </row>
    <row r="718" spans="66:138" s="81" customFormat="1">
      <c r="BN718" s="683"/>
      <c r="CP718" s="684"/>
      <c r="DL718" s="80"/>
      <c r="DP718" s="690"/>
      <c r="DQ718" s="822"/>
      <c r="DR718" s="822"/>
      <c r="DS718" s="823"/>
      <c r="DT718" s="822"/>
      <c r="DU718" s="384"/>
      <c r="EH718" s="684"/>
    </row>
    <row r="719" spans="66:138" s="81" customFormat="1">
      <c r="BN719" s="683"/>
      <c r="CP719" s="684"/>
      <c r="DL719" s="80"/>
      <c r="DP719" s="690"/>
      <c r="DQ719" s="822"/>
      <c r="DR719" s="822"/>
      <c r="DS719" s="823"/>
      <c r="DT719" s="822"/>
      <c r="DU719" s="384"/>
      <c r="EH719" s="684"/>
    </row>
    <row r="720" spans="66:138" s="81" customFormat="1">
      <c r="BN720" s="683"/>
      <c r="CP720" s="684"/>
      <c r="DL720" s="80"/>
      <c r="DP720" s="690"/>
      <c r="DQ720" s="822"/>
      <c r="DR720" s="822"/>
      <c r="DS720" s="823"/>
      <c r="DT720" s="822"/>
      <c r="DU720" s="384"/>
      <c r="EH720" s="684"/>
    </row>
    <row r="721" spans="66:138" s="81" customFormat="1">
      <c r="BN721" s="683"/>
      <c r="CP721" s="684"/>
      <c r="DL721" s="80"/>
      <c r="DP721" s="690"/>
      <c r="DQ721" s="822"/>
      <c r="DR721" s="822"/>
      <c r="DS721" s="823"/>
      <c r="DT721" s="822"/>
      <c r="DU721" s="384"/>
      <c r="EH721" s="684"/>
    </row>
    <row r="722" spans="66:138" s="81" customFormat="1">
      <c r="BN722" s="683"/>
      <c r="CP722" s="684"/>
      <c r="DL722" s="80"/>
      <c r="DP722" s="690"/>
      <c r="DQ722" s="822"/>
      <c r="DR722" s="822"/>
      <c r="DS722" s="823"/>
      <c r="DT722" s="822"/>
      <c r="DU722" s="384"/>
      <c r="EH722" s="684"/>
    </row>
    <row r="723" spans="66:138" s="81" customFormat="1">
      <c r="BN723" s="683"/>
      <c r="CP723" s="684"/>
      <c r="DL723" s="80"/>
      <c r="DP723" s="690"/>
      <c r="DQ723" s="822"/>
      <c r="DR723" s="822"/>
      <c r="DS723" s="823"/>
      <c r="DT723" s="822"/>
      <c r="DU723" s="384"/>
      <c r="EH723" s="684"/>
    </row>
    <row r="724" spans="66:138" s="81" customFormat="1">
      <c r="BN724" s="683"/>
      <c r="CP724" s="684"/>
      <c r="DL724" s="80"/>
      <c r="DP724" s="690"/>
      <c r="DQ724" s="822"/>
      <c r="DR724" s="822"/>
      <c r="DS724" s="823"/>
      <c r="DT724" s="822"/>
      <c r="DU724" s="384"/>
      <c r="EH724" s="684"/>
    </row>
    <row r="725" spans="66:138" s="81" customFormat="1">
      <c r="BN725" s="683"/>
      <c r="CP725" s="684"/>
      <c r="DL725" s="80"/>
      <c r="DP725" s="690"/>
      <c r="DQ725" s="822"/>
      <c r="DR725" s="822"/>
      <c r="DS725" s="823"/>
      <c r="DT725" s="822"/>
      <c r="DU725" s="384"/>
      <c r="EH725" s="684"/>
    </row>
    <row r="726" spans="66:138" s="81" customFormat="1">
      <c r="BN726" s="683"/>
      <c r="CP726" s="684"/>
      <c r="DL726" s="80"/>
      <c r="DP726" s="690"/>
      <c r="DQ726" s="822"/>
      <c r="DR726" s="822"/>
      <c r="DS726" s="823"/>
      <c r="DT726" s="822"/>
      <c r="DU726" s="384"/>
      <c r="EH726" s="684"/>
    </row>
    <row r="727" spans="66:138" s="81" customFormat="1">
      <c r="BN727" s="683"/>
      <c r="CP727" s="684"/>
      <c r="DL727" s="80"/>
      <c r="DP727" s="690"/>
      <c r="DQ727" s="822"/>
      <c r="DR727" s="822"/>
      <c r="DS727" s="823"/>
      <c r="DT727" s="822"/>
      <c r="DU727" s="384"/>
      <c r="EH727" s="684"/>
    </row>
    <row r="728" spans="66:138" s="81" customFormat="1">
      <c r="BN728" s="683"/>
      <c r="CP728" s="684"/>
      <c r="DL728" s="80"/>
      <c r="DP728" s="690"/>
      <c r="DQ728" s="822"/>
      <c r="DR728" s="822"/>
      <c r="DS728" s="823"/>
      <c r="DT728" s="822"/>
      <c r="DU728" s="384"/>
      <c r="EH728" s="684"/>
    </row>
    <row r="729" spans="66:138" s="81" customFormat="1">
      <c r="BN729" s="683"/>
      <c r="CP729" s="684"/>
      <c r="DL729" s="80"/>
      <c r="DP729" s="690"/>
      <c r="DQ729" s="822"/>
      <c r="DR729" s="822"/>
      <c r="DS729" s="823"/>
      <c r="DT729" s="822"/>
      <c r="DU729" s="384"/>
      <c r="EH729" s="684"/>
    </row>
    <row r="730" spans="66:138" s="81" customFormat="1">
      <c r="BN730" s="683"/>
      <c r="CP730" s="684"/>
      <c r="DL730" s="80"/>
      <c r="DP730" s="690"/>
      <c r="DQ730" s="822"/>
      <c r="DR730" s="822"/>
      <c r="DS730" s="823"/>
      <c r="DT730" s="822"/>
      <c r="DU730" s="384"/>
      <c r="EH730" s="684"/>
    </row>
    <row r="731" spans="66:138" s="81" customFormat="1">
      <c r="BN731" s="683"/>
      <c r="CP731" s="684"/>
      <c r="DL731" s="80"/>
      <c r="DP731" s="690"/>
      <c r="DQ731" s="822"/>
      <c r="DR731" s="822"/>
      <c r="DS731" s="823"/>
      <c r="DT731" s="822"/>
      <c r="DU731" s="384"/>
      <c r="EH731" s="684"/>
    </row>
    <row r="732" spans="66:138" s="81" customFormat="1">
      <c r="BN732" s="683"/>
      <c r="CP732" s="684"/>
      <c r="DL732" s="80"/>
      <c r="DP732" s="690"/>
      <c r="DQ732" s="822"/>
      <c r="DR732" s="822"/>
      <c r="DS732" s="823"/>
      <c r="DT732" s="822"/>
      <c r="DU732" s="384"/>
      <c r="EH732" s="684"/>
    </row>
    <row r="733" spans="66:138" s="81" customFormat="1">
      <c r="BN733" s="683"/>
      <c r="CP733" s="684"/>
      <c r="DL733" s="80"/>
      <c r="DP733" s="690"/>
      <c r="DQ733" s="822"/>
      <c r="DR733" s="822"/>
      <c r="DS733" s="823"/>
      <c r="DT733" s="822"/>
      <c r="DU733" s="384"/>
      <c r="EH733" s="684"/>
    </row>
    <row r="734" spans="66:138" s="81" customFormat="1">
      <c r="BN734" s="683"/>
      <c r="CP734" s="684"/>
      <c r="DL734" s="80"/>
      <c r="DP734" s="690"/>
      <c r="DQ734" s="822"/>
      <c r="DR734" s="822"/>
      <c r="DS734" s="823"/>
      <c r="DT734" s="822"/>
      <c r="DU734" s="384"/>
      <c r="EH734" s="684"/>
    </row>
    <row r="735" spans="66:138" s="81" customFormat="1">
      <c r="BN735" s="683"/>
      <c r="CP735" s="684"/>
      <c r="DL735" s="80"/>
      <c r="DP735" s="690"/>
      <c r="DQ735" s="822"/>
      <c r="DR735" s="822"/>
      <c r="DS735" s="823"/>
      <c r="DT735" s="822"/>
      <c r="DU735" s="384"/>
      <c r="EH735" s="684"/>
    </row>
    <row r="736" spans="66:138" s="81" customFormat="1">
      <c r="BN736" s="683"/>
      <c r="CP736" s="684"/>
      <c r="DL736" s="80"/>
      <c r="DP736" s="690"/>
      <c r="DQ736" s="822"/>
      <c r="DR736" s="822"/>
      <c r="DS736" s="823"/>
      <c r="DT736" s="822"/>
      <c r="DU736" s="384"/>
      <c r="EH736" s="684"/>
    </row>
    <row r="737" spans="66:138" s="81" customFormat="1">
      <c r="BN737" s="683"/>
      <c r="CP737" s="684"/>
      <c r="DL737" s="80"/>
      <c r="DP737" s="690"/>
      <c r="DQ737" s="822"/>
      <c r="DR737" s="822"/>
      <c r="DS737" s="823"/>
      <c r="DT737" s="822"/>
      <c r="DU737" s="384"/>
      <c r="EH737" s="684"/>
    </row>
    <row r="738" spans="66:138" s="81" customFormat="1">
      <c r="BN738" s="683"/>
      <c r="CP738" s="684"/>
      <c r="DL738" s="80"/>
      <c r="DP738" s="690"/>
      <c r="DQ738" s="822"/>
      <c r="DR738" s="822"/>
      <c r="DS738" s="823"/>
      <c r="DT738" s="822"/>
      <c r="DU738" s="384"/>
      <c r="EH738" s="684"/>
    </row>
    <row r="739" spans="66:138" s="81" customFormat="1">
      <c r="BN739" s="683"/>
      <c r="CP739" s="684"/>
      <c r="DL739" s="80"/>
      <c r="DP739" s="690"/>
      <c r="DQ739" s="822"/>
      <c r="DR739" s="822"/>
      <c r="DS739" s="823"/>
      <c r="DT739" s="822"/>
      <c r="DU739" s="384"/>
      <c r="EH739" s="684"/>
    </row>
    <row r="740" spans="66:138" s="81" customFormat="1">
      <c r="BN740" s="683"/>
      <c r="CP740" s="684"/>
      <c r="DL740" s="80"/>
      <c r="DP740" s="690"/>
      <c r="DQ740" s="822"/>
      <c r="DR740" s="822"/>
      <c r="DS740" s="823"/>
      <c r="DT740" s="822"/>
      <c r="DU740" s="384"/>
      <c r="EH740" s="684"/>
    </row>
    <row r="741" spans="66:138" s="81" customFormat="1">
      <c r="BN741" s="683"/>
      <c r="CP741" s="684"/>
      <c r="DL741" s="80"/>
      <c r="DP741" s="690"/>
      <c r="DQ741" s="822"/>
      <c r="DR741" s="822"/>
      <c r="DS741" s="823"/>
      <c r="DT741" s="822"/>
      <c r="DU741" s="384"/>
      <c r="EH741" s="684"/>
    </row>
    <row r="742" spans="66:138" s="81" customFormat="1">
      <c r="BN742" s="683"/>
      <c r="CP742" s="684"/>
      <c r="DL742" s="80"/>
      <c r="DP742" s="690"/>
      <c r="DQ742" s="822"/>
      <c r="DR742" s="822"/>
      <c r="DS742" s="823"/>
      <c r="DT742" s="822"/>
      <c r="DU742" s="384"/>
      <c r="EH742" s="684"/>
    </row>
    <row r="743" spans="66:138" s="81" customFormat="1">
      <c r="BN743" s="683"/>
      <c r="CP743" s="684"/>
      <c r="DL743" s="80"/>
      <c r="DP743" s="690"/>
      <c r="DQ743" s="822"/>
      <c r="DR743" s="822"/>
      <c r="DS743" s="823"/>
      <c r="DT743" s="822"/>
      <c r="DU743" s="384"/>
      <c r="EH743" s="684"/>
    </row>
    <row r="744" spans="66:138" s="81" customFormat="1">
      <c r="BN744" s="683"/>
      <c r="CP744" s="684"/>
      <c r="DL744" s="80"/>
      <c r="DP744" s="690"/>
      <c r="DQ744" s="822"/>
      <c r="DR744" s="822"/>
      <c r="DS744" s="823"/>
      <c r="DT744" s="822"/>
      <c r="DU744" s="384"/>
      <c r="EH744" s="684"/>
    </row>
    <row r="745" spans="66:138" s="81" customFormat="1">
      <c r="BN745" s="683"/>
      <c r="CP745" s="684"/>
      <c r="DL745" s="80"/>
      <c r="DP745" s="690"/>
      <c r="DQ745" s="822"/>
      <c r="DR745" s="822"/>
      <c r="DS745" s="823"/>
      <c r="DT745" s="822"/>
      <c r="DU745" s="384"/>
      <c r="EH745" s="684"/>
    </row>
    <row r="746" spans="66:138" s="81" customFormat="1">
      <c r="BN746" s="683"/>
      <c r="CP746" s="684"/>
      <c r="DL746" s="80"/>
      <c r="DP746" s="690"/>
      <c r="DQ746" s="822"/>
      <c r="DR746" s="822"/>
      <c r="DS746" s="823"/>
      <c r="DT746" s="822"/>
      <c r="DU746" s="384"/>
      <c r="EH746" s="684"/>
    </row>
    <row r="747" spans="66:138" s="81" customFormat="1">
      <c r="BN747" s="683"/>
      <c r="CP747" s="684"/>
      <c r="DL747" s="80"/>
      <c r="DP747" s="690"/>
      <c r="DQ747" s="822"/>
      <c r="DR747" s="822"/>
      <c r="DS747" s="823"/>
      <c r="DT747" s="822"/>
      <c r="DU747" s="384"/>
      <c r="EH747" s="684"/>
    </row>
    <row r="748" spans="66:138" s="81" customFormat="1">
      <c r="BN748" s="683"/>
      <c r="CP748" s="684"/>
      <c r="DL748" s="80"/>
      <c r="DP748" s="690"/>
      <c r="DQ748" s="822"/>
      <c r="DR748" s="822"/>
      <c r="DS748" s="823"/>
      <c r="DT748" s="822"/>
      <c r="DU748" s="384"/>
      <c r="EH748" s="684"/>
    </row>
    <row r="749" spans="66:138" s="81" customFormat="1">
      <c r="BN749" s="683"/>
      <c r="CP749" s="684"/>
      <c r="DL749" s="80"/>
      <c r="DP749" s="690"/>
      <c r="DQ749" s="822"/>
      <c r="DR749" s="822"/>
      <c r="DS749" s="823"/>
      <c r="DT749" s="822"/>
      <c r="DU749" s="384"/>
      <c r="EH749" s="684"/>
    </row>
    <row r="750" spans="66:138" s="81" customFormat="1">
      <c r="BN750" s="683"/>
      <c r="CP750" s="684"/>
      <c r="DL750" s="80"/>
      <c r="DP750" s="690"/>
      <c r="DQ750" s="822"/>
      <c r="DR750" s="822"/>
      <c r="DS750" s="823"/>
      <c r="DT750" s="822"/>
      <c r="DU750" s="384"/>
      <c r="EH750" s="684"/>
    </row>
    <row r="751" spans="66:138" s="81" customFormat="1">
      <c r="BN751" s="683"/>
      <c r="CP751" s="684"/>
      <c r="DL751" s="80"/>
      <c r="DP751" s="690"/>
      <c r="DQ751" s="822"/>
      <c r="DR751" s="822"/>
      <c r="DS751" s="823"/>
      <c r="DT751" s="822"/>
      <c r="DU751" s="384"/>
      <c r="EH751" s="684"/>
    </row>
    <row r="752" spans="66:138" s="81" customFormat="1">
      <c r="BN752" s="683"/>
      <c r="CP752" s="684"/>
      <c r="DL752" s="80"/>
      <c r="DP752" s="690"/>
      <c r="DQ752" s="822"/>
      <c r="DR752" s="822"/>
      <c r="DS752" s="823"/>
      <c r="DT752" s="822"/>
      <c r="DU752" s="384"/>
      <c r="EH752" s="684"/>
    </row>
    <row r="753" spans="66:138" s="81" customFormat="1">
      <c r="BN753" s="683"/>
      <c r="CP753" s="684"/>
      <c r="DL753" s="80"/>
      <c r="DP753" s="690"/>
      <c r="DQ753" s="822"/>
      <c r="DR753" s="822"/>
      <c r="DS753" s="823"/>
      <c r="DT753" s="822"/>
      <c r="DU753" s="384"/>
      <c r="EH753" s="684"/>
    </row>
    <row r="754" spans="66:138" s="81" customFormat="1">
      <c r="BN754" s="683"/>
      <c r="CP754" s="684"/>
      <c r="DL754" s="80"/>
      <c r="DP754" s="690"/>
      <c r="DQ754" s="822"/>
      <c r="DR754" s="822"/>
      <c r="DS754" s="823"/>
      <c r="DT754" s="822"/>
      <c r="DU754" s="384"/>
      <c r="EH754" s="684"/>
    </row>
    <row r="755" spans="66:138" s="81" customFormat="1">
      <c r="BN755" s="683"/>
      <c r="CP755" s="684"/>
      <c r="DL755" s="80"/>
      <c r="DP755" s="690"/>
      <c r="DQ755" s="822"/>
      <c r="DR755" s="822"/>
      <c r="DS755" s="823"/>
      <c r="DT755" s="822"/>
      <c r="DU755" s="384"/>
      <c r="EH755" s="684"/>
    </row>
    <row r="756" spans="66:138" s="81" customFormat="1">
      <c r="BN756" s="683"/>
      <c r="CP756" s="684"/>
      <c r="DL756" s="80"/>
      <c r="DP756" s="690"/>
      <c r="DQ756" s="822"/>
      <c r="DR756" s="822"/>
      <c r="DS756" s="823"/>
      <c r="DT756" s="822"/>
      <c r="DU756" s="384"/>
      <c r="EH756" s="684"/>
    </row>
    <row r="757" spans="66:138" s="81" customFormat="1">
      <c r="BN757" s="683"/>
      <c r="CP757" s="684"/>
      <c r="DL757" s="80"/>
      <c r="DP757" s="690"/>
      <c r="DQ757" s="822"/>
      <c r="DR757" s="822"/>
      <c r="DS757" s="823"/>
      <c r="DT757" s="822"/>
      <c r="DU757" s="384"/>
      <c r="EH757" s="684"/>
    </row>
    <row r="758" spans="66:138" s="81" customFormat="1">
      <c r="BN758" s="683"/>
      <c r="CP758" s="684"/>
      <c r="DL758" s="80"/>
      <c r="DP758" s="690"/>
      <c r="DQ758" s="822"/>
      <c r="DR758" s="822"/>
      <c r="DS758" s="823"/>
      <c r="DT758" s="822"/>
      <c r="DU758" s="384"/>
      <c r="EH758" s="684"/>
    </row>
    <row r="759" spans="66:138" s="81" customFormat="1">
      <c r="BN759" s="683"/>
      <c r="CP759" s="684"/>
      <c r="DL759" s="80"/>
      <c r="DP759" s="690"/>
      <c r="DQ759" s="822"/>
      <c r="DR759" s="822"/>
      <c r="DS759" s="823"/>
      <c r="DT759" s="822"/>
      <c r="DU759" s="384"/>
      <c r="EH759" s="684"/>
    </row>
    <row r="760" spans="66:138" s="81" customFormat="1">
      <c r="BN760" s="683"/>
      <c r="CP760" s="684"/>
      <c r="DL760" s="80"/>
      <c r="DP760" s="690"/>
      <c r="DQ760" s="822"/>
      <c r="DR760" s="822"/>
      <c r="DS760" s="823"/>
      <c r="DT760" s="822"/>
      <c r="DU760" s="384"/>
      <c r="EH760" s="684"/>
    </row>
    <row r="761" spans="66:138" s="81" customFormat="1">
      <c r="BN761" s="683"/>
      <c r="CP761" s="684"/>
      <c r="DL761" s="80"/>
      <c r="DP761" s="690"/>
      <c r="DQ761" s="822"/>
      <c r="DR761" s="822"/>
      <c r="DS761" s="823"/>
      <c r="DT761" s="822"/>
      <c r="DU761" s="384"/>
      <c r="EH761" s="684"/>
    </row>
    <row r="762" spans="66:138" s="81" customFormat="1">
      <c r="BN762" s="683"/>
      <c r="CP762" s="684"/>
      <c r="DL762" s="80"/>
      <c r="DP762" s="690"/>
      <c r="DQ762" s="822"/>
      <c r="DR762" s="822"/>
      <c r="DS762" s="823"/>
      <c r="DT762" s="822"/>
      <c r="DU762" s="384"/>
      <c r="EH762" s="684"/>
    </row>
    <row r="763" spans="66:138" s="81" customFormat="1">
      <c r="BN763" s="683"/>
      <c r="CP763" s="684"/>
      <c r="DL763" s="80"/>
      <c r="DP763" s="690"/>
      <c r="DQ763" s="822"/>
      <c r="DR763" s="822"/>
      <c r="DS763" s="823"/>
      <c r="DT763" s="822"/>
      <c r="DU763" s="384"/>
      <c r="EH763" s="684"/>
    </row>
    <row r="764" spans="66:138" s="81" customFormat="1">
      <c r="BN764" s="683"/>
      <c r="CP764" s="684"/>
      <c r="DL764" s="80"/>
      <c r="DP764" s="690"/>
      <c r="DQ764" s="822"/>
      <c r="DR764" s="822"/>
      <c r="DS764" s="823"/>
      <c r="DT764" s="822"/>
      <c r="DU764" s="384"/>
      <c r="EH764" s="684"/>
    </row>
    <row r="765" spans="66:138" s="81" customFormat="1">
      <c r="BN765" s="683"/>
      <c r="CP765" s="684"/>
      <c r="DL765" s="80"/>
      <c r="DP765" s="690"/>
      <c r="DQ765" s="822"/>
      <c r="DR765" s="822"/>
      <c r="DS765" s="823"/>
      <c r="DT765" s="822"/>
      <c r="DU765" s="384"/>
      <c r="EH765" s="684"/>
    </row>
    <row r="766" spans="66:138" s="81" customFormat="1">
      <c r="BN766" s="683"/>
      <c r="CP766" s="684"/>
      <c r="DL766" s="80"/>
      <c r="DP766" s="690"/>
      <c r="DQ766" s="822"/>
      <c r="DR766" s="822"/>
      <c r="DS766" s="823"/>
      <c r="DT766" s="822"/>
      <c r="DU766" s="384"/>
      <c r="EH766" s="684"/>
    </row>
    <row r="767" spans="66:138" s="81" customFormat="1">
      <c r="BN767" s="683"/>
      <c r="CP767" s="684"/>
      <c r="DL767" s="80"/>
      <c r="DP767" s="690"/>
      <c r="DQ767" s="822"/>
      <c r="DR767" s="822"/>
      <c r="DS767" s="823"/>
      <c r="DT767" s="822"/>
      <c r="DU767" s="384"/>
      <c r="EH767" s="684"/>
    </row>
    <row r="768" spans="66:138" s="81" customFormat="1">
      <c r="BN768" s="683"/>
      <c r="CP768" s="684"/>
      <c r="DL768" s="80"/>
      <c r="DP768" s="690"/>
      <c r="DQ768" s="822"/>
      <c r="DR768" s="822"/>
      <c r="DS768" s="823"/>
      <c r="DT768" s="822"/>
      <c r="DU768" s="384"/>
      <c r="EH768" s="684"/>
    </row>
    <row r="769" spans="66:138" s="81" customFormat="1">
      <c r="BN769" s="683"/>
      <c r="CP769" s="684"/>
      <c r="DL769" s="80"/>
      <c r="DP769" s="690"/>
      <c r="DQ769" s="822"/>
      <c r="DR769" s="822"/>
      <c r="DS769" s="823"/>
      <c r="DT769" s="822"/>
      <c r="DU769" s="384"/>
      <c r="EH769" s="684"/>
    </row>
    <row r="770" spans="66:138" s="81" customFormat="1">
      <c r="BN770" s="683"/>
      <c r="CP770" s="684"/>
      <c r="DL770" s="80"/>
      <c r="DP770" s="690"/>
      <c r="DQ770" s="822"/>
      <c r="DR770" s="822"/>
      <c r="DS770" s="823"/>
      <c r="DT770" s="822"/>
      <c r="DU770" s="384"/>
      <c r="EH770" s="684"/>
    </row>
    <row r="771" spans="66:138" s="81" customFormat="1">
      <c r="BN771" s="683"/>
      <c r="CP771" s="684"/>
      <c r="DL771" s="80"/>
      <c r="DP771" s="690"/>
      <c r="DQ771" s="822"/>
      <c r="DR771" s="822"/>
      <c r="DS771" s="823"/>
      <c r="DT771" s="822"/>
      <c r="DU771" s="384"/>
      <c r="EH771" s="684"/>
    </row>
    <row r="772" spans="66:138" s="81" customFormat="1">
      <c r="BN772" s="683"/>
      <c r="CP772" s="684"/>
      <c r="DL772" s="80"/>
      <c r="DP772" s="690"/>
      <c r="DQ772" s="822"/>
      <c r="DR772" s="822"/>
      <c r="DS772" s="823"/>
      <c r="DT772" s="822"/>
      <c r="DU772" s="384"/>
      <c r="EH772" s="684"/>
    </row>
    <row r="773" spans="66:138" s="81" customFormat="1">
      <c r="BN773" s="683"/>
      <c r="CP773" s="684"/>
      <c r="DL773" s="80"/>
      <c r="DP773" s="690"/>
      <c r="DQ773" s="822"/>
      <c r="DR773" s="822"/>
      <c r="DS773" s="823"/>
      <c r="DT773" s="822"/>
      <c r="DU773" s="384"/>
      <c r="EH773" s="684"/>
    </row>
    <row r="774" spans="66:138" s="81" customFormat="1">
      <c r="BN774" s="683"/>
      <c r="CP774" s="684"/>
      <c r="DL774" s="80"/>
      <c r="DP774" s="690"/>
      <c r="DQ774" s="822"/>
      <c r="DR774" s="822"/>
      <c r="DS774" s="823"/>
      <c r="DT774" s="822"/>
      <c r="DU774" s="384"/>
      <c r="EH774" s="684"/>
    </row>
    <row r="775" spans="66:138" s="81" customFormat="1">
      <c r="BN775" s="683"/>
      <c r="CP775" s="684"/>
      <c r="DL775" s="80"/>
      <c r="DP775" s="690"/>
      <c r="DQ775" s="822"/>
      <c r="DR775" s="822"/>
      <c r="DS775" s="823"/>
      <c r="DT775" s="822"/>
      <c r="DU775" s="384"/>
      <c r="EH775" s="684"/>
    </row>
    <row r="776" spans="66:138" s="81" customFormat="1">
      <c r="BN776" s="683"/>
      <c r="CP776" s="684"/>
      <c r="DL776" s="80"/>
      <c r="DP776" s="690"/>
      <c r="DQ776" s="822"/>
      <c r="DR776" s="822"/>
      <c r="DS776" s="823"/>
      <c r="DT776" s="822"/>
      <c r="DU776" s="384"/>
      <c r="EH776" s="684"/>
    </row>
    <row r="777" spans="66:138" s="81" customFormat="1">
      <c r="BN777" s="683"/>
      <c r="CP777" s="684"/>
      <c r="DL777" s="80"/>
      <c r="DP777" s="690"/>
      <c r="DQ777" s="822"/>
      <c r="DR777" s="822"/>
      <c r="DS777" s="823"/>
      <c r="DT777" s="822"/>
      <c r="DU777" s="384"/>
      <c r="EH777" s="684"/>
    </row>
    <row r="778" spans="66:138" s="81" customFormat="1">
      <c r="BN778" s="683"/>
      <c r="CP778" s="684"/>
      <c r="DL778" s="80"/>
      <c r="DP778" s="690"/>
      <c r="DQ778" s="822"/>
      <c r="DR778" s="822"/>
      <c r="DS778" s="823"/>
      <c r="DT778" s="822"/>
      <c r="DU778" s="384"/>
      <c r="EH778" s="684"/>
    </row>
    <row r="779" spans="66:138" s="81" customFormat="1">
      <c r="BN779" s="683"/>
      <c r="CP779" s="684"/>
      <c r="DL779" s="80"/>
      <c r="DP779" s="690"/>
      <c r="DQ779" s="822"/>
      <c r="DR779" s="822"/>
      <c r="DS779" s="823"/>
      <c r="DT779" s="822"/>
      <c r="DU779" s="384"/>
      <c r="EH779" s="684"/>
    </row>
    <row r="780" spans="66:138" s="81" customFormat="1">
      <c r="BN780" s="683"/>
      <c r="CP780" s="684"/>
      <c r="DL780" s="80"/>
      <c r="DP780" s="690"/>
      <c r="DQ780" s="822"/>
      <c r="DR780" s="822"/>
      <c r="DS780" s="823"/>
      <c r="DT780" s="822"/>
      <c r="DU780" s="384"/>
      <c r="EH780" s="684"/>
    </row>
    <row r="781" spans="66:138" s="81" customFormat="1">
      <c r="BN781" s="683"/>
      <c r="CP781" s="684"/>
      <c r="DL781" s="80"/>
      <c r="DP781" s="690"/>
      <c r="DQ781" s="822"/>
      <c r="DR781" s="822"/>
      <c r="DS781" s="823"/>
      <c r="DT781" s="822"/>
      <c r="DU781" s="384"/>
      <c r="EH781" s="684"/>
    </row>
    <row r="782" spans="66:138" s="81" customFormat="1">
      <c r="BN782" s="683"/>
      <c r="CP782" s="684"/>
      <c r="DL782" s="80"/>
      <c r="DP782" s="690"/>
      <c r="DQ782" s="822"/>
      <c r="DR782" s="822"/>
      <c r="DS782" s="823"/>
      <c r="DT782" s="822"/>
      <c r="DU782" s="384"/>
      <c r="EH782" s="684"/>
    </row>
    <row r="783" spans="66:138" s="81" customFormat="1">
      <c r="BN783" s="683"/>
      <c r="CP783" s="684"/>
      <c r="DL783" s="80"/>
      <c r="DP783" s="690"/>
      <c r="DQ783" s="822"/>
      <c r="DR783" s="822"/>
      <c r="DS783" s="823"/>
      <c r="DT783" s="822"/>
      <c r="DU783" s="384"/>
      <c r="EH783" s="684"/>
    </row>
    <row r="784" spans="66:138" s="81" customFormat="1">
      <c r="BN784" s="683"/>
      <c r="CP784" s="684"/>
      <c r="DL784" s="80"/>
      <c r="DP784" s="690"/>
      <c r="DQ784" s="822"/>
      <c r="DR784" s="822"/>
      <c r="DS784" s="823"/>
      <c r="DT784" s="822"/>
      <c r="DU784" s="384"/>
      <c r="EH784" s="684"/>
    </row>
    <row r="785" spans="66:138" s="81" customFormat="1">
      <c r="BN785" s="683"/>
      <c r="CP785" s="684"/>
      <c r="DL785" s="80"/>
      <c r="DP785" s="690"/>
      <c r="DQ785" s="822"/>
      <c r="DR785" s="822"/>
      <c r="DS785" s="823"/>
      <c r="DT785" s="822"/>
      <c r="DU785" s="384"/>
      <c r="EH785" s="684"/>
    </row>
    <row r="786" spans="66:138" s="81" customFormat="1">
      <c r="BN786" s="683"/>
      <c r="CP786" s="684"/>
      <c r="DL786" s="80"/>
      <c r="DP786" s="690"/>
      <c r="DQ786" s="822"/>
      <c r="DR786" s="822"/>
      <c r="DS786" s="823"/>
      <c r="DT786" s="822"/>
      <c r="DU786" s="384"/>
      <c r="EH786" s="684"/>
    </row>
    <row r="787" spans="66:138" s="81" customFormat="1">
      <c r="BN787" s="683"/>
      <c r="CP787" s="684"/>
      <c r="DL787" s="80"/>
      <c r="DP787" s="690"/>
      <c r="DQ787" s="822"/>
      <c r="DR787" s="822"/>
      <c r="DS787" s="823"/>
      <c r="DT787" s="822"/>
      <c r="DU787" s="384"/>
      <c r="EH787" s="684"/>
    </row>
    <row r="788" spans="66:138" s="81" customFormat="1">
      <c r="BN788" s="683"/>
      <c r="CP788" s="684"/>
      <c r="DL788" s="80"/>
      <c r="DP788" s="690"/>
      <c r="DQ788" s="822"/>
      <c r="DR788" s="822"/>
      <c r="DS788" s="823"/>
      <c r="DT788" s="822"/>
      <c r="DU788" s="384"/>
      <c r="EH788" s="684"/>
    </row>
    <row r="789" spans="66:138" s="81" customFormat="1">
      <c r="BN789" s="683"/>
      <c r="CP789" s="684"/>
      <c r="DL789" s="80"/>
      <c r="DP789" s="690"/>
      <c r="DQ789" s="822"/>
      <c r="DR789" s="822"/>
      <c r="DS789" s="823"/>
      <c r="DT789" s="822"/>
      <c r="DU789" s="384"/>
      <c r="EH789" s="684"/>
    </row>
    <row r="790" spans="66:138" s="81" customFormat="1">
      <c r="BN790" s="683"/>
      <c r="CP790" s="684"/>
      <c r="DL790" s="80"/>
      <c r="DP790" s="690"/>
      <c r="DQ790" s="822"/>
      <c r="DR790" s="822"/>
      <c r="DS790" s="823"/>
      <c r="DT790" s="822"/>
      <c r="DU790" s="384"/>
      <c r="EH790" s="684"/>
    </row>
    <row r="791" spans="66:138" s="81" customFormat="1">
      <c r="BN791" s="683"/>
      <c r="CP791" s="684"/>
      <c r="DL791" s="80"/>
      <c r="DP791" s="690"/>
      <c r="DQ791" s="822"/>
      <c r="DR791" s="822"/>
      <c r="DS791" s="823"/>
      <c r="DT791" s="822"/>
      <c r="DU791" s="384"/>
      <c r="EH791" s="684"/>
    </row>
    <row r="792" spans="66:138" s="81" customFormat="1">
      <c r="BN792" s="683"/>
      <c r="CP792" s="684"/>
      <c r="DL792" s="80"/>
      <c r="DP792" s="690"/>
      <c r="DQ792" s="822"/>
      <c r="DR792" s="822"/>
      <c r="DS792" s="823"/>
      <c r="DT792" s="822"/>
      <c r="DU792" s="384"/>
      <c r="EH792" s="684"/>
    </row>
    <row r="793" spans="66:138" s="81" customFormat="1">
      <c r="BN793" s="683"/>
      <c r="CP793" s="684"/>
      <c r="DL793" s="80"/>
      <c r="DP793" s="690"/>
      <c r="DQ793" s="822"/>
      <c r="DR793" s="822"/>
      <c r="DS793" s="823"/>
      <c r="DT793" s="822"/>
      <c r="DU793" s="384"/>
      <c r="EH793" s="684"/>
    </row>
    <row r="794" spans="66:138" s="81" customFormat="1">
      <c r="BN794" s="683"/>
      <c r="CP794" s="684"/>
      <c r="DL794" s="80"/>
      <c r="DP794" s="690"/>
      <c r="DQ794" s="822"/>
      <c r="DR794" s="822"/>
      <c r="DS794" s="823"/>
      <c r="DT794" s="822"/>
      <c r="DU794" s="384"/>
      <c r="EH794" s="684"/>
    </row>
    <row r="795" spans="66:138" s="81" customFormat="1">
      <c r="BN795" s="683"/>
      <c r="CP795" s="684"/>
      <c r="DL795" s="80"/>
      <c r="DP795" s="690"/>
      <c r="DQ795" s="822"/>
      <c r="DR795" s="822"/>
      <c r="DS795" s="823"/>
      <c r="DT795" s="822"/>
      <c r="DU795" s="384"/>
      <c r="EH795" s="684"/>
    </row>
    <row r="796" spans="66:138" s="81" customFormat="1">
      <c r="BN796" s="683"/>
      <c r="CP796" s="684"/>
      <c r="DL796" s="80"/>
      <c r="DP796" s="690"/>
      <c r="DQ796" s="822"/>
      <c r="DR796" s="822"/>
      <c r="DS796" s="823"/>
      <c r="DT796" s="822"/>
      <c r="DU796" s="384"/>
      <c r="EH796" s="684"/>
    </row>
    <row r="797" spans="66:138" s="81" customFormat="1">
      <c r="BN797" s="683"/>
      <c r="CP797" s="684"/>
      <c r="DL797" s="80"/>
      <c r="DP797" s="690"/>
      <c r="DQ797" s="822"/>
      <c r="DR797" s="822"/>
      <c r="DS797" s="823"/>
      <c r="DT797" s="822"/>
      <c r="DU797" s="384"/>
      <c r="EH797" s="684"/>
    </row>
    <row r="798" spans="66:138" s="81" customFormat="1">
      <c r="BN798" s="683"/>
      <c r="CP798" s="684"/>
      <c r="DL798" s="80"/>
      <c r="DP798" s="690"/>
      <c r="DQ798" s="822"/>
      <c r="DR798" s="822"/>
      <c r="DS798" s="823"/>
      <c r="DT798" s="822"/>
      <c r="DU798" s="384"/>
      <c r="EH798" s="684"/>
    </row>
    <row r="799" spans="66:138" s="81" customFormat="1">
      <c r="BN799" s="683"/>
      <c r="CP799" s="684"/>
      <c r="DL799" s="80"/>
      <c r="DP799" s="690"/>
      <c r="DQ799" s="822"/>
      <c r="DR799" s="822"/>
      <c r="DS799" s="823"/>
      <c r="DT799" s="822"/>
      <c r="DU799" s="384"/>
      <c r="EH799" s="684"/>
    </row>
    <row r="800" spans="66:138" s="81" customFormat="1">
      <c r="BN800" s="683"/>
      <c r="CP800" s="684"/>
      <c r="DL800" s="80"/>
      <c r="DP800" s="690"/>
      <c r="DQ800" s="822"/>
      <c r="DR800" s="822"/>
      <c r="DS800" s="823"/>
      <c r="DT800" s="822"/>
      <c r="DU800" s="384"/>
      <c r="EH800" s="684"/>
    </row>
    <row r="801" spans="66:138" s="81" customFormat="1">
      <c r="BN801" s="683"/>
      <c r="CP801" s="684"/>
      <c r="DL801" s="80"/>
      <c r="DP801" s="690"/>
      <c r="DQ801" s="822"/>
      <c r="DR801" s="822"/>
      <c r="DS801" s="823"/>
      <c r="DT801" s="822"/>
      <c r="DU801" s="384"/>
      <c r="EH801" s="684"/>
    </row>
    <row r="802" spans="66:138" s="81" customFormat="1">
      <c r="BN802" s="683"/>
      <c r="CP802" s="684"/>
      <c r="DL802" s="80"/>
      <c r="DP802" s="690"/>
      <c r="DQ802" s="822"/>
      <c r="DR802" s="822"/>
      <c r="DS802" s="823"/>
      <c r="DT802" s="822"/>
      <c r="DU802" s="384"/>
      <c r="EH802" s="684"/>
    </row>
    <row r="803" spans="66:138" s="81" customFormat="1">
      <c r="BN803" s="683"/>
      <c r="CP803" s="684"/>
      <c r="DL803" s="80"/>
      <c r="DP803" s="690"/>
      <c r="DQ803" s="822"/>
      <c r="DR803" s="822"/>
      <c r="DS803" s="823"/>
      <c r="DT803" s="822"/>
      <c r="DU803" s="384"/>
      <c r="EH803" s="684"/>
    </row>
    <row r="804" spans="66:138" s="81" customFormat="1">
      <c r="BN804" s="683"/>
      <c r="CP804" s="684"/>
      <c r="DL804" s="80"/>
      <c r="DP804" s="690"/>
      <c r="DQ804" s="822"/>
      <c r="DR804" s="822"/>
      <c r="DS804" s="823"/>
      <c r="DT804" s="822"/>
      <c r="DU804" s="384"/>
      <c r="EH804" s="684"/>
    </row>
    <row r="805" spans="66:138" s="81" customFormat="1">
      <c r="BN805" s="683"/>
      <c r="CP805" s="684"/>
      <c r="DL805" s="80"/>
      <c r="DP805" s="690"/>
      <c r="DQ805" s="822"/>
      <c r="DR805" s="822"/>
      <c r="DS805" s="823"/>
      <c r="DT805" s="822"/>
      <c r="DU805" s="384"/>
      <c r="EH805" s="684"/>
    </row>
    <row r="806" spans="66:138" s="81" customFormat="1">
      <c r="BN806" s="683"/>
      <c r="CP806" s="684"/>
      <c r="DL806" s="80"/>
      <c r="DP806" s="690"/>
      <c r="DQ806" s="822"/>
      <c r="DR806" s="822"/>
      <c r="DS806" s="823"/>
      <c r="DT806" s="822"/>
      <c r="DU806" s="384"/>
      <c r="EH806" s="684"/>
    </row>
    <row r="807" spans="66:138" s="81" customFormat="1">
      <c r="BN807" s="683"/>
      <c r="CP807" s="684"/>
      <c r="DL807" s="80"/>
      <c r="DP807" s="690"/>
      <c r="DQ807" s="822"/>
      <c r="DR807" s="822"/>
      <c r="DS807" s="823"/>
      <c r="DT807" s="822"/>
      <c r="DU807" s="384"/>
      <c r="EH807" s="684"/>
    </row>
    <row r="808" spans="66:138" s="81" customFormat="1">
      <c r="BN808" s="683"/>
      <c r="CP808" s="684"/>
      <c r="DL808" s="80"/>
      <c r="DP808" s="690"/>
      <c r="DQ808" s="822"/>
      <c r="DR808" s="822"/>
      <c r="DS808" s="823"/>
      <c r="DT808" s="822"/>
      <c r="DU808" s="384"/>
      <c r="EH808" s="684"/>
    </row>
    <row r="809" spans="66:138" s="81" customFormat="1">
      <c r="BN809" s="683"/>
      <c r="CP809" s="684"/>
      <c r="DL809" s="80"/>
      <c r="DP809" s="690"/>
      <c r="DQ809" s="822"/>
      <c r="DR809" s="822"/>
      <c r="DS809" s="823"/>
      <c r="DT809" s="822"/>
      <c r="DU809" s="384"/>
      <c r="EH809" s="684"/>
    </row>
    <row r="810" spans="66:138" s="81" customFormat="1">
      <c r="BN810" s="683"/>
      <c r="CP810" s="684"/>
      <c r="DL810" s="80"/>
      <c r="DP810" s="690"/>
      <c r="DQ810" s="822"/>
      <c r="DR810" s="822"/>
      <c r="DS810" s="823"/>
      <c r="DT810" s="822"/>
      <c r="DU810" s="384"/>
      <c r="EH810" s="684"/>
    </row>
    <row r="811" spans="66:138" s="81" customFormat="1">
      <c r="BN811" s="683"/>
      <c r="CP811" s="684"/>
      <c r="DL811" s="80"/>
      <c r="DP811" s="690"/>
      <c r="DQ811" s="822"/>
      <c r="DR811" s="822"/>
      <c r="DS811" s="823"/>
      <c r="DT811" s="822"/>
      <c r="DU811" s="384"/>
      <c r="EH811" s="684"/>
    </row>
    <row r="812" spans="66:138" s="81" customFormat="1">
      <c r="BN812" s="683"/>
      <c r="CP812" s="684"/>
      <c r="DL812" s="80"/>
      <c r="DP812" s="690"/>
      <c r="DQ812" s="822"/>
      <c r="DR812" s="822"/>
      <c r="DS812" s="823"/>
      <c r="DT812" s="822"/>
      <c r="DU812" s="384"/>
      <c r="EH812" s="684"/>
    </row>
    <row r="813" spans="66:138" s="81" customFormat="1">
      <c r="BN813" s="683"/>
      <c r="CP813" s="684"/>
      <c r="DL813" s="80"/>
      <c r="DP813" s="690"/>
      <c r="DQ813" s="822"/>
      <c r="DR813" s="822"/>
      <c r="DS813" s="823"/>
      <c r="DT813" s="822"/>
      <c r="DU813" s="384"/>
      <c r="EH813" s="684"/>
    </row>
    <row r="814" spans="66:138" s="81" customFormat="1">
      <c r="BN814" s="683"/>
      <c r="CP814" s="684"/>
      <c r="DL814" s="80"/>
      <c r="DP814" s="690"/>
      <c r="DQ814" s="822"/>
      <c r="DR814" s="822"/>
      <c r="DS814" s="823"/>
      <c r="DT814" s="822"/>
      <c r="DU814" s="384"/>
      <c r="EH814" s="684"/>
    </row>
    <row r="815" spans="66:138" s="81" customFormat="1">
      <c r="BN815" s="683"/>
      <c r="CP815" s="684"/>
      <c r="DL815" s="80"/>
      <c r="DP815" s="690"/>
      <c r="DQ815" s="822"/>
      <c r="DR815" s="822"/>
      <c r="DS815" s="823"/>
      <c r="DT815" s="822"/>
      <c r="DU815" s="384"/>
      <c r="EH815" s="684"/>
    </row>
    <row r="816" spans="66:138" s="81" customFormat="1">
      <c r="BN816" s="683"/>
      <c r="CP816" s="684"/>
      <c r="DL816" s="80"/>
      <c r="DP816" s="690"/>
      <c r="DQ816" s="822"/>
      <c r="DR816" s="822"/>
      <c r="DS816" s="823"/>
      <c r="DT816" s="822"/>
      <c r="DU816" s="384"/>
      <c r="EH816" s="684"/>
    </row>
    <row r="817" spans="66:138" s="81" customFormat="1">
      <c r="BN817" s="683"/>
      <c r="CP817" s="684"/>
      <c r="DL817" s="80"/>
      <c r="DP817" s="690"/>
      <c r="DQ817" s="822"/>
      <c r="DR817" s="822"/>
      <c r="DS817" s="823"/>
      <c r="DT817" s="822"/>
      <c r="DU817" s="384"/>
      <c r="EH817" s="684"/>
    </row>
    <row r="818" spans="66:138" s="81" customFormat="1">
      <c r="BN818" s="683"/>
      <c r="CP818" s="684"/>
      <c r="DL818" s="80"/>
      <c r="DP818" s="690"/>
      <c r="DQ818" s="822"/>
      <c r="DR818" s="822"/>
      <c r="DS818" s="823"/>
      <c r="DT818" s="822"/>
      <c r="DU818" s="384"/>
      <c r="EH818" s="684"/>
    </row>
    <row r="819" spans="66:138" s="81" customFormat="1">
      <c r="BN819" s="683"/>
      <c r="CP819" s="684"/>
      <c r="DL819" s="80"/>
      <c r="DP819" s="690"/>
      <c r="DQ819" s="822"/>
      <c r="DR819" s="822"/>
      <c r="DS819" s="823"/>
      <c r="DT819" s="822"/>
      <c r="DU819" s="384"/>
      <c r="EH819" s="684"/>
    </row>
    <row r="820" spans="66:138" s="81" customFormat="1">
      <c r="BN820" s="683"/>
      <c r="CP820" s="684"/>
      <c r="DL820" s="80"/>
      <c r="DP820" s="690"/>
      <c r="DQ820" s="822"/>
      <c r="DR820" s="822"/>
      <c r="DS820" s="823"/>
      <c r="DT820" s="822"/>
      <c r="DU820" s="384"/>
      <c r="EH820" s="684"/>
    </row>
    <row r="821" spans="66:138" s="81" customFormat="1">
      <c r="BN821" s="683"/>
      <c r="CP821" s="684"/>
      <c r="DL821" s="80"/>
      <c r="DP821" s="690"/>
      <c r="DQ821" s="822"/>
      <c r="DR821" s="822"/>
      <c r="DS821" s="823"/>
      <c r="DT821" s="822"/>
      <c r="DU821" s="384"/>
      <c r="EH821" s="684"/>
    </row>
    <row r="822" spans="66:138" s="81" customFormat="1">
      <c r="BN822" s="683"/>
      <c r="CP822" s="684"/>
      <c r="DL822" s="80"/>
      <c r="DP822" s="690"/>
      <c r="DQ822" s="822"/>
      <c r="DR822" s="822"/>
      <c r="DS822" s="823"/>
      <c r="DT822" s="822"/>
      <c r="DU822" s="384"/>
      <c r="EH822" s="684"/>
    </row>
    <row r="823" spans="66:138" s="81" customFormat="1">
      <c r="BN823" s="683"/>
      <c r="CP823" s="684"/>
      <c r="DL823" s="80"/>
      <c r="DP823" s="690"/>
      <c r="DQ823" s="822"/>
      <c r="DR823" s="822"/>
      <c r="DS823" s="823"/>
      <c r="DT823" s="822"/>
      <c r="DU823" s="384"/>
      <c r="EH823" s="684"/>
    </row>
    <row r="824" spans="66:138" s="81" customFormat="1">
      <c r="BN824" s="683"/>
      <c r="CP824" s="684"/>
      <c r="DL824" s="80"/>
      <c r="DP824" s="690"/>
      <c r="DQ824" s="822"/>
      <c r="DR824" s="822"/>
      <c r="DS824" s="823"/>
      <c r="DT824" s="822"/>
      <c r="DU824" s="384"/>
      <c r="EH824" s="684"/>
    </row>
    <row r="825" spans="66:138" s="81" customFormat="1">
      <c r="BN825" s="683"/>
      <c r="CP825" s="684"/>
      <c r="DL825" s="80"/>
      <c r="DP825" s="690"/>
      <c r="DQ825" s="822"/>
      <c r="DR825" s="822"/>
      <c r="DS825" s="823"/>
      <c r="DT825" s="822"/>
      <c r="DU825" s="384"/>
      <c r="EH825" s="684"/>
    </row>
    <row r="826" spans="66:138" s="81" customFormat="1">
      <c r="BN826" s="683"/>
      <c r="CP826" s="684"/>
      <c r="DL826" s="80"/>
      <c r="DP826" s="690"/>
      <c r="DQ826" s="822"/>
      <c r="DR826" s="822"/>
      <c r="DS826" s="823"/>
      <c r="DT826" s="822"/>
      <c r="DU826" s="384"/>
      <c r="EH826" s="684"/>
    </row>
    <row r="827" spans="66:138" s="81" customFormat="1">
      <c r="BN827" s="683"/>
      <c r="CP827" s="684"/>
      <c r="DL827" s="80"/>
      <c r="DP827" s="690"/>
      <c r="DQ827" s="822"/>
      <c r="DR827" s="822"/>
      <c r="DS827" s="823"/>
      <c r="DT827" s="822"/>
      <c r="DU827" s="384"/>
      <c r="EH827" s="684"/>
    </row>
    <row r="828" spans="66:138" s="81" customFormat="1">
      <c r="BN828" s="683"/>
      <c r="CP828" s="684"/>
      <c r="DL828" s="80"/>
      <c r="DP828" s="690"/>
      <c r="DQ828" s="822"/>
      <c r="DR828" s="822"/>
      <c r="DS828" s="823"/>
      <c r="DT828" s="822"/>
      <c r="DU828" s="384"/>
      <c r="EH828" s="684"/>
    </row>
    <row r="829" spans="66:138" s="81" customFormat="1">
      <c r="BN829" s="683"/>
      <c r="CP829" s="684"/>
      <c r="DL829" s="80"/>
      <c r="DP829" s="690"/>
      <c r="DQ829" s="822"/>
      <c r="DR829" s="822"/>
      <c r="DS829" s="823"/>
      <c r="DT829" s="822"/>
      <c r="DU829" s="384"/>
      <c r="EH829" s="684"/>
    </row>
    <row r="830" spans="66:138" s="81" customFormat="1">
      <c r="BN830" s="683"/>
      <c r="CP830" s="684"/>
      <c r="DL830" s="80"/>
      <c r="DP830" s="690"/>
      <c r="DQ830" s="822"/>
      <c r="DR830" s="822"/>
      <c r="DS830" s="823"/>
      <c r="DT830" s="822"/>
      <c r="DU830" s="384"/>
      <c r="EH830" s="684"/>
    </row>
    <row r="831" spans="66:138" s="81" customFormat="1">
      <c r="BN831" s="683"/>
      <c r="CP831" s="684"/>
      <c r="DL831" s="80"/>
      <c r="DP831" s="690"/>
      <c r="DQ831" s="822"/>
      <c r="DR831" s="822"/>
      <c r="DS831" s="823"/>
      <c r="DT831" s="822"/>
      <c r="DU831" s="384"/>
      <c r="EH831" s="684"/>
    </row>
    <row r="832" spans="66:138" s="81" customFormat="1">
      <c r="BN832" s="683"/>
      <c r="CP832" s="684"/>
      <c r="DL832" s="80"/>
      <c r="DP832" s="690"/>
      <c r="DQ832" s="822"/>
      <c r="DR832" s="822"/>
      <c r="DS832" s="823"/>
      <c r="DT832" s="822"/>
      <c r="DU832" s="384"/>
      <c r="EH832" s="684"/>
    </row>
    <row r="833" spans="66:138" s="81" customFormat="1">
      <c r="BN833" s="683"/>
      <c r="CP833" s="684"/>
      <c r="DL833" s="80"/>
      <c r="DP833" s="690"/>
      <c r="DQ833" s="822"/>
      <c r="DR833" s="822"/>
      <c r="DS833" s="823"/>
      <c r="DT833" s="822"/>
      <c r="DU833" s="384"/>
      <c r="EH833" s="684"/>
    </row>
    <row r="834" spans="66:138" s="81" customFormat="1">
      <c r="BN834" s="683"/>
      <c r="CP834" s="684"/>
      <c r="DL834" s="80"/>
      <c r="DP834" s="690"/>
      <c r="DQ834" s="822"/>
      <c r="DR834" s="822"/>
      <c r="DS834" s="823"/>
      <c r="DT834" s="822"/>
      <c r="DU834" s="384"/>
      <c r="EH834" s="684"/>
    </row>
    <row r="835" spans="66:138" s="81" customFormat="1">
      <c r="BN835" s="683"/>
      <c r="CP835" s="684"/>
      <c r="DL835" s="80"/>
      <c r="DP835" s="690"/>
      <c r="DQ835" s="822"/>
      <c r="DR835" s="822"/>
      <c r="DS835" s="823"/>
      <c r="DT835" s="822"/>
      <c r="DU835" s="384"/>
      <c r="EH835" s="684"/>
    </row>
    <row r="836" spans="66:138" s="81" customFormat="1">
      <c r="BN836" s="683"/>
      <c r="CP836" s="684"/>
      <c r="DL836" s="80"/>
      <c r="DP836" s="690"/>
      <c r="DQ836" s="822"/>
      <c r="DR836" s="822"/>
      <c r="DS836" s="823"/>
      <c r="DT836" s="822"/>
      <c r="DU836" s="384"/>
      <c r="EH836" s="684"/>
    </row>
    <row r="837" spans="66:138" s="81" customFormat="1">
      <c r="BN837" s="683"/>
      <c r="CP837" s="684"/>
      <c r="DL837" s="80"/>
      <c r="DP837" s="690"/>
      <c r="DQ837" s="822"/>
      <c r="DR837" s="822"/>
      <c r="DS837" s="823"/>
      <c r="DT837" s="822"/>
      <c r="DU837" s="384"/>
      <c r="EH837" s="684"/>
    </row>
    <row r="838" spans="66:138" s="81" customFormat="1">
      <c r="BN838" s="683"/>
      <c r="CP838" s="684"/>
      <c r="DL838" s="80"/>
      <c r="DP838" s="690"/>
      <c r="DQ838" s="822"/>
      <c r="DR838" s="822"/>
      <c r="DS838" s="823"/>
      <c r="DT838" s="822"/>
      <c r="DU838" s="384"/>
      <c r="EH838" s="684"/>
    </row>
    <row r="839" spans="66:138" s="81" customFormat="1">
      <c r="BN839" s="683"/>
      <c r="CP839" s="684"/>
      <c r="DL839" s="80"/>
      <c r="DP839" s="690"/>
      <c r="DQ839" s="822"/>
      <c r="DR839" s="822"/>
      <c r="DS839" s="823"/>
      <c r="DT839" s="822"/>
      <c r="DU839" s="384"/>
      <c r="EH839" s="684"/>
    </row>
    <row r="840" spans="66:138" s="81" customFormat="1">
      <c r="BN840" s="683"/>
      <c r="CP840" s="684"/>
      <c r="DL840" s="80"/>
      <c r="DP840" s="690"/>
      <c r="DQ840" s="822"/>
      <c r="DR840" s="822"/>
      <c r="DS840" s="823"/>
      <c r="DT840" s="822"/>
      <c r="DU840" s="384"/>
      <c r="EH840" s="684"/>
    </row>
    <row r="841" spans="66:138" s="81" customFormat="1">
      <c r="BN841" s="683"/>
      <c r="CP841" s="684"/>
      <c r="DL841" s="80"/>
      <c r="DP841" s="690"/>
      <c r="DQ841" s="822"/>
      <c r="DR841" s="822"/>
      <c r="DS841" s="823"/>
      <c r="DT841" s="822"/>
      <c r="DU841" s="384"/>
      <c r="EH841" s="684"/>
    </row>
    <row r="842" spans="66:138" s="81" customFormat="1">
      <c r="BN842" s="683"/>
      <c r="CP842" s="684"/>
      <c r="DL842" s="80"/>
      <c r="DP842" s="690"/>
      <c r="DQ842" s="822"/>
      <c r="DR842" s="822"/>
      <c r="DS842" s="823"/>
      <c r="DT842" s="822"/>
      <c r="DU842" s="384"/>
      <c r="EH842" s="684"/>
    </row>
    <row r="843" spans="66:138" s="81" customFormat="1">
      <c r="BN843" s="683"/>
      <c r="CP843" s="684"/>
      <c r="DL843" s="80"/>
      <c r="DP843" s="690"/>
      <c r="DQ843" s="822"/>
      <c r="DR843" s="822"/>
      <c r="DS843" s="823"/>
      <c r="DT843" s="822"/>
      <c r="DU843" s="384"/>
      <c r="EH843" s="684"/>
    </row>
    <row r="844" spans="66:138" s="81" customFormat="1">
      <c r="BN844" s="683"/>
      <c r="CP844" s="684"/>
      <c r="DL844" s="80"/>
      <c r="DP844" s="690"/>
      <c r="DQ844" s="822"/>
      <c r="DR844" s="822"/>
      <c r="DS844" s="823"/>
      <c r="DT844" s="822"/>
      <c r="DU844" s="384"/>
      <c r="EH844" s="684"/>
    </row>
    <row r="845" spans="66:138" s="81" customFormat="1">
      <c r="BN845" s="683"/>
      <c r="CP845" s="684"/>
      <c r="DL845" s="80"/>
      <c r="DP845" s="690"/>
      <c r="DQ845" s="822"/>
      <c r="DR845" s="822"/>
      <c r="DS845" s="823"/>
      <c r="DT845" s="822"/>
      <c r="DU845" s="384"/>
      <c r="EH845" s="684"/>
    </row>
    <row r="846" spans="66:138" s="81" customFormat="1">
      <c r="BN846" s="683"/>
      <c r="CP846" s="684"/>
      <c r="DL846" s="80"/>
      <c r="DP846" s="690"/>
      <c r="DQ846" s="822"/>
      <c r="DR846" s="822"/>
      <c r="DS846" s="823"/>
      <c r="DT846" s="822"/>
      <c r="DU846" s="384"/>
      <c r="EH846" s="684"/>
    </row>
    <row r="847" spans="66:138" s="81" customFormat="1">
      <c r="BN847" s="683"/>
      <c r="CP847" s="684"/>
      <c r="DL847" s="80"/>
      <c r="DP847" s="690"/>
      <c r="DQ847" s="822"/>
      <c r="DR847" s="822"/>
      <c r="DS847" s="823"/>
      <c r="DT847" s="822"/>
      <c r="DU847" s="384"/>
      <c r="EH847" s="684"/>
    </row>
    <row r="848" spans="66:138" s="81" customFormat="1">
      <c r="BN848" s="683"/>
      <c r="CP848" s="684"/>
      <c r="DL848" s="80"/>
      <c r="DP848" s="690"/>
      <c r="DQ848" s="822"/>
      <c r="DR848" s="822"/>
      <c r="DS848" s="823"/>
      <c r="DT848" s="822"/>
      <c r="DU848" s="384"/>
      <c r="EH848" s="684"/>
    </row>
    <row r="849" spans="66:138" s="81" customFormat="1">
      <c r="BN849" s="683"/>
      <c r="CP849" s="684"/>
      <c r="DL849" s="80"/>
      <c r="DP849" s="690"/>
      <c r="DQ849" s="822"/>
      <c r="DR849" s="822"/>
      <c r="DS849" s="823"/>
      <c r="DT849" s="822"/>
      <c r="DU849" s="384"/>
      <c r="EH849" s="684"/>
    </row>
    <row r="850" spans="66:138" s="81" customFormat="1">
      <c r="BN850" s="683"/>
      <c r="CP850" s="684"/>
      <c r="DL850" s="80"/>
      <c r="DP850" s="690"/>
      <c r="DQ850" s="822"/>
      <c r="DR850" s="822"/>
      <c r="DS850" s="823"/>
      <c r="DT850" s="822"/>
      <c r="DU850" s="384"/>
      <c r="EH850" s="684"/>
    </row>
    <row r="851" spans="66:138" s="81" customFormat="1">
      <c r="BN851" s="683"/>
      <c r="CP851" s="684"/>
      <c r="DL851" s="80"/>
      <c r="DP851" s="690"/>
      <c r="DQ851" s="822"/>
      <c r="DR851" s="822"/>
      <c r="DS851" s="823"/>
      <c r="DT851" s="822"/>
      <c r="DU851" s="384"/>
      <c r="EH851" s="684"/>
    </row>
    <row r="852" spans="66:138" s="81" customFormat="1">
      <c r="BN852" s="683"/>
      <c r="CP852" s="684"/>
      <c r="DL852" s="80"/>
      <c r="DP852" s="690"/>
      <c r="DQ852" s="822"/>
      <c r="DR852" s="822"/>
      <c r="DS852" s="823"/>
      <c r="DT852" s="822"/>
      <c r="DU852" s="384"/>
      <c r="EH852" s="684"/>
    </row>
    <row r="853" spans="66:138" s="81" customFormat="1">
      <c r="BN853" s="683"/>
      <c r="CP853" s="684"/>
      <c r="DL853" s="80"/>
      <c r="DP853" s="690"/>
      <c r="DQ853" s="822"/>
      <c r="DR853" s="822"/>
      <c r="DS853" s="823"/>
      <c r="DT853" s="822"/>
      <c r="DU853" s="384"/>
      <c r="EH853" s="684"/>
    </row>
    <row r="854" spans="66:138" s="81" customFormat="1">
      <c r="BN854" s="683"/>
      <c r="CP854" s="684"/>
      <c r="DL854" s="80"/>
      <c r="DP854" s="690"/>
      <c r="DQ854" s="822"/>
      <c r="DR854" s="822"/>
      <c r="DS854" s="823"/>
      <c r="DT854" s="822"/>
      <c r="DU854" s="384"/>
      <c r="EH854" s="684"/>
    </row>
    <row r="855" spans="66:138" s="81" customFormat="1">
      <c r="BN855" s="683"/>
      <c r="CP855" s="684"/>
      <c r="DL855" s="80"/>
      <c r="DP855" s="690"/>
      <c r="DQ855" s="822"/>
      <c r="DR855" s="822"/>
      <c r="DS855" s="823"/>
      <c r="DT855" s="822"/>
      <c r="DU855" s="384"/>
      <c r="EH855" s="684"/>
    </row>
    <row r="856" spans="66:138" s="81" customFormat="1">
      <c r="BN856" s="683"/>
      <c r="CP856" s="684"/>
      <c r="DL856" s="80"/>
      <c r="DP856" s="690"/>
      <c r="DQ856" s="822"/>
      <c r="DR856" s="822"/>
      <c r="DS856" s="823"/>
      <c r="DT856" s="822"/>
      <c r="DU856" s="384"/>
      <c r="EH856" s="684"/>
    </row>
    <row r="857" spans="66:138" s="81" customFormat="1">
      <c r="BN857" s="683"/>
      <c r="CP857" s="684"/>
      <c r="DL857" s="80"/>
      <c r="DP857" s="690"/>
      <c r="DQ857" s="822"/>
      <c r="DR857" s="822"/>
      <c r="DS857" s="823"/>
      <c r="DT857" s="822"/>
      <c r="DU857" s="384"/>
      <c r="EH857" s="684"/>
    </row>
    <row r="858" spans="66:138" s="81" customFormat="1">
      <c r="BN858" s="683"/>
      <c r="CP858" s="684"/>
      <c r="DL858" s="80"/>
      <c r="DP858" s="690"/>
      <c r="DQ858" s="822"/>
      <c r="DR858" s="822"/>
      <c r="DS858" s="823"/>
      <c r="DT858" s="822"/>
      <c r="DU858" s="384"/>
      <c r="EH858" s="684"/>
    </row>
    <row r="859" spans="66:138" s="81" customFormat="1">
      <c r="BN859" s="683"/>
      <c r="CP859" s="684"/>
      <c r="DL859" s="80"/>
      <c r="DP859" s="690"/>
      <c r="DQ859" s="822"/>
      <c r="DR859" s="822"/>
      <c r="DS859" s="823"/>
      <c r="DT859" s="822"/>
      <c r="DU859" s="384"/>
      <c r="EH859" s="684"/>
    </row>
    <row r="860" spans="66:138" s="81" customFormat="1">
      <c r="BN860" s="683"/>
      <c r="CP860" s="684"/>
      <c r="DL860" s="80"/>
      <c r="DP860" s="690"/>
      <c r="DQ860" s="822"/>
      <c r="DR860" s="822"/>
      <c r="DS860" s="823"/>
      <c r="DT860" s="822"/>
      <c r="DU860" s="384"/>
      <c r="EH860" s="684"/>
    </row>
    <row r="861" spans="66:138" s="81" customFormat="1">
      <c r="BN861" s="683"/>
      <c r="CP861" s="684"/>
      <c r="DL861" s="80"/>
      <c r="DP861" s="690"/>
      <c r="DQ861" s="822"/>
      <c r="DR861" s="822"/>
      <c r="DS861" s="823"/>
      <c r="DT861" s="822"/>
      <c r="DU861" s="384"/>
      <c r="EH861" s="684"/>
    </row>
    <row r="862" spans="66:138" s="81" customFormat="1">
      <c r="BN862" s="683"/>
      <c r="CP862" s="684"/>
      <c r="DL862" s="80"/>
      <c r="DP862" s="690"/>
      <c r="DQ862" s="822"/>
      <c r="DR862" s="822"/>
      <c r="DS862" s="823"/>
      <c r="DT862" s="822"/>
      <c r="DU862" s="384"/>
      <c r="EH862" s="684"/>
    </row>
    <row r="863" spans="66:138" s="81" customFormat="1">
      <c r="BN863" s="683"/>
      <c r="CP863" s="684"/>
      <c r="DL863" s="80"/>
      <c r="DP863" s="690"/>
      <c r="DQ863" s="822"/>
      <c r="DR863" s="822"/>
      <c r="DS863" s="823"/>
      <c r="DT863" s="822"/>
      <c r="DU863" s="384"/>
      <c r="EH863" s="684"/>
    </row>
    <row r="864" spans="66:138" s="81" customFormat="1">
      <c r="BN864" s="683"/>
      <c r="CP864" s="684"/>
      <c r="DL864" s="80"/>
      <c r="DP864" s="690"/>
      <c r="DQ864" s="822"/>
      <c r="DR864" s="822"/>
      <c r="DS864" s="823"/>
      <c r="DT864" s="822"/>
      <c r="DU864" s="384"/>
      <c r="EH864" s="684"/>
    </row>
    <row r="865" spans="66:138" s="81" customFormat="1">
      <c r="BN865" s="683"/>
      <c r="CP865" s="684"/>
      <c r="DL865" s="80"/>
      <c r="DP865" s="690"/>
      <c r="DQ865" s="822"/>
      <c r="DR865" s="822"/>
      <c r="DS865" s="823"/>
      <c r="DT865" s="822"/>
      <c r="DU865" s="384"/>
      <c r="EH865" s="684"/>
    </row>
    <row r="866" spans="66:138" s="81" customFormat="1">
      <c r="BN866" s="683"/>
      <c r="CP866" s="684"/>
      <c r="DL866" s="80"/>
      <c r="DP866" s="690"/>
      <c r="DQ866" s="822"/>
      <c r="DR866" s="822"/>
      <c r="DS866" s="823"/>
      <c r="DT866" s="822"/>
      <c r="DU866" s="384"/>
      <c r="EH866" s="684"/>
    </row>
    <row r="867" spans="66:138" s="81" customFormat="1">
      <c r="BN867" s="683"/>
      <c r="CP867" s="684"/>
      <c r="DL867" s="80"/>
      <c r="DP867" s="690"/>
      <c r="DQ867" s="822"/>
      <c r="DR867" s="822"/>
      <c r="DS867" s="823"/>
      <c r="DT867" s="822"/>
      <c r="DU867" s="384"/>
      <c r="EH867" s="684"/>
    </row>
    <row r="868" spans="66:138" s="81" customFormat="1">
      <c r="BN868" s="683"/>
      <c r="CP868" s="684"/>
      <c r="DL868" s="80"/>
      <c r="DP868" s="690"/>
      <c r="DQ868" s="822"/>
      <c r="DR868" s="822"/>
      <c r="DS868" s="823"/>
      <c r="DT868" s="822"/>
      <c r="DU868" s="384"/>
      <c r="EH868" s="684"/>
    </row>
    <row r="869" spans="66:138" s="81" customFormat="1">
      <c r="BN869" s="683"/>
      <c r="CP869" s="684"/>
      <c r="DL869" s="80"/>
      <c r="DP869" s="690"/>
      <c r="DQ869" s="822"/>
      <c r="DR869" s="822"/>
      <c r="DS869" s="823"/>
      <c r="DT869" s="822"/>
      <c r="DU869" s="384"/>
      <c r="EH869" s="684"/>
    </row>
    <row r="870" spans="66:138" s="81" customFormat="1">
      <c r="BN870" s="683"/>
      <c r="CP870" s="684"/>
      <c r="DL870" s="80"/>
      <c r="DP870" s="690"/>
      <c r="DQ870" s="822"/>
      <c r="DR870" s="822"/>
      <c r="DS870" s="823"/>
      <c r="DT870" s="822"/>
      <c r="DU870" s="384"/>
      <c r="EH870" s="684"/>
    </row>
    <row r="871" spans="66:138" s="81" customFormat="1">
      <c r="BN871" s="683"/>
      <c r="CP871" s="684"/>
      <c r="DL871" s="80"/>
      <c r="DP871" s="690"/>
      <c r="DQ871" s="822"/>
      <c r="DR871" s="822"/>
      <c r="DS871" s="823"/>
      <c r="DT871" s="822"/>
      <c r="DU871" s="384"/>
      <c r="EH871" s="684"/>
    </row>
    <row r="872" spans="66:138" s="81" customFormat="1">
      <c r="BN872" s="683"/>
      <c r="CP872" s="684"/>
      <c r="DL872" s="80"/>
      <c r="DP872" s="690"/>
      <c r="DQ872" s="822"/>
      <c r="DR872" s="822"/>
      <c r="DS872" s="823"/>
      <c r="DT872" s="822"/>
      <c r="DU872" s="384"/>
      <c r="EH872" s="684"/>
    </row>
    <row r="873" spans="66:138" s="81" customFormat="1">
      <c r="BN873" s="683"/>
      <c r="CP873" s="684"/>
      <c r="DL873" s="80"/>
      <c r="DP873" s="690"/>
      <c r="DQ873" s="822"/>
      <c r="DR873" s="822"/>
      <c r="DS873" s="823"/>
      <c r="DT873" s="822"/>
      <c r="DU873" s="384"/>
      <c r="EH873" s="684"/>
    </row>
    <row r="874" spans="66:138" s="81" customFormat="1">
      <c r="BN874" s="683"/>
      <c r="CP874" s="684"/>
      <c r="DL874" s="80"/>
      <c r="DP874" s="690"/>
      <c r="DQ874" s="822"/>
      <c r="DR874" s="822"/>
      <c r="DS874" s="823"/>
      <c r="DT874" s="822"/>
      <c r="DU874" s="384"/>
      <c r="EH874" s="684"/>
    </row>
    <row r="875" spans="66:138" s="81" customFormat="1">
      <c r="BN875" s="683"/>
      <c r="CP875" s="684"/>
      <c r="DL875" s="80"/>
      <c r="DP875" s="690"/>
      <c r="DQ875" s="822"/>
      <c r="DR875" s="822"/>
      <c r="DS875" s="823"/>
      <c r="DT875" s="822"/>
      <c r="DU875" s="384"/>
      <c r="EH875" s="684"/>
    </row>
    <row r="876" spans="66:138" s="81" customFormat="1">
      <c r="BN876" s="683"/>
      <c r="CP876" s="684"/>
      <c r="DL876" s="80"/>
      <c r="DP876" s="690"/>
      <c r="DQ876" s="822"/>
      <c r="DR876" s="822"/>
      <c r="DS876" s="823"/>
      <c r="DT876" s="822"/>
      <c r="DU876" s="384"/>
      <c r="EH876" s="684"/>
    </row>
    <row r="877" spans="66:138" s="81" customFormat="1">
      <c r="BN877" s="683"/>
      <c r="CP877" s="684"/>
      <c r="DL877" s="80"/>
      <c r="DP877" s="690"/>
      <c r="DQ877" s="822"/>
      <c r="DR877" s="822"/>
      <c r="DS877" s="823"/>
      <c r="DT877" s="822"/>
      <c r="DU877" s="384"/>
      <c r="EH877" s="684"/>
    </row>
    <row r="878" spans="66:138" s="81" customFormat="1">
      <c r="BN878" s="683"/>
      <c r="CP878" s="684"/>
      <c r="DL878" s="80"/>
      <c r="DP878" s="690"/>
      <c r="DQ878" s="822"/>
      <c r="DR878" s="822"/>
      <c r="DS878" s="823"/>
      <c r="DT878" s="822"/>
      <c r="DU878" s="384"/>
      <c r="EH878" s="684"/>
    </row>
    <row r="879" spans="66:138" s="81" customFormat="1">
      <c r="BN879" s="683"/>
      <c r="CP879" s="684"/>
      <c r="DL879" s="80"/>
      <c r="DP879" s="690"/>
      <c r="DQ879" s="822"/>
      <c r="DR879" s="822"/>
      <c r="DS879" s="823"/>
      <c r="DT879" s="822"/>
      <c r="DU879" s="384"/>
      <c r="EH879" s="684"/>
    </row>
    <row r="880" spans="66:138" s="81" customFormat="1">
      <c r="BN880" s="683"/>
      <c r="CP880" s="684"/>
      <c r="DL880" s="80"/>
      <c r="DP880" s="690"/>
      <c r="DQ880" s="822"/>
      <c r="DR880" s="822"/>
      <c r="DS880" s="823"/>
      <c r="DT880" s="822"/>
      <c r="DU880" s="384"/>
      <c r="EH880" s="684"/>
    </row>
    <row r="881" spans="66:138" s="81" customFormat="1">
      <c r="BN881" s="683"/>
      <c r="CP881" s="684"/>
      <c r="DL881" s="80"/>
      <c r="DP881" s="690"/>
      <c r="DQ881" s="822"/>
      <c r="DR881" s="822"/>
      <c r="DS881" s="823"/>
      <c r="DT881" s="822"/>
      <c r="DU881" s="384"/>
      <c r="EH881" s="684"/>
    </row>
    <row r="882" spans="66:138" s="81" customFormat="1">
      <c r="BN882" s="683"/>
      <c r="CP882" s="684"/>
      <c r="DL882" s="80"/>
      <c r="DP882" s="690"/>
      <c r="DQ882" s="822"/>
      <c r="DR882" s="822"/>
      <c r="DS882" s="823"/>
      <c r="DT882" s="822"/>
      <c r="DU882" s="384"/>
      <c r="EH882" s="684"/>
    </row>
    <row r="883" spans="66:138" s="81" customFormat="1">
      <c r="BN883" s="683"/>
      <c r="CP883" s="684"/>
      <c r="DL883" s="80"/>
      <c r="DP883" s="690"/>
      <c r="DQ883" s="822"/>
      <c r="DR883" s="822"/>
      <c r="DS883" s="823"/>
      <c r="DT883" s="822"/>
      <c r="DU883" s="384"/>
      <c r="EH883" s="684"/>
    </row>
    <row r="884" spans="66:138" s="81" customFormat="1">
      <c r="BN884" s="683"/>
      <c r="CP884" s="684"/>
      <c r="DL884" s="80"/>
      <c r="DP884" s="690"/>
      <c r="DQ884" s="822"/>
      <c r="DR884" s="822"/>
      <c r="DS884" s="823"/>
      <c r="DT884" s="822"/>
      <c r="DU884" s="384"/>
      <c r="EH884" s="684"/>
    </row>
    <row r="885" spans="66:138" s="81" customFormat="1">
      <c r="BN885" s="683"/>
      <c r="CP885" s="684"/>
      <c r="DL885" s="80"/>
      <c r="DP885" s="690"/>
      <c r="DQ885" s="822"/>
      <c r="DR885" s="822"/>
      <c r="DS885" s="823"/>
      <c r="DT885" s="822"/>
      <c r="DU885" s="384"/>
      <c r="EH885" s="684"/>
    </row>
    <row r="886" spans="66:138" s="81" customFormat="1">
      <c r="BN886" s="683"/>
      <c r="CP886" s="684"/>
      <c r="DL886" s="80"/>
      <c r="DP886" s="690"/>
      <c r="DQ886" s="822"/>
      <c r="DR886" s="822"/>
      <c r="DS886" s="823"/>
      <c r="DT886" s="822"/>
      <c r="DU886" s="384"/>
      <c r="EH886" s="684"/>
    </row>
    <row r="887" spans="66:138" s="81" customFormat="1">
      <c r="BN887" s="683"/>
      <c r="CP887" s="684"/>
      <c r="DL887" s="80"/>
      <c r="DP887" s="690"/>
      <c r="DQ887" s="822"/>
      <c r="DR887" s="822"/>
      <c r="DS887" s="823"/>
      <c r="DT887" s="822"/>
      <c r="DU887" s="384"/>
      <c r="EH887" s="684"/>
    </row>
    <row r="888" spans="66:138" s="81" customFormat="1">
      <c r="BN888" s="683"/>
      <c r="CP888" s="684"/>
      <c r="DL888" s="80"/>
      <c r="DP888" s="690"/>
      <c r="DQ888" s="822"/>
      <c r="DR888" s="822"/>
      <c r="DS888" s="823"/>
      <c r="DT888" s="822"/>
      <c r="DU888" s="384"/>
      <c r="EH888" s="684"/>
    </row>
    <row r="889" spans="66:138" s="81" customFormat="1">
      <c r="BN889" s="683"/>
      <c r="CP889" s="684"/>
      <c r="DL889" s="80"/>
      <c r="DP889" s="690"/>
      <c r="DQ889" s="822"/>
      <c r="DR889" s="822"/>
      <c r="DS889" s="823"/>
      <c r="DT889" s="822"/>
      <c r="DU889" s="384"/>
      <c r="EH889" s="684"/>
    </row>
    <row r="890" spans="66:138" s="81" customFormat="1">
      <c r="BN890" s="683"/>
      <c r="CP890" s="684"/>
      <c r="DL890" s="80"/>
      <c r="DP890" s="690"/>
      <c r="DQ890" s="822"/>
      <c r="DR890" s="822"/>
      <c r="DS890" s="823"/>
      <c r="DT890" s="822"/>
      <c r="DU890" s="384"/>
      <c r="EH890" s="684"/>
    </row>
    <row r="891" spans="66:138" s="81" customFormat="1">
      <c r="BN891" s="683"/>
      <c r="CP891" s="684"/>
      <c r="DL891" s="80"/>
      <c r="DP891" s="690"/>
      <c r="DQ891" s="822"/>
      <c r="DR891" s="822"/>
      <c r="DS891" s="823"/>
      <c r="DT891" s="822"/>
      <c r="DU891" s="384"/>
      <c r="EH891" s="684"/>
    </row>
    <row r="892" spans="66:138" s="81" customFormat="1">
      <c r="BN892" s="683"/>
      <c r="CP892" s="684"/>
      <c r="DL892" s="80"/>
      <c r="DP892" s="690"/>
      <c r="DQ892" s="822"/>
      <c r="DR892" s="822"/>
      <c r="DS892" s="823"/>
      <c r="DT892" s="822"/>
      <c r="DU892" s="384"/>
      <c r="EH892" s="684"/>
    </row>
    <row r="893" spans="66:138" s="81" customFormat="1">
      <c r="BN893" s="683"/>
      <c r="CP893" s="684"/>
      <c r="DL893" s="80"/>
      <c r="DP893" s="690"/>
      <c r="DQ893" s="822"/>
      <c r="DR893" s="822"/>
      <c r="DS893" s="823"/>
      <c r="DT893" s="822"/>
      <c r="DU893" s="384"/>
      <c r="EH893" s="684"/>
    </row>
    <row r="894" spans="66:138" s="81" customFormat="1">
      <c r="BN894" s="683"/>
      <c r="CP894" s="684"/>
      <c r="DL894" s="80"/>
      <c r="DP894" s="690"/>
      <c r="DQ894" s="822"/>
      <c r="DR894" s="822"/>
      <c r="DS894" s="823"/>
      <c r="DT894" s="822"/>
      <c r="DU894" s="384"/>
      <c r="EH894" s="684"/>
    </row>
    <row r="895" spans="66:138" s="81" customFormat="1">
      <c r="BN895" s="683"/>
      <c r="CP895" s="684"/>
      <c r="DL895" s="80"/>
      <c r="DP895" s="690"/>
      <c r="DQ895" s="822"/>
      <c r="DR895" s="822"/>
      <c r="DS895" s="823"/>
      <c r="DT895" s="822"/>
      <c r="DU895" s="384"/>
      <c r="EH895" s="684"/>
    </row>
    <row r="896" spans="66:138" s="81" customFormat="1">
      <c r="BN896" s="683"/>
      <c r="CP896" s="684"/>
      <c r="DL896" s="80"/>
      <c r="DP896" s="690"/>
      <c r="DQ896" s="822"/>
      <c r="DR896" s="822"/>
      <c r="DS896" s="823"/>
      <c r="DT896" s="822"/>
      <c r="DU896" s="384"/>
      <c r="EH896" s="684"/>
    </row>
    <row r="897" spans="66:138" s="81" customFormat="1">
      <c r="BN897" s="683"/>
      <c r="CP897" s="684"/>
      <c r="DL897" s="80"/>
      <c r="DP897" s="690"/>
      <c r="DQ897" s="822"/>
      <c r="DR897" s="822"/>
      <c r="DS897" s="823"/>
      <c r="DT897" s="822"/>
      <c r="DU897" s="384"/>
      <c r="EH897" s="684"/>
    </row>
    <row r="898" spans="66:138" s="81" customFormat="1">
      <c r="BN898" s="683"/>
      <c r="CP898" s="684"/>
      <c r="DL898" s="80"/>
      <c r="DP898" s="690"/>
      <c r="DQ898" s="822"/>
      <c r="DR898" s="822"/>
      <c r="DS898" s="823"/>
      <c r="DT898" s="822"/>
      <c r="DU898" s="384"/>
      <c r="EH898" s="684"/>
    </row>
    <row r="899" spans="66:138" s="81" customFormat="1">
      <c r="BN899" s="683"/>
      <c r="CP899" s="684"/>
      <c r="DL899" s="80"/>
      <c r="DP899" s="690"/>
      <c r="DQ899" s="822"/>
      <c r="DR899" s="822"/>
      <c r="DS899" s="823"/>
      <c r="DT899" s="822"/>
      <c r="DU899" s="384"/>
      <c r="EH899" s="684"/>
    </row>
    <row r="900" spans="66:138" s="81" customFormat="1">
      <c r="BN900" s="683"/>
      <c r="CP900" s="684"/>
      <c r="DL900" s="80"/>
      <c r="DP900" s="690"/>
      <c r="DQ900" s="822"/>
      <c r="DR900" s="822"/>
      <c r="DS900" s="823"/>
      <c r="DT900" s="822"/>
      <c r="DU900" s="384"/>
      <c r="EH900" s="684"/>
    </row>
    <row r="901" spans="66:138" s="81" customFormat="1">
      <c r="BN901" s="683"/>
      <c r="CP901" s="684"/>
      <c r="DL901" s="80"/>
      <c r="DP901" s="690"/>
      <c r="DQ901" s="822"/>
      <c r="DR901" s="822"/>
      <c r="DS901" s="823"/>
      <c r="DT901" s="822"/>
      <c r="DU901" s="384"/>
      <c r="EH901" s="684"/>
    </row>
    <row r="902" spans="66:138" s="81" customFormat="1">
      <c r="BN902" s="683"/>
      <c r="CP902" s="684"/>
      <c r="DL902" s="80"/>
      <c r="DP902" s="690"/>
      <c r="DQ902" s="822"/>
      <c r="DR902" s="822"/>
      <c r="DS902" s="823"/>
      <c r="DT902" s="822"/>
      <c r="DU902" s="384"/>
      <c r="EH902" s="684"/>
    </row>
    <row r="903" spans="66:138" s="81" customFormat="1">
      <c r="BN903" s="683"/>
      <c r="CP903" s="684"/>
      <c r="DL903" s="80"/>
      <c r="DP903" s="690"/>
      <c r="DQ903" s="822"/>
      <c r="DR903" s="822"/>
      <c r="DS903" s="823"/>
      <c r="DT903" s="822"/>
      <c r="DU903" s="384"/>
      <c r="EH903" s="684"/>
    </row>
    <row r="904" spans="66:138" s="81" customFormat="1">
      <c r="BN904" s="683"/>
      <c r="CP904" s="684"/>
      <c r="DL904" s="80"/>
      <c r="DP904" s="690"/>
      <c r="DQ904" s="822"/>
      <c r="DR904" s="822"/>
      <c r="DS904" s="823"/>
      <c r="DT904" s="822"/>
      <c r="DU904" s="384"/>
      <c r="EH904" s="684"/>
    </row>
    <row r="905" spans="66:138" s="81" customFormat="1">
      <c r="BN905" s="683"/>
      <c r="CP905" s="684"/>
      <c r="DL905" s="80"/>
      <c r="DP905" s="690"/>
      <c r="DQ905" s="822"/>
      <c r="DR905" s="822"/>
      <c r="DS905" s="823"/>
      <c r="DT905" s="822"/>
      <c r="DU905" s="384"/>
      <c r="EH905" s="684"/>
    </row>
    <row r="906" spans="66:138" s="81" customFormat="1">
      <c r="BN906" s="683"/>
      <c r="CP906" s="684"/>
      <c r="DL906" s="80"/>
      <c r="DP906" s="690"/>
      <c r="DQ906" s="822"/>
      <c r="DR906" s="822"/>
      <c r="DS906" s="823"/>
      <c r="DT906" s="822"/>
      <c r="DU906" s="384"/>
      <c r="EH906" s="684"/>
    </row>
    <row r="907" spans="66:138" s="81" customFormat="1">
      <c r="BN907" s="683"/>
      <c r="CP907" s="684"/>
      <c r="DL907" s="80"/>
      <c r="DP907" s="690"/>
      <c r="DQ907" s="822"/>
      <c r="DR907" s="822"/>
      <c r="DS907" s="823"/>
      <c r="DT907" s="822"/>
      <c r="DU907" s="384"/>
      <c r="EH907" s="684"/>
    </row>
    <row r="908" spans="66:138" s="81" customFormat="1">
      <c r="BN908" s="683"/>
      <c r="CP908" s="684"/>
      <c r="DL908" s="80"/>
      <c r="DP908" s="690"/>
      <c r="DQ908" s="822"/>
      <c r="DR908" s="822"/>
      <c r="DS908" s="823"/>
      <c r="DT908" s="822"/>
      <c r="DU908" s="384"/>
      <c r="EH908" s="684"/>
    </row>
    <row r="909" spans="66:138" s="81" customFormat="1">
      <c r="BN909" s="683"/>
      <c r="CP909" s="684"/>
      <c r="DL909" s="80"/>
      <c r="DP909" s="690"/>
      <c r="DQ909" s="822"/>
      <c r="DR909" s="822"/>
      <c r="DS909" s="823"/>
      <c r="DT909" s="822"/>
      <c r="DU909" s="384"/>
      <c r="EH909" s="684"/>
    </row>
    <row r="910" spans="66:138" s="81" customFormat="1">
      <c r="BN910" s="683"/>
      <c r="CP910" s="684"/>
      <c r="DL910" s="80"/>
      <c r="DP910" s="690"/>
      <c r="DQ910" s="822"/>
      <c r="DR910" s="822"/>
      <c r="DS910" s="823"/>
      <c r="DT910" s="822"/>
      <c r="DU910" s="384"/>
      <c r="EH910" s="684"/>
    </row>
    <row r="911" spans="66:138" s="81" customFormat="1">
      <c r="BN911" s="683"/>
      <c r="CP911" s="684"/>
      <c r="DL911" s="80"/>
      <c r="DP911" s="690"/>
      <c r="DQ911" s="822"/>
      <c r="DR911" s="822"/>
      <c r="DS911" s="823"/>
      <c r="DT911" s="822"/>
      <c r="DU911" s="384"/>
      <c r="EH911" s="684"/>
    </row>
    <row r="912" spans="66:138" s="81" customFormat="1">
      <c r="BN912" s="683"/>
      <c r="CP912" s="684"/>
      <c r="DL912" s="80"/>
      <c r="DP912" s="690"/>
      <c r="DQ912" s="822"/>
      <c r="DR912" s="822"/>
      <c r="DS912" s="823"/>
      <c r="DT912" s="822"/>
      <c r="DU912" s="384"/>
      <c r="EH912" s="684"/>
    </row>
    <row r="913" spans="66:138" s="81" customFormat="1">
      <c r="BN913" s="683"/>
      <c r="CP913" s="684"/>
      <c r="DL913" s="80"/>
      <c r="DP913" s="690"/>
      <c r="DQ913" s="822"/>
      <c r="DR913" s="822"/>
      <c r="DS913" s="823"/>
      <c r="DT913" s="822"/>
      <c r="DU913" s="384"/>
      <c r="EH913" s="684"/>
    </row>
    <row r="914" spans="66:138" s="81" customFormat="1">
      <c r="BN914" s="683"/>
      <c r="CP914" s="684"/>
      <c r="DL914" s="80"/>
      <c r="DP914" s="690"/>
      <c r="DQ914" s="822"/>
      <c r="DR914" s="822"/>
      <c r="DS914" s="823"/>
      <c r="DT914" s="822"/>
      <c r="DU914" s="384"/>
      <c r="EH914" s="684"/>
    </row>
    <row r="915" spans="66:138" s="81" customFormat="1">
      <c r="BN915" s="683"/>
      <c r="CP915" s="684"/>
      <c r="DL915" s="80"/>
      <c r="DP915" s="690"/>
      <c r="DQ915" s="822"/>
      <c r="DR915" s="822"/>
      <c r="DS915" s="823"/>
      <c r="DT915" s="822"/>
      <c r="DU915" s="384"/>
      <c r="EH915" s="684"/>
    </row>
    <row r="916" spans="66:138" s="81" customFormat="1">
      <c r="BN916" s="683"/>
      <c r="CP916" s="684"/>
      <c r="DL916" s="80"/>
      <c r="DP916" s="690"/>
      <c r="DQ916" s="822"/>
      <c r="DR916" s="822"/>
      <c r="DS916" s="823"/>
      <c r="DT916" s="822"/>
      <c r="DU916" s="384"/>
      <c r="EH916" s="684"/>
    </row>
    <row r="917" spans="66:138" s="81" customFormat="1">
      <c r="BN917" s="683"/>
      <c r="CP917" s="684"/>
      <c r="DL917" s="80"/>
      <c r="DP917" s="690"/>
      <c r="DQ917" s="822"/>
      <c r="DR917" s="822"/>
      <c r="DS917" s="823"/>
      <c r="DT917" s="822"/>
      <c r="DU917" s="384"/>
      <c r="EH917" s="684"/>
    </row>
    <row r="918" spans="66:138" s="81" customFormat="1">
      <c r="BN918" s="683"/>
      <c r="CP918" s="684"/>
      <c r="DL918" s="80"/>
      <c r="DP918" s="690"/>
      <c r="DQ918" s="822"/>
      <c r="DR918" s="822"/>
      <c r="DS918" s="823"/>
      <c r="DT918" s="822"/>
      <c r="DU918" s="384"/>
      <c r="EH918" s="684"/>
    </row>
    <row r="919" spans="66:138" s="81" customFormat="1">
      <c r="BN919" s="683"/>
      <c r="CP919" s="684"/>
      <c r="DL919" s="80"/>
      <c r="DP919" s="690"/>
      <c r="DQ919" s="822"/>
      <c r="DR919" s="822"/>
      <c r="DS919" s="823"/>
      <c r="DT919" s="822"/>
      <c r="DU919" s="384"/>
      <c r="EH919" s="684"/>
    </row>
    <row r="920" spans="66:138" s="81" customFormat="1">
      <c r="BN920" s="683"/>
      <c r="CP920" s="684"/>
      <c r="DL920" s="80"/>
      <c r="DP920" s="690"/>
      <c r="DQ920" s="822"/>
      <c r="DR920" s="822"/>
      <c r="DS920" s="823"/>
      <c r="DT920" s="822"/>
      <c r="DU920" s="384"/>
      <c r="EH920" s="684"/>
    </row>
    <row r="921" spans="66:138" s="81" customFormat="1">
      <c r="BN921" s="683"/>
      <c r="CP921" s="684"/>
      <c r="DL921" s="80"/>
      <c r="DP921" s="690"/>
      <c r="DQ921" s="822"/>
      <c r="DR921" s="822"/>
      <c r="DS921" s="823"/>
      <c r="DT921" s="822"/>
      <c r="DU921" s="384"/>
      <c r="EH921" s="684"/>
    </row>
    <row r="922" spans="66:138" s="81" customFormat="1">
      <c r="BN922" s="683"/>
      <c r="CP922" s="684"/>
      <c r="DL922" s="80"/>
      <c r="DP922" s="690"/>
      <c r="DQ922" s="822"/>
      <c r="DR922" s="822"/>
      <c r="DS922" s="823"/>
      <c r="DT922" s="822"/>
      <c r="DU922" s="384"/>
      <c r="EH922" s="684"/>
    </row>
    <row r="923" spans="66:138" s="81" customFormat="1">
      <c r="BN923" s="683"/>
      <c r="CP923" s="684"/>
      <c r="DL923" s="80"/>
      <c r="DP923" s="690"/>
      <c r="DQ923" s="822"/>
      <c r="DR923" s="822"/>
      <c r="DS923" s="823"/>
      <c r="DT923" s="822"/>
      <c r="DU923" s="384"/>
      <c r="EH923" s="684"/>
    </row>
    <row r="924" spans="66:138" s="81" customFormat="1">
      <c r="BN924" s="683"/>
      <c r="CP924" s="684"/>
      <c r="DL924" s="80"/>
      <c r="DP924" s="690"/>
      <c r="DQ924" s="822"/>
      <c r="DR924" s="822"/>
      <c r="DS924" s="823"/>
      <c r="DT924" s="822"/>
      <c r="DU924" s="384"/>
      <c r="EH924" s="684"/>
    </row>
    <row r="925" spans="66:138" s="81" customFormat="1">
      <c r="BN925" s="683"/>
      <c r="CP925" s="684"/>
      <c r="DL925" s="80"/>
      <c r="DP925" s="690"/>
      <c r="DQ925" s="822"/>
      <c r="DR925" s="822"/>
      <c r="DS925" s="823"/>
      <c r="DT925" s="822"/>
      <c r="DU925" s="384"/>
      <c r="EH925" s="684"/>
    </row>
    <row r="926" spans="66:138" s="81" customFormat="1">
      <c r="BN926" s="683"/>
      <c r="CP926" s="684"/>
      <c r="DL926" s="80"/>
      <c r="DP926" s="690"/>
      <c r="DQ926" s="822"/>
      <c r="DR926" s="822"/>
      <c r="DS926" s="823"/>
      <c r="DT926" s="822"/>
      <c r="DU926" s="384"/>
      <c r="EH926" s="684"/>
    </row>
    <row r="927" spans="66:138" s="81" customFormat="1">
      <c r="BN927" s="683"/>
      <c r="CP927" s="684"/>
      <c r="DL927" s="80"/>
      <c r="DP927" s="690"/>
      <c r="DQ927" s="822"/>
      <c r="DR927" s="822"/>
      <c r="DS927" s="823"/>
      <c r="DT927" s="822"/>
      <c r="DU927" s="384"/>
      <c r="EH927" s="684"/>
    </row>
    <row r="928" spans="66:138" s="81" customFormat="1">
      <c r="BN928" s="683"/>
      <c r="CP928" s="684"/>
      <c r="DL928" s="80"/>
      <c r="DP928" s="690"/>
      <c r="DQ928" s="822"/>
      <c r="DR928" s="822"/>
      <c r="DS928" s="823"/>
      <c r="DT928" s="822"/>
      <c r="DU928" s="384"/>
      <c r="EH928" s="684"/>
    </row>
    <row r="929" spans="66:138" s="81" customFormat="1">
      <c r="BN929" s="683"/>
      <c r="CP929" s="684"/>
      <c r="DL929" s="80"/>
      <c r="DP929" s="690"/>
      <c r="DQ929" s="822"/>
      <c r="DR929" s="822"/>
      <c r="DS929" s="823"/>
      <c r="DT929" s="822"/>
      <c r="DU929" s="384"/>
      <c r="EH929" s="684"/>
    </row>
    <row r="930" spans="66:138" s="81" customFormat="1">
      <c r="BN930" s="683"/>
      <c r="CP930" s="684"/>
      <c r="DL930" s="80"/>
      <c r="DP930" s="690"/>
      <c r="DQ930" s="822"/>
      <c r="DR930" s="822"/>
      <c r="DS930" s="823"/>
      <c r="DT930" s="822"/>
      <c r="DU930" s="384"/>
      <c r="EH930" s="684"/>
    </row>
    <row r="931" spans="66:138" s="81" customFormat="1">
      <c r="BN931" s="683"/>
      <c r="CP931" s="684"/>
      <c r="DL931" s="80"/>
      <c r="DP931" s="690"/>
      <c r="DQ931" s="822"/>
      <c r="DR931" s="822"/>
      <c r="DS931" s="823"/>
      <c r="DT931" s="822"/>
      <c r="DU931" s="384"/>
      <c r="EH931" s="684"/>
    </row>
    <row r="932" spans="66:138" s="81" customFormat="1">
      <c r="BN932" s="683"/>
      <c r="CP932" s="684"/>
      <c r="DL932" s="80"/>
      <c r="DP932" s="690"/>
      <c r="DQ932" s="822"/>
      <c r="DR932" s="822"/>
      <c r="DS932" s="823"/>
      <c r="DT932" s="822"/>
      <c r="DU932" s="384"/>
      <c r="EH932" s="684"/>
    </row>
    <row r="933" spans="66:138" s="81" customFormat="1">
      <c r="BN933" s="683"/>
      <c r="CP933" s="684"/>
      <c r="DL933" s="80"/>
      <c r="DP933" s="690"/>
      <c r="DQ933" s="822"/>
      <c r="DR933" s="822"/>
      <c r="DS933" s="823"/>
      <c r="DT933" s="822"/>
      <c r="DU933" s="384"/>
      <c r="EH933" s="684"/>
    </row>
    <row r="934" spans="66:138" s="81" customFormat="1">
      <c r="BN934" s="683"/>
      <c r="CP934" s="684"/>
      <c r="DL934" s="80"/>
      <c r="DP934" s="690"/>
      <c r="DQ934" s="822"/>
      <c r="DR934" s="822"/>
      <c r="DS934" s="823"/>
      <c r="DT934" s="822"/>
      <c r="DU934" s="384"/>
      <c r="EH934" s="684"/>
    </row>
    <row r="935" spans="66:138" s="81" customFormat="1">
      <c r="BN935" s="683"/>
      <c r="CP935" s="684"/>
      <c r="DL935" s="80"/>
      <c r="DP935" s="690"/>
      <c r="DQ935" s="822"/>
      <c r="DR935" s="822"/>
      <c r="DS935" s="823"/>
      <c r="DT935" s="822"/>
      <c r="DU935" s="384"/>
      <c r="EH935" s="684"/>
    </row>
    <row r="936" spans="66:138" s="81" customFormat="1">
      <c r="BN936" s="683"/>
      <c r="CP936" s="684"/>
      <c r="DL936" s="80"/>
      <c r="DP936" s="690"/>
      <c r="DQ936" s="822"/>
      <c r="DR936" s="822"/>
      <c r="DS936" s="823"/>
      <c r="DT936" s="822"/>
      <c r="DU936" s="384"/>
      <c r="EH936" s="684"/>
    </row>
    <row r="937" spans="66:138" s="81" customFormat="1">
      <c r="BN937" s="683"/>
      <c r="CP937" s="684"/>
      <c r="DL937" s="80"/>
      <c r="DP937" s="690"/>
      <c r="DQ937" s="822"/>
      <c r="DR937" s="822"/>
      <c r="DS937" s="823"/>
      <c r="DT937" s="822"/>
      <c r="DU937" s="384"/>
      <c r="EH937" s="684"/>
    </row>
    <row r="938" spans="66:138" s="81" customFormat="1">
      <c r="BN938" s="683"/>
      <c r="CP938" s="684"/>
      <c r="DL938" s="80"/>
      <c r="DP938" s="690"/>
      <c r="DQ938" s="822"/>
      <c r="DR938" s="822"/>
      <c r="DS938" s="823"/>
      <c r="DT938" s="822"/>
      <c r="DU938" s="384"/>
      <c r="EH938" s="684"/>
    </row>
    <row r="939" spans="66:138" s="81" customFormat="1">
      <c r="BN939" s="683"/>
      <c r="CP939" s="684"/>
      <c r="DL939" s="80"/>
      <c r="DP939" s="690"/>
      <c r="DQ939" s="822"/>
      <c r="DR939" s="822"/>
      <c r="DS939" s="823"/>
      <c r="DT939" s="822"/>
      <c r="DU939" s="384"/>
      <c r="EH939" s="684"/>
    </row>
    <row r="940" spans="66:138" s="81" customFormat="1">
      <c r="BN940" s="683"/>
      <c r="CP940" s="684"/>
      <c r="DL940" s="80"/>
      <c r="DP940" s="690"/>
      <c r="DQ940" s="822"/>
      <c r="DR940" s="822"/>
      <c r="DS940" s="823"/>
      <c r="DT940" s="822"/>
      <c r="DU940" s="384"/>
      <c r="EH940" s="684"/>
    </row>
    <row r="941" spans="66:138" s="81" customFormat="1">
      <c r="BN941" s="683"/>
      <c r="CP941" s="684"/>
      <c r="DL941" s="80"/>
      <c r="DP941" s="690"/>
      <c r="DQ941" s="822"/>
      <c r="DR941" s="822"/>
      <c r="DS941" s="823"/>
      <c r="DT941" s="822"/>
      <c r="DU941" s="384"/>
      <c r="EH941" s="684"/>
    </row>
    <row r="942" spans="66:138" s="81" customFormat="1">
      <c r="BN942" s="683"/>
      <c r="CP942" s="684"/>
      <c r="DL942" s="80"/>
      <c r="DP942" s="690"/>
      <c r="DQ942" s="822"/>
      <c r="DR942" s="822"/>
      <c r="DS942" s="823"/>
      <c r="DT942" s="822"/>
      <c r="DU942" s="384"/>
      <c r="EH942" s="684"/>
    </row>
    <row r="943" spans="66:138" s="81" customFormat="1">
      <c r="BN943" s="683"/>
      <c r="CP943" s="684"/>
      <c r="DL943" s="80"/>
      <c r="DP943" s="690"/>
      <c r="DQ943" s="822"/>
      <c r="DR943" s="822"/>
      <c r="DS943" s="823"/>
      <c r="DT943" s="822"/>
      <c r="DU943" s="384"/>
      <c r="EH943" s="684"/>
    </row>
    <row r="944" spans="66:138" s="81" customFormat="1">
      <c r="BN944" s="683"/>
      <c r="CP944" s="684"/>
      <c r="DL944" s="80"/>
      <c r="DP944" s="690"/>
      <c r="DQ944" s="822"/>
      <c r="DR944" s="822"/>
      <c r="DS944" s="823"/>
      <c r="DT944" s="822"/>
      <c r="DU944" s="384"/>
      <c r="EH944" s="684"/>
    </row>
    <row r="945" spans="66:138" s="81" customFormat="1">
      <c r="BN945" s="683"/>
      <c r="CP945" s="684"/>
      <c r="DL945" s="80"/>
      <c r="DP945" s="690"/>
      <c r="DQ945" s="822"/>
      <c r="DR945" s="822"/>
      <c r="DS945" s="823"/>
      <c r="DT945" s="822"/>
      <c r="DU945" s="384"/>
      <c r="EH945" s="684"/>
    </row>
    <row r="946" spans="66:138" s="81" customFormat="1">
      <c r="BN946" s="683"/>
      <c r="CP946" s="684"/>
      <c r="DL946" s="80"/>
      <c r="DP946" s="690"/>
      <c r="DQ946" s="822"/>
      <c r="DR946" s="822"/>
      <c r="DS946" s="823"/>
      <c r="DT946" s="822"/>
      <c r="DU946" s="384"/>
      <c r="EH946" s="684"/>
    </row>
    <row r="947" spans="66:138" s="81" customFormat="1">
      <c r="BN947" s="683"/>
      <c r="CP947" s="684"/>
      <c r="DL947" s="80"/>
      <c r="DP947" s="690"/>
      <c r="DQ947" s="822"/>
      <c r="DR947" s="822"/>
      <c r="DS947" s="823"/>
      <c r="DT947" s="822"/>
      <c r="DU947" s="384"/>
      <c r="EH947" s="684"/>
    </row>
    <row r="948" spans="66:138" s="81" customFormat="1">
      <c r="BN948" s="683"/>
      <c r="CP948" s="684"/>
      <c r="DL948" s="80"/>
      <c r="DP948" s="690"/>
      <c r="DQ948" s="822"/>
      <c r="DR948" s="822"/>
      <c r="DS948" s="823"/>
      <c r="DT948" s="822"/>
      <c r="DU948" s="384"/>
      <c r="EH948" s="684"/>
    </row>
    <row r="949" spans="66:138" s="81" customFormat="1">
      <c r="BN949" s="683"/>
      <c r="CP949" s="684"/>
      <c r="DL949" s="80"/>
      <c r="DP949" s="690"/>
      <c r="DQ949" s="822"/>
      <c r="DR949" s="822"/>
      <c r="DS949" s="823"/>
      <c r="DT949" s="822"/>
      <c r="DU949" s="384"/>
      <c r="EH949" s="684"/>
    </row>
    <row r="950" spans="66:138" s="81" customFormat="1">
      <c r="BN950" s="683"/>
      <c r="CP950" s="684"/>
      <c r="DL950" s="80"/>
      <c r="DP950" s="690"/>
      <c r="DQ950" s="822"/>
      <c r="DR950" s="822"/>
      <c r="DS950" s="823"/>
      <c r="DT950" s="822"/>
      <c r="DU950" s="384"/>
      <c r="EH950" s="684"/>
    </row>
    <row r="951" spans="66:138" s="81" customFormat="1">
      <c r="BN951" s="683"/>
      <c r="CP951" s="684"/>
      <c r="DL951" s="80"/>
      <c r="DP951" s="690"/>
      <c r="DQ951" s="822"/>
      <c r="DR951" s="822"/>
      <c r="DS951" s="823"/>
      <c r="DT951" s="822"/>
      <c r="DU951" s="384"/>
      <c r="EH951" s="684"/>
    </row>
    <row r="952" spans="66:138" s="81" customFormat="1">
      <c r="BN952" s="683"/>
      <c r="CP952" s="684"/>
      <c r="DL952" s="80"/>
      <c r="DP952" s="690"/>
      <c r="DQ952" s="822"/>
      <c r="DR952" s="822"/>
      <c r="DS952" s="823"/>
      <c r="DT952" s="822"/>
      <c r="DU952" s="384"/>
      <c r="EH952" s="684"/>
    </row>
    <row r="953" spans="66:138" s="81" customFormat="1">
      <c r="BN953" s="683"/>
      <c r="CP953" s="684"/>
      <c r="DL953" s="80"/>
      <c r="DP953" s="690"/>
      <c r="DQ953" s="822"/>
      <c r="DR953" s="822"/>
      <c r="DS953" s="823"/>
      <c r="DT953" s="822"/>
      <c r="DU953" s="384"/>
      <c r="EH953" s="684"/>
    </row>
    <row r="954" spans="66:138" s="81" customFormat="1">
      <c r="BN954" s="683"/>
      <c r="CP954" s="684"/>
      <c r="DL954" s="80"/>
      <c r="DP954" s="690"/>
      <c r="DQ954" s="822"/>
      <c r="DR954" s="822"/>
      <c r="DS954" s="823"/>
      <c r="DT954" s="822"/>
      <c r="DU954" s="384"/>
      <c r="EH954" s="684"/>
    </row>
    <row r="955" spans="66:138" s="81" customFormat="1">
      <c r="BN955" s="683"/>
      <c r="CP955" s="684"/>
      <c r="DL955" s="80"/>
      <c r="DP955" s="690"/>
      <c r="DQ955" s="822"/>
      <c r="DR955" s="822"/>
      <c r="DS955" s="823"/>
      <c r="DT955" s="822"/>
      <c r="DU955" s="384"/>
      <c r="EH955" s="684"/>
    </row>
    <row r="956" spans="66:138" s="81" customFormat="1">
      <c r="BN956" s="683"/>
      <c r="CP956" s="684"/>
      <c r="DL956" s="80"/>
      <c r="DP956" s="690"/>
      <c r="DQ956" s="822"/>
      <c r="DR956" s="822"/>
      <c r="DS956" s="823"/>
      <c r="DT956" s="822"/>
      <c r="DU956" s="384"/>
      <c r="EH956" s="684"/>
    </row>
    <row r="957" spans="66:138" s="81" customFormat="1">
      <c r="BN957" s="683"/>
      <c r="CP957" s="684"/>
      <c r="DL957" s="80"/>
      <c r="DP957" s="690"/>
      <c r="DQ957" s="822"/>
      <c r="DR957" s="822"/>
      <c r="DS957" s="823"/>
      <c r="DT957" s="822"/>
      <c r="DU957" s="384"/>
      <c r="EH957" s="684"/>
    </row>
    <row r="958" spans="66:138" s="81" customFormat="1">
      <c r="BN958" s="683"/>
      <c r="CP958" s="684"/>
      <c r="DL958" s="80"/>
      <c r="DP958" s="690"/>
      <c r="DQ958" s="822"/>
      <c r="DR958" s="822"/>
      <c r="DS958" s="823"/>
      <c r="DT958" s="822"/>
      <c r="DU958" s="384"/>
      <c r="EH958" s="684"/>
    </row>
    <row r="959" spans="66:138" s="81" customFormat="1">
      <c r="BN959" s="683"/>
      <c r="CP959" s="684"/>
      <c r="DL959" s="80"/>
      <c r="DP959" s="690"/>
      <c r="DQ959" s="822"/>
      <c r="DR959" s="822"/>
      <c r="DS959" s="823"/>
      <c r="DT959" s="822"/>
      <c r="DU959" s="384"/>
      <c r="EH959" s="684"/>
    </row>
    <row r="960" spans="66:138" s="81" customFormat="1">
      <c r="BN960" s="683"/>
      <c r="CP960" s="684"/>
      <c r="DL960" s="80"/>
      <c r="DP960" s="690"/>
      <c r="DQ960" s="822"/>
      <c r="DR960" s="822"/>
      <c r="DS960" s="823"/>
      <c r="DT960" s="822"/>
      <c r="DU960" s="384"/>
      <c r="EH960" s="684"/>
    </row>
    <row r="961" spans="66:138" s="81" customFormat="1">
      <c r="BN961" s="683"/>
      <c r="CP961" s="684"/>
      <c r="DL961" s="80"/>
      <c r="DP961" s="690"/>
      <c r="DQ961" s="822"/>
      <c r="DR961" s="822"/>
      <c r="DS961" s="823"/>
      <c r="DT961" s="822"/>
      <c r="DU961" s="384"/>
      <c r="EH961" s="684"/>
    </row>
    <row r="962" spans="66:138" s="81" customFormat="1">
      <c r="BN962" s="683"/>
      <c r="CP962" s="684"/>
      <c r="DL962" s="80"/>
      <c r="DP962" s="690"/>
      <c r="DQ962" s="822"/>
      <c r="DR962" s="822"/>
      <c r="DS962" s="823"/>
      <c r="DT962" s="822"/>
      <c r="DU962" s="384"/>
      <c r="EH962" s="684"/>
    </row>
    <row r="963" spans="66:138" s="81" customFormat="1">
      <c r="BN963" s="683"/>
      <c r="CP963" s="684"/>
      <c r="DL963" s="80"/>
      <c r="DP963" s="690"/>
      <c r="DQ963" s="822"/>
      <c r="DR963" s="822"/>
      <c r="DS963" s="823"/>
      <c r="DT963" s="822"/>
      <c r="DU963" s="384"/>
      <c r="EH963" s="684"/>
    </row>
    <row r="964" spans="66:138" s="81" customFormat="1">
      <c r="BN964" s="683"/>
      <c r="CP964" s="684"/>
      <c r="DL964" s="80"/>
      <c r="DP964" s="690"/>
      <c r="DQ964" s="822"/>
      <c r="DR964" s="822"/>
      <c r="DS964" s="823"/>
      <c r="DT964" s="822"/>
      <c r="DU964" s="384"/>
      <c r="EH964" s="684"/>
    </row>
    <row r="965" spans="66:138" s="81" customFormat="1">
      <c r="BN965" s="683"/>
      <c r="CP965" s="684"/>
      <c r="DL965" s="80"/>
      <c r="DP965" s="690"/>
      <c r="DQ965" s="822"/>
      <c r="DR965" s="822"/>
      <c r="DS965" s="823"/>
      <c r="DT965" s="822"/>
      <c r="DU965" s="384"/>
      <c r="EH965" s="684"/>
    </row>
    <row r="966" spans="66:138" s="81" customFormat="1">
      <c r="BN966" s="683"/>
      <c r="CP966" s="684"/>
      <c r="DL966" s="80"/>
      <c r="DP966" s="690"/>
      <c r="DQ966" s="822"/>
      <c r="DR966" s="822"/>
      <c r="DS966" s="823"/>
      <c r="DT966" s="822"/>
      <c r="DU966" s="384"/>
      <c r="EH966" s="684"/>
    </row>
    <row r="967" spans="66:138" s="81" customFormat="1">
      <c r="BN967" s="683"/>
      <c r="CP967" s="684"/>
      <c r="DL967" s="80"/>
      <c r="DP967" s="690"/>
      <c r="DQ967" s="822"/>
      <c r="DR967" s="822"/>
      <c r="DS967" s="823"/>
      <c r="DT967" s="822"/>
      <c r="DU967" s="384"/>
      <c r="EH967" s="684"/>
    </row>
    <row r="968" spans="66:138" s="81" customFormat="1">
      <c r="BN968" s="683"/>
      <c r="CP968" s="684"/>
      <c r="DL968" s="80"/>
      <c r="DP968" s="690"/>
      <c r="DQ968" s="822"/>
      <c r="DR968" s="822"/>
      <c r="DS968" s="823"/>
      <c r="DT968" s="822"/>
      <c r="DU968" s="384"/>
      <c r="EH968" s="684"/>
    </row>
    <row r="969" spans="66:138" s="81" customFormat="1">
      <c r="BN969" s="683"/>
      <c r="CP969" s="684"/>
      <c r="DL969" s="80"/>
      <c r="DP969" s="690"/>
      <c r="DQ969" s="822"/>
      <c r="DR969" s="822"/>
      <c r="DS969" s="823"/>
      <c r="DT969" s="822"/>
      <c r="DU969" s="384"/>
      <c r="EH969" s="684"/>
    </row>
    <row r="970" spans="66:138" s="81" customFormat="1">
      <c r="BN970" s="683"/>
      <c r="CP970" s="684"/>
      <c r="DL970" s="80"/>
      <c r="DP970" s="690"/>
      <c r="DQ970" s="822"/>
      <c r="DR970" s="822"/>
      <c r="DS970" s="823"/>
      <c r="DT970" s="822"/>
      <c r="DU970" s="384"/>
      <c r="EH970" s="684"/>
    </row>
    <row r="971" spans="66:138" s="81" customFormat="1">
      <c r="BN971" s="683"/>
      <c r="CP971" s="684"/>
      <c r="DL971" s="80"/>
      <c r="DP971" s="690"/>
      <c r="DQ971" s="822"/>
      <c r="DR971" s="822"/>
      <c r="DS971" s="823"/>
      <c r="DT971" s="822"/>
      <c r="DU971" s="384"/>
      <c r="EH971" s="684"/>
    </row>
    <row r="972" spans="66:138" s="81" customFormat="1">
      <c r="BN972" s="683"/>
      <c r="CP972" s="684"/>
      <c r="DL972" s="80"/>
      <c r="DP972" s="690"/>
      <c r="DQ972" s="822"/>
      <c r="DR972" s="822"/>
      <c r="DS972" s="823"/>
      <c r="DT972" s="822"/>
      <c r="DU972" s="384"/>
      <c r="EH972" s="684"/>
    </row>
    <row r="973" spans="66:138" s="81" customFormat="1">
      <c r="BN973" s="683"/>
      <c r="CP973" s="684"/>
      <c r="DL973" s="80"/>
      <c r="DP973" s="690"/>
      <c r="DQ973" s="822"/>
      <c r="DR973" s="822"/>
      <c r="DS973" s="823"/>
      <c r="DT973" s="822"/>
      <c r="DU973" s="384"/>
      <c r="EH973" s="684"/>
    </row>
    <row r="974" spans="66:138" s="81" customFormat="1">
      <c r="BN974" s="683"/>
      <c r="CP974" s="684"/>
      <c r="DL974" s="80"/>
      <c r="DP974" s="690"/>
      <c r="DQ974" s="822"/>
      <c r="DR974" s="822"/>
      <c r="DS974" s="823"/>
      <c r="DT974" s="822"/>
      <c r="DU974" s="384"/>
      <c r="EH974" s="684"/>
    </row>
    <row r="975" spans="66:138" s="81" customFormat="1">
      <c r="BN975" s="683"/>
      <c r="CP975" s="684"/>
      <c r="DL975" s="80"/>
      <c r="DP975" s="690"/>
      <c r="DQ975" s="822"/>
      <c r="DR975" s="822"/>
      <c r="DS975" s="823"/>
      <c r="DT975" s="822"/>
      <c r="DU975" s="384"/>
      <c r="EH975" s="684"/>
    </row>
    <row r="976" spans="66:138" s="81" customFormat="1">
      <c r="BN976" s="683"/>
      <c r="CP976" s="684"/>
      <c r="DL976" s="80"/>
      <c r="DP976" s="690"/>
      <c r="DQ976" s="822"/>
      <c r="DR976" s="822"/>
      <c r="DS976" s="823"/>
      <c r="DT976" s="822"/>
      <c r="DU976" s="384"/>
      <c r="EH976" s="684"/>
    </row>
    <row r="977" spans="66:138" s="81" customFormat="1">
      <c r="BN977" s="683"/>
      <c r="CP977" s="684"/>
      <c r="DL977" s="80"/>
      <c r="DP977" s="690"/>
      <c r="DQ977" s="822"/>
      <c r="DR977" s="822"/>
      <c r="DS977" s="823"/>
      <c r="DT977" s="822"/>
      <c r="DU977" s="384"/>
      <c r="EH977" s="684"/>
    </row>
    <row r="978" spans="66:138" s="81" customFormat="1">
      <c r="BN978" s="683"/>
      <c r="CP978" s="684"/>
      <c r="DL978" s="80"/>
      <c r="DP978" s="690"/>
      <c r="DQ978" s="822"/>
      <c r="DR978" s="822"/>
      <c r="DS978" s="823"/>
      <c r="DT978" s="822"/>
      <c r="DU978" s="384"/>
      <c r="EH978" s="684"/>
    </row>
    <row r="979" spans="66:138" s="81" customFormat="1">
      <c r="BN979" s="683"/>
      <c r="CP979" s="684"/>
      <c r="DL979" s="80"/>
      <c r="DP979" s="690"/>
      <c r="DQ979" s="822"/>
      <c r="DR979" s="822"/>
      <c r="DS979" s="823"/>
      <c r="DT979" s="822"/>
      <c r="DU979" s="384"/>
      <c r="EH979" s="684"/>
    </row>
    <row r="980" spans="66:138" s="81" customFormat="1">
      <c r="BN980" s="683"/>
      <c r="CP980" s="684"/>
      <c r="DL980" s="80"/>
      <c r="DP980" s="690"/>
      <c r="DQ980" s="822"/>
      <c r="DR980" s="822"/>
      <c r="DS980" s="823"/>
      <c r="DT980" s="822"/>
      <c r="DU980" s="384"/>
      <c r="EH980" s="684"/>
    </row>
    <row r="981" spans="66:138" s="81" customFormat="1">
      <c r="BN981" s="683"/>
      <c r="CP981" s="684"/>
      <c r="DL981" s="80"/>
      <c r="DP981" s="690"/>
      <c r="DQ981" s="822"/>
      <c r="DR981" s="822"/>
      <c r="DS981" s="823"/>
      <c r="DT981" s="822"/>
      <c r="DU981" s="384"/>
      <c r="EH981" s="684"/>
    </row>
    <row r="982" spans="66:138" s="81" customFormat="1">
      <c r="BN982" s="683"/>
      <c r="CP982" s="684"/>
      <c r="DL982" s="80"/>
      <c r="DP982" s="690"/>
      <c r="DQ982" s="822"/>
      <c r="DR982" s="822"/>
      <c r="DS982" s="823"/>
      <c r="DT982" s="822"/>
      <c r="DU982" s="384"/>
      <c r="EH982" s="684"/>
    </row>
    <row r="983" spans="66:138" s="81" customFormat="1">
      <c r="BN983" s="683"/>
      <c r="CP983" s="684"/>
      <c r="DL983" s="80"/>
      <c r="DP983" s="690"/>
      <c r="DQ983" s="822"/>
      <c r="DR983" s="822"/>
      <c r="DS983" s="823"/>
      <c r="DT983" s="822"/>
      <c r="DU983" s="384"/>
      <c r="EH983" s="684"/>
    </row>
    <row r="984" spans="66:138" s="81" customFormat="1">
      <c r="BN984" s="683"/>
      <c r="CP984" s="684"/>
      <c r="DL984" s="80"/>
      <c r="DP984" s="690"/>
      <c r="DQ984" s="822"/>
      <c r="DR984" s="822"/>
      <c r="DS984" s="823"/>
      <c r="DT984" s="822"/>
      <c r="DU984" s="384"/>
      <c r="EH984" s="684"/>
    </row>
    <row r="985" spans="66:138" s="81" customFormat="1">
      <c r="BN985" s="683"/>
      <c r="CP985" s="684"/>
      <c r="DL985" s="80"/>
      <c r="DP985" s="690"/>
      <c r="DQ985" s="822"/>
      <c r="DR985" s="822"/>
      <c r="DS985" s="823"/>
      <c r="DT985" s="822"/>
      <c r="DU985" s="384"/>
      <c r="EH985" s="684"/>
    </row>
    <row r="986" spans="66:138" s="81" customFormat="1">
      <c r="BN986" s="683"/>
      <c r="CP986" s="684"/>
      <c r="DL986" s="80"/>
      <c r="DP986" s="690"/>
      <c r="DQ986" s="822"/>
      <c r="DR986" s="822"/>
      <c r="DS986" s="823"/>
      <c r="DT986" s="822"/>
      <c r="DU986" s="384"/>
      <c r="EH986" s="684"/>
    </row>
    <row r="987" spans="66:138" s="81" customFormat="1">
      <c r="BN987" s="683"/>
      <c r="CP987" s="684"/>
      <c r="DL987" s="80"/>
      <c r="DP987" s="690"/>
      <c r="DQ987" s="822"/>
      <c r="DR987" s="822"/>
      <c r="DS987" s="823"/>
      <c r="DT987" s="822"/>
      <c r="DU987" s="384"/>
      <c r="EH987" s="684"/>
    </row>
    <row r="988" spans="66:138" s="81" customFormat="1">
      <c r="BN988" s="683"/>
      <c r="CP988" s="684"/>
      <c r="DL988" s="80"/>
      <c r="DP988" s="690"/>
      <c r="DQ988" s="822"/>
      <c r="DR988" s="822"/>
      <c r="DS988" s="823"/>
      <c r="DT988" s="822"/>
      <c r="DU988" s="384"/>
      <c r="EH988" s="684"/>
    </row>
    <row r="989" spans="66:138" s="81" customFormat="1">
      <c r="BN989" s="683"/>
      <c r="CP989" s="684"/>
      <c r="DL989" s="80"/>
      <c r="DP989" s="690"/>
      <c r="DQ989" s="822"/>
      <c r="DR989" s="822"/>
      <c r="DS989" s="823"/>
      <c r="DT989" s="822"/>
      <c r="DU989" s="384"/>
      <c r="EH989" s="684"/>
    </row>
    <row r="990" spans="66:138" s="81" customFormat="1">
      <c r="BN990" s="683"/>
      <c r="CP990" s="684"/>
      <c r="DL990" s="80"/>
      <c r="DP990" s="690"/>
      <c r="DQ990" s="822"/>
      <c r="DR990" s="822"/>
      <c r="DS990" s="823"/>
      <c r="DT990" s="822"/>
      <c r="DU990" s="384"/>
      <c r="EH990" s="684"/>
    </row>
    <row r="991" spans="66:138" s="81" customFormat="1">
      <c r="BN991" s="683"/>
      <c r="CP991" s="684"/>
      <c r="DL991" s="80"/>
      <c r="DP991" s="690"/>
      <c r="DQ991" s="822"/>
      <c r="DR991" s="822"/>
      <c r="DS991" s="823"/>
      <c r="DT991" s="822"/>
      <c r="DU991" s="384"/>
      <c r="EH991" s="684"/>
    </row>
    <row r="992" spans="66:138" s="81" customFormat="1">
      <c r="BN992" s="683"/>
      <c r="CP992" s="684"/>
      <c r="DL992" s="80"/>
      <c r="DP992" s="690"/>
      <c r="DQ992" s="822"/>
      <c r="DR992" s="822"/>
      <c r="DS992" s="823"/>
      <c r="DT992" s="822"/>
      <c r="DU992" s="384"/>
      <c r="EH992" s="684"/>
    </row>
    <row r="993" spans="66:138" s="81" customFormat="1">
      <c r="BN993" s="683"/>
      <c r="CP993" s="684"/>
      <c r="DL993" s="80"/>
      <c r="DP993" s="690"/>
      <c r="DQ993" s="822"/>
      <c r="DR993" s="822"/>
      <c r="DS993" s="823"/>
      <c r="DT993" s="822"/>
      <c r="DU993" s="384"/>
      <c r="EH993" s="684"/>
    </row>
    <row r="994" spans="66:138" s="81" customFormat="1">
      <c r="BN994" s="683"/>
      <c r="CP994" s="684"/>
      <c r="DL994" s="80"/>
      <c r="DP994" s="690"/>
      <c r="DQ994" s="822"/>
      <c r="DR994" s="822"/>
      <c r="DS994" s="823"/>
      <c r="DT994" s="822"/>
      <c r="DU994" s="384"/>
      <c r="EH994" s="684"/>
    </row>
    <row r="995" spans="66:138" s="81" customFormat="1">
      <c r="BN995" s="683"/>
      <c r="CP995" s="684"/>
      <c r="DL995" s="80"/>
      <c r="DP995" s="690"/>
      <c r="DQ995" s="822"/>
      <c r="DR995" s="822"/>
      <c r="DS995" s="823"/>
      <c r="DT995" s="822"/>
      <c r="DU995" s="384"/>
      <c r="EH995" s="684"/>
    </row>
    <row r="996" spans="66:138" s="81" customFormat="1">
      <c r="BN996" s="683"/>
      <c r="CP996" s="684"/>
      <c r="DL996" s="80"/>
      <c r="DP996" s="690"/>
      <c r="DQ996" s="822"/>
      <c r="DR996" s="822"/>
      <c r="DS996" s="823"/>
      <c r="DT996" s="822"/>
      <c r="DU996" s="384"/>
      <c r="EH996" s="684"/>
    </row>
    <row r="997" spans="66:138" s="81" customFormat="1">
      <c r="BN997" s="683"/>
      <c r="CP997" s="684"/>
      <c r="DL997" s="80"/>
      <c r="DP997" s="690"/>
      <c r="DQ997" s="822"/>
      <c r="DR997" s="822"/>
      <c r="DS997" s="823"/>
      <c r="DT997" s="822"/>
      <c r="DU997" s="384"/>
      <c r="EH997" s="684"/>
    </row>
    <row r="998" spans="66:138" s="81" customFormat="1">
      <c r="BN998" s="683"/>
      <c r="CP998" s="684"/>
      <c r="DL998" s="80"/>
      <c r="DP998" s="690"/>
      <c r="DQ998" s="822"/>
      <c r="DR998" s="822"/>
      <c r="DS998" s="823"/>
      <c r="DT998" s="822"/>
      <c r="DU998" s="384"/>
      <c r="EH998" s="684"/>
    </row>
    <row r="999" spans="66:138" s="81" customFormat="1">
      <c r="BN999" s="683"/>
      <c r="CP999" s="684"/>
      <c r="DL999" s="80"/>
      <c r="DP999" s="690"/>
      <c r="DQ999" s="822"/>
      <c r="DR999" s="822"/>
      <c r="DS999" s="823"/>
      <c r="DT999" s="822"/>
      <c r="DU999" s="384"/>
      <c r="EH999" s="684"/>
    </row>
    <row r="1000" spans="66:138" s="81" customFormat="1">
      <c r="BN1000" s="683"/>
      <c r="CP1000" s="684"/>
      <c r="DL1000" s="80"/>
      <c r="DP1000" s="690"/>
      <c r="DQ1000" s="822"/>
      <c r="DR1000" s="822"/>
      <c r="DS1000" s="823"/>
      <c r="DT1000" s="822"/>
      <c r="DU1000" s="384"/>
      <c r="EH1000" s="684"/>
    </row>
    <row r="1001" spans="66:138" s="81" customFormat="1">
      <c r="BN1001" s="683"/>
      <c r="CP1001" s="684"/>
      <c r="DL1001" s="80"/>
      <c r="DP1001" s="690"/>
      <c r="DQ1001" s="822"/>
      <c r="DR1001" s="822"/>
      <c r="DS1001" s="823"/>
      <c r="DT1001" s="822"/>
      <c r="DU1001" s="384"/>
      <c r="EH1001" s="684"/>
    </row>
    <row r="1002" spans="66:138" s="81" customFormat="1">
      <c r="BN1002" s="683"/>
      <c r="CP1002" s="684"/>
      <c r="DL1002" s="80"/>
      <c r="DP1002" s="690"/>
      <c r="DQ1002" s="822"/>
      <c r="DR1002" s="822"/>
      <c r="DS1002" s="823"/>
      <c r="DT1002" s="822"/>
      <c r="DU1002" s="384"/>
      <c r="EH1002" s="684"/>
    </row>
    <row r="1003" spans="66:138" s="81" customFormat="1">
      <c r="BN1003" s="683"/>
      <c r="CP1003" s="684"/>
      <c r="DL1003" s="80"/>
      <c r="DP1003" s="690"/>
      <c r="DQ1003" s="822"/>
      <c r="DR1003" s="822"/>
      <c r="DS1003" s="823"/>
      <c r="DT1003" s="822"/>
      <c r="DU1003" s="384"/>
      <c r="EH1003" s="684"/>
    </row>
    <row r="1004" spans="66:138" s="81" customFormat="1">
      <c r="BN1004" s="683"/>
      <c r="CP1004" s="684"/>
      <c r="DL1004" s="80"/>
      <c r="DP1004" s="690"/>
      <c r="DQ1004" s="822"/>
      <c r="DR1004" s="822"/>
      <c r="DS1004" s="823"/>
      <c r="DT1004" s="822"/>
      <c r="DU1004" s="384"/>
      <c r="EH1004" s="684"/>
    </row>
    <row r="1005" spans="66:138" s="81" customFormat="1">
      <c r="BN1005" s="683"/>
      <c r="CP1005" s="684"/>
      <c r="DL1005" s="80"/>
      <c r="DP1005" s="690"/>
      <c r="DQ1005" s="822"/>
      <c r="DR1005" s="822"/>
      <c r="DS1005" s="823"/>
      <c r="DT1005" s="822"/>
      <c r="DU1005" s="384"/>
      <c r="EH1005" s="684"/>
    </row>
    <row r="1006" spans="66:138" s="81" customFormat="1">
      <c r="BN1006" s="683"/>
      <c r="CP1006" s="684"/>
      <c r="DL1006" s="80"/>
      <c r="DP1006" s="690"/>
      <c r="DQ1006" s="822"/>
      <c r="DR1006" s="822"/>
      <c r="DS1006" s="823"/>
      <c r="DT1006" s="822"/>
      <c r="DU1006" s="384"/>
      <c r="EH1006" s="684"/>
    </row>
    <row r="1007" spans="66:138" s="81" customFormat="1">
      <c r="BN1007" s="683"/>
      <c r="CP1007" s="684"/>
      <c r="DL1007" s="80"/>
      <c r="DP1007" s="690"/>
      <c r="DQ1007" s="822"/>
      <c r="DR1007" s="822"/>
      <c r="DS1007" s="823"/>
      <c r="DT1007" s="822"/>
      <c r="DU1007" s="384"/>
      <c r="EH1007" s="684"/>
    </row>
    <row r="1008" spans="66:138" s="81" customFormat="1">
      <c r="BN1008" s="683"/>
      <c r="CP1008" s="684"/>
      <c r="DL1008" s="80"/>
      <c r="DP1008" s="690"/>
      <c r="DQ1008" s="822"/>
      <c r="DR1008" s="822"/>
      <c r="DS1008" s="823"/>
      <c r="DT1008" s="822"/>
      <c r="DU1008" s="384"/>
      <c r="EH1008" s="684"/>
    </row>
    <row r="1009" spans="66:138" s="81" customFormat="1">
      <c r="BN1009" s="683"/>
      <c r="CP1009" s="684"/>
      <c r="DL1009" s="80"/>
      <c r="DP1009" s="690"/>
      <c r="DQ1009" s="822"/>
      <c r="DR1009" s="822"/>
      <c r="DS1009" s="823"/>
      <c r="DT1009" s="822"/>
      <c r="DU1009" s="384"/>
      <c r="EH1009" s="684"/>
    </row>
    <row r="1010" spans="66:138" s="81" customFormat="1">
      <c r="BN1010" s="683"/>
      <c r="CP1010" s="684"/>
      <c r="DL1010" s="80"/>
      <c r="DP1010" s="690"/>
      <c r="DQ1010" s="822"/>
      <c r="DR1010" s="822"/>
      <c r="DS1010" s="823"/>
      <c r="DT1010" s="822"/>
      <c r="DU1010" s="384"/>
      <c r="EH1010" s="684"/>
    </row>
    <row r="1011" spans="66:138" s="81" customFormat="1">
      <c r="BN1011" s="683"/>
      <c r="CP1011" s="684"/>
      <c r="DL1011" s="80"/>
      <c r="DP1011" s="690"/>
      <c r="DQ1011" s="822"/>
      <c r="DR1011" s="822"/>
      <c r="DS1011" s="823"/>
      <c r="DT1011" s="822"/>
      <c r="DU1011" s="384"/>
      <c r="EH1011" s="684"/>
    </row>
    <row r="1012" spans="66:138" s="81" customFormat="1">
      <c r="BN1012" s="683"/>
      <c r="CP1012" s="684"/>
      <c r="DL1012" s="80"/>
      <c r="DP1012" s="690"/>
      <c r="DQ1012" s="822"/>
      <c r="DR1012" s="822"/>
      <c r="DS1012" s="823"/>
      <c r="DT1012" s="822"/>
      <c r="DU1012" s="384"/>
      <c r="EH1012" s="684"/>
    </row>
    <row r="1013" spans="66:138" s="81" customFormat="1">
      <c r="BN1013" s="683"/>
      <c r="CP1013" s="684"/>
      <c r="DL1013" s="80"/>
      <c r="DP1013" s="690"/>
      <c r="DQ1013" s="822"/>
      <c r="DR1013" s="822"/>
      <c r="DS1013" s="823"/>
      <c r="DT1013" s="822"/>
      <c r="DU1013" s="384"/>
      <c r="EH1013" s="684"/>
    </row>
    <row r="1014" spans="66:138" s="81" customFormat="1">
      <c r="BN1014" s="683"/>
      <c r="CP1014" s="684"/>
      <c r="DL1014" s="80"/>
      <c r="DP1014" s="690"/>
      <c r="DQ1014" s="822"/>
      <c r="DR1014" s="822"/>
      <c r="DS1014" s="823"/>
      <c r="DT1014" s="822"/>
      <c r="DU1014" s="384"/>
      <c r="EH1014" s="684"/>
    </row>
    <row r="1015" spans="66:138" s="81" customFormat="1">
      <c r="BN1015" s="683"/>
      <c r="CP1015" s="684"/>
      <c r="DL1015" s="80"/>
      <c r="DP1015" s="690"/>
      <c r="DQ1015" s="822"/>
      <c r="DR1015" s="822"/>
      <c r="DS1015" s="823"/>
      <c r="DT1015" s="822"/>
      <c r="DU1015" s="384"/>
      <c r="EH1015" s="684"/>
    </row>
    <row r="1016" spans="66:138" s="81" customFormat="1">
      <c r="BN1016" s="683"/>
      <c r="CP1016" s="684"/>
      <c r="DL1016" s="80"/>
      <c r="DP1016" s="690"/>
      <c r="DQ1016" s="822"/>
      <c r="DR1016" s="822"/>
      <c r="DS1016" s="823"/>
      <c r="DT1016" s="822"/>
      <c r="DU1016" s="384"/>
      <c r="EH1016" s="684"/>
    </row>
    <row r="1017" spans="66:138" s="81" customFormat="1">
      <c r="BN1017" s="683"/>
      <c r="CP1017" s="684"/>
      <c r="DL1017" s="80"/>
      <c r="DP1017" s="690"/>
      <c r="DQ1017" s="822"/>
      <c r="DR1017" s="822"/>
      <c r="DS1017" s="823"/>
      <c r="DT1017" s="822"/>
      <c r="DU1017" s="384"/>
      <c r="EH1017" s="684"/>
    </row>
    <row r="1018" spans="66:138" s="81" customFormat="1">
      <c r="BN1018" s="683"/>
      <c r="CP1018" s="684"/>
      <c r="DL1018" s="80"/>
      <c r="DP1018" s="690"/>
      <c r="DQ1018" s="822"/>
      <c r="DR1018" s="822"/>
      <c r="DS1018" s="823"/>
      <c r="DT1018" s="822"/>
      <c r="DU1018" s="384"/>
      <c r="EH1018" s="684"/>
    </row>
    <row r="1019" spans="66:138" s="81" customFormat="1">
      <c r="BN1019" s="683"/>
      <c r="CP1019" s="684"/>
      <c r="DL1019" s="80"/>
      <c r="DP1019" s="690"/>
      <c r="DQ1019" s="822"/>
      <c r="DR1019" s="822"/>
      <c r="DS1019" s="823"/>
      <c r="DT1019" s="822"/>
      <c r="DU1019" s="384"/>
      <c r="EH1019" s="684"/>
    </row>
    <row r="1020" spans="66:138" s="81" customFormat="1">
      <c r="BN1020" s="683"/>
      <c r="CP1020" s="684"/>
      <c r="DL1020" s="80"/>
      <c r="DP1020" s="690"/>
      <c r="DQ1020" s="822"/>
      <c r="DR1020" s="822"/>
      <c r="DS1020" s="823"/>
      <c r="DT1020" s="822"/>
      <c r="DU1020" s="384"/>
      <c r="EH1020" s="684"/>
    </row>
    <row r="1021" spans="66:138" s="81" customFormat="1">
      <c r="BN1021" s="683"/>
      <c r="CP1021" s="684"/>
      <c r="DL1021" s="80"/>
      <c r="DP1021" s="690"/>
      <c r="DQ1021" s="822"/>
      <c r="DR1021" s="822"/>
      <c r="DS1021" s="823"/>
      <c r="DT1021" s="822"/>
      <c r="DU1021" s="384"/>
      <c r="EH1021" s="684"/>
    </row>
    <row r="1022" spans="66:138" s="81" customFormat="1">
      <c r="BN1022" s="683"/>
      <c r="CP1022" s="684"/>
      <c r="DL1022" s="80"/>
      <c r="DP1022" s="690"/>
      <c r="DQ1022" s="822"/>
      <c r="DR1022" s="822"/>
      <c r="DS1022" s="823"/>
      <c r="DT1022" s="822"/>
      <c r="DU1022" s="384"/>
      <c r="EH1022" s="684"/>
    </row>
    <row r="1023" spans="66:138" s="81" customFormat="1">
      <c r="BN1023" s="683"/>
      <c r="CP1023" s="684"/>
      <c r="DL1023" s="80"/>
      <c r="DP1023" s="690"/>
      <c r="DQ1023" s="822"/>
      <c r="DR1023" s="822"/>
      <c r="DS1023" s="823"/>
      <c r="DT1023" s="822"/>
      <c r="DU1023" s="384"/>
      <c r="EH1023" s="684"/>
    </row>
    <row r="1024" spans="66:138" s="81" customFormat="1">
      <c r="BN1024" s="683"/>
      <c r="CP1024" s="684"/>
      <c r="DL1024" s="80"/>
      <c r="DP1024" s="690"/>
      <c r="DQ1024" s="822"/>
      <c r="DR1024" s="822"/>
      <c r="DS1024" s="823"/>
      <c r="DT1024" s="822"/>
      <c r="DU1024" s="384"/>
      <c r="EH1024" s="684"/>
    </row>
    <row r="1025" spans="66:138" s="81" customFormat="1">
      <c r="BN1025" s="683"/>
      <c r="CP1025" s="684"/>
      <c r="DL1025" s="80"/>
      <c r="DP1025" s="690"/>
      <c r="DQ1025" s="822"/>
      <c r="DR1025" s="822"/>
      <c r="DS1025" s="823"/>
      <c r="DT1025" s="822"/>
      <c r="DU1025" s="384"/>
      <c r="EH1025" s="684"/>
    </row>
    <row r="1026" spans="66:138" s="81" customFormat="1">
      <c r="BN1026" s="683"/>
      <c r="CP1026" s="684"/>
      <c r="DL1026" s="80"/>
      <c r="DP1026" s="690"/>
      <c r="DQ1026" s="822"/>
      <c r="DR1026" s="822"/>
      <c r="DS1026" s="823"/>
      <c r="DT1026" s="822"/>
      <c r="DU1026" s="384"/>
      <c r="EH1026" s="684"/>
    </row>
    <row r="1027" spans="66:138" s="81" customFormat="1">
      <c r="BN1027" s="683"/>
      <c r="CP1027" s="684"/>
      <c r="DL1027" s="80"/>
      <c r="DP1027" s="690"/>
      <c r="DQ1027" s="822"/>
      <c r="DR1027" s="822"/>
      <c r="DS1027" s="823"/>
      <c r="DT1027" s="822"/>
      <c r="DU1027" s="384"/>
      <c r="EH1027" s="684"/>
    </row>
    <row r="1028" spans="66:138" s="81" customFormat="1">
      <c r="BN1028" s="683"/>
      <c r="CP1028" s="684"/>
      <c r="DL1028" s="80"/>
      <c r="DP1028" s="690"/>
      <c r="DQ1028" s="822"/>
      <c r="DR1028" s="822"/>
      <c r="DS1028" s="823"/>
      <c r="DT1028" s="822"/>
      <c r="DU1028" s="384"/>
      <c r="EH1028" s="684"/>
    </row>
    <row r="1029" spans="66:138" s="81" customFormat="1">
      <c r="BN1029" s="683"/>
      <c r="CP1029" s="684"/>
      <c r="DL1029" s="80"/>
      <c r="DP1029" s="690"/>
      <c r="DQ1029" s="822"/>
      <c r="DR1029" s="822"/>
      <c r="DS1029" s="823"/>
      <c r="DT1029" s="822"/>
      <c r="DU1029" s="384"/>
      <c r="EH1029" s="684"/>
    </row>
    <row r="1030" spans="66:138" s="81" customFormat="1">
      <c r="BN1030" s="683"/>
      <c r="CP1030" s="684"/>
      <c r="DL1030" s="80"/>
      <c r="DP1030" s="690"/>
      <c r="DQ1030" s="822"/>
      <c r="DR1030" s="822"/>
      <c r="DS1030" s="823"/>
      <c r="DT1030" s="822"/>
      <c r="DU1030" s="384"/>
      <c r="EH1030" s="684"/>
    </row>
    <row r="1031" spans="66:138" s="81" customFormat="1">
      <c r="BN1031" s="683"/>
      <c r="CP1031" s="684"/>
      <c r="DL1031" s="80"/>
      <c r="DP1031" s="690"/>
      <c r="DQ1031" s="822"/>
      <c r="DR1031" s="822"/>
      <c r="DS1031" s="823"/>
      <c r="DT1031" s="822"/>
      <c r="DU1031" s="384"/>
      <c r="EH1031" s="684"/>
    </row>
    <row r="1032" spans="66:138" s="81" customFormat="1">
      <c r="BN1032" s="683"/>
      <c r="CP1032" s="684"/>
      <c r="DL1032" s="80"/>
      <c r="DP1032" s="690"/>
      <c r="DQ1032" s="822"/>
      <c r="DR1032" s="822"/>
      <c r="DS1032" s="823"/>
      <c r="DT1032" s="822"/>
      <c r="DU1032" s="384"/>
      <c r="EH1032" s="684"/>
    </row>
    <row r="1033" spans="66:138" s="81" customFormat="1">
      <c r="BN1033" s="683"/>
      <c r="CP1033" s="684"/>
      <c r="DL1033" s="80"/>
      <c r="DP1033" s="690"/>
      <c r="DQ1033" s="822"/>
      <c r="DR1033" s="822"/>
      <c r="DS1033" s="823"/>
      <c r="DT1033" s="822"/>
      <c r="DU1033" s="384"/>
      <c r="EH1033" s="684"/>
    </row>
    <row r="1034" spans="66:138" s="81" customFormat="1">
      <c r="BN1034" s="683"/>
      <c r="CP1034" s="684"/>
      <c r="DL1034" s="80"/>
      <c r="DP1034" s="690"/>
      <c r="DQ1034" s="822"/>
      <c r="DR1034" s="822"/>
      <c r="DS1034" s="823"/>
      <c r="DT1034" s="822"/>
      <c r="DU1034" s="384"/>
      <c r="EH1034" s="684"/>
    </row>
    <row r="1035" spans="66:138" s="81" customFormat="1">
      <c r="BN1035" s="683"/>
      <c r="CP1035" s="684"/>
      <c r="DL1035" s="80"/>
      <c r="DP1035" s="690"/>
      <c r="DQ1035" s="822"/>
      <c r="DR1035" s="822"/>
      <c r="DS1035" s="823"/>
      <c r="DT1035" s="822"/>
      <c r="DU1035" s="384"/>
      <c r="EH1035" s="684"/>
    </row>
    <row r="1036" spans="66:138" s="81" customFormat="1">
      <c r="BN1036" s="683"/>
      <c r="CP1036" s="684"/>
      <c r="DL1036" s="80"/>
      <c r="DP1036" s="690"/>
      <c r="DQ1036" s="822"/>
      <c r="DR1036" s="822"/>
      <c r="DS1036" s="823"/>
      <c r="DT1036" s="822"/>
      <c r="DU1036" s="384"/>
      <c r="EH1036" s="684"/>
    </row>
    <row r="1037" spans="66:138" s="81" customFormat="1">
      <c r="BN1037" s="683"/>
      <c r="CP1037" s="684"/>
      <c r="DL1037" s="80"/>
      <c r="DP1037" s="690"/>
      <c r="DQ1037" s="822"/>
      <c r="DR1037" s="822"/>
      <c r="DS1037" s="823"/>
      <c r="DT1037" s="822"/>
      <c r="DU1037" s="384"/>
      <c r="EH1037" s="684"/>
    </row>
    <row r="1038" spans="66:138" s="81" customFormat="1">
      <c r="BN1038" s="683"/>
      <c r="CP1038" s="684"/>
      <c r="DL1038" s="80"/>
      <c r="DP1038" s="690"/>
      <c r="DQ1038" s="822"/>
      <c r="DR1038" s="822"/>
      <c r="DS1038" s="823"/>
      <c r="DT1038" s="822"/>
      <c r="DU1038" s="384"/>
      <c r="EH1038" s="684"/>
    </row>
    <row r="1039" spans="66:138" s="81" customFormat="1">
      <c r="BN1039" s="683"/>
      <c r="CP1039" s="684"/>
      <c r="DL1039" s="80"/>
      <c r="DP1039" s="690"/>
      <c r="DQ1039" s="822"/>
      <c r="DR1039" s="822"/>
      <c r="DS1039" s="823"/>
      <c r="DT1039" s="822"/>
      <c r="DU1039" s="384"/>
      <c r="EH1039" s="684"/>
    </row>
    <row r="1040" spans="66:138" s="81" customFormat="1">
      <c r="BN1040" s="683"/>
      <c r="CP1040" s="684"/>
      <c r="DL1040" s="80"/>
      <c r="DP1040" s="690"/>
      <c r="DQ1040" s="822"/>
      <c r="DR1040" s="822"/>
      <c r="DS1040" s="823"/>
      <c r="DT1040" s="822"/>
      <c r="DU1040" s="384"/>
      <c r="EH1040" s="684"/>
    </row>
    <row r="1041" spans="66:138" s="81" customFormat="1">
      <c r="BN1041" s="683"/>
      <c r="CP1041" s="684"/>
      <c r="DL1041" s="80"/>
      <c r="DP1041" s="690"/>
      <c r="DQ1041" s="822"/>
      <c r="DR1041" s="822"/>
      <c r="DS1041" s="823"/>
      <c r="DT1041" s="822"/>
      <c r="DU1041" s="384"/>
      <c r="EH1041" s="684"/>
    </row>
    <row r="1042" spans="66:138" s="81" customFormat="1">
      <c r="BN1042" s="683"/>
      <c r="CP1042" s="684"/>
      <c r="DL1042" s="80"/>
      <c r="DP1042" s="690"/>
      <c r="DQ1042" s="822"/>
      <c r="DR1042" s="822"/>
      <c r="DS1042" s="823"/>
      <c r="DT1042" s="822"/>
      <c r="DU1042" s="384"/>
      <c r="EH1042" s="684"/>
    </row>
    <row r="1043" spans="66:138" s="81" customFormat="1">
      <c r="BN1043" s="683"/>
      <c r="CP1043" s="684"/>
      <c r="DL1043" s="80"/>
      <c r="DP1043" s="690"/>
      <c r="DQ1043" s="822"/>
      <c r="DR1043" s="822"/>
      <c r="DS1043" s="823"/>
      <c r="DT1043" s="822"/>
      <c r="DU1043" s="384"/>
      <c r="EH1043" s="684"/>
    </row>
    <row r="1044" spans="66:138" s="81" customFormat="1">
      <c r="BN1044" s="683"/>
      <c r="CP1044" s="684"/>
      <c r="DL1044" s="80"/>
      <c r="DP1044" s="690"/>
      <c r="DQ1044" s="822"/>
      <c r="DR1044" s="822"/>
      <c r="DS1044" s="823"/>
      <c r="DT1044" s="822"/>
      <c r="DU1044" s="384"/>
      <c r="EH1044" s="684"/>
    </row>
    <row r="1045" spans="66:138" s="81" customFormat="1">
      <c r="BN1045" s="683"/>
      <c r="CP1045" s="684"/>
      <c r="DL1045" s="80"/>
      <c r="DP1045" s="690"/>
      <c r="DQ1045" s="822"/>
      <c r="DR1045" s="822"/>
      <c r="DS1045" s="823"/>
      <c r="DT1045" s="822"/>
      <c r="DU1045" s="384"/>
      <c r="EH1045" s="684"/>
    </row>
    <row r="1046" spans="66:138" s="81" customFormat="1">
      <c r="BN1046" s="683"/>
      <c r="CP1046" s="684"/>
      <c r="DL1046" s="80"/>
      <c r="DP1046" s="690"/>
      <c r="DQ1046" s="822"/>
      <c r="DR1046" s="822"/>
      <c r="DS1046" s="823"/>
      <c r="DT1046" s="822"/>
      <c r="DU1046" s="384"/>
      <c r="EH1046" s="684"/>
    </row>
    <row r="1047" spans="66:138" s="81" customFormat="1">
      <c r="BN1047" s="683"/>
      <c r="CP1047" s="684"/>
      <c r="DL1047" s="80"/>
      <c r="DP1047" s="690"/>
      <c r="DQ1047" s="822"/>
      <c r="DR1047" s="822"/>
      <c r="DS1047" s="823"/>
      <c r="DT1047" s="822"/>
      <c r="DU1047" s="384"/>
      <c r="EH1047" s="684"/>
    </row>
    <row r="1048" spans="66:138" s="81" customFormat="1">
      <c r="BN1048" s="683"/>
      <c r="CP1048" s="684"/>
      <c r="DL1048" s="80"/>
      <c r="DP1048" s="690"/>
      <c r="DQ1048" s="822"/>
      <c r="DR1048" s="822"/>
      <c r="DS1048" s="823"/>
      <c r="DT1048" s="822"/>
      <c r="DU1048" s="384"/>
      <c r="EH1048" s="684"/>
    </row>
    <row r="1049" spans="66:138" s="81" customFormat="1">
      <c r="BN1049" s="683"/>
      <c r="CP1049" s="684"/>
      <c r="DL1049" s="80"/>
      <c r="DP1049" s="690"/>
      <c r="DQ1049" s="822"/>
      <c r="DR1049" s="822"/>
      <c r="DS1049" s="823"/>
      <c r="DT1049" s="822"/>
      <c r="DU1049" s="384"/>
      <c r="EH1049" s="684"/>
    </row>
    <row r="1050" spans="66:138" s="81" customFormat="1">
      <c r="BN1050" s="683"/>
      <c r="CP1050" s="684"/>
      <c r="DL1050" s="80"/>
      <c r="DP1050" s="690"/>
      <c r="DQ1050" s="822"/>
      <c r="DR1050" s="822"/>
      <c r="DS1050" s="823"/>
      <c r="DT1050" s="822"/>
      <c r="DU1050" s="384"/>
      <c r="EH1050" s="684"/>
    </row>
    <row r="1051" spans="66:138" s="81" customFormat="1">
      <c r="BN1051" s="683"/>
      <c r="CP1051" s="684"/>
      <c r="DL1051" s="80"/>
      <c r="DP1051" s="690"/>
      <c r="DQ1051" s="822"/>
      <c r="DR1051" s="822"/>
      <c r="DS1051" s="823"/>
      <c r="DT1051" s="822"/>
      <c r="DU1051" s="384"/>
      <c r="EH1051" s="684"/>
    </row>
    <row r="1052" spans="66:138" s="81" customFormat="1">
      <c r="BN1052" s="683"/>
      <c r="CP1052" s="684"/>
      <c r="DL1052" s="80"/>
      <c r="DP1052" s="690"/>
      <c r="DQ1052" s="822"/>
      <c r="DR1052" s="822"/>
      <c r="DS1052" s="823"/>
      <c r="DT1052" s="822"/>
      <c r="DU1052" s="384"/>
      <c r="EH1052" s="684"/>
    </row>
    <row r="1053" spans="66:138" s="81" customFormat="1">
      <c r="BN1053" s="683"/>
      <c r="CP1053" s="684"/>
      <c r="DL1053" s="80"/>
      <c r="DP1053" s="690"/>
      <c r="DQ1053" s="822"/>
      <c r="DR1053" s="822"/>
      <c r="DS1053" s="823"/>
      <c r="DT1053" s="822"/>
      <c r="DU1053" s="384"/>
      <c r="EH1053" s="684"/>
    </row>
    <row r="1054" spans="66:138" s="81" customFormat="1">
      <c r="BN1054" s="683"/>
      <c r="CP1054" s="684"/>
      <c r="DL1054" s="80"/>
      <c r="DP1054" s="690"/>
      <c r="DQ1054" s="822"/>
      <c r="DR1054" s="822"/>
      <c r="DS1054" s="823"/>
      <c r="DT1054" s="822"/>
      <c r="DU1054" s="384"/>
      <c r="EH1054" s="684"/>
    </row>
    <row r="1055" spans="66:138" s="81" customFormat="1">
      <c r="BN1055" s="683"/>
      <c r="CP1055" s="684"/>
      <c r="DL1055" s="80"/>
      <c r="DP1055" s="690"/>
      <c r="DQ1055" s="822"/>
      <c r="DR1055" s="822"/>
      <c r="DS1055" s="823"/>
      <c r="DT1055" s="822"/>
      <c r="DU1055" s="384"/>
      <c r="EH1055" s="684"/>
    </row>
    <row r="1056" spans="66:138" s="81" customFormat="1">
      <c r="BN1056" s="683"/>
      <c r="CP1056" s="684"/>
      <c r="DL1056" s="80"/>
      <c r="DP1056" s="690"/>
      <c r="DQ1056" s="822"/>
      <c r="DR1056" s="822"/>
      <c r="DS1056" s="823"/>
      <c r="DT1056" s="822"/>
      <c r="DU1056" s="384"/>
      <c r="EH1056" s="684"/>
    </row>
    <row r="1057" spans="66:138" s="81" customFormat="1">
      <c r="BN1057" s="683"/>
      <c r="CP1057" s="684"/>
      <c r="DL1057" s="80"/>
      <c r="DP1057" s="690"/>
      <c r="DQ1057" s="822"/>
      <c r="DR1057" s="822"/>
      <c r="DS1057" s="823"/>
      <c r="DT1057" s="822"/>
      <c r="DU1057" s="384"/>
      <c r="EH1057" s="684"/>
    </row>
    <row r="1058" spans="66:138" s="81" customFormat="1">
      <c r="BN1058" s="683"/>
      <c r="CP1058" s="684"/>
      <c r="DL1058" s="80"/>
      <c r="DP1058" s="690"/>
      <c r="DQ1058" s="822"/>
      <c r="DR1058" s="822"/>
      <c r="DS1058" s="823"/>
      <c r="DT1058" s="822"/>
      <c r="DU1058" s="384"/>
      <c r="EH1058" s="684"/>
    </row>
    <row r="1059" spans="66:138" s="81" customFormat="1">
      <c r="BN1059" s="683"/>
      <c r="CP1059" s="684"/>
      <c r="DL1059" s="80"/>
      <c r="DP1059" s="690"/>
      <c r="DQ1059" s="822"/>
      <c r="DR1059" s="822"/>
      <c r="DS1059" s="823"/>
      <c r="DT1059" s="822"/>
      <c r="DU1059" s="384"/>
      <c r="EH1059" s="684"/>
    </row>
    <row r="1060" spans="66:138" s="81" customFormat="1">
      <c r="BN1060" s="683"/>
      <c r="CP1060" s="684"/>
      <c r="DL1060" s="80"/>
      <c r="DP1060" s="690"/>
      <c r="DQ1060" s="822"/>
      <c r="DR1060" s="822"/>
      <c r="DS1060" s="823"/>
      <c r="DT1060" s="822"/>
      <c r="DU1060" s="384"/>
      <c r="EH1060" s="684"/>
    </row>
    <row r="1061" spans="66:138" s="81" customFormat="1">
      <c r="BN1061" s="683"/>
      <c r="CP1061" s="684"/>
      <c r="DL1061" s="80"/>
      <c r="DP1061" s="690"/>
      <c r="DQ1061" s="822"/>
      <c r="DR1061" s="822"/>
      <c r="DS1061" s="823"/>
      <c r="DT1061" s="822"/>
      <c r="DU1061" s="384"/>
      <c r="EH1061" s="684"/>
    </row>
    <row r="1062" spans="66:138" s="81" customFormat="1">
      <c r="BN1062" s="683"/>
      <c r="CP1062" s="684"/>
      <c r="DL1062" s="80"/>
      <c r="DP1062" s="690"/>
      <c r="DQ1062" s="822"/>
      <c r="DR1062" s="822"/>
      <c r="DS1062" s="823"/>
      <c r="DT1062" s="822"/>
      <c r="DU1062" s="384"/>
      <c r="EH1062" s="684"/>
    </row>
    <row r="1063" spans="66:138" s="81" customFormat="1">
      <c r="BN1063" s="683"/>
      <c r="CP1063" s="684"/>
      <c r="DL1063" s="80"/>
      <c r="DP1063" s="690"/>
      <c r="DQ1063" s="822"/>
      <c r="DR1063" s="822"/>
      <c r="DS1063" s="823"/>
      <c r="DT1063" s="822"/>
      <c r="DU1063" s="384"/>
      <c r="EH1063" s="684"/>
    </row>
    <row r="1064" spans="66:138" s="81" customFormat="1">
      <c r="BN1064" s="683"/>
      <c r="CP1064" s="684"/>
      <c r="DL1064" s="80"/>
      <c r="DP1064" s="690"/>
      <c r="DQ1064" s="822"/>
      <c r="DR1064" s="822"/>
      <c r="DS1064" s="823"/>
      <c r="DT1064" s="822"/>
      <c r="DU1064" s="384"/>
      <c r="EH1064" s="684"/>
    </row>
    <row r="1065" spans="66:138" s="81" customFormat="1">
      <c r="BN1065" s="683"/>
      <c r="CP1065" s="684"/>
      <c r="DL1065" s="80"/>
      <c r="DP1065" s="690"/>
      <c r="DQ1065" s="822"/>
      <c r="DR1065" s="822"/>
      <c r="DS1065" s="823"/>
      <c r="DT1065" s="822"/>
      <c r="DU1065" s="384"/>
      <c r="EH1065" s="684"/>
    </row>
    <row r="1066" spans="66:138" s="81" customFormat="1">
      <c r="BN1066" s="683"/>
      <c r="CP1066" s="684"/>
      <c r="DL1066" s="80"/>
      <c r="DP1066" s="690"/>
      <c r="DQ1066" s="822"/>
      <c r="DR1066" s="822"/>
      <c r="DS1066" s="823"/>
      <c r="DT1066" s="822"/>
      <c r="DU1066" s="384"/>
      <c r="EH1066" s="684"/>
    </row>
    <row r="1067" spans="66:138" s="81" customFormat="1">
      <c r="BN1067" s="683"/>
      <c r="CP1067" s="684"/>
      <c r="DL1067" s="80"/>
      <c r="DP1067" s="690"/>
      <c r="DQ1067" s="822"/>
      <c r="DR1067" s="822"/>
      <c r="DS1067" s="823"/>
      <c r="DT1067" s="822"/>
      <c r="DU1067" s="384"/>
      <c r="EH1067" s="684"/>
    </row>
    <row r="1068" spans="66:138" s="81" customFormat="1">
      <c r="BN1068" s="683"/>
      <c r="CP1068" s="684"/>
      <c r="DL1068" s="80"/>
      <c r="DP1068" s="690"/>
      <c r="DQ1068" s="822"/>
      <c r="DR1068" s="822"/>
      <c r="DS1068" s="823"/>
      <c r="DT1068" s="822"/>
      <c r="DU1068" s="384"/>
      <c r="EH1068" s="684"/>
    </row>
    <row r="1069" spans="66:138" s="81" customFormat="1">
      <c r="BN1069" s="683"/>
      <c r="CP1069" s="684"/>
      <c r="DL1069" s="80"/>
      <c r="DP1069" s="690"/>
      <c r="DQ1069" s="822"/>
      <c r="DR1069" s="822"/>
      <c r="DS1069" s="823"/>
      <c r="DT1069" s="822"/>
      <c r="DU1069" s="384"/>
      <c r="EH1069" s="684"/>
    </row>
    <row r="1070" spans="66:138" s="81" customFormat="1">
      <c r="BN1070" s="683"/>
      <c r="CP1070" s="684"/>
      <c r="DL1070" s="80"/>
      <c r="DP1070" s="690"/>
      <c r="DQ1070" s="822"/>
      <c r="DR1070" s="822"/>
      <c r="DS1070" s="823"/>
      <c r="DT1070" s="822"/>
      <c r="DU1070" s="384"/>
      <c r="EH1070" s="684"/>
    </row>
    <row r="1071" spans="66:138" s="81" customFormat="1">
      <c r="BN1071" s="683"/>
      <c r="CP1071" s="684"/>
      <c r="DL1071" s="80"/>
      <c r="DP1071" s="690"/>
      <c r="DQ1071" s="822"/>
      <c r="DR1071" s="822"/>
      <c r="DS1071" s="823"/>
      <c r="DT1071" s="822"/>
      <c r="DU1071" s="384"/>
      <c r="EH1071" s="684"/>
    </row>
    <row r="1072" spans="66:138" s="81" customFormat="1">
      <c r="BN1072" s="683"/>
      <c r="CP1072" s="684"/>
      <c r="DL1072" s="80"/>
      <c r="DP1072" s="690"/>
      <c r="DQ1072" s="822"/>
      <c r="DR1072" s="822"/>
      <c r="DS1072" s="823"/>
      <c r="DT1072" s="822"/>
      <c r="DU1072" s="384"/>
      <c r="EH1072" s="684"/>
    </row>
    <row r="1073" spans="66:138" s="81" customFormat="1">
      <c r="BN1073" s="683"/>
      <c r="CP1073" s="684"/>
      <c r="DL1073" s="80"/>
      <c r="DP1073" s="690"/>
      <c r="DQ1073" s="822"/>
      <c r="DR1073" s="822"/>
      <c r="DS1073" s="823"/>
      <c r="DT1073" s="822"/>
      <c r="DU1073" s="384"/>
      <c r="EH1073" s="684"/>
    </row>
    <row r="1074" spans="66:138" s="81" customFormat="1">
      <c r="BN1074" s="683"/>
      <c r="CP1074" s="684"/>
      <c r="DL1074" s="80"/>
      <c r="DP1074" s="690"/>
      <c r="DQ1074" s="822"/>
      <c r="DR1074" s="822"/>
      <c r="DS1074" s="823"/>
      <c r="DT1074" s="822"/>
      <c r="DU1074" s="384"/>
      <c r="EH1074" s="684"/>
    </row>
    <row r="1075" spans="66:138" s="81" customFormat="1">
      <c r="BN1075" s="683"/>
      <c r="CP1075" s="684"/>
      <c r="DL1075" s="80"/>
      <c r="DP1075" s="690"/>
      <c r="DQ1075" s="822"/>
      <c r="DR1075" s="822"/>
      <c r="DS1075" s="823"/>
      <c r="DT1075" s="822"/>
      <c r="DU1075" s="384"/>
      <c r="EH1075" s="684"/>
    </row>
    <row r="1076" spans="66:138" s="81" customFormat="1">
      <c r="BN1076" s="683"/>
      <c r="CP1076" s="684"/>
      <c r="DL1076" s="80"/>
      <c r="DP1076" s="690"/>
      <c r="DQ1076" s="822"/>
      <c r="DR1076" s="822"/>
      <c r="DS1076" s="823"/>
      <c r="DT1076" s="822"/>
      <c r="DU1076" s="384"/>
      <c r="EH1076" s="684"/>
    </row>
    <row r="1077" spans="66:138" s="81" customFormat="1">
      <c r="BN1077" s="683"/>
      <c r="CP1077" s="684"/>
      <c r="DL1077" s="80"/>
      <c r="DP1077" s="690"/>
      <c r="DQ1077" s="822"/>
      <c r="DR1077" s="822"/>
      <c r="DS1077" s="823"/>
      <c r="DT1077" s="822"/>
      <c r="DU1077" s="384"/>
      <c r="EH1077" s="684"/>
    </row>
    <row r="1078" spans="66:138" s="81" customFormat="1">
      <c r="BN1078" s="683"/>
      <c r="CP1078" s="684"/>
      <c r="DL1078" s="80"/>
      <c r="DP1078" s="690"/>
      <c r="DQ1078" s="822"/>
      <c r="DR1078" s="822"/>
      <c r="DS1078" s="823"/>
      <c r="DT1078" s="822"/>
      <c r="DU1078" s="384"/>
      <c r="EH1078" s="684"/>
    </row>
    <row r="1079" spans="66:138" s="81" customFormat="1">
      <c r="BN1079" s="683"/>
      <c r="CP1079" s="684"/>
      <c r="DL1079" s="80"/>
      <c r="DP1079" s="690"/>
      <c r="DQ1079" s="822"/>
      <c r="DR1079" s="822"/>
      <c r="DS1079" s="823"/>
      <c r="DT1079" s="822"/>
      <c r="DU1079" s="384"/>
      <c r="EH1079" s="684"/>
    </row>
    <row r="1080" spans="66:138" s="81" customFormat="1">
      <c r="BN1080" s="683"/>
      <c r="CP1080" s="684"/>
      <c r="DL1080" s="80"/>
      <c r="DP1080" s="690"/>
      <c r="DQ1080" s="822"/>
      <c r="DR1080" s="822"/>
      <c r="DS1080" s="823"/>
      <c r="DT1080" s="822"/>
      <c r="DU1080" s="384"/>
      <c r="EH1080" s="684"/>
    </row>
    <row r="1081" spans="66:138" s="81" customFormat="1">
      <c r="BN1081" s="683"/>
      <c r="CP1081" s="684"/>
      <c r="DL1081" s="80"/>
      <c r="DP1081" s="690"/>
      <c r="DQ1081" s="822"/>
      <c r="DR1081" s="822"/>
      <c r="DS1081" s="823"/>
      <c r="DT1081" s="822"/>
      <c r="DU1081" s="384"/>
      <c r="EH1081" s="684"/>
    </row>
    <row r="1082" spans="66:138" s="81" customFormat="1">
      <c r="BN1082" s="683"/>
      <c r="CP1082" s="684"/>
      <c r="DL1082" s="80"/>
      <c r="DP1082" s="690"/>
      <c r="DQ1082" s="822"/>
      <c r="DR1082" s="822"/>
      <c r="DS1082" s="823"/>
      <c r="DT1082" s="822"/>
      <c r="DU1082" s="384"/>
      <c r="EH1082" s="684"/>
    </row>
    <row r="1083" spans="66:138" s="81" customFormat="1">
      <c r="BN1083" s="683"/>
      <c r="CP1083" s="684"/>
      <c r="DL1083" s="80"/>
      <c r="DP1083" s="690"/>
      <c r="DQ1083" s="822"/>
      <c r="DR1083" s="822"/>
      <c r="DS1083" s="823"/>
      <c r="DT1083" s="822"/>
      <c r="DU1083" s="384"/>
      <c r="EH1083" s="684"/>
    </row>
    <row r="1084" spans="66:138" s="81" customFormat="1">
      <c r="BN1084" s="683"/>
      <c r="CP1084" s="684"/>
      <c r="DL1084" s="80"/>
      <c r="DP1084" s="690"/>
      <c r="DQ1084" s="822"/>
      <c r="DR1084" s="822"/>
      <c r="DS1084" s="823"/>
      <c r="DT1084" s="822"/>
      <c r="DU1084" s="384"/>
      <c r="EH1084" s="684"/>
    </row>
    <row r="1085" spans="66:138" s="81" customFormat="1">
      <c r="BN1085" s="683"/>
      <c r="CP1085" s="684"/>
      <c r="DL1085" s="80"/>
      <c r="DP1085" s="690"/>
      <c r="DQ1085" s="822"/>
      <c r="DR1085" s="822"/>
      <c r="DS1085" s="823"/>
      <c r="DT1085" s="822"/>
      <c r="DU1085" s="384"/>
      <c r="EH1085" s="684"/>
    </row>
    <row r="1086" spans="66:138" s="81" customFormat="1">
      <c r="BN1086" s="683"/>
      <c r="CP1086" s="684"/>
      <c r="DL1086" s="80"/>
      <c r="DP1086" s="690"/>
      <c r="DQ1086" s="822"/>
      <c r="DR1086" s="822"/>
      <c r="DS1086" s="823"/>
      <c r="DT1086" s="822"/>
      <c r="DU1086" s="384"/>
      <c r="EH1086" s="684"/>
    </row>
    <row r="1087" spans="66:138" s="81" customFormat="1">
      <c r="BN1087" s="683"/>
      <c r="CP1087" s="684"/>
      <c r="DL1087" s="80"/>
      <c r="DP1087" s="690"/>
      <c r="DQ1087" s="822"/>
      <c r="DR1087" s="822"/>
      <c r="DS1087" s="823"/>
      <c r="DT1087" s="822"/>
      <c r="DU1087" s="384"/>
      <c r="EH1087" s="684"/>
    </row>
    <row r="1088" spans="66:138" s="81" customFormat="1">
      <c r="BN1088" s="683"/>
      <c r="CP1088" s="684"/>
      <c r="DL1088" s="80"/>
      <c r="DP1088" s="690"/>
      <c r="DQ1088" s="822"/>
      <c r="DR1088" s="822"/>
      <c r="DS1088" s="823"/>
      <c r="DT1088" s="822"/>
      <c r="DU1088" s="384"/>
      <c r="EH1088" s="684"/>
    </row>
    <row r="1089" spans="66:138" s="81" customFormat="1">
      <c r="BN1089" s="683"/>
      <c r="CP1089" s="684"/>
      <c r="DL1089" s="80"/>
      <c r="DP1089" s="690"/>
      <c r="DQ1089" s="822"/>
      <c r="DR1089" s="822"/>
      <c r="DS1089" s="823"/>
      <c r="DT1089" s="822"/>
      <c r="DU1089" s="384"/>
      <c r="EH1089" s="684"/>
    </row>
    <row r="1090" spans="66:138" s="81" customFormat="1">
      <c r="BN1090" s="683"/>
      <c r="CP1090" s="684"/>
      <c r="DL1090" s="80"/>
      <c r="DP1090" s="690"/>
      <c r="DQ1090" s="822"/>
      <c r="DR1090" s="822"/>
      <c r="DS1090" s="823"/>
      <c r="DT1090" s="822"/>
      <c r="DU1090" s="384"/>
      <c r="EH1090" s="684"/>
    </row>
    <row r="1091" spans="66:138" s="81" customFormat="1">
      <c r="BN1091" s="683"/>
      <c r="CP1091" s="684"/>
      <c r="DL1091" s="80"/>
      <c r="DP1091" s="690"/>
      <c r="DQ1091" s="822"/>
      <c r="DR1091" s="822"/>
      <c r="DS1091" s="823"/>
      <c r="DT1091" s="822"/>
      <c r="DU1091" s="384"/>
      <c r="EH1091" s="684"/>
    </row>
    <row r="1092" spans="66:138" s="81" customFormat="1">
      <c r="BN1092" s="683"/>
      <c r="CP1092" s="684"/>
      <c r="DL1092" s="80"/>
      <c r="DP1092" s="690"/>
      <c r="DQ1092" s="822"/>
      <c r="DR1092" s="822"/>
      <c r="DS1092" s="823"/>
      <c r="DT1092" s="822"/>
      <c r="DU1092" s="384"/>
      <c r="EH1092" s="684"/>
    </row>
    <row r="1093" spans="66:138" s="81" customFormat="1">
      <c r="BN1093" s="683"/>
      <c r="CP1093" s="684"/>
      <c r="DL1093" s="80"/>
      <c r="DP1093" s="690"/>
      <c r="DQ1093" s="822"/>
      <c r="DR1093" s="822"/>
      <c r="DS1093" s="823"/>
      <c r="DT1093" s="822"/>
      <c r="DU1093" s="384"/>
      <c r="EH1093" s="684"/>
    </row>
    <row r="1094" spans="66:138" s="81" customFormat="1">
      <c r="BN1094" s="683"/>
      <c r="CP1094" s="684"/>
      <c r="DL1094" s="80"/>
      <c r="DP1094" s="690"/>
      <c r="DQ1094" s="822"/>
      <c r="DR1094" s="822"/>
      <c r="DS1094" s="823"/>
      <c r="DT1094" s="822"/>
      <c r="DU1094" s="384"/>
      <c r="EH1094" s="684"/>
    </row>
    <row r="1095" spans="66:138" s="81" customFormat="1">
      <c r="BN1095" s="683"/>
      <c r="CP1095" s="684"/>
      <c r="DL1095" s="80"/>
      <c r="DP1095" s="690"/>
      <c r="DQ1095" s="822"/>
      <c r="DR1095" s="822"/>
      <c r="DS1095" s="823"/>
      <c r="DT1095" s="822"/>
      <c r="DU1095" s="384"/>
      <c r="EH1095" s="684"/>
    </row>
    <row r="1096" spans="66:138" s="81" customFormat="1">
      <c r="BN1096" s="683"/>
      <c r="CP1096" s="684"/>
      <c r="DL1096" s="80"/>
      <c r="DP1096" s="690"/>
      <c r="DQ1096" s="822"/>
      <c r="DR1096" s="822"/>
      <c r="DS1096" s="823"/>
      <c r="DT1096" s="822"/>
      <c r="DU1096" s="384"/>
      <c r="EH1096" s="684"/>
    </row>
    <row r="1097" spans="66:138" s="81" customFormat="1">
      <c r="BN1097" s="683"/>
      <c r="CP1097" s="684"/>
      <c r="DL1097" s="80"/>
      <c r="DP1097" s="690"/>
      <c r="DQ1097" s="822"/>
      <c r="DR1097" s="822"/>
      <c r="DS1097" s="823"/>
      <c r="DT1097" s="822"/>
      <c r="DU1097" s="384"/>
      <c r="EH1097" s="684"/>
    </row>
    <row r="1098" spans="66:138" s="81" customFormat="1">
      <c r="BN1098" s="683"/>
      <c r="CP1098" s="684"/>
      <c r="DL1098" s="80"/>
      <c r="DP1098" s="690"/>
      <c r="DQ1098" s="822"/>
      <c r="DR1098" s="822"/>
      <c r="DS1098" s="823"/>
      <c r="DT1098" s="822"/>
      <c r="DU1098" s="384"/>
      <c r="EH1098" s="684"/>
    </row>
    <row r="1099" spans="66:138" s="81" customFormat="1">
      <c r="BN1099" s="683"/>
      <c r="CP1099" s="684"/>
      <c r="DL1099" s="80"/>
      <c r="DP1099" s="690"/>
      <c r="DQ1099" s="822"/>
      <c r="DR1099" s="822"/>
      <c r="DS1099" s="823"/>
      <c r="DT1099" s="822"/>
      <c r="DU1099" s="384"/>
      <c r="EH1099" s="684"/>
    </row>
    <row r="1100" spans="66:138" s="81" customFormat="1">
      <c r="BN1100" s="683"/>
      <c r="CP1100" s="684"/>
      <c r="DL1100" s="80"/>
      <c r="DP1100" s="690"/>
      <c r="DQ1100" s="822"/>
      <c r="DR1100" s="822"/>
      <c r="DS1100" s="823"/>
      <c r="DT1100" s="822"/>
      <c r="DU1100" s="384"/>
      <c r="EH1100" s="684"/>
    </row>
    <row r="1101" spans="66:138" s="81" customFormat="1">
      <c r="BN1101" s="683"/>
      <c r="CP1101" s="684"/>
      <c r="DL1101" s="80"/>
      <c r="DP1101" s="690"/>
      <c r="DQ1101" s="822"/>
      <c r="DR1101" s="822"/>
      <c r="DS1101" s="823"/>
      <c r="DT1101" s="822"/>
      <c r="DU1101" s="384"/>
      <c r="EH1101" s="684"/>
    </row>
    <row r="1102" spans="66:138" s="81" customFormat="1">
      <c r="BN1102" s="683"/>
      <c r="CP1102" s="684"/>
      <c r="DL1102" s="80"/>
      <c r="DP1102" s="690"/>
      <c r="DQ1102" s="822"/>
      <c r="DR1102" s="822"/>
      <c r="DS1102" s="823"/>
      <c r="DT1102" s="822"/>
      <c r="DU1102" s="384"/>
      <c r="EH1102" s="684"/>
    </row>
    <row r="1103" spans="66:138" s="81" customFormat="1">
      <c r="BN1103" s="683"/>
      <c r="CP1103" s="684"/>
      <c r="DL1103" s="80"/>
      <c r="DP1103" s="690"/>
      <c r="DQ1103" s="822"/>
      <c r="DR1103" s="822"/>
      <c r="DS1103" s="823"/>
      <c r="DT1103" s="822"/>
      <c r="DU1103" s="384"/>
      <c r="EH1103" s="684"/>
    </row>
    <row r="1104" spans="66:138" s="81" customFormat="1">
      <c r="BN1104" s="683"/>
      <c r="CP1104" s="684"/>
      <c r="DL1104" s="80"/>
      <c r="DP1104" s="690"/>
      <c r="DQ1104" s="822"/>
      <c r="DR1104" s="822"/>
      <c r="DS1104" s="823"/>
      <c r="DT1104" s="822"/>
      <c r="DU1104" s="384"/>
      <c r="EH1104" s="684"/>
    </row>
    <row r="1105" spans="66:138" s="81" customFormat="1">
      <c r="BN1105" s="683"/>
      <c r="CP1105" s="684"/>
      <c r="DL1105" s="80"/>
      <c r="DP1105" s="690"/>
      <c r="DQ1105" s="822"/>
      <c r="DR1105" s="822"/>
      <c r="DS1105" s="823"/>
      <c r="DT1105" s="822"/>
      <c r="DU1105" s="384"/>
      <c r="EH1105" s="684"/>
    </row>
    <row r="1106" spans="66:138" s="81" customFormat="1">
      <c r="BN1106" s="683"/>
      <c r="CP1106" s="684"/>
      <c r="DL1106" s="80"/>
      <c r="DP1106" s="690"/>
      <c r="DQ1106" s="822"/>
      <c r="DR1106" s="822"/>
      <c r="DS1106" s="823"/>
      <c r="DT1106" s="822"/>
      <c r="DU1106" s="384"/>
      <c r="EH1106" s="684"/>
    </row>
    <row r="1107" spans="66:138" s="81" customFormat="1">
      <c r="BN1107" s="683"/>
      <c r="CP1107" s="684"/>
      <c r="DL1107" s="80"/>
      <c r="DP1107" s="690"/>
      <c r="DQ1107" s="822"/>
      <c r="DR1107" s="822"/>
      <c r="DS1107" s="823"/>
      <c r="DT1107" s="822"/>
      <c r="DU1107" s="384"/>
      <c r="EH1107" s="684"/>
    </row>
    <row r="1108" spans="66:138" s="81" customFormat="1">
      <c r="BN1108" s="683"/>
      <c r="CP1108" s="684"/>
      <c r="DL1108" s="80"/>
      <c r="DP1108" s="690"/>
      <c r="DQ1108" s="822"/>
      <c r="DR1108" s="822"/>
      <c r="DS1108" s="823"/>
      <c r="DT1108" s="822"/>
      <c r="DU1108" s="384"/>
      <c r="EH1108" s="684"/>
    </row>
    <row r="1109" spans="66:138" s="81" customFormat="1">
      <c r="BN1109" s="683"/>
      <c r="CP1109" s="684"/>
      <c r="DL1109" s="80"/>
      <c r="DP1109" s="690"/>
      <c r="DQ1109" s="822"/>
      <c r="DR1109" s="822"/>
      <c r="DS1109" s="823"/>
      <c r="DT1109" s="822"/>
      <c r="DU1109" s="384"/>
      <c r="EH1109" s="684"/>
    </row>
    <row r="1110" spans="66:138" s="81" customFormat="1">
      <c r="BN1110" s="683"/>
      <c r="CP1110" s="684"/>
      <c r="DL1110" s="80"/>
      <c r="DP1110" s="690"/>
      <c r="DQ1110" s="822"/>
      <c r="DR1110" s="822"/>
      <c r="DS1110" s="823"/>
      <c r="DT1110" s="822"/>
      <c r="DU1110" s="384"/>
      <c r="EH1110" s="684"/>
    </row>
    <row r="1111" spans="66:138" s="81" customFormat="1">
      <c r="BN1111" s="683"/>
      <c r="CP1111" s="684"/>
      <c r="DL1111" s="80"/>
      <c r="DP1111" s="690"/>
      <c r="DQ1111" s="822"/>
      <c r="DR1111" s="822"/>
      <c r="DS1111" s="823"/>
      <c r="DT1111" s="822"/>
      <c r="DU1111" s="384"/>
      <c r="EH1111" s="684"/>
    </row>
    <row r="1112" spans="66:138" s="81" customFormat="1">
      <c r="BN1112" s="683"/>
      <c r="CP1112" s="684"/>
      <c r="DL1112" s="80"/>
      <c r="DP1112" s="690"/>
      <c r="DQ1112" s="822"/>
      <c r="DR1112" s="822"/>
      <c r="DS1112" s="823"/>
      <c r="DT1112" s="822"/>
      <c r="DU1112" s="384"/>
      <c r="EH1112" s="684"/>
    </row>
    <row r="1113" spans="66:138" s="81" customFormat="1">
      <c r="BN1113" s="683"/>
      <c r="CP1113" s="684"/>
      <c r="DL1113" s="80"/>
      <c r="DP1113" s="690"/>
      <c r="DQ1113" s="822"/>
      <c r="DR1113" s="822"/>
      <c r="DS1113" s="823"/>
      <c r="DT1113" s="822"/>
      <c r="DU1113" s="384"/>
      <c r="EH1113" s="684"/>
    </row>
    <row r="1114" spans="66:138" s="81" customFormat="1">
      <c r="BN1114" s="683"/>
      <c r="CP1114" s="684"/>
      <c r="DL1114" s="80"/>
      <c r="DP1114" s="690"/>
      <c r="DQ1114" s="822"/>
      <c r="DR1114" s="822"/>
      <c r="DS1114" s="823"/>
      <c r="DT1114" s="822"/>
      <c r="DU1114" s="384"/>
      <c r="EH1114" s="684"/>
    </row>
    <row r="1115" spans="66:138" s="81" customFormat="1">
      <c r="BN1115" s="683"/>
      <c r="CP1115" s="684"/>
      <c r="DL1115" s="80"/>
      <c r="DP1115" s="690"/>
      <c r="DQ1115" s="822"/>
      <c r="DR1115" s="822"/>
      <c r="DS1115" s="823"/>
      <c r="DT1115" s="822"/>
      <c r="DU1115" s="384"/>
      <c r="EH1115" s="684"/>
    </row>
    <row r="1116" spans="66:138" s="81" customFormat="1">
      <c r="BN1116" s="683"/>
      <c r="CP1116" s="684"/>
      <c r="DL1116" s="80"/>
      <c r="DP1116" s="690"/>
      <c r="DQ1116" s="822"/>
      <c r="DR1116" s="822"/>
      <c r="DS1116" s="823"/>
      <c r="DT1116" s="822"/>
      <c r="DU1116" s="384"/>
      <c r="EH1116" s="684"/>
    </row>
    <row r="1117" spans="66:138" s="81" customFormat="1">
      <c r="BN1117" s="683"/>
      <c r="CP1117" s="684"/>
      <c r="DL1117" s="80"/>
      <c r="DP1117" s="690"/>
      <c r="DQ1117" s="822"/>
      <c r="DR1117" s="822"/>
      <c r="DS1117" s="823"/>
      <c r="DT1117" s="822"/>
      <c r="DU1117" s="384"/>
      <c r="EH1117" s="684"/>
    </row>
    <row r="1118" spans="66:138" s="81" customFormat="1">
      <c r="BN1118" s="683"/>
      <c r="CP1118" s="684"/>
      <c r="DL1118" s="80"/>
      <c r="DP1118" s="690"/>
      <c r="DQ1118" s="822"/>
      <c r="DR1118" s="822"/>
      <c r="DS1118" s="823"/>
      <c r="DT1118" s="822"/>
      <c r="DU1118" s="384"/>
      <c r="EH1118" s="684"/>
    </row>
    <row r="1119" spans="66:138" s="81" customFormat="1">
      <c r="BN1119" s="683"/>
      <c r="CP1119" s="684"/>
      <c r="DL1119" s="80"/>
      <c r="DP1119" s="690"/>
      <c r="DQ1119" s="822"/>
      <c r="DR1119" s="822"/>
      <c r="DS1119" s="823"/>
      <c r="DT1119" s="822"/>
      <c r="DU1119" s="384"/>
      <c r="EH1119" s="684"/>
    </row>
    <row r="1120" spans="66:138" s="81" customFormat="1">
      <c r="BN1120" s="683"/>
      <c r="CP1120" s="684"/>
      <c r="DL1120" s="80"/>
      <c r="DP1120" s="690"/>
      <c r="DQ1120" s="822"/>
      <c r="DR1120" s="822"/>
      <c r="DS1120" s="823"/>
      <c r="DT1120" s="822"/>
      <c r="DU1120" s="384"/>
      <c r="EH1120" s="684"/>
    </row>
    <row r="1121" spans="66:138" s="81" customFormat="1">
      <c r="BN1121" s="683"/>
      <c r="CP1121" s="684"/>
      <c r="DL1121" s="80"/>
      <c r="DP1121" s="690"/>
      <c r="DQ1121" s="822"/>
      <c r="DR1121" s="822"/>
      <c r="DS1121" s="823"/>
      <c r="DT1121" s="822"/>
      <c r="DU1121" s="384"/>
      <c r="EH1121" s="684"/>
    </row>
    <row r="1122" spans="66:138" s="81" customFormat="1">
      <c r="BN1122" s="683"/>
      <c r="CP1122" s="684"/>
      <c r="DL1122" s="80"/>
      <c r="DP1122" s="690"/>
      <c r="DQ1122" s="822"/>
      <c r="DR1122" s="822"/>
      <c r="DS1122" s="823"/>
      <c r="DT1122" s="822"/>
      <c r="DU1122" s="384"/>
      <c r="EH1122" s="684"/>
    </row>
    <row r="1123" spans="66:138" s="81" customFormat="1">
      <c r="BN1123" s="683"/>
      <c r="CP1123" s="684"/>
      <c r="DL1123" s="80"/>
      <c r="DP1123" s="690"/>
      <c r="DQ1123" s="822"/>
      <c r="DR1123" s="822"/>
      <c r="DS1123" s="823"/>
      <c r="DT1123" s="822"/>
      <c r="DU1123" s="384"/>
      <c r="EH1123" s="684"/>
    </row>
    <row r="1124" spans="66:138" s="81" customFormat="1">
      <c r="BN1124" s="683"/>
      <c r="CP1124" s="684"/>
      <c r="DL1124" s="80"/>
      <c r="DP1124" s="690"/>
      <c r="DQ1124" s="822"/>
      <c r="DR1124" s="822"/>
      <c r="DS1124" s="823"/>
      <c r="DT1124" s="822"/>
      <c r="DU1124" s="384"/>
      <c r="EH1124" s="684"/>
    </row>
    <row r="1125" spans="66:138" s="81" customFormat="1">
      <c r="BN1125" s="683"/>
      <c r="CP1125" s="684"/>
      <c r="DL1125" s="80"/>
      <c r="DP1125" s="690"/>
      <c r="DQ1125" s="822"/>
      <c r="DR1125" s="822"/>
      <c r="DS1125" s="823"/>
      <c r="DT1125" s="822"/>
      <c r="DU1125" s="384"/>
      <c r="EH1125" s="684"/>
    </row>
    <row r="1126" spans="66:138" s="81" customFormat="1">
      <c r="BN1126" s="683"/>
      <c r="CP1126" s="684"/>
      <c r="DL1126" s="80"/>
      <c r="DP1126" s="690"/>
      <c r="DQ1126" s="822"/>
      <c r="DR1126" s="822"/>
      <c r="DS1126" s="823"/>
      <c r="DT1126" s="822"/>
      <c r="DU1126" s="384"/>
      <c r="EH1126" s="684"/>
    </row>
    <row r="1127" spans="66:138" s="81" customFormat="1">
      <c r="BN1127" s="683"/>
      <c r="CP1127" s="684"/>
      <c r="DL1127" s="80"/>
      <c r="DP1127" s="690"/>
      <c r="DQ1127" s="822"/>
      <c r="DR1127" s="822"/>
      <c r="DS1127" s="823"/>
      <c r="DT1127" s="822"/>
      <c r="DU1127" s="384"/>
      <c r="EH1127" s="684"/>
    </row>
    <row r="1128" spans="66:138" s="81" customFormat="1">
      <c r="BN1128" s="683"/>
      <c r="CP1128" s="684"/>
      <c r="DL1128" s="80"/>
      <c r="DP1128" s="690"/>
      <c r="DQ1128" s="822"/>
      <c r="DR1128" s="822"/>
      <c r="DS1128" s="823"/>
      <c r="DT1128" s="822"/>
      <c r="DU1128" s="384"/>
      <c r="EH1128" s="684"/>
    </row>
    <row r="1129" spans="66:138" s="81" customFormat="1">
      <c r="BN1129" s="683"/>
      <c r="CP1129" s="684"/>
      <c r="DL1129" s="80"/>
      <c r="DP1129" s="690"/>
      <c r="DQ1129" s="822"/>
      <c r="DR1129" s="822"/>
      <c r="DS1129" s="823"/>
      <c r="DT1129" s="822"/>
      <c r="DU1129" s="384"/>
      <c r="EH1129" s="684"/>
    </row>
    <row r="1130" spans="66:138" s="81" customFormat="1">
      <c r="BN1130" s="683"/>
      <c r="CP1130" s="684"/>
      <c r="DL1130" s="80"/>
      <c r="DP1130" s="690"/>
      <c r="DQ1130" s="822"/>
      <c r="DR1130" s="822"/>
      <c r="DS1130" s="823"/>
      <c r="DT1130" s="822"/>
      <c r="DU1130" s="384"/>
      <c r="EH1130" s="684"/>
    </row>
    <row r="1131" spans="66:138" s="81" customFormat="1">
      <c r="BN1131" s="683"/>
      <c r="CP1131" s="684"/>
      <c r="DL1131" s="80"/>
      <c r="DP1131" s="690"/>
      <c r="DQ1131" s="822"/>
      <c r="DR1131" s="822"/>
      <c r="DS1131" s="823"/>
      <c r="DT1131" s="822"/>
      <c r="DU1131" s="384"/>
      <c r="EH1131" s="684"/>
    </row>
    <row r="1132" spans="66:138" s="81" customFormat="1">
      <c r="BN1132" s="683"/>
      <c r="CP1132" s="684"/>
      <c r="DL1132" s="80"/>
      <c r="DP1132" s="690"/>
      <c r="DQ1132" s="822"/>
      <c r="DR1132" s="822"/>
      <c r="DS1132" s="823"/>
      <c r="DT1132" s="822"/>
      <c r="DU1132" s="384"/>
      <c r="EH1132" s="684"/>
    </row>
    <row r="1133" spans="66:138" s="81" customFormat="1">
      <c r="BN1133" s="683"/>
      <c r="CP1133" s="684"/>
      <c r="DL1133" s="80"/>
      <c r="DP1133" s="690"/>
      <c r="DQ1133" s="822"/>
      <c r="DR1133" s="822"/>
      <c r="DS1133" s="823"/>
      <c r="DT1133" s="822"/>
      <c r="DU1133" s="384"/>
      <c r="EH1133" s="684"/>
    </row>
    <row r="1134" spans="66:138" s="81" customFormat="1">
      <c r="BN1134" s="683"/>
      <c r="CP1134" s="684"/>
      <c r="DL1134" s="80"/>
      <c r="DP1134" s="690"/>
      <c r="DQ1134" s="822"/>
      <c r="DR1134" s="822"/>
      <c r="DS1134" s="823"/>
      <c r="DT1134" s="822"/>
      <c r="DU1134" s="384"/>
      <c r="EH1134" s="684"/>
    </row>
    <row r="1135" spans="66:138" s="81" customFormat="1">
      <c r="BN1135" s="683"/>
      <c r="CP1135" s="684"/>
      <c r="DL1135" s="80"/>
      <c r="DP1135" s="690"/>
      <c r="DQ1135" s="822"/>
      <c r="DR1135" s="822"/>
      <c r="DS1135" s="823"/>
      <c r="DT1135" s="822"/>
      <c r="DU1135" s="384"/>
      <c r="EH1135" s="684"/>
    </row>
    <row r="1136" spans="66:138" s="81" customFormat="1">
      <c r="BN1136" s="683"/>
      <c r="CP1136" s="684"/>
      <c r="DL1136" s="80"/>
      <c r="DP1136" s="690"/>
      <c r="DQ1136" s="822"/>
      <c r="DR1136" s="822"/>
      <c r="DS1136" s="823"/>
      <c r="DT1136" s="822"/>
      <c r="DU1136" s="384"/>
      <c r="EH1136" s="684"/>
    </row>
    <row r="1137" spans="66:138" s="81" customFormat="1">
      <c r="BN1137" s="683"/>
      <c r="CP1137" s="684"/>
      <c r="DL1137" s="80"/>
      <c r="DP1137" s="690"/>
      <c r="DQ1137" s="822"/>
      <c r="DR1137" s="822"/>
      <c r="DS1137" s="823"/>
      <c r="DT1137" s="822"/>
      <c r="DU1137" s="384"/>
      <c r="EH1137" s="684"/>
    </row>
    <row r="1138" spans="66:138" s="81" customFormat="1">
      <c r="BN1138" s="683"/>
      <c r="CP1138" s="684"/>
      <c r="DL1138" s="80"/>
      <c r="DP1138" s="690"/>
      <c r="DQ1138" s="822"/>
      <c r="DR1138" s="822"/>
      <c r="DS1138" s="823"/>
      <c r="DT1138" s="822"/>
      <c r="DU1138" s="384"/>
      <c r="EH1138" s="684"/>
    </row>
    <row r="1139" spans="66:138" s="81" customFormat="1">
      <c r="BN1139" s="683"/>
      <c r="CP1139" s="684"/>
      <c r="DL1139" s="80"/>
      <c r="DP1139" s="690"/>
      <c r="DQ1139" s="822"/>
      <c r="DR1139" s="822"/>
      <c r="DS1139" s="823"/>
      <c r="DT1139" s="822"/>
      <c r="DU1139" s="384"/>
      <c r="EH1139" s="684"/>
    </row>
    <row r="1140" spans="66:138" s="81" customFormat="1">
      <c r="BN1140" s="683"/>
      <c r="CP1140" s="684"/>
      <c r="DL1140" s="80"/>
      <c r="DP1140" s="690"/>
      <c r="DQ1140" s="822"/>
      <c r="DR1140" s="822"/>
      <c r="DS1140" s="823"/>
      <c r="DT1140" s="822"/>
      <c r="DU1140" s="384"/>
      <c r="EH1140" s="684"/>
    </row>
    <row r="1141" spans="66:138" s="81" customFormat="1">
      <c r="BN1141" s="683"/>
      <c r="CP1141" s="684"/>
      <c r="DL1141" s="80"/>
      <c r="DP1141" s="690"/>
      <c r="DQ1141" s="822"/>
      <c r="DR1141" s="822"/>
      <c r="DS1141" s="823"/>
      <c r="DT1141" s="822"/>
      <c r="DU1141" s="384"/>
      <c r="EH1141" s="684"/>
    </row>
    <row r="1142" spans="66:138" s="81" customFormat="1">
      <c r="BN1142" s="683"/>
      <c r="CP1142" s="684"/>
      <c r="DL1142" s="80"/>
      <c r="DP1142" s="690"/>
      <c r="DQ1142" s="822"/>
      <c r="DR1142" s="822"/>
      <c r="DS1142" s="823"/>
      <c r="DT1142" s="822"/>
      <c r="DU1142" s="384"/>
      <c r="EH1142" s="684"/>
    </row>
    <row r="1143" spans="66:138" s="81" customFormat="1">
      <c r="BN1143" s="683"/>
      <c r="CP1143" s="684"/>
      <c r="DL1143" s="80"/>
      <c r="DP1143" s="690"/>
      <c r="DQ1143" s="822"/>
      <c r="DR1143" s="822"/>
      <c r="DS1143" s="823"/>
      <c r="DT1143" s="822"/>
      <c r="DU1143" s="384"/>
      <c r="EH1143" s="684"/>
    </row>
    <row r="1144" spans="66:138" s="81" customFormat="1">
      <c r="BN1144" s="683"/>
      <c r="CP1144" s="684"/>
      <c r="DL1144" s="80"/>
      <c r="DP1144" s="690"/>
      <c r="DQ1144" s="822"/>
      <c r="DR1144" s="822"/>
      <c r="DS1144" s="823"/>
      <c r="DT1144" s="822"/>
      <c r="DU1144" s="384"/>
      <c r="EH1144" s="684"/>
    </row>
    <row r="1145" spans="66:138" s="81" customFormat="1">
      <c r="BN1145" s="683"/>
      <c r="CP1145" s="684"/>
      <c r="DL1145" s="80"/>
      <c r="DP1145" s="690"/>
      <c r="DQ1145" s="822"/>
      <c r="DR1145" s="822"/>
      <c r="DS1145" s="823"/>
      <c r="DT1145" s="822"/>
      <c r="DU1145" s="384"/>
      <c r="EH1145" s="684"/>
    </row>
    <row r="1146" spans="66:138" s="81" customFormat="1">
      <c r="BN1146" s="683"/>
      <c r="CP1146" s="684"/>
      <c r="DL1146" s="80"/>
      <c r="DP1146" s="690"/>
      <c r="DQ1146" s="822"/>
      <c r="DR1146" s="822"/>
      <c r="DS1146" s="823"/>
      <c r="DT1146" s="822"/>
      <c r="DU1146" s="384"/>
      <c r="EH1146" s="684"/>
    </row>
    <row r="1147" spans="66:138" s="81" customFormat="1">
      <c r="BN1147" s="683"/>
      <c r="CP1147" s="684"/>
      <c r="DL1147" s="80"/>
      <c r="DP1147" s="690"/>
      <c r="DQ1147" s="822"/>
      <c r="DR1147" s="822"/>
      <c r="DS1147" s="823"/>
      <c r="DT1147" s="822"/>
      <c r="DU1147" s="384"/>
      <c r="EH1147" s="684"/>
    </row>
    <row r="1148" spans="66:138" s="81" customFormat="1">
      <c r="BN1148" s="683"/>
      <c r="CP1148" s="684"/>
      <c r="DL1148" s="80"/>
      <c r="DP1148" s="690"/>
      <c r="DQ1148" s="822"/>
      <c r="DR1148" s="822"/>
      <c r="DS1148" s="823"/>
      <c r="DT1148" s="822"/>
      <c r="DU1148" s="384"/>
      <c r="EH1148" s="684"/>
    </row>
    <row r="1149" spans="66:138" s="81" customFormat="1">
      <c r="BN1149" s="683"/>
      <c r="CP1149" s="684"/>
      <c r="DL1149" s="80"/>
      <c r="DP1149" s="690"/>
      <c r="DQ1149" s="822"/>
      <c r="DR1149" s="822"/>
      <c r="DS1149" s="823"/>
      <c r="DT1149" s="822"/>
      <c r="DU1149" s="384"/>
      <c r="EH1149" s="684"/>
    </row>
    <row r="1150" spans="66:138" s="81" customFormat="1">
      <c r="BN1150" s="683"/>
      <c r="CP1150" s="684"/>
      <c r="DL1150" s="80"/>
      <c r="DP1150" s="690"/>
      <c r="DQ1150" s="822"/>
      <c r="DR1150" s="822"/>
      <c r="DS1150" s="823"/>
      <c r="DT1150" s="822"/>
      <c r="DU1150" s="384"/>
      <c r="EH1150" s="684"/>
    </row>
  </sheetData>
  <autoFilter ref="A3:EP429">
    <filterColumn colId="99">
      <customFilters>
        <customFilter operator="notEqual" val=" "/>
      </customFilters>
    </filterColumn>
  </autoFilter>
  <dataConsolidate link="1"/>
  <mergeCells count="1045">
    <mergeCell ref="DO1:DO3"/>
    <mergeCell ref="DH2:DH3"/>
    <mergeCell ref="DE1:DE3"/>
    <mergeCell ref="CL2:CL3"/>
    <mergeCell ref="CK2:CK3"/>
    <mergeCell ref="CX1:DD1"/>
    <mergeCell ref="CQ2:CQ3"/>
    <mergeCell ref="DA427:DB427"/>
    <mergeCell ref="CU2:CU3"/>
    <mergeCell ref="DA2:DA3"/>
    <mergeCell ref="DC2:DC3"/>
    <mergeCell ref="DA428:DB428"/>
    <mergeCell ref="CR2:CR3"/>
    <mergeCell ref="CJ2:CJ3"/>
    <mergeCell ref="CI2:CI3"/>
    <mergeCell ref="CH2:CH3"/>
    <mergeCell ref="V2:V3"/>
    <mergeCell ref="AU2:AU3"/>
    <mergeCell ref="BB1:BC1"/>
    <mergeCell ref="V1:AW1"/>
    <mergeCell ref="BF1:BG1"/>
    <mergeCell ref="CS1:CS3"/>
    <mergeCell ref="CT1:CV1"/>
    <mergeCell ref="CW1:CW3"/>
    <mergeCell ref="BL1:BL3"/>
    <mergeCell ref="AG2:AG3"/>
    <mergeCell ref="CC1:CC3"/>
    <mergeCell ref="AX1:BA1"/>
    <mergeCell ref="BD1:BE1"/>
    <mergeCell ref="EM1:EP1"/>
    <mergeCell ref="EM2:EM3"/>
    <mergeCell ref="EN2:EN3"/>
    <mergeCell ref="EO2:EO3"/>
    <mergeCell ref="EP2:EP3"/>
    <mergeCell ref="A421:CD421"/>
    <mergeCell ref="A422:CD422"/>
    <mergeCell ref="DQ2:DR2"/>
    <mergeCell ref="DS2:DT2"/>
    <mergeCell ref="DU2:DV2"/>
    <mergeCell ref="DI2:DI3"/>
    <mergeCell ref="AT2:AT3"/>
    <mergeCell ref="K1:K3"/>
    <mergeCell ref="M1:M3"/>
    <mergeCell ref="DG2:DG3"/>
    <mergeCell ref="BI1:BI3"/>
    <mergeCell ref="AI2:AI3"/>
    <mergeCell ref="AV2:AV3"/>
    <mergeCell ref="BH1:BH3"/>
    <mergeCell ref="EL1:EL3"/>
    <mergeCell ref="BJ1:BJ3"/>
    <mergeCell ref="BK1:BK3"/>
    <mergeCell ref="AL2:AL3"/>
    <mergeCell ref="BA2:BA3"/>
    <mergeCell ref="BB2:BB3"/>
    <mergeCell ref="I1:I3"/>
    <mergeCell ref="BX1:BX2"/>
    <mergeCell ref="T2:T3"/>
    <mergeCell ref="U2:U3"/>
    <mergeCell ref="E2:E3"/>
    <mergeCell ref="F2:F3"/>
    <mergeCell ref="BP1:BP3"/>
    <mergeCell ref="A1:A3"/>
    <mergeCell ref="C1:C2"/>
    <mergeCell ref="P2:P3"/>
    <mergeCell ref="Q2:Q3"/>
    <mergeCell ref="R2:R3"/>
    <mergeCell ref="O1:O2"/>
    <mergeCell ref="G1:G2"/>
    <mergeCell ref="BZ1:BZ2"/>
    <mergeCell ref="CB1:CB2"/>
    <mergeCell ref="AW2:AW3"/>
    <mergeCell ref="N1:N3"/>
    <mergeCell ref="J1:J3"/>
    <mergeCell ref="H1:H3"/>
    <mergeCell ref="BD2:BD3"/>
    <mergeCell ref="BE2:BE3"/>
    <mergeCell ref="CA1:CA3"/>
    <mergeCell ref="S2:S3"/>
    <mergeCell ref="D1:D3"/>
    <mergeCell ref="L1:L3"/>
    <mergeCell ref="W2:W3"/>
    <mergeCell ref="X2:X3"/>
    <mergeCell ref="Y2:Y3"/>
    <mergeCell ref="BQ1:BQ3"/>
    <mergeCell ref="BV1:BV2"/>
    <mergeCell ref="Z2:Z3"/>
    <mergeCell ref="AA2:AA3"/>
    <mergeCell ref="AB2:AB3"/>
    <mergeCell ref="AC2:AC3"/>
    <mergeCell ref="AD2:AD3"/>
    <mergeCell ref="BN1:BN2"/>
    <mergeCell ref="AF2:AF3"/>
    <mergeCell ref="BM1:BM3"/>
    <mergeCell ref="DW2:EA2"/>
    <mergeCell ref="AR2:AR3"/>
    <mergeCell ref="AS2:AS3"/>
    <mergeCell ref="DK1:DK3"/>
    <mergeCell ref="DF1:DF3"/>
    <mergeCell ref="DJ2:DJ3"/>
    <mergeCell ref="BR1:BR3"/>
    <mergeCell ref="BS1:BS3"/>
    <mergeCell ref="BU1:BU3"/>
    <mergeCell ref="BW1:BW3"/>
    <mergeCell ref="CF2:CF3"/>
    <mergeCell ref="CE2:CE3"/>
    <mergeCell ref="CP2:CP3"/>
    <mergeCell ref="CO2:CO3"/>
    <mergeCell ref="CN2:CN3"/>
    <mergeCell ref="CM2:CM3"/>
    <mergeCell ref="CG2:CG3"/>
    <mergeCell ref="BC2:BC3"/>
    <mergeCell ref="BG2:BG3"/>
    <mergeCell ref="BY1:BY3"/>
    <mergeCell ref="BO1:BO3"/>
    <mergeCell ref="AX2:AX3"/>
    <mergeCell ref="AY2:AY3"/>
    <mergeCell ref="AZ2:AZ3"/>
    <mergeCell ref="BF2:BF3"/>
    <mergeCell ref="CE1:CR1"/>
    <mergeCell ref="CD1:CD2"/>
    <mergeCell ref="DB2:DB3"/>
    <mergeCell ref="CX2:CX3"/>
    <mergeCell ref="CY2:CY3"/>
    <mergeCell ref="CZ2:CZ3"/>
    <mergeCell ref="DD2:DD3"/>
    <mergeCell ref="CQ459:CR459"/>
    <mergeCell ref="CS459:CT459"/>
    <mergeCell ref="CU459:CV459"/>
    <mergeCell ref="CW459:CX459"/>
    <mergeCell ref="CY459:CZ459"/>
    <mergeCell ref="CO460:CP460"/>
    <mergeCell ref="CQ460:CR460"/>
    <mergeCell ref="CS460:CT460"/>
    <mergeCell ref="CU460:CV460"/>
    <mergeCell ref="CW460:CX460"/>
    <mergeCell ref="CY460:CZ460"/>
    <mergeCell ref="CO459:CP459"/>
    <mergeCell ref="CO461:CP461"/>
    <mergeCell ref="CO463:CP463"/>
    <mergeCell ref="A152:CD152"/>
    <mergeCell ref="A226:CD226"/>
    <mergeCell ref="BT1:BT3"/>
    <mergeCell ref="AH2:AH3"/>
    <mergeCell ref="A302:CD302"/>
    <mergeCell ref="A377:CD377"/>
    <mergeCell ref="AO2:AO3"/>
    <mergeCell ref="AP2:AP3"/>
    <mergeCell ref="AQ2:AQ3"/>
    <mergeCell ref="A78:CD78"/>
    <mergeCell ref="AM2:AM3"/>
    <mergeCell ref="AN2:AN3"/>
    <mergeCell ref="AE2:AE3"/>
    <mergeCell ref="AJ2:AJ3"/>
    <mergeCell ref="AK2:AK3"/>
    <mergeCell ref="CQ463:CR463"/>
    <mergeCell ref="CS463:CT463"/>
    <mergeCell ref="CU463:CV463"/>
    <mergeCell ref="CW463:CX463"/>
    <mergeCell ref="CY463:CZ463"/>
    <mergeCell ref="CO464:CP464"/>
    <mergeCell ref="CQ464:CR464"/>
    <mergeCell ref="CS464:CT464"/>
    <mergeCell ref="CU464:CV464"/>
    <mergeCell ref="CW464:CX464"/>
    <mergeCell ref="CY464:CZ464"/>
    <mergeCell ref="CQ461:CR461"/>
    <mergeCell ref="CS461:CT461"/>
    <mergeCell ref="CU461:CV461"/>
    <mergeCell ref="CW461:CX461"/>
    <mergeCell ref="CY461:CZ461"/>
    <mergeCell ref="CO462:CP462"/>
    <mergeCell ref="CQ462:CR462"/>
    <mergeCell ref="CS462:CT462"/>
    <mergeCell ref="CU462:CV462"/>
    <mergeCell ref="CW462:CX462"/>
    <mergeCell ref="CY462:CZ462"/>
    <mergeCell ref="CS468:CT468"/>
    <mergeCell ref="CU468:CV468"/>
    <mergeCell ref="CW468:CX468"/>
    <mergeCell ref="CY468:CZ468"/>
    <mergeCell ref="CQ465:CR465"/>
    <mergeCell ref="CS465:CT465"/>
    <mergeCell ref="CU465:CV465"/>
    <mergeCell ref="CW465:CX465"/>
    <mergeCell ref="CY465:CZ465"/>
    <mergeCell ref="CO466:CP466"/>
    <mergeCell ref="CQ466:CR466"/>
    <mergeCell ref="CS466:CT466"/>
    <mergeCell ref="CU466:CV466"/>
    <mergeCell ref="CW466:CX466"/>
    <mergeCell ref="CY466:CZ466"/>
    <mergeCell ref="CQ471:CR471"/>
    <mergeCell ref="CS471:CT471"/>
    <mergeCell ref="CU471:CV471"/>
    <mergeCell ref="CW471:CX471"/>
    <mergeCell ref="CY471:CZ471"/>
    <mergeCell ref="CO465:CP465"/>
    <mergeCell ref="CO467:CP467"/>
    <mergeCell ref="CO469:CP469"/>
    <mergeCell ref="CQ467:CR467"/>
    <mergeCell ref="CS467:CT467"/>
    <mergeCell ref="CU467:CV467"/>
    <mergeCell ref="CW467:CX467"/>
    <mergeCell ref="CY467:CZ467"/>
    <mergeCell ref="CO468:CP468"/>
    <mergeCell ref="CQ468:CR468"/>
    <mergeCell ref="CO472:CP472"/>
    <mergeCell ref="CQ472:CR472"/>
    <mergeCell ref="CS472:CT472"/>
    <mergeCell ref="CU472:CV472"/>
    <mergeCell ref="CW472:CX472"/>
    <mergeCell ref="CY472:CZ472"/>
    <mergeCell ref="CQ469:CR469"/>
    <mergeCell ref="CS469:CT469"/>
    <mergeCell ref="CU469:CV469"/>
    <mergeCell ref="CW469:CX469"/>
    <mergeCell ref="CY469:CZ469"/>
    <mergeCell ref="CO470:CP470"/>
    <mergeCell ref="CQ470:CR470"/>
    <mergeCell ref="CS470:CT470"/>
    <mergeCell ref="CU470:CV470"/>
    <mergeCell ref="CW470:CX470"/>
    <mergeCell ref="CY470:CZ470"/>
    <mergeCell ref="CO471:CP471"/>
    <mergeCell ref="CQ475:CR475"/>
    <mergeCell ref="CS475:CT475"/>
    <mergeCell ref="CU475:CV475"/>
    <mergeCell ref="CW475:CX475"/>
    <mergeCell ref="CY475:CZ475"/>
    <mergeCell ref="CO476:CP476"/>
    <mergeCell ref="CQ476:CR476"/>
    <mergeCell ref="CS476:CT476"/>
    <mergeCell ref="CU476:CV476"/>
    <mergeCell ref="CW476:CX476"/>
    <mergeCell ref="CY476:CZ476"/>
    <mergeCell ref="CQ473:CR473"/>
    <mergeCell ref="CS473:CT473"/>
    <mergeCell ref="CU473:CV473"/>
    <mergeCell ref="CW473:CX473"/>
    <mergeCell ref="CY473:CZ473"/>
    <mergeCell ref="CO474:CP474"/>
    <mergeCell ref="CQ474:CR474"/>
    <mergeCell ref="CS474:CT474"/>
    <mergeCell ref="CU474:CV474"/>
    <mergeCell ref="CW474:CX474"/>
    <mergeCell ref="CY474:CZ474"/>
    <mergeCell ref="CO473:CP473"/>
    <mergeCell ref="CO475:CP475"/>
    <mergeCell ref="CQ479:CR479"/>
    <mergeCell ref="CS479:CT479"/>
    <mergeCell ref="CU479:CV479"/>
    <mergeCell ref="CW479:CX479"/>
    <mergeCell ref="CY479:CZ479"/>
    <mergeCell ref="CO480:CP480"/>
    <mergeCell ref="CQ480:CR480"/>
    <mergeCell ref="CS480:CT480"/>
    <mergeCell ref="CU480:CV480"/>
    <mergeCell ref="CW480:CX480"/>
    <mergeCell ref="CY480:CZ480"/>
    <mergeCell ref="CQ477:CR477"/>
    <mergeCell ref="CS477:CT477"/>
    <mergeCell ref="CU477:CV477"/>
    <mergeCell ref="CW477:CX477"/>
    <mergeCell ref="CY477:CZ477"/>
    <mergeCell ref="CO478:CP478"/>
    <mergeCell ref="CQ478:CR478"/>
    <mergeCell ref="CS478:CT478"/>
    <mergeCell ref="CU478:CV478"/>
    <mergeCell ref="CW478:CX478"/>
    <mergeCell ref="CY478:CZ478"/>
    <mergeCell ref="CO477:CP477"/>
    <mergeCell ref="CO479:CP479"/>
    <mergeCell ref="CQ483:CR483"/>
    <mergeCell ref="CS483:CT483"/>
    <mergeCell ref="CU483:CV483"/>
    <mergeCell ref="CW483:CX483"/>
    <mergeCell ref="CY483:CZ483"/>
    <mergeCell ref="CO484:CP484"/>
    <mergeCell ref="CQ484:CR484"/>
    <mergeCell ref="CS484:CT484"/>
    <mergeCell ref="CU484:CV484"/>
    <mergeCell ref="CW484:CX484"/>
    <mergeCell ref="CY484:CZ484"/>
    <mergeCell ref="CQ481:CR481"/>
    <mergeCell ref="CS481:CT481"/>
    <mergeCell ref="CU481:CV481"/>
    <mergeCell ref="CW481:CX481"/>
    <mergeCell ref="CY481:CZ481"/>
    <mergeCell ref="CO482:CP482"/>
    <mergeCell ref="CQ482:CR482"/>
    <mergeCell ref="CS482:CT482"/>
    <mergeCell ref="CU482:CV482"/>
    <mergeCell ref="CW482:CX482"/>
    <mergeCell ref="CY482:CZ482"/>
    <mergeCell ref="CO481:CP481"/>
    <mergeCell ref="CO483:CP483"/>
    <mergeCell ref="CQ487:CR487"/>
    <mergeCell ref="CS487:CT487"/>
    <mergeCell ref="CU487:CV487"/>
    <mergeCell ref="CW487:CX487"/>
    <mergeCell ref="CY487:CZ487"/>
    <mergeCell ref="CO488:CP488"/>
    <mergeCell ref="CQ488:CR488"/>
    <mergeCell ref="CS488:CT488"/>
    <mergeCell ref="CU488:CV488"/>
    <mergeCell ref="CW488:CX488"/>
    <mergeCell ref="CY488:CZ488"/>
    <mergeCell ref="CQ485:CR485"/>
    <mergeCell ref="CS485:CT485"/>
    <mergeCell ref="CU485:CV485"/>
    <mergeCell ref="CW485:CX485"/>
    <mergeCell ref="CY485:CZ485"/>
    <mergeCell ref="CO486:CP486"/>
    <mergeCell ref="CQ486:CR486"/>
    <mergeCell ref="CS486:CT486"/>
    <mergeCell ref="CU486:CV486"/>
    <mergeCell ref="CW486:CX486"/>
    <mergeCell ref="CY486:CZ486"/>
    <mergeCell ref="CO485:CP485"/>
    <mergeCell ref="CO487:CP487"/>
    <mergeCell ref="CO491:CP491"/>
    <mergeCell ref="CQ491:CR491"/>
    <mergeCell ref="CS491:CT491"/>
    <mergeCell ref="CU491:CV491"/>
    <mergeCell ref="CW491:CX491"/>
    <mergeCell ref="CY491:CZ491"/>
    <mergeCell ref="CO492:CP492"/>
    <mergeCell ref="CQ492:CR492"/>
    <mergeCell ref="CS492:CT492"/>
    <mergeCell ref="CU492:CV492"/>
    <mergeCell ref="CW492:CX492"/>
    <mergeCell ref="CY492:CZ492"/>
    <mergeCell ref="CQ489:CR489"/>
    <mergeCell ref="CS489:CT489"/>
    <mergeCell ref="CU489:CV489"/>
    <mergeCell ref="CW489:CX489"/>
    <mergeCell ref="CY489:CZ489"/>
    <mergeCell ref="CO490:CP490"/>
    <mergeCell ref="CQ490:CR490"/>
    <mergeCell ref="CS490:CT490"/>
    <mergeCell ref="CU490:CV490"/>
    <mergeCell ref="CW490:CX490"/>
    <mergeCell ref="CY490:CZ490"/>
    <mergeCell ref="CO489:CP489"/>
    <mergeCell ref="CO495:CP495"/>
    <mergeCell ref="CQ495:CR495"/>
    <mergeCell ref="CS495:CT495"/>
    <mergeCell ref="CU495:CV495"/>
    <mergeCell ref="CW495:CX495"/>
    <mergeCell ref="CY495:CZ495"/>
    <mergeCell ref="CO496:CP496"/>
    <mergeCell ref="CQ496:CR496"/>
    <mergeCell ref="CS496:CT496"/>
    <mergeCell ref="CU496:CV496"/>
    <mergeCell ref="CW496:CX496"/>
    <mergeCell ref="CY496:CZ496"/>
    <mergeCell ref="CO493:CP493"/>
    <mergeCell ref="CQ493:CR493"/>
    <mergeCell ref="CS493:CT493"/>
    <mergeCell ref="CU493:CV493"/>
    <mergeCell ref="CW493:CX493"/>
    <mergeCell ref="CY493:CZ493"/>
    <mergeCell ref="CO494:CP494"/>
    <mergeCell ref="CQ494:CR494"/>
    <mergeCell ref="CS494:CT494"/>
    <mergeCell ref="CU494:CV494"/>
    <mergeCell ref="CW494:CX494"/>
    <mergeCell ref="CY494:CZ494"/>
    <mergeCell ref="CO499:CP499"/>
    <mergeCell ref="CQ499:CR499"/>
    <mergeCell ref="CS499:CT499"/>
    <mergeCell ref="CU499:CV499"/>
    <mergeCell ref="CW499:CX499"/>
    <mergeCell ref="CY499:CZ499"/>
    <mergeCell ref="CO500:CP500"/>
    <mergeCell ref="CQ500:CR500"/>
    <mergeCell ref="CS500:CT500"/>
    <mergeCell ref="CU500:CV500"/>
    <mergeCell ref="CW500:CX500"/>
    <mergeCell ref="CY500:CZ500"/>
    <mergeCell ref="CO497:CP497"/>
    <mergeCell ref="CQ497:CR497"/>
    <mergeCell ref="CS497:CT497"/>
    <mergeCell ref="CU497:CV497"/>
    <mergeCell ref="CW497:CX497"/>
    <mergeCell ref="CY497:CZ497"/>
    <mergeCell ref="CO498:CP498"/>
    <mergeCell ref="CQ498:CR498"/>
    <mergeCell ref="CS498:CT498"/>
    <mergeCell ref="CU498:CV498"/>
    <mergeCell ref="CW498:CX498"/>
    <mergeCell ref="CY498:CZ498"/>
    <mergeCell ref="CO503:CP503"/>
    <mergeCell ref="CQ503:CR503"/>
    <mergeCell ref="CS503:CT503"/>
    <mergeCell ref="CU503:CV503"/>
    <mergeCell ref="CW503:CX503"/>
    <mergeCell ref="CY503:CZ503"/>
    <mergeCell ref="CO504:CP504"/>
    <mergeCell ref="CQ504:CR504"/>
    <mergeCell ref="CS504:CT504"/>
    <mergeCell ref="CU504:CV504"/>
    <mergeCell ref="CW504:CX504"/>
    <mergeCell ref="CY504:CZ504"/>
    <mergeCell ref="CO501:CP501"/>
    <mergeCell ref="CQ501:CR501"/>
    <mergeCell ref="CS501:CT501"/>
    <mergeCell ref="CU501:CV501"/>
    <mergeCell ref="CW501:CX501"/>
    <mergeCell ref="CY501:CZ501"/>
    <mergeCell ref="CO502:CP502"/>
    <mergeCell ref="CQ502:CR502"/>
    <mergeCell ref="CS502:CT502"/>
    <mergeCell ref="CU502:CV502"/>
    <mergeCell ref="CW502:CX502"/>
    <mergeCell ref="CY502:CZ502"/>
    <mergeCell ref="CU507:CV507"/>
    <mergeCell ref="CW507:CX507"/>
    <mergeCell ref="CY507:CZ507"/>
    <mergeCell ref="CO508:CP508"/>
    <mergeCell ref="CQ508:CR508"/>
    <mergeCell ref="CS508:CT508"/>
    <mergeCell ref="CU508:CV508"/>
    <mergeCell ref="CW508:CX508"/>
    <mergeCell ref="CY508:CZ508"/>
    <mergeCell ref="CO505:CP505"/>
    <mergeCell ref="CQ505:CR505"/>
    <mergeCell ref="CS505:CT505"/>
    <mergeCell ref="CU505:CV505"/>
    <mergeCell ref="CW505:CX505"/>
    <mergeCell ref="CY505:CZ505"/>
    <mergeCell ref="CO506:CP506"/>
    <mergeCell ref="CQ506:CR506"/>
    <mergeCell ref="CS506:CT506"/>
    <mergeCell ref="CU506:CV506"/>
    <mergeCell ref="CW506:CX506"/>
    <mergeCell ref="CY506:CZ506"/>
    <mergeCell ref="CO511:CP511"/>
    <mergeCell ref="CQ511:CR511"/>
    <mergeCell ref="CS511:CT511"/>
    <mergeCell ref="CU511:CV511"/>
    <mergeCell ref="CW511:CX511"/>
    <mergeCell ref="CY511:CZ511"/>
    <mergeCell ref="CY512:CZ512"/>
    <mergeCell ref="CY513:CZ513"/>
    <mergeCell ref="CY514:CZ514"/>
    <mergeCell ref="CS512:CT512"/>
    <mergeCell ref="CS513:CT513"/>
    <mergeCell ref="CS514:CT514"/>
    <mergeCell ref="CS515:CT515"/>
    <mergeCell ref="CS516:CT516"/>
    <mergeCell ref="CS517:CT517"/>
    <mergeCell ref="CS518:CT518"/>
    <mergeCell ref="CS519:CT519"/>
    <mergeCell ref="CQ512:CR512"/>
    <mergeCell ref="CQ513:CR513"/>
    <mergeCell ref="CQ514:CR514"/>
    <mergeCell ref="CQ515:CR515"/>
    <mergeCell ref="CQ516:CR516"/>
    <mergeCell ref="CQ517:CR517"/>
    <mergeCell ref="CQ518:CR518"/>
    <mergeCell ref="CQ519:CR519"/>
    <mergeCell ref="CQ520:CR520"/>
    <mergeCell ref="CY515:CZ515"/>
    <mergeCell ref="CY516:CZ516"/>
    <mergeCell ref="CY517:CZ517"/>
    <mergeCell ref="CY518:CZ518"/>
    <mergeCell ref="CY519:CZ519"/>
    <mergeCell ref="CY520:CZ520"/>
    <mergeCell ref="CU512:CV512"/>
    <mergeCell ref="CW512:CX512"/>
    <mergeCell ref="CU513:CV513"/>
    <mergeCell ref="CW513:CX513"/>
    <mergeCell ref="CU514:CV514"/>
    <mergeCell ref="CW514:CX514"/>
    <mergeCell ref="CU515:CV515"/>
    <mergeCell ref="CW515:CX515"/>
    <mergeCell ref="CU516:CV516"/>
    <mergeCell ref="CW516:CX516"/>
    <mergeCell ref="CU517:CV517"/>
    <mergeCell ref="CW517:CX517"/>
    <mergeCell ref="CU518:CV518"/>
    <mergeCell ref="CW518:CX518"/>
    <mergeCell ref="CU519:CV519"/>
    <mergeCell ref="CW519:CX519"/>
    <mergeCell ref="CU520:CV520"/>
    <mergeCell ref="CW520:CX520"/>
    <mergeCell ref="CS520:CT520"/>
    <mergeCell ref="DA459:DB459"/>
    <mergeCell ref="DA460:DB460"/>
    <mergeCell ref="DA461:DB461"/>
    <mergeCell ref="DA462:DB462"/>
    <mergeCell ref="DA463:DB463"/>
    <mergeCell ref="DA464:DB464"/>
    <mergeCell ref="DA465:DB465"/>
    <mergeCell ref="DA466:DB466"/>
    <mergeCell ref="DA467:DB467"/>
    <mergeCell ref="DA468:DB468"/>
    <mergeCell ref="DA469:DB469"/>
    <mergeCell ref="DA470:DB470"/>
    <mergeCell ref="DA471:DB471"/>
    <mergeCell ref="DA472:DB472"/>
    <mergeCell ref="DA473:DB473"/>
    <mergeCell ref="DA474:DB474"/>
    <mergeCell ref="CO512:CP512"/>
    <mergeCell ref="CO509:CP509"/>
    <mergeCell ref="CQ509:CR509"/>
    <mergeCell ref="CS509:CT509"/>
    <mergeCell ref="CU509:CV509"/>
    <mergeCell ref="CW509:CX509"/>
    <mergeCell ref="CY509:CZ509"/>
    <mergeCell ref="CO510:CP510"/>
    <mergeCell ref="CQ510:CR510"/>
    <mergeCell ref="CS510:CT510"/>
    <mergeCell ref="CU510:CV510"/>
    <mergeCell ref="CW510:CX510"/>
    <mergeCell ref="CY510:CZ510"/>
    <mergeCell ref="CO507:CP507"/>
    <mergeCell ref="CQ507:CR507"/>
    <mergeCell ref="CS507:CT507"/>
    <mergeCell ref="DA484:DB484"/>
    <mergeCell ref="DA485:DB485"/>
    <mergeCell ref="DA486:DB486"/>
    <mergeCell ref="DA487:DB487"/>
    <mergeCell ref="DA488:DB488"/>
    <mergeCell ref="DA489:DB489"/>
    <mergeCell ref="DA490:DB490"/>
    <mergeCell ref="DA491:DB491"/>
    <mergeCell ref="DA492:DB492"/>
    <mergeCell ref="DA475:DB475"/>
    <mergeCell ref="DA476:DB476"/>
    <mergeCell ref="DA477:DB477"/>
    <mergeCell ref="DA478:DB478"/>
    <mergeCell ref="DA479:DB479"/>
    <mergeCell ref="DA480:DB480"/>
    <mergeCell ref="DA481:DB481"/>
    <mergeCell ref="DA482:DB482"/>
    <mergeCell ref="DA483:DB483"/>
    <mergeCell ref="DA502:DB502"/>
    <mergeCell ref="DA503:DB503"/>
    <mergeCell ref="DA504:DB504"/>
    <mergeCell ref="DA505:DB505"/>
    <mergeCell ref="DA506:DB506"/>
    <mergeCell ref="DA507:DB507"/>
    <mergeCell ref="DA508:DB508"/>
    <mergeCell ref="DA509:DB509"/>
    <mergeCell ref="DA510:DB510"/>
    <mergeCell ref="DA493:DB493"/>
    <mergeCell ref="DA494:DB494"/>
    <mergeCell ref="DA495:DB495"/>
    <mergeCell ref="DA496:DB496"/>
    <mergeCell ref="DA497:DB497"/>
    <mergeCell ref="DA498:DB498"/>
    <mergeCell ref="DA499:DB499"/>
    <mergeCell ref="DA500:DB500"/>
    <mergeCell ref="DA501:DB501"/>
    <mergeCell ref="DA520:DB520"/>
    <mergeCell ref="CO521:CP521"/>
    <mergeCell ref="CQ521:CR521"/>
    <mergeCell ref="CS521:CT521"/>
    <mergeCell ref="CU521:CV521"/>
    <mergeCell ref="CW521:CX521"/>
    <mergeCell ref="CY521:CZ521"/>
    <mergeCell ref="DA521:DB521"/>
    <mergeCell ref="CO525:CP525"/>
    <mergeCell ref="CQ525:CR525"/>
    <mergeCell ref="CS525:CT525"/>
    <mergeCell ref="CU525:CV525"/>
    <mergeCell ref="CW525:CX525"/>
    <mergeCell ref="CY525:CZ525"/>
    <mergeCell ref="DA525:DB525"/>
    <mergeCell ref="DA511:DB511"/>
    <mergeCell ref="DA512:DB512"/>
    <mergeCell ref="DA513:DB513"/>
    <mergeCell ref="DA514:DB514"/>
    <mergeCell ref="DA515:DB515"/>
    <mergeCell ref="DA516:DB516"/>
    <mergeCell ref="DA517:DB517"/>
    <mergeCell ref="DA518:DB518"/>
    <mergeCell ref="DA519:DB519"/>
    <mergeCell ref="CO517:CP517"/>
    <mergeCell ref="CO518:CP518"/>
    <mergeCell ref="CO519:CP519"/>
    <mergeCell ref="CO520:CP520"/>
    <mergeCell ref="CO513:CP513"/>
    <mergeCell ref="CO514:CP514"/>
    <mergeCell ref="CO515:CP515"/>
    <mergeCell ref="CO516:CP516"/>
    <mergeCell ref="CW526:CX526"/>
    <mergeCell ref="CY526:CZ526"/>
    <mergeCell ref="DA526:DB526"/>
    <mergeCell ref="CQ527:CR527"/>
    <mergeCell ref="CS527:CT527"/>
    <mergeCell ref="CU527:CV527"/>
    <mergeCell ref="CW527:CX527"/>
    <mergeCell ref="CY527:CZ527"/>
    <mergeCell ref="DA527:DB527"/>
    <mergeCell ref="CO526:CP526"/>
    <mergeCell ref="CO527:CP527"/>
    <mergeCell ref="CO528:CP528"/>
    <mergeCell ref="CO529:CP529"/>
    <mergeCell ref="CO530:CP530"/>
    <mergeCell ref="CO531:CP531"/>
    <mergeCell ref="CQ526:CR526"/>
    <mergeCell ref="CS526:CT526"/>
    <mergeCell ref="CU526:CV526"/>
    <mergeCell ref="CQ528:CR528"/>
    <mergeCell ref="CS528:CT528"/>
    <mergeCell ref="CU528:CV528"/>
    <mergeCell ref="CQ530:CR530"/>
    <mergeCell ref="CS530:CT530"/>
    <mergeCell ref="CU530:CV530"/>
    <mergeCell ref="CW530:CX530"/>
    <mergeCell ref="CY530:CZ530"/>
    <mergeCell ref="DA530:DB530"/>
    <mergeCell ref="CQ531:CR531"/>
    <mergeCell ref="CS531:CT531"/>
    <mergeCell ref="CU531:CV531"/>
    <mergeCell ref="CW531:CX531"/>
    <mergeCell ref="CY531:CZ531"/>
    <mergeCell ref="DA531:DB531"/>
    <mergeCell ref="CW528:CX528"/>
    <mergeCell ref="CY528:CZ528"/>
    <mergeCell ref="DA528:DB528"/>
    <mergeCell ref="CQ529:CR529"/>
    <mergeCell ref="CS529:CT529"/>
    <mergeCell ref="CU529:CV529"/>
    <mergeCell ref="CW529:CX529"/>
    <mergeCell ref="CY529:CZ529"/>
    <mergeCell ref="DA529:DB529"/>
    <mergeCell ref="CO537:CP537"/>
    <mergeCell ref="CQ537:CR537"/>
    <mergeCell ref="CS537:CT537"/>
    <mergeCell ref="CU537:CV537"/>
    <mergeCell ref="CW537:CX537"/>
    <mergeCell ref="CY537:CZ537"/>
    <mergeCell ref="DA537:DB537"/>
    <mergeCell ref="CO538:CP538"/>
    <mergeCell ref="CQ538:CR538"/>
    <mergeCell ref="CS538:CT538"/>
    <mergeCell ref="CU538:CV538"/>
    <mergeCell ref="CW538:CX538"/>
    <mergeCell ref="CY538:CZ538"/>
    <mergeCell ref="DA538:DB538"/>
    <mergeCell ref="CO532:CP532"/>
    <mergeCell ref="CQ532:CR532"/>
    <mergeCell ref="CS532:CT532"/>
    <mergeCell ref="CU532:CV532"/>
    <mergeCell ref="CW532:CX532"/>
    <mergeCell ref="CY532:CZ532"/>
    <mergeCell ref="DA532:DB532"/>
    <mergeCell ref="CO536:CP536"/>
    <mergeCell ref="CQ536:CR536"/>
    <mergeCell ref="CS536:CT536"/>
    <mergeCell ref="CU536:CV536"/>
    <mergeCell ref="CW536:CX536"/>
    <mergeCell ref="CY536:CZ536"/>
    <mergeCell ref="DA536:DB536"/>
    <mergeCell ref="CO541:CP541"/>
    <mergeCell ref="CQ541:CR541"/>
    <mergeCell ref="CS541:CT541"/>
    <mergeCell ref="CU541:CV541"/>
    <mergeCell ref="CW541:CX541"/>
    <mergeCell ref="CY541:CZ541"/>
    <mergeCell ref="DA541:DB541"/>
    <mergeCell ref="CO542:CP542"/>
    <mergeCell ref="CQ542:CR542"/>
    <mergeCell ref="CS542:CT542"/>
    <mergeCell ref="CU542:CV542"/>
    <mergeCell ref="CW542:CX542"/>
    <mergeCell ref="CY542:CZ542"/>
    <mergeCell ref="DA542:DB542"/>
    <mergeCell ref="CO539:CP539"/>
    <mergeCell ref="CQ539:CR539"/>
    <mergeCell ref="CS539:CT539"/>
    <mergeCell ref="CU539:CV539"/>
    <mergeCell ref="CW539:CX539"/>
    <mergeCell ref="CY539:CZ539"/>
    <mergeCell ref="DA539:DB539"/>
    <mergeCell ref="CO540:CP540"/>
    <mergeCell ref="CQ540:CR540"/>
    <mergeCell ref="CS540:CT540"/>
    <mergeCell ref="CU540:CV540"/>
    <mergeCell ref="CW540:CX540"/>
    <mergeCell ref="CY540:CZ540"/>
    <mergeCell ref="DA540:DB540"/>
    <mergeCell ref="CO548:CP548"/>
    <mergeCell ref="CQ548:CR548"/>
    <mergeCell ref="CS548:CT548"/>
    <mergeCell ref="CU548:CV548"/>
    <mergeCell ref="CW548:CX548"/>
    <mergeCell ref="CY548:CZ548"/>
    <mergeCell ref="DA548:DB548"/>
    <mergeCell ref="CO549:CP549"/>
    <mergeCell ref="CQ549:CR549"/>
    <mergeCell ref="CS549:CT549"/>
    <mergeCell ref="CU549:CV549"/>
    <mergeCell ref="CW549:CX549"/>
    <mergeCell ref="CY549:CZ549"/>
    <mergeCell ref="DA549:DB549"/>
    <mergeCell ref="CO543:CP543"/>
    <mergeCell ref="CQ543:CR543"/>
    <mergeCell ref="CS543:CT543"/>
    <mergeCell ref="CU543:CV543"/>
    <mergeCell ref="CW543:CX543"/>
    <mergeCell ref="CY543:CZ543"/>
    <mergeCell ref="DA543:DB543"/>
    <mergeCell ref="CO547:CP547"/>
    <mergeCell ref="CQ547:CR547"/>
    <mergeCell ref="CS547:CT547"/>
    <mergeCell ref="CU547:CV547"/>
    <mergeCell ref="CW547:CX547"/>
    <mergeCell ref="CY547:CZ547"/>
    <mergeCell ref="DA547:DB547"/>
    <mergeCell ref="CO552:CP552"/>
    <mergeCell ref="CQ552:CR552"/>
    <mergeCell ref="CS552:CT552"/>
    <mergeCell ref="CU552:CV552"/>
    <mergeCell ref="CW552:CX552"/>
    <mergeCell ref="CY552:CZ552"/>
    <mergeCell ref="DA552:DB552"/>
    <mergeCell ref="CO553:CP553"/>
    <mergeCell ref="CQ553:CR553"/>
    <mergeCell ref="CS553:CT553"/>
    <mergeCell ref="CU553:CV553"/>
    <mergeCell ref="CW553:CX553"/>
    <mergeCell ref="CY553:CZ553"/>
    <mergeCell ref="DA553:DB553"/>
    <mergeCell ref="CO550:CP550"/>
    <mergeCell ref="CQ550:CR550"/>
    <mergeCell ref="CS550:CT550"/>
    <mergeCell ref="CU550:CV550"/>
    <mergeCell ref="CW550:CX550"/>
    <mergeCell ref="CY550:CZ550"/>
    <mergeCell ref="DA550:DB550"/>
    <mergeCell ref="CO551:CP551"/>
    <mergeCell ref="CQ551:CR551"/>
    <mergeCell ref="CS551:CT551"/>
    <mergeCell ref="CU551:CV551"/>
    <mergeCell ref="CW551:CX551"/>
    <mergeCell ref="CY551:CZ551"/>
    <mergeCell ref="DA551:DB551"/>
    <mergeCell ref="CO559:CP559"/>
    <mergeCell ref="CQ559:CR559"/>
    <mergeCell ref="CS559:CT559"/>
    <mergeCell ref="CU559:CV559"/>
    <mergeCell ref="CW559:CX559"/>
    <mergeCell ref="CY559:CZ559"/>
    <mergeCell ref="DA559:DB559"/>
    <mergeCell ref="CO560:CP560"/>
    <mergeCell ref="CQ560:CR560"/>
    <mergeCell ref="CS560:CT560"/>
    <mergeCell ref="CU560:CV560"/>
    <mergeCell ref="CW560:CX560"/>
    <mergeCell ref="CY560:CZ560"/>
    <mergeCell ref="DA560:DB560"/>
    <mergeCell ref="CO554:CP554"/>
    <mergeCell ref="CQ554:CR554"/>
    <mergeCell ref="CS554:CT554"/>
    <mergeCell ref="CU554:CV554"/>
    <mergeCell ref="CW554:CX554"/>
    <mergeCell ref="CY554:CZ554"/>
    <mergeCell ref="DA554:DB554"/>
    <mergeCell ref="CO558:CP558"/>
    <mergeCell ref="CQ558:CR558"/>
    <mergeCell ref="CS558:CT558"/>
    <mergeCell ref="CU558:CV558"/>
    <mergeCell ref="CW558:CX558"/>
    <mergeCell ref="CY558:CZ558"/>
    <mergeCell ref="DA558:DB558"/>
    <mergeCell ref="CO562:CP562"/>
    <mergeCell ref="CQ562:CR562"/>
    <mergeCell ref="CS562:CT562"/>
    <mergeCell ref="CU562:CV562"/>
    <mergeCell ref="CW562:CX562"/>
    <mergeCell ref="CY562:CZ562"/>
    <mergeCell ref="DA562:DB562"/>
    <mergeCell ref="CO566:CP566"/>
    <mergeCell ref="CQ566:CR566"/>
    <mergeCell ref="CS566:CT566"/>
    <mergeCell ref="CU566:CV566"/>
    <mergeCell ref="CW566:CX566"/>
    <mergeCell ref="CY566:CZ566"/>
    <mergeCell ref="DA566:DB566"/>
    <mergeCell ref="CO561:CP561"/>
    <mergeCell ref="CQ561:CR561"/>
    <mergeCell ref="CS561:CT561"/>
    <mergeCell ref="CU561:CV561"/>
    <mergeCell ref="CW561:CX561"/>
    <mergeCell ref="CY561:CZ561"/>
    <mergeCell ref="DA561:DB561"/>
    <mergeCell ref="CO569:CP569"/>
    <mergeCell ref="CQ569:CR569"/>
    <mergeCell ref="CS569:CT569"/>
    <mergeCell ref="CU569:CV569"/>
    <mergeCell ref="CW569:CX569"/>
    <mergeCell ref="CY569:CZ569"/>
    <mergeCell ref="DA569:DB569"/>
    <mergeCell ref="CO570:CP570"/>
    <mergeCell ref="CQ570:CR570"/>
    <mergeCell ref="CS570:CT570"/>
    <mergeCell ref="CU570:CV570"/>
    <mergeCell ref="CW570:CX570"/>
    <mergeCell ref="CY570:CZ570"/>
    <mergeCell ref="DA570:DB570"/>
    <mergeCell ref="CO567:CP567"/>
    <mergeCell ref="CQ567:CR567"/>
    <mergeCell ref="CS567:CT567"/>
    <mergeCell ref="CU567:CV567"/>
    <mergeCell ref="CW567:CX567"/>
    <mergeCell ref="CY567:CZ567"/>
    <mergeCell ref="DA567:DB567"/>
    <mergeCell ref="CO568:CP568"/>
    <mergeCell ref="CQ568:CR568"/>
    <mergeCell ref="CS568:CT568"/>
    <mergeCell ref="CU568:CV568"/>
    <mergeCell ref="CW568:CX568"/>
    <mergeCell ref="CY568:CZ568"/>
    <mergeCell ref="DA568:DB568"/>
    <mergeCell ref="CO573:CP573"/>
    <mergeCell ref="CQ573:CR573"/>
    <mergeCell ref="CS573:CT573"/>
    <mergeCell ref="CU573:CV573"/>
    <mergeCell ref="CW573:CX573"/>
    <mergeCell ref="CY573:CZ573"/>
    <mergeCell ref="DA573:DB573"/>
    <mergeCell ref="CO574:CP574"/>
    <mergeCell ref="CQ574:CR574"/>
    <mergeCell ref="CS574:CT574"/>
    <mergeCell ref="CU574:CV574"/>
    <mergeCell ref="CW574:CX574"/>
    <mergeCell ref="CY574:CZ574"/>
    <mergeCell ref="DA574:DB574"/>
    <mergeCell ref="CO571:CP571"/>
    <mergeCell ref="CQ571:CR571"/>
    <mergeCell ref="CS571:CT571"/>
    <mergeCell ref="CU571:CV571"/>
    <mergeCell ref="CW571:CX571"/>
    <mergeCell ref="CY571:CZ571"/>
    <mergeCell ref="DA571:DB571"/>
    <mergeCell ref="CO572:CP572"/>
    <mergeCell ref="CQ572:CR572"/>
    <mergeCell ref="CS572:CT572"/>
    <mergeCell ref="CU572:CV572"/>
    <mergeCell ref="CW572:CX572"/>
    <mergeCell ref="CY572:CZ572"/>
    <mergeCell ref="DA572:DB572"/>
    <mergeCell ref="CO577:CP577"/>
    <mergeCell ref="CQ577:CR577"/>
    <mergeCell ref="CS577:CT577"/>
    <mergeCell ref="CU577:CV577"/>
    <mergeCell ref="CW577:CX577"/>
    <mergeCell ref="CY577:CZ577"/>
    <mergeCell ref="DA577:DB577"/>
    <mergeCell ref="CO578:CP578"/>
    <mergeCell ref="CQ578:CR578"/>
    <mergeCell ref="CS578:CT578"/>
    <mergeCell ref="CU578:CV578"/>
    <mergeCell ref="CW578:CX578"/>
    <mergeCell ref="CY578:CZ578"/>
    <mergeCell ref="DA578:DB578"/>
    <mergeCell ref="CO575:CP575"/>
    <mergeCell ref="CQ575:CR575"/>
    <mergeCell ref="CS575:CT575"/>
    <mergeCell ref="CU575:CV575"/>
    <mergeCell ref="CW575:CX575"/>
    <mergeCell ref="CY575:CZ575"/>
    <mergeCell ref="DA575:DB575"/>
    <mergeCell ref="CO576:CP576"/>
    <mergeCell ref="CQ576:CR576"/>
    <mergeCell ref="CS576:CT576"/>
    <mergeCell ref="CU576:CV576"/>
    <mergeCell ref="CW576:CX576"/>
    <mergeCell ref="CY576:CZ576"/>
    <mergeCell ref="DA576:DB576"/>
    <mergeCell ref="CO581:CP581"/>
    <mergeCell ref="CQ581:CR581"/>
    <mergeCell ref="CS581:CT581"/>
    <mergeCell ref="CU581:CV581"/>
    <mergeCell ref="CW581:CX581"/>
    <mergeCell ref="CY581:CZ581"/>
    <mergeCell ref="DA581:DB581"/>
    <mergeCell ref="CO582:CP582"/>
    <mergeCell ref="CQ582:CR582"/>
    <mergeCell ref="CS582:CT582"/>
    <mergeCell ref="CU582:CV582"/>
    <mergeCell ref="CW582:CX582"/>
    <mergeCell ref="CY582:CZ582"/>
    <mergeCell ref="DA582:DB582"/>
    <mergeCell ref="CO579:CP579"/>
    <mergeCell ref="CQ579:CR579"/>
    <mergeCell ref="CS579:CT579"/>
    <mergeCell ref="CU579:CV579"/>
    <mergeCell ref="CW579:CX579"/>
    <mergeCell ref="CY579:CZ579"/>
    <mergeCell ref="DA579:DB579"/>
    <mergeCell ref="CO580:CP580"/>
    <mergeCell ref="CQ580:CR580"/>
    <mergeCell ref="CS580:CT580"/>
    <mergeCell ref="CU580:CV580"/>
    <mergeCell ref="CW580:CX580"/>
    <mergeCell ref="CY580:CZ580"/>
    <mergeCell ref="DA580:DB580"/>
    <mergeCell ref="CO585:CP585"/>
    <mergeCell ref="CQ585:CR585"/>
    <mergeCell ref="CS585:CT585"/>
    <mergeCell ref="CU585:CV585"/>
    <mergeCell ref="CW585:CX585"/>
    <mergeCell ref="CY585:CZ585"/>
    <mergeCell ref="DA585:DB585"/>
    <mergeCell ref="CO586:CP586"/>
    <mergeCell ref="CQ586:CR586"/>
    <mergeCell ref="CS586:CT586"/>
    <mergeCell ref="CU586:CV586"/>
    <mergeCell ref="CW586:CX586"/>
    <mergeCell ref="CY586:CZ586"/>
    <mergeCell ref="DA586:DB586"/>
    <mergeCell ref="CO583:CP583"/>
    <mergeCell ref="CQ583:CR583"/>
    <mergeCell ref="CS583:CT583"/>
    <mergeCell ref="CU583:CV583"/>
    <mergeCell ref="CW583:CX583"/>
    <mergeCell ref="CY583:CZ583"/>
    <mergeCell ref="DA583:DB583"/>
    <mergeCell ref="CO584:CP584"/>
    <mergeCell ref="CQ584:CR584"/>
    <mergeCell ref="CS584:CT584"/>
    <mergeCell ref="CU584:CV584"/>
    <mergeCell ref="CW584:CX584"/>
    <mergeCell ref="CY584:CZ584"/>
    <mergeCell ref="DA584:DB584"/>
    <mergeCell ref="CO589:CP589"/>
    <mergeCell ref="CQ589:CR589"/>
    <mergeCell ref="CS589:CT589"/>
    <mergeCell ref="CU589:CV589"/>
    <mergeCell ref="CW589:CX589"/>
    <mergeCell ref="CY589:CZ589"/>
    <mergeCell ref="DA589:DB589"/>
    <mergeCell ref="CO590:CP590"/>
    <mergeCell ref="CQ590:CR590"/>
    <mergeCell ref="CS590:CT590"/>
    <mergeCell ref="CU590:CV590"/>
    <mergeCell ref="CW590:CX590"/>
    <mergeCell ref="CY590:CZ590"/>
    <mergeCell ref="DA590:DB590"/>
    <mergeCell ref="CO587:CP587"/>
    <mergeCell ref="CQ587:CR587"/>
    <mergeCell ref="CS587:CT587"/>
    <mergeCell ref="CU587:CV587"/>
    <mergeCell ref="CW587:CX587"/>
    <mergeCell ref="CY587:CZ587"/>
    <mergeCell ref="DA587:DB587"/>
    <mergeCell ref="CO588:CP588"/>
    <mergeCell ref="CQ588:CR588"/>
    <mergeCell ref="CS588:CT588"/>
    <mergeCell ref="CU588:CV588"/>
    <mergeCell ref="CW588:CX588"/>
    <mergeCell ref="CY588:CZ588"/>
    <mergeCell ref="DA588:DB588"/>
    <mergeCell ref="CS596:CT596"/>
    <mergeCell ref="CO593:CP593"/>
    <mergeCell ref="CQ593:CR593"/>
    <mergeCell ref="CS593:CT593"/>
    <mergeCell ref="CU593:CV593"/>
    <mergeCell ref="CW593:CX593"/>
    <mergeCell ref="CY593:CZ593"/>
    <mergeCell ref="DA593:DB593"/>
    <mergeCell ref="CO591:CP591"/>
    <mergeCell ref="CQ591:CR591"/>
    <mergeCell ref="CS591:CT591"/>
    <mergeCell ref="CU591:CV591"/>
    <mergeCell ref="CW591:CX591"/>
    <mergeCell ref="CY591:CZ591"/>
    <mergeCell ref="DA591:DB591"/>
    <mergeCell ref="CO592:CP592"/>
    <mergeCell ref="CQ592:CR592"/>
    <mergeCell ref="CS592:CT592"/>
    <mergeCell ref="CU592:CV592"/>
    <mergeCell ref="CW592:CX592"/>
    <mergeCell ref="CY592:CZ592"/>
    <mergeCell ref="DA592:DB592"/>
    <mergeCell ref="CQ600:CR600"/>
    <mergeCell ref="CS594:CT594"/>
    <mergeCell ref="CU594:CV594"/>
    <mergeCell ref="CW594:CX594"/>
    <mergeCell ref="CY594:CZ594"/>
    <mergeCell ref="DA594:DB594"/>
    <mergeCell ref="CQ595:CR595"/>
    <mergeCell ref="CS595:CT595"/>
    <mergeCell ref="CU595:CV595"/>
    <mergeCell ref="CW595:CX595"/>
    <mergeCell ref="CY595:CZ595"/>
    <mergeCell ref="DA595:DB595"/>
    <mergeCell ref="CO594:CP594"/>
    <mergeCell ref="CO595:CP595"/>
    <mergeCell ref="CO596:CP596"/>
    <mergeCell ref="CO597:CP597"/>
    <mergeCell ref="CO598:CP598"/>
    <mergeCell ref="CO599:CP599"/>
    <mergeCell ref="CQ594:CR594"/>
    <mergeCell ref="CQ596:CR596"/>
    <mergeCell ref="CQ598:CR598"/>
    <mergeCell ref="CS598:CT598"/>
    <mergeCell ref="CU598:CV598"/>
    <mergeCell ref="CW598:CX598"/>
    <mergeCell ref="CY598:CZ598"/>
    <mergeCell ref="DA598:DB598"/>
    <mergeCell ref="CQ599:CR599"/>
    <mergeCell ref="CS599:CT599"/>
    <mergeCell ref="CU599:CV599"/>
    <mergeCell ref="CW599:CX599"/>
    <mergeCell ref="CY599:CZ599"/>
    <mergeCell ref="DA599:DB599"/>
    <mergeCell ref="A431:A438"/>
    <mergeCell ref="B1:B2"/>
    <mergeCell ref="CU596:CV596"/>
    <mergeCell ref="CW596:CX596"/>
    <mergeCell ref="CY596:CZ596"/>
    <mergeCell ref="DA596:DB596"/>
    <mergeCell ref="CQ597:CR597"/>
    <mergeCell ref="CS597:CT597"/>
    <mergeCell ref="CU597:CV597"/>
    <mergeCell ref="CW597:CX597"/>
    <mergeCell ref="CY597:CZ597"/>
    <mergeCell ref="DA597:DB597"/>
    <mergeCell ref="CO602:CP602"/>
    <mergeCell ref="CQ602:CR602"/>
    <mergeCell ref="CS602:CT602"/>
    <mergeCell ref="CU602:CV602"/>
    <mergeCell ref="CW602:CX602"/>
    <mergeCell ref="CY602:CZ602"/>
    <mergeCell ref="DA602:DB602"/>
    <mergeCell ref="CS600:CT600"/>
    <mergeCell ref="CU600:CV600"/>
    <mergeCell ref="CW600:CX600"/>
    <mergeCell ref="CY600:CZ600"/>
    <mergeCell ref="DA600:DB600"/>
    <mergeCell ref="CQ601:CR601"/>
    <mergeCell ref="CS601:CT601"/>
    <mergeCell ref="CU601:CV601"/>
    <mergeCell ref="CW601:CX601"/>
    <mergeCell ref="CY601:CZ601"/>
    <mergeCell ref="DA601:DB601"/>
    <mergeCell ref="CO600:CP600"/>
    <mergeCell ref="CO601:CP601"/>
  </mergeCells>
  <dataValidations count="2">
    <dataValidation type="list" allowBlank="1" showInputMessage="1" showErrorMessage="1" sqref="BS303:BS376 O4:O77 O303:O376 BQ303:BQ376 BS79:BS151 BS153:BS225 BQ79:BQ151 BQ153:BQ225 BQ227:BQ301 BS227:BS301 O79:O151 O227:O301 BS4:BS77 BQ4:BQ77 BQ378:BQ420 O378:O420 BS378:BS420 O153:O225">
      <formula1>Тарифний</formula1>
    </dataValidation>
    <dataValidation type="list" allowBlank="1" showInputMessage="1" showErrorMessage="1" sqref="C4:C77 E153:E225 E378:E420 E79:E151 C303:C376 E303:E376 C153:C225 C79:C151 E227:E301 E4:E77 EI4:EI422 C378:C420 C227:C301">
      <formula1>Звание</formula1>
    </dataValidation>
  </dataValidations>
  <pageMargins left="0.23622047244094491" right="0.23622047244094491" top="0.15748031496062992" bottom="0.15748031496062992" header="0.31496062992125984" footer="0.31496062992125984"/>
  <pageSetup paperSize="9" scale="65" orientation="portrait" r:id="rId1"/>
  <ignoredErrors>
    <ignoredError sqref="CM97:CN97 CM25:CN25" formula="1"/>
    <ignoredError sqref="CA435 CI31:CN31 CI76:CN76 CX46 CX49 DA67:DC67 DA46:DC47 DJ4:DJ5 DJ31:DJ41 CL237 CU30:CU49 CK6:CN11 DI30:DJ30 CK19:CN22 DJ225 DJ288 DE382:DF382 DE386:DF386 DA69:DC72 DB68:DC68 CE18:CE19 CE225 BU5:BV5 CQ4 CW66:CX76 CW47:CY48 CW52:CX52 CW6:CY7 CW225:CX225 CW382:CY382 CW386:CY386 CW24:CY24 CE382:CE383 BU64:BV64 BU291:BV291 BU287:BV287 BU280:BV280 BU253:BV253 BU317:BV317 BU309:BV309 BO297:BO299 BO275:BO287 D366:N370 BU381:BV381 BI398:BM403 D411:N411 D405:N407 BU377:CD377 D299:N301 BU302:CD302 D392:N394 D396:N398 D387:N389 D378:N382 D395 D391 G391:N391 D342 D400:N400 D401:N401 D402:N402 D414:N415 BU241:BV241 D409:D410 BI415:BN415 E384:F385 BH378:BH415 BU415:BV415 BI386:BM386 BU370:BV370 BO319:BR319 BU299:BV299 BU95:BV96 BU90:BV90 BP87:BR87 BU181:BV181 BP179:BR179 BU173:BV173 BU31:BV31 BU58:BV58 BH46:BM49 D61:N74 D55:N55 D76:N76 D95:N96 D88:N93 D170:N171 BH160:BM168 BU217:BV217 BV94 D46:D49 BU158:BV158 D161:N161 D219 D102:N102 D94 G46:N46 D60:N60 BV7 E48:N48 A8 BU78:CD78 A228 D162:N168 BU421:CD422 A5:A7 BU226:CD226 BV76 D26:N26 BU27:BU28 BU152:CD152 D160:N160 E8:N8 BU6:BU7 E19:N19 G18:N18 BU225:BV225 BU208:BV208 BU215:BV215 BO95:BO97 BO30:BO49 BU75:BV75 D169:N169 BU420:BV420 D419:N419 BV419 BP419:BS419 BV386 BV413 CL413:CL414 E24:N24 BU18:BV18 BU288:BV288 CP288:CQ288 CP225:CQ225 CP382:CQ382 CP386:CQ386 CS370 CW288:CY288 BQ281:BR281 D207 BU295:BV295 BH297:BM297 BV297 CQ297 CQ26 BV179 CN377 CW297:CY297 CQ207 CS396 B3 BN3 BU8:BV8 D97 CU97 DE97:DF97 G395:N395 BU345:BV345 BV6 CE6 BU16:BV16 CW18:CY18 D6:D20 BH18:BM18 G219:N219 G94:N94 BU21:BV22 CE15 BH8:BM8 BO15 BH97:BM97 CI155 BV207 CI207:CL207 BU312:BV312 CG348 G410:N410 BU228:BV228 CE292:CE293 BO293 BU141:BV141 BU323:BV323 CE339:CE340 DJ339:DJ340 D321:N321 BU321:BV321 D322 BV322 CE322 E336:N336 BU338 CE335 BI409:BM409 BU396:BV396 DJ27 CE412:CE414 BU183:BV183 BU182:BV182 D44:N45 BH42:BM42 D42:N42 BU44:BV45 BU42:BV42 BV19 CQ11 G9:N9 E10:N11 BV10:BV12 CQ5 BP74:BR74 BV74 CW16:CX16 DA16:DC16 DA74:DC74 DA73:DC73 CX15:CY15 DC24:DC25 DE18:DF26 D292:N292 BU292:BV292 CW28:CY28 BU56:BV56 BU55:BV55 BV333 D332:N332 BU332:BV332 CK13:CN14 CK12:CM12 DA55:DC61 DJ58:DJ76 CW55:CY58 CE55:CE57 CU56:CU76 BU269:BV269 BQ240:BR240 D204:N206 D203:N203 BH203:BM203 BU251:BV251 BU148:BV148 D143 D319 G319:N319 D52:N52 G49:N49 G409:N409 CW13:CY13 CX12 BU85:BV85 BU84:BV84 BU128:BV128 BU125:BV125 D86:N86 BV87 BU187:BV187 BP186:BR186 BV186 BU197:BV197 BP188:BR188 BV188 BU235:BV235 D233:N233 BV233 BV240 BO274:BR274 BV274 BU49:BV49 BU46:BV46 D293 D297 BH60:BM60 D30:N37 CW22:CY22 CW19:CX19 DA19:DC19 DE5:DF5 DE30:DF41 DE29:DF29 DE27:DF27 DE43:DF49 DE42:DF42 DE55:DF76 DE225:DF225 DE288:DF288 DE297:DF297 DE292:DF293 DE339:DF340 DE322:DF322 DE335:DF335 E12:F12 H12:N12 BV97 BU110:BV110 BU108:BV108 CL115 CI126 CE139 CE245 D240:N240 BH240:BM240 CP24:CQ24 CK24:CN24 CK23:CL23 G47:N47 BU13:BV13 D262 BU73:BV73 CE73 BU358:BV358 E17:N17 BU17:BV17 CW17:CX17 DC17 DD4:DD49 DD79:DD151 DD378:DD415 BV25:BV26 BP43:BR43 BV43 CP27:CQ46 BU105:BV105 D100:N100 BV100 BU121:BV121 D120:N120 BV120 D142:N142 BV142 BV169 D218:N218 BV218 BV281 D318:N318 BV318 BU329:BV329 D327:N327 BV327 E334:N334 BV334 BU36:BV36 BU32:BV32 CE30:CE49 BU52:BV52 CJ288:CN288 D403 D372:N372 D371 D374 D356 CW64:CY64 CW62 DD63:DD76 BV54 CG39:CG49 DD153:DD212 CI162:CI163 CI166 CI173 CI200 CU207 CW207:CY207 CI212:CI213 BU216:BV216 DD227:DD245 CI228 CI250 CI270 CE281 CI287:CI291 DD303:DD376 DI302 CL318:CL319 CE410 DE421:DF422 CE421:CE422 CI14:CJ14 CG19:CG24 CL303 D43:N43 BH17:BM17 G371:N371 BU372:BV372 G403:N403 D57:N58 D56:N56 BH56:BM56 CP48:CQ49 CQ47 BU151:BV151 BU149:BV149 BU113:BV113 BU111:BV111 D252:N252 BU252:BV252 BV57 D133:N133 BV133 CW60:CY61 CW59:CX59 CK111 D383:D386 BH356:BM356 D99:E99 BU98:BV98 G412:N413 D412:D413 G383:N386 A79 BU81:BV81 DD217:DD225 D181:N202 D180:N180 BH180:BM180 BU356:BV356 DD269:DD272 D268 BO268 BV268 CE268 CS268 D274:N287 G408:N408 D408 DD274:DD301 D138:N138 BU136:BV136 DD247:DD267 CI245:CN245 CE17 CI17:CN17 BV59 CP56:CQ76 BU266:BV266 D254:N254 BV254 BP275:BR275 BV275 DD419:DD422 D355 BH355:BM355 D255:N261 BH138:BM138 BQ79:BS79 G99:N99 D135:N137 BQ252:BS252 G374:N374 D216:N216 D375:N376 BP52:BS52 D328:N331 D101:N101 BS17 BQ355:BS356 D357:N361 G262:N262 D263:N263 G14:N14 D234:N239 BP189:BS206 BP187:BS187 D121:N132 G143:N143 D144:N145 BH332:BM332 BP292:BS292 BS42 BP44:BS49 BQ182:BS182 BP183:BS185 BS409 BI410:BM412 BH336:BM336 E337:N338 BH321:BM321 D323:N326 D140:N141 D230:N232 D155:N159 D82:N85 G22:N22 E16:N16 BH102:BM102 G342:N342 BQ8:BS8 D228:N228 D296:N296 BQ18:BS18 BS24 D420:N420 D75:N75 D98:N98 D214:N215 D208:N212 A227 E20:N21 E23:N23 E6:N7 A152:BS152 D27:N29 A226:BS226 E13:N13 A421:BS422 A78:BS78 BQ161:BS161 D217:N217 BO55:BS58 BQ60:BS60 BP30:BS41 A153:A154 BP160:BS160 BP162:BS168 BP170:BS173 BP180:BS181 D220:N225 A80 BP88:BS93 BP95:BS96 D103:N106 D110:N119 BP298:BS299 BQ370:BS370 BO414:BS415 BQ403:BS403 A302:BS302 A377:BS377 BI405:BM408 BI379:BM385 D241:N244 BI387:BM397 BP398:BS399 D373:N373 BP366:BS369 BP371:BS372 D303:N314 D320:N320 D341:N341 D343:N352 BO300:BS301 A229 D247:N250 D253:N253 D269:N272 BP276:BS280 BP282:BS287 D288:N291 D294:N295 D5:N5 BP61:BS73 CG382 CG386 CG339:CG340 CG335 CG322 CG297 CG292:CG293 CG268 CG245 CG225 CG216 CG139 CG18 CG32 CG4:CG5 CG26:CG28 CG6 CG15:CG16 CG17 D39:N41 D38:N38 BH38:BM38 CS18:CS19 CS26:CS29 CS16:CS17 CS13:CS14 CS4:CS11 CS12 CS20:CS24 CS15 CS30:CS49 CU139 CU225 CU216 CU245 CS288 CS297 CS292:CS293 CS339:CS340 CS335 CS322 CS382 CS386 A4 CQ12 CP139:CQ139 CP216:CQ216 CP245:CQ245 CP292:CQ293 CP339:CQ340 CP335:CQ335 CP322:CQ322 BU355:BV355 BU20:BV20 CE20 BU24:BV24 CE24 BU30:BV30 BU60:BV60 CE59:CE60 BU68:BV68 BU65:BV65 CE65 BU83:BV83 BU82:BV82 BU92:BV93 BU91:BV91 BU99:BV99 BU107:BV107 BU106:BV106 BU109:BV109 BU116:BV116 BU114:BV114 BU119:BV119 BU117:BV117 BU123:BV123 BU122:BV122 BU124:BV124 BU131:BV132 BU129:BV129 BU134:BV134 BU138:BV138 BU137:BV137 BU140:BV140 BU168:BV168 BU164:BV164 BU165:BV165 BU170:BV170 BU171:BV171 BU178:BV178 BU177:BV177 BU189:BV189 BU201:BV201 BU198:BV198 BU206:BV206 BU202:BV202 BU210:BV210 BU209:BV209 BU212:BV212 BU211:BV211 BU220:BV220 BU232:BV232 BU229:BV229 BU230:BV230 BU231:BV231 BU234:BV234 BU239:BV239 BU236:BV236 BU244:BV244 BU242:BV242 BU255:BV255 BU296:BV296 BU311:BV311 BU310:BV310 BU331:BV331 BU330:BV330 BU350:BV350 BU346:BV346 BU347:BV347 BU348:BV348 BU354:BV354 BU352:BV352 BU357:BV357 BU361:BV361 BU359:BV359 BU364:BV364 BU363:BV363 BU369:BV369 BU365:BV365 BU376:BV376 BU373:BV373 BU378:BV378 BU379:BV379 BU380:BV380 BU387:BV387 BU388:BV388 BU402:BV402 BU397:BV397 BU412:BV412 BU403:BV403 BU404:BV404 BU405:BV405 BU406:BV406 BU407:BV407 BU408:BV408 BU409:BV409 BU410:BV410 BU414:BV414 BU328:BV328 BU227:BV227 D4 CQ7:CQ8 CQ16 CQ14 CQ15 CQ13 CP19:CQ22 CQ17 CQ18 CQ10 CQ9 CQ6 BV4 CG421:CN422 CF421:CF422 CS422:CU422 CR421:CR422 CR378:CR415 CR153:CR225 CR227:CR272 CR303:CR376 CR79:CR151 CP421:CQ422 CO421:CO422 CO4:CO49 CO153:CO225 CO227:CO272 CO303:CO415 CO79:CO151 CF419:CF420 CR419:CR420 CO419:CO420 CW54:CX54 CW97:CX97 CW139:CX139 CW216:CX216 CW268:CY268 CW245:CX245 CW292:CY293 CW339:CY340 CW335:CY335 CW322:CY322 CW421:CX421 CV421:CV422 CV4:CV49 CV378:CV415 CV153:CV225 CV227:CV272 CV303:CV376 CV79:CV151 CW12 BH23:BM23 D79:N79 BH79:BO79 D365:N365 D364:N364 BH364:BM364 D108:N108 D107:N107 BH107:BM107 G59:N59 D59 CR60:CR76 G356:N356 G355:N355 CG355 CE355 D316:N317 D315:N315 BH315:BM315 D134:N134 BH134:BM134 BO134 BQ134:BS134 D109:N109 BH109:BM109 D251:N251 BH251:BM251 DA52:DC52 BH52:BM52 BO52 CG52 CP52 CO52 DD55:DD61 CG56:CG71 CO54:CO76 CV56:CV76 CE53 CW53:CX53 BP401:BS402 BR400:BS400 BV213 CG213 CG73:CG75 CG72 CJ72:CN72 CG8:CG13 CG7 CJ7 BH101:BM101 D178:N179 BP175:BS178 BP174:BR174 BU176:BV176 BV174 BV246 CG246 BV245 D363:N363 D362:N362 BV362 CJ246:CL246 CW422:CX422 CZ422:DC422 CZ421:DC421 CV419:CV420 CE8 BV9 CE9 BU14:BV14 CE14 BU23:BV23 CE23 BV29 BV27 CE27 BV28 CE28 BU33:BV33 BU34:BV34 BU35:BV35 BU39:BV41 BU37:BV37 BU38:BV38 BU47:BV47 BU48:BV48 CE52 CE54 BU61:BV61 CE61 BU62:BV62 CE62 BU63:BV63 CE63 CE64 BU66:BV66 CE66 BU67:BV67 CE67 BU72:BV72 BU69:BV69 CE69 BU70:BV70 CE70 BU71:BV71 CE71 CE72 CE75 CE76 BU79:BV79 BU80:BV80 BV86 BU88:BV88 BU89:BV89 BU101:BV101 BU102:BV102 BU103:BV103 BU104:BV104 BU112:BV112 BU115:BV115 BU118:BV118 BU126:BV126 BU127:BV127 BU130:BV130 BU135:BV135 BU143:BV143 BU144:BV144 BU145:BV145 BU146:BV146 BU147:BV147 BU150:BV150 BU153:BV153 BU154:BV154 BU155:BV155 BU156:BV156 BU157:BV157 BU160:BV160 BU159:BV159 BU163:BV163 BU161:BV161 BU162:BV162 BU166:BV166 BU167:BV167 BU172:BV172 BU175:BV175 BU180:BV180 BU185:BV185 BU184:BV184 BU190:BV190 BU191:BV191 BU192:BV192 BU193:BV193 BU194:BV194 BU195:BV195 BU196:BV196 BU199:BV199 BU200:BV200 BU203:BV203 BU204:BV204 BU205:BV205 CE207 CE213 BU214:BV214 CE216 BV219 BU221:BV221 BU222:BV222 BU223:BV223 BU224:BV224 BU237:BV237 BU238:BV238 BU243:BV243 CE246 BU247:BV247 BU248:BV248 BU249:BV249 BU250:BV250 BU256:BV256 BU257:BV257 BU258:BV258 BU259:BV259 BU260:BV260 BU261:BV261 BU262:BV262 BU263:BV263 BU264:BV264 BU265:BV265 BU267:BV267 BU272:BV272 BU270:BV270 BU271:BV271 BU276:BV276 BU277:BV277 BU278:BV278 BU279:BV279 BU282:BV282 BU283:BV283 BU284:BV284 BU285:BV285 BU286:BV286 CE288 BU289:BV289 BU290:BV290 BU294:BV294 CE297 BU298:BV298 BU301:BV301 BU300:BV300 BU303:BV303 BU304:BV304 BU305:BV305 BU306:BV306 BU307:BV307 BU308:BV308 CE312 BU313:BV313 BU314:BV314 BU315:BV315 BU316:BV316 BV319 BU320:BV320 BU326:BV326 BU324:BV324 BU325:BV325 BU336 BU337 BU341:BV341 BU342:BV342 BU343:BV343 BU344:BV344 BU349:BV349 BU351:BV351 BU353:BV353 BU360:BV360 BU366:BV366 BU367:BV367 BU368:BV368 BU371:BV371 BU374:BV374 BU375:BV375 BU384:BV384 BU382:BV382 BU383:BV383 BU385:BV385 CE386 BU389:BV389 BU390:BV390 BU391:BV391 BU392:BV392 BU393:BV393 BU394:BV394 BU395:BV395 BU398:BV398 BU399:BV399 BU400:BV400 BU401:BV401 BU411:BV411 D354:N354 D353:N353 D390:N390 CE51 CR56:CR58 CR59 CS56:CS77 CS245 CS216 CS225 CS139 CS207 CS213 CS246 BV416 CS416:CS418 D416:D418 BV418 CM418:CR418 BO416:BO418 CI143:CI144 CI145 CI34 CI98 CI121 CK169 CI186 CI191:CI196 CJ213:CN213 CI252 CI262 CJ322:CN322 CI325 CI322 CI319:CI320 CI326 BV417 CF417:CK417 E333:N333 BH177:BM177 D177:N177 BO177 D265:N267 D264:N264 BH264:BM264 BO264:BS264 D399:N399 D298:N298 CU268 CU26:CU29 CU16:CU17 CU13:CU14 CU4:CU11 CU20:CU24 CU288 CU297 CU292:CU293 CU339:CU340 CU335 CU322 CU382 CU386 CU416:CY418 CS421:CT421 CU421 EI4:EI6 EI100:EI383 CR14:CR49 CR4:CR13 D80:N80 D153:N154 D227:N227 D229:N229 BH61:BM74 BH55:BM55 BH76:BM76 BH26:BM26 BH19:BM19 BH24:BM24 BH44:BM45 BH9:BM9 BH10:BM11 BH30:BM37 BH12:BM12 BH43:BM43 BH57:BM58 BH14:BM14 BH22:BM22 BH16:BM16 BH75:BM75 BH20:BM21 BH6:BM7 BH27:BM29 BH13:BM13 BH5:BM5 BH39:BM41 BH4:BO4 BH59:BM59 BH95:BM96 BH87:BM93 BH94:BM94 BH86:BM86 BH100:BM100 BH120:BM120 BH142:BM142 BH133:BM133 BH99:BM99 BH135:BM137 BH121:BM132 BH143:BM143 BH144:BM151 BH140:BM141 BH81:BM85 BH98:BM98 BH103:BM106 BH110:BM119 BH108:BM108 BH80:BM80 BH170:BM176 BH169:BM169 BH219:BM219 BH204:BM206 BH218:BM218 BH181:BM202 BH216:BM216 BH155:BM159 BH214:BM215 BH208:BM212 BH217:BM217 BH220:BM225 BH178:BM179 BH153:BS154 BH299:BM301 BH292:BM292 BH233:BM233 BH252:BM252 BH274:BM287 BH254:BM254 BH255:BM261 BH262:BM262 BH263:BM263 BH234:BM239 BH230:BM232 BH228:BM228 BH296:BM296 BH241:BM244 BH247:BM250 BH253:BM253 BH269:BM272 BH288:BM291 BH294:BM295 BH265:BM267 BH298:BM298 BH227:BM227 BH229:BM229 BH366:BM370 BH319:BM319 BH318:BM318 BH327:BM327 BH334:BM334 BH372:BM372 BH371:BM371 BH374:BM374 BH375:BM376 BH328:BM331 BH357:BM361 BH337:BM338 BH323:BM326 BH342:BM342 BH373:BM373 BH304:BM314 BH320:BM320 BH341:BM341 BH343:BM352 BH365:BM365 BH316:BM317 BH363:BM363 BH362:BM362 BH354:BM354 BH353:BM353 BH419:BN419 BH420:BS420 D146:N151 EI415:EI422 EI13:EI33 EI48:EI99 DA416:DF418 DA339:DC340 DA335:DC335 DA322:DC322 DA288:DC288 DA297:DC297 DA268:DF268 DA292:DC293 DA225:DC225 DA4:DC11 DA24 DA18:DC18 DA15:DC15 DA26:DC45 DA13:DC14 DA12:DC12 DA22:DC22 DA17 DA53:DC53 DE28:DF28 DI28:DJ28 DA49:DC49 DB48:DC48 DD53:DF53 DD54 DD52 DE52:DF52 DD50:DF51 DE54:DF54 DJ52 DJ55:DJ57 DJ42:DJ49 DI50:DJ51 DI43:DI49 DI55:DI57 DI53:DJ54 DI52 D50:D51 D53:D54 CE4:CE5 CE58 CE7 CE16 CE21:CE22 CE10:CE12 CE74 CE13 CE25:CE26 CE68 CE29 BV15 BO18 BO8 BO60 BO17 BO23:BS23 BO61:BO74 BO76:BR76 BO26:BR26 BO19:BR19 BO24 BO9:BR9 BO10:BS11 BO12:BS12 BO14:BS14 BO22:BS22 BO16:BS16 BO75:BS75 BO20:BS21 BO6:BS7 BO27:BS28 BO13:BS13 BO5:BS5 BO59 BV50:BV51 BV53 CE50 CO51:CP51 CP55 CQ51 CS51 CS52 CS54:CS55 CS53 CR51:CR52 CR54:CR55 CR53 CU53 CV53 CQ53 CV54:CV55 CV52 CQ52 CQ55 CU54 CQ54 CU52 CU55 CQ50:CV50 CT55 CT53 CT52 CT54 CT51:CV51 D77:CE77 CT77:CV77 CW77:CX77 DD77:DF77 CZ4:CZ61 DA63:DC65 CZ63:CZ77 CZ62 CY62 DA62:DC62 CX62 DD62 CZ135:CZ151 DE139:DF139 CZ79:CZ134 DI152 CZ153:CZ225 CZ227:CZ246 CR274:CR301 CO274:CO301 CV274:CV301 CZ274:CZ275 CZ273 CQ273 CS273 CV273 CO273 CR273 CG273 CE273 D273:BM273 CM273:CN273 CT273:CU273 CP273 CW273:CY273 DA273:DF273 DJ268 CZ276:CZ301 CZ303:CZ305 CZ306:CZ376 CZ378:CZ391 D337:D338 D334 D335 D336 D333 D339:D340 CZ392:CZ396 CZ397:CZ405 DE401 CZ406:CZ420 CF418:CK418 CE416:CR416 BV337 BV336 BV338 BV335 BV339:BV340 BV293 D245:D246 D213 BV139 D139 BO138:BS138 BO102:BS102 BO107:BS107 BO109:BS109 BO101:BS101 BO87:BO93 BO94:BR94 BO86:BR86 BO100:BR100 BO120:BR120 BO142:BR142 BO133:BR133 BO99:BS99 BO135:BS137 BO121:BS132 BO143:BS143 BO144:BS151 BO140:BS141 BO81:BS85 BO98:BS98 BO103:BS106 BO110:BS119 BO108:BS108 BO80:BS80 BO160:BO168 BO203 BO180 BO170:BO176 BO169:BR169 BO219:BR219 BO204:BO206 BO218:BR218 BO181:BO202 BO216:BS216 BO155:BS159 BO214:BS215 BO208:BS212 BO217:BS217 BO220:BS225 BO178:BO179 BO227:BS227 BO240 BO251:BS251 BO233:BR233 BO252 BO254:BR254 BO255:BS261 BO262:BS262 BO263:BS263 BO234:BS239 BO230:BS232 BO228:BS228 BO296:BS296 BO241:BS244 BO247:BS250 BO253:BS253 BO269:BS272 BO288:BS291 BO294:BS295 BO265:BS267 BO229:BS229 BO273:BV273 BH303:BM303 BO303:BS303 BO356 BO355 BO332:BS332 BO336:BS336 BO321:BS321 BO364:BS364 BO315:BS315 BO366:BO370 BO318:BR318 BO327:BR327 BO334:BR334 BO372 BO371 BO374:BS374 BO375:BS376 BO328:BS331 BO357:BS361 BO337:BS338 BO323:BS326 BO342:BS342 BO373:BS373 BO304:BS314 BO320:BS320 BO341:BS341 BO343:BS352 BO365:BS365 BO316:BS317 BO363:BS363 BO362:BR362 BO354:BS354 BO353:BS353 BI378:BM378 BO378:BS378 BO398:BO403 BI413:BM414 BO386:BR386 BO409 BO410:BS412 BO404:BS408 BO379:BS385 BO387:BS397 D404:F404 H404:N404 BI404:BM404 CI105 CT377 CT302 CZ247:CZ272 CW246:CX246 DA246:DF246 DE245:DF245 CT226 DD214:DD216 DD213:DF213 DE216:DF216 CW213:CX213 CT152 CW50:CX51 DA427:DB428 DJ237 DJ245:DJ246 DJ213 DJ216 DE207:DF207 C423:C425 CE444:CL444 CM444:CS444 CT444:CY444 CZ444:DB444 CH440:CR440 CH439:CR439 CE431:CR438 CE441:CR442 CE439:CG439 CE440:CG440 CS440:CX440 CZ440:DC440 CS439:CX439 CZ439:DC439 CS431:DC438 CS441:DC442 CY439 CY440 DD440 DD439 DD431:DI438 DD441:DI442 DE439:DI439 DE440:DI440 D21:D25 DE6:DF6 DJ6 DA20 DC20 DI42 DE7:DF17 DI7:DJ17 DE4:DF4 DI18:DJ26 DI29:DJ29 DI77:DK77 DI97:DJ97 DI139:DJ139 G4:N4 BQ59:BR59 D81:F81 H81:N81 E87:N87 CG53 CG51 CG50 CG77 CF303:CF376 CF378:CF415 CF227:CF301 CF153:CF225 CF79:CF151 CF4:CF77 D173:N176 D172:F172 CG30 CG29 CI29:CN29 BO29:BR29 CI19:CJ24 CI18:CN18 CI4:CN5 CI26:CN28 CI6:CJ6 CI15:CN16 CI8:CJ13 CI7 CG35:CG38 CI35:CN38 CI32:CN32 CI30:CN30 CI39:CN49 CI52:CN52 CG54:CG55 CI54:CN55 CI53:CP53 CI51:CN51 CI50:CO50 CI56:CN71 CI73:CN75 CI72 CI77:CR77 CI139:CN139 CI225:CN225 CI216:CN216 CI297:CL297 CI292:CN293 CI268:CL268 CI246 CI273:CL273 CI339:CN340 CI335:CN335 CI382:CN382 CI386:CN386 CH4:CH77 CH378:CH414 CH79:CH151 CH153:CH225 CH227:CH301 CH303:CH376 CW4:CX4 CW5:CX5 CW10:CY10 CW8:CX9 CW11:CX11 CW14:CX14 CW20:CX21 CW23:CX23 CW26:CX27 CW30:CY30 CW29:CX29 CW34:CY35 CW31:CX33 CW40:CY40 CW36:CX39 CW44:CY45 CW41:CX43 CW63:CX63 CW65:CX65 DI382:DJ382 DI386:DJ386 DI297:DJ297 DI292:DJ293 DI322:DJ322 DI335:DJ335 DI421:DI422 DI416:DJ418 DI273:DJ273 DI207:DJ207 DG416:DH418 DG421:DH421 DH302 DG335:DH335 DG322:DH322 DG339:DG340 DG403 DG386:DH386 DG382:DH382 DG4:DH11 DH403 DH339:DH340 DB21:DC21 DB23:DC23 DB66 DA66 DC66 DA76:DC76 DB75:DC75 DG79:DH137 DG12:DH77 DG138:DH151 DG227:DH301 DG153:DH225 CQ97 DH422" unlockedFormula="1"/>
    <ignoredError sqref="CG76 CG31 CW49 CW46 CE227 CE304:CE311 CG33 CE116:CE119 CE115 CM115:CN115 CE122:CE124 CE132 CU132 CG132 CE208 CU208 CG208 CE209:CE211 CU233 CG233 CE233 CE238:CE239 CE237 CM237:CN237 CG413:CG414 CG412 CW347:CY347 DB347:DC347 CE348 CI348:CN348 CE418:CE420 CE235:CE236 CE120:CE121 CG121 CU120:CU121 CE214:CE215 CE349:CE354 DC364 CS348 CE313:CE317 CG312 CS312 DB344:DC344 CW383:CY385 CE95:CE96 DC93 DB402:DC402 CE127:CE131 CE126 CJ126:CN126 CE229:CE232 CE228 CJ228:CN228 CE341:CE347 CE318 CE303 CM303:CN303 CE319 CM319:CN319 CS384 CE79:CE83 CW94:CX96 CW93:CX93 CW80:CY80 CE153:CE154 CW153:CY153 CW208:CY212 CW298:CY300 CW228:CY228 CW365:CY375 CW364:CY364 CW348:CY363 CW345:CY346 CW344:CY344 CW342:CY343 CE378:CE381 CW419:CY420 CW379:CY381 CW387:CY390 CW404:CY404 CW402:CY402 CE94 CG94 CU94 CW403:CY403 DI403:DJ403 CG384 CE385 CG383 CE384 CE387:CE400 CM413:CN414 CS413:CS415 CP312:CQ312 CP313:CQ317 CP304:CQ311 CP319:CQ319 CE298:CE300 CP234:CQ235 CP233:CQ233 CP237:CQ239 CP236:CQ236 CP298:CQ301 CP228:CQ232 CP208:CQ208 CP209:CQ212 CP214:CQ215 CP154:CQ168 CE134:CE138 CP134:CQ138 CP132:CQ132 CP121:CQ121 CP96:CQ96 CP122:CQ131 CP80:CQ85 CP94:CQ94 CP347:CQ347 CP348:CQ348 CP349:CQ354 CP341:CQ346 CP419:CQ420 CP379:CQ381 CP403:CQ412 CQ402 CP383:CQ383 CP385:CQ385 CP384:CQ384 CP387:CQ388 CP413:CQ415 CP371:CQ376 CP370:CQ370 CE282:CE286 CP294:CQ296 CW294:CY296 CE294:CE296 CE180 CE179 CG179 CP180:CQ181 CP179:CQ179 CU179 CE247:CE249 CP247:CQ253 CG319 CS319 CP397:CQ397 CP396:CQ396 CU396 CW415:CY415 DB415:DC415 CE377:CF377 CE78 CS377 CE98:CE99 CW99:CY99 CP98:CQ99 CE97 CP97 CE156:CE161 CE155 CJ155:CN155 CE287 CJ287:CN287 CE88:CE93 CE87 CG87 CP88:CQ92 CP87:CQ87 CU87 CG207 CG288 CE290 CW289:CY291 CP289:CQ291 CE217 CW217:CY217 CP217:CQ217 CP320:CQ321 CW304:CY321 CE320:CE321 CP323:CQ326 CW323:CY334 CE323:CE326 CP336:CQ338 CW336:CY338 CE336:CE338 BO413 CP183:CQ185 CP182:CQ182 CW15 CU25 CS25 CP25:CQ25 CX25:CY25 CW401:CY401 DF401 CE140:CE150 CP140:CQ151 CW140:CX141 CW248:CY248 CW392:CY400 CW391:CY391 DB391:DC391 CE125 CI125:CN125 CE85 CE84 CI84:CN84 CE86 CG86 CP86:CQ86 CU86 CE187 CE186 CG186 CP187:CQ187 CP186:CQ186 CU186 CE189:CE199 CE188 CG188 CP189:CQ206 CP188:CQ188 CU188 CE241:CE244 CE240 CG240 CP241:CQ244 CP240:CQ240 CU240 CE276:CE280 CE274 CG274 CP276:CQ280 CP274:CQ274 CS274 CZ78:DD78 CW243:CY244 CW241:CX241 DA241:DC241 CW341:CY341 DA341:DC341 CW79:CY79 DE79:DF79 DE93:DF93 DE94:DF96 DE80:DF92 DE153:DF172 DE208:DF212 DE98:DF138 DE217:DF224 DE140:DF151 CW227:CX227 DE227:DF227 DE298:DF301 DE228:DF236 DE294:DF296 DE289:DF291 DE247:DF267 DE242:DF244 DE241:DF241 CW303:CY303 DE303:DF303 DE347:DF347 DE364:DF364 DE344:DF344 DE365:DF376 DE348:DF363 DE345:DF346 DE342:DF343 DE304:DF321 DE323:DF334 DE336:DF338 DE341:DF341 CW378:CY378 DE378:DF378 DE383:DF385 DE402:DF402 DE419:DF420 DE379:DF381 DE387:DF390 DE404:DF414 DE403:DF403 DE415:DF415 DE392:DF400 DE391:DF391 DE238:DF240 DE237:DF237 DE78:DF78 DE377:DF377 DD377 CG25 CM23:CN23 CP23:CQ23 CQ93 CQ95 CP112:CQ119 CQ111 CE101:CE110 CE100 CG100 CP101:CQ110 CP100:CQ100 CU100 CP170:CQ178 CP169:CQ169 CU169 CE170:CE172 CE169 CG169 CE219:CE224 CE218 CG218 CP219:CQ224 CP218:CQ218 CU218 CP282:CQ287 CS281 CS318 CE328:CE333 CE327 CP328:CQ333 CS327 CE334 CS334 CW275:CY287 CW274:CX274 DA274:DC274 CE291 CJ291:CN291 CE182:CE185 CE181 CJ181:CN181 CE174:CE178 CE173 CJ173:CN173 CE251:CE253 CE250 CJ250:CN250 CE271:CE272 CE270 CJ270:CN270 CE164:CE165 CE162 CJ162:CN162 CE201:CE206 CE200 CJ200:CN200 CE212 CJ212:CN212 CE289 CJ289:CN289 CE167:CE168 CE166 CJ166:CN166 CE163 CJ163:CN163 CE411 CG410 CP120:CQ120 CG120 DD152:DF152 CZ152:DC152 CW152:CX152 CP152:CQ152 CE152 DE226:DF226 CW226:CZ226 CP226:CQ226 CE226 DD226 CP281:CQ281 CG281 CJ290:CN290 DE302:DF302 CW302:CX302 CP302:CQ302 CE302 DD302 CP318:CQ318 CG318 CM318:CN318 CP327:CQ327 CG327 CP334:CQ334 CG334 DJ421:DJ422 CG14 CE234 CG234 CE112:CE114 CE111 CL111:CN111 CE133 CG133 CP133:CQ133 CU133 CW214:CY215 DI214:DI215 CP399:CQ401 CP398:CQ398 CP390:CQ395 CP389:CQ389 CZ302:DC302 CP271:CQ272 CW269:CY272 DE269:DF272 CE269 DE274:DF287 CE255:CE267 CE254 CG254 CP265:CQ267 CP254:CQ254 CS254 CP255:CQ255 CS255 CE275 CG275 CP275:CQ275 CS275 CW242:CY242 DA242:DC242 DA243:DC244 CP356:CQ369 CP355:CQ355 CS355 CE356:CE375 CI355:CN355 CE401:CE409 CG401:CG409 CG411 CG379:CG381 CG385 CG387:CG400 CE376 CG376 CG349:CG354 CG341:CG347 CG336:CG338 CG328:CG333 CG356:CG375 CG304:CG311 CG313:CG317 CG303 CG321 CG323:CG324 CE301 CG301 CG298:CG300 CG282:CG286 CG294:CG296 CG287 CG290 CG291 CG289 CG276:CG280 CG271:CG272 CG270 CG269 CG255:CG261 CG227 CG238:CG239 CG237 CG235:CG236 CG229:CG232 CG228 CG247:CG249 CG241:CG244 CG251 CG250 CG209:CG211 CG214:CG215 CG154 CG180 CG156:CG161 CG155 CG217 CG187 CG189:CG190 CG170:CG172 CG219:CG224 CG182:CG185 CG181 CG174:CG178 CG173 CG164:CG165 CG162 CG201:CG206 CG200 CG212 CG167:CG168 CG166 CG163 CE151 CG151 CG116:CG119 CG115 CG122:CG124 CG95:CG96 CG127:CG131 CG126 CG80:CG83 CG134:CG138 CG99 CG97 CG88:CG93 CG140:CG142 CG125 CG85 CG84 CG101:CG104 CG112:CG114 CG111 CG419:CN420 CP79:CQ79 CU79 CU134:CU138 CU96 CU122:CU131 CU80:CU85 CU98:CU99 CU88:CU92 CU140:CU151 CU93 CU95 CU112:CU119 CU111 CU101:CU110 CP153:CQ153 CU153 CU209:CU212 CU214:CU215 CU154:CU168 CU180:CU181 CU217 CU183:CU185 CU187 CU189:CU206 CU170:CU178 CU219:CU224 CP227:CQ227 CU227 CU234:CU235 CU237:CU239 CU228:CU232 CS247:CS253 CU241:CU244 CP256:CQ261 CS256:CS261 CP262:CQ264 CS262:CS264 CP269:CQ270 CS269:CS270 CS265:CS267 CS271:CS272 CS298:CS301 CS294:CS296 CS289:CS291 CS276:CS280 CS282:CS287 CP303:CQ303 CS303 CS313:CS317 CS304:CS311 CS347 CS349:CS354 CS341:CS346 CS371:CS376 CS320:CS321 CS323:CS326 CS336:CS338 CS328:CS333 CS356:CS369 CP378:CQ378 CS378 CS419:CS420 CS379:CS381 CS403:CS412 CS402 CS383 CS385 CS387:CS388 CS397 CS399:CS401 CS398 CS390:CS395 CS389 CG377 CG78 CG152 CG226 CG302 CF302 CF226 CF152 CF78 CU152 CU226 CS302 CU78 CR78 CR302 CR226 CR152 CR377 CP78:CQ78 CO78 CO302 CO226 CO152 CW25 CW377:CZ377 CW78:CX78 CV78 CV302 CV226 CV152 CV377 DB79:DC79 CG106:CG110 CG105 CJ105:CN105 CG193 CG191 CJ191:CN191 CG34 CJ34:CN34 CG98 CJ98:CN98 CG146:CG150 CG145 CJ145:CN145 CG192 CJ192:CN192 CG253 CG252 CJ252:CN252 CG197:CG199 CG194 CJ194:CN194 CJ193:CN193 CG195 CJ195:CN195 CG196 CJ196:CN196 CG326 CG325 CJ325:CN325 CG320 CJ320:CN320 CJ121:CN121 CJ186:CN186 CG263:CG267 CG262 CJ262:CN262 CG144 CG143 CJ143:CN143 CJ319:CK319 CL169:CN169 CW146:CY148 CW144:CX144 DB144:DC144 CW410:CY414 CW409:CX409 DA409:DC409 CS78 CS226 CS152 CS241:CS244 CS228:CS232 CS236 CS237:CS239 CS234:CS235 CS227 CS219:CS224 CS170:CS178 CS189:CS206 CS187 CS182 CS183:CS185 CS217 CS180:CS181 CS154:CS168 CS214:CS215 CS209:CS212 CS153 CS101:CS110 CS111 CS112:CS119 CS95 CS93 CS140:CS151 CS88:CS92 CS97 CS98:CS99 CS80:CS85 CS122:CS131 CS96 CS134:CS138 CS79 CS133 CS218 CS169 CS100 CS240 CS188 CS186 CS86 CS87 CS179 CS94 CS120:CS121 CS233 CS208 CS132 CL418 CJ144:CN144 CJ326:CN326 CJ321:CN321 CJ323:CN324 CI323:CI324 CI321 CL417:CR417 CE417 CU348 CU312 CU384 CU413:CU415 CU319 CU377 CU274 CU281 CU318 CU327 CU334 CU254 CU255 CU275 CU355 CU247:CU253 CU256:CU261 CU262:CU264 CU269:CU270 CU265:CU267 CU271:CU272 CU298:CU301 CU294:CU296 CU289:CU291 CU276:CU280 CU282:CU287 CU303 CU313:CU317 CU304:CU311 CU349:CU354 CU341:CU346 CU371:CU376 CU320:CU321 CU323:CU326 CU336:CU338 CU328:CU333 CU356:CU369 CU378 CU419:CU420 CU379:CU381 CU403:CU412 CU402 CU385 CU387:CU388 CU397 CU399:CU401 CU390:CU395 CU302 CW405:CY408 DA405:DC408 DA419:DC420 DA410:DC414 DA383:DC385 DA379:DC381 DA387:DC390 DA404:DC404 DA403:DC403 DA401:DC401 DA392:DC400 DA378:DC378 CW376:CY376 DA376:DC376 DA365:DC375 DA364 DA349:DC363 DB345:DC346 DA342:DC343 DA304:DC312 DA323:DC328 DA336:DC338 DA303:DC303 CW301:CY301 DA301:DC301 DA298:DC300 DA228:DC235 DA294:DC296 DA289:DC291 DA247:DC267 DA227:DC227 DA275:DC287 DA269:DC272 DA153:DC165 DA208:DC212 DA217:DC224 DA214:DC215 CW151:CY151 DA151:DC151 CW142:CY143 DA143:DC143 DA145:DC150 DA94:DC96 DA93 DA80:DC92 DA98:DC103 DA140:DC140 DA25:DB25 DA226:DC226 DA377:DC377 DB348:DC348 DA331:DC334 DB329:DC330 DA314:DC317 DB313:DC313 DE214:DF215 DJ238:DJ240 DJ241 DJ242:DJ244 DJ214:DJ215 DB142:DC142 DB141:DC141 DA169:DC183 DB168:DC168 DA319:DC321 DB318:DC318 CE445:CL449 CM445:CS449 CZ445:DB449 CT445:CY449 DE174:DF206 DE173:DF173 DJ173 DI79:DJ79 DI93:DJ93 DI94:DJ96 DI80:DJ92 DI98:DJ138 DI140:DJ151 CI25:CL25 CI33:CN33 CG79 CI79:CN79 CI132:CN132 CI94:CN94 CI87:CN87 CI86:CN86 CI100:CN100 CI120:CN120 CI133:CN133 CI151:CN151 CI116:CN119 CI115:CK115 CI122:CN124 CI95:CN96 CI127:CN131 CI80:CN83 CI134:CN138 CI99:CN99 CI97:CL97 CI88:CN93 CI140:CN142 CI85:CN85 CI101:CN104 CI112:CN114 CI111:CJ111 CI106:CN110 CI146:CN150 CG153 CI153:CN153 CI208:CN208 CI179:CN179 CI188:CN188 CI169:CJ169 CI218:CN218 CI209:CN211 CI214:CN215 CI154:CN154 CI180:CN180 CI156:CN161 CI217:CN217 CI187:CN187 CI189:CN190 CI170:CN172 CI219:CN224 CI182:CN185 CI174:CN178 CI164:CN165 CI201:CN206 CI167:CN168 CI197:CN199 CI227:CN227 CI233:CN233 CI240:CN240 CI274:CN274 CI281:CN281 CI234:CN234 CI254:CN254 CI275:CN275 CI301:CN301 CI298:CN300 CI282:CN286 CI294:CN296 CI276:CN280 CI271:CN272 CI269:CN269 CI255:CN261 CI238:CN239 CI237:CK237 CI235:CN236 CI229:CN232 CI247:CN249 CI241:CN244 CI251:CN251 CI253:CN253 CI263:CN267 CI303:CK303 CI312:CN312 CI318:CK318 CI327:CN327 CI334:CN334 CI376:CN376 CI349:CN354 CI341:CN347 CI336:CN338 CI328:CN333 CI356:CN375 CI304:CN311 CI313:CN317 CG378 CI378:CN378 CI413:CK414 CI412:CN412 CI384:CN384 CI383:CN383 CI410:CN410 CI401:CN409 CI411:CN411 CI379:CN381 CI385:CN385 CI387:CN400 CI377:CM377 CI78:CN78 CI152:CN152 CI226:CN226 CI302:CN302 CH302 CH226 CH152 CH78 CH377 CW84:CY84 CW81:CX83 CW88:CY92 CW85:CX87 CW98:CX98 CW102:CY103 CW100:CX101 CW108:CY109 CW104:CX107 CW112:CY112 CW110:CX111 CW114:CY114 CW113:CX113 CW116:CY116 CW115:CX115 CW119:CY120 CW117:CX118 CW122:CY126 CW121:CX121 CW129:CY129 CW127:CX128 CW132:CY132 CW130:CX131 CW138:CY138 CW133:CX137 CW145:CX145 CW149:CX150 CW160:CY163 CW154:CX159 CW168:CY169 CW164:CX167 CW172:CY172 CW170:CX171 CW177:CY177 CW173:CX176 CW185:CY186 CW178:CX184 CW188:CY188 CW187:CX187 CW191:CY192 CW189:CX190 CW194:CY196 CW193:CX193 CW199:CY199 CW197:CX198 CW202:CY202 CW200:CX201 CW204:CY204 CW203:CX203 CW206:CY206 CW205:CX205 CW219:CY221 CW218:CX218 CW224:CY224 CW222:CX223 CW230:CY230 CW229:CX229 CW232:CY232 CW231:CX231 CW235:CY235 CW233:CX234 CW240:CY240 CW236:CX239 CW247:CX247 CW250:CY251 CW249:CX249 CW253:CY253 CW252:CX252 CW255:CY258 CW254:CX254 CW260:CY260 CW259:CX259 CW262:CY262 CW261:CX261 CW264:CY267 CW263:CX263 DI401:DJ401 DI153:DJ172 DI208:DJ212 DI217:DJ224 DI227:DJ227 DI298:DJ301 DI228:DJ236 DI294:DJ296 DI289:DJ291 DI247:DJ267 DI242:DI244 DI241 DI303:DJ303 DI347:DJ347 DI364:DJ364 DI344:DJ344 DI365:DJ376 DI348:DJ363 DI345:DJ346 DI342:DJ343 DI304:DJ321 DI323:DJ334 DI336:DJ338 DI341:DJ341 DI378:DJ378 DI383:DJ385 DI402:DJ402 DI419:DJ420 DI379:DJ381 DI387:DJ390 DI404:DJ414 DI415:DJ415 DI392:DJ400 DI391:DJ391 DI238:DI240 DI237 DI78:DJ78 DI377 DI226 DI269:DJ272 DI274:DJ287 DI174:DJ206 DG302 DG377:DH377 DG391:DH391 DG392:DH400 DG415:DH415 DG404:DH414 DG387:DH390 DG379:DH381 DG419:DH420 DG402:DH402 DG383:DH385 DG378:DH378 DG341:DH341 DG336:DH338 DG323:DH334 DG304:DH321 DG342:DH343 DG345:DH346 DG348:DH363 DG365:DH376 DG344:DH344 DG364:DH364 DG347:DH347 DG303:DH303 DG401:DH401 DA105:DC138 DB104:DC104 DA167:DC167 DB166:DC166 DA237:DC240 DB236:DC236 DA185:DC206 DA184:DB184 DG78:DH78 DG152:DH152 DG226:DH226" formula="1" unlockedFormula="1"/>
    <ignoredError sqref="DO136 DO229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>
    <pageSetUpPr fitToPage="1"/>
  </sheetPr>
  <dimension ref="A1:AF35"/>
  <sheetViews>
    <sheetView topLeftCell="I1" workbookViewId="0">
      <selection activeCell="R28" sqref="R28"/>
    </sheetView>
  </sheetViews>
  <sheetFormatPr defaultRowHeight="15"/>
  <cols>
    <col min="16" max="18" width="10.85546875" customWidth="1"/>
    <col min="19" max="19" width="13" customWidth="1"/>
    <col min="21" max="21" width="12.140625" bestFit="1" customWidth="1"/>
    <col min="30" max="30" width="10.5703125" customWidth="1"/>
    <col min="31" max="31" width="9.5703125" bestFit="1" customWidth="1"/>
    <col min="33" max="33" width="11.85546875" customWidth="1"/>
  </cols>
  <sheetData>
    <row r="1" spans="1:32" ht="22.5">
      <c r="A1" s="350" t="s">
        <v>612</v>
      </c>
      <c r="B1" s="15"/>
      <c r="C1" s="15"/>
      <c r="D1" s="15"/>
      <c r="E1" s="15"/>
      <c r="F1" s="15"/>
      <c r="G1" s="15"/>
      <c r="H1" s="15"/>
      <c r="I1" s="15"/>
      <c r="J1" s="15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1022"/>
      <c r="AA1" s="1022"/>
      <c r="AB1" s="1022"/>
      <c r="AC1" s="1022"/>
      <c r="AD1" s="1022"/>
      <c r="AE1" s="1022"/>
      <c r="AF1" s="1022"/>
    </row>
    <row r="2" spans="1:32" ht="22.5">
      <c r="A2" s="351" t="s">
        <v>613</v>
      </c>
      <c r="B2" s="15"/>
      <c r="C2" s="15"/>
      <c r="D2" s="15"/>
      <c r="E2" s="15"/>
      <c r="F2" s="15"/>
      <c r="G2" s="15"/>
      <c r="H2" s="15"/>
      <c r="I2" s="15"/>
      <c r="J2" s="15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 t="s">
        <v>279</v>
      </c>
      <c r="W2" s="9"/>
      <c r="X2" s="9"/>
      <c r="Y2" s="9"/>
      <c r="Z2" s="10"/>
      <c r="AA2" s="10"/>
      <c r="AB2" s="10"/>
      <c r="AC2" s="10"/>
      <c r="AD2" s="10"/>
      <c r="AE2" s="10"/>
      <c r="AF2" s="10"/>
    </row>
    <row r="3" spans="1:32" ht="23.25">
      <c r="A3" s="352"/>
      <c r="B3" s="11"/>
      <c r="C3" s="11"/>
      <c r="D3" s="11"/>
      <c r="E3" s="11"/>
      <c r="F3" s="11"/>
      <c r="G3" s="11"/>
      <c r="H3" s="11"/>
      <c r="I3" s="11"/>
      <c r="J3" s="11"/>
      <c r="K3" s="12"/>
      <c r="L3" s="13"/>
      <c r="M3" s="13"/>
      <c r="N3" s="13"/>
      <c r="O3" s="13"/>
      <c r="P3" s="13"/>
      <c r="Q3" s="13"/>
      <c r="R3" s="13"/>
      <c r="S3" s="13"/>
      <c r="T3" s="13"/>
      <c r="U3" s="13"/>
    </row>
    <row r="4" spans="1:32" ht="22.5">
      <c r="A4" s="353" t="s">
        <v>754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</row>
    <row r="5" spans="1:32" ht="20.25">
      <c r="J5" s="16"/>
      <c r="K5" s="16"/>
      <c r="L5" s="16"/>
      <c r="M5" s="16"/>
      <c r="N5" s="16"/>
      <c r="O5" s="16"/>
      <c r="P5" s="16"/>
      <c r="Q5" s="16"/>
      <c r="S5" s="16"/>
      <c r="U5" s="16"/>
    </row>
    <row r="6" spans="1:32" ht="15.75">
      <c r="J6" s="8"/>
      <c r="K6" s="8"/>
      <c r="L6" s="8"/>
      <c r="M6" s="8"/>
      <c r="N6" s="8"/>
      <c r="O6" s="8"/>
      <c r="P6" s="8"/>
      <c r="Q6" s="8"/>
      <c r="R6" s="8"/>
      <c r="S6" s="8"/>
      <c r="U6" s="8"/>
    </row>
    <row r="7" spans="1:32" ht="15.75"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U7" s="14"/>
    </row>
    <row r="8" spans="1:32" ht="15.75"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U8" s="8"/>
      <c r="V8" s="8"/>
    </row>
    <row r="9" spans="1:32" ht="15.75"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</row>
    <row r="10" spans="1:32" ht="15.75"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</row>
    <row r="11" spans="1:32" ht="15.75"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</row>
    <row r="12" spans="1:32" ht="15.75"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</row>
    <row r="13" spans="1:32" ht="15.75"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</row>
    <row r="14" spans="1:32" ht="15.75"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</row>
    <row r="15" spans="1:32" ht="15.75">
      <c r="B15" s="17"/>
      <c r="R15" s="8"/>
      <c r="S15" s="8"/>
      <c r="T15" s="8"/>
    </row>
    <row r="29" spans="13:26" ht="33.75">
      <c r="M29" s="34"/>
      <c r="N29" s="34"/>
      <c r="O29" s="34"/>
      <c r="P29" s="34"/>
      <c r="Q29" s="34"/>
      <c r="R29" s="34"/>
      <c r="S29" s="35" t="s">
        <v>744</v>
      </c>
      <c r="T29" s="34"/>
      <c r="U29" s="34"/>
      <c r="V29" s="34"/>
      <c r="W29" s="34"/>
      <c r="X29" s="34"/>
      <c r="Y29" s="34"/>
      <c r="Z29" s="34"/>
    </row>
    <row r="30" spans="13:26" ht="33.75">
      <c r="M30" s="34"/>
      <c r="N30" s="34"/>
      <c r="O30" s="34"/>
      <c r="P30" s="34"/>
      <c r="Q30" s="34"/>
      <c r="R30" s="34"/>
      <c r="S30" s="61" t="s">
        <v>772</v>
      </c>
      <c r="T30" s="34"/>
      <c r="U30" s="34"/>
      <c r="V30" s="34"/>
      <c r="W30" s="34"/>
      <c r="X30" s="34"/>
      <c r="Y30" s="34"/>
      <c r="Z30" s="34"/>
    </row>
    <row r="31" spans="13:26" ht="33.75">
      <c r="M31" s="34"/>
      <c r="N31" s="34"/>
      <c r="O31" s="34"/>
      <c r="P31" s="34"/>
      <c r="Q31" s="34"/>
      <c r="R31" s="34"/>
      <c r="S31" s="61" t="s">
        <v>773</v>
      </c>
      <c r="T31" s="34"/>
      <c r="U31" s="34"/>
      <c r="V31" s="34"/>
      <c r="W31" s="34"/>
      <c r="X31" s="34"/>
      <c r="Y31" s="34"/>
      <c r="Z31" s="34"/>
    </row>
    <row r="32" spans="13:26" ht="33.75">
      <c r="M32" s="34"/>
      <c r="N32" s="34"/>
      <c r="O32" s="34"/>
      <c r="P32" s="34"/>
      <c r="Q32" s="34"/>
      <c r="R32" s="34"/>
      <c r="S32" s="354" t="s">
        <v>770</v>
      </c>
      <c r="T32" s="34"/>
      <c r="U32" s="34"/>
      <c r="V32" s="34"/>
      <c r="W32" s="34"/>
      <c r="X32" s="34"/>
      <c r="Y32" s="34"/>
      <c r="Z32" s="34"/>
    </row>
    <row r="33" spans="12:26" ht="33.75">
      <c r="M33" s="34"/>
      <c r="N33" s="34"/>
      <c r="O33" s="34"/>
      <c r="P33" s="34"/>
      <c r="Q33" s="34"/>
      <c r="R33" s="34"/>
      <c r="S33" s="63" t="s">
        <v>614</v>
      </c>
      <c r="T33" s="34"/>
      <c r="U33" s="34"/>
      <c r="V33" s="34"/>
      <c r="W33" s="34"/>
      <c r="X33" s="34"/>
      <c r="Y33" s="34"/>
      <c r="Z33" s="34"/>
    </row>
    <row r="34" spans="12:26" ht="33.75"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</row>
    <row r="35" spans="12:26" ht="33.75">
      <c r="L35" s="18"/>
      <c r="M35" s="34"/>
      <c r="N35" s="34"/>
      <c r="O35" s="36" t="s">
        <v>282</v>
      </c>
      <c r="P35" s="34"/>
      <c r="Q35" s="37" t="s">
        <v>771</v>
      </c>
      <c r="R35" s="34"/>
      <c r="S35" s="38" t="s">
        <v>280</v>
      </c>
      <c r="T35" s="34"/>
      <c r="U35" s="39">
        <v>2022</v>
      </c>
      <c r="V35" s="38" t="s">
        <v>281</v>
      </c>
      <c r="W35" s="34"/>
      <c r="X35" s="34"/>
      <c r="Y35" s="34"/>
      <c r="Z35" s="34"/>
    </row>
  </sheetData>
  <mergeCells count="1">
    <mergeCell ref="Z1:AF1"/>
  </mergeCells>
  <pageMargins left="0.70866141732283472" right="0.70866141732283472" top="0.74803149606299213" bottom="0.74803149606299213" header="0.31496062992125984" footer="0.31496062992125984"/>
  <pageSetup paperSize="8" scale="64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5"/>
  <dimension ref="A1:BT539"/>
  <sheetViews>
    <sheetView showZeros="0" workbookViewId="0">
      <selection activeCell="F7" sqref="F7"/>
    </sheetView>
  </sheetViews>
  <sheetFormatPr defaultRowHeight="15"/>
  <cols>
    <col min="1" max="1" width="6" customWidth="1"/>
    <col min="2" max="2" width="17.7109375" style="81" customWidth="1"/>
    <col min="3" max="3" width="18.7109375" customWidth="1"/>
    <col min="4" max="4" width="18.28515625" customWidth="1"/>
    <col min="5" max="5" width="19.42578125" style="383" customWidth="1"/>
    <col min="6" max="6" width="13.28515625" style="81" customWidth="1"/>
    <col min="7" max="7" width="5.7109375" customWidth="1"/>
    <col min="8" max="8" width="19.85546875" customWidth="1"/>
    <col min="9" max="9" width="17.5703125" customWidth="1"/>
    <col min="10" max="10" width="18.5703125" customWidth="1"/>
    <col min="11" max="11" width="15.42578125" customWidth="1"/>
    <col min="12" max="12" width="11.7109375" customWidth="1"/>
    <col min="13" max="13" width="6.28515625" customWidth="1"/>
    <col min="14" max="17" width="14.28515625" customWidth="1"/>
    <col min="18" max="18" width="12.7109375" customWidth="1"/>
    <col min="19" max="19" width="5.7109375" customWidth="1"/>
    <col min="20" max="22" width="16" customWidth="1"/>
    <col min="23" max="23" width="17.140625" customWidth="1"/>
    <col min="24" max="24" width="16.5703125" customWidth="1"/>
    <col min="25" max="25" width="5" customWidth="1"/>
    <col min="26" max="28" width="17.28515625" customWidth="1"/>
    <col min="29" max="29" width="13.5703125" customWidth="1"/>
    <col min="30" max="30" width="12.85546875" customWidth="1"/>
    <col min="31" max="31" width="7.42578125" customWidth="1"/>
    <col min="32" max="35" width="16.28515625" customWidth="1"/>
    <col min="36" max="36" width="12.85546875" customWidth="1"/>
    <col min="38" max="38" width="21" customWidth="1"/>
  </cols>
  <sheetData>
    <row r="1" spans="1:39" s="628" customFormat="1" ht="49.5" customHeight="1">
      <c r="B1" s="629"/>
      <c r="C1" s="630" t="s">
        <v>604</v>
      </c>
      <c r="D1" s="631" t="s">
        <v>1257</v>
      </c>
      <c r="E1" s="632"/>
      <c r="F1" s="629"/>
      <c r="G1" s="629"/>
      <c r="H1" s="629"/>
      <c r="I1" s="630" t="s">
        <v>604</v>
      </c>
      <c r="J1" s="795" t="s">
        <v>733</v>
      </c>
      <c r="K1" s="629"/>
      <c r="L1" s="629"/>
      <c r="M1" s="629"/>
      <c r="N1" s="629"/>
      <c r="O1" s="630" t="s">
        <v>604</v>
      </c>
      <c r="P1" s="795" t="s">
        <v>734</v>
      </c>
      <c r="Q1" s="629"/>
      <c r="R1" s="629"/>
      <c r="S1" s="629"/>
      <c r="T1" s="629"/>
      <c r="U1" s="630" t="s">
        <v>604</v>
      </c>
      <c r="V1" s="631" t="s">
        <v>679</v>
      </c>
      <c r="W1" s="629"/>
      <c r="X1" s="629"/>
      <c r="Y1" s="629"/>
      <c r="Z1" s="629"/>
      <c r="AA1" s="630" t="s">
        <v>604</v>
      </c>
      <c r="AB1" s="631" t="s">
        <v>680</v>
      </c>
      <c r="AC1" s="629"/>
      <c r="AD1" s="629"/>
      <c r="AE1" s="629"/>
      <c r="AF1" s="629"/>
      <c r="AG1" s="630" t="s">
        <v>604</v>
      </c>
      <c r="AH1" s="631" t="s">
        <v>681</v>
      </c>
      <c r="AI1" s="629"/>
      <c r="AJ1" s="629"/>
    </row>
    <row r="2" spans="1:39" ht="39.75" customHeight="1" thickBot="1">
      <c r="A2" s="1024" t="s">
        <v>762</v>
      </c>
      <c r="B2" s="1024"/>
      <c r="C2" s="1024"/>
      <c r="D2" s="1024"/>
      <c r="E2" s="1024"/>
      <c r="F2" s="1023"/>
      <c r="G2" s="1023" t="s">
        <v>617</v>
      </c>
      <c r="H2" s="1023"/>
      <c r="I2" s="1023"/>
      <c r="J2" s="1023"/>
      <c r="K2" s="1023"/>
      <c r="L2" s="1023"/>
      <c r="M2" s="1023" t="str">
        <f>G2</f>
        <v xml:space="preserve"> перерахування винагород та одноразових видів грошового звбезпечення військовослужбовцям ВМКЦ ПР згідно Договору № OD/628 від 12.05.2003р.</v>
      </c>
      <c r="N2" s="1023"/>
      <c r="O2" s="1023"/>
      <c r="P2" s="1023"/>
      <c r="Q2" s="1023"/>
      <c r="R2" s="1023"/>
      <c r="S2" s="1023" t="str">
        <f>G2</f>
        <v xml:space="preserve"> перерахування винагород та одноразових видів грошового звбезпечення військовослужбовцям ВМКЦ ПР згідно Договору № OD/628 від 12.05.2003р.</v>
      </c>
      <c r="T2" s="1023"/>
      <c r="U2" s="1023"/>
      <c r="V2" s="1023"/>
      <c r="W2" s="1023"/>
      <c r="X2" s="1023"/>
      <c r="Y2" s="1023" t="str">
        <f>G2</f>
        <v xml:space="preserve"> перерахування винагород та одноразових видів грошового звбезпечення військовослужбовцям ВМКЦ ПР згідно Договору № OD/628 від 12.05.2003р.</v>
      </c>
      <c r="Z2" s="1023"/>
      <c r="AA2" s="1023"/>
      <c r="AB2" s="1023"/>
      <c r="AC2" s="1023"/>
      <c r="AD2" s="1023"/>
      <c r="AE2" s="1023" t="str">
        <f>G2</f>
        <v xml:space="preserve"> перерахування винагород та одноразових видів грошового звбезпечення військовослужбовцям ВМКЦ ПР згідно Договору № OD/628 від 12.05.2003р.</v>
      </c>
      <c r="AF2" s="1023"/>
      <c r="AG2" s="1023"/>
      <c r="AH2" s="1023"/>
      <c r="AI2" s="1023"/>
      <c r="AJ2" s="1023"/>
    </row>
    <row r="3" spans="1:39" ht="31.5" customHeight="1" thickBot="1">
      <c r="A3" s="526" t="s">
        <v>289</v>
      </c>
      <c r="B3" s="116" t="s">
        <v>290</v>
      </c>
      <c r="C3" s="65" t="s">
        <v>291</v>
      </c>
      <c r="D3" s="65" t="s">
        <v>292</v>
      </c>
      <c r="E3" s="65" t="s">
        <v>293</v>
      </c>
      <c r="F3" s="536" t="s">
        <v>294</v>
      </c>
      <c r="G3" s="370" t="s">
        <v>428</v>
      </c>
      <c r="H3" s="373" t="s">
        <v>290</v>
      </c>
      <c r="I3" s="71" t="s">
        <v>291</v>
      </c>
      <c r="J3" s="71" t="s">
        <v>292</v>
      </c>
      <c r="K3" s="71" t="s">
        <v>293</v>
      </c>
      <c r="L3" s="21" t="s">
        <v>294</v>
      </c>
      <c r="M3" s="370" t="s">
        <v>428</v>
      </c>
      <c r="N3" s="373" t="s">
        <v>290</v>
      </c>
      <c r="O3" s="71" t="s">
        <v>291</v>
      </c>
      <c r="P3" s="71" t="s">
        <v>292</v>
      </c>
      <c r="Q3" s="71" t="s">
        <v>293</v>
      </c>
      <c r="R3" s="21" t="s">
        <v>294</v>
      </c>
      <c r="S3" s="370" t="s">
        <v>428</v>
      </c>
      <c r="T3" s="373" t="s">
        <v>290</v>
      </c>
      <c r="U3" s="71" t="s">
        <v>291</v>
      </c>
      <c r="V3" s="71" t="s">
        <v>292</v>
      </c>
      <c r="W3" s="71" t="s">
        <v>293</v>
      </c>
      <c r="X3" s="21" t="s">
        <v>294</v>
      </c>
      <c r="Y3" s="370" t="s">
        <v>428</v>
      </c>
      <c r="Z3" s="373" t="s">
        <v>290</v>
      </c>
      <c r="AA3" s="71" t="s">
        <v>291</v>
      </c>
      <c r="AB3" s="71" t="s">
        <v>292</v>
      </c>
      <c r="AC3" s="71" t="s">
        <v>293</v>
      </c>
      <c r="AD3" s="21" t="s">
        <v>294</v>
      </c>
      <c r="AE3" s="370" t="s">
        <v>428</v>
      </c>
      <c r="AF3" s="373" t="s">
        <v>290</v>
      </c>
      <c r="AG3" s="71" t="s">
        <v>291</v>
      </c>
      <c r="AH3" s="71" t="s">
        <v>292</v>
      </c>
      <c r="AI3" s="71" t="s">
        <v>293</v>
      </c>
      <c r="AJ3" s="21" t="s">
        <v>294</v>
      </c>
    </row>
    <row r="4" spans="1:39" ht="18.75" customHeight="1" thickBot="1">
      <c r="A4" s="20">
        <v>1</v>
      </c>
      <c r="B4" s="109" t="str">
        <f ca="1">INDIRECT("Відомість!dl"&amp;ROW())</f>
        <v>Яцкевич</v>
      </c>
      <c r="C4" s="22" t="str">
        <f ca="1">INDIRECT("Відомість!dm"&amp;ROW())</f>
        <v>Юрій</v>
      </c>
      <c r="D4" s="22" t="str">
        <f ca="1">INDIRECT("Відомість!dn"&amp;ROW())</f>
        <v>Ярославович</v>
      </c>
      <c r="E4" s="349">
        <f ca="1">INDIRECT("Відомість!do"&amp;ROW())</f>
        <v>3014510532</v>
      </c>
      <c r="F4" s="537">
        <f ca="1">IF(B4=0,0,INDIRECT("Відомість!dg"&amp;ROW()))</f>
        <v>25817.35</v>
      </c>
      <c r="G4" s="20">
        <v>1</v>
      </c>
      <c r="H4" s="109" t="str">
        <f ca="1">INDIRECT("Відомість!dl"&amp;ROW())</f>
        <v>Яцкевич</v>
      </c>
      <c r="I4" s="22" t="str">
        <f ca="1">INDIRECT("Відомість!dm"&amp;ROW())</f>
        <v>Юрій</v>
      </c>
      <c r="J4" s="22" t="str">
        <f ca="1">INDIRECT("Відомість!dn"&amp;ROW())</f>
        <v>Ярославович</v>
      </c>
      <c r="K4" s="349">
        <f ca="1">INDIRECT("Відомість!do"&amp;ROW())</f>
        <v>3014510532</v>
      </c>
      <c r="L4" s="375">
        <f t="shared" ref="L4:L67" ca="1" si="0">INDIRECT("Озд!AW"&amp;ROW()+4)</f>
        <v>0</v>
      </c>
      <c r="M4" s="20">
        <v>1</v>
      </c>
      <c r="N4" s="374" t="str">
        <f t="shared" ref="N4:N67" ca="1" si="1">INDIRECT("Відомість!dk"&amp;ROW())</f>
        <v>Яцкевич Ю.Я.</v>
      </c>
      <c r="O4" s="374" t="str">
        <f t="shared" ref="O4:O67" ca="1" si="2">INDIRECT("Відомість!dl"&amp;ROW())</f>
        <v>Яцкевич</v>
      </c>
      <c r="P4" s="374" t="str">
        <f t="shared" ref="P4:P67" ca="1" si="3">INDIRECT("Відомість!dm"&amp;ROW())</f>
        <v>Юрій</v>
      </c>
      <c r="Q4" s="374" t="str">
        <f t="shared" ref="Q4:Q67" ca="1" si="4">INDIRECT("Відомість!dN"&amp;ROW())</f>
        <v>Ярославович</v>
      </c>
      <c r="R4" s="375">
        <f t="shared" ref="R4:R67" ca="1" si="5">INDIRECT("Озд!BW"&amp;ROW()+4)</f>
        <v>0</v>
      </c>
      <c r="S4" s="20">
        <v>1</v>
      </c>
      <c r="T4" s="109" t="str">
        <f ca="1">INDIRECT("Відомість!dl"&amp;ROW())</f>
        <v>Яцкевич</v>
      </c>
      <c r="U4" s="22" t="str">
        <f ca="1">INDIRECT("Відомість!dm"&amp;ROW())</f>
        <v>Юрій</v>
      </c>
      <c r="V4" s="22" t="str">
        <f ca="1">INDIRECT("Відомість!dn"&amp;ROW())</f>
        <v>Ярославович</v>
      </c>
      <c r="W4" s="349">
        <f ca="1">INDIRECT("Відомість!do"&amp;ROW())</f>
        <v>3014510532</v>
      </c>
      <c r="X4" s="375">
        <f t="shared" ref="X4:X67" ca="1" si="6">INDIRECT("Озд!CW"&amp;ROW()+4)</f>
        <v>0</v>
      </c>
      <c r="Y4" s="20">
        <v>1</v>
      </c>
      <c r="Z4" s="109" t="str">
        <f ca="1">INDIRECT("Відомість!dl"&amp;ROW())</f>
        <v>Яцкевич</v>
      </c>
      <c r="AA4" s="22" t="str">
        <f ca="1">INDIRECT("Відомість!dm"&amp;ROW())</f>
        <v>Юрій</v>
      </c>
      <c r="AB4" s="22" t="str">
        <f ca="1">INDIRECT("Відомість!dn"&amp;ROW())</f>
        <v>Ярославович</v>
      </c>
      <c r="AC4" s="349">
        <f ca="1">INDIRECT("Відомість!do"&amp;ROW())</f>
        <v>3014510532</v>
      </c>
      <c r="AD4" s="375">
        <f t="shared" ref="AD4:AD67" ca="1" si="7">INDIRECT("Озд!DW"&amp;ROW()+4)</f>
        <v>0</v>
      </c>
      <c r="AE4" s="20">
        <v>1</v>
      </c>
      <c r="AF4" s="109" t="str">
        <f ca="1">INDIRECT("Відомість!dl"&amp;ROW())</f>
        <v>Яцкевич</v>
      </c>
      <c r="AG4" s="22" t="str">
        <f ca="1">INDIRECT("Відомість!dm"&amp;ROW())</f>
        <v>Юрій</v>
      </c>
      <c r="AH4" s="22" t="str">
        <f ca="1">INDIRECT("Відомість!dn"&amp;ROW())</f>
        <v>Ярославович</v>
      </c>
      <c r="AI4" s="349">
        <f ca="1">INDIRECT("Відомість!do"&amp;ROW())</f>
        <v>3014510532</v>
      </c>
      <c r="AJ4" s="375">
        <f t="shared" ref="AJ4:AJ67" ca="1" si="8">INDIRECT("Озд!EW"&amp;ROW()+4)</f>
        <v>0</v>
      </c>
      <c r="AL4" s="421">
        <v>25817.35</v>
      </c>
      <c r="AM4" s="19">
        <f ca="1">F4-AL4</f>
        <v>0</v>
      </c>
    </row>
    <row r="5" spans="1:39" ht="18.75" customHeight="1" thickBot="1">
      <c r="A5" s="20">
        <f ca="1">IF(F5&lt;&gt;0,MAX($A$4:A4)+1,"")</f>
        <v>2</v>
      </c>
      <c r="B5" s="109" t="str">
        <f t="shared" ref="B5:B68" ca="1" si="9">INDIRECT("Відомість!dl"&amp;ROW())</f>
        <v>Міронов</v>
      </c>
      <c r="C5" s="22" t="str">
        <f t="shared" ref="C5:C68" ca="1" si="10">INDIRECT("Відомість!dm"&amp;ROW())</f>
        <v>Олександр</v>
      </c>
      <c r="D5" s="22" t="str">
        <f t="shared" ref="D5:D68" ca="1" si="11">INDIRECT("Відомість!dn"&amp;ROW())</f>
        <v>Костянтинович</v>
      </c>
      <c r="E5" s="349">
        <f t="shared" ref="E5:E68" ca="1" si="12">INDIRECT("Відомість!do"&amp;ROW())</f>
        <v>2717119233</v>
      </c>
      <c r="F5" s="537">
        <f t="shared" ref="F5:F68" ca="1" si="13">IF(B5=0,0,INDIRECT("Відомість!dg"&amp;ROW()))</f>
        <v>24752.95</v>
      </c>
      <c r="G5" s="20" t="str">
        <f ca="1">IF(L5&lt;&gt;0,MAX($G$4:G4)+1,"")</f>
        <v/>
      </c>
      <c r="H5" s="109" t="str">
        <f t="shared" ref="H5:H68" ca="1" si="14">INDIRECT("Відомість!dl"&amp;ROW())</f>
        <v>Міронов</v>
      </c>
      <c r="I5" s="22" t="str">
        <f t="shared" ref="I5:I68" ca="1" si="15">INDIRECT("Відомість!dm"&amp;ROW())</f>
        <v>Олександр</v>
      </c>
      <c r="J5" s="22" t="str">
        <f t="shared" ref="J5:J68" ca="1" si="16">INDIRECT("Відомість!dn"&amp;ROW())</f>
        <v>Костянтинович</v>
      </c>
      <c r="K5" s="349">
        <f t="shared" ref="K5:K68" ca="1" si="17">INDIRECT("Відомість!do"&amp;ROW())</f>
        <v>2717119233</v>
      </c>
      <c r="L5" s="375">
        <f t="shared" ca="1" si="0"/>
        <v>0</v>
      </c>
      <c r="M5" s="20" t="str">
        <f ca="1">IF(R5&lt;&gt;0,MAX($M$4:M4)+1,"")</f>
        <v/>
      </c>
      <c r="N5" s="374" t="str">
        <f t="shared" ca="1" si="1"/>
        <v>Міронов О.К.</v>
      </c>
      <c r="O5" s="374" t="str">
        <f t="shared" ca="1" si="2"/>
        <v>Міронов</v>
      </c>
      <c r="P5" s="374" t="str">
        <f t="shared" ca="1" si="3"/>
        <v>Олександр</v>
      </c>
      <c r="Q5" s="374" t="str">
        <f t="shared" ca="1" si="4"/>
        <v>Костянтинович</v>
      </c>
      <c r="R5" s="375">
        <f t="shared" ca="1" si="5"/>
        <v>0</v>
      </c>
      <c r="S5" s="20" t="str">
        <f ca="1">IF(X5&lt;&gt;0,MAX($S$4:S4)+1,"")</f>
        <v/>
      </c>
      <c r="T5" s="109" t="str">
        <f t="shared" ref="T5:T68" ca="1" si="18">INDIRECT("Відомість!dl"&amp;ROW())</f>
        <v>Міронов</v>
      </c>
      <c r="U5" s="22" t="str">
        <f t="shared" ref="U5:U68" ca="1" si="19">INDIRECT("Відомість!dm"&amp;ROW())</f>
        <v>Олександр</v>
      </c>
      <c r="V5" s="22" t="str">
        <f t="shared" ref="V5:V68" ca="1" si="20">INDIRECT("Відомість!dn"&amp;ROW())</f>
        <v>Костянтинович</v>
      </c>
      <c r="W5" s="349">
        <f t="shared" ref="W5:W68" ca="1" si="21">INDIRECT("Відомість!do"&amp;ROW())</f>
        <v>2717119233</v>
      </c>
      <c r="X5" s="375">
        <f t="shared" ca="1" si="6"/>
        <v>0</v>
      </c>
      <c r="Y5" s="20" t="str">
        <f ca="1">IF(AD5&lt;&gt;0,MAX(Y$4:$GY4)+1,"")</f>
        <v/>
      </c>
      <c r="Z5" s="109" t="str">
        <f t="shared" ref="Z5:Z68" ca="1" si="22">INDIRECT("Відомість!dl"&amp;ROW())</f>
        <v>Міронов</v>
      </c>
      <c r="AA5" s="22" t="str">
        <f t="shared" ref="AA5:AA68" ca="1" si="23">INDIRECT("Відомість!dm"&amp;ROW())</f>
        <v>Олександр</v>
      </c>
      <c r="AB5" s="22" t="str">
        <f t="shared" ref="AB5:AB68" ca="1" si="24">INDIRECT("Відомість!dn"&amp;ROW())</f>
        <v>Костянтинович</v>
      </c>
      <c r="AC5" s="349">
        <f t="shared" ref="AC5:AC68" ca="1" si="25">INDIRECT("Відомість!do"&amp;ROW())</f>
        <v>2717119233</v>
      </c>
      <c r="AD5" s="375">
        <f t="shared" ca="1" si="7"/>
        <v>0</v>
      </c>
      <c r="AE5" s="20" t="str">
        <f ca="1">IF(AJ5&lt;&gt;0,MAX($E$4:AE4)+1,"")</f>
        <v/>
      </c>
      <c r="AF5" s="109" t="str">
        <f t="shared" ref="AF5:AF68" ca="1" si="26">INDIRECT("Відомість!dl"&amp;ROW())</f>
        <v>Міронов</v>
      </c>
      <c r="AG5" s="22" t="str">
        <f t="shared" ref="AG5:AG68" ca="1" si="27">INDIRECT("Відомість!dm"&amp;ROW())</f>
        <v>Олександр</v>
      </c>
      <c r="AH5" s="22" t="str">
        <f t="shared" ref="AH5:AH68" ca="1" si="28">INDIRECT("Відомість!dn"&amp;ROW())</f>
        <v>Костянтинович</v>
      </c>
      <c r="AI5" s="349">
        <f t="shared" ref="AI5:AI68" ca="1" si="29">INDIRECT("Відомість!do"&amp;ROW())</f>
        <v>2717119233</v>
      </c>
      <c r="AJ5" s="375">
        <f t="shared" ca="1" si="8"/>
        <v>0</v>
      </c>
      <c r="AL5" s="421">
        <v>24752.95</v>
      </c>
      <c r="AM5" s="19">
        <f ca="1">F5-AL5</f>
        <v>0</v>
      </c>
    </row>
    <row r="6" spans="1:39" ht="18.75" customHeight="1" thickBot="1">
      <c r="A6" s="20" t="str">
        <f ca="1">IF(F6&lt;&gt;0,MAX($A$4:A5)+1,"")</f>
        <v/>
      </c>
      <c r="B6" s="109">
        <f t="shared" ca="1" si="9"/>
        <v>0</v>
      </c>
      <c r="C6" s="22">
        <f t="shared" ca="1" si="10"/>
        <v>0</v>
      </c>
      <c r="D6" s="22">
        <f t="shared" ca="1" si="11"/>
        <v>0</v>
      </c>
      <c r="E6" s="349">
        <f t="shared" ca="1" si="12"/>
        <v>0</v>
      </c>
      <c r="F6" s="537">
        <f t="shared" ca="1" si="13"/>
        <v>0</v>
      </c>
      <c r="G6" s="20" t="str">
        <f ca="1">IF(L6&lt;&gt;0,MAX($G$4:G5)+1,"")</f>
        <v/>
      </c>
      <c r="H6" s="109">
        <f t="shared" ca="1" si="14"/>
        <v>0</v>
      </c>
      <c r="I6" s="22">
        <f t="shared" ca="1" si="15"/>
        <v>0</v>
      </c>
      <c r="J6" s="22">
        <f t="shared" ca="1" si="16"/>
        <v>0</v>
      </c>
      <c r="K6" s="349">
        <f t="shared" ca="1" si="17"/>
        <v>0</v>
      </c>
      <c r="L6" s="375">
        <f t="shared" ca="1" si="0"/>
        <v>0</v>
      </c>
      <c r="M6" s="20" t="str">
        <f ca="1">IF(R6&lt;&gt;0,MAX($M$4:M5)+1,"")</f>
        <v/>
      </c>
      <c r="N6" s="374" t="str">
        <f t="shared" ca="1" si="1"/>
        <v>ВАКАНТ</v>
      </c>
      <c r="O6" s="374">
        <f t="shared" ca="1" si="2"/>
        <v>0</v>
      </c>
      <c r="P6" s="374">
        <f t="shared" ca="1" si="3"/>
        <v>0</v>
      </c>
      <c r="Q6" s="374">
        <f t="shared" ca="1" si="4"/>
        <v>0</v>
      </c>
      <c r="R6" s="375">
        <f t="shared" ca="1" si="5"/>
        <v>0</v>
      </c>
      <c r="S6" s="20" t="str">
        <f ca="1">IF(X6&lt;&gt;0,MAX($S$4:S5)+1,"")</f>
        <v/>
      </c>
      <c r="T6" s="109">
        <f t="shared" ca="1" si="18"/>
        <v>0</v>
      </c>
      <c r="U6" s="22">
        <f t="shared" ca="1" si="19"/>
        <v>0</v>
      </c>
      <c r="V6" s="22">
        <f t="shared" ca="1" si="20"/>
        <v>0</v>
      </c>
      <c r="W6" s="349">
        <f t="shared" ca="1" si="21"/>
        <v>0</v>
      </c>
      <c r="X6" s="375">
        <f t="shared" ca="1" si="6"/>
        <v>0</v>
      </c>
      <c r="Y6" s="20" t="str">
        <f ca="1">IF(AD6&lt;&gt;0,MAX(Y$4:$GY5)+1,"")</f>
        <v/>
      </c>
      <c r="Z6" s="109">
        <f t="shared" ca="1" si="22"/>
        <v>0</v>
      </c>
      <c r="AA6" s="22">
        <f t="shared" ca="1" si="23"/>
        <v>0</v>
      </c>
      <c r="AB6" s="22">
        <f t="shared" ca="1" si="24"/>
        <v>0</v>
      </c>
      <c r="AC6" s="349">
        <f t="shared" ca="1" si="25"/>
        <v>0</v>
      </c>
      <c r="AD6" s="375">
        <f t="shared" ca="1" si="7"/>
        <v>0</v>
      </c>
      <c r="AE6" s="20" t="str">
        <f ca="1">IF(AJ6&lt;&gt;0,MAX($E$4:AE5)+1,"")</f>
        <v/>
      </c>
      <c r="AF6" s="109">
        <f t="shared" ca="1" si="26"/>
        <v>0</v>
      </c>
      <c r="AG6" s="22">
        <f t="shared" ca="1" si="27"/>
        <v>0</v>
      </c>
      <c r="AH6" s="22">
        <f t="shared" ca="1" si="28"/>
        <v>0</v>
      </c>
      <c r="AI6" s="349">
        <f t="shared" ca="1" si="29"/>
        <v>0</v>
      </c>
      <c r="AJ6" s="375">
        <f t="shared" ca="1" si="8"/>
        <v>0</v>
      </c>
      <c r="AL6" s="421">
        <v>19871.5</v>
      </c>
    </row>
    <row r="7" spans="1:39" ht="18.75" customHeight="1" thickBot="1">
      <c r="A7" s="20" t="str">
        <f ca="1">IF(F7&lt;&gt;0,MAX($A$4:A6)+1,"")</f>
        <v/>
      </c>
      <c r="B7" s="109">
        <f t="shared" ca="1" si="9"/>
        <v>0</v>
      </c>
      <c r="C7" s="22">
        <f t="shared" ca="1" si="10"/>
        <v>0</v>
      </c>
      <c r="D7" s="22">
        <f t="shared" ca="1" si="11"/>
        <v>0</v>
      </c>
      <c r="E7" s="349">
        <f t="shared" ca="1" si="12"/>
        <v>0</v>
      </c>
      <c r="F7" s="537">
        <f t="shared" ca="1" si="13"/>
        <v>0</v>
      </c>
      <c r="G7" s="20" t="str">
        <f ca="1">IF(L7&lt;&gt;0,MAX($G$4:G6)+1,"")</f>
        <v/>
      </c>
      <c r="H7" s="109">
        <f t="shared" ca="1" si="14"/>
        <v>0</v>
      </c>
      <c r="I7" s="22">
        <f t="shared" ca="1" si="15"/>
        <v>0</v>
      </c>
      <c r="J7" s="22">
        <f t="shared" ca="1" si="16"/>
        <v>0</v>
      </c>
      <c r="K7" s="349">
        <f t="shared" ca="1" si="17"/>
        <v>0</v>
      </c>
      <c r="L7" s="375">
        <f t="shared" ca="1" si="0"/>
        <v>0</v>
      </c>
      <c r="M7" s="20" t="str">
        <f ca="1">IF(R7&lt;&gt;0,MAX($M$4:M6)+1,"")</f>
        <v/>
      </c>
      <c r="N7" s="374">
        <f t="shared" ca="1" si="1"/>
        <v>0</v>
      </c>
      <c r="O7" s="374">
        <f t="shared" ca="1" si="2"/>
        <v>0</v>
      </c>
      <c r="P7" s="374">
        <f t="shared" ca="1" si="3"/>
        <v>0</v>
      </c>
      <c r="Q7" s="374">
        <f t="shared" ca="1" si="4"/>
        <v>0</v>
      </c>
      <c r="R7" s="375">
        <f t="shared" ca="1" si="5"/>
        <v>0</v>
      </c>
      <c r="S7" s="20" t="str">
        <f ca="1">IF(X7&lt;&gt;0,MAX($S$4:S6)+1,"")</f>
        <v/>
      </c>
      <c r="T7" s="109">
        <f t="shared" ca="1" si="18"/>
        <v>0</v>
      </c>
      <c r="U7" s="22">
        <f t="shared" ca="1" si="19"/>
        <v>0</v>
      </c>
      <c r="V7" s="22">
        <f t="shared" ca="1" si="20"/>
        <v>0</v>
      </c>
      <c r="W7" s="349">
        <f t="shared" ca="1" si="21"/>
        <v>0</v>
      </c>
      <c r="X7" s="375">
        <f t="shared" ca="1" si="6"/>
        <v>0</v>
      </c>
      <c r="Y7" s="20" t="str">
        <f ca="1">IF(AD7&lt;&gt;0,MAX(Y$4:$GY6)+1,"")</f>
        <v/>
      </c>
      <c r="Z7" s="109">
        <f t="shared" ca="1" si="22"/>
        <v>0</v>
      </c>
      <c r="AA7" s="22">
        <f t="shared" ca="1" si="23"/>
        <v>0</v>
      </c>
      <c r="AB7" s="22">
        <f t="shared" ca="1" si="24"/>
        <v>0</v>
      </c>
      <c r="AC7" s="349">
        <f t="shared" ca="1" si="25"/>
        <v>0</v>
      </c>
      <c r="AD7" s="375">
        <f t="shared" ca="1" si="7"/>
        <v>0</v>
      </c>
      <c r="AE7" s="20" t="str">
        <f ca="1">IF(AJ7&lt;&gt;0,MAX($E$4:AE6)+1,"")</f>
        <v/>
      </c>
      <c r="AF7" s="109">
        <f t="shared" ca="1" si="26"/>
        <v>0</v>
      </c>
      <c r="AG7" s="22">
        <f t="shared" ca="1" si="27"/>
        <v>0</v>
      </c>
      <c r="AH7" s="22">
        <f t="shared" ca="1" si="28"/>
        <v>0</v>
      </c>
      <c r="AI7" s="349">
        <f t="shared" ca="1" si="29"/>
        <v>0</v>
      </c>
      <c r="AJ7" s="375">
        <f t="shared" ca="1" si="8"/>
        <v>0</v>
      </c>
      <c r="AL7" s="421">
        <v>22145.279999999999</v>
      </c>
    </row>
    <row r="8" spans="1:39" ht="18.75" customHeight="1" thickBot="1">
      <c r="A8" s="20">
        <f ca="1">IF(F8&lt;&gt;0,MAX($A$4:A7)+1,"")</f>
        <v>3</v>
      </c>
      <c r="B8" s="109" t="str">
        <f t="shared" ca="1" si="9"/>
        <v>Кілівник</v>
      </c>
      <c r="C8" s="22" t="str">
        <f t="shared" ca="1" si="10"/>
        <v>Ростислав</v>
      </c>
      <c r="D8" s="22" t="str">
        <f t="shared" ca="1" si="11"/>
        <v>Євгенович</v>
      </c>
      <c r="E8" s="349">
        <f t="shared" ca="1" si="12"/>
        <v>3557913291</v>
      </c>
      <c r="F8" s="537">
        <f t="shared" ca="1" si="13"/>
        <v>19871.5</v>
      </c>
      <c r="G8" s="20" t="str">
        <f ca="1">IF(L8&lt;&gt;0,MAX($G$4:G7)+1,"")</f>
        <v/>
      </c>
      <c r="H8" s="109" t="str">
        <f t="shared" ca="1" si="14"/>
        <v>Кілівник</v>
      </c>
      <c r="I8" s="22" t="str">
        <f t="shared" ca="1" si="15"/>
        <v>Ростислав</v>
      </c>
      <c r="J8" s="22" t="str">
        <f t="shared" ca="1" si="16"/>
        <v>Євгенович</v>
      </c>
      <c r="K8" s="349">
        <f t="shared" ca="1" si="17"/>
        <v>3557913291</v>
      </c>
      <c r="L8" s="375">
        <f t="shared" ca="1" si="0"/>
        <v>0</v>
      </c>
      <c r="M8" s="20" t="str">
        <f ca="1">IF(R8&lt;&gt;0,MAX($M$4:M7)+1,"")</f>
        <v/>
      </c>
      <c r="N8" s="374" t="str">
        <f t="shared" ca="1" si="1"/>
        <v>Кілівник Р.Є.</v>
      </c>
      <c r="O8" s="374" t="str">
        <f t="shared" ca="1" si="2"/>
        <v>Кілівник</v>
      </c>
      <c r="P8" s="374" t="str">
        <f t="shared" ca="1" si="3"/>
        <v>Ростислав</v>
      </c>
      <c r="Q8" s="374" t="str">
        <f t="shared" ca="1" si="4"/>
        <v>Євгенович</v>
      </c>
      <c r="R8" s="375">
        <f t="shared" ca="1" si="5"/>
        <v>0</v>
      </c>
      <c r="S8" s="20" t="str">
        <f ca="1">IF(X8&lt;&gt;0,MAX($S$4:S7)+1,"")</f>
        <v/>
      </c>
      <c r="T8" s="109" t="str">
        <f t="shared" ca="1" si="18"/>
        <v>Кілівник</v>
      </c>
      <c r="U8" s="22" t="str">
        <f t="shared" ca="1" si="19"/>
        <v>Ростислав</v>
      </c>
      <c r="V8" s="22" t="str">
        <f t="shared" ca="1" si="20"/>
        <v>Євгенович</v>
      </c>
      <c r="W8" s="349">
        <f t="shared" ca="1" si="21"/>
        <v>3557913291</v>
      </c>
      <c r="X8" s="375">
        <f t="shared" ca="1" si="6"/>
        <v>0</v>
      </c>
      <c r="Y8" s="20" t="str">
        <f ca="1">IF(AD8&lt;&gt;0,MAX(Y$4:$GY7)+1,"")</f>
        <v/>
      </c>
      <c r="Z8" s="109" t="str">
        <f t="shared" ca="1" si="22"/>
        <v>Кілівник</v>
      </c>
      <c r="AA8" s="22" t="str">
        <f t="shared" ca="1" si="23"/>
        <v>Ростислав</v>
      </c>
      <c r="AB8" s="22" t="str">
        <f t="shared" ca="1" si="24"/>
        <v>Євгенович</v>
      </c>
      <c r="AC8" s="349">
        <f t="shared" ca="1" si="25"/>
        <v>3557913291</v>
      </c>
      <c r="AD8" s="375">
        <f t="shared" ca="1" si="7"/>
        <v>0</v>
      </c>
      <c r="AE8" s="20" t="str">
        <f ca="1">IF(AJ8&lt;&gt;0,MAX($E$4:AE7)+1,"")</f>
        <v/>
      </c>
      <c r="AF8" s="109" t="str">
        <f t="shared" ca="1" si="26"/>
        <v>Кілівник</v>
      </c>
      <c r="AG8" s="22" t="str">
        <f t="shared" ca="1" si="27"/>
        <v>Ростислав</v>
      </c>
      <c r="AH8" s="22" t="str">
        <f t="shared" ca="1" si="28"/>
        <v>Євгенович</v>
      </c>
      <c r="AI8" s="349">
        <f t="shared" ca="1" si="29"/>
        <v>3557913291</v>
      </c>
      <c r="AJ8" s="375">
        <f t="shared" ca="1" si="8"/>
        <v>0</v>
      </c>
      <c r="AL8" s="421">
        <v>24076.639999999999</v>
      </c>
      <c r="AM8" s="19">
        <f t="shared" ref="AM8:AM9" ca="1" si="30">F8-AL8</f>
        <v>-4205.1400000000003</v>
      </c>
    </row>
    <row r="9" spans="1:39" ht="18.75" customHeight="1" thickBot="1">
      <c r="A9" s="20">
        <f ca="1">IF(F9&lt;&gt;0,MAX($A$4:A8)+1,"")</f>
        <v>4</v>
      </c>
      <c r="B9" s="109" t="str">
        <f t="shared" ca="1" si="9"/>
        <v>Івашов</v>
      </c>
      <c r="C9" s="22" t="str">
        <f t="shared" ca="1" si="10"/>
        <v>Сергій</v>
      </c>
      <c r="D9" s="22" t="str">
        <f t="shared" ca="1" si="11"/>
        <v>Олександрович</v>
      </c>
      <c r="E9" s="349">
        <f t="shared" ca="1" si="12"/>
        <v>3222406233</v>
      </c>
      <c r="F9" s="537">
        <f t="shared" ca="1" si="13"/>
        <v>22145.279999999999</v>
      </c>
      <c r="G9" s="20" t="str">
        <f ca="1">IF(L9&lt;&gt;0,MAX($G$4:G8)+1,"")</f>
        <v/>
      </c>
      <c r="H9" s="109" t="str">
        <f t="shared" ca="1" si="14"/>
        <v>Івашов</v>
      </c>
      <c r="I9" s="22" t="str">
        <f t="shared" ca="1" si="15"/>
        <v>Сергій</v>
      </c>
      <c r="J9" s="22" t="str">
        <f t="shared" ca="1" si="16"/>
        <v>Олександрович</v>
      </c>
      <c r="K9" s="349">
        <f t="shared" ca="1" si="17"/>
        <v>3222406233</v>
      </c>
      <c r="L9" s="375">
        <f t="shared" ca="1" si="0"/>
        <v>0</v>
      </c>
      <c r="M9" s="20" t="str">
        <f ca="1">IF(R9&lt;&gt;0,MAX($M$4:M8)+1,"")</f>
        <v/>
      </c>
      <c r="N9" s="374" t="str">
        <f t="shared" ca="1" si="1"/>
        <v>Івашов С.О.</v>
      </c>
      <c r="O9" s="374" t="str">
        <f t="shared" ca="1" si="2"/>
        <v>Івашов</v>
      </c>
      <c r="P9" s="374" t="str">
        <f t="shared" ca="1" si="3"/>
        <v>Сергій</v>
      </c>
      <c r="Q9" s="374" t="str">
        <f t="shared" ca="1" si="4"/>
        <v>Олександрович</v>
      </c>
      <c r="R9" s="375">
        <f t="shared" ca="1" si="5"/>
        <v>0</v>
      </c>
      <c r="S9" s="20" t="str">
        <f ca="1">IF(X9&lt;&gt;0,MAX($S$4:S8)+1,"")</f>
        <v/>
      </c>
      <c r="T9" s="109" t="str">
        <f t="shared" ca="1" si="18"/>
        <v>Івашов</v>
      </c>
      <c r="U9" s="22" t="str">
        <f t="shared" ca="1" si="19"/>
        <v>Сергій</v>
      </c>
      <c r="V9" s="22" t="str">
        <f t="shared" ca="1" si="20"/>
        <v>Олександрович</v>
      </c>
      <c r="W9" s="349">
        <f t="shared" ca="1" si="21"/>
        <v>3222406233</v>
      </c>
      <c r="X9" s="375">
        <f t="shared" ca="1" si="6"/>
        <v>0</v>
      </c>
      <c r="Y9" s="20" t="str">
        <f ca="1">IF(AD9&lt;&gt;0,MAX(Y$4:$GY8)+1,"")</f>
        <v/>
      </c>
      <c r="Z9" s="109" t="str">
        <f t="shared" ca="1" si="22"/>
        <v>Івашов</v>
      </c>
      <c r="AA9" s="22" t="str">
        <f t="shared" ca="1" si="23"/>
        <v>Сергій</v>
      </c>
      <c r="AB9" s="22" t="str">
        <f t="shared" ca="1" si="24"/>
        <v>Олександрович</v>
      </c>
      <c r="AC9" s="349">
        <f t="shared" ca="1" si="25"/>
        <v>3222406233</v>
      </c>
      <c r="AD9" s="375">
        <f t="shared" ca="1" si="7"/>
        <v>0</v>
      </c>
      <c r="AE9" s="20" t="str">
        <f ca="1">IF(AJ9&lt;&gt;0,MAX($E$4:AE8)+1,"")</f>
        <v/>
      </c>
      <c r="AF9" s="109" t="str">
        <f t="shared" ca="1" si="26"/>
        <v>Івашов</v>
      </c>
      <c r="AG9" s="22" t="str">
        <f t="shared" ca="1" si="27"/>
        <v>Сергій</v>
      </c>
      <c r="AH9" s="22" t="str">
        <f t="shared" ca="1" si="28"/>
        <v>Олександрович</v>
      </c>
      <c r="AI9" s="349">
        <f t="shared" ca="1" si="29"/>
        <v>3222406233</v>
      </c>
      <c r="AJ9" s="375">
        <f t="shared" ca="1" si="8"/>
        <v>0</v>
      </c>
      <c r="AL9" s="421">
        <v>22334.97</v>
      </c>
      <c r="AM9" s="19">
        <f t="shared" ca="1" si="30"/>
        <v>-189.69</v>
      </c>
    </row>
    <row r="10" spans="1:39" ht="18.75" customHeight="1" thickBot="1">
      <c r="A10" s="20" t="str">
        <f ca="1">IF(F10&lt;&gt;0,MAX($A$4:A9)+1,"")</f>
        <v/>
      </c>
      <c r="B10" s="109">
        <f t="shared" ca="1" si="9"/>
        <v>0</v>
      </c>
      <c r="C10" s="22">
        <f t="shared" ca="1" si="10"/>
        <v>0</v>
      </c>
      <c r="D10" s="22">
        <f t="shared" ca="1" si="11"/>
        <v>0</v>
      </c>
      <c r="E10" s="349">
        <f t="shared" ca="1" si="12"/>
        <v>0</v>
      </c>
      <c r="F10" s="537">
        <f t="shared" ca="1" si="13"/>
        <v>0</v>
      </c>
      <c r="G10" s="20" t="str">
        <f ca="1">IF(L10&lt;&gt;0,MAX($G$4:G9)+1,"")</f>
        <v/>
      </c>
      <c r="H10" s="109">
        <f t="shared" ca="1" si="14"/>
        <v>0</v>
      </c>
      <c r="I10" s="22">
        <f t="shared" ca="1" si="15"/>
        <v>0</v>
      </c>
      <c r="J10" s="22">
        <f t="shared" ca="1" si="16"/>
        <v>0</v>
      </c>
      <c r="K10" s="349">
        <f t="shared" ca="1" si="17"/>
        <v>0</v>
      </c>
      <c r="L10" s="375">
        <f t="shared" ca="1" si="0"/>
        <v>0</v>
      </c>
      <c r="M10" s="20" t="str">
        <f ca="1">IF(R10&lt;&gt;0,MAX($M$4:M9)+1,"")</f>
        <v/>
      </c>
      <c r="N10" s="374" t="str">
        <f t="shared" ca="1" si="1"/>
        <v xml:space="preserve"> </v>
      </c>
      <c r="O10" s="374">
        <f t="shared" ca="1" si="2"/>
        <v>0</v>
      </c>
      <c r="P10" s="374">
        <f t="shared" ca="1" si="3"/>
        <v>0</v>
      </c>
      <c r="Q10" s="374">
        <f t="shared" ca="1" si="4"/>
        <v>0</v>
      </c>
      <c r="R10" s="375">
        <f t="shared" ca="1" si="5"/>
        <v>0</v>
      </c>
      <c r="S10" s="20" t="str">
        <f ca="1">IF(X10&lt;&gt;0,MAX($S$4:S9)+1,"")</f>
        <v/>
      </c>
      <c r="T10" s="109">
        <f t="shared" ca="1" si="18"/>
        <v>0</v>
      </c>
      <c r="U10" s="22">
        <f t="shared" ca="1" si="19"/>
        <v>0</v>
      </c>
      <c r="V10" s="22">
        <f t="shared" ca="1" si="20"/>
        <v>0</v>
      </c>
      <c r="W10" s="349">
        <f t="shared" ca="1" si="21"/>
        <v>0</v>
      </c>
      <c r="X10" s="375">
        <f t="shared" ca="1" si="6"/>
        <v>0</v>
      </c>
      <c r="Y10" s="20" t="str">
        <f ca="1">IF(AD10&lt;&gt;0,MAX(Y$4:$GY9)+1,"")</f>
        <v/>
      </c>
      <c r="Z10" s="109">
        <f t="shared" ca="1" si="22"/>
        <v>0</v>
      </c>
      <c r="AA10" s="22">
        <f t="shared" ca="1" si="23"/>
        <v>0</v>
      </c>
      <c r="AB10" s="22">
        <f t="shared" ca="1" si="24"/>
        <v>0</v>
      </c>
      <c r="AC10" s="349">
        <f t="shared" ca="1" si="25"/>
        <v>0</v>
      </c>
      <c r="AD10" s="375">
        <f t="shared" ca="1" si="7"/>
        <v>0</v>
      </c>
      <c r="AE10" s="20" t="str">
        <f ca="1">IF(AJ10&lt;&gt;0,MAX($E$4:AE9)+1,"")</f>
        <v/>
      </c>
      <c r="AF10" s="109">
        <f t="shared" ca="1" si="26"/>
        <v>0</v>
      </c>
      <c r="AG10" s="22">
        <f t="shared" ca="1" si="27"/>
        <v>0</v>
      </c>
      <c r="AH10" s="22">
        <f t="shared" ca="1" si="28"/>
        <v>0</v>
      </c>
      <c r="AI10" s="349">
        <f t="shared" ca="1" si="29"/>
        <v>0</v>
      </c>
      <c r="AJ10" s="375">
        <f t="shared" ca="1" si="8"/>
        <v>0</v>
      </c>
      <c r="AL10" s="421">
        <v>20467.560000000001</v>
      </c>
    </row>
    <row r="11" spans="1:39" ht="18.75" customHeight="1" thickBot="1">
      <c r="A11" s="20">
        <f ca="1">IF(F11&lt;&gt;0,MAX($A$4:A10)+1,"")</f>
        <v>5</v>
      </c>
      <c r="B11" s="109" t="str">
        <f t="shared" ca="1" si="9"/>
        <v>Стелюк</v>
      </c>
      <c r="C11" s="22" t="str">
        <f t="shared" ca="1" si="10"/>
        <v>Роман</v>
      </c>
      <c r="D11" s="22" t="str">
        <f t="shared" ca="1" si="11"/>
        <v>Валерійович</v>
      </c>
      <c r="E11" s="349">
        <f t="shared" ca="1" si="12"/>
        <v>3462006256</v>
      </c>
      <c r="F11" s="537">
        <f t="shared" ca="1" si="13"/>
        <v>24076.639999999999</v>
      </c>
      <c r="G11" s="20" t="str">
        <f ca="1">IF(L11&lt;&gt;0,MAX($G$4:G10)+1,"")</f>
        <v/>
      </c>
      <c r="H11" s="109" t="str">
        <f t="shared" ca="1" si="14"/>
        <v>Стелюк</v>
      </c>
      <c r="I11" s="22" t="str">
        <f t="shared" ca="1" si="15"/>
        <v>Роман</v>
      </c>
      <c r="J11" s="22" t="str">
        <f t="shared" ca="1" si="16"/>
        <v>Валерійович</v>
      </c>
      <c r="K11" s="349">
        <f t="shared" ca="1" si="17"/>
        <v>3462006256</v>
      </c>
      <c r="L11" s="375">
        <f t="shared" ca="1" si="0"/>
        <v>0</v>
      </c>
      <c r="M11" s="20" t="str">
        <f ca="1">IF(R11&lt;&gt;0,MAX($M$4:M10)+1,"")</f>
        <v/>
      </c>
      <c r="N11" s="374" t="str">
        <f t="shared" ca="1" si="1"/>
        <v>Стелюк Р.В.</v>
      </c>
      <c r="O11" s="374" t="str">
        <f t="shared" ca="1" si="2"/>
        <v>Стелюк</v>
      </c>
      <c r="P11" s="374" t="str">
        <f t="shared" ca="1" si="3"/>
        <v>Роман</v>
      </c>
      <c r="Q11" s="374" t="str">
        <f t="shared" ca="1" si="4"/>
        <v>Валерійович</v>
      </c>
      <c r="R11" s="375">
        <f t="shared" ca="1" si="5"/>
        <v>0</v>
      </c>
      <c r="S11" s="20" t="str">
        <f ca="1">IF(X11&lt;&gt;0,MAX($S$4:S10)+1,"")</f>
        <v/>
      </c>
      <c r="T11" s="109" t="str">
        <f t="shared" ca="1" si="18"/>
        <v>Стелюк</v>
      </c>
      <c r="U11" s="22" t="str">
        <f t="shared" ca="1" si="19"/>
        <v>Роман</v>
      </c>
      <c r="V11" s="22" t="str">
        <f t="shared" ca="1" si="20"/>
        <v>Валерійович</v>
      </c>
      <c r="W11" s="349">
        <f t="shared" ca="1" si="21"/>
        <v>3462006256</v>
      </c>
      <c r="X11" s="375">
        <f t="shared" ca="1" si="6"/>
        <v>0</v>
      </c>
      <c r="Y11" s="20" t="str">
        <f ca="1">IF(AD11&lt;&gt;0,MAX(Y$4:$GY10)+1,"")</f>
        <v/>
      </c>
      <c r="Z11" s="109" t="str">
        <f t="shared" ca="1" si="22"/>
        <v>Стелюк</v>
      </c>
      <c r="AA11" s="22" t="str">
        <f t="shared" ca="1" si="23"/>
        <v>Роман</v>
      </c>
      <c r="AB11" s="22" t="str">
        <f t="shared" ca="1" si="24"/>
        <v>Валерійович</v>
      </c>
      <c r="AC11" s="349">
        <f t="shared" ca="1" si="25"/>
        <v>3462006256</v>
      </c>
      <c r="AD11" s="375">
        <f t="shared" ca="1" si="7"/>
        <v>0</v>
      </c>
      <c r="AE11" s="20" t="str">
        <f ca="1">IF(AJ11&lt;&gt;0,MAX($E$4:AE10)+1,"")</f>
        <v/>
      </c>
      <c r="AF11" s="109" t="str">
        <f t="shared" ca="1" si="26"/>
        <v>Стелюк</v>
      </c>
      <c r="AG11" s="22" t="str">
        <f t="shared" ca="1" si="27"/>
        <v>Роман</v>
      </c>
      <c r="AH11" s="22" t="str">
        <f t="shared" ca="1" si="28"/>
        <v>Валерійович</v>
      </c>
      <c r="AI11" s="349">
        <f t="shared" ca="1" si="29"/>
        <v>3462006256</v>
      </c>
      <c r="AJ11" s="375">
        <f t="shared" ca="1" si="8"/>
        <v>0</v>
      </c>
      <c r="AL11" s="421">
        <v>16769.55</v>
      </c>
      <c r="AM11" s="19">
        <f t="shared" ref="AM11:AM12" ca="1" si="31">F11-AL11</f>
        <v>7307.09</v>
      </c>
    </row>
    <row r="12" spans="1:39" ht="18.75" customHeight="1" thickBot="1">
      <c r="A12" s="20">
        <f ca="1">IF(F12&lt;&gt;0,MAX($A$4:A11)+1,"")</f>
        <v>6</v>
      </c>
      <c r="B12" s="109" t="str">
        <f t="shared" ca="1" si="9"/>
        <v>Туркевич</v>
      </c>
      <c r="C12" s="22" t="str">
        <f t="shared" ca="1" si="10"/>
        <v>Олександр</v>
      </c>
      <c r="D12" s="22" t="str">
        <f t="shared" ca="1" si="11"/>
        <v>Юрійович</v>
      </c>
      <c r="E12" s="349">
        <f t="shared" ca="1" si="12"/>
        <v>3596003419</v>
      </c>
      <c r="F12" s="537">
        <f t="shared" ca="1" si="13"/>
        <v>22334.97</v>
      </c>
      <c r="G12" s="20" t="str">
        <f ca="1">IF(L12&lt;&gt;0,MAX($G$4:G11)+1,"")</f>
        <v/>
      </c>
      <c r="H12" s="109" t="str">
        <f t="shared" ca="1" si="14"/>
        <v>Туркевич</v>
      </c>
      <c r="I12" s="22" t="str">
        <f t="shared" ca="1" si="15"/>
        <v>Олександр</v>
      </c>
      <c r="J12" s="22" t="str">
        <f t="shared" ca="1" si="16"/>
        <v>Юрійович</v>
      </c>
      <c r="K12" s="349">
        <f t="shared" ca="1" si="17"/>
        <v>3596003419</v>
      </c>
      <c r="L12" s="375">
        <f t="shared" ca="1" si="0"/>
        <v>0</v>
      </c>
      <c r="M12" s="20" t="str">
        <f ca="1">IF(R12&lt;&gt;0,MAX($M$4:M11)+1,"")</f>
        <v/>
      </c>
      <c r="N12" s="374" t="str">
        <f t="shared" ca="1" si="1"/>
        <v>Туркевич О.Ю.</v>
      </c>
      <c r="O12" s="374" t="str">
        <f t="shared" ca="1" si="2"/>
        <v>Туркевич</v>
      </c>
      <c r="P12" s="374" t="str">
        <f t="shared" ca="1" si="3"/>
        <v>Олександр</v>
      </c>
      <c r="Q12" s="374" t="str">
        <f t="shared" ca="1" si="4"/>
        <v>Юрійович</v>
      </c>
      <c r="R12" s="375">
        <f t="shared" ca="1" si="5"/>
        <v>0</v>
      </c>
      <c r="S12" s="20" t="str">
        <f ca="1">IF(X12&lt;&gt;0,MAX($S$4:S11)+1,"")</f>
        <v/>
      </c>
      <c r="T12" s="109" t="str">
        <f t="shared" ca="1" si="18"/>
        <v>Туркевич</v>
      </c>
      <c r="U12" s="22" t="str">
        <f t="shared" ca="1" si="19"/>
        <v>Олександр</v>
      </c>
      <c r="V12" s="22" t="str">
        <f t="shared" ca="1" si="20"/>
        <v>Юрійович</v>
      </c>
      <c r="W12" s="349">
        <f t="shared" ca="1" si="21"/>
        <v>3596003419</v>
      </c>
      <c r="X12" s="375">
        <f t="shared" ca="1" si="6"/>
        <v>0</v>
      </c>
      <c r="Y12" s="20" t="str">
        <f ca="1">IF(AD12&lt;&gt;0,MAX(Y$4:$GY11)+1,"")</f>
        <v/>
      </c>
      <c r="Z12" s="109" t="str">
        <f t="shared" ca="1" si="22"/>
        <v>Туркевич</v>
      </c>
      <c r="AA12" s="22" t="str">
        <f t="shared" ca="1" si="23"/>
        <v>Олександр</v>
      </c>
      <c r="AB12" s="22" t="str">
        <f t="shared" ca="1" si="24"/>
        <v>Юрійович</v>
      </c>
      <c r="AC12" s="349">
        <f t="shared" ca="1" si="25"/>
        <v>3596003419</v>
      </c>
      <c r="AD12" s="375">
        <f t="shared" ca="1" si="7"/>
        <v>0</v>
      </c>
      <c r="AE12" s="20" t="str">
        <f ca="1">IF(AJ12&lt;&gt;0,MAX($E$4:AE11)+1,"")</f>
        <v/>
      </c>
      <c r="AF12" s="109" t="str">
        <f t="shared" ca="1" si="26"/>
        <v>Туркевич</v>
      </c>
      <c r="AG12" s="22" t="str">
        <f t="shared" ca="1" si="27"/>
        <v>Олександр</v>
      </c>
      <c r="AH12" s="22" t="str">
        <f t="shared" ca="1" si="28"/>
        <v>Юрійович</v>
      </c>
      <c r="AI12" s="349">
        <f t="shared" ca="1" si="29"/>
        <v>3596003419</v>
      </c>
      <c r="AJ12" s="375">
        <f t="shared" ca="1" si="8"/>
        <v>0</v>
      </c>
      <c r="AL12" s="421">
        <v>20488.95</v>
      </c>
      <c r="AM12" s="19">
        <f t="shared" ca="1" si="31"/>
        <v>1846.02</v>
      </c>
    </row>
    <row r="13" spans="1:39" ht="18.75" customHeight="1" thickBot="1">
      <c r="A13" s="20" t="str">
        <f ca="1">IF(F13&lt;&gt;0,MAX($A$4:A12)+1,"")</f>
        <v/>
      </c>
      <c r="B13" s="109">
        <f t="shared" ca="1" si="9"/>
        <v>0</v>
      </c>
      <c r="C13" s="22">
        <f t="shared" ca="1" si="10"/>
        <v>0</v>
      </c>
      <c r="D13" s="22">
        <f t="shared" ca="1" si="11"/>
        <v>0</v>
      </c>
      <c r="E13" s="349">
        <f t="shared" ca="1" si="12"/>
        <v>0</v>
      </c>
      <c r="F13" s="537">
        <f t="shared" ca="1" si="13"/>
        <v>0</v>
      </c>
      <c r="G13" s="20" t="str">
        <f ca="1">IF(L13&lt;&gt;0,MAX($G$4:G12)+1,"")</f>
        <v/>
      </c>
      <c r="H13" s="109">
        <f t="shared" ca="1" si="14"/>
        <v>0</v>
      </c>
      <c r="I13" s="22">
        <f t="shared" ca="1" si="15"/>
        <v>0</v>
      </c>
      <c r="J13" s="22">
        <f t="shared" ca="1" si="16"/>
        <v>0</v>
      </c>
      <c r="K13" s="349">
        <f t="shared" ca="1" si="17"/>
        <v>0</v>
      </c>
      <c r="L13" s="375">
        <f t="shared" ca="1" si="0"/>
        <v>0</v>
      </c>
      <c r="M13" s="20" t="str">
        <f ca="1">IF(R13&lt;&gt;0,MAX($M$4:M12)+1,"")</f>
        <v/>
      </c>
      <c r="N13" s="374" t="str">
        <f t="shared" ca="1" si="1"/>
        <v>ВАКАНТ</v>
      </c>
      <c r="O13" s="374">
        <f t="shared" ca="1" si="2"/>
        <v>0</v>
      </c>
      <c r="P13" s="374">
        <f t="shared" ca="1" si="3"/>
        <v>0</v>
      </c>
      <c r="Q13" s="374">
        <f t="shared" ca="1" si="4"/>
        <v>0</v>
      </c>
      <c r="R13" s="375">
        <f t="shared" ca="1" si="5"/>
        <v>0</v>
      </c>
      <c r="S13" s="20" t="str">
        <f ca="1">IF(X13&lt;&gt;0,MAX($S$4:S12)+1,"")</f>
        <v/>
      </c>
      <c r="T13" s="109">
        <f t="shared" ca="1" si="18"/>
        <v>0</v>
      </c>
      <c r="U13" s="22">
        <f t="shared" ca="1" si="19"/>
        <v>0</v>
      </c>
      <c r="V13" s="22">
        <f t="shared" ca="1" si="20"/>
        <v>0</v>
      </c>
      <c r="W13" s="349">
        <f t="shared" ca="1" si="21"/>
        <v>0</v>
      </c>
      <c r="X13" s="375">
        <f t="shared" ca="1" si="6"/>
        <v>0</v>
      </c>
      <c r="Y13" s="20" t="str">
        <f ca="1">IF(AD13&lt;&gt;0,MAX(Y$4:$GY12)+1,"")</f>
        <v/>
      </c>
      <c r="Z13" s="109">
        <f t="shared" ca="1" si="22"/>
        <v>0</v>
      </c>
      <c r="AA13" s="22">
        <f t="shared" ca="1" si="23"/>
        <v>0</v>
      </c>
      <c r="AB13" s="22">
        <f t="shared" ca="1" si="24"/>
        <v>0</v>
      </c>
      <c r="AC13" s="349">
        <f t="shared" ca="1" si="25"/>
        <v>0</v>
      </c>
      <c r="AD13" s="375">
        <f t="shared" ca="1" si="7"/>
        <v>0</v>
      </c>
      <c r="AE13" s="20" t="str">
        <f ca="1">IF(AJ13&lt;&gt;0,MAX($E$4:AE12)+1,"")</f>
        <v/>
      </c>
      <c r="AF13" s="109">
        <f t="shared" ca="1" si="26"/>
        <v>0</v>
      </c>
      <c r="AG13" s="22">
        <f t="shared" ca="1" si="27"/>
        <v>0</v>
      </c>
      <c r="AH13" s="22">
        <f t="shared" ca="1" si="28"/>
        <v>0</v>
      </c>
      <c r="AI13" s="349">
        <f t="shared" ca="1" si="29"/>
        <v>0</v>
      </c>
      <c r="AJ13" s="375">
        <f t="shared" ca="1" si="8"/>
        <v>0</v>
      </c>
      <c r="AL13" s="421">
        <v>16064.15</v>
      </c>
    </row>
    <row r="14" spans="1:39" ht="18.75" customHeight="1" thickBot="1">
      <c r="A14" s="20">
        <f ca="1">IF(F14&lt;&gt;0,MAX($A$4:A13)+1,"")</f>
        <v>7</v>
      </c>
      <c r="B14" s="109" t="str">
        <f t="shared" ca="1" si="9"/>
        <v>Курносенко</v>
      </c>
      <c r="C14" s="22" t="str">
        <f t="shared" ca="1" si="10"/>
        <v>Олег</v>
      </c>
      <c r="D14" s="22" t="str">
        <f t="shared" ca="1" si="11"/>
        <v>Васильович</v>
      </c>
      <c r="E14" s="349">
        <f t="shared" ca="1" si="12"/>
        <v>3511010251</v>
      </c>
      <c r="F14" s="537">
        <f t="shared" ca="1" si="13"/>
        <v>20467.560000000001</v>
      </c>
      <c r="G14" s="20" t="str">
        <f ca="1">IF(L14&lt;&gt;0,MAX($G$4:G13)+1,"")</f>
        <v/>
      </c>
      <c r="H14" s="109" t="str">
        <f t="shared" ca="1" si="14"/>
        <v>Курносенко</v>
      </c>
      <c r="I14" s="22" t="str">
        <f t="shared" ca="1" si="15"/>
        <v>Олег</v>
      </c>
      <c r="J14" s="22" t="str">
        <f t="shared" ca="1" si="16"/>
        <v>Васильович</v>
      </c>
      <c r="K14" s="349">
        <f t="shared" ca="1" si="17"/>
        <v>3511010251</v>
      </c>
      <c r="L14" s="375">
        <f t="shared" ca="1" si="0"/>
        <v>0</v>
      </c>
      <c r="M14" s="20" t="str">
        <f ca="1">IF(R14&lt;&gt;0,MAX($M$4:M13)+1,"")</f>
        <v/>
      </c>
      <c r="N14" s="374" t="str">
        <f t="shared" ca="1" si="1"/>
        <v>Курносенко О.В.</v>
      </c>
      <c r="O14" s="374" t="str">
        <f t="shared" ca="1" si="2"/>
        <v>Курносенко</v>
      </c>
      <c r="P14" s="374" t="str">
        <f t="shared" ca="1" si="3"/>
        <v>Олег</v>
      </c>
      <c r="Q14" s="374" t="str">
        <f t="shared" ca="1" si="4"/>
        <v>Васильович</v>
      </c>
      <c r="R14" s="375">
        <f t="shared" ca="1" si="5"/>
        <v>0</v>
      </c>
      <c r="S14" s="20" t="str">
        <f ca="1">IF(X14&lt;&gt;0,MAX($S$4:S13)+1,"")</f>
        <v/>
      </c>
      <c r="T14" s="109" t="str">
        <f t="shared" ca="1" si="18"/>
        <v>Курносенко</v>
      </c>
      <c r="U14" s="22" t="str">
        <f t="shared" ca="1" si="19"/>
        <v>Олег</v>
      </c>
      <c r="V14" s="22" t="str">
        <f t="shared" ca="1" si="20"/>
        <v>Васильович</v>
      </c>
      <c r="W14" s="349">
        <f t="shared" ca="1" si="21"/>
        <v>3511010251</v>
      </c>
      <c r="X14" s="375">
        <f t="shared" ca="1" si="6"/>
        <v>0</v>
      </c>
      <c r="Y14" s="20" t="str">
        <f ca="1">IF(AD14&lt;&gt;0,MAX(Y$4:$GY13)+1,"")</f>
        <v/>
      </c>
      <c r="Z14" s="109" t="str">
        <f t="shared" ca="1" si="22"/>
        <v>Курносенко</v>
      </c>
      <c r="AA14" s="22" t="str">
        <f t="shared" ca="1" si="23"/>
        <v>Олег</v>
      </c>
      <c r="AB14" s="22" t="str">
        <f t="shared" ca="1" si="24"/>
        <v>Васильович</v>
      </c>
      <c r="AC14" s="349">
        <f t="shared" ca="1" si="25"/>
        <v>3511010251</v>
      </c>
      <c r="AD14" s="375">
        <f t="shared" ca="1" si="7"/>
        <v>0</v>
      </c>
      <c r="AE14" s="20" t="str">
        <f ca="1">IF(AJ14&lt;&gt;0,MAX($E$4:AE13)+1,"")</f>
        <v/>
      </c>
      <c r="AF14" s="109" t="str">
        <f t="shared" ca="1" si="26"/>
        <v>Курносенко</v>
      </c>
      <c r="AG14" s="22" t="str">
        <f t="shared" ca="1" si="27"/>
        <v>Олег</v>
      </c>
      <c r="AH14" s="22" t="str">
        <f t="shared" ca="1" si="28"/>
        <v>Васильович</v>
      </c>
      <c r="AI14" s="349">
        <f t="shared" ca="1" si="29"/>
        <v>3511010251</v>
      </c>
      <c r="AJ14" s="375">
        <f t="shared" ca="1" si="8"/>
        <v>0</v>
      </c>
      <c r="AL14" s="421">
        <v>10979.03</v>
      </c>
      <c r="AM14" s="19">
        <f ca="1">F14-AL14</f>
        <v>9488.5300000000007</v>
      </c>
    </row>
    <row r="15" spans="1:39" ht="18.75" customHeight="1" thickBot="1">
      <c r="A15" s="20" t="str">
        <f ca="1">IF(F15&lt;&gt;0,MAX($A$4:A14)+1,"")</f>
        <v/>
      </c>
      <c r="B15" s="109">
        <f t="shared" ca="1" si="9"/>
        <v>0</v>
      </c>
      <c r="C15" s="22">
        <f t="shared" ca="1" si="10"/>
        <v>0</v>
      </c>
      <c r="D15" s="22">
        <f t="shared" ca="1" si="11"/>
        <v>0</v>
      </c>
      <c r="E15" s="349">
        <f t="shared" ca="1" si="12"/>
        <v>0</v>
      </c>
      <c r="F15" s="537">
        <f t="shared" ca="1" si="13"/>
        <v>0</v>
      </c>
      <c r="G15" s="20" t="str">
        <f ca="1">IF(L15&lt;&gt;0,MAX($G$4:G14)+1,"")</f>
        <v/>
      </c>
      <c r="H15" s="109">
        <f t="shared" ca="1" si="14"/>
        <v>0</v>
      </c>
      <c r="I15" s="22">
        <f t="shared" ca="1" si="15"/>
        <v>0</v>
      </c>
      <c r="J15" s="22">
        <f t="shared" ca="1" si="16"/>
        <v>0</v>
      </c>
      <c r="K15" s="349">
        <f t="shared" ca="1" si="17"/>
        <v>0</v>
      </c>
      <c r="L15" s="375">
        <f t="shared" ca="1" si="0"/>
        <v>0</v>
      </c>
      <c r="M15" s="20" t="str">
        <f ca="1">IF(R15&lt;&gt;0,MAX($M$4:M14)+1,"")</f>
        <v/>
      </c>
      <c r="N15" s="374" t="str">
        <f t="shared" ca="1" si="1"/>
        <v>ВАКАНТ</v>
      </c>
      <c r="O15" s="374">
        <f t="shared" ca="1" si="2"/>
        <v>0</v>
      </c>
      <c r="P15" s="374">
        <f t="shared" ca="1" si="3"/>
        <v>0</v>
      </c>
      <c r="Q15" s="374">
        <f t="shared" ca="1" si="4"/>
        <v>0</v>
      </c>
      <c r="R15" s="375">
        <f t="shared" ca="1" si="5"/>
        <v>0</v>
      </c>
      <c r="S15" s="20" t="str">
        <f ca="1">IF(X15&lt;&gt;0,MAX($S$4:S14)+1,"")</f>
        <v/>
      </c>
      <c r="T15" s="109">
        <f t="shared" ca="1" si="18"/>
        <v>0</v>
      </c>
      <c r="U15" s="22">
        <f t="shared" ca="1" si="19"/>
        <v>0</v>
      </c>
      <c r="V15" s="22">
        <f t="shared" ca="1" si="20"/>
        <v>0</v>
      </c>
      <c r="W15" s="349">
        <f t="shared" ca="1" si="21"/>
        <v>0</v>
      </c>
      <c r="X15" s="375">
        <f t="shared" ca="1" si="6"/>
        <v>0</v>
      </c>
      <c r="Y15" s="20" t="str">
        <f ca="1">IF(AD15&lt;&gt;0,MAX(Y$4:$GY14)+1,"")</f>
        <v/>
      </c>
      <c r="Z15" s="109">
        <f t="shared" ca="1" si="22"/>
        <v>0</v>
      </c>
      <c r="AA15" s="22">
        <f t="shared" ca="1" si="23"/>
        <v>0</v>
      </c>
      <c r="AB15" s="22">
        <f t="shared" ca="1" si="24"/>
        <v>0</v>
      </c>
      <c r="AC15" s="349">
        <f t="shared" ca="1" si="25"/>
        <v>0</v>
      </c>
      <c r="AD15" s="375">
        <f t="shared" ca="1" si="7"/>
        <v>0</v>
      </c>
      <c r="AE15" s="20" t="str">
        <f ca="1">IF(AJ15&lt;&gt;0,MAX($E$4:AE14)+1,"")</f>
        <v/>
      </c>
      <c r="AF15" s="109">
        <f t="shared" ca="1" si="26"/>
        <v>0</v>
      </c>
      <c r="AG15" s="22">
        <f t="shared" ca="1" si="27"/>
        <v>0</v>
      </c>
      <c r="AH15" s="22">
        <f t="shared" ca="1" si="28"/>
        <v>0</v>
      </c>
      <c r="AI15" s="349">
        <f t="shared" ca="1" si="29"/>
        <v>0</v>
      </c>
      <c r="AJ15" s="375">
        <f t="shared" ca="1" si="8"/>
        <v>0</v>
      </c>
      <c r="AL15" s="421">
        <v>8838.6299999999992</v>
      </c>
    </row>
    <row r="16" spans="1:39" ht="18.75" customHeight="1" thickBot="1">
      <c r="A16" s="20" t="str">
        <f ca="1">IF(F16&lt;&gt;0,MAX($A$4:A15)+1,"")</f>
        <v/>
      </c>
      <c r="B16" s="109" t="str">
        <f t="shared" ca="1" si="9"/>
        <v>Наказенко-Івлева</v>
      </c>
      <c r="C16" s="22" t="str">
        <f t="shared" ca="1" si="10"/>
        <v>Марія</v>
      </c>
      <c r="D16" s="22" t="str">
        <f t="shared" ca="1" si="11"/>
        <v>Артурівна</v>
      </c>
      <c r="E16" s="349">
        <f t="shared" ca="1" si="12"/>
        <v>3245512168</v>
      </c>
      <c r="F16" s="537">
        <f t="shared" ca="1" si="13"/>
        <v>0</v>
      </c>
      <c r="G16" s="20" t="str">
        <f ca="1">IF(L16&lt;&gt;0,MAX($G$4:G15)+1,"")</f>
        <v/>
      </c>
      <c r="H16" s="109" t="str">
        <f t="shared" ca="1" si="14"/>
        <v>Наказенко-Івлева</v>
      </c>
      <c r="I16" s="22" t="str">
        <f t="shared" ca="1" si="15"/>
        <v>Марія</v>
      </c>
      <c r="J16" s="22" t="str">
        <f t="shared" ca="1" si="16"/>
        <v>Артурівна</v>
      </c>
      <c r="K16" s="349">
        <f t="shared" ca="1" si="17"/>
        <v>3245512168</v>
      </c>
      <c r="L16" s="375">
        <f t="shared" ca="1" si="0"/>
        <v>0</v>
      </c>
      <c r="M16" s="20" t="str">
        <f ca="1">IF(R16&lt;&gt;0,MAX($M$4:M15)+1,"")</f>
        <v/>
      </c>
      <c r="N16" s="374" t="str">
        <f t="shared" ca="1" si="1"/>
        <v>Наказенко-Івлева М.А.</v>
      </c>
      <c r="O16" s="374" t="str">
        <f t="shared" ca="1" si="2"/>
        <v>Наказенко-Івлева</v>
      </c>
      <c r="P16" s="374" t="str">
        <f t="shared" ca="1" si="3"/>
        <v>Марія</v>
      </c>
      <c r="Q16" s="374" t="str">
        <f t="shared" ca="1" si="4"/>
        <v>Артурівна</v>
      </c>
      <c r="R16" s="375">
        <f t="shared" ca="1" si="5"/>
        <v>0</v>
      </c>
      <c r="S16" s="20" t="str">
        <f ca="1">IF(X16&lt;&gt;0,MAX($S$4:S15)+1,"")</f>
        <v/>
      </c>
      <c r="T16" s="109" t="str">
        <f t="shared" ca="1" si="18"/>
        <v>Наказенко-Івлева</v>
      </c>
      <c r="U16" s="22" t="str">
        <f t="shared" ca="1" si="19"/>
        <v>Марія</v>
      </c>
      <c r="V16" s="22" t="str">
        <f t="shared" ca="1" si="20"/>
        <v>Артурівна</v>
      </c>
      <c r="W16" s="349">
        <f t="shared" ca="1" si="21"/>
        <v>3245512168</v>
      </c>
      <c r="X16" s="375">
        <f t="shared" ca="1" si="6"/>
        <v>0</v>
      </c>
      <c r="Y16" s="20" t="str">
        <f ca="1">IF(AD16&lt;&gt;0,MAX(Y$4:$GY15)+1,"")</f>
        <v/>
      </c>
      <c r="Z16" s="109" t="str">
        <f t="shared" ca="1" si="22"/>
        <v>Наказенко-Івлева</v>
      </c>
      <c r="AA16" s="22" t="str">
        <f t="shared" ca="1" si="23"/>
        <v>Марія</v>
      </c>
      <c r="AB16" s="22" t="str">
        <f t="shared" ca="1" si="24"/>
        <v>Артурівна</v>
      </c>
      <c r="AC16" s="349">
        <f t="shared" ca="1" si="25"/>
        <v>3245512168</v>
      </c>
      <c r="AD16" s="375">
        <f t="shared" ca="1" si="7"/>
        <v>0</v>
      </c>
      <c r="AE16" s="20" t="str">
        <f ca="1">IF(AJ16&lt;&gt;0,MAX($E$4:AE15)+1,"")</f>
        <v/>
      </c>
      <c r="AF16" s="109" t="str">
        <f t="shared" ca="1" si="26"/>
        <v>Наказенко-Івлева</v>
      </c>
      <c r="AG16" s="22" t="str">
        <f t="shared" ca="1" si="27"/>
        <v>Марія</v>
      </c>
      <c r="AH16" s="22" t="str">
        <f t="shared" ca="1" si="28"/>
        <v>Артурівна</v>
      </c>
      <c r="AI16" s="349">
        <f t="shared" ca="1" si="29"/>
        <v>3245512168</v>
      </c>
      <c r="AJ16" s="375">
        <f t="shared" ca="1" si="8"/>
        <v>0</v>
      </c>
      <c r="AL16" s="421">
        <v>20467.560000000001</v>
      </c>
    </row>
    <row r="17" spans="1:39" ht="18.75" customHeight="1" thickBot="1">
      <c r="A17" s="20">
        <f ca="1">IF(F17&lt;&gt;0,MAX($A$4:A16)+1,"")</f>
        <v>8</v>
      </c>
      <c r="B17" s="109" t="str">
        <f t="shared" ca="1" si="9"/>
        <v>Нанакєєва</v>
      </c>
      <c r="C17" s="22" t="str">
        <f t="shared" ca="1" si="10"/>
        <v>Марина</v>
      </c>
      <c r="D17" s="22" t="str">
        <f t="shared" ca="1" si="11"/>
        <v>Базарбаївна</v>
      </c>
      <c r="E17" s="349">
        <f t="shared" ca="1" si="12"/>
        <v>3152908462</v>
      </c>
      <c r="F17" s="537">
        <f t="shared" ca="1" si="13"/>
        <v>16769.55</v>
      </c>
      <c r="G17" s="20" t="str">
        <f ca="1">IF(L17&lt;&gt;0,MAX($G$4:G16)+1,"")</f>
        <v/>
      </c>
      <c r="H17" s="109" t="str">
        <f t="shared" ca="1" si="14"/>
        <v>Нанакєєва</v>
      </c>
      <c r="I17" s="22" t="str">
        <f t="shared" ca="1" si="15"/>
        <v>Марина</v>
      </c>
      <c r="J17" s="22" t="str">
        <f t="shared" ca="1" si="16"/>
        <v>Базарбаївна</v>
      </c>
      <c r="K17" s="349">
        <f t="shared" ca="1" si="17"/>
        <v>3152908462</v>
      </c>
      <c r="L17" s="375">
        <f t="shared" ca="1" si="0"/>
        <v>0</v>
      </c>
      <c r="M17" s="20" t="str">
        <f ca="1">IF(R17&lt;&gt;0,MAX($M$4:M16)+1,"")</f>
        <v/>
      </c>
      <c r="N17" s="374" t="str">
        <f t="shared" ca="1" si="1"/>
        <v>Нанакєєва М.Б.</v>
      </c>
      <c r="O17" s="374" t="str">
        <f t="shared" ca="1" si="2"/>
        <v>Нанакєєва</v>
      </c>
      <c r="P17" s="374" t="str">
        <f t="shared" ca="1" si="3"/>
        <v>Марина</v>
      </c>
      <c r="Q17" s="374" t="str">
        <f t="shared" ca="1" si="4"/>
        <v>Базарбаївна</v>
      </c>
      <c r="R17" s="375">
        <f t="shared" ca="1" si="5"/>
        <v>0</v>
      </c>
      <c r="S17" s="20" t="str">
        <f ca="1">IF(X17&lt;&gt;0,MAX($S$4:S16)+1,"")</f>
        <v/>
      </c>
      <c r="T17" s="109" t="str">
        <f t="shared" ca="1" si="18"/>
        <v>Нанакєєва</v>
      </c>
      <c r="U17" s="22" t="str">
        <f t="shared" ca="1" si="19"/>
        <v>Марина</v>
      </c>
      <c r="V17" s="22" t="str">
        <f t="shared" ca="1" si="20"/>
        <v>Базарбаївна</v>
      </c>
      <c r="W17" s="349">
        <f t="shared" ca="1" si="21"/>
        <v>3152908462</v>
      </c>
      <c r="X17" s="375">
        <f t="shared" ca="1" si="6"/>
        <v>0</v>
      </c>
      <c r="Y17" s="20" t="str">
        <f ca="1">IF(AD17&lt;&gt;0,MAX(Y$4:$GY16)+1,"")</f>
        <v/>
      </c>
      <c r="Z17" s="109" t="str">
        <f t="shared" ca="1" si="22"/>
        <v>Нанакєєва</v>
      </c>
      <c r="AA17" s="22" t="str">
        <f t="shared" ca="1" si="23"/>
        <v>Марина</v>
      </c>
      <c r="AB17" s="22" t="str">
        <f t="shared" ca="1" si="24"/>
        <v>Базарбаївна</v>
      </c>
      <c r="AC17" s="349">
        <f t="shared" ca="1" si="25"/>
        <v>3152908462</v>
      </c>
      <c r="AD17" s="375">
        <f t="shared" ca="1" si="7"/>
        <v>0</v>
      </c>
      <c r="AE17" s="20" t="str">
        <f ca="1">IF(AJ17&lt;&gt;0,MAX($E$4:AE16)+1,"")</f>
        <v/>
      </c>
      <c r="AF17" s="109" t="str">
        <f t="shared" ca="1" si="26"/>
        <v>Нанакєєва</v>
      </c>
      <c r="AG17" s="22" t="str">
        <f t="shared" ca="1" si="27"/>
        <v>Марина</v>
      </c>
      <c r="AH17" s="22" t="str">
        <f t="shared" ca="1" si="28"/>
        <v>Базарбаївна</v>
      </c>
      <c r="AI17" s="349">
        <f t="shared" ca="1" si="29"/>
        <v>3152908462</v>
      </c>
      <c r="AJ17" s="375">
        <f t="shared" ca="1" si="8"/>
        <v>0</v>
      </c>
      <c r="AL17" s="421">
        <v>20896.939999999999</v>
      </c>
      <c r="AM17" s="19">
        <f ca="1">F17-AL17</f>
        <v>-4127.3900000000003</v>
      </c>
    </row>
    <row r="18" spans="1:39" ht="18.75" customHeight="1" thickBot="1">
      <c r="A18" s="20" t="str">
        <f ca="1">IF(F18&lt;&gt;0,MAX($A$4:A17)+1,"")</f>
        <v/>
      </c>
      <c r="B18" s="109">
        <f t="shared" ca="1" si="9"/>
        <v>0</v>
      </c>
      <c r="C18" s="22">
        <f t="shared" ca="1" si="10"/>
        <v>0</v>
      </c>
      <c r="D18" s="22">
        <f t="shared" ca="1" si="11"/>
        <v>0</v>
      </c>
      <c r="E18" s="349">
        <f t="shared" ca="1" si="12"/>
        <v>0</v>
      </c>
      <c r="F18" s="537">
        <f t="shared" ca="1" si="13"/>
        <v>0</v>
      </c>
      <c r="G18" s="20" t="str">
        <f ca="1">IF(L18&lt;&gt;0,MAX($G$4:G17)+1,"")</f>
        <v/>
      </c>
      <c r="H18" s="109">
        <f t="shared" ca="1" si="14"/>
        <v>0</v>
      </c>
      <c r="I18" s="22">
        <f t="shared" ca="1" si="15"/>
        <v>0</v>
      </c>
      <c r="J18" s="22">
        <f t="shared" ca="1" si="16"/>
        <v>0</v>
      </c>
      <c r="K18" s="349">
        <f t="shared" ca="1" si="17"/>
        <v>0</v>
      </c>
      <c r="L18" s="375">
        <f t="shared" ca="1" si="0"/>
        <v>0</v>
      </c>
      <c r="M18" s="20" t="str">
        <f ca="1">IF(R18&lt;&gt;0,MAX($M$4:M17)+1,"")</f>
        <v/>
      </c>
      <c r="N18" s="374" t="str">
        <f t="shared" ca="1" si="1"/>
        <v xml:space="preserve"> </v>
      </c>
      <c r="O18" s="374">
        <f t="shared" ca="1" si="2"/>
        <v>0</v>
      </c>
      <c r="P18" s="374">
        <f t="shared" ca="1" si="3"/>
        <v>0</v>
      </c>
      <c r="Q18" s="374">
        <f t="shared" ca="1" si="4"/>
        <v>0</v>
      </c>
      <c r="R18" s="375">
        <f t="shared" ca="1" si="5"/>
        <v>0</v>
      </c>
      <c r="S18" s="20" t="str">
        <f ca="1">IF(X18&lt;&gt;0,MAX($S$4:S17)+1,"")</f>
        <v/>
      </c>
      <c r="T18" s="109">
        <f t="shared" ca="1" si="18"/>
        <v>0</v>
      </c>
      <c r="U18" s="22">
        <f t="shared" ca="1" si="19"/>
        <v>0</v>
      </c>
      <c r="V18" s="22">
        <f t="shared" ca="1" si="20"/>
        <v>0</v>
      </c>
      <c r="W18" s="349">
        <f t="shared" ca="1" si="21"/>
        <v>0</v>
      </c>
      <c r="X18" s="375">
        <f t="shared" ca="1" si="6"/>
        <v>0</v>
      </c>
      <c r="Y18" s="20" t="str">
        <f ca="1">IF(AD18&lt;&gt;0,MAX(Y$4:$GY17)+1,"")</f>
        <v/>
      </c>
      <c r="Z18" s="109">
        <f t="shared" ca="1" si="22"/>
        <v>0</v>
      </c>
      <c r="AA18" s="22">
        <f t="shared" ca="1" si="23"/>
        <v>0</v>
      </c>
      <c r="AB18" s="22">
        <f t="shared" ca="1" si="24"/>
        <v>0</v>
      </c>
      <c r="AC18" s="349">
        <f t="shared" ca="1" si="25"/>
        <v>0</v>
      </c>
      <c r="AD18" s="375">
        <f t="shared" ca="1" si="7"/>
        <v>0</v>
      </c>
      <c r="AE18" s="20" t="str">
        <f ca="1">IF(AJ18&lt;&gt;0,MAX($E$4:AE17)+1,"")</f>
        <v/>
      </c>
      <c r="AF18" s="109">
        <f t="shared" ca="1" si="26"/>
        <v>0</v>
      </c>
      <c r="AG18" s="22">
        <f t="shared" ca="1" si="27"/>
        <v>0</v>
      </c>
      <c r="AH18" s="22">
        <f t="shared" ca="1" si="28"/>
        <v>0</v>
      </c>
      <c r="AI18" s="349">
        <f t="shared" ca="1" si="29"/>
        <v>0</v>
      </c>
      <c r="AJ18" s="375">
        <f t="shared" ca="1" si="8"/>
        <v>0</v>
      </c>
      <c r="AL18" s="421">
        <v>17069.41</v>
      </c>
    </row>
    <row r="19" spans="1:39" ht="18.75" customHeight="1" thickBot="1">
      <c r="A19" s="20">
        <f ca="1">IF(F19&lt;&gt;0,MAX($A$4:A18)+1,"")</f>
        <v>9</v>
      </c>
      <c r="B19" s="109" t="str">
        <f t="shared" ca="1" si="9"/>
        <v>Черній</v>
      </c>
      <c r="C19" s="22" t="str">
        <f t="shared" ca="1" si="10"/>
        <v>Лариса</v>
      </c>
      <c r="D19" s="22" t="str">
        <f t="shared" ca="1" si="11"/>
        <v>Валентинівна</v>
      </c>
      <c r="E19" s="349">
        <f t="shared" ca="1" si="12"/>
        <v>3008415021</v>
      </c>
      <c r="F19" s="537">
        <f t="shared" ca="1" si="13"/>
        <v>20488.95</v>
      </c>
      <c r="G19" s="20" t="str">
        <f ca="1">IF(L19&lt;&gt;0,MAX($G$4:G18)+1,"")</f>
        <v/>
      </c>
      <c r="H19" s="109" t="str">
        <f t="shared" ca="1" si="14"/>
        <v>Черній</v>
      </c>
      <c r="I19" s="22" t="str">
        <f t="shared" ca="1" si="15"/>
        <v>Лариса</v>
      </c>
      <c r="J19" s="22" t="str">
        <f t="shared" ca="1" si="16"/>
        <v>Валентинівна</v>
      </c>
      <c r="K19" s="349">
        <f t="shared" ca="1" si="17"/>
        <v>3008415021</v>
      </c>
      <c r="L19" s="375">
        <f t="shared" ca="1" si="0"/>
        <v>0</v>
      </c>
      <c r="M19" s="20" t="str">
        <f ca="1">IF(R19&lt;&gt;0,MAX($M$4:M18)+1,"")</f>
        <v/>
      </c>
      <c r="N19" s="374" t="str">
        <f t="shared" ca="1" si="1"/>
        <v>Черній Л.В.</v>
      </c>
      <c r="O19" s="374" t="str">
        <f t="shared" ca="1" si="2"/>
        <v>Черній</v>
      </c>
      <c r="P19" s="374" t="str">
        <f t="shared" ca="1" si="3"/>
        <v>Лариса</v>
      </c>
      <c r="Q19" s="374" t="str">
        <f t="shared" ca="1" si="4"/>
        <v>Валентинівна</v>
      </c>
      <c r="R19" s="375">
        <f t="shared" ca="1" si="5"/>
        <v>0</v>
      </c>
      <c r="S19" s="20" t="str">
        <f ca="1">IF(X19&lt;&gt;0,MAX($S$4:S18)+1,"")</f>
        <v/>
      </c>
      <c r="T19" s="109" t="str">
        <f t="shared" ca="1" si="18"/>
        <v>Черній</v>
      </c>
      <c r="U19" s="22" t="str">
        <f t="shared" ca="1" si="19"/>
        <v>Лариса</v>
      </c>
      <c r="V19" s="22" t="str">
        <f t="shared" ca="1" si="20"/>
        <v>Валентинівна</v>
      </c>
      <c r="W19" s="349">
        <f t="shared" ca="1" si="21"/>
        <v>3008415021</v>
      </c>
      <c r="X19" s="375">
        <f t="shared" ca="1" si="6"/>
        <v>0</v>
      </c>
      <c r="Y19" s="20" t="str">
        <f ca="1">IF(AD19&lt;&gt;0,MAX(Y$4:$GY18)+1,"")</f>
        <v/>
      </c>
      <c r="Z19" s="109" t="str">
        <f t="shared" ca="1" si="22"/>
        <v>Черній</v>
      </c>
      <c r="AA19" s="22" t="str">
        <f t="shared" ca="1" si="23"/>
        <v>Лариса</v>
      </c>
      <c r="AB19" s="22" t="str">
        <f t="shared" ca="1" si="24"/>
        <v>Валентинівна</v>
      </c>
      <c r="AC19" s="349">
        <f t="shared" ca="1" si="25"/>
        <v>3008415021</v>
      </c>
      <c r="AD19" s="375">
        <f t="shared" ca="1" si="7"/>
        <v>0</v>
      </c>
      <c r="AE19" s="20" t="str">
        <f ca="1">IF(AJ19&lt;&gt;0,MAX($E$4:AE18)+1,"")</f>
        <v/>
      </c>
      <c r="AF19" s="109" t="str">
        <f t="shared" ca="1" si="26"/>
        <v>Черній</v>
      </c>
      <c r="AG19" s="22" t="str">
        <f t="shared" ca="1" si="27"/>
        <v>Лариса</v>
      </c>
      <c r="AH19" s="22" t="str">
        <f t="shared" ca="1" si="28"/>
        <v>Валентинівна</v>
      </c>
      <c r="AI19" s="349">
        <f t="shared" ca="1" si="29"/>
        <v>3008415021</v>
      </c>
      <c r="AJ19" s="375">
        <f t="shared" ca="1" si="8"/>
        <v>0</v>
      </c>
      <c r="AL19" s="421">
        <v>16620.009999999998</v>
      </c>
      <c r="AM19" s="19">
        <f t="shared" ref="AM19:AM21" ca="1" si="32">F19-AL19</f>
        <v>3868.94</v>
      </c>
    </row>
    <row r="20" spans="1:39" ht="18.75" customHeight="1" thickBot="1">
      <c r="A20" s="20">
        <f ca="1">IF(F20&lt;&gt;0,MAX($A$4:A19)+1,"")</f>
        <v>10</v>
      </c>
      <c r="B20" s="109" t="str">
        <f t="shared" ca="1" si="9"/>
        <v>Сухина</v>
      </c>
      <c r="C20" s="22" t="str">
        <f t="shared" ca="1" si="10"/>
        <v>Тетяна</v>
      </c>
      <c r="D20" s="22" t="str">
        <f t="shared" ca="1" si="11"/>
        <v>Михайлівна</v>
      </c>
      <c r="E20" s="349">
        <f t="shared" ca="1" si="12"/>
        <v>3300116906</v>
      </c>
      <c r="F20" s="537">
        <f t="shared" ca="1" si="13"/>
        <v>16064.15</v>
      </c>
      <c r="G20" s="20" t="str">
        <f ca="1">IF(L20&lt;&gt;0,MAX($G$4:G19)+1,"")</f>
        <v/>
      </c>
      <c r="H20" s="109" t="str">
        <f t="shared" ca="1" si="14"/>
        <v>Сухина</v>
      </c>
      <c r="I20" s="22" t="str">
        <f t="shared" ca="1" si="15"/>
        <v>Тетяна</v>
      </c>
      <c r="J20" s="22" t="str">
        <f t="shared" ca="1" si="16"/>
        <v>Михайлівна</v>
      </c>
      <c r="K20" s="349">
        <f t="shared" ca="1" si="17"/>
        <v>3300116906</v>
      </c>
      <c r="L20" s="375">
        <f t="shared" ca="1" si="0"/>
        <v>0</v>
      </c>
      <c r="M20" s="20" t="str">
        <f ca="1">IF(R20&lt;&gt;0,MAX($M$4:M19)+1,"")</f>
        <v/>
      </c>
      <c r="N20" s="374" t="str">
        <f t="shared" ca="1" si="1"/>
        <v>Сухина Т.М.</v>
      </c>
      <c r="O20" s="374" t="str">
        <f t="shared" ca="1" si="2"/>
        <v>Сухина</v>
      </c>
      <c r="P20" s="374" t="str">
        <f t="shared" ca="1" si="3"/>
        <v>Тетяна</v>
      </c>
      <c r="Q20" s="374" t="str">
        <f t="shared" ca="1" si="4"/>
        <v>Михайлівна</v>
      </c>
      <c r="R20" s="375">
        <f t="shared" ca="1" si="5"/>
        <v>0</v>
      </c>
      <c r="S20" s="20" t="str">
        <f ca="1">IF(X20&lt;&gt;0,MAX($S$4:S19)+1,"")</f>
        <v/>
      </c>
      <c r="T20" s="109" t="str">
        <f t="shared" ca="1" si="18"/>
        <v>Сухина</v>
      </c>
      <c r="U20" s="22" t="str">
        <f t="shared" ca="1" si="19"/>
        <v>Тетяна</v>
      </c>
      <c r="V20" s="22" t="str">
        <f t="shared" ca="1" si="20"/>
        <v>Михайлівна</v>
      </c>
      <c r="W20" s="349">
        <f t="shared" ca="1" si="21"/>
        <v>3300116906</v>
      </c>
      <c r="X20" s="375">
        <f t="shared" ca="1" si="6"/>
        <v>0</v>
      </c>
      <c r="Y20" s="20" t="str">
        <f ca="1">IF(AD20&lt;&gt;0,MAX(Y$4:$GY19)+1,"")</f>
        <v/>
      </c>
      <c r="Z20" s="109" t="str">
        <f t="shared" ca="1" si="22"/>
        <v>Сухина</v>
      </c>
      <c r="AA20" s="22" t="str">
        <f t="shared" ca="1" si="23"/>
        <v>Тетяна</v>
      </c>
      <c r="AB20" s="22" t="str">
        <f t="shared" ca="1" si="24"/>
        <v>Михайлівна</v>
      </c>
      <c r="AC20" s="349">
        <f t="shared" ca="1" si="25"/>
        <v>3300116906</v>
      </c>
      <c r="AD20" s="375">
        <f t="shared" ca="1" si="7"/>
        <v>0</v>
      </c>
      <c r="AE20" s="20" t="str">
        <f ca="1">IF(AJ20&lt;&gt;0,MAX($E$4:AE19)+1,"")</f>
        <v/>
      </c>
      <c r="AF20" s="109" t="str">
        <f t="shared" ca="1" si="26"/>
        <v>Сухина</v>
      </c>
      <c r="AG20" s="22" t="str">
        <f t="shared" ca="1" si="27"/>
        <v>Тетяна</v>
      </c>
      <c r="AH20" s="22" t="str">
        <f t="shared" ca="1" si="28"/>
        <v>Михайлівна</v>
      </c>
      <c r="AI20" s="349">
        <f t="shared" ca="1" si="29"/>
        <v>3300116906</v>
      </c>
      <c r="AJ20" s="375">
        <f t="shared" ca="1" si="8"/>
        <v>0</v>
      </c>
      <c r="AL20" s="421">
        <v>14892.56</v>
      </c>
      <c r="AM20" s="19">
        <f t="shared" ca="1" si="32"/>
        <v>1171.5899999999999</v>
      </c>
    </row>
    <row r="21" spans="1:39" ht="18.75" customHeight="1" thickBot="1">
      <c r="A21" s="20">
        <f ca="1">IF(F21&lt;&gt;0,MAX($A$4:A20)+1,"")</f>
        <v>11</v>
      </c>
      <c r="B21" s="109" t="str">
        <f t="shared" ca="1" si="9"/>
        <v>Костецький</v>
      </c>
      <c r="C21" s="22" t="str">
        <f t="shared" ca="1" si="10"/>
        <v>Сергій</v>
      </c>
      <c r="D21" s="22" t="str">
        <f t="shared" ca="1" si="11"/>
        <v>Дмитрович</v>
      </c>
      <c r="E21" s="349">
        <f t="shared" ca="1" si="12"/>
        <v>2898402777</v>
      </c>
      <c r="F21" s="537">
        <f t="shared" ca="1" si="13"/>
        <v>10979.03</v>
      </c>
      <c r="G21" s="20" t="str">
        <f ca="1">IF(L21&lt;&gt;0,MAX($G$4:G20)+1,"")</f>
        <v/>
      </c>
      <c r="H21" s="109" t="str">
        <f t="shared" ca="1" si="14"/>
        <v>Костецький</v>
      </c>
      <c r="I21" s="22" t="str">
        <f t="shared" ca="1" si="15"/>
        <v>Сергій</v>
      </c>
      <c r="J21" s="22" t="str">
        <f t="shared" ca="1" si="16"/>
        <v>Дмитрович</v>
      </c>
      <c r="K21" s="349">
        <f t="shared" ca="1" si="17"/>
        <v>2898402777</v>
      </c>
      <c r="L21" s="375">
        <f t="shared" ca="1" si="0"/>
        <v>0</v>
      </c>
      <c r="M21" s="20" t="str">
        <f ca="1">IF(R21&lt;&gt;0,MAX($M$4:M20)+1,"")</f>
        <v/>
      </c>
      <c r="N21" s="374" t="str">
        <f t="shared" ca="1" si="1"/>
        <v>Костецький С.Д.</v>
      </c>
      <c r="O21" s="374" t="str">
        <f t="shared" ca="1" si="2"/>
        <v>Костецький</v>
      </c>
      <c r="P21" s="374" t="str">
        <f t="shared" ca="1" si="3"/>
        <v>Сергій</v>
      </c>
      <c r="Q21" s="374" t="str">
        <f t="shared" ca="1" si="4"/>
        <v>Дмитрович</v>
      </c>
      <c r="R21" s="375">
        <f t="shared" ca="1" si="5"/>
        <v>0</v>
      </c>
      <c r="S21" s="20" t="str">
        <f ca="1">IF(X21&lt;&gt;0,MAX($S$4:S20)+1,"")</f>
        <v/>
      </c>
      <c r="T21" s="109" t="str">
        <f t="shared" ca="1" si="18"/>
        <v>Костецький</v>
      </c>
      <c r="U21" s="22" t="str">
        <f t="shared" ca="1" si="19"/>
        <v>Сергій</v>
      </c>
      <c r="V21" s="22" t="str">
        <f t="shared" ca="1" si="20"/>
        <v>Дмитрович</v>
      </c>
      <c r="W21" s="349">
        <f t="shared" ca="1" si="21"/>
        <v>2898402777</v>
      </c>
      <c r="X21" s="375">
        <f t="shared" ca="1" si="6"/>
        <v>0</v>
      </c>
      <c r="Y21" s="20" t="str">
        <f ca="1">IF(AD21&lt;&gt;0,MAX(Y$4:$GY20)+1,"")</f>
        <v/>
      </c>
      <c r="Z21" s="109" t="str">
        <f t="shared" ca="1" si="22"/>
        <v>Костецький</v>
      </c>
      <c r="AA21" s="22" t="str">
        <f t="shared" ca="1" si="23"/>
        <v>Сергій</v>
      </c>
      <c r="AB21" s="22" t="str">
        <f t="shared" ca="1" si="24"/>
        <v>Дмитрович</v>
      </c>
      <c r="AC21" s="349">
        <f t="shared" ca="1" si="25"/>
        <v>2898402777</v>
      </c>
      <c r="AD21" s="375">
        <f t="shared" ca="1" si="7"/>
        <v>0</v>
      </c>
      <c r="AE21" s="20" t="str">
        <f ca="1">IF(AJ21&lt;&gt;0,MAX($E$4:AE20)+1,"")</f>
        <v/>
      </c>
      <c r="AF21" s="109" t="str">
        <f t="shared" ca="1" si="26"/>
        <v>Костецький</v>
      </c>
      <c r="AG21" s="22" t="str">
        <f t="shared" ca="1" si="27"/>
        <v>Сергій</v>
      </c>
      <c r="AH21" s="22" t="str">
        <f t="shared" ca="1" si="28"/>
        <v>Дмитрович</v>
      </c>
      <c r="AI21" s="349">
        <f t="shared" ca="1" si="29"/>
        <v>2898402777</v>
      </c>
      <c r="AJ21" s="375">
        <f t="shared" ca="1" si="8"/>
        <v>0</v>
      </c>
      <c r="AL21" s="421">
        <v>24859.47</v>
      </c>
      <c r="AM21" s="19">
        <f t="shared" ca="1" si="32"/>
        <v>-13880.44</v>
      </c>
    </row>
    <row r="22" spans="1:39" ht="18.75" customHeight="1" thickBot="1">
      <c r="A22" s="20" t="str">
        <f ca="1">IF(F22&lt;&gt;0,MAX($A$4:A21)+1,"")</f>
        <v/>
      </c>
      <c r="B22" s="109">
        <f t="shared" ca="1" si="9"/>
        <v>0</v>
      </c>
      <c r="C22" s="22">
        <f t="shared" ca="1" si="10"/>
        <v>0</v>
      </c>
      <c r="D22" s="22">
        <f t="shared" ca="1" si="11"/>
        <v>0</v>
      </c>
      <c r="E22" s="349">
        <f t="shared" ca="1" si="12"/>
        <v>0</v>
      </c>
      <c r="F22" s="537">
        <f t="shared" ca="1" si="13"/>
        <v>0</v>
      </c>
      <c r="G22" s="20" t="str">
        <f ca="1">IF(L22&lt;&gt;0,MAX($G$4:G21)+1,"")</f>
        <v/>
      </c>
      <c r="H22" s="109">
        <f t="shared" ca="1" si="14"/>
        <v>0</v>
      </c>
      <c r="I22" s="22">
        <f t="shared" ca="1" si="15"/>
        <v>0</v>
      </c>
      <c r="J22" s="22">
        <f t="shared" ca="1" si="16"/>
        <v>0</v>
      </c>
      <c r="K22" s="349">
        <f t="shared" ca="1" si="17"/>
        <v>0</v>
      </c>
      <c r="L22" s="375">
        <f t="shared" ca="1" si="0"/>
        <v>0</v>
      </c>
      <c r="M22" s="20" t="str">
        <f ca="1">IF(R22&lt;&gt;0,MAX($M$4:M21)+1,"")</f>
        <v/>
      </c>
      <c r="N22" s="374" t="str">
        <f t="shared" ca="1" si="1"/>
        <v xml:space="preserve"> </v>
      </c>
      <c r="O22" s="374">
        <f t="shared" ca="1" si="2"/>
        <v>0</v>
      </c>
      <c r="P22" s="374">
        <f t="shared" ca="1" si="3"/>
        <v>0</v>
      </c>
      <c r="Q22" s="374">
        <f t="shared" ca="1" si="4"/>
        <v>0</v>
      </c>
      <c r="R22" s="375">
        <f t="shared" ca="1" si="5"/>
        <v>0</v>
      </c>
      <c r="S22" s="20" t="str">
        <f ca="1">IF(X22&lt;&gt;0,MAX($S$4:S21)+1,"")</f>
        <v/>
      </c>
      <c r="T22" s="109">
        <f t="shared" ca="1" si="18"/>
        <v>0</v>
      </c>
      <c r="U22" s="22">
        <f t="shared" ca="1" si="19"/>
        <v>0</v>
      </c>
      <c r="V22" s="22">
        <f t="shared" ca="1" si="20"/>
        <v>0</v>
      </c>
      <c r="W22" s="349">
        <f t="shared" ca="1" si="21"/>
        <v>0</v>
      </c>
      <c r="X22" s="375">
        <f t="shared" ca="1" si="6"/>
        <v>0</v>
      </c>
      <c r="Y22" s="20" t="str">
        <f ca="1">IF(AD22&lt;&gt;0,MAX(Y$4:$GY21)+1,"")</f>
        <v/>
      </c>
      <c r="Z22" s="109">
        <f t="shared" ca="1" si="22"/>
        <v>0</v>
      </c>
      <c r="AA22" s="22">
        <f t="shared" ca="1" si="23"/>
        <v>0</v>
      </c>
      <c r="AB22" s="22">
        <f t="shared" ca="1" si="24"/>
        <v>0</v>
      </c>
      <c r="AC22" s="349">
        <f t="shared" ca="1" si="25"/>
        <v>0</v>
      </c>
      <c r="AD22" s="375">
        <f t="shared" ca="1" si="7"/>
        <v>0</v>
      </c>
      <c r="AE22" s="20" t="str">
        <f ca="1">IF(AJ22&lt;&gt;0,MAX($E$4:AE21)+1,"")</f>
        <v/>
      </c>
      <c r="AF22" s="109">
        <f t="shared" ca="1" si="26"/>
        <v>0</v>
      </c>
      <c r="AG22" s="22">
        <f t="shared" ca="1" si="27"/>
        <v>0</v>
      </c>
      <c r="AH22" s="22">
        <f t="shared" ca="1" si="28"/>
        <v>0</v>
      </c>
      <c r="AI22" s="349">
        <f t="shared" ca="1" si="29"/>
        <v>0</v>
      </c>
      <c r="AJ22" s="375">
        <f t="shared" ca="1" si="8"/>
        <v>0</v>
      </c>
      <c r="AL22" s="421">
        <v>20467.560000000001</v>
      </c>
    </row>
    <row r="23" spans="1:39" ht="18.75" customHeight="1" thickBot="1">
      <c r="A23" s="20">
        <f ca="1">IF(F23&lt;&gt;0,MAX($A$4:A22)+1,"")</f>
        <v>12</v>
      </c>
      <c r="B23" s="109" t="str">
        <f t="shared" ca="1" si="9"/>
        <v>Ляшенко</v>
      </c>
      <c r="C23" s="22" t="str">
        <f t="shared" ca="1" si="10"/>
        <v>Сергій</v>
      </c>
      <c r="D23" s="22" t="str">
        <f t="shared" ca="1" si="11"/>
        <v>Миколайович</v>
      </c>
      <c r="E23" s="349">
        <f t="shared" ca="1" si="12"/>
        <v>3228719072</v>
      </c>
      <c r="F23" s="537">
        <f t="shared" ca="1" si="13"/>
        <v>8838.6299999999992</v>
      </c>
      <c r="G23" s="20" t="str">
        <f ca="1">IF(L23&lt;&gt;0,MAX($G$4:G22)+1,"")</f>
        <v/>
      </c>
      <c r="H23" s="109" t="str">
        <f t="shared" ca="1" si="14"/>
        <v>Ляшенко</v>
      </c>
      <c r="I23" s="22" t="str">
        <f t="shared" ca="1" si="15"/>
        <v>Сергій</v>
      </c>
      <c r="J23" s="22" t="str">
        <f t="shared" ca="1" si="16"/>
        <v>Миколайович</v>
      </c>
      <c r="K23" s="349">
        <f t="shared" ca="1" si="17"/>
        <v>3228719072</v>
      </c>
      <c r="L23" s="375">
        <f t="shared" ca="1" si="0"/>
        <v>0</v>
      </c>
      <c r="M23" s="20" t="str">
        <f ca="1">IF(R23&lt;&gt;0,MAX($M$4:M22)+1,"")</f>
        <v/>
      </c>
      <c r="N23" s="374" t="str">
        <f t="shared" ca="1" si="1"/>
        <v>Ляшенко С.М.</v>
      </c>
      <c r="O23" s="374" t="str">
        <f t="shared" ca="1" si="2"/>
        <v>Ляшенко</v>
      </c>
      <c r="P23" s="374" t="str">
        <f t="shared" ca="1" si="3"/>
        <v>Сергій</v>
      </c>
      <c r="Q23" s="374" t="str">
        <f t="shared" ca="1" si="4"/>
        <v>Миколайович</v>
      </c>
      <c r="R23" s="375">
        <f t="shared" ca="1" si="5"/>
        <v>0</v>
      </c>
      <c r="S23" s="20" t="str">
        <f ca="1">IF(X23&lt;&gt;0,MAX($S$4:S22)+1,"")</f>
        <v/>
      </c>
      <c r="T23" s="109" t="str">
        <f t="shared" ca="1" si="18"/>
        <v>Ляшенко</v>
      </c>
      <c r="U23" s="22" t="str">
        <f t="shared" ca="1" si="19"/>
        <v>Сергій</v>
      </c>
      <c r="V23" s="22" t="str">
        <f t="shared" ca="1" si="20"/>
        <v>Миколайович</v>
      </c>
      <c r="W23" s="349">
        <f t="shared" ca="1" si="21"/>
        <v>3228719072</v>
      </c>
      <c r="X23" s="375">
        <f t="shared" ca="1" si="6"/>
        <v>0</v>
      </c>
      <c r="Y23" s="20" t="str">
        <f ca="1">IF(AD23&lt;&gt;0,MAX(Y$4:$GY22)+1,"")</f>
        <v/>
      </c>
      <c r="Z23" s="109" t="str">
        <f t="shared" ca="1" si="22"/>
        <v>Ляшенко</v>
      </c>
      <c r="AA23" s="22" t="str">
        <f t="shared" ca="1" si="23"/>
        <v>Сергій</v>
      </c>
      <c r="AB23" s="22" t="str">
        <f t="shared" ca="1" si="24"/>
        <v>Миколайович</v>
      </c>
      <c r="AC23" s="349">
        <f t="shared" ca="1" si="25"/>
        <v>3228719072</v>
      </c>
      <c r="AD23" s="375">
        <f t="shared" ca="1" si="7"/>
        <v>0</v>
      </c>
      <c r="AE23" s="20" t="str">
        <f ca="1">IF(AJ23&lt;&gt;0,MAX($E$4:AE22)+1,"")</f>
        <v/>
      </c>
      <c r="AF23" s="109" t="str">
        <f t="shared" ca="1" si="26"/>
        <v>Ляшенко</v>
      </c>
      <c r="AG23" s="22" t="str">
        <f t="shared" ca="1" si="27"/>
        <v>Сергій</v>
      </c>
      <c r="AH23" s="22" t="str">
        <f t="shared" ca="1" si="28"/>
        <v>Миколайович</v>
      </c>
      <c r="AI23" s="349">
        <f t="shared" ca="1" si="29"/>
        <v>3228719072</v>
      </c>
      <c r="AJ23" s="375">
        <f t="shared" ca="1" si="8"/>
        <v>0</v>
      </c>
      <c r="AL23" s="421">
        <v>21472.26</v>
      </c>
      <c r="AM23" s="19">
        <f ca="1">F23-AL23</f>
        <v>-12633.63</v>
      </c>
    </row>
    <row r="24" spans="1:39" ht="18.75" customHeight="1" thickBot="1">
      <c r="A24" s="20" t="str">
        <f ca="1">IF(F24&lt;&gt;0,MAX($A$4:A23)+1,"")</f>
        <v/>
      </c>
      <c r="B24" s="109">
        <f t="shared" ca="1" si="9"/>
        <v>0</v>
      </c>
      <c r="C24" s="22">
        <f t="shared" ca="1" si="10"/>
        <v>0</v>
      </c>
      <c r="D24" s="22">
        <f t="shared" ca="1" si="11"/>
        <v>0</v>
      </c>
      <c r="E24" s="349">
        <f t="shared" ca="1" si="12"/>
        <v>0</v>
      </c>
      <c r="F24" s="537">
        <f t="shared" ca="1" si="13"/>
        <v>0</v>
      </c>
      <c r="G24" s="20" t="str">
        <f ca="1">IF(L24&lt;&gt;0,MAX($G$4:G23)+1,"")</f>
        <v/>
      </c>
      <c r="H24" s="109">
        <f t="shared" ca="1" si="14"/>
        <v>0</v>
      </c>
      <c r="I24" s="22">
        <f t="shared" ca="1" si="15"/>
        <v>0</v>
      </c>
      <c r="J24" s="22">
        <f t="shared" ca="1" si="16"/>
        <v>0</v>
      </c>
      <c r="K24" s="349">
        <f t="shared" ca="1" si="17"/>
        <v>0</v>
      </c>
      <c r="L24" s="375">
        <f t="shared" ca="1" si="0"/>
        <v>0</v>
      </c>
      <c r="M24" s="20" t="str">
        <f ca="1">IF(R24&lt;&gt;0,MAX($M$4:M23)+1,"")</f>
        <v/>
      </c>
      <c r="N24" s="374" t="str">
        <f t="shared" ca="1" si="1"/>
        <v>ВАКАНТ</v>
      </c>
      <c r="O24" s="374">
        <f t="shared" ca="1" si="2"/>
        <v>0</v>
      </c>
      <c r="P24" s="374">
        <f t="shared" ca="1" si="3"/>
        <v>0</v>
      </c>
      <c r="Q24" s="374">
        <f t="shared" ca="1" si="4"/>
        <v>0</v>
      </c>
      <c r="R24" s="375">
        <f t="shared" ca="1" si="5"/>
        <v>0</v>
      </c>
      <c r="S24" s="20" t="str">
        <f ca="1">IF(X24&lt;&gt;0,MAX($S$4:S23)+1,"")</f>
        <v/>
      </c>
      <c r="T24" s="109">
        <f t="shared" ca="1" si="18"/>
        <v>0</v>
      </c>
      <c r="U24" s="22">
        <f t="shared" ca="1" si="19"/>
        <v>0</v>
      </c>
      <c r="V24" s="22">
        <f t="shared" ca="1" si="20"/>
        <v>0</v>
      </c>
      <c r="W24" s="349">
        <f t="shared" ca="1" si="21"/>
        <v>0</v>
      </c>
      <c r="X24" s="375">
        <f t="shared" ca="1" si="6"/>
        <v>0</v>
      </c>
      <c r="Y24" s="20" t="str">
        <f ca="1">IF(AD24&lt;&gt;0,MAX(Y$4:$GY23)+1,"")</f>
        <v/>
      </c>
      <c r="Z24" s="109">
        <f t="shared" ca="1" si="22"/>
        <v>0</v>
      </c>
      <c r="AA24" s="22">
        <f t="shared" ca="1" si="23"/>
        <v>0</v>
      </c>
      <c r="AB24" s="22">
        <f t="shared" ca="1" si="24"/>
        <v>0</v>
      </c>
      <c r="AC24" s="349">
        <f t="shared" ca="1" si="25"/>
        <v>0</v>
      </c>
      <c r="AD24" s="375">
        <f t="shared" ca="1" si="7"/>
        <v>0</v>
      </c>
      <c r="AE24" s="20" t="str">
        <f ca="1">IF(AJ24&lt;&gt;0,MAX($E$4:AE23)+1,"")</f>
        <v/>
      </c>
      <c r="AF24" s="109">
        <f t="shared" ca="1" si="26"/>
        <v>0</v>
      </c>
      <c r="AG24" s="22">
        <f t="shared" ca="1" si="27"/>
        <v>0</v>
      </c>
      <c r="AH24" s="22">
        <f t="shared" ca="1" si="28"/>
        <v>0</v>
      </c>
      <c r="AI24" s="349">
        <f t="shared" ca="1" si="29"/>
        <v>0</v>
      </c>
      <c r="AJ24" s="375">
        <f t="shared" ca="1" si="8"/>
        <v>0</v>
      </c>
      <c r="AL24" s="421">
        <v>16212.45</v>
      </c>
    </row>
    <row r="25" spans="1:39" ht="18.75" customHeight="1" thickBot="1">
      <c r="A25" s="20" t="str">
        <f ca="1">IF(F25&lt;&gt;0,MAX($A$4:A24)+1,"")</f>
        <v/>
      </c>
      <c r="B25" s="109">
        <f t="shared" ca="1" si="9"/>
        <v>0</v>
      </c>
      <c r="C25" s="22">
        <f t="shared" ca="1" si="10"/>
        <v>0</v>
      </c>
      <c r="D25" s="22">
        <f t="shared" ca="1" si="11"/>
        <v>0</v>
      </c>
      <c r="E25" s="349">
        <f t="shared" ca="1" si="12"/>
        <v>0</v>
      </c>
      <c r="F25" s="537">
        <f t="shared" ca="1" si="13"/>
        <v>0</v>
      </c>
      <c r="G25" s="20" t="str">
        <f ca="1">IF(L25&lt;&gt;0,MAX($G$4:G24)+1,"")</f>
        <v/>
      </c>
      <c r="H25" s="109">
        <f t="shared" ca="1" si="14"/>
        <v>0</v>
      </c>
      <c r="I25" s="22">
        <f t="shared" ca="1" si="15"/>
        <v>0</v>
      </c>
      <c r="J25" s="22">
        <f t="shared" ca="1" si="16"/>
        <v>0</v>
      </c>
      <c r="K25" s="349">
        <f t="shared" ca="1" si="17"/>
        <v>0</v>
      </c>
      <c r="L25" s="375">
        <f t="shared" ca="1" si="0"/>
        <v>0</v>
      </c>
      <c r="M25" s="20" t="str">
        <f ca="1">IF(R25&lt;&gt;0,MAX($M$4:M24)+1,"")</f>
        <v/>
      </c>
      <c r="N25" s="374" t="str">
        <f t="shared" ca="1" si="1"/>
        <v xml:space="preserve"> </v>
      </c>
      <c r="O25" s="374">
        <f t="shared" ca="1" si="2"/>
        <v>0</v>
      </c>
      <c r="P25" s="374">
        <f t="shared" ca="1" si="3"/>
        <v>0</v>
      </c>
      <c r="Q25" s="374">
        <f t="shared" ca="1" si="4"/>
        <v>0</v>
      </c>
      <c r="R25" s="375">
        <f t="shared" ca="1" si="5"/>
        <v>0</v>
      </c>
      <c r="S25" s="20" t="str">
        <f ca="1">IF(X25&lt;&gt;0,MAX($S$4:S24)+1,"")</f>
        <v/>
      </c>
      <c r="T25" s="109">
        <f t="shared" ca="1" si="18"/>
        <v>0</v>
      </c>
      <c r="U25" s="22">
        <f t="shared" ca="1" si="19"/>
        <v>0</v>
      </c>
      <c r="V25" s="22">
        <f t="shared" ca="1" si="20"/>
        <v>0</v>
      </c>
      <c r="W25" s="349">
        <f t="shared" ca="1" si="21"/>
        <v>0</v>
      </c>
      <c r="X25" s="375">
        <f t="shared" ca="1" si="6"/>
        <v>0</v>
      </c>
      <c r="Y25" s="20" t="str">
        <f ca="1">IF(AD25&lt;&gt;0,MAX(Y$4:$GY24)+1,"")</f>
        <v/>
      </c>
      <c r="Z25" s="109">
        <f t="shared" ca="1" si="22"/>
        <v>0</v>
      </c>
      <c r="AA25" s="22">
        <f t="shared" ca="1" si="23"/>
        <v>0</v>
      </c>
      <c r="AB25" s="22">
        <f t="shared" ca="1" si="24"/>
        <v>0</v>
      </c>
      <c r="AC25" s="349">
        <f t="shared" ca="1" si="25"/>
        <v>0</v>
      </c>
      <c r="AD25" s="375">
        <f t="shared" ca="1" si="7"/>
        <v>0</v>
      </c>
      <c r="AE25" s="20" t="str">
        <f ca="1">IF(AJ25&lt;&gt;0,MAX($E$4:AE24)+1,"")</f>
        <v/>
      </c>
      <c r="AF25" s="109">
        <f t="shared" ca="1" si="26"/>
        <v>0</v>
      </c>
      <c r="AG25" s="22">
        <f t="shared" ca="1" si="27"/>
        <v>0</v>
      </c>
      <c r="AH25" s="22">
        <f t="shared" ca="1" si="28"/>
        <v>0</v>
      </c>
      <c r="AI25" s="349">
        <f t="shared" ca="1" si="29"/>
        <v>0</v>
      </c>
      <c r="AJ25" s="375">
        <f t="shared" ca="1" si="8"/>
        <v>0</v>
      </c>
      <c r="AL25" s="421">
        <v>25547.200000000001</v>
      </c>
    </row>
    <row r="26" spans="1:39" ht="18.75" customHeight="1" thickBot="1">
      <c r="A26" s="20">
        <f ca="1">IF(F26&lt;&gt;0,MAX($A$4:A25)+1,"")</f>
        <v>13</v>
      </c>
      <c r="B26" s="109" t="str">
        <f t="shared" ca="1" si="9"/>
        <v>Мороз</v>
      </c>
      <c r="C26" s="22" t="str">
        <f t="shared" ca="1" si="10"/>
        <v>Максим</v>
      </c>
      <c r="D26" s="22" t="str">
        <f t="shared" ca="1" si="11"/>
        <v>Павлович</v>
      </c>
      <c r="E26" s="349">
        <f t="shared" ca="1" si="12"/>
        <v>3592503636</v>
      </c>
      <c r="F26" s="537">
        <f t="shared" ca="1" si="13"/>
        <v>20467.560000000001</v>
      </c>
      <c r="G26" s="20" t="str">
        <f ca="1">IF(L26&lt;&gt;0,MAX($G$4:G25)+1,"")</f>
        <v/>
      </c>
      <c r="H26" s="109" t="str">
        <f t="shared" ca="1" si="14"/>
        <v>Мороз</v>
      </c>
      <c r="I26" s="22" t="str">
        <f t="shared" ca="1" si="15"/>
        <v>Максим</v>
      </c>
      <c r="J26" s="22" t="str">
        <f t="shared" ca="1" si="16"/>
        <v>Павлович</v>
      </c>
      <c r="K26" s="349">
        <f t="shared" ca="1" si="17"/>
        <v>3592503636</v>
      </c>
      <c r="L26" s="375">
        <f t="shared" ca="1" si="0"/>
        <v>0</v>
      </c>
      <c r="M26" s="20" t="str">
        <f ca="1">IF(R26&lt;&gt;0,MAX($M$4:M25)+1,"")</f>
        <v/>
      </c>
      <c r="N26" s="374" t="str">
        <f t="shared" ca="1" si="1"/>
        <v>Мороз М.П.</v>
      </c>
      <c r="O26" s="374" t="str">
        <f t="shared" ca="1" si="2"/>
        <v>Мороз</v>
      </c>
      <c r="P26" s="374" t="str">
        <f t="shared" ca="1" si="3"/>
        <v>Максим</v>
      </c>
      <c r="Q26" s="374" t="str">
        <f t="shared" ca="1" si="4"/>
        <v>Павлович</v>
      </c>
      <c r="R26" s="375">
        <f t="shared" ca="1" si="5"/>
        <v>0</v>
      </c>
      <c r="S26" s="20" t="str">
        <f ca="1">IF(X26&lt;&gt;0,MAX($S$4:S25)+1,"")</f>
        <v/>
      </c>
      <c r="T26" s="109" t="str">
        <f t="shared" ca="1" si="18"/>
        <v>Мороз</v>
      </c>
      <c r="U26" s="22" t="str">
        <f t="shared" ca="1" si="19"/>
        <v>Максим</v>
      </c>
      <c r="V26" s="22" t="str">
        <f t="shared" ca="1" si="20"/>
        <v>Павлович</v>
      </c>
      <c r="W26" s="349">
        <f t="shared" ca="1" si="21"/>
        <v>3592503636</v>
      </c>
      <c r="X26" s="375">
        <f t="shared" ca="1" si="6"/>
        <v>0</v>
      </c>
      <c r="Y26" s="20" t="str">
        <f ca="1">IF(AD26&lt;&gt;0,MAX(Y$4:$GY25)+1,"")</f>
        <v/>
      </c>
      <c r="Z26" s="109" t="str">
        <f t="shared" ca="1" si="22"/>
        <v>Мороз</v>
      </c>
      <c r="AA26" s="22" t="str">
        <f t="shared" ca="1" si="23"/>
        <v>Максим</v>
      </c>
      <c r="AB26" s="22" t="str">
        <f t="shared" ca="1" si="24"/>
        <v>Павлович</v>
      </c>
      <c r="AC26" s="349">
        <f t="shared" ca="1" si="25"/>
        <v>3592503636</v>
      </c>
      <c r="AD26" s="375">
        <f t="shared" ca="1" si="7"/>
        <v>0</v>
      </c>
      <c r="AE26" s="20" t="str">
        <f ca="1">IF(AJ26&lt;&gt;0,MAX($E$4:AE25)+1,"")</f>
        <v/>
      </c>
      <c r="AF26" s="109" t="str">
        <f t="shared" ca="1" si="26"/>
        <v>Мороз</v>
      </c>
      <c r="AG26" s="22" t="str">
        <f t="shared" ca="1" si="27"/>
        <v>Максим</v>
      </c>
      <c r="AH26" s="22" t="str">
        <f t="shared" ca="1" si="28"/>
        <v>Павлович</v>
      </c>
      <c r="AI26" s="349">
        <f t="shared" ca="1" si="29"/>
        <v>3592503636</v>
      </c>
      <c r="AJ26" s="375">
        <f t="shared" ca="1" si="8"/>
        <v>0</v>
      </c>
      <c r="AL26" s="421">
        <v>21626.26</v>
      </c>
      <c r="AM26" s="19">
        <f ca="1">F26-AL26</f>
        <v>-1158.7</v>
      </c>
    </row>
    <row r="27" spans="1:39" ht="18.75" customHeight="1" thickBot="1">
      <c r="A27" s="20" t="str">
        <f ca="1">IF(F27&lt;&gt;0,MAX($A$4:A26)+1,"")</f>
        <v/>
      </c>
      <c r="B27" s="109">
        <f t="shared" ca="1" si="9"/>
        <v>0</v>
      </c>
      <c r="C27" s="22">
        <f t="shared" ca="1" si="10"/>
        <v>0</v>
      </c>
      <c r="D27" s="22">
        <f t="shared" ca="1" si="11"/>
        <v>0</v>
      </c>
      <c r="E27" s="349">
        <f t="shared" ca="1" si="12"/>
        <v>0</v>
      </c>
      <c r="F27" s="537">
        <f t="shared" ca="1" si="13"/>
        <v>0</v>
      </c>
      <c r="G27" s="20" t="str">
        <f ca="1">IF(L27&lt;&gt;0,MAX($G$4:G26)+1,"")</f>
        <v/>
      </c>
      <c r="H27" s="109">
        <f t="shared" ca="1" si="14"/>
        <v>0</v>
      </c>
      <c r="I27" s="22">
        <f t="shared" ca="1" si="15"/>
        <v>0</v>
      </c>
      <c r="J27" s="22">
        <f t="shared" ca="1" si="16"/>
        <v>0</v>
      </c>
      <c r="K27" s="349">
        <f t="shared" ca="1" si="17"/>
        <v>0</v>
      </c>
      <c r="L27" s="375">
        <f t="shared" ca="1" si="0"/>
        <v>0</v>
      </c>
      <c r="M27" s="20" t="str">
        <f ca="1">IF(R27&lt;&gt;0,MAX($M$4:M26)+1,"")</f>
        <v/>
      </c>
      <c r="N27" s="374" t="str">
        <f t="shared" ca="1" si="1"/>
        <v>ВАКАНТ</v>
      </c>
      <c r="O27" s="374">
        <f t="shared" ca="1" si="2"/>
        <v>0</v>
      </c>
      <c r="P27" s="374">
        <f t="shared" ca="1" si="3"/>
        <v>0</v>
      </c>
      <c r="Q27" s="374">
        <f t="shared" ca="1" si="4"/>
        <v>0</v>
      </c>
      <c r="R27" s="375">
        <f t="shared" ca="1" si="5"/>
        <v>0</v>
      </c>
      <c r="S27" s="20" t="str">
        <f ca="1">IF(X27&lt;&gt;0,MAX($S$4:S26)+1,"")</f>
        <v/>
      </c>
      <c r="T27" s="109">
        <f t="shared" ca="1" si="18"/>
        <v>0</v>
      </c>
      <c r="U27" s="22">
        <f t="shared" ca="1" si="19"/>
        <v>0</v>
      </c>
      <c r="V27" s="22">
        <f t="shared" ca="1" si="20"/>
        <v>0</v>
      </c>
      <c r="W27" s="349">
        <f t="shared" ca="1" si="21"/>
        <v>0</v>
      </c>
      <c r="X27" s="375">
        <f t="shared" ca="1" si="6"/>
        <v>0</v>
      </c>
      <c r="Y27" s="20" t="str">
        <f ca="1">IF(AD27&lt;&gt;0,MAX(Y$4:$GY26)+1,"")</f>
        <v/>
      </c>
      <c r="Z27" s="109">
        <f t="shared" ca="1" si="22"/>
        <v>0</v>
      </c>
      <c r="AA27" s="22">
        <f t="shared" ca="1" si="23"/>
        <v>0</v>
      </c>
      <c r="AB27" s="22">
        <f t="shared" ca="1" si="24"/>
        <v>0</v>
      </c>
      <c r="AC27" s="349">
        <f t="shared" ca="1" si="25"/>
        <v>0</v>
      </c>
      <c r="AD27" s="375">
        <f t="shared" ca="1" si="7"/>
        <v>0</v>
      </c>
      <c r="AE27" s="20" t="str">
        <f ca="1">IF(AJ27&lt;&gt;0,MAX($E$4:AE26)+1,"")</f>
        <v/>
      </c>
      <c r="AF27" s="109">
        <f t="shared" ca="1" si="26"/>
        <v>0</v>
      </c>
      <c r="AG27" s="22">
        <f t="shared" ca="1" si="27"/>
        <v>0</v>
      </c>
      <c r="AH27" s="22">
        <f t="shared" ca="1" si="28"/>
        <v>0</v>
      </c>
      <c r="AI27" s="349">
        <f t="shared" ca="1" si="29"/>
        <v>0</v>
      </c>
      <c r="AJ27" s="375">
        <f t="shared" ca="1" si="8"/>
        <v>0</v>
      </c>
      <c r="AL27" s="421">
        <v>21041.21</v>
      </c>
    </row>
    <row r="28" spans="1:39" ht="18.75" customHeight="1" thickBot="1">
      <c r="A28" s="20" t="str">
        <f ca="1">IF(F28&lt;&gt;0,MAX($A$4:A27)+1,"")</f>
        <v/>
      </c>
      <c r="B28" s="109">
        <f t="shared" ca="1" si="9"/>
        <v>0</v>
      </c>
      <c r="C28" s="22">
        <f t="shared" ca="1" si="10"/>
        <v>0</v>
      </c>
      <c r="D28" s="22">
        <f t="shared" ca="1" si="11"/>
        <v>0</v>
      </c>
      <c r="E28" s="349">
        <f t="shared" ca="1" si="12"/>
        <v>0</v>
      </c>
      <c r="F28" s="537">
        <f t="shared" ca="1" si="13"/>
        <v>0</v>
      </c>
      <c r="G28" s="20" t="str">
        <f ca="1">IF(L28&lt;&gt;0,MAX($G$4:G27)+1,"")</f>
        <v/>
      </c>
      <c r="H28" s="109">
        <f t="shared" ca="1" si="14"/>
        <v>0</v>
      </c>
      <c r="I28" s="22">
        <f t="shared" ca="1" si="15"/>
        <v>0</v>
      </c>
      <c r="J28" s="22">
        <f t="shared" ca="1" si="16"/>
        <v>0</v>
      </c>
      <c r="K28" s="349">
        <f t="shared" ca="1" si="17"/>
        <v>0</v>
      </c>
      <c r="L28" s="375">
        <f t="shared" ca="1" si="0"/>
        <v>0</v>
      </c>
      <c r="M28" s="20" t="str">
        <f ca="1">IF(R28&lt;&gt;0,MAX($M$4:M27)+1,"")</f>
        <v/>
      </c>
      <c r="N28" s="374" t="str">
        <f t="shared" ca="1" si="1"/>
        <v xml:space="preserve"> </v>
      </c>
      <c r="O28" s="374">
        <f t="shared" ca="1" si="2"/>
        <v>0</v>
      </c>
      <c r="P28" s="374">
        <f t="shared" ca="1" si="3"/>
        <v>0</v>
      </c>
      <c r="Q28" s="374">
        <f t="shared" ca="1" si="4"/>
        <v>0</v>
      </c>
      <c r="R28" s="375">
        <f t="shared" ca="1" si="5"/>
        <v>0</v>
      </c>
      <c r="S28" s="20" t="str">
        <f ca="1">IF(X28&lt;&gt;0,MAX($S$4:S27)+1,"")</f>
        <v/>
      </c>
      <c r="T28" s="109">
        <f t="shared" ca="1" si="18"/>
        <v>0</v>
      </c>
      <c r="U28" s="22">
        <f t="shared" ca="1" si="19"/>
        <v>0</v>
      </c>
      <c r="V28" s="22">
        <f t="shared" ca="1" si="20"/>
        <v>0</v>
      </c>
      <c r="W28" s="349">
        <f t="shared" ca="1" si="21"/>
        <v>0</v>
      </c>
      <c r="X28" s="375">
        <f t="shared" ca="1" si="6"/>
        <v>0</v>
      </c>
      <c r="Y28" s="20" t="str">
        <f ca="1">IF(AD28&lt;&gt;0,MAX(Y$4:$GY27)+1,"")</f>
        <v/>
      </c>
      <c r="Z28" s="109">
        <f t="shared" ca="1" si="22"/>
        <v>0</v>
      </c>
      <c r="AA28" s="22">
        <f t="shared" ca="1" si="23"/>
        <v>0</v>
      </c>
      <c r="AB28" s="22">
        <f t="shared" ca="1" si="24"/>
        <v>0</v>
      </c>
      <c r="AC28" s="349">
        <f t="shared" ca="1" si="25"/>
        <v>0</v>
      </c>
      <c r="AD28" s="375">
        <f t="shared" ca="1" si="7"/>
        <v>0</v>
      </c>
      <c r="AE28" s="20" t="str">
        <f ca="1">IF(AJ28&lt;&gt;0,MAX($E$4:AE27)+1,"")</f>
        <v/>
      </c>
      <c r="AF28" s="109">
        <f t="shared" ca="1" si="26"/>
        <v>0</v>
      </c>
      <c r="AG28" s="22">
        <f t="shared" ca="1" si="27"/>
        <v>0</v>
      </c>
      <c r="AH28" s="22">
        <f t="shared" ca="1" si="28"/>
        <v>0</v>
      </c>
      <c r="AI28" s="349">
        <f t="shared" ca="1" si="29"/>
        <v>0</v>
      </c>
      <c r="AJ28" s="375">
        <f t="shared" ca="1" si="8"/>
        <v>0</v>
      </c>
      <c r="AL28" s="421">
        <v>21744.240000000002</v>
      </c>
    </row>
    <row r="29" spans="1:39" ht="18.75" customHeight="1" thickBot="1">
      <c r="A29" s="20">
        <f ca="1">IF(F29&lt;&gt;0,MAX($A$4:A28)+1,"")</f>
        <v>14</v>
      </c>
      <c r="B29" s="109" t="str">
        <f t="shared" ca="1" si="9"/>
        <v>Пятаєв</v>
      </c>
      <c r="C29" s="22" t="str">
        <f t="shared" ca="1" si="10"/>
        <v>Олександр</v>
      </c>
      <c r="D29" s="22" t="str">
        <f t="shared" ca="1" si="11"/>
        <v>Володимирович</v>
      </c>
      <c r="E29" s="349">
        <f t="shared" ca="1" si="12"/>
        <v>3441507357</v>
      </c>
      <c r="F29" s="537">
        <f t="shared" ca="1" si="13"/>
        <v>20896.939999999999</v>
      </c>
      <c r="G29" s="20" t="str">
        <f ca="1">IF(L29&lt;&gt;0,MAX($G$4:G28)+1,"")</f>
        <v/>
      </c>
      <c r="H29" s="109" t="str">
        <f t="shared" ca="1" si="14"/>
        <v>Пятаєв</v>
      </c>
      <c r="I29" s="22" t="str">
        <f t="shared" ca="1" si="15"/>
        <v>Олександр</v>
      </c>
      <c r="J29" s="22" t="str">
        <f t="shared" ca="1" si="16"/>
        <v>Володимирович</v>
      </c>
      <c r="K29" s="349">
        <f t="shared" ca="1" si="17"/>
        <v>3441507357</v>
      </c>
      <c r="L29" s="375">
        <f t="shared" ca="1" si="0"/>
        <v>0</v>
      </c>
      <c r="M29" s="20" t="str">
        <f ca="1">IF(R29&lt;&gt;0,MAX($M$4:M28)+1,"")</f>
        <v/>
      </c>
      <c r="N29" s="374" t="str">
        <f t="shared" ca="1" si="1"/>
        <v>Пятаєв О.В.</v>
      </c>
      <c r="O29" s="374" t="str">
        <f t="shared" ca="1" si="2"/>
        <v>Пятаєв</v>
      </c>
      <c r="P29" s="374" t="str">
        <f t="shared" ca="1" si="3"/>
        <v>Олександр</v>
      </c>
      <c r="Q29" s="374" t="str">
        <f t="shared" ca="1" si="4"/>
        <v>Володимирович</v>
      </c>
      <c r="R29" s="375">
        <f t="shared" ca="1" si="5"/>
        <v>0</v>
      </c>
      <c r="S29" s="20" t="str">
        <f ca="1">IF(X29&lt;&gt;0,MAX($S$4:S28)+1,"")</f>
        <v/>
      </c>
      <c r="T29" s="109" t="str">
        <f t="shared" ca="1" si="18"/>
        <v>Пятаєв</v>
      </c>
      <c r="U29" s="22" t="str">
        <f t="shared" ca="1" si="19"/>
        <v>Олександр</v>
      </c>
      <c r="V29" s="22" t="str">
        <f t="shared" ca="1" si="20"/>
        <v>Володимирович</v>
      </c>
      <c r="W29" s="349">
        <f t="shared" ca="1" si="21"/>
        <v>3441507357</v>
      </c>
      <c r="X29" s="375">
        <f t="shared" ca="1" si="6"/>
        <v>0</v>
      </c>
      <c r="Y29" s="20" t="str">
        <f ca="1">IF(AD29&lt;&gt;0,MAX(Y$4:$GY28)+1,"")</f>
        <v/>
      </c>
      <c r="Z29" s="109" t="str">
        <f t="shared" ca="1" si="22"/>
        <v>Пятаєв</v>
      </c>
      <c r="AA29" s="22" t="str">
        <f t="shared" ca="1" si="23"/>
        <v>Олександр</v>
      </c>
      <c r="AB29" s="22" t="str">
        <f t="shared" ca="1" si="24"/>
        <v>Володимирович</v>
      </c>
      <c r="AC29" s="349">
        <f t="shared" ca="1" si="25"/>
        <v>3441507357</v>
      </c>
      <c r="AD29" s="375">
        <f t="shared" ca="1" si="7"/>
        <v>0</v>
      </c>
      <c r="AE29" s="20" t="str">
        <f ca="1">IF(AJ29&lt;&gt;0,MAX($E$4:AE28)+1,"")</f>
        <v/>
      </c>
      <c r="AF29" s="109" t="str">
        <f t="shared" ca="1" si="26"/>
        <v>Пятаєв</v>
      </c>
      <c r="AG29" s="22" t="str">
        <f t="shared" ca="1" si="27"/>
        <v>Олександр</v>
      </c>
      <c r="AH29" s="22" t="str">
        <f t="shared" ca="1" si="28"/>
        <v>Володимирович</v>
      </c>
      <c r="AI29" s="349">
        <f t="shared" ca="1" si="29"/>
        <v>3441507357</v>
      </c>
      <c r="AJ29" s="375">
        <f t="shared" ca="1" si="8"/>
        <v>0</v>
      </c>
      <c r="AL29" s="421">
        <v>21252.720000000001</v>
      </c>
      <c r="AM29" s="19">
        <f ca="1">F29-AL29</f>
        <v>-355.78</v>
      </c>
    </row>
    <row r="30" spans="1:39" ht="18.75" customHeight="1" thickBot="1">
      <c r="A30" s="20" t="str">
        <f ca="1">IF(F30&lt;&gt;0,MAX($A$4:A29)+1,"")</f>
        <v/>
      </c>
      <c r="B30" s="109">
        <f t="shared" ca="1" si="9"/>
        <v>0</v>
      </c>
      <c r="C30" s="22">
        <f t="shared" ca="1" si="10"/>
        <v>0</v>
      </c>
      <c r="D30" s="22">
        <f t="shared" ca="1" si="11"/>
        <v>0</v>
      </c>
      <c r="E30" s="349">
        <f t="shared" ca="1" si="12"/>
        <v>0</v>
      </c>
      <c r="F30" s="537">
        <f t="shared" ca="1" si="13"/>
        <v>0</v>
      </c>
      <c r="G30" s="20" t="str">
        <f ca="1">IF(L30&lt;&gt;0,MAX($G$4:G29)+1,"")</f>
        <v/>
      </c>
      <c r="H30" s="109">
        <f t="shared" ca="1" si="14"/>
        <v>0</v>
      </c>
      <c r="I30" s="22">
        <f t="shared" ca="1" si="15"/>
        <v>0</v>
      </c>
      <c r="J30" s="22">
        <f t="shared" ca="1" si="16"/>
        <v>0</v>
      </c>
      <c r="K30" s="349">
        <f t="shared" ca="1" si="17"/>
        <v>0</v>
      </c>
      <c r="L30" s="375">
        <f t="shared" ca="1" si="0"/>
        <v>0</v>
      </c>
      <c r="M30" s="20" t="str">
        <f ca="1">IF(R30&lt;&gt;0,MAX($M$4:M29)+1,"")</f>
        <v/>
      </c>
      <c r="N30" s="374">
        <f t="shared" ca="1" si="1"/>
        <v>0</v>
      </c>
      <c r="O30" s="374">
        <f t="shared" ca="1" si="2"/>
        <v>0</v>
      </c>
      <c r="P30" s="374">
        <f t="shared" ca="1" si="3"/>
        <v>0</v>
      </c>
      <c r="Q30" s="374">
        <f t="shared" ca="1" si="4"/>
        <v>0</v>
      </c>
      <c r="R30" s="375">
        <f t="shared" ca="1" si="5"/>
        <v>0</v>
      </c>
      <c r="S30" s="20" t="str">
        <f ca="1">IF(X30&lt;&gt;0,MAX($S$4:S29)+1,"")</f>
        <v/>
      </c>
      <c r="T30" s="109">
        <f t="shared" ca="1" si="18"/>
        <v>0</v>
      </c>
      <c r="U30" s="22">
        <f t="shared" ca="1" si="19"/>
        <v>0</v>
      </c>
      <c r="V30" s="22">
        <f t="shared" ca="1" si="20"/>
        <v>0</v>
      </c>
      <c r="W30" s="349">
        <f t="shared" ca="1" si="21"/>
        <v>0</v>
      </c>
      <c r="X30" s="375">
        <f t="shared" ca="1" si="6"/>
        <v>0</v>
      </c>
      <c r="Y30" s="20" t="str">
        <f ca="1">IF(AD30&lt;&gt;0,MAX(Y$4:$GY29)+1,"")</f>
        <v/>
      </c>
      <c r="Z30" s="109">
        <f t="shared" ca="1" si="22"/>
        <v>0</v>
      </c>
      <c r="AA30" s="22">
        <f t="shared" ca="1" si="23"/>
        <v>0</v>
      </c>
      <c r="AB30" s="22">
        <f t="shared" ca="1" si="24"/>
        <v>0</v>
      </c>
      <c r="AC30" s="349">
        <f t="shared" ca="1" si="25"/>
        <v>0</v>
      </c>
      <c r="AD30" s="375">
        <f t="shared" ca="1" si="7"/>
        <v>0</v>
      </c>
      <c r="AE30" s="20" t="str">
        <f ca="1">IF(AJ30&lt;&gt;0,MAX($E$4:AE29)+1,"")</f>
        <v/>
      </c>
      <c r="AF30" s="109">
        <f t="shared" ca="1" si="26"/>
        <v>0</v>
      </c>
      <c r="AG30" s="22">
        <f t="shared" ca="1" si="27"/>
        <v>0</v>
      </c>
      <c r="AH30" s="22">
        <f t="shared" ca="1" si="28"/>
        <v>0</v>
      </c>
      <c r="AI30" s="349">
        <f t="shared" ca="1" si="29"/>
        <v>0</v>
      </c>
      <c r="AJ30" s="375">
        <f t="shared" ca="1" si="8"/>
        <v>0</v>
      </c>
      <c r="AL30" s="421">
        <v>21252.720000000001</v>
      </c>
    </row>
    <row r="31" spans="1:39" ht="18.75" customHeight="1" thickBot="1">
      <c r="A31" s="20">
        <f ca="1">IF(F31&lt;&gt;0,MAX($A$4:A30)+1,"")</f>
        <v>15</v>
      </c>
      <c r="B31" s="109" t="str">
        <f t="shared" ca="1" si="9"/>
        <v>Захарчук</v>
      </c>
      <c r="C31" s="22" t="str">
        <f t="shared" ca="1" si="10"/>
        <v>Тетяна</v>
      </c>
      <c r="D31" s="22" t="str">
        <f t="shared" ca="1" si="11"/>
        <v>Анатоліївна</v>
      </c>
      <c r="E31" s="349">
        <f t="shared" ca="1" si="12"/>
        <v>2517401325</v>
      </c>
      <c r="F31" s="537">
        <f t="shared" ca="1" si="13"/>
        <v>17069.41</v>
      </c>
      <c r="G31" s="20" t="str">
        <f ca="1">IF(L31&lt;&gt;0,MAX($G$4:G30)+1,"")</f>
        <v/>
      </c>
      <c r="H31" s="109" t="str">
        <f t="shared" ca="1" si="14"/>
        <v>Захарчук</v>
      </c>
      <c r="I31" s="22" t="str">
        <f t="shared" ca="1" si="15"/>
        <v>Тетяна</v>
      </c>
      <c r="J31" s="22" t="str">
        <f t="shared" ca="1" si="16"/>
        <v>Анатоліївна</v>
      </c>
      <c r="K31" s="349">
        <f t="shared" ca="1" si="17"/>
        <v>2517401325</v>
      </c>
      <c r="L31" s="375">
        <f t="shared" ca="1" si="0"/>
        <v>0</v>
      </c>
      <c r="M31" s="20" t="str">
        <f ca="1">IF(R31&lt;&gt;0,MAX($M$4:M30)+1,"")</f>
        <v/>
      </c>
      <c r="N31" s="374" t="str">
        <f t="shared" ca="1" si="1"/>
        <v>Захарчук Т.А.</v>
      </c>
      <c r="O31" s="374" t="str">
        <f t="shared" ca="1" si="2"/>
        <v>Захарчук</v>
      </c>
      <c r="P31" s="374" t="str">
        <f t="shared" ca="1" si="3"/>
        <v>Тетяна</v>
      </c>
      <c r="Q31" s="374" t="str">
        <f t="shared" ca="1" si="4"/>
        <v>Анатоліївна</v>
      </c>
      <c r="R31" s="375">
        <f t="shared" ca="1" si="5"/>
        <v>0</v>
      </c>
      <c r="S31" s="20" t="str">
        <f ca="1">IF(X31&lt;&gt;0,MAX($S$4:S30)+1,"")</f>
        <v/>
      </c>
      <c r="T31" s="109" t="str">
        <f t="shared" ca="1" si="18"/>
        <v>Захарчук</v>
      </c>
      <c r="U31" s="22" t="str">
        <f t="shared" ca="1" si="19"/>
        <v>Тетяна</v>
      </c>
      <c r="V31" s="22" t="str">
        <f t="shared" ca="1" si="20"/>
        <v>Анатоліївна</v>
      </c>
      <c r="W31" s="349">
        <f t="shared" ca="1" si="21"/>
        <v>2517401325</v>
      </c>
      <c r="X31" s="375">
        <f t="shared" ca="1" si="6"/>
        <v>0</v>
      </c>
      <c r="Y31" s="20" t="str">
        <f ca="1">IF(AD31&lt;&gt;0,MAX(Y$4:$GY30)+1,"")</f>
        <v/>
      </c>
      <c r="Z31" s="109" t="str">
        <f t="shared" ca="1" si="22"/>
        <v>Захарчук</v>
      </c>
      <c r="AA31" s="22" t="str">
        <f t="shared" ca="1" si="23"/>
        <v>Тетяна</v>
      </c>
      <c r="AB31" s="22" t="str">
        <f t="shared" ca="1" si="24"/>
        <v>Анатоліївна</v>
      </c>
      <c r="AC31" s="349">
        <f t="shared" ca="1" si="25"/>
        <v>2517401325</v>
      </c>
      <c r="AD31" s="375">
        <f t="shared" ca="1" si="7"/>
        <v>0</v>
      </c>
      <c r="AE31" s="20" t="str">
        <f ca="1">IF(AJ31&lt;&gt;0,MAX($E$4:AE30)+1,"")</f>
        <v/>
      </c>
      <c r="AF31" s="109" t="str">
        <f t="shared" ca="1" si="26"/>
        <v>Захарчук</v>
      </c>
      <c r="AG31" s="22" t="str">
        <f t="shared" ca="1" si="27"/>
        <v>Тетяна</v>
      </c>
      <c r="AH31" s="22" t="str">
        <f t="shared" ca="1" si="28"/>
        <v>Анатоліївна</v>
      </c>
      <c r="AI31" s="349">
        <f t="shared" ca="1" si="29"/>
        <v>2517401325</v>
      </c>
      <c r="AJ31" s="375">
        <f t="shared" ca="1" si="8"/>
        <v>0</v>
      </c>
      <c r="AL31" s="421">
        <v>19383.59</v>
      </c>
      <c r="AM31" s="19">
        <f t="shared" ref="AM31:AM33" ca="1" si="33">F31-AL31</f>
        <v>-2314.1799999999998</v>
      </c>
    </row>
    <row r="32" spans="1:39" ht="18.75" customHeight="1" thickBot="1">
      <c r="A32" s="20">
        <f ca="1">IF(F32&lt;&gt;0,MAX($A$4:A31)+1,"")</f>
        <v>16</v>
      </c>
      <c r="B32" s="109" t="str">
        <f t="shared" ca="1" si="9"/>
        <v>Бот</v>
      </c>
      <c r="C32" s="22" t="str">
        <f t="shared" ca="1" si="10"/>
        <v>Ольга</v>
      </c>
      <c r="D32" s="22" t="str">
        <f t="shared" ca="1" si="11"/>
        <v>Володимирівна</v>
      </c>
      <c r="E32" s="349">
        <f t="shared" ca="1" si="12"/>
        <v>3106915941</v>
      </c>
      <c r="F32" s="537">
        <f t="shared" ca="1" si="13"/>
        <v>16620.009999999998</v>
      </c>
      <c r="G32" s="20" t="str">
        <f ca="1">IF(L32&lt;&gt;0,MAX($G$4:G31)+1,"")</f>
        <v/>
      </c>
      <c r="H32" s="109" t="str">
        <f t="shared" ca="1" si="14"/>
        <v>Бот</v>
      </c>
      <c r="I32" s="22" t="str">
        <f t="shared" ca="1" si="15"/>
        <v>Ольга</v>
      </c>
      <c r="J32" s="22" t="str">
        <f t="shared" ca="1" si="16"/>
        <v>Володимирівна</v>
      </c>
      <c r="K32" s="349">
        <f t="shared" ca="1" si="17"/>
        <v>3106915941</v>
      </c>
      <c r="L32" s="375">
        <f t="shared" ca="1" si="0"/>
        <v>0</v>
      </c>
      <c r="M32" s="20" t="str">
        <f ca="1">IF(R32&lt;&gt;0,MAX($M$4:M31)+1,"")</f>
        <v/>
      </c>
      <c r="N32" s="374" t="str">
        <f t="shared" ca="1" si="1"/>
        <v>Бот О.В.</v>
      </c>
      <c r="O32" s="374" t="str">
        <f t="shared" ca="1" si="2"/>
        <v>Бот</v>
      </c>
      <c r="P32" s="374" t="str">
        <f t="shared" ca="1" si="3"/>
        <v>Ольга</v>
      </c>
      <c r="Q32" s="374" t="str">
        <f t="shared" ca="1" si="4"/>
        <v>Володимирівна</v>
      </c>
      <c r="R32" s="375">
        <f t="shared" ca="1" si="5"/>
        <v>0</v>
      </c>
      <c r="S32" s="20" t="str">
        <f ca="1">IF(X32&lt;&gt;0,MAX($S$4:S31)+1,"")</f>
        <v/>
      </c>
      <c r="T32" s="109" t="str">
        <f t="shared" ca="1" si="18"/>
        <v>Бот</v>
      </c>
      <c r="U32" s="22" t="str">
        <f t="shared" ca="1" si="19"/>
        <v>Ольга</v>
      </c>
      <c r="V32" s="22" t="str">
        <f t="shared" ca="1" si="20"/>
        <v>Володимирівна</v>
      </c>
      <c r="W32" s="349">
        <f t="shared" ca="1" si="21"/>
        <v>3106915941</v>
      </c>
      <c r="X32" s="375">
        <f t="shared" ca="1" si="6"/>
        <v>0</v>
      </c>
      <c r="Y32" s="20" t="str">
        <f ca="1">IF(AD32&lt;&gt;0,MAX(Y$4:$GY31)+1,"")</f>
        <v/>
      </c>
      <c r="Z32" s="109" t="str">
        <f t="shared" ca="1" si="22"/>
        <v>Бот</v>
      </c>
      <c r="AA32" s="22" t="str">
        <f t="shared" ca="1" si="23"/>
        <v>Ольга</v>
      </c>
      <c r="AB32" s="22" t="str">
        <f t="shared" ca="1" si="24"/>
        <v>Володимирівна</v>
      </c>
      <c r="AC32" s="349">
        <f t="shared" ca="1" si="25"/>
        <v>3106915941</v>
      </c>
      <c r="AD32" s="375">
        <f t="shared" ca="1" si="7"/>
        <v>0</v>
      </c>
      <c r="AE32" s="20" t="str">
        <f ca="1">IF(AJ32&lt;&gt;0,MAX($E$4:AE31)+1,"")</f>
        <v/>
      </c>
      <c r="AF32" s="109" t="str">
        <f t="shared" ca="1" si="26"/>
        <v>Бот</v>
      </c>
      <c r="AG32" s="22" t="str">
        <f t="shared" ca="1" si="27"/>
        <v>Ольга</v>
      </c>
      <c r="AH32" s="22" t="str">
        <f t="shared" ca="1" si="28"/>
        <v>Володимирівна</v>
      </c>
      <c r="AI32" s="349">
        <f t="shared" ca="1" si="29"/>
        <v>3106915941</v>
      </c>
      <c r="AJ32" s="375">
        <f t="shared" ca="1" si="8"/>
        <v>0</v>
      </c>
      <c r="AL32" s="421">
        <v>19359.32</v>
      </c>
      <c r="AM32" s="19">
        <f t="shared" ca="1" si="33"/>
        <v>-2739.31</v>
      </c>
    </row>
    <row r="33" spans="1:39" ht="18.75" customHeight="1" thickBot="1">
      <c r="A33" s="20">
        <f ca="1">IF(F33&lt;&gt;0,MAX($A$4:A32)+1,"")</f>
        <v>17</v>
      </c>
      <c r="B33" s="109" t="str">
        <f t="shared" ca="1" si="9"/>
        <v>Голуб</v>
      </c>
      <c r="C33" s="22" t="str">
        <f t="shared" ca="1" si="10"/>
        <v>Світлана</v>
      </c>
      <c r="D33" s="22" t="str">
        <f t="shared" ca="1" si="11"/>
        <v>Миколаївна</v>
      </c>
      <c r="E33" s="349">
        <f t="shared" ca="1" si="12"/>
        <v>3125818248</v>
      </c>
      <c r="F33" s="537">
        <f t="shared" ca="1" si="13"/>
        <v>14892.56</v>
      </c>
      <c r="G33" s="20" t="str">
        <f ca="1">IF(L33&lt;&gt;0,MAX($G$4:G32)+1,"")</f>
        <v/>
      </c>
      <c r="H33" s="109" t="str">
        <f t="shared" ca="1" si="14"/>
        <v>Голуб</v>
      </c>
      <c r="I33" s="22" t="str">
        <f t="shared" ca="1" si="15"/>
        <v>Світлана</v>
      </c>
      <c r="J33" s="22" t="str">
        <f t="shared" ca="1" si="16"/>
        <v>Миколаївна</v>
      </c>
      <c r="K33" s="349">
        <f t="shared" ca="1" si="17"/>
        <v>3125818248</v>
      </c>
      <c r="L33" s="375">
        <f t="shared" ca="1" si="0"/>
        <v>0</v>
      </c>
      <c r="M33" s="20" t="str">
        <f ca="1">IF(R33&lt;&gt;0,MAX($M$4:M32)+1,"")</f>
        <v/>
      </c>
      <c r="N33" s="374" t="str">
        <f t="shared" ca="1" si="1"/>
        <v>Голуб С.М.</v>
      </c>
      <c r="O33" s="374" t="str">
        <f t="shared" ca="1" si="2"/>
        <v>Голуб</v>
      </c>
      <c r="P33" s="374" t="str">
        <f t="shared" ca="1" si="3"/>
        <v>Світлана</v>
      </c>
      <c r="Q33" s="374" t="str">
        <f t="shared" ca="1" si="4"/>
        <v>Миколаївна</v>
      </c>
      <c r="R33" s="375">
        <f t="shared" ca="1" si="5"/>
        <v>0</v>
      </c>
      <c r="S33" s="20" t="str">
        <f ca="1">IF(X33&lt;&gt;0,MAX($S$4:S32)+1,"")</f>
        <v/>
      </c>
      <c r="T33" s="109" t="str">
        <f t="shared" ca="1" si="18"/>
        <v>Голуб</v>
      </c>
      <c r="U33" s="22" t="str">
        <f t="shared" ca="1" si="19"/>
        <v>Світлана</v>
      </c>
      <c r="V33" s="22" t="str">
        <f t="shared" ca="1" si="20"/>
        <v>Миколаївна</v>
      </c>
      <c r="W33" s="349">
        <f t="shared" ca="1" si="21"/>
        <v>3125818248</v>
      </c>
      <c r="X33" s="375">
        <f t="shared" ca="1" si="6"/>
        <v>0</v>
      </c>
      <c r="Y33" s="20" t="str">
        <f ca="1">IF(AD33&lt;&gt;0,MAX(Y$4:$GY32)+1,"")</f>
        <v/>
      </c>
      <c r="Z33" s="109" t="str">
        <f t="shared" ca="1" si="22"/>
        <v>Голуб</v>
      </c>
      <c r="AA33" s="22" t="str">
        <f t="shared" ca="1" si="23"/>
        <v>Світлана</v>
      </c>
      <c r="AB33" s="22" t="str">
        <f t="shared" ca="1" si="24"/>
        <v>Миколаївна</v>
      </c>
      <c r="AC33" s="349">
        <f t="shared" ca="1" si="25"/>
        <v>3125818248</v>
      </c>
      <c r="AD33" s="375">
        <f t="shared" ca="1" si="7"/>
        <v>0</v>
      </c>
      <c r="AE33" s="20" t="str">
        <f ca="1">IF(AJ33&lt;&gt;0,MAX($E$4:AE32)+1,"")</f>
        <v/>
      </c>
      <c r="AF33" s="109" t="str">
        <f t="shared" ca="1" si="26"/>
        <v>Голуб</v>
      </c>
      <c r="AG33" s="22" t="str">
        <f t="shared" ca="1" si="27"/>
        <v>Світлана</v>
      </c>
      <c r="AH33" s="22" t="str">
        <f t="shared" ca="1" si="28"/>
        <v>Миколаївна</v>
      </c>
      <c r="AI33" s="349">
        <f t="shared" ca="1" si="29"/>
        <v>3125818248</v>
      </c>
      <c r="AJ33" s="375">
        <f t="shared" ca="1" si="8"/>
        <v>0</v>
      </c>
      <c r="AL33" s="421">
        <v>18986.95</v>
      </c>
      <c r="AM33" s="19">
        <f t="shared" ca="1" si="33"/>
        <v>-4094.39</v>
      </c>
    </row>
    <row r="34" spans="1:39" ht="18.75" customHeight="1" thickBot="1">
      <c r="A34" s="20" t="str">
        <f ca="1">IF(F34&lt;&gt;0,MAX($A$4:A33)+1,"")</f>
        <v/>
      </c>
      <c r="B34" s="109">
        <f t="shared" ca="1" si="9"/>
        <v>0</v>
      </c>
      <c r="C34" s="22">
        <f t="shared" ca="1" si="10"/>
        <v>0</v>
      </c>
      <c r="D34" s="22">
        <f t="shared" ca="1" si="11"/>
        <v>0</v>
      </c>
      <c r="E34" s="349">
        <f t="shared" ca="1" si="12"/>
        <v>0</v>
      </c>
      <c r="F34" s="537">
        <f t="shared" ca="1" si="13"/>
        <v>0</v>
      </c>
      <c r="G34" s="20" t="str">
        <f ca="1">IF(L34&lt;&gt;0,MAX($G$4:G33)+1,"")</f>
        <v/>
      </c>
      <c r="H34" s="109">
        <f t="shared" ca="1" si="14"/>
        <v>0</v>
      </c>
      <c r="I34" s="22">
        <f t="shared" ca="1" si="15"/>
        <v>0</v>
      </c>
      <c r="J34" s="22">
        <f t="shared" ca="1" si="16"/>
        <v>0</v>
      </c>
      <c r="K34" s="349">
        <f t="shared" ca="1" si="17"/>
        <v>0</v>
      </c>
      <c r="L34" s="375">
        <f t="shared" ca="1" si="0"/>
        <v>0</v>
      </c>
      <c r="M34" s="20" t="str">
        <f ca="1">IF(R34&lt;&gt;0,MAX($M$4:M33)+1,"")</f>
        <v/>
      </c>
      <c r="N34" s="374" t="str">
        <f t="shared" ca="1" si="1"/>
        <v>ВАКАНТ</v>
      </c>
      <c r="O34" s="374">
        <f t="shared" ca="1" si="2"/>
        <v>0</v>
      </c>
      <c r="P34" s="374">
        <f t="shared" ca="1" si="3"/>
        <v>0</v>
      </c>
      <c r="Q34" s="374">
        <f t="shared" ca="1" si="4"/>
        <v>0</v>
      </c>
      <c r="R34" s="375">
        <f t="shared" ca="1" si="5"/>
        <v>0</v>
      </c>
      <c r="S34" s="20" t="str">
        <f ca="1">IF(X34&lt;&gt;0,MAX($S$4:S33)+1,"")</f>
        <v/>
      </c>
      <c r="T34" s="109">
        <f t="shared" ca="1" si="18"/>
        <v>0</v>
      </c>
      <c r="U34" s="22">
        <f t="shared" ca="1" si="19"/>
        <v>0</v>
      </c>
      <c r="V34" s="22">
        <f t="shared" ca="1" si="20"/>
        <v>0</v>
      </c>
      <c r="W34" s="349">
        <f t="shared" ca="1" si="21"/>
        <v>0</v>
      </c>
      <c r="X34" s="375">
        <f t="shared" ca="1" si="6"/>
        <v>0</v>
      </c>
      <c r="Y34" s="20" t="str">
        <f ca="1">IF(AD34&lt;&gt;0,MAX(Y$4:$GY33)+1,"")</f>
        <v/>
      </c>
      <c r="Z34" s="109">
        <f t="shared" ca="1" si="22"/>
        <v>0</v>
      </c>
      <c r="AA34" s="22">
        <f t="shared" ca="1" si="23"/>
        <v>0</v>
      </c>
      <c r="AB34" s="22">
        <f t="shared" ca="1" si="24"/>
        <v>0</v>
      </c>
      <c r="AC34" s="349">
        <f t="shared" ca="1" si="25"/>
        <v>0</v>
      </c>
      <c r="AD34" s="375">
        <f t="shared" ca="1" si="7"/>
        <v>0</v>
      </c>
      <c r="AE34" s="20" t="str">
        <f ca="1">IF(AJ34&lt;&gt;0,MAX($E$4:AE33)+1,"")</f>
        <v/>
      </c>
      <c r="AF34" s="109">
        <f t="shared" ca="1" si="26"/>
        <v>0</v>
      </c>
      <c r="AG34" s="22">
        <f t="shared" ca="1" si="27"/>
        <v>0</v>
      </c>
      <c r="AH34" s="22">
        <f t="shared" ca="1" si="28"/>
        <v>0</v>
      </c>
      <c r="AI34" s="349">
        <f t="shared" ca="1" si="29"/>
        <v>0</v>
      </c>
      <c r="AJ34" s="375">
        <f t="shared" ca="1" si="8"/>
        <v>0</v>
      </c>
      <c r="AL34" s="421">
        <v>19359.32</v>
      </c>
    </row>
    <row r="35" spans="1:39" ht="18.75" customHeight="1" thickBot="1">
      <c r="A35" s="20" t="str">
        <f ca="1">IF(F35&lt;&gt;0,MAX($A$4:A34)+1,"")</f>
        <v/>
      </c>
      <c r="B35" s="109">
        <f t="shared" ca="1" si="9"/>
        <v>0</v>
      </c>
      <c r="C35" s="22">
        <f t="shared" ca="1" si="10"/>
        <v>0</v>
      </c>
      <c r="D35" s="22">
        <f t="shared" ca="1" si="11"/>
        <v>0</v>
      </c>
      <c r="E35" s="349">
        <f t="shared" ca="1" si="12"/>
        <v>0</v>
      </c>
      <c r="F35" s="537">
        <f t="shared" ca="1" si="13"/>
        <v>0</v>
      </c>
      <c r="G35" s="20" t="str">
        <f ca="1">IF(L35&lt;&gt;0,MAX($G$4:G34)+1,"")</f>
        <v/>
      </c>
      <c r="H35" s="109">
        <f t="shared" ca="1" si="14"/>
        <v>0</v>
      </c>
      <c r="I35" s="22">
        <f t="shared" ca="1" si="15"/>
        <v>0</v>
      </c>
      <c r="J35" s="22">
        <f t="shared" ca="1" si="16"/>
        <v>0</v>
      </c>
      <c r="K35" s="349">
        <f t="shared" ca="1" si="17"/>
        <v>0</v>
      </c>
      <c r="L35" s="375">
        <f t="shared" ca="1" si="0"/>
        <v>0</v>
      </c>
      <c r="M35" s="20" t="str">
        <f ca="1">IF(R35&lt;&gt;0,MAX($M$4:M34)+1,"")</f>
        <v/>
      </c>
      <c r="N35" s="374" t="str">
        <f t="shared" ca="1" si="1"/>
        <v xml:space="preserve"> </v>
      </c>
      <c r="O35" s="374">
        <f t="shared" ca="1" si="2"/>
        <v>0</v>
      </c>
      <c r="P35" s="374">
        <f t="shared" ca="1" si="3"/>
        <v>0</v>
      </c>
      <c r="Q35" s="374">
        <f t="shared" ca="1" si="4"/>
        <v>0</v>
      </c>
      <c r="R35" s="375">
        <f t="shared" ca="1" si="5"/>
        <v>0</v>
      </c>
      <c r="S35" s="20" t="str">
        <f ca="1">IF(X35&lt;&gt;0,MAX($S$4:S34)+1,"")</f>
        <v/>
      </c>
      <c r="T35" s="109">
        <f t="shared" ca="1" si="18"/>
        <v>0</v>
      </c>
      <c r="U35" s="22">
        <f t="shared" ca="1" si="19"/>
        <v>0</v>
      </c>
      <c r="V35" s="22">
        <f t="shared" ca="1" si="20"/>
        <v>0</v>
      </c>
      <c r="W35" s="349">
        <f t="shared" ca="1" si="21"/>
        <v>0</v>
      </c>
      <c r="X35" s="375">
        <f t="shared" ca="1" si="6"/>
        <v>0</v>
      </c>
      <c r="Y35" s="20" t="str">
        <f ca="1">IF(AD35&lt;&gt;0,MAX(Y$4:$GY34)+1,"")</f>
        <v/>
      </c>
      <c r="Z35" s="109">
        <f t="shared" ca="1" si="22"/>
        <v>0</v>
      </c>
      <c r="AA35" s="22">
        <f t="shared" ca="1" si="23"/>
        <v>0</v>
      </c>
      <c r="AB35" s="22">
        <f t="shared" ca="1" si="24"/>
        <v>0</v>
      </c>
      <c r="AC35" s="349">
        <f t="shared" ca="1" si="25"/>
        <v>0</v>
      </c>
      <c r="AD35" s="375">
        <f t="shared" ca="1" si="7"/>
        <v>0</v>
      </c>
      <c r="AE35" s="20" t="str">
        <f ca="1">IF(AJ35&lt;&gt;0,MAX($E$4:AE34)+1,"")</f>
        <v/>
      </c>
      <c r="AF35" s="109">
        <f t="shared" ca="1" si="26"/>
        <v>0</v>
      </c>
      <c r="AG35" s="22">
        <f t="shared" ca="1" si="27"/>
        <v>0</v>
      </c>
      <c r="AH35" s="22">
        <f t="shared" ca="1" si="28"/>
        <v>0</v>
      </c>
      <c r="AI35" s="349">
        <f t="shared" ca="1" si="29"/>
        <v>0</v>
      </c>
      <c r="AJ35" s="375">
        <f t="shared" ca="1" si="8"/>
        <v>0</v>
      </c>
      <c r="AL35" s="421">
        <v>14674.19</v>
      </c>
    </row>
    <row r="36" spans="1:39" ht="18.75" customHeight="1" thickBot="1">
      <c r="A36" s="20">
        <f ca="1">IF(F36&lt;&gt;0,MAX($A$4:A35)+1,"")</f>
        <v>18</v>
      </c>
      <c r="B36" s="109" t="str">
        <f t="shared" ca="1" si="9"/>
        <v>Байбуз</v>
      </c>
      <c r="C36" s="22" t="str">
        <f t="shared" ca="1" si="10"/>
        <v>Андрій</v>
      </c>
      <c r="D36" s="22" t="str">
        <f t="shared" ca="1" si="11"/>
        <v>Олександрович</v>
      </c>
      <c r="E36" s="349">
        <f t="shared" ca="1" si="12"/>
        <v>2855517899</v>
      </c>
      <c r="F36" s="537">
        <f t="shared" ca="1" si="13"/>
        <v>24859.47</v>
      </c>
      <c r="G36" s="20" t="str">
        <f ca="1">IF(L36&lt;&gt;0,MAX($G$4:G35)+1,"")</f>
        <v/>
      </c>
      <c r="H36" s="109" t="str">
        <f t="shared" ca="1" si="14"/>
        <v>Байбуз</v>
      </c>
      <c r="I36" s="22" t="str">
        <f t="shared" ca="1" si="15"/>
        <v>Андрій</v>
      </c>
      <c r="J36" s="22" t="str">
        <f t="shared" ca="1" si="16"/>
        <v>Олександрович</v>
      </c>
      <c r="K36" s="349">
        <f t="shared" ca="1" si="17"/>
        <v>2855517899</v>
      </c>
      <c r="L36" s="375">
        <f t="shared" ca="1" si="0"/>
        <v>0</v>
      </c>
      <c r="M36" s="20" t="str">
        <f ca="1">IF(R36&lt;&gt;0,MAX($M$4:M35)+1,"")</f>
        <v/>
      </c>
      <c r="N36" s="374" t="str">
        <f t="shared" ca="1" si="1"/>
        <v>Байбуз А.О.</v>
      </c>
      <c r="O36" s="374" t="str">
        <f t="shared" ca="1" si="2"/>
        <v>Байбуз</v>
      </c>
      <c r="P36" s="374" t="str">
        <f t="shared" ca="1" si="3"/>
        <v>Андрій</v>
      </c>
      <c r="Q36" s="374" t="str">
        <f t="shared" ca="1" si="4"/>
        <v>Олександрович</v>
      </c>
      <c r="R36" s="375">
        <f t="shared" ca="1" si="5"/>
        <v>0</v>
      </c>
      <c r="S36" s="20" t="str">
        <f ca="1">IF(X36&lt;&gt;0,MAX($S$4:S35)+1,"")</f>
        <v/>
      </c>
      <c r="T36" s="109" t="str">
        <f t="shared" ca="1" si="18"/>
        <v>Байбуз</v>
      </c>
      <c r="U36" s="22" t="str">
        <f t="shared" ca="1" si="19"/>
        <v>Андрій</v>
      </c>
      <c r="V36" s="22" t="str">
        <f t="shared" ca="1" si="20"/>
        <v>Олександрович</v>
      </c>
      <c r="W36" s="349">
        <f t="shared" ca="1" si="21"/>
        <v>2855517899</v>
      </c>
      <c r="X36" s="375">
        <f t="shared" ca="1" si="6"/>
        <v>0</v>
      </c>
      <c r="Y36" s="20" t="str">
        <f ca="1">IF(AD36&lt;&gt;0,MAX(Y$4:$GY35)+1,"")</f>
        <v/>
      </c>
      <c r="Z36" s="109" t="str">
        <f t="shared" ca="1" si="22"/>
        <v>Байбуз</v>
      </c>
      <c r="AA36" s="22" t="str">
        <f t="shared" ca="1" si="23"/>
        <v>Андрій</v>
      </c>
      <c r="AB36" s="22" t="str">
        <f t="shared" ca="1" si="24"/>
        <v>Олександрович</v>
      </c>
      <c r="AC36" s="349">
        <f t="shared" ca="1" si="25"/>
        <v>2855517899</v>
      </c>
      <c r="AD36" s="375">
        <f t="shared" ca="1" si="7"/>
        <v>0</v>
      </c>
      <c r="AE36" s="20" t="str">
        <f ca="1">IF(AJ36&lt;&gt;0,MAX($E$4:AE35)+1,"")</f>
        <v/>
      </c>
      <c r="AF36" s="109" t="str">
        <f t="shared" ca="1" si="26"/>
        <v>Байбуз</v>
      </c>
      <c r="AG36" s="22" t="str">
        <f t="shared" ca="1" si="27"/>
        <v>Андрій</v>
      </c>
      <c r="AH36" s="22" t="str">
        <f t="shared" ca="1" si="28"/>
        <v>Олександрович</v>
      </c>
      <c r="AI36" s="349">
        <f t="shared" ca="1" si="29"/>
        <v>2855517899</v>
      </c>
      <c r="AJ36" s="375">
        <f t="shared" ca="1" si="8"/>
        <v>0</v>
      </c>
      <c r="AL36" s="421">
        <v>17191.43</v>
      </c>
      <c r="AM36" s="19">
        <f t="shared" ref="AM36:AM39" ca="1" si="34">F36-AL36</f>
        <v>7668.04</v>
      </c>
    </row>
    <row r="37" spans="1:39" ht="18.75" customHeight="1" thickBot="1">
      <c r="A37" s="20">
        <f ca="1">IF(F37&lt;&gt;0,MAX($A$4:A36)+1,"")</f>
        <v>19</v>
      </c>
      <c r="B37" s="109" t="str">
        <f t="shared" ca="1" si="9"/>
        <v>Таранюк</v>
      </c>
      <c r="C37" s="22" t="str">
        <f t="shared" ca="1" si="10"/>
        <v>Олександр</v>
      </c>
      <c r="D37" s="22" t="str">
        <f t="shared" ca="1" si="11"/>
        <v>Валерійович</v>
      </c>
      <c r="E37" s="349">
        <f t="shared" ca="1" si="12"/>
        <v>2983221312</v>
      </c>
      <c r="F37" s="537">
        <f t="shared" ca="1" si="13"/>
        <v>20467.560000000001</v>
      </c>
      <c r="G37" s="20" t="str">
        <f ca="1">IF(L37&lt;&gt;0,MAX($G$4:G36)+1,"")</f>
        <v/>
      </c>
      <c r="H37" s="109" t="str">
        <f t="shared" ca="1" si="14"/>
        <v>Таранюк</v>
      </c>
      <c r="I37" s="22" t="str">
        <f t="shared" ca="1" si="15"/>
        <v>Олександр</v>
      </c>
      <c r="J37" s="22" t="str">
        <f t="shared" ca="1" si="16"/>
        <v>Валерійович</v>
      </c>
      <c r="K37" s="349">
        <f t="shared" ca="1" si="17"/>
        <v>2983221312</v>
      </c>
      <c r="L37" s="375">
        <f t="shared" ca="1" si="0"/>
        <v>0</v>
      </c>
      <c r="M37" s="20" t="str">
        <f ca="1">IF(R37&lt;&gt;0,MAX($M$4:M36)+1,"")</f>
        <v/>
      </c>
      <c r="N37" s="374" t="str">
        <f t="shared" ca="1" si="1"/>
        <v>Таранюк О.В.</v>
      </c>
      <c r="O37" s="374" t="str">
        <f t="shared" ca="1" si="2"/>
        <v>Таранюк</v>
      </c>
      <c r="P37" s="374" t="str">
        <f t="shared" ca="1" si="3"/>
        <v>Олександр</v>
      </c>
      <c r="Q37" s="374" t="str">
        <f t="shared" ca="1" si="4"/>
        <v>Валерійович</v>
      </c>
      <c r="R37" s="375">
        <f t="shared" ca="1" si="5"/>
        <v>0</v>
      </c>
      <c r="S37" s="20" t="str">
        <f ca="1">IF(X37&lt;&gt;0,MAX($S$4:S36)+1,"")</f>
        <v/>
      </c>
      <c r="T37" s="109" t="str">
        <f t="shared" ca="1" si="18"/>
        <v>Таранюк</v>
      </c>
      <c r="U37" s="22" t="str">
        <f t="shared" ca="1" si="19"/>
        <v>Олександр</v>
      </c>
      <c r="V37" s="22" t="str">
        <f t="shared" ca="1" si="20"/>
        <v>Валерійович</v>
      </c>
      <c r="W37" s="349">
        <f t="shared" ca="1" si="21"/>
        <v>2983221312</v>
      </c>
      <c r="X37" s="375">
        <f t="shared" ca="1" si="6"/>
        <v>0</v>
      </c>
      <c r="Y37" s="20" t="str">
        <f ca="1">IF(AD37&lt;&gt;0,MAX(Y$4:$GY36)+1,"")</f>
        <v/>
      </c>
      <c r="Z37" s="109" t="str">
        <f t="shared" ca="1" si="22"/>
        <v>Таранюк</v>
      </c>
      <c r="AA37" s="22" t="str">
        <f t="shared" ca="1" si="23"/>
        <v>Олександр</v>
      </c>
      <c r="AB37" s="22" t="str">
        <f t="shared" ca="1" si="24"/>
        <v>Валерійович</v>
      </c>
      <c r="AC37" s="349">
        <f t="shared" ca="1" si="25"/>
        <v>2983221312</v>
      </c>
      <c r="AD37" s="375">
        <f t="shared" ca="1" si="7"/>
        <v>0</v>
      </c>
      <c r="AE37" s="20" t="str">
        <f ca="1">IF(AJ37&lt;&gt;0,MAX($E$4:AE36)+1,"")</f>
        <v/>
      </c>
      <c r="AF37" s="109" t="str">
        <f t="shared" ca="1" si="26"/>
        <v>Таранюк</v>
      </c>
      <c r="AG37" s="22" t="str">
        <f t="shared" ca="1" si="27"/>
        <v>Олександр</v>
      </c>
      <c r="AH37" s="22" t="str">
        <f t="shared" ca="1" si="28"/>
        <v>Валерійович</v>
      </c>
      <c r="AI37" s="349">
        <f t="shared" ca="1" si="29"/>
        <v>2983221312</v>
      </c>
      <c r="AJ37" s="375">
        <f t="shared" ca="1" si="8"/>
        <v>0</v>
      </c>
      <c r="AL37" s="421">
        <v>16039.04</v>
      </c>
      <c r="AM37" s="19">
        <f t="shared" ca="1" si="34"/>
        <v>4428.5200000000004</v>
      </c>
    </row>
    <row r="38" spans="1:39" ht="18.75" customHeight="1" thickBot="1">
      <c r="A38" s="20">
        <f ca="1">IF(F38&lt;&gt;0,MAX($A$4:A37)+1,"")</f>
        <v>20</v>
      </c>
      <c r="B38" s="109" t="str">
        <f t="shared" ca="1" si="9"/>
        <v>Савенко</v>
      </c>
      <c r="C38" s="22" t="str">
        <f t="shared" ca="1" si="10"/>
        <v>Вадим</v>
      </c>
      <c r="D38" s="22" t="str">
        <f t="shared" ca="1" si="11"/>
        <v>Васильович</v>
      </c>
      <c r="E38" s="349">
        <f t="shared" ca="1" si="12"/>
        <v>2392517453</v>
      </c>
      <c r="F38" s="537">
        <f t="shared" ca="1" si="13"/>
        <v>21472.26</v>
      </c>
      <c r="G38" s="20" t="str">
        <f ca="1">IF(L38&lt;&gt;0,MAX($G$4:G37)+1,"")</f>
        <v/>
      </c>
      <c r="H38" s="109" t="str">
        <f t="shared" ca="1" si="14"/>
        <v>Савенко</v>
      </c>
      <c r="I38" s="22" t="str">
        <f t="shared" ca="1" si="15"/>
        <v>Вадим</v>
      </c>
      <c r="J38" s="22" t="str">
        <f t="shared" ca="1" si="16"/>
        <v>Васильович</v>
      </c>
      <c r="K38" s="349">
        <f t="shared" ca="1" si="17"/>
        <v>2392517453</v>
      </c>
      <c r="L38" s="375">
        <f t="shared" ca="1" si="0"/>
        <v>0</v>
      </c>
      <c r="M38" s="20" t="str">
        <f ca="1">IF(R38&lt;&gt;0,MAX($M$4:M37)+1,"")</f>
        <v/>
      </c>
      <c r="N38" s="374" t="str">
        <f t="shared" ca="1" si="1"/>
        <v>Савенко В.В.</v>
      </c>
      <c r="O38" s="374" t="str">
        <f t="shared" ca="1" si="2"/>
        <v>Савенко</v>
      </c>
      <c r="P38" s="374" t="str">
        <f t="shared" ca="1" si="3"/>
        <v>Вадим</v>
      </c>
      <c r="Q38" s="374" t="str">
        <f t="shared" ca="1" si="4"/>
        <v>Васильович</v>
      </c>
      <c r="R38" s="375">
        <f t="shared" ca="1" si="5"/>
        <v>0</v>
      </c>
      <c r="S38" s="20" t="str">
        <f ca="1">IF(X38&lt;&gt;0,MAX($S$4:S37)+1,"")</f>
        <v/>
      </c>
      <c r="T38" s="109" t="str">
        <f t="shared" ca="1" si="18"/>
        <v>Савенко</v>
      </c>
      <c r="U38" s="22" t="str">
        <f t="shared" ca="1" si="19"/>
        <v>Вадим</v>
      </c>
      <c r="V38" s="22" t="str">
        <f t="shared" ca="1" si="20"/>
        <v>Васильович</v>
      </c>
      <c r="W38" s="349">
        <f t="shared" ca="1" si="21"/>
        <v>2392517453</v>
      </c>
      <c r="X38" s="375">
        <f t="shared" ca="1" si="6"/>
        <v>0</v>
      </c>
      <c r="Y38" s="20" t="str">
        <f ca="1">IF(AD38&lt;&gt;0,MAX(Y$4:$GY37)+1,"")</f>
        <v/>
      </c>
      <c r="Z38" s="109" t="str">
        <f t="shared" ca="1" si="22"/>
        <v>Савенко</v>
      </c>
      <c r="AA38" s="22" t="str">
        <f t="shared" ca="1" si="23"/>
        <v>Вадим</v>
      </c>
      <c r="AB38" s="22" t="str">
        <f t="shared" ca="1" si="24"/>
        <v>Васильович</v>
      </c>
      <c r="AC38" s="349">
        <f t="shared" ca="1" si="25"/>
        <v>2392517453</v>
      </c>
      <c r="AD38" s="375">
        <f t="shared" ca="1" si="7"/>
        <v>0</v>
      </c>
      <c r="AE38" s="20" t="str">
        <f ca="1">IF(AJ38&lt;&gt;0,MAX($E$4:AE37)+1,"")</f>
        <v/>
      </c>
      <c r="AF38" s="109" t="str">
        <f t="shared" ca="1" si="26"/>
        <v>Савенко</v>
      </c>
      <c r="AG38" s="22" t="str">
        <f t="shared" ca="1" si="27"/>
        <v>Вадим</v>
      </c>
      <c r="AH38" s="22" t="str">
        <f t="shared" ca="1" si="28"/>
        <v>Васильович</v>
      </c>
      <c r="AI38" s="349">
        <f t="shared" ca="1" si="29"/>
        <v>2392517453</v>
      </c>
      <c r="AJ38" s="375">
        <f t="shared" ca="1" si="8"/>
        <v>0</v>
      </c>
      <c r="AL38" s="421">
        <v>6319.4</v>
      </c>
      <c r="AM38" s="19">
        <f t="shared" ca="1" si="34"/>
        <v>15152.86</v>
      </c>
    </row>
    <row r="39" spans="1:39" ht="18.75" customHeight="1" thickBot="1">
      <c r="A39" s="20">
        <f ca="1">IF(F39&lt;&gt;0,MAX($A$4:A38)+1,"")</f>
        <v>21</v>
      </c>
      <c r="B39" s="109" t="str">
        <f t="shared" ca="1" si="9"/>
        <v>Прокопчук</v>
      </c>
      <c r="C39" s="22" t="str">
        <f t="shared" ca="1" si="10"/>
        <v>Тетяна</v>
      </c>
      <c r="D39" s="22" t="str">
        <f t="shared" ca="1" si="11"/>
        <v>Петрівна</v>
      </c>
      <c r="E39" s="349">
        <f t="shared" ca="1" si="12"/>
        <v>3299613844</v>
      </c>
      <c r="F39" s="537">
        <f t="shared" ca="1" si="13"/>
        <v>16212.45</v>
      </c>
      <c r="G39" s="20" t="str">
        <f ca="1">IF(L39&lt;&gt;0,MAX($G$4:G38)+1,"")</f>
        <v/>
      </c>
      <c r="H39" s="109" t="str">
        <f t="shared" ca="1" si="14"/>
        <v>Прокопчук</v>
      </c>
      <c r="I39" s="22" t="str">
        <f t="shared" ca="1" si="15"/>
        <v>Тетяна</v>
      </c>
      <c r="J39" s="22" t="str">
        <f t="shared" ca="1" si="16"/>
        <v>Петрівна</v>
      </c>
      <c r="K39" s="349">
        <f t="shared" ca="1" si="17"/>
        <v>3299613844</v>
      </c>
      <c r="L39" s="375">
        <f t="shared" ca="1" si="0"/>
        <v>0</v>
      </c>
      <c r="M39" s="20" t="str">
        <f ca="1">IF(R39&lt;&gt;0,MAX($M$4:M38)+1,"")</f>
        <v/>
      </c>
      <c r="N39" s="374" t="str">
        <f t="shared" ca="1" si="1"/>
        <v>Прокопчук Т.П.</v>
      </c>
      <c r="O39" s="374" t="str">
        <f t="shared" ca="1" si="2"/>
        <v>Прокопчук</v>
      </c>
      <c r="P39" s="374" t="str">
        <f t="shared" ca="1" si="3"/>
        <v>Тетяна</v>
      </c>
      <c r="Q39" s="374" t="str">
        <f t="shared" ca="1" si="4"/>
        <v>Петрівна</v>
      </c>
      <c r="R39" s="375">
        <f t="shared" ca="1" si="5"/>
        <v>0</v>
      </c>
      <c r="S39" s="20" t="str">
        <f ca="1">IF(X39&lt;&gt;0,MAX($S$4:S38)+1,"")</f>
        <v/>
      </c>
      <c r="T39" s="109" t="str">
        <f t="shared" ca="1" si="18"/>
        <v>Прокопчук</v>
      </c>
      <c r="U39" s="22" t="str">
        <f t="shared" ca="1" si="19"/>
        <v>Тетяна</v>
      </c>
      <c r="V39" s="22" t="str">
        <f t="shared" ca="1" si="20"/>
        <v>Петрівна</v>
      </c>
      <c r="W39" s="349">
        <f t="shared" ca="1" si="21"/>
        <v>3299613844</v>
      </c>
      <c r="X39" s="375">
        <f t="shared" ca="1" si="6"/>
        <v>0</v>
      </c>
      <c r="Y39" s="20" t="str">
        <f ca="1">IF(AD39&lt;&gt;0,MAX(Y$4:$GY38)+1,"")</f>
        <v/>
      </c>
      <c r="Z39" s="109" t="str">
        <f t="shared" ca="1" si="22"/>
        <v>Прокопчук</v>
      </c>
      <c r="AA39" s="22" t="str">
        <f t="shared" ca="1" si="23"/>
        <v>Тетяна</v>
      </c>
      <c r="AB39" s="22" t="str">
        <f t="shared" ca="1" si="24"/>
        <v>Петрівна</v>
      </c>
      <c r="AC39" s="349">
        <f t="shared" ca="1" si="25"/>
        <v>3299613844</v>
      </c>
      <c r="AD39" s="375">
        <f t="shared" ca="1" si="7"/>
        <v>0</v>
      </c>
      <c r="AE39" s="20" t="str">
        <f ca="1">IF(AJ39&lt;&gt;0,MAX($E$4:AE38)+1,"")</f>
        <v/>
      </c>
      <c r="AF39" s="109" t="str">
        <f t="shared" ca="1" si="26"/>
        <v>Прокопчук</v>
      </c>
      <c r="AG39" s="22" t="str">
        <f t="shared" ca="1" si="27"/>
        <v>Тетяна</v>
      </c>
      <c r="AH39" s="22" t="str">
        <f t="shared" ca="1" si="28"/>
        <v>Петрівна</v>
      </c>
      <c r="AI39" s="349">
        <f t="shared" ca="1" si="29"/>
        <v>3299613844</v>
      </c>
      <c r="AJ39" s="375">
        <f t="shared" ca="1" si="8"/>
        <v>0</v>
      </c>
      <c r="AL39" s="421">
        <v>16212.45</v>
      </c>
      <c r="AM39" s="19">
        <f t="shared" ca="1" si="34"/>
        <v>0</v>
      </c>
    </row>
    <row r="40" spans="1:39" ht="18.75" customHeight="1" thickBot="1">
      <c r="A40" s="20" t="str">
        <f ca="1">IF(F40&lt;&gt;0,MAX($A$4:A39)+1,"")</f>
        <v/>
      </c>
      <c r="B40" s="109">
        <f t="shared" ca="1" si="9"/>
        <v>0</v>
      </c>
      <c r="C40" s="22">
        <f t="shared" ca="1" si="10"/>
        <v>0</v>
      </c>
      <c r="D40" s="22">
        <f t="shared" ca="1" si="11"/>
        <v>0</v>
      </c>
      <c r="E40" s="349">
        <f t="shared" ca="1" si="12"/>
        <v>0</v>
      </c>
      <c r="F40" s="537">
        <f t="shared" ca="1" si="13"/>
        <v>0</v>
      </c>
      <c r="G40" s="20" t="str">
        <f ca="1">IF(L40&lt;&gt;0,MAX($G$4:G39)+1,"")</f>
        <v/>
      </c>
      <c r="H40" s="109">
        <f t="shared" ca="1" si="14"/>
        <v>0</v>
      </c>
      <c r="I40" s="22">
        <f t="shared" ca="1" si="15"/>
        <v>0</v>
      </c>
      <c r="J40" s="22">
        <f t="shared" ca="1" si="16"/>
        <v>0</v>
      </c>
      <c r="K40" s="349">
        <f t="shared" ca="1" si="17"/>
        <v>0</v>
      </c>
      <c r="L40" s="375">
        <f t="shared" ca="1" si="0"/>
        <v>0</v>
      </c>
      <c r="M40" s="20" t="str">
        <f ca="1">IF(R40&lt;&gt;0,MAX($M$4:M39)+1,"")</f>
        <v/>
      </c>
      <c r="N40" s="374" t="str">
        <f t="shared" ca="1" si="1"/>
        <v xml:space="preserve"> </v>
      </c>
      <c r="O40" s="374">
        <f t="shared" ca="1" si="2"/>
        <v>0</v>
      </c>
      <c r="P40" s="374">
        <f t="shared" ca="1" si="3"/>
        <v>0</v>
      </c>
      <c r="Q40" s="374">
        <f t="shared" ca="1" si="4"/>
        <v>0</v>
      </c>
      <c r="R40" s="375">
        <f t="shared" ca="1" si="5"/>
        <v>0</v>
      </c>
      <c r="S40" s="20" t="str">
        <f ca="1">IF(X40&lt;&gt;0,MAX($S$4:S39)+1,"")</f>
        <v/>
      </c>
      <c r="T40" s="109">
        <f t="shared" ca="1" si="18"/>
        <v>0</v>
      </c>
      <c r="U40" s="22">
        <f t="shared" ca="1" si="19"/>
        <v>0</v>
      </c>
      <c r="V40" s="22">
        <f t="shared" ca="1" si="20"/>
        <v>0</v>
      </c>
      <c r="W40" s="349">
        <f t="shared" ca="1" si="21"/>
        <v>0</v>
      </c>
      <c r="X40" s="375">
        <f t="shared" ca="1" si="6"/>
        <v>0</v>
      </c>
      <c r="Y40" s="20" t="str">
        <f ca="1">IF(AD40&lt;&gt;0,MAX(Y$4:$GY39)+1,"")</f>
        <v/>
      </c>
      <c r="Z40" s="109">
        <f t="shared" ca="1" si="22"/>
        <v>0</v>
      </c>
      <c r="AA40" s="22">
        <f t="shared" ca="1" si="23"/>
        <v>0</v>
      </c>
      <c r="AB40" s="22">
        <f t="shared" ca="1" si="24"/>
        <v>0</v>
      </c>
      <c r="AC40" s="349">
        <f t="shared" ca="1" si="25"/>
        <v>0</v>
      </c>
      <c r="AD40" s="375">
        <f t="shared" ca="1" si="7"/>
        <v>0</v>
      </c>
      <c r="AE40" s="20" t="str">
        <f ca="1">IF(AJ40&lt;&gt;0,MAX($E$4:AE39)+1,"")</f>
        <v/>
      </c>
      <c r="AF40" s="109">
        <f t="shared" ca="1" si="26"/>
        <v>0</v>
      </c>
      <c r="AG40" s="22">
        <f t="shared" ca="1" si="27"/>
        <v>0</v>
      </c>
      <c r="AH40" s="22">
        <f t="shared" ca="1" si="28"/>
        <v>0</v>
      </c>
      <c r="AI40" s="349">
        <f t="shared" ca="1" si="29"/>
        <v>0</v>
      </c>
      <c r="AJ40" s="375">
        <f t="shared" ca="1" si="8"/>
        <v>0</v>
      </c>
      <c r="AL40" s="421">
        <v>14271.81</v>
      </c>
    </row>
    <row r="41" spans="1:39" ht="18.75" customHeight="1" thickBot="1">
      <c r="A41" s="20">
        <f ca="1">IF(F41&lt;&gt;0,MAX($A$4:A40)+1,"")</f>
        <v>22</v>
      </c>
      <c r="B41" s="109" t="str">
        <f t="shared" ca="1" si="9"/>
        <v>Сарафанюк</v>
      </c>
      <c r="C41" s="22" t="str">
        <f t="shared" ca="1" si="10"/>
        <v>Сергій</v>
      </c>
      <c r="D41" s="22" t="str">
        <f t="shared" ca="1" si="11"/>
        <v>Васильович</v>
      </c>
      <c r="E41" s="349">
        <f t="shared" ca="1" si="12"/>
        <v>2246204994</v>
      </c>
      <c r="F41" s="537">
        <f t="shared" ca="1" si="13"/>
        <v>25547.200000000001</v>
      </c>
      <c r="G41" s="20" t="str">
        <f ca="1">IF(L41&lt;&gt;0,MAX($G$4:G40)+1,"")</f>
        <v/>
      </c>
      <c r="H41" s="109" t="str">
        <f t="shared" ca="1" si="14"/>
        <v>Сарафанюк</v>
      </c>
      <c r="I41" s="22" t="str">
        <f t="shared" ca="1" si="15"/>
        <v>Сергій</v>
      </c>
      <c r="J41" s="22" t="str">
        <f t="shared" ca="1" si="16"/>
        <v>Васильович</v>
      </c>
      <c r="K41" s="349">
        <f t="shared" ca="1" si="17"/>
        <v>2246204994</v>
      </c>
      <c r="L41" s="375">
        <f t="shared" ca="1" si="0"/>
        <v>0</v>
      </c>
      <c r="M41" s="20" t="str">
        <f ca="1">IF(R41&lt;&gt;0,MAX($M$4:M40)+1,"")</f>
        <v/>
      </c>
      <c r="N41" s="374" t="str">
        <f t="shared" ca="1" si="1"/>
        <v>Сарафанюк С.В.</v>
      </c>
      <c r="O41" s="374" t="str">
        <f t="shared" ca="1" si="2"/>
        <v>Сарафанюк</v>
      </c>
      <c r="P41" s="374" t="str">
        <f t="shared" ca="1" si="3"/>
        <v>Сергій</v>
      </c>
      <c r="Q41" s="374" t="str">
        <f t="shared" ca="1" si="4"/>
        <v>Васильович</v>
      </c>
      <c r="R41" s="375">
        <f t="shared" ca="1" si="5"/>
        <v>0</v>
      </c>
      <c r="S41" s="20" t="str">
        <f ca="1">IF(X41&lt;&gt;0,MAX($S$4:S40)+1,"")</f>
        <v/>
      </c>
      <c r="T41" s="109" t="str">
        <f t="shared" ca="1" si="18"/>
        <v>Сарафанюк</v>
      </c>
      <c r="U41" s="22" t="str">
        <f t="shared" ca="1" si="19"/>
        <v>Сергій</v>
      </c>
      <c r="V41" s="22" t="str">
        <f t="shared" ca="1" si="20"/>
        <v>Васильович</v>
      </c>
      <c r="W41" s="349">
        <f t="shared" ca="1" si="21"/>
        <v>2246204994</v>
      </c>
      <c r="X41" s="375">
        <f t="shared" ca="1" si="6"/>
        <v>0</v>
      </c>
      <c r="Y41" s="20" t="str">
        <f ca="1">IF(AD41&lt;&gt;0,MAX(Y$4:$GY40)+1,"")</f>
        <v/>
      </c>
      <c r="Z41" s="109" t="str">
        <f t="shared" ca="1" si="22"/>
        <v>Сарафанюк</v>
      </c>
      <c r="AA41" s="22" t="str">
        <f t="shared" ca="1" si="23"/>
        <v>Сергій</v>
      </c>
      <c r="AB41" s="22" t="str">
        <f t="shared" ca="1" si="24"/>
        <v>Васильович</v>
      </c>
      <c r="AC41" s="349">
        <f t="shared" ca="1" si="25"/>
        <v>2246204994</v>
      </c>
      <c r="AD41" s="375">
        <f t="shared" ca="1" si="7"/>
        <v>0</v>
      </c>
      <c r="AE41" s="20" t="str">
        <f ca="1">IF(AJ41&lt;&gt;0,MAX($E$4:AE40)+1,"")</f>
        <v/>
      </c>
      <c r="AF41" s="109" t="str">
        <f t="shared" ca="1" si="26"/>
        <v>Сарафанюк</v>
      </c>
      <c r="AG41" s="22" t="str">
        <f t="shared" ca="1" si="27"/>
        <v>Сергій</v>
      </c>
      <c r="AH41" s="22" t="str">
        <f t="shared" ca="1" si="28"/>
        <v>Васильович</v>
      </c>
      <c r="AI41" s="349">
        <f t="shared" ca="1" si="29"/>
        <v>2246204994</v>
      </c>
      <c r="AJ41" s="375">
        <f t="shared" ca="1" si="8"/>
        <v>0</v>
      </c>
      <c r="AL41" s="421">
        <v>14125.14</v>
      </c>
      <c r="AM41" s="19">
        <f t="shared" ref="AM41:AM43" ca="1" si="35">F41-AL41</f>
        <v>11422.06</v>
      </c>
    </row>
    <row r="42" spans="1:39" ht="18.75" customHeight="1" thickBot="1">
      <c r="A42" s="20">
        <f ca="1">IF(F42&lt;&gt;0,MAX($A$4:A41)+1,"")</f>
        <v>23</v>
      </c>
      <c r="B42" s="109" t="str">
        <f t="shared" ca="1" si="9"/>
        <v>Шалавінський</v>
      </c>
      <c r="C42" s="22" t="str">
        <f t="shared" ca="1" si="10"/>
        <v>Андрій</v>
      </c>
      <c r="D42" s="22" t="str">
        <f t="shared" ca="1" si="11"/>
        <v>Олегович</v>
      </c>
      <c r="E42" s="349">
        <f t="shared" ca="1" si="12"/>
        <v>3462406133</v>
      </c>
      <c r="F42" s="537">
        <f t="shared" ca="1" si="13"/>
        <v>21626.26</v>
      </c>
      <c r="G42" s="20" t="str">
        <f ca="1">IF(L42&lt;&gt;0,MAX($G$4:G41)+1,"")</f>
        <v/>
      </c>
      <c r="H42" s="109" t="str">
        <f t="shared" ca="1" si="14"/>
        <v>Шалавінський</v>
      </c>
      <c r="I42" s="22" t="str">
        <f t="shared" ca="1" si="15"/>
        <v>Андрій</v>
      </c>
      <c r="J42" s="22" t="str">
        <f t="shared" ca="1" si="16"/>
        <v>Олегович</v>
      </c>
      <c r="K42" s="349">
        <f t="shared" ca="1" si="17"/>
        <v>3462406133</v>
      </c>
      <c r="L42" s="375">
        <f t="shared" ca="1" si="0"/>
        <v>0</v>
      </c>
      <c r="M42" s="20" t="str">
        <f ca="1">IF(R42&lt;&gt;0,MAX($M$4:M41)+1,"")</f>
        <v/>
      </c>
      <c r="N42" s="374" t="str">
        <f t="shared" ca="1" si="1"/>
        <v>Шалавінський А.О.</v>
      </c>
      <c r="O42" s="374" t="str">
        <f t="shared" ca="1" si="2"/>
        <v>Шалавінський</v>
      </c>
      <c r="P42" s="374" t="str">
        <f t="shared" ca="1" si="3"/>
        <v>Андрій</v>
      </c>
      <c r="Q42" s="374" t="str">
        <f t="shared" ca="1" si="4"/>
        <v>Олегович</v>
      </c>
      <c r="R42" s="375">
        <f t="shared" ca="1" si="5"/>
        <v>0</v>
      </c>
      <c r="S42" s="20" t="str">
        <f ca="1">IF(X42&lt;&gt;0,MAX($S$4:S41)+1,"")</f>
        <v/>
      </c>
      <c r="T42" s="109" t="str">
        <f t="shared" ca="1" si="18"/>
        <v>Шалавінський</v>
      </c>
      <c r="U42" s="22" t="str">
        <f t="shared" ca="1" si="19"/>
        <v>Андрій</v>
      </c>
      <c r="V42" s="22" t="str">
        <f t="shared" ca="1" si="20"/>
        <v>Олегович</v>
      </c>
      <c r="W42" s="349">
        <f t="shared" ca="1" si="21"/>
        <v>3462406133</v>
      </c>
      <c r="X42" s="375">
        <f t="shared" ca="1" si="6"/>
        <v>0</v>
      </c>
      <c r="Y42" s="20" t="str">
        <f ca="1">IF(AD42&lt;&gt;0,MAX(Y$4:$GY41)+1,"")</f>
        <v/>
      </c>
      <c r="Z42" s="109" t="str">
        <f t="shared" ca="1" si="22"/>
        <v>Шалавінський</v>
      </c>
      <c r="AA42" s="22" t="str">
        <f t="shared" ca="1" si="23"/>
        <v>Андрій</v>
      </c>
      <c r="AB42" s="22" t="str">
        <f t="shared" ca="1" si="24"/>
        <v>Олегович</v>
      </c>
      <c r="AC42" s="349">
        <f t="shared" ca="1" si="25"/>
        <v>3462406133</v>
      </c>
      <c r="AD42" s="375">
        <f t="shared" ca="1" si="7"/>
        <v>0</v>
      </c>
      <c r="AE42" s="20" t="str">
        <f ca="1">IF(AJ42&lt;&gt;0,MAX($E$4:AE41)+1,"")</f>
        <v/>
      </c>
      <c r="AF42" s="109" t="str">
        <f t="shared" ca="1" si="26"/>
        <v>Шалавінський</v>
      </c>
      <c r="AG42" s="22" t="str">
        <f t="shared" ca="1" si="27"/>
        <v>Андрій</v>
      </c>
      <c r="AH42" s="22" t="str">
        <f t="shared" ca="1" si="28"/>
        <v>Олегович</v>
      </c>
      <c r="AI42" s="349">
        <f t="shared" ca="1" si="29"/>
        <v>3462406133</v>
      </c>
      <c r="AJ42" s="375">
        <f t="shared" ca="1" si="8"/>
        <v>0</v>
      </c>
      <c r="AL42" s="421">
        <v>22352.1</v>
      </c>
      <c r="AM42" s="19">
        <f t="shared" ca="1" si="35"/>
        <v>-725.84</v>
      </c>
    </row>
    <row r="43" spans="1:39" ht="18.75" customHeight="1" thickBot="1">
      <c r="A43" s="20">
        <f ca="1">IF(F43&lt;&gt;0,MAX($A$4:A42)+1,"")</f>
        <v>24</v>
      </c>
      <c r="B43" s="109" t="str">
        <f t="shared" ca="1" si="9"/>
        <v>Балаба</v>
      </c>
      <c r="C43" s="22" t="str">
        <f t="shared" ca="1" si="10"/>
        <v>Роман</v>
      </c>
      <c r="D43" s="22" t="str">
        <f t="shared" ca="1" si="11"/>
        <v>Олегович</v>
      </c>
      <c r="E43" s="349">
        <f t="shared" ca="1" si="12"/>
        <v>3562711550</v>
      </c>
      <c r="F43" s="537">
        <f t="shared" ca="1" si="13"/>
        <v>21041.21</v>
      </c>
      <c r="G43" s="20" t="str">
        <f ca="1">IF(L43&lt;&gt;0,MAX($G$4:G42)+1,"")</f>
        <v/>
      </c>
      <c r="H43" s="109" t="str">
        <f t="shared" ca="1" si="14"/>
        <v>Балаба</v>
      </c>
      <c r="I43" s="22" t="str">
        <f t="shared" ca="1" si="15"/>
        <v>Роман</v>
      </c>
      <c r="J43" s="22" t="str">
        <f t="shared" ca="1" si="16"/>
        <v>Олегович</v>
      </c>
      <c r="K43" s="349">
        <f t="shared" ca="1" si="17"/>
        <v>3562711550</v>
      </c>
      <c r="L43" s="375">
        <f t="shared" ca="1" si="0"/>
        <v>0</v>
      </c>
      <c r="M43" s="20" t="str">
        <f ca="1">IF(R43&lt;&gt;0,MAX($M$4:M42)+1,"")</f>
        <v/>
      </c>
      <c r="N43" s="374" t="str">
        <f t="shared" ca="1" si="1"/>
        <v>Балаба Р.О.</v>
      </c>
      <c r="O43" s="374" t="str">
        <f t="shared" ca="1" si="2"/>
        <v>Балаба</v>
      </c>
      <c r="P43" s="374" t="str">
        <f t="shared" ca="1" si="3"/>
        <v>Роман</v>
      </c>
      <c r="Q43" s="374" t="str">
        <f t="shared" ca="1" si="4"/>
        <v>Олегович</v>
      </c>
      <c r="R43" s="375">
        <f t="shared" ca="1" si="5"/>
        <v>0</v>
      </c>
      <c r="S43" s="20" t="str">
        <f ca="1">IF(X43&lt;&gt;0,MAX($S$4:S42)+1,"")</f>
        <v/>
      </c>
      <c r="T43" s="109" t="str">
        <f t="shared" ca="1" si="18"/>
        <v>Балаба</v>
      </c>
      <c r="U43" s="22" t="str">
        <f t="shared" ca="1" si="19"/>
        <v>Роман</v>
      </c>
      <c r="V43" s="22" t="str">
        <f t="shared" ca="1" si="20"/>
        <v>Олегович</v>
      </c>
      <c r="W43" s="349">
        <f t="shared" ca="1" si="21"/>
        <v>3562711550</v>
      </c>
      <c r="X43" s="375">
        <f t="shared" ca="1" si="6"/>
        <v>0</v>
      </c>
      <c r="Y43" s="20" t="str">
        <f ca="1">IF(AD43&lt;&gt;0,MAX(Y$4:$GY42)+1,"")</f>
        <v/>
      </c>
      <c r="Z43" s="109" t="str">
        <f t="shared" ca="1" si="22"/>
        <v>Балаба</v>
      </c>
      <c r="AA43" s="22" t="str">
        <f t="shared" ca="1" si="23"/>
        <v>Роман</v>
      </c>
      <c r="AB43" s="22" t="str">
        <f t="shared" ca="1" si="24"/>
        <v>Олегович</v>
      </c>
      <c r="AC43" s="349">
        <f t="shared" ca="1" si="25"/>
        <v>3562711550</v>
      </c>
      <c r="AD43" s="375">
        <f t="shared" ca="1" si="7"/>
        <v>0</v>
      </c>
      <c r="AE43" s="20" t="str">
        <f ca="1">IF(AJ43&lt;&gt;0,MAX($E$4:AE42)+1,"")</f>
        <v/>
      </c>
      <c r="AF43" s="109" t="str">
        <f t="shared" ca="1" si="26"/>
        <v>Балаба</v>
      </c>
      <c r="AG43" s="22" t="str">
        <f t="shared" ca="1" si="27"/>
        <v>Роман</v>
      </c>
      <c r="AH43" s="22" t="str">
        <f t="shared" ca="1" si="28"/>
        <v>Олегович</v>
      </c>
      <c r="AI43" s="349">
        <f t="shared" ca="1" si="29"/>
        <v>3562711550</v>
      </c>
      <c r="AJ43" s="375">
        <f t="shared" ca="1" si="8"/>
        <v>0</v>
      </c>
      <c r="AL43" s="421">
        <v>16648.580000000002</v>
      </c>
      <c r="AM43" s="19">
        <f t="shared" ca="1" si="35"/>
        <v>4392.63</v>
      </c>
    </row>
    <row r="44" spans="1:39" ht="18.75" customHeight="1" thickBot="1">
      <c r="A44" s="20" t="str">
        <f ca="1">IF(F44&lt;&gt;0,MAX($A$4:A43)+1,"")</f>
        <v/>
      </c>
      <c r="B44" s="109">
        <f t="shared" ca="1" si="9"/>
        <v>0</v>
      </c>
      <c r="C44" s="22">
        <f t="shared" ca="1" si="10"/>
        <v>0</v>
      </c>
      <c r="D44" s="22">
        <f t="shared" ca="1" si="11"/>
        <v>0</v>
      </c>
      <c r="E44" s="349">
        <f t="shared" ca="1" si="12"/>
        <v>0</v>
      </c>
      <c r="F44" s="537">
        <f t="shared" ca="1" si="13"/>
        <v>0</v>
      </c>
      <c r="G44" s="20" t="str">
        <f ca="1">IF(L44&lt;&gt;0,MAX($G$4:G43)+1,"")</f>
        <v/>
      </c>
      <c r="H44" s="109">
        <f t="shared" ca="1" si="14"/>
        <v>0</v>
      </c>
      <c r="I44" s="22">
        <f t="shared" ca="1" si="15"/>
        <v>0</v>
      </c>
      <c r="J44" s="22">
        <f t="shared" ca="1" si="16"/>
        <v>0</v>
      </c>
      <c r="K44" s="349">
        <f t="shared" ca="1" si="17"/>
        <v>0</v>
      </c>
      <c r="L44" s="375">
        <f t="shared" ca="1" si="0"/>
        <v>0</v>
      </c>
      <c r="M44" s="20" t="str">
        <f ca="1">IF(R44&lt;&gt;0,MAX($M$4:M43)+1,"")</f>
        <v/>
      </c>
      <c r="N44" s="374" t="str">
        <f t="shared" ca="1" si="1"/>
        <v>ВАКАНТ</v>
      </c>
      <c r="O44" s="374">
        <f t="shared" ca="1" si="2"/>
        <v>0</v>
      </c>
      <c r="P44" s="374">
        <f t="shared" ca="1" si="3"/>
        <v>0</v>
      </c>
      <c r="Q44" s="374">
        <f t="shared" ca="1" si="4"/>
        <v>0</v>
      </c>
      <c r="R44" s="375">
        <f t="shared" ca="1" si="5"/>
        <v>0</v>
      </c>
      <c r="S44" s="20" t="str">
        <f ca="1">IF(X44&lt;&gt;0,MAX($S$4:S43)+1,"")</f>
        <v/>
      </c>
      <c r="T44" s="109">
        <f t="shared" ca="1" si="18"/>
        <v>0</v>
      </c>
      <c r="U44" s="22">
        <f t="shared" ca="1" si="19"/>
        <v>0</v>
      </c>
      <c r="V44" s="22">
        <f t="shared" ca="1" si="20"/>
        <v>0</v>
      </c>
      <c r="W44" s="349">
        <f t="shared" ca="1" si="21"/>
        <v>0</v>
      </c>
      <c r="X44" s="375">
        <f t="shared" ca="1" si="6"/>
        <v>0</v>
      </c>
      <c r="Y44" s="20" t="str">
        <f ca="1">IF(AD44&lt;&gt;0,MAX(Y$4:$GY43)+1,"")</f>
        <v/>
      </c>
      <c r="Z44" s="109">
        <f t="shared" ca="1" si="22"/>
        <v>0</v>
      </c>
      <c r="AA44" s="22">
        <f t="shared" ca="1" si="23"/>
        <v>0</v>
      </c>
      <c r="AB44" s="22">
        <f t="shared" ca="1" si="24"/>
        <v>0</v>
      </c>
      <c r="AC44" s="349">
        <f t="shared" ca="1" si="25"/>
        <v>0</v>
      </c>
      <c r="AD44" s="375">
        <f t="shared" ca="1" si="7"/>
        <v>0</v>
      </c>
      <c r="AE44" s="20" t="str">
        <f ca="1">IF(AJ44&lt;&gt;0,MAX($E$4:AE43)+1,"")</f>
        <v/>
      </c>
      <c r="AF44" s="109">
        <f t="shared" ca="1" si="26"/>
        <v>0</v>
      </c>
      <c r="AG44" s="22">
        <f t="shared" ca="1" si="27"/>
        <v>0</v>
      </c>
      <c r="AH44" s="22">
        <f t="shared" ca="1" si="28"/>
        <v>0</v>
      </c>
      <c r="AI44" s="349">
        <f t="shared" ca="1" si="29"/>
        <v>0</v>
      </c>
      <c r="AJ44" s="375">
        <f t="shared" ca="1" si="8"/>
        <v>0</v>
      </c>
      <c r="AL44" s="421">
        <v>17395.39</v>
      </c>
    </row>
    <row r="45" spans="1:39" ht="18.75" customHeight="1" thickBot="1">
      <c r="A45" s="20" t="str">
        <f ca="1">IF(F45&lt;&gt;0,MAX($A$4:A44)+1,"")</f>
        <v/>
      </c>
      <c r="B45" s="109">
        <f t="shared" ca="1" si="9"/>
        <v>0</v>
      </c>
      <c r="C45" s="22">
        <f t="shared" ca="1" si="10"/>
        <v>0</v>
      </c>
      <c r="D45" s="22">
        <f t="shared" ca="1" si="11"/>
        <v>0</v>
      </c>
      <c r="E45" s="349">
        <f t="shared" ca="1" si="12"/>
        <v>0</v>
      </c>
      <c r="F45" s="537">
        <f t="shared" ca="1" si="13"/>
        <v>0</v>
      </c>
      <c r="G45" s="20" t="str">
        <f ca="1">IF(L45&lt;&gt;0,MAX($G$4:G44)+1,"")</f>
        <v/>
      </c>
      <c r="H45" s="109">
        <f t="shared" ca="1" si="14"/>
        <v>0</v>
      </c>
      <c r="I45" s="22">
        <f t="shared" ca="1" si="15"/>
        <v>0</v>
      </c>
      <c r="J45" s="22">
        <f t="shared" ca="1" si="16"/>
        <v>0</v>
      </c>
      <c r="K45" s="349">
        <f t="shared" ca="1" si="17"/>
        <v>0</v>
      </c>
      <c r="L45" s="375">
        <f t="shared" ca="1" si="0"/>
        <v>0</v>
      </c>
      <c r="M45" s="20" t="str">
        <f ca="1">IF(R45&lt;&gt;0,MAX($M$4:M44)+1,"")</f>
        <v/>
      </c>
      <c r="N45" s="374" t="str">
        <f t="shared" ca="1" si="1"/>
        <v xml:space="preserve"> </v>
      </c>
      <c r="O45" s="374">
        <f t="shared" ca="1" si="2"/>
        <v>0</v>
      </c>
      <c r="P45" s="374">
        <f t="shared" ca="1" si="3"/>
        <v>0</v>
      </c>
      <c r="Q45" s="374">
        <f t="shared" ca="1" si="4"/>
        <v>0</v>
      </c>
      <c r="R45" s="375">
        <f t="shared" ca="1" si="5"/>
        <v>0</v>
      </c>
      <c r="S45" s="20" t="str">
        <f ca="1">IF(X45&lt;&gt;0,MAX($S$4:S44)+1,"")</f>
        <v/>
      </c>
      <c r="T45" s="109">
        <f t="shared" ca="1" si="18"/>
        <v>0</v>
      </c>
      <c r="U45" s="22">
        <f t="shared" ca="1" si="19"/>
        <v>0</v>
      </c>
      <c r="V45" s="22">
        <f t="shared" ca="1" si="20"/>
        <v>0</v>
      </c>
      <c r="W45" s="349">
        <f t="shared" ca="1" si="21"/>
        <v>0</v>
      </c>
      <c r="X45" s="375">
        <f t="shared" ca="1" si="6"/>
        <v>0</v>
      </c>
      <c r="Y45" s="20" t="str">
        <f ca="1">IF(AD45&lt;&gt;0,MAX(Y$4:$GY44)+1,"")</f>
        <v/>
      </c>
      <c r="Z45" s="109">
        <f t="shared" ca="1" si="22"/>
        <v>0</v>
      </c>
      <c r="AA45" s="22">
        <f t="shared" ca="1" si="23"/>
        <v>0</v>
      </c>
      <c r="AB45" s="22">
        <f t="shared" ca="1" si="24"/>
        <v>0</v>
      </c>
      <c r="AC45" s="349">
        <f t="shared" ca="1" si="25"/>
        <v>0</v>
      </c>
      <c r="AD45" s="375">
        <f t="shared" ca="1" si="7"/>
        <v>0</v>
      </c>
      <c r="AE45" s="20" t="str">
        <f ca="1">IF(AJ45&lt;&gt;0,MAX($E$4:AE44)+1,"")</f>
        <v/>
      </c>
      <c r="AF45" s="109">
        <f t="shared" ca="1" si="26"/>
        <v>0</v>
      </c>
      <c r="AG45" s="22">
        <f t="shared" ca="1" si="27"/>
        <v>0</v>
      </c>
      <c r="AH45" s="22">
        <f t="shared" ca="1" si="28"/>
        <v>0</v>
      </c>
      <c r="AI45" s="349">
        <f t="shared" ca="1" si="29"/>
        <v>0</v>
      </c>
      <c r="AJ45" s="375">
        <f t="shared" ca="1" si="8"/>
        <v>0</v>
      </c>
      <c r="AL45" s="421">
        <v>14674.19</v>
      </c>
    </row>
    <row r="46" spans="1:39" ht="18.75" customHeight="1" thickBot="1">
      <c r="A46" s="20">
        <f ca="1">IF(F46&lt;&gt;0,MAX($A$4:A45)+1,"")</f>
        <v>25</v>
      </c>
      <c r="B46" s="109" t="str">
        <f t="shared" ca="1" si="9"/>
        <v>Гірченко</v>
      </c>
      <c r="C46" s="22" t="str">
        <f t="shared" ca="1" si="10"/>
        <v>Федор</v>
      </c>
      <c r="D46" s="22" t="str">
        <f t="shared" ca="1" si="11"/>
        <v>Миколайович</v>
      </c>
      <c r="E46" s="349">
        <f t="shared" ca="1" si="12"/>
        <v>3392207130</v>
      </c>
      <c r="F46" s="537">
        <f t="shared" ca="1" si="13"/>
        <v>21744.240000000002</v>
      </c>
      <c r="G46" s="20" t="str">
        <f ca="1">IF(L46&lt;&gt;0,MAX($G$4:G45)+1,"")</f>
        <v/>
      </c>
      <c r="H46" s="109" t="str">
        <f t="shared" ca="1" si="14"/>
        <v>Гірченко</v>
      </c>
      <c r="I46" s="22" t="str">
        <f t="shared" ca="1" si="15"/>
        <v>Федор</v>
      </c>
      <c r="J46" s="22" t="str">
        <f t="shared" ca="1" si="16"/>
        <v>Миколайович</v>
      </c>
      <c r="K46" s="349">
        <f t="shared" ca="1" si="17"/>
        <v>3392207130</v>
      </c>
      <c r="L46" s="375">
        <f t="shared" ca="1" si="0"/>
        <v>0</v>
      </c>
      <c r="M46" s="20" t="str">
        <f ca="1">IF(R46&lt;&gt;0,MAX($M$4:M45)+1,"")</f>
        <v/>
      </c>
      <c r="N46" s="374" t="str">
        <f t="shared" ca="1" si="1"/>
        <v>Гірченко Ф.М.</v>
      </c>
      <c r="O46" s="374" t="str">
        <f t="shared" ca="1" si="2"/>
        <v>Гірченко</v>
      </c>
      <c r="P46" s="374" t="str">
        <f t="shared" ca="1" si="3"/>
        <v>Федор</v>
      </c>
      <c r="Q46" s="374" t="str">
        <f t="shared" ca="1" si="4"/>
        <v>Миколайович</v>
      </c>
      <c r="R46" s="375">
        <f t="shared" ca="1" si="5"/>
        <v>0</v>
      </c>
      <c r="S46" s="20" t="str">
        <f ca="1">IF(X46&lt;&gt;0,MAX($S$4:S45)+1,"")</f>
        <v/>
      </c>
      <c r="T46" s="109" t="str">
        <f t="shared" ca="1" si="18"/>
        <v>Гірченко</v>
      </c>
      <c r="U46" s="22" t="str">
        <f t="shared" ca="1" si="19"/>
        <v>Федор</v>
      </c>
      <c r="V46" s="22" t="str">
        <f t="shared" ca="1" si="20"/>
        <v>Миколайович</v>
      </c>
      <c r="W46" s="349">
        <f t="shared" ca="1" si="21"/>
        <v>3392207130</v>
      </c>
      <c r="X46" s="375">
        <f t="shared" ca="1" si="6"/>
        <v>0</v>
      </c>
      <c r="Y46" s="20" t="str">
        <f ca="1">IF(AD46&lt;&gt;0,MAX(Y$4:$GY45)+1,"")</f>
        <v/>
      </c>
      <c r="Z46" s="109" t="str">
        <f t="shared" ca="1" si="22"/>
        <v>Гірченко</v>
      </c>
      <c r="AA46" s="22" t="str">
        <f t="shared" ca="1" si="23"/>
        <v>Федор</v>
      </c>
      <c r="AB46" s="22" t="str">
        <f t="shared" ca="1" si="24"/>
        <v>Миколайович</v>
      </c>
      <c r="AC46" s="349">
        <f t="shared" ca="1" si="25"/>
        <v>3392207130</v>
      </c>
      <c r="AD46" s="375">
        <f t="shared" ca="1" si="7"/>
        <v>0</v>
      </c>
      <c r="AE46" s="20" t="str">
        <f ca="1">IF(AJ46&lt;&gt;0,MAX($E$4:AE45)+1,"")</f>
        <v/>
      </c>
      <c r="AF46" s="109" t="str">
        <f t="shared" ca="1" si="26"/>
        <v>Гірченко</v>
      </c>
      <c r="AG46" s="22" t="str">
        <f t="shared" ca="1" si="27"/>
        <v>Федор</v>
      </c>
      <c r="AH46" s="22" t="str">
        <f t="shared" ca="1" si="28"/>
        <v>Миколайович</v>
      </c>
      <c r="AI46" s="349">
        <f t="shared" ca="1" si="29"/>
        <v>3392207130</v>
      </c>
      <c r="AJ46" s="375">
        <f t="shared" ca="1" si="8"/>
        <v>0</v>
      </c>
      <c r="AL46" s="421">
        <v>16181.63</v>
      </c>
      <c r="AM46" s="19">
        <f ca="1">F46-AL46</f>
        <v>5562.61</v>
      </c>
    </row>
    <row r="47" spans="1:39" ht="18.75" customHeight="1" thickBot="1">
      <c r="A47" s="20" t="str">
        <f ca="1">IF(F47&lt;&gt;0,MAX($A$4:A46)+1,"")</f>
        <v/>
      </c>
      <c r="B47" s="109">
        <f t="shared" ca="1" si="9"/>
        <v>0</v>
      </c>
      <c r="C47" s="22">
        <f t="shared" ca="1" si="10"/>
        <v>0</v>
      </c>
      <c r="D47" s="22">
        <f t="shared" ca="1" si="11"/>
        <v>0</v>
      </c>
      <c r="E47" s="349">
        <f t="shared" ca="1" si="12"/>
        <v>0</v>
      </c>
      <c r="F47" s="537">
        <f t="shared" ca="1" si="13"/>
        <v>0</v>
      </c>
      <c r="G47" s="20" t="str">
        <f ca="1">IF(L47&lt;&gt;0,MAX($G$4:G46)+1,"")</f>
        <v/>
      </c>
      <c r="H47" s="109">
        <f t="shared" ca="1" si="14"/>
        <v>0</v>
      </c>
      <c r="I47" s="22">
        <f t="shared" ca="1" si="15"/>
        <v>0</v>
      </c>
      <c r="J47" s="22">
        <f t="shared" ca="1" si="16"/>
        <v>0</v>
      </c>
      <c r="K47" s="349">
        <f t="shared" ca="1" si="17"/>
        <v>0</v>
      </c>
      <c r="L47" s="375">
        <f t="shared" ca="1" si="0"/>
        <v>0</v>
      </c>
      <c r="M47" s="20" t="str">
        <f ca="1">IF(R47&lt;&gt;0,MAX($M$4:M46)+1,"")</f>
        <v/>
      </c>
      <c r="N47" s="374" t="str">
        <f t="shared" ca="1" si="1"/>
        <v>ВАКАНТ</v>
      </c>
      <c r="O47" s="374">
        <f t="shared" ca="1" si="2"/>
        <v>0</v>
      </c>
      <c r="P47" s="374">
        <f t="shared" ca="1" si="3"/>
        <v>0</v>
      </c>
      <c r="Q47" s="374">
        <f t="shared" ca="1" si="4"/>
        <v>0</v>
      </c>
      <c r="R47" s="375">
        <f t="shared" ca="1" si="5"/>
        <v>0</v>
      </c>
      <c r="S47" s="20" t="str">
        <f ca="1">IF(X47&lt;&gt;0,MAX($S$4:S46)+1,"")</f>
        <v/>
      </c>
      <c r="T47" s="109">
        <f t="shared" ca="1" si="18"/>
        <v>0</v>
      </c>
      <c r="U47" s="22">
        <f t="shared" ca="1" si="19"/>
        <v>0</v>
      </c>
      <c r="V47" s="22">
        <f t="shared" ca="1" si="20"/>
        <v>0</v>
      </c>
      <c r="W47" s="349">
        <f t="shared" ca="1" si="21"/>
        <v>0</v>
      </c>
      <c r="X47" s="375">
        <f t="shared" ca="1" si="6"/>
        <v>0</v>
      </c>
      <c r="Y47" s="20" t="str">
        <f ca="1">IF(AD47&lt;&gt;0,MAX(Y$4:$GY46)+1,"")</f>
        <v/>
      </c>
      <c r="Z47" s="109">
        <f t="shared" ca="1" si="22"/>
        <v>0</v>
      </c>
      <c r="AA47" s="22">
        <f t="shared" ca="1" si="23"/>
        <v>0</v>
      </c>
      <c r="AB47" s="22">
        <f t="shared" ca="1" si="24"/>
        <v>0</v>
      </c>
      <c r="AC47" s="349">
        <f t="shared" ca="1" si="25"/>
        <v>0</v>
      </c>
      <c r="AD47" s="375">
        <f t="shared" ca="1" si="7"/>
        <v>0</v>
      </c>
      <c r="AE47" s="20" t="str">
        <f ca="1">IF(AJ47&lt;&gt;0,MAX($E$4:AE46)+1,"")</f>
        <v/>
      </c>
      <c r="AF47" s="109">
        <f t="shared" ca="1" si="26"/>
        <v>0</v>
      </c>
      <c r="AG47" s="22">
        <f t="shared" ca="1" si="27"/>
        <v>0</v>
      </c>
      <c r="AH47" s="22">
        <f t="shared" ca="1" si="28"/>
        <v>0</v>
      </c>
      <c r="AI47" s="349">
        <f t="shared" ca="1" si="29"/>
        <v>0</v>
      </c>
      <c r="AJ47" s="375">
        <f t="shared" ca="1" si="8"/>
        <v>0</v>
      </c>
      <c r="AL47" s="421">
        <v>17841.78</v>
      </c>
    </row>
    <row r="48" spans="1:39" ht="18.75" customHeight="1" thickBot="1">
      <c r="A48" s="20" t="str">
        <f ca="1">IF(F48&lt;&gt;0,MAX($A$4:A47)+1,"")</f>
        <v/>
      </c>
      <c r="B48" s="109">
        <f t="shared" ca="1" si="9"/>
        <v>0</v>
      </c>
      <c r="C48" s="22">
        <f t="shared" ca="1" si="10"/>
        <v>0</v>
      </c>
      <c r="D48" s="22">
        <f t="shared" ca="1" si="11"/>
        <v>0</v>
      </c>
      <c r="E48" s="349">
        <f t="shared" ca="1" si="12"/>
        <v>0</v>
      </c>
      <c r="F48" s="537">
        <f t="shared" ca="1" si="13"/>
        <v>0</v>
      </c>
      <c r="G48" s="20" t="str">
        <f ca="1">IF(L48&lt;&gt;0,MAX($G$4:G47)+1,"")</f>
        <v/>
      </c>
      <c r="H48" s="109">
        <f t="shared" ca="1" si="14"/>
        <v>0</v>
      </c>
      <c r="I48" s="22">
        <f t="shared" ca="1" si="15"/>
        <v>0</v>
      </c>
      <c r="J48" s="22">
        <f t="shared" ca="1" si="16"/>
        <v>0</v>
      </c>
      <c r="K48" s="349">
        <f t="shared" ca="1" si="17"/>
        <v>0</v>
      </c>
      <c r="L48" s="375">
        <f t="shared" ca="1" si="0"/>
        <v>0</v>
      </c>
      <c r="M48" s="20" t="str">
        <f ca="1">IF(R48&lt;&gt;0,MAX($M$4:M47)+1,"")</f>
        <v/>
      </c>
      <c r="N48" s="374" t="str">
        <f t="shared" ca="1" si="1"/>
        <v xml:space="preserve"> </v>
      </c>
      <c r="O48" s="374">
        <f t="shared" ca="1" si="2"/>
        <v>0</v>
      </c>
      <c r="P48" s="374">
        <f t="shared" ca="1" si="3"/>
        <v>0</v>
      </c>
      <c r="Q48" s="374">
        <f t="shared" ca="1" si="4"/>
        <v>0</v>
      </c>
      <c r="R48" s="375">
        <f t="shared" ca="1" si="5"/>
        <v>0</v>
      </c>
      <c r="S48" s="20" t="str">
        <f ca="1">IF(X48&lt;&gt;0,MAX($S$4:S47)+1,"")</f>
        <v/>
      </c>
      <c r="T48" s="109">
        <f t="shared" ca="1" si="18"/>
        <v>0</v>
      </c>
      <c r="U48" s="22">
        <f t="shared" ca="1" si="19"/>
        <v>0</v>
      </c>
      <c r="V48" s="22">
        <f t="shared" ca="1" si="20"/>
        <v>0</v>
      </c>
      <c r="W48" s="349">
        <f t="shared" ca="1" si="21"/>
        <v>0</v>
      </c>
      <c r="X48" s="375">
        <f t="shared" ca="1" si="6"/>
        <v>0</v>
      </c>
      <c r="Y48" s="20" t="str">
        <f ca="1">IF(AD48&lt;&gt;0,MAX(Y$4:$GY47)+1,"")</f>
        <v/>
      </c>
      <c r="Z48" s="109">
        <f t="shared" ca="1" si="22"/>
        <v>0</v>
      </c>
      <c r="AA48" s="22">
        <f t="shared" ca="1" si="23"/>
        <v>0</v>
      </c>
      <c r="AB48" s="22">
        <f t="shared" ca="1" si="24"/>
        <v>0</v>
      </c>
      <c r="AC48" s="349">
        <f t="shared" ca="1" si="25"/>
        <v>0</v>
      </c>
      <c r="AD48" s="375">
        <f t="shared" ca="1" si="7"/>
        <v>0</v>
      </c>
      <c r="AE48" s="20" t="str">
        <f ca="1">IF(AJ48&lt;&gt;0,MAX($E$4:AE47)+1,"")</f>
        <v/>
      </c>
      <c r="AF48" s="109">
        <f t="shared" ca="1" si="26"/>
        <v>0</v>
      </c>
      <c r="AG48" s="22">
        <f t="shared" ca="1" si="27"/>
        <v>0</v>
      </c>
      <c r="AH48" s="22">
        <f t="shared" ca="1" si="28"/>
        <v>0</v>
      </c>
      <c r="AI48" s="349">
        <f t="shared" ca="1" si="29"/>
        <v>0</v>
      </c>
      <c r="AJ48" s="375">
        <f t="shared" ca="1" si="8"/>
        <v>0</v>
      </c>
      <c r="AL48" s="421">
        <v>17841.78</v>
      </c>
    </row>
    <row r="49" spans="1:72" ht="18.75" customHeight="1" thickBot="1">
      <c r="A49" s="20">
        <f ca="1">IF(F49&lt;&gt;0,MAX($A$4:A48)+1,"")</f>
        <v>26</v>
      </c>
      <c r="B49" s="109" t="str">
        <f t="shared" ca="1" si="9"/>
        <v>Босенко</v>
      </c>
      <c r="C49" s="22" t="str">
        <f t="shared" ca="1" si="10"/>
        <v>Владислав</v>
      </c>
      <c r="D49" s="22" t="str">
        <f t="shared" ca="1" si="11"/>
        <v>Сергійович</v>
      </c>
      <c r="E49" s="349">
        <f t="shared" ca="1" si="12"/>
        <v>3403408037</v>
      </c>
      <c r="F49" s="537">
        <f t="shared" ca="1" si="13"/>
        <v>21252.720000000001</v>
      </c>
      <c r="G49" s="20" t="str">
        <f ca="1">IF(L49&lt;&gt;0,MAX($G$4:G48)+1,"")</f>
        <v/>
      </c>
      <c r="H49" s="109" t="str">
        <f t="shared" ca="1" si="14"/>
        <v>Босенко</v>
      </c>
      <c r="I49" s="22" t="str">
        <f t="shared" ca="1" si="15"/>
        <v>Владислав</v>
      </c>
      <c r="J49" s="22" t="str">
        <f t="shared" ca="1" si="16"/>
        <v>Сергійович</v>
      </c>
      <c r="K49" s="349">
        <f t="shared" ca="1" si="17"/>
        <v>3403408037</v>
      </c>
      <c r="L49" s="375">
        <f t="shared" ca="1" si="0"/>
        <v>0</v>
      </c>
      <c r="M49" s="20" t="str">
        <f ca="1">IF(R49&lt;&gt;0,MAX($M$4:M48)+1,"")</f>
        <v/>
      </c>
      <c r="N49" s="374" t="str">
        <f t="shared" ca="1" si="1"/>
        <v>Босенко В.С.</v>
      </c>
      <c r="O49" s="374" t="str">
        <f t="shared" ca="1" si="2"/>
        <v>Босенко</v>
      </c>
      <c r="P49" s="374" t="str">
        <f t="shared" ca="1" si="3"/>
        <v>Владислав</v>
      </c>
      <c r="Q49" s="374" t="str">
        <f t="shared" ca="1" si="4"/>
        <v>Сергійович</v>
      </c>
      <c r="R49" s="375">
        <f t="shared" ca="1" si="5"/>
        <v>0</v>
      </c>
      <c r="S49" s="20" t="str">
        <f ca="1">IF(X49&lt;&gt;0,MAX($S$4:S48)+1,"")</f>
        <v/>
      </c>
      <c r="T49" s="109" t="str">
        <f t="shared" ca="1" si="18"/>
        <v>Босенко</v>
      </c>
      <c r="U49" s="22" t="str">
        <f t="shared" ca="1" si="19"/>
        <v>Владислав</v>
      </c>
      <c r="V49" s="22" t="str">
        <f t="shared" ca="1" si="20"/>
        <v>Сергійович</v>
      </c>
      <c r="W49" s="349">
        <f t="shared" ca="1" si="21"/>
        <v>3403408037</v>
      </c>
      <c r="X49" s="375">
        <f t="shared" ca="1" si="6"/>
        <v>0</v>
      </c>
      <c r="Y49" s="20" t="str">
        <f ca="1">IF(AD49&lt;&gt;0,MAX(Y$4:$GY48)+1,"")</f>
        <v/>
      </c>
      <c r="Z49" s="109" t="str">
        <f t="shared" ca="1" si="22"/>
        <v>Босенко</v>
      </c>
      <c r="AA49" s="22" t="str">
        <f t="shared" ca="1" si="23"/>
        <v>Владислав</v>
      </c>
      <c r="AB49" s="22" t="str">
        <f t="shared" ca="1" si="24"/>
        <v>Сергійович</v>
      </c>
      <c r="AC49" s="349">
        <f t="shared" ca="1" si="25"/>
        <v>3403408037</v>
      </c>
      <c r="AD49" s="375">
        <f t="shared" ca="1" si="7"/>
        <v>0</v>
      </c>
      <c r="AE49" s="20" t="str">
        <f ca="1">IF(AJ49&lt;&gt;0,MAX($E$4:AE48)+1,"")</f>
        <v/>
      </c>
      <c r="AF49" s="109" t="str">
        <f t="shared" ca="1" si="26"/>
        <v>Босенко</v>
      </c>
      <c r="AG49" s="22" t="str">
        <f t="shared" ca="1" si="27"/>
        <v>Владислав</v>
      </c>
      <c r="AH49" s="22" t="str">
        <f t="shared" ca="1" si="28"/>
        <v>Сергійович</v>
      </c>
      <c r="AI49" s="349">
        <f t="shared" ca="1" si="29"/>
        <v>3403408037</v>
      </c>
      <c r="AJ49" s="375">
        <f t="shared" ca="1" si="8"/>
        <v>0</v>
      </c>
      <c r="AL49" s="421">
        <v>17841.78</v>
      </c>
      <c r="AM49" s="19">
        <f t="shared" ref="AM49:AM54" ca="1" si="36">F49-AL49</f>
        <v>3410.94</v>
      </c>
    </row>
    <row r="50" spans="1:72" ht="18.75" customHeight="1" thickBot="1">
      <c r="A50" s="20">
        <f ca="1">IF(F50&lt;&gt;0,MAX($A$4:A49)+1,"")</f>
        <v>27</v>
      </c>
      <c r="B50" s="109" t="str">
        <f t="shared" ca="1" si="9"/>
        <v>Пульний</v>
      </c>
      <c r="C50" s="22" t="str">
        <f t="shared" ca="1" si="10"/>
        <v>Вадим</v>
      </c>
      <c r="D50" s="22" t="str">
        <f t="shared" ca="1" si="11"/>
        <v>Валерійович</v>
      </c>
      <c r="E50" s="349">
        <f t="shared" ca="1" si="12"/>
        <v>3574004934</v>
      </c>
      <c r="F50" s="537">
        <f t="shared" ca="1" si="13"/>
        <v>21252.720000000001</v>
      </c>
      <c r="G50" s="20" t="str">
        <f ca="1">IF(L50&lt;&gt;0,MAX($G$4:G49)+1,"")</f>
        <v/>
      </c>
      <c r="H50" s="109" t="str">
        <f t="shared" ca="1" si="14"/>
        <v>Пульний</v>
      </c>
      <c r="I50" s="22" t="str">
        <f t="shared" ca="1" si="15"/>
        <v>Вадим</v>
      </c>
      <c r="J50" s="22" t="str">
        <f t="shared" ca="1" si="16"/>
        <v>Валерійович</v>
      </c>
      <c r="K50" s="349">
        <f t="shared" ca="1" si="17"/>
        <v>3574004934</v>
      </c>
      <c r="L50" s="375">
        <f t="shared" ca="1" si="0"/>
        <v>0</v>
      </c>
      <c r="M50" s="20" t="str">
        <f ca="1">IF(R50&lt;&gt;0,MAX($M$4:M49)+1,"")</f>
        <v/>
      </c>
      <c r="N50" s="374" t="str">
        <f t="shared" ca="1" si="1"/>
        <v>Пульний В.В.</v>
      </c>
      <c r="O50" s="374" t="str">
        <f t="shared" ca="1" si="2"/>
        <v>Пульний</v>
      </c>
      <c r="P50" s="374" t="str">
        <f t="shared" ca="1" si="3"/>
        <v>Вадим</v>
      </c>
      <c r="Q50" s="374" t="str">
        <f t="shared" ca="1" si="4"/>
        <v>Валерійович</v>
      </c>
      <c r="R50" s="375">
        <f t="shared" ca="1" si="5"/>
        <v>0</v>
      </c>
      <c r="S50" s="20" t="str">
        <f ca="1">IF(X50&lt;&gt;0,MAX($S$4:S49)+1,"")</f>
        <v/>
      </c>
      <c r="T50" s="109" t="str">
        <f t="shared" ca="1" si="18"/>
        <v>Пульний</v>
      </c>
      <c r="U50" s="22" t="str">
        <f t="shared" ca="1" si="19"/>
        <v>Вадим</v>
      </c>
      <c r="V50" s="22" t="str">
        <f t="shared" ca="1" si="20"/>
        <v>Валерійович</v>
      </c>
      <c r="W50" s="349">
        <f t="shared" ca="1" si="21"/>
        <v>3574004934</v>
      </c>
      <c r="X50" s="375">
        <f t="shared" ca="1" si="6"/>
        <v>0</v>
      </c>
      <c r="Y50" s="20" t="str">
        <f ca="1">IF(AD50&lt;&gt;0,MAX(Y$4:$GY49)+1,"")</f>
        <v/>
      </c>
      <c r="Z50" s="109" t="str">
        <f t="shared" ca="1" si="22"/>
        <v>Пульний</v>
      </c>
      <c r="AA50" s="22" t="str">
        <f t="shared" ca="1" si="23"/>
        <v>Вадим</v>
      </c>
      <c r="AB50" s="22" t="str">
        <f t="shared" ca="1" si="24"/>
        <v>Валерійович</v>
      </c>
      <c r="AC50" s="349">
        <f t="shared" ca="1" si="25"/>
        <v>3574004934</v>
      </c>
      <c r="AD50" s="375">
        <f t="shared" ca="1" si="7"/>
        <v>0</v>
      </c>
      <c r="AE50" s="20" t="str">
        <f ca="1">IF(AJ50&lt;&gt;0,MAX($E$4:AE49)+1,"")</f>
        <v/>
      </c>
      <c r="AF50" s="109" t="str">
        <f t="shared" ca="1" si="26"/>
        <v>Пульний</v>
      </c>
      <c r="AG50" s="22" t="str">
        <f t="shared" ca="1" si="27"/>
        <v>Вадим</v>
      </c>
      <c r="AH50" s="22" t="str">
        <f t="shared" ca="1" si="28"/>
        <v>Валерійович</v>
      </c>
      <c r="AI50" s="349">
        <f t="shared" ca="1" si="29"/>
        <v>3574004934</v>
      </c>
      <c r="AJ50" s="375">
        <f t="shared" ca="1" si="8"/>
        <v>0</v>
      </c>
      <c r="AL50" s="421">
        <v>20834.93</v>
      </c>
      <c r="AM50" s="19">
        <f t="shared" ca="1" si="36"/>
        <v>417.79</v>
      </c>
    </row>
    <row r="51" spans="1:72" ht="18.75" customHeight="1" thickBot="1">
      <c r="A51" s="20">
        <f ca="1">IF(F51&lt;&gt;0,MAX($A$4:A50)+1,"")</f>
        <v>28</v>
      </c>
      <c r="B51" s="109" t="str">
        <f t="shared" ca="1" si="9"/>
        <v>Шаргородський</v>
      </c>
      <c r="C51" s="22" t="str">
        <f t="shared" ca="1" si="10"/>
        <v>Олександр</v>
      </c>
      <c r="D51" s="22" t="str">
        <f t="shared" ca="1" si="11"/>
        <v>Володимирович</v>
      </c>
      <c r="E51" s="349">
        <f t="shared" ca="1" si="12"/>
        <v>3538003253</v>
      </c>
      <c r="F51" s="537">
        <f t="shared" ca="1" si="13"/>
        <v>19383.59</v>
      </c>
      <c r="G51" s="20" t="str">
        <f ca="1">IF(L51&lt;&gt;0,MAX($G$4:G50)+1,"")</f>
        <v/>
      </c>
      <c r="H51" s="109" t="str">
        <f t="shared" ca="1" si="14"/>
        <v>Шаргородський</v>
      </c>
      <c r="I51" s="22" t="str">
        <f t="shared" ca="1" si="15"/>
        <v>Олександр</v>
      </c>
      <c r="J51" s="22" t="str">
        <f t="shared" ca="1" si="16"/>
        <v>Володимирович</v>
      </c>
      <c r="K51" s="349">
        <f t="shared" ca="1" si="17"/>
        <v>3538003253</v>
      </c>
      <c r="L51" s="375">
        <f t="shared" ca="1" si="0"/>
        <v>0</v>
      </c>
      <c r="M51" s="20" t="str">
        <f ca="1">IF(R51&lt;&gt;0,MAX($M$4:M50)+1,"")</f>
        <v/>
      </c>
      <c r="N51" s="374" t="str">
        <f t="shared" ca="1" si="1"/>
        <v>Шаргородський О.В.</v>
      </c>
      <c r="O51" s="374" t="str">
        <f t="shared" ca="1" si="2"/>
        <v>Шаргородський</v>
      </c>
      <c r="P51" s="374" t="str">
        <f t="shared" ca="1" si="3"/>
        <v>Олександр</v>
      </c>
      <c r="Q51" s="374" t="str">
        <f t="shared" ca="1" si="4"/>
        <v>Володимирович</v>
      </c>
      <c r="R51" s="375">
        <f t="shared" ca="1" si="5"/>
        <v>0</v>
      </c>
      <c r="S51" s="20" t="str">
        <f ca="1">IF(X51&lt;&gt;0,MAX($S$4:S50)+1,"")</f>
        <v/>
      </c>
      <c r="T51" s="109" t="str">
        <f t="shared" ca="1" si="18"/>
        <v>Шаргородський</v>
      </c>
      <c r="U51" s="22" t="str">
        <f t="shared" ca="1" si="19"/>
        <v>Олександр</v>
      </c>
      <c r="V51" s="22" t="str">
        <f t="shared" ca="1" si="20"/>
        <v>Володимирович</v>
      </c>
      <c r="W51" s="349">
        <f t="shared" ca="1" si="21"/>
        <v>3538003253</v>
      </c>
      <c r="X51" s="375">
        <f t="shared" ca="1" si="6"/>
        <v>0</v>
      </c>
      <c r="Y51" s="20" t="str">
        <f ca="1">IF(AD51&lt;&gt;0,MAX(Y$4:$GY50)+1,"")</f>
        <v/>
      </c>
      <c r="Z51" s="109" t="str">
        <f t="shared" ca="1" si="22"/>
        <v>Шаргородський</v>
      </c>
      <c r="AA51" s="22" t="str">
        <f t="shared" ca="1" si="23"/>
        <v>Олександр</v>
      </c>
      <c r="AB51" s="22" t="str">
        <f t="shared" ca="1" si="24"/>
        <v>Володимирович</v>
      </c>
      <c r="AC51" s="349">
        <f t="shared" ca="1" si="25"/>
        <v>3538003253</v>
      </c>
      <c r="AD51" s="375">
        <f t="shared" ca="1" si="7"/>
        <v>0</v>
      </c>
      <c r="AE51" s="20" t="str">
        <f ca="1">IF(AJ51&lt;&gt;0,MAX($E$4:AE50)+1,"")</f>
        <v/>
      </c>
      <c r="AF51" s="109" t="str">
        <f t="shared" ca="1" si="26"/>
        <v>Шаргородський</v>
      </c>
      <c r="AG51" s="22" t="str">
        <f t="shared" ca="1" si="27"/>
        <v>Олександр</v>
      </c>
      <c r="AH51" s="22" t="str">
        <f t="shared" ca="1" si="28"/>
        <v>Володимирович</v>
      </c>
      <c r="AI51" s="349">
        <f t="shared" ca="1" si="29"/>
        <v>3538003253</v>
      </c>
      <c r="AJ51" s="375">
        <f t="shared" ca="1" si="8"/>
        <v>0</v>
      </c>
      <c r="AL51" s="421">
        <v>18986.95</v>
      </c>
      <c r="AM51" s="19">
        <f t="shared" ca="1" si="36"/>
        <v>396.64</v>
      </c>
    </row>
    <row r="52" spans="1:72" ht="18.75" customHeight="1" thickBot="1">
      <c r="A52" s="20">
        <f ca="1">IF(F52&lt;&gt;0,MAX($A$4:A51)+1,"")</f>
        <v>29</v>
      </c>
      <c r="B52" s="109" t="str">
        <f t="shared" ca="1" si="9"/>
        <v>Парфьонов</v>
      </c>
      <c r="C52" s="22" t="str">
        <f t="shared" ca="1" si="10"/>
        <v>Андрій</v>
      </c>
      <c r="D52" s="22" t="str">
        <f t="shared" ca="1" si="11"/>
        <v>Русланович</v>
      </c>
      <c r="E52" s="349">
        <f t="shared" ca="1" si="12"/>
        <v>3613306370</v>
      </c>
      <c r="F52" s="537">
        <f t="shared" ca="1" si="13"/>
        <v>19359.32</v>
      </c>
      <c r="G52" s="20" t="str">
        <f ca="1">IF(L52&lt;&gt;0,MAX($G$4:G51)+1,"")</f>
        <v/>
      </c>
      <c r="H52" s="109" t="str">
        <f t="shared" ca="1" si="14"/>
        <v>Парфьонов</v>
      </c>
      <c r="I52" s="22" t="str">
        <f t="shared" ca="1" si="15"/>
        <v>Андрій</v>
      </c>
      <c r="J52" s="22" t="str">
        <f t="shared" ca="1" si="16"/>
        <v>Русланович</v>
      </c>
      <c r="K52" s="349">
        <f t="shared" ca="1" si="17"/>
        <v>3613306370</v>
      </c>
      <c r="L52" s="375">
        <f t="shared" ca="1" si="0"/>
        <v>0</v>
      </c>
      <c r="M52" s="20" t="str">
        <f ca="1">IF(R52&lt;&gt;0,MAX($M$4:M51)+1,"")</f>
        <v/>
      </c>
      <c r="N52" s="374" t="str">
        <f t="shared" ca="1" si="1"/>
        <v>Парфьонов А.Р.</v>
      </c>
      <c r="O52" s="374" t="str">
        <f t="shared" ca="1" si="2"/>
        <v>Парфьонов</v>
      </c>
      <c r="P52" s="374" t="str">
        <f t="shared" ca="1" si="3"/>
        <v>Андрій</v>
      </c>
      <c r="Q52" s="374" t="str">
        <f t="shared" ca="1" si="4"/>
        <v>Русланович</v>
      </c>
      <c r="R52" s="375">
        <f t="shared" ca="1" si="5"/>
        <v>0</v>
      </c>
      <c r="S52" s="20" t="str">
        <f ca="1">IF(X52&lt;&gt;0,MAX($S$4:S51)+1,"")</f>
        <v/>
      </c>
      <c r="T52" s="109" t="str">
        <f t="shared" ca="1" si="18"/>
        <v>Парфьонов</v>
      </c>
      <c r="U52" s="22" t="str">
        <f t="shared" ca="1" si="19"/>
        <v>Андрій</v>
      </c>
      <c r="V52" s="22" t="str">
        <f t="shared" ca="1" si="20"/>
        <v>Русланович</v>
      </c>
      <c r="W52" s="349">
        <f t="shared" ca="1" si="21"/>
        <v>3613306370</v>
      </c>
      <c r="X52" s="375">
        <f t="shared" ca="1" si="6"/>
        <v>0</v>
      </c>
      <c r="Y52" s="20" t="str">
        <f ca="1">IF(AD52&lt;&gt;0,MAX(Y$4:$GY51)+1,"")</f>
        <v/>
      </c>
      <c r="Z52" s="109" t="str">
        <f t="shared" ca="1" si="22"/>
        <v>Парфьонов</v>
      </c>
      <c r="AA52" s="22" t="str">
        <f t="shared" ca="1" si="23"/>
        <v>Андрій</v>
      </c>
      <c r="AB52" s="22" t="str">
        <f t="shared" ca="1" si="24"/>
        <v>Русланович</v>
      </c>
      <c r="AC52" s="349">
        <f t="shared" ca="1" si="25"/>
        <v>3613306370</v>
      </c>
      <c r="AD52" s="375">
        <f t="shared" ca="1" si="7"/>
        <v>0</v>
      </c>
      <c r="AE52" s="20" t="str">
        <f ca="1">IF(AJ52&lt;&gt;0,MAX($E$4:AE51)+1,"")</f>
        <v/>
      </c>
      <c r="AF52" s="109" t="str">
        <f t="shared" ca="1" si="26"/>
        <v>Парфьонов</v>
      </c>
      <c r="AG52" s="22" t="str">
        <f t="shared" ca="1" si="27"/>
        <v>Андрій</v>
      </c>
      <c r="AH52" s="22" t="str">
        <f t="shared" ca="1" si="28"/>
        <v>Русланович</v>
      </c>
      <c r="AI52" s="349">
        <f t="shared" ca="1" si="29"/>
        <v>3613306370</v>
      </c>
      <c r="AJ52" s="375">
        <f t="shared" ca="1" si="8"/>
        <v>0</v>
      </c>
      <c r="AL52" s="421">
        <v>19359.32</v>
      </c>
      <c r="AM52" s="19">
        <f t="shared" ca="1" si="36"/>
        <v>0</v>
      </c>
    </row>
    <row r="53" spans="1:72" ht="18.75" customHeight="1" thickBot="1">
      <c r="A53" s="20">
        <f ca="1">IF(F53&lt;&gt;0,MAX($A$4:A52)+1,"")</f>
        <v>30</v>
      </c>
      <c r="B53" s="109" t="str">
        <f t="shared" ca="1" si="9"/>
        <v>Ярошевич</v>
      </c>
      <c r="C53" s="22" t="str">
        <f t="shared" ca="1" si="10"/>
        <v>Михайло</v>
      </c>
      <c r="D53" s="22" t="str">
        <f t="shared" ca="1" si="11"/>
        <v>Ростиславович</v>
      </c>
      <c r="E53" s="349">
        <f t="shared" ca="1" si="12"/>
        <v>3575211938</v>
      </c>
      <c r="F53" s="537">
        <f t="shared" ca="1" si="13"/>
        <v>18986.95</v>
      </c>
      <c r="G53" s="20" t="str">
        <f ca="1">IF(L53&lt;&gt;0,MAX($G$4:G52)+1,"")</f>
        <v/>
      </c>
      <c r="H53" s="109" t="str">
        <f t="shared" ca="1" si="14"/>
        <v>Ярошевич</v>
      </c>
      <c r="I53" s="22" t="str">
        <f t="shared" ca="1" si="15"/>
        <v>Михайло</v>
      </c>
      <c r="J53" s="22" t="str">
        <f t="shared" ca="1" si="16"/>
        <v>Ростиславович</v>
      </c>
      <c r="K53" s="349">
        <f t="shared" ca="1" si="17"/>
        <v>3575211938</v>
      </c>
      <c r="L53" s="375">
        <f t="shared" ca="1" si="0"/>
        <v>0</v>
      </c>
      <c r="M53" s="20" t="str">
        <f ca="1">IF(R53&lt;&gt;0,MAX($M$4:M52)+1,"")</f>
        <v/>
      </c>
      <c r="N53" s="374" t="str">
        <f t="shared" ca="1" si="1"/>
        <v>Ярошевич М.Р.</v>
      </c>
      <c r="O53" s="374" t="str">
        <f t="shared" ca="1" si="2"/>
        <v>Ярошевич</v>
      </c>
      <c r="P53" s="374" t="str">
        <f t="shared" ca="1" si="3"/>
        <v>Михайло</v>
      </c>
      <c r="Q53" s="374" t="str">
        <f t="shared" ca="1" si="4"/>
        <v>Ростиславович</v>
      </c>
      <c r="R53" s="375">
        <f t="shared" ca="1" si="5"/>
        <v>0</v>
      </c>
      <c r="S53" s="20" t="str">
        <f ca="1">IF(X53&lt;&gt;0,MAX($S$4:S52)+1,"")</f>
        <v/>
      </c>
      <c r="T53" s="109" t="str">
        <f t="shared" ca="1" si="18"/>
        <v>Ярошевич</v>
      </c>
      <c r="U53" s="22" t="str">
        <f t="shared" ca="1" si="19"/>
        <v>Михайло</v>
      </c>
      <c r="V53" s="22" t="str">
        <f t="shared" ca="1" si="20"/>
        <v>Ростиславович</v>
      </c>
      <c r="W53" s="349">
        <f t="shared" ca="1" si="21"/>
        <v>3575211938</v>
      </c>
      <c r="X53" s="375">
        <f t="shared" ca="1" si="6"/>
        <v>0</v>
      </c>
      <c r="Y53" s="20" t="str">
        <f ca="1">IF(AD53&lt;&gt;0,MAX(Y$4:$GY52)+1,"")</f>
        <v/>
      </c>
      <c r="Z53" s="109" t="str">
        <f t="shared" ca="1" si="22"/>
        <v>Ярошевич</v>
      </c>
      <c r="AA53" s="22" t="str">
        <f t="shared" ca="1" si="23"/>
        <v>Михайло</v>
      </c>
      <c r="AB53" s="22" t="str">
        <f t="shared" ca="1" si="24"/>
        <v>Ростиславович</v>
      </c>
      <c r="AC53" s="349">
        <f t="shared" ca="1" si="25"/>
        <v>3575211938</v>
      </c>
      <c r="AD53" s="375">
        <f t="shared" ca="1" si="7"/>
        <v>0</v>
      </c>
      <c r="AE53" s="20" t="str">
        <f ca="1">IF(AJ53&lt;&gt;0,MAX($E$4:AE52)+1,"")</f>
        <v/>
      </c>
      <c r="AF53" s="109" t="str">
        <f t="shared" ca="1" si="26"/>
        <v>Ярошевич</v>
      </c>
      <c r="AG53" s="22" t="str">
        <f t="shared" ca="1" si="27"/>
        <v>Михайло</v>
      </c>
      <c r="AH53" s="22" t="str">
        <f t="shared" ca="1" si="28"/>
        <v>Ростиславович</v>
      </c>
      <c r="AI53" s="349">
        <f t="shared" ca="1" si="29"/>
        <v>3575211938</v>
      </c>
      <c r="AJ53" s="375">
        <f t="shared" ca="1" si="8"/>
        <v>0</v>
      </c>
      <c r="AL53" s="421">
        <v>19731.7</v>
      </c>
      <c r="AM53" s="19">
        <f t="shared" ca="1" si="36"/>
        <v>-744.75</v>
      </c>
    </row>
    <row r="54" spans="1:72" ht="18.75" customHeight="1" thickBot="1">
      <c r="A54" s="20">
        <f ca="1">IF(F54&lt;&gt;0,MAX($A$4:A53)+1,"")</f>
        <v>31</v>
      </c>
      <c r="B54" s="109" t="str">
        <f t="shared" ca="1" si="9"/>
        <v>Беспечний</v>
      </c>
      <c r="C54" s="22" t="str">
        <f t="shared" ca="1" si="10"/>
        <v>Андрій</v>
      </c>
      <c r="D54" s="22" t="str">
        <f t="shared" ca="1" si="11"/>
        <v>Валерійович</v>
      </c>
      <c r="E54" s="349">
        <f t="shared" ca="1" si="12"/>
        <v>3477107070</v>
      </c>
      <c r="F54" s="537">
        <f t="shared" ca="1" si="13"/>
        <v>19359.32</v>
      </c>
      <c r="G54" s="20" t="str">
        <f ca="1">IF(L54&lt;&gt;0,MAX($G$4:G53)+1,"")</f>
        <v/>
      </c>
      <c r="H54" s="109" t="str">
        <f t="shared" ca="1" si="14"/>
        <v>Беспечний</v>
      </c>
      <c r="I54" s="22" t="str">
        <f t="shared" ca="1" si="15"/>
        <v>Андрій</v>
      </c>
      <c r="J54" s="22" t="str">
        <f t="shared" ca="1" si="16"/>
        <v>Валерійович</v>
      </c>
      <c r="K54" s="349">
        <f t="shared" ca="1" si="17"/>
        <v>3477107070</v>
      </c>
      <c r="L54" s="375">
        <f t="shared" ca="1" si="0"/>
        <v>0</v>
      </c>
      <c r="M54" s="20" t="str">
        <f ca="1">IF(R54&lt;&gt;0,MAX($M$4:M53)+1,"")</f>
        <v/>
      </c>
      <c r="N54" s="374" t="str">
        <f t="shared" ca="1" si="1"/>
        <v>Беспечний А.В.</v>
      </c>
      <c r="O54" s="374" t="str">
        <f t="shared" ca="1" si="2"/>
        <v>Беспечний</v>
      </c>
      <c r="P54" s="374" t="str">
        <f t="shared" ca="1" si="3"/>
        <v>Андрій</v>
      </c>
      <c r="Q54" s="374" t="str">
        <f t="shared" ca="1" si="4"/>
        <v>Валерійович</v>
      </c>
      <c r="R54" s="375">
        <f t="shared" ca="1" si="5"/>
        <v>0</v>
      </c>
      <c r="S54" s="20" t="str">
        <f ca="1">IF(X54&lt;&gt;0,MAX($S$4:S53)+1,"")</f>
        <v/>
      </c>
      <c r="T54" s="109" t="str">
        <f t="shared" ca="1" si="18"/>
        <v>Беспечний</v>
      </c>
      <c r="U54" s="22" t="str">
        <f t="shared" ca="1" si="19"/>
        <v>Андрій</v>
      </c>
      <c r="V54" s="22" t="str">
        <f t="shared" ca="1" si="20"/>
        <v>Валерійович</v>
      </c>
      <c r="W54" s="349">
        <f t="shared" ca="1" si="21"/>
        <v>3477107070</v>
      </c>
      <c r="X54" s="375">
        <f t="shared" ca="1" si="6"/>
        <v>0</v>
      </c>
      <c r="Y54" s="20" t="str">
        <f ca="1">IF(AD54&lt;&gt;0,MAX(Y$4:$GY53)+1,"")</f>
        <v/>
      </c>
      <c r="Z54" s="109" t="str">
        <f t="shared" ca="1" si="22"/>
        <v>Беспечний</v>
      </c>
      <c r="AA54" s="22" t="str">
        <f t="shared" ca="1" si="23"/>
        <v>Андрій</v>
      </c>
      <c r="AB54" s="22" t="str">
        <f t="shared" ca="1" si="24"/>
        <v>Валерійович</v>
      </c>
      <c r="AC54" s="349">
        <f t="shared" ca="1" si="25"/>
        <v>3477107070</v>
      </c>
      <c r="AD54" s="375">
        <f t="shared" ca="1" si="7"/>
        <v>0</v>
      </c>
      <c r="AE54" s="20" t="str">
        <f ca="1">IF(AJ54&lt;&gt;0,MAX($E$4:AE53)+1,"")</f>
        <v/>
      </c>
      <c r="AF54" s="109" t="str">
        <f t="shared" ca="1" si="26"/>
        <v>Беспечний</v>
      </c>
      <c r="AG54" s="22" t="str">
        <f t="shared" ca="1" si="27"/>
        <v>Андрій</v>
      </c>
      <c r="AH54" s="22" t="str">
        <f t="shared" ca="1" si="28"/>
        <v>Валерійович</v>
      </c>
      <c r="AI54" s="349">
        <f t="shared" ca="1" si="29"/>
        <v>3477107070</v>
      </c>
      <c r="AJ54" s="375">
        <f t="shared" ca="1" si="8"/>
        <v>0</v>
      </c>
      <c r="AL54" s="421">
        <v>19909.97</v>
      </c>
      <c r="AM54" s="19">
        <f t="shared" ca="1" si="36"/>
        <v>-550.65</v>
      </c>
    </row>
    <row r="55" spans="1:72" ht="18.75" customHeight="1" thickBot="1">
      <c r="A55" s="20" t="str">
        <f ca="1">IF(F55&lt;&gt;0,MAX($A$4:A54)+1,"")</f>
        <v/>
      </c>
      <c r="B55" s="109">
        <f t="shared" ca="1" si="9"/>
        <v>0</v>
      </c>
      <c r="C55" s="22">
        <f t="shared" ca="1" si="10"/>
        <v>0</v>
      </c>
      <c r="D55" s="22">
        <f t="shared" ca="1" si="11"/>
        <v>0</v>
      </c>
      <c r="E55" s="349">
        <f t="shared" ca="1" si="12"/>
        <v>0</v>
      </c>
      <c r="F55" s="537">
        <f t="shared" ca="1" si="13"/>
        <v>0</v>
      </c>
      <c r="G55" s="20" t="str">
        <f ca="1">IF(L55&lt;&gt;0,MAX($G$4:G54)+1,"")</f>
        <v/>
      </c>
      <c r="H55" s="109">
        <f t="shared" ca="1" si="14"/>
        <v>0</v>
      </c>
      <c r="I55" s="22">
        <f t="shared" ca="1" si="15"/>
        <v>0</v>
      </c>
      <c r="J55" s="22">
        <f t="shared" ca="1" si="16"/>
        <v>0</v>
      </c>
      <c r="K55" s="349">
        <f t="shared" ca="1" si="17"/>
        <v>0</v>
      </c>
      <c r="L55" s="375">
        <f t="shared" ca="1" si="0"/>
        <v>0</v>
      </c>
      <c r="M55" s="20" t="str">
        <f ca="1">IF(R55&lt;&gt;0,MAX($M$4:M54)+1,"")</f>
        <v/>
      </c>
      <c r="N55" s="374" t="str">
        <f t="shared" ca="1" si="1"/>
        <v>ВАКАНТ</v>
      </c>
      <c r="O55" s="374">
        <f t="shared" ca="1" si="2"/>
        <v>0</v>
      </c>
      <c r="P55" s="374">
        <f t="shared" ca="1" si="3"/>
        <v>0</v>
      </c>
      <c r="Q55" s="374">
        <f t="shared" ca="1" si="4"/>
        <v>0</v>
      </c>
      <c r="R55" s="375">
        <f t="shared" ca="1" si="5"/>
        <v>0</v>
      </c>
      <c r="S55" s="20" t="str">
        <f ca="1">IF(X55&lt;&gt;0,MAX($S$4:S54)+1,"")</f>
        <v/>
      </c>
      <c r="T55" s="109">
        <f t="shared" ca="1" si="18"/>
        <v>0</v>
      </c>
      <c r="U55" s="22">
        <f t="shared" ca="1" si="19"/>
        <v>0</v>
      </c>
      <c r="V55" s="22">
        <f t="shared" ca="1" si="20"/>
        <v>0</v>
      </c>
      <c r="W55" s="349">
        <f t="shared" ca="1" si="21"/>
        <v>0</v>
      </c>
      <c r="X55" s="375">
        <f t="shared" ca="1" si="6"/>
        <v>0</v>
      </c>
      <c r="Y55" s="20" t="str">
        <f ca="1">IF(AD55&lt;&gt;0,MAX(Y$4:$GY54)+1,"")</f>
        <v/>
      </c>
      <c r="Z55" s="109">
        <f t="shared" ca="1" si="22"/>
        <v>0</v>
      </c>
      <c r="AA55" s="22">
        <f t="shared" ca="1" si="23"/>
        <v>0</v>
      </c>
      <c r="AB55" s="22">
        <f t="shared" ca="1" si="24"/>
        <v>0</v>
      </c>
      <c r="AC55" s="349">
        <f t="shared" ca="1" si="25"/>
        <v>0</v>
      </c>
      <c r="AD55" s="375">
        <f t="shared" ca="1" si="7"/>
        <v>0</v>
      </c>
      <c r="AE55" s="20" t="str">
        <f ca="1">IF(AJ55&lt;&gt;0,MAX($E$4:AE54)+1,"")</f>
        <v/>
      </c>
      <c r="AF55" s="109">
        <f t="shared" ca="1" si="26"/>
        <v>0</v>
      </c>
      <c r="AG55" s="22">
        <f t="shared" ca="1" si="27"/>
        <v>0</v>
      </c>
      <c r="AH55" s="22">
        <f t="shared" ca="1" si="28"/>
        <v>0</v>
      </c>
      <c r="AI55" s="349">
        <f t="shared" ca="1" si="29"/>
        <v>0</v>
      </c>
      <c r="AJ55" s="375">
        <f t="shared" ca="1" si="8"/>
        <v>0</v>
      </c>
      <c r="AL55" s="421">
        <v>18925.5</v>
      </c>
    </row>
    <row r="56" spans="1:72" ht="18.75" customHeight="1" thickBot="1">
      <c r="A56" s="20" t="str">
        <f ca="1">IF(F56&lt;&gt;0,MAX($A$4:A55)+1,"")</f>
        <v/>
      </c>
      <c r="B56" s="109">
        <f t="shared" ca="1" si="9"/>
        <v>0</v>
      </c>
      <c r="C56" s="22">
        <f t="shared" ca="1" si="10"/>
        <v>0</v>
      </c>
      <c r="D56" s="22">
        <f t="shared" ca="1" si="11"/>
        <v>0</v>
      </c>
      <c r="E56" s="349">
        <f t="shared" ca="1" si="12"/>
        <v>0</v>
      </c>
      <c r="F56" s="537">
        <f t="shared" ca="1" si="13"/>
        <v>0</v>
      </c>
      <c r="G56" s="20" t="str">
        <f ca="1">IF(L56&lt;&gt;0,MAX($G$4:G55)+1,"")</f>
        <v/>
      </c>
      <c r="H56" s="109">
        <f t="shared" ca="1" si="14"/>
        <v>0</v>
      </c>
      <c r="I56" s="22">
        <f t="shared" ca="1" si="15"/>
        <v>0</v>
      </c>
      <c r="J56" s="22">
        <f t="shared" ca="1" si="16"/>
        <v>0</v>
      </c>
      <c r="K56" s="349">
        <f t="shared" ca="1" si="17"/>
        <v>0</v>
      </c>
      <c r="L56" s="375">
        <f t="shared" ca="1" si="0"/>
        <v>0</v>
      </c>
      <c r="M56" s="20" t="str">
        <f ca="1">IF(R56&lt;&gt;0,MAX($M$4:M55)+1,"")</f>
        <v/>
      </c>
      <c r="N56" s="374" t="str">
        <f t="shared" ca="1" si="1"/>
        <v>ВАКАНТ</v>
      </c>
      <c r="O56" s="374">
        <f t="shared" ca="1" si="2"/>
        <v>0</v>
      </c>
      <c r="P56" s="374">
        <f t="shared" ca="1" si="3"/>
        <v>0</v>
      </c>
      <c r="Q56" s="374">
        <f t="shared" ca="1" si="4"/>
        <v>0</v>
      </c>
      <c r="R56" s="375">
        <f t="shared" ca="1" si="5"/>
        <v>0</v>
      </c>
      <c r="S56" s="20" t="str">
        <f ca="1">IF(X56&lt;&gt;0,MAX($S$4:S55)+1,"")</f>
        <v/>
      </c>
      <c r="T56" s="109">
        <f t="shared" ca="1" si="18"/>
        <v>0</v>
      </c>
      <c r="U56" s="22">
        <f t="shared" ca="1" si="19"/>
        <v>0</v>
      </c>
      <c r="V56" s="22">
        <f t="shared" ca="1" si="20"/>
        <v>0</v>
      </c>
      <c r="W56" s="349">
        <f t="shared" ca="1" si="21"/>
        <v>0</v>
      </c>
      <c r="X56" s="375">
        <f t="shared" ca="1" si="6"/>
        <v>0</v>
      </c>
      <c r="Y56" s="20" t="str">
        <f ca="1">IF(AD56&lt;&gt;0,MAX(Y$4:$GY55)+1,"")</f>
        <v/>
      </c>
      <c r="Z56" s="109">
        <f t="shared" ca="1" si="22"/>
        <v>0</v>
      </c>
      <c r="AA56" s="22">
        <f t="shared" ca="1" si="23"/>
        <v>0</v>
      </c>
      <c r="AB56" s="22">
        <f t="shared" ca="1" si="24"/>
        <v>0</v>
      </c>
      <c r="AC56" s="349">
        <f t="shared" ca="1" si="25"/>
        <v>0</v>
      </c>
      <c r="AD56" s="375">
        <f t="shared" ca="1" si="7"/>
        <v>0</v>
      </c>
      <c r="AE56" s="20" t="str">
        <f ca="1">IF(AJ56&lt;&gt;0,MAX($E$4:AE55)+1,"")</f>
        <v/>
      </c>
      <c r="AF56" s="109">
        <f t="shared" ca="1" si="26"/>
        <v>0</v>
      </c>
      <c r="AG56" s="22">
        <f t="shared" ca="1" si="27"/>
        <v>0</v>
      </c>
      <c r="AH56" s="22">
        <f t="shared" ca="1" si="28"/>
        <v>0</v>
      </c>
      <c r="AI56" s="349">
        <f t="shared" ca="1" si="29"/>
        <v>0</v>
      </c>
      <c r="AJ56" s="375">
        <f t="shared" ca="1" si="8"/>
        <v>0</v>
      </c>
      <c r="AL56" s="421">
        <v>13820.11</v>
      </c>
    </row>
    <row r="57" spans="1:72" ht="18.75" customHeight="1" thickBot="1">
      <c r="A57" s="20" t="str">
        <f ca="1">IF(F57&lt;&gt;0,MAX($A$4:A56)+1,"")</f>
        <v/>
      </c>
      <c r="B57" s="109">
        <f t="shared" ca="1" si="9"/>
        <v>0</v>
      </c>
      <c r="C57" s="22">
        <f t="shared" ca="1" si="10"/>
        <v>0</v>
      </c>
      <c r="D57" s="22">
        <f t="shared" ca="1" si="11"/>
        <v>0</v>
      </c>
      <c r="E57" s="349">
        <f t="shared" ca="1" si="12"/>
        <v>0</v>
      </c>
      <c r="F57" s="537">
        <f t="shared" ca="1" si="13"/>
        <v>0</v>
      </c>
      <c r="G57" s="20" t="str">
        <f ca="1">IF(L57&lt;&gt;0,MAX($G$4:G56)+1,"")</f>
        <v/>
      </c>
      <c r="H57" s="109">
        <f t="shared" ca="1" si="14"/>
        <v>0</v>
      </c>
      <c r="I57" s="22">
        <f t="shared" ca="1" si="15"/>
        <v>0</v>
      </c>
      <c r="J57" s="22">
        <f t="shared" ca="1" si="16"/>
        <v>0</v>
      </c>
      <c r="K57" s="349">
        <f t="shared" ca="1" si="17"/>
        <v>0</v>
      </c>
      <c r="L57" s="375">
        <f t="shared" ca="1" si="0"/>
        <v>0</v>
      </c>
      <c r="M57" s="20" t="str">
        <f ca="1">IF(R57&lt;&gt;0,MAX($M$4:M56)+1,"")</f>
        <v/>
      </c>
      <c r="N57" s="374" t="str">
        <f t="shared" ca="1" si="1"/>
        <v>ВАКАНТ</v>
      </c>
      <c r="O57" s="374">
        <f t="shared" ca="1" si="2"/>
        <v>0</v>
      </c>
      <c r="P57" s="374">
        <f t="shared" ca="1" si="3"/>
        <v>0</v>
      </c>
      <c r="Q57" s="374">
        <f t="shared" ca="1" si="4"/>
        <v>0</v>
      </c>
      <c r="R57" s="375">
        <f t="shared" ca="1" si="5"/>
        <v>0</v>
      </c>
      <c r="S57" s="20" t="str">
        <f ca="1">IF(X57&lt;&gt;0,MAX($S$4:S56)+1,"")</f>
        <v/>
      </c>
      <c r="T57" s="109">
        <f t="shared" ca="1" si="18"/>
        <v>0</v>
      </c>
      <c r="U57" s="22">
        <f t="shared" ca="1" si="19"/>
        <v>0</v>
      </c>
      <c r="V57" s="22">
        <f t="shared" ca="1" si="20"/>
        <v>0</v>
      </c>
      <c r="W57" s="349">
        <f t="shared" ca="1" si="21"/>
        <v>0</v>
      </c>
      <c r="X57" s="375">
        <f t="shared" ca="1" si="6"/>
        <v>0</v>
      </c>
      <c r="Y57" s="20" t="str">
        <f ca="1">IF(AD57&lt;&gt;0,MAX(Y$4:$GY56)+1,"")</f>
        <v/>
      </c>
      <c r="Z57" s="109">
        <f t="shared" ca="1" si="22"/>
        <v>0</v>
      </c>
      <c r="AA57" s="22">
        <f t="shared" ca="1" si="23"/>
        <v>0</v>
      </c>
      <c r="AB57" s="22">
        <f t="shared" ca="1" si="24"/>
        <v>0</v>
      </c>
      <c r="AC57" s="349">
        <f t="shared" ca="1" si="25"/>
        <v>0</v>
      </c>
      <c r="AD57" s="375">
        <f t="shared" ca="1" si="7"/>
        <v>0</v>
      </c>
      <c r="AE57" s="20" t="str">
        <f ca="1">IF(AJ57&lt;&gt;0,MAX($E$4:AE56)+1,"")</f>
        <v/>
      </c>
      <c r="AF57" s="109">
        <f t="shared" ca="1" si="26"/>
        <v>0</v>
      </c>
      <c r="AG57" s="22">
        <f t="shared" ca="1" si="27"/>
        <v>0</v>
      </c>
      <c r="AH57" s="22">
        <f t="shared" ca="1" si="28"/>
        <v>0</v>
      </c>
      <c r="AI57" s="349">
        <f t="shared" ca="1" si="29"/>
        <v>0</v>
      </c>
      <c r="AJ57" s="375">
        <f t="shared" ca="1" si="8"/>
        <v>0</v>
      </c>
      <c r="AL57" s="421">
        <v>19976.64</v>
      </c>
    </row>
    <row r="58" spans="1:72" ht="18.75" customHeight="1" thickBot="1">
      <c r="A58" s="20" t="str">
        <f ca="1">IF(F58&lt;&gt;0,MAX($A$4:A57)+1,"")</f>
        <v/>
      </c>
      <c r="B58" s="109">
        <f t="shared" ca="1" si="9"/>
        <v>0</v>
      </c>
      <c r="C58" s="22">
        <f t="shared" ca="1" si="10"/>
        <v>0</v>
      </c>
      <c r="D58" s="22">
        <f t="shared" ca="1" si="11"/>
        <v>0</v>
      </c>
      <c r="E58" s="349">
        <f t="shared" ca="1" si="12"/>
        <v>0</v>
      </c>
      <c r="F58" s="537">
        <f t="shared" ca="1" si="13"/>
        <v>0</v>
      </c>
      <c r="G58" s="20" t="str">
        <f ca="1">IF(L58&lt;&gt;0,MAX($G$4:G57)+1,"")</f>
        <v/>
      </c>
      <c r="H58" s="109">
        <f t="shared" ca="1" si="14"/>
        <v>0</v>
      </c>
      <c r="I58" s="22">
        <f t="shared" ca="1" si="15"/>
        <v>0</v>
      </c>
      <c r="J58" s="22">
        <f t="shared" ca="1" si="16"/>
        <v>0</v>
      </c>
      <c r="K58" s="349">
        <f t="shared" ca="1" si="17"/>
        <v>0</v>
      </c>
      <c r="L58" s="375">
        <f t="shared" ca="1" si="0"/>
        <v>0</v>
      </c>
      <c r="M58" s="20" t="str">
        <f ca="1">IF(R58&lt;&gt;0,MAX($M$4:M57)+1,"")</f>
        <v/>
      </c>
      <c r="N58" s="374" t="str">
        <f t="shared" ca="1" si="1"/>
        <v>ВАКАНТ</v>
      </c>
      <c r="O58" s="374">
        <f t="shared" ca="1" si="2"/>
        <v>0</v>
      </c>
      <c r="P58" s="374">
        <f t="shared" ca="1" si="3"/>
        <v>0</v>
      </c>
      <c r="Q58" s="374">
        <f t="shared" ca="1" si="4"/>
        <v>0</v>
      </c>
      <c r="R58" s="375">
        <f t="shared" ca="1" si="5"/>
        <v>0</v>
      </c>
      <c r="S58" s="20" t="str">
        <f ca="1">IF(X58&lt;&gt;0,MAX($S$4:S57)+1,"")</f>
        <v/>
      </c>
      <c r="T58" s="109">
        <f t="shared" ca="1" si="18"/>
        <v>0</v>
      </c>
      <c r="U58" s="22">
        <f t="shared" ca="1" si="19"/>
        <v>0</v>
      </c>
      <c r="V58" s="22">
        <f t="shared" ca="1" si="20"/>
        <v>0</v>
      </c>
      <c r="W58" s="349">
        <f t="shared" ca="1" si="21"/>
        <v>0</v>
      </c>
      <c r="X58" s="375">
        <f t="shared" ca="1" si="6"/>
        <v>0</v>
      </c>
      <c r="Y58" s="20" t="str">
        <f ca="1">IF(AD58&lt;&gt;0,MAX(Y$4:$GY57)+1,"")</f>
        <v/>
      </c>
      <c r="Z58" s="109">
        <f t="shared" ca="1" si="22"/>
        <v>0</v>
      </c>
      <c r="AA58" s="22">
        <f t="shared" ca="1" si="23"/>
        <v>0</v>
      </c>
      <c r="AB58" s="22">
        <f t="shared" ca="1" si="24"/>
        <v>0</v>
      </c>
      <c r="AC58" s="349">
        <f t="shared" ca="1" si="25"/>
        <v>0</v>
      </c>
      <c r="AD58" s="375">
        <f t="shared" ca="1" si="7"/>
        <v>0</v>
      </c>
      <c r="AE58" s="20" t="str">
        <f ca="1">IF(AJ58&lt;&gt;0,MAX($E$4:AE57)+1,"")</f>
        <v/>
      </c>
      <c r="AF58" s="109">
        <f t="shared" ca="1" si="26"/>
        <v>0</v>
      </c>
      <c r="AG58" s="22">
        <f t="shared" ca="1" si="27"/>
        <v>0</v>
      </c>
      <c r="AH58" s="22">
        <f t="shared" ca="1" si="28"/>
        <v>0</v>
      </c>
      <c r="AI58" s="349">
        <f t="shared" ca="1" si="29"/>
        <v>0</v>
      </c>
      <c r="AJ58" s="375">
        <f t="shared" ca="1" si="8"/>
        <v>0</v>
      </c>
      <c r="AL58" s="421">
        <v>17810.91</v>
      </c>
    </row>
    <row r="59" spans="1:72" ht="18.75" customHeight="1" thickBot="1">
      <c r="A59" s="20">
        <f ca="1">IF(F59&lt;&gt;0,MAX($A$4:A58)+1,"")</f>
        <v>32</v>
      </c>
      <c r="B59" s="109" t="str">
        <f t="shared" ca="1" si="9"/>
        <v>Білик</v>
      </c>
      <c r="C59" s="22" t="str">
        <f t="shared" ca="1" si="10"/>
        <v>Вячеслав</v>
      </c>
      <c r="D59" s="22" t="str">
        <f t="shared" ca="1" si="11"/>
        <v>Євгенович</v>
      </c>
      <c r="E59" s="349">
        <f t="shared" ca="1" si="12"/>
        <v>3736210438</v>
      </c>
      <c r="F59" s="537">
        <f t="shared" ca="1" si="13"/>
        <v>14674.19</v>
      </c>
      <c r="G59" s="20" t="str">
        <f ca="1">IF(L59&lt;&gt;0,MAX($G$4:G58)+1,"")</f>
        <v/>
      </c>
      <c r="H59" s="109" t="str">
        <f t="shared" ca="1" si="14"/>
        <v>Білик</v>
      </c>
      <c r="I59" s="22" t="str">
        <f t="shared" ca="1" si="15"/>
        <v>Вячеслав</v>
      </c>
      <c r="J59" s="22" t="str">
        <f t="shared" ca="1" si="16"/>
        <v>Євгенович</v>
      </c>
      <c r="K59" s="349">
        <f t="shared" ca="1" si="17"/>
        <v>3736210438</v>
      </c>
      <c r="L59" s="375">
        <f t="shared" ca="1" si="0"/>
        <v>0</v>
      </c>
      <c r="M59" s="20" t="str">
        <f ca="1">IF(R59&lt;&gt;0,MAX($M$4:M58)+1,"")</f>
        <v/>
      </c>
      <c r="N59" s="374" t="str">
        <f t="shared" ca="1" si="1"/>
        <v>Білик В.Є.</v>
      </c>
      <c r="O59" s="374" t="str">
        <f t="shared" ca="1" si="2"/>
        <v>Білик</v>
      </c>
      <c r="P59" s="374" t="str">
        <f t="shared" ca="1" si="3"/>
        <v>Вячеслав</v>
      </c>
      <c r="Q59" s="374" t="str">
        <f t="shared" ca="1" si="4"/>
        <v>Євгенович</v>
      </c>
      <c r="R59" s="375">
        <f t="shared" ca="1" si="5"/>
        <v>0</v>
      </c>
      <c r="S59" s="20" t="str">
        <f ca="1">IF(X59&lt;&gt;0,MAX($S$4:S58)+1,"")</f>
        <v/>
      </c>
      <c r="T59" s="109" t="str">
        <f t="shared" ca="1" si="18"/>
        <v>Білик</v>
      </c>
      <c r="U59" s="22" t="str">
        <f t="shared" ca="1" si="19"/>
        <v>Вячеслав</v>
      </c>
      <c r="V59" s="22" t="str">
        <f t="shared" ca="1" si="20"/>
        <v>Євгенович</v>
      </c>
      <c r="W59" s="349">
        <f t="shared" ca="1" si="21"/>
        <v>3736210438</v>
      </c>
      <c r="X59" s="375">
        <f t="shared" ca="1" si="6"/>
        <v>0</v>
      </c>
      <c r="Y59" s="20" t="str">
        <f ca="1">IF(AD59&lt;&gt;0,MAX(Y$4:$GY58)+1,"")</f>
        <v/>
      </c>
      <c r="Z59" s="109" t="str">
        <f t="shared" ca="1" si="22"/>
        <v>Білик</v>
      </c>
      <c r="AA59" s="22" t="str">
        <f t="shared" ca="1" si="23"/>
        <v>Вячеслав</v>
      </c>
      <c r="AB59" s="22" t="str">
        <f t="shared" ca="1" si="24"/>
        <v>Євгенович</v>
      </c>
      <c r="AC59" s="349">
        <f t="shared" ca="1" si="25"/>
        <v>3736210438</v>
      </c>
      <c r="AD59" s="375">
        <f t="shared" ca="1" si="7"/>
        <v>0</v>
      </c>
      <c r="AE59" s="20" t="str">
        <f ca="1">IF(AJ59&lt;&gt;0,MAX($E$4:AE58)+1,"")</f>
        <v/>
      </c>
      <c r="AF59" s="109" t="str">
        <f t="shared" ca="1" si="26"/>
        <v>Білик</v>
      </c>
      <c r="AG59" s="22" t="str">
        <f t="shared" ca="1" si="27"/>
        <v>Вячеслав</v>
      </c>
      <c r="AH59" s="22" t="str">
        <f t="shared" ca="1" si="28"/>
        <v>Євгенович</v>
      </c>
      <c r="AI59" s="349">
        <f t="shared" ca="1" si="29"/>
        <v>3736210438</v>
      </c>
      <c r="AJ59" s="375">
        <f t="shared" ca="1" si="8"/>
        <v>0</v>
      </c>
      <c r="AL59" s="421">
        <v>16912.150000000001</v>
      </c>
      <c r="AM59" s="19">
        <f ca="1">F59-AL59</f>
        <v>-2237.96</v>
      </c>
    </row>
    <row r="60" spans="1:72" ht="18.75" customHeight="1" thickBot="1">
      <c r="A60" s="20" t="str">
        <f ca="1">IF(F60&lt;&gt;0,MAX($A$4:A59)+1,"")</f>
        <v/>
      </c>
      <c r="B60" s="109" t="str">
        <f t="shared" ca="1" si="9"/>
        <v>вс/сс</v>
      </c>
      <c r="C60" s="22">
        <f t="shared" ca="1" si="10"/>
        <v>0</v>
      </c>
      <c r="D60" s="22">
        <f t="shared" ca="1" si="11"/>
        <v>0</v>
      </c>
      <c r="E60" s="349">
        <f t="shared" ca="1" si="12"/>
        <v>0</v>
      </c>
      <c r="F60" s="537">
        <f t="shared" ca="1" si="13"/>
        <v>0</v>
      </c>
      <c r="G60" s="20" t="str">
        <f ca="1">IF(L60&lt;&gt;0,MAX($G$4:G59)+1,"")</f>
        <v/>
      </c>
      <c r="H60" s="109" t="str">
        <f t="shared" ca="1" si="14"/>
        <v>вс/сс</v>
      </c>
      <c r="I60" s="22">
        <f t="shared" ca="1" si="15"/>
        <v>0</v>
      </c>
      <c r="J60" s="22">
        <f t="shared" ca="1" si="16"/>
        <v>0</v>
      </c>
      <c r="K60" s="349">
        <f t="shared" ca="1" si="17"/>
        <v>0</v>
      </c>
      <c r="L60" s="375">
        <f t="shared" ca="1" si="0"/>
        <v>0</v>
      </c>
      <c r="M60" s="20" t="str">
        <f ca="1">IF(R60&lt;&gt;0,MAX($M$4:M59)+1,"")</f>
        <v/>
      </c>
      <c r="N60" s="374">
        <f t="shared" ca="1" si="1"/>
        <v>0</v>
      </c>
      <c r="O60" s="374" t="str">
        <f t="shared" ca="1" si="2"/>
        <v>вс/сс</v>
      </c>
      <c r="P60" s="374">
        <f t="shared" ca="1" si="3"/>
        <v>0</v>
      </c>
      <c r="Q60" s="374">
        <f t="shared" ca="1" si="4"/>
        <v>0</v>
      </c>
      <c r="R60" s="375">
        <f t="shared" ca="1" si="5"/>
        <v>0</v>
      </c>
      <c r="S60" s="20" t="str">
        <f ca="1">IF(X60&lt;&gt;0,MAX($S$4:S59)+1,"")</f>
        <v/>
      </c>
      <c r="T60" s="109" t="str">
        <f t="shared" ca="1" si="18"/>
        <v>вс/сс</v>
      </c>
      <c r="U60" s="22">
        <f t="shared" ca="1" si="19"/>
        <v>0</v>
      </c>
      <c r="V60" s="22">
        <f t="shared" ca="1" si="20"/>
        <v>0</v>
      </c>
      <c r="W60" s="349">
        <f t="shared" ca="1" si="21"/>
        <v>0</v>
      </c>
      <c r="X60" s="375">
        <f t="shared" ca="1" si="6"/>
        <v>0</v>
      </c>
      <c r="Y60" s="20" t="str">
        <f ca="1">IF(AD60&lt;&gt;0,MAX(Y$4:$GY59)+1,"")</f>
        <v/>
      </c>
      <c r="Z60" s="109" t="str">
        <f t="shared" ca="1" si="22"/>
        <v>вс/сс</v>
      </c>
      <c r="AA60" s="22">
        <f t="shared" ca="1" si="23"/>
        <v>0</v>
      </c>
      <c r="AB60" s="22">
        <f t="shared" ca="1" si="24"/>
        <v>0</v>
      </c>
      <c r="AC60" s="349">
        <f t="shared" ca="1" si="25"/>
        <v>0</v>
      </c>
      <c r="AD60" s="375">
        <f t="shared" ca="1" si="7"/>
        <v>0</v>
      </c>
      <c r="AE60" s="20" t="str">
        <f ca="1">IF(AJ60&lt;&gt;0,MAX($E$4:AE59)+1,"")</f>
        <v/>
      </c>
      <c r="AF60" s="109" t="str">
        <f t="shared" ca="1" si="26"/>
        <v>вс/сс</v>
      </c>
      <c r="AG60" s="22">
        <f t="shared" ca="1" si="27"/>
        <v>0</v>
      </c>
      <c r="AH60" s="22">
        <f t="shared" ca="1" si="28"/>
        <v>0</v>
      </c>
      <c r="AI60" s="349">
        <f t="shared" ca="1" si="29"/>
        <v>0</v>
      </c>
      <c r="AJ60" s="375">
        <f t="shared" ca="1" si="8"/>
        <v>0</v>
      </c>
      <c r="AL60" s="421">
        <v>16912.150000000001</v>
      </c>
    </row>
    <row r="61" spans="1:72" ht="18.75" customHeight="1" thickBot="1">
      <c r="A61" s="20" t="str">
        <f ca="1">IF(F61&lt;&gt;0,MAX($A$4:A60)+1,"")</f>
        <v/>
      </c>
      <c r="B61" s="109">
        <f t="shared" ca="1" si="9"/>
        <v>0</v>
      </c>
      <c r="C61" s="22">
        <f t="shared" ca="1" si="10"/>
        <v>0</v>
      </c>
      <c r="D61" s="22">
        <f t="shared" ca="1" si="11"/>
        <v>0</v>
      </c>
      <c r="E61" s="349">
        <f t="shared" ca="1" si="12"/>
        <v>0</v>
      </c>
      <c r="F61" s="537">
        <f t="shared" ca="1" si="13"/>
        <v>0</v>
      </c>
      <c r="G61" s="20" t="str">
        <f ca="1">IF(L61&lt;&gt;0,MAX($G$4:G60)+1,"")</f>
        <v/>
      </c>
      <c r="H61" s="109">
        <f t="shared" ca="1" si="14"/>
        <v>0</v>
      </c>
      <c r="I61" s="22">
        <f t="shared" ca="1" si="15"/>
        <v>0</v>
      </c>
      <c r="J61" s="22">
        <f t="shared" ca="1" si="16"/>
        <v>0</v>
      </c>
      <c r="K61" s="349">
        <f t="shared" ca="1" si="17"/>
        <v>0</v>
      </c>
      <c r="L61" s="375">
        <f t="shared" ca="1" si="0"/>
        <v>0</v>
      </c>
      <c r="M61" s="20" t="str">
        <f ca="1">IF(R61&lt;&gt;0,MAX($M$4:M60)+1,"")</f>
        <v/>
      </c>
      <c r="N61" s="374" t="str">
        <f t="shared" ca="1" si="1"/>
        <v xml:space="preserve"> </v>
      </c>
      <c r="O61" s="374">
        <f t="shared" ca="1" si="2"/>
        <v>0</v>
      </c>
      <c r="P61" s="374">
        <f t="shared" ca="1" si="3"/>
        <v>0</v>
      </c>
      <c r="Q61" s="374">
        <f t="shared" ca="1" si="4"/>
        <v>0</v>
      </c>
      <c r="R61" s="375">
        <f t="shared" ca="1" si="5"/>
        <v>0</v>
      </c>
      <c r="S61" s="20" t="str">
        <f ca="1">IF(X61&lt;&gt;0,MAX($S$4:S60)+1,"")</f>
        <v/>
      </c>
      <c r="T61" s="109">
        <f t="shared" ca="1" si="18"/>
        <v>0</v>
      </c>
      <c r="U61" s="22">
        <f t="shared" ca="1" si="19"/>
        <v>0</v>
      </c>
      <c r="V61" s="22">
        <f t="shared" ca="1" si="20"/>
        <v>0</v>
      </c>
      <c r="W61" s="349">
        <f t="shared" ca="1" si="21"/>
        <v>0</v>
      </c>
      <c r="X61" s="375">
        <f t="shared" ca="1" si="6"/>
        <v>0</v>
      </c>
      <c r="Y61" s="20" t="str">
        <f ca="1">IF(AD61&lt;&gt;0,MAX(Y$4:$GY60)+1,"")</f>
        <v/>
      </c>
      <c r="Z61" s="109">
        <f t="shared" ca="1" si="22"/>
        <v>0</v>
      </c>
      <c r="AA61" s="22">
        <f t="shared" ca="1" si="23"/>
        <v>0</v>
      </c>
      <c r="AB61" s="22">
        <f t="shared" ca="1" si="24"/>
        <v>0</v>
      </c>
      <c r="AC61" s="349">
        <f t="shared" ca="1" si="25"/>
        <v>0</v>
      </c>
      <c r="AD61" s="375">
        <f t="shared" ca="1" si="7"/>
        <v>0</v>
      </c>
      <c r="AE61" s="20" t="str">
        <f ca="1">IF(AJ61&lt;&gt;0,MAX($E$4:AE60)+1,"")</f>
        <v/>
      </c>
      <c r="AF61" s="109">
        <f t="shared" ca="1" si="26"/>
        <v>0</v>
      </c>
      <c r="AG61" s="22">
        <f t="shared" ca="1" si="27"/>
        <v>0</v>
      </c>
      <c r="AH61" s="22">
        <f t="shared" ca="1" si="28"/>
        <v>0</v>
      </c>
      <c r="AI61" s="349">
        <f t="shared" ca="1" si="29"/>
        <v>0</v>
      </c>
      <c r="AJ61" s="375">
        <f t="shared" ca="1" si="8"/>
        <v>0</v>
      </c>
      <c r="AL61" s="421">
        <v>14674.19</v>
      </c>
    </row>
    <row r="62" spans="1:72" ht="18.75" customHeight="1" thickBot="1">
      <c r="A62" s="20" t="str">
        <f ca="1">IF(F62&lt;&gt;0,MAX($A$4:A61)+1,"")</f>
        <v/>
      </c>
      <c r="B62" s="109">
        <f t="shared" ca="1" si="9"/>
        <v>0</v>
      </c>
      <c r="C62" s="22">
        <f t="shared" ca="1" si="10"/>
        <v>0</v>
      </c>
      <c r="D62" s="22">
        <f t="shared" ca="1" si="11"/>
        <v>0</v>
      </c>
      <c r="E62" s="349">
        <f t="shared" ca="1" si="12"/>
        <v>0</v>
      </c>
      <c r="F62" s="537">
        <f t="shared" ca="1" si="13"/>
        <v>0</v>
      </c>
      <c r="G62" s="20" t="str">
        <f ca="1">IF(L62&lt;&gt;0,MAX($G$4:G61)+1,"")</f>
        <v/>
      </c>
      <c r="H62" s="109">
        <f t="shared" ca="1" si="14"/>
        <v>0</v>
      </c>
      <c r="I62" s="22">
        <f t="shared" ca="1" si="15"/>
        <v>0</v>
      </c>
      <c r="J62" s="22">
        <f t="shared" ca="1" si="16"/>
        <v>0</v>
      </c>
      <c r="K62" s="349">
        <f t="shared" ca="1" si="17"/>
        <v>0</v>
      </c>
      <c r="L62" s="375">
        <f t="shared" ca="1" si="0"/>
        <v>0</v>
      </c>
      <c r="M62" s="20" t="str">
        <f ca="1">IF(R62&lt;&gt;0,MAX($M$4:M61)+1,"")</f>
        <v/>
      </c>
      <c r="N62" s="374" t="str">
        <f t="shared" ca="1" si="1"/>
        <v>ВАКАНТ</v>
      </c>
      <c r="O62" s="374">
        <f t="shared" ca="1" si="2"/>
        <v>0</v>
      </c>
      <c r="P62" s="374">
        <f t="shared" ca="1" si="3"/>
        <v>0</v>
      </c>
      <c r="Q62" s="374">
        <f t="shared" ca="1" si="4"/>
        <v>0</v>
      </c>
      <c r="R62" s="375">
        <f t="shared" ca="1" si="5"/>
        <v>0</v>
      </c>
      <c r="S62" s="20" t="str">
        <f ca="1">IF(X62&lt;&gt;0,MAX($S$4:S61)+1,"")</f>
        <v/>
      </c>
      <c r="T62" s="109">
        <f t="shared" ca="1" si="18"/>
        <v>0</v>
      </c>
      <c r="U62" s="22">
        <f t="shared" ca="1" si="19"/>
        <v>0</v>
      </c>
      <c r="V62" s="22">
        <f t="shared" ca="1" si="20"/>
        <v>0</v>
      </c>
      <c r="W62" s="349">
        <f t="shared" ca="1" si="21"/>
        <v>0</v>
      </c>
      <c r="X62" s="375">
        <f t="shared" ca="1" si="6"/>
        <v>0</v>
      </c>
      <c r="Y62" s="20" t="str">
        <f ca="1">IF(AD62&lt;&gt;0,MAX(Y$4:$GY61)+1,"")</f>
        <v/>
      </c>
      <c r="Z62" s="109">
        <f t="shared" ca="1" si="22"/>
        <v>0</v>
      </c>
      <c r="AA62" s="22">
        <f t="shared" ca="1" si="23"/>
        <v>0</v>
      </c>
      <c r="AB62" s="22">
        <f t="shared" ca="1" si="24"/>
        <v>0</v>
      </c>
      <c r="AC62" s="349">
        <f t="shared" ca="1" si="25"/>
        <v>0</v>
      </c>
      <c r="AD62" s="375">
        <f t="shared" ca="1" si="7"/>
        <v>0</v>
      </c>
      <c r="AE62" s="20" t="str">
        <f ca="1">IF(AJ62&lt;&gt;0,MAX($E$4:AE61)+1,"")</f>
        <v/>
      </c>
      <c r="AF62" s="109">
        <f t="shared" ca="1" si="26"/>
        <v>0</v>
      </c>
      <c r="AG62" s="22">
        <f t="shared" ca="1" si="27"/>
        <v>0</v>
      </c>
      <c r="AH62" s="22">
        <f t="shared" ca="1" si="28"/>
        <v>0</v>
      </c>
      <c r="AI62" s="349">
        <f t="shared" ca="1" si="29"/>
        <v>0</v>
      </c>
      <c r="AJ62" s="375">
        <f t="shared" ca="1" si="8"/>
        <v>0</v>
      </c>
      <c r="AL62" s="421">
        <v>19043.830000000002</v>
      </c>
    </row>
    <row r="63" spans="1:72" ht="18.75" customHeight="1" thickBot="1">
      <c r="A63" s="20">
        <f ca="1">IF(F63&lt;&gt;0,MAX($A$4:A62)+1,"")</f>
        <v>33</v>
      </c>
      <c r="B63" s="109" t="str">
        <f t="shared" ca="1" si="9"/>
        <v>Датій</v>
      </c>
      <c r="C63" s="22" t="str">
        <f t="shared" ca="1" si="10"/>
        <v>Іван</v>
      </c>
      <c r="D63" s="22" t="str">
        <f t="shared" ca="1" si="11"/>
        <v>Юрійович</v>
      </c>
      <c r="E63" s="349">
        <f t="shared" ca="1" si="12"/>
        <v>3219914579</v>
      </c>
      <c r="F63" s="537">
        <f t="shared" ca="1" si="13"/>
        <v>17191.43</v>
      </c>
      <c r="G63" s="20" t="str">
        <f ca="1">IF(L63&lt;&gt;0,MAX($G$4:G62)+1,"")</f>
        <v/>
      </c>
      <c r="H63" s="109" t="str">
        <f t="shared" ca="1" si="14"/>
        <v>Датій</v>
      </c>
      <c r="I63" s="22" t="str">
        <f t="shared" ca="1" si="15"/>
        <v>Іван</v>
      </c>
      <c r="J63" s="22" t="str">
        <f t="shared" ca="1" si="16"/>
        <v>Юрійович</v>
      </c>
      <c r="K63" s="349">
        <f t="shared" ca="1" si="17"/>
        <v>3219914579</v>
      </c>
      <c r="L63" s="375">
        <f t="shared" ca="1" si="0"/>
        <v>0</v>
      </c>
      <c r="M63" s="20" t="str">
        <f ca="1">IF(R63&lt;&gt;0,MAX($M$4:M62)+1,"")</f>
        <v/>
      </c>
      <c r="N63" s="374" t="str">
        <f t="shared" ca="1" si="1"/>
        <v>Датій І.Ю.</v>
      </c>
      <c r="O63" s="374" t="str">
        <f t="shared" ca="1" si="2"/>
        <v>Датій</v>
      </c>
      <c r="P63" s="374" t="str">
        <f t="shared" ca="1" si="3"/>
        <v>Іван</v>
      </c>
      <c r="Q63" s="374" t="str">
        <f t="shared" ca="1" si="4"/>
        <v>Юрійович</v>
      </c>
      <c r="R63" s="375">
        <f t="shared" ca="1" si="5"/>
        <v>0</v>
      </c>
      <c r="S63" s="20" t="str">
        <f ca="1">IF(X63&lt;&gt;0,MAX($S$4:S62)+1,"")</f>
        <v/>
      </c>
      <c r="T63" s="109" t="str">
        <f t="shared" ca="1" si="18"/>
        <v>Датій</v>
      </c>
      <c r="U63" s="22" t="str">
        <f t="shared" ca="1" si="19"/>
        <v>Іван</v>
      </c>
      <c r="V63" s="22" t="str">
        <f t="shared" ca="1" si="20"/>
        <v>Юрійович</v>
      </c>
      <c r="W63" s="349">
        <f t="shared" ca="1" si="21"/>
        <v>3219914579</v>
      </c>
      <c r="X63" s="375">
        <f t="shared" ca="1" si="6"/>
        <v>0</v>
      </c>
      <c r="Y63" s="20" t="str">
        <f ca="1">IF(AD63&lt;&gt;0,MAX(Y$4:$GY62)+1,"")</f>
        <v/>
      </c>
      <c r="Z63" s="109" t="str">
        <f t="shared" ca="1" si="22"/>
        <v>Датій</v>
      </c>
      <c r="AA63" s="22" t="str">
        <f t="shared" ca="1" si="23"/>
        <v>Іван</v>
      </c>
      <c r="AB63" s="22" t="str">
        <f t="shared" ca="1" si="24"/>
        <v>Юрійович</v>
      </c>
      <c r="AC63" s="349">
        <f t="shared" ca="1" si="25"/>
        <v>3219914579</v>
      </c>
      <c r="AD63" s="375">
        <f t="shared" ca="1" si="7"/>
        <v>0</v>
      </c>
      <c r="AE63" s="20" t="str">
        <f ca="1">IF(AJ63&lt;&gt;0,MAX($E$4:AE62)+1,"")</f>
        <v/>
      </c>
      <c r="AF63" s="109" t="str">
        <f t="shared" ca="1" si="26"/>
        <v>Датій</v>
      </c>
      <c r="AG63" s="22" t="str">
        <f t="shared" ca="1" si="27"/>
        <v>Іван</v>
      </c>
      <c r="AH63" s="22" t="str">
        <f t="shared" ca="1" si="28"/>
        <v>Юрійович</v>
      </c>
      <c r="AI63" s="349">
        <f t="shared" ca="1" si="29"/>
        <v>3219914579</v>
      </c>
      <c r="AJ63" s="375">
        <f t="shared" ca="1" si="8"/>
        <v>0</v>
      </c>
      <c r="AL63" s="421">
        <v>18671.45</v>
      </c>
      <c r="AM63" s="19">
        <f ca="1">F63-AL63</f>
        <v>-1480.02</v>
      </c>
      <c r="BT63">
        <f>IF(AND(BQ63,BR63=0)=0,0,IF(BQ63&gt;0,'На банк Приват'!P1,IF(BR63&gt;0,'На Укрсиб'!$P$1,0)))</f>
        <v>0</v>
      </c>
    </row>
    <row r="64" spans="1:72" ht="18.75" customHeight="1" thickBot="1">
      <c r="A64" s="20" t="str">
        <f ca="1">IF(F64&lt;&gt;0,MAX($A$4:A63)+1,"")</f>
        <v/>
      </c>
      <c r="B64" s="109">
        <f t="shared" ca="1" si="9"/>
        <v>0</v>
      </c>
      <c r="C64" s="22">
        <f t="shared" ca="1" si="10"/>
        <v>0</v>
      </c>
      <c r="D64" s="22">
        <f t="shared" ca="1" si="11"/>
        <v>0</v>
      </c>
      <c r="E64" s="349">
        <f t="shared" ca="1" si="12"/>
        <v>0</v>
      </c>
      <c r="F64" s="537">
        <f t="shared" ca="1" si="13"/>
        <v>0</v>
      </c>
      <c r="G64" s="20" t="str">
        <f ca="1">IF(L64&lt;&gt;0,MAX($G$4:G63)+1,"")</f>
        <v/>
      </c>
      <c r="H64" s="109">
        <f t="shared" ca="1" si="14"/>
        <v>0</v>
      </c>
      <c r="I64" s="22">
        <f t="shared" ca="1" si="15"/>
        <v>0</v>
      </c>
      <c r="J64" s="22">
        <f t="shared" ca="1" si="16"/>
        <v>0</v>
      </c>
      <c r="K64" s="349">
        <f t="shared" ca="1" si="17"/>
        <v>0</v>
      </c>
      <c r="L64" s="375">
        <f t="shared" ca="1" si="0"/>
        <v>0</v>
      </c>
      <c r="M64" s="20" t="str">
        <f ca="1">IF(R64&lt;&gt;0,MAX($M$4:M63)+1,"")</f>
        <v/>
      </c>
      <c r="N64" s="374" t="str">
        <f t="shared" ca="1" si="1"/>
        <v>ВАКАНТ</v>
      </c>
      <c r="O64" s="374">
        <f t="shared" ca="1" si="2"/>
        <v>0</v>
      </c>
      <c r="P64" s="374">
        <f t="shared" ca="1" si="3"/>
        <v>0</v>
      </c>
      <c r="Q64" s="374">
        <f t="shared" ca="1" si="4"/>
        <v>0</v>
      </c>
      <c r="R64" s="375">
        <f t="shared" ca="1" si="5"/>
        <v>0</v>
      </c>
      <c r="S64" s="20" t="str">
        <f ca="1">IF(X64&lt;&gt;0,MAX($S$4:S63)+1,"")</f>
        <v/>
      </c>
      <c r="T64" s="109">
        <f t="shared" ca="1" si="18"/>
        <v>0</v>
      </c>
      <c r="U64" s="22">
        <f t="shared" ca="1" si="19"/>
        <v>0</v>
      </c>
      <c r="V64" s="22">
        <f t="shared" ca="1" si="20"/>
        <v>0</v>
      </c>
      <c r="W64" s="349">
        <f t="shared" ca="1" si="21"/>
        <v>0</v>
      </c>
      <c r="X64" s="375">
        <f t="shared" ca="1" si="6"/>
        <v>0</v>
      </c>
      <c r="Y64" s="20" t="str">
        <f ca="1">IF(AD64&lt;&gt;0,MAX(Y$4:$GY63)+1,"")</f>
        <v/>
      </c>
      <c r="Z64" s="109">
        <f t="shared" ca="1" si="22"/>
        <v>0</v>
      </c>
      <c r="AA64" s="22">
        <f t="shared" ca="1" si="23"/>
        <v>0</v>
      </c>
      <c r="AB64" s="22">
        <f t="shared" ca="1" si="24"/>
        <v>0</v>
      </c>
      <c r="AC64" s="349">
        <f t="shared" ca="1" si="25"/>
        <v>0</v>
      </c>
      <c r="AD64" s="375">
        <f t="shared" ca="1" si="7"/>
        <v>0</v>
      </c>
      <c r="AE64" s="20" t="str">
        <f ca="1">IF(AJ64&lt;&gt;0,MAX($E$4:AE63)+1,"")</f>
        <v/>
      </c>
      <c r="AF64" s="109">
        <f t="shared" ca="1" si="26"/>
        <v>0</v>
      </c>
      <c r="AG64" s="22">
        <f t="shared" ca="1" si="27"/>
        <v>0</v>
      </c>
      <c r="AH64" s="22">
        <f t="shared" ca="1" si="28"/>
        <v>0</v>
      </c>
      <c r="AI64" s="349">
        <f t="shared" ca="1" si="29"/>
        <v>0</v>
      </c>
      <c r="AJ64" s="375">
        <f t="shared" ca="1" si="8"/>
        <v>0</v>
      </c>
      <c r="AL64" s="421">
        <v>18662.48</v>
      </c>
    </row>
    <row r="65" spans="1:39" ht="18.75" customHeight="1" thickBot="1">
      <c r="A65" s="20">
        <f ca="1">IF(F65&lt;&gt;0,MAX($A$4:A64)+1,"")</f>
        <v>34</v>
      </c>
      <c r="B65" s="109" t="str">
        <f t="shared" ca="1" si="9"/>
        <v>Кохан</v>
      </c>
      <c r="C65" s="22" t="str">
        <f t="shared" ca="1" si="10"/>
        <v>Анатолій</v>
      </c>
      <c r="D65" s="22" t="str">
        <f t="shared" ca="1" si="11"/>
        <v>Богданович</v>
      </c>
      <c r="E65" s="349">
        <f t="shared" ca="1" si="12"/>
        <v>3672605418</v>
      </c>
      <c r="F65" s="537">
        <f t="shared" ca="1" si="13"/>
        <v>16039.04</v>
      </c>
      <c r="G65" s="20" t="str">
        <f ca="1">IF(L65&lt;&gt;0,MAX($G$4:G64)+1,"")</f>
        <v/>
      </c>
      <c r="H65" s="109" t="str">
        <f t="shared" ca="1" si="14"/>
        <v>Кохан</v>
      </c>
      <c r="I65" s="22" t="str">
        <f t="shared" ca="1" si="15"/>
        <v>Анатолій</v>
      </c>
      <c r="J65" s="22" t="str">
        <f t="shared" ca="1" si="16"/>
        <v>Богданович</v>
      </c>
      <c r="K65" s="349">
        <f t="shared" ca="1" si="17"/>
        <v>3672605418</v>
      </c>
      <c r="L65" s="375">
        <f t="shared" ca="1" si="0"/>
        <v>0</v>
      </c>
      <c r="M65" s="20" t="str">
        <f ca="1">IF(R65&lt;&gt;0,MAX($M$4:M64)+1,"")</f>
        <v/>
      </c>
      <c r="N65" s="374" t="str">
        <f t="shared" ca="1" si="1"/>
        <v>Кохан А.Б.</v>
      </c>
      <c r="O65" s="374" t="str">
        <f t="shared" ca="1" si="2"/>
        <v>Кохан</v>
      </c>
      <c r="P65" s="374" t="str">
        <f t="shared" ca="1" si="3"/>
        <v>Анатолій</v>
      </c>
      <c r="Q65" s="374" t="str">
        <f t="shared" ca="1" si="4"/>
        <v>Богданович</v>
      </c>
      <c r="R65" s="375">
        <f t="shared" ca="1" si="5"/>
        <v>0</v>
      </c>
      <c r="S65" s="20" t="str">
        <f ca="1">IF(X65&lt;&gt;0,MAX($S$4:S64)+1,"")</f>
        <v/>
      </c>
      <c r="T65" s="109" t="str">
        <f t="shared" ca="1" si="18"/>
        <v>Кохан</v>
      </c>
      <c r="U65" s="22" t="str">
        <f t="shared" ca="1" si="19"/>
        <v>Анатолій</v>
      </c>
      <c r="V65" s="22" t="str">
        <f t="shared" ca="1" si="20"/>
        <v>Богданович</v>
      </c>
      <c r="W65" s="349">
        <f t="shared" ca="1" si="21"/>
        <v>3672605418</v>
      </c>
      <c r="X65" s="375">
        <f t="shared" ca="1" si="6"/>
        <v>0</v>
      </c>
      <c r="Y65" s="20" t="str">
        <f ca="1">IF(AD65&lt;&gt;0,MAX(Y$4:$GY64)+1,"")</f>
        <v/>
      </c>
      <c r="Z65" s="109" t="str">
        <f t="shared" ca="1" si="22"/>
        <v>Кохан</v>
      </c>
      <c r="AA65" s="22" t="str">
        <f t="shared" ca="1" si="23"/>
        <v>Анатолій</v>
      </c>
      <c r="AB65" s="22" t="str">
        <f t="shared" ca="1" si="24"/>
        <v>Богданович</v>
      </c>
      <c r="AC65" s="349">
        <f t="shared" ca="1" si="25"/>
        <v>3672605418</v>
      </c>
      <c r="AD65" s="375">
        <f t="shared" ca="1" si="7"/>
        <v>0</v>
      </c>
      <c r="AE65" s="20" t="str">
        <f ca="1">IF(AJ65&lt;&gt;0,MAX($E$4:AE64)+1,"")</f>
        <v/>
      </c>
      <c r="AF65" s="109" t="str">
        <f t="shared" ca="1" si="26"/>
        <v>Кохан</v>
      </c>
      <c r="AG65" s="22" t="str">
        <f t="shared" ca="1" si="27"/>
        <v>Анатолій</v>
      </c>
      <c r="AH65" s="22" t="str">
        <f t="shared" ca="1" si="28"/>
        <v>Богданович</v>
      </c>
      <c r="AI65" s="349">
        <f t="shared" ca="1" si="29"/>
        <v>3672605418</v>
      </c>
      <c r="AJ65" s="375">
        <f t="shared" ca="1" si="8"/>
        <v>0</v>
      </c>
      <c r="AL65" s="421">
        <v>16465.419999999998</v>
      </c>
      <c r="AM65" s="19">
        <f t="shared" ref="AM65:AM67" ca="1" si="37">F65-AL65</f>
        <v>-426.38</v>
      </c>
    </row>
    <row r="66" spans="1:39" ht="18.75" customHeight="1" thickBot="1">
      <c r="A66" s="20">
        <f ca="1">IF(F66&lt;&gt;0,MAX($A$4:A65)+1,"")</f>
        <v>35</v>
      </c>
      <c r="B66" s="109" t="str">
        <f t="shared" ca="1" si="9"/>
        <v>Тишевич</v>
      </c>
      <c r="C66" s="22" t="str">
        <f t="shared" ca="1" si="10"/>
        <v>Євген</v>
      </c>
      <c r="D66" s="22" t="str">
        <f t="shared" ca="1" si="11"/>
        <v>Борисович</v>
      </c>
      <c r="E66" s="349">
        <f t="shared" ca="1" si="12"/>
        <v>3131621392</v>
      </c>
      <c r="F66" s="537">
        <f t="shared" ca="1" si="13"/>
        <v>6319.4</v>
      </c>
      <c r="G66" s="20" t="str">
        <f ca="1">IF(L66&lt;&gt;0,MAX($G$4:G65)+1,"")</f>
        <v/>
      </c>
      <c r="H66" s="109" t="str">
        <f t="shared" ca="1" si="14"/>
        <v>Тишевич</v>
      </c>
      <c r="I66" s="22" t="str">
        <f t="shared" ca="1" si="15"/>
        <v>Євген</v>
      </c>
      <c r="J66" s="22" t="str">
        <f t="shared" ca="1" si="16"/>
        <v>Борисович</v>
      </c>
      <c r="K66" s="349">
        <f t="shared" ca="1" si="17"/>
        <v>3131621392</v>
      </c>
      <c r="L66" s="375">
        <f t="shared" ca="1" si="0"/>
        <v>0</v>
      </c>
      <c r="M66" s="20" t="str">
        <f ca="1">IF(R66&lt;&gt;0,MAX($M$4:M65)+1,"")</f>
        <v/>
      </c>
      <c r="N66" s="374" t="str">
        <f t="shared" ca="1" si="1"/>
        <v>Тишевич Є.Б.</v>
      </c>
      <c r="O66" s="374" t="str">
        <f t="shared" ca="1" si="2"/>
        <v>Тишевич</v>
      </c>
      <c r="P66" s="374" t="str">
        <f t="shared" ca="1" si="3"/>
        <v>Євген</v>
      </c>
      <c r="Q66" s="374" t="str">
        <f t="shared" ca="1" si="4"/>
        <v>Борисович</v>
      </c>
      <c r="R66" s="375">
        <f t="shared" ca="1" si="5"/>
        <v>0</v>
      </c>
      <c r="S66" s="20" t="str">
        <f ca="1">IF(X66&lt;&gt;0,MAX($S$4:S65)+1,"")</f>
        <v/>
      </c>
      <c r="T66" s="109" t="str">
        <f t="shared" ca="1" si="18"/>
        <v>Тишевич</v>
      </c>
      <c r="U66" s="22" t="str">
        <f t="shared" ca="1" si="19"/>
        <v>Євген</v>
      </c>
      <c r="V66" s="22" t="str">
        <f t="shared" ca="1" si="20"/>
        <v>Борисович</v>
      </c>
      <c r="W66" s="349">
        <f t="shared" ca="1" si="21"/>
        <v>3131621392</v>
      </c>
      <c r="X66" s="375">
        <f t="shared" ca="1" si="6"/>
        <v>0</v>
      </c>
      <c r="Y66" s="20" t="str">
        <f ca="1">IF(AD66&lt;&gt;0,MAX(Y$4:$GY65)+1,"")</f>
        <v/>
      </c>
      <c r="Z66" s="109" t="str">
        <f t="shared" ca="1" si="22"/>
        <v>Тишевич</v>
      </c>
      <c r="AA66" s="22" t="str">
        <f t="shared" ca="1" si="23"/>
        <v>Євген</v>
      </c>
      <c r="AB66" s="22" t="str">
        <f t="shared" ca="1" si="24"/>
        <v>Борисович</v>
      </c>
      <c r="AC66" s="349">
        <f t="shared" ca="1" si="25"/>
        <v>3131621392</v>
      </c>
      <c r="AD66" s="375">
        <f t="shared" ca="1" si="7"/>
        <v>0</v>
      </c>
      <c r="AE66" s="20" t="str">
        <f ca="1">IF(AJ66&lt;&gt;0,MAX($E$4:AE65)+1,"")</f>
        <v/>
      </c>
      <c r="AF66" s="109" t="str">
        <f t="shared" ca="1" si="26"/>
        <v>Тишевич</v>
      </c>
      <c r="AG66" s="22" t="str">
        <f t="shared" ca="1" si="27"/>
        <v>Євген</v>
      </c>
      <c r="AH66" s="22" t="str">
        <f t="shared" ca="1" si="28"/>
        <v>Борисович</v>
      </c>
      <c r="AI66" s="349">
        <f t="shared" ca="1" si="29"/>
        <v>3131621392</v>
      </c>
      <c r="AJ66" s="375">
        <f t="shared" ca="1" si="8"/>
        <v>0</v>
      </c>
      <c r="AL66" s="421">
        <v>16465.419999999998</v>
      </c>
      <c r="AM66" s="19">
        <f t="shared" ca="1" si="37"/>
        <v>-10146.02</v>
      </c>
    </row>
    <row r="67" spans="1:39" ht="18.75" customHeight="1" thickBot="1">
      <c r="A67" s="20">
        <f ca="1">IF(F67&lt;&gt;0,MAX($A$4:A66)+1,"")</f>
        <v>36</v>
      </c>
      <c r="B67" s="109" t="str">
        <f t="shared" ca="1" si="9"/>
        <v>Каражей</v>
      </c>
      <c r="C67" s="22" t="str">
        <f t="shared" ca="1" si="10"/>
        <v>Василь</v>
      </c>
      <c r="D67" s="22" t="str">
        <f t="shared" ca="1" si="11"/>
        <v>Васильович</v>
      </c>
      <c r="E67" s="349">
        <f t="shared" ca="1" si="12"/>
        <v>2996321199</v>
      </c>
      <c r="F67" s="537">
        <f t="shared" ca="1" si="13"/>
        <v>16212.45</v>
      </c>
      <c r="G67" s="20" t="str">
        <f ca="1">IF(L67&lt;&gt;0,MAX($G$4:G66)+1,"")</f>
        <v/>
      </c>
      <c r="H67" s="109" t="str">
        <f t="shared" ca="1" si="14"/>
        <v>Каражей</v>
      </c>
      <c r="I67" s="22" t="str">
        <f t="shared" ca="1" si="15"/>
        <v>Василь</v>
      </c>
      <c r="J67" s="22" t="str">
        <f t="shared" ca="1" si="16"/>
        <v>Васильович</v>
      </c>
      <c r="K67" s="349">
        <f t="shared" ca="1" si="17"/>
        <v>2996321199</v>
      </c>
      <c r="L67" s="375">
        <f t="shared" ca="1" si="0"/>
        <v>0</v>
      </c>
      <c r="M67" s="20" t="str">
        <f ca="1">IF(R67&lt;&gt;0,MAX($M$4:M66)+1,"")</f>
        <v/>
      </c>
      <c r="N67" s="374" t="str">
        <f t="shared" ca="1" si="1"/>
        <v>Каражей В.В.</v>
      </c>
      <c r="O67" s="374" t="str">
        <f t="shared" ca="1" si="2"/>
        <v>Каражей</v>
      </c>
      <c r="P67" s="374" t="str">
        <f t="shared" ca="1" si="3"/>
        <v>Василь</v>
      </c>
      <c r="Q67" s="374" t="str">
        <f t="shared" ca="1" si="4"/>
        <v>Васильович</v>
      </c>
      <c r="R67" s="375">
        <f t="shared" ca="1" si="5"/>
        <v>0</v>
      </c>
      <c r="S67" s="20" t="str">
        <f ca="1">IF(X67&lt;&gt;0,MAX($S$4:S66)+1,"")</f>
        <v/>
      </c>
      <c r="T67" s="109" t="str">
        <f t="shared" ca="1" si="18"/>
        <v>Каражей</v>
      </c>
      <c r="U67" s="22" t="str">
        <f t="shared" ca="1" si="19"/>
        <v>Василь</v>
      </c>
      <c r="V67" s="22" t="str">
        <f t="shared" ca="1" si="20"/>
        <v>Васильович</v>
      </c>
      <c r="W67" s="349">
        <f t="shared" ca="1" si="21"/>
        <v>2996321199</v>
      </c>
      <c r="X67" s="375">
        <f t="shared" ca="1" si="6"/>
        <v>0</v>
      </c>
      <c r="Y67" s="20" t="str">
        <f ca="1">IF(AD67&lt;&gt;0,MAX(Y$4:$GY66)+1,"")</f>
        <v/>
      </c>
      <c r="Z67" s="109" t="str">
        <f t="shared" ca="1" si="22"/>
        <v>Каражей</v>
      </c>
      <c r="AA67" s="22" t="str">
        <f t="shared" ca="1" si="23"/>
        <v>Василь</v>
      </c>
      <c r="AB67" s="22" t="str">
        <f t="shared" ca="1" si="24"/>
        <v>Васильович</v>
      </c>
      <c r="AC67" s="349">
        <f t="shared" ca="1" si="25"/>
        <v>2996321199</v>
      </c>
      <c r="AD67" s="375">
        <f t="shared" ca="1" si="7"/>
        <v>0</v>
      </c>
      <c r="AE67" s="20" t="str">
        <f ca="1">IF(AJ67&lt;&gt;0,MAX($E$4:AE66)+1,"")</f>
        <v/>
      </c>
      <c r="AF67" s="109" t="str">
        <f t="shared" ca="1" si="26"/>
        <v>Каражей</v>
      </c>
      <c r="AG67" s="22" t="str">
        <f t="shared" ca="1" si="27"/>
        <v>Василь</v>
      </c>
      <c r="AH67" s="22" t="str">
        <f t="shared" ca="1" si="28"/>
        <v>Васильович</v>
      </c>
      <c r="AI67" s="349">
        <f t="shared" ca="1" si="29"/>
        <v>2996321199</v>
      </c>
      <c r="AJ67" s="375">
        <f t="shared" ca="1" si="8"/>
        <v>0</v>
      </c>
      <c r="AL67" s="421">
        <v>14271.81</v>
      </c>
      <c r="AM67" s="19">
        <f t="shared" ca="1" si="37"/>
        <v>1940.64</v>
      </c>
    </row>
    <row r="68" spans="1:39" ht="18.75" customHeight="1" thickBot="1">
      <c r="A68" s="20" t="str">
        <f ca="1">IF(F68&lt;&gt;0,MAX($A$4:A67)+1,"")</f>
        <v/>
      </c>
      <c r="B68" s="109">
        <f t="shared" ca="1" si="9"/>
        <v>0</v>
      </c>
      <c r="C68" s="22">
        <f t="shared" ca="1" si="10"/>
        <v>0</v>
      </c>
      <c r="D68" s="22">
        <f t="shared" ca="1" si="11"/>
        <v>0</v>
      </c>
      <c r="E68" s="349">
        <f t="shared" ca="1" si="12"/>
        <v>0</v>
      </c>
      <c r="F68" s="537">
        <f t="shared" ca="1" si="13"/>
        <v>0</v>
      </c>
      <c r="G68" s="20" t="str">
        <f ca="1">IF(L68&lt;&gt;0,MAX($G$4:G67)+1,"")</f>
        <v/>
      </c>
      <c r="H68" s="109">
        <f t="shared" ca="1" si="14"/>
        <v>0</v>
      </c>
      <c r="I68" s="22">
        <f t="shared" ca="1" si="15"/>
        <v>0</v>
      </c>
      <c r="J68" s="22">
        <f t="shared" ca="1" si="16"/>
        <v>0</v>
      </c>
      <c r="K68" s="349">
        <f t="shared" ca="1" si="17"/>
        <v>0</v>
      </c>
      <c r="L68" s="375">
        <f t="shared" ref="L68:L131" ca="1" si="38">INDIRECT("Озд!AW"&amp;ROW()+4)</f>
        <v>0</v>
      </c>
      <c r="M68" s="20" t="str">
        <f ca="1">IF(R68&lt;&gt;0,MAX($M$4:M67)+1,"")</f>
        <v/>
      </c>
      <c r="N68" s="374" t="str">
        <f t="shared" ref="N68:N131" ca="1" si="39">INDIRECT("Відомість!dk"&amp;ROW())</f>
        <v xml:space="preserve"> </v>
      </c>
      <c r="O68" s="374">
        <f t="shared" ref="O68:O131" ca="1" si="40">INDIRECT("Відомість!dl"&amp;ROW())</f>
        <v>0</v>
      </c>
      <c r="P68" s="374">
        <f t="shared" ref="P68:P131" ca="1" si="41">INDIRECT("Відомість!dm"&amp;ROW())</f>
        <v>0</v>
      </c>
      <c r="Q68" s="374">
        <f t="shared" ref="Q68:Q131" ca="1" si="42">INDIRECT("Відомість!dN"&amp;ROW())</f>
        <v>0</v>
      </c>
      <c r="R68" s="375">
        <f t="shared" ref="R68:R131" ca="1" si="43">INDIRECT("Озд!BW"&amp;ROW()+4)</f>
        <v>0</v>
      </c>
      <c r="S68" s="20" t="str">
        <f ca="1">IF(X68&lt;&gt;0,MAX($S$4:S67)+1,"")</f>
        <v/>
      </c>
      <c r="T68" s="109">
        <f t="shared" ca="1" si="18"/>
        <v>0</v>
      </c>
      <c r="U68" s="22">
        <f t="shared" ca="1" si="19"/>
        <v>0</v>
      </c>
      <c r="V68" s="22">
        <f t="shared" ca="1" si="20"/>
        <v>0</v>
      </c>
      <c r="W68" s="349">
        <f t="shared" ca="1" si="21"/>
        <v>0</v>
      </c>
      <c r="X68" s="375">
        <f t="shared" ref="X68:X131" ca="1" si="44">INDIRECT("Озд!CW"&amp;ROW()+4)</f>
        <v>0</v>
      </c>
      <c r="Y68" s="20" t="str">
        <f ca="1">IF(AD68&lt;&gt;0,MAX(Y$4:$GY67)+1,"")</f>
        <v/>
      </c>
      <c r="Z68" s="109">
        <f t="shared" ca="1" si="22"/>
        <v>0</v>
      </c>
      <c r="AA68" s="22">
        <f t="shared" ca="1" si="23"/>
        <v>0</v>
      </c>
      <c r="AB68" s="22">
        <f t="shared" ca="1" si="24"/>
        <v>0</v>
      </c>
      <c r="AC68" s="349">
        <f t="shared" ca="1" si="25"/>
        <v>0</v>
      </c>
      <c r="AD68" s="375">
        <f t="shared" ref="AD68:AD131" ca="1" si="45">INDIRECT("Озд!DW"&amp;ROW()+4)</f>
        <v>0</v>
      </c>
      <c r="AE68" s="20" t="str">
        <f ca="1">IF(AJ68&lt;&gt;0,MAX($E$4:AE67)+1,"")</f>
        <v/>
      </c>
      <c r="AF68" s="109">
        <f t="shared" ca="1" si="26"/>
        <v>0</v>
      </c>
      <c r="AG68" s="22">
        <f t="shared" ca="1" si="27"/>
        <v>0</v>
      </c>
      <c r="AH68" s="22">
        <f t="shared" ca="1" si="28"/>
        <v>0</v>
      </c>
      <c r="AI68" s="349">
        <f t="shared" ca="1" si="29"/>
        <v>0</v>
      </c>
      <c r="AJ68" s="375">
        <f t="shared" ref="AJ68:AJ131" ca="1" si="46">INDIRECT("Озд!EW"&amp;ROW()+4)</f>
        <v>0</v>
      </c>
      <c r="AL68" s="421">
        <v>14271.81</v>
      </c>
    </row>
    <row r="69" spans="1:39" ht="18.75" customHeight="1" thickBot="1">
      <c r="A69" s="20" t="str">
        <f ca="1">IF(F69&lt;&gt;0,MAX($A$4:A68)+1,"")</f>
        <v/>
      </c>
      <c r="B69" s="109">
        <f t="shared" ref="B69:B132" ca="1" si="47">INDIRECT("Відомість!dl"&amp;ROW())</f>
        <v>0</v>
      </c>
      <c r="C69" s="22">
        <f t="shared" ref="C69:C132" ca="1" si="48">INDIRECT("Відомість!dm"&amp;ROW())</f>
        <v>0</v>
      </c>
      <c r="D69" s="22">
        <f t="shared" ref="D69:D132" ca="1" si="49">INDIRECT("Відомість!dn"&amp;ROW())</f>
        <v>0</v>
      </c>
      <c r="E69" s="349">
        <f t="shared" ref="E69:E132" ca="1" si="50">INDIRECT("Відомість!do"&amp;ROW())</f>
        <v>0</v>
      </c>
      <c r="F69" s="537">
        <f t="shared" ref="F69:F132" ca="1" si="51">IF(B69=0,0,INDIRECT("Відомість!dg"&amp;ROW()))</f>
        <v>0</v>
      </c>
      <c r="G69" s="20" t="str">
        <f ca="1">IF(L69&lt;&gt;0,MAX($G$4:G68)+1,"")</f>
        <v/>
      </c>
      <c r="H69" s="109">
        <f t="shared" ref="H69:H132" ca="1" si="52">INDIRECT("Відомість!dl"&amp;ROW())</f>
        <v>0</v>
      </c>
      <c r="I69" s="22">
        <f t="shared" ref="I69:I132" ca="1" si="53">INDIRECT("Відомість!dm"&amp;ROW())</f>
        <v>0</v>
      </c>
      <c r="J69" s="22">
        <f t="shared" ref="J69:J132" ca="1" si="54">INDIRECT("Відомість!dn"&amp;ROW())</f>
        <v>0</v>
      </c>
      <c r="K69" s="349">
        <f t="shared" ref="K69:K132" ca="1" si="55">INDIRECT("Відомість!do"&amp;ROW())</f>
        <v>0</v>
      </c>
      <c r="L69" s="375">
        <f t="shared" ca="1" si="38"/>
        <v>0</v>
      </c>
      <c r="M69" s="20" t="str">
        <f ca="1">IF(R69&lt;&gt;0,MAX($M$4:M68)+1,"")</f>
        <v/>
      </c>
      <c r="N69" s="374" t="str">
        <f t="shared" ca="1" si="39"/>
        <v>ВАКАНТ</v>
      </c>
      <c r="O69" s="374">
        <f t="shared" ca="1" si="40"/>
        <v>0</v>
      </c>
      <c r="P69" s="374">
        <f t="shared" ca="1" si="41"/>
        <v>0</v>
      </c>
      <c r="Q69" s="374">
        <f t="shared" ca="1" si="42"/>
        <v>0</v>
      </c>
      <c r="R69" s="375">
        <f t="shared" ca="1" si="43"/>
        <v>0</v>
      </c>
      <c r="S69" s="20" t="str">
        <f ca="1">IF(X69&lt;&gt;0,MAX($S$4:S68)+1,"")</f>
        <v/>
      </c>
      <c r="T69" s="109">
        <f t="shared" ref="T69:T132" ca="1" si="56">INDIRECT("Відомість!dl"&amp;ROW())</f>
        <v>0</v>
      </c>
      <c r="U69" s="22">
        <f t="shared" ref="U69:U132" ca="1" si="57">INDIRECT("Відомість!dm"&amp;ROW())</f>
        <v>0</v>
      </c>
      <c r="V69" s="22">
        <f t="shared" ref="V69:V132" ca="1" si="58">INDIRECT("Відомість!dn"&amp;ROW())</f>
        <v>0</v>
      </c>
      <c r="W69" s="349">
        <f t="shared" ref="W69:W132" ca="1" si="59">INDIRECT("Відомість!do"&amp;ROW())</f>
        <v>0</v>
      </c>
      <c r="X69" s="375">
        <f t="shared" ca="1" si="44"/>
        <v>0</v>
      </c>
      <c r="Y69" s="20" t="str">
        <f ca="1">IF(AD69&lt;&gt;0,MAX(Y$4:$GY68)+1,"")</f>
        <v/>
      </c>
      <c r="Z69" s="109">
        <f t="shared" ref="Z69:Z132" ca="1" si="60">INDIRECT("Відомість!dl"&amp;ROW())</f>
        <v>0</v>
      </c>
      <c r="AA69" s="22">
        <f t="shared" ref="AA69:AA132" ca="1" si="61">INDIRECT("Відомість!dm"&amp;ROW())</f>
        <v>0</v>
      </c>
      <c r="AB69" s="22">
        <f t="shared" ref="AB69:AB132" ca="1" si="62">INDIRECT("Відомість!dn"&amp;ROW())</f>
        <v>0</v>
      </c>
      <c r="AC69" s="349">
        <f t="shared" ref="AC69:AC132" ca="1" si="63">INDIRECT("Відомість!do"&amp;ROW())</f>
        <v>0</v>
      </c>
      <c r="AD69" s="375">
        <f t="shared" ca="1" si="45"/>
        <v>0</v>
      </c>
      <c r="AE69" s="20" t="str">
        <f ca="1">IF(AJ69&lt;&gt;0,MAX($E$4:AE68)+1,"")</f>
        <v/>
      </c>
      <c r="AF69" s="109">
        <f t="shared" ref="AF69:AF132" ca="1" si="64">INDIRECT("Відомість!dl"&amp;ROW())</f>
        <v>0</v>
      </c>
      <c r="AG69" s="22">
        <f t="shared" ref="AG69:AG132" ca="1" si="65">INDIRECT("Відомість!dm"&amp;ROW())</f>
        <v>0</v>
      </c>
      <c r="AH69" s="22">
        <f t="shared" ref="AH69:AH132" ca="1" si="66">INDIRECT("Відомість!dn"&amp;ROW())</f>
        <v>0</v>
      </c>
      <c r="AI69" s="349">
        <f t="shared" ref="AI69:AI132" ca="1" si="67">INDIRECT("Відомість!do"&amp;ROW())</f>
        <v>0</v>
      </c>
      <c r="AJ69" s="375">
        <f t="shared" ca="1" si="46"/>
        <v>0</v>
      </c>
      <c r="AL69" s="421">
        <v>15467.77</v>
      </c>
    </row>
    <row r="70" spans="1:39" ht="18.75" customHeight="1" thickBot="1">
      <c r="A70" s="20" t="str">
        <f ca="1">IF(F70&lt;&gt;0,MAX($A$4:A69)+1,"")</f>
        <v/>
      </c>
      <c r="B70" s="109" t="str">
        <f t="shared" ca="1" si="47"/>
        <v>вс/сс</v>
      </c>
      <c r="C70" s="22">
        <f t="shared" ca="1" si="48"/>
        <v>0</v>
      </c>
      <c r="D70" s="22">
        <f t="shared" ca="1" si="49"/>
        <v>0</v>
      </c>
      <c r="E70" s="349">
        <f t="shared" ca="1" si="50"/>
        <v>0</v>
      </c>
      <c r="F70" s="537">
        <f t="shared" ca="1" si="51"/>
        <v>0</v>
      </c>
      <c r="G70" s="20" t="str">
        <f ca="1">IF(L70&lt;&gt;0,MAX($G$4:G69)+1,"")</f>
        <v/>
      </c>
      <c r="H70" s="109" t="str">
        <f t="shared" ca="1" si="52"/>
        <v>вс/сс</v>
      </c>
      <c r="I70" s="22">
        <f t="shared" ca="1" si="53"/>
        <v>0</v>
      </c>
      <c r="J70" s="22">
        <f t="shared" ca="1" si="54"/>
        <v>0</v>
      </c>
      <c r="K70" s="349">
        <f t="shared" ca="1" si="55"/>
        <v>0</v>
      </c>
      <c r="L70" s="375">
        <f t="shared" ca="1" si="38"/>
        <v>0</v>
      </c>
      <c r="M70" s="20" t="str">
        <f ca="1">IF(R70&lt;&gt;0,MAX($M$4:M69)+1,"")</f>
        <v/>
      </c>
      <c r="N70" s="374">
        <f t="shared" ca="1" si="39"/>
        <v>0</v>
      </c>
      <c r="O70" s="374" t="str">
        <f t="shared" ca="1" si="40"/>
        <v>вс/сс</v>
      </c>
      <c r="P70" s="374">
        <f t="shared" ca="1" si="41"/>
        <v>0</v>
      </c>
      <c r="Q70" s="374">
        <f t="shared" ca="1" si="42"/>
        <v>0</v>
      </c>
      <c r="R70" s="375">
        <f t="shared" ca="1" si="43"/>
        <v>0</v>
      </c>
      <c r="S70" s="20" t="str">
        <f ca="1">IF(X70&lt;&gt;0,MAX($S$4:S69)+1,"")</f>
        <v/>
      </c>
      <c r="T70" s="109" t="str">
        <f t="shared" ca="1" si="56"/>
        <v>вс/сс</v>
      </c>
      <c r="U70" s="22">
        <f t="shared" ca="1" si="57"/>
        <v>0</v>
      </c>
      <c r="V70" s="22">
        <f t="shared" ca="1" si="58"/>
        <v>0</v>
      </c>
      <c r="W70" s="349">
        <f t="shared" ca="1" si="59"/>
        <v>0</v>
      </c>
      <c r="X70" s="375">
        <f t="shared" ca="1" si="44"/>
        <v>0</v>
      </c>
      <c r="Y70" s="20" t="str">
        <f ca="1">IF(AD70&lt;&gt;0,MAX(Y$4:$GY69)+1,"")</f>
        <v/>
      </c>
      <c r="Z70" s="109" t="str">
        <f t="shared" ca="1" si="60"/>
        <v>вс/сс</v>
      </c>
      <c r="AA70" s="22">
        <f t="shared" ca="1" si="61"/>
        <v>0</v>
      </c>
      <c r="AB70" s="22">
        <f t="shared" ca="1" si="62"/>
        <v>0</v>
      </c>
      <c r="AC70" s="349">
        <f t="shared" ca="1" si="63"/>
        <v>0</v>
      </c>
      <c r="AD70" s="375">
        <f t="shared" ca="1" si="45"/>
        <v>0</v>
      </c>
      <c r="AE70" s="20" t="str">
        <f ca="1">IF(AJ70&lt;&gt;0,MAX($E$4:AE69)+1,"")</f>
        <v/>
      </c>
      <c r="AF70" s="109" t="str">
        <f t="shared" ca="1" si="64"/>
        <v>вс/сс</v>
      </c>
      <c r="AG70" s="22">
        <f t="shared" ca="1" si="65"/>
        <v>0</v>
      </c>
      <c r="AH70" s="22">
        <f t="shared" ca="1" si="66"/>
        <v>0</v>
      </c>
      <c r="AI70" s="349">
        <f t="shared" ca="1" si="67"/>
        <v>0</v>
      </c>
      <c r="AJ70" s="375">
        <f t="shared" ca="1" si="46"/>
        <v>0</v>
      </c>
      <c r="AL70" s="421">
        <v>15467.77</v>
      </c>
    </row>
    <row r="71" spans="1:39" ht="18.75" customHeight="1" thickBot="1">
      <c r="A71" s="20">
        <f ca="1">IF(F71&lt;&gt;0,MAX($A$4:A70)+1,"")</f>
        <v>37</v>
      </c>
      <c r="B71" s="109" t="str">
        <f t="shared" ca="1" si="47"/>
        <v>Цибульський</v>
      </c>
      <c r="C71" s="22" t="str">
        <f t="shared" ca="1" si="48"/>
        <v>Владислав</v>
      </c>
      <c r="D71" s="22" t="str">
        <f t="shared" ca="1" si="49"/>
        <v>Русланович</v>
      </c>
      <c r="E71" s="349">
        <f t="shared" ca="1" si="50"/>
        <v>3637806174</v>
      </c>
      <c r="F71" s="537">
        <f t="shared" ca="1" si="51"/>
        <v>14271.81</v>
      </c>
      <c r="G71" s="20" t="str">
        <f ca="1">IF(L71&lt;&gt;0,MAX($G$4:G70)+1,"")</f>
        <v/>
      </c>
      <c r="H71" s="109" t="str">
        <f t="shared" ca="1" si="52"/>
        <v>Цибульський</v>
      </c>
      <c r="I71" s="22" t="str">
        <f t="shared" ca="1" si="53"/>
        <v>Владислав</v>
      </c>
      <c r="J71" s="22" t="str">
        <f t="shared" ca="1" si="54"/>
        <v>Русланович</v>
      </c>
      <c r="K71" s="349">
        <f t="shared" ca="1" si="55"/>
        <v>3637806174</v>
      </c>
      <c r="L71" s="375">
        <f t="shared" ca="1" si="38"/>
        <v>0</v>
      </c>
      <c r="M71" s="20" t="str">
        <f ca="1">IF(R71&lt;&gt;0,MAX($M$4:M70)+1,"")</f>
        <v/>
      </c>
      <c r="N71" s="374" t="str">
        <f t="shared" ca="1" si="39"/>
        <v>Цибульський В.Р.</v>
      </c>
      <c r="O71" s="374" t="str">
        <f t="shared" ca="1" si="40"/>
        <v>Цибульський</v>
      </c>
      <c r="P71" s="374" t="str">
        <f t="shared" ca="1" si="41"/>
        <v>Владислав</v>
      </c>
      <c r="Q71" s="374" t="str">
        <f t="shared" ca="1" si="42"/>
        <v>Русланович</v>
      </c>
      <c r="R71" s="375">
        <f t="shared" ca="1" si="43"/>
        <v>0</v>
      </c>
      <c r="S71" s="20" t="str">
        <f ca="1">IF(X71&lt;&gt;0,MAX($S$4:S70)+1,"")</f>
        <v/>
      </c>
      <c r="T71" s="109" t="str">
        <f t="shared" ca="1" si="56"/>
        <v>Цибульський</v>
      </c>
      <c r="U71" s="22" t="str">
        <f t="shared" ca="1" si="57"/>
        <v>Владислав</v>
      </c>
      <c r="V71" s="22" t="str">
        <f t="shared" ca="1" si="58"/>
        <v>Русланович</v>
      </c>
      <c r="W71" s="349">
        <f t="shared" ca="1" si="59"/>
        <v>3637806174</v>
      </c>
      <c r="X71" s="375">
        <f t="shared" ca="1" si="44"/>
        <v>0</v>
      </c>
      <c r="Y71" s="20" t="str">
        <f ca="1">IF(AD71&lt;&gt;0,MAX(Y$4:$GY70)+1,"")</f>
        <v/>
      </c>
      <c r="Z71" s="109" t="str">
        <f t="shared" ca="1" si="60"/>
        <v>Цибульський</v>
      </c>
      <c r="AA71" s="22" t="str">
        <f t="shared" ca="1" si="61"/>
        <v>Владислав</v>
      </c>
      <c r="AB71" s="22" t="str">
        <f t="shared" ca="1" si="62"/>
        <v>Русланович</v>
      </c>
      <c r="AC71" s="349">
        <f t="shared" ca="1" si="63"/>
        <v>3637806174</v>
      </c>
      <c r="AD71" s="375">
        <f t="shared" ca="1" si="45"/>
        <v>0</v>
      </c>
      <c r="AE71" s="20" t="str">
        <f ca="1">IF(AJ71&lt;&gt;0,MAX($E$4:AE70)+1,"")</f>
        <v/>
      </c>
      <c r="AF71" s="109" t="str">
        <f t="shared" ca="1" si="64"/>
        <v>Цибульський</v>
      </c>
      <c r="AG71" s="22" t="str">
        <f t="shared" ca="1" si="65"/>
        <v>Владислав</v>
      </c>
      <c r="AH71" s="22" t="str">
        <f t="shared" ca="1" si="66"/>
        <v>Русланович</v>
      </c>
      <c r="AI71" s="349">
        <f t="shared" ca="1" si="67"/>
        <v>3637806174</v>
      </c>
      <c r="AJ71" s="375">
        <f t="shared" ca="1" si="46"/>
        <v>0</v>
      </c>
      <c r="AL71" s="421">
        <v>15467.77</v>
      </c>
      <c r="AM71" s="19">
        <f t="shared" ref="AM71:AM72" ca="1" si="68">F71-AL71</f>
        <v>-1195.96</v>
      </c>
    </row>
    <row r="72" spans="1:39" ht="18.75" customHeight="1" thickBot="1">
      <c r="A72" s="20">
        <f ca="1">IF(F72&lt;&gt;0,MAX($A$4:A71)+1,"")</f>
        <v>38</v>
      </c>
      <c r="B72" s="109" t="str">
        <f t="shared" ca="1" si="47"/>
        <v>Потапов</v>
      </c>
      <c r="C72" s="22" t="str">
        <f t="shared" ca="1" si="48"/>
        <v>Олександр</v>
      </c>
      <c r="D72" s="22" t="str">
        <f t="shared" ca="1" si="49"/>
        <v>Віталійович</v>
      </c>
      <c r="E72" s="349">
        <f t="shared" ca="1" si="50"/>
        <v>3743704370</v>
      </c>
      <c r="F72" s="537">
        <f t="shared" ca="1" si="51"/>
        <v>14125.14</v>
      </c>
      <c r="G72" s="20" t="str">
        <f ca="1">IF(L72&lt;&gt;0,MAX($G$4:G71)+1,"")</f>
        <v/>
      </c>
      <c r="H72" s="109" t="str">
        <f t="shared" ca="1" si="52"/>
        <v>Потапов</v>
      </c>
      <c r="I72" s="22" t="str">
        <f t="shared" ca="1" si="53"/>
        <v>Олександр</v>
      </c>
      <c r="J72" s="22" t="str">
        <f t="shared" ca="1" si="54"/>
        <v>Віталійович</v>
      </c>
      <c r="K72" s="349">
        <f t="shared" ca="1" si="55"/>
        <v>3743704370</v>
      </c>
      <c r="L72" s="375">
        <f t="shared" ca="1" si="38"/>
        <v>0</v>
      </c>
      <c r="M72" s="20" t="str">
        <f ca="1">IF(R72&lt;&gt;0,MAX($M$4:M71)+1,"")</f>
        <v/>
      </c>
      <c r="N72" s="374" t="str">
        <f t="shared" ca="1" si="39"/>
        <v>Потапов О.В.</v>
      </c>
      <c r="O72" s="374" t="str">
        <f t="shared" ca="1" si="40"/>
        <v>Потапов</v>
      </c>
      <c r="P72" s="374" t="str">
        <f t="shared" ca="1" si="41"/>
        <v>Олександр</v>
      </c>
      <c r="Q72" s="374" t="str">
        <f t="shared" ca="1" si="42"/>
        <v>Віталійович</v>
      </c>
      <c r="R72" s="375">
        <f t="shared" ca="1" si="43"/>
        <v>0</v>
      </c>
      <c r="S72" s="20" t="str">
        <f ca="1">IF(X72&lt;&gt;0,MAX($S$4:S71)+1,"")</f>
        <v/>
      </c>
      <c r="T72" s="109" t="str">
        <f t="shared" ca="1" si="56"/>
        <v>Потапов</v>
      </c>
      <c r="U72" s="22" t="str">
        <f t="shared" ca="1" si="57"/>
        <v>Олександр</v>
      </c>
      <c r="V72" s="22" t="str">
        <f t="shared" ca="1" si="58"/>
        <v>Віталійович</v>
      </c>
      <c r="W72" s="349">
        <f t="shared" ca="1" si="59"/>
        <v>3743704370</v>
      </c>
      <c r="X72" s="375">
        <f t="shared" ca="1" si="44"/>
        <v>0</v>
      </c>
      <c r="Y72" s="20" t="str">
        <f ca="1">IF(AD72&lt;&gt;0,MAX(Y$4:$GY71)+1,"")</f>
        <v/>
      </c>
      <c r="Z72" s="109" t="str">
        <f t="shared" ca="1" si="60"/>
        <v>Потапов</v>
      </c>
      <c r="AA72" s="22" t="str">
        <f t="shared" ca="1" si="61"/>
        <v>Олександр</v>
      </c>
      <c r="AB72" s="22" t="str">
        <f t="shared" ca="1" si="62"/>
        <v>Віталійович</v>
      </c>
      <c r="AC72" s="349">
        <f t="shared" ca="1" si="63"/>
        <v>3743704370</v>
      </c>
      <c r="AD72" s="375">
        <f t="shared" ca="1" si="45"/>
        <v>0</v>
      </c>
      <c r="AE72" s="20" t="str">
        <f ca="1">IF(AJ72&lt;&gt;0,MAX($E$4:AE71)+1,"")</f>
        <v/>
      </c>
      <c r="AF72" s="109" t="str">
        <f t="shared" ca="1" si="64"/>
        <v>Потапов</v>
      </c>
      <c r="AG72" s="22" t="str">
        <f t="shared" ca="1" si="65"/>
        <v>Олександр</v>
      </c>
      <c r="AH72" s="22" t="str">
        <f t="shared" ca="1" si="66"/>
        <v>Віталійович</v>
      </c>
      <c r="AI72" s="349">
        <f t="shared" ca="1" si="67"/>
        <v>3743704370</v>
      </c>
      <c r="AJ72" s="375">
        <f t="shared" ca="1" si="46"/>
        <v>0</v>
      </c>
      <c r="AL72" s="421">
        <v>16039.04</v>
      </c>
      <c r="AM72" s="19">
        <f t="shared" ca="1" si="68"/>
        <v>-1913.9</v>
      </c>
    </row>
    <row r="73" spans="1:39" ht="18.75" customHeight="1" thickBot="1">
      <c r="A73" s="20" t="str">
        <f ca="1">IF(F73&lt;&gt;0,MAX($A$4:A72)+1,"")</f>
        <v/>
      </c>
      <c r="B73" s="109">
        <f t="shared" ca="1" si="47"/>
        <v>0</v>
      </c>
      <c r="C73" s="22">
        <f t="shared" ca="1" si="48"/>
        <v>0</v>
      </c>
      <c r="D73" s="22">
        <f t="shared" ca="1" si="49"/>
        <v>0</v>
      </c>
      <c r="E73" s="349">
        <f t="shared" ca="1" si="50"/>
        <v>0</v>
      </c>
      <c r="F73" s="537">
        <f t="shared" ca="1" si="51"/>
        <v>0</v>
      </c>
      <c r="G73" s="20" t="str">
        <f ca="1">IF(L73&lt;&gt;0,MAX($G$4:G72)+1,"")</f>
        <v/>
      </c>
      <c r="H73" s="109">
        <f t="shared" ca="1" si="52"/>
        <v>0</v>
      </c>
      <c r="I73" s="22">
        <f t="shared" ca="1" si="53"/>
        <v>0</v>
      </c>
      <c r="J73" s="22">
        <f t="shared" ca="1" si="54"/>
        <v>0</v>
      </c>
      <c r="K73" s="349">
        <f t="shared" ca="1" si="55"/>
        <v>0</v>
      </c>
      <c r="L73" s="375">
        <f t="shared" ca="1" si="38"/>
        <v>0</v>
      </c>
      <c r="M73" s="20" t="str">
        <f ca="1">IF(R73&lt;&gt;0,MAX($M$4:M72)+1,"")</f>
        <v/>
      </c>
      <c r="N73" s="374" t="str">
        <f t="shared" ca="1" si="39"/>
        <v xml:space="preserve"> </v>
      </c>
      <c r="O73" s="374">
        <f t="shared" ca="1" si="40"/>
        <v>0</v>
      </c>
      <c r="P73" s="374">
        <f t="shared" ca="1" si="41"/>
        <v>0</v>
      </c>
      <c r="Q73" s="374">
        <f t="shared" ca="1" si="42"/>
        <v>0</v>
      </c>
      <c r="R73" s="375">
        <f t="shared" ca="1" si="43"/>
        <v>0</v>
      </c>
      <c r="S73" s="20" t="str">
        <f ca="1">IF(X73&lt;&gt;0,MAX($S$4:S72)+1,"")</f>
        <v/>
      </c>
      <c r="T73" s="109">
        <f t="shared" ca="1" si="56"/>
        <v>0</v>
      </c>
      <c r="U73" s="22">
        <f t="shared" ca="1" si="57"/>
        <v>0</v>
      </c>
      <c r="V73" s="22">
        <f t="shared" ca="1" si="58"/>
        <v>0</v>
      </c>
      <c r="W73" s="349">
        <f t="shared" ca="1" si="59"/>
        <v>0</v>
      </c>
      <c r="X73" s="375">
        <f t="shared" ca="1" si="44"/>
        <v>0</v>
      </c>
      <c r="Y73" s="20" t="str">
        <f ca="1">IF(AD73&lt;&gt;0,MAX(Y$4:$GY72)+1,"")</f>
        <v/>
      </c>
      <c r="Z73" s="109">
        <f t="shared" ca="1" si="60"/>
        <v>0</v>
      </c>
      <c r="AA73" s="22">
        <f t="shared" ca="1" si="61"/>
        <v>0</v>
      </c>
      <c r="AB73" s="22">
        <f t="shared" ca="1" si="62"/>
        <v>0</v>
      </c>
      <c r="AC73" s="349">
        <f t="shared" ca="1" si="63"/>
        <v>0</v>
      </c>
      <c r="AD73" s="375">
        <f t="shared" ca="1" si="45"/>
        <v>0</v>
      </c>
      <c r="AE73" s="20" t="str">
        <f ca="1">IF(AJ73&lt;&gt;0,MAX($E$4:AE72)+1,"")</f>
        <v/>
      </c>
      <c r="AF73" s="109">
        <f t="shared" ca="1" si="64"/>
        <v>0</v>
      </c>
      <c r="AG73" s="22">
        <f t="shared" ca="1" si="65"/>
        <v>0</v>
      </c>
      <c r="AH73" s="22">
        <f t="shared" ca="1" si="66"/>
        <v>0</v>
      </c>
      <c r="AI73" s="349">
        <f t="shared" ca="1" si="67"/>
        <v>0</v>
      </c>
      <c r="AJ73" s="375">
        <f t="shared" ca="1" si="46"/>
        <v>0</v>
      </c>
      <c r="AL73" s="421">
        <v>16065.14</v>
      </c>
    </row>
    <row r="74" spans="1:39" ht="18.75" customHeight="1" thickBot="1">
      <c r="A74" s="20">
        <f ca="1">IF(F74&lt;&gt;0,MAX($A$4:A73)+1,"")</f>
        <v>39</v>
      </c>
      <c r="B74" s="109" t="str">
        <f t="shared" ca="1" si="47"/>
        <v>Табачук</v>
      </c>
      <c r="C74" s="22" t="str">
        <f t="shared" ca="1" si="48"/>
        <v>Максим</v>
      </c>
      <c r="D74" s="22" t="str">
        <f t="shared" ca="1" si="49"/>
        <v>Олегович</v>
      </c>
      <c r="E74" s="349">
        <f t="shared" ca="1" si="50"/>
        <v>3448912476</v>
      </c>
      <c r="F74" s="537">
        <f t="shared" ca="1" si="51"/>
        <v>22352.1</v>
      </c>
      <c r="G74" s="20" t="str">
        <f ca="1">IF(L74&lt;&gt;0,MAX($G$4:G73)+1,"")</f>
        <v/>
      </c>
      <c r="H74" s="109" t="str">
        <f t="shared" ca="1" si="52"/>
        <v>Табачук</v>
      </c>
      <c r="I74" s="22" t="str">
        <f t="shared" ca="1" si="53"/>
        <v>Максим</v>
      </c>
      <c r="J74" s="22" t="str">
        <f t="shared" ca="1" si="54"/>
        <v>Олегович</v>
      </c>
      <c r="K74" s="349">
        <f t="shared" ca="1" si="55"/>
        <v>3448912476</v>
      </c>
      <c r="L74" s="375">
        <f t="shared" ca="1" si="38"/>
        <v>0</v>
      </c>
      <c r="M74" s="20" t="str">
        <f ca="1">IF(R74&lt;&gt;0,MAX($M$4:M73)+1,"")</f>
        <v/>
      </c>
      <c r="N74" s="374" t="str">
        <f t="shared" ca="1" si="39"/>
        <v>Табачук М.О.</v>
      </c>
      <c r="O74" s="374" t="str">
        <f t="shared" ca="1" si="40"/>
        <v>Табачук</v>
      </c>
      <c r="P74" s="374" t="str">
        <f t="shared" ca="1" si="41"/>
        <v>Максим</v>
      </c>
      <c r="Q74" s="374" t="str">
        <f t="shared" ca="1" si="42"/>
        <v>Олегович</v>
      </c>
      <c r="R74" s="375">
        <f t="shared" ca="1" si="43"/>
        <v>0</v>
      </c>
      <c r="S74" s="20" t="str">
        <f ca="1">IF(X74&lt;&gt;0,MAX($S$4:S73)+1,"")</f>
        <v/>
      </c>
      <c r="T74" s="109" t="str">
        <f t="shared" ca="1" si="56"/>
        <v>Табачук</v>
      </c>
      <c r="U74" s="22" t="str">
        <f t="shared" ca="1" si="57"/>
        <v>Максим</v>
      </c>
      <c r="V74" s="22" t="str">
        <f t="shared" ca="1" si="58"/>
        <v>Олегович</v>
      </c>
      <c r="W74" s="349">
        <f t="shared" ca="1" si="59"/>
        <v>3448912476</v>
      </c>
      <c r="X74" s="375">
        <f t="shared" ca="1" si="44"/>
        <v>0</v>
      </c>
      <c r="Y74" s="20" t="str">
        <f ca="1">IF(AD74&lt;&gt;0,MAX(Y$4:$GY73)+1,"")</f>
        <v/>
      </c>
      <c r="Z74" s="109" t="str">
        <f t="shared" ca="1" si="60"/>
        <v>Табачук</v>
      </c>
      <c r="AA74" s="22" t="str">
        <f t="shared" ca="1" si="61"/>
        <v>Максим</v>
      </c>
      <c r="AB74" s="22" t="str">
        <f t="shared" ca="1" si="62"/>
        <v>Олегович</v>
      </c>
      <c r="AC74" s="349">
        <f t="shared" ca="1" si="63"/>
        <v>3448912476</v>
      </c>
      <c r="AD74" s="375">
        <f t="shared" ca="1" si="45"/>
        <v>0</v>
      </c>
      <c r="AE74" s="20" t="str">
        <f ca="1">IF(AJ74&lt;&gt;0,MAX($E$4:AE73)+1,"")</f>
        <v/>
      </c>
      <c r="AF74" s="109" t="str">
        <f t="shared" ca="1" si="64"/>
        <v>Табачук</v>
      </c>
      <c r="AG74" s="22" t="str">
        <f t="shared" ca="1" si="65"/>
        <v>Максим</v>
      </c>
      <c r="AH74" s="22" t="str">
        <f t="shared" ca="1" si="66"/>
        <v>Олегович</v>
      </c>
      <c r="AI74" s="349">
        <f t="shared" ca="1" si="67"/>
        <v>3448912476</v>
      </c>
      <c r="AJ74" s="375">
        <f t="shared" ca="1" si="46"/>
        <v>0</v>
      </c>
      <c r="AL74" s="421">
        <v>14527.52</v>
      </c>
      <c r="AM74" s="19">
        <f t="shared" ref="AM74:AM76" ca="1" si="69">F74-AL74</f>
        <v>7824.58</v>
      </c>
    </row>
    <row r="75" spans="1:39" ht="18.75" customHeight="1" thickBot="1">
      <c r="A75" s="20">
        <f ca="1">IF(F75&lt;&gt;0,MAX($A$4:A74)+1,"")</f>
        <v>40</v>
      </c>
      <c r="B75" s="109" t="str">
        <f t="shared" ca="1" si="47"/>
        <v>Сухина</v>
      </c>
      <c r="C75" s="22" t="str">
        <f t="shared" ca="1" si="48"/>
        <v>Роман</v>
      </c>
      <c r="D75" s="22" t="str">
        <f t="shared" ca="1" si="49"/>
        <v>Михайлович</v>
      </c>
      <c r="E75" s="349">
        <f t="shared" ca="1" si="50"/>
        <v>3114222657</v>
      </c>
      <c r="F75" s="537">
        <f t="shared" ca="1" si="51"/>
        <v>16648.580000000002</v>
      </c>
      <c r="G75" s="20" t="str">
        <f ca="1">IF(L75&lt;&gt;0,MAX($G$4:G74)+1,"")</f>
        <v/>
      </c>
      <c r="H75" s="109" t="str">
        <f t="shared" ca="1" si="52"/>
        <v>Сухина</v>
      </c>
      <c r="I75" s="22" t="str">
        <f t="shared" ca="1" si="53"/>
        <v>Роман</v>
      </c>
      <c r="J75" s="22" t="str">
        <f t="shared" ca="1" si="54"/>
        <v>Михайлович</v>
      </c>
      <c r="K75" s="349">
        <f t="shared" ca="1" si="55"/>
        <v>3114222657</v>
      </c>
      <c r="L75" s="375">
        <f t="shared" ca="1" si="38"/>
        <v>0</v>
      </c>
      <c r="M75" s="20" t="str">
        <f ca="1">IF(R75&lt;&gt;0,MAX($M$4:M74)+1,"")</f>
        <v/>
      </c>
      <c r="N75" s="374" t="str">
        <f t="shared" ca="1" si="39"/>
        <v>Сухина Р.М.</v>
      </c>
      <c r="O75" s="374" t="str">
        <f t="shared" ca="1" si="40"/>
        <v>Сухина</v>
      </c>
      <c r="P75" s="374" t="str">
        <f t="shared" ca="1" si="41"/>
        <v>Роман</v>
      </c>
      <c r="Q75" s="374" t="str">
        <f t="shared" ca="1" si="42"/>
        <v>Михайлович</v>
      </c>
      <c r="R75" s="375">
        <f t="shared" ca="1" si="43"/>
        <v>0</v>
      </c>
      <c r="S75" s="20" t="str">
        <f ca="1">IF(X75&lt;&gt;0,MAX($S$4:S74)+1,"")</f>
        <v/>
      </c>
      <c r="T75" s="109" t="str">
        <f t="shared" ca="1" si="56"/>
        <v>Сухина</v>
      </c>
      <c r="U75" s="22" t="str">
        <f t="shared" ca="1" si="57"/>
        <v>Роман</v>
      </c>
      <c r="V75" s="22" t="str">
        <f t="shared" ca="1" si="58"/>
        <v>Михайлович</v>
      </c>
      <c r="W75" s="349">
        <f t="shared" ca="1" si="59"/>
        <v>3114222657</v>
      </c>
      <c r="X75" s="375">
        <f t="shared" ca="1" si="44"/>
        <v>0</v>
      </c>
      <c r="Y75" s="20" t="str">
        <f ca="1">IF(AD75&lt;&gt;0,MAX(Y$4:$GY74)+1,"")</f>
        <v/>
      </c>
      <c r="Z75" s="109" t="str">
        <f t="shared" ca="1" si="60"/>
        <v>Сухина</v>
      </c>
      <c r="AA75" s="22" t="str">
        <f t="shared" ca="1" si="61"/>
        <v>Роман</v>
      </c>
      <c r="AB75" s="22" t="str">
        <f t="shared" ca="1" si="62"/>
        <v>Михайлович</v>
      </c>
      <c r="AC75" s="349">
        <f t="shared" ca="1" si="63"/>
        <v>3114222657</v>
      </c>
      <c r="AD75" s="375">
        <f t="shared" ca="1" si="45"/>
        <v>0</v>
      </c>
      <c r="AE75" s="20" t="str">
        <f ca="1">IF(AJ75&lt;&gt;0,MAX($E$4:AE74)+1,"")</f>
        <v/>
      </c>
      <c r="AF75" s="109" t="str">
        <f t="shared" ca="1" si="64"/>
        <v>Сухина</v>
      </c>
      <c r="AG75" s="22" t="str">
        <f t="shared" ca="1" si="65"/>
        <v>Роман</v>
      </c>
      <c r="AH75" s="22" t="str">
        <f t="shared" ca="1" si="66"/>
        <v>Михайлович</v>
      </c>
      <c r="AI75" s="349">
        <f t="shared" ca="1" si="67"/>
        <v>3114222657</v>
      </c>
      <c r="AJ75" s="375">
        <f t="shared" ca="1" si="46"/>
        <v>0</v>
      </c>
      <c r="AL75" s="421">
        <v>17061.650000000001</v>
      </c>
      <c r="AM75" s="19">
        <f t="shared" ca="1" si="69"/>
        <v>-413.07</v>
      </c>
    </row>
    <row r="76" spans="1:39" ht="18.75" customHeight="1" thickBot="1">
      <c r="A76" s="20">
        <f ca="1">IF(F76&lt;&gt;0,MAX($A$4:A75)+1,"")</f>
        <v>41</v>
      </c>
      <c r="B76" s="109" t="str">
        <f t="shared" ca="1" si="47"/>
        <v>Шкребій</v>
      </c>
      <c r="C76" s="22" t="str">
        <f t="shared" ca="1" si="48"/>
        <v>Вадим</v>
      </c>
      <c r="D76" s="22" t="str">
        <f t="shared" ca="1" si="49"/>
        <v>Олегович</v>
      </c>
      <c r="E76" s="349">
        <f t="shared" ca="1" si="50"/>
        <v>3564308011</v>
      </c>
      <c r="F76" s="537">
        <f t="shared" ca="1" si="51"/>
        <v>17395.39</v>
      </c>
      <c r="G76" s="20" t="str">
        <f ca="1">IF(L76&lt;&gt;0,MAX($G$4:G75)+1,"")</f>
        <v/>
      </c>
      <c r="H76" s="109" t="str">
        <f t="shared" ca="1" si="52"/>
        <v>Шкребій</v>
      </c>
      <c r="I76" s="22" t="str">
        <f t="shared" ca="1" si="53"/>
        <v>Вадим</v>
      </c>
      <c r="J76" s="22" t="str">
        <f t="shared" ca="1" si="54"/>
        <v>Олегович</v>
      </c>
      <c r="K76" s="349">
        <f t="shared" ca="1" si="55"/>
        <v>3564308011</v>
      </c>
      <c r="L76" s="375">
        <f t="shared" ca="1" si="38"/>
        <v>0</v>
      </c>
      <c r="M76" s="20" t="str">
        <f ca="1">IF(R76&lt;&gt;0,MAX($M$4:M75)+1,"")</f>
        <v/>
      </c>
      <c r="N76" s="374" t="str">
        <f t="shared" ca="1" si="39"/>
        <v>Шкребій В.О.</v>
      </c>
      <c r="O76" s="374" t="str">
        <f t="shared" ca="1" si="40"/>
        <v>Шкребій</v>
      </c>
      <c r="P76" s="374" t="str">
        <f t="shared" ca="1" si="41"/>
        <v>Вадим</v>
      </c>
      <c r="Q76" s="374" t="str">
        <f t="shared" ca="1" si="42"/>
        <v>Олегович</v>
      </c>
      <c r="R76" s="375">
        <f t="shared" ca="1" si="43"/>
        <v>0</v>
      </c>
      <c r="S76" s="20" t="str">
        <f ca="1">IF(X76&lt;&gt;0,MAX($S$4:S75)+1,"")</f>
        <v/>
      </c>
      <c r="T76" s="109" t="str">
        <f t="shared" ca="1" si="56"/>
        <v>Шкребій</v>
      </c>
      <c r="U76" s="22" t="str">
        <f t="shared" ca="1" si="57"/>
        <v>Вадим</v>
      </c>
      <c r="V76" s="22" t="str">
        <f t="shared" ca="1" si="58"/>
        <v>Олегович</v>
      </c>
      <c r="W76" s="349">
        <f t="shared" ca="1" si="59"/>
        <v>3564308011</v>
      </c>
      <c r="X76" s="375">
        <f t="shared" ca="1" si="44"/>
        <v>0</v>
      </c>
      <c r="Y76" s="20" t="str">
        <f ca="1">IF(AD76&lt;&gt;0,MAX(Y$4:$GY75)+1,"")</f>
        <v/>
      </c>
      <c r="Z76" s="109" t="str">
        <f t="shared" ca="1" si="60"/>
        <v>Шкребій</v>
      </c>
      <c r="AA76" s="22" t="str">
        <f t="shared" ca="1" si="61"/>
        <v>Вадим</v>
      </c>
      <c r="AB76" s="22" t="str">
        <f t="shared" ca="1" si="62"/>
        <v>Олегович</v>
      </c>
      <c r="AC76" s="349">
        <f t="shared" ca="1" si="63"/>
        <v>3564308011</v>
      </c>
      <c r="AD76" s="375">
        <f t="shared" ca="1" si="45"/>
        <v>0</v>
      </c>
      <c r="AE76" s="20" t="str">
        <f ca="1">IF(AJ76&lt;&gt;0,MAX($E$4:AE75)+1,"")</f>
        <v/>
      </c>
      <c r="AF76" s="109" t="str">
        <f t="shared" ca="1" si="64"/>
        <v>Шкребій</v>
      </c>
      <c r="AG76" s="22" t="str">
        <f t="shared" ca="1" si="65"/>
        <v>Вадим</v>
      </c>
      <c r="AH76" s="22" t="str">
        <f t="shared" ca="1" si="66"/>
        <v>Олегович</v>
      </c>
      <c r="AI76" s="349">
        <f t="shared" ca="1" si="67"/>
        <v>3564308011</v>
      </c>
      <c r="AJ76" s="375">
        <f t="shared" ca="1" si="46"/>
        <v>0</v>
      </c>
      <c r="AL76" s="421">
        <v>16620.009999999998</v>
      </c>
      <c r="AM76" s="19">
        <f t="shared" ca="1" si="69"/>
        <v>775.38</v>
      </c>
    </row>
    <row r="77" spans="1:39" ht="18.75" customHeight="1" thickBot="1">
      <c r="A77" s="20" t="str">
        <f ca="1">IF(F77&lt;&gt;0,MAX($A$4:A76)+1,"")</f>
        <v/>
      </c>
      <c r="B77" s="109">
        <f t="shared" ca="1" si="47"/>
        <v>0</v>
      </c>
      <c r="C77" s="22">
        <f t="shared" ca="1" si="48"/>
        <v>0</v>
      </c>
      <c r="D77" s="22">
        <f t="shared" ca="1" si="49"/>
        <v>0</v>
      </c>
      <c r="E77" s="349">
        <f t="shared" ca="1" si="50"/>
        <v>0</v>
      </c>
      <c r="F77" s="537">
        <f t="shared" ca="1" si="51"/>
        <v>0</v>
      </c>
      <c r="G77" s="20" t="str">
        <f ca="1">IF(L77&lt;&gt;0,MAX($G$4:G76)+1,"")</f>
        <v/>
      </c>
      <c r="H77" s="109">
        <f t="shared" ca="1" si="52"/>
        <v>0</v>
      </c>
      <c r="I77" s="22">
        <f t="shared" ca="1" si="53"/>
        <v>0</v>
      </c>
      <c r="J77" s="22">
        <f t="shared" ca="1" si="54"/>
        <v>0</v>
      </c>
      <c r="K77" s="349">
        <f t="shared" ca="1" si="55"/>
        <v>0</v>
      </c>
      <c r="L77" s="375">
        <f t="shared" ca="1" si="38"/>
        <v>0</v>
      </c>
      <c r="M77" s="20" t="str">
        <f ca="1">IF(R77&lt;&gt;0,MAX($M$4:M76)+1,"")</f>
        <v/>
      </c>
      <c r="N77" s="374">
        <f t="shared" ca="1" si="39"/>
        <v>0</v>
      </c>
      <c r="O77" s="374">
        <f t="shared" ca="1" si="40"/>
        <v>0</v>
      </c>
      <c r="P77" s="374">
        <f t="shared" ca="1" si="41"/>
        <v>0</v>
      </c>
      <c r="Q77" s="374">
        <f t="shared" ca="1" si="42"/>
        <v>0</v>
      </c>
      <c r="R77" s="375">
        <f t="shared" ca="1" si="43"/>
        <v>0</v>
      </c>
      <c r="S77" s="20" t="str">
        <f ca="1">IF(X77&lt;&gt;0,MAX($S$4:S76)+1,"")</f>
        <v/>
      </c>
      <c r="T77" s="109">
        <f t="shared" ca="1" si="56"/>
        <v>0</v>
      </c>
      <c r="U77" s="22">
        <f t="shared" ca="1" si="57"/>
        <v>0</v>
      </c>
      <c r="V77" s="22">
        <f t="shared" ca="1" si="58"/>
        <v>0</v>
      </c>
      <c r="W77" s="349">
        <f t="shared" ca="1" si="59"/>
        <v>0</v>
      </c>
      <c r="X77" s="375">
        <f t="shared" ca="1" si="44"/>
        <v>0</v>
      </c>
      <c r="Y77" s="20" t="str">
        <f ca="1">IF(AD77&lt;&gt;0,MAX(Y$4:$GY76)+1,"")</f>
        <v/>
      </c>
      <c r="Z77" s="109">
        <f t="shared" ca="1" si="60"/>
        <v>0</v>
      </c>
      <c r="AA77" s="22">
        <f t="shared" ca="1" si="61"/>
        <v>0</v>
      </c>
      <c r="AB77" s="22">
        <f t="shared" ca="1" si="62"/>
        <v>0</v>
      </c>
      <c r="AC77" s="349">
        <f t="shared" ca="1" si="63"/>
        <v>0</v>
      </c>
      <c r="AD77" s="375">
        <f t="shared" ca="1" si="45"/>
        <v>0</v>
      </c>
      <c r="AE77" s="20" t="str">
        <f ca="1">IF(AJ77&lt;&gt;0,MAX($E$4:AE76)+1,"")</f>
        <v/>
      </c>
      <c r="AF77" s="109">
        <f t="shared" ca="1" si="64"/>
        <v>0</v>
      </c>
      <c r="AG77" s="22">
        <f t="shared" ca="1" si="65"/>
        <v>0</v>
      </c>
      <c r="AH77" s="22">
        <f t="shared" ca="1" si="66"/>
        <v>0</v>
      </c>
      <c r="AI77" s="349">
        <f t="shared" ca="1" si="67"/>
        <v>0</v>
      </c>
      <c r="AJ77" s="375">
        <f t="shared" ca="1" si="46"/>
        <v>0</v>
      </c>
      <c r="AL77" s="421">
        <v>15467.77</v>
      </c>
    </row>
    <row r="78" spans="1:39" ht="18.75" customHeight="1" thickBot="1">
      <c r="A78" s="20" t="str">
        <f ca="1">IF(F78&lt;&gt;0,MAX($A$4:A77)+1,"")</f>
        <v/>
      </c>
      <c r="B78" s="109">
        <f t="shared" ca="1" si="47"/>
        <v>0</v>
      </c>
      <c r="C78" s="22">
        <f t="shared" ca="1" si="48"/>
        <v>0</v>
      </c>
      <c r="D78" s="22">
        <f t="shared" ca="1" si="49"/>
        <v>0</v>
      </c>
      <c r="E78" s="349">
        <f t="shared" ca="1" si="50"/>
        <v>0</v>
      </c>
      <c r="F78" s="537">
        <f t="shared" ca="1" si="51"/>
        <v>0</v>
      </c>
      <c r="G78" s="20" t="str">
        <f ca="1">IF(L78&lt;&gt;0,MAX($G$4:G77)+1,"")</f>
        <v/>
      </c>
      <c r="H78" s="109">
        <f t="shared" ca="1" si="52"/>
        <v>0</v>
      </c>
      <c r="I78" s="22">
        <f t="shared" ca="1" si="53"/>
        <v>0</v>
      </c>
      <c r="J78" s="22">
        <f t="shared" ca="1" si="54"/>
        <v>0</v>
      </c>
      <c r="K78" s="349">
        <f t="shared" ca="1" si="55"/>
        <v>0</v>
      </c>
      <c r="L78" s="375">
        <f t="shared" ca="1" si="38"/>
        <v>0</v>
      </c>
      <c r="M78" s="20" t="str">
        <f ca="1">IF(R78&lt;&gt;0,MAX($M$4:M77)+1,"")</f>
        <v/>
      </c>
      <c r="N78" s="374">
        <f t="shared" ca="1" si="39"/>
        <v>0</v>
      </c>
      <c r="O78" s="374">
        <f t="shared" ca="1" si="40"/>
        <v>0</v>
      </c>
      <c r="P78" s="374">
        <f t="shared" ca="1" si="41"/>
        <v>0</v>
      </c>
      <c r="Q78" s="374">
        <f t="shared" ca="1" si="42"/>
        <v>0</v>
      </c>
      <c r="R78" s="375">
        <f t="shared" ca="1" si="43"/>
        <v>0</v>
      </c>
      <c r="S78" s="20" t="str">
        <f ca="1">IF(X78&lt;&gt;0,MAX($S$4:S77)+1,"")</f>
        <v/>
      </c>
      <c r="T78" s="109">
        <f t="shared" ca="1" si="56"/>
        <v>0</v>
      </c>
      <c r="U78" s="22">
        <f t="shared" ca="1" si="57"/>
        <v>0</v>
      </c>
      <c r="V78" s="22">
        <f t="shared" ca="1" si="58"/>
        <v>0</v>
      </c>
      <c r="W78" s="349">
        <f t="shared" ca="1" si="59"/>
        <v>0</v>
      </c>
      <c r="X78" s="375">
        <f t="shared" ca="1" si="44"/>
        <v>0</v>
      </c>
      <c r="Y78" s="20" t="str">
        <f ca="1">IF(AD78&lt;&gt;0,MAX(Y$4:$GY77)+1,"")</f>
        <v/>
      </c>
      <c r="Z78" s="109">
        <f t="shared" ca="1" si="60"/>
        <v>0</v>
      </c>
      <c r="AA78" s="22">
        <f t="shared" ca="1" si="61"/>
        <v>0</v>
      </c>
      <c r="AB78" s="22">
        <f t="shared" ca="1" si="62"/>
        <v>0</v>
      </c>
      <c r="AC78" s="349">
        <f t="shared" ca="1" si="63"/>
        <v>0</v>
      </c>
      <c r="AD78" s="375">
        <f t="shared" ca="1" si="45"/>
        <v>0</v>
      </c>
      <c r="AE78" s="20" t="str">
        <f ca="1">IF(AJ78&lt;&gt;0,MAX($E$4:AE77)+1,"")</f>
        <v/>
      </c>
      <c r="AF78" s="109">
        <f t="shared" ca="1" si="64"/>
        <v>0</v>
      </c>
      <c r="AG78" s="22">
        <f t="shared" ca="1" si="65"/>
        <v>0</v>
      </c>
      <c r="AH78" s="22">
        <f t="shared" ca="1" si="66"/>
        <v>0</v>
      </c>
      <c r="AI78" s="349">
        <f t="shared" ca="1" si="67"/>
        <v>0</v>
      </c>
      <c r="AJ78" s="375">
        <f t="shared" ca="1" si="46"/>
        <v>0</v>
      </c>
      <c r="AL78" s="421">
        <v>15467.77</v>
      </c>
    </row>
    <row r="79" spans="1:39" ht="18.75" customHeight="1" thickBot="1">
      <c r="A79" s="20" t="str">
        <f ca="1">IF(F79&lt;&gt;0,MAX($A$4:A78)+1,"")</f>
        <v/>
      </c>
      <c r="B79" s="109">
        <f t="shared" ca="1" si="47"/>
        <v>0</v>
      </c>
      <c r="C79" s="22">
        <f t="shared" ca="1" si="48"/>
        <v>0</v>
      </c>
      <c r="D79" s="22">
        <f t="shared" ca="1" si="49"/>
        <v>0</v>
      </c>
      <c r="E79" s="349">
        <f t="shared" ca="1" si="50"/>
        <v>0</v>
      </c>
      <c r="F79" s="537">
        <f t="shared" ca="1" si="51"/>
        <v>0</v>
      </c>
      <c r="G79" s="20" t="str">
        <f ca="1">IF(L79&lt;&gt;0,MAX($G$4:G78)+1,"")</f>
        <v/>
      </c>
      <c r="H79" s="109">
        <f t="shared" ca="1" si="52"/>
        <v>0</v>
      </c>
      <c r="I79" s="22">
        <f t="shared" ca="1" si="53"/>
        <v>0</v>
      </c>
      <c r="J79" s="22">
        <f t="shared" ca="1" si="54"/>
        <v>0</v>
      </c>
      <c r="K79" s="349">
        <f t="shared" ca="1" si="55"/>
        <v>0</v>
      </c>
      <c r="L79" s="375">
        <f t="shared" ca="1" si="38"/>
        <v>0</v>
      </c>
      <c r="M79" s="20" t="str">
        <f ca="1">IF(R79&lt;&gt;0,MAX($M$4:M78)+1,"")</f>
        <v/>
      </c>
      <c r="N79" s="374">
        <f t="shared" ca="1" si="39"/>
        <v>0</v>
      </c>
      <c r="O79" s="374">
        <f t="shared" ca="1" si="40"/>
        <v>0</v>
      </c>
      <c r="P79" s="374">
        <f t="shared" ca="1" si="41"/>
        <v>0</v>
      </c>
      <c r="Q79" s="374">
        <f t="shared" ca="1" si="42"/>
        <v>0</v>
      </c>
      <c r="R79" s="375">
        <f t="shared" ca="1" si="43"/>
        <v>0</v>
      </c>
      <c r="S79" s="20" t="str">
        <f ca="1">IF(X79&lt;&gt;0,MAX($S$4:S78)+1,"")</f>
        <v/>
      </c>
      <c r="T79" s="109">
        <f t="shared" ca="1" si="56"/>
        <v>0</v>
      </c>
      <c r="U79" s="22">
        <f t="shared" ca="1" si="57"/>
        <v>0</v>
      </c>
      <c r="V79" s="22">
        <f t="shared" ca="1" si="58"/>
        <v>0</v>
      </c>
      <c r="W79" s="349">
        <f t="shared" ca="1" si="59"/>
        <v>0</v>
      </c>
      <c r="X79" s="375">
        <f t="shared" ca="1" si="44"/>
        <v>0</v>
      </c>
      <c r="Y79" s="20" t="str">
        <f ca="1">IF(AD79&lt;&gt;0,MAX(Y$4:$GY78)+1,"")</f>
        <v/>
      </c>
      <c r="Z79" s="109">
        <f t="shared" ca="1" si="60"/>
        <v>0</v>
      </c>
      <c r="AA79" s="22">
        <f t="shared" ca="1" si="61"/>
        <v>0</v>
      </c>
      <c r="AB79" s="22">
        <f t="shared" ca="1" si="62"/>
        <v>0</v>
      </c>
      <c r="AC79" s="349">
        <f t="shared" ca="1" si="63"/>
        <v>0</v>
      </c>
      <c r="AD79" s="375">
        <f t="shared" ca="1" si="45"/>
        <v>0</v>
      </c>
      <c r="AE79" s="20" t="str">
        <f ca="1">IF(AJ79&lt;&gt;0,MAX($E$4:AE78)+1,"")</f>
        <v/>
      </c>
      <c r="AF79" s="109">
        <f t="shared" ca="1" si="64"/>
        <v>0</v>
      </c>
      <c r="AG79" s="22">
        <f t="shared" ca="1" si="65"/>
        <v>0</v>
      </c>
      <c r="AH79" s="22">
        <f t="shared" ca="1" si="66"/>
        <v>0</v>
      </c>
      <c r="AI79" s="349">
        <f t="shared" ca="1" si="67"/>
        <v>0</v>
      </c>
      <c r="AJ79" s="375">
        <f t="shared" ca="1" si="46"/>
        <v>0</v>
      </c>
      <c r="AL79" s="421">
        <v>14271.81</v>
      </c>
    </row>
    <row r="80" spans="1:39" ht="18.75" customHeight="1" thickBot="1">
      <c r="A80" s="20" t="str">
        <f ca="1">IF(F80&lt;&gt;0,MAX($A$4:A79)+1,"")</f>
        <v/>
      </c>
      <c r="B80" s="109">
        <f t="shared" ca="1" si="47"/>
        <v>0</v>
      </c>
      <c r="C80" s="22">
        <f t="shared" ca="1" si="48"/>
        <v>0</v>
      </c>
      <c r="D80" s="22">
        <f t="shared" ca="1" si="49"/>
        <v>0</v>
      </c>
      <c r="E80" s="349">
        <f t="shared" ca="1" si="50"/>
        <v>0</v>
      </c>
      <c r="F80" s="537">
        <f t="shared" ca="1" si="51"/>
        <v>0</v>
      </c>
      <c r="G80" s="20" t="str">
        <f ca="1">IF(L80&lt;&gt;0,MAX($G$4:G79)+1,"")</f>
        <v/>
      </c>
      <c r="H80" s="109">
        <f t="shared" ca="1" si="52"/>
        <v>0</v>
      </c>
      <c r="I80" s="22">
        <f t="shared" ca="1" si="53"/>
        <v>0</v>
      </c>
      <c r="J80" s="22">
        <f t="shared" ca="1" si="54"/>
        <v>0</v>
      </c>
      <c r="K80" s="349">
        <f t="shared" ca="1" si="55"/>
        <v>0</v>
      </c>
      <c r="L80" s="375">
        <f t="shared" ca="1" si="38"/>
        <v>0</v>
      </c>
      <c r="M80" s="20" t="str">
        <f ca="1">IF(R80&lt;&gt;0,MAX($M$4:M79)+1,"")</f>
        <v/>
      </c>
      <c r="N80" s="374">
        <f t="shared" ca="1" si="39"/>
        <v>0</v>
      </c>
      <c r="O80" s="374">
        <f t="shared" ca="1" si="40"/>
        <v>0</v>
      </c>
      <c r="P80" s="374">
        <f t="shared" ca="1" si="41"/>
        <v>0</v>
      </c>
      <c r="Q80" s="374">
        <f t="shared" ca="1" si="42"/>
        <v>0</v>
      </c>
      <c r="R80" s="375">
        <f t="shared" ca="1" si="43"/>
        <v>0</v>
      </c>
      <c r="S80" s="20" t="str">
        <f ca="1">IF(X80&lt;&gt;0,MAX($S$4:S79)+1,"")</f>
        <v/>
      </c>
      <c r="T80" s="109">
        <f t="shared" ca="1" si="56"/>
        <v>0</v>
      </c>
      <c r="U80" s="22">
        <f t="shared" ca="1" si="57"/>
        <v>0</v>
      </c>
      <c r="V80" s="22">
        <f t="shared" ca="1" si="58"/>
        <v>0</v>
      </c>
      <c r="W80" s="349">
        <f t="shared" ca="1" si="59"/>
        <v>0</v>
      </c>
      <c r="X80" s="375">
        <f t="shared" ca="1" si="44"/>
        <v>0</v>
      </c>
      <c r="Y80" s="20" t="str">
        <f ca="1">IF(AD80&lt;&gt;0,MAX(Y$4:$GY79)+1,"")</f>
        <v/>
      </c>
      <c r="Z80" s="109">
        <f t="shared" ca="1" si="60"/>
        <v>0</v>
      </c>
      <c r="AA80" s="22">
        <f t="shared" ca="1" si="61"/>
        <v>0</v>
      </c>
      <c r="AB80" s="22">
        <f t="shared" ca="1" si="62"/>
        <v>0</v>
      </c>
      <c r="AC80" s="349">
        <f t="shared" ca="1" si="63"/>
        <v>0</v>
      </c>
      <c r="AD80" s="375">
        <f t="shared" ca="1" si="45"/>
        <v>0</v>
      </c>
      <c r="AE80" s="20" t="str">
        <f ca="1">IF(AJ80&lt;&gt;0,MAX($E$4:AE79)+1,"")</f>
        <v/>
      </c>
      <c r="AF80" s="109">
        <f t="shared" ca="1" si="64"/>
        <v>0</v>
      </c>
      <c r="AG80" s="22">
        <f t="shared" ca="1" si="65"/>
        <v>0</v>
      </c>
      <c r="AH80" s="22">
        <f t="shared" ca="1" si="66"/>
        <v>0</v>
      </c>
      <c r="AI80" s="349">
        <f t="shared" ca="1" si="67"/>
        <v>0</v>
      </c>
      <c r="AJ80" s="375">
        <f t="shared" ca="1" si="46"/>
        <v>0</v>
      </c>
      <c r="AL80" s="421">
        <v>14271.81</v>
      </c>
    </row>
    <row r="81" spans="1:39" ht="18.75" customHeight="1" thickBot="1">
      <c r="A81" s="20">
        <f ca="1">IF(F81&lt;&gt;0,MAX($A$4:A80)+1,"")</f>
        <v>42</v>
      </c>
      <c r="B81" s="109" t="str">
        <f t="shared" ca="1" si="47"/>
        <v>Скалянський</v>
      </c>
      <c r="C81" s="22" t="str">
        <f t="shared" ca="1" si="48"/>
        <v>Костянтин</v>
      </c>
      <c r="D81" s="22" t="str">
        <f t="shared" ca="1" si="49"/>
        <v>Юрійович</v>
      </c>
      <c r="E81" s="349">
        <f t="shared" ca="1" si="50"/>
        <v>3246300417</v>
      </c>
      <c r="F81" s="537">
        <f t="shared" ca="1" si="51"/>
        <v>14674.19</v>
      </c>
      <c r="G81" s="20" t="str">
        <f ca="1">IF(L81&lt;&gt;0,MAX($G$4:G80)+1,"")</f>
        <v/>
      </c>
      <c r="H81" s="109" t="str">
        <f t="shared" ca="1" si="52"/>
        <v>Скалянський</v>
      </c>
      <c r="I81" s="22" t="str">
        <f t="shared" ca="1" si="53"/>
        <v>Костянтин</v>
      </c>
      <c r="J81" s="22" t="str">
        <f t="shared" ca="1" si="54"/>
        <v>Юрійович</v>
      </c>
      <c r="K81" s="349">
        <f t="shared" ca="1" si="55"/>
        <v>3246300417</v>
      </c>
      <c r="L81" s="375">
        <f t="shared" ca="1" si="38"/>
        <v>0</v>
      </c>
      <c r="M81" s="20" t="str">
        <f ca="1">IF(R81&lt;&gt;0,MAX($M$4:M80)+1,"")</f>
        <v/>
      </c>
      <c r="N81" s="374" t="str">
        <f t="shared" ca="1" si="39"/>
        <v>Скалянський К.Ю.</v>
      </c>
      <c r="O81" s="374" t="str">
        <f t="shared" ca="1" si="40"/>
        <v>Скалянський</v>
      </c>
      <c r="P81" s="374" t="str">
        <f t="shared" ca="1" si="41"/>
        <v>Костянтин</v>
      </c>
      <c r="Q81" s="374" t="str">
        <f t="shared" ca="1" si="42"/>
        <v>Юрійович</v>
      </c>
      <c r="R81" s="375">
        <f t="shared" ca="1" si="43"/>
        <v>0</v>
      </c>
      <c r="S81" s="20" t="str">
        <f ca="1">IF(X81&lt;&gt;0,MAX($S$4:S80)+1,"")</f>
        <v/>
      </c>
      <c r="T81" s="109" t="str">
        <f t="shared" ca="1" si="56"/>
        <v>Скалянський</v>
      </c>
      <c r="U81" s="22" t="str">
        <f t="shared" ca="1" si="57"/>
        <v>Костянтин</v>
      </c>
      <c r="V81" s="22" t="str">
        <f t="shared" ca="1" si="58"/>
        <v>Юрійович</v>
      </c>
      <c r="W81" s="349">
        <f t="shared" ca="1" si="59"/>
        <v>3246300417</v>
      </c>
      <c r="X81" s="375">
        <f t="shared" ca="1" si="44"/>
        <v>0</v>
      </c>
      <c r="Y81" s="20" t="str">
        <f ca="1">IF(AD81&lt;&gt;0,MAX(Y$4:$GY80)+1,"")</f>
        <v/>
      </c>
      <c r="Z81" s="109" t="str">
        <f t="shared" ca="1" si="60"/>
        <v>Скалянський</v>
      </c>
      <c r="AA81" s="22" t="str">
        <f t="shared" ca="1" si="61"/>
        <v>Костянтин</v>
      </c>
      <c r="AB81" s="22" t="str">
        <f t="shared" ca="1" si="62"/>
        <v>Юрійович</v>
      </c>
      <c r="AC81" s="349">
        <f t="shared" ca="1" si="63"/>
        <v>3246300417</v>
      </c>
      <c r="AD81" s="375">
        <f t="shared" ca="1" si="45"/>
        <v>0</v>
      </c>
      <c r="AE81" s="20" t="str">
        <f ca="1">IF(AJ81&lt;&gt;0,MAX($E$4:AE80)+1,"")</f>
        <v/>
      </c>
      <c r="AF81" s="109" t="str">
        <f t="shared" ca="1" si="64"/>
        <v>Скалянський</v>
      </c>
      <c r="AG81" s="22" t="str">
        <f t="shared" ca="1" si="65"/>
        <v>Костянтин</v>
      </c>
      <c r="AH81" s="22" t="str">
        <f t="shared" ca="1" si="66"/>
        <v>Юрійович</v>
      </c>
      <c r="AI81" s="349">
        <f t="shared" ca="1" si="67"/>
        <v>3246300417</v>
      </c>
      <c r="AJ81" s="375">
        <f t="shared" ca="1" si="46"/>
        <v>0</v>
      </c>
      <c r="AL81" s="421">
        <v>15325.17</v>
      </c>
      <c r="AM81" s="19">
        <f t="shared" ref="AM81:AM82" ca="1" si="70">F81-AL81</f>
        <v>-650.98</v>
      </c>
    </row>
    <row r="82" spans="1:39" ht="18.75" customHeight="1" thickBot="1">
      <c r="A82" s="20">
        <f ca="1">IF(F82&lt;&gt;0,MAX($A$4:A81)+1,"")</f>
        <v>43</v>
      </c>
      <c r="B82" s="109" t="str">
        <f t="shared" ca="1" si="47"/>
        <v>Суліма</v>
      </c>
      <c r="C82" s="22" t="str">
        <f t="shared" ca="1" si="48"/>
        <v>Дмитро</v>
      </c>
      <c r="D82" s="22" t="str">
        <f t="shared" ca="1" si="49"/>
        <v>Олегович</v>
      </c>
      <c r="E82" s="349">
        <f t="shared" ca="1" si="50"/>
        <v>3124725156</v>
      </c>
      <c r="F82" s="537">
        <f t="shared" ca="1" si="51"/>
        <v>16181.63</v>
      </c>
      <c r="G82" s="20" t="str">
        <f ca="1">IF(L82&lt;&gt;0,MAX($G$4:G81)+1,"")</f>
        <v/>
      </c>
      <c r="H82" s="109" t="str">
        <f t="shared" ca="1" si="52"/>
        <v>Суліма</v>
      </c>
      <c r="I82" s="22" t="str">
        <f t="shared" ca="1" si="53"/>
        <v>Дмитро</v>
      </c>
      <c r="J82" s="22" t="str">
        <f t="shared" ca="1" si="54"/>
        <v>Олегович</v>
      </c>
      <c r="K82" s="349">
        <f t="shared" ca="1" si="55"/>
        <v>3124725156</v>
      </c>
      <c r="L82" s="375">
        <f t="shared" ca="1" si="38"/>
        <v>0</v>
      </c>
      <c r="M82" s="20" t="str">
        <f ca="1">IF(R82&lt;&gt;0,MAX($M$4:M81)+1,"")</f>
        <v/>
      </c>
      <c r="N82" s="374" t="str">
        <f t="shared" ca="1" si="39"/>
        <v>Суліма Д.О.</v>
      </c>
      <c r="O82" s="374" t="str">
        <f t="shared" ca="1" si="40"/>
        <v>Суліма</v>
      </c>
      <c r="P82" s="374" t="str">
        <f t="shared" ca="1" si="41"/>
        <v>Дмитро</v>
      </c>
      <c r="Q82" s="374" t="str">
        <f t="shared" ca="1" si="42"/>
        <v>Олегович</v>
      </c>
      <c r="R82" s="375">
        <f t="shared" ca="1" si="43"/>
        <v>0</v>
      </c>
      <c r="S82" s="20" t="str">
        <f ca="1">IF(X82&lt;&gt;0,MAX($S$4:S81)+1,"")</f>
        <v/>
      </c>
      <c r="T82" s="109" t="str">
        <f t="shared" ca="1" si="56"/>
        <v>Суліма</v>
      </c>
      <c r="U82" s="22" t="str">
        <f t="shared" ca="1" si="57"/>
        <v>Дмитро</v>
      </c>
      <c r="V82" s="22" t="str">
        <f t="shared" ca="1" si="58"/>
        <v>Олегович</v>
      </c>
      <c r="W82" s="349">
        <f t="shared" ca="1" si="59"/>
        <v>3124725156</v>
      </c>
      <c r="X82" s="375">
        <f t="shared" ca="1" si="44"/>
        <v>0</v>
      </c>
      <c r="Y82" s="20" t="str">
        <f ca="1">IF(AD82&lt;&gt;0,MAX(Y$4:$GY81)+1,"")</f>
        <v/>
      </c>
      <c r="Z82" s="109" t="str">
        <f t="shared" ca="1" si="60"/>
        <v>Суліма</v>
      </c>
      <c r="AA82" s="22" t="str">
        <f t="shared" ca="1" si="61"/>
        <v>Дмитро</v>
      </c>
      <c r="AB82" s="22" t="str">
        <f t="shared" ca="1" si="62"/>
        <v>Олегович</v>
      </c>
      <c r="AC82" s="349">
        <f t="shared" ca="1" si="63"/>
        <v>3124725156</v>
      </c>
      <c r="AD82" s="375">
        <f t="shared" ca="1" si="45"/>
        <v>0</v>
      </c>
      <c r="AE82" s="20" t="str">
        <f ca="1">IF(AJ82&lt;&gt;0,MAX($E$4:AE81)+1,"")</f>
        <v/>
      </c>
      <c r="AF82" s="109" t="str">
        <f t="shared" ca="1" si="64"/>
        <v>Суліма</v>
      </c>
      <c r="AG82" s="22" t="str">
        <f t="shared" ca="1" si="65"/>
        <v>Дмитро</v>
      </c>
      <c r="AH82" s="22" t="str">
        <f t="shared" ca="1" si="66"/>
        <v>Олегович</v>
      </c>
      <c r="AI82" s="349">
        <f t="shared" ca="1" si="67"/>
        <v>3124725156</v>
      </c>
      <c r="AJ82" s="375">
        <f t="shared" ca="1" si="46"/>
        <v>0</v>
      </c>
      <c r="AL82" s="421">
        <v>16738.98</v>
      </c>
      <c r="AM82" s="19">
        <f t="shared" ca="1" si="70"/>
        <v>-557.35</v>
      </c>
    </row>
    <row r="83" spans="1:39" ht="18.75" customHeight="1" thickBot="1">
      <c r="A83" s="20" t="str">
        <f ca="1">IF(F83&lt;&gt;0,MAX($A$4:A82)+1,"")</f>
        <v/>
      </c>
      <c r="B83" s="109" t="str">
        <f t="shared" ca="1" si="47"/>
        <v>Зарванський</v>
      </c>
      <c r="C83" s="22" t="str">
        <f t="shared" ca="1" si="48"/>
        <v>Михайло</v>
      </c>
      <c r="D83" s="22" t="str">
        <f t="shared" ca="1" si="49"/>
        <v>Олександрович</v>
      </c>
      <c r="E83" s="349">
        <f t="shared" ca="1" si="50"/>
        <v>3450410271</v>
      </c>
      <c r="F83" s="537">
        <f t="shared" ca="1" si="51"/>
        <v>0</v>
      </c>
      <c r="G83" s="20" t="str">
        <f ca="1">IF(L83&lt;&gt;0,MAX($G$4:G82)+1,"")</f>
        <v/>
      </c>
      <c r="H83" s="109" t="str">
        <f t="shared" ca="1" si="52"/>
        <v>Зарванський</v>
      </c>
      <c r="I83" s="22" t="str">
        <f t="shared" ca="1" si="53"/>
        <v>Михайло</v>
      </c>
      <c r="J83" s="22" t="str">
        <f t="shared" ca="1" si="54"/>
        <v>Олександрович</v>
      </c>
      <c r="K83" s="349">
        <f t="shared" ca="1" si="55"/>
        <v>3450410271</v>
      </c>
      <c r="L83" s="375">
        <f t="shared" ca="1" si="38"/>
        <v>0</v>
      </c>
      <c r="M83" s="20" t="str">
        <f ca="1">IF(R83&lt;&gt;0,MAX($M$4:M82)+1,"")</f>
        <v/>
      </c>
      <c r="N83" s="374" t="str">
        <f t="shared" ca="1" si="39"/>
        <v>Зарванський М.О.</v>
      </c>
      <c r="O83" s="374" t="str">
        <f t="shared" ca="1" si="40"/>
        <v>Зарванський</v>
      </c>
      <c r="P83" s="374" t="str">
        <f t="shared" ca="1" si="41"/>
        <v>Михайло</v>
      </c>
      <c r="Q83" s="374" t="str">
        <f t="shared" ca="1" si="42"/>
        <v>Олександрович</v>
      </c>
      <c r="R83" s="375">
        <f t="shared" ca="1" si="43"/>
        <v>0</v>
      </c>
      <c r="S83" s="20" t="str">
        <f ca="1">IF(X83&lt;&gt;0,MAX($S$4:S82)+1,"")</f>
        <v/>
      </c>
      <c r="T83" s="109" t="str">
        <f t="shared" ca="1" si="56"/>
        <v>Зарванський</v>
      </c>
      <c r="U83" s="22" t="str">
        <f t="shared" ca="1" si="57"/>
        <v>Михайло</v>
      </c>
      <c r="V83" s="22" t="str">
        <f t="shared" ca="1" si="58"/>
        <v>Олександрович</v>
      </c>
      <c r="W83" s="349">
        <f t="shared" ca="1" si="59"/>
        <v>3450410271</v>
      </c>
      <c r="X83" s="375">
        <f t="shared" ca="1" si="44"/>
        <v>0</v>
      </c>
      <c r="Y83" s="20" t="str">
        <f ca="1">IF(AD83&lt;&gt;0,MAX(Y$4:$GY82)+1,"")</f>
        <v/>
      </c>
      <c r="Z83" s="109" t="str">
        <f t="shared" ca="1" si="60"/>
        <v>Зарванський</v>
      </c>
      <c r="AA83" s="22" t="str">
        <f t="shared" ca="1" si="61"/>
        <v>Михайло</v>
      </c>
      <c r="AB83" s="22" t="str">
        <f t="shared" ca="1" si="62"/>
        <v>Олександрович</v>
      </c>
      <c r="AC83" s="349">
        <f t="shared" ca="1" si="63"/>
        <v>3450410271</v>
      </c>
      <c r="AD83" s="375">
        <f t="shared" ca="1" si="45"/>
        <v>0</v>
      </c>
      <c r="AE83" s="20" t="str">
        <f ca="1">IF(AJ83&lt;&gt;0,MAX($E$4:AE82)+1,"")</f>
        <v/>
      </c>
      <c r="AF83" s="109" t="str">
        <f t="shared" ca="1" si="64"/>
        <v>Зарванський</v>
      </c>
      <c r="AG83" s="22" t="str">
        <f t="shared" ca="1" si="65"/>
        <v>Михайло</v>
      </c>
      <c r="AH83" s="22" t="str">
        <f t="shared" ca="1" si="66"/>
        <v>Олександрович</v>
      </c>
      <c r="AI83" s="349">
        <f t="shared" ca="1" si="67"/>
        <v>3450410271</v>
      </c>
      <c r="AJ83" s="375">
        <f t="shared" ca="1" si="46"/>
        <v>0</v>
      </c>
      <c r="AL83" s="421">
        <v>16039.04</v>
      </c>
    </row>
    <row r="84" spans="1:39" ht="18.75" customHeight="1" thickBot="1">
      <c r="A84" s="20" t="str">
        <f ca="1">IF(F84&lt;&gt;0,MAX($A$4:A83)+1,"")</f>
        <v/>
      </c>
      <c r="B84" s="109">
        <f t="shared" ca="1" si="47"/>
        <v>0</v>
      </c>
      <c r="C84" s="22">
        <f t="shared" ca="1" si="48"/>
        <v>0</v>
      </c>
      <c r="D84" s="22">
        <f t="shared" ca="1" si="49"/>
        <v>0</v>
      </c>
      <c r="E84" s="349">
        <f t="shared" ca="1" si="50"/>
        <v>0</v>
      </c>
      <c r="F84" s="537">
        <f t="shared" ca="1" si="51"/>
        <v>0</v>
      </c>
      <c r="G84" s="20" t="str">
        <f ca="1">IF(L84&lt;&gt;0,MAX($G$4:G83)+1,"")</f>
        <v/>
      </c>
      <c r="H84" s="109">
        <f t="shared" ca="1" si="52"/>
        <v>0</v>
      </c>
      <c r="I84" s="22">
        <f t="shared" ca="1" si="53"/>
        <v>0</v>
      </c>
      <c r="J84" s="22">
        <f t="shared" ca="1" si="54"/>
        <v>0</v>
      </c>
      <c r="K84" s="349">
        <f t="shared" ca="1" si="55"/>
        <v>0</v>
      </c>
      <c r="L84" s="375">
        <f t="shared" ca="1" si="38"/>
        <v>0</v>
      </c>
      <c r="M84" s="20" t="str">
        <f ca="1">IF(R84&lt;&gt;0,MAX($M$4:M83)+1,"")</f>
        <v/>
      </c>
      <c r="N84" s="374" t="str">
        <f t="shared" ca="1" si="39"/>
        <v xml:space="preserve"> </v>
      </c>
      <c r="O84" s="374">
        <f t="shared" ca="1" si="40"/>
        <v>0</v>
      </c>
      <c r="P84" s="374">
        <f t="shared" ca="1" si="41"/>
        <v>0</v>
      </c>
      <c r="Q84" s="374">
        <f t="shared" ca="1" si="42"/>
        <v>0</v>
      </c>
      <c r="R84" s="375">
        <f t="shared" ca="1" si="43"/>
        <v>0</v>
      </c>
      <c r="S84" s="20" t="str">
        <f ca="1">IF(X84&lt;&gt;0,MAX($S$4:S83)+1,"")</f>
        <v/>
      </c>
      <c r="T84" s="109">
        <f t="shared" ca="1" si="56"/>
        <v>0</v>
      </c>
      <c r="U84" s="22">
        <f t="shared" ca="1" si="57"/>
        <v>0</v>
      </c>
      <c r="V84" s="22">
        <f t="shared" ca="1" si="58"/>
        <v>0</v>
      </c>
      <c r="W84" s="349">
        <f t="shared" ca="1" si="59"/>
        <v>0</v>
      </c>
      <c r="X84" s="375">
        <f t="shared" ca="1" si="44"/>
        <v>0</v>
      </c>
      <c r="Y84" s="20" t="str">
        <f ca="1">IF(AD84&lt;&gt;0,MAX(Y$4:$GY83)+1,"")</f>
        <v/>
      </c>
      <c r="Z84" s="109">
        <f t="shared" ca="1" si="60"/>
        <v>0</v>
      </c>
      <c r="AA84" s="22">
        <f t="shared" ca="1" si="61"/>
        <v>0</v>
      </c>
      <c r="AB84" s="22">
        <f t="shared" ca="1" si="62"/>
        <v>0</v>
      </c>
      <c r="AC84" s="349">
        <f t="shared" ca="1" si="63"/>
        <v>0</v>
      </c>
      <c r="AD84" s="375">
        <f t="shared" ca="1" si="45"/>
        <v>0</v>
      </c>
      <c r="AE84" s="20" t="str">
        <f ca="1">IF(AJ84&lt;&gt;0,MAX($E$4:AE83)+1,"")</f>
        <v/>
      </c>
      <c r="AF84" s="109">
        <f t="shared" ca="1" si="64"/>
        <v>0</v>
      </c>
      <c r="AG84" s="22">
        <f t="shared" ca="1" si="65"/>
        <v>0</v>
      </c>
      <c r="AH84" s="22">
        <f t="shared" ca="1" si="66"/>
        <v>0</v>
      </c>
      <c r="AI84" s="349">
        <f t="shared" ca="1" si="67"/>
        <v>0</v>
      </c>
      <c r="AJ84" s="375">
        <f t="shared" ca="1" si="46"/>
        <v>0</v>
      </c>
      <c r="AL84" s="421">
        <v>22070.86</v>
      </c>
    </row>
    <row r="85" spans="1:39" ht="18.75" customHeight="1" thickBot="1">
      <c r="A85" s="20">
        <f ca="1">IF(F85&lt;&gt;0,MAX($A$4:A84)+1,"")</f>
        <v>44</v>
      </c>
      <c r="B85" s="109" t="str">
        <f t="shared" ca="1" si="47"/>
        <v>Мальчук</v>
      </c>
      <c r="C85" s="22" t="str">
        <f t="shared" ca="1" si="48"/>
        <v>Тимур</v>
      </c>
      <c r="D85" s="22" t="str">
        <f t="shared" ca="1" si="49"/>
        <v>Вадимович</v>
      </c>
      <c r="E85" s="349">
        <f t="shared" ca="1" si="50"/>
        <v>3627509197</v>
      </c>
      <c r="F85" s="537">
        <f t="shared" ca="1" si="51"/>
        <v>17841.78</v>
      </c>
      <c r="G85" s="20" t="str">
        <f ca="1">IF(L85&lt;&gt;0,MAX($G$4:G84)+1,"")</f>
        <v/>
      </c>
      <c r="H85" s="109" t="str">
        <f t="shared" ca="1" si="52"/>
        <v>Мальчук</v>
      </c>
      <c r="I85" s="22" t="str">
        <f t="shared" ca="1" si="53"/>
        <v>Тимур</v>
      </c>
      <c r="J85" s="22" t="str">
        <f t="shared" ca="1" si="54"/>
        <v>Вадимович</v>
      </c>
      <c r="K85" s="349">
        <f t="shared" ca="1" si="55"/>
        <v>3627509197</v>
      </c>
      <c r="L85" s="375">
        <f t="shared" ca="1" si="38"/>
        <v>0</v>
      </c>
      <c r="M85" s="20" t="str">
        <f ca="1">IF(R85&lt;&gt;0,MAX($M$4:M84)+1,"")</f>
        <v/>
      </c>
      <c r="N85" s="374" t="str">
        <f t="shared" ca="1" si="39"/>
        <v>Мальчук Т.В.</v>
      </c>
      <c r="O85" s="374" t="str">
        <f t="shared" ca="1" si="40"/>
        <v>Мальчук</v>
      </c>
      <c r="P85" s="374" t="str">
        <f t="shared" ca="1" si="41"/>
        <v>Тимур</v>
      </c>
      <c r="Q85" s="374" t="str">
        <f t="shared" ca="1" si="42"/>
        <v>Вадимович</v>
      </c>
      <c r="R85" s="375">
        <f t="shared" ca="1" si="43"/>
        <v>0</v>
      </c>
      <c r="S85" s="20" t="str">
        <f ca="1">IF(X85&lt;&gt;0,MAX($S$4:S84)+1,"")</f>
        <v/>
      </c>
      <c r="T85" s="109" t="str">
        <f t="shared" ca="1" si="56"/>
        <v>Мальчук</v>
      </c>
      <c r="U85" s="22" t="str">
        <f t="shared" ca="1" si="57"/>
        <v>Тимур</v>
      </c>
      <c r="V85" s="22" t="str">
        <f t="shared" ca="1" si="58"/>
        <v>Вадимович</v>
      </c>
      <c r="W85" s="349">
        <f t="shared" ca="1" si="59"/>
        <v>3627509197</v>
      </c>
      <c r="X85" s="375">
        <f t="shared" ca="1" si="44"/>
        <v>0</v>
      </c>
      <c r="Y85" s="20" t="str">
        <f ca="1">IF(AD85&lt;&gt;0,MAX(Y$4:$GY84)+1,"")</f>
        <v/>
      </c>
      <c r="Z85" s="109" t="str">
        <f t="shared" ca="1" si="60"/>
        <v>Мальчук</v>
      </c>
      <c r="AA85" s="22" t="str">
        <f t="shared" ca="1" si="61"/>
        <v>Тимур</v>
      </c>
      <c r="AB85" s="22" t="str">
        <f t="shared" ca="1" si="62"/>
        <v>Вадимович</v>
      </c>
      <c r="AC85" s="349">
        <f t="shared" ca="1" si="63"/>
        <v>3627509197</v>
      </c>
      <c r="AD85" s="375">
        <f t="shared" ca="1" si="45"/>
        <v>0</v>
      </c>
      <c r="AE85" s="20" t="str">
        <f ca="1">IF(AJ85&lt;&gt;0,MAX($E$4:AE84)+1,"")</f>
        <v/>
      </c>
      <c r="AF85" s="109" t="str">
        <f t="shared" ca="1" si="64"/>
        <v>Мальчук</v>
      </c>
      <c r="AG85" s="22" t="str">
        <f t="shared" ca="1" si="65"/>
        <v>Тимур</v>
      </c>
      <c r="AH85" s="22" t="str">
        <f t="shared" ca="1" si="66"/>
        <v>Вадимович</v>
      </c>
      <c r="AI85" s="349">
        <f t="shared" ca="1" si="67"/>
        <v>3627509197</v>
      </c>
      <c r="AJ85" s="375">
        <f t="shared" ca="1" si="46"/>
        <v>0</v>
      </c>
      <c r="AL85" s="421">
        <v>18467.66</v>
      </c>
      <c r="AM85" s="19">
        <f t="shared" ref="AM85:AM87" ca="1" si="71">F85-AL85</f>
        <v>-625.88</v>
      </c>
    </row>
    <row r="86" spans="1:39" ht="18.75" customHeight="1" thickBot="1">
      <c r="A86" s="20">
        <f ca="1">IF(F86&lt;&gt;0,MAX($A$4:A85)+1,"")</f>
        <v>45</v>
      </c>
      <c r="B86" s="109" t="str">
        <f t="shared" ca="1" si="47"/>
        <v>Курижко</v>
      </c>
      <c r="C86" s="22" t="str">
        <f t="shared" ca="1" si="48"/>
        <v>Артем</v>
      </c>
      <c r="D86" s="22" t="str">
        <f t="shared" ca="1" si="49"/>
        <v>Іванович</v>
      </c>
      <c r="E86" s="349">
        <f t="shared" ca="1" si="50"/>
        <v>3624708635</v>
      </c>
      <c r="F86" s="537">
        <f t="shared" ca="1" si="51"/>
        <v>17841.78</v>
      </c>
      <c r="G86" s="20" t="str">
        <f ca="1">IF(L86&lt;&gt;0,MAX($G$4:G85)+1,"")</f>
        <v/>
      </c>
      <c r="H86" s="109" t="str">
        <f t="shared" ca="1" si="52"/>
        <v>Курижко</v>
      </c>
      <c r="I86" s="22" t="str">
        <f t="shared" ca="1" si="53"/>
        <v>Артем</v>
      </c>
      <c r="J86" s="22" t="str">
        <f t="shared" ca="1" si="54"/>
        <v>Іванович</v>
      </c>
      <c r="K86" s="349">
        <f t="shared" ca="1" si="55"/>
        <v>3624708635</v>
      </c>
      <c r="L86" s="375">
        <f t="shared" ca="1" si="38"/>
        <v>0</v>
      </c>
      <c r="M86" s="20" t="str">
        <f ca="1">IF(R86&lt;&gt;0,MAX($M$4:M85)+1,"")</f>
        <v/>
      </c>
      <c r="N86" s="374" t="str">
        <f t="shared" ca="1" si="39"/>
        <v>Курижко А.І.</v>
      </c>
      <c r="O86" s="374" t="str">
        <f t="shared" ca="1" si="40"/>
        <v>Курижко</v>
      </c>
      <c r="P86" s="374" t="str">
        <f t="shared" ca="1" si="41"/>
        <v>Артем</v>
      </c>
      <c r="Q86" s="374" t="str">
        <f t="shared" ca="1" si="42"/>
        <v>Іванович</v>
      </c>
      <c r="R86" s="375">
        <f t="shared" ca="1" si="43"/>
        <v>0</v>
      </c>
      <c r="S86" s="20" t="str">
        <f ca="1">IF(X86&lt;&gt;0,MAX($S$4:S85)+1,"")</f>
        <v/>
      </c>
      <c r="T86" s="109" t="str">
        <f t="shared" ca="1" si="56"/>
        <v>Курижко</v>
      </c>
      <c r="U86" s="22" t="str">
        <f t="shared" ca="1" si="57"/>
        <v>Артем</v>
      </c>
      <c r="V86" s="22" t="str">
        <f t="shared" ca="1" si="58"/>
        <v>Іванович</v>
      </c>
      <c r="W86" s="349">
        <f t="shared" ca="1" si="59"/>
        <v>3624708635</v>
      </c>
      <c r="X86" s="375">
        <f t="shared" ca="1" si="44"/>
        <v>0</v>
      </c>
      <c r="Y86" s="20" t="str">
        <f ca="1">IF(AD86&lt;&gt;0,MAX(Y$4:$GY85)+1,"")</f>
        <v/>
      </c>
      <c r="Z86" s="109" t="str">
        <f t="shared" ca="1" si="60"/>
        <v>Курижко</v>
      </c>
      <c r="AA86" s="22" t="str">
        <f t="shared" ca="1" si="61"/>
        <v>Артем</v>
      </c>
      <c r="AB86" s="22" t="str">
        <f t="shared" ca="1" si="62"/>
        <v>Іванович</v>
      </c>
      <c r="AC86" s="349">
        <f t="shared" ca="1" si="63"/>
        <v>3624708635</v>
      </c>
      <c r="AD86" s="375">
        <f t="shared" ca="1" si="45"/>
        <v>0</v>
      </c>
      <c r="AE86" s="20" t="str">
        <f ca="1">IF(AJ86&lt;&gt;0,MAX($E$4:AE85)+1,"")</f>
        <v/>
      </c>
      <c r="AF86" s="109" t="str">
        <f t="shared" ca="1" si="64"/>
        <v>Курижко</v>
      </c>
      <c r="AG86" s="22" t="str">
        <f t="shared" ca="1" si="65"/>
        <v>Артем</v>
      </c>
      <c r="AH86" s="22" t="str">
        <f t="shared" ca="1" si="66"/>
        <v>Іванович</v>
      </c>
      <c r="AI86" s="349">
        <f t="shared" ca="1" si="67"/>
        <v>3624708635</v>
      </c>
      <c r="AJ86" s="375">
        <f t="shared" ca="1" si="46"/>
        <v>0</v>
      </c>
      <c r="AL86" s="421">
        <v>19416.21</v>
      </c>
      <c r="AM86" s="19">
        <f t="shared" ca="1" si="71"/>
        <v>-1574.43</v>
      </c>
    </row>
    <row r="87" spans="1:39" ht="18.75" customHeight="1" thickBot="1">
      <c r="A87" s="20">
        <f ca="1">IF(F87&lt;&gt;0,MAX($A$4:A86)+1,"")</f>
        <v>46</v>
      </c>
      <c r="B87" s="109" t="str">
        <f t="shared" ca="1" si="47"/>
        <v>Клємішев</v>
      </c>
      <c r="C87" s="22" t="str">
        <f t="shared" ca="1" si="48"/>
        <v>Юрій</v>
      </c>
      <c r="D87" s="22" t="str">
        <f t="shared" ca="1" si="49"/>
        <v>Володимирович</v>
      </c>
      <c r="E87" s="349">
        <f t="shared" ca="1" si="50"/>
        <v>3446007712</v>
      </c>
      <c r="F87" s="537">
        <f t="shared" ca="1" si="51"/>
        <v>17841.78</v>
      </c>
      <c r="G87" s="20" t="str">
        <f ca="1">IF(L87&lt;&gt;0,MAX($G$4:G86)+1,"")</f>
        <v/>
      </c>
      <c r="H87" s="109" t="str">
        <f t="shared" ca="1" si="52"/>
        <v>Клємішев</v>
      </c>
      <c r="I87" s="22" t="str">
        <f t="shared" ca="1" si="53"/>
        <v>Юрій</v>
      </c>
      <c r="J87" s="22" t="str">
        <f t="shared" ca="1" si="54"/>
        <v>Володимирович</v>
      </c>
      <c r="K87" s="349">
        <f t="shared" ca="1" si="55"/>
        <v>3446007712</v>
      </c>
      <c r="L87" s="375">
        <f t="shared" ca="1" si="38"/>
        <v>0</v>
      </c>
      <c r="M87" s="20" t="str">
        <f ca="1">IF(R87&lt;&gt;0,MAX($M$4:M86)+1,"")</f>
        <v/>
      </c>
      <c r="N87" s="374" t="str">
        <f t="shared" ca="1" si="39"/>
        <v>Клємішев Ю.В.</v>
      </c>
      <c r="O87" s="374" t="str">
        <f t="shared" ca="1" si="40"/>
        <v>Клємішев</v>
      </c>
      <c r="P87" s="374" t="str">
        <f t="shared" ca="1" si="41"/>
        <v>Юрій</v>
      </c>
      <c r="Q87" s="374" t="str">
        <f t="shared" ca="1" si="42"/>
        <v>Володимирович</v>
      </c>
      <c r="R87" s="375">
        <f t="shared" ca="1" si="43"/>
        <v>0</v>
      </c>
      <c r="S87" s="20" t="str">
        <f ca="1">IF(X87&lt;&gt;0,MAX($S$4:S86)+1,"")</f>
        <v/>
      </c>
      <c r="T87" s="109" t="str">
        <f t="shared" ca="1" si="56"/>
        <v>Клємішев</v>
      </c>
      <c r="U87" s="22" t="str">
        <f t="shared" ca="1" si="57"/>
        <v>Юрій</v>
      </c>
      <c r="V87" s="22" t="str">
        <f t="shared" ca="1" si="58"/>
        <v>Володимирович</v>
      </c>
      <c r="W87" s="349">
        <f t="shared" ca="1" si="59"/>
        <v>3446007712</v>
      </c>
      <c r="X87" s="375">
        <f t="shared" ca="1" si="44"/>
        <v>0</v>
      </c>
      <c r="Y87" s="20" t="str">
        <f ca="1">IF(AD87&lt;&gt;0,MAX(Y$4:$GY86)+1,"")</f>
        <v/>
      </c>
      <c r="Z87" s="109" t="str">
        <f t="shared" ca="1" si="60"/>
        <v>Клємішев</v>
      </c>
      <c r="AA87" s="22" t="str">
        <f t="shared" ca="1" si="61"/>
        <v>Юрій</v>
      </c>
      <c r="AB87" s="22" t="str">
        <f t="shared" ca="1" si="62"/>
        <v>Володимирович</v>
      </c>
      <c r="AC87" s="349">
        <f t="shared" ca="1" si="63"/>
        <v>3446007712</v>
      </c>
      <c r="AD87" s="375">
        <f t="shared" ca="1" si="45"/>
        <v>0</v>
      </c>
      <c r="AE87" s="20" t="str">
        <f ca="1">IF(AJ87&lt;&gt;0,MAX($E$4:AE86)+1,"")</f>
        <v/>
      </c>
      <c r="AF87" s="109" t="str">
        <f t="shared" ca="1" si="64"/>
        <v>Клємішев</v>
      </c>
      <c r="AG87" s="22" t="str">
        <f t="shared" ca="1" si="65"/>
        <v>Юрій</v>
      </c>
      <c r="AH87" s="22" t="str">
        <f t="shared" ca="1" si="66"/>
        <v>Володимирович</v>
      </c>
      <c r="AI87" s="349">
        <f t="shared" ca="1" si="67"/>
        <v>3446007712</v>
      </c>
      <c r="AJ87" s="375">
        <f t="shared" ca="1" si="46"/>
        <v>0</v>
      </c>
      <c r="AL87" s="421">
        <v>16460.310000000001</v>
      </c>
      <c r="AM87" s="19">
        <f t="shared" ca="1" si="71"/>
        <v>1381.47</v>
      </c>
    </row>
    <row r="88" spans="1:39" ht="18.75" customHeight="1" thickBot="1">
      <c r="A88" s="20" t="str">
        <f ca="1">IF(F88&lt;&gt;0,MAX($A$4:A87)+1,"")</f>
        <v/>
      </c>
      <c r="B88" s="109">
        <f t="shared" ca="1" si="47"/>
        <v>0</v>
      </c>
      <c r="C88" s="22">
        <f t="shared" ca="1" si="48"/>
        <v>0</v>
      </c>
      <c r="D88" s="22">
        <f t="shared" ca="1" si="49"/>
        <v>0</v>
      </c>
      <c r="E88" s="349">
        <f t="shared" ca="1" si="50"/>
        <v>0</v>
      </c>
      <c r="F88" s="537">
        <f t="shared" ca="1" si="51"/>
        <v>0</v>
      </c>
      <c r="G88" s="20" t="str">
        <f ca="1">IF(L88&lt;&gt;0,MAX($G$4:G87)+1,"")</f>
        <v/>
      </c>
      <c r="H88" s="109">
        <f t="shared" ca="1" si="52"/>
        <v>0</v>
      </c>
      <c r="I88" s="22">
        <f t="shared" ca="1" si="53"/>
        <v>0</v>
      </c>
      <c r="J88" s="22">
        <f t="shared" ca="1" si="54"/>
        <v>0</v>
      </c>
      <c r="K88" s="349">
        <f t="shared" ca="1" si="55"/>
        <v>0</v>
      </c>
      <c r="L88" s="375">
        <f t="shared" ca="1" si="38"/>
        <v>0</v>
      </c>
      <c r="M88" s="20" t="str">
        <f ca="1">IF(R88&lt;&gt;0,MAX($M$4:M87)+1,"")</f>
        <v/>
      </c>
      <c r="N88" s="374" t="str">
        <f t="shared" ca="1" si="39"/>
        <v xml:space="preserve"> </v>
      </c>
      <c r="O88" s="374">
        <f t="shared" ca="1" si="40"/>
        <v>0</v>
      </c>
      <c r="P88" s="374">
        <f t="shared" ca="1" si="41"/>
        <v>0</v>
      </c>
      <c r="Q88" s="374">
        <f t="shared" ca="1" si="42"/>
        <v>0</v>
      </c>
      <c r="R88" s="375">
        <f t="shared" ca="1" si="43"/>
        <v>0</v>
      </c>
      <c r="S88" s="20" t="str">
        <f ca="1">IF(X88&lt;&gt;0,MAX($S$4:S87)+1,"")</f>
        <v/>
      </c>
      <c r="T88" s="109">
        <f t="shared" ca="1" si="56"/>
        <v>0</v>
      </c>
      <c r="U88" s="22">
        <f t="shared" ca="1" si="57"/>
        <v>0</v>
      </c>
      <c r="V88" s="22">
        <f t="shared" ca="1" si="58"/>
        <v>0</v>
      </c>
      <c r="W88" s="349">
        <f t="shared" ca="1" si="59"/>
        <v>0</v>
      </c>
      <c r="X88" s="375">
        <f t="shared" ca="1" si="44"/>
        <v>0</v>
      </c>
      <c r="Y88" s="20" t="str">
        <f ca="1">IF(AD88&lt;&gt;0,MAX(Y$4:$GY87)+1,"")</f>
        <v/>
      </c>
      <c r="Z88" s="109">
        <f t="shared" ca="1" si="60"/>
        <v>0</v>
      </c>
      <c r="AA88" s="22">
        <f t="shared" ca="1" si="61"/>
        <v>0</v>
      </c>
      <c r="AB88" s="22">
        <f t="shared" ca="1" si="62"/>
        <v>0</v>
      </c>
      <c r="AC88" s="349">
        <f t="shared" ca="1" si="63"/>
        <v>0</v>
      </c>
      <c r="AD88" s="375">
        <f t="shared" ca="1" si="45"/>
        <v>0</v>
      </c>
      <c r="AE88" s="20" t="str">
        <f ca="1">IF(AJ88&lt;&gt;0,MAX($E$4:AE87)+1,"")</f>
        <v/>
      </c>
      <c r="AF88" s="109">
        <f t="shared" ca="1" si="64"/>
        <v>0</v>
      </c>
      <c r="AG88" s="22">
        <f t="shared" ca="1" si="65"/>
        <v>0</v>
      </c>
      <c r="AH88" s="22">
        <f t="shared" ca="1" si="66"/>
        <v>0</v>
      </c>
      <c r="AI88" s="349">
        <f t="shared" ca="1" si="67"/>
        <v>0</v>
      </c>
      <c r="AJ88" s="375">
        <f t="shared" ca="1" si="46"/>
        <v>0</v>
      </c>
      <c r="AL88" s="421">
        <v>20147.75</v>
      </c>
    </row>
    <row r="89" spans="1:39" ht="18.75" customHeight="1" thickBot="1">
      <c r="A89" s="20" t="str">
        <f ca="1">IF(F89&lt;&gt;0,MAX($A$4:A88)+1,"")</f>
        <v/>
      </c>
      <c r="B89" s="109">
        <f t="shared" ca="1" si="47"/>
        <v>0</v>
      </c>
      <c r="C89" s="22">
        <f t="shared" ca="1" si="48"/>
        <v>0</v>
      </c>
      <c r="D89" s="22">
        <f t="shared" ca="1" si="49"/>
        <v>0</v>
      </c>
      <c r="E89" s="349">
        <f t="shared" ca="1" si="50"/>
        <v>0</v>
      </c>
      <c r="F89" s="537">
        <f t="shared" ca="1" si="51"/>
        <v>0</v>
      </c>
      <c r="G89" s="20" t="str">
        <f ca="1">IF(L89&lt;&gt;0,MAX($G$4:G88)+1,"")</f>
        <v/>
      </c>
      <c r="H89" s="109">
        <f t="shared" ca="1" si="52"/>
        <v>0</v>
      </c>
      <c r="I89" s="22">
        <f t="shared" ca="1" si="53"/>
        <v>0</v>
      </c>
      <c r="J89" s="22">
        <f t="shared" ca="1" si="54"/>
        <v>0</v>
      </c>
      <c r="K89" s="349">
        <f t="shared" ca="1" si="55"/>
        <v>0</v>
      </c>
      <c r="L89" s="375">
        <f t="shared" ca="1" si="38"/>
        <v>0</v>
      </c>
      <c r="M89" s="20" t="str">
        <f ca="1">IF(R89&lt;&gt;0,MAX($M$4:M88)+1,"")</f>
        <v/>
      </c>
      <c r="N89" s="374" t="str">
        <f t="shared" ca="1" si="39"/>
        <v xml:space="preserve"> </v>
      </c>
      <c r="O89" s="374">
        <f t="shared" ca="1" si="40"/>
        <v>0</v>
      </c>
      <c r="P89" s="374">
        <f t="shared" ca="1" si="41"/>
        <v>0</v>
      </c>
      <c r="Q89" s="374">
        <f t="shared" ca="1" si="42"/>
        <v>0</v>
      </c>
      <c r="R89" s="375">
        <f t="shared" ca="1" si="43"/>
        <v>0</v>
      </c>
      <c r="S89" s="20" t="str">
        <f ca="1">IF(X89&lt;&gt;0,MAX($S$4:S88)+1,"")</f>
        <v/>
      </c>
      <c r="T89" s="109">
        <f t="shared" ca="1" si="56"/>
        <v>0</v>
      </c>
      <c r="U89" s="22">
        <f t="shared" ca="1" si="57"/>
        <v>0</v>
      </c>
      <c r="V89" s="22">
        <f t="shared" ca="1" si="58"/>
        <v>0</v>
      </c>
      <c r="W89" s="349">
        <f t="shared" ca="1" si="59"/>
        <v>0</v>
      </c>
      <c r="X89" s="375">
        <f t="shared" ca="1" si="44"/>
        <v>0</v>
      </c>
      <c r="Y89" s="20" t="str">
        <f ca="1">IF(AD89&lt;&gt;0,MAX(Y$4:$GY88)+1,"")</f>
        <v/>
      </c>
      <c r="Z89" s="109">
        <f t="shared" ca="1" si="60"/>
        <v>0</v>
      </c>
      <c r="AA89" s="22">
        <f t="shared" ca="1" si="61"/>
        <v>0</v>
      </c>
      <c r="AB89" s="22">
        <f t="shared" ca="1" si="62"/>
        <v>0</v>
      </c>
      <c r="AC89" s="349">
        <f t="shared" ca="1" si="63"/>
        <v>0</v>
      </c>
      <c r="AD89" s="375">
        <f t="shared" ca="1" si="45"/>
        <v>0</v>
      </c>
      <c r="AE89" s="20" t="str">
        <f ca="1">IF(AJ89&lt;&gt;0,MAX($E$4:AE88)+1,"")</f>
        <v/>
      </c>
      <c r="AF89" s="109">
        <f t="shared" ca="1" si="64"/>
        <v>0</v>
      </c>
      <c r="AG89" s="22">
        <f t="shared" ca="1" si="65"/>
        <v>0</v>
      </c>
      <c r="AH89" s="22">
        <f t="shared" ca="1" si="66"/>
        <v>0</v>
      </c>
      <c r="AI89" s="349">
        <f t="shared" ca="1" si="67"/>
        <v>0</v>
      </c>
      <c r="AJ89" s="375">
        <f t="shared" ca="1" si="46"/>
        <v>0</v>
      </c>
      <c r="AL89" s="421">
        <v>19606.650000000001</v>
      </c>
    </row>
    <row r="90" spans="1:39" ht="18.75" customHeight="1" thickBot="1">
      <c r="A90" s="20" t="str">
        <f ca="1">IF(F90&lt;&gt;0,MAX($A$4:A89)+1,"")</f>
        <v/>
      </c>
      <c r="B90" s="109">
        <f t="shared" ca="1" si="47"/>
        <v>0</v>
      </c>
      <c r="C90" s="22">
        <f t="shared" ca="1" si="48"/>
        <v>0</v>
      </c>
      <c r="D90" s="22">
        <f t="shared" ca="1" si="49"/>
        <v>0</v>
      </c>
      <c r="E90" s="349">
        <f t="shared" ca="1" si="50"/>
        <v>0</v>
      </c>
      <c r="F90" s="537">
        <f t="shared" ca="1" si="51"/>
        <v>0</v>
      </c>
      <c r="G90" s="20" t="str">
        <f ca="1">IF(L90&lt;&gt;0,MAX($G$4:G89)+1,"")</f>
        <v/>
      </c>
      <c r="H90" s="109">
        <f t="shared" ca="1" si="52"/>
        <v>0</v>
      </c>
      <c r="I90" s="22">
        <f t="shared" ca="1" si="53"/>
        <v>0</v>
      </c>
      <c r="J90" s="22">
        <f t="shared" ca="1" si="54"/>
        <v>0</v>
      </c>
      <c r="K90" s="349">
        <f t="shared" ca="1" si="55"/>
        <v>0</v>
      </c>
      <c r="L90" s="375">
        <f t="shared" ca="1" si="38"/>
        <v>0</v>
      </c>
      <c r="M90" s="20" t="str">
        <f ca="1">IF(R90&lt;&gt;0,MAX($M$4:M89)+1,"")</f>
        <v/>
      </c>
      <c r="N90" s="374" t="str">
        <f t="shared" ca="1" si="39"/>
        <v xml:space="preserve"> </v>
      </c>
      <c r="O90" s="374">
        <f t="shared" ca="1" si="40"/>
        <v>0</v>
      </c>
      <c r="P90" s="374">
        <f t="shared" ca="1" si="41"/>
        <v>0</v>
      </c>
      <c r="Q90" s="374">
        <f t="shared" ca="1" si="42"/>
        <v>0</v>
      </c>
      <c r="R90" s="375">
        <f t="shared" ca="1" si="43"/>
        <v>0</v>
      </c>
      <c r="S90" s="20" t="str">
        <f ca="1">IF(X90&lt;&gt;0,MAX($S$4:S89)+1,"")</f>
        <v/>
      </c>
      <c r="T90" s="109">
        <f t="shared" ca="1" si="56"/>
        <v>0</v>
      </c>
      <c r="U90" s="22">
        <f t="shared" ca="1" si="57"/>
        <v>0</v>
      </c>
      <c r="V90" s="22">
        <f t="shared" ca="1" si="58"/>
        <v>0</v>
      </c>
      <c r="W90" s="349">
        <f t="shared" ca="1" si="59"/>
        <v>0</v>
      </c>
      <c r="X90" s="375">
        <f t="shared" ca="1" si="44"/>
        <v>0</v>
      </c>
      <c r="Y90" s="20" t="str">
        <f ca="1">IF(AD90&lt;&gt;0,MAX(Y$4:$GY89)+1,"")</f>
        <v/>
      </c>
      <c r="Z90" s="109">
        <f t="shared" ca="1" si="60"/>
        <v>0</v>
      </c>
      <c r="AA90" s="22">
        <f t="shared" ca="1" si="61"/>
        <v>0</v>
      </c>
      <c r="AB90" s="22">
        <f t="shared" ca="1" si="62"/>
        <v>0</v>
      </c>
      <c r="AC90" s="349">
        <f t="shared" ca="1" si="63"/>
        <v>0</v>
      </c>
      <c r="AD90" s="375">
        <f t="shared" ca="1" si="45"/>
        <v>0</v>
      </c>
      <c r="AE90" s="20" t="str">
        <f ca="1">IF(AJ90&lt;&gt;0,MAX($E$4:AE89)+1,"")</f>
        <v/>
      </c>
      <c r="AF90" s="109">
        <f t="shared" ca="1" si="64"/>
        <v>0</v>
      </c>
      <c r="AG90" s="22">
        <f t="shared" ca="1" si="65"/>
        <v>0</v>
      </c>
      <c r="AH90" s="22">
        <f t="shared" ca="1" si="66"/>
        <v>0</v>
      </c>
      <c r="AI90" s="349">
        <f t="shared" ca="1" si="67"/>
        <v>0</v>
      </c>
      <c r="AJ90" s="375">
        <f t="shared" ca="1" si="46"/>
        <v>0</v>
      </c>
      <c r="AL90" s="421">
        <v>17503.39</v>
      </c>
    </row>
    <row r="91" spans="1:39" ht="18.75" customHeight="1" thickBot="1">
      <c r="A91" s="20" t="str">
        <f ca="1">IF(F91&lt;&gt;0,MAX($A$4:A90)+1,"")</f>
        <v/>
      </c>
      <c r="B91" s="109">
        <f t="shared" ca="1" si="47"/>
        <v>0</v>
      </c>
      <c r="C91" s="22">
        <f t="shared" ca="1" si="48"/>
        <v>0</v>
      </c>
      <c r="D91" s="22">
        <f t="shared" ca="1" si="49"/>
        <v>0</v>
      </c>
      <c r="E91" s="349">
        <f t="shared" ca="1" si="50"/>
        <v>0</v>
      </c>
      <c r="F91" s="537">
        <f t="shared" ca="1" si="51"/>
        <v>0</v>
      </c>
      <c r="G91" s="20" t="str">
        <f ca="1">IF(L91&lt;&gt;0,MAX($G$4:G90)+1,"")</f>
        <v/>
      </c>
      <c r="H91" s="109">
        <f t="shared" ca="1" si="52"/>
        <v>0</v>
      </c>
      <c r="I91" s="22">
        <f t="shared" ca="1" si="53"/>
        <v>0</v>
      </c>
      <c r="J91" s="22">
        <f t="shared" ca="1" si="54"/>
        <v>0</v>
      </c>
      <c r="K91" s="349">
        <f t="shared" ca="1" si="55"/>
        <v>0</v>
      </c>
      <c r="L91" s="375">
        <f t="shared" ca="1" si="38"/>
        <v>0</v>
      </c>
      <c r="M91" s="20" t="str">
        <f ca="1">IF(R91&lt;&gt;0,MAX($M$4:M90)+1,"")</f>
        <v/>
      </c>
      <c r="N91" s="374" t="str">
        <f t="shared" ca="1" si="39"/>
        <v>ВАКАНТ</v>
      </c>
      <c r="O91" s="374">
        <f t="shared" ca="1" si="40"/>
        <v>0</v>
      </c>
      <c r="P91" s="374">
        <f t="shared" ca="1" si="41"/>
        <v>0</v>
      </c>
      <c r="Q91" s="374">
        <f t="shared" ca="1" si="42"/>
        <v>0</v>
      </c>
      <c r="R91" s="375">
        <f t="shared" ca="1" si="43"/>
        <v>0</v>
      </c>
      <c r="S91" s="20" t="str">
        <f ca="1">IF(X91&lt;&gt;0,MAX($S$4:S90)+1,"")</f>
        <v/>
      </c>
      <c r="T91" s="109">
        <f t="shared" ca="1" si="56"/>
        <v>0</v>
      </c>
      <c r="U91" s="22">
        <f t="shared" ca="1" si="57"/>
        <v>0</v>
      </c>
      <c r="V91" s="22">
        <f t="shared" ca="1" si="58"/>
        <v>0</v>
      </c>
      <c r="W91" s="349">
        <f t="shared" ca="1" si="59"/>
        <v>0</v>
      </c>
      <c r="X91" s="375">
        <f t="shared" ca="1" si="44"/>
        <v>0</v>
      </c>
      <c r="Y91" s="20" t="str">
        <f ca="1">IF(AD91&lt;&gt;0,MAX(Y$4:$GY90)+1,"")</f>
        <v/>
      </c>
      <c r="Z91" s="109">
        <f t="shared" ca="1" si="60"/>
        <v>0</v>
      </c>
      <c r="AA91" s="22">
        <f t="shared" ca="1" si="61"/>
        <v>0</v>
      </c>
      <c r="AB91" s="22">
        <f t="shared" ca="1" si="62"/>
        <v>0</v>
      </c>
      <c r="AC91" s="349">
        <f t="shared" ca="1" si="63"/>
        <v>0</v>
      </c>
      <c r="AD91" s="375">
        <f t="shared" ca="1" si="45"/>
        <v>0</v>
      </c>
      <c r="AE91" s="20" t="str">
        <f ca="1">IF(AJ91&lt;&gt;0,MAX($E$4:AE90)+1,"")</f>
        <v/>
      </c>
      <c r="AF91" s="109">
        <f t="shared" ca="1" si="64"/>
        <v>0</v>
      </c>
      <c r="AG91" s="22">
        <f t="shared" ca="1" si="65"/>
        <v>0</v>
      </c>
      <c r="AH91" s="22">
        <f t="shared" ca="1" si="66"/>
        <v>0</v>
      </c>
      <c r="AI91" s="349">
        <f t="shared" ca="1" si="67"/>
        <v>0</v>
      </c>
      <c r="AJ91" s="375">
        <f t="shared" ca="1" si="46"/>
        <v>0</v>
      </c>
      <c r="AL91" s="421">
        <v>14774.63</v>
      </c>
    </row>
    <row r="92" spans="1:39" ht="18.75" customHeight="1" thickBot="1">
      <c r="A92" s="20" t="str">
        <f ca="1">IF(F92&lt;&gt;0,MAX($A$4:A91)+1,"")</f>
        <v/>
      </c>
      <c r="B92" s="109">
        <f t="shared" ca="1" si="47"/>
        <v>0</v>
      </c>
      <c r="C92" s="22">
        <f t="shared" ca="1" si="48"/>
        <v>0</v>
      </c>
      <c r="D92" s="22">
        <f t="shared" ca="1" si="49"/>
        <v>0</v>
      </c>
      <c r="E92" s="349">
        <f t="shared" ca="1" si="50"/>
        <v>0</v>
      </c>
      <c r="F92" s="537">
        <f t="shared" ca="1" si="51"/>
        <v>0</v>
      </c>
      <c r="G92" s="20" t="str">
        <f ca="1">IF(L92&lt;&gt;0,MAX($G$4:G91)+1,"")</f>
        <v/>
      </c>
      <c r="H92" s="109">
        <f t="shared" ca="1" si="52"/>
        <v>0</v>
      </c>
      <c r="I92" s="22">
        <f t="shared" ca="1" si="53"/>
        <v>0</v>
      </c>
      <c r="J92" s="22">
        <f t="shared" ca="1" si="54"/>
        <v>0</v>
      </c>
      <c r="K92" s="349">
        <f t="shared" ca="1" si="55"/>
        <v>0</v>
      </c>
      <c r="L92" s="375">
        <f t="shared" ca="1" si="38"/>
        <v>0</v>
      </c>
      <c r="M92" s="20" t="str">
        <f ca="1">IF(R92&lt;&gt;0,MAX($M$4:M91)+1,"")</f>
        <v/>
      </c>
      <c r="N92" s="374" t="str">
        <f t="shared" ca="1" si="39"/>
        <v>ВАКАНТ</v>
      </c>
      <c r="O92" s="374">
        <f t="shared" ca="1" si="40"/>
        <v>0</v>
      </c>
      <c r="P92" s="374">
        <f t="shared" ca="1" si="41"/>
        <v>0</v>
      </c>
      <c r="Q92" s="374">
        <f t="shared" ca="1" si="42"/>
        <v>0</v>
      </c>
      <c r="R92" s="375">
        <f t="shared" ca="1" si="43"/>
        <v>0</v>
      </c>
      <c r="S92" s="20" t="str">
        <f ca="1">IF(X92&lt;&gt;0,MAX($S$4:S91)+1,"")</f>
        <v/>
      </c>
      <c r="T92" s="109">
        <f t="shared" ca="1" si="56"/>
        <v>0</v>
      </c>
      <c r="U92" s="22">
        <f t="shared" ca="1" si="57"/>
        <v>0</v>
      </c>
      <c r="V92" s="22">
        <f t="shared" ca="1" si="58"/>
        <v>0</v>
      </c>
      <c r="W92" s="349">
        <f t="shared" ca="1" si="59"/>
        <v>0</v>
      </c>
      <c r="X92" s="375">
        <f t="shared" ca="1" si="44"/>
        <v>0</v>
      </c>
      <c r="Y92" s="20" t="str">
        <f ca="1">IF(AD92&lt;&gt;0,MAX(Y$4:$GY91)+1,"")</f>
        <v/>
      </c>
      <c r="Z92" s="109">
        <f t="shared" ca="1" si="60"/>
        <v>0</v>
      </c>
      <c r="AA92" s="22">
        <f t="shared" ca="1" si="61"/>
        <v>0</v>
      </c>
      <c r="AB92" s="22">
        <f t="shared" ca="1" si="62"/>
        <v>0</v>
      </c>
      <c r="AC92" s="349">
        <f t="shared" ca="1" si="63"/>
        <v>0</v>
      </c>
      <c r="AD92" s="375">
        <f t="shared" ca="1" si="45"/>
        <v>0</v>
      </c>
      <c r="AE92" s="20" t="str">
        <f ca="1">IF(AJ92&lt;&gt;0,MAX($E$4:AE91)+1,"")</f>
        <v/>
      </c>
      <c r="AF92" s="109">
        <f t="shared" ca="1" si="64"/>
        <v>0</v>
      </c>
      <c r="AG92" s="22">
        <f t="shared" ca="1" si="65"/>
        <v>0</v>
      </c>
      <c r="AH92" s="22">
        <f t="shared" ca="1" si="66"/>
        <v>0</v>
      </c>
      <c r="AI92" s="349">
        <f t="shared" ca="1" si="67"/>
        <v>0</v>
      </c>
      <c r="AJ92" s="375">
        <f t="shared" ca="1" si="46"/>
        <v>0</v>
      </c>
      <c r="AL92" s="421">
        <v>14674.19</v>
      </c>
    </row>
    <row r="93" spans="1:39" ht="18.75" customHeight="1" thickBot="1">
      <c r="A93" s="20">
        <f ca="1">IF(F93&lt;&gt;0,MAX($A$4:A92)+1,"")</f>
        <v>47</v>
      </c>
      <c r="B93" s="109" t="str">
        <f t="shared" ca="1" si="47"/>
        <v>Сідорович</v>
      </c>
      <c r="C93" s="22" t="str">
        <f t="shared" ca="1" si="48"/>
        <v>Валентин</v>
      </c>
      <c r="D93" s="22" t="str">
        <f t="shared" ca="1" si="49"/>
        <v>Русланович</v>
      </c>
      <c r="E93" s="349">
        <f t="shared" ca="1" si="50"/>
        <v>3619411210</v>
      </c>
      <c r="F93" s="537">
        <f t="shared" ca="1" si="51"/>
        <v>20834.93</v>
      </c>
      <c r="G93" s="20" t="str">
        <f ca="1">IF(L93&lt;&gt;0,MAX($G$4:G92)+1,"")</f>
        <v/>
      </c>
      <c r="H93" s="109" t="str">
        <f t="shared" ca="1" si="52"/>
        <v>Сідорович</v>
      </c>
      <c r="I93" s="22" t="str">
        <f t="shared" ca="1" si="53"/>
        <v>Валентин</v>
      </c>
      <c r="J93" s="22" t="str">
        <f t="shared" ca="1" si="54"/>
        <v>Русланович</v>
      </c>
      <c r="K93" s="349">
        <f t="shared" ca="1" si="55"/>
        <v>3619411210</v>
      </c>
      <c r="L93" s="375">
        <f t="shared" ca="1" si="38"/>
        <v>0</v>
      </c>
      <c r="M93" s="20" t="str">
        <f ca="1">IF(R93&lt;&gt;0,MAX($M$4:M92)+1,"")</f>
        <v/>
      </c>
      <c r="N93" s="374" t="str">
        <f t="shared" ca="1" si="39"/>
        <v>Сідорович В.Р.</v>
      </c>
      <c r="O93" s="374" t="str">
        <f t="shared" ca="1" si="40"/>
        <v>Сідорович</v>
      </c>
      <c r="P93" s="374" t="str">
        <f t="shared" ca="1" si="41"/>
        <v>Валентин</v>
      </c>
      <c r="Q93" s="374" t="str">
        <f t="shared" ca="1" si="42"/>
        <v>Русланович</v>
      </c>
      <c r="R93" s="375">
        <f t="shared" ca="1" si="43"/>
        <v>0</v>
      </c>
      <c r="S93" s="20" t="str">
        <f ca="1">IF(X93&lt;&gt;0,MAX($S$4:S92)+1,"")</f>
        <v/>
      </c>
      <c r="T93" s="109" t="str">
        <f t="shared" ca="1" si="56"/>
        <v>Сідорович</v>
      </c>
      <c r="U93" s="22" t="str">
        <f t="shared" ca="1" si="57"/>
        <v>Валентин</v>
      </c>
      <c r="V93" s="22" t="str">
        <f t="shared" ca="1" si="58"/>
        <v>Русланович</v>
      </c>
      <c r="W93" s="349">
        <f t="shared" ca="1" si="59"/>
        <v>3619411210</v>
      </c>
      <c r="X93" s="375">
        <f t="shared" ca="1" si="44"/>
        <v>0</v>
      </c>
      <c r="Y93" s="20" t="str">
        <f ca="1">IF(AD93&lt;&gt;0,MAX(Y$4:$GY92)+1,"")</f>
        <v/>
      </c>
      <c r="Z93" s="109" t="str">
        <f t="shared" ca="1" si="60"/>
        <v>Сідорович</v>
      </c>
      <c r="AA93" s="22" t="str">
        <f t="shared" ca="1" si="61"/>
        <v>Валентин</v>
      </c>
      <c r="AB93" s="22" t="str">
        <f t="shared" ca="1" si="62"/>
        <v>Русланович</v>
      </c>
      <c r="AC93" s="349">
        <f t="shared" ca="1" si="63"/>
        <v>3619411210</v>
      </c>
      <c r="AD93" s="375">
        <f t="shared" ca="1" si="45"/>
        <v>0</v>
      </c>
      <c r="AE93" s="20" t="str">
        <f ca="1">IF(AJ93&lt;&gt;0,MAX($E$4:AE92)+1,"")</f>
        <v/>
      </c>
      <c r="AF93" s="109" t="str">
        <f t="shared" ca="1" si="64"/>
        <v>Сідорович</v>
      </c>
      <c r="AG93" s="22" t="str">
        <f t="shared" ca="1" si="65"/>
        <v>Валентин</v>
      </c>
      <c r="AH93" s="22" t="str">
        <f t="shared" ca="1" si="66"/>
        <v>Русланович</v>
      </c>
      <c r="AI93" s="349">
        <f t="shared" ca="1" si="67"/>
        <v>3619411210</v>
      </c>
      <c r="AJ93" s="375">
        <f t="shared" ca="1" si="46"/>
        <v>0</v>
      </c>
      <c r="AL93" s="421">
        <v>16039.04</v>
      </c>
      <c r="AM93" s="19">
        <f t="shared" ref="AM93:AM97" ca="1" si="72">F93-AL93</f>
        <v>4795.8900000000003</v>
      </c>
    </row>
    <row r="94" spans="1:39" ht="18.75" customHeight="1" thickBot="1">
      <c r="A94" s="20">
        <f ca="1">IF(F94&lt;&gt;0,MAX($A$4:A93)+1,"")</f>
        <v>48</v>
      </c>
      <c r="B94" s="109" t="str">
        <f t="shared" ca="1" si="47"/>
        <v>Булатов</v>
      </c>
      <c r="C94" s="22" t="str">
        <f t="shared" ca="1" si="48"/>
        <v>Радіон</v>
      </c>
      <c r="D94" s="22" t="str">
        <f t="shared" ca="1" si="49"/>
        <v>Андрійович</v>
      </c>
      <c r="E94" s="349">
        <f t="shared" ca="1" si="50"/>
        <v>3665009035</v>
      </c>
      <c r="F94" s="537">
        <f t="shared" ca="1" si="51"/>
        <v>18986.95</v>
      </c>
      <c r="G94" s="20" t="str">
        <f ca="1">IF(L94&lt;&gt;0,MAX($G$4:G93)+1,"")</f>
        <v/>
      </c>
      <c r="H94" s="109" t="str">
        <f t="shared" ca="1" si="52"/>
        <v>Булатов</v>
      </c>
      <c r="I94" s="22" t="str">
        <f t="shared" ca="1" si="53"/>
        <v>Радіон</v>
      </c>
      <c r="J94" s="22" t="str">
        <f t="shared" ca="1" si="54"/>
        <v>Андрійович</v>
      </c>
      <c r="K94" s="349">
        <f t="shared" ca="1" si="55"/>
        <v>3665009035</v>
      </c>
      <c r="L94" s="375">
        <f t="shared" ca="1" si="38"/>
        <v>0</v>
      </c>
      <c r="M94" s="20" t="str">
        <f ca="1">IF(R94&lt;&gt;0,MAX($M$4:M93)+1,"")</f>
        <v/>
      </c>
      <c r="N94" s="374" t="str">
        <f t="shared" ca="1" si="39"/>
        <v>Булатов Р.А.</v>
      </c>
      <c r="O94" s="374" t="str">
        <f t="shared" ca="1" si="40"/>
        <v>Булатов</v>
      </c>
      <c r="P94" s="374" t="str">
        <f t="shared" ca="1" si="41"/>
        <v>Радіон</v>
      </c>
      <c r="Q94" s="374" t="str">
        <f t="shared" ca="1" si="42"/>
        <v>Андрійович</v>
      </c>
      <c r="R94" s="375">
        <f t="shared" ca="1" si="43"/>
        <v>0</v>
      </c>
      <c r="S94" s="20" t="str">
        <f ca="1">IF(X94&lt;&gt;0,MAX($S$4:S93)+1,"")</f>
        <v/>
      </c>
      <c r="T94" s="109" t="str">
        <f t="shared" ca="1" si="56"/>
        <v>Булатов</v>
      </c>
      <c r="U94" s="22" t="str">
        <f t="shared" ca="1" si="57"/>
        <v>Радіон</v>
      </c>
      <c r="V94" s="22" t="str">
        <f t="shared" ca="1" si="58"/>
        <v>Андрійович</v>
      </c>
      <c r="W94" s="349">
        <f t="shared" ca="1" si="59"/>
        <v>3665009035</v>
      </c>
      <c r="X94" s="375">
        <f t="shared" ca="1" si="44"/>
        <v>0</v>
      </c>
      <c r="Y94" s="20" t="str">
        <f ca="1">IF(AD94&lt;&gt;0,MAX(Y$4:$GY93)+1,"")</f>
        <v/>
      </c>
      <c r="Z94" s="109" t="str">
        <f t="shared" ca="1" si="60"/>
        <v>Булатов</v>
      </c>
      <c r="AA94" s="22" t="str">
        <f t="shared" ca="1" si="61"/>
        <v>Радіон</v>
      </c>
      <c r="AB94" s="22" t="str">
        <f t="shared" ca="1" si="62"/>
        <v>Андрійович</v>
      </c>
      <c r="AC94" s="349">
        <f t="shared" ca="1" si="63"/>
        <v>3665009035</v>
      </c>
      <c r="AD94" s="375">
        <f t="shared" ca="1" si="45"/>
        <v>0</v>
      </c>
      <c r="AE94" s="20" t="str">
        <f ca="1">IF(AJ94&lt;&gt;0,MAX($E$4:AE93)+1,"")</f>
        <v/>
      </c>
      <c r="AF94" s="109" t="str">
        <f t="shared" ca="1" si="64"/>
        <v>Булатов</v>
      </c>
      <c r="AG94" s="22" t="str">
        <f t="shared" ca="1" si="65"/>
        <v>Радіон</v>
      </c>
      <c r="AH94" s="22" t="str">
        <f t="shared" ca="1" si="66"/>
        <v>Андрійович</v>
      </c>
      <c r="AI94" s="349">
        <f t="shared" ca="1" si="67"/>
        <v>3665009035</v>
      </c>
      <c r="AJ94" s="375">
        <f t="shared" ca="1" si="46"/>
        <v>0</v>
      </c>
      <c r="AL94" s="421">
        <v>16460.310000000001</v>
      </c>
      <c r="AM94" s="19">
        <f t="shared" ca="1" si="72"/>
        <v>2526.64</v>
      </c>
    </row>
    <row r="95" spans="1:39" ht="18.75" customHeight="1" thickBot="1">
      <c r="A95" s="20">
        <f ca="1">IF(F95&lt;&gt;0,MAX($A$4:A94)+1,"")</f>
        <v>49</v>
      </c>
      <c r="B95" s="109" t="str">
        <f t="shared" ca="1" si="47"/>
        <v>Калугін</v>
      </c>
      <c r="C95" s="22" t="str">
        <f t="shared" ca="1" si="48"/>
        <v>Іван</v>
      </c>
      <c r="D95" s="22" t="str">
        <f t="shared" ca="1" si="49"/>
        <v>Володимирович</v>
      </c>
      <c r="E95" s="349">
        <f t="shared" ca="1" si="50"/>
        <v>3321414798</v>
      </c>
      <c r="F95" s="537">
        <f t="shared" ca="1" si="51"/>
        <v>19359.32</v>
      </c>
      <c r="G95" s="20" t="str">
        <f ca="1">IF(L95&lt;&gt;0,MAX($G$4:G94)+1,"")</f>
        <v/>
      </c>
      <c r="H95" s="109" t="str">
        <f t="shared" ca="1" si="52"/>
        <v>Калугін</v>
      </c>
      <c r="I95" s="22" t="str">
        <f t="shared" ca="1" si="53"/>
        <v>Іван</v>
      </c>
      <c r="J95" s="22" t="str">
        <f t="shared" ca="1" si="54"/>
        <v>Володимирович</v>
      </c>
      <c r="K95" s="349">
        <f t="shared" ca="1" si="55"/>
        <v>3321414798</v>
      </c>
      <c r="L95" s="375">
        <f t="shared" ca="1" si="38"/>
        <v>0</v>
      </c>
      <c r="M95" s="20" t="str">
        <f ca="1">IF(R95&lt;&gt;0,MAX($M$4:M94)+1,"")</f>
        <v/>
      </c>
      <c r="N95" s="374" t="str">
        <f t="shared" ca="1" si="39"/>
        <v>Калугін І.В.</v>
      </c>
      <c r="O95" s="374" t="str">
        <f t="shared" ca="1" si="40"/>
        <v>Калугін</v>
      </c>
      <c r="P95" s="374" t="str">
        <f t="shared" ca="1" si="41"/>
        <v>Іван</v>
      </c>
      <c r="Q95" s="374" t="str">
        <f t="shared" ca="1" si="42"/>
        <v>Володимирович</v>
      </c>
      <c r="R95" s="375">
        <f t="shared" ca="1" si="43"/>
        <v>0</v>
      </c>
      <c r="S95" s="20" t="str">
        <f ca="1">IF(X95&lt;&gt;0,MAX($S$4:S94)+1,"")</f>
        <v/>
      </c>
      <c r="T95" s="109" t="str">
        <f t="shared" ca="1" si="56"/>
        <v>Калугін</v>
      </c>
      <c r="U95" s="22" t="str">
        <f t="shared" ca="1" si="57"/>
        <v>Іван</v>
      </c>
      <c r="V95" s="22" t="str">
        <f t="shared" ca="1" si="58"/>
        <v>Володимирович</v>
      </c>
      <c r="W95" s="349">
        <f t="shared" ca="1" si="59"/>
        <v>3321414798</v>
      </c>
      <c r="X95" s="375">
        <f t="shared" ca="1" si="44"/>
        <v>0</v>
      </c>
      <c r="Y95" s="20" t="str">
        <f ca="1">IF(AD95&lt;&gt;0,MAX(Y$4:$GY94)+1,"")</f>
        <v/>
      </c>
      <c r="Z95" s="109" t="str">
        <f t="shared" ca="1" si="60"/>
        <v>Калугін</v>
      </c>
      <c r="AA95" s="22" t="str">
        <f t="shared" ca="1" si="61"/>
        <v>Іван</v>
      </c>
      <c r="AB95" s="22" t="str">
        <f t="shared" ca="1" si="62"/>
        <v>Володимирович</v>
      </c>
      <c r="AC95" s="349">
        <f t="shared" ca="1" si="63"/>
        <v>3321414798</v>
      </c>
      <c r="AD95" s="375">
        <f t="shared" ca="1" si="45"/>
        <v>0</v>
      </c>
      <c r="AE95" s="20" t="str">
        <f ca="1">IF(AJ95&lt;&gt;0,MAX($E$4:AE94)+1,"")</f>
        <v/>
      </c>
      <c r="AF95" s="109" t="str">
        <f t="shared" ca="1" si="64"/>
        <v>Калугін</v>
      </c>
      <c r="AG95" s="22" t="str">
        <f t="shared" ca="1" si="65"/>
        <v>Іван</v>
      </c>
      <c r="AH95" s="22" t="str">
        <f t="shared" ca="1" si="66"/>
        <v>Володимирович</v>
      </c>
      <c r="AI95" s="349">
        <f t="shared" ca="1" si="67"/>
        <v>3321414798</v>
      </c>
      <c r="AJ95" s="375">
        <f t="shared" ca="1" si="46"/>
        <v>0</v>
      </c>
      <c r="AL95" s="421">
        <v>16039.04</v>
      </c>
      <c r="AM95" s="19">
        <f t="shared" ca="1" si="72"/>
        <v>3320.28</v>
      </c>
    </row>
    <row r="96" spans="1:39" ht="18.75" customHeight="1" thickBot="1">
      <c r="A96" s="20">
        <f ca="1">IF(F96&lt;&gt;0,MAX($A$4:A95)+1,"")</f>
        <v>50</v>
      </c>
      <c r="B96" s="109" t="str">
        <f t="shared" ca="1" si="47"/>
        <v>Борідько</v>
      </c>
      <c r="C96" s="22" t="str">
        <f t="shared" ca="1" si="48"/>
        <v>Ігор</v>
      </c>
      <c r="D96" s="22" t="str">
        <f t="shared" ca="1" si="49"/>
        <v>Сергійович</v>
      </c>
      <c r="E96" s="349">
        <f t="shared" ca="1" si="50"/>
        <v>3415907858</v>
      </c>
      <c r="F96" s="537">
        <f t="shared" ca="1" si="51"/>
        <v>19731.7</v>
      </c>
      <c r="G96" s="20" t="str">
        <f ca="1">IF(L96&lt;&gt;0,MAX($G$4:G95)+1,"")</f>
        <v/>
      </c>
      <c r="H96" s="109" t="str">
        <f t="shared" ca="1" si="52"/>
        <v>Борідько</v>
      </c>
      <c r="I96" s="22" t="str">
        <f t="shared" ca="1" si="53"/>
        <v>Ігор</v>
      </c>
      <c r="J96" s="22" t="str">
        <f t="shared" ca="1" si="54"/>
        <v>Сергійович</v>
      </c>
      <c r="K96" s="349">
        <f t="shared" ca="1" si="55"/>
        <v>3415907858</v>
      </c>
      <c r="L96" s="375">
        <f t="shared" ca="1" si="38"/>
        <v>0</v>
      </c>
      <c r="M96" s="20" t="str">
        <f ca="1">IF(R96&lt;&gt;0,MAX($M$4:M95)+1,"")</f>
        <v/>
      </c>
      <c r="N96" s="374" t="str">
        <f t="shared" ca="1" si="39"/>
        <v>Борідько  .І.</v>
      </c>
      <c r="O96" s="374" t="str">
        <f t="shared" ca="1" si="40"/>
        <v>Борідько</v>
      </c>
      <c r="P96" s="374" t="str">
        <f t="shared" ca="1" si="41"/>
        <v>Ігор</v>
      </c>
      <c r="Q96" s="374" t="str">
        <f t="shared" ca="1" si="42"/>
        <v>Сергійович</v>
      </c>
      <c r="R96" s="375">
        <f t="shared" ca="1" si="43"/>
        <v>0</v>
      </c>
      <c r="S96" s="20" t="str">
        <f ca="1">IF(X96&lt;&gt;0,MAX($S$4:S95)+1,"")</f>
        <v/>
      </c>
      <c r="T96" s="109" t="str">
        <f t="shared" ca="1" si="56"/>
        <v>Борідько</v>
      </c>
      <c r="U96" s="22" t="str">
        <f t="shared" ca="1" si="57"/>
        <v>Ігор</v>
      </c>
      <c r="V96" s="22" t="str">
        <f t="shared" ca="1" si="58"/>
        <v>Сергійович</v>
      </c>
      <c r="W96" s="349">
        <f t="shared" ca="1" si="59"/>
        <v>3415907858</v>
      </c>
      <c r="X96" s="375">
        <f t="shared" ca="1" si="44"/>
        <v>0</v>
      </c>
      <c r="Y96" s="20" t="str">
        <f ca="1">IF(AD96&lt;&gt;0,MAX(Y$4:$GY95)+1,"")</f>
        <v/>
      </c>
      <c r="Z96" s="109" t="str">
        <f t="shared" ca="1" si="60"/>
        <v>Борідько</v>
      </c>
      <c r="AA96" s="22" t="str">
        <f t="shared" ca="1" si="61"/>
        <v>Ігор</v>
      </c>
      <c r="AB96" s="22" t="str">
        <f t="shared" ca="1" si="62"/>
        <v>Сергійович</v>
      </c>
      <c r="AC96" s="349">
        <f t="shared" ca="1" si="63"/>
        <v>3415907858</v>
      </c>
      <c r="AD96" s="375">
        <f t="shared" ca="1" si="45"/>
        <v>0</v>
      </c>
      <c r="AE96" s="20" t="str">
        <f ca="1">IF(AJ96&lt;&gt;0,MAX($E$4:AE95)+1,"")</f>
        <v/>
      </c>
      <c r="AF96" s="109" t="str">
        <f t="shared" ca="1" si="64"/>
        <v>Борідько</v>
      </c>
      <c r="AG96" s="22" t="str">
        <f t="shared" ca="1" si="65"/>
        <v>Ігор</v>
      </c>
      <c r="AH96" s="22" t="str">
        <f t="shared" ca="1" si="66"/>
        <v>Сергійович</v>
      </c>
      <c r="AI96" s="349">
        <f t="shared" ca="1" si="67"/>
        <v>3415907858</v>
      </c>
      <c r="AJ96" s="375">
        <f t="shared" ca="1" si="46"/>
        <v>0</v>
      </c>
      <c r="AL96" s="421">
        <v>14527.52</v>
      </c>
      <c r="AM96" s="19">
        <f t="shared" ca="1" si="72"/>
        <v>5204.18</v>
      </c>
    </row>
    <row r="97" spans="1:39" ht="18.75" customHeight="1" thickBot="1">
      <c r="A97" s="20">
        <f ca="1">IF(F97&lt;&gt;0,MAX($A$4:A96)+1,"")</f>
        <v>51</v>
      </c>
      <c r="B97" s="109" t="str">
        <f t="shared" ca="1" si="47"/>
        <v>Кручинін</v>
      </c>
      <c r="C97" s="22" t="str">
        <f t="shared" ca="1" si="48"/>
        <v>Олег</v>
      </c>
      <c r="D97" s="22" t="str">
        <f t="shared" ca="1" si="49"/>
        <v>Анатолійович</v>
      </c>
      <c r="E97" s="349">
        <f t="shared" ca="1" si="50"/>
        <v>2270419079</v>
      </c>
      <c r="F97" s="537">
        <f t="shared" ca="1" si="51"/>
        <v>19909.97</v>
      </c>
      <c r="G97" s="20" t="str">
        <f ca="1">IF(L97&lt;&gt;0,MAX($G$4:G96)+1,"")</f>
        <v/>
      </c>
      <c r="H97" s="109" t="str">
        <f t="shared" ca="1" si="52"/>
        <v>Кручинін</v>
      </c>
      <c r="I97" s="22" t="str">
        <f t="shared" ca="1" si="53"/>
        <v>Олег</v>
      </c>
      <c r="J97" s="22" t="str">
        <f t="shared" ca="1" si="54"/>
        <v>Анатолійович</v>
      </c>
      <c r="K97" s="349">
        <f t="shared" ca="1" si="55"/>
        <v>2270419079</v>
      </c>
      <c r="L97" s="375">
        <f t="shared" ca="1" si="38"/>
        <v>0</v>
      </c>
      <c r="M97" s="20" t="str">
        <f ca="1">IF(R97&lt;&gt;0,MAX($M$4:M96)+1,"")</f>
        <v/>
      </c>
      <c r="N97" s="374" t="str">
        <f t="shared" ca="1" si="39"/>
        <v>Кручинін О.А.</v>
      </c>
      <c r="O97" s="374" t="str">
        <f t="shared" ca="1" si="40"/>
        <v>Кручинін</v>
      </c>
      <c r="P97" s="374" t="str">
        <f t="shared" ca="1" si="41"/>
        <v>Олег</v>
      </c>
      <c r="Q97" s="374" t="str">
        <f t="shared" ca="1" si="42"/>
        <v>Анатолійович</v>
      </c>
      <c r="R97" s="375">
        <f t="shared" ca="1" si="43"/>
        <v>0</v>
      </c>
      <c r="S97" s="20" t="str">
        <f ca="1">IF(X97&lt;&gt;0,MAX($S$4:S96)+1,"")</f>
        <v/>
      </c>
      <c r="T97" s="109" t="str">
        <f t="shared" ca="1" si="56"/>
        <v>Кручинін</v>
      </c>
      <c r="U97" s="22" t="str">
        <f t="shared" ca="1" si="57"/>
        <v>Олег</v>
      </c>
      <c r="V97" s="22" t="str">
        <f t="shared" ca="1" si="58"/>
        <v>Анатолійович</v>
      </c>
      <c r="W97" s="349">
        <f t="shared" ca="1" si="59"/>
        <v>2270419079</v>
      </c>
      <c r="X97" s="375">
        <f t="shared" ca="1" si="44"/>
        <v>0</v>
      </c>
      <c r="Y97" s="20" t="str">
        <f ca="1">IF(AD97&lt;&gt;0,MAX(Y$4:$GY96)+1,"")</f>
        <v/>
      </c>
      <c r="Z97" s="109" t="str">
        <f t="shared" ca="1" si="60"/>
        <v>Кручинін</v>
      </c>
      <c r="AA97" s="22" t="str">
        <f t="shared" ca="1" si="61"/>
        <v>Олег</v>
      </c>
      <c r="AB97" s="22" t="str">
        <f t="shared" ca="1" si="62"/>
        <v>Анатолійович</v>
      </c>
      <c r="AC97" s="349">
        <f t="shared" ca="1" si="63"/>
        <v>2270419079</v>
      </c>
      <c r="AD97" s="375">
        <f t="shared" ca="1" si="45"/>
        <v>0</v>
      </c>
      <c r="AE97" s="20" t="str">
        <f ca="1">IF(AJ97&lt;&gt;0,MAX($E$4:AE96)+1,"")</f>
        <v/>
      </c>
      <c r="AF97" s="109" t="str">
        <f t="shared" ca="1" si="64"/>
        <v>Кручинін</v>
      </c>
      <c r="AG97" s="22" t="str">
        <f t="shared" ca="1" si="65"/>
        <v>Олег</v>
      </c>
      <c r="AH97" s="22" t="str">
        <f t="shared" ca="1" si="66"/>
        <v>Анатолійович</v>
      </c>
      <c r="AI97" s="349">
        <f t="shared" ca="1" si="67"/>
        <v>2270419079</v>
      </c>
      <c r="AJ97" s="375">
        <f t="shared" ca="1" si="46"/>
        <v>0</v>
      </c>
      <c r="AL97" s="421">
        <v>14674.19</v>
      </c>
      <c r="AM97" s="19">
        <f t="shared" ca="1" si="72"/>
        <v>5235.78</v>
      </c>
    </row>
    <row r="98" spans="1:39" ht="18.75" customHeight="1" thickBot="1">
      <c r="A98" s="20" t="str">
        <f ca="1">IF(F98&lt;&gt;0,MAX($A$4:A97)+1,"")</f>
        <v/>
      </c>
      <c r="B98" s="109" t="str">
        <f t="shared" ca="1" si="47"/>
        <v>Логачов</v>
      </c>
      <c r="C98" s="22" t="str">
        <f t="shared" ca="1" si="48"/>
        <v>Роман</v>
      </c>
      <c r="D98" s="22" t="str">
        <f t="shared" ca="1" si="49"/>
        <v>Ваталійович</v>
      </c>
      <c r="E98" s="349" t="str">
        <f t="shared" ca="1" si="50"/>
        <v>3052700217</v>
      </c>
      <c r="F98" s="537">
        <f t="shared" ca="1" si="51"/>
        <v>0</v>
      </c>
      <c r="G98" s="20" t="str">
        <f ca="1">IF(L98&lt;&gt;0,MAX($G$4:G97)+1,"")</f>
        <v/>
      </c>
      <c r="H98" s="109" t="str">
        <f t="shared" ca="1" si="52"/>
        <v>Логачов</v>
      </c>
      <c r="I98" s="22" t="str">
        <f t="shared" ca="1" si="53"/>
        <v>Роман</v>
      </c>
      <c r="J98" s="22" t="str">
        <f t="shared" ca="1" si="54"/>
        <v>Ваталійович</v>
      </c>
      <c r="K98" s="349" t="str">
        <f t="shared" ca="1" si="55"/>
        <v>3052700217</v>
      </c>
      <c r="L98" s="375">
        <f t="shared" ca="1" si="38"/>
        <v>0</v>
      </c>
      <c r="M98" s="20" t="str">
        <f ca="1">IF(R98&lt;&gt;0,MAX($M$4:M97)+1,"")</f>
        <v/>
      </c>
      <c r="N98" s="374" t="str">
        <f t="shared" ca="1" si="39"/>
        <v>Логачов Р.В.</v>
      </c>
      <c r="O98" s="374" t="str">
        <f t="shared" ca="1" si="40"/>
        <v>Логачов</v>
      </c>
      <c r="P98" s="374" t="str">
        <f t="shared" ca="1" si="41"/>
        <v>Роман</v>
      </c>
      <c r="Q98" s="374" t="str">
        <f t="shared" ca="1" si="42"/>
        <v>Ваталійович</v>
      </c>
      <c r="R98" s="375">
        <f t="shared" ca="1" si="43"/>
        <v>0</v>
      </c>
      <c r="S98" s="20" t="str">
        <f ca="1">IF(X98&lt;&gt;0,MAX($S$4:S97)+1,"")</f>
        <v/>
      </c>
      <c r="T98" s="109" t="str">
        <f t="shared" ca="1" si="56"/>
        <v>Логачов</v>
      </c>
      <c r="U98" s="22" t="str">
        <f t="shared" ca="1" si="57"/>
        <v>Роман</v>
      </c>
      <c r="V98" s="22" t="str">
        <f t="shared" ca="1" si="58"/>
        <v>Ваталійович</v>
      </c>
      <c r="W98" s="349" t="str">
        <f t="shared" ca="1" si="59"/>
        <v>3052700217</v>
      </c>
      <c r="X98" s="375">
        <f t="shared" ca="1" si="44"/>
        <v>0</v>
      </c>
      <c r="Y98" s="20" t="str">
        <f ca="1">IF(AD98&lt;&gt;0,MAX(Y$4:$GY97)+1,"")</f>
        <v/>
      </c>
      <c r="Z98" s="109" t="str">
        <f t="shared" ca="1" si="60"/>
        <v>Логачов</v>
      </c>
      <c r="AA98" s="22" t="str">
        <f t="shared" ca="1" si="61"/>
        <v>Роман</v>
      </c>
      <c r="AB98" s="22" t="str">
        <f t="shared" ca="1" si="62"/>
        <v>Ваталійович</v>
      </c>
      <c r="AC98" s="349" t="str">
        <f t="shared" ca="1" si="63"/>
        <v>3052700217</v>
      </c>
      <c r="AD98" s="375">
        <f t="shared" ca="1" si="45"/>
        <v>0</v>
      </c>
      <c r="AE98" s="20" t="str">
        <f ca="1">IF(AJ98&lt;&gt;0,MAX($E$4:AE97)+1,"")</f>
        <v/>
      </c>
      <c r="AF98" s="109" t="str">
        <f t="shared" ca="1" si="64"/>
        <v>Логачов</v>
      </c>
      <c r="AG98" s="22" t="str">
        <f t="shared" ca="1" si="65"/>
        <v>Роман</v>
      </c>
      <c r="AH98" s="22" t="str">
        <f t="shared" ca="1" si="66"/>
        <v>Ваталійович</v>
      </c>
      <c r="AI98" s="349" t="str">
        <f t="shared" ca="1" si="67"/>
        <v>3052700217</v>
      </c>
      <c r="AJ98" s="375">
        <f t="shared" ca="1" si="46"/>
        <v>0</v>
      </c>
      <c r="AL98" s="421">
        <v>12831.23</v>
      </c>
    </row>
    <row r="99" spans="1:39" ht="18.75" customHeight="1" thickBot="1">
      <c r="A99" s="20" t="str">
        <f ca="1">IF(F99&lt;&gt;0,MAX($A$4:A98)+1,"")</f>
        <v/>
      </c>
      <c r="B99" s="109">
        <f t="shared" ca="1" si="47"/>
        <v>0</v>
      </c>
      <c r="C99" s="22">
        <f t="shared" ca="1" si="48"/>
        <v>0</v>
      </c>
      <c r="D99" s="22">
        <f t="shared" ca="1" si="49"/>
        <v>0</v>
      </c>
      <c r="E99" s="349">
        <f t="shared" ca="1" si="50"/>
        <v>0</v>
      </c>
      <c r="F99" s="537">
        <f t="shared" ca="1" si="51"/>
        <v>0</v>
      </c>
      <c r="G99" s="20" t="str">
        <f ca="1">IF(L99&lt;&gt;0,MAX($G$4:G98)+1,"")</f>
        <v/>
      </c>
      <c r="H99" s="109">
        <f t="shared" ca="1" si="52"/>
        <v>0</v>
      </c>
      <c r="I99" s="22">
        <f t="shared" ca="1" si="53"/>
        <v>0</v>
      </c>
      <c r="J99" s="22">
        <f t="shared" ca="1" si="54"/>
        <v>0</v>
      </c>
      <c r="K99" s="349">
        <f t="shared" ca="1" si="55"/>
        <v>0</v>
      </c>
      <c r="L99" s="375">
        <f t="shared" ca="1" si="38"/>
        <v>0</v>
      </c>
      <c r="M99" s="20" t="str">
        <f ca="1">IF(R99&lt;&gt;0,MAX($M$4:M98)+1,"")</f>
        <v/>
      </c>
      <c r="N99" s="374" t="str">
        <f t="shared" ca="1" si="39"/>
        <v>ВАКАНТ</v>
      </c>
      <c r="O99" s="374">
        <f t="shared" ca="1" si="40"/>
        <v>0</v>
      </c>
      <c r="P99" s="374">
        <f t="shared" ca="1" si="41"/>
        <v>0</v>
      </c>
      <c r="Q99" s="374">
        <f t="shared" ca="1" si="42"/>
        <v>0</v>
      </c>
      <c r="R99" s="375">
        <f t="shared" ca="1" si="43"/>
        <v>0</v>
      </c>
      <c r="S99" s="20" t="str">
        <f ca="1">IF(X99&lt;&gt;0,MAX($S$4:S98)+1,"")</f>
        <v/>
      </c>
      <c r="T99" s="109">
        <f t="shared" ca="1" si="56"/>
        <v>0</v>
      </c>
      <c r="U99" s="22">
        <f t="shared" ca="1" si="57"/>
        <v>0</v>
      </c>
      <c r="V99" s="22">
        <f t="shared" ca="1" si="58"/>
        <v>0</v>
      </c>
      <c r="W99" s="349">
        <f t="shared" ca="1" si="59"/>
        <v>0</v>
      </c>
      <c r="X99" s="375">
        <f t="shared" ca="1" si="44"/>
        <v>0</v>
      </c>
      <c r="Y99" s="20" t="str">
        <f ca="1">IF(AD99&lt;&gt;0,MAX(Y$4:$GY98)+1,"")</f>
        <v/>
      </c>
      <c r="Z99" s="109">
        <f t="shared" ca="1" si="60"/>
        <v>0</v>
      </c>
      <c r="AA99" s="22">
        <f t="shared" ca="1" si="61"/>
        <v>0</v>
      </c>
      <c r="AB99" s="22">
        <f t="shared" ca="1" si="62"/>
        <v>0</v>
      </c>
      <c r="AC99" s="349">
        <f t="shared" ca="1" si="63"/>
        <v>0</v>
      </c>
      <c r="AD99" s="375">
        <f t="shared" ca="1" si="45"/>
        <v>0</v>
      </c>
      <c r="AE99" s="20" t="str">
        <f ca="1">IF(AJ99&lt;&gt;0,MAX($E$4:AE98)+1,"")</f>
        <v/>
      </c>
      <c r="AF99" s="109">
        <f t="shared" ca="1" si="64"/>
        <v>0</v>
      </c>
      <c r="AG99" s="22">
        <f t="shared" ca="1" si="65"/>
        <v>0</v>
      </c>
      <c r="AH99" s="22">
        <f t="shared" ca="1" si="66"/>
        <v>0</v>
      </c>
      <c r="AI99" s="349">
        <f t="shared" ca="1" si="67"/>
        <v>0</v>
      </c>
      <c r="AJ99" s="375">
        <f t="shared" ca="1" si="46"/>
        <v>0</v>
      </c>
      <c r="AL99" s="421">
        <v>19925.849999999999</v>
      </c>
    </row>
    <row r="100" spans="1:39" ht="18.75" customHeight="1" thickBot="1">
      <c r="A100" s="20">
        <f ca="1">IF(F100&lt;&gt;0,MAX($A$4:A99)+1,"")</f>
        <v>52</v>
      </c>
      <c r="B100" s="109" t="str">
        <f t="shared" ca="1" si="47"/>
        <v>Поляков</v>
      </c>
      <c r="C100" s="22" t="str">
        <f t="shared" ca="1" si="48"/>
        <v>Артем</v>
      </c>
      <c r="D100" s="22" t="str">
        <f t="shared" ca="1" si="49"/>
        <v>Сергійович</v>
      </c>
      <c r="E100" s="349">
        <f t="shared" ca="1" si="50"/>
        <v>3389214677</v>
      </c>
      <c r="F100" s="537">
        <f t="shared" ca="1" si="51"/>
        <v>18925.5</v>
      </c>
      <c r="G100" s="20" t="str">
        <f ca="1">IF(L100&lt;&gt;0,MAX($G$4:G99)+1,"")</f>
        <v/>
      </c>
      <c r="H100" s="109" t="str">
        <f t="shared" ca="1" si="52"/>
        <v>Поляков</v>
      </c>
      <c r="I100" s="22" t="str">
        <f t="shared" ca="1" si="53"/>
        <v>Артем</v>
      </c>
      <c r="J100" s="22" t="str">
        <f t="shared" ca="1" si="54"/>
        <v>Сергійович</v>
      </c>
      <c r="K100" s="349">
        <f t="shared" ca="1" si="55"/>
        <v>3389214677</v>
      </c>
      <c r="L100" s="375">
        <f t="shared" ca="1" si="38"/>
        <v>0</v>
      </c>
      <c r="M100" s="20" t="str">
        <f ca="1">IF(R100&lt;&gt;0,MAX($M$4:M99)+1,"")</f>
        <v/>
      </c>
      <c r="N100" s="374" t="str">
        <f t="shared" ca="1" si="39"/>
        <v>Поляков А.С.</v>
      </c>
      <c r="O100" s="374" t="str">
        <f t="shared" ca="1" si="40"/>
        <v>Поляков</v>
      </c>
      <c r="P100" s="374" t="str">
        <f t="shared" ca="1" si="41"/>
        <v>Артем</v>
      </c>
      <c r="Q100" s="374" t="str">
        <f t="shared" ca="1" si="42"/>
        <v>Сергійович</v>
      </c>
      <c r="R100" s="375">
        <f t="shared" ca="1" si="43"/>
        <v>0</v>
      </c>
      <c r="S100" s="20" t="str">
        <f ca="1">IF(X100&lt;&gt;0,MAX($S$4:S99)+1,"")</f>
        <v/>
      </c>
      <c r="T100" s="109" t="str">
        <f t="shared" ca="1" si="56"/>
        <v>Поляков</v>
      </c>
      <c r="U100" s="22" t="str">
        <f t="shared" ca="1" si="57"/>
        <v>Артем</v>
      </c>
      <c r="V100" s="22" t="str">
        <f t="shared" ca="1" si="58"/>
        <v>Сергійович</v>
      </c>
      <c r="W100" s="349">
        <f t="shared" ca="1" si="59"/>
        <v>3389214677</v>
      </c>
      <c r="X100" s="375">
        <f t="shared" ca="1" si="44"/>
        <v>0</v>
      </c>
      <c r="Y100" s="20" t="str">
        <f ca="1">IF(AD100&lt;&gt;0,MAX(Y$4:$GY99)+1,"")</f>
        <v/>
      </c>
      <c r="Z100" s="109" t="str">
        <f t="shared" ca="1" si="60"/>
        <v>Поляков</v>
      </c>
      <c r="AA100" s="22" t="str">
        <f t="shared" ca="1" si="61"/>
        <v>Артем</v>
      </c>
      <c r="AB100" s="22" t="str">
        <f t="shared" ca="1" si="62"/>
        <v>Сергійович</v>
      </c>
      <c r="AC100" s="349">
        <f t="shared" ca="1" si="63"/>
        <v>3389214677</v>
      </c>
      <c r="AD100" s="375">
        <f t="shared" ca="1" si="45"/>
        <v>0</v>
      </c>
      <c r="AE100" s="20" t="str">
        <f ca="1">IF(AJ100&lt;&gt;0,MAX($E$4:AE99)+1,"")</f>
        <v/>
      </c>
      <c r="AF100" s="109" t="str">
        <f t="shared" ca="1" si="64"/>
        <v>Поляков</v>
      </c>
      <c r="AG100" s="22" t="str">
        <f t="shared" ca="1" si="65"/>
        <v>Артем</v>
      </c>
      <c r="AH100" s="22" t="str">
        <f t="shared" ca="1" si="66"/>
        <v>Сергійович</v>
      </c>
      <c r="AI100" s="349">
        <f t="shared" ca="1" si="67"/>
        <v>3389214677</v>
      </c>
      <c r="AJ100" s="375">
        <f t="shared" ca="1" si="46"/>
        <v>0</v>
      </c>
      <c r="AL100" s="421">
        <v>16824.2</v>
      </c>
      <c r="AM100" s="19">
        <f ca="1">F100-AL100</f>
        <v>2101.3000000000002</v>
      </c>
    </row>
    <row r="101" spans="1:39" ht="18.75" customHeight="1" thickBot="1">
      <c r="A101" s="20" t="str">
        <f ca="1">IF(F101&lt;&gt;0,MAX($A$4:A100)+1,"")</f>
        <v/>
      </c>
      <c r="B101" s="109" t="str">
        <f t="shared" ca="1" si="47"/>
        <v>Рудий</v>
      </c>
      <c r="C101" s="22" t="str">
        <f t="shared" ca="1" si="48"/>
        <v>Микола</v>
      </c>
      <c r="D101" s="22" t="str">
        <f t="shared" ca="1" si="49"/>
        <v>Олександрович</v>
      </c>
      <c r="E101" s="349">
        <f t="shared" ca="1" si="50"/>
        <v>3180524331</v>
      </c>
      <c r="F101" s="537">
        <f t="shared" ca="1" si="51"/>
        <v>0</v>
      </c>
      <c r="G101" s="20" t="str">
        <f ca="1">IF(L101&lt;&gt;0,MAX($G$4:G100)+1,"")</f>
        <v/>
      </c>
      <c r="H101" s="109" t="str">
        <f t="shared" ca="1" si="52"/>
        <v>Рудий</v>
      </c>
      <c r="I101" s="22" t="str">
        <f t="shared" ca="1" si="53"/>
        <v>Микола</v>
      </c>
      <c r="J101" s="22" t="str">
        <f t="shared" ca="1" si="54"/>
        <v>Олександрович</v>
      </c>
      <c r="K101" s="349">
        <f t="shared" ca="1" si="55"/>
        <v>3180524331</v>
      </c>
      <c r="L101" s="375">
        <f t="shared" ca="1" si="38"/>
        <v>0</v>
      </c>
      <c r="M101" s="20" t="str">
        <f ca="1">IF(R101&lt;&gt;0,MAX($M$4:M100)+1,"")</f>
        <v/>
      </c>
      <c r="N101" s="374" t="str">
        <f t="shared" ca="1" si="39"/>
        <v>Рудий М.О.</v>
      </c>
      <c r="O101" s="374" t="str">
        <f t="shared" ca="1" si="40"/>
        <v>Рудий</v>
      </c>
      <c r="P101" s="374" t="str">
        <f t="shared" ca="1" si="41"/>
        <v>Микола</v>
      </c>
      <c r="Q101" s="374" t="str">
        <f t="shared" ca="1" si="42"/>
        <v>Олександрович</v>
      </c>
      <c r="R101" s="375">
        <f t="shared" ca="1" si="43"/>
        <v>0</v>
      </c>
      <c r="S101" s="20" t="str">
        <f ca="1">IF(X101&lt;&gt;0,MAX($S$4:S100)+1,"")</f>
        <v/>
      </c>
      <c r="T101" s="109" t="str">
        <f t="shared" ca="1" si="56"/>
        <v>Рудий</v>
      </c>
      <c r="U101" s="22" t="str">
        <f t="shared" ca="1" si="57"/>
        <v>Микола</v>
      </c>
      <c r="V101" s="22" t="str">
        <f t="shared" ca="1" si="58"/>
        <v>Олександрович</v>
      </c>
      <c r="W101" s="349">
        <f t="shared" ca="1" si="59"/>
        <v>3180524331</v>
      </c>
      <c r="X101" s="375">
        <f t="shared" ca="1" si="44"/>
        <v>0</v>
      </c>
      <c r="Y101" s="20" t="str">
        <f ca="1">IF(AD101&lt;&gt;0,MAX(Y$4:$GY100)+1,"")</f>
        <v/>
      </c>
      <c r="Z101" s="109" t="str">
        <f t="shared" ca="1" si="60"/>
        <v>Рудий</v>
      </c>
      <c r="AA101" s="22" t="str">
        <f t="shared" ca="1" si="61"/>
        <v>Микола</v>
      </c>
      <c r="AB101" s="22" t="str">
        <f t="shared" ca="1" si="62"/>
        <v>Олександрович</v>
      </c>
      <c r="AC101" s="349">
        <f t="shared" ca="1" si="63"/>
        <v>3180524331</v>
      </c>
      <c r="AD101" s="375">
        <f t="shared" ca="1" si="45"/>
        <v>0</v>
      </c>
      <c r="AE101" s="20" t="str">
        <f ca="1">IF(AJ101&lt;&gt;0,MAX($E$4:AE100)+1,"")</f>
        <v/>
      </c>
      <c r="AF101" s="109" t="str">
        <f t="shared" ca="1" si="64"/>
        <v>Рудий</v>
      </c>
      <c r="AG101" s="22" t="str">
        <f t="shared" ca="1" si="65"/>
        <v>Микола</v>
      </c>
      <c r="AH101" s="22" t="str">
        <f t="shared" ca="1" si="66"/>
        <v>Олександрович</v>
      </c>
      <c r="AI101" s="349">
        <f t="shared" ca="1" si="67"/>
        <v>3180524331</v>
      </c>
      <c r="AJ101" s="375">
        <f t="shared" ca="1" si="46"/>
        <v>0</v>
      </c>
      <c r="AL101" s="421">
        <v>16345.57</v>
      </c>
    </row>
    <row r="102" spans="1:39" ht="18.75" customHeight="1" thickBot="1">
      <c r="A102" s="20" t="str">
        <f ca="1">IF(F102&lt;&gt;0,MAX($A$4:A101)+1,"")</f>
        <v/>
      </c>
      <c r="B102" s="109">
        <f t="shared" ca="1" si="47"/>
        <v>0</v>
      </c>
      <c r="C102" s="22">
        <f t="shared" ca="1" si="48"/>
        <v>0</v>
      </c>
      <c r="D102" s="22">
        <f t="shared" ca="1" si="49"/>
        <v>0</v>
      </c>
      <c r="E102" s="349">
        <f t="shared" ca="1" si="50"/>
        <v>0</v>
      </c>
      <c r="F102" s="537">
        <f t="shared" ca="1" si="51"/>
        <v>0</v>
      </c>
      <c r="G102" s="20" t="str">
        <f ca="1">IF(L102&lt;&gt;0,MAX($G$4:G101)+1,"")</f>
        <v/>
      </c>
      <c r="H102" s="109">
        <f t="shared" ca="1" si="52"/>
        <v>0</v>
      </c>
      <c r="I102" s="22">
        <f t="shared" ca="1" si="53"/>
        <v>0</v>
      </c>
      <c r="J102" s="22">
        <f t="shared" ca="1" si="54"/>
        <v>0</v>
      </c>
      <c r="K102" s="349">
        <f t="shared" ca="1" si="55"/>
        <v>0</v>
      </c>
      <c r="L102" s="375">
        <f t="shared" ca="1" si="38"/>
        <v>0</v>
      </c>
      <c r="M102" s="20" t="str">
        <f ca="1">IF(R102&lt;&gt;0,MAX($M$4:M101)+1,"")</f>
        <v/>
      </c>
      <c r="N102" s="374" t="str">
        <f t="shared" ca="1" si="39"/>
        <v>ВАКАНТ</v>
      </c>
      <c r="O102" s="374">
        <f t="shared" ca="1" si="40"/>
        <v>0</v>
      </c>
      <c r="P102" s="374">
        <f t="shared" ca="1" si="41"/>
        <v>0</v>
      </c>
      <c r="Q102" s="374">
        <f t="shared" ca="1" si="42"/>
        <v>0</v>
      </c>
      <c r="R102" s="375">
        <f t="shared" ca="1" si="43"/>
        <v>0</v>
      </c>
      <c r="S102" s="20" t="str">
        <f ca="1">IF(X102&lt;&gt;0,MAX($S$4:S101)+1,"")</f>
        <v/>
      </c>
      <c r="T102" s="109">
        <f t="shared" ca="1" si="56"/>
        <v>0</v>
      </c>
      <c r="U102" s="22">
        <f t="shared" ca="1" si="57"/>
        <v>0</v>
      </c>
      <c r="V102" s="22">
        <f t="shared" ca="1" si="58"/>
        <v>0</v>
      </c>
      <c r="W102" s="349">
        <f t="shared" ca="1" si="59"/>
        <v>0</v>
      </c>
      <c r="X102" s="375">
        <f t="shared" ca="1" si="44"/>
        <v>0</v>
      </c>
      <c r="Y102" s="20" t="str">
        <f ca="1">IF(AD102&lt;&gt;0,MAX(Y$4:$GY101)+1,"")</f>
        <v/>
      </c>
      <c r="Z102" s="109">
        <f t="shared" ca="1" si="60"/>
        <v>0</v>
      </c>
      <c r="AA102" s="22">
        <f t="shared" ca="1" si="61"/>
        <v>0</v>
      </c>
      <c r="AB102" s="22">
        <f t="shared" ca="1" si="62"/>
        <v>0</v>
      </c>
      <c r="AC102" s="349">
        <f t="shared" ca="1" si="63"/>
        <v>0</v>
      </c>
      <c r="AD102" s="375">
        <f t="shared" ca="1" si="45"/>
        <v>0</v>
      </c>
      <c r="AE102" s="20" t="str">
        <f ca="1">IF(AJ102&lt;&gt;0,MAX($E$4:AE101)+1,"")</f>
        <v/>
      </c>
      <c r="AF102" s="109">
        <f t="shared" ca="1" si="64"/>
        <v>0</v>
      </c>
      <c r="AG102" s="22">
        <f t="shared" ca="1" si="65"/>
        <v>0</v>
      </c>
      <c r="AH102" s="22">
        <f t="shared" ca="1" si="66"/>
        <v>0</v>
      </c>
      <c r="AI102" s="349">
        <f t="shared" ca="1" si="67"/>
        <v>0</v>
      </c>
      <c r="AJ102" s="375">
        <f t="shared" ca="1" si="46"/>
        <v>0</v>
      </c>
      <c r="AL102" s="421">
        <v>19140.990000000002</v>
      </c>
    </row>
    <row r="103" spans="1:39" ht="18.75" customHeight="1" thickBot="1">
      <c r="A103" s="20" t="str">
        <f ca="1">IF(F103&lt;&gt;0,MAX($A$4:A102)+1,"")</f>
        <v/>
      </c>
      <c r="B103" s="109">
        <f t="shared" ca="1" si="47"/>
        <v>0</v>
      </c>
      <c r="C103" s="22">
        <f t="shared" ca="1" si="48"/>
        <v>0</v>
      </c>
      <c r="D103" s="22">
        <f t="shared" ca="1" si="49"/>
        <v>0</v>
      </c>
      <c r="E103" s="349">
        <f t="shared" ca="1" si="50"/>
        <v>0</v>
      </c>
      <c r="F103" s="537">
        <f t="shared" ca="1" si="51"/>
        <v>0</v>
      </c>
      <c r="G103" s="20" t="str">
        <f ca="1">IF(L103&lt;&gt;0,MAX($G$4:G102)+1,"")</f>
        <v/>
      </c>
      <c r="H103" s="109">
        <f t="shared" ca="1" si="52"/>
        <v>0</v>
      </c>
      <c r="I103" s="22">
        <f t="shared" ca="1" si="53"/>
        <v>0</v>
      </c>
      <c r="J103" s="22">
        <f t="shared" ca="1" si="54"/>
        <v>0</v>
      </c>
      <c r="K103" s="349">
        <f t="shared" ca="1" si="55"/>
        <v>0</v>
      </c>
      <c r="L103" s="375">
        <f t="shared" ca="1" si="38"/>
        <v>0</v>
      </c>
      <c r="M103" s="20" t="str">
        <f ca="1">IF(R103&lt;&gt;0,MAX($M$4:M102)+1,"")</f>
        <v/>
      </c>
      <c r="N103" s="374" t="str">
        <f t="shared" ca="1" si="39"/>
        <v>ВАКАНТ</v>
      </c>
      <c r="O103" s="374">
        <f t="shared" ca="1" si="40"/>
        <v>0</v>
      </c>
      <c r="P103" s="374">
        <f t="shared" ca="1" si="41"/>
        <v>0</v>
      </c>
      <c r="Q103" s="374">
        <f t="shared" ca="1" si="42"/>
        <v>0</v>
      </c>
      <c r="R103" s="375">
        <f t="shared" ca="1" si="43"/>
        <v>0</v>
      </c>
      <c r="S103" s="20" t="str">
        <f ca="1">IF(X103&lt;&gt;0,MAX($S$4:S102)+1,"")</f>
        <v/>
      </c>
      <c r="T103" s="109">
        <f t="shared" ca="1" si="56"/>
        <v>0</v>
      </c>
      <c r="U103" s="22">
        <f t="shared" ca="1" si="57"/>
        <v>0</v>
      </c>
      <c r="V103" s="22">
        <f t="shared" ca="1" si="58"/>
        <v>0</v>
      </c>
      <c r="W103" s="349">
        <f t="shared" ca="1" si="59"/>
        <v>0</v>
      </c>
      <c r="X103" s="375">
        <f t="shared" ca="1" si="44"/>
        <v>0</v>
      </c>
      <c r="Y103" s="20" t="str">
        <f ca="1">IF(AD103&lt;&gt;0,MAX(Y$4:$GY102)+1,"")</f>
        <v/>
      </c>
      <c r="Z103" s="109">
        <f t="shared" ca="1" si="60"/>
        <v>0</v>
      </c>
      <c r="AA103" s="22">
        <f t="shared" ca="1" si="61"/>
        <v>0</v>
      </c>
      <c r="AB103" s="22">
        <f t="shared" ca="1" si="62"/>
        <v>0</v>
      </c>
      <c r="AC103" s="349">
        <f t="shared" ca="1" si="63"/>
        <v>0</v>
      </c>
      <c r="AD103" s="375">
        <f t="shared" ca="1" si="45"/>
        <v>0</v>
      </c>
      <c r="AE103" s="20" t="str">
        <f ca="1">IF(AJ103&lt;&gt;0,MAX($E$4:AE102)+1,"")</f>
        <v/>
      </c>
      <c r="AF103" s="109">
        <f t="shared" ca="1" si="64"/>
        <v>0</v>
      </c>
      <c r="AG103" s="22">
        <f t="shared" ca="1" si="65"/>
        <v>0</v>
      </c>
      <c r="AH103" s="22">
        <f t="shared" ca="1" si="66"/>
        <v>0</v>
      </c>
      <c r="AI103" s="349">
        <f t="shared" ca="1" si="67"/>
        <v>0</v>
      </c>
      <c r="AJ103" s="375">
        <f t="shared" ca="1" si="46"/>
        <v>0</v>
      </c>
      <c r="AL103" s="421">
        <v>16212.45</v>
      </c>
    </row>
    <row r="104" spans="1:39" ht="18.75" customHeight="1" thickBot="1">
      <c r="A104" s="20">
        <f ca="1">IF(F104&lt;&gt;0,MAX($A$4:A103)+1,"")</f>
        <v>53</v>
      </c>
      <c r="B104" s="109" t="str">
        <f t="shared" ca="1" si="47"/>
        <v>Лановенко</v>
      </c>
      <c r="C104" s="22" t="str">
        <f t="shared" ca="1" si="48"/>
        <v>Олександр</v>
      </c>
      <c r="D104" s="22" t="str">
        <f t="shared" ca="1" si="49"/>
        <v>Анатолійович</v>
      </c>
      <c r="E104" s="349">
        <f t="shared" ca="1" si="50"/>
        <v>2853209918</v>
      </c>
      <c r="F104" s="537">
        <f t="shared" ca="1" si="51"/>
        <v>13820.11</v>
      </c>
      <c r="G104" s="20" t="str">
        <f ca="1">IF(L104&lt;&gt;0,MAX($G$4:G103)+1,"")</f>
        <v/>
      </c>
      <c r="H104" s="109" t="str">
        <f t="shared" ca="1" si="52"/>
        <v>Лановенко</v>
      </c>
      <c r="I104" s="22" t="str">
        <f t="shared" ca="1" si="53"/>
        <v>Олександр</v>
      </c>
      <c r="J104" s="22" t="str">
        <f t="shared" ca="1" si="54"/>
        <v>Анатолійович</v>
      </c>
      <c r="K104" s="349">
        <f t="shared" ca="1" si="55"/>
        <v>2853209918</v>
      </c>
      <c r="L104" s="375">
        <f t="shared" ca="1" si="38"/>
        <v>0</v>
      </c>
      <c r="M104" s="20" t="str">
        <f ca="1">IF(R104&lt;&gt;0,MAX($M$4:M103)+1,"")</f>
        <v/>
      </c>
      <c r="N104" s="374" t="str">
        <f t="shared" ca="1" si="39"/>
        <v>Лановенко О.А.</v>
      </c>
      <c r="O104" s="374" t="str">
        <f t="shared" ca="1" si="40"/>
        <v>Лановенко</v>
      </c>
      <c r="P104" s="374" t="str">
        <f t="shared" ca="1" si="41"/>
        <v>Олександр</v>
      </c>
      <c r="Q104" s="374" t="str">
        <f t="shared" ca="1" si="42"/>
        <v>Анатолійович</v>
      </c>
      <c r="R104" s="375">
        <f t="shared" ca="1" si="43"/>
        <v>0</v>
      </c>
      <c r="S104" s="20" t="str">
        <f ca="1">IF(X104&lt;&gt;0,MAX($S$4:S103)+1,"")</f>
        <v/>
      </c>
      <c r="T104" s="109" t="str">
        <f t="shared" ca="1" si="56"/>
        <v>Лановенко</v>
      </c>
      <c r="U104" s="22" t="str">
        <f t="shared" ca="1" si="57"/>
        <v>Олександр</v>
      </c>
      <c r="V104" s="22" t="str">
        <f t="shared" ca="1" si="58"/>
        <v>Анатолійович</v>
      </c>
      <c r="W104" s="349">
        <f t="shared" ca="1" si="59"/>
        <v>2853209918</v>
      </c>
      <c r="X104" s="375">
        <f t="shared" ca="1" si="44"/>
        <v>0</v>
      </c>
      <c r="Y104" s="20" t="str">
        <f ca="1">IF(AD104&lt;&gt;0,MAX(Y$4:$GY103)+1,"")</f>
        <v/>
      </c>
      <c r="Z104" s="109" t="str">
        <f t="shared" ca="1" si="60"/>
        <v>Лановенко</v>
      </c>
      <c r="AA104" s="22" t="str">
        <f t="shared" ca="1" si="61"/>
        <v>Олександр</v>
      </c>
      <c r="AB104" s="22" t="str">
        <f t="shared" ca="1" si="62"/>
        <v>Анатолійович</v>
      </c>
      <c r="AC104" s="349">
        <f t="shared" ca="1" si="63"/>
        <v>2853209918</v>
      </c>
      <c r="AD104" s="375">
        <f t="shared" ca="1" si="45"/>
        <v>0</v>
      </c>
      <c r="AE104" s="20" t="str">
        <f ca="1">IF(AJ104&lt;&gt;0,MAX($E$4:AE103)+1,"")</f>
        <v/>
      </c>
      <c r="AF104" s="109" t="str">
        <f t="shared" ca="1" si="64"/>
        <v>Лановенко</v>
      </c>
      <c r="AG104" s="22" t="str">
        <f t="shared" ca="1" si="65"/>
        <v>Олександр</v>
      </c>
      <c r="AH104" s="22" t="str">
        <f t="shared" ca="1" si="66"/>
        <v>Анатолійович</v>
      </c>
      <c r="AI104" s="349">
        <f t="shared" ca="1" si="67"/>
        <v>2853209918</v>
      </c>
      <c r="AJ104" s="375">
        <f t="shared" ca="1" si="46"/>
        <v>0</v>
      </c>
      <c r="AL104" s="421">
        <v>14605.15</v>
      </c>
      <c r="AM104" s="19">
        <f t="shared" ref="AM104:AM107" ca="1" si="73">F104-AL104</f>
        <v>-785.04</v>
      </c>
    </row>
    <row r="105" spans="1:39" ht="18.75" customHeight="1" thickBot="1">
      <c r="A105" s="20">
        <f ca="1">IF(F105&lt;&gt;0,MAX($A$4:A104)+1,"")</f>
        <v>54</v>
      </c>
      <c r="B105" s="109" t="str">
        <f t="shared" ca="1" si="47"/>
        <v>Таранюк</v>
      </c>
      <c r="C105" s="22" t="str">
        <f t="shared" ca="1" si="48"/>
        <v>Олександр</v>
      </c>
      <c r="D105" s="22" t="str">
        <f t="shared" ca="1" si="49"/>
        <v>Валентинович</v>
      </c>
      <c r="E105" s="349">
        <f t="shared" ca="1" si="50"/>
        <v>3514910751</v>
      </c>
      <c r="F105" s="537">
        <f t="shared" ca="1" si="51"/>
        <v>19976.64</v>
      </c>
      <c r="G105" s="20" t="str">
        <f ca="1">IF(L105&lt;&gt;0,MAX($G$4:G104)+1,"")</f>
        <v/>
      </c>
      <c r="H105" s="109" t="str">
        <f t="shared" ca="1" si="52"/>
        <v>Таранюк</v>
      </c>
      <c r="I105" s="22" t="str">
        <f t="shared" ca="1" si="53"/>
        <v>Олександр</v>
      </c>
      <c r="J105" s="22" t="str">
        <f t="shared" ca="1" si="54"/>
        <v>Валентинович</v>
      </c>
      <c r="K105" s="349">
        <f t="shared" ca="1" si="55"/>
        <v>3514910751</v>
      </c>
      <c r="L105" s="375">
        <f t="shared" ca="1" si="38"/>
        <v>0</v>
      </c>
      <c r="M105" s="20" t="str">
        <f ca="1">IF(R105&lt;&gt;0,MAX($M$4:M104)+1,"")</f>
        <v/>
      </c>
      <c r="N105" s="374" t="str">
        <f t="shared" ca="1" si="39"/>
        <v>Таранюк О.В.</v>
      </c>
      <c r="O105" s="374" t="str">
        <f t="shared" ca="1" si="40"/>
        <v>Таранюк</v>
      </c>
      <c r="P105" s="374" t="str">
        <f t="shared" ca="1" si="41"/>
        <v>Олександр</v>
      </c>
      <c r="Q105" s="374" t="str">
        <f t="shared" ca="1" si="42"/>
        <v>Валентинович</v>
      </c>
      <c r="R105" s="375">
        <f t="shared" ca="1" si="43"/>
        <v>0</v>
      </c>
      <c r="S105" s="20" t="str">
        <f ca="1">IF(X105&lt;&gt;0,MAX($S$4:S104)+1,"")</f>
        <v/>
      </c>
      <c r="T105" s="109" t="str">
        <f t="shared" ca="1" si="56"/>
        <v>Таранюк</v>
      </c>
      <c r="U105" s="22" t="str">
        <f t="shared" ca="1" si="57"/>
        <v>Олександр</v>
      </c>
      <c r="V105" s="22" t="str">
        <f t="shared" ca="1" si="58"/>
        <v>Валентинович</v>
      </c>
      <c r="W105" s="349">
        <f t="shared" ca="1" si="59"/>
        <v>3514910751</v>
      </c>
      <c r="X105" s="375">
        <f t="shared" ca="1" si="44"/>
        <v>0</v>
      </c>
      <c r="Y105" s="20" t="str">
        <f ca="1">IF(AD105&lt;&gt;0,MAX(Y$4:$GY104)+1,"")</f>
        <v/>
      </c>
      <c r="Z105" s="109" t="str">
        <f t="shared" ca="1" si="60"/>
        <v>Таранюк</v>
      </c>
      <c r="AA105" s="22" t="str">
        <f t="shared" ca="1" si="61"/>
        <v>Олександр</v>
      </c>
      <c r="AB105" s="22" t="str">
        <f t="shared" ca="1" si="62"/>
        <v>Валентинович</v>
      </c>
      <c r="AC105" s="349">
        <f t="shared" ca="1" si="63"/>
        <v>3514910751</v>
      </c>
      <c r="AD105" s="375">
        <f t="shared" ca="1" si="45"/>
        <v>0</v>
      </c>
      <c r="AE105" s="20" t="str">
        <f ca="1">IF(AJ105&lt;&gt;0,MAX($E$4:AE104)+1,"")</f>
        <v/>
      </c>
      <c r="AF105" s="109" t="str">
        <f t="shared" ca="1" si="64"/>
        <v>Таранюк</v>
      </c>
      <c r="AG105" s="22" t="str">
        <f t="shared" ca="1" si="65"/>
        <v>Олександр</v>
      </c>
      <c r="AH105" s="22" t="str">
        <f t="shared" ca="1" si="66"/>
        <v>Валентинович</v>
      </c>
      <c r="AI105" s="349">
        <f t="shared" ca="1" si="67"/>
        <v>3514910751</v>
      </c>
      <c r="AJ105" s="375">
        <f t="shared" ca="1" si="46"/>
        <v>0</v>
      </c>
      <c r="AL105" s="421">
        <v>17209.95</v>
      </c>
      <c r="AM105" s="19">
        <f t="shared" ca="1" si="73"/>
        <v>2766.69</v>
      </c>
    </row>
    <row r="106" spans="1:39" ht="18.75" customHeight="1" thickBot="1">
      <c r="A106" s="20">
        <f ca="1">IF(F106&lt;&gt;0,MAX($A$4:A105)+1,"")</f>
        <v>55</v>
      </c>
      <c r="B106" s="109" t="str">
        <f t="shared" ca="1" si="47"/>
        <v>Шевчук</v>
      </c>
      <c r="C106" s="22" t="str">
        <f t="shared" ca="1" si="48"/>
        <v>Олег</v>
      </c>
      <c r="D106" s="22" t="str">
        <f t="shared" ca="1" si="49"/>
        <v>Григорович</v>
      </c>
      <c r="E106" s="349">
        <f t="shared" ca="1" si="50"/>
        <v>2573814334</v>
      </c>
      <c r="F106" s="537">
        <f t="shared" ca="1" si="51"/>
        <v>17810.91</v>
      </c>
      <c r="G106" s="20" t="str">
        <f ca="1">IF(L106&lt;&gt;0,MAX($G$4:G105)+1,"")</f>
        <v/>
      </c>
      <c r="H106" s="109" t="str">
        <f t="shared" ca="1" si="52"/>
        <v>Шевчук</v>
      </c>
      <c r="I106" s="22" t="str">
        <f t="shared" ca="1" si="53"/>
        <v>Олег</v>
      </c>
      <c r="J106" s="22" t="str">
        <f t="shared" ca="1" si="54"/>
        <v>Григорович</v>
      </c>
      <c r="K106" s="349">
        <f t="shared" ca="1" si="55"/>
        <v>2573814334</v>
      </c>
      <c r="L106" s="375">
        <f t="shared" ca="1" si="38"/>
        <v>0</v>
      </c>
      <c r="M106" s="20" t="str">
        <f ca="1">IF(R106&lt;&gt;0,MAX($M$4:M105)+1,"")</f>
        <v/>
      </c>
      <c r="N106" s="374" t="str">
        <f t="shared" ca="1" si="39"/>
        <v>Шевчук О.Г.</v>
      </c>
      <c r="O106" s="374" t="str">
        <f t="shared" ca="1" si="40"/>
        <v>Шевчук</v>
      </c>
      <c r="P106" s="374" t="str">
        <f t="shared" ca="1" si="41"/>
        <v>Олег</v>
      </c>
      <c r="Q106" s="374" t="str">
        <f t="shared" ca="1" si="42"/>
        <v>Григорович</v>
      </c>
      <c r="R106" s="375">
        <f t="shared" ca="1" si="43"/>
        <v>0</v>
      </c>
      <c r="S106" s="20" t="str">
        <f ca="1">IF(X106&lt;&gt;0,MAX($S$4:S105)+1,"")</f>
        <v/>
      </c>
      <c r="T106" s="109" t="str">
        <f t="shared" ca="1" si="56"/>
        <v>Шевчук</v>
      </c>
      <c r="U106" s="22" t="str">
        <f t="shared" ca="1" si="57"/>
        <v>Олег</v>
      </c>
      <c r="V106" s="22" t="str">
        <f t="shared" ca="1" si="58"/>
        <v>Григорович</v>
      </c>
      <c r="W106" s="349">
        <f t="shared" ca="1" si="59"/>
        <v>2573814334</v>
      </c>
      <c r="X106" s="375">
        <f t="shared" ca="1" si="44"/>
        <v>0</v>
      </c>
      <c r="Y106" s="20" t="str">
        <f ca="1">IF(AD106&lt;&gt;0,MAX(Y$4:$GY105)+1,"")</f>
        <v/>
      </c>
      <c r="Z106" s="109" t="str">
        <f t="shared" ca="1" si="60"/>
        <v>Шевчук</v>
      </c>
      <c r="AA106" s="22" t="str">
        <f t="shared" ca="1" si="61"/>
        <v>Олег</v>
      </c>
      <c r="AB106" s="22" t="str">
        <f t="shared" ca="1" si="62"/>
        <v>Григорович</v>
      </c>
      <c r="AC106" s="349">
        <f t="shared" ca="1" si="63"/>
        <v>2573814334</v>
      </c>
      <c r="AD106" s="375">
        <f t="shared" ca="1" si="45"/>
        <v>0</v>
      </c>
      <c r="AE106" s="20" t="str">
        <f ca="1">IF(AJ106&lt;&gt;0,MAX($E$4:AE105)+1,"")</f>
        <v/>
      </c>
      <c r="AF106" s="109" t="str">
        <f t="shared" ca="1" si="64"/>
        <v>Шевчук</v>
      </c>
      <c r="AG106" s="22" t="str">
        <f t="shared" ca="1" si="65"/>
        <v>Олег</v>
      </c>
      <c r="AH106" s="22" t="str">
        <f t="shared" ca="1" si="66"/>
        <v>Григорович</v>
      </c>
      <c r="AI106" s="349">
        <f t="shared" ca="1" si="67"/>
        <v>2573814334</v>
      </c>
      <c r="AJ106" s="375">
        <f t="shared" ca="1" si="46"/>
        <v>0</v>
      </c>
      <c r="AL106" s="421">
        <v>16460.310000000001</v>
      </c>
      <c r="AM106" s="19">
        <f t="shared" ca="1" si="73"/>
        <v>1350.6</v>
      </c>
    </row>
    <row r="107" spans="1:39" ht="18.75" customHeight="1" thickBot="1">
      <c r="A107" s="20">
        <f ca="1">IF(F107&lt;&gt;0,MAX($A$4:A106)+1,"")</f>
        <v>56</v>
      </c>
      <c r="B107" s="109" t="str">
        <f t="shared" ca="1" si="47"/>
        <v>Баганін</v>
      </c>
      <c r="C107" s="22" t="str">
        <f t="shared" ca="1" si="48"/>
        <v>Дмитрій</v>
      </c>
      <c r="D107" s="22" t="str">
        <f t="shared" ca="1" si="49"/>
        <v>Олександрович</v>
      </c>
      <c r="E107" s="349">
        <f t="shared" ca="1" si="50"/>
        <v>3681601514</v>
      </c>
      <c r="F107" s="537">
        <f t="shared" ca="1" si="51"/>
        <v>16912.150000000001</v>
      </c>
      <c r="G107" s="20" t="str">
        <f ca="1">IF(L107&lt;&gt;0,MAX($G$4:G106)+1,"")</f>
        <v/>
      </c>
      <c r="H107" s="109" t="str">
        <f t="shared" ca="1" si="52"/>
        <v>Баганін</v>
      </c>
      <c r="I107" s="22" t="str">
        <f t="shared" ca="1" si="53"/>
        <v>Дмитрій</v>
      </c>
      <c r="J107" s="22" t="str">
        <f t="shared" ca="1" si="54"/>
        <v>Олександрович</v>
      </c>
      <c r="K107" s="349">
        <f t="shared" ca="1" si="55"/>
        <v>3681601514</v>
      </c>
      <c r="L107" s="375">
        <f t="shared" ca="1" si="38"/>
        <v>0</v>
      </c>
      <c r="M107" s="20" t="str">
        <f ca="1">IF(R107&lt;&gt;0,MAX($M$4:M106)+1,"")</f>
        <v/>
      </c>
      <c r="N107" s="374" t="str">
        <f t="shared" ca="1" si="39"/>
        <v>Баганін Д.О.</v>
      </c>
      <c r="O107" s="374" t="str">
        <f t="shared" ca="1" si="40"/>
        <v>Баганін</v>
      </c>
      <c r="P107" s="374" t="str">
        <f t="shared" ca="1" si="41"/>
        <v>Дмитрій</v>
      </c>
      <c r="Q107" s="374" t="str">
        <f t="shared" ca="1" si="42"/>
        <v>Олександрович</v>
      </c>
      <c r="R107" s="375">
        <f t="shared" ca="1" si="43"/>
        <v>0</v>
      </c>
      <c r="S107" s="20" t="str">
        <f ca="1">IF(X107&lt;&gt;0,MAX($S$4:S106)+1,"")</f>
        <v/>
      </c>
      <c r="T107" s="109" t="str">
        <f t="shared" ca="1" si="56"/>
        <v>Баганін</v>
      </c>
      <c r="U107" s="22" t="str">
        <f t="shared" ca="1" si="57"/>
        <v>Дмитрій</v>
      </c>
      <c r="V107" s="22" t="str">
        <f t="shared" ca="1" si="58"/>
        <v>Олександрович</v>
      </c>
      <c r="W107" s="349">
        <f t="shared" ca="1" si="59"/>
        <v>3681601514</v>
      </c>
      <c r="X107" s="375">
        <f t="shared" ca="1" si="44"/>
        <v>0</v>
      </c>
      <c r="Y107" s="20" t="str">
        <f ca="1">IF(AD107&lt;&gt;0,MAX(Y$4:$GY106)+1,"")</f>
        <v/>
      </c>
      <c r="Z107" s="109" t="str">
        <f t="shared" ca="1" si="60"/>
        <v>Баганін</v>
      </c>
      <c r="AA107" s="22" t="str">
        <f t="shared" ca="1" si="61"/>
        <v>Дмитрій</v>
      </c>
      <c r="AB107" s="22" t="str">
        <f t="shared" ca="1" si="62"/>
        <v>Олександрович</v>
      </c>
      <c r="AC107" s="349">
        <f t="shared" ca="1" si="63"/>
        <v>3681601514</v>
      </c>
      <c r="AD107" s="375">
        <f t="shared" ca="1" si="45"/>
        <v>0</v>
      </c>
      <c r="AE107" s="20" t="str">
        <f ca="1">IF(AJ107&lt;&gt;0,MAX($E$4:AE106)+1,"")</f>
        <v/>
      </c>
      <c r="AF107" s="109" t="str">
        <f t="shared" ca="1" si="64"/>
        <v>Баганін</v>
      </c>
      <c r="AG107" s="22" t="str">
        <f t="shared" ca="1" si="65"/>
        <v>Дмитрій</v>
      </c>
      <c r="AH107" s="22" t="str">
        <f t="shared" ca="1" si="66"/>
        <v>Олександрович</v>
      </c>
      <c r="AI107" s="349">
        <f t="shared" ca="1" si="67"/>
        <v>3681601514</v>
      </c>
      <c r="AJ107" s="375">
        <f t="shared" ca="1" si="46"/>
        <v>0</v>
      </c>
      <c r="AL107" s="421">
        <v>16212.45</v>
      </c>
      <c r="AM107" s="19">
        <f t="shared" ca="1" si="73"/>
        <v>699.7</v>
      </c>
    </row>
    <row r="108" spans="1:39" ht="18.75" customHeight="1" thickBot="1">
      <c r="A108" s="20" t="str">
        <f ca="1">IF(F108&lt;&gt;0,MAX($A$4:A107)+1,"")</f>
        <v/>
      </c>
      <c r="B108" s="109">
        <f t="shared" ca="1" si="47"/>
        <v>0</v>
      </c>
      <c r="C108" s="22">
        <f t="shared" ca="1" si="48"/>
        <v>0</v>
      </c>
      <c r="D108" s="22">
        <f t="shared" ca="1" si="49"/>
        <v>0</v>
      </c>
      <c r="E108" s="349">
        <f t="shared" ca="1" si="50"/>
        <v>0</v>
      </c>
      <c r="F108" s="537">
        <f t="shared" ca="1" si="51"/>
        <v>0</v>
      </c>
      <c r="G108" s="20" t="str">
        <f ca="1">IF(L108&lt;&gt;0,MAX($G$4:G107)+1,"")</f>
        <v/>
      </c>
      <c r="H108" s="109">
        <f t="shared" ca="1" si="52"/>
        <v>0</v>
      </c>
      <c r="I108" s="22">
        <f t="shared" ca="1" si="53"/>
        <v>0</v>
      </c>
      <c r="J108" s="22">
        <f t="shared" ca="1" si="54"/>
        <v>0</v>
      </c>
      <c r="K108" s="349">
        <f t="shared" ca="1" si="55"/>
        <v>0</v>
      </c>
      <c r="L108" s="375">
        <f t="shared" ca="1" si="38"/>
        <v>0</v>
      </c>
      <c r="M108" s="20" t="str">
        <f ca="1">IF(R108&lt;&gt;0,MAX($M$4:M107)+1,"")</f>
        <v/>
      </c>
      <c r="N108" s="374" t="str">
        <f t="shared" ca="1" si="39"/>
        <v>ВАКАНТ</v>
      </c>
      <c r="O108" s="374">
        <f t="shared" ca="1" si="40"/>
        <v>0</v>
      </c>
      <c r="P108" s="374">
        <f t="shared" ca="1" si="41"/>
        <v>0</v>
      </c>
      <c r="Q108" s="374">
        <f t="shared" ca="1" si="42"/>
        <v>0</v>
      </c>
      <c r="R108" s="375">
        <f t="shared" ca="1" si="43"/>
        <v>0</v>
      </c>
      <c r="S108" s="20" t="str">
        <f ca="1">IF(X108&lt;&gt;0,MAX($S$4:S107)+1,"")</f>
        <v/>
      </c>
      <c r="T108" s="109">
        <f t="shared" ca="1" si="56"/>
        <v>0</v>
      </c>
      <c r="U108" s="22">
        <f t="shared" ca="1" si="57"/>
        <v>0</v>
      </c>
      <c r="V108" s="22">
        <f t="shared" ca="1" si="58"/>
        <v>0</v>
      </c>
      <c r="W108" s="349">
        <f t="shared" ca="1" si="59"/>
        <v>0</v>
      </c>
      <c r="X108" s="375">
        <f t="shared" ca="1" si="44"/>
        <v>0</v>
      </c>
      <c r="Y108" s="20" t="str">
        <f ca="1">IF(AD108&lt;&gt;0,MAX(Y$4:$GY107)+1,"")</f>
        <v/>
      </c>
      <c r="Z108" s="109">
        <f t="shared" ca="1" si="60"/>
        <v>0</v>
      </c>
      <c r="AA108" s="22">
        <f t="shared" ca="1" si="61"/>
        <v>0</v>
      </c>
      <c r="AB108" s="22">
        <f t="shared" ca="1" si="62"/>
        <v>0</v>
      </c>
      <c r="AC108" s="349">
        <f t="shared" ca="1" si="63"/>
        <v>0</v>
      </c>
      <c r="AD108" s="375">
        <f t="shared" ca="1" si="45"/>
        <v>0</v>
      </c>
      <c r="AE108" s="20" t="str">
        <f ca="1">IF(AJ108&lt;&gt;0,MAX($E$4:AE107)+1,"")</f>
        <v/>
      </c>
      <c r="AF108" s="109">
        <f t="shared" ca="1" si="64"/>
        <v>0</v>
      </c>
      <c r="AG108" s="22">
        <f t="shared" ca="1" si="65"/>
        <v>0</v>
      </c>
      <c r="AH108" s="22">
        <f t="shared" ca="1" si="66"/>
        <v>0</v>
      </c>
      <c r="AI108" s="349">
        <f t="shared" ca="1" si="67"/>
        <v>0</v>
      </c>
      <c r="AJ108" s="375">
        <f t="shared" ca="1" si="46"/>
        <v>0</v>
      </c>
      <c r="AL108" s="421">
        <v>15325.17</v>
      </c>
    </row>
    <row r="109" spans="1:39" ht="18.75" customHeight="1" thickBot="1">
      <c r="A109" s="20" t="str">
        <f ca="1">IF(F109&lt;&gt;0,MAX($A$4:A108)+1,"")</f>
        <v/>
      </c>
      <c r="B109" s="109">
        <f t="shared" ca="1" si="47"/>
        <v>0</v>
      </c>
      <c r="C109" s="22">
        <f t="shared" ca="1" si="48"/>
        <v>0</v>
      </c>
      <c r="D109" s="22">
        <f t="shared" ca="1" si="49"/>
        <v>0</v>
      </c>
      <c r="E109" s="349">
        <f t="shared" ca="1" si="50"/>
        <v>0</v>
      </c>
      <c r="F109" s="537">
        <f t="shared" ca="1" si="51"/>
        <v>0</v>
      </c>
      <c r="G109" s="20" t="str">
        <f ca="1">IF(L109&lt;&gt;0,MAX($G$4:G108)+1,"")</f>
        <v/>
      </c>
      <c r="H109" s="109">
        <f t="shared" ca="1" si="52"/>
        <v>0</v>
      </c>
      <c r="I109" s="22">
        <f t="shared" ca="1" si="53"/>
        <v>0</v>
      </c>
      <c r="J109" s="22">
        <f t="shared" ca="1" si="54"/>
        <v>0</v>
      </c>
      <c r="K109" s="349">
        <f t="shared" ca="1" si="55"/>
        <v>0</v>
      </c>
      <c r="L109" s="375">
        <f t="shared" ca="1" si="38"/>
        <v>0</v>
      </c>
      <c r="M109" s="20" t="str">
        <f ca="1">IF(R109&lt;&gt;0,MAX($M$4:M108)+1,"")</f>
        <v/>
      </c>
      <c r="N109" s="374" t="str">
        <f t="shared" ca="1" si="39"/>
        <v>ВАКАНТ</v>
      </c>
      <c r="O109" s="374">
        <f t="shared" ca="1" si="40"/>
        <v>0</v>
      </c>
      <c r="P109" s="374">
        <f t="shared" ca="1" si="41"/>
        <v>0</v>
      </c>
      <c r="Q109" s="374">
        <f t="shared" ca="1" si="42"/>
        <v>0</v>
      </c>
      <c r="R109" s="375">
        <f t="shared" ca="1" si="43"/>
        <v>0</v>
      </c>
      <c r="S109" s="20" t="str">
        <f ca="1">IF(X109&lt;&gt;0,MAX($S$4:S108)+1,"")</f>
        <v/>
      </c>
      <c r="T109" s="109">
        <f t="shared" ca="1" si="56"/>
        <v>0</v>
      </c>
      <c r="U109" s="22">
        <f t="shared" ca="1" si="57"/>
        <v>0</v>
      </c>
      <c r="V109" s="22">
        <f t="shared" ca="1" si="58"/>
        <v>0</v>
      </c>
      <c r="W109" s="349">
        <f t="shared" ca="1" si="59"/>
        <v>0</v>
      </c>
      <c r="X109" s="375">
        <f t="shared" ca="1" si="44"/>
        <v>0</v>
      </c>
      <c r="Y109" s="20" t="str">
        <f ca="1">IF(AD109&lt;&gt;0,MAX(Y$4:$GY108)+1,"")</f>
        <v/>
      </c>
      <c r="Z109" s="109">
        <f t="shared" ca="1" si="60"/>
        <v>0</v>
      </c>
      <c r="AA109" s="22">
        <f t="shared" ca="1" si="61"/>
        <v>0</v>
      </c>
      <c r="AB109" s="22">
        <f t="shared" ca="1" si="62"/>
        <v>0</v>
      </c>
      <c r="AC109" s="349">
        <f t="shared" ca="1" si="63"/>
        <v>0</v>
      </c>
      <c r="AD109" s="375">
        <f t="shared" ca="1" si="45"/>
        <v>0</v>
      </c>
      <c r="AE109" s="20" t="str">
        <f ca="1">IF(AJ109&lt;&gt;0,MAX($E$4:AE108)+1,"")</f>
        <v/>
      </c>
      <c r="AF109" s="109">
        <f t="shared" ca="1" si="64"/>
        <v>0</v>
      </c>
      <c r="AG109" s="22">
        <f t="shared" ca="1" si="65"/>
        <v>0</v>
      </c>
      <c r="AH109" s="22">
        <f t="shared" ca="1" si="66"/>
        <v>0</v>
      </c>
      <c r="AI109" s="349">
        <f t="shared" ca="1" si="67"/>
        <v>0</v>
      </c>
      <c r="AJ109" s="375">
        <f t="shared" ca="1" si="46"/>
        <v>0</v>
      </c>
      <c r="AL109" s="421">
        <v>19976.64</v>
      </c>
    </row>
    <row r="110" spans="1:39" ht="18.75" customHeight="1" thickBot="1">
      <c r="A110" s="20">
        <f ca="1">IF(F110&lt;&gt;0,MAX($A$4:A109)+1,"")</f>
        <v>57</v>
      </c>
      <c r="B110" s="109" t="str">
        <f t="shared" ca="1" si="47"/>
        <v>Шевчук</v>
      </c>
      <c r="C110" s="22" t="str">
        <f t="shared" ca="1" si="48"/>
        <v>Станіслав</v>
      </c>
      <c r="D110" s="22" t="str">
        <f t="shared" ca="1" si="49"/>
        <v>Олександрович</v>
      </c>
      <c r="E110" s="349">
        <f t="shared" ca="1" si="50"/>
        <v>3485815797</v>
      </c>
      <c r="F110" s="537">
        <f t="shared" ca="1" si="51"/>
        <v>16912.150000000001</v>
      </c>
      <c r="G110" s="20" t="str">
        <f ca="1">IF(L110&lt;&gt;0,MAX($G$4:G109)+1,"")</f>
        <v/>
      </c>
      <c r="H110" s="109" t="str">
        <f t="shared" ca="1" si="52"/>
        <v>Шевчук</v>
      </c>
      <c r="I110" s="22" t="str">
        <f t="shared" ca="1" si="53"/>
        <v>Станіслав</v>
      </c>
      <c r="J110" s="22" t="str">
        <f t="shared" ca="1" si="54"/>
        <v>Олександрович</v>
      </c>
      <c r="K110" s="349">
        <f t="shared" ca="1" si="55"/>
        <v>3485815797</v>
      </c>
      <c r="L110" s="375">
        <f t="shared" ca="1" si="38"/>
        <v>0</v>
      </c>
      <c r="M110" s="20" t="str">
        <f ca="1">IF(R110&lt;&gt;0,MAX($M$4:M109)+1,"")</f>
        <v/>
      </c>
      <c r="N110" s="374" t="str">
        <f t="shared" ca="1" si="39"/>
        <v>Шевчук С.О.</v>
      </c>
      <c r="O110" s="374" t="str">
        <f t="shared" ca="1" si="40"/>
        <v>Шевчук</v>
      </c>
      <c r="P110" s="374" t="str">
        <f t="shared" ca="1" si="41"/>
        <v>Станіслав</v>
      </c>
      <c r="Q110" s="374" t="str">
        <f t="shared" ca="1" si="42"/>
        <v>Олександрович</v>
      </c>
      <c r="R110" s="375">
        <f t="shared" ca="1" si="43"/>
        <v>0</v>
      </c>
      <c r="S110" s="20" t="str">
        <f ca="1">IF(X110&lt;&gt;0,MAX($S$4:S109)+1,"")</f>
        <v/>
      </c>
      <c r="T110" s="109" t="str">
        <f t="shared" ca="1" si="56"/>
        <v>Шевчук</v>
      </c>
      <c r="U110" s="22" t="str">
        <f t="shared" ca="1" si="57"/>
        <v>Станіслав</v>
      </c>
      <c r="V110" s="22" t="str">
        <f t="shared" ca="1" si="58"/>
        <v>Олександрович</v>
      </c>
      <c r="W110" s="349">
        <f t="shared" ca="1" si="59"/>
        <v>3485815797</v>
      </c>
      <c r="X110" s="375">
        <f t="shared" ca="1" si="44"/>
        <v>0</v>
      </c>
      <c r="Y110" s="20" t="str">
        <f ca="1">IF(AD110&lt;&gt;0,MAX(Y$4:$GY109)+1,"")</f>
        <v/>
      </c>
      <c r="Z110" s="109" t="str">
        <f t="shared" ca="1" si="60"/>
        <v>Шевчук</v>
      </c>
      <c r="AA110" s="22" t="str">
        <f t="shared" ca="1" si="61"/>
        <v>Станіслав</v>
      </c>
      <c r="AB110" s="22" t="str">
        <f t="shared" ca="1" si="62"/>
        <v>Олександрович</v>
      </c>
      <c r="AC110" s="349">
        <f t="shared" ca="1" si="63"/>
        <v>3485815797</v>
      </c>
      <c r="AD110" s="375">
        <f t="shared" ca="1" si="45"/>
        <v>0</v>
      </c>
      <c r="AE110" s="20" t="str">
        <f ca="1">IF(AJ110&lt;&gt;0,MAX($E$4:AE109)+1,"")</f>
        <v/>
      </c>
      <c r="AF110" s="109" t="str">
        <f t="shared" ca="1" si="64"/>
        <v>Шевчук</v>
      </c>
      <c r="AG110" s="22" t="str">
        <f t="shared" ca="1" si="65"/>
        <v>Станіслав</v>
      </c>
      <c r="AH110" s="22" t="str">
        <f t="shared" ca="1" si="66"/>
        <v>Олександрович</v>
      </c>
      <c r="AI110" s="349">
        <f t="shared" ca="1" si="67"/>
        <v>3485815797</v>
      </c>
      <c r="AJ110" s="375">
        <f t="shared" ca="1" si="46"/>
        <v>0</v>
      </c>
      <c r="AL110" s="421">
        <v>16762.61</v>
      </c>
      <c r="AM110" s="19">
        <f ca="1">F110-AL110</f>
        <v>149.54</v>
      </c>
    </row>
    <row r="111" spans="1:39" ht="18.75" customHeight="1" thickBot="1">
      <c r="A111" s="20" t="str">
        <f ca="1">IF(F111&lt;&gt;0,MAX($A$4:A110)+1,"")</f>
        <v/>
      </c>
      <c r="B111" s="109">
        <f t="shared" ca="1" si="47"/>
        <v>0</v>
      </c>
      <c r="C111" s="22">
        <f t="shared" ca="1" si="48"/>
        <v>0</v>
      </c>
      <c r="D111" s="22">
        <f t="shared" ca="1" si="49"/>
        <v>0</v>
      </c>
      <c r="E111" s="349">
        <f t="shared" ca="1" si="50"/>
        <v>0</v>
      </c>
      <c r="F111" s="537">
        <f t="shared" ca="1" si="51"/>
        <v>0</v>
      </c>
      <c r="G111" s="20" t="str">
        <f ca="1">IF(L111&lt;&gt;0,MAX($G$4:G110)+1,"")</f>
        <v/>
      </c>
      <c r="H111" s="109">
        <f t="shared" ca="1" si="52"/>
        <v>0</v>
      </c>
      <c r="I111" s="22">
        <f t="shared" ca="1" si="53"/>
        <v>0</v>
      </c>
      <c r="J111" s="22">
        <f t="shared" ca="1" si="54"/>
        <v>0</v>
      </c>
      <c r="K111" s="349">
        <f t="shared" ca="1" si="55"/>
        <v>0</v>
      </c>
      <c r="L111" s="375">
        <f t="shared" ca="1" si="38"/>
        <v>0</v>
      </c>
      <c r="M111" s="20" t="str">
        <f ca="1">IF(R111&lt;&gt;0,MAX($M$4:M110)+1,"")</f>
        <v/>
      </c>
      <c r="N111" s="374" t="str">
        <f t="shared" ca="1" si="39"/>
        <v>ВАКАНТ</v>
      </c>
      <c r="O111" s="374">
        <f t="shared" ca="1" si="40"/>
        <v>0</v>
      </c>
      <c r="P111" s="374">
        <f t="shared" ca="1" si="41"/>
        <v>0</v>
      </c>
      <c r="Q111" s="374">
        <f t="shared" ca="1" si="42"/>
        <v>0</v>
      </c>
      <c r="R111" s="375">
        <f t="shared" ca="1" si="43"/>
        <v>0</v>
      </c>
      <c r="S111" s="20" t="str">
        <f ca="1">IF(X111&lt;&gt;0,MAX($S$4:S110)+1,"")</f>
        <v/>
      </c>
      <c r="T111" s="109">
        <f t="shared" ca="1" si="56"/>
        <v>0</v>
      </c>
      <c r="U111" s="22">
        <f t="shared" ca="1" si="57"/>
        <v>0</v>
      </c>
      <c r="V111" s="22">
        <f t="shared" ca="1" si="58"/>
        <v>0</v>
      </c>
      <c r="W111" s="349">
        <f t="shared" ca="1" si="59"/>
        <v>0</v>
      </c>
      <c r="X111" s="375">
        <f t="shared" ca="1" si="44"/>
        <v>0</v>
      </c>
      <c r="Y111" s="20" t="str">
        <f ca="1">IF(AD111&lt;&gt;0,MAX(Y$4:$GY110)+1,"")</f>
        <v/>
      </c>
      <c r="Z111" s="109">
        <f t="shared" ca="1" si="60"/>
        <v>0</v>
      </c>
      <c r="AA111" s="22">
        <f t="shared" ca="1" si="61"/>
        <v>0</v>
      </c>
      <c r="AB111" s="22">
        <f t="shared" ca="1" si="62"/>
        <v>0</v>
      </c>
      <c r="AC111" s="349">
        <f t="shared" ca="1" si="63"/>
        <v>0</v>
      </c>
      <c r="AD111" s="375">
        <f t="shared" ca="1" si="45"/>
        <v>0</v>
      </c>
      <c r="AE111" s="20" t="str">
        <f ca="1">IF(AJ111&lt;&gt;0,MAX($E$4:AE110)+1,"")</f>
        <v/>
      </c>
      <c r="AF111" s="109">
        <f t="shared" ca="1" si="64"/>
        <v>0</v>
      </c>
      <c r="AG111" s="22">
        <f t="shared" ca="1" si="65"/>
        <v>0</v>
      </c>
      <c r="AH111" s="22">
        <f t="shared" ca="1" si="66"/>
        <v>0</v>
      </c>
      <c r="AI111" s="349">
        <f t="shared" ca="1" si="67"/>
        <v>0</v>
      </c>
      <c r="AJ111" s="375">
        <f t="shared" ca="1" si="46"/>
        <v>0</v>
      </c>
      <c r="AL111" s="421">
        <v>16322.82</v>
      </c>
    </row>
    <row r="112" spans="1:39" ht="18.75" customHeight="1" thickBot="1">
      <c r="A112" s="20" t="str">
        <f ca="1">IF(F112&lt;&gt;0,MAX($A$4:A111)+1,"")</f>
        <v/>
      </c>
      <c r="B112" s="109">
        <f t="shared" ca="1" si="47"/>
        <v>0</v>
      </c>
      <c r="C112" s="22">
        <f t="shared" ca="1" si="48"/>
        <v>0</v>
      </c>
      <c r="D112" s="22">
        <f t="shared" ca="1" si="49"/>
        <v>0</v>
      </c>
      <c r="E112" s="349">
        <f t="shared" ca="1" si="50"/>
        <v>0</v>
      </c>
      <c r="F112" s="537">
        <f t="shared" ca="1" si="51"/>
        <v>0</v>
      </c>
      <c r="G112" s="20" t="str">
        <f ca="1">IF(L112&lt;&gt;0,MAX($G$4:G111)+1,"")</f>
        <v/>
      </c>
      <c r="H112" s="109">
        <f t="shared" ca="1" si="52"/>
        <v>0</v>
      </c>
      <c r="I112" s="22">
        <f t="shared" ca="1" si="53"/>
        <v>0</v>
      </c>
      <c r="J112" s="22">
        <f t="shared" ca="1" si="54"/>
        <v>0</v>
      </c>
      <c r="K112" s="349">
        <f t="shared" ca="1" si="55"/>
        <v>0</v>
      </c>
      <c r="L112" s="375">
        <f t="shared" ca="1" si="38"/>
        <v>0</v>
      </c>
      <c r="M112" s="20" t="str">
        <f ca="1">IF(R112&lt;&gt;0,MAX($M$4:M111)+1,"")</f>
        <v/>
      </c>
      <c r="N112" s="374" t="str">
        <f t="shared" ca="1" si="39"/>
        <v xml:space="preserve"> </v>
      </c>
      <c r="O112" s="374">
        <f t="shared" ca="1" si="40"/>
        <v>0</v>
      </c>
      <c r="P112" s="374">
        <f t="shared" ca="1" si="41"/>
        <v>0</v>
      </c>
      <c r="Q112" s="374">
        <f t="shared" ca="1" si="42"/>
        <v>0</v>
      </c>
      <c r="R112" s="375">
        <f t="shared" ca="1" si="43"/>
        <v>0</v>
      </c>
      <c r="S112" s="20" t="str">
        <f ca="1">IF(X112&lt;&gt;0,MAX($S$4:S111)+1,"")</f>
        <v/>
      </c>
      <c r="T112" s="109">
        <f t="shared" ca="1" si="56"/>
        <v>0</v>
      </c>
      <c r="U112" s="22">
        <f t="shared" ca="1" si="57"/>
        <v>0</v>
      </c>
      <c r="V112" s="22">
        <f t="shared" ca="1" si="58"/>
        <v>0</v>
      </c>
      <c r="W112" s="349">
        <f t="shared" ca="1" si="59"/>
        <v>0</v>
      </c>
      <c r="X112" s="375">
        <f t="shared" ca="1" si="44"/>
        <v>0</v>
      </c>
      <c r="Y112" s="20" t="str">
        <f ca="1">IF(AD112&lt;&gt;0,MAX(Y$4:$GY111)+1,"")</f>
        <v/>
      </c>
      <c r="Z112" s="109">
        <f t="shared" ca="1" si="60"/>
        <v>0</v>
      </c>
      <c r="AA112" s="22">
        <f t="shared" ca="1" si="61"/>
        <v>0</v>
      </c>
      <c r="AB112" s="22">
        <f t="shared" ca="1" si="62"/>
        <v>0</v>
      </c>
      <c r="AC112" s="349">
        <f t="shared" ca="1" si="63"/>
        <v>0</v>
      </c>
      <c r="AD112" s="375">
        <f t="shared" ca="1" si="45"/>
        <v>0</v>
      </c>
      <c r="AE112" s="20" t="str">
        <f ca="1">IF(AJ112&lt;&gt;0,MAX($E$4:AE111)+1,"")</f>
        <v/>
      </c>
      <c r="AF112" s="109">
        <f t="shared" ca="1" si="64"/>
        <v>0</v>
      </c>
      <c r="AG112" s="22">
        <f t="shared" ca="1" si="65"/>
        <v>0</v>
      </c>
      <c r="AH112" s="22">
        <f t="shared" ca="1" si="66"/>
        <v>0</v>
      </c>
      <c r="AI112" s="349">
        <f t="shared" ca="1" si="67"/>
        <v>0</v>
      </c>
      <c r="AJ112" s="375">
        <f t="shared" ca="1" si="46"/>
        <v>0</v>
      </c>
      <c r="AL112" s="421">
        <v>14674.19</v>
      </c>
    </row>
    <row r="113" spans="1:39" ht="18.75" customHeight="1" thickBot="1">
      <c r="A113" s="20" t="str">
        <f ca="1">IF(F113&lt;&gt;0,MAX($A$4:A112)+1,"")</f>
        <v/>
      </c>
      <c r="B113" s="109" t="str">
        <f t="shared" ca="1" si="47"/>
        <v>Чернишенко</v>
      </c>
      <c r="C113" s="22" t="str">
        <f t="shared" ca="1" si="48"/>
        <v>Євген</v>
      </c>
      <c r="D113" s="22" t="str">
        <f t="shared" ca="1" si="49"/>
        <v>Вікторович</v>
      </c>
      <c r="E113" s="349">
        <f t="shared" ca="1" si="50"/>
        <v>2792123772</v>
      </c>
      <c r="F113" s="537">
        <f t="shared" ca="1" si="51"/>
        <v>0</v>
      </c>
      <c r="G113" s="20" t="str">
        <f ca="1">IF(L113&lt;&gt;0,MAX($G$4:G112)+1,"")</f>
        <v/>
      </c>
      <c r="H113" s="109" t="str">
        <f t="shared" ca="1" si="52"/>
        <v>Чернишенко</v>
      </c>
      <c r="I113" s="22" t="str">
        <f t="shared" ca="1" si="53"/>
        <v>Євген</v>
      </c>
      <c r="J113" s="22" t="str">
        <f t="shared" ca="1" si="54"/>
        <v>Вікторович</v>
      </c>
      <c r="K113" s="349">
        <f t="shared" ca="1" si="55"/>
        <v>2792123772</v>
      </c>
      <c r="L113" s="375">
        <f t="shared" ca="1" si="38"/>
        <v>0</v>
      </c>
      <c r="M113" s="20" t="str">
        <f ca="1">IF(R113&lt;&gt;0,MAX($M$4:M112)+1,"")</f>
        <v/>
      </c>
      <c r="N113" s="374" t="str">
        <f t="shared" ca="1" si="39"/>
        <v>Чернишенко Є.В.</v>
      </c>
      <c r="O113" s="374" t="str">
        <f t="shared" ca="1" si="40"/>
        <v>Чернишенко</v>
      </c>
      <c r="P113" s="374" t="str">
        <f t="shared" ca="1" si="41"/>
        <v>Євген</v>
      </c>
      <c r="Q113" s="374" t="str">
        <f t="shared" ca="1" si="42"/>
        <v>Вікторович</v>
      </c>
      <c r="R113" s="375">
        <f t="shared" ca="1" si="43"/>
        <v>0</v>
      </c>
      <c r="S113" s="20" t="str">
        <f ca="1">IF(X113&lt;&gt;0,MAX($S$4:S112)+1,"")</f>
        <v/>
      </c>
      <c r="T113" s="109" t="str">
        <f t="shared" ca="1" si="56"/>
        <v>Чернишенко</v>
      </c>
      <c r="U113" s="22" t="str">
        <f t="shared" ca="1" si="57"/>
        <v>Євген</v>
      </c>
      <c r="V113" s="22" t="str">
        <f t="shared" ca="1" si="58"/>
        <v>Вікторович</v>
      </c>
      <c r="W113" s="349">
        <f t="shared" ca="1" si="59"/>
        <v>2792123772</v>
      </c>
      <c r="X113" s="375">
        <f t="shared" ca="1" si="44"/>
        <v>0</v>
      </c>
      <c r="Y113" s="20" t="str">
        <f ca="1">IF(AD113&lt;&gt;0,MAX(Y$4:$GY112)+1,"")</f>
        <v/>
      </c>
      <c r="Z113" s="109" t="str">
        <f t="shared" ca="1" si="60"/>
        <v>Чернишенко</v>
      </c>
      <c r="AA113" s="22" t="str">
        <f t="shared" ca="1" si="61"/>
        <v>Євген</v>
      </c>
      <c r="AB113" s="22" t="str">
        <f t="shared" ca="1" si="62"/>
        <v>Вікторович</v>
      </c>
      <c r="AC113" s="349">
        <f t="shared" ca="1" si="63"/>
        <v>2792123772</v>
      </c>
      <c r="AD113" s="375">
        <f t="shared" ca="1" si="45"/>
        <v>0</v>
      </c>
      <c r="AE113" s="20" t="str">
        <f ca="1">IF(AJ113&lt;&gt;0,MAX($E$4:AE112)+1,"")</f>
        <v/>
      </c>
      <c r="AF113" s="109" t="str">
        <f t="shared" ca="1" si="64"/>
        <v>Чернишенко</v>
      </c>
      <c r="AG113" s="22" t="str">
        <f t="shared" ca="1" si="65"/>
        <v>Євген</v>
      </c>
      <c r="AH113" s="22" t="str">
        <f t="shared" ca="1" si="66"/>
        <v>Вікторович</v>
      </c>
      <c r="AI113" s="349">
        <f t="shared" ca="1" si="67"/>
        <v>2792123772</v>
      </c>
      <c r="AJ113" s="375">
        <f t="shared" ca="1" si="46"/>
        <v>0</v>
      </c>
      <c r="AL113" s="421">
        <v>17196.32</v>
      </c>
    </row>
    <row r="114" spans="1:39" ht="18.75" customHeight="1" thickBot="1">
      <c r="A114" s="20" t="str">
        <f ca="1">IF(F114&lt;&gt;0,MAX($A$4:A113)+1,"")</f>
        <v/>
      </c>
      <c r="B114" s="109">
        <f t="shared" ca="1" si="47"/>
        <v>0</v>
      </c>
      <c r="C114" s="22">
        <f t="shared" ca="1" si="48"/>
        <v>0</v>
      </c>
      <c r="D114" s="22">
        <f t="shared" ca="1" si="49"/>
        <v>0</v>
      </c>
      <c r="E114" s="349">
        <f t="shared" ca="1" si="50"/>
        <v>0</v>
      </c>
      <c r="F114" s="537">
        <f t="shared" ca="1" si="51"/>
        <v>0</v>
      </c>
      <c r="G114" s="20" t="str">
        <f ca="1">IF(L114&lt;&gt;0,MAX($G$4:G113)+1,"")</f>
        <v/>
      </c>
      <c r="H114" s="109">
        <f t="shared" ca="1" si="52"/>
        <v>0</v>
      </c>
      <c r="I114" s="22">
        <f t="shared" ca="1" si="53"/>
        <v>0</v>
      </c>
      <c r="J114" s="22">
        <f t="shared" ca="1" si="54"/>
        <v>0</v>
      </c>
      <c r="K114" s="349">
        <f t="shared" ca="1" si="55"/>
        <v>0</v>
      </c>
      <c r="L114" s="375">
        <f t="shared" ca="1" si="38"/>
        <v>0</v>
      </c>
      <c r="M114" s="20" t="str">
        <f ca="1">IF(R114&lt;&gt;0,MAX($M$4:M113)+1,"")</f>
        <v/>
      </c>
      <c r="N114" s="374" t="str">
        <f t="shared" ca="1" si="39"/>
        <v>ВАКАНТ</v>
      </c>
      <c r="O114" s="374">
        <f t="shared" ca="1" si="40"/>
        <v>0</v>
      </c>
      <c r="P114" s="374">
        <f t="shared" ca="1" si="41"/>
        <v>0</v>
      </c>
      <c r="Q114" s="374">
        <f t="shared" ca="1" si="42"/>
        <v>0</v>
      </c>
      <c r="R114" s="375">
        <f t="shared" ca="1" si="43"/>
        <v>0</v>
      </c>
      <c r="S114" s="20" t="str">
        <f ca="1">IF(X114&lt;&gt;0,MAX($S$4:S113)+1,"")</f>
        <v/>
      </c>
      <c r="T114" s="109">
        <f t="shared" ca="1" si="56"/>
        <v>0</v>
      </c>
      <c r="U114" s="22">
        <f t="shared" ca="1" si="57"/>
        <v>0</v>
      </c>
      <c r="V114" s="22">
        <f t="shared" ca="1" si="58"/>
        <v>0</v>
      </c>
      <c r="W114" s="349">
        <f t="shared" ca="1" si="59"/>
        <v>0</v>
      </c>
      <c r="X114" s="375">
        <f t="shared" ca="1" si="44"/>
        <v>0</v>
      </c>
      <c r="Y114" s="20" t="str">
        <f ca="1">IF(AD114&lt;&gt;0,MAX(Y$4:$GY113)+1,"")</f>
        <v/>
      </c>
      <c r="Z114" s="109">
        <f t="shared" ca="1" si="60"/>
        <v>0</v>
      </c>
      <c r="AA114" s="22">
        <f t="shared" ca="1" si="61"/>
        <v>0</v>
      </c>
      <c r="AB114" s="22">
        <f t="shared" ca="1" si="62"/>
        <v>0</v>
      </c>
      <c r="AC114" s="349">
        <f t="shared" ca="1" si="63"/>
        <v>0</v>
      </c>
      <c r="AD114" s="375">
        <f t="shared" ca="1" si="45"/>
        <v>0</v>
      </c>
      <c r="AE114" s="20" t="str">
        <f ca="1">IF(AJ114&lt;&gt;0,MAX($E$4:AE113)+1,"")</f>
        <v/>
      </c>
      <c r="AF114" s="109">
        <f t="shared" ca="1" si="64"/>
        <v>0</v>
      </c>
      <c r="AG114" s="22">
        <f t="shared" ca="1" si="65"/>
        <v>0</v>
      </c>
      <c r="AH114" s="22">
        <f t="shared" ca="1" si="66"/>
        <v>0</v>
      </c>
      <c r="AI114" s="349">
        <f t="shared" ca="1" si="67"/>
        <v>0</v>
      </c>
      <c r="AJ114" s="375">
        <f t="shared" ca="1" si="46"/>
        <v>0</v>
      </c>
      <c r="AL114" s="421">
        <v>14262.03</v>
      </c>
    </row>
    <row r="115" spans="1:39" ht="18.75" customHeight="1" thickBot="1">
      <c r="A115" s="20">
        <f ca="1">IF(F115&lt;&gt;0,MAX($A$4:A114)+1,"")</f>
        <v>58</v>
      </c>
      <c r="B115" s="109" t="str">
        <f t="shared" ca="1" si="47"/>
        <v>Гаценко</v>
      </c>
      <c r="C115" s="22" t="str">
        <f t="shared" ca="1" si="48"/>
        <v>Іван</v>
      </c>
      <c r="D115" s="22" t="str">
        <f t="shared" ca="1" si="49"/>
        <v>Ярославович</v>
      </c>
      <c r="E115" s="349">
        <f t="shared" ca="1" si="50"/>
        <v>3561708139</v>
      </c>
      <c r="F115" s="537">
        <f t="shared" ca="1" si="51"/>
        <v>14674.19</v>
      </c>
      <c r="G115" s="20" t="str">
        <f ca="1">IF(L115&lt;&gt;0,MAX($G$4:G114)+1,"")</f>
        <v/>
      </c>
      <c r="H115" s="109" t="str">
        <f t="shared" ca="1" si="52"/>
        <v>Гаценко</v>
      </c>
      <c r="I115" s="22" t="str">
        <f t="shared" ca="1" si="53"/>
        <v>Іван</v>
      </c>
      <c r="J115" s="22" t="str">
        <f t="shared" ca="1" si="54"/>
        <v>Ярославович</v>
      </c>
      <c r="K115" s="349">
        <f t="shared" ca="1" si="55"/>
        <v>3561708139</v>
      </c>
      <c r="L115" s="375">
        <f t="shared" ca="1" si="38"/>
        <v>0</v>
      </c>
      <c r="M115" s="20" t="str">
        <f ca="1">IF(R115&lt;&gt;0,MAX($M$4:M114)+1,"")</f>
        <v/>
      </c>
      <c r="N115" s="374" t="str">
        <f t="shared" ca="1" si="39"/>
        <v>Гаценко І.Я.</v>
      </c>
      <c r="O115" s="374" t="str">
        <f t="shared" ca="1" si="40"/>
        <v>Гаценко</v>
      </c>
      <c r="P115" s="374" t="str">
        <f t="shared" ca="1" si="41"/>
        <v>Іван</v>
      </c>
      <c r="Q115" s="374" t="str">
        <f t="shared" ca="1" si="42"/>
        <v>Ярославович</v>
      </c>
      <c r="R115" s="375">
        <f t="shared" ca="1" si="43"/>
        <v>0</v>
      </c>
      <c r="S115" s="20" t="str">
        <f ca="1">IF(X115&lt;&gt;0,MAX($S$4:S114)+1,"")</f>
        <v/>
      </c>
      <c r="T115" s="109" t="str">
        <f t="shared" ca="1" si="56"/>
        <v>Гаценко</v>
      </c>
      <c r="U115" s="22" t="str">
        <f t="shared" ca="1" si="57"/>
        <v>Іван</v>
      </c>
      <c r="V115" s="22" t="str">
        <f t="shared" ca="1" si="58"/>
        <v>Ярославович</v>
      </c>
      <c r="W115" s="349">
        <f t="shared" ca="1" si="59"/>
        <v>3561708139</v>
      </c>
      <c r="X115" s="375">
        <f t="shared" ca="1" si="44"/>
        <v>0</v>
      </c>
      <c r="Y115" s="20" t="str">
        <f ca="1">IF(AD115&lt;&gt;0,MAX(Y$4:$GY114)+1,"")</f>
        <v/>
      </c>
      <c r="Z115" s="109" t="str">
        <f t="shared" ca="1" si="60"/>
        <v>Гаценко</v>
      </c>
      <c r="AA115" s="22" t="str">
        <f t="shared" ca="1" si="61"/>
        <v>Іван</v>
      </c>
      <c r="AB115" s="22" t="str">
        <f t="shared" ca="1" si="62"/>
        <v>Ярославович</v>
      </c>
      <c r="AC115" s="349">
        <f t="shared" ca="1" si="63"/>
        <v>3561708139</v>
      </c>
      <c r="AD115" s="375">
        <f t="shared" ca="1" si="45"/>
        <v>0</v>
      </c>
      <c r="AE115" s="20" t="str">
        <f ca="1">IF(AJ115&lt;&gt;0,MAX($E$4:AE114)+1,"")</f>
        <v/>
      </c>
      <c r="AF115" s="109" t="str">
        <f t="shared" ca="1" si="64"/>
        <v>Гаценко</v>
      </c>
      <c r="AG115" s="22" t="str">
        <f t="shared" ca="1" si="65"/>
        <v>Іван</v>
      </c>
      <c r="AH115" s="22" t="str">
        <f t="shared" ca="1" si="66"/>
        <v>Ярославович</v>
      </c>
      <c r="AI115" s="349">
        <f t="shared" ca="1" si="67"/>
        <v>3561708139</v>
      </c>
      <c r="AJ115" s="375">
        <f t="shared" ca="1" si="46"/>
        <v>0</v>
      </c>
      <c r="AL115" s="421">
        <v>15660.29</v>
      </c>
      <c r="AM115" s="19">
        <f ca="1">F115-AL115</f>
        <v>-986.1</v>
      </c>
    </row>
    <row r="116" spans="1:39" ht="18.75" customHeight="1" thickBot="1">
      <c r="A116" s="20" t="str">
        <f ca="1">IF(F116&lt;&gt;0,MAX($A$4:A115)+1,"")</f>
        <v/>
      </c>
      <c r="B116" s="109">
        <f t="shared" ca="1" si="47"/>
        <v>0</v>
      </c>
      <c r="C116" s="22">
        <f t="shared" ca="1" si="48"/>
        <v>0</v>
      </c>
      <c r="D116" s="22">
        <f t="shared" ca="1" si="49"/>
        <v>0</v>
      </c>
      <c r="E116" s="349">
        <f t="shared" ca="1" si="50"/>
        <v>0</v>
      </c>
      <c r="F116" s="537">
        <f t="shared" ca="1" si="51"/>
        <v>0</v>
      </c>
      <c r="G116" s="20" t="str">
        <f ca="1">IF(L116&lt;&gt;0,MAX($G$4:G115)+1,"")</f>
        <v/>
      </c>
      <c r="H116" s="109">
        <f t="shared" ca="1" si="52"/>
        <v>0</v>
      </c>
      <c r="I116" s="22">
        <f t="shared" ca="1" si="53"/>
        <v>0</v>
      </c>
      <c r="J116" s="22">
        <f t="shared" ca="1" si="54"/>
        <v>0</v>
      </c>
      <c r="K116" s="349">
        <f t="shared" ca="1" si="55"/>
        <v>0</v>
      </c>
      <c r="L116" s="375">
        <f t="shared" ca="1" si="38"/>
        <v>0</v>
      </c>
      <c r="M116" s="20" t="str">
        <f ca="1">IF(R116&lt;&gt;0,MAX($M$4:M115)+1,"")</f>
        <v/>
      </c>
      <c r="N116" s="374" t="str">
        <f t="shared" ca="1" si="39"/>
        <v xml:space="preserve"> </v>
      </c>
      <c r="O116" s="374">
        <f t="shared" ca="1" si="40"/>
        <v>0</v>
      </c>
      <c r="P116" s="374">
        <f t="shared" ca="1" si="41"/>
        <v>0</v>
      </c>
      <c r="Q116" s="374">
        <f t="shared" ca="1" si="42"/>
        <v>0</v>
      </c>
      <c r="R116" s="375">
        <f t="shared" ca="1" si="43"/>
        <v>0</v>
      </c>
      <c r="S116" s="20" t="str">
        <f ca="1">IF(X116&lt;&gt;0,MAX($S$4:S115)+1,"")</f>
        <v/>
      </c>
      <c r="T116" s="109">
        <f t="shared" ca="1" si="56"/>
        <v>0</v>
      </c>
      <c r="U116" s="22">
        <f t="shared" ca="1" si="57"/>
        <v>0</v>
      </c>
      <c r="V116" s="22">
        <f t="shared" ca="1" si="58"/>
        <v>0</v>
      </c>
      <c r="W116" s="349">
        <f t="shared" ca="1" si="59"/>
        <v>0</v>
      </c>
      <c r="X116" s="375">
        <f t="shared" ca="1" si="44"/>
        <v>0</v>
      </c>
      <c r="Y116" s="20" t="str">
        <f ca="1">IF(AD116&lt;&gt;0,MAX(Y$4:$GY115)+1,"")</f>
        <v/>
      </c>
      <c r="Z116" s="109">
        <f t="shared" ca="1" si="60"/>
        <v>0</v>
      </c>
      <c r="AA116" s="22">
        <f t="shared" ca="1" si="61"/>
        <v>0</v>
      </c>
      <c r="AB116" s="22">
        <f t="shared" ca="1" si="62"/>
        <v>0</v>
      </c>
      <c r="AC116" s="349">
        <f t="shared" ca="1" si="63"/>
        <v>0</v>
      </c>
      <c r="AD116" s="375">
        <f t="shared" ca="1" si="45"/>
        <v>0</v>
      </c>
      <c r="AE116" s="20" t="str">
        <f ca="1">IF(AJ116&lt;&gt;0,MAX($E$4:AE115)+1,"")</f>
        <v/>
      </c>
      <c r="AF116" s="109">
        <f t="shared" ca="1" si="64"/>
        <v>0</v>
      </c>
      <c r="AG116" s="22">
        <f t="shared" ca="1" si="65"/>
        <v>0</v>
      </c>
      <c r="AH116" s="22">
        <f t="shared" ca="1" si="66"/>
        <v>0</v>
      </c>
      <c r="AI116" s="349">
        <f t="shared" ca="1" si="67"/>
        <v>0</v>
      </c>
      <c r="AJ116" s="375">
        <f t="shared" ca="1" si="46"/>
        <v>0</v>
      </c>
      <c r="AL116" s="421">
        <v>13482.54</v>
      </c>
    </row>
    <row r="117" spans="1:39" ht="18.75" customHeight="1" thickBot="1">
      <c r="A117" s="20">
        <f ca="1">IF(F117&lt;&gt;0,MAX($A$4:A116)+1,"")</f>
        <v>59</v>
      </c>
      <c r="B117" s="109" t="str">
        <f t="shared" ca="1" si="47"/>
        <v>Буяр</v>
      </c>
      <c r="C117" s="22" t="str">
        <f t="shared" ca="1" si="48"/>
        <v>Роман</v>
      </c>
      <c r="D117" s="22" t="str">
        <f t="shared" ca="1" si="49"/>
        <v>Богданович</v>
      </c>
      <c r="E117" s="349">
        <f t="shared" ca="1" si="50"/>
        <v>3242720011</v>
      </c>
      <c r="F117" s="537">
        <f t="shared" ca="1" si="51"/>
        <v>19043.830000000002</v>
      </c>
      <c r="G117" s="20" t="str">
        <f ca="1">IF(L117&lt;&gt;0,MAX($G$4:G116)+1,"")</f>
        <v/>
      </c>
      <c r="H117" s="109" t="str">
        <f t="shared" ca="1" si="52"/>
        <v>Буяр</v>
      </c>
      <c r="I117" s="22" t="str">
        <f t="shared" ca="1" si="53"/>
        <v>Роман</v>
      </c>
      <c r="J117" s="22" t="str">
        <f t="shared" ca="1" si="54"/>
        <v>Богданович</v>
      </c>
      <c r="K117" s="349">
        <f t="shared" ca="1" si="55"/>
        <v>3242720011</v>
      </c>
      <c r="L117" s="375">
        <f t="shared" ca="1" si="38"/>
        <v>0</v>
      </c>
      <c r="M117" s="20" t="str">
        <f ca="1">IF(R117&lt;&gt;0,MAX($M$4:M116)+1,"")</f>
        <v/>
      </c>
      <c r="N117" s="374" t="str">
        <f t="shared" ca="1" si="39"/>
        <v>Буяр Р.Б.</v>
      </c>
      <c r="O117" s="374" t="str">
        <f t="shared" ca="1" si="40"/>
        <v>Буяр</v>
      </c>
      <c r="P117" s="374" t="str">
        <f t="shared" ca="1" si="41"/>
        <v>Роман</v>
      </c>
      <c r="Q117" s="374" t="str">
        <f t="shared" ca="1" si="42"/>
        <v>Богданович</v>
      </c>
      <c r="R117" s="375">
        <f t="shared" ca="1" si="43"/>
        <v>0</v>
      </c>
      <c r="S117" s="20" t="str">
        <f ca="1">IF(X117&lt;&gt;0,MAX($S$4:S116)+1,"")</f>
        <v/>
      </c>
      <c r="T117" s="109" t="str">
        <f t="shared" ca="1" si="56"/>
        <v>Буяр</v>
      </c>
      <c r="U117" s="22" t="str">
        <f t="shared" ca="1" si="57"/>
        <v>Роман</v>
      </c>
      <c r="V117" s="22" t="str">
        <f t="shared" ca="1" si="58"/>
        <v>Богданович</v>
      </c>
      <c r="W117" s="349">
        <f t="shared" ca="1" si="59"/>
        <v>3242720011</v>
      </c>
      <c r="X117" s="375">
        <f t="shared" ca="1" si="44"/>
        <v>0</v>
      </c>
      <c r="Y117" s="20" t="str">
        <f ca="1">IF(AD117&lt;&gt;0,MAX(Y$4:$GY116)+1,"")</f>
        <v/>
      </c>
      <c r="Z117" s="109" t="str">
        <f t="shared" ca="1" si="60"/>
        <v>Буяр</v>
      </c>
      <c r="AA117" s="22" t="str">
        <f t="shared" ca="1" si="61"/>
        <v>Роман</v>
      </c>
      <c r="AB117" s="22" t="str">
        <f t="shared" ca="1" si="62"/>
        <v>Богданович</v>
      </c>
      <c r="AC117" s="349">
        <f t="shared" ca="1" si="63"/>
        <v>3242720011</v>
      </c>
      <c r="AD117" s="375">
        <f t="shared" ca="1" si="45"/>
        <v>0</v>
      </c>
      <c r="AE117" s="20" t="str">
        <f ca="1">IF(AJ117&lt;&gt;0,MAX($E$4:AE116)+1,"")</f>
        <v/>
      </c>
      <c r="AF117" s="109" t="str">
        <f t="shared" ca="1" si="64"/>
        <v>Буяр</v>
      </c>
      <c r="AG117" s="22" t="str">
        <f t="shared" ca="1" si="65"/>
        <v>Роман</v>
      </c>
      <c r="AH117" s="22" t="str">
        <f t="shared" ca="1" si="66"/>
        <v>Богданович</v>
      </c>
      <c r="AI117" s="349">
        <f t="shared" ca="1" si="67"/>
        <v>3242720011</v>
      </c>
      <c r="AJ117" s="375">
        <f t="shared" ca="1" si="46"/>
        <v>0</v>
      </c>
      <c r="AL117" s="421">
        <v>17492.919999999998</v>
      </c>
      <c r="AM117" s="19">
        <f t="shared" ref="AM117:AM118" ca="1" si="74">F117-AL117</f>
        <v>1550.91</v>
      </c>
    </row>
    <row r="118" spans="1:39" ht="18.75" customHeight="1" thickBot="1">
      <c r="A118" s="20">
        <f ca="1">IF(F118&lt;&gt;0,MAX($A$4:A117)+1,"")</f>
        <v>60</v>
      </c>
      <c r="B118" s="109" t="str">
        <f t="shared" ca="1" si="47"/>
        <v>Мовчан</v>
      </c>
      <c r="C118" s="22" t="str">
        <f t="shared" ca="1" si="48"/>
        <v>Ілля</v>
      </c>
      <c r="D118" s="22" t="str">
        <f t="shared" ca="1" si="49"/>
        <v>Григорович</v>
      </c>
      <c r="E118" s="349">
        <f t="shared" ca="1" si="50"/>
        <v>3651405151</v>
      </c>
      <c r="F118" s="537">
        <f t="shared" ca="1" si="51"/>
        <v>18671.45</v>
      </c>
      <c r="G118" s="20" t="str">
        <f ca="1">IF(L118&lt;&gt;0,MAX($G$4:G117)+1,"")</f>
        <v/>
      </c>
      <c r="H118" s="109" t="str">
        <f t="shared" ca="1" si="52"/>
        <v>Мовчан</v>
      </c>
      <c r="I118" s="22" t="str">
        <f t="shared" ca="1" si="53"/>
        <v>Ілля</v>
      </c>
      <c r="J118" s="22" t="str">
        <f t="shared" ca="1" si="54"/>
        <v>Григорович</v>
      </c>
      <c r="K118" s="349">
        <f t="shared" ca="1" si="55"/>
        <v>3651405151</v>
      </c>
      <c r="L118" s="375">
        <f t="shared" ca="1" si="38"/>
        <v>0</v>
      </c>
      <c r="M118" s="20" t="str">
        <f ca="1">IF(R118&lt;&gt;0,MAX($M$4:M117)+1,"")</f>
        <v/>
      </c>
      <c r="N118" s="374" t="str">
        <f t="shared" ca="1" si="39"/>
        <v>Мовчан І.Г.</v>
      </c>
      <c r="O118" s="374" t="str">
        <f t="shared" ca="1" si="40"/>
        <v>Мовчан</v>
      </c>
      <c r="P118" s="374" t="str">
        <f t="shared" ca="1" si="41"/>
        <v>Ілля</v>
      </c>
      <c r="Q118" s="374" t="str">
        <f t="shared" ca="1" si="42"/>
        <v>Григорович</v>
      </c>
      <c r="R118" s="375">
        <f t="shared" ca="1" si="43"/>
        <v>0</v>
      </c>
      <c r="S118" s="20" t="str">
        <f ca="1">IF(X118&lt;&gt;0,MAX($S$4:S117)+1,"")</f>
        <v/>
      </c>
      <c r="T118" s="109" t="str">
        <f t="shared" ca="1" si="56"/>
        <v>Мовчан</v>
      </c>
      <c r="U118" s="22" t="str">
        <f t="shared" ca="1" si="57"/>
        <v>Ілля</v>
      </c>
      <c r="V118" s="22" t="str">
        <f t="shared" ca="1" si="58"/>
        <v>Григорович</v>
      </c>
      <c r="W118" s="349">
        <f t="shared" ca="1" si="59"/>
        <v>3651405151</v>
      </c>
      <c r="X118" s="375">
        <f t="shared" ca="1" si="44"/>
        <v>0</v>
      </c>
      <c r="Y118" s="20" t="str">
        <f ca="1">IF(AD118&lt;&gt;0,MAX(Y$4:$GY117)+1,"")</f>
        <v/>
      </c>
      <c r="Z118" s="109" t="str">
        <f t="shared" ca="1" si="60"/>
        <v>Мовчан</v>
      </c>
      <c r="AA118" s="22" t="str">
        <f t="shared" ca="1" si="61"/>
        <v>Ілля</v>
      </c>
      <c r="AB118" s="22" t="str">
        <f t="shared" ca="1" si="62"/>
        <v>Григорович</v>
      </c>
      <c r="AC118" s="349">
        <f t="shared" ca="1" si="63"/>
        <v>3651405151</v>
      </c>
      <c r="AD118" s="375">
        <f t="shared" ca="1" si="45"/>
        <v>0</v>
      </c>
      <c r="AE118" s="20" t="str">
        <f ca="1">IF(AJ118&lt;&gt;0,MAX($E$4:AE117)+1,"")</f>
        <v/>
      </c>
      <c r="AF118" s="109" t="str">
        <f t="shared" ca="1" si="64"/>
        <v>Мовчан</v>
      </c>
      <c r="AG118" s="22" t="str">
        <f t="shared" ca="1" si="65"/>
        <v>Ілля</v>
      </c>
      <c r="AH118" s="22" t="str">
        <f t="shared" ca="1" si="66"/>
        <v>Григорович</v>
      </c>
      <c r="AI118" s="349">
        <f t="shared" ca="1" si="67"/>
        <v>3651405151</v>
      </c>
      <c r="AJ118" s="375">
        <f t="shared" ca="1" si="46"/>
        <v>0</v>
      </c>
      <c r="AL118" s="421">
        <v>18601.919999999998</v>
      </c>
      <c r="AM118" s="19">
        <f t="shared" ca="1" si="74"/>
        <v>69.53</v>
      </c>
    </row>
    <row r="119" spans="1:39" ht="18.75" customHeight="1" thickBot="1">
      <c r="A119" s="20" t="str">
        <f ca="1">IF(F119&lt;&gt;0,MAX($A$4:A118)+1,"")</f>
        <v/>
      </c>
      <c r="B119" s="109">
        <f t="shared" ca="1" si="47"/>
        <v>0</v>
      </c>
      <c r="C119" s="22">
        <f t="shared" ca="1" si="48"/>
        <v>0</v>
      </c>
      <c r="D119" s="22">
        <f t="shared" ca="1" si="49"/>
        <v>0</v>
      </c>
      <c r="E119" s="349">
        <f t="shared" ca="1" si="50"/>
        <v>0</v>
      </c>
      <c r="F119" s="537">
        <f t="shared" ca="1" si="51"/>
        <v>0</v>
      </c>
      <c r="G119" s="20" t="str">
        <f ca="1">IF(L119&lt;&gt;0,MAX($G$4:G118)+1,"")</f>
        <v/>
      </c>
      <c r="H119" s="109">
        <f t="shared" ca="1" si="52"/>
        <v>0</v>
      </c>
      <c r="I119" s="22">
        <f t="shared" ca="1" si="53"/>
        <v>0</v>
      </c>
      <c r="J119" s="22">
        <f t="shared" ca="1" si="54"/>
        <v>0</v>
      </c>
      <c r="K119" s="349">
        <f t="shared" ca="1" si="55"/>
        <v>0</v>
      </c>
      <c r="L119" s="375">
        <f t="shared" ca="1" si="38"/>
        <v>0</v>
      </c>
      <c r="M119" s="20" t="str">
        <f ca="1">IF(R119&lt;&gt;0,MAX($M$4:M118)+1,"")</f>
        <v/>
      </c>
      <c r="N119" s="374" t="str">
        <f t="shared" ca="1" si="39"/>
        <v>ВАКАНТ</v>
      </c>
      <c r="O119" s="374">
        <f t="shared" ca="1" si="40"/>
        <v>0</v>
      </c>
      <c r="P119" s="374">
        <f t="shared" ca="1" si="41"/>
        <v>0</v>
      </c>
      <c r="Q119" s="374">
        <f t="shared" ca="1" si="42"/>
        <v>0</v>
      </c>
      <c r="R119" s="375">
        <f t="shared" ca="1" si="43"/>
        <v>0</v>
      </c>
      <c r="S119" s="20" t="str">
        <f ca="1">IF(X119&lt;&gt;0,MAX($S$4:S118)+1,"")</f>
        <v/>
      </c>
      <c r="T119" s="109">
        <f t="shared" ca="1" si="56"/>
        <v>0</v>
      </c>
      <c r="U119" s="22">
        <f t="shared" ca="1" si="57"/>
        <v>0</v>
      </c>
      <c r="V119" s="22">
        <f t="shared" ca="1" si="58"/>
        <v>0</v>
      </c>
      <c r="W119" s="349">
        <f t="shared" ca="1" si="59"/>
        <v>0</v>
      </c>
      <c r="X119" s="375">
        <f t="shared" ca="1" si="44"/>
        <v>0</v>
      </c>
      <c r="Y119" s="20" t="str">
        <f ca="1">IF(AD119&lt;&gt;0,MAX(Y$4:$GY118)+1,"")</f>
        <v/>
      </c>
      <c r="Z119" s="109">
        <f t="shared" ca="1" si="60"/>
        <v>0</v>
      </c>
      <c r="AA119" s="22">
        <f t="shared" ca="1" si="61"/>
        <v>0</v>
      </c>
      <c r="AB119" s="22">
        <f t="shared" ca="1" si="62"/>
        <v>0</v>
      </c>
      <c r="AC119" s="349">
        <f t="shared" ca="1" si="63"/>
        <v>0</v>
      </c>
      <c r="AD119" s="375">
        <f t="shared" ca="1" si="45"/>
        <v>0</v>
      </c>
      <c r="AE119" s="20" t="str">
        <f ca="1">IF(AJ119&lt;&gt;0,MAX($E$4:AE118)+1,"")</f>
        <v/>
      </c>
      <c r="AF119" s="109">
        <f t="shared" ca="1" si="64"/>
        <v>0</v>
      </c>
      <c r="AG119" s="22">
        <f t="shared" ca="1" si="65"/>
        <v>0</v>
      </c>
      <c r="AH119" s="22">
        <f t="shared" ca="1" si="66"/>
        <v>0</v>
      </c>
      <c r="AI119" s="349">
        <f t="shared" ca="1" si="67"/>
        <v>0</v>
      </c>
      <c r="AJ119" s="375">
        <f t="shared" ca="1" si="46"/>
        <v>0</v>
      </c>
      <c r="AL119" s="421">
        <v>17344.62</v>
      </c>
    </row>
    <row r="120" spans="1:39" ht="18.75" customHeight="1" thickBot="1">
      <c r="A120" s="20" t="str">
        <f ca="1">IF(F120&lt;&gt;0,MAX($A$4:A119)+1,"")</f>
        <v/>
      </c>
      <c r="B120" s="109">
        <f t="shared" ca="1" si="47"/>
        <v>0</v>
      </c>
      <c r="C120" s="22">
        <f t="shared" ca="1" si="48"/>
        <v>0</v>
      </c>
      <c r="D120" s="22">
        <f t="shared" ca="1" si="49"/>
        <v>0</v>
      </c>
      <c r="E120" s="349">
        <f t="shared" ca="1" si="50"/>
        <v>0</v>
      </c>
      <c r="F120" s="537">
        <f t="shared" ca="1" si="51"/>
        <v>0</v>
      </c>
      <c r="G120" s="20" t="str">
        <f ca="1">IF(L120&lt;&gt;0,MAX($G$4:G119)+1,"")</f>
        <v/>
      </c>
      <c r="H120" s="109">
        <f t="shared" ca="1" si="52"/>
        <v>0</v>
      </c>
      <c r="I120" s="22">
        <f t="shared" ca="1" si="53"/>
        <v>0</v>
      </c>
      <c r="J120" s="22">
        <f t="shared" ca="1" si="54"/>
        <v>0</v>
      </c>
      <c r="K120" s="349">
        <f t="shared" ca="1" si="55"/>
        <v>0</v>
      </c>
      <c r="L120" s="375">
        <f t="shared" ca="1" si="38"/>
        <v>0</v>
      </c>
      <c r="M120" s="20" t="str">
        <f ca="1">IF(R120&lt;&gt;0,MAX($M$4:M119)+1,"")</f>
        <v/>
      </c>
      <c r="N120" s="374" t="str">
        <f t="shared" ca="1" si="39"/>
        <v xml:space="preserve"> </v>
      </c>
      <c r="O120" s="374">
        <f t="shared" ca="1" si="40"/>
        <v>0</v>
      </c>
      <c r="P120" s="374">
        <f t="shared" ca="1" si="41"/>
        <v>0</v>
      </c>
      <c r="Q120" s="374">
        <f t="shared" ca="1" si="42"/>
        <v>0</v>
      </c>
      <c r="R120" s="375">
        <f t="shared" ca="1" si="43"/>
        <v>0</v>
      </c>
      <c r="S120" s="20" t="str">
        <f ca="1">IF(X120&lt;&gt;0,MAX($S$4:S119)+1,"")</f>
        <v/>
      </c>
      <c r="T120" s="109">
        <f t="shared" ca="1" si="56"/>
        <v>0</v>
      </c>
      <c r="U120" s="22">
        <f t="shared" ca="1" si="57"/>
        <v>0</v>
      </c>
      <c r="V120" s="22">
        <f t="shared" ca="1" si="58"/>
        <v>0</v>
      </c>
      <c r="W120" s="349">
        <f t="shared" ca="1" si="59"/>
        <v>0</v>
      </c>
      <c r="X120" s="375">
        <f t="shared" ca="1" si="44"/>
        <v>0</v>
      </c>
      <c r="Y120" s="20" t="str">
        <f ca="1">IF(AD120&lt;&gt;0,MAX(Y$4:$GY119)+1,"")</f>
        <v/>
      </c>
      <c r="Z120" s="109">
        <f t="shared" ca="1" si="60"/>
        <v>0</v>
      </c>
      <c r="AA120" s="22">
        <f t="shared" ca="1" si="61"/>
        <v>0</v>
      </c>
      <c r="AB120" s="22">
        <f t="shared" ca="1" si="62"/>
        <v>0</v>
      </c>
      <c r="AC120" s="349">
        <f t="shared" ca="1" si="63"/>
        <v>0</v>
      </c>
      <c r="AD120" s="375">
        <f t="shared" ca="1" si="45"/>
        <v>0</v>
      </c>
      <c r="AE120" s="20" t="str">
        <f ca="1">IF(AJ120&lt;&gt;0,MAX($E$4:AE119)+1,"")</f>
        <v/>
      </c>
      <c r="AF120" s="109">
        <f t="shared" ca="1" si="64"/>
        <v>0</v>
      </c>
      <c r="AG120" s="22">
        <f t="shared" ca="1" si="65"/>
        <v>0</v>
      </c>
      <c r="AH120" s="22">
        <f t="shared" ca="1" si="66"/>
        <v>0</v>
      </c>
      <c r="AI120" s="349">
        <f t="shared" ca="1" si="67"/>
        <v>0</v>
      </c>
      <c r="AJ120" s="375">
        <f t="shared" ca="1" si="46"/>
        <v>0</v>
      </c>
      <c r="AL120" s="421">
        <v>18430.580000000002</v>
      </c>
    </row>
    <row r="121" spans="1:39" ht="18.75" customHeight="1" thickBot="1">
      <c r="A121" s="20">
        <f ca="1">IF(F121&lt;&gt;0,MAX($A$4:A120)+1,"")</f>
        <v>61</v>
      </c>
      <c r="B121" s="109" t="str">
        <f t="shared" ca="1" si="47"/>
        <v>Глотов</v>
      </c>
      <c r="C121" s="22" t="str">
        <f t="shared" ca="1" si="48"/>
        <v>Сергій</v>
      </c>
      <c r="D121" s="22" t="str">
        <f t="shared" ca="1" si="49"/>
        <v>Олександрович</v>
      </c>
      <c r="E121" s="349">
        <f t="shared" ca="1" si="50"/>
        <v>2915604315</v>
      </c>
      <c r="F121" s="537">
        <f t="shared" ca="1" si="51"/>
        <v>18662.48</v>
      </c>
      <c r="G121" s="20" t="str">
        <f ca="1">IF(L121&lt;&gt;0,MAX($G$4:G120)+1,"")</f>
        <v/>
      </c>
      <c r="H121" s="109" t="str">
        <f t="shared" ca="1" si="52"/>
        <v>Глотов</v>
      </c>
      <c r="I121" s="22" t="str">
        <f t="shared" ca="1" si="53"/>
        <v>Сергій</v>
      </c>
      <c r="J121" s="22" t="str">
        <f t="shared" ca="1" si="54"/>
        <v>Олександрович</v>
      </c>
      <c r="K121" s="349">
        <f t="shared" ca="1" si="55"/>
        <v>2915604315</v>
      </c>
      <c r="L121" s="375">
        <f t="shared" ca="1" si="38"/>
        <v>0</v>
      </c>
      <c r="M121" s="20" t="str">
        <f ca="1">IF(R121&lt;&gt;0,MAX($M$4:M120)+1,"")</f>
        <v/>
      </c>
      <c r="N121" s="374" t="str">
        <f t="shared" ca="1" si="39"/>
        <v>Глотов С.О.</v>
      </c>
      <c r="O121" s="374" t="str">
        <f t="shared" ca="1" si="40"/>
        <v>Глотов</v>
      </c>
      <c r="P121" s="374" t="str">
        <f t="shared" ca="1" si="41"/>
        <v>Сергій</v>
      </c>
      <c r="Q121" s="374" t="str">
        <f t="shared" ca="1" si="42"/>
        <v>Олександрович</v>
      </c>
      <c r="R121" s="375">
        <f t="shared" ca="1" si="43"/>
        <v>0</v>
      </c>
      <c r="S121" s="20" t="str">
        <f ca="1">IF(X121&lt;&gt;0,MAX($S$4:S120)+1,"")</f>
        <v/>
      </c>
      <c r="T121" s="109" t="str">
        <f t="shared" ca="1" si="56"/>
        <v>Глотов</v>
      </c>
      <c r="U121" s="22" t="str">
        <f t="shared" ca="1" si="57"/>
        <v>Сергій</v>
      </c>
      <c r="V121" s="22" t="str">
        <f t="shared" ca="1" si="58"/>
        <v>Олександрович</v>
      </c>
      <c r="W121" s="349">
        <f t="shared" ca="1" si="59"/>
        <v>2915604315</v>
      </c>
      <c r="X121" s="375">
        <f t="shared" ca="1" si="44"/>
        <v>0</v>
      </c>
      <c r="Y121" s="20" t="str">
        <f ca="1">IF(AD121&lt;&gt;0,MAX(Y$4:$GY120)+1,"")</f>
        <v/>
      </c>
      <c r="Z121" s="109" t="str">
        <f t="shared" ca="1" si="60"/>
        <v>Глотов</v>
      </c>
      <c r="AA121" s="22" t="str">
        <f t="shared" ca="1" si="61"/>
        <v>Сергій</v>
      </c>
      <c r="AB121" s="22" t="str">
        <f t="shared" ca="1" si="62"/>
        <v>Олександрович</v>
      </c>
      <c r="AC121" s="349">
        <f t="shared" ca="1" si="63"/>
        <v>2915604315</v>
      </c>
      <c r="AD121" s="375">
        <f t="shared" ca="1" si="45"/>
        <v>0</v>
      </c>
      <c r="AE121" s="20" t="str">
        <f ca="1">IF(AJ121&lt;&gt;0,MAX($E$4:AE120)+1,"")</f>
        <v/>
      </c>
      <c r="AF121" s="109" t="str">
        <f t="shared" ca="1" si="64"/>
        <v>Глотов</v>
      </c>
      <c r="AG121" s="22" t="str">
        <f t="shared" ca="1" si="65"/>
        <v>Сергій</v>
      </c>
      <c r="AH121" s="22" t="str">
        <f t="shared" ca="1" si="66"/>
        <v>Олександрович</v>
      </c>
      <c r="AI121" s="349">
        <f t="shared" ca="1" si="67"/>
        <v>2915604315</v>
      </c>
      <c r="AJ121" s="375">
        <f t="shared" ca="1" si="46"/>
        <v>0</v>
      </c>
      <c r="AL121" s="421">
        <v>14605.15</v>
      </c>
      <c r="AM121" s="19">
        <f ca="1">F121-AL121</f>
        <v>4057.33</v>
      </c>
    </row>
    <row r="122" spans="1:39" ht="18.75" customHeight="1" thickBot="1">
      <c r="A122" s="20" t="str">
        <f ca="1">IF(F122&lt;&gt;0,MAX($A$4:A121)+1,"")</f>
        <v/>
      </c>
      <c r="B122" s="109">
        <f t="shared" ca="1" si="47"/>
        <v>0</v>
      </c>
      <c r="C122" s="22">
        <f t="shared" ca="1" si="48"/>
        <v>0</v>
      </c>
      <c r="D122" s="22">
        <f t="shared" ca="1" si="49"/>
        <v>0</v>
      </c>
      <c r="E122" s="349">
        <f t="shared" ca="1" si="50"/>
        <v>0</v>
      </c>
      <c r="F122" s="537">
        <f t="shared" ca="1" si="51"/>
        <v>0</v>
      </c>
      <c r="G122" s="20" t="str">
        <f ca="1">IF(L122&lt;&gt;0,MAX($G$4:G121)+1,"")</f>
        <v/>
      </c>
      <c r="H122" s="109">
        <f t="shared" ca="1" si="52"/>
        <v>0</v>
      </c>
      <c r="I122" s="22">
        <f t="shared" ca="1" si="53"/>
        <v>0</v>
      </c>
      <c r="J122" s="22">
        <f t="shared" ca="1" si="54"/>
        <v>0</v>
      </c>
      <c r="K122" s="349">
        <f t="shared" ca="1" si="55"/>
        <v>0</v>
      </c>
      <c r="L122" s="375">
        <f t="shared" ca="1" si="38"/>
        <v>0</v>
      </c>
      <c r="M122" s="20" t="str">
        <f ca="1">IF(R122&lt;&gt;0,MAX($M$4:M121)+1,"")</f>
        <v/>
      </c>
      <c r="N122" s="374" t="str">
        <f t="shared" ca="1" si="39"/>
        <v>ВАКАНТ</v>
      </c>
      <c r="O122" s="374">
        <f t="shared" ca="1" si="40"/>
        <v>0</v>
      </c>
      <c r="P122" s="374">
        <f t="shared" ca="1" si="41"/>
        <v>0</v>
      </c>
      <c r="Q122" s="374">
        <f t="shared" ca="1" si="42"/>
        <v>0</v>
      </c>
      <c r="R122" s="375">
        <f t="shared" ca="1" si="43"/>
        <v>0</v>
      </c>
      <c r="S122" s="20" t="str">
        <f ca="1">IF(X122&lt;&gt;0,MAX($S$4:S121)+1,"")</f>
        <v/>
      </c>
      <c r="T122" s="109">
        <f t="shared" ca="1" si="56"/>
        <v>0</v>
      </c>
      <c r="U122" s="22">
        <f t="shared" ca="1" si="57"/>
        <v>0</v>
      </c>
      <c r="V122" s="22">
        <f t="shared" ca="1" si="58"/>
        <v>0</v>
      </c>
      <c r="W122" s="349">
        <f t="shared" ca="1" si="59"/>
        <v>0</v>
      </c>
      <c r="X122" s="375">
        <f t="shared" ca="1" si="44"/>
        <v>0</v>
      </c>
      <c r="Y122" s="20" t="str">
        <f ca="1">IF(AD122&lt;&gt;0,MAX(Y$4:$GY121)+1,"")</f>
        <v/>
      </c>
      <c r="Z122" s="109">
        <f t="shared" ca="1" si="60"/>
        <v>0</v>
      </c>
      <c r="AA122" s="22">
        <f t="shared" ca="1" si="61"/>
        <v>0</v>
      </c>
      <c r="AB122" s="22">
        <f t="shared" ca="1" si="62"/>
        <v>0</v>
      </c>
      <c r="AC122" s="349">
        <f t="shared" ca="1" si="63"/>
        <v>0</v>
      </c>
      <c r="AD122" s="375">
        <f t="shared" ca="1" si="45"/>
        <v>0</v>
      </c>
      <c r="AE122" s="20" t="str">
        <f ca="1">IF(AJ122&lt;&gt;0,MAX($E$4:AE121)+1,"")</f>
        <v/>
      </c>
      <c r="AF122" s="109">
        <f t="shared" ca="1" si="64"/>
        <v>0</v>
      </c>
      <c r="AG122" s="22">
        <f t="shared" ca="1" si="65"/>
        <v>0</v>
      </c>
      <c r="AH122" s="22">
        <f t="shared" ca="1" si="66"/>
        <v>0</v>
      </c>
      <c r="AI122" s="349">
        <f t="shared" ca="1" si="67"/>
        <v>0</v>
      </c>
      <c r="AJ122" s="375">
        <f t="shared" ca="1" si="46"/>
        <v>0</v>
      </c>
      <c r="AL122" s="421">
        <v>16064.15</v>
      </c>
    </row>
    <row r="123" spans="1:39" ht="18.75" customHeight="1" thickBot="1">
      <c r="A123" s="20" t="str">
        <f ca="1">IF(F123&lt;&gt;0,MAX($A$4:A122)+1,"")</f>
        <v/>
      </c>
      <c r="B123" s="109">
        <f t="shared" ca="1" si="47"/>
        <v>0</v>
      </c>
      <c r="C123" s="22">
        <f t="shared" ca="1" si="48"/>
        <v>0</v>
      </c>
      <c r="D123" s="22">
        <f t="shared" ca="1" si="49"/>
        <v>0</v>
      </c>
      <c r="E123" s="349">
        <f t="shared" ca="1" si="50"/>
        <v>0</v>
      </c>
      <c r="F123" s="537">
        <f t="shared" ca="1" si="51"/>
        <v>0</v>
      </c>
      <c r="G123" s="20" t="str">
        <f ca="1">IF(L123&lt;&gt;0,MAX($G$4:G122)+1,"")</f>
        <v/>
      </c>
      <c r="H123" s="109">
        <f t="shared" ca="1" si="52"/>
        <v>0</v>
      </c>
      <c r="I123" s="22">
        <f t="shared" ca="1" si="53"/>
        <v>0</v>
      </c>
      <c r="J123" s="22">
        <f t="shared" ca="1" si="54"/>
        <v>0</v>
      </c>
      <c r="K123" s="349">
        <f t="shared" ca="1" si="55"/>
        <v>0</v>
      </c>
      <c r="L123" s="375">
        <f t="shared" ca="1" si="38"/>
        <v>0</v>
      </c>
      <c r="M123" s="20" t="str">
        <f ca="1">IF(R123&lt;&gt;0,MAX($M$4:M122)+1,"")</f>
        <v/>
      </c>
      <c r="N123" s="374" t="str">
        <f t="shared" ca="1" si="39"/>
        <v>ВАКАНТ</v>
      </c>
      <c r="O123" s="374">
        <f t="shared" ca="1" si="40"/>
        <v>0</v>
      </c>
      <c r="P123" s="374">
        <f t="shared" ca="1" si="41"/>
        <v>0</v>
      </c>
      <c r="Q123" s="374">
        <f t="shared" ca="1" si="42"/>
        <v>0</v>
      </c>
      <c r="R123" s="375">
        <f t="shared" ca="1" si="43"/>
        <v>0</v>
      </c>
      <c r="S123" s="20" t="str">
        <f ca="1">IF(X123&lt;&gt;0,MAX($S$4:S122)+1,"")</f>
        <v/>
      </c>
      <c r="T123" s="109">
        <f t="shared" ca="1" si="56"/>
        <v>0</v>
      </c>
      <c r="U123" s="22">
        <f t="shared" ca="1" si="57"/>
        <v>0</v>
      </c>
      <c r="V123" s="22">
        <f t="shared" ca="1" si="58"/>
        <v>0</v>
      </c>
      <c r="W123" s="349">
        <f t="shared" ca="1" si="59"/>
        <v>0</v>
      </c>
      <c r="X123" s="375">
        <f t="shared" ca="1" si="44"/>
        <v>0</v>
      </c>
      <c r="Y123" s="20" t="str">
        <f ca="1">IF(AD123&lt;&gt;0,MAX(Y$4:$GY122)+1,"")</f>
        <v/>
      </c>
      <c r="Z123" s="109">
        <f t="shared" ca="1" si="60"/>
        <v>0</v>
      </c>
      <c r="AA123" s="22">
        <f t="shared" ca="1" si="61"/>
        <v>0</v>
      </c>
      <c r="AB123" s="22">
        <f t="shared" ca="1" si="62"/>
        <v>0</v>
      </c>
      <c r="AC123" s="349">
        <f t="shared" ca="1" si="63"/>
        <v>0</v>
      </c>
      <c r="AD123" s="375">
        <f t="shared" ca="1" si="45"/>
        <v>0</v>
      </c>
      <c r="AE123" s="20" t="str">
        <f ca="1">IF(AJ123&lt;&gt;0,MAX($E$4:AE122)+1,"")</f>
        <v/>
      </c>
      <c r="AF123" s="109">
        <f t="shared" ca="1" si="64"/>
        <v>0</v>
      </c>
      <c r="AG123" s="22">
        <f t="shared" ca="1" si="65"/>
        <v>0</v>
      </c>
      <c r="AH123" s="22">
        <f t="shared" ca="1" si="66"/>
        <v>0</v>
      </c>
      <c r="AI123" s="349">
        <f t="shared" ca="1" si="67"/>
        <v>0</v>
      </c>
      <c r="AJ123" s="375">
        <f t="shared" ca="1" si="46"/>
        <v>0</v>
      </c>
      <c r="AL123" s="421">
        <v>14674.19</v>
      </c>
    </row>
    <row r="124" spans="1:39" ht="18.75" customHeight="1" thickBot="1">
      <c r="A124" s="20" t="str">
        <f ca="1">IF(F124&lt;&gt;0,MAX($A$4:A123)+1,"")</f>
        <v/>
      </c>
      <c r="B124" s="109">
        <f t="shared" ca="1" si="47"/>
        <v>0</v>
      </c>
      <c r="C124" s="22">
        <f t="shared" ca="1" si="48"/>
        <v>0</v>
      </c>
      <c r="D124" s="22">
        <f t="shared" ca="1" si="49"/>
        <v>0</v>
      </c>
      <c r="E124" s="349">
        <f t="shared" ca="1" si="50"/>
        <v>0</v>
      </c>
      <c r="F124" s="537">
        <f t="shared" ca="1" si="51"/>
        <v>0</v>
      </c>
      <c r="G124" s="20" t="str">
        <f ca="1">IF(L124&lt;&gt;0,MAX($G$4:G123)+1,"")</f>
        <v/>
      </c>
      <c r="H124" s="109">
        <f t="shared" ca="1" si="52"/>
        <v>0</v>
      </c>
      <c r="I124" s="22">
        <f t="shared" ca="1" si="53"/>
        <v>0</v>
      </c>
      <c r="J124" s="22">
        <f t="shared" ca="1" si="54"/>
        <v>0</v>
      </c>
      <c r="K124" s="349">
        <f t="shared" ca="1" si="55"/>
        <v>0</v>
      </c>
      <c r="L124" s="375">
        <f t="shared" ca="1" si="38"/>
        <v>0</v>
      </c>
      <c r="M124" s="20" t="str">
        <f ca="1">IF(R124&lt;&gt;0,MAX($M$4:M123)+1,"")</f>
        <v/>
      </c>
      <c r="N124" s="374" t="str">
        <f t="shared" ca="1" si="39"/>
        <v>ВАКАНТ</v>
      </c>
      <c r="O124" s="374">
        <f t="shared" ca="1" si="40"/>
        <v>0</v>
      </c>
      <c r="P124" s="374">
        <f t="shared" ca="1" si="41"/>
        <v>0</v>
      </c>
      <c r="Q124" s="374">
        <f t="shared" ca="1" si="42"/>
        <v>0</v>
      </c>
      <c r="R124" s="375">
        <f t="shared" ca="1" si="43"/>
        <v>0</v>
      </c>
      <c r="S124" s="20" t="str">
        <f ca="1">IF(X124&lt;&gt;0,MAX($S$4:S123)+1,"")</f>
        <v/>
      </c>
      <c r="T124" s="109">
        <f t="shared" ca="1" si="56"/>
        <v>0</v>
      </c>
      <c r="U124" s="22">
        <f t="shared" ca="1" si="57"/>
        <v>0</v>
      </c>
      <c r="V124" s="22">
        <f t="shared" ca="1" si="58"/>
        <v>0</v>
      </c>
      <c r="W124" s="349">
        <f t="shared" ca="1" si="59"/>
        <v>0</v>
      </c>
      <c r="X124" s="375">
        <f t="shared" ca="1" si="44"/>
        <v>0</v>
      </c>
      <c r="Y124" s="20" t="str">
        <f ca="1">IF(AD124&lt;&gt;0,MAX(Y$4:$GY123)+1,"")</f>
        <v/>
      </c>
      <c r="Z124" s="109">
        <f t="shared" ca="1" si="60"/>
        <v>0</v>
      </c>
      <c r="AA124" s="22">
        <f t="shared" ca="1" si="61"/>
        <v>0</v>
      </c>
      <c r="AB124" s="22">
        <f t="shared" ca="1" si="62"/>
        <v>0</v>
      </c>
      <c r="AC124" s="349">
        <f t="shared" ca="1" si="63"/>
        <v>0</v>
      </c>
      <c r="AD124" s="375">
        <f t="shared" ca="1" si="45"/>
        <v>0</v>
      </c>
      <c r="AE124" s="20" t="str">
        <f ca="1">IF(AJ124&lt;&gt;0,MAX($E$4:AE123)+1,"")</f>
        <v/>
      </c>
      <c r="AF124" s="109">
        <f t="shared" ca="1" si="64"/>
        <v>0</v>
      </c>
      <c r="AG124" s="22">
        <f t="shared" ca="1" si="65"/>
        <v>0</v>
      </c>
      <c r="AH124" s="22">
        <f t="shared" ca="1" si="66"/>
        <v>0</v>
      </c>
      <c r="AI124" s="349">
        <f t="shared" ca="1" si="67"/>
        <v>0</v>
      </c>
      <c r="AJ124" s="375">
        <f t="shared" ca="1" si="46"/>
        <v>0</v>
      </c>
      <c r="AL124" s="421">
        <v>17297.810000000001</v>
      </c>
    </row>
    <row r="125" spans="1:39" ht="18.75" customHeight="1" thickBot="1">
      <c r="A125" s="20" t="str">
        <f ca="1">IF(F125&lt;&gt;0,MAX($A$4:A124)+1,"")</f>
        <v/>
      </c>
      <c r="B125" s="109">
        <f t="shared" ca="1" si="47"/>
        <v>0</v>
      </c>
      <c r="C125" s="22">
        <f t="shared" ca="1" si="48"/>
        <v>0</v>
      </c>
      <c r="D125" s="22">
        <f t="shared" ca="1" si="49"/>
        <v>0</v>
      </c>
      <c r="E125" s="349">
        <f t="shared" ca="1" si="50"/>
        <v>0</v>
      </c>
      <c r="F125" s="537">
        <f t="shared" ca="1" si="51"/>
        <v>0</v>
      </c>
      <c r="G125" s="20" t="str">
        <f ca="1">IF(L125&lt;&gt;0,MAX($G$4:G124)+1,"")</f>
        <v/>
      </c>
      <c r="H125" s="109">
        <f t="shared" ca="1" si="52"/>
        <v>0</v>
      </c>
      <c r="I125" s="22">
        <f t="shared" ca="1" si="53"/>
        <v>0</v>
      </c>
      <c r="J125" s="22">
        <f t="shared" ca="1" si="54"/>
        <v>0</v>
      </c>
      <c r="K125" s="349">
        <f t="shared" ca="1" si="55"/>
        <v>0</v>
      </c>
      <c r="L125" s="375">
        <f t="shared" ca="1" si="38"/>
        <v>0</v>
      </c>
      <c r="M125" s="20" t="str">
        <f ca="1">IF(R125&lt;&gt;0,MAX($M$4:M124)+1,"")</f>
        <v/>
      </c>
      <c r="N125" s="374" t="str">
        <f t="shared" ca="1" si="39"/>
        <v>ВАКАНТ</v>
      </c>
      <c r="O125" s="374">
        <f t="shared" ca="1" si="40"/>
        <v>0</v>
      </c>
      <c r="P125" s="374">
        <f t="shared" ca="1" si="41"/>
        <v>0</v>
      </c>
      <c r="Q125" s="374">
        <f t="shared" ca="1" si="42"/>
        <v>0</v>
      </c>
      <c r="R125" s="375">
        <f t="shared" ca="1" si="43"/>
        <v>0</v>
      </c>
      <c r="S125" s="20" t="str">
        <f ca="1">IF(X125&lt;&gt;0,MAX($S$4:S124)+1,"")</f>
        <v/>
      </c>
      <c r="T125" s="109">
        <f t="shared" ca="1" si="56"/>
        <v>0</v>
      </c>
      <c r="U125" s="22">
        <f t="shared" ca="1" si="57"/>
        <v>0</v>
      </c>
      <c r="V125" s="22">
        <f t="shared" ca="1" si="58"/>
        <v>0</v>
      </c>
      <c r="W125" s="349">
        <f t="shared" ca="1" si="59"/>
        <v>0</v>
      </c>
      <c r="X125" s="375">
        <f t="shared" ca="1" si="44"/>
        <v>0</v>
      </c>
      <c r="Y125" s="20" t="str">
        <f ca="1">IF(AD125&lt;&gt;0,MAX(Y$4:$GY124)+1,"")</f>
        <v/>
      </c>
      <c r="Z125" s="109">
        <f t="shared" ca="1" si="60"/>
        <v>0</v>
      </c>
      <c r="AA125" s="22">
        <f t="shared" ca="1" si="61"/>
        <v>0</v>
      </c>
      <c r="AB125" s="22">
        <f t="shared" ca="1" si="62"/>
        <v>0</v>
      </c>
      <c r="AC125" s="349">
        <f t="shared" ca="1" si="63"/>
        <v>0</v>
      </c>
      <c r="AD125" s="375">
        <f t="shared" ca="1" si="45"/>
        <v>0</v>
      </c>
      <c r="AE125" s="20" t="str">
        <f ca="1">IF(AJ125&lt;&gt;0,MAX($E$4:AE124)+1,"")</f>
        <v/>
      </c>
      <c r="AF125" s="109">
        <f t="shared" ca="1" si="64"/>
        <v>0</v>
      </c>
      <c r="AG125" s="22">
        <f t="shared" ca="1" si="65"/>
        <v>0</v>
      </c>
      <c r="AH125" s="22">
        <f t="shared" ca="1" si="66"/>
        <v>0</v>
      </c>
      <c r="AI125" s="349">
        <f t="shared" ca="1" si="67"/>
        <v>0</v>
      </c>
      <c r="AJ125" s="375">
        <f t="shared" ca="1" si="46"/>
        <v>0</v>
      </c>
      <c r="AL125" s="421">
        <v>14870.91</v>
      </c>
    </row>
    <row r="126" spans="1:39" ht="18.75" customHeight="1" thickBot="1">
      <c r="A126" s="20" t="str">
        <f ca="1">IF(F126&lt;&gt;0,MAX($A$4:A125)+1,"")</f>
        <v/>
      </c>
      <c r="B126" s="109">
        <f t="shared" ca="1" si="47"/>
        <v>0</v>
      </c>
      <c r="C126" s="22">
        <f t="shared" ca="1" si="48"/>
        <v>0</v>
      </c>
      <c r="D126" s="22">
        <f t="shared" ca="1" si="49"/>
        <v>0</v>
      </c>
      <c r="E126" s="349">
        <f t="shared" ca="1" si="50"/>
        <v>0</v>
      </c>
      <c r="F126" s="537">
        <f t="shared" ca="1" si="51"/>
        <v>0</v>
      </c>
      <c r="G126" s="20" t="str">
        <f ca="1">IF(L126&lt;&gt;0,MAX($G$4:G125)+1,"")</f>
        <v/>
      </c>
      <c r="H126" s="109">
        <f t="shared" ca="1" si="52"/>
        <v>0</v>
      </c>
      <c r="I126" s="22">
        <f t="shared" ca="1" si="53"/>
        <v>0</v>
      </c>
      <c r="J126" s="22">
        <f t="shared" ca="1" si="54"/>
        <v>0</v>
      </c>
      <c r="K126" s="349">
        <f t="shared" ca="1" si="55"/>
        <v>0</v>
      </c>
      <c r="L126" s="375">
        <f t="shared" ca="1" si="38"/>
        <v>0</v>
      </c>
      <c r="M126" s="20" t="str">
        <f ca="1">IF(R126&lt;&gt;0,MAX($M$4:M125)+1,"")</f>
        <v/>
      </c>
      <c r="N126" s="374" t="str">
        <f t="shared" ca="1" si="39"/>
        <v>ВАКАНТ</v>
      </c>
      <c r="O126" s="374">
        <f t="shared" ca="1" si="40"/>
        <v>0</v>
      </c>
      <c r="P126" s="374">
        <f t="shared" ca="1" si="41"/>
        <v>0</v>
      </c>
      <c r="Q126" s="374">
        <f t="shared" ca="1" si="42"/>
        <v>0</v>
      </c>
      <c r="R126" s="375">
        <f t="shared" ca="1" si="43"/>
        <v>0</v>
      </c>
      <c r="S126" s="20" t="str">
        <f ca="1">IF(X126&lt;&gt;0,MAX($S$4:S125)+1,"")</f>
        <v/>
      </c>
      <c r="T126" s="109">
        <f t="shared" ca="1" si="56"/>
        <v>0</v>
      </c>
      <c r="U126" s="22">
        <f t="shared" ca="1" si="57"/>
        <v>0</v>
      </c>
      <c r="V126" s="22">
        <f t="shared" ca="1" si="58"/>
        <v>0</v>
      </c>
      <c r="W126" s="349">
        <f t="shared" ca="1" si="59"/>
        <v>0</v>
      </c>
      <c r="X126" s="375">
        <f t="shared" ca="1" si="44"/>
        <v>0</v>
      </c>
      <c r="Y126" s="20" t="str">
        <f ca="1">IF(AD126&lt;&gt;0,MAX(Y$4:$GY125)+1,"")</f>
        <v/>
      </c>
      <c r="Z126" s="109">
        <f t="shared" ca="1" si="60"/>
        <v>0</v>
      </c>
      <c r="AA126" s="22">
        <f t="shared" ca="1" si="61"/>
        <v>0</v>
      </c>
      <c r="AB126" s="22">
        <f t="shared" ca="1" si="62"/>
        <v>0</v>
      </c>
      <c r="AC126" s="349">
        <f t="shared" ca="1" si="63"/>
        <v>0</v>
      </c>
      <c r="AD126" s="375">
        <f t="shared" ca="1" si="45"/>
        <v>0</v>
      </c>
      <c r="AE126" s="20" t="str">
        <f ca="1">IF(AJ126&lt;&gt;0,MAX($E$4:AE125)+1,"")</f>
        <v/>
      </c>
      <c r="AF126" s="109">
        <f t="shared" ca="1" si="64"/>
        <v>0</v>
      </c>
      <c r="AG126" s="22">
        <f t="shared" ca="1" si="65"/>
        <v>0</v>
      </c>
      <c r="AH126" s="22">
        <f t="shared" ca="1" si="66"/>
        <v>0</v>
      </c>
      <c r="AI126" s="349">
        <f t="shared" ca="1" si="67"/>
        <v>0</v>
      </c>
      <c r="AJ126" s="375">
        <f t="shared" ca="1" si="46"/>
        <v>0</v>
      </c>
      <c r="AL126" s="421">
        <v>17514.310000000001</v>
      </c>
    </row>
    <row r="127" spans="1:39" ht="18.75" customHeight="1" thickBot="1">
      <c r="A127" s="20">
        <f ca="1">IF(F127&lt;&gt;0,MAX($A$4:A126)+1,"")</f>
        <v>62</v>
      </c>
      <c r="B127" s="109" t="str">
        <f t="shared" ca="1" si="47"/>
        <v>Смолярчук</v>
      </c>
      <c r="C127" s="22" t="str">
        <f t="shared" ca="1" si="48"/>
        <v>Артур</v>
      </c>
      <c r="D127" s="22" t="str">
        <f t="shared" ca="1" si="49"/>
        <v>Андрійович</v>
      </c>
      <c r="E127" s="349">
        <f t="shared" ca="1" si="50"/>
        <v>3563112216</v>
      </c>
      <c r="F127" s="537">
        <f t="shared" ca="1" si="51"/>
        <v>16465.419999999998</v>
      </c>
      <c r="G127" s="20" t="str">
        <f ca="1">IF(L127&lt;&gt;0,MAX($G$4:G126)+1,"")</f>
        <v/>
      </c>
      <c r="H127" s="109" t="str">
        <f t="shared" ca="1" si="52"/>
        <v>Смолярчук</v>
      </c>
      <c r="I127" s="22" t="str">
        <f t="shared" ca="1" si="53"/>
        <v>Артур</v>
      </c>
      <c r="J127" s="22" t="str">
        <f t="shared" ca="1" si="54"/>
        <v>Андрійович</v>
      </c>
      <c r="K127" s="349">
        <f t="shared" ca="1" si="55"/>
        <v>3563112216</v>
      </c>
      <c r="L127" s="375">
        <f t="shared" ca="1" si="38"/>
        <v>0</v>
      </c>
      <c r="M127" s="20" t="str">
        <f ca="1">IF(R127&lt;&gt;0,MAX($M$4:M126)+1,"")</f>
        <v/>
      </c>
      <c r="N127" s="374" t="str">
        <f t="shared" ca="1" si="39"/>
        <v>Смолярчук А.А.</v>
      </c>
      <c r="O127" s="374" t="str">
        <f t="shared" ca="1" si="40"/>
        <v>Смолярчук</v>
      </c>
      <c r="P127" s="374" t="str">
        <f t="shared" ca="1" si="41"/>
        <v>Артур</v>
      </c>
      <c r="Q127" s="374" t="str">
        <f t="shared" ca="1" si="42"/>
        <v>Андрійович</v>
      </c>
      <c r="R127" s="375">
        <f t="shared" ca="1" si="43"/>
        <v>0</v>
      </c>
      <c r="S127" s="20" t="str">
        <f ca="1">IF(X127&lt;&gt;0,MAX($S$4:S126)+1,"")</f>
        <v/>
      </c>
      <c r="T127" s="109" t="str">
        <f t="shared" ca="1" si="56"/>
        <v>Смолярчук</v>
      </c>
      <c r="U127" s="22" t="str">
        <f t="shared" ca="1" si="57"/>
        <v>Артур</v>
      </c>
      <c r="V127" s="22" t="str">
        <f t="shared" ca="1" si="58"/>
        <v>Андрійович</v>
      </c>
      <c r="W127" s="349">
        <f t="shared" ca="1" si="59"/>
        <v>3563112216</v>
      </c>
      <c r="X127" s="375">
        <f t="shared" ca="1" si="44"/>
        <v>0</v>
      </c>
      <c r="Y127" s="20" t="str">
        <f ca="1">IF(AD127&lt;&gt;0,MAX(Y$4:$GY126)+1,"")</f>
        <v/>
      </c>
      <c r="Z127" s="109" t="str">
        <f t="shared" ca="1" si="60"/>
        <v>Смолярчук</v>
      </c>
      <c r="AA127" s="22" t="str">
        <f t="shared" ca="1" si="61"/>
        <v>Артур</v>
      </c>
      <c r="AB127" s="22" t="str">
        <f t="shared" ca="1" si="62"/>
        <v>Андрійович</v>
      </c>
      <c r="AC127" s="349">
        <f t="shared" ca="1" si="63"/>
        <v>3563112216</v>
      </c>
      <c r="AD127" s="375">
        <f t="shared" ca="1" si="45"/>
        <v>0</v>
      </c>
      <c r="AE127" s="20" t="str">
        <f ca="1">IF(AJ127&lt;&gt;0,MAX($E$4:AE126)+1,"")</f>
        <v/>
      </c>
      <c r="AF127" s="109" t="str">
        <f t="shared" ca="1" si="64"/>
        <v>Смолярчук</v>
      </c>
      <c r="AG127" s="22" t="str">
        <f t="shared" ca="1" si="65"/>
        <v>Артур</v>
      </c>
      <c r="AH127" s="22" t="str">
        <f t="shared" ca="1" si="66"/>
        <v>Андрійович</v>
      </c>
      <c r="AI127" s="349">
        <f t="shared" ca="1" si="67"/>
        <v>3563112216</v>
      </c>
      <c r="AJ127" s="375">
        <f t="shared" ca="1" si="46"/>
        <v>0</v>
      </c>
      <c r="AL127" s="421">
        <v>16039.04</v>
      </c>
      <c r="AM127" s="19">
        <f ca="1">F127-AL127</f>
        <v>426.38</v>
      </c>
    </row>
    <row r="128" spans="1:39" ht="18.75" customHeight="1" thickBot="1">
      <c r="A128" s="20">
        <f ca="1">IF(F128&lt;&gt;0,MAX($A$4:A127)+1,"")</f>
        <v>63</v>
      </c>
      <c r="B128" s="109" t="str">
        <f t="shared" ca="1" si="47"/>
        <v>Коваленко</v>
      </c>
      <c r="C128" s="22" t="str">
        <f t="shared" ca="1" si="48"/>
        <v>Василь</v>
      </c>
      <c r="D128" s="22" t="str">
        <f t="shared" ca="1" si="49"/>
        <v>Євгенович</v>
      </c>
      <c r="E128" s="349">
        <f t="shared" ca="1" si="50"/>
        <v>3288619090</v>
      </c>
      <c r="F128" s="537">
        <f t="shared" ca="1" si="51"/>
        <v>16465.419999999998</v>
      </c>
      <c r="G128" s="20" t="str">
        <f ca="1">IF(L128&lt;&gt;0,MAX($G$4:G127)+1,"")</f>
        <v/>
      </c>
      <c r="H128" s="109" t="str">
        <f t="shared" ca="1" si="52"/>
        <v>Коваленко</v>
      </c>
      <c r="I128" s="22" t="str">
        <f t="shared" ca="1" si="53"/>
        <v>Василь</v>
      </c>
      <c r="J128" s="22" t="str">
        <f t="shared" ca="1" si="54"/>
        <v>Євгенович</v>
      </c>
      <c r="K128" s="349">
        <f t="shared" ca="1" si="55"/>
        <v>3288619090</v>
      </c>
      <c r="L128" s="375">
        <f t="shared" ca="1" si="38"/>
        <v>0</v>
      </c>
      <c r="M128" s="20" t="str">
        <f ca="1">IF(R128&lt;&gt;0,MAX($M$4:M127)+1,"")</f>
        <v/>
      </c>
      <c r="N128" s="374" t="str">
        <f t="shared" ca="1" si="39"/>
        <v>Коваленко В.Є.</v>
      </c>
      <c r="O128" s="374" t="str">
        <f t="shared" ca="1" si="40"/>
        <v>Коваленко</v>
      </c>
      <c r="P128" s="374" t="str">
        <f t="shared" ca="1" si="41"/>
        <v>Василь</v>
      </c>
      <c r="Q128" s="374" t="str">
        <f t="shared" ca="1" si="42"/>
        <v>Євгенович</v>
      </c>
      <c r="R128" s="375">
        <f t="shared" ca="1" si="43"/>
        <v>0</v>
      </c>
      <c r="S128" s="20" t="str">
        <f ca="1">IF(X128&lt;&gt;0,MAX($S$4:S127)+1,"")</f>
        <v/>
      </c>
      <c r="T128" s="109" t="str">
        <f t="shared" ca="1" si="56"/>
        <v>Коваленко</v>
      </c>
      <c r="U128" s="22" t="str">
        <f t="shared" ca="1" si="57"/>
        <v>Василь</v>
      </c>
      <c r="V128" s="22" t="str">
        <f t="shared" ca="1" si="58"/>
        <v>Євгенович</v>
      </c>
      <c r="W128" s="349">
        <f t="shared" ca="1" si="59"/>
        <v>3288619090</v>
      </c>
      <c r="X128" s="375">
        <f t="shared" ca="1" si="44"/>
        <v>0</v>
      </c>
      <c r="Y128" s="20" t="str">
        <f ca="1">IF(AD128&lt;&gt;0,MAX(Y$4:$GY127)+1,"")</f>
        <v/>
      </c>
      <c r="Z128" s="109" t="str">
        <f t="shared" ca="1" si="60"/>
        <v>Коваленко</v>
      </c>
      <c r="AA128" s="22" t="str">
        <f t="shared" ca="1" si="61"/>
        <v>Василь</v>
      </c>
      <c r="AB128" s="22" t="str">
        <f t="shared" ca="1" si="62"/>
        <v>Євгенович</v>
      </c>
      <c r="AC128" s="349">
        <f t="shared" ca="1" si="63"/>
        <v>3288619090</v>
      </c>
      <c r="AD128" s="375">
        <f t="shared" ca="1" si="45"/>
        <v>0</v>
      </c>
      <c r="AE128" s="20" t="str">
        <f ca="1">IF(AJ128&lt;&gt;0,MAX($E$4:AE127)+1,"")</f>
        <v/>
      </c>
      <c r="AF128" s="109" t="str">
        <f t="shared" ca="1" si="64"/>
        <v>Коваленко</v>
      </c>
      <c r="AG128" s="22" t="str">
        <f t="shared" ca="1" si="65"/>
        <v>Василь</v>
      </c>
      <c r="AH128" s="22" t="str">
        <f t="shared" ca="1" si="66"/>
        <v>Євгенович</v>
      </c>
      <c r="AI128" s="349">
        <f t="shared" ca="1" si="67"/>
        <v>3288619090</v>
      </c>
      <c r="AJ128" s="375">
        <f t="shared" ca="1" si="46"/>
        <v>0</v>
      </c>
    </row>
    <row r="129" spans="1:36" ht="18.75" customHeight="1" thickBot="1">
      <c r="A129" s="20" t="str">
        <f ca="1">IF(F129&lt;&gt;0,MAX($A$4:A128)+1,"")</f>
        <v/>
      </c>
      <c r="B129" s="109">
        <f t="shared" ca="1" si="47"/>
        <v>0</v>
      </c>
      <c r="C129" s="22">
        <f t="shared" ca="1" si="48"/>
        <v>0</v>
      </c>
      <c r="D129" s="22">
        <f t="shared" ca="1" si="49"/>
        <v>0</v>
      </c>
      <c r="E129" s="349">
        <f t="shared" ca="1" si="50"/>
        <v>0</v>
      </c>
      <c r="F129" s="537">
        <f t="shared" ca="1" si="51"/>
        <v>0</v>
      </c>
      <c r="G129" s="20" t="str">
        <f ca="1">IF(L129&lt;&gt;0,MAX($G$4:G128)+1,"")</f>
        <v/>
      </c>
      <c r="H129" s="109">
        <f t="shared" ca="1" si="52"/>
        <v>0</v>
      </c>
      <c r="I129" s="22">
        <f t="shared" ca="1" si="53"/>
        <v>0</v>
      </c>
      <c r="J129" s="22">
        <f t="shared" ca="1" si="54"/>
        <v>0</v>
      </c>
      <c r="K129" s="349">
        <f t="shared" ca="1" si="55"/>
        <v>0</v>
      </c>
      <c r="L129" s="375">
        <f t="shared" ca="1" si="38"/>
        <v>0</v>
      </c>
      <c r="M129" s="20" t="str">
        <f ca="1">IF(R129&lt;&gt;0,MAX($M$4:M128)+1,"")</f>
        <v/>
      </c>
      <c r="N129" s="374" t="str">
        <f t="shared" ca="1" si="39"/>
        <v>ВАКАНТ</v>
      </c>
      <c r="O129" s="374">
        <f t="shared" ca="1" si="40"/>
        <v>0</v>
      </c>
      <c r="P129" s="374">
        <f t="shared" ca="1" si="41"/>
        <v>0</v>
      </c>
      <c r="Q129" s="374">
        <f t="shared" ca="1" si="42"/>
        <v>0</v>
      </c>
      <c r="R129" s="375">
        <f t="shared" ca="1" si="43"/>
        <v>0</v>
      </c>
      <c r="S129" s="20" t="str">
        <f ca="1">IF(X129&lt;&gt;0,MAX($S$4:S128)+1,"")</f>
        <v/>
      </c>
      <c r="T129" s="109">
        <f t="shared" ca="1" si="56"/>
        <v>0</v>
      </c>
      <c r="U129" s="22">
        <f t="shared" ca="1" si="57"/>
        <v>0</v>
      </c>
      <c r="V129" s="22">
        <f t="shared" ca="1" si="58"/>
        <v>0</v>
      </c>
      <c r="W129" s="349">
        <f t="shared" ca="1" si="59"/>
        <v>0</v>
      </c>
      <c r="X129" s="375">
        <f t="shared" ca="1" si="44"/>
        <v>0</v>
      </c>
      <c r="Y129" s="20" t="str">
        <f ca="1">IF(AD129&lt;&gt;0,MAX(Y$4:$GY128)+1,"")</f>
        <v/>
      </c>
      <c r="Z129" s="109">
        <f t="shared" ca="1" si="60"/>
        <v>0</v>
      </c>
      <c r="AA129" s="22">
        <f t="shared" ca="1" si="61"/>
        <v>0</v>
      </c>
      <c r="AB129" s="22">
        <f t="shared" ca="1" si="62"/>
        <v>0</v>
      </c>
      <c r="AC129" s="349">
        <f t="shared" ca="1" si="63"/>
        <v>0</v>
      </c>
      <c r="AD129" s="375">
        <f t="shared" ca="1" si="45"/>
        <v>0</v>
      </c>
      <c r="AE129" s="20" t="str">
        <f ca="1">IF(AJ129&lt;&gt;0,MAX($E$4:AE128)+1,"")</f>
        <v/>
      </c>
      <c r="AF129" s="109">
        <f t="shared" ca="1" si="64"/>
        <v>0</v>
      </c>
      <c r="AG129" s="22">
        <f t="shared" ca="1" si="65"/>
        <v>0</v>
      </c>
      <c r="AH129" s="22">
        <f t="shared" ca="1" si="66"/>
        <v>0</v>
      </c>
      <c r="AI129" s="349">
        <f t="shared" ca="1" si="67"/>
        <v>0</v>
      </c>
      <c r="AJ129" s="375">
        <f t="shared" ca="1" si="46"/>
        <v>0</v>
      </c>
    </row>
    <row r="130" spans="1:36" ht="18.75" customHeight="1" thickBot="1">
      <c r="A130" s="20">
        <f ca="1">IF(F130&lt;&gt;0,MAX($A$4:A129)+1,"")</f>
        <v>64</v>
      </c>
      <c r="B130" s="109" t="str">
        <f t="shared" ca="1" si="47"/>
        <v>Кічев</v>
      </c>
      <c r="C130" s="22" t="str">
        <f t="shared" ca="1" si="48"/>
        <v>Віктор</v>
      </c>
      <c r="D130" s="22" t="str">
        <f t="shared" ca="1" si="49"/>
        <v>Іванович</v>
      </c>
      <c r="E130" s="349">
        <f t="shared" ca="1" si="50"/>
        <v>3285616333</v>
      </c>
      <c r="F130" s="537">
        <f t="shared" ca="1" si="51"/>
        <v>14271.81</v>
      </c>
      <c r="G130" s="20" t="str">
        <f ca="1">IF(L130&lt;&gt;0,MAX($G$4:G129)+1,"")</f>
        <v/>
      </c>
      <c r="H130" s="109" t="str">
        <f t="shared" ca="1" si="52"/>
        <v>Кічев</v>
      </c>
      <c r="I130" s="22" t="str">
        <f t="shared" ca="1" si="53"/>
        <v>Віктор</v>
      </c>
      <c r="J130" s="22" t="str">
        <f t="shared" ca="1" si="54"/>
        <v>Іванович</v>
      </c>
      <c r="K130" s="349">
        <f t="shared" ca="1" si="55"/>
        <v>3285616333</v>
      </c>
      <c r="L130" s="375">
        <f t="shared" ca="1" si="38"/>
        <v>0</v>
      </c>
      <c r="M130" s="20" t="str">
        <f ca="1">IF(R130&lt;&gt;0,MAX($M$4:M129)+1,"")</f>
        <v/>
      </c>
      <c r="N130" s="374" t="str">
        <f t="shared" ca="1" si="39"/>
        <v>Кічев В.І.</v>
      </c>
      <c r="O130" s="374" t="str">
        <f t="shared" ca="1" si="40"/>
        <v>Кічев</v>
      </c>
      <c r="P130" s="374" t="str">
        <f t="shared" ca="1" si="41"/>
        <v>Віктор</v>
      </c>
      <c r="Q130" s="374" t="str">
        <f t="shared" ca="1" si="42"/>
        <v>Іванович</v>
      </c>
      <c r="R130" s="375">
        <f t="shared" ca="1" si="43"/>
        <v>0</v>
      </c>
      <c r="S130" s="20" t="str">
        <f ca="1">IF(X130&lt;&gt;0,MAX($S$4:S129)+1,"")</f>
        <v/>
      </c>
      <c r="T130" s="109" t="str">
        <f t="shared" ca="1" si="56"/>
        <v>Кічев</v>
      </c>
      <c r="U130" s="22" t="str">
        <f t="shared" ca="1" si="57"/>
        <v>Віктор</v>
      </c>
      <c r="V130" s="22" t="str">
        <f t="shared" ca="1" si="58"/>
        <v>Іванович</v>
      </c>
      <c r="W130" s="349">
        <f t="shared" ca="1" si="59"/>
        <v>3285616333</v>
      </c>
      <c r="X130" s="375">
        <f t="shared" ca="1" si="44"/>
        <v>0</v>
      </c>
      <c r="Y130" s="20" t="str">
        <f ca="1">IF(AD130&lt;&gt;0,MAX(Y$4:$GY129)+1,"")</f>
        <v/>
      </c>
      <c r="Z130" s="109" t="str">
        <f t="shared" ca="1" si="60"/>
        <v>Кічев</v>
      </c>
      <c r="AA130" s="22" t="str">
        <f t="shared" ca="1" si="61"/>
        <v>Віктор</v>
      </c>
      <c r="AB130" s="22" t="str">
        <f t="shared" ca="1" si="62"/>
        <v>Іванович</v>
      </c>
      <c r="AC130" s="349">
        <f t="shared" ca="1" si="63"/>
        <v>3285616333</v>
      </c>
      <c r="AD130" s="375">
        <f t="shared" ca="1" si="45"/>
        <v>0</v>
      </c>
      <c r="AE130" s="20" t="str">
        <f ca="1">IF(AJ130&lt;&gt;0,MAX($E$4:AE129)+1,"")</f>
        <v/>
      </c>
      <c r="AF130" s="109" t="str">
        <f t="shared" ca="1" si="64"/>
        <v>Кічев</v>
      </c>
      <c r="AG130" s="22" t="str">
        <f t="shared" ca="1" si="65"/>
        <v>Віктор</v>
      </c>
      <c r="AH130" s="22" t="str">
        <f t="shared" ca="1" si="66"/>
        <v>Іванович</v>
      </c>
      <c r="AI130" s="349">
        <f t="shared" ca="1" si="67"/>
        <v>3285616333</v>
      </c>
      <c r="AJ130" s="375">
        <f t="shared" ca="1" si="46"/>
        <v>0</v>
      </c>
    </row>
    <row r="131" spans="1:36" ht="18.75" customHeight="1" thickBot="1">
      <c r="A131" s="20">
        <f ca="1">IF(F131&lt;&gt;0,MAX($A$4:A130)+1,"")</f>
        <v>65</v>
      </c>
      <c r="B131" s="109" t="str">
        <f t="shared" ca="1" si="47"/>
        <v>Казіміров</v>
      </c>
      <c r="C131" s="22" t="str">
        <f t="shared" ca="1" si="48"/>
        <v>Вадим</v>
      </c>
      <c r="D131" s="22" t="str">
        <f t="shared" ca="1" si="49"/>
        <v>Сергійович</v>
      </c>
      <c r="E131" s="349">
        <f t="shared" ca="1" si="50"/>
        <v>3747401971</v>
      </c>
      <c r="F131" s="537">
        <f t="shared" ca="1" si="51"/>
        <v>14271.81</v>
      </c>
      <c r="G131" s="20" t="str">
        <f ca="1">IF(L131&lt;&gt;0,MAX($G$4:G130)+1,"")</f>
        <v/>
      </c>
      <c r="H131" s="109" t="str">
        <f t="shared" ca="1" si="52"/>
        <v>Казіміров</v>
      </c>
      <c r="I131" s="22" t="str">
        <f t="shared" ca="1" si="53"/>
        <v>Вадим</v>
      </c>
      <c r="J131" s="22" t="str">
        <f t="shared" ca="1" si="54"/>
        <v>Сергійович</v>
      </c>
      <c r="K131" s="349">
        <f t="shared" ca="1" si="55"/>
        <v>3747401971</v>
      </c>
      <c r="L131" s="375">
        <f t="shared" ca="1" si="38"/>
        <v>0</v>
      </c>
      <c r="M131" s="20" t="str">
        <f ca="1">IF(R131&lt;&gt;0,MAX($M$4:M130)+1,"")</f>
        <v/>
      </c>
      <c r="N131" s="374" t="str">
        <f t="shared" ca="1" si="39"/>
        <v>Казіміров В.С.</v>
      </c>
      <c r="O131" s="374" t="str">
        <f t="shared" ca="1" si="40"/>
        <v>Казіміров</v>
      </c>
      <c r="P131" s="374" t="str">
        <f t="shared" ca="1" si="41"/>
        <v>Вадим</v>
      </c>
      <c r="Q131" s="374" t="str">
        <f t="shared" ca="1" si="42"/>
        <v>Сергійович</v>
      </c>
      <c r="R131" s="375">
        <f t="shared" ca="1" si="43"/>
        <v>0</v>
      </c>
      <c r="S131" s="20" t="str">
        <f ca="1">IF(X131&lt;&gt;0,MAX($S$4:S130)+1,"")</f>
        <v/>
      </c>
      <c r="T131" s="109" t="str">
        <f t="shared" ca="1" si="56"/>
        <v>Казіміров</v>
      </c>
      <c r="U131" s="22" t="str">
        <f t="shared" ca="1" si="57"/>
        <v>Вадим</v>
      </c>
      <c r="V131" s="22" t="str">
        <f t="shared" ca="1" si="58"/>
        <v>Сергійович</v>
      </c>
      <c r="W131" s="349">
        <f t="shared" ca="1" si="59"/>
        <v>3747401971</v>
      </c>
      <c r="X131" s="375">
        <f t="shared" ca="1" si="44"/>
        <v>0</v>
      </c>
      <c r="Y131" s="20" t="str">
        <f ca="1">IF(AD131&lt;&gt;0,MAX(Y$4:$GY130)+1,"")</f>
        <v/>
      </c>
      <c r="Z131" s="109" t="str">
        <f t="shared" ca="1" si="60"/>
        <v>Казіміров</v>
      </c>
      <c r="AA131" s="22" t="str">
        <f t="shared" ca="1" si="61"/>
        <v>Вадим</v>
      </c>
      <c r="AB131" s="22" t="str">
        <f t="shared" ca="1" si="62"/>
        <v>Сергійович</v>
      </c>
      <c r="AC131" s="349">
        <f t="shared" ca="1" si="63"/>
        <v>3747401971</v>
      </c>
      <c r="AD131" s="375">
        <f t="shared" ca="1" si="45"/>
        <v>0</v>
      </c>
      <c r="AE131" s="20" t="str">
        <f ca="1">IF(AJ131&lt;&gt;0,MAX($E$4:AE130)+1,"")</f>
        <v/>
      </c>
      <c r="AF131" s="109" t="str">
        <f t="shared" ca="1" si="64"/>
        <v>Казіміров</v>
      </c>
      <c r="AG131" s="22" t="str">
        <f t="shared" ca="1" si="65"/>
        <v>Вадим</v>
      </c>
      <c r="AH131" s="22" t="str">
        <f t="shared" ca="1" si="66"/>
        <v>Сергійович</v>
      </c>
      <c r="AI131" s="349">
        <f t="shared" ca="1" si="67"/>
        <v>3747401971</v>
      </c>
      <c r="AJ131" s="375">
        <f t="shared" ca="1" si="46"/>
        <v>0</v>
      </c>
    </row>
    <row r="132" spans="1:36" ht="18.75" customHeight="1" thickBot="1">
      <c r="A132" s="20" t="str">
        <f ca="1">IF(F132&lt;&gt;0,MAX($A$4:A131)+1,"")</f>
        <v/>
      </c>
      <c r="B132" s="109">
        <f t="shared" ca="1" si="47"/>
        <v>0</v>
      </c>
      <c r="C132" s="22">
        <f t="shared" ca="1" si="48"/>
        <v>0</v>
      </c>
      <c r="D132" s="22">
        <f t="shared" ca="1" si="49"/>
        <v>0</v>
      </c>
      <c r="E132" s="349">
        <f t="shared" ca="1" si="50"/>
        <v>0</v>
      </c>
      <c r="F132" s="537">
        <f t="shared" ca="1" si="51"/>
        <v>0</v>
      </c>
      <c r="G132" s="20" t="str">
        <f ca="1">IF(L132&lt;&gt;0,MAX($G$4:G131)+1,"")</f>
        <v/>
      </c>
      <c r="H132" s="109">
        <f t="shared" ca="1" si="52"/>
        <v>0</v>
      </c>
      <c r="I132" s="22">
        <f t="shared" ca="1" si="53"/>
        <v>0</v>
      </c>
      <c r="J132" s="22">
        <f t="shared" ca="1" si="54"/>
        <v>0</v>
      </c>
      <c r="K132" s="349">
        <f t="shared" ca="1" si="55"/>
        <v>0</v>
      </c>
      <c r="L132" s="375">
        <f t="shared" ref="L132:L195" ca="1" si="75">INDIRECT("Озд!AW"&amp;ROW()+4)</f>
        <v>0</v>
      </c>
      <c r="M132" s="20" t="str">
        <f ca="1">IF(R132&lt;&gt;0,MAX($M$4:M131)+1,"")</f>
        <v/>
      </c>
      <c r="N132" s="374">
        <f t="shared" ref="N132:N195" ca="1" si="76">INDIRECT("Відомість!dk"&amp;ROW())</f>
        <v>0</v>
      </c>
      <c r="O132" s="374">
        <f t="shared" ref="O132:O195" ca="1" si="77">INDIRECT("Відомість!dl"&amp;ROW())</f>
        <v>0</v>
      </c>
      <c r="P132" s="374">
        <f t="shared" ref="P132:P195" ca="1" si="78">INDIRECT("Відомість!dm"&amp;ROW())</f>
        <v>0</v>
      </c>
      <c r="Q132" s="374">
        <f t="shared" ref="Q132:Q195" ca="1" si="79">INDIRECT("Відомість!dN"&amp;ROW())</f>
        <v>0</v>
      </c>
      <c r="R132" s="375">
        <f t="shared" ref="R132:R195" ca="1" si="80">INDIRECT("Озд!BW"&amp;ROW()+4)</f>
        <v>0</v>
      </c>
      <c r="S132" s="20" t="str">
        <f ca="1">IF(X132&lt;&gt;0,MAX($S$4:S131)+1,"")</f>
        <v/>
      </c>
      <c r="T132" s="109">
        <f t="shared" ca="1" si="56"/>
        <v>0</v>
      </c>
      <c r="U132" s="22">
        <f t="shared" ca="1" si="57"/>
        <v>0</v>
      </c>
      <c r="V132" s="22">
        <f t="shared" ca="1" si="58"/>
        <v>0</v>
      </c>
      <c r="W132" s="349">
        <f t="shared" ca="1" si="59"/>
        <v>0</v>
      </c>
      <c r="X132" s="375">
        <f t="shared" ref="X132:X195" ca="1" si="81">INDIRECT("Озд!CW"&amp;ROW()+4)</f>
        <v>0</v>
      </c>
      <c r="Y132" s="20" t="str">
        <f ca="1">IF(AD132&lt;&gt;0,MAX(Y$4:$GY131)+1,"")</f>
        <v/>
      </c>
      <c r="Z132" s="109">
        <f t="shared" ca="1" si="60"/>
        <v>0</v>
      </c>
      <c r="AA132" s="22">
        <f t="shared" ca="1" si="61"/>
        <v>0</v>
      </c>
      <c r="AB132" s="22">
        <f t="shared" ca="1" si="62"/>
        <v>0</v>
      </c>
      <c r="AC132" s="349">
        <f t="shared" ca="1" si="63"/>
        <v>0</v>
      </c>
      <c r="AD132" s="375">
        <f t="shared" ref="AD132:AD195" ca="1" si="82">INDIRECT("Озд!DW"&amp;ROW()+4)</f>
        <v>0</v>
      </c>
      <c r="AE132" s="20" t="str">
        <f ca="1">IF(AJ132&lt;&gt;0,MAX($E$4:AE131)+1,"")</f>
        <v/>
      </c>
      <c r="AF132" s="109">
        <f t="shared" ca="1" si="64"/>
        <v>0</v>
      </c>
      <c r="AG132" s="22">
        <f t="shared" ca="1" si="65"/>
        <v>0</v>
      </c>
      <c r="AH132" s="22">
        <f t="shared" ca="1" si="66"/>
        <v>0</v>
      </c>
      <c r="AI132" s="349">
        <f t="shared" ca="1" si="67"/>
        <v>0</v>
      </c>
      <c r="AJ132" s="375">
        <f t="shared" ref="AJ132:AJ195" ca="1" si="83">INDIRECT("Озд!EW"&amp;ROW()+4)</f>
        <v>0</v>
      </c>
    </row>
    <row r="133" spans="1:36" ht="18.75" customHeight="1" thickBot="1">
      <c r="A133" s="20">
        <f ca="1">IF(F133&lt;&gt;0,MAX($A$4:A132)+1,"")</f>
        <v>66</v>
      </c>
      <c r="B133" s="109" t="str">
        <f t="shared" ref="B133:B196" ca="1" si="84">INDIRECT("Відомість!dl"&amp;ROW())</f>
        <v>Волканов</v>
      </c>
      <c r="C133" s="22" t="str">
        <f t="shared" ref="C133:C196" ca="1" si="85">INDIRECT("Відомість!dm"&amp;ROW())</f>
        <v>Віктор</v>
      </c>
      <c r="D133" s="22" t="str">
        <f t="shared" ref="D133:D196" ca="1" si="86">INDIRECT("Відомість!dn"&amp;ROW())</f>
        <v>Володимирович</v>
      </c>
      <c r="E133" s="349">
        <f t="shared" ref="E133:E196" ca="1" si="87">INDIRECT("Відомість!do"&amp;ROW())</f>
        <v>3647705237</v>
      </c>
      <c r="F133" s="537">
        <f t="shared" ref="F133:F196" ca="1" si="88">IF(B133=0,0,INDIRECT("Відомість!dg"&amp;ROW()))</f>
        <v>15467.77</v>
      </c>
      <c r="G133" s="20" t="str">
        <f ca="1">IF(L133&lt;&gt;0,MAX($G$4:G132)+1,"")</f>
        <v/>
      </c>
      <c r="H133" s="109" t="str">
        <f t="shared" ref="H133:H196" ca="1" si="89">INDIRECT("Відомість!dl"&amp;ROW())</f>
        <v>Волканов</v>
      </c>
      <c r="I133" s="22" t="str">
        <f t="shared" ref="I133:I196" ca="1" si="90">INDIRECT("Відомість!dm"&amp;ROW())</f>
        <v>Віктор</v>
      </c>
      <c r="J133" s="22" t="str">
        <f t="shared" ref="J133:J196" ca="1" si="91">INDIRECT("Відомість!dn"&amp;ROW())</f>
        <v>Володимирович</v>
      </c>
      <c r="K133" s="349">
        <f t="shared" ref="K133:K196" ca="1" si="92">INDIRECT("Відомість!do"&amp;ROW())</f>
        <v>3647705237</v>
      </c>
      <c r="L133" s="375">
        <f t="shared" ca="1" si="75"/>
        <v>0</v>
      </c>
      <c r="M133" s="20" t="str">
        <f ca="1">IF(R133&lt;&gt;0,MAX($M$4:M132)+1,"")</f>
        <v/>
      </c>
      <c r="N133" s="374" t="str">
        <f t="shared" ca="1" si="76"/>
        <v>Волканов В.В.</v>
      </c>
      <c r="O133" s="374" t="str">
        <f t="shared" ca="1" si="77"/>
        <v>Волканов</v>
      </c>
      <c r="P133" s="374" t="str">
        <f t="shared" ca="1" si="78"/>
        <v>Віктор</v>
      </c>
      <c r="Q133" s="374" t="str">
        <f t="shared" ca="1" si="79"/>
        <v>Володимирович</v>
      </c>
      <c r="R133" s="375">
        <f t="shared" ca="1" si="80"/>
        <v>0</v>
      </c>
      <c r="S133" s="20" t="str">
        <f ca="1">IF(X133&lt;&gt;0,MAX($S$4:S132)+1,"")</f>
        <v/>
      </c>
      <c r="T133" s="109" t="str">
        <f t="shared" ref="T133:T196" ca="1" si="93">INDIRECT("Відомість!dl"&amp;ROW())</f>
        <v>Волканов</v>
      </c>
      <c r="U133" s="22" t="str">
        <f t="shared" ref="U133:U196" ca="1" si="94">INDIRECT("Відомість!dm"&amp;ROW())</f>
        <v>Віктор</v>
      </c>
      <c r="V133" s="22" t="str">
        <f t="shared" ref="V133:V196" ca="1" si="95">INDIRECT("Відомість!dn"&amp;ROW())</f>
        <v>Володимирович</v>
      </c>
      <c r="W133" s="349">
        <f t="shared" ref="W133:W196" ca="1" si="96">INDIRECT("Відомість!do"&amp;ROW())</f>
        <v>3647705237</v>
      </c>
      <c r="X133" s="375">
        <f t="shared" ca="1" si="81"/>
        <v>0</v>
      </c>
      <c r="Y133" s="20" t="str">
        <f ca="1">IF(AD133&lt;&gt;0,MAX(Y$4:$GY132)+1,"")</f>
        <v/>
      </c>
      <c r="Z133" s="109" t="str">
        <f t="shared" ref="Z133:Z196" ca="1" si="97">INDIRECT("Відомість!dl"&amp;ROW())</f>
        <v>Волканов</v>
      </c>
      <c r="AA133" s="22" t="str">
        <f t="shared" ref="AA133:AA196" ca="1" si="98">INDIRECT("Відомість!dm"&amp;ROW())</f>
        <v>Віктор</v>
      </c>
      <c r="AB133" s="22" t="str">
        <f t="shared" ref="AB133:AB196" ca="1" si="99">INDIRECT("Відомість!dn"&amp;ROW())</f>
        <v>Володимирович</v>
      </c>
      <c r="AC133" s="349">
        <f t="shared" ref="AC133:AC196" ca="1" si="100">INDIRECT("Відомість!do"&amp;ROW())</f>
        <v>3647705237</v>
      </c>
      <c r="AD133" s="375">
        <f t="shared" ca="1" si="82"/>
        <v>0</v>
      </c>
      <c r="AE133" s="20" t="str">
        <f ca="1">IF(AJ133&lt;&gt;0,MAX($E$4:AE132)+1,"")</f>
        <v/>
      </c>
      <c r="AF133" s="109" t="str">
        <f t="shared" ref="AF133:AF196" ca="1" si="101">INDIRECT("Відомість!dl"&amp;ROW())</f>
        <v>Волканов</v>
      </c>
      <c r="AG133" s="22" t="str">
        <f t="shared" ref="AG133:AG196" ca="1" si="102">INDIRECT("Відомість!dm"&amp;ROW())</f>
        <v>Віктор</v>
      </c>
      <c r="AH133" s="22" t="str">
        <f t="shared" ref="AH133:AH196" ca="1" si="103">INDIRECT("Відомість!dn"&amp;ROW())</f>
        <v>Володимирович</v>
      </c>
      <c r="AI133" s="349">
        <f t="shared" ref="AI133:AI196" ca="1" si="104">INDIRECT("Відомість!do"&amp;ROW())</f>
        <v>3647705237</v>
      </c>
      <c r="AJ133" s="375">
        <f t="shared" ca="1" si="83"/>
        <v>0</v>
      </c>
    </row>
    <row r="134" spans="1:36" ht="18.75" customHeight="1" thickBot="1">
      <c r="A134" s="20">
        <f ca="1">IF(F134&lt;&gt;0,MAX($A$4:A133)+1,"")</f>
        <v>67</v>
      </c>
      <c r="B134" s="109" t="str">
        <f t="shared" ca="1" si="84"/>
        <v>Майновецький</v>
      </c>
      <c r="C134" s="22" t="str">
        <f t="shared" ca="1" si="85"/>
        <v>Петро</v>
      </c>
      <c r="D134" s="22" t="str">
        <f t="shared" ca="1" si="86"/>
        <v>Юрійович</v>
      </c>
      <c r="E134" s="349">
        <f t="shared" ca="1" si="87"/>
        <v>3668908395</v>
      </c>
      <c r="F134" s="537">
        <f t="shared" ca="1" si="88"/>
        <v>15467.77</v>
      </c>
      <c r="G134" s="20" t="str">
        <f ca="1">IF(L134&lt;&gt;0,MAX($G$4:G133)+1,"")</f>
        <v/>
      </c>
      <c r="H134" s="109" t="str">
        <f t="shared" ca="1" si="89"/>
        <v>Майновецький</v>
      </c>
      <c r="I134" s="22" t="str">
        <f t="shared" ca="1" si="90"/>
        <v>Петро</v>
      </c>
      <c r="J134" s="22" t="str">
        <f t="shared" ca="1" si="91"/>
        <v>Юрійович</v>
      </c>
      <c r="K134" s="349">
        <f t="shared" ca="1" si="92"/>
        <v>3668908395</v>
      </c>
      <c r="L134" s="375">
        <f t="shared" ca="1" si="75"/>
        <v>0</v>
      </c>
      <c r="M134" s="20" t="str">
        <f ca="1">IF(R134&lt;&gt;0,MAX($M$4:M133)+1,"")</f>
        <v/>
      </c>
      <c r="N134" s="374" t="str">
        <f t="shared" ca="1" si="76"/>
        <v>Майновецький П.Ю.</v>
      </c>
      <c r="O134" s="374" t="str">
        <f t="shared" ca="1" si="77"/>
        <v>Майновецький</v>
      </c>
      <c r="P134" s="374" t="str">
        <f t="shared" ca="1" si="78"/>
        <v>Петро</v>
      </c>
      <c r="Q134" s="374" t="str">
        <f t="shared" ca="1" si="79"/>
        <v>Юрійович</v>
      </c>
      <c r="R134" s="375">
        <f t="shared" ca="1" si="80"/>
        <v>0</v>
      </c>
      <c r="S134" s="20" t="str">
        <f ca="1">IF(X134&lt;&gt;0,MAX($S$4:S133)+1,"")</f>
        <v/>
      </c>
      <c r="T134" s="109" t="str">
        <f t="shared" ca="1" si="93"/>
        <v>Майновецький</v>
      </c>
      <c r="U134" s="22" t="str">
        <f t="shared" ca="1" si="94"/>
        <v>Петро</v>
      </c>
      <c r="V134" s="22" t="str">
        <f t="shared" ca="1" si="95"/>
        <v>Юрійович</v>
      </c>
      <c r="W134" s="349">
        <f t="shared" ca="1" si="96"/>
        <v>3668908395</v>
      </c>
      <c r="X134" s="375">
        <f t="shared" ca="1" si="81"/>
        <v>0</v>
      </c>
      <c r="Y134" s="20" t="str">
        <f ca="1">IF(AD134&lt;&gt;0,MAX(Y$4:$GY133)+1,"")</f>
        <v/>
      </c>
      <c r="Z134" s="109" t="str">
        <f t="shared" ca="1" si="97"/>
        <v>Майновецький</v>
      </c>
      <c r="AA134" s="22" t="str">
        <f t="shared" ca="1" si="98"/>
        <v>Петро</v>
      </c>
      <c r="AB134" s="22" t="str">
        <f t="shared" ca="1" si="99"/>
        <v>Юрійович</v>
      </c>
      <c r="AC134" s="349">
        <f t="shared" ca="1" si="100"/>
        <v>3668908395</v>
      </c>
      <c r="AD134" s="375">
        <f t="shared" ca="1" si="82"/>
        <v>0</v>
      </c>
      <c r="AE134" s="20" t="str">
        <f ca="1">IF(AJ134&lt;&gt;0,MAX($E$4:AE133)+1,"")</f>
        <v/>
      </c>
      <c r="AF134" s="109" t="str">
        <f t="shared" ca="1" si="101"/>
        <v>Майновецький</v>
      </c>
      <c r="AG134" s="22" t="str">
        <f t="shared" ca="1" si="102"/>
        <v>Петро</v>
      </c>
      <c r="AH134" s="22" t="str">
        <f t="shared" ca="1" si="103"/>
        <v>Юрійович</v>
      </c>
      <c r="AI134" s="349">
        <f t="shared" ca="1" si="104"/>
        <v>3668908395</v>
      </c>
      <c r="AJ134" s="375">
        <f t="shared" ca="1" si="83"/>
        <v>0</v>
      </c>
    </row>
    <row r="135" spans="1:36" ht="18.75" customHeight="1" thickBot="1">
      <c r="A135" s="20">
        <f ca="1">IF(F135&lt;&gt;0,MAX($A$4:A134)+1,"")</f>
        <v>68</v>
      </c>
      <c r="B135" s="109" t="str">
        <f t="shared" ca="1" si="84"/>
        <v>Пастушков</v>
      </c>
      <c r="C135" s="22" t="str">
        <f t="shared" ca="1" si="85"/>
        <v>Дмитро</v>
      </c>
      <c r="D135" s="22" t="str">
        <f t="shared" ca="1" si="86"/>
        <v>Вікторович</v>
      </c>
      <c r="E135" s="349">
        <f t="shared" ca="1" si="87"/>
        <v>3585709858</v>
      </c>
      <c r="F135" s="537">
        <f t="shared" ca="1" si="88"/>
        <v>15467.77</v>
      </c>
      <c r="G135" s="20" t="str">
        <f ca="1">IF(L135&lt;&gt;0,MAX($G$4:G134)+1,"")</f>
        <v/>
      </c>
      <c r="H135" s="109" t="str">
        <f t="shared" ca="1" si="89"/>
        <v>Пастушков</v>
      </c>
      <c r="I135" s="22" t="str">
        <f t="shared" ca="1" si="90"/>
        <v>Дмитро</v>
      </c>
      <c r="J135" s="22" t="str">
        <f t="shared" ca="1" si="91"/>
        <v>Вікторович</v>
      </c>
      <c r="K135" s="349">
        <f t="shared" ca="1" si="92"/>
        <v>3585709858</v>
      </c>
      <c r="L135" s="375">
        <f t="shared" ca="1" si="75"/>
        <v>0</v>
      </c>
      <c r="M135" s="20" t="str">
        <f ca="1">IF(R135&lt;&gt;0,MAX($M$4:M134)+1,"")</f>
        <v/>
      </c>
      <c r="N135" s="374" t="str">
        <f t="shared" ca="1" si="76"/>
        <v>Пастушков Д.В.</v>
      </c>
      <c r="O135" s="374" t="str">
        <f t="shared" ca="1" si="77"/>
        <v>Пастушков</v>
      </c>
      <c r="P135" s="374" t="str">
        <f t="shared" ca="1" si="78"/>
        <v>Дмитро</v>
      </c>
      <c r="Q135" s="374" t="str">
        <f t="shared" ca="1" si="79"/>
        <v>Вікторович</v>
      </c>
      <c r="R135" s="375">
        <f t="shared" ca="1" si="80"/>
        <v>0</v>
      </c>
      <c r="S135" s="20" t="str">
        <f ca="1">IF(X135&lt;&gt;0,MAX($S$4:S134)+1,"")</f>
        <v/>
      </c>
      <c r="T135" s="109" t="str">
        <f t="shared" ca="1" si="93"/>
        <v>Пастушков</v>
      </c>
      <c r="U135" s="22" t="str">
        <f t="shared" ca="1" si="94"/>
        <v>Дмитро</v>
      </c>
      <c r="V135" s="22" t="str">
        <f t="shared" ca="1" si="95"/>
        <v>Вікторович</v>
      </c>
      <c r="W135" s="349">
        <f t="shared" ca="1" si="96"/>
        <v>3585709858</v>
      </c>
      <c r="X135" s="375">
        <f t="shared" ca="1" si="81"/>
        <v>0</v>
      </c>
      <c r="Y135" s="20" t="str">
        <f ca="1">IF(AD135&lt;&gt;0,MAX(Y$4:$GY134)+1,"")</f>
        <v/>
      </c>
      <c r="Z135" s="109" t="str">
        <f t="shared" ca="1" si="97"/>
        <v>Пастушков</v>
      </c>
      <c r="AA135" s="22" t="str">
        <f t="shared" ca="1" si="98"/>
        <v>Дмитро</v>
      </c>
      <c r="AB135" s="22" t="str">
        <f t="shared" ca="1" si="99"/>
        <v>Вікторович</v>
      </c>
      <c r="AC135" s="349">
        <f t="shared" ca="1" si="100"/>
        <v>3585709858</v>
      </c>
      <c r="AD135" s="375">
        <f t="shared" ca="1" si="82"/>
        <v>0</v>
      </c>
      <c r="AE135" s="20" t="str">
        <f ca="1">IF(AJ135&lt;&gt;0,MAX($E$4:AE134)+1,"")</f>
        <v/>
      </c>
      <c r="AF135" s="109" t="str">
        <f t="shared" ca="1" si="101"/>
        <v>Пастушков</v>
      </c>
      <c r="AG135" s="22" t="str">
        <f t="shared" ca="1" si="102"/>
        <v>Дмитро</v>
      </c>
      <c r="AH135" s="22" t="str">
        <f t="shared" ca="1" si="103"/>
        <v>Вікторович</v>
      </c>
      <c r="AI135" s="349">
        <f t="shared" ca="1" si="104"/>
        <v>3585709858</v>
      </c>
      <c r="AJ135" s="375">
        <f t="shared" ca="1" si="83"/>
        <v>0</v>
      </c>
    </row>
    <row r="136" spans="1:36" ht="18.75" customHeight="1" thickBot="1">
      <c r="A136" s="20" t="str">
        <f ca="1">IF(F136&lt;&gt;0,MAX($A$4:A135)+1,"")</f>
        <v/>
      </c>
      <c r="B136" s="109" t="str">
        <f t="shared" ca="1" si="84"/>
        <v>Кирилов</v>
      </c>
      <c r="C136" s="22" t="str">
        <f t="shared" ca="1" si="85"/>
        <v>Максим</v>
      </c>
      <c r="D136" s="22" t="str">
        <f t="shared" ca="1" si="86"/>
        <v>Михайлович</v>
      </c>
      <c r="E136" s="349" t="str">
        <f t="shared" ca="1" si="87"/>
        <v>3509706232</v>
      </c>
      <c r="F136" s="537">
        <f t="shared" ca="1" si="88"/>
        <v>0</v>
      </c>
      <c r="G136" s="20" t="str">
        <f ca="1">IF(L136&lt;&gt;0,MAX($G$4:G135)+1,"")</f>
        <v/>
      </c>
      <c r="H136" s="109" t="str">
        <f t="shared" ca="1" si="89"/>
        <v>Кирилов</v>
      </c>
      <c r="I136" s="22" t="str">
        <f t="shared" ca="1" si="90"/>
        <v>Максим</v>
      </c>
      <c r="J136" s="22" t="str">
        <f t="shared" ca="1" si="91"/>
        <v>Михайлович</v>
      </c>
      <c r="K136" s="349" t="str">
        <f t="shared" ca="1" si="92"/>
        <v>3509706232</v>
      </c>
      <c r="L136" s="375">
        <f t="shared" ca="1" si="75"/>
        <v>0</v>
      </c>
      <c r="M136" s="20" t="str">
        <f ca="1">IF(R136&lt;&gt;0,MAX($M$4:M135)+1,"")</f>
        <v/>
      </c>
      <c r="N136" s="374" t="str">
        <f t="shared" ca="1" si="76"/>
        <v>Кирилов М.М.</v>
      </c>
      <c r="O136" s="374" t="str">
        <f t="shared" ca="1" si="77"/>
        <v>Кирилов</v>
      </c>
      <c r="P136" s="374" t="str">
        <f t="shared" ca="1" si="78"/>
        <v>Максим</v>
      </c>
      <c r="Q136" s="374" t="str">
        <f t="shared" ca="1" si="79"/>
        <v>Михайлович</v>
      </c>
      <c r="R136" s="375">
        <f t="shared" ca="1" si="80"/>
        <v>0</v>
      </c>
      <c r="S136" s="20" t="str">
        <f ca="1">IF(X136&lt;&gt;0,MAX($S$4:S135)+1,"")</f>
        <v/>
      </c>
      <c r="T136" s="109" t="str">
        <f t="shared" ca="1" si="93"/>
        <v>Кирилов</v>
      </c>
      <c r="U136" s="22" t="str">
        <f t="shared" ca="1" si="94"/>
        <v>Максим</v>
      </c>
      <c r="V136" s="22" t="str">
        <f t="shared" ca="1" si="95"/>
        <v>Михайлович</v>
      </c>
      <c r="W136" s="349" t="str">
        <f t="shared" ca="1" si="96"/>
        <v>3509706232</v>
      </c>
      <c r="X136" s="375">
        <f t="shared" ca="1" si="81"/>
        <v>0</v>
      </c>
      <c r="Y136" s="20" t="str">
        <f ca="1">IF(AD136&lt;&gt;0,MAX(Y$4:$GY135)+1,"")</f>
        <v/>
      </c>
      <c r="Z136" s="109" t="str">
        <f t="shared" ca="1" si="97"/>
        <v>Кирилов</v>
      </c>
      <c r="AA136" s="22" t="str">
        <f t="shared" ca="1" si="98"/>
        <v>Максим</v>
      </c>
      <c r="AB136" s="22" t="str">
        <f t="shared" ca="1" si="99"/>
        <v>Михайлович</v>
      </c>
      <c r="AC136" s="349" t="str">
        <f t="shared" ca="1" si="100"/>
        <v>3509706232</v>
      </c>
      <c r="AD136" s="375">
        <f t="shared" ca="1" si="82"/>
        <v>0</v>
      </c>
      <c r="AE136" s="20" t="str">
        <f ca="1">IF(AJ136&lt;&gt;0,MAX($E$4:AE135)+1,"")</f>
        <v/>
      </c>
      <c r="AF136" s="109" t="str">
        <f t="shared" ca="1" si="101"/>
        <v>Кирилов</v>
      </c>
      <c r="AG136" s="22" t="str">
        <f t="shared" ca="1" si="102"/>
        <v>Максим</v>
      </c>
      <c r="AH136" s="22" t="str">
        <f t="shared" ca="1" si="103"/>
        <v>Михайлович</v>
      </c>
      <c r="AI136" s="349" t="str">
        <f t="shared" ca="1" si="104"/>
        <v>3509706232</v>
      </c>
      <c r="AJ136" s="375">
        <f t="shared" ca="1" si="83"/>
        <v>0</v>
      </c>
    </row>
    <row r="137" spans="1:36" ht="18.75" customHeight="1" thickBot="1">
      <c r="A137" s="20" t="str">
        <f ca="1">IF(F137&lt;&gt;0,MAX($A$4:A136)+1,"")</f>
        <v/>
      </c>
      <c r="B137" s="109" t="str">
        <f t="shared" ca="1" si="84"/>
        <v>Герасименко</v>
      </c>
      <c r="C137" s="22" t="str">
        <f t="shared" ca="1" si="85"/>
        <v>Юрій</v>
      </c>
      <c r="D137" s="22" t="str">
        <f t="shared" ca="1" si="86"/>
        <v>Русланович</v>
      </c>
      <c r="E137" s="349">
        <f t="shared" ca="1" si="87"/>
        <v>3642909053</v>
      </c>
      <c r="F137" s="537">
        <f t="shared" ca="1" si="88"/>
        <v>0</v>
      </c>
      <c r="G137" s="20" t="str">
        <f ca="1">IF(L137&lt;&gt;0,MAX($G$4:G136)+1,"")</f>
        <v/>
      </c>
      <c r="H137" s="109" t="str">
        <f t="shared" ca="1" si="89"/>
        <v>Герасименко</v>
      </c>
      <c r="I137" s="22" t="str">
        <f t="shared" ca="1" si="90"/>
        <v>Юрій</v>
      </c>
      <c r="J137" s="22" t="str">
        <f t="shared" ca="1" si="91"/>
        <v>Русланович</v>
      </c>
      <c r="K137" s="349">
        <f t="shared" ca="1" si="92"/>
        <v>3642909053</v>
      </c>
      <c r="L137" s="375">
        <f t="shared" ca="1" si="75"/>
        <v>0</v>
      </c>
      <c r="M137" s="20" t="str">
        <f ca="1">IF(R137&lt;&gt;0,MAX($M$4:M136)+1,"")</f>
        <v/>
      </c>
      <c r="N137" s="374" t="str">
        <f t="shared" ca="1" si="76"/>
        <v>Герасименко Ю.Р.</v>
      </c>
      <c r="O137" s="374" t="str">
        <f t="shared" ca="1" si="77"/>
        <v>Герасименко</v>
      </c>
      <c r="P137" s="374" t="str">
        <f t="shared" ca="1" si="78"/>
        <v>Юрій</v>
      </c>
      <c r="Q137" s="374" t="str">
        <f t="shared" ca="1" si="79"/>
        <v>Русланович</v>
      </c>
      <c r="R137" s="375">
        <f t="shared" ca="1" si="80"/>
        <v>0</v>
      </c>
      <c r="S137" s="20" t="str">
        <f ca="1">IF(X137&lt;&gt;0,MAX($S$4:S136)+1,"")</f>
        <v/>
      </c>
      <c r="T137" s="109" t="str">
        <f t="shared" ca="1" si="93"/>
        <v>Герасименко</v>
      </c>
      <c r="U137" s="22" t="str">
        <f t="shared" ca="1" si="94"/>
        <v>Юрій</v>
      </c>
      <c r="V137" s="22" t="str">
        <f t="shared" ca="1" si="95"/>
        <v>Русланович</v>
      </c>
      <c r="W137" s="349">
        <f t="shared" ca="1" si="96"/>
        <v>3642909053</v>
      </c>
      <c r="X137" s="375">
        <f t="shared" ca="1" si="81"/>
        <v>0</v>
      </c>
      <c r="Y137" s="20" t="str">
        <f ca="1">IF(AD137&lt;&gt;0,MAX(Y$4:$GY136)+1,"")</f>
        <v/>
      </c>
      <c r="Z137" s="109" t="str">
        <f t="shared" ca="1" si="97"/>
        <v>Герасименко</v>
      </c>
      <c r="AA137" s="22" t="str">
        <f t="shared" ca="1" si="98"/>
        <v>Юрій</v>
      </c>
      <c r="AB137" s="22" t="str">
        <f t="shared" ca="1" si="99"/>
        <v>Русланович</v>
      </c>
      <c r="AC137" s="349">
        <f t="shared" ca="1" si="100"/>
        <v>3642909053</v>
      </c>
      <c r="AD137" s="375">
        <f t="shared" ca="1" si="82"/>
        <v>0</v>
      </c>
      <c r="AE137" s="20" t="str">
        <f ca="1">IF(AJ137&lt;&gt;0,MAX($E$4:AE136)+1,"")</f>
        <v/>
      </c>
      <c r="AF137" s="109" t="str">
        <f t="shared" ca="1" si="101"/>
        <v>Герасименко</v>
      </c>
      <c r="AG137" s="22" t="str">
        <f t="shared" ca="1" si="102"/>
        <v>Юрій</v>
      </c>
      <c r="AH137" s="22" t="str">
        <f t="shared" ca="1" si="103"/>
        <v>Русланович</v>
      </c>
      <c r="AI137" s="349">
        <f t="shared" ca="1" si="104"/>
        <v>3642909053</v>
      </c>
      <c r="AJ137" s="375">
        <f t="shared" ca="1" si="83"/>
        <v>0</v>
      </c>
    </row>
    <row r="138" spans="1:36" ht="18.75" customHeight="1" thickBot="1">
      <c r="A138" s="20" t="str">
        <f ca="1">IF(F138&lt;&gt;0,MAX($A$4:A137)+1,"")</f>
        <v/>
      </c>
      <c r="B138" s="109" t="str">
        <f t="shared" ca="1" si="84"/>
        <v>вс/сс</v>
      </c>
      <c r="C138" s="22">
        <f t="shared" ca="1" si="85"/>
        <v>0</v>
      </c>
      <c r="D138" s="22">
        <f t="shared" ca="1" si="86"/>
        <v>0</v>
      </c>
      <c r="E138" s="349">
        <f t="shared" ca="1" si="87"/>
        <v>0</v>
      </c>
      <c r="F138" s="537">
        <f t="shared" ca="1" si="88"/>
        <v>0</v>
      </c>
      <c r="G138" s="20" t="str">
        <f ca="1">IF(L138&lt;&gt;0,MAX($G$4:G137)+1,"")</f>
        <v/>
      </c>
      <c r="H138" s="109" t="str">
        <f t="shared" ca="1" si="89"/>
        <v>вс/сс</v>
      </c>
      <c r="I138" s="22">
        <f t="shared" ca="1" si="90"/>
        <v>0</v>
      </c>
      <c r="J138" s="22">
        <f t="shared" ca="1" si="91"/>
        <v>0</v>
      </c>
      <c r="K138" s="349">
        <f t="shared" ca="1" si="92"/>
        <v>0</v>
      </c>
      <c r="L138" s="375">
        <f t="shared" ca="1" si="75"/>
        <v>0</v>
      </c>
      <c r="M138" s="20" t="str">
        <f ca="1">IF(R138&lt;&gt;0,MAX($M$4:M137)+1,"")</f>
        <v/>
      </c>
      <c r="N138" s="374">
        <f t="shared" ca="1" si="76"/>
        <v>0</v>
      </c>
      <c r="O138" s="374" t="str">
        <f t="shared" ca="1" si="77"/>
        <v>вс/сс</v>
      </c>
      <c r="P138" s="374">
        <f t="shared" ca="1" si="78"/>
        <v>0</v>
      </c>
      <c r="Q138" s="374">
        <f t="shared" ca="1" si="79"/>
        <v>0</v>
      </c>
      <c r="R138" s="375">
        <f t="shared" ca="1" si="80"/>
        <v>0</v>
      </c>
      <c r="S138" s="20" t="str">
        <f ca="1">IF(X138&lt;&gt;0,MAX($S$4:S137)+1,"")</f>
        <v/>
      </c>
      <c r="T138" s="109" t="str">
        <f t="shared" ca="1" si="93"/>
        <v>вс/сс</v>
      </c>
      <c r="U138" s="22">
        <f t="shared" ca="1" si="94"/>
        <v>0</v>
      </c>
      <c r="V138" s="22">
        <f t="shared" ca="1" si="95"/>
        <v>0</v>
      </c>
      <c r="W138" s="349">
        <f t="shared" ca="1" si="96"/>
        <v>0</v>
      </c>
      <c r="X138" s="375">
        <f t="shared" ca="1" si="81"/>
        <v>0</v>
      </c>
      <c r="Y138" s="20" t="str">
        <f ca="1">IF(AD138&lt;&gt;0,MAX(Y$4:$GY137)+1,"")</f>
        <v/>
      </c>
      <c r="Z138" s="109" t="str">
        <f t="shared" ca="1" si="97"/>
        <v>вс/сс</v>
      </c>
      <c r="AA138" s="22">
        <f t="shared" ca="1" si="98"/>
        <v>0</v>
      </c>
      <c r="AB138" s="22">
        <f t="shared" ca="1" si="99"/>
        <v>0</v>
      </c>
      <c r="AC138" s="349">
        <f t="shared" ca="1" si="100"/>
        <v>0</v>
      </c>
      <c r="AD138" s="375">
        <f t="shared" ca="1" si="82"/>
        <v>0</v>
      </c>
      <c r="AE138" s="20" t="str">
        <f ca="1">IF(AJ138&lt;&gt;0,MAX($E$4:AE137)+1,"")</f>
        <v/>
      </c>
      <c r="AF138" s="109" t="str">
        <f t="shared" ca="1" si="101"/>
        <v>вс/сс</v>
      </c>
      <c r="AG138" s="22">
        <f t="shared" ca="1" si="102"/>
        <v>0</v>
      </c>
      <c r="AH138" s="22">
        <f t="shared" ca="1" si="103"/>
        <v>0</v>
      </c>
      <c r="AI138" s="349">
        <f t="shared" ca="1" si="104"/>
        <v>0</v>
      </c>
      <c r="AJ138" s="375">
        <f t="shared" ca="1" si="83"/>
        <v>0</v>
      </c>
    </row>
    <row r="139" spans="1:36" ht="18.75" customHeight="1" thickBot="1">
      <c r="A139" s="20">
        <f ca="1">IF(F139&lt;&gt;0,MAX($A$4:A138)+1,"")</f>
        <v>69</v>
      </c>
      <c r="B139" s="109" t="str">
        <f t="shared" ca="1" si="84"/>
        <v>Баришніков</v>
      </c>
      <c r="C139" s="22" t="str">
        <f t="shared" ca="1" si="85"/>
        <v>Дмитро</v>
      </c>
      <c r="D139" s="22" t="str">
        <f t="shared" ca="1" si="86"/>
        <v>Сергійович</v>
      </c>
      <c r="E139" s="349">
        <f t="shared" ca="1" si="87"/>
        <v>3618005276</v>
      </c>
      <c r="F139" s="537">
        <f t="shared" ca="1" si="88"/>
        <v>16039.04</v>
      </c>
      <c r="G139" s="20" t="str">
        <f ca="1">IF(L139&lt;&gt;0,MAX($G$4:G138)+1,"")</f>
        <v/>
      </c>
      <c r="H139" s="109" t="str">
        <f t="shared" ca="1" si="89"/>
        <v>Баришніков</v>
      </c>
      <c r="I139" s="22" t="str">
        <f t="shared" ca="1" si="90"/>
        <v>Дмитро</v>
      </c>
      <c r="J139" s="22" t="str">
        <f t="shared" ca="1" si="91"/>
        <v>Сергійович</v>
      </c>
      <c r="K139" s="349">
        <f t="shared" ca="1" si="92"/>
        <v>3618005276</v>
      </c>
      <c r="L139" s="375">
        <f t="shared" ca="1" si="75"/>
        <v>0</v>
      </c>
      <c r="M139" s="20" t="str">
        <f ca="1">IF(R139&lt;&gt;0,MAX($M$4:M138)+1,"")</f>
        <v/>
      </c>
      <c r="N139" s="374" t="str">
        <f t="shared" ca="1" si="76"/>
        <v>Баришніков Д.С.</v>
      </c>
      <c r="O139" s="374" t="str">
        <f t="shared" ca="1" si="77"/>
        <v>Баришніков</v>
      </c>
      <c r="P139" s="374" t="str">
        <f t="shared" ca="1" si="78"/>
        <v>Дмитро</v>
      </c>
      <c r="Q139" s="374" t="str">
        <f t="shared" ca="1" si="79"/>
        <v>Сергійович</v>
      </c>
      <c r="R139" s="375">
        <f t="shared" ca="1" si="80"/>
        <v>0</v>
      </c>
      <c r="S139" s="20" t="str">
        <f ca="1">IF(X139&lt;&gt;0,MAX($S$4:S138)+1,"")</f>
        <v/>
      </c>
      <c r="T139" s="109" t="str">
        <f t="shared" ca="1" si="93"/>
        <v>Баришніков</v>
      </c>
      <c r="U139" s="22" t="str">
        <f t="shared" ca="1" si="94"/>
        <v>Дмитро</v>
      </c>
      <c r="V139" s="22" t="str">
        <f t="shared" ca="1" si="95"/>
        <v>Сергійович</v>
      </c>
      <c r="W139" s="349">
        <f t="shared" ca="1" si="96"/>
        <v>3618005276</v>
      </c>
      <c r="X139" s="375">
        <f t="shared" ca="1" si="81"/>
        <v>0</v>
      </c>
      <c r="Y139" s="20" t="str">
        <f ca="1">IF(AD139&lt;&gt;0,MAX(Y$4:$GY138)+1,"")</f>
        <v/>
      </c>
      <c r="Z139" s="109" t="str">
        <f t="shared" ca="1" si="97"/>
        <v>Баришніков</v>
      </c>
      <c r="AA139" s="22" t="str">
        <f t="shared" ca="1" si="98"/>
        <v>Дмитро</v>
      </c>
      <c r="AB139" s="22" t="str">
        <f t="shared" ca="1" si="99"/>
        <v>Сергійович</v>
      </c>
      <c r="AC139" s="349">
        <f t="shared" ca="1" si="100"/>
        <v>3618005276</v>
      </c>
      <c r="AD139" s="375">
        <f t="shared" ca="1" si="82"/>
        <v>0</v>
      </c>
      <c r="AE139" s="20" t="str">
        <f ca="1">IF(AJ139&lt;&gt;0,MAX($E$4:AE138)+1,"")</f>
        <v/>
      </c>
      <c r="AF139" s="109" t="str">
        <f t="shared" ca="1" si="101"/>
        <v>Баришніков</v>
      </c>
      <c r="AG139" s="22" t="str">
        <f t="shared" ca="1" si="102"/>
        <v>Дмитро</v>
      </c>
      <c r="AH139" s="22" t="str">
        <f t="shared" ca="1" si="103"/>
        <v>Сергійович</v>
      </c>
      <c r="AI139" s="349">
        <f t="shared" ca="1" si="104"/>
        <v>3618005276</v>
      </c>
      <c r="AJ139" s="375">
        <f t="shared" ca="1" si="83"/>
        <v>0</v>
      </c>
    </row>
    <row r="140" spans="1:36" ht="18.75" customHeight="1" thickBot="1">
      <c r="A140" s="20">
        <f ca="1">IF(F140&lt;&gt;0,MAX($A$4:A139)+1,"")</f>
        <v>70</v>
      </c>
      <c r="B140" s="109" t="str">
        <f t="shared" ca="1" si="84"/>
        <v>Бойко</v>
      </c>
      <c r="C140" s="22" t="str">
        <f t="shared" ca="1" si="85"/>
        <v>Максим</v>
      </c>
      <c r="D140" s="22" t="str">
        <f t="shared" ca="1" si="86"/>
        <v>Єдуардович</v>
      </c>
      <c r="E140" s="349">
        <f t="shared" ca="1" si="87"/>
        <v>3547105570</v>
      </c>
      <c r="F140" s="537">
        <f t="shared" ca="1" si="88"/>
        <v>16065.14</v>
      </c>
      <c r="G140" s="20" t="str">
        <f ca="1">IF(L140&lt;&gt;0,MAX($G$4:G139)+1,"")</f>
        <v/>
      </c>
      <c r="H140" s="109" t="str">
        <f t="shared" ca="1" si="89"/>
        <v>Бойко</v>
      </c>
      <c r="I140" s="22" t="str">
        <f t="shared" ca="1" si="90"/>
        <v>Максим</v>
      </c>
      <c r="J140" s="22" t="str">
        <f t="shared" ca="1" si="91"/>
        <v>Єдуардович</v>
      </c>
      <c r="K140" s="349">
        <f t="shared" ca="1" si="92"/>
        <v>3547105570</v>
      </c>
      <c r="L140" s="375">
        <f t="shared" ca="1" si="75"/>
        <v>0</v>
      </c>
      <c r="M140" s="20" t="str">
        <f ca="1">IF(R140&lt;&gt;0,MAX($M$4:M139)+1,"")</f>
        <v/>
      </c>
      <c r="N140" s="374" t="str">
        <f t="shared" ca="1" si="76"/>
        <v>Бойко М.Є.</v>
      </c>
      <c r="O140" s="374" t="str">
        <f t="shared" ca="1" si="77"/>
        <v>Бойко</v>
      </c>
      <c r="P140" s="374" t="str">
        <f t="shared" ca="1" si="78"/>
        <v>Максим</v>
      </c>
      <c r="Q140" s="374" t="str">
        <f t="shared" ca="1" si="79"/>
        <v>Єдуардович</v>
      </c>
      <c r="R140" s="375">
        <f t="shared" ca="1" si="80"/>
        <v>0</v>
      </c>
      <c r="S140" s="20" t="str">
        <f ca="1">IF(X140&lt;&gt;0,MAX($S$4:S139)+1,"")</f>
        <v/>
      </c>
      <c r="T140" s="109" t="str">
        <f t="shared" ca="1" si="93"/>
        <v>Бойко</v>
      </c>
      <c r="U140" s="22" t="str">
        <f t="shared" ca="1" si="94"/>
        <v>Максим</v>
      </c>
      <c r="V140" s="22" t="str">
        <f t="shared" ca="1" si="95"/>
        <v>Єдуардович</v>
      </c>
      <c r="W140" s="349">
        <f t="shared" ca="1" si="96"/>
        <v>3547105570</v>
      </c>
      <c r="X140" s="375">
        <f t="shared" ca="1" si="81"/>
        <v>0</v>
      </c>
      <c r="Y140" s="20" t="str">
        <f ca="1">IF(AD140&lt;&gt;0,MAX(Y$4:$GY139)+1,"")</f>
        <v/>
      </c>
      <c r="Z140" s="109" t="str">
        <f t="shared" ca="1" si="97"/>
        <v>Бойко</v>
      </c>
      <c r="AA140" s="22" t="str">
        <f t="shared" ca="1" si="98"/>
        <v>Максим</v>
      </c>
      <c r="AB140" s="22" t="str">
        <f t="shared" ca="1" si="99"/>
        <v>Єдуардович</v>
      </c>
      <c r="AC140" s="349">
        <f t="shared" ca="1" si="100"/>
        <v>3547105570</v>
      </c>
      <c r="AD140" s="375">
        <f t="shared" ca="1" si="82"/>
        <v>0</v>
      </c>
      <c r="AE140" s="20" t="str">
        <f ca="1">IF(AJ140&lt;&gt;0,MAX($E$4:AE139)+1,"")</f>
        <v/>
      </c>
      <c r="AF140" s="109" t="str">
        <f t="shared" ca="1" si="101"/>
        <v>Бойко</v>
      </c>
      <c r="AG140" s="22" t="str">
        <f t="shared" ca="1" si="102"/>
        <v>Максим</v>
      </c>
      <c r="AH140" s="22" t="str">
        <f t="shared" ca="1" si="103"/>
        <v>Єдуардович</v>
      </c>
      <c r="AI140" s="349">
        <f t="shared" ca="1" si="104"/>
        <v>3547105570</v>
      </c>
      <c r="AJ140" s="375">
        <f t="shared" ca="1" si="83"/>
        <v>0</v>
      </c>
    </row>
    <row r="141" spans="1:36" ht="18.75" customHeight="1" thickBot="1">
      <c r="A141" s="20">
        <f ca="1">IF(F141&lt;&gt;0,MAX($A$4:A140)+1,"")</f>
        <v>71</v>
      </c>
      <c r="B141" s="109" t="str">
        <f t="shared" ca="1" si="84"/>
        <v>Вожиловський</v>
      </c>
      <c r="C141" s="22" t="str">
        <f t="shared" ca="1" si="85"/>
        <v>Дмитро</v>
      </c>
      <c r="D141" s="22" t="str">
        <f t="shared" ca="1" si="86"/>
        <v>Георгійович</v>
      </c>
      <c r="E141" s="349">
        <f t="shared" ca="1" si="87"/>
        <v>2812900672</v>
      </c>
      <c r="F141" s="537">
        <f t="shared" ca="1" si="88"/>
        <v>14527.52</v>
      </c>
      <c r="G141" s="20" t="str">
        <f ca="1">IF(L141&lt;&gt;0,MAX($G$4:G140)+1,"")</f>
        <v/>
      </c>
      <c r="H141" s="109" t="str">
        <f t="shared" ca="1" si="89"/>
        <v>Вожиловський</v>
      </c>
      <c r="I141" s="22" t="str">
        <f t="shared" ca="1" si="90"/>
        <v>Дмитро</v>
      </c>
      <c r="J141" s="22" t="str">
        <f t="shared" ca="1" si="91"/>
        <v>Георгійович</v>
      </c>
      <c r="K141" s="349">
        <f t="shared" ca="1" si="92"/>
        <v>2812900672</v>
      </c>
      <c r="L141" s="375">
        <f t="shared" ca="1" si="75"/>
        <v>0</v>
      </c>
      <c r="M141" s="20" t="str">
        <f ca="1">IF(R141&lt;&gt;0,MAX($M$4:M140)+1,"")</f>
        <v/>
      </c>
      <c r="N141" s="374" t="str">
        <f t="shared" ca="1" si="76"/>
        <v>Вожиловський Д.Г.</v>
      </c>
      <c r="O141" s="374" t="str">
        <f t="shared" ca="1" si="77"/>
        <v>Вожиловський</v>
      </c>
      <c r="P141" s="374" t="str">
        <f t="shared" ca="1" si="78"/>
        <v>Дмитро</v>
      </c>
      <c r="Q141" s="374" t="str">
        <f t="shared" ca="1" si="79"/>
        <v>Георгійович</v>
      </c>
      <c r="R141" s="375">
        <f t="shared" ca="1" si="80"/>
        <v>0</v>
      </c>
      <c r="S141" s="20" t="str">
        <f ca="1">IF(X141&lt;&gt;0,MAX($S$4:S140)+1,"")</f>
        <v/>
      </c>
      <c r="T141" s="109" t="str">
        <f t="shared" ca="1" si="93"/>
        <v>Вожиловський</v>
      </c>
      <c r="U141" s="22" t="str">
        <f t="shared" ca="1" si="94"/>
        <v>Дмитро</v>
      </c>
      <c r="V141" s="22" t="str">
        <f t="shared" ca="1" si="95"/>
        <v>Георгійович</v>
      </c>
      <c r="W141" s="349">
        <f t="shared" ca="1" si="96"/>
        <v>2812900672</v>
      </c>
      <c r="X141" s="375">
        <f t="shared" ca="1" si="81"/>
        <v>0</v>
      </c>
      <c r="Y141" s="20" t="str">
        <f ca="1">IF(AD141&lt;&gt;0,MAX(Y$4:$GY140)+1,"")</f>
        <v/>
      </c>
      <c r="Z141" s="109" t="str">
        <f t="shared" ca="1" si="97"/>
        <v>Вожиловський</v>
      </c>
      <c r="AA141" s="22" t="str">
        <f t="shared" ca="1" si="98"/>
        <v>Дмитро</v>
      </c>
      <c r="AB141" s="22" t="str">
        <f t="shared" ca="1" si="99"/>
        <v>Георгійович</v>
      </c>
      <c r="AC141" s="349">
        <f t="shared" ca="1" si="100"/>
        <v>2812900672</v>
      </c>
      <c r="AD141" s="375">
        <f t="shared" ca="1" si="82"/>
        <v>0</v>
      </c>
      <c r="AE141" s="20" t="str">
        <f ca="1">IF(AJ141&lt;&gt;0,MAX($E$4:AE140)+1,"")</f>
        <v/>
      </c>
      <c r="AF141" s="109" t="str">
        <f t="shared" ca="1" si="101"/>
        <v>Вожиловський</v>
      </c>
      <c r="AG141" s="22" t="str">
        <f t="shared" ca="1" si="102"/>
        <v>Дмитро</v>
      </c>
      <c r="AH141" s="22" t="str">
        <f t="shared" ca="1" si="103"/>
        <v>Георгійович</v>
      </c>
      <c r="AI141" s="349">
        <f t="shared" ca="1" si="104"/>
        <v>2812900672</v>
      </c>
      <c r="AJ141" s="375">
        <f t="shared" ca="1" si="83"/>
        <v>0</v>
      </c>
    </row>
    <row r="142" spans="1:36" ht="18.75" customHeight="1" thickBot="1">
      <c r="A142" s="20" t="str">
        <f ca="1">IF(F142&lt;&gt;0,MAX($A$4:A141)+1,"")</f>
        <v/>
      </c>
      <c r="B142" s="109">
        <f t="shared" ca="1" si="84"/>
        <v>0</v>
      </c>
      <c r="C142" s="22">
        <f t="shared" ca="1" si="85"/>
        <v>0</v>
      </c>
      <c r="D142" s="22">
        <f t="shared" ca="1" si="86"/>
        <v>0</v>
      </c>
      <c r="E142" s="349">
        <f t="shared" ca="1" si="87"/>
        <v>0</v>
      </c>
      <c r="F142" s="537">
        <f t="shared" ca="1" si="88"/>
        <v>0</v>
      </c>
      <c r="G142" s="20" t="str">
        <f ca="1">IF(L142&lt;&gt;0,MAX($G$4:G141)+1,"")</f>
        <v/>
      </c>
      <c r="H142" s="109">
        <f t="shared" ca="1" si="89"/>
        <v>0</v>
      </c>
      <c r="I142" s="22">
        <f t="shared" ca="1" si="90"/>
        <v>0</v>
      </c>
      <c r="J142" s="22">
        <f t="shared" ca="1" si="91"/>
        <v>0</v>
      </c>
      <c r="K142" s="349">
        <f t="shared" ca="1" si="92"/>
        <v>0</v>
      </c>
      <c r="L142" s="375">
        <f t="shared" ca="1" si="75"/>
        <v>0</v>
      </c>
      <c r="M142" s="20" t="str">
        <f ca="1">IF(R142&lt;&gt;0,MAX($M$4:M141)+1,"")</f>
        <v/>
      </c>
      <c r="N142" s="374" t="str">
        <f t="shared" ca="1" si="76"/>
        <v xml:space="preserve"> </v>
      </c>
      <c r="O142" s="374">
        <f t="shared" ca="1" si="77"/>
        <v>0</v>
      </c>
      <c r="P142" s="374">
        <f t="shared" ca="1" si="78"/>
        <v>0</v>
      </c>
      <c r="Q142" s="374">
        <f t="shared" ca="1" si="79"/>
        <v>0</v>
      </c>
      <c r="R142" s="375">
        <f t="shared" ca="1" si="80"/>
        <v>0</v>
      </c>
      <c r="S142" s="20" t="str">
        <f ca="1">IF(X142&lt;&gt;0,MAX($S$4:S141)+1,"")</f>
        <v/>
      </c>
      <c r="T142" s="109">
        <f t="shared" ca="1" si="93"/>
        <v>0</v>
      </c>
      <c r="U142" s="22">
        <f t="shared" ca="1" si="94"/>
        <v>0</v>
      </c>
      <c r="V142" s="22">
        <f t="shared" ca="1" si="95"/>
        <v>0</v>
      </c>
      <c r="W142" s="349">
        <f t="shared" ca="1" si="96"/>
        <v>0</v>
      </c>
      <c r="X142" s="375">
        <f t="shared" ca="1" si="81"/>
        <v>0</v>
      </c>
      <c r="Y142" s="20" t="str">
        <f ca="1">IF(AD142&lt;&gt;0,MAX(Y$4:$GY141)+1,"")</f>
        <v/>
      </c>
      <c r="Z142" s="109">
        <f t="shared" ca="1" si="97"/>
        <v>0</v>
      </c>
      <c r="AA142" s="22">
        <f t="shared" ca="1" si="98"/>
        <v>0</v>
      </c>
      <c r="AB142" s="22">
        <f t="shared" ca="1" si="99"/>
        <v>0</v>
      </c>
      <c r="AC142" s="349">
        <f t="shared" ca="1" si="100"/>
        <v>0</v>
      </c>
      <c r="AD142" s="375">
        <f t="shared" ca="1" si="82"/>
        <v>0</v>
      </c>
      <c r="AE142" s="20" t="str">
        <f ca="1">IF(AJ142&lt;&gt;0,MAX($E$4:AE141)+1,"")</f>
        <v/>
      </c>
      <c r="AF142" s="109">
        <f t="shared" ca="1" si="101"/>
        <v>0</v>
      </c>
      <c r="AG142" s="22">
        <f t="shared" ca="1" si="102"/>
        <v>0</v>
      </c>
      <c r="AH142" s="22">
        <f t="shared" ca="1" si="103"/>
        <v>0</v>
      </c>
      <c r="AI142" s="349">
        <f t="shared" ca="1" si="104"/>
        <v>0</v>
      </c>
      <c r="AJ142" s="375">
        <f t="shared" ca="1" si="83"/>
        <v>0</v>
      </c>
    </row>
    <row r="143" spans="1:36" ht="18.75" customHeight="1" thickBot="1">
      <c r="A143" s="20" t="str">
        <f ca="1">IF(F143&lt;&gt;0,MAX($A$4:A142)+1,"")</f>
        <v/>
      </c>
      <c r="B143" s="109">
        <f t="shared" ca="1" si="84"/>
        <v>0</v>
      </c>
      <c r="C143" s="22">
        <f t="shared" ca="1" si="85"/>
        <v>0</v>
      </c>
      <c r="D143" s="22">
        <f t="shared" ca="1" si="86"/>
        <v>0</v>
      </c>
      <c r="E143" s="349">
        <f t="shared" ca="1" si="87"/>
        <v>0</v>
      </c>
      <c r="F143" s="537">
        <f t="shared" ca="1" si="88"/>
        <v>0</v>
      </c>
      <c r="G143" s="20" t="str">
        <f ca="1">IF(L143&lt;&gt;0,MAX($G$4:G142)+1,"")</f>
        <v/>
      </c>
      <c r="H143" s="109">
        <f t="shared" ca="1" si="89"/>
        <v>0</v>
      </c>
      <c r="I143" s="22">
        <f t="shared" ca="1" si="90"/>
        <v>0</v>
      </c>
      <c r="J143" s="22">
        <f t="shared" ca="1" si="91"/>
        <v>0</v>
      </c>
      <c r="K143" s="349">
        <f t="shared" ca="1" si="92"/>
        <v>0</v>
      </c>
      <c r="L143" s="375">
        <f t="shared" ca="1" si="75"/>
        <v>0</v>
      </c>
      <c r="M143" s="20" t="str">
        <f ca="1">IF(R143&lt;&gt;0,MAX($M$4:M142)+1,"")</f>
        <v/>
      </c>
      <c r="N143" s="374" t="str">
        <f t="shared" ca="1" si="76"/>
        <v>ВАКАНТ</v>
      </c>
      <c r="O143" s="374">
        <f t="shared" ca="1" si="77"/>
        <v>0</v>
      </c>
      <c r="P143" s="374">
        <f t="shared" ca="1" si="78"/>
        <v>0</v>
      </c>
      <c r="Q143" s="374">
        <f t="shared" ca="1" si="79"/>
        <v>0</v>
      </c>
      <c r="R143" s="375">
        <f t="shared" ca="1" si="80"/>
        <v>0</v>
      </c>
      <c r="S143" s="20" t="str">
        <f ca="1">IF(X143&lt;&gt;0,MAX($S$4:S142)+1,"")</f>
        <v/>
      </c>
      <c r="T143" s="109">
        <f t="shared" ca="1" si="93"/>
        <v>0</v>
      </c>
      <c r="U143" s="22">
        <f t="shared" ca="1" si="94"/>
        <v>0</v>
      </c>
      <c r="V143" s="22">
        <f t="shared" ca="1" si="95"/>
        <v>0</v>
      </c>
      <c r="W143" s="349">
        <f t="shared" ca="1" si="96"/>
        <v>0</v>
      </c>
      <c r="X143" s="375">
        <f t="shared" ca="1" si="81"/>
        <v>0</v>
      </c>
      <c r="Y143" s="20" t="str">
        <f ca="1">IF(AD143&lt;&gt;0,MAX(Y$4:$GY142)+1,"")</f>
        <v/>
      </c>
      <c r="Z143" s="109">
        <f t="shared" ca="1" si="97"/>
        <v>0</v>
      </c>
      <c r="AA143" s="22">
        <f t="shared" ca="1" si="98"/>
        <v>0</v>
      </c>
      <c r="AB143" s="22">
        <f t="shared" ca="1" si="99"/>
        <v>0</v>
      </c>
      <c r="AC143" s="349">
        <f t="shared" ca="1" si="100"/>
        <v>0</v>
      </c>
      <c r="AD143" s="375">
        <f t="shared" ca="1" si="82"/>
        <v>0</v>
      </c>
      <c r="AE143" s="20" t="str">
        <f ca="1">IF(AJ143&lt;&gt;0,MAX($E$4:AE142)+1,"")</f>
        <v/>
      </c>
      <c r="AF143" s="109">
        <f t="shared" ca="1" si="101"/>
        <v>0</v>
      </c>
      <c r="AG143" s="22">
        <f t="shared" ca="1" si="102"/>
        <v>0</v>
      </c>
      <c r="AH143" s="22">
        <f t="shared" ca="1" si="103"/>
        <v>0</v>
      </c>
      <c r="AI143" s="349">
        <f t="shared" ca="1" si="104"/>
        <v>0</v>
      </c>
      <c r="AJ143" s="375">
        <f t="shared" ca="1" si="83"/>
        <v>0</v>
      </c>
    </row>
    <row r="144" spans="1:36" ht="18.75" customHeight="1" thickBot="1">
      <c r="A144" s="20">
        <f ca="1">IF(F144&lt;&gt;0,MAX($A$4:A143)+1,"")</f>
        <v>72</v>
      </c>
      <c r="B144" s="109" t="str">
        <f t="shared" ca="1" si="84"/>
        <v>Кода</v>
      </c>
      <c r="C144" s="22" t="str">
        <f t="shared" ca="1" si="85"/>
        <v>Артем</v>
      </c>
      <c r="D144" s="22" t="str">
        <f t="shared" ca="1" si="86"/>
        <v>Миколайович</v>
      </c>
      <c r="E144" s="349">
        <f t="shared" ca="1" si="87"/>
        <v>3186117993</v>
      </c>
      <c r="F144" s="537">
        <f t="shared" ca="1" si="88"/>
        <v>17061.650000000001</v>
      </c>
      <c r="G144" s="20" t="str">
        <f ca="1">IF(L144&lt;&gt;0,MAX($G$4:G143)+1,"")</f>
        <v/>
      </c>
      <c r="H144" s="109" t="str">
        <f t="shared" ca="1" si="89"/>
        <v>Кода</v>
      </c>
      <c r="I144" s="22" t="str">
        <f t="shared" ca="1" si="90"/>
        <v>Артем</v>
      </c>
      <c r="J144" s="22" t="str">
        <f t="shared" ca="1" si="91"/>
        <v>Миколайович</v>
      </c>
      <c r="K144" s="349">
        <f t="shared" ca="1" si="92"/>
        <v>3186117993</v>
      </c>
      <c r="L144" s="375">
        <f t="shared" ca="1" si="75"/>
        <v>0</v>
      </c>
      <c r="M144" s="20" t="str">
        <f ca="1">IF(R144&lt;&gt;0,MAX($M$4:M143)+1,"")</f>
        <v/>
      </c>
      <c r="N144" s="374" t="str">
        <f t="shared" ca="1" si="76"/>
        <v>Кода А.М.</v>
      </c>
      <c r="O144" s="374" t="str">
        <f t="shared" ca="1" si="77"/>
        <v>Кода</v>
      </c>
      <c r="P144" s="374" t="str">
        <f t="shared" ca="1" si="78"/>
        <v>Артем</v>
      </c>
      <c r="Q144" s="374" t="str">
        <f t="shared" ca="1" si="79"/>
        <v>Миколайович</v>
      </c>
      <c r="R144" s="375">
        <f t="shared" ca="1" si="80"/>
        <v>0</v>
      </c>
      <c r="S144" s="20" t="str">
        <f ca="1">IF(X144&lt;&gt;0,MAX($S$4:S143)+1,"")</f>
        <v/>
      </c>
      <c r="T144" s="109" t="str">
        <f t="shared" ca="1" si="93"/>
        <v>Кода</v>
      </c>
      <c r="U144" s="22" t="str">
        <f t="shared" ca="1" si="94"/>
        <v>Артем</v>
      </c>
      <c r="V144" s="22" t="str">
        <f t="shared" ca="1" si="95"/>
        <v>Миколайович</v>
      </c>
      <c r="W144" s="349">
        <f t="shared" ca="1" si="96"/>
        <v>3186117993</v>
      </c>
      <c r="X144" s="375">
        <f t="shared" ca="1" si="81"/>
        <v>0</v>
      </c>
      <c r="Y144" s="20" t="str">
        <f ca="1">IF(AD144&lt;&gt;0,MAX(Y$4:$GY143)+1,"")</f>
        <v/>
      </c>
      <c r="Z144" s="109" t="str">
        <f t="shared" ca="1" si="97"/>
        <v>Кода</v>
      </c>
      <c r="AA144" s="22" t="str">
        <f t="shared" ca="1" si="98"/>
        <v>Артем</v>
      </c>
      <c r="AB144" s="22" t="str">
        <f t="shared" ca="1" si="99"/>
        <v>Миколайович</v>
      </c>
      <c r="AC144" s="349">
        <f t="shared" ca="1" si="100"/>
        <v>3186117993</v>
      </c>
      <c r="AD144" s="375">
        <f t="shared" ca="1" si="82"/>
        <v>0</v>
      </c>
      <c r="AE144" s="20" t="str">
        <f ca="1">IF(AJ144&lt;&gt;0,MAX($E$4:AE143)+1,"")</f>
        <v/>
      </c>
      <c r="AF144" s="109" t="str">
        <f t="shared" ca="1" si="101"/>
        <v>Кода</v>
      </c>
      <c r="AG144" s="22" t="str">
        <f t="shared" ca="1" si="102"/>
        <v>Артем</v>
      </c>
      <c r="AH144" s="22" t="str">
        <f t="shared" ca="1" si="103"/>
        <v>Миколайович</v>
      </c>
      <c r="AI144" s="349">
        <f t="shared" ca="1" si="104"/>
        <v>3186117993</v>
      </c>
      <c r="AJ144" s="375">
        <f t="shared" ca="1" si="83"/>
        <v>0</v>
      </c>
    </row>
    <row r="145" spans="1:36" ht="18.75" customHeight="1" thickBot="1">
      <c r="A145" s="20">
        <f ca="1">IF(F145&lt;&gt;0,MAX($A$4:A144)+1,"")</f>
        <v>73</v>
      </c>
      <c r="B145" s="109" t="str">
        <f t="shared" ca="1" si="84"/>
        <v>Зозуля</v>
      </c>
      <c r="C145" s="22" t="str">
        <f t="shared" ca="1" si="85"/>
        <v>Віталій</v>
      </c>
      <c r="D145" s="22" t="str">
        <f t="shared" ca="1" si="86"/>
        <v>Владиславович</v>
      </c>
      <c r="E145" s="349">
        <f t="shared" ca="1" si="87"/>
        <v>3645706591</v>
      </c>
      <c r="F145" s="537">
        <f t="shared" ca="1" si="88"/>
        <v>16620.009999999998</v>
      </c>
      <c r="G145" s="20" t="str">
        <f ca="1">IF(L145&lt;&gt;0,MAX($G$4:G144)+1,"")</f>
        <v/>
      </c>
      <c r="H145" s="109" t="str">
        <f t="shared" ca="1" si="89"/>
        <v>Зозуля</v>
      </c>
      <c r="I145" s="22" t="str">
        <f t="shared" ca="1" si="90"/>
        <v>Віталій</v>
      </c>
      <c r="J145" s="22" t="str">
        <f t="shared" ca="1" si="91"/>
        <v>Владиславович</v>
      </c>
      <c r="K145" s="349">
        <f t="shared" ca="1" si="92"/>
        <v>3645706591</v>
      </c>
      <c r="L145" s="375">
        <f t="shared" ca="1" si="75"/>
        <v>0</v>
      </c>
      <c r="M145" s="20" t="str">
        <f ca="1">IF(R145&lt;&gt;0,MAX($M$4:M144)+1,"")</f>
        <v/>
      </c>
      <c r="N145" s="374" t="str">
        <f t="shared" ca="1" si="76"/>
        <v>Зозуля В.В.</v>
      </c>
      <c r="O145" s="374" t="str">
        <f t="shared" ca="1" si="77"/>
        <v>Зозуля</v>
      </c>
      <c r="P145" s="374" t="str">
        <f t="shared" ca="1" si="78"/>
        <v>Віталій</v>
      </c>
      <c r="Q145" s="374" t="str">
        <f t="shared" ca="1" si="79"/>
        <v>Владиславович</v>
      </c>
      <c r="R145" s="375">
        <f t="shared" ca="1" si="80"/>
        <v>0</v>
      </c>
      <c r="S145" s="20" t="str">
        <f ca="1">IF(X145&lt;&gt;0,MAX($S$4:S144)+1,"")</f>
        <v/>
      </c>
      <c r="T145" s="109" t="str">
        <f t="shared" ca="1" si="93"/>
        <v>Зозуля</v>
      </c>
      <c r="U145" s="22" t="str">
        <f t="shared" ca="1" si="94"/>
        <v>Віталій</v>
      </c>
      <c r="V145" s="22" t="str">
        <f t="shared" ca="1" si="95"/>
        <v>Владиславович</v>
      </c>
      <c r="W145" s="349">
        <f t="shared" ca="1" si="96"/>
        <v>3645706591</v>
      </c>
      <c r="X145" s="375">
        <f t="shared" ca="1" si="81"/>
        <v>0</v>
      </c>
      <c r="Y145" s="20" t="str">
        <f ca="1">IF(AD145&lt;&gt;0,MAX(Y$4:$GY144)+1,"")</f>
        <v/>
      </c>
      <c r="Z145" s="109" t="str">
        <f t="shared" ca="1" si="97"/>
        <v>Зозуля</v>
      </c>
      <c r="AA145" s="22" t="str">
        <f t="shared" ca="1" si="98"/>
        <v>Віталій</v>
      </c>
      <c r="AB145" s="22" t="str">
        <f t="shared" ca="1" si="99"/>
        <v>Владиславович</v>
      </c>
      <c r="AC145" s="349">
        <f t="shared" ca="1" si="100"/>
        <v>3645706591</v>
      </c>
      <c r="AD145" s="375">
        <f t="shared" ca="1" si="82"/>
        <v>0</v>
      </c>
      <c r="AE145" s="20" t="str">
        <f ca="1">IF(AJ145&lt;&gt;0,MAX($E$4:AE144)+1,"")</f>
        <v/>
      </c>
      <c r="AF145" s="109" t="str">
        <f t="shared" ca="1" si="101"/>
        <v>Зозуля</v>
      </c>
      <c r="AG145" s="22" t="str">
        <f t="shared" ca="1" si="102"/>
        <v>Віталій</v>
      </c>
      <c r="AH145" s="22" t="str">
        <f t="shared" ca="1" si="103"/>
        <v>Владиславович</v>
      </c>
      <c r="AI145" s="349">
        <f t="shared" ca="1" si="104"/>
        <v>3645706591</v>
      </c>
      <c r="AJ145" s="375">
        <f t="shared" ca="1" si="83"/>
        <v>0</v>
      </c>
    </row>
    <row r="146" spans="1:36" ht="18.75" customHeight="1" thickBot="1">
      <c r="A146" s="20" t="str">
        <f ca="1">IF(F146&lt;&gt;0,MAX($A$4:A145)+1,"")</f>
        <v/>
      </c>
      <c r="B146" s="109">
        <f t="shared" ca="1" si="84"/>
        <v>0</v>
      </c>
      <c r="C146" s="22">
        <f t="shared" ca="1" si="85"/>
        <v>0</v>
      </c>
      <c r="D146" s="22">
        <f t="shared" ca="1" si="86"/>
        <v>0</v>
      </c>
      <c r="E146" s="349">
        <f t="shared" ca="1" si="87"/>
        <v>0</v>
      </c>
      <c r="F146" s="537">
        <f t="shared" ca="1" si="88"/>
        <v>0</v>
      </c>
      <c r="G146" s="20" t="str">
        <f ca="1">IF(L146&lt;&gt;0,MAX($G$4:G145)+1,"")</f>
        <v/>
      </c>
      <c r="H146" s="109">
        <f t="shared" ca="1" si="89"/>
        <v>0</v>
      </c>
      <c r="I146" s="22">
        <f t="shared" ca="1" si="90"/>
        <v>0</v>
      </c>
      <c r="J146" s="22">
        <f t="shared" ca="1" si="91"/>
        <v>0</v>
      </c>
      <c r="K146" s="349">
        <f t="shared" ca="1" si="92"/>
        <v>0</v>
      </c>
      <c r="L146" s="375">
        <f t="shared" ca="1" si="75"/>
        <v>0</v>
      </c>
      <c r="M146" s="20" t="str">
        <f ca="1">IF(R146&lt;&gt;0,MAX($M$4:M145)+1,"")</f>
        <v/>
      </c>
      <c r="N146" s="374" t="str">
        <f t="shared" ca="1" si="76"/>
        <v>ВАКАНТ</v>
      </c>
      <c r="O146" s="374">
        <f t="shared" ca="1" si="77"/>
        <v>0</v>
      </c>
      <c r="P146" s="374">
        <f t="shared" ca="1" si="78"/>
        <v>0</v>
      </c>
      <c r="Q146" s="374">
        <f t="shared" ca="1" si="79"/>
        <v>0</v>
      </c>
      <c r="R146" s="375">
        <f t="shared" ca="1" si="80"/>
        <v>0</v>
      </c>
      <c r="S146" s="20" t="str">
        <f ca="1">IF(X146&lt;&gt;0,MAX($S$4:S145)+1,"")</f>
        <v/>
      </c>
      <c r="T146" s="109">
        <f t="shared" ca="1" si="93"/>
        <v>0</v>
      </c>
      <c r="U146" s="22">
        <f t="shared" ca="1" si="94"/>
        <v>0</v>
      </c>
      <c r="V146" s="22">
        <f t="shared" ca="1" si="95"/>
        <v>0</v>
      </c>
      <c r="W146" s="349">
        <f t="shared" ca="1" si="96"/>
        <v>0</v>
      </c>
      <c r="X146" s="375">
        <f t="shared" ca="1" si="81"/>
        <v>0</v>
      </c>
      <c r="Y146" s="20" t="str">
        <f ca="1">IF(AD146&lt;&gt;0,MAX(Y$4:$GY145)+1,"")</f>
        <v/>
      </c>
      <c r="Z146" s="109">
        <f t="shared" ca="1" si="97"/>
        <v>0</v>
      </c>
      <c r="AA146" s="22">
        <f t="shared" ca="1" si="98"/>
        <v>0</v>
      </c>
      <c r="AB146" s="22">
        <f t="shared" ca="1" si="99"/>
        <v>0</v>
      </c>
      <c r="AC146" s="349">
        <f t="shared" ca="1" si="100"/>
        <v>0</v>
      </c>
      <c r="AD146" s="375">
        <f t="shared" ca="1" si="82"/>
        <v>0</v>
      </c>
      <c r="AE146" s="20" t="str">
        <f ca="1">IF(AJ146&lt;&gt;0,MAX($E$4:AE145)+1,"")</f>
        <v/>
      </c>
      <c r="AF146" s="109">
        <f t="shared" ca="1" si="101"/>
        <v>0</v>
      </c>
      <c r="AG146" s="22">
        <f t="shared" ca="1" si="102"/>
        <v>0</v>
      </c>
      <c r="AH146" s="22">
        <f t="shared" ca="1" si="103"/>
        <v>0</v>
      </c>
      <c r="AI146" s="349">
        <f t="shared" ca="1" si="104"/>
        <v>0</v>
      </c>
      <c r="AJ146" s="375">
        <f t="shared" ca="1" si="83"/>
        <v>0</v>
      </c>
    </row>
    <row r="147" spans="1:36" ht="18.75" customHeight="1" thickBot="1">
      <c r="A147" s="20" t="str">
        <f ca="1">IF(F147&lt;&gt;0,MAX($A$4:A146)+1,"")</f>
        <v/>
      </c>
      <c r="B147" s="109">
        <f t="shared" ca="1" si="84"/>
        <v>0</v>
      </c>
      <c r="C147" s="22">
        <f t="shared" ca="1" si="85"/>
        <v>0</v>
      </c>
      <c r="D147" s="22">
        <f t="shared" ca="1" si="86"/>
        <v>0</v>
      </c>
      <c r="E147" s="349">
        <f t="shared" ca="1" si="87"/>
        <v>0</v>
      </c>
      <c r="F147" s="537">
        <f t="shared" ca="1" si="88"/>
        <v>0</v>
      </c>
      <c r="G147" s="20" t="str">
        <f ca="1">IF(L147&lt;&gt;0,MAX($G$4:G146)+1,"")</f>
        <v/>
      </c>
      <c r="H147" s="109">
        <f t="shared" ca="1" si="89"/>
        <v>0</v>
      </c>
      <c r="I147" s="22">
        <f t="shared" ca="1" si="90"/>
        <v>0</v>
      </c>
      <c r="J147" s="22">
        <f t="shared" ca="1" si="91"/>
        <v>0</v>
      </c>
      <c r="K147" s="349">
        <f t="shared" ca="1" si="92"/>
        <v>0</v>
      </c>
      <c r="L147" s="375">
        <f t="shared" ca="1" si="75"/>
        <v>0</v>
      </c>
      <c r="M147" s="20" t="str">
        <f ca="1">IF(R147&lt;&gt;0,MAX($M$4:M146)+1,"")</f>
        <v/>
      </c>
      <c r="N147" s="374" t="str">
        <f t="shared" ca="1" si="76"/>
        <v>ВАКАНТ</v>
      </c>
      <c r="O147" s="374">
        <f t="shared" ca="1" si="77"/>
        <v>0</v>
      </c>
      <c r="P147" s="374">
        <f t="shared" ca="1" si="78"/>
        <v>0</v>
      </c>
      <c r="Q147" s="374">
        <f t="shared" ca="1" si="79"/>
        <v>0</v>
      </c>
      <c r="R147" s="375">
        <f t="shared" ca="1" si="80"/>
        <v>0</v>
      </c>
      <c r="S147" s="20" t="str">
        <f ca="1">IF(X147&lt;&gt;0,MAX($S$4:S146)+1,"")</f>
        <v/>
      </c>
      <c r="T147" s="109">
        <f t="shared" ca="1" si="93"/>
        <v>0</v>
      </c>
      <c r="U147" s="22">
        <f t="shared" ca="1" si="94"/>
        <v>0</v>
      </c>
      <c r="V147" s="22">
        <f t="shared" ca="1" si="95"/>
        <v>0</v>
      </c>
      <c r="W147" s="349">
        <f t="shared" ca="1" si="96"/>
        <v>0</v>
      </c>
      <c r="X147" s="375">
        <f t="shared" ca="1" si="81"/>
        <v>0</v>
      </c>
      <c r="Y147" s="20" t="str">
        <f ca="1">IF(AD147&lt;&gt;0,MAX(Y$4:$GY146)+1,"")</f>
        <v/>
      </c>
      <c r="Z147" s="109">
        <f t="shared" ca="1" si="97"/>
        <v>0</v>
      </c>
      <c r="AA147" s="22">
        <f t="shared" ca="1" si="98"/>
        <v>0</v>
      </c>
      <c r="AB147" s="22">
        <f t="shared" ca="1" si="99"/>
        <v>0</v>
      </c>
      <c r="AC147" s="349">
        <f t="shared" ca="1" si="100"/>
        <v>0</v>
      </c>
      <c r="AD147" s="375">
        <f t="shared" ca="1" si="82"/>
        <v>0</v>
      </c>
      <c r="AE147" s="20" t="str">
        <f ca="1">IF(AJ147&lt;&gt;0,MAX($E$4:AE146)+1,"")</f>
        <v/>
      </c>
      <c r="AF147" s="109">
        <f t="shared" ca="1" si="101"/>
        <v>0</v>
      </c>
      <c r="AG147" s="22">
        <f t="shared" ca="1" si="102"/>
        <v>0</v>
      </c>
      <c r="AH147" s="22">
        <f t="shared" ca="1" si="103"/>
        <v>0</v>
      </c>
      <c r="AI147" s="349">
        <f t="shared" ca="1" si="104"/>
        <v>0</v>
      </c>
      <c r="AJ147" s="375">
        <f t="shared" ca="1" si="83"/>
        <v>0</v>
      </c>
    </row>
    <row r="148" spans="1:36" ht="18.75" customHeight="1" thickBot="1">
      <c r="A148" s="20" t="str">
        <f ca="1">IF(F148&lt;&gt;0,MAX($A$4:A147)+1,"")</f>
        <v/>
      </c>
      <c r="B148" s="109">
        <f t="shared" ca="1" si="84"/>
        <v>0</v>
      </c>
      <c r="C148" s="22">
        <f t="shared" ca="1" si="85"/>
        <v>0</v>
      </c>
      <c r="D148" s="22">
        <f t="shared" ca="1" si="86"/>
        <v>0</v>
      </c>
      <c r="E148" s="349">
        <f t="shared" ca="1" si="87"/>
        <v>0</v>
      </c>
      <c r="F148" s="537">
        <f t="shared" ca="1" si="88"/>
        <v>0</v>
      </c>
      <c r="G148" s="20" t="str">
        <f ca="1">IF(L148&lt;&gt;0,MAX($G$4:G147)+1,"")</f>
        <v/>
      </c>
      <c r="H148" s="109">
        <f t="shared" ca="1" si="89"/>
        <v>0</v>
      </c>
      <c r="I148" s="22">
        <f t="shared" ca="1" si="90"/>
        <v>0</v>
      </c>
      <c r="J148" s="22">
        <f t="shared" ca="1" si="91"/>
        <v>0</v>
      </c>
      <c r="K148" s="349">
        <f t="shared" ca="1" si="92"/>
        <v>0</v>
      </c>
      <c r="L148" s="375">
        <f t="shared" ca="1" si="75"/>
        <v>0</v>
      </c>
      <c r="M148" s="20" t="str">
        <f ca="1">IF(R148&lt;&gt;0,MAX($M$4:M147)+1,"")</f>
        <v/>
      </c>
      <c r="N148" s="374" t="str">
        <f t="shared" ca="1" si="76"/>
        <v>ВАКАНТ</v>
      </c>
      <c r="O148" s="374">
        <f t="shared" ca="1" si="77"/>
        <v>0</v>
      </c>
      <c r="P148" s="374">
        <f t="shared" ca="1" si="78"/>
        <v>0</v>
      </c>
      <c r="Q148" s="374">
        <f t="shared" ca="1" si="79"/>
        <v>0</v>
      </c>
      <c r="R148" s="375">
        <f t="shared" ca="1" si="80"/>
        <v>0</v>
      </c>
      <c r="S148" s="20" t="str">
        <f ca="1">IF(X148&lt;&gt;0,MAX($S$4:S147)+1,"")</f>
        <v/>
      </c>
      <c r="T148" s="109">
        <f t="shared" ca="1" si="93"/>
        <v>0</v>
      </c>
      <c r="U148" s="22">
        <f t="shared" ca="1" si="94"/>
        <v>0</v>
      </c>
      <c r="V148" s="22">
        <f t="shared" ca="1" si="95"/>
        <v>0</v>
      </c>
      <c r="W148" s="349">
        <f t="shared" ca="1" si="96"/>
        <v>0</v>
      </c>
      <c r="X148" s="375">
        <f t="shared" ca="1" si="81"/>
        <v>0</v>
      </c>
      <c r="Y148" s="20" t="str">
        <f ca="1">IF(AD148&lt;&gt;0,MAX(Y$4:$GY147)+1,"")</f>
        <v/>
      </c>
      <c r="Z148" s="109">
        <f t="shared" ca="1" si="97"/>
        <v>0</v>
      </c>
      <c r="AA148" s="22">
        <f t="shared" ca="1" si="98"/>
        <v>0</v>
      </c>
      <c r="AB148" s="22">
        <f t="shared" ca="1" si="99"/>
        <v>0</v>
      </c>
      <c r="AC148" s="349">
        <f t="shared" ca="1" si="100"/>
        <v>0</v>
      </c>
      <c r="AD148" s="375">
        <f t="shared" ca="1" si="82"/>
        <v>0</v>
      </c>
      <c r="AE148" s="20" t="str">
        <f ca="1">IF(AJ148&lt;&gt;0,MAX($E$4:AE147)+1,"")</f>
        <v/>
      </c>
      <c r="AF148" s="109">
        <f t="shared" ca="1" si="101"/>
        <v>0</v>
      </c>
      <c r="AG148" s="22">
        <f t="shared" ca="1" si="102"/>
        <v>0</v>
      </c>
      <c r="AH148" s="22">
        <f t="shared" ca="1" si="103"/>
        <v>0</v>
      </c>
      <c r="AI148" s="349">
        <f t="shared" ca="1" si="104"/>
        <v>0</v>
      </c>
      <c r="AJ148" s="375">
        <f t="shared" ca="1" si="83"/>
        <v>0</v>
      </c>
    </row>
    <row r="149" spans="1:36" ht="18.75" customHeight="1" thickBot="1">
      <c r="A149" s="20">
        <f ca="1">IF(F149&lt;&gt;0,MAX($A$4:A148)+1,"")</f>
        <v>74</v>
      </c>
      <c r="B149" s="109" t="str">
        <f t="shared" ca="1" si="84"/>
        <v>Колосов</v>
      </c>
      <c r="C149" s="22" t="str">
        <f t="shared" ca="1" si="85"/>
        <v>Віталій</v>
      </c>
      <c r="D149" s="22" t="str">
        <f t="shared" ca="1" si="86"/>
        <v>Анатолійович</v>
      </c>
      <c r="E149" s="349">
        <f t="shared" ca="1" si="87"/>
        <v>3611001939</v>
      </c>
      <c r="F149" s="537">
        <f t="shared" ca="1" si="88"/>
        <v>15467.77</v>
      </c>
      <c r="G149" s="20" t="str">
        <f ca="1">IF(L149&lt;&gt;0,MAX($G$4:G148)+1,"")</f>
        <v/>
      </c>
      <c r="H149" s="109" t="str">
        <f t="shared" ca="1" si="89"/>
        <v>Колосов</v>
      </c>
      <c r="I149" s="22" t="str">
        <f t="shared" ca="1" si="90"/>
        <v>Віталій</v>
      </c>
      <c r="J149" s="22" t="str">
        <f t="shared" ca="1" si="91"/>
        <v>Анатолійович</v>
      </c>
      <c r="K149" s="349">
        <f t="shared" ca="1" si="92"/>
        <v>3611001939</v>
      </c>
      <c r="L149" s="375">
        <f t="shared" ca="1" si="75"/>
        <v>0</v>
      </c>
      <c r="M149" s="20" t="str">
        <f ca="1">IF(R149&lt;&gt;0,MAX($M$4:M148)+1,"")</f>
        <v/>
      </c>
      <c r="N149" s="374" t="str">
        <f t="shared" ca="1" si="76"/>
        <v>Колосов В.А.</v>
      </c>
      <c r="O149" s="374" t="str">
        <f t="shared" ca="1" si="77"/>
        <v>Колосов</v>
      </c>
      <c r="P149" s="374" t="str">
        <f t="shared" ca="1" si="78"/>
        <v>Віталій</v>
      </c>
      <c r="Q149" s="374" t="str">
        <f t="shared" ca="1" si="79"/>
        <v>Анатолійович</v>
      </c>
      <c r="R149" s="375">
        <f t="shared" ca="1" si="80"/>
        <v>0</v>
      </c>
      <c r="S149" s="20" t="str">
        <f ca="1">IF(X149&lt;&gt;0,MAX($S$4:S148)+1,"")</f>
        <v/>
      </c>
      <c r="T149" s="109" t="str">
        <f t="shared" ca="1" si="93"/>
        <v>Колосов</v>
      </c>
      <c r="U149" s="22" t="str">
        <f t="shared" ca="1" si="94"/>
        <v>Віталій</v>
      </c>
      <c r="V149" s="22" t="str">
        <f t="shared" ca="1" si="95"/>
        <v>Анатолійович</v>
      </c>
      <c r="W149" s="349">
        <f t="shared" ca="1" si="96"/>
        <v>3611001939</v>
      </c>
      <c r="X149" s="375">
        <f t="shared" ca="1" si="81"/>
        <v>0</v>
      </c>
      <c r="Y149" s="20" t="str">
        <f ca="1">IF(AD149&lt;&gt;0,MAX(Y$4:$GY148)+1,"")</f>
        <v/>
      </c>
      <c r="Z149" s="109" t="str">
        <f t="shared" ca="1" si="97"/>
        <v>Колосов</v>
      </c>
      <c r="AA149" s="22" t="str">
        <f t="shared" ca="1" si="98"/>
        <v>Віталій</v>
      </c>
      <c r="AB149" s="22" t="str">
        <f t="shared" ca="1" si="99"/>
        <v>Анатолійович</v>
      </c>
      <c r="AC149" s="349">
        <f t="shared" ca="1" si="100"/>
        <v>3611001939</v>
      </c>
      <c r="AD149" s="375">
        <f t="shared" ca="1" si="82"/>
        <v>0</v>
      </c>
      <c r="AE149" s="20" t="str">
        <f ca="1">IF(AJ149&lt;&gt;0,MAX($E$4:AE148)+1,"")</f>
        <v/>
      </c>
      <c r="AF149" s="109" t="str">
        <f t="shared" ca="1" si="101"/>
        <v>Колосов</v>
      </c>
      <c r="AG149" s="22" t="str">
        <f t="shared" ca="1" si="102"/>
        <v>Віталій</v>
      </c>
      <c r="AH149" s="22" t="str">
        <f t="shared" ca="1" si="103"/>
        <v>Анатолійович</v>
      </c>
      <c r="AI149" s="349">
        <f t="shared" ca="1" si="104"/>
        <v>3611001939</v>
      </c>
      <c r="AJ149" s="375">
        <f t="shared" ca="1" si="83"/>
        <v>0</v>
      </c>
    </row>
    <row r="150" spans="1:36" ht="18.75" customHeight="1" thickBot="1">
      <c r="A150" s="20">
        <f ca="1">IF(F150&lt;&gt;0,MAX($A$4:A149)+1,"")</f>
        <v>75</v>
      </c>
      <c r="B150" s="109" t="str">
        <f t="shared" ca="1" si="84"/>
        <v>Бортник</v>
      </c>
      <c r="C150" s="22" t="str">
        <f t="shared" ca="1" si="85"/>
        <v>Роман</v>
      </c>
      <c r="D150" s="22" t="str">
        <f t="shared" ca="1" si="86"/>
        <v>Миколайович</v>
      </c>
      <c r="E150" s="349">
        <f t="shared" ca="1" si="87"/>
        <v>3693009717</v>
      </c>
      <c r="F150" s="537">
        <f t="shared" ca="1" si="88"/>
        <v>15467.77</v>
      </c>
      <c r="G150" s="20" t="str">
        <f ca="1">IF(L150&lt;&gt;0,MAX($G$4:G149)+1,"")</f>
        <v/>
      </c>
      <c r="H150" s="109" t="str">
        <f t="shared" ca="1" si="89"/>
        <v>Бортник</v>
      </c>
      <c r="I150" s="22" t="str">
        <f t="shared" ca="1" si="90"/>
        <v>Роман</v>
      </c>
      <c r="J150" s="22" t="str">
        <f t="shared" ca="1" si="91"/>
        <v>Миколайович</v>
      </c>
      <c r="K150" s="349">
        <f t="shared" ca="1" si="92"/>
        <v>3693009717</v>
      </c>
      <c r="L150" s="375">
        <f t="shared" ca="1" si="75"/>
        <v>0</v>
      </c>
      <c r="M150" s="20" t="str">
        <f ca="1">IF(R150&lt;&gt;0,MAX($M$4:M149)+1,"")</f>
        <v/>
      </c>
      <c r="N150" s="374" t="str">
        <f t="shared" ca="1" si="76"/>
        <v>Бортник Р.М.</v>
      </c>
      <c r="O150" s="374" t="str">
        <f t="shared" ca="1" si="77"/>
        <v>Бортник</v>
      </c>
      <c r="P150" s="374" t="str">
        <f t="shared" ca="1" si="78"/>
        <v>Роман</v>
      </c>
      <c r="Q150" s="374" t="str">
        <f t="shared" ca="1" si="79"/>
        <v>Миколайович</v>
      </c>
      <c r="R150" s="375">
        <f t="shared" ca="1" si="80"/>
        <v>0</v>
      </c>
      <c r="S150" s="20" t="str">
        <f ca="1">IF(X150&lt;&gt;0,MAX($S$4:S149)+1,"")</f>
        <v/>
      </c>
      <c r="T150" s="109" t="str">
        <f t="shared" ca="1" si="93"/>
        <v>Бортник</v>
      </c>
      <c r="U150" s="22" t="str">
        <f t="shared" ca="1" si="94"/>
        <v>Роман</v>
      </c>
      <c r="V150" s="22" t="str">
        <f t="shared" ca="1" si="95"/>
        <v>Миколайович</v>
      </c>
      <c r="W150" s="349">
        <f t="shared" ca="1" si="96"/>
        <v>3693009717</v>
      </c>
      <c r="X150" s="375">
        <f t="shared" ca="1" si="81"/>
        <v>0</v>
      </c>
      <c r="Y150" s="20" t="str">
        <f ca="1">IF(AD150&lt;&gt;0,MAX(Y$4:$GY149)+1,"")</f>
        <v/>
      </c>
      <c r="Z150" s="109" t="str">
        <f t="shared" ca="1" si="97"/>
        <v>Бортник</v>
      </c>
      <c r="AA150" s="22" t="str">
        <f t="shared" ca="1" si="98"/>
        <v>Роман</v>
      </c>
      <c r="AB150" s="22" t="str">
        <f t="shared" ca="1" si="99"/>
        <v>Миколайович</v>
      </c>
      <c r="AC150" s="349">
        <f t="shared" ca="1" si="100"/>
        <v>3693009717</v>
      </c>
      <c r="AD150" s="375">
        <f t="shared" ca="1" si="82"/>
        <v>0</v>
      </c>
      <c r="AE150" s="20" t="str">
        <f ca="1">IF(AJ150&lt;&gt;0,MAX($E$4:AE149)+1,"")</f>
        <v/>
      </c>
      <c r="AF150" s="109" t="str">
        <f t="shared" ca="1" si="101"/>
        <v>Бортник</v>
      </c>
      <c r="AG150" s="22" t="str">
        <f t="shared" ca="1" si="102"/>
        <v>Роман</v>
      </c>
      <c r="AH150" s="22" t="str">
        <f t="shared" ca="1" si="103"/>
        <v>Миколайович</v>
      </c>
      <c r="AI150" s="349">
        <f t="shared" ca="1" si="104"/>
        <v>3693009717</v>
      </c>
      <c r="AJ150" s="375">
        <f t="shared" ca="1" si="83"/>
        <v>0</v>
      </c>
    </row>
    <row r="151" spans="1:36" ht="18.75" customHeight="1" thickBot="1">
      <c r="A151" s="20" t="str">
        <f ca="1">IF(F151&lt;&gt;0,MAX($A$4:A150)+1,"")</f>
        <v/>
      </c>
      <c r="B151" s="109">
        <f t="shared" ca="1" si="84"/>
        <v>0</v>
      </c>
      <c r="C151" s="22">
        <f t="shared" ca="1" si="85"/>
        <v>0</v>
      </c>
      <c r="D151" s="22">
        <f t="shared" ca="1" si="86"/>
        <v>0</v>
      </c>
      <c r="E151" s="349">
        <f t="shared" ca="1" si="87"/>
        <v>0</v>
      </c>
      <c r="F151" s="537">
        <f t="shared" ca="1" si="88"/>
        <v>0</v>
      </c>
      <c r="G151" s="20" t="str">
        <f ca="1">IF(L151&lt;&gt;0,MAX($G$4:G150)+1,"")</f>
        <v/>
      </c>
      <c r="H151" s="109">
        <f t="shared" ca="1" si="89"/>
        <v>0</v>
      </c>
      <c r="I151" s="22">
        <f t="shared" ca="1" si="90"/>
        <v>0</v>
      </c>
      <c r="J151" s="22">
        <f t="shared" ca="1" si="91"/>
        <v>0</v>
      </c>
      <c r="K151" s="349">
        <f t="shared" ca="1" si="92"/>
        <v>0</v>
      </c>
      <c r="L151" s="375">
        <f t="shared" ca="1" si="75"/>
        <v>0</v>
      </c>
      <c r="M151" s="20" t="str">
        <f ca="1">IF(R151&lt;&gt;0,MAX($M$4:M150)+1,"")</f>
        <v/>
      </c>
      <c r="N151" s="374">
        <f t="shared" ca="1" si="76"/>
        <v>0</v>
      </c>
      <c r="O151" s="374">
        <f t="shared" ca="1" si="77"/>
        <v>0</v>
      </c>
      <c r="P151" s="374">
        <f t="shared" ca="1" si="78"/>
        <v>0</v>
      </c>
      <c r="Q151" s="374">
        <f t="shared" ca="1" si="79"/>
        <v>0</v>
      </c>
      <c r="R151" s="375">
        <f t="shared" ca="1" si="80"/>
        <v>0</v>
      </c>
      <c r="S151" s="20" t="str">
        <f ca="1">IF(X151&lt;&gt;0,MAX($S$4:S150)+1,"")</f>
        <v/>
      </c>
      <c r="T151" s="109">
        <f t="shared" ca="1" si="93"/>
        <v>0</v>
      </c>
      <c r="U151" s="22">
        <f t="shared" ca="1" si="94"/>
        <v>0</v>
      </c>
      <c r="V151" s="22">
        <f t="shared" ca="1" si="95"/>
        <v>0</v>
      </c>
      <c r="W151" s="349">
        <f t="shared" ca="1" si="96"/>
        <v>0</v>
      </c>
      <c r="X151" s="375">
        <f t="shared" ca="1" si="81"/>
        <v>0</v>
      </c>
      <c r="Y151" s="20" t="str">
        <f ca="1">IF(AD151&lt;&gt;0,MAX(Y$4:$GY150)+1,"")</f>
        <v/>
      </c>
      <c r="Z151" s="109">
        <f t="shared" ca="1" si="97"/>
        <v>0</v>
      </c>
      <c r="AA151" s="22">
        <f t="shared" ca="1" si="98"/>
        <v>0</v>
      </c>
      <c r="AB151" s="22">
        <f t="shared" ca="1" si="99"/>
        <v>0</v>
      </c>
      <c r="AC151" s="349">
        <f t="shared" ca="1" si="100"/>
        <v>0</v>
      </c>
      <c r="AD151" s="375">
        <f t="shared" ca="1" si="82"/>
        <v>0</v>
      </c>
      <c r="AE151" s="20" t="str">
        <f ca="1">IF(AJ151&lt;&gt;0,MAX($E$4:AE150)+1,"")</f>
        <v/>
      </c>
      <c r="AF151" s="109">
        <f t="shared" ca="1" si="101"/>
        <v>0</v>
      </c>
      <c r="AG151" s="22">
        <f t="shared" ca="1" si="102"/>
        <v>0</v>
      </c>
      <c r="AH151" s="22">
        <f t="shared" ca="1" si="103"/>
        <v>0</v>
      </c>
      <c r="AI151" s="349">
        <f t="shared" ca="1" si="104"/>
        <v>0</v>
      </c>
      <c r="AJ151" s="375">
        <f t="shared" ca="1" si="83"/>
        <v>0</v>
      </c>
    </row>
    <row r="152" spans="1:36" ht="18.75" customHeight="1" thickBot="1">
      <c r="A152" s="20" t="str">
        <f ca="1">IF(F152&lt;&gt;0,MAX($A$4:A151)+1,"")</f>
        <v/>
      </c>
      <c r="B152" s="109">
        <f t="shared" ca="1" si="84"/>
        <v>0</v>
      </c>
      <c r="C152" s="22">
        <f t="shared" ca="1" si="85"/>
        <v>0</v>
      </c>
      <c r="D152" s="22">
        <f t="shared" ca="1" si="86"/>
        <v>0</v>
      </c>
      <c r="E152" s="349">
        <f t="shared" ca="1" si="87"/>
        <v>0</v>
      </c>
      <c r="F152" s="537">
        <f t="shared" ca="1" si="88"/>
        <v>0</v>
      </c>
      <c r="G152" s="20" t="str">
        <f ca="1">IF(L152&lt;&gt;0,MAX($G$4:G151)+1,"")</f>
        <v/>
      </c>
      <c r="H152" s="109">
        <f t="shared" ca="1" si="89"/>
        <v>0</v>
      </c>
      <c r="I152" s="22">
        <f t="shared" ca="1" si="90"/>
        <v>0</v>
      </c>
      <c r="J152" s="22">
        <f t="shared" ca="1" si="91"/>
        <v>0</v>
      </c>
      <c r="K152" s="349">
        <f t="shared" ca="1" si="92"/>
        <v>0</v>
      </c>
      <c r="L152" s="375">
        <f t="shared" ca="1" si="75"/>
        <v>0</v>
      </c>
      <c r="M152" s="20" t="str">
        <f ca="1">IF(R152&lt;&gt;0,MAX($M$4:M151)+1,"")</f>
        <v/>
      </c>
      <c r="N152" s="374">
        <f t="shared" ca="1" si="76"/>
        <v>0</v>
      </c>
      <c r="O152" s="374">
        <f t="shared" ca="1" si="77"/>
        <v>0</v>
      </c>
      <c r="P152" s="374">
        <f t="shared" ca="1" si="78"/>
        <v>0</v>
      </c>
      <c r="Q152" s="374">
        <f t="shared" ca="1" si="79"/>
        <v>0</v>
      </c>
      <c r="R152" s="375">
        <f t="shared" ca="1" si="80"/>
        <v>0</v>
      </c>
      <c r="S152" s="20" t="str">
        <f ca="1">IF(X152&lt;&gt;0,MAX($S$4:S151)+1,"")</f>
        <v/>
      </c>
      <c r="T152" s="109">
        <f t="shared" ca="1" si="93"/>
        <v>0</v>
      </c>
      <c r="U152" s="22">
        <f t="shared" ca="1" si="94"/>
        <v>0</v>
      </c>
      <c r="V152" s="22">
        <f t="shared" ca="1" si="95"/>
        <v>0</v>
      </c>
      <c r="W152" s="349">
        <f t="shared" ca="1" si="96"/>
        <v>0</v>
      </c>
      <c r="X152" s="375">
        <f t="shared" ca="1" si="81"/>
        <v>0</v>
      </c>
      <c r="Y152" s="20" t="str">
        <f ca="1">IF(AD152&lt;&gt;0,MAX(Y$4:$GY151)+1,"")</f>
        <v/>
      </c>
      <c r="Z152" s="109">
        <f t="shared" ca="1" si="97"/>
        <v>0</v>
      </c>
      <c r="AA152" s="22">
        <f t="shared" ca="1" si="98"/>
        <v>0</v>
      </c>
      <c r="AB152" s="22">
        <f t="shared" ca="1" si="99"/>
        <v>0</v>
      </c>
      <c r="AC152" s="349">
        <f t="shared" ca="1" si="100"/>
        <v>0</v>
      </c>
      <c r="AD152" s="375">
        <f t="shared" ca="1" si="82"/>
        <v>0</v>
      </c>
      <c r="AE152" s="20" t="str">
        <f ca="1">IF(AJ152&lt;&gt;0,MAX($E$4:AE151)+1,"")</f>
        <v/>
      </c>
      <c r="AF152" s="109">
        <f t="shared" ca="1" si="101"/>
        <v>0</v>
      </c>
      <c r="AG152" s="22">
        <f t="shared" ca="1" si="102"/>
        <v>0</v>
      </c>
      <c r="AH152" s="22">
        <f t="shared" ca="1" si="103"/>
        <v>0</v>
      </c>
      <c r="AI152" s="349">
        <f t="shared" ca="1" si="104"/>
        <v>0</v>
      </c>
      <c r="AJ152" s="375">
        <f t="shared" ca="1" si="83"/>
        <v>0</v>
      </c>
    </row>
    <row r="153" spans="1:36" ht="18.75" customHeight="1" thickBot="1">
      <c r="A153" s="20" t="str">
        <f ca="1">IF(F153&lt;&gt;0,MAX($A$4:A152)+1,"")</f>
        <v/>
      </c>
      <c r="B153" s="109" t="str">
        <f t="shared" ca="1" si="84"/>
        <v>Коваль</v>
      </c>
      <c r="C153" s="22" t="str">
        <f t="shared" ca="1" si="85"/>
        <v>Іван</v>
      </c>
      <c r="D153" s="22" t="str">
        <f t="shared" ca="1" si="86"/>
        <v>Іванович</v>
      </c>
      <c r="E153" s="349">
        <f t="shared" ca="1" si="87"/>
        <v>0</v>
      </c>
      <c r="F153" s="537">
        <f t="shared" ca="1" si="88"/>
        <v>0</v>
      </c>
      <c r="G153" s="20" t="str">
        <f ca="1">IF(L153&lt;&gt;0,MAX($G$4:G152)+1,"")</f>
        <v/>
      </c>
      <c r="H153" s="109" t="str">
        <f t="shared" ca="1" si="89"/>
        <v>Коваль</v>
      </c>
      <c r="I153" s="22" t="str">
        <f t="shared" ca="1" si="90"/>
        <v>Іван</v>
      </c>
      <c r="J153" s="22" t="str">
        <f t="shared" ca="1" si="91"/>
        <v>Іванович</v>
      </c>
      <c r="K153" s="349">
        <f t="shared" ca="1" si="92"/>
        <v>0</v>
      </c>
      <c r="L153" s="375">
        <f t="shared" ca="1" si="75"/>
        <v>0</v>
      </c>
      <c r="M153" s="20" t="str">
        <f ca="1">IF(R153&lt;&gt;0,MAX($M$4:M152)+1,"")</f>
        <v/>
      </c>
      <c r="N153" s="374" t="str">
        <f t="shared" ca="1" si="76"/>
        <v>Коваль І.І.</v>
      </c>
      <c r="O153" s="374" t="str">
        <f t="shared" ca="1" si="77"/>
        <v>Коваль</v>
      </c>
      <c r="P153" s="374" t="str">
        <f t="shared" ca="1" si="78"/>
        <v>Іван</v>
      </c>
      <c r="Q153" s="374" t="str">
        <f t="shared" ca="1" si="79"/>
        <v>Іванович</v>
      </c>
      <c r="R153" s="375">
        <f t="shared" ca="1" si="80"/>
        <v>0</v>
      </c>
      <c r="S153" s="20" t="str">
        <f ca="1">IF(X153&lt;&gt;0,MAX($S$4:S152)+1,"")</f>
        <v/>
      </c>
      <c r="T153" s="109" t="str">
        <f t="shared" ca="1" si="93"/>
        <v>Коваль</v>
      </c>
      <c r="U153" s="22" t="str">
        <f t="shared" ca="1" si="94"/>
        <v>Іван</v>
      </c>
      <c r="V153" s="22" t="str">
        <f t="shared" ca="1" si="95"/>
        <v>Іванович</v>
      </c>
      <c r="W153" s="349">
        <f t="shared" ca="1" si="96"/>
        <v>0</v>
      </c>
      <c r="X153" s="375">
        <f t="shared" ca="1" si="81"/>
        <v>0</v>
      </c>
      <c r="Y153" s="20" t="str">
        <f ca="1">IF(AD153&lt;&gt;0,MAX(Y$4:$GY152)+1,"")</f>
        <v/>
      </c>
      <c r="Z153" s="109" t="str">
        <f t="shared" ca="1" si="97"/>
        <v>Коваль</v>
      </c>
      <c r="AA153" s="22" t="str">
        <f t="shared" ca="1" si="98"/>
        <v>Іван</v>
      </c>
      <c r="AB153" s="22" t="str">
        <f t="shared" ca="1" si="99"/>
        <v>Іванович</v>
      </c>
      <c r="AC153" s="349">
        <f t="shared" ca="1" si="100"/>
        <v>0</v>
      </c>
      <c r="AD153" s="375">
        <f t="shared" ca="1" si="82"/>
        <v>0</v>
      </c>
      <c r="AE153" s="20" t="str">
        <f ca="1">IF(AJ153&lt;&gt;0,MAX($E$4:AE152)+1,"")</f>
        <v/>
      </c>
      <c r="AF153" s="109" t="str">
        <f t="shared" ca="1" si="101"/>
        <v>Коваль</v>
      </c>
      <c r="AG153" s="22" t="str">
        <f t="shared" ca="1" si="102"/>
        <v>Іван</v>
      </c>
      <c r="AH153" s="22" t="str">
        <f t="shared" ca="1" si="103"/>
        <v>Іванович</v>
      </c>
      <c r="AI153" s="349">
        <f t="shared" ca="1" si="104"/>
        <v>0</v>
      </c>
      <c r="AJ153" s="375">
        <f t="shared" ca="1" si="83"/>
        <v>0</v>
      </c>
    </row>
    <row r="154" spans="1:36" ht="18.75" customHeight="1" thickBot="1">
      <c r="A154" s="20">
        <f ca="1">IF(F154&lt;&gt;0,MAX($A$4:A153)+1,"")</f>
        <v>76</v>
      </c>
      <c r="B154" s="109" t="str">
        <f t="shared" ca="1" si="84"/>
        <v>Пожаров</v>
      </c>
      <c r="C154" s="22" t="str">
        <f t="shared" ca="1" si="85"/>
        <v>Руслан</v>
      </c>
      <c r="D154" s="22" t="str">
        <f t="shared" ca="1" si="86"/>
        <v>Михайлович</v>
      </c>
      <c r="E154" s="349">
        <f t="shared" ca="1" si="87"/>
        <v>3710701813</v>
      </c>
      <c r="F154" s="537">
        <f t="shared" ca="1" si="88"/>
        <v>14271.81</v>
      </c>
      <c r="G154" s="20" t="str">
        <f ca="1">IF(L154&lt;&gt;0,MAX($G$4:G153)+1,"")</f>
        <v/>
      </c>
      <c r="H154" s="109" t="str">
        <f t="shared" ca="1" si="89"/>
        <v>Пожаров</v>
      </c>
      <c r="I154" s="22" t="str">
        <f t="shared" ca="1" si="90"/>
        <v>Руслан</v>
      </c>
      <c r="J154" s="22" t="str">
        <f t="shared" ca="1" si="91"/>
        <v>Михайлович</v>
      </c>
      <c r="K154" s="349">
        <f t="shared" ca="1" si="92"/>
        <v>3710701813</v>
      </c>
      <c r="L154" s="375">
        <f t="shared" ca="1" si="75"/>
        <v>0</v>
      </c>
      <c r="M154" s="20" t="str">
        <f ca="1">IF(R154&lt;&gt;0,MAX($M$4:M153)+1,"")</f>
        <v/>
      </c>
      <c r="N154" s="374" t="str">
        <f t="shared" ca="1" si="76"/>
        <v>Пожаров Р.М.</v>
      </c>
      <c r="O154" s="374" t="str">
        <f t="shared" ca="1" si="77"/>
        <v>Пожаров</v>
      </c>
      <c r="P154" s="374" t="str">
        <f t="shared" ca="1" si="78"/>
        <v>Руслан</v>
      </c>
      <c r="Q154" s="374" t="str">
        <f t="shared" ca="1" si="79"/>
        <v>Михайлович</v>
      </c>
      <c r="R154" s="375">
        <f t="shared" ca="1" si="80"/>
        <v>0</v>
      </c>
      <c r="S154" s="20" t="str">
        <f ca="1">IF(X154&lt;&gt;0,MAX($S$4:S153)+1,"")</f>
        <v/>
      </c>
      <c r="T154" s="109" t="str">
        <f t="shared" ca="1" si="93"/>
        <v>Пожаров</v>
      </c>
      <c r="U154" s="22" t="str">
        <f t="shared" ca="1" si="94"/>
        <v>Руслан</v>
      </c>
      <c r="V154" s="22" t="str">
        <f t="shared" ca="1" si="95"/>
        <v>Михайлович</v>
      </c>
      <c r="W154" s="349">
        <f t="shared" ca="1" si="96"/>
        <v>3710701813</v>
      </c>
      <c r="X154" s="375">
        <f t="shared" ca="1" si="81"/>
        <v>0</v>
      </c>
      <c r="Y154" s="20" t="str">
        <f ca="1">IF(AD154&lt;&gt;0,MAX(Y$4:$GY153)+1,"")</f>
        <v/>
      </c>
      <c r="Z154" s="109" t="str">
        <f t="shared" ca="1" si="97"/>
        <v>Пожаров</v>
      </c>
      <c r="AA154" s="22" t="str">
        <f t="shared" ca="1" si="98"/>
        <v>Руслан</v>
      </c>
      <c r="AB154" s="22" t="str">
        <f t="shared" ca="1" si="99"/>
        <v>Михайлович</v>
      </c>
      <c r="AC154" s="349">
        <f t="shared" ca="1" si="100"/>
        <v>3710701813</v>
      </c>
      <c r="AD154" s="375">
        <f t="shared" ca="1" si="82"/>
        <v>0</v>
      </c>
      <c r="AE154" s="20" t="str">
        <f ca="1">IF(AJ154&lt;&gt;0,MAX($E$4:AE153)+1,"")</f>
        <v/>
      </c>
      <c r="AF154" s="109" t="str">
        <f t="shared" ca="1" si="101"/>
        <v>Пожаров</v>
      </c>
      <c r="AG154" s="22" t="str">
        <f t="shared" ca="1" si="102"/>
        <v>Руслан</v>
      </c>
      <c r="AH154" s="22" t="str">
        <f t="shared" ca="1" si="103"/>
        <v>Михайлович</v>
      </c>
      <c r="AI154" s="349">
        <f t="shared" ca="1" si="104"/>
        <v>3710701813</v>
      </c>
      <c r="AJ154" s="375">
        <f t="shared" ca="1" si="83"/>
        <v>0</v>
      </c>
    </row>
    <row r="155" spans="1:36" ht="18.75" customHeight="1" thickBot="1">
      <c r="A155" s="20">
        <f ca="1">IF(F155&lt;&gt;0,MAX($A$4:A154)+1,"")</f>
        <v>77</v>
      </c>
      <c r="B155" s="109" t="str">
        <f t="shared" ca="1" si="84"/>
        <v>Грігорьєв</v>
      </c>
      <c r="C155" s="22" t="str">
        <f t="shared" ca="1" si="85"/>
        <v>Микола</v>
      </c>
      <c r="D155" s="22" t="str">
        <f t="shared" ca="1" si="86"/>
        <v>Олександрович</v>
      </c>
      <c r="E155" s="349">
        <f t="shared" ca="1" si="87"/>
        <v>3757603915</v>
      </c>
      <c r="F155" s="537">
        <f t="shared" ca="1" si="88"/>
        <v>14271.81</v>
      </c>
      <c r="G155" s="20" t="str">
        <f ca="1">IF(L155&lt;&gt;0,MAX($G$4:G154)+1,"")</f>
        <v/>
      </c>
      <c r="H155" s="109" t="str">
        <f t="shared" ca="1" si="89"/>
        <v>Грігорьєв</v>
      </c>
      <c r="I155" s="22" t="str">
        <f t="shared" ca="1" si="90"/>
        <v>Микола</v>
      </c>
      <c r="J155" s="22" t="str">
        <f t="shared" ca="1" si="91"/>
        <v>Олександрович</v>
      </c>
      <c r="K155" s="349">
        <f t="shared" ca="1" si="92"/>
        <v>3757603915</v>
      </c>
      <c r="L155" s="375">
        <f t="shared" ca="1" si="75"/>
        <v>0</v>
      </c>
      <c r="M155" s="20" t="str">
        <f ca="1">IF(R155&lt;&gt;0,MAX($M$4:M154)+1,"")</f>
        <v/>
      </c>
      <c r="N155" s="374" t="str">
        <f t="shared" ca="1" si="76"/>
        <v>Грігорьєв М.О.</v>
      </c>
      <c r="O155" s="374" t="str">
        <f t="shared" ca="1" si="77"/>
        <v>Грігорьєв</v>
      </c>
      <c r="P155" s="374" t="str">
        <f t="shared" ca="1" si="78"/>
        <v>Микола</v>
      </c>
      <c r="Q155" s="374" t="str">
        <f t="shared" ca="1" si="79"/>
        <v>Олександрович</v>
      </c>
      <c r="R155" s="375">
        <f t="shared" ca="1" si="80"/>
        <v>0</v>
      </c>
      <c r="S155" s="20" t="str">
        <f ca="1">IF(X155&lt;&gt;0,MAX($S$4:S154)+1,"")</f>
        <v/>
      </c>
      <c r="T155" s="109" t="str">
        <f t="shared" ca="1" si="93"/>
        <v>Грігорьєв</v>
      </c>
      <c r="U155" s="22" t="str">
        <f t="shared" ca="1" si="94"/>
        <v>Микола</v>
      </c>
      <c r="V155" s="22" t="str">
        <f t="shared" ca="1" si="95"/>
        <v>Олександрович</v>
      </c>
      <c r="W155" s="349">
        <f t="shared" ca="1" si="96"/>
        <v>3757603915</v>
      </c>
      <c r="X155" s="375">
        <f t="shared" ca="1" si="81"/>
        <v>0</v>
      </c>
      <c r="Y155" s="20" t="str">
        <f ca="1">IF(AD155&lt;&gt;0,MAX(Y$4:$GY154)+1,"")</f>
        <v/>
      </c>
      <c r="Z155" s="109" t="str">
        <f t="shared" ca="1" si="97"/>
        <v>Грігорьєв</v>
      </c>
      <c r="AA155" s="22" t="str">
        <f t="shared" ca="1" si="98"/>
        <v>Микола</v>
      </c>
      <c r="AB155" s="22" t="str">
        <f t="shared" ca="1" si="99"/>
        <v>Олександрович</v>
      </c>
      <c r="AC155" s="349">
        <f t="shared" ca="1" si="100"/>
        <v>3757603915</v>
      </c>
      <c r="AD155" s="375">
        <f t="shared" ca="1" si="82"/>
        <v>0</v>
      </c>
      <c r="AE155" s="20" t="str">
        <f ca="1">IF(AJ155&lt;&gt;0,MAX($E$4:AE154)+1,"")</f>
        <v/>
      </c>
      <c r="AF155" s="109" t="str">
        <f t="shared" ca="1" si="101"/>
        <v>Грігорьєв</v>
      </c>
      <c r="AG155" s="22" t="str">
        <f t="shared" ca="1" si="102"/>
        <v>Микола</v>
      </c>
      <c r="AH155" s="22" t="str">
        <f t="shared" ca="1" si="103"/>
        <v>Олександрович</v>
      </c>
      <c r="AI155" s="349">
        <f t="shared" ca="1" si="104"/>
        <v>3757603915</v>
      </c>
      <c r="AJ155" s="375">
        <f t="shared" ca="1" si="83"/>
        <v>0</v>
      </c>
    </row>
    <row r="156" spans="1:36" ht="18.75" customHeight="1" thickBot="1">
      <c r="A156" s="20">
        <f ca="1">IF(F156&lt;&gt;0,MAX($A$4:A155)+1,"")</f>
        <v>78</v>
      </c>
      <c r="B156" s="109" t="str">
        <f t="shared" ca="1" si="84"/>
        <v>Панфілов</v>
      </c>
      <c r="C156" s="22" t="str">
        <f t="shared" ca="1" si="85"/>
        <v>Артем</v>
      </c>
      <c r="D156" s="22" t="str">
        <f t="shared" ca="1" si="86"/>
        <v>Романович</v>
      </c>
      <c r="E156" s="349">
        <f t="shared" ca="1" si="87"/>
        <v>3646507990</v>
      </c>
      <c r="F156" s="537">
        <f t="shared" ca="1" si="88"/>
        <v>15325.17</v>
      </c>
      <c r="G156" s="20" t="str">
        <f ca="1">IF(L156&lt;&gt;0,MAX($G$4:G155)+1,"")</f>
        <v/>
      </c>
      <c r="H156" s="109" t="str">
        <f t="shared" ca="1" si="89"/>
        <v>Панфілов</v>
      </c>
      <c r="I156" s="22" t="str">
        <f t="shared" ca="1" si="90"/>
        <v>Артем</v>
      </c>
      <c r="J156" s="22" t="str">
        <f t="shared" ca="1" si="91"/>
        <v>Романович</v>
      </c>
      <c r="K156" s="349">
        <f t="shared" ca="1" si="92"/>
        <v>3646507990</v>
      </c>
      <c r="L156" s="375">
        <f t="shared" ca="1" si="75"/>
        <v>0</v>
      </c>
      <c r="M156" s="20" t="str">
        <f ca="1">IF(R156&lt;&gt;0,MAX($M$4:M155)+1,"")</f>
        <v/>
      </c>
      <c r="N156" s="374" t="str">
        <f t="shared" ca="1" si="76"/>
        <v>Панфілов А.Р.</v>
      </c>
      <c r="O156" s="374" t="str">
        <f t="shared" ca="1" si="77"/>
        <v>Панфілов</v>
      </c>
      <c r="P156" s="374" t="str">
        <f t="shared" ca="1" si="78"/>
        <v>Артем</v>
      </c>
      <c r="Q156" s="374" t="str">
        <f t="shared" ca="1" si="79"/>
        <v>Романович</v>
      </c>
      <c r="R156" s="375">
        <f t="shared" ca="1" si="80"/>
        <v>0</v>
      </c>
      <c r="S156" s="20" t="str">
        <f ca="1">IF(X156&lt;&gt;0,MAX($S$4:S155)+1,"")</f>
        <v/>
      </c>
      <c r="T156" s="109" t="str">
        <f t="shared" ca="1" si="93"/>
        <v>Панфілов</v>
      </c>
      <c r="U156" s="22" t="str">
        <f t="shared" ca="1" si="94"/>
        <v>Артем</v>
      </c>
      <c r="V156" s="22" t="str">
        <f t="shared" ca="1" si="95"/>
        <v>Романович</v>
      </c>
      <c r="W156" s="349">
        <f t="shared" ca="1" si="96"/>
        <v>3646507990</v>
      </c>
      <c r="X156" s="375">
        <f t="shared" ca="1" si="81"/>
        <v>0</v>
      </c>
      <c r="Y156" s="20" t="str">
        <f ca="1">IF(AD156&lt;&gt;0,MAX(Y$4:$GY155)+1,"")</f>
        <v/>
      </c>
      <c r="Z156" s="109" t="str">
        <f t="shared" ca="1" si="97"/>
        <v>Панфілов</v>
      </c>
      <c r="AA156" s="22" t="str">
        <f t="shared" ca="1" si="98"/>
        <v>Артем</v>
      </c>
      <c r="AB156" s="22" t="str">
        <f t="shared" ca="1" si="99"/>
        <v>Романович</v>
      </c>
      <c r="AC156" s="349">
        <f t="shared" ca="1" si="100"/>
        <v>3646507990</v>
      </c>
      <c r="AD156" s="375">
        <f t="shared" ca="1" si="82"/>
        <v>0</v>
      </c>
      <c r="AE156" s="20" t="str">
        <f ca="1">IF(AJ156&lt;&gt;0,MAX($E$4:AE155)+1,"")</f>
        <v/>
      </c>
      <c r="AF156" s="109" t="str">
        <f t="shared" ca="1" si="101"/>
        <v>Панфілов</v>
      </c>
      <c r="AG156" s="22" t="str">
        <f t="shared" ca="1" si="102"/>
        <v>Артем</v>
      </c>
      <c r="AH156" s="22" t="str">
        <f t="shared" ca="1" si="103"/>
        <v>Романович</v>
      </c>
      <c r="AI156" s="349">
        <f t="shared" ca="1" si="104"/>
        <v>3646507990</v>
      </c>
      <c r="AJ156" s="375">
        <f t="shared" ca="1" si="83"/>
        <v>0</v>
      </c>
    </row>
    <row r="157" spans="1:36" ht="18.75" customHeight="1" thickBot="1">
      <c r="A157" s="20">
        <f ca="1">IF(F157&lt;&gt;0,MAX($A$4:A156)+1,"")</f>
        <v>79</v>
      </c>
      <c r="B157" s="109" t="str">
        <f t="shared" ca="1" si="84"/>
        <v>Сафієв</v>
      </c>
      <c r="C157" s="22" t="str">
        <f t="shared" ca="1" si="85"/>
        <v>Сергій</v>
      </c>
      <c r="D157" s="22" t="str">
        <f t="shared" ca="1" si="86"/>
        <v>Абдумуталібович</v>
      </c>
      <c r="E157" s="349">
        <f t="shared" ca="1" si="87"/>
        <v>2898119834</v>
      </c>
      <c r="F157" s="537">
        <f t="shared" ca="1" si="88"/>
        <v>16738.98</v>
      </c>
      <c r="G157" s="20" t="str">
        <f ca="1">IF(L157&lt;&gt;0,MAX($G$4:G156)+1,"")</f>
        <v/>
      </c>
      <c r="H157" s="109" t="str">
        <f t="shared" ca="1" si="89"/>
        <v>Сафієв</v>
      </c>
      <c r="I157" s="22" t="str">
        <f t="shared" ca="1" si="90"/>
        <v>Сергій</v>
      </c>
      <c r="J157" s="22" t="str">
        <f t="shared" ca="1" si="91"/>
        <v>Абдумуталібович</v>
      </c>
      <c r="K157" s="349">
        <f t="shared" ca="1" si="92"/>
        <v>2898119834</v>
      </c>
      <c r="L157" s="375">
        <f t="shared" ca="1" si="75"/>
        <v>0</v>
      </c>
      <c r="M157" s="20" t="str">
        <f ca="1">IF(R157&lt;&gt;0,MAX($M$4:M156)+1,"")</f>
        <v/>
      </c>
      <c r="N157" s="374" t="str">
        <f t="shared" ca="1" si="76"/>
        <v>Сафієв С.А.</v>
      </c>
      <c r="O157" s="374" t="str">
        <f t="shared" ca="1" si="77"/>
        <v>Сафієв</v>
      </c>
      <c r="P157" s="374" t="str">
        <f t="shared" ca="1" si="78"/>
        <v>Сергій</v>
      </c>
      <c r="Q157" s="374" t="str">
        <f t="shared" ca="1" si="79"/>
        <v>Абдумуталібович</v>
      </c>
      <c r="R157" s="375">
        <f t="shared" ca="1" si="80"/>
        <v>0</v>
      </c>
      <c r="S157" s="20" t="str">
        <f ca="1">IF(X157&lt;&gt;0,MAX($S$4:S156)+1,"")</f>
        <v/>
      </c>
      <c r="T157" s="109" t="str">
        <f t="shared" ca="1" si="93"/>
        <v>Сафієв</v>
      </c>
      <c r="U157" s="22" t="str">
        <f t="shared" ca="1" si="94"/>
        <v>Сергій</v>
      </c>
      <c r="V157" s="22" t="str">
        <f t="shared" ca="1" si="95"/>
        <v>Абдумуталібович</v>
      </c>
      <c r="W157" s="349">
        <f t="shared" ca="1" si="96"/>
        <v>2898119834</v>
      </c>
      <c r="X157" s="375">
        <f t="shared" ca="1" si="81"/>
        <v>0</v>
      </c>
      <c r="Y157" s="20" t="str">
        <f ca="1">IF(AD157&lt;&gt;0,MAX(Y$4:$GY156)+1,"")</f>
        <v/>
      </c>
      <c r="Z157" s="109" t="str">
        <f t="shared" ca="1" si="97"/>
        <v>Сафієв</v>
      </c>
      <c r="AA157" s="22" t="str">
        <f t="shared" ca="1" si="98"/>
        <v>Сергій</v>
      </c>
      <c r="AB157" s="22" t="str">
        <f t="shared" ca="1" si="99"/>
        <v>Абдумуталібович</v>
      </c>
      <c r="AC157" s="349">
        <f t="shared" ca="1" si="100"/>
        <v>2898119834</v>
      </c>
      <c r="AD157" s="375">
        <f t="shared" ca="1" si="82"/>
        <v>0</v>
      </c>
      <c r="AE157" s="20" t="str">
        <f ca="1">IF(AJ157&lt;&gt;0,MAX($E$4:AE156)+1,"")</f>
        <v/>
      </c>
      <c r="AF157" s="109" t="str">
        <f t="shared" ca="1" si="101"/>
        <v>Сафієв</v>
      </c>
      <c r="AG157" s="22" t="str">
        <f t="shared" ca="1" si="102"/>
        <v>Сергій</v>
      </c>
      <c r="AH157" s="22" t="str">
        <f t="shared" ca="1" si="103"/>
        <v>Абдумуталібович</v>
      </c>
      <c r="AI157" s="349">
        <f t="shared" ca="1" si="104"/>
        <v>2898119834</v>
      </c>
      <c r="AJ157" s="375">
        <f t="shared" ca="1" si="83"/>
        <v>0</v>
      </c>
    </row>
    <row r="158" spans="1:36" ht="18.75" customHeight="1" thickBot="1">
      <c r="A158" s="20" t="str">
        <f ca="1">IF(F158&lt;&gt;0,MAX($A$4:A157)+1,"")</f>
        <v/>
      </c>
      <c r="B158" s="109" t="str">
        <f t="shared" ca="1" si="84"/>
        <v>Петков</v>
      </c>
      <c r="C158" s="22" t="str">
        <f t="shared" ca="1" si="85"/>
        <v>Георгій</v>
      </c>
      <c r="D158" s="22" t="str">
        <f t="shared" ca="1" si="86"/>
        <v>Федорович</v>
      </c>
      <c r="E158" s="349">
        <f t="shared" ca="1" si="87"/>
        <v>2296116119</v>
      </c>
      <c r="F158" s="537">
        <f t="shared" ca="1" si="88"/>
        <v>0</v>
      </c>
      <c r="G158" s="20" t="str">
        <f ca="1">IF(L158&lt;&gt;0,MAX($G$4:G157)+1,"")</f>
        <v/>
      </c>
      <c r="H158" s="109" t="str">
        <f t="shared" ca="1" si="89"/>
        <v>Петков</v>
      </c>
      <c r="I158" s="22" t="str">
        <f t="shared" ca="1" si="90"/>
        <v>Георгій</v>
      </c>
      <c r="J158" s="22" t="str">
        <f t="shared" ca="1" si="91"/>
        <v>Федорович</v>
      </c>
      <c r="K158" s="349">
        <f t="shared" ca="1" si="92"/>
        <v>2296116119</v>
      </c>
      <c r="L158" s="375">
        <f t="shared" ca="1" si="75"/>
        <v>0</v>
      </c>
      <c r="M158" s="20" t="str">
        <f ca="1">IF(R158&lt;&gt;0,MAX($M$4:M157)+1,"")</f>
        <v/>
      </c>
      <c r="N158" s="374" t="str">
        <f t="shared" ca="1" si="76"/>
        <v>Петков Г.Ф.</v>
      </c>
      <c r="O158" s="374" t="str">
        <f t="shared" ca="1" si="77"/>
        <v>Петков</v>
      </c>
      <c r="P158" s="374" t="str">
        <f t="shared" ca="1" si="78"/>
        <v>Георгій</v>
      </c>
      <c r="Q158" s="374" t="str">
        <f t="shared" ca="1" si="79"/>
        <v>Федорович</v>
      </c>
      <c r="R158" s="375">
        <f t="shared" ca="1" si="80"/>
        <v>0</v>
      </c>
      <c r="S158" s="20" t="str">
        <f ca="1">IF(X158&lt;&gt;0,MAX($S$4:S157)+1,"")</f>
        <v/>
      </c>
      <c r="T158" s="109" t="str">
        <f t="shared" ca="1" si="93"/>
        <v>Петков</v>
      </c>
      <c r="U158" s="22" t="str">
        <f t="shared" ca="1" si="94"/>
        <v>Георгій</v>
      </c>
      <c r="V158" s="22" t="str">
        <f t="shared" ca="1" si="95"/>
        <v>Федорович</v>
      </c>
      <c r="W158" s="349">
        <f t="shared" ca="1" si="96"/>
        <v>2296116119</v>
      </c>
      <c r="X158" s="375">
        <f t="shared" ca="1" si="81"/>
        <v>0</v>
      </c>
      <c r="Y158" s="20" t="str">
        <f ca="1">IF(AD158&lt;&gt;0,MAX(Y$4:$GY157)+1,"")</f>
        <v/>
      </c>
      <c r="Z158" s="109" t="str">
        <f t="shared" ca="1" si="97"/>
        <v>Петков</v>
      </c>
      <c r="AA158" s="22" t="str">
        <f t="shared" ca="1" si="98"/>
        <v>Георгій</v>
      </c>
      <c r="AB158" s="22" t="str">
        <f t="shared" ca="1" si="99"/>
        <v>Федорович</v>
      </c>
      <c r="AC158" s="349">
        <f t="shared" ca="1" si="100"/>
        <v>2296116119</v>
      </c>
      <c r="AD158" s="375">
        <f t="shared" ca="1" si="82"/>
        <v>0</v>
      </c>
      <c r="AE158" s="20" t="str">
        <f ca="1">IF(AJ158&lt;&gt;0,MAX($E$4:AE157)+1,"")</f>
        <v/>
      </c>
      <c r="AF158" s="109" t="str">
        <f t="shared" ca="1" si="101"/>
        <v>Петков</v>
      </c>
      <c r="AG158" s="22" t="str">
        <f t="shared" ca="1" si="102"/>
        <v>Георгій</v>
      </c>
      <c r="AH158" s="22" t="str">
        <f t="shared" ca="1" si="103"/>
        <v>Федорович</v>
      </c>
      <c r="AI158" s="349">
        <f t="shared" ca="1" si="104"/>
        <v>2296116119</v>
      </c>
      <c r="AJ158" s="375">
        <f t="shared" ca="1" si="83"/>
        <v>0</v>
      </c>
    </row>
    <row r="159" spans="1:36" ht="18.75" customHeight="1" thickBot="1">
      <c r="A159" s="20">
        <f ca="1">IF(F159&lt;&gt;0,MAX($A$4:A158)+1,"")</f>
        <v>80</v>
      </c>
      <c r="B159" s="109" t="str">
        <f t="shared" ca="1" si="84"/>
        <v>Сіренко</v>
      </c>
      <c r="C159" s="22" t="str">
        <f t="shared" ca="1" si="85"/>
        <v>Олександр</v>
      </c>
      <c r="D159" s="22" t="str">
        <f t="shared" ca="1" si="86"/>
        <v>Олександрович</v>
      </c>
      <c r="E159" s="349">
        <f t="shared" ca="1" si="87"/>
        <v>0</v>
      </c>
      <c r="F159" s="537">
        <f t="shared" ca="1" si="88"/>
        <v>16039.04</v>
      </c>
      <c r="G159" s="20" t="str">
        <f ca="1">IF(L159&lt;&gt;0,MAX($G$4:G158)+1,"")</f>
        <v/>
      </c>
      <c r="H159" s="109" t="str">
        <f t="shared" ca="1" si="89"/>
        <v>Сіренко</v>
      </c>
      <c r="I159" s="22" t="str">
        <f t="shared" ca="1" si="90"/>
        <v>Олександр</v>
      </c>
      <c r="J159" s="22" t="str">
        <f t="shared" ca="1" si="91"/>
        <v>Олександрович</v>
      </c>
      <c r="K159" s="349">
        <f t="shared" ca="1" si="92"/>
        <v>0</v>
      </c>
      <c r="L159" s="375">
        <f t="shared" ca="1" si="75"/>
        <v>0</v>
      </c>
      <c r="M159" s="20" t="str">
        <f ca="1">IF(R159&lt;&gt;0,MAX($M$4:M158)+1,"")</f>
        <v/>
      </c>
      <c r="N159" s="374" t="str">
        <f t="shared" ca="1" si="76"/>
        <v>Сіренко О.О.</v>
      </c>
      <c r="O159" s="374" t="str">
        <f t="shared" ca="1" si="77"/>
        <v>Сіренко</v>
      </c>
      <c r="P159" s="374" t="str">
        <f t="shared" ca="1" si="78"/>
        <v>Олександр</v>
      </c>
      <c r="Q159" s="374" t="str">
        <f t="shared" ca="1" si="79"/>
        <v>Олександрович</v>
      </c>
      <c r="R159" s="375">
        <f t="shared" ca="1" si="80"/>
        <v>0</v>
      </c>
      <c r="S159" s="20" t="str">
        <f ca="1">IF(X159&lt;&gt;0,MAX($S$4:S158)+1,"")</f>
        <v/>
      </c>
      <c r="T159" s="109" t="str">
        <f t="shared" ca="1" si="93"/>
        <v>Сіренко</v>
      </c>
      <c r="U159" s="22" t="str">
        <f t="shared" ca="1" si="94"/>
        <v>Олександр</v>
      </c>
      <c r="V159" s="22" t="str">
        <f t="shared" ca="1" si="95"/>
        <v>Олександрович</v>
      </c>
      <c r="W159" s="349">
        <f t="shared" ca="1" si="96"/>
        <v>0</v>
      </c>
      <c r="X159" s="375">
        <f t="shared" ca="1" si="81"/>
        <v>0</v>
      </c>
      <c r="Y159" s="20" t="str">
        <f ca="1">IF(AD159&lt;&gt;0,MAX(Y$4:$GY158)+1,"")</f>
        <v/>
      </c>
      <c r="Z159" s="109" t="str">
        <f t="shared" ca="1" si="97"/>
        <v>Сіренко</v>
      </c>
      <c r="AA159" s="22" t="str">
        <f t="shared" ca="1" si="98"/>
        <v>Олександр</v>
      </c>
      <c r="AB159" s="22" t="str">
        <f t="shared" ca="1" si="99"/>
        <v>Олександрович</v>
      </c>
      <c r="AC159" s="349">
        <f t="shared" ca="1" si="100"/>
        <v>0</v>
      </c>
      <c r="AD159" s="375">
        <f t="shared" ca="1" si="82"/>
        <v>0</v>
      </c>
      <c r="AE159" s="20" t="str">
        <f ca="1">IF(AJ159&lt;&gt;0,MAX($E$4:AE158)+1,"")</f>
        <v/>
      </c>
      <c r="AF159" s="109" t="str">
        <f t="shared" ca="1" si="101"/>
        <v>Сіренко</v>
      </c>
      <c r="AG159" s="22" t="str">
        <f t="shared" ca="1" si="102"/>
        <v>Олександр</v>
      </c>
      <c r="AH159" s="22" t="str">
        <f t="shared" ca="1" si="103"/>
        <v>Олександрович</v>
      </c>
      <c r="AI159" s="349">
        <f t="shared" ca="1" si="104"/>
        <v>0</v>
      </c>
      <c r="AJ159" s="375">
        <f t="shared" ca="1" si="83"/>
        <v>0</v>
      </c>
    </row>
    <row r="160" spans="1:36" ht="18.75" customHeight="1" thickBot="1">
      <c r="A160" s="20" t="str">
        <f ca="1">IF(F160&lt;&gt;0,MAX($A$4:A159)+1,"")</f>
        <v/>
      </c>
      <c r="B160" s="109" t="str">
        <f t="shared" ca="1" si="84"/>
        <v>вс/сс</v>
      </c>
      <c r="C160" s="22">
        <f t="shared" ca="1" si="85"/>
        <v>0</v>
      </c>
      <c r="D160" s="22">
        <f t="shared" ca="1" si="86"/>
        <v>0</v>
      </c>
      <c r="E160" s="349">
        <f t="shared" ca="1" si="87"/>
        <v>0</v>
      </c>
      <c r="F160" s="537">
        <f t="shared" ca="1" si="88"/>
        <v>0</v>
      </c>
      <c r="G160" s="20" t="str">
        <f ca="1">IF(L160&lt;&gt;0,MAX($G$4:G159)+1,"")</f>
        <v/>
      </c>
      <c r="H160" s="109" t="str">
        <f t="shared" ca="1" si="89"/>
        <v>вс/сс</v>
      </c>
      <c r="I160" s="22">
        <f t="shared" ca="1" si="90"/>
        <v>0</v>
      </c>
      <c r="J160" s="22">
        <f t="shared" ca="1" si="91"/>
        <v>0</v>
      </c>
      <c r="K160" s="349">
        <f t="shared" ca="1" si="92"/>
        <v>0</v>
      </c>
      <c r="L160" s="375">
        <f t="shared" ca="1" si="75"/>
        <v>0</v>
      </c>
      <c r="M160" s="20" t="str">
        <f ca="1">IF(R160&lt;&gt;0,MAX($M$4:M159)+1,"")</f>
        <v/>
      </c>
      <c r="N160" s="374">
        <f t="shared" ca="1" si="76"/>
        <v>0</v>
      </c>
      <c r="O160" s="374" t="str">
        <f t="shared" ca="1" si="77"/>
        <v>вс/сс</v>
      </c>
      <c r="P160" s="374">
        <f t="shared" ca="1" si="78"/>
        <v>0</v>
      </c>
      <c r="Q160" s="374">
        <f t="shared" ca="1" si="79"/>
        <v>0</v>
      </c>
      <c r="R160" s="375">
        <f t="shared" ca="1" si="80"/>
        <v>0</v>
      </c>
      <c r="S160" s="20" t="str">
        <f ca="1">IF(X160&lt;&gt;0,MAX($S$4:S159)+1,"")</f>
        <v/>
      </c>
      <c r="T160" s="109" t="str">
        <f t="shared" ca="1" si="93"/>
        <v>вс/сс</v>
      </c>
      <c r="U160" s="22">
        <f t="shared" ca="1" si="94"/>
        <v>0</v>
      </c>
      <c r="V160" s="22">
        <f t="shared" ca="1" si="95"/>
        <v>0</v>
      </c>
      <c r="W160" s="349">
        <f t="shared" ca="1" si="96"/>
        <v>0</v>
      </c>
      <c r="X160" s="375">
        <f t="shared" ca="1" si="81"/>
        <v>0</v>
      </c>
      <c r="Y160" s="20" t="str">
        <f ca="1">IF(AD160&lt;&gt;0,MAX(Y$4:$GY159)+1,"")</f>
        <v/>
      </c>
      <c r="Z160" s="109" t="str">
        <f t="shared" ca="1" si="97"/>
        <v>вс/сс</v>
      </c>
      <c r="AA160" s="22">
        <f t="shared" ca="1" si="98"/>
        <v>0</v>
      </c>
      <c r="AB160" s="22">
        <f t="shared" ca="1" si="99"/>
        <v>0</v>
      </c>
      <c r="AC160" s="349">
        <f t="shared" ca="1" si="100"/>
        <v>0</v>
      </c>
      <c r="AD160" s="375">
        <f t="shared" ca="1" si="82"/>
        <v>0</v>
      </c>
      <c r="AE160" s="20" t="str">
        <f ca="1">IF(AJ160&lt;&gt;0,MAX($E$4:AE159)+1,"")</f>
        <v/>
      </c>
      <c r="AF160" s="109" t="str">
        <f t="shared" ca="1" si="101"/>
        <v>вс/сс</v>
      </c>
      <c r="AG160" s="22">
        <f t="shared" ca="1" si="102"/>
        <v>0</v>
      </c>
      <c r="AH160" s="22">
        <f t="shared" ca="1" si="103"/>
        <v>0</v>
      </c>
      <c r="AI160" s="349">
        <f t="shared" ca="1" si="104"/>
        <v>0</v>
      </c>
      <c r="AJ160" s="375">
        <f t="shared" ca="1" si="83"/>
        <v>0</v>
      </c>
    </row>
    <row r="161" spans="1:36" ht="18.75" customHeight="1" thickBot="1">
      <c r="A161" s="20" t="str">
        <f ca="1">IF(F161&lt;&gt;0,MAX($A$4:A160)+1,"")</f>
        <v/>
      </c>
      <c r="B161" s="109" t="str">
        <f t="shared" ca="1" si="84"/>
        <v>вс/сс</v>
      </c>
      <c r="C161" s="22">
        <f t="shared" ca="1" si="85"/>
        <v>0</v>
      </c>
      <c r="D161" s="22">
        <f t="shared" ca="1" si="86"/>
        <v>0</v>
      </c>
      <c r="E161" s="349">
        <f t="shared" ca="1" si="87"/>
        <v>0</v>
      </c>
      <c r="F161" s="537">
        <f t="shared" ca="1" si="88"/>
        <v>0</v>
      </c>
      <c r="G161" s="20" t="str">
        <f ca="1">IF(L161&lt;&gt;0,MAX($G$4:G160)+1,"")</f>
        <v/>
      </c>
      <c r="H161" s="109" t="str">
        <f t="shared" ca="1" si="89"/>
        <v>вс/сс</v>
      </c>
      <c r="I161" s="22">
        <f t="shared" ca="1" si="90"/>
        <v>0</v>
      </c>
      <c r="J161" s="22">
        <f t="shared" ca="1" si="91"/>
        <v>0</v>
      </c>
      <c r="K161" s="349">
        <f t="shared" ca="1" si="92"/>
        <v>0</v>
      </c>
      <c r="L161" s="375">
        <f t="shared" ca="1" si="75"/>
        <v>0</v>
      </c>
      <c r="M161" s="20" t="str">
        <f ca="1">IF(R161&lt;&gt;0,MAX($M$4:M160)+1,"")</f>
        <v/>
      </c>
      <c r="N161" s="374">
        <f t="shared" ca="1" si="76"/>
        <v>0</v>
      </c>
      <c r="O161" s="374" t="str">
        <f t="shared" ca="1" si="77"/>
        <v>вс/сс</v>
      </c>
      <c r="P161" s="374">
        <f t="shared" ca="1" si="78"/>
        <v>0</v>
      </c>
      <c r="Q161" s="374">
        <f t="shared" ca="1" si="79"/>
        <v>0</v>
      </c>
      <c r="R161" s="375">
        <f t="shared" ca="1" si="80"/>
        <v>0</v>
      </c>
      <c r="S161" s="20" t="str">
        <f ca="1">IF(X161&lt;&gt;0,MAX($S$4:S160)+1,"")</f>
        <v/>
      </c>
      <c r="T161" s="109" t="str">
        <f t="shared" ca="1" si="93"/>
        <v>вс/сс</v>
      </c>
      <c r="U161" s="22">
        <f t="shared" ca="1" si="94"/>
        <v>0</v>
      </c>
      <c r="V161" s="22">
        <f t="shared" ca="1" si="95"/>
        <v>0</v>
      </c>
      <c r="W161" s="349">
        <f t="shared" ca="1" si="96"/>
        <v>0</v>
      </c>
      <c r="X161" s="375">
        <f t="shared" ca="1" si="81"/>
        <v>0</v>
      </c>
      <c r="Y161" s="20" t="str">
        <f ca="1">IF(AD161&lt;&gt;0,MAX(Y$4:$GY160)+1,"")</f>
        <v/>
      </c>
      <c r="Z161" s="109" t="str">
        <f t="shared" ca="1" si="97"/>
        <v>вс/сс</v>
      </c>
      <c r="AA161" s="22">
        <f t="shared" ca="1" si="98"/>
        <v>0</v>
      </c>
      <c r="AB161" s="22">
        <f t="shared" ca="1" si="99"/>
        <v>0</v>
      </c>
      <c r="AC161" s="349">
        <f t="shared" ca="1" si="100"/>
        <v>0</v>
      </c>
      <c r="AD161" s="375">
        <f t="shared" ca="1" si="82"/>
        <v>0</v>
      </c>
      <c r="AE161" s="20" t="str">
        <f ca="1">IF(AJ161&lt;&gt;0,MAX($E$4:AE160)+1,"")</f>
        <v/>
      </c>
      <c r="AF161" s="109" t="str">
        <f t="shared" ca="1" si="101"/>
        <v>вс/сс</v>
      </c>
      <c r="AG161" s="22">
        <f t="shared" ca="1" si="102"/>
        <v>0</v>
      </c>
      <c r="AH161" s="22">
        <f t="shared" ca="1" si="103"/>
        <v>0</v>
      </c>
      <c r="AI161" s="349">
        <f t="shared" ca="1" si="104"/>
        <v>0</v>
      </c>
      <c r="AJ161" s="375">
        <f t="shared" ca="1" si="83"/>
        <v>0</v>
      </c>
    </row>
    <row r="162" spans="1:36" ht="18.75" customHeight="1" thickBot="1">
      <c r="A162" s="20" t="str">
        <f ca="1">IF(F162&lt;&gt;0,MAX($A$4:A161)+1,"")</f>
        <v/>
      </c>
      <c r="B162" s="109">
        <f t="shared" ca="1" si="84"/>
        <v>0</v>
      </c>
      <c r="C162" s="22">
        <f t="shared" ca="1" si="85"/>
        <v>0</v>
      </c>
      <c r="D162" s="22">
        <f t="shared" ca="1" si="86"/>
        <v>0</v>
      </c>
      <c r="E162" s="349">
        <f t="shared" ca="1" si="87"/>
        <v>0</v>
      </c>
      <c r="F162" s="537">
        <f t="shared" ca="1" si="88"/>
        <v>0</v>
      </c>
      <c r="G162" s="20" t="str">
        <f ca="1">IF(L162&lt;&gt;0,MAX($G$4:G161)+1,"")</f>
        <v/>
      </c>
      <c r="H162" s="109">
        <f t="shared" ca="1" si="89"/>
        <v>0</v>
      </c>
      <c r="I162" s="22">
        <f t="shared" ca="1" si="90"/>
        <v>0</v>
      </c>
      <c r="J162" s="22">
        <f t="shared" ca="1" si="91"/>
        <v>0</v>
      </c>
      <c r="K162" s="349">
        <f t="shared" ca="1" si="92"/>
        <v>0</v>
      </c>
      <c r="L162" s="375">
        <f t="shared" ca="1" si="75"/>
        <v>0</v>
      </c>
      <c r="M162" s="20" t="str">
        <f ca="1">IF(R162&lt;&gt;0,MAX($M$4:M161)+1,"")</f>
        <v/>
      </c>
      <c r="N162" s="374" t="str">
        <f t="shared" ca="1" si="76"/>
        <v>ВАКАНТ</v>
      </c>
      <c r="O162" s="374">
        <f t="shared" ca="1" si="77"/>
        <v>0</v>
      </c>
      <c r="P162" s="374">
        <f t="shared" ca="1" si="78"/>
        <v>0</v>
      </c>
      <c r="Q162" s="374">
        <f t="shared" ca="1" si="79"/>
        <v>0</v>
      </c>
      <c r="R162" s="375">
        <f t="shared" ca="1" si="80"/>
        <v>0</v>
      </c>
      <c r="S162" s="20" t="str">
        <f ca="1">IF(X162&lt;&gt;0,MAX($S$4:S161)+1,"")</f>
        <v/>
      </c>
      <c r="T162" s="109">
        <f t="shared" ca="1" si="93"/>
        <v>0</v>
      </c>
      <c r="U162" s="22">
        <f t="shared" ca="1" si="94"/>
        <v>0</v>
      </c>
      <c r="V162" s="22">
        <f t="shared" ca="1" si="95"/>
        <v>0</v>
      </c>
      <c r="W162" s="349">
        <f t="shared" ca="1" si="96"/>
        <v>0</v>
      </c>
      <c r="X162" s="375">
        <f t="shared" ca="1" si="81"/>
        <v>0</v>
      </c>
      <c r="Y162" s="20" t="str">
        <f ca="1">IF(AD162&lt;&gt;0,MAX(Y$4:$GY161)+1,"")</f>
        <v/>
      </c>
      <c r="Z162" s="109">
        <f t="shared" ca="1" si="97"/>
        <v>0</v>
      </c>
      <c r="AA162" s="22">
        <f t="shared" ca="1" si="98"/>
        <v>0</v>
      </c>
      <c r="AB162" s="22">
        <f t="shared" ca="1" si="99"/>
        <v>0</v>
      </c>
      <c r="AC162" s="349">
        <f t="shared" ca="1" si="100"/>
        <v>0</v>
      </c>
      <c r="AD162" s="375">
        <f t="shared" ca="1" si="82"/>
        <v>0</v>
      </c>
      <c r="AE162" s="20" t="str">
        <f ca="1">IF(AJ162&lt;&gt;0,MAX($E$4:AE161)+1,"")</f>
        <v/>
      </c>
      <c r="AF162" s="109">
        <f t="shared" ca="1" si="101"/>
        <v>0</v>
      </c>
      <c r="AG162" s="22">
        <f t="shared" ca="1" si="102"/>
        <v>0</v>
      </c>
      <c r="AH162" s="22">
        <f t="shared" ca="1" si="103"/>
        <v>0</v>
      </c>
      <c r="AI162" s="349">
        <f t="shared" ca="1" si="104"/>
        <v>0</v>
      </c>
      <c r="AJ162" s="375">
        <f t="shared" ca="1" si="83"/>
        <v>0</v>
      </c>
    </row>
    <row r="163" spans="1:36" ht="18.75" customHeight="1" thickBot="1">
      <c r="A163" s="20" t="str">
        <f ca="1">IF(F163&lt;&gt;0,MAX($A$4:A162)+1,"")</f>
        <v/>
      </c>
      <c r="B163" s="109">
        <f t="shared" ca="1" si="84"/>
        <v>0</v>
      </c>
      <c r="C163" s="22">
        <f t="shared" ca="1" si="85"/>
        <v>0</v>
      </c>
      <c r="D163" s="22">
        <f t="shared" ca="1" si="86"/>
        <v>0</v>
      </c>
      <c r="E163" s="349">
        <f t="shared" ca="1" si="87"/>
        <v>0</v>
      </c>
      <c r="F163" s="537">
        <f t="shared" ca="1" si="88"/>
        <v>0</v>
      </c>
      <c r="G163" s="20" t="str">
        <f ca="1">IF(L163&lt;&gt;0,MAX($G$4:G162)+1,"")</f>
        <v/>
      </c>
      <c r="H163" s="109">
        <f t="shared" ca="1" si="89"/>
        <v>0</v>
      </c>
      <c r="I163" s="22">
        <f t="shared" ca="1" si="90"/>
        <v>0</v>
      </c>
      <c r="J163" s="22">
        <f t="shared" ca="1" si="91"/>
        <v>0</v>
      </c>
      <c r="K163" s="349">
        <f t="shared" ca="1" si="92"/>
        <v>0</v>
      </c>
      <c r="L163" s="375">
        <f t="shared" ca="1" si="75"/>
        <v>0</v>
      </c>
      <c r="M163" s="20" t="str">
        <f ca="1">IF(R163&lt;&gt;0,MAX($M$4:M162)+1,"")</f>
        <v/>
      </c>
      <c r="N163" s="374" t="str">
        <f t="shared" ca="1" si="76"/>
        <v xml:space="preserve"> </v>
      </c>
      <c r="O163" s="374">
        <f t="shared" ca="1" si="77"/>
        <v>0</v>
      </c>
      <c r="P163" s="374">
        <f t="shared" ca="1" si="78"/>
        <v>0</v>
      </c>
      <c r="Q163" s="374">
        <f t="shared" ca="1" si="79"/>
        <v>0</v>
      </c>
      <c r="R163" s="375">
        <f t="shared" ca="1" si="80"/>
        <v>0</v>
      </c>
      <c r="S163" s="20" t="str">
        <f ca="1">IF(X163&lt;&gt;0,MAX($S$4:S162)+1,"")</f>
        <v/>
      </c>
      <c r="T163" s="109">
        <f t="shared" ca="1" si="93"/>
        <v>0</v>
      </c>
      <c r="U163" s="22">
        <f t="shared" ca="1" si="94"/>
        <v>0</v>
      </c>
      <c r="V163" s="22">
        <f t="shared" ca="1" si="95"/>
        <v>0</v>
      </c>
      <c r="W163" s="349">
        <f t="shared" ca="1" si="96"/>
        <v>0</v>
      </c>
      <c r="X163" s="375">
        <f t="shared" ca="1" si="81"/>
        <v>0</v>
      </c>
      <c r="Y163" s="20" t="str">
        <f ca="1">IF(AD163&lt;&gt;0,MAX(Y$4:$GY162)+1,"")</f>
        <v/>
      </c>
      <c r="Z163" s="109">
        <f t="shared" ca="1" si="97"/>
        <v>0</v>
      </c>
      <c r="AA163" s="22">
        <f t="shared" ca="1" si="98"/>
        <v>0</v>
      </c>
      <c r="AB163" s="22">
        <f t="shared" ca="1" si="99"/>
        <v>0</v>
      </c>
      <c r="AC163" s="349">
        <f t="shared" ca="1" si="100"/>
        <v>0</v>
      </c>
      <c r="AD163" s="375">
        <f t="shared" ca="1" si="82"/>
        <v>0</v>
      </c>
      <c r="AE163" s="20" t="str">
        <f ca="1">IF(AJ163&lt;&gt;0,MAX($E$4:AE162)+1,"")</f>
        <v/>
      </c>
      <c r="AF163" s="109">
        <f t="shared" ca="1" si="101"/>
        <v>0</v>
      </c>
      <c r="AG163" s="22">
        <f t="shared" ca="1" si="102"/>
        <v>0</v>
      </c>
      <c r="AH163" s="22">
        <f t="shared" ca="1" si="103"/>
        <v>0</v>
      </c>
      <c r="AI163" s="349">
        <f t="shared" ca="1" si="104"/>
        <v>0</v>
      </c>
      <c r="AJ163" s="375">
        <f t="shared" ca="1" si="83"/>
        <v>0</v>
      </c>
    </row>
    <row r="164" spans="1:36" ht="18.75" customHeight="1" thickBot="1">
      <c r="A164" s="20">
        <f ca="1">IF(F164&lt;&gt;0,MAX($A$4:A163)+1,"")</f>
        <v>81</v>
      </c>
      <c r="B164" s="109" t="str">
        <f t="shared" ca="1" si="84"/>
        <v>Мороз</v>
      </c>
      <c r="C164" s="22" t="str">
        <f t="shared" ca="1" si="85"/>
        <v>Василь</v>
      </c>
      <c r="D164" s="22" t="str">
        <f t="shared" ca="1" si="86"/>
        <v>Васильович</v>
      </c>
      <c r="E164" s="349">
        <f t="shared" ca="1" si="87"/>
        <v>3418113653</v>
      </c>
      <c r="F164" s="537">
        <f t="shared" ca="1" si="88"/>
        <v>22070.86</v>
      </c>
      <c r="G164" s="20" t="str">
        <f ca="1">IF(L164&lt;&gt;0,MAX($G$4:G163)+1,"")</f>
        <v/>
      </c>
      <c r="H164" s="109" t="str">
        <f t="shared" ca="1" si="89"/>
        <v>Мороз</v>
      </c>
      <c r="I164" s="22" t="str">
        <f t="shared" ca="1" si="90"/>
        <v>Василь</v>
      </c>
      <c r="J164" s="22" t="str">
        <f t="shared" ca="1" si="91"/>
        <v>Васильович</v>
      </c>
      <c r="K164" s="349">
        <f t="shared" ca="1" si="92"/>
        <v>3418113653</v>
      </c>
      <c r="L164" s="375">
        <f t="shared" ca="1" si="75"/>
        <v>0</v>
      </c>
      <c r="M164" s="20" t="str">
        <f ca="1">IF(R164&lt;&gt;0,MAX($M$4:M163)+1,"")</f>
        <v/>
      </c>
      <c r="N164" s="374" t="str">
        <f t="shared" ca="1" si="76"/>
        <v>Мороз В.В.</v>
      </c>
      <c r="O164" s="374" t="str">
        <f t="shared" ca="1" si="77"/>
        <v>Мороз</v>
      </c>
      <c r="P164" s="374" t="str">
        <f t="shared" ca="1" si="78"/>
        <v>Василь</v>
      </c>
      <c r="Q164" s="374" t="str">
        <f t="shared" ca="1" si="79"/>
        <v>Васильович</v>
      </c>
      <c r="R164" s="375">
        <f t="shared" ca="1" si="80"/>
        <v>0</v>
      </c>
      <c r="S164" s="20" t="str">
        <f ca="1">IF(X164&lt;&gt;0,MAX($S$4:S163)+1,"")</f>
        <v/>
      </c>
      <c r="T164" s="109" t="str">
        <f t="shared" ca="1" si="93"/>
        <v>Мороз</v>
      </c>
      <c r="U164" s="22" t="str">
        <f t="shared" ca="1" si="94"/>
        <v>Василь</v>
      </c>
      <c r="V164" s="22" t="str">
        <f t="shared" ca="1" si="95"/>
        <v>Васильович</v>
      </c>
      <c r="W164" s="349">
        <f t="shared" ca="1" si="96"/>
        <v>3418113653</v>
      </c>
      <c r="X164" s="375">
        <f t="shared" ca="1" si="81"/>
        <v>0</v>
      </c>
      <c r="Y164" s="20" t="str">
        <f ca="1">IF(AD164&lt;&gt;0,MAX(Y$4:$GY163)+1,"")</f>
        <v/>
      </c>
      <c r="Z164" s="109" t="str">
        <f t="shared" ca="1" si="97"/>
        <v>Мороз</v>
      </c>
      <c r="AA164" s="22" t="str">
        <f t="shared" ca="1" si="98"/>
        <v>Василь</v>
      </c>
      <c r="AB164" s="22" t="str">
        <f t="shared" ca="1" si="99"/>
        <v>Васильович</v>
      </c>
      <c r="AC164" s="349">
        <f t="shared" ca="1" si="100"/>
        <v>3418113653</v>
      </c>
      <c r="AD164" s="375">
        <f t="shared" ca="1" si="82"/>
        <v>0</v>
      </c>
      <c r="AE164" s="20" t="str">
        <f ca="1">IF(AJ164&lt;&gt;0,MAX($E$4:AE163)+1,"")</f>
        <v/>
      </c>
      <c r="AF164" s="109" t="str">
        <f t="shared" ca="1" si="101"/>
        <v>Мороз</v>
      </c>
      <c r="AG164" s="22" t="str">
        <f t="shared" ca="1" si="102"/>
        <v>Василь</v>
      </c>
      <c r="AH164" s="22" t="str">
        <f t="shared" ca="1" si="103"/>
        <v>Васильович</v>
      </c>
      <c r="AI164" s="349">
        <f t="shared" ca="1" si="104"/>
        <v>3418113653</v>
      </c>
      <c r="AJ164" s="375">
        <f t="shared" ca="1" si="83"/>
        <v>0</v>
      </c>
    </row>
    <row r="165" spans="1:36" ht="18.75" customHeight="1" thickBot="1">
      <c r="A165" s="20">
        <f ca="1">IF(F165&lt;&gt;0,MAX($A$4:A164)+1,"")</f>
        <v>82</v>
      </c>
      <c r="B165" s="109" t="str">
        <f t="shared" ca="1" si="84"/>
        <v>Ротар</v>
      </c>
      <c r="C165" s="22" t="str">
        <f t="shared" ca="1" si="85"/>
        <v>Руслан</v>
      </c>
      <c r="D165" s="22" t="str">
        <f t="shared" ca="1" si="86"/>
        <v>Андрійович</v>
      </c>
      <c r="E165" s="349">
        <f t="shared" ca="1" si="87"/>
        <v>2720018710</v>
      </c>
      <c r="F165" s="537">
        <f t="shared" ca="1" si="88"/>
        <v>18467.66</v>
      </c>
      <c r="G165" s="20" t="str">
        <f ca="1">IF(L165&lt;&gt;0,MAX($G$4:G164)+1,"")</f>
        <v/>
      </c>
      <c r="H165" s="109" t="str">
        <f t="shared" ca="1" si="89"/>
        <v>Ротар</v>
      </c>
      <c r="I165" s="22" t="str">
        <f t="shared" ca="1" si="90"/>
        <v>Руслан</v>
      </c>
      <c r="J165" s="22" t="str">
        <f t="shared" ca="1" si="91"/>
        <v>Андрійович</v>
      </c>
      <c r="K165" s="349">
        <f t="shared" ca="1" si="92"/>
        <v>2720018710</v>
      </c>
      <c r="L165" s="375">
        <f t="shared" ca="1" si="75"/>
        <v>0</v>
      </c>
      <c r="M165" s="20" t="str">
        <f ca="1">IF(R165&lt;&gt;0,MAX($M$4:M164)+1,"")</f>
        <v/>
      </c>
      <c r="N165" s="374" t="str">
        <f t="shared" ca="1" si="76"/>
        <v>Ротар Р.А.</v>
      </c>
      <c r="O165" s="374" t="str">
        <f t="shared" ca="1" si="77"/>
        <v>Ротар</v>
      </c>
      <c r="P165" s="374" t="str">
        <f t="shared" ca="1" si="78"/>
        <v>Руслан</v>
      </c>
      <c r="Q165" s="374" t="str">
        <f t="shared" ca="1" si="79"/>
        <v>Андрійович</v>
      </c>
      <c r="R165" s="375">
        <f t="shared" ca="1" si="80"/>
        <v>0</v>
      </c>
      <c r="S165" s="20" t="str">
        <f ca="1">IF(X165&lt;&gt;0,MAX($S$4:S164)+1,"")</f>
        <v/>
      </c>
      <c r="T165" s="109" t="str">
        <f t="shared" ca="1" si="93"/>
        <v>Ротар</v>
      </c>
      <c r="U165" s="22" t="str">
        <f t="shared" ca="1" si="94"/>
        <v>Руслан</v>
      </c>
      <c r="V165" s="22" t="str">
        <f t="shared" ca="1" si="95"/>
        <v>Андрійович</v>
      </c>
      <c r="W165" s="349">
        <f t="shared" ca="1" si="96"/>
        <v>2720018710</v>
      </c>
      <c r="X165" s="375">
        <f t="shared" ca="1" si="81"/>
        <v>0</v>
      </c>
      <c r="Y165" s="20" t="str">
        <f ca="1">IF(AD165&lt;&gt;0,MAX(Y$4:$GY164)+1,"")</f>
        <v/>
      </c>
      <c r="Z165" s="109" t="str">
        <f t="shared" ca="1" si="97"/>
        <v>Ротар</v>
      </c>
      <c r="AA165" s="22" t="str">
        <f t="shared" ca="1" si="98"/>
        <v>Руслан</v>
      </c>
      <c r="AB165" s="22" t="str">
        <f t="shared" ca="1" si="99"/>
        <v>Андрійович</v>
      </c>
      <c r="AC165" s="349">
        <f t="shared" ca="1" si="100"/>
        <v>2720018710</v>
      </c>
      <c r="AD165" s="375">
        <f t="shared" ca="1" si="82"/>
        <v>0</v>
      </c>
      <c r="AE165" s="20" t="str">
        <f ca="1">IF(AJ165&lt;&gt;0,MAX($E$4:AE164)+1,"")</f>
        <v/>
      </c>
      <c r="AF165" s="109" t="str">
        <f t="shared" ca="1" si="101"/>
        <v>Ротар</v>
      </c>
      <c r="AG165" s="22" t="str">
        <f t="shared" ca="1" si="102"/>
        <v>Руслан</v>
      </c>
      <c r="AH165" s="22" t="str">
        <f t="shared" ca="1" si="103"/>
        <v>Андрійович</v>
      </c>
      <c r="AI165" s="349">
        <f t="shared" ca="1" si="104"/>
        <v>2720018710</v>
      </c>
      <c r="AJ165" s="375">
        <f t="shared" ca="1" si="83"/>
        <v>0</v>
      </c>
    </row>
    <row r="166" spans="1:36" ht="18.75" customHeight="1" thickBot="1">
      <c r="A166" s="20" t="str">
        <f ca="1">IF(F166&lt;&gt;0,MAX($A$4:A165)+1,"")</f>
        <v/>
      </c>
      <c r="B166" s="109" t="str">
        <f t="shared" ca="1" si="84"/>
        <v>Карчевський</v>
      </c>
      <c r="C166" s="22" t="str">
        <f t="shared" ca="1" si="85"/>
        <v>Сергій</v>
      </c>
      <c r="D166" s="22" t="str">
        <f t="shared" ca="1" si="86"/>
        <v>Вікторович</v>
      </c>
      <c r="E166" s="349">
        <f t="shared" ca="1" si="87"/>
        <v>3181815990</v>
      </c>
      <c r="F166" s="537">
        <f t="shared" ca="1" si="88"/>
        <v>0</v>
      </c>
      <c r="G166" s="20" t="str">
        <f ca="1">IF(L166&lt;&gt;0,MAX($G$4:G165)+1,"")</f>
        <v/>
      </c>
      <c r="H166" s="109" t="str">
        <f t="shared" ca="1" si="89"/>
        <v>Карчевський</v>
      </c>
      <c r="I166" s="22" t="str">
        <f t="shared" ca="1" si="90"/>
        <v>Сергій</v>
      </c>
      <c r="J166" s="22" t="str">
        <f t="shared" ca="1" si="91"/>
        <v>Вікторович</v>
      </c>
      <c r="K166" s="349">
        <f t="shared" ca="1" si="92"/>
        <v>3181815990</v>
      </c>
      <c r="L166" s="375">
        <f t="shared" ca="1" si="75"/>
        <v>0</v>
      </c>
      <c r="M166" s="20" t="str">
        <f ca="1">IF(R166&lt;&gt;0,MAX($M$4:M165)+1,"")</f>
        <v/>
      </c>
      <c r="N166" s="374" t="str">
        <f t="shared" ca="1" si="76"/>
        <v>Карчевський С.В.</v>
      </c>
      <c r="O166" s="374" t="str">
        <f t="shared" ca="1" si="77"/>
        <v>Карчевський</v>
      </c>
      <c r="P166" s="374" t="str">
        <f t="shared" ca="1" si="78"/>
        <v>Сергій</v>
      </c>
      <c r="Q166" s="374" t="str">
        <f t="shared" ca="1" si="79"/>
        <v>Вікторович</v>
      </c>
      <c r="R166" s="375">
        <f t="shared" ca="1" si="80"/>
        <v>0</v>
      </c>
      <c r="S166" s="20" t="str">
        <f ca="1">IF(X166&lt;&gt;0,MAX($S$4:S165)+1,"")</f>
        <v/>
      </c>
      <c r="T166" s="109" t="str">
        <f t="shared" ca="1" si="93"/>
        <v>Карчевський</v>
      </c>
      <c r="U166" s="22" t="str">
        <f t="shared" ca="1" si="94"/>
        <v>Сергій</v>
      </c>
      <c r="V166" s="22" t="str">
        <f t="shared" ca="1" si="95"/>
        <v>Вікторович</v>
      </c>
      <c r="W166" s="349">
        <f t="shared" ca="1" si="96"/>
        <v>3181815990</v>
      </c>
      <c r="X166" s="375">
        <f t="shared" ca="1" si="81"/>
        <v>0</v>
      </c>
      <c r="Y166" s="20" t="str">
        <f ca="1">IF(AD166&lt;&gt;0,MAX(Y$4:$GY165)+1,"")</f>
        <v/>
      </c>
      <c r="Z166" s="109" t="str">
        <f t="shared" ca="1" si="97"/>
        <v>Карчевський</v>
      </c>
      <c r="AA166" s="22" t="str">
        <f t="shared" ca="1" si="98"/>
        <v>Сергій</v>
      </c>
      <c r="AB166" s="22" t="str">
        <f t="shared" ca="1" si="99"/>
        <v>Вікторович</v>
      </c>
      <c r="AC166" s="349">
        <f t="shared" ca="1" si="100"/>
        <v>3181815990</v>
      </c>
      <c r="AD166" s="375">
        <f t="shared" ca="1" si="82"/>
        <v>0</v>
      </c>
      <c r="AE166" s="20" t="str">
        <f ca="1">IF(AJ166&lt;&gt;0,MAX($E$4:AE165)+1,"")</f>
        <v/>
      </c>
      <c r="AF166" s="109" t="str">
        <f t="shared" ca="1" si="101"/>
        <v>Карчевський</v>
      </c>
      <c r="AG166" s="22" t="str">
        <f t="shared" ca="1" si="102"/>
        <v>Сергій</v>
      </c>
      <c r="AH166" s="22" t="str">
        <f t="shared" ca="1" si="103"/>
        <v>Вікторович</v>
      </c>
      <c r="AI166" s="349">
        <f t="shared" ca="1" si="104"/>
        <v>3181815990</v>
      </c>
      <c r="AJ166" s="375">
        <f t="shared" ca="1" si="83"/>
        <v>0</v>
      </c>
    </row>
    <row r="167" spans="1:36" ht="18.75" customHeight="1" thickBot="1">
      <c r="A167" s="20" t="str">
        <f ca="1">IF(F167&lt;&gt;0,MAX($A$4:A166)+1,"")</f>
        <v/>
      </c>
      <c r="B167" s="109">
        <f t="shared" ca="1" si="84"/>
        <v>0</v>
      </c>
      <c r="C167" s="22">
        <f t="shared" ca="1" si="85"/>
        <v>0</v>
      </c>
      <c r="D167" s="22">
        <f t="shared" ca="1" si="86"/>
        <v>0</v>
      </c>
      <c r="E167" s="349">
        <f t="shared" ca="1" si="87"/>
        <v>0</v>
      </c>
      <c r="F167" s="537">
        <f t="shared" ca="1" si="88"/>
        <v>0</v>
      </c>
      <c r="G167" s="20" t="str">
        <f ca="1">IF(L167&lt;&gt;0,MAX($G$4:G166)+1,"")</f>
        <v/>
      </c>
      <c r="H167" s="109">
        <f t="shared" ca="1" si="89"/>
        <v>0</v>
      </c>
      <c r="I167" s="22">
        <f t="shared" ca="1" si="90"/>
        <v>0</v>
      </c>
      <c r="J167" s="22">
        <f t="shared" ca="1" si="91"/>
        <v>0</v>
      </c>
      <c r="K167" s="349">
        <f t="shared" ca="1" si="92"/>
        <v>0</v>
      </c>
      <c r="L167" s="375">
        <f t="shared" ca="1" si="75"/>
        <v>0</v>
      </c>
      <c r="M167" s="20" t="str">
        <f ca="1">IF(R167&lt;&gt;0,MAX($M$4:M166)+1,"")</f>
        <v/>
      </c>
      <c r="N167" s="374" t="str">
        <f t="shared" ca="1" si="76"/>
        <v>ВАКАНТ</v>
      </c>
      <c r="O167" s="374">
        <f t="shared" ca="1" si="77"/>
        <v>0</v>
      </c>
      <c r="P167" s="374">
        <f t="shared" ca="1" si="78"/>
        <v>0</v>
      </c>
      <c r="Q167" s="374">
        <f t="shared" ca="1" si="79"/>
        <v>0</v>
      </c>
      <c r="R167" s="375">
        <f t="shared" ca="1" si="80"/>
        <v>0</v>
      </c>
      <c r="S167" s="20" t="str">
        <f ca="1">IF(X167&lt;&gt;0,MAX($S$4:S166)+1,"")</f>
        <v/>
      </c>
      <c r="T167" s="109">
        <f t="shared" ca="1" si="93"/>
        <v>0</v>
      </c>
      <c r="U167" s="22">
        <f t="shared" ca="1" si="94"/>
        <v>0</v>
      </c>
      <c r="V167" s="22">
        <f t="shared" ca="1" si="95"/>
        <v>0</v>
      </c>
      <c r="W167" s="349">
        <f t="shared" ca="1" si="96"/>
        <v>0</v>
      </c>
      <c r="X167" s="375">
        <f t="shared" ca="1" si="81"/>
        <v>0</v>
      </c>
      <c r="Y167" s="20" t="str">
        <f ca="1">IF(AD167&lt;&gt;0,MAX(Y$4:$GY166)+1,"")</f>
        <v/>
      </c>
      <c r="Z167" s="109">
        <f t="shared" ca="1" si="97"/>
        <v>0</v>
      </c>
      <c r="AA167" s="22">
        <f t="shared" ca="1" si="98"/>
        <v>0</v>
      </c>
      <c r="AB167" s="22">
        <f t="shared" ca="1" si="99"/>
        <v>0</v>
      </c>
      <c r="AC167" s="349">
        <f t="shared" ca="1" si="100"/>
        <v>0</v>
      </c>
      <c r="AD167" s="375">
        <f t="shared" ca="1" si="82"/>
        <v>0</v>
      </c>
      <c r="AE167" s="20" t="str">
        <f ca="1">IF(AJ167&lt;&gt;0,MAX($E$4:AE166)+1,"")</f>
        <v/>
      </c>
      <c r="AF167" s="109">
        <f t="shared" ca="1" si="101"/>
        <v>0</v>
      </c>
      <c r="AG167" s="22">
        <f t="shared" ca="1" si="102"/>
        <v>0</v>
      </c>
      <c r="AH167" s="22">
        <f t="shared" ca="1" si="103"/>
        <v>0</v>
      </c>
      <c r="AI167" s="349">
        <f t="shared" ca="1" si="104"/>
        <v>0</v>
      </c>
      <c r="AJ167" s="375">
        <f t="shared" ca="1" si="83"/>
        <v>0</v>
      </c>
    </row>
    <row r="168" spans="1:36" ht="18.75" customHeight="1" thickBot="1">
      <c r="A168" s="20" t="str">
        <f ca="1">IF(F168&lt;&gt;0,MAX($A$4:A167)+1,"")</f>
        <v/>
      </c>
      <c r="B168" s="109">
        <f t="shared" ca="1" si="84"/>
        <v>0</v>
      </c>
      <c r="C168" s="22">
        <f t="shared" ca="1" si="85"/>
        <v>0</v>
      </c>
      <c r="D168" s="22">
        <f t="shared" ca="1" si="86"/>
        <v>0</v>
      </c>
      <c r="E168" s="349">
        <f t="shared" ca="1" si="87"/>
        <v>0</v>
      </c>
      <c r="F168" s="537">
        <f t="shared" ca="1" si="88"/>
        <v>0</v>
      </c>
      <c r="G168" s="20" t="str">
        <f ca="1">IF(L168&lt;&gt;0,MAX($G$4:G167)+1,"")</f>
        <v/>
      </c>
      <c r="H168" s="109">
        <f t="shared" ca="1" si="89"/>
        <v>0</v>
      </c>
      <c r="I168" s="22">
        <f t="shared" ca="1" si="90"/>
        <v>0</v>
      </c>
      <c r="J168" s="22">
        <f t="shared" ca="1" si="91"/>
        <v>0</v>
      </c>
      <c r="K168" s="349">
        <f t="shared" ca="1" si="92"/>
        <v>0</v>
      </c>
      <c r="L168" s="375">
        <f t="shared" ca="1" si="75"/>
        <v>0</v>
      </c>
      <c r="M168" s="20" t="str">
        <f ca="1">IF(R168&lt;&gt;0,MAX($M$4:M167)+1,"")</f>
        <v/>
      </c>
      <c r="N168" s="374" t="str">
        <f t="shared" ca="1" si="76"/>
        <v xml:space="preserve"> </v>
      </c>
      <c r="O168" s="374">
        <f t="shared" ca="1" si="77"/>
        <v>0</v>
      </c>
      <c r="P168" s="374">
        <f t="shared" ca="1" si="78"/>
        <v>0</v>
      </c>
      <c r="Q168" s="374">
        <f t="shared" ca="1" si="79"/>
        <v>0</v>
      </c>
      <c r="R168" s="375">
        <f t="shared" ca="1" si="80"/>
        <v>0</v>
      </c>
      <c r="S168" s="20" t="str">
        <f ca="1">IF(X168&lt;&gt;0,MAX($S$4:S167)+1,"")</f>
        <v/>
      </c>
      <c r="T168" s="109">
        <f t="shared" ca="1" si="93"/>
        <v>0</v>
      </c>
      <c r="U168" s="22">
        <f t="shared" ca="1" si="94"/>
        <v>0</v>
      </c>
      <c r="V168" s="22">
        <f t="shared" ca="1" si="95"/>
        <v>0</v>
      </c>
      <c r="W168" s="349">
        <f t="shared" ca="1" si="96"/>
        <v>0</v>
      </c>
      <c r="X168" s="375">
        <f t="shared" ca="1" si="81"/>
        <v>0</v>
      </c>
      <c r="Y168" s="20" t="str">
        <f ca="1">IF(AD168&lt;&gt;0,MAX(Y$4:$GY167)+1,"")</f>
        <v/>
      </c>
      <c r="Z168" s="109">
        <f t="shared" ca="1" si="97"/>
        <v>0</v>
      </c>
      <c r="AA168" s="22">
        <f t="shared" ca="1" si="98"/>
        <v>0</v>
      </c>
      <c r="AB168" s="22">
        <f t="shared" ca="1" si="99"/>
        <v>0</v>
      </c>
      <c r="AC168" s="349">
        <f t="shared" ca="1" si="100"/>
        <v>0</v>
      </c>
      <c r="AD168" s="375">
        <f t="shared" ca="1" si="82"/>
        <v>0</v>
      </c>
      <c r="AE168" s="20" t="str">
        <f ca="1">IF(AJ168&lt;&gt;0,MAX($E$4:AE167)+1,"")</f>
        <v/>
      </c>
      <c r="AF168" s="109">
        <f t="shared" ca="1" si="101"/>
        <v>0</v>
      </c>
      <c r="AG168" s="22">
        <f t="shared" ca="1" si="102"/>
        <v>0</v>
      </c>
      <c r="AH168" s="22">
        <f t="shared" ca="1" si="103"/>
        <v>0</v>
      </c>
      <c r="AI168" s="349">
        <f t="shared" ca="1" si="104"/>
        <v>0</v>
      </c>
      <c r="AJ168" s="375">
        <f t="shared" ca="1" si="83"/>
        <v>0</v>
      </c>
    </row>
    <row r="169" spans="1:36" ht="18.75" customHeight="1" thickBot="1">
      <c r="A169" s="20" t="str">
        <f ca="1">IF(F169&lt;&gt;0,MAX($A$4:A168)+1,"")</f>
        <v/>
      </c>
      <c r="B169" s="109">
        <f t="shared" ca="1" si="84"/>
        <v>0</v>
      </c>
      <c r="C169" s="22">
        <f t="shared" ca="1" si="85"/>
        <v>0</v>
      </c>
      <c r="D169" s="22">
        <f t="shared" ca="1" si="86"/>
        <v>0</v>
      </c>
      <c r="E169" s="349">
        <f t="shared" ca="1" si="87"/>
        <v>0</v>
      </c>
      <c r="F169" s="537">
        <f t="shared" ca="1" si="88"/>
        <v>0</v>
      </c>
      <c r="G169" s="20" t="str">
        <f ca="1">IF(L169&lt;&gt;0,MAX($G$4:G168)+1,"")</f>
        <v/>
      </c>
      <c r="H169" s="109">
        <f t="shared" ca="1" si="89"/>
        <v>0</v>
      </c>
      <c r="I169" s="22">
        <f t="shared" ca="1" si="90"/>
        <v>0</v>
      </c>
      <c r="J169" s="22">
        <f t="shared" ca="1" si="91"/>
        <v>0</v>
      </c>
      <c r="K169" s="349">
        <f t="shared" ca="1" si="92"/>
        <v>0</v>
      </c>
      <c r="L169" s="375">
        <f t="shared" ca="1" si="75"/>
        <v>0</v>
      </c>
      <c r="M169" s="20" t="str">
        <f ca="1">IF(R169&lt;&gt;0,MAX($M$4:M168)+1,"")</f>
        <v/>
      </c>
      <c r="N169" s="374" t="str">
        <f t="shared" ca="1" si="76"/>
        <v>ВАКАНТ</v>
      </c>
      <c r="O169" s="374">
        <f t="shared" ca="1" si="77"/>
        <v>0</v>
      </c>
      <c r="P169" s="374">
        <f t="shared" ca="1" si="78"/>
        <v>0</v>
      </c>
      <c r="Q169" s="374">
        <f t="shared" ca="1" si="79"/>
        <v>0</v>
      </c>
      <c r="R169" s="375">
        <f t="shared" ca="1" si="80"/>
        <v>0</v>
      </c>
      <c r="S169" s="20" t="str">
        <f ca="1">IF(X169&lt;&gt;0,MAX($S$4:S168)+1,"")</f>
        <v/>
      </c>
      <c r="T169" s="109">
        <f t="shared" ca="1" si="93"/>
        <v>0</v>
      </c>
      <c r="U169" s="22">
        <f t="shared" ca="1" si="94"/>
        <v>0</v>
      </c>
      <c r="V169" s="22">
        <f t="shared" ca="1" si="95"/>
        <v>0</v>
      </c>
      <c r="W169" s="349">
        <f t="shared" ca="1" si="96"/>
        <v>0</v>
      </c>
      <c r="X169" s="375">
        <f t="shared" ca="1" si="81"/>
        <v>0</v>
      </c>
      <c r="Y169" s="20" t="str">
        <f ca="1">IF(AD169&lt;&gt;0,MAX(Y$4:$GY168)+1,"")</f>
        <v/>
      </c>
      <c r="Z169" s="109">
        <f t="shared" ca="1" si="97"/>
        <v>0</v>
      </c>
      <c r="AA169" s="22">
        <f t="shared" ca="1" si="98"/>
        <v>0</v>
      </c>
      <c r="AB169" s="22">
        <f t="shared" ca="1" si="99"/>
        <v>0</v>
      </c>
      <c r="AC169" s="349">
        <f t="shared" ca="1" si="100"/>
        <v>0</v>
      </c>
      <c r="AD169" s="375">
        <f t="shared" ca="1" si="82"/>
        <v>0</v>
      </c>
      <c r="AE169" s="20" t="str">
        <f ca="1">IF(AJ169&lt;&gt;0,MAX($E$4:AE168)+1,"")</f>
        <v/>
      </c>
      <c r="AF169" s="109">
        <f t="shared" ca="1" si="101"/>
        <v>0</v>
      </c>
      <c r="AG169" s="22">
        <f t="shared" ca="1" si="102"/>
        <v>0</v>
      </c>
      <c r="AH169" s="22">
        <f t="shared" ca="1" si="103"/>
        <v>0</v>
      </c>
      <c r="AI169" s="349">
        <f t="shared" ca="1" si="104"/>
        <v>0</v>
      </c>
      <c r="AJ169" s="375">
        <f t="shared" ca="1" si="83"/>
        <v>0</v>
      </c>
    </row>
    <row r="170" spans="1:36" ht="18.75" customHeight="1" thickBot="1">
      <c r="A170" s="20">
        <f ca="1">IF(F170&lt;&gt;0,MAX($A$4:A169)+1,"")</f>
        <v>83</v>
      </c>
      <c r="B170" s="109" t="str">
        <f t="shared" ca="1" si="84"/>
        <v>Лущик</v>
      </c>
      <c r="C170" s="22" t="str">
        <f t="shared" ca="1" si="85"/>
        <v>Володимир</v>
      </c>
      <c r="D170" s="22" t="str">
        <f t="shared" ca="1" si="86"/>
        <v>Валерійович</v>
      </c>
      <c r="E170" s="349">
        <f t="shared" ca="1" si="87"/>
        <v>3385802111</v>
      </c>
      <c r="F170" s="537">
        <f t="shared" ca="1" si="88"/>
        <v>19416.21</v>
      </c>
      <c r="G170" s="20" t="str">
        <f ca="1">IF(L170&lt;&gt;0,MAX($G$4:G169)+1,"")</f>
        <v/>
      </c>
      <c r="H170" s="109" t="str">
        <f t="shared" ca="1" si="89"/>
        <v>Лущик</v>
      </c>
      <c r="I170" s="22" t="str">
        <f t="shared" ca="1" si="90"/>
        <v>Володимир</v>
      </c>
      <c r="J170" s="22" t="str">
        <f t="shared" ca="1" si="91"/>
        <v>Валерійович</v>
      </c>
      <c r="K170" s="349">
        <f t="shared" ca="1" si="92"/>
        <v>3385802111</v>
      </c>
      <c r="L170" s="375">
        <f t="shared" ca="1" si="75"/>
        <v>0</v>
      </c>
      <c r="M170" s="20" t="str">
        <f ca="1">IF(R170&lt;&gt;0,MAX($M$4:M169)+1,"")</f>
        <v/>
      </c>
      <c r="N170" s="374" t="str">
        <f t="shared" ca="1" si="76"/>
        <v>Лущик В.В.</v>
      </c>
      <c r="O170" s="374" t="str">
        <f t="shared" ca="1" si="77"/>
        <v>Лущик</v>
      </c>
      <c r="P170" s="374" t="str">
        <f t="shared" ca="1" si="78"/>
        <v>Володимир</v>
      </c>
      <c r="Q170" s="374" t="str">
        <f t="shared" ca="1" si="79"/>
        <v>Валерійович</v>
      </c>
      <c r="R170" s="375">
        <f t="shared" ca="1" si="80"/>
        <v>0</v>
      </c>
      <c r="S170" s="20" t="str">
        <f ca="1">IF(X170&lt;&gt;0,MAX($S$4:S169)+1,"")</f>
        <v/>
      </c>
      <c r="T170" s="109" t="str">
        <f t="shared" ca="1" si="93"/>
        <v>Лущик</v>
      </c>
      <c r="U170" s="22" t="str">
        <f t="shared" ca="1" si="94"/>
        <v>Володимир</v>
      </c>
      <c r="V170" s="22" t="str">
        <f t="shared" ca="1" si="95"/>
        <v>Валерійович</v>
      </c>
      <c r="W170" s="349">
        <f t="shared" ca="1" si="96"/>
        <v>3385802111</v>
      </c>
      <c r="X170" s="375">
        <f t="shared" ca="1" si="81"/>
        <v>0</v>
      </c>
      <c r="Y170" s="20" t="str">
        <f ca="1">IF(AD170&lt;&gt;0,MAX(Y$4:$GY169)+1,"")</f>
        <v/>
      </c>
      <c r="Z170" s="109" t="str">
        <f t="shared" ca="1" si="97"/>
        <v>Лущик</v>
      </c>
      <c r="AA170" s="22" t="str">
        <f t="shared" ca="1" si="98"/>
        <v>Володимир</v>
      </c>
      <c r="AB170" s="22" t="str">
        <f t="shared" ca="1" si="99"/>
        <v>Валерійович</v>
      </c>
      <c r="AC170" s="349">
        <f t="shared" ca="1" si="100"/>
        <v>3385802111</v>
      </c>
      <c r="AD170" s="375">
        <f t="shared" ca="1" si="82"/>
        <v>0</v>
      </c>
      <c r="AE170" s="20" t="str">
        <f ca="1">IF(AJ170&lt;&gt;0,MAX($E$4:AE169)+1,"")</f>
        <v/>
      </c>
      <c r="AF170" s="109" t="str">
        <f t="shared" ca="1" si="101"/>
        <v>Лущик</v>
      </c>
      <c r="AG170" s="22" t="str">
        <f t="shared" ca="1" si="102"/>
        <v>Володимир</v>
      </c>
      <c r="AH170" s="22" t="str">
        <f t="shared" ca="1" si="103"/>
        <v>Валерійович</v>
      </c>
      <c r="AI170" s="349">
        <f t="shared" ca="1" si="104"/>
        <v>3385802111</v>
      </c>
      <c r="AJ170" s="375">
        <f t="shared" ca="1" si="83"/>
        <v>0</v>
      </c>
    </row>
    <row r="171" spans="1:36" ht="18.75" customHeight="1" thickBot="1">
      <c r="A171" s="20">
        <f ca="1">IF(F171&lt;&gt;0,MAX($A$4:A170)+1,"")</f>
        <v>84</v>
      </c>
      <c r="B171" s="109" t="str">
        <f t="shared" ca="1" si="84"/>
        <v>Гоминюк</v>
      </c>
      <c r="C171" s="22" t="str">
        <f t="shared" ca="1" si="85"/>
        <v>Володимир</v>
      </c>
      <c r="D171" s="22" t="str">
        <f t="shared" ca="1" si="86"/>
        <v>Володимировмч</v>
      </c>
      <c r="E171" s="349">
        <f t="shared" ca="1" si="87"/>
        <v>0</v>
      </c>
      <c r="F171" s="537">
        <f t="shared" ca="1" si="88"/>
        <v>16460.310000000001</v>
      </c>
      <c r="G171" s="20" t="str">
        <f ca="1">IF(L171&lt;&gt;0,MAX($G$4:G170)+1,"")</f>
        <v/>
      </c>
      <c r="H171" s="109" t="str">
        <f t="shared" ca="1" si="89"/>
        <v>Гоминюк</v>
      </c>
      <c r="I171" s="22" t="str">
        <f t="shared" ca="1" si="90"/>
        <v>Володимир</v>
      </c>
      <c r="J171" s="22" t="str">
        <f t="shared" ca="1" si="91"/>
        <v>Володимировмч</v>
      </c>
      <c r="K171" s="349">
        <f t="shared" ca="1" si="92"/>
        <v>0</v>
      </c>
      <c r="L171" s="375">
        <f t="shared" ca="1" si="75"/>
        <v>0</v>
      </c>
      <c r="M171" s="20" t="str">
        <f ca="1">IF(R171&lt;&gt;0,MAX($M$4:M170)+1,"")</f>
        <v/>
      </c>
      <c r="N171" s="374" t="str">
        <f t="shared" ca="1" si="76"/>
        <v>Гоминюк В.В.</v>
      </c>
      <c r="O171" s="374" t="str">
        <f t="shared" ca="1" si="77"/>
        <v>Гоминюк</v>
      </c>
      <c r="P171" s="374" t="str">
        <f t="shared" ca="1" si="78"/>
        <v>Володимир</v>
      </c>
      <c r="Q171" s="374" t="str">
        <f t="shared" ca="1" si="79"/>
        <v>Володимировмч</v>
      </c>
      <c r="R171" s="375">
        <f t="shared" ca="1" si="80"/>
        <v>0</v>
      </c>
      <c r="S171" s="20" t="str">
        <f ca="1">IF(X171&lt;&gt;0,MAX($S$4:S170)+1,"")</f>
        <v/>
      </c>
      <c r="T171" s="109" t="str">
        <f t="shared" ca="1" si="93"/>
        <v>Гоминюк</v>
      </c>
      <c r="U171" s="22" t="str">
        <f t="shared" ca="1" si="94"/>
        <v>Володимир</v>
      </c>
      <c r="V171" s="22" t="str">
        <f t="shared" ca="1" si="95"/>
        <v>Володимировмч</v>
      </c>
      <c r="W171" s="349">
        <f t="shared" ca="1" si="96"/>
        <v>0</v>
      </c>
      <c r="X171" s="375">
        <f t="shared" ca="1" si="81"/>
        <v>0</v>
      </c>
      <c r="Y171" s="20" t="str">
        <f ca="1">IF(AD171&lt;&gt;0,MAX(Y$4:$GY170)+1,"")</f>
        <v/>
      </c>
      <c r="Z171" s="109" t="str">
        <f t="shared" ca="1" si="97"/>
        <v>Гоминюк</v>
      </c>
      <c r="AA171" s="22" t="str">
        <f t="shared" ca="1" si="98"/>
        <v>Володимир</v>
      </c>
      <c r="AB171" s="22" t="str">
        <f t="shared" ca="1" si="99"/>
        <v>Володимировмч</v>
      </c>
      <c r="AC171" s="349">
        <f t="shared" ca="1" si="100"/>
        <v>0</v>
      </c>
      <c r="AD171" s="375">
        <f t="shared" ca="1" si="82"/>
        <v>0</v>
      </c>
      <c r="AE171" s="20" t="str">
        <f ca="1">IF(AJ171&lt;&gt;0,MAX($E$4:AE170)+1,"")</f>
        <v/>
      </c>
      <c r="AF171" s="109" t="str">
        <f t="shared" ca="1" si="101"/>
        <v>Гоминюк</v>
      </c>
      <c r="AG171" s="22" t="str">
        <f t="shared" ca="1" si="102"/>
        <v>Володимир</v>
      </c>
      <c r="AH171" s="22" t="str">
        <f t="shared" ca="1" si="103"/>
        <v>Володимировмч</v>
      </c>
      <c r="AI171" s="349">
        <f t="shared" ca="1" si="104"/>
        <v>0</v>
      </c>
      <c r="AJ171" s="375">
        <f t="shared" ca="1" si="83"/>
        <v>0</v>
      </c>
    </row>
    <row r="172" spans="1:36" ht="18.75" customHeight="1" thickBot="1">
      <c r="A172" s="20" t="str">
        <f ca="1">IF(F172&lt;&gt;0,MAX($A$4:A171)+1,"")</f>
        <v/>
      </c>
      <c r="B172" s="109">
        <f t="shared" ca="1" si="84"/>
        <v>0</v>
      </c>
      <c r="C172" s="22">
        <f t="shared" ca="1" si="85"/>
        <v>0</v>
      </c>
      <c r="D172" s="22">
        <f t="shared" ca="1" si="86"/>
        <v>0</v>
      </c>
      <c r="E172" s="349">
        <f t="shared" ca="1" si="87"/>
        <v>0</v>
      </c>
      <c r="F172" s="537">
        <f t="shared" ca="1" si="88"/>
        <v>0</v>
      </c>
      <c r="G172" s="20" t="str">
        <f ca="1">IF(L172&lt;&gt;0,MAX($G$4:G171)+1,"")</f>
        <v/>
      </c>
      <c r="H172" s="109">
        <f t="shared" ca="1" si="89"/>
        <v>0</v>
      </c>
      <c r="I172" s="22">
        <f t="shared" ca="1" si="90"/>
        <v>0</v>
      </c>
      <c r="J172" s="22">
        <f t="shared" ca="1" si="91"/>
        <v>0</v>
      </c>
      <c r="K172" s="349">
        <f t="shared" ca="1" si="92"/>
        <v>0</v>
      </c>
      <c r="L172" s="375">
        <f t="shared" ca="1" si="75"/>
        <v>0</v>
      </c>
      <c r="M172" s="20" t="str">
        <f ca="1">IF(R172&lt;&gt;0,MAX($M$4:M171)+1,"")</f>
        <v/>
      </c>
      <c r="N172" s="374" t="str">
        <f t="shared" ca="1" si="76"/>
        <v xml:space="preserve"> </v>
      </c>
      <c r="O172" s="374">
        <f t="shared" ca="1" si="77"/>
        <v>0</v>
      </c>
      <c r="P172" s="374">
        <f t="shared" ca="1" si="78"/>
        <v>0</v>
      </c>
      <c r="Q172" s="374">
        <f t="shared" ca="1" si="79"/>
        <v>0</v>
      </c>
      <c r="R172" s="375">
        <f t="shared" ca="1" si="80"/>
        <v>0</v>
      </c>
      <c r="S172" s="20" t="str">
        <f ca="1">IF(X172&lt;&gt;0,MAX($S$4:S171)+1,"")</f>
        <v/>
      </c>
      <c r="T172" s="109">
        <f t="shared" ca="1" si="93"/>
        <v>0</v>
      </c>
      <c r="U172" s="22">
        <f t="shared" ca="1" si="94"/>
        <v>0</v>
      </c>
      <c r="V172" s="22">
        <f t="shared" ca="1" si="95"/>
        <v>0</v>
      </c>
      <c r="W172" s="349">
        <f t="shared" ca="1" si="96"/>
        <v>0</v>
      </c>
      <c r="X172" s="375">
        <f t="shared" ca="1" si="81"/>
        <v>0</v>
      </c>
      <c r="Y172" s="20" t="str">
        <f ca="1">IF(AD172&lt;&gt;0,MAX(Y$4:$GY171)+1,"")</f>
        <v/>
      </c>
      <c r="Z172" s="109">
        <f t="shared" ca="1" si="97"/>
        <v>0</v>
      </c>
      <c r="AA172" s="22">
        <f t="shared" ca="1" si="98"/>
        <v>0</v>
      </c>
      <c r="AB172" s="22">
        <f t="shared" ca="1" si="99"/>
        <v>0</v>
      </c>
      <c r="AC172" s="349">
        <f t="shared" ca="1" si="100"/>
        <v>0</v>
      </c>
      <c r="AD172" s="375">
        <f t="shared" ca="1" si="82"/>
        <v>0</v>
      </c>
      <c r="AE172" s="20" t="str">
        <f ca="1">IF(AJ172&lt;&gt;0,MAX($E$4:AE171)+1,"")</f>
        <v/>
      </c>
      <c r="AF172" s="109">
        <f t="shared" ca="1" si="101"/>
        <v>0</v>
      </c>
      <c r="AG172" s="22">
        <f t="shared" ca="1" si="102"/>
        <v>0</v>
      </c>
      <c r="AH172" s="22">
        <f t="shared" ca="1" si="103"/>
        <v>0</v>
      </c>
      <c r="AI172" s="349">
        <f t="shared" ca="1" si="104"/>
        <v>0</v>
      </c>
      <c r="AJ172" s="375">
        <f t="shared" ca="1" si="83"/>
        <v>0</v>
      </c>
    </row>
    <row r="173" spans="1:36" ht="18.75" customHeight="1" thickBot="1">
      <c r="A173" s="20">
        <f ca="1">IF(F173&lt;&gt;0,MAX($A$4:A172)+1,"")</f>
        <v>85</v>
      </c>
      <c r="B173" s="109" t="str">
        <f t="shared" ca="1" si="84"/>
        <v>Федорняк</v>
      </c>
      <c r="C173" s="22" t="str">
        <f t="shared" ca="1" si="85"/>
        <v>Віталій</v>
      </c>
      <c r="D173" s="22" t="str">
        <f t="shared" ca="1" si="86"/>
        <v>Володимирович</v>
      </c>
      <c r="E173" s="349">
        <f t="shared" ca="1" si="87"/>
        <v>2790518594</v>
      </c>
      <c r="F173" s="537">
        <f t="shared" ca="1" si="88"/>
        <v>20147.75</v>
      </c>
      <c r="G173" s="20" t="str">
        <f ca="1">IF(L173&lt;&gt;0,MAX($G$4:G172)+1,"")</f>
        <v/>
      </c>
      <c r="H173" s="109" t="str">
        <f t="shared" ca="1" si="89"/>
        <v>Федорняк</v>
      </c>
      <c r="I173" s="22" t="str">
        <f t="shared" ca="1" si="90"/>
        <v>Віталій</v>
      </c>
      <c r="J173" s="22" t="str">
        <f t="shared" ca="1" si="91"/>
        <v>Володимирович</v>
      </c>
      <c r="K173" s="349">
        <f t="shared" ca="1" si="92"/>
        <v>2790518594</v>
      </c>
      <c r="L173" s="375">
        <f t="shared" ca="1" si="75"/>
        <v>0</v>
      </c>
      <c r="M173" s="20" t="str">
        <f ca="1">IF(R173&lt;&gt;0,MAX($M$4:M172)+1,"")</f>
        <v/>
      </c>
      <c r="N173" s="374" t="str">
        <f t="shared" ca="1" si="76"/>
        <v>Федорняк В.В.</v>
      </c>
      <c r="O173" s="374" t="str">
        <f t="shared" ca="1" si="77"/>
        <v>Федорняк</v>
      </c>
      <c r="P173" s="374" t="str">
        <f t="shared" ca="1" si="78"/>
        <v>Віталій</v>
      </c>
      <c r="Q173" s="374" t="str">
        <f t="shared" ca="1" si="79"/>
        <v>Володимирович</v>
      </c>
      <c r="R173" s="375">
        <f t="shared" ca="1" si="80"/>
        <v>0</v>
      </c>
      <c r="S173" s="20" t="str">
        <f ca="1">IF(X173&lt;&gt;0,MAX($S$4:S172)+1,"")</f>
        <v/>
      </c>
      <c r="T173" s="109" t="str">
        <f t="shared" ca="1" si="93"/>
        <v>Федорняк</v>
      </c>
      <c r="U173" s="22" t="str">
        <f t="shared" ca="1" si="94"/>
        <v>Віталій</v>
      </c>
      <c r="V173" s="22" t="str">
        <f t="shared" ca="1" si="95"/>
        <v>Володимирович</v>
      </c>
      <c r="W173" s="349">
        <f t="shared" ca="1" si="96"/>
        <v>2790518594</v>
      </c>
      <c r="X173" s="375">
        <f t="shared" ca="1" si="81"/>
        <v>0</v>
      </c>
      <c r="Y173" s="20" t="str">
        <f ca="1">IF(AD173&lt;&gt;0,MAX(Y$4:$GY172)+1,"")</f>
        <v/>
      </c>
      <c r="Z173" s="109" t="str">
        <f t="shared" ca="1" si="97"/>
        <v>Федорняк</v>
      </c>
      <c r="AA173" s="22" t="str">
        <f t="shared" ca="1" si="98"/>
        <v>Віталій</v>
      </c>
      <c r="AB173" s="22" t="str">
        <f t="shared" ca="1" si="99"/>
        <v>Володимирович</v>
      </c>
      <c r="AC173" s="349">
        <f t="shared" ca="1" si="100"/>
        <v>2790518594</v>
      </c>
      <c r="AD173" s="375">
        <f t="shared" ca="1" si="82"/>
        <v>0</v>
      </c>
      <c r="AE173" s="20" t="str">
        <f ca="1">IF(AJ173&lt;&gt;0,MAX($E$4:AE172)+1,"")</f>
        <v/>
      </c>
      <c r="AF173" s="109" t="str">
        <f t="shared" ca="1" si="101"/>
        <v>Федорняк</v>
      </c>
      <c r="AG173" s="22" t="str">
        <f t="shared" ca="1" si="102"/>
        <v>Віталій</v>
      </c>
      <c r="AH173" s="22" t="str">
        <f t="shared" ca="1" si="103"/>
        <v>Володимирович</v>
      </c>
      <c r="AI173" s="349">
        <f t="shared" ca="1" si="104"/>
        <v>2790518594</v>
      </c>
      <c r="AJ173" s="375">
        <f t="shared" ca="1" si="83"/>
        <v>0</v>
      </c>
    </row>
    <row r="174" spans="1:36" ht="18.75" customHeight="1" thickBot="1">
      <c r="A174" s="20">
        <f ca="1">IF(F174&lt;&gt;0,MAX($A$4:A173)+1,"")</f>
        <v>86</v>
      </c>
      <c r="B174" s="109" t="str">
        <f t="shared" ca="1" si="84"/>
        <v>Шкворець</v>
      </c>
      <c r="C174" s="22" t="str">
        <f t="shared" ca="1" si="85"/>
        <v>Олег</v>
      </c>
      <c r="D174" s="22" t="str">
        <f t="shared" ca="1" si="86"/>
        <v>Іванович</v>
      </c>
      <c r="E174" s="349">
        <f t="shared" ca="1" si="87"/>
        <v>2627416555</v>
      </c>
      <c r="F174" s="537">
        <f t="shared" ca="1" si="88"/>
        <v>19606.650000000001</v>
      </c>
      <c r="G174" s="20" t="str">
        <f ca="1">IF(L174&lt;&gt;0,MAX($G$4:G173)+1,"")</f>
        <v/>
      </c>
      <c r="H174" s="109" t="str">
        <f t="shared" ca="1" si="89"/>
        <v>Шкворець</v>
      </c>
      <c r="I174" s="22" t="str">
        <f t="shared" ca="1" si="90"/>
        <v>Олег</v>
      </c>
      <c r="J174" s="22" t="str">
        <f t="shared" ca="1" si="91"/>
        <v>Іванович</v>
      </c>
      <c r="K174" s="349">
        <f t="shared" ca="1" si="92"/>
        <v>2627416555</v>
      </c>
      <c r="L174" s="375">
        <f t="shared" ca="1" si="75"/>
        <v>0</v>
      </c>
      <c r="M174" s="20" t="str">
        <f ca="1">IF(R174&lt;&gt;0,MAX($M$4:M173)+1,"")</f>
        <v/>
      </c>
      <c r="N174" s="374" t="str">
        <f t="shared" ca="1" si="76"/>
        <v>Шкворець О.І.</v>
      </c>
      <c r="O174" s="374" t="str">
        <f t="shared" ca="1" si="77"/>
        <v>Шкворець</v>
      </c>
      <c r="P174" s="374" t="str">
        <f t="shared" ca="1" si="78"/>
        <v>Олег</v>
      </c>
      <c r="Q174" s="374" t="str">
        <f t="shared" ca="1" si="79"/>
        <v>Іванович</v>
      </c>
      <c r="R174" s="375">
        <f t="shared" ca="1" si="80"/>
        <v>0</v>
      </c>
      <c r="S174" s="20" t="str">
        <f ca="1">IF(X174&lt;&gt;0,MAX($S$4:S173)+1,"")</f>
        <v/>
      </c>
      <c r="T174" s="109" t="str">
        <f t="shared" ca="1" si="93"/>
        <v>Шкворець</v>
      </c>
      <c r="U174" s="22" t="str">
        <f t="shared" ca="1" si="94"/>
        <v>Олег</v>
      </c>
      <c r="V174" s="22" t="str">
        <f t="shared" ca="1" si="95"/>
        <v>Іванович</v>
      </c>
      <c r="W174" s="349">
        <f t="shared" ca="1" si="96"/>
        <v>2627416555</v>
      </c>
      <c r="X174" s="375">
        <f t="shared" ca="1" si="81"/>
        <v>0</v>
      </c>
      <c r="Y174" s="20" t="str">
        <f ca="1">IF(AD174&lt;&gt;0,MAX(Y$4:$GY173)+1,"")</f>
        <v/>
      </c>
      <c r="Z174" s="109" t="str">
        <f t="shared" ca="1" si="97"/>
        <v>Шкворець</v>
      </c>
      <c r="AA174" s="22" t="str">
        <f t="shared" ca="1" si="98"/>
        <v>Олег</v>
      </c>
      <c r="AB174" s="22" t="str">
        <f t="shared" ca="1" si="99"/>
        <v>Іванович</v>
      </c>
      <c r="AC174" s="349">
        <f t="shared" ca="1" si="100"/>
        <v>2627416555</v>
      </c>
      <c r="AD174" s="375">
        <f t="shared" ca="1" si="82"/>
        <v>0</v>
      </c>
      <c r="AE174" s="20" t="str">
        <f ca="1">IF(AJ174&lt;&gt;0,MAX($E$4:AE173)+1,"")</f>
        <v/>
      </c>
      <c r="AF174" s="109" t="str">
        <f t="shared" ca="1" si="101"/>
        <v>Шкворець</v>
      </c>
      <c r="AG174" s="22" t="str">
        <f t="shared" ca="1" si="102"/>
        <v>Олег</v>
      </c>
      <c r="AH174" s="22" t="str">
        <f t="shared" ca="1" si="103"/>
        <v>Іванович</v>
      </c>
      <c r="AI174" s="349">
        <f t="shared" ca="1" si="104"/>
        <v>2627416555</v>
      </c>
      <c r="AJ174" s="375">
        <f t="shared" ca="1" si="83"/>
        <v>0</v>
      </c>
    </row>
    <row r="175" spans="1:36" ht="18.75" customHeight="1" thickBot="1">
      <c r="A175" s="20">
        <f ca="1">IF(F175&lt;&gt;0,MAX($A$4:A174)+1,"")</f>
        <v>87</v>
      </c>
      <c r="B175" s="109" t="str">
        <f t="shared" ca="1" si="84"/>
        <v>Мельничук</v>
      </c>
      <c r="C175" s="22" t="str">
        <f t="shared" ca="1" si="85"/>
        <v>Ігор</v>
      </c>
      <c r="D175" s="22" t="str">
        <f t="shared" ca="1" si="86"/>
        <v>Михайлович</v>
      </c>
      <c r="E175" s="349">
        <f t="shared" ca="1" si="87"/>
        <v>3484409152</v>
      </c>
      <c r="F175" s="537">
        <f t="shared" ca="1" si="88"/>
        <v>17503.39</v>
      </c>
      <c r="G175" s="20" t="str">
        <f ca="1">IF(L175&lt;&gt;0,MAX($G$4:G174)+1,"")</f>
        <v/>
      </c>
      <c r="H175" s="109" t="str">
        <f t="shared" ca="1" si="89"/>
        <v>Мельничук</v>
      </c>
      <c r="I175" s="22" t="str">
        <f t="shared" ca="1" si="90"/>
        <v>Ігор</v>
      </c>
      <c r="J175" s="22" t="str">
        <f t="shared" ca="1" si="91"/>
        <v>Михайлович</v>
      </c>
      <c r="K175" s="349">
        <f t="shared" ca="1" si="92"/>
        <v>3484409152</v>
      </c>
      <c r="L175" s="375">
        <f t="shared" ca="1" si="75"/>
        <v>0</v>
      </c>
      <c r="M175" s="20" t="str">
        <f ca="1">IF(R175&lt;&gt;0,MAX($M$4:M174)+1,"")</f>
        <v/>
      </c>
      <c r="N175" s="374" t="str">
        <f t="shared" ca="1" si="76"/>
        <v>Мельничук І.М.</v>
      </c>
      <c r="O175" s="374" t="str">
        <f t="shared" ca="1" si="77"/>
        <v>Мельничук</v>
      </c>
      <c r="P175" s="374" t="str">
        <f t="shared" ca="1" si="78"/>
        <v>Ігор</v>
      </c>
      <c r="Q175" s="374" t="str">
        <f t="shared" ca="1" si="79"/>
        <v>Михайлович</v>
      </c>
      <c r="R175" s="375">
        <f t="shared" ca="1" si="80"/>
        <v>0</v>
      </c>
      <c r="S175" s="20" t="str">
        <f ca="1">IF(X175&lt;&gt;0,MAX($S$4:S174)+1,"")</f>
        <v/>
      </c>
      <c r="T175" s="109" t="str">
        <f t="shared" ca="1" si="93"/>
        <v>Мельничук</v>
      </c>
      <c r="U175" s="22" t="str">
        <f t="shared" ca="1" si="94"/>
        <v>Ігор</v>
      </c>
      <c r="V175" s="22" t="str">
        <f t="shared" ca="1" si="95"/>
        <v>Михайлович</v>
      </c>
      <c r="W175" s="349">
        <f t="shared" ca="1" si="96"/>
        <v>3484409152</v>
      </c>
      <c r="X175" s="375">
        <f t="shared" ca="1" si="81"/>
        <v>0</v>
      </c>
      <c r="Y175" s="20" t="str">
        <f ca="1">IF(AD175&lt;&gt;0,MAX(Y$4:$GY174)+1,"")</f>
        <v/>
      </c>
      <c r="Z175" s="109" t="str">
        <f t="shared" ca="1" si="97"/>
        <v>Мельничук</v>
      </c>
      <c r="AA175" s="22" t="str">
        <f t="shared" ca="1" si="98"/>
        <v>Ігор</v>
      </c>
      <c r="AB175" s="22" t="str">
        <f t="shared" ca="1" si="99"/>
        <v>Михайлович</v>
      </c>
      <c r="AC175" s="349">
        <f t="shared" ca="1" si="100"/>
        <v>3484409152</v>
      </c>
      <c r="AD175" s="375">
        <f t="shared" ca="1" si="82"/>
        <v>0</v>
      </c>
      <c r="AE175" s="20" t="str">
        <f ca="1">IF(AJ175&lt;&gt;0,MAX($E$4:AE174)+1,"")</f>
        <v/>
      </c>
      <c r="AF175" s="109" t="str">
        <f t="shared" ca="1" si="101"/>
        <v>Мельничук</v>
      </c>
      <c r="AG175" s="22" t="str">
        <f t="shared" ca="1" si="102"/>
        <v>Ігор</v>
      </c>
      <c r="AH175" s="22" t="str">
        <f t="shared" ca="1" si="103"/>
        <v>Михайлович</v>
      </c>
      <c r="AI175" s="349">
        <f t="shared" ca="1" si="104"/>
        <v>3484409152</v>
      </c>
      <c r="AJ175" s="375">
        <f t="shared" ca="1" si="83"/>
        <v>0</v>
      </c>
    </row>
    <row r="176" spans="1:36" ht="18.75" customHeight="1" thickBot="1">
      <c r="A176" s="20">
        <f ca="1">IF(F176&lt;&gt;0,MAX($A$4:A175)+1,"")</f>
        <v>88</v>
      </c>
      <c r="B176" s="109" t="str">
        <f t="shared" ca="1" si="84"/>
        <v>Стрігун</v>
      </c>
      <c r="C176" s="22" t="str">
        <f t="shared" ca="1" si="85"/>
        <v>Данило</v>
      </c>
      <c r="D176" s="22" t="str">
        <f t="shared" ca="1" si="86"/>
        <v>Олегович</v>
      </c>
      <c r="E176" s="349">
        <f t="shared" ca="1" si="87"/>
        <v>3742610436</v>
      </c>
      <c r="F176" s="537">
        <f t="shared" ca="1" si="88"/>
        <v>14774.63</v>
      </c>
      <c r="G176" s="20" t="str">
        <f ca="1">IF(L176&lt;&gt;0,MAX($G$4:G175)+1,"")</f>
        <v/>
      </c>
      <c r="H176" s="109" t="str">
        <f t="shared" ca="1" si="89"/>
        <v>Стрігун</v>
      </c>
      <c r="I176" s="22" t="str">
        <f t="shared" ca="1" si="90"/>
        <v>Данило</v>
      </c>
      <c r="J176" s="22" t="str">
        <f t="shared" ca="1" si="91"/>
        <v>Олегович</v>
      </c>
      <c r="K176" s="349">
        <f t="shared" ca="1" si="92"/>
        <v>3742610436</v>
      </c>
      <c r="L176" s="375">
        <f t="shared" ca="1" si="75"/>
        <v>0</v>
      </c>
      <c r="M176" s="20" t="str">
        <f ca="1">IF(R176&lt;&gt;0,MAX($M$4:M175)+1,"")</f>
        <v/>
      </c>
      <c r="N176" s="374" t="str">
        <f t="shared" ca="1" si="76"/>
        <v>Стрігун Д.О.</v>
      </c>
      <c r="O176" s="374" t="str">
        <f t="shared" ca="1" si="77"/>
        <v>Стрігун</v>
      </c>
      <c r="P176" s="374" t="str">
        <f t="shared" ca="1" si="78"/>
        <v>Данило</v>
      </c>
      <c r="Q176" s="374" t="str">
        <f t="shared" ca="1" si="79"/>
        <v>Олегович</v>
      </c>
      <c r="R176" s="375">
        <f t="shared" ca="1" si="80"/>
        <v>0</v>
      </c>
      <c r="S176" s="20" t="str">
        <f ca="1">IF(X176&lt;&gt;0,MAX($S$4:S175)+1,"")</f>
        <v/>
      </c>
      <c r="T176" s="109" t="str">
        <f t="shared" ca="1" si="93"/>
        <v>Стрігун</v>
      </c>
      <c r="U176" s="22" t="str">
        <f t="shared" ca="1" si="94"/>
        <v>Данило</v>
      </c>
      <c r="V176" s="22" t="str">
        <f t="shared" ca="1" si="95"/>
        <v>Олегович</v>
      </c>
      <c r="W176" s="349">
        <f t="shared" ca="1" si="96"/>
        <v>3742610436</v>
      </c>
      <c r="X176" s="375">
        <f t="shared" ca="1" si="81"/>
        <v>0</v>
      </c>
      <c r="Y176" s="20" t="str">
        <f ca="1">IF(AD176&lt;&gt;0,MAX(Y$4:$GY175)+1,"")</f>
        <v/>
      </c>
      <c r="Z176" s="109" t="str">
        <f t="shared" ca="1" si="97"/>
        <v>Стрігун</v>
      </c>
      <c r="AA176" s="22" t="str">
        <f t="shared" ca="1" si="98"/>
        <v>Данило</v>
      </c>
      <c r="AB176" s="22" t="str">
        <f t="shared" ca="1" si="99"/>
        <v>Олегович</v>
      </c>
      <c r="AC176" s="349">
        <f t="shared" ca="1" si="100"/>
        <v>3742610436</v>
      </c>
      <c r="AD176" s="375">
        <f t="shared" ca="1" si="82"/>
        <v>0</v>
      </c>
      <c r="AE176" s="20" t="str">
        <f ca="1">IF(AJ176&lt;&gt;0,MAX($E$4:AE175)+1,"")</f>
        <v/>
      </c>
      <c r="AF176" s="109" t="str">
        <f t="shared" ca="1" si="101"/>
        <v>Стрігун</v>
      </c>
      <c r="AG176" s="22" t="str">
        <f t="shared" ca="1" si="102"/>
        <v>Данило</v>
      </c>
      <c r="AH176" s="22" t="str">
        <f t="shared" ca="1" si="103"/>
        <v>Олегович</v>
      </c>
      <c r="AI176" s="349">
        <f t="shared" ca="1" si="104"/>
        <v>3742610436</v>
      </c>
      <c r="AJ176" s="375">
        <f t="shared" ca="1" si="83"/>
        <v>0</v>
      </c>
    </row>
    <row r="177" spans="1:36" ht="18.75" customHeight="1" thickBot="1">
      <c r="A177" s="20" t="str">
        <f ca="1">IF(F177&lt;&gt;0,MAX($A$4:A176)+1,"")</f>
        <v/>
      </c>
      <c r="B177" s="109" t="str">
        <f t="shared" ca="1" si="84"/>
        <v>вс/сс</v>
      </c>
      <c r="C177" s="22">
        <f t="shared" ca="1" si="85"/>
        <v>0</v>
      </c>
      <c r="D177" s="22">
        <f t="shared" ca="1" si="86"/>
        <v>0</v>
      </c>
      <c r="E177" s="349">
        <f t="shared" ca="1" si="87"/>
        <v>0</v>
      </c>
      <c r="F177" s="537">
        <f t="shared" ca="1" si="88"/>
        <v>0</v>
      </c>
      <c r="G177" s="20" t="str">
        <f ca="1">IF(L177&lt;&gt;0,MAX($G$4:G176)+1,"")</f>
        <v/>
      </c>
      <c r="H177" s="109" t="str">
        <f t="shared" ca="1" si="89"/>
        <v>вс/сс</v>
      </c>
      <c r="I177" s="22">
        <f t="shared" ca="1" si="90"/>
        <v>0</v>
      </c>
      <c r="J177" s="22">
        <f t="shared" ca="1" si="91"/>
        <v>0</v>
      </c>
      <c r="K177" s="349">
        <f t="shared" ca="1" si="92"/>
        <v>0</v>
      </c>
      <c r="L177" s="375">
        <f t="shared" ca="1" si="75"/>
        <v>0</v>
      </c>
      <c r="M177" s="20" t="str">
        <f ca="1">IF(R177&lt;&gt;0,MAX($M$4:M176)+1,"")</f>
        <v/>
      </c>
      <c r="N177" s="374">
        <f t="shared" ca="1" si="76"/>
        <v>0</v>
      </c>
      <c r="O177" s="374" t="str">
        <f t="shared" ca="1" si="77"/>
        <v>вс/сс</v>
      </c>
      <c r="P177" s="374">
        <f t="shared" ca="1" si="78"/>
        <v>0</v>
      </c>
      <c r="Q177" s="374">
        <f t="shared" ca="1" si="79"/>
        <v>0</v>
      </c>
      <c r="R177" s="375">
        <f t="shared" ca="1" si="80"/>
        <v>0</v>
      </c>
      <c r="S177" s="20" t="str">
        <f ca="1">IF(X177&lt;&gt;0,MAX($S$4:S176)+1,"")</f>
        <v/>
      </c>
      <c r="T177" s="109" t="str">
        <f t="shared" ca="1" si="93"/>
        <v>вс/сс</v>
      </c>
      <c r="U177" s="22">
        <f t="shared" ca="1" si="94"/>
        <v>0</v>
      </c>
      <c r="V177" s="22">
        <f t="shared" ca="1" si="95"/>
        <v>0</v>
      </c>
      <c r="W177" s="349">
        <f t="shared" ca="1" si="96"/>
        <v>0</v>
      </c>
      <c r="X177" s="375">
        <f t="shared" ca="1" si="81"/>
        <v>0</v>
      </c>
      <c r="Y177" s="20" t="str">
        <f ca="1">IF(AD177&lt;&gt;0,MAX(Y$4:$GY176)+1,"")</f>
        <v/>
      </c>
      <c r="Z177" s="109" t="str">
        <f t="shared" ca="1" si="97"/>
        <v>вс/сс</v>
      </c>
      <c r="AA177" s="22">
        <f t="shared" ca="1" si="98"/>
        <v>0</v>
      </c>
      <c r="AB177" s="22">
        <f t="shared" ca="1" si="99"/>
        <v>0</v>
      </c>
      <c r="AC177" s="349">
        <f t="shared" ca="1" si="100"/>
        <v>0</v>
      </c>
      <c r="AD177" s="375">
        <f t="shared" ca="1" si="82"/>
        <v>0</v>
      </c>
      <c r="AE177" s="20" t="str">
        <f ca="1">IF(AJ177&lt;&gt;0,MAX($E$4:AE176)+1,"")</f>
        <v/>
      </c>
      <c r="AF177" s="109" t="str">
        <f t="shared" ca="1" si="101"/>
        <v>вс/сс</v>
      </c>
      <c r="AG177" s="22">
        <f t="shared" ca="1" si="102"/>
        <v>0</v>
      </c>
      <c r="AH177" s="22">
        <f t="shared" ca="1" si="103"/>
        <v>0</v>
      </c>
      <c r="AI177" s="349">
        <f t="shared" ca="1" si="104"/>
        <v>0</v>
      </c>
      <c r="AJ177" s="375">
        <f t="shared" ca="1" si="83"/>
        <v>0</v>
      </c>
    </row>
    <row r="178" spans="1:36" ht="18.75" customHeight="1" thickBot="1">
      <c r="A178" s="20">
        <f ca="1">IF(F178&lt;&gt;0,MAX($A$4:A177)+1,"")</f>
        <v>89</v>
      </c>
      <c r="B178" s="109" t="str">
        <f t="shared" ca="1" si="84"/>
        <v>Бобок</v>
      </c>
      <c r="C178" s="22" t="str">
        <f t="shared" ca="1" si="85"/>
        <v>Янош</v>
      </c>
      <c r="D178" s="22" t="str">
        <f t="shared" ca="1" si="86"/>
        <v>Дмитрович</v>
      </c>
      <c r="E178" s="349">
        <f t="shared" ca="1" si="87"/>
        <v>3632808276</v>
      </c>
      <c r="F178" s="537">
        <f t="shared" ca="1" si="88"/>
        <v>14674.19</v>
      </c>
      <c r="G178" s="20" t="str">
        <f ca="1">IF(L178&lt;&gt;0,MAX($G$4:G177)+1,"")</f>
        <v/>
      </c>
      <c r="H178" s="109" t="str">
        <f t="shared" ca="1" si="89"/>
        <v>Бобок</v>
      </c>
      <c r="I178" s="22" t="str">
        <f t="shared" ca="1" si="90"/>
        <v>Янош</v>
      </c>
      <c r="J178" s="22" t="str">
        <f t="shared" ca="1" si="91"/>
        <v>Дмитрович</v>
      </c>
      <c r="K178" s="349">
        <f t="shared" ca="1" si="92"/>
        <v>3632808276</v>
      </c>
      <c r="L178" s="375">
        <f t="shared" ca="1" si="75"/>
        <v>0</v>
      </c>
      <c r="M178" s="20" t="str">
        <f ca="1">IF(R178&lt;&gt;0,MAX($M$4:M177)+1,"")</f>
        <v/>
      </c>
      <c r="N178" s="374" t="str">
        <f t="shared" ca="1" si="76"/>
        <v>Бобок Я.Д.</v>
      </c>
      <c r="O178" s="374" t="str">
        <f t="shared" ca="1" si="77"/>
        <v>Бобок</v>
      </c>
      <c r="P178" s="374" t="str">
        <f t="shared" ca="1" si="78"/>
        <v>Янош</v>
      </c>
      <c r="Q178" s="374" t="str">
        <f t="shared" ca="1" si="79"/>
        <v>Дмитрович</v>
      </c>
      <c r="R178" s="375">
        <f t="shared" ca="1" si="80"/>
        <v>0</v>
      </c>
      <c r="S178" s="20" t="str">
        <f ca="1">IF(X178&lt;&gt;0,MAX($S$4:S177)+1,"")</f>
        <v/>
      </c>
      <c r="T178" s="109" t="str">
        <f t="shared" ca="1" si="93"/>
        <v>Бобок</v>
      </c>
      <c r="U178" s="22" t="str">
        <f t="shared" ca="1" si="94"/>
        <v>Янош</v>
      </c>
      <c r="V178" s="22" t="str">
        <f t="shared" ca="1" si="95"/>
        <v>Дмитрович</v>
      </c>
      <c r="W178" s="349">
        <f t="shared" ca="1" si="96"/>
        <v>3632808276</v>
      </c>
      <c r="X178" s="375">
        <f t="shared" ca="1" si="81"/>
        <v>0</v>
      </c>
      <c r="Y178" s="20" t="str">
        <f ca="1">IF(AD178&lt;&gt;0,MAX(Y$4:$GY177)+1,"")</f>
        <v/>
      </c>
      <c r="Z178" s="109" t="str">
        <f t="shared" ca="1" si="97"/>
        <v>Бобок</v>
      </c>
      <c r="AA178" s="22" t="str">
        <f t="shared" ca="1" si="98"/>
        <v>Янош</v>
      </c>
      <c r="AB178" s="22" t="str">
        <f t="shared" ca="1" si="99"/>
        <v>Дмитрович</v>
      </c>
      <c r="AC178" s="349">
        <f t="shared" ca="1" si="100"/>
        <v>3632808276</v>
      </c>
      <c r="AD178" s="375">
        <f t="shared" ca="1" si="82"/>
        <v>0</v>
      </c>
      <c r="AE178" s="20" t="str">
        <f ca="1">IF(AJ178&lt;&gt;0,MAX($E$4:AE177)+1,"")</f>
        <v/>
      </c>
      <c r="AF178" s="109" t="str">
        <f t="shared" ca="1" si="101"/>
        <v>Бобок</v>
      </c>
      <c r="AG178" s="22" t="str">
        <f t="shared" ca="1" si="102"/>
        <v>Янош</v>
      </c>
      <c r="AH178" s="22" t="str">
        <f t="shared" ca="1" si="103"/>
        <v>Дмитрович</v>
      </c>
      <c r="AI178" s="349">
        <f t="shared" ca="1" si="104"/>
        <v>3632808276</v>
      </c>
      <c r="AJ178" s="375">
        <f t="shared" ca="1" si="83"/>
        <v>0</v>
      </c>
    </row>
    <row r="179" spans="1:36" ht="18.75" customHeight="1" thickBot="1">
      <c r="A179" s="20">
        <f ca="1">IF(F179&lt;&gt;0,MAX($A$4:A178)+1,"")</f>
        <v>90</v>
      </c>
      <c r="B179" s="109" t="str">
        <f t="shared" ca="1" si="84"/>
        <v>Досмухамбетов</v>
      </c>
      <c r="C179" s="22" t="str">
        <f t="shared" ca="1" si="85"/>
        <v>Ренат</v>
      </c>
      <c r="D179" s="22" t="str">
        <f t="shared" ca="1" si="86"/>
        <v>Русланович</v>
      </c>
      <c r="E179" s="349">
        <f t="shared" ca="1" si="87"/>
        <v>3701205894</v>
      </c>
      <c r="F179" s="537">
        <f t="shared" ca="1" si="88"/>
        <v>16039.04</v>
      </c>
      <c r="G179" s="20" t="str">
        <f ca="1">IF(L179&lt;&gt;0,MAX($G$4:G178)+1,"")</f>
        <v/>
      </c>
      <c r="H179" s="109" t="str">
        <f t="shared" ca="1" si="89"/>
        <v>Досмухамбетов</v>
      </c>
      <c r="I179" s="22" t="str">
        <f t="shared" ca="1" si="90"/>
        <v>Ренат</v>
      </c>
      <c r="J179" s="22" t="str">
        <f t="shared" ca="1" si="91"/>
        <v>Русланович</v>
      </c>
      <c r="K179" s="349">
        <f t="shared" ca="1" si="92"/>
        <v>3701205894</v>
      </c>
      <c r="L179" s="375">
        <f t="shared" ca="1" si="75"/>
        <v>0</v>
      </c>
      <c r="M179" s="20" t="str">
        <f ca="1">IF(R179&lt;&gt;0,MAX($M$4:M178)+1,"")</f>
        <v/>
      </c>
      <c r="N179" s="374" t="str">
        <f t="shared" ca="1" si="76"/>
        <v>Досмухамбетов Р.Р.</v>
      </c>
      <c r="O179" s="374" t="str">
        <f t="shared" ca="1" si="77"/>
        <v>Досмухамбетов</v>
      </c>
      <c r="P179" s="374" t="str">
        <f t="shared" ca="1" si="78"/>
        <v>Ренат</v>
      </c>
      <c r="Q179" s="374" t="str">
        <f t="shared" ca="1" si="79"/>
        <v>Русланович</v>
      </c>
      <c r="R179" s="375">
        <f t="shared" ca="1" si="80"/>
        <v>0</v>
      </c>
      <c r="S179" s="20" t="str">
        <f ca="1">IF(X179&lt;&gt;0,MAX($S$4:S178)+1,"")</f>
        <v/>
      </c>
      <c r="T179" s="109" t="str">
        <f t="shared" ca="1" si="93"/>
        <v>Досмухамбетов</v>
      </c>
      <c r="U179" s="22" t="str">
        <f t="shared" ca="1" si="94"/>
        <v>Ренат</v>
      </c>
      <c r="V179" s="22" t="str">
        <f t="shared" ca="1" si="95"/>
        <v>Русланович</v>
      </c>
      <c r="W179" s="349">
        <f t="shared" ca="1" si="96"/>
        <v>3701205894</v>
      </c>
      <c r="X179" s="375">
        <f t="shared" ca="1" si="81"/>
        <v>0</v>
      </c>
      <c r="Y179" s="20" t="str">
        <f ca="1">IF(AD179&lt;&gt;0,MAX(Y$4:$GY178)+1,"")</f>
        <v/>
      </c>
      <c r="Z179" s="109" t="str">
        <f t="shared" ca="1" si="97"/>
        <v>Досмухамбетов</v>
      </c>
      <c r="AA179" s="22" t="str">
        <f t="shared" ca="1" si="98"/>
        <v>Ренат</v>
      </c>
      <c r="AB179" s="22" t="str">
        <f t="shared" ca="1" si="99"/>
        <v>Русланович</v>
      </c>
      <c r="AC179" s="349">
        <f t="shared" ca="1" si="100"/>
        <v>3701205894</v>
      </c>
      <c r="AD179" s="375">
        <f t="shared" ca="1" si="82"/>
        <v>0</v>
      </c>
      <c r="AE179" s="20" t="str">
        <f ca="1">IF(AJ179&lt;&gt;0,MAX($E$4:AE178)+1,"")</f>
        <v/>
      </c>
      <c r="AF179" s="109" t="str">
        <f t="shared" ca="1" si="101"/>
        <v>Досмухамбетов</v>
      </c>
      <c r="AG179" s="22" t="str">
        <f t="shared" ca="1" si="102"/>
        <v>Ренат</v>
      </c>
      <c r="AH179" s="22" t="str">
        <f t="shared" ca="1" si="103"/>
        <v>Русланович</v>
      </c>
      <c r="AI179" s="349">
        <f t="shared" ca="1" si="104"/>
        <v>3701205894</v>
      </c>
      <c r="AJ179" s="375">
        <f t="shared" ca="1" si="83"/>
        <v>0</v>
      </c>
    </row>
    <row r="180" spans="1:36" ht="18.75" customHeight="1" thickBot="1">
      <c r="A180" s="20">
        <f ca="1">IF(F180&lt;&gt;0,MAX($A$4:A179)+1,"")</f>
        <v>91</v>
      </c>
      <c r="B180" s="109" t="str">
        <f t="shared" ca="1" si="84"/>
        <v>Табачук</v>
      </c>
      <c r="C180" s="22" t="str">
        <f t="shared" ca="1" si="85"/>
        <v>Наталія</v>
      </c>
      <c r="D180" s="22" t="str">
        <f t="shared" ca="1" si="86"/>
        <v>Анатоліївна</v>
      </c>
      <c r="E180" s="349">
        <f t="shared" ca="1" si="87"/>
        <v>3583807103</v>
      </c>
      <c r="F180" s="537">
        <f t="shared" ca="1" si="88"/>
        <v>16460.310000000001</v>
      </c>
      <c r="G180" s="20" t="str">
        <f ca="1">IF(L180&lt;&gt;0,MAX($G$4:G179)+1,"")</f>
        <v/>
      </c>
      <c r="H180" s="109" t="str">
        <f t="shared" ca="1" si="89"/>
        <v>Табачук</v>
      </c>
      <c r="I180" s="22" t="str">
        <f t="shared" ca="1" si="90"/>
        <v>Наталія</v>
      </c>
      <c r="J180" s="22" t="str">
        <f t="shared" ca="1" si="91"/>
        <v>Анатоліївна</v>
      </c>
      <c r="K180" s="349">
        <f t="shared" ca="1" si="92"/>
        <v>3583807103</v>
      </c>
      <c r="L180" s="375">
        <f t="shared" ca="1" si="75"/>
        <v>0</v>
      </c>
      <c r="M180" s="20" t="str">
        <f ca="1">IF(R180&lt;&gt;0,MAX($M$4:M179)+1,"")</f>
        <v/>
      </c>
      <c r="N180" s="374" t="str">
        <f t="shared" ca="1" si="76"/>
        <v>Табачук Н.А.</v>
      </c>
      <c r="O180" s="374" t="str">
        <f t="shared" ca="1" si="77"/>
        <v>Табачук</v>
      </c>
      <c r="P180" s="374" t="str">
        <f t="shared" ca="1" si="78"/>
        <v>Наталія</v>
      </c>
      <c r="Q180" s="374" t="str">
        <f t="shared" ca="1" si="79"/>
        <v>Анатоліївна</v>
      </c>
      <c r="R180" s="375">
        <f t="shared" ca="1" si="80"/>
        <v>0</v>
      </c>
      <c r="S180" s="20" t="str">
        <f ca="1">IF(X180&lt;&gt;0,MAX($S$4:S179)+1,"")</f>
        <v/>
      </c>
      <c r="T180" s="109" t="str">
        <f t="shared" ca="1" si="93"/>
        <v>Табачук</v>
      </c>
      <c r="U180" s="22" t="str">
        <f t="shared" ca="1" si="94"/>
        <v>Наталія</v>
      </c>
      <c r="V180" s="22" t="str">
        <f t="shared" ca="1" si="95"/>
        <v>Анатоліївна</v>
      </c>
      <c r="W180" s="349">
        <f t="shared" ca="1" si="96"/>
        <v>3583807103</v>
      </c>
      <c r="X180" s="375">
        <f t="shared" ca="1" si="81"/>
        <v>0</v>
      </c>
      <c r="Y180" s="20" t="str">
        <f ca="1">IF(AD180&lt;&gt;0,MAX(Y$4:$GY179)+1,"")</f>
        <v/>
      </c>
      <c r="Z180" s="109" t="str">
        <f t="shared" ca="1" si="97"/>
        <v>Табачук</v>
      </c>
      <c r="AA180" s="22" t="str">
        <f t="shared" ca="1" si="98"/>
        <v>Наталія</v>
      </c>
      <c r="AB180" s="22" t="str">
        <f t="shared" ca="1" si="99"/>
        <v>Анатоліївна</v>
      </c>
      <c r="AC180" s="349">
        <f t="shared" ca="1" si="100"/>
        <v>3583807103</v>
      </c>
      <c r="AD180" s="375">
        <f t="shared" ca="1" si="82"/>
        <v>0</v>
      </c>
      <c r="AE180" s="20" t="str">
        <f ca="1">IF(AJ180&lt;&gt;0,MAX($E$4:AE179)+1,"")</f>
        <v/>
      </c>
      <c r="AF180" s="109" t="str">
        <f t="shared" ca="1" si="101"/>
        <v>Табачук</v>
      </c>
      <c r="AG180" s="22" t="str">
        <f t="shared" ca="1" si="102"/>
        <v>Наталія</v>
      </c>
      <c r="AH180" s="22" t="str">
        <f t="shared" ca="1" si="103"/>
        <v>Анатоліївна</v>
      </c>
      <c r="AI180" s="349">
        <f t="shared" ca="1" si="104"/>
        <v>3583807103</v>
      </c>
      <c r="AJ180" s="375">
        <f t="shared" ca="1" si="83"/>
        <v>0</v>
      </c>
    </row>
    <row r="181" spans="1:36" ht="18.75" customHeight="1" thickBot="1">
      <c r="A181" s="20">
        <f ca="1">IF(F181&lt;&gt;0,MAX($A$4:A180)+1,"")</f>
        <v>92</v>
      </c>
      <c r="B181" s="109" t="str">
        <f t="shared" ca="1" si="84"/>
        <v>Алєйнік</v>
      </c>
      <c r="C181" s="22" t="str">
        <f t="shared" ca="1" si="85"/>
        <v>Григорій</v>
      </c>
      <c r="D181" s="22" t="str">
        <f t="shared" ca="1" si="86"/>
        <v>Русланович</v>
      </c>
      <c r="E181" s="349">
        <f t="shared" ca="1" si="87"/>
        <v>3750011433</v>
      </c>
      <c r="F181" s="537">
        <f t="shared" ca="1" si="88"/>
        <v>16039.04</v>
      </c>
      <c r="G181" s="20" t="str">
        <f ca="1">IF(L181&lt;&gt;0,MAX($G$4:G180)+1,"")</f>
        <v/>
      </c>
      <c r="H181" s="109" t="str">
        <f t="shared" ca="1" si="89"/>
        <v>Алєйнік</v>
      </c>
      <c r="I181" s="22" t="str">
        <f t="shared" ca="1" si="90"/>
        <v>Григорій</v>
      </c>
      <c r="J181" s="22" t="str">
        <f t="shared" ca="1" si="91"/>
        <v>Русланович</v>
      </c>
      <c r="K181" s="349">
        <f t="shared" ca="1" si="92"/>
        <v>3750011433</v>
      </c>
      <c r="L181" s="375">
        <f t="shared" ca="1" si="75"/>
        <v>0</v>
      </c>
      <c r="M181" s="20" t="str">
        <f ca="1">IF(R181&lt;&gt;0,MAX($M$4:M180)+1,"")</f>
        <v/>
      </c>
      <c r="N181" s="374" t="str">
        <f t="shared" ca="1" si="76"/>
        <v>Алєйнік Г.Р.</v>
      </c>
      <c r="O181" s="374" t="str">
        <f t="shared" ca="1" si="77"/>
        <v>Алєйнік</v>
      </c>
      <c r="P181" s="374" t="str">
        <f t="shared" ca="1" si="78"/>
        <v>Григорій</v>
      </c>
      <c r="Q181" s="374" t="str">
        <f t="shared" ca="1" si="79"/>
        <v>Русланович</v>
      </c>
      <c r="R181" s="375">
        <f t="shared" ca="1" si="80"/>
        <v>0</v>
      </c>
      <c r="S181" s="20" t="str">
        <f ca="1">IF(X181&lt;&gt;0,MAX($S$4:S180)+1,"")</f>
        <v/>
      </c>
      <c r="T181" s="109" t="str">
        <f t="shared" ca="1" si="93"/>
        <v>Алєйнік</v>
      </c>
      <c r="U181" s="22" t="str">
        <f t="shared" ca="1" si="94"/>
        <v>Григорій</v>
      </c>
      <c r="V181" s="22" t="str">
        <f t="shared" ca="1" si="95"/>
        <v>Русланович</v>
      </c>
      <c r="W181" s="349">
        <f t="shared" ca="1" si="96"/>
        <v>3750011433</v>
      </c>
      <c r="X181" s="375">
        <f t="shared" ca="1" si="81"/>
        <v>0</v>
      </c>
      <c r="Y181" s="20" t="str">
        <f ca="1">IF(AD181&lt;&gt;0,MAX(Y$4:$GY180)+1,"")</f>
        <v/>
      </c>
      <c r="Z181" s="109" t="str">
        <f t="shared" ca="1" si="97"/>
        <v>Алєйнік</v>
      </c>
      <c r="AA181" s="22" t="str">
        <f t="shared" ca="1" si="98"/>
        <v>Григорій</v>
      </c>
      <c r="AB181" s="22" t="str">
        <f t="shared" ca="1" si="99"/>
        <v>Русланович</v>
      </c>
      <c r="AC181" s="349">
        <f t="shared" ca="1" si="100"/>
        <v>3750011433</v>
      </c>
      <c r="AD181" s="375">
        <f t="shared" ca="1" si="82"/>
        <v>0</v>
      </c>
      <c r="AE181" s="20" t="str">
        <f ca="1">IF(AJ181&lt;&gt;0,MAX($E$4:AE180)+1,"")</f>
        <v/>
      </c>
      <c r="AF181" s="109" t="str">
        <f t="shared" ca="1" si="101"/>
        <v>Алєйнік</v>
      </c>
      <c r="AG181" s="22" t="str">
        <f t="shared" ca="1" si="102"/>
        <v>Григорій</v>
      </c>
      <c r="AH181" s="22" t="str">
        <f t="shared" ca="1" si="103"/>
        <v>Русланович</v>
      </c>
      <c r="AI181" s="349">
        <f t="shared" ca="1" si="104"/>
        <v>3750011433</v>
      </c>
      <c r="AJ181" s="375">
        <f t="shared" ca="1" si="83"/>
        <v>0</v>
      </c>
    </row>
    <row r="182" spans="1:36" ht="18.75" customHeight="1" thickBot="1">
      <c r="A182" s="20">
        <f ca="1">IF(F182&lt;&gt;0,MAX($A$4:A181)+1,"")</f>
        <v>93</v>
      </c>
      <c r="B182" s="109" t="str">
        <f t="shared" ca="1" si="84"/>
        <v>Ярмолюк</v>
      </c>
      <c r="C182" s="22" t="str">
        <f t="shared" ca="1" si="85"/>
        <v>Костянтин</v>
      </c>
      <c r="D182" s="22" t="str">
        <f t="shared" ca="1" si="86"/>
        <v>Олександрович</v>
      </c>
      <c r="E182" s="349">
        <f t="shared" ca="1" si="87"/>
        <v>3784607413</v>
      </c>
      <c r="F182" s="537">
        <f t="shared" ca="1" si="88"/>
        <v>14527.52</v>
      </c>
      <c r="G182" s="20" t="str">
        <f ca="1">IF(L182&lt;&gt;0,MAX($G$4:G181)+1,"")</f>
        <v/>
      </c>
      <c r="H182" s="109" t="str">
        <f t="shared" ca="1" si="89"/>
        <v>Ярмолюк</v>
      </c>
      <c r="I182" s="22" t="str">
        <f t="shared" ca="1" si="90"/>
        <v>Костянтин</v>
      </c>
      <c r="J182" s="22" t="str">
        <f t="shared" ca="1" si="91"/>
        <v>Олександрович</v>
      </c>
      <c r="K182" s="349">
        <f t="shared" ca="1" si="92"/>
        <v>3784607413</v>
      </c>
      <c r="L182" s="375">
        <f t="shared" ca="1" si="75"/>
        <v>0</v>
      </c>
      <c r="M182" s="20" t="str">
        <f ca="1">IF(R182&lt;&gt;0,MAX($M$4:M181)+1,"")</f>
        <v/>
      </c>
      <c r="N182" s="374" t="str">
        <f t="shared" ca="1" si="76"/>
        <v>Ярмолюк К.О.</v>
      </c>
      <c r="O182" s="374" t="str">
        <f t="shared" ca="1" si="77"/>
        <v>Ярмолюк</v>
      </c>
      <c r="P182" s="374" t="str">
        <f t="shared" ca="1" si="78"/>
        <v>Костянтин</v>
      </c>
      <c r="Q182" s="374" t="str">
        <f t="shared" ca="1" si="79"/>
        <v>Олександрович</v>
      </c>
      <c r="R182" s="375">
        <f t="shared" ca="1" si="80"/>
        <v>0</v>
      </c>
      <c r="S182" s="20" t="str">
        <f ca="1">IF(X182&lt;&gt;0,MAX($S$4:S181)+1,"")</f>
        <v/>
      </c>
      <c r="T182" s="109" t="str">
        <f t="shared" ca="1" si="93"/>
        <v>Ярмолюк</v>
      </c>
      <c r="U182" s="22" t="str">
        <f t="shared" ca="1" si="94"/>
        <v>Костянтин</v>
      </c>
      <c r="V182" s="22" t="str">
        <f t="shared" ca="1" si="95"/>
        <v>Олександрович</v>
      </c>
      <c r="W182" s="349">
        <f t="shared" ca="1" si="96"/>
        <v>3784607413</v>
      </c>
      <c r="X182" s="375">
        <f t="shared" ca="1" si="81"/>
        <v>0</v>
      </c>
      <c r="Y182" s="20" t="str">
        <f ca="1">IF(AD182&lt;&gt;0,MAX(Y$4:$GY181)+1,"")</f>
        <v/>
      </c>
      <c r="Z182" s="109" t="str">
        <f t="shared" ca="1" si="97"/>
        <v>Ярмолюк</v>
      </c>
      <c r="AA182" s="22" t="str">
        <f t="shared" ca="1" si="98"/>
        <v>Костянтин</v>
      </c>
      <c r="AB182" s="22" t="str">
        <f t="shared" ca="1" si="99"/>
        <v>Олександрович</v>
      </c>
      <c r="AC182" s="349">
        <f t="shared" ca="1" si="100"/>
        <v>3784607413</v>
      </c>
      <c r="AD182" s="375">
        <f t="shared" ca="1" si="82"/>
        <v>0</v>
      </c>
      <c r="AE182" s="20" t="str">
        <f ca="1">IF(AJ182&lt;&gt;0,MAX($E$4:AE181)+1,"")</f>
        <v/>
      </c>
      <c r="AF182" s="109" t="str">
        <f t="shared" ca="1" si="101"/>
        <v>Ярмолюк</v>
      </c>
      <c r="AG182" s="22" t="str">
        <f t="shared" ca="1" si="102"/>
        <v>Костянтин</v>
      </c>
      <c r="AH182" s="22" t="str">
        <f t="shared" ca="1" si="103"/>
        <v>Олександрович</v>
      </c>
      <c r="AI182" s="349">
        <f t="shared" ca="1" si="104"/>
        <v>3784607413</v>
      </c>
      <c r="AJ182" s="375">
        <f t="shared" ca="1" si="83"/>
        <v>0</v>
      </c>
    </row>
    <row r="183" spans="1:36" ht="18.75" customHeight="1" thickBot="1">
      <c r="A183" s="20">
        <f ca="1">IF(F183&lt;&gt;0,MAX($A$4:A182)+1,"")</f>
        <v>94</v>
      </c>
      <c r="B183" s="109" t="str">
        <f t="shared" ca="1" si="84"/>
        <v>Ахмедов</v>
      </c>
      <c r="C183" s="22" t="str">
        <f t="shared" ca="1" si="85"/>
        <v>Вюгар</v>
      </c>
      <c r="D183" s="22" t="str">
        <f t="shared" ca="1" si="86"/>
        <v>Елданізович</v>
      </c>
      <c r="E183" s="349">
        <f t="shared" ca="1" si="87"/>
        <v>3762610497</v>
      </c>
      <c r="F183" s="537">
        <f t="shared" ca="1" si="88"/>
        <v>14674.19</v>
      </c>
      <c r="G183" s="20" t="str">
        <f ca="1">IF(L183&lt;&gt;0,MAX($G$4:G182)+1,"")</f>
        <v/>
      </c>
      <c r="H183" s="109" t="str">
        <f t="shared" ca="1" si="89"/>
        <v>Ахмедов</v>
      </c>
      <c r="I183" s="22" t="str">
        <f t="shared" ca="1" si="90"/>
        <v>Вюгар</v>
      </c>
      <c r="J183" s="22" t="str">
        <f t="shared" ca="1" si="91"/>
        <v>Елданізович</v>
      </c>
      <c r="K183" s="349">
        <f t="shared" ca="1" si="92"/>
        <v>3762610497</v>
      </c>
      <c r="L183" s="375">
        <f t="shared" ca="1" si="75"/>
        <v>0</v>
      </c>
      <c r="M183" s="20" t="str">
        <f ca="1">IF(R183&lt;&gt;0,MAX($M$4:M182)+1,"")</f>
        <v/>
      </c>
      <c r="N183" s="374" t="str">
        <f t="shared" ca="1" si="76"/>
        <v>Ахмедов В.Е.</v>
      </c>
      <c r="O183" s="374" t="str">
        <f t="shared" ca="1" si="77"/>
        <v>Ахмедов</v>
      </c>
      <c r="P183" s="374" t="str">
        <f t="shared" ca="1" si="78"/>
        <v>Вюгар</v>
      </c>
      <c r="Q183" s="374" t="str">
        <f t="shared" ca="1" si="79"/>
        <v>Елданізович</v>
      </c>
      <c r="R183" s="375">
        <f t="shared" ca="1" si="80"/>
        <v>0</v>
      </c>
      <c r="S183" s="20" t="str">
        <f ca="1">IF(X183&lt;&gt;0,MAX($S$4:S182)+1,"")</f>
        <v/>
      </c>
      <c r="T183" s="109" t="str">
        <f t="shared" ca="1" si="93"/>
        <v>Ахмедов</v>
      </c>
      <c r="U183" s="22" t="str">
        <f t="shared" ca="1" si="94"/>
        <v>Вюгар</v>
      </c>
      <c r="V183" s="22" t="str">
        <f t="shared" ca="1" si="95"/>
        <v>Елданізович</v>
      </c>
      <c r="W183" s="349">
        <f t="shared" ca="1" si="96"/>
        <v>3762610497</v>
      </c>
      <c r="X183" s="375">
        <f t="shared" ca="1" si="81"/>
        <v>0</v>
      </c>
      <c r="Y183" s="20" t="str">
        <f ca="1">IF(AD183&lt;&gt;0,MAX(Y$4:$GY182)+1,"")</f>
        <v/>
      </c>
      <c r="Z183" s="109" t="str">
        <f t="shared" ca="1" si="97"/>
        <v>Ахмедов</v>
      </c>
      <c r="AA183" s="22" t="str">
        <f t="shared" ca="1" si="98"/>
        <v>Вюгар</v>
      </c>
      <c r="AB183" s="22" t="str">
        <f t="shared" ca="1" si="99"/>
        <v>Елданізович</v>
      </c>
      <c r="AC183" s="349">
        <f t="shared" ca="1" si="100"/>
        <v>3762610497</v>
      </c>
      <c r="AD183" s="375">
        <f t="shared" ca="1" si="82"/>
        <v>0</v>
      </c>
      <c r="AE183" s="20" t="str">
        <f ca="1">IF(AJ183&lt;&gt;0,MAX($E$4:AE182)+1,"")</f>
        <v/>
      </c>
      <c r="AF183" s="109" t="str">
        <f t="shared" ca="1" si="101"/>
        <v>Ахмедов</v>
      </c>
      <c r="AG183" s="22" t="str">
        <f t="shared" ca="1" si="102"/>
        <v>Вюгар</v>
      </c>
      <c r="AH183" s="22" t="str">
        <f t="shared" ca="1" si="103"/>
        <v>Елданізович</v>
      </c>
      <c r="AI183" s="349">
        <f t="shared" ca="1" si="104"/>
        <v>3762610497</v>
      </c>
      <c r="AJ183" s="375">
        <f t="shared" ca="1" si="83"/>
        <v>0</v>
      </c>
    </row>
    <row r="184" spans="1:36" ht="18.75" customHeight="1" thickBot="1">
      <c r="A184" s="20">
        <f ca="1">IF(F184&lt;&gt;0,MAX($A$4:A183)+1,"")</f>
        <v>95</v>
      </c>
      <c r="B184" s="109" t="str">
        <f t="shared" ca="1" si="84"/>
        <v>Шерстньов</v>
      </c>
      <c r="C184" s="22" t="str">
        <f t="shared" ca="1" si="85"/>
        <v>Максим</v>
      </c>
      <c r="D184" s="22" t="str">
        <f t="shared" ca="1" si="86"/>
        <v>Володимирович</v>
      </c>
      <c r="E184" s="349">
        <f t="shared" ca="1" si="87"/>
        <v>3603110494</v>
      </c>
      <c r="F184" s="537">
        <f t="shared" ca="1" si="88"/>
        <v>12831.23</v>
      </c>
      <c r="G184" s="20" t="str">
        <f ca="1">IF(L184&lt;&gt;0,MAX($G$4:G183)+1,"")</f>
        <v/>
      </c>
      <c r="H184" s="109" t="str">
        <f t="shared" ca="1" si="89"/>
        <v>Шерстньов</v>
      </c>
      <c r="I184" s="22" t="str">
        <f t="shared" ca="1" si="90"/>
        <v>Максим</v>
      </c>
      <c r="J184" s="22" t="str">
        <f t="shared" ca="1" si="91"/>
        <v>Володимирович</v>
      </c>
      <c r="K184" s="349">
        <f t="shared" ca="1" si="92"/>
        <v>3603110494</v>
      </c>
      <c r="L184" s="375">
        <f t="shared" ca="1" si="75"/>
        <v>0</v>
      </c>
      <c r="M184" s="20" t="str">
        <f ca="1">IF(R184&lt;&gt;0,MAX($M$4:M183)+1,"")</f>
        <v/>
      </c>
      <c r="N184" s="374" t="str">
        <f t="shared" ca="1" si="76"/>
        <v>Шерстньов М.В.</v>
      </c>
      <c r="O184" s="374" t="str">
        <f t="shared" ca="1" si="77"/>
        <v>Шерстньов</v>
      </c>
      <c r="P184" s="374" t="str">
        <f t="shared" ca="1" si="78"/>
        <v>Максим</v>
      </c>
      <c r="Q184" s="374" t="str">
        <f t="shared" ca="1" si="79"/>
        <v>Володимирович</v>
      </c>
      <c r="R184" s="375">
        <f t="shared" ca="1" si="80"/>
        <v>0</v>
      </c>
      <c r="S184" s="20" t="str">
        <f ca="1">IF(X184&lt;&gt;0,MAX($S$4:S183)+1,"")</f>
        <v/>
      </c>
      <c r="T184" s="109" t="str">
        <f t="shared" ca="1" si="93"/>
        <v>Шерстньов</v>
      </c>
      <c r="U184" s="22" t="str">
        <f t="shared" ca="1" si="94"/>
        <v>Максим</v>
      </c>
      <c r="V184" s="22" t="str">
        <f t="shared" ca="1" si="95"/>
        <v>Володимирович</v>
      </c>
      <c r="W184" s="349">
        <f t="shared" ca="1" si="96"/>
        <v>3603110494</v>
      </c>
      <c r="X184" s="375">
        <f t="shared" ca="1" si="81"/>
        <v>0</v>
      </c>
      <c r="Y184" s="20" t="str">
        <f ca="1">IF(AD184&lt;&gt;0,MAX(Y$4:$GY183)+1,"")</f>
        <v/>
      </c>
      <c r="Z184" s="109" t="str">
        <f t="shared" ca="1" si="97"/>
        <v>Шерстньов</v>
      </c>
      <c r="AA184" s="22" t="str">
        <f t="shared" ca="1" si="98"/>
        <v>Максим</v>
      </c>
      <c r="AB184" s="22" t="str">
        <f t="shared" ca="1" si="99"/>
        <v>Володимирович</v>
      </c>
      <c r="AC184" s="349">
        <f t="shared" ca="1" si="100"/>
        <v>3603110494</v>
      </c>
      <c r="AD184" s="375">
        <f t="shared" ca="1" si="82"/>
        <v>0</v>
      </c>
      <c r="AE184" s="20" t="str">
        <f ca="1">IF(AJ184&lt;&gt;0,MAX($E$4:AE183)+1,"")</f>
        <v/>
      </c>
      <c r="AF184" s="109" t="str">
        <f t="shared" ca="1" si="101"/>
        <v>Шерстньов</v>
      </c>
      <c r="AG184" s="22" t="str">
        <f t="shared" ca="1" si="102"/>
        <v>Максим</v>
      </c>
      <c r="AH184" s="22" t="str">
        <f t="shared" ca="1" si="103"/>
        <v>Володимирович</v>
      </c>
      <c r="AI184" s="349">
        <f t="shared" ca="1" si="104"/>
        <v>3603110494</v>
      </c>
      <c r="AJ184" s="375">
        <f t="shared" ca="1" si="83"/>
        <v>0</v>
      </c>
    </row>
    <row r="185" spans="1:36" ht="18.75" customHeight="1" thickBot="1">
      <c r="A185" s="20" t="str">
        <f ca="1">IF(F185&lt;&gt;0,MAX($A$4:A184)+1,"")</f>
        <v/>
      </c>
      <c r="B185" s="109" t="str">
        <f t="shared" ca="1" si="84"/>
        <v>вс/сс</v>
      </c>
      <c r="C185" s="22">
        <f t="shared" ca="1" si="85"/>
        <v>0</v>
      </c>
      <c r="D185" s="22">
        <f t="shared" ca="1" si="86"/>
        <v>0</v>
      </c>
      <c r="E185" s="349">
        <f t="shared" ca="1" si="87"/>
        <v>0</v>
      </c>
      <c r="F185" s="537">
        <f t="shared" ca="1" si="88"/>
        <v>0</v>
      </c>
      <c r="G185" s="20" t="str">
        <f ca="1">IF(L185&lt;&gt;0,MAX($G$4:G184)+1,"")</f>
        <v/>
      </c>
      <c r="H185" s="109" t="str">
        <f t="shared" ca="1" si="89"/>
        <v>вс/сс</v>
      </c>
      <c r="I185" s="22">
        <f t="shared" ca="1" si="90"/>
        <v>0</v>
      </c>
      <c r="J185" s="22">
        <f t="shared" ca="1" si="91"/>
        <v>0</v>
      </c>
      <c r="K185" s="349">
        <f t="shared" ca="1" si="92"/>
        <v>0</v>
      </c>
      <c r="L185" s="375">
        <f t="shared" ca="1" si="75"/>
        <v>0</v>
      </c>
      <c r="M185" s="20" t="str">
        <f ca="1">IF(R185&lt;&gt;0,MAX($M$4:M184)+1,"")</f>
        <v/>
      </c>
      <c r="N185" s="374">
        <f t="shared" ca="1" si="76"/>
        <v>0</v>
      </c>
      <c r="O185" s="374" t="str">
        <f t="shared" ca="1" si="77"/>
        <v>вс/сс</v>
      </c>
      <c r="P185" s="374">
        <f t="shared" ca="1" si="78"/>
        <v>0</v>
      </c>
      <c r="Q185" s="374">
        <f t="shared" ca="1" si="79"/>
        <v>0</v>
      </c>
      <c r="R185" s="375">
        <f t="shared" ca="1" si="80"/>
        <v>0</v>
      </c>
      <c r="S185" s="20" t="str">
        <f ca="1">IF(X185&lt;&gt;0,MAX($S$4:S184)+1,"")</f>
        <v/>
      </c>
      <c r="T185" s="109" t="str">
        <f t="shared" ca="1" si="93"/>
        <v>вс/сс</v>
      </c>
      <c r="U185" s="22">
        <f t="shared" ca="1" si="94"/>
        <v>0</v>
      </c>
      <c r="V185" s="22">
        <f t="shared" ca="1" si="95"/>
        <v>0</v>
      </c>
      <c r="W185" s="349">
        <f t="shared" ca="1" si="96"/>
        <v>0</v>
      </c>
      <c r="X185" s="375">
        <f t="shared" ca="1" si="81"/>
        <v>0</v>
      </c>
      <c r="Y185" s="20" t="str">
        <f ca="1">IF(AD185&lt;&gt;0,MAX(Y$4:$GY184)+1,"")</f>
        <v/>
      </c>
      <c r="Z185" s="109" t="str">
        <f t="shared" ca="1" si="97"/>
        <v>вс/сс</v>
      </c>
      <c r="AA185" s="22">
        <f t="shared" ca="1" si="98"/>
        <v>0</v>
      </c>
      <c r="AB185" s="22">
        <f t="shared" ca="1" si="99"/>
        <v>0</v>
      </c>
      <c r="AC185" s="349">
        <f t="shared" ca="1" si="100"/>
        <v>0</v>
      </c>
      <c r="AD185" s="375">
        <f t="shared" ca="1" si="82"/>
        <v>0</v>
      </c>
      <c r="AE185" s="20" t="str">
        <f ca="1">IF(AJ185&lt;&gt;0,MAX($E$4:AE184)+1,"")</f>
        <v/>
      </c>
      <c r="AF185" s="109" t="str">
        <f t="shared" ca="1" si="101"/>
        <v>вс/сс</v>
      </c>
      <c r="AG185" s="22">
        <f t="shared" ca="1" si="102"/>
        <v>0</v>
      </c>
      <c r="AH185" s="22">
        <f t="shared" ca="1" si="103"/>
        <v>0</v>
      </c>
      <c r="AI185" s="349">
        <f t="shared" ca="1" si="104"/>
        <v>0</v>
      </c>
      <c r="AJ185" s="375">
        <f t="shared" ca="1" si="83"/>
        <v>0</v>
      </c>
    </row>
    <row r="186" spans="1:36" ht="18.75" customHeight="1" thickBot="1">
      <c r="A186" s="20" t="str">
        <f ca="1">IF(F186&lt;&gt;0,MAX($A$4:A185)+1,"")</f>
        <v/>
      </c>
      <c r="B186" s="109">
        <f t="shared" ca="1" si="84"/>
        <v>0</v>
      </c>
      <c r="C186" s="22">
        <f t="shared" ca="1" si="85"/>
        <v>0</v>
      </c>
      <c r="D186" s="22">
        <f t="shared" ca="1" si="86"/>
        <v>0</v>
      </c>
      <c r="E186" s="349">
        <f t="shared" ca="1" si="87"/>
        <v>0</v>
      </c>
      <c r="F186" s="537">
        <f t="shared" ca="1" si="88"/>
        <v>0</v>
      </c>
      <c r="G186" s="20" t="str">
        <f ca="1">IF(L186&lt;&gt;0,MAX($G$4:G185)+1,"")</f>
        <v/>
      </c>
      <c r="H186" s="109">
        <f t="shared" ca="1" si="89"/>
        <v>0</v>
      </c>
      <c r="I186" s="22">
        <f t="shared" ca="1" si="90"/>
        <v>0</v>
      </c>
      <c r="J186" s="22">
        <f t="shared" ca="1" si="91"/>
        <v>0</v>
      </c>
      <c r="K186" s="349">
        <f t="shared" ca="1" si="92"/>
        <v>0</v>
      </c>
      <c r="L186" s="375">
        <f t="shared" ca="1" si="75"/>
        <v>0</v>
      </c>
      <c r="M186" s="20" t="str">
        <f ca="1">IF(R186&lt;&gt;0,MAX($M$4:M185)+1,"")</f>
        <v/>
      </c>
      <c r="N186" s="374" t="str">
        <f t="shared" ca="1" si="76"/>
        <v xml:space="preserve"> </v>
      </c>
      <c r="O186" s="374">
        <f t="shared" ca="1" si="77"/>
        <v>0</v>
      </c>
      <c r="P186" s="374">
        <f t="shared" ca="1" si="78"/>
        <v>0</v>
      </c>
      <c r="Q186" s="374">
        <f t="shared" ca="1" si="79"/>
        <v>0</v>
      </c>
      <c r="R186" s="375">
        <f t="shared" ca="1" si="80"/>
        <v>0</v>
      </c>
      <c r="S186" s="20" t="str">
        <f ca="1">IF(X186&lt;&gt;0,MAX($S$4:S185)+1,"")</f>
        <v/>
      </c>
      <c r="T186" s="109">
        <f t="shared" ca="1" si="93"/>
        <v>0</v>
      </c>
      <c r="U186" s="22">
        <f t="shared" ca="1" si="94"/>
        <v>0</v>
      </c>
      <c r="V186" s="22">
        <f t="shared" ca="1" si="95"/>
        <v>0</v>
      </c>
      <c r="W186" s="349">
        <f t="shared" ca="1" si="96"/>
        <v>0</v>
      </c>
      <c r="X186" s="375">
        <f t="shared" ca="1" si="81"/>
        <v>0</v>
      </c>
      <c r="Y186" s="20" t="str">
        <f ca="1">IF(AD186&lt;&gt;0,MAX(Y$4:$GY185)+1,"")</f>
        <v/>
      </c>
      <c r="Z186" s="109">
        <f t="shared" ca="1" si="97"/>
        <v>0</v>
      </c>
      <c r="AA186" s="22">
        <f t="shared" ca="1" si="98"/>
        <v>0</v>
      </c>
      <c r="AB186" s="22">
        <f t="shared" ca="1" si="99"/>
        <v>0</v>
      </c>
      <c r="AC186" s="349">
        <f t="shared" ca="1" si="100"/>
        <v>0</v>
      </c>
      <c r="AD186" s="375">
        <f t="shared" ca="1" si="82"/>
        <v>0</v>
      </c>
      <c r="AE186" s="20" t="str">
        <f ca="1">IF(AJ186&lt;&gt;0,MAX($E$4:AE185)+1,"")</f>
        <v/>
      </c>
      <c r="AF186" s="109">
        <f t="shared" ca="1" si="101"/>
        <v>0</v>
      </c>
      <c r="AG186" s="22">
        <f t="shared" ca="1" si="102"/>
        <v>0</v>
      </c>
      <c r="AH186" s="22">
        <f t="shared" ca="1" si="103"/>
        <v>0</v>
      </c>
      <c r="AI186" s="349">
        <f t="shared" ca="1" si="104"/>
        <v>0</v>
      </c>
      <c r="AJ186" s="375">
        <f t="shared" ca="1" si="83"/>
        <v>0</v>
      </c>
    </row>
    <row r="187" spans="1:36" ht="18.75" customHeight="1" thickBot="1">
      <c r="A187" s="20">
        <f ca="1">IF(F187&lt;&gt;0,MAX($A$4:A186)+1,"")</f>
        <v>96</v>
      </c>
      <c r="B187" s="109" t="str">
        <f t="shared" ca="1" si="84"/>
        <v>Іванчук</v>
      </c>
      <c r="C187" s="22" t="str">
        <f t="shared" ca="1" si="85"/>
        <v>Вадим</v>
      </c>
      <c r="D187" s="22" t="str">
        <f t="shared" ca="1" si="86"/>
        <v>Олександрович</v>
      </c>
      <c r="E187" s="349">
        <f t="shared" ca="1" si="87"/>
        <v>3438601392</v>
      </c>
      <c r="F187" s="537">
        <f t="shared" ca="1" si="88"/>
        <v>19925.849999999999</v>
      </c>
      <c r="G187" s="20" t="str">
        <f ca="1">IF(L187&lt;&gt;0,MAX($G$4:G186)+1,"")</f>
        <v/>
      </c>
      <c r="H187" s="109" t="str">
        <f t="shared" ca="1" si="89"/>
        <v>Іванчук</v>
      </c>
      <c r="I187" s="22" t="str">
        <f t="shared" ca="1" si="90"/>
        <v>Вадим</v>
      </c>
      <c r="J187" s="22" t="str">
        <f t="shared" ca="1" si="91"/>
        <v>Олександрович</v>
      </c>
      <c r="K187" s="349">
        <f t="shared" ca="1" si="92"/>
        <v>3438601392</v>
      </c>
      <c r="L187" s="375">
        <f t="shared" ca="1" si="75"/>
        <v>0</v>
      </c>
      <c r="M187" s="20" t="str">
        <f ca="1">IF(R187&lt;&gt;0,MAX($M$4:M186)+1,"")</f>
        <v/>
      </c>
      <c r="N187" s="374" t="str">
        <f t="shared" ca="1" si="76"/>
        <v>Іванчук В.О.</v>
      </c>
      <c r="O187" s="374" t="str">
        <f t="shared" ca="1" si="77"/>
        <v>Іванчук</v>
      </c>
      <c r="P187" s="374" t="str">
        <f t="shared" ca="1" si="78"/>
        <v>Вадим</v>
      </c>
      <c r="Q187" s="374" t="str">
        <f t="shared" ca="1" si="79"/>
        <v>Олександрович</v>
      </c>
      <c r="R187" s="375">
        <f t="shared" ca="1" si="80"/>
        <v>0</v>
      </c>
      <c r="S187" s="20" t="str">
        <f ca="1">IF(X187&lt;&gt;0,MAX($S$4:S186)+1,"")</f>
        <v/>
      </c>
      <c r="T187" s="109" t="str">
        <f t="shared" ca="1" si="93"/>
        <v>Іванчук</v>
      </c>
      <c r="U187" s="22" t="str">
        <f t="shared" ca="1" si="94"/>
        <v>Вадим</v>
      </c>
      <c r="V187" s="22" t="str">
        <f t="shared" ca="1" si="95"/>
        <v>Олександрович</v>
      </c>
      <c r="W187" s="349">
        <f t="shared" ca="1" si="96"/>
        <v>3438601392</v>
      </c>
      <c r="X187" s="375">
        <f t="shared" ca="1" si="81"/>
        <v>0</v>
      </c>
      <c r="Y187" s="20" t="str">
        <f ca="1">IF(AD187&lt;&gt;0,MAX(Y$4:$GY186)+1,"")</f>
        <v/>
      </c>
      <c r="Z187" s="109" t="str">
        <f t="shared" ca="1" si="97"/>
        <v>Іванчук</v>
      </c>
      <c r="AA187" s="22" t="str">
        <f t="shared" ca="1" si="98"/>
        <v>Вадим</v>
      </c>
      <c r="AB187" s="22" t="str">
        <f t="shared" ca="1" si="99"/>
        <v>Олександрович</v>
      </c>
      <c r="AC187" s="349">
        <f t="shared" ca="1" si="100"/>
        <v>3438601392</v>
      </c>
      <c r="AD187" s="375">
        <f t="shared" ca="1" si="82"/>
        <v>0</v>
      </c>
      <c r="AE187" s="20" t="str">
        <f ca="1">IF(AJ187&lt;&gt;0,MAX($E$4:AE186)+1,"")</f>
        <v/>
      </c>
      <c r="AF187" s="109" t="str">
        <f t="shared" ca="1" si="101"/>
        <v>Іванчук</v>
      </c>
      <c r="AG187" s="22" t="str">
        <f t="shared" ca="1" si="102"/>
        <v>Вадим</v>
      </c>
      <c r="AH187" s="22" t="str">
        <f t="shared" ca="1" si="103"/>
        <v>Олександрович</v>
      </c>
      <c r="AI187" s="349">
        <f t="shared" ca="1" si="104"/>
        <v>3438601392</v>
      </c>
      <c r="AJ187" s="375">
        <f t="shared" ca="1" si="83"/>
        <v>0</v>
      </c>
    </row>
    <row r="188" spans="1:36" ht="18.75" customHeight="1" thickBot="1">
      <c r="A188" s="20" t="str">
        <f ca="1">IF(F188&lt;&gt;0,MAX($A$4:A187)+1,"")</f>
        <v/>
      </c>
      <c r="B188" s="109">
        <f t="shared" ca="1" si="84"/>
        <v>0</v>
      </c>
      <c r="C188" s="22">
        <f t="shared" ca="1" si="85"/>
        <v>0</v>
      </c>
      <c r="D188" s="22">
        <f t="shared" ca="1" si="86"/>
        <v>0</v>
      </c>
      <c r="E188" s="349">
        <f t="shared" ca="1" si="87"/>
        <v>0</v>
      </c>
      <c r="F188" s="537">
        <f t="shared" ca="1" si="88"/>
        <v>0</v>
      </c>
      <c r="G188" s="20" t="str">
        <f ca="1">IF(L188&lt;&gt;0,MAX($G$4:G187)+1,"")</f>
        <v/>
      </c>
      <c r="H188" s="109">
        <f t="shared" ca="1" si="89"/>
        <v>0</v>
      </c>
      <c r="I188" s="22">
        <f t="shared" ca="1" si="90"/>
        <v>0</v>
      </c>
      <c r="J188" s="22">
        <f t="shared" ca="1" si="91"/>
        <v>0</v>
      </c>
      <c r="K188" s="349">
        <f t="shared" ca="1" si="92"/>
        <v>0</v>
      </c>
      <c r="L188" s="375">
        <f t="shared" ca="1" si="75"/>
        <v>0</v>
      </c>
      <c r="M188" s="20" t="str">
        <f ca="1">IF(R188&lt;&gt;0,MAX($M$4:M187)+1,"")</f>
        <v/>
      </c>
      <c r="N188" s="374" t="str">
        <f t="shared" ca="1" si="76"/>
        <v>ВАКАНТ</v>
      </c>
      <c r="O188" s="374">
        <f t="shared" ca="1" si="77"/>
        <v>0</v>
      </c>
      <c r="P188" s="374">
        <f t="shared" ca="1" si="78"/>
        <v>0</v>
      </c>
      <c r="Q188" s="374">
        <f t="shared" ca="1" si="79"/>
        <v>0</v>
      </c>
      <c r="R188" s="375">
        <f t="shared" ca="1" si="80"/>
        <v>0</v>
      </c>
      <c r="S188" s="20" t="str">
        <f ca="1">IF(X188&lt;&gt;0,MAX($S$4:S187)+1,"")</f>
        <v/>
      </c>
      <c r="T188" s="109">
        <f t="shared" ca="1" si="93"/>
        <v>0</v>
      </c>
      <c r="U188" s="22">
        <f t="shared" ca="1" si="94"/>
        <v>0</v>
      </c>
      <c r="V188" s="22">
        <f t="shared" ca="1" si="95"/>
        <v>0</v>
      </c>
      <c r="W188" s="349">
        <f t="shared" ca="1" si="96"/>
        <v>0</v>
      </c>
      <c r="X188" s="375">
        <f t="shared" ca="1" si="81"/>
        <v>0</v>
      </c>
      <c r="Y188" s="20" t="str">
        <f ca="1">IF(AD188&lt;&gt;0,MAX(Y$4:$GY187)+1,"")</f>
        <v/>
      </c>
      <c r="Z188" s="109">
        <f t="shared" ca="1" si="97"/>
        <v>0</v>
      </c>
      <c r="AA188" s="22">
        <f t="shared" ca="1" si="98"/>
        <v>0</v>
      </c>
      <c r="AB188" s="22">
        <f t="shared" ca="1" si="99"/>
        <v>0</v>
      </c>
      <c r="AC188" s="349">
        <f t="shared" ca="1" si="100"/>
        <v>0</v>
      </c>
      <c r="AD188" s="375">
        <f t="shared" ca="1" si="82"/>
        <v>0</v>
      </c>
      <c r="AE188" s="20" t="str">
        <f ca="1">IF(AJ188&lt;&gt;0,MAX($E$4:AE187)+1,"")</f>
        <v/>
      </c>
      <c r="AF188" s="109">
        <f t="shared" ca="1" si="101"/>
        <v>0</v>
      </c>
      <c r="AG188" s="22">
        <f t="shared" ca="1" si="102"/>
        <v>0</v>
      </c>
      <c r="AH188" s="22">
        <f t="shared" ca="1" si="103"/>
        <v>0</v>
      </c>
      <c r="AI188" s="349">
        <f t="shared" ca="1" si="104"/>
        <v>0</v>
      </c>
      <c r="AJ188" s="375">
        <f t="shared" ca="1" si="83"/>
        <v>0</v>
      </c>
    </row>
    <row r="189" spans="1:36" ht="18.75" customHeight="1" thickBot="1">
      <c r="A189" s="20">
        <f ca="1">IF(F189&lt;&gt;0,MAX($A$4:A188)+1,"")</f>
        <v>97</v>
      </c>
      <c r="B189" s="109" t="str">
        <f t="shared" ca="1" si="84"/>
        <v>Кучєров</v>
      </c>
      <c r="C189" s="22" t="str">
        <f t="shared" ca="1" si="85"/>
        <v>Юрій</v>
      </c>
      <c r="D189" s="22" t="str">
        <f t="shared" ca="1" si="86"/>
        <v>Леонідович</v>
      </c>
      <c r="E189" s="349">
        <f t="shared" ca="1" si="87"/>
        <v>3013821271</v>
      </c>
      <c r="F189" s="537">
        <f t="shared" ca="1" si="88"/>
        <v>16824.2</v>
      </c>
      <c r="G189" s="20" t="str">
        <f ca="1">IF(L189&lt;&gt;0,MAX($G$4:G188)+1,"")</f>
        <v/>
      </c>
      <c r="H189" s="109" t="str">
        <f t="shared" ca="1" si="89"/>
        <v>Кучєров</v>
      </c>
      <c r="I189" s="22" t="str">
        <f t="shared" ca="1" si="90"/>
        <v>Юрій</v>
      </c>
      <c r="J189" s="22" t="str">
        <f t="shared" ca="1" si="91"/>
        <v>Леонідович</v>
      </c>
      <c r="K189" s="349">
        <f t="shared" ca="1" si="92"/>
        <v>3013821271</v>
      </c>
      <c r="L189" s="375">
        <f t="shared" ca="1" si="75"/>
        <v>0</v>
      </c>
      <c r="M189" s="20" t="str">
        <f ca="1">IF(R189&lt;&gt;0,MAX($M$4:M188)+1,"")</f>
        <v/>
      </c>
      <c r="N189" s="374" t="str">
        <f t="shared" ca="1" si="76"/>
        <v>Кучєров Ю.Л.</v>
      </c>
      <c r="O189" s="374" t="str">
        <f t="shared" ca="1" si="77"/>
        <v>Кучєров</v>
      </c>
      <c r="P189" s="374" t="str">
        <f t="shared" ca="1" si="78"/>
        <v>Юрій</v>
      </c>
      <c r="Q189" s="374" t="str">
        <f t="shared" ca="1" si="79"/>
        <v>Леонідович</v>
      </c>
      <c r="R189" s="375">
        <f t="shared" ca="1" si="80"/>
        <v>0</v>
      </c>
      <c r="S189" s="20" t="str">
        <f ca="1">IF(X189&lt;&gt;0,MAX($S$4:S188)+1,"")</f>
        <v/>
      </c>
      <c r="T189" s="109" t="str">
        <f t="shared" ca="1" si="93"/>
        <v>Кучєров</v>
      </c>
      <c r="U189" s="22" t="str">
        <f t="shared" ca="1" si="94"/>
        <v>Юрій</v>
      </c>
      <c r="V189" s="22" t="str">
        <f t="shared" ca="1" si="95"/>
        <v>Леонідович</v>
      </c>
      <c r="W189" s="349">
        <f t="shared" ca="1" si="96"/>
        <v>3013821271</v>
      </c>
      <c r="X189" s="375">
        <f t="shared" ca="1" si="81"/>
        <v>0</v>
      </c>
      <c r="Y189" s="20" t="str">
        <f ca="1">IF(AD189&lt;&gt;0,MAX(Y$4:$GY188)+1,"")</f>
        <v/>
      </c>
      <c r="Z189" s="109" t="str">
        <f t="shared" ca="1" si="97"/>
        <v>Кучєров</v>
      </c>
      <c r="AA189" s="22" t="str">
        <f t="shared" ca="1" si="98"/>
        <v>Юрій</v>
      </c>
      <c r="AB189" s="22" t="str">
        <f t="shared" ca="1" si="99"/>
        <v>Леонідович</v>
      </c>
      <c r="AC189" s="349">
        <f t="shared" ca="1" si="100"/>
        <v>3013821271</v>
      </c>
      <c r="AD189" s="375">
        <f t="shared" ca="1" si="82"/>
        <v>0</v>
      </c>
      <c r="AE189" s="20" t="str">
        <f ca="1">IF(AJ189&lt;&gt;0,MAX($E$4:AE188)+1,"")</f>
        <v/>
      </c>
      <c r="AF189" s="109" t="str">
        <f t="shared" ca="1" si="101"/>
        <v>Кучєров</v>
      </c>
      <c r="AG189" s="22" t="str">
        <f t="shared" ca="1" si="102"/>
        <v>Юрій</v>
      </c>
      <c r="AH189" s="22" t="str">
        <f t="shared" ca="1" si="103"/>
        <v>Леонідович</v>
      </c>
      <c r="AI189" s="349">
        <f t="shared" ca="1" si="104"/>
        <v>3013821271</v>
      </c>
      <c r="AJ189" s="375">
        <f t="shared" ca="1" si="83"/>
        <v>0</v>
      </c>
    </row>
    <row r="190" spans="1:36" ht="18.75" customHeight="1" thickBot="1">
      <c r="A190" s="20">
        <f ca="1">IF(F190&lt;&gt;0,MAX($A$4:A189)+1,"")</f>
        <v>98</v>
      </c>
      <c r="B190" s="109" t="str">
        <f t="shared" ca="1" si="84"/>
        <v>Таранюк</v>
      </c>
      <c r="C190" s="22" t="str">
        <f t="shared" ca="1" si="85"/>
        <v>Руслан</v>
      </c>
      <c r="D190" s="22" t="str">
        <f t="shared" ca="1" si="86"/>
        <v>Валентинович</v>
      </c>
      <c r="E190" s="349">
        <f t="shared" ca="1" si="87"/>
        <v>0</v>
      </c>
      <c r="F190" s="537">
        <f t="shared" ca="1" si="88"/>
        <v>16345.57</v>
      </c>
      <c r="G190" s="20" t="str">
        <f ca="1">IF(L190&lt;&gt;0,MAX($G$4:G189)+1,"")</f>
        <v/>
      </c>
      <c r="H190" s="109" t="str">
        <f t="shared" ca="1" si="89"/>
        <v>Таранюк</v>
      </c>
      <c r="I190" s="22" t="str">
        <f t="shared" ca="1" si="90"/>
        <v>Руслан</v>
      </c>
      <c r="J190" s="22" t="str">
        <f t="shared" ca="1" si="91"/>
        <v>Валентинович</v>
      </c>
      <c r="K190" s="349">
        <f t="shared" ca="1" si="92"/>
        <v>0</v>
      </c>
      <c r="L190" s="375">
        <f t="shared" ca="1" si="75"/>
        <v>0</v>
      </c>
      <c r="M190" s="20" t="str">
        <f ca="1">IF(R190&lt;&gt;0,MAX($M$4:M189)+1,"")</f>
        <v/>
      </c>
      <c r="N190" s="374" t="str">
        <f t="shared" ca="1" si="76"/>
        <v>Таранюк Р.В.</v>
      </c>
      <c r="O190" s="374" t="str">
        <f t="shared" ca="1" si="77"/>
        <v>Таранюк</v>
      </c>
      <c r="P190" s="374" t="str">
        <f t="shared" ca="1" si="78"/>
        <v>Руслан</v>
      </c>
      <c r="Q190" s="374" t="str">
        <f t="shared" ca="1" si="79"/>
        <v>Валентинович</v>
      </c>
      <c r="R190" s="375">
        <f t="shared" ca="1" si="80"/>
        <v>0</v>
      </c>
      <c r="S190" s="20" t="str">
        <f ca="1">IF(X190&lt;&gt;0,MAX($S$4:S189)+1,"")</f>
        <v/>
      </c>
      <c r="T190" s="109" t="str">
        <f t="shared" ca="1" si="93"/>
        <v>Таранюк</v>
      </c>
      <c r="U190" s="22" t="str">
        <f t="shared" ca="1" si="94"/>
        <v>Руслан</v>
      </c>
      <c r="V190" s="22" t="str">
        <f t="shared" ca="1" si="95"/>
        <v>Валентинович</v>
      </c>
      <c r="W190" s="349">
        <f t="shared" ca="1" si="96"/>
        <v>0</v>
      </c>
      <c r="X190" s="375">
        <f t="shared" ca="1" si="81"/>
        <v>0</v>
      </c>
      <c r="Y190" s="20" t="str">
        <f ca="1">IF(AD190&lt;&gt;0,MAX(Y$4:$GY189)+1,"")</f>
        <v/>
      </c>
      <c r="Z190" s="109" t="str">
        <f t="shared" ca="1" si="97"/>
        <v>Таранюк</v>
      </c>
      <c r="AA190" s="22" t="str">
        <f t="shared" ca="1" si="98"/>
        <v>Руслан</v>
      </c>
      <c r="AB190" s="22" t="str">
        <f t="shared" ca="1" si="99"/>
        <v>Валентинович</v>
      </c>
      <c r="AC190" s="349">
        <f t="shared" ca="1" si="100"/>
        <v>0</v>
      </c>
      <c r="AD190" s="375">
        <f t="shared" ca="1" si="82"/>
        <v>0</v>
      </c>
      <c r="AE190" s="20" t="str">
        <f ca="1">IF(AJ190&lt;&gt;0,MAX($E$4:AE189)+1,"")</f>
        <v/>
      </c>
      <c r="AF190" s="109" t="str">
        <f t="shared" ca="1" si="101"/>
        <v>Таранюк</v>
      </c>
      <c r="AG190" s="22" t="str">
        <f t="shared" ca="1" si="102"/>
        <v>Руслан</v>
      </c>
      <c r="AH190" s="22" t="str">
        <f t="shared" ca="1" si="103"/>
        <v>Валентинович</v>
      </c>
      <c r="AI190" s="349">
        <f t="shared" ca="1" si="104"/>
        <v>0</v>
      </c>
      <c r="AJ190" s="375">
        <f t="shared" ca="1" si="83"/>
        <v>0</v>
      </c>
    </row>
    <row r="191" spans="1:36" ht="18.75" customHeight="1" thickBot="1">
      <c r="A191" s="20" t="str">
        <f ca="1">IF(F191&lt;&gt;0,MAX($A$4:A190)+1,"")</f>
        <v/>
      </c>
      <c r="B191" s="109">
        <f t="shared" ca="1" si="84"/>
        <v>0</v>
      </c>
      <c r="C191" s="22">
        <f t="shared" ca="1" si="85"/>
        <v>0</v>
      </c>
      <c r="D191" s="22">
        <f t="shared" ca="1" si="86"/>
        <v>0</v>
      </c>
      <c r="E191" s="349">
        <f t="shared" ca="1" si="87"/>
        <v>0</v>
      </c>
      <c r="F191" s="537">
        <f t="shared" ca="1" si="88"/>
        <v>0</v>
      </c>
      <c r="G191" s="20" t="str">
        <f ca="1">IF(L191&lt;&gt;0,MAX($G$4:G190)+1,"")</f>
        <v/>
      </c>
      <c r="H191" s="109">
        <f t="shared" ca="1" si="89"/>
        <v>0</v>
      </c>
      <c r="I191" s="22">
        <f t="shared" ca="1" si="90"/>
        <v>0</v>
      </c>
      <c r="J191" s="22">
        <f t="shared" ca="1" si="91"/>
        <v>0</v>
      </c>
      <c r="K191" s="349">
        <f t="shared" ca="1" si="92"/>
        <v>0</v>
      </c>
      <c r="L191" s="375">
        <f t="shared" ca="1" si="75"/>
        <v>0</v>
      </c>
      <c r="M191" s="20" t="str">
        <f ca="1">IF(R191&lt;&gt;0,MAX($M$4:M190)+1,"")</f>
        <v/>
      </c>
      <c r="N191" s="374" t="str">
        <f t="shared" ca="1" si="76"/>
        <v>ВАКАНТ</v>
      </c>
      <c r="O191" s="374">
        <f t="shared" ca="1" si="77"/>
        <v>0</v>
      </c>
      <c r="P191" s="374">
        <f t="shared" ca="1" si="78"/>
        <v>0</v>
      </c>
      <c r="Q191" s="374">
        <f t="shared" ca="1" si="79"/>
        <v>0</v>
      </c>
      <c r="R191" s="375">
        <f t="shared" ca="1" si="80"/>
        <v>0</v>
      </c>
      <c r="S191" s="20" t="str">
        <f ca="1">IF(X191&lt;&gt;0,MAX($S$4:S190)+1,"")</f>
        <v/>
      </c>
      <c r="T191" s="109">
        <f t="shared" ca="1" si="93"/>
        <v>0</v>
      </c>
      <c r="U191" s="22">
        <f t="shared" ca="1" si="94"/>
        <v>0</v>
      </c>
      <c r="V191" s="22">
        <f t="shared" ca="1" si="95"/>
        <v>0</v>
      </c>
      <c r="W191" s="349">
        <f t="shared" ca="1" si="96"/>
        <v>0</v>
      </c>
      <c r="X191" s="375">
        <f t="shared" ca="1" si="81"/>
        <v>0</v>
      </c>
      <c r="Y191" s="20" t="str">
        <f ca="1">IF(AD191&lt;&gt;0,MAX(Y$4:$GY190)+1,"")</f>
        <v/>
      </c>
      <c r="Z191" s="109">
        <f t="shared" ca="1" si="97"/>
        <v>0</v>
      </c>
      <c r="AA191" s="22">
        <f t="shared" ca="1" si="98"/>
        <v>0</v>
      </c>
      <c r="AB191" s="22">
        <f t="shared" ca="1" si="99"/>
        <v>0</v>
      </c>
      <c r="AC191" s="349">
        <f t="shared" ca="1" si="100"/>
        <v>0</v>
      </c>
      <c r="AD191" s="375">
        <f t="shared" ca="1" si="82"/>
        <v>0</v>
      </c>
      <c r="AE191" s="20" t="str">
        <f ca="1">IF(AJ191&lt;&gt;0,MAX($E$4:AE190)+1,"")</f>
        <v/>
      </c>
      <c r="AF191" s="109">
        <f t="shared" ca="1" si="101"/>
        <v>0</v>
      </c>
      <c r="AG191" s="22">
        <f t="shared" ca="1" si="102"/>
        <v>0</v>
      </c>
      <c r="AH191" s="22">
        <f t="shared" ca="1" si="103"/>
        <v>0</v>
      </c>
      <c r="AI191" s="349">
        <f t="shared" ca="1" si="104"/>
        <v>0</v>
      </c>
      <c r="AJ191" s="375">
        <f t="shared" ca="1" si="83"/>
        <v>0</v>
      </c>
    </row>
    <row r="192" spans="1:36" ht="18.75" customHeight="1" thickBot="1">
      <c r="A192" s="20" t="str">
        <f ca="1">IF(F192&lt;&gt;0,MAX($A$4:A191)+1,"")</f>
        <v/>
      </c>
      <c r="B192" s="109">
        <f t="shared" ca="1" si="84"/>
        <v>0</v>
      </c>
      <c r="C192" s="22">
        <f t="shared" ca="1" si="85"/>
        <v>0</v>
      </c>
      <c r="D192" s="22">
        <f t="shared" ca="1" si="86"/>
        <v>0</v>
      </c>
      <c r="E192" s="349">
        <f t="shared" ca="1" si="87"/>
        <v>0</v>
      </c>
      <c r="F192" s="537">
        <f t="shared" ca="1" si="88"/>
        <v>0</v>
      </c>
      <c r="G192" s="20" t="str">
        <f ca="1">IF(L192&lt;&gt;0,MAX($G$4:G191)+1,"")</f>
        <v/>
      </c>
      <c r="H192" s="109">
        <f t="shared" ca="1" si="89"/>
        <v>0</v>
      </c>
      <c r="I192" s="22">
        <f t="shared" ca="1" si="90"/>
        <v>0</v>
      </c>
      <c r="J192" s="22">
        <f t="shared" ca="1" si="91"/>
        <v>0</v>
      </c>
      <c r="K192" s="349">
        <f t="shared" ca="1" si="92"/>
        <v>0</v>
      </c>
      <c r="L192" s="375">
        <f t="shared" ca="1" si="75"/>
        <v>0</v>
      </c>
      <c r="M192" s="20" t="str">
        <f ca="1">IF(R192&lt;&gt;0,MAX($M$4:M191)+1,"")</f>
        <v/>
      </c>
      <c r="N192" s="374" t="str">
        <f t="shared" ca="1" si="76"/>
        <v xml:space="preserve"> </v>
      </c>
      <c r="O192" s="374">
        <f t="shared" ca="1" si="77"/>
        <v>0</v>
      </c>
      <c r="P192" s="374">
        <f t="shared" ca="1" si="78"/>
        <v>0</v>
      </c>
      <c r="Q192" s="374">
        <f t="shared" ca="1" si="79"/>
        <v>0</v>
      </c>
      <c r="R192" s="375">
        <f t="shared" ca="1" si="80"/>
        <v>0</v>
      </c>
      <c r="S192" s="20" t="str">
        <f ca="1">IF(X192&lt;&gt;0,MAX($S$4:S191)+1,"")</f>
        <v/>
      </c>
      <c r="T192" s="109">
        <f t="shared" ca="1" si="93"/>
        <v>0</v>
      </c>
      <c r="U192" s="22">
        <f t="shared" ca="1" si="94"/>
        <v>0</v>
      </c>
      <c r="V192" s="22">
        <f t="shared" ca="1" si="95"/>
        <v>0</v>
      </c>
      <c r="W192" s="349">
        <f t="shared" ca="1" si="96"/>
        <v>0</v>
      </c>
      <c r="X192" s="375">
        <f t="shared" ca="1" si="81"/>
        <v>0</v>
      </c>
      <c r="Y192" s="20" t="str">
        <f ca="1">IF(AD192&lt;&gt;0,MAX(Y$4:$GY191)+1,"")</f>
        <v/>
      </c>
      <c r="Z192" s="109">
        <f t="shared" ca="1" si="97"/>
        <v>0</v>
      </c>
      <c r="AA192" s="22">
        <f t="shared" ca="1" si="98"/>
        <v>0</v>
      </c>
      <c r="AB192" s="22">
        <f t="shared" ca="1" si="99"/>
        <v>0</v>
      </c>
      <c r="AC192" s="349">
        <f t="shared" ca="1" si="100"/>
        <v>0</v>
      </c>
      <c r="AD192" s="375">
        <f t="shared" ca="1" si="82"/>
        <v>0</v>
      </c>
      <c r="AE192" s="20" t="str">
        <f ca="1">IF(AJ192&lt;&gt;0,MAX($E$4:AE191)+1,"")</f>
        <v/>
      </c>
      <c r="AF192" s="109">
        <f t="shared" ca="1" si="101"/>
        <v>0</v>
      </c>
      <c r="AG192" s="22">
        <f t="shared" ca="1" si="102"/>
        <v>0</v>
      </c>
      <c r="AH192" s="22">
        <f t="shared" ca="1" si="103"/>
        <v>0</v>
      </c>
      <c r="AI192" s="349">
        <f t="shared" ca="1" si="104"/>
        <v>0</v>
      </c>
      <c r="AJ192" s="375">
        <f t="shared" ca="1" si="83"/>
        <v>0</v>
      </c>
    </row>
    <row r="193" spans="1:36" ht="18.75" customHeight="1" thickBot="1">
      <c r="A193" s="20">
        <f ca="1">IF(F193&lt;&gt;0,MAX($A$4:A192)+1,"")</f>
        <v>99</v>
      </c>
      <c r="B193" s="109" t="str">
        <f t="shared" ca="1" si="84"/>
        <v>Новіков</v>
      </c>
      <c r="C193" s="22" t="str">
        <f t="shared" ca="1" si="85"/>
        <v>Сергій</v>
      </c>
      <c r="D193" s="22" t="str">
        <f t="shared" ca="1" si="86"/>
        <v>Володимирович</v>
      </c>
      <c r="E193" s="349">
        <f t="shared" ca="1" si="87"/>
        <v>3522000671</v>
      </c>
      <c r="F193" s="537">
        <f t="shared" ca="1" si="88"/>
        <v>19140.990000000002</v>
      </c>
      <c r="G193" s="20" t="str">
        <f ca="1">IF(L193&lt;&gt;0,MAX($G$4:G192)+1,"")</f>
        <v/>
      </c>
      <c r="H193" s="109" t="str">
        <f t="shared" ca="1" si="89"/>
        <v>Новіков</v>
      </c>
      <c r="I193" s="22" t="str">
        <f t="shared" ca="1" si="90"/>
        <v>Сергій</v>
      </c>
      <c r="J193" s="22" t="str">
        <f t="shared" ca="1" si="91"/>
        <v>Володимирович</v>
      </c>
      <c r="K193" s="349">
        <f t="shared" ca="1" si="92"/>
        <v>3522000671</v>
      </c>
      <c r="L193" s="375">
        <f t="shared" ca="1" si="75"/>
        <v>0</v>
      </c>
      <c r="M193" s="20" t="str">
        <f ca="1">IF(R193&lt;&gt;0,MAX($M$4:M192)+1,"")</f>
        <v/>
      </c>
      <c r="N193" s="374" t="str">
        <f t="shared" ca="1" si="76"/>
        <v>Новіков С.В.</v>
      </c>
      <c r="O193" s="374" t="str">
        <f t="shared" ca="1" si="77"/>
        <v>Новіков</v>
      </c>
      <c r="P193" s="374" t="str">
        <f t="shared" ca="1" si="78"/>
        <v>Сергій</v>
      </c>
      <c r="Q193" s="374" t="str">
        <f t="shared" ca="1" si="79"/>
        <v>Володимирович</v>
      </c>
      <c r="R193" s="375">
        <f t="shared" ca="1" si="80"/>
        <v>0</v>
      </c>
      <c r="S193" s="20" t="str">
        <f ca="1">IF(X193&lt;&gt;0,MAX($S$4:S192)+1,"")</f>
        <v/>
      </c>
      <c r="T193" s="109" t="str">
        <f t="shared" ca="1" si="93"/>
        <v>Новіков</v>
      </c>
      <c r="U193" s="22" t="str">
        <f t="shared" ca="1" si="94"/>
        <v>Сергій</v>
      </c>
      <c r="V193" s="22" t="str">
        <f t="shared" ca="1" si="95"/>
        <v>Володимирович</v>
      </c>
      <c r="W193" s="349">
        <f t="shared" ca="1" si="96"/>
        <v>3522000671</v>
      </c>
      <c r="X193" s="375">
        <f t="shared" ca="1" si="81"/>
        <v>0</v>
      </c>
      <c r="Y193" s="20" t="str">
        <f ca="1">IF(AD193&lt;&gt;0,MAX(Y$4:$GY192)+1,"")</f>
        <v/>
      </c>
      <c r="Z193" s="109" t="str">
        <f t="shared" ca="1" si="97"/>
        <v>Новіков</v>
      </c>
      <c r="AA193" s="22" t="str">
        <f t="shared" ca="1" si="98"/>
        <v>Сергій</v>
      </c>
      <c r="AB193" s="22" t="str">
        <f t="shared" ca="1" si="99"/>
        <v>Володимирович</v>
      </c>
      <c r="AC193" s="349">
        <f t="shared" ca="1" si="100"/>
        <v>3522000671</v>
      </c>
      <c r="AD193" s="375">
        <f t="shared" ca="1" si="82"/>
        <v>0</v>
      </c>
      <c r="AE193" s="20" t="str">
        <f ca="1">IF(AJ193&lt;&gt;0,MAX($E$4:AE192)+1,"")</f>
        <v/>
      </c>
      <c r="AF193" s="109" t="str">
        <f t="shared" ca="1" si="101"/>
        <v>Новіков</v>
      </c>
      <c r="AG193" s="22" t="str">
        <f t="shared" ca="1" si="102"/>
        <v>Сергій</v>
      </c>
      <c r="AH193" s="22" t="str">
        <f t="shared" ca="1" si="103"/>
        <v>Володимирович</v>
      </c>
      <c r="AI193" s="349">
        <f t="shared" ca="1" si="104"/>
        <v>3522000671</v>
      </c>
      <c r="AJ193" s="375">
        <f t="shared" ca="1" si="83"/>
        <v>0</v>
      </c>
    </row>
    <row r="194" spans="1:36" ht="18.75" customHeight="1" thickBot="1">
      <c r="A194" s="20" t="str">
        <f ca="1">IF(F194&lt;&gt;0,MAX($A$4:A193)+1,"")</f>
        <v/>
      </c>
      <c r="B194" s="109">
        <f t="shared" ca="1" si="84"/>
        <v>0</v>
      </c>
      <c r="C194" s="22">
        <f t="shared" ca="1" si="85"/>
        <v>0</v>
      </c>
      <c r="D194" s="22">
        <f t="shared" ca="1" si="86"/>
        <v>0</v>
      </c>
      <c r="E194" s="349">
        <f t="shared" ca="1" si="87"/>
        <v>0</v>
      </c>
      <c r="F194" s="537">
        <f t="shared" ca="1" si="88"/>
        <v>0</v>
      </c>
      <c r="G194" s="20" t="str">
        <f ca="1">IF(L194&lt;&gt;0,MAX($G$4:G193)+1,"")</f>
        <v/>
      </c>
      <c r="H194" s="109">
        <f t="shared" ca="1" si="89"/>
        <v>0</v>
      </c>
      <c r="I194" s="22">
        <f t="shared" ca="1" si="90"/>
        <v>0</v>
      </c>
      <c r="J194" s="22">
        <f t="shared" ca="1" si="91"/>
        <v>0</v>
      </c>
      <c r="K194" s="349">
        <f t="shared" ca="1" si="92"/>
        <v>0</v>
      </c>
      <c r="L194" s="375">
        <f t="shared" ca="1" si="75"/>
        <v>0</v>
      </c>
      <c r="M194" s="20" t="str">
        <f ca="1">IF(R194&lt;&gt;0,MAX($M$4:M193)+1,"")</f>
        <v/>
      </c>
      <c r="N194" s="374" t="str">
        <f t="shared" ca="1" si="76"/>
        <v xml:space="preserve"> </v>
      </c>
      <c r="O194" s="374">
        <f t="shared" ca="1" si="77"/>
        <v>0</v>
      </c>
      <c r="P194" s="374">
        <f t="shared" ca="1" si="78"/>
        <v>0</v>
      </c>
      <c r="Q194" s="374">
        <f t="shared" ca="1" si="79"/>
        <v>0</v>
      </c>
      <c r="R194" s="375">
        <f t="shared" ca="1" si="80"/>
        <v>0</v>
      </c>
      <c r="S194" s="20" t="str">
        <f ca="1">IF(X194&lt;&gt;0,MAX($S$4:S193)+1,"")</f>
        <v/>
      </c>
      <c r="T194" s="109">
        <f t="shared" ca="1" si="93"/>
        <v>0</v>
      </c>
      <c r="U194" s="22">
        <f t="shared" ca="1" si="94"/>
        <v>0</v>
      </c>
      <c r="V194" s="22">
        <f t="shared" ca="1" si="95"/>
        <v>0</v>
      </c>
      <c r="W194" s="349">
        <f t="shared" ca="1" si="96"/>
        <v>0</v>
      </c>
      <c r="X194" s="375">
        <f t="shared" ca="1" si="81"/>
        <v>0</v>
      </c>
      <c r="Y194" s="20" t="str">
        <f ca="1">IF(AD194&lt;&gt;0,MAX(Y$4:$GY193)+1,"")</f>
        <v/>
      </c>
      <c r="Z194" s="109">
        <f t="shared" ca="1" si="97"/>
        <v>0</v>
      </c>
      <c r="AA194" s="22">
        <f t="shared" ca="1" si="98"/>
        <v>0</v>
      </c>
      <c r="AB194" s="22">
        <f t="shared" ca="1" si="99"/>
        <v>0</v>
      </c>
      <c r="AC194" s="349">
        <f t="shared" ca="1" si="100"/>
        <v>0</v>
      </c>
      <c r="AD194" s="375">
        <f t="shared" ca="1" si="82"/>
        <v>0</v>
      </c>
      <c r="AE194" s="20" t="str">
        <f ca="1">IF(AJ194&lt;&gt;0,MAX($E$4:AE193)+1,"")</f>
        <v/>
      </c>
      <c r="AF194" s="109">
        <f t="shared" ca="1" si="101"/>
        <v>0</v>
      </c>
      <c r="AG194" s="22">
        <f t="shared" ca="1" si="102"/>
        <v>0</v>
      </c>
      <c r="AH194" s="22">
        <f t="shared" ca="1" si="103"/>
        <v>0</v>
      </c>
      <c r="AI194" s="349">
        <f t="shared" ca="1" si="104"/>
        <v>0</v>
      </c>
      <c r="AJ194" s="375">
        <f t="shared" ca="1" si="83"/>
        <v>0</v>
      </c>
    </row>
    <row r="195" spans="1:36" ht="18.75" customHeight="1" thickBot="1">
      <c r="A195" s="20" t="str">
        <f ca="1">IF(F195&lt;&gt;0,MAX($A$4:A194)+1,"")</f>
        <v/>
      </c>
      <c r="B195" s="109">
        <f t="shared" ca="1" si="84"/>
        <v>0</v>
      </c>
      <c r="C195" s="22">
        <f t="shared" ca="1" si="85"/>
        <v>0</v>
      </c>
      <c r="D195" s="22">
        <f t="shared" ca="1" si="86"/>
        <v>0</v>
      </c>
      <c r="E195" s="349">
        <f t="shared" ca="1" si="87"/>
        <v>0</v>
      </c>
      <c r="F195" s="537">
        <f t="shared" ca="1" si="88"/>
        <v>0</v>
      </c>
      <c r="G195" s="20" t="str">
        <f ca="1">IF(L195&lt;&gt;0,MAX($G$4:G194)+1,"")</f>
        <v/>
      </c>
      <c r="H195" s="109">
        <f t="shared" ca="1" si="89"/>
        <v>0</v>
      </c>
      <c r="I195" s="22">
        <f t="shared" ca="1" si="90"/>
        <v>0</v>
      </c>
      <c r="J195" s="22">
        <f t="shared" ca="1" si="91"/>
        <v>0</v>
      </c>
      <c r="K195" s="349">
        <f t="shared" ca="1" si="92"/>
        <v>0</v>
      </c>
      <c r="L195" s="375">
        <f t="shared" ca="1" si="75"/>
        <v>0</v>
      </c>
      <c r="M195" s="20" t="str">
        <f ca="1">IF(R195&lt;&gt;0,MAX($M$4:M194)+1,"")</f>
        <v/>
      </c>
      <c r="N195" s="374">
        <f t="shared" ca="1" si="76"/>
        <v>0</v>
      </c>
      <c r="O195" s="374">
        <f t="shared" ca="1" si="77"/>
        <v>0</v>
      </c>
      <c r="P195" s="374">
        <f t="shared" ca="1" si="78"/>
        <v>0</v>
      </c>
      <c r="Q195" s="374">
        <f t="shared" ca="1" si="79"/>
        <v>0</v>
      </c>
      <c r="R195" s="375">
        <f t="shared" ca="1" si="80"/>
        <v>0</v>
      </c>
      <c r="S195" s="20" t="str">
        <f ca="1">IF(X195&lt;&gt;0,MAX($S$4:S194)+1,"")</f>
        <v/>
      </c>
      <c r="T195" s="109">
        <f t="shared" ca="1" si="93"/>
        <v>0</v>
      </c>
      <c r="U195" s="22">
        <f t="shared" ca="1" si="94"/>
        <v>0</v>
      </c>
      <c r="V195" s="22">
        <f t="shared" ca="1" si="95"/>
        <v>0</v>
      </c>
      <c r="W195" s="349">
        <f t="shared" ca="1" si="96"/>
        <v>0</v>
      </c>
      <c r="X195" s="375">
        <f t="shared" ca="1" si="81"/>
        <v>0</v>
      </c>
      <c r="Y195" s="20" t="str">
        <f ca="1">IF(AD195&lt;&gt;0,MAX(Y$4:$GY194)+1,"")</f>
        <v/>
      </c>
      <c r="Z195" s="109">
        <f t="shared" ca="1" si="97"/>
        <v>0</v>
      </c>
      <c r="AA195" s="22">
        <f t="shared" ca="1" si="98"/>
        <v>0</v>
      </c>
      <c r="AB195" s="22">
        <f t="shared" ca="1" si="99"/>
        <v>0</v>
      </c>
      <c r="AC195" s="349">
        <f t="shared" ca="1" si="100"/>
        <v>0</v>
      </c>
      <c r="AD195" s="375">
        <f t="shared" ca="1" si="82"/>
        <v>0</v>
      </c>
      <c r="AE195" s="20" t="str">
        <f ca="1">IF(AJ195&lt;&gt;0,MAX($E$4:AE194)+1,"")</f>
        <v/>
      </c>
      <c r="AF195" s="109">
        <f t="shared" ca="1" si="101"/>
        <v>0</v>
      </c>
      <c r="AG195" s="22">
        <f t="shared" ca="1" si="102"/>
        <v>0</v>
      </c>
      <c r="AH195" s="22">
        <f t="shared" ca="1" si="103"/>
        <v>0</v>
      </c>
      <c r="AI195" s="349">
        <f t="shared" ca="1" si="104"/>
        <v>0</v>
      </c>
      <c r="AJ195" s="375">
        <f t="shared" ca="1" si="83"/>
        <v>0</v>
      </c>
    </row>
    <row r="196" spans="1:36" ht="18.75" customHeight="1" thickBot="1">
      <c r="A196" s="20" t="str">
        <f ca="1">IF(F196&lt;&gt;0,MAX($A$4:A195)+1,"")</f>
        <v/>
      </c>
      <c r="B196" s="109">
        <f t="shared" ca="1" si="84"/>
        <v>0</v>
      </c>
      <c r="C196" s="22">
        <f t="shared" ca="1" si="85"/>
        <v>0</v>
      </c>
      <c r="D196" s="22">
        <f t="shared" ca="1" si="86"/>
        <v>0</v>
      </c>
      <c r="E196" s="349">
        <f t="shared" ca="1" si="87"/>
        <v>0</v>
      </c>
      <c r="F196" s="537">
        <f t="shared" ca="1" si="88"/>
        <v>0</v>
      </c>
      <c r="G196" s="20" t="str">
        <f ca="1">IF(L196&lt;&gt;0,MAX($G$4:G195)+1,"")</f>
        <v/>
      </c>
      <c r="H196" s="109">
        <f t="shared" ca="1" si="89"/>
        <v>0</v>
      </c>
      <c r="I196" s="22">
        <f t="shared" ca="1" si="90"/>
        <v>0</v>
      </c>
      <c r="J196" s="22">
        <f t="shared" ca="1" si="91"/>
        <v>0</v>
      </c>
      <c r="K196" s="349">
        <f t="shared" ca="1" si="92"/>
        <v>0</v>
      </c>
      <c r="L196" s="375">
        <f t="shared" ref="L196:L259" ca="1" si="105">INDIRECT("Озд!AW"&amp;ROW()+4)</f>
        <v>0</v>
      </c>
      <c r="M196" s="20" t="str">
        <f ca="1">IF(R196&lt;&gt;0,MAX($M$4:M195)+1,"")</f>
        <v/>
      </c>
      <c r="N196" s="374" t="str">
        <f t="shared" ref="N196:N259" ca="1" si="106">INDIRECT("Відомість!dk"&amp;ROW())</f>
        <v>ВАКАНТ</v>
      </c>
      <c r="O196" s="374">
        <f t="shared" ref="O196:O259" ca="1" si="107">INDIRECT("Відомість!dl"&amp;ROW())</f>
        <v>0</v>
      </c>
      <c r="P196" s="374">
        <f t="shared" ref="P196:P259" ca="1" si="108">INDIRECT("Відомість!dm"&amp;ROW())</f>
        <v>0</v>
      </c>
      <c r="Q196" s="374">
        <f t="shared" ref="Q196:Q259" ca="1" si="109">INDIRECT("Відомість!dN"&amp;ROW())</f>
        <v>0</v>
      </c>
      <c r="R196" s="375">
        <f t="shared" ref="R196:R259" ca="1" si="110">INDIRECT("Озд!BW"&amp;ROW()+4)</f>
        <v>0</v>
      </c>
      <c r="S196" s="20" t="str">
        <f ca="1">IF(X196&lt;&gt;0,MAX($S$4:S195)+1,"")</f>
        <v/>
      </c>
      <c r="T196" s="109">
        <f t="shared" ca="1" si="93"/>
        <v>0</v>
      </c>
      <c r="U196" s="22">
        <f t="shared" ca="1" si="94"/>
        <v>0</v>
      </c>
      <c r="V196" s="22">
        <f t="shared" ca="1" si="95"/>
        <v>0</v>
      </c>
      <c r="W196" s="349">
        <f t="shared" ca="1" si="96"/>
        <v>0</v>
      </c>
      <c r="X196" s="375">
        <f t="shared" ref="X196:X259" ca="1" si="111">INDIRECT("Озд!CW"&amp;ROW()+4)</f>
        <v>0</v>
      </c>
      <c r="Y196" s="20" t="str">
        <f ca="1">IF(AD196&lt;&gt;0,MAX(Y$4:$GY195)+1,"")</f>
        <v/>
      </c>
      <c r="Z196" s="109">
        <f t="shared" ca="1" si="97"/>
        <v>0</v>
      </c>
      <c r="AA196" s="22">
        <f t="shared" ca="1" si="98"/>
        <v>0</v>
      </c>
      <c r="AB196" s="22">
        <f t="shared" ca="1" si="99"/>
        <v>0</v>
      </c>
      <c r="AC196" s="349">
        <f t="shared" ca="1" si="100"/>
        <v>0</v>
      </c>
      <c r="AD196" s="375">
        <f t="shared" ref="AD196:AD259" ca="1" si="112">INDIRECT("Озд!DW"&amp;ROW()+4)</f>
        <v>0</v>
      </c>
      <c r="AE196" s="20" t="str">
        <f ca="1">IF(AJ196&lt;&gt;0,MAX($E$4:AE195)+1,"")</f>
        <v/>
      </c>
      <c r="AF196" s="109">
        <f t="shared" ca="1" si="101"/>
        <v>0</v>
      </c>
      <c r="AG196" s="22">
        <f t="shared" ca="1" si="102"/>
        <v>0</v>
      </c>
      <c r="AH196" s="22">
        <f t="shared" ca="1" si="103"/>
        <v>0</v>
      </c>
      <c r="AI196" s="349">
        <f t="shared" ca="1" si="104"/>
        <v>0</v>
      </c>
      <c r="AJ196" s="375">
        <f t="shared" ref="AJ196:AJ259" ca="1" si="113">INDIRECT("Озд!EW"&amp;ROW()+4)</f>
        <v>0</v>
      </c>
    </row>
    <row r="197" spans="1:36" ht="18.75" customHeight="1" thickBot="1">
      <c r="A197" s="20">
        <f ca="1">IF(F197&lt;&gt;0,MAX($A$4:A196)+1,"")</f>
        <v>100</v>
      </c>
      <c r="B197" s="109" t="str">
        <f t="shared" ref="B197:B260" ca="1" si="114">INDIRECT("Відомість!dl"&amp;ROW())</f>
        <v>Феіне</v>
      </c>
      <c r="C197" s="22" t="str">
        <f t="shared" ref="C197:C260" ca="1" si="115">INDIRECT("Відомість!dm"&amp;ROW())</f>
        <v>Юлія</v>
      </c>
      <c r="D197" s="22" t="str">
        <f t="shared" ref="D197:D260" ca="1" si="116">INDIRECT("Відомість!dn"&amp;ROW())</f>
        <v>Сергіївна</v>
      </c>
      <c r="E197" s="349">
        <f t="shared" ref="E197:E260" ca="1" si="117">INDIRECT("Відомість!do"&amp;ROW())</f>
        <v>3137300221</v>
      </c>
      <c r="F197" s="537">
        <f t="shared" ref="F197:F260" ca="1" si="118">IF(B197=0,0,INDIRECT("Відомість!dg"&amp;ROW()))</f>
        <v>16212.45</v>
      </c>
      <c r="G197" s="20" t="str">
        <f ca="1">IF(L197&lt;&gt;0,MAX($G$4:G196)+1,"")</f>
        <v/>
      </c>
      <c r="H197" s="109" t="str">
        <f t="shared" ref="H197:H260" ca="1" si="119">INDIRECT("Відомість!dl"&amp;ROW())</f>
        <v>Феіне</v>
      </c>
      <c r="I197" s="22" t="str">
        <f t="shared" ref="I197:I260" ca="1" si="120">INDIRECT("Відомість!dm"&amp;ROW())</f>
        <v>Юлія</v>
      </c>
      <c r="J197" s="22" t="str">
        <f t="shared" ref="J197:J260" ca="1" si="121">INDIRECT("Відомість!dn"&amp;ROW())</f>
        <v>Сергіївна</v>
      </c>
      <c r="K197" s="349">
        <f t="shared" ref="K197:K260" ca="1" si="122">INDIRECT("Відомість!do"&amp;ROW())</f>
        <v>3137300221</v>
      </c>
      <c r="L197" s="375">
        <f t="shared" ca="1" si="105"/>
        <v>0</v>
      </c>
      <c r="M197" s="20" t="str">
        <f ca="1">IF(R197&lt;&gt;0,MAX($M$4:M196)+1,"")</f>
        <v/>
      </c>
      <c r="N197" s="374" t="str">
        <f t="shared" ca="1" si="106"/>
        <v>Феіне Ю.С.</v>
      </c>
      <c r="O197" s="374" t="str">
        <f t="shared" ca="1" si="107"/>
        <v>Феіне</v>
      </c>
      <c r="P197" s="374" t="str">
        <f t="shared" ca="1" si="108"/>
        <v>Юлія</v>
      </c>
      <c r="Q197" s="374" t="str">
        <f t="shared" ca="1" si="109"/>
        <v>Сергіївна</v>
      </c>
      <c r="R197" s="375">
        <f t="shared" ca="1" si="110"/>
        <v>0</v>
      </c>
      <c r="S197" s="20" t="str">
        <f ca="1">IF(X197&lt;&gt;0,MAX($S$4:S196)+1,"")</f>
        <v/>
      </c>
      <c r="T197" s="109" t="str">
        <f t="shared" ref="T197:T260" ca="1" si="123">INDIRECT("Відомість!dl"&amp;ROW())</f>
        <v>Феіне</v>
      </c>
      <c r="U197" s="22" t="str">
        <f t="shared" ref="U197:U260" ca="1" si="124">INDIRECT("Відомість!dm"&amp;ROW())</f>
        <v>Юлія</v>
      </c>
      <c r="V197" s="22" t="str">
        <f t="shared" ref="V197:V260" ca="1" si="125">INDIRECT("Відомість!dn"&amp;ROW())</f>
        <v>Сергіївна</v>
      </c>
      <c r="W197" s="349">
        <f t="shared" ref="W197:W260" ca="1" si="126">INDIRECT("Відомість!do"&amp;ROW())</f>
        <v>3137300221</v>
      </c>
      <c r="X197" s="375">
        <f t="shared" ca="1" si="111"/>
        <v>0</v>
      </c>
      <c r="Y197" s="20" t="str">
        <f ca="1">IF(AD197&lt;&gt;0,MAX(Y$4:$GY196)+1,"")</f>
        <v/>
      </c>
      <c r="Z197" s="109" t="str">
        <f t="shared" ref="Z197:Z260" ca="1" si="127">INDIRECT("Відомість!dl"&amp;ROW())</f>
        <v>Феіне</v>
      </c>
      <c r="AA197" s="22" t="str">
        <f t="shared" ref="AA197:AA260" ca="1" si="128">INDIRECT("Відомість!dm"&amp;ROW())</f>
        <v>Юлія</v>
      </c>
      <c r="AB197" s="22" t="str">
        <f t="shared" ref="AB197:AB260" ca="1" si="129">INDIRECT("Відомість!dn"&amp;ROW())</f>
        <v>Сергіївна</v>
      </c>
      <c r="AC197" s="349">
        <f t="shared" ref="AC197:AC260" ca="1" si="130">INDIRECT("Відомість!do"&amp;ROW())</f>
        <v>3137300221</v>
      </c>
      <c r="AD197" s="375">
        <f t="shared" ca="1" si="112"/>
        <v>0</v>
      </c>
      <c r="AE197" s="20" t="str">
        <f ca="1">IF(AJ197&lt;&gt;0,MAX($E$4:AE196)+1,"")</f>
        <v/>
      </c>
      <c r="AF197" s="109" t="str">
        <f t="shared" ref="AF197:AF260" ca="1" si="131">INDIRECT("Відомість!dl"&amp;ROW())</f>
        <v>Феіне</v>
      </c>
      <c r="AG197" s="22" t="str">
        <f t="shared" ref="AG197:AG260" ca="1" si="132">INDIRECT("Відомість!dm"&amp;ROW())</f>
        <v>Юлія</v>
      </c>
      <c r="AH197" s="22" t="str">
        <f t="shared" ref="AH197:AH260" ca="1" si="133">INDIRECT("Відомість!dn"&amp;ROW())</f>
        <v>Сергіївна</v>
      </c>
      <c r="AI197" s="349">
        <f t="shared" ref="AI197:AI260" ca="1" si="134">INDIRECT("Відомість!do"&amp;ROW())</f>
        <v>3137300221</v>
      </c>
      <c r="AJ197" s="375">
        <f t="shared" ca="1" si="113"/>
        <v>0</v>
      </c>
    </row>
    <row r="198" spans="1:36" ht="18.75" customHeight="1" thickBot="1">
      <c r="A198" s="20">
        <f ca="1">IF(F198&lt;&gt;0,MAX($A$4:A197)+1,"")</f>
        <v>101</v>
      </c>
      <c r="B198" s="109" t="str">
        <f t="shared" ca="1" si="114"/>
        <v>Стародумов</v>
      </c>
      <c r="C198" s="22" t="str">
        <f t="shared" ca="1" si="115"/>
        <v>Владислав</v>
      </c>
      <c r="D198" s="22" t="str">
        <f t="shared" ca="1" si="116"/>
        <v>Миколайович</v>
      </c>
      <c r="E198" s="349">
        <f t="shared" ca="1" si="117"/>
        <v>3637504632</v>
      </c>
      <c r="F198" s="537">
        <f t="shared" ca="1" si="118"/>
        <v>14605.15</v>
      </c>
      <c r="G198" s="20" t="str">
        <f ca="1">IF(L198&lt;&gt;0,MAX($G$4:G197)+1,"")</f>
        <v/>
      </c>
      <c r="H198" s="109" t="str">
        <f t="shared" ca="1" si="119"/>
        <v>Стародумов</v>
      </c>
      <c r="I198" s="22" t="str">
        <f t="shared" ca="1" si="120"/>
        <v>Владислав</v>
      </c>
      <c r="J198" s="22" t="str">
        <f t="shared" ca="1" si="121"/>
        <v>Миколайович</v>
      </c>
      <c r="K198" s="349">
        <f t="shared" ca="1" si="122"/>
        <v>3637504632</v>
      </c>
      <c r="L198" s="375">
        <f t="shared" ca="1" si="105"/>
        <v>0</v>
      </c>
      <c r="M198" s="20" t="str">
        <f ca="1">IF(R198&lt;&gt;0,MAX($M$4:M197)+1,"")</f>
        <v/>
      </c>
      <c r="N198" s="374" t="str">
        <f t="shared" ca="1" si="106"/>
        <v>Стародумов В.М.</v>
      </c>
      <c r="O198" s="374" t="str">
        <f t="shared" ca="1" si="107"/>
        <v>Стародумов</v>
      </c>
      <c r="P198" s="374" t="str">
        <f t="shared" ca="1" si="108"/>
        <v>Владислав</v>
      </c>
      <c r="Q198" s="374" t="str">
        <f t="shared" ca="1" si="109"/>
        <v>Миколайович</v>
      </c>
      <c r="R198" s="375">
        <f t="shared" ca="1" si="110"/>
        <v>0</v>
      </c>
      <c r="S198" s="20" t="str">
        <f ca="1">IF(X198&lt;&gt;0,MAX($S$4:S197)+1,"")</f>
        <v/>
      </c>
      <c r="T198" s="109" t="str">
        <f t="shared" ca="1" si="123"/>
        <v>Стародумов</v>
      </c>
      <c r="U198" s="22" t="str">
        <f t="shared" ca="1" si="124"/>
        <v>Владислав</v>
      </c>
      <c r="V198" s="22" t="str">
        <f t="shared" ca="1" si="125"/>
        <v>Миколайович</v>
      </c>
      <c r="W198" s="349">
        <f t="shared" ca="1" si="126"/>
        <v>3637504632</v>
      </c>
      <c r="X198" s="375">
        <f t="shared" ca="1" si="111"/>
        <v>0</v>
      </c>
      <c r="Y198" s="20" t="str">
        <f ca="1">IF(AD198&lt;&gt;0,MAX(Y$4:$GY197)+1,"")</f>
        <v/>
      </c>
      <c r="Z198" s="109" t="str">
        <f t="shared" ca="1" si="127"/>
        <v>Стародумов</v>
      </c>
      <c r="AA198" s="22" t="str">
        <f t="shared" ca="1" si="128"/>
        <v>Владислав</v>
      </c>
      <c r="AB198" s="22" t="str">
        <f t="shared" ca="1" si="129"/>
        <v>Миколайович</v>
      </c>
      <c r="AC198" s="349">
        <f t="shared" ca="1" si="130"/>
        <v>3637504632</v>
      </c>
      <c r="AD198" s="375">
        <f t="shared" ca="1" si="112"/>
        <v>0</v>
      </c>
      <c r="AE198" s="20" t="str">
        <f ca="1">IF(AJ198&lt;&gt;0,MAX($E$4:AE197)+1,"")</f>
        <v/>
      </c>
      <c r="AF198" s="109" t="str">
        <f t="shared" ca="1" si="131"/>
        <v>Стародумов</v>
      </c>
      <c r="AG198" s="22" t="str">
        <f t="shared" ca="1" si="132"/>
        <v>Владислав</v>
      </c>
      <c r="AH198" s="22" t="str">
        <f t="shared" ca="1" si="133"/>
        <v>Миколайович</v>
      </c>
      <c r="AI198" s="349">
        <f t="shared" ca="1" si="134"/>
        <v>3637504632</v>
      </c>
      <c r="AJ198" s="375">
        <f t="shared" ca="1" si="113"/>
        <v>0</v>
      </c>
    </row>
    <row r="199" spans="1:36" ht="18.75" customHeight="1" thickBot="1">
      <c r="A199" s="20" t="str">
        <f ca="1">IF(F199&lt;&gt;0,MAX($A$4:A198)+1,"")</f>
        <v/>
      </c>
      <c r="B199" s="109">
        <f t="shared" ca="1" si="114"/>
        <v>0</v>
      </c>
      <c r="C199" s="22">
        <f t="shared" ca="1" si="115"/>
        <v>0</v>
      </c>
      <c r="D199" s="22">
        <f t="shared" ca="1" si="116"/>
        <v>0</v>
      </c>
      <c r="E199" s="349">
        <f t="shared" ca="1" si="117"/>
        <v>0</v>
      </c>
      <c r="F199" s="537">
        <f t="shared" ca="1" si="118"/>
        <v>0</v>
      </c>
      <c r="G199" s="20" t="str">
        <f ca="1">IF(L199&lt;&gt;0,MAX($G$4:G198)+1,"")</f>
        <v/>
      </c>
      <c r="H199" s="109">
        <f t="shared" ca="1" si="119"/>
        <v>0</v>
      </c>
      <c r="I199" s="22">
        <f t="shared" ca="1" si="120"/>
        <v>0</v>
      </c>
      <c r="J199" s="22">
        <f t="shared" ca="1" si="121"/>
        <v>0</v>
      </c>
      <c r="K199" s="349">
        <f t="shared" ca="1" si="122"/>
        <v>0</v>
      </c>
      <c r="L199" s="375">
        <f t="shared" ca="1" si="105"/>
        <v>0</v>
      </c>
      <c r="M199" s="20" t="str">
        <f ca="1">IF(R199&lt;&gt;0,MAX($M$4:M198)+1,"")</f>
        <v/>
      </c>
      <c r="N199" s="374" t="str">
        <f t="shared" ca="1" si="106"/>
        <v xml:space="preserve"> </v>
      </c>
      <c r="O199" s="374">
        <f t="shared" ca="1" si="107"/>
        <v>0</v>
      </c>
      <c r="P199" s="374">
        <f t="shared" ca="1" si="108"/>
        <v>0</v>
      </c>
      <c r="Q199" s="374">
        <f t="shared" ca="1" si="109"/>
        <v>0</v>
      </c>
      <c r="R199" s="375">
        <f t="shared" ca="1" si="110"/>
        <v>0</v>
      </c>
      <c r="S199" s="20" t="str">
        <f ca="1">IF(X199&lt;&gt;0,MAX($S$4:S198)+1,"")</f>
        <v/>
      </c>
      <c r="T199" s="109">
        <f t="shared" ca="1" si="123"/>
        <v>0</v>
      </c>
      <c r="U199" s="22">
        <f t="shared" ca="1" si="124"/>
        <v>0</v>
      </c>
      <c r="V199" s="22">
        <f t="shared" ca="1" si="125"/>
        <v>0</v>
      </c>
      <c r="W199" s="349">
        <f t="shared" ca="1" si="126"/>
        <v>0</v>
      </c>
      <c r="X199" s="375">
        <f t="shared" ca="1" si="111"/>
        <v>0</v>
      </c>
      <c r="Y199" s="20" t="str">
        <f ca="1">IF(AD199&lt;&gt;0,MAX(Y$4:$GY198)+1,"")</f>
        <v/>
      </c>
      <c r="Z199" s="109">
        <f t="shared" ca="1" si="127"/>
        <v>0</v>
      </c>
      <c r="AA199" s="22">
        <f t="shared" ca="1" si="128"/>
        <v>0</v>
      </c>
      <c r="AB199" s="22">
        <f t="shared" ca="1" si="129"/>
        <v>0</v>
      </c>
      <c r="AC199" s="349">
        <f t="shared" ca="1" si="130"/>
        <v>0</v>
      </c>
      <c r="AD199" s="375">
        <f t="shared" ca="1" si="112"/>
        <v>0</v>
      </c>
      <c r="AE199" s="20" t="str">
        <f ca="1">IF(AJ199&lt;&gt;0,MAX($E$4:AE198)+1,"")</f>
        <v/>
      </c>
      <c r="AF199" s="109">
        <f t="shared" ca="1" si="131"/>
        <v>0</v>
      </c>
      <c r="AG199" s="22">
        <f t="shared" ca="1" si="132"/>
        <v>0</v>
      </c>
      <c r="AH199" s="22">
        <f t="shared" ca="1" si="133"/>
        <v>0</v>
      </c>
      <c r="AI199" s="349">
        <f t="shared" ca="1" si="134"/>
        <v>0</v>
      </c>
      <c r="AJ199" s="375">
        <f t="shared" ca="1" si="113"/>
        <v>0</v>
      </c>
    </row>
    <row r="200" spans="1:36" ht="18.75" customHeight="1" thickBot="1">
      <c r="A200" s="20">
        <f ca="1">IF(F200&lt;&gt;0,MAX($A$4:A199)+1,"")</f>
        <v>102</v>
      </c>
      <c r="B200" s="109" t="str">
        <f t="shared" ca="1" si="114"/>
        <v>Смолярчук</v>
      </c>
      <c r="C200" s="22" t="str">
        <f t="shared" ca="1" si="115"/>
        <v>Марія</v>
      </c>
      <c r="D200" s="22" t="str">
        <f t="shared" ca="1" si="116"/>
        <v>Євгенівна</v>
      </c>
      <c r="E200" s="349">
        <f t="shared" ca="1" si="117"/>
        <v>3500211704</v>
      </c>
      <c r="F200" s="537">
        <f t="shared" ca="1" si="118"/>
        <v>17209.95</v>
      </c>
      <c r="G200" s="20" t="str">
        <f ca="1">IF(L200&lt;&gt;0,MAX($G$4:G199)+1,"")</f>
        <v/>
      </c>
      <c r="H200" s="109" t="str">
        <f t="shared" ca="1" si="119"/>
        <v>Смолярчук</v>
      </c>
      <c r="I200" s="22" t="str">
        <f t="shared" ca="1" si="120"/>
        <v>Марія</v>
      </c>
      <c r="J200" s="22" t="str">
        <f t="shared" ca="1" si="121"/>
        <v>Євгенівна</v>
      </c>
      <c r="K200" s="349">
        <f t="shared" ca="1" si="122"/>
        <v>3500211704</v>
      </c>
      <c r="L200" s="375">
        <f t="shared" ca="1" si="105"/>
        <v>0</v>
      </c>
      <c r="M200" s="20" t="str">
        <f ca="1">IF(R200&lt;&gt;0,MAX($M$4:M199)+1,"")</f>
        <v/>
      </c>
      <c r="N200" s="374" t="str">
        <f t="shared" ca="1" si="106"/>
        <v>Смолярчук М.Є.</v>
      </c>
      <c r="O200" s="374" t="str">
        <f t="shared" ca="1" si="107"/>
        <v>Смолярчук</v>
      </c>
      <c r="P200" s="374" t="str">
        <f t="shared" ca="1" si="108"/>
        <v>Марія</v>
      </c>
      <c r="Q200" s="374" t="str">
        <f t="shared" ca="1" si="109"/>
        <v>Євгенівна</v>
      </c>
      <c r="R200" s="375">
        <f t="shared" ca="1" si="110"/>
        <v>0</v>
      </c>
      <c r="S200" s="20" t="str">
        <f ca="1">IF(X200&lt;&gt;0,MAX($S$4:S199)+1,"")</f>
        <v/>
      </c>
      <c r="T200" s="109" t="str">
        <f t="shared" ca="1" si="123"/>
        <v>Смолярчук</v>
      </c>
      <c r="U200" s="22" t="str">
        <f t="shared" ca="1" si="124"/>
        <v>Марія</v>
      </c>
      <c r="V200" s="22" t="str">
        <f t="shared" ca="1" si="125"/>
        <v>Євгенівна</v>
      </c>
      <c r="W200" s="349">
        <f t="shared" ca="1" si="126"/>
        <v>3500211704</v>
      </c>
      <c r="X200" s="375">
        <f t="shared" ca="1" si="111"/>
        <v>0</v>
      </c>
      <c r="Y200" s="20" t="str">
        <f ca="1">IF(AD200&lt;&gt;0,MAX(Y$4:$GY199)+1,"")</f>
        <v/>
      </c>
      <c r="Z200" s="109" t="str">
        <f t="shared" ca="1" si="127"/>
        <v>Смолярчук</v>
      </c>
      <c r="AA200" s="22" t="str">
        <f t="shared" ca="1" si="128"/>
        <v>Марія</v>
      </c>
      <c r="AB200" s="22" t="str">
        <f t="shared" ca="1" si="129"/>
        <v>Євгенівна</v>
      </c>
      <c r="AC200" s="349">
        <f t="shared" ca="1" si="130"/>
        <v>3500211704</v>
      </c>
      <c r="AD200" s="375">
        <f t="shared" ca="1" si="112"/>
        <v>0</v>
      </c>
      <c r="AE200" s="20" t="str">
        <f ca="1">IF(AJ200&lt;&gt;0,MAX($E$4:AE199)+1,"")</f>
        <v/>
      </c>
      <c r="AF200" s="109" t="str">
        <f t="shared" ca="1" si="131"/>
        <v>Смолярчук</v>
      </c>
      <c r="AG200" s="22" t="str">
        <f t="shared" ca="1" si="132"/>
        <v>Марія</v>
      </c>
      <c r="AH200" s="22" t="str">
        <f t="shared" ca="1" si="133"/>
        <v>Євгенівна</v>
      </c>
      <c r="AI200" s="349">
        <f t="shared" ca="1" si="134"/>
        <v>3500211704</v>
      </c>
      <c r="AJ200" s="375">
        <f t="shared" ca="1" si="113"/>
        <v>0</v>
      </c>
    </row>
    <row r="201" spans="1:36" ht="18.75" customHeight="1" thickBot="1">
      <c r="A201" s="20">
        <f ca="1">IF(F201&lt;&gt;0,MAX($A$4:A200)+1,"")</f>
        <v>103</v>
      </c>
      <c r="B201" s="109" t="str">
        <f t="shared" ca="1" si="114"/>
        <v>Коломійченко</v>
      </c>
      <c r="C201" s="22" t="str">
        <f t="shared" ca="1" si="115"/>
        <v>Вікторія</v>
      </c>
      <c r="D201" s="22" t="str">
        <f t="shared" ca="1" si="116"/>
        <v>Сергіївна</v>
      </c>
      <c r="E201" s="349">
        <f t="shared" ca="1" si="117"/>
        <v>3195225226</v>
      </c>
      <c r="F201" s="537">
        <f t="shared" ca="1" si="118"/>
        <v>16460.310000000001</v>
      </c>
      <c r="G201" s="20" t="str">
        <f ca="1">IF(L201&lt;&gt;0,MAX($G$4:G200)+1,"")</f>
        <v/>
      </c>
      <c r="H201" s="109" t="str">
        <f t="shared" ca="1" si="119"/>
        <v>Коломійченко</v>
      </c>
      <c r="I201" s="22" t="str">
        <f t="shared" ca="1" si="120"/>
        <v>Вікторія</v>
      </c>
      <c r="J201" s="22" t="str">
        <f t="shared" ca="1" si="121"/>
        <v>Сергіївна</v>
      </c>
      <c r="K201" s="349">
        <f t="shared" ca="1" si="122"/>
        <v>3195225226</v>
      </c>
      <c r="L201" s="375">
        <f t="shared" ca="1" si="105"/>
        <v>0</v>
      </c>
      <c r="M201" s="20" t="str">
        <f ca="1">IF(R201&lt;&gt;0,MAX($M$4:M200)+1,"")</f>
        <v/>
      </c>
      <c r="N201" s="374" t="str">
        <f t="shared" ca="1" si="106"/>
        <v>Коломійченко В.С.</v>
      </c>
      <c r="O201" s="374" t="str">
        <f t="shared" ca="1" si="107"/>
        <v>Коломійченко</v>
      </c>
      <c r="P201" s="374" t="str">
        <f t="shared" ca="1" si="108"/>
        <v>Вікторія</v>
      </c>
      <c r="Q201" s="374" t="str">
        <f t="shared" ca="1" si="109"/>
        <v>Сергіївна</v>
      </c>
      <c r="R201" s="375">
        <f t="shared" ca="1" si="110"/>
        <v>0</v>
      </c>
      <c r="S201" s="20" t="str">
        <f ca="1">IF(X201&lt;&gt;0,MAX($S$4:S200)+1,"")</f>
        <v/>
      </c>
      <c r="T201" s="109" t="str">
        <f t="shared" ca="1" si="123"/>
        <v>Коломійченко</v>
      </c>
      <c r="U201" s="22" t="str">
        <f t="shared" ca="1" si="124"/>
        <v>Вікторія</v>
      </c>
      <c r="V201" s="22" t="str">
        <f t="shared" ca="1" si="125"/>
        <v>Сергіївна</v>
      </c>
      <c r="W201" s="349">
        <f t="shared" ca="1" si="126"/>
        <v>3195225226</v>
      </c>
      <c r="X201" s="375">
        <f t="shared" ca="1" si="111"/>
        <v>0</v>
      </c>
      <c r="Y201" s="20" t="str">
        <f ca="1">IF(AD201&lt;&gt;0,MAX(Y$4:$GY200)+1,"")</f>
        <v/>
      </c>
      <c r="Z201" s="109" t="str">
        <f t="shared" ca="1" si="127"/>
        <v>Коломійченко</v>
      </c>
      <c r="AA201" s="22" t="str">
        <f t="shared" ca="1" si="128"/>
        <v>Вікторія</v>
      </c>
      <c r="AB201" s="22" t="str">
        <f t="shared" ca="1" si="129"/>
        <v>Сергіївна</v>
      </c>
      <c r="AC201" s="349">
        <f t="shared" ca="1" si="130"/>
        <v>3195225226</v>
      </c>
      <c r="AD201" s="375">
        <f t="shared" ca="1" si="112"/>
        <v>0</v>
      </c>
      <c r="AE201" s="20" t="str">
        <f ca="1">IF(AJ201&lt;&gt;0,MAX($E$4:AE200)+1,"")</f>
        <v/>
      </c>
      <c r="AF201" s="109" t="str">
        <f t="shared" ca="1" si="131"/>
        <v>Коломійченко</v>
      </c>
      <c r="AG201" s="22" t="str">
        <f t="shared" ca="1" si="132"/>
        <v>Вікторія</v>
      </c>
      <c r="AH201" s="22" t="str">
        <f t="shared" ca="1" si="133"/>
        <v>Сергіївна</v>
      </c>
      <c r="AI201" s="349">
        <f t="shared" ca="1" si="134"/>
        <v>3195225226</v>
      </c>
      <c r="AJ201" s="375">
        <f t="shared" ca="1" si="113"/>
        <v>0</v>
      </c>
    </row>
    <row r="202" spans="1:36" ht="18.75" customHeight="1" thickBot="1">
      <c r="A202" s="20" t="str">
        <f ca="1">IF(F202&lt;&gt;0,MAX($A$4:A201)+1,"")</f>
        <v/>
      </c>
      <c r="B202" s="109">
        <f t="shared" ca="1" si="114"/>
        <v>0</v>
      </c>
      <c r="C202" s="22">
        <f t="shared" ca="1" si="115"/>
        <v>0</v>
      </c>
      <c r="D202" s="22">
        <f t="shared" ca="1" si="116"/>
        <v>0</v>
      </c>
      <c r="E202" s="349">
        <f t="shared" ca="1" si="117"/>
        <v>0</v>
      </c>
      <c r="F202" s="537">
        <f t="shared" ca="1" si="118"/>
        <v>0</v>
      </c>
      <c r="G202" s="20" t="str">
        <f ca="1">IF(L202&lt;&gt;0,MAX($G$4:G201)+1,"")</f>
        <v/>
      </c>
      <c r="H202" s="109">
        <f t="shared" ca="1" si="119"/>
        <v>0</v>
      </c>
      <c r="I202" s="22">
        <f t="shared" ca="1" si="120"/>
        <v>0</v>
      </c>
      <c r="J202" s="22">
        <f t="shared" ca="1" si="121"/>
        <v>0</v>
      </c>
      <c r="K202" s="349">
        <f t="shared" ca="1" si="122"/>
        <v>0</v>
      </c>
      <c r="L202" s="375">
        <f t="shared" ca="1" si="105"/>
        <v>0</v>
      </c>
      <c r="M202" s="20" t="str">
        <f ca="1">IF(R202&lt;&gt;0,MAX($M$4:M201)+1,"")</f>
        <v/>
      </c>
      <c r="N202" s="374" t="str">
        <f t="shared" ca="1" si="106"/>
        <v>ВАКАНТ</v>
      </c>
      <c r="O202" s="374">
        <f t="shared" ca="1" si="107"/>
        <v>0</v>
      </c>
      <c r="P202" s="374">
        <f t="shared" ca="1" si="108"/>
        <v>0</v>
      </c>
      <c r="Q202" s="374">
        <f t="shared" ca="1" si="109"/>
        <v>0</v>
      </c>
      <c r="R202" s="375">
        <f t="shared" ca="1" si="110"/>
        <v>0</v>
      </c>
      <c r="S202" s="20" t="str">
        <f ca="1">IF(X202&lt;&gt;0,MAX($S$4:S201)+1,"")</f>
        <v/>
      </c>
      <c r="T202" s="109">
        <f t="shared" ca="1" si="123"/>
        <v>0</v>
      </c>
      <c r="U202" s="22">
        <f t="shared" ca="1" si="124"/>
        <v>0</v>
      </c>
      <c r="V202" s="22">
        <f t="shared" ca="1" si="125"/>
        <v>0</v>
      </c>
      <c r="W202" s="349">
        <f t="shared" ca="1" si="126"/>
        <v>0</v>
      </c>
      <c r="X202" s="375">
        <f t="shared" ca="1" si="111"/>
        <v>0</v>
      </c>
      <c r="Y202" s="20" t="str">
        <f ca="1">IF(AD202&lt;&gt;0,MAX(Y$4:$GY201)+1,"")</f>
        <v/>
      </c>
      <c r="Z202" s="109">
        <f t="shared" ca="1" si="127"/>
        <v>0</v>
      </c>
      <c r="AA202" s="22">
        <f t="shared" ca="1" si="128"/>
        <v>0</v>
      </c>
      <c r="AB202" s="22">
        <f t="shared" ca="1" si="129"/>
        <v>0</v>
      </c>
      <c r="AC202" s="349">
        <f t="shared" ca="1" si="130"/>
        <v>0</v>
      </c>
      <c r="AD202" s="375">
        <f t="shared" ca="1" si="112"/>
        <v>0</v>
      </c>
      <c r="AE202" s="20" t="str">
        <f ca="1">IF(AJ202&lt;&gt;0,MAX($E$4:AE201)+1,"")</f>
        <v/>
      </c>
      <c r="AF202" s="109">
        <f t="shared" ca="1" si="131"/>
        <v>0</v>
      </c>
      <c r="AG202" s="22">
        <f t="shared" ca="1" si="132"/>
        <v>0</v>
      </c>
      <c r="AH202" s="22">
        <f t="shared" ca="1" si="133"/>
        <v>0</v>
      </c>
      <c r="AI202" s="349">
        <f t="shared" ca="1" si="134"/>
        <v>0</v>
      </c>
      <c r="AJ202" s="375">
        <f t="shared" ca="1" si="113"/>
        <v>0</v>
      </c>
    </row>
    <row r="203" spans="1:36" ht="18.75" customHeight="1" thickBot="1">
      <c r="A203" s="20">
        <f ca="1">IF(F203&lt;&gt;0,MAX($A$4:A202)+1,"")</f>
        <v>104</v>
      </c>
      <c r="B203" s="109" t="str">
        <f t="shared" ca="1" si="114"/>
        <v>Завізіон</v>
      </c>
      <c r="C203" s="22" t="str">
        <f t="shared" ca="1" si="115"/>
        <v>Діана</v>
      </c>
      <c r="D203" s="22" t="str">
        <f t="shared" ca="1" si="116"/>
        <v>Русланівна</v>
      </c>
      <c r="E203" s="349">
        <f t="shared" ca="1" si="117"/>
        <v>3502408366</v>
      </c>
      <c r="F203" s="537">
        <f t="shared" ca="1" si="118"/>
        <v>16212.45</v>
      </c>
      <c r="G203" s="20" t="str">
        <f ca="1">IF(L203&lt;&gt;0,MAX($G$4:G202)+1,"")</f>
        <v/>
      </c>
      <c r="H203" s="109" t="str">
        <f t="shared" ca="1" si="119"/>
        <v>Завізіон</v>
      </c>
      <c r="I203" s="22" t="str">
        <f t="shared" ca="1" si="120"/>
        <v>Діана</v>
      </c>
      <c r="J203" s="22" t="str">
        <f t="shared" ca="1" si="121"/>
        <v>Русланівна</v>
      </c>
      <c r="K203" s="349">
        <f t="shared" ca="1" si="122"/>
        <v>3502408366</v>
      </c>
      <c r="L203" s="375">
        <f t="shared" ca="1" si="105"/>
        <v>0</v>
      </c>
      <c r="M203" s="20" t="str">
        <f ca="1">IF(R203&lt;&gt;0,MAX($M$4:M202)+1,"")</f>
        <v/>
      </c>
      <c r="N203" s="374" t="str">
        <f t="shared" ca="1" si="106"/>
        <v>Завізіон Д.Р.</v>
      </c>
      <c r="O203" s="374" t="str">
        <f t="shared" ca="1" si="107"/>
        <v>Завізіон</v>
      </c>
      <c r="P203" s="374" t="str">
        <f t="shared" ca="1" si="108"/>
        <v>Діана</v>
      </c>
      <c r="Q203" s="374" t="str">
        <f t="shared" ca="1" si="109"/>
        <v>Русланівна</v>
      </c>
      <c r="R203" s="375">
        <f t="shared" ca="1" si="110"/>
        <v>0</v>
      </c>
      <c r="S203" s="20" t="str">
        <f ca="1">IF(X203&lt;&gt;0,MAX($S$4:S202)+1,"")</f>
        <v/>
      </c>
      <c r="T203" s="109" t="str">
        <f t="shared" ca="1" si="123"/>
        <v>Завізіон</v>
      </c>
      <c r="U203" s="22" t="str">
        <f t="shared" ca="1" si="124"/>
        <v>Діана</v>
      </c>
      <c r="V203" s="22" t="str">
        <f t="shared" ca="1" si="125"/>
        <v>Русланівна</v>
      </c>
      <c r="W203" s="349">
        <f t="shared" ca="1" si="126"/>
        <v>3502408366</v>
      </c>
      <c r="X203" s="375">
        <f t="shared" ca="1" si="111"/>
        <v>0</v>
      </c>
      <c r="Y203" s="20" t="str">
        <f ca="1">IF(AD203&lt;&gt;0,MAX(Y$4:$GY202)+1,"")</f>
        <v/>
      </c>
      <c r="Z203" s="109" t="str">
        <f t="shared" ca="1" si="127"/>
        <v>Завізіон</v>
      </c>
      <c r="AA203" s="22" t="str">
        <f t="shared" ca="1" si="128"/>
        <v>Діана</v>
      </c>
      <c r="AB203" s="22" t="str">
        <f t="shared" ca="1" si="129"/>
        <v>Русланівна</v>
      </c>
      <c r="AC203" s="349">
        <f t="shared" ca="1" si="130"/>
        <v>3502408366</v>
      </c>
      <c r="AD203" s="375">
        <f t="shared" ca="1" si="112"/>
        <v>0</v>
      </c>
      <c r="AE203" s="20" t="str">
        <f ca="1">IF(AJ203&lt;&gt;0,MAX($E$4:AE202)+1,"")</f>
        <v/>
      </c>
      <c r="AF203" s="109" t="str">
        <f t="shared" ca="1" si="131"/>
        <v>Завізіон</v>
      </c>
      <c r="AG203" s="22" t="str">
        <f t="shared" ca="1" si="132"/>
        <v>Діана</v>
      </c>
      <c r="AH203" s="22" t="str">
        <f t="shared" ca="1" si="133"/>
        <v>Русланівна</v>
      </c>
      <c r="AI203" s="349">
        <f t="shared" ca="1" si="134"/>
        <v>3502408366</v>
      </c>
      <c r="AJ203" s="375">
        <f t="shared" ca="1" si="113"/>
        <v>0</v>
      </c>
    </row>
    <row r="204" spans="1:36" ht="18.75" customHeight="1" thickBot="1">
      <c r="A204" s="20" t="str">
        <f ca="1">IF(F204&lt;&gt;0,MAX($A$4:A203)+1,"")</f>
        <v/>
      </c>
      <c r="B204" s="109">
        <f t="shared" ca="1" si="114"/>
        <v>0</v>
      </c>
      <c r="C204" s="22">
        <f t="shared" ca="1" si="115"/>
        <v>0</v>
      </c>
      <c r="D204" s="22">
        <f t="shared" ca="1" si="116"/>
        <v>0</v>
      </c>
      <c r="E204" s="349">
        <f t="shared" ca="1" si="117"/>
        <v>0</v>
      </c>
      <c r="F204" s="537">
        <f t="shared" ca="1" si="118"/>
        <v>0</v>
      </c>
      <c r="G204" s="20" t="str">
        <f ca="1">IF(L204&lt;&gt;0,MAX($G$4:G203)+1,"")</f>
        <v/>
      </c>
      <c r="H204" s="109">
        <f t="shared" ca="1" si="119"/>
        <v>0</v>
      </c>
      <c r="I204" s="22">
        <f t="shared" ca="1" si="120"/>
        <v>0</v>
      </c>
      <c r="J204" s="22">
        <f t="shared" ca="1" si="121"/>
        <v>0</v>
      </c>
      <c r="K204" s="349">
        <f t="shared" ca="1" si="122"/>
        <v>0</v>
      </c>
      <c r="L204" s="375">
        <f t="shared" ca="1" si="105"/>
        <v>0</v>
      </c>
      <c r="M204" s="20" t="str">
        <f ca="1">IF(R204&lt;&gt;0,MAX($M$4:M203)+1,"")</f>
        <v/>
      </c>
      <c r="N204" s="374" t="str">
        <f t="shared" ca="1" si="106"/>
        <v xml:space="preserve"> </v>
      </c>
      <c r="O204" s="374">
        <f t="shared" ca="1" si="107"/>
        <v>0</v>
      </c>
      <c r="P204" s="374">
        <f t="shared" ca="1" si="108"/>
        <v>0</v>
      </c>
      <c r="Q204" s="374">
        <f t="shared" ca="1" si="109"/>
        <v>0</v>
      </c>
      <c r="R204" s="375">
        <f t="shared" ca="1" si="110"/>
        <v>0</v>
      </c>
      <c r="S204" s="20" t="str">
        <f ca="1">IF(X204&lt;&gt;0,MAX($S$4:S203)+1,"")</f>
        <v/>
      </c>
      <c r="T204" s="109">
        <f t="shared" ca="1" si="123"/>
        <v>0</v>
      </c>
      <c r="U204" s="22">
        <f t="shared" ca="1" si="124"/>
        <v>0</v>
      </c>
      <c r="V204" s="22">
        <f t="shared" ca="1" si="125"/>
        <v>0</v>
      </c>
      <c r="W204" s="349">
        <f t="shared" ca="1" si="126"/>
        <v>0</v>
      </c>
      <c r="X204" s="375">
        <f t="shared" ca="1" si="111"/>
        <v>0</v>
      </c>
      <c r="Y204" s="20" t="str">
        <f ca="1">IF(AD204&lt;&gt;0,MAX(Y$4:$GY203)+1,"")</f>
        <v/>
      </c>
      <c r="Z204" s="109">
        <f t="shared" ca="1" si="127"/>
        <v>0</v>
      </c>
      <c r="AA204" s="22">
        <f t="shared" ca="1" si="128"/>
        <v>0</v>
      </c>
      <c r="AB204" s="22">
        <f t="shared" ca="1" si="129"/>
        <v>0</v>
      </c>
      <c r="AC204" s="349">
        <f t="shared" ca="1" si="130"/>
        <v>0</v>
      </c>
      <c r="AD204" s="375">
        <f t="shared" ca="1" si="112"/>
        <v>0</v>
      </c>
      <c r="AE204" s="20" t="str">
        <f ca="1">IF(AJ204&lt;&gt;0,MAX($E$4:AE203)+1,"")</f>
        <v/>
      </c>
      <c r="AF204" s="109">
        <f t="shared" ca="1" si="131"/>
        <v>0</v>
      </c>
      <c r="AG204" s="22">
        <f t="shared" ca="1" si="132"/>
        <v>0</v>
      </c>
      <c r="AH204" s="22">
        <f t="shared" ca="1" si="133"/>
        <v>0</v>
      </c>
      <c r="AI204" s="349">
        <f t="shared" ca="1" si="134"/>
        <v>0</v>
      </c>
      <c r="AJ204" s="375">
        <f t="shared" ca="1" si="113"/>
        <v>0</v>
      </c>
    </row>
    <row r="205" spans="1:36" ht="18.75" customHeight="1" thickBot="1">
      <c r="A205" s="20" t="str">
        <f ca="1">IF(F205&lt;&gt;0,MAX($A$4:A204)+1,"")</f>
        <v/>
      </c>
      <c r="B205" s="109" t="str">
        <f t="shared" ca="1" si="114"/>
        <v>Складенко</v>
      </c>
      <c r="C205" s="22" t="str">
        <f t="shared" ca="1" si="115"/>
        <v>Федір</v>
      </c>
      <c r="D205" s="22" t="str">
        <f t="shared" ca="1" si="116"/>
        <v>Петрович</v>
      </c>
      <c r="E205" s="349">
        <f t="shared" ca="1" si="117"/>
        <v>2955600314</v>
      </c>
      <c r="F205" s="537">
        <f t="shared" ca="1" si="118"/>
        <v>0</v>
      </c>
      <c r="G205" s="20" t="str">
        <f ca="1">IF(L205&lt;&gt;0,MAX($G$4:G204)+1,"")</f>
        <v/>
      </c>
      <c r="H205" s="109" t="str">
        <f t="shared" ca="1" si="119"/>
        <v>Складенко</v>
      </c>
      <c r="I205" s="22" t="str">
        <f t="shared" ca="1" si="120"/>
        <v>Федір</v>
      </c>
      <c r="J205" s="22" t="str">
        <f t="shared" ca="1" si="121"/>
        <v>Петрович</v>
      </c>
      <c r="K205" s="349">
        <f t="shared" ca="1" si="122"/>
        <v>2955600314</v>
      </c>
      <c r="L205" s="375">
        <f t="shared" ca="1" si="105"/>
        <v>0</v>
      </c>
      <c r="M205" s="20" t="str">
        <f ca="1">IF(R205&lt;&gt;0,MAX($M$4:M204)+1,"")</f>
        <v/>
      </c>
      <c r="N205" s="374" t="str">
        <f t="shared" ca="1" si="106"/>
        <v>Складенко Ф.П.</v>
      </c>
      <c r="O205" s="374" t="str">
        <f t="shared" ca="1" si="107"/>
        <v>Складенко</v>
      </c>
      <c r="P205" s="374" t="str">
        <f t="shared" ca="1" si="108"/>
        <v>Федір</v>
      </c>
      <c r="Q205" s="374" t="str">
        <f t="shared" ca="1" si="109"/>
        <v>Петрович</v>
      </c>
      <c r="R205" s="375">
        <f t="shared" ca="1" si="110"/>
        <v>0</v>
      </c>
      <c r="S205" s="20" t="str">
        <f ca="1">IF(X205&lt;&gt;0,MAX($S$4:S204)+1,"")</f>
        <v/>
      </c>
      <c r="T205" s="109" t="str">
        <f t="shared" ca="1" si="123"/>
        <v>Складенко</v>
      </c>
      <c r="U205" s="22" t="str">
        <f t="shared" ca="1" si="124"/>
        <v>Федір</v>
      </c>
      <c r="V205" s="22" t="str">
        <f t="shared" ca="1" si="125"/>
        <v>Петрович</v>
      </c>
      <c r="W205" s="349">
        <f t="shared" ca="1" si="126"/>
        <v>2955600314</v>
      </c>
      <c r="X205" s="375">
        <f t="shared" ca="1" si="111"/>
        <v>0</v>
      </c>
      <c r="Y205" s="20" t="str">
        <f ca="1">IF(AD205&lt;&gt;0,MAX(Y$4:$GY204)+1,"")</f>
        <v/>
      </c>
      <c r="Z205" s="109" t="str">
        <f t="shared" ca="1" si="127"/>
        <v>Складенко</v>
      </c>
      <c r="AA205" s="22" t="str">
        <f t="shared" ca="1" si="128"/>
        <v>Федір</v>
      </c>
      <c r="AB205" s="22" t="str">
        <f t="shared" ca="1" si="129"/>
        <v>Петрович</v>
      </c>
      <c r="AC205" s="349">
        <f t="shared" ca="1" si="130"/>
        <v>2955600314</v>
      </c>
      <c r="AD205" s="375">
        <f t="shared" ca="1" si="112"/>
        <v>0</v>
      </c>
      <c r="AE205" s="20" t="str">
        <f ca="1">IF(AJ205&lt;&gt;0,MAX($E$4:AE204)+1,"")</f>
        <v/>
      </c>
      <c r="AF205" s="109" t="str">
        <f t="shared" ca="1" si="131"/>
        <v>Складенко</v>
      </c>
      <c r="AG205" s="22" t="str">
        <f t="shared" ca="1" si="132"/>
        <v>Федір</v>
      </c>
      <c r="AH205" s="22" t="str">
        <f t="shared" ca="1" si="133"/>
        <v>Петрович</v>
      </c>
      <c r="AI205" s="349">
        <f t="shared" ca="1" si="134"/>
        <v>2955600314</v>
      </c>
      <c r="AJ205" s="375">
        <f t="shared" ca="1" si="113"/>
        <v>0</v>
      </c>
    </row>
    <row r="206" spans="1:36" ht="18.75" customHeight="1" thickBot="1">
      <c r="A206" s="20" t="str">
        <f ca="1">IF(F206&lt;&gt;0,MAX($A$4:A205)+1,"")</f>
        <v/>
      </c>
      <c r="B206" s="109">
        <f t="shared" ca="1" si="114"/>
        <v>0</v>
      </c>
      <c r="C206" s="22">
        <f t="shared" ca="1" si="115"/>
        <v>0</v>
      </c>
      <c r="D206" s="22">
        <f t="shared" ca="1" si="116"/>
        <v>0</v>
      </c>
      <c r="E206" s="349">
        <f t="shared" ca="1" si="117"/>
        <v>0</v>
      </c>
      <c r="F206" s="537">
        <f t="shared" ca="1" si="118"/>
        <v>0</v>
      </c>
      <c r="G206" s="20" t="str">
        <f ca="1">IF(L206&lt;&gt;0,MAX($G$4:G205)+1,"")</f>
        <v/>
      </c>
      <c r="H206" s="109">
        <f t="shared" ca="1" si="119"/>
        <v>0</v>
      </c>
      <c r="I206" s="22">
        <f t="shared" ca="1" si="120"/>
        <v>0</v>
      </c>
      <c r="J206" s="22">
        <f t="shared" ca="1" si="121"/>
        <v>0</v>
      </c>
      <c r="K206" s="349">
        <f t="shared" ca="1" si="122"/>
        <v>0</v>
      </c>
      <c r="L206" s="375">
        <f t="shared" ca="1" si="105"/>
        <v>0</v>
      </c>
      <c r="M206" s="20" t="str">
        <f ca="1">IF(R206&lt;&gt;0,MAX($M$4:M205)+1,"")</f>
        <v/>
      </c>
      <c r="N206" s="374" t="str">
        <f t="shared" ca="1" si="106"/>
        <v xml:space="preserve"> </v>
      </c>
      <c r="O206" s="374">
        <f t="shared" ca="1" si="107"/>
        <v>0</v>
      </c>
      <c r="P206" s="374">
        <f t="shared" ca="1" si="108"/>
        <v>0</v>
      </c>
      <c r="Q206" s="374">
        <f t="shared" ca="1" si="109"/>
        <v>0</v>
      </c>
      <c r="R206" s="375">
        <f t="shared" ca="1" si="110"/>
        <v>0</v>
      </c>
      <c r="S206" s="20" t="str">
        <f ca="1">IF(X206&lt;&gt;0,MAX($S$4:S205)+1,"")</f>
        <v/>
      </c>
      <c r="T206" s="109">
        <f t="shared" ca="1" si="123"/>
        <v>0</v>
      </c>
      <c r="U206" s="22">
        <f t="shared" ca="1" si="124"/>
        <v>0</v>
      </c>
      <c r="V206" s="22">
        <f t="shared" ca="1" si="125"/>
        <v>0</v>
      </c>
      <c r="W206" s="349">
        <f t="shared" ca="1" si="126"/>
        <v>0</v>
      </c>
      <c r="X206" s="375">
        <f t="shared" ca="1" si="111"/>
        <v>0</v>
      </c>
      <c r="Y206" s="20" t="str">
        <f ca="1">IF(AD206&lt;&gt;0,MAX(Y$4:$GY205)+1,"")</f>
        <v/>
      </c>
      <c r="Z206" s="109">
        <f t="shared" ca="1" si="127"/>
        <v>0</v>
      </c>
      <c r="AA206" s="22">
        <f t="shared" ca="1" si="128"/>
        <v>0</v>
      </c>
      <c r="AB206" s="22">
        <f t="shared" ca="1" si="129"/>
        <v>0</v>
      </c>
      <c r="AC206" s="349">
        <f t="shared" ca="1" si="130"/>
        <v>0</v>
      </c>
      <c r="AD206" s="375">
        <f t="shared" ca="1" si="112"/>
        <v>0</v>
      </c>
      <c r="AE206" s="20" t="str">
        <f ca="1">IF(AJ206&lt;&gt;0,MAX($E$4:AE205)+1,"")</f>
        <v/>
      </c>
      <c r="AF206" s="109">
        <f t="shared" ca="1" si="131"/>
        <v>0</v>
      </c>
      <c r="AG206" s="22">
        <f t="shared" ca="1" si="132"/>
        <v>0</v>
      </c>
      <c r="AH206" s="22">
        <f t="shared" ca="1" si="133"/>
        <v>0</v>
      </c>
      <c r="AI206" s="349">
        <f t="shared" ca="1" si="134"/>
        <v>0</v>
      </c>
      <c r="AJ206" s="375">
        <f t="shared" ca="1" si="113"/>
        <v>0</v>
      </c>
    </row>
    <row r="207" spans="1:36" ht="18.75" customHeight="1" thickBot="1">
      <c r="A207" s="20" t="str">
        <f ca="1">IF(F207&lt;&gt;0,MAX($A$4:A206)+1,"")</f>
        <v/>
      </c>
      <c r="B207" s="109">
        <f t="shared" ca="1" si="114"/>
        <v>0</v>
      </c>
      <c r="C207" s="22">
        <f t="shared" ca="1" si="115"/>
        <v>0</v>
      </c>
      <c r="D207" s="22">
        <f t="shared" ca="1" si="116"/>
        <v>0</v>
      </c>
      <c r="E207" s="349">
        <f t="shared" ca="1" si="117"/>
        <v>0</v>
      </c>
      <c r="F207" s="537">
        <f t="shared" ca="1" si="118"/>
        <v>0</v>
      </c>
      <c r="G207" s="20" t="str">
        <f ca="1">IF(L207&lt;&gt;0,MAX($G$4:G206)+1,"")</f>
        <v/>
      </c>
      <c r="H207" s="109">
        <f t="shared" ca="1" si="119"/>
        <v>0</v>
      </c>
      <c r="I207" s="22">
        <f t="shared" ca="1" si="120"/>
        <v>0</v>
      </c>
      <c r="J207" s="22">
        <f t="shared" ca="1" si="121"/>
        <v>0</v>
      </c>
      <c r="K207" s="349">
        <f t="shared" ca="1" si="122"/>
        <v>0</v>
      </c>
      <c r="L207" s="375">
        <f t="shared" ca="1" si="105"/>
        <v>0</v>
      </c>
      <c r="M207" s="20" t="str">
        <f ca="1">IF(R207&lt;&gt;0,MAX($M$4:M206)+1,"")</f>
        <v/>
      </c>
      <c r="N207" s="374" t="str">
        <f t="shared" ca="1" si="106"/>
        <v>ВАКАНТ</v>
      </c>
      <c r="O207" s="374">
        <f t="shared" ca="1" si="107"/>
        <v>0</v>
      </c>
      <c r="P207" s="374">
        <f t="shared" ca="1" si="108"/>
        <v>0</v>
      </c>
      <c r="Q207" s="374">
        <f t="shared" ca="1" si="109"/>
        <v>0</v>
      </c>
      <c r="R207" s="375">
        <f t="shared" ca="1" si="110"/>
        <v>0</v>
      </c>
      <c r="S207" s="20" t="str">
        <f ca="1">IF(X207&lt;&gt;0,MAX($S$4:S206)+1,"")</f>
        <v/>
      </c>
      <c r="T207" s="109">
        <f t="shared" ca="1" si="123"/>
        <v>0</v>
      </c>
      <c r="U207" s="22">
        <f t="shared" ca="1" si="124"/>
        <v>0</v>
      </c>
      <c r="V207" s="22">
        <f t="shared" ca="1" si="125"/>
        <v>0</v>
      </c>
      <c r="W207" s="349">
        <f t="shared" ca="1" si="126"/>
        <v>0</v>
      </c>
      <c r="X207" s="375">
        <f t="shared" ca="1" si="111"/>
        <v>0</v>
      </c>
      <c r="Y207" s="20" t="str">
        <f ca="1">IF(AD207&lt;&gt;0,MAX(Y$4:$GY206)+1,"")</f>
        <v/>
      </c>
      <c r="Z207" s="109">
        <f t="shared" ca="1" si="127"/>
        <v>0</v>
      </c>
      <c r="AA207" s="22">
        <f t="shared" ca="1" si="128"/>
        <v>0</v>
      </c>
      <c r="AB207" s="22">
        <f t="shared" ca="1" si="129"/>
        <v>0</v>
      </c>
      <c r="AC207" s="349">
        <f t="shared" ca="1" si="130"/>
        <v>0</v>
      </c>
      <c r="AD207" s="375">
        <f t="shared" ca="1" si="112"/>
        <v>0</v>
      </c>
      <c r="AE207" s="20" t="str">
        <f ca="1">IF(AJ207&lt;&gt;0,MAX($E$4:AE206)+1,"")</f>
        <v/>
      </c>
      <c r="AF207" s="109">
        <f t="shared" ca="1" si="131"/>
        <v>0</v>
      </c>
      <c r="AG207" s="22">
        <f t="shared" ca="1" si="132"/>
        <v>0</v>
      </c>
      <c r="AH207" s="22">
        <f t="shared" ca="1" si="133"/>
        <v>0</v>
      </c>
      <c r="AI207" s="349">
        <f t="shared" ca="1" si="134"/>
        <v>0</v>
      </c>
      <c r="AJ207" s="375">
        <f t="shared" ca="1" si="113"/>
        <v>0</v>
      </c>
    </row>
    <row r="208" spans="1:36" ht="18.75" customHeight="1" thickBot="1">
      <c r="A208" s="20" t="str">
        <f ca="1">IF(F208&lt;&gt;0,MAX($A$4:A207)+1,"")</f>
        <v/>
      </c>
      <c r="B208" s="109" t="str">
        <f t="shared" ca="1" si="114"/>
        <v>вс/сс</v>
      </c>
      <c r="C208" s="22">
        <f t="shared" ca="1" si="115"/>
        <v>0</v>
      </c>
      <c r="D208" s="22">
        <f t="shared" ca="1" si="116"/>
        <v>0</v>
      </c>
      <c r="E208" s="349">
        <f t="shared" ca="1" si="117"/>
        <v>0</v>
      </c>
      <c r="F208" s="537">
        <f t="shared" ca="1" si="118"/>
        <v>0</v>
      </c>
      <c r="G208" s="20" t="str">
        <f ca="1">IF(L208&lt;&gt;0,MAX($G$4:G207)+1,"")</f>
        <v/>
      </c>
      <c r="H208" s="109" t="str">
        <f t="shared" ca="1" si="119"/>
        <v>вс/сс</v>
      </c>
      <c r="I208" s="22">
        <f t="shared" ca="1" si="120"/>
        <v>0</v>
      </c>
      <c r="J208" s="22">
        <f t="shared" ca="1" si="121"/>
        <v>0</v>
      </c>
      <c r="K208" s="349">
        <f t="shared" ca="1" si="122"/>
        <v>0</v>
      </c>
      <c r="L208" s="375">
        <f t="shared" ca="1" si="105"/>
        <v>0</v>
      </c>
      <c r="M208" s="20" t="str">
        <f ca="1">IF(R208&lt;&gt;0,MAX($M$4:M207)+1,"")</f>
        <v/>
      </c>
      <c r="N208" s="374">
        <f t="shared" ca="1" si="106"/>
        <v>0</v>
      </c>
      <c r="O208" s="374" t="str">
        <f t="shared" ca="1" si="107"/>
        <v>вс/сс</v>
      </c>
      <c r="P208" s="374">
        <f t="shared" ca="1" si="108"/>
        <v>0</v>
      </c>
      <c r="Q208" s="374">
        <f t="shared" ca="1" si="109"/>
        <v>0</v>
      </c>
      <c r="R208" s="375">
        <f t="shared" ca="1" si="110"/>
        <v>0</v>
      </c>
      <c r="S208" s="20" t="str">
        <f ca="1">IF(X208&lt;&gt;0,MAX($S$4:S207)+1,"")</f>
        <v/>
      </c>
      <c r="T208" s="109" t="str">
        <f t="shared" ca="1" si="123"/>
        <v>вс/сс</v>
      </c>
      <c r="U208" s="22">
        <f t="shared" ca="1" si="124"/>
        <v>0</v>
      </c>
      <c r="V208" s="22">
        <f t="shared" ca="1" si="125"/>
        <v>0</v>
      </c>
      <c r="W208" s="349">
        <f t="shared" ca="1" si="126"/>
        <v>0</v>
      </c>
      <c r="X208" s="375">
        <f t="shared" ca="1" si="111"/>
        <v>0</v>
      </c>
      <c r="Y208" s="20" t="str">
        <f ca="1">IF(AD208&lt;&gt;0,MAX(Y$4:$GY207)+1,"")</f>
        <v/>
      </c>
      <c r="Z208" s="109" t="str">
        <f t="shared" ca="1" si="127"/>
        <v>вс/сс</v>
      </c>
      <c r="AA208" s="22">
        <f t="shared" ca="1" si="128"/>
        <v>0</v>
      </c>
      <c r="AB208" s="22">
        <f t="shared" ca="1" si="129"/>
        <v>0</v>
      </c>
      <c r="AC208" s="349">
        <f t="shared" ca="1" si="130"/>
        <v>0</v>
      </c>
      <c r="AD208" s="375">
        <f t="shared" ca="1" si="112"/>
        <v>0</v>
      </c>
      <c r="AE208" s="20" t="str">
        <f ca="1">IF(AJ208&lt;&gt;0,MAX($E$4:AE207)+1,"")</f>
        <v/>
      </c>
      <c r="AF208" s="109" t="str">
        <f t="shared" ca="1" si="131"/>
        <v>вс/сс</v>
      </c>
      <c r="AG208" s="22">
        <f t="shared" ca="1" si="132"/>
        <v>0</v>
      </c>
      <c r="AH208" s="22">
        <f t="shared" ca="1" si="133"/>
        <v>0</v>
      </c>
      <c r="AI208" s="349">
        <f t="shared" ca="1" si="134"/>
        <v>0</v>
      </c>
      <c r="AJ208" s="375">
        <f t="shared" ca="1" si="113"/>
        <v>0</v>
      </c>
    </row>
    <row r="209" spans="1:36" ht="18.75" customHeight="1" thickBot="1">
      <c r="A209" s="20" t="str">
        <f ca="1">IF(F209&lt;&gt;0,MAX($A$4:A208)+1,"")</f>
        <v/>
      </c>
      <c r="B209" s="109" t="str">
        <f t="shared" ca="1" si="114"/>
        <v>вс/сс</v>
      </c>
      <c r="C209" s="22">
        <f t="shared" ca="1" si="115"/>
        <v>0</v>
      </c>
      <c r="D209" s="22">
        <f t="shared" ca="1" si="116"/>
        <v>0</v>
      </c>
      <c r="E209" s="349">
        <f t="shared" ca="1" si="117"/>
        <v>0</v>
      </c>
      <c r="F209" s="537">
        <f t="shared" ca="1" si="118"/>
        <v>0</v>
      </c>
      <c r="G209" s="20" t="str">
        <f ca="1">IF(L209&lt;&gt;0,MAX($G$4:G208)+1,"")</f>
        <v/>
      </c>
      <c r="H209" s="109" t="str">
        <f t="shared" ca="1" si="119"/>
        <v>вс/сс</v>
      </c>
      <c r="I209" s="22">
        <f t="shared" ca="1" si="120"/>
        <v>0</v>
      </c>
      <c r="J209" s="22">
        <f t="shared" ca="1" si="121"/>
        <v>0</v>
      </c>
      <c r="K209" s="349">
        <f t="shared" ca="1" si="122"/>
        <v>0</v>
      </c>
      <c r="L209" s="375">
        <f t="shared" ca="1" si="105"/>
        <v>0</v>
      </c>
      <c r="M209" s="20" t="str">
        <f ca="1">IF(R209&lt;&gt;0,MAX($M$4:M208)+1,"")</f>
        <v/>
      </c>
      <c r="N209" s="374">
        <f t="shared" ca="1" si="106"/>
        <v>0</v>
      </c>
      <c r="O209" s="374" t="str">
        <f t="shared" ca="1" si="107"/>
        <v>вс/сс</v>
      </c>
      <c r="P209" s="374">
        <f t="shared" ca="1" si="108"/>
        <v>0</v>
      </c>
      <c r="Q209" s="374">
        <f t="shared" ca="1" si="109"/>
        <v>0</v>
      </c>
      <c r="R209" s="375">
        <f t="shared" ca="1" si="110"/>
        <v>0</v>
      </c>
      <c r="S209" s="20" t="str">
        <f ca="1">IF(X209&lt;&gt;0,MAX($S$4:S208)+1,"")</f>
        <v/>
      </c>
      <c r="T209" s="109" t="str">
        <f t="shared" ca="1" si="123"/>
        <v>вс/сс</v>
      </c>
      <c r="U209" s="22">
        <f t="shared" ca="1" si="124"/>
        <v>0</v>
      </c>
      <c r="V209" s="22">
        <f t="shared" ca="1" si="125"/>
        <v>0</v>
      </c>
      <c r="W209" s="349">
        <f t="shared" ca="1" si="126"/>
        <v>0</v>
      </c>
      <c r="X209" s="375">
        <f t="shared" ca="1" si="111"/>
        <v>0</v>
      </c>
      <c r="Y209" s="20" t="str">
        <f ca="1">IF(AD209&lt;&gt;0,MAX(Y$4:$GY208)+1,"")</f>
        <v/>
      </c>
      <c r="Z209" s="109" t="str">
        <f t="shared" ca="1" si="127"/>
        <v>вс/сс</v>
      </c>
      <c r="AA209" s="22">
        <f t="shared" ca="1" si="128"/>
        <v>0</v>
      </c>
      <c r="AB209" s="22">
        <f t="shared" ca="1" si="129"/>
        <v>0</v>
      </c>
      <c r="AC209" s="349">
        <f t="shared" ca="1" si="130"/>
        <v>0</v>
      </c>
      <c r="AD209" s="375">
        <f t="shared" ca="1" si="112"/>
        <v>0</v>
      </c>
      <c r="AE209" s="20" t="str">
        <f ca="1">IF(AJ209&lt;&gt;0,MAX($E$4:AE208)+1,"")</f>
        <v/>
      </c>
      <c r="AF209" s="109" t="str">
        <f t="shared" ca="1" si="131"/>
        <v>вс/сс</v>
      </c>
      <c r="AG209" s="22">
        <f t="shared" ca="1" si="132"/>
        <v>0</v>
      </c>
      <c r="AH209" s="22">
        <f t="shared" ca="1" si="133"/>
        <v>0</v>
      </c>
      <c r="AI209" s="349">
        <f t="shared" ca="1" si="134"/>
        <v>0</v>
      </c>
      <c r="AJ209" s="375">
        <f t="shared" ca="1" si="113"/>
        <v>0</v>
      </c>
    </row>
    <row r="210" spans="1:36" ht="18.75" customHeight="1" thickBot="1">
      <c r="A210" s="20" t="str">
        <f ca="1">IF(F210&lt;&gt;0,MAX($A$4:A209)+1,"")</f>
        <v/>
      </c>
      <c r="B210" s="109" t="str">
        <f t="shared" ca="1" si="114"/>
        <v>вс/сс</v>
      </c>
      <c r="C210" s="22">
        <f t="shared" ca="1" si="115"/>
        <v>0</v>
      </c>
      <c r="D210" s="22">
        <f t="shared" ca="1" si="116"/>
        <v>0</v>
      </c>
      <c r="E210" s="349">
        <f t="shared" ca="1" si="117"/>
        <v>0</v>
      </c>
      <c r="F210" s="537">
        <f t="shared" ca="1" si="118"/>
        <v>0</v>
      </c>
      <c r="G210" s="20" t="str">
        <f ca="1">IF(L210&lt;&gt;0,MAX($G$4:G209)+1,"")</f>
        <v/>
      </c>
      <c r="H210" s="109" t="str">
        <f t="shared" ca="1" si="119"/>
        <v>вс/сс</v>
      </c>
      <c r="I210" s="22">
        <f t="shared" ca="1" si="120"/>
        <v>0</v>
      </c>
      <c r="J210" s="22">
        <f t="shared" ca="1" si="121"/>
        <v>0</v>
      </c>
      <c r="K210" s="349">
        <f t="shared" ca="1" si="122"/>
        <v>0</v>
      </c>
      <c r="L210" s="375">
        <f t="shared" ca="1" si="105"/>
        <v>0</v>
      </c>
      <c r="M210" s="20" t="str">
        <f ca="1">IF(R210&lt;&gt;0,MAX($M$4:M209)+1,"")</f>
        <v/>
      </c>
      <c r="N210" s="374">
        <f t="shared" ca="1" si="106"/>
        <v>0</v>
      </c>
      <c r="O210" s="374" t="str">
        <f t="shared" ca="1" si="107"/>
        <v>вс/сс</v>
      </c>
      <c r="P210" s="374">
        <f t="shared" ca="1" si="108"/>
        <v>0</v>
      </c>
      <c r="Q210" s="374">
        <f t="shared" ca="1" si="109"/>
        <v>0</v>
      </c>
      <c r="R210" s="375">
        <f t="shared" ca="1" si="110"/>
        <v>0</v>
      </c>
      <c r="S210" s="20" t="str">
        <f ca="1">IF(X210&lt;&gt;0,MAX($S$4:S209)+1,"")</f>
        <v/>
      </c>
      <c r="T210" s="109" t="str">
        <f t="shared" ca="1" si="123"/>
        <v>вс/сс</v>
      </c>
      <c r="U210" s="22">
        <f t="shared" ca="1" si="124"/>
        <v>0</v>
      </c>
      <c r="V210" s="22">
        <f t="shared" ca="1" si="125"/>
        <v>0</v>
      </c>
      <c r="W210" s="349">
        <f t="shared" ca="1" si="126"/>
        <v>0</v>
      </c>
      <c r="X210" s="375">
        <f t="shared" ca="1" si="111"/>
        <v>0</v>
      </c>
      <c r="Y210" s="20" t="str">
        <f ca="1">IF(AD210&lt;&gt;0,MAX(Y$4:$GY209)+1,"")</f>
        <v/>
      </c>
      <c r="Z210" s="109" t="str">
        <f t="shared" ca="1" si="127"/>
        <v>вс/сс</v>
      </c>
      <c r="AA210" s="22">
        <f t="shared" ca="1" si="128"/>
        <v>0</v>
      </c>
      <c r="AB210" s="22">
        <f t="shared" ca="1" si="129"/>
        <v>0</v>
      </c>
      <c r="AC210" s="349">
        <f t="shared" ca="1" si="130"/>
        <v>0</v>
      </c>
      <c r="AD210" s="375">
        <f t="shared" ca="1" si="112"/>
        <v>0</v>
      </c>
      <c r="AE210" s="20" t="str">
        <f ca="1">IF(AJ210&lt;&gt;0,MAX($E$4:AE209)+1,"")</f>
        <v/>
      </c>
      <c r="AF210" s="109" t="str">
        <f t="shared" ca="1" si="131"/>
        <v>вс/сс</v>
      </c>
      <c r="AG210" s="22">
        <f t="shared" ca="1" si="132"/>
        <v>0</v>
      </c>
      <c r="AH210" s="22">
        <f t="shared" ca="1" si="133"/>
        <v>0</v>
      </c>
      <c r="AI210" s="349">
        <f t="shared" ca="1" si="134"/>
        <v>0</v>
      </c>
      <c r="AJ210" s="375">
        <f t="shared" ca="1" si="113"/>
        <v>0</v>
      </c>
    </row>
    <row r="211" spans="1:36" ht="18.75" customHeight="1" thickBot="1">
      <c r="A211" s="20" t="str">
        <f ca="1">IF(F211&lt;&gt;0,MAX($A$4:A210)+1,"")</f>
        <v/>
      </c>
      <c r="B211" s="109">
        <f t="shared" ca="1" si="114"/>
        <v>0</v>
      </c>
      <c r="C211" s="22">
        <f t="shared" ca="1" si="115"/>
        <v>0</v>
      </c>
      <c r="D211" s="22">
        <f t="shared" ca="1" si="116"/>
        <v>0</v>
      </c>
      <c r="E211" s="349">
        <f t="shared" ca="1" si="117"/>
        <v>0</v>
      </c>
      <c r="F211" s="537">
        <f t="shared" ca="1" si="118"/>
        <v>0</v>
      </c>
      <c r="G211" s="20" t="str">
        <f ca="1">IF(L211&lt;&gt;0,MAX($G$4:G210)+1,"")</f>
        <v/>
      </c>
      <c r="H211" s="109">
        <f t="shared" ca="1" si="119"/>
        <v>0</v>
      </c>
      <c r="I211" s="22">
        <f t="shared" ca="1" si="120"/>
        <v>0</v>
      </c>
      <c r="J211" s="22">
        <f t="shared" ca="1" si="121"/>
        <v>0</v>
      </c>
      <c r="K211" s="349">
        <f t="shared" ca="1" si="122"/>
        <v>0</v>
      </c>
      <c r="L211" s="375">
        <f t="shared" ca="1" si="105"/>
        <v>0</v>
      </c>
      <c r="M211" s="20" t="str">
        <f ca="1">IF(R211&lt;&gt;0,MAX($M$4:M210)+1,"")</f>
        <v/>
      </c>
      <c r="N211" s="374" t="str">
        <f t="shared" ca="1" si="106"/>
        <v xml:space="preserve"> </v>
      </c>
      <c r="O211" s="374">
        <f t="shared" ca="1" si="107"/>
        <v>0</v>
      </c>
      <c r="P211" s="374">
        <f t="shared" ca="1" si="108"/>
        <v>0</v>
      </c>
      <c r="Q211" s="374">
        <f t="shared" ca="1" si="109"/>
        <v>0</v>
      </c>
      <c r="R211" s="375">
        <f t="shared" ca="1" si="110"/>
        <v>0</v>
      </c>
      <c r="S211" s="20" t="str">
        <f ca="1">IF(X211&lt;&gt;0,MAX($S$4:S210)+1,"")</f>
        <v/>
      </c>
      <c r="T211" s="109">
        <f t="shared" ca="1" si="123"/>
        <v>0</v>
      </c>
      <c r="U211" s="22">
        <f t="shared" ca="1" si="124"/>
        <v>0</v>
      </c>
      <c r="V211" s="22">
        <f t="shared" ca="1" si="125"/>
        <v>0</v>
      </c>
      <c r="W211" s="349">
        <f t="shared" ca="1" si="126"/>
        <v>0</v>
      </c>
      <c r="X211" s="375">
        <f t="shared" ca="1" si="111"/>
        <v>0</v>
      </c>
      <c r="Y211" s="20" t="str">
        <f ca="1">IF(AD211&lt;&gt;0,MAX(Y$4:$GY210)+1,"")</f>
        <v/>
      </c>
      <c r="Z211" s="109">
        <f t="shared" ca="1" si="127"/>
        <v>0</v>
      </c>
      <c r="AA211" s="22">
        <f t="shared" ca="1" si="128"/>
        <v>0</v>
      </c>
      <c r="AB211" s="22">
        <f t="shared" ca="1" si="129"/>
        <v>0</v>
      </c>
      <c r="AC211" s="349">
        <f t="shared" ca="1" si="130"/>
        <v>0</v>
      </c>
      <c r="AD211" s="375">
        <f t="shared" ca="1" si="112"/>
        <v>0</v>
      </c>
      <c r="AE211" s="20" t="str">
        <f ca="1">IF(AJ211&lt;&gt;0,MAX($E$4:AE210)+1,"")</f>
        <v/>
      </c>
      <c r="AF211" s="109">
        <f t="shared" ca="1" si="131"/>
        <v>0</v>
      </c>
      <c r="AG211" s="22">
        <f t="shared" ca="1" si="132"/>
        <v>0</v>
      </c>
      <c r="AH211" s="22">
        <f t="shared" ca="1" si="133"/>
        <v>0</v>
      </c>
      <c r="AI211" s="349">
        <f t="shared" ca="1" si="134"/>
        <v>0</v>
      </c>
      <c r="AJ211" s="375">
        <f t="shared" ca="1" si="113"/>
        <v>0</v>
      </c>
    </row>
    <row r="212" spans="1:36" ht="18.75" customHeight="1" thickBot="1">
      <c r="A212" s="20" t="str">
        <f ca="1">IF(F212&lt;&gt;0,MAX($A$4:A211)+1,"")</f>
        <v/>
      </c>
      <c r="B212" s="109">
        <f t="shared" ca="1" si="114"/>
        <v>0</v>
      </c>
      <c r="C212" s="22">
        <f t="shared" ca="1" si="115"/>
        <v>0</v>
      </c>
      <c r="D212" s="22">
        <f t="shared" ca="1" si="116"/>
        <v>0</v>
      </c>
      <c r="E212" s="349">
        <f t="shared" ca="1" si="117"/>
        <v>0</v>
      </c>
      <c r="F212" s="537">
        <f t="shared" ca="1" si="118"/>
        <v>0</v>
      </c>
      <c r="G212" s="20" t="str">
        <f ca="1">IF(L212&lt;&gt;0,MAX($G$4:G211)+1,"")</f>
        <v/>
      </c>
      <c r="H212" s="109">
        <f t="shared" ca="1" si="119"/>
        <v>0</v>
      </c>
      <c r="I212" s="22">
        <f t="shared" ca="1" si="120"/>
        <v>0</v>
      </c>
      <c r="J212" s="22">
        <f t="shared" ca="1" si="121"/>
        <v>0</v>
      </c>
      <c r="K212" s="349">
        <f t="shared" ca="1" si="122"/>
        <v>0</v>
      </c>
      <c r="L212" s="375">
        <f t="shared" ca="1" si="105"/>
        <v>0</v>
      </c>
      <c r="M212" s="20" t="str">
        <f ca="1">IF(R212&lt;&gt;0,MAX($M$4:M211)+1,"")</f>
        <v/>
      </c>
      <c r="N212" s="374" t="str">
        <f t="shared" ca="1" si="106"/>
        <v>ВАКАНТ</v>
      </c>
      <c r="O212" s="374">
        <f t="shared" ca="1" si="107"/>
        <v>0</v>
      </c>
      <c r="P212" s="374">
        <f t="shared" ca="1" si="108"/>
        <v>0</v>
      </c>
      <c r="Q212" s="374">
        <f t="shared" ca="1" si="109"/>
        <v>0</v>
      </c>
      <c r="R212" s="375">
        <f t="shared" ca="1" si="110"/>
        <v>0</v>
      </c>
      <c r="S212" s="20" t="str">
        <f ca="1">IF(X212&lt;&gt;0,MAX($S$4:S211)+1,"")</f>
        <v/>
      </c>
      <c r="T212" s="109">
        <f t="shared" ca="1" si="123"/>
        <v>0</v>
      </c>
      <c r="U212" s="22">
        <f t="shared" ca="1" si="124"/>
        <v>0</v>
      </c>
      <c r="V212" s="22">
        <f t="shared" ca="1" si="125"/>
        <v>0</v>
      </c>
      <c r="W212" s="349">
        <f t="shared" ca="1" si="126"/>
        <v>0</v>
      </c>
      <c r="X212" s="375">
        <f t="shared" ca="1" si="111"/>
        <v>0</v>
      </c>
      <c r="Y212" s="20" t="str">
        <f ca="1">IF(AD212&lt;&gt;0,MAX(Y$4:$GY211)+1,"")</f>
        <v/>
      </c>
      <c r="Z212" s="109">
        <f t="shared" ca="1" si="127"/>
        <v>0</v>
      </c>
      <c r="AA212" s="22">
        <f t="shared" ca="1" si="128"/>
        <v>0</v>
      </c>
      <c r="AB212" s="22">
        <f t="shared" ca="1" si="129"/>
        <v>0</v>
      </c>
      <c r="AC212" s="349">
        <f t="shared" ca="1" si="130"/>
        <v>0</v>
      </c>
      <c r="AD212" s="375">
        <f t="shared" ca="1" si="112"/>
        <v>0</v>
      </c>
      <c r="AE212" s="20" t="str">
        <f ca="1">IF(AJ212&lt;&gt;0,MAX($E$4:AE211)+1,"")</f>
        <v/>
      </c>
      <c r="AF212" s="109">
        <f t="shared" ca="1" si="131"/>
        <v>0</v>
      </c>
      <c r="AG212" s="22">
        <f t="shared" ca="1" si="132"/>
        <v>0</v>
      </c>
      <c r="AH212" s="22">
        <f t="shared" ca="1" si="133"/>
        <v>0</v>
      </c>
      <c r="AI212" s="349">
        <f t="shared" ca="1" si="134"/>
        <v>0</v>
      </c>
      <c r="AJ212" s="375">
        <f t="shared" ca="1" si="113"/>
        <v>0</v>
      </c>
    </row>
    <row r="213" spans="1:36" ht="18.75" customHeight="1" thickBot="1">
      <c r="A213" s="20" t="str">
        <f ca="1">IF(F213&lt;&gt;0,MAX($A$4:A212)+1,"")</f>
        <v/>
      </c>
      <c r="B213" s="109" t="str">
        <f t="shared" ca="1" si="114"/>
        <v>вс/сс</v>
      </c>
      <c r="C213" s="22">
        <f t="shared" ca="1" si="115"/>
        <v>0</v>
      </c>
      <c r="D213" s="22">
        <f t="shared" ca="1" si="116"/>
        <v>0</v>
      </c>
      <c r="E213" s="349">
        <f t="shared" ca="1" si="117"/>
        <v>0</v>
      </c>
      <c r="F213" s="537">
        <f t="shared" ca="1" si="118"/>
        <v>0</v>
      </c>
      <c r="G213" s="20" t="str">
        <f ca="1">IF(L213&lt;&gt;0,MAX($G$4:G212)+1,"")</f>
        <v/>
      </c>
      <c r="H213" s="109" t="str">
        <f t="shared" ca="1" si="119"/>
        <v>вс/сс</v>
      </c>
      <c r="I213" s="22">
        <f t="shared" ca="1" si="120"/>
        <v>0</v>
      </c>
      <c r="J213" s="22">
        <f t="shared" ca="1" si="121"/>
        <v>0</v>
      </c>
      <c r="K213" s="349">
        <f t="shared" ca="1" si="122"/>
        <v>0</v>
      </c>
      <c r="L213" s="375">
        <f t="shared" ca="1" si="105"/>
        <v>0</v>
      </c>
      <c r="M213" s="20" t="str">
        <f ca="1">IF(R213&lt;&gt;0,MAX($M$4:M212)+1,"")</f>
        <v/>
      </c>
      <c r="N213" s="374">
        <f t="shared" ca="1" si="106"/>
        <v>0</v>
      </c>
      <c r="O213" s="374" t="str">
        <f t="shared" ca="1" si="107"/>
        <v>вс/сс</v>
      </c>
      <c r="P213" s="374">
        <f t="shared" ca="1" si="108"/>
        <v>0</v>
      </c>
      <c r="Q213" s="374">
        <f t="shared" ca="1" si="109"/>
        <v>0</v>
      </c>
      <c r="R213" s="375">
        <f t="shared" ca="1" si="110"/>
        <v>0</v>
      </c>
      <c r="S213" s="20" t="str">
        <f ca="1">IF(X213&lt;&gt;0,MAX($S$4:S212)+1,"")</f>
        <v/>
      </c>
      <c r="T213" s="109" t="str">
        <f t="shared" ca="1" si="123"/>
        <v>вс/сс</v>
      </c>
      <c r="U213" s="22">
        <f t="shared" ca="1" si="124"/>
        <v>0</v>
      </c>
      <c r="V213" s="22">
        <f t="shared" ca="1" si="125"/>
        <v>0</v>
      </c>
      <c r="W213" s="349">
        <f t="shared" ca="1" si="126"/>
        <v>0</v>
      </c>
      <c r="X213" s="375">
        <f t="shared" ca="1" si="111"/>
        <v>0</v>
      </c>
      <c r="Y213" s="20" t="str">
        <f ca="1">IF(AD213&lt;&gt;0,MAX(Y$4:$GY212)+1,"")</f>
        <v/>
      </c>
      <c r="Z213" s="109" t="str">
        <f t="shared" ca="1" si="127"/>
        <v>вс/сс</v>
      </c>
      <c r="AA213" s="22">
        <f t="shared" ca="1" si="128"/>
        <v>0</v>
      </c>
      <c r="AB213" s="22">
        <f t="shared" ca="1" si="129"/>
        <v>0</v>
      </c>
      <c r="AC213" s="349">
        <f t="shared" ca="1" si="130"/>
        <v>0</v>
      </c>
      <c r="AD213" s="375">
        <f t="shared" ca="1" si="112"/>
        <v>0</v>
      </c>
      <c r="AE213" s="20" t="str">
        <f ca="1">IF(AJ213&lt;&gt;0,MAX($E$4:AE212)+1,"")</f>
        <v/>
      </c>
      <c r="AF213" s="109" t="str">
        <f t="shared" ca="1" si="131"/>
        <v>вс/сс</v>
      </c>
      <c r="AG213" s="22">
        <f t="shared" ca="1" si="132"/>
        <v>0</v>
      </c>
      <c r="AH213" s="22">
        <f t="shared" ca="1" si="133"/>
        <v>0</v>
      </c>
      <c r="AI213" s="349">
        <f t="shared" ca="1" si="134"/>
        <v>0</v>
      </c>
      <c r="AJ213" s="375">
        <f t="shared" ca="1" si="113"/>
        <v>0</v>
      </c>
    </row>
    <row r="214" spans="1:36" ht="18.75" customHeight="1" thickBot="1">
      <c r="A214" s="20" t="str">
        <f ca="1">IF(F214&lt;&gt;0,MAX($A$4:A213)+1,"")</f>
        <v/>
      </c>
      <c r="B214" s="109" t="str">
        <f t="shared" ca="1" si="114"/>
        <v>вс/сс</v>
      </c>
      <c r="C214" s="22">
        <f t="shared" ca="1" si="115"/>
        <v>0</v>
      </c>
      <c r="D214" s="22">
        <f t="shared" ca="1" si="116"/>
        <v>0</v>
      </c>
      <c r="E214" s="349">
        <f t="shared" ca="1" si="117"/>
        <v>0</v>
      </c>
      <c r="F214" s="537">
        <f t="shared" ca="1" si="118"/>
        <v>0</v>
      </c>
      <c r="G214" s="20" t="str">
        <f ca="1">IF(L214&lt;&gt;0,MAX($G$4:G213)+1,"")</f>
        <v/>
      </c>
      <c r="H214" s="109" t="str">
        <f t="shared" ca="1" si="119"/>
        <v>вс/сс</v>
      </c>
      <c r="I214" s="22">
        <f t="shared" ca="1" si="120"/>
        <v>0</v>
      </c>
      <c r="J214" s="22">
        <f t="shared" ca="1" si="121"/>
        <v>0</v>
      </c>
      <c r="K214" s="349">
        <f t="shared" ca="1" si="122"/>
        <v>0</v>
      </c>
      <c r="L214" s="375">
        <f t="shared" ca="1" si="105"/>
        <v>0</v>
      </c>
      <c r="M214" s="20" t="str">
        <f ca="1">IF(R214&lt;&gt;0,MAX($M$4:M213)+1,"")</f>
        <v/>
      </c>
      <c r="N214" s="374">
        <f t="shared" ca="1" si="106"/>
        <v>0</v>
      </c>
      <c r="O214" s="374" t="str">
        <f t="shared" ca="1" si="107"/>
        <v>вс/сс</v>
      </c>
      <c r="P214" s="374">
        <f t="shared" ca="1" si="108"/>
        <v>0</v>
      </c>
      <c r="Q214" s="374">
        <f t="shared" ca="1" si="109"/>
        <v>0</v>
      </c>
      <c r="R214" s="375">
        <f t="shared" ca="1" si="110"/>
        <v>0</v>
      </c>
      <c r="S214" s="20" t="str">
        <f ca="1">IF(X214&lt;&gt;0,MAX($S$4:S213)+1,"")</f>
        <v/>
      </c>
      <c r="T214" s="109" t="str">
        <f t="shared" ca="1" si="123"/>
        <v>вс/сс</v>
      </c>
      <c r="U214" s="22">
        <f t="shared" ca="1" si="124"/>
        <v>0</v>
      </c>
      <c r="V214" s="22">
        <f t="shared" ca="1" si="125"/>
        <v>0</v>
      </c>
      <c r="W214" s="349">
        <f t="shared" ca="1" si="126"/>
        <v>0</v>
      </c>
      <c r="X214" s="375">
        <f t="shared" ca="1" si="111"/>
        <v>0</v>
      </c>
      <c r="Y214" s="20" t="str">
        <f ca="1">IF(AD214&lt;&gt;0,MAX(Y$4:$GY213)+1,"")</f>
        <v/>
      </c>
      <c r="Z214" s="109" t="str">
        <f t="shared" ca="1" si="127"/>
        <v>вс/сс</v>
      </c>
      <c r="AA214" s="22">
        <f t="shared" ca="1" si="128"/>
        <v>0</v>
      </c>
      <c r="AB214" s="22">
        <f t="shared" ca="1" si="129"/>
        <v>0</v>
      </c>
      <c r="AC214" s="349">
        <f t="shared" ca="1" si="130"/>
        <v>0</v>
      </c>
      <c r="AD214" s="375">
        <f t="shared" ca="1" si="112"/>
        <v>0</v>
      </c>
      <c r="AE214" s="20" t="str">
        <f ca="1">IF(AJ214&lt;&gt;0,MAX($E$4:AE213)+1,"")</f>
        <v/>
      </c>
      <c r="AF214" s="109" t="str">
        <f t="shared" ca="1" si="131"/>
        <v>вс/сс</v>
      </c>
      <c r="AG214" s="22">
        <f t="shared" ca="1" si="132"/>
        <v>0</v>
      </c>
      <c r="AH214" s="22">
        <f t="shared" ca="1" si="133"/>
        <v>0</v>
      </c>
      <c r="AI214" s="349">
        <f t="shared" ca="1" si="134"/>
        <v>0</v>
      </c>
      <c r="AJ214" s="375">
        <f t="shared" ca="1" si="113"/>
        <v>0</v>
      </c>
    </row>
    <row r="215" spans="1:36" ht="18.75" customHeight="1" thickBot="1">
      <c r="A215" s="20" t="str">
        <f ca="1">IF(F215&lt;&gt;0,MAX($A$4:A214)+1,"")</f>
        <v/>
      </c>
      <c r="B215" s="109" t="str">
        <f t="shared" ca="1" si="114"/>
        <v>вс/сс</v>
      </c>
      <c r="C215" s="22">
        <f t="shared" ca="1" si="115"/>
        <v>0</v>
      </c>
      <c r="D215" s="22">
        <f t="shared" ca="1" si="116"/>
        <v>0</v>
      </c>
      <c r="E215" s="349">
        <f t="shared" ca="1" si="117"/>
        <v>0</v>
      </c>
      <c r="F215" s="537">
        <f t="shared" ca="1" si="118"/>
        <v>0</v>
      </c>
      <c r="G215" s="20" t="str">
        <f ca="1">IF(L215&lt;&gt;0,MAX($G$4:G214)+1,"")</f>
        <v/>
      </c>
      <c r="H215" s="109" t="str">
        <f t="shared" ca="1" si="119"/>
        <v>вс/сс</v>
      </c>
      <c r="I215" s="22">
        <f t="shared" ca="1" si="120"/>
        <v>0</v>
      </c>
      <c r="J215" s="22">
        <f t="shared" ca="1" si="121"/>
        <v>0</v>
      </c>
      <c r="K215" s="349">
        <f t="shared" ca="1" si="122"/>
        <v>0</v>
      </c>
      <c r="L215" s="375">
        <f t="shared" ca="1" si="105"/>
        <v>0</v>
      </c>
      <c r="M215" s="20" t="str">
        <f ca="1">IF(R215&lt;&gt;0,MAX($M$4:M214)+1,"")</f>
        <v/>
      </c>
      <c r="N215" s="374">
        <f t="shared" ca="1" si="106"/>
        <v>0</v>
      </c>
      <c r="O215" s="374" t="str">
        <f t="shared" ca="1" si="107"/>
        <v>вс/сс</v>
      </c>
      <c r="P215" s="374">
        <f t="shared" ca="1" si="108"/>
        <v>0</v>
      </c>
      <c r="Q215" s="374">
        <f t="shared" ca="1" si="109"/>
        <v>0</v>
      </c>
      <c r="R215" s="375">
        <f t="shared" ca="1" si="110"/>
        <v>0</v>
      </c>
      <c r="S215" s="20" t="str">
        <f ca="1">IF(X215&lt;&gt;0,MAX($S$4:S214)+1,"")</f>
        <v/>
      </c>
      <c r="T215" s="109" t="str">
        <f t="shared" ca="1" si="123"/>
        <v>вс/сс</v>
      </c>
      <c r="U215" s="22">
        <f t="shared" ca="1" si="124"/>
        <v>0</v>
      </c>
      <c r="V215" s="22">
        <f t="shared" ca="1" si="125"/>
        <v>0</v>
      </c>
      <c r="W215" s="349">
        <f t="shared" ca="1" si="126"/>
        <v>0</v>
      </c>
      <c r="X215" s="375">
        <f t="shared" ca="1" si="111"/>
        <v>0</v>
      </c>
      <c r="Y215" s="20" t="str">
        <f ca="1">IF(AD215&lt;&gt;0,MAX(Y$4:$GY214)+1,"")</f>
        <v/>
      </c>
      <c r="Z215" s="109" t="str">
        <f t="shared" ca="1" si="127"/>
        <v>вс/сс</v>
      </c>
      <c r="AA215" s="22">
        <f t="shared" ca="1" si="128"/>
        <v>0</v>
      </c>
      <c r="AB215" s="22">
        <f t="shared" ca="1" si="129"/>
        <v>0</v>
      </c>
      <c r="AC215" s="349">
        <f t="shared" ca="1" si="130"/>
        <v>0</v>
      </c>
      <c r="AD215" s="375">
        <f t="shared" ca="1" si="112"/>
        <v>0</v>
      </c>
      <c r="AE215" s="20" t="str">
        <f ca="1">IF(AJ215&lt;&gt;0,MAX($E$4:AE214)+1,"")</f>
        <v/>
      </c>
      <c r="AF215" s="109" t="str">
        <f t="shared" ca="1" si="131"/>
        <v>вс/сс</v>
      </c>
      <c r="AG215" s="22">
        <f t="shared" ca="1" si="132"/>
        <v>0</v>
      </c>
      <c r="AH215" s="22">
        <f t="shared" ca="1" si="133"/>
        <v>0</v>
      </c>
      <c r="AI215" s="349">
        <f t="shared" ca="1" si="134"/>
        <v>0</v>
      </c>
      <c r="AJ215" s="375">
        <f t="shared" ca="1" si="113"/>
        <v>0</v>
      </c>
    </row>
    <row r="216" spans="1:36" ht="18.75" customHeight="1" thickBot="1">
      <c r="A216" s="20">
        <f ca="1">IF(F216&lt;&gt;0,MAX($A$4:A215)+1,"")</f>
        <v>105</v>
      </c>
      <c r="B216" s="109" t="str">
        <f t="shared" ca="1" si="114"/>
        <v>Логвіненко</v>
      </c>
      <c r="C216" s="22" t="str">
        <f t="shared" ca="1" si="115"/>
        <v>Олександр</v>
      </c>
      <c r="D216" s="22" t="str">
        <f t="shared" ca="1" si="116"/>
        <v>Юрійович</v>
      </c>
      <c r="E216" s="349">
        <f t="shared" ca="1" si="117"/>
        <v>3647508038</v>
      </c>
      <c r="F216" s="537">
        <f t="shared" ca="1" si="118"/>
        <v>15325.17</v>
      </c>
      <c r="G216" s="20" t="str">
        <f ca="1">IF(L216&lt;&gt;0,MAX($G$4:G215)+1,"")</f>
        <v/>
      </c>
      <c r="H216" s="109" t="str">
        <f t="shared" ca="1" si="119"/>
        <v>Логвіненко</v>
      </c>
      <c r="I216" s="22" t="str">
        <f t="shared" ca="1" si="120"/>
        <v>Олександр</v>
      </c>
      <c r="J216" s="22" t="str">
        <f t="shared" ca="1" si="121"/>
        <v>Юрійович</v>
      </c>
      <c r="K216" s="349">
        <f t="shared" ca="1" si="122"/>
        <v>3647508038</v>
      </c>
      <c r="L216" s="375">
        <f t="shared" ca="1" si="105"/>
        <v>0</v>
      </c>
      <c r="M216" s="20" t="str">
        <f ca="1">IF(R216&lt;&gt;0,MAX($M$4:M215)+1,"")</f>
        <v/>
      </c>
      <c r="N216" s="374" t="str">
        <f t="shared" ca="1" si="106"/>
        <v>Логвіненко О.Ю.</v>
      </c>
      <c r="O216" s="374" t="str">
        <f t="shared" ca="1" si="107"/>
        <v>Логвіненко</v>
      </c>
      <c r="P216" s="374" t="str">
        <f t="shared" ca="1" si="108"/>
        <v>Олександр</v>
      </c>
      <c r="Q216" s="374" t="str">
        <f t="shared" ca="1" si="109"/>
        <v>Юрійович</v>
      </c>
      <c r="R216" s="375">
        <f t="shared" ca="1" si="110"/>
        <v>0</v>
      </c>
      <c r="S216" s="20" t="str">
        <f ca="1">IF(X216&lt;&gt;0,MAX($S$4:S215)+1,"")</f>
        <v/>
      </c>
      <c r="T216" s="109" t="str">
        <f t="shared" ca="1" si="123"/>
        <v>Логвіненко</v>
      </c>
      <c r="U216" s="22" t="str">
        <f t="shared" ca="1" si="124"/>
        <v>Олександр</v>
      </c>
      <c r="V216" s="22" t="str">
        <f t="shared" ca="1" si="125"/>
        <v>Юрійович</v>
      </c>
      <c r="W216" s="349">
        <f t="shared" ca="1" si="126"/>
        <v>3647508038</v>
      </c>
      <c r="X216" s="375">
        <f t="shared" ca="1" si="111"/>
        <v>0</v>
      </c>
      <c r="Y216" s="20" t="str">
        <f ca="1">IF(AD216&lt;&gt;0,MAX(Y$4:$GY215)+1,"")</f>
        <v/>
      </c>
      <c r="Z216" s="109" t="str">
        <f t="shared" ca="1" si="127"/>
        <v>Логвіненко</v>
      </c>
      <c r="AA216" s="22" t="str">
        <f t="shared" ca="1" si="128"/>
        <v>Олександр</v>
      </c>
      <c r="AB216" s="22" t="str">
        <f t="shared" ca="1" si="129"/>
        <v>Юрійович</v>
      </c>
      <c r="AC216" s="349">
        <f t="shared" ca="1" si="130"/>
        <v>3647508038</v>
      </c>
      <c r="AD216" s="375">
        <f t="shared" ca="1" si="112"/>
        <v>0</v>
      </c>
      <c r="AE216" s="20" t="str">
        <f ca="1">IF(AJ216&lt;&gt;0,MAX($E$4:AE215)+1,"")</f>
        <v/>
      </c>
      <c r="AF216" s="109" t="str">
        <f t="shared" ca="1" si="131"/>
        <v>Логвіненко</v>
      </c>
      <c r="AG216" s="22" t="str">
        <f t="shared" ca="1" si="132"/>
        <v>Олександр</v>
      </c>
      <c r="AH216" s="22" t="str">
        <f t="shared" ca="1" si="133"/>
        <v>Юрійович</v>
      </c>
      <c r="AI216" s="349">
        <f t="shared" ca="1" si="134"/>
        <v>3647508038</v>
      </c>
      <c r="AJ216" s="375">
        <f t="shared" ca="1" si="113"/>
        <v>0</v>
      </c>
    </row>
    <row r="217" spans="1:36" ht="18.75" customHeight="1" thickBot="1">
      <c r="A217" s="20" t="str">
        <f ca="1">IF(F217&lt;&gt;0,MAX($A$4:A216)+1,"")</f>
        <v/>
      </c>
      <c r="B217" s="109">
        <f t="shared" ca="1" si="114"/>
        <v>0</v>
      </c>
      <c r="C217" s="22">
        <f t="shared" ca="1" si="115"/>
        <v>0</v>
      </c>
      <c r="D217" s="22">
        <f t="shared" ca="1" si="116"/>
        <v>0</v>
      </c>
      <c r="E217" s="349">
        <f t="shared" ca="1" si="117"/>
        <v>0</v>
      </c>
      <c r="F217" s="537">
        <f t="shared" ca="1" si="118"/>
        <v>0</v>
      </c>
      <c r="G217" s="20" t="str">
        <f ca="1">IF(L217&lt;&gt;0,MAX($G$4:G216)+1,"")</f>
        <v/>
      </c>
      <c r="H217" s="109">
        <f t="shared" ca="1" si="119"/>
        <v>0</v>
      </c>
      <c r="I217" s="22">
        <f t="shared" ca="1" si="120"/>
        <v>0</v>
      </c>
      <c r="J217" s="22">
        <f t="shared" ca="1" si="121"/>
        <v>0</v>
      </c>
      <c r="K217" s="349">
        <f t="shared" ca="1" si="122"/>
        <v>0</v>
      </c>
      <c r="L217" s="375">
        <f t="shared" ca="1" si="105"/>
        <v>0</v>
      </c>
      <c r="M217" s="20" t="str">
        <f ca="1">IF(R217&lt;&gt;0,MAX($M$4:M216)+1,"")</f>
        <v/>
      </c>
      <c r="N217" s="374" t="str">
        <f t="shared" ca="1" si="106"/>
        <v xml:space="preserve"> </v>
      </c>
      <c r="O217" s="374">
        <f t="shared" ca="1" si="107"/>
        <v>0</v>
      </c>
      <c r="P217" s="374">
        <f t="shared" ca="1" si="108"/>
        <v>0</v>
      </c>
      <c r="Q217" s="374">
        <f t="shared" ca="1" si="109"/>
        <v>0</v>
      </c>
      <c r="R217" s="375">
        <f t="shared" ca="1" si="110"/>
        <v>0</v>
      </c>
      <c r="S217" s="20" t="str">
        <f ca="1">IF(X217&lt;&gt;0,MAX($S$4:S216)+1,"")</f>
        <v/>
      </c>
      <c r="T217" s="109">
        <f t="shared" ca="1" si="123"/>
        <v>0</v>
      </c>
      <c r="U217" s="22">
        <f t="shared" ca="1" si="124"/>
        <v>0</v>
      </c>
      <c r="V217" s="22">
        <f t="shared" ca="1" si="125"/>
        <v>0</v>
      </c>
      <c r="W217" s="349">
        <f t="shared" ca="1" si="126"/>
        <v>0</v>
      </c>
      <c r="X217" s="375">
        <f t="shared" ca="1" si="111"/>
        <v>0</v>
      </c>
      <c r="Y217" s="20" t="str">
        <f ca="1">IF(AD217&lt;&gt;0,MAX(Y$4:$GY216)+1,"")</f>
        <v/>
      </c>
      <c r="Z217" s="109">
        <f t="shared" ca="1" si="127"/>
        <v>0</v>
      </c>
      <c r="AA217" s="22">
        <f t="shared" ca="1" si="128"/>
        <v>0</v>
      </c>
      <c r="AB217" s="22">
        <f t="shared" ca="1" si="129"/>
        <v>0</v>
      </c>
      <c r="AC217" s="349">
        <f t="shared" ca="1" si="130"/>
        <v>0</v>
      </c>
      <c r="AD217" s="375">
        <f t="shared" ca="1" si="112"/>
        <v>0</v>
      </c>
      <c r="AE217" s="20" t="str">
        <f ca="1">IF(AJ217&lt;&gt;0,MAX($E$4:AE216)+1,"")</f>
        <v/>
      </c>
      <c r="AF217" s="109">
        <f t="shared" ca="1" si="131"/>
        <v>0</v>
      </c>
      <c r="AG217" s="22">
        <f t="shared" ca="1" si="132"/>
        <v>0</v>
      </c>
      <c r="AH217" s="22">
        <f t="shared" ca="1" si="133"/>
        <v>0</v>
      </c>
      <c r="AI217" s="349">
        <f t="shared" ca="1" si="134"/>
        <v>0</v>
      </c>
      <c r="AJ217" s="375">
        <f t="shared" ca="1" si="113"/>
        <v>0</v>
      </c>
    </row>
    <row r="218" spans="1:36" ht="18.75" customHeight="1" thickBot="1">
      <c r="A218" s="20">
        <f ca="1">IF(F218&lt;&gt;0,MAX($A$4:A217)+1,"")</f>
        <v>106</v>
      </c>
      <c r="B218" s="109" t="str">
        <f t="shared" ca="1" si="114"/>
        <v>Поліщук</v>
      </c>
      <c r="C218" s="22" t="str">
        <f t="shared" ca="1" si="115"/>
        <v>Сергій</v>
      </c>
      <c r="D218" s="22" t="str">
        <f t="shared" ca="1" si="116"/>
        <v>Іванович</v>
      </c>
      <c r="E218" s="349">
        <f t="shared" ca="1" si="117"/>
        <v>2596520212</v>
      </c>
      <c r="F218" s="537">
        <f t="shared" ca="1" si="118"/>
        <v>19976.64</v>
      </c>
      <c r="G218" s="20" t="str">
        <f ca="1">IF(L218&lt;&gt;0,MAX($G$4:G217)+1,"")</f>
        <v/>
      </c>
      <c r="H218" s="109" t="str">
        <f t="shared" ca="1" si="119"/>
        <v>Поліщук</v>
      </c>
      <c r="I218" s="22" t="str">
        <f t="shared" ca="1" si="120"/>
        <v>Сергій</v>
      </c>
      <c r="J218" s="22" t="str">
        <f t="shared" ca="1" si="121"/>
        <v>Іванович</v>
      </c>
      <c r="K218" s="349">
        <f t="shared" ca="1" si="122"/>
        <v>2596520212</v>
      </c>
      <c r="L218" s="375">
        <f t="shared" ca="1" si="105"/>
        <v>0</v>
      </c>
      <c r="M218" s="20" t="str">
        <f ca="1">IF(R218&lt;&gt;0,MAX($M$4:M217)+1,"")</f>
        <v/>
      </c>
      <c r="N218" s="374" t="str">
        <f t="shared" ca="1" si="106"/>
        <v>Поліщук С.І.</v>
      </c>
      <c r="O218" s="374" t="str">
        <f t="shared" ca="1" si="107"/>
        <v>Поліщук</v>
      </c>
      <c r="P218" s="374" t="str">
        <f t="shared" ca="1" si="108"/>
        <v>Сергій</v>
      </c>
      <c r="Q218" s="374" t="str">
        <f t="shared" ca="1" si="109"/>
        <v>Іванович</v>
      </c>
      <c r="R218" s="375">
        <f t="shared" ca="1" si="110"/>
        <v>0</v>
      </c>
      <c r="S218" s="20" t="str">
        <f ca="1">IF(X218&lt;&gt;0,MAX($S$4:S217)+1,"")</f>
        <v/>
      </c>
      <c r="T218" s="109" t="str">
        <f t="shared" ca="1" si="123"/>
        <v>Поліщук</v>
      </c>
      <c r="U218" s="22" t="str">
        <f t="shared" ca="1" si="124"/>
        <v>Сергій</v>
      </c>
      <c r="V218" s="22" t="str">
        <f t="shared" ca="1" si="125"/>
        <v>Іванович</v>
      </c>
      <c r="W218" s="349">
        <f t="shared" ca="1" si="126"/>
        <v>2596520212</v>
      </c>
      <c r="X218" s="375">
        <f t="shared" ca="1" si="111"/>
        <v>0</v>
      </c>
      <c r="Y218" s="20" t="str">
        <f ca="1">IF(AD218&lt;&gt;0,MAX(Y$4:$GY217)+1,"")</f>
        <v/>
      </c>
      <c r="Z218" s="109" t="str">
        <f t="shared" ca="1" si="127"/>
        <v>Поліщук</v>
      </c>
      <c r="AA218" s="22" t="str">
        <f t="shared" ca="1" si="128"/>
        <v>Сергій</v>
      </c>
      <c r="AB218" s="22" t="str">
        <f t="shared" ca="1" si="129"/>
        <v>Іванович</v>
      </c>
      <c r="AC218" s="349">
        <f t="shared" ca="1" si="130"/>
        <v>2596520212</v>
      </c>
      <c r="AD218" s="375">
        <f t="shared" ca="1" si="112"/>
        <v>0</v>
      </c>
      <c r="AE218" s="20" t="str">
        <f ca="1">IF(AJ218&lt;&gt;0,MAX($E$4:AE217)+1,"")</f>
        <v/>
      </c>
      <c r="AF218" s="109" t="str">
        <f t="shared" ca="1" si="131"/>
        <v>Поліщук</v>
      </c>
      <c r="AG218" s="22" t="str">
        <f t="shared" ca="1" si="132"/>
        <v>Сергій</v>
      </c>
      <c r="AH218" s="22" t="str">
        <f t="shared" ca="1" si="133"/>
        <v>Іванович</v>
      </c>
      <c r="AI218" s="349">
        <f t="shared" ca="1" si="134"/>
        <v>2596520212</v>
      </c>
      <c r="AJ218" s="375">
        <f t="shared" ca="1" si="113"/>
        <v>0</v>
      </c>
    </row>
    <row r="219" spans="1:36" ht="18.75" customHeight="1" thickBot="1">
      <c r="A219" s="20" t="str">
        <f ca="1">IF(F219&lt;&gt;0,MAX($A$4:A218)+1,"")</f>
        <v/>
      </c>
      <c r="B219" s="109">
        <f t="shared" ca="1" si="114"/>
        <v>0</v>
      </c>
      <c r="C219" s="22">
        <f t="shared" ca="1" si="115"/>
        <v>0</v>
      </c>
      <c r="D219" s="22">
        <f t="shared" ca="1" si="116"/>
        <v>0</v>
      </c>
      <c r="E219" s="349">
        <f t="shared" ca="1" si="117"/>
        <v>0</v>
      </c>
      <c r="F219" s="537">
        <f t="shared" ca="1" si="118"/>
        <v>0</v>
      </c>
      <c r="G219" s="20" t="str">
        <f ca="1">IF(L219&lt;&gt;0,MAX($G$4:G218)+1,"")</f>
        <v/>
      </c>
      <c r="H219" s="109">
        <f t="shared" ca="1" si="119"/>
        <v>0</v>
      </c>
      <c r="I219" s="22">
        <f t="shared" ca="1" si="120"/>
        <v>0</v>
      </c>
      <c r="J219" s="22">
        <f t="shared" ca="1" si="121"/>
        <v>0</v>
      </c>
      <c r="K219" s="349">
        <f t="shared" ca="1" si="122"/>
        <v>0</v>
      </c>
      <c r="L219" s="375">
        <f t="shared" ca="1" si="105"/>
        <v>0</v>
      </c>
      <c r="M219" s="20" t="str">
        <f ca="1">IF(R219&lt;&gt;0,MAX($M$4:M218)+1,"")</f>
        <v/>
      </c>
      <c r="N219" s="374" t="str">
        <f t="shared" ca="1" si="106"/>
        <v xml:space="preserve"> </v>
      </c>
      <c r="O219" s="374">
        <f t="shared" ca="1" si="107"/>
        <v>0</v>
      </c>
      <c r="P219" s="374">
        <f t="shared" ca="1" si="108"/>
        <v>0</v>
      </c>
      <c r="Q219" s="374">
        <f t="shared" ca="1" si="109"/>
        <v>0</v>
      </c>
      <c r="R219" s="375">
        <f t="shared" ca="1" si="110"/>
        <v>0</v>
      </c>
      <c r="S219" s="20" t="str">
        <f ca="1">IF(X219&lt;&gt;0,MAX($S$4:S218)+1,"")</f>
        <v/>
      </c>
      <c r="T219" s="109">
        <f t="shared" ca="1" si="123"/>
        <v>0</v>
      </c>
      <c r="U219" s="22">
        <f t="shared" ca="1" si="124"/>
        <v>0</v>
      </c>
      <c r="V219" s="22">
        <f t="shared" ca="1" si="125"/>
        <v>0</v>
      </c>
      <c r="W219" s="349">
        <f t="shared" ca="1" si="126"/>
        <v>0</v>
      </c>
      <c r="X219" s="375">
        <f t="shared" ca="1" si="111"/>
        <v>0</v>
      </c>
      <c r="Y219" s="20" t="str">
        <f ca="1">IF(AD219&lt;&gt;0,MAX(Y$4:$GY218)+1,"")</f>
        <v/>
      </c>
      <c r="Z219" s="109">
        <f t="shared" ca="1" si="127"/>
        <v>0</v>
      </c>
      <c r="AA219" s="22">
        <f t="shared" ca="1" si="128"/>
        <v>0</v>
      </c>
      <c r="AB219" s="22">
        <f t="shared" ca="1" si="129"/>
        <v>0</v>
      </c>
      <c r="AC219" s="349">
        <f t="shared" ca="1" si="130"/>
        <v>0</v>
      </c>
      <c r="AD219" s="375">
        <f t="shared" ca="1" si="112"/>
        <v>0</v>
      </c>
      <c r="AE219" s="20" t="str">
        <f ca="1">IF(AJ219&lt;&gt;0,MAX($E$4:AE218)+1,"")</f>
        <v/>
      </c>
      <c r="AF219" s="109">
        <f t="shared" ca="1" si="131"/>
        <v>0</v>
      </c>
      <c r="AG219" s="22">
        <f t="shared" ca="1" si="132"/>
        <v>0</v>
      </c>
      <c r="AH219" s="22">
        <f t="shared" ca="1" si="133"/>
        <v>0</v>
      </c>
      <c r="AI219" s="349">
        <f t="shared" ca="1" si="134"/>
        <v>0</v>
      </c>
      <c r="AJ219" s="375">
        <f t="shared" ca="1" si="113"/>
        <v>0</v>
      </c>
    </row>
    <row r="220" spans="1:36" ht="18.75" customHeight="1" thickBot="1">
      <c r="A220" s="20" t="str">
        <f ca="1">IF(F220&lt;&gt;0,MAX($A$4:A219)+1,"")</f>
        <v/>
      </c>
      <c r="B220" s="109">
        <f t="shared" ca="1" si="114"/>
        <v>0</v>
      </c>
      <c r="C220" s="22">
        <f t="shared" ca="1" si="115"/>
        <v>0</v>
      </c>
      <c r="D220" s="22">
        <f t="shared" ca="1" si="116"/>
        <v>0</v>
      </c>
      <c r="E220" s="349">
        <f t="shared" ca="1" si="117"/>
        <v>0</v>
      </c>
      <c r="F220" s="537">
        <f t="shared" ca="1" si="118"/>
        <v>0</v>
      </c>
      <c r="G220" s="20" t="str">
        <f ca="1">IF(L220&lt;&gt;0,MAX($G$4:G219)+1,"")</f>
        <v/>
      </c>
      <c r="H220" s="109">
        <f t="shared" ca="1" si="119"/>
        <v>0</v>
      </c>
      <c r="I220" s="22">
        <f t="shared" ca="1" si="120"/>
        <v>0</v>
      </c>
      <c r="J220" s="22">
        <f t="shared" ca="1" si="121"/>
        <v>0</v>
      </c>
      <c r="K220" s="349">
        <f t="shared" ca="1" si="122"/>
        <v>0</v>
      </c>
      <c r="L220" s="375">
        <f t="shared" ca="1" si="105"/>
        <v>0</v>
      </c>
      <c r="M220" s="20" t="str">
        <f ca="1">IF(R220&lt;&gt;0,MAX($M$4:M219)+1,"")</f>
        <v/>
      </c>
      <c r="N220" s="374" t="str">
        <f t="shared" ca="1" si="106"/>
        <v>ВАКАНТ</v>
      </c>
      <c r="O220" s="374">
        <f t="shared" ca="1" si="107"/>
        <v>0</v>
      </c>
      <c r="P220" s="374">
        <f t="shared" ca="1" si="108"/>
        <v>0</v>
      </c>
      <c r="Q220" s="374">
        <f t="shared" ca="1" si="109"/>
        <v>0</v>
      </c>
      <c r="R220" s="375">
        <f t="shared" ca="1" si="110"/>
        <v>0</v>
      </c>
      <c r="S220" s="20" t="str">
        <f ca="1">IF(X220&lt;&gt;0,MAX($S$4:S219)+1,"")</f>
        <v/>
      </c>
      <c r="T220" s="109">
        <f t="shared" ca="1" si="123"/>
        <v>0</v>
      </c>
      <c r="U220" s="22">
        <f t="shared" ca="1" si="124"/>
        <v>0</v>
      </c>
      <c r="V220" s="22">
        <f t="shared" ca="1" si="125"/>
        <v>0</v>
      </c>
      <c r="W220" s="349">
        <f t="shared" ca="1" si="126"/>
        <v>0</v>
      </c>
      <c r="X220" s="375">
        <f t="shared" ca="1" si="111"/>
        <v>0</v>
      </c>
      <c r="Y220" s="20" t="str">
        <f ca="1">IF(AD220&lt;&gt;0,MAX(Y$4:$GY219)+1,"")</f>
        <v/>
      </c>
      <c r="Z220" s="109">
        <f t="shared" ca="1" si="127"/>
        <v>0</v>
      </c>
      <c r="AA220" s="22">
        <f t="shared" ca="1" si="128"/>
        <v>0</v>
      </c>
      <c r="AB220" s="22">
        <f t="shared" ca="1" si="129"/>
        <v>0</v>
      </c>
      <c r="AC220" s="349">
        <f t="shared" ca="1" si="130"/>
        <v>0</v>
      </c>
      <c r="AD220" s="375">
        <f t="shared" ca="1" si="112"/>
        <v>0</v>
      </c>
      <c r="AE220" s="20" t="str">
        <f ca="1">IF(AJ220&lt;&gt;0,MAX($E$4:AE219)+1,"")</f>
        <v/>
      </c>
      <c r="AF220" s="109">
        <f t="shared" ca="1" si="131"/>
        <v>0</v>
      </c>
      <c r="AG220" s="22">
        <f t="shared" ca="1" si="132"/>
        <v>0</v>
      </c>
      <c r="AH220" s="22">
        <f t="shared" ca="1" si="133"/>
        <v>0</v>
      </c>
      <c r="AI220" s="349">
        <f t="shared" ca="1" si="134"/>
        <v>0</v>
      </c>
      <c r="AJ220" s="375">
        <f t="shared" ca="1" si="113"/>
        <v>0</v>
      </c>
    </row>
    <row r="221" spans="1:36" ht="18.75" customHeight="1" thickBot="1">
      <c r="A221" s="20" t="str">
        <f ca="1">IF(F221&lt;&gt;0,MAX($A$4:A220)+1,"")</f>
        <v/>
      </c>
      <c r="B221" s="109" t="str">
        <f t="shared" ca="1" si="114"/>
        <v>вс/сс</v>
      </c>
      <c r="C221" s="22">
        <f t="shared" ca="1" si="115"/>
        <v>0</v>
      </c>
      <c r="D221" s="22">
        <f t="shared" ca="1" si="116"/>
        <v>0</v>
      </c>
      <c r="E221" s="349">
        <f t="shared" ca="1" si="117"/>
        <v>0</v>
      </c>
      <c r="F221" s="537">
        <f t="shared" ca="1" si="118"/>
        <v>0</v>
      </c>
      <c r="G221" s="20" t="str">
        <f ca="1">IF(L221&lt;&gt;0,MAX($G$4:G220)+1,"")</f>
        <v/>
      </c>
      <c r="H221" s="109" t="str">
        <f t="shared" ca="1" si="119"/>
        <v>вс/сс</v>
      </c>
      <c r="I221" s="22">
        <f t="shared" ca="1" si="120"/>
        <v>0</v>
      </c>
      <c r="J221" s="22">
        <f t="shared" ca="1" si="121"/>
        <v>0</v>
      </c>
      <c r="K221" s="349">
        <f t="shared" ca="1" si="122"/>
        <v>0</v>
      </c>
      <c r="L221" s="375">
        <f t="shared" ca="1" si="105"/>
        <v>0</v>
      </c>
      <c r="M221" s="20" t="str">
        <f ca="1">IF(R221&lt;&gt;0,MAX($M$4:M220)+1,"")</f>
        <v/>
      </c>
      <c r="N221" s="374">
        <f t="shared" ca="1" si="106"/>
        <v>0</v>
      </c>
      <c r="O221" s="374" t="str">
        <f t="shared" ca="1" si="107"/>
        <v>вс/сс</v>
      </c>
      <c r="P221" s="374">
        <f t="shared" ca="1" si="108"/>
        <v>0</v>
      </c>
      <c r="Q221" s="374">
        <f t="shared" ca="1" si="109"/>
        <v>0</v>
      </c>
      <c r="R221" s="375">
        <f t="shared" ca="1" si="110"/>
        <v>0</v>
      </c>
      <c r="S221" s="20" t="str">
        <f ca="1">IF(X221&lt;&gt;0,MAX($S$4:S220)+1,"")</f>
        <v/>
      </c>
      <c r="T221" s="109" t="str">
        <f t="shared" ca="1" si="123"/>
        <v>вс/сс</v>
      </c>
      <c r="U221" s="22">
        <f t="shared" ca="1" si="124"/>
        <v>0</v>
      </c>
      <c r="V221" s="22">
        <f t="shared" ca="1" si="125"/>
        <v>0</v>
      </c>
      <c r="W221" s="349">
        <f t="shared" ca="1" si="126"/>
        <v>0</v>
      </c>
      <c r="X221" s="375">
        <f t="shared" ca="1" si="111"/>
        <v>0</v>
      </c>
      <c r="Y221" s="20" t="str">
        <f ca="1">IF(AD221&lt;&gt;0,MAX(Y$4:$GY220)+1,"")</f>
        <v/>
      </c>
      <c r="Z221" s="109" t="str">
        <f t="shared" ca="1" si="127"/>
        <v>вс/сс</v>
      </c>
      <c r="AA221" s="22">
        <f t="shared" ca="1" si="128"/>
        <v>0</v>
      </c>
      <c r="AB221" s="22">
        <f t="shared" ca="1" si="129"/>
        <v>0</v>
      </c>
      <c r="AC221" s="349">
        <f t="shared" ca="1" si="130"/>
        <v>0</v>
      </c>
      <c r="AD221" s="375">
        <f t="shared" ca="1" si="112"/>
        <v>0</v>
      </c>
      <c r="AE221" s="20" t="str">
        <f ca="1">IF(AJ221&lt;&gt;0,MAX($E$4:AE220)+1,"")</f>
        <v/>
      </c>
      <c r="AF221" s="109" t="str">
        <f t="shared" ca="1" si="131"/>
        <v>вс/сс</v>
      </c>
      <c r="AG221" s="22">
        <f t="shared" ca="1" si="132"/>
        <v>0</v>
      </c>
      <c r="AH221" s="22">
        <f t="shared" ca="1" si="133"/>
        <v>0</v>
      </c>
      <c r="AI221" s="349">
        <f t="shared" ca="1" si="134"/>
        <v>0</v>
      </c>
      <c r="AJ221" s="375">
        <f t="shared" ca="1" si="113"/>
        <v>0</v>
      </c>
    </row>
    <row r="222" spans="1:36" ht="18.75" customHeight="1" thickBot="1">
      <c r="A222" s="20" t="str">
        <f ca="1">IF(F222&lt;&gt;0,MAX($A$4:A221)+1,"")</f>
        <v/>
      </c>
      <c r="B222" s="109">
        <f t="shared" ca="1" si="114"/>
        <v>0</v>
      </c>
      <c r="C222" s="22">
        <f t="shared" ca="1" si="115"/>
        <v>0</v>
      </c>
      <c r="D222" s="22">
        <f t="shared" ca="1" si="116"/>
        <v>0</v>
      </c>
      <c r="E222" s="349">
        <f t="shared" ca="1" si="117"/>
        <v>0</v>
      </c>
      <c r="F222" s="537">
        <f t="shared" ca="1" si="118"/>
        <v>0</v>
      </c>
      <c r="G222" s="20" t="str">
        <f ca="1">IF(L222&lt;&gt;0,MAX($G$4:G221)+1,"")</f>
        <v/>
      </c>
      <c r="H222" s="109">
        <f t="shared" ca="1" si="119"/>
        <v>0</v>
      </c>
      <c r="I222" s="22">
        <f t="shared" ca="1" si="120"/>
        <v>0</v>
      </c>
      <c r="J222" s="22">
        <f t="shared" ca="1" si="121"/>
        <v>0</v>
      </c>
      <c r="K222" s="349">
        <f t="shared" ca="1" si="122"/>
        <v>0</v>
      </c>
      <c r="L222" s="375">
        <f t="shared" ca="1" si="105"/>
        <v>0</v>
      </c>
      <c r="M222" s="20" t="str">
        <f ca="1">IF(R222&lt;&gt;0,MAX($M$4:M221)+1,"")</f>
        <v/>
      </c>
      <c r="N222" s="374" t="str">
        <f t="shared" ca="1" si="106"/>
        <v>ВАКАНТ</v>
      </c>
      <c r="O222" s="374">
        <f t="shared" ca="1" si="107"/>
        <v>0</v>
      </c>
      <c r="P222" s="374">
        <f t="shared" ca="1" si="108"/>
        <v>0</v>
      </c>
      <c r="Q222" s="374">
        <f t="shared" ca="1" si="109"/>
        <v>0</v>
      </c>
      <c r="R222" s="375">
        <f t="shared" ca="1" si="110"/>
        <v>0</v>
      </c>
      <c r="S222" s="20" t="str">
        <f ca="1">IF(X222&lt;&gt;0,MAX($S$4:S221)+1,"")</f>
        <v/>
      </c>
      <c r="T222" s="109">
        <f t="shared" ca="1" si="123"/>
        <v>0</v>
      </c>
      <c r="U222" s="22">
        <f t="shared" ca="1" si="124"/>
        <v>0</v>
      </c>
      <c r="V222" s="22">
        <f t="shared" ca="1" si="125"/>
        <v>0</v>
      </c>
      <c r="W222" s="349">
        <f t="shared" ca="1" si="126"/>
        <v>0</v>
      </c>
      <c r="X222" s="375">
        <f t="shared" ca="1" si="111"/>
        <v>0</v>
      </c>
      <c r="Y222" s="20" t="str">
        <f ca="1">IF(AD222&lt;&gt;0,MAX(Y$4:$GY221)+1,"")</f>
        <v/>
      </c>
      <c r="Z222" s="109">
        <f t="shared" ca="1" si="127"/>
        <v>0</v>
      </c>
      <c r="AA222" s="22">
        <f t="shared" ca="1" si="128"/>
        <v>0</v>
      </c>
      <c r="AB222" s="22">
        <f t="shared" ca="1" si="129"/>
        <v>0</v>
      </c>
      <c r="AC222" s="349">
        <f t="shared" ca="1" si="130"/>
        <v>0</v>
      </c>
      <c r="AD222" s="375">
        <f t="shared" ca="1" si="112"/>
        <v>0</v>
      </c>
      <c r="AE222" s="20" t="str">
        <f ca="1">IF(AJ222&lt;&gt;0,MAX($E$4:AE221)+1,"")</f>
        <v/>
      </c>
      <c r="AF222" s="109">
        <f t="shared" ca="1" si="131"/>
        <v>0</v>
      </c>
      <c r="AG222" s="22">
        <f t="shared" ca="1" si="132"/>
        <v>0</v>
      </c>
      <c r="AH222" s="22">
        <f t="shared" ca="1" si="133"/>
        <v>0</v>
      </c>
      <c r="AI222" s="349">
        <f t="shared" ca="1" si="134"/>
        <v>0</v>
      </c>
      <c r="AJ222" s="375">
        <f t="shared" ca="1" si="113"/>
        <v>0</v>
      </c>
    </row>
    <row r="223" spans="1:36" ht="18.75" customHeight="1" thickBot="1">
      <c r="A223" s="20" t="str">
        <f ca="1">IF(F223&lt;&gt;0,MAX($A$4:A222)+1,"")</f>
        <v/>
      </c>
      <c r="B223" s="109" t="str">
        <f t="shared" ca="1" si="114"/>
        <v>Жиров</v>
      </c>
      <c r="C223" s="22" t="str">
        <f t="shared" ca="1" si="115"/>
        <v>Олександр</v>
      </c>
      <c r="D223" s="22" t="str">
        <f t="shared" ca="1" si="116"/>
        <v>Михайлович</v>
      </c>
      <c r="E223" s="349">
        <f t="shared" ca="1" si="117"/>
        <v>3083116551</v>
      </c>
      <c r="F223" s="537">
        <f t="shared" ca="1" si="118"/>
        <v>0</v>
      </c>
      <c r="G223" s="20" t="str">
        <f ca="1">IF(L223&lt;&gt;0,MAX($G$4:G222)+1,"")</f>
        <v/>
      </c>
      <c r="H223" s="109" t="str">
        <f t="shared" ca="1" si="119"/>
        <v>Жиров</v>
      </c>
      <c r="I223" s="22" t="str">
        <f t="shared" ca="1" si="120"/>
        <v>Олександр</v>
      </c>
      <c r="J223" s="22" t="str">
        <f t="shared" ca="1" si="121"/>
        <v>Михайлович</v>
      </c>
      <c r="K223" s="349">
        <f t="shared" ca="1" si="122"/>
        <v>3083116551</v>
      </c>
      <c r="L223" s="375">
        <f t="shared" ca="1" si="105"/>
        <v>0</v>
      </c>
      <c r="M223" s="20" t="str">
        <f ca="1">IF(R223&lt;&gt;0,MAX($M$4:M222)+1,"")</f>
        <v/>
      </c>
      <c r="N223" s="374" t="str">
        <f t="shared" ca="1" si="106"/>
        <v>Жиров О.М.</v>
      </c>
      <c r="O223" s="374" t="str">
        <f t="shared" ca="1" si="107"/>
        <v>Жиров</v>
      </c>
      <c r="P223" s="374" t="str">
        <f t="shared" ca="1" si="108"/>
        <v>Олександр</v>
      </c>
      <c r="Q223" s="374" t="str">
        <f t="shared" ca="1" si="109"/>
        <v>Михайлович</v>
      </c>
      <c r="R223" s="375">
        <f t="shared" ca="1" si="110"/>
        <v>0</v>
      </c>
      <c r="S223" s="20" t="str">
        <f ca="1">IF(X223&lt;&gt;0,MAX($S$4:S222)+1,"")</f>
        <v/>
      </c>
      <c r="T223" s="109" t="str">
        <f t="shared" ca="1" si="123"/>
        <v>Жиров</v>
      </c>
      <c r="U223" s="22" t="str">
        <f t="shared" ca="1" si="124"/>
        <v>Олександр</v>
      </c>
      <c r="V223" s="22" t="str">
        <f t="shared" ca="1" si="125"/>
        <v>Михайлович</v>
      </c>
      <c r="W223" s="349">
        <f t="shared" ca="1" si="126"/>
        <v>3083116551</v>
      </c>
      <c r="X223" s="375">
        <f t="shared" ca="1" si="111"/>
        <v>0</v>
      </c>
      <c r="Y223" s="20" t="str">
        <f ca="1">IF(AD223&lt;&gt;0,MAX(Y$4:$GY222)+1,"")</f>
        <v/>
      </c>
      <c r="Z223" s="109" t="str">
        <f t="shared" ca="1" si="127"/>
        <v>Жиров</v>
      </c>
      <c r="AA223" s="22" t="str">
        <f t="shared" ca="1" si="128"/>
        <v>Олександр</v>
      </c>
      <c r="AB223" s="22" t="str">
        <f t="shared" ca="1" si="129"/>
        <v>Михайлович</v>
      </c>
      <c r="AC223" s="349">
        <f t="shared" ca="1" si="130"/>
        <v>3083116551</v>
      </c>
      <c r="AD223" s="375">
        <f t="shared" ca="1" si="112"/>
        <v>0</v>
      </c>
      <c r="AE223" s="20" t="str">
        <f ca="1">IF(AJ223&lt;&gt;0,MAX($E$4:AE222)+1,"")</f>
        <v/>
      </c>
      <c r="AF223" s="109" t="str">
        <f t="shared" ca="1" si="131"/>
        <v>Жиров</v>
      </c>
      <c r="AG223" s="22" t="str">
        <f t="shared" ca="1" si="132"/>
        <v>Олександр</v>
      </c>
      <c r="AH223" s="22" t="str">
        <f t="shared" ca="1" si="133"/>
        <v>Михайлович</v>
      </c>
      <c r="AI223" s="349">
        <f t="shared" ca="1" si="134"/>
        <v>3083116551</v>
      </c>
      <c r="AJ223" s="375">
        <f t="shared" ca="1" si="113"/>
        <v>0</v>
      </c>
    </row>
    <row r="224" spans="1:36" ht="18.75" customHeight="1" thickBot="1">
      <c r="A224" s="20" t="str">
        <f ca="1">IF(F224&lt;&gt;0,MAX($A$4:A223)+1,"")</f>
        <v/>
      </c>
      <c r="B224" s="109">
        <f t="shared" ca="1" si="114"/>
        <v>0</v>
      </c>
      <c r="C224" s="22">
        <f t="shared" ca="1" si="115"/>
        <v>0</v>
      </c>
      <c r="D224" s="22">
        <f t="shared" ca="1" si="116"/>
        <v>0</v>
      </c>
      <c r="E224" s="349">
        <f t="shared" ca="1" si="117"/>
        <v>0</v>
      </c>
      <c r="F224" s="537">
        <f t="shared" ca="1" si="118"/>
        <v>0</v>
      </c>
      <c r="G224" s="20" t="str">
        <f ca="1">IF(L224&lt;&gt;0,MAX($G$4:G223)+1,"")</f>
        <v/>
      </c>
      <c r="H224" s="109">
        <f t="shared" ca="1" si="119"/>
        <v>0</v>
      </c>
      <c r="I224" s="22">
        <f t="shared" ca="1" si="120"/>
        <v>0</v>
      </c>
      <c r="J224" s="22">
        <f t="shared" ca="1" si="121"/>
        <v>0</v>
      </c>
      <c r="K224" s="349">
        <f t="shared" ca="1" si="122"/>
        <v>0</v>
      </c>
      <c r="L224" s="375">
        <f t="shared" ca="1" si="105"/>
        <v>0</v>
      </c>
      <c r="M224" s="20" t="str">
        <f ca="1">IF(R224&lt;&gt;0,MAX($M$4:M223)+1,"")</f>
        <v/>
      </c>
      <c r="N224" s="374" t="str">
        <f t="shared" ca="1" si="106"/>
        <v xml:space="preserve"> </v>
      </c>
      <c r="O224" s="374">
        <f t="shared" ca="1" si="107"/>
        <v>0</v>
      </c>
      <c r="P224" s="374">
        <f t="shared" ca="1" si="108"/>
        <v>0</v>
      </c>
      <c r="Q224" s="374">
        <f t="shared" ca="1" si="109"/>
        <v>0</v>
      </c>
      <c r="R224" s="375">
        <f t="shared" ca="1" si="110"/>
        <v>0</v>
      </c>
      <c r="S224" s="20" t="str">
        <f ca="1">IF(X224&lt;&gt;0,MAX($S$4:S223)+1,"")</f>
        <v/>
      </c>
      <c r="T224" s="109">
        <f t="shared" ca="1" si="123"/>
        <v>0</v>
      </c>
      <c r="U224" s="22">
        <f t="shared" ca="1" si="124"/>
        <v>0</v>
      </c>
      <c r="V224" s="22">
        <f t="shared" ca="1" si="125"/>
        <v>0</v>
      </c>
      <c r="W224" s="349">
        <f t="shared" ca="1" si="126"/>
        <v>0</v>
      </c>
      <c r="X224" s="375">
        <f t="shared" ca="1" si="111"/>
        <v>0</v>
      </c>
      <c r="Y224" s="20" t="str">
        <f ca="1">IF(AD224&lt;&gt;0,MAX(Y$4:$GY223)+1,"")</f>
        <v/>
      </c>
      <c r="Z224" s="109">
        <f t="shared" ca="1" si="127"/>
        <v>0</v>
      </c>
      <c r="AA224" s="22">
        <f t="shared" ca="1" si="128"/>
        <v>0</v>
      </c>
      <c r="AB224" s="22">
        <f t="shared" ca="1" si="129"/>
        <v>0</v>
      </c>
      <c r="AC224" s="349">
        <f t="shared" ca="1" si="130"/>
        <v>0</v>
      </c>
      <c r="AD224" s="375">
        <f t="shared" ca="1" si="112"/>
        <v>0</v>
      </c>
      <c r="AE224" s="20" t="str">
        <f ca="1">IF(AJ224&lt;&gt;0,MAX($E$4:AE223)+1,"")</f>
        <v/>
      </c>
      <c r="AF224" s="109">
        <f t="shared" ca="1" si="131"/>
        <v>0</v>
      </c>
      <c r="AG224" s="22">
        <f t="shared" ca="1" si="132"/>
        <v>0</v>
      </c>
      <c r="AH224" s="22">
        <f t="shared" ca="1" si="133"/>
        <v>0</v>
      </c>
      <c r="AI224" s="349">
        <f t="shared" ca="1" si="134"/>
        <v>0</v>
      </c>
      <c r="AJ224" s="375">
        <f t="shared" ca="1" si="113"/>
        <v>0</v>
      </c>
    </row>
    <row r="225" spans="1:36" ht="18.75" customHeight="1" thickBot="1">
      <c r="A225" s="20">
        <f ca="1">IF(F225&lt;&gt;0,MAX($A$4:A224)+1,"")</f>
        <v>107</v>
      </c>
      <c r="B225" s="109" t="str">
        <f t="shared" ca="1" si="114"/>
        <v>Денчик</v>
      </c>
      <c r="C225" s="22" t="str">
        <f t="shared" ca="1" si="115"/>
        <v>Олександр</v>
      </c>
      <c r="D225" s="22" t="str">
        <f t="shared" ca="1" si="116"/>
        <v>Максимович</v>
      </c>
      <c r="E225" s="349">
        <f t="shared" ca="1" si="117"/>
        <v>3586809977</v>
      </c>
      <c r="F225" s="537">
        <f t="shared" ca="1" si="118"/>
        <v>16762.61</v>
      </c>
      <c r="G225" s="20" t="str">
        <f ca="1">IF(L225&lt;&gt;0,MAX($G$4:G224)+1,"")</f>
        <v/>
      </c>
      <c r="H225" s="109" t="str">
        <f t="shared" ca="1" si="119"/>
        <v>Денчик</v>
      </c>
      <c r="I225" s="22" t="str">
        <f t="shared" ca="1" si="120"/>
        <v>Олександр</v>
      </c>
      <c r="J225" s="22" t="str">
        <f t="shared" ca="1" si="121"/>
        <v>Максимович</v>
      </c>
      <c r="K225" s="349">
        <f t="shared" ca="1" si="122"/>
        <v>3586809977</v>
      </c>
      <c r="L225" s="375">
        <f t="shared" ca="1" si="105"/>
        <v>0</v>
      </c>
      <c r="M225" s="20" t="str">
        <f ca="1">IF(R225&lt;&gt;0,MAX($M$4:M224)+1,"")</f>
        <v/>
      </c>
      <c r="N225" s="374" t="str">
        <f t="shared" ca="1" si="106"/>
        <v>Денчик О.М.</v>
      </c>
      <c r="O225" s="374" t="str">
        <f t="shared" ca="1" si="107"/>
        <v>Денчик</v>
      </c>
      <c r="P225" s="374" t="str">
        <f t="shared" ca="1" si="108"/>
        <v>Олександр</v>
      </c>
      <c r="Q225" s="374" t="str">
        <f t="shared" ca="1" si="109"/>
        <v>Максимович</v>
      </c>
      <c r="R225" s="375">
        <f t="shared" ca="1" si="110"/>
        <v>0</v>
      </c>
      <c r="S225" s="20" t="str">
        <f ca="1">IF(X225&lt;&gt;0,MAX($S$4:S224)+1,"")</f>
        <v/>
      </c>
      <c r="T225" s="109" t="str">
        <f t="shared" ca="1" si="123"/>
        <v>Денчик</v>
      </c>
      <c r="U225" s="22" t="str">
        <f t="shared" ca="1" si="124"/>
        <v>Олександр</v>
      </c>
      <c r="V225" s="22" t="str">
        <f t="shared" ca="1" si="125"/>
        <v>Максимович</v>
      </c>
      <c r="W225" s="349">
        <f t="shared" ca="1" si="126"/>
        <v>3586809977</v>
      </c>
      <c r="X225" s="375">
        <f t="shared" ca="1" si="111"/>
        <v>0</v>
      </c>
      <c r="Y225" s="20" t="str">
        <f ca="1">IF(AD225&lt;&gt;0,MAX(Y$4:$GY224)+1,"")</f>
        <v/>
      </c>
      <c r="Z225" s="109" t="str">
        <f t="shared" ca="1" si="127"/>
        <v>Денчик</v>
      </c>
      <c r="AA225" s="22" t="str">
        <f t="shared" ca="1" si="128"/>
        <v>Олександр</v>
      </c>
      <c r="AB225" s="22" t="str">
        <f t="shared" ca="1" si="129"/>
        <v>Максимович</v>
      </c>
      <c r="AC225" s="349">
        <f t="shared" ca="1" si="130"/>
        <v>3586809977</v>
      </c>
      <c r="AD225" s="375">
        <f t="shared" ca="1" si="112"/>
        <v>0</v>
      </c>
      <c r="AE225" s="20" t="str">
        <f ca="1">IF(AJ225&lt;&gt;0,MAX($E$4:AE224)+1,"")</f>
        <v/>
      </c>
      <c r="AF225" s="109" t="str">
        <f t="shared" ca="1" si="131"/>
        <v>Денчик</v>
      </c>
      <c r="AG225" s="22" t="str">
        <f t="shared" ca="1" si="132"/>
        <v>Олександр</v>
      </c>
      <c r="AH225" s="22" t="str">
        <f t="shared" ca="1" si="133"/>
        <v>Максимович</v>
      </c>
      <c r="AI225" s="349">
        <f t="shared" ca="1" si="134"/>
        <v>3586809977</v>
      </c>
      <c r="AJ225" s="375">
        <f t="shared" ca="1" si="113"/>
        <v>0</v>
      </c>
    </row>
    <row r="226" spans="1:36" ht="18.75" customHeight="1" thickBot="1">
      <c r="A226" s="20" t="str">
        <f ca="1">IF(F226&lt;&gt;0,MAX($A$4:A225)+1,"")</f>
        <v/>
      </c>
      <c r="B226" s="109">
        <f t="shared" ca="1" si="114"/>
        <v>0</v>
      </c>
      <c r="C226" s="22">
        <f t="shared" ca="1" si="115"/>
        <v>0</v>
      </c>
      <c r="D226" s="22">
        <f t="shared" ca="1" si="116"/>
        <v>0</v>
      </c>
      <c r="E226" s="349">
        <f t="shared" ca="1" si="117"/>
        <v>0</v>
      </c>
      <c r="F226" s="537">
        <f t="shared" ca="1" si="118"/>
        <v>0</v>
      </c>
      <c r="G226" s="20" t="str">
        <f ca="1">IF(L226&lt;&gt;0,MAX($G$4:G225)+1,"")</f>
        <v/>
      </c>
      <c r="H226" s="109">
        <f t="shared" ca="1" si="119"/>
        <v>0</v>
      </c>
      <c r="I226" s="22">
        <f t="shared" ca="1" si="120"/>
        <v>0</v>
      </c>
      <c r="J226" s="22">
        <f t="shared" ca="1" si="121"/>
        <v>0</v>
      </c>
      <c r="K226" s="349">
        <f t="shared" ca="1" si="122"/>
        <v>0</v>
      </c>
      <c r="L226" s="375">
        <f t="shared" ca="1" si="105"/>
        <v>0</v>
      </c>
      <c r="M226" s="20" t="str">
        <f ca="1">IF(R226&lt;&gt;0,MAX($M$4:M225)+1,"")</f>
        <v/>
      </c>
      <c r="N226" s="374">
        <f t="shared" ca="1" si="106"/>
        <v>0</v>
      </c>
      <c r="O226" s="374">
        <f t="shared" ca="1" si="107"/>
        <v>0</v>
      </c>
      <c r="P226" s="374">
        <f t="shared" ca="1" si="108"/>
        <v>0</v>
      </c>
      <c r="Q226" s="374">
        <f t="shared" ca="1" si="109"/>
        <v>0</v>
      </c>
      <c r="R226" s="375">
        <f t="shared" ca="1" si="110"/>
        <v>0</v>
      </c>
      <c r="S226" s="20" t="str">
        <f ca="1">IF(X226&lt;&gt;0,MAX($S$4:S225)+1,"")</f>
        <v/>
      </c>
      <c r="T226" s="109">
        <f t="shared" ca="1" si="123"/>
        <v>0</v>
      </c>
      <c r="U226" s="22">
        <f t="shared" ca="1" si="124"/>
        <v>0</v>
      </c>
      <c r="V226" s="22">
        <f t="shared" ca="1" si="125"/>
        <v>0</v>
      </c>
      <c r="W226" s="349">
        <f t="shared" ca="1" si="126"/>
        <v>0</v>
      </c>
      <c r="X226" s="375">
        <f t="shared" ca="1" si="111"/>
        <v>0</v>
      </c>
      <c r="Y226" s="20" t="str">
        <f ca="1">IF(AD226&lt;&gt;0,MAX(Y$4:$GY225)+1,"")</f>
        <v/>
      </c>
      <c r="Z226" s="109">
        <f t="shared" ca="1" si="127"/>
        <v>0</v>
      </c>
      <c r="AA226" s="22">
        <f t="shared" ca="1" si="128"/>
        <v>0</v>
      </c>
      <c r="AB226" s="22">
        <f t="shared" ca="1" si="129"/>
        <v>0</v>
      </c>
      <c r="AC226" s="349">
        <f t="shared" ca="1" si="130"/>
        <v>0</v>
      </c>
      <c r="AD226" s="375">
        <f t="shared" ca="1" si="112"/>
        <v>0</v>
      </c>
      <c r="AE226" s="20" t="str">
        <f ca="1">IF(AJ226&lt;&gt;0,MAX($E$4:AE225)+1,"")</f>
        <v/>
      </c>
      <c r="AF226" s="109">
        <f t="shared" ca="1" si="131"/>
        <v>0</v>
      </c>
      <c r="AG226" s="22">
        <f t="shared" ca="1" si="132"/>
        <v>0</v>
      </c>
      <c r="AH226" s="22">
        <f t="shared" ca="1" si="133"/>
        <v>0</v>
      </c>
      <c r="AI226" s="349">
        <f t="shared" ca="1" si="134"/>
        <v>0</v>
      </c>
      <c r="AJ226" s="375">
        <f t="shared" ca="1" si="113"/>
        <v>0</v>
      </c>
    </row>
    <row r="227" spans="1:36" ht="18.75" customHeight="1" thickBot="1">
      <c r="A227" s="20">
        <f ca="1">IF(F227&lt;&gt;0,MAX($A$4:A226)+1,"")</f>
        <v>108</v>
      </c>
      <c r="B227" s="109" t="str">
        <f t="shared" ca="1" si="114"/>
        <v>Кожокар</v>
      </c>
      <c r="C227" s="22" t="str">
        <f t="shared" ca="1" si="115"/>
        <v>Станіслав</v>
      </c>
      <c r="D227" s="22" t="str">
        <f t="shared" ca="1" si="116"/>
        <v>Євгенійович</v>
      </c>
      <c r="E227" s="349">
        <f t="shared" ca="1" si="117"/>
        <v>3733007715</v>
      </c>
      <c r="F227" s="537">
        <f t="shared" ca="1" si="118"/>
        <v>16322.82</v>
      </c>
      <c r="G227" s="20" t="str">
        <f ca="1">IF(L227&lt;&gt;0,MAX($G$4:G226)+1,"")</f>
        <v/>
      </c>
      <c r="H227" s="109" t="str">
        <f t="shared" ca="1" si="119"/>
        <v>Кожокар</v>
      </c>
      <c r="I227" s="22" t="str">
        <f t="shared" ca="1" si="120"/>
        <v>Станіслав</v>
      </c>
      <c r="J227" s="22" t="str">
        <f t="shared" ca="1" si="121"/>
        <v>Євгенійович</v>
      </c>
      <c r="K227" s="349">
        <f t="shared" ca="1" si="122"/>
        <v>3733007715</v>
      </c>
      <c r="L227" s="375">
        <f t="shared" ca="1" si="105"/>
        <v>0</v>
      </c>
      <c r="M227" s="20" t="str">
        <f ca="1">IF(R227&lt;&gt;0,MAX($M$4:M226)+1,"")</f>
        <v/>
      </c>
      <c r="N227" s="374" t="str">
        <f t="shared" ca="1" si="106"/>
        <v>Кожокар С.Є.</v>
      </c>
      <c r="O227" s="374" t="str">
        <f t="shared" ca="1" si="107"/>
        <v>Кожокар</v>
      </c>
      <c r="P227" s="374" t="str">
        <f t="shared" ca="1" si="108"/>
        <v>Станіслав</v>
      </c>
      <c r="Q227" s="374" t="str">
        <f t="shared" ca="1" si="109"/>
        <v>Євгенійович</v>
      </c>
      <c r="R227" s="375">
        <f t="shared" ca="1" si="110"/>
        <v>0</v>
      </c>
      <c r="S227" s="20" t="str">
        <f ca="1">IF(X227&lt;&gt;0,MAX($S$4:S226)+1,"")</f>
        <v/>
      </c>
      <c r="T227" s="109" t="str">
        <f t="shared" ca="1" si="123"/>
        <v>Кожокар</v>
      </c>
      <c r="U227" s="22" t="str">
        <f t="shared" ca="1" si="124"/>
        <v>Станіслав</v>
      </c>
      <c r="V227" s="22" t="str">
        <f t="shared" ca="1" si="125"/>
        <v>Євгенійович</v>
      </c>
      <c r="W227" s="349">
        <f t="shared" ca="1" si="126"/>
        <v>3733007715</v>
      </c>
      <c r="X227" s="375">
        <f t="shared" ca="1" si="111"/>
        <v>0</v>
      </c>
      <c r="Y227" s="20" t="str">
        <f ca="1">IF(AD227&lt;&gt;0,MAX(Y$4:$GY226)+1,"")</f>
        <v/>
      </c>
      <c r="Z227" s="109" t="str">
        <f t="shared" ca="1" si="127"/>
        <v>Кожокар</v>
      </c>
      <c r="AA227" s="22" t="str">
        <f t="shared" ca="1" si="128"/>
        <v>Станіслав</v>
      </c>
      <c r="AB227" s="22" t="str">
        <f t="shared" ca="1" si="129"/>
        <v>Євгенійович</v>
      </c>
      <c r="AC227" s="349">
        <f t="shared" ca="1" si="130"/>
        <v>3733007715</v>
      </c>
      <c r="AD227" s="375">
        <f t="shared" ca="1" si="112"/>
        <v>0</v>
      </c>
      <c r="AE227" s="20" t="str">
        <f ca="1">IF(AJ227&lt;&gt;0,MAX($E$4:AE226)+1,"")</f>
        <v/>
      </c>
      <c r="AF227" s="109" t="str">
        <f t="shared" ca="1" si="131"/>
        <v>Кожокар</v>
      </c>
      <c r="AG227" s="22" t="str">
        <f t="shared" ca="1" si="132"/>
        <v>Станіслав</v>
      </c>
      <c r="AH227" s="22" t="str">
        <f t="shared" ca="1" si="133"/>
        <v>Євгенійович</v>
      </c>
      <c r="AI227" s="349">
        <f t="shared" ca="1" si="134"/>
        <v>3733007715</v>
      </c>
      <c r="AJ227" s="375">
        <f t="shared" ca="1" si="113"/>
        <v>0</v>
      </c>
    </row>
    <row r="228" spans="1:36" ht="18.75" customHeight="1" thickBot="1">
      <c r="A228" s="20" t="str">
        <f ca="1">IF(F228&lt;&gt;0,MAX($A$4:A227)+1,"")</f>
        <v/>
      </c>
      <c r="B228" s="109" t="str">
        <f t="shared" ca="1" si="114"/>
        <v>вс/сс</v>
      </c>
      <c r="C228" s="22">
        <f t="shared" ca="1" si="115"/>
        <v>0</v>
      </c>
      <c r="D228" s="22">
        <f t="shared" ca="1" si="116"/>
        <v>0</v>
      </c>
      <c r="E228" s="349">
        <f t="shared" ca="1" si="117"/>
        <v>0</v>
      </c>
      <c r="F228" s="537">
        <f t="shared" ca="1" si="118"/>
        <v>0</v>
      </c>
      <c r="G228" s="20" t="str">
        <f ca="1">IF(L228&lt;&gt;0,MAX($G$4:G227)+1,"")</f>
        <v/>
      </c>
      <c r="H228" s="109" t="str">
        <f t="shared" ca="1" si="119"/>
        <v>вс/сс</v>
      </c>
      <c r="I228" s="22">
        <f t="shared" ca="1" si="120"/>
        <v>0</v>
      </c>
      <c r="J228" s="22">
        <f t="shared" ca="1" si="121"/>
        <v>0</v>
      </c>
      <c r="K228" s="349">
        <f t="shared" ca="1" si="122"/>
        <v>0</v>
      </c>
      <c r="L228" s="375">
        <f t="shared" ca="1" si="105"/>
        <v>0</v>
      </c>
      <c r="M228" s="20" t="str">
        <f ca="1">IF(R228&lt;&gt;0,MAX($M$4:M227)+1,"")</f>
        <v/>
      </c>
      <c r="N228" s="374">
        <f t="shared" ca="1" si="106"/>
        <v>0</v>
      </c>
      <c r="O228" s="374" t="str">
        <f t="shared" ca="1" si="107"/>
        <v>вс/сс</v>
      </c>
      <c r="P228" s="374">
        <f t="shared" ca="1" si="108"/>
        <v>0</v>
      </c>
      <c r="Q228" s="374">
        <f t="shared" ca="1" si="109"/>
        <v>0</v>
      </c>
      <c r="R228" s="375">
        <f t="shared" ca="1" si="110"/>
        <v>0</v>
      </c>
      <c r="S228" s="20" t="str">
        <f ca="1">IF(X228&lt;&gt;0,MAX($S$4:S227)+1,"")</f>
        <v/>
      </c>
      <c r="T228" s="109" t="str">
        <f t="shared" ca="1" si="123"/>
        <v>вс/сс</v>
      </c>
      <c r="U228" s="22">
        <f t="shared" ca="1" si="124"/>
        <v>0</v>
      </c>
      <c r="V228" s="22">
        <f t="shared" ca="1" si="125"/>
        <v>0</v>
      </c>
      <c r="W228" s="349">
        <f t="shared" ca="1" si="126"/>
        <v>0</v>
      </c>
      <c r="X228" s="375">
        <f t="shared" ca="1" si="111"/>
        <v>0</v>
      </c>
      <c r="Y228" s="20" t="str">
        <f ca="1">IF(AD228&lt;&gt;0,MAX(Y$4:$GY227)+1,"")</f>
        <v/>
      </c>
      <c r="Z228" s="109" t="str">
        <f t="shared" ca="1" si="127"/>
        <v>вс/сс</v>
      </c>
      <c r="AA228" s="22">
        <f t="shared" ca="1" si="128"/>
        <v>0</v>
      </c>
      <c r="AB228" s="22">
        <f t="shared" ca="1" si="129"/>
        <v>0</v>
      </c>
      <c r="AC228" s="349">
        <f t="shared" ca="1" si="130"/>
        <v>0</v>
      </c>
      <c r="AD228" s="375">
        <f t="shared" ca="1" si="112"/>
        <v>0</v>
      </c>
      <c r="AE228" s="20" t="str">
        <f ca="1">IF(AJ228&lt;&gt;0,MAX($E$4:AE227)+1,"")</f>
        <v/>
      </c>
      <c r="AF228" s="109" t="str">
        <f t="shared" ca="1" si="131"/>
        <v>вс/сс</v>
      </c>
      <c r="AG228" s="22">
        <f t="shared" ca="1" si="132"/>
        <v>0</v>
      </c>
      <c r="AH228" s="22">
        <f t="shared" ca="1" si="133"/>
        <v>0</v>
      </c>
      <c r="AI228" s="349">
        <f t="shared" ca="1" si="134"/>
        <v>0</v>
      </c>
      <c r="AJ228" s="375">
        <f t="shared" ca="1" si="113"/>
        <v>0</v>
      </c>
    </row>
    <row r="229" spans="1:36" ht="18.75" customHeight="1" thickBot="1">
      <c r="A229" s="20">
        <f ca="1">IF(F229&lt;&gt;0,MAX($A$4:A228)+1,"")</f>
        <v>109</v>
      </c>
      <c r="B229" s="109" t="str">
        <f t="shared" ca="1" si="114"/>
        <v>М'ясний</v>
      </c>
      <c r="C229" s="22" t="str">
        <f t="shared" ca="1" si="115"/>
        <v>Олександр</v>
      </c>
      <c r="D229" s="22" t="str">
        <f t="shared" ca="1" si="116"/>
        <v>Олегович</v>
      </c>
      <c r="E229" s="349" t="str">
        <f t="shared" ca="1" si="117"/>
        <v>3690101876</v>
      </c>
      <c r="F229" s="537">
        <f t="shared" ca="1" si="118"/>
        <v>14674.19</v>
      </c>
      <c r="G229" s="20" t="str">
        <f ca="1">IF(L229&lt;&gt;0,MAX($G$4:G228)+1,"")</f>
        <v/>
      </c>
      <c r="H229" s="109" t="str">
        <f t="shared" ca="1" si="119"/>
        <v>М'ясний</v>
      </c>
      <c r="I229" s="22" t="str">
        <f t="shared" ca="1" si="120"/>
        <v>Олександр</v>
      </c>
      <c r="J229" s="22" t="str">
        <f t="shared" ca="1" si="121"/>
        <v>Олегович</v>
      </c>
      <c r="K229" s="349" t="str">
        <f t="shared" ca="1" si="122"/>
        <v>3690101876</v>
      </c>
      <c r="L229" s="375">
        <f t="shared" ca="1" si="105"/>
        <v>0</v>
      </c>
      <c r="M229" s="20" t="str">
        <f ca="1">IF(R229&lt;&gt;0,MAX($M$4:M228)+1,"")</f>
        <v/>
      </c>
      <c r="N229" s="374" t="str">
        <f t="shared" ca="1" si="106"/>
        <v>М'ясний О.О.</v>
      </c>
      <c r="O229" s="374" t="str">
        <f t="shared" ca="1" si="107"/>
        <v>М'ясний</v>
      </c>
      <c r="P229" s="374" t="str">
        <f t="shared" ca="1" si="108"/>
        <v>Олександр</v>
      </c>
      <c r="Q229" s="374" t="str">
        <f t="shared" ca="1" si="109"/>
        <v>Олегович</v>
      </c>
      <c r="R229" s="375">
        <f t="shared" ca="1" si="110"/>
        <v>0</v>
      </c>
      <c r="S229" s="20" t="str">
        <f ca="1">IF(X229&lt;&gt;0,MAX($S$4:S228)+1,"")</f>
        <v/>
      </c>
      <c r="T229" s="109" t="str">
        <f t="shared" ca="1" si="123"/>
        <v>М'ясний</v>
      </c>
      <c r="U229" s="22" t="str">
        <f t="shared" ca="1" si="124"/>
        <v>Олександр</v>
      </c>
      <c r="V229" s="22" t="str">
        <f t="shared" ca="1" si="125"/>
        <v>Олегович</v>
      </c>
      <c r="W229" s="349" t="str">
        <f t="shared" ca="1" si="126"/>
        <v>3690101876</v>
      </c>
      <c r="X229" s="375">
        <f t="shared" ca="1" si="111"/>
        <v>0</v>
      </c>
      <c r="Y229" s="20" t="str">
        <f ca="1">IF(AD229&lt;&gt;0,MAX(Y$4:$GY228)+1,"")</f>
        <v/>
      </c>
      <c r="Z229" s="109" t="str">
        <f t="shared" ca="1" si="127"/>
        <v>М'ясний</v>
      </c>
      <c r="AA229" s="22" t="str">
        <f t="shared" ca="1" si="128"/>
        <v>Олександр</v>
      </c>
      <c r="AB229" s="22" t="str">
        <f t="shared" ca="1" si="129"/>
        <v>Олегович</v>
      </c>
      <c r="AC229" s="349" t="str">
        <f t="shared" ca="1" si="130"/>
        <v>3690101876</v>
      </c>
      <c r="AD229" s="375">
        <f t="shared" ca="1" si="112"/>
        <v>0</v>
      </c>
      <c r="AE229" s="20" t="str">
        <f ca="1">IF(AJ229&lt;&gt;0,MAX($E$4:AE228)+1,"")</f>
        <v/>
      </c>
      <c r="AF229" s="109" t="str">
        <f t="shared" ca="1" si="131"/>
        <v>М'ясний</v>
      </c>
      <c r="AG229" s="22" t="str">
        <f t="shared" ca="1" si="132"/>
        <v>Олександр</v>
      </c>
      <c r="AH229" s="22" t="str">
        <f t="shared" ca="1" si="133"/>
        <v>Олегович</v>
      </c>
      <c r="AI229" s="349" t="str">
        <f t="shared" ca="1" si="134"/>
        <v>3690101876</v>
      </c>
      <c r="AJ229" s="375">
        <f t="shared" ca="1" si="113"/>
        <v>0</v>
      </c>
    </row>
    <row r="230" spans="1:36" ht="18.75" customHeight="1" thickBot="1">
      <c r="A230" s="20" t="str">
        <f ca="1">IF(F230&lt;&gt;0,MAX($A$4:A229)+1,"")</f>
        <v/>
      </c>
      <c r="B230" s="109">
        <f t="shared" ca="1" si="114"/>
        <v>0</v>
      </c>
      <c r="C230" s="22">
        <f t="shared" ca="1" si="115"/>
        <v>0</v>
      </c>
      <c r="D230" s="22">
        <f t="shared" ca="1" si="116"/>
        <v>0</v>
      </c>
      <c r="E230" s="349">
        <f t="shared" ca="1" si="117"/>
        <v>0</v>
      </c>
      <c r="F230" s="537">
        <f t="shared" ca="1" si="118"/>
        <v>0</v>
      </c>
      <c r="G230" s="20" t="str">
        <f ca="1">IF(L230&lt;&gt;0,MAX($G$4:G229)+1,"")</f>
        <v/>
      </c>
      <c r="H230" s="109">
        <f t="shared" ca="1" si="119"/>
        <v>0</v>
      </c>
      <c r="I230" s="22">
        <f t="shared" ca="1" si="120"/>
        <v>0</v>
      </c>
      <c r="J230" s="22">
        <f t="shared" ca="1" si="121"/>
        <v>0</v>
      </c>
      <c r="K230" s="349">
        <f t="shared" ca="1" si="122"/>
        <v>0</v>
      </c>
      <c r="L230" s="375">
        <f t="shared" ca="1" si="105"/>
        <v>0</v>
      </c>
      <c r="M230" s="20" t="str">
        <f ca="1">IF(R230&lt;&gt;0,MAX($M$4:M229)+1,"")</f>
        <v/>
      </c>
      <c r="N230" s="374" t="str">
        <f t="shared" ca="1" si="106"/>
        <v xml:space="preserve"> </v>
      </c>
      <c r="O230" s="374">
        <f t="shared" ca="1" si="107"/>
        <v>0</v>
      </c>
      <c r="P230" s="374">
        <f t="shared" ca="1" si="108"/>
        <v>0</v>
      </c>
      <c r="Q230" s="374">
        <f t="shared" ca="1" si="109"/>
        <v>0</v>
      </c>
      <c r="R230" s="375">
        <f t="shared" ca="1" si="110"/>
        <v>0</v>
      </c>
      <c r="S230" s="20" t="str">
        <f ca="1">IF(X230&lt;&gt;0,MAX($S$4:S229)+1,"")</f>
        <v/>
      </c>
      <c r="T230" s="109">
        <f t="shared" ca="1" si="123"/>
        <v>0</v>
      </c>
      <c r="U230" s="22">
        <f t="shared" ca="1" si="124"/>
        <v>0</v>
      </c>
      <c r="V230" s="22">
        <f t="shared" ca="1" si="125"/>
        <v>0</v>
      </c>
      <c r="W230" s="349">
        <f t="shared" ca="1" si="126"/>
        <v>0</v>
      </c>
      <c r="X230" s="375">
        <f t="shared" ca="1" si="111"/>
        <v>0</v>
      </c>
      <c r="Y230" s="20" t="str">
        <f ca="1">IF(AD230&lt;&gt;0,MAX(Y$4:$GY229)+1,"")</f>
        <v/>
      </c>
      <c r="Z230" s="109">
        <f t="shared" ca="1" si="127"/>
        <v>0</v>
      </c>
      <c r="AA230" s="22">
        <f t="shared" ca="1" si="128"/>
        <v>0</v>
      </c>
      <c r="AB230" s="22">
        <f t="shared" ca="1" si="129"/>
        <v>0</v>
      </c>
      <c r="AC230" s="349">
        <f t="shared" ca="1" si="130"/>
        <v>0</v>
      </c>
      <c r="AD230" s="375">
        <f t="shared" ca="1" si="112"/>
        <v>0</v>
      </c>
      <c r="AE230" s="20" t="str">
        <f ca="1">IF(AJ230&lt;&gt;0,MAX($E$4:AE229)+1,"")</f>
        <v/>
      </c>
      <c r="AF230" s="109">
        <f t="shared" ca="1" si="131"/>
        <v>0</v>
      </c>
      <c r="AG230" s="22">
        <f t="shared" ca="1" si="132"/>
        <v>0</v>
      </c>
      <c r="AH230" s="22">
        <f t="shared" ca="1" si="133"/>
        <v>0</v>
      </c>
      <c r="AI230" s="349">
        <f t="shared" ca="1" si="134"/>
        <v>0</v>
      </c>
      <c r="AJ230" s="375">
        <f t="shared" ca="1" si="113"/>
        <v>0</v>
      </c>
    </row>
    <row r="231" spans="1:36" ht="18.75" customHeight="1" thickBot="1">
      <c r="A231" s="20">
        <f ca="1">IF(F231&lt;&gt;0,MAX($A$4:A230)+1,"")</f>
        <v>110</v>
      </c>
      <c r="B231" s="109" t="str">
        <f t="shared" ca="1" si="114"/>
        <v>Стрельцов</v>
      </c>
      <c r="C231" s="22" t="str">
        <f t="shared" ca="1" si="115"/>
        <v>Олександр</v>
      </c>
      <c r="D231" s="22" t="str">
        <f t="shared" ca="1" si="116"/>
        <v>Петрович</v>
      </c>
      <c r="E231" s="349">
        <f t="shared" ca="1" si="117"/>
        <v>2978512230</v>
      </c>
      <c r="F231" s="537">
        <f t="shared" ca="1" si="118"/>
        <v>17196.32</v>
      </c>
      <c r="G231" s="20" t="str">
        <f ca="1">IF(L231&lt;&gt;0,MAX($G$4:G230)+1,"")</f>
        <v/>
      </c>
      <c r="H231" s="109" t="str">
        <f t="shared" ca="1" si="119"/>
        <v>Стрельцов</v>
      </c>
      <c r="I231" s="22" t="str">
        <f t="shared" ca="1" si="120"/>
        <v>Олександр</v>
      </c>
      <c r="J231" s="22" t="str">
        <f t="shared" ca="1" si="121"/>
        <v>Петрович</v>
      </c>
      <c r="K231" s="349">
        <f t="shared" ca="1" si="122"/>
        <v>2978512230</v>
      </c>
      <c r="L231" s="375">
        <f t="shared" ca="1" si="105"/>
        <v>0</v>
      </c>
      <c r="M231" s="20" t="str">
        <f ca="1">IF(R231&lt;&gt;0,MAX($M$4:M230)+1,"")</f>
        <v/>
      </c>
      <c r="N231" s="374" t="str">
        <f t="shared" ca="1" si="106"/>
        <v>Стрельцов О.П.</v>
      </c>
      <c r="O231" s="374" t="str">
        <f t="shared" ca="1" si="107"/>
        <v>Стрельцов</v>
      </c>
      <c r="P231" s="374" t="str">
        <f t="shared" ca="1" si="108"/>
        <v>Олександр</v>
      </c>
      <c r="Q231" s="374" t="str">
        <f t="shared" ca="1" si="109"/>
        <v>Петрович</v>
      </c>
      <c r="R231" s="375">
        <f t="shared" ca="1" si="110"/>
        <v>0</v>
      </c>
      <c r="S231" s="20" t="str">
        <f ca="1">IF(X231&lt;&gt;0,MAX($S$4:S230)+1,"")</f>
        <v/>
      </c>
      <c r="T231" s="109" t="str">
        <f t="shared" ca="1" si="123"/>
        <v>Стрельцов</v>
      </c>
      <c r="U231" s="22" t="str">
        <f t="shared" ca="1" si="124"/>
        <v>Олександр</v>
      </c>
      <c r="V231" s="22" t="str">
        <f t="shared" ca="1" si="125"/>
        <v>Петрович</v>
      </c>
      <c r="W231" s="349">
        <f t="shared" ca="1" si="126"/>
        <v>2978512230</v>
      </c>
      <c r="X231" s="375">
        <f t="shared" ca="1" si="111"/>
        <v>0</v>
      </c>
      <c r="Y231" s="20" t="str">
        <f ca="1">IF(AD231&lt;&gt;0,MAX(Y$4:$GY230)+1,"")</f>
        <v/>
      </c>
      <c r="Z231" s="109" t="str">
        <f t="shared" ca="1" si="127"/>
        <v>Стрельцов</v>
      </c>
      <c r="AA231" s="22" t="str">
        <f t="shared" ca="1" si="128"/>
        <v>Олександр</v>
      </c>
      <c r="AB231" s="22" t="str">
        <f t="shared" ca="1" si="129"/>
        <v>Петрович</v>
      </c>
      <c r="AC231" s="349">
        <f t="shared" ca="1" si="130"/>
        <v>2978512230</v>
      </c>
      <c r="AD231" s="375">
        <f t="shared" ca="1" si="112"/>
        <v>0</v>
      </c>
      <c r="AE231" s="20" t="str">
        <f ca="1">IF(AJ231&lt;&gt;0,MAX($E$4:AE230)+1,"")</f>
        <v/>
      </c>
      <c r="AF231" s="109" t="str">
        <f t="shared" ca="1" si="131"/>
        <v>Стрельцов</v>
      </c>
      <c r="AG231" s="22" t="str">
        <f t="shared" ca="1" si="132"/>
        <v>Олександр</v>
      </c>
      <c r="AH231" s="22" t="str">
        <f t="shared" ca="1" si="133"/>
        <v>Петрович</v>
      </c>
      <c r="AI231" s="349">
        <f t="shared" ca="1" si="134"/>
        <v>2978512230</v>
      </c>
      <c r="AJ231" s="375">
        <f t="shared" ca="1" si="113"/>
        <v>0</v>
      </c>
    </row>
    <row r="232" spans="1:36" ht="18.75" customHeight="1" thickBot="1">
      <c r="A232" s="20" t="str">
        <f ca="1">IF(F232&lt;&gt;0,MAX($A$4:A231)+1,"")</f>
        <v/>
      </c>
      <c r="B232" s="109" t="str">
        <f t="shared" ca="1" si="114"/>
        <v>вс/сс</v>
      </c>
      <c r="C232" s="22">
        <f t="shared" ca="1" si="115"/>
        <v>0</v>
      </c>
      <c r="D232" s="22">
        <f t="shared" ca="1" si="116"/>
        <v>0</v>
      </c>
      <c r="E232" s="349">
        <f t="shared" ca="1" si="117"/>
        <v>0</v>
      </c>
      <c r="F232" s="537">
        <f t="shared" ca="1" si="118"/>
        <v>0</v>
      </c>
      <c r="G232" s="20" t="str">
        <f ca="1">IF(L232&lt;&gt;0,MAX($G$4:G231)+1,"")</f>
        <v/>
      </c>
      <c r="H232" s="109" t="str">
        <f t="shared" ca="1" si="119"/>
        <v>вс/сс</v>
      </c>
      <c r="I232" s="22">
        <f t="shared" ca="1" si="120"/>
        <v>0</v>
      </c>
      <c r="J232" s="22">
        <f t="shared" ca="1" si="121"/>
        <v>0</v>
      </c>
      <c r="K232" s="349">
        <f t="shared" ca="1" si="122"/>
        <v>0</v>
      </c>
      <c r="L232" s="375">
        <f t="shared" ca="1" si="105"/>
        <v>0</v>
      </c>
      <c r="M232" s="20" t="str">
        <f ca="1">IF(R232&lt;&gt;0,MAX($M$4:M231)+1,"")</f>
        <v/>
      </c>
      <c r="N232" s="374">
        <f t="shared" ca="1" si="106"/>
        <v>0</v>
      </c>
      <c r="O232" s="374" t="str">
        <f t="shared" ca="1" si="107"/>
        <v>вс/сс</v>
      </c>
      <c r="P232" s="374">
        <f t="shared" ca="1" si="108"/>
        <v>0</v>
      </c>
      <c r="Q232" s="374">
        <f t="shared" ca="1" si="109"/>
        <v>0</v>
      </c>
      <c r="R232" s="375">
        <f t="shared" ca="1" si="110"/>
        <v>0</v>
      </c>
      <c r="S232" s="20" t="str">
        <f ca="1">IF(X232&lt;&gt;0,MAX($S$4:S231)+1,"")</f>
        <v/>
      </c>
      <c r="T232" s="109" t="str">
        <f t="shared" ca="1" si="123"/>
        <v>вс/сс</v>
      </c>
      <c r="U232" s="22">
        <f t="shared" ca="1" si="124"/>
        <v>0</v>
      </c>
      <c r="V232" s="22">
        <f t="shared" ca="1" si="125"/>
        <v>0</v>
      </c>
      <c r="W232" s="349">
        <f t="shared" ca="1" si="126"/>
        <v>0</v>
      </c>
      <c r="X232" s="375">
        <f t="shared" ca="1" si="111"/>
        <v>0</v>
      </c>
      <c r="Y232" s="20" t="str">
        <f ca="1">IF(AD232&lt;&gt;0,MAX(Y$4:$GY231)+1,"")</f>
        <v/>
      </c>
      <c r="Z232" s="109" t="str">
        <f t="shared" ca="1" si="127"/>
        <v>вс/сс</v>
      </c>
      <c r="AA232" s="22">
        <f t="shared" ca="1" si="128"/>
        <v>0</v>
      </c>
      <c r="AB232" s="22">
        <f t="shared" ca="1" si="129"/>
        <v>0</v>
      </c>
      <c r="AC232" s="349">
        <f t="shared" ca="1" si="130"/>
        <v>0</v>
      </c>
      <c r="AD232" s="375">
        <f t="shared" ca="1" si="112"/>
        <v>0</v>
      </c>
      <c r="AE232" s="20" t="str">
        <f ca="1">IF(AJ232&lt;&gt;0,MAX($E$4:AE231)+1,"")</f>
        <v/>
      </c>
      <c r="AF232" s="109" t="str">
        <f t="shared" ca="1" si="131"/>
        <v>вс/сс</v>
      </c>
      <c r="AG232" s="22">
        <f t="shared" ca="1" si="132"/>
        <v>0</v>
      </c>
      <c r="AH232" s="22">
        <f t="shared" ca="1" si="133"/>
        <v>0</v>
      </c>
      <c r="AI232" s="349">
        <f t="shared" ca="1" si="134"/>
        <v>0</v>
      </c>
      <c r="AJ232" s="375">
        <f t="shared" ca="1" si="113"/>
        <v>0</v>
      </c>
    </row>
    <row r="233" spans="1:36" ht="18.75" customHeight="1" thickBot="1">
      <c r="A233" s="20">
        <f ca="1">IF(F233&lt;&gt;0,MAX($A$4:A232)+1,"")</f>
        <v>111</v>
      </c>
      <c r="B233" s="109" t="str">
        <f t="shared" ca="1" si="114"/>
        <v>Сливоцька</v>
      </c>
      <c r="C233" s="22" t="str">
        <f t="shared" ca="1" si="115"/>
        <v>Сніжана</v>
      </c>
      <c r="D233" s="22" t="str">
        <f t="shared" ca="1" si="116"/>
        <v>Віталіївна</v>
      </c>
      <c r="E233" s="349">
        <f t="shared" ca="1" si="117"/>
        <v>3681004467</v>
      </c>
      <c r="F233" s="537">
        <f t="shared" ca="1" si="118"/>
        <v>14262.03</v>
      </c>
      <c r="G233" s="20" t="str">
        <f ca="1">IF(L233&lt;&gt;0,MAX($G$4:G232)+1,"")</f>
        <v/>
      </c>
      <c r="H233" s="109" t="str">
        <f t="shared" ca="1" si="119"/>
        <v>Сливоцька</v>
      </c>
      <c r="I233" s="22" t="str">
        <f t="shared" ca="1" si="120"/>
        <v>Сніжана</v>
      </c>
      <c r="J233" s="22" t="str">
        <f t="shared" ca="1" si="121"/>
        <v>Віталіївна</v>
      </c>
      <c r="K233" s="349">
        <f t="shared" ca="1" si="122"/>
        <v>3681004467</v>
      </c>
      <c r="L233" s="375">
        <f t="shared" ca="1" si="105"/>
        <v>0</v>
      </c>
      <c r="M233" s="20" t="str">
        <f ca="1">IF(R233&lt;&gt;0,MAX($M$4:M232)+1,"")</f>
        <v/>
      </c>
      <c r="N233" s="374" t="str">
        <f t="shared" ca="1" si="106"/>
        <v>Сливоцька С.В.</v>
      </c>
      <c r="O233" s="374" t="str">
        <f t="shared" ca="1" si="107"/>
        <v>Сливоцька</v>
      </c>
      <c r="P233" s="374" t="str">
        <f t="shared" ca="1" si="108"/>
        <v>Сніжана</v>
      </c>
      <c r="Q233" s="374" t="str">
        <f t="shared" ca="1" si="109"/>
        <v>Віталіївна</v>
      </c>
      <c r="R233" s="375">
        <f t="shared" ca="1" si="110"/>
        <v>0</v>
      </c>
      <c r="S233" s="20" t="str">
        <f ca="1">IF(X233&lt;&gt;0,MAX($S$4:S232)+1,"")</f>
        <v/>
      </c>
      <c r="T233" s="109" t="str">
        <f t="shared" ca="1" si="123"/>
        <v>Сливоцька</v>
      </c>
      <c r="U233" s="22" t="str">
        <f t="shared" ca="1" si="124"/>
        <v>Сніжана</v>
      </c>
      <c r="V233" s="22" t="str">
        <f t="shared" ca="1" si="125"/>
        <v>Віталіївна</v>
      </c>
      <c r="W233" s="349">
        <f t="shared" ca="1" si="126"/>
        <v>3681004467</v>
      </c>
      <c r="X233" s="375">
        <f t="shared" ca="1" si="111"/>
        <v>0</v>
      </c>
      <c r="Y233" s="20" t="str">
        <f ca="1">IF(AD233&lt;&gt;0,MAX(Y$4:$GY232)+1,"")</f>
        <v/>
      </c>
      <c r="Z233" s="109" t="str">
        <f t="shared" ca="1" si="127"/>
        <v>Сливоцька</v>
      </c>
      <c r="AA233" s="22" t="str">
        <f t="shared" ca="1" si="128"/>
        <v>Сніжана</v>
      </c>
      <c r="AB233" s="22" t="str">
        <f t="shared" ca="1" si="129"/>
        <v>Віталіївна</v>
      </c>
      <c r="AC233" s="349">
        <f t="shared" ca="1" si="130"/>
        <v>3681004467</v>
      </c>
      <c r="AD233" s="375">
        <f t="shared" ca="1" si="112"/>
        <v>0</v>
      </c>
      <c r="AE233" s="20" t="str">
        <f ca="1">IF(AJ233&lt;&gt;0,MAX($E$4:AE232)+1,"")</f>
        <v/>
      </c>
      <c r="AF233" s="109" t="str">
        <f t="shared" ca="1" si="131"/>
        <v>Сливоцька</v>
      </c>
      <c r="AG233" s="22" t="str">
        <f t="shared" ca="1" si="132"/>
        <v>Сніжана</v>
      </c>
      <c r="AH233" s="22" t="str">
        <f t="shared" ca="1" si="133"/>
        <v>Віталіївна</v>
      </c>
      <c r="AI233" s="349">
        <f t="shared" ca="1" si="134"/>
        <v>3681004467</v>
      </c>
      <c r="AJ233" s="375">
        <f t="shared" ca="1" si="113"/>
        <v>0</v>
      </c>
    </row>
    <row r="234" spans="1:36" ht="18.75" customHeight="1" thickBot="1">
      <c r="A234" s="20">
        <f ca="1">IF(F234&lt;&gt;0,MAX($A$4:A233)+1,"")</f>
        <v>112</v>
      </c>
      <c r="B234" s="109" t="str">
        <f t="shared" ca="1" si="114"/>
        <v>Головач</v>
      </c>
      <c r="C234" s="22" t="str">
        <f t="shared" ca="1" si="115"/>
        <v>Марина</v>
      </c>
      <c r="D234" s="22" t="str">
        <f t="shared" ca="1" si="116"/>
        <v>Олександрівна</v>
      </c>
      <c r="E234" s="349">
        <f t="shared" ca="1" si="117"/>
        <v>3052919883</v>
      </c>
      <c r="F234" s="537">
        <f t="shared" ca="1" si="118"/>
        <v>15660.29</v>
      </c>
      <c r="G234" s="20" t="str">
        <f ca="1">IF(L234&lt;&gt;0,MAX($G$4:G233)+1,"")</f>
        <v/>
      </c>
      <c r="H234" s="109" t="str">
        <f t="shared" ca="1" si="119"/>
        <v>Головач</v>
      </c>
      <c r="I234" s="22" t="str">
        <f t="shared" ca="1" si="120"/>
        <v>Марина</v>
      </c>
      <c r="J234" s="22" t="str">
        <f t="shared" ca="1" si="121"/>
        <v>Олександрівна</v>
      </c>
      <c r="K234" s="349">
        <f t="shared" ca="1" si="122"/>
        <v>3052919883</v>
      </c>
      <c r="L234" s="375">
        <f t="shared" ca="1" si="105"/>
        <v>0</v>
      </c>
      <c r="M234" s="20" t="str">
        <f ca="1">IF(R234&lt;&gt;0,MAX($M$4:M233)+1,"")</f>
        <v/>
      </c>
      <c r="N234" s="374" t="str">
        <f t="shared" ca="1" si="106"/>
        <v>Головач М.О.</v>
      </c>
      <c r="O234" s="374" t="str">
        <f t="shared" ca="1" si="107"/>
        <v>Головач</v>
      </c>
      <c r="P234" s="374" t="str">
        <f t="shared" ca="1" si="108"/>
        <v>Марина</v>
      </c>
      <c r="Q234" s="374" t="str">
        <f t="shared" ca="1" si="109"/>
        <v>Олександрівна</v>
      </c>
      <c r="R234" s="375">
        <f t="shared" ca="1" si="110"/>
        <v>0</v>
      </c>
      <c r="S234" s="20" t="str">
        <f ca="1">IF(X234&lt;&gt;0,MAX($S$4:S233)+1,"")</f>
        <v/>
      </c>
      <c r="T234" s="109" t="str">
        <f t="shared" ca="1" si="123"/>
        <v>Головач</v>
      </c>
      <c r="U234" s="22" t="str">
        <f t="shared" ca="1" si="124"/>
        <v>Марина</v>
      </c>
      <c r="V234" s="22" t="str">
        <f t="shared" ca="1" si="125"/>
        <v>Олександрівна</v>
      </c>
      <c r="W234" s="349">
        <f t="shared" ca="1" si="126"/>
        <v>3052919883</v>
      </c>
      <c r="X234" s="375">
        <f t="shared" ca="1" si="111"/>
        <v>0</v>
      </c>
      <c r="Y234" s="20" t="str">
        <f ca="1">IF(AD234&lt;&gt;0,MAX(Y$4:$GY233)+1,"")</f>
        <v/>
      </c>
      <c r="Z234" s="109" t="str">
        <f t="shared" ca="1" si="127"/>
        <v>Головач</v>
      </c>
      <c r="AA234" s="22" t="str">
        <f t="shared" ca="1" si="128"/>
        <v>Марина</v>
      </c>
      <c r="AB234" s="22" t="str">
        <f t="shared" ca="1" si="129"/>
        <v>Олександрівна</v>
      </c>
      <c r="AC234" s="349">
        <f t="shared" ca="1" si="130"/>
        <v>3052919883</v>
      </c>
      <c r="AD234" s="375">
        <f t="shared" ca="1" si="112"/>
        <v>0</v>
      </c>
      <c r="AE234" s="20" t="str">
        <f ca="1">IF(AJ234&lt;&gt;0,MAX($E$4:AE233)+1,"")</f>
        <v/>
      </c>
      <c r="AF234" s="109" t="str">
        <f t="shared" ca="1" si="131"/>
        <v>Головач</v>
      </c>
      <c r="AG234" s="22" t="str">
        <f t="shared" ca="1" si="132"/>
        <v>Марина</v>
      </c>
      <c r="AH234" s="22" t="str">
        <f t="shared" ca="1" si="133"/>
        <v>Олександрівна</v>
      </c>
      <c r="AI234" s="349">
        <f t="shared" ca="1" si="134"/>
        <v>3052919883</v>
      </c>
      <c r="AJ234" s="375">
        <f t="shared" ca="1" si="113"/>
        <v>0</v>
      </c>
    </row>
    <row r="235" spans="1:36" ht="18.75" customHeight="1" thickBot="1">
      <c r="A235" s="20" t="str">
        <f ca="1">IF(F235&lt;&gt;0,MAX($A$4:A234)+1,"")</f>
        <v/>
      </c>
      <c r="B235" s="109">
        <f t="shared" ca="1" si="114"/>
        <v>0</v>
      </c>
      <c r="C235" s="22">
        <f t="shared" ca="1" si="115"/>
        <v>0</v>
      </c>
      <c r="D235" s="22">
        <f t="shared" ca="1" si="116"/>
        <v>0</v>
      </c>
      <c r="E235" s="349">
        <f t="shared" ca="1" si="117"/>
        <v>0</v>
      </c>
      <c r="F235" s="537">
        <f t="shared" ca="1" si="118"/>
        <v>0</v>
      </c>
      <c r="G235" s="20" t="str">
        <f ca="1">IF(L235&lt;&gt;0,MAX($G$4:G234)+1,"")</f>
        <v/>
      </c>
      <c r="H235" s="109">
        <f t="shared" ca="1" si="119"/>
        <v>0</v>
      </c>
      <c r="I235" s="22">
        <f t="shared" ca="1" si="120"/>
        <v>0</v>
      </c>
      <c r="J235" s="22">
        <f t="shared" ca="1" si="121"/>
        <v>0</v>
      </c>
      <c r="K235" s="349">
        <f t="shared" ca="1" si="122"/>
        <v>0</v>
      </c>
      <c r="L235" s="375">
        <f t="shared" ca="1" si="105"/>
        <v>0</v>
      </c>
      <c r="M235" s="20" t="str">
        <f ca="1">IF(R235&lt;&gt;0,MAX($M$4:M234)+1,"")</f>
        <v/>
      </c>
      <c r="N235" s="374" t="str">
        <f t="shared" ca="1" si="106"/>
        <v xml:space="preserve"> </v>
      </c>
      <c r="O235" s="374">
        <f t="shared" ca="1" si="107"/>
        <v>0</v>
      </c>
      <c r="P235" s="374">
        <f t="shared" ca="1" si="108"/>
        <v>0</v>
      </c>
      <c r="Q235" s="374">
        <f t="shared" ca="1" si="109"/>
        <v>0</v>
      </c>
      <c r="R235" s="375">
        <f t="shared" ca="1" si="110"/>
        <v>0</v>
      </c>
      <c r="S235" s="20" t="str">
        <f ca="1">IF(X235&lt;&gt;0,MAX($S$4:S234)+1,"")</f>
        <v/>
      </c>
      <c r="T235" s="109">
        <f t="shared" ca="1" si="123"/>
        <v>0</v>
      </c>
      <c r="U235" s="22">
        <f t="shared" ca="1" si="124"/>
        <v>0</v>
      </c>
      <c r="V235" s="22">
        <f t="shared" ca="1" si="125"/>
        <v>0</v>
      </c>
      <c r="W235" s="349">
        <f t="shared" ca="1" si="126"/>
        <v>0</v>
      </c>
      <c r="X235" s="375">
        <f t="shared" ca="1" si="111"/>
        <v>0</v>
      </c>
      <c r="Y235" s="20" t="str">
        <f ca="1">IF(AD235&lt;&gt;0,MAX(Y$4:$GY234)+1,"")</f>
        <v/>
      </c>
      <c r="Z235" s="109">
        <f t="shared" ca="1" si="127"/>
        <v>0</v>
      </c>
      <c r="AA235" s="22">
        <f t="shared" ca="1" si="128"/>
        <v>0</v>
      </c>
      <c r="AB235" s="22">
        <f t="shared" ca="1" si="129"/>
        <v>0</v>
      </c>
      <c r="AC235" s="349">
        <f t="shared" ca="1" si="130"/>
        <v>0</v>
      </c>
      <c r="AD235" s="375">
        <f t="shared" ca="1" si="112"/>
        <v>0</v>
      </c>
      <c r="AE235" s="20" t="str">
        <f ca="1">IF(AJ235&lt;&gt;0,MAX($E$4:AE234)+1,"")</f>
        <v/>
      </c>
      <c r="AF235" s="109">
        <f t="shared" ca="1" si="131"/>
        <v>0</v>
      </c>
      <c r="AG235" s="22">
        <f t="shared" ca="1" si="132"/>
        <v>0</v>
      </c>
      <c r="AH235" s="22">
        <f t="shared" ca="1" si="133"/>
        <v>0</v>
      </c>
      <c r="AI235" s="349">
        <f t="shared" ca="1" si="134"/>
        <v>0</v>
      </c>
      <c r="AJ235" s="375">
        <f t="shared" ca="1" si="113"/>
        <v>0</v>
      </c>
    </row>
    <row r="236" spans="1:36" ht="18.75" customHeight="1" thickBot="1">
      <c r="A236" s="20">
        <f ca="1">IF(F236&lt;&gt;0,MAX($A$4:A235)+1,"")</f>
        <v>113</v>
      </c>
      <c r="B236" s="109" t="str">
        <f t="shared" ca="1" si="114"/>
        <v>Акатов</v>
      </c>
      <c r="C236" s="22" t="str">
        <f t="shared" ca="1" si="115"/>
        <v>Дмитро</v>
      </c>
      <c r="D236" s="22" t="str">
        <f t="shared" ca="1" si="116"/>
        <v>Костянтинович</v>
      </c>
      <c r="E236" s="349">
        <f t="shared" ca="1" si="117"/>
        <v>3252018137</v>
      </c>
      <c r="F236" s="537">
        <f t="shared" ca="1" si="118"/>
        <v>13482.54</v>
      </c>
      <c r="G236" s="20" t="str">
        <f ca="1">IF(L236&lt;&gt;0,MAX($G$4:G235)+1,"")</f>
        <v/>
      </c>
      <c r="H236" s="109" t="str">
        <f t="shared" ca="1" si="119"/>
        <v>Акатов</v>
      </c>
      <c r="I236" s="22" t="str">
        <f t="shared" ca="1" si="120"/>
        <v>Дмитро</v>
      </c>
      <c r="J236" s="22" t="str">
        <f t="shared" ca="1" si="121"/>
        <v>Костянтинович</v>
      </c>
      <c r="K236" s="349">
        <f t="shared" ca="1" si="122"/>
        <v>3252018137</v>
      </c>
      <c r="L236" s="375">
        <f t="shared" ca="1" si="105"/>
        <v>0</v>
      </c>
      <c r="M236" s="20" t="str">
        <f ca="1">IF(R236&lt;&gt;0,MAX($M$4:M235)+1,"")</f>
        <v/>
      </c>
      <c r="N236" s="374" t="str">
        <f t="shared" ca="1" si="106"/>
        <v>Акатов Д.К.</v>
      </c>
      <c r="O236" s="374" t="str">
        <f t="shared" ca="1" si="107"/>
        <v>Акатов</v>
      </c>
      <c r="P236" s="374" t="str">
        <f t="shared" ca="1" si="108"/>
        <v>Дмитро</v>
      </c>
      <c r="Q236" s="374" t="str">
        <f t="shared" ca="1" si="109"/>
        <v>Костянтинович</v>
      </c>
      <c r="R236" s="375">
        <f t="shared" ca="1" si="110"/>
        <v>0</v>
      </c>
      <c r="S236" s="20" t="str">
        <f ca="1">IF(X236&lt;&gt;0,MAX($S$4:S235)+1,"")</f>
        <v/>
      </c>
      <c r="T236" s="109" t="str">
        <f t="shared" ca="1" si="123"/>
        <v>Акатов</v>
      </c>
      <c r="U236" s="22" t="str">
        <f t="shared" ca="1" si="124"/>
        <v>Дмитро</v>
      </c>
      <c r="V236" s="22" t="str">
        <f t="shared" ca="1" si="125"/>
        <v>Костянтинович</v>
      </c>
      <c r="W236" s="349">
        <f t="shared" ca="1" si="126"/>
        <v>3252018137</v>
      </c>
      <c r="X236" s="375">
        <f t="shared" ca="1" si="111"/>
        <v>0</v>
      </c>
      <c r="Y236" s="20" t="str">
        <f ca="1">IF(AD236&lt;&gt;0,MAX(Y$4:$GY235)+1,"")</f>
        <v/>
      </c>
      <c r="Z236" s="109" t="str">
        <f t="shared" ca="1" si="127"/>
        <v>Акатов</v>
      </c>
      <c r="AA236" s="22" t="str">
        <f t="shared" ca="1" si="128"/>
        <v>Дмитро</v>
      </c>
      <c r="AB236" s="22" t="str">
        <f t="shared" ca="1" si="129"/>
        <v>Костянтинович</v>
      </c>
      <c r="AC236" s="349">
        <f t="shared" ca="1" si="130"/>
        <v>3252018137</v>
      </c>
      <c r="AD236" s="375">
        <f t="shared" ca="1" si="112"/>
        <v>0</v>
      </c>
      <c r="AE236" s="20" t="str">
        <f ca="1">IF(AJ236&lt;&gt;0,MAX($E$4:AE235)+1,"")</f>
        <v/>
      </c>
      <c r="AF236" s="109" t="str">
        <f t="shared" ca="1" si="131"/>
        <v>Акатов</v>
      </c>
      <c r="AG236" s="22" t="str">
        <f t="shared" ca="1" si="132"/>
        <v>Дмитро</v>
      </c>
      <c r="AH236" s="22" t="str">
        <f t="shared" ca="1" si="133"/>
        <v>Костянтинович</v>
      </c>
      <c r="AI236" s="349">
        <f t="shared" ca="1" si="134"/>
        <v>3252018137</v>
      </c>
      <c r="AJ236" s="375">
        <f t="shared" ca="1" si="113"/>
        <v>0</v>
      </c>
    </row>
    <row r="237" spans="1:36" ht="18.75" customHeight="1" thickBot="1">
      <c r="A237" s="20">
        <f ca="1">IF(F237&lt;&gt;0,MAX($A$4:A236)+1,"")</f>
        <v>114</v>
      </c>
      <c r="B237" s="109" t="str">
        <f t="shared" ca="1" si="114"/>
        <v>Клокар</v>
      </c>
      <c r="C237" s="22" t="str">
        <f t="shared" ca="1" si="115"/>
        <v>Геннадій</v>
      </c>
      <c r="D237" s="22" t="str">
        <f t="shared" ca="1" si="116"/>
        <v>Акимович</v>
      </c>
      <c r="E237" s="349">
        <f t="shared" ca="1" si="117"/>
        <v>2636001476</v>
      </c>
      <c r="F237" s="537">
        <f t="shared" ca="1" si="118"/>
        <v>17492.919999999998</v>
      </c>
      <c r="G237" s="20" t="str">
        <f ca="1">IF(L237&lt;&gt;0,MAX($G$4:G236)+1,"")</f>
        <v/>
      </c>
      <c r="H237" s="109" t="str">
        <f t="shared" ca="1" si="119"/>
        <v>Клокар</v>
      </c>
      <c r="I237" s="22" t="str">
        <f t="shared" ca="1" si="120"/>
        <v>Геннадій</v>
      </c>
      <c r="J237" s="22" t="str">
        <f t="shared" ca="1" si="121"/>
        <v>Акимович</v>
      </c>
      <c r="K237" s="349">
        <f t="shared" ca="1" si="122"/>
        <v>2636001476</v>
      </c>
      <c r="L237" s="375">
        <f t="shared" ca="1" si="105"/>
        <v>0</v>
      </c>
      <c r="M237" s="20" t="str">
        <f ca="1">IF(R237&lt;&gt;0,MAX($M$4:M236)+1,"")</f>
        <v/>
      </c>
      <c r="N237" s="374" t="str">
        <f t="shared" ca="1" si="106"/>
        <v>Клокар Г.А.</v>
      </c>
      <c r="O237" s="374" t="str">
        <f t="shared" ca="1" si="107"/>
        <v>Клокар</v>
      </c>
      <c r="P237" s="374" t="str">
        <f t="shared" ca="1" si="108"/>
        <v>Геннадій</v>
      </c>
      <c r="Q237" s="374" t="str">
        <f t="shared" ca="1" si="109"/>
        <v>Акимович</v>
      </c>
      <c r="R237" s="375">
        <f t="shared" ca="1" si="110"/>
        <v>0</v>
      </c>
      <c r="S237" s="20" t="str">
        <f ca="1">IF(X237&lt;&gt;0,MAX($S$4:S236)+1,"")</f>
        <v/>
      </c>
      <c r="T237" s="109" t="str">
        <f t="shared" ca="1" si="123"/>
        <v>Клокар</v>
      </c>
      <c r="U237" s="22" t="str">
        <f t="shared" ca="1" si="124"/>
        <v>Геннадій</v>
      </c>
      <c r="V237" s="22" t="str">
        <f t="shared" ca="1" si="125"/>
        <v>Акимович</v>
      </c>
      <c r="W237" s="349">
        <f t="shared" ca="1" si="126"/>
        <v>2636001476</v>
      </c>
      <c r="X237" s="375">
        <f t="shared" ca="1" si="111"/>
        <v>0</v>
      </c>
      <c r="Y237" s="20" t="str">
        <f ca="1">IF(AD237&lt;&gt;0,MAX(Y$4:$GY236)+1,"")</f>
        <v/>
      </c>
      <c r="Z237" s="109" t="str">
        <f t="shared" ca="1" si="127"/>
        <v>Клокар</v>
      </c>
      <c r="AA237" s="22" t="str">
        <f t="shared" ca="1" si="128"/>
        <v>Геннадій</v>
      </c>
      <c r="AB237" s="22" t="str">
        <f t="shared" ca="1" si="129"/>
        <v>Акимович</v>
      </c>
      <c r="AC237" s="349">
        <f t="shared" ca="1" si="130"/>
        <v>2636001476</v>
      </c>
      <c r="AD237" s="375">
        <f t="shared" ca="1" si="112"/>
        <v>0</v>
      </c>
      <c r="AE237" s="20" t="str">
        <f ca="1">IF(AJ237&lt;&gt;0,MAX($E$4:AE236)+1,"")</f>
        <v/>
      </c>
      <c r="AF237" s="109" t="str">
        <f t="shared" ca="1" si="131"/>
        <v>Клокар</v>
      </c>
      <c r="AG237" s="22" t="str">
        <f t="shared" ca="1" si="132"/>
        <v>Геннадій</v>
      </c>
      <c r="AH237" s="22" t="str">
        <f t="shared" ca="1" si="133"/>
        <v>Акимович</v>
      </c>
      <c r="AI237" s="349">
        <f t="shared" ca="1" si="134"/>
        <v>2636001476</v>
      </c>
      <c r="AJ237" s="375">
        <f t="shared" ca="1" si="113"/>
        <v>0</v>
      </c>
    </row>
    <row r="238" spans="1:36" ht="18.75" customHeight="1" thickBot="1">
      <c r="A238" s="20">
        <f ca="1">IF(F238&lt;&gt;0,MAX($A$4:A237)+1,"")</f>
        <v>115</v>
      </c>
      <c r="B238" s="109" t="str">
        <f t="shared" ca="1" si="114"/>
        <v>Головач</v>
      </c>
      <c r="C238" s="22" t="str">
        <f t="shared" ca="1" si="115"/>
        <v>Олександр</v>
      </c>
      <c r="D238" s="22" t="str">
        <f t="shared" ca="1" si="116"/>
        <v>Григорович</v>
      </c>
      <c r="E238" s="349">
        <f t="shared" ca="1" si="117"/>
        <v>2178520674</v>
      </c>
      <c r="F238" s="537">
        <f t="shared" ca="1" si="118"/>
        <v>18601.919999999998</v>
      </c>
      <c r="G238" s="20" t="str">
        <f ca="1">IF(L238&lt;&gt;0,MAX($G$4:G237)+1,"")</f>
        <v/>
      </c>
      <c r="H238" s="109" t="str">
        <f t="shared" ca="1" si="119"/>
        <v>Головач</v>
      </c>
      <c r="I238" s="22" t="str">
        <f t="shared" ca="1" si="120"/>
        <v>Олександр</v>
      </c>
      <c r="J238" s="22" t="str">
        <f t="shared" ca="1" si="121"/>
        <v>Григорович</v>
      </c>
      <c r="K238" s="349">
        <f t="shared" ca="1" si="122"/>
        <v>2178520674</v>
      </c>
      <c r="L238" s="375">
        <f t="shared" ca="1" si="105"/>
        <v>0</v>
      </c>
      <c r="M238" s="20" t="str">
        <f ca="1">IF(R238&lt;&gt;0,MAX($M$4:M237)+1,"")</f>
        <v/>
      </c>
      <c r="N238" s="374" t="str">
        <f t="shared" ca="1" si="106"/>
        <v>Головач О.Г.</v>
      </c>
      <c r="O238" s="374" t="str">
        <f t="shared" ca="1" si="107"/>
        <v>Головач</v>
      </c>
      <c r="P238" s="374" t="str">
        <f t="shared" ca="1" si="108"/>
        <v>Олександр</v>
      </c>
      <c r="Q238" s="374" t="str">
        <f t="shared" ca="1" si="109"/>
        <v>Григорович</v>
      </c>
      <c r="R238" s="375">
        <f t="shared" ca="1" si="110"/>
        <v>0</v>
      </c>
      <c r="S238" s="20" t="str">
        <f ca="1">IF(X238&lt;&gt;0,MAX($S$4:S237)+1,"")</f>
        <v/>
      </c>
      <c r="T238" s="109" t="str">
        <f t="shared" ca="1" si="123"/>
        <v>Головач</v>
      </c>
      <c r="U238" s="22" t="str">
        <f t="shared" ca="1" si="124"/>
        <v>Олександр</v>
      </c>
      <c r="V238" s="22" t="str">
        <f t="shared" ca="1" si="125"/>
        <v>Григорович</v>
      </c>
      <c r="W238" s="349">
        <f t="shared" ca="1" si="126"/>
        <v>2178520674</v>
      </c>
      <c r="X238" s="375">
        <f t="shared" ca="1" si="111"/>
        <v>0</v>
      </c>
      <c r="Y238" s="20" t="str">
        <f ca="1">IF(AD238&lt;&gt;0,MAX(Y$4:$GY237)+1,"")</f>
        <v/>
      </c>
      <c r="Z238" s="109" t="str">
        <f t="shared" ca="1" si="127"/>
        <v>Головач</v>
      </c>
      <c r="AA238" s="22" t="str">
        <f t="shared" ca="1" si="128"/>
        <v>Олександр</v>
      </c>
      <c r="AB238" s="22" t="str">
        <f t="shared" ca="1" si="129"/>
        <v>Григорович</v>
      </c>
      <c r="AC238" s="349">
        <f t="shared" ca="1" si="130"/>
        <v>2178520674</v>
      </c>
      <c r="AD238" s="375">
        <f t="shared" ca="1" si="112"/>
        <v>0</v>
      </c>
      <c r="AE238" s="20" t="str">
        <f ca="1">IF(AJ238&lt;&gt;0,MAX($E$4:AE237)+1,"")</f>
        <v/>
      </c>
      <c r="AF238" s="109" t="str">
        <f t="shared" ca="1" si="131"/>
        <v>Головач</v>
      </c>
      <c r="AG238" s="22" t="str">
        <f t="shared" ca="1" si="132"/>
        <v>Олександр</v>
      </c>
      <c r="AH238" s="22" t="str">
        <f t="shared" ca="1" si="133"/>
        <v>Григорович</v>
      </c>
      <c r="AI238" s="349">
        <f t="shared" ca="1" si="134"/>
        <v>2178520674</v>
      </c>
      <c r="AJ238" s="375">
        <f t="shared" ca="1" si="113"/>
        <v>0</v>
      </c>
    </row>
    <row r="239" spans="1:36" ht="18.75" customHeight="1" thickBot="1">
      <c r="A239" s="20">
        <f ca="1">IF(F239&lt;&gt;0,MAX($A$4:A238)+1,"")</f>
        <v>116</v>
      </c>
      <c r="B239" s="109" t="str">
        <f t="shared" ca="1" si="114"/>
        <v>Поймало</v>
      </c>
      <c r="C239" s="22" t="str">
        <f t="shared" ca="1" si="115"/>
        <v>Микола</v>
      </c>
      <c r="D239" s="22" t="str">
        <f t="shared" ca="1" si="116"/>
        <v>Васильович</v>
      </c>
      <c r="E239" s="349">
        <f t="shared" ca="1" si="117"/>
        <v>2911000653</v>
      </c>
      <c r="F239" s="537">
        <f t="shared" ca="1" si="118"/>
        <v>17344.62</v>
      </c>
      <c r="G239" s="20" t="str">
        <f ca="1">IF(L239&lt;&gt;0,MAX($G$4:G238)+1,"")</f>
        <v/>
      </c>
      <c r="H239" s="109" t="str">
        <f t="shared" ca="1" si="119"/>
        <v>Поймало</v>
      </c>
      <c r="I239" s="22" t="str">
        <f t="shared" ca="1" si="120"/>
        <v>Микола</v>
      </c>
      <c r="J239" s="22" t="str">
        <f t="shared" ca="1" si="121"/>
        <v>Васильович</v>
      </c>
      <c r="K239" s="349">
        <f t="shared" ca="1" si="122"/>
        <v>2911000653</v>
      </c>
      <c r="L239" s="375">
        <f t="shared" ca="1" si="105"/>
        <v>0</v>
      </c>
      <c r="M239" s="20" t="str">
        <f ca="1">IF(R239&lt;&gt;0,MAX($M$4:M238)+1,"")</f>
        <v/>
      </c>
      <c r="N239" s="374" t="str">
        <f t="shared" ca="1" si="106"/>
        <v>Поймало М.В.</v>
      </c>
      <c r="O239" s="374" t="str">
        <f t="shared" ca="1" si="107"/>
        <v>Поймало</v>
      </c>
      <c r="P239" s="374" t="str">
        <f t="shared" ca="1" si="108"/>
        <v>Микола</v>
      </c>
      <c r="Q239" s="374" t="str">
        <f t="shared" ca="1" si="109"/>
        <v>Васильович</v>
      </c>
      <c r="R239" s="375">
        <f t="shared" ca="1" si="110"/>
        <v>0</v>
      </c>
      <c r="S239" s="20" t="str">
        <f ca="1">IF(X239&lt;&gt;0,MAX($S$4:S238)+1,"")</f>
        <v/>
      </c>
      <c r="T239" s="109" t="str">
        <f t="shared" ca="1" si="123"/>
        <v>Поймало</v>
      </c>
      <c r="U239" s="22" t="str">
        <f t="shared" ca="1" si="124"/>
        <v>Микола</v>
      </c>
      <c r="V239" s="22" t="str">
        <f t="shared" ca="1" si="125"/>
        <v>Васильович</v>
      </c>
      <c r="W239" s="349">
        <f t="shared" ca="1" si="126"/>
        <v>2911000653</v>
      </c>
      <c r="X239" s="375">
        <f t="shared" ca="1" si="111"/>
        <v>0</v>
      </c>
      <c r="Y239" s="20" t="str">
        <f ca="1">IF(AD239&lt;&gt;0,MAX(Y$4:$GY238)+1,"")</f>
        <v/>
      </c>
      <c r="Z239" s="109" t="str">
        <f t="shared" ca="1" si="127"/>
        <v>Поймало</v>
      </c>
      <c r="AA239" s="22" t="str">
        <f t="shared" ca="1" si="128"/>
        <v>Микола</v>
      </c>
      <c r="AB239" s="22" t="str">
        <f t="shared" ca="1" si="129"/>
        <v>Васильович</v>
      </c>
      <c r="AC239" s="349">
        <f t="shared" ca="1" si="130"/>
        <v>2911000653</v>
      </c>
      <c r="AD239" s="375">
        <f t="shared" ca="1" si="112"/>
        <v>0</v>
      </c>
      <c r="AE239" s="20" t="str">
        <f ca="1">IF(AJ239&lt;&gt;0,MAX($E$4:AE238)+1,"")</f>
        <v/>
      </c>
      <c r="AF239" s="109" t="str">
        <f t="shared" ca="1" si="131"/>
        <v>Поймало</v>
      </c>
      <c r="AG239" s="22" t="str">
        <f t="shared" ca="1" si="132"/>
        <v>Микола</v>
      </c>
      <c r="AH239" s="22" t="str">
        <f t="shared" ca="1" si="133"/>
        <v>Васильович</v>
      </c>
      <c r="AI239" s="349">
        <f t="shared" ca="1" si="134"/>
        <v>2911000653</v>
      </c>
      <c r="AJ239" s="375">
        <f t="shared" ca="1" si="113"/>
        <v>0</v>
      </c>
    </row>
    <row r="240" spans="1:36" ht="18.75" customHeight="1" thickBot="1">
      <c r="A240" s="20" t="str">
        <f ca="1">IF(F240&lt;&gt;0,MAX($A$4:A239)+1,"")</f>
        <v/>
      </c>
      <c r="B240" s="109">
        <f t="shared" ca="1" si="114"/>
        <v>0</v>
      </c>
      <c r="C240" s="22">
        <f t="shared" ca="1" si="115"/>
        <v>0</v>
      </c>
      <c r="D240" s="22">
        <f t="shared" ca="1" si="116"/>
        <v>0</v>
      </c>
      <c r="E240" s="349">
        <f t="shared" ca="1" si="117"/>
        <v>0</v>
      </c>
      <c r="F240" s="537">
        <f t="shared" ca="1" si="118"/>
        <v>0</v>
      </c>
      <c r="G240" s="20" t="str">
        <f ca="1">IF(L240&lt;&gt;0,MAX($G$4:G239)+1,"")</f>
        <v/>
      </c>
      <c r="H240" s="109">
        <f t="shared" ca="1" si="119"/>
        <v>0</v>
      </c>
      <c r="I240" s="22">
        <f t="shared" ca="1" si="120"/>
        <v>0</v>
      </c>
      <c r="J240" s="22">
        <f t="shared" ca="1" si="121"/>
        <v>0</v>
      </c>
      <c r="K240" s="349">
        <f t="shared" ca="1" si="122"/>
        <v>0</v>
      </c>
      <c r="L240" s="375">
        <f ca="1">INDIRECT("Озд!AW"&amp;ROW()+4)</f>
        <v>0</v>
      </c>
      <c r="M240" s="20" t="str">
        <f ca="1">IF(R240&lt;&gt;0,MAX($M$4:M239)+1,"")</f>
        <v/>
      </c>
      <c r="N240" s="374" t="str">
        <f t="shared" ca="1" si="106"/>
        <v xml:space="preserve"> </v>
      </c>
      <c r="O240" s="374">
        <f t="shared" ca="1" si="107"/>
        <v>0</v>
      </c>
      <c r="P240" s="374">
        <f t="shared" ca="1" si="108"/>
        <v>0</v>
      </c>
      <c r="Q240" s="374">
        <f t="shared" ca="1" si="109"/>
        <v>0</v>
      </c>
      <c r="R240" s="375">
        <f t="shared" ca="1" si="110"/>
        <v>0</v>
      </c>
      <c r="S240" s="20" t="str">
        <f ca="1">IF(X240&lt;&gt;0,MAX($S$4:S239)+1,"")</f>
        <v/>
      </c>
      <c r="T240" s="109">
        <f t="shared" ca="1" si="123"/>
        <v>0</v>
      </c>
      <c r="U240" s="22">
        <f t="shared" ca="1" si="124"/>
        <v>0</v>
      </c>
      <c r="V240" s="22">
        <f t="shared" ca="1" si="125"/>
        <v>0</v>
      </c>
      <c r="W240" s="349">
        <f t="shared" ca="1" si="126"/>
        <v>0</v>
      </c>
      <c r="X240" s="375">
        <f t="shared" ca="1" si="111"/>
        <v>0</v>
      </c>
      <c r="Y240" s="20" t="str">
        <f ca="1">IF(AD240&lt;&gt;0,MAX(Y$4:$GY239)+1,"")</f>
        <v/>
      </c>
      <c r="Z240" s="109">
        <f t="shared" ca="1" si="127"/>
        <v>0</v>
      </c>
      <c r="AA240" s="22">
        <f t="shared" ca="1" si="128"/>
        <v>0</v>
      </c>
      <c r="AB240" s="22">
        <f t="shared" ca="1" si="129"/>
        <v>0</v>
      </c>
      <c r="AC240" s="349">
        <f t="shared" ca="1" si="130"/>
        <v>0</v>
      </c>
      <c r="AD240" s="375">
        <f t="shared" ca="1" si="112"/>
        <v>0</v>
      </c>
      <c r="AE240" s="20" t="str">
        <f ca="1">IF(AJ240&lt;&gt;0,MAX($E$4:AE239)+1,"")</f>
        <v/>
      </c>
      <c r="AF240" s="109">
        <f t="shared" ca="1" si="131"/>
        <v>0</v>
      </c>
      <c r="AG240" s="22">
        <f t="shared" ca="1" si="132"/>
        <v>0</v>
      </c>
      <c r="AH240" s="22">
        <f t="shared" ca="1" si="133"/>
        <v>0</v>
      </c>
      <c r="AI240" s="349">
        <f t="shared" ca="1" si="134"/>
        <v>0</v>
      </c>
      <c r="AJ240" s="375">
        <f t="shared" ca="1" si="113"/>
        <v>0</v>
      </c>
    </row>
    <row r="241" spans="1:36" ht="18.75" customHeight="1" thickBot="1">
      <c r="A241" s="20">
        <f ca="1">IF(F241&lt;&gt;0,MAX($A$4:A240)+1,"")</f>
        <v>117</v>
      </c>
      <c r="B241" s="109" t="str">
        <f t="shared" ca="1" si="114"/>
        <v>Коваленко</v>
      </c>
      <c r="C241" s="22" t="str">
        <f t="shared" ca="1" si="115"/>
        <v>Євген</v>
      </c>
      <c r="D241" s="22" t="str">
        <f t="shared" ca="1" si="116"/>
        <v>Володимирович</v>
      </c>
      <c r="E241" s="349">
        <f t="shared" ca="1" si="117"/>
        <v>2618620836</v>
      </c>
      <c r="F241" s="537">
        <f t="shared" ca="1" si="118"/>
        <v>18430.580000000002</v>
      </c>
      <c r="G241" s="20" t="str">
        <f ca="1">IF(L241&lt;&gt;0,MAX($G$4:G240)+1,"")</f>
        <v/>
      </c>
      <c r="H241" s="109" t="str">
        <f t="shared" ca="1" si="119"/>
        <v>Коваленко</v>
      </c>
      <c r="I241" s="22" t="str">
        <f t="shared" ca="1" si="120"/>
        <v>Євген</v>
      </c>
      <c r="J241" s="22" t="str">
        <f t="shared" ca="1" si="121"/>
        <v>Володимирович</v>
      </c>
      <c r="K241" s="349">
        <f t="shared" ca="1" si="122"/>
        <v>2618620836</v>
      </c>
      <c r="L241" s="375">
        <f t="shared" ca="1" si="105"/>
        <v>0</v>
      </c>
      <c r="M241" s="20" t="str">
        <f ca="1">IF(R241&lt;&gt;0,MAX($M$4:M240)+1,"")</f>
        <v/>
      </c>
      <c r="N241" s="374" t="str">
        <f t="shared" ca="1" si="106"/>
        <v>Коваленко Є.В.</v>
      </c>
      <c r="O241" s="374" t="str">
        <f t="shared" ca="1" si="107"/>
        <v>Коваленко</v>
      </c>
      <c r="P241" s="374" t="str">
        <f t="shared" ca="1" si="108"/>
        <v>Євген</v>
      </c>
      <c r="Q241" s="374" t="str">
        <f t="shared" ca="1" si="109"/>
        <v>Володимирович</v>
      </c>
      <c r="R241" s="375">
        <f t="shared" ca="1" si="110"/>
        <v>0</v>
      </c>
      <c r="S241" s="20" t="str">
        <f ca="1">IF(X241&lt;&gt;0,MAX($S$4:S240)+1,"")</f>
        <v/>
      </c>
      <c r="T241" s="109" t="str">
        <f t="shared" ca="1" si="123"/>
        <v>Коваленко</v>
      </c>
      <c r="U241" s="22" t="str">
        <f t="shared" ca="1" si="124"/>
        <v>Євген</v>
      </c>
      <c r="V241" s="22" t="str">
        <f t="shared" ca="1" si="125"/>
        <v>Володимирович</v>
      </c>
      <c r="W241" s="349">
        <f t="shared" ca="1" si="126"/>
        <v>2618620836</v>
      </c>
      <c r="X241" s="375">
        <f t="shared" ca="1" si="111"/>
        <v>0</v>
      </c>
      <c r="Y241" s="20" t="str">
        <f ca="1">IF(AD241&lt;&gt;0,MAX(Y$4:$GY240)+1,"")</f>
        <v/>
      </c>
      <c r="Z241" s="109" t="str">
        <f t="shared" ca="1" si="127"/>
        <v>Коваленко</v>
      </c>
      <c r="AA241" s="22" t="str">
        <f t="shared" ca="1" si="128"/>
        <v>Євген</v>
      </c>
      <c r="AB241" s="22" t="str">
        <f t="shared" ca="1" si="129"/>
        <v>Володимирович</v>
      </c>
      <c r="AC241" s="349">
        <f t="shared" ca="1" si="130"/>
        <v>2618620836</v>
      </c>
      <c r="AD241" s="375">
        <f t="shared" ca="1" si="112"/>
        <v>0</v>
      </c>
      <c r="AE241" s="20" t="str">
        <f ca="1">IF(AJ241&lt;&gt;0,MAX($E$4:AE240)+1,"")</f>
        <v/>
      </c>
      <c r="AF241" s="109" t="str">
        <f t="shared" ca="1" si="131"/>
        <v>Коваленко</v>
      </c>
      <c r="AG241" s="22" t="str">
        <f t="shared" ca="1" si="132"/>
        <v>Євген</v>
      </c>
      <c r="AH241" s="22" t="str">
        <f t="shared" ca="1" si="133"/>
        <v>Володимирович</v>
      </c>
      <c r="AI241" s="349">
        <f t="shared" ca="1" si="134"/>
        <v>2618620836</v>
      </c>
      <c r="AJ241" s="375">
        <f t="shared" ca="1" si="113"/>
        <v>0</v>
      </c>
    </row>
    <row r="242" spans="1:36" ht="18.75" customHeight="1" thickBot="1">
      <c r="A242" s="20" t="str">
        <f ca="1">IF(F242&lt;&gt;0,MAX($A$4:A241)+1,"")</f>
        <v/>
      </c>
      <c r="B242" s="109" t="str">
        <f t="shared" ca="1" si="114"/>
        <v>вс/сс</v>
      </c>
      <c r="C242" s="22">
        <f t="shared" ca="1" si="115"/>
        <v>0</v>
      </c>
      <c r="D242" s="22">
        <f t="shared" ca="1" si="116"/>
        <v>0</v>
      </c>
      <c r="E242" s="349">
        <f t="shared" ca="1" si="117"/>
        <v>0</v>
      </c>
      <c r="F242" s="537">
        <f t="shared" ca="1" si="118"/>
        <v>0</v>
      </c>
      <c r="G242" s="20" t="str">
        <f ca="1">IF(L242&lt;&gt;0,MAX($G$4:G241)+1,"")</f>
        <v/>
      </c>
      <c r="H242" s="109" t="str">
        <f t="shared" ca="1" si="119"/>
        <v>вс/сс</v>
      </c>
      <c r="I242" s="22">
        <f t="shared" ca="1" si="120"/>
        <v>0</v>
      </c>
      <c r="J242" s="22">
        <f t="shared" ca="1" si="121"/>
        <v>0</v>
      </c>
      <c r="K242" s="349">
        <f t="shared" ca="1" si="122"/>
        <v>0</v>
      </c>
      <c r="L242" s="375">
        <f t="shared" ca="1" si="105"/>
        <v>0</v>
      </c>
      <c r="M242" s="20" t="str">
        <f ca="1">IF(R242&lt;&gt;0,MAX($M$4:M241)+1,"")</f>
        <v/>
      </c>
      <c r="N242" s="374">
        <f t="shared" ca="1" si="106"/>
        <v>0</v>
      </c>
      <c r="O242" s="374" t="str">
        <f t="shared" ca="1" si="107"/>
        <v>вс/сс</v>
      </c>
      <c r="P242" s="374">
        <f t="shared" ca="1" si="108"/>
        <v>0</v>
      </c>
      <c r="Q242" s="374">
        <f t="shared" ca="1" si="109"/>
        <v>0</v>
      </c>
      <c r="R242" s="375">
        <f t="shared" ca="1" si="110"/>
        <v>0</v>
      </c>
      <c r="S242" s="20" t="str">
        <f ca="1">IF(X242&lt;&gt;0,MAX($S$4:S241)+1,"")</f>
        <v/>
      </c>
      <c r="T242" s="109" t="str">
        <f t="shared" ca="1" si="123"/>
        <v>вс/сс</v>
      </c>
      <c r="U242" s="22">
        <f t="shared" ca="1" si="124"/>
        <v>0</v>
      </c>
      <c r="V242" s="22">
        <f t="shared" ca="1" si="125"/>
        <v>0</v>
      </c>
      <c r="W242" s="349">
        <f t="shared" ca="1" si="126"/>
        <v>0</v>
      </c>
      <c r="X242" s="375">
        <f t="shared" ca="1" si="111"/>
        <v>0</v>
      </c>
      <c r="Y242" s="20" t="str">
        <f ca="1">IF(AD242&lt;&gt;0,MAX(Y$4:$GY241)+1,"")</f>
        <v/>
      </c>
      <c r="Z242" s="109" t="str">
        <f t="shared" ca="1" si="127"/>
        <v>вс/сс</v>
      </c>
      <c r="AA242" s="22">
        <f t="shared" ca="1" si="128"/>
        <v>0</v>
      </c>
      <c r="AB242" s="22">
        <f t="shared" ca="1" si="129"/>
        <v>0</v>
      </c>
      <c r="AC242" s="349">
        <f t="shared" ca="1" si="130"/>
        <v>0</v>
      </c>
      <c r="AD242" s="375">
        <f t="shared" ca="1" si="112"/>
        <v>0</v>
      </c>
      <c r="AE242" s="20" t="str">
        <f ca="1">IF(AJ242&lt;&gt;0,MAX($E$4:AE241)+1,"")</f>
        <v/>
      </c>
      <c r="AF242" s="109" t="str">
        <f t="shared" ca="1" si="131"/>
        <v>вс/сс</v>
      </c>
      <c r="AG242" s="22">
        <f t="shared" ca="1" si="132"/>
        <v>0</v>
      </c>
      <c r="AH242" s="22">
        <f t="shared" ca="1" si="133"/>
        <v>0</v>
      </c>
      <c r="AI242" s="349">
        <f t="shared" ca="1" si="134"/>
        <v>0</v>
      </c>
      <c r="AJ242" s="375">
        <f t="shared" ca="1" si="113"/>
        <v>0</v>
      </c>
    </row>
    <row r="243" spans="1:36" ht="18.75" customHeight="1" thickBot="1">
      <c r="A243" s="20" t="str">
        <f ca="1">IF(F243&lt;&gt;0,MAX($A$4:A242)+1,"")</f>
        <v/>
      </c>
      <c r="B243" s="109">
        <f t="shared" ca="1" si="114"/>
        <v>0</v>
      </c>
      <c r="C243" s="22">
        <f t="shared" ca="1" si="115"/>
        <v>0</v>
      </c>
      <c r="D243" s="22">
        <f t="shared" ca="1" si="116"/>
        <v>0</v>
      </c>
      <c r="E243" s="349">
        <f t="shared" ca="1" si="117"/>
        <v>0</v>
      </c>
      <c r="F243" s="537">
        <f t="shared" ca="1" si="118"/>
        <v>0</v>
      </c>
      <c r="G243" s="20" t="str">
        <f ca="1">IF(L243&lt;&gt;0,MAX($G$4:G242)+1,"")</f>
        <v/>
      </c>
      <c r="H243" s="109">
        <f t="shared" ca="1" si="119"/>
        <v>0</v>
      </c>
      <c r="I243" s="22">
        <f t="shared" ca="1" si="120"/>
        <v>0</v>
      </c>
      <c r="J243" s="22">
        <f t="shared" ca="1" si="121"/>
        <v>0</v>
      </c>
      <c r="K243" s="349">
        <f t="shared" ca="1" si="122"/>
        <v>0</v>
      </c>
      <c r="L243" s="375">
        <f t="shared" ca="1" si="105"/>
        <v>0</v>
      </c>
      <c r="M243" s="20" t="str">
        <f ca="1">IF(R243&lt;&gt;0,MAX($M$4:M242)+1,"")</f>
        <v/>
      </c>
      <c r="N243" s="374" t="str">
        <f t="shared" ca="1" si="106"/>
        <v xml:space="preserve"> </v>
      </c>
      <c r="O243" s="374">
        <f t="shared" ca="1" si="107"/>
        <v>0</v>
      </c>
      <c r="P243" s="374">
        <f t="shared" ca="1" si="108"/>
        <v>0</v>
      </c>
      <c r="Q243" s="374">
        <f t="shared" ca="1" si="109"/>
        <v>0</v>
      </c>
      <c r="R243" s="375">
        <f t="shared" ca="1" si="110"/>
        <v>0</v>
      </c>
      <c r="S243" s="20" t="str">
        <f ca="1">IF(X243&lt;&gt;0,MAX($S$4:S242)+1,"")</f>
        <v/>
      </c>
      <c r="T243" s="109">
        <f t="shared" ca="1" si="123"/>
        <v>0</v>
      </c>
      <c r="U243" s="22">
        <f t="shared" ca="1" si="124"/>
        <v>0</v>
      </c>
      <c r="V243" s="22">
        <f t="shared" ca="1" si="125"/>
        <v>0</v>
      </c>
      <c r="W243" s="349">
        <f t="shared" ca="1" si="126"/>
        <v>0</v>
      </c>
      <c r="X243" s="375">
        <f t="shared" ca="1" si="111"/>
        <v>0</v>
      </c>
      <c r="Y243" s="20" t="str">
        <f ca="1">IF(AD243&lt;&gt;0,MAX(Y$4:$GY242)+1,"")</f>
        <v/>
      </c>
      <c r="Z243" s="109">
        <f t="shared" ca="1" si="127"/>
        <v>0</v>
      </c>
      <c r="AA243" s="22">
        <f t="shared" ca="1" si="128"/>
        <v>0</v>
      </c>
      <c r="AB243" s="22">
        <f t="shared" ca="1" si="129"/>
        <v>0</v>
      </c>
      <c r="AC243" s="349">
        <f t="shared" ca="1" si="130"/>
        <v>0</v>
      </c>
      <c r="AD243" s="375">
        <f t="shared" ca="1" si="112"/>
        <v>0</v>
      </c>
      <c r="AE243" s="20" t="str">
        <f ca="1">IF(AJ243&lt;&gt;0,MAX($E$4:AE242)+1,"")</f>
        <v/>
      </c>
      <c r="AF243" s="109">
        <f t="shared" ca="1" si="131"/>
        <v>0</v>
      </c>
      <c r="AG243" s="22">
        <f t="shared" ca="1" si="132"/>
        <v>0</v>
      </c>
      <c r="AH243" s="22">
        <f t="shared" ca="1" si="133"/>
        <v>0</v>
      </c>
      <c r="AI243" s="349">
        <f t="shared" ca="1" si="134"/>
        <v>0</v>
      </c>
      <c r="AJ243" s="375">
        <f t="shared" ca="1" si="113"/>
        <v>0</v>
      </c>
    </row>
    <row r="244" spans="1:36" ht="18.75" customHeight="1" thickBot="1">
      <c r="A244" s="20" t="str">
        <f ca="1">IF(F244&lt;&gt;0,MAX($A$4:A243)+1,"")</f>
        <v/>
      </c>
      <c r="B244" s="109">
        <f t="shared" ca="1" si="114"/>
        <v>0</v>
      </c>
      <c r="C244" s="22">
        <f t="shared" ca="1" si="115"/>
        <v>0</v>
      </c>
      <c r="D244" s="22">
        <f t="shared" ca="1" si="116"/>
        <v>0</v>
      </c>
      <c r="E244" s="349">
        <f t="shared" ca="1" si="117"/>
        <v>0</v>
      </c>
      <c r="F244" s="537">
        <f t="shared" ca="1" si="118"/>
        <v>0</v>
      </c>
      <c r="G244" s="20" t="str">
        <f ca="1">IF(L244&lt;&gt;0,MAX($G$4:G243)+1,"")</f>
        <v/>
      </c>
      <c r="H244" s="109">
        <f t="shared" ca="1" si="119"/>
        <v>0</v>
      </c>
      <c r="I244" s="22">
        <f t="shared" ca="1" si="120"/>
        <v>0</v>
      </c>
      <c r="J244" s="22">
        <f t="shared" ca="1" si="121"/>
        <v>0</v>
      </c>
      <c r="K244" s="349">
        <f t="shared" ca="1" si="122"/>
        <v>0</v>
      </c>
      <c r="L244" s="375">
        <f t="shared" ca="1" si="105"/>
        <v>0</v>
      </c>
      <c r="M244" s="20" t="str">
        <f ca="1">IF(R244&lt;&gt;0,MAX($M$4:M243)+1,"")</f>
        <v/>
      </c>
      <c r="N244" s="374" t="str">
        <f t="shared" ca="1" si="106"/>
        <v>ВАКАНТ</v>
      </c>
      <c r="O244" s="374">
        <f t="shared" ca="1" si="107"/>
        <v>0</v>
      </c>
      <c r="P244" s="374">
        <f t="shared" ca="1" si="108"/>
        <v>0</v>
      </c>
      <c r="Q244" s="374">
        <f t="shared" ca="1" si="109"/>
        <v>0</v>
      </c>
      <c r="R244" s="375">
        <f t="shared" ca="1" si="110"/>
        <v>0</v>
      </c>
      <c r="S244" s="20" t="str">
        <f ca="1">IF(X244&lt;&gt;0,MAX($S$4:S243)+1,"")</f>
        <v/>
      </c>
      <c r="T244" s="109">
        <f t="shared" ca="1" si="123"/>
        <v>0</v>
      </c>
      <c r="U244" s="22">
        <f t="shared" ca="1" si="124"/>
        <v>0</v>
      </c>
      <c r="V244" s="22">
        <f t="shared" ca="1" si="125"/>
        <v>0</v>
      </c>
      <c r="W244" s="349">
        <f t="shared" ca="1" si="126"/>
        <v>0</v>
      </c>
      <c r="X244" s="375">
        <f t="shared" ca="1" si="111"/>
        <v>0</v>
      </c>
      <c r="Y244" s="20" t="str">
        <f ca="1">IF(AD244&lt;&gt;0,MAX(Y$4:$GY243)+1,"")</f>
        <v/>
      </c>
      <c r="Z244" s="109">
        <f t="shared" ca="1" si="127"/>
        <v>0</v>
      </c>
      <c r="AA244" s="22">
        <f t="shared" ca="1" si="128"/>
        <v>0</v>
      </c>
      <c r="AB244" s="22">
        <f t="shared" ca="1" si="129"/>
        <v>0</v>
      </c>
      <c r="AC244" s="349">
        <f t="shared" ca="1" si="130"/>
        <v>0</v>
      </c>
      <c r="AD244" s="375">
        <f t="shared" ca="1" si="112"/>
        <v>0</v>
      </c>
      <c r="AE244" s="20" t="str">
        <f ca="1">IF(AJ244&lt;&gt;0,MAX($E$4:AE243)+1,"")</f>
        <v/>
      </c>
      <c r="AF244" s="109">
        <f t="shared" ca="1" si="131"/>
        <v>0</v>
      </c>
      <c r="AG244" s="22">
        <f t="shared" ca="1" si="132"/>
        <v>0</v>
      </c>
      <c r="AH244" s="22">
        <f t="shared" ca="1" si="133"/>
        <v>0</v>
      </c>
      <c r="AI244" s="349">
        <f t="shared" ca="1" si="134"/>
        <v>0</v>
      </c>
      <c r="AJ244" s="375">
        <f t="shared" ca="1" si="113"/>
        <v>0</v>
      </c>
    </row>
    <row r="245" spans="1:36" ht="18.75" customHeight="1" thickBot="1">
      <c r="A245" s="20" t="str">
        <f ca="1">IF(F245&lt;&gt;0,MAX($A$4:A244)+1,"")</f>
        <v/>
      </c>
      <c r="B245" s="109">
        <f t="shared" ca="1" si="114"/>
        <v>0</v>
      </c>
      <c r="C245" s="22">
        <f t="shared" ca="1" si="115"/>
        <v>0</v>
      </c>
      <c r="D245" s="22">
        <f t="shared" ca="1" si="116"/>
        <v>0</v>
      </c>
      <c r="E245" s="349">
        <f t="shared" ca="1" si="117"/>
        <v>0</v>
      </c>
      <c r="F245" s="537">
        <f t="shared" ca="1" si="118"/>
        <v>0</v>
      </c>
      <c r="G245" s="20" t="str">
        <f ca="1">IF(L245&lt;&gt;0,MAX($G$4:G244)+1,"")</f>
        <v/>
      </c>
      <c r="H245" s="109">
        <f t="shared" ca="1" si="119"/>
        <v>0</v>
      </c>
      <c r="I245" s="22">
        <f t="shared" ca="1" si="120"/>
        <v>0</v>
      </c>
      <c r="J245" s="22">
        <f t="shared" ca="1" si="121"/>
        <v>0</v>
      </c>
      <c r="K245" s="349">
        <f t="shared" ca="1" si="122"/>
        <v>0</v>
      </c>
      <c r="L245" s="375">
        <f t="shared" ca="1" si="105"/>
        <v>0</v>
      </c>
      <c r="M245" s="20" t="str">
        <f ca="1">IF(R245&lt;&gt;0,MAX($M$4:M244)+1,"")</f>
        <v/>
      </c>
      <c r="N245" s="374">
        <f t="shared" ca="1" si="106"/>
        <v>0</v>
      </c>
      <c r="O245" s="374">
        <f t="shared" ca="1" si="107"/>
        <v>0</v>
      </c>
      <c r="P245" s="374">
        <f t="shared" ca="1" si="108"/>
        <v>0</v>
      </c>
      <c r="Q245" s="374">
        <f t="shared" ca="1" si="109"/>
        <v>0</v>
      </c>
      <c r="R245" s="375">
        <f t="shared" ca="1" si="110"/>
        <v>0</v>
      </c>
      <c r="S245" s="20" t="str">
        <f ca="1">IF(X245&lt;&gt;0,MAX($S$4:S244)+1,"")</f>
        <v/>
      </c>
      <c r="T245" s="109">
        <f t="shared" ca="1" si="123"/>
        <v>0</v>
      </c>
      <c r="U245" s="22">
        <f t="shared" ca="1" si="124"/>
        <v>0</v>
      </c>
      <c r="V245" s="22">
        <f t="shared" ca="1" si="125"/>
        <v>0</v>
      </c>
      <c r="W245" s="349">
        <f t="shared" ca="1" si="126"/>
        <v>0</v>
      </c>
      <c r="X245" s="375">
        <f t="shared" ca="1" si="111"/>
        <v>0</v>
      </c>
      <c r="Y245" s="20" t="str">
        <f ca="1">IF(AD245&lt;&gt;0,MAX(Y$4:$GY244)+1,"")</f>
        <v/>
      </c>
      <c r="Z245" s="109">
        <f t="shared" ca="1" si="127"/>
        <v>0</v>
      </c>
      <c r="AA245" s="22">
        <f t="shared" ca="1" si="128"/>
        <v>0</v>
      </c>
      <c r="AB245" s="22">
        <f t="shared" ca="1" si="129"/>
        <v>0</v>
      </c>
      <c r="AC245" s="349">
        <f t="shared" ca="1" si="130"/>
        <v>0</v>
      </c>
      <c r="AD245" s="375">
        <f t="shared" ca="1" si="112"/>
        <v>0</v>
      </c>
      <c r="AE245" s="20" t="str">
        <f ca="1">IF(AJ245&lt;&gt;0,MAX($E$4:AE244)+1,"")</f>
        <v/>
      </c>
      <c r="AF245" s="109">
        <f t="shared" ca="1" si="131"/>
        <v>0</v>
      </c>
      <c r="AG245" s="22">
        <f t="shared" ca="1" si="132"/>
        <v>0</v>
      </c>
      <c r="AH245" s="22">
        <f t="shared" ca="1" si="133"/>
        <v>0</v>
      </c>
      <c r="AI245" s="349">
        <f t="shared" ca="1" si="134"/>
        <v>0</v>
      </c>
      <c r="AJ245" s="375">
        <f t="shared" ca="1" si="113"/>
        <v>0</v>
      </c>
    </row>
    <row r="246" spans="1:36" ht="18.75" customHeight="1" thickBot="1">
      <c r="A246" s="20">
        <f ca="1">IF(F246&lt;&gt;0,MAX($A$4:A245)+1,"")</f>
        <v>118</v>
      </c>
      <c r="B246" s="109" t="str">
        <f t="shared" ca="1" si="114"/>
        <v>Волков</v>
      </c>
      <c r="C246" s="22" t="str">
        <f t="shared" ca="1" si="115"/>
        <v>Андрій</v>
      </c>
      <c r="D246" s="22" t="str">
        <f t="shared" ca="1" si="116"/>
        <v>Вячеславович</v>
      </c>
      <c r="E246" s="349">
        <f t="shared" ca="1" si="117"/>
        <v>2583321177</v>
      </c>
      <c r="F246" s="537">
        <f t="shared" ca="1" si="118"/>
        <v>14605.15</v>
      </c>
      <c r="G246" s="20" t="str">
        <f ca="1">IF(L246&lt;&gt;0,MAX($G$4:G245)+1,"")</f>
        <v/>
      </c>
      <c r="H246" s="109" t="str">
        <f t="shared" ca="1" si="119"/>
        <v>Волков</v>
      </c>
      <c r="I246" s="22" t="str">
        <f t="shared" ca="1" si="120"/>
        <v>Андрій</v>
      </c>
      <c r="J246" s="22" t="str">
        <f t="shared" ca="1" si="121"/>
        <v>Вячеславович</v>
      </c>
      <c r="K246" s="349">
        <f t="shared" ca="1" si="122"/>
        <v>2583321177</v>
      </c>
      <c r="L246" s="375">
        <f t="shared" ca="1" si="105"/>
        <v>0</v>
      </c>
      <c r="M246" s="20" t="str">
        <f ca="1">IF(R246&lt;&gt;0,MAX($M$4:M245)+1,"")</f>
        <v/>
      </c>
      <c r="N246" s="374" t="str">
        <f t="shared" ca="1" si="106"/>
        <v>Волков А.В.</v>
      </c>
      <c r="O246" s="374" t="str">
        <f t="shared" ca="1" si="107"/>
        <v>Волков</v>
      </c>
      <c r="P246" s="374" t="str">
        <f t="shared" ca="1" si="108"/>
        <v>Андрій</v>
      </c>
      <c r="Q246" s="374" t="str">
        <f t="shared" ca="1" si="109"/>
        <v>Вячеславович</v>
      </c>
      <c r="R246" s="375">
        <f t="shared" ca="1" si="110"/>
        <v>0</v>
      </c>
      <c r="S246" s="20" t="str">
        <f ca="1">IF(X246&lt;&gt;0,MAX($S$4:S245)+1,"")</f>
        <v/>
      </c>
      <c r="T246" s="109" t="str">
        <f t="shared" ca="1" si="123"/>
        <v>Волков</v>
      </c>
      <c r="U246" s="22" t="str">
        <f t="shared" ca="1" si="124"/>
        <v>Андрій</v>
      </c>
      <c r="V246" s="22" t="str">
        <f t="shared" ca="1" si="125"/>
        <v>Вячеславович</v>
      </c>
      <c r="W246" s="349">
        <f t="shared" ca="1" si="126"/>
        <v>2583321177</v>
      </c>
      <c r="X246" s="375">
        <f t="shared" ca="1" si="111"/>
        <v>0</v>
      </c>
      <c r="Y246" s="20" t="str">
        <f ca="1">IF(AD246&lt;&gt;0,MAX(Y$4:$GY245)+1,"")</f>
        <v/>
      </c>
      <c r="Z246" s="109" t="str">
        <f t="shared" ca="1" si="127"/>
        <v>Волков</v>
      </c>
      <c r="AA246" s="22" t="str">
        <f t="shared" ca="1" si="128"/>
        <v>Андрій</v>
      </c>
      <c r="AB246" s="22" t="str">
        <f t="shared" ca="1" si="129"/>
        <v>Вячеславович</v>
      </c>
      <c r="AC246" s="349">
        <f t="shared" ca="1" si="130"/>
        <v>2583321177</v>
      </c>
      <c r="AD246" s="375">
        <f t="shared" ca="1" si="112"/>
        <v>0</v>
      </c>
      <c r="AE246" s="20" t="str">
        <f ca="1">IF(AJ246&lt;&gt;0,MAX($E$4:AE245)+1,"")</f>
        <v/>
      </c>
      <c r="AF246" s="109" t="str">
        <f t="shared" ca="1" si="131"/>
        <v>Волков</v>
      </c>
      <c r="AG246" s="22" t="str">
        <f t="shared" ca="1" si="132"/>
        <v>Андрій</v>
      </c>
      <c r="AH246" s="22" t="str">
        <f t="shared" ca="1" si="133"/>
        <v>Вячеславович</v>
      </c>
      <c r="AI246" s="349">
        <f t="shared" ca="1" si="134"/>
        <v>2583321177</v>
      </c>
      <c r="AJ246" s="375">
        <f t="shared" ca="1" si="113"/>
        <v>0</v>
      </c>
    </row>
    <row r="247" spans="1:36" ht="18.75" customHeight="1" thickBot="1">
      <c r="A247" s="20">
        <f ca="1">IF(F247&lt;&gt;0,MAX($A$4:A246)+1,"")</f>
        <v>119</v>
      </c>
      <c r="B247" s="109" t="str">
        <f t="shared" ca="1" si="114"/>
        <v>Гега</v>
      </c>
      <c r="C247" s="22" t="str">
        <f t="shared" ca="1" si="115"/>
        <v>Валентин</v>
      </c>
      <c r="D247" s="22" t="str">
        <f t="shared" ca="1" si="116"/>
        <v>Володимирович</v>
      </c>
      <c r="E247" s="349">
        <f t="shared" ca="1" si="117"/>
        <v>2785603298</v>
      </c>
      <c r="F247" s="537">
        <f t="shared" ca="1" si="118"/>
        <v>16064.15</v>
      </c>
      <c r="G247" s="20" t="str">
        <f ca="1">IF(L247&lt;&gt;0,MAX($G$4:G246)+1,"")</f>
        <v/>
      </c>
      <c r="H247" s="109" t="str">
        <f t="shared" ca="1" si="119"/>
        <v>Гега</v>
      </c>
      <c r="I247" s="22" t="str">
        <f t="shared" ca="1" si="120"/>
        <v>Валентин</v>
      </c>
      <c r="J247" s="22" t="str">
        <f t="shared" ca="1" si="121"/>
        <v>Володимирович</v>
      </c>
      <c r="K247" s="349">
        <f t="shared" ca="1" si="122"/>
        <v>2785603298</v>
      </c>
      <c r="L247" s="375">
        <f t="shared" ca="1" si="105"/>
        <v>0</v>
      </c>
      <c r="M247" s="20" t="str">
        <f ca="1">IF(R247&lt;&gt;0,MAX($M$4:M246)+1,"")</f>
        <v/>
      </c>
      <c r="N247" s="374" t="str">
        <f t="shared" ca="1" si="106"/>
        <v>Гега В.В.</v>
      </c>
      <c r="O247" s="374" t="str">
        <f t="shared" ca="1" si="107"/>
        <v>Гега</v>
      </c>
      <c r="P247" s="374" t="str">
        <f t="shared" ca="1" si="108"/>
        <v>Валентин</v>
      </c>
      <c r="Q247" s="374" t="str">
        <f t="shared" ca="1" si="109"/>
        <v>Володимирович</v>
      </c>
      <c r="R247" s="375">
        <f t="shared" ca="1" si="110"/>
        <v>0</v>
      </c>
      <c r="S247" s="20" t="str">
        <f ca="1">IF(X247&lt;&gt;0,MAX($S$4:S246)+1,"")</f>
        <v/>
      </c>
      <c r="T247" s="109" t="str">
        <f t="shared" ca="1" si="123"/>
        <v>Гега</v>
      </c>
      <c r="U247" s="22" t="str">
        <f t="shared" ca="1" si="124"/>
        <v>Валентин</v>
      </c>
      <c r="V247" s="22" t="str">
        <f t="shared" ca="1" si="125"/>
        <v>Володимирович</v>
      </c>
      <c r="W247" s="349">
        <f t="shared" ca="1" si="126"/>
        <v>2785603298</v>
      </c>
      <c r="X247" s="375">
        <f t="shared" ca="1" si="111"/>
        <v>0</v>
      </c>
      <c r="Y247" s="20" t="str">
        <f ca="1">IF(AD247&lt;&gt;0,MAX(Y$4:$GY246)+1,"")</f>
        <v/>
      </c>
      <c r="Z247" s="109" t="str">
        <f t="shared" ca="1" si="127"/>
        <v>Гега</v>
      </c>
      <c r="AA247" s="22" t="str">
        <f t="shared" ca="1" si="128"/>
        <v>Валентин</v>
      </c>
      <c r="AB247" s="22" t="str">
        <f t="shared" ca="1" si="129"/>
        <v>Володимирович</v>
      </c>
      <c r="AC247" s="349">
        <f t="shared" ca="1" si="130"/>
        <v>2785603298</v>
      </c>
      <c r="AD247" s="375">
        <f t="shared" ca="1" si="112"/>
        <v>0</v>
      </c>
      <c r="AE247" s="20" t="str">
        <f ca="1">IF(AJ247&lt;&gt;0,MAX($E$4:AE246)+1,"")</f>
        <v/>
      </c>
      <c r="AF247" s="109" t="str">
        <f t="shared" ca="1" si="131"/>
        <v>Гега</v>
      </c>
      <c r="AG247" s="22" t="str">
        <f t="shared" ca="1" si="132"/>
        <v>Валентин</v>
      </c>
      <c r="AH247" s="22" t="str">
        <f t="shared" ca="1" si="133"/>
        <v>Володимирович</v>
      </c>
      <c r="AI247" s="349">
        <f t="shared" ca="1" si="134"/>
        <v>2785603298</v>
      </c>
      <c r="AJ247" s="375">
        <f t="shared" ca="1" si="113"/>
        <v>0</v>
      </c>
    </row>
    <row r="248" spans="1:36" ht="18.75" customHeight="1" thickBot="1">
      <c r="A248" s="20" t="str">
        <f ca="1">IF(F248&lt;&gt;0,MAX($A$4:A247)+1,"")</f>
        <v/>
      </c>
      <c r="B248" s="109">
        <f t="shared" ca="1" si="114"/>
        <v>0</v>
      </c>
      <c r="C248" s="22">
        <f t="shared" ca="1" si="115"/>
        <v>0</v>
      </c>
      <c r="D248" s="22">
        <f t="shared" ca="1" si="116"/>
        <v>0</v>
      </c>
      <c r="E248" s="349">
        <f t="shared" ca="1" si="117"/>
        <v>0</v>
      </c>
      <c r="F248" s="537">
        <f t="shared" ca="1" si="118"/>
        <v>0</v>
      </c>
      <c r="G248" s="20" t="str">
        <f ca="1">IF(L248&lt;&gt;0,MAX($G$4:G247)+1,"")</f>
        <v/>
      </c>
      <c r="H248" s="109">
        <f t="shared" ca="1" si="119"/>
        <v>0</v>
      </c>
      <c r="I248" s="22">
        <f t="shared" ca="1" si="120"/>
        <v>0</v>
      </c>
      <c r="J248" s="22">
        <f t="shared" ca="1" si="121"/>
        <v>0</v>
      </c>
      <c r="K248" s="349">
        <f t="shared" ca="1" si="122"/>
        <v>0</v>
      </c>
      <c r="L248" s="375">
        <f t="shared" ca="1" si="105"/>
        <v>0</v>
      </c>
      <c r="M248" s="20" t="str">
        <f ca="1">IF(R248&lt;&gt;0,MAX($M$4:M247)+1,"")</f>
        <v/>
      </c>
      <c r="N248" s="374">
        <f t="shared" ca="1" si="106"/>
        <v>0</v>
      </c>
      <c r="O248" s="374">
        <f t="shared" ca="1" si="107"/>
        <v>0</v>
      </c>
      <c r="P248" s="374">
        <f t="shared" ca="1" si="108"/>
        <v>0</v>
      </c>
      <c r="Q248" s="374">
        <f t="shared" ca="1" si="109"/>
        <v>0</v>
      </c>
      <c r="R248" s="375">
        <f t="shared" ca="1" si="110"/>
        <v>0</v>
      </c>
      <c r="S248" s="20" t="str">
        <f ca="1">IF(X248&lt;&gt;0,MAX($S$4:S247)+1,"")</f>
        <v/>
      </c>
      <c r="T248" s="109">
        <f t="shared" ca="1" si="123"/>
        <v>0</v>
      </c>
      <c r="U248" s="22">
        <f t="shared" ca="1" si="124"/>
        <v>0</v>
      </c>
      <c r="V248" s="22">
        <f t="shared" ca="1" si="125"/>
        <v>0</v>
      </c>
      <c r="W248" s="349">
        <f t="shared" ca="1" si="126"/>
        <v>0</v>
      </c>
      <c r="X248" s="375">
        <f t="shared" ca="1" si="111"/>
        <v>0</v>
      </c>
      <c r="Y248" s="20" t="str">
        <f ca="1">IF(AD248&lt;&gt;0,MAX(Y$4:$GY247)+1,"")</f>
        <v/>
      </c>
      <c r="Z248" s="109">
        <f t="shared" ca="1" si="127"/>
        <v>0</v>
      </c>
      <c r="AA248" s="22">
        <f t="shared" ca="1" si="128"/>
        <v>0</v>
      </c>
      <c r="AB248" s="22">
        <f t="shared" ca="1" si="129"/>
        <v>0</v>
      </c>
      <c r="AC248" s="349">
        <f t="shared" ca="1" si="130"/>
        <v>0</v>
      </c>
      <c r="AD248" s="375">
        <f t="shared" ca="1" si="112"/>
        <v>0</v>
      </c>
      <c r="AE248" s="20" t="str">
        <f ca="1">IF(AJ248&lt;&gt;0,MAX($E$4:AE247)+1,"")</f>
        <v/>
      </c>
      <c r="AF248" s="109">
        <f t="shared" ca="1" si="131"/>
        <v>0</v>
      </c>
      <c r="AG248" s="22">
        <f t="shared" ca="1" si="132"/>
        <v>0</v>
      </c>
      <c r="AH248" s="22">
        <f t="shared" ca="1" si="133"/>
        <v>0</v>
      </c>
      <c r="AI248" s="349">
        <f t="shared" ca="1" si="134"/>
        <v>0</v>
      </c>
      <c r="AJ248" s="375">
        <f t="shared" ca="1" si="113"/>
        <v>0</v>
      </c>
    </row>
    <row r="249" spans="1:36" ht="18.75" customHeight="1" thickBot="1">
      <c r="A249" s="20">
        <f ca="1">IF(F249&lt;&gt;0,MAX($A$4:A248)+1,"")</f>
        <v>120</v>
      </c>
      <c r="B249" s="109" t="str">
        <f t="shared" ca="1" si="114"/>
        <v>Носаченко</v>
      </c>
      <c r="C249" s="22" t="str">
        <f t="shared" ca="1" si="115"/>
        <v>Володимир</v>
      </c>
      <c r="D249" s="22" t="str">
        <f t="shared" ca="1" si="116"/>
        <v>Генадійович</v>
      </c>
      <c r="E249" s="349">
        <f t="shared" ca="1" si="117"/>
        <v>3435607474</v>
      </c>
      <c r="F249" s="537">
        <f t="shared" ca="1" si="118"/>
        <v>14674.19</v>
      </c>
      <c r="G249" s="20" t="str">
        <f ca="1">IF(L249&lt;&gt;0,MAX($G$4:G248)+1,"")</f>
        <v/>
      </c>
      <c r="H249" s="109" t="str">
        <f t="shared" ca="1" si="119"/>
        <v>Носаченко</v>
      </c>
      <c r="I249" s="22" t="str">
        <f t="shared" ca="1" si="120"/>
        <v>Володимир</v>
      </c>
      <c r="J249" s="22" t="str">
        <f t="shared" ca="1" si="121"/>
        <v>Генадійович</v>
      </c>
      <c r="K249" s="349">
        <f t="shared" ca="1" si="122"/>
        <v>3435607474</v>
      </c>
      <c r="L249" s="375">
        <f t="shared" ca="1" si="105"/>
        <v>0</v>
      </c>
      <c r="M249" s="20" t="str">
        <f ca="1">IF(R249&lt;&gt;0,MAX($M$4:M248)+1,"")</f>
        <v/>
      </c>
      <c r="N249" s="374" t="str">
        <f t="shared" ca="1" si="106"/>
        <v>Носаченко В.Г.</v>
      </c>
      <c r="O249" s="374" t="str">
        <f t="shared" ca="1" si="107"/>
        <v>Носаченко</v>
      </c>
      <c r="P249" s="374" t="str">
        <f t="shared" ca="1" si="108"/>
        <v>Володимир</v>
      </c>
      <c r="Q249" s="374" t="str">
        <f t="shared" ca="1" si="109"/>
        <v>Генадійович</v>
      </c>
      <c r="R249" s="375">
        <f t="shared" ca="1" si="110"/>
        <v>0</v>
      </c>
      <c r="S249" s="20" t="str">
        <f ca="1">IF(X249&lt;&gt;0,MAX($S$4:S248)+1,"")</f>
        <v/>
      </c>
      <c r="T249" s="109" t="str">
        <f t="shared" ca="1" si="123"/>
        <v>Носаченко</v>
      </c>
      <c r="U249" s="22" t="str">
        <f t="shared" ca="1" si="124"/>
        <v>Володимир</v>
      </c>
      <c r="V249" s="22" t="str">
        <f t="shared" ca="1" si="125"/>
        <v>Генадійович</v>
      </c>
      <c r="W249" s="349">
        <f t="shared" ca="1" si="126"/>
        <v>3435607474</v>
      </c>
      <c r="X249" s="375">
        <f t="shared" ca="1" si="111"/>
        <v>0</v>
      </c>
      <c r="Y249" s="20" t="str">
        <f ca="1">IF(AD249&lt;&gt;0,MAX(Y$4:$GY248)+1,"")</f>
        <v/>
      </c>
      <c r="Z249" s="109" t="str">
        <f t="shared" ca="1" si="127"/>
        <v>Носаченко</v>
      </c>
      <c r="AA249" s="22" t="str">
        <f t="shared" ca="1" si="128"/>
        <v>Володимир</v>
      </c>
      <c r="AB249" s="22" t="str">
        <f t="shared" ca="1" si="129"/>
        <v>Генадійович</v>
      </c>
      <c r="AC249" s="349">
        <f t="shared" ca="1" si="130"/>
        <v>3435607474</v>
      </c>
      <c r="AD249" s="375">
        <f t="shared" ca="1" si="112"/>
        <v>0</v>
      </c>
      <c r="AE249" s="20" t="str">
        <f ca="1">IF(AJ249&lt;&gt;0,MAX($E$4:AE248)+1,"")</f>
        <v/>
      </c>
      <c r="AF249" s="109" t="str">
        <f t="shared" ca="1" si="131"/>
        <v>Носаченко</v>
      </c>
      <c r="AG249" s="22" t="str">
        <f t="shared" ca="1" si="132"/>
        <v>Володимир</v>
      </c>
      <c r="AH249" s="22" t="str">
        <f t="shared" ca="1" si="133"/>
        <v>Генадійович</v>
      </c>
      <c r="AI249" s="349">
        <f t="shared" ca="1" si="134"/>
        <v>3435607474</v>
      </c>
      <c r="AJ249" s="375">
        <f t="shared" ca="1" si="113"/>
        <v>0</v>
      </c>
    </row>
    <row r="250" spans="1:36" ht="18.75" customHeight="1" thickBot="1">
      <c r="A250" s="20" t="str">
        <f ca="1">IF(F250&lt;&gt;0,MAX($A$4:A249)+1,"")</f>
        <v/>
      </c>
      <c r="B250" s="109">
        <f t="shared" ca="1" si="114"/>
        <v>0</v>
      </c>
      <c r="C250" s="22">
        <f t="shared" ca="1" si="115"/>
        <v>0</v>
      </c>
      <c r="D250" s="22">
        <f t="shared" ca="1" si="116"/>
        <v>0</v>
      </c>
      <c r="E250" s="349">
        <f t="shared" ca="1" si="117"/>
        <v>0</v>
      </c>
      <c r="F250" s="537">
        <f t="shared" ca="1" si="118"/>
        <v>0</v>
      </c>
      <c r="G250" s="20" t="str">
        <f ca="1">IF(L250&lt;&gt;0,MAX($G$4:G249)+1,"")</f>
        <v/>
      </c>
      <c r="H250" s="109">
        <f t="shared" ca="1" si="119"/>
        <v>0</v>
      </c>
      <c r="I250" s="22">
        <f t="shared" ca="1" si="120"/>
        <v>0</v>
      </c>
      <c r="J250" s="22">
        <f t="shared" ca="1" si="121"/>
        <v>0</v>
      </c>
      <c r="K250" s="349">
        <f t="shared" ca="1" si="122"/>
        <v>0</v>
      </c>
      <c r="L250" s="375">
        <f t="shared" ca="1" si="105"/>
        <v>0</v>
      </c>
      <c r="M250" s="20" t="str">
        <f ca="1">IF(R250&lt;&gt;0,MAX($M$4:M249)+1,"")</f>
        <v/>
      </c>
      <c r="N250" s="374" t="str">
        <f t="shared" ca="1" si="106"/>
        <v xml:space="preserve"> </v>
      </c>
      <c r="O250" s="374">
        <f t="shared" ca="1" si="107"/>
        <v>0</v>
      </c>
      <c r="P250" s="374">
        <f t="shared" ca="1" si="108"/>
        <v>0</v>
      </c>
      <c r="Q250" s="374">
        <f t="shared" ca="1" si="109"/>
        <v>0</v>
      </c>
      <c r="R250" s="375">
        <f t="shared" ca="1" si="110"/>
        <v>0</v>
      </c>
      <c r="S250" s="20" t="str">
        <f ca="1">IF(X250&lt;&gt;0,MAX($S$4:S249)+1,"")</f>
        <v/>
      </c>
      <c r="T250" s="109">
        <f t="shared" ca="1" si="123"/>
        <v>0</v>
      </c>
      <c r="U250" s="22">
        <f t="shared" ca="1" si="124"/>
        <v>0</v>
      </c>
      <c r="V250" s="22">
        <f t="shared" ca="1" si="125"/>
        <v>0</v>
      </c>
      <c r="W250" s="349">
        <f t="shared" ca="1" si="126"/>
        <v>0</v>
      </c>
      <c r="X250" s="375">
        <f t="shared" ca="1" si="111"/>
        <v>0</v>
      </c>
      <c r="Y250" s="20" t="str">
        <f ca="1">IF(AD250&lt;&gt;0,MAX(Y$4:$GY249)+1,"")</f>
        <v/>
      </c>
      <c r="Z250" s="109">
        <f t="shared" ca="1" si="127"/>
        <v>0</v>
      </c>
      <c r="AA250" s="22">
        <f t="shared" ca="1" si="128"/>
        <v>0</v>
      </c>
      <c r="AB250" s="22">
        <f t="shared" ca="1" si="129"/>
        <v>0</v>
      </c>
      <c r="AC250" s="349">
        <f t="shared" ca="1" si="130"/>
        <v>0</v>
      </c>
      <c r="AD250" s="375">
        <f t="shared" ca="1" si="112"/>
        <v>0</v>
      </c>
      <c r="AE250" s="20" t="str">
        <f ca="1">IF(AJ250&lt;&gt;0,MAX($E$4:AE249)+1,"")</f>
        <v/>
      </c>
      <c r="AF250" s="109">
        <f t="shared" ca="1" si="131"/>
        <v>0</v>
      </c>
      <c r="AG250" s="22">
        <f t="shared" ca="1" si="132"/>
        <v>0</v>
      </c>
      <c r="AH250" s="22">
        <f t="shared" ca="1" si="133"/>
        <v>0</v>
      </c>
      <c r="AI250" s="349">
        <f t="shared" ca="1" si="134"/>
        <v>0</v>
      </c>
      <c r="AJ250" s="375">
        <f t="shared" ca="1" si="113"/>
        <v>0</v>
      </c>
    </row>
    <row r="251" spans="1:36" ht="18.75" customHeight="1" thickBot="1">
      <c r="A251" s="20" t="str">
        <f ca="1">IF(F251&lt;&gt;0,MAX($A$4:A250)+1,"")</f>
        <v/>
      </c>
      <c r="B251" s="109">
        <f t="shared" ca="1" si="114"/>
        <v>0</v>
      </c>
      <c r="C251" s="22">
        <f t="shared" ca="1" si="115"/>
        <v>0</v>
      </c>
      <c r="D251" s="22">
        <f t="shared" ca="1" si="116"/>
        <v>0</v>
      </c>
      <c r="E251" s="349">
        <f t="shared" ca="1" si="117"/>
        <v>0</v>
      </c>
      <c r="F251" s="537">
        <f t="shared" ca="1" si="118"/>
        <v>0</v>
      </c>
      <c r="G251" s="20" t="str">
        <f ca="1">IF(L251&lt;&gt;0,MAX($G$4:G250)+1,"")</f>
        <v/>
      </c>
      <c r="H251" s="109">
        <f t="shared" ca="1" si="119"/>
        <v>0</v>
      </c>
      <c r="I251" s="22">
        <f t="shared" ca="1" si="120"/>
        <v>0</v>
      </c>
      <c r="J251" s="22">
        <f t="shared" ca="1" si="121"/>
        <v>0</v>
      </c>
      <c r="K251" s="349">
        <f t="shared" ca="1" si="122"/>
        <v>0</v>
      </c>
      <c r="L251" s="375">
        <f t="shared" ca="1" si="105"/>
        <v>0</v>
      </c>
      <c r="M251" s="20" t="str">
        <f ca="1">IF(R251&lt;&gt;0,MAX($M$4:M250)+1,"")</f>
        <v/>
      </c>
      <c r="N251" s="374" t="str">
        <f t="shared" ca="1" si="106"/>
        <v>ВАКАНТ</v>
      </c>
      <c r="O251" s="374">
        <f t="shared" ca="1" si="107"/>
        <v>0</v>
      </c>
      <c r="P251" s="374">
        <f t="shared" ca="1" si="108"/>
        <v>0</v>
      </c>
      <c r="Q251" s="374">
        <f t="shared" ca="1" si="109"/>
        <v>0</v>
      </c>
      <c r="R251" s="375">
        <f t="shared" ca="1" si="110"/>
        <v>0</v>
      </c>
      <c r="S251" s="20" t="str">
        <f ca="1">IF(X251&lt;&gt;0,MAX($S$4:S250)+1,"")</f>
        <v/>
      </c>
      <c r="T251" s="109">
        <f t="shared" ca="1" si="123"/>
        <v>0</v>
      </c>
      <c r="U251" s="22">
        <f t="shared" ca="1" si="124"/>
        <v>0</v>
      </c>
      <c r="V251" s="22">
        <f t="shared" ca="1" si="125"/>
        <v>0</v>
      </c>
      <c r="W251" s="349">
        <f t="shared" ca="1" si="126"/>
        <v>0</v>
      </c>
      <c r="X251" s="375">
        <f t="shared" ca="1" si="111"/>
        <v>0</v>
      </c>
      <c r="Y251" s="20" t="str">
        <f ca="1">IF(AD251&lt;&gt;0,MAX(Y$4:$GY250)+1,"")</f>
        <v/>
      </c>
      <c r="Z251" s="109">
        <f t="shared" ca="1" si="127"/>
        <v>0</v>
      </c>
      <c r="AA251" s="22">
        <f t="shared" ca="1" si="128"/>
        <v>0</v>
      </c>
      <c r="AB251" s="22">
        <f t="shared" ca="1" si="129"/>
        <v>0</v>
      </c>
      <c r="AC251" s="349">
        <f t="shared" ca="1" si="130"/>
        <v>0</v>
      </c>
      <c r="AD251" s="375">
        <f t="shared" ca="1" si="112"/>
        <v>0</v>
      </c>
      <c r="AE251" s="20" t="str">
        <f ca="1">IF(AJ251&lt;&gt;0,MAX($E$4:AE250)+1,"")</f>
        <v/>
      </c>
      <c r="AF251" s="109">
        <f t="shared" ca="1" si="131"/>
        <v>0</v>
      </c>
      <c r="AG251" s="22">
        <f t="shared" ca="1" si="132"/>
        <v>0</v>
      </c>
      <c r="AH251" s="22">
        <f t="shared" ca="1" si="133"/>
        <v>0</v>
      </c>
      <c r="AI251" s="349">
        <f t="shared" ca="1" si="134"/>
        <v>0</v>
      </c>
      <c r="AJ251" s="375">
        <f t="shared" ca="1" si="113"/>
        <v>0</v>
      </c>
    </row>
    <row r="252" spans="1:36" ht="18.75" customHeight="1" thickBot="1">
      <c r="A252" s="20">
        <f ca="1">IF(F252&lt;&gt;0,MAX($A$4:A251)+1,"")</f>
        <v>121</v>
      </c>
      <c r="B252" s="109" t="str">
        <f t="shared" ca="1" si="114"/>
        <v>Генчєв</v>
      </c>
      <c r="C252" s="22" t="str">
        <f t="shared" ca="1" si="115"/>
        <v>Віталій</v>
      </c>
      <c r="D252" s="22" t="str">
        <f t="shared" ca="1" si="116"/>
        <v>Миколайович</v>
      </c>
      <c r="E252" s="349">
        <f t="shared" ca="1" si="117"/>
        <v>2562916295</v>
      </c>
      <c r="F252" s="537">
        <f t="shared" ca="1" si="118"/>
        <v>17297.810000000001</v>
      </c>
      <c r="G252" s="20" t="str">
        <f ca="1">IF(L252&lt;&gt;0,MAX($G$4:G251)+1,"")</f>
        <v/>
      </c>
      <c r="H252" s="109" t="str">
        <f t="shared" ca="1" si="119"/>
        <v>Генчєв</v>
      </c>
      <c r="I252" s="22" t="str">
        <f t="shared" ca="1" si="120"/>
        <v>Віталій</v>
      </c>
      <c r="J252" s="22" t="str">
        <f t="shared" ca="1" si="121"/>
        <v>Миколайович</v>
      </c>
      <c r="K252" s="349">
        <f t="shared" ca="1" si="122"/>
        <v>2562916295</v>
      </c>
      <c r="L252" s="375">
        <f t="shared" ca="1" si="105"/>
        <v>0</v>
      </c>
      <c r="M252" s="20" t="str">
        <f ca="1">IF(R252&lt;&gt;0,MAX($M$4:M251)+1,"")</f>
        <v/>
      </c>
      <c r="N252" s="374" t="str">
        <f t="shared" ca="1" si="106"/>
        <v>Генчєв В.М.</v>
      </c>
      <c r="O252" s="374" t="str">
        <f t="shared" ca="1" si="107"/>
        <v>Генчєв</v>
      </c>
      <c r="P252" s="374" t="str">
        <f t="shared" ca="1" si="108"/>
        <v>Віталій</v>
      </c>
      <c r="Q252" s="374" t="str">
        <f t="shared" ca="1" si="109"/>
        <v>Миколайович</v>
      </c>
      <c r="R252" s="375">
        <f t="shared" ca="1" si="110"/>
        <v>0</v>
      </c>
      <c r="S252" s="20" t="str">
        <f ca="1">IF(X252&lt;&gt;0,MAX($S$4:S251)+1,"")</f>
        <v/>
      </c>
      <c r="T252" s="109" t="str">
        <f t="shared" ca="1" si="123"/>
        <v>Генчєв</v>
      </c>
      <c r="U252" s="22" t="str">
        <f t="shared" ca="1" si="124"/>
        <v>Віталій</v>
      </c>
      <c r="V252" s="22" t="str">
        <f t="shared" ca="1" si="125"/>
        <v>Миколайович</v>
      </c>
      <c r="W252" s="349">
        <f t="shared" ca="1" si="126"/>
        <v>2562916295</v>
      </c>
      <c r="X252" s="375">
        <f t="shared" ca="1" si="111"/>
        <v>0</v>
      </c>
      <c r="Y252" s="20" t="str">
        <f ca="1">IF(AD252&lt;&gt;0,MAX(Y$4:$GY251)+1,"")</f>
        <v/>
      </c>
      <c r="Z252" s="109" t="str">
        <f t="shared" ca="1" si="127"/>
        <v>Генчєв</v>
      </c>
      <c r="AA252" s="22" t="str">
        <f t="shared" ca="1" si="128"/>
        <v>Віталій</v>
      </c>
      <c r="AB252" s="22" t="str">
        <f t="shared" ca="1" si="129"/>
        <v>Миколайович</v>
      </c>
      <c r="AC252" s="349">
        <f t="shared" ca="1" si="130"/>
        <v>2562916295</v>
      </c>
      <c r="AD252" s="375">
        <f t="shared" ca="1" si="112"/>
        <v>0</v>
      </c>
      <c r="AE252" s="20" t="str">
        <f ca="1">IF(AJ252&lt;&gt;0,MAX($E$4:AE251)+1,"")</f>
        <v/>
      </c>
      <c r="AF252" s="109" t="str">
        <f t="shared" ca="1" si="131"/>
        <v>Генчєв</v>
      </c>
      <c r="AG252" s="22" t="str">
        <f t="shared" ca="1" si="132"/>
        <v>Віталій</v>
      </c>
      <c r="AH252" s="22" t="str">
        <f t="shared" ca="1" si="133"/>
        <v>Миколайович</v>
      </c>
      <c r="AI252" s="349">
        <f t="shared" ca="1" si="134"/>
        <v>2562916295</v>
      </c>
      <c r="AJ252" s="375">
        <f t="shared" ca="1" si="113"/>
        <v>0</v>
      </c>
    </row>
    <row r="253" spans="1:36" ht="18.75" customHeight="1" thickBot="1">
      <c r="A253" s="20" t="str">
        <f ca="1">IF(F253&lt;&gt;0,MAX($A$4:A252)+1,"")</f>
        <v/>
      </c>
      <c r="B253" s="109">
        <f t="shared" ca="1" si="114"/>
        <v>0</v>
      </c>
      <c r="C253" s="22">
        <f t="shared" ca="1" si="115"/>
        <v>0</v>
      </c>
      <c r="D253" s="22">
        <f t="shared" ca="1" si="116"/>
        <v>0</v>
      </c>
      <c r="E253" s="349">
        <f t="shared" ca="1" si="117"/>
        <v>0</v>
      </c>
      <c r="F253" s="537">
        <f t="shared" ca="1" si="118"/>
        <v>0</v>
      </c>
      <c r="G253" s="20" t="str">
        <f ca="1">IF(L253&lt;&gt;0,MAX($G$4:G252)+1,"")</f>
        <v/>
      </c>
      <c r="H253" s="109">
        <f t="shared" ca="1" si="119"/>
        <v>0</v>
      </c>
      <c r="I253" s="22">
        <f t="shared" ca="1" si="120"/>
        <v>0</v>
      </c>
      <c r="J253" s="22">
        <f t="shared" ca="1" si="121"/>
        <v>0</v>
      </c>
      <c r="K253" s="349">
        <f t="shared" ca="1" si="122"/>
        <v>0</v>
      </c>
      <c r="L253" s="375">
        <f t="shared" ca="1" si="105"/>
        <v>0</v>
      </c>
      <c r="M253" s="20" t="str">
        <f ca="1">IF(R253&lt;&gt;0,MAX($M$4:M252)+1,"")</f>
        <v/>
      </c>
      <c r="N253" s="374">
        <f t="shared" ca="1" si="106"/>
        <v>0</v>
      </c>
      <c r="O253" s="374">
        <f t="shared" ca="1" si="107"/>
        <v>0</v>
      </c>
      <c r="P253" s="374">
        <f t="shared" ca="1" si="108"/>
        <v>0</v>
      </c>
      <c r="Q253" s="374">
        <f t="shared" ca="1" si="109"/>
        <v>0</v>
      </c>
      <c r="R253" s="375">
        <f t="shared" ca="1" si="110"/>
        <v>0</v>
      </c>
      <c r="S253" s="20" t="str">
        <f ca="1">IF(X253&lt;&gt;0,MAX($S$4:S252)+1,"")</f>
        <v/>
      </c>
      <c r="T253" s="109">
        <f t="shared" ca="1" si="123"/>
        <v>0</v>
      </c>
      <c r="U253" s="22">
        <f t="shared" ca="1" si="124"/>
        <v>0</v>
      </c>
      <c r="V253" s="22">
        <f t="shared" ca="1" si="125"/>
        <v>0</v>
      </c>
      <c r="W253" s="349">
        <f t="shared" ca="1" si="126"/>
        <v>0</v>
      </c>
      <c r="X253" s="375">
        <f t="shared" ca="1" si="111"/>
        <v>0</v>
      </c>
      <c r="Y253" s="20" t="str">
        <f ca="1">IF(AD253&lt;&gt;0,MAX(Y$4:$GY252)+1,"")</f>
        <v/>
      </c>
      <c r="Z253" s="109">
        <f t="shared" ca="1" si="127"/>
        <v>0</v>
      </c>
      <c r="AA253" s="22">
        <f t="shared" ca="1" si="128"/>
        <v>0</v>
      </c>
      <c r="AB253" s="22">
        <f t="shared" ca="1" si="129"/>
        <v>0</v>
      </c>
      <c r="AC253" s="349">
        <f t="shared" ca="1" si="130"/>
        <v>0</v>
      </c>
      <c r="AD253" s="375">
        <f t="shared" ca="1" si="112"/>
        <v>0</v>
      </c>
      <c r="AE253" s="20" t="str">
        <f ca="1">IF(AJ253&lt;&gt;0,MAX($E$4:AE252)+1,"")</f>
        <v/>
      </c>
      <c r="AF253" s="109">
        <f t="shared" ca="1" si="131"/>
        <v>0</v>
      </c>
      <c r="AG253" s="22">
        <f t="shared" ca="1" si="132"/>
        <v>0</v>
      </c>
      <c r="AH253" s="22">
        <f t="shared" ca="1" si="133"/>
        <v>0</v>
      </c>
      <c r="AI253" s="349">
        <f t="shared" ca="1" si="134"/>
        <v>0</v>
      </c>
      <c r="AJ253" s="375">
        <f t="shared" ca="1" si="113"/>
        <v>0</v>
      </c>
    </row>
    <row r="254" spans="1:36" ht="18.75" customHeight="1" thickBot="1">
      <c r="A254" s="20">
        <f ca="1">IF(F254&lt;&gt;0,MAX($A$4:A253)+1,"")</f>
        <v>122</v>
      </c>
      <c r="B254" s="109" t="str">
        <f t="shared" ca="1" si="114"/>
        <v>Гега</v>
      </c>
      <c r="C254" s="22" t="str">
        <f t="shared" ca="1" si="115"/>
        <v>Богдан</v>
      </c>
      <c r="D254" s="22" t="str">
        <f t="shared" ca="1" si="116"/>
        <v>Валентинович</v>
      </c>
      <c r="E254" s="349">
        <f t="shared" ca="1" si="117"/>
        <v>3683310036</v>
      </c>
      <c r="F254" s="537">
        <f t="shared" ca="1" si="118"/>
        <v>14870.91</v>
      </c>
      <c r="G254" s="20" t="str">
        <f ca="1">IF(L254&lt;&gt;0,MAX($G$4:G253)+1,"")</f>
        <v/>
      </c>
      <c r="H254" s="109" t="str">
        <f t="shared" ca="1" si="119"/>
        <v>Гега</v>
      </c>
      <c r="I254" s="22" t="str">
        <f t="shared" ca="1" si="120"/>
        <v>Богдан</v>
      </c>
      <c r="J254" s="22" t="str">
        <f t="shared" ca="1" si="121"/>
        <v>Валентинович</v>
      </c>
      <c r="K254" s="349">
        <f t="shared" ca="1" si="122"/>
        <v>3683310036</v>
      </c>
      <c r="L254" s="375">
        <f t="shared" ca="1" si="105"/>
        <v>0</v>
      </c>
      <c r="M254" s="20" t="str">
        <f ca="1">IF(R254&lt;&gt;0,MAX($M$4:M253)+1,"")</f>
        <v/>
      </c>
      <c r="N254" s="374" t="str">
        <f t="shared" ca="1" si="106"/>
        <v>Гега Б.В.</v>
      </c>
      <c r="O254" s="374" t="str">
        <f t="shared" ca="1" si="107"/>
        <v>Гега</v>
      </c>
      <c r="P254" s="374" t="str">
        <f t="shared" ca="1" si="108"/>
        <v>Богдан</v>
      </c>
      <c r="Q254" s="374" t="str">
        <f t="shared" ca="1" si="109"/>
        <v>Валентинович</v>
      </c>
      <c r="R254" s="375">
        <f t="shared" ca="1" si="110"/>
        <v>0</v>
      </c>
      <c r="S254" s="20" t="str">
        <f ca="1">IF(X254&lt;&gt;0,MAX($S$4:S253)+1,"")</f>
        <v/>
      </c>
      <c r="T254" s="109" t="str">
        <f t="shared" ca="1" si="123"/>
        <v>Гега</v>
      </c>
      <c r="U254" s="22" t="str">
        <f t="shared" ca="1" si="124"/>
        <v>Богдан</v>
      </c>
      <c r="V254" s="22" t="str">
        <f t="shared" ca="1" si="125"/>
        <v>Валентинович</v>
      </c>
      <c r="W254" s="349">
        <f t="shared" ca="1" si="126"/>
        <v>3683310036</v>
      </c>
      <c r="X254" s="375">
        <f t="shared" ca="1" si="111"/>
        <v>0</v>
      </c>
      <c r="Y254" s="20" t="str">
        <f ca="1">IF(AD254&lt;&gt;0,MAX(Y$4:$GY253)+1,"")</f>
        <v/>
      </c>
      <c r="Z254" s="109" t="str">
        <f t="shared" ca="1" si="127"/>
        <v>Гега</v>
      </c>
      <c r="AA254" s="22" t="str">
        <f t="shared" ca="1" si="128"/>
        <v>Богдан</v>
      </c>
      <c r="AB254" s="22" t="str">
        <f t="shared" ca="1" si="129"/>
        <v>Валентинович</v>
      </c>
      <c r="AC254" s="349">
        <f t="shared" ca="1" si="130"/>
        <v>3683310036</v>
      </c>
      <c r="AD254" s="375">
        <f t="shared" ca="1" si="112"/>
        <v>0</v>
      </c>
      <c r="AE254" s="20" t="str">
        <f ca="1">IF(AJ254&lt;&gt;0,MAX($E$4:AE253)+1,"")</f>
        <v/>
      </c>
      <c r="AF254" s="109" t="str">
        <f t="shared" ca="1" si="131"/>
        <v>Гега</v>
      </c>
      <c r="AG254" s="22" t="str">
        <f t="shared" ca="1" si="132"/>
        <v>Богдан</v>
      </c>
      <c r="AH254" s="22" t="str">
        <f t="shared" ca="1" si="133"/>
        <v>Валентинович</v>
      </c>
      <c r="AI254" s="349">
        <f t="shared" ca="1" si="134"/>
        <v>3683310036</v>
      </c>
      <c r="AJ254" s="375">
        <f t="shared" ca="1" si="113"/>
        <v>0</v>
      </c>
    </row>
    <row r="255" spans="1:36" ht="18.75" customHeight="1" thickBot="1">
      <c r="A255" s="20" t="str">
        <f ca="1">IF(F255&lt;&gt;0,MAX($A$4:A254)+1,"")</f>
        <v/>
      </c>
      <c r="B255" s="109">
        <f t="shared" ca="1" si="114"/>
        <v>0</v>
      </c>
      <c r="C255" s="22">
        <f t="shared" ca="1" si="115"/>
        <v>0</v>
      </c>
      <c r="D255" s="22">
        <f t="shared" ca="1" si="116"/>
        <v>0</v>
      </c>
      <c r="E255" s="349">
        <f t="shared" ca="1" si="117"/>
        <v>0</v>
      </c>
      <c r="F255" s="537">
        <f t="shared" ca="1" si="118"/>
        <v>0</v>
      </c>
      <c r="G255" s="20" t="str">
        <f ca="1">IF(L255&lt;&gt;0,MAX($G$4:G254)+1,"")</f>
        <v/>
      </c>
      <c r="H255" s="109">
        <f t="shared" ca="1" si="119"/>
        <v>0</v>
      </c>
      <c r="I255" s="22">
        <f t="shared" ca="1" si="120"/>
        <v>0</v>
      </c>
      <c r="J255" s="22">
        <f t="shared" ca="1" si="121"/>
        <v>0</v>
      </c>
      <c r="K255" s="349">
        <f t="shared" ca="1" si="122"/>
        <v>0</v>
      </c>
      <c r="L255" s="375">
        <f t="shared" ca="1" si="105"/>
        <v>0</v>
      </c>
      <c r="M255" s="20" t="str">
        <f ca="1">IF(R255&lt;&gt;0,MAX($M$4:M254)+1,"")</f>
        <v/>
      </c>
      <c r="N255" s="374" t="str">
        <f t="shared" ca="1" si="106"/>
        <v xml:space="preserve"> </v>
      </c>
      <c r="O255" s="374">
        <f t="shared" ca="1" si="107"/>
        <v>0</v>
      </c>
      <c r="P255" s="374">
        <f t="shared" ca="1" si="108"/>
        <v>0</v>
      </c>
      <c r="Q255" s="374">
        <f t="shared" ca="1" si="109"/>
        <v>0</v>
      </c>
      <c r="R255" s="375">
        <f t="shared" ca="1" si="110"/>
        <v>0</v>
      </c>
      <c r="S255" s="20" t="str">
        <f ca="1">IF(X255&lt;&gt;0,MAX($S$4:S254)+1,"")</f>
        <v/>
      </c>
      <c r="T255" s="109">
        <f t="shared" ca="1" si="123"/>
        <v>0</v>
      </c>
      <c r="U255" s="22">
        <f t="shared" ca="1" si="124"/>
        <v>0</v>
      </c>
      <c r="V255" s="22">
        <f t="shared" ca="1" si="125"/>
        <v>0</v>
      </c>
      <c r="W255" s="349">
        <f t="shared" ca="1" si="126"/>
        <v>0</v>
      </c>
      <c r="X255" s="375">
        <f t="shared" ca="1" si="111"/>
        <v>0</v>
      </c>
      <c r="Y255" s="20" t="str">
        <f ca="1">IF(AD255&lt;&gt;0,MAX(Y$4:$GY254)+1,"")</f>
        <v/>
      </c>
      <c r="Z255" s="109">
        <f t="shared" ca="1" si="127"/>
        <v>0</v>
      </c>
      <c r="AA255" s="22">
        <f t="shared" ca="1" si="128"/>
        <v>0</v>
      </c>
      <c r="AB255" s="22">
        <f t="shared" ca="1" si="129"/>
        <v>0</v>
      </c>
      <c r="AC255" s="349">
        <f t="shared" ca="1" si="130"/>
        <v>0</v>
      </c>
      <c r="AD255" s="375">
        <f t="shared" ca="1" si="112"/>
        <v>0</v>
      </c>
      <c r="AE255" s="20" t="str">
        <f ca="1">IF(AJ255&lt;&gt;0,MAX($E$4:AE254)+1,"")</f>
        <v/>
      </c>
      <c r="AF255" s="109">
        <f t="shared" ca="1" si="131"/>
        <v>0</v>
      </c>
      <c r="AG255" s="22">
        <f t="shared" ca="1" si="132"/>
        <v>0</v>
      </c>
      <c r="AH255" s="22">
        <f t="shared" ca="1" si="133"/>
        <v>0</v>
      </c>
      <c r="AI255" s="349">
        <f t="shared" ca="1" si="134"/>
        <v>0</v>
      </c>
      <c r="AJ255" s="375">
        <f t="shared" ca="1" si="113"/>
        <v>0</v>
      </c>
    </row>
    <row r="256" spans="1:36" ht="18.75" customHeight="1" thickBot="1">
      <c r="A256" s="20" t="str">
        <f ca="1">IF(F256&lt;&gt;0,MAX($A$4:A255)+1,"")</f>
        <v/>
      </c>
      <c r="B256" s="109">
        <f t="shared" ca="1" si="114"/>
        <v>0</v>
      </c>
      <c r="C256" s="22">
        <f t="shared" ca="1" si="115"/>
        <v>0</v>
      </c>
      <c r="D256" s="22">
        <f t="shared" ca="1" si="116"/>
        <v>0</v>
      </c>
      <c r="E256" s="349">
        <f t="shared" ca="1" si="117"/>
        <v>0</v>
      </c>
      <c r="F256" s="537">
        <f t="shared" ca="1" si="118"/>
        <v>0</v>
      </c>
      <c r="G256" s="20" t="str">
        <f ca="1">IF(L256&lt;&gt;0,MAX($G$4:G255)+1,"")</f>
        <v/>
      </c>
      <c r="H256" s="109">
        <f t="shared" ca="1" si="119"/>
        <v>0</v>
      </c>
      <c r="I256" s="22">
        <f t="shared" ca="1" si="120"/>
        <v>0</v>
      </c>
      <c r="J256" s="22">
        <f t="shared" ca="1" si="121"/>
        <v>0</v>
      </c>
      <c r="K256" s="349">
        <f t="shared" ca="1" si="122"/>
        <v>0</v>
      </c>
      <c r="L256" s="375">
        <f t="shared" ca="1" si="105"/>
        <v>0</v>
      </c>
      <c r="M256" s="20" t="str">
        <f ca="1">IF(R256&lt;&gt;0,MAX($M$4:M255)+1,"")</f>
        <v/>
      </c>
      <c r="N256" s="374" t="str">
        <f t="shared" ca="1" si="106"/>
        <v>ВАКАНТ</v>
      </c>
      <c r="O256" s="374">
        <f t="shared" ca="1" si="107"/>
        <v>0</v>
      </c>
      <c r="P256" s="374">
        <f t="shared" ca="1" si="108"/>
        <v>0</v>
      </c>
      <c r="Q256" s="374">
        <f t="shared" ca="1" si="109"/>
        <v>0</v>
      </c>
      <c r="R256" s="375">
        <f t="shared" ca="1" si="110"/>
        <v>0</v>
      </c>
      <c r="S256" s="20" t="str">
        <f ca="1">IF(X256&lt;&gt;0,MAX($S$4:S255)+1,"")</f>
        <v/>
      </c>
      <c r="T256" s="109">
        <f t="shared" ca="1" si="123"/>
        <v>0</v>
      </c>
      <c r="U256" s="22">
        <f t="shared" ca="1" si="124"/>
        <v>0</v>
      </c>
      <c r="V256" s="22">
        <f t="shared" ca="1" si="125"/>
        <v>0</v>
      </c>
      <c r="W256" s="349">
        <f t="shared" ca="1" si="126"/>
        <v>0</v>
      </c>
      <c r="X256" s="375">
        <f t="shared" ca="1" si="111"/>
        <v>0</v>
      </c>
      <c r="Y256" s="20" t="str">
        <f ca="1">IF(AD256&lt;&gt;0,MAX(Y$4:$GY255)+1,"")</f>
        <v/>
      </c>
      <c r="Z256" s="109">
        <f t="shared" ca="1" si="127"/>
        <v>0</v>
      </c>
      <c r="AA256" s="22">
        <f t="shared" ca="1" si="128"/>
        <v>0</v>
      </c>
      <c r="AB256" s="22">
        <f t="shared" ca="1" si="129"/>
        <v>0</v>
      </c>
      <c r="AC256" s="349">
        <f t="shared" ca="1" si="130"/>
        <v>0</v>
      </c>
      <c r="AD256" s="375">
        <f t="shared" ca="1" si="112"/>
        <v>0</v>
      </c>
      <c r="AE256" s="20" t="str">
        <f ca="1">IF(AJ256&lt;&gt;0,MAX($E$4:AE255)+1,"")</f>
        <v/>
      </c>
      <c r="AF256" s="109">
        <f t="shared" ca="1" si="131"/>
        <v>0</v>
      </c>
      <c r="AG256" s="22">
        <f t="shared" ca="1" si="132"/>
        <v>0</v>
      </c>
      <c r="AH256" s="22">
        <f t="shared" ca="1" si="133"/>
        <v>0</v>
      </c>
      <c r="AI256" s="349">
        <f t="shared" ca="1" si="134"/>
        <v>0</v>
      </c>
      <c r="AJ256" s="375">
        <f t="shared" ca="1" si="113"/>
        <v>0</v>
      </c>
    </row>
    <row r="257" spans="1:36" ht="18.75" customHeight="1" thickBot="1">
      <c r="A257" s="20" t="str">
        <f ca="1">IF(F257&lt;&gt;0,MAX($A$4:A256)+1,"")</f>
        <v/>
      </c>
      <c r="B257" s="109">
        <f t="shared" ca="1" si="114"/>
        <v>0</v>
      </c>
      <c r="C257" s="22">
        <f t="shared" ca="1" si="115"/>
        <v>0</v>
      </c>
      <c r="D257" s="22">
        <f t="shared" ca="1" si="116"/>
        <v>0</v>
      </c>
      <c r="E257" s="349">
        <f t="shared" ca="1" si="117"/>
        <v>0</v>
      </c>
      <c r="F257" s="537">
        <f t="shared" ca="1" si="118"/>
        <v>0</v>
      </c>
      <c r="G257" s="20" t="str">
        <f ca="1">IF(L257&lt;&gt;0,MAX($G$4:G256)+1,"")</f>
        <v/>
      </c>
      <c r="H257" s="109">
        <f t="shared" ca="1" si="119"/>
        <v>0</v>
      </c>
      <c r="I257" s="22">
        <f t="shared" ca="1" si="120"/>
        <v>0</v>
      </c>
      <c r="J257" s="22">
        <f t="shared" ca="1" si="121"/>
        <v>0</v>
      </c>
      <c r="K257" s="349">
        <f t="shared" ca="1" si="122"/>
        <v>0</v>
      </c>
      <c r="L257" s="375">
        <f t="shared" ca="1" si="105"/>
        <v>0</v>
      </c>
      <c r="M257" s="20" t="str">
        <f ca="1">IF(R257&lt;&gt;0,MAX($M$4:M256)+1,"")</f>
        <v/>
      </c>
      <c r="N257" s="374" t="str">
        <f t="shared" ca="1" si="106"/>
        <v xml:space="preserve"> </v>
      </c>
      <c r="O257" s="374">
        <f t="shared" ca="1" si="107"/>
        <v>0</v>
      </c>
      <c r="P257" s="374">
        <f t="shared" ca="1" si="108"/>
        <v>0</v>
      </c>
      <c r="Q257" s="374">
        <f t="shared" ca="1" si="109"/>
        <v>0</v>
      </c>
      <c r="R257" s="375">
        <f t="shared" ca="1" si="110"/>
        <v>0</v>
      </c>
      <c r="S257" s="20" t="str">
        <f ca="1">IF(X257&lt;&gt;0,MAX($S$4:S256)+1,"")</f>
        <v/>
      </c>
      <c r="T257" s="109">
        <f t="shared" ca="1" si="123"/>
        <v>0</v>
      </c>
      <c r="U257" s="22">
        <f t="shared" ca="1" si="124"/>
        <v>0</v>
      </c>
      <c r="V257" s="22">
        <f t="shared" ca="1" si="125"/>
        <v>0</v>
      </c>
      <c r="W257" s="349">
        <f t="shared" ca="1" si="126"/>
        <v>0</v>
      </c>
      <c r="X257" s="375">
        <f t="shared" ca="1" si="111"/>
        <v>0</v>
      </c>
      <c r="Y257" s="20" t="str">
        <f ca="1">IF(AD257&lt;&gt;0,MAX(Y$4:$GY256)+1,"")</f>
        <v/>
      </c>
      <c r="Z257" s="109">
        <f t="shared" ca="1" si="127"/>
        <v>0</v>
      </c>
      <c r="AA257" s="22">
        <f t="shared" ca="1" si="128"/>
        <v>0</v>
      </c>
      <c r="AB257" s="22">
        <f t="shared" ca="1" si="129"/>
        <v>0</v>
      </c>
      <c r="AC257" s="349">
        <f t="shared" ca="1" si="130"/>
        <v>0</v>
      </c>
      <c r="AD257" s="375">
        <f t="shared" ca="1" si="112"/>
        <v>0</v>
      </c>
      <c r="AE257" s="20" t="str">
        <f ca="1">IF(AJ257&lt;&gt;0,MAX($E$4:AE256)+1,"")</f>
        <v/>
      </c>
      <c r="AF257" s="109">
        <f t="shared" ca="1" si="131"/>
        <v>0</v>
      </c>
      <c r="AG257" s="22">
        <f t="shared" ca="1" si="132"/>
        <v>0</v>
      </c>
      <c r="AH257" s="22">
        <f t="shared" ca="1" si="133"/>
        <v>0</v>
      </c>
      <c r="AI257" s="349">
        <f t="shared" ca="1" si="134"/>
        <v>0</v>
      </c>
      <c r="AJ257" s="375">
        <f t="shared" ca="1" si="113"/>
        <v>0</v>
      </c>
    </row>
    <row r="258" spans="1:36" ht="18.75" customHeight="1" thickBot="1">
      <c r="A258" s="20" t="str">
        <f ca="1">IF(F258&lt;&gt;0,MAX($A$4:A257)+1,"")</f>
        <v/>
      </c>
      <c r="B258" s="109">
        <f t="shared" ca="1" si="114"/>
        <v>0</v>
      </c>
      <c r="C258" s="22">
        <f t="shared" ca="1" si="115"/>
        <v>0</v>
      </c>
      <c r="D258" s="22">
        <f t="shared" ca="1" si="116"/>
        <v>0</v>
      </c>
      <c r="E258" s="349">
        <f t="shared" ca="1" si="117"/>
        <v>0</v>
      </c>
      <c r="F258" s="537">
        <f t="shared" ca="1" si="118"/>
        <v>0</v>
      </c>
      <c r="G258" s="20" t="str">
        <f ca="1">IF(L258&lt;&gt;0,MAX($G$4:G257)+1,"")</f>
        <v/>
      </c>
      <c r="H258" s="109">
        <f t="shared" ca="1" si="119"/>
        <v>0</v>
      </c>
      <c r="I258" s="22">
        <f t="shared" ca="1" si="120"/>
        <v>0</v>
      </c>
      <c r="J258" s="22">
        <f t="shared" ca="1" si="121"/>
        <v>0</v>
      </c>
      <c r="K258" s="349">
        <f t="shared" ca="1" si="122"/>
        <v>0</v>
      </c>
      <c r="L258" s="375">
        <f t="shared" ca="1" si="105"/>
        <v>0</v>
      </c>
      <c r="M258" s="20" t="str">
        <f ca="1">IF(R258&lt;&gt;0,MAX($M$4:M257)+1,"")</f>
        <v/>
      </c>
      <c r="N258" s="374" t="str">
        <f t="shared" ca="1" si="106"/>
        <v>ВАКАНТ</v>
      </c>
      <c r="O258" s="374">
        <f t="shared" ca="1" si="107"/>
        <v>0</v>
      </c>
      <c r="P258" s="374">
        <f t="shared" ca="1" si="108"/>
        <v>0</v>
      </c>
      <c r="Q258" s="374">
        <f t="shared" ca="1" si="109"/>
        <v>0</v>
      </c>
      <c r="R258" s="375">
        <f t="shared" ca="1" si="110"/>
        <v>0</v>
      </c>
      <c r="S258" s="20" t="str">
        <f ca="1">IF(X258&lt;&gt;0,MAX($S$4:S257)+1,"")</f>
        <v/>
      </c>
      <c r="T258" s="109">
        <f t="shared" ca="1" si="123"/>
        <v>0</v>
      </c>
      <c r="U258" s="22">
        <f t="shared" ca="1" si="124"/>
        <v>0</v>
      </c>
      <c r="V258" s="22">
        <f t="shared" ca="1" si="125"/>
        <v>0</v>
      </c>
      <c r="W258" s="349">
        <f t="shared" ca="1" si="126"/>
        <v>0</v>
      </c>
      <c r="X258" s="375">
        <f t="shared" ca="1" si="111"/>
        <v>0</v>
      </c>
      <c r="Y258" s="20" t="str">
        <f ca="1">IF(AD258&lt;&gt;0,MAX(Y$4:$GY257)+1,"")</f>
        <v/>
      </c>
      <c r="Z258" s="109">
        <f t="shared" ca="1" si="127"/>
        <v>0</v>
      </c>
      <c r="AA258" s="22">
        <f t="shared" ca="1" si="128"/>
        <v>0</v>
      </c>
      <c r="AB258" s="22">
        <f t="shared" ca="1" si="129"/>
        <v>0</v>
      </c>
      <c r="AC258" s="349">
        <f t="shared" ca="1" si="130"/>
        <v>0</v>
      </c>
      <c r="AD258" s="375">
        <f t="shared" ca="1" si="112"/>
        <v>0</v>
      </c>
      <c r="AE258" s="20" t="str">
        <f ca="1">IF(AJ258&lt;&gt;0,MAX($E$4:AE257)+1,"")</f>
        <v/>
      </c>
      <c r="AF258" s="109">
        <f t="shared" ca="1" si="131"/>
        <v>0</v>
      </c>
      <c r="AG258" s="22">
        <f t="shared" ca="1" si="132"/>
        <v>0</v>
      </c>
      <c r="AH258" s="22">
        <f t="shared" ca="1" si="133"/>
        <v>0</v>
      </c>
      <c r="AI258" s="349">
        <f t="shared" ca="1" si="134"/>
        <v>0</v>
      </c>
      <c r="AJ258" s="375">
        <f t="shared" ca="1" si="113"/>
        <v>0</v>
      </c>
    </row>
    <row r="259" spans="1:36" ht="18.75" customHeight="1" thickBot="1">
      <c r="A259" s="20">
        <f ca="1">IF(F259&lt;&gt;0,MAX($A$4:A258)+1,"")</f>
        <v>123</v>
      </c>
      <c r="B259" s="109" t="str">
        <f t="shared" ca="1" si="114"/>
        <v>Акатова</v>
      </c>
      <c r="C259" s="22" t="str">
        <f t="shared" ca="1" si="115"/>
        <v>Оксана</v>
      </c>
      <c r="D259" s="22" t="str">
        <f t="shared" ca="1" si="116"/>
        <v>Олександрівна</v>
      </c>
      <c r="E259" s="349">
        <f t="shared" ca="1" si="117"/>
        <v>2963112923</v>
      </c>
      <c r="F259" s="537">
        <f t="shared" ca="1" si="118"/>
        <v>17514.310000000001</v>
      </c>
      <c r="G259" s="20" t="str">
        <f ca="1">IF(L259&lt;&gt;0,MAX($G$4:G258)+1,"")</f>
        <v/>
      </c>
      <c r="H259" s="109" t="str">
        <f t="shared" ca="1" si="119"/>
        <v>Акатова</v>
      </c>
      <c r="I259" s="22" t="str">
        <f t="shared" ca="1" si="120"/>
        <v>Оксана</v>
      </c>
      <c r="J259" s="22" t="str">
        <f t="shared" ca="1" si="121"/>
        <v>Олександрівна</v>
      </c>
      <c r="K259" s="349">
        <f t="shared" ca="1" si="122"/>
        <v>2963112923</v>
      </c>
      <c r="L259" s="375">
        <f t="shared" ca="1" si="105"/>
        <v>0</v>
      </c>
      <c r="M259" s="20" t="str">
        <f ca="1">IF(R259&lt;&gt;0,MAX($M$4:M258)+1,"")</f>
        <v/>
      </c>
      <c r="N259" s="374" t="str">
        <f t="shared" ca="1" si="106"/>
        <v>Акатова О.О.</v>
      </c>
      <c r="O259" s="374" t="str">
        <f t="shared" ca="1" si="107"/>
        <v>Акатова</v>
      </c>
      <c r="P259" s="374" t="str">
        <f t="shared" ca="1" si="108"/>
        <v>Оксана</v>
      </c>
      <c r="Q259" s="374" t="str">
        <f t="shared" ca="1" si="109"/>
        <v>Олександрівна</v>
      </c>
      <c r="R259" s="375">
        <f t="shared" ca="1" si="110"/>
        <v>0</v>
      </c>
      <c r="S259" s="20" t="str">
        <f ca="1">IF(X259&lt;&gt;0,MAX($S$4:S258)+1,"")</f>
        <v/>
      </c>
      <c r="T259" s="109" t="str">
        <f t="shared" ca="1" si="123"/>
        <v>Акатова</v>
      </c>
      <c r="U259" s="22" t="str">
        <f t="shared" ca="1" si="124"/>
        <v>Оксана</v>
      </c>
      <c r="V259" s="22" t="str">
        <f t="shared" ca="1" si="125"/>
        <v>Олександрівна</v>
      </c>
      <c r="W259" s="349">
        <f t="shared" ca="1" si="126"/>
        <v>2963112923</v>
      </c>
      <c r="X259" s="375">
        <f t="shared" ca="1" si="111"/>
        <v>0</v>
      </c>
      <c r="Y259" s="20" t="str">
        <f ca="1">IF(AD259&lt;&gt;0,MAX(Y$4:$GY258)+1,"")</f>
        <v/>
      </c>
      <c r="Z259" s="109" t="str">
        <f t="shared" ca="1" si="127"/>
        <v>Акатова</v>
      </c>
      <c r="AA259" s="22" t="str">
        <f t="shared" ca="1" si="128"/>
        <v>Оксана</v>
      </c>
      <c r="AB259" s="22" t="str">
        <f t="shared" ca="1" si="129"/>
        <v>Олександрівна</v>
      </c>
      <c r="AC259" s="349">
        <f t="shared" ca="1" si="130"/>
        <v>2963112923</v>
      </c>
      <c r="AD259" s="375">
        <f t="shared" ca="1" si="112"/>
        <v>0</v>
      </c>
      <c r="AE259" s="20" t="str">
        <f ca="1">IF(AJ259&lt;&gt;0,MAX($E$4:AE258)+1,"")</f>
        <v/>
      </c>
      <c r="AF259" s="109" t="str">
        <f t="shared" ca="1" si="131"/>
        <v>Акатова</v>
      </c>
      <c r="AG259" s="22" t="str">
        <f t="shared" ca="1" si="132"/>
        <v>Оксана</v>
      </c>
      <c r="AH259" s="22" t="str">
        <f t="shared" ca="1" si="133"/>
        <v>Олександрівна</v>
      </c>
      <c r="AI259" s="349">
        <f t="shared" ca="1" si="134"/>
        <v>2963112923</v>
      </c>
      <c r="AJ259" s="375">
        <f t="shared" ca="1" si="113"/>
        <v>0</v>
      </c>
    </row>
    <row r="260" spans="1:36" ht="18.75" customHeight="1" thickBot="1">
      <c r="A260" s="20" t="str">
        <f ca="1">IF(F260&lt;&gt;0,MAX($A$4:A259)+1,"")</f>
        <v/>
      </c>
      <c r="B260" s="109" t="str">
        <f t="shared" ca="1" si="114"/>
        <v>вс/сс</v>
      </c>
      <c r="C260" s="22">
        <f t="shared" ca="1" si="115"/>
        <v>0</v>
      </c>
      <c r="D260" s="22">
        <f t="shared" ca="1" si="116"/>
        <v>0</v>
      </c>
      <c r="E260" s="349">
        <f t="shared" ca="1" si="117"/>
        <v>0</v>
      </c>
      <c r="F260" s="537">
        <f t="shared" ca="1" si="118"/>
        <v>0</v>
      </c>
      <c r="G260" s="20" t="str">
        <f ca="1">IF(L260&lt;&gt;0,MAX($G$4:G259)+1,"")</f>
        <v/>
      </c>
      <c r="H260" s="109" t="str">
        <f t="shared" ca="1" si="119"/>
        <v>вс/сс</v>
      </c>
      <c r="I260" s="22">
        <f t="shared" ca="1" si="120"/>
        <v>0</v>
      </c>
      <c r="J260" s="22">
        <f t="shared" ca="1" si="121"/>
        <v>0</v>
      </c>
      <c r="K260" s="349">
        <f t="shared" ca="1" si="122"/>
        <v>0</v>
      </c>
      <c r="L260" s="375">
        <f t="shared" ref="L260:L323" ca="1" si="135">INDIRECT("Озд!AW"&amp;ROW()+4)</f>
        <v>0</v>
      </c>
      <c r="M260" s="20" t="str">
        <f ca="1">IF(R260&lt;&gt;0,MAX($M$4:M259)+1,"")</f>
        <v/>
      </c>
      <c r="N260" s="374">
        <f t="shared" ref="N260:N323" ca="1" si="136">INDIRECT("Відомість!dk"&amp;ROW())</f>
        <v>0</v>
      </c>
      <c r="O260" s="374" t="str">
        <f t="shared" ref="O260:O323" ca="1" si="137">INDIRECT("Відомість!dl"&amp;ROW())</f>
        <v>вс/сс</v>
      </c>
      <c r="P260" s="374">
        <f t="shared" ref="P260:P323" ca="1" si="138">INDIRECT("Відомість!dm"&amp;ROW())</f>
        <v>0</v>
      </c>
      <c r="Q260" s="374">
        <f t="shared" ref="Q260:Q323" ca="1" si="139">INDIRECT("Відомість!dN"&amp;ROW())</f>
        <v>0</v>
      </c>
      <c r="R260" s="375">
        <f t="shared" ref="R260:R323" ca="1" si="140">INDIRECT("Озд!BW"&amp;ROW()+4)</f>
        <v>0</v>
      </c>
      <c r="S260" s="20" t="str">
        <f ca="1">IF(X260&lt;&gt;0,MAX($S$4:S259)+1,"")</f>
        <v/>
      </c>
      <c r="T260" s="109" t="str">
        <f t="shared" ca="1" si="123"/>
        <v>вс/сс</v>
      </c>
      <c r="U260" s="22">
        <f t="shared" ca="1" si="124"/>
        <v>0</v>
      </c>
      <c r="V260" s="22">
        <f t="shared" ca="1" si="125"/>
        <v>0</v>
      </c>
      <c r="W260" s="349">
        <f t="shared" ca="1" si="126"/>
        <v>0</v>
      </c>
      <c r="X260" s="375">
        <f t="shared" ref="X260:X323" ca="1" si="141">INDIRECT("Озд!CW"&amp;ROW()+4)</f>
        <v>0</v>
      </c>
      <c r="Y260" s="20" t="str">
        <f ca="1">IF(AD260&lt;&gt;0,MAX(Y$4:$GY259)+1,"")</f>
        <v/>
      </c>
      <c r="Z260" s="109" t="str">
        <f t="shared" ca="1" si="127"/>
        <v>вс/сс</v>
      </c>
      <c r="AA260" s="22">
        <f t="shared" ca="1" si="128"/>
        <v>0</v>
      </c>
      <c r="AB260" s="22">
        <f t="shared" ca="1" si="129"/>
        <v>0</v>
      </c>
      <c r="AC260" s="349">
        <f t="shared" ca="1" si="130"/>
        <v>0</v>
      </c>
      <c r="AD260" s="375">
        <f t="shared" ref="AD260:AD323" ca="1" si="142">INDIRECT("Озд!DW"&amp;ROW()+4)</f>
        <v>0</v>
      </c>
      <c r="AE260" s="20" t="str">
        <f ca="1">IF(AJ260&lt;&gt;0,MAX($E$4:AE259)+1,"")</f>
        <v/>
      </c>
      <c r="AF260" s="109" t="str">
        <f t="shared" ca="1" si="131"/>
        <v>вс/сс</v>
      </c>
      <c r="AG260" s="22">
        <f t="shared" ca="1" si="132"/>
        <v>0</v>
      </c>
      <c r="AH260" s="22">
        <f t="shared" ca="1" si="133"/>
        <v>0</v>
      </c>
      <c r="AI260" s="349">
        <f t="shared" ca="1" si="134"/>
        <v>0</v>
      </c>
      <c r="AJ260" s="375">
        <f t="shared" ref="AJ260:AJ323" ca="1" si="143">INDIRECT("Озд!EW"&amp;ROW()+4)</f>
        <v>0</v>
      </c>
    </row>
    <row r="261" spans="1:36" ht="18.75" customHeight="1" thickBot="1">
      <c r="A261" s="20">
        <f ca="1">IF(F261&lt;&gt;0,MAX($A$4:A260)+1,"")</f>
        <v>124</v>
      </c>
      <c r="B261" s="109" t="str">
        <f t="shared" ref="B261:B324" ca="1" si="144">INDIRECT("Відомість!dl"&amp;ROW())</f>
        <v>Руденко</v>
      </c>
      <c r="C261" s="22" t="str">
        <f t="shared" ref="C261:C324" ca="1" si="145">INDIRECT("Відомість!dm"&amp;ROW())</f>
        <v>Сергій</v>
      </c>
      <c r="D261" s="22" t="str">
        <f t="shared" ref="D261:D324" ca="1" si="146">INDIRECT("Відомість!dn"&amp;ROW())</f>
        <v>Сергійович</v>
      </c>
      <c r="E261" s="349">
        <f t="shared" ref="E261:E324" ca="1" si="147">INDIRECT("Відомість!do"&amp;ROW())</f>
        <v>3297218950</v>
      </c>
      <c r="F261" s="537">
        <f t="shared" ref="F261:F324" ca="1" si="148">IF(B261=0,0,INDIRECT("Відомість!dg"&amp;ROW()))</f>
        <v>16039.04</v>
      </c>
      <c r="G261" s="20" t="str">
        <f ca="1">IF(L261&lt;&gt;0,MAX($G$4:G260)+1,"")</f>
        <v/>
      </c>
      <c r="H261" s="109" t="str">
        <f t="shared" ref="H261:H324" ca="1" si="149">INDIRECT("Відомість!dl"&amp;ROW())</f>
        <v>Руденко</v>
      </c>
      <c r="I261" s="22" t="str">
        <f t="shared" ref="I261:I324" ca="1" si="150">INDIRECT("Відомість!dm"&amp;ROW())</f>
        <v>Сергій</v>
      </c>
      <c r="J261" s="22" t="str">
        <f t="shared" ref="J261:J324" ca="1" si="151">INDIRECT("Відомість!dn"&amp;ROW())</f>
        <v>Сергійович</v>
      </c>
      <c r="K261" s="349">
        <f t="shared" ref="K261:K324" ca="1" si="152">INDIRECT("Відомість!do"&amp;ROW())</f>
        <v>3297218950</v>
      </c>
      <c r="L261" s="375">
        <f t="shared" ca="1" si="135"/>
        <v>0</v>
      </c>
      <c r="M261" s="20" t="str">
        <f ca="1">IF(R261&lt;&gt;0,MAX($M$4:M260)+1,"")</f>
        <v/>
      </c>
      <c r="N261" s="374" t="str">
        <f t="shared" ca="1" si="136"/>
        <v>Руденко С.С.</v>
      </c>
      <c r="O261" s="374" t="str">
        <f t="shared" ca="1" si="137"/>
        <v>Руденко</v>
      </c>
      <c r="P261" s="374" t="str">
        <f t="shared" ca="1" si="138"/>
        <v>Сергій</v>
      </c>
      <c r="Q261" s="374" t="str">
        <f t="shared" ca="1" si="139"/>
        <v>Сергійович</v>
      </c>
      <c r="R261" s="375">
        <f t="shared" ca="1" si="140"/>
        <v>0</v>
      </c>
      <c r="S261" s="20" t="str">
        <f ca="1">IF(X261&lt;&gt;0,MAX($S$4:S260)+1,"")</f>
        <v/>
      </c>
      <c r="T261" s="109" t="str">
        <f t="shared" ref="T261:T324" ca="1" si="153">INDIRECT("Відомість!dl"&amp;ROW())</f>
        <v>Руденко</v>
      </c>
      <c r="U261" s="22" t="str">
        <f t="shared" ref="U261:U324" ca="1" si="154">INDIRECT("Відомість!dm"&amp;ROW())</f>
        <v>Сергій</v>
      </c>
      <c r="V261" s="22" t="str">
        <f t="shared" ref="V261:V324" ca="1" si="155">INDIRECT("Відомість!dn"&amp;ROW())</f>
        <v>Сергійович</v>
      </c>
      <c r="W261" s="349">
        <f t="shared" ref="W261:W324" ca="1" si="156">INDIRECT("Відомість!do"&amp;ROW())</f>
        <v>3297218950</v>
      </c>
      <c r="X261" s="375">
        <f t="shared" ca="1" si="141"/>
        <v>0</v>
      </c>
      <c r="Y261" s="20" t="str">
        <f ca="1">IF(AD261&lt;&gt;0,MAX(Y$4:$GY260)+1,"")</f>
        <v/>
      </c>
      <c r="Z261" s="109" t="str">
        <f t="shared" ref="Z261:Z324" ca="1" si="157">INDIRECT("Відомість!dl"&amp;ROW())</f>
        <v>Руденко</v>
      </c>
      <c r="AA261" s="22" t="str">
        <f t="shared" ref="AA261:AA324" ca="1" si="158">INDIRECT("Відомість!dm"&amp;ROW())</f>
        <v>Сергій</v>
      </c>
      <c r="AB261" s="22" t="str">
        <f t="shared" ref="AB261:AB324" ca="1" si="159">INDIRECT("Відомість!dn"&amp;ROW())</f>
        <v>Сергійович</v>
      </c>
      <c r="AC261" s="349">
        <f t="shared" ref="AC261:AC324" ca="1" si="160">INDIRECT("Відомість!do"&amp;ROW())</f>
        <v>3297218950</v>
      </c>
      <c r="AD261" s="375">
        <f t="shared" ca="1" si="142"/>
        <v>0</v>
      </c>
      <c r="AE261" s="20" t="str">
        <f ca="1">IF(AJ261&lt;&gt;0,MAX($E$4:AE260)+1,"")</f>
        <v/>
      </c>
      <c r="AF261" s="109" t="str">
        <f t="shared" ref="AF261:AF324" ca="1" si="161">INDIRECT("Відомість!dl"&amp;ROW())</f>
        <v>Руденко</v>
      </c>
      <c r="AG261" s="22" t="str">
        <f t="shared" ref="AG261:AG324" ca="1" si="162">INDIRECT("Відомість!dm"&amp;ROW())</f>
        <v>Сергій</v>
      </c>
      <c r="AH261" s="22" t="str">
        <f t="shared" ref="AH261:AH324" ca="1" si="163">INDIRECT("Відомість!dn"&amp;ROW())</f>
        <v>Сергійович</v>
      </c>
      <c r="AI261" s="349">
        <f t="shared" ref="AI261:AI324" ca="1" si="164">INDIRECT("Відомість!do"&amp;ROW())</f>
        <v>3297218950</v>
      </c>
      <c r="AJ261" s="375">
        <f t="shared" ca="1" si="143"/>
        <v>0</v>
      </c>
    </row>
    <row r="262" spans="1:36" ht="18.75" customHeight="1" thickBot="1">
      <c r="A262" s="20" t="str">
        <f ca="1">IF(F262&lt;&gt;0,MAX($A$4:A261)+1,"")</f>
        <v/>
      </c>
      <c r="B262" s="109">
        <f t="shared" ca="1" si="144"/>
        <v>0</v>
      </c>
      <c r="C262" s="22">
        <f t="shared" ca="1" si="145"/>
        <v>0</v>
      </c>
      <c r="D262" s="22">
        <f t="shared" ca="1" si="146"/>
        <v>0</v>
      </c>
      <c r="E262" s="349">
        <f t="shared" ca="1" si="147"/>
        <v>0</v>
      </c>
      <c r="F262" s="537">
        <f t="shared" ca="1" si="148"/>
        <v>0</v>
      </c>
      <c r="G262" s="20" t="str">
        <f ca="1">IF(L262&lt;&gt;0,MAX($G$4:G261)+1,"")</f>
        <v/>
      </c>
      <c r="H262" s="109">
        <f t="shared" ca="1" si="149"/>
        <v>0</v>
      </c>
      <c r="I262" s="22">
        <f t="shared" ca="1" si="150"/>
        <v>0</v>
      </c>
      <c r="J262" s="22">
        <f t="shared" ca="1" si="151"/>
        <v>0</v>
      </c>
      <c r="K262" s="349">
        <f t="shared" ca="1" si="152"/>
        <v>0</v>
      </c>
      <c r="L262" s="375">
        <f t="shared" ca="1" si="135"/>
        <v>0</v>
      </c>
      <c r="M262" s="20" t="str">
        <f ca="1">IF(R262&lt;&gt;0,MAX($M$4:M261)+1,"")</f>
        <v/>
      </c>
      <c r="N262" s="374" t="str">
        <f t="shared" ca="1" si="136"/>
        <v xml:space="preserve"> </v>
      </c>
      <c r="O262" s="374">
        <f t="shared" ca="1" si="137"/>
        <v>0</v>
      </c>
      <c r="P262" s="374">
        <f t="shared" ca="1" si="138"/>
        <v>0</v>
      </c>
      <c r="Q262" s="374">
        <f t="shared" ca="1" si="139"/>
        <v>0</v>
      </c>
      <c r="R262" s="375">
        <f t="shared" ca="1" si="140"/>
        <v>0</v>
      </c>
      <c r="S262" s="20" t="str">
        <f ca="1">IF(X262&lt;&gt;0,MAX($S$4:S261)+1,"")</f>
        <v/>
      </c>
      <c r="T262" s="109">
        <f t="shared" ca="1" si="153"/>
        <v>0</v>
      </c>
      <c r="U262" s="22">
        <f t="shared" ca="1" si="154"/>
        <v>0</v>
      </c>
      <c r="V262" s="22">
        <f t="shared" ca="1" si="155"/>
        <v>0</v>
      </c>
      <c r="W262" s="349">
        <f t="shared" ca="1" si="156"/>
        <v>0</v>
      </c>
      <c r="X262" s="375">
        <f t="shared" ca="1" si="141"/>
        <v>0</v>
      </c>
      <c r="Y262" s="20" t="str">
        <f ca="1">IF(AD262&lt;&gt;0,MAX(Y$4:$GY261)+1,"")</f>
        <v/>
      </c>
      <c r="Z262" s="109">
        <f t="shared" ca="1" si="157"/>
        <v>0</v>
      </c>
      <c r="AA262" s="22">
        <f t="shared" ca="1" si="158"/>
        <v>0</v>
      </c>
      <c r="AB262" s="22">
        <f t="shared" ca="1" si="159"/>
        <v>0</v>
      </c>
      <c r="AC262" s="349">
        <f t="shared" ca="1" si="160"/>
        <v>0</v>
      </c>
      <c r="AD262" s="375">
        <f t="shared" ca="1" si="142"/>
        <v>0</v>
      </c>
      <c r="AE262" s="20" t="str">
        <f ca="1">IF(AJ262&lt;&gt;0,MAX($E$4:AE261)+1,"")</f>
        <v/>
      </c>
      <c r="AF262" s="109">
        <f t="shared" ca="1" si="161"/>
        <v>0</v>
      </c>
      <c r="AG262" s="22">
        <f t="shared" ca="1" si="162"/>
        <v>0</v>
      </c>
      <c r="AH262" s="22">
        <f t="shared" ca="1" si="163"/>
        <v>0</v>
      </c>
      <c r="AI262" s="349">
        <f t="shared" ca="1" si="164"/>
        <v>0</v>
      </c>
      <c r="AJ262" s="375">
        <f t="shared" ca="1" si="143"/>
        <v>0</v>
      </c>
    </row>
    <row r="263" spans="1:36" ht="18.75" customHeight="1" thickBot="1">
      <c r="A263" s="20" t="str">
        <f ca="1">IF(F263&lt;&gt;0,MAX($A$4:A262)+1,"")</f>
        <v/>
      </c>
      <c r="B263" s="109" t="str">
        <f t="shared" ca="1" si="144"/>
        <v>Прокопчук</v>
      </c>
      <c r="C263" s="22" t="str">
        <f t="shared" ca="1" si="145"/>
        <v>Володимир</v>
      </c>
      <c r="D263" s="22" t="str">
        <f t="shared" ca="1" si="146"/>
        <v>Володимирович</v>
      </c>
      <c r="E263" s="349">
        <f t="shared" ca="1" si="147"/>
        <v>0</v>
      </c>
      <c r="F263" s="537">
        <f t="shared" ca="1" si="148"/>
        <v>0</v>
      </c>
      <c r="G263" s="20" t="str">
        <f ca="1">IF(L263&lt;&gt;0,MAX($G$4:G262)+1,"")</f>
        <v/>
      </c>
      <c r="H263" s="109" t="str">
        <f t="shared" ca="1" si="149"/>
        <v>Прокопчук</v>
      </c>
      <c r="I263" s="22" t="str">
        <f t="shared" ca="1" si="150"/>
        <v>Володимир</v>
      </c>
      <c r="J263" s="22" t="str">
        <f t="shared" ca="1" si="151"/>
        <v>Володимирович</v>
      </c>
      <c r="K263" s="349">
        <f t="shared" ca="1" si="152"/>
        <v>0</v>
      </c>
      <c r="L263" s="375">
        <f t="shared" ca="1" si="135"/>
        <v>0</v>
      </c>
      <c r="M263" s="20" t="str">
        <f ca="1">IF(R263&lt;&gt;0,MAX($M$4:M262)+1,"")</f>
        <v/>
      </c>
      <c r="N263" s="374" t="str">
        <f t="shared" ca="1" si="136"/>
        <v>Прокопчук В.В.</v>
      </c>
      <c r="O263" s="374" t="str">
        <f t="shared" ca="1" si="137"/>
        <v>Прокопчук</v>
      </c>
      <c r="P263" s="374" t="str">
        <f t="shared" ca="1" si="138"/>
        <v>Володимир</v>
      </c>
      <c r="Q263" s="374" t="str">
        <f t="shared" ca="1" si="139"/>
        <v>Володимирович</v>
      </c>
      <c r="R263" s="375">
        <f t="shared" ca="1" si="140"/>
        <v>0</v>
      </c>
      <c r="S263" s="20" t="str">
        <f ca="1">IF(X263&lt;&gt;0,MAX($S$4:S262)+1,"")</f>
        <v/>
      </c>
      <c r="T263" s="109" t="str">
        <f t="shared" ca="1" si="153"/>
        <v>Прокопчук</v>
      </c>
      <c r="U263" s="22" t="str">
        <f t="shared" ca="1" si="154"/>
        <v>Володимир</v>
      </c>
      <c r="V263" s="22" t="str">
        <f t="shared" ca="1" si="155"/>
        <v>Володимирович</v>
      </c>
      <c r="W263" s="349">
        <f t="shared" ca="1" si="156"/>
        <v>0</v>
      </c>
      <c r="X263" s="375">
        <f t="shared" ca="1" si="141"/>
        <v>0</v>
      </c>
      <c r="Y263" s="20" t="str">
        <f ca="1">IF(AD263&lt;&gt;0,MAX(Y$4:$GY262)+1,"")</f>
        <v/>
      </c>
      <c r="Z263" s="109" t="str">
        <f t="shared" ca="1" si="157"/>
        <v>Прокопчук</v>
      </c>
      <c r="AA263" s="22" t="str">
        <f t="shared" ca="1" si="158"/>
        <v>Володимир</v>
      </c>
      <c r="AB263" s="22" t="str">
        <f t="shared" ca="1" si="159"/>
        <v>Володимирович</v>
      </c>
      <c r="AC263" s="349">
        <f t="shared" ca="1" si="160"/>
        <v>0</v>
      </c>
      <c r="AD263" s="375">
        <f t="shared" ca="1" si="142"/>
        <v>0</v>
      </c>
      <c r="AE263" s="20" t="str">
        <f ca="1">IF(AJ263&lt;&gt;0,MAX($E$4:AE262)+1,"")</f>
        <v/>
      </c>
      <c r="AF263" s="109" t="str">
        <f t="shared" ca="1" si="161"/>
        <v>Прокопчук</v>
      </c>
      <c r="AG263" s="22" t="str">
        <f t="shared" ca="1" si="162"/>
        <v>Володимир</v>
      </c>
      <c r="AH263" s="22" t="str">
        <f t="shared" ca="1" si="163"/>
        <v>Володимирович</v>
      </c>
      <c r="AI263" s="349">
        <f t="shared" ca="1" si="164"/>
        <v>0</v>
      </c>
      <c r="AJ263" s="375">
        <f t="shared" ca="1" si="143"/>
        <v>0</v>
      </c>
    </row>
    <row r="264" spans="1:36" ht="18.75" customHeight="1" thickBot="1">
      <c r="A264" s="20" t="str">
        <f ca="1">IF(F264&lt;&gt;0,MAX($A$4:A263)+1,"")</f>
        <v/>
      </c>
      <c r="B264" s="109">
        <f t="shared" ca="1" si="144"/>
        <v>0</v>
      </c>
      <c r="C264" s="22">
        <f t="shared" ca="1" si="145"/>
        <v>0</v>
      </c>
      <c r="D264" s="22">
        <f t="shared" ca="1" si="146"/>
        <v>0</v>
      </c>
      <c r="E264" s="349">
        <f t="shared" ca="1" si="147"/>
        <v>0</v>
      </c>
      <c r="F264" s="537">
        <f t="shared" ca="1" si="148"/>
        <v>0</v>
      </c>
      <c r="G264" s="20" t="str">
        <f ca="1">IF(L264&lt;&gt;0,MAX($G$4:G263)+1,"")</f>
        <v/>
      </c>
      <c r="H264" s="109">
        <f t="shared" ca="1" si="149"/>
        <v>0</v>
      </c>
      <c r="I264" s="22">
        <f t="shared" ca="1" si="150"/>
        <v>0</v>
      </c>
      <c r="J264" s="22">
        <f t="shared" ca="1" si="151"/>
        <v>0</v>
      </c>
      <c r="K264" s="349">
        <f t="shared" ca="1" si="152"/>
        <v>0</v>
      </c>
      <c r="L264" s="375">
        <f t="shared" ca="1" si="135"/>
        <v>0</v>
      </c>
      <c r="M264" s="20" t="str">
        <f ca="1">IF(R264&lt;&gt;0,MAX($M$4:M263)+1,"")</f>
        <v/>
      </c>
      <c r="N264" s="374">
        <f t="shared" ca="1" si="136"/>
        <v>0</v>
      </c>
      <c r="O264" s="374">
        <f t="shared" ca="1" si="137"/>
        <v>0</v>
      </c>
      <c r="P264" s="374">
        <f t="shared" ca="1" si="138"/>
        <v>0</v>
      </c>
      <c r="Q264" s="374">
        <f t="shared" ca="1" si="139"/>
        <v>0</v>
      </c>
      <c r="R264" s="375">
        <f t="shared" ca="1" si="140"/>
        <v>0</v>
      </c>
      <c r="S264" s="20" t="str">
        <f ca="1">IF(X264&lt;&gt;0,MAX($S$4:S263)+1,"")</f>
        <v/>
      </c>
      <c r="T264" s="109">
        <f t="shared" ca="1" si="153"/>
        <v>0</v>
      </c>
      <c r="U264" s="22">
        <f t="shared" ca="1" si="154"/>
        <v>0</v>
      </c>
      <c r="V264" s="22">
        <f t="shared" ca="1" si="155"/>
        <v>0</v>
      </c>
      <c r="W264" s="349">
        <f t="shared" ca="1" si="156"/>
        <v>0</v>
      </c>
      <c r="X264" s="375">
        <f t="shared" ca="1" si="141"/>
        <v>0</v>
      </c>
      <c r="Y264" s="20" t="str">
        <f ca="1">IF(AD264&lt;&gt;0,MAX(Y$4:$GY263)+1,"")</f>
        <v/>
      </c>
      <c r="Z264" s="109">
        <f t="shared" ca="1" si="157"/>
        <v>0</v>
      </c>
      <c r="AA264" s="22">
        <f t="shared" ca="1" si="158"/>
        <v>0</v>
      </c>
      <c r="AB264" s="22">
        <f t="shared" ca="1" si="159"/>
        <v>0</v>
      </c>
      <c r="AC264" s="349">
        <f t="shared" ca="1" si="160"/>
        <v>0</v>
      </c>
      <c r="AD264" s="375">
        <f t="shared" ca="1" si="142"/>
        <v>0</v>
      </c>
      <c r="AE264" s="20" t="str">
        <f ca="1">IF(AJ264&lt;&gt;0,MAX($E$4:AE263)+1,"")</f>
        <v/>
      </c>
      <c r="AF264" s="109">
        <f t="shared" ca="1" si="161"/>
        <v>0</v>
      </c>
      <c r="AG264" s="22">
        <f t="shared" ca="1" si="162"/>
        <v>0</v>
      </c>
      <c r="AH264" s="22">
        <f t="shared" ca="1" si="163"/>
        <v>0</v>
      </c>
      <c r="AI264" s="349">
        <f t="shared" ca="1" si="164"/>
        <v>0</v>
      </c>
      <c r="AJ264" s="375">
        <f t="shared" ca="1" si="143"/>
        <v>0</v>
      </c>
    </row>
    <row r="265" spans="1:36" ht="18.75" customHeight="1" thickBot="1">
      <c r="A265" s="20" t="str">
        <f ca="1">IF(F265&lt;&gt;0,MAX($A$4:A264)+1,"")</f>
        <v/>
      </c>
      <c r="B265" s="109">
        <f t="shared" ca="1" si="144"/>
        <v>0</v>
      </c>
      <c r="C265" s="22">
        <f t="shared" ca="1" si="145"/>
        <v>0</v>
      </c>
      <c r="D265" s="22">
        <f t="shared" ca="1" si="146"/>
        <v>0</v>
      </c>
      <c r="E265" s="349">
        <f t="shared" ca="1" si="147"/>
        <v>0</v>
      </c>
      <c r="F265" s="537">
        <f t="shared" ca="1" si="148"/>
        <v>0</v>
      </c>
      <c r="G265" s="20" t="str">
        <f ca="1">IF(L265&lt;&gt;0,MAX($G$4:G264)+1,"")</f>
        <v/>
      </c>
      <c r="H265" s="109">
        <f t="shared" ca="1" si="149"/>
        <v>0</v>
      </c>
      <c r="I265" s="22">
        <f t="shared" ca="1" si="150"/>
        <v>0</v>
      </c>
      <c r="J265" s="22">
        <f t="shared" ca="1" si="151"/>
        <v>0</v>
      </c>
      <c r="K265" s="349">
        <f t="shared" ca="1" si="152"/>
        <v>0</v>
      </c>
      <c r="L265" s="375">
        <f t="shared" ca="1" si="135"/>
        <v>0</v>
      </c>
      <c r="M265" s="20" t="str">
        <f ca="1">IF(R265&lt;&gt;0,MAX($M$4:M264)+1,"")</f>
        <v/>
      </c>
      <c r="N265" s="374">
        <f t="shared" ca="1" si="136"/>
        <v>0</v>
      </c>
      <c r="O265" s="374">
        <f t="shared" ca="1" si="137"/>
        <v>0</v>
      </c>
      <c r="P265" s="374">
        <f t="shared" ca="1" si="138"/>
        <v>0</v>
      </c>
      <c r="Q265" s="374">
        <f t="shared" ca="1" si="139"/>
        <v>0</v>
      </c>
      <c r="R265" s="375">
        <f t="shared" ca="1" si="140"/>
        <v>0</v>
      </c>
      <c r="S265" s="20" t="str">
        <f ca="1">IF(X265&lt;&gt;0,MAX($S$4:S264)+1,"")</f>
        <v/>
      </c>
      <c r="T265" s="109">
        <f t="shared" ca="1" si="153"/>
        <v>0</v>
      </c>
      <c r="U265" s="22">
        <f t="shared" ca="1" si="154"/>
        <v>0</v>
      </c>
      <c r="V265" s="22">
        <f t="shared" ca="1" si="155"/>
        <v>0</v>
      </c>
      <c r="W265" s="349">
        <f t="shared" ca="1" si="156"/>
        <v>0</v>
      </c>
      <c r="X265" s="375">
        <f t="shared" ca="1" si="141"/>
        <v>0</v>
      </c>
      <c r="Y265" s="20" t="str">
        <f ca="1">IF(AD265&lt;&gt;0,MAX(Y$4:$GY264)+1,"")</f>
        <v/>
      </c>
      <c r="Z265" s="109">
        <f t="shared" ca="1" si="157"/>
        <v>0</v>
      </c>
      <c r="AA265" s="22">
        <f t="shared" ca="1" si="158"/>
        <v>0</v>
      </c>
      <c r="AB265" s="22">
        <f t="shared" ca="1" si="159"/>
        <v>0</v>
      </c>
      <c r="AC265" s="349">
        <f t="shared" ca="1" si="160"/>
        <v>0</v>
      </c>
      <c r="AD265" s="375">
        <f t="shared" ca="1" si="142"/>
        <v>0</v>
      </c>
      <c r="AE265" s="20" t="str">
        <f ca="1">IF(AJ265&lt;&gt;0,MAX($E$4:AE264)+1,"")</f>
        <v/>
      </c>
      <c r="AF265" s="109">
        <f t="shared" ca="1" si="161"/>
        <v>0</v>
      </c>
      <c r="AG265" s="22">
        <f t="shared" ca="1" si="162"/>
        <v>0</v>
      </c>
      <c r="AH265" s="22">
        <f t="shared" ca="1" si="163"/>
        <v>0</v>
      </c>
      <c r="AI265" s="349">
        <f t="shared" ca="1" si="164"/>
        <v>0</v>
      </c>
      <c r="AJ265" s="375">
        <f t="shared" ca="1" si="143"/>
        <v>0</v>
      </c>
    </row>
    <row r="266" spans="1:36" ht="18.75" customHeight="1" thickBot="1">
      <c r="A266" s="20" t="str">
        <f ca="1">IF(F266&lt;&gt;0,MAX($A$4:A265)+1,"")</f>
        <v/>
      </c>
      <c r="B266" s="109">
        <f t="shared" ca="1" si="144"/>
        <v>0</v>
      </c>
      <c r="C266" s="22">
        <f t="shared" ca="1" si="145"/>
        <v>0</v>
      </c>
      <c r="D266" s="22">
        <f t="shared" ca="1" si="146"/>
        <v>0</v>
      </c>
      <c r="E266" s="349">
        <f t="shared" ca="1" si="147"/>
        <v>0</v>
      </c>
      <c r="F266" s="537">
        <f t="shared" ca="1" si="148"/>
        <v>0</v>
      </c>
      <c r="G266" s="20" t="str">
        <f ca="1">IF(L266&lt;&gt;0,MAX($G$4:G265)+1,"")</f>
        <v/>
      </c>
      <c r="H266" s="109">
        <f t="shared" ca="1" si="149"/>
        <v>0</v>
      </c>
      <c r="I266" s="22">
        <f t="shared" ca="1" si="150"/>
        <v>0</v>
      </c>
      <c r="J266" s="22">
        <f t="shared" ca="1" si="151"/>
        <v>0</v>
      </c>
      <c r="K266" s="349">
        <f t="shared" ca="1" si="152"/>
        <v>0</v>
      </c>
      <c r="L266" s="375">
        <f t="shared" ca="1" si="135"/>
        <v>0</v>
      </c>
      <c r="M266" s="20" t="str">
        <f ca="1">IF(R266&lt;&gt;0,MAX($M$4:M265)+1,"")</f>
        <v/>
      </c>
      <c r="N266" s="374">
        <f t="shared" ca="1" si="136"/>
        <v>0</v>
      </c>
      <c r="O266" s="374">
        <f t="shared" ca="1" si="137"/>
        <v>0</v>
      </c>
      <c r="P266" s="374">
        <f t="shared" ca="1" si="138"/>
        <v>0</v>
      </c>
      <c r="Q266" s="374">
        <f t="shared" ca="1" si="139"/>
        <v>0</v>
      </c>
      <c r="R266" s="375">
        <f t="shared" ca="1" si="140"/>
        <v>0</v>
      </c>
      <c r="S266" s="20" t="str">
        <f ca="1">IF(X266&lt;&gt;0,MAX($S$4:S265)+1,"")</f>
        <v/>
      </c>
      <c r="T266" s="109">
        <f t="shared" ca="1" si="153"/>
        <v>0</v>
      </c>
      <c r="U266" s="22">
        <f t="shared" ca="1" si="154"/>
        <v>0</v>
      </c>
      <c r="V266" s="22">
        <f t="shared" ca="1" si="155"/>
        <v>0</v>
      </c>
      <c r="W266" s="349">
        <f t="shared" ca="1" si="156"/>
        <v>0</v>
      </c>
      <c r="X266" s="375">
        <f t="shared" ca="1" si="141"/>
        <v>0</v>
      </c>
      <c r="Y266" s="20" t="str">
        <f ca="1">IF(AD266&lt;&gt;0,MAX(Y$4:$GY265)+1,"")</f>
        <v/>
      </c>
      <c r="Z266" s="109">
        <f t="shared" ca="1" si="157"/>
        <v>0</v>
      </c>
      <c r="AA266" s="22">
        <f t="shared" ca="1" si="158"/>
        <v>0</v>
      </c>
      <c r="AB266" s="22">
        <f t="shared" ca="1" si="159"/>
        <v>0</v>
      </c>
      <c r="AC266" s="349">
        <f t="shared" ca="1" si="160"/>
        <v>0</v>
      </c>
      <c r="AD266" s="375">
        <f t="shared" ca="1" si="142"/>
        <v>0</v>
      </c>
      <c r="AE266" s="20" t="str">
        <f ca="1">IF(AJ266&lt;&gt;0,MAX($E$4:AE265)+1,"")</f>
        <v/>
      </c>
      <c r="AF266" s="109">
        <f t="shared" ca="1" si="161"/>
        <v>0</v>
      </c>
      <c r="AG266" s="22">
        <f t="shared" ca="1" si="162"/>
        <v>0</v>
      </c>
      <c r="AH266" s="22">
        <f t="shared" ca="1" si="163"/>
        <v>0</v>
      </c>
      <c r="AI266" s="349">
        <f t="shared" ca="1" si="164"/>
        <v>0</v>
      </c>
      <c r="AJ266" s="375">
        <f t="shared" ca="1" si="143"/>
        <v>0</v>
      </c>
    </row>
    <row r="267" spans="1:36" ht="18.75" customHeight="1" thickBot="1">
      <c r="A267" s="20" t="str">
        <f ca="1">IF(F267&lt;&gt;0,MAX($A$4:A266)+1,"")</f>
        <v/>
      </c>
      <c r="B267" s="109">
        <f t="shared" ca="1" si="144"/>
        <v>0</v>
      </c>
      <c r="C267" s="22">
        <f t="shared" ca="1" si="145"/>
        <v>0</v>
      </c>
      <c r="D267" s="22">
        <f t="shared" ca="1" si="146"/>
        <v>0</v>
      </c>
      <c r="E267" s="349">
        <f t="shared" ca="1" si="147"/>
        <v>0</v>
      </c>
      <c r="F267" s="537">
        <f t="shared" ca="1" si="148"/>
        <v>0</v>
      </c>
      <c r="G267" s="20" t="str">
        <f ca="1">IF(L267&lt;&gt;0,MAX($G$4:G266)+1,"")</f>
        <v/>
      </c>
      <c r="H267" s="109">
        <f t="shared" ca="1" si="149"/>
        <v>0</v>
      </c>
      <c r="I267" s="22">
        <f t="shared" ca="1" si="150"/>
        <v>0</v>
      </c>
      <c r="J267" s="22">
        <f t="shared" ca="1" si="151"/>
        <v>0</v>
      </c>
      <c r="K267" s="349">
        <f t="shared" ca="1" si="152"/>
        <v>0</v>
      </c>
      <c r="L267" s="375">
        <f t="shared" ca="1" si="135"/>
        <v>0</v>
      </c>
      <c r="M267" s="20" t="str">
        <f ca="1">IF(R267&lt;&gt;0,MAX($M$4:M266)+1,"")</f>
        <v/>
      </c>
      <c r="N267" s="374">
        <f t="shared" ca="1" si="136"/>
        <v>0</v>
      </c>
      <c r="O267" s="374">
        <f t="shared" ca="1" si="137"/>
        <v>0</v>
      </c>
      <c r="P267" s="374">
        <f t="shared" ca="1" si="138"/>
        <v>0</v>
      </c>
      <c r="Q267" s="374">
        <f t="shared" ca="1" si="139"/>
        <v>0</v>
      </c>
      <c r="R267" s="375">
        <f t="shared" ca="1" si="140"/>
        <v>0</v>
      </c>
      <c r="S267" s="20" t="str">
        <f ca="1">IF(X267&lt;&gt;0,MAX($S$4:S266)+1,"")</f>
        <v/>
      </c>
      <c r="T267" s="109">
        <f t="shared" ca="1" si="153"/>
        <v>0</v>
      </c>
      <c r="U267" s="22">
        <f t="shared" ca="1" si="154"/>
        <v>0</v>
      </c>
      <c r="V267" s="22">
        <f t="shared" ca="1" si="155"/>
        <v>0</v>
      </c>
      <c r="W267" s="349">
        <f t="shared" ca="1" si="156"/>
        <v>0</v>
      </c>
      <c r="X267" s="375">
        <f t="shared" ca="1" si="141"/>
        <v>0</v>
      </c>
      <c r="Y267" s="20" t="str">
        <f ca="1">IF(AD267&lt;&gt;0,MAX(Y$4:$GY266)+1,"")</f>
        <v/>
      </c>
      <c r="Z267" s="109">
        <f t="shared" ca="1" si="157"/>
        <v>0</v>
      </c>
      <c r="AA267" s="22">
        <f t="shared" ca="1" si="158"/>
        <v>0</v>
      </c>
      <c r="AB267" s="22">
        <f t="shared" ca="1" si="159"/>
        <v>0</v>
      </c>
      <c r="AC267" s="349">
        <f t="shared" ca="1" si="160"/>
        <v>0</v>
      </c>
      <c r="AD267" s="375">
        <f t="shared" ca="1" si="142"/>
        <v>0</v>
      </c>
      <c r="AE267" s="20" t="str">
        <f ca="1">IF(AJ267&lt;&gt;0,MAX($E$4:AE266)+1,"")</f>
        <v/>
      </c>
      <c r="AF267" s="109">
        <f t="shared" ca="1" si="161"/>
        <v>0</v>
      </c>
      <c r="AG267" s="22">
        <f t="shared" ca="1" si="162"/>
        <v>0</v>
      </c>
      <c r="AH267" s="22">
        <f t="shared" ca="1" si="163"/>
        <v>0</v>
      </c>
      <c r="AI267" s="349">
        <f t="shared" ca="1" si="164"/>
        <v>0</v>
      </c>
      <c r="AJ267" s="375">
        <f t="shared" ca="1" si="143"/>
        <v>0</v>
      </c>
    </row>
    <row r="268" spans="1:36" ht="18.75" customHeight="1" thickBot="1">
      <c r="A268" s="20" t="str">
        <f ca="1">IF(F268&lt;&gt;0,MAX($A$4:A267)+1,"")</f>
        <v/>
      </c>
      <c r="B268" s="109">
        <f t="shared" ca="1" si="144"/>
        <v>0</v>
      </c>
      <c r="C268" s="22">
        <f t="shared" ca="1" si="145"/>
        <v>0</v>
      </c>
      <c r="D268" s="22">
        <f t="shared" ca="1" si="146"/>
        <v>0</v>
      </c>
      <c r="E268" s="349">
        <f t="shared" ca="1" si="147"/>
        <v>0</v>
      </c>
      <c r="F268" s="537">
        <f t="shared" ca="1" si="148"/>
        <v>0</v>
      </c>
      <c r="G268" s="20" t="str">
        <f ca="1">IF(L268&lt;&gt;0,MAX($G$4:G267)+1,"")</f>
        <v/>
      </c>
      <c r="H268" s="109">
        <f t="shared" ca="1" si="149"/>
        <v>0</v>
      </c>
      <c r="I268" s="22">
        <f t="shared" ca="1" si="150"/>
        <v>0</v>
      </c>
      <c r="J268" s="22">
        <f t="shared" ca="1" si="151"/>
        <v>0</v>
      </c>
      <c r="K268" s="349">
        <f t="shared" ca="1" si="152"/>
        <v>0</v>
      </c>
      <c r="L268" s="375">
        <f t="shared" ca="1" si="135"/>
        <v>0</v>
      </c>
      <c r="M268" s="20" t="str">
        <f ca="1">IF(R268&lt;&gt;0,MAX($M$4:M267)+1,"")</f>
        <v/>
      </c>
      <c r="N268" s="374">
        <f t="shared" ca="1" si="136"/>
        <v>0</v>
      </c>
      <c r="O268" s="374">
        <f t="shared" ca="1" si="137"/>
        <v>0</v>
      </c>
      <c r="P268" s="374">
        <f t="shared" ca="1" si="138"/>
        <v>0</v>
      </c>
      <c r="Q268" s="374">
        <f t="shared" ca="1" si="139"/>
        <v>0</v>
      </c>
      <c r="R268" s="375">
        <f t="shared" ca="1" si="140"/>
        <v>0</v>
      </c>
      <c r="S268" s="20" t="str">
        <f ca="1">IF(X268&lt;&gt;0,MAX($S$4:S267)+1,"")</f>
        <v/>
      </c>
      <c r="T268" s="109">
        <f t="shared" ca="1" si="153"/>
        <v>0</v>
      </c>
      <c r="U268" s="22">
        <f t="shared" ca="1" si="154"/>
        <v>0</v>
      </c>
      <c r="V268" s="22">
        <f t="shared" ca="1" si="155"/>
        <v>0</v>
      </c>
      <c r="W268" s="349">
        <f t="shared" ca="1" si="156"/>
        <v>0</v>
      </c>
      <c r="X268" s="375">
        <f t="shared" ca="1" si="141"/>
        <v>0</v>
      </c>
      <c r="Y268" s="20" t="str">
        <f ca="1">IF(AD268&lt;&gt;0,MAX(Y$4:$GY267)+1,"")</f>
        <v/>
      </c>
      <c r="Z268" s="109">
        <f t="shared" ca="1" si="157"/>
        <v>0</v>
      </c>
      <c r="AA268" s="22">
        <f t="shared" ca="1" si="158"/>
        <v>0</v>
      </c>
      <c r="AB268" s="22">
        <f t="shared" ca="1" si="159"/>
        <v>0</v>
      </c>
      <c r="AC268" s="349">
        <f t="shared" ca="1" si="160"/>
        <v>0</v>
      </c>
      <c r="AD268" s="375">
        <f t="shared" ca="1" si="142"/>
        <v>0</v>
      </c>
      <c r="AE268" s="20" t="str">
        <f ca="1">IF(AJ268&lt;&gt;0,MAX($E$4:AE267)+1,"")</f>
        <v/>
      </c>
      <c r="AF268" s="109">
        <f t="shared" ca="1" si="161"/>
        <v>0</v>
      </c>
      <c r="AG268" s="22">
        <f t="shared" ca="1" si="162"/>
        <v>0</v>
      </c>
      <c r="AH268" s="22">
        <f t="shared" ca="1" si="163"/>
        <v>0</v>
      </c>
      <c r="AI268" s="349">
        <f t="shared" ca="1" si="164"/>
        <v>0</v>
      </c>
      <c r="AJ268" s="375">
        <f t="shared" ca="1" si="143"/>
        <v>0</v>
      </c>
    </row>
    <row r="269" spans="1:36" ht="18.75" customHeight="1" thickBot="1">
      <c r="A269" s="20" t="str">
        <f ca="1">IF(F269&lt;&gt;0,MAX($A$4:A268)+1,"")</f>
        <v/>
      </c>
      <c r="B269" s="109">
        <f t="shared" ca="1" si="144"/>
        <v>0</v>
      </c>
      <c r="C269" s="22">
        <f t="shared" ca="1" si="145"/>
        <v>0</v>
      </c>
      <c r="D269" s="22">
        <f t="shared" ca="1" si="146"/>
        <v>0</v>
      </c>
      <c r="E269" s="349">
        <f t="shared" ca="1" si="147"/>
        <v>0</v>
      </c>
      <c r="F269" s="537">
        <f t="shared" ca="1" si="148"/>
        <v>0</v>
      </c>
      <c r="G269" s="20" t="str">
        <f ca="1">IF(L269&lt;&gt;0,MAX($G$4:G268)+1,"")</f>
        <v/>
      </c>
      <c r="H269" s="109">
        <f t="shared" ca="1" si="149"/>
        <v>0</v>
      </c>
      <c r="I269" s="22">
        <f t="shared" ca="1" si="150"/>
        <v>0</v>
      </c>
      <c r="J269" s="22">
        <f t="shared" ca="1" si="151"/>
        <v>0</v>
      </c>
      <c r="K269" s="349">
        <f t="shared" ca="1" si="152"/>
        <v>0</v>
      </c>
      <c r="L269" s="375">
        <f t="shared" ca="1" si="135"/>
        <v>0</v>
      </c>
      <c r="M269" s="20" t="str">
        <f ca="1">IF(R269&lt;&gt;0,MAX($M$4:M268)+1,"")</f>
        <v/>
      </c>
      <c r="N269" s="374">
        <f t="shared" ca="1" si="136"/>
        <v>0</v>
      </c>
      <c r="O269" s="374">
        <f t="shared" ca="1" si="137"/>
        <v>0</v>
      </c>
      <c r="P269" s="374">
        <f t="shared" ca="1" si="138"/>
        <v>0</v>
      </c>
      <c r="Q269" s="374">
        <f t="shared" ca="1" si="139"/>
        <v>0</v>
      </c>
      <c r="R269" s="375">
        <f t="shared" ca="1" si="140"/>
        <v>0</v>
      </c>
      <c r="S269" s="20" t="str">
        <f ca="1">IF(X269&lt;&gt;0,MAX($S$4:S268)+1,"")</f>
        <v/>
      </c>
      <c r="T269" s="109">
        <f t="shared" ca="1" si="153"/>
        <v>0</v>
      </c>
      <c r="U269" s="22">
        <f t="shared" ca="1" si="154"/>
        <v>0</v>
      </c>
      <c r="V269" s="22">
        <f t="shared" ca="1" si="155"/>
        <v>0</v>
      </c>
      <c r="W269" s="349">
        <f t="shared" ca="1" si="156"/>
        <v>0</v>
      </c>
      <c r="X269" s="375">
        <f t="shared" ca="1" si="141"/>
        <v>0</v>
      </c>
      <c r="Y269" s="20" t="str">
        <f ca="1">IF(AD269&lt;&gt;0,MAX(Y$4:$GY268)+1,"")</f>
        <v/>
      </c>
      <c r="Z269" s="109">
        <f t="shared" ca="1" si="157"/>
        <v>0</v>
      </c>
      <c r="AA269" s="22">
        <f t="shared" ca="1" si="158"/>
        <v>0</v>
      </c>
      <c r="AB269" s="22">
        <f t="shared" ca="1" si="159"/>
        <v>0</v>
      </c>
      <c r="AC269" s="349">
        <f t="shared" ca="1" si="160"/>
        <v>0</v>
      </c>
      <c r="AD269" s="375">
        <f t="shared" ca="1" si="142"/>
        <v>0</v>
      </c>
      <c r="AE269" s="20" t="str">
        <f ca="1">IF(AJ269&lt;&gt;0,MAX($E$4:AE268)+1,"")</f>
        <v/>
      </c>
      <c r="AF269" s="109">
        <f t="shared" ca="1" si="161"/>
        <v>0</v>
      </c>
      <c r="AG269" s="22">
        <f t="shared" ca="1" si="162"/>
        <v>0</v>
      </c>
      <c r="AH269" s="22">
        <f t="shared" ca="1" si="163"/>
        <v>0</v>
      </c>
      <c r="AI269" s="349">
        <f t="shared" ca="1" si="164"/>
        <v>0</v>
      </c>
      <c r="AJ269" s="375">
        <f t="shared" ca="1" si="143"/>
        <v>0</v>
      </c>
    </row>
    <row r="270" spans="1:36" ht="18.75" customHeight="1" thickBot="1">
      <c r="A270" s="20" t="str">
        <f ca="1">IF(F270&lt;&gt;0,MAX($A$4:A269)+1,"")</f>
        <v/>
      </c>
      <c r="B270" s="109">
        <f t="shared" ca="1" si="144"/>
        <v>0</v>
      </c>
      <c r="C270" s="22">
        <f t="shared" ca="1" si="145"/>
        <v>0</v>
      </c>
      <c r="D270" s="22">
        <f t="shared" ca="1" si="146"/>
        <v>0</v>
      </c>
      <c r="E270" s="349">
        <f t="shared" ca="1" si="147"/>
        <v>0</v>
      </c>
      <c r="F270" s="537">
        <f t="shared" ca="1" si="148"/>
        <v>0</v>
      </c>
      <c r="G270" s="20" t="str">
        <f ca="1">IF(L270&lt;&gt;0,MAX($G$4:G269)+1,"")</f>
        <v/>
      </c>
      <c r="H270" s="109">
        <f t="shared" ca="1" si="149"/>
        <v>0</v>
      </c>
      <c r="I270" s="22">
        <f t="shared" ca="1" si="150"/>
        <v>0</v>
      </c>
      <c r="J270" s="22">
        <f t="shared" ca="1" si="151"/>
        <v>0</v>
      </c>
      <c r="K270" s="349">
        <f t="shared" ca="1" si="152"/>
        <v>0</v>
      </c>
      <c r="L270" s="375">
        <f t="shared" ca="1" si="135"/>
        <v>0</v>
      </c>
      <c r="M270" s="20" t="str">
        <f ca="1">IF(R270&lt;&gt;0,MAX($M$4:M269)+1,"")</f>
        <v/>
      </c>
      <c r="N270" s="374">
        <f t="shared" ca="1" si="136"/>
        <v>0</v>
      </c>
      <c r="O270" s="374">
        <f t="shared" ca="1" si="137"/>
        <v>0</v>
      </c>
      <c r="P270" s="374">
        <f t="shared" ca="1" si="138"/>
        <v>0</v>
      </c>
      <c r="Q270" s="374">
        <f t="shared" ca="1" si="139"/>
        <v>0</v>
      </c>
      <c r="R270" s="375">
        <f t="shared" ca="1" si="140"/>
        <v>0</v>
      </c>
      <c r="S270" s="20" t="str">
        <f ca="1">IF(X270&lt;&gt;0,MAX($S$4:S269)+1,"")</f>
        <v/>
      </c>
      <c r="T270" s="109">
        <f t="shared" ca="1" si="153"/>
        <v>0</v>
      </c>
      <c r="U270" s="22">
        <f t="shared" ca="1" si="154"/>
        <v>0</v>
      </c>
      <c r="V270" s="22">
        <f t="shared" ca="1" si="155"/>
        <v>0</v>
      </c>
      <c r="W270" s="349">
        <f t="shared" ca="1" si="156"/>
        <v>0</v>
      </c>
      <c r="X270" s="375">
        <f t="shared" ca="1" si="141"/>
        <v>0</v>
      </c>
      <c r="Y270" s="20" t="str">
        <f ca="1">IF(AD270&lt;&gt;0,MAX(Y$4:$GY269)+1,"")</f>
        <v/>
      </c>
      <c r="Z270" s="109">
        <f t="shared" ca="1" si="157"/>
        <v>0</v>
      </c>
      <c r="AA270" s="22">
        <f t="shared" ca="1" si="158"/>
        <v>0</v>
      </c>
      <c r="AB270" s="22">
        <f t="shared" ca="1" si="159"/>
        <v>0</v>
      </c>
      <c r="AC270" s="349">
        <f t="shared" ca="1" si="160"/>
        <v>0</v>
      </c>
      <c r="AD270" s="375">
        <f t="shared" ca="1" si="142"/>
        <v>0</v>
      </c>
      <c r="AE270" s="20" t="str">
        <f ca="1">IF(AJ270&lt;&gt;0,MAX($E$4:AE269)+1,"")</f>
        <v/>
      </c>
      <c r="AF270" s="109">
        <f t="shared" ca="1" si="161"/>
        <v>0</v>
      </c>
      <c r="AG270" s="22">
        <f t="shared" ca="1" si="162"/>
        <v>0</v>
      </c>
      <c r="AH270" s="22">
        <f t="shared" ca="1" si="163"/>
        <v>0</v>
      </c>
      <c r="AI270" s="349">
        <f t="shared" ca="1" si="164"/>
        <v>0</v>
      </c>
      <c r="AJ270" s="375">
        <f t="shared" ca="1" si="143"/>
        <v>0</v>
      </c>
    </row>
    <row r="271" spans="1:36" ht="18.75" customHeight="1" thickBot="1">
      <c r="A271" s="20" t="str">
        <f ca="1">IF(F271&lt;&gt;0,MAX($A$4:A270)+1,"")</f>
        <v/>
      </c>
      <c r="B271" s="109">
        <f t="shared" ca="1" si="144"/>
        <v>0</v>
      </c>
      <c r="C271" s="22">
        <f t="shared" ca="1" si="145"/>
        <v>0</v>
      </c>
      <c r="D271" s="22">
        <f t="shared" ca="1" si="146"/>
        <v>0</v>
      </c>
      <c r="E271" s="349">
        <f t="shared" ca="1" si="147"/>
        <v>0</v>
      </c>
      <c r="F271" s="537">
        <f t="shared" ca="1" si="148"/>
        <v>0</v>
      </c>
      <c r="G271" s="20" t="str">
        <f ca="1">IF(L271&lt;&gt;0,MAX($G$4:G270)+1,"")</f>
        <v/>
      </c>
      <c r="H271" s="109">
        <f t="shared" ca="1" si="149"/>
        <v>0</v>
      </c>
      <c r="I271" s="22">
        <f t="shared" ca="1" si="150"/>
        <v>0</v>
      </c>
      <c r="J271" s="22">
        <f t="shared" ca="1" si="151"/>
        <v>0</v>
      </c>
      <c r="K271" s="349">
        <f t="shared" ca="1" si="152"/>
        <v>0</v>
      </c>
      <c r="L271" s="375">
        <f t="shared" ca="1" si="135"/>
        <v>0</v>
      </c>
      <c r="M271" s="20" t="str">
        <f ca="1">IF(R271&lt;&gt;0,MAX($M$4:M270)+1,"")</f>
        <v/>
      </c>
      <c r="N271" s="374">
        <f t="shared" ca="1" si="136"/>
        <v>0</v>
      </c>
      <c r="O271" s="374">
        <f t="shared" ca="1" si="137"/>
        <v>0</v>
      </c>
      <c r="P271" s="374">
        <f t="shared" ca="1" si="138"/>
        <v>0</v>
      </c>
      <c r="Q271" s="374">
        <f t="shared" ca="1" si="139"/>
        <v>0</v>
      </c>
      <c r="R271" s="375">
        <f t="shared" ca="1" si="140"/>
        <v>0</v>
      </c>
      <c r="S271" s="20" t="str">
        <f ca="1">IF(X271&lt;&gt;0,MAX($S$4:S270)+1,"")</f>
        <v/>
      </c>
      <c r="T271" s="109">
        <f t="shared" ca="1" si="153"/>
        <v>0</v>
      </c>
      <c r="U271" s="22">
        <f t="shared" ca="1" si="154"/>
        <v>0</v>
      </c>
      <c r="V271" s="22">
        <f t="shared" ca="1" si="155"/>
        <v>0</v>
      </c>
      <c r="W271" s="349">
        <f t="shared" ca="1" si="156"/>
        <v>0</v>
      </c>
      <c r="X271" s="375">
        <f t="shared" ca="1" si="141"/>
        <v>0</v>
      </c>
      <c r="Y271" s="20" t="str">
        <f ca="1">IF(AD271&lt;&gt;0,MAX(Y$4:$GY270)+1,"")</f>
        <v/>
      </c>
      <c r="Z271" s="109">
        <f t="shared" ca="1" si="157"/>
        <v>0</v>
      </c>
      <c r="AA271" s="22">
        <f t="shared" ca="1" si="158"/>
        <v>0</v>
      </c>
      <c r="AB271" s="22">
        <f t="shared" ca="1" si="159"/>
        <v>0</v>
      </c>
      <c r="AC271" s="349">
        <f t="shared" ca="1" si="160"/>
        <v>0</v>
      </c>
      <c r="AD271" s="375">
        <f t="shared" ca="1" si="142"/>
        <v>0</v>
      </c>
      <c r="AE271" s="20" t="str">
        <f ca="1">IF(AJ271&lt;&gt;0,MAX($E$4:AE270)+1,"")</f>
        <v/>
      </c>
      <c r="AF271" s="109">
        <f t="shared" ca="1" si="161"/>
        <v>0</v>
      </c>
      <c r="AG271" s="22">
        <f t="shared" ca="1" si="162"/>
        <v>0</v>
      </c>
      <c r="AH271" s="22">
        <f t="shared" ca="1" si="163"/>
        <v>0</v>
      </c>
      <c r="AI271" s="349">
        <f t="shared" ca="1" si="164"/>
        <v>0</v>
      </c>
      <c r="AJ271" s="375">
        <f t="shared" ca="1" si="143"/>
        <v>0</v>
      </c>
    </row>
    <row r="272" spans="1:36" ht="18.75" customHeight="1" thickBot="1">
      <c r="A272" s="20" t="str">
        <f ca="1">IF(F272&lt;&gt;0,MAX($A$4:A271)+1,"")</f>
        <v/>
      </c>
      <c r="B272" s="109">
        <f t="shared" ca="1" si="144"/>
        <v>0</v>
      </c>
      <c r="C272" s="22">
        <f t="shared" ca="1" si="145"/>
        <v>0</v>
      </c>
      <c r="D272" s="22">
        <f t="shared" ca="1" si="146"/>
        <v>0</v>
      </c>
      <c r="E272" s="349">
        <f t="shared" ca="1" si="147"/>
        <v>0</v>
      </c>
      <c r="F272" s="537">
        <f t="shared" ca="1" si="148"/>
        <v>0</v>
      </c>
      <c r="G272" s="20" t="str">
        <f ca="1">IF(L272&lt;&gt;0,MAX($G$4:G271)+1,"")</f>
        <v/>
      </c>
      <c r="H272" s="109">
        <f t="shared" ca="1" si="149"/>
        <v>0</v>
      </c>
      <c r="I272" s="22">
        <f t="shared" ca="1" si="150"/>
        <v>0</v>
      </c>
      <c r="J272" s="22">
        <f t="shared" ca="1" si="151"/>
        <v>0</v>
      </c>
      <c r="K272" s="349">
        <f t="shared" ca="1" si="152"/>
        <v>0</v>
      </c>
      <c r="L272" s="375">
        <f t="shared" ca="1" si="135"/>
        <v>0</v>
      </c>
      <c r="M272" s="20" t="str">
        <f ca="1">IF(R272&lt;&gt;0,MAX($M$4:M271)+1,"")</f>
        <v/>
      </c>
      <c r="N272" s="374">
        <f t="shared" ca="1" si="136"/>
        <v>0</v>
      </c>
      <c r="O272" s="374">
        <f t="shared" ca="1" si="137"/>
        <v>0</v>
      </c>
      <c r="P272" s="374">
        <f t="shared" ca="1" si="138"/>
        <v>0</v>
      </c>
      <c r="Q272" s="374">
        <f t="shared" ca="1" si="139"/>
        <v>0</v>
      </c>
      <c r="R272" s="375">
        <f t="shared" ca="1" si="140"/>
        <v>0</v>
      </c>
      <c r="S272" s="20" t="str">
        <f ca="1">IF(X272&lt;&gt;0,MAX($S$4:S271)+1,"")</f>
        <v/>
      </c>
      <c r="T272" s="109">
        <f t="shared" ca="1" si="153"/>
        <v>0</v>
      </c>
      <c r="U272" s="22">
        <f t="shared" ca="1" si="154"/>
        <v>0</v>
      </c>
      <c r="V272" s="22">
        <f t="shared" ca="1" si="155"/>
        <v>0</v>
      </c>
      <c r="W272" s="349">
        <f t="shared" ca="1" si="156"/>
        <v>0</v>
      </c>
      <c r="X272" s="375">
        <f t="shared" ca="1" si="141"/>
        <v>0</v>
      </c>
      <c r="Y272" s="20" t="str">
        <f ca="1">IF(AD272&lt;&gt;0,MAX(Y$4:$GY271)+1,"")</f>
        <v/>
      </c>
      <c r="Z272" s="109">
        <f t="shared" ca="1" si="157"/>
        <v>0</v>
      </c>
      <c r="AA272" s="22">
        <f t="shared" ca="1" si="158"/>
        <v>0</v>
      </c>
      <c r="AB272" s="22">
        <f t="shared" ca="1" si="159"/>
        <v>0</v>
      </c>
      <c r="AC272" s="349">
        <f t="shared" ca="1" si="160"/>
        <v>0</v>
      </c>
      <c r="AD272" s="375">
        <f t="shared" ca="1" si="142"/>
        <v>0</v>
      </c>
      <c r="AE272" s="20" t="str">
        <f ca="1">IF(AJ272&lt;&gt;0,MAX($E$4:AE271)+1,"")</f>
        <v/>
      </c>
      <c r="AF272" s="109">
        <f t="shared" ca="1" si="161"/>
        <v>0</v>
      </c>
      <c r="AG272" s="22">
        <f t="shared" ca="1" si="162"/>
        <v>0</v>
      </c>
      <c r="AH272" s="22">
        <f t="shared" ca="1" si="163"/>
        <v>0</v>
      </c>
      <c r="AI272" s="349">
        <f t="shared" ca="1" si="164"/>
        <v>0</v>
      </c>
      <c r="AJ272" s="375">
        <f t="shared" ca="1" si="143"/>
        <v>0</v>
      </c>
    </row>
    <row r="273" spans="1:36" ht="18.75" customHeight="1" thickBot="1">
      <c r="A273" s="20" t="str">
        <f ca="1">IF(F273&lt;&gt;0,MAX($A$4:A272)+1,"")</f>
        <v/>
      </c>
      <c r="B273" s="109">
        <f t="shared" ca="1" si="144"/>
        <v>0</v>
      </c>
      <c r="C273" s="22">
        <f t="shared" ca="1" si="145"/>
        <v>0</v>
      </c>
      <c r="D273" s="22">
        <f t="shared" ca="1" si="146"/>
        <v>0</v>
      </c>
      <c r="E273" s="349">
        <f t="shared" ca="1" si="147"/>
        <v>0</v>
      </c>
      <c r="F273" s="537">
        <f t="shared" ca="1" si="148"/>
        <v>0</v>
      </c>
      <c r="G273" s="20" t="str">
        <f ca="1">IF(L273&lt;&gt;0,MAX($G$4:G272)+1,"")</f>
        <v/>
      </c>
      <c r="H273" s="109">
        <f t="shared" ca="1" si="149"/>
        <v>0</v>
      </c>
      <c r="I273" s="22">
        <f t="shared" ca="1" si="150"/>
        <v>0</v>
      </c>
      <c r="J273" s="22">
        <f t="shared" ca="1" si="151"/>
        <v>0</v>
      </c>
      <c r="K273" s="349">
        <f t="shared" ca="1" si="152"/>
        <v>0</v>
      </c>
      <c r="L273" s="375">
        <f t="shared" ca="1" si="135"/>
        <v>0</v>
      </c>
      <c r="M273" s="20" t="str">
        <f ca="1">IF(R273&lt;&gt;0,MAX($M$4:M272)+1,"")</f>
        <v/>
      </c>
      <c r="N273" s="374">
        <f t="shared" ca="1" si="136"/>
        <v>0</v>
      </c>
      <c r="O273" s="374">
        <f t="shared" ca="1" si="137"/>
        <v>0</v>
      </c>
      <c r="P273" s="374">
        <f t="shared" ca="1" si="138"/>
        <v>0</v>
      </c>
      <c r="Q273" s="374">
        <f t="shared" ca="1" si="139"/>
        <v>0</v>
      </c>
      <c r="R273" s="375">
        <f t="shared" ca="1" si="140"/>
        <v>0</v>
      </c>
      <c r="S273" s="20" t="str">
        <f ca="1">IF(X273&lt;&gt;0,MAX($S$4:S272)+1,"")</f>
        <v/>
      </c>
      <c r="T273" s="109">
        <f t="shared" ca="1" si="153"/>
        <v>0</v>
      </c>
      <c r="U273" s="22">
        <f t="shared" ca="1" si="154"/>
        <v>0</v>
      </c>
      <c r="V273" s="22">
        <f t="shared" ca="1" si="155"/>
        <v>0</v>
      </c>
      <c r="W273" s="349">
        <f t="shared" ca="1" si="156"/>
        <v>0</v>
      </c>
      <c r="X273" s="375">
        <f t="shared" ca="1" si="141"/>
        <v>0</v>
      </c>
      <c r="Y273" s="20" t="str">
        <f ca="1">IF(AD273&lt;&gt;0,MAX(Y$4:$GY272)+1,"")</f>
        <v/>
      </c>
      <c r="Z273" s="109">
        <f t="shared" ca="1" si="157"/>
        <v>0</v>
      </c>
      <c r="AA273" s="22">
        <f t="shared" ca="1" si="158"/>
        <v>0</v>
      </c>
      <c r="AB273" s="22">
        <f t="shared" ca="1" si="159"/>
        <v>0</v>
      </c>
      <c r="AC273" s="349">
        <f t="shared" ca="1" si="160"/>
        <v>0</v>
      </c>
      <c r="AD273" s="375">
        <f t="shared" ca="1" si="142"/>
        <v>0</v>
      </c>
      <c r="AE273" s="20" t="str">
        <f ca="1">IF(AJ273&lt;&gt;0,MAX($E$4:AE272)+1,"")</f>
        <v/>
      </c>
      <c r="AF273" s="109">
        <f t="shared" ca="1" si="161"/>
        <v>0</v>
      </c>
      <c r="AG273" s="22">
        <f t="shared" ca="1" si="162"/>
        <v>0</v>
      </c>
      <c r="AH273" s="22">
        <f t="shared" ca="1" si="163"/>
        <v>0</v>
      </c>
      <c r="AI273" s="349">
        <f t="shared" ca="1" si="164"/>
        <v>0</v>
      </c>
      <c r="AJ273" s="375">
        <f t="shared" ca="1" si="143"/>
        <v>0</v>
      </c>
    </row>
    <row r="274" spans="1:36" ht="18.75" customHeight="1" thickBot="1">
      <c r="A274" s="20" t="str">
        <f ca="1">IF(F274&lt;&gt;0,MAX($A$4:A273)+1,"")</f>
        <v/>
      </c>
      <c r="B274" s="109">
        <f t="shared" ca="1" si="144"/>
        <v>0</v>
      </c>
      <c r="C274" s="22">
        <f t="shared" ca="1" si="145"/>
        <v>0</v>
      </c>
      <c r="D274" s="22">
        <f t="shared" ca="1" si="146"/>
        <v>0</v>
      </c>
      <c r="E274" s="349">
        <f t="shared" ca="1" si="147"/>
        <v>0</v>
      </c>
      <c r="F274" s="537">
        <f t="shared" ca="1" si="148"/>
        <v>0</v>
      </c>
      <c r="G274" s="20" t="str">
        <f ca="1">IF(L274&lt;&gt;0,MAX($G$4:G273)+1,"")</f>
        <v/>
      </c>
      <c r="H274" s="109">
        <f t="shared" ca="1" si="149"/>
        <v>0</v>
      </c>
      <c r="I274" s="22">
        <f t="shared" ca="1" si="150"/>
        <v>0</v>
      </c>
      <c r="J274" s="22">
        <f t="shared" ca="1" si="151"/>
        <v>0</v>
      </c>
      <c r="K274" s="349">
        <f t="shared" ca="1" si="152"/>
        <v>0</v>
      </c>
      <c r="L274" s="375">
        <f t="shared" ca="1" si="135"/>
        <v>0</v>
      </c>
      <c r="M274" s="20" t="str">
        <f ca="1">IF(R274&lt;&gt;0,MAX($M$4:M273)+1,"")</f>
        <v/>
      </c>
      <c r="N274" s="374">
        <f t="shared" ca="1" si="136"/>
        <v>0</v>
      </c>
      <c r="O274" s="374">
        <f t="shared" ca="1" si="137"/>
        <v>0</v>
      </c>
      <c r="P274" s="374">
        <f t="shared" ca="1" si="138"/>
        <v>0</v>
      </c>
      <c r="Q274" s="374">
        <f t="shared" ca="1" si="139"/>
        <v>0</v>
      </c>
      <c r="R274" s="375">
        <f t="shared" ca="1" si="140"/>
        <v>0</v>
      </c>
      <c r="S274" s="20" t="str">
        <f ca="1">IF(X274&lt;&gt;0,MAX($S$4:S273)+1,"")</f>
        <v/>
      </c>
      <c r="T274" s="109">
        <f t="shared" ca="1" si="153"/>
        <v>0</v>
      </c>
      <c r="U274" s="22">
        <f t="shared" ca="1" si="154"/>
        <v>0</v>
      </c>
      <c r="V274" s="22">
        <f t="shared" ca="1" si="155"/>
        <v>0</v>
      </c>
      <c r="W274" s="349">
        <f t="shared" ca="1" si="156"/>
        <v>0</v>
      </c>
      <c r="X274" s="375">
        <f t="shared" ca="1" si="141"/>
        <v>0</v>
      </c>
      <c r="Y274" s="20" t="str">
        <f ca="1">IF(AD274&lt;&gt;0,MAX(Y$4:$GY273)+1,"")</f>
        <v/>
      </c>
      <c r="Z274" s="109">
        <f t="shared" ca="1" si="157"/>
        <v>0</v>
      </c>
      <c r="AA274" s="22">
        <f t="shared" ca="1" si="158"/>
        <v>0</v>
      </c>
      <c r="AB274" s="22">
        <f t="shared" ca="1" si="159"/>
        <v>0</v>
      </c>
      <c r="AC274" s="349">
        <f t="shared" ca="1" si="160"/>
        <v>0</v>
      </c>
      <c r="AD274" s="375">
        <f t="shared" ca="1" si="142"/>
        <v>0</v>
      </c>
      <c r="AE274" s="20" t="str">
        <f ca="1">IF(AJ274&lt;&gt;0,MAX($E$4:AE273)+1,"")</f>
        <v/>
      </c>
      <c r="AF274" s="109">
        <f t="shared" ca="1" si="161"/>
        <v>0</v>
      </c>
      <c r="AG274" s="22">
        <f t="shared" ca="1" si="162"/>
        <v>0</v>
      </c>
      <c r="AH274" s="22">
        <f t="shared" ca="1" si="163"/>
        <v>0</v>
      </c>
      <c r="AI274" s="349">
        <f t="shared" ca="1" si="164"/>
        <v>0</v>
      </c>
      <c r="AJ274" s="375">
        <f t="shared" ca="1" si="143"/>
        <v>0</v>
      </c>
    </row>
    <row r="275" spans="1:36" ht="18.75" customHeight="1" thickBot="1">
      <c r="A275" s="20" t="str">
        <f ca="1">IF(F275&lt;&gt;0,MAX($A$4:A274)+1,"")</f>
        <v/>
      </c>
      <c r="B275" s="109">
        <f t="shared" ca="1" si="144"/>
        <v>0</v>
      </c>
      <c r="C275" s="22">
        <f t="shared" ca="1" si="145"/>
        <v>0</v>
      </c>
      <c r="D275" s="22">
        <f t="shared" ca="1" si="146"/>
        <v>0</v>
      </c>
      <c r="E275" s="349">
        <f t="shared" ca="1" si="147"/>
        <v>0</v>
      </c>
      <c r="F275" s="537">
        <f t="shared" ca="1" si="148"/>
        <v>0</v>
      </c>
      <c r="G275" s="20" t="str">
        <f ca="1">IF(L275&lt;&gt;0,MAX($G$4:G274)+1,"")</f>
        <v/>
      </c>
      <c r="H275" s="109">
        <f t="shared" ca="1" si="149"/>
        <v>0</v>
      </c>
      <c r="I275" s="22">
        <f t="shared" ca="1" si="150"/>
        <v>0</v>
      </c>
      <c r="J275" s="22">
        <f t="shared" ca="1" si="151"/>
        <v>0</v>
      </c>
      <c r="K275" s="349">
        <f t="shared" ca="1" si="152"/>
        <v>0</v>
      </c>
      <c r="L275" s="375">
        <f t="shared" ca="1" si="135"/>
        <v>0</v>
      </c>
      <c r="M275" s="20" t="str">
        <f ca="1">IF(R275&lt;&gt;0,MAX($M$4:M274)+1,"")</f>
        <v/>
      </c>
      <c r="N275" s="374">
        <f t="shared" ca="1" si="136"/>
        <v>0</v>
      </c>
      <c r="O275" s="374">
        <f t="shared" ca="1" si="137"/>
        <v>0</v>
      </c>
      <c r="P275" s="374">
        <f t="shared" ca="1" si="138"/>
        <v>0</v>
      </c>
      <c r="Q275" s="374">
        <f t="shared" ca="1" si="139"/>
        <v>0</v>
      </c>
      <c r="R275" s="375">
        <f t="shared" ca="1" si="140"/>
        <v>0</v>
      </c>
      <c r="S275" s="20" t="str">
        <f ca="1">IF(X275&lt;&gt;0,MAX($S$4:S274)+1,"")</f>
        <v/>
      </c>
      <c r="T275" s="109">
        <f t="shared" ca="1" si="153"/>
        <v>0</v>
      </c>
      <c r="U275" s="22">
        <f t="shared" ca="1" si="154"/>
        <v>0</v>
      </c>
      <c r="V275" s="22">
        <f t="shared" ca="1" si="155"/>
        <v>0</v>
      </c>
      <c r="W275" s="349">
        <f t="shared" ca="1" si="156"/>
        <v>0</v>
      </c>
      <c r="X275" s="375">
        <f t="shared" ca="1" si="141"/>
        <v>0</v>
      </c>
      <c r="Y275" s="20" t="str">
        <f ca="1">IF(AD275&lt;&gt;0,MAX(Y$4:$GY274)+1,"")</f>
        <v/>
      </c>
      <c r="Z275" s="109">
        <f t="shared" ca="1" si="157"/>
        <v>0</v>
      </c>
      <c r="AA275" s="22">
        <f t="shared" ca="1" si="158"/>
        <v>0</v>
      </c>
      <c r="AB275" s="22">
        <f t="shared" ca="1" si="159"/>
        <v>0</v>
      </c>
      <c r="AC275" s="349">
        <f t="shared" ca="1" si="160"/>
        <v>0</v>
      </c>
      <c r="AD275" s="375">
        <f t="shared" ca="1" si="142"/>
        <v>0</v>
      </c>
      <c r="AE275" s="20" t="str">
        <f ca="1">IF(AJ275&lt;&gt;0,MAX($E$4:AE274)+1,"")</f>
        <v/>
      </c>
      <c r="AF275" s="109">
        <f t="shared" ca="1" si="161"/>
        <v>0</v>
      </c>
      <c r="AG275" s="22">
        <f t="shared" ca="1" si="162"/>
        <v>0</v>
      </c>
      <c r="AH275" s="22">
        <f t="shared" ca="1" si="163"/>
        <v>0</v>
      </c>
      <c r="AI275" s="349">
        <f t="shared" ca="1" si="164"/>
        <v>0</v>
      </c>
      <c r="AJ275" s="375">
        <f t="shared" ca="1" si="143"/>
        <v>0</v>
      </c>
    </row>
    <row r="276" spans="1:36" ht="18.75" customHeight="1" thickBot="1">
      <c r="A276" s="20" t="str">
        <f ca="1">IF(F276&lt;&gt;0,MAX($A$4:A275)+1,"")</f>
        <v/>
      </c>
      <c r="B276" s="109">
        <f t="shared" ca="1" si="144"/>
        <v>0</v>
      </c>
      <c r="C276" s="22">
        <f t="shared" ca="1" si="145"/>
        <v>0</v>
      </c>
      <c r="D276" s="22">
        <f t="shared" ca="1" si="146"/>
        <v>0</v>
      </c>
      <c r="E276" s="349">
        <f t="shared" ca="1" si="147"/>
        <v>0</v>
      </c>
      <c r="F276" s="537">
        <f t="shared" ca="1" si="148"/>
        <v>0</v>
      </c>
      <c r="G276" s="20" t="str">
        <f ca="1">IF(L276&lt;&gt;0,MAX($G$4:G275)+1,"")</f>
        <v/>
      </c>
      <c r="H276" s="109">
        <f t="shared" ca="1" si="149"/>
        <v>0</v>
      </c>
      <c r="I276" s="22">
        <f t="shared" ca="1" si="150"/>
        <v>0</v>
      </c>
      <c r="J276" s="22">
        <f t="shared" ca="1" si="151"/>
        <v>0</v>
      </c>
      <c r="K276" s="349">
        <f t="shared" ca="1" si="152"/>
        <v>0</v>
      </c>
      <c r="L276" s="375">
        <f t="shared" ca="1" si="135"/>
        <v>0</v>
      </c>
      <c r="M276" s="20" t="str">
        <f ca="1">IF(R276&lt;&gt;0,MAX($M$4:M275)+1,"")</f>
        <v/>
      </c>
      <c r="N276" s="374">
        <f t="shared" ca="1" si="136"/>
        <v>0</v>
      </c>
      <c r="O276" s="374">
        <f t="shared" ca="1" si="137"/>
        <v>0</v>
      </c>
      <c r="P276" s="374">
        <f t="shared" ca="1" si="138"/>
        <v>0</v>
      </c>
      <c r="Q276" s="374">
        <f t="shared" ca="1" si="139"/>
        <v>0</v>
      </c>
      <c r="R276" s="375">
        <f t="shared" ca="1" si="140"/>
        <v>0</v>
      </c>
      <c r="S276" s="20" t="str">
        <f ca="1">IF(X276&lt;&gt;0,MAX($S$4:S275)+1,"")</f>
        <v/>
      </c>
      <c r="T276" s="109">
        <f t="shared" ca="1" si="153"/>
        <v>0</v>
      </c>
      <c r="U276" s="22">
        <f t="shared" ca="1" si="154"/>
        <v>0</v>
      </c>
      <c r="V276" s="22">
        <f t="shared" ca="1" si="155"/>
        <v>0</v>
      </c>
      <c r="W276" s="349">
        <f t="shared" ca="1" si="156"/>
        <v>0</v>
      </c>
      <c r="X276" s="375">
        <f t="shared" ca="1" si="141"/>
        <v>0</v>
      </c>
      <c r="Y276" s="20" t="str">
        <f ca="1">IF(AD276&lt;&gt;0,MAX(Y$4:$GY275)+1,"")</f>
        <v/>
      </c>
      <c r="Z276" s="109">
        <f t="shared" ca="1" si="157"/>
        <v>0</v>
      </c>
      <c r="AA276" s="22">
        <f t="shared" ca="1" si="158"/>
        <v>0</v>
      </c>
      <c r="AB276" s="22">
        <f t="shared" ca="1" si="159"/>
        <v>0</v>
      </c>
      <c r="AC276" s="349">
        <f t="shared" ca="1" si="160"/>
        <v>0</v>
      </c>
      <c r="AD276" s="375">
        <f t="shared" ca="1" si="142"/>
        <v>0</v>
      </c>
      <c r="AE276" s="20" t="str">
        <f ca="1">IF(AJ276&lt;&gt;0,MAX($E$4:AE275)+1,"")</f>
        <v/>
      </c>
      <c r="AF276" s="109">
        <f t="shared" ca="1" si="161"/>
        <v>0</v>
      </c>
      <c r="AG276" s="22">
        <f t="shared" ca="1" si="162"/>
        <v>0</v>
      </c>
      <c r="AH276" s="22">
        <f t="shared" ca="1" si="163"/>
        <v>0</v>
      </c>
      <c r="AI276" s="349">
        <f t="shared" ca="1" si="164"/>
        <v>0</v>
      </c>
      <c r="AJ276" s="375">
        <f t="shared" ca="1" si="143"/>
        <v>0</v>
      </c>
    </row>
    <row r="277" spans="1:36" ht="18.75" customHeight="1" thickBot="1">
      <c r="A277" s="20" t="str">
        <f ca="1">IF(F277&lt;&gt;0,MAX($A$4:A276)+1,"")</f>
        <v/>
      </c>
      <c r="B277" s="109">
        <f t="shared" ca="1" si="144"/>
        <v>0</v>
      </c>
      <c r="C277" s="22">
        <f t="shared" ca="1" si="145"/>
        <v>0</v>
      </c>
      <c r="D277" s="22">
        <f t="shared" ca="1" si="146"/>
        <v>0</v>
      </c>
      <c r="E277" s="349">
        <f t="shared" ca="1" si="147"/>
        <v>0</v>
      </c>
      <c r="F277" s="537">
        <f t="shared" ca="1" si="148"/>
        <v>0</v>
      </c>
      <c r="G277" s="20" t="str">
        <f ca="1">IF(L277&lt;&gt;0,MAX($G$4:G276)+1,"")</f>
        <v/>
      </c>
      <c r="H277" s="109">
        <f t="shared" ca="1" si="149"/>
        <v>0</v>
      </c>
      <c r="I277" s="22">
        <f t="shared" ca="1" si="150"/>
        <v>0</v>
      </c>
      <c r="J277" s="22">
        <f t="shared" ca="1" si="151"/>
        <v>0</v>
      </c>
      <c r="K277" s="349">
        <f t="shared" ca="1" si="152"/>
        <v>0</v>
      </c>
      <c r="L277" s="375">
        <f t="shared" ca="1" si="135"/>
        <v>0</v>
      </c>
      <c r="M277" s="20" t="str">
        <f ca="1">IF(R277&lt;&gt;0,MAX($M$4:M276)+1,"")</f>
        <v/>
      </c>
      <c r="N277" s="374">
        <f t="shared" ca="1" si="136"/>
        <v>0</v>
      </c>
      <c r="O277" s="374">
        <f t="shared" ca="1" si="137"/>
        <v>0</v>
      </c>
      <c r="P277" s="374">
        <f t="shared" ca="1" si="138"/>
        <v>0</v>
      </c>
      <c r="Q277" s="374">
        <f t="shared" ca="1" si="139"/>
        <v>0</v>
      </c>
      <c r="R277" s="375">
        <f t="shared" ca="1" si="140"/>
        <v>0</v>
      </c>
      <c r="S277" s="20" t="str">
        <f ca="1">IF(X277&lt;&gt;0,MAX($S$4:S276)+1,"")</f>
        <v/>
      </c>
      <c r="T277" s="109">
        <f t="shared" ca="1" si="153"/>
        <v>0</v>
      </c>
      <c r="U277" s="22">
        <f t="shared" ca="1" si="154"/>
        <v>0</v>
      </c>
      <c r="V277" s="22">
        <f t="shared" ca="1" si="155"/>
        <v>0</v>
      </c>
      <c r="W277" s="349">
        <f t="shared" ca="1" si="156"/>
        <v>0</v>
      </c>
      <c r="X277" s="375">
        <f t="shared" ca="1" si="141"/>
        <v>0</v>
      </c>
      <c r="Y277" s="20" t="str">
        <f ca="1">IF(AD277&lt;&gt;0,MAX(Y$4:$GY276)+1,"")</f>
        <v/>
      </c>
      <c r="Z277" s="109">
        <f t="shared" ca="1" si="157"/>
        <v>0</v>
      </c>
      <c r="AA277" s="22">
        <f t="shared" ca="1" si="158"/>
        <v>0</v>
      </c>
      <c r="AB277" s="22">
        <f t="shared" ca="1" si="159"/>
        <v>0</v>
      </c>
      <c r="AC277" s="349">
        <f t="shared" ca="1" si="160"/>
        <v>0</v>
      </c>
      <c r="AD277" s="375">
        <f t="shared" ca="1" si="142"/>
        <v>0</v>
      </c>
      <c r="AE277" s="20" t="str">
        <f ca="1">IF(AJ277&lt;&gt;0,MAX($E$4:AE276)+1,"")</f>
        <v/>
      </c>
      <c r="AF277" s="109">
        <f t="shared" ca="1" si="161"/>
        <v>0</v>
      </c>
      <c r="AG277" s="22">
        <f t="shared" ca="1" si="162"/>
        <v>0</v>
      </c>
      <c r="AH277" s="22">
        <f t="shared" ca="1" si="163"/>
        <v>0</v>
      </c>
      <c r="AI277" s="349">
        <f t="shared" ca="1" si="164"/>
        <v>0</v>
      </c>
      <c r="AJ277" s="375">
        <f t="shared" ca="1" si="143"/>
        <v>0</v>
      </c>
    </row>
    <row r="278" spans="1:36" ht="18.75" customHeight="1" thickBot="1">
      <c r="A278" s="20" t="str">
        <f ca="1">IF(F278&lt;&gt;0,MAX($A$4:A277)+1,"")</f>
        <v/>
      </c>
      <c r="B278" s="109">
        <f t="shared" ca="1" si="144"/>
        <v>0</v>
      </c>
      <c r="C278" s="22">
        <f t="shared" ca="1" si="145"/>
        <v>0</v>
      </c>
      <c r="D278" s="22">
        <f t="shared" ca="1" si="146"/>
        <v>0</v>
      </c>
      <c r="E278" s="349">
        <f t="shared" ca="1" si="147"/>
        <v>0</v>
      </c>
      <c r="F278" s="537">
        <f t="shared" ca="1" si="148"/>
        <v>0</v>
      </c>
      <c r="G278" s="20" t="str">
        <f ca="1">IF(L278&lt;&gt;0,MAX($G$4:G277)+1,"")</f>
        <v/>
      </c>
      <c r="H278" s="109">
        <f t="shared" ca="1" si="149"/>
        <v>0</v>
      </c>
      <c r="I278" s="22">
        <f t="shared" ca="1" si="150"/>
        <v>0</v>
      </c>
      <c r="J278" s="22">
        <f t="shared" ca="1" si="151"/>
        <v>0</v>
      </c>
      <c r="K278" s="349">
        <f t="shared" ca="1" si="152"/>
        <v>0</v>
      </c>
      <c r="L278" s="375">
        <f t="shared" ca="1" si="135"/>
        <v>0</v>
      </c>
      <c r="M278" s="20" t="str">
        <f ca="1">IF(R278&lt;&gt;0,MAX($M$4:M277)+1,"")</f>
        <v/>
      </c>
      <c r="N278" s="374">
        <f t="shared" ca="1" si="136"/>
        <v>0</v>
      </c>
      <c r="O278" s="374">
        <f t="shared" ca="1" si="137"/>
        <v>0</v>
      </c>
      <c r="P278" s="374">
        <f t="shared" ca="1" si="138"/>
        <v>0</v>
      </c>
      <c r="Q278" s="374">
        <f t="shared" ca="1" si="139"/>
        <v>0</v>
      </c>
      <c r="R278" s="375">
        <f t="shared" ca="1" si="140"/>
        <v>0</v>
      </c>
      <c r="S278" s="20" t="str">
        <f ca="1">IF(X278&lt;&gt;0,MAX($S$4:S277)+1,"")</f>
        <v/>
      </c>
      <c r="T278" s="109">
        <f t="shared" ca="1" si="153"/>
        <v>0</v>
      </c>
      <c r="U278" s="22">
        <f t="shared" ca="1" si="154"/>
        <v>0</v>
      </c>
      <c r="V278" s="22">
        <f t="shared" ca="1" si="155"/>
        <v>0</v>
      </c>
      <c r="W278" s="349">
        <f t="shared" ca="1" si="156"/>
        <v>0</v>
      </c>
      <c r="X278" s="375">
        <f t="shared" ca="1" si="141"/>
        <v>0</v>
      </c>
      <c r="Y278" s="20" t="str">
        <f ca="1">IF(AD278&lt;&gt;0,MAX(Y$4:$GY277)+1,"")</f>
        <v/>
      </c>
      <c r="Z278" s="109">
        <f t="shared" ca="1" si="157"/>
        <v>0</v>
      </c>
      <c r="AA278" s="22">
        <f t="shared" ca="1" si="158"/>
        <v>0</v>
      </c>
      <c r="AB278" s="22">
        <f t="shared" ca="1" si="159"/>
        <v>0</v>
      </c>
      <c r="AC278" s="349">
        <f t="shared" ca="1" si="160"/>
        <v>0</v>
      </c>
      <c r="AD278" s="375">
        <f t="shared" ca="1" si="142"/>
        <v>0</v>
      </c>
      <c r="AE278" s="20" t="str">
        <f ca="1">IF(AJ278&lt;&gt;0,MAX($E$4:AE277)+1,"")</f>
        <v/>
      </c>
      <c r="AF278" s="109">
        <f t="shared" ca="1" si="161"/>
        <v>0</v>
      </c>
      <c r="AG278" s="22">
        <f t="shared" ca="1" si="162"/>
        <v>0</v>
      </c>
      <c r="AH278" s="22">
        <f t="shared" ca="1" si="163"/>
        <v>0</v>
      </c>
      <c r="AI278" s="349">
        <f t="shared" ca="1" si="164"/>
        <v>0</v>
      </c>
      <c r="AJ278" s="375">
        <f t="shared" ca="1" si="143"/>
        <v>0</v>
      </c>
    </row>
    <row r="279" spans="1:36" ht="18.75" customHeight="1" thickBot="1">
      <c r="A279" s="20" t="str">
        <f ca="1">IF(F279&lt;&gt;0,MAX($A$4:A278)+1,"")</f>
        <v/>
      </c>
      <c r="B279" s="109">
        <f t="shared" ca="1" si="144"/>
        <v>0</v>
      </c>
      <c r="C279" s="22">
        <f t="shared" ca="1" si="145"/>
        <v>0</v>
      </c>
      <c r="D279" s="22">
        <f t="shared" ca="1" si="146"/>
        <v>0</v>
      </c>
      <c r="E279" s="349">
        <f t="shared" ca="1" si="147"/>
        <v>0</v>
      </c>
      <c r="F279" s="537">
        <f t="shared" ca="1" si="148"/>
        <v>0</v>
      </c>
      <c r="G279" s="20" t="str">
        <f ca="1">IF(L279&lt;&gt;0,MAX($G$4:G278)+1,"")</f>
        <v/>
      </c>
      <c r="H279" s="109">
        <f t="shared" ca="1" si="149"/>
        <v>0</v>
      </c>
      <c r="I279" s="22">
        <f t="shared" ca="1" si="150"/>
        <v>0</v>
      </c>
      <c r="J279" s="22">
        <f t="shared" ca="1" si="151"/>
        <v>0</v>
      </c>
      <c r="K279" s="349">
        <f t="shared" ca="1" si="152"/>
        <v>0</v>
      </c>
      <c r="L279" s="375">
        <f t="shared" ca="1" si="135"/>
        <v>0</v>
      </c>
      <c r="M279" s="20" t="str">
        <f ca="1">IF(R279&lt;&gt;0,MAX($M$4:M278)+1,"")</f>
        <v/>
      </c>
      <c r="N279" s="374">
        <f t="shared" ca="1" si="136"/>
        <v>0</v>
      </c>
      <c r="O279" s="374">
        <f t="shared" ca="1" si="137"/>
        <v>0</v>
      </c>
      <c r="P279" s="374">
        <f t="shared" ca="1" si="138"/>
        <v>0</v>
      </c>
      <c r="Q279" s="374">
        <f t="shared" ca="1" si="139"/>
        <v>0</v>
      </c>
      <c r="R279" s="375">
        <f t="shared" ca="1" si="140"/>
        <v>0</v>
      </c>
      <c r="S279" s="20" t="str">
        <f ca="1">IF(X279&lt;&gt;0,MAX($S$4:S278)+1,"")</f>
        <v/>
      </c>
      <c r="T279" s="109">
        <f t="shared" ca="1" si="153"/>
        <v>0</v>
      </c>
      <c r="U279" s="22">
        <f t="shared" ca="1" si="154"/>
        <v>0</v>
      </c>
      <c r="V279" s="22">
        <f t="shared" ca="1" si="155"/>
        <v>0</v>
      </c>
      <c r="W279" s="349">
        <f t="shared" ca="1" si="156"/>
        <v>0</v>
      </c>
      <c r="X279" s="375">
        <f t="shared" ca="1" si="141"/>
        <v>0</v>
      </c>
      <c r="Y279" s="20" t="str">
        <f ca="1">IF(AD279&lt;&gt;0,MAX(Y$4:$GY278)+1,"")</f>
        <v/>
      </c>
      <c r="Z279" s="109">
        <f t="shared" ca="1" si="157"/>
        <v>0</v>
      </c>
      <c r="AA279" s="22">
        <f t="shared" ca="1" si="158"/>
        <v>0</v>
      </c>
      <c r="AB279" s="22">
        <f t="shared" ca="1" si="159"/>
        <v>0</v>
      </c>
      <c r="AC279" s="349">
        <f t="shared" ca="1" si="160"/>
        <v>0</v>
      </c>
      <c r="AD279" s="375">
        <f t="shared" ca="1" si="142"/>
        <v>0</v>
      </c>
      <c r="AE279" s="20" t="str">
        <f ca="1">IF(AJ279&lt;&gt;0,MAX($E$4:AE278)+1,"")</f>
        <v/>
      </c>
      <c r="AF279" s="109">
        <f t="shared" ca="1" si="161"/>
        <v>0</v>
      </c>
      <c r="AG279" s="22">
        <f t="shared" ca="1" si="162"/>
        <v>0</v>
      </c>
      <c r="AH279" s="22">
        <f t="shared" ca="1" si="163"/>
        <v>0</v>
      </c>
      <c r="AI279" s="349">
        <f t="shared" ca="1" si="164"/>
        <v>0</v>
      </c>
      <c r="AJ279" s="375">
        <f t="shared" ca="1" si="143"/>
        <v>0</v>
      </c>
    </row>
    <row r="280" spans="1:36" ht="18.75" customHeight="1" thickBot="1">
      <c r="A280" s="20" t="str">
        <f ca="1">IF(F280&lt;&gt;0,MAX($A$4:A279)+1,"")</f>
        <v/>
      </c>
      <c r="B280" s="109">
        <f t="shared" ca="1" si="144"/>
        <v>0</v>
      </c>
      <c r="C280" s="22">
        <f t="shared" ca="1" si="145"/>
        <v>0</v>
      </c>
      <c r="D280" s="22">
        <f t="shared" ca="1" si="146"/>
        <v>0</v>
      </c>
      <c r="E280" s="349">
        <f t="shared" ca="1" si="147"/>
        <v>0</v>
      </c>
      <c r="F280" s="537">
        <f t="shared" ca="1" si="148"/>
        <v>0</v>
      </c>
      <c r="G280" s="20" t="str">
        <f ca="1">IF(L280&lt;&gt;0,MAX($G$4:G279)+1,"")</f>
        <v/>
      </c>
      <c r="H280" s="109">
        <f t="shared" ca="1" si="149"/>
        <v>0</v>
      </c>
      <c r="I280" s="22">
        <f t="shared" ca="1" si="150"/>
        <v>0</v>
      </c>
      <c r="J280" s="22">
        <f t="shared" ca="1" si="151"/>
        <v>0</v>
      </c>
      <c r="K280" s="349">
        <f t="shared" ca="1" si="152"/>
        <v>0</v>
      </c>
      <c r="L280" s="375">
        <f t="shared" ca="1" si="135"/>
        <v>0</v>
      </c>
      <c r="M280" s="20" t="str">
        <f ca="1">IF(R280&lt;&gt;0,MAX($M$4:M279)+1,"")</f>
        <v/>
      </c>
      <c r="N280" s="374">
        <f t="shared" ca="1" si="136"/>
        <v>0</v>
      </c>
      <c r="O280" s="374">
        <f t="shared" ca="1" si="137"/>
        <v>0</v>
      </c>
      <c r="P280" s="374">
        <f t="shared" ca="1" si="138"/>
        <v>0</v>
      </c>
      <c r="Q280" s="374">
        <f t="shared" ca="1" si="139"/>
        <v>0</v>
      </c>
      <c r="R280" s="375">
        <f t="shared" ca="1" si="140"/>
        <v>0</v>
      </c>
      <c r="S280" s="20" t="str">
        <f ca="1">IF(X280&lt;&gt;0,MAX($S$4:S279)+1,"")</f>
        <v/>
      </c>
      <c r="T280" s="109">
        <f t="shared" ca="1" si="153"/>
        <v>0</v>
      </c>
      <c r="U280" s="22">
        <f t="shared" ca="1" si="154"/>
        <v>0</v>
      </c>
      <c r="V280" s="22">
        <f t="shared" ca="1" si="155"/>
        <v>0</v>
      </c>
      <c r="W280" s="349">
        <f t="shared" ca="1" si="156"/>
        <v>0</v>
      </c>
      <c r="X280" s="375">
        <f t="shared" ca="1" si="141"/>
        <v>0</v>
      </c>
      <c r="Y280" s="20" t="str">
        <f ca="1">IF(AD280&lt;&gt;0,MAX(Y$4:$GY279)+1,"")</f>
        <v/>
      </c>
      <c r="Z280" s="109">
        <f t="shared" ca="1" si="157"/>
        <v>0</v>
      </c>
      <c r="AA280" s="22">
        <f t="shared" ca="1" si="158"/>
        <v>0</v>
      </c>
      <c r="AB280" s="22">
        <f t="shared" ca="1" si="159"/>
        <v>0</v>
      </c>
      <c r="AC280" s="349">
        <f t="shared" ca="1" si="160"/>
        <v>0</v>
      </c>
      <c r="AD280" s="375">
        <f t="shared" ca="1" si="142"/>
        <v>0</v>
      </c>
      <c r="AE280" s="20" t="str">
        <f ca="1">IF(AJ280&lt;&gt;0,MAX($E$4:AE279)+1,"")</f>
        <v/>
      </c>
      <c r="AF280" s="109">
        <f t="shared" ca="1" si="161"/>
        <v>0</v>
      </c>
      <c r="AG280" s="22">
        <f t="shared" ca="1" si="162"/>
        <v>0</v>
      </c>
      <c r="AH280" s="22">
        <f t="shared" ca="1" si="163"/>
        <v>0</v>
      </c>
      <c r="AI280" s="349">
        <f t="shared" ca="1" si="164"/>
        <v>0</v>
      </c>
      <c r="AJ280" s="375">
        <f t="shared" ca="1" si="143"/>
        <v>0</v>
      </c>
    </row>
    <row r="281" spans="1:36" ht="18.75" customHeight="1" thickBot="1">
      <c r="A281" s="20" t="str">
        <f ca="1">IF(F281&lt;&gt;0,MAX($A$4:A280)+1,"")</f>
        <v/>
      </c>
      <c r="B281" s="109">
        <f t="shared" ca="1" si="144"/>
        <v>0</v>
      </c>
      <c r="C281" s="22">
        <f t="shared" ca="1" si="145"/>
        <v>0</v>
      </c>
      <c r="D281" s="22">
        <f t="shared" ca="1" si="146"/>
        <v>0</v>
      </c>
      <c r="E281" s="349">
        <f t="shared" ca="1" si="147"/>
        <v>0</v>
      </c>
      <c r="F281" s="537">
        <f t="shared" ca="1" si="148"/>
        <v>0</v>
      </c>
      <c r="G281" s="20" t="str">
        <f ca="1">IF(L281&lt;&gt;0,MAX($G$4:G280)+1,"")</f>
        <v/>
      </c>
      <c r="H281" s="109">
        <f t="shared" ca="1" si="149"/>
        <v>0</v>
      </c>
      <c r="I281" s="22">
        <f t="shared" ca="1" si="150"/>
        <v>0</v>
      </c>
      <c r="J281" s="22">
        <f t="shared" ca="1" si="151"/>
        <v>0</v>
      </c>
      <c r="K281" s="349">
        <f t="shared" ca="1" si="152"/>
        <v>0</v>
      </c>
      <c r="L281" s="375">
        <f t="shared" ca="1" si="135"/>
        <v>0</v>
      </c>
      <c r="M281" s="20" t="str">
        <f ca="1">IF(R281&lt;&gt;0,MAX($M$4:M280)+1,"")</f>
        <v/>
      </c>
      <c r="N281" s="374">
        <f t="shared" ca="1" si="136"/>
        <v>0</v>
      </c>
      <c r="O281" s="374">
        <f t="shared" ca="1" si="137"/>
        <v>0</v>
      </c>
      <c r="P281" s="374">
        <f t="shared" ca="1" si="138"/>
        <v>0</v>
      </c>
      <c r="Q281" s="374">
        <f t="shared" ca="1" si="139"/>
        <v>0</v>
      </c>
      <c r="R281" s="375">
        <f t="shared" ca="1" si="140"/>
        <v>0</v>
      </c>
      <c r="S281" s="20" t="str">
        <f ca="1">IF(X281&lt;&gt;0,MAX($S$4:S280)+1,"")</f>
        <v/>
      </c>
      <c r="T281" s="109">
        <f t="shared" ca="1" si="153"/>
        <v>0</v>
      </c>
      <c r="U281" s="22">
        <f t="shared" ca="1" si="154"/>
        <v>0</v>
      </c>
      <c r="V281" s="22">
        <f t="shared" ca="1" si="155"/>
        <v>0</v>
      </c>
      <c r="W281" s="349">
        <f t="shared" ca="1" si="156"/>
        <v>0</v>
      </c>
      <c r="X281" s="375">
        <f t="shared" ca="1" si="141"/>
        <v>0</v>
      </c>
      <c r="Y281" s="20" t="str">
        <f ca="1">IF(AD281&lt;&gt;0,MAX(Y$4:$GY280)+1,"")</f>
        <v/>
      </c>
      <c r="Z281" s="109">
        <f t="shared" ca="1" si="157"/>
        <v>0</v>
      </c>
      <c r="AA281" s="22">
        <f t="shared" ca="1" si="158"/>
        <v>0</v>
      </c>
      <c r="AB281" s="22">
        <f t="shared" ca="1" si="159"/>
        <v>0</v>
      </c>
      <c r="AC281" s="349">
        <f t="shared" ca="1" si="160"/>
        <v>0</v>
      </c>
      <c r="AD281" s="375">
        <f t="shared" ca="1" si="142"/>
        <v>0</v>
      </c>
      <c r="AE281" s="20" t="str">
        <f ca="1">IF(AJ281&lt;&gt;0,MAX($E$4:AE280)+1,"")</f>
        <v/>
      </c>
      <c r="AF281" s="109">
        <f t="shared" ca="1" si="161"/>
        <v>0</v>
      </c>
      <c r="AG281" s="22">
        <f t="shared" ca="1" si="162"/>
        <v>0</v>
      </c>
      <c r="AH281" s="22">
        <f t="shared" ca="1" si="163"/>
        <v>0</v>
      </c>
      <c r="AI281" s="349">
        <f t="shared" ca="1" si="164"/>
        <v>0</v>
      </c>
      <c r="AJ281" s="375">
        <f t="shared" ca="1" si="143"/>
        <v>0</v>
      </c>
    </row>
    <row r="282" spans="1:36" ht="18.75" customHeight="1" thickBot="1">
      <c r="A282" s="20" t="str">
        <f ca="1">IF(F282&lt;&gt;0,MAX($A$4:A281)+1,"")</f>
        <v/>
      </c>
      <c r="B282" s="109">
        <f t="shared" ca="1" si="144"/>
        <v>0</v>
      </c>
      <c r="C282" s="22">
        <f t="shared" ca="1" si="145"/>
        <v>0</v>
      </c>
      <c r="D282" s="22">
        <f t="shared" ca="1" si="146"/>
        <v>0</v>
      </c>
      <c r="E282" s="349">
        <f t="shared" ca="1" si="147"/>
        <v>0</v>
      </c>
      <c r="F282" s="537">
        <f t="shared" ca="1" si="148"/>
        <v>0</v>
      </c>
      <c r="G282" s="20" t="str">
        <f ca="1">IF(L282&lt;&gt;0,MAX($G$4:G281)+1,"")</f>
        <v/>
      </c>
      <c r="H282" s="109">
        <f t="shared" ca="1" si="149"/>
        <v>0</v>
      </c>
      <c r="I282" s="22">
        <f t="shared" ca="1" si="150"/>
        <v>0</v>
      </c>
      <c r="J282" s="22">
        <f t="shared" ca="1" si="151"/>
        <v>0</v>
      </c>
      <c r="K282" s="349">
        <f t="shared" ca="1" si="152"/>
        <v>0</v>
      </c>
      <c r="L282" s="375">
        <f t="shared" ca="1" si="135"/>
        <v>0</v>
      </c>
      <c r="M282" s="20" t="str">
        <f ca="1">IF(R282&lt;&gt;0,MAX($M$4:M281)+1,"")</f>
        <v/>
      </c>
      <c r="N282" s="374">
        <f t="shared" ca="1" si="136"/>
        <v>0</v>
      </c>
      <c r="O282" s="374">
        <f t="shared" ca="1" si="137"/>
        <v>0</v>
      </c>
      <c r="P282" s="374">
        <f t="shared" ca="1" si="138"/>
        <v>0</v>
      </c>
      <c r="Q282" s="374">
        <f t="shared" ca="1" si="139"/>
        <v>0</v>
      </c>
      <c r="R282" s="375">
        <f t="shared" ca="1" si="140"/>
        <v>0</v>
      </c>
      <c r="S282" s="20" t="str">
        <f ca="1">IF(X282&lt;&gt;0,MAX($S$4:S281)+1,"")</f>
        <v/>
      </c>
      <c r="T282" s="109">
        <f t="shared" ca="1" si="153"/>
        <v>0</v>
      </c>
      <c r="U282" s="22">
        <f t="shared" ca="1" si="154"/>
        <v>0</v>
      </c>
      <c r="V282" s="22">
        <f t="shared" ca="1" si="155"/>
        <v>0</v>
      </c>
      <c r="W282" s="349">
        <f t="shared" ca="1" si="156"/>
        <v>0</v>
      </c>
      <c r="X282" s="375">
        <f t="shared" ca="1" si="141"/>
        <v>0</v>
      </c>
      <c r="Y282" s="20" t="str">
        <f ca="1">IF(AD282&lt;&gt;0,MAX(Y$4:$GY281)+1,"")</f>
        <v/>
      </c>
      <c r="Z282" s="109">
        <f t="shared" ca="1" si="157"/>
        <v>0</v>
      </c>
      <c r="AA282" s="22">
        <f t="shared" ca="1" si="158"/>
        <v>0</v>
      </c>
      <c r="AB282" s="22">
        <f t="shared" ca="1" si="159"/>
        <v>0</v>
      </c>
      <c r="AC282" s="349">
        <f t="shared" ca="1" si="160"/>
        <v>0</v>
      </c>
      <c r="AD282" s="375">
        <f t="shared" ca="1" si="142"/>
        <v>0</v>
      </c>
      <c r="AE282" s="20" t="str">
        <f ca="1">IF(AJ282&lt;&gt;0,MAX($E$4:AE281)+1,"")</f>
        <v/>
      </c>
      <c r="AF282" s="109">
        <f t="shared" ca="1" si="161"/>
        <v>0</v>
      </c>
      <c r="AG282" s="22">
        <f t="shared" ca="1" si="162"/>
        <v>0</v>
      </c>
      <c r="AH282" s="22">
        <f t="shared" ca="1" si="163"/>
        <v>0</v>
      </c>
      <c r="AI282" s="349">
        <f t="shared" ca="1" si="164"/>
        <v>0</v>
      </c>
      <c r="AJ282" s="375">
        <f t="shared" ca="1" si="143"/>
        <v>0</v>
      </c>
    </row>
    <row r="283" spans="1:36" ht="18.75" customHeight="1" thickBot="1">
      <c r="A283" s="20" t="str">
        <f ca="1">IF(F283&lt;&gt;0,MAX($A$4:A282)+1,"")</f>
        <v/>
      </c>
      <c r="B283" s="109">
        <f t="shared" ca="1" si="144"/>
        <v>0</v>
      </c>
      <c r="C283" s="22">
        <f t="shared" ca="1" si="145"/>
        <v>0</v>
      </c>
      <c r="D283" s="22">
        <f t="shared" ca="1" si="146"/>
        <v>0</v>
      </c>
      <c r="E283" s="349">
        <f t="shared" ca="1" si="147"/>
        <v>0</v>
      </c>
      <c r="F283" s="537">
        <f t="shared" ca="1" si="148"/>
        <v>0</v>
      </c>
      <c r="G283" s="20" t="str">
        <f ca="1">IF(L283&lt;&gt;0,MAX($G$4:G282)+1,"")</f>
        <v/>
      </c>
      <c r="H283" s="109">
        <f t="shared" ca="1" si="149"/>
        <v>0</v>
      </c>
      <c r="I283" s="22">
        <f t="shared" ca="1" si="150"/>
        <v>0</v>
      </c>
      <c r="J283" s="22">
        <f t="shared" ca="1" si="151"/>
        <v>0</v>
      </c>
      <c r="K283" s="349">
        <f t="shared" ca="1" si="152"/>
        <v>0</v>
      </c>
      <c r="L283" s="375">
        <f t="shared" ca="1" si="135"/>
        <v>0</v>
      </c>
      <c r="M283" s="20" t="str">
        <f ca="1">IF(R283&lt;&gt;0,MAX($M$4:M282)+1,"")</f>
        <v/>
      </c>
      <c r="N283" s="374">
        <f t="shared" ca="1" si="136"/>
        <v>0</v>
      </c>
      <c r="O283" s="374">
        <f t="shared" ca="1" si="137"/>
        <v>0</v>
      </c>
      <c r="P283" s="374">
        <f t="shared" ca="1" si="138"/>
        <v>0</v>
      </c>
      <c r="Q283" s="374">
        <f t="shared" ca="1" si="139"/>
        <v>0</v>
      </c>
      <c r="R283" s="375">
        <f t="shared" ca="1" si="140"/>
        <v>0</v>
      </c>
      <c r="S283" s="20" t="str">
        <f ca="1">IF(X283&lt;&gt;0,MAX($S$4:S282)+1,"")</f>
        <v/>
      </c>
      <c r="T283" s="109">
        <f t="shared" ca="1" si="153"/>
        <v>0</v>
      </c>
      <c r="U283" s="22">
        <f t="shared" ca="1" si="154"/>
        <v>0</v>
      </c>
      <c r="V283" s="22">
        <f t="shared" ca="1" si="155"/>
        <v>0</v>
      </c>
      <c r="W283" s="349">
        <f t="shared" ca="1" si="156"/>
        <v>0</v>
      </c>
      <c r="X283" s="375">
        <f t="shared" ca="1" si="141"/>
        <v>0</v>
      </c>
      <c r="Y283" s="20" t="str">
        <f ca="1">IF(AD283&lt;&gt;0,MAX(Y$4:$GY282)+1,"")</f>
        <v/>
      </c>
      <c r="Z283" s="109">
        <f t="shared" ca="1" si="157"/>
        <v>0</v>
      </c>
      <c r="AA283" s="22">
        <f t="shared" ca="1" si="158"/>
        <v>0</v>
      </c>
      <c r="AB283" s="22">
        <f t="shared" ca="1" si="159"/>
        <v>0</v>
      </c>
      <c r="AC283" s="349">
        <f t="shared" ca="1" si="160"/>
        <v>0</v>
      </c>
      <c r="AD283" s="375">
        <f t="shared" ca="1" si="142"/>
        <v>0</v>
      </c>
      <c r="AE283" s="20" t="str">
        <f ca="1">IF(AJ283&lt;&gt;0,MAX($E$4:AE282)+1,"")</f>
        <v/>
      </c>
      <c r="AF283" s="109">
        <f t="shared" ca="1" si="161"/>
        <v>0</v>
      </c>
      <c r="AG283" s="22">
        <f t="shared" ca="1" si="162"/>
        <v>0</v>
      </c>
      <c r="AH283" s="22">
        <f t="shared" ca="1" si="163"/>
        <v>0</v>
      </c>
      <c r="AI283" s="349">
        <f t="shared" ca="1" si="164"/>
        <v>0</v>
      </c>
      <c r="AJ283" s="375">
        <f t="shared" ca="1" si="143"/>
        <v>0</v>
      </c>
    </row>
    <row r="284" spans="1:36" ht="18.75" customHeight="1" thickBot="1">
      <c r="A284" s="20" t="str">
        <f ca="1">IF(F284&lt;&gt;0,MAX($A$4:A283)+1,"")</f>
        <v/>
      </c>
      <c r="B284" s="109">
        <f t="shared" ca="1" si="144"/>
        <v>0</v>
      </c>
      <c r="C284" s="22">
        <f t="shared" ca="1" si="145"/>
        <v>0</v>
      </c>
      <c r="D284" s="22">
        <f t="shared" ca="1" si="146"/>
        <v>0</v>
      </c>
      <c r="E284" s="349">
        <f t="shared" ca="1" si="147"/>
        <v>0</v>
      </c>
      <c r="F284" s="537">
        <f t="shared" ca="1" si="148"/>
        <v>0</v>
      </c>
      <c r="G284" s="20" t="str">
        <f ca="1">IF(L284&lt;&gt;0,MAX($G$4:G283)+1,"")</f>
        <v/>
      </c>
      <c r="H284" s="109">
        <f t="shared" ca="1" si="149"/>
        <v>0</v>
      </c>
      <c r="I284" s="22">
        <f t="shared" ca="1" si="150"/>
        <v>0</v>
      </c>
      <c r="J284" s="22">
        <f t="shared" ca="1" si="151"/>
        <v>0</v>
      </c>
      <c r="K284" s="349">
        <f t="shared" ca="1" si="152"/>
        <v>0</v>
      </c>
      <c r="L284" s="375">
        <f t="shared" ca="1" si="135"/>
        <v>0</v>
      </c>
      <c r="M284" s="20" t="str">
        <f ca="1">IF(R284&lt;&gt;0,MAX($M$4:M283)+1,"")</f>
        <v/>
      </c>
      <c r="N284" s="374">
        <f t="shared" ca="1" si="136"/>
        <v>0</v>
      </c>
      <c r="O284" s="374">
        <f t="shared" ca="1" si="137"/>
        <v>0</v>
      </c>
      <c r="P284" s="374">
        <f t="shared" ca="1" si="138"/>
        <v>0</v>
      </c>
      <c r="Q284" s="374">
        <f t="shared" ca="1" si="139"/>
        <v>0</v>
      </c>
      <c r="R284" s="375">
        <f t="shared" ca="1" si="140"/>
        <v>0</v>
      </c>
      <c r="S284" s="20" t="str">
        <f ca="1">IF(X284&lt;&gt;0,MAX($S$4:S283)+1,"")</f>
        <v/>
      </c>
      <c r="T284" s="109">
        <f t="shared" ca="1" si="153"/>
        <v>0</v>
      </c>
      <c r="U284" s="22">
        <f t="shared" ca="1" si="154"/>
        <v>0</v>
      </c>
      <c r="V284" s="22">
        <f t="shared" ca="1" si="155"/>
        <v>0</v>
      </c>
      <c r="W284" s="349">
        <f t="shared" ca="1" si="156"/>
        <v>0</v>
      </c>
      <c r="X284" s="375">
        <f t="shared" ca="1" si="141"/>
        <v>0</v>
      </c>
      <c r="Y284" s="20" t="str">
        <f ca="1">IF(AD284&lt;&gt;0,MAX(Y$4:$GY283)+1,"")</f>
        <v/>
      </c>
      <c r="Z284" s="109">
        <f t="shared" ca="1" si="157"/>
        <v>0</v>
      </c>
      <c r="AA284" s="22">
        <f t="shared" ca="1" si="158"/>
        <v>0</v>
      </c>
      <c r="AB284" s="22">
        <f t="shared" ca="1" si="159"/>
        <v>0</v>
      </c>
      <c r="AC284" s="349">
        <f t="shared" ca="1" si="160"/>
        <v>0</v>
      </c>
      <c r="AD284" s="375">
        <f t="shared" ca="1" si="142"/>
        <v>0</v>
      </c>
      <c r="AE284" s="20" t="str">
        <f ca="1">IF(AJ284&lt;&gt;0,MAX($E$4:AE283)+1,"")</f>
        <v/>
      </c>
      <c r="AF284" s="109">
        <f t="shared" ca="1" si="161"/>
        <v>0</v>
      </c>
      <c r="AG284" s="22">
        <f t="shared" ca="1" si="162"/>
        <v>0</v>
      </c>
      <c r="AH284" s="22">
        <f t="shared" ca="1" si="163"/>
        <v>0</v>
      </c>
      <c r="AI284" s="349">
        <f t="shared" ca="1" si="164"/>
        <v>0</v>
      </c>
      <c r="AJ284" s="375">
        <f t="shared" ca="1" si="143"/>
        <v>0</v>
      </c>
    </row>
    <row r="285" spans="1:36" ht="18.75" customHeight="1" thickBot="1">
      <c r="A285" s="20" t="str">
        <f ca="1">IF(F285&lt;&gt;0,MAX($A$4:A284)+1,"")</f>
        <v/>
      </c>
      <c r="B285" s="109">
        <f t="shared" ca="1" si="144"/>
        <v>0</v>
      </c>
      <c r="C285" s="22">
        <f t="shared" ca="1" si="145"/>
        <v>0</v>
      </c>
      <c r="D285" s="22">
        <f t="shared" ca="1" si="146"/>
        <v>0</v>
      </c>
      <c r="E285" s="349">
        <f t="shared" ca="1" si="147"/>
        <v>0</v>
      </c>
      <c r="F285" s="537">
        <f t="shared" ca="1" si="148"/>
        <v>0</v>
      </c>
      <c r="G285" s="20" t="str">
        <f ca="1">IF(L285&lt;&gt;0,MAX($G$4:G284)+1,"")</f>
        <v/>
      </c>
      <c r="H285" s="109">
        <f t="shared" ca="1" si="149"/>
        <v>0</v>
      </c>
      <c r="I285" s="22">
        <f t="shared" ca="1" si="150"/>
        <v>0</v>
      </c>
      <c r="J285" s="22">
        <f t="shared" ca="1" si="151"/>
        <v>0</v>
      </c>
      <c r="K285" s="349">
        <f t="shared" ca="1" si="152"/>
        <v>0</v>
      </c>
      <c r="L285" s="375">
        <f t="shared" ca="1" si="135"/>
        <v>0</v>
      </c>
      <c r="M285" s="20" t="str">
        <f ca="1">IF(R285&lt;&gt;0,MAX($M$4:M284)+1,"")</f>
        <v/>
      </c>
      <c r="N285" s="374">
        <f t="shared" ca="1" si="136"/>
        <v>0</v>
      </c>
      <c r="O285" s="374">
        <f t="shared" ca="1" si="137"/>
        <v>0</v>
      </c>
      <c r="P285" s="374">
        <f t="shared" ca="1" si="138"/>
        <v>0</v>
      </c>
      <c r="Q285" s="374">
        <f t="shared" ca="1" si="139"/>
        <v>0</v>
      </c>
      <c r="R285" s="375">
        <f t="shared" ca="1" si="140"/>
        <v>0</v>
      </c>
      <c r="S285" s="20" t="str">
        <f ca="1">IF(X285&lt;&gt;0,MAX($S$4:S284)+1,"")</f>
        <v/>
      </c>
      <c r="T285" s="109">
        <f t="shared" ca="1" si="153"/>
        <v>0</v>
      </c>
      <c r="U285" s="22">
        <f t="shared" ca="1" si="154"/>
        <v>0</v>
      </c>
      <c r="V285" s="22">
        <f t="shared" ca="1" si="155"/>
        <v>0</v>
      </c>
      <c r="W285" s="349">
        <f t="shared" ca="1" si="156"/>
        <v>0</v>
      </c>
      <c r="X285" s="375">
        <f t="shared" ca="1" si="141"/>
        <v>0</v>
      </c>
      <c r="Y285" s="20" t="str">
        <f ca="1">IF(AD285&lt;&gt;0,MAX(Y$4:$GY284)+1,"")</f>
        <v/>
      </c>
      <c r="Z285" s="109">
        <f t="shared" ca="1" si="157"/>
        <v>0</v>
      </c>
      <c r="AA285" s="22">
        <f t="shared" ca="1" si="158"/>
        <v>0</v>
      </c>
      <c r="AB285" s="22">
        <f t="shared" ca="1" si="159"/>
        <v>0</v>
      </c>
      <c r="AC285" s="349">
        <f t="shared" ca="1" si="160"/>
        <v>0</v>
      </c>
      <c r="AD285" s="375">
        <f t="shared" ca="1" si="142"/>
        <v>0</v>
      </c>
      <c r="AE285" s="20" t="str">
        <f ca="1">IF(AJ285&lt;&gt;0,MAX($E$4:AE284)+1,"")</f>
        <v/>
      </c>
      <c r="AF285" s="109">
        <f t="shared" ca="1" si="161"/>
        <v>0</v>
      </c>
      <c r="AG285" s="22">
        <f t="shared" ca="1" si="162"/>
        <v>0</v>
      </c>
      <c r="AH285" s="22">
        <f t="shared" ca="1" si="163"/>
        <v>0</v>
      </c>
      <c r="AI285" s="349">
        <f t="shared" ca="1" si="164"/>
        <v>0</v>
      </c>
      <c r="AJ285" s="375">
        <f t="shared" ca="1" si="143"/>
        <v>0</v>
      </c>
    </row>
    <row r="286" spans="1:36" ht="18.75" customHeight="1" thickBot="1">
      <c r="A286" s="20" t="str">
        <f ca="1">IF(F286&lt;&gt;0,MAX($A$4:A285)+1,"")</f>
        <v/>
      </c>
      <c r="B286" s="109">
        <f t="shared" ca="1" si="144"/>
        <v>0</v>
      </c>
      <c r="C286" s="22">
        <f t="shared" ca="1" si="145"/>
        <v>0</v>
      </c>
      <c r="D286" s="22">
        <f t="shared" ca="1" si="146"/>
        <v>0</v>
      </c>
      <c r="E286" s="349">
        <f t="shared" ca="1" si="147"/>
        <v>0</v>
      </c>
      <c r="F286" s="537">
        <f t="shared" ca="1" si="148"/>
        <v>0</v>
      </c>
      <c r="G286" s="20" t="str">
        <f ca="1">IF(L286&lt;&gt;0,MAX($G$4:G285)+1,"")</f>
        <v/>
      </c>
      <c r="H286" s="109">
        <f t="shared" ca="1" si="149"/>
        <v>0</v>
      </c>
      <c r="I286" s="22">
        <f t="shared" ca="1" si="150"/>
        <v>0</v>
      </c>
      <c r="J286" s="22">
        <f t="shared" ca="1" si="151"/>
        <v>0</v>
      </c>
      <c r="K286" s="349">
        <f t="shared" ca="1" si="152"/>
        <v>0</v>
      </c>
      <c r="L286" s="375">
        <f t="shared" ca="1" si="135"/>
        <v>0</v>
      </c>
      <c r="M286" s="20" t="str">
        <f ca="1">IF(R286&lt;&gt;0,MAX($M$4:M285)+1,"")</f>
        <v/>
      </c>
      <c r="N286" s="374">
        <f t="shared" ca="1" si="136"/>
        <v>0</v>
      </c>
      <c r="O286" s="374">
        <f t="shared" ca="1" si="137"/>
        <v>0</v>
      </c>
      <c r="P286" s="374">
        <f t="shared" ca="1" si="138"/>
        <v>0</v>
      </c>
      <c r="Q286" s="374">
        <f t="shared" ca="1" si="139"/>
        <v>0</v>
      </c>
      <c r="R286" s="375">
        <f t="shared" ca="1" si="140"/>
        <v>0</v>
      </c>
      <c r="S286" s="20" t="str">
        <f ca="1">IF(X286&lt;&gt;0,MAX($S$4:S285)+1,"")</f>
        <v/>
      </c>
      <c r="T286" s="109">
        <f t="shared" ca="1" si="153"/>
        <v>0</v>
      </c>
      <c r="U286" s="22">
        <f t="shared" ca="1" si="154"/>
        <v>0</v>
      </c>
      <c r="V286" s="22">
        <f t="shared" ca="1" si="155"/>
        <v>0</v>
      </c>
      <c r="W286" s="349">
        <f t="shared" ca="1" si="156"/>
        <v>0</v>
      </c>
      <c r="X286" s="375">
        <f t="shared" ca="1" si="141"/>
        <v>0</v>
      </c>
      <c r="Y286" s="20" t="str">
        <f ca="1">IF(AD286&lt;&gt;0,MAX(Y$4:$GY285)+1,"")</f>
        <v/>
      </c>
      <c r="Z286" s="109">
        <f t="shared" ca="1" si="157"/>
        <v>0</v>
      </c>
      <c r="AA286" s="22">
        <f t="shared" ca="1" si="158"/>
        <v>0</v>
      </c>
      <c r="AB286" s="22">
        <f t="shared" ca="1" si="159"/>
        <v>0</v>
      </c>
      <c r="AC286" s="349">
        <f t="shared" ca="1" si="160"/>
        <v>0</v>
      </c>
      <c r="AD286" s="375">
        <f t="shared" ca="1" si="142"/>
        <v>0</v>
      </c>
      <c r="AE286" s="20" t="str">
        <f ca="1">IF(AJ286&lt;&gt;0,MAX($E$4:AE285)+1,"")</f>
        <v/>
      </c>
      <c r="AF286" s="109">
        <f t="shared" ca="1" si="161"/>
        <v>0</v>
      </c>
      <c r="AG286" s="22">
        <f t="shared" ca="1" si="162"/>
        <v>0</v>
      </c>
      <c r="AH286" s="22">
        <f t="shared" ca="1" si="163"/>
        <v>0</v>
      </c>
      <c r="AI286" s="349">
        <f t="shared" ca="1" si="164"/>
        <v>0</v>
      </c>
      <c r="AJ286" s="375">
        <f t="shared" ca="1" si="143"/>
        <v>0</v>
      </c>
    </row>
    <row r="287" spans="1:36" ht="18.75" customHeight="1" thickBot="1">
      <c r="A287" s="20" t="str">
        <f ca="1">IF(F287&lt;&gt;0,MAX($A$4:A286)+1,"")</f>
        <v/>
      </c>
      <c r="B287" s="109">
        <f t="shared" ca="1" si="144"/>
        <v>0</v>
      </c>
      <c r="C287" s="22">
        <f t="shared" ca="1" si="145"/>
        <v>0</v>
      </c>
      <c r="D287" s="22">
        <f t="shared" ca="1" si="146"/>
        <v>0</v>
      </c>
      <c r="E287" s="349">
        <f t="shared" ca="1" si="147"/>
        <v>0</v>
      </c>
      <c r="F287" s="537">
        <f t="shared" ca="1" si="148"/>
        <v>0</v>
      </c>
      <c r="G287" s="20" t="str">
        <f ca="1">IF(L287&lt;&gt;0,MAX($G$4:G286)+1,"")</f>
        <v/>
      </c>
      <c r="H287" s="109">
        <f t="shared" ca="1" si="149"/>
        <v>0</v>
      </c>
      <c r="I287" s="22">
        <f t="shared" ca="1" si="150"/>
        <v>0</v>
      </c>
      <c r="J287" s="22">
        <f t="shared" ca="1" si="151"/>
        <v>0</v>
      </c>
      <c r="K287" s="349">
        <f t="shared" ca="1" si="152"/>
        <v>0</v>
      </c>
      <c r="L287" s="375">
        <f t="shared" ca="1" si="135"/>
        <v>0</v>
      </c>
      <c r="M287" s="20" t="str">
        <f ca="1">IF(R287&lt;&gt;0,MAX($M$4:M286)+1,"")</f>
        <v/>
      </c>
      <c r="N287" s="374">
        <f t="shared" ca="1" si="136"/>
        <v>0</v>
      </c>
      <c r="O287" s="374">
        <f t="shared" ca="1" si="137"/>
        <v>0</v>
      </c>
      <c r="P287" s="374">
        <f t="shared" ca="1" si="138"/>
        <v>0</v>
      </c>
      <c r="Q287" s="374">
        <f t="shared" ca="1" si="139"/>
        <v>0</v>
      </c>
      <c r="R287" s="375">
        <f t="shared" ca="1" si="140"/>
        <v>0</v>
      </c>
      <c r="S287" s="20" t="str">
        <f ca="1">IF(X287&lt;&gt;0,MAX($S$4:S286)+1,"")</f>
        <v/>
      </c>
      <c r="T287" s="109">
        <f t="shared" ca="1" si="153"/>
        <v>0</v>
      </c>
      <c r="U287" s="22">
        <f t="shared" ca="1" si="154"/>
        <v>0</v>
      </c>
      <c r="V287" s="22">
        <f t="shared" ca="1" si="155"/>
        <v>0</v>
      </c>
      <c r="W287" s="349">
        <f t="shared" ca="1" si="156"/>
        <v>0</v>
      </c>
      <c r="X287" s="375">
        <f t="shared" ca="1" si="141"/>
        <v>0</v>
      </c>
      <c r="Y287" s="20" t="str">
        <f ca="1">IF(AD287&lt;&gt;0,MAX(Y$4:$GY286)+1,"")</f>
        <v/>
      </c>
      <c r="Z287" s="109">
        <f t="shared" ca="1" si="157"/>
        <v>0</v>
      </c>
      <c r="AA287" s="22">
        <f t="shared" ca="1" si="158"/>
        <v>0</v>
      </c>
      <c r="AB287" s="22">
        <f t="shared" ca="1" si="159"/>
        <v>0</v>
      </c>
      <c r="AC287" s="349">
        <f t="shared" ca="1" si="160"/>
        <v>0</v>
      </c>
      <c r="AD287" s="375">
        <f t="shared" ca="1" si="142"/>
        <v>0</v>
      </c>
      <c r="AE287" s="20" t="str">
        <f ca="1">IF(AJ287&lt;&gt;0,MAX($E$4:AE286)+1,"")</f>
        <v/>
      </c>
      <c r="AF287" s="109">
        <f t="shared" ca="1" si="161"/>
        <v>0</v>
      </c>
      <c r="AG287" s="22">
        <f t="shared" ca="1" si="162"/>
        <v>0</v>
      </c>
      <c r="AH287" s="22">
        <f t="shared" ca="1" si="163"/>
        <v>0</v>
      </c>
      <c r="AI287" s="349">
        <f t="shared" ca="1" si="164"/>
        <v>0</v>
      </c>
      <c r="AJ287" s="375">
        <f t="shared" ca="1" si="143"/>
        <v>0</v>
      </c>
    </row>
    <row r="288" spans="1:36" ht="18.75" customHeight="1" thickBot="1">
      <c r="A288" s="20" t="str">
        <f ca="1">IF(F288&lt;&gt;0,MAX($A$4:A287)+1,"")</f>
        <v/>
      </c>
      <c r="B288" s="109">
        <f t="shared" ca="1" si="144"/>
        <v>0</v>
      </c>
      <c r="C288" s="22">
        <f t="shared" ca="1" si="145"/>
        <v>0</v>
      </c>
      <c r="D288" s="22">
        <f t="shared" ca="1" si="146"/>
        <v>0</v>
      </c>
      <c r="E288" s="349">
        <f t="shared" ca="1" si="147"/>
        <v>0</v>
      </c>
      <c r="F288" s="537">
        <f t="shared" ca="1" si="148"/>
        <v>0</v>
      </c>
      <c r="G288" s="20" t="str">
        <f ca="1">IF(L288&lt;&gt;0,MAX($G$4:G287)+1,"")</f>
        <v/>
      </c>
      <c r="H288" s="109">
        <f t="shared" ca="1" si="149"/>
        <v>0</v>
      </c>
      <c r="I288" s="22">
        <f t="shared" ca="1" si="150"/>
        <v>0</v>
      </c>
      <c r="J288" s="22">
        <f t="shared" ca="1" si="151"/>
        <v>0</v>
      </c>
      <c r="K288" s="349">
        <f t="shared" ca="1" si="152"/>
        <v>0</v>
      </c>
      <c r="L288" s="375">
        <f t="shared" ca="1" si="135"/>
        <v>0</v>
      </c>
      <c r="M288" s="20" t="str">
        <f ca="1">IF(R288&lt;&gt;0,MAX($M$4:M287)+1,"")</f>
        <v/>
      </c>
      <c r="N288" s="374">
        <f t="shared" ca="1" si="136"/>
        <v>0</v>
      </c>
      <c r="O288" s="374">
        <f t="shared" ca="1" si="137"/>
        <v>0</v>
      </c>
      <c r="P288" s="374">
        <f t="shared" ca="1" si="138"/>
        <v>0</v>
      </c>
      <c r="Q288" s="374">
        <f t="shared" ca="1" si="139"/>
        <v>0</v>
      </c>
      <c r="R288" s="375">
        <f t="shared" ca="1" si="140"/>
        <v>0</v>
      </c>
      <c r="S288" s="20" t="str">
        <f ca="1">IF(X288&lt;&gt;0,MAX($S$4:S287)+1,"")</f>
        <v/>
      </c>
      <c r="T288" s="109">
        <f t="shared" ca="1" si="153"/>
        <v>0</v>
      </c>
      <c r="U288" s="22">
        <f t="shared" ca="1" si="154"/>
        <v>0</v>
      </c>
      <c r="V288" s="22">
        <f t="shared" ca="1" si="155"/>
        <v>0</v>
      </c>
      <c r="W288" s="349">
        <f t="shared" ca="1" si="156"/>
        <v>0</v>
      </c>
      <c r="X288" s="375">
        <f t="shared" ca="1" si="141"/>
        <v>0</v>
      </c>
      <c r="Y288" s="20" t="str">
        <f ca="1">IF(AD288&lt;&gt;0,MAX(Y$4:$GY287)+1,"")</f>
        <v/>
      </c>
      <c r="Z288" s="109">
        <f t="shared" ca="1" si="157"/>
        <v>0</v>
      </c>
      <c r="AA288" s="22">
        <f t="shared" ca="1" si="158"/>
        <v>0</v>
      </c>
      <c r="AB288" s="22">
        <f t="shared" ca="1" si="159"/>
        <v>0</v>
      </c>
      <c r="AC288" s="349">
        <f t="shared" ca="1" si="160"/>
        <v>0</v>
      </c>
      <c r="AD288" s="375">
        <f t="shared" ca="1" si="142"/>
        <v>0</v>
      </c>
      <c r="AE288" s="20" t="str">
        <f ca="1">IF(AJ288&lt;&gt;0,MAX($E$4:AE287)+1,"")</f>
        <v/>
      </c>
      <c r="AF288" s="109">
        <f t="shared" ca="1" si="161"/>
        <v>0</v>
      </c>
      <c r="AG288" s="22">
        <f t="shared" ca="1" si="162"/>
        <v>0</v>
      </c>
      <c r="AH288" s="22">
        <f t="shared" ca="1" si="163"/>
        <v>0</v>
      </c>
      <c r="AI288" s="349">
        <f t="shared" ca="1" si="164"/>
        <v>0</v>
      </c>
      <c r="AJ288" s="375">
        <f t="shared" ca="1" si="143"/>
        <v>0</v>
      </c>
    </row>
    <row r="289" spans="1:36" ht="18.75" customHeight="1" thickBot="1">
      <c r="A289" s="20" t="str">
        <f ca="1">IF(F289&lt;&gt;0,MAX($A$4:A288)+1,"")</f>
        <v/>
      </c>
      <c r="B289" s="109">
        <f t="shared" ca="1" si="144"/>
        <v>0</v>
      </c>
      <c r="C289" s="22">
        <f t="shared" ca="1" si="145"/>
        <v>0</v>
      </c>
      <c r="D289" s="22">
        <f t="shared" ca="1" si="146"/>
        <v>0</v>
      </c>
      <c r="E289" s="349">
        <f t="shared" ca="1" si="147"/>
        <v>0</v>
      </c>
      <c r="F289" s="537">
        <f t="shared" ca="1" si="148"/>
        <v>0</v>
      </c>
      <c r="G289" s="20" t="str">
        <f ca="1">IF(L289&lt;&gt;0,MAX($G$4:G288)+1,"")</f>
        <v/>
      </c>
      <c r="H289" s="109">
        <f t="shared" ca="1" si="149"/>
        <v>0</v>
      </c>
      <c r="I289" s="22">
        <f t="shared" ca="1" si="150"/>
        <v>0</v>
      </c>
      <c r="J289" s="22">
        <f t="shared" ca="1" si="151"/>
        <v>0</v>
      </c>
      <c r="K289" s="349">
        <f t="shared" ca="1" si="152"/>
        <v>0</v>
      </c>
      <c r="L289" s="375">
        <f t="shared" ca="1" si="135"/>
        <v>0</v>
      </c>
      <c r="M289" s="20" t="str">
        <f ca="1">IF(R289&lt;&gt;0,MAX($M$4:M288)+1,"")</f>
        <v/>
      </c>
      <c r="N289" s="374">
        <f t="shared" ca="1" si="136"/>
        <v>0</v>
      </c>
      <c r="O289" s="374">
        <f t="shared" ca="1" si="137"/>
        <v>0</v>
      </c>
      <c r="P289" s="374">
        <f t="shared" ca="1" si="138"/>
        <v>0</v>
      </c>
      <c r="Q289" s="374">
        <f t="shared" ca="1" si="139"/>
        <v>0</v>
      </c>
      <c r="R289" s="375">
        <f t="shared" ca="1" si="140"/>
        <v>0</v>
      </c>
      <c r="S289" s="20" t="str">
        <f ca="1">IF(X289&lt;&gt;0,MAX($S$4:S288)+1,"")</f>
        <v/>
      </c>
      <c r="T289" s="109">
        <f t="shared" ca="1" si="153"/>
        <v>0</v>
      </c>
      <c r="U289" s="22">
        <f t="shared" ca="1" si="154"/>
        <v>0</v>
      </c>
      <c r="V289" s="22">
        <f t="shared" ca="1" si="155"/>
        <v>0</v>
      </c>
      <c r="W289" s="349">
        <f t="shared" ca="1" si="156"/>
        <v>0</v>
      </c>
      <c r="X289" s="375">
        <f t="shared" ca="1" si="141"/>
        <v>0</v>
      </c>
      <c r="Y289" s="20" t="str">
        <f ca="1">IF(AD289&lt;&gt;0,MAX(Y$4:$GY288)+1,"")</f>
        <v/>
      </c>
      <c r="Z289" s="109">
        <f t="shared" ca="1" si="157"/>
        <v>0</v>
      </c>
      <c r="AA289" s="22">
        <f t="shared" ca="1" si="158"/>
        <v>0</v>
      </c>
      <c r="AB289" s="22">
        <f t="shared" ca="1" si="159"/>
        <v>0</v>
      </c>
      <c r="AC289" s="349">
        <f t="shared" ca="1" si="160"/>
        <v>0</v>
      </c>
      <c r="AD289" s="375">
        <f t="shared" ca="1" si="142"/>
        <v>0</v>
      </c>
      <c r="AE289" s="20" t="str">
        <f ca="1">IF(AJ289&lt;&gt;0,MAX($E$4:AE288)+1,"")</f>
        <v/>
      </c>
      <c r="AF289" s="109">
        <f t="shared" ca="1" si="161"/>
        <v>0</v>
      </c>
      <c r="AG289" s="22">
        <f t="shared" ca="1" si="162"/>
        <v>0</v>
      </c>
      <c r="AH289" s="22">
        <f t="shared" ca="1" si="163"/>
        <v>0</v>
      </c>
      <c r="AI289" s="349">
        <f t="shared" ca="1" si="164"/>
        <v>0</v>
      </c>
      <c r="AJ289" s="375">
        <f t="shared" ca="1" si="143"/>
        <v>0</v>
      </c>
    </row>
    <row r="290" spans="1:36" ht="18.75" customHeight="1" thickBot="1">
      <c r="A290" s="20" t="str">
        <f ca="1">IF(F290&lt;&gt;0,MAX($A$4:A289)+1,"")</f>
        <v/>
      </c>
      <c r="B290" s="109">
        <f t="shared" ca="1" si="144"/>
        <v>0</v>
      </c>
      <c r="C290" s="22">
        <f t="shared" ca="1" si="145"/>
        <v>0</v>
      </c>
      <c r="D290" s="22">
        <f t="shared" ca="1" si="146"/>
        <v>0</v>
      </c>
      <c r="E290" s="349">
        <f t="shared" ca="1" si="147"/>
        <v>0</v>
      </c>
      <c r="F290" s="537">
        <f t="shared" ca="1" si="148"/>
        <v>0</v>
      </c>
      <c r="G290" s="20" t="str">
        <f ca="1">IF(L290&lt;&gt;0,MAX($G$4:G289)+1,"")</f>
        <v/>
      </c>
      <c r="H290" s="109">
        <f t="shared" ca="1" si="149"/>
        <v>0</v>
      </c>
      <c r="I290" s="22">
        <f t="shared" ca="1" si="150"/>
        <v>0</v>
      </c>
      <c r="J290" s="22">
        <f t="shared" ca="1" si="151"/>
        <v>0</v>
      </c>
      <c r="K290" s="349">
        <f t="shared" ca="1" si="152"/>
        <v>0</v>
      </c>
      <c r="L290" s="375">
        <f t="shared" ca="1" si="135"/>
        <v>0</v>
      </c>
      <c r="M290" s="20" t="str">
        <f ca="1">IF(R290&lt;&gt;0,MAX($M$4:M289)+1,"")</f>
        <v/>
      </c>
      <c r="N290" s="374">
        <f t="shared" ca="1" si="136"/>
        <v>0</v>
      </c>
      <c r="O290" s="374">
        <f t="shared" ca="1" si="137"/>
        <v>0</v>
      </c>
      <c r="P290" s="374">
        <f t="shared" ca="1" si="138"/>
        <v>0</v>
      </c>
      <c r="Q290" s="374">
        <f t="shared" ca="1" si="139"/>
        <v>0</v>
      </c>
      <c r="R290" s="375">
        <f t="shared" ca="1" si="140"/>
        <v>0</v>
      </c>
      <c r="S290" s="20" t="str">
        <f ca="1">IF(X290&lt;&gt;0,MAX($S$4:S289)+1,"")</f>
        <v/>
      </c>
      <c r="T290" s="109">
        <f t="shared" ca="1" si="153"/>
        <v>0</v>
      </c>
      <c r="U290" s="22">
        <f t="shared" ca="1" si="154"/>
        <v>0</v>
      </c>
      <c r="V290" s="22">
        <f t="shared" ca="1" si="155"/>
        <v>0</v>
      </c>
      <c r="W290" s="349">
        <f t="shared" ca="1" si="156"/>
        <v>0</v>
      </c>
      <c r="X290" s="375">
        <f t="shared" ca="1" si="141"/>
        <v>0</v>
      </c>
      <c r="Y290" s="20" t="str">
        <f ca="1">IF(AD290&lt;&gt;0,MAX(Y$4:$GY289)+1,"")</f>
        <v/>
      </c>
      <c r="Z290" s="109">
        <f t="shared" ca="1" si="157"/>
        <v>0</v>
      </c>
      <c r="AA290" s="22">
        <f t="shared" ca="1" si="158"/>
        <v>0</v>
      </c>
      <c r="AB290" s="22">
        <f t="shared" ca="1" si="159"/>
        <v>0</v>
      </c>
      <c r="AC290" s="349">
        <f t="shared" ca="1" si="160"/>
        <v>0</v>
      </c>
      <c r="AD290" s="375">
        <f t="shared" ca="1" si="142"/>
        <v>0</v>
      </c>
      <c r="AE290" s="20" t="str">
        <f ca="1">IF(AJ290&lt;&gt;0,MAX($E$4:AE289)+1,"")</f>
        <v/>
      </c>
      <c r="AF290" s="109">
        <f t="shared" ca="1" si="161"/>
        <v>0</v>
      </c>
      <c r="AG290" s="22">
        <f t="shared" ca="1" si="162"/>
        <v>0</v>
      </c>
      <c r="AH290" s="22">
        <f t="shared" ca="1" si="163"/>
        <v>0</v>
      </c>
      <c r="AI290" s="349">
        <f t="shared" ca="1" si="164"/>
        <v>0</v>
      </c>
      <c r="AJ290" s="375">
        <f t="shared" ca="1" si="143"/>
        <v>0</v>
      </c>
    </row>
    <row r="291" spans="1:36" ht="18.75" customHeight="1" thickBot="1">
      <c r="A291" s="20" t="str">
        <f ca="1">IF(F291&lt;&gt;0,MAX($A$4:A290)+1,"")</f>
        <v/>
      </c>
      <c r="B291" s="109">
        <f t="shared" ca="1" si="144"/>
        <v>0</v>
      </c>
      <c r="C291" s="22">
        <f t="shared" ca="1" si="145"/>
        <v>0</v>
      </c>
      <c r="D291" s="22">
        <f t="shared" ca="1" si="146"/>
        <v>0</v>
      </c>
      <c r="E291" s="349">
        <f t="shared" ca="1" si="147"/>
        <v>0</v>
      </c>
      <c r="F291" s="537">
        <f t="shared" ca="1" si="148"/>
        <v>0</v>
      </c>
      <c r="G291" s="20" t="str">
        <f ca="1">IF(L291&lt;&gt;0,MAX($G$4:G290)+1,"")</f>
        <v/>
      </c>
      <c r="H291" s="109">
        <f t="shared" ca="1" si="149"/>
        <v>0</v>
      </c>
      <c r="I291" s="22">
        <f t="shared" ca="1" si="150"/>
        <v>0</v>
      </c>
      <c r="J291" s="22">
        <f t="shared" ca="1" si="151"/>
        <v>0</v>
      </c>
      <c r="K291" s="349">
        <f t="shared" ca="1" si="152"/>
        <v>0</v>
      </c>
      <c r="L291" s="375">
        <f t="shared" ca="1" si="135"/>
        <v>0</v>
      </c>
      <c r="M291" s="20" t="str">
        <f ca="1">IF(R291&lt;&gt;0,MAX($M$4:M290)+1,"")</f>
        <v/>
      </c>
      <c r="N291" s="374">
        <f t="shared" ca="1" si="136"/>
        <v>0</v>
      </c>
      <c r="O291" s="374">
        <f t="shared" ca="1" si="137"/>
        <v>0</v>
      </c>
      <c r="P291" s="374">
        <f t="shared" ca="1" si="138"/>
        <v>0</v>
      </c>
      <c r="Q291" s="374">
        <f t="shared" ca="1" si="139"/>
        <v>0</v>
      </c>
      <c r="R291" s="375">
        <f t="shared" ca="1" si="140"/>
        <v>0</v>
      </c>
      <c r="S291" s="20" t="str">
        <f ca="1">IF(X291&lt;&gt;0,MAX($S$4:S290)+1,"")</f>
        <v/>
      </c>
      <c r="T291" s="109">
        <f t="shared" ca="1" si="153"/>
        <v>0</v>
      </c>
      <c r="U291" s="22">
        <f t="shared" ca="1" si="154"/>
        <v>0</v>
      </c>
      <c r="V291" s="22">
        <f t="shared" ca="1" si="155"/>
        <v>0</v>
      </c>
      <c r="W291" s="349">
        <f t="shared" ca="1" si="156"/>
        <v>0</v>
      </c>
      <c r="X291" s="375">
        <f t="shared" ca="1" si="141"/>
        <v>0</v>
      </c>
      <c r="Y291" s="20" t="str">
        <f ca="1">IF(AD291&lt;&gt;0,MAX(Y$4:$GY290)+1,"")</f>
        <v/>
      </c>
      <c r="Z291" s="109">
        <f t="shared" ca="1" si="157"/>
        <v>0</v>
      </c>
      <c r="AA291" s="22">
        <f t="shared" ca="1" si="158"/>
        <v>0</v>
      </c>
      <c r="AB291" s="22">
        <f t="shared" ca="1" si="159"/>
        <v>0</v>
      </c>
      <c r="AC291" s="349">
        <f t="shared" ca="1" si="160"/>
        <v>0</v>
      </c>
      <c r="AD291" s="375">
        <f t="shared" ca="1" si="142"/>
        <v>0</v>
      </c>
      <c r="AE291" s="20" t="str">
        <f ca="1">IF(AJ291&lt;&gt;0,MAX($E$4:AE290)+1,"")</f>
        <v/>
      </c>
      <c r="AF291" s="109">
        <f t="shared" ca="1" si="161"/>
        <v>0</v>
      </c>
      <c r="AG291" s="22">
        <f t="shared" ca="1" si="162"/>
        <v>0</v>
      </c>
      <c r="AH291" s="22">
        <f t="shared" ca="1" si="163"/>
        <v>0</v>
      </c>
      <c r="AI291" s="349">
        <f t="shared" ca="1" si="164"/>
        <v>0</v>
      </c>
      <c r="AJ291" s="375">
        <f t="shared" ca="1" si="143"/>
        <v>0</v>
      </c>
    </row>
    <row r="292" spans="1:36" ht="18.75" customHeight="1" thickBot="1">
      <c r="A292" s="20" t="str">
        <f ca="1">IF(F292&lt;&gt;0,MAX($A$4:A291)+1,"")</f>
        <v/>
      </c>
      <c r="B292" s="109">
        <f t="shared" ca="1" si="144"/>
        <v>0</v>
      </c>
      <c r="C292" s="22">
        <f t="shared" ca="1" si="145"/>
        <v>0</v>
      </c>
      <c r="D292" s="22">
        <f t="shared" ca="1" si="146"/>
        <v>0</v>
      </c>
      <c r="E292" s="349">
        <f t="shared" ca="1" si="147"/>
        <v>0</v>
      </c>
      <c r="F292" s="537">
        <f t="shared" ca="1" si="148"/>
        <v>0</v>
      </c>
      <c r="G292" s="20" t="str">
        <f ca="1">IF(L292&lt;&gt;0,MAX($G$4:G291)+1,"")</f>
        <v/>
      </c>
      <c r="H292" s="109">
        <f t="shared" ca="1" si="149"/>
        <v>0</v>
      </c>
      <c r="I292" s="22">
        <f t="shared" ca="1" si="150"/>
        <v>0</v>
      </c>
      <c r="J292" s="22">
        <f t="shared" ca="1" si="151"/>
        <v>0</v>
      </c>
      <c r="K292" s="349">
        <f t="shared" ca="1" si="152"/>
        <v>0</v>
      </c>
      <c r="L292" s="375">
        <f t="shared" ca="1" si="135"/>
        <v>0</v>
      </c>
      <c r="M292" s="20" t="str">
        <f ca="1">IF(R292&lt;&gt;0,MAX($M$4:M291)+1,"")</f>
        <v/>
      </c>
      <c r="N292" s="374">
        <f t="shared" ca="1" si="136"/>
        <v>0</v>
      </c>
      <c r="O292" s="374">
        <f t="shared" ca="1" si="137"/>
        <v>0</v>
      </c>
      <c r="P292" s="374">
        <f t="shared" ca="1" si="138"/>
        <v>0</v>
      </c>
      <c r="Q292" s="374">
        <f t="shared" ca="1" si="139"/>
        <v>0</v>
      </c>
      <c r="R292" s="375">
        <f t="shared" ca="1" si="140"/>
        <v>0</v>
      </c>
      <c r="S292" s="20" t="str">
        <f ca="1">IF(X292&lt;&gt;0,MAX($S$4:S291)+1,"")</f>
        <v/>
      </c>
      <c r="T292" s="109">
        <f t="shared" ca="1" si="153"/>
        <v>0</v>
      </c>
      <c r="U292" s="22">
        <f t="shared" ca="1" si="154"/>
        <v>0</v>
      </c>
      <c r="V292" s="22">
        <f t="shared" ca="1" si="155"/>
        <v>0</v>
      </c>
      <c r="W292" s="349">
        <f t="shared" ca="1" si="156"/>
        <v>0</v>
      </c>
      <c r="X292" s="375">
        <f t="shared" ca="1" si="141"/>
        <v>0</v>
      </c>
      <c r="Y292" s="20" t="str">
        <f ca="1">IF(AD292&lt;&gt;0,MAX(Y$4:$GY291)+1,"")</f>
        <v/>
      </c>
      <c r="Z292" s="109">
        <f t="shared" ca="1" si="157"/>
        <v>0</v>
      </c>
      <c r="AA292" s="22">
        <f t="shared" ca="1" si="158"/>
        <v>0</v>
      </c>
      <c r="AB292" s="22">
        <f t="shared" ca="1" si="159"/>
        <v>0</v>
      </c>
      <c r="AC292" s="349">
        <f t="shared" ca="1" si="160"/>
        <v>0</v>
      </c>
      <c r="AD292" s="375">
        <f t="shared" ca="1" si="142"/>
        <v>0</v>
      </c>
      <c r="AE292" s="20" t="str">
        <f ca="1">IF(AJ292&lt;&gt;0,MAX($E$4:AE291)+1,"")</f>
        <v/>
      </c>
      <c r="AF292" s="109">
        <f t="shared" ca="1" si="161"/>
        <v>0</v>
      </c>
      <c r="AG292" s="22">
        <f t="shared" ca="1" si="162"/>
        <v>0</v>
      </c>
      <c r="AH292" s="22">
        <f t="shared" ca="1" si="163"/>
        <v>0</v>
      </c>
      <c r="AI292" s="349">
        <f t="shared" ca="1" si="164"/>
        <v>0</v>
      </c>
      <c r="AJ292" s="375">
        <f t="shared" ca="1" si="143"/>
        <v>0</v>
      </c>
    </row>
    <row r="293" spans="1:36" ht="18.75" customHeight="1" thickBot="1">
      <c r="A293" s="20" t="str">
        <f ca="1">IF(F293&lt;&gt;0,MAX($A$4:A292)+1,"")</f>
        <v/>
      </c>
      <c r="B293" s="109">
        <f t="shared" ca="1" si="144"/>
        <v>0</v>
      </c>
      <c r="C293" s="22">
        <f t="shared" ca="1" si="145"/>
        <v>0</v>
      </c>
      <c r="D293" s="22">
        <f t="shared" ca="1" si="146"/>
        <v>0</v>
      </c>
      <c r="E293" s="349">
        <f t="shared" ca="1" si="147"/>
        <v>0</v>
      </c>
      <c r="F293" s="537">
        <f t="shared" ca="1" si="148"/>
        <v>0</v>
      </c>
      <c r="G293" s="20" t="str">
        <f ca="1">IF(L293&lt;&gt;0,MAX($G$4:G292)+1,"")</f>
        <v/>
      </c>
      <c r="H293" s="109">
        <f t="shared" ca="1" si="149"/>
        <v>0</v>
      </c>
      <c r="I293" s="22">
        <f t="shared" ca="1" si="150"/>
        <v>0</v>
      </c>
      <c r="J293" s="22">
        <f t="shared" ca="1" si="151"/>
        <v>0</v>
      </c>
      <c r="K293" s="349">
        <f t="shared" ca="1" si="152"/>
        <v>0</v>
      </c>
      <c r="L293" s="375">
        <f t="shared" ca="1" si="135"/>
        <v>0</v>
      </c>
      <c r="M293" s="20" t="str">
        <f ca="1">IF(R293&lt;&gt;0,MAX($M$4:M292)+1,"")</f>
        <v/>
      </c>
      <c r="N293" s="374">
        <f t="shared" ca="1" si="136"/>
        <v>0</v>
      </c>
      <c r="O293" s="374">
        <f t="shared" ca="1" si="137"/>
        <v>0</v>
      </c>
      <c r="P293" s="374">
        <f t="shared" ca="1" si="138"/>
        <v>0</v>
      </c>
      <c r="Q293" s="374">
        <f t="shared" ca="1" si="139"/>
        <v>0</v>
      </c>
      <c r="R293" s="375">
        <f t="shared" ca="1" si="140"/>
        <v>0</v>
      </c>
      <c r="S293" s="20" t="str">
        <f ca="1">IF(X293&lt;&gt;0,MAX($S$4:S292)+1,"")</f>
        <v/>
      </c>
      <c r="T293" s="109">
        <f t="shared" ca="1" si="153"/>
        <v>0</v>
      </c>
      <c r="U293" s="22">
        <f t="shared" ca="1" si="154"/>
        <v>0</v>
      </c>
      <c r="V293" s="22">
        <f t="shared" ca="1" si="155"/>
        <v>0</v>
      </c>
      <c r="W293" s="349">
        <f t="shared" ca="1" si="156"/>
        <v>0</v>
      </c>
      <c r="X293" s="375">
        <f t="shared" ca="1" si="141"/>
        <v>0</v>
      </c>
      <c r="Y293" s="20" t="str">
        <f ca="1">IF(AD293&lt;&gt;0,MAX(Y$4:$GY292)+1,"")</f>
        <v/>
      </c>
      <c r="Z293" s="109">
        <f t="shared" ca="1" si="157"/>
        <v>0</v>
      </c>
      <c r="AA293" s="22">
        <f t="shared" ca="1" si="158"/>
        <v>0</v>
      </c>
      <c r="AB293" s="22">
        <f t="shared" ca="1" si="159"/>
        <v>0</v>
      </c>
      <c r="AC293" s="349">
        <f t="shared" ca="1" si="160"/>
        <v>0</v>
      </c>
      <c r="AD293" s="375">
        <f t="shared" ca="1" si="142"/>
        <v>0</v>
      </c>
      <c r="AE293" s="20" t="str">
        <f ca="1">IF(AJ293&lt;&gt;0,MAX($E$4:AE292)+1,"")</f>
        <v/>
      </c>
      <c r="AF293" s="109">
        <f t="shared" ca="1" si="161"/>
        <v>0</v>
      </c>
      <c r="AG293" s="22">
        <f t="shared" ca="1" si="162"/>
        <v>0</v>
      </c>
      <c r="AH293" s="22">
        <f t="shared" ca="1" si="163"/>
        <v>0</v>
      </c>
      <c r="AI293" s="349">
        <f t="shared" ca="1" si="164"/>
        <v>0</v>
      </c>
      <c r="AJ293" s="375">
        <f t="shared" ca="1" si="143"/>
        <v>0</v>
      </c>
    </row>
    <row r="294" spans="1:36" ht="18.75" customHeight="1" thickBot="1">
      <c r="A294" s="20" t="str">
        <f ca="1">IF(F294&lt;&gt;0,MAX($A$4:A293)+1,"")</f>
        <v/>
      </c>
      <c r="B294" s="109">
        <f t="shared" ca="1" si="144"/>
        <v>0</v>
      </c>
      <c r="C294" s="22">
        <f t="shared" ca="1" si="145"/>
        <v>0</v>
      </c>
      <c r="D294" s="22">
        <f t="shared" ca="1" si="146"/>
        <v>0</v>
      </c>
      <c r="E294" s="349">
        <f t="shared" ca="1" si="147"/>
        <v>0</v>
      </c>
      <c r="F294" s="537">
        <f t="shared" ca="1" si="148"/>
        <v>0</v>
      </c>
      <c r="G294" s="20" t="str">
        <f ca="1">IF(L294&lt;&gt;0,MAX($G$4:G293)+1,"")</f>
        <v/>
      </c>
      <c r="H294" s="109">
        <f t="shared" ca="1" si="149"/>
        <v>0</v>
      </c>
      <c r="I294" s="22">
        <f t="shared" ca="1" si="150"/>
        <v>0</v>
      </c>
      <c r="J294" s="22">
        <f t="shared" ca="1" si="151"/>
        <v>0</v>
      </c>
      <c r="K294" s="349">
        <f t="shared" ca="1" si="152"/>
        <v>0</v>
      </c>
      <c r="L294" s="375">
        <f t="shared" ca="1" si="135"/>
        <v>0</v>
      </c>
      <c r="M294" s="20" t="str">
        <f ca="1">IF(R294&lt;&gt;0,MAX($M$4:M293)+1,"")</f>
        <v/>
      </c>
      <c r="N294" s="374">
        <f t="shared" ca="1" si="136"/>
        <v>0</v>
      </c>
      <c r="O294" s="374">
        <f t="shared" ca="1" si="137"/>
        <v>0</v>
      </c>
      <c r="P294" s="374">
        <f t="shared" ca="1" si="138"/>
        <v>0</v>
      </c>
      <c r="Q294" s="374">
        <f t="shared" ca="1" si="139"/>
        <v>0</v>
      </c>
      <c r="R294" s="375">
        <f t="shared" ca="1" si="140"/>
        <v>0</v>
      </c>
      <c r="S294" s="20" t="str">
        <f ca="1">IF(X294&lt;&gt;0,MAX($S$4:S293)+1,"")</f>
        <v/>
      </c>
      <c r="T294" s="109">
        <f t="shared" ca="1" si="153"/>
        <v>0</v>
      </c>
      <c r="U294" s="22">
        <f t="shared" ca="1" si="154"/>
        <v>0</v>
      </c>
      <c r="V294" s="22">
        <f t="shared" ca="1" si="155"/>
        <v>0</v>
      </c>
      <c r="W294" s="349">
        <f t="shared" ca="1" si="156"/>
        <v>0</v>
      </c>
      <c r="X294" s="375">
        <f t="shared" ca="1" si="141"/>
        <v>0</v>
      </c>
      <c r="Y294" s="20" t="str">
        <f ca="1">IF(AD294&lt;&gt;0,MAX(Y$4:$GY293)+1,"")</f>
        <v/>
      </c>
      <c r="Z294" s="109">
        <f t="shared" ca="1" si="157"/>
        <v>0</v>
      </c>
      <c r="AA294" s="22">
        <f t="shared" ca="1" si="158"/>
        <v>0</v>
      </c>
      <c r="AB294" s="22">
        <f t="shared" ca="1" si="159"/>
        <v>0</v>
      </c>
      <c r="AC294" s="349">
        <f t="shared" ca="1" si="160"/>
        <v>0</v>
      </c>
      <c r="AD294" s="375">
        <f t="shared" ca="1" si="142"/>
        <v>0</v>
      </c>
      <c r="AE294" s="20" t="str">
        <f ca="1">IF(AJ294&lt;&gt;0,MAX($E$4:AE293)+1,"")</f>
        <v/>
      </c>
      <c r="AF294" s="109">
        <f t="shared" ca="1" si="161"/>
        <v>0</v>
      </c>
      <c r="AG294" s="22">
        <f t="shared" ca="1" si="162"/>
        <v>0</v>
      </c>
      <c r="AH294" s="22">
        <f t="shared" ca="1" si="163"/>
        <v>0</v>
      </c>
      <c r="AI294" s="349">
        <f t="shared" ca="1" si="164"/>
        <v>0</v>
      </c>
      <c r="AJ294" s="375">
        <f t="shared" ca="1" si="143"/>
        <v>0</v>
      </c>
    </row>
    <row r="295" spans="1:36" ht="18.75" customHeight="1" thickBot="1">
      <c r="A295" s="20" t="str">
        <f ca="1">IF(F295&lt;&gt;0,MAX($A$4:A294)+1,"")</f>
        <v/>
      </c>
      <c r="B295" s="109">
        <f t="shared" ca="1" si="144"/>
        <v>0</v>
      </c>
      <c r="C295" s="22">
        <f t="shared" ca="1" si="145"/>
        <v>0</v>
      </c>
      <c r="D295" s="22">
        <f t="shared" ca="1" si="146"/>
        <v>0</v>
      </c>
      <c r="E295" s="349">
        <f t="shared" ca="1" si="147"/>
        <v>0</v>
      </c>
      <c r="F295" s="537">
        <f t="shared" ca="1" si="148"/>
        <v>0</v>
      </c>
      <c r="G295" s="20" t="str">
        <f ca="1">IF(L295&lt;&gt;0,MAX($G$4:G294)+1,"")</f>
        <v/>
      </c>
      <c r="H295" s="109">
        <f t="shared" ca="1" si="149"/>
        <v>0</v>
      </c>
      <c r="I295" s="22">
        <f t="shared" ca="1" si="150"/>
        <v>0</v>
      </c>
      <c r="J295" s="22">
        <f t="shared" ca="1" si="151"/>
        <v>0</v>
      </c>
      <c r="K295" s="349">
        <f t="shared" ca="1" si="152"/>
        <v>0</v>
      </c>
      <c r="L295" s="375">
        <f t="shared" ca="1" si="135"/>
        <v>0</v>
      </c>
      <c r="M295" s="20" t="str">
        <f ca="1">IF(R295&lt;&gt;0,MAX($M$4:M294)+1,"")</f>
        <v/>
      </c>
      <c r="N295" s="374">
        <f t="shared" ca="1" si="136"/>
        <v>0</v>
      </c>
      <c r="O295" s="374">
        <f t="shared" ca="1" si="137"/>
        <v>0</v>
      </c>
      <c r="P295" s="374">
        <f t="shared" ca="1" si="138"/>
        <v>0</v>
      </c>
      <c r="Q295" s="374">
        <f t="shared" ca="1" si="139"/>
        <v>0</v>
      </c>
      <c r="R295" s="375">
        <f t="shared" ca="1" si="140"/>
        <v>0</v>
      </c>
      <c r="S295" s="20" t="str">
        <f ca="1">IF(X295&lt;&gt;0,MAX($S$4:S294)+1,"")</f>
        <v/>
      </c>
      <c r="T295" s="109">
        <f t="shared" ca="1" si="153"/>
        <v>0</v>
      </c>
      <c r="U295" s="22">
        <f t="shared" ca="1" si="154"/>
        <v>0</v>
      </c>
      <c r="V295" s="22">
        <f t="shared" ca="1" si="155"/>
        <v>0</v>
      </c>
      <c r="W295" s="349">
        <f t="shared" ca="1" si="156"/>
        <v>0</v>
      </c>
      <c r="X295" s="375">
        <f t="shared" ca="1" si="141"/>
        <v>0</v>
      </c>
      <c r="Y295" s="20" t="str">
        <f ca="1">IF(AD295&lt;&gt;0,MAX(Y$4:$GY294)+1,"")</f>
        <v/>
      </c>
      <c r="Z295" s="109">
        <f t="shared" ca="1" si="157"/>
        <v>0</v>
      </c>
      <c r="AA295" s="22">
        <f t="shared" ca="1" si="158"/>
        <v>0</v>
      </c>
      <c r="AB295" s="22">
        <f t="shared" ca="1" si="159"/>
        <v>0</v>
      </c>
      <c r="AC295" s="349">
        <f t="shared" ca="1" si="160"/>
        <v>0</v>
      </c>
      <c r="AD295" s="375">
        <f t="shared" ca="1" si="142"/>
        <v>0</v>
      </c>
      <c r="AE295" s="20" t="str">
        <f ca="1">IF(AJ295&lt;&gt;0,MAX($E$4:AE294)+1,"")</f>
        <v/>
      </c>
      <c r="AF295" s="109">
        <f t="shared" ca="1" si="161"/>
        <v>0</v>
      </c>
      <c r="AG295" s="22">
        <f t="shared" ca="1" si="162"/>
        <v>0</v>
      </c>
      <c r="AH295" s="22">
        <f t="shared" ca="1" si="163"/>
        <v>0</v>
      </c>
      <c r="AI295" s="349">
        <f t="shared" ca="1" si="164"/>
        <v>0</v>
      </c>
      <c r="AJ295" s="375">
        <f t="shared" ca="1" si="143"/>
        <v>0</v>
      </c>
    </row>
    <row r="296" spans="1:36" ht="18.75" customHeight="1" thickBot="1">
      <c r="A296" s="20" t="str">
        <f ca="1">IF(F296&lt;&gt;0,MAX($A$4:A295)+1,"")</f>
        <v/>
      </c>
      <c r="B296" s="109">
        <f t="shared" ca="1" si="144"/>
        <v>0</v>
      </c>
      <c r="C296" s="22">
        <f t="shared" ca="1" si="145"/>
        <v>0</v>
      </c>
      <c r="D296" s="22">
        <f t="shared" ca="1" si="146"/>
        <v>0</v>
      </c>
      <c r="E296" s="349">
        <f t="shared" ca="1" si="147"/>
        <v>0</v>
      </c>
      <c r="F296" s="537">
        <f t="shared" ca="1" si="148"/>
        <v>0</v>
      </c>
      <c r="G296" s="20" t="str">
        <f ca="1">IF(L296&lt;&gt;0,MAX($G$4:G295)+1,"")</f>
        <v/>
      </c>
      <c r="H296" s="109">
        <f t="shared" ca="1" si="149"/>
        <v>0</v>
      </c>
      <c r="I296" s="22">
        <f t="shared" ca="1" si="150"/>
        <v>0</v>
      </c>
      <c r="J296" s="22">
        <f t="shared" ca="1" si="151"/>
        <v>0</v>
      </c>
      <c r="K296" s="349">
        <f t="shared" ca="1" si="152"/>
        <v>0</v>
      </c>
      <c r="L296" s="375">
        <f t="shared" ca="1" si="135"/>
        <v>0</v>
      </c>
      <c r="M296" s="20" t="str">
        <f ca="1">IF(R296&lt;&gt;0,MAX($M$4:M295)+1,"")</f>
        <v/>
      </c>
      <c r="N296" s="374">
        <f t="shared" ca="1" si="136"/>
        <v>0</v>
      </c>
      <c r="O296" s="374">
        <f t="shared" ca="1" si="137"/>
        <v>0</v>
      </c>
      <c r="P296" s="374">
        <f t="shared" ca="1" si="138"/>
        <v>0</v>
      </c>
      <c r="Q296" s="374">
        <f t="shared" ca="1" si="139"/>
        <v>0</v>
      </c>
      <c r="R296" s="375">
        <f t="shared" ca="1" si="140"/>
        <v>0</v>
      </c>
      <c r="S296" s="20" t="str">
        <f ca="1">IF(X296&lt;&gt;0,MAX($S$4:S295)+1,"")</f>
        <v/>
      </c>
      <c r="T296" s="109">
        <f t="shared" ca="1" si="153"/>
        <v>0</v>
      </c>
      <c r="U296" s="22">
        <f t="shared" ca="1" si="154"/>
        <v>0</v>
      </c>
      <c r="V296" s="22">
        <f t="shared" ca="1" si="155"/>
        <v>0</v>
      </c>
      <c r="W296" s="349">
        <f t="shared" ca="1" si="156"/>
        <v>0</v>
      </c>
      <c r="X296" s="375">
        <f t="shared" ca="1" si="141"/>
        <v>0</v>
      </c>
      <c r="Y296" s="20" t="str">
        <f ca="1">IF(AD296&lt;&gt;0,MAX(Y$4:$GY295)+1,"")</f>
        <v/>
      </c>
      <c r="Z296" s="109">
        <f t="shared" ca="1" si="157"/>
        <v>0</v>
      </c>
      <c r="AA296" s="22">
        <f t="shared" ca="1" si="158"/>
        <v>0</v>
      </c>
      <c r="AB296" s="22">
        <f t="shared" ca="1" si="159"/>
        <v>0</v>
      </c>
      <c r="AC296" s="349">
        <f t="shared" ca="1" si="160"/>
        <v>0</v>
      </c>
      <c r="AD296" s="375">
        <f t="shared" ca="1" si="142"/>
        <v>0</v>
      </c>
      <c r="AE296" s="20" t="str">
        <f ca="1">IF(AJ296&lt;&gt;0,MAX($E$4:AE295)+1,"")</f>
        <v/>
      </c>
      <c r="AF296" s="109">
        <f t="shared" ca="1" si="161"/>
        <v>0</v>
      </c>
      <c r="AG296" s="22">
        <f t="shared" ca="1" si="162"/>
        <v>0</v>
      </c>
      <c r="AH296" s="22">
        <f t="shared" ca="1" si="163"/>
        <v>0</v>
      </c>
      <c r="AI296" s="349">
        <f t="shared" ca="1" si="164"/>
        <v>0</v>
      </c>
      <c r="AJ296" s="375">
        <f t="shared" ca="1" si="143"/>
        <v>0</v>
      </c>
    </row>
    <row r="297" spans="1:36" ht="18.75" customHeight="1" thickBot="1">
      <c r="A297" s="20" t="str">
        <f ca="1">IF(F297&lt;&gt;0,MAX($A$4:A296)+1,"")</f>
        <v/>
      </c>
      <c r="B297" s="109">
        <f t="shared" ca="1" si="144"/>
        <v>0</v>
      </c>
      <c r="C297" s="22">
        <f t="shared" ca="1" si="145"/>
        <v>0</v>
      </c>
      <c r="D297" s="22">
        <f t="shared" ca="1" si="146"/>
        <v>0</v>
      </c>
      <c r="E297" s="349">
        <f t="shared" ca="1" si="147"/>
        <v>0</v>
      </c>
      <c r="F297" s="537">
        <f t="shared" ca="1" si="148"/>
        <v>0</v>
      </c>
      <c r="G297" s="20" t="str">
        <f ca="1">IF(L297&lt;&gt;0,MAX($G$4:G296)+1,"")</f>
        <v/>
      </c>
      <c r="H297" s="109">
        <f t="shared" ca="1" si="149"/>
        <v>0</v>
      </c>
      <c r="I297" s="22">
        <f t="shared" ca="1" si="150"/>
        <v>0</v>
      </c>
      <c r="J297" s="22">
        <f t="shared" ca="1" si="151"/>
        <v>0</v>
      </c>
      <c r="K297" s="349">
        <f t="shared" ca="1" si="152"/>
        <v>0</v>
      </c>
      <c r="L297" s="375">
        <f t="shared" ca="1" si="135"/>
        <v>0</v>
      </c>
      <c r="M297" s="20" t="str">
        <f ca="1">IF(R297&lt;&gt;0,MAX($M$4:M296)+1,"")</f>
        <v/>
      </c>
      <c r="N297" s="374">
        <f t="shared" ca="1" si="136"/>
        <v>0</v>
      </c>
      <c r="O297" s="374">
        <f t="shared" ca="1" si="137"/>
        <v>0</v>
      </c>
      <c r="P297" s="374">
        <f t="shared" ca="1" si="138"/>
        <v>0</v>
      </c>
      <c r="Q297" s="374">
        <f t="shared" ca="1" si="139"/>
        <v>0</v>
      </c>
      <c r="R297" s="375">
        <f t="shared" ca="1" si="140"/>
        <v>0</v>
      </c>
      <c r="S297" s="20" t="str">
        <f ca="1">IF(X297&lt;&gt;0,MAX($S$4:S296)+1,"")</f>
        <v/>
      </c>
      <c r="T297" s="109">
        <f t="shared" ca="1" si="153"/>
        <v>0</v>
      </c>
      <c r="U297" s="22">
        <f t="shared" ca="1" si="154"/>
        <v>0</v>
      </c>
      <c r="V297" s="22">
        <f t="shared" ca="1" si="155"/>
        <v>0</v>
      </c>
      <c r="W297" s="349">
        <f t="shared" ca="1" si="156"/>
        <v>0</v>
      </c>
      <c r="X297" s="375">
        <f t="shared" ca="1" si="141"/>
        <v>0</v>
      </c>
      <c r="Y297" s="20" t="str">
        <f ca="1">IF(AD297&lt;&gt;0,MAX(Y$4:$GY296)+1,"")</f>
        <v/>
      </c>
      <c r="Z297" s="109">
        <f t="shared" ca="1" si="157"/>
        <v>0</v>
      </c>
      <c r="AA297" s="22">
        <f t="shared" ca="1" si="158"/>
        <v>0</v>
      </c>
      <c r="AB297" s="22">
        <f t="shared" ca="1" si="159"/>
        <v>0</v>
      </c>
      <c r="AC297" s="349">
        <f t="shared" ca="1" si="160"/>
        <v>0</v>
      </c>
      <c r="AD297" s="375">
        <f t="shared" ca="1" si="142"/>
        <v>0</v>
      </c>
      <c r="AE297" s="20" t="str">
        <f ca="1">IF(AJ297&lt;&gt;0,MAX($E$4:AE296)+1,"")</f>
        <v/>
      </c>
      <c r="AF297" s="109">
        <f t="shared" ca="1" si="161"/>
        <v>0</v>
      </c>
      <c r="AG297" s="22">
        <f t="shared" ca="1" si="162"/>
        <v>0</v>
      </c>
      <c r="AH297" s="22">
        <f t="shared" ca="1" si="163"/>
        <v>0</v>
      </c>
      <c r="AI297" s="349">
        <f t="shared" ca="1" si="164"/>
        <v>0</v>
      </c>
      <c r="AJ297" s="375">
        <f t="shared" ca="1" si="143"/>
        <v>0</v>
      </c>
    </row>
    <row r="298" spans="1:36" ht="18.75" customHeight="1" thickBot="1">
      <c r="A298" s="20" t="str">
        <f ca="1">IF(F298&lt;&gt;0,MAX($A$4:A297)+1,"")</f>
        <v/>
      </c>
      <c r="B298" s="109">
        <f t="shared" ca="1" si="144"/>
        <v>0</v>
      </c>
      <c r="C298" s="22">
        <f t="shared" ca="1" si="145"/>
        <v>0</v>
      </c>
      <c r="D298" s="22">
        <f t="shared" ca="1" si="146"/>
        <v>0</v>
      </c>
      <c r="E298" s="349">
        <f t="shared" ca="1" si="147"/>
        <v>0</v>
      </c>
      <c r="F298" s="537">
        <f t="shared" ca="1" si="148"/>
        <v>0</v>
      </c>
      <c r="G298" s="20" t="str">
        <f ca="1">IF(L298&lt;&gt;0,MAX($G$4:G297)+1,"")</f>
        <v/>
      </c>
      <c r="H298" s="109">
        <f t="shared" ca="1" si="149"/>
        <v>0</v>
      </c>
      <c r="I298" s="22">
        <f t="shared" ca="1" si="150"/>
        <v>0</v>
      </c>
      <c r="J298" s="22">
        <f t="shared" ca="1" si="151"/>
        <v>0</v>
      </c>
      <c r="K298" s="349">
        <f t="shared" ca="1" si="152"/>
        <v>0</v>
      </c>
      <c r="L298" s="375">
        <f t="shared" ca="1" si="135"/>
        <v>0</v>
      </c>
      <c r="M298" s="20" t="str">
        <f ca="1">IF(R298&lt;&gt;0,MAX($M$4:M297)+1,"")</f>
        <v/>
      </c>
      <c r="N298" s="374">
        <f t="shared" ca="1" si="136"/>
        <v>0</v>
      </c>
      <c r="O298" s="374">
        <f t="shared" ca="1" si="137"/>
        <v>0</v>
      </c>
      <c r="P298" s="374">
        <f t="shared" ca="1" si="138"/>
        <v>0</v>
      </c>
      <c r="Q298" s="374">
        <f t="shared" ca="1" si="139"/>
        <v>0</v>
      </c>
      <c r="R298" s="375">
        <f t="shared" ca="1" si="140"/>
        <v>0</v>
      </c>
      <c r="S298" s="20" t="str">
        <f ca="1">IF(X298&lt;&gt;0,MAX($S$4:S297)+1,"")</f>
        <v/>
      </c>
      <c r="T298" s="109">
        <f t="shared" ca="1" si="153"/>
        <v>0</v>
      </c>
      <c r="U298" s="22">
        <f t="shared" ca="1" si="154"/>
        <v>0</v>
      </c>
      <c r="V298" s="22">
        <f t="shared" ca="1" si="155"/>
        <v>0</v>
      </c>
      <c r="W298" s="349">
        <f t="shared" ca="1" si="156"/>
        <v>0</v>
      </c>
      <c r="X298" s="375">
        <f t="shared" ca="1" si="141"/>
        <v>0</v>
      </c>
      <c r="Y298" s="20" t="str">
        <f ca="1">IF(AD298&lt;&gt;0,MAX(Y$4:$GY297)+1,"")</f>
        <v/>
      </c>
      <c r="Z298" s="109">
        <f t="shared" ca="1" si="157"/>
        <v>0</v>
      </c>
      <c r="AA298" s="22">
        <f t="shared" ca="1" si="158"/>
        <v>0</v>
      </c>
      <c r="AB298" s="22">
        <f t="shared" ca="1" si="159"/>
        <v>0</v>
      </c>
      <c r="AC298" s="349">
        <f t="shared" ca="1" si="160"/>
        <v>0</v>
      </c>
      <c r="AD298" s="375">
        <f t="shared" ca="1" si="142"/>
        <v>0</v>
      </c>
      <c r="AE298" s="20" t="str">
        <f ca="1">IF(AJ298&lt;&gt;0,MAX($E$4:AE297)+1,"")</f>
        <v/>
      </c>
      <c r="AF298" s="109">
        <f t="shared" ca="1" si="161"/>
        <v>0</v>
      </c>
      <c r="AG298" s="22">
        <f t="shared" ca="1" si="162"/>
        <v>0</v>
      </c>
      <c r="AH298" s="22">
        <f t="shared" ca="1" si="163"/>
        <v>0</v>
      </c>
      <c r="AI298" s="349">
        <f t="shared" ca="1" si="164"/>
        <v>0</v>
      </c>
      <c r="AJ298" s="375">
        <f t="shared" ca="1" si="143"/>
        <v>0</v>
      </c>
    </row>
    <row r="299" spans="1:36" ht="18.75" customHeight="1" thickBot="1">
      <c r="A299" s="20" t="str">
        <f ca="1">IF(F299&lt;&gt;0,MAX($A$4:A298)+1,"")</f>
        <v/>
      </c>
      <c r="B299" s="109">
        <f t="shared" ca="1" si="144"/>
        <v>0</v>
      </c>
      <c r="C299" s="22">
        <f t="shared" ca="1" si="145"/>
        <v>0</v>
      </c>
      <c r="D299" s="22">
        <f t="shared" ca="1" si="146"/>
        <v>0</v>
      </c>
      <c r="E299" s="349">
        <f t="shared" ca="1" si="147"/>
        <v>0</v>
      </c>
      <c r="F299" s="537">
        <f t="shared" ca="1" si="148"/>
        <v>0</v>
      </c>
      <c r="G299" s="20" t="str">
        <f ca="1">IF(L299&lt;&gt;0,MAX($G$4:G298)+1,"")</f>
        <v/>
      </c>
      <c r="H299" s="109">
        <f t="shared" ca="1" si="149"/>
        <v>0</v>
      </c>
      <c r="I299" s="22">
        <f t="shared" ca="1" si="150"/>
        <v>0</v>
      </c>
      <c r="J299" s="22">
        <f t="shared" ca="1" si="151"/>
        <v>0</v>
      </c>
      <c r="K299" s="349">
        <f t="shared" ca="1" si="152"/>
        <v>0</v>
      </c>
      <c r="L299" s="375">
        <f t="shared" ca="1" si="135"/>
        <v>0</v>
      </c>
      <c r="M299" s="20" t="str">
        <f ca="1">IF(R299&lt;&gt;0,MAX($M$4:M298)+1,"")</f>
        <v/>
      </c>
      <c r="N299" s="374">
        <f t="shared" ca="1" si="136"/>
        <v>0</v>
      </c>
      <c r="O299" s="374">
        <f t="shared" ca="1" si="137"/>
        <v>0</v>
      </c>
      <c r="P299" s="374">
        <f t="shared" ca="1" si="138"/>
        <v>0</v>
      </c>
      <c r="Q299" s="374">
        <f t="shared" ca="1" si="139"/>
        <v>0</v>
      </c>
      <c r="R299" s="375">
        <f t="shared" ca="1" si="140"/>
        <v>0</v>
      </c>
      <c r="S299" s="20" t="str">
        <f ca="1">IF(X299&lt;&gt;0,MAX($S$4:S298)+1,"")</f>
        <v/>
      </c>
      <c r="T299" s="109">
        <f t="shared" ca="1" si="153"/>
        <v>0</v>
      </c>
      <c r="U299" s="22">
        <f t="shared" ca="1" si="154"/>
        <v>0</v>
      </c>
      <c r="V299" s="22">
        <f t="shared" ca="1" si="155"/>
        <v>0</v>
      </c>
      <c r="W299" s="349">
        <f t="shared" ca="1" si="156"/>
        <v>0</v>
      </c>
      <c r="X299" s="375">
        <f t="shared" ca="1" si="141"/>
        <v>0</v>
      </c>
      <c r="Y299" s="20" t="str">
        <f ca="1">IF(AD299&lt;&gt;0,MAX(Y$4:$GY298)+1,"")</f>
        <v/>
      </c>
      <c r="Z299" s="109">
        <f t="shared" ca="1" si="157"/>
        <v>0</v>
      </c>
      <c r="AA299" s="22">
        <f t="shared" ca="1" si="158"/>
        <v>0</v>
      </c>
      <c r="AB299" s="22">
        <f t="shared" ca="1" si="159"/>
        <v>0</v>
      </c>
      <c r="AC299" s="349">
        <f t="shared" ca="1" si="160"/>
        <v>0</v>
      </c>
      <c r="AD299" s="375">
        <f t="shared" ca="1" si="142"/>
        <v>0</v>
      </c>
      <c r="AE299" s="20" t="str">
        <f ca="1">IF(AJ299&lt;&gt;0,MAX($E$4:AE298)+1,"")</f>
        <v/>
      </c>
      <c r="AF299" s="109">
        <f t="shared" ca="1" si="161"/>
        <v>0</v>
      </c>
      <c r="AG299" s="22">
        <f t="shared" ca="1" si="162"/>
        <v>0</v>
      </c>
      <c r="AH299" s="22">
        <f t="shared" ca="1" si="163"/>
        <v>0</v>
      </c>
      <c r="AI299" s="349">
        <f t="shared" ca="1" si="164"/>
        <v>0</v>
      </c>
      <c r="AJ299" s="375">
        <f t="shared" ca="1" si="143"/>
        <v>0</v>
      </c>
    </row>
    <row r="300" spans="1:36" ht="18.75" customHeight="1" thickBot="1">
      <c r="A300" s="20" t="str">
        <f ca="1">IF(F300&lt;&gt;0,MAX($A$4:A299)+1,"")</f>
        <v/>
      </c>
      <c r="B300" s="109">
        <f t="shared" ca="1" si="144"/>
        <v>0</v>
      </c>
      <c r="C300" s="22">
        <f t="shared" ca="1" si="145"/>
        <v>0</v>
      </c>
      <c r="D300" s="22">
        <f t="shared" ca="1" si="146"/>
        <v>0</v>
      </c>
      <c r="E300" s="349">
        <f t="shared" ca="1" si="147"/>
        <v>0</v>
      </c>
      <c r="F300" s="537">
        <f t="shared" ca="1" si="148"/>
        <v>0</v>
      </c>
      <c r="G300" s="20" t="str">
        <f ca="1">IF(L300&lt;&gt;0,MAX($G$4:G299)+1,"")</f>
        <v/>
      </c>
      <c r="H300" s="109">
        <f t="shared" ca="1" si="149"/>
        <v>0</v>
      </c>
      <c r="I300" s="22">
        <f t="shared" ca="1" si="150"/>
        <v>0</v>
      </c>
      <c r="J300" s="22">
        <f t="shared" ca="1" si="151"/>
        <v>0</v>
      </c>
      <c r="K300" s="349">
        <f t="shared" ca="1" si="152"/>
        <v>0</v>
      </c>
      <c r="L300" s="375">
        <f t="shared" ca="1" si="135"/>
        <v>0</v>
      </c>
      <c r="M300" s="20" t="str">
        <f ca="1">IF(R300&lt;&gt;0,MAX($M$4:M299)+1,"")</f>
        <v/>
      </c>
      <c r="N300" s="374">
        <f t="shared" ca="1" si="136"/>
        <v>0</v>
      </c>
      <c r="O300" s="374">
        <f t="shared" ca="1" si="137"/>
        <v>0</v>
      </c>
      <c r="P300" s="374">
        <f t="shared" ca="1" si="138"/>
        <v>0</v>
      </c>
      <c r="Q300" s="374">
        <f t="shared" ca="1" si="139"/>
        <v>0</v>
      </c>
      <c r="R300" s="375">
        <f t="shared" ca="1" si="140"/>
        <v>0</v>
      </c>
      <c r="S300" s="20" t="str">
        <f ca="1">IF(X300&lt;&gt;0,MAX($S$4:S299)+1,"")</f>
        <v/>
      </c>
      <c r="T300" s="109">
        <f t="shared" ca="1" si="153"/>
        <v>0</v>
      </c>
      <c r="U300" s="22">
        <f t="shared" ca="1" si="154"/>
        <v>0</v>
      </c>
      <c r="V300" s="22">
        <f t="shared" ca="1" si="155"/>
        <v>0</v>
      </c>
      <c r="W300" s="349">
        <f t="shared" ca="1" si="156"/>
        <v>0</v>
      </c>
      <c r="X300" s="375">
        <f t="shared" ca="1" si="141"/>
        <v>0</v>
      </c>
      <c r="Y300" s="20" t="str">
        <f ca="1">IF(AD300&lt;&gt;0,MAX(Y$4:$GY299)+1,"")</f>
        <v/>
      </c>
      <c r="Z300" s="109">
        <f t="shared" ca="1" si="157"/>
        <v>0</v>
      </c>
      <c r="AA300" s="22">
        <f t="shared" ca="1" si="158"/>
        <v>0</v>
      </c>
      <c r="AB300" s="22">
        <f t="shared" ca="1" si="159"/>
        <v>0</v>
      </c>
      <c r="AC300" s="349">
        <f t="shared" ca="1" si="160"/>
        <v>0</v>
      </c>
      <c r="AD300" s="375">
        <f t="shared" ca="1" si="142"/>
        <v>0</v>
      </c>
      <c r="AE300" s="20" t="str">
        <f ca="1">IF(AJ300&lt;&gt;0,MAX($E$4:AE299)+1,"")</f>
        <v/>
      </c>
      <c r="AF300" s="109">
        <f t="shared" ca="1" si="161"/>
        <v>0</v>
      </c>
      <c r="AG300" s="22">
        <f t="shared" ca="1" si="162"/>
        <v>0</v>
      </c>
      <c r="AH300" s="22">
        <f t="shared" ca="1" si="163"/>
        <v>0</v>
      </c>
      <c r="AI300" s="349">
        <f t="shared" ca="1" si="164"/>
        <v>0</v>
      </c>
      <c r="AJ300" s="375">
        <f t="shared" ca="1" si="143"/>
        <v>0</v>
      </c>
    </row>
    <row r="301" spans="1:36" ht="18.75" customHeight="1" thickBot="1">
      <c r="A301" s="20" t="str">
        <f ca="1">IF(F301&lt;&gt;0,MAX($A$4:A300)+1,"")</f>
        <v/>
      </c>
      <c r="B301" s="109">
        <f t="shared" ca="1" si="144"/>
        <v>0</v>
      </c>
      <c r="C301" s="22">
        <f t="shared" ca="1" si="145"/>
        <v>0</v>
      </c>
      <c r="D301" s="22">
        <f t="shared" ca="1" si="146"/>
        <v>0</v>
      </c>
      <c r="E301" s="349">
        <f t="shared" ca="1" si="147"/>
        <v>0</v>
      </c>
      <c r="F301" s="537">
        <f t="shared" ca="1" si="148"/>
        <v>0</v>
      </c>
      <c r="G301" s="20" t="str">
        <f ca="1">IF(L301&lt;&gt;0,MAX($G$4:G300)+1,"")</f>
        <v/>
      </c>
      <c r="H301" s="109">
        <f t="shared" ca="1" si="149"/>
        <v>0</v>
      </c>
      <c r="I301" s="22">
        <f t="shared" ca="1" si="150"/>
        <v>0</v>
      </c>
      <c r="J301" s="22">
        <f t="shared" ca="1" si="151"/>
        <v>0</v>
      </c>
      <c r="K301" s="349">
        <f t="shared" ca="1" si="152"/>
        <v>0</v>
      </c>
      <c r="L301" s="375">
        <f t="shared" ca="1" si="135"/>
        <v>0</v>
      </c>
      <c r="M301" s="20" t="str">
        <f ca="1">IF(R301&lt;&gt;0,MAX($M$4:M300)+1,"")</f>
        <v/>
      </c>
      <c r="N301" s="374">
        <f t="shared" ca="1" si="136"/>
        <v>0</v>
      </c>
      <c r="O301" s="374">
        <f t="shared" ca="1" si="137"/>
        <v>0</v>
      </c>
      <c r="P301" s="374">
        <f t="shared" ca="1" si="138"/>
        <v>0</v>
      </c>
      <c r="Q301" s="374">
        <f t="shared" ca="1" si="139"/>
        <v>0</v>
      </c>
      <c r="R301" s="375">
        <f t="shared" ca="1" si="140"/>
        <v>0</v>
      </c>
      <c r="S301" s="20" t="str">
        <f ca="1">IF(X301&lt;&gt;0,MAX($S$4:S300)+1,"")</f>
        <v/>
      </c>
      <c r="T301" s="109">
        <f t="shared" ca="1" si="153"/>
        <v>0</v>
      </c>
      <c r="U301" s="22">
        <f t="shared" ca="1" si="154"/>
        <v>0</v>
      </c>
      <c r="V301" s="22">
        <f t="shared" ca="1" si="155"/>
        <v>0</v>
      </c>
      <c r="W301" s="349">
        <f t="shared" ca="1" si="156"/>
        <v>0</v>
      </c>
      <c r="X301" s="375">
        <f t="shared" ca="1" si="141"/>
        <v>0</v>
      </c>
      <c r="Y301" s="20" t="str">
        <f ca="1">IF(AD301&lt;&gt;0,MAX(Y$4:$GY300)+1,"")</f>
        <v/>
      </c>
      <c r="Z301" s="109">
        <f t="shared" ca="1" si="157"/>
        <v>0</v>
      </c>
      <c r="AA301" s="22">
        <f t="shared" ca="1" si="158"/>
        <v>0</v>
      </c>
      <c r="AB301" s="22">
        <f t="shared" ca="1" si="159"/>
        <v>0</v>
      </c>
      <c r="AC301" s="349">
        <f t="shared" ca="1" si="160"/>
        <v>0</v>
      </c>
      <c r="AD301" s="375">
        <f t="shared" ca="1" si="142"/>
        <v>0</v>
      </c>
      <c r="AE301" s="20" t="str">
        <f ca="1">IF(AJ301&lt;&gt;0,MAX($E$4:AE300)+1,"")</f>
        <v/>
      </c>
      <c r="AF301" s="109">
        <f t="shared" ca="1" si="161"/>
        <v>0</v>
      </c>
      <c r="AG301" s="22">
        <f t="shared" ca="1" si="162"/>
        <v>0</v>
      </c>
      <c r="AH301" s="22">
        <f t="shared" ca="1" si="163"/>
        <v>0</v>
      </c>
      <c r="AI301" s="349">
        <f t="shared" ca="1" si="164"/>
        <v>0</v>
      </c>
      <c r="AJ301" s="375">
        <f t="shared" ca="1" si="143"/>
        <v>0</v>
      </c>
    </row>
    <row r="302" spans="1:36" ht="18.75" customHeight="1" thickBot="1">
      <c r="A302" s="20" t="str">
        <f ca="1">IF(F302&lt;&gt;0,MAX($A$4:A301)+1,"")</f>
        <v/>
      </c>
      <c r="B302" s="109">
        <f t="shared" ca="1" si="144"/>
        <v>0</v>
      </c>
      <c r="C302" s="22">
        <f t="shared" ca="1" si="145"/>
        <v>0</v>
      </c>
      <c r="D302" s="22">
        <f t="shared" ca="1" si="146"/>
        <v>0</v>
      </c>
      <c r="E302" s="349">
        <f t="shared" ca="1" si="147"/>
        <v>0</v>
      </c>
      <c r="F302" s="537">
        <f t="shared" ca="1" si="148"/>
        <v>0</v>
      </c>
      <c r="G302" s="20" t="str">
        <f ca="1">IF(L302&lt;&gt;0,MAX($G$4:G301)+1,"")</f>
        <v/>
      </c>
      <c r="H302" s="109">
        <f t="shared" ca="1" si="149"/>
        <v>0</v>
      </c>
      <c r="I302" s="22">
        <f t="shared" ca="1" si="150"/>
        <v>0</v>
      </c>
      <c r="J302" s="22">
        <f t="shared" ca="1" si="151"/>
        <v>0</v>
      </c>
      <c r="K302" s="349">
        <f t="shared" ca="1" si="152"/>
        <v>0</v>
      </c>
      <c r="L302" s="375">
        <f t="shared" ca="1" si="135"/>
        <v>0</v>
      </c>
      <c r="M302" s="20" t="str">
        <f ca="1">IF(R302&lt;&gt;0,MAX($M$4:M301)+1,"")</f>
        <v/>
      </c>
      <c r="N302" s="374">
        <f t="shared" ca="1" si="136"/>
        <v>0</v>
      </c>
      <c r="O302" s="374">
        <f t="shared" ca="1" si="137"/>
        <v>0</v>
      </c>
      <c r="P302" s="374">
        <f t="shared" ca="1" si="138"/>
        <v>0</v>
      </c>
      <c r="Q302" s="374">
        <f t="shared" ca="1" si="139"/>
        <v>0</v>
      </c>
      <c r="R302" s="375">
        <f t="shared" ca="1" si="140"/>
        <v>0</v>
      </c>
      <c r="S302" s="20" t="str">
        <f ca="1">IF(X302&lt;&gt;0,MAX($S$4:S301)+1,"")</f>
        <v/>
      </c>
      <c r="T302" s="109">
        <f t="shared" ca="1" si="153"/>
        <v>0</v>
      </c>
      <c r="U302" s="22">
        <f t="shared" ca="1" si="154"/>
        <v>0</v>
      </c>
      <c r="V302" s="22">
        <f t="shared" ca="1" si="155"/>
        <v>0</v>
      </c>
      <c r="W302" s="349">
        <f t="shared" ca="1" si="156"/>
        <v>0</v>
      </c>
      <c r="X302" s="375">
        <f t="shared" ca="1" si="141"/>
        <v>0</v>
      </c>
      <c r="Y302" s="20" t="str">
        <f ca="1">IF(AD302&lt;&gt;0,MAX(Y$4:$GY301)+1,"")</f>
        <v/>
      </c>
      <c r="Z302" s="109">
        <f t="shared" ca="1" si="157"/>
        <v>0</v>
      </c>
      <c r="AA302" s="22">
        <f t="shared" ca="1" si="158"/>
        <v>0</v>
      </c>
      <c r="AB302" s="22">
        <f t="shared" ca="1" si="159"/>
        <v>0</v>
      </c>
      <c r="AC302" s="349">
        <f t="shared" ca="1" si="160"/>
        <v>0</v>
      </c>
      <c r="AD302" s="375">
        <f t="shared" ca="1" si="142"/>
        <v>0</v>
      </c>
      <c r="AE302" s="20" t="str">
        <f ca="1">IF(AJ302&lt;&gt;0,MAX($E$4:AE301)+1,"")</f>
        <v/>
      </c>
      <c r="AF302" s="109">
        <f t="shared" ca="1" si="161"/>
        <v>0</v>
      </c>
      <c r="AG302" s="22">
        <f t="shared" ca="1" si="162"/>
        <v>0</v>
      </c>
      <c r="AH302" s="22">
        <f t="shared" ca="1" si="163"/>
        <v>0</v>
      </c>
      <c r="AI302" s="349">
        <f t="shared" ca="1" si="164"/>
        <v>0</v>
      </c>
      <c r="AJ302" s="375">
        <f t="shared" ca="1" si="143"/>
        <v>0</v>
      </c>
    </row>
    <row r="303" spans="1:36" ht="18.75" customHeight="1" thickBot="1">
      <c r="A303" s="20" t="str">
        <f ca="1">IF(F303&lt;&gt;0,MAX($A$4:A302)+1,"")</f>
        <v/>
      </c>
      <c r="B303" s="109">
        <f t="shared" ca="1" si="144"/>
        <v>0</v>
      </c>
      <c r="C303" s="22">
        <f t="shared" ca="1" si="145"/>
        <v>0</v>
      </c>
      <c r="D303" s="22">
        <f t="shared" ca="1" si="146"/>
        <v>0</v>
      </c>
      <c r="E303" s="349">
        <f t="shared" ca="1" si="147"/>
        <v>0</v>
      </c>
      <c r="F303" s="537">
        <f t="shared" ca="1" si="148"/>
        <v>0</v>
      </c>
      <c r="G303" s="20" t="str">
        <f ca="1">IF(L303&lt;&gt;0,MAX($G$4:G302)+1,"")</f>
        <v/>
      </c>
      <c r="H303" s="109">
        <f t="shared" ca="1" si="149"/>
        <v>0</v>
      </c>
      <c r="I303" s="22">
        <f t="shared" ca="1" si="150"/>
        <v>0</v>
      </c>
      <c r="J303" s="22">
        <f t="shared" ca="1" si="151"/>
        <v>0</v>
      </c>
      <c r="K303" s="349">
        <f t="shared" ca="1" si="152"/>
        <v>0</v>
      </c>
      <c r="L303" s="375">
        <f t="shared" ca="1" si="135"/>
        <v>0</v>
      </c>
      <c r="M303" s="20" t="str">
        <f ca="1">IF(R303&lt;&gt;0,MAX($M$4:M302)+1,"")</f>
        <v/>
      </c>
      <c r="N303" s="374">
        <f t="shared" ca="1" si="136"/>
        <v>0</v>
      </c>
      <c r="O303" s="374">
        <f t="shared" ca="1" si="137"/>
        <v>0</v>
      </c>
      <c r="P303" s="374">
        <f t="shared" ca="1" si="138"/>
        <v>0</v>
      </c>
      <c r="Q303" s="374">
        <f t="shared" ca="1" si="139"/>
        <v>0</v>
      </c>
      <c r="R303" s="375">
        <f t="shared" ca="1" si="140"/>
        <v>0</v>
      </c>
      <c r="S303" s="20" t="str">
        <f ca="1">IF(X303&lt;&gt;0,MAX($S$4:S302)+1,"")</f>
        <v/>
      </c>
      <c r="T303" s="109">
        <f t="shared" ca="1" si="153"/>
        <v>0</v>
      </c>
      <c r="U303" s="22">
        <f t="shared" ca="1" si="154"/>
        <v>0</v>
      </c>
      <c r="V303" s="22">
        <f t="shared" ca="1" si="155"/>
        <v>0</v>
      </c>
      <c r="W303" s="349">
        <f t="shared" ca="1" si="156"/>
        <v>0</v>
      </c>
      <c r="X303" s="375">
        <f t="shared" ca="1" si="141"/>
        <v>0</v>
      </c>
      <c r="Y303" s="20" t="str">
        <f ca="1">IF(AD303&lt;&gt;0,MAX(Y$4:$GY302)+1,"")</f>
        <v/>
      </c>
      <c r="Z303" s="109">
        <f t="shared" ca="1" si="157"/>
        <v>0</v>
      </c>
      <c r="AA303" s="22">
        <f t="shared" ca="1" si="158"/>
        <v>0</v>
      </c>
      <c r="AB303" s="22">
        <f t="shared" ca="1" si="159"/>
        <v>0</v>
      </c>
      <c r="AC303" s="349">
        <f t="shared" ca="1" si="160"/>
        <v>0</v>
      </c>
      <c r="AD303" s="375">
        <f t="shared" ca="1" si="142"/>
        <v>0</v>
      </c>
      <c r="AE303" s="20" t="str">
        <f ca="1">IF(AJ303&lt;&gt;0,MAX($E$4:AE302)+1,"")</f>
        <v/>
      </c>
      <c r="AF303" s="109">
        <f t="shared" ca="1" si="161"/>
        <v>0</v>
      </c>
      <c r="AG303" s="22">
        <f t="shared" ca="1" si="162"/>
        <v>0</v>
      </c>
      <c r="AH303" s="22">
        <f t="shared" ca="1" si="163"/>
        <v>0</v>
      </c>
      <c r="AI303" s="349">
        <f t="shared" ca="1" si="164"/>
        <v>0</v>
      </c>
      <c r="AJ303" s="375">
        <f t="shared" ca="1" si="143"/>
        <v>0</v>
      </c>
    </row>
    <row r="304" spans="1:36" ht="18.75" customHeight="1" thickBot="1">
      <c r="A304" s="20" t="str">
        <f ca="1">IF(F304&lt;&gt;0,MAX($A$4:A303)+1,"")</f>
        <v/>
      </c>
      <c r="B304" s="109">
        <f t="shared" ca="1" si="144"/>
        <v>0</v>
      </c>
      <c r="C304" s="22">
        <f t="shared" ca="1" si="145"/>
        <v>0</v>
      </c>
      <c r="D304" s="22">
        <f t="shared" ca="1" si="146"/>
        <v>0</v>
      </c>
      <c r="E304" s="349">
        <f t="shared" ca="1" si="147"/>
        <v>0</v>
      </c>
      <c r="F304" s="537">
        <f t="shared" ca="1" si="148"/>
        <v>0</v>
      </c>
      <c r="G304" s="20" t="str">
        <f ca="1">IF(L304&lt;&gt;0,MAX($G$4:G303)+1,"")</f>
        <v/>
      </c>
      <c r="H304" s="109">
        <f t="shared" ca="1" si="149"/>
        <v>0</v>
      </c>
      <c r="I304" s="22">
        <f t="shared" ca="1" si="150"/>
        <v>0</v>
      </c>
      <c r="J304" s="22">
        <f t="shared" ca="1" si="151"/>
        <v>0</v>
      </c>
      <c r="K304" s="349">
        <f t="shared" ca="1" si="152"/>
        <v>0</v>
      </c>
      <c r="L304" s="375">
        <f t="shared" ca="1" si="135"/>
        <v>0</v>
      </c>
      <c r="M304" s="20" t="str">
        <f ca="1">IF(R304&lt;&gt;0,MAX($M$4:M303)+1,"")</f>
        <v/>
      </c>
      <c r="N304" s="374">
        <f t="shared" ca="1" si="136"/>
        <v>0</v>
      </c>
      <c r="O304" s="374">
        <f t="shared" ca="1" si="137"/>
        <v>0</v>
      </c>
      <c r="P304" s="374">
        <f t="shared" ca="1" si="138"/>
        <v>0</v>
      </c>
      <c r="Q304" s="374">
        <f t="shared" ca="1" si="139"/>
        <v>0</v>
      </c>
      <c r="R304" s="375">
        <f t="shared" ca="1" si="140"/>
        <v>0</v>
      </c>
      <c r="S304" s="20" t="str">
        <f ca="1">IF(X304&lt;&gt;0,MAX($S$4:S303)+1,"")</f>
        <v/>
      </c>
      <c r="T304" s="109">
        <f t="shared" ca="1" si="153"/>
        <v>0</v>
      </c>
      <c r="U304" s="22">
        <f t="shared" ca="1" si="154"/>
        <v>0</v>
      </c>
      <c r="V304" s="22">
        <f t="shared" ca="1" si="155"/>
        <v>0</v>
      </c>
      <c r="W304" s="349">
        <f t="shared" ca="1" si="156"/>
        <v>0</v>
      </c>
      <c r="X304" s="375">
        <f t="shared" ca="1" si="141"/>
        <v>0</v>
      </c>
      <c r="Y304" s="20" t="str">
        <f ca="1">IF(AD304&lt;&gt;0,MAX(Y$4:$GY303)+1,"")</f>
        <v/>
      </c>
      <c r="Z304" s="109">
        <f t="shared" ca="1" si="157"/>
        <v>0</v>
      </c>
      <c r="AA304" s="22">
        <f t="shared" ca="1" si="158"/>
        <v>0</v>
      </c>
      <c r="AB304" s="22">
        <f t="shared" ca="1" si="159"/>
        <v>0</v>
      </c>
      <c r="AC304" s="349">
        <f t="shared" ca="1" si="160"/>
        <v>0</v>
      </c>
      <c r="AD304" s="375">
        <f t="shared" ca="1" si="142"/>
        <v>0</v>
      </c>
      <c r="AE304" s="20" t="str">
        <f ca="1">IF(AJ304&lt;&gt;0,MAX($E$4:AE303)+1,"")</f>
        <v/>
      </c>
      <c r="AF304" s="109">
        <f t="shared" ca="1" si="161"/>
        <v>0</v>
      </c>
      <c r="AG304" s="22">
        <f t="shared" ca="1" si="162"/>
        <v>0</v>
      </c>
      <c r="AH304" s="22">
        <f t="shared" ca="1" si="163"/>
        <v>0</v>
      </c>
      <c r="AI304" s="349">
        <f t="shared" ca="1" si="164"/>
        <v>0</v>
      </c>
      <c r="AJ304" s="375">
        <f t="shared" ca="1" si="143"/>
        <v>0</v>
      </c>
    </row>
    <row r="305" spans="1:36" ht="18.75" customHeight="1" thickBot="1">
      <c r="A305" s="20" t="str">
        <f ca="1">IF(F305&lt;&gt;0,MAX($A$4:A304)+1,"")</f>
        <v/>
      </c>
      <c r="B305" s="109">
        <f t="shared" ca="1" si="144"/>
        <v>0</v>
      </c>
      <c r="C305" s="22">
        <f t="shared" ca="1" si="145"/>
        <v>0</v>
      </c>
      <c r="D305" s="22">
        <f t="shared" ca="1" si="146"/>
        <v>0</v>
      </c>
      <c r="E305" s="349">
        <f t="shared" ca="1" si="147"/>
        <v>0</v>
      </c>
      <c r="F305" s="537">
        <f t="shared" ca="1" si="148"/>
        <v>0</v>
      </c>
      <c r="G305" s="20" t="str">
        <f ca="1">IF(L305&lt;&gt;0,MAX($G$4:G304)+1,"")</f>
        <v/>
      </c>
      <c r="H305" s="109">
        <f t="shared" ca="1" si="149"/>
        <v>0</v>
      </c>
      <c r="I305" s="22">
        <f t="shared" ca="1" si="150"/>
        <v>0</v>
      </c>
      <c r="J305" s="22">
        <f t="shared" ca="1" si="151"/>
        <v>0</v>
      </c>
      <c r="K305" s="349">
        <f t="shared" ca="1" si="152"/>
        <v>0</v>
      </c>
      <c r="L305" s="375">
        <f t="shared" ca="1" si="135"/>
        <v>0</v>
      </c>
      <c r="M305" s="20" t="str">
        <f ca="1">IF(R305&lt;&gt;0,MAX($M$4:M304)+1,"")</f>
        <v/>
      </c>
      <c r="N305" s="374">
        <f t="shared" ca="1" si="136"/>
        <v>0</v>
      </c>
      <c r="O305" s="374">
        <f t="shared" ca="1" si="137"/>
        <v>0</v>
      </c>
      <c r="P305" s="374">
        <f t="shared" ca="1" si="138"/>
        <v>0</v>
      </c>
      <c r="Q305" s="374">
        <f t="shared" ca="1" si="139"/>
        <v>0</v>
      </c>
      <c r="R305" s="375">
        <f t="shared" ca="1" si="140"/>
        <v>0</v>
      </c>
      <c r="S305" s="20" t="str">
        <f ca="1">IF(X305&lt;&gt;0,MAX($S$4:S304)+1,"")</f>
        <v/>
      </c>
      <c r="T305" s="109">
        <f t="shared" ca="1" si="153"/>
        <v>0</v>
      </c>
      <c r="U305" s="22">
        <f t="shared" ca="1" si="154"/>
        <v>0</v>
      </c>
      <c r="V305" s="22">
        <f t="shared" ca="1" si="155"/>
        <v>0</v>
      </c>
      <c r="W305" s="349">
        <f t="shared" ca="1" si="156"/>
        <v>0</v>
      </c>
      <c r="X305" s="375">
        <f t="shared" ca="1" si="141"/>
        <v>0</v>
      </c>
      <c r="Y305" s="20" t="str">
        <f ca="1">IF(AD305&lt;&gt;0,MAX(Y$4:$GY304)+1,"")</f>
        <v/>
      </c>
      <c r="Z305" s="109">
        <f t="shared" ca="1" si="157"/>
        <v>0</v>
      </c>
      <c r="AA305" s="22">
        <f t="shared" ca="1" si="158"/>
        <v>0</v>
      </c>
      <c r="AB305" s="22">
        <f t="shared" ca="1" si="159"/>
        <v>0</v>
      </c>
      <c r="AC305" s="349">
        <f t="shared" ca="1" si="160"/>
        <v>0</v>
      </c>
      <c r="AD305" s="375">
        <f t="shared" ca="1" si="142"/>
        <v>0</v>
      </c>
      <c r="AE305" s="20" t="str">
        <f ca="1">IF(AJ305&lt;&gt;0,MAX($E$4:AE304)+1,"")</f>
        <v/>
      </c>
      <c r="AF305" s="109">
        <f t="shared" ca="1" si="161"/>
        <v>0</v>
      </c>
      <c r="AG305" s="22">
        <f t="shared" ca="1" si="162"/>
        <v>0</v>
      </c>
      <c r="AH305" s="22">
        <f t="shared" ca="1" si="163"/>
        <v>0</v>
      </c>
      <c r="AI305" s="349">
        <f t="shared" ca="1" si="164"/>
        <v>0</v>
      </c>
      <c r="AJ305" s="375">
        <f t="shared" ca="1" si="143"/>
        <v>0</v>
      </c>
    </row>
    <row r="306" spans="1:36" ht="18.75" customHeight="1" thickBot="1">
      <c r="A306" s="20" t="str">
        <f ca="1">IF(F306&lt;&gt;0,MAX($A$4:A305)+1,"")</f>
        <v/>
      </c>
      <c r="B306" s="109">
        <f t="shared" ca="1" si="144"/>
        <v>0</v>
      </c>
      <c r="C306" s="22">
        <f t="shared" ca="1" si="145"/>
        <v>0</v>
      </c>
      <c r="D306" s="22">
        <f t="shared" ca="1" si="146"/>
        <v>0</v>
      </c>
      <c r="E306" s="349">
        <f t="shared" ca="1" si="147"/>
        <v>0</v>
      </c>
      <c r="F306" s="537">
        <f t="shared" ca="1" si="148"/>
        <v>0</v>
      </c>
      <c r="G306" s="20" t="str">
        <f ca="1">IF(L306&lt;&gt;0,MAX($G$4:G305)+1,"")</f>
        <v/>
      </c>
      <c r="H306" s="109">
        <f t="shared" ca="1" si="149"/>
        <v>0</v>
      </c>
      <c r="I306" s="22">
        <f t="shared" ca="1" si="150"/>
        <v>0</v>
      </c>
      <c r="J306" s="22">
        <f t="shared" ca="1" si="151"/>
        <v>0</v>
      </c>
      <c r="K306" s="349">
        <f t="shared" ca="1" si="152"/>
        <v>0</v>
      </c>
      <c r="L306" s="375">
        <f t="shared" ca="1" si="135"/>
        <v>0</v>
      </c>
      <c r="M306" s="20" t="str">
        <f ca="1">IF(R306&lt;&gt;0,MAX($M$4:M305)+1,"")</f>
        <v/>
      </c>
      <c r="N306" s="374">
        <f t="shared" ca="1" si="136"/>
        <v>0</v>
      </c>
      <c r="O306" s="374">
        <f t="shared" ca="1" si="137"/>
        <v>0</v>
      </c>
      <c r="P306" s="374">
        <f t="shared" ca="1" si="138"/>
        <v>0</v>
      </c>
      <c r="Q306" s="374">
        <f t="shared" ca="1" si="139"/>
        <v>0</v>
      </c>
      <c r="R306" s="375">
        <f t="shared" ca="1" si="140"/>
        <v>0</v>
      </c>
      <c r="S306" s="20" t="str">
        <f ca="1">IF(X306&lt;&gt;0,MAX($S$4:S305)+1,"")</f>
        <v/>
      </c>
      <c r="T306" s="109">
        <f t="shared" ca="1" si="153"/>
        <v>0</v>
      </c>
      <c r="U306" s="22">
        <f t="shared" ca="1" si="154"/>
        <v>0</v>
      </c>
      <c r="V306" s="22">
        <f t="shared" ca="1" si="155"/>
        <v>0</v>
      </c>
      <c r="W306" s="349">
        <f t="shared" ca="1" si="156"/>
        <v>0</v>
      </c>
      <c r="X306" s="375">
        <f t="shared" ca="1" si="141"/>
        <v>0</v>
      </c>
      <c r="Y306" s="20" t="str">
        <f ca="1">IF(AD306&lt;&gt;0,MAX(Y$4:$GY305)+1,"")</f>
        <v/>
      </c>
      <c r="Z306" s="109">
        <f t="shared" ca="1" si="157"/>
        <v>0</v>
      </c>
      <c r="AA306" s="22">
        <f t="shared" ca="1" si="158"/>
        <v>0</v>
      </c>
      <c r="AB306" s="22">
        <f t="shared" ca="1" si="159"/>
        <v>0</v>
      </c>
      <c r="AC306" s="349">
        <f t="shared" ca="1" si="160"/>
        <v>0</v>
      </c>
      <c r="AD306" s="375">
        <f t="shared" ca="1" si="142"/>
        <v>0</v>
      </c>
      <c r="AE306" s="20" t="str">
        <f ca="1">IF(AJ306&lt;&gt;0,MAX($E$4:AE305)+1,"")</f>
        <v/>
      </c>
      <c r="AF306" s="109">
        <f t="shared" ca="1" si="161"/>
        <v>0</v>
      </c>
      <c r="AG306" s="22">
        <f t="shared" ca="1" si="162"/>
        <v>0</v>
      </c>
      <c r="AH306" s="22">
        <f t="shared" ca="1" si="163"/>
        <v>0</v>
      </c>
      <c r="AI306" s="349">
        <f t="shared" ca="1" si="164"/>
        <v>0</v>
      </c>
      <c r="AJ306" s="375">
        <f t="shared" ca="1" si="143"/>
        <v>0</v>
      </c>
    </row>
    <row r="307" spans="1:36" ht="18.75" customHeight="1" thickBot="1">
      <c r="A307" s="20" t="str">
        <f ca="1">IF(F307&lt;&gt;0,MAX($A$4:A306)+1,"")</f>
        <v/>
      </c>
      <c r="B307" s="109">
        <f t="shared" ca="1" si="144"/>
        <v>0</v>
      </c>
      <c r="C307" s="22">
        <f t="shared" ca="1" si="145"/>
        <v>0</v>
      </c>
      <c r="D307" s="22">
        <f t="shared" ca="1" si="146"/>
        <v>0</v>
      </c>
      <c r="E307" s="349">
        <f t="shared" ca="1" si="147"/>
        <v>0</v>
      </c>
      <c r="F307" s="537">
        <f t="shared" ca="1" si="148"/>
        <v>0</v>
      </c>
      <c r="G307" s="20" t="str">
        <f ca="1">IF(L307&lt;&gt;0,MAX($G$4:G306)+1,"")</f>
        <v/>
      </c>
      <c r="H307" s="109">
        <f t="shared" ca="1" si="149"/>
        <v>0</v>
      </c>
      <c r="I307" s="22">
        <f t="shared" ca="1" si="150"/>
        <v>0</v>
      </c>
      <c r="J307" s="22">
        <f t="shared" ca="1" si="151"/>
        <v>0</v>
      </c>
      <c r="K307" s="349">
        <f t="shared" ca="1" si="152"/>
        <v>0</v>
      </c>
      <c r="L307" s="375">
        <f t="shared" ca="1" si="135"/>
        <v>0</v>
      </c>
      <c r="M307" s="20" t="str">
        <f ca="1">IF(R307&lt;&gt;0,MAX($M$4:M306)+1,"")</f>
        <v/>
      </c>
      <c r="N307" s="374">
        <f t="shared" ca="1" si="136"/>
        <v>0</v>
      </c>
      <c r="O307" s="374">
        <f t="shared" ca="1" si="137"/>
        <v>0</v>
      </c>
      <c r="P307" s="374">
        <f t="shared" ca="1" si="138"/>
        <v>0</v>
      </c>
      <c r="Q307" s="374">
        <f t="shared" ca="1" si="139"/>
        <v>0</v>
      </c>
      <c r="R307" s="375">
        <f t="shared" ca="1" si="140"/>
        <v>0</v>
      </c>
      <c r="S307" s="20" t="str">
        <f ca="1">IF(X307&lt;&gt;0,MAX($S$4:S306)+1,"")</f>
        <v/>
      </c>
      <c r="T307" s="109">
        <f t="shared" ca="1" si="153"/>
        <v>0</v>
      </c>
      <c r="U307" s="22">
        <f t="shared" ca="1" si="154"/>
        <v>0</v>
      </c>
      <c r="V307" s="22">
        <f t="shared" ca="1" si="155"/>
        <v>0</v>
      </c>
      <c r="W307" s="349">
        <f t="shared" ca="1" si="156"/>
        <v>0</v>
      </c>
      <c r="X307" s="375">
        <f t="shared" ca="1" si="141"/>
        <v>0</v>
      </c>
      <c r="Y307" s="20" t="str">
        <f ca="1">IF(AD307&lt;&gt;0,MAX(Y$4:$GY306)+1,"")</f>
        <v/>
      </c>
      <c r="Z307" s="109">
        <f t="shared" ca="1" si="157"/>
        <v>0</v>
      </c>
      <c r="AA307" s="22">
        <f t="shared" ca="1" si="158"/>
        <v>0</v>
      </c>
      <c r="AB307" s="22">
        <f t="shared" ca="1" si="159"/>
        <v>0</v>
      </c>
      <c r="AC307" s="349">
        <f t="shared" ca="1" si="160"/>
        <v>0</v>
      </c>
      <c r="AD307" s="375">
        <f t="shared" ca="1" si="142"/>
        <v>0</v>
      </c>
      <c r="AE307" s="20" t="str">
        <f ca="1">IF(AJ307&lt;&gt;0,MAX($E$4:AE306)+1,"")</f>
        <v/>
      </c>
      <c r="AF307" s="109">
        <f t="shared" ca="1" si="161"/>
        <v>0</v>
      </c>
      <c r="AG307" s="22">
        <f t="shared" ca="1" si="162"/>
        <v>0</v>
      </c>
      <c r="AH307" s="22">
        <f t="shared" ca="1" si="163"/>
        <v>0</v>
      </c>
      <c r="AI307" s="349">
        <f t="shared" ca="1" si="164"/>
        <v>0</v>
      </c>
      <c r="AJ307" s="375">
        <f t="shared" ca="1" si="143"/>
        <v>0</v>
      </c>
    </row>
    <row r="308" spans="1:36" ht="18.75" customHeight="1" thickBot="1">
      <c r="A308" s="20" t="str">
        <f ca="1">IF(F308&lt;&gt;0,MAX($A$4:A307)+1,"")</f>
        <v/>
      </c>
      <c r="B308" s="109">
        <f t="shared" ca="1" si="144"/>
        <v>0</v>
      </c>
      <c r="C308" s="22">
        <f t="shared" ca="1" si="145"/>
        <v>0</v>
      </c>
      <c r="D308" s="22">
        <f t="shared" ca="1" si="146"/>
        <v>0</v>
      </c>
      <c r="E308" s="349">
        <f t="shared" ca="1" si="147"/>
        <v>0</v>
      </c>
      <c r="F308" s="537">
        <f t="shared" ca="1" si="148"/>
        <v>0</v>
      </c>
      <c r="G308" s="20" t="str">
        <f ca="1">IF(L308&lt;&gt;0,MAX($G$4:G307)+1,"")</f>
        <v/>
      </c>
      <c r="H308" s="109">
        <f t="shared" ca="1" si="149"/>
        <v>0</v>
      </c>
      <c r="I308" s="22">
        <f t="shared" ca="1" si="150"/>
        <v>0</v>
      </c>
      <c r="J308" s="22">
        <f t="shared" ca="1" si="151"/>
        <v>0</v>
      </c>
      <c r="K308" s="349">
        <f t="shared" ca="1" si="152"/>
        <v>0</v>
      </c>
      <c r="L308" s="375">
        <f t="shared" ca="1" si="135"/>
        <v>0</v>
      </c>
      <c r="M308" s="20" t="str">
        <f ca="1">IF(R308&lt;&gt;0,MAX($M$4:M307)+1,"")</f>
        <v/>
      </c>
      <c r="N308" s="374">
        <f t="shared" ca="1" si="136"/>
        <v>0</v>
      </c>
      <c r="O308" s="374">
        <f t="shared" ca="1" si="137"/>
        <v>0</v>
      </c>
      <c r="P308" s="374">
        <f t="shared" ca="1" si="138"/>
        <v>0</v>
      </c>
      <c r="Q308" s="374">
        <f t="shared" ca="1" si="139"/>
        <v>0</v>
      </c>
      <c r="R308" s="375">
        <f t="shared" ca="1" si="140"/>
        <v>0</v>
      </c>
      <c r="S308" s="20" t="str">
        <f ca="1">IF(X308&lt;&gt;0,MAX($S$4:S307)+1,"")</f>
        <v/>
      </c>
      <c r="T308" s="109">
        <f t="shared" ca="1" si="153"/>
        <v>0</v>
      </c>
      <c r="U308" s="22">
        <f t="shared" ca="1" si="154"/>
        <v>0</v>
      </c>
      <c r="V308" s="22">
        <f t="shared" ca="1" si="155"/>
        <v>0</v>
      </c>
      <c r="W308" s="349">
        <f t="shared" ca="1" si="156"/>
        <v>0</v>
      </c>
      <c r="X308" s="375">
        <f t="shared" ca="1" si="141"/>
        <v>0</v>
      </c>
      <c r="Y308" s="20" t="str">
        <f ca="1">IF(AD308&lt;&gt;0,MAX(Y$4:$GY307)+1,"")</f>
        <v/>
      </c>
      <c r="Z308" s="109">
        <f t="shared" ca="1" si="157"/>
        <v>0</v>
      </c>
      <c r="AA308" s="22">
        <f t="shared" ca="1" si="158"/>
        <v>0</v>
      </c>
      <c r="AB308" s="22">
        <f t="shared" ca="1" si="159"/>
        <v>0</v>
      </c>
      <c r="AC308" s="349">
        <f t="shared" ca="1" si="160"/>
        <v>0</v>
      </c>
      <c r="AD308" s="375">
        <f t="shared" ca="1" si="142"/>
        <v>0</v>
      </c>
      <c r="AE308" s="20" t="str">
        <f ca="1">IF(AJ308&lt;&gt;0,MAX($E$4:AE307)+1,"")</f>
        <v/>
      </c>
      <c r="AF308" s="109">
        <f t="shared" ca="1" si="161"/>
        <v>0</v>
      </c>
      <c r="AG308" s="22">
        <f t="shared" ca="1" si="162"/>
        <v>0</v>
      </c>
      <c r="AH308" s="22">
        <f t="shared" ca="1" si="163"/>
        <v>0</v>
      </c>
      <c r="AI308" s="349">
        <f t="shared" ca="1" si="164"/>
        <v>0</v>
      </c>
      <c r="AJ308" s="375">
        <f t="shared" ca="1" si="143"/>
        <v>0</v>
      </c>
    </row>
    <row r="309" spans="1:36" ht="18.75" customHeight="1" thickBot="1">
      <c r="A309" s="20" t="str">
        <f ca="1">IF(F309&lt;&gt;0,MAX($A$4:A308)+1,"")</f>
        <v/>
      </c>
      <c r="B309" s="109">
        <f t="shared" ca="1" si="144"/>
        <v>0</v>
      </c>
      <c r="C309" s="22">
        <f t="shared" ca="1" si="145"/>
        <v>0</v>
      </c>
      <c r="D309" s="22">
        <f t="shared" ca="1" si="146"/>
        <v>0</v>
      </c>
      <c r="E309" s="349">
        <f t="shared" ca="1" si="147"/>
        <v>0</v>
      </c>
      <c r="F309" s="537">
        <f t="shared" ca="1" si="148"/>
        <v>0</v>
      </c>
      <c r="G309" s="20" t="str">
        <f ca="1">IF(L309&lt;&gt;0,MAX($G$4:G308)+1,"")</f>
        <v/>
      </c>
      <c r="H309" s="109">
        <f t="shared" ca="1" si="149"/>
        <v>0</v>
      </c>
      <c r="I309" s="22">
        <f t="shared" ca="1" si="150"/>
        <v>0</v>
      </c>
      <c r="J309" s="22">
        <f t="shared" ca="1" si="151"/>
        <v>0</v>
      </c>
      <c r="K309" s="349">
        <f t="shared" ca="1" si="152"/>
        <v>0</v>
      </c>
      <c r="L309" s="375">
        <f t="shared" ca="1" si="135"/>
        <v>0</v>
      </c>
      <c r="M309" s="20" t="str">
        <f ca="1">IF(R309&lt;&gt;0,MAX($M$4:M308)+1,"")</f>
        <v/>
      </c>
      <c r="N309" s="374">
        <f t="shared" ca="1" si="136"/>
        <v>0</v>
      </c>
      <c r="O309" s="374">
        <f t="shared" ca="1" si="137"/>
        <v>0</v>
      </c>
      <c r="P309" s="374">
        <f t="shared" ca="1" si="138"/>
        <v>0</v>
      </c>
      <c r="Q309" s="374">
        <f t="shared" ca="1" si="139"/>
        <v>0</v>
      </c>
      <c r="R309" s="375">
        <f t="shared" ca="1" si="140"/>
        <v>0</v>
      </c>
      <c r="S309" s="20" t="str">
        <f ca="1">IF(X309&lt;&gt;0,MAX($S$4:S308)+1,"")</f>
        <v/>
      </c>
      <c r="T309" s="109">
        <f t="shared" ca="1" si="153"/>
        <v>0</v>
      </c>
      <c r="U309" s="22">
        <f t="shared" ca="1" si="154"/>
        <v>0</v>
      </c>
      <c r="V309" s="22">
        <f t="shared" ca="1" si="155"/>
        <v>0</v>
      </c>
      <c r="W309" s="349">
        <f t="shared" ca="1" si="156"/>
        <v>0</v>
      </c>
      <c r="X309" s="375">
        <f t="shared" ca="1" si="141"/>
        <v>0</v>
      </c>
      <c r="Y309" s="20" t="str">
        <f ca="1">IF(AD309&lt;&gt;0,MAX(Y$4:$GY308)+1,"")</f>
        <v/>
      </c>
      <c r="Z309" s="109">
        <f t="shared" ca="1" si="157"/>
        <v>0</v>
      </c>
      <c r="AA309" s="22">
        <f t="shared" ca="1" si="158"/>
        <v>0</v>
      </c>
      <c r="AB309" s="22">
        <f t="shared" ca="1" si="159"/>
        <v>0</v>
      </c>
      <c r="AC309" s="349">
        <f t="shared" ca="1" si="160"/>
        <v>0</v>
      </c>
      <c r="AD309" s="375">
        <f t="shared" ca="1" si="142"/>
        <v>0</v>
      </c>
      <c r="AE309" s="20" t="str">
        <f ca="1">IF(AJ309&lt;&gt;0,MAX($E$4:AE308)+1,"")</f>
        <v/>
      </c>
      <c r="AF309" s="109">
        <f t="shared" ca="1" si="161"/>
        <v>0</v>
      </c>
      <c r="AG309" s="22">
        <f t="shared" ca="1" si="162"/>
        <v>0</v>
      </c>
      <c r="AH309" s="22">
        <f t="shared" ca="1" si="163"/>
        <v>0</v>
      </c>
      <c r="AI309" s="349">
        <f t="shared" ca="1" si="164"/>
        <v>0</v>
      </c>
      <c r="AJ309" s="375">
        <f t="shared" ca="1" si="143"/>
        <v>0</v>
      </c>
    </row>
    <row r="310" spans="1:36" ht="18.75" customHeight="1" thickBot="1">
      <c r="A310" s="20" t="str">
        <f ca="1">IF(F310&lt;&gt;0,MAX($A$4:A309)+1,"")</f>
        <v/>
      </c>
      <c r="B310" s="109">
        <f t="shared" ca="1" si="144"/>
        <v>0</v>
      </c>
      <c r="C310" s="22">
        <f t="shared" ca="1" si="145"/>
        <v>0</v>
      </c>
      <c r="D310" s="22">
        <f t="shared" ca="1" si="146"/>
        <v>0</v>
      </c>
      <c r="E310" s="349">
        <f t="shared" ca="1" si="147"/>
        <v>0</v>
      </c>
      <c r="F310" s="537">
        <f t="shared" ca="1" si="148"/>
        <v>0</v>
      </c>
      <c r="G310" s="20" t="str">
        <f ca="1">IF(L310&lt;&gt;0,MAX($G$4:G309)+1,"")</f>
        <v/>
      </c>
      <c r="H310" s="109">
        <f t="shared" ca="1" si="149"/>
        <v>0</v>
      </c>
      <c r="I310" s="22">
        <f t="shared" ca="1" si="150"/>
        <v>0</v>
      </c>
      <c r="J310" s="22">
        <f t="shared" ca="1" si="151"/>
        <v>0</v>
      </c>
      <c r="K310" s="349">
        <f t="shared" ca="1" si="152"/>
        <v>0</v>
      </c>
      <c r="L310" s="375">
        <f t="shared" ca="1" si="135"/>
        <v>0</v>
      </c>
      <c r="M310" s="20" t="str">
        <f ca="1">IF(R310&lt;&gt;0,MAX($M$4:M309)+1,"")</f>
        <v/>
      </c>
      <c r="N310" s="374">
        <f t="shared" ca="1" si="136"/>
        <v>0</v>
      </c>
      <c r="O310" s="374">
        <f t="shared" ca="1" si="137"/>
        <v>0</v>
      </c>
      <c r="P310" s="374">
        <f t="shared" ca="1" si="138"/>
        <v>0</v>
      </c>
      <c r="Q310" s="374">
        <f t="shared" ca="1" si="139"/>
        <v>0</v>
      </c>
      <c r="R310" s="375">
        <f t="shared" ca="1" si="140"/>
        <v>0</v>
      </c>
      <c r="S310" s="20" t="str">
        <f ca="1">IF(X310&lt;&gt;0,MAX($S$4:S309)+1,"")</f>
        <v/>
      </c>
      <c r="T310" s="109">
        <f t="shared" ca="1" si="153"/>
        <v>0</v>
      </c>
      <c r="U310" s="22">
        <f t="shared" ca="1" si="154"/>
        <v>0</v>
      </c>
      <c r="V310" s="22">
        <f t="shared" ca="1" si="155"/>
        <v>0</v>
      </c>
      <c r="W310" s="349">
        <f t="shared" ca="1" si="156"/>
        <v>0</v>
      </c>
      <c r="X310" s="375">
        <f t="shared" ca="1" si="141"/>
        <v>0</v>
      </c>
      <c r="Y310" s="20" t="str">
        <f ca="1">IF(AD310&lt;&gt;0,MAX(Y$4:$GY309)+1,"")</f>
        <v/>
      </c>
      <c r="Z310" s="109">
        <f t="shared" ca="1" si="157"/>
        <v>0</v>
      </c>
      <c r="AA310" s="22">
        <f t="shared" ca="1" si="158"/>
        <v>0</v>
      </c>
      <c r="AB310" s="22">
        <f t="shared" ca="1" si="159"/>
        <v>0</v>
      </c>
      <c r="AC310" s="349">
        <f t="shared" ca="1" si="160"/>
        <v>0</v>
      </c>
      <c r="AD310" s="375">
        <f t="shared" ca="1" si="142"/>
        <v>0</v>
      </c>
      <c r="AE310" s="20" t="str">
        <f ca="1">IF(AJ310&lt;&gt;0,MAX($E$4:AE309)+1,"")</f>
        <v/>
      </c>
      <c r="AF310" s="109">
        <f t="shared" ca="1" si="161"/>
        <v>0</v>
      </c>
      <c r="AG310" s="22">
        <f t="shared" ca="1" si="162"/>
        <v>0</v>
      </c>
      <c r="AH310" s="22">
        <f t="shared" ca="1" si="163"/>
        <v>0</v>
      </c>
      <c r="AI310" s="349">
        <f t="shared" ca="1" si="164"/>
        <v>0</v>
      </c>
      <c r="AJ310" s="375">
        <f t="shared" ca="1" si="143"/>
        <v>0</v>
      </c>
    </row>
    <row r="311" spans="1:36" ht="18.75" customHeight="1" thickBot="1">
      <c r="A311" s="20" t="str">
        <f ca="1">IF(F311&lt;&gt;0,MAX($A$4:A310)+1,"")</f>
        <v/>
      </c>
      <c r="B311" s="109">
        <f t="shared" ca="1" si="144"/>
        <v>0</v>
      </c>
      <c r="C311" s="22">
        <f t="shared" ca="1" si="145"/>
        <v>0</v>
      </c>
      <c r="D311" s="22">
        <f t="shared" ca="1" si="146"/>
        <v>0</v>
      </c>
      <c r="E311" s="349">
        <f t="shared" ca="1" si="147"/>
        <v>0</v>
      </c>
      <c r="F311" s="537">
        <f t="shared" ca="1" si="148"/>
        <v>0</v>
      </c>
      <c r="G311" s="20" t="str">
        <f ca="1">IF(L311&lt;&gt;0,MAX($G$4:G310)+1,"")</f>
        <v/>
      </c>
      <c r="H311" s="109">
        <f t="shared" ca="1" si="149"/>
        <v>0</v>
      </c>
      <c r="I311" s="22">
        <f t="shared" ca="1" si="150"/>
        <v>0</v>
      </c>
      <c r="J311" s="22">
        <f t="shared" ca="1" si="151"/>
        <v>0</v>
      </c>
      <c r="K311" s="349">
        <f t="shared" ca="1" si="152"/>
        <v>0</v>
      </c>
      <c r="L311" s="375">
        <f t="shared" ca="1" si="135"/>
        <v>0</v>
      </c>
      <c r="M311" s="20" t="str">
        <f ca="1">IF(R311&lt;&gt;0,MAX($M$4:M310)+1,"")</f>
        <v/>
      </c>
      <c r="N311" s="374">
        <f t="shared" ca="1" si="136"/>
        <v>0</v>
      </c>
      <c r="O311" s="374">
        <f t="shared" ca="1" si="137"/>
        <v>0</v>
      </c>
      <c r="P311" s="374">
        <f t="shared" ca="1" si="138"/>
        <v>0</v>
      </c>
      <c r="Q311" s="374">
        <f t="shared" ca="1" si="139"/>
        <v>0</v>
      </c>
      <c r="R311" s="375">
        <f t="shared" ca="1" si="140"/>
        <v>0</v>
      </c>
      <c r="S311" s="20" t="str">
        <f ca="1">IF(X311&lt;&gt;0,MAX($S$4:S310)+1,"")</f>
        <v/>
      </c>
      <c r="T311" s="109">
        <f t="shared" ca="1" si="153"/>
        <v>0</v>
      </c>
      <c r="U311" s="22">
        <f t="shared" ca="1" si="154"/>
        <v>0</v>
      </c>
      <c r="V311" s="22">
        <f t="shared" ca="1" si="155"/>
        <v>0</v>
      </c>
      <c r="W311" s="349">
        <f t="shared" ca="1" si="156"/>
        <v>0</v>
      </c>
      <c r="X311" s="375">
        <f t="shared" ca="1" si="141"/>
        <v>0</v>
      </c>
      <c r="Y311" s="20" t="str">
        <f ca="1">IF(AD311&lt;&gt;0,MAX(Y$4:$GY310)+1,"")</f>
        <v/>
      </c>
      <c r="Z311" s="109">
        <f t="shared" ca="1" si="157"/>
        <v>0</v>
      </c>
      <c r="AA311" s="22">
        <f t="shared" ca="1" si="158"/>
        <v>0</v>
      </c>
      <c r="AB311" s="22">
        <f t="shared" ca="1" si="159"/>
        <v>0</v>
      </c>
      <c r="AC311" s="349">
        <f t="shared" ca="1" si="160"/>
        <v>0</v>
      </c>
      <c r="AD311" s="375">
        <f t="shared" ca="1" si="142"/>
        <v>0</v>
      </c>
      <c r="AE311" s="20" t="str">
        <f ca="1">IF(AJ311&lt;&gt;0,MAX($E$4:AE310)+1,"")</f>
        <v/>
      </c>
      <c r="AF311" s="109">
        <f t="shared" ca="1" si="161"/>
        <v>0</v>
      </c>
      <c r="AG311" s="22">
        <f t="shared" ca="1" si="162"/>
        <v>0</v>
      </c>
      <c r="AH311" s="22">
        <f t="shared" ca="1" si="163"/>
        <v>0</v>
      </c>
      <c r="AI311" s="349">
        <f t="shared" ca="1" si="164"/>
        <v>0</v>
      </c>
      <c r="AJ311" s="375">
        <f t="shared" ca="1" si="143"/>
        <v>0</v>
      </c>
    </row>
    <row r="312" spans="1:36" ht="18.75" customHeight="1" thickBot="1">
      <c r="A312" s="20" t="str">
        <f ca="1">IF(F312&lt;&gt;0,MAX($A$4:A311)+1,"")</f>
        <v/>
      </c>
      <c r="B312" s="109">
        <f t="shared" ca="1" si="144"/>
        <v>0</v>
      </c>
      <c r="C312" s="22">
        <f t="shared" ca="1" si="145"/>
        <v>0</v>
      </c>
      <c r="D312" s="22">
        <f t="shared" ca="1" si="146"/>
        <v>0</v>
      </c>
      <c r="E312" s="349">
        <f t="shared" ca="1" si="147"/>
        <v>0</v>
      </c>
      <c r="F312" s="537">
        <f t="shared" ca="1" si="148"/>
        <v>0</v>
      </c>
      <c r="G312" s="20" t="str">
        <f ca="1">IF(L312&lt;&gt;0,MAX($G$4:G311)+1,"")</f>
        <v/>
      </c>
      <c r="H312" s="109">
        <f t="shared" ca="1" si="149"/>
        <v>0</v>
      </c>
      <c r="I312" s="22">
        <f t="shared" ca="1" si="150"/>
        <v>0</v>
      </c>
      <c r="J312" s="22">
        <f t="shared" ca="1" si="151"/>
        <v>0</v>
      </c>
      <c r="K312" s="349">
        <f t="shared" ca="1" si="152"/>
        <v>0</v>
      </c>
      <c r="L312" s="375">
        <f t="shared" ca="1" si="135"/>
        <v>0</v>
      </c>
      <c r="M312" s="20" t="str">
        <f ca="1">IF(R312&lt;&gt;0,MAX($M$4:M311)+1,"")</f>
        <v/>
      </c>
      <c r="N312" s="374">
        <f t="shared" ca="1" si="136"/>
        <v>0</v>
      </c>
      <c r="O312" s="374">
        <f t="shared" ca="1" si="137"/>
        <v>0</v>
      </c>
      <c r="P312" s="374">
        <f t="shared" ca="1" si="138"/>
        <v>0</v>
      </c>
      <c r="Q312" s="374">
        <f t="shared" ca="1" si="139"/>
        <v>0</v>
      </c>
      <c r="R312" s="375">
        <f t="shared" ca="1" si="140"/>
        <v>0</v>
      </c>
      <c r="S312" s="20" t="str">
        <f ca="1">IF(X312&lt;&gt;0,MAX($S$4:S311)+1,"")</f>
        <v/>
      </c>
      <c r="T312" s="109">
        <f t="shared" ca="1" si="153"/>
        <v>0</v>
      </c>
      <c r="U312" s="22">
        <f t="shared" ca="1" si="154"/>
        <v>0</v>
      </c>
      <c r="V312" s="22">
        <f t="shared" ca="1" si="155"/>
        <v>0</v>
      </c>
      <c r="W312" s="349">
        <f t="shared" ca="1" si="156"/>
        <v>0</v>
      </c>
      <c r="X312" s="375">
        <f t="shared" ca="1" si="141"/>
        <v>0</v>
      </c>
      <c r="Y312" s="20" t="str">
        <f ca="1">IF(AD312&lt;&gt;0,MAX(Y$4:$GY311)+1,"")</f>
        <v/>
      </c>
      <c r="Z312" s="109">
        <f t="shared" ca="1" si="157"/>
        <v>0</v>
      </c>
      <c r="AA312" s="22">
        <f t="shared" ca="1" si="158"/>
        <v>0</v>
      </c>
      <c r="AB312" s="22">
        <f t="shared" ca="1" si="159"/>
        <v>0</v>
      </c>
      <c r="AC312" s="349">
        <f t="shared" ca="1" si="160"/>
        <v>0</v>
      </c>
      <c r="AD312" s="375">
        <f t="shared" ca="1" si="142"/>
        <v>0</v>
      </c>
      <c r="AE312" s="20" t="str">
        <f ca="1">IF(AJ312&lt;&gt;0,MAX($E$4:AE311)+1,"")</f>
        <v/>
      </c>
      <c r="AF312" s="109">
        <f t="shared" ca="1" si="161"/>
        <v>0</v>
      </c>
      <c r="AG312" s="22">
        <f t="shared" ca="1" si="162"/>
        <v>0</v>
      </c>
      <c r="AH312" s="22">
        <f t="shared" ca="1" si="163"/>
        <v>0</v>
      </c>
      <c r="AI312" s="349">
        <f t="shared" ca="1" si="164"/>
        <v>0</v>
      </c>
      <c r="AJ312" s="375">
        <f t="shared" ca="1" si="143"/>
        <v>0</v>
      </c>
    </row>
    <row r="313" spans="1:36" ht="18.75" customHeight="1" thickBot="1">
      <c r="A313" s="20" t="str">
        <f ca="1">IF(F313&lt;&gt;0,MAX($A$4:A312)+1,"")</f>
        <v/>
      </c>
      <c r="B313" s="109">
        <f t="shared" ca="1" si="144"/>
        <v>0</v>
      </c>
      <c r="C313" s="22">
        <f t="shared" ca="1" si="145"/>
        <v>0</v>
      </c>
      <c r="D313" s="22">
        <f t="shared" ca="1" si="146"/>
        <v>0</v>
      </c>
      <c r="E313" s="349">
        <f t="shared" ca="1" si="147"/>
        <v>0</v>
      </c>
      <c r="F313" s="537">
        <f t="shared" ca="1" si="148"/>
        <v>0</v>
      </c>
      <c r="G313" s="20" t="str">
        <f ca="1">IF(L313&lt;&gt;0,MAX($G$4:G312)+1,"")</f>
        <v/>
      </c>
      <c r="H313" s="109">
        <f t="shared" ca="1" si="149"/>
        <v>0</v>
      </c>
      <c r="I313" s="22">
        <f t="shared" ca="1" si="150"/>
        <v>0</v>
      </c>
      <c r="J313" s="22">
        <f t="shared" ca="1" si="151"/>
        <v>0</v>
      </c>
      <c r="K313" s="349">
        <f t="shared" ca="1" si="152"/>
        <v>0</v>
      </c>
      <c r="L313" s="375">
        <f t="shared" ca="1" si="135"/>
        <v>0</v>
      </c>
      <c r="M313" s="20" t="str">
        <f ca="1">IF(R313&lt;&gt;0,MAX($M$4:M312)+1,"")</f>
        <v/>
      </c>
      <c r="N313" s="374">
        <f t="shared" ca="1" si="136"/>
        <v>0</v>
      </c>
      <c r="O313" s="374">
        <f t="shared" ca="1" si="137"/>
        <v>0</v>
      </c>
      <c r="P313" s="374">
        <f t="shared" ca="1" si="138"/>
        <v>0</v>
      </c>
      <c r="Q313" s="374">
        <f t="shared" ca="1" si="139"/>
        <v>0</v>
      </c>
      <c r="R313" s="375">
        <f t="shared" ca="1" si="140"/>
        <v>0</v>
      </c>
      <c r="S313" s="20" t="str">
        <f ca="1">IF(X313&lt;&gt;0,MAX($S$4:S312)+1,"")</f>
        <v/>
      </c>
      <c r="T313" s="109">
        <f t="shared" ca="1" si="153"/>
        <v>0</v>
      </c>
      <c r="U313" s="22">
        <f t="shared" ca="1" si="154"/>
        <v>0</v>
      </c>
      <c r="V313" s="22">
        <f t="shared" ca="1" si="155"/>
        <v>0</v>
      </c>
      <c r="W313" s="349">
        <f t="shared" ca="1" si="156"/>
        <v>0</v>
      </c>
      <c r="X313" s="375">
        <f t="shared" ca="1" si="141"/>
        <v>0</v>
      </c>
      <c r="Y313" s="20" t="str">
        <f ca="1">IF(AD313&lt;&gt;0,MAX(Y$4:$GY312)+1,"")</f>
        <v/>
      </c>
      <c r="Z313" s="109">
        <f t="shared" ca="1" si="157"/>
        <v>0</v>
      </c>
      <c r="AA313" s="22">
        <f t="shared" ca="1" si="158"/>
        <v>0</v>
      </c>
      <c r="AB313" s="22">
        <f t="shared" ca="1" si="159"/>
        <v>0</v>
      </c>
      <c r="AC313" s="349">
        <f t="shared" ca="1" si="160"/>
        <v>0</v>
      </c>
      <c r="AD313" s="375">
        <f t="shared" ca="1" si="142"/>
        <v>0</v>
      </c>
      <c r="AE313" s="20" t="str">
        <f ca="1">IF(AJ313&lt;&gt;0,MAX($E$4:AE312)+1,"")</f>
        <v/>
      </c>
      <c r="AF313" s="109">
        <f t="shared" ca="1" si="161"/>
        <v>0</v>
      </c>
      <c r="AG313" s="22">
        <f t="shared" ca="1" si="162"/>
        <v>0</v>
      </c>
      <c r="AH313" s="22">
        <f t="shared" ca="1" si="163"/>
        <v>0</v>
      </c>
      <c r="AI313" s="349">
        <f t="shared" ca="1" si="164"/>
        <v>0</v>
      </c>
      <c r="AJ313" s="375">
        <f t="shared" ca="1" si="143"/>
        <v>0</v>
      </c>
    </row>
    <row r="314" spans="1:36" ht="18.75" customHeight="1" thickBot="1">
      <c r="A314" s="20" t="str">
        <f ca="1">IF(F314&lt;&gt;0,MAX($A$4:A313)+1,"")</f>
        <v/>
      </c>
      <c r="B314" s="109">
        <f t="shared" ca="1" si="144"/>
        <v>0</v>
      </c>
      <c r="C314" s="22">
        <f t="shared" ca="1" si="145"/>
        <v>0</v>
      </c>
      <c r="D314" s="22">
        <f t="shared" ca="1" si="146"/>
        <v>0</v>
      </c>
      <c r="E314" s="349">
        <f t="shared" ca="1" si="147"/>
        <v>0</v>
      </c>
      <c r="F314" s="537">
        <f t="shared" ca="1" si="148"/>
        <v>0</v>
      </c>
      <c r="G314" s="20" t="str">
        <f ca="1">IF(L314&lt;&gt;0,MAX($G$4:G313)+1,"")</f>
        <v/>
      </c>
      <c r="H314" s="109">
        <f t="shared" ca="1" si="149"/>
        <v>0</v>
      </c>
      <c r="I314" s="22">
        <f t="shared" ca="1" si="150"/>
        <v>0</v>
      </c>
      <c r="J314" s="22">
        <f t="shared" ca="1" si="151"/>
        <v>0</v>
      </c>
      <c r="K314" s="349">
        <f t="shared" ca="1" si="152"/>
        <v>0</v>
      </c>
      <c r="L314" s="375">
        <f t="shared" ca="1" si="135"/>
        <v>0</v>
      </c>
      <c r="M314" s="20" t="str">
        <f ca="1">IF(R314&lt;&gt;0,MAX($M$4:M313)+1,"")</f>
        <v/>
      </c>
      <c r="N314" s="374">
        <f t="shared" ca="1" si="136"/>
        <v>0</v>
      </c>
      <c r="O314" s="374">
        <f t="shared" ca="1" si="137"/>
        <v>0</v>
      </c>
      <c r="P314" s="374">
        <f t="shared" ca="1" si="138"/>
        <v>0</v>
      </c>
      <c r="Q314" s="374">
        <f t="shared" ca="1" si="139"/>
        <v>0</v>
      </c>
      <c r="R314" s="375">
        <f t="shared" ca="1" si="140"/>
        <v>0</v>
      </c>
      <c r="S314" s="20" t="str">
        <f ca="1">IF(X314&lt;&gt;0,MAX($S$4:S313)+1,"")</f>
        <v/>
      </c>
      <c r="T314" s="109">
        <f t="shared" ca="1" si="153"/>
        <v>0</v>
      </c>
      <c r="U314" s="22">
        <f t="shared" ca="1" si="154"/>
        <v>0</v>
      </c>
      <c r="V314" s="22">
        <f t="shared" ca="1" si="155"/>
        <v>0</v>
      </c>
      <c r="W314" s="349">
        <f t="shared" ca="1" si="156"/>
        <v>0</v>
      </c>
      <c r="X314" s="375">
        <f t="shared" ca="1" si="141"/>
        <v>0</v>
      </c>
      <c r="Y314" s="20" t="str">
        <f ca="1">IF(AD314&lt;&gt;0,MAX(Y$4:$GY313)+1,"")</f>
        <v/>
      </c>
      <c r="Z314" s="109">
        <f t="shared" ca="1" si="157"/>
        <v>0</v>
      </c>
      <c r="AA314" s="22">
        <f t="shared" ca="1" si="158"/>
        <v>0</v>
      </c>
      <c r="AB314" s="22">
        <f t="shared" ca="1" si="159"/>
        <v>0</v>
      </c>
      <c r="AC314" s="349">
        <f t="shared" ca="1" si="160"/>
        <v>0</v>
      </c>
      <c r="AD314" s="375">
        <f t="shared" ca="1" si="142"/>
        <v>0</v>
      </c>
      <c r="AE314" s="20" t="str">
        <f ca="1">IF(AJ314&lt;&gt;0,MAX($E$4:AE313)+1,"")</f>
        <v/>
      </c>
      <c r="AF314" s="109">
        <f t="shared" ca="1" si="161"/>
        <v>0</v>
      </c>
      <c r="AG314" s="22">
        <f t="shared" ca="1" si="162"/>
        <v>0</v>
      </c>
      <c r="AH314" s="22">
        <f t="shared" ca="1" si="163"/>
        <v>0</v>
      </c>
      <c r="AI314" s="349">
        <f t="shared" ca="1" si="164"/>
        <v>0</v>
      </c>
      <c r="AJ314" s="375">
        <f t="shared" ca="1" si="143"/>
        <v>0</v>
      </c>
    </row>
    <row r="315" spans="1:36" ht="18.75" customHeight="1" thickBot="1">
      <c r="A315" s="20" t="str">
        <f ca="1">IF(F315&lt;&gt;0,MAX($A$4:A314)+1,"")</f>
        <v/>
      </c>
      <c r="B315" s="109">
        <f t="shared" ca="1" si="144"/>
        <v>0</v>
      </c>
      <c r="C315" s="22">
        <f t="shared" ca="1" si="145"/>
        <v>0</v>
      </c>
      <c r="D315" s="22">
        <f t="shared" ca="1" si="146"/>
        <v>0</v>
      </c>
      <c r="E315" s="349">
        <f t="shared" ca="1" si="147"/>
        <v>0</v>
      </c>
      <c r="F315" s="537">
        <f t="shared" ca="1" si="148"/>
        <v>0</v>
      </c>
      <c r="G315" s="20" t="str">
        <f ca="1">IF(L315&lt;&gt;0,MAX($G$4:G314)+1,"")</f>
        <v/>
      </c>
      <c r="H315" s="109">
        <f t="shared" ca="1" si="149"/>
        <v>0</v>
      </c>
      <c r="I315" s="22">
        <f t="shared" ca="1" si="150"/>
        <v>0</v>
      </c>
      <c r="J315" s="22">
        <f t="shared" ca="1" si="151"/>
        <v>0</v>
      </c>
      <c r="K315" s="349">
        <f t="shared" ca="1" si="152"/>
        <v>0</v>
      </c>
      <c r="L315" s="375">
        <f t="shared" ca="1" si="135"/>
        <v>0</v>
      </c>
      <c r="M315" s="20" t="str">
        <f ca="1">IF(R315&lt;&gt;0,MAX($M$4:M314)+1,"")</f>
        <v/>
      </c>
      <c r="N315" s="374">
        <f t="shared" ca="1" si="136"/>
        <v>0</v>
      </c>
      <c r="O315" s="374">
        <f t="shared" ca="1" si="137"/>
        <v>0</v>
      </c>
      <c r="P315" s="374">
        <f t="shared" ca="1" si="138"/>
        <v>0</v>
      </c>
      <c r="Q315" s="374">
        <f t="shared" ca="1" si="139"/>
        <v>0</v>
      </c>
      <c r="R315" s="375">
        <f t="shared" ca="1" si="140"/>
        <v>0</v>
      </c>
      <c r="S315" s="20" t="str">
        <f ca="1">IF(X315&lt;&gt;0,MAX($S$4:S314)+1,"")</f>
        <v/>
      </c>
      <c r="T315" s="109">
        <f t="shared" ca="1" si="153"/>
        <v>0</v>
      </c>
      <c r="U315" s="22">
        <f t="shared" ca="1" si="154"/>
        <v>0</v>
      </c>
      <c r="V315" s="22">
        <f t="shared" ca="1" si="155"/>
        <v>0</v>
      </c>
      <c r="W315" s="349">
        <f t="shared" ca="1" si="156"/>
        <v>0</v>
      </c>
      <c r="X315" s="375">
        <f t="shared" ca="1" si="141"/>
        <v>0</v>
      </c>
      <c r="Y315" s="20" t="str">
        <f ca="1">IF(AD315&lt;&gt;0,MAX(Y$4:$GY314)+1,"")</f>
        <v/>
      </c>
      <c r="Z315" s="109">
        <f t="shared" ca="1" si="157"/>
        <v>0</v>
      </c>
      <c r="AA315" s="22">
        <f t="shared" ca="1" si="158"/>
        <v>0</v>
      </c>
      <c r="AB315" s="22">
        <f t="shared" ca="1" si="159"/>
        <v>0</v>
      </c>
      <c r="AC315" s="349">
        <f t="shared" ca="1" si="160"/>
        <v>0</v>
      </c>
      <c r="AD315" s="375">
        <f t="shared" ca="1" si="142"/>
        <v>0</v>
      </c>
      <c r="AE315" s="20" t="str">
        <f ca="1">IF(AJ315&lt;&gt;0,MAX($E$4:AE314)+1,"")</f>
        <v/>
      </c>
      <c r="AF315" s="109">
        <f t="shared" ca="1" si="161"/>
        <v>0</v>
      </c>
      <c r="AG315" s="22">
        <f t="shared" ca="1" si="162"/>
        <v>0</v>
      </c>
      <c r="AH315" s="22">
        <f t="shared" ca="1" si="163"/>
        <v>0</v>
      </c>
      <c r="AI315" s="349">
        <f t="shared" ca="1" si="164"/>
        <v>0</v>
      </c>
      <c r="AJ315" s="375">
        <f t="shared" ca="1" si="143"/>
        <v>0</v>
      </c>
    </row>
    <row r="316" spans="1:36" ht="18.75" customHeight="1" thickBot="1">
      <c r="A316" s="20" t="str">
        <f ca="1">IF(F316&lt;&gt;0,MAX($A$4:A315)+1,"")</f>
        <v/>
      </c>
      <c r="B316" s="109">
        <f t="shared" ca="1" si="144"/>
        <v>0</v>
      </c>
      <c r="C316" s="22">
        <f t="shared" ca="1" si="145"/>
        <v>0</v>
      </c>
      <c r="D316" s="22">
        <f t="shared" ca="1" si="146"/>
        <v>0</v>
      </c>
      <c r="E316" s="349">
        <f t="shared" ca="1" si="147"/>
        <v>0</v>
      </c>
      <c r="F316" s="537">
        <f t="shared" ca="1" si="148"/>
        <v>0</v>
      </c>
      <c r="G316" s="20" t="str">
        <f ca="1">IF(L316&lt;&gt;0,MAX($G$4:G315)+1,"")</f>
        <v/>
      </c>
      <c r="H316" s="109">
        <f t="shared" ca="1" si="149"/>
        <v>0</v>
      </c>
      <c r="I316" s="22">
        <f t="shared" ca="1" si="150"/>
        <v>0</v>
      </c>
      <c r="J316" s="22">
        <f t="shared" ca="1" si="151"/>
        <v>0</v>
      </c>
      <c r="K316" s="349">
        <f t="shared" ca="1" si="152"/>
        <v>0</v>
      </c>
      <c r="L316" s="375">
        <f t="shared" ca="1" si="135"/>
        <v>0</v>
      </c>
      <c r="M316" s="20" t="str">
        <f ca="1">IF(R316&lt;&gt;0,MAX($M$4:M315)+1,"")</f>
        <v/>
      </c>
      <c r="N316" s="374">
        <f t="shared" ca="1" si="136"/>
        <v>0</v>
      </c>
      <c r="O316" s="374">
        <f t="shared" ca="1" si="137"/>
        <v>0</v>
      </c>
      <c r="P316" s="374">
        <f t="shared" ca="1" si="138"/>
        <v>0</v>
      </c>
      <c r="Q316" s="374">
        <f t="shared" ca="1" si="139"/>
        <v>0</v>
      </c>
      <c r="R316" s="375">
        <f t="shared" ca="1" si="140"/>
        <v>0</v>
      </c>
      <c r="S316" s="20" t="str">
        <f ca="1">IF(X316&lt;&gt;0,MAX($S$4:S315)+1,"")</f>
        <v/>
      </c>
      <c r="T316" s="109">
        <f t="shared" ca="1" si="153"/>
        <v>0</v>
      </c>
      <c r="U316" s="22">
        <f t="shared" ca="1" si="154"/>
        <v>0</v>
      </c>
      <c r="V316" s="22">
        <f t="shared" ca="1" si="155"/>
        <v>0</v>
      </c>
      <c r="W316" s="349">
        <f t="shared" ca="1" si="156"/>
        <v>0</v>
      </c>
      <c r="X316" s="375">
        <f t="shared" ca="1" si="141"/>
        <v>0</v>
      </c>
      <c r="Y316" s="20" t="str">
        <f ca="1">IF(AD316&lt;&gt;0,MAX(Y$4:$GY315)+1,"")</f>
        <v/>
      </c>
      <c r="Z316" s="109">
        <f t="shared" ca="1" si="157"/>
        <v>0</v>
      </c>
      <c r="AA316" s="22">
        <f t="shared" ca="1" si="158"/>
        <v>0</v>
      </c>
      <c r="AB316" s="22">
        <f t="shared" ca="1" si="159"/>
        <v>0</v>
      </c>
      <c r="AC316" s="349">
        <f t="shared" ca="1" si="160"/>
        <v>0</v>
      </c>
      <c r="AD316" s="375">
        <f t="shared" ca="1" si="142"/>
        <v>0</v>
      </c>
      <c r="AE316" s="20" t="str">
        <f ca="1">IF(AJ316&lt;&gt;0,MAX($E$4:AE315)+1,"")</f>
        <v/>
      </c>
      <c r="AF316" s="109">
        <f t="shared" ca="1" si="161"/>
        <v>0</v>
      </c>
      <c r="AG316" s="22">
        <f t="shared" ca="1" si="162"/>
        <v>0</v>
      </c>
      <c r="AH316" s="22">
        <f t="shared" ca="1" si="163"/>
        <v>0</v>
      </c>
      <c r="AI316" s="349">
        <f t="shared" ca="1" si="164"/>
        <v>0</v>
      </c>
      <c r="AJ316" s="375">
        <f t="shared" ca="1" si="143"/>
        <v>0</v>
      </c>
    </row>
    <row r="317" spans="1:36" ht="18.75" customHeight="1" thickBot="1">
      <c r="A317" s="20" t="str">
        <f ca="1">IF(F317&lt;&gt;0,MAX($A$4:A316)+1,"")</f>
        <v/>
      </c>
      <c r="B317" s="109">
        <f t="shared" ca="1" si="144"/>
        <v>0</v>
      </c>
      <c r="C317" s="22">
        <f t="shared" ca="1" si="145"/>
        <v>0</v>
      </c>
      <c r="D317" s="22">
        <f t="shared" ca="1" si="146"/>
        <v>0</v>
      </c>
      <c r="E317" s="349">
        <f t="shared" ca="1" si="147"/>
        <v>0</v>
      </c>
      <c r="F317" s="537">
        <f t="shared" ca="1" si="148"/>
        <v>0</v>
      </c>
      <c r="G317" s="20" t="str">
        <f ca="1">IF(L317&lt;&gt;0,MAX($G$4:G316)+1,"")</f>
        <v/>
      </c>
      <c r="H317" s="109">
        <f t="shared" ca="1" si="149"/>
        <v>0</v>
      </c>
      <c r="I317" s="22">
        <f t="shared" ca="1" si="150"/>
        <v>0</v>
      </c>
      <c r="J317" s="22">
        <f t="shared" ca="1" si="151"/>
        <v>0</v>
      </c>
      <c r="K317" s="349">
        <f t="shared" ca="1" si="152"/>
        <v>0</v>
      </c>
      <c r="L317" s="375">
        <f t="shared" ca="1" si="135"/>
        <v>0</v>
      </c>
      <c r="M317" s="20" t="str">
        <f ca="1">IF(R317&lt;&gt;0,MAX($M$4:M316)+1,"")</f>
        <v/>
      </c>
      <c r="N317" s="374">
        <f t="shared" ca="1" si="136"/>
        <v>0</v>
      </c>
      <c r="O317" s="374">
        <f t="shared" ca="1" si="137"/>
        <v>0</v>
      </c>
      <c r="P317" s="374">
        <f t="shared" ca="1" si="138"/>
        <v>0</v>
      </c>
      <c r="Q317" s="374">
        <f t="shared" ca="1" si="139"/>
        <v>0</v>
      </c>
      <c r="R317" s="375">
        <f t="shared" ca="1" si="140"/>
        <v>0</v>
      </c>
      <c r="S317" s="20" t="str">
        <f ca="1">IF(X317&lt;&gt;0,MAX($S$4:S316)+1,"")</f>
        <v/>
      </c>
      <c r="T317" s="109">
        <f t="shared" ca="1" si="153"/>
        <v>0</v>
      </c>
      <c r="U317" s="22">
        <f t="shared" ca="1" si="154"/>
        <v>0</v>
      </c>
      <c r="V317" s="22">
        <f t="shared" ca="1" si="155"/>
        <v>0</v>
      </c>
      <c r="W317" s="349">
        <f t="shared" ca="1" si="156"/>
        <v>0</v>
      </c>
      <c r="X317" s="375">
        <f t="shared" ca="1" si="141"/>
        <v>0</v>
      </c>
      <c r="Y317" s="20" t="str">
        <f ca="1">IF(AD317&lt;&gt;0,MAX(Y$4:$GY316)+1,"")</f>
        <v/>
      </c>
      <c r="Z317" s="109">
        <f t="shared" ca="1" si="157"/>
        <v>0</v>
      </c>
      <c r="AA317" s="22">
        <f t="shared" ca="1" si="158"/>
        <v>0</v>
      </c>
      <c r="AB317" s="22">
        <f t="shared" ca="1" si="159"/>
        <v>0</v>
      </c>
      <c r="AC317" s="349">
        <f t="shared" ca="1" si="160"/>
        <v>0</v>
      </c>
      <c r="AD317" s="375">
        <f t="shared" ca="1" si="142"/>
        <v>0</v>
      </c>
      <c r="AE317" s="20" t="str">
        <f ca="1">IF(AJ317&lt;&gt;0,MAX($E$4:AE316)+1,"")</f>
        <v/>
      </c>
      <c r="AF317" s="109">
        <f t="shared" ca="1" si="161"/>
        <v>0</v>
      </c>
      <c r="AG317" s="22">
        <f t="shared" ca="1" si="162"/>
        <v>0</v>
      </c>
      <c r="AH317" s="22">
        <f t="shared" ca="1" si="163"/>
        <v>0</v>
      </c>
      <c r="AI317" s="349">
        <f t="shared" ca="1" si="164"/>
        <v>0</v>
      </c>
      <c r="AJ317" s="375">
        <f t="shared" ca="1" si="143"/>
        <v>0</v>
      </c>
    </row>
    <row r="318" spans="1:36" ht="18.75" customHeight="1" thickBot="1">
      <c r="A318" s="20" t="str">
        <f ca="1">IF(F318&lt;&gt;0,MAX($A$4:A317)+1,"")</f>
        <v/>
      </c>
      <c r="B318" s="109">
        <f t="shared" ca="1" si="144"/>
        <v>0</v>
      </c>
      <c r="C318" s="22">
        <f t="shared" ca="1" si="145"/>
        <v>0</v>
      </c>
      <c r="D318" s="22">
        <f t="shared" ca="1" si="146"/>
        <v>0</v>
      </c>
      <c r="E318" s="349">
        <f t="shared" ca="1" si="147"/>
        <v>0</v>
      </c>
      <c r="F318" s="537">
        <f t="shared" ca="1" si="148"/>
        <v>0</v>
      </c>
      <c r="G318" s="20" t="str">
        <f ca="1">IF(L318&lt;&gt;0,MAX($G$4:G317)+1,"")</f>
        <v/>
      </c>
      <c r="H318" s="109">
        <f t="shared" ca="1" si="149"/>
        <v>0</v>
      </c>
      <c r="I318" s="22">
        <f t="shared" ca="1" si="150"/>
        <v>0</v>
      </c>
      <c r="J318" s="22">
        <f t="shared" ca="1" si="151"/>
        <v>0</v>
      </c>
      <c r="K318" s="349">
        <f t="shared" ca="1" si="152"/>
        <v>0</v>
      </c>
      <c r="L318" s="375">
        <f t="shared" ca="1" si="135"/>
        <v>0</v>
      </c>
      <c r="M318" s="20" t="str">
        <f ca="1">IF(R318&lt;&gt;0,MAX($M$4:M317)+1,"")</f>
        <v/>
      </c>
      <c r="N318" s="374">
        <f t="shared" ca="1" si="136"/>
        <v>0</v>
      </c>
      <c r="O318" s="374">
        <f t="shared" ca="1" si="137"/>
        <v>0</v>
      </c>
      <c r="P318" s="374">
        <f t="shared" ca="1" si="138"/>
        <v>0</v>
      </c>
      <c r="Q318" s="374">
        <f t="shared" ca="1" si="139"/>
        <v>0</v>
      </c>
      <c r="R318" s="375">
        <f t="shared" ca="1" si="140"/>
        <v>0</v>
      </c>
      <c r="S318" s="20" t="str">
        <f ca="1">IF(X318&lt;&gt;0,MAX($S$4:S317)+1,"")</f>
        <v/>
      </c>
      <c r="T318" s="109">
        <f t="shared" ca="1" si="153"/>
        <v>0</v>
      </c>
      <c r="U318" s="22">
        <f t="shared" ca="1" si="154"/>
        <v>0</v>
      </c>
      <c r="V318" s="22">
        <f t="shared" ca="1" si="155"/>
        <v>0</v>
      </c>
      <c r="W318" s="349">
        <f t="shared" ca="1" si="156"/>
        <v>0</v>
      </c>
      <c r="X318" s="375">
        <f t="shared" ca="1" si="141"/>
        <v>0</v>
      </c>
      <c r="Y318" s="20" t="str">
        <f ca="1">IF(AD318&lt;&gt;0,MAX(Y$4:$GY317)+1,"")</f>
        <v/>
      </c>
      <c r="Z318" s="109">
        <f t="shared" ca="1" si="157"/>
        <v>0</v>
      </c>
      <c r="AA318" s="22">
        <f t="shared" ca="1" si="158"/>
        <v>0</v>
      </c>
      <c r="AB318" s="22">
        <f t="shared" ca="1" si="159"/>
        <v>0</v>
      </c>
      <c r="AC318" s="349">
        <f t="shared" ca="1" si="160"/>
        <v>0</v>
      </c>
      <c r="AD318" s="375">
        <f t="shared" ca="1" si="142"/>
        <v>0</v>
      </c>
      <c r="AE318" s="20" t="str">
        <f ca="1">IF(AJ318&lt;&gt;0,MAX($E$4:AE317)+1,"")</f>
        <v/>
      </c>
      <c r="AF318" s="109">
        <f t="shared" ca="1" si="161"/>
        <v>0</v>
      </c>
      <c r="AG318" s="22">
        <f t="shared" ca="1" si="162"/>
        <v>0</v>
      </c>
      <c r="AH318" s="22">
        <f t="shared" ca="1" si="163"/>
        <v>0</v>
      </c>
      <c r="AI318" s="349">
        <f t="shared" ca="1" si="164"/>
        <v>0</v>
      </c>
      <c r="AJ318" s="375">
        <f t="shared" ca="1" si="143"/>
        <v>0</v>
      </c>
    </row>
    <row r="319" spans="1:36" ht="18.75" customHeight="1" thickBot="1">
      <c r="A319" s="20" t="str">
        <f ca="1">IF(F319&lt;&gt;0,MAX($A$4:A318)+1,"")</f>
        <v/>
      </c>
      <c r="B319" s="109">
        <f t="shared" ca="1" si="144"/>
        <v>0</v>
      </c>
      <c r="C319" s="22">
        <f t="shared" ca="1" si="145"/>
        <v>0</v>
      </c>
      <c r="D319" s="22">
        <f t="shared" ca="1" si="146"/>
        <v>0</v>
      </c>
      <c r="E319" s="349">
        <f t="shared" ca="1" si="147"/>
        <v>0</v>
      </c>
      <c r="F319" s="537">
        <f t="shared" ca="1" si="148"/>
        <v>0</v>
      </c>
      <c r="G319" s="20" t="str">
        <f ca="1">IF(L319&lt;&gt;0,MAX($G$4:G318)+1,"")</f>
        <v/>
      </c>
      <c r="H319" s="109">
        <f t="shared" ca="1" si="149"/>
        <v>0</v>
      </c>
      <c r="I319" s="22">
        <f t="shared" ca="1" si="150"/>
        <v>0</v>
      </c>
      <c r="J319" s="22">
        <f t="shared" ca="1" si="151"/>
        <v>0</v>
      </c>
      <c r="K319" s="349">
        <f t="shared" ca="1" si="152"/>
        <v>0</v>
      </c>
      <c r="L319" s="375">
        <f t="shared" ca="1" si="135"/>
        <v>0</v>
      </c>
      <c r="M319" s="20" t="str">
        <f ca="1">IF(R319&lt;&gt;0,MAX($M$4:M318)+1,"")</f>
        <v/>
      </c>
      <c r="N319" s="374">
        <f t="shared" ca="1" si="136"/>
        <v>0</v>
      </c>
      <c r="O319" s="374">
        <f t="shared" ca="1" si="137"/>
        <v>0</v>
      </c>
      <c r="P319" s="374">
        <f t="shared" ca="1" si="138"/>
        <v>0</v>
      </c>
      <c r="Q319" s="374">
        <f t="shared" ca="1" si="139"/>
        <v>0</v>
      </c>
      <c r="R319" s="375">
        <f t="shared" ca="1" si="140"/>
        <v>0</v>
      </c>
      <c r="S319" s="20" t="str">
        <f ca="1">IF(X319&lt;&gt;0,MAX($S$4:S318)+1,"")</f>
        <v/>
      </c>
      <c r="T319" s="109">
        <f t="shared" ca="1" si="153"/>
        <v>0</v>
      </c>
      <c r="U319" s="22">
        <f t="shared" ca="1" si="154"/>
        <v>0</v>
      </c>
      <c r="V319" s="22">
        <f t="shared" ca="1" si="155"/>
        <v>0</v>
      </c>
      <c r="W319" s="349">
        <f t="shared" ca="1" si="156"/>
        <v>0</v>
      </c>
      <c r="X319" s="375">
        <f t="shared" ca="1" si="141"/>
        <v>0</v>
      </c>
      <c r="Y319" s="20" t="str">
        <f ca="1">IF(AD319&lt;&gt;0,MAX(Y$4:$GY318)+1,"")</f>
        <v/>
      </c>
      <c r="Z319" s="109">
        <f t="shared" ca="1" si="157"/>
        <v>0</v>
      </c>
      <c r="AA319" s="22">
        <f t="shared" ca="1" si="158"/>
        <v>0</v>
      </c>
      <c r="AB319" s="22">
        <f t="shared" ca="1" si="159"/>
        <v>0</v>
      </c>
      <c r="AC319" s="349">
        <f t="shared" ca="1" si="160"/>
        <v>0</v>
      </c>
      <c r="AD319" s="375">
        <f t="shared" ca="1" si="142"/>
        <v>0</v>
      </c>
      <c r="AE319" s="20" t="str">
        <f ca="1">IF(AJ319&lt;&gt;0,MAX($E$4:AE318)+1,"")</f>
        <v/>
      </c>
      <c r="AF319" s="109">
        <f t="shared" ca="1" si="161"/>
        <v>0</v>
      </c>
      <c r="AG319" s="22">
        <f t="shared" ca="1" si="162"/>
        <v>0</v>
      </c>
      <c r="AH319" s="22">
        <f t="shared" ca="1" si="163"/>
        <v>0</v>
      </c>
      <c r="AI319" s="349">
        <f t="shared" ca="1" si="164"/>
        <v>0</v>
      </c>
      <c r="AJ319" s="375">
        <f t="shared" ca="1" si="143"/>
        <v>0</v>
      </c>
    </row>
    <row r="320" spans="1:36" ht="18.75" customHeight="1" thickBot="1">
      <c r="A320" s="20" t="str">
        <f ca="1">IF(F320&lt;&gt;0,MAX($A$4:A319)+1,"")</f>
        <v/>
      </c>
      <c r="B320" s="109">
        <f t="shared" ca="1" si="144"/>
        <v>0</v>
      </c>
      <c r="C320" s="22">
        <f t="shared" ca="1" si="145"/>
        <v>0</v>
      </c>
      <c r="D320" s="22">
        <f t="shared" ca="1" si="146"/>
        <v>0</v>
      </c>
      <c r="E320" s="349">
        <f t="shared" ca="1" si="147"/>
        <v>0</v>
      </c>
      <c r="F320" s="537">
        <f t="shared" ca="1" si="148"/>
        <v>0</v>
      </c>
      <c r="G320" s="20" t="str">
        <f ca="1">IF(L320&lt;&gt;0,MAX($G$4:G319)+1,"")</f>
        <v/>
      </c>
      <c r="H320" s="109">
        <f t="shared" ca="1" si="149"/>
        <v>0</v>
      </c>
      <c r="I320" s="22">
        <f t="shared" ca="1" si="150"/>
        <v>0</v>
      </c>
      <c r="J320" s="22">
        <f t="shared" ca="1" si="151"/>
        <v>0</v>
      </c>
      <c r="K320" s="349">
        <f t="shared" ca="1" si="152"/>
        <v>0</v>
      </c>
      <c r="L320" s="375">
        <f t="shared" ca="1" si="135"/>
        <v>0</v>
      </c>
      <c r="M320" s="20" t="str">
        <f ca="1">IF(R320&lt;&gt;0,MAX($M$4:M319)+1,"")</f>
        <v/>
      </c>
      <c r="N320" s="374">
        <f t="shared" ca="1" si="136"/>
        <v>0</v>
      </c>
      <c r="O320" s="374">
        <f t="shared" ca="1" si="137"/>
        <v>0</v>
      </c>
      <c r="P320" s="374">
        <f t="shared" ca="1" si="138"/>
        <v>0</v>
      </c>
      <c r="Q320" s="374">
        <f t="shared" ca="1" si="139"/>
        <v>0</v>
      </c>
      <c r="R320" s="375">
        <f t="shared" ca="1" si="140"/>
        <v>0</v>
      </c>
      <c r="S320" s="20" t="str">
        <f ca="1">IF(X320&lt;&gt;0,MAX($S$4:S319)+1,"")</f>
        <v/>
      </c>
      <c r="T320" s="109">
        <f t="shared" ca="1" si="153"/>
        <v>0</v>
      </c>
      <c r="U320" s="22">
        <f t="shared" ca="1" si="154"/>
        <v>0</v>
      </c>
      <c r="V320" s="22">
        <f t="shared" ca="1" si="155"/>
        <v>0</v>
      </c>
      <c r="W320" s="349">
        <f t="shared" ca="1" si="156"/>
        <v>0</v>
      </c>
      <c r="X320" s="375">
        <f t="shared" ca="1" si="141"/>
        <v>0</v>
      </c>
      <c r="Y320" s="20" t="str">
        <f ca="1">IF(AD320&lt;&gt;0,MAX(Y$4:$GY319)+1,"")</f>
        <v/>
      </c>
      <c r="Z320" s="109">
        <f t="shared" ca="1" si="157"/>
        <v>0</v>
      </c>
      <c r="AA320" s="22">
        <f t="shared" ca="1" si="158"/>
        <v>0</v>
      </c>
      <c r="AB320" s="22">
        <f t="shared" ca="1" si="159"/>
        <v>0</v>
      </c>
      <c r="AC320" s="349">
        <f t="shared" ca="1" si="160"/>
        <v>0</v>
      </c>
      <c r="AD320" s="375">
        <f ca="1">INDIRECT("Озд!DW"&amp;ROW()+4)+Відомість!DG416</f>
        <v>0</v>
      </c>
      <c r="AE320" s="20" t="str">
        <f ca="1">IF(AJ320&lt;&gt;0,MAX($E$4:AE319)+1,"")</f>
        <v/>
      </c>
      <c r="AF320" s="109">
        <f t="shared" ca="1" si="161"/>
        <v>0</v>
      </c>
      <c r="AG320" s="22">
        <f t="shared" ca="1" si="162"/>
        <v>0</v>
      </c>
      <c r="AH320" s="22">
        <f t="shared" ca="1" si="163"/>
        <v>0</v>
      </c>
      <c r="AI320" s="349">
        <f t="shared" ca="1" si="164"/>
        <v>0</v>
      </c>
      <c r="AJ320" s="375">
        <f t="shared" ca="1" si="143"/>
        <v>0</v>
      </c>
    </row>
    <row r="321" spans="1:36" ht="18.75" customHeight="1" thickBot="1">
      <c r="A321" s="20" t="str">
        <f ca="1">IF(F321&lt;&gt;0,MAX($A$4:A320)+1,"")</f>
        <v/>
      </c>
      <c r="B321" s="109">
        <f t="shared" ca="1" si="144"/>
        <v>0</v>
      </c>
      <c r="C321" s="22">
        <f t="shared" ca="1" si="145"/>
        <v>0</v>
      </c>
      <c r="D321" s="22">
        <f t="shared" ca="1" si="146"/>
        <v>0</v>
      </c>
      <c r="E321" s="349">
        <f t="shared" ca="1" si="147"/>
        <v>0</v>
      </c>
      <c r="F321" s="537">
        <f t="shared" ca="1" si="148"/>
        <v>0</v>
      </c>
      <c r="G321" s="20" t="str">
        <f ca="1">IF(L321&lt;&gt;0,MAX($G$4:G320)+1,"")</f>
        <v/>
      </c>
      <c r="H321" s="109">
        <f t="shared" ca="1" si="149"/>
        <v>0</v>
      </c>
      <c r="I321" s="22">
        <f t="shared" ca="1" si="150"/>
        <v>0</v>
      </c>
      <c r="J321" s="22">
        <f t="shared" ca="1" si="151"/>
        <v>0</v>
      </c>
      <c r="K321" s="349">
        <f t="shared" ca="1" si="152"/>
        <v>0</v>
      </c>
      <c r="L321" s="375">
        <f t="shared" ca="1" si="135"/>
        <v>0</v>
      </c>
      <c r="M321" s="20" t="str">
        <f ca="1">IF(R321&lt;&gt;0,MAX($M$4:M320)+1,"")</f>
        <v/>
      </c>
      <c r="N321" s="374">
        <f t="shared" ca="1" si="136"/>
        <v>0</v>
      </c>
      <c r="O321" s="374">
        <f t="shared" ca="1" si="137"/>
        <v>0</v>
      </c>
      <c r="P321" s="374">
        <f t="shared" ca="1" si="138"/>
        <v>0</v>
      </c>
      <c r="Q321" s="374">
        <f t="shared" ca="1" si="139"/>
        <v>0</v>
      </c>
      <c r="R321" s="375">
        <f t="shared" ca="1" si="140"/>
        <v>0</v>
      </c>
      <c r="S321" s="20" t="str">
        <f ca="1">IF(X321&lt;&gt;0,MAX($S$4:S320)+1,"")</f>
        <v/>
      </c>
      <c r="T321" s="109">
        <f t="shared" ca="1" si="153"/>
        <v>0</v>
      </c>
      <c r="U321" s="22">
        <f t="shared" ca="1" si="154"/>
        <v>0</v>
      </c>
      <c r="V321" s="22">
        <f t="shared" ca="1" si="155"/>
        <v>0</v>
      </c>
      <c r="W321" s="349">
        <f t="shared" ca="1" si="156"/>
        <v>0</v>
      </c>
      <c r="X321" s="375">
        <f t="shared" ca="1" si="141"/>
        <v>0</v>
      </c>
      <c r="Y321" s="20" t="str">
        <f ca="1">IF(AD321&lt;&gt;0,MAX(Y$4:$GY320)+1,"")</f>
        <v/>
      </c>
      <c r="Z321" s="109">
        <f t="shared" ca="1" si="157"/>
        <v>0</v>
      </c>
      <c r="AA321" s="22">
        <f t="shared" ca="1" si="158"/>
        <v>0</v>
      </c>
      <c r="AB321" s="22">
        <f t="shared" ca="1" si="159"/>
        <v>0</v>
      </c>
      <c r="AC321" s="349">
        <f t="shared" ca="1" si="160"/>
        <v>0</v>
      </c>
      <c r="AD321" s="375">
        <f t="shared" ca="1" si="142"/>
        <v>0</v>
      </c>
      <c r="AE321" s="20" t="str">
        <f ca="1">IF(AJ321&lt;&gt;0,MAX($E$4:AE320)+1,"")</f>
        <v/>
      </c>
      <c r="AF321" s="109">
        <f t="shared" ca="1" si="161"/>
        <v>0</v>
      </c>
      <c r="AG321" s="22">
        <f t="shared" ca="1" si="162"/>
        <v>0</v>
      </c>
      <c r="AH321" s="22">
        <f t="shared" ca="1" si="163"/>
        <v>0</v>
      </c>
      <c r="AI321" s="349">
        <f t="shared" ca="1" si="164"/>
        <v>0</v>
      </c>
      <c r="AJ321" s="375">
        <f t="shared" ca="1" si="143"/>
        <v>0</v>
      </c>
    </row>
    <row r="322" spans="1:36" ht="18.75" customHeight="1" thickBot="1">
      <c r="A322" s="20" t="str">
        <f ca="1">IF(F322&lt;&gt;0,MAX($A$4:A321)+1,"")</f>
        <v/>
      </c>
      <c r="B322" s="109">
        <f t="shared" ca="1" si="144"/>
        <v>0</v>
      </c>
      <c r="C322" s="22">
        <f t="shared" ca="1" si="145"/>
        <v>0</v>
      </c>
      <c r="D322" s="22">
        <f t="shared" ca="1" si="146"/>
        <v>0</v>
      </c>
      <c r="E322" s="349">
        <f t="shared" ca="1" si="147"/>
        <v>0</v>
      </c>
      <c r="F322" s="537">
        <f t="shared" ca="1" si="148"/>
        <v>0</v>
      </c>
      <c r="G322" s="20" t="str">
        <f ca="1">IF(L322&lt;&gt;0,MAX($G$4:G321)+1,"")</f>
        <v/>
      </c>
      <c r="H322" s="109">
        <f t="shared" ca="1" si="149"/>
        <v>0</v>
      </c>
      <c r="I322" s="22">
        <f t="shared" ca="1" si="150"/>
        <v>0</v>
      </c>
      <c r="J322" s="22">
        <f t="shared" ca="1" si="151"/>
        <v>0</v>
      </c>
      <c r="K322" s="349">
        <f t="shared" ca="1" si="152"/>
        <v>0</v>
      </c>
      <c r="L322" s="375">
        <f t="shared" ca="1" si="135"/>
        <v>0</v>
      </c>
      <c r="M322" s="20" t="str">
        <f ca="1">IF(R322&lt;&gt;0,MAX($M$4:M321)+1,"")</f>
        <v/>
      </c>
      <c r="N322" s="374">
        <f t="shared" ca="1" si="136"/>
        <v>0</v>
      </c>
      <c r="O322" s="374">
        <f t="shared" ca="1" si="137"/>
        <v>0</v>
      </c>
      <c r="P322" s="374">
        <f t="shared" ca="1" si="138"/>
        <v>0</v>
      </c>
      <c r="Q322" s="374">
        <f t="shared" ca="1" si="139"/>
        <v>0</v>
      </c>
      <c r="R322" s="375">
        <f t="shared" ca="1" si="140"/>
        <v>0</v>
      </c>
      <c r="S322" s="20" t="str">
        <f ca="1">IF(X322&lt;&gt;0,MAX($S$4:S321)+1,"")</f>
        <v/>
      </c>
      <c r="T322" s="109">
        <f t="shared" ca="1" si="153"/>
        <v>0</v>
      </c>
      <c r="U322" s="22">
        <f t="shared" ca="1" si="154"/>
        <v>0</v>
      </c>
      <c r="V322" s="22">
        <f t="shared" ca="1" si="155"/>
        <v>0</v>
      </c>
      <c r="W322" s="349">
        <f t="shared" ca="1" si="156"/>
        <v>0</v>
      </c>
      <c r="X322" s="375">
        <f t="shared" ca="1" si="141"/>
        <v>0</v>
      </c>
      <c r="Y322" s="20" t="str">
        <f ca="1">IF(AD322&lt;&gt;0,MAX(Y$4:$GY321)+1,"")</f>
        <v/>
      </c>
      <c r="Z322" s="109">
        <f t="shared" ca="1" si="157"/>
        <v>0</v>
      </c>
      <c r="AA322" s="22">
        <f t="shared" ca="1" si="158"/>
        <v>0</v>
      </c>
      <c r="AB322" s="22">
        <f t="shared" ca="1" si="159"/>
        <v>0</v>
      </c>
      <c r="AC322" s="349">
        <f t="shared" ca="1" si="160"/>
        <v>0</v>
      </c>
      <c r="AD322" s="375">
        <f t="shared" ca="1" si="142"/>
        <v>0</v>
      </c>
      <c r="AE322" s="20" t="str">
        <f ca="1">IF(AJ322&lt;&gt;0,MAX($E$4:AE321)+1,"")</f>
        <v/>
      </c>
      <c r="AF322" s="109">
        <f t="shared" ca="1" si="161"/>
        <v>0</v>
      </c>
      <c r="AG322" s="22">
        <f t="shared" ca="1" si="162"/>
        <v>0</v>
      </c>
      <c r="AH322" s="22">
        <f t="shared" ca="1" si="163"/>
        <v>0</v>
      </c>
      <c r="AI322" s="349">
        <f t="shared" ca="1" si="164"/>
        <v>0</v>
      </c>
      <c r="AJ322" s="375">
        <f t="shared" ca="1" si="143"/>
        <v>0</v>
      </c>
    </row>
    <row r="323" spans="1:36" ht="18.75" customHeight="1" thickBot="1">
      <c r="A323" s="20" t="str">
        <f ca="1">IF(F323&lt;&gt;0,MAX($A$4:A322)+1,"")</f>
        <v/>
      </c>
      <c r="B323" s="109">
        <f t="shared" ca="1" si="144"/>
        <v>0</v>
      </c>
      <c r="C323" s="22">
        <f t="shared" ca="1" si="145"/>
        <v>0</v>
      </c>
      <c r="D323" s="22">
        <f t="shared" ca="1" si="146"/>
        <v>0</v>
      </c>
      <c r="E323" s="349">
        <f t="shared" ca="1" si="147"/>
        <v>0</v>
      </c>
      <c r="F323" s="537">
        <f t="shared" ca="1" si="148"/>
        <v>0</v>
      </c>
      <c r="G323" s="20" t="str">
        <f ca="1">IF(L323&lt;&gt;0,MAX($G$4:G322)+1,"")</f>
        <v/>
      </c>
      <c r="H323" s="109">
        <f t="shared" ca="1" si="149"/>
        <v>0</v>
      </c>
      <c r="I323" s="22">
        <f t="shared" ca="1" si="150"/>
        <v>0</v>
      </c>
      <c r="J323" s="22">
        <f t="shared" ca="1" si="151"/>
        <v>0</v>
      </c>
      <c r="K323" s="349">
        <f t="shared" ca="1" si="152"/>
        <v>0</v>
      </c>
      <c r="L323" s="375">
        <f t="shared" ca="1" si="135"/>
        <v>0</v>
      </c>
      <c r="M323" s="20" t="str">
        <f ca="1">IF(R323&lt;&gt;0,MAX($M$4:M322)+1,"")</f>
        <v/>
      </c>
      <c r="N323" s="374">
        <f t="shared" ca="1" si="136"/>
        <v>0</v>
      </c>
      <c r="O323" s="374">
        <f t="shared" ca="1" si="137"/>
        <v>0</v>
      </c>
      <c r="P323" s="374">
        <f t="shared" ca="1" si="138"/>
        <v>0</v>
      </c>
      <c r="Q323" s="374">
        <f t="shared" ca="1" si="139"/>
        <v>0</v>
      </c>
      <c r="R323" s="375">
        <f t="shared" ca="1" si="140"/>
        <v>0</v>
      </c>
      <c r="S323" s="20" t="str">
        <f ca="1">IF(X323&lt;&gt;0,MAX($S$4:S322)+1,"")</f>
        <v/>
      </c>
      <c r="T323" s="109">
        <f t="shared" ca="1" si="153"/>
        <v>0</v>
      </c>
      <c r="U323" s="22">
        <f t="shared" ca="1" si="154"/>
        <v>0</v>
      </c>
      <c r="V323" s="22">
        <f t="shared" ca="1" si="155"/>
        <v>0</v>
      </c>
      <c r="W323" s="349">
        <f t="shared" ca="1" si="156"/>
        <v>0</v>
      </c>
      <c r="X323" s="375">
        <f t="shared" ca="1" si="141"/>
        <v>0</v>
      </c>
      <c r="Y323" s="20" t="str">
        <f ca="1">IF(AD323&lt;&gt;0,MAX(Y$4:$GY322)+1,"")</f>
        <v/>
      </c>
      <c r="Z323" s="109">
        <f t="shared" ca="1" si="157"/>
        <v>0</v>
      </c>
      <c r="AA323" s="22">
        <f t="shared" ca="1" si="158"/>
        <v>0</v>
      </c>
      <c r="AB323" s="22">
        <f t="shared" ca="1" si="159"/>
        <v>0</v>
      </c>
      <c r="AC323" s="349">
        <f t="shared" ca="1" si="160"/>
        <v>0</v>
      </c>
      <c r="AD323" s="375">
        <f t="shared" ca="1" si="142"/>
        <v>0</v>
      </c>
      <c r="AE323" s="20" t="str">
        <f ca="1">IF(AJ323&lt;&gt;0,MAX($E$4:AE322)+1,"")</f>
        <v/>
      </c>
      <c r="AF323" s="109">
        <f t="shared" ca="1" si="161"/>
        <v>0</v>
      </c>
      <c r="AG323" s="22">
        <f t="shared" ca="1" si="162"/>
        <v>0</v>
      </c>
      <c r="AH323" s="22">
        <f t="shared" ca="1" si="163"/>
        <v>0</v>
      </c>
      <c r="AI323" s="349">
        <f t="shared" ca="1" si="164"/>
        <v>0</v>
      </c>
      <c r="AJ323" s="375">
        <f t="shared" ca="1" si="143"/>
        <v>0</v>
      </c>
    </row>
    <row r="324" spans="1:36" ht="18.75" customHeight="1" thickBot="1">
      <c r="A324" s="20" t="str">
        <f ca="1">IF(F324&lt;&gt;0,MAX($A$4:A323)+1,"")</f>
        <v/>
      </c>
      <c r="B324" s="109">
        <f t="shared" ca="1" si="144"/>
        <v>0</v>
      </c>
      <c r="C324" s="22">
        <f t="shared" ca="1" si="145"/>
        <v>0</v>
      </c>
      <c r="D324" s="22">
        <f t="shared" ca="1" si="146"/>
        <v>0</v>
      </c>
      <c r="E324" s="349">
        <f t="shared" ca="1" si="147"/>
        <v>0</v>
      </c>
      <c r="F324" s="537">
        <f t="shared" ca="1" si="148"/>
        <v>0</v>
      </c>
      <c r="G324" s="20" t="str">
        <f ca="1">IF(L324&lt;&gt;0,MAX($G$4:G323)+1,"")</f>
        <v/>
      </c>
      <c r="H324" s="109">
        <f t="shared" ca="1" si="149"/>
        <v>0</v>
      </c>
      <c r="I324" s="22">
        <f t="shared" ca="1" si="150"/>
        <v>0</v>
      </c>
      <c r="J324" s="22">
        <f t="shared" ca="1" si="151"/>
        <v>0</v>
      </c>
      <c r="K324" s="349">
        <f t="shared" ca="1" si="152"/>
        <v>0</v>
      </c>
      <c r="L324" s="375">
        <f t="shared" ref="L324:L387" ca="1" si="165">INDIRECT("Озд!AW"&amp;ROW()+4)</f>
        <v>0</v>
      </c>
      <c r="M324" s="20" t="str">
        <f ca="1">IF(R324&lt;&gt;0,MAX($M$4:M323)+1,"")</f>
        <v/>
      </c>
      <c r="N324" s="374">
        <f t="shared" ref="N324:N387" ca="1" si="166">INDIRECT("Відомість!dk"&amp;ROW())</f>
        <v>0</v>
      </c>
      <c r="O324" s="374">
        <f t="shared" ref="O324:O387" ca="1" si="167">INDIRECT("Відомість!dl"&amp;ROW())</f>
        <v>0</v>
      </c>
      <c r="P324" s="374">
        <f t="shared" ref="P324:P387" ca="1" si="168">INDIRECT("Відомість!dm"&amp;ROW())</f>
        <v>0</v>
      </c>
      <c r="Q324" s="374">
        <f t="shared" ref="Q324:Q387" ca="1" si="169">INDIRECT("Відомість!dN"&amp;ROW())</f>
        <v>0</v>
      </c>
      <c r="R324" s="375">
        <f t="shared" ref="R324:R387" ca="1" si="170">INDIRECT("Озд!BW"&amp;ROW()+4)</f>
        <v>0</v>
      </c>
      <c r="S324" s="20" t="str">
        <f ca="1">IF(X324&lt;&gt;0,MAX($S$4:S323)+1,"")</f>
        <v/>
      </c>
      <c r="T324" s="109">
        <f t="shared" ca="1" si="153"/>
        <v>0</v>
      </c>
      <c r="U324" s="22">
        <f t="shared" ca="1" si="154"/>
        <v>0</v>
      </c>
      <c r="V324" s="22">
        <f t="shared" ca="1" si="155"/>
        <v>0</v>
      </c>
      <c r="W324" s="349">
        <f t="shared" ca="1" si="156"/>
        <v>0</v>
      </c>
      <c r="X324" s="375">
        <f t="shared" ref="X324:X387" ca="1" si="171">INDIRECT("Озд!CW"&amp;ROW()+4)</f>
        <v>0</v>
      </c>
      <c r="Y324" s="20" t="str">
        <f ca="1">IF(AD324&lt;&gt;0,MAX(Y$4:$GY323)+1,"")</f>
        <v/>
      </c>
      <c r="Z324" s="109">
        <f t="shared" ca="1" si="157"/>
        <v>0</v>
      </c>
      <c r="AA324" s="22">
        <f t="shared" ca="1" si="158"/>
        <v>0</v>
      </c>
      <c r="AB324" s="22">
        <f t="shared" ca="1" si="159"/>
        <v>0</v>
      </c>
      <c r="AC324" s="349">
        <f t="shared" ca="1" si="160"/>
        <v>0</v>
      </c>
      <c r="AD324" s="375">
        <f t="shared" ref="AD324:AD387" ca="1" si="172">INDIRECT("Озд!DW"&amp;ROW()+4)</f>
        <v>0</v>
      </c>
      <c r="AE324" s="20" t="str">
        <f ca="1">IF(AJ324&lt;&gt;0,MAX($E$4:AE323)+1,"")</f>
        <v/>
      </c>
      <c r="AF324" s="109">
        <f t="shared" ca="1" si="161"/>
        <v>0</v>
      </c>
      <c r="AG324" s="22">
        <f t="shared" ca="1" si="162"/>
        <v>0</v>
      </c>
      <c r="AH324" s="22">
        <f t="shared" ca="1" si="163"/>
        <v>0</v>
      </c>
      <c r="AI324" s="349">
        <f t="shared" ca="1" si="164"/>
        <v>0</v>
      </c>
      <c r="AJ324" s="375">
        <f t="shared" ref="AJ324:AJ387" ca="1" si="173">INDIRECT("Озд!EW"&amp;ROW()+4)</f>
        <v>0</v>
      </c>
    </row>
    <row r="325" spans="1:36" ht="18.75" customHeight="1" thickBot="1">
      <c r="A325" s="20" t="str">
        <f ca="1">IF(F325&lt;&gt;0,MAX($A$4:A324)+1,"")</f>
        <v/>
      </c>
      <c r="B325" s="109">
        <f t="shared" ref="B325:B388" ca="1" si="174">INDIRECT("Відомість!dl"&amp;ROW())</f>
        <v>0</v>
      </c>
      <c r="C325" s="22">
        <f t="shared" ref="C325:C388" ca="1" si="175">INDIRECT("Відомість!dm"&amp;ROW())</f>
        <v>0</v>
      </c>
      <c r="D325" s="22">
        <f t="shared" ref="D325:D388" ca="1" si="176">INDIRECT("Відомість!dn"&amp;ROW())</f>
        <v>0</v>
      </c>
      <c r="E325" s="349">
        <f t="shared" ref="E325:E388" ca="1" si="177">INDIRECT("Відомість!do"&amp;ROW())</f>
        <v>0</v>
      </c>
      <c r="F325" s="537">
        <f t="shared" ref="F325:F388" ca="1" si="178">IF(B325=0,0,INDIRECT("Відомість!dg"&amp;ROW()))</f>
        <v>0</v>
      </c>
      <c r="G325" s="20" t="str">
        <f ca="1">IF(L325&lt;&gt;0,MAX($G$4:G324)+1,"")</f>
        <v/>
      </c>
      <c r="H325" s="109">
        <f t="shared" ref="H325:H388" ca="1" si="179">INDIRECT("Відомість!dl"&amp;ROW())</f>
        <v>0</v>
      </c>
      <c r="I325" s="22">
        <f t="shared" ref="I325:I388" ca="1" si="180">INDIRECT("Відомість!dm"&amp;ROW())</f>
        <v>0</v>
      </c>
      <c r="J325" s="22">
        <f t="shared" ref="J325:J388" ca="1" si="181">INDIRECT("Відомість!dn"&amp;ROW())</f>
        <v>0</v>
      </c>
      <c r="K325" s="349">
        <f t="shared" ref="K325:K388" ca="1" si="182">INDIRECT("Відомість!do"&amp;ROW())</f>
        <v>0</v>
      </c>
      <c r="L325" s="375">
        <f t="shared" ca="1" si="165"/>
        <v>0</v>
      </c>
      <c r="M325" s="20" t="str">
        <f ca="1">IF(R325&lt;&gt;0,MAX($M$4:M324)+1,"")</f>
        <v/>
      </c>
      <c r="N325" s="374">
        <f t="shared" ca="1" si="166"/>
        <v>0</v>
      </c>
      <c r="O325" s="374">
        <f t="shared" ca="1" si="167"/>
        <v>0</v>
      </c>
      <c r="P325" s="374">
        <f t="shared" ca="1" si="168"/>
        <v>0</v>
      </c>
      <c r="Q325" s="374">
        <f t="shared" ca="1" si="169"/>
        <v>0</v>
      </c>
      <c r="R325" s="375">
        <f t="shared" ca="1" si="170"/>
        <v>0</v>
      </c>
      <c r="S325" s="20" t="str">
        <f ca="1">IF(X325&lt;&gt;0,MAX($S$4:S324)+1,"")</f>
        <v/>
      </c>
      <c r="T325" s="109">
        <f t="shared" ref="T325:T388" ca="1" si="183">INDIRECT("Відомість!dl"&amp;ROW())</f>
        <v>0</v>
      </c>
      <c r="U325" s="22">
        <f t="shared" ref="U325:U388" ca="1" si="184">INDIRECT("Відомість!dm"&amp;ROW())</f>
        <v>0</v>
      </c>
      <c r="V325" s="22">
        <f t="shared" ref="V325:V388" ca="1" si="185">INDIRECT("Відомість!dn"&amp;ROW())</f>
        <v>0</v>
      </c>
      <c r="W325" s="349">
        <f t="shared" ref="W325:W388" ca="1" si="186">INDIRECT("Відомість!do"&amp;ROW())</f>
        <v>0</v>
      </c>
      <c r="X325" s="375">
        <f t="shared" ca="1" si="171"/>
        <v>0</v>
      </c>
      <c r="Y325" s="20" t="str">
        <f ca="1">IF(AD325&lt;&gt;0,MAX(Y$4:$GY324)+1,"")</f>
        <v/>
      </c>
      <c r="Z325" s="109">
        <f t="shared" ref="Z325:Z388" ca="1" si="187">INDIRECT("Відомість!dl"&amp;ROW())</f>
        <v>0</v>
      </c>
      <c r="AA325" s="22">
        <f t="shared" ref="AA325:AA388" ca="1" si="188">INDIRECT("Відомість!dm"&amp;ROW())</f>
        <v>0</v>
      </c>
      <c r="AB325" s="22">
        <f t="shared" ref="AB325:AB388" ca="1" si="189">INDIRECT("Відомість!dn"&amp;ROW())</f>
        <v>0</v>
      </c>
      <c r="AC325" s="349">
        <f t="shared" ref="AC325:AC388" ca="1" si="190">INDIRECT("Відомість!do"&amp;ROW())</f>
        <v>0</v>
      </c>
      <c r="AD325" s="375">
        <f t="shared" ca="1" si="172"/>
        <v>0</v>
      </c>
      <c r="AE325" s="20" t="str">
        <f ca="1">IF(AJ325&lt;&gt;0,MAX($E$4:AE324)+1,"")</f>
        <v/>
      </c>
      <c r="AF325" s="109">
        <f t="shared" ref="AF325:AF388" ca="1" si="191">INDIRECT("Відомість!dl"&amp;ROW())</f>
        <v>0</v>
      </c>
      <c r="AG325" s="22">
        <f t="shared" ref="AG325:AG388" ca="1" si="192">INDIRECT("Відомість!dm"&amp;ROW())</f>
        <v>0</v>
      </c>
      <c r="AH325" s="22">
        <f t="shared" ref="AH325:AH388" ca="1" si="193">INDIRECT("Відомість!dn"&amp;ROW())</f>
        <v>0</v>
      </c>
      <c r="AI325" s="349">
        <f t="shared" ref="AI325:AI388" ca="1" si="194">INDIRECT("Відомість!do"&amp;ROW())</f>
        <v>0</v>
      </c>
      <c r="AJ325" s="375">
        <f t="shared" ca="1" si="173"/>
        <v>0</v>
      </c>
    </row>
    <row r="326" spans="1:36" ht="18.75" customHeight="1" thickBot="1">
      <c r="A326" s="20" t="str">
        <f ca="1">IF(F326&lt;&gt;0,MAX($A$4:A325)+1,"")</f>
        <v/>
      </c>
      <c r="B326" s="109">
        <f t="shared" ca="1" si="174"/>
        <v>0</v>
      </c>
      <c r="C326" s="22">
        <f t="shared" ca="1" si="175"/>
        <v>0</v>
      </c>
      <c r="D326" s="22">
        <f t="shared" ca="1" si="176"/>
        <v>0</v>
      </c>
      <c r="E326" s="349">
        <f t="shared" ca="1" si="177"/>
        <v>0</v>
      </c>
      <c r="F326" s="537">
        <f t="shared" ca="1" si="178"/>
        <v>0</v>
      </c>
      <c r="G326" s="20" t="str">
        <f ca="1">IF(L326&lt;&gt;0,MAX($G$4:G325)+1,"")</f>
        <v/>
      </c>
      <c r="H326" s="109">
        <f t="shared" ca="1" si="179"/>
        <v>0</v>
      </c>
      <c r="I326" s="22">
        <f t="shared" ca="1" si="180"/>
        <v>0</v>
      </c>
      <c r="J326" s="22">
        <f t="shared" ca="1" si="181"/>
        <v>0</v>
      </c>
      <c r="K326" s="349">
        <f t="shared" ca="1" si="182"/>
        <v>0</v>
      </c>
      <c r="L326" s="375">
        <f t="shared" ca="1" si="165"/>
        <v>0</v>
      </c>
      <c r="M326" s="20" t="str">
        <f ca="1">IF(R326&lt;&gt;0,MAX($M$4:M325)+1,"")</f>
        <v/>
      </c>
      <c r="N326" s="374">
        <f t="shared" ca="1" si="166"/>
        <v>0</v>
      </c>
      <c r="O326" s="374">
        <f t="shared" ca="1" si="167"/>
        <v>0</v>
      </c>
      <c r="P326" s="374">
        <f t="shared" ca="1" si="168"/>
        <v>0</v>
      </c>
      <c r="Q326" s="374">
        <f t="shared" ca="1" si="169"/>
        <v>0</v>
      </c>
      <c r="R326" s="375">
        <f t="shared" ca="1" si="170"/>
        <v>0</v>
      </c>
      <c r="S326" s="20" t="str">
        <f ca="1">IF(X326&lt;&gt;0,MAX($S$4:S325)+1,"")</f>
        <v/>
      </c>
      <c r="T326" s="109">
        <f t="shared" ca="1" si="183"/>
        <v>0</v>
      </c>
      <c r="U326" s="22">
        <f t="shared" ca="1" si="184"/>
        <v>0</v>
      </c>
      <c r="V326" s="22">
        <f t="shared" ca="1" si="185"/>
        <v>0</v>
      </c>
      <c r="W326" s="349">
        <f t="shared" ca="1" si="186"/>
        <v>0</v>
      </c>
      <c r="X326" s="375">
        <f t="shared" ca="1" si="171"/>
        <v>0</v>
      </c>
      <c r="Y326" s="20" t="str">
        <f ca="1">IF(AD326&lt;&gt;0,MAX(Y$4:$GY325)+1,"")</f>
        <v/>
      </c>
      <c r="Z326" s="109">
        <f t="shared" ca="1" si="187"/>
        <v>0</v>
      </c>
      <c r="AA326" s="22">
        <f t="shared" ca="1" si="188"/>
        <v>0</v>
      </c>
      <c r="AB326" s="22">
        <f t="shared" ca="1" si="189"/>
        <v>0</v>
      </c>
      <c r="AC326" s="349">
        <f t="shared" ca="1" si="190"/>
        <v>0</v>
      </c>
      <c r="AD326" s="375">
        <f t="shared" ca="1" si="172"/>
        <v>0</v>
      </c>
      <c r="AE326" s="20" t="str">
        <f ca="1">IF(AJ326&lt;&gt;0,MAX($E$4:AE325)+1,"")</f>
        <v/>
      </c>
      <c r="AF326" s="109">
        <f t="shared" ca="1" si="191"/>
        <v>0</v>
      </c>
      <c r="AG326" s="22">
        <f t="shared" ca="1" si="192"/>
        <v>0</v>
      </c>
      <c r="AH326" s="22">
        <f t="shared" ca="1" si="193"/>
        <v>0</v>
      </c>
      <c r="AI326" s="349">
        <f t="shared" ca="1" si="194"/>
        <v>0</v>
      </c>
      <c r="AJ326" s="375">
        <f t="shared" ca="1" si="173"/>
        <v>0</v>
      </c>
    </row>
    <row r="327" spans="1:36" ht="18.75" customHeight="1" thickBot="1">
      <c r="A327" s="20" t="str">
        <f ca="1">IF(F327&lt;&gt;0,MAX($A$4:A326)+1,"")</f>
        <v/>
      </c>
      <c r="B327" s="109">
        <f t="shared" ca="1" si="174"/>
        <v>0</v>
      </c>
      <c r="C327" s="22">
        <f t="shared" ca="1" si="175"/>
        <v>0</v>
      </c>
      <c r="D327" s="22">
        <f t="shared" ca="1" si="176"/>
        <v>0</v>
      </c>
      <c r="E327" s="349">
        <f t="shared" ca="1" si="177"/>
        <v>0</v>
      </c>
      <c r="F327" s="537">
        <f t="shared" ca="1" si="178"/>
        <v>0</v>
      </c>
      <c r="G327" s="20" t="str">
        <f ca="1">IF(L327&lt;&gt;0,MAX($G$4:G326)+1,"")</f>
        <v/>
      </c>
      <c r="H327" s="109">
        <f t="shared" ca="1" si="179"/>
        <v>0</v>
      </c>
      <c r="I327" s="22">
        <f t="shared" ca="1" si="180"/>
        <v>0</v>
      </c>
      <c r="J327" s="22">
        <f t="shared" ca="1" si="181"/>
        <v>0</v>
      </c>
      <c r="K327" s="349">
        <f t="shared" ca="1" si="182"/>
        <v>0</v>
      </c>
      <c r="L327" s="375">
        <f t="shared" ca="1" si="165"/>
        <v>0</v>
      </c>
      <c r="M327" s="20" t="str">
        <f ca="1">IF(R327&lt;&gt;0,MAX($M$4:M326)+1,"")</f>
        <v/>
      </c>
      <c r="N327" s="374">
        <f t="shared" ca="1" si="166"/>
        <v>0</v>
      </c>
      <c r="O327" s="374">
        <f t="shared" ca="1" si="167"/>
        <v>0</v>
      </c>
      <c r="P327" s="374">
        <f t="shared" ca="1" si="168"/>
        <v>0</v>
      </c>
      <c r="Q327" s="374">
        <f t="shared" ca="1" si="169"/>
        <v>0</v>
      </c>
      <c r="R327" s="375">
        <f t="shared" ca="1" si="170"/>
        <v>0</v>
      </c>
      <c r="S327" s="20" t="str">
        <f ca="1">IF(X327&lt;&gt;0,MAX($S$4:S326)+1,"")</f>
        <v/>
      </c>
      <c r="T327" s="109">
        <f t="shared" ca="1" si="183"/>
        <v>0</v>
      </c>
      <c r="U327" s="22">
        <f t="shared" ca="1" si="184"/>
        <v>0</v>
      </c>
      <c r="V327" s="22">
        <f t="shared" ca="1" si="185"/>
        <v>0</v>
      </c>
      <c r="W327" s="349">
        <f t="shared" ca="1" si="186"/>
        <v>0</v>
      </c>
      <c r="X327" s="375">
        <f t="shared" ca="1" si="171"/>
        <v>0</v>
      </c>
      <c r="Y327" s="20" t="str">
        <f ca="1">IF(AD327&lt;&gt;0,MAX(Y$4:$GY326)+1,"")</f>
        <v/>
      </c>
      <c r="Z327" s="109">
        <f t="shared" ca="1" si="187"/>
        <v>0</v>
      </c>
      <c r="AA327" s="22">
        <f t="shared" ca="1" si="188"/>
        <v>0</v>
      </c>
      <c r="AB327" s="22">
        <f t="shared" ca="1" si="189"/>
        <v>0</v>
      </c>
      <c r="AC327" s="349">
        <f t="shared" ca="1" si="190"/>
        <v>0</v>
      </c>
      <c r="AD327" s="375">
        <f t="shared" ca="1" si="172"/>
        <v>0</v>
      </c>
      <c r="AE327" s="20" t="str">
        <f ca="1">IF(AJ327&lt;&gt;0,MAX($E$4:AE326)+1,"")</f>
        <v/>
      </c>
      <c r="AF327" s="109">
        <f t="shared" ca="1" si="191"/>
        <v>0</v>
      </c>
      <c r="AG327" s="22">
        <f t="shared" ca="1" si="192"/>
        <v>0</v>
      </c>
      <c r="AH327" s="22">
        <f t="shared" ca="1" si="193"/>
        <v>0</v>
      </c>
      <c r="AI327" s="349">
        <f t="shared" ca="1" si="194"/>
        <v>0</v>
      </c>
      <c r="AJ327" s="375">
        <f t="shared" ca="1" si="173"/>
        <v>0</v>
      </c>
    </row>
    <row r="328" spans="1:36" ht="18.75" customHeight="1" thickBot="1">
      <c r="A328" s="20" t="str">
        <f ca="1">IF(F328&lt;&gt;0,MAX($A$4:A327)+1,"")</f>
        <v/>
      </c>
      <c r="B328" s="109">
        <f t="shared" ca="1" si="174"/>
        <v>0</v>
      </c>
      <c r="C328" s="22">
        <f t="shared" ca="1" si="175"/>
        <v>0</v>
      </c>
      <c r="D328" s="22">
        <f t="shared" ca="1" si="176"/>
        <v>0</v>
      </c>
      <c r="E328" s="349">
        <f t="shared" ca="1" si="177"/>
        <v>0</v>
      </c>
      <c r="F328" s="537">
        <f t="shared" ca="1" si="178"/>
        <v>0</v>
      </c>
      <c r="G328" s="20" t="str">
        <f ca="1">IF(L328&lt;&gt;0,MAX($G$4:G327)+1,"")</f>
        <v/>
      </c>
      <c r="H328" s="109">
        <f t="shared" ca="1" si="179"/>
        <v>0</v>
      </c>
      <c r="I328" s="22">
        <f t="shared" ca="1" si="180"/>
        <v>0</v>
      </c>
      <c r="J328" s="22">
        <f t="shared" ca="1" si="181"/>
        <v>0</v>
      </c>
      <c r="K328" s="349">
        <f t="shared" ca="1" si="182"/>
        <v>0</v>
      </c>
      <c r="L328" s="375">
        <f t="shared" ca="1" si="165"/>
        <v>0</v>
      </c>
      <c r="M328" s="20" t="str">
        <f ca="1">IF(R328&lt;&gt;0,MAX($M$4:M327)+1,"")</f>
        <v/>
      </c>
      <c r="N328" s="374">
        <f t="shared" ca="1" si="166"/>
        <v>0</v>
      </c>
      <c r="O328" s="374">
        <f t="shared" ca="1" si="167"/>
        <v>0</v>
      </c>
      <c r="P328" s="374">
        <f t="shared" ca="1" si="168"/>
        <v>0</v>
      </c>
      <c r="Q328" s="374">
        <f t="shared" ca="1" si="169"/>
        <v>0</v>
      </c>
      <c r="R328" s="375">
        <f t="shared" ca="1" si="170"/>
        <v>0</v>
      </c>
      <c r="S328" s="20" t="str">
        <f ca="1">IF(X328&lt;&gt;0,MAX($S$4:S327)+1,"")</f>
        <v/>
      </c>
      <c r="T328" s="109">
        <f t="shared" ca="1" si="183"/>
        <v>0</v>
      </c>
      <c r="U328" s="22">
        <f t="shared" ca="1" si="184"/>
        <v>0</v>
      </c>
      <c r="V328" s="22">
        <f t="shared" ca="1" si="185"/>
        <v>0</v>
      </c>
      <c r="W328" s="349">
        <f t="shared" ca="1" si="186"/>
        <v>0</v>
      </c>
      <c r="X328" s="375">
        <f t="shared" ca="1" si="171"/>
        <v>0</v>
      </c>
      <c r="Y328" s="20" t="str">
        <f ca="1">IF(AD328&lt;&gt;0,MAX(Y$4:$GY327)+1,"")</f>
        <v/>
      </c>
      <c r="Z328" s="109">
        <f t="shared" ca="1" si="187"/>
        <v>0</v>
      </c>
      <c r="AA328" s="22">
        <f t="shared" ca="1" si="188"/>
        <v>0</v>
      </c>
      <c r="AB328" s="22">
        <f t="shared" ca="1" si="189"/>
        <v>0</v>
      </c>
      <c r="AC328" s="349">
        <f t="shared" ca="1" si="190"/>
        <v>0</v>
      </c>
      <c r="AD328" s="375">
        <f t="shared" ca="1" si="172"/>
        <v>0</v>
      </c>
      <c r="AE328" s="20" t="str">
        <f ca="1">IF(AJ328&lt;&gt;0,MAX($E$4:AE327)+1,"")</f>
        <v/>
      </c>
      <c r="AF328" s="109">
        <f t="shared" ca="1" si="191"/>
        <v>0</v>
      </c>
      <c r="AG328" s="22">
        <f t="shared" ca="1" si="192"/>
        <v>0</v>
      </c>
      <c r="AH328" s="22">
        <f t="shared" ca="1" si="193"/>
        <v>0</v>
      </c>
      <c r="AI328" s="349">
        <f t="shared" ca="1" si="194"/>
        <v>0</v>
      </c>
      <c r="AJ328" s="375">
        <f t="shared" ca="1" si="173"/>
        <v>0</v>
      </c>
    </row>
    <row r="329" spans="1:36" ht="18.75" customHeight="1" thickBot="1">
      <c r="A329" s="20" t="str">
        <f ca="1">IF(F329&lt;&gt;0,MAX($A$4:A328)+1,"")</f>
        <v/>
      </c>
      <c r="B329" s="109">
        <f t="shared" ca="1" si="174"/>
        <v>0</v>
      </c>
      <c r="C329" s="22">
        <f t="shared" ca="1" si="175"/>
        <v>0</v>
      </c>
      <c r="D329" s="22">
        <f t="shared" ca="1" si="176"/>
        <v>0</v>
      </c>
      <c r="E329" s="349">
        <f t="shared" ca="1" si="177"/>
        <v>0</v>
      </c>
      <c r="F329" s="537">
        <f t="shared" ca="1" si="178"/>
        <v>0</v>
      </c>
      <c r="G329" s="20" t="str">
        <f ca="1">IF(L329&lt;&gt;0,MAX($G$4:G328)+1,"")</f>
        <v/>
      </c>
      <c r="H329" s="109">
        <f t="shared" ca="1" si="179"/>
        <v>0</v>
      </c>
      <c r="I329" s="22">
        <f t="shared" ca="1" si="180"/>
        <v>0</v>
      </c>
      <c r="J329" s="22">
        <f t="shared" ca="1" si="181"/>
        <v>0</v>
      </c>
      <c r="K329" s="349">
        <f t="shared" ca="1" si="182"/>
        <v>0</v>
      </c>
      <c r="L329" s="375">
        <f t="shared" ca="1" si="165"/>
        <v>0</v>
      </c>
      <c r="M329" s="20" t="str">
        <f ca="1">IF(R329&lt;&gt;0,MAX($M$4:M328)+1,"")</f>
        <v/>
      </c>
      <c r="N329" s="374">
        <f t="shared" ca="1" si="166"/>
        <v>0</v>
      </c>
      <c r="O329" s="374">
        <f t="shared" ca="1" si="167"/>
        <v>0</v>
      </c>
      <c r="P329" s="374">
        <f t="shared" ca="1" si="168"/>
        <v>0</v>
      </c>
      <c r="Q329" s="374">
        <f t="shared" ca="1" si="169"/>
        <v>0</v>
      </c>
      <c r="R329" s="375">
        <f t="shared" ca="1" si="170"/>
        <v>0</v>
      </c>
      <c r="S329" s="20" t="str">
        <f ca="1">IF(X329&lt;&gt;0,MAX($S$4:S328)+1,"")</f>
        <v/>
      </c>
      <c r="T329" s="109">
        <f t="shared" ca="1" si="183"/>
        <v>0</v>
      </c>
      <c r="U329" s="22">
        <f t="shared" ca="1" si="184"/>
        <v>0</v>
      </c>
      <c r="V329" s="22">
        <f t="shared" ca="1" si="185"/>
        <v>0</v>
      </c>
      <c r="W329" s="349">
        <f t="shared" ca="1" si="186"/>
        <v>0</v>
      </c>
      <c r="X329" s="375">
        <f t="shared" ca="1" si="171"/>
        <v>0</v>
      </c>
      <c r="Y329" s="20" t="str">
        <f ca="1">IF(AD329&lt;&gt;0,MAX(Y$4:$GY328)+1,"")</f>
        <v/>
      </c>
      <c r="Z329" s="109">
        <f t="shared" ca="1" si="187"/>
        <v>0</v>
      </c>
      <c r="AA329" s="22">
        <f t="shared" ca="1" si="188"/>
        <v>0</v>
      </c>
      <c r="AB329" s="22">
        <f t="shared" ca="1" si="189"/>
        <v>0</v>
      </c>
      <c r="AC329" s="349">
        <f t="shared" ca="1" si="190"/>
        <v>0</v>
      </c>
      <c r="AD329" s="375">
        <f t="shared" ca="1" si="172"/>
        <v>0</v>
      </c>
      <c r="AE329" s="20" t="str">
        <f ca="1">IF(AJ329&lt;&gt;0,MAX($E$4:AE328)+1,"")</f>
        <v/>
      </c>
      <c r="AF329" s="109">
        <f t="shared" ca="1" si="191"/>
        <v>0</v>
      </c>
      <c r="AG329" s="22">
        <f t="shared" ca="1" si="192"/>
        <v>0</v>
      </c>
      <c r="AH329" s="22">
        <f t="shared" ca="1" si="193"/>
        <v>0</v>
      </c>
      <c r="AI329" s="349">
        <f t="shared" ca="1" si="194"/>
        <v>0</v>
      </c>
      <c r="AJ329" s="375">
        <f t="shared" ca="1" si="173"/>
        <v>0</v>
      </c>
    </row>
    <row r="330" spans="1:36" ht="18.75" customHeight="1" thickBot="1">
      <c r="A330" s="20" t="str">
        <f ca="1">IF(F330&lt;&gt;0,MAX($A$4:A329)+1,"")</f>
        <v/>
      </c>
      <c r="B330" s="109">
        <f t="shared" ca="1" si="174"/>
        <v>0</v>
      </c>
      <c r="C330" s="22">
        <f t="shared" ca="1" si="175"/>
        <v>0</v>
      </c>
      <c r="D330" s="22">
        <f t="shared" ca="1" si="176"/>
        <v>0</v>
      </c>
      <c r="E330" s="349">
        <f t="shared" ca="1" si="177"/>
        <v>0</v>
      </c>
      <c r="F330" s="537">
        <f t="shared" ca="1" si="178"/>
        <v>0</v>
      </c>
      <c r="G330" s="20" t="str">
        <f ca="1">IF(L330&lt;&gt;0,MAX($G$4:G329)+1,"")</f>
        <v/>
      </c>
      <c r="H330" s="109">
        <f t="shared" ca="1" si="179"/>
        <v>0</v>
      </c>
      <c r="I330" s="22">
        <f t="shared" ca="1" si="180"/>
        <v>0</v>
      </c>
      <c r="J330" s="22">
        <f t="shared" ca="1" si="181"/>
        <v>0</v>
      </c>
      <c r="K330" s="349">
        <f t="shared" ca="1" si="182"/>
        <v>0</v>
      </c>
      <c r="L330" s="375">
        <f t="shared" ca="1" si="165"/>
        <v>0</v>
      </c>
      <c r="M330" s="20" t="str">
        <f ca="1">IF(R330&lt;&gt;0,MAX($M$4:M329)+1,"")</f>
        <v/>
      </c>
      <c r="N330" s="374">
        <f t="shared" ca="1" si="166"/>
        <v>0</v>
      </c>
      <c r="O330" s="374">
        <f t="shared" ca="1" si="167"/>
        <v>0</v>
      </c>
      <c r="P330" s="374">
        <f t="shared" ca="1" si="168"/>
        <v>0</v>
      </c>
      <c r="Q330" s="374">
        <f t="shared" ca="1" si="169"/>
        <v>0</v>
      </c>
      <c r="R330" s="375">
        <f t="shared" ca="1" si="170"/>
        <v>0</v>
      </c>
      <c r="S330" s="20" t="str">
        <f ca="1">IF(X330&lt;&gt;0,MAX($S$4:S329)+1,"")</f>
        <v/>
      </c>
      <c r="T330" s="109">
        <f t="shared" ca="1" si="183"/>
        <v>0</v>
      </c>
      <c r="U330" s="22">
        <f t="shared" ca="1" si="184"/>
        <v>0</v>
      </c>
      <c r="V330" s="22">
        <f t="shared" ca="1" si="185"/>
        <v>0</v>
      </c>
      <c r="W330" s="349">
        <f t="shared" ca="1" si="186"/>
        <v>0</v>
      </c>
      <c r="X330" s="375">
        <f t="shared" ca="1" si="171"/>
        <v>0</v>
      </c>
      <c r="Y330" s="20" t="str">
        <f ca="1">IF(AD330&lt;&gt;0,MAX(Y$4:$GY329)+1,"")</f>
        <v/>
      </c>
      <c r="Z330" s="109">
        <f t="shared" ca="1" si="187"/>
        <v>0</v>
      </c>
      <c r="AA330" s="22">
        <f t="shared" ca="1" si="188"/>
        <v>0</v>
      </c>
      <c r="AB330" s="22">
        <f t="shared" ca="1" si="189"/>
        <v>0</v>
      </c>
      <c r="AC330" s="349">
        <f t="shared" ca="1" si="190"/>
        <v>0</v>
      </c>
      <c r="AD330" s="375">
        <f t="shared" ca="1" si="172"/>
        <v>0</v>
      </c>
      <c r="AE330" s="20" t="str">
        <f ca="1">IF(AJ330&lt;&gt;0,MAX($E$4:AE329)+1,"")</f>
        <v/>
      </c>
      <c r="AF330" s="109">
        <f t="shared" ca="1" si="191"/>
        <v>0</v>
      </c>
      <c r="AG330" s="22">
        <f t="shared" ca="1" si="192"/>
        <v>0</v>
      </c>
      <c r="AH330" s="22">
        <f t="shared" ca="1" si="193"/>
        <v>0</v>
      </c>
      <c r="AI330" s="349">
        <f t="shared" ca="1" si="194"/>
        <v>0</v>
      </c>
      <c r="AJ330" s="375">
        <f t="shared" ca="1" si="173"/>
        <v>0</v>
      </c>
    </row>
    <row r="331" spans="1:36" ht="18.75" customHeight="1" thickBot="1">
      <c r="A331" s="20" t="str">
        <f ca="1">IF(F331&lt;&gt;0,MAX($A$4:A330)+1,"")</f>
        <v/>
      </c>
      <c r="B331" s="109">
        <f t="shared" ca="1" si="174"/>
        <v>0</v>
      </c>
      <c r="C331" s="22">
        <f t="shared" ca="1" si="175"/>
        <v>0</v>
      </c>
      <c r="D331" s="22">
        <f t="shared" ca="1" si="176"/>
        <v>0</v>
      </c>
      <c r="E331" s="349">
        <f t="shared" ca="1" si="177"/>
        <v>0</v>
      </c>
      <c r="F331" s="537">
        <f t="shared" ca="1" si="178"/>
        <v>0</v>
      </c>
      <c r="G331" s="20" t="str">
        <f ca="1">IF(L331&lt;&gt;0,MAX($G$4:G330)+1,"")</f>
        <v/>
      </c>
      <c r="H331" s="109">
        <f t="shared" ca="1" si="179"/>
        <v>0</v>
      </c>
      <c r="I331" s="22">
        <f t="shared" ca="1" si="180"/>
        <v>0</v>
      </c>
      <c r="J331" s="22">
        <f t="shared" ca="1" si="181"/>
        <v>0</v>
      </c>
      <c r="K331" s="349">
        <f t="shared" ca="1" si="182"/>
        <v>0</v>
      </c>
      <c r="L331" s="375">
        <f t="shared" ca="1" si="165"/>
        <v>0</v>
      </c>
      <c r="M331" s="20" t="str">
        <f ca="1">IF(R331&lt;&gt;0,MAX($M$4:M330)+1,"")</f>
        <v/>
      </c>
      <c r="N331" s="374">
        <f t="shared" ca="1" si="166"/>
        <v>0</v>
      </c>
      <c r="O331" s="374">
        <f t="shared" ca="1" si="167"/>
        <v>0</v>
      </c>
      <c r="P331" s="374">
        <f t="shared" ca="1" si="168"/>
        <v>0</v>
      </c>
      <c r="Q331" s="374">
        <f t="shared" ca="1" si="169"/>
        <v>0</v>
      </c>
      <c r="R331" s="375">
        <f t="shared" ca="1" si="170"/>
        <v>0</v>
      </c>
      <c r="S331" s="20" t="str">
        <f ca="1">IF(X331&lt;&gt;0,MAX($S$4:S330)+1,"")</f>
        <v/>
      </c>
      <c r="T331" s="109">
        <f t="shared" ca="1" si="183"/>
        <v>0</v>
      </c>
      <c r="U331" s="22">
        <f t="shared" ca="1" si="184"/>
        <v>0</v>
      </c>
      <c r="V331" s="22">
        <f t="shared" ca="1" si="185"/>
        <v>0</v>
      </c>
      <c r="W331" s="349">
        <f t="shared" ca="1" si="186"/>
        <v>0</v>
      </c>
      <c r="X331" s="375">
        <f t="shared" ca="1" si="171"/>
        <v>0</v>
      </c>
      <c r="Y331" s="20" t="str">
        <f ca="1">IF(AD331&lt;&gt;0,MAX(Y$4:$GY330)+1,"")</f>
        <v/>
      </c>
      <c r="Z331" s="109">
        <f t="shared" ca="1" si="187"/>
        <v>0</v>
      </c>
      <c r="AA331" s="22">
        <f t="shared" ca="1" si="188"/>
        <v>0</v>
      </c>
      <c r="AB331" s="22">
        <f t="shared" ca="1" si="189"/>
        <v>0</v>
      </c>
      <c r="AC331" s="349">
        <f t="shared" ca="1" si="190"/>
        <v>0</v>
      </c>
      <c r="AD331" s="375">
        <f t="shared" ca="1" si="172"/>
        <v>0</v>
      </c>
      <c r="AE331" s="20" t="str">
        <f ca="1">IF(AJ331&lt;&gt;0,MAX($E$4:AE330)+1,"")</f>
        <v/>
      </c>
      <c r="AF331" s="109">
        <f t="shared" ca="1" si="191"/>
        <v>0</v>
      </c>
      <c r="AG331" s="22">
        <f t="shared" ca="1" si="192"/>
        <v>0</v>
      </c>
      <c r="AH331" s="22">
        <f t="shared" ca="1" si="193"/>
        <v>0</v>
      </c>
      <c r="AI331" s="349">
        <f t="shared" ca="1" si="194"/>
        <v>0</v>
      </c>
      <c r="AJ331" s="375">
        <f t="shared" ca="1" si="173"/>
        <v>0</v>
      </c>
    </row>
    <row r="332" spans="1:36" ht="18.75" customHeight="1" thickBot="1">
      <c r="A332" s="20" t="str">
        <f ca="1">IF(F332&lt;&gt;0,MAX($A$4:A331)+1,"")</f>
        <v/>
      </c>
      <c r="B332" s="109">
        <f t="shared" ca="1" si="174"/>
        <v>0</v>
      </c>
      <c r="C332" s="22">
        <f t="shared" ca="1" si="175"/>
        <v>0</v>
      </c>
      <c r="D332" s="22">
        <f t="shared" ca="1" si="176"/>
        <v>0</v>
      </c>
      <c r="E332" s="349">
        <f t="shared" ca="1" si="177"/>
        <v>0</v>
      </c>
      <c r="F332" s="537">
        <f t="shared" ca="1" si="178"/>
        <v>0</v>
      </c>
      <c r="G332" s="20" t="str">
        <f ca="1">IF(L332&lt;&gt;0,MAX($G$4:G331)+1,"")</f>
        <v/>
      </c>
      <c r="H332" s="109">
        <f t="shared" ca="1" si="179"/>
        <v>0</v>
      </c>
      <c r="I332" s="22">
        <f t="shared" ca="1" si="180"/>
        <v>0</v>
      </c>
      <c r="J332" s="22">
        <f t="shared" ca="1" si="181"/>
        <v>0</v>
      </c>
      <c r="K332" s="349">
        <f t="shared" ca="1" si="182"/>
        <v>0</v>
      </c>
      <c r="L332" s="375">
        <f t="shared" ca="1" si="165"/>
        <v>0</v>
      </c>
      <c r="M332" s="20" t="str">
        <f ca="1">IF(R332&lt;&gt;0,MAX($M$4:M331)+1,"")</f>
        <v/>
      </c>
      <c r="N332" s="374">
        <f t="shared" ca="1" si="166"/>
        <v>0</v>
      </c>
      <c r="O332" s="374">
        <f t="shared" ca="1" si="167"/>
        <v>0</v>
      </c>
      <c r="P332" s="374">
        <f t="shared" ca="1" si="168"/>
        <v>0</v>
      </c>
      <c r="Q332" s="374">
        <f t="shared" ca="1" si="169"/>
        <v>0</v>
      </c>
      <c r="R332" s="375">
        <f t="shared" ca="1" si="170"/>
        <v>0</v>
      </c>
      <c r="S332" s="20" t="str">
        <f ca="1">IF(X332&lt;&gt;0,MAX($S$4:S331)+1,"")</f>
        <v/>
      </c>
      <c r="T332" s="109">
        <f t="shared" ca="1" si="183"/>
        <v>0</v>
      </c>
      <c r="U332" s="22">
        <f t="shared" ca="1" si="184"/>
        <v>0</v>
      </c>
      <c r="V332" s="22">
        <f t="shared" ca="1" si="185"/>
        <v>0</v>
      </c>
      <c r="W332" s="349">
        <f t="shared" ca="1" si="186"/>
        <v>0</v>
      </c>
      <c r="X332" s="375">
        <f t="shared" ca="1" si="171"/>
        <v>0</v>
      </c>
      <c r="Y332" s="20" t="str">
        <f ca="1">IF(AD332&lt;&gt;0,MAX(Y$4:$GY331)+1,"")</f>
        <v/>
      </c>
      <c r="Z332" s="109">
        <f t="shared" ca="1" si="187"/>
        <v>0</v>
      </c>
      <c r="AA332" s="22">
        <f t="shared" ca="1" si="188"/>
        <v>0</v>
      </c>
      <c r="AB332" s="22">
        <f t="shared" ca="1" si="189"/>
        <v>0</v>
      </c>
      <c r="AC332" s="349">
        <f t="shared" ca="1" si="190"/>
        <v>0</v>
      </c>
      <c r="AD332" s="375">
        <f t="shared" ca="1" si="172"/>
        <v>0</v>
      </c>
      <c r="AE332" s="20" t="str">
        <f ca="1">IF(AJ332&lt;&gt;0,MAX($E$4:AE331)+1,"")</f>
        <v/>
      </c>
      <c r="AF332" s="109">
        <f t="shared" ca="1" si="191"/>
        <v>0</v>
      </c>
      <c r="AG332" s="22">
        <f t="shared" ca="1" si="192"/>
        <v>0</v>
      </c>
      <c r="AH332" s="22">
        <f t="shared" ca="1" si="193"/>
        <v>0</v>
      </c>
      <c r="AI332" s="349">
        <f t="shared" ca="1" si="194"/>
        <v>0</v>
      </c>
      <c r="AJ332" s="375">
        <f t="shared" ca="1" si="173"/>
        <v>0</v>
      </c>
    </row>
    <row r="333" spans="1:36" ht="18.75" customHeight="1" thickBot="1">
      <c r="A333" s="20" t="str">
        <f ca="1">IF(F333&lt;&gt;0,MAX($A$4:A332)+1,"")</f>
        <v/>
      </c>
      <c r="B333" s="109">
        <f t="shared" ca="1" si="174"/>
        <v>0</v>
      </c>
      <c r="C333" s="22">
        <f t="shared" ca="1" si="175"/>
        <v>0</v>
      </c>
      <c r="D333" s="22">
        <f t="shared" ca="1" si="176"/>
        <v>0</v>
      </c>
      <c r="E333" s="349">
        <f t="shared" ca="1" si="177"/>
        <v>0</v>
      </c>
      <c r="F333" s="537">
        <f t="shared" ca="1" si="178"/>
        <v>0</v>
      </c>
      <c r="G333" s="20" t="str">
        <f ca="1">IF(L333&lt;&gt;0,MAX($G$4:G332)+1,"")</f>
        <v/>
      </c>
      <c r="H333" s="109">
        <f t="shared" ca="1" si="179"/>
        <v>0</v>
      </c>
      <c r="I333" s="22">
        <f t="shared" ca="1" si="180"/>
        <v>0</v>
      </c>
      <c r="J333" s="22">
        <f t="shared" ca="1" si="181"/>
        <v>0</v>
      </c>
      <c r="K333" s="349">
        <f t="shared" ca="1" si="182"/>
        <v>0</v>
      </c>
      <c r="L333" s="375">
        <f t="shared" ca="1" si="165"/>
        <v>0</v>
      </c>
      <c r="M333" s="20" t="str">
        <f ca="1">IF(R333&lt;&gt;0,MAX($M$4:M332)+1,"")</f>
        <v/>
      </c>
      <c r="N333" s="374">
        <f t="shared" ca="1" si="166"/>
        <v>0</v>
      </c>
      <c r="O333" s="374">
        <f t="shared" ca="1" si="167"/>
        <v>0</v>
      </c>
      <c r="P333" s="374">
        <f t="shared" ca="1" si="168"/>
        <v>0</v>
      </c>
      <c r="Q333" s="374">
        <f t="shared" ca="1" si="169"/>
        <v>0</v>
      </c>
      <c r="R333" s="375">
        <f t="shared" ca="1" si="170"/>
        <v>0</v>
      </c>
      <c r="S333" s="20" t="str">
        <f ca="1">IF(X333&lt;&gt;0,MAX($S$4:S332)+1,"")</f>
        <v/>
      </c>
      <c r="T333" s="109">
        <f t="shared" ca="1" si="183"/>
        <v>0</v>
      </c>
      <c r="U333" s="22">
        <f t="shared" ca="1" si="184"/>
        <v>0</v>
      </c>
      <c r="V333" s="22">
        <f t="shared" ca="1" si="185"/>
        <v>0</v>
      </c>
      <c r="W333" s="349">
        <f t="shared" ca="1" si="186"/>
        <v>0</v>
      </c>
      <c r="X333" s="375">
        <f t="shared" ca="1" si="171"/>
        <v>0</v>
      </c>
      <c r="Y333" s="20" t="str">
        <f ca="1">IF(AD333&lt;&gt;0,MAX(Y$4:$GY332)+1,"")</f>
        <v/>
      </c>
      <c r="Z333" s="109">
        <f t="shared" ca="1" si="187"/>
        <v>0</v>
      </c>
      <c r="AA333" s="22">
        <f t="shared" ca="1" si="188"/>
        <v>0</v>
      </c>
      <c r="AB333" s="22">
        <f t="shared" ca="1" si="189"/>
        <v>0</v>
      </c>
      <c r="AC333" s="349">
        <f t="shared" ca="1" si="190"/>
        <v>0</v>
      </c>
      <c r="AD333" s="375">
        <f t="shared" ca="1" si="172"/>
        <v>0</v>
      </c>
      <c r="AE333" s="20" t="str">
        <f ca="1">IF(AJ333&lt;&gt;0,MAX($E$4:AE332)+1,"")</f>
        <v/>
      </c>
      <c r="AF333" s="109">
        <f t="shared" ca="1" si="191"/>
        <v>0</v>
      </c>
      <c r="AG333" s="22">
        <f t="shared" ca="1" si="192"/>
        <v>0</v>
      </c>
      <c r="AH333" s="22">
        <f t="shared" ca="1" si="193"/>
        <v>0</v>
      </c>
      <c r="AI333" s="349">
        <f t="shared" ca="1" si="194"/>
        <v>0</v>
      </c>
      <c r="AJ333" s="375">
        <f t="shared" ca="1" si="173"/>
        <v>0</v>
      </c>
    </row>
    <row r="334" spans="1:36" ht="18.75" customHeight="1" thickBot="1">
      <c r="A334" s="20" t="str">
        <f ca="1">IF(F334&lt;&gt;0,MAX($A$4:A333)+1,"")</f>
        <v/>
      </c>
      <c r="B334" s="109">
        <f t="shared" ca="1" si="174"/>
        <v>0</v>
      </c>
      <c r="C334" s="22">
        <f t="shared" ca="1" si="175"/>
        <v>0</v>
      </c>
      <c r="D334" s="22">
        <f t="shared" ca="1" si="176"/>
        <v>0</v>
      </c>
      <c r="E334" s="349">
        <f t="shared" ca="1" si="177"/>
        <v>0</v>
      </c>
      <c r="F334" s="537">
        <f t="shared" ca="1" si="178"/>
        <v>0</v>
      </c>
      <c r="G334" s="20" t="str">
        <f ca="1">IF(L334&lt;&gt;0,MAX($G$4:G333)+1,"")</f>
        <v/>
      </c>
      <c r="H334" s="109">
        <f t="shared" ca="1" si="179"/>
        <v>0</v>
      </c>
      <c r="I334" s="22">
        <f t="shared" ca="1" si="180"/>
        <v>0</v>
      </c>
      <c r="J334" s="22">
        <f t="shared" ca="1" si="181"/>
        <v>0</v>
      </c>
      <c r="K334" s="349">
        <f t="shared" ca="1" si="182"/>
        <v>0</v>
      </c>
      <c r="L334" s="375">
        <f t="shared" ca="1" si="165"/>
        <v>0</v>
      </c>
      <c r="M334" s="20" t="str">
        <f ca="1">IF(R334&lt;&gt;0,MAX($M$4:M333)+1,"")</f>
        <v/>
      </c>
      <c r="N334" s="374">
        <f t="shared" ca="1" si="166"/>
        <v>0</v>
      </c>
      <c r="O334" s="374">
        <f t="shared" ca="1" si="167"/>
        <v>0</v>
      </c>
      <c r="P334" s="374">
        <f t="shared" ca="1" si="168"/>
        <v>0</v>
      </c>
      <c r="Q334" s="374">
        <f t="shared" ca="1" si="169"/>
        <v>0</v>
      </c>
      <c r="R334" s="375">
        <f t="shared" ca="1" si="170"/>
        <v>0</v>
      </c>
      <c r="S334" s="20" t="str">
        <f ca="1">IF(X334&lt;&gt;0,MAX($S$4:S333)+1,"")</f>
        <v/>
      </c>
      <c r="T334" s="109">
        <f t="shared" ca="1" si="183"/>
        <v>0</v>
      </c>
      <c r="U334" s="22">
        <f t="shared" ca="1" si="184"/>
        <v>0</v>
      </c>
      <c r="V334" s="22">
        <f t="shared" ca="1" si="185"/>
        <v>0</v>
      </c>
      <c r="W334" s="349">
        <f t="shared" ca="1" si="186"/>
        <v>0</v>
      </c>
      <c r="X334" s="375">
        <f t="shared" ca="1" si="171"/>
        <v>0</v>
      </c>
      <c r="Y334" s="20" t="str">
        <f ca="1">IF(AD334&lt;&gt;0,MAX(Y$4:$GY333)+1,"")</f>
        <v/>
      </c>
      <c r="Z334" s="109">
        <f t="shared" ca="1" si="187"/>
        <v>0</v>
      </c>
      <c r="AA334" s="22">
        <f t="shared" ca="1" si="188"/>
        <v>0</v>
      </c>
      <c r="AB334" s="22">
        <f t="shared" ca="1" si="189"/>
        <v>0</v>
      </c>
      <c r="AC334" s="349">
        <f t="shared" ca="1" si="190"/>
        <v>0</v>
      </c>
      <c r="AD334" s="375">
        <f t="shared" ca="1" si="172"/>
        <v>0</v>
      </c>
      <c r="AE334" s="20" t="str">
        <f ca="1">IF(AJ334&lt;&gt;0,MAX($E$4:AE333)+1,"")</f>
        <v/>
      </c>
      <c r="AF334" s="109">
        <f t="shared" ca="1" si="191"/>
        <v>0</v>
      </c>
      <c r="AG334" s="22">
        <f t="shared" ca="1" si="192"/>
        <v>0</v>
      </c>
      <c r="AH334" s="22">
        <f t="shared" ca="1" si="193"/>
        <v>0</v>
      </c>
      <c r="AI334" s="349">
        <f t="shared" ca="1" si="194"/>
        <v>0</v>
      </c>
      <c r="AJ334" s="375">
        <f t="shared" ca="1" si="173"/>
        <v>0</v>
      </c>
    </row>
    <row r="335" spans="1:36" ht="18.75" customHeight="1" thickBot="1">
      <c r="A335" s="20" t="str">
        <f ca="1">IF(F335&lt;&gt;0,MAX($A$4:A334)+1,"")</f>
        <v/>
      </c>
      <c r="B335" s="109">
        <f t="shared" ca="1" si="174"/>
        <v>0</v>
      </c>
      <c r="C335" s="22">
        <f t="shared" ca="1" si="175"/>
        <v>0</v>
      </c>
      <c r="D335" s="22">
        <f t="shared" ca="1" si="176"/>
        <v>0</v>
      </c>
      <c r="E335" s="349">
        <f t="shared" ca="1" si="177"/>
        <v>0</v>
      </c>
      <c r="F335" s="537">
        <f t="shared" ca="1" si="178"/>
        <v>0</v>
      </c>
      <c r="G335" s="20" t="str">
        <f ca="1">IF(L335&lt;&gt;0,MAX($G$4:G334)+1,"")</f>
        <v/>
      </c>
      <c r="H335" s="109">
        <f t="shared" ca="1" si="179"/>
        <v>0</v>
      </c>
      <c r="I335" s="22">
        <f t="shared" ca="1" si="180"/>
        <v>0</v>
      </c>
      <c r="J335" s="22">
        <f t="shared" ca="1" si="181"/>
        <v>0</v>
      </c>
      <c r="K335" s="349">
        <f t="shared" ca="1" si="182"/>
        <v>0</v>
      </c>
      <c r="L335" s="375">
        <f t="shared" ca="1" si="165"/>
        <v>0</v>
      </c>
      <c r="M335" s="20" t="str">
        <f ca="1">IF(R335&lt;&gt;0,MAX($M$4:M334)+1,"")</f>
        <v/>
      </c>
      <c r="N335" s="374">
        <f t="shared" ca="1" si="166"/>
        <v>0</v>
      </c>
      <c r="O335" s="374">
        <f t="shared" ca="1" si="167"/>
        <v>0</v>
      </c>
      <c r="P335" s="374">
        <f t="shared" ca="1" si="168"/>
        <v>0</v>
      </c>
      <c r="Q335" s="374">
        <f t="shared" ca="1" si="169"/>
        <v>0</v>
      </c>
      <c r="R335" s="375">
        <f t="shared" ca="1" si="170"/>
        <v>0</v>
      </c>
      <c r="S335" s="20" t="str">
        <f ca="1">IF(X335&lt;&gt;0,MAX($S$4:S334)+1,"")</f>
        <v/>
      </c>
      <c r="T335" s="109">
        <f t="shared" ca="1" si="183"/>
        <v>0</v>
      </c>
      <c r="U335" s="22">
        <f t="shared" ca="1" si="184"/>
        <v>0</v>
      </c>
      <c r="V335" s="22">
        <f t="shared" ca="1" si="185"/>
        <v>0</v>
      </c>
      <c r="W335" s="349">
        <f t="shared" ca="1" si="186"/>
        <v>0</v>
      </c>
      <c r="X335" s="375">
        <f t="shared" ca="1" si="171"/>
        <v>0</v>
      </c>
      <c r="Y335" s="20" t="str">
        <f ca="1">IF(AD335&lt;&gt;0,MAX(Y$4:$GY334)+1,"")</f>
        <v/>
      </c>
      <c r="Z335" s="109">
        <f t="shared" ca="1" si="187"/>
        <v>0</v>
      </c>
      <c r="AA335" s="22">
        <f t="shared" ca="1" si="188"/>
        <v>0</v>
      </c>
      <c r="AB335" s="22">
        <f t="shared" ca="1" si="189"/>
        <v>0</v>
      </c>
      <c r="AC335" s="349">
        <f t="shared" ca="1" si="190"/>
        <v>0</v>
      </c>
      <c r="AD335" s="375">
        <f t="shared" ca="1" si="172"/>
        <v>0</v>
      </c>
      <c r="AE335" s="20" t="str">
        <f ca="1">IF(AJ335&lt;&gt;0,MAX($E$4:AE334)+1,"")</f>
        <v/>
      </c>
      <c r="AF335" s="109">
        <f t="shared" ca="1" si="191"/>
        <v>0</v>
      </c>
      <c r="AG335" s="22">
        <f t="shared" ca="1" si="192"/>
        <v>0</v>
      </c>
      <c r="AH335" s="22">
        <f t="shared" ca="1" si="193"/>
        <v>0</v>
      </c>
      <c r="AI335" s="349">
        <f t="shared" ca="1" si="194"/>
        <v>0</v>
      </c>
      <c r="AJ335" s="375">
        <f t="shared" ca="1" si="173"/>
        <v>0</v>
      </c>
    </row>
    <row r="336" spans="1:36" ht="18.75" customHeight="1" thickBot="1">
      <c r="A336" s="20" t="str">
        <f ca="1">IF(F336&lt;&gt;0,MAX($A$4:A335)+1,"")</f>
        <v/>
      </c>
      <c r="B336" s="109">
        <f t="shared" ca="1" si="174"/>
        <v>0</v>
      </c>
      <c r="C336" s="22">
        <f t="shared" ca="1" si="175"/>
        <v>0</v>
      </c>
      <c r="D336" s="22">
        <f t="shared" ca="1" si="176"/>
        <v>0</v>
      </c>
      <c r="E336" s="349">
        <f t="shared" ca="1" si="177"/>
        <v>0</v>
      </c>
      <c r="F336" s="537">
        <f t="shared" ca="1" si="178"/>
        <v>0</v>
      </c>
      <c r="G336" s="20" t="str">
        <f ca="1">IF(L336&lt;&gt;0,MAX($G$4:G335)+1,"")</f>
        <v/>
      </c>
      <c r="H336" s="109">
        <f t="shared" ca="1" si="179"/>
        <v>0</v>
      </c>
      <c r="I336" s="22">
        <f t="shared" ca="1" si="180"/>
        <v>0</v>
      </c>
      <c r="J336" s="22">
        <f t="shared" ca="1" si="181"/>
        <v>0</v>
      </c>
      <c r="K336" s="349">
        <f t="shared" ca="1" si="182"/>
        <v>0</v>
      </c>
      <c r="L336" s="375">
        <f t="shared" ca="1" si="165"/>
        <v>0</v>
      </c>
      <c r="M336" s="20" t="str">
        <f ca="1">IF(R336&lt;&gt;0,MAX($M$4:M335)+1,"")</f>
        <v/>
      </c>
      <c r="N336" s="374">
        <f t="shared" ca="1" si="166"/>
        <v>0</v>
      </c>
      <c r="O336" s="374">
        <f t="shared" ca="1" si="167"/>
        <v>0</v>
      </c>
      <c r="P336" s="374">
        <f t="shared" ca="1" si="168"/>
        <v>0</v>
      </c>
      <c r="Q336" s="374">
        <f t="shared" ca="1" si="169"/>
        <v>0</v>
      </c>
      <c r="R336" s="375">
        <f t="shared" ca="1" si="170"/>
        <v>0</v>
      </c>
      <c r="S336" s="20" t="str">
        <f ca="1">IF(X336&lt;&gt;0,MAX($S$4:S335)+1,"")</f>
        <v/>
      </c>
      <c r="T336" s="109">
        <f t="shared" ca="1" si="183"/>
        <v>0</v>
      </c>
      <c r="U336" s="22">
        <f t="shared" ca="1" si="184"/>
        <v>0</v>
      </c>
      <c r="V336" s="22">
        <f t="shared" ca="1" si="185"/>
        <v>0</v>
      </c>
      <c r="W336" s="349">
        <f t="shared" ca="1" si="186"/>
        <v>0</v>
      </c>
      <c r="X336" s="375">
        <f t="shared" ca="1" si="171"/>
        <v>0</v>
      </c>
      <c r="Y336" s="20" t="str">
        <f ca="1">IF(AD336&lt;&gt;0,MAX(Y$4:$GY335)+1,"")</f>
        <v/>
      </c>
      <c r="Z336" s="109">
        <f t="shared" ca="1" si="187"/>
        <v>0</v>
      </c>
      <c r="AA336" s="22">
        <f t="shared" ca="1" si="188"/>
        <v>0</v>
      </c>
      <c r="AB336" s="22">
        <f t="shared" ca="1" si="189"/>
        <v>0</v>
      </c>
      <c r="AC336" s="349">
        <f t="shared" ca="1" si="190"/>
        <v>0</v>
      </c>
      <c r="AD336" s="375">
        <f t="shared" ca="1" si="172"/>
        <v>0</v>
      </c>
      <c r="AE336" s="20" t="str">
        <f ca="1">IF(AJ336&lt;&gt;0,MAX($E$4:AE335)+1,"")</f>
        <v/>
      </c>
      <c r="AF336" s="109">
        <f t="shared" ca="1" si="191"/>
        <v>0</v>
      </c>
      <c r="AG336" s="22">
        <f t="shared" ca="1" si="192"/>
        <v>0</v>
      </c>
      <c r="AH336" s="22">
        <f t="shared" ca="1" si="193"/>
        <v>0</v>
      </c>
      <c r="AI336" s="349">
        <f t="shared" ca="1" si="194"/>
        <v>0</v>
      </c>
      <c r="AJ336" s="375">
        <f t="shared" ca="1" si="173"/>
        <v>0</v>
      </c>
    </row>
    <row r="337" spans="1:36" ht="18.75" customHeight="1" thickBot="1">
      <c r="A337" s="20" t="str">
        <f ca="1">IF(F337&lt;&gt;0,MAX($A$4:A336)+1,"")</f>
        <v/>
      </c>
      <c r="B337" s="109">
        <f t="shared" ca="1" si="174"/>
        <v>0</v>
      </c>
      <c r="C337" s="22">
        <f t="shared" ca="1" si="175"/>
        <v>0</v>
      </c>
      <c r="D337" s="22">
        <f t="shared" ca="1" si="176"/>
        <v>0</v>
      </c>
      <c r="E337" s="349">
        <f t="shared" ca="1" si="177"/>
        <v>0</v>
      </c>
      <c r="F337" s="537">
        <f t="shared" ca="1" si="178"/>
        <v>0</v>
      </c>
      <c r="G337" s="20" t="str">
        <f ca="1">IF(L337&lt;&gt;0,MAX($G$4:G336)+1,"")</f>
        <v/>
      </c>
      <c r="H337" s="109">
        <f t="shared" ca="1" si="179"/>
        <v>0</v>
      </c>
      <c r="I337" s="22">
        <f t="shared" ca="1" si="180"/>
        <v>0</v>
      </c>
      <c r="J337" s="22">
        <f t="shared" ca="1" si="181"/>
        <v>0</v>
      </c>
      <c r="K337" s="349">
        <f t="shared" ca="1" si="182"/>
        <v>0</v>
      </c>
      <c r="L337" s="375">
        <f t="shared" ca="1" si="165"/>
        <v>0</v>
      </c>
      <c r="M337" s="20" t="str">
        <f ca="1">IF(R337&lt;&gt;0,MAX($M$4:M336)+1,"")</f>
        <v/>
      </c>
      <c r="N337" s="374">
        <f t="shared" ca="1" si="166"/>
        <v>0</v>
      </c>
      <c r="O337" s="374">
        <f t="shared" ca="1" si="167"/>
        <v>0</v>
      </c>
      <c r="P337" s="374">
        <f t="shared" ca="1" si="168"/>
        <v>0</v>
      </c>
      <c r="Q337" s="374">
        <f t="shared" ca="1" si="169"/>
        <v>0</v>
      </c>
      <c r="R337" s="375">
        <f t="shared" ca="1" si="170"/>
        <v>0</v>
      </c>
      <c r="S337" s="20" t="str">
        <f ca="1">IF(X337&lt;&gt;0,MAX($S$4:S336)+1,"")</f>
        <v/>
      </c>
      <c r="T337" s="109">
        <f t="shared" ca="1" si="183"/>
        <v>0</v>
      </c>
      <c r="U337" s="22">
        <f t="shared" ca="1" si="184"/>
        <v>0</v>
      </c>
      <c r="V337" s="22">
        <f t="shared" ca="1" si="185"/>
        <v>0</v>
      </c>
      <c r="W337" s="349">
        <f t="shared" ca="1" si="186"/>
        <v>0</v>
      </c>
      <c r="X337" s="375">
        <f t="shared" ca="1" si="171"/>
        <v>0</v>
      </c>
      <c r="Y337" s="20" t="str">
        <f ca="1">IF(AD337&lt;&gt;0,MAX(Y$4:$GY336)+1,"")</f>
        <v/>
      </c>
      <c r="Z337" s="109">
        <f t="shared" ca="1" si="187"/>
        <v>0</v>
      </c>
      <c r="AA337" s="22">
        <f t="shared" ca="1" si="188"/>
        <v>0</v>
      </c>
      <c r="AB337" s="22">
        <f t="shared" ca="1" si="189"/>
        <v>0</v>
      </c>
      <c r="AC337" s="349">
        <f t="shared" ca="1" si="190"/>
        <v>0</v>
      </c>
      <c r="AD337" s="375">
        <f t="shared" ca="1" si="172"/>
        <v>0</v>
      </c>
      <c r="AE337" s="20" t="str">
        <f ca="1">IF(AJ337&lt;&gt;0,MAX($E$4:AE336)+1,"")</f>
        <v/>
      </c>
      <c r="AF337" s="109">
        <f t="shared" ca="1" si="191"/>
        <v>0</v>
      </c>
      <c r="AG337" s="22">
        <f t="shared" ca="1" si="192"/>
        <v>0</v>
      </c>
      <c r="AH337" s="22">
        <f t="shared" ca="1" si="193"/>
        <v>0</v>
      </c>
      <c r="AI337" s="349">
        <f t="shared" ca="1" si="194"/>
        <v>0</v>
      </c>
      <c r="AJ337" s="375">
        <f t="shared" ca="1" si="173"/>
        <v>0</v>
      </c>
    </row>
    <row r="338" spans="1:36" ht="18.75" customHeight="1" thickBot="1">
      <c r="A338" s="20" t="str">
        <f ca="1">IF(F338&lt;&gt;0,MAX($A$4:A337)+1,"")</f>
        <v/>
      </c>
      <c r="B338" s="109">
        <f t="shared" ca="1" si="174"/>
        <v>0</v>
      </c>
      <c r="C338" s="22">
        <f t="shared" ca="1" si="175"/>
        <v>0</v>
      </c>
      <c r="D338" s="22">
        <f t="shared" ca="1" si="176"/>
        <v>0</v>
      </c>
      <c r="E338" s="349">
        <f t="shared" ca="1" si="177"/>
        <v>0</v>
      </c>
      <c r="F338" s="537">
        <f t="shared" ca="1" si="178"/>
        <v>0</v>
      </c>
      <c r="G338" s="20" t="str">
        <f ca="1">IF(L338&lt;&gt;0,MAX($G$4:G337)+1,"")</f>
        <v/>
      </c>
      <c r="H338" s="109">
        <f t="shared" ca="1" si="179"/>
        <v>0</v>
      </c>
      <c r="I338" s="22">
        <f t="shared" ca="1" si="180"/>
        <v>0</v>
      </c>
      <c r="J338" s="22">
        <f t="shared" ca="1" si="181"/>
        <v>0</v>
      </c>
      <c r="K338" s="349">
        <f t="shared" ca="1" si="182"/>
        <v>0</v>
      </c>
      <c r="L338" s="375">
        <f t="shared" ca="1" si="165"/>
        <v>0</v>
      </c>
      <c r="M338" s="20" t="str">
        <f ca="1">IF(R338&lt;&gt;0,MAX($M$4:M337)+1,"")</f>
        <v/>
      </c>
      <c r="N338" s="374">
        <f t="shared" ca="1" si="166"/>
        <v>0</v>
      </c>
      <c r="O338" s="374">
        <f t="shared" ca="1" si="167"/>
        <v>0</v>
      </c>
      <c r="P338" s="374">
        <f t="shared" ca="1" si="168"/>
        <v>0</v>
      </c>
      <c r="Q338" s="374">
        <f t="shared" ca="1" si="169"/>
        <v>0</v>
      </c>
      <c r="R338" s="375">
        <f t="shared" ca="1" si="170"/>
        <v>0</v>
      </c>
      <c r="S338" s="20" t="str">
        <f ca="1">IF(X338&lt;&gt;0,MAX($S$4:S337)+1,"")</f>
        <v/>
      </c>
      <c r="T338" s="109">
        <f t="shared" ca="1" si="183"/>
        <v>0</v>
      </c>
      <c r="U338" s="22">
        <f t="shared" ca="1" si="184"/>
        <v>0</v>
      </c>
      <c r="V338" s="22">
        <f t="shared" ca="1" si="185"/>
        <v>0</v>
      </c>
      <c r="W338" s="349">
        <f t="shared" ca="1" si="186"/>
        <v>0</v>
      </c>
      <c r="X338" s="375">
        <f t="shared" ca="1" si="171"/>
        <v>0</v>
      </c>
      <c r="Y338" s="20" t="str">
        <f ca="1">IF(AD338&lt;&gt;0,MAX(Y$4:$GY337)+1,"")</f>
        <v/>
      </c>
      <c r="Z338" s="109">
        <f t="shared" ca="1" si="187"/>
        <v>0</v>
      </c>
      <c r="AA338" s="22">
        <f t="shared" ca="1" si="188"/>
        <v>0</v>
      </c>
      <c r="AB338" s="22">
        <f t="shared" ca="1" si="189"/>
        <v>0</v>
      </c>
      <c r="AC338" s="349">
        <f t="shared" ca="1" si="190"/>
        <v>0</v>
      </c>
      <c r="AD338" s="375">
        <f t="shared" ca="1" si="172"/>
        <v>0</v>
      </c>
      <c r="AE338" s="20" t="str">
        <f ca="1">IF(AJ338&lt;&gt;0,MAX($E$4:AE337)+1,"")</f>
        <v/>
      </c>
      <c r="AF338" s="109">
        <f t="shared" ca="1" si="191"/>
        <v>0</v>
      </c>
      <c r="AG338" s="22">
        <f t="shared" ca="1" si="192"/>
        <v>0</v>
      </c>
      <c r="AH338" s="22">
        <f t="shared" ca="1" si="193"/>
        <v>0</v>
      </c>
      <c r="AI338" s="349">
        <f t="shared" ca="1" si="194"/>
        <v>0</v>
      </c>
      <c r="AJ338" s="375">
        <f t="shared" ca="1" si="173"/>
        <v>0</v>
      </c>
    </row>
    <row r="339" spans="1:36" ht="18.75" customHeight="1" thickBot="1">
      <c r="A339" s="20" t="str">
        <f ca="1">IF(F339&lt;&gt;0,MAX($A$4:A338)+1,"")</f>
        <v/>
      </c>
      <c r="B339" s="109">
        <f t="shared" ca="1" si="174"/>
        <v>0</v>
      </c>
      <c r="C339" s="22">
        <f t="shared" ca="1" si="175"/>
        <v>0</v>
      </c>
      <c r="D339" s="22">
        <f t="shared" ca="1" si="176"/>
        <v>0</v>
      </c>
      <c r="E339" s="349">
        <f t="shared" ca="1" si="177"/>
        <v>0</v>
      </c>
      <c r="F339" s="537">
        <f t="shared" ca="1" si="178"/>
        <v>0</v>
      </c>
      <c r="G339" s="20" t="str">
        <f ca="1">IF(L339&lt;&gt;0,MAX($G$4:G338)+1,"")</f>
        <v/>
      </c>
      <c r="H339" s="109">
        <f t="shared" ca="1" si="179"/>
        <v>0</v>
      </c>
      <c r="I339" s="22">
        <f t="shared" ca="1" si="180"/>
        <v>0</v>
      </c>
      <c r="J339" s="22">
        <f t="shared" ca="1" si="181"/>
        <v>0</v>
      </c>
      <c r="K339" s="349">
        <f t="shared" ca="1" si="182"/>
        <v>0</v>
      </c>
      <c r="L339" s="375">
        <f t="shared" ca="1" si="165"/>
        <v>0</v>
      </c>
      <c r="M339" s="20" t="str">
        <f ca="1">IF(R339&lt;&gt;0,MAX($M$4:M338)+1,"")</f>
        <v/>
      </c>
      <c r="N339" s="374">
        <f t="shared" ca="1" si="166"/>
        <v>0</v>
      </c>
      <c r="O339" s="374">
        <f t="shared" ca="1" si="167"/>
        <v>0</v>
      </c>
      <c r="P339" s="374">
        <f t="shared" ca="1" si="168"/>
        <v>0</v>
      </c>
      <c r="Q339" s="374">
        <f t="shared" ca="1" si="169"/>
        <v>0</v>
      </c>
      <c r="R339" s="375">
        <f t="shared" ca="1" si="170"/>
        <v>0</v>
      </c>
      <c r="S339" s="20" t="str">
        <f ca="1">IF(X339&lt;&gt;0,MAX($S$4:S338)+1,"")</f>
        <v/>
      </c>
      <c r="T339" s="109">
        <f t="shared" ca="1" si="183"/>
        <v>0</v>
      </c>
      <c r="U339" s="22">
        <f t="shared" ca="1" si="184"/>
        <v>0</v>
      </c>
      <c r="V339" s="22">
        <f t="shared" ca="1" si="185"/>
        <v>0</v>
      </c>
      <c r="W339" s="349">
        <f t="shared" ca="1" si="186"/>
        <v>0</v>
      </c>
      <c r="X339" s="375">
        <f t="shared" ca="1" si="171"/>
        <v>0</v>
      </c>
      <c r="Y339" s="20" t="str">
        <f ca="1">IF(AD339&lt;&gt;0,MAX(Y$4:$GY338)+1,"")</f>
        <v/>
      </c>
      <c r="Z339" s="109">
        <f t="shared" ca="1" si="187"/>
        <v>0</v>
      </c>
      <c r="AA339" s="22">
        <f t="shared" ca="1" si="188"/>
        <v>0</v>
      </c>
      <c r="AB339" s="22">
        <f t="shared" ca="1" si="189"/>
        <v>0</v>
      </c>
      <c r="AC339" s="349">
        <f t="shared" ca="1" si="190"/>
        <v>0</v>
      </c>
      <c r="AD339" s="375">
        <f t="shared" ca="1" si="172"/>
        <v>0</v>
      </c>
      <c r="AE339" s="20" t="str">
        <f ca="1">IF(AJ339&lt;&gt;0,MAX($E$4:AE338)+1,"")</f>
        <v/>
      </c>
      <c r="AF339" s="109">
        <f t="shared" ca="1" si="191"/>
        <v>0</v>
      </c>
      <c r="AG339" s="22">
        <f t="shared" ca="1" si="192"/>
        <v>0</v>
      </c>
      <c r="AH339" s="22">
        <f t="shared" ca="1" si="193"/>
        <v>0</v>
      </c>
      <c r="AI339" s="349">
        <f t="shared" ca="1" si="194"/>
        <v>0</v>
      </c>
      <c r="AJ339" s="375">
        <f t="shared" ca="1" si="173"/>
        <v>0</v>
      </c>
    </row>
    <row r="340" spans="1:36" ht="18.75" customHeight="1" thickBot="1">
      <c r="A340" s="20" t="str">
        <f ca="1">IF(F340&lt;&gt;0,MAX($A$4:A339)+1,"")</f>
        <v/>
      </c>
      <c r="B340" s="109">
        <f t="shared" ca="1" si="174"/>
        <v>0</v>
      </c>
      <c r="C340" s="22">
        <f t="shared" ca="1" si="175"/>
        <v>0</v>
      </c>
      <c r="D340" s="22">
        <f t="shared" ca="1" si="176"/>
        <v>0</v>
      </c>
      <c r="E340" s="349">
        <f t="shared" ca="1" si="177"/>
        <v>0</v>
      </c>
      <c r="F340" s="537">
        <f t="shared" ca="1" si="178"/>
        <v>0</v>
      </c>
      <c r="G340" s="20" t="str">
        <f ca="1">IF(L340&lt;&gt;0,MAX($G$4:G339)+1,"")</f>
        <v/>
      </c>
      <c r="H340" s="109">
        <f t="shared" ca="1" si="179"/>
        <v>0</v>
      </c>
      <c r="I340" s="22">
        <f t="shared" ca="1" si="180"/>
        <v>0</v>
      </c>
      <c r="J340" s="22">
        <f t="shared" ca="1" si="181"/>
        <v>0</v>
      </c>
      <c r="K340" s="349">
        <f t="shared" ca="1" si="182"/>
        <v>0</v>
      </c>
      <c r="L340" s="375">
        <f t="shared" ca="1" si="165"/>
        <v>0</v>
      </c>
      <c r="M340" s="20" t="str">
        <f ca="1">IF(R340&lt;&gt;0,MAX($M$4:M339)+1,"")</f>
        <v/>
      </c>
      <c r="N340" s="374">
        <f t="shared" ca="1" si="166"/>
        <v>0</v>
      </c>
      <c r="O340" s="374">
        <f t="shared" ca="1" si="167"/>
        <v>0</v>
      </c>
      <c r="P340" s="374">
        <f t="shared" ca="1" si="168"/>
        <v>0</v>
      </c>
      <c r="Q340" s="374">
        <f t="shared" ca="1" si="169"/>
        <v>0</v>
      </c>
      <c r="R340" s="375">
        <f t="shared" ca="1" si="170"/>
        <v>0</v>
      </c>
      <c r="S340" s="20" t="str">
        <f ca="1">IF(X340&lt;&gt;0,MAX($S$4:S339)+1,"")</f>
        <v/>
      </c>
      <c r="T340" s="109">
        <f t="shared" ca="1" si="183"/>
        <v>0</v>
      </c>
      <c r="U340" s="22">
        <f t="shared" ca="1" si="184"/>
        <v>0</v>
      </c>
      <c r="V340" s="22">
        <f t="shared" ca="1" si="185"/>
        <v>0</v>
      </c>
      <c r="W340" s="349">
        <f t="shared" ca="1" si="186"/>
        <v>0</v>
      </c>
      <c r="X340" s="375">
        <f t="shared" ca="1" si="171"/>
        <v>0</v>
      </c>
      <c r="Y340" s="20" t="str">
        <f ca="1">IF(AD340&lt;&gt;0,MAX(Y$4:$GY339)+1,"")</f>
        <v/>
      </c>
      <c r="Z340" s="109">
        <f t="shared" ca="1" si="187"/>
        <v>0</v>
      </c>
      <c r="AA340" s="22">
        <f t="shared" ca="1" si="188"/>
        <v>0</v>
      </c>
      <c r="AB340" s="22">
        <f t="shared" ca="1" si="189"/>
        <v>0</v>
      </c>
      <c r="AC340" s="349">
        <f t="shared" ca="1" si="190"/>
        <v>0</v>
      </c>
      <c r="AD340" s="375">
        <f t="shared" ca="1" si="172"/>
        <v>0</v>
      </c>
      <c r="AE340" s="20" t="str">
        <f ca="1">IF(AJ340&lt;&gt;0,MAX($E$4:AE339)+1,"")</f>
        <v/>
      </c>
      <c r="AF340" s="109">
        <f t="shared" ca="1" si="191"/>
        <v>0</v>
      </c>
      <c r="AG340" s="22">
        <f t="shared" ca="1" si="192"/>
        <v>0</v>
      </c>
      <c r="AH340" s="22">
        <f t="shared" ca="1" si="193"/>
        <v>0</v>
      </c>
      <c r="AI340" s="349">
        <f t="shared" ca="1" si="194"/>
        <v>0</v>
      </c>
      <c r="AJ340" s="375">
        <f t="shared" ca="1" si="173"/>
        <v>0</v>
      </c>
    </row>
    <row r="341" spans="1:36" ht="18.75" customHeight="1" thickBot="1">
      <c r="A341" s="20" t="str">
        <f ca="1">IF(F341&lt;&gt;0,MAX($A$4:A340)+1,"")</f>
        <v/>
      </c>
      <c r="B341" s="109">
        <f t="shared" ca="1" si="174"/>
        <v>0</v>
      </c>
      <c r="C341" s="22">
        <f t="shared" ca="1" si="175"/>
        <v>0</v>
      </c>
      <c r="D341" s="22">
        <f t="shared" ca="1" si="176"/>
        <v>0</v>
      </c>
      <c r="E341" s="349">
        <f t="shared" ca="1" si="177"/>
        <v>0</v>
      </c>
      <c r="F341" s="537">
        <f t="shared" ca="1" si="178"/>
        <v>0</v>
      </c>
      <c r="G341" s="20" t="str">
        <f ca="1">IF(L341&lt;&gt;0,MAX($G$4:G340)+1,"")</f>
        <v/>
      </c>
      <c r="H341" s="109">
        <f t="shared" ca="1" si="179"/>
        <v>0</v>
      </c>
      <c r="I341" s="22">
        <f t="shared" ca="1" si="180"/>
        <v>0</v>
      </c>
      <c r="J341" s="22">
        <f t="shared" ca="1" si="181"/>
        <v>0</v>
      </c>
      <c r="K341" s="349">
        <f t="shared" ca="1" si="182"/>
        <v>0</v>
      </c>
      <c r="L341" s="375">
        <f t="shared" ca="1" si="165"/>
        <v>0</v>
      </c>
      <c r="M341" s="20" t="str">
        <f ca="1">IF(R341&lt;&gt;0,MAX($M$4:M340)+1,"")</f>
        <v/>
      </c>
      <c r="N341" s="374">
        <f t="shared" ca="1" si="166"/>
        <v>0</v>
      </c>
      <c r="O341" s="374">
        <f t="shared" ca="1" si="167"/>
        <v>0</v>
      </c>
      <c r="P341" s="374">
        <f t="shared" ca="1" si="168"/>
        <v>0</v>
      </c>
      <c r="Q341" s="374">
        <f t="shared" ca="1" si="169"/>
        <v>0</v>
      </c>
      <c r="R341" s="375">
        <f t="shared" ca="1" si="170"/>
        <v>0</v>
      </c>
      <c r="S341" s="20" t="str">
        <f ca="1">IF(X341&lt;&gt;0,MAX($S$4:S340)+1,"")</f>
        <v/>
      </c>
      <c r="T341" s="109">
        <f t="shared" ca="1" si="183"/>
        <v>0</v>
      </c>
      <c r="U341" s="22">
        <f t="shared" ca="1" si="184"/>
        <v>0</v>
      </c>
      <c r="V341" s="22">
        <f t="shared" ca="1" si="185"/>
        <v>0</v>
      </c>
      <c r="W341" s="349">
        <f t="shared" ca="1" si="186"/>
        <v>0</v>
      </c>
      <c r="X341" s="375">
        <f t="shared" ca="1" si="171"/>
        <v>0</v>
      </c>
      <c r="Y341" s="20" t="str">
        <f ca="1">IF(AD341&lt;&gt;0,MAX(Y$4:$GY340)+1,"")</f>
        <v/>
      </c>
      <c r="Z341" s="109">
        <f t="shared" ca="1" si="187"/>
        <v>0</v>
      </c>
      <c r="AA341" s="22">
        <f t="shared" ca="1" si="188"/>
        <v>0</v>
      </c>
      <c r="AB341" s="22">
        <f t="shared" ca="1" si="189"/>
        <v>0</v>
      </c>
      <c r="AC341" s="349">
        <f t="shared" ca="1" si="190"/>
        <v>0</v>
      </c>
      <c r="AD341" s="375">
        <f t="shared" ca="1" si="172"/>
        <v>0</v>
      </c>
      <c r="AE341" s="20" t="str">
        <f ca="1">IF(AJ341&lt;&gt;0,MAX($E$4:AE340)+1,"")</f>
        <v/>
      </c>
      <c r="AF341" s="109">
        <f t="shared" ca="1" si="191"/>
        <v>0</v>
      </c>
      <c r="AG341" s="22">
        <f t="shared" ca="1" si="192"/>
        <v>0</v>
      </c>
      <c r="AH341" s="22">
        <f t="shared" ca="1" si="193"/>
        <v>0</v>
      </c>
      <c r="AI341" s="349">
        <f t="shared" ca="1" si="194"/>
        <v>0</v>
      </c>
      <c r="AJ341" s="375">
        <f t="shared" ca="1" si="173"/>
        <v>0</v>
      </c>
    </row>
    <row r="342" spans="1:36" ht="18.75" customHeight="1" thickBot="1">
      <c r="A342" s="20" t="str">
        <f ca="1">IF(F342&lt;&gt;0,MAX($A$4:A341)+1,"")</f>
        <v/>
      </c>
      <c r="B342" s="109">
        <f t="shared" ca="1" si="174"/>
        <v>0</v>
      </c>
      <c r="C342" s="22">
        <f t="shared" ca="1" si="175"/>
        <v>0</v>
      </c>
      <c r="D342" s="22">
        <f t="shared" ca="1" si="176"/>
        <v>0</v>
      </c>
      <c r="E342" s="349">
        <f t="shared" ca="1" si="177"/>
        <v>0</v>
      </c>
      <c r="F342" s="537">
        <f t="shared" ca="1" si="178"/>
        <v>0</v>
      </c>
      <c r="G342" s="20" t="str">
        <f ca="1">IF(L342&lt;&gt;0,MAX($G$4:G341)+1,"")</f>
        <v/>
      </c>
      <c r="H342" s="109">
        <f t="shared" ca="1" si="179"/>
        <v>0</v>
      </c>
      <c r="I342" s="22">
        <f t="shared" ca="1" si="180"/>
        <v>0</v>
      </c>
      <c r="J342" s="22">
        <f t="shared" ca="1" si="181"/>
        <v>0</v>
      </c>
      <c r="K342" s="349">
        <f t="shared" ca="1" si="182"/>
        <v>0</v>
      </c>
      <c r="L342" s="375">
        <f t="shared" ca="1" si="165"/>
        <v>0</v>
      </c>
      <c r="M342" s="20" t="str">
        <f ca="1">IF(R342&lt;&gt;0,MAX($M$4:M341)+1,"")</f>
        <v/>
      </c>
      <c r="N342" s="374">
        <f t="shared" ca="1" si="166"/>
        <v>0</v>
      </c>
      <c r="O342" s="374">
        <f t="shared" ca="1" si="167"/>
        <v>0</v>
      </c>
      <c r="P342" s="374">
        <f t="shared" ca="1" si="168"/>
        <v>0</v>
      </c>
      <c r="Q342" s="374">
        <f t="shared" ca="1" si="169"/>
        <v>0</v>
      </c>
      <c r="R342" s="375">
        <f t="shared" ca="1" si="170"/>
        <v>0</v>
      </c>
      <c r="S342" s="20" t="str">
        <f ca="1">IF(X342&lt;&gt;0,MAX($S$4:S341)+1,"")</f>
        <v/>
      </c>
      <c r="T342" s="109">
        <f t="shared" ca="1" si="183"/>
        <v>0</v>
      </c>
      <c r="U342" s="22">
        <f t="shared" ca="1" si="184"/>
        <v>0</v>
      </c>
      <c r="V342" s="22">
        <f t="shared" ca="1" si="185"/>
        <v>0</v>
      </c>
      <c r="W342" s="349">
        <f t="shared" ca="1" si="186"/>
        <v>0</v>
      </c>
      <c r="X342" s="375">
        <f t="shared" ca="1" si="171"/>
        <v>0</v>
      </c>
      <c r="Y342" s="20" t="str">
        <f ca="1">IF(AD342&lt;&gt;0,MAX(Y$4:$GY341)+1,"")</f>
        <v/>
      </c>
      <c r="Z342" s="109">
        <f t="shared" ca="1" si="187"/>
        <v>0</v>
      </c>
      <c r="AA342" s="22">
        <f t="shared" ca="1" si="188"/>
        <v>0</v>
      </c>
      <c r="AB342" s="22">
        <f t="shared" ca="1" si="189"/>
        <v>0</v>
      </c>
      <c r="AC342" s="349">
        <f t="shared" ca="1" si="190"/>
        <v>0</v>
      </c>
      <c r="AD342" s="375">
        <f t="shared" ca="1" si="172"/>
        <v>0</v>
      </c>
      <c r="AE342" s="20" t="str">
        <f ca="1">IF(AJ342&lt;&gt;0,MAX($E$4:AE341)+1,"")</f>
        <v/>
      </c>
      <c r="AF342" s="109">
        <f t="shared" ca="1" si="191"/>
        <v>0</v>
      </c>
      <c r="AG342" s="22">
        <f t="shared" ca="1" si="192"/>
        <v>0</v>
      </c>
      <c r="AH342" s="22">
        <f t="shared" ca="1" si="193"/>
        <v>0</v>
      </c>
      <c r="AI342" s="349">
        <f t="shared" ca="1" si="194"/>
        <v>0</v>
      </c>
      <c r="AJ342" s="375">
        <f t="shared" ca="1" si="173"/>
        <v>0</v>
      </c>
    </row>
    <row r="343" spans="1:36" ht="18.75" customHeight="1" thickBot="1">
      <c r="A343" s="20" t="str">
        <f ca="1">IF(F343&lt;&gt;0,MAX($A$4:A342)+1,"")</f>
        <v/>
      </c>
      <c r="B343" s="109">
        <f t="shared" ca="1" si="174"/>
        <v>0</v>
      </c>
      <c r="C343" s="22">
        <f t="shared" ca="1" si="175"/>
        <v>0</v>
      </c>
      <c r="D343" s="22">
        <f t="shared" ca="1" si="176"/>
        <v>0</v>
      </c>
      <c r="E343" s="349">
        <f t="shared" ca="1" si="177"/>
        <v>0</v>
      </c>
      <c r="F343" s="537">
        <f t="shared" ca="1" si="178"/>
        <v>0</v>
      </c>
      <c r="G343" s="20" t="str">
        <f ca="1">IF(L343&lt;&gt;0,MAX($G$4:G342)+1,"")</f>
        <v/>
      </c>
      <c r="H343" s="109">
        <f t="shared" ca="1" si="179"/>
        <v>0</v>
      </c>
      <c r="I343" s="22">
        <f t="shared" ca="1" si="180"/>
        <v>0</v>
      </c>
      <c r="J343" s="22">
        <f t="shared" ca="1" si="181"/>
        <v>0</v>
      </c>
      <c r="K343" s="349">
        <f t="shared" ca="1" si="182"/>
        <v>0</v>
      </c>
      <c r="L343" s="375">
        <f t="shared" ca="1" si="165"/>
        <v>0</v>
      </c>
      <c r="M343" s="20" t="str">
        <f ca="1">IF(R343&lt;&gt;0,MAX($M$4:M342)+1,"")</f>
        <v/>
      </c>
      <c r="N343" s="374">
        <f t="shared" ca="1" si="166"/>
        <v>0</v>
      </c>
      <c r="O343" s="374">
        <f t="shared" ca="1" si="167"/>
        <v>0</v>
      </c>
      <c r="P343" s="374">
        <f t="shared" ca="1" si="168"/>
        <v>0</v>
      </c>
      <c r="Q343" s="374">
        <f t="shared" ca="1" si="169"/>
        <v>0</v>
      </c>
      <c r="R343" s="375">
        <f t="shared" ca="1" si="170"/>
        <v>0</v>
      </c>
      <c r="S343" s="20" t="str">
        <f ca="1">IF(X343&lt;&gt;0,MAX($S$4:S342)+1,"")</f>
        <v/>
      </c>
      <c r="T343" s="109">
        <f t="shared" ca="1" si="183"/>
        <v>0</v>
      </c>
      <c r="U343" s="22">
        <f t="shared" ca="1" si="184"/>
        <v>0</v>
      </c>
      <c r="V343" s="22">
        <f t="shared" ca="1" si="185"/>
        <v>0</v>
      </c>
      <c r="W343" s="349">
        <f t="shared" ca="1" si="186"/>
        <v>0</v>
      </c>
      <c r="X343" s="375">
        <f t="shared" ca="1" si="171"/>
        <v>0</v>
      </c>
      <c r="Y343" s="20" t="str">
        <f ca="1">IF(AD343&lt;&gt;0,MAX(Y$4:$GY342)+1,"")</f>
        <v/>
      </c>
      <c r="Z343" s="109">
        <f t="shared" ca="1" si="187"/>
        <v>0</v>
      </c>
      <c r="AA343" s="22">
        <f t="shared" ca="1" si="188"/>
        <v>0</v>
      </c>
      <c r="AB343" s="22">
        <f t="shared" ca="1" si="189"/>
        <v>0</v>
      </c>
      <c r="AC343" s="349">
        <f t="shared" ca="1" si="190"/>
        <v>0</v>
      </c>
      <c r="AD343" s="375">
        <f t="shared" ca="1" si="172"/>
        <v>0</v>
      </c>
      <c r="AE343" s="20" t="str">
        <f ca="1">IF(AJ343&lt;&gt;0,MAX($E$4:AE342)+1,"")</f>
        <v/>
      </c>
      <c r="AF343" s="109">
        <f t="shared" ca="1" si="191"/>
        <v>0</v>
      </c>
      <c r="AG343" s="22">
        <f t="shared" ca="1" si="192"/>
        <v>0</v>
      </c>
      <c r="AH343" s="22">
        <f t="shared" ca="1" si="193"/>
        <v>0</v>
      </c>
      <c r="AI343" s="349">
        <f t="shared" ca="1" si="194"/>
        <v>0</v>
      </c>
      <c r="AJ343" s="375">
        <f t="shared" ca="1" si="173"/>
        <v>0</v>
      </c>
    </row>
    <row r="344" spans="1:36" ht="18.75" customHeight="1" thickBot="1">
      <c r="A344" s="20" t="str">
        <f ca="1">IF(F344&lt;&gt;0,MAX($A$4:A343)+1,"")</f>
        <v/>
      </c>
      <c r="B344" s="109">
        <f t="shared" ca="1" si="174"/>
        <v>0</v>
      </c>
      <c r="C344" s="22">
        <f t="shared" ca="1" si="175"/>
        <v>0</v>
      </c>
      <c r="D344" s="22">
        <f t="shared" ca="1" si="176"/>
        <v>0</v>
      </c>
      <c r="E344" s="349">
        <f t="shared" ca="1" si="177"/>
        <v>0</v>
      </c>
      <c r="F344" s="537">
        <f t="shared" ca="1" si="178"/>
        <v>0</v>
      </c>
      <c r="G344" s="20" t="str">
        <f ca="1">IF(L344&lt;&gt;0,MAX($G$4:G343)+1,"")</f>
        <v/>
      </c>
      <c r="H344" s="109">
        <f t="shared" ca="1" si="179"/>
        <v>0</v>
      </c>
      <c r="I344" s="22">
        <f t="shared" ca="1" si="180"/>
        <v>0</v>
      </c>
      <c r="J344" s="22">
        <f t="shared" ca="1" si="181"/>
        <v>0</v>
      </c>
      <c r="K344" s="349">
        <f t="shared" ca="1" si="182"/>
        <v>0</v>
      </c>
      <c r="L344" s="375">
        <f t="shared" ca="1" si="165"/>
        <v>0</v>
      </c>
      <c r="M344" s="20" t="str">
        <f ca="1">IF(R344&lt;&gt;0,MAX($M$4:M343)+1,"")</f>
        <v/>
      </c>
      <c r="N344" s="374">
        <f t="shared" ca="1" si="166"/>
        <v>0</v>
      </c>
      <c r="O344" s="374">
        <f t="shared" ca="1" si="167"/>
        <v>0</v>
      </c>
      <c r="P344" s="374">
        <f t="shared" ca="1" si="168"/>
        <v>0</v>
      </c>
      <c r="Q344" s="374">
        <f t="shared" ca="1" si="169"/>
        <v>0</v>
      </c>
      <c r="R344" s="375">
        <f t="shared" ca="1" si="170"/>
        <v>0</v>
      </c>
      <c r="S344" s="20" t="str">
        <f ca="1">IF(X344&lt;&gt;0,MAX($S$4:S343)+1,"")</f>
        <v/>
      </c>
      <c r="T344" s="109">
        <f t="shared" ca="1" si="183"/>
        <v>0</v>
      </c>
      <c r="U344" s="22">
        <f t="shared" ca="1" si="184"/>
        <v>0</v>
      </c>
      <c r="V344" s="22">
        <f t="shared" ca="1" si="185"/>
        <v>0</v>
      </c>
      <c r="W344" s="349">
        <f t="shared" ca="1" si="186"/>
        <v>0</v>
      </c>
      <c r="X344" s="375">
        <f t="shared" ca="1" si="171"/>
        <v>0</v>
      </c>
      <c r="Y344" s="20" t="str">
        <f ca="1">IF(AD344&lt;&gt;0,MAX(Y$4:$GY343)+1,"")</f>
        <v/>
      </c>
      <c r="Z344" s="109">
        <f t="shared" ca="1" si="187"/>
        <v>0</v>
      </c>
      <c r="AA344" s="22">
        <f t="shared" ca="1" si="188"/>
        <v>0</v>
      </c>
      <c r="AB344" s="22">
        <f t="shared" ca="1" si="189"/>
        <v>0</v>
      </c>
      <c r="AC344" s="349">
        <f t="shared" ca="1" si="190"/>
        <v>0</v>
      </c>
      <c r="AD344" s="375">
        <f t="shared" ca="1" si="172"/>
        <v>0</v>
      </c>
      <c r="AE344" s="20" t="str">
        <f ca="1">IF(AJ344&lt;&gt;0,MAX($E$4:AE343)+1,"")</f>
        <v/>
      </c>
      <c r="AF344" s="109">
        <f t="shared" ca="1" si="191"/>
        <v>0</v>
      </c>
      <c r="AG344" s="22">
        <f t="shared" ca="1" si="192"/>
        <v>0</v>
      </c>
      <c r="AH344" s="22">
        <f t="shared" ca="1" si="193"/>
        <v>0</v>
      </c>
      <c r="AI344" s="349">
        <f t="shared" ca="1" si="194"/>
        <v>0</v>
      </c>
      <c r="AJ344" s="375">
        <f t="shared" ca="1" si="173"/>
        <v>0</v>
      </c>
    </row>
    <row r="345" spans="1:36" ht="18.75" customHeight="1" thickBot="1">
      <c r="A345" s="20" t="str">
        <f ca="1">IF(F345&lt;&gt;0,MAX($A$4:A344)+1,"")</f>
        <v/>
      </c>
      <c r="B345" s="109">
        <f t="shared" ca="1" si="174"/>
        <v>0</v>
      </c>
      <c r="C345" s="22">
        <f t="shared" ca="1" si="175"/>
        <v>0</v>
      </c>
      <c r="D345" s="22">
        <f t="shared" ca="1" si="176"/>
        <v>0</v>
      </c>
      <c r="E345" s="349">
        <f t="shared" ca="1" si="177"/>
        <v>0</v>
      </c>
      <c r="F345" s="537">
        <f t="shared" ca="1" si="178"/>
        <v>0</v>
      </c>
      <c r="G345" s="20" t="str">
        <f ca="1">IF(L345&lt;&gt;0,MAX($G$4:G344)+1,"")</f>
        <v/>
      </c>
      <c r="H345" s="109">
        <f t="shared" ca="1" si="179"/>
        <v>0</v>
      </c>
      <c r="I345" s="22">
        <f t="shared" ca="1" si="180"/>
        <v>0</v>
      </c>
      <c r="J345" s="22">
        <f t="shared" ca="1" si="181"/>
        <v>0</v>
      </c>
      <c r="K345" s="349">
        <f t="shared" ca="1" si="182"/>
        <v>0</v>
      </c>
      <c r="L345" s="375">
        <f t="shared" ca="1" si="165"/>
        <v>0</v>
      </c>
      <c r="M345" s="20" t="str">
        <f ca="1">IF(R345&lt;&gt;0,MAX($M$4:M344)+1,"")</f>
        <v/>
      </c>
      <c r="N345" s="374">
        <f t="shared" ca="1" si="166"/>
        <v>0</v>
      </c>
      <c r="O345" s="374">
        <f t="shared" ca="1" si="167"/>
        <v>0</v>
      </c>
      <c r="P345" s="374">
        <f t="shared" ca="1" si="168"/>
        <v>0</v>
      </c>
      <c r="Q345" s="374">
        <f t="shared" ca="1" si="169"/>
        <v>0</v>
      </c>
      <c r="R345" s="375">
        <f t="shared" ca="1" si="170"/>
        <v>0</v>
      </c>
      <c r="S345" s="20" t="str">
        <f ca="1">IF(X345&lt;&gt;0,MAX($S$4:S344)+1,"")</f>
        <v/>
      </c>
      <c r="T345" s="109">
        <f t="shared" ca="1" si="183"/>
        <v>0</v>
      </c>
      <c r="U345" s="22">
        <f t="shared" ca="1" si="184"/>
        <v>0</v>
      </c>
      <c r="V345" s="22">
        <f t="shared" ca="1" si="185"/>
        <v>0</v>
      </c>
      <c r="W345" s="349">
        <f t="shared" ca="1" si="186"/>
        <v>0</v>
      </c>
      <c r="X345" s="375">
        <f t="shared" ca="1" si="171"/>
        <v>0</v>
      </c>
      <c r="Y345" s="20" t="str">
        <f ca="1">IF(AD345&lt;&gt;0,MAX(Y$4:$GY344)+1,"")</f>
        <v/>
      </c>
      <c r="Z345" s="109">
        <f t="shared" ca="1" si="187"/>
        <v>0</v>
      </c>
      <c r="AA345" s="22">
        <f t="shared" ca="1" si="188"/>
        <v>0</v>
      </c>
      <c r="AB345" s="22">
        <f t="shared" ca="1" si="189"/>
        <v>0</v>
      </c>
      <c r="AC345" s="349">
        <f t="shared" ca="1" si="190"/>
        <v>0</v>
      </c>
      <c r="AD345" s="375">
        <f t="shared" ca="1" si="172"/>
        <v>0</v>
      </c>
      <c r="AE345" s="20" t="str">
        <f ca="1">IF(AJ345&lt;&gt;0,MAX($E$4:AE344)+1,"")</f>
        <v/>
      </c>
      <c r="AF345" s="109">
        <f t="shared" ca="1" si="191"/>
        <v>0</v>
      </c>
      <c r="AG345" s="22">
        <f t="shared" ca="1" si="192"/>
        <v>0</v>
      </c>
      <c r="AH345" s="22">
        <f t="shared" ca="1" si="193"/>
        <v>0</v>
      </c>
      <c r="AI345" s="349">
        <f t="shared" ca="1" si="194"/>
        <v>0</v>
      </c>
      <c r="AJ345" s="375">
        <f t="shared" ca="1" si="173"/>
        <v>0</v>
      </c>
    </row>
    <row r="346" spans="1:36" ht="18.75" customHeight="1" thickBot="1">
      <c r="A346" s="20" t="str">
        <f ca="1">IF(F346&lt;&gt;0,MAX($A$4:A345)+1,"")</f>
        <v/>
      </c>
      <c r="B346" s="109">
        <f t="shared" ca="1" si="174"/>
        <v>0</v>
      </c>
      <c r="C346" s="22">
        <f t="shared" ca="1" si="175"/>
        <v>0</v>
      </c>
      <c r="D346" s="22">
        <f t="shared" ca="1" si="176"/>
        <v>0</v>
      </c>
      <c r="E346" s="349">
        <f t="shared" ca="1" si="177"/>
        <v>0</v>
      </c>
      <c r="F346" s="537">
        <f t="shared" ca="1" si="178"/>
        <v>0</v>
      </c>
      <c r="G346" s="20" t="str">
        <f ca="1">IF(L346&lt;&gt;0,MAX($G$4:G345)+1,"")</f>
        <v/>
      </c>
      <c r="H346" s="109">
        <f t="shared" ca="1" si="179"/>
        <v>0</v>
      </c>
      <c r="I346" s="22">
        <f t="shared" ca="1" si="180"/>
        <v>0</v>
      </c>
      <c r="J346" s="22">
        <f t="shared" ca="1" si="181"/>
        <v>0</v>
      </c>
      <c r="K346" s="349">
        <f t="shared" ca="1" si="182"/>
        <v>0</v>
      </c>
      <c r="L346" s="375">
        <f t="shared" ca="1" si="165"/>
        <v>0</v>
      </c>
      <c r="M346" s="20" t="str">
        <f ca="1">IF(R346&lt;&gt;0,MAX($M$4:M345)+1,"")</f>
        <v/>
      </c>
      <c r="N346" s="374">
        <f t="shared" ca="1" si="166"/>
        <v>0</v>
      </c>
      <c r="O346" s="374">
        <f t="shared" ca="1" si="167"/>
        <v>0</v>
      </c>
      <c r="P346" s="374">
        <f t="shared" ca="1" si="168"/>
        <v>0</v>
      </c>
      <c r="Q346" s="374">
        <f t="shared" ca="1" si="169"/>
        <v>0</v>
      </c>
      <c r="R346" s="375">
        <f t="shared" ca="1" si="170"/>
        <v>0</v>
      </c>
      <c r="S346" s="20" t="str">
        <f ca="1">IF(X346&lt;&gt;0,MAX($S$4:S345)+1,"")</f>
        <v/>
      </c>
      <c r="T346" s="109">
        <f t="shared" ca="1" si="183"/>
        <v>0</v>
      </c>
      <c r="U346" s="22">
        <f t="shared" ca="1" si="184"/>
        <v>0</v>
      </c>
      <c r="V346" s="22">
        <f t="shared" ca="1" si="185"/>
        <v>0</v>
      </c>
      <c r="W346" s="349">
        <f t="shared" ca="1" si="186"/>
        <v>0</v>
      </c>
      <c r="X346" s="375">
        <f t="shared" ca="1" si="171"/>
        <v>0</v>
      </c>
      <c r="Y346" s="20" t="str">
        <f ca="1">IF(AD346&lt;&gt;0,MAX(Y$4:$GY345)+1,"")</f>
        <v/>
      </c>
      <c r="Z346" s="109">
        <f t="shared" ca="1" si="187"/>
        <v>0</v>
      </c>
      <c r="AA346" s="22">
        <f t="shared" ca="1" si="188"/>
        <v>0</v>
      </c>
      <c r="AB346" s="22">
        <f t="shared" ca="1" si="189"/>
        <v>0</v>
      </c>
      <c r="AC346" s="349">
        <f t="shared" ca="1" si="190"/>
        <v>0</v>
      </c>
      <c r="AD346" s="375">
        <f t="shared" ca="1" si="172"/>
        <v>0</v>
      </c>
      <c r="AE346" s="20" t="str">
        <f ca="1">IF(AJ346&lt;&gt;0,MAX($E$4:AE345)+1,"")</f>
        <v/>
      </c>
      <c r="AF346" s="109">
        <f t="shared" ca="1" si="191"/>
        <v>0</v>
      </c>
      <c r="AG346" s="22">
        <f t="shared" ca="1" si="192"/>
        <v>0</v>
      </c>
      <c r="AH346" s="22">
        <f t="shared" ca="1" si="193"/>
        <v>0</v>
      </c>
      <c r="AI346" s="349">
        <f t="shared" ca="1" si="194"/>
        <v>0</v>
      </c>
      <c r="AJ346" s="375">
        <f t="shared" ca="1" si="173"/>
        <v>0</v>
      </c>
    </row>
    <row r="347" spans="1:36" ht="18.75" customHeight="1" thickBot="1">
      <c r="A347" s="20" t="str">
        <f ca="1">IF(F347&lt;&gt;0,MAX($A$4:A346)+1,"")</f>
        <v/>
      </c>
      <c r="B347" s="109">
        <f t="shared" ca="1" si="174"/>
        <v>0</v>
      </c>
      <c r="C347" s="22">
        <f t="shared" ca="1" si="175"/>
        <v>0</v>
      </c>
      <c r="D347" s="22">
        <f t="shared" ca="1" si="176"/>
        <v>0</v>
      </c>
      <c r="E347" s="349">
        <f t="shared" ca="1" si="177"/>
        <v>0</v>
      </c>
      <c r="F347" s="537">
        <f t="shared" ca="1" si="178"/>
        <v>0</v>
      </c>
      <c r="G347" s="20" t="str">
        <f ca="1">IF(L347&lt;&gt;0,MAX($G$4:G346)+1,"")</f>
        <v/>
      </c>
      <c r="H347" s="109">
        <f t="shared" ca="1" si="179"/>
        <v>0</v>
      </c>
      <c r="I347" s="22">
        <f t="shared" ca="1" si="180"/>
        <v>0</v>
      </c>
      <c r="J347" s="22">
        <f t="shared" ca="1" si="181"/>
        <v>0</v>
      </c>
      <c r="K347" s="349">
        <f t="shared" ca="1" si="182"/>
        <v>0</v>
      </c>
      <c r="L347" s="375">
        <f t="shared" ca="1" si="165"/>
        <v>0</v>
      </c>
      <c r="M347" s="20" t="str">
        <f ca="1">IF(R347&lt;&gt;0,MAX($M$4:M346)+1,"")</f>
        <v/>
      </c>
      <c r="N347" s="374">
        <f t="shared" ca="1" si="166"/>
        <v>0</v>
      </c>
      <c r="O347" s="374">
        <f t="shared" ca="1" si="167"/>
        <v>0</v>
      </c>
      <c r="P347" s="374">
        <f t="shared" ca="1" si="168"/>
        <v>0</v>
      </c>
      <c r="Q347" s="374">
        <f t="shared" ca="1" si="169"/>
        <v>0</v>
      </c>
      <c r="R347" s="375">
        <f t="shared" ca="1" si="170"/>
        <v>0</v>
      </c>
      <c r="S347" s="20" t="str">
        <f ca="1">IF(X347&lt;&gt;0,MAX($S$4:S346)+1,"")</f>
        <v/>
      </c>
      <c r="T347" s="109">
        <f t="shared" ca="1" si="183"/>
        <v>0</v>
      </c>
      <c r="U347" s="22">
        <f t="shared" ca="1" si="184"/>
        <v>0</v>
      </c>
      <c r="V347" s="22">
        <f t="shared" ca="1" si="185"/>
        <v>0</v>
      </c>
      <c r="W347" s="349">
        <f t="shared" ca="1" si="186"/>
        <v>0</v>
      </c>
      <c r="X347" s="375">
        <f t="shared" ca="1" si="171"/>
        <v>0</v>
      </c>
      <c r="Y347" s="20" t="str">
        <f ca="1">IF(AD347&lt;&gt;0,MAX(Y$4:$GY346)+1,"")</f>
        <v/>
      </c>
      <c r="Z347" s="109">
        <f t="shared" ca="1" si="187"/>
        <v>0</v>
      </c>
      <c r="AA347" s="22">
        <f t="shared" ca="1" si="188"/>
        <v>0</v>
      </c>
      <c r="AB347" s="22">
        <f t="shared" ca="1" si="189"/>
        <v>0</v>
      </c>
      <c r="AC347" s="349">
        <f t="shared" ca="1" si="190"/>
        <v>0</v>
      </c>
      <c r="AD347" s="375">
        <f t="shared" ca="1" si="172"/>
        <v>0</v>
      </c>
      <c r="AE347" s="20" t="str">
        <f ca="1">IF(AJ347&lt;&gt;0,MAX($E$4:AE346)+1,"")</f>
        <v/>
      </c>
      <c r="AF347" s="109">
        <f t="shared" ca="1" si="191"/>
        <v>0</v>
      </c>
      <c r="AG347" s="22">
        <f t="shared" ca="1" si="192"/>
        <v>0</v>
      </c>
      <c r="AH347" s="22">
        <f t="shared" ca="1" si="193"/>
        <v>0</v>
      </c>
      <c r="AI347" s="349">
        <f t="shared" ca="1" si="194"/>
        <v>0</v>
      </c>
      <c r="AJ347" s="375">
        <f t="shared" ca="1" si="173"/>
        <v>0</v>
      </c>
    </row>
    <row r="348" spans="1:36" ht="18.75" customHeight="1" thickBot="1">
      <c r="A348" s="20" t="str">
        <f ca="1">IF(F348&lt;&gt;0,MAX($A$4:A347)+1,"")</f>
        <v/>
      </c>
      <c r="B348" s="109">
        <f t="shared" ca="1" si="174"/>
        <v>0</v>
      </c>
      <c r="C348" s="22">
        <f t="shared" ca="1" si="175"/>
        <v>0</v>
      </c>
      <c r="D348" s="22">
        <f t="shared" ca="1" si="176"/>
        <v>0</v>
      </c>
      <c r="E348" s="349">
        <f t="shared" ca="1" si="177"/>
        <v>0</v>
      </c>
      <c r="F348" s="537">
        <f t="shared" ca="1" si="178"/>
        <v>0</v>
      </c>
      <c r="G348" s="20" t="str">
        <f ca="1">IF(L348&lt;&gt;0,MAX($G$4:G347)+1,"")</f>
        <v/>
      </c>
      <c r="H348" s="109">
        <f t="shared" ca="1" si="179"/>
        <v>0</v>
      </c>
      <c r="I348" s="22">
        <f t="shared" ca="1" si="180"/>
        <v>0</v>
      </c>
      <c r="J348" s="22">
        <f t="shared" ca="1" si="181"/>
        <v>0</v>
      </c>
      <c r="K348" s="349">
        <f t="shared" ca="1" si="182"/>
        <v>0</v>
      </c>
      <c r="L348" s="375">
        <f t="shared" ca="1" si="165"/>
        <v>0</v>
      </c>
      <c r="M348" s="20" t="str">
        <f ca="1">IF(R348&lt;&gt;0,MAX($M$4:M347)+1,"")</f>
        <v/>
      </c>
      <c r="N348" s="374">
        <f t="shared" ca="1" si="166"/>
        <v>0</v>
      </c>
      <c r="O348" s="374">
        <f t="shared" ca="1" si="167"/>
        <v>0</v>
      </c>
      <c r="P348" s="374">
        <f t="shared" ca="1" si="168"/>
        <v>0</v>
      </c>
      <c r="Q348" s="374">
        <f t="shared" ca="1" si="169"/>
        <v>0</v>
      </c>
      <c r="R348" s="375">
        <f t="shared" ca="1" si="170"/>
        <v>0</v>
      </c>
      <c r="S348" s="20" t="str">
        <f ca="1">IF(X348&lt;&gt;0,MAX($S$4:S347)+1,"")</f>
        <v/>
      </c>
      <c r="T348" s="109">
        <f t="shared" ca="1" si="183"/>
        <v>0</v>
      </c>
      <c r="U348" s="22">
        <f t="shared" ca="1" si="184"/>
        <v>0</v>
      </c>
      <c r="V348" s="22">
        <f t="shared" ca="1" si="185"/>
        <v>0</v>
      </c>
      <c r="W348" s="349">
        <f t="shared" ca="1" si="186"/>
        <v>0</v>
      </c>
      <c r="X348" s="375">
        <f t="shared" ca="1" si="171"/>
        <v>0</v>
      </c>
      <c r="Y348" s="20" t="str">
        <f ca="1">IF(AD348&lt;&gt;0,MAX(Y$4:$GY347)+1,"")</f>
        <v/>
      </c>
      <c r="Z348" s="109">
        <f t="shared" ca="1" si="187"/>
        <v>0</v>
      </c>
      <c r="AA348" s="22">
        <f t="shared" ca="1" si="188"/>
        <v>0</v>
      </c>
      <c r="AB348" s="22">
        <f t="shared" ca="1" si="189"/>
        <v>0</v>
      </c>
      <c r="AC348" s="349">
        <f t="shared" ca="1" si="190"/>
        <v>0</v>
      </c>
      <c r="AD348" s="375">
        <f t="shared" ca="1" si="172"/>
        <v>0</v>
      </c>
      <c r="AE348" s="20" t="str">
        <f ca="1">IF(AJ348&lt;&gt;0,MAX($E$4:AE347)+1,"")</f>
        <v/>
      </c>
      <c r="AF348" s="109">
        <f t="shared" ca="1" si="191"/>
        <v>0</v>
      </c>
      <c r="AG348" s="22">
        <f t="shared" ca="1" si="192"/>
        <v>0</v>
      </c>
      <c r="AH348" s="22">
        <f t="shared" ca="1" si="193"/>
        <v>0</v>
      </c>
      <c r="AI348" s="349">
        <f t="shared" ca="1" si="194"/>
        <v>0</v>
      </c>
      <c r="AJ348" s="375">
        <f t="shared" ca="1" si="173"/>
        <v>0</v>
      </c>
    </row>
    <row r="349" spans="1:36" ht="18.75" customHeight="1" thickBot="1">
      <c r="A349" s="20" t="str">
        <f ca="1">IF(F349&lt;&gt;0,MAX($A$4:A348)+1,"")</f>
        <v/>
      </c>
      <c r="B349" s="109">
        <f t="shared" ca="1" si="174"/>
        <v>0</v>
      </c>
      <c r="C349" s="22">
        <f t="shared" ca="1" si="175"/>
        <v>0</v>
      </c>
      <c r="D349" s="22">
        <f t="shared" ca="1" si="176"/>
        <v>0</v>
      </c>
      <c r="E349" s="349">
        <f t="shared" ca="1" si="177"/>
        <v>0</v>
      </c>
      <c r="F349" s="537">
        <f t="shared" ca="1" si="178"/>
        <v>0</v>
      </c>
      <c r="G349" s="20" t="str">
        <f ca="1">IF(L349&lt;&gt;0,MAX($G$4:G348)+1,"")</f>
        <v/>
      </c>
      <c r="H349" s="109">
        <f t="shared" ca="1" si="179"/>
        <v>0</v>
      </c>
      <c r="I349" s="22">
        <f t="shared" ca="1" si="180"/>
        <v>0</v>
      </c>
      <c r="J349" s="22">
        <f t="shared" ca="1" si="181"/>
        <v>0</v>
      </c>
      <c r="K349" s="349">
        <f t="shared" ca="1" si="182"/>
        <v>0</v>
      </c>
      <c r="L349" s="375">
        <f t="shared" ca="1" si="165"/>
        <v>0</v>
      </c>
      <c r="M349" s="20" t="str">
        <f ca="1">IF(R349&lt;&gt;0,MAX($M$4:M348)+1,"")</f>
        <v/>
      </c>
      <c r="N349" s="374">
        <f t="shared" ca="1" si="166"/>
        <v>0</v>
      </c>
      <c r="O349" s="374">
        <f t="shared" ca="1" si="167"/>
        <v>0</v>
      </c>
      <c r="P349" s="374">
        <f t="shared" ca="1" si="168"/>
        <v>0</v>
      </c>
      <c r="Q349" s="374">
        <f t="shared" ca="1" si="169"/>
        <v>0</v>
      </c>
      <c r="R349" s="375">
        <f t="shared" ca="1" si="170"/>
        <v>0</v>
      </c>
      <c r="S349" s="20" t="str">
        <f ca="1">IF(X349&lt;&gt;0,MAX($S$4:S348)+1,"")</f>
        <v/>
      </c>
      <c r="T349" s="109">
        <f t="shared" ca="1" si="183"/>
        <v>0</v>
      </c>
      <c r="U349" s="22">
        <f t="shared" ca="1" si="184"/>
        <v>0</v>
      </c>
      <c r="V349" s="22">
        <f t="shared" ca="1" si="185"/>
        <v>0</v>
      </c>
      <c r="W349" s="349">
        <f t="shared" ca="1" si="186"/>
        <v>0</v>
      </c>
      <c r="X349" s="375">
        <f t="shared" ca="1" si="171"/>
        <v>0</v>
      </c>
      <c r="Y349" s="20" t="str">
        <f ca="1">IF(AD349&lt;&gt;0,MAX(Y$4:$GY348)+1,"")</f>
        <v/>
      </c>
      <c r="Z349" s="109">
        <f t="shared" ca="1" si="187"/>
        <v>0</v>
      </c>
      <c r="AA349" s="22">
        <f t="shared" ca="1" si="188"/>
        <v>0</v>
      </c>
      <c r="AB349" s="22">
        <f t="shared" ca="1" si="189"/>
        <v>0</v>
      </c>
      <c r="AC349" s="349">
        <f t="shared" ca="1" si="190"/>
        <v>0</v>
      </c>
      <c r="AD349" s="375">
        <f t="shared" ca="1" si="172"/>
        <v>0</v>
      </c>
      <c r="AE349" s="20" t="str">
        <f ca="1">IF(AJ349&lt;&gt;0,MAX($E$4:AE348)+1,"")</f>
        <v/>
      </c>
      <c r="AF349" s="109">
        <f t="shared" ca="1" si="191"/>
        <v>0</v>
      </c>
      <c r="AG349" s="22">
        <f t="shared" ca="1" si="192"/>
        <v>0</v>
      </c>
      <c r="AH349" s="22">
        <f t="shared" ca="1" si="193"/>
        <v>0</v>
      </c>
      <c r="AI349" s="349">
        <f t="shared" ca="1" si="194"/>
        <v>0</v>
      </c>
      <c r="AJ349" s="375">
        <f t="shared" ca="1" si="173"/>
        <v>0</v>
      </c>
    </row>
    <row r="350" spans="1:36" ht="18.75" customHeight="1" thickBot="1">
      <c r="A350" s="20" t="str">
        <f ca="1">IF(F350&lt;&gt;0,MAX($A$4:A349)+1,"")</f>
        <v/>
      </c>
      <c r="B350" s="109">
        <f t="shared" ca="1" si="174"/>
        <v>0</v>
      </c>
      <c r="C350" s="22">
        <f t="shared" ca="1" si="175"/>
        <v>0</v>
      </c>
      <c r="D350" s="22">
        <f t="shared" ca="1" si="176"/>
        <v>0</v>
      </c>
      <c r="E350" s="349">
        <f t="shared" ca="1" si="177"/>
        <v>0</v>
      </c>
      <c r="F350" s="537">
        <f t="shared" ca="1" si="178"/>
        <v>0</v>
      </c>
      <c r="G350" s="20" t="str">
        <f ca="1">IF(L350&lt;&gt;0,MAX($G$4:G349)+1,"")</f>
        <v/>
      </c>
      <c r="H350" s="109">
        <f t="shared" ca="1" si="179"/>
        <v>0</v>
      </c>
      <c r="I350" s="22">
        <f t="shared" ca="1" si="180"/>
        <v>0</v>
      </c>
      <c r="J350" s="22">
        <f t="shared" ca="1" si="181"/>
        <v>0</v>
      </c>
      <c r="K350" s="349">
        <f t="shared" ca="1" si="182"/>
        <v>0</v>
      </c>
      <c r="L350" s="375">
        <f t="shared" ca="1" si="165"/>
        <v>0</v>
      </c>
      <c r="M350" s="20" t="str">
        <f ca="1">IF(R350&lt;&gt;0,MAX($M$4:M349)+1,"")</f>
        <v/>
      </c>
      <c r="N350" s="374">
        <f t="shared" ca="1" si="166"/>
        <v>0</v>
      </c>
      <c r="O350" s="374">
        <f t="shared" ca="1" si="167"/>
        <v>0</v>
      </c>
      <c r="P350" s="374">
        <f t="shared" ca="1" si="168"/>
        <v>0</v>
      </c>
      <c r="Q350" s="374">
        <f t="shared" ca="1" si="169"/>
        <v>0</v>
      </c>
      <c r="R350" s="375">
        <f t="shared" ca="1" si="170"/>
        <v>0</v>
      </c>
      <c r="S350" s="20" t="str">
        <f ca="1">IF(X350&lt;&gt;0,MAX($S$4:S349)+1,"")</f>
        <v/>
      </c>
      <c r="T350" s="109">
        <f t="shared" ca="1" si="183"/>
        <v>0</v>
      </c>
      <c r="U350" s="22">
        <f t="shared" ca="1" si="184"/>
        <v>0</v>
      </c>
      <c r="V350" s="22">
        <f t="shared" ca="1" si="185"/>
        <v>0</v>
      </c>
      <c r="W350" s="349">
        <f t="shared" ca="1" si="186"/>
        <v>0</v>
      </c>
      <c r="X350" s="375">
        <f t="shared" ca="1" si="171"/>
        <v>0</v>
      </c>
      <c r="Y350" s="20" t="str">
        <f ca="1">IF(AD350&lt;&gt;0,MAX(Y$4:$GY349)+1,"")</f>
        <v/>
      </c>
      <c r="Z350" s="109">
        <f t="shared" ca="1" si="187"/>
        <v>0</v>
      </c>
      <c r="AA350" s="22">
        <f t="shared" ca="1" si="188"/>
        <v>0</v>
      </c>
      <c r="AB350" s="22">
        <f t="shared" ca="1" si="189"/>
        <v>0</v>
      </c>
      <c r="AC350" s="349">
        <f t="shared" ca="1" si="190"/>
        <v>0</v>
      </c>
      <c r="AD350" s="375">
        <f t="shared" ca="1" si="172"/>
        <v>0</v>
      </c>
      <c r="AE350" s="20" t="str">
        <f ca="1">IF(AJ350&lt;&gt;0,MAX($E$4:AE349)+1,"")</f>
        <v/>
      </c>
      <c r="AF350" s="109">
        <f t="shared" ca="1" si="191"/>
        <v>0</v>
      </c>
      <c r="AG350" s="22">
        <f t="shared" ca="1" si="192"/>
        <v>0</v>
      </c>
      <c r="AH350" s="22">
        <f t="shared" ca="1" si="193"/>
        <v>0</v>
      </c>
      <c r="AI350" s="349">
        <f t="shared" ca="1" si="194"/>
        <v>0</v>
      </c>
      <c r="AJ350" s="375">
        <f t="shared" ca="1" si="173"/>
        <v>0</v>
      </c>
    </row>
    <row r="351" spans="1:36" ht="18.75" customHeight="1" thickBot="1">
      <c r="A351" s="20" t="str">
        <f ca="1">IF(F351&lt;&gt;0,MAX($A$4:A350)+1,"")</f>
        <v/>
      </c>
      <c r="B351" s="109">
        <f t="shared" ca="1" si="174"/>
        <v>0</v>
      </c>
      <c r="C351" s="22">
        <f t="shared" ca="1" si="175"/>
        <v>0</v>
      </c>
      <c r="D351" s="22">
        <f t="shared" ca="1" si="176"/>
        <v>0</v>
      </c>
      <c r="E351" s="349">
        <f t="shared" ca="1" si="177"/>
        <v>0</v>
      </c>
      <c r="F351" s="537">
        <f t="shared" ca="1" si="178"/>
        <v>0</v>
      </c>
      <c r="G351" s="20" t="str">
        <f ca="1">IF(L351&lt;&gt;0,MAX($G$4:G350)+1,"")</f>
        <v/>
      </c>
      <c r="H351" s="109">
        <f t="shared" ca="1" si="179"/>
        <v>0</v>
      </c>
      <c r="I351" s="22">
        <f t="shared" ca="1" si="180"/>
        <v>0</v>
      </c>
      <c r="J351" s="22">
        <f t="shared" ca="1" si="181"/>
        <v>0</v>
      </c>
      <c r="K351" s="349">
        <f t="shared" ca="1" si="182"/>
        <v>0</v>
      </c>
      <c r="L351" s="375">
        <f t="shared" ca="1" si="165"/>
        <v>0</v>
      </c>
      <c r="M351" s="20" t="str">
        <f ca="1">IF(R351&lt;&gt;0,MAX($M$4:M350)+1,"")</f>
        <v/>
      </c>
      <c r="N351" s="374">
        <f t="shared" ca="1" si="166"/>
        <v>0</v>
      </c>
      <c r="O351" s="374">
        <f t="shared" ca="1" si="167"/>
        <v>0</v>
      </c>
      <c r="P351" s="374">
        <f t="shared" ca="1" si="168"/>
        <v>0</v>
      </c>
      <c r="Q351" s="374">
        <f t="shared" ca="1" si="169"/>
        <v>0</v>
      </c>
      <c r="R351" s="375">
        <f t="shared" ca="1" si="170"/>
        <v>0</v>
      </c>
      <c r="S351" s="20" t="str">
        <f ca="1">IF(X351&lt;&gt;0,MAX($S$4:S350)+1,"")</f>
        <v/>
      </c>
      <c r="T351" s="109">
        <f t="shared" ca="1" si="183"/>
        <v>0</v>
      </c>
      <c r="U351" s="22">
        <f t="shared" ca="1" si="184"/>
        <v>0</v>
      </c>
      <c r="V351" s="22">
        <f t="shared" ca="1" si="185"/>
        <v>0</v>
      </c>
      <c r="W351" s="349">
        <f t="shared" ca="1" si="186"/>
        <v>0</v>
      </c>
      <c r="X351" s="375">
        <f t="shared" ca="1" si="171"/>
        <v>0</v>
      </c>
      <c r="Y351" s="20" t="str">
        <f ca="1">IF(AD351&lt;&gt;0,MAX(Y$4:$GY350)+1,"")</f>
        <v/>
      </c>
      <c r="Z351" s="109">
        <f t="shared" ca="1" si="187"/>
        <v>0</v>
      </c>
      <c r="AA351" s="22">
        <f t="shared" ca="1" si="188"/>
        <v>0</v>
      </c>
      <c r="AB351" s="22">
        <f t="shared" ca="1" si="189"/>
        <v>0</v>
      </c>
      <c r="AC351" s="349">
        <f t="shared" ca="1" si="190"/>
        <v>0</v>
      </c>
      <c r="AD351" s="375">
        <f t="shared" ca="1" si="172"/>
        <v>0</v>
      </c>
      <c r="AE351" s="20" t="str">
        <f ca="1">IF(AJ351&lt;&gt;0,MAX($E$4:AE350)+1,"")</f>
        <v/>
      </c>
      <c r="AF351" s="109">
        <f t="shared" ca="1" si="191"/>
        <v>0</v>
      </c>
      <c r="AG351" s="22">
        <f t="shared" ca="1" si="192"/>
        <v>0</v>
      </c>
      <c r="AH351" s="22">
        <f t="shared" ca="1" si="193"/>
        <v>0</v>
      </c>
      <c r="AI351" s="349">
        <f t="shared" ca="1" si="194"/>
        <v>0</v>
      </c>
      <c r="AJ351" s="375">
        <f t="shared" ca="1" si="173"/>
        <v>0</v>
      </c>
    </row>
    <row r="352" spans="1:36" ht="18.75" customHeight="1" thickBot="1">
      <c r="A352" s="20" t="str">
        <f ca="1">IF(F352&lt;&gt;0,MAX($A$4:A351)+1,"")</f>
        <v/>
      </c>
      <c r="B352" s="109">
        <f t="shared" ca="1" si="174"/>
        <v>0</v>
      </c>
      <c r="C352" s="22">
        <f t="shared" ca="1" si="175"/>
        <v>0</v>
      </c>
      <c r="D352" s="22">
        <f t="shared" ca="1" si="176"/>
        <v>0</v>
      </c>
      <c r="E352" s="349">
        <f t="shared" ca="1" si="177"/>
        <v>0</v>
      </c>
      <c r="F352" s="537">
        <f t="shared" ca="1" si="178"/>
        <v>0</v>
      </c>
      <c r="G352" s="20" t="str">
        <f ca="1">IF(L352&lt;&gt;0,MAX($G$4:G351)+1,"")</f>
        <v/>
      </c>
      <c r="H352" s="109">
        <f t="shared" ca="1" si="179"/>
        <v>0</v>
      </c>
      <c r="I352" s="22">
        <f t="shared" ca="1" si="180"/>
        <v>0</v>
      </c>
      <c r="J352" s="22">
        <f t="shared" ca="1" si="181"/>
        <v>0</v>
      </c>
      <c r="K352" s="349">
        <f t="shared" ca="1" si="182"/>
        <v>0</v>
      </c>
      <c r="L352" s="375">
        <f t="shared" ca="1" si="165"/>
        <v>0</v>
      </c>
      <c r="M352" s="20" t="str">
        <f ca="1">IF(R352&lt;&gt;0,MAX($M$4:M351)+1,"")</f>
        <v/>
      </c>
      <c r="N352" s="374">
        <f t="shared" ca="1" si="166"/>
        <v>0</v>
      </c>
      <c r="O352" s="374">
        <f t="shared" ca="1" si="167"/>
        <v>0</v>
      </c>
      <c r="P352" s="374">
        <f t="shared" ca="1" si="168"/>
        <v>0</v>
      </c>
      <c r="Q352" s="374">
        <f t="shared" ca="1" si="169"/>
        <v>0</v>
      </c>
      <c r="R352" s="375">
        <f t="shared" ca="1" si="170"/>
        <v>0</v>
      </c>
      <c r="S352" s="20" t="str">
        <f ca="1">IF(X352&lt;&gt;0,MAX($S$4:S351)+1,"")</f>
        <v/>
      </c>
      <c r="T352" s="109">
        <f t="shared" ca="1" si="183"/>
        <v>0</v>
      </c>
      <c r="U352" s="22">
        <f t="shared" ca="1" si="184"/>
        <v>0</v>
      </c>
      <c r="V352" s="22">
        <f t="shared" ca="1" si="185"/>
        <v>0</v>
      </c>
      <c r="W352" s="349">
        <f t="shared" ca="1" si="186"/>
        <v>0</v>
      </c>
      <c r="X352" s="375">
        <f t="shared" ca="1" si="171"/>
        <v>0</v>
      </c>
      <c r="Y352" s="20" t="str">
        <f ca="1">IF(AD352&lt;&gt;0,MAX(Y$4:$GY351)+1,"")</f>
        <v/>
      </c>
      <c r="Z352" s="109">
        <f t="shared" ca="1" si="187"/>
        <v>0</v>
      </c>
      <c r="AA352" s="22">
        <f t="shared" ca="1" si="188"/>
        <v>0</v>
      </c>
      <c r="AB352" s="22">
        <f t="shared" ca="1" si="189"/>
        <v>0</v>
      </c>
      <c r="AC352" s="349">
        <f t="shared" ca="1" si="190"/>
        <v>0</v>
      </c>
      <c r="AD352" s="375">
        <f t="shared" ca="1" si="172"/>
        <v>0</v>
      </c>
      <c r="AE352" s="20" t="str">
        <f ca="1">IF(AJ352&lt;&gt;0,MAX($E$4:AE351)+1,"")</f>
        <v/>
      </c>
      <c r="AF352" s="109">
        <f t="shared" ca="1" si="191"/>
        <v>0</v>
      </c>
      <c r="AG352" s="22">
        <f t="shared" ca="1" si="192"/>
        <v>0</v>
      </c>
      <c r="AH352" s="22">
        <f t="shared" ca="1" si="193"/>
        <v>0</v>
      </c>
      <c r="AI352" s="349">
        <f t="shared" ca="1" si="194"/>
        <v>0</v>
      </c>
      <c r="AJ352" s="375">
        <f t="shared" ca="1" si="173"/>
        <v>0</v>
      </c>
    </row>
    <row r="353" spans="1:36" ht="18.75" customHeight="1" thickBot="1">
      <c r="A353" s="20" t="str">
        <f ca="1">IF(F353&lt;&gt;0,MAX($A$4:A352)+1,"")</f>
        <v/>
      </c>
      <c r="B353" s="109">
        <f t="shared" ca="1" si="174"/>
        <v>0</v>
      </c>
      <c r="C353" s="22">
        <f t="shared" ca="1" si="175"/>
        <v>0</v>
      </c>
      <c r="D353" s="22">
        <f t="shared" ca="1" si="176"/>
        <v>0</v>
      </c>
      <c r="E353" s="349">
        <f t="shared" ca="1" si="177"/>
        <v>0</v>
      </c>
      <c r="F353" s="537">
        <f t="shared" ca="1" si="178"/>
        <v>0</v>
      </c>
      <c r="G353" s="20" t="str">
        <f ca="1">IF(L353&lt;&gt;0,MAX($G$4:G352)+1,"")</f>
        <v/>
      </c>
      <c r="H353" s="109">
        <f t="shared" ca="1" si="179"/>
        <v>0</v>
      </c>
      <c r="I353" s="22">
        <f t="shared" ca="1" si="180"/>
        <v>0</v>
      </c>
      <c r="J353" s="22">
        <f t="shared" ca="1" si="181"/>
        <v>0</v>
      </c>
      <c r="K353" s="349">
        <f t="shared" ca="1" si="182"/>
        <v>0</v>
      </c>
      <c r="L353" s="375">
        <f t="shared" ca="1" si="165"/>
        <v>0</v>
      </c>
      <c r="M353" s="20" t="str">
        <f ca="1">IF(R353&lt;&gt;0,MAX($M$4:M352)+1,"")</f>
        <v/>
      </c>
      <c r="N353" s="374">
        <f t="shared" ca="1" si="166"/>
        <v>0</v>
      </c>
      <c r="O353" s="374">
        <f t="shared" ca="1" si="167"/>
        <v>0</v>
      </c>
      <c r="P353" s="374">
        <f t="shared" ca="1" si="168"/>
        <v>0</v>
      </c>
      <c r="Q353" s="374">
        <f t="shared" ca="1" si="169"/>
        <v>0</v>
      </c>
      <c r="R353" s="375">
        <f t="shared" ca="1" si="170"/>
        <v>0</v>
      </c>
      <c r="S353" s="20" t="str">
        <f ca="1">IF(X353&lt;&gt;0,MAX($S$4:S352)+1,"")</f>
        <v/>
      </c>
      <c r="T353" s="109">
        <f t="shared" ca="1" si="183"/>
        <v>0</v>
      </c>
      <c r="U353" s="22">
        <f t="shared" ca="1" si="184"/>
        <v>0</v>
      </c>
      <c r="V353" s="22">
        <f t="shared" ca="1" si="185"/>
        <v>0</v>
      </c>
      <c r="W353" s="349">
        <f t="shared" ca="1" si="186"/>
        <v>0</v>
      </c>
      <c r="X353" s="375">
        <f t="shared" ca="1" si="171"/>
        <v>0</v>
      </c>
      <c r="Y353" s="20" t="str">
        <f ca="1">IF(AD353&lt;&gt;0,MAX(Y$4:$GY352)+1,"")</f>
        <v/>
      </c>
      <c r="Z353" s="109">
        <f t="shared" ca="1" si="187"/>
        <v>0</v>
      </c>
      <c r="AA353" s="22">
        <f t="shared" ca="1" si="188"/>
        <v>0</v>
      </c>
      <c r="AB353" s="22">
        <f t="shared" ca="1" si="189"/>
        <v>0</v>
      </c>
      <c r="AC353" s="349">
        <f t="shared" ca="1" si="190"/>
        <v>0</v>
      </c>
      <c r="AD353" s="375">
        <f t="shared" ca="1" si="172"/>
        <v>0</v>
      </c>
      <c r="AE353" s="20" t="str">
        <f ca="1">IF(AJ353&lt;&gt;0,MAX($E$4:AE352)+1,"")</f>
        <v/>
      </c>
      <c r="AF353" s="109">
        <f t="shared" ca="1" si="191"/>
        <v>0</v>
      </c>
      <c r="AG353" s="22">
        <f t="shared" ca="1" si="192"/>
        <v>0</v>
      </c>
      <c r="AH353" s="22">
        <f t="shared" ca="1" si="193"/>
        <v>0</v>
      </c>
      <c r="AI353" s="349">
        <f t="shared" ca="1" si="194"/>
        <v>0</v>
      </c>
      <c r="AJ353" s="375">
        <f t="shared" ca="1" si="173"/>
        <v>0</v>
      </c>
    </row>
    <row r="354" spans="1:36" ht="18.75" customHeight="1" thickBot="1">
      <c r="A354" s="20" t="str">
        <f ca="1">IF(F354&lt;&gt;0,MAX($A$4:A353)+1,"")</f>
        <v/>
      </c>
      <c r="B354" s="109">
        <f t="shared" ca="1" si="174"/>
        <v>0</v>
      </c>
      <c r="C354" s="22">
        <f t="shared" ca="1" si="175"/>
        <v>0</v>
      </c>
      <c r="D354" s="22">
        <f t="shared" ca="1" si="176"/>
        <v>0</v>
      </c>
      <c r="E354" s="349">
        <f t="shared" ca="1" si="177"/>
        <v>0</v>
      </c>
      <c r="F354" s="537">
        <f t="shared" ca="1" si="178"/>
        <v>0</v>
      </c>
      <c r="G354" s="20" t="str">
        <f ca="1">IF(L354&lt;&gt;0,MAX($G$4:G353)+1,"")</f>
        <v/>
      </c>
      <c r="H354" s="109">
        <f t="shared" ca="1" si="179"/>
        <v>0</v>
      </c>
      <c r="I354" s="22">
        <f t="shared" ca="1" si="180"/>
        <v>0</v>
      </c>
      <c r="J354" s="22">
        <f t="shared" ca="1" si="181"/>
        <v>0</v>
      </c>
      <c r="K354" s="349">
        <f t="shared" ca="1" si="182"/>
        <v>0</v>
      </c>
      <c r="L354" s="375">
        <f t="shared" ca="1" si="165"/>
        <v>0</v>
      </c>
      <c r="M354" s="20" t="str">
        <f ca="1">IF(R354&lt;&gt;0,MAX($M$4:M353)+1,"")</f>
        <v/>
      </c>
      <c r="N354" s="374">
        <f t="shared" ca="1" si="166"/>
        <v>0</v>
      </c>
      <c r="O354" s="374">
        <f t="shared" ca="1" si="167"/>
        <v>0</v>
      </c>
      <c r="P354" s="374">
        <f t="shared" ca="1" si="168"/>
        <v>0</v>
      </c>
      <c r="Q354" s="374">
        <f t="shared" ca="1" si="169"/>
        <v>0</v>
      </c>
      <c r="R354" s="375">
        <f t="shared" ca="1" si="170"/>
        <v>0</v>
      </c>
      <c r="S354" s="20" t="str">
        <f ca="1">IF(X354&lt;&gt;0,MAX($S$4:S353)+1,"")</f>
        <v/>
      </c>
      <c r="T354" s="109">
        <f t="shared" ca="1" si="183"/>
        <v>0</v>
      </c>
      <c r="U354" s="22">
        <f t="shared" ca="1" si="184"/>
        <v>0</v>
      </c>
      <c r="V354" s="22">
        <f t="shared" ca="1" si="185"/>
        <v>0</v>
      </c>
      <c r="W354" s="349">
        <f t="shared" ca="1" si="186"/>
        <v>0</v>
      </c>
      <c r="X354" s="375">
        <f t="shared" ca="1" si="171"/>
        <v>0</v>
      </c>
      <c r="Y354" s="20" t="str">
        <f ca="1">IF(AD354&lt;&gt;0,MAX(Y$4:$GY353)+1,"")</f>
        <v/>
      </c>
      <c r="Z354" s="109">
        <f t="shared" ca="1" si="187"/>
        <v>0</v>
      </c>
      <c r="AA354" s="22">
        <f t="shared" ca="1" si="188"/>
        <v>0</v>
      </c>
      <c r="AB354" s="22">
        <f t="shared" ca="1" si="189"/>
        <v>0</v>
      </c>
      <c r="AC354" s="349">
        <f t="shared" ca="1" si="190"/>
        <v>0</v>
      </c>
      <c r="AD354" s="375">
        <f t="shared" ca="1" si="172"/>
        <v>0</v>
      </c>
      <c r="AE354" s="20" t="str">
        <f ca="1">IF(AJ354&lt;&gt;0,MAX($E$4:AE353)+1,"")</f>
        <v/>
      </c>
      <c r="AF354" s="109">
        <f t="shared" ca="1" si="191"/>
        <v>0</v>
      </c>
      <c r="AG354" s="22">
        <f t="shared" ca="1" si="192"/>
        <v>0</v>
      </c>
      <c r="AH354" s="22">
        <f t="shared" ca="1" si="193"/>
        <v>0</v>
      </c>
      <c r="AI354" s="349">
        <f t="shared" ca="1" si="194"/>
        <v>0</v>
      </c>
      <c r="AJ354" s="375">
        <f t="shared" ca="1" si="173"/>
        <v>0</v>
      </c>
    </row>
    <row r="355" spans="1:36" ht="18.75" customHeight="1" thickBot="1">
      <c r="A355" s="20" t="str">
        <f ca="1">IF(F355&lt;&gt;0,MAX($A$4:A354)+1,"")</f>
        <v/>
      </c>
      <c r="B355" s="109">
        <f t="shared" ca="1" si="174"/>
        <v>0</v>
      </c>
      <c r="C355" s="22">
        <f t="shared" ca="1" si="175"/>
        <v>0</v>
      </c>
      <c r="D355" s="22">
        <f t="shared" ca="1" si="176"/>
        <v>0</v>
      </c>
      <c r="E355" s="349">
        <f t="shared" ca="1" si="177"/>
        <v>0</v>
      </c>
      <c r="F355" s="537">
        <f t="shared" ca="1" si="178"/>
        <v>0</v>
      </c>
      <c r="G355" s="20" t="str">
        <f ca="1">IF(L355&lt;&gt;0,MAX($G$4:G354)+1,"")</f>
        <v/>
      </c>
      <c r="H355" s="109">
        <f t="shared" ca="1" si="179"/>
        <v>0</v>
      </c>
      <c r="I355" s="22">
        <f t="shared" ca="1" si="180"/>
        <v>0</v>
      </c>
      <c r="J355" s="22">
        <f t="shared" ca="1" si="181"/>
        <v>0</v>
      </c>
      <c r="K355" s="349">
        <f t="shared" ca="1" si="182"/>
        <v>0</v>
      </c>
      <c r="L355" s="375">
        <f t="shared" ca="1" si="165"/>
        <v>0</v>
      </c>
      <c r="M355" s="20" t="str">
        <f ca="1">IF(R355&lt;&gt;0,MAX($M$4:M354)+1,"")</f>
        <v/>
      </c>
      <c r="N355" s="374">
        <f t="shared" ca="1" si="166"/>
        <v>0</v>
      </c>
      <c r="O355" s="374">
        <f t="shared" ca="1" si="167"/>
        <v>0</v>
      </c>
      <c r="P355" s="374">
        <f t="shared" ca="1" si="168"/>
        <v>0</v>
      </c>
      <c r="Q355" s="374">
        <f t="shared" ca="1" si="169"/>
        <v>0</v>
      </c>
      <c r="R355" s="375">
        <f t="shared" ca="1" si="170"/>
        <v>0</v>
      </c>
      <c r="S355" s="20" t="str">
        <f ca="1">IF(X355&lt;&gt;0,MAX($S$4:S354)+1,"")</f>
        <v/>
      </c>
      <c r="T355" s="109">
        <f t="shared" ca="1" si="183"/>
        <v>0</v>
      </c>
      <c r="U355" s="22">
        <f t="shared" ca="1" si="184"/>
        <v>0</v>
      </c>
      <c r="V355" s="22">
        <f t="shared" ca="1" si="185"/>
        <v>0</v>
      </c>
      <c r="W355" s="349">
        <f t="shared" ca="1" si="186"/>
        <v>0</v>
      </c>
      <c r="X355" s="375">
        <f t="shared" ca="1" si="171"/>
        <v>0</v>
      </c>
      <c r="Y355" s="20" t="str">
        <f ca="1">IF(AD355&lt;&gt;0,MAX(Y$4:$GY354)+1,"")</f>
        <v/>
      </c>
      <c r="Z355" s="109">
        <f t="shared" ca="1" si="187"/>
        <v>0</v>
      </c>
      <c r="AA355" s="22">
        <f t="shared" ca="1" si="188"/>
        <v>0</v>
      </c>
      <c r="AB355" s="22">
        <f t="shared" ca="1" si="189"/>
        <v>0</v>
      </c>
      <c r="AC355" s="349">
        <f t="shared" ca="1" si="190"/>
        <v>0</v>
      </c>
      <c r="AD355" s="375">
        <f t="shared" ca="1" si="172"/>
        <v>0</v>
      </c>
      <c r="AE355" s="20" t="str">
        <f ca="1">IF(AJ355&lt;&gt;0,MAX($E$4:AE354)+1,"")</f>
        <v/>
      </c>
      <c r="AF355" s="109">
        <f t="shared" ca="1" si="191"/>
        <v>0</v>
      </c>
      <c r="AG355" s="22">
        <f t="shared" ca="1" si="192"/>
        <v>0</v>
      </c>
      <c r="AH355" s="22">
        <f t="shared" ca="1" si="193"/>
        <v>0</v>
      </c>
      <c r="AI355" s="349">
        <f t="shared" ca="1" si="194"/>
        <v>0</v>
      </c>
      <c r="AJ355" s="375">
        <f t="shared" ca="1" si="173"/>
        <v>0</v>
      </c>
    </row>
    <row r="356" spans="1:36" ht="18.75" customHeight="1" thickBot="1">
      <c r="A356" s="20" t="str">
        <f ca="1">IF(F356&lt;&gt;0,MAX($A$4:A355)+1,"")</f>
        <v/>
      </c>
      <c r="B356" s="109">
        <f t="shared" ca="1" si="174"/>
        <v>0</v>
      </c>
      <c r="C356" s="22">
        <f t="shared" ca="1" si="175"/>
        <v>0</v>
      </c>
      <c r="D356" s="22">
        <f t="shared" ca="1" si="176"/>
        <v>0</v>
      </c>
      <c r="E356" s="349">
        <f t="shared" ca="1" si="177"/>
        <v>0</v>
      </c>
      <c r="F356" s="537">
        <f t="shared" ca="1" si="178"/>
        <v>0</v>
      </c>
      <c r="G356" s="20" t="str">
        <f ca="1">IF(L356&lt;&gt;0,MAX($G$4:G355)+1,"")</f>
        <v/>
      </c>
      <c r="H356" s="109">
        <f t="shared" ca="1" si="179"/>
        <v>0</v>
      </c>
      <c r="I356" s="22">
        <f t="shared" ca="1" si="180"/>
        <v>0</v>
      </c>
      <c r="J356" s="22">
        <f t="shared" ca="1" si="181"/>
        <v>0</v>
      </c>
      <c r="K356" s="349">
        <f t="shared" ca="1" si="182"/>
        <v>0</v>
      </c>
      <c r="L356" s="375">
        <f t="shared" ca="1" si="165"/>
        <v>0</v>
      </c>
      <c r="M356" s="20" t="str">
        <f ca="1">IF(R356&lt;&gt;0,MAX($M$4:M355)+1,"")</f>
        <v/>
      </c>
      <c r="N356" s="374">
        <f t="shared" ca="1" si="166"/>
        <v>0</v>
      </c>
      <c r="O356" s="374">
        <f t="shared" ca="1" si="167"/>
        <v>0</v>
      </c>
      <c r="P356" s="374">
        <f t="shared" ca="1" si="168"/>
        <v>0</v>
      </c>
      <c r="Q356" s="374">
        <f t="shared" ca="1" si="169"/>
        <v>0</v>
      </c>
      <c r="R356" s="375">
        <f t="shared" ca="1" si="170"/>
        <v>0</v>
      </c>
      <c r="S356" s="20" t="str">
        <f ca="1">IF(X356&lt;&gt;0,MAX($S$4:S355)+1,"")</f>
        <v/>
      </c>
      <c r="T356" s="109">
        <f t="shared" ca="1" si="183"/>
        <v>0</v>
      </c>
      <c r="U356" s="22">
        <f t="shared" ca="1" si="184"/>
        <v>0</v>
      </c>
      <c r="V356" s="22">
        <f t="shared" ca="1" si="185"/>
        <v>0</v>
      </c>
      <c r="W356" s="349">
        <f t="shared" ca="1" si="186"/>
        <v>0</v>
      </c>
      <c r="X356" s="375">
        <f t="shared" ca="1" si="171"/>
        <v>0</v>
      </c>
      <c r="Y356" s="20" t="str">
        <f ca="1">IF(AD356&lt;&gt;0,MAX(Y$4:$GY355)+1,"")</f>
        <v/>
      </c>
      <c r="Z356" s="109">
        <f t="shared" ca="1" si="187"/>
        <v>0</v>
      </c>
      <c r="AA356" s="22">
        <f t="shared" ca="1" si="188"/>
        <v>0</v>
      </c>
      <c r="AB356" s="22">
        <f t="shared" ca="1" si="189"/>
        <v>0</v>
      </c>
      <c r="AC356" s="349">
        <f t="shared" ca="1" si="190"/>
        <v>0</v>
      </c>
      <c r="AD356" s="375">
        <f t="shared" ca="1" si="172"/>
        <v>0</v>
      </c>
      <c r="AE356" s="20" t="str">
        <f ca="1">IF(AJ356&lt;&gt;0,MAX($E$4:AE355)+1,"")</f>
        <v/>
      </c>
      <c r="AF356" s="109">
        <f t="shared" ca="1" si="191"/>
        <v>0</v>
      </c>
      <c r="AG356" s="22">
        <f t="shared" ca="1" si="192"/>
        <v>0</v>
      </c>
      <c r="AH356" s="22">
        <f t="shared" ca="1" si="193"/>
        <v>0</v>
      </c>
      <c r="AI356" s="349">
        <f t="shared" ca="1" si="194"/>
        <v>0</v>
      </c>
      <c r="AJ356" s="375">
        <f t="shared" ca="1" si="173"/>
        <v>0</v>
      </c>
    </row>
    <row r="357" spans="1:36" ht="18.75" customHeight="1" thickBot="1">
      <c r="A357" s="20" t="str">
        <f ca="1">IF(F357&lt;&gt;0,MAX($A$4:A356)+1,"")</f>
        <v/>
      </c>
      <c r="B357" s="109">
        <f t="shared" ca="1" si="174"/>
        <v>0</v>
      </c>
      <c r="C357" s="22">
        <f t="shared" ca="1" si="175"/>
        <v>0</v>
      </c>
      <c r="D357" s="22">
        <f t="shared" ca="1" si="176"/>
        <v>0</v>
      </c>
      <c r="E357" s="349">
        <f t="shared" ca="1" si="177"/>
        <v>0</v>
      </c>
      <c r="F357" s="537">
        <f t="shared" ca="1" si="178"/>
        <v>0</v>
      </c>
      <c r="G357" s="20" t="str">
        <f ca="1">IF(L357&lt;&gt;0,MAX($G$4:G356)+1,"")</f>
        <v/>
      </c>
      <c r="H357" s="109">
        <f t="shared" ca="1" si="179"/>
        <v>0</v>
      </c>
      <c r="I357" s="22">
        <f t="shared" ca="1" si="180"/>
        <v>0</v>
      </c>
      <c r="J357" s="22">
        <f t="shared" ca="1" si="181"/>
        <v>0</v>
      </c>
      <c r="K357" s="349">
        <f t="shared" ca="1" si="182"/>
        <v>0</v>
      </c>
      <c r="L357" s="375">
        <f t="shared" ca="1" si="165"/>
        <v>0</v>
      </c>
      <c r="M357" s="20" t="str">
        <f ca="1">IF(R357&lt;&gt;0,MAX($M$4:M356)+1,"")</f>
        <v/>
      </c>
      <c r="N357" s="374">
        <f t="shared" ca="1" si="166"/>
        <v>0</v>
      </c>
      <c r="O357" s="374">
        <f t="shared" ca="1" si="167"/>
        <v>0</v>
      </c>
      <c r="P357" s="374">
        <f t="shared" ca="1" si="168"/>
        <v>0</v>
      </c>
      <c r="Q357" s="374">
        <f t="shared" ca="1" si="169"/>
        <v>0</v>
      </c>
      <c r="R357" s="375">
        <f t="shared" ca="1" si="170"/>
        <v>0</v>
      </c>
      <c r="S357" s="20" t="str">
        <f ca="1">IF(X357&lt;&gt;0,MAX($S$4:S356)+1,"")</f>
        <v/>
      </c>
      <c r="T357" s="109">
        <f t="shared" ca="1" si="183"/>
        <v>0</v>
      </c>
      <c r="U357" s="22">
        <f t="shared" ca="1" si="184"/>
        <v>0</v>
      </c>
      <c r="V357" s="22">
        <f t="shared" ca="1" si="185"/>
        <v>0</v>
      </c>
      <c r="W357" s="349">
        <f t="shared" ca="1" si="186"/>
        <v>0</v>
      </c>
      <c r="X357" s="375">
        <f t="shared" ca="1" si="171"/>
        <v>0</v>
      </c>
      <c r="Y357" s="20" t="str">
        <f ca="1">IF(AD357&lt;&gt;0,MAX(Y$4:$GY356)+1,"")</f>
        <v/>
      </c>
      <c r="Z357" s="109">
        <f t="shared" ca="1" si="187"/>
        <v>0</v>
      </c>
      <c r="AA357" s="22">
        <f t="shared" ca="1" si="188"/>
        <v>0</v>
      </c>
      <c r="AB357" s="22">
        <f t="shared" ca="1" si="189"/>
        <v>0</v>
      </c>
      <c r="AC357" s="349">
        <f t="shared" ca="1" si="190"/>
        <v>0</v>
      </c>
      <c r="AD357" s="375">
        <f t="shared" ca="1" si="172"/>
        <v>0</v>
      </c>
      <c r="AE357" s="20" t="str">
        <f ca="1">IF(AJ357&lt;&gt;0,MAX($E$4:AE356)+1,"")</f>
        <v/>
      </c>
      <c r="AF357" s="109">
        <f t="shared" ca="1" si="191"/>
        <v>0</v>
      </c>
      <c r="AG357" s="22">
        <f t="shared" ca="1" si="192"/>
        <v>0</v>
      </c>
      <c r="AH357" s="22">
        <f t="shared" ca="1" si="193"/>
        <v>0</v>
      </c>
      <c r="AI357" s="349">
        <f t="shared" ca="1" si="194"/>
        <v>0</v>
      </c>
      <c r="AJ357" s="375">
        <f t="shared" ca="1" si="173"/>
        <v>0</v>
      </c>
    </row>
    <row r="358" spans="1:36" ht="18.75" customHeight="1" thickBot="1">
      <c r="A358" s="20" t="str">
        <f ca="1">IF(F358&lt;&gt;0,MAX($A$4:A357)+1,"")</f>
        <v/>
      </c>
      <c r="B358" s="109">
        <f t="shared" ca="1" si="174"/>
        <v>0</v>
      </c>
      <c r="C358" s="22">
        <f t="shared" ca="1" si="175"/>
        <v>0</v>
      </c>
      <c r="D358" s="22">
        <f t="shared" ca="1" si="176"/>
        <v>0</v>
      </c>
      <c r="E358" s="349">
        <f t="shared" ca="1" si="177"/>
        <v>0</v>
      </c>
      <c r="F358" s="537">
        <f t="shared" ca="1" si="178"/>
        <v>0</v>
      </c>
      <c r="G358" s="20" t="str">
        <f ca="1">IF(L358&lt;&gt;0,MAX($G$4:G357)+1,"")</f>
        <v/>
      </c>
      <c r="H358" s="109">
        <f t="shared" ca="1" si="179"/>
        <v>0</v>
      </c>
      <c r="I358" s="22">
        <f t="shared" ca="1" si="180"/>
        <v>0</v>
      </c>
      <c r="J358" s="22">
        <f t="shared" ca="1" si="181"/>
        <v>0</v>
      </c>
      <c r="K358" s="349">
        <f t="shared" ca="1" si="182"/>
        <v>0</v>
      </c>
      <c r="L358" s="375">
        <f t="shared" ca="1" si="165"/>
        <v>0</v>
      </c>
      <c r="M358" s="20" t="str">
        <f ca="1">IF(R358&lt;&gt;0,MAX($M$4:M357)+1,"")</f>
        <v/>
      </c>
      <c r="N358" s="374">
        <f t="shared" ca="1" si="166"/>
        <v>0</v>
      </c>
      <c r="O358" s="374">
        <f t="shared" ca="1" si="167"/>
        <v>0</v>
      </c>
      <c r="P358" s="374">
        <f t="shared" ca="1" si="168"/>
        <v>0</v>
      </c>
      <c r="Q358" s="374">
        <f t="shared" ca="1" si="169"/>
        <v>0</v>
      </c>
      <c r="R358" s="375">
        <f t="shared" ca="1" si="170"/>
        <v>0</v>
      </c>
      <c r="S358" s="20" t="str">
        <f ca="1">IF(X358&lt;&gt;0,MAX($S$4:S357)+1,"")</f>
        <v/>
      </c>
      <c r="T358" s="109">
        <f t="shared" ca="1" si="183"/>
        <v>0</v>
      </c>
      <c r="U358" s="22">
        <f t="shared" ca="1" si="184"/>
        <v>0</v>
      </c>
      <c r="V358" s="22">
        <f t="shared" ca="1" si="185"/>
        <v>0</v>
      </c>
      <c r="W358" s="349">
        <f t="shared" ca="1" si="186"/>
        <v>0</v>
      </c>
      <c r="X358" s="375">
        <f t="shared" ca="1" si="171"/>
        <v>0</v>
      </c>
      <c r="Y358" s="20" t="str">
        <f ca="1">IF(AD358&lt;&gt;0,MAX(Y$4:$GY357)+1,"")</f>
        <v/>
      </c>
      <c r="Z358" s="109">
        <f t="shared" ca="1" si="187"/>
        <v>0</v>
      </c>
      <c r="AA358" s="22">
        <f t="shared" ca="1" si="188"/>
        <v>0</v>
      </c>
      <c r="AB358" s="22">
        <f t="shared" ca="1" si="189"/>
        <v>0</v>
      </c>
      <c r="AC358" s="349">
        <f t="shared" ca="1" si="190"/>
        <v>0</v>
      </c>
      <c r="AD358" s="375">
        <f t="shared" ca="1" si="172"/>
        <v>0</v>
      </c>
      <c r="AE358" s="20" t="str">
        <f ca="1">IF(AJ358&lt;&gt;0,MAX($E$4:AE357)+1,"")</f>
        <v/>
      </c>
      <c r="AF358" s="109">
        <f t="shared" ca="1" si="191"/>
        <v>0</v>
      </c>
      <c r="AG358" s="22">
        <f t="shared" ca="1" si="192"/>
        <v>0</v>
      </c>
      <c r="AH358" s="22">
        <f t="shared" ca="1" si="193"/>
        <v>0</v>
      </c>
      <c r="AI358" s="349">
        <f t="shared" ca="1" si="194"/>
        <v>0</v>
      </c>
      <c r="AJ358" s="375">
        <f t="shared" ca="1" si="173"/>
        <v>0</v>
      </c>
    </row>
    <row r="359" spans="1:36" ht="18.75" customHeight="1" thickBot="1">
      <c r="A359" s="20" t="str">
        <f ca="1">IF(F359&lt;&gt;0,MAX($A$4:A358)+1,"")</f>
        <v/>
      </c>
      <c r="B359" s="109">
        <f t="shared" ca="1" si="174"/>
        <v>0</v>
      </c>
      <c r="C359" s="22">
        <f t="shared" ca="1" si="175"/>
        <v>0</v>
      </c>
      <c r="D359" s="22">
        <f t="shared" ca="1" si="176"/>
        <v>0</v>
      </c>
      <c r="E359" s="349">
        <f t="shared" ca="1" si="177"/>
        <v>0</v>
      </c>
      <c r="F359" s="537">
        <f t="shared" ca="1" si="178"/>
        <v>0</v>
      </c>
      <c r="G359" s="20" t="str">
        <f ca="1">IF(L359&lt;&gt;0,MAX($G$4:G358)+1,"")</f>
        <v/>
      </c>
      <c r="H359" s="109">
        <f t="shared" ca="1" si="179"/>
        <v>0</v>
      </c>
      <c r="I359" s="22">
        <f t="shared" ca="1" si="180"/>
        <v>0</v>
      </c>
      <c r="J359" s="22">
        <f t="shared" ca="1" si="181"/>
        <v>0</v>
      </c>
      <c r="K359" s="349">
        <f t="shared" ca="1" si="182"/>
        <v>0</v>
      </c>
      <c r="L359" s="375">
        <f t="shared" ca="1" si="165"/>
        <v>0</v>
      </c>
      <c r="M359" s="20" t="str">
        <f ca="1">IF(R359&lt;&gt;0,MAX($M$4:M358)+1,"")</f>
        <v/>
      </c>
      <c r="N359" s="374">
        <f t="shared" ca="1" si="166"/>
        <v>0</v>
      </c>
      <c r="O359" s="374">
        <f t="shared" ca="1" si="167"/>
        <v>0</v>
      </c>
      <c r="P359" s="374">
        <f t="shared" ca="1" si="168"/>
        <v>0</v>
      </c>
      <c r="Q359" s="374">
        <f t="shared" ca="1" si="169"/>
        <v>0</v>
      </c>
      <c r="R359" s="375">
        <f t="shared" ca="1" si="170"/>
        <v>0</v>
      </c>
      <c r="S359" s="20" t="str">
        <f ca="1">IF(X359&lt;&gt;0,MAX($S$4:S358)+1,"")</f>
        <v/>
      </c>
      <c r="T359" s="109">
        <f t="shared" ca="1" si="183"/>
        <v>0</v>
      </c>
      <c r="U359" s="22">
        <f t="shared" ca="1" si="184"/>
        <v>0</v>
      </c>
      <c r="V359" s="22">
        <f t="shared" ca="1" si="185"/>
        <v>0</v>
      </c>
      <c r="W359" s="349">
        <f t="shared" ca="1" si="186"/>
        <v>0</v>
      </c>
      <c r="X359" s="375">
        <f t="shared" ca="1" si="171"/>
        <v>0</v>
      </c>
      <c r="Y359" s="20" t="str">
        <f ca="1">IF(AD359&lt;&gt;0,MAX(Y$4:$GY358)+1,"")</f>
        <v/>
      </c>
      <c r="Z359" s="109">
        <f t="shared" ca="1" si="187"/>
        <v>0</v>
      </c>
      <c r="AA359" s="22">
        <f t="shared" ca="1" si="188"/>
        <v>0</v>
      </c>
      <c r="AB359" s="22">
        <f t="shared" ca="1" si="189"/>
        <v>0</v>
      </c>
      <c r="AC359" s="349">
        <f t="shared" ca="1" si="190"/>
        <v>0</v>
      </c>
      <c r="AD359" s="375">
        <f t="shared" ca="1" si="172"/>
        <v>0</v>
      </c>
      <c r="AE359" s="20" t="str">
        <f ca="1">IF(AJ359&lt;&gt;0,MAX($E$4:AE358)+1,"")</f>
        <v/>
      </c>
      <c r="AF359" s="109">
        <f t="shared" ca="1" si="191"/>
        <v>0</v>
      </c>
      <c r="AG359" s="22">
        <f t="shared" ca="1" si="192"/>
        <v>0</v>
      </c>
      <c r="AH359" s="22">
        <f t="shared" ca="1" si="193"/>
        <v>0</v>
      </c>
      <c r="AI359" s="349">
        <f t="shared" ca="1" si="194"/>
        <v>0</v>
      </c>
      <c r="AJ359" s="375">
        <f t="shared" ca="1" si="173"/>
        <v>0</v>
      </c>
    </row>
    <row r="360" spans="1:36" ht="18.75" customHeight="1" thickBot="1">
      <c r="A360" s="20" t="str">
        <f ca="1">IF(F360&lt;&gt;0,MAX($A$4:A359)+1,"")</f>
        <v/>
      </c>
      <c r="B360" s="109">
        <f t="shared" ca="1" si="174"/>
        <v>0</v>
      </c>
      <c r="C360" s="22">
        <f t="shared" ca="1" si="175"/>
        <v>0</v>
      </c>
      <c r="D360" s="22">
        <f t="shared" ca="1" si="176"/>
        <v>0</v>
      </c>
      <c r="E360" s="349">
        <f t="shared" ca="1" si="177"/>
        <v>0</v>
      </c>
      <c r="F360" s="537">
        <f t="shared" ca="1" si="178"/>
        <v>0</v>
      </c>
      <c r="G360" s="20" t="str">
        <f ca="1">IF(L360&lt;&gt;0,MAX($G$4:G359)+1,"")</f>
        <v/>
      </c>
      <c r="H360" s="109">
        <f t="shared" ca="1" si="179"/>
        <v>0</v>
      </c>
      <c r="I360" s="22">
        <f t="shared" ca="1" si="180"/>
        <v>0</v>
      </c>
      <c r="J360" s="22">
        <f t="shared" ca="1" si="181"/>
        <v>0</v>
      </c>
      <c r="K360" s="349">
        <f t="shared" ca="1" si="182"/>
        <v>0</v>
      </c>
      <c r="L360" s="375">
        <f t="shared" ca="1" si="165"/>
        <v>0</v>
      </c>
      <c r="M360" s="20" t="str">
        <f ca="1">IF(R360&lt;&gt;0,MAX($M$4:M359)+1,"")</f>
        <v/>
      </c>
      <c r="N360" s="374">
        <f t="shared" ca="1" si="166"/>
        <v>0</v>
      </c>
      <c r="O360" s="374">
        <f t="shared" ca="1" si="167"/>
        <v>0</v>
      </c>
      <c r="P360" s="374">
        <f t="shared" ca="1" si="168"/>
        <v>0</v>
      </c>
      <c r="Q360" s="374">
        <f t="shared" ca="1" si="169"/>
        <v>0</v>
      </c>
      <c r="R360" s="375">
        <f t="shared" ca="1" si="170"/>
        <v>0</v>
      </c>
      <c r="S360" s="20" t="str">
        <f ca="1">IF(X360&lt;&gt;0,MAX($S$4:S359)+1,"")</f>
        <v/>
      </c>
      <c r="T360" s="109">
        <f t="shared" ca="1" si="183"/>
        <v>0</v>
      </c>
      <c r="U360" s="22">
        <f t="shared" ca="1" si="184"/>
        <v>0</v>
      </c>
      <c r="V360" s="22">
        <f t="shared" ca="1" si="185"/>
        <v>0</v>
      </c>
      <c r="W360" s="349">
        <f t="shared" ca="1" si="186"/>
        <v>0</v>
      </c>
      <c r="X360" s="375">
        <f t="shared" ca="1" si="171"/>
        <v>0</v>
      </c>
      <c r="Y360" s="20" t="str">
        <f ca="1">IF(AD360&lt;&gt;0,MAX(Y$4:$GY359)+1,"")</f>
        <v/>
      </c>
      <c r="Z360" s="109">
        <f t="shared" ca="1" si="187"/>
        <v>0</v>
      </c>
      <c r="AA360" s="22">
        <f t="shared" ca="1" si="188"/>
        <v>0</v>
      </c>
      <c r="AB360" s="22">
        <f t="shared" ca="1" si="189"/>
        <v>0</v>
      </c>
      <c r="AC360" s="349">
        <f t="shared" ca="1" si="190"/>
        <v>0</v>
      </c>
      <c r="AD360" s="375">
        <f t="shared" ca="1" si="172"/>
        <v>0</v>
      </c>
      <c r="AE360" s="20" t="str">
        <f ca="1">IF(AJ360&lt;&gt;0,MAX($E$4:AE359)+1,"")</f>
        <v/>
      </c>
      <c r="AF360" s="109">
        <f t="shared" ca="1" si="191"/>
        <v>0</v>
      </c>
      <c r="AG360" s="22">
        <f t="shared" ca="1" si="192"/>
        <v>0</v>
      </c>
      <c r="AH360" s="22">
        <f t="shared" ca="1" si="193"/>
        <v>0</v>
      </c>
      <c r="AI360" s="349">
        <f t="shared" ca="1" si="194"/>
        <v>0</v>
      </c>
      <c r="AJ360" s="375">
        <f t="shared" ca="1" si="173"/>
        <v>0</v>
      </c>
    </row>
    <row r="361" spans="1:36" ht="18.75" customHeight="1" thickBot="1">
      <c r="A361" s="20" t="str">
        <f ca="1">IF(F361&lt;&gt;0,MAX($A$4:A360)+1,"")</f>
        <v/>
      </c>
      <c r="B361" s="109">
        <f t="shared" ca="1" si="174"/>
        <v>0</v>
      </c>
      <c r="C361" s="22">
        <f t="shared" ca="1" si="175"/>
        <v>0</v>
      </c>
      <c r="D361" s="22">
        <f t="shared" ca="1" si="176"/>
        <v>0</v>
      </c>
      <c r="E361" s="349">
        <f t="shared" ca="1" si="177"/>
        <v>0</v>
      </c>
      <c r="F361" s="537">
        <f t="shared" ca="1" si="178"/>
        <v>0</v>
      </c>
      <c r="G361" s="20" t="str">
        <f ca="1">IF(L361&lt;&gt;0,MAX($G$4:G360)+1,"")</f>
        <v/>
      </c>
      <c r="H361" s="109">
        <f t="shared" ca="1" si="179"/>
        <v>0</v>
      </c>
      <c r="I361" s="22">
        <f t="shared" ca="1" si="180"/>
        <v>0</v>
      </c>
      <c r="J361" s="22">
        <f t="shared" ca="1" si="181"/>
        <v>0</v>
      </c>
      <c r="K361" s="349">
        <f t="shared" ca="1" si="182"/>
        <v>0</v>
      </c>
      <c r="L361" s="375">
        <f t="shared" ca="1" si="165"/>
        <v>0</v>
      </c>
      <c r="M361" s="20" t="str">
        <f ca="1">IF(R361&lt;&gt;0,MAX($M$4:M360)+1,"")</f>
        <v/>
      </c>
      <c r="N361" s="374">
        <f t="shared" ca="1" si="166"/>
        <v>0</v>
      </c>
      <c r="O361" s="374">
        <f t="shared" ca="1" si="167"/>
        <v>0</v>
      </c>
      <c r="P361" s="374">
        <f t="shared" ca="1" si="168"/>
        <v>0</v>
      </c>
      <c r="Q361" s="374">
        <f t="shared" ca="1" si="169"/>
        <v>0</v>
      </c>
      <c r="R361" s="375">
        <f t="shared" ca="1" si="170"/>
        <v>0</v>
      </c>
      <c r="S361" s="20" t="str">
        <f ca="1">IF(X361&lt;&gt;0,MAX($S$4:S360)+1,"")</f>
        <v/>
      </c>
      <c r="T361" s="109">
        <f t="shared" ca="1" si="183"/>
        <v>0</v>
      </c>
      <c r="U361" s="22">
        <f t="shared" ca="1" si="184"/>
        <v>0</v>
      </c>
      <c r="V361" s="22">
        <f t="shared" ca="1" si="185"/>
        <v>0</v>
      </c>
      <c r="W361" s="349">
        <f t="shared" ca="1" si="186"/>
        <v>0</v>
      </c>
      <c r="X361" s="375">
        <f t="shared" ca="1" si="171"/>
        <v>0</v>
      </c>
      <c r="Y361" s="20" t="str">
        <f ca="1">IF(AD361&lt;&gt;0,MAX(Y$4:$GY360)+1,"")</f>
        <v/>
      </c>
      <c r="Z361" s="109">
        <f t="shared" ca="1" si="187"/>
        <v>0</v>
      </c>
      <c r="AA361" s="22">
        <f t="shared" ca="1" si="188"/>
        <v>0</v>
      </c>
      <c r="AB361" s="22">
        <f t="shared" ca="1" si="189"/>
        <v>0</v>
      </c>
      <c r="AC361" s="349">
        <f t="shared" ca="1" si="190"/>
        <v>0</v>
      </c>
      <c r="AD361" s="375">
        <f t="shared" ca="1" si="172"/>
        <v>0</v>
      </c>
      <c r="AE361" s="20" t="str">
        <f ca="1">IF(AJ361&lt;&gt;0,MAX($E$4:AE360)+1,"")</f>
        <v/>
      </c>
      <c r="AF361" s="109">
        <f t="shared" ca="1" si="191"/>
        <v>0</v>
      </c>
      <c r="AG361" s="22">
        <f t="shared" ca="1" si="192"/>
        <v>0</v>
      </c>
      <c r="AH361" s="22">
        <f t="shared" ca="1" si="193"/>
        <v>0</v>
      </c>
      <c r="AI361" s="349">
        <f t="shared" ca="1" si="194"/>
        <v>0</v>
      </c>
      <c r="AJ361" s="375">
        <f t="shared" ca="1" si="173"/>
        <v>0</v>
      </c>
    </row>
    <row r="362" spans="1:36" ht="18.75" customHeight="1" thickBot="1">
      <c r="A362" s="20" t="str">
        <f ca="1">IF(F362&lt;&gt;0,MAX($A$4:A361)+1,"")</f>
        <v/>
      </c>
      <c r="B362" s="109">
        <f t="shared" ca="1" si="174"/>
        <v>0</v>
      </c>
      <c r="C362" s="22">
        <f t="shared" ca="1" si="175"/>
        <v>0</v>
      </c>
      <c r="D362" s="22">
        <f t="shared" ca="1" si="176"/>
        <v>0</v>
      </c>
      <c r="E362" s="349">
        <f t="shared" ca="1" si="177"/>
        <v>0</v>
      </c>
      <c r="F362" s="537">
        <f t="shared" ca="1" si="178"/>
        <v>0</v>
      </c>
      <c r="G362" s="20" t="str">
        <f ca="1">IF(L362&lt;&gt;0,MAX($G$4:G361)+1,"")</f>
        <v/>
      </c>
      <c r="H362" s="109">
        <f t="shared" ca="1" si="179"/>
        <v>0</v>
      </c>
      <c r="I362" s="22">
        <f t="shared" ca="1" si="180"/>
        <v>0</v>
      </c>
      <c r="J362" s="22">
        <f t="shared" ca="1" si="181"/>
        <v>0</v>
      </c>
      <c r="K362" s="349">
        <f t="shared" ca="1" si="182"/>
        <v>0</v>
      </c>
      <c r="L362" s="375">
        <f t="shared" ca="1" si="165"/>
        <v>0</v>
      </c>
      <c r="M362" s="20" t="str">
        <f ca="1">IF(R362&lt;&gt;0,MAX($M$4:M361)+1,"")</f>
        <v/>
      </c>
      <c r="N362" s="374">
        <f t="shared" ca="1" si="166"/>
        <v>0</v>
      </c>
      <c r="O362" s="374">
        <f t="shared" ca="1" si="167"/>
        <v>0</v>
      </c>
      <c r="P362" s="374">
        <f t="shared" ca="1" si="168"/>
        <v>0</v>
      </c>
      <c r="Q362" s="374">
        <f t="shared" ca="1" si="169"/>
        <v>0</v>
      </c>
      <c r="R362" s="375">
        <f t="shared" ca="1" si="170"/>
        <v>0</v>
      </c>
      <c r="S362" s="20" t="str">
        <f ca="1">IF(X362&lt;&gt;0,MAX($S$4:S361)+1,"")</f>
        <v/>
      </c>
      <c r="T362" s="109">
        <f t="shared" ca="1" si="183"/>
        <v>0</v>
      </c>
      <c r="U362" s="22">
        <f t="shared" ca="1" si="184"/>
        <v>0</v>
      </c>
      <c r="V362" s="22">
        <f t="shared" ca="1" si="185"/>
        <v>0</v>
      </c>
      <c r="W362" s="349">
        <f t="shared" ca="1" si="186"/>
        <v>0</v>
      </c>
      <c r="X362" s="375">
        <f t="shared" ca="1" si="171"/>
        <v>0</v>
      </c>
      <c r="Y362" s="20" t="str">
        <f ca="1">IF(AD362&lt;&gt;0,MAX(Y$4:$GY361)+1,"")</f>
        <v/>
      </c>
      <c r="Z362" s="109">
        <f t="shared" ca="1" si="187"/>
        <v>0</v>
      </c>
      <c r="AA362" s="22">
        <f t="shared" ca="1" si="188"/>
        <v>0</v>
      </c>
      <c r="AB362" s="22">
        <f t="shared" ca="1" si="189"/>
        <v>0</v>
      </c>
      <c r="AC362" s="349">
        <f t="shared" ca="1" si="190"/>
        <v>0</v>
      </c>
      <c r="AD362" s="375">
        <f t="shared" ca="1" si="172"/>
        <v>0</v>
      </c>
      <c r="AE362" s="20" t="str">
        <f ca="1">IF(AJ362&lt;&gt;0,MAX($E$4:AE361)+1,"")</f>
        <v/>
      </c>
      <c r="AF362" s="109">
        <f t="shared" ca="1" si="191"/>
        <v>0</v>
      </c>
      <c r="AG362" s="22">
        <f t="shared" ca="1" si="192"/>
        <v>0</v>
      </c>
      <c r="AH362" s="22">
        <f t="shared" ca="1" si="193"/>
        <v>0</v>
      </c>
      <c r="AI362" s="349">
        <f t="shared" ca="1" si="194"/>
        <v>0</v>
      </c>
      <c r="AJ362" s="375">
        <f t="shared" ca="1" si="173"/>
        <v>0</v>
      </c>
    </row>
    <row r="363" spans="1:36" ht="18.75" customHeight="1" thickBot="1">
      <c r="A363" s="20" t="str">
        <f ca="1">IF(F363&lt;&gt;0,MAX($A$4:A362)+1,"")</f>
        <v/>
      </c>
      <c r="B363" s="109">
        <f t="shared" ca="1" si="174"/>
        <v>0</v>
      </c>
      <c r="C363" s="22">
        <f t="shared" ca="1" si="175"/>
        <v>0</v>
      </c>
      <c r="D363" s="22">
        <f t="shared" ca="1" si="176"/>
        <v>0</v>
      </c>
      <c r="E363" s="349">
        <f t="shared" ca="1" si="177"/>
        <v>0</v>
      </c>
      <c r="F363" s="537">
        <f t="shared" ca="1" si="178"/>
        <v>0</v>
      </c>
      <c r="G363" s="20" t="str">
        <f ca="1">IF(L363&lt;&gt;0,MAX($G$4:G362)+1,"")</f>
        <v/>
      </c>
      <c r="H363" s="109">
        <f t="shared" ca="1" si="179"/>
        <v>0</v>
      </c>
      <c r="I363" s="22">
        <f t="shared" ca="1" si="180"/>
        <v>0</v>
      </c>
      <c r="J363" s="22">
        <f t="shared" ca="1" si="181"/>
        <v>0</v>
      </c>
      <c r="K363" s="349">
        <f t="shared" ca="1" si="182"/>
        <v>0</v>
      </c>
      <c r="L363" s="375">
        <f t="shared" ca="1" si="165"/>
        <v>0</v>
      </c>
      <c r="M363" s="20" t="str">
        <f ca="1">IF(R363&lt;&gt;0,MAX($M$4:M362)+1,"")</f>
        <v/>
      </c>
      <c r="N363" s="374">
        <f t="shared" ca="1" si="166"/>
        <v>0</v>
      </c>
      <c r="O363" s="374">
        <f t="shared" ca="1" si="167"/>
        <v>0</v>
      </c>
      <c r="P363" s="374">
        <f t="shared" ca="1" si="168"/>
        <v>0</v>
      </c>
      <c r="Q363" s="374">
        <f t="shared" ca="1" si="169"/>
        <v>0</v>
      </c>
      <c r="R363" s="375">
        <f t="shared" ca="1" si="170"/>
        <v>0</v>
      </c>
      <c r="S363" s="20" t="str">
        <f ca="1">IF(X363&lt;&gt;0,MAX($S$4:S362)+1,"")</f>
        <v/>
      </c>
      <c r="T363" s="109">
        <f t="shared" ca="1" si="183"/>
        <v>0</v>
      </c>
      <c r="U363" s="22">
        <f t="shared" ca="1" si="184"/>
        <v>0</v>
      </c>
      <c r="V363" s="22">
        <f t="shared" ca="1" si="185"/>
        <v>0</v>
      </c>
      <c r="W363" s="349">
        <f t="shared" ca="1" si="186"/>
        <v>0</v>
      </c>
      <c r="X363" s="375">
        <f t="shared" ca="1" si="171"/>
        <v>0</v>
      </c>
      <c r="Y363" s="20" t="str">
        <f ca="1">IF(AD363&lt;&gt;0,MAX(Y$4:$GY362)+1,"")</f>
        <v/>
      </c>
      <c r="Z363" s="109">
        <f t="shared" ca="1" si="187"/>
        <v>0</v>
      </c>
      <c r="AA363" s="22">
        <f t="shared" ca="1" si="188"/>
        <v>0</v>
      </c>
      <c r="AB363" s="22">
        <f t="shared" ca="1" si="189"/>
        <v>0</v>
      </c>
      <c r="AC363" s="349">
        <f t="shared" ca="1" si="190"/>
        <v>0</v>
      </c>
      <c r="AD363" s="375">
        <f t="shared" ca="1" si="172"/>
        <v>0</v>
      </c>
      <c r="AE363" s="20" t="str">
        <f ca="1">IF(AJ363&lt;&gt;0,MAX($E$4:AE362)+1,"")</f>
        <v/>
      </c>
      <c r="AF363" s="109">
        <f t="shared" ca="1" si="191"/>
        <v>0</v>
      </c>
      <c r="AG363" s="22">
        <f t="shared" ca="1" si="192"/>
        <v>0</v>
      </c>
      <c r="AH363" s="22">
        <f t="shared" ca="1" si="193"/>
        <v>0</v>
      </c>
      <c r="AI363" s="349">
        <f t="shared" ca="1" si="194"/>
        <v>0</v>
      </c>
      <c r="AJ363" s="375">
        <f t="shared" ca="1" si="173"/>
        <v>0</v>
      </c>
    </row>
    <row r="364" spans="1:36" ht="18.75" customHeight="1" thickBot="1">
      <c r="A364" s="20" t="str">
        <f ca="1">IF(F364&lt;&gt;0,MAX($A$4:A363)+1,"")</f>
        <v/>
      </c>
      <c r="B364" s="109">
        <f t="shared" ca="1" si="174"/>
        <v>0</v>
      </c>
      <c r="C364" s="22">
        <f t="shared" ca="1" si="175"/>
        <v>0</v>
      </c>
      <c r="D364" s="22">
        <f t="shared" ca="1" si="176"/>
        <v>0</v>
      </c>
      <c r="E364" s="349">
        <f t="shared" ca="1" si="177"/>
        <v>0</v>
      </c>
      <c r="F364" s="537">
        <f t="shared" ca="1" si="178"/>
        <v>0</v>
      </c>
      <c r="G364" s="20" t="str">
        <f ca="1">IF(L364&lt;&gt;0,MAX($G$4:G363)+1,"")</f>
        <v/>
      </c>
      <c r="H364" s="109">
        <f t="shared" ca="1" si="179"/>
        <v>0</v>
      </c>
      <c r="I364" s="22">
        <f t="shared" ca="1" si="180"/>
        <v>0</v>
      </c>
      <c r="J364" s="22">
        <f t="shared" ca="1" si="181"/>
        <v>0</v>
      </c>
      <c r="K364" s="349">
        <f t="shared" ca="1" si="182"/>
        <v>0</v>
      </c>
      <c r="L364" s="375">
        <f t="shared" ca="1" si="165"/>
        <v>0</v>
      </c>
      <c r="M364" s="20" t="str">
        <f ca="1">IF(R364&lt;&gt;0,MAX($M$4:M363)+1,"")</f>
        <v/>
      </c>
      <c r="N364" s="374">
        <f t="shared" ca="1" si="166"/>
        <v>0</v>
      </c>
      <c r="O364" s="374">
        <f t="shared" ca="1" si="167"/>
        <v>0</v>
      </c>
      <c r="P364" s="374">
        <f t="shared" ca="1" si="168"/>
        <v>0</v>
      </c>
      <c r="Q364" s="374">
        <f t="shared" ca="1" si="169"/>
        <v>0</v>
      </c>
      <c r="R364" s="375">
        <f t="shared" ca="1" si="170"/>
        <v>0</v>
      </c>
      <c r="S364" s="20" t="str">
        <f ca="1">IF(X364&lt;&gt;0,MAX($S$4:S363)+1,"")</f>
        <v/>
      </c>
      <c r="T364" s="109">
        <f t="shared" ca="1" si="183"/>
        <v>0</v>
      </c>
      <c r="U364" s="22">
        <f t="shared" ca="1" si="184"/>
        <v>0</v>
      </c>
      <c r="V364" s="22">
        <f t="shared" ca="1" si="185"/>
        <v>0</v>
      </c>
      <c r="W364" s="349">
        <f t="shared" ca="1" si="186"/>
        <v>0</v>
      </c>
      <c r="X364" s="375">
        <f t="shared" ca="1" si="171"/>
        <v>0</v>
      </c>
      <c r="Y364" s="20" t="str">
        <f ca="1">IF(AD364&lt;&gt;0,MAX(Y$4:$GY363)+1,"")</f>
        <v/>
      </c>
      <c r="Z364" s="109">
        <f t="shared" ca="1" si="187"/>
        <v>0</v>
      </c>
      <c r="AA364" s="22">
        <f t="shared" ca="1" si="188"/>
        <v>0</v>
      </c>
      <c r="AB364" s="22">
        <f t="shared" ca="1" si="189"/>
        <v>0</v>
      </c>
      <c r="AC364" s="349">
        <f t="shared" ca="1" si="190"/>
        <v>0</v>
      </c>
      <c r="AD364" s="375">
        <f t="shared" ca="1" si="172"/>
        <v>0</v>
      </c>
      <c r="AE364" s="20" t="str">
        <f ca="1">IF(AJ364&lt;&gt;0,MAX($E$4:AE363)+1,"")</f>
        <v/>
      </c>
      <c r="AF364" s="109">
        <f t="shared" ca="1" si="191"/>
        <v>0</v>
      </c>
      <c r="AG364" s="22">
        <f t="shared" ca="1" si="192"/>
        <v>0</v>
      </c>
      <c r="AH364" s="22">
        <f t="shared" ca="1" si="193"/>
        <v>0</v>
      </c>
      <c r="AI364" s="349">
        <f t="shared" ca="1" si="194"/>
        <v>0</v>
      </c>
      <c r="AJ364" s="375">
        <f t="shared" ca="1" si="173"/>
        <v>0</v>
      </c>
    </row>
    <row r="365" spans="1:36" ht="18.75" customHeight="1" thickBot="1">
      <c r="A365" s="20" t="str">
        <f ca="1">IF(F365&lt;&gt;0,MAX($A$4:A364)+1,"")</f>
        <v/>
      </c>
      <c r="B365" s="109">
        <f t="shared" ca="1" si="174"/>
        <v>0</v>
      </c>
      <c r="C365" s="22">
        <f t="shared" ca="1" si="175"/>
        <v>0</v>
      </c>
      <c r="D365" s="22">
        <f t="shared" ca="1" si="176"/>
        <v>0</v>
      </c>
      <c r="E365" s="349">
        <f t="shared" ca="1" si="177"/>
        <v>0</v>
      </c>
      <c r="F365" s="537">
        <f t="shared" ca="1" si="178"/>
        <v>0</v>
      </c>
      <c r="G365" s="20" t="str">
        <f ca="1">IF(L365&lt;&gt;0,MAX($G$4:G364)+1,"")</f>
        <v/>
      </c>
      <c r="H365" s="109">
        <f t="shared" ca="1" si="179"/>
        <v>0</v>
      </c>
      <c r="I365" s="22">
        <f t="shared" ca="1" si="180"/>
        <v>0</v>
      </c>
      <c r="J365" s="22">
        <f t="shared" ca="1" si="181"/>
        <v>0</v>
      </c>
      <c r="K365" s="349">
        <f t="shared" ca="1" si="182"/>
        <v>0</v>
      </c>
      <c r="L365" s="375">
        <f t="shared" ca="1" si="165"/>
        <v>0</v>
      </c>
      <c r="M365" s="20" t="str">
        <f ca="1">IF(R365&lt;&gt;0,MAX($M$4:M364)+1,"")</f>
        <v/>
      </c>
      <c r="N365" s="374">
        <f t="shared" ca="1" si="166"/>
        <v>0</v>
      </c>
      <c r="O365" s="374">
        <f t="shared" ca="1" si="167"/>
        <v>0</v>
      </c>
      <c r="P365" s="374">
        <f t="shared" ca="1" si="168"/>
        <v>0</v>
      </c>
      <c r="Q365" s="374">
        <f t="shared" ca="1" si="169"/>
        <v>0</v>
      </c>
      <c r="R365" s="375">
        <f t="shared" ca="1" si="170"/>
        <v>0</v>
      </c>
      <c r="S365" s="20" t="str">
        <f ca="1">IF(X365&lt;&gt;0,MAX($S$4:S364)+1,"")</f>
        <v/>
      </c>
      <c r="T365" s="109">
        <f t="shared" ca="1" si="183"/>
        <v>0</v>
      </c>
      <c r="U365" s="22">
        <f t="shared" ca="1" si="184"/>
        <v>0</v>
      </c>
      <c r="V365" s="22">
        <f t="shared" ca="1" si="185"/>
        <v>0</v>
      </c>
      <c r="W365" s="349">
        <f t="shared" ca="1" si="186"/>
        <v>0</v>
      </c>
      <c r="X365" s="375">
        <f t="shared" ca="1" si="171"/>
        <v>0</v>
      </c>
      <c r="Y365" s="20" t="str">
        <f ca="1">IF(AD365&lt;&gt;0,MAX(Y$4:$GY364)+1,"")</f>
        <v/>
      </c>
      <c r="Z365" s="109">
        <f t="shared" ca="1" si="187"/>
        <v>0</v>
      </c>
      <c r="AA365" s="22">
        <f t="shared" ca="1" si="188"/>
        <v>0</v>
      </c>
      <c r="AB365" s="22">
        <f t="shared" ca="1" si="189"/>
        <v>0</v>
      </c>
      <c r="AC365" s="349">
        <f t="shared" ca="1" si="190"/>
        <v>0</v>
      </c>
      <c r="AD365" s="375">
        <f t="shared" ca="1" si="172"/>
        <v>0</v>
      </c>
      <c r="AE365" s="20" t="str">
        <f ca="1">IF(AJ365&lt;&gt;0,MAX($E$4:AE364)+1,"")</f>
        <v/>
      </c>
      <c r="AF365" s="109">
        <f t="shared" ca="1" si="191"/>
        <v>0</v>
      </c>
      <c r="AG365" s="22">
        <f t="shared" ca="1" si="192"/>
        <v>0</v>
      </c>
      <c r="AH365" s="22">
        <f t="shared" ca="1" si="193"/>
        <v>0</v>
      </c>
      <c r="AI365" s="349">
        <f t="shared" ca="1" si="194"/>
        <v>0</v>
      </c>
      <c r="AJ365" s="375">
        <f t="shared" ca="1" si="173"/>
        <v>0</v>
      </c>
    </row>
    <row r="366" spans="1:36" ht="18.75" customHeight="1" thickBot="1">
      <c r="A366" s="20" t="str">
        <f ca="1">IF(F366&lt;&gt;0,MAX($A$4:A365)+1,"")</f>
        <v/>
      </c>
      <c r="B366" s="109">
        <f t="shared" ca="1" si="174"/>
        <v>0</v>
      </c>
      <c r="C366" s="22">
        <f t="shared" ca="1" si="175"/>
        <v>0</v>
      </c>
      <c r="D366" s="22">
        <f t="shared" ca="1" si="176"/>
        <v>0</v>
      </c>
      <c r="E366" s="349">
        <f t="shared" ca="1" si="177"/>
        <v>0</v>
      </c>
      <c r="F366" s="537">
        <f t="shared" ca="1" si="178"/>
        <v>0</v>
      </c>
      <c r="G366" s="20" t="str">
        <f ca="1">IF(L366&lt;&gt;0,MAX($G$4:G365)+1,"")</f>
        <v/>
      </c>
      <c r="H366" s="109">
        <f t="shared" ca="1" si="179"/>
        <v>0</v>
      </c>
      <c r="I366" s="22">
        <f t="shared" ca="1" si="180"/>
        <v>0</v>
      </c>
      <c r="J366" s="22">
        <f t="shared" ca="1" si="181"/>
        <v>0</v>
      </c>
      <c r="K366" s="349">
        <f t="shared" ca="1" si="182"/>
        <v>0</v>
      </c>
      <c r="L366" s="375">
        <f t="shared" ca="1" si="165"/>
        <v>0</v>
      </c>
      <c r="M366" s="20" t="str">
        <f ca="1">IF(R366&lt;&gt;0,MAX($M$4:M365)+1,"")</f>
        <v/>
      </c>
      <c r="N366" s="374">
        <f t="shared" ca="1" si="166"/>
        <v>0</v>
      </c>
      <c r="O366" s="374">
        <f t="shared" ca="1" si="167"/>
        <v>0</v>
      </c>
      <c r="P366" s="374">
        <f t="shared" ca="1" si="168"/>
        <v>0</v>
      </c>
      <c r="Q366" s="374">
        <f t="shared" ca="1" si="169"/>
        <v>0</v>
      </c>
      <c r="R366" s="375">
        <f t="shared" ca="1" si="170"/>
        <v>0</v>
      </c>
      <c r="S366" s="20" t="str">
        <f ca="1">IF(X366&lt;&gt;0,MAX($S$4:S365)+1,"")</f>
        <v/>
      </c>
      <c r="T366" s="109">
        <f t="shared" ca="1" si="183"/>
        <v>0</v>
      </c>
      <c r="U366" s="22">
        <f t="shared" ca="1" si="184"/>
        <v>0</v>
      </c>
      <c r="V366" s="22">
        <f t="shared" ca="1" si="185"/>
        <v>0</v>
      </c>
      <c r="W366" s="349">
        <f t="shared" ca="1" si="186"/>
        <v>0</v>
      </c>
      <c r="X366" s="375">
        <f t="shared" ca="1" si="171"/>
        <v>0</v>
      </c>
      <c r="Y366" s="20" t="str">
        <f ca="1">IF(AD366&lt;&gt;0,MAX(Y$4:$GY365)+1,"")</f>
        <v/>
      </c>
      <c r="Z366" s="109">
        <f t="shared" ca="1" si="187"/>
        <v>0</v>
      </c>
      <c r="AA366" s="22">
        <f t="shared" ca="1" si="188"/>
        <v>0</v>
      </c>
      <c r="AB366" s="22">
        <f t="shared" ca="1" si="189"/>
        <v>0</v>
      </c>
      <c r="AC366" s="349">
        <f t="shared" ca="1" si="190"/>
        <v>0</v>
      </c>
      <c r="AD366" s="375">
        <f t="shared" ca="1" si="172"/>
        <v>0</v>
      </c>
      <c r="AE366" s="20" t="str">
        <f ca="1">IF(AJ366&lt;&gt;0,MAX($E$4:AE365)+1,"")</f>
        <v/>
      </c>
      <c r="AF366" s="109">
        <f t="shared" ca="1" si="191"/>
        <v>0</v>
      </c>
      <c r="AG366" s="22">
        <f t="shared" ca="1" si="192"/>
        <v>0</v>
      </c>
      <c r="AH366" s="22">
        <f t="shared" ca="1" si="193"/>
        <v>0</v>
      </c>
      <c r="AI366" s="349">
        <f t="shared" ca="1" si="194"/>
        <v>0</v>
      </c>
      <c r="AJ366" s="375">
        <f t="shared" ca="1" si="173"/>
        <v>0</v>
      </c>
    </row>
    <row r="367" spans="1:36" ht="18.75" customHeight="1" thickBot="1">
      <c r="A367" s="20" t="str">
        <f ca="1">IF(F367&lt;&gt;0,MAX($A$4:A366)+1,"")</f>
        <v/>
      </c>
      <c r="B367" s="109">
        <f t="shared" ca="1" si="174"/>
        <v>0</v>
      </c>
      <c r="C367" s="22">
        <f t="shared" ca="1" si="175"/>
        <v>0</v>
      </c>
      <c r="D367" s="22">
        <f t="shared" ca="1" si="176"/>
        <v>0</v>
      </c>
      <c r="E367" s="349">
        <f t="shared" ca="1" si="177"/>
        <v>0</v>
      </c>
      <c r="F367" s="537">
        <f t="shared" ca="1" si="178"/>
        <v>0</v>
      </c>
      <c r="G367" s="20" t="str">
        <f ca="1">IF(L367&lt;&gt;0,MAX($G$4:G366)+1,"")</f>
        <v/>
      </c>
      <c r="H367" s="109">
        <f t="shared" ca="1" si="179"/>
        <v>0</v>
      </c>
      <c r="I367" s="22">
        <f t="shared" ca="1" si="180"/>
        <v>0</v>
      </c>
      <c r="J367" s="22">
        <f t="shared" ca="1" si="181"/>
        <v>0</v>
      </c>
      <c r="K367" s="349">
        <f t="shared" ca="1" si="182"/>
        <v>0</v>
      </c>
      <c r="L367" s="375">
        <f t="shared" ca="1" si="165"/>
        <v>0</v>
      </c>
      <c r="M367" s="20" t="str">
        <f ca="1">IF(R367&lt;&gt;0,MAX($M$4:M366)+1,"")</f>
        <v/>
      </c>
      <c r="N367" s="374">
        <f t="shared" ca="1" si="166"/>
        <v>0</v>
      </c>
      <c r="O367" s="374">
        <f t="shared" ca="1" si="167"/>
        <v>0</v>
      </c>
      <c r="P367" s="374">
        <f t="shared" ca="1" si="168"/>
        <v>0</v>
      </c>
      <c r="Q367" s="374">
        <f t="shared" ca="1" si="169"/>
        <v>0</v>
      </c>
      <c r="R367" s="375">
        <f t="shared" ca="1" si="170"/>
        <v>0</v>
      </c>
      <c r="S367" s="20" t="str">
        <f ca="1">IF(X367&lt;&gt;0,MAX($S$4:S366)+1,"")</f>
        <v/>
      </c>
      <c r="T367" s="109">
        <f t="shared" ca="1" si="183"/>
        <v>0</v>
      </c>
      <c r="U367" s="22">
        <f t="shared" ca="1" si="184"/>
        <v>0</v>
      </c>
      <c r="V367" s="22">
        <f t="shared" ca="1" si="185"/>
        <v>0</v>
      </c>
      <c r="W367" s="349">
        <f t="shared" ca="1" si="186"/>
        <v>0</v>
      </c>
      <c r="X367" s="375">
        <f t="shared" ca="1" si="171"/>
        <v>0</v>
      </c>
      <c r="Y367" s="20" t="str">
        <f ca="1">IF(AD367&lt;&gt;0,MAX(Y$4:$GY366)+1,"")</f>
        <v/>
      </c>
      <c r="Z367" s="109">
        <f t="shared" ca="1" si="187"/>
        <v>0</v>
      </c>
      <c r="AA367" s="22">
        <f t="shared" ca="1" si="188"/>
        <v>0</v>
      </c>
      <c r="AB367" s="22">
        <f t="shared" ca="1" si="189"/>
        <v>0</v>
      </c>
      <c r="AC367" s="349">
        <f t="shared" ca="1" si="190"/>
        <v>0</v>
      </c>
      <c r="AD367" s="375">
        <f t="shared" ca="1" si="172"/>
        <v>0</v>
      </c>
      <c r="AE367" s="20" t="str">
        <f ca="1">IF(AJ367&lt;&gt;0,MAX($E$4:AE366)+1,"")</f>
        <v/>
      </c>
      <c r="AF367" s="109">
        <f t="shared" ca="1" si="191"/>
        <v>0</v>
      </c>
      <c r="AG367" s="22">
        <f t="shared" ca="1" si="192"/>
        <v>0</v>
      </c>
      <c r="AH367" s="22">
        <f t="shared" ca="1" si="193"/>
        <v>0</v>
      </c>
      <c r="AI367" s="349">
        <f t="shared" ca="1" si="194"/>
        <v>0</v>
      </c>
      <c r="AJ367" s="375">
        <f t="shared" ca="1" si="173"/>
        <v>0</v>
      </c>
    </row>
    <row r="368" spans="1:36" ht="18.75" customHeight="1" thickBot="1">
      <c r="A368" s="20" t="str">
        <f ca="1">IF(F368&lt;&gt;0,MAX($A$4:A367)+1,"")</f>
        <v/>
      </c>
      <c r="B368" s="109">
        <f t="shared" ca="1" si="174"/>
        <v>0</v>
      </c>
      <c r="C368" s="22">
        <f t="shared" ca="1" si="175"/>
        <v>0</v>
      </c>
      <c r="D368" s="22">
        <f t="shared" ca="1" si="176"/>
        <v>0</v>
      </c>
      <c r="E368" s="349">
        <f t="shared" ca="1" si="177"/>
        <v>0</v>
      </c>
      <c r="F368" s="537">
        <f t="shared" ca="1" si="178"/>
        <v>0</v>
      </c>
      <c r="G368" s="20" t="str">
        <f ca="1">IF(L368&lt;&gt;0,MAX($G$4:G367)+1,"")</f>
        <v/>
      </c>
      <c r="H368" s="109">
        <f t="shared" ca="1" si="179"/>
        <v>0</v>
      </c>
      <c r="I368" s="22">
        <f t="shared" ca="1" si="180"/>
        <v>0</v>
      </c>
      <c r="J368" s="22">
        <f t="shared" ca="1" si="181"/>
        <v>0</v>
      </c>
      <c r="K368" s="349">
        <f t="shared" ca="1" si="182"/>
        <v>0</v>
      </c>
      <c r="L368" s="375">
        <f t="shared" ca="1" si="165"/>
        <v>0</v>
      </c>
      <c r="M368" s="20" t="str">
        <f ca="1">IF(R368&lt;&gt;0,MAX($M$4:M367)+1,"")</f>
        <v/>
      </c>
      <c r="N368" s="374">
        <f t="shared" ca="1" si="166"/>
        <v>0</v>
      </c>
      <c r="O368" s="374">
        <f t="shared" ca="1" si="167"/>
        <v>0</v>
      </c>
      <c r="P368" s="374">
        <f t="shared" ca="1" si="168"/>
        <v>0</v>
      </c>
      <c r="Q368" s="374">
        <f t="shared" ca="1" si="169"/>
        <v>0</v>
      </c>
      <c r="R368" s="375">
        <f t="shared" ca="1" si="170"/>
        <v>0</v>
      </c>
      <c r="S368" s="20" t="str">
        <f ca="1">IF(X368&lt;&gt;0,MAX($S$4:S367)+1,"")</f>
        <v/>
      </c>
      <c r="T368" s="109">
        <f t="shared" ca="1" si="183"/>
        <v>0</v>
      </c>
      <c r="U368" s="22">
        <f t="shared" ca="1" si="184"/>
        <v>0</v>
      </c>
      <c r="V368" s="22">
        <f t="shared" ca="1" si="185"/>
        <v>0</v>
      </c>
      <c r="W368" s="349">
        <f t="shared" ca="1" si="186"/>
        <v>0</v>
      </c>
      <c r="X368" s="375">
        <f t="shared" ca="1" si="171"/>
        <v>0</v>
      </c>
      <c r="Y368" s="20" t="str">
        <f ca="1">IF(AD368&lt;&gt;0,MAX(Y$4:$GY367)+1,"")</f>
        <v/>
      </c>
      <c r="Z368" s="109">
        <f t="shared" ca="1" si="187"/>
        <v>0</v>
      </c>
      <c r="AA368" s="22">
        <f t="shared" ca="1" si="188"/>
        <v>0</v>
      </c>
      <c r="AB368" s="22">
        <f t="shared" ca="1" si="189"/>
        <v>0</v>
      </c>
      <c r="AC368" s="349">
        <f t="shared" ca="1" si="190"/>
        <v>0</v>
      </c>
      <c r="AD368" s="375">
        <f t="shared" ca="1" si="172"/>
        <v>0</v>
      </c>
      <c r="AE368" s="20" t="str">
        <f ca="1">IF(AJ368&lt;&gt;0,MAX($E$4:AE367)+1,"")</f>
        <v/>
      </c>
      <c r="AF368" s="109">
        <f t="shared" ca="1" si="191"/>
        <v>0</v>
      </c>
      <c r="AG368" s="22">
        <f t="shared" ca="1" si="192"/>
        <v>0</v>
      </c>
      <c r="AH368" s="22">
        <f t="shared" ca="1" si="193"/>
        <v>0</v>
      </c>
      <c r="AI368" s="349">
        <f t="shared" ca="1" si="194"/>
        <v>0</v>
      </c>
      <c r="AJ368" s="375">
        <f t="shared" ca="1" si="173"/>
        <v>0</v>
      </c>
    </row>
    <row r="369" spans="1:36" ht="18.75" customHeight="1" thickBot="1">
      <c r="A369" s="20" t="str">
        <f ca="1">IF(F369&lt;&gt;0,MAX($A$4:A368)+1,"")</f>
        <v/>
      </c>
      <c r="B369" s="109">
        <f t="shared" ca="1" si="174"/>
        <v>0</v>
      </c>
      <c r="C369" s="22">
        <f t="shared" ca="1" si="175"/>
        <v>0</v>
      </c>
      <c r="D369" s="22">
        <f t="shared" ca="1" si="176"/>
        <v>0</v>
      </c>
      <c r="E369" s="349">
        <f t="shared" ca="1" si="177"/>
        <v>0</v>
      </c>
      <c r="F369" s="537">
        <f t="shared" ca="1" si="178"/>
        <v>0</v>
      </c>
      <c r="G369" s="20" t="str">
        <f ca="1">IF(L369&lt;&gt;0,MAX($G$4:G368)+1,"")</f>
        <v/>
      </c>
      <c r="H369" s="109">
        <f t="shared" ca="1" si="179"/>
        <v>0</v>
      </c>
      <c r="I369" s="22">
        <f t="shared" ca="1" si="180"/>
        <v>0</v>
      </c>
      <c r="J369" s="22">
        <f t="shared" ca="1" si="181"/>
        <v>0</v>
      </c>
      <c r="K369" s="349">
        <f t="shared" ca="1" si="182"/>
        <v>0</v>
      </c>
      <c r="L369" s="375">
        <f t="shared" ca="1" si="165"/>
        <v>0</v>
      </c>
      <c r="M369" s="20" t="str">
        <f ca="1">IF(R369&lt;&gt;0,MAX($M$4:M368)+1,"")</f>
        <v/>
      </c>
      <c r="N369" s="374">
        <f t="shared" ca="1" si="166"/>
        <v>0</v>
      </c>
      <c r="O369" s="374">
        <f t="shared" ca="1" si="167"/>
        <v>0</v>
      </c>
      <c r="P369" s="374">
        <f t="shared" ca="1" si="168"/>
        <v>0</v>
      </c>
      <c r="Q369" s="374">
        <f t="shared" ca="1" si="169"/>
        <v>0</v>
      </c>
      <c r="R369" s="375">
        <f t="shared" ca="1" si="170"/>
        <v>0</v>
      </c>
      <c r="S369" s="20" t="str">
        <f ca="1">IF(X369&lt;&gt;0,MAX($S$4:S368)+1,"")</f>
        <v/>
      </c>
      <c r="T369" s="109">
        <f t="shared" ca="1" si="183"/>
        <v>0</v>
      </c>
      <c r="U369" s="22">
        <f t="shared" ca="1" si="184"/>
        <v>0</v>
      </c>
      <c r="V369" s="22">
        <f t="shared" ca="1" si="185"/>
        <v>0</v>
      </c>
      <c r="W369" s="349">
        <f t="shared" ca="1" si="186"/>
        <v>0</v>
      </c>
      <c r="X369" s="375">
        <f t="shared" ca="1" si="171"/>
        <v>0</v>
      </c>
      <c r="Y369" s="20" t="str">
        <f ca="1">IF(AD369&lt;&gt;0,MAX(Y$4:$GY368)+1,"")</f>
        <v/>
      </c>
      <c r="Z369" s="109">
        <f t="shared" ca="1" si="187"/>
        <v>0</v>
      </c>
      <c r="AA369" s="22">
        <f t="shared" ca="1" si="188"/>
        <v>0</v>
      </c>
      <c r="AB369" s="22">
        <f t="shared" ca="1" si="189"/>
        <v>0</v>
      </c>
      <c r="AC369" s="349">
        <f t="shared" ca="1" si="190"/>
        <v>0</v>
      </c>
      <c r="AD369" s="375">
        <f t="shared" ca="1" si="172"/>
        <v>0</v>
      </c>
      <c r="AE369" s="20" t="str">
        <f ca="1">IF(AJ369&lt;&gt;0,MAX($E$4:AE368)+1,"")</f>
        <v/>
      </c>
      <c r="AF369" s="109">
        <f t="shared" ca="1" si="191"/>
        <v>0</v>
      </c>
      <c r="AG369" s="22">
        <f t="shared" ca="1" si="192"/>
        <v>0</v>
      </c>
      <c r="AH369" s="22">
        <f t="shared" ca="1" si="193"/>
        <v>0</v>
      </c>
      <c r="AI369" s="349">
        <f t="shared" ca="1" si="194"/>
        <v>0</v>
      </c>
      <c r="AJ369" s="375">
        <f t="shared" ca="1" si="173"/>
        <v>0</v>
      </c>
    </row>
    <row r="370" spans="1:36" ht="18.75" customHeight="1" thickBot="1">
      <c r="A370" s="20" t="str">
        <f ca="1">IF(F370&lt;&gt;0,MAX($A$4:A369)+1,"")</f>
        <v/>
      </c>
      <c r="B370" s="109">
        <f t="shared" ca="1" si="174"/>
        <v>0</v>
      </c>
      <c r="C370" s="22">
        <f t="shared" ca="1" si="175"/>
        <v>0</v>
      </c>
      <c r="D370" s="22">
        <f t="shared" ca="1" si="176"/>
        <v>0</v>
      </c>
      <c r="E370" s="349">
        <f t="shared" ca="1" si="177"/>
        <v>0</v>
      </c>
      <c r="F370" s="537">
        <f t="shared" ca="1" si="178"/>
        <v>0</v>
      </c>
      <c r="G370" s="20" t="str">
        <f ca="1">IF(L370&lt;&gt;0,MAX($G$4:G369)+1,"")</f>
        <v/>
      </c>
      <c r="H370" s="109">
        <f t="shared" ca="1" si="179"/>
        <v>0</v>
      </c>
      <c r="I370" s="22">
        <f t="shared" ca="1" si="180"/>
        <v>0</v>
      </c>
      <c r="J370" s="22">
        <f t="shared" ca="1" si="181"/>
        <v>0</v>
      </c>
      <c r="K370" s="349">
        <f t="shared" ca="1" si="182"/>
        <v>0</v>
      </c>
      <c r="L370" s="375">
        <f t="shared" ca="1" si="165"/>
        <v>0</v>
      </c>
      <c r="M370" s="20" t="str">
        <f ca="1">IF(R370&lt;&gt;0,MAX($M$4:M369)+1,"")</f>
        <v/>
      </c>
      <c r="N370" s="374">
        <f t="shared" ca="1" si="166"/>
        <v>0</v>
      </c>
      <c r="O370" s="374">
        <f t="shared" ca="1" si="167"/>
        <v>0</v>
      </c>
      <c r="P370" s="374">
        <f t="shared" ca="1" si="168"/>
        <v>0</v>
      </c>
      <c r="Q370" s="374">
        <f t="shared" ca="1" si="169"/>
        <v>0</v>
      </c>
      <c r="R370" s="375">
        <f t="shared" ca="1" si="170"/>
        <v>0</v>
      </c>
      <c r="S370" s="20" t="str">
        <f ca="1">IF(X370&lt;&gt;0,MAX($S$4:S369)+1,"")</f>
        <v/>
      </c>
      <c r="T370" s="109">
        <f t="shared" ca="1" si="183"/>
        <v>0</v>
      </c>
      <c r="U370" s="22">
        <f t="shared" ca="1" si="184"/>
        <v>0</v>
      </c>
      <c r="V370" s="22">
        <f t="shared" ca="1" si="185"/>
        <v>0</v>
      </c>
      <c r="W370" s="349">
        <f t="shared" ca="1" si="186"/>
        <v>0</v>
      </c>
      <c r="X370" s="375">
        <f t="shared" ca="1" si="171"/>
        <v>0</v>
      </c>
      <c r="Y370" s="20" t="str">
        <f ca="1">IF(AD370&lt;&gt;0,MAX(Y$4:$GY369)+1,"")</f>
        <v/>
      </c>
      <c r="Z370" s="109">
        <f t="shared" ca="1" si="187"/>
        <v>0</v>
      </c>
      <c r="AA370" s="22">
        <f t="shared" ca="1" si="188"/>
        <v>0</v>
      </c>
      <c r="AB370" s="22">
        <f t="shared" ca="1" si="189"/>
        <v>0</v>
      </c>
      <c r="AC370" s="349">
        <f t="shared" ca="1" si="190"/>
        <v>0</v>
      </c>
      <c r="AD370" s="375">
        <f t="shared" ca="1" si="172"/>
        <v>0</v>
      </c>
      <c r="AE370" s="20" t="str">
        <f ca="1">IF(AJ370&lt;&gt;0,MAX($E$4:AE369)+1,"")</f>
        <v/>
      </c>
      <c r="AF370" s="109">
        <f t="shared" ca="1" si="191"/>
        <v>0</v>
      </c>
      <c r="AG370" s="22">
        <f t="shared" ca="1" si="192"/>
        <v>0</v>
      </c>
      <c r="AH370" s="22">
        <f t="shared" ca="1" si="193"/>
        <v>0</v>
      </c>
      <c r="AI370" s="349">
        <f t="shared" ca="1" si="194"/>
        <v>0</v>
      </c>
      <c r="AJ370" s="375">
        <f t="shared" ca="1" si="173"/>
        <v>0</v>
      </c>
    </row>
    <row r="371" spans="1:36" ht="18.75" customHeight="1" thickBot="1">
      <c r="A371" s="20" t="str">
        <f ca="1">IF(F371&lt;&gt;0,MAX($A$4:A370)+1,"")</f>
        <v/>
      </c>
      <c r="B371" s="109">
        <f t="shared" ca="1" si="174"/>
        <v>0</v>
      </c>
      <c r="C371" s="22">
        <f t="shared" ca="1" si="175"/>
        <v>0</v>
      </c>
      <c r="D371" s="22">
        <f t="shared" ca="1" si="176"/>
        <v>0</v>
      </c>
      <c r="E371" s="349">
        <f t="shared" ca="1" si="177"/>
        <v>0</v>
      </c>
      <c r="F371" s="537">
        <f t="shared" ca="1" si="178"/>
        <v>0</v>
      </c>
      <c r="G371" s="20" t="str">
        <f ca="1">IF(L371&lt;&gt;0,MAX($G$4:G370)+1,"")</f>
        <v/>
      </c>
      <c r="H371" s="109">
        <f t="shared" ca="1" si="179"/>
        <v>0</v>
      </c>
      <c r="I371" s="22">
        <f t="shared" ca="1" si="180"/>
        <v>0</v>
      </c>
      <c r="J371" s="22">
        <f t="shared" ca="1" si="181"/>
        <v>0</v>
      </c>
      <c r="K371" s="349">
        <f t="shared" ca="1" si="182"/>
        <v>0</v>
      </c>
      <c r="L371" s="375">
        <f t="shared" ca="1" si="165"/>
        <v>0</v>
      </c>
      <c r="M371" s="20" t="str">
        <f ca="1">IF(R371&lt;&gt;0,MAX($M$4:M370)+1,"")</f>
        <v/>
      </c>
      <c r="N371" s="374">
        <f t="shared" ca="1" si="166"/>
        <v>0</v>
      </c>
      <c r="O371" s="374">
        <f t="shared" ca="1" si="167"/>
        <v>0</v>
      </c>
      <c r="P371" s="374">
        <f t="shared" ca="1" si="168"/>
        <v>0</v>
      </c>
      <c r="Q371" s="374">
        <f t="shared" ca="1" si="169"/>
        <v>0</v>
      </c>
      <c r="R371" s="375">
        <f t="shared" ca="1" si="170"/>
        <v>0</v>
      </c>
      <c r="S371" s="20" t="str">
        <f ca="1">IF(X371&lt;&gt;0,MAX($S$4:S370)+1,"")</f>
        <v/>
      </c>
      <c r="T371" s="109">
        <f t="shared" ca="1" si="183"/>
        <v>0</v>
      </c>
      <c r="U371" s="22">
        <f t="shared" ca="1" si="184"/>
        <v>0</v>
      </c>
      <c r="V371" s="22">
        <f t="shared" ca="1" si="185"/>
        <v>0</v>
      </c>
      <c r="W371" s="349">
        <f t="shared" ca="1" si="186"/>
        <v>0</v>
      </c>
      <c r="X371" s="375">
        <f t="shared" ca="1" si="171"/>
        <v>0</v>
      </c>
      <c r="Y371" s="20" t="str">
        <f ca="1">IF(AD371&lt;&gt;0,MAX(Y$4:$GY370)+1,"")</f>
        <v/>
      </c>
      <c r="Z371" s="109">
        <f t="shared" ca="1" si="187"/>
        <v>0</v>
      </c>
      <c r="AA371" s="22">
        <f t="shared" ca="1" si="188"/>
        <v>0</v>
      </c>
      <c r="AB371" s="22">
        <f t="shared" ca="1" si="189"/>
        <v>0</v>
      </c>
      <c r="AC371" s="349">
        <f t="shared" ca="1" si="190"/>
        <v>0</v>
      </c>
      <c r="AD371" s="375">
        <f t="shared" ca="1" si="172"/>
        <v>0</v>
      </c>
      <c r="AE371" s="20" t="str">
        <f ca="1">IF(AJ371&lt;&gt;0,MAX($E$4:AE370)+1,"")</f>
        <v/>
      </c>
      <c r="AF371" s="109">
        <f t="shared" ca="1" si="191"/>
        <v>0</v>
      </c>
      <c r="AG371" s="22">
        <f t="shared" ca="1" si="192"/>
        <v>0</v>
      </c>
      <c r="AH371" s="22">
        <f t="shared" ca="1" si="193"/>
        <v>0</v>
      </c>
      <c r="AI371" s="349">
        <f t="shared" ca="1" si="194"/>
        <v>0</v>
      </c>
      <c r="AJ371" s="375">
        <f t="shared" ca="1" si="173"/>
        <v>0</v>
      </c>
    </row>
    <row r="372" spans="1:36" ht="18.75" customHeight="1" thickBot="1">
      <c r="A372" s="20" t="str">
        <f ca="1">IF(F372&lt;&gt;0,MAX($A$4:A371)+1,"")</f>
        <v/>
      </c>
      <c r="B372" s="109">
        <f t="shared" ca="1" si="174"/>
        <v>0</v>
      </c>
      <c r="C372" s="22">
        <f t="shared" ca="1" si="175"/>
        <v>0</v>
      </c>
      <c r="D372" s="22">
        <f t="shared" ca="1" si="176"/>
        <v>0</v>
      </c>
      <c r="E372" s="349">
        <f t="shared" ca="1" si="177"/>
        <v>0</v>
      </c>
      <c r="F372" s="537">
        <f t="shared" ca="1" si="178"/>
        <v>0</v>
      </c>
      <c r="G372" s="20" t="str">
        <f ca="1">IF(L372&lt;&gt;0,MAX($G$4:G371)+1,"")</f>
        <v/>
      </c>
      <c r="H372" s="109">
        <f t="shared" ca="1" si="179"/>
        <v>0</v>
      </c>
      <c r="I372" s="22">
        <f t="shared" ca="1" si="180"/>
        <v>0</v>
      </c>
      <c r="J372" s="22">
        <f t="shared" ca="1" si="181"/>
        <v>0</v>
      </c>
      <c r="K372" s="349">
        <f t="shared" ca="1" si="182"/>
        <v>0</v>
      </c>
      <c r="L372" s="375">
        <f t="shared" ca="1" si="165"/>
        <v>0</v>
      </c>
      <c r="M372" s="20" t="str">
        <f ca="1">IF(R372&lt;&gt;0,MAX($M$4:M371)+1,"")</f>
        <v/>
      </c>
      <c r="N372" s="374">
        <f t="shared" ca="1" si="166"/>
        <v>0</v>
      </c>
      <c r="O372" s="374">
        <f t="shared" ca="1" si="167"/>
        <v>0</v>
      </c>
      <c r="P372" s="374">
        <f t="shared" ca="1" si="168"/>
        <v>0</v>
      </c>
      <c r="Q372" s="374">
        <f t="shared" ca="1" si="169"/>
        <v>0</v>
      </c>
      <c r="R372" s="375">
        <f t="shared" ca="1" si="170"/>
        <v>0</v>
      </c>
      <c r="S372" s="20" t="str">
        <f ca="1">IF(X372&lt;&gt;0,MAX($S$4:S371)+1,"")</f>
        <v/>
      </c>
      <c r="T372" s="109">
        <f t="shared" ca="1" si="183"/>
        <v>0</v>
      </c>
      <c r="U372" s="22">
        <f t="shared" ca="1" si="184"/>
        <v>0</v>
      </c>
      <c r="V372" s="22">
        <f t="shared" ca="1" si="185"/>
        <v>0</v>
      </c>
      <c r="W372" s="349">
        <f t="shared" ca="1" si="186"/>
        <v>0</v>
      </c>
      <c r="X372" s="375">
        <f t="shared" ca="1" si="171"/>
        <v>0</v>
      </c>
      <c r="Y372" s="20" t="str">
        <f ca="1">IF(AD372&lt;&gt;0,MAX(Y$4:$GY371)+1,"")</f>
        <v/>
      </c>
      <c r="Z372" s="109">
        <f t="shared" ca="1" si="187"/>
        <v>0</v>
      </c>
      <c r="AA372" s="22">
        <f t="shared" ca="1" si="188"/>
        <v>0</v>
      </c>
      <c r="AB372" s="22">
        <f t="shared" ca="1" si="189"/>
        <v>0</v>
      </c>
      <c r="AC372" s="349">
        <f t="shared" ca="1" si="190"/>
        <v>0</v>
      </c>
      <c r="AD372" s="375">
        <f t="shared" ca="1" si="172"/>
        <v>0</v>
      </c>
      <c r="AE372" s="20" t="str">
        <f ca="1">IF(AJ372&lt;&gt;0,MAX($E$4:AE371)+1,"")</f>
        <v/>
      </c>
      <c r="AF372" s="109">
        <f t="shared" ca="1" si="191"/>
        <v>0</v>
      </c>
      <c r="AG372" s="22">
        <f t="shared" ca="1" si="192"/>
        <v>0</v>
      </c>
      <c r="AH372" s="22">
        <f t="shared" ca="1" si="193"/>
        <v>0</v>
      </c>
      <c r="AI372" s="349">
        <f t="shared" ca="1" si="194"/>
        <v>0</v>
      </c>
      <c r="AJ372" s="375">
        <f t="shared" ca="1" si="173"/>
        <v>0</v>
      </c>
    </row>
    <row r="373" spans="1:36" ht="18.75" customHeight="1" thickBot="1">
      <c r="A373" s="20" t="str">
        <f ca="1">IF(F373&lt;&gt;0,MAX($A$4:A372)+1,"")</f>
        <v/>
      </c>
      <c r="B373" s="109">
        <f t="shared" ca="1" si="174"/>
        <v>0</v>
      </c>
      <c r="C373" s="22">
        <f t="shared" ca="1" si="175"/>
        <v>0</v>
      </c>
      <c r="D373" s="22">
        <f t="shared" ca="1" si="176"/>
        <v>0</v>
      </c>
      <c r="E373" s="349">
        <f t="shared" ca="1" si="177"/>
        <v>0</v>
      </c>
      <c r="F373" s="537">
        <f t="shared" ca="1" si="178"/>
        <v>0</v>
      </c>
      <c r="G373" s="20" t="str">
        <f ca="1">IF(L373&lt;&gt;0,MAX($G$4:G372)+1,"")</f>
        <v/>
      </c>
      <c r="H373" s="109">
        <f t="shared" ca="1" si="179"/>
        <v>0</v>
      </c>
      <c r="I373" s="22">
        <f t="shared" ca="1" si="180"/>
        <v>0</v>
      </c>
      <c r="J373" s="22">
        <f t="shared" ca="1" si="181"/>
        <v>0</v>
      </c>
      <c r="K373" s="349">
        <f t="shared" ca="1" si="182"/>
        <v>0</v>
      </c>
      <c r="L373" s="375">
        <f t="shared" ca="1" si="165"/>
        <v>0</v>
      </c>
      <c r="M373" s="20" t="str">
        <f ca="1">IF(R373&lt;&gt;0,MAX($M$4:M372)+1,"")</f>
        <v/>
      </c>
      <c r="N373" s="374">
        <f t="shared" ca="1" si="166"/>
        <v>0</v>
      </c>
      <c r="O373" s="374">
        <f t="shared" ca="1" si="167"/>
        <v>0</v>
      </c>
      <c r="P373" s="374">
        <f t="shared" ca="1" si="168"/>
        <v>0</v>
      </c>
      <c r="Q373" s="374">
        <f t="shared" ca="1" si="169"/>
        <v>0</v>
      </c>
      <c r="R373" s="375">
        <f t="shared" ca="1" si="170"/>
        <v>0</v>
      </c>
      <c r="S373" s="20" t="str">
        <f ca="1">IF(X373&lt;&gt;0,MAX($S$4:S372)+1,"")</f>
        <v/>
      </c>
      <c r="T373" s="109">
        <f t="shared" ca="1" si="183"/>
        <v>0</v>
      </c>
      <c r="U373" s="22">
        <f t="shared" ca="1" si="184"/>
        <v>0</v>
      </c>
      <c r="V373" s="22">
        <f t="shared" ca="1" si="185"/>
        <v>0</v>
      </c>
      <c r="W373" s="349">
        <f t="shared" ca="1" si="186"/>
        <v>0</v>
      </c>
      <c r="X373" s="375">
        <f t="shared" ca="1" si="171"/>
        <v>0</v>
      </c>
      <c r="Y373" s="20" t="str">
        <f ca="1">IF(AD373&lt;&gt;0,MAX(Y$4:$GY372)+1,"")</f>
        <v/>
      </c>
      <c r="Z373" s="109">
        <f t="shared" ca="1" si="187"/>
        <v>0</v>
      </c>
      <c r="AA373" s="22">
        <f t="shared" ca="1" si="188"/>
        <v>0</v>
      </c>
      <c r="AB373" s="22">
        <f t="shared" ca="1" si="189"/>
        <v>0</v>
      </c>
      <c r="AC373" s="349">
        <f t="shared" ca="1" si="190"/>
        <v>0</v>
      </c>
      <c r="AD373" s="375">
        <f t="shared" ca="1" si="172"/>
        <v>0</v>
      </c>
      <c r="AE373" s="20" t="str">
        <f ca="1">IF(AJ373&lt;&gt;0,MAX($E$4:AE372)+1,"")</f>
        <v/>
      </c>
      <c r="AF373" s="109">
        <f t="shared" ca="1" si="191"/>
        <v>0</v>
      </c>
      <c r="AG373" s="22">
        <f t="shared" ca="1" si="192"/>
        <v>0</v>
      </c>
      <c r="AH373" s="22">
        <f t="shared" ca="1" si="193"/>
        <v>0</v>
      </c>
      <c r="AI373" s="349">
        <f t="shared" ca="1" si="194"/>
        <v>0</v>
      </c>
      <c r="AJ373" s="375">
        <f t="shared" ca="1" si="173"/>
        <v>0</v>
      </c>
    </row>
    <row r="374" spans="1:36" ht="18.75" customHeight="1" thickBot="1">
      <c r="A374" s="20" t="str">
        <f ca="1">IF(F374&lt;&gt;0,MAX($A$4:A373)+1,"")</f>
        <v/>
      </c>
      <c r="B374" s="109">
        <f t="shared" ca="1" si="174"/>
        <v>0</v>
      </c>
      <c r="C374" s="22">
        <f t="shared" ca="1" si="175"/>
        <v>0</v>
      </c>
      <c r="D374" s="22">
        <f t="shared" ca="1" si="176"/>
        <v>0</v>
      </c>
      <c r="E374" s="349">
        <f t="shared" ca="1" si="177"/>
        <v>0</v>
      </c>
      <c r="F374" s="537">
        <f t="shared" ca="1" si="178"/>
        <v>0</v>
      </c>
      <c r="G374" s="20" t="str">
        <f ca="1">IF(L374&lt;&gt;0,MAX($G$4:G373)+1,"")</f>
        <v/>
      </c>
      <c r="H374" s="109">
        <f t="shared" ca="1" si="179"/>
        <v>0</v>
      </c>
      <c r="I374" s="22">
        <f t="shared" ca="1" si="180"/>
        <v>0</v>
      </c>
      <c r="J374" s="22">
        <f t="shared" ca="1" si="181"/>
        <v>0</v>
      </c>
      <c r="K374" s="349">
        <f t="shared" ca="1" si="182"/>
        <v>0</v>
      </c>
      <c r="L374" s="375">
        <f t="shared" ca="1" si="165"/>
        <v>0</v>
      </c>
      <c r="M374" s="20" t="str">
        <f ca="1">IF(R374&lt;&gt;0,MAX($M$4:M373)+1,"")</f>
        <v/>
      </c>
      <c r="N374" s="374">
        <f t="shared" ca="1" si="166"/>
        <v>0</v>
      </c>
      <c r="O374" s="374">
        <f t="shared" ca="1" si="167"/>
        <v>0</v>
      </c>
      <c r="P374" s="374">
        <f t="shared" ca="1" si="168"/>
        <v>0</v>
      </c>
      <c r="Q374" s="374">
        <f t="shared" ca="1" si="169"/>
        <v>0</v>
      </c>
      <c r="R374" s="375">
        <f t="shared" ca="1" si="170"/>
        <v>0</v>
      </c>
      <c r="S374" s="20" t="str">
        <f ca="1">IF(X374&lt;&gt;0,MAX($S$4:S373)+1,"")</f>
        <v/>
      </c>
      <c r="T374" s="109">
        <f t="shared" ca="1" si="183"/>
        <v>0</v>
      </c>
      <c r="U374" s="22">
        <f t="shared" ca="1" si="184"/>
        <v>0</v>
      </c>
      <c r="V374" s="22">
        <f t="shared" ca="1" si="185"/>
        <v>0</v>
      </c>
      <c r="W374" s="349">
        <f t="shared" ca="1" si="186"/>
        <v>0</v>
      </c>
      <c r="X374" s="375">
        <f t="shared" ca="1" si="171"/>
        <v>0</v>
      </c>
      <c r="Y374" s="20" t="str">
        <f ca="1">IF(AD374&lt;&gt;0,MAX(Y$4:$GY373)+1,"")</f>
        <v/>
      </c>
      <c r="Z374" s="109">
        <f t="shared" ca="1" si="187"/>
        <v>0</v>
      </c>
      <c r="AA374" s="22">
        <f t="shared" ca="1" si="188"/>
        <v>0</v>
      </c>
      <c r="AB374" s="22">
        <f t="shared" ca="1" si="189"/>
        <v>0</v>
      </c>
      <c r="AC374" s="349">
        <f t="shared" ca="1" si="190"/>
        <v>0</v>
      </c>
      <c r="AD374" s="375">
        <f t="shared" ca="1" si="172"/>
        <v>0</v>
      </c>
      <c r="AE374" s="20" t="str">
        <f ca="1">IF(AJ374&lt;&gt;0,MAX($E$4:AE373)+1,"")</f>
        <v/>
      </c>
      <c r="AF374" s="109">
        <f t="shared" ca="1" si="191"/>
        <v>0</v>
      </c>
      <c r="AG374" s="22">
        <f t="shared" ca="1" si="192"/>
        <v>0</v>
      </c>
      <c r="AH374" s="22">
        <f t="shared" ca="1" si="193"/>
        <v>0</v>
      </c>
      <c r="AI374" s="349">
        <f t="shared" ca="1" si="194"/>
        <v>0</v>
      </c>
      <c r="AJ374" s="375">
        <f t="shared" ca="1" si="173"/>
        <v>0</v>
      </c>
    </row>
    <row r="375" spans="1:36" ht="18.75" customHeight="1" thickBot="1">
      <c r="A375" s="20" t="str">
        <f ca="1">IF(F375&lt;&gt;0,MAX($A$4:A374)+1,"")</f>
        <v/>
      </c>
      <c r="B375" s="109">
        <f t="shared" ca="1" si="174"/>
        <v>0</v>
      </c>
      <c r="C375" s="22">
        <f t="shared" ca="1" si="175"/>
        <v>0</v>
      </c>
      <c r="D375" s="22">
        <f t="shared" ca="1" si="176"/>
        <v>0</v>
      </c>
      <c r="E375" s="349">
        <f t="shared" ca="1" si="177"/>
        <v>0</v>
      </c>
      <c r="F375" s="537">
        <f t="shared" ca="1" si="178"/>
        <v>0</v>
      </c>
      <c r="G375" s="20" t="str">
        <f ca="1">IF(L375&lt;&gt;0,MAX($G$4:G374)+1,"")</f>
        <v/>
      </c>
      <c r="H375" s="109">
        <f t="shared" ca="1" si="179"/>
        <v>0</v>
      </c>
      <c r="I375" s="22">
        <f t="shared" ca="1" si="180"/>
        <v>0</v>
      </c>
      <c r="J375" s="22">
        <f t="shared" ca="1" si="181"/>
        <v>0</v>
      </c>
      <c r="K375" s="349">
        <f t="shared" ca="1" si="182"/>
        <v>0</v>
      </c>
      <c r="L375" s="375">
        <f t="shared" ca="1" si="165"/>
        <v>0</v>
      </c>
      <c r="M375" s="20" t="str">
        <f ca="1">IF(R375&lt;&gt;0,MAX($M$4:M374)+1,"")</f>
        <v/>
      </c>
      <c r="N375" s="374">
        <f t="shared" ca="1" si="166"/>
        <v>0</v>
      </c>
      <c r="O375" s="374">
        <f t="shared" ca="1" si="167"/>
        <v>0</v>
      </c>
      <c r="P375" s="374">
        <f t="shared" ca="1" si="168"/>
        <v>0</v>
      </c>
      <c r="Q375" s="374">
        <f t="shared" ca="1" si="169"/>
        <v>0</v>
      </c>
      <c r="R375" s="375">
        <f t="shared" ca="1" si="170"/>
        <v>0</v>
      </c>
      <c r="S375" s="20" t="str">
        <f ca="1">IF(X375&lt;&gt;0,MAX($S$4:S374)+1,"")</f>
        <v/>
      </c>
      <c r="T375" s="109">
        <f t="shared" ca="1" si="183"/>
        <v>0</v>
      </c>
      <c r="U375" s="22">
        <f t="shared" ca="1" si="184"/>
        <v>0</v>
      </c>
      <c r="V375" s="22">
        <f t="shared" ca="1" si="185"/>
        <v>0</v>
      </c>
      <c r="W375" s="349">
        <f t="shared" ca="1" si="186"/>
        <v>0</v>
      </c>
      <c r="X375" s="375">
        <f t="shared" ca="1" si="171"/>
        <v>0</v>
      </c>
      <c r="Y375" s="20" t="str">
        <f ca="1">IF(AD375&lt;&gt;0,MAX(Y$4:$GY374)+1,"")</f>
        <v/>
      </c>
      <c r="Z375" s="109">
        <f t="shared" ca="1" si="187"/>
        <v>0</v>
      </c>
      <c r="AA375" s="22">
        <f t="shared" ca="1" si="188"/>
        <v>0</v>
      </c>
      <c r="AB375" s="22">
        <f t="shared" ca="1" si="189"/>
        <v>0</v>
      </c>
      <c r="AC375" s="349">
        <f t="shared" ca="1" si="190"/>
        <v>0</v>
      </c>
      <c r="AD375" s="375">
        <f t="shared" ca="1" si="172"/>
        <v>0</v>
      </c>
      <c r="AE375" s="20" t="str">
        <f ca="1">IF(AJ375&lt;&gt;0,MAX($E$4:AE374)+1,"")</f>
        <v/>
      </c>
      <c r="AF375" s="109">
        <f t="shared" ca="1" si="191"/>
        <v>0</v>
      </c>
      <c r="AG375" s="22">
        <f t="shared" ca="1" si="192"/>
        <v>0</v>
      </c>
      <c r="AH375" s="22">
        <f t="shared" ca="1" si="193"/>
        <v>0</v>
      </c>
      <c r="AI375" s="349">
        <f t="shared" ca="1" si="194"/>
        <v>0</v>
      </c>
      <c r="AJ375" s="375">
        <f t="shared" ca="1" si="173"/>
        <v>0</v>
      </c>
    </row>
    <row r="376" spans="1:36" ht="18.75" customHeight="1" thickBot="1">
      <c r="A376" s="20" t="str">
        <f ca="1">IF(F376&lt;&gt;0,MAX($A$4:A375)+1,"")</f>
        <v/>
      </c>
      <c r="B376" s="109">
        <f t="shared" ca="1" si="174"/>
        <v>0</v>
      </c>
      <c r="C376" s="22">
        <f t="shared" ca="1" si="175"/>
        <v>0</v>
      </c>
      <c r="D376" s="22">
        <f t="shared" ca="1" si="176"/>
        <v>0</v>
      </c>
      <c r="E376" s="349">
        <f t="shared" ca="1" si="177"/>
        <v>0</v>
      </c>
      <c r="F376" s="537">
        <f t="shared" ca="1" si="178"/>
        <v>0</v>
      </c>
      <c r="G376" s="20" t="str">
        <f ca="1">IF(L376&lt;&gt;0,MAX($G$4:G375)+1,"")</f>
        <v/>
      </c>
      <c r="H376" s="109">
        <f t="shared" ca="1" si="179"/>
        <v>0</v>
      </c>
      <c r="I376" s="22">
        <f t="shared" ca="1" si="180"/>
        <v>0</v>
      </c>
      <c r="J376" s="22">
        <f t="shared" ca="1" si="181"/>
        <v>0</v>
      </c>
      <c r="K376" s="349">
        <f t="shared" ca="1" si="182"/>
        <v>0</v>
      </c>
      <c r="L376" s="375">
        <f t="shared" ca="1" si="165"/>
        <v>0</v>
      </c>
      <c r="M376" s="20" t="str">
        <f ca="1">IF(R376&lt;&gt;0,MAX($M$4:M375)+1,"")</f>
        <v/>
      </c>
      <c r="N376" s="374">
        <f t="shared" ca="1" si="166"/>
        <v>0</v>
      </c>
      <c r="O376" s="374">
        <f t="shared" ca="1" si="167"/>
        <v>0</v>
      </c>
      <c r="P376" s="374">
        <f t="shared" ca="1" si="168"/>
        <v>0</v>
      </c>
      <c r="Q376" s="374">
        <f t="shared" ca="1" si="169"/>
        <v>0</v>
      </c>
      <c r="R376" s="375">
        <f t="shared" ca="1" si="170"/>
        <v>0</v>
      </c>
      <c r="S376" s="20" t="str">
        <f ca="1">IF(X376&lt;&gt;0,MAX($S$4:S375)+1,"")</f>
        <v/>
      </c>
      <c r="T376" s="109">
        <f t="shared" ca="1" si="183"/>
        <v>0</v>
      </c>
      <c r="U376" s="22">
        <f t="shared" ca="1" si="184"/>
        <v>0</v>
      </c>
      <c r="V376" s="22">
        <f t="shared" ca="1" si="185"/>
        <v>0</v>
      </c>
      <c r="W376" s="349">
        <f t="shared" ca="1" si="186"/>
        <v>0</v>
      </c>
      <c r="X376" s="375">
        <f t="shared" ca="1" si="171"/>
        <v>0</v>
      </c>
      <c r="Y376" s="20" t="str">
        <f ca="1">IF(AD376&lt;&gt;0,MAX(Y$4:$GY375)+1,"")</f>
        <v/>
      </c>
      <c r="Z376" s="109">
        <f t="shared" ca="1" si="187"/>
        <v>0</v>
      </c>
      <c r="AA376" s="22">
        <f t="shared" ca="1" si="188"/>
        <v>0</v>
      </c>
      <c r="AB376" s="22">
        <f t="shared" ca="1" si="189"/>
        <v>0</v>
      </c>
      <c r="AC376" s="349">
        <f t="shared" ca="1" si="190"/>
        <v>0</v>
      </c>
      <c r="AD376" s="375">
        <f t="shared" ca="1" si="172"/>
        <v>0</v>
      </c>
      <c r="AE376" s="20" t="str">
        <f ca="1">IF(AJ376&lt;&gt;0,MAX($E$4:AE375)+1,"")</f>
        <v/>
      </c>
      <c r="AF376" s="109">
        <f t="shared" ca="1" si="191"/>
        <v>0</v>
      </c>
      <c r="AG376" s="22">
        <f t="shared" ca="1" si="192"/>
        <v>0</v>
      </c>
      <c r="AH376" s="22">
        <f t="shared" ca="1" si="193"/>
        <v>0</v>
      </c>
      <c r="AI376" s="349">
        <f t="shared" ca="1" si="194"/>
        <v>0</v>
      </c>
      <c r="AJ376" s="375">
        <f t="shared" ca="1" si="173"/>
        <v>0</v>
      </c>
    </row>
    <row r="377" spans="1:36" ht="18.75" customHeight="1" thickBot="1">
      <c r="A377" s="20" t="str">
        <f ca="1">IF(F377&lt;&gt;0,MAX($A$4:A376)+1,"")</f>
        <v/>
      </c>
      <c r="B377" s="109">
        <f t="shared" ca="1" si="174"/>
        <v>0</v>
      </c>
      <c r="C377" s="22">
        <f t="shared" ca="1" si="175"/>
        <v>0</v>
      </c>
      <c r="D377" s="22">
        <f t="shared" ca="1" si="176"/>
        <v>0</v>
      </c>
      <c r="E377" s="349">
        <f t="shared" ca="1" si="177"/>
        <v>0</v>
      </c>
      <c r="F377" s="537">
        <f t="shared" ca="1" si="178"/>
        <v>0</v>
      </c>
      <c r="G377" s="20" t="str">
        <f ca="1">IF(L377&lt;&gt;0,MAX($G$4:G376)+1,"")</f>
        <v/>
      </c>
      <c r="H377" s="109">
        <f t="shared" ca="1" si="179"/>
        <v>0</v>
      </c>
      <c r="I377" s="22">
        <f t="shared" ca="1" si="180"/>
        <v>0</v>
      </c>
      <c r="J377" s="22">
        <f t="shared" ca="1" si="181"/>
        <v>0</v>
      </c>
      <c r="K377" s="349">
        <f t="shared" ca="1" si="182"/>
        <v>0</v>
      </c>
      <c r="L377" s="375">
        <f t="shared" ca="1" si="165"/>
        <v>0</v>
      </c>
      <c r="M377" s="20" t="str">
        <f ca="1">IF(R377&lt;&gt;0,MAX($M$4:M376)+1,"")</f>
        <v/>
      </c>
      <c r="N377" s="374">
        <f t="shared" ca="1" si="166"/>
        <v>0</v>
      </c>
      <c r="O377" s="374">
        <f t="shared" ca="1" si="167"/>
        <v>0</v>
      </c>
      <c r="P377" s="374">
        <f t="shared" ca="1" si="168"/>
        <v>0</v>
      </c>
      <c r="Q377" s="374">
        <f t="shared" ca="1" si="169"/>
        <v>0</v>
      </c>
      <c r="R377" s="375">
        <f t="shared" ca="1" si="170"/>
        <v>0</v>
      </c>
      <c r="S377" s="20" t="str">
        <f ca="1">IF(X377&lt;&gt;0,MAX($S$4:S376)+1,"")</f>
        <v/>
      </c>
      <c r="T377" s="109">
        <f t="shared" ca="1" si="183"/>
        <v>0</v>
      </c>
      <c r="U377" s="22">
        <f t="shared" ca="1" si="184"/>
        <v>0</v>
      </c>
      <c r="V377" s="22">
        <f t="shared" ca="1" si="185"/>
        <v>0</v>
      </c>
      <c r="W377" s="349">
        <f t="shared" ca="1" si="186"/>
        <v>0</v>
      </c>
      <c r="X377" s="375">
        <f t="shared" ca="1" si="171"/>
        <v>0</v>
      </c>
      <c r="Y377" s="20" t="str">
        <f ca="1">IF(AD377&lt;&gt;0,MAX(Y$4:$GY376)+1,"")</f>
        <v/>
      </c>
      <c r="Z377" s="109">
        <f t="shared" ca="1" si="187"/>
        <v>0</v>
      </c>
      <c r="AA377" s="22">
        <f t="shared" ca="1" si="188"/>
        <v>0</v>
      </c>
      <c r="AB377" s="22">
        <f t="shared" ca="1" si="189"/>
        <v>0</v>
      </c>
      <c r="AC377" s="349">
        <f t="shared" ca="1" si="190"/>
        <v>0</v>
      </c>
      <c r="AD377" s="375">
        <f t="shared" ca="1" si="172"/>
        <v>0</v>
      </c>
      <c r="AE377" s="20" t="str">
        <f ca="1">IF(AJ377&lt;&gt;0,MAX($E$4:AE376)+1,"")</f>
        <v/>
      </c>
      <c r="AF377" s="109">
        <f t="shared" ca="1" si="191"/>
        <v>0</v>
      </c>
      <c r="AG377" s="22">
        <f t="shared" ca="1" si="192"/>
        <v>0</v>
      </c>
      <c r="AH377" s="22">
        <f t="shared" ca="1" si="193"/>
        <v>0</v>
      </c>
      <c r="AI377" s="349">
        <f t="shared" ca="1" si="194"/>
        <v>0</v>
      </c>
      <c r="AJ377" s="375">
        <f t="shared" ca="1" si="173"/>
        <v>0</v>
      </c>
    </row>
    <row r="378" spans="1:36" ht="18.75" customHeight="1" thickBot="1">
      <c r="A378" s="20" t="str">
        <f ca="1">IF(F378&lt;&gt;0,MAX($A$4:A377)+1,"")</f>
        <v/>
      </c>
      <c r="B378" s="109">
        <f t="shared" ca="1" si="174"/>
        <v>0</v>
      </c>
      <c r="C378" s="22">
        <f t="shared" ca="1" si="175"/>
        <v>0</v>
      </c>
      <c r="D378" s="22">
        <f t="shared" ca="1" si="176"/>
        <v>0</v>
      </c>
      <c r="E378" s="349">
        <f t="shared" ca="1" si="177"/>
        <v>0</v>
      </c>
      <c r="F378" s="537">
        <f t="shared" ca="1" si="178"/>
        <v>0</v>
      </c>
      <c r="G378" s="20" t="str">
        <f ca="1">IF(L378&lt;&gt;0,MAX($G$4:G377)+1,"")</f>
        <v/>
      </c>
      <c r="H378" s="109">
        <f t="shared" ca="1" si="179"/>
        <v>0</v>
      </c>
      <c r="I378" s="22">
        <f t="shared" ca="1" si="180"/>
        <v>0</v>
      </c>
      <c r="J378" s="22">
        <f t="shared" ca="1" si="181"/>
        <v>0</v>
      </c>
      <c r="K378" s="349">
        <f t="shared" ca="1" si="182"/>
        <v>0</v>
      </c>
      <c r="L378" s="375">
        <f t="shared" ca="1" si="165"/>
        <v>0</v>
      </c>
      <c r="M378" s="20" t="str">
        <f ca="1">IF(R378&lt;&gt;0,MAX($M$4:M377)+1,"")</f>
        <v/>
      </c>
      <c r="N378" s="374">
        <f t="shared" ca="1" si="166"/>
        <v>0</v>
      </c>
      <c r="O378" s="374">
        <f t="shared" ca="1" si="167"/>
        <v>0</v>
      </c>
      <c r="P378" s="374">
        <f t="shared" ca="1" si="168"/>
        <v>0</v>
      </c>
      <c r="Q378" s="374">
        <f t="shared" ca="1" si="169"/>
        <v>0</v>
      </c>
      <c r="R378" s="375">
        <f t="shared" ca="1" si="170"/>
        <v>0</v>
      </c>
      <c r="S378" s="20" t="str">
        <f ca="1">IF(X378&lt;&gt;0,MAX($S$4:S377)+1,"")</f>
        <v/>
      </c>
      <c r="T378" s="109">
        <f t="shared" ca="1" si="183"/>
        <v>0</v>
      </c>
      <c r="U378" s="22">
        <f t="shared" ca="1" si="184"/>
        <v>0</v>
      </c>
      <c r="V378" s="22">
        <f t="shared" ca="1" si="185"/>
        <v>0</v>
      </c>
      <c r="W378" s="349">
        <f t="shared" ca="1" si="186"/>
        <v>0</v>
      </c>
      <c r="X378" s="375">
        <f t="shared" ca="1" si="171"/>
        <v>0</v>
      </c>
      <c r="Y378" s="20" t="str">
        <f ca="1">IF(AD378&lt;&gt;0,MAX(Y$4:$GY377)+1,"")</f>
        <v/>
      </c>
      <c r="Z378" s="109">
        <f t="shared" ca="1" si="187"/>
        <v>0</v>
      </c>
      <c r="AA378" s="22">
        <f t="shared" ca="1" si="188"/>
        <v>0</v>
      </c>
      <c r="AB378" s="22">
        <f t="shared" ca="1" si="189"/>
        <v>0</v>
      </c>
      <c r="AC378" s="349">
        <f t="shared" ca="1" si="190"/>
        <v>0</v>
      </c>
      <c r="AD378" s="375">
        <f t="shared" ca="1" si="172"/>
        <v>0</v>
      </c>
      <c r="AE378" s="20" t="str">
        <f ca="1">IF(AJ378&lt;&gt;0,MAX($E$4:AE377)+1,"")</f>
        <v/>
      </c>
      <c r="AF378" s="109">
        <f t="shared" ca="1" si="191"/>
        <v>0</v>
      </c>
      <c r="AG378" s="22">
        <f t="shared" ca="1" si="192"/>
        <v>0</v>
      </c>
      <c r="AH378" s="22">
        <f t="shared" ca="1" si="193"/>
        <v>0</v>
      </c>
      <c r="AI378" s="349">
        <f t="shared" ca="1" si="194"/>
        <v>0</v>
      </c>
      <c r="AJ378" s="375">
        <f t="shared" ca="1" si="173"/>
        <v>0</v>
      </c>
    </row>
    <row r="379" spans="1:36" ht="18.75" customHeight="1" thickBot="1">
      <c r="A379" s="20" t="str">
        <f ca="1">IF(F379&lt;&gt;0,MAX($A$4:A378)+1,"")</f>
        <v/>
      </c>
      <c r="B379" s="109">
        <f t="shared" ca="1" si="174"/>
        <v>0</v>
      </c>
      <c r="C379" s="22">
        <f t="shared" ca="1" si="175"/>
        <v>0</v>
      </c>
      <c r="D379" s="22">
        <f t="shared" ca="1" si="176"/>
        <v>0</v>
      </c>
      <c r="E379" s="349">
        <f t="shared" ca="1" si="177"/>
        <v>0</v>
      </c>
      <c r="F379" s="537">
        <f t="shared" ca="1" si="178"/>
        <v>0</v>
      </c>
      <c r="G379" s="20" t="str">
        <f ca="1">IF(L379&lt;&gt;0,MAX($G$4:G378)+1,"")</f>
        <v/>
      </c>
      <c r="H379" s="109">
        <f t="shared" ca="1" si="179"/>
        <v>0</v>
      </c>
      <c r="I379" s="22">
        <f t="shared" ca="1" si="180"/>
        <v>0</v>
      </c>
      <c r="J379" s="22">
        <f t="shared" ca="1" si="181"/>
        <v>0</v>
      </c>
      <c r="K379" s="349">
        <f t="shared" ca="1" si="182"/>
        <v>0</v>
      </c>
      <c r="L379" s="375">
        <f t="shared" ca="1" si="165"/>
        <v>0</v>
      </c>
      <c r="M379" s="20" t="str">
        <f ca="1">IF(R379&lt;&gt;0,MAX($M$4:M378)+1,"")</f>
        <v/>
      </c>
      <c r="N379" s="374">
        <f t="shared" ca="1" si="166"/>
        <v>0</v>
      </c>
      <c r="O379" s="374">
        <f t="shared" ca="1" si="167"/>
        <v>0</v>
      </c>
      <c r="P379" s="374">
        <f t="shared" ca="1" si="168"/>
        <v>0</v>
      </c>
      <c r="Q379" s="374">
        <f t="shared" ca="1" si="169"/>
        <v>0</v>
      </c>
      <c r="R379" s="375">
        <f t="shared" ca="1" si="170"/>
        <v>0</v>
      </c>
      <c r="S379" s="20" t="str">
        <f ca="1">IF(X379&lt;&gt;0,MAX($S$4:S378)+1,"")</f>
        <v/>
      </c>
      <c r="T379" s="109">
        <f t="shared" ca="1" si="183"/>
        <v>0</v>
      </c>
      <c r="U379" s="22">
        <f t="shared" ca="1" si="184"/>
        <v>0</v>
      </c>
      <c r="V379" s="22">
        <f t="shared" ca="1" si="185"/>
        <v>0</v>
      </c>
      <c r="W379" s="349">
        <f t="shared" ca="1" si="186"/>
        <v>0</v>
      </c>
      <c r="X379" s="375">
        <f t="shared" ca="1" si="171"/>
        <v>0</v>
      </c>
      <c r="Y379" s="20" t="str">
        <f ca="1">IF(AD379&lt;&gt;0,MAX(Y$4:$GY378)+1,"")</f>
        <v/>
      </c>
      <c r="Z379" s="109">
        <f t="shared" ca="1" si="187"/>
        <v>0</v>
      </c>
      <c r="AA379" s="22">
        <f t="shared" ca="1" si="188"/>
        <v>0</v>
      </c>
      <c r="AB379" s="22">
        <f t="shared" ca="1" si="189"/>
        <v>0</v>
      </c>
      <c r="AC379" s="349">
        <f t="shared" ca="1" si="190"/>
        <v>0</v>
      </c>
      <c r="AD379" s="375">
        <f t="shared" ca="1" si="172"/>
        <v>0</v>
      </c>
      <c r="AE379" s="20" t="str">
        <f ca="1">IF(AJ379&lt;&gt;0,MAX($E$4:AE378)+1,"")</f>
        <v/>
      </c>
      <c r="AF379" s="109">
        <f t="shared" ca="1" si="191"/>
        <v>0</v>
      </c>
      <c r="AG379" s="22">
        <f t="shared" ca="1" si="192"/>
        <v>0</v>
      </c>
      <c r="AH379" s="22">
        <f t="shared" ca="1" si="193"/>
        <v>0</v>
      </c>
      <c r="AI379" s="349">
        <f t="shared" ca="1" si="194"/>
        <v>0</v>
      </c>
      <c r="AJ379" s="375">
        <f t="shared" ca="1" si="173"/>
        <v>0</v>
      </c>
    </row>
    <row r="380" spans="1:36" ht="18.75" customHeight="1" thickBot="1">
      <c r="A380" s="20" t="str">
        <f ca="1">IF(F380&lt;&gt;0,MAX($A$4:A379)+1,"")</f>
        <v/>
      </c>
      <c r="B380" s="109">
        <f t="shared" ca="1" si="174"/>
        <v>0</v>
      </c>
      <c r="C380" s="22">
        <f t="shared" ca="1" si="175"/>
        <v>0</v>
      </c>
      <c r="D380" s="22">
        <f t="shared" ca="1" si="176"/>
        <v>0</v>
      </c>
      <c r="E380" s="349">
        <f t="shared" ca="1" si="177"/>
        <v>0</v>
      </c>
      <c r="F380" s="537">
        <f t="shared" ca="1" si="178"/>
        <v>0</v>
      </c>
      <c r="G380" s="20" t="str">
        <f ca="1">IF(L380&lt;&gt;0,MAX($G$4:G379)+1,"")</f>
        <v/>
      </c>
      <c r="H380" s="109">
        <f t="shared" ca="1" si="179"/>
        <v>0</v>
      </c>
      <c r="I380" s="22">
        <f t="shared" ca="1" si="180"/>
        <v>0</v>
      </c>
      <c r="J380" s="22">
        <f t="shared" ca="1" si="181"/>
        <v>0</v>
      </c>
      <c r="K380" s="349">
        <f t="shared" ca="1" si="182"/>
        <v>0</v>
      </c>
      <c r="L380" s="375">
        <f t="shared" ca="1" si="165"/>
        <v>0</v>
      </c>
      <c r="M380" s="20" t="str">
        <f ca="1">IF(R380&lt;&gt;0,MAX($M$4:M379)+1,"")</f>
        <v/>
      </c>
      <c r="N380" s="374">
        <f t="shared" ca="1" si="166"/>
        <v>0</v>
      </c>
      <c r="O380" s="374">
        <f t="shared" ca="1" si="167"/>
        <v>0</v>
      </c>
      <c r="P380" s="374">
        <f t="shared" ca="1" si="168"/>
        <v>0</v>
      </c>
      <c r="Q380" s="374">
        <f t="shared" ca="1" si="169"/>
        <v>0</v>
      </c>
      <c r="R380" s="375">
        <f t="shared" ca="1" si="170"/>
        <v>0</v>
      </c>
      <c r="S380" s="20" t="str">
        <f ca="1">IF(X380&lt;&gt;0,MAX($S$4:S379)+1,"")</f>
        <v/>
      </c>
      <c r="T380" s="109">
        <f t="shared" ca="1" si="183"/>
        <v>0</v>
      </c>
      <c r="U380" s="22">
        <f t="shared" ca="1" si="184"/>
        <v>0</v>
      </c>
      <c r="V380" s="22">
        <f t="shared" ca="1" si="185"/>
        <v>0</v>
      </c>
      <c r="W380" s="349">
        <f t="shared" ca="1" si="186"/>
        <v>0</v>
      </c>
      <c r="X380" s="375">
        <f t="shared" ca="1" si="171"/>
        <v>0</v>
      </c>
      <c r="Y380" s="20" t="str">
        <f ca="1">IF(AD380&lt;&gt;0,MAX(Y$4:$GY379)+1,"")</f>
        <v/>
      </c>
      <c r="Z380" s="109">
        <f t="shared" ca="1" si="187"/>
        <v>0</v>
      </c>
      <c r="AA380" s="22">
        <f t="shared" ca="1" si="188"/>
        <v>0</v>
      </c>
      <c r="AB380" s="22">
        <f t="shared" ca="1" si="189"/>
        <v>0</v>
      </c>
      <c r="AC380" s="349">
        <f t="shared" ca="1" si="190"/>
        <v>0</v>
      </c>
      <c r="AD380" s="375">
        <f t="shared" ca="1" si="172"/>
        <v>0</v>
      </c>
      <c r="AE380" s="20" t="str">
        <f ca="1">IF(AJ380&lt;&gt;0,MAX($E$4:AE379)+1,"")</f>
        <v/>
      </c>
      <c r="AF380" s="109">
        <f t="shared" ca="1" si="191"/>
        <v>0</v>
      </c>
      <c r="AG380" s="22">
        <f t="shared" ca="1" si="192"/>
        <v>0</v>
      </c>
      <c r="AH380" s="22">
        <f t="shared" ca="1" si="193"/>
        <v>0</v>
      </c>
      <c r="AI380" s="349">
        <f t="shared" ca="1" si="194"/>
        <v>0</v>
      </c>
      <c r="AJ380" s="375">
        <f t="shared" ca="1" si="173"/>
        <v>0</v>
      </c>
    </row>
    <row r="381" spans="1:36" ht="18.75" customHeight="1" thickBot="1">
      <c r="A381" s="20" t="str">
        <f ca="1">IF(F381&lt;&gt;0,MAX($A$4:A380)+1,"")</f>
        <v/>
      </c>
      <c r="B381" s="109">
        <f t="shared" ca="1" si="174"/>
        <v>0</v>
      </c>
      <c r="C381" s="22">
        <f t="shared" ca="1" si="175"/>
        <v>0</v>
      </c>
      <c r="D381" s="22">
        <f t="shared" ca="1" si="176"/>
        <v>0</v>
      </c>
      <c r="E381" s="349">
        <f t="shared" ca="1" si="177"/>
        <v>0</v>
      </c>
      <c r="F381" s="537">
        <f t="shared" ca="1" si="178"/>
        <v>0</v>
      </c>
      <c r="G381" s="20" t="str">
        <f ca="1">IF(L381&lt;&gt;0,MAX($G$4:G380)+1,"")</f>
        <v/>
      </c>
      <c r="H381" s="109">
        <f t="shared" ca="1" si="179"/>
        <v>0</v>
      </c>
      <c r="I381" s="22">
        <f t="shared" ca="1" si="180"/>
        <v>0</v>
      </c>
      <c r="J381" s="22">
        <f t="shared" ca="1" si="181"/>
        <v>0</v>
      </c>
      <c r="K381" s="349">
        <f t="shared" ca="1" si="182"/>
        <v>0</v>
      </c>
      <c r="L381" s="375">
        <f t="shared" ca="1" si="165"/>
        <v>0</v>
      </c>
      <c r="M381" s="20" t="str">
        <f ca="1">IF(R381&lt;&gt;0,MAX($M$4:M380)+1,"")</f>
        <v/>
      </c>
      <c r="N381" s="374">
        <f t="shared" ca="1" si="166"/>
        <v>0</v>
      </c>
      <c r="O381" s="374">
        <f t="shared" ca="1" si="167"/>
        <v>0</v>
      </c>
      <c r="P381" s="374">
        <f t="shared" ca="1" si="168"/>
        <v>0</v>
      </c>
      <c r="Q381" s="374">
        <f t="shared" ca="1" si="169"/>
        <v>0</v>
      </c>
      <c r="R381" s="375">
        <f t="shared" ca="1" si="170"/>
        <v>0</v>
      </c>
      <c r="S381" s="20" t="str">
        <f ca="1">IF(X381&lt;&gt;0,MAX($S$4:S380)+1,"")</f>
        <v/>
      </c>
      <c r="T381" s="109">
        <f t="shared" ca="1" si="183"/>
        <v>0</v>
      </c>
      <c r="U381" s="22">
        <f t="shared" ca="1" si="184"/>
        <v>0</v>
      </c>
      <c r="V381" s="22">
        <f t="shared" ca="1" si="185"/>
        <v>0</v>
      </c>
      <c r="W381" s="349">
        <f t="shared" ca="1" si="186"/>
        <v>0</v>
      </c>
      <c r="X381" s="375">
        <f t="shared" ca="1" si="171"/>
        <v>0</v>
      </c>
      <c r="Y381" s="20" t="str">
        <f ca="1">IF(AD381&lt;&gt;0,MAX(Y$4:$GY380)+1,"")</f>
        <v/>
      </c>
      <c r="Z381" s="109">
        <f t="shared" ca="1" si="187"/>
        <v>0</v>
      </c>
      <c r="AA381" s="22">
        <f t="shared" ca="1" si="188"/>
        <v>0</v>
      </c>
      <c r="AB381" s="22">
        <f t="shared" ca="1" si="189"/>
        <v>0</v>
      </c>
      <c r="AC381" s="349">
        <f t="shared" ca="1" si="190"/>
        <v>0</v>
      </c>
      <c r="AD381" s="375">
        <f t="shared" ca="1" si="172"/>
        <v>0</v>
      </c>
      <c r="AE381" s="20" t="str">
        <f ca="1">IF(AJ381&lt;&gt;0,MAX($E$4:AE380)+1,"")</f>
        <v/>
      </c>
      <c r="AF381" s="109">
        <f t="shared" ca="1" si="191"/>
        <v>0</v>
      </c>
      <c r="AG381" s="22">
        <f t="shared" ca="1" si="192"/>
        <v>0</v>
      </c>
      <c r="AH381" s="22">
        <f t="shared" ca="1" si="193"/>
        <v>0</v>
      </c>
      <c r="AI381" s="349">
        <f t="shared" ca="1" si="194"/>
        <v>0</v>
      </c>
      <c r="AJ381" s="375">
        <f t="shared" ca="1" si="173"/>
        <v>0</v>
      </c>
    </row>
    <row r="382" spans="1:36" ht="18.75" customHeight="1" thickBot="1">
      <c r="A382" s="20" t="str">
        <f ca="1">IF(F382&lt;&gt;0,MAX($A$4:A381)+1,"")</f>
        <v/>
      </c>
      <c r="B382" s="109">
        <f t="shared" ca="1" si="174"/>
        <v>0</v>
      </c>
      <c r="C382" s="22">
        <f t="shared" ca="1" si="175"/>
        <v>0</v>
      </c>
      <c r="D382" s="22">
        <f t="shared" ca="1" si="176"/>
        <v>0</v>
      </c>
      <c r="E382" s="349">
        <f t="shared" ca="1" si="177"/>
        <v>0</v>
      </c>
      <c r="F382" s="537">
        <f t="shared" ca="1" si="178"/>
        <v>0</v>
      </c>
      <c r="G382" s="20" t="str">
        <f ca="1">IF(L382&lt;&gt;0,MAX($G$4:G381)+1,"")</f>
        <v/>
      </c>
      <c r="H382" s="109">
        <f t="shared" ca="1" si="179"/>
        <v>0</v>
      </c>
      <c r="I382" s="22">
        <f t="shared" ca="1" si="180"/>
        <v>0</v>
      </c>
      <c r="J382" s="22">
        <f t="shared" ca="1" si="181"/>
        <v>0</v>
      </c>
      <c r="K382" s="349">
        <f t="shared" ca="1" si="182"/>
        <v>0</v>
      </c>
      <c r="L382" s="375">
        <f t="shared" ca="1" si="165"/>
        <v>0</v>
      </c>
      <c r="M382" s="20" t="str">
        <f ca="1">IF(R382&lt;&gt;0,MAX($M$4:M381)+1,"")</f>
        <v/>
      </c>
      <c r="N382" s="374">
        <f t="shared" ca="1" si="166"/>
        <v>0</v>
      </c>
      <c r="O382" s="374">
        <f t="shared" ca="1" si="167"/>
        <v>0</v>
      </c>
      <c r="P382" s="374">
        <f t="shared" ca="1" si="168"/>
        <v>0</v>
      </c>
      <c r="Q382" s="374">
        <f t="shared" ca="1" si="169"/>
        <v>0</v>
      </c>
      <c r="R382" s="375">
        <f t="shared" ca="1" si="170"/>
        <v>0</v>
      </c>
      <c r="S382" s="20" t="str">
        <f ca="1">IF(X382&lt;&gt;0,MAX($S$4:S381)+1,"")</f>
        <v/>
      </c>
      <c r="T382" s="109">
        <f t="shared" ca="1" si="183"/>
        <v>0</v>
      </c>
      <c r="U382" s="22">
        <f t="shared" ca="1" si="184"/>
        <v>0</v>
      </c>
      <c r="V382" s="22">
        <f t="shared" ca="1" si="185"/>
        <v>0</v>
      </c>
      <c r="W382" s="349">
        <f t="shared" ca="1" si="186"/>
        <v>0</v>
      </c>
      <c r="X382" s="375">
        <f t="shared" ca="1" si="171"/>
        <v>0</v>
      </c>
      <c r="Y382" s="20" t="str">
        <f ca="1">IF(AD382&lt;&gt;0,MAX(Y$4:$GY381)+1,"")</f>
        <v/>
      </c>
      <c r="Z382" s="109">
        <f t="shared" ca="1" si="187"/>
        <v>0</v>
      </c>
      <c r="AA382" s="22">
        <f t="shared" ca="1" si="188"/>
        <v>0</v>
      </c>
      <c r="AB382" s="22">
        <f t="shared" ca="1" si="189"/>
        <v>0</v>
      </c>
      <c r="AC382" s="349">
        <f t="shared" ca="1" si="190"/>
        <v>0</v>
      </c>
      <c r="AD382" s="375">
        <f t="shared" ca="1" si="172"/>
        <v>0</v>
      </c>
      <c r="AE382" s="20" t="str">
        <f ca="1">IF(AJ382&lt;&gt;0,MAX($E$4:AE381)+1,"")</f>
        <v/>
      </c>
      <c r="AF382" s="109">
        <f t="shared" ca="1" si="191"/>
        <v>0</v>
      </c>
      <c r="AG382" s="22">
        <f t="shared" ca="1" si="192"/>
        <v>0</v>
      </c>
      <c r="AH382" s="22">
        <f t="shared" ca="1" si="193"/>
        <v>0</v>
      </c>
      <c r="AI382" s="349">
        <f t="shared" ca="1" si="194"/>
        <v>0</v>
      </c>
      <c r="AJ382" s="375">
        <f t="shared" ca="1" si="173"/>
        <v>0</v>
      </c>
    </row>
    <row r="383" spans="1:36" ht="18.75" customHeight="1" thickBot="1">
      <c r="A383" s="20" t="str">
        <f ca="1">IF(F383&lt;&gt;0,MAX($A$4:A382)+1,"")</f>
        <v/>
      </c>
      <c r="B383" s="109">
        <f t="shared" ca="1" si="174"/>
        <v>0</v>
      </c>
      <c r="C383" s="22">
        <f t="shared" ca="1" si="175"/>
        <v>0</v>
      </c>
      <c r="D383" s="22">
        <f t="shared" ca="1" si="176"/>
        <v>0</v>
      </c>
      <c r="E383" s="349">
        <f t="shared" ca="1" si="177"/>
        <v>0</v>
      </c>
      <c r="F383" s="537">
        <f t="shared" ca="1" si="178"/>
        <v>0</v>
      </c>
      <c r="G383" s="20" t="str">
        <f ca="1">IF(L383&lt;&gt;0,MAX($G$4:G382)+1,"")</f>
        <v/>
      </c>
      <c r="H383" s="109">
        <f t="shared" ca="1" si="179"/>
        <v>0</v>
      </c>
      <c r="I383" s="22">
        <f t="shared" ca="1" si="180"/>
        <v>0</v>
      </c>
      <c r="J383" s="22">
        <f t="shared" ca="1" si="181"/>
        <v>0</v>
      </c>
      <c r="K383" s="349">
        <f t="shared" ca="1" si="182"/>
        <v>0</v>
      </c>
      <c r="L383" s="375">
        <f t="shared" ca="1" si="165"/>
        <v>0</v>
      </c>
      <c r="M383" s="20" t="str">
        <f ca="1">IF(R383&lt;&gt;0,MAX($M$4:M382)+1,"")</f>
        <v/>
      </c>
      <c r="N383" s="374">
        <f t="shared" ca="1" si="166"/>
        <v>0</v>
      </c>
      <c r="O383" s="374">
        <f t="shared" ca="1" si="167"/>
        <v>0</v>
      </c>
      <c r="P383" s="374">
        <f t="shared" ca="1" si="168"/>
        <v>0</v>
      </c>
      <c r="Q383" s="374">
        <f t="shared" ca="1" si="169"/>
        <v>0</v>
      </c>
      <c r="R383" s="375">
        <f t="shared" ca="1" si="170"/>
        <v>0</v>
      </c>
      <c r="S383" s="20" t="str">
        <f ca="1">IF(X383&lt;&gt;0,MAX($S$4:S382)+1,"")</f>
        <v/>
      </c>
      <c r="T383" s="109">
        <f t="shared" ca="1" si="183"/>
        <v>0</v>
      </c>
      <c r="U383" s="22">
        <f t="shared" ca="1" si="184"/>
        <v>0</v>
      </c>
      <c r="V383" s="22">
        <f t="shared" ca="1" si="185"/>
        <v>0</v>
      </c>
      <c r="W383" s="349">
        <f t="shared" ca="1" si="186"/>
        <v>0</v>
      </c>
      <c r="X383" s="375">
        <f t="shared" ca="1" si="171"/>
        <v>0</v>
      </c>
      <c r="Y383" s="20" t="str">
        <f ca="1">IF(AD383&lt;&gt;0,MAX(Y$4:$GY382)+1,"")</f>
        <v/>
      </c>
      <c r="Z383" s="109">
        <f t="shared" ca="1" si="187"/>
        <v>0</v>
      </c>
      <c r="AA383" s="22">
        <f t="shared" ca="1" si="188"/>
        <v>0</v>
      </c>
      <c r="AB383" s="22">
        <f t="shared" ca="1" si="189"/>
        <v>0</v>
      </c>
      <c r="AC383" s="349">
        <f t="shared" ca="1" si="190"/>
        <v>0</v>
      </c>
      <c r="AD383" s="375">
        <f t="shared" ca="1" si="172"/>
        <v>0</v>
      </c>
      <c r="AE383" s="20" t="str">
        <f ca="1">IF(AJ383&lt;&gt;0,MAX($E$4:AE382)+1,"")</f>
        <v/>
      </c>
      <c r="AF383" s="109">
        <f t="shared" ca="1" si="191"/>
        <v>0</v>
      </c>
      <c r="AG383" s="22">
        <f t="shared" ca="1" si="192"/>
        <v>0</v>
      </c>
      <c r="AH383" s="22">
        <f t="shared" ca="1" si="193"/>
        <v>0</v>
      </c>
      <c r="AI383" s="349">
        <f t="shared" ca="1" si="194"/>
        <v>0</v>
      </c>
      <c r="AJ383" s="375">
        <f t="shared" ca="1" si="173"/>
        <v>0</v>
      </c>
    </row>
    <row r="384" spans="1:36" ht="18.75" customHeight="1" thickBot="1">
      <c r="A384" s="20" t="str">
        <f ca="1">IF(F384&lt;&gt;0,MAX($A$4:A383)+1,"")</f>
        <v/>
      </c>
      <c r="B384" s="109">
        <f t="shared" ca="1" si="174"/>
        <v>0</v>
      </c>
      <c r="C384" s="22">
        <f t="shared" ca="1" si="175"/>
        <v>0</v>
      </c>
      <c r="D384" s="22">
        <f t="shared" ca="1" si="176"/>
        <v>0</v>
      </c>
      <c r="E384" s="349">
        <f t="shared" ca="1" si="177"/>
        <v>0</v>
      </c>
      <c r="F384" s="537">
        <f t="shared" ca="1" si="178"/>
        <v>0</v>
      </c>
      <c r="G384" s="20" t="str">
        <f ca="1">IF(L384&lt;&gt;0,MAX($G$4:G383)+1,"")</f>
        <v/>
      </c>
      <c r="H384" s="109">
        <f t="shared" ca="1" si="179"/>
        <v>0</v>
      </c>
      <c r="I384" s="22">
        <f t="shared" ca="1" si="180"/>
        <v>0</v>
      </c>
      <c r="J384" s="22">
        <f t="shared" ca="1" si="181"/>
        <v>0</v>
      </c>
      <c r="K384" s="349">
        <f t="shared" ca="1" si="182"/>
        <v>0</v>
      </c>
      <c r="L384" s="375">
        <f t="shared" ca="1" si="165"/>
        <v>0</v>
      </c>
      <c r="M384" s="20" t="str">
        <f ca="1">IF(R384&lt;&gt;0,MAX($M$4:M383)+1,"")</f>
        <v/>
      </c>
      <c r="N384" s="374">
        <f t="shared" ca="1" si="166"/>
        <v>0</v>
      </c>
      <c r="O384" s="374">
        <f t="shared" ca="1" si="167"/>
        <v>0</v>
      </c>
      <c r="P384" s="374">
        <f t="shared" ca="1" si="168"/>
        <v>0</v>
      </c>
      <c r="Q384" s="374">
        <f t="shared" ca="1" si="169"/>
        <v>0</v>
      </c>
      <c r="R384" s="375">
        <f t="shared" ca="1" si="170"/>
        <v>0</v>
      </c>
      <c r="S384" s="20" t="str">
        <f ca="1">IF(X384&lt;&gt;0,MAX($S$4:S383)+1,"")</f>
        <v/>
      </c>
      <c r="T384" s="109">
        <f t="shared" ca="1" si="183"/>
        <v>0</v>
      </c>
      <c r="U384" s="22">
        <f t="shared" ca="1" si="184"/>
        <v>0</v>
      </c>
      <c r="V384" s="22">
        <f t="shared" ca="1" si="185"/>
        <v>0</v>
      </c>
      <c r="W384" s="349">
        <f t="shared" ca="1" si="186"/>
        <v>0</v>
      </c>
      <c r="X384" s="375">
        <f t="shared" ca="1" si="171"/>
        <v>0</v>
      </c>
      <c r="Y384" s="20" t="str">
        <f ca="1">IF(AD384&lt;&gt;0,MAX(Y$4:$GY383)+1,"")</f>
        <v/>
      </c>
      <c r="Z384" s="109">
        <f t="shared" ca="1" si="187"/>
        <v>0</v>
      </c>
      <c r="AA384" s="22">
        <f t="shared" ca="1" si="188"/>
        <v>0</v>
      </c>
      <c r="AB384" s="22">
        <f t="shared" ca="1" si="189"/>
        <v>0</v>
      </c>
      <c r="AC384" s="349">
        <f t="shared" ca="1" si="190"/>
        <v>0</v>
      </c>
      <c r="AD384" s="375">
        <f t="shared" ca="1" si="172"/>
        <v>0</v>
      </c>
      <c r="AE384" s="20" t="str">
        <f ca="1">IF(AJ384&lt;&gt;0,MAX($E$4:AE383)+1,"")</f>
        <v/>
      </c>
      <c r="AF384" s="109">
        <f t="shared" ca="1" si="191"/>
        <v>0</v>
      </c>
      <c r="AG384" s="22">
        <f t="shared" ca="1" si="192"/>
        <v>0</v>
      </c>
      <c r="AH384" s="22">
        <f t="shared" ca="1" si="193"/>
        <v>0</v>
      </c>
      <c r="AI384" s="349">
        <f t="shared" ca="1" si="194"/>
        <v>0</v>
      </c>
      <c r="AJ384" s="375">
        <f t="shared" ca="1" si="173"/>
        <v>0</v>
      </c>
    </row>
    <row r="385" spans="1:36" ht="18.75" customHeight="1" thickBot="1">
      <c r="A385" s="20" t="str">
        <f ca="1">IF(F385&lt;&gt;0,MAX($A$4:A384)+1,"")</f>
        <v/>
      </c>
      <c r="B385" s="109">
        <f t="shared" ca="1" si="174"/>
        <v>0</v>
      </c>
      <c r="C385" s="22">
        <f t="shared" ca="1" si="175"/>
        <v>0</v>
      </c>
      <c r="D385" s="22">
        <f t="shared" ca="1" si="176"/>
        <v>0</v>
      </c>
      <c r="E385" s="349">
        <f t="shared" ca="1" si="177"/>
        <v>0</v>
      </c>
      <c r="F385" s="537">
        <f t="shared" ca="1" si="178"/>
        <v>0</v>
      </c>
      <c r="G385" s="20" t="str">
        <f ca="1">IF(L385&lt;&gt;0,MAX($G$4:G384)+1,"")</f>
        <v/>
      </c>
      <c r="H385" s="109">
        <f t="shared" ca="1" si="179"/>
        <v>0</v>
      </c>
      <c r="I385" s="22">
        <f t="shared" ca="1" si="180"/>
        <v>0</v>
      </c>
      <c r="J385" s="22">
        <f t="shared" ca="1" si="181"/>
        <v>0</v>
      </c>
      <c r="K385" s="349">
        <f t="shared" ca="1" si="182"/>
        <v>0</v>
      </c>
      <c r="L385" s="375">
        <f t="shared" ca="1" si="165"/>
        <v>0</v>
      </c>
      <c r="M385" s="20" t="str">
        <f ca="1">IF(R385&lt;&gt;0,MAX($M$4:M384)+1,"")</f>
        <v/>
      </c>
      <c r="N385" s="374">
        <f t="shared" ca="1" si="166"/>
        <v>0</v>
      </c>
      <c r="O385" s="374">
        <f t="shared" ca="1" si="167"/>
        <v>0</v>
      </c>
      <c r="P385" s="374">
        <f t="shared" ca="1" si="168"/>
        <v>0</v>
      </c>
      <c r="Q385" s="374">
        <f t="shared" ca="1" si="169"/>
        <v>0</v>
      </c>
      <c r="R385" s="375">
        <f t="shared" ca="1" si="170"/>
        <v>0</v>
      </c>
      <c r="S385" s="20" t="str">
        <f ca="1">IF(X385&lt;&gt;0,MAX($S$4:S384)+1,"")</f>
        <v/>
      </c>
      <c r="T385" s="109">
        <f t="shared" ca="1" si="183"/>
        <v>0</v>
      </c>
      <c r="U385" s="22">
        <f t="shared" ca="1" si="184"/>
        <v>0</v>
      </c>
      <c r="V385" s="22">
        <f t="shared" ca="1" si="185"/>
        <v>0</v>
      </c>
      <c r="W385" s="349">
        <f t="shared" ca="1" si="186"/>
        <v>0</v>
      </c>
      <c r="X385" s="375">
        <f t="shared" ca="1" si="171"/>
        <v>0</v>
      </c>
      <c r="Y385" s="20" t="str">
        <f ca="1">IF(AD385&lt;&gt;0,MAX(Y$4:$GY384)+1,"")</f>
        <v/>
      </c>
      <c r="Z385" s="109">
        <f t="shared" ca="1" si="187"/>
        <v>0</v>
      </c>
      <c r="AA385" s="22">
        <f t="shared" ca="1" si="188"/>
        <v>0</v>
      </c>
      <c r="AB385" s="22">
        <f t="shared" ca="1" si="189"/>
        <v>0</v>
      </c>
      <c r="AC385" s="349">
        <f t="shared" ca="1" si="190"/>
        <v>0</v>
      </c>
      <c r="AD385" s="375">
        <f t="shared" ca="1" si="172"/>
        <v>0</v>
      </c>
      <c r="AE385" s="20" t="str">
        <f ca="1">IF(AJ385&lt;&gt;0,MAX($E$4:AE384)+1,"")</f>
        <v/>
      </c>
      <c r="AF385" s="109">
        <f t="shared" ca="1" si="191"/>
        <v>0</v>
      </c>
      <c r="AG385" s="22">
        <f t="shared" ca="1" si="192"/>
        <v>0</v>
      </c>
      <c r="AH385" s="22">
        <f t="shared" ca="1" si="193"/>
        <v>0</v>
      </c>
      <c r="AI385" s="349">
        <f t="shared" ca="1" si="194"/>
        <v>0</v>
      </c>
      <c r="AJ385" s="375">
        <f t="shared" ca="1" si="173"/>
        <v>0</v>
      </c>
    </row>
    <row r="386" spans="1:36" ht="18.75" customHeight="1" thickBot="1">
      <c r="A386" s="20" t="str">
        <f ca="1">IF(F386&lt;&gt;0,MAX($A$4:A385)+1,"")</f>
        <v/>
      </c>
      <c r="B386" s="109">
        <f t="shared" ca="1" si="174"/>
        <v>0</v>
      </c>
      <c r="C386" s="22">
        <f t="shared" ca="1" si="175"/>
        <v>0</v>
      </c>
      <c r="D386" s="22">
        <f t="shared" ca="1" si="176"/>
        <v>0</v>
      </c>
      <c r="E386" s="349">
        <f t="shared" ca="1" si="177"/>
        <v>0</v>
      </c>
      <c r="F386" s="537">
        <f t="shared" ca="1" si="178"/>
        <v>0</v>
      </c>
      <c r="G386" s="20" t="str">
        <f ca="1">IF(L386&lt;&gt;0,MAX($G$4:G385)+1,"")</f>
        <v/>
      </c>
      <c r="H386" s="109">
        <f t="shared" ca="1" si="179"/>
        <v>0</v>
      </c>
      <c r="I386" s="22">
        <f t="shared" ca="1" si="180"/>
        <v>0</v>
      </c>
      <c r="J386" s="22">
        <f t="shared" ca="1" si="181"/>
        <v>0</v>
      </c>
      <c r="K386" s="349">
        <f t="shared" ca="1" si="182"/>
        <v>0</v>
      </c>
      <c r="L386" s="375">
        <f t="shared" ca="1" si="165"/>
        <v>0</v>
      </c>
      <c r="M386" s="20" t="str">
        <f ca="1">IF(R386&lt;&gt;0,MAX($M$4:M385)+1,"")</f>
        <v/>
      </c>
      <c r="N386" s="374">
        <f t="shared" ca="1" si="166"/>
        <v>0</v>
      </c>
      <c r="O386" s="374">
        <f t="shared" ca="1" si="167"/>
        <v>0</v>
      </c>
      <c r="P386" s="374">
        <f t="shared" ca="1" si="168"/>
        <v>0</v>
      </c>
      <c r="Q386" s="374">
        <f t="shared" ca="1" si="169"/>
        <v>0</v>
      </c>
      <c r="R386" s="375">
        <f t="shared" ca="1" si="170"/>
        <v>0</v>
      </c>
      <c r="S386" s="20" t="str">
        <f ca="1">IF(X386&lt;&gt;0,MAX($S$4:S385)+1,"")</f>
        <v/>
      </c>
      <c r="T386" s="109">
        <f t="shared" ca="1" si="183"/>
        <v>0</v>
      </c>
      <c r="U386" s="22">
        <f t="shared" ca="1" si="184"/>
        <v>0</v>
      </c>
      <c r="V386" s="22">
        <f t="shared" ca="1" si="185"/>
        <v>0</v>
      </c>
      <c r="W386" s="349">
        <f t="shared" ca="1" si="186"/>
        <v>0</v>
      </c>
      <c r="X386" s="375">
        <f t="shared" ca="1" si="171"/>
        <v>0</v>
      </c>
      <c r="Y386" s="20" t="str">
        <f ca="1">IF(AD386&lt;&gt;0,MAX(Y$4:$GY385)+1,"")</f>
        <v/>
      </c>
      <c r="Z386" s="109">
        <f t="shared" ca="1" si="187"/>
        <v>0</v>
      </c>
      <c r="AA386" s="22">
        <f t="shared" ca="1" si="188"/>
        <v>0</v>
      </c>
      <c r="AB386" s="22">
        <f t="shared" ca="1" si="189"/>
        <v>0</v>
      </c>
      <c r="AC386" s="349">
        <f t="shared" ca="1" si="190"/>
        <v>0</v>
      </c>
      <c r="AD386" s="375">
        <f t="shared" ca="1" si="172"/>
        <v>0</v>
      </c>
      <c r="AE386" s="20" t="str">
        <f ca="1">IF(AJ386&lt;&gt;0,MAX($E$4:AE385)+1,"")</f>
        <v/>
      </c>
      <c r="AF386" s="109">
        <f t="shared" ca="1" si="191"/>
        <v>0</v>
      </c>
      <c r="AG386" s="22">
        <f t="shared" ca="1" si="192"/>
        <v>0</v>
      </c>
      <c r="AH386" s="22">
        <f t="shared" ca="1" si="193"/>
        <v>0</v>
      </c>
      <c r="AI386" s="349">
        <f t="shared" ca="1" si="194"/>
        <v>0</v>
      </c>
      <c r="AJ386" s="375">
        <f t="shared" ca="1" si="173"/>
        <v>0</v>
      </c>
    </row>
    <row r="387" spans="1:36" ht="18.75" customHeight="1" thickBot="1">
      <c r="A387" s="20" t="str">
        <f ca="1">IF(F387&lt;&gt;0,MAX($A$4:A386)+1,"")</f>
        <v/>
      </c>
      <c r="B387" s="109">
        <f t="shared" ca="1" si="174"/>
        <v>0</v>
      </c>
      <c r="C387" s="22">
        <f t="shared" ca="1" si="175"/>
        <v>0</v>
      </c>
      <c r="D387" s="22">
        <f t="shared" ca="1" si="176"/>
        <v>0</v>
      </c>
      <c r="E387" s="349">
        <f t="shared" ca="1" si="177"/>
        <v>0</v>
      </c>
      <c r="F387" s="537">
        <f t="shared" ca="1" si="178"/>
        <v>0</v>
      </c>
      <c r="G387" s="20" t="str">
        <f ca="1">IF(L387&lt;&gt;0,MAX($G$4:G386)+1,"")</f>
        <v/>
      </c>
      <c r="H387" s="109">
        <f t="shared" ca="1" si="179"/>
        <v>0</v>
      </c>
      <c r="I387" s="22">
        <f t="shared" ca="1" si="180"/>
        <v>0</v>
      </c>
      <c r="J387" s="22">
        <f t="shared" ca="1" si="181"/>
        <v>0</v>
      </c>
      <c r="K387" s="349">
        <f t="shared" ca="1" si="182"/>
        <v>0</v>
      </c>
      <c r="L387" s="375">
        <f t="shared" ca="1" si="165"/>
        <v>0</v>
      </c>
      <c r="M387" s="20" t="str">
        <f ca="1">IF(R387&lt;&gt;0,MAX($M$4:M386)+1,"")</f>
        <v/>
      </c>
      <c r="N387" s="374">
        <f t="shared" ca="1" si="166"/>
        <v>0</v>
      </c>
      <c r="O387" s="374">
        <f t="shared" ca="1" si="167"/>
        <v>0</v>
      </c>
      <c r="P387" s="374">
        <f t="shared" ca="1" si="168"/>
        <v>0</v>
      </c>
      <c r="Q387" s="374">
        <f t="shared" ca="1" si="169"/>
        <v>0</v>
      </c>
      <c r="R387" s="375">
        <f t="shared" ca="1" si="170"/>
        <v>0</v>
      </c>
      <c r="S387" s="20" t="str">
        <f ca="1">IF(X387&lt;&gt;0,MAX($S$4:S386)+1,"")</f>
        <v/>
      </c>
      <c r="T387" s="109">
        <f t="shared" ca="1" si="183"/>
        <v>0</v>
      </c>
      <c r="U387" s="22">
        <f t="shared" ca="1" si="184"/>
        <v>0</v>
      </c>
      <c r="V387" s="22">
        <f t="shared" ca="1" si="185"/>
        <v>0</v>
      </c>
      <c r="W387" s="349">
        <f t="shared" ca="1" si="186"/>
        <v>0</v>
      </c>
      <c r="X387" s="375">
        <f t="shared" ca="1" si="171"/>
        <v>0</v>
      </c>
      <c r="Y387" s="20" t="str">
        <f ca="1">IF(AD387&lt;&gt;0,MAX(Y$4:$GY386)+1,"")</f>
        <v/>
      </c>
      <c r="Z387" s="109">
        <f t="shared" ca="1" si="187"/>
        <v>0</v>
      </c>
      <c r="AA387" s="22">
        <f t="shared" ca="1" si="188"/>
        <v>0</v>
      </c>
      <c r="AB387" s="22">
        <f t="shared" ca="1" si="189"/>
        <v>0</v>
      </c>
      <c r="AC387" s="349">
        <f t="shared" ca="1" si="190"/>
        <v>0</v>
      </c>
      <c r="AD387" s="375">
        <f t="shared" ca="1" si="172"/>
        <v>0</v>
      </c>
      <c r="AE387" s="20" t="str">
        <f ca="1">IF(AJ387&lt;&gt;0,MAX($E$4:AE386)+1,"")</f>
        <v/>
      </c>
      <c r="AF387" s="109">
        <f t="shared" ca="1" si="191"/>
        <v>0</v>
      </c>
      <c r="AG387" s="22">
        <f t="shared" ca="1" si="192"/>
        <v>0</v>
      </c>
      <c r="AH387" s="22">
        <f t="shared" ca="1" si="193"/>
        <v>0</v>
      </c>
      <c r="AI387" s="349">
        <f t="shared" ca="1" si="194"/>
        <v>0</v>
      </c>
      <c r="AJ387" s="375">
        <f t="shared" ca="1" si="173"/>
        <v>0</v>
      </c>
    </row>
    <row r="388" spans="1:36" ht="18.75" customHeight="1" thickBot="1">
      <c r="A388" s="20" t="str">
        <f ca="1">IF(F388&lt;&gt;0,MAX($A$4:A387)+1,"")</f>
        <v/>
      </c>
      <c r="B388" s="109">
        <f t="shared" ca="1" si="174"/>
        <v>0</v>
      </c>
      <c r="C388" s="22">
        <f t="shared" ca="1" si="175"/>
        <v>0</v>
      </c>
      <c r="D388" s="22">
        <f t="shared" ca="1" si="176"/>
        <v>0</v>
      </c>
      <c r="E388" s="349">
        <f t="shared" ca="1" si="177"/>
        <v>0</v>
      </c>
      <c r="F388" s="537">
        <f t="shared" ca="1" si="178"/>
        <v>0</v>
      </c>
      <c r="G388" s="20" t="str">
        <f ca="1">IF(L388&lt;&gt;0,MAX($G$4:G387)+1,"")</f>
        <v/>
      </c>
      <c r="H388" s="109">
        <f t="shared" ca="1" si="179"/>
        <v>0</v>
      </c>
      <c r="I388" s="22">
        <f t="shared" ca="1" si="180"/>
        <v>0</v>
      </c>
      <c r="J388" s="22">
        <f t="shared" ca="1" si="181"/>
        <v>0</v>
      </c>
      <c r="K388" s="349">
        <f t="shared" ca="1" si="182"/>
        <v>0</v>
      </c>
      <c r="L388" s="375">
        <f t="shared" ref="L388:L451" ca="1" si="195">INDIRECT("Озд!AW"&amp;ROW()+4)</f>
        <v>0</v>
      </c>
      <c r="M388" s="20" t="str">
        <f ca="1">IF(R388&lt;&gt;0,MAX($M$4:M387)+1,"")</f>
        <v/>
      </c>
      <c r="N388" s="374">
        <f t="shared" ref="N388:N451" ca="1" si="196">INDIRECT("Відомість!dk"&amp;ROW())</f>
        <v>0</v>
      </c>
      <c r="O388" s="374">
        <f t="shared" ref="O388:O451" ca="1" si="197">INDIRECT("Відомість!dl"&amp;ROW())</f>
        <v>0</v>
      </c>
      <c r="P388" s="374">
        <f t="shared" ref="P388:P451" ca="1" si="198">INDIRECT("Відомість!dm"&amp;ROW())</f>
        <v>0</v>
      </c>
      <c r="Q388" s="374">
        <f t="shared" ref="Q388:Q451" ca="1" si="199">INDIRECT("Відомість!dN"&amp;ROW())</f>
        <v>0</v>
      </c>
      <c r="R388" s="375">
        <f t="shared" ref="R388:R451" ca="1" si="200">INDIRECT("Озд!BW"&amp;ROW()+4)</f>
        <v>0</v>
      </c>
      <c r="S388" s="20" t="str">
        <f ca="1">IF(X388&lt;&gt;0,MAX($S$4:S387)+1,"")</f>
        <v/>
      </c>
      <c r="T388" s="109">
        <f t="shared" ca="1" si="183"/>
        <v>0</v>
      </c>
      <c r="U388" s="22">
        <f t="shared" ca="1" si="184"/>
        <v>0</v>
      </c>
      <c r="V388" s="22">
        <f t="shared" ca="1" si="185"/>
        <v>0</v>
      </c>
      <c r="W388" s="349">
        <f t="shared" ca="1" si="186"/>
        <v>0</v>
      </c>
      <c r="X388" s="375">
        <f t="shared" ref="X388:X451" ca="1" si="201">INDIRECT("Озд!CW"&amp;ROW()+4)</f>
        <v>0</v>
      </c>
      <c r="Y388" s="20" t="str">
        <f ca="1">IF(AD388&lt;&gt;0,MAX(Y$4:$GY387)+1,"")</f>
        <v/>
      </c>
      <c r="Z388" s="109">
        <f t="shared" ca="1" si="187"/>
        <v>0</v>
      </c>
      <c r="AA388" s="22">
        <f t="shared" ca="1" si="188"/>
        <v>0</v>
      </c>
      <c r="AB388" s="22">
        <f t="shared" ca="1" si="189"/>
        <v>0</v>
      </c>
      <c r="AC388" s="349">
        <f t="shared" ca="1" si="190"/>
        <v>0</v>
      </c>
      <c r="AD388" s="375">
        <f t="shared" ref="AD388:AD451" ca="1" si="202">INDIRECT("Озд!DW"&amp;ROW()+4)</f>
        <v>0</v>
      </c>
      <c r="AE388" s="20" t="str">
        <f ca="1">IF(AJ388&lt;&gt;0,MAX($E$4:AE387)+1,"")</f>
        <v/>
      </c>
      <c r="AF388" s="109">
        <f t="shared" ca="1" si="191"/>
        <v>0</v>
      </c>
      <c r="AG388" s="22">
        <f t="shared" ca="1" si="192"/>
        <v>0</v>
      </c>
      <c r="AH388" s="22">
        <f t="shared" ca="1" si="193"/>
        <v>0</v>
      </c>
      <c r="AI388" s="349">
        <f t="shared" ca="1" si="194"/>
        <v>0</v>
      </c>
      <c r="AJ388" s="375">
        <f t="shared" ref="AJ388:AJ451" ca="1" si="203">INDIRECT("Озд!EW"&amp;ROW()+4)</f>
        <v>0</v>
      </c>
    </row>
    <row r="389" spans="1:36" ht="18.75" customHeight="1" thickBot="1">
      <c r="A389" s="20" t="str">
        <f ca="1">IF(F389&lt;&gt;0,MAX($A$4:A388)+1,"")</f>
        <v/>
      </c>
      <c r="B389" s="109">
        <f t="shared" ref="B389:B452" ca="1" si="204">INDIRECT("Відомість!dl"&amp;ROW())</f>
        <v>0</v>
      </c>
      <c r="C389" s="22">
        <f t="shared" ref="C389:C452" ca="1" si="205">INDIRECT("Відомість!dm"&amp;ROW())</f>
        <v>0</v>
      </c>
      <c r="D389" s="22">
        <f t="shared" ref="D389:D452" ca="1" si="206">INDIRECT("Відомість!dn"&amp;ROW())</f>
        <v>0</v>
      </c>
      <c r="E389" s="349">
        <f t="shared" ref="E389:E452" ca="1" si="207">INDIRECT("Відомість!do"&amp;ROW())</f>
        <v>0</v>
      </c>
      <c r="F389" s="537">
        <f t="shared" ref="F389:F431" ca="1" si="208">IF(B389=0,0,INDIRECT("Відомість!dg"&amp;ROW()))</f>
        <v>0</v>
      </c>
      <c r="G389" s="20" t="str">
        <f ca="1">IF(L389&lt;&gt;0,MAX($G$4:G388)+1,"")</f>
        <v/>
      </c>
      <c r="H389" s="109">
        <f t="shared" ref="H389:H442" ca="1" si="209">INDIRECT("Відомість!dl"&amp;ROW())</f>
        <v>0</v>
      </c>
      <c r="I389" s="22">
        <f t="shared" ref="I389:I442" ca="1" si="210">INDIRECT("Відомість!dm"&amp;ROW())</f>
        <v>0</v>
      </c>
      <c r="J389" s="22">
        <f t="shared" ref="J389:J442" ca="1" si="211">INDIRECT("Відомість!dn"&amp;ROW())</f>
        <v>0</v>
      </c>
      <c r="K389" s="349">
        <f t="shared" ref="K389:K442" ca="1" si="212">INDIRECT("Відомість!do"&amp;ROW())</f>
        <v>0</v>
      </c>
      <c r="L389" s="375">
        <f t="shared" ca="1" si="195"/>
        <v>0</v>
      </c>
      <c r="M389" s="20" t="str">
        <f ca="1">IF(R389&lt;&gt;0,MAX($M$4:M388)+1,"")</f>
        <v/>
      </c>
      <c r="N389" s="374">
        <f t="shared" ca="1" si="196"/>
        <v>0</v>
      </c>
      <c r="O389" s="374">
        <f t="shared" ca="1" si="197"/>
        <v>0</v>
      </c>
      <c r="P389" s="374">
        <f t="shared" ca="1" si="198"/>
        <v>0</v>
      </c>
      <c r="Q389" s="374">
        <f t="shared" ca="1" si="199"/>
        <v>0</v>
      </c>
      <c r="R389" s="375">
        <f t="shared" ca="1" si="200"/>
        <v>0</v>
      </c>
      <c r="S389" s="20" t="str">
        <f ca="1">IF(X389&lt;&gt;0,MAX($S$4:S388)+1,"")</f>
        <v/>
      </c>
      <c r="T389" s="109">
        <f t="shared" ref="T389:T452" ca="1" si="213">INDIRECT("Відомість!dl"&amp;ROW())</f>
        <v>0</v>
      </c>
      <c r="U389" s="22">
        <f t="shared" ref="U389:U452" ca="1" si="214">INDIRECT("Відомість!dm"&amp;ROW())</f>
        <v>0</v>
      </c>
      <c r="V389" s="22">
        <f t="shared" ref="V389:V452" ca="1" si="215">INDIRECT("Відомість!dn"&amp;ROW())</f>
        <v>0</v>
      </c>
      <c r="W389" s="349">
        <f t="shared" ref="W389:W452" ca="1" si="216">INDIRECT("Відомість!do"&amp;ROW())</f>
        <v>0</v>
      </c>
      <c r="X389" s="375">
        <f t="shared" ca="1" si="201"/>
        <v>0</v>
      </c>
      <c r="Y389" s="20" t="str">
        <f ca="1">IF(AD389&lt;&gt;0,MAX(Y$4:$GY388)+1,"")</f>
        <v/>
      </c>
      <c r="Z389" s="109">
        <f t="shared" ref="Z389:Z452" ca="1" si="217">INDIRECT("Відомість!dl"&amp;ROW())</f>
        <v>0</v>
      </c>
      <c r="AA389" s="22">
        <f t="shared" ref="AA389:AA452" ca="1" si="218">INDIRECT("Відомість!dm"&amp;ROW())</f>
        <v>0</v>
      </c>
      <c r="AB389" s="22">
        <f t="shared" ref="AB389:AB452" ca="1" si="219">INDIRECT("Відомість!dn"&amp;ROW())</f>
        <v>0</v>
      </c>
      <c r="AC389" s="349">
        <f t="shared" ref="AC389:AC452" ca="1" si="220">INDIRECT("Відомість!do"&amp;ROW())</f>
        <v>0</v>
      </c>
      <c r="AD389" s="375">
        <f t="shared" ca="1" si="202"/>
        <v>0</v>
      </c>
      <c r="AE389" s="20" t="str">
        <f ca="1">IF(AJ389&lt;&gt;0,MAX($E$4:AE388)+1,"")</f>
        <v/>
      </c>
      <c r="AF389" s="109">
        <f t="shared" ref="AF389:AF452" ca="1" si="221">INDIRECT("Відомість!dl"&amp;ROW())</f>
        <v>0</v>
      </c>
      <c r="AG389" s="22">
        <f t="shared" ref="AG389:AG452" ca="1" si="222">INDIRECT("Відомість!dm"&amp;ROW())</f>
        <v>0</v>
      </c>
      <c r="AH389" s="22">
        <f t="shared" ref="AH389:AH452" ca="1" si="223">INDIRECT("Відомість!dn"&amp;ROW())</f>
        <v>0</v>
      </c>
      <c r="AI389" s="349">
        <f t="shared" ref="AI389:AI452" ca="1" si="224">INDIRECT("Відомість!do"&amp;ROW())</f>
        <v>0</v>
      </c>
      <c r="AJ389" s="375">
        <f t="shared" ca="1" si="203"/>
        <v>0</v>
      </c>
    </row>
    <row r="390" spans="1:36" ht="18.75" customHeight="1" thickBot="1">
      <c r="A390" s="20" t="str">
        <f ca="1">IF(F390&lt;&gt;0,MAX($A$4:A389)+1,"")</f>
        <v/>
      </c>
      <c r="B390" s="109">
        <f t="shared" ca="1" si="204"/>
        <v>0</v>
      </c>
      <c r="C390" s="22">
        <f t="shared" ca="1" si="205"/>
        <v>0</v>
      </c>
      <c r="D390" s="22">
        <f t="shared" ca="1" si="206"/>
        <v>0</v>
      </c>
      <c r="E390" s="349">
        <f t="shared" ca="1" si="207"/>
        <v>0</v>
      </c>
      <c r="F390" s="537">
        <f t="shared" ca="1" si="208"/>
        <v>0</v>
      </c>
      <c r="G390" s="20" t="str">
        <f ca="1">IF(L390&lt;&gt;0,MAX($G$4:G389)+1,"")</f>
        <v/>
      </c>
      <c r="H390" s="109">
        <f t="shared" ca="1" si="209"/>
        <v>0</v>
      </c>
      <c r="I390" s="22">
        <f t="shared" ca="1" si="210"/>
        <v>0</v>
      </c>
      <c r="J390" s="22">
        <f t="shared" ca="1" si="211"/>
        <v>0</v>
      </c>
      <c r="K390" s="349">
        <f t="shared" ca="1" si="212"/>
        <v>0</v>
      </c>
      <c r="L390" s="375">
        <f t="shared" ca="1" si="195"/>
        <v>0</v>
      </c>
      <c r="M390" s="20" t="str">
        <f ca="1">IF(R390&lt;&gt;0,MAX($M$4:M389)+1,"")</f>
        <v/>
      </c>
      <c r="N390" s="374">
        <f t="shared" ca="1" si="196"/>
        <v>0</v>
      </c>
      <c r="O390" s="374">
        <f t="shared" ca="1" si="197"/>
        <v>0</v>
      </c>
      <c r="P390" s="374">
        <f t="shared" ca="1" si="198"/>
        <v>0</v>
      </c>
      <c r="Q390" s="374">
        <f t="shared" ca="1" si="199"/>
        <v>0</v>
      </c>
      <c r="R390" s="375">
        <f t="shared" ca="1" si="200"/>
        <v>0</v>
      </c>
      <c r="S390" s="20" t="str">
        <f ca="1">IF(X390&lt;&gt;0,MAX($S$4:S389)+1,"")</f>
        <v/>
      </c>
      <c r="T390" s="109">
        <f t="shared" ca="1" si="213"/>
        <v>0</v>
      </c>
      <c r="U390" s="22">
        <f t="shared" ca="1" si="214"/>
        <v>0</v>
      </c>
      <c r="V390" s="22">
        <f t="shared" ca="1" si="215"/>
        <v>0</v>
      </c>
      <c r="W390" s="349">
        <f t="shared" ca="1" si="216"/>
        <v>0</v>
      </c>
      <c r="X390" s="375">
        <f t="shared" ca="1" si="201"/>
        <v>0</v>
      </c>
      <c r="Y390" s="20" t="str">
        <f ca="1">IF(AD390&lt;&gt;0,MAX(Y$4:$GY389)+1,"")</f>
        <v/>
      </c>
      <c r="Z390" s="109">
        <f t="shared" ca="1" si="217"/>
        <v>0</v>
      </c>
      <c r="AA390" s="22">
        <f t="shared" ca="1" si="218"/>
        <v>0</v>
      </c>
      <c r="AB390" s="22">
        <f t="shared" ca="1" si="219"/>
        <v>0</v>
      </c>
      <c r="AC390" s="349">
        <f t="shared" ca="1" si="220"/>
        <v>0</v>
      </c>
      <c r="AD390" s="375">
        <f t="shared" ca="1" si="202"/>
        <v>0</v>
      </c>
      <c r="AE390" s="20" t="str">
        <f ca="1">IF(AJ390&lt;&gt;0,MAX($E$4:AE389)+1,"")</f>
        <v/>
      </c>
      <c r="AF390" s="109">
        <f t="shared" ca="1" si="221"/>
        <v>0</v>
      </c>
      <c r="AG390" s="22">
        <f t="shared" ca="1" si="222"/>
        <v>0</v>
      </c>
      <c r="AH390" s="22">
        <f t="shared" ca="1" si="223"/>
        <v>0</v>
      </c>
      <c r="AI390" s="349">
        <f t="shared" ca="1" si="224"/>
        <v>0</v>
      </c>
      <c r="AJ390" s="375">
        <f t="shared" ca="1" si="203"/>
        <v>0</v>
      </c>
    </row>
    <row r="391" spans="1:36" ht="18.75" customHeight="1" thickBot="1">
      <c r="A391" s="20" t="str">
        <f ca="1">IF(F391&lt;&gt;0,MAX($A$4:A390)+1,"")</f>
        <v/>
      </c>
      <c r="B391" s="109">
        <f t="shared" ca="1" si="204"/>
        <v>0</v>
      </c>
      <c r="C391" s="22">
        <f t="shared" ca="1" si="205"/>
        <v>0</v>
      </c>
      <c r="D391" s="22">
        <f t="shared" ca="1" si="206"/>
        <v>0</v>
      </c>
      <c r="E391" s="349">
        <f t="shared" ca="1" si="207"/>
        <v>0</v>
      </c>
      <c r="F391" s="537">
        <f t="shared" ca="1" si="208"/>
        <v>0</v>
      </c>
      <c r="G391" s="20" t="str">
        <f ca="1">IF(L391&lt;&gt;0,MAX($G$4:G390)+1,"")</f>
        <v/>
      </c>
      <c r="H391" s="109">
        <f t="shared" ca="1" si="209"/>
        <v>0</v>
      </c>
      <c r="I391" s="22">
        <f t="shared" ca="1" si="210"/>
        <v>0</v>
      </c>
      <c r="J391" s="22">
        <f t="shared" ca="1" si="211"/>
        <v>0</v>
      </c>
      <c r="K391" s="349">
        <f t="shared" ca="1" si="212"/>
        <v>0</v>
      </c>
      <c r="L391" s="375">
        <f t="shared" ca="1" si="195"/>
        <v>0</v>
      </c>
      <c r="M391" s="20" t="str">
        <f ca="1">IF(R391&lt;&gt;0,MAX($M$4:M390)+1,"")</f>
        <v/>
      </c>
      <c r="N391" s="374">
        <f t="shared" ca="1" si="196"/>
        <v>0</v>
      </c>
      <c r="O391" s="374">
        <f t="shared" ca="1" si="197"/>
        <v>0</v>
      </c>
      <c r="P391" s="374">
        <f t="shared" ca="1" si="198"/>
        <v>0</v>
      </c>
      <c r="Q391" s="374">
        <f t="shared" ca="1" si="199"/>
        <v>0</v>
      </c>
      <c r="R391" s="375">
        <f t="shared" ca="1" si="200"/>
        <v>0</v>
      </c>
      <c r="S391" s="20" t="str">
        <f ca="1">IF(X391&lt;&gt;0,MAX($S$4:S390)+1,"")</f>
        <v/>
      </c>
      <c r="T391" s="109">
        <f t="shared" ca="1" si="213"/>
        <v>0</v>
      </c>
      <c r="U391" s="22">
        <f t="shared" ca="1" si="214"/>
        <v>0</v>
      </c>
      <c r="V391" s="22">
        <f t="shared" ca="1" si="215"/>
        <v>0</v>
      </c>
      <c r="W391" s="349">
        <f t="shared" ca="1" si="216"/>
        <v>0</v>
      </c>
      <c r="X391" s="375">
        <f t="shared" ca="1" si="201"/>
        <v>0</v>
      </c>
      <c r="Y391" s="20" t="str">
        <f ca="1">IF(AD391&lt;&gt;0,MAX(Y$4:$GY390)+1,"")</f>
        <v/>
      </c>
      <c r="Z391" s="109">
        <f t="shared" ca="1" si="217"/>
        <v>0</v>
      </c>
      <c r="AA391" s="22">
        <f t="shared" ca="1" si="218"/>
        <v>0</v>
      </c>
      <c r="AB391" s="22">
        <f t="shared" ca="1" si="219"/>
        <v>0</v>
      </c>
      <c r="AC391" s="349">
        <f t="shared" ca="1" si="220"/>
        <v>0</v>
      </c>
      <c r="AD391" s="375">
        <f t="shared" ca="1" si="202"/>
        <v>0</v>
      </c>
      <c r="AE391" s="20" t="str">
        <f ca="1">IF(AJ391&lt;&gt;0,MAX($E$4:AE390)+1,"")</f>
        <v/>
      </c>
      <c r="AF391" s="109">
        <f t="shared" ca="1" si="221"/>
        <v>0</v>
      </c>
      <c r="AG391" s="22">
        <f t="shared" ca="1" si="222"/>
        <v>0</v>
      </c>
      <c r="AH391" s="22">
        <f t="shared" ca="1" si="223"/>
        <v>0</v>
      </c>
      <c r="AI391" s="349">
        <f t="shared" ca="1" si="224"/>
        <v>0</v>
      </c>
      <c r="AJ391" s="375">
        <f t="shared" ca="1" si="203"/>
        <v>0</v>
      </c>
    </row>
    <row r="392" spans="1:36" ht="18.75" customHeight="1" thickBot="1">
      <c r="A392" s="20" t="str">
        <f ca="1">IF(F392&lt;&gt;0,MAX($A$4:A391)+1,"")</f>
        <v/>
      </c>
      <c r="B392" s="109">
        <f t="shared" ca="1" si="204"/>
        <v>0</v>
      </c>
      <c r="C392" s="22">
        <f t="shared" ca="1" si="205"/>
        <v>0</v>
      </c>
      <c r="D392" s="22">
        <f t="shared" ca="1" si="206"/>
        <v>0</v>
      </c>
      <c r="E392" s="349">
        <f t="shared" ca="1" si="207"/>
        <v>0</v>
      </c>
      <c r="F392" s="537">
        <f t="shared" ca="1" si="208"/>
        <v>0</v>
      </c>
      <c r="G392" s="20" t="str">
        <f ca="1">IF(L392&lt;&gt;0,MAX($G$4:G391)+1,"")</f>
        <v/>
      </c>
      <c r="H392" s="109">
        <f t="shared" ca="1" si="209"/>
        <v>0</v>
      </c>
      <c r="I392" s="22">
        <f t="shared" ca="1" si="210"/>
        <v>0</v>
      </c>
      <c r="J392" s="22">
        <f t="shared" ca="1" si="211"/>
        <v>0</v>
      </c>
      <c r="K392" s="349">
        <f t="shared" ca="1" si="212"/>
        <v>0</v>
      </c>
      <c r="L392" s="375">
        <f t="shared" ca="1" si="195"/>
        <v>0</v>
      </c>
      <c r="M392" s="20" t="str">
        <f ca="1">IF(R392&lt;&gt;0,MAX($M$4:M391)+1,"")</f>
        <v/>
      </c>
      <c r="N392" s="374">
        <f t="shared" ca="1" si="196"/>
        <v>0</v>
      </c>
      <c r="O392" s="374">
        <f t="shared" ca="1" si="197"/>
        <v>0</v>
      </c>
      <c r="P392" s="374">
        <f t="shared" ca="1" si="198"/>
        <v>0</v>
      </c>
      <c r="Q392" s="374">
        <f t="shared" ca="1" si="199"/>
        <v>0</v>
      </c>
      <c r="R392" s="375">
        <f t="shared" ca="1" si="200"/>
        <v>0</v>
      </c>
      <c r="S392" s="20" t="str">
        <f ca="1">IF(X392&lt;&gt;0,MAX($S$4:S391)+1,"")</f>
        <v/>
      </c>
      <c r="T392" s="109">
        <f t="shared" ca="1" si="213"/>
        <v>0</v>
      </c>
      <c r="U392" s="22">
        <f t="shared" ca="1" si="214"/>
        <v>0</v>
      </c>
      <c r="V392" s="22">
        <f t="shared" ca="1" si="215"/>
        <v>0</v>
      </c>
      <c r="W392" s="349">
        <f t="shared" ca="1" si="216"/>
        <v>0</v>
      </c>
      <c r="X392" s="375">
        <f t="shared" ca="1" si="201"/>
        <v>0</v>
      </c>
      <c r="Y392" s="20" t="str">
        <f ca="1">IF(AD392&lt;&gt;0,MAX(Y$4:$GY391)+1,"")</f>
        <v/>
      </c>
      <c r="Z392" s="109">
        <f t="shared" ca="1" si="217"/>
        <v>0</v>
      </c>
      <c r="AA392" s="22">
        <f t="shared" ca="1" si="218"/>
        <v>0</v>
      </c>
      <c r="AB392" s="22">
        <f t="shared" ca="1" si="219"/>
        <v>0</v>
      </c>
      <c r="AC392" s="349">
        <f t="shared" ca="1" si="220"/>
        <v>0</v>
      </c>
      <c r="AD392" s="375">
        <f t="shared" ca="1" si="202"/>
        <v>0</v>
      </c>
      <c r="AE392" s="20" t="str">
        <f ca="1">IF(AJ392&lt;&gt;0,MAX($E$4:AE391)+1,"")</f>
        <v/>
      </c>
      <c r="AF392" s="109">
        <f t="shared" ca="1" si="221"/>
        <v>0</v>
      </c>
      <c r="AG392" s="22">
        <f t="shared" ca="1" si="222"/>
        <v>0</v>
      </c>
      <c r="AH392" s="22">
        <f t="shared" ca="1" si="223"/>
        <v>0</v>
      </c>
      <c r="AI392" s="349">
        <f t="shared" ca="1" si="224"/>
        <v>0</v>
      </c>
      <c r="AJ392" s="375">
        <f t="shared" ca="1" si="203"/>
        <v>0</v>
      </c>
    </row>
    <row r="393" spans="1:36" ht="18.75" customHeight="1" thickBot="1">
      <c r="A393" s="20" t="str">
        <f ca="1">IF(F393&lt;&gt;0,MAX($A$4:A392)+1,"")</f>
        <v/>
      </c>
      <c r="B393" s="109">
        <f t="shared" ca="1" si="204"/>
        <v>0</v>
      </c>
      <c r="C393" s="22">
        <f t="shared" ca="1" si="205"/>
        <v>0</v>
      </c>
      <c r="D393" s="22">
        <f t="shared" ca="1" si="206"/>
        <v>0</v>
      </c>
      <c r="E393" s="349">
        <f t="shared" ca="1" si="207"/>
        <v>0</v>
      </c>
      <c r="F393" s="537">
        <f t="shared" ca="1" si="208"/>
        <v>0</v>
      </c>
      <c r="G393" s="20" t="str">
        <f ca="1">IF(L393&lt;&gt;0,MAX($G$4:G392)+1,"")</f>
        <v/>
      </c>
      <c r="H393" s="109">
        <f t="shared" ca="1" si="209"/>
        <v>0</v>
      </c>
      <c r="I393" s="22">
        <f t="shared" ca="1" si="210"/>
        <v>0</v>
      </c>
      <c r="J393" s="22">
        <f t="shared" ca="1" si="211"/>
        <v>0</v>
      </c>
      <c r="K393" s="349">
        <f t="shared" ca="1" si="212"/>
        <v>0</v>
      </c>
      <c r="L393" s="375">
        <f t="shared" ca="1" si="195"/>
        <v>0</v>
      </c>
      <c r="M393" s="20" t="str">
        <f ca="1">IF(R393&lt;&gt;0,MAX($M$4:M392)+1,"")</f>
        <v/>
      </c>
      <c r="N393" s="374">
        <f t="shared" ca="1" si="196"/>
        <v>0</v>
      </c>
      <c r="O393" s="374">
        <f t="shared" ca="1" si="197"/>
        <v>0</v>
      </c>
      <c r="P393" s="374">
        <f t="shared" ca="1" si="198"/>
        <v>0</v>
      </c>
      <c r="Q393" s="374">
        <f t="shared" ca="1" si="199"/>
        <v>0</v>
      </c>
      <c r="R393" s="375">
        <f t="shared" ca="1" si="200"/>
        <v>0</v>
      </c>
      <c r="S393" s="20" t="str">
        <f ca="1">IF(X393&lt;&gt;0,MAX($S$4:S392)+1,"")</f>
        <v/>
      </c>
      <c r="T393" s="109">
        <f t="shared" ca="1" si="213"/>
        <v>0</v>
      </c>
      <c r="U393" s="22">
        <f t="shared" ca="1" si="214"/>
        <v>0</v>
      </c>
      <c r="V393" s="22">
        <f t="shared" ca="1" si="215"/>
        <v>0</v>
      </c>
      <c r="W393" s="349">
        <f t="shared" ca="1" si="216"/>
        <v>0</v>
      </c>
      <c r="X393" s="375">
        <f t="shared" ca="1" si="201"/>
        <v>0</v>
      </c>
      <c r="Y393" s="20" t="str">
        <f ca="1">IF(AD393&lt;&gt;0,MAX(Y$4:$GY392)+1,"")</f>
        <v/>
      </c>
      <c r="Z393" s="109">
        <f t="shared" ca="1" si="217"/>
        <v>0</v>
      </c>
      <c r="AA393" s="22">
        <f t="shared" ca="1" si="218"/>
        <v>0</v>
      </c>
      <c r="AB393" s="22">
        <f t="shared" ca="1" si="219"/>
        <v>0</v>
      </c>
      <c r="AC393" s="349">
        <f t="shared" ca="1" si="220"/>
        <v>0</v>
      </c>
      <c r="AD393" s="375">
        <f t="shared" ca="1" si="202"/>
        <v>0</v>
      </c>
      <c r="AE393" s="20" t="str">
        <f ca="1">IF(AJ393&lt;&gt;0,MAX($E$4:AE392)+1,"")</f>
        <v/>
      </c>
      <c r="AF393" s="109">
        <f t="shared" ca="1" si="221"/>
        <v>0</v>
      </c>
      <c r="AG393" s="22">
        <f t="shared" ca="1" si="222"/>
        <v>0</v>
      </c>
      <c r="AH393" s="22">
        <f t="shared" ca="1" si="223"/>
        <v>0</v>
      </c>
      <c r="AI393" s="349">
        <f t="shared" ca="1" si="224"/>
        <v>0</v>
      </c>
      <c r="AJ393" s="375">
        <f t="shared" ca="1" si="203"/>
        <v>0</v>
      </c>
    </row>
    <row r="394" spans="1:36" ht="18.75" customHeight="1" thickBot="1">
      <c r="A394" s="20" t="str">
        <f ca="1">IF(F394&lt;&gt;0,MAX($A$4:A393)+1,"")</f>
        <v/>
      </c>
      <c r="B394" s="109">
        <f t="shared" ca="1" si="204"/>
        <v>0</v>
      </c>
      <c r="C394" s="22">
        <f t="shared" ca="1" si="205"/>
        <v>0</v>
      </c>
      <c r="D394" s="22">
        <f t="shared" ca="1" si="206"/>
        <v>0</v>
      </c>
      <c r="E394" s="349">
        <f t="shared" ca="1" si="207"/>
        <v>0</v>
      </c>
      <c r="F394" s="537">
        <f t="shared" ca="1" si="208"/>
        <v>0</v>
      </c>
      <c r="G394" s="20" t="str">
        <f ca="1">IF(L394&lt;&gt;0,MAX($G$4:G393)+1,"")</f>
        <v/>
      </c>
      <c r="H394" s="109">
        <f t="shared" ca="1" si="209"/>
        <v>0</v>
      </c>
      <c r="I394" s="22">
        <f t="shared" ca="1" si="210"/>
        <v>0</v>
      </c>
      <c r="J394" s="22">
        <f t="shared" ca="1" si="211"/>
        <v>0</v>
      </c>
      <c r="K394" s="349">
        <f t="shared" ca="1" si="212"/>
        <v>0</v>
      </c>
      <c r="L394" s="375">
        <f t="shared" ca="1" si="195"/>
        <v>0</v>
      </c>
      <c r="M394" s="20" t="str">
        <f ca="1">IF(R394&lt;&gt;0,MAX($M$4:M393)+1,"")</f>
        <v/>
      </c>
      <c r="N394" s="374">
        <f t="shared" ca="1" si="196"/>
        <v>0</v>
      </c>
      <c r="O394" s="374">
        <f t="shared" ca="1" si="197"/>
        <v>0</v>
      </c>
      <c r="P394" s="374">
        <f t="shared" ca="1" si="198"/>
        <v>0</v>
      </c>
      <c r="Q394" s="374">
        <f t="shared" ca="1" si="199"/>
        <v>0</v>
      </c>
      <c r="R394" s="375">
        <f t="shared" ca="1" si="200"/>
        <v>0</v>
      </c>
      <c r="S394" s="20" t="str">
        <f ca="1">IF(X394&lt;&gt;0,MAX($S$4:S393)+1,"")</f>
        <v/>
      </c>
      <c r="T394" s="109">
        <f t="shared" ca="1" si="213"/>
        <v>0</v>
      </c>
      <c r="U394" s="22">
        <f t="shared" ca="1" si="214"/>
        <v>0</v>
      </c>
      <c r="V394" s="22">
        <f t="shared" ca="1" si="215"/>
        <v>0</v>
      </c>
      <c r="W394" s="349">
        <f t="shared" ca="1" si="216"/>
        <v>0</v>
      </c>
      <c r="X394" s="375">
        <f t="shared" ca="1" si="201"/>
        <v>0</v>
      </c>
      <c r="Y394" s="20" t="str">
        <f ca="1">IF(AD394&lt;&gt;0,MAX(Y$4:$GY393)+1,"")</f>
        <v/>
      </c>
      <c r="Z394" s="109">
        <f t="shared" ca="1" si="217"/>
        <v>0</v>
      </c>
      <c r="AA394" s="22">
        <f t="shared" ca="1" si="218"/>
        <v>0</v>
      </c>
      <c r="AB394" s="22">
        <f t="shared" ca="1" si="219"/>
        <v>0</v>
      </c>
      <c r="AC394" s="349">
        <f t="shared" ca="1" si="220"/>
        <v>0</v>
      </c>
      <c r="AD394" s="375">
        <f t="shared" ca="1" si="202"/>
        <v>0</v>
      </c>
      <c r="AE394" s="20" t="str">
        <f ca="1">IF(AJ394&lt;&gt;0,MAX($E$4:AE393)+1,"")</f>
        <v/>
      </c>
      <c r="AF394" s="109">
        <f t="shared" ca="1" si="221"/>
        <v>0</v>
      </c>
      <c r="AG394" s="22">
        <f t="shared" ca="1" si="222"/>
        <v>0</v>
      </c>
      <c r="AH394" s="22">
        <f t="shared" ca="1" si="223"/>
        <v>0</v>
      </c>
      <c r="AI394" s="349">
        <f t="shared" ca="1" si="224"/>
        <v>0</v>
      </c>
      <c r="AJ394" s="375">
        <f t="shared" ca="1" si="203"/>
        <v>0</v>
      </c>
    </row>
    <row r="395" spans="1:36" ht="18.75" customHeight="1" thickBot="1">
      <c r="A395" s="20" t="str">
        <f ca="1">IF(F395&lt;&gt;0,MAX($A$4:A394)+1,"")</f>
        <v/>
      </c>
      <c r="B395" s="109">
        <f t="shared" ca="1" si="204"/>
        <v>0</v>
      </c>
      <c r="C395" s="22">
        <f t="shared" ca="1" si="205"/>
        <v>0</v>
      </c>
      <c r="D395" s="22">
        <f t="shared" ca="1" si="206"/>
        <v>0</v>
      </c>
      <c r="E395" s="349">
        <f t="shared" ca="1" si="207"/>
        <v>0</v>
      </c>
      <c r="F395" s="537">
        <f t="shared" ca="1" si="208"/>
        <v>0</v>
      </c>
      <c r="G395" s="20" t="str">
        <f ca="1">IF(L395&lt;&gt;0,MAX($G$4:G394)+1,"")</f>
        <v/>
      </c>
      <c r="H395" s="109">
        <f t="shared" ca="1" si="209"/>
        <v>0</v>
      </c>
      <c r="I395" s="22">
        <f t="shared" ca="1" si="210"/>
        <v>0</v>
      </c>
      <c r="J395" s="22">
        <f t="shared" ca="1" si="211"/>
        <v>0</v>
      </c>
      <c r="K395" s="349">
        <f t="shared" ca="1" si="212"/>
        <v>0</v>
      </c>
      <c r="L395" s="375">
        <f t="shared" ca="1" si="195"/>
        <v>0</v>
      </c>
      <c r="M395" s="20" t="str">
        <f ca="1">IF(R395&lt;&gt;0,MAX($M$4:M394)+1,"")</f>
        <v/>
      </c>
      <c r="N395" s="374">
        <f t="shared" ca="1" si="196"/>
        <v>0</v>
      </c>
      <c r="O395" s="374">
        <f t="shared" ca="1" si="197"/>
        <v>0</v>
      </c>
      <c r="P395" s="374">
        <f t="shared" ca="1" si="198"/>
        <v>0</v>
      </c>
      <c r="Q395" s="374">
        <f t="shared" ca="1" si="199"/>
        <v>0</v>
      </c>
      <c r="R395" s="375">
        <f t="shared" ca="1" si="200"/>
        <v>0</v>
      </c>
      <c r="S395" s="20" t="str">
        <f ca="1">IF(X395&lt;&gt;0,MAX($S$4:S394)+1,"")</f>
        <v/>
      </c>
      <c r="T395" s="109">
        <f t="shared" ca="1" si="213"/>
        <v>0</v>
      </c>
      <c r="U395" s="22">
        <f t="shared" ca="1" si="214"/>
        <v>0</v>
      </c>
      <c r="V395" s="22">
        <f t="shared" ca="1" si="215"/>
        <v>0</v>
      </c>
      <c r="W395" s="349">
        <f t="shared" ca="1" si="216"/>
        <v>0</v>
      </c>
      <c r="X395" s="375">
        <f t="shared" ca="1" si="201"/>
        <v>0</v>
      </c>
      <c r="Y395" s="20" t="str">
        <f ca="1">IF(AD395&lt;&gt;0,MAX(Y$4:$GY394)+1,"")</f>
        <v/>
      </c>
      <c r="Z395" s="109">
        <f t="shared" ca="1" si="217"/>
        <v>0</v>
      </c>
      <c r="AA395" s="22">
        <f t="shared" ca="1" si="218"/>
        <v>0</v>
      </c>
      <c r="AB395" s="22">
        <f t="shared" ca="1" si="219"/>
        <v>0</v>
      </c>
      <c r="AC395" s="349">
        <f t="shared" ca="1" si="220"/>
        <v>0</v>
      </c>
      <c r="AD395" s="375">
        <f t="shared" ca="1" si="202"/>
        <v>0</v>
      </c>
      <c r="AE395" s="20" t="str">
        <f ca="1">IF(AJ395&lt;&gt;0,MAX($E$4:AE394)+1,"")</f>
        <v/>
      </c>
      <c r="AF395" s="109">
        <f t="shared" ca="1" si="221"/>
        <v>0</v>
      </c>
      <c r="AG395" s="22">
        <f t="shared" ca="1" si="222"/>
        <v>0</v>
      </c>
      <c r="AH395" s="22">
        <f t="shared" ca="1" si="223"/>
        <v>0</v>
      </c>
      <c r="AI395" s="349">
        <f t="shared" ca="1" si="224"/>
        <v>0</v>
      </c>
      <c r="AJ395" s="375">
        <f t="shared" ca="1" si="203"/>
        <v>0</v>
      </c>
    </row>
    <row r="396" spans="1:36" ht="18.75" customHeight="1" thickBot="1">
      <c r="A396" s="20" t="str">
        <f ca="1">IF(F396&lt;&gt;0,MAX($A$4:A395)+1,"")</f>
        <v/>
      </c>
      <c r="B396" s="109">
        <f t="shared" ca="1" si="204"/>
        <v>0</v>
      </c>
      <c r="C396" s="22">
        <f t="shared" ca="1" si="205"/>
        <v>0</v>
      </c>
      <c r="D396" s="22">
        <f t="shared" ca="1" si="206"/>
        <v>0</v>
      </c>
      <c r="E396" s="349">
        <f t="shared" ca="1" si="207"/>
        <v>0</v>
      </c>
      <c r="F396" s="537">
        <f t="shared" ca="1" si="208"/>
        <v>0</v>
      </c>
      <c r="G396" s="20" t="str">
        <f ca="1">IF(L396&lt;&gt;0,MAX($G$4:G395)+1,"")</f>
        <v/>
      </c>
      <c r="H396" s="109">
        <f t="shared" ca="1" si="209"/>
        <v>0</v>
      </c>
      <c r="I396" s="22">
        <f t="shared" ca="1" si="210"/>
        <v>0</v>
      </c>
      <c r="J396" s="22">
        <f t="shared" ca="1" si="211"/>
        <v>0</v>
      </c>
      <c r="K396" s="349">
        <f t="shared" ca="1" si="212"/>
        <v>0</v>
      </c>
      <c r="L396" s="375">
        <f t="shared" ca="1" si="195"/>
        <v>0</v>
      </c>
      <c r="M396" s="20" t="str">
        <f ca="1">IF(R396&lt;&gt;0,MAX($M$4:M395)+1,"")</f>
        <v/>
      </c>
      <c r="N396" s="374">
        <f t="shared" ca="1" si="196"/>
        <v>0</v>
      </c>
      <c r="O396" s="374">
        <f t="shared" ca="1" si="197"/>
        <v>0</v>
      </c>
      <c r="P396" s="374">
        <f t="shared" ca="1" si="198"/>
        <v>0</v>
      </c>
      <c r="Q396" s="374">
        <f t="shared" ca="1" si="199"/>
        <v>0</v>
      </c>
      <c r="R396" s="375">
        <f t="shared" ca="1" si="200"/>
        <v>0</v>
      </c>
      <c r="S396" s="20" t="str">
        <f ca="1">IF(X396&lt;&gt;0,MAX($S$4:S395)+1,"")</f>
        <v/>
      </c>
      <c r="T396" s="109">
        <f t="shared" ca="1" si="213"/>
        <v>0</v>
      </c>
      <c r="U396" s="22">
        <f t="shared" ca="1" si="214"/>
        <v>0</v>
      </c>
      <c r="V396" s="22">
        <f t="shared" ca="1" si="215"/>
        <v>0</v>
      </c>
      <c r="W396" s="349">
        <f t="shared" ca="1" si="216"/>
        <v>0</v>
      </c>
      <c r="X396" s="375">
        <f t="shared" ca="1" si="201"/>
        <v>0</v>
      </c>
      <c r="Y396" s="20" t="str">
        <f ca="1">IF(AD396&lt;&gt;0,MAX(Y$4:$GY395)+1,"")</f>
        <v/>
      </c>
      <c r="Z396" s="109">
        <f t="shared" ca="1" si="217"/>
        <v>0</v>
      </c>
      <c r="AA396" s="22">
        <f t="shared" ca="1" si="218"/>
        <v>0</v>
      </c>
      <c r="AB396" s="22">
        <f t="shared" ca="1" si="219"/>
        <v>0</v>
      </c>
      <c r="AC396" s="349">
        <f t="shared" ca="1" si="220"/>
        <v>0</v>
      </c>
      <c r="AD396" s="375">
        <f t="shared" ca="1" si="202"/>
        <v>0</v>
      </c>
      <c r="AE396" s="20" t="str">
        <f ca="1">IF(AJ396&lt;&gt;0,MAX($E$4:AE395)+1,"")</f>
        <v/>
      </c>
      <c r="AF396" s="109">
        <f t="shared" ca="1" si="221"/>
        <v>0</v>
      </c>
      <c r="AG396" s="22">
        <f t="shared" ca="1" si="222"/>
        <v>0</v>
      </c>
      <c r="AH396" s="22">
        <f t="shared" ca="1" si="223"/>
        <v>0</v>
      </c>
      <c r="AI396" s="349">
        <f t="shared" ca="1" si="224"/>
        <v>0</v>
      </c>
      <c r="AJ396" s="375">
        <f t="shared" ca="1" si="203"/>
        <v>0</v>
      </c>
    </row>
    <row r="397" spans="1:36" ht="18.75" customHeight="1" thickBot="1">
      <c r="A397" s="20" t="str">
        <f ca="1">IF(F397&lt;&gt;0,MAX($A$4:A396)+1,"")</f>
        <v/>
      </c>
      <c r="B397" s="109">
        <f t="shared" ca="1" si="204"/>
        <v>0</v>
      </c>
      <c r="C397" s="22">
        <f t="shared" ca="1" si="205"/>
        <v>0</v>
      </c>
      <c r="D397" s="22">
        <f t="shared" ca="1" si="206"/>
        <v>0</v>
      </c>
      <c r="E397" s="349">
        <f t="shared" ca="1" si="207"/>
        <v>0</v>
      </c>
      <c r="F397" s="537">
        <f t="shared" ca="1" si="208"/>
        <v>0</v>
      </c>
      <c r="G397" s="20" t="str">
        <f ca="1">IF(L397&lt;&gt;0,MAX($G$4:G396)+1,"")</f>
        <v/>
      </c>
      <c r="H397" s="109">
        <f t="shared" ca="1" si="209"/>
        <v>0</v>
      </c>
      <c r="I397" s="22">
        <f t="shared" ca="1" si="210"/>
        <v>0</v>
      </c>
      <c r="J397" s="22">
        <f t="shared" ca="1" si="211"/>
        <v>0</v>
      </c>
      <c r="K397" s="349">
        <f t="shared" ca="1" si="212"/>
        <v>0</v>
      </c>
      <c r="L397" s="375">
        <f t="shared" ca="1" si="195"/>
        <v>0</v>
      </c>
      <c r="M397" s="20" t="str">
        <f ca="1">IF(R397&lt;&gt;0,MAX($M$4:M396)+1,"")</f>
        <v/>
      </c>
      <c r="N397" s="374">
        <f t="shared" ca="1" si="196"/>
        <v>0</v>
      </c>
      <c r="O397" s="374">
        <f t="shared" ca="1" si="197"/>
        <v>0</v>
      </c>
      <c r="P397" s="374">
        <f t="shared" ca="1" si="198"/>
        <v>0</v>
      </c>
      <c r="Q397" s="374">
        <f t="shared" ca="1" si="199"/>
        <v>0</v>
      </c>
      <c r="R397" s="375">
        <f t="shared" ca="1" si="200"/>
        <v>0</v>
      </c>
      <c r="S397" s="20" t="str">
        <f ca="1">IF(X397&lt;&gt;0,MAX($S$4:S396)+1,"")</f>
        <v/>
      </c>
      <c r="T397" s="109">
        <f t="shared" ca="1" si="213"/>
        <v>0</v>
      </c>
      <c r="U397" s="22">
        <f t="shared" ca="1" si="214"/>
        <v>0</v>
      </c>
      <c r="V397" s="22">
        <f t="shared" ca="1" si="215"/>
        <v>0</v>
      </c>
      <c r="W397" s="349">
        <f t="shared" ca="1" si="216"/>
        <v>0</v>
      </c>
      <c r="X397" s="375">
        <f t="shared" ca="1" si="201"/>
        <v>0</v>
      </c>
      <c r="Y397" s="20" t="str">
        <f ca="1">IF(AD397&lt;&gt;0,MAX(Y$4:$GY396)+1,"")</f>
        <v/>
      </c>
      <c r="Z397" s="109">
        <f t="shared" ca="1" si="217"/>
        <v>0</v>
      </c>
      <c r="AA397" s="22">
        <f t="shared" ca="1" si="218"/>
        <v>0</v>
      </c>
      <c r="AB397" s="22">
        <f t="shared" ca="1" si="219"/>
        <v>0</v>
      </c>
      <c r="AC397" s="349">
        <f t="shared" ca="1" si="220"/>
        <v>0</v>
      </c>
      <c r="AD397" s="375">
        <f t="shared" ca="1" si="202"/>
        <v>0</v>
      </c>
      <c r="AE397" s="20" t="str">
        <f ca="1">IF(AJ397&lt;&gt;0,MAX($E$4:AE396)+1,"")</f>
        <v/>
      </c>
      <c r="AF397" s="109">
        <f t="shared" ca="1" si="221"/>
        <v>0</v>
      </c>
      <c r="AG397" s="22">
        <f t="shared" ca="1" si="222"/>
        <v>0</v>
      </c>
      <c r="AH397" s="22">
        <f t="shared" ca="1" si="223"/>
        <v>0</v>
      </c>
      <c r="AI397" s="349">
        <f t="shared" ca="1" si="224"/>
        <v>0</v>
      </c>
      <c r="AJ397" s="375">
        <f t="shared" ca="1" si="203"/>
        <v>0</v>
      </c>
    </row>
    <row r="398" spans="1:36" ht="18.75" customHeight="1" thickBot="1">
      <c r="A398" s="20" t="str">
        <f ca="1">IF(F398&lt;&gt;0,MAX($A$4:A397)+1,"")</f>
        <v/>
      </c>
      <c r="B398" s="109">
        <f t="shared" ca="1" si="204"/>
        <v>0</v>
      </c>
      <c r="C398" s="22">
        <f t="shared" ca="1" si="205"/>
        <v>0</v>
      </c>
      <c r="D398" s="22">
        <f t="shared" ca="1" si="206"/>
        <v>0</v>
      </c>
      <c r="E398" s="349">
        <f t="shared" ca="1" si="207"/>
        <v>0</v>
      </c>
      <c r="F398" s="537">
        <f t="shared" ca="1" si="208"/>
        <v>0</v>
      </c>
      <c r="G398" s="20" t="str">
        <f ca="1">IF(L398&lt;&gt;0,MAX($G$4:G397)+1,"")</f>
        <v/>
      </c>
      <c r="H398" s="109">
        <f t="shared" ca="1" si="209"/>
        <v>0</v>
      </c>
      <c r="I398" s="22">
        <f t="shared" ca="1" si="210"/>
        <v>0</v>
      </c>
      <c r="J398" s="22">
        <f t="shared" ca="1" si="211"/>
        <v>0</v>
      </c>
      <c r="K398" s="349">
        <f t="shared" ca="1" si="212"/>
        <v>0</v>
      </c>
      <c r="L398" s="375">
        <f t="shared" ca="1" si="195"/>
        <v>0</v>
      </c>
      <c r="M398" s="20" t="str">
        <f ca="1">IF(R398&lt;&gt;0,MAX($M$4:M397)+1,"")</f>
        <v/>
      </c>
      <c r="N398" s="374">
        <f t="shared" ca="1" si="196"/>
        <v>0</v>
      </c>
      <c r="O398" s="374">
        <f t="shared" ca="1" si="197"/>
        <v>0</v>
      </c>
      <c r="P398" s="374">
        <f t="shared" ca="1" si="198"/>
        <v>0</v>
      </c>
      <c r="Q398" s="374">
        <f t="shared" ca="1" si="199"/>
        <v>0</v>
      </c>
      <c r="R398" s="375">
        <f t="shared" ca="1" si="200"/>
        <v>0</v>
      </c>
      <c r="S398" s="20" t="str">
        <f ca="1">IF(X398&lt;&gt;0,MAX($S$4:S397)+1,"")</f>
        <v/>
      </c>
      <c r="T398" s="109">
        <f t="shared" ca="1" si="213"/>
        <v>0</v>
      </c>
      <c r="U398" s="22">
        <f t="shared" ca="1" si="214"/>
        <v>0</v>
      </c>
      <c r="V398" s="22">
        <f t="shared" ca="1" si="215"/>
        <v>0</v>
      </c>
      <c r="W398" s="349">
        <f t="shared" ca="1" si="216"/>
        <v>0</v>
      </c>
      <c r="X398" s="375">
        <f t="shared" ca="1" si="201"/>
        <v>0</v>
      </c>
      <c r="Y398" s="20" t="str">
        <f ca="1">IF(AD398&lt;&gt;0,MAX(Y$4:$GY397)+1,"")</f>
        <v/>
      </c>
      <c r="Z398" s="109">
        <f t="shared" ca="1" si="217"/>
        <v>0</v>
      </c>
      <c r="AA398" s="22">
        <f t="shared" ca="1" si="218"/>
        <v>0</v>
      </c>
      <c r="AB398" s="22">
        <f t="shared" ca="1" si="219"/>
        <v>0</v>
      </c>
      <c r="AC398" s="349">
        <f t="shared" ca="1" si="220"/>
        <v>0</v>
      </c>
      <c r="AD398" s="375">
        <f t="shared" ca="1" si="202"/>
        <v>0</v>
      </c>
      <c r="AE398" s="20" t="str">
        <f ca="1">IF(AJ398&lt;&gt;0,MAX($E$4:AE397)+1,"")</f>
        <v/>
      </c>
      <c r="AF398" s="109">
        <f t="shared" ca="1" si="221"/>
        <v>0</v>
      </c>
      <c r="AG398" s="22">
        <f t="shared" ca="1" si="222"/>
        <v>0</v>
      </c>
      <c r="AH398" s="22">
        <f t="shared" ca="1" si="223"/>
        <v>0</v>
      </c>
      <c r="AI398" s="349">
        <f t="shared" ca="1" si="224"/>
        <v>0</v>
      </c>
      <c r="AJ398" s="375">
        <f t="shared" ca="1" si="203"/>
        <v>0</v>
      </c>
    </row>
    <row r="399" spans="1:36" ht="18.75" customHeight="1" thickBot="1">
      <c r="A399" s="20" t="str">
        <f ca="1">IF(F399&lt;&gt;0,MAX($A$4:A398)+1,"")</f>
        <v/>
      </c>
      <c r="B399" s="109">
        <f t="shared" ca="1" si="204"/>
        <v>0</v>
      </c>
      <c r="C399" s="22">
        <f t="shared" ca="1" si="205"/>
        <v>0</v>
      </c>
      <c r="D399" s="22">
        <f t="shared" ca="1" si="206"/>
        <v>0</v>
      </c>
      <c r="E399" s="349">
        <f t="shared" ca="1" si="207"/>
        <v>0</v>
      </c>
      <c r="F399" s="537">
        <f t="shared" ca="1" si="208"/>
        <v>0</v>
      </c>
      <c r="G399" s="20" t="str">
        <f ca="1">IF(L399&lt;&gt;0,MAX($G$4:G398)+1,"")</f>
        <v/>
      </c>
      <c r="H399" s="109">
        <f t="shared" ca="1" si="209"/>
        <v>0</v>
      </c>
      <c r="I399" s="22">
        <f t="shared" ca="1" si="210"/>
        <v>0</v>
      </c>
      <c r="J399" s="22">
        <f t="shared" ca="1" si="211"/>
        <v>0</v>
      </c>
      <c r="K399" s="349">
        <f t="shared" ca="1" si="212"/>
        <v>0</v>
      </c>
      <c r="L399" s="375">
        <f t="shared" ca="1" si="195"/>
        <v>0</v>
      </c>
      <c r="M399" s="20" t="str">
        <f ca="1">IF(R399&lt;&gt;0,MAX($M$4:M398)+1,"")</f>
        <v/>
      </c>
      <c r="N399" s="374">
        <f t="shared" ca="1" si="196"/>
        <v>0</v>
      </c>
      <c r="O399" s="374">
        <f t="shared" ca="1" si="197"/>
        <v>0</v>
      </c>
      <c r="P399" s="374">
        <f t="shared" ca="1" si="198"/>
        <v>0</v>
      </c>
      <c r="Q399" s="374">
        <f t="shared" ca="1" si="199"/>
        <v>0</v>
      </c>
      <c r="R399" s="375">
        <f t="shared" ca="1" si="200"/>
        <v>0</v>
      </c>
      <c r="S399" s="20" t="str">
        <f ca="1">IF(X399&lt;&gt;0,MAX($S$4:S398)+1,"")</f>
        <v/>
      </c>
      <c r="T399" s="109">
        <f t="shared" ca="1" si="213"/>
        <v>0</v>
      </c>
      <c r="U399" s="22">
        <f t="shared" ca="1" si="214"/>
        <v>0</v>
      </c>
      <c r="V399" s="22">
        <f t="shared" ca="1" si="215"/>
        <v>0</v>
      </c>
      <c r="W399" s="349">
        <f t="shared" ca="1" si="216"/>
        <v>0</v>
      </c>
      <c r="X399" s="375">
        <f t="shared" ca="1" si="201"/>
        <v>0</v>
      </c>
      <c r="Y399" s="20" t="str">
        <f ca="1">IF(AD399&lt;&gt;0,MAX(Y$4:$GY398)+1,"")</f>
        <v/>
      </c>
      <c r="Z399" s="109">
        <f t="shared" ca="1" si="217"/>
        <v>0</v>
      </c>
      <c r="AA399" s="22">
        <f t="shared" ca="1" si="218"/>
        <v>0</v>
      </c>
      <c r="AB399" s="22">
        <f t="shared" ca="1" si="219"/>
        <v>0</v>
      </c>
      <c r="AC399" s="349">
        <f t="shared" ca="1" si="220"/>
        <v>0</v>
      </c>
      <c r="AD399" s="375">
        <f t="shared" ca="1" si="202"/>
        <v>0</v>
      </c>
      <c r="AE399" s="20" t="str">
        <f ca="1">IF(AJ399&lt;&gt;0,MAX($E$4:AE398)+1,"")</f>
        <v/>
      </c>
      <c r="AF399" s="109">
        <f t="shared" ca="1" si="221"/>
        <v>0</v>
      </c>
      <c r="AG399" s="22">
        <f t="shared" ca="1" si="222"/>
        <v>0</v>
      </c>
      <c r="AH399" s="22">
        <f t="shared" ca="1" si="223"/>
        <v>0</v>
      </c>
      <c r="AI399" s="349">
        <f t="shared" ca="1" si="224"/>
        <v>0</v>
      </c>
      <c r="AJ399" s="375">
        <f t="shared" ca="1" si="203"/>
        <v>0</v>
      </c>
    </row>
    <row r="400" spans="1:36" ht="18.75" customHeight="1" thickBot="1">
      <c r="A400" s="20" t="str">
        <f ca="1">IF(F400&lt;&gt;0,MAX($A$4:A399)+1,"")</f>
        <v/>
      </c>
      <c r="B400" s="109">
        <f t="shared" ca="1" si="204"/>
        <v>0</v>
      </c>
      <c r="C400" s="22">
        <f t="shared" ca="1" si="205"/>
        <v>0</v>
      </c>
      <c r="D400" s="22">
        <f t="shared" ca="1" si="206"/>
        <v>0</v>
      </c>
      <c r="E400" s="349">
        <f t="shared" ca="1" si="207"/>
        <v>0</v>
      </c>
      <c r="F400" s="537">
        <f t="shared" ca="1" si="208"/>
        <v>0</v>
      </c>
      <c r="G400" s="20" t="str">
        <f ca="1">IF(L400&lt;&gt;0,MAX($G$4:G399)+1,"")</f>
        <v/>
      </c>
      <c r="H400" s="109">
        <f t="shared" ca="1" si="209"/>
        <v>0</v>
      </c>
      <c r="I400" s="22">
        <f t="shared" ca="1" si="210"/>
        <v>0</v>
      </c>
      <c r="J400" s="22">
        <f t="shared" ca="1" si="211"/>
        <v>0</v>
      </c>
      <c r="K400" s="349">
        <f t="shared" ca="1" si="212"/>
        <v>0</v>
      </c>
      <c r="L400" s="375">
        <f t="shared" ca="1" si="195"/>
        <v>0</v>
      </c>
      <c r="M400" s="20" t="str">
        <f ca="1">IF(R400&lt;&gt;0,MAX($M$4:M399)+1,"")</f>
        <v/>
      </c>
      <c r="N400" s="374">
        <f t="shared" ca="1" si="196"/>
        <v>0</v>
      </c>
      <c r="O400" s="374">
        <f t="shared" ca="1" si="197"/>
        <v>0</v>
      </c>
      <c r="P400" s="374">
        <f t="shared" ca="1" si="198"/>
        <v>0</v>
      </c>
      <c r="Q400" s="374">
        <f t="shared" ca="1" si="199"/>
        <v>0</v>
      </c>
      <c r="R400" s="375">
        <f t="shared" ca="1" si="200"/>
        <v>0</v>
      </c>
      <c r="S400" s="20" t="str">
        <f ca="1">IF(X400&lt;&gt;0,MAX($S$4:S399)+1,"")</f>
        <v/>
      </c>
      <c r="T400" s="109">
        <f t="shared" ca="1" si="213"/>
        <v>0</v>
      </c>
      <c r="U400" s="22">
        <f t="shared" ca="1" si="214"/>
        <v>0</v>
      </c>
      <c r="V400" s="22">
        <f t="shared" ca="1" si="215"/>
        <v>0</v>
      </c>
      <c r="W400" s="349">
        <f t="shared" ca="1" si="216"/>
        <v>0</v>
      </c>
      <c r="X400" s="375">
        <f t="shared" ca="1" si="201"/>
        <v>0</v>
      </c>
      <c r="Y400" s="20" t="str">
        <f ca="1">IF(AD400&lt;&gt;0,MAX(Y$4:$GY399)+1,"")</f>
        <v/>
      </c>
      <c r="Z400" s="109">
        <f t="shared" ca="1" si="217"/>
        <v>0</v>
      </c>
      <c r="AA400" s="22">
        <f t="shared" ca="1" si="218"/>
        <v>0</v>
      </c>
      <c r="AB400" s="22">
        <f t="shared" ca="1" si="219"/>
        <v>0</v>
      </c>
      <c r="AC400" s="349">
        <f t="shared" ca="1" si="220"/>
        <v>0</v>
      </c>
      <c r="AD400" s="375">
        <f t="shared" ca="1" si="202"/>
        <v>0</v>
      </c>
      <c r="AE400" s="20" t="str">
        <f ca="1">IF(AJ400&lt;&gt;0,MAX($E$4:AE399)+1,"")</f>
        <v/>
      </c>
      <c r="AF400" s="109">
        <f t="shared" ca="1" si="221"/>
        <v>0</v>
      </c>
      <c r="AG400" s="22">
        <f t="shared" ca="1" si="222"/>
        <v>0</v>
      </c>
      <c r="AH400" s="22">
        <f t="shared" ca="1" si="223"/>
        <v>0</v>
      </c>
      <c r="AI400" s="349">
        <f t="shared" ca="1" si="224"/>
        <v>0</v>
      </c>
      <c r="AJ400" s="375">
        <f t="shared" ca="1" si="203"/>
        <v>0</v>
      </c>
    </row>
    <row r="401" spans="1:36" ht="18.75" customHeight="1" thickBot="1">
      <c r="A401" s="20" t="str">
        <f ca="1">IF(F401&lt;&gt;0,MAX($A$4:A400)+1,"")</f>
        <v/>
      </c>
      <c r="B401" s="109">
        <f t="shared" ca="1" si="204"/>
        <v>0</v>
      </c>
      <c r="C401" s="22">
        <f t="shared" ca="1" si="205"/>
        <v>0</v>
      </c>
      <c r="D401" s="22">
        <f t="shared" ca="1" si="206"/>
        <v>0</v>
      </c>
      <c r="E401" s="349">
        <f t="shared" ca="1" si="207"/>
        <v>0</v>
      </c>
      <c r="F401" s="537">
        <f t="shared" ca="1" si="208"/>
        <v>0</v>
      </c>
      <c r="G401" s="20" t="str">
        <f ca="1">IF(L401&lt;&gt;0,MAX($G$4:G400)+1,"")</f>
        <v/>
      </c>
      <c r="H401" s="109">
        <f t="shared" ca="1" si="209"/>
        <v>0</v>
      </c>
      <c r="I401" s="22">
        <f t="shared" ca="1" si="210"/>
        <v>0</v>
      </c>
      <c r="J401" s="22">
        <f t="shared" ca="1" si="211"/>
        <v>0</v>
      </c>
      <c r="K401" s="349">
        <f t="shared" ca="1" si="212"/>
        <v>0</v>
      </c>
      <c r="L401" s="375">
        <f t="shared" ca="1" si="195"/>
        <v>0</v>
      </c>
      <c r="M401" s="20" t="str">
        <f ca="1">IF(R401&lt;&gt;0,MAX($M$4:M400)+1,"")</f>
        <v/>
      </c>
      <c r="N401" s="374">
        <f t="shared" ca="1" si="196"/>
        <v>0</v>
      </c>
      <c r="O401" s="374">
        <f t="shared" ca="1" si="197"/>
        <v>0</v>
      </c>
      <c r="P401" s="374">
        <f t="shared" ca="1" si="198"/>
        <v>0</v>
      </c>
      <c r="Q401" s="374">
        <f t="shared" ca="1" si="199"/>
        <v>0</v>
      </c>
      <c r="R401" s="375">
        <f t="shared" ca="1" si="200"/>
        <v>0</v>
      </c>
      <c r="S401" s="20" t="str">
        <f ca="1">IF(X401&lt;&gt;0,MAX($S$4:S400)+1,"")</f>
        <v/>
      </c>
      <c r="T401" s="109">
        <f t="shared" ca="1" si="213"/>
        <v>0</v>
      </c>
      <c r="U401" s="22">
        <f t="shared" ca="1" si="214"/>
        <v>0</v>
      </c>
      <c r="V401" s="22">
        <f t="shared" ca="1" si="215"/>
        <v>0</v>
      </c>
      <c r="W401" s="349">
        <f t="shared" ca="1" si="216"/>
        <v>0</v>
      </c>
      <c r="X401" s="375">
        <f t="shared" ca="1" si="201"/>
        <v>0</v>
      </c>
      <c r="Y401" s="20" t="str">
        <f ca="1">IF(AD401&lt;&gt;0,MAX(Y$4:$GY400)+1,"")</f>
        <v/>
      </c>
      <c r="Z401" s="109">
        <f t="shared" ca="1" si="217"/>
        <v>0</v>
      </c>
      <c r="AA401" s="22">
        <f t="shared" ca="1" si="218"/>
        <v>0</v>
      </c>
      <c r="AB401" s="22">
        <f t="shared" ca="1" si="219"/>
        <v>0</v>
      </c>
      <c r="AC401" s="349">
        <f t="shared" ca="1" si="220"/>
        <v>0</v>
      </c>
      <c r="AD401" s="375">
        <f t="shared" ca="1" si="202"/>
        <v>0</v>
      </c>
      <c r="AE401" s="20" t="str">
        <f ca="1">IF(AJ401&lt;&gt;0,MAX($E$4:AE400)+1,"")</f>
        <v/>
      </c>
      <c r="AF401" s="109">
        <f t="shared" ca="1" si="221"/>
        <v>0</v>
      </c>
      <c r="AG401" s="22">
        <f t="shared" ca="1" si="222"/>
        <v>0</v>
      </c>
      <c r="AH401" s="22">
        <f t="shared" ca="1" si="223"/>
        <v>0</v>
      </c>
      <c r="AI401" s="349">
        <f t="shared" ca="1" si="224"/>
        <v>0</v>
      </c>
      <c r="AJ401" s="375">
        <f t="shared" ca="1" si="203"/>
        <v>0</v>
      </c>
    </row>
    <row r="402" spans="1:36" ht="18.75" customHeight="1" thickBot="1">
      <c r="A402" s="20" t="str">
        <f ca="1">IF(F402&lt;&gt;0,MAX($A$4:A401)+1,"")</f>
        <v/>
      </c>
      <c r="B402" s="109">
        <f t="shared" ca="1" si="204"/>
        <v>0</v>
      </c>
      <c r="C402" s="22">
        <f t="shared" ca="1" si="205"/>
        <v>0</v>
      </c>
      <c r="D402" s="22">
        <f t="shared" ca="1" si="206"/>
        <v>0</v>
      </c>
      <c r="E402" s="349">
        <f t="shared" ca="1" si="207"/>
        <v>0</v>
      </c>
      <c r="F402" s="537">
        <f t="shared" ca="1" si="208"/>
        <v>0</v>
      </c>
      <c r="G402" s="20" t="str">
        <f ca="1">IF(L402&lt;&gt;0,MAX($G$4:G401)+1,"")</f>
        <v/>
      </c>
      <c r="H402" s="109">
        <f t="shared" ca="1" si="209"/>
        <v>0</v>
      </c>
      <c r="I402" s="22">
        <f t="shared" ca="1" si="210"/>
        <v>0</v>
      </c>
      <c r="J402" s="22">
        <f t="shared" ca="1" si="211"/>
        <v>0</v>
      </c>
      <c r="K402" s="349">
        <f t="shared" ca="1" si="212"/>
        <v>0</v>
      </c>
      <c r="L402" s="375">
        <f t="shared" ca="1" si="195"/>
        <v>0</v>
      </c>
      <c r="M402" s="20" t="str">
        <f ca="1">IF(R402&lt;&gt;0,MAX($M$4:M401)+1,"")</f>
        <v/>
      </c>
      <c r="N402" s="374">
        <f t="shared" ca="1" si="196"/>
        <v>0</v>
      </c>
      <c r="O402" s="374">
        <f t="shared" ca="1" si="197"/>
        <v>0</v>
      </c>
      <c r="P402" s="374">
        <f t="shared" ca="1" si="198"/>
        <v>0</v>
      </c>
      <c r="Q402" s="374">
        <f t="shared" ca="1" si="199"/>
        <v>0</v>
      </c>
      <c r="R402" s="375">
        <f t="shared" ca="1" si="200"/>
        <v>0</v>
      </c>
      <c r="S402" s="20" t="str">
        <f ca="1">IF(X402&lt;&gt;0,MAX($S$4:S401)+1,"")</f>
        <v/>
      </c>
      <c r="T402" s="109">
        <f t="shared" ca="1" si="213"/>
        <v>0</v>
      </c>
      <c r="U402" s="22">
        <f t="shared" ca="1" si="214"/>
        <v>0</v>
      </c>
      <c r="V402" s="22">
        <f t="shared" ca="1" si="215"/>
        <v>0</v>
      </c>
      <c r="W402" s="349">
        <f t="shared" ca="1" si="216"/>
        <v>0</v>
      </c>
      <c r="X402" s="375">
        <f t="shared" ca="1" si="201"/>
        <v>0</v>
      </c>
      <c r="Y402" s="20" t="str">
        <f ca="1">IF(AD402&lt;&gt;0,MAX(Y$4:$GY401)+1,"")</f>
        <v/>
      </c>
      <c r="Z402" s="109">
        <f t="shared" ca="1" si="217"/>
        <v>0</v>
      </c>
      <c r="AA402" s="22">
        <f t="shared" ca="1" si="218"/>
        <v>0</v>
      </c>
      <c r="AB402" s="22">
        <f t="shared" ca="1" si="219"/>
        <v>0</v>
      </c>
      <c r="AC402" s="349">
        <f t="shared" ca="1" si="220"/>
        <v>0</v>
      </c>
      <c r="AD402" s="375">
        <f t="shared" ca="1" si="202"/>
        <v>0</v>
      </c>
      <c r="AE402" s="20" t="str">
        <f ca="1">IF(AJ402&lt;&gt;0,MAX($E$4:AE401)+1,"")</f>
        <v/>
      </c>
      <c r="AF402" s="109">
        <f t="shared" ca="1" si="221"/>
        <v>0</v>
      </c>
      <c r="AG402" s="22">
        <f t="shared" ca="1" si="222"/>
        <v>0</v>
      </c>
      <c r="AH402" s="22">
        <f t="shared" ca="1" si="223"/>
        <v>0</v>
      </c>
      <c r="AI402" s="349">
        <f t="shared" ca="1" si="224"/>
        <v>0</v>
      </c>
      <c r="AJ402" s="375">
        <f t="shared" ca="1" si="203"/>
        <v>0</v>
      </c>
    </row>
    <row r="403" spans="1:36" ht="18.75" customHeight="1" thickBot="1">
      <c r="A403" s="20" t="str">
        <f ca="1">IF(F403&lt;&gt;0,MAX($A$4:A402)+1,"")</f>
        <v/>
      </c>
      <c r="B403" s="109">
        <f t="shared" ca="1" si="204"/>
        <v>0</v>
      </c>
      <c r="C403" s="22">
        <f t="shared" ca="1" si="205"/>
        <v>0</v>
      </c>
      <c r="D403" s="22">
        <f t="shared" ca="1" si="206"/>
        <v>0</v>
      </c>
      <c r="E403" s="349">
        <f t="shared" ca="1" si="207"/>
        <v>0</v>
      </c>
      <c r="F403" s="537">
        <f t="shared" ca="1" si="208"/>
        <v>0</v>
      </c>
      <c r="G403" s="20" t="str">
        <f ca="1">IF(L403&lt;&gt;0,MAX($G$4:G402)+1,"")</f>
        <v/>
      </c>
      <c r="H403" s="109">
        <f t="shared" ca="1" si="209"/>
        <v>0</v>
      </c>
      <c r="I403" s="22">
        <f t="shared" ca="1" si="210"/>
        <v>0</v>
      </c>
      <c r="J403" s="22">
        <f t="shared" ca="1" si="211"/>
        <v>0</v>
      </c>
      <c r="K403" s="349">
        <f t="shared" ca="1" si="212"/>
        <v>0</v>
      </c>
      <c r="L403" s="375">
        <f t="shared" ca="1" si="195"/>
        <v>0</v>
      </c>
      <c r="M403" s="20" t="str">
        <f ca="1">IF(R403&lt;&gt;0,MAX($M$4:M402)+1,"")</f>
        <v/>
      </c>
      <c r="N403" s="374">
        <f t="shared" ca="1" si="196"/>
        <v>0</v>
      </c>
      <c r="O403" s="374">
        <f t="shared" ca="1" si="197"/>
        <v>0</v>
      </c>
      <c r="P403" s="374">
        <f t="shared" ca="1" si="198"/>
        <v>0</v>
      </c>
      <c r="Q403" s="374">
        <f t="shared" ca="1" si="199"/>
        <v>0</v>
      </c>
      <c r="R403" s="375">
        <f t="shared" ca="1" si="200"/>
        <v>0</v>
      </c>
      <c r="S403" s="20" t="str">
        <f ca="1">IF(X403&lt;&gt;0,MAX($S$4:S402)+1,"")</f>
        <v/>
      </c>
      <c r="T403" s="109">
        <f t="shared" ca="1" si="213"/>
        <v>0</v>
      </c>
      <c r="U403" s="22">
        <f t="shared" ca="1" si="214"/>
        <v>0</v>
      </c>
      <c r="V403" s="22">
        <f t="shared" ca="1" si="215"/>
        <v>0</v>
      </c>
      <c r="W403" s="349">
        <f t="shared" ca="1" si="216"/>
        <v>0</v>
      </c>
      <c r="X403" s="375">
        <f t="shared" ca="1" si="201"/>
        <v>0</v>
      </c>
      <c r="Y403" s="20" t="str">
        <f ca="1">IF(AD403&lt;&gt;0,MAX(Y$4:$GY402)+1,"")</f>
        <v/>
      </c>
      <c r="Z403" s="109">
        <f t="shared" ca="1" si="217"/>
        <v>0</v>
      </c>
      <c r="AA403" s="22">
        <f t="shared" ca="1" si="218"/>
        <v>0</v>
      </c>
      <c r="AB403" s="22">
        <f t="shared" ca="1" si="219"/>
        <v>0</v>
      </c>
      <c r="AC403" s="349">
        <f t="shared" ca="1" si="220"/>
        <v>0</v>
      </c>
      <c r="AD403" s="375">
        <f t="shared" ca="1" si="202"/>
        <v>0</v>
      </c>
      <c r="AE403" s="20" t="str">
        <f ca="1">IF(AJ403&lt;&gt;0,MAX($E$4:AE402)+1,"")</f>
        <v/>
      </c>
      <c r="AF403" s="109">
        <f t="shared" ca="1" si="221"/>
        <v>0</v>
      </c>
      <c r="AG403" s="22">
        <f t="shared" ca="1" si="222"/>
        <v>0</v>
      </c>
      <c r="AH403" s="22">
        <f t="shared" ca="1" si="223"/>
        <v>0</v>
      </c>
      <c r="AI403" s="349">
        <f t="shared" ca="1" si="224"/>
        <v>0</v>
      </c>
      <c r="AJ403" s="375">
        <f t="shared" ca="1" si="203"/>
        <v>0</v>
      </c>
    </row>
    <row r="404" spans="1:36" ht="18.75" customHeight="1" thickBot="1">
      <c r="A404" s="20" t="str">
        <f ca="1">IF(F404&lt;&gt;0,MAX($A$4:A403)+1,"")</f>
        <v/>
      </c>
      <c r="B404" s="109">
        <f t="shared" ca="1" si="204"/>
        <v>0</v>
      </c>
      <c r="C404" s="22">
        <f t="shared" ca="1" si="205"/>
        <v>0</v>
      </c>
      <c r="D404" s="22">
        <f t="shared" ca="1" si="206"/>
        <v>0</v>
      </c>
      <c r="E404" s="349">
        <f t="shared" ca="1" si="207"/>
        <v>0</v>
      </c>
      <c r="F404" s="537">
        <f t="shared" ca="1" si="208"/>
        <v>0</v>
      </c>
      <c r="G404" s="20" t="str">
        <f ca="1">IF(L404&lt;&gt;0,MAX($G$4:G403)+1,"")</f>
        <v/>
      </c>
      <c r="H404" s="109">
        <f t="shared" ca="1" si="209"/>
        <v>0</v>
      </c>
      <c r="I404" s="22">
        <f t="shared" ca="1" si="210"/>
        <v>0</v>
      </c>
      <c r="J404" s="22">
        <f t="shared" ca="1" si="211"/>
        <v>0</v>
      </c>
      <c r="K404" s="349">
        <f t="shared" ca="1" si="212"/>
        <v>0</v>
      </c>
      <c r="L404" s="375">
        <f t="shared" ca="1" si="195"/>
        <v>0</v>
      </c>
      <c r="M404" s="20" t="str">
        <f ca="1">IF(R404&lt;&gt;0,MAX($M$4:M403)+1,"")</f>
        <v/>
      </c>
      <c r="N404" s="374">
        <f t="shared" ca="1" si="196"/>
        <v>0</v>
      </c>
      <c r="O404" s="374">
        <f t="shared" ca="1" si="197"/>
        <v>0</v>
      </c>
      <c r="P404" s="374">
        <f t="shared" ca="1" si="198"/>
        <v>0</v>
      </c>
      <c r="Q404" s="374">
        <f t="shared" ca="1" si="199"/>
        <v>0</v>
      </c>
      <c r="R404" s="375">
        <f t="shared" ca="1" si="200"/>
        <v>0</v>
      </c>
      <c r="S404" s="20" t="str">
        <f ca="1">IF(X404&lt;&gt;0,MAX($S$4:S403)+1,"")</f>
        <v/>
      </c>
      <c r="T404" s="109">
        <f t="shared" ca="1" si="213"/>
        <v>0</v>
      </c>
      <c r="U404" s="22">
        <f t="shared" ca="1" si="214"/>
        <v>0</v>
      </c>
      <c r="V404" s="22">
        <f t="shared" ca="1" si="215"/>
        <v>0</v>
      </c>
      <c r="W404" s="349">
        <f t="shared" ca="1" si="216"/>
        <v>0</v>
      </c>
      <c r="X404" s="375">
        <f t="shared" ca="1" si="201"/>
        <v>0</v>
      </c>
      <c r="Y404" s="20" t="str">
        <f ca="1">IF(AD404&lt;&gt;0,MAX(Y$4:$GY403)+1,"")</f>
        <v/>
      </c>
      <c r="Z404" s="109">
        <f t="shared" ca="1" si="217"/>
        <v>0</v>
      </c>
      <c r="AA404" s="22">
        <f t="shared" ca="1" si="218"/>
        <v>0</v>
      </c>
      <c r="AB404" s="22">
        <f t="shared" ca="1" si="219"/>
        <v>0</v>
      </c>
      <c r="AC404" s="349">
        <f t="shared" ca="1" si="220"/>
        <v>0</v>
      </c>
      <c r="AD404" s="375">
        <f t="shared" ca="1" si="202"/>
        <v>0</v>
      </c>
      <c r="AE404" s="20" t="str">
        <f ca="1">IF(AJ404&lt;&gt;0,MAX($E$4:AE403)+1,"")</f>
        <v/>
      </c>
      <c r="AF404" s="109">
        <f t="shared" ca="1" si="221"/>
        <v>0</v>
      </c>
      <c r="AG404" s="22">
        <f t="shared" ca="1" si="222"/>
        <v>0</v>
      </c>
      <c r="AH404" s="22">
        <f t="shared" ca="1" si="223"/>
        <v>0</v>
      </c>
      <c r="AI404" s="349">
        <f t="shared" ca="1" si="224"/>
        <v>0</v>
      </c>
      <c r="AJ404" s="375">
        <f t="shared" ca="1" si="203"/>
        <v>0</v>
      </c>
    </row>
    <row r="405" spans="1:36" ht="18.75" customHeight="1" thickBot="1">
      <c r="A405" s="20" t="str">
        <f ca="1">IF(F405&lt;&gt;0,MAX($A$4:A404)+1,"")</f>
        <v/>
      </c>
      <c r="B405" s="109">
        <f t="shared" ca="1" si="204"/>
        <v>0</v>
      </c>
      <c r="C405" s="22">
        <f t="shared" ca="1" si="205"/>
        <v>0</v>
      </c>
      <c r="D405" s="22">
        <f t="shared" ca="1" si="206"/>
        <v>0</v>
      </c>
      <c r="E405" s="349">
        <f t="shared" ca="1" si="207"/>
        <v>0</v>
      </c>
      <c r="F405" s="537">
        <f t="shared" ca="1" si="208"/>
        <v>0</v>
      </c>
      <c r="G405" s="20" t="str">
        <f ca="1">IF(L405&lt;&gt;0,MAX($G$4:G404)+1,"")</f>
        <v/>
      </c>
      <c r="H405" s="109">
        <f t="shared" ca="1" si="209"/>
        <v>0</v>
      </c>
      <c r="I405" s="22">
        <f t="shared" ca="1" si="210"/>
        <v>0</v>
      </c>
      <c r="J405" s="22">
        <f t="shared" ca="1" si="211"/>
        <v>0</v>
      </c>
      <c r="K405" s="349">
        <f t="shared" ca="1" si="212"/>
        <v>0</v>
      </c>
      <c r="L405" s="375">
        <f t="shared" ca="1" si="195"/>
        <v>0</v>
      </c>
      <c r="M405" s="20" t="str">
        <f ca="1">IF(R405&lt;&gt;0,MAX($M$4:M404)+1,"")</f>
        <v/>
      </c>
      <c r="N405" s="374">
        <f t="shared" ca="1" si="196"/>
        <v>0</v>
      </c>
      <c r="O405" s="374">
        <f t="shared" ca="1" si="197"/>
        <v>0</v>
      </c>
      <c r="P405" s="374">
        <f t="shared" ca="1" si="198"/>
        <v>0</v>
      </c>
      <c r="Q405" s="374">
        <f t="shared" ca="1" si="199"/>
        <v>0</v>
      </c>
      <c r="R405" s="375">
        <f t="shared" ca="1" si="200"/>
        <v>0</v>
      </c>
      <c r="S405" s="20" t="str">
        <f ca="1">IF(X405&lt;&gt;0,MAX($S$4:S404)+1,"")</f>
        <v/>
      </c>
      <c r="T405" s="109">
        <f t="shared" ca="1" si="213"/>
        <v>0</v>
      </c>
      <c r="U405" s="22">
        <f t="shared" ca="1" si="214"/>
        <v>0</v>
      </c>
      <c r="V405" s="22">
        <f t="shared" ca="1" si="215"/>
        <v>0</v>
      </c>
      <c r="W405" s="349">
        <f t="shared" ca="1" si="216"/>
        <v>0</v>
      </c>
      <c r="X405" s="375">
        <f t="shared" ca="1" si="201"/>
        <v>0</v>
      </c>
      <c r="Y405" s="20" t="str">
        <f ca="1">IF(AD405&lt;&gt;0,MAX(Y$4:$GY404)+1,"")</f>
        <v/>
      </c>
      <c r="Z405" s="109">
        <f t="shared" ca="1" si="217"/>
        <v>0</v>
      </c>
      <c r="AA405" s="22">
        <f t="shared" ca="1" si="218"/>
        <v>0</v>
      </c>
      <c r="AB405" s="22">
        <f t="shared" ca="1" si="219"/>
        <v>0</v>
      </c>
      <c r="AC405" s="349">
        <f t="shared" ca="1" si="220"/>
        <v>0</v>
      </c>
      <c r="AD405" s="375">
        <f t="shared" ca="1" si="202"/>
        <v>0</v>
      </c>
      <c r="AE405" s="20" t="str">
        <f ca="1">IF(AJ405&lt;&gt;0,MAX($E$4:AE404)+1,"")</f>
        <v/>
      </c>
      <c r="AF405" s="109">
        <f t="shared" ca="1" si="221"/>
        <v>0</v>
      </c>
      <c r="AG405" s="22">
        <f t="shared" ca="1" si="222"/>
        <v>0</v>
      </c>
      <c r="AH405" s="22">
        <f t="shared" ca="1" si="223"/>
        <v>0</v>
      </c>
      <c r="AI405" s="349">
        <f t="shared" ca="1" si="224"/>
        <v>0</v>
      </c>
      <c r="AJ405" s="375">
        <f t="shared" ca="1" si="203"/>
        <v>0</v>
      </c>
    </row>
    <row r="406" spans="1:36" ht="18.75" customHeight="1" thickBot="1">
      <c r="A406" s="20" t="str">
        <f ca="1">IF(F406&lt;&gt;0,MAX($A$4:A405)+1,"")</f>
        <v/>
      </c>
      <c r="B406" s="109">
        <f t="shared" ca="1" si="204"/>
        <v>0</v>
      </c>
      <c r="C406" s="22">
        <f t="shared" ca="1" si="205"/>
        <v>0</v>
      </c>
      <c r="D406" s="22">
        <f t="shared" ca="1" si="206"/>
        <v>0</v>
      </c>
      <c r="E406" s="349">
        <f t="shared" ca="1" si="207"/>
        <v>0</v>
      </c>
      <c r="F406" s="537">
        <f t="shared" ca="1" si="208"/>
        <v>0</v>
      </c>
      <c r="G406" s="20" t="str">
        <f ca="1">IF(L406&lt;&gt;0,MAX($G$4:G405)+1,"")</f>
        <v/>
      </c>
      <c r="H406" s="109">
        <f t="shared" ca="1" si="209"/>
        <v>0</v>
      </c>
      <c r="I406" s="22">
        <f t="shared" ca="1" si="210"/>
        <v>0</v>
      </c>
      <c r="J406" s="22">
        <f t="shared" ca="1" si="211"/>
        <v>0</v>
      </c>
      <c r="K406" s="349">
        <f t="shared" ca="1" si="212"/>
        <v>0</v>
      </c>
      <c r="L406" s="375">
        <f t="shared" ca="1" si="195"/>
        <v>0</v>
      </c>
      <c r="M406" s="20" t="str">
        <f ca="1">IF(R406&lt;&gt;0,MAX($M$4:M405)+1,"")</f>
        <v/>
      </c>
      <c r="N406" s="374">
        <f t="shared" ca="1" si="196"/>
        <v>0</v>
      </c>
      <c r="O406" s="374">
        <f t="shared" ca="1" si="197"/>
        <v>0</v>
      </c>
      <c r="P406" s="374">
        <f t="shared" ca="1" si="198"/>
        <v>0</v>
      </c>
      <c r="Q406" s="374">
        <f t="shared" ca="1" si="199"/>
        <v>0</v>
      </c>
      <c r="R406" s="375">
        <f t="shared" ca="1" si="200"/>
        <v>0</v>
      </c>
      <c r="S406" s="20" t="str">
        <f ca="1">IF(X406&lt;&gt;0,MAX($S$4:S405)+1,"")</f>
        <v/>
      </c>
      <c r="T406" s="109">
        <f t="shared" ca="1" si="213"/>
        <v>0</v>
      </c>
      <c r="U406" s="22">
        <f t="shared" ca="1" si="214"/>
        <v>0</v>
      </c>
      <c r="V406" s="22">
        <f t="shared" ca="1" si="215"/>
        <v>0</v>
      </c>
      <c r="W406" s="349">
        <f t="shared" ca="1" si="216"/>
        <v>0</v>
      </c>
      <c r="X406" s="375">
        <f t="shared" ca="1" si="201"/>
        <v>0</v>
      </c>
      <c r="Y406" s="20" t="str">
        <f ca="1">IF(AD406&lt;&gt;0,MAX(Y$4:$GY405)+1,"")</f>
        <v/>
      </c>
      <c r="Z406" s="109">
        <f t="shared" ca="1" si="217"/>
        <v>0</v>
      </c>
      <c r="AA406" s="22">
        <f t="shared" ca="1" si="218"/>
        <v>0</v>
      </c>
      <c r="AB406" s="22">
        <f t="shared" ca="1" si="219"/>
        <v>0</v>
      </c>
      <c r="AC406" s="349">
        <f t="shared" ca="1" si="220"/>
        <v>0</v>
      </c>
      <c r="AD406" s="375">
        <f t="shared" ca="1" si="202"/>
        <v>0</v>
      </c>
      <c r="AE406" s="20" t="str">
        <f ca="1">IF(AJ406&lt;&gt;0,MAX($E$4:AE405)+1,"")</f>
        <v/>
      </c>
      <c r="AF406" s="109">
        <f t="shared" ca="1" si="221"/>
        <v>0</v>
      </c>
      <c r="AG406" s="22">
        <f t="shared" ca="1" si="222"/>
        <v>0</v>
      </c>
      <c r="AH406" s="22">
        <f t="shared" ca="1" si="223"/>
        <v>0</v>
      </c>
      <c r="AI406" s="349">
        <f t="shared" ca="1" si="224"/>
        <v>0</v>
      </c>
      <c r="AJ406" s="375">
        <f t="shared" ca="1" si="203"/>
        <v>0</v>
      </c>
    </row>
    <row r="407" spans="1:36" ht="18.75" customHeight="1" thickBot="1">
      <c r="A407" s="20" t="str">
        <f ca="1">IF(F407&lt;&gt;0,MAX($A$4:A406)+1,"")</f>
        <v/>
      </c>
      <c r="B407" s="109">
        <f t="shared" ca="1" si="204"/>
        <v>0</v>
      </c>
      <c r="C407" s="22">
        <f t="shared" ca="1" si="205"/>
        <v>0</v>
      </c>
      <c r="D407" s="22">
        <f t="shared" ca="1" si="206"/>
        <v>0</v>
      </c>
      <c r="E407" s="349">
        <f t="shared" ca="1" si="207"/>
        <v>0</v>
      </c>
      <c r="F407" s="537">
        <f t="shared" ca="1" si="208"/>
        <v>0</v>
      </c>
      <c r="G407" s="20" t="str">
        <f ca="1">IF(L407&lt;&gt;0,MAX($G$4:G406)+1,"")</f>
        <v/>
      </c>
      <c r="H407" s="109">
        <f t="shared" ca="1" si="209"/>
        <v>0</v>
      </c>
      <c r="I407" s="22">
        <f t="shared" ca="1" si="210"/>
        <v>0</v>
      </c>
      <c r="J407" s="22">
        <f t="shared" ca="1" si="211"/>
        <v>0</v>
      </c>
      <c r="K407" s="349">
        <f t="shared" ca="1" si="212"/>
        <v>0</v>
      </c>
      <c r="L407" s="375">
        <f t="shared" ca="1" si="195"/>
        <v>0</v>
      </c>
      <c r="M407" s="20" t="str">
        <f ca="1">IF(R407&lt;&gt;0,MAX($M$4:M406)+1,"")</f>
        <v/>
      </c>
      <c r="N407" s="374">
        <f t="shared" ca="1" si="196"/>
        <v>0</v>
      </c>
      <c r="O407" s="374">
        <f t="shared" ca="1" si="197"/>
        <v>0</v>
      </c>
      <c r="P407" s="374">
        <f t="shared" ca="1" si="198"/>
        <v>0</v>
      </c>
      <c r="Q407" s="374">
        <f t="shared" ca="1" si="199"/>
        <v>0</v>
      </c>
      <c r="R407" s="375">
        <f t="shared" ca="1" si="200"/>
        <v>0</v>
      </c>
      <c r="S407" s="20" t="str">
        <f ca="1">IF(X407&lt;&gt;0,MAX($S$4:S406)+1,"")</f>
        <v/>
      </c>
      <c r="T407" s="109">
        <f t="shared" ca="1" si="213"/>
        <v>0</v>
      </c>
      <c r="U407" s="22">
        <f t="shared" ca="1" si="214"/>
        <v>0</v>
      </c>
      <c r="V407" s="22">
        <f t="shared" ca="1" si="215"/>
        <v>0</v>
      </c>
      <c r="W407" s="349">
        <f t="shared" ca="1" si="216"/>
        <v>0</v>
      </c>
      <c r="X407" s="375">
        <f t="shared" ca="1" si="201"/>
        <v>0</v>
      </c>
      <c r="Y407" s="20" t="str">
        <f ca="1">IF(AD407&lt;&gt;0,MAX(Y$4:$GY406)+1,"")</f>
        <v/>
      </c>
      <c r="Z407" s="109">
        <f t="shared" ca="1" si="217"/>
        <v>0</v>
      </c>
      <c r="AA407" s="22">
        <f t="shared" ca="1" si="218"/>
        <v>0</v>
      </c>
      <c r="AB407" s="22">
        <f t="shared" ca="1" si="219"/>
        <v>0</v>
      </c>
      <c r="AC407" s="349">
        <f t="shared" ca="1" si="220"/>
        <v>0</v>
      </c>
      <c r="AD407" s="375">
        <f t="shared" ca="1" si="202"/>
        <v>0</v>
      </c>
      <c r="AE407" s="20" t="str">
        <f ca="1">IF(AJ407&lt;&gt;0,MAX($E$4:AE406)+1,"")</f>
        <v/>
      </c>
      <c r="AF407" s="109">
        <f t="shared" ca="1" si="221"/>
        <v>0</v>
      </c>
      <c r="AG407" s="22">
        <f t="shared" ca="1" si="222"/>
        <v>0</v>
      </c>
      <c r="AH407" s="22">
        <f t="shared" ca="1" si="223"/>
        <v>0</v>
      </c>
      <c r="AI407" s="349">
        <f t="shared" ca="1" si="224"/>
        <v>0</v>
      </c>
      <c r="AJ407" s="375">
        <f t="shared" ca="1" si="203"/>
        <v>0</v>
      </c>
    </row>
    <row r="408" spans="1:36" ht="18.75" customHeight="1" thickBot="1">
      <c r="A408" s="20" t="str">
        <f ca="1">IF(F408&lt;&gt;0,MAX($A$4:A407)+1,"")</f>
        <v/>
      </c>
      <c r="B408" s="109">
        <f t="shared" ca="1" si="204"/>
        <v>0</v>
      </c>
      <c r="C408" s="22">
        <f t="shared" ca="1" si="205"/>
        <v>0</v>
      </c>
      <c r="D408" s="22">
        <f t="shared" ca="1" si="206"/>
        <v>0</v>
      </c>
      <c r="E408" s="349">
        <f t="shared" ca="1" si="207"/>
        <v>0</v>
      </c>
      <c r="F408" s="537">
        <f t="shared" ca="1" si="208"/>
        <v>0</v>
      </c>
      <c r="G408" s="20" t="str">
        <f ca="1">IF(L408&lt;&gt;0,MAX($G$4:G407)+1,"")</f>
        <v/>
      </c>
      <c r="H408" s="109">
        <f t="shared" ca="1" si="209"/>
        <v>0</v>
      </c>
      <c r="I408" s="22">
        <f t="shared" ca="1" si="210"/>
        <v>0</v>
      </c>
      <c r="J408" s="22">
        <f t="shared" ca="1" si="211"/>
        <v>0</v>
      </c>
      <c r="K408" s="349">
        <f t="shared" ca="1" si="212"/>
        <v>0</v>
      </c>
      <c r="L408" s="375">
        <f t="shared" ca="1" si="195"/>
        <v>0</v>
      </c>
      <c r="M408" s="20" t="str">
        <f ca="1">IF(R408&lt;&gt;0,MAX($M$4:M407)+1,"")</f>
        <v/>
      </c>
      <c r="N408" s="374">
        <f t="shared" ca="1" si="196"/>
        <v>0</v>
      </c>
      <c r="O408" s="374">
        <f t="shared" ca="1" si="197"/>
        <v>0</v>
      </c>
      <c r="P408" s="374">
        <f t="shared" ca="1" si="198"/>
        <v>0</v>
      </c>
      <c r="Q408" s="374">
        <f t="shared" ca="1" si="199"/>
        <v>0</v>
      </c>
      <c r="R408" s="375">
        <f t="shared" ca="1" si="200"/>
        <v>0</v>
      </c>
      <c r="S408" s="20" t="str">
        <f ca="1">IF(X408&lt;&gt;0,MAX($S$4:S407)+1,"")</f>
        <v/>
      </c>
      <c r="T408" s="109">
        <f t="shared" ca="1" si="213"/>
        <v>0</v>
      </c>
      <c r="U408" s="22">
        <f t="shared" ca="1" si="214"/>
        <v>0</v>
      </c>
      <c r="V408" s="22">
        <f t="shared" ca="1" si="215"/>
        <v>0</v>
      </c>
      <c r="W408" s="349">
        <f t="shared" ca="1" si="216"/>
        <v>0</v>
      </c>
      <c r="X408" s="375">
        <f t="shared" ca="1" si="201"/>
        <v>0</v>
      </c>
      <c r="Y408" s="20" t="str">
        <f ca="1">IF(AD408&lt;&gt;0,MAX(Y$4:$GY407)+1,"")</f>
        <v/>
      </c>
      <c r="Z408" s="109">
        <f t="shared" ca="1" si="217"/>
        <v>0</v>
      </c>
      <c r="AA408" s="22">
        <f t="shared" ca="1" si="218"/>
        <v>0</v>
      </c>
      <c r="AB408" s="22">
        <f t="shared" ca="1" si="219"/>
        <v>0</v>
      </c>
      <c r="AC408" s="349">
        <f t="shared" ca="1" si="220"/>
        <v>0</v>
      </c>
      <c r="AD408" s="375">
        <f t="shared" ca="1" si="202"/>
        <v>0</v>
      </c>
      <c r="AE408" s="20" t="str">
        <f ca="1">IF(AJ408&lt;&gt;0,MAX($E$4:AE407)+1,"")</f>
        <v/>
      </c>
      <c r="AF408" s="109">
        <f t="shared" ca="1" si="221"/>
        <v>0</v>
      </c>
      <c r="AG408" s="22">
        <f t="shared" ca="1" si="222"/>
        <v>0</v>
      </c>
      <c r="AH408" s="22">
        <f t="shared" ca="1" si="223"/>
        <v>0</v>
      </c>
      <c r="AI408" s="349">
        <f t="shared" ca="1" si="224"/>
        <v>0</v>
      </c>
      <c r="AJ408" s="375">
        <f t="shared" ca="1" si="203"/>
        <v>0</v>
      </c>
    </row>
    <row r="409" spans="1:36" ht="18.75" customHeight="1" thickBot="1">
      <c r="A409" s="20" t="str">
        <f ca="1">IF(F409&lt;&gt;0,MAX($A$4:A408)+1,"")</f>
        <v/>
      </c>
      <c r="B409" s="109">
        <f t="shared" ca="1" si="204"/>
        <v>0</v>
      </c>
      <c r="C409" s="22">
        <f t="shared" ca="1" si="205"/>
        <v>0</v>
      </c>
      <c r="D409" s="22">
        <f t="shared" ca="1" si="206"/>
        <v>0</v>
      </c>
      <c r="E409" s="349">
        <f t="shared" ca="1" si="207"/>
        <v>0</v>
      </c>
      <c r="F409" s="537">
        <f t="shared" ca="1" si="208"/>
        <v>0</v>
      </c>
      <c r="G409" s="20" t="str">
        <f ca="1">IF(L409&lt;&gt;0,MAX($G$4:G408)+1,"")</f>
        <v/>
      </c>
      <c r="H409" s="109">
        <f t="shared" ca="1" si="209"/>
        <v>0</v>
      </c>
      <c r="I409" s="22">
        <f t="shared" ca="1" si="210"/>
        <v>0</v>
      </c>
      <c r="J409" s="22">
        <f t="shared" ca="1" si="211"/>
        <v>0</v>
      </c>
      <c r="K409" s="349">
        <f t="shared" ca="1" si="212"/>
        <v>0</v>
      </c>
      <c r="L409" s="375">
        <f t="shared" ca="1" si="195"/>
        <v>0</v>
      </c>
      <c r="M409" s="20" t="str">
        <f ca="1">IF(R409&lt;&gt;0,MAX($M$4:M408)+1,"")</f>
        <v/>
      </c>
      <c r="N409" s="374">
        <f t="shared" ca="1" si="196"/>
        <v>0</v>
      </c>
      <c r="O409" s="374">
        <f t="shared" ca="1" si="197"/>
        <v>0</v>
      </c>
      <c r="P409" s="374">
        <f t="shared" ca="1" si="198"/>
        <v>0</v>
      </c>
      <c r="Q409" s="374">
        <f t="shared" ca="1" si="199"/>
        <v>0</v>
      </c>
      <c r="R409" s="375">
        <f t="shared" ca="1" si="200"/>
        <v>0</v>
      </c>
      <c r="S409" s="20" t="str">
        <f ca="1">IF(X409&lt;&gt;0,MAX($S$4:S408)+1,"")</f>
        <v/>
      </c>
      <c r="T409" s="109">
        <f t="shared" ca="1" si="213"/>
        <v>0</v>
      </c>
      <c r="U409" s="22">
        <f t="shared" ca="1" si="214"/>
        <v>0</v>
      </c>
      <c r="V409" s="22">
        <f t="shared" ca="1" si="215"/>
        <v>0</v>
      </c>
      <c r="W409" s="349">
        <f t="shared" ca="1" si="216"/>
        <v>0</v>
      </c>
      <c r="X409" s="375">
        <f t="shared" ca="1" si="201"/>
        <v>0</v>
      </c>
      <c r="Y409" s="20" t="str">
        <f ca="1">IF(AD409&lt;&gt;0,MAX(Y$4:$GY408)+1,"")</f>
        <v/>
      </c>
      <c r="Z409" s="109">
        <f t="shared" ca="1" si="217"/>
        <v>0</v>
      </c>
      <c r="AA409" s="22">
        <f t="shared" ca="1" si="218"/>
        <v>0</v>
      </c>
      <c r="AB409" s="22">
        <f t="shared" ca="1" si="219"/>
        <v>0</v>
      </c>
      <c r="AC409" s="349">
        <f t="shared" ca="1" si="220"/>
        <v>0</v>
      </c>
      <c r="AD409" s="375">
        <f t="shared" ca="1" si="202"/>
        <v>0</v>
      </c>
      <c r="AE409" s="20" t="str">
        <f ca="1">IF(AJ409&lt;&gt;0,MAX($E$4:AE408)+1,"")</f>
        <v/>
      </c>
      <c r="AF409" s="109">
        <f t="shared" ca="1" si="221"/>
        <v>0</v>
      </c>
      <c r="AG409" s="22">
        <f t="shared" ca="1" si="222"/>
        <v>0</v>
      </c>
      <c r="AH409" s="22">
        <f t="shared" ca="1" si="223"/>
        <v>0</v>
      </c>
      <c r="AI409" s="349">
        <f t="shared" ca="1" si="224"/>
        <v>0</v>
      </c>
      <c r="AJ409" s="375">
        <f t="shared" ca="1" si="203"/>
        <v>0</v>
      </c>
    </row>
    <row r="410" spans="1:36" ht="18.75" customHeight="1" thickBot="1">
      <c r="A410" s="20" t="str">
        <f ca="1">IF(F410&lt;&gt;0,MAX($A$4:A409)+1,"")</f>
        <v/>
      </c>
      <c r="B410" s="109">
        <f t="shared" ca="1" si="204"/>
        <v>0</v>
      </c>
      <c r="C410" s="22">
        <f t="shared" ca="1" si="205"/>
        <v>0</v>
      </c>
      <c r="D410" s="22">
        <f t="shared" ca="1" si="206"/>
        <v>0</v>
      </c>
      <c r="E410" s="349">
        <f t="shared" ca="1" si="207"/>
        <v>0</v>
      </c>
      <c r="F410" s="537">
        <f t="shared" ca="1" si="208"/>
        <v>0</v>
      </c>
      <c r="G410" s="20" t="str">
        <f ca="1">IF(L410&lt;&gt;0,MAX($G$4:G409)+1,"")</f>
        <v/>
      </c>
      <c r="H410" s="109">
        <f t="shared" ca="1" si="209"/>
        <v>0</v>
      </c>
      <c r="I410" s="22">
        <f t="shared" ca="1" si="210"/>
        <v>0</v>
      </c>
      <c r="J410" s="22">
        <f t="shared" ca="1" si="211"/>
        <v>0</v>
      </c>
      <c r="K410" s="349">
        <f t="shared" ca="1" si="212"/>
        <v>0</v>
      </c>
      <c r="L410" s="375">
        <f t="shared" ca="1" si="195"/>
        <v>0</v>
      </c>
      <c r="M410" s="20" t="str">
        <f ca="1">IF(R410&lt;&gt;0,MAX($M$4:M409)+1,"")</f>
        <v/>
      </c>
      <c r="N410" s="374">
        <f t="shared" ca="1" si="196"/>
        <v>0</v>
      </c>
      <c r="O410" s="374">
        <f t="shared" ca="1" si="197"/>
        <v>0</v>
      </c>
      <c r="P410" s="374">
        <f t="shared" ca="1" si="198"/>
        <v>0</v>
      </c>
      <c r="Q410" s="374">
        <f t="shared" ca="1" si="199"/>
        <v>0</v>
      </c>
      <c r="R410" s="375">
        <f t="shared" ca="1" si="200"/>
        <v>0</v>
      </c>
      <c r="S410" s="20" t="str">
        <f ca="1">IF(X410&lt;&gt;0,MAX($S$4:S409)+1,"")</f>
        <v/>
      </c>
      <c r="T410" s="109">
        <f t="shared" ca="1" si="213"/>
        <v>0</v>
      </c>
      <c r="U410" s="22">
        <f t="shared" ca="1" si="214"/>
        <v>0</v>
      </c>
      <c r="V410" s="22">
        <f t="shared" ca="1" si="215"/>
        <v>0</v>
      </c>
      <c r="W410" s="349">
        <f t="shared" ca="1" si="216"/>
        <v>0</v>
      </c>
      <c r="X410" s="375">
        <f t="shared" ca="1" si="201"/>
        <v>0</v>
      </c>
      <c r="Y410" s="20" t="str">
        <f ca="1">IF(AD410&lt;&gt;0,MAX(Y$4:$GY409)+1,"")</f>
        <v/>
      </c>
      <c r="Z410" s="109">
        <f t="shared" ca="1" si="217"/>
        <v>0</v>
      </c>
      <c r="AA410" s="22">
        <f t="shared" ca="1" si="218"/>
        <v>0</v>
      </c>
      <c r="AB410" s="22">
        <f t="shared" ca="1" si="219"/>
        <v>0</v>
      </c>
      <c r="AC410" s="349">
        <f t="shared" ca="1" si="220"/>
        <v>0</v>
      </c>
      <c r="AD410" s="375">
        <f t="shared" ca="1" si="202"/>
        <v>0</v>
      </c>
      <c r="AE410" s="20" t="str">
        <f ca="1">IF(AJ410&lt;&gt;0,MAX($E$4:AE409)+1,"")</f>
        <v/>
      </c>
      <c r="AF410" s="109">
        <f t="shared" ca="1" si="221"/>
        <v>0</v>
      </c>
      <c r="AG410" s="22">
        <f t="shared" ca="1" si="222"/>
        <v>0</v>
      </c>
      <c r="AH410" s="22">
        <f t="shared" ca="1" si="223"/>
        <v>0</v>
      </c>
      <c r="AI410" s="349">
        <f t="shared" ca="1" si="224"/>
        <v>0</v>
      </c>
      <c r="AJ410" s="375">
        <f t="shared" ca="1" si="203"/>
        <v>0</v>
      </c>
    </row>
    <row r="411" spans="1:36" ht="18.75" customHeight="1" thickBot="1">
      <c r="A411" s="20" t="str">
        <f ca="1">IF(F411&lt;&gt;0,MAX($A$4:A410)+1,"")</f>
        <v/>
      </c>
      <c r="B411" s="109">
        <f t="shared" ca="1" si="204"/>
        <v>0</v>
      </c>
      <c r="C411" s="22">
        <f t="shared" ca="1" si="205"/>
        <v>0</v>
      </c>
      <c r="D411" s="22">
        <f t="shared" ca="1" si="206"/>
        <v>0</v>
      </c>
      <c r="E411" s="349">
        <f t="shared" ca="1" si="207"/>
        <v>0</v>
      </c>
      <c r="F411" s="537">
        <f t="shared" ca="1" si="208"/>
        <v>0</v>
      </c>
      <c r="G411" s="20" t="str">
        <f ca="1">IF(L411&lt;&gt;0,MAX($G$4:G410)+1,"")</f>
        <v/>
      </c>
      <c r="H411" s="109">
        <f t="shared" ca="1" si="209"/>
        <v>0</v>
      </c>
      <c r="I411" s="22">
        <f t="shared" ca="1" si="210"/>
        <v>0</v>
      </c>
      <c r="J411" s="22">
        <f t="shared" ca="1" si="211"/>
        <v>0</v>
      </c>
      <c r="K411" s="349">
        <f t="shared" ca="1" si="212"/>
        <v>0</v>
      </c>
      <c r="L411" s="375">
        <f t="shared" ca="1" si="195"/>
        <v>0</v>
      </c>
      <c r="M411" s="20" t="str">
        <f ca="1">IF(R411&lt;&gt;0,MAX($M$4:M410)+1,"")</f>
        <v/>
      </c>
      <c r="N411" s="374">
        <f t="shared" ca="1" si="196"/>
        <v>0</v>
      </c>
      <c r="O411" s="374">
        <f t="shared" ca="1" si="197"/>
        <v>0</v>
      </c>
      <c r="P411" s="374">
        <f t="shared" ca="1" si="198"/>
        <v>0</v>
      </c>
      <c r="Q411" s="374">
        <f t="shared" ca="1" si="199"/>
        <v>0</v>
      </c>
      <c r="R411" s="375">
        <f t="shared" ca="1" si="200"/>
        <v>0</v>
      </c>
      <c r="S411" s="20" t="str">
        <f ca="1">IF(X411&lt;&gt;0,MAX($S$4:S410)+1,"")</f>
        <v/>
      </c>
      <c r="T411" s="109">
        <f t="shared" ca="1" si="213"/>
        <v>0</v>
      </c>
      <c r="U411" s="22">
        <f t="shared" ca="1" si="214"/>
        <v>0</v>
      </c>
      <c r="V411" s="22">
        <f t="shared" ca="1" si="215"/>
        <v>0</v>
      </c>
      <c r="W411" s="349">
        <f t="shared" ca="1" si="216"/>
        <v>0</v>
      </c>
      <c r="X411" s="375">
        <f t="shared" ca="1" si="201"/>
        <v>0</v>
      </c>
      <c r="Y411" s="20" t="str">
        <f ca="1">IF(AD411&lt;&gt;0,MAX(Y$4:$GY410)+1,"")</f>
        <v/>
      </c>
      <c r="Z411" s="109">
        <f t="shared" ca="1" si="217"/>
        <v>0</v>
      </c>
      <c r="AA411" s="22">
        <f t="shared" ca="1" si="218"/>
        <v>0</v>
      </c>
      <c r="AB411" s="22">
        <f t="shared" ca="1" si="219"/>
        <v>0</v>
      </c>
      <c r="AC411" s="349">
        <f t="shared" ca="1" si="220"/>
        <v>0</v>
      </c>
      <c r="AD411" s="375">
        <f t="shared" ca="1" si="202"/>
        <v>0</v>
      </c>
      <c r="AE411" s="20" t="str">
        <f ca="1">IF(AJ411&lt;&gt;0,MAX($E$4:AE410)+1,"")</f>
        <v/>
      </c>
      <c r="AF411" s="109">
        <f t="shared" ca="1" si="221"/>
        <v>0</v>
      </c>
      <c r="AG411" s="22">
        <f t="shared" ca="1" si="222"/>
        <v>0</v>
      </c>
      <c r="AH411" s="22">
        <f t="shared" ca="1" si="223"/>
        <v>0</v>
      </c>
      <c r="AI411" s="349">
        <f t="shared" ca="1" si="224"/>
        <v>0</v>
      </c>
      <c r="AJ411" s="375">
        <f t="shared" ca="1" si="203"/>
        <v>0</v>
      </c>
    </row>
    <row r="412" spans="1:36" ht="18.75" customHeight="1" thickBot="1">
      <c r="A412" s="20" t="str">
        <f ca="1">IF(F412&lt;&gt;0,MAX($A$4:A411)+1,"")</f>
        <v/>
      </c>
      <c r="B412" s="109">
        <f t="shared" ca="1" si="204"/>
        <v>0</v>
      </c>
      <c r="C412" s="22">
        <f t="shared" ca="1" si="205"/>
        <v>0</v>
      </c>
      <c r="D412" s="22">
        <f t="shared" ca="1" si="206"/>
        <v>0</v>
      </c>
      <c r="E412" s="349">
        <f t="shared" ca="1" si="207"/>
        <v>0</v>
      </c>
      <c r="F412" s="537">
        <f t="shared" ca="1" si="208"/>
        <v>0</v>
      </c>
      <c r="G412" s="20" t="str">
        <f ca="1">IF(L412&lt;&gt;0,MAX($G$4:G411)+1,"")</f>
        <v/>
      </c>
      <c r="H412" s="109">
        <f t="shared" ca="1" si="209"/>
        <v>0</v>
      </c>
      <c r="I412" s="22">
        <f t="shared" ca="1" si="210"/>
        <v>0</v>
      </c>
      <c r="J412" s="22">
        <f t="shared" ca="1" si="211"/>
        <v>0</v>
      </c>
      <c r="K412" s="349">
        <f t="shared" ca="1" si="212"/>
        <v>0</v>
      </c>
      <c r="L412" s="375">
        <f t="shared" ca="1" si="195"/>
        <v>0</v>
      </c>
      <c r="M412" s="20" t="str">
        <f ca="1">IF(R412&lt;&gt;0,MAX($M$4:M411)+1,"")</f>
        <v/>
      </c>
      <c r="N412" s="374">
        <f t="shared" ca="1" si="196"/>
        <v>0</v>
      </c>
      <c r="O412" s="374">
        <f t="shared" ca="1" si="197"/>
        <v>0</v>
      </c>
      <c r="P412" s="374">
        <f t="shared" ca="1" si="198"/>
        <v>0</v>
      </c>
      <c r="Q412" s="374">
        <f t="shared" ca="1" si="199"/>
        <v>0</v>
      </c>
      <c r="R412" s="375">
        <f t="shared" ca="1" si="200"/>
        <v>0</v>
      </c>
      <c r="S412" s="20" t="str">
        <f ca="1">IF(X412&lt;&gt;0,MAX($S$4:S411)+1,"")</f>
        <v/>
      </c>
      <c r="T412" s="109">
        <f t="shared" ca="1" si="213"/>
        <v>0</v>
      </c>
      <c r="U412" s="22">
        <f t="shared" ca="1" si="214"/>
        <v>0</v>
      </c>
      <c r="V412" s="22">
        <f t="shared" ca="1" si="215"/>
        <v>0</v>
      </c>
      <c r="W412" s="349">
        <f t="shared" ca="1" si="216"/>
        <v>0</v>
      </c>
      <c r="X412" s="375">
        <f t="shared" ca="1" si="201"/>
        <v>0</v>
      </c>
      <c r="Y412" s="20" t="str">
        <f ca="1">IF(AD412&lt;&gt;0,MAX(Y$4:$GY411)+1,"")</f>
        <v/>
      </c>
      <c r="Z412" s="109">
        <f t="shared" ca="1" si="217"/>
        <v>0</v>
      </c>
      <c r="AA412" s="22">
        <f t="shared" ca="1" si="218"/>
        <v>0</v>
      </c>
      <c r="AB412" s="22">
        <f t="shared" ca="1" si="219"/>
        <v>0</v>
      </c>
      <c r="AC412" s="349">
        <f t="shared" ca="1" si="220"/>
        <v>0</v>
      </c>
      <c r="AD412" s="375">
        <f t="shared" ca="1" si="202"/>
        <v>0</v>
      </c>
      <c r="AE412" s="20" t="str">
        <f ca="1">IF(AJ412&lt;&gt;0,MAX($E$4:AE411)+1,"")</f>
        <v/>
      </c>
      <c r="AF412" s="109">
        <f t="shared" ca="1" si="221"/>
        <v>0</v>
      </c>
      <c r="AG412" s="22">
        <f t="shared" ca="1" si="222"/>
        <v>0</v>
      </c>
      <c r="AH412" s="22">
        <f t="shared" ca="1" si="223"/>
        <v>0</v>
      </c>
      <c r="AI412" s="349">
        <f t="shared" ca="1" si="224"/>
        <v>0</v>
      </c>
      <c r="AJ412" s="375">
        <f t="shared" ca="1" si="203"/>
        <v>0</v>
      </c>
    </row>
    <row r="413" spans="1:36" ht="18.75" customHeight="1" thickBot="1">
      <c r="A413" s="20" t="str">
        <f ca="1">IF(F413&lt;&gt;0,MAX($A$4:A412)+1,"")</f>
        <v/>
      </c>
      <c r="B413" s="109">
        <f t="shared" ca="1" si="204"/>
        <v>0</v>
      </c>
      <c r="C413" s="22">
        <f t="shared" ca="1" si="205"/>
        <v>0</v>
      </c>
      <c r="D413" s="22">
        <f t="shared" ca="1" si="206"/>
        <v>0</v>
      </c>
      <c r="E413" s="349">
        <f t="shared" ca="1" si="207"/>
        <v>0</v>
      </c>
      <c r="F413" s="537">
        <f t="shared" ca="1" si="208"/>
        <v>0</v>
      </c>
      <c r="G413" s="20" t="str">
        <f ca="1">IF(L413&lt;&gt;0,MAX($G$4:G412)+1,"")</f>
        <v/>
      </c>
      <c r="H413" s="109">
        <f t="shared" ca="1" si="209"/>
        <v>0</v>
      </c>
      <c r="I413" s="22">
        <f t="shared" ca="1" si="210"/>
        <v>0</v>
      </c>
      <c r="J413" s="22">
        <f t="shared" ca="1" si="211"/>
        <v>0</v>
      </c>
      <c r="K413" s="349">
        <f t="shared" ca="1" si="212"/>
        <v>0</v>
      </c>
      <c r="L413" s="375">
        <f t="shared" ca="1" si="195"/>
        <v>0</v>
      </c>
      <c r="M413" s="20" t="str">
        <f ca="1">IF(R413&lt;&gt;0,MAX($M$4:M412)+1,"")</f>
        <v/>
      </c>
      <c r="N413" s="374">
        <f t="shared" ca="1" si="196"/>
        <v>0</v>
      </c>
      <c r="O413" s="374">
        <f t="shared" ca="1" si="197"/>
        <v>0</v>
      </c>
      <c r="P413" s="374">
        <f t="shared" ca="1" si="198"/>
        <v>0</v>
      </c>
      <c r="Q413" s="374">
        <f t="shared" ca="1" si="199"/>
        <v>0</v>
      </c>
      <c r="R413" s="375">
        <f t="shared" ca="1" si="200"/>
        <v>0</v>
      </c>
      <c r="S413" s="20" t="str">
        <f ca="1">IF(X413&lt;&gt;0,MAX($S$4:S412)+1,"")</f>
        <v/>
      </c>
      <c r="T413" s="109">
        <f t="shared" ca="1" si="213"/>
        <v>0</v>
      </c>
      <c r="U413" s="22">
        <f t="shared" ca="1" si="214"/>
        <v>0</v>
      </c>
      <c r="V413" s="22">
        <f t="shared" ca="1" si="215"/>
        <v>0</v>
      </c>
      <c r="W413" s="349">
        <f t="shared" ca="1" si="216"/>
        <v>0</v>
      </c>
      <c r="X413" s="375">
        <f t="shared" ca="1" si="201"/>
        <v>0</v>
      </c>
      <c r="Y413" s="20" t="str">
        <f ca="1">IF(AD413&lt;&gt;0,MAX(Y$4:$GY412)+1,"")</f>
        <v/>
      </c>
      <c r="Z413" s="109">
        <f t="shared" ca="1" si="217"/>
        <v>0</v>
      </c>
      <c r="AA413" s="22">
        <f t="shared" ca="1" si="218"/>
        <v>0</v>
      </c>
      <c r="AB413" s="22">
        <f t="shared" ca="1" si="219"/>
        <v>0</v>
      </c>
      <c r="AC413" s="349">
        <f t="shared" ca="1" si="220"/>
        <v>0</v>
      </c>
      <c r="AD413" s="375">
        <f t="shared" ca="1" si="202"/>
        <v>0</v>
      </c>
      <c r="AE413" s="20" t="str">
        <f ca="1">IF(AJ413&lt;&gt;0,MAX($E$4:AE412)+1,"")</f>
        <v/>
      </c>
      <c r="AF413" s="109">
        <f t="shared" ca="1" si="221"/>
        <v>0</v>
      </c>
      <c r="AG413" s="22">
        <f t="shared" ca="1" si="222"/>
        <v>0</v>
      </c>
      <c r="AH413" s="22">
        <f t="shared" ca="1" si="223"/>
        <v>0</v>
      </c>
      <c r="AI413" s="349">
        <f t="shared" ca="1" si="224"/>
        <v>0</v>
      </c>
      <c r="AJ413" s="375">
        <f t="shared" ca="1" si="203"/>
        <v>0</v>
      </c>
    </row>
    <row r="414" spans="1:36" ht="18.75" customHeight="1" thickBot="1">
      <c r="A414" s="20" t="str">
        <f ca="1">IF(F414&lt;&gt;0,MAX($A$4:A413)+1,"")</f>
        <v/>
      </c>
      <c r="B414" s="109">
        <f t="shared" ca="1" si="204"/>
        <v>0</v>
      </c>
      <c r="C414" s="22">
        <f t="shared" ca="1" si="205"/>
        <v>0</v>
      </c>
      <c r="D414" s="22">
        <f t="shared" ca="1" si="206"/>
        <v>0</v>
      </c>
      <c r="E414" s="349">
        <f t="shared" ca="1" si="207"/>
        <v>0</v>
      </c>
      <c r="F414" s="537">
        <f t="shared" ca="1" si="208"/>
        <v>0</v>
      </c>
      <c r="G414" s="20" t="str">
        <f ca="1">IF(L414&lt;&gt;0,MAX($G$4:G413)+1,"")</f>
        <v/>
      </c>
      <c r="H414" s="109">
        <f t="shared" ca="1" si="209"/>
        <v>0</v>
      </c>
      <c r="I414" s="22">
        <f t="shared" ca="1" si="210"/>
        <v>0</v>
      </c>
      <c r="J414" s="22">
        <f t="shared" ca="1" si="211"/>
        <v>0</v>
      </c>
      <c r="K414" s="349">
        <f t="shared" ca="1" si="212"/>
        <v>0</v>
      </c>
      <c r="L414" s="375">
        <f t="shared" ca="1" si="195"/>
        <v>0</v>
      </c>
      <c r="M414" s="20" t="str">
        <f ca="1">IF(R414&lt;&gt;0,MAX($M$4:M413)+1,"")</f>
        <v/>
      </c>
      <c r="N414" s="374">
        <f t="shared" ca="1" si="196"/>
        <v>0</v>
      </c>
      <c r="O414" s="374">
        <f t="shared" ca="1" si="197"/>
        <v>0</v>
      </c>
      <c r="P414" s="374">
        <f t="shared" ca="1" si="198"/>
        <v>0</v>
      </c>
      <c r="Q414" s="374">
        <f t="shared" ca="1" si="199"/>
        <v>0</v>
      </c>
      <c r="R414" s="375">
        <f t="shared" ca="1" si="200"/>
        <v>0</v>
      </c>
      <c r="S414" s="20" t="str">
        <f ca="1">IF(X414&lt;&gt;0,MAX($S$4:S413)+1,"")</f>
        <v/>
      </c>
      <c r="T414" s="109">
        <f t="shared" ca="1" si="213"/>
        <v>0</v>
      </c>
      <c r="U414" s="22">
        <f t="shared" ca="1" si="214"/>
        <v>0</v>
      </c>
      <c r="V414" s="22">
        <f t="shared" ca="1" si="215"/>
        <v>0</v>
      </c>
      <c r="W414" s="349">
        <f t="shared" ca="1" si="216"/>
        <v>0</v>
      </c>
      <c r="X414" s="375">
        <f t="shared" ca="1" si="201"/>
        <v>0</v>
      </c>
      <c r="Y414" s="20" t="str">
        <f ca="1">IF(AD414&lt;&gt;0,MAX(Y$4:$GY413)+1,"")</f>
        <v/>
      </c>
      <c r="Z414" s="109">
        <f t="shared" ca="1" si="217"/>
        <v>0</v>
      </c>
      <c r="AA414" s="22">
        <f t="shared" ca="1" si="218"/>
        <v>0</v>
      </c>
      <c r="AB414" s="22">
        <f t="shared" ca="1" si="219"/>
        <v>0</v>
      </c>
      <c r="AC414" s="349">
        <f t="shared" ca="1" si="220"/>
        <v>0</v>
      </c>
      <c r="AD414" s="375">
        <f t="shared" ca="1" si="202"/>
        <v>0</v>
      </c>
      <c r="AE414" s="20" t="str">
        <f ca="1">IF(AJ414&lt;&gt;0,MAX($E$4:AE413)+1,"")</f>
        <v/>
      </c>
      <c r="AF414" s="109">
        <f t="shared" ca="1" si="221"/>
        <v>0</v>
      </c>
      <c r="AG414" s="22">
        <f t="shared" ca="1" si="222"/>
        <v>0</v>
      </c>
      <c r="AH414" s="22">
        <f t="shared" ca="1" si="223"/>
        <v>0</v>
      </c>
      <c r="AI414" s="349">
        <f t="shared" ca="1" si="224"/>
        <v>0</v>
      </c>
      <c r="AJ414" s="375">
        <f t="shared" ca="1" si="203"/>
        <v>0</v>
      </c>
    </row>
    <row r="415" spans="1:36" ht="18.75" customHeight="1" thickBot="1">
      <c r="A415" s="20" t="str">
        <f ca="1">IF(F415&lt;&gt;0,MAX($A$4:A414)+1,"")</f>
        <v/>
      </c>
      <c r="B415" s="109">
        <f t="shared" ca="1" si="204"/>
        <v>0</v>
      </c>
      <c r="C415" s="22">
        <f t="shared" ca="1" si="205"/>
        <v>0</v>
      </c>
      <c r="D415" s="22">
        <f t="shared" ca="1" si="206"/>
        <v>0</v>
      </c>
      <c r="E415" s="349">
        <f t="shared" ca="1" si="207"/>
        <v>0</v>
      </c>
      <c r="F415" s="537">
        <f t="shared" ca="1" si="208"/>
        <v>0</v>
      </c>
      <c r="G415" s="20" t="str">
        <f ca="1">IF(L415&lt;&gt;0,MAX($G$4:G414)+1,"")</f>
        <v/>
      </c>
      <c r="H415" s="109">
        <f t="shared" ca="1" si="209"/>
        <v>0</v>
      </c>
      <c r="I415" s="22">
        <f t="shared" ca="1" si="210"/>
        <v>0</v>
      </c>
      <c r="J415" s="22">
        <f t="shared" ca="1" si="211"/>
        <v>0</v>
      </c>
      <c r="K415" s="349">
        <f t="shared" ca="1" si="212"/>
        <v>0</v>
      </c>
      <c r="L415" s="375">
        <f t="shared" ca="1" si="195"/>
        <v>0</v>
      </c>
      <c r="M415" s="20" t="str">
        <f ca="1">IF(R415&lt;&gt;0,MAX($M$4:M414)+1,"")</f>
        <v/>
      </c>
      <c r="N415" s="374">
        <f t="shared" ca="1" si="196"/>
        <v>0</v>
      </c>
      <c r="O415" s="374">
        <f t="shared" ca="1" si="197"/>
        <v>0</v>
      </c>
      <c r="P415" s="374">
        <f t="shared" ca="1" si="198"/>
        <v>0</v>
      </c>
      <c r="Q415" s="374">
        <f t="shared" ca="1" si="199"/>
        <v>0</v>
      </c>
      <c r="R415" s="375">
        <f t="shared" ca="1" si="200"/>
        <v>0</v>
      </c>
      <c r="S415" s="20" t="str">
        <f ca="1">IF(X415&lt;&gt;0,MAX($S$4:S414)+1,"")</f>
        <v/>
      </c>
      <c r="T415" s="109">
        <f t="shared" ca="1" si="213"/>
        <v>0</v>
      </c>
      <c r="U415" s="22">
        <f t="shared" ca="1" si="214"/>
        <v>0</v>
      </c>
      <c r="V415" s="22">
        <f t="shared" ca="1" si="215"/>
        <v>0</v>
      </c>
      <c r="W415" s="349">
        <f t="shared" ca="1" si="216"/>
        <v>0</v>
      </c>
      <c r="X415" s="375">
        <f t="shared" ca="1" si="201"/>
        <v>0</v>
      </c>
      <c r="Y415" s="20" t="str">
        <f ca="1">IF(AD415&lt;&gt;0,MAX(Y$4:$GY414)+1,"")</f>
        <v/>
      </c>
      <c r="Z415" s="109">
        <f t="shared" ca="1" si="217"/>
        <v>0</v>
      </c>
      <c r="AA415" s="22">
        <f t="shared" ca="1" si="218"/>
        <v>0</v>
      </c>
      <c r="AB415" s="22">
        <f t="shared" ca="1" si="219"/>
        <v>0</v>
      </c>
      <c r="AC415" s="349">
        <f t="shared" ca="1" si="220"/>
        <v>0</v>
      </c>
      <c r="AD415" s="375">
        <f t="shared" ca="1" si="202"/>
        <v>0</v>
      </c>
      <c r="AE415" s="20" t="str">
        <f ca="1">IF(AJ415&lt;&gt;0,MAX($E$4:AE414)+1,"")</f>
        <v/>
      </c>
      <c r="AF415" s="109">
        <f t="shared" ca="1" si="221"/>
        <v>0</v>
      </c>
      <c r="AG415" s="22">
        <f t="shared" ca="1" si="222"/>
        <v>0</v>
      </c>
      <c r="AH415" s="22">
        <f t="shared" ca="1" si="223"/>
        <v>0</v>
      </c>
      <c r="AI415" s="349">
        <f t="shared" ca="1" si="224"/>
        <v>0</v>
      </c>
      <c r="AJ415" s="375">
        <f t="shared" ca="1" si="203"/>
        <v>0</v>
      </c>
    </row>
    <row r="416" spans="1:36" ht="18.75" customHeight="1" thickBot="1">
      <c r="A416" s="20" t="str">
        <f ca="1">IF(F416&lt;&gt;0,MAX($A$4:A415)+1,"")</f>
        <v/>
      </c>
      <c r="B416" s="109">
        <f t="shared" ca="1" si="204"/>
        <v>0</v>
      </c>
      <c r="C416" s="22">
        <f t="shared" ca="1" si="205"/>
        <v>0</v>
      </c>
      <c r="D416" s="22">
        <f t="shared" ca="1" si="206"/>
        <v>0</v>
      </c>
      <c r="E416" s="349">
        <f t="shared" ca="1" si="207"/>
        <v>0</v>
      </c>
      <c r="F416" s="537">
        <f t="shared" ca="1" si="208"/>
        <v>0</v>
      </c>
      <c r="G416" s="20" t="str">
        <f ca="1">IF(L416&lt;&gt;0,MAX($G$4:G415)+1,"")</f>
        <v/>
      </c>
      <c r="H416" s="109">
        <f t="shared" ca="1" si="209"/>
        <v>0</v>
      </c>
      <c r="I416" s="22">
        <f t="shared" ca="1" si="210"/>
        <v>0</v>
      </c>
      <c r="J416" s="22">
        <f t="shared" ca="1" si="211"/>
        <v>0</v>
      </c>
      <c r="K416" s="349">
        <f t="shared" ca="1" si="212"/>
        <v>0</v>
      </c>
      <c r="L416" s="375">
        <f t="shared" ca="1" si="195"/>
        <v>0</v>
      </c>
      <c r="M416" s="20" t="str">
        <f ca="1">IF(R416&lt;&gt;0,MAX($M$4:M415)+1,"")</f>
        <v/>
      </c>
      <c r="N416" s="374">
        <f t="shared" ca="1" si="196"/>
        <v>0</v>
      </c>
      <c r="O416" s="374">
        <f t="shared" ca="1" si="197"/>
        <v>0</v>
      </c>
      <c r="P416" s="374">
        <f t="shared" ca="1" si="198"/>
        <v>0</v>
      </c>
      <c r="Q416" s="374">
        <f t="shared" ca="1" si="199"/>
        <v>0</v>
      </c>
      <c r="R416" s="375">
        <f t="shared" ca="1" si="200"/>
        <v>0</v>
      </c>
      <c r="S416" s="20" t="str">
        <f ca="1">IF(X416&lt;&gt;0,MAX($S$4:S415)+1,"")</f>
        <v/>
      </c>
      <c r="T416" s="109">
        <f t="shared" ca="1" si="213"/>
        <v>0</v>
      </c>
      <c r="U416" s="22">
        <f t="shared" ca="1" si="214"/>
        <v>0</v>
      </c>
      <c r="V416" s="22">
        <f t="shared" ca="1" si="215"/>
        <v>0</v>
      </c>
      <c r="W416" s="349">
        <f t="shared" ca="1" si="216"/>
        <v>0</v>
      </c>
      <c r="X416" s="375">
        <f t="shared" ca="1" si="201"/>
        <v>0</v>
      </c>
      <c r="Y416" s="20" t="str">
        <f ca="1">IF(AD416&lt;&gt;0,MAX(Y$4:$GY415)+1,"")</f>
        <v/>
      </c>
      <c r="Z416" s="109">
        <f t="shared" ca="1" si="217"/>
        <v>0</v>
      </c>
      <c r="AA416" s="22">
        <f t="shared" ca="1" si="218"/>
        <v>0</v>
      </c>
      <c r="AB416" s="22">
        <f t="shared" ca="1" si="219"/>
        <v>0</v>
      </c>
      <c r="AC416" s="349">
        <f t="shared" ca="1" si="220"/>
        <v>0</v>
      </c>
      <c r="AD416" s="375">
        <f t="shared" ca="1" si="202"/>
        <v>0</v>
      </c>
      <c r="AE416" s="20" t="str">
        <f ca="1">IF(AJ416&lt;&gt;0,MAX($E$4:AE415)+1,"")</f>
        <v/>
      </c>
      <c r="AF416" s="109">
        <f t="shared" ca="1" si="221"/>
        <v>0</v>
      </c>
      <c r="AG416" s="22">
        <f t="shared" ca="1" si="222"/>
        <v>0</v>
      </c>
      <c r="AH416" s="22">
        <f t="shared" ca="1" si="223"/>
        <v>0</v>
      </c>
      <c r="AI416" s="349">
        <f t="shared" ca="1" si="224"/>
        <v>0</v>
      </c>
      <c r="AJ416" s="375">
        <f t="shared" ca="1" si="203"/>
        <v>0</v>
      </c>
    </row>
    <row r="417" spans="1:36" ht="18.75" customHeight="1" thickBot="1">
      <c r="A417" s="20" t="str">
        <f ca="1">IF(F417&lt;&gt;0,MAX($A$4:A416)+1,"")</f>
        <v/>
      </c>
      <c r="B417" s="109">
        <f t="shared" ca="1" si="204"/>
        <v>0</v>
      </c>
      <c r="C417" s="22">
        <f t="shared" ca="1" si="205"/>
        <v>0</v>
      </c>
      <c r="D417" s="22">
        <f t="shared" ca="1" si="206"/>
        <v>0</v>
      </c>
      <c r="E417" s="349">
        <f t="shared" ca="1" si="207"/>
        <v>0</v>
      </c>
      <c r="F417" s="537">
        <f t="shared" ca="1" si="208"/>
        <v>0</v>
      </c>
      <c r="G417" s="20" t="str">
        <f ca="1">IF(L417&lt;&gt;0,MAX($G$4:G416)+1,"")</f>
        <v/>
      </c>
      <c r="H417" s="109">
        <f t="shared" ca="1" si="209"/>
        <v>0</v>
      </c>
      <c r="I417" s="22">
        <f t="shared" ca="1" si="210"/>
        <v>0</v>
      </c>
      <c r="J417" s="22">
        <f t="shared" ca="1" si="211"/>
        <v>0</v>
      </c>
      <c r="K417" s="349">
        <f t="shared" ca="1" si="212"/>
        <v>0</v>
      </c>
      <c r="L417" s="375">
        <f t="shared" ca="1" si="195"/>
        <v>0</v>
      </c>
      <c r="M417" s="20" t="str">
        <f ca="1">IF(R417&lt;&gt;0,MAX($M$4:M416)+1,"")</f>
        <v/>
      </c>
      <c r="N417" s="374">
        <f t="shared" ca="1" si="196"/>
        <v>0</v>
      </c>
      <c r="O417" s="374">
        <f t="shared" ca="1" si="197"/>
        <v>0</v>
      </c>
      <c r="P417" s="374">
        <f t="shared" ca="1" si="198"/>
        <v>0</v>
      </c>
      <c r="Q417" s="374">
        <f t="shared" ca="1" si="199"/>
        <v>0</v>
      </c>
      <c r="R417" s="375">
        <f t="shared" ca="1" si="200"/>
        <v>0</v>
      </c>
      <c r="S417" s="20" t="str">
        <f ca="1">IF(X417&lt;&gt;0,MAX($S$4:S416)+1,"")</f>
        <v/>
      </c>
      <c r="T417" s="109">
        <f t="shared" ca="1" si="213"/>
        <v>0</v>
      </c>
      <c r="U417" s="22">
        <f t="shared" ca="1" si="214"/>
        <v>0</v>
      </c>
      <c r="V417" s="22">
        <f t="shared" ca="1" si="215"/>
        <v>0</v>
      </c>
      <c r="W417" s="349">
        <f t="shared" ca="1" si="216"/>
        <v>0</v>
      </c>
      <c r="X417" s="375">
        <f t="shared" ca="1" si="201"/>
        <v>0</v>
      </c>
      <c r="Y417" s="20" t="str">
        <f ca="1">IF(AD417&lt;&gt;0,MAX(Y$4:$GY416)+1,"")</f>
        <v/>
      </c>
      <c r="Z417" s="109">
        <f t="shared" ca="1" si="217"/>
        <v>0</v>
      </c>
      <c r="AA417" s="22">
        <f t="shared" ca="1" si="218"/>
        <v>0</v>
      </c>
      <c r="AB417" s="22">
        <f t="shared" ca="1" si="219"/>
        <v>0</v>
      </c>
      <c r="AC417" s="349">
        <f t="shared" ca="1" si="220"/>
        <v>0</v>
      </c>
      <c r="AD417" s="375">
        <f t="shared" ca="1" si="202"/>
        <v>0</v>
      </c>
      <c r="AE417" s="20" t="str">
        <f ca="1">IF(AJ417&lt;&gt;0,MAX($E$4:AE416)+1,"")</f>
        <v/>
      </c>
      <c r="AF417" s="109">
        <f t="shared" ca="1" si="221"/>
        <v>0</v>
      </c>
      <c r="AG417" s="22">
        <f t="shared" ca="1" si="222"/>
        <v>0</v>
      </c>
      <c r="AH417" s="22">
        <f t="shared" ca="1" si="223"/>
        <v>0</v>
      </c>
      <c r="AI417" s="349">
        <f t="shared" ca="1" si="224"/>
        <v>0</v>
      </c>
      <c r="AJ417" s="375">
        <f t="shared" ca="1" si="203"/>
        <v>0</v>
      </c>
    </row>
    <row r="418" spans="1:36" ht="18.75" customHeight="1" thickBot="1">
      <c r="A418" s="20" t="str">
        <f ca="1">IF(F418&lt;&gt;0,MAX($A$4:A417)+1,"")</f>
        <v/>
      </c>
      <c r="B418" s="109">
        <f t="shared" ca="1" si="204"/>
        <v>0</v>
      </c>
      <c r="C418" s="22">
        <f t="shared" ca="1" si="205"/>
        <v>0</v>
      </c>
      <c r="D418" s="22">
        <f t="shared" ca="1" si="206"/>
        <v>0</v>
      </c>
      <c r="E418" s="349">
        <f t="shared" ca="1" si="207"/>
        <v>0</v>
      </c>
      <c r="F418" s="537">
        <f t="shared" ca="1" si="208"/>
        <v>0</v>
      </c>
      <c r="G418" s="20" t="str">
        <f ca="1">IF(L418&lt;&gt;0,MAX($G$4:G417)+1,"")</f>
        <v/>
      </c>
      <c r="H418" s="109">
        <f t="shared" ca="1" si="209"/>
        <v>0</v>
      </c>
      <c r="I418" s="22">
        <f t="shared" ca="1" si="210"/>
        <v>0</v>
      </c>
      <c r="J418" s="22">
        <f t="shared" ca="1" si="211"/>
        <v>0</v>
      </c>
      <c r="K418" s="349">
        <f t="shared" ca="1" si="212"/>
        <v>0</v>
      </c>
      <c r="L418" s="375">
        <f ca="1">INDIRECT("Озд!AW"&amp;ROW()+4)+Відомість!DG418</f>
        <v>0</v>
      </c>
      <c r="M418" s="20" t="str">
        <f ca="1">IF(R418&lt;&gt;0,MAX($M$4:M417)+1,"")</f>
        <v/>
      </c>
      <c r="N418" s="374">
        <f t="shared" ca="1" si="196"/>
        <v>0</v>
      </c>
      <c r="O418" s="374">
        <f t="shared" ca="1" si="197"/>
        <v>0</v>
      </c>
      <c r="P418" s="374">
        <f t="shared" ca="1" si="198"/>
        <v>0</v>
      </c>
      <c r="Q418" s="374">
        <f t="shared" ca="1" si="199"/>
        <v>0</v>
      </c>
      <c r="R418" s="375">
        <f t="shared" ca="1" si="200"/>
        <v>0</v>
      </c>
      <c r="S418" s="20" t="str">
        <f ca="1">IF(X418&lt;&gt;0,MAX($S$4:S417)+1,"")</f>
        <v/>
      </c>
      <c r="T418" s="109">
        <f t="shared" ca="1" si="213"/>
        <v>0</v>
      </c>
      <c r="U418" s="22">
        <f t="shared" ca="1" si="214"/>
        <v>0</v>
      </c>
      <c r="V418" s="22">
        <f t="shared" ca="1" si="215"/>
        <v>0</v>
      </c>
      <c r="W418" s="349">
        <f t="shared" ca="1" si="216"/>
        <v>0</v>
      </c>
      <c r="X418" s="375">
        <f t="shared" ca="1" si="201"/>
        <v>0</v>
      </c>
      <c r="Y418" s="20" t="str">
        <f ca="1">IF(AD418&lt;&gt;0,MAX(Y$4:$GY417)+1,"")</f>
        <v/>
      </c>
      <c r="Z418" s="109">
        <f t="shared" ca="1" si="217"/>
        <v>0</v>
      </c>
      <c r="AA418" s="22">
        <f t="shared" ca="1" si="218"/>
        <v>0</v>
      </c>
      <c r="AB418" s="22">
        <f t="shared" ca="1" si="219"/>
        <v>0</v>
      </c>
      <c r="AC418" s="349">
        <f t="shared" ca="1" si="220"/>
        <v>0</v>
      </c>
      <c r="AD418" s="375">
        <f t="shared" ca="1" si="202"/>
        <v>0</v>
      </c>
      <c r="AE418" s="20" t="str">
        <f ca="1">IF(AJ418&lt;&gt;0,MAX($E$4:AE417)+1,"")</f>
        <v/>
      </c>
      <c r="AF418" s="109">
        <f t="shared" ca="1" si="221"/>
        <v>0</v>
      </c>
      <c r="AG418" s="22">
        <f t="shared" ca="1" si="222"/>
        <v>0</v>
      </c>
      <c r="AH418" s="22">
        <f t="shared" ca="1" si="223"/>
        <v>0</v>
      </c>
      <c r="AI418" s="349">
        <f t="shared" ca="1" si="224"/>
        <v>0</v>
      </c>
      <c r="AJ418" s="375">
        <f t="shared" ca="1" si="203"/>
        <v>0</v>
      </c>
    </row>
    <row r="419" spans="1:36" ht="18.75" customHeight="1" thickBot="1">
      <c r="A419" s="20" t="str">
        <f ca="1">IF(F419&lt;&gt;0,MAX($A$4:A418)+1,"")</f>
        <v/>
      </c>
      <c r="B419" s="109">
        <f t="shared" ca="1" si="204"/>
        <v>0</v>
      </c>
      <c r="C419" s="22">
        <f t="shared" ca="1" si="205"/>
        <v>0</v>
      </c>
      <c r="D419" s="22">
        <f t="shared" ca="1" si="206"/>
        <v>0</v>
      </c>
      <c r="E419" s="349">
        <f t="shared" ca="1" si="207"/>
        <v>0</v>
      </c>
      <c r="F419" s="537">
        <f t="shared" ca="1" si="208"/>
        <v>0</v>
      </c>
      <c r="G419" s="20" t="str">
        <f ca="1">IF(L419&lt;&gt;0,MAX($G$4:G418)+1,"")</f>
        <v/>
      </c>
      <c r="H419" s="109">
        <f t="shared" ca="1" si="209"/>
        <v>0</v>
      </c>
      <c r="I419" s="22">
        <f t="shared" ca="1" si="210"/>
        <v>0</v>
      </c>
      <c r="J419" s="22">
        <f t="shared" ca="1" si="211"/>
        <v>0</v>
      </c>
      <c r="K419" s="349">
        <f t="shared" ca="1" si="212"/>
        <v>0</v>
      </c>
      <c r="L419" s="375">
        <f t="shared" ca="1" si="195"/>
        <v>0</v>
      </c>
      <c r="M419" s="20" t="str">
        <f ca="1">IF(R419&lt;&gt;0,MAX($M$4:M418)+1,"")</f>
        <v/>
      </c>
      <c r="N419" s="374">
        <f t="shared" ca="1" si="196"/>
        <v>0</v>
      </c>
      <c r="O419" s="374">
        <f t="shared" ca="1" si="197"/>
        <v>0</v>
      </c>
      <c r="P419" s="374">
        <f t="shared" ca="1" si="198"/>
        <v>0</v>
      </c>
      <c r="Q419" s="374">
        <f t="shared" ca="1" si="199"/>
        <v>0</v>
      </c>
      <c r="R419" s="375">
        <f t="shared" ca="1" si="200"/>
        <v>0</v>
      </c>
      <c r="S419" s="20" t="str">
        <f ca="1">IF(X419&lt;&gt;0,MAX($S$4:S418)+1,"")</f>
        <v/>
      </c>
      <c r="T419" s="109">
        <f t="shared" ca="1" si="213"/>
        <v>0</v>
      </c>
      <c r="U419" s="22">
        <f t="shared" ca="1" si="214"/>
        <v>0</v>
      </c>
      <c r="V419" s="22">
        <f t="shared" ca="1" si="215"/>
        <v>0</v>
      </c>
      <c r="W419" s="349">
        <f t="shared" ca="1" si="216"/>
        <v>0</v>
      </c>
      <c r="X419" s="375">
        <f t="shared" ca="1" si="201"/>
        <v>0</v>
      </c>
      <c r="Y419" s="20" t="str">
        <f ca="1">IF(AD419&lt;&gt;0,MAX(Y$4:$GY418)+1,"")</f>
        <v/>
      </c>
      <c r="Z419" s="109">
        <f t="shared" ca="1" si="217"/>
        <v>0</v>
      </c>
      <c r="AA419" s="22">
        <f t="shared" ca="1" si="218"/>
        <v>0</v>
      </c>
      <c r="AB419" s="22">
        <f t="shared" ca="1" si="219"/>
        <v>0</v>
      </c>
      <c r="AC419" s="349">
        <f t="shared" ca="1" si="220"/>
        <v>0</v>
      </c>
      <c r="AD419" s="375">
        <f t="shared" ca="1" si="202"/>
        <v>0</v>
      </c>
      <c r="AE419" s="20" t="str">
        <f ca="1">IF(AJ419&lt;&gt;0,MAX($E$4:AE418)+1,"")</f>
        <v/>
      </c>
      <c r="AF419" s="109">
        <f t="shared" ca="1" si="221"/>
        <v>0</v>
      </c>
      <c r="AG419" s="22">
        <f t="shared" ca="1" si="222"/>
        <v>0</v>
      </c>
      <c r="AH419" s="22">
        <f t="shared" ca="1" si="223"/>
        <v>0</v>
      </c>
      <c r="AI419" s="349">
        <f t="shared" ca="1" si="224"/>
        <v>0</v>
      </c>
      <c r="AJ419" s="375">
        <f t="shared" ca="1" si="203"/>
        <v>0</v>
      </c>
    </row>
    <row r="420" spans="1:36" ht="18.75" customHeight="1" thickBot="1">
      <c r="A420" s="20" t="str">
        <f ca="1">IF(F420&lt;&gt;0,MAX($A$4:A419)+1,"")</f>
        <v/>
      </c>
      <c r="B420" s="109">
        <f t="shared" ca="1" si="204"/>
        <v>0</v>
      </c>
      <c r="C420" s="22">
        <f t="shared" ca="1" si="205"/>
        <v>0</v>
      </c>
      <c r="D420" s="22">
        <f t="shared" ca="1" si="206"/>
        <v>0</v>
      </c>
      <c r="E420" s="349">
        <f t="shared" ca="1" si="207"/>
        <v>0</v>
      </c>
      <c r="F420" s="537">
        <f t="shared" ca="1" si="208"/>
        <v>0</v>
      </c>
      <c r="G420" s="20" t="str">
        <f ca="1">IF(L420&lt;&gt;0,MAX($G$4:G419)+1,"")</f>
        <v/>
      </c>
      <c r="H420" s="109">
        <f t="shared" ca="1" si="209"/>
        <v>0</v>
      </c>
      <c r="I420" s="22">
        <f t="shared" ca="1" si="210"/>
        <v>0</v>
      </c>
      <c r="J420" s="22">
        <f t="shared" ca="1" si="211"/>
        <v>0</v>
      </c>
      <c r="K420" s="349">
        <f t="shared" ca="1" si="212"/>
        <v>0</v>
      </c>
      <c r="L420" s="375">
        <f t="shared" ca="1" si="195"/>
        <v>0</v>
      </c>
      <c r="M420" s="20" t="str">
        <f ca="1">IF(R420&lt;&gt;0,MAX($M$4:M419)+1,"")</f>
        <v/>
      </c>
      <c r="N420" s="374">
        <f t="shared" ca="1" si="196"/>
        <v>0</v>
      </c>
      <c r="O420" s="374">
        <f t="shared" ca="1" si="197"/>
        <v>0</v>
      </c>
      <c r="P420" s="374">
        <f t="shared" ca="1" si="198"/>
        <v>0</v>
      </c>
      <c r="Q420" s="374">
        <f t="shared" ca="1" si="199"/>
        <v>0</v>
      </c>
      <c r="R420" s="375">
        <f t="shared" ca="1" si="200"/>
        <v>0</v>
      </c>
      <c r="S420" s="20" t="str">
        <f ca="1">IF(X420&lt;&gt;0,MAX($S$4:S419)+1,"")</f>
        <v/>
      </c>
      <c r="T420" s="109">
        <f t="shared" ca="1" si="213"/>
        <v>0</v>
      </c>
      <c r="U420" s="22">
        <f t="shared" ca="1" si="214"/>
        <v>0</v>
      </c>
      <c r="V420" s="22">
        <f t="shared" ca="1" si="215"/>
        <v>0</v>
      </c>
      <c r="W420" s="349">
        <f t="shared" ca="1" si="216"/>
        <v>0</v>
      </c>
      <c r="X420" s="375">
        <f t="shared" ca="1" si="201"/>
        <v>0</v>
      </c>
      <c r="Y420" s="20" t="str">
        <f ca="1">IF(AD420&lt;&gt;0,MAX(Y$4:$GY419)+1,"")</f>
        <v/>
      </c>
      <c r="Z420" s="109">
        <f t="shared" ca="1" si="217"/>
        <v>0</v>
      </c>
      <c r="AA420" s="22">
        <f t="shared" ca="1" si="218"/>
        <v>0</v>
      </c>
      <c r="AB420" s="22">
        <f t="shared" ca="1" si="219"/>
        <v>0</v>
      </c>
      <c r="AC420" s="349">
        <f t="shared" ca="1" si="220"/>
        <v>0</v>
      </c>
      <c r="AD420" s="375">
        <f t="shared" ca="1" si="202"/>
        <v>0</v>
      </c>
      <c r="AE420" s="20" t="str">
        <f ca="1">IF(AJ420&lt;&gt;0,MAX($E$4:AE419)+1,"")</f>
        <v/>
      </c>
      <c r="AF420" s="109">
        <f t="shared" ca="1" si="221"/>
        <v>0</v>
      </c>
      <c r="AG420" s="22">
        <f t="shared" ca="1" si="222"/>
        <v>0</v>
      </c>
      <c r="AH420" s="22">
        <f t="shared" ca="1" si="223"/>
        <v>0</v>
      </c>
      <c r="AI420" s="349">
        <f t="shared" ca="1" si="224"/>
        <v>0</v>
      </c>
      <c r="AJ420" s="375">
        <f t="shared" ca="1" si="203"/>
        <v>0</v>
      </c>
    </row>
    <row r="421" spans="1:36" ht="18.75" customHeight="1" thickBot="1">
      <c r="A421" s="20" t="str">
        <f ca="1">IF(F421&lt;&gt;0,MAX($A$4:A420)+1,"")</f>
        <v/>
      </c>
      <c r="B421" s="109">
        <f t="shared" ca="1" si="204"/>
        <v>0</v>
      </c>
      <c r="C421" s="22">
        <f t="shared" ca="1" si="205"/>
        <v>0</v>
      </c>
      <c r="D421" s="22">
        <f t="shared" ca="1" si="206"/>
        <v>0</v>
      </c>
      <c r="E421" s="349">
        <f t="shared" ca="1" si="207"/>
        <v>0</v>
      </c>
      <c r="F421" s="537">
        <f t="shared" ca="1" si="208"/>
        <v>0</v>
      </c>
      <c r="G421" s="20" t="str">
        <f ca="1">IF(L421&lt;&gt;0,MAX($G$4:G420)+1,"")</f>
        <v/>
      </c>
      <c r="H421" s="109">
        <f t="shared" ca="1" si="209"/>
        <v>0</v>
      </c>
      <c r="I421" s="22">
        <f t="shared" ca="1" si="210"/>
        <v>0</v>
      </c>
      <c r="J421" s="22">
        <f t="shared" ca="1" si="211"/>
        <v>0</v>
      </c>
      <c r="K421" s="349">
        <f t="shared" ca="1" si="212"/>
        <v>0</v>
      </c>
      <c r="L421" s="375">
        <f t="shared" ca="1" si="195"/>
        <v>0</v>
      </c>
      <c r="M421" s="20" t="str">
        <f ca="1">IF(R421&lt;&gt;0,MAX($M$4:M420)+1,"")</f>
        <v/>
      </c>
      <c r="N421" s="374">
        <f t="shared" ca="1" si="196"/>
        <v>0</v>
      </c>
      <c r="O421" s="374">
        <f t="shared" ca="1" si="197"/>
        <v>0</v>
      </c>
      <c r="P421" s="374">
        <f t="shared" ca="1" si="198"/>
        <v>0</v>
      </c>
      <c r="Q421" s="374">
        <f t="shared" ca="1" si="199"/>
        <v>0</v>
      </c>
      <c r="R421" s="375">
        <f t="shared" ca="1" si="200"/>
        <v>0</v>
      </c>
      <c r="S421" s="20" t="str">
        <f ca="1">IF(X421&lt;&gt;0,MAX($S$4:S420)+1,"")</f>
        <v/>
      </c>
      <c r="T421" s="109">
        <f t="shared" ca="1" si="213"/>
        <v>0</v>
      </c>
      <c r="U421" s="22">
        <f t="shared" ca="1" si="214"/>
        <v>0</v>
      </c>
      <c r="V421" s="22">
        <f t="shared" ca="1" si="215"/>
        <v>0</v>
      </c>
      <c r="W421" s="349">
        <f t="shared" ca="1" si="216"/>
        <v>0</v>
      </c>
      <c r="X421" s="375">
        <f t="shared" ca="1" si="201"/>
        <v>0</v>
      </c>
      <c r="Y421" s="20" t="str">
        <f ca="1">IF(AD421&lt;&gt;0,MAX(Y$4:$GY420)+1,"")</f>
        <v/>
      </c>
      <c r="Z421" s="109">
        <f t="shared" ca="1" si="217"/>
        <v>0</v>
      </c>
      <c r="AA421" s="22">
        <f t="shared" ca="1" si="218"/>
        <v>0</v>
      </c>
      <c r="AB421" s="22">
        <f t="shared" ca="1" si="219"/>
        <v>0</v>
      </c>
      <c r="AC421" s="349">
        <f t="shared" ca="1" si="220"/>
        <v>0</v>
      </c>
      <c r="AD421" s="375">
        <f t="shared" ca="1" si="202"/>
        <v>0</v>
      </c>
      <c r="AE421" s="20" t="str">
        <f ca="1">IF(AJ421&lt;&gt;0,MAX($E$4:AE420)+1,"")</f>
        <v/>
      </c>
      <c r="AF421" s="109">
        <f t="shared" ca="1" si="221"/>
        <v>0</v>
      </c>
      <c r="AG421" s="22">
        <f t="shared" ca="1" si="222"/>
        <v>0</v>
      </c>
      <c r="AH421" s="22">
        <f t="shared" ca="1" si="223"/>
        <v>0</v>
      </c>
      <c r="AI421" s="349">
        <f t="shared" ca="1" si="224"/>
        <v>0</v>
      </c>
      <c r="AJ421" s="375">
        <f t="shared" ca="1" si="203"/>
        <v>0</v>
      </c>
    </row>
    <row r="422" spans="1:36" ht="18.75" customHeight="1" thickBot="1">
      <c r="A422" s="20" t="str">
        <f ca="1">IF(F422&lt;&gt;0,MAX($A$4:A421)+1,"")</f>
        <v/>
      </c>
      <c r="B422" s="109">
        <f t="shared" ca="1" si="204"/>
        <v>0</v>
      </c>
      <c r="C422" s="22">
        <f t="shared" ca="1" si="205"/>
        <v>0</v>
      </c>
      <c r="D422" s="22">
        <f t="shared" ca="1" si="206"/>
        <v>0</v>
      </c>
      <c r="E422" s="349">
        <f t="shared" ca="1" si="207"/>
        <v>0</v>
      </c>
      <c r="F422" s="537">
        <f t="shared" ca="1" si="208"/>
        <v>0</v>
      </c>
      <c r="G422" s="20" t="str">
        <f ca="1">IF(L422&lt;&gt;0,MAX($G$4:G421)+1,"")</f>
        <v/>
      </c>
      <c r="H422" s="109">
        <f t="shared" ca="1" si="209"/>
        <v>0</v>
      </c>
      <c r="I422" s="22">
        <f t="shared" ca="1" si="210"/>
        <v>0</v>
      </c>
      <c r="J422" s="22">
        <f t="shared" ca="1" si="211"/>
        <v>0</v>
      </c>
      <c r="K422" s="349">
        <f t="shared" ca="1" si="212"/>
        <v>0</v>
      </c>
      <c r="L422" s="375">
        <f t="shared" ca="1" si="195"/>
        <v>0</v>
      </c>
      <c r="M422" s="20" t="str">
        <f ca="1">IF(R422&lt;&gt;0,MAX($M$4:M421)+1,"")</f>
        <v/>
      </c>
      <c r="N422" s="374">
        <f t="shared" ca="1" si="196"/>
        <v>0</v>
      </c>
      <c r="O422" s="374">
        <f t="shared" ca="1" si="197"/>
        <v>0</v>
      </c>
      <c r="P422" s="374">
        <f t="shared" ca="1" si="198"/>
        <v>0</v>
      </c>
      <c r="Q422" s="374">
        <f t="shared" ca="1" si="199"/>
        <v>0</v>
      </c>
      <c r="R422" s="375">
        <f t="shared" ca="1" si="200"/>
        <v>0</v>
      </c>
      <c r="S422" s="20" t="str">
        <f ca="1">IF(X422&lt;&gt;0,MAX($S$4:S421)+1,"")</f>
        <v/>
      </c>
      <c r="T422" s="109">
        <f t="shared" ca="1" si="213"/>
        <v>0</v>
      </c>
      <c r="U422" s="22">
        <f t="shared" ca="1" si="214"/>
        <v>0</v>
      </c>
      <c r="V422" s="22">
        <f t="shared" ca="1" si="215"/>
        <v>0</v>
      </c>
      <c r="W422" s="349">
        <f t="shared" ca="1" si="216"/>
        <v>0</v>
      </c>
      <c r="X422" s="375">
        <f t="shared" ca="1" si="201"/>
        <v>0</v>
      </c>
      <c r="Y422" s="20" t="str">
        <f ca="1">IF(AD422&lt;&gt;0,MAX(Y$4:$GY421)+1,"")</f>
        <v/>
      </c>
      <c r="Z422" s="109">
        <f t="shared" ca="1" si="217"/>
        <v>0</v>
      </c>
      <c r="AA422" s="22">
        <f t="shared" ca="1" si="218"/>
        <v>0</v>
      </c>
      <c r="AB422" s="22">
        <f t="shared" ca="1" si="219"/>
        <v>0</v>
      </c>
      <c r="AC422" s="349">
        <f t="shared" ca="1" si="220"/>
        <v>0</v>
      </c>
      <c r="AD422" s="375">
        <f t="shared" ca="1" si="202"/>
        <v>0</v>
      </c>
      <c r="AE422" s="20" t="str">
        <f ca="1">IF(AJ422&lt;&gt;0,MAX($E$4:AE421)+1,"")</f>
        <v/>
      </c>
      <c r="AF422" s="109">
        <f t="shared" ca="1" si="221"/>
        <v>0</v>
      </c>
      <c r="AG422" s="22">
        <f t="shared" ca="1" si="222"/>
        <v>0</v>
      </c>
      <c r="AH422" s="22">
        <f t="shared" ca="1" si="223"/>
        <v>0</v>
      </c>
      <c r="AI422" s="349">
        <f t="shared" ca="1" si="224"/>
        <v>0</v>
      </c>
      <c r="AJ422" s="375">
        <f t="shared" ca="1" si="203"/>
        <v>0</v>
      </c>
    </row>
    <row r="423" spans="1:36" ht="18.75" customHeight="1" thickBot="1">
      <c r="A423" s="20" t="str">
        <f ca="1">IF(F423&lt;&gt;0,MAX($A$4:A422)+1,"")</f>
        <v/>
      </c>
      <c r="B423" s="109">
        <f t="shared" ca="1" si="204"/>
        <v>0</v>
      </c>
      <c r="C423" s="22">
        <f t="shared" ca="1" si="205"/>
        <v>0</v>
      </c>
      <c r="D423" s="22">
        <f t="shared" ca="1" si="206"/>
        <v>0</v>
      </c>
      <c r="E423" s="349">
        <f t="shared" ca="1" si="207"/>
        <v>0</v>
      </c>
      <c r="F423" s="537">
        <f t="shared" ca="1" si="208"/>
        <v>0</v>
      </c>
      <c r="G423" s="20" t="str">
        <f ca="1">IF(L423&lt;&gt;0,MAX($G$4:G422)+1,"")</f>
        <v/>
      </c>
      <c r="H423" s="109">
        <f t="shared" ca="1" si="209"/>
        <v>0</v>
      </c>
      <c r="I423" s="22">
        <f t="shared" ca="1" si="210"/>
        <v>0</v>
      </c>
      <c r="J423" s="22">
        <f t="shared" ca="1" si="211"/>
        <v>0</v>
      </c>
      <c r="K423" s="349">
        <f t="shared" ca="1" si="212"/>
        <v>0</v>
      </c>
      <c r="L423" s="375">
        <f t="shared" ca="1" si="195"/>
        <v>0</v>
      </c>
      <c r="M423" s="20" t="str">
        <f ca="1">IF(R423&lt;&gt;0,MAX($M$4:M422)+1,"")</f>
        <v/>
      </c>
      <c r="N423" s="374">
        <f t="shared" ca="1" si="196"/>
        <v>0</v>
      </c>
      <c r="O423" s="374">
        <f t="shared" ca="1" si="197"/>
        <v>0</v>
      </c>
      <c r="P423" s="374">
        <f t="shared" ca="1" si="198"/>
        <v>0</v>
      </c>
      <c r="Q423" s="374">
        <f t="shared" ca="1" si="199"/>
        <v>0</v>
      </c>
      <c r="R423" s="375">
        <f t="shared" ca="1" si="200"/>
        <v>0</v>
      </c>
      <c r="S423" s="20" t="str">
        <f ca="1">IF(X423&lt;&gt;0,MAX($S$4:S422)+1,"")</f>
        <v/>
      </c>
      <c r="T423" s="109">
        <f t="shared" ca="1" si="213"/>
        <v>0</v>
      </c>
      <c r="U423" s="22">
        <f t="shared" ca="1" si="214"/>
        <v>0</v>
      </c>
      <c r="V423" s="22">
        <f t="shared" ca="1" si="215"/>
        <v>0</v>
      </c>
      <c r="W423" s="349">
        <f t="shared" ca="1" si="216"/>
        <v>0</v>
      </c>
      <c r="X423" s="375">
        <f t="shared" ca="1" si="201"/>
        <v>0</v>
      </c>
      <c r="Y423" s="20" t="str">
        <f ca="1">IF(AD423&lt;&gt;0,MAX(Y$4:$GY422)+1,"")</f>
        <v/>
      </c>
      <c r="Z423" s="109">
        <f t="shared" ca="1" si="217"/>
        <v>0</v>
      </c>
      <c r="AA423" s="22">
        <f t="shared" ca="1" si="218"/>
        <v>0</v>
      </c>
      <c r="AB423" s="22">
        <f t="shared" ca="1" si="219"/>
        <v>0</v>
      </c>
      <c r="AC423" s="349">
        <f t="shared" ca="1" si="220"/>
        <v>0</v>
      </c>
      <c r="AD423" s="375">
        <f t="shared" ca="1" si="202"/>
        <v>0</v>
      </c>
      <c r="AE423" s="20" t="str">
        <f ca="1">IF(AJ423&lt;&gt;0,MAX($E$4:AE422)+1,"")</f>
        <v/>
      </c>
      <c r="AF423" s="109">
        <f t="shared" ca="1" si="221"/>
        <v>0</v>
      </c>
      <c r="AG423" s="22">
        <f t="shared" ca="1" si="222"/>
        <v>0</v>
      </c>
      <c r="AH423" s="22">
        <f t="shared" ca="1" si="223"/>
        <v>0</v>
      </c>
      <c r="AI423" s="349">
        <f t="shared" ca="1" si="224"/>
        <v>0</v>
      </c>
      <c r="AJ423" s="375">
        <f t="shared" ca="1" si="203"/>
        <v>0</v>
      </c>
    </row>
    <row r="424" spans="1:36" ht="18.75" customHeight="1" thickBot="1">
      <c r="A424" s="20" t="str">
        <f ca="1">IF(F424&lt;&gt;0,MAX($A$4:A423)+1,"")</f>
        <v/>
      </c>
      <c r="B424" s="109">
        <f t="shared" ca="1" si="204"/>
        <v>0</v>
      </c>
      <c r="C424" s="22">
        <f t="shared" ca="1" si="205"/>
        <v>0</v>
      </c>
      <c r="D424" s="22">
        <f t="shared" ca="1" si="206"/>
        <v>0</v>
      </c>
      <c r="E424" s="349">
        <f t="shared" ca="1" si="207"/>
        <v>0</v>
      </c>
      <c r="F424" s="537">
        <f t="shared" ca="1" si="208"/>
        <v>0</v>
      </c>
      <c r="G424" s="20" t="str">
        <f ca="1">IF(L424&lt;&gt;0,MAX($G$4:G423)+1,"")</f>
        <v/>
      </c>
      <c r="H424" s="109">
        <f t="shared" ca="1" si="209"/>
        <v>0</v>
      </c>
      <c r="I424" s="22">
        <f t="shared" ca="1" si="210"/>
        <v>0</v>
      </c>
      <c r="J424" s="22">
        <f t="shared" ca="1" si="211"/>
        <v>0</v>
      </c>
      <c r="K424" s="349">
        <f t="shared" ca="1" si="212"/>
        <v>0</v>
      </c>
      <c r="L424" s="375">
        <f t="shared" ca="1" si="195"/>
        <v>0</v>
      </c>
      <c r="M424" s="20" t="str">
        <f ca="1">IF(R424&lt;&gt;0,MAX($M$4:M423)+1,"")</f>
        <v/>
      </c>
      <c r="N424" s="374">
        <f t="shared" ca="1" si="196"/>
        <v>0</v>
      </c>
      <c r="O424" s="374">
        <f t="shared" ca="1" si="197"/>
        <v>0</v>
      </c>
      <c r="P424" s="374">
        <f t="shared" ca="1" si="198"/>
        <v>0</v>
      </c>
      <c r="Q424" s="374">
        <f t="shared" ca="1" si="199"/>
        <v>0</v>
      </c>
      <c r="R424" s="375">
        <f t="shared" ca="1" si="200"/>
        <v>0</v>
      </c>
      <c r="S424" s="20" t="str">
        <f ca="1">IF(X424&lt;&gt;0,MAX($S$4:S423)+1,"")</f>
        <v/>
      </c>
      <c r="T424" s="109">
        <f t="shared" ca="1" si="213"/>
        <v>0</v>
      </c>
      <c r="U424" s="22">
        <f t="shared" ca="1" si="214"/>
        <v>0</v>
      </c>
      <c r="V424" s="22">
        <f t="shared" ca="1" si="215"/>
        <v>0</v>
      </c>
      <c r="W424" s="349">
        <f t="shared" ca="1" si="216"/>
        <v>0</v>
      </c>
      <c r="X424" s="375">
        <f t="shared" ca="1" si="201"/>
        <v>0</v>
      </c>
      <c r="Y424" s="20" t="str">
        <f ca="1">IF(AD424&lt;&gt;0,MAX(Y$4:$GY423)+1,"")</f>
        <v/>
      </c>
      <c r="Z424" s="109">
        <f t="shared" ca="1" si="217"/>
        <v>0</v>
      </c>
      <c r="AA424" s="22">
        <f t="shared" ca="1" si="218"/>
        <v>0</v>
      </c>
      <c r="AB424" s="22">
        <f t="shared" ca="1" si="219"/>
        <v>0</v>
      </c>
      <c r="AC424" s="349">
        <f t="shared" ca="1" si="220"/>
        <v>0</v>
      </c>
      <c r="AD424" s="375">
        <f t="shared" ca="1" si="202"/>
        <v>0</v>
      </c>
      <c r="AE424" s="20" t="str">
        <f ca="1">IF(AJ424&lt;&gt;0,MAX($E$4:AE423)+1,"")</f>
        <v/>
      </c>
      <c r="AF424" s="109">
        <f t="shared" ca="1" si="221"/>
        <v>0</v>
      </c>
      <c r="AG424" s="22">
        <f t="shared" ca="1" si="222"/>
        <v>0</v>
      </c>
      <c r="AH424" s="22">
        <f t="shared" ca="1" si="223"/>
        <v>0</v>
      </c>
      <c r="AI424" s="349">
        <f t="shared" ca="1" si="224"/>
        <v>0</v>
      </c>
      <c r="AJ424" s="375">
        <f t="shared" ca="1" si="203"/>
        <v>0</v>
      </c>
    </row>
    <row r="425" spans="1:36" ht="18.75" customHeight="1" thickBot="1">
      <c r="A425" s="20" t="str">
        <f ca="1">IF(F425&lt;&gt;0,MAX($A$4:A424)+1,"")</f>
        <v/>
      </c>
      <c r="B425" s="109">
        <f t="shared" ca="1" si="204"/>
        <v>0</v>
      </c>
      <c r="C425" s="22">
        <f t="shared" ca="1" si="205"/>
        <v>0</v>
      </c>
      <c r="D425" s="22">
        <f t="shared" ca="1" si="206"/>
        <v>0</v>
      </c>
      <c r="E425" s="349">
        <f t="shared" ca="1" si="207"/>
        <v>0</v>
      </c>
      <c r="F425" s="537">
        <f t="shared" ca="1" si="208"/>
        <v>0</v>
      </c>
      <c r="G425" s="20" t="str">
        <f ca="1">IF(L425&lt;&gt;0,MAX($G$4:G424)+1,"")</f>
        <v/>
      </c>
      <c r="H425" s="109">
        <f t="shared" ca="1" si="209"/>
        <v>0</v>
      </c>
      <c r="I425" s="22">
        <f t="shared" ca="1" si="210"/>
        <v>0</v>
      </c>
      <c r="J425" s="22">
        <f t="shared" ca="1" si="211"/>
        <v>0</v>
      </c>
      <c r="K425" s="349">
        <f t="shared" ca="1" si="212"/>
        <v>0</v>
      </c>
      <c r="L425" s="375">
        <f t="shared" ca="1" si="195"/>
        <v>0</v>
      </c>
      <c r="M425" s="20" t="str">
        <f ca="1">IF(R425&lt;&gt;0,MAX($M$4:M424)+1,"")</f>
        <v/>
      </c>
      <c r="N425" s="374">
        <f t="shared" ca="1" si="196"/>
        <v>0</v>
      </c>
      <c r="O425" s="374">
        <f t="shared" ca="1" si="197"/>
        <v>0</v>
      </c>
      <c r="P425" s="374">
        <f t="shared" ca="1" si="198"/>
        <v>0</v>
      </c>
      <c r="Q425" s="374">
        <f t="shared" ca="1" si="199"/>
        <v>0</v>
      </c>
      <c r="R425" s="375">
        <f t="shared" ca="1" si="200"/>
        <v>0</v>
      </c>
      <c r="S425" s="20" t="str">
        <f ca="1">IF(X425&lt;&gt;0,MAX($S$4:S424)+1,"")</f>
        <v/>
      </c>
      <c r="T425" s="109">
        <f t="shared" ca="1" si="213"/>
        <v>0</v>
      </c>
      <c r="U425" s="22">
        <f t="shared" ca="1" si="214"/>
        <v>0</v>
      </c>
      <c r="V425" s="22">
        <f t="shared" ca="1" si="215"/>
        <v>0</v>
      </c>
      <c r="W425" s="349">
        <f t="shared" ca="1" si="216"/>
        <v>0</v>
      </c>
      <c r="X425" s="375">
        <f t="shared" ca="1" si="201"/>
        <v>0</v>
      </c>
      <c r="Y425" s="20" t="str">
        <f ca="1">IF(AD425&lt;&gt;0,MAX(Y$4:$GY424)+1,"")</f>
        <v/>
      </c>
      <c r="Z425" s="109">
        <f t="shared" ca="1" si="217"/>
        <v>0</v>
      </c>
      <c r="AA425" s="22">
        <f t="shared" ca="1" si="218"/>
        <v>0</v>
      </c>
      <c r="AB425" s="22">
        <f t="shared" ca="1" si="219"/>
        <v>0</v>
      </c>
      <c r="AC425" s="349">
        <f t="shared" ca="1" si="220"/>
        <v>0</v>
      </c>
      <c r="AD425" s="375">
        <f t="shared" ca="1" si="202"/>
        <v>0</v>
      </c>
      <c r="AE425" s="20" t="str">
        <f ca="1">IF(AJ425&lt;&gt;0,MAX($E$4:AE424)+1,"")</f>
        <v/>
      </c>
      <c r="AF425" s="109">
        <f t="shared" ca="1" si="221"/>
        <v>0</v>
      </c>
      <c r="AG425" s="22">
        <f t="shared" ca="1" si="222"/>
        <v>0</v>
      </c>
      <c r="AH425" s="22">
        <f t="shared" ca="1" si="223"/>
        <v>0</v>
      </c>
      <c r="AI425" s="349">
        <f t="shared" ca="1" si="224"/>
        <v>0</v>
      </c>
      <c r="AJ425" s="375">
        <f t="shared" ca="1" si="203"/>
        <v>0</v>
      </c>
    </row>
    <row r="426" spans="1:36" ht="18.75" customHeight="1" thickBot="1">
      <c r="A426" s="20" t="str">
        <f ca="1">IF(F426&lt;&gt;0,MAX($A$4:A425)+1,"")</f>
        <v/>
      </c>
      <c r="B426" s="109">
        <f t="shared" ca="1" si="204"/>
        <v>0</v>
      </c>
      <c r="C426" s="22">
        <f t="shared" ca="1" si="205"/>
        <v>0</v>
      </c>
      <c r="D426" s="22">
        <f t="shared" ca="1" si="206"/>
        <v>0</v>
      </c>
      <c r="E426" s="349">
        <f t="shared" ca="1" si="207"/>
        <v>0</v>
      </c>
      <c r="F426" s="537">
        <f t="shared" ca="1" si="208"/>
        <v>0</v>
      </c>
      <c r="G426" s="20" t="str">
        <f ca="1">IF(L426&lt;&gt;0,MAX($G$4:G425)+1,"")</f>
        <v/>
      </c>
      <c r="H426" s="109">
        <f t="shared" ca="1" si="209"/>
        <v>0</v>
      </c>
      <c r="I426" s="22">
        <f t="shared" ca="1" si="210"/>
        <v>0</v>
      </c>
      <c r="J426" s="22">
        <f t="shared" ca="1" si="211"/>
        <v>0</v>
      </c>
      <c r="K426" s="349">
        <f t="shared" ca="1" si="212"/>
        <v>0</v>
      </c>
      <c r="L426" s="375">
        <f t="shared" ca="1" si="195"/>
        <v>0</v>
      </c>
      <c r="M426" s="20" t="str">
        <f ca="1">IF(R426&lt;&gt;0,MAX($M$4:M425)+1,"")</f>
        <v/>
      </c>
      <c r="N426" s="374">
        <f t="shared" ca="1" si="196"/>
        <v>0</v>
      </c>
      <c r="O426" s="374">
        <f t="shared" ca="1" si="197"/>
        <v>0</v>
      </c>
      <c r="P426" s="374">
        <f t="shared" ca="1" si="198"/>
        <v>0</v>
      </c>
      <c r="Q426" s="374">
        <f t="shared" ca="1" si="199"/>
        <v>0</v>
      </c>
      <c r="R426" s="375">
        <f t="shared" ca="1" si="200"/>
        <v>0</v>
      </c>
      <c r="S426" s="20" t="str">
        <f ca="1">IF(X426&lt;&gt;0,MAX($S$4:S425)+1,"")</f>
        <v/>
      </c>
      <c r="T426" s="109">
        <f t="shared" ca="1" si="213"/>
        <v>0</v>
      </c>
      <c r="U426" s="22">
        <f t="shared" ca="1" si="214"/>
        <v>0</v>
      </c>
      <c r="V426" s="22">
        <f t="shared" ca="1" si="215"/>
        <v>0</v>
      </c>
      <c r="W426" s="349">
        <f t="shared" ca="1" si="216"/>
        <v>0</v>
      </c>
      <c r="X426" s="375">
        <f t="shared" ca="1" si="201"/>
        <v>0</v>
      </c>
      <c r="Y426" s="20" t="str">
        <f ca="1">IF(AD426&lt;&gt;0,MAX(Y$4:$GY425)+1,"")</f>
        <v/>
      </c>
      <c r="Z426" s="109">
        <f t="shared" ca="1" si="217"/>
        <v>0</v>
      </c>
      <c r="AA426" s="22">
        <f t="shared" ca="1" si="218"/>
        <v>0</v>
      </c>
      <c r="AB426" s="22">
        <f t="shared" ca="1" si="219"/>
        <v>0</v>
      </c>
      <c r="AC426" s="349">
        <f t="shared" ca="1" si="220"/>
        <v>0</v>
      </c>
      <c r="AD426" s="375">
        <f t="shared" ca="1" si="202"/>
        <v>0</v>
      </c>
      <c r="AE426" s="20" t="str">
        <f ca="1">IF(AJ426&lt;&gt;0,MAX($E$4:AE425)+1,"")</f>
        <v/>
      </c>
      <c r="AF426" s="109">
        <f t="shared" ca="1" si="221"/>
        <v>0</v>
      </c>
      <c r="AG426" s="22">
        <f t="shared" ca="1" si="222"/>
        <v>0</v>
      </c>
      <c r="AH426" s="22">
        <f t="shared" ca="1" si="223"/>
        <v>0</v>
      </c>
      <c r="AI426" s="349">
        <f t="shared" ca="1" si="224"/>
        <v>0</v>
      </c>
      <c r="AJ426" s="375">
        <f t="shared" ca="1" si="203"/>
        <v>0</v>
      </c>
    </row>
    <row r="427" spans="1:36" ht="18.75" customHeight="1" thickBot="1">
      <c r="A427" s="20" t="str">
        <f ca="1">IF(F427&lt;&gt;0,MAX($A$4:A426)+1,"")</f>
        <v/>
      </c>
      <c r="B427" s="109">
        <f t="shared" ca="1" si="204"/>
        <v>0</v>
      </c>
      <c r="C427" s="22">
        <f t="shared" ca="1" si="205"/>
        <v>0</v>
      </c>
      <c r="D427" s="22">
        <f t="shared" ca="1" si="206"/>
        <v>0</v>
      </c>
      <c r="E427" s="349">
        <f t="shared" ca="1" si="207"/>
        <v>0</v>
      </c>
      <c r="F427" s="537">
        <f t="shared" ca="1" si="208"/>
        <v>0</v>
      </c>
      <c r="G427" s="20" t="str">
        <f ca="1">IF(L427&lt;&gt;0,MAX($G$4:G426)+1,"")</f>
        <v/>
      </c>
      <c r="H427" s="109">
        <f t="shared" ca="1" si="209"/>
        <v>0</v>
      </c>
      <c r="I427" s="22">
        <f t="shared" ca="1" si="210"/>
        <v>0</v>
      </c>
      <c r="J427" s="22">
        <f t="shared" ca="1" si="211"/>
        <v>0</v>
      </c>
      <c r="K427" s="349">
        <f t="shared" ca="1" si="212"/>
        <v>0</v>
      </c>
      <c r="L427" s="375">
        <f t="shared" ca="1" si="195"/>
        <v>0</v>
      </c>
      <c r="M427" s="20" t="str">
        <f ca="1">IF(R427&lt;&gt;0,MAX($M$4:M426)+1,"")</f>
        <v/>
      </c>
      <c r="N427" s="374">
        <f t="shared" ca="1" si="196"/>
        <v>0</v>
      </c>
      <c r="O427" s="374">
        <f t="shared" ca="1" si="197"/>
        <v>0</v>
      </c>
      <c r="P427" s="374">
        <f t="shared" ca="1" si="198"/>
        <v>0</v>
      </c>
      <c r="Q427" s="374">
        <f t="shared" ca="1" si="199"/>
        <v>0</v>
      </c>
      <c r="R427" s="375">
        <f t="shared" ca="1" si="200"/>
        <v>0</v>
      </c>
      <c r="S427" s="20" t="str">
        <f ca="1">IF(X427&lt;&gt;0,MAX($S$4:S426)+1,"")</f>
        <v/>
      </c>
      <c r="T427" s="109">
        <f t="shared" ca="1" si="213"/>
        <v>0</v>
      </c>
      <c r="U427" s="22">
        <f t="shared" ca="1" si="214"/>
        <v>0</v>
      </c>
      <c r="V427" s="22">
        <f t="shared" ca="1" si="215"/>
        <v>0</v>
      </c>
      <c r="W427" s="349">
        <f t="shared" ca="1" si="216"/>
        <v>0</v>
      </c>
      <c r="X427" s="375">
        <f t="shared" ca="1" si="201"/>
        <v>0</v>
      </c>
      <c r="Y427" s="20" t="str">
        <f ca="1">IF(AD427&lt;&gt;0,MAX(Y$4:$GY426)+1,"")</f>
        <v/>
      </c>
      <c r="Z427" s="109">
        <f t="shared" ca="1" si="217"/>
        <v>0</v>
      </c>
      <c r="AA427" s="22">
        <f t="shared" ca="1" si="218"/>
        <v>0</v>
      </c>
      <c r="AB427" s="22">
        <f t="shared" ca="1" si="219"/>
        <v>0</v>
      </c>
      <c r="AC427" s="349">
        <f t="shared" ca="1" si="220"/>
        <v>0</v>
      </c>
      <c r="AD427" s="375">
        <f t="shared" ca="1" si="202"/>
        <v>0</v>
      </c>
      <c r="AE427" s="20" t="str">
        <f ca="1">IF(AJ427&lt;&gt;0,MAX($E$4:AE426)+1,"")</f>
        <v/>
      </c>
      <c r="AF427" s="109">
        <f t="shared" ca="1" si="221"/>
        <v>0</v>
      </c>
      <c r="AG427" s="22">
        <f t="shared" ca="1" si="222"/>
        <v>0</v>
      </c>
      <c r="AH427" s="22">
        <f t="shared" ca="1" si="223"/>
        <v>0</v>
      </c>
      <c r="AI427" s="349">
        <f t="shared" ca="1" si="224"/>
        <v>0</v>
      </c>
      <c r="AJ427" s="375">
        <f t="shared" ca="1" si="203"/>
        <v>0</v>
      </c>
    </row>
    <row r="428" spans="1:36" ht="18.75" customHeight="1" thickBot="1">
      <c r="A428" s="20" t="str">
        <f ca="1">IF(F428&lt;&gt;0,MAX($A$4:A427)+1,"")</f>
        <v/>
      </c>
      <c r="B428" s="109">
        <f t="shared" ca="1" si="204"/>
        <v>0</v>
      </c>
      <c r="C428" s="22">
        <f t="shared" ca="1" si="205"/>
        <v>0</v>
      </c>
      <c r="D428" s="22">
        <f t="shared" ca="1" si="206"/>
        <v>0</v>
      </c>
      <c r="E428" s="349">
        <f t="shared" ca="1" si="207"/>
        <v>0</v>
      </c>
      <c r="F428" s="537">
        <f t="shared" ca="1" si="208"/>
        <v>0</v>
      </c>
      <c r="G428" s="20" t="str">
        <f ca="1">IF(L428&lt;&gt;0,MAX($G$4:G427)+1,"")</f>
        <v/>
      </c>
      <c r="H428" s="109">
        <f t="shared" ca="1" si="209"/>
        <v>0</v>
      </c>
      <c r="I428" s="22">
        <f t="shared" ca="1" si="210"/>
        <v>0</v>
      </c>
      <c r="J428" s="22">
        <f t="shared" ca="1" si="211"/>
        <v>0</v>
      </c>
      <c r="K428" s="349">
        <f t="shared" ca="1" si="212"/>
        <v>0</v>
      </c>
      <c r="L428" s="375">
        <f t="shared" ca="1" si="195"/>
        <v>0</v>
      </c>
      <c r="M428" s="20" t="str">
        <f ca="1">IF(R428&lt;&gt;0,MAX($M$4:M427)+1,"")</f>
        <v/>
      </c>
      <c r="N428" s="374">
        <f t="shared" ca="1" si="196"/>
        <v>0</v>
      </c>
      <c r="O428" s="374">
        <f t="shared" ca="1" si="197"/>
        <v>0</v>
      </c>
      <c r="P428" s="374">
        <f t="shared" ca="1" si="198"/>
        <v>0</v>
      </c>
      <c r="Q428" s="374">
        <f t="shared" ca="1" si="199"/>
        <v>0</v>
      </c>
      <c r="R428" s="375">
        <f t="shared" ca="1" si="200"/>
        <v>0</v>
      </c>
      <c r="S428" s="20" t="str">
        <f ca="1">IF(X428&lt;&gt;0,MAX($S$4:S427)+1,"")</f>
        <v/>
      </c>
      <c r="T428" s="109">
        <f t="shared" ca="1" si="213"/>
        <v>0</v>
      </c>
      <c r="U428" s="22">
        <f t="shared" ca="1" si="214"/>
        <v>0</v>
      </c>
      <c r="V428" s="22">
        <f t="shared" ca="1" si="215"/>
        <v>0</v>
      </c>
      <c r="W428" s="349">
        <f t="shared" ca="1" si="216"/>
        <v>0</v>
      </c>
      <c r="X428" s="375">
        <f t="shared" ca="1" si="201"/>
        <v>0</v>
      </c>
      <c r="Y428" s="20" t="str">
        <f ca="1">IF(AD428&lt;&gt;0,MAX(Y$4:$GY427)+1,"")</f>
        <v/>
      </c>
      <c r="Z428" s="109">
        <f t="shared" ca="1" si="217"/>
        <v>0</v>
      </c>
      <c r="AA428" s="22">
        <f t="shared" ca="1" si="218"/>
        <v>0</v>
      </c>
      <c r="AB428" s="22">
        <f t="shared" ca="1" si="219"/>
        <v>0</v>
      </c>
      <c r="AC428" s="349">
        <f t="shared" ca="1" si="220"/>
        <v>0</v>
      </c>
      <c r="AD428" s="375">
        <f t="shared" ca="1" si="202"/>
        <v>0</v>
      </c>
      <c r="AE428" s="20" t="str">
        <f ca="1">IF(AJ428&lt;&gt;0,MAX($E$4:AE427)+1,"")</f>
        <v/>
      </c>
      <c r="AF428" s="109">
        <f t="shared" ca="1" si="221"/>
        <v>0</v>
      </c>
      <c r="AG428" s="22">
        <f t="shared" ca="1" si="222"/>
        <v>0</v>
      </c>
      <c r="AH428" s="22">
        <f t="shared" ca="1" si="223"/>
        <v>0</v>
      </c>
      <c r="AI428" s="349">
        <f t="shared" ca="1" si="224"/>
        <v>0</v>
      </c>
      <c r="AJ428" s="375">
        <f t="shared" ca="1" si="203"/>
        <v>0</v>
      </c>
    </row>
    <row r="429" spans="1:36" ht="18.75" customHeight="1" thickBot="1">
      <c r="A429" s="20" t="str">
        <f ca="1">IF(F429&lt;&gt;0,MAX($A$4:A428)+1,"")</f>
        <v/>
      </c>
      <c r="B429" s="109">
        <f t="shared" ca="1" si="204"/>
        <v>0</v>
      </c>
      <c r="C429" s="22">
        <f t="shared" ca="1" si="205"/>
        <v>0</v>
      </c>
      <c r="D429" s="22">
        <f t="shared" ca="1" si="206"/>
        <v>0</v>
      </c>
      <c r="E429" s="349">
        <f t="shared" ca="1" si="207"/>
        <v>0</v>
      </c>
      <c r="F429" s="537">
        <f t="shared" ca="1" si="208"/>
        <v>0</v>
      </c>
      <c r="G429" s="20" t="str">
        <f ca="1">IF(L429&lt;&gt;0,MAX($G$4:G428)+1,"")</f>
        <v/>
      </c>
      <c r="H429" s="109">
        <f t="shared" ca="1" si="209"/>
        <v>0</v>
      </c>
      <c r="I429" s="22">
        <f t="shared" ca="1" si="210"/>
        <v>0</v>
      </c>
      <c r="J429" s="22">
        <f t="shared" ca="1" si="211"/>
        <v>0</v>
      </c>
      <c r="K429" s="349">
        <f t="shared" ca="1" si="212"/>
        <v>0</v>
      </c>
      <c r="L429" s="375">
        <f t="shared" ca="1" si="195"/>
        <v>0</v>
      </c>
      <c r="M429" s="20" t="str">
        <f ca="1">IF(R429&lt;&gt;0,MAX($M$4:M428)+1,"")</f>
        <v/>
      </c>
      <c r="N429" s="374">
        <f t="shared" ca="1" si="196"/>
        <v>0</v>
      </c>
      <c r="O429" s="374">
        <f t="shared" ca="1" si="197"/>
        <v>0</v>
      </c>
      <c r="P429" s="374">
        <f t="shared" ca="1" si="198"/>
        <v>0</v>
      </c>
      <c r="Q429" s="374">
        <f t="shared" ca="1" si="199"/>
        <v>0</v>
      </c>
      <c r="R429" s="375">
        <f t="shared" ca="1" si="200"/>
        <v>0</v>
      </c>
      <c r="S429" s="20" t="str">
        <f ca="1">IF(X429&lt;&gt;0,MAX($S$4:S428)+1,"")</f>
        <v/>
      </c>
      <c r="T429" s="109">
        <f t="shared" ca="1" si="213"/>
        <v>0</v>
      </c>
      <c r="U429" s="22">
        <f t="shared" ca="1" si="214"/>
        <v>0</v>
      </c>
      <c r="V429" s="22">
        <f t="shared" ca="1" si="215"/>
        <v>0</v>
      </c>
      <c r="W429" s="349">
        <f t="shared" ca="1" si="216"/>
        <v>0</v>
      </c>
      <c r="X429" s="375">
        <f t="shared" ca="1" si="201"/>
        <v>0</v>
      </c>
      <c r="Y429" s="20" t="str">
        <f ca="1">IF(AD429&lt;&gt;0,MAX(Y$4:$GY428)+1,"")</f>
        <v/>
      </c>
      <c r="Z429" s="109">
        <f t="shared" ca="1" si="217"/>
        <v>0</v>
      </c>
      <c r="AA429" s="22">
        <f t="shared" ca="1" si="218"/>
        <v>0</v>
      </c>
      <c r="AB429" s="22">
        <f t="shared" ca="1" si="219"/>
        <v>0</v>
      </c>
      <c r="AC429" s="349">
        <f t="shared" ca="1" si="220"/>
        <v>0</v>
      </c>
      <c r="AD429" s="375">
        <f t="shared" ca="1" si="202"/>
        <v>0</v>
      </c>
      <c r="AE429" s="20" t="str">
        <f ca="1">IF(AJ429&lt;&gt;0,MAX($E$4:AE428)+1,"")</f>
        <v/>
      </c>
      <c r="AF429" s="109">
        <f t="shared" ca="1" si="221"/>
        <v>0</v>
      </c>
      <c r="AG429" s="22">
        <f t="shared" ca="1" si="222"/>
        <v>0</v>
      </c>
      <c r="AH429" s="22">
        <f t="shared" ca="1" si="223"/>
        <v>0</v>
      </c>
      <c r="AI429" s="349">
        <f t="shared" ca="1" si="224"/>
        <v>0</v>
      </c>
      <c r="AJ429" s="375">
        <f t="shared" ca="1" si="203"/>
        <v>0</v>
      </c>
    </row>
    <row r="430" spans="1:36" ht="18.75" customHeight="1" thickBot="1">
      <c r="A430" s="20" t="str">
        <f ca="1">IF(F430&lt;&gt;0,MAX($A$4:A429)+1,"")</f>
        <v/>
      </c>
      <c r="B430" s="109">
        <f t="shared" ca="1" si="204"/>
        <v>0</v>
      </c>
      <c r="C430" s="22">
        <f t="shared" ca="1" si="205"/>
        <v>0</v>
      </c>
      <c r="D430" s="22">
        <f t="shared" ca="1" si="206"/>
        <v>0</v>
      </c>
      <c r="E430" s="349">
        <f t="shared" ca="1" si="207"/>
        <v>0</v>
      </c>
      <c r="F430" s="537">
        <f t="shared" ca="1" si="208"/>
        <v>0</v>
      </c>
      <c r="G430" s="20" t="str">
        <f ca="1">IF(L430&lt;&gt;0,MAX($G$4:G429)+1,"")</f>
        <v/>
      </c>
      <c r="H430" s="109">
        <f t="shared" ca="1" si="209"/>
        <v>0</v>
      </c>
      <c r="I430" s="22">
        <f t="shared" ca="1" si="210"/>
        <v>0</v>
      </c>
      <c r="J430" s="22">
        <f t="shared" ca="1" si="211"/>
        <v>0</v>
      </c>
      <c r="K430" s="349">
        <f t="shared" ca="1" si="212"/>
        <v>0</v>
      </c>
      <c r="L430" s="375">
        <f t="shared" ca="1" si="195"/>
        <v>0</v>
      </c>
      <c r="M430" s="20" t="str">
        <f ca="1">IF(R430&lt;&gt;0,MAX($M$4:M429)+1,"")</f>
        <v/>
      </c>
      <c r="N430" s="374">
        <f t="shared" ca="1" si="196"/>
        <v>0</v>
      </c>
      <c r="O430" s="374">
        <f t="shared" ca="1" si="197"/>
        <v>0</v>
      </c>
      <c r="P430" s="374">
        <f t="shared" ca="1" si="198"/>
        <v>0</v>
      </c>
      <c r="Q430" s="374">
        <f t="shared" ca="1" si="199"/>
        <v>0</v>
      </c>
      <c r="R430" s="375">
        <f t="shared" ca="1" si="200"/>
        <v>0</v>
      </c>
      <c r="S430" s="20" t="str">
        <f ca="1">IF(X430&lt;&gt;0,MAX($S$4:S429)+1,"")</f>
        <v/>
      </c>
      <c r="T430" s="109">
        <f t="shared" ca="1" si="213"/>
        <v>0</v>
      </c>
      <c r="U430" s="22">
        <f t="shared" ca="1" si="214"/>
        <v>0</v>
      </c>
      <c r="V430" s="22">
        <f t="shared" ca="1" si="215"/>
        <v>0</v>
      </c>
      <c r="W430" s="349">
        <f t="shared" ca="1" si="216"/>
        <v>0</v>
      </c>
      <c r="X430" s="375">
        <f t="shared" ca="1" si="201"/>
        <v>0</v>
      </c>
      <c r="Y430" s="20" t="str">
        <f ca="1">IF(AD430&lt;&gt;0,MAX(Y$4:$GY429)+1,"")</f>
        <v/>
      </c>
      <c r="Z430" s="109">
        <f t="shared" ca="1" si="217"/>
        <v>0</v>
      </c>
      <c r="AA430" s="22">
        <f t="shared" ca="1" si="218"/>
        <v>0</v>
      </c>
      <c r="AB430" s="22">
        <f t="shared" ca="1" si="219"/>
        <v>0</v>
      </c>
      <c r="AC430" s="349">
        <f t="shared" ca="1" si="220"/>
        <v>0</v>
      </c>
      <c r="AD430" s="375">
        <f t="shared" ca="1" si="202"/>
        <v>0</v>
      </c>
      <c r="AE430" s="20" t="str">
        <f ca="1">IF(AJ430&lt;&gt;0,MAX($E$4:AE429)+1,"")</f>
        <v/>
      </c>
      <c r="AF430" s="109">
        <f t="shared" ca="1" si="221"/>
        <v>0</v>
      </c>
      <c r="AG430" s="22">
        <f t="shared" ca="1" si="222"/>
        <v>0</v>
      </c>
      <c r="AH430" s="22">
        <f t="shared" ca="1" si="223"/>
        <v>0</v>
      </c>
      <c r="AI430" s="349">
        <f t="shared" ca="1" si="224"/>
        <v>0</v>
      </c>
      <c r="AJ430" s="375">
        <f t="shared" ca="1" si="203"/>
        <v>0</v>
      </c>
    </row>
    <row r="431" spans="1:36" ht="18.75" customHeight="1" thickBot="1">
      <c r="A431" s="20" t="str">
        <f ca="1">IF(F431&lt;&gt;0,MAX($A$4:A430)+1,"")</f>
        <v/>
      </c>
      <c r="B431" s="109">
        <f t="shared" ca="1" si="204"/>
        <v>0</v>
      </c>
      <c r="C431" s="22">
        <f t="shared" ca="1" si="205"/>
        <v>0</v>
      </c>
      <c r="D431" s="22">
        <f t="shared" ca="1" si="206"/>
        <v>0</v>
      </c>
      <c r="E431" s="349">
        <f t="shared" ca="1" si="207"/>
        <v>0</v>
      </c>
      <c r="F431" s="537">
        <f t="shared" ca="1" si="208"/>
        <v>0</v>
      </c>
      <c r="G431" s="20" t="str">
        <f ca="1">IF(L431&lt;&gt;0,MAX($G$4:G430)+1,"")</f>
        <v/>
      </c>
      <c r="H431" s="109">
        <f t="shared" ca="1" si="209"/>
        <v>0</v>
      </c>
      <c r="I431" s="22">
        <f t="shared" ca="1" si="210"/>
        <v>0</v>
      </c>
      <c r="J431" s="22">
        <f t="shared" ca="1" si="211"/>
        <v>0</v>
      </c>
      <c r="K431" s="349">
        <f t="shared" ca="1" si="212"/>
        <v>0</v>
      </c>
      <c r="L431" s="375">
        <f t="shared" ca="1" si="195"/>
        <v>0</v>
      </c>
      <c r="M431" s="20" t="str">
        <f ca="1">IF(R431&lt;&gt;0,MAX($M$4:M430)+1,"")</f>
        <v/>
      </c>
      <c r="N431" s="374">
        <f t="shared" ca="1" si="196"/>
        <v>0</v>
      </c>
      <c r="O431" s="374">
        <f t="shared" ca="1" si="197"/>
        <v>0</v>
      </c>
      <c r="P431" s="374">
        <f t="shared" ca="1" si="198"/>
        <v>0</v>
      </c>
      <c r="Q431" s="374">
        <f t="shared" ca="1" si="199"/>
        <v>0</v>
      </c>
      <c r="R431" s="375">
        <f t="shared" ca="1" si="200"/>
        <v>0</v>
      </c>
      <c r="S431" s="20" t="str">
        <f ca="1">IF(X431&lt;&gt;0,MAX($S$4:S430)+1,"")</f>
        <v/>
      </c>
      <c r="T431" s="109">
        <f t="shared" ca="1" si="213"/>
        <v>0</v>
      </c>
      <c r="U431" s="22">
        <f t="shared" ca="1" si="214"/>
        <v>0</v>
      </c>
      <c r="V431" s="22">
        <f t="shared" ca="1" si="215"/>
        <v>0</v>
      </c>
      <c r="W431" s="349">
        <f t="shared" ca="1" si="216"/>
        <v>0</v>
      </c>
      <c r="X431" s="375">
        <f t="shared" ca="1" si="201"/>
        <v>0</v>
      </c>
      <c r="Y431" s="20" t="str">
        <f ca="1">IF(AD431&lt;&gt;0,MAX(Y$4:$GY430)+1,"")</f>
        <v/>
      </c>
      <c r="Z431" s="109">
        <f t="shared" ca="1" si="217"/>
        <v>0</v>
      </c>
      <c r="AA431" s="22">
        <f t="shared" ca="1" si="218"/>
        <v>0</v>
      </c>
      <c r="AB431" s="22">
        <f t="shared" ca="1" si="219"/>
        <v>0</v>
      </c>
      <c r="AC431" s="349">
        <f t="shared" ca="1" si="220"/>
        <v>0</v>
      </c>
      <c r="AD431" s="375">
        <f t="shared" ca="1" si="202"/>
        <v>0</v>
      </c>
      <c r="AE431" s="20" t="str">
        <f ca="1">IF(AJ431&lt;&gt;0,MAX($E$4:AE430)+1,"")</f>
        <v/>
      </c>
      <c r="AF431" s="109">
        <f t="shared" ca="1" si="221"/>
        <v>0</v>
      </c>
      <c r="AG431" s="22">
        <f t="shared" ca="1" si="222"/>
        <v>0</v>
      </c>
      <c r="AH431" s="22">
        <f t="shared" ca="1" si="223"/>
        <v>0</v>
      </c>
      <c r="AI431" s="349">
        <f t="shared" ca="1" si="224"/>
        <v>0</v>
      </c>
      <c r="AJ431" s="375">
        <f t="shared" ca="1" si="203"/>
        <v>0</v>
      </c>
    </row>
    <row r="432" spans="1:36" ht="18.75" customHeight="1" thickBot="1">
      <c r="A432" s="20" t="str">
        <f ca="1">IF(F432&lt;&gt;0,MAX($A$4:A431)+1,"")</f>
        <v/>
      </c>
      <c r="B432" s="109">
        <f t="shared" ca="1" si="204"/>
        <v>0</v>
      </c>
      <c r="C432" s="22">
        <f t="shared" ca="1" si="205"/>
        <v>0</v>
      </c>
      <c r="D432" s="22">
        <f t="shared" ca="1" si="206"/>
        <v>0</v>
      </c>
      <c r="E432" s="349">
        <f t="shared" ca="1" si="207"/>
        <v>0</v>
      </c>
      <c r="F432" s="537">
        <f t="shared" ref="F432:F495" ca="1" si="225">IF(B432=0,0,INDIRECT("Відомість!dg"&amp;ROW()))</f>
        <v>0</v>
      </c>
      <c r="G432" s="20" t="str">
        <f ca="1">IF(L432&lt;&gt;0,MAX($G$4:G431)+1,"")</f>
        <v/>
      </c>
      <c r="H432" s="109">
        <f t="shared" ca="1" si="209"/>
        <v>0</v>
      </c>
      <c r="I432" s="22">
        <f t="shared" ca="1" si="210"/>
        <v>0</v>
      </c>
      <c r="J432" s="22">
        <f t="shared" ca="1" si="211"/>
        <v>0</v>
      </c>
      <c r="K432" s="349">
        <f t="shared" ca="1" si="212"/>
        <v>0</v>
      </c>
      <c r="L432" s="375">
        <f t="shared" ca="1" si="195"/>
        <v>0</v>
      </c>
      <c r="M432" s="20" t="str">
        <f ca="1">IF(R432&lt;&gt;0,MAX($M$4:M431)+1,"")</f>
        <v/>
      </c>
      <c r="N432" s="374">
        <f t="shared" ca="1" si="196"/>
        <v>0</v>
      </c>
      <c r="O432" s="374">
        <f t="shared" ca="1" si="197"/>
        <v>0</v>
      </c>
      <c r="P432" s="374">
        <f t="shared" ca="1" si="198"/>
        <v>0</v>
      </c>
      <c r="Q432" s="374">
        <f t="shared" ca="1" si="199"/>
        <v>0</v>
      </c>
      <c r="R432" s="375">
        <f t="shared" ca="1" si="200"/>
        <v>0</v>
      </c>
      <c r="S432" s="20" t="str">
        <f ca="1">IF(X432&lt;&gt;0,MAX($S$4:S431)+1,"")</f>
        <v/>
      </c>
      <c r="T432" s="109">
        <f t="shared" ca="1" si="213"/>
        <v>0</v>
      </c>
      <c r="U432" s="22">
        <f t="shared" ca="1" si="214"/>
        <v>0</v>
      </c>
      <c r="V432" s="22">
        <f t="shared" ca="1" si="215"/>
        <v>0</v>
      </c>
      <c r="W432" s="349">
        <f t="shared" ca="1" si="216"/>
        <v>0</v>
      </c>
      <c r="X432" s="375">
        <f t="shared" ca="1" si="201"/>
        <v>0</v>
      </c>
      <c r="Y432" s="20" t="str">
        <f ca="1">IF(AD432&lt;&gt;0,MAX(Y$4:$GY431)+1,"")</f>
        <v/>
      </c>
      <c r="Z432" s="109">
        <f t="shared" ca="1" si="217"/>
        <v>0</v>
      </c>
      <c r="AA432" s="22">
        <f t="shared" ca="1" si="218"/>
        <v>0</v>
      </c>
      <c r="AB432" s="22">
        <f t="shared" ca="1" si="219"/>
        <v>0</v>
      </c>
      <c r="AC432" s="349">
        <f t="shared" ca="1" si="220"/>
        <v>0</v>
      </c>
      <c r="AD432" s="375">
        <f t="shared" ca="1" si="202"/>
        <v>0</v>
      </c>
      <c r="AE432" s="20" t="str">
        <f ca="1">IF(AJ432&lt;&gt;0,MAX($E$4:AE431)+1,"")</f>
        <v/>
      </c>
      <c r="AF432" s="109">
        <f t="shared" ca="1" si="221"/>
        <v>0</v>
      </c>
      <c r="AG432" s="22">
        <f t="shared" ca="1" si="222"/>
        <v>0</v>
      </c>
      <c r="AH432" s="22">
        <f t="shared" ca="1" si="223"/>
        <v>0</v>
      </c>
      <c r="AI432" s="349">
        <f t="shared" ca="1" si="224"/>
        <v>0</v>
      </c>
      <c r="AJ432" s="375">
        <f t="shared" ca="1" si="203"/>
        <v>0</v>
      </c>
    </row>
    <row r="433" spans="1:36" ht="18.75" customHeight="1" thickBot="1">
      <c r="A433" s="20" t="str">
        <f ca="1">IF(F433&lt;&gt;0,MAX($A$4:A432)+1,"")</f>
        <v/>
      </c>
      <c r="B433" s="109">
        <f t="shared" ca="1" si="204"/>
        <v>0</v>
      </c>
      <c r="C433" s="22">
        <f t="shared" ca="1" si="205"/>
        <v>0</v>
      </c>
      <c r="D433" s="22">
        <f t="shared" ca="1" si="206"/>
        <v>0</v>
      </c>
      <c r="E433" s="349">
        <f t="shared" ca="1" si="207"/>
        <v>0</v>
      </c>
      <c r="F433" s="537">
        <f t="shared" ca="1" si="225"/>
        <v>0</v>
      </c>
      <c r="G433" s="20" t="str">
        <f ca="1">IF(L433&lt;&gt;0,MAX($G$4:G432)+1,"")</f>
        <v/>
      </c>
      <c r="H433" s="109">
        <f t="shared" ca="1" si="209"/>
        <v>0</v>
      </c>
      <c r="I433" s="22">
        <f t="shared" ca="1" si="210"/>
        <v>0</v>
      </c>
      <c r="J433" s="22">
        <f t="shared" ca="1" si="211"/>
        <v>0</v>
      </c>
      <c r="K433" s="349">
        <f t="shared" ca="1" si="212"/>
        <v>0</v>
      </c>
      <c r="L433" s="375">
        <f t="shared" ca="1" si="195"/>
        <v>0</v>
      </c>
      <c r="M433" s="20" t="str">
        <f ca="1">IF(R433&lt;&gt;0,MAX($M$4:M432)+1,"")</f>
        <v/>
      </c>
      <c r="N433" s="374">
        <f t="shared" ca="1" si="196"/>
        <v>0</v>
      </c>
      <c r="O433" s="374">
        <f t="shared" ca="1" si="197"/>
        <v>0</v>
      </c>
      <c r="P433" s="374">
        <f t="shared" ca="1" si="198"/>
        <v>0</v>
      </c>
      <c r="Q433" s="374">
        <f t="shared" ca="1" si="199"/>
        <v>0</v>
      </c>
      <c r="R433" s="375">
        <f t="shared" ca="1" si="200"/>
        <v>0</v>
      </c>
      <c r="S433" s="20" t="str">
        <f ca="1">IF(X433&lt;&gt;0,MAX($S$4:S432)+1,"")</f>
        <v/>
      </c>
      <c r="T433" s="109">
        <f t="shared" ca="1" si="213"/>
        <v>0</v>
      </c>
      <c r="U433" s="22">
        <f t="shared" ca="1" si="214"/>
        <v>0</v>
      </c>
      <c r="V433" s="22">
        <f t="shared" ca="1" si="215"/>
        <v>0</v>
      </c>
      <c r="W433" s="349">
        <f t="shared" ca="1" si="216"/>
        <v>0</v>
      </c>
      <c r="X433" s="375">
        <f t="shared" ca="1" si="201"/>
        <v>0</v>
      </c>
      <c r="Y433" s="20" t="str">
        <f ca="1">IF(AD433&lt;&gt;0,MAX(Y$4:$GY432)+1,"")</f>
        <v/>
      </c>
      <c r="Z433" s="109">
        <f t="shared" ca="1" si="217"/>
        <v>0</v>
      </c>
      <c r="AA433" s="22">
        <f t="shared" ca="1" si="218"/>
        <v>0</v>
      </c>
      <c r="AB433" s="22">
        <f t="shared" ca="1" si="219"/>
        <v>0</v>
      </c>
      <c r="AC433" s="349">
        <f t="shared" ca="1" si="220"/>
        <v>0</v>
      </c>
      <c r="AD433" s="375">
        <f t="shared" ca="1" si="202"/>
        <v>0</v>
      </c>
      <c r="AE433" s="20" t="str">
        <f ca="1">IF(AJ433&lt;&gt;0,MAX($E$4:AE432)+1,"")</f>
        <v/>
      </c>
      <c r="AF433" s="109">
        <f t="shared" ca="1" si="221"/>
        <v>0</v>
      </c>
      <c r="AG433" s="22">
        <f t="shared" ca="1" si="222"/>
        <v>0</v>
      </c>
      <c r="AH433" s="22">
        <f t="shared" ca="1" si="223"/>
        <v>0</v>
      </c>
      <c r="AI433" s="349">
        <f t="shared" ca="1" si="224"/>
        <v>0</v>
      </c>
      <c r="AJ433" s="375">
        <f t="shared" ca="1" si="203"/>
        <v>0</v>
      </c>
    </row>
    <row r="434" spans="1:36" ht="18.75" customHeight="1" thickBot="1">
      <c r="A434" s="20" t="str">
        <f ca="1">IF(F434&lt;&gt;0,MAX($A$4:A433)+1,"")</f>
        <v/>
      </c>
      <c r="B434" s="109">
        <f t="shared" ca="1" si="204"/>
        <v>0</v>
      </c>
      <c r="C434" s="22">
        <f t="shared" ca="1" si="205"/>
        <v>0</v>
      </c>
      <c r="D434" s="22">
        <f t="shared" ca="1" si="206"/>
        <v>0</v>
      </c>
      <c r="E434" s="349">
        <f t="shared" ca="1" si="207"/>
        <v>0</v>
      </c>
      <c r="F434" s="537">
        <f t="shared" ca="1" si="225"/>
        <v>0</v>
      </c>
      <c r="G434" s="20" t="str">
        <f ca="1">IF(L434&lt;&gt;0,MAX($G$4:G433)+1,"")</f>
        <v/>
      </c>
      <c r="H434" s="109">
        <f t="shared" ca="1" si="209"/>
        <v>0</v>
      </c>
      <c r="I434" s="22">
        <f t="shared" ca="1" si="210"/>
        <v>0</v>
      </c>
      <c r="J434" s="22">
        <f t="shared" ca="1" si="211"/>
        <v>0</v>
      </c>
      <c r="K434" s="349">
        <f t="shared" ca="1" si="212"/>
        <v>0</v>
      </c>
      <c r="L434" s="375">
        <f t="shared" ca="1" si="195"/>
        <v>0</v>
      </c>
      <c r="M434" s="20" t="str">
        <f ca="1">IF(R434&lt;&gt;0,MAX($M$4:M433)+1,"")</f>
        <v/>
      </c>
      <c r="N434" s="374">
        <f t="shared" ca="1" si="196"/>
        <v>0</v>
      </c>
      <c r="O434" s="374">
        <f t="shared" ca="1" si="197"/>
        <v>0</v>
      </c>
      <c r="P434" s="374">
        <f t="shared" ca="1" si="198"/>
        <v>0</v>
      </c>
      <c r="Q434" s="374">
        <f t="shared" ca="1" si="199"/>
        <v>0</v>
      </c>
      <c r="R434" s="375">
        <f t="shared" ca="1" si="200"/>
        <v>0</v>
      </c>
      <c r="S434" s="20" t="str">
        <f ca="1">IF(X434&lt;&gt;0,MAX($S$4:S433)+1,"")</f>
        <v/>
      </c>
      <c r="T434" s="109">
        <f t="shared" ca="1" si="213"/>
        <v>0</v>
      </c>
      <c r="U434" s="22">
        <f t="shared" ca="1" si="214"/>
        <v>0</v>
      </c>
      <c r="V434" s="22">
        <f t="shared" ca="1" si="215"/>
        <v>0</v>
      </c>
      <c r="W434" s="349">
        <f t="shared" ca="1" si="216"/>
        <v>0</v>
      </c>
      <c r="X434" s="375">
        <f t="shared" ca="1" si="201"/>
        <v>0</v>
      </c>
      <c r="Y434" s="20" t="str">
        <f ca="1">IF(AD434&lt;&gt;0,MAX(Y$4:$GY433)+1,"")</f>
        <v/>
      </c>
      <c r="Z434" s="109">
        <f t="shared" ca="1" si="217"/>
        <v>0</v>
      </c>
      <c r="AA434" s="22">
        <f t="shared" ca="1" si="218"/>
        <v>0</v>
      </c>
      <c r="AB434" s="22">
        <f t="shared" ca="1" si="219"/>
        <v>0</v>
      </c>
      <c r="AC434" s="349">
        <f t="shared" ca="1" si="220"/>
        <v>0</v>
      </c>
      <c r="AD434" s="375">
        <f t="shared" ca="1" si="202"/>
        <v>0</v>
      </c>
      <c r="AE434" s="20" t="str">
        <f ca="1">IF(AJ434&lt;&gt;0,MAX($E$4:AE433)+1,"")</f>
        <v/>
      </c>
      <c r="AF434" s="109">
        <f t="shared" ca="1" si="221"/>
        <v>0</v>
      </c>
      <c r="AG434" s="22">
        <f t="shared" ca="1" si="222"/>
        <v>0</v>
      </c>
      <c r="AH434" s="22">
        <f t="shared" ca="1" si="223"/>
        <v>0</v>
      </c>
      <c r="AI434" s="349">
        <f t="shared" ca="1" si="224"/>
        <v>0</v>
      </c>
      <c r="AJ434" s="375">
        <f t="shared" ca="1" si="203"/>
        <v>0</v>
      </c>
    </row>
    <row r="435" spans="1:36" ht="18.75" customHeight="1" thickBot="1">
      <c r="A435" s="20" t="str">
        <f ca="1">IF(F435&lt;&gt;0,MAX($A$4:A434)+1,"")</f>
        <v/>
      </c>
      <c r="B435" s="109">
        <f t="shared" ca="1" si="204"/>
        <v>0</v>
      </c>
      <c r="C435" s="22">
        <f t="shared" ca="1" si="205"/>
        <v>0</v>
      </c>
      <c r="D435" s="22">
        <f t="shared" ca="1" si="206"/>
        <v>0</v>
      </c>
      <c r="E435" s="349">
        <f t="shared" ca="1" si="207"/>
        <v>0</v>
      </c>
      <c r="F435" s="537">
        <f t="shared" ca="1" si="225"/>
        <v>0</v>
      </c>
      <c r="G435" s="20" t="str">
        <f ca="1">IF(L435&lt;&gt;0,MAX($G$4:G434)+1,"")</f>
        <v/>
      </c>
      <c r="H435" s="109">
        <f t="shared" ca="1" si="209"/>
        <v>0</v>
      </c>
      <c r="I435" s="22">
        <f t="shared" ca="1" si="210"/>
        <v>0</v>
      </c>
      <c r="J435" s="22">
        <f t="shared" ca="1" si="211"/>
        <v>0</v>
      </c>
      <c r="K435" s="349">
        <f t="shared" ca="1" si="212"/>
        <v>0</v>
      </c>
      <c r="L435" s="375">
        <f t="shared" ca="1" si="195"/>
        <v>0</v>
      </c>
      <c r="M435" s="20" t="str">
        <f ca="1">IF(R435&lt;&gt;0,MAX($M$4:M434)+1,"")</f>
        <v/>
      </c>
      <c r="N435" s="374">
        <f t="shared" ca="1" si="196"/>
        <v>0</v>
      </c>
      <c r="O435" s="374">
        <f t="shared" ca="1" si="197"/>
        <v>0</v>
      </c>
      <c r="P435" s="374">
        <f t="shared" ca="1" si="198"/>
        <v>0</v>
      </c>
      <c r="Q435" s="374">
        <f t="shared" ca="1" si="199"/>
        <v>0</v>
      </c>
      <c r="R435" s="375">
        <f t="shared" ca="1" si="200"/>
        <v>0</v>
      </c>
      <c r="S435" s="20" t="str">
        <f ca="1">IF(X435&lt;&gt;0,MAX($S$4:S434)+1,"")</f>
        <v/>
      </c>
      <c r="T435" s="109">
        <f t="shared" ca="1" si="213"/>
        <v>0</v>
      </c>
      <c r="U435" s="22">
        <f t="shared" ca="1" si="214"/>
        <v>0</v>
      </c>
      <c r="V435" s="22">
        <f t="shared" ca="1" si="215"/>
        <v>0</v>
      </c>
      <c r="W435" s="349">
        <f t="shared" ca="1" si="216"/>
        <v>0</v>
      </c>
      <c r="X435" s="375">
        <f t="shared" ca="1" si="201"/>
        <v>0</v>
      </c>
      <c r="Y435" s="20" t="str">
        <f ca="1">IF(AD435&lt;&gt;0,MAX(Y$4:$GY434)+1,"")</f>
        <v/>
      </c>
      <c r="Z435" s="109">
        <f t="shared" ca="1" si="217"/>
        <v>0</v>
      </c>
      <c r="AA435" s="22">
        <f t="shared" ca="1" si="218"/>
        <v>0</v>
      </c>
      <c r="AB435" s="22">
        <f t="shared" ca="1" si="219"/>
        <v>0</v>
      </c>
      <c r="AC435" s="349">
        <f t="shared" ca="1" si="220"/>
        <v>0</v>
      </c>
      <c r="AD435" s="375">
        <f t="shared" ca="1" si="202"/>
        <v>0</v>
      </c>
      <c r="AE435" s="20" t="str">
        <f ca="1">IF(AJ435&lt;&gt;0,MAX($E$4:AE434)+1,"")</f>
        <v/>
      </c>
      <c r="AF435" s="109">
        <f t="shared" ca="1" si="221"/>
        <v>0</v>
      </c>
      <c r="AG435" s="22">
        <f t="shared" ca="1" si="222"/>
        <v>0</v>
      </c>
      <c r="AH435" s="22">
        <f t="shared" ca="1" si="223"/>
        <v>0</v>
      </c>
      <c r="AI435" s="349">
        <f t="shared" ca="1" si="224"/>
        <v>0</v>
      </c>
      <c r="AJ435" s="375">
        <f t="shared" ca="1" si="203"/>
        <v>0</v>
      </c>
    </row>
    <row r="436" spans="1:36" ht="18.75" customHeight="1" thickBot="1">
      <c r="A436" s="20" t="str">
        <f ca="1">IF(F436&lt;&gt;0,MAX($A$4:A435)+1,"")</f>
        <v/>
      </c>
      <c r="B436" s="109">
        <f t="shared" ca="1" si="204"/>
        <v>0</v>
      </c>
      <c r="C436" s="22">
        <f t="shared" ca="1" si="205"/>
        <v>0</v>
      </c>
      <c r="D436" s="22">
        <f t="shared" ca="1" si="206"/>
        <v>0</v>
      </c>
      <c r="E436" s="349">
        <f t="shared" ca="1" si="207"/>
        <v>0</v>
      </c>
      <c r="F436" s="537">
        <f t="shared" ca="1" si="225"/>
        <v>0</v>
      </c>
      <c r="G436" s="20" t="str">
        <f ca="1">IF(L436&lt;&gt;0,MAX($G$4:G435)+1,"")</f>
        <v/>
      </c>
      <c r="H436" s="109">
        <f t="shared" ca="1" si="209"/>
        <v>0</v>
      </c>
      <c r="I436" s="22">
        <f t="shared" ca="1" si="210"/>
        <v>0</v>
      </c>
      <c r="J436" s="22">
        <f t="shared" ca="1" si="211"/>
        <v>0</v>
      </c>
      <c r="K436" s="349">
        <f t="shared" ca="1" si="212"/>
        <v>0</v>
      </c>
      <c r="L436" s="375">
        <f t="shared" ca="1" si="195"/>
        <v>0</v>
      </c>
      <c r="M436" s="20" t="str">
        <f ca="1">IF(R436&lt;&gt;0,MAX($M$4:M435)+1,"")</f>
        <v/>
      </c>
      <c r="N436" s="374">
        <f t="shared" ca="1" si="196"/>
        <v>0</v>
      </c>
      <c r="O436" s="374">
        <f t="shared" ca="1" si="197"/>
        <v>0</v>
      </c>
      <c r="P436" s="374">
        <f t="shared" ca="1" si="198"/>
        <v>0</v>
      </c>
      <c r="Q436" s="374">
        <f t="shared" ca="1" si="199"/>
        <v>0</v>
      </c>
      <c r="R436" s="375">
        <f t="shared" ca="1" si="200"/>
        <v>0</v>
      </c>
      <c r="S436" s="20" t="str">
        <f ca="1">IF(X436&lt;&gt;0,MAX($S$4:S435)+1,"")</f>
        <v/>
      </c>
      <c r="T436" s="109">
        <f t="shared" ca="1" si="213"/>
        <v>0</v>
      </c>
      <c r="U436" s="22">
        <f t="shared" ca="1" si="214"/>
        <v>0</v>
      </c>
      <c r="V436" s="22">
        <f t="shared" ca="1" si="215"/>
        <v>0</v>
      </c>
      <c r="W436" s="349">
        <f t="shared" ca="1" si="216"/>
        <v>0</v>
      </c>
      <c r="X436" s="375">
        <f t="shared" ca="1" si="201"/>
        <v>0</v>
      </c>
      <c r="Y436" s="20" t="str">
        <f ca="1">IF(AD436&lt;&gt;0,MAX(Y$4:$GY435)+1,"")</f>
        <v/>
      </c>
      <c r="Z436" s="109">
        <f t="shared" ca="1" si="217"/>
        <v>0</v>
      </c>
      <c r="AA436" s="22">
        <f t="shared" ca="1" si="218"/>
        <v>0</v>
      </c>
      <c r="AB436" s="22">
        <f t="shared" ca="1" si="219"/>
        <v>0</v>
      </c>
      <c r="AC436" s="349">
        <f t="shared" ca="1" si="220"/>
        <v>0</v>
      </c>
      <c r="AD436" s="375">
        <f t="shared" ca="1" si="202"/>
        <v>0</v>
      </c>
      <c r="AE436" s="20" t="str">
        <f ca="1">IF(AJ436&lt;&gt;0,MAX($E$4:AE435)+1,"")</f>
        <v/>
      </c>
      <c r="AF436" s="109">
        <f t="shared" ca="1" si="221"/>
        <v>0</v>
      </c>
      <c r="AG436" s="22">
        <f t="shared" ca="1" si="222"/>
        <v>0</v>
      </c>
      <c r="AH436" s="22">
        <f t="shared" ca="1" si="223"/>
        <v>0</v>
      </c>
      <c r="AI436" s="349">
        <f t="shared" ca="1" si="224"/>
        <v>0</v>
      </c>
      <c r="AJ436" s="375">
        <f t="shared" ca="1" si="203"/>
        <v>0</v>
      </c>
    </row>
    <row r="437" spans="1:36" ht="18.75" customHeight="1" thickBot="1">
      <c r="A437" s="20" t="str">
        <f ca="1">IF(F437&lt;&gt;0,MAX($A$4:A436)+1,"")</f>
        <v/>
      </c>
      <c r="B437" s="109">
        <f t="shared" ca="1" si="204"/>
        <v>0</v>
      </c>
      <c r="C437" s="22">
        <f t="shared" ca="1" si="205"/>
        <v>0</v>
      </c>
      <c r="D437" s="22">
        <f t="shared" ca="1" si="206"/>
        <v>0</v>
      </c>
      <c r="E437" s="349">
        <f t="shared" ca="1" si="207"/>
        <v>0</v>
      </c>
      <c r="F437" s="537">
        <f t="shared" ca="1" si="225"/>
        <v>0</v>
      </c>
      <c r="G437" s="20" t="str">
        <f ca="1">IF(L437&lt;&gt;0,MAX($G$4:G436)+1,"")</f>
        <v/>
      </c>
      <c r="H437" s="109">
        <f t="shared" ca="1" si="209"/>
        <v>0</v>
      </c>
      <c r="I437" s="22">
        <f t="shared" ca="1" si="210"/>
        <v>0</v>
      </c>
      <c r="J437" s="22">
        <f t="shared" ca="1" si="211"/>
        <v>0</v>
      </c>
      <c r="K437" s="349">
        <f t="shared" ca="1" si="212"/>
        <v>0</v>
      </c>
      <c r="L437" s="375">
        <f t="shared" ca="1" si="195"/>
        <v>0</v>
      </c>
      <c r="M437" s="20" t="str">
        <f ca="1">IF(R437&lt;&gt;0,MAX($M$4:M436)+1,"")</f>
        <v/>
      </c>
      <c r="N437" s="374">
        <f t="shared" ca="1" si="196"/>
        <v>0</v>
      </c>
      <c r="O437" s="374">
        <f t="shared" ca="1" si="197"/>
        <v>0</v>
      </c>
      <c r="P437" s="374">
        <f t="shared" ca="1" si="198"/>
        <v>0</v>
      </c>
      <c r="Q437" s="374">
        <f t="shared" ca="1" si="199"/>
        <v>0</v>
      </c>
      <c r="R437" s="375">
        <f t="shared" ca="1" si="200"/>
        <v>0</v>
      </c>
      <c r="S437" s="20" t="str">
        <f ca="1">IF(X437&lt;&gt;0,MAX($S$4:S436)+1,"")</f>
        <v/>
      </c>
      <c r="T437" s="109">
        <f t="shared" ca="1" si="213"/>
        <v>0</v>
      </c>
      <c r="U437" s="22">
        <f t="shared" ca="1" si="214"/>
        <v>0</v>
      </c>
      <c r="V437" s="22">
        <f t="shared" ca="1" si="215"/>
        <v>0</v>
      </c>
      <c r="W437" s="349">
        <f t="shared" ca="1" si="216"/>
        <v>0</v>
      </c>
      <c r="X437" s="375">
        <f t="shared" ca="1" si="201"/>
        <v>0</v>
      </c>
      <c r="Y437" s="20" t="str">
        <f ca="1">IF(AD437&lt;&gt;0,MAX(Y$4:$GY436)+1,"")</f>
        <v/>
      </c>
      <c r="Z437" s="109">
        <f t="shared" ca="1" si="217"/>
        <v>0</v>
      </c>
      <c r="AA437" s="22">
        <f t="shared" ca="1" si="218"/>
        <v>0</v>
      </c>
      <c r="AB437" s="22">
        <f t="shared" ca="1" si="219"/>
        <v>0</v>
      </c>
      <c r="AC437" s="349">
        <f t="shared" ca="1" si="220"/>
        <v>0</v>
      </c>
      <c r="AD437" s="375">
        <f t="shared" ca="1" si="202"/>
        <v>0</v>
      </c>
      <c r="AE437" s="20" t="str">
        <f ca="1">IF(AJ437&lt;&gt;0,MAX($E$4:AE436)+1,"")</f>
        <v/>
      </c>
      <c r="AF437" s="109">
        <f t="shared" ca="1" si="221"/>
        <v>0</v>
      </c>
      <c r="AG437" s="22">
        <f t="shared" ca="1" si="222"/>
        <v>0</v>
      </c>
      <c r="AH437" s="22">
        <f t="shared" ca="1" si="223"/>
        <v>0</v>
      </c>
      <c r="AI437" s="349">
        <f t="shared" ca="1" si="224"/>
        <v>0</v>
      </c>
      <c r="AJ437" s="375">
        <f t="shared" ca="1" si="203"/>
        <v>0</v>
      </c>
    </row>
    <row r="438" spans="1:36" ht="18.75" customHeight="1" thickBot="1">
      <c r="A438" s="20" t="str">
        <f ca="1">IF(F438&lt;&gt;0,MAX($A$4:A437)+1,"")</f>
        <v/>
      </c>
      <c r="B438" s="109">
        <f t="shared" ca="1" si="204"/>
        <v>0</v>
      </c>
      <c r="C438" s="22">
        <f t="shared" ca="1" si="205"/>
        <v>0</v>
      </c>
      <c r="D438" s="22">
        <f t="shared" ca="1" si="206"/>
        <v>0</v>
      </c>
      <c r="E438" s="349">
        <f t="shared" ca="1" si="207"/>
        <v>0</v>
      </c>
      <c r="F438" s="537">
        <f t="shared" ca="1" si="225"/>
        <v>0</v>
      </c>
      <c r="G438" s="20" t="str">
        <f ca="1">IF(L438&lt;&gt;0,MAX($G$4:G437)+1,"")</f>
        <v/>
      </c>
      <c r="H438" s="109">
        <f t="shared" ca="1" si="209"/>
        <v>0</v>
      </c>
      <c r="I438" s="22">
        <f t="shared" ca="1" si="210"/>
        <v>0</v>
      </c>
      <c r="J438" s="22">
        <f t="shared" ca="1" si="211"/>
        <v>0</v>
      </c>
      <c r="K438" s="349">
        <f t="shared" ca="1" si="212"/>
        <v>0</v>
      </c>
      <c r="L438" s="375">
        <f t="shared" ca="1" si="195"/>
        <v>0</v>
      </c>
      <c r="M438" s="20" t="str">
        <f ca="1">IF(R438&lt;&gt;0,MAX($M$4:M437)+1,"")</f>
        <v/>
      </c>
      <c r="N438" s="374">
        <f t="shared" ca="1" si="196"/>
        <v>0</v>
      </c>
      <c r="O438" s="374">
        <f t="shared" ca="1" si="197"/>
        <v>0</v>
      </c>
      <c r="P438" s="374">
        <f t="shared" ca="1" si="198"/>
        <v>0</v>
      </c>
      <c r="Q438" s="374">
        <f t="shared" ca="1" si="199"/>
        <v>0</v>
      </c>
      <c r="R438" s="375">
        <f t="shared" ca="1" si="200"/>
        <v>0</v>
      </c>
      <c r="S438" s="20" t="str">
        <f ca="1">IF(X438&lt;&gt;0,MAX($S$4:S437)+1,"")</f>
        <v/>
      </c>
      <c r="T438" s="109">
        <f t="shared" ca="1" si="213"/>
        <v>0</v>
      </c>
      <c r="U438" s="22">
        <f t="shared" ca="1" si="214"/>
        <v>0</v>
      </c>
      <c r="V438" s="22">
        <f t="shared" ca="1" si="215"/>
        <v>0</v>
      </c>
      <c r="W438" s="349">
        <f t="shared" ca="1" si="216"/>
        <v>0</v>
      </c>
      <c r="X438" s="375">
        <f t="shared" ca="1" si="201"/>
        <v>0</v>
      </c>
      <c r="Y438" s="20" t="str">
        <f ca="1">IF(AD438&lt;&gt;0,MAX(Y$4:$GY437)+1,"")</f>
        <v/>
      </c>
      <c r="Z438" s="109">
        <f t="shared" ca="1" si="217"/>
        <v>0</v>
      </c>
      <c r="AA438" s="22">
        <f t="shared" ca="1" si="218"/>
        <v>0</v>
      </c>
      <c r="AB438" s="22">
        <f t="shared" ca="1" si="219"/>
        <v>0</v>
      </c>
      <c r="AC438" s="349">
        <f t="shared" ca="1" si="220"/>
        <v>0</v>
      </c>
      <c r="AD438" s="375">
        <f t="shared" ca="1" si="202"/>
        <v>0</v>
      </c>
      <c r="AE438" s="20" t="str">
        <f ca="1">IF(AJ438&lt;&gt;0,MAX($E$4:AE437)+1,"")</f>
        <v/>
      </c>
      <c r="AF438" s="109">
        <f t="shared" ca="1" si="221"/>
        <v>0</v>
      </c>
      <c r="AG438" s="22">
        <f t="shared" ca="1" si="222"/>
        <v>0</v>
      </c>
      <c r="AH438" s="22">
        <f t="shared" ca="1" si="223"/>
        <v>0</v>
      </c>
      <c r="AI438" s="349">
        <f t="shared" ca="1" si="224"/>
        <v>0</v>
      </c>
      <c r="AJ438" s="375">
        <f t="shared" ca="1" si="203"/>
        <v>0</v>
      </c>
    </row>
    <row r="439" spans="1:36" ht="18.75" customHeight="1" thickBot="1">
      <c r="A439" s="20" t="str">
        <f ca="1">IF(F439&lt;&gt;0,MAX($A$4:A438)+1,"")</f>
        <v/>
      </c>
      <c r="B439" s="109">
        <f t="shared" ca="1" si="204"/>
        <v>0</v>
      </c>
      <c r="C439" s="22">
        <f t="shared" ca="1" si="205"/>
        <v>0</v>
      </c>
      <c r="D439" s="22">
        <f t="shared" ca="1" si="206"/>
        <v>0</v>
      </c>
      <c r="E439" s="349">
        <f t="shared" ca="1" si="207"/>
        <v>0</v>
      </c>
      <c r="F439" s="537">
        <f t="shared" ca="1" si="225"/>
        <v>0</v>
      </c>
      <c r="G439" s="20" t="str">
        <f ca="1">IF(L439&lt;&gt;0,MAX($G$4:G438)+1,"")</f>
        <v/>
      </c>
      <c r="H439" s="109">
        <f t="shared" ca="1" si="209"/>
        <v>0</v>
      </c>
      <c r="I439" s="22">
        <f t="shared" ca="1" si="210"/>
        <v>0</v>
      </c>
      <c r="J439" s="22">
        <f t="shared" ca="1" si="211"/>
        <v>0</v>
      </c>
      <c r="K439" s="349">
        <f t="shared" ca="1" si="212"/>
        <v>0</v>
      </c>
      <c r="L439" s="375">
        <f t="shared" ca="1" si="195"/>
        <v>0</v>
      </c>
      <c r="M439" s="20" t="str">
        <f ca="1">IF(R439&lt;&gt;0,MAX($M$4:M438)+1,"")</f>
        <v/>
      </c>
      <c r="N439" s="374">
        <f t="shared" ca="1" si="196"/>
        <v>0</v>
      </c>
      <c r="O439" s="374">
        <f t="shared" ca="1" si="197"/>
        <v>0</v>
      </c>
      <c r="P439" s="374">
        <f t="shared" ca="1" si="198"/>
        <v>0</v>
      </c>
      <c r="Q439" s="374">
        <f t="shared" ca="1" si="199"/>
        <v>0</v>
      </c>
      <c r="R439" s="375">
        <f t="shared" ca="1" si="200"/>
        <v>0</v>
      </c>
      <c r="S439" s="20" t="str">
        <f ca="1">IF(X439&lt;&gt;0,MAX($S$4:S438)+1,"")</f>
        <v/>
      </c>
      <c r="T439" s="109">
        <f t="shared" ca="1" si="213"/>
        <v>0</v>
      </c>
      <c r="U439" s="22">
        <f t="shared" ca="1" si="214"/>
        <v>0</v>
      </c>
      <c r="V439" s="22">
        <f t="shared" ca="1" si="215"/>
        <v>0</v>
      </c>
      <c r="W439" s="349">
        <f t="shared" ca="1" si="216"/>
        <v>0</v>
      </c>
      <c r="X439" s="375">
        <f t="shared" ca="1" si="201"/>
        <v>0</v>
      </c>
      <c r="Y439" s="20" t="str">
        <f ca="1">IF(AD439&lt;&gt;0,MAX(Y$4:$GY438)+1,"")</f>
        <v/>
      </c>
      <c r="Z439" s="109">
        <f t="shared" ca="1" si="217"/>
        <v>0</v>
      </c>
      <c r="AA439" s="22">
        <f t="shared" ca="1" si="218"/>
        <v>0</v>
      </c>
      <c r="AB439" s="22">
        <f t="shared" ca="1" si="219"/>
        <v>0</v>
      </c>
      <c r="AC439" s="349">
        <f t="shared" ca="1" si="220"/>
        <v>0</v>
      </c>
      <c r="AD439" s="375">
        <f t="shared" ca="1" si="202"/>
        <v>0</v>
      </c>
      <c r="AE439" s="20" t="str">
        <f ca="1">IF(AJ439&lt;&gt;0,MAX($E$4:AE438)+1,"")</f>
        <v/>
      </c>
      <c r="AF439" s="109">
        <f t="shared" ca="1" si="221"/>
        <v>0</v>
      </c>
      <c r="AG439" s="22">
        <f t="shared" ca="1" si="222"/>
        <v>0</v>
      </c>
      <c r="AH439" s="22">
        <f t="shared" ca="1" si="223"/>
        <v>0</v>
      </c>
      <c r="AI439" s="349">
        <f t="shared" ca="1" si="224"/>
        <v>0</v>
      </c>
      <c r="AJ439" s="375">
        <f t="shared" ca="1" si="203"/>
        <v>0</v>
      </c>
    </row>
    <row r="440" spans="1:36" ht="18.75" customHeight="1" thickBot="1">
      <c r="A440" s="20" t="str">
        <f ca="1">IF(F440&lt;&gt;0,MAX($A$4:A439)+1,"")</f>
        <v/>
      </c>
      <c r="B440" s="109">
        <f t="shared" ca="1" si="204"/>
        <v>0</v>
      </c>
      <c r="C440" s="22">
        <f t="shared" ca="1" si="205"/>
        <v>0</v>
      </c>
      <c r="D440" s="22">
        <f t="shared" ca="1" si="206"/>
        <v>0</v>
      </c>
      <c r="E440" s="349">
        <f t="shared" ca="1" si="207"/>
        <v>0</v>
      </c>
      <c r="F440" s="537">
        <f t="shared" ca="1" si="225"/>
        <v>0</v>
      </c>
      <c r="G440" s="20" t="str">
        <f ca="1">IF(L440&lt;&gt;0,MAX($G$4:G439)+1,"")</f>
        <v/>
      </c>
      <c r="H440" s="109">
        <f t="shared" ca="1" si="209"/>
        <v>0</v>
      </c>
      <c r="I440" s="22">
        <f t="shared" ca="1" si="210"/>
        <v>0</v>
      </c>
      <c r="J440" s="22">
        <f t="shared" ca="1" si="211"/>
        <v>0</v>
      </c>
      <c r="K440" s="349">
        <f t="shared" ca="1" si="212"/>
        <v>0</v>
      </c>
      <c r="L440" s="375">
        <f t="shared" ca="1" si="195"/>
        <v>0</v>
      </c>
      <c r="M440" s="20" t="str">
        <f ca="1">IF(R440&lt;&gt;0,MAX($M$4:M439)+1,"")</f>
        <v/>
      </c>
      <c r="N440" s="374">
        <f t="shared" ca="1" si="196"/>
        <v>0</v>
      </c>
      <c r="O440" s="374">
        <f t="shared" ca="1" si="197"/>
        <v>0</v>
      </c>
      <c r="P440" s="374">
        <f t="shared" ca="1" si="198"/>
        <v>0</v>
      </c>
      <c r="Q440" s="374">
        <f t="shared" ca="1" si="199"/>
        <v>0</v>
      </c>
      <c r="R440" s="375">
        <f t="shared" ca="1" si="200"/>
        <v>0</v>
      </c>
      <c r="S440" s="20" t="str">
        <f ca="1">IF(X440&lt;&gt;0,MAX($S$4:S439)+1,"")</f>
        <v/>
      </c>
      <c r="T440" s="109">
        <f t="shared" ca="1" si="213"/>
        <v>0</v>
      </c>
      <c r="U440" s="22">
        <f t="shared" ca="1" si="214"/>
        <v>0</v>
      </c>
      <c r="V440" s="22">
        <f t="shared" ca="1" si="215"/>
        <v>0</v>
      </c>
      <c r="W440" s="349">
        <f t="shared" ca="1" si="216"/>
        <v>0</v>
      </c>
      <c r="X440" s="375">
        <f t="shared" ca="1" si="201"/>
        <v>0</v>
      </c>
      <c r="Y440" s="20" t="str">
        <f ca="1">IF(AD440&lt;&gt;0,MAX(Y$4:$GY439)+1,"")</f>
        <v/>
      </c>
      <c r="Z440" s="109">
        <f t="shared" ca="1" si="217"/>
        <v>0</v>
      </c>
      <c r="AA440" s="22">
        <f t="shared" ca="1" si="218"/>
        <v>0</v>
      </c>
      <c r="AB440" s="22">
        <f t="shared" ca="1" si="219"/>
        <v>0</v>
      </c>
      <c r="AC440" s="349">
        <f t="shared" ca="1" si="220"/>
        <v>0</v>
      </c>
      <c r="AD440" s="375">
        <f t="shared" ca="1" si="202"/>
        <v>0</v>
      </c>
      <c r="AE440" s="20" t="str">
        <f ca="1">IF(AJ440&lt;&gt;0,MAX($E$4:AE439)+1,"")</f>
        <v/>
      </c>
      <c r="AF440" s="109">
        <f t="shared" ca="1" si="221"/>
        <v>0</v>
      </c>
      <c r="AG440" s="22">
        <f t="shared" ca="1" si="222"/>
        <v>0</v>
      </c>
      <c r="AH440" s="22">
        <f t="shared" ca="1" si="223"/>
        <v>0</v>
      </c>
      <c r="AI440" s="349">
        <f t="shared" ca="1" si="224"/>
        <v>0</v>
      </c>
      <c r="AJ440" s="375">
        <f t="shared" ca="1" si="203"/>
        <v>0</v>
      </c>
    </row>
    <row r="441" spans="1:36" ht="18.75" customHeight="1" thickBot="1">
      <c r="A441" s="20" t="str">
        <f ca="1">IF(F441&lt;&gt;0,MAX($A$4:A440)+1,"")</f>
        <v/>
      </c>
      <c r="B441" s="109">
        <f t="shared" ca="1" si="204"/>
        <v>0</v>
      </c>
      <c r="C441" s="22">
        <f t="shared" ca="1" si="205"/>
        <v>0</v>
      </c>
      <c r="D441" s="22">
        <f t="shared" ca="1" si="206"/>
        <v>0</v>
      </c>
      <c r="E441" s="349">
        <f t="shared" ca="1" si="207"/>
        <v>0</v>
      </c>
      <c r="F441" s="537">
        <f t="shared" ca="1" si="225"/>
        <v>0</v>
      </c>
      <c r="G441" s="20" t="str">
        <f ca="1">IF(L441&lt;&gt;0,MAX($G$4:G440)+1,"")</f>
        <v/>
      </c>
      <c r="H441" s="109">
        <f t="shared" ca="1" si="209"/>
        <v>0</v>
      </c>
      <c r="I441" s="22">
        <f t="shared" ca="1" si="210"/>
        <v>0</v>
      </c>
      <c r="J441" s="22">
        <f t="shared" ca="1" si="211"/>
        <v>0</v>
      </c>
      <c r="K441" s="349">
        <f t="shared" ca="1" si="212"/>
        <v>0</v>
      </c>
      <c r="L441" s="375">
        <f t="shared" ca="1" si="195"/>
        <v>0</v>
      </c>
      <c r="M441" s="20" t="str">
        <f ca="1">IF(R441&lt;&gt;0,MAX($M$4:M440)+1,"")</f>
        <v/>
      </c>
      <c r="N441" s="374">
        <f t="shared" ca="1" si="196"/>
        <v>0</v>
      </c>
      <c r="O441" s="374">
        <f t="shared" ca="1" si="197"/>
        <v>0</v>
      </c>
      <c r="P441" s="374">
        <f t="shared" ca="1" si="198"/>
        <v>0</v>
      </c>
      <c r="Q441" s="374">
        <f t="shared" ca="1" si="199"/>
        <v>0</v>
      </c>
      <c r="R441" s="375">
        <f t="shared" ca="1" si="200"/>
        <v>0</v>
      </c>
      <c r="S441" s="20" t="str">
        <f ca="1">IF(X441&lt;&gt;0,MAX($S$4:S440)+1,"")</f>
        <v/>
      </c>
      <c r="T441" s="109">
        <f t="shared" ca="1" si="213"/>
        <v>0</v>
      </c>
      <c r="U441" s="22">
        <f t="shared" ca="1" si="214"/>
        <v>0</v>
      </c>
      <c r="V441" s="22">
        <f t="shared" ca="1" si="215"/>
        <v>0</v>
      </c>
      <c r="W441" s="349">
        <f t="shared" ca="1" si="216"/>
        <v>0</v>
      </c>
      <c r="X441" s="375">
        <f t="shared" ca="1" si="201"/>
        <v>0</v>
      </c>
      <c r="Y441" s="20" t="str">
        <f ca="1">IF(AD441&lt;&gt;0,MAX(Y$4:$GY440)+1,"")</f>
        <v/>
      </c>
      <c r="Z441" s="109">
        <f t="shared" ca="1" si="217"/>
        <v>0</v>
      </c>
      <c r="AA441" s="22">
        <f t="shared" ca="1" si="218"/>
        <v>0</v>
      </c>
      <c r="AB441" s="22">
        <f t="shared" ca="1" si="219"/>
        <v>0</v>
      </c>
      <c r="AC441" s="349">
        <f t="shared" ca="1" si="220"/>
        <v>0</v>
      </c>
      <c r="AD441" s="375">
        <f t="shared" ca="1" si="202"/>
        <v>0</v>
      </c>
      <c r="AE441" s="20" t="str">
        <f ca="1">IF(AJ441&lt;&gt;0,MAX($E$4:AE440)+1,"")</f>
        <v/>
      </c>
      <c r="AF441" s="109">
        <f t="shared" ca="1" si="221"/>
        <v>0</v>
      </c>
      <c r="AG441" s="22">
        <f t="shared" ca="1" si="222"/>
        <v>0</v>
      </c>
      <c r="AH441" s="22">
        <f t="shared" ca="1" si="223"/>
        <v>0</v>
      </c>
      <c r="AI441" s="349">
        <f t="shared" ca="1" si="224"/>
        <v>0</v>
      </c>
      <c r="AJ441" s="375">
        <f t="shared" ca="1" si="203"/>
        <v>0</v>
      </c>
    </row>
    <row r="442" spans="1:36" ht="18.75" customHeight="1" thickBot="1">
      <c r="A442" s="20" t="str">
        <f ca="1">IF(F442&lt;&gt;0,MAX($A$4:A441)+1,"")</f>
        <v/>
      </c>
      <c r="B442" s="109">
        <f t="shared" ca="1" si="204"/>
        <v>0</v>
      </c>
      <c r="C442" s="22">
        <f t="shared" ca="1" si="205"/>
        <v>0</v>
      </c>
      <c r="D442" s="22">
        <f t="shared" ca="1" si="206"/>
        <v>0</v>
      </c>
      <c r="E442" s="349">
        <f t="shared" ca="1" si="207"/>
        <v>0</v>
      </c>
      <c r="F442" s="537">
        <f t="shared" ca="1" si="225"/>
        <v>0</v>
      </c>
      <c r="G442" s="20" t="str">
        <f ca="1">IF(L442&lt;&gt;0,MAX($G$4:G441)+1,"")</f>
        <v/>
      </c>
      <c r="H442" s="109">
        <f t="shared" ca="1" si="209"/>
        <v>0</v>
      </c>
      <c r="I442" s="22">
        <f t="shared" ca="1" si="210"/>
        <v>0</v>
      </c>
      <c r="J442" s="22">
        <f t="shared" ca="1" si="211"/>
        <v>0</v>
      </c>
      <c r="K442" s="349">
        <f t="shared" ca="1" si="212"/>
        <v>0</v>
      </c>
      <c r="L442" s="375">
        <f t="shared" ca="1" si="195"/>
        <v>0</v>
      </c>
      <c r="M442" s="20" t="str">
        <f ca="1">IF(R442&lt;&gt;0,MAX($M$4:M441)+1,"")</f>
        <v/>
      </c>
      <c r="N442" s="374">
        <f t="shared" ca="1" si="196"/>
        <v>0</v>
      </c>
      <c r="O442" s="374">
        <f t="shared" ca="1" si="197"/>
        <v>0</v>
      </c>
      <c r="P442" s="374">
        <f t="shared" ca="1" si="198"/>
        <v>0</v>
      </c>
      <c r="Q442" s="374">
        <f t="shared" ca="1" si="199"/>
        <v>0</v>
      </c>
      <c r="R442" s="375">
        <f t="shared" ca="1" si="200"/>
        <v>0</v>
      </c>
      <c r="S442" s="20" t="str">
        <f ca="1">IF(X442&lt;&gt;0,MAX($S$4:S441)+1,"")</f>
        <v/>
      </c>
      <c r="T442" s="109">
        <f t="shared" ca="1" si="213"/>
        <v>0</v>
      </c>
      <c r="U442" s="22">
        <f t="shared" ca="1" si="214"/>
        <v>0</v>
      </c>
      <c r="V442" s="22">
        <f t="shared" ca="1" si="215"/>
        <v>0</v>
      </c>
      <c r="W442" s="349">
        <f t="shared" ca="1" si="216"/>
        <v>0</v>
      </c>
      <c r="X442" s="375">
        <f t="shared" ca="1" si="201"/>
        <v>0</v>
      </c>
      <c r="Y442" s="20" t="str">
        <f ca="1">IF(AD442&lt;&gt;0,MAX(Y$4:$GY441)+1,"")</f>
        <v/>
      </c>
      <c r="Z442" s="109">
        <f t="shared" ca="1" si="217"/>
        <v>0</v>
      </c>
      <c r="AA442" s="22">
        <f t="shared" ca="1" si="218"/>
        <v>0</v>
      </c>
      <c r="AB442" s="22">
        <f t="shared" ca="1" si="219"/>
        <v>0</v>
      </c>
      <c r="AC442" s="349">
        <f t="shared" ca="1" si="220"/>
        <v>0</v>
      </c>
      <c r="AD442" s="375">
        <f t="shared" ca="1" si="202"/>
        <v>0</v>
      </c>
      <c r="AE442" s="20" t="str">
        <f ca="1">IF(AJ442&lt;&gt;0,MAX($E$4:AE441)+1,"")</f>
        <v/>
      </c>
      <c r="AF442" s="109">
        <f t="shared" ca="1" si="221"/>
        <v>0</v>
      </c>
      <c r="AG442" s="22">
        <f t="shared" ca="1" si="222"/>
        <v>0</v>
      </c>
      <c r="AH442" s="22">
        <f t="shared" ca="1" si="223"/>
        <v>0</v>
      </c>
      <c r="AI442" s="349">
        <f t="shared" ca="1" si="224"/>
        <v>0</v>
      </c>
      <c r="AJ442" s="375">
        <f t="shared" ca="1" si="203"/>
        <v>0</v>
      </c>
    </row>
    <row r="443" spans="1:36" ht="18.75" customHeight="1" thickBot="1">
      <c r="A443" s="20" t="str">
        <f ca="1">IF(F443&lt;&gt;0,MAX($A$4:A442)+1,"")</f>
        <v/>
      </c>
      <c r="B443" s="109">
        <f t="shared" ca="1" si="204"/>
        <v>0</v>
      </c>
      <c r="C443" s="22">
        <f t="shared" ca="1" si="205"/>
        <v>0</v>
      </c>
      <c r="D443" s="22">
        <f t="shared" ca="1" si="206"/>
        <v>0</v>
      </c>
      <c r="E443" s="349">
        <f t="shared" ca="1" si="207"/>
        <v>0</v>
      </c>
      <c r="F443" s="537">
        <f t="shared" ca="1" si="225"/>
        <v>0</v>
      </c>
      <c r="G443" s="20" t="str">
        <f ca="1">IF(L443&lt;&gt;0,MAX($G$4:G442)+1,"")</f>
        <v/>
      </c>
      <c r="H443" s="374">
        <f t="shared" ref="H443:H451" ca="1" si="226">INDIRECT("Відомість!dk"&amp;ROW())</f>
        <v>0</v>
      </c>
      <c r="I443" s="374">
        <f t="shared" ref="I443:I451" ca="1" si="227">INDIRECT("Відомість!dl"&amp;ROW())</f>
        <v>0</v>
      </c>
      <c r="J443" s="374">
        <f t="shared" ref="J443:J451" ca="1" si="228">INDIRECT("Відомість!dm"&amp;ROW())</f>
        <v>0</v>
      </c>
      <c r="K443" s="374">
        <f t="shared" ref="K443:K451" ca="1" si="229">INDIRECT("Відомість!dN"&amp;ROW())</f>
        <v>0</v>
      </c>
      <c r="L443" s="375">
        <f t="shared" ca="1" si="195"/>
        <v>0</v>
      </c>
      <c r="M443" s="20" t="str">
        <f ca="1">IF(R443&lt;&gt;0,MAX($M$4:M442)+1,"")</f>
        <v/>
      </c>
      <c r="N443" s="374">
        <f t="shared" ca="1" si="196"/>
        <v>0</v>
      </c>
      <c r="O443" s="374">
        <f t="shared" ca="1" si="197"/>
        <v>0</v>
      </c>
      <c r="P443" s="374">
        <f t="shared" ca="1" si="198"/>
        <v>0</v>
      </c>
      <c r="Q443" s="374">
        <f t="shared" ca="1" si="199"/>
        <v>0</v>
      </c>
      <c r="R443" s="375">
        <f t="shared" ca="1" si="200"/>
        <v>0</v>
      </c>
      <c r="S443" s="20" t="str">
        <f ca="1">IF(X443&lt;&gt;0,MAX($S$4:S442)+1,"")</f>
        <v/>
      </c>
      <c r="T443" s="109">
        <f t="shared" ca="1" si="213"/>
        <v>0</v>
      </c>
      <c r="U443" s="22">
        <f t="shared" ca="1" si="214"/>
        <v>0</v>
      </c>
      <c r="V443" s="22">
        <f t="shared" ca="1" si="215"/>
        <v>0</v>
      </c>
      <c r="W443" s="349">
        <f t="shared" ca="1" si="216"/>
        <v>0</v>
      </c>
      <c r="X443" s="375">
        <f t="shared" ca="1" si="201"/>
        <v>0</v>
      </c>
      <c r="Y443" s="20" t="str">
        <f ca="1">IF(AD443&lt;&gt;0,MAX(Y$4:$GY442)+1,"")</f>
        <v/>
      </c>
      <c r="Z443" s="109">
        <f t="shared" ca="1" si="217"/>
        <v>0</v>
      </c>
      <c r="AA443" s="22">
        <f t="shared" ca="1" si="218"/>
        <v>0</v>
      </c>
      <c r="AB443" s="22">
        <f t="shared" ca="1" si="219"/>
        <v>0</v>
      </c>
      <c r="AC443" s="349">
        <f t="shared" ca="1" si="220"/>
        <v>0</v>
      </c>
      <c r="AD443" s="375">
        <f t="shared" ca="1" si="202"/>
        <v>0</v>
      </c>
      <c r="AE443" s="20" t="str">
        <f ca="1">IF(AJ443&lt;&gt;0,MAX($E$4:AE442)+1,"")</f>
        <v/>
      </c>
      <c r="AF443" s="109">
        <f t="shared" ca="1" si="221"/>
        <v>0</v>
      </c>
      <c r="AG443" s="22">
        <f t="shared" ca="1" si="222"/>
        <v>0</v>
      </c>
      <c r="AH443" s="22">
        <f t="shared" ca="1" si="223"/>
        <v>0</v>
      </c>
      <c r="AI443" s="349">
        <f t="shared" ca="1" si="224"/>
        <v>0</v>
      </c>
      <c r="AJ443" s="375">
        <f t="shared" ca="1" si="203"/>
        <v>0</v>
      </c>
    </row>
    <row r="444" spans="1:36" ht="18.75" customHeight="1" thickBot="1">
      <c r="A444" s="20" t="str">
        <f ca="1">IF(F444&lt;&gt;0,MAX($A$4:A443)+1,"")</f>
        <v/>
      </c>
      <c r="B444" s="109">
        <f t="shared" ca="1" si="204"/>
        <v>0</v>
      </c>
      <c r="C444" s="22">
        <f t="shared" ca="1" si="205"/>
        <v>0</v>
      </c>
      <c r="D444" s="22">
        <f t="shared" ca="1" si="206"/>
        <v>0</v>
      </c>
      <c r="E444" s="349">
        <f t="shared" ca="1" si="207"/>
        <v>0</v>
      </c>
      <c r="F444" s="537">
        <f t="shared" ca="1" si="225"/>
        <v>0</v>
      </c>
      <c r="G444" s="20" t="str">
        <f ca="1">IF(L444&lt;&gt;0,MAX($G$4:G443)+1,"")</f>
        <v/>
      </c>
      <c r="H444" s="374">
        <f t="shared" ca="1" si="226"/>
        <v>0</v>
      </c>
      <c r="I444" s="374">
        <f t="shared" ca="1" si="227"/>
        <v>0</v>
      </c>
      <c r="J444" s="374">
        <f t="shared" ca="1" si="228"/>
        <v>0</v>
      </c>
      <c r="K444" s="374">
        <f t="shared" ca="1" si="229"/>
        <v>0</v>
      </c>
      <c r="L444" s="375">
        <f t="shared" ca="1" si="195"/>
        <v>0</v>
      </c>
      <c r="M444" s="20" t="str">
        <f ca="1">IF(R444&lt;&gt;0,MAX($M$4:M443)+1,"")</f>
        <v/>
      </c>
      <c r="N444" s="374">
        <f t="shared" ca="1" si="196"/>
        <v>0</v>
      </c>
      <c r="O444" s="374">
        <f t="shared" ca="1" si="197"/>
        <v>0</v>
      </c>
      <c r="P444" s="374">
        <f t="shared" ca="1" si="198"/>
        <v>0</v>
      </c>
      <c r="Q444" s="374">
        <f t="shared" ca="1" si="199"/>
        <v>0</v>
      </c>
      <c r="R444" s="375">
        <f t="shared" ca="1" si="200"/>
        <v>0</v>
      </c>
      <c r="S444" s="20" t="str">
        <f ca="1">IF(X444&lt;&gt;0,MAX($S$4:S443)+1,"")</f>
        <v/>
      </c>
      <c r="T444" s="109">
        <f t="shared" ca="1" si="213"/>
        <v>0</v>
      </c>
      <c r="U444" s="22">
        <f t="shared" ca="1" si="214"/>
        <v>0</v>
      </c>
      <c r="V444" s="22">
        <f t="shared" ca="1" si="215"/>
        <v>0</v>
      </c>
      <c r="W444" s="349">
        <f t="shared" ca="1" si="216"/>
        <v>0</v>
      </c>
      <c r="X444" s="375">
        <f t="shared" ca="1" si="201"/>
        <v>0</v>
      </c>
      <c r="Y444" s="20" t="str">
        <f ca="1">IF(AD444&lt;&gt;0,MAX(Y$4:$GY443)+1,"")</f>
        <v/>
      </c>
      <c r="Z444" s="109">
        <f t="shared" ca="1" si="217"/>
        <v>0</v>
      </c>
      <c r="AA444" s="22">
        <f t="shared" ca="1" si="218"/>
        <v>0</v>
      </c>
      <c r="AB444" s="22">
        <f t="shared" ca="1" si="219"/>
        <v>0</v>
      </c>
      <c r="AC444" s="349">
        <f t="shared" ca="1" si="220"/>
        <v>0</v>
      </c>
      <c r="AD444" s="375">
        <f t="shared" ca="1" si="202"/>
        <v>0</v>
      </c>
      <c r="AE444" s="20" t="str">
        <f ca="1">IF(AJ444&lt;&gt;0,MAX($E$4:AE443)+1,"")</f>
        <v/>
      </c>
      <c r="AF444" s="109">
        <f t="shared" ca="1" si="221"/>
        <v>0</v>
      </c>
      <c r="AG444" s="22">
        <f t="shared" ca="1" si="222"/>
        <v>0</v>
      </c>
      <c r="AH444" s="22">
        <f t="shared" ca="1" si="223"/>
        <v>0</v>
      </c>
      <c r="AI444" s="349">
        <f t="shared" ca="1" si="224"/>
        <v>0</v>
      </c>
      <c r="AJ444" s="375">
        <f t="shared" ca="1" si="203"/>
        <v>0</v>
      </c>
    </row>
    <row r="445" spans="1:36" ht="18.75" customHeight="1" thickBot="1">
      <c r="A445" s="20" t="str">
        <f ca="1">IF(F445&lt;&gt;0,MAX($A$4:A444)+1,"")</f>
        <v/>
      </c>
      <c r="B445" s="109">
        <f t="shared" ca="1" si="204"/>
        <v>0</v>
      </c>
      <c r="C445" s="22">
        <f t="shared" ca="1" si="205"/>
        <v>0</v>
      </c>
      <c r="D445" s="22">
        <f t="shared" ca="1" si="206"/>
        <v>0</v>
      </c>
      <c r="E445" s="349">
        <f t="shared" ca="1" si="207"/>
        <v>0</v>
      </c>
      <c r="F445" s="537">
        <f t="shared" ca="1" si="225"/>
        <v>0</v>
      </c>
      <c r="G445" s="20" t="str">
        <f ca="1">IF(L445&lt;&gt;0,MAX($G$4:G444)+1,"")</f>
        <v/>
      </c>
      <c r="H445" s="374">
        <f t="shared" ca="1" si="226"/>
        <v>0</v>
      </c>
      <c r="I445" s="374">
        <f t="shared" ca="1" si="227"/>
        <v>0</v>
      </c>
      <c r="J445" s="374">
        <f t="shared" ca="1" si="228"/>
        <v>0</v>
      </c>
      <c r="K445" s="374">
        <f t="shared" ca="1" si="229"/>
        <v>0</v>
      </c>
      <c r="L445" s="375">
        <f t="shared" ca="1" si="195"/>
        <v>0</v>
      </c>
      <c r="M445" s="20" t="str">
        <f ca="1">IF(R445&lt;&gt;0,MAX($M$4:M444)+1,"")</f>
        <v/>
      </c>
      <c r="N445" s="374">
        <f t="shared" ca="1" si="196"/>
        <v>0</v>
      </c>
      <c r="O445" s="374">
        <f t="shared" ca="1" si="197"/>
        <v>0</v>
      </c>
      <c r="P445" s="374">
        <f t="shared" ca="1" si="198"/>
        <v>0</v>
      </c>
      <c r="Q445" s="374">
        <f t="shared" ca="1" si="199"/>
        <v>0</v>
      </c>
      <c r="R445" s="375">
        <f t="shared" ca="1" si="200"/>
        <v>0</v>
      </c>
      <c r="S445" s="20" t="str">
        <f ca="1">IF(X445&lt;&gt;0,MAX($S$4:S444)+1,"")</f>
        <v/>
      </c>
      <c r="T445" s="109">
        <f t="shared" ca="1" si="213"/>
        <v>0</v>
      </c>
      <c r="U445" s="22">
        <f t="shared" ca="1" si="214"/>
        <v>0</v>
      </c>
      <c r="V445" s="22">
        <f t="shared" ca="1" si="215"/>
        <v>0</v>
      </c>
      <c r="W445" s="349">
        <f t="shared" ca="1" si="216"/>
        <v>0</v>
      </c>
      <c r="X445" s="375">
        <f t="shared" ca="1" si="201"/>
        <v>0</v>
      </c>
      <c r="Y445" s="20" t="str">
        <f ca="1">IF(AD445&lt;&gt;0,MAX(Y$4:$GY444)+1,"")</f>
        <v/>
      </c>
      <c r="Z445" s="109">
        <f t="shared" ca="1" si="217"/>
        <v>0</v>
      </c>
      <c r="AA445" s="22">
        <f t="shared" ca="1" si="218"/>
        <v>0</v>
      </c>
      <c r="AB445" s="22">
        <f t="shared" ca="1" si="219"/>
        <v>0</v>
      </c>
      <c r="AC445" s="349">
        <f t="shared" ca="1" si="220"/>
        <v>0</v>
      </c>
      <c r="AD445" s="375">
        <f t="shared" ca="1" si="202"/>
        <v>0</v>
      </c>
      <c r="AE445" s="20" t="str">
        <f ca="1">IF(AJ445&lt;&gt;0,MAX($E$4:AE444)+1,"")</f>
        <v/>
      </c>
      <c r="AF445" s="109">
        <f t="shared" ca="1" si="221"/>
        <v>0</v>
      </c>
      <c r="AG445" s="22">
        <f t="shared" ca="1" si="222"/>
        <v>0</v>
      </c>
      <c r="AH445" s="22">
        <f t="shared" ca="1" si="223"/>
        <v>0</v>
      </c>
      <c r="AI445" s="349">
        <f t="shared" ca="1" si="224"/>
        <v>0</v>
      </c>
      <c r="AJ445" s="375">
        <f t="shared" ca="1" si="203"/>
        <v>0</v>
      </c>
    </row>
    <row r="446" spans="1:36" ht="18.75" customHeight="1" thickBot="1">
      <c r="A446" s="20" t="str">
        <f ca="1">IF(F446&lt;&gt;0,MAX($A$4:A445)+1,"")</f>
        <v/>
      </c>
      <c r="B446" s="109">
        <f t="shared" ca="1" si="204"/>
        <v>0</v>
      </c>
      <c r="C446" s="22">
        <f t="shared" ca="1" si="205"/>
        <v>0</v>
      </c>
      <c r="D446" s="22">
        <f t="shared" ca="1" si="206"/>
        <v>0</v>
      </c>
      <c r="E446" s="349">
        <f t="shared" ca="1" si="207"/>
        <v>0</v>
      </c>
      <c r="F446" s="537">
        <f t="shared" ca="1" si="225"/>
        <v>0</v>
      </c>
      <c r="G446" s="20" t="str">
        <f ca="1">IF(L446&lt;&gt;0,MAX($G$4:G445)+1,"")</f>
        <v/>
      </c>
      <c r="H446" s="374">
        <f t="shared" ca="1" si="226"/>
        <v>0</v>
      </c>
      <c r="I446" s="374">
        <f t="shared" ca="1" si="227"/>
        <v>0</v>
      </c>
      <c r="J446" s="374">
        <f t="shared" ca="1" si="228"/>
        <v>0</v>
      </c>
      <c r="K446" s="374">
        <f t="shared" ca="1" si="229"/>
        <v>0</v>
      </c>
      <c r="L446" s="375">
        <f t="shared" ca="1" si="195"/>
        <v>0</v>
      </c>
      <c r="M446" s="20" t="str">
        <f ca="1">IF(R446&lt;&gt;0,MAX($M$4:M445)+1,"")</f>
        <v/>
      </c>
      <c r="N446" s="374">
        <f t="shared" ca="1" si="196"/>
        <v>0</v>
      </c>
      <c r="O446" s="374">
        <f t="shared" ca="1" si="197"/>
        <v>0</v>
      </c>
      <c r="P446" s="374">
        <f t="shared" ca="1" si="198"/>
        <v>0</v>
      </c>
      <c r="Q446" s="374">
        <f t="shared" ca="1" si="199"/>
        <v>0</v>
      </c>
      <c r="R446" s="375">
        <f t="shared" ca="1" si="200"/>
        <v>0</v>
      </c>
      <c r="S446" s="20" t="str">
        <f ca="1">IF(X446&lt;&gt;0,MAX($S$4:S445)+1,"")</f>
        <v/>
      </c>
      <c r="T446" s="109">
        <f t="shared" ca="1" si="213"/>
        <v>0</v>
      </c>
      <c r="U446" s="22">
        <f t="shared" ca="1" si="214"/>
        <v>0</v>
      </c>
      <c r="V446" s="22">
        <f t="shared" ca="1" si="215"/>
        <v>0</v>
      </c>
      <c r="W446" s="349">
        <f t="shared" ca="1" si="216"/>
        <v>0</v>
      </c>
      <c r="X446" s="375">
        <f t="shared" ca="1" si="201"/>
        <v>0</v>
      </c>
      <c r="Y446" s="20" t="str">
        <f ca="1">IF(AD446&lt;&gt;0,MAX(Y$4:$GY445)+1,"")</f>
        <v/>
      </c>
      <c r="Z446" s="109">
        <f t="shared" ca="1" si="217"/>
        <v>0</v>
      </c>
      <c r="AA446" s="22">
        <f t="shared" ca="1" si="218"/>
        <v>0</v>
      </c>
      <c r="AB446" s="22">
        <f t="shared" ca="1" si="219"/>
        <v>0</v>
      </c>
      <c r="AC446" s="349">
        <f t="shared" ca="1" si="220"/>
        <v>0</v>
      </c>
      <c r="AD446" s="375">
        <f t="shared" ca="1" si="202"/>
        <v>0</v>
      </c>
      <c r="AE446" s="20" t="str">
        <f ca="1">IF(AJ446&lt;&gt;0,MAX($E$4:AE445)+1,"")</f>
        <v/>
      </c>
      <c r="AF446" s="109">
        <f t="shared" ca="1" si="221"/>
        <v>0</v>
      </c>
      <c r="AG446" s="22">
        <f t="shared" ca="1" si="222"/>
        <v>0</v>
      </c>
      <c r="AH446" s="22">
        <f t="shared" ca="1" si="223"/>
        <v>0</v>
      </c>
      <c r="AI446" s="349">
        <f t="shared" ca="1" si="224"/>
        <v>0</v>
      </c>
      <c r="AJ446" s="375">
        <f t="shared" ca="1" si="203"/>
        <v>0</v>
      </c>
    </row>
    <row r="447" spans="1:36" ht="18.75" customHeight="1" thickBot="1">
      <c r="A447" s="20" t="str">
        <f ca="1">IF(F447&lt;&gt;0,MAX($A$4:A446)+1,"")</f>
        <v/>
      </c>
      <c r="B447" s="109">
        <f t="shared" ca="1" si="204"/>
        <v>0</v>
      </c>
      <c r="C447" s="22">
        <f t="shared" ca="1" si="205"/>
        <v>0</v>
      </c>
      <c r="D447" s="22">
        <f t="shared" ca="1" si="206"/>
        <v>0</v>
      </c>
      <c r="E447" s="349">
        <f t="shared" ca="1" si="207"/>
        <v>0</v>
      </c>
      <c r="F447" s="537">
        <f t="shared" ca="1" si="225"/>
        <v>0</v>
      </c>
      <c r="G447" s="20" t="str">
        <f ca="1">IF(L447&lt;&gt;0,MAX($G$4:G446)+1,"")</f>
        <v/>
      </c>
      <c r="H447" s="374">
        <f t="shared" ca="1" si="226"/>
        <v>0</v>
      </c>
      <c r="I447" s="374">
        <f t="shared" ca="1" si="227"/>
        <v>0</v>
      </c>
      <c r="J447" s="374">
        <f t="shared" ca="1" si="228"/>
        <v>0</v>
      </c>
      <c r="K447" s="374">
        <f t="shared" ca="1" si="229"/>
        <v>0</v>
      </c>
      <c r="L447" s="375">
        <f t="shared" ca="1" si="195"/>
        <v>0</v>
      </c>
      <c r="M447" s="20" t="str">
        <f ca="1">IF(R447&lt;&gt;0,MAX($M$4:M446)+1,"")</f>
        <v/>
      </c>
      <c r="N447" s="374">
        <f t="shared" ca="1" si="196"/>
        <v>0</v>
      </c>
      <c r="O447" s="374">
        <f t="shared" ca="1" si="197"/>
        <v>0</v>
      </c>
      <c r="P447" s="374">
        <f t="shared" ca="1" si="198"/>
        <v>0</v>
      </c>
      <c r="Q447" s="374">
        <f t="shared" ca="1" si="199"/>
        <v>0</v>
      </c>
      <c r="R447" s="375">
        <f t="shared" ca="1" si="200"/>
        <v>0</v>
      </c>
      <c r="S447" s="20" t="str">
        <f ca="1">IF(X447&lt;&gt;0,MAX($S$4:S446)+1,"")</f>
        <v/>
      </c>
      <c r="T447" s="109">
        <f t="shared" ca="1" si="213"/>
        <v>0</v>
      </c>
      <c r="U447" s="22">
        <f t="shared" ca="1" si="214"/>
        <v>0</v>
      </c>
      <c r="V447" s="22">
        <f t="shared" ca="1" si="215"/>
        <v>0</v>
      </c>
      <c r="W447" s="349">
        <f t="shared" ca="1" si="216"/>
        <v>0</v>
      </c>
      <c r="X447" s="375">
        <f t="shared" ca="1" si="201"/>
        <v>0</v>
      </c>
      <c r="Y447" s="20" t="str">
        <f ca="1">IF(AD447&lt;&gt;0,MAX(Y$4:$GY446)+1,"")</f>
        <v/>
      </c>
      <c r="Z447" s="109">
        <f t="shared" ca="1" si="217"/>
        <v>0</v>
      </c>
      <c r="AA447" s="22">
        <f t="shared" ca="1" si="218"/>
        <v>0</v>
      </c>
      <c r="AB447" s="22">
        <f t="shared" ca="1" si="219"/>
        <v>0</v>
      </c>
      <c r="AC447" s="349">
        <f t="shared" ca="1" si="220"/>
        <v>0</v>
      </c>
      <c r="AD447" s="375">
        <f t="shared" ca="1" si="202"/>
        <v>0</v>
      </c>
      <c r="AE447" s="20" t="str">
        <f ca="1">IF(AJ447&lt;&gt;0,MAX($E$4:AE446)+1,"")</f>
        <v/>
      </c>
      <c r="AF447" s="109">
        <f t="shared" ca="1" si="221"/>
        <v>0</v>
      </c>
      <c r="AG447" s="22">
        <f t="shared" ca="1" si="222"/>
        <v>0</v>
      </c>
      <c r="AH447" s="22">
        <f t="shared" ca="1" si="223"/>
        <v>0</v>
      </c>
      <c r="AI447" s="349">
        <f t="shared" ca="1" si="224"/>
        <v>0</v>
      </c>
      <c r="AJ447" s="375">
        <f t="shared" ca="1" si="203"/>
        <v>0</v>
      </c>
    </row>
    <row r="448" spans="1:36" ht="18.75" customHeight="1" thickBot="1">
      <c r="A448" s="20" t="str">
        <f ca="1">IF(F448&lt;&gt;0,MAX($A$4:A447)+1,"")</f>
        <v/>
      </c>
      <c r="B448" s="109">
        <f t="shared" ca="1" si="204"/>
        <v>0</v>
      </c>
      <c r="C448" s="22">
        <f t="shared" ca="1" si="205"/>
        <v>0</v>
      </c>
      <c r="D448" s="22">
        <f t="shared" ca="1" si="206"/>
        <v>0</v>
      </c>
      <c r="E448" s="349">
        <f t="shared" ca="1" si="207"/>
        <v>0</v>
      </c>
      <c r="F448" s="537">
        <f t="shared" ca="1" si="225"/>
        <v>0</v>
      </c>
      <c r="G448" s="20" t="str">
        <f ca="1">IF(L448&lt;&gt;0,MAX($G$4:G447)+1,"")</f>
        <v/>
      </c>
      <c r="H448" s="374">
        <f t="shared" ca="1" si="226"/>
        <v>0</v>
      </c>
      <c r="I448" s="374">
        <f t="shared" ca="1" si="227"/>
        <v>0</v>
      </c>
      <c r="J448" s="374">
        <f t="shared" ca="1" si="228"/>
        <v>0</v>
      </c>
      <c r="K448" s="374">
        <f t="shared" ca="1" si="229"/>
        <v>0</v>
      </c>
      <c r="L448" s="375">
        <f t="shared" ca="1" si="195"/>
        <v>0</v>
      </c>
      <c r="M448" s="20" t="str">
        <f ca="1">IF(R448&lt;&gt;0,MAX($M$4:M447)+1,"")</f>
        <v/>
      </c>
      <c r="N448" s="374">
        <f t="shared" ca="1" si="196"/>
        <v>0</v>
      </c>
      <c r="O448" s="374">
        <f t="shared" ca="1" si="197"/>
        <v>0</v>
      </c>
      <c r="P448" s="374">
        <f t="shared" ca="1" si="198"/>
        <v>0</v>
      </c>
      <c r="Q448" s="374">
        <f t="shared" ca="1" si="199"/>
        <v>0</v>
      </c>
      <c r="R448" s="375">
        <f t="shared" ca="1" si="200"/>
        <v>0</v>
      </c>
      <c r="S448" s="20" t="str">
        <f ca="1">IF(X448&lt;&gt;0,MAX($S$4:S447)+1,"")</f>
        <v/>
      </c>
      <c r="T448" s="109">
        <f t="shared" ca="1" si="213"/>
        <v>0</v>
      </c>
      <c r="U448" s="22">
        <f t="shared" ca="1" si="214"/>
        <v>0</v>
      </c>
      <c r="V448" s="22">
        <f t="shared" ca="1" si="215"/>
        <v>0</v>
      </c>
      <c r="W448" s="349">
        <f t="shared" ca="1" si="216"/>
        <v>0</v>
      </c>
      <c r="X448" s="375">
        <f t="shared" ca="1" si="201"/>
        <v>0</v>
      </c>
      <c r="Y448" s="20" t="str">
        <f ca="1">IF(AD448&lt;&gt;0,MAX(Y$4:$GY447)+1,"")</f>
        <v/>
      </c>
      <c r="Z448" s="109">
        <f t="shared" ca="1" si="217"/>
        <v>0</v>
      </c>
      <c r="AA448" s="22">
        <f t="shared" ca="1" si="218"/>
        <v>0</v>
      </c>
      <c r="AB448" s="22">
        <f t="shared" ca="1" si="219"/>
        <v>0</v>
      </c>
      <c r="AC448" s="349">
        <f t="shared" ca="1" si="220"/>
        <v>0</v>
      </c>
      <c r="AD448" s="375">
        <f t="shared" ca="1" si="202"/>
        <v>0</v>
      </c>
      <c r="AE448" s="20" t="str">
        <f ca="1">IF(AJ448&lt;&gt;0,MAX($E$4:AE447)+1,"")</f>
        <v/>
      </c>
      <c r="AF448" s="109">
        <f t="shared" ca="1" si="221"/>
        <v>0</v>
      </c>
      <c r="AG448" s="22">
        <f t="shared" ca="1" si="222"/>
        <v>0</v>
      </c>
      <c r="AH448" s="22">
        <f t="shared" ca="1" si="223"/>
        <v>0</v>
      </c>
      <c r="AI448" s="349">
        <f t="shared" ca="1" si="224"/>
        <v>0</v>
      </c>
      <c r="AJ448" s="375">
        <f t="shared" ca="1" si="203"/>
        <v>0</v>
      </c>
    </row>
    <row r="449" spans="1:36" ht="18.75" customHeight="1" thickBot="1">
      <c r="A449" s="20" t="str">
        <f ca="1">IF(F449&lt;&gt;0,MAX($A$4:A448)+1,"")</f>
        <v/>
      </c>
      <c r="B449" s="109">
        <f t="shared" ca="1" si="204"/>
        <v>0</v>
      </c>
      <c r="C449" s="22">
        <f t="shared" ca="1" si="205"/>
        <v>0</v>
      </c>
      <c r="D449" s="22">
        <f t="shared" ca="1" si="206"/>
        <v>0</v>
      </c>
      <c r="E449" s="349">
        <f t="shared" ca="1" si="207"/>
        <v>0</v>
      </c>
      <c r="F449" s="537">
        <f t="shared" ca="1" si="225"/>
        <v>0</v>
      </c>
      <c r="G449" s="20" t="str">
        <f ca="1">IF(L449&lt;&gt;0,MAX($G$4:G448)+1,"")</f>
        <v/>
      </c>
      <c r="H449" s="374">
        <f t="shared" ca="1" si="226"/>
        <v>0</v>
      </c>
      <c r="I449" s="374">
        <f t="shared" ca="1" si="227"/>
        <v>0</v>
      </c>
      <c r="J449" s="374">
        <f t="shared" ca="1" si="228"/>
        <v>0</v>
      </c>
      <c r="K449" s="374">
        <f t="shared" ca="1" si="229"/>
        <v>0</v>
      </c>
      <c r="L449" s="375">
        <f t="shared" ca="1" si="195"/>
        <v>0</v>
      </c>
      <c r="M449" s="20" t="str">
        <f ca="1">IF(R449&lt;&gt;0,MAX($M$4:M448)+1,"")</f>
        <v/>
      </c>
      <c r="N449" s="374">
        <f t="shared" ca="1" si="196"/>
        <v>0</v>
      </c>
      <c r="O449" s="374">
        <f t="shared" ca="1" si="197"/>
        <v>0</v>
      </c>
      <c r="P449" s="374">
        <f t="shared" ca="1" si="198"/>
        <v>0</v>
      </c>
      <c r="Q449" s="374">
        <f t="shared" ca="1" si="199"/>
        <v>0</v>
      </c>
      <c r="R449" s="375">
        <f t="shared" ca="1" si="200"/>
        <v>0</v>
      </c>
      <c r="S449" s="20" t="str">
        <f ca="1">IF(X449&lt;&gt;0,MAX($S$4:S448)+1,"")</f>
        <v/>
      </c>
      <c r="T449" s="109">
        <f t="shared" ca="1" si="213"/>
        <v>0</v>
      </c>
      <c r="U449" s="22">
        <f t="shared" ca="1" si="214"/>
        <v>0</v>
      </c>
      <c r="V449" s="22">
        <f t="shared" ca="1" si="215"/>
        <v>0</v>
      </c>
      <c r="W449" s="349">
        <f t="shared" ca="1" si="216"/>
        <v>0</v>
      </c>
      <c r="X449" s="375">
        <f t="shared" ca="1" si="201"/>
        <v>0</v>
      </c>
      <c r="Y449" s="20" t="str">
        <f ca="1">IF(AD449&lt;&gt;0,MAX(Y$4:$GY448)+1,"")</f>
        <v/>
      </c>
      <c r="Z449" s="109">
        <f t="shared" ca="1" si="217"/>
        <v>0</v>
      </c>
      <c r="AA449" s="22">
        <f t="shared" ca="1" si="218"/>
        <v>0</v>
      </c>
      <c r="AB449" s="22">
        <f t="shared" ca="1" si="219"/>
        <v>0</v>
      </c>
      <c r="AC449" s="349">
        <f t="shared" ca="1" si="220"/>
        <v>0</v>
      </c>
      <c r="AD449" s="375">
        <f t="shared" ca="1" si="202"/>
        <v>0</v>
      </c>
      <c r="AE449" s="20" t="str">
        <f ca="1">IF(AJ449&lt;&gt;0,MAX($E$4:AE448)+1,"")</f>
        <v/>
      </c>
      <c r="AF449" s="109">
        <f t="shared" ca="1" si="221"/>
        <v>0</v>
      </c>
      <c r="AG449" s="22">
        <f t="shared" ca="1" si="222"/>
        <v>0</v>
      </c>
      <c r="AH449" s="22">
        <f t="shared" ca="1" si="223"/>
        <v>0</v>
      </c>
      <c r="AI449" s="349">
        <f t="shared" ca="1" si="224"/>
        <v>0</v>
      </c>
      <c r="AJ449" s="375">
        <f t="shared" ca="1" si="203"/>
        <v>0</v>
      </c>
    </row>
    <row r="450" spans="1:36" ht="18.75" customHeight="1" thickBot="1">
      <c r="A450" s="20" t="str">
        <f ca="1">IF(F450&lt;&gt;0,MAX($A$4:A449)+1,"")</f>
        <v/>
      </c>
      <c r="B450" s="109">
        <f t="shared" ca="1" si="204"/>
        <v>0</v>
      </c>
      <c r="C450" s="22">
        <f t="shared" ca="1" si="205"/>
        <v>0</v>
      </c>
      <c r="D450" s="22">
        <f t="shared" ca="1" si="206"/>
        <v>0</v>
      </c>
      <c r="E450" s="349">
        <f t="shared" ca="1" si="207"/>
        <v>0</v>
      </c>
      <c r="F450" s="537">
        <f t="shared" ca="1" si="225"/>
        <v>0</v>
      </c>
      <c r="G450" s="20" t="str">
        <f ca="1">IF(L450&lt;&gt;0,MAX($G$4:G449)+1,"")</f>
        <v/>
      </c>
      <c r="H450" s="374">
        <f t="shared" ca="1" si="226"/>
        <v>0</v>
      </c>
      <c r="I450" s="374">
        <f t="shared" ca="1" si="227"/>
        <v>0</v>
      </c>
      <c r="J450" s="374">
        <f t="shared" ca="1" si="228"/>
        <v>0</v>
      </c>
      <c r="K450" s="374">
        <f t="shared" ca="1" si="229"/>
        <v>0</v>
      </c>
      <c r="L450" s="375">
        <f t="shared" ca="1" si="195"/>
        <v>0</v>
      </c>
      <c r="M450" s="20" t="str">
        <f ca="1">IF(R450&lt;&gt;0,MAX($M$4:M449)+1,"")</f>
        <v/>
      </c>
      <c r="N450" s="374">
        <f t="shared" ca="1" si="196"/>
        <v>0</v>
      </c>
      <c r="O450" s="374">
        <f t="shared" ca="1" si="197"/>
        <v>0</v>
      </c>
      <c r="P450" s="374">
        <f t="shared" ca="1" si="198"/>
        <v>0</v>
      </c>
      <c r="Q450" s="374">
        <f t="shared" ca="1" si="199"/>
        <v>0</v>
      </c>
      <c r="R450" s="375">
        <f t="shared" ca="1" si="200"/>
        <v>0</v>
      </c>
      <c r="S450" s="20" t="str">
        <f ca="1">IF(X450&lt;&gt;0,MAX($S$4:S449)+1,"")</f>
        <v/>
      </c>
      <c r="T450" s="109">
        <f t="shared" ca="1" si="213"/>
        <v>0</v>
      </c>
      <c r="U450" s="22">
        <f t="shared" ca="1" si="214"/>
        <v>0</v>
      </c>
      <c r="V450" s="22">
        <f t="shared" ca="1" si="215"/>
        <v>0</v>
      </c>
      <c r="W450" s="349">
        <f t="shared" ca="1" si="216"/>
        <v>0</v>
      </c>
      <c r="X450" s="375">
        <f t="shared" ca="1" si="201"/>
        <v>0</v>
      </c>
      <c r="Y450" s="20" t="str">
        <f ca="1">IF(AD450&lt;&gt;0,MAX(Y$4:$GY449)+1,"")</f>
        <v/>
      </c>
      <c r="Z450" s="109">
        <f t="shared" ca="1" si="217"/>
        <v>0</v>
      </c>
      <c r="AA450" s="22">
        <f t="shared" ca="1" si="218"/>
        <v>0</v>
      </c>
      <c r="AB450" s="22">
        <f t="shared" ca="1" si="219"/>
        <v>0</v>
      </c>
      <c r="AC450" s="349">
        <f t="shared" ca="1" si="220"/>
        <v>0</v>
      </c>
      <c r="AD450" s="375">
        <f t="shared" ca="1" si="202"/>
        <v>0</v>
      </c>
      <c r="AE450" s="20" t="str">
        <f ca="1">IF(AJ450&lt;&gt;0,MAX($E$4:AE449)+1,"")</f>
        <v/>
      </c>
      <c r="AF450" s="109">
        <f t="shared" ca="1" si="221"/>
        <v>0</v>
      </c>
      <c r="AG450" s="22">
        <f t="shared" ca="1" si="222"/>
        <v>0</v>
      </c>
      <c r="AH450" s="22">
        <f t="shared" ca="1" si="223"/>
        <v>0</v>
      </c>
      <c r="AI450" s="349">
        <f t="shared" ca="1" si="224"/>
        <v>0</v>
      </c>
      <c r="AJ450" s="375">
        <f t="shared" ca="1" si="203"/>
        <v>0</v>
      </c>
    </row>
    <row r="451" spans="1:36" ht="18.75" customHeight="1" thickBot="1">
      <c r="A451" s="20" t="str">
        <f ca="1">IF(F451&lt;&gt;0,MAX($A$4:A450)+1,"")</f>
        <v/>
      </c>
      <c r="B451" s="109">
        <f t="shared" ca="1" si="204"/>
        <v>0</v>
      </c>
      <c r="C451" s="22">
        <f t="shared" ca="1" si="205"/>
        <v>0</v>
      </c>
      <c r="D451" s="22">
        <f t="shared" ca="1" si="206"/>
        <v>0</v>
      </c>
      <c r="E451" s="349">
        <f t="shared" ca="1" si="207"/>
        <v>0</v>
      </c>
      <c r="F451" s="537">
        <f t="shared" ca="1" si="225"/>
        <v>0</v>
      </c>
      <c r="G451" s="20" t="str">
        <f ca="1">IF(L451&lt;&gt;0,MAX($G$4:G450)+1,"")</f>
        <v/>
      </c>
      <c r="H451" s="374">
        <f t="shared" ca="1" si="226"/>
        <v>0</v>
      </c>
      <c r="I451" s="374">
        <f t="shared" ca="1" si="227"/>
        <v>0</v>
      </c>
      <c r="J451" s="374">
        <f t="shared" ca="1" si="228"/>
        <v>0</v>
      </c>
      <c r="K451" s="374">
        <f t="shared" ca="1" si="229"/>
        <v>0</v>
      </c>
      <c r="L451" s="375">
        <f t="shared" ca="1" si="195"/>
        <v>0</v>
      </c>
      <c r="M451" s="20" t="str">
        <f ca="1">IF(R451&lt;&gt;0,MAX($M$4:M450)+1,"")</f>
        <v/>
      </c>
      <c r="N451" s="374">
        <f t="shared" ca="1" si="196"/>
        <v>0</v>
      </c>
      <c r="O451" s="374">
        <f t="shared" ca="1" si="197"/>
        <v>0</v>
      </c>
      <c r="P451" s="374">
        <f t="shared" ca="1" si="198"/>
        <v>0</v>
      </c>
      <c r="Q451" s="374">
        <f t="shared" ca="1" si="199"/>
        <v>0</v>
      </c>
      <c r="R451" s="375">
        <f t="shared" ca="1" si="200"/>
        <v>0</v>
      </c>
      <c r="S451" s="20" t="str">
        <f ca="1">IF(X451&lt;&gt;0,MAX($S$4:S450)+1,"")</f>
        <v/>
      </c>
      <c r="T451" s="109">
        <f t="shared" ca="1" si="213"/>
        <v>0</v>
      </c>
      <c r="U451" s="22">
        <f t="shared" ca="1" si="214"/>
        <v>0</v>
      </c>
      <c r="V451" s="22">
        <f t="shared" ca="1" si="215"/>
        <v>0</v>
      </c>
      <c r="W451" s="349">
        <f t="shared" ca="1" si="216"/>
        <v>0</v>
      </c>
      <c r="X451" s="375">
        <f t="shared" ca="1" si="201"/>
        <v>0</v>
      </c>
      <c r="Y451" s="20" t="str">
        <f ca="1">IF(AD451&lt;&gt;0,MAX(Y$4:$GY450)+1,"")</f>
        <v/>
      </c>
      <c r="Z451" s="109">
        <f t="shared" ca="1" si="217"/>
        <v>0</v>
      </c>
      <c r="AA451" s="22">
        <f t="shared" ca="1" si="218"/>
        <v>0</v>
      </c>
      <c r="AB451" s="22">
        <f t="shared" ca="1" si="219"/>
        <v>0</v>
      </c>
      <c r="AC451" s="349">
        <f t="shared" ca="1" si="220"/>
        <v>0</v>
      </c>
      <c r="AD451" s="375">
        <f t="shared" ca="1" si="202"/>
        <v>0</v>
      </c>
      <c r="AE451" s="20" t="str">
        <f ca="1">IF(AJ451&lt;&gt;0,MAX($E$4:AE450)+1,"")</f>
        <v/>
      </c>
      <c r="AF451" s="109">
        <f t="shared" ca="1" si="221"/>
        <v>0</v>
      </c>
      <c r="AG451" s="22">
        <f t="shared" ca="1" si="222"/>
        <v>0</v>
      </c>
      <c r="AH451" s="22">
        <f t="shared" ca="1" si="223"/>
        <v>0</v>
      </c>
      <c r="AI451" s="349">
        <f t="shared" ca="1" si="224"/>
        <v>0</v>
      </c>
      <c r="AJ451" s="375">
        <f t="shared" ca="1" si="203"/>
        <v>0</v>
      </c>
    </row>
    <row r="452" spans="1:36" ht="18.75" customHeight="1" thickBot="1">
      <c r="A452" s="20" t="str">
        <f ca="1">IF(F452&lt;&gt;0,MAX($A$4:A451)+1,"")</f>
        <v/>
      </c>
      <c r="B452" s="109">
        <f t="shared" ca="1" si="204"/>
        <v>0</v>
      </c>
      <c r="C452" s="22">
        <f t="shared" ca="1" si="205"/>
        <v>0</v>
      </c>
      <c r="D452" s="22">
        <f t="shared" ca="1" si="206"/>
        <v>0</v>
      </c>
      <c r="E452" s="349">
        <f t="shared" ca="1" si="207"/>
        <v>0</v>
      </c>
      <c r="F452" s="537">
        <f t="shared" ca="1" si="225"/>
        <v>0</v>
      </c>
      <c r="G452" s="20" t="str">
        <f ca="1">IF(L452&lt;&gt;0,MAX($G$4:G451)+1,"")</f>
        <v/>
      </c>
      <c r="H452" s="374">
        <f t="shared" ref="H452:H515" ca="1" si="230">INDIRECT("Відомість!dk"&amp;ROW())</f>
        <v>0</v>
      </c>
      <c r="I452" s="374">
        <f t="shared" ref="I452:I515" ca="1" si="231">INDIRECT("Відомість!dl"&amp;ROW())</f>
        <v>0</v>
      </c>
      <c r="J452" s="374">
        <f t="shared" ref="J452:J515" ca="1" si="232">INDIRECT("Відомість!dm"&amp;ROW())</f>
        <v>0</v>
      </c>
      <c r="K452" s="374">
        <f t="shared" ref="K452:K515" ca="1" si="233">INDIRECT("Відомість!dN"&amp;ROW())</f>
        <v>0</v>
      </c>
      <c r="L452" s="375">
        <f t="shared" ref="L452:L515" ca="1" si="234">INDIRECT("Озд!AW"&amp;ROW()+4)</f>
        <v>0</v>
      </c>
      <c r="M452" s="20" t="str">
        <f ca="1">IF(R452&lt;&gt;0,MAX($M$4:M451)+1,"")</f>
        <v/>
      </c>
      <c r="N452" s="374">
        <f t="shared" ref="N452:N515" ca="1" si="235">INDIRECT("Відомість!dk"&amp;ROW())</f>
        <v>0</v>
      </c>
      <c r="O452" s="374">
        <f t="shared" ref="O452:O515" ca="1" si="236">INDIRECT("Відомість!dl"&amp;ROW())</f>
        <v>0</v>
      </c>
      <c r="P452" s="374">
        <f t="shared" ref="P452:P515" ca="1" si="237">INDIRECT("Відомість!dm"&amp;ROW())</f>
        <v>0</v>
      </c>
      <c r="Q452" s="374">
        <f t="shared" ref="Q452:Q515" ca="1" si="238">INDIRECT("Відомість!dN"&amp;ROW())</f>
        <v>0</v>
      </c>
      <c r="R452" s="375">
        <f t="shared" ref="R452:R515" ca="1" si="239">INDIRECT("Озд!BW"&amp;ROW()+4)</f>
        <v>0</v>
      </c>
      <c r="S452" s="20" t="str">
        <f ca="1">IF(X452&lt;&gt;0,MAX($S$4:S451)+1,"")</f>
        <v/>
      </c>
      <c r="T452" s="109">
        <f t="shared" ca="1" si="213"/>
        <v>0</v>
      </c>
      <c r="U452" s="22">
        <f t="shared" ca="1" si="214"/>
        <v>0</v>
      </c>
      <c r="V452" s="22">
        <f t="shared" ca="1" si="215"/>
        <v>0</v>
      </c>
      <c r="W452" s="349">
        <f t="shared" ca="1" si="216"/>
        <v>0</v>
      </c>
      <c r="X452" s="375">
        <f t="shared" ref="X452:X515" ca="1" si="240">INDIRECT("Озд!CW"&amp;ROW()+4)</f>
        <v>0</v>
      </c>
      <c r="Y452" s="20" t="str">
        <f ca="1">IF(AD452&lt;&gt;0,MAX(Y$4:$GY451)+1,"")</f>
        <v/>
      </c>
      <c r="Z452" s="109">
        <f t="shared" ca="1" si="217"/>
        <v>0</v>
      </c>
      <c r="AA452" s="22">
        <f t="shared" ca="1" si="218"/>
        <v>0</v>
      </c>
      <c r="AB452" s="22">
        <f t="shared" ca="1" si="219"/>
        <v>0</v>
      </c>
      <c r="AC452" s="349">
        <f t="shared" ca="1" si="220"/>
        <v>0</v>
      </c>
      <c r="AD452" s="375">
        <f t="shared" ref="AD452:AD515" ca="1" si="241">INDIRECT("Озд!DW"&amp;ROW()+4)</f>
        <v>0</v>
      </c>
      <c r="AE452" s="20" t="str">
        <f ca="1">IF(AJ452&lt;&gt;0,MAX($E$4:AE451)+1,"")</f>
        <v/>
      </c>
      <c r="AF452" s="109">
        <f t="shared" ca="1" si="221"/>
        <v>0</v>
      </c>
      <c r="AG452" s="22">
        <f t="shared" ca="1" si="222"/>
        <v>0</v>
      </c>
      <c r="AH452" s="22">
        <f t="shared" ca="1" si="223"/>
        <v>0</v>
      </c>
      <c r="AI452" s="349">
        <f t="shared" ca="1" si="224"/>
        <v>0</v>
      </c>
      <c r="AJ452" s="375">
        <f t="shared" ref="AJ452:AJ515" ca="1" si="242">INDIRECT("Озд!EW"&amp;ROW()+4)</f>
        <v>0</v>
      </c>
    </row>
    <row r="453" spans="1:36" ht="18.75" customHeight="1" thickBot="1">
      <c r="A453" s="20" t="str">
        <f ca="1">IF(F453&lt;&gt;0,MAX($A$4:A452)+1,"")</f>
        <v/>
      </c>
      <c r="B453" s="109">
        <f t="shared" ref="B453:B516" ca="1" si="243">INDIRECT("Відомість!dl"&amp;ROW())</f>
        <v>0</v>
      </c>
      <c r="C453" s="22">
        <f t="shared" ref="C453:C516" ca="1" si="244">INDIRECT("Відомість!dm"&amp;ROW())</f>
        <v>0</v>
      </c>
      <c r="D453" s="22">
        <f t="shared" ref="D453:D516" ca="1" si="245">INDIRECT("Відомість!dn"&amp;ROW())</f>
        <v>0</v>
      </c>
      <c r="E453" s="349">
        <f t="shared" ref="E453:E516" ca="1" si="246">INDIRECT("Відомість!do"&amp;ROW())</f>
        <v>0</v>
      </c>
      <c r="F453" s="537">
        <f t="shared" ca="1" si="225"/>
        <v>0</v>
      </c>
      <c r="G453" s="20" t="str">
        <f ca="1">IF(L453&lt;&gt;0,MAX($G$4:G452)+1,"")</f>
        <v/>
      </c>
      <c r="H453" s="374">
        <f t="shared" ca="1" si="230"/>
        <v>0</v>
      </c>
      <c r="I453" s="374">
        <f t="shared" ca="1" si="231"/>
        <v>0</v>
      </c>
      <c r="J453" s="374">
        <f t="shared" ca="1" si="232"/>
        <v>0</v>
      </c>
      <c r="K453" s="374">
        <f t="shared" ca="1" si="233"/>
        <v>0</v>
      </c>
      <c r="L453" s="375">
        <f t="shared" ca="1" si="234"/>
        <v>0</v>
      </c>
      <c r="M453" s="20" t="str">
        <f ca="1">IF(R453&lt;&gt;0,MAX($M$4:M452)+1,"")</f>
        <v/>
      </c>
      <c r="N453" s="374">
        <f t="shared" ca="1" si="235"/>
        <v>0</v>
      </c>
      <c r="O453" s="374">
        <f t="shared" ca="1" si="236"/>
        <v>0</v>
      </c>
      <c r="P453" s="374">
        <f t="shared" ca="1" si="237"/>
        <v>0</v>
      </c>
      <c r="Q453" s="374">
        <f t="shared" ca="1" si="238"/>
        <v>0</v>
      </c>
      <c r="R453" s="375">
        <f t="shared" ca="1" si="239"/>
        <v>0</v>
      </c>
      <c r="S453" s="20" t="str">
        <f ca="1">IF(X453&lt;&gt;0,MAX($S$4:S452)+1,"")</f>
        <v/>
      </c>
      <c r="T453" s="109">
        <f t="shared" ref="T453:T495" ca="1" si="247">INDIRECT("Відомість!dl"&amp;ROW())</f>
        <v>0</v>
      </c>
      <c r="U453" s="22">
        <f t="shared" ref="U453:U495" ca="1" si="248">INDIRECT("Відомість!dm"&amp;ROW())</f>
        <v>0</v>
      </c>
      <c r="V453" s="22">
        <f t="shared" ref="V453:V495" ca="1" si="249">INDIRECT("Відомість!dn"&amp;ROW())</f>
        <v>0</v>
      </c>
      <c r="W453" s="349">
        <f t="shared" ref="W453:W495" ca="1" si="250">INDIRECT("Відомість!do"&amp;ROW())</f>
        <v>0</v>
      </c>
      <c r="X453" s="375">
        <f t="shared" ca="1" si="240"/>
        <v>0</v>
      </c>
      <c r="Y453" s="20" t="str">
        <f ca="1">IF(AD453&lt;&gt;0,MAX(Y$4:$GY452)+1,"")</f>
        <v/>
      </c>
      <c r="Z453" s="109">
        <f t="shared" ref="Z453:Z516" ca="1" si="251">INDIRECT("Відомість!dl"&amp;ROW())</f>
        <v>0</v>
      </c>
      <c r="AA453" s="22">
        <f t="shared" ref="AA453:AA516" ca="1" si="252">INDIRECT("Відомість!dm"&amp;ROW())</f>
        <v>0</v>
      </c>
      <c r="AB453" s="22">
        <f t="shared" ref="AB453:AB516" ca="1" si="253">INDIRECT("Відомість!dn"&amp;ROW())</f>
        <v>0</v>
      </c>
      <c r="AC453" s="349">
        <f t="shared" ref="AC453:AC516" ca="1" si="254">INDIRECT("Відомість!do"&amp;ROW())</f>
        <v>0</v>
      </c>
      <c r="AD453" s="375">
        <f t="shared" ca="1" si="241"/>
        <v>0</v>
      </c>
      <c r="AE453" s="20" t="str">
        <f ca="1">IF(AJ453&lt;&gt;0,MAX($E$4:AE452)+1,"")</f>
        <v/>
      </c>
      <c r="AF453" s="109">
        <f t="shared" ref="AF453:AF516" ca="1" si="255">INDIRECT("Відомість!dl"&amp;ROW())</f>
        <v>0</v>
      </c>
      <c r="AG453" s="22">
        <f t="shared" ref="AG453:AG516" ca="1" si="256">INDIRECT("Відомість!dm"&amp;ROW())</f>
        <v>0</v>
      </c>
      <c r="AH453" s="22">
        <f t="shared" ref="AH453:AH516" ca="1" si="257">INDIRECT("Відомість!dn"&amp;ROW())</f>
        <v>0</v>
      </c>
      <c r="AI453" s="349">
        <f t="shared" ref="AI453:AI516" ca="1" si="258">INDIRECT("Відомість!do"&amp;ROW())</f>
        <v>0</v>
      </c>
      <c r="AJ453" s="375">
        <f t="shared" ca="1" si="242"/>
        <v>0</v>
      </c>
    </row>
    <row r="454" spans="1:36" ht="18.75" customHeight="1" thickBot="1">
      <c r="A454" s="20" t="str">
        <f ca="1">IF(F454&lt;&gt;0,MAX($A$4:A453)+1,"")</f>
        <v/>
      </c>
      <c r="B454" s="109">
        <f t="shared" ca="1" si="243"/>
        <v>0</v>
      </c>
      <c r="C454" s="22">
        <f t="shared" ca="1" si="244"/>
        <v>0</v>
      </c>
      <c r="D454" s="22">
        <f t="shared" ca="1" si="245"/>
        <v>0</v>
      </c>
      <c r="E454" s="349">
        <f t="shared" ca="1" si="246"/>
        <v>0</v>
      </c>
      <c r="F454" s="537">
        <f t="shared" ca="1" si="225"/>
        <v>0</v>
      </c>
      <c r="G454" s="20" t="str">
        <f ca="1">IF(L454&lt;&gt;0,MAX($G$4:G453)+1,"")</f>
        <v/>
      </c>
      <c r="H454" s="374">
        <f t="shared" ca="1" si="230"/>
        <v>0</v>
      </c>
      <c r="I454" s="374">
        <f t="shared" ca="1" si="231"/>
        <v>0</v>
      </c>
      <c r="J454" s="374">
        <f t="shared" ca="1" si="232"/>
        <v>0</v>
      </c>
      <c r="K454" s="374">
        <f t="shared" ca="1" si="233"/>
        <v>0</v>
      </c>
      <c r="L454" s="375">
        <f t="shared" ca="1" si="234"/>
        <v>0</v>
      </c>
      <c r="M454" s="20" t="str">
        <f ca="1">IF(R454&lt;&gt;0,MAX($M$4:M453)+1,"")</f>
        <v/>
      </c>
      <c r="N454" s="374">
        <f t="shared" ca="1" si="235"/>
        <v>0</v>
      </c>
      <c r="O454" s="374">
        <f t="shared" ca="1" si="236"/>
        <v>0</v>
      </c>
      <c r="P454" s="374">
        <f t="shared" ca="1" si="237"/>
        <v>0</v>
      </c>
      <c r="Q454" s="374">
        <f t="shared" ca="1" si="238"/>
        <v>0</v>
      </c>
      <c r="R454" s="375">
        <f t="shared" ca="1" si="239"/>
        <v>0</v>
      </c>
      <c r="S454" s="20" t="str">
        <f ca="1">IF(X454&lt;&gt;0,MAX($S$4:S453)+1,"")</f>
        <v/>
      </c>
      <c r="T454" s="109">
        <f t="shared" ca="1" si="247"/>
        <v>0</v>
      </c>
      <c r="U454" s="22">
        <f t="shared" ca="1" si="248"/>
        <v>0</v>
      </c>
      <c r="V454" s="22">
        <f t="shared" ca="1" si="249"/>
        <v>0</v>
      </c>
      <c r="W454" s="349">
        <f t="shared" ca="1" si="250"/>
        <v>0</v>
      </c>
      <c r="X454" s="375">
        <f t="shared" ca="1" si="240"/>
        <v>0</v>
      </c>
      <c r="Y454" s="20" t="str">
        <f ca="1">IF(AD454&lt;&gt;0,MAX(Y$4:$GY453)+1,"")</f>
        <v/>
      </c>
      <c r="Z454" s="109">
        <f t="shared" ca="1" si="251"/>
        <v>0</v>
      </c>
      <c r="AA454" s="22">
        <f t="shared" ca="1" si="252"/>
        <v>0</v>
      </c>
      <c r="AB454" s="22">
        <f t="shared" ca="1" si="253"/>
        <v>0</v>
      </c>
      <c r="AC454" s="349">
        <f t="shared" ca="1" si="254"/>
        <v>0</v>
      </c>
      <c r="AD454" s="375">
        <f t="shared" ca="1" si="241"/>
        <v>0</v>
      </c>
      <c r="AE454" s="20" t="str">
        <f ca="1">IF(AJ454&lt;&gt;0,MAX($E$4:AE453)+1,"")</f>
        <v/>
      </c>
      <c r="AF454" s="109">
        <f t="shared" ca="1" si="255"/>
        <v>0</v>
      </c>
      <c r="AG454" s="22">
        <f t="shared" ca="1" si="256"/>
        <v>0</v>
      </c>
      <c r="AH454" s="22">
        <f t="shared" ca="1" si="257"/>
        <v>0</v>
      </c>
      <c r="AI454" s="349">
        <f t="shared" ca="1" si="258"/>
        <v>0</v>
      </c>
      <c r="AJ454" s="375">
        <f t="shared" ca="1" si="242"/>
        <v>0</v>
      </c>
    </row>
    <row r="455" spans="1:36" ht="18.75" customHeight="1" thickBot="1">
      <c r="A455" s="20" t="str">
        <f ca="1">IF(F455&lt;&gt;0,MAX($A$4:A454)+1,"")</f>
        <v/>
      </c>
      <c r="B455" s="109">
        <f t="shared" ca="1" si="243"/>
        <v>0</v>
      </c>
      <c r="C455" s="22">
        <f t="shared" ca="1" si="244"/>
        <v>0</v>
      </c>
      <c r="D455" s="22">
        <f t="shared" ca="1" si="245"/>
        <v>0</v>
      </c>
      <c r="E455" s="349">
        <f t="shared" ca="1" si="246"/>
        <v>0</v>
      </c>
      <c r="F455" s="537">
        <f t="shared" ca="1" si="225"/>
        <v>0</v>
      </c>
      <c r="G455" s="20" t="str">
        <f ca="1">IF(L455&lt;&gt;0,MAX($G$4:G454)+1,"")</f>
        <v/>
      </c>
      <c r="H455" s="374">
        <f t="shared" ca="1" si="230"/>
        <v>0</v>
      </c>
      <c r="I455" s="374">
        <f t="shared" ca="1" si="231"/>
        <v>0</v>
      </c>
      <c r="J455" s="374">
        <f t="shared" ca="1" si="232"/>
        <v>0</v>
      </c>
      <c r="K455" s="374">
        <f t="shared" ca="1" si="233"/>
        <v>0</v>
      </c>
      <c r="L455" s="375">
        <f t="shared" ca="1" si="234"/>
        <v>0</v>
      </c>
      <c r="M455" s="20" t="str">
        <f ca="1">IF(R455&lt;&gt;0,MAX($M$4:M454)+1,"")</f>
        <v/>
      </c>
      <c r="N455" s="374">
        <f t="shared" ca="1" si="235"/>
        <v>0</v>
      </c>
      <c r="O455" s="374">
        <f t="shared" ca="1" si="236"/>
        <v>0</v>
      </c>
      <c r="P455" s="374">
        <f t="shared" ca="1" si="237"/>
        <v>0</v>
      </c>
      <c r="Q455" s="374">
        <f t="shared" ca="1" si="238"/>
        <v>0</v>
      </c>
      <c r="R455" s="375">
        <f t="shared" ca="1" si="239"/>
        <v>0</v>
      </c>
      <c r="S455" s="20" t="str">
        <f ca="1">IF(X455&lt;&gt;0,MAX($S$4:S454)+1,"")</f>
        <v/>
      </c>
      <c r="T455" s="109">
        <f t="shared" ca="1" si="247"/>
        <v>0</v>
      </c>
      <c r="U455" s="22">
        <f t="shared" ca="1" si="248"/>
        <v>0</v>
      </c>
      <c r="V455" s="22">
        <f t="shared" ca="1" si="249"/>
        <v>0</v>
      </c>
      <c r="W455" s="349">
        <f t="shared" ca="1" si="250"/>
        <v>0</v>
      </c>
      <c r="X455" s="375">
        <f t="shared" ca="1" si="240"/>
        <v>0</v>
      </c>
      <c r="Y455" s="20" t="str">
        <f ca="1">IF(AD455&lt;&gt;0,MAX(Y$4:$GY454)+1,"")</f>
        <v/>
      </c>
      <c r="Z455" s="109">
        <f t="shared" ca="1" si="251"/>
        <v>0</v>
      </c>
      <c r="AA455" s="22">
        <f t="shared" ca="1" si="252"/>
        <v>0</v>
      </c>
      <c r="AB455" s="22">
        <f t="shared" ca="1" si="253"/>
        <v>0</v>
      </c>
      <c r="AC455" s="349">
        <f t="shared" ca="1" si="254"/>
        <v>0</v>
      </c>
      <c r="AD455" s="375">
        <f t="shared" ca="1" si="241"/>
        <v>0</v>
      </c>
      <c r="AE455" s="20" t="str">
        <f ca="1">IF(AJ455&lt;&gt;0,MAX($E$4:AE454)+1,"")</f>
        <v/>
      </c>
      <c r="AF455" s="109">
        <f t="shared" ca="1" si="255"/>
        <v>0</v>
      </c>
      <c r="AG455" s="22">
        <f t="shared" ca="1" si="256"/>
        <v>0</v>
      </c>
      <c r="AH455" s="22">
        <f t="shared" ca="1" si="257"/>
        <v>0</v>
      </c>
      <c r="AI455" s="349">
        <f t="shared" ca="1" si="258"/>
        <v>0</v>
      </c>
      <c r="AJ455" s="375">
        <f t="shared" ca="1" si="242"/>
        <v>0</v>
      </c>
    </row>
    <row r="456" spans="1:36" ht="18.75" customHeight="1" thickBot="1">
      <c r="A456" s="20" t="str">
        <f ca="1">IF(F456&lt;&gt;0,MAX($A$4:A455)+1,"")</f>
        <v/>
      </c>
      <c r="B456" s="109">
        <f t="shared" ca="1" si="243"/>
        <v>0</v>
      </c>
      <c r="C456" s="22">
        <f t="shared" ca="1" si="244"/>
        <v>0</v>
      </c>
      <c r="D456" s="22">
        <f t="shared" ca="1" si="245"/>
        <v>0</v>
      </c>
      <c r="E456" s="349">
        <f t="shared" ca="1" si="246"/>
        <v>0</v>
      </c>
      <c r="F456" s="537">
        <f t="shared" ca="1" si="225"/>
        <v>0</v>
      </c>
      <c r="G456" s="20" t="str">
        <f ca="1">IF(L456&lt;&gt;0,MAX($G$4:G455)+1,"")</f>
        <v/>
      </c>
      <c r="H456" s="374">
        <f t="shared" ca="1" si="230"/>
        <v>0</v>
      </c>
      <c r="I456" s="374">
        <f t="shared" ca="1" si="231"/>
        <v>0</v>
      </c>
      <c r="J456" s="374">
        <f t="shared" ca="1" si="232"/>
        <v>0</v>
      </c>
      <c r="K456" s="374">
        <f t="shared" ca="1" si="233"/>
        <v>0</v>
      </c>
      <c r="L456" s="375">
        <f t="shared" ca="1" si="234"/>
        <v>0</v>
      </c>
      <c r="M456" s="20" t="str">
        <f ca="1">IF(R456&lt;&gt;0,MAX($M$4:M455)+1,"")</f>
        <v/>
      </c>
      <c r="N456" s="374">
        <f t="shared" ca="1" si="235"/>
        <v>0</v>
      </c>
      <c r="O456" s="374">
        <f t="shared" ca="1" si="236"/>
        <v>0</v>
      </c>
      <c r="P456" s="374">
        <f t="shared" ca="1" si="237"/>
        <v>0</v>
      </c>
      <c r="Q456" s="374">
        <f t="shared" ca="1" si="238"/>
        <v>0</v>
      </c>
      <c r="R456" s="375">
        <f t="shared" ca="1" si="239"/>
        <v>0</v>
      </c>
      <c r="S456" s="20" t="str">
        <f ca="1">IF(X456&lt;&gt;0,MAX($S$4:S455)+1,"")</f>
        <v/>
      </c>
      <c r="T456" s="109">
        <f t="shared" ca="1" si="247"/>
        <v>0</v>
      </c>
      <c r="U456" s="22">
        <f t="shared" ca="1" si="248"/>
        <v>0</v>
      </c>
      <c r="V456" s="22">
        <f t="shared" ca="1" si="249"/>
        <v>0</v>
      </c>
      <c r="W456" s="349">
        <f t="shared" ca="1" si="250"/>
        <v>0</v>
      </c>
      <c r="X456" s="375">
        <f t="shared" ca="1" si="240"/>
        <v>0</v>
      </c>
      <c r="Y456" s="20" t="str">
        <f ca="1">IF(AD456&lt;&gt;0,MAX(Y$4:$GY455)+1,"")</f>
        <v/>
      </c>
      <c r="Z456" s="109">
        <f t="shared" ca="1" si="251"/>
        <v>0</v>
      </c>
      <c r="AA456" s="22">
        <f t="shared" ca="1" si="252"/>
        <v>0</v>
      </c>
      <c r="AB456" s="22">
        <f t="shared" ca="1" si="253"/>
        <v>0</v>
      </c>
      <c r="AC456" s="349">
        <f t="shared" ca="1" si="254"/>
        <v>0</v>
      </c>
      <c r="AD456" s="375">
        <f t="shared" ca="1" si="241"/>
        <v>0</v>
      </c>
      <c r="AE456" s="20" t="str">
        <f ca="1">IF(AJ456&lt;&gt;0,MAX($E$4:AE455)+1,"")</f>
        <v/>
      </c>
      <c r="AF456" s="109">
        <f t="shared" ca="1" si="255"/>
        <v>0</v>
      </c>
      <c r="AG456" s="22">
        <f t="shared" ca="1" si="256"/>
        <v>0</v>
      </c>
      <c r="AH456" s="22">
        <f t="shared" ca="1" si="257"/>
        <v>0</v>
      </c>
      <c r="AI456" s="349">
        <f t="shared" ca="1" si="258"/>
        <v>0</v>
      </c>
      <c r="AJ456" s="375">
        <f t="shared" ca="1" si="242"/>
        <v>0</v>
      </c>
    </row>
    <row r="457" spans="1:36" ht="18.75" customHeight="1" thickBot="1">
      <c r="A457" s="20" t="str">
        <f ca="1">IF(F457&lt;&gt;0,MAX($A$4:A456)+1,"")</f>
        <v/>
      </c>
      <c r="B457" s="109">
        <f t="shared" ca="1" si="243"/>
        <v>0</v>
      </c>
      <c r="C457" s="22">
        <f t="shared" ca="1" si="244"/>
        <v>0</v>
      </c>
      <c r="D457" s="22">
        <f t="shared" ca="1" si="245"/>
        <v>0</v>
      </c>
      <c r="E457" s="349">
        <f t="shared" ca="1" si="246"/>
        <v>0</v>
      </c>
      <c r="F457" s="537">
        <f t="shared" ca="1" si="225"/>
        <v>0</v>
      </c>
      <c r="G457" s="20" t="str">
        <f ca="1">IF(L457&lt;&gt;0,MAX($G$4:G456)+1,"")</f>
        <v/>
      </c>
      <c r="H457" s="374">
        <f t="shared" ca="1" si="230"/>
        <v>0</v>
      </c>
      <c r="I457" s="374">
        <f t="shared" ca="1" si="231"/>
        <v>0</v>
      </c>
      <c r="J457" s="374">
        <f t="shared" ca="1" si="232"/>
        <v>0</v>
      </c>
      <c r="K457" s="374">
        <f t="shared" ca="1" si="233"/>
        <v>0</v>
      </c>
      <c r="L457" s="375">
        <f t="shared" ca="1" si="234"/>
        <v>0</v>
      </c>
      <c r="M457" s="20" t="str">
        <f ca="1">IF(R457&lt;&gt;0,MAX($M$4:M456)+1,"")</f>
        <v/>
      </c>
      <c r="N457" s="374">
        <f t="shared" ca="1" si="235"/>
        <v>0</v>
      </c>
      <c r="O457" s="374">
        <f t="shared" ca="1" si="236"/>
        <v>0</v>
      </c>
      <c r="P457" s="374">
        <f t="shared" ca="1" si="237"/>
        <v>0</v>
      </c>
      <c r="Q457" s="374">
        <f t="shared" ca="1" si="238"/>
        <v>0</v>
      </c>
      <c r="R457" s="375">
        <f t="shared" ca="1" si="239"/>
        <v>0</v>
      </c>
      <c r="S457" s="20" t="str">
        <f ca="1">IF(X457&lt;&gt;0,MAX($S$4:S456)+1,"")</f>
        <v/>
      </c>
      <c r="T457" s="109">
        <f t="shared" ca="1" si="247"/>
        <v>0</v>
      </c>
      <c r="U457" s="22">
        <f t="shared" ca="1" si="248"/>
        <v>0</v>
      </c>
      <c r="V457" s="22">
        <f t="shared" ca="1" si="249"/>
        <v>0</v>
      </c>
      <c r="W457" s="349">
        <f t="shared" ca="1" si="250"/>
        <v>0</v>
      </c>
      <c r="X457" s="375">
        <f t="shared" ca="1" si="240"/>
        <v>0</v>
      </c>
      <c r="Y457" s="20" t="str">
        <f ca="1">IF(AD457&lt;&gt;0,MAX(Y$4:$GY456)+1,"")</f>
        <v/>
      </c>
      <c r="Z457" s="109">
        <f t="shared" ca="1" si="251"/>
        <v>0</v>
      </c>
      <c r="AA457" s="22">
        <f t="shared" ca="1" si="252"/>
        <v>0</v>
      </c>
      <c r="AB457" s="22">
        <f t="shared" ca="1" si="253"/>
        <v>0</v>
      </c>
      <c r="AC457" s="349">
        <f t="shared" ca="1" si="254"/>
        <v>0</v>
      </c>
      <c r="AD457" s="375">
        <f t="shared" ca="1" si="241"/>
        <v>0</v>
      </c>
      <c r="AE457" s="20" t="str">
        <f ca="1">IF(AJ457&lt;&gt;0,MAX($E$4:AE456)+1,"")</f>
        <v/>
      </c>
      <c r="AF457" s="109">
        <f t="shared" ca="1" si="255"/>
        <v>0</v>
      </c>
      <c r="AG457" s="22">
        <f t="shared" ca="1" si="256"/>
        <v>0</v>
      </c>
      <c r="AH457" s="22">
        <f t="shared" ca="1" si="257"/>
        <v>0</v>
      </c>
      <c r="AI457" s="349">
        <f t="shared" ca="1" si="258"/>
        <v>0</v>
      </c>
      <c r="AJ457" s="375">
        <f t="shared" ca="1" si="242"/>
        <v>0</v>
      </c>
    </row>
    <row r="458" spans="1:36" ht="18.75" customHeight="1" thickBot="1">
      <c r="A458" s="20" t="str">
        <f ca="1">IF(F458&lt;&gt;0,MAX($A$4:A457)+1,"")</f>
        <v/>
      </c>
      <c r="B458" s="109">
        <f t="shared" ca="1" si="243"/>
        <v>0</v>
      </c>
      <c r="C458" s="22">
        <f t="shared" ca="1" si="244"/>
        <v>0</v>
      </c>
      <c r="D458" s="22">
        <f t="shared" ca="1" si="245"/>
        <v>0</v>
      </c>
      <c r="E458" s="349">
        <f t="shared" ca="1" si="246"/>
        <v>0</v>
      </c>
      <c r="F458" s="537">
        <f t="shared" ca="1" si="225"/>
        <v>0</v>
      </c>
      <c r="G458" s="20" t="str">
        <f ca="1">IF(L458&lt;&gt;0,MAX($G$4:G457)+1,"")</f>
        <v/>
      </c>
      <c r="H458" s="374">
        <f t="shared" ca="1" si="230"/>
        <v>0</v>
      </c>
      <c r="I458" s="374">
        <f t="shared" ca="1" si="231"/>
        <v>0</v>
      </c>
      <c r="J458" s="374">
        <f t="shared" ca="1" si="232"/>
        <v>0</v>
      </c>
      <c r="K458" s="374">
        <f t="shared" ca="1" si="233"/>
        <v>0</v>
      </c>
      <c r="L458" s="375">
        <f t="shared" ca="1" si="234"/>
        <v>0</v>
      </c>
      <c r="M458" s="20" t="str">
        <f ca="1">IF(R458&lt;&gt;0,MAX($M$4:M457)+1,"")</f>
        <v/>
      </c>
      <c r="N458" s="374">
        <f t="shared" ca="1" si="235"/>
        <v>0</v>
      </c>
      <c r="O458" s="374">
        <f t="shared" ca="1" si="236"/>
        <v>0</v>
      </c>
      <c r="P458" s="374">
        <f t="shared" ca="1" si="237"/>
        <v>0</v>
      </c>
      <c r="Q458" s="374">
        <f t="shared" ca="1" si="238"/>
        <v>0</v>
      </c>
      <c r="R458" s="375">
        <f t="shared" ca="1" si="239"/>
        <v>0</v>
      </c>
      <c r="S458" s="20" t="str">
        <f ca="1">IF(X458&lt;&gt;0,MAX($S$4:S457)+1,"")</f>
        <v/>
      </c>
      <c r="T458" s="109">
        <f t="shared" ca="1" si="247"/>
        <v>0</v>
      </c>
      <c r="U458" s="22">
        <f t="shared" ca="1" si="248"/>
        <v>0</v>
      </c>
      <c r="V458" s="22">
        <f t="shared" ca="1" si="249"/>
        <v>0</v>
      </c>
      <c r="W458" s="349">
        <f t="shared" ca="1" si="250"/>
        <v>0</v>
      </c>
      <c r="X458" s="375">
        <f t="shared" ca="1" si="240"/>
        <v>0</v>
      </c>
      <c r="Y458" s="20" t="str">
        <f ca="1">IF(AD458&lt;&gt;0,MAX(Y$4:$GY457)+1,"")</f>
        <v/>
      </c>
      <c r="Z458" s="109">
        <f t="shared" ca="1" si="251"/>
        <v>0</v>
      </c>
      <c r="AA458" s="22">
        <f t="shared" ca="1" si="252"/>
        <v>0</v>
      </c>
      <c r="AB458" s="22">
        <f t="shared" ca="1" si="253"/>
        <v>0</v>
      </c>
      <c r="AC458" s="349">
        <f t="shared" ca="1" si="254"/>
        <v>0</v>
      </c>
      <c r="AD458" s="375">
        <f t="shared" ca="1" si="241"/>
        <v>0</v>
      </c>
      <c r="AE458" s="20" t="str">
        <f ca="1">IF(AJ458&lt;&gt;0,MAX($E$4:AE457)+1,"")</f>
        <v/>
      </c>
      <c r="AF458" s="109">
        <f t="shared" ca="1" si="255"/>
        <v>0</v>
      </c>
      <c r="AG458" s="22">
        <f t="shared" ca="1" si="256"/>
        <v>0</v>
      </c>
      <c r="AH458" s="22">
        <f t="shared" ca="1" si="257"/>
        <v>0</v>
      </c>
      <c r="AI458" s="349">
        <f t="shared" ca="1" si="258"/>
        <v>0</v>
      </c>
      <c r="AJ458" s="375">
        <f t="shared" ca="1" si="242"/>
        <v>0</v>
      </c>
    </row>
    <row r="459" spans="1:36" ht="18.75" customHeight="1" thickBot="1">
      <c r="A459" s="20" t="str">
        <f ca="1">IF(F459&lt;&gt;0,MAX($A$4:A458)+1,"")</f>
        <v/>
      </c>
      <c r="B459" s="109">
        <f t="shared" ca="1" si="243"/>
        <v>0</v>
      </c>
      <c r="C459" s="22">
        <f t="shared" ca="1" si="244"/>
        <v>0</v>
      </c>
      <c r="D459" s="22">
        <f t="shared" ca="1" si="245"/>
        <v>0</v>
      </c>
      <c r="E459" s="349">
        <f t="shared" ca="1" si="246"/>
        <v>0</v>
      </c>
      <c r="F459" s="537">
        <f t="shared" ca="1" si="225"/>
        <v>0</v>
      </c>
      <c r="G459" s="20" t="str">
        <f ca="1">IF(L459&lt;&gt;0,MAX($G$4:G458)+1,"")</f>
        <v/>
      </c>
      <c r="H459" s="374">
        <f t="shared" ca="1" si="230"/>
        <v>0</v>
      </c>
      <c r="I459" s="374">
        <f t="shared" ca="1" si="231"/>
        <v>0</v>
      </c>
      <c r="J459" s="374">
        <f t="shared" ca="1" si="232"/>
        <v>0</v>
      </c>
      <c r="K459" s="374">
        <f t="shared" ca="1" si="233"/>
        <v>0</v>
      </c>
      <c r="L459" s="375">
        <f t="shared" ca="1" si="234"/>
        <v>0</v>
      </c>
      <c r="M459" s="20" t="str">
        <f ca="1">IF(R459&lt;&gt;0,MAX($M$4:M458)+1,"")</f>
        <v/>
      </c>
      <c r="N459" s="374">
        <f t="shared" ca="1" si="235"/>
        <v>0</v>
      </c>
      <c r="O459" s="374">
        <f t="shared" ca="1" si="236"/>
        <v>0</v>
      </c>
      <c r="P459" s="374">
        <f t="shared" ca="1" si="237"/>
        <v>0</v>
      </c>
      <c r="Q459" s="374">
        <f t="shared" ca="1" si="238"/>
        <v>0</v>
      </c>
      <c r="R459" s="375">
        <f t="shared" ca="1" si="239"/>
        <v>0</v>
      </c>
      <c r="S459" s="20" t="str">
        <f ca="1">IF(X459&lt;&gt;0,MAX($S$4:S458)+1,"")</f>
        <v/>
      </c>
      <c r="T459" s="109">
        <f t="shared" ca="1" si="247"/>
        <v>0</v>
      </c>
      <c r="U459" s="22">
        <f t="shared" ca="1" si="248"/>
        <v>0</v>
      </c>
      <c r="V459" s="22">
        <f t="shared" ca="1" si="249"/>
        <v>0</v>
      </c>
      <c r="W459" s="349">
        <f t="shared" ca="1" si="250"/>
        <v>0</v>
      </c>
      <c r="X459" s="375">
        <f t="shared" ca="1" si="240"/>
        <v>0</v>
      </c>
      <c r="Y459" s="20" t="str">
        <f ca="1">IF(AD459&lt;&gt;0,MAX(Y$4:$GY458)+1,"")</f>
        <v/>
      </c>
      <c r="Z459" s="109">
        <f t="shared" ca="1" si="251"/>
        <v>0</v>
      </c>
      <c r="AA459" s="22">
        <f t="shared" ca="1" si="252"/>
        <v>0</v>
      </c>
      <c r="AB459" s="22">
        <f t="shared" ca="1" si="253"/>
        <v>0</v>
      </c>
      <c r="AC459" s="349">
        <f t="shared" ca="1" si="254"/>
        <v>0</v>
      </c>
      <c r="AD459" s="375">
        <f t="shared" ca="1" si="241"/>
        <v>0</v>
      </c>
      <c r="AE459" s="20" t="str">
        <f ca="1">IF(AJ459&lt;&gt;0,MAX($E$4:AE458)+1,"")</f>
        <v/>
      </c>
      <c r="AF459" s="109">
        <f t="shared" ca="1" si="255"/>
        <v>0</v>
      </c>
      <c r="AG459" s="22">
        <f t="shared" ca="1" si="256"/>
        <v>0</v>
      </c>
      <c r="AH459" s="22">
        <f t="shared" ca="1" si="257"/>
        <v>0</v>
      </c>
      <c r="AI459" s="349">
        <f t="shared" ca="1" si="258"/>
        <v>0</v>
      </c>
      <c r="AJ459" s="375">
        <f t="shared" ca="1" si="242"/>
        <v>0</v>
      </c>
    </row>
    <row r="460" spans="1:36" ht="18.75" customHeight="1" thickBot="1">
      <c r="A460" s="20" t="str">
        <f ca="1">IF(F460&lt;&gt;0,MAX($A$4:A459)+1,"")</f>
        <v/>
      </c>
      <c r="B460" s="109">
        <f t="shared" ca="1" si="243"/>
        <v>0</v>
      </c>
      <c r="C460" s="22">
        <f t="shared" ca="1" si="244"/>
        <v>0</v>
      </c>
      <c r="D460" s="22">
        <f t="shared" ca="1" si="245"/>
        <v>0</v>
      </c>
      <c r="E460" s="349">
        <f t="shared" ca="1" si="246"/>
        <v>0</v>
      </c>
      <c r="F460" s="537">
        <f t="shared" ca="1" si="225"/>
        <v>0</v>
      </c>
      <c r="G460" s="20" t="str">
        <f ca="1">IF(L460&lt;&gt;0,MAX($G$4:G459)+1,"")</f>
        <v/>
      </c>
      <c r="H460" s="374">
        <f t="shared" ca="1" si="230"/>
        <v>0</v>
      </c>
      <c r="I460" s="374">
        <f t="shared" ca="1" si="231"/>
        <v>0</v>
      </c>
      <c r="J460" s="374">
        <f t="shared" ca="1" si="232"/>
        <v>0</v>
      </c>
      <c r="K460" s="374">
        <f t="shared" ca="1" si="233"/>
        <v>0</v>
      </c>
      <c r="L460" s="375">
        <f t="shared" ca="1" si="234"/>
        <v>0</v>
      </c>
      <c r="M460" s="20" t="str">
        <f ca="1">IF(R460&lt;&gt;0,MAX($M$4:M459)+1,"")</f>
        <v/>
      </c>
      <c r="N460" s="374">
        <f t="shared" ca="1" si="235"/>
        <v>0</v>
      </c>
      <c r="O460" s="374">
        <f t="shared" ca="1" si="236"/>
        <v>0</v>
      </c>
      <c r="P460" s="374">
        <f t="shared" ca="1" si="237"/>
        <v>0</v>
      </c>
      <c r="Q460" s="374">
        <f t="shared" ca="1" si="238"/>
        <v>0</v>
      </c>
      <c r="R460" s="375">
        <f t="shared" ca="1" si="239"/>
        <v>0</v>
      </c>
      <c r="S460" s="20" t="str">
        <f ca="1">IF(X460&lt;&gt;0,MAX($S$4:S459)+1,"")</f>
        <v/>
      </c>
      <c r="T460" s="109">
        <f t="shared" ca="1" si="247"/>
        <v>0</v>
      </c>
      <c r="U460" s="22">
        <f t="shared" ca="1" si="248"/>
        <v>0</v>
      </c>
      <c r="V460" s="22">
        <f t="shared" ca="1" si="249"/>
        <v>0</v>
      </c>
      <c r="W460" s="349">
        <f t="shared" ca="1" si="250"/>
        <v>0</v>
      </c>
      <c r="X460" s="375">
        <f t="shared" ca="1" si="240"/>
        <v>0</v>
      </c>
      <c r="Y460" s="20" t="str">
        <f ca="1">IF(AD460&lt;&gt;0,MAX(Y$4:$GY459)+1,"")</f>
        <v/>
      </c>
      <c r="Z460" s="109">
        <f t="shared" ca="1" si="251"/>
        <v>0</v>
      </c>
      <c r="AA460" s="22">
        <f t="shared" ca="1" si="252"/>
        <v>0</v>
      </c>
      <c r="AB460" s="22">
        <f t="shared" ca="1" si="253"/>
        <v>0</v>
      </c>
      <c r="AC460" s="349">
        <f t="shared" ca="1" si="254"/>
        <v>0</v>
      </c>
      <c r="AD460" s="375">
        <f t="shared" ca="1" si="241"/>
        <v>0</v>
      </c>
      <c r="AE460" s="20" t="str">
        <f ca="1">IF(AJ460&lt;&gt;0,MAX($E$4:AE459)+1,"")</f>
        <v/>
      </c>
      <c r="AF460" s="109">
        <f t="shared" ca="1" si="255"/>
        <v>0</v>
      </c>
      <c r="AG460" s="22">
        <f t="shared" ca="1" si="256"/>
        <v>0</v>
      </c>
      <c r="AH460" s="22">
        <f t="shared" ca="1" si="257"/>
        <v>0</v>
      </c>
      <c r="AI460" s="349">
        <f t="shared" ca="1" si="258"/>
        <v>0</v>
      </c>
      <c r="AJ460" s="375">
        <f t="shared" ca="1" si="242"/>
        <v>0</v>
      </c>
    </row>
    <row r="461" spans="1:36" ht="18.75" customHeight="1" thickBot="1">
      <c r="A461" s="20" t="str">
        <f ca="1">IF(F461&lt;&gt;0,MAX($A$4:A460)+1,"")</f>
        <v/>
      </c>
      <c r="B461" s="109">
        <f t="shared" ca="1" si="243"/>
        <v>0</v>
      </c>
      <c r="C461" s="22">
        <f t="shared" ca="1" si="244"/>
        <v>0</v>
      </c>
      <c r="D461" s="22">
        <f t="shared" ca="1" si="245"/>
        <v>0</v>
      </c>
      <c r="E461" s="349">
        <f t="shared" ca="1" si="246"/>
        <v>0</v>
      </c>
      <c r="F461" s="537">
        <f t="shared" ca="1" si="225"/>
        <v>0</v>
      </c>
      <c r="G461" s="20" t="str">
        <f ca="1">IF(L461&lt;&gt;0,MAX($G$4:G460)+1,"")</f>
        <v/>
      </c>
      <c r="H461" s="374">
        <f t="shared" ca="1" si="230"/>
        <v>0</v>
      </c>
      <c r="I461" s="374">
        <f t="shared" ca="1" si="231"/>
        <v>0</v>
      </c>
      <c r="J461" s="374">
        <f t="shared" ca="1" si="232"/>
        <v>0</v>
      </c>
      <c r="K461" s="374">
        <f t="shared" ca="1" si="233"/>
        <v>0</v>
      </c>
      <c r="L461" s="375">
        <f t="shared" ca="1" si="234"/>
        <v>0</v>
      </c>
      <c r="M461" s="20" t="str">
        <f ca="1">IF(R461&lt;&gt;0,MAX($M$4:M460)+1,"")</f>
        <v/>
      </c>
      <c r="N461" s="374">
        <f t="shared" ca="1" si="235"/>
        <v>0</v>
      </c>
      <c r="O461" s="374">
        <f t="shared" ca="1" si="236"/>
        <v>0</v>
      </c>
      <c r="P461" s="374">
        <f t="shared" ca="1" si="237"/>
        <v>0</v>
      </c>
      <c r="Q461" s="374">
        <f t="shared" ca="1" si="238"/>
        <v>0</v>
      </c>
      <c r="R461" s="375">
        <f t="shared" ca="1" si="239"/>
        <v>0</v>
      </c>
      <c r="S461" s="20" t="str">
        <f ca="1">IF(X461&lt;&gt;0,MAX($S$4:S460)+1,"")</f>
        <v/>
      </c>
      <c r="T461" s="109">
        <f t="shared" ca="1" si="247"/>
        <v>0</v>
      </c>
      <c r="U461" s="22">
        <f t="shared" ca="1" si="248"/>
        <v>0</v>
      </c>
      <c r="V461" s="22">
        <f t="shared" ca="1" si="249"/>
        <v>0</v>
      </c>
      <c r="W461" s="349">
        <f t="shared" ca="1" si="250"/>
        <v>0</v>
      </c>
      <c r="X461" s="375">
        <f t="shared" ca="1" si="240"/>
        <v>0</v>
      </c>
      <c r="Y461" s="20" t="str">
        <f ca="1">IF(AD461&lt;&gt;0,MAX(Y$4:$GY460)+1,"")</f>
        <v/>
      </c>
      <c r="Z461" s="109">
        <f t="shared" ca="1" si="251"/>
        <v>0</v>
      </c>
      <c r="AA461" s="22">
        <f t="shared" ca="1" si="252"/>
        <v>0</v>
      </c>
      <c r="AB461" s="22">
        <f t="shared" ca="1" si="253"/>
        <v>0</v>
      </c>
      <c r="AC461" s="349">
        <f t="shared" ca="1" si="254"/>
        <v>0</v>
      </c>
      <c r="AD461" s="375">
        <f t="shared" ca="1" si="241"/>
        <v>0</v>
      </c>
      <c r="AE461" s="20" t="str">
        <f ca="1">IF(AJ461&lt;&gt;0,MAX($E$4:AE460)+1,"")</f>
        <v/>
      </c>
      <c r="AF461" s="109">
        <f t="shared" ca="1" si="255"/>
        <v>0</v>
      </c>
      <c r="AG461" s="22">
        <f t="shared" ca="1" si="256"/>
        <v>0</v>
      </c>
      <c r="AH461" s="22">
        <f t="shared" ca="1" si="257"/>
        <v>0</v>
      </c>
      <c r="AI461" s="349">
        <f t="shared" ca="1" si="258"/>
        <v>0</v>
      </c>
      <c r="AJ461" s="375">
        <f t="shared" ca="1" si="242"/>
        <v>0</v>
      </c>
    </row>
    <row r="462" spans="1:36" ht="18.75" customHeight="1" thickBot="1">
      <c r="A462" s="20" t="str">
        <f ca="1">IF(F462&lt;&gt;0,MAX($A$4:A461)+1,"")</f>
        <v/>
      </c>
      <c r="B462" s="109">
        <f t="shared" ca="1" si="243"/>
        <v>0</v>
      </c>
      <c r="C462" s="22">
        <f t="shared" ca="1" si="244"/>
        <v>0</v>
      </c>
      <c r="D462" s="22">
        <f t="shared" ca="1" si="245"/>
        <v>0</v>
      </c>
      <c r="E462" s="349">
        <f t="shared" ca="1" si="246"/>
        <v>0</v>
      </c>
      <c r="F462" s="537">
        <f t="shared" ca="1" si="225"/>
        <v>0</v>
      </c>
      <c r="G462" s="20" t="str">
        <f ca="1">IF(L462&lt;&gt;0,MAX($G$4:G461)+1,"")</f>
        <v/>
      </c>
      <c r="H462" s="374">
        <f t="shared" ca="1" si="230"/>
        <v>0</v>
      </c>
      <c r="I462" s="374">
        <f t="shared" ca="1" si="231"/>
        <v>0</v>
      </c>
      <c r="J462" s="374">
        <f t="shared" ca="1" si="232"/>
        <v>0</v>
      </c>
      <c r="K462" s="374">
        <f t="shared" ca="1" si="233"/>
        <v>0</v>
      </c>
      <c r="L462" s="375">
        <f t="shared" ca="1" si="234"/>
        <v>0</v>
      </c>
      <c r="M462" s="20" t="str">
        <f ca="1">IF(R462&lt;&gt;0,MAX($M$4:M461)+1,"")</f>
        <v/>
      </c>
      <c r="N462" s="374">
        <f t="shared" ca="1" si="235"/>
        <v>0</v>
      </c>
      <c r="O462" s="374">
        <f t="shared" ca="1" si="236"/>
        <v>0</v>
      </c>
      <c r="P462" s="374">
        <f t="shared" ca="1" si="237"/>
        <v>0</v>
      </c>
      <c r="Q462" s="374">
        <f t="shared" ca="1" si="238"/>
        <v>0</v>
      </c>
      <c r="R462" s="375">
        <f t="shared" ca="1" si="239"/>
        <v>0</v>
      </c>
      <c r="S462" s="20" t="str">
        <f ca="1">IF(X462&lt;&gt;0,MAX($S$4:S461)+1,"")</f>
        <v/>
      </c>
      <c r="T462" s="109">
        <f t="shared" ca="1" si="247"/>
        <v>0</v>
      </c>
      <c r="U462" s="22">
        <f t="shared" ca="1" si="248"/>
        <v>0</v>
      </c>
      <c r="V462" s="22">
        <f t="shared" ca="1" si="249"/>
        <v>0</v>
      </c>
      <c r="W462" s="349">
        <f t="shared" ca="1" si="250"/>
        <v>0</v>
      </c>
      <c r="X462" s="375">
        <f t="shared" ca="1" si="240"/>
        <v>0</v>
      </c>
      <c r="Y462" s="20" t="str">
        <f ca="1">IF(AD462&lt;&gt;0,MAX(Y$4:$GY461)+1,"")</f>
        <v/>
      </c>
      <c r="Z462" s="109">
        <f t="shared" ca="1" si="251"/>
        <v>0</v>
      </c>
      <c r="AA462" s="22">
        <f t="shared" ca="1" si="252"/>
        <v>0</v>
      </c>
      <c r="AB462" s="22">
        <f t="shared" ca="1" si="253"/>
        <v>0</v>
      </c>
      <c r="AC462" s="349">
        <f t="shared" ca="1" si="254"/>
        <v>0</v>
      </c>
      <c r="AD462" s="375">
        <f t="shared" ca="1" si="241"/>
        <v>0</v>
      </c>
      <c r="AE462" s="20" t="str">
        <f ca="1">IF(AJ462&lt;&gt;0,MAX($E$4:AE461)+1,"")</f>
        <v/>
      </c>
      <c r="AF462" s="109">
        <f t="shared" ca="1" si="255"/>
        <v>0</v>
      </c>
      <c r="AG462" s="22">
        <f t="shared" ca="1" si="256"/>
        <v>0</v>
      </c>
      <c r="AH462" s="22">
        <f t="shared" ca="1" si="257"/>
        <v>0</v>
      </c>
      <c r="AI462" s="349">
        <f t="shared" ca="1" si="258"/>
        <v>0</v>
      </c>
      <c r="AJ462" s="375">
        <f t="shared" ca="1" si="242"/>
        <v>0</v>
      </c>
    </row>
    <row r="463" spans="1:36" ht="18.75" customHeight="1" thickBot="1">
      <c r="A463" s="20" t="str">
        <f ca="1">IF(F463&lt;&gt;0,MAX($A$4:A462)+1,"")</f>
        <v/>
      </c>
      <c r="B463" s="109">
        <f t="shared" ca="1" si="243"/>
        <v>0</v>
      </c>
      <c r="C463" s="22">
        <f t="shared" ca="1" si="244"/>
        <v>0</v>
      </c>
      <c r="D463" s="22">
        <f t="shared" ca="1" si="245"/>
        <v>0</v>
      </c>
      <c r="E463" s="349">
        <f t="shared" ca="1" si="246"/>
        <v>0</v>
      </c>
      <c r="F463" s="537">
        <f t="shared" ca="1" si="225"/>
        <v>0</v>
      </c>
      <c r="G463" s="20" t="str">
        <f ca="1">IF(L463&lt;&gt;0,MAX($G$4:G462)+1,"")</f>
        <v/>
      </c>
      <c r="H463" s="374">
        <f t="shared" ca="1" si="230"/>
        <v>0</v>
      </c>
      <c r="I463" s="374">
        <f t="shared" ca="1" si="231"/>
        <v>0</v>
      </c>
      <c r="J463" s="374">
        <f t="shared" ca="1" si="232"/>
        <v>0</v>
      </c>
      <c r="K463" s="374">
        <f t="shared" ca="1" si="233"/>
        <v>0</v>
      </c>
      <c r="L463" s="375">
        <f t="shared" ca="1" si="234"/>
        <v>0</v>
      </c>
      <c r="M463" s="20" t="str">
        <f ca="1">IF(R463&lt;&gt;0,MAX($M$4:M462)+1,"")</f>
        <v/>
      </c>
      <c r="N463" s="374">
        <f t="shared" ca="1" si="235"/>
        <v>0</v>
      </c>
      <c r="O463" s="374">
        <f t="shared" ca="1" si="236"/>
        <v>0</v>
      </c>
      <c r="P463" s="374">
        <f t="shared" ca="1" si="237"/>
        <v>0</v>
      </c>
      <c r="Q463" s="374">
        <f t="shared" ca="1" si="238"/>
        <v>0</v>
      </c>
      <c r="R463" s="375">
        <f t="shared" ca="1" si="239"/>
        <v>0</v>
      </c>
      <c r="S463" s="20" t="str">
        <f ca="1">IF(X463&lt;&gt;0,MAX($S$4:S462)+1,"")</f>
        <v/>
      </c>
      <c r="T463" s="109">
        <f t="shared" ca="1" si="247"/>
        <v>0</v>
      </c>
      <c r="U463" s="22">
        <f t="shared" ca="1" si="248"/>
        <v>0</v>
      </c>
      <c r="V463" s="22">
        <f t="shared" ca="1" si="249"/>
        <v>0</v>
      </c>
      <c r="W463" s="349">
        <f t="shared" ca="1" si="250"/>
        <v>0</v>
      </c>
      <c r="X463" s="375">
        <f t="shared" ca="1" si="240"/>
        <v>0</v>
      </c>
      <c r="Y463" s="20" t="str">
        <f ca="1">IF(AD463&lt;&gt;0,MAX(Y$4:$GY462)+1,"")</f>
        <v/>
      </c>
      <c r="Z463" s="109">
        <f t="shared" ca="1" si="251"/>
        <v>0</v>
      </c>
      <c r="AA463" s="22">
        <f t="shared" ca="1" si="252"/>
        <v>0</v>
      </c>
      <c r="AB463" s="22">
        <f t="shared" ca="1" si="253"/>
        <v>0</v>
      </c>
      <c r="AC463" s="349">
        <f t="shared" ca="1" si="254"/>
        <v>0</v>
      </c>
      <c r="AD463" s="375">
        <f t="shared" ca="1" si="241"/>
        <v>0</v>
      </c>
      <c r="AE463" s="20" t="str">
        <f ca="1">IF(AJ463&lt;&gt;0,MAX($E$4:AE462)+1,"")</f>
        <v/>
      </c>
      <c r="AF463" s="109">
        <f t="shared" ca="1" si="255"/>
        <v>0</v>
      </c>
      <c r="AG463" s="22">
        <f t="shared" ca="1" si="256"/>
        <v>0</v>
      </c>
      <c r="AH463" s="22">
        <f t="shared" ca="1" si="257"/>
        <v>0</v>
      </c>
      <c r="AI463" s="349">
        <f t="shared" ca="1" si="258"/>
        <v>0</v>
      </c>
      <c r="AJ463" s="375">
        <f t="shared" ca="1" si="242"/>
        <v>0</v>
      </c>
    </row>
    <row r="464" spans="1:36" ht="18.75" customHeight="1" thickBot="1">
      <c r="A464" s="20" t="str">
        <f ca="1">IF(F464&lt;&gt;0,MAX($A$4:A463)+1,"")</f>
        <v/>
      </c>
      <c r="B464" s="109">
        <f t="shared" ca="1" si="243"/>
        <v>0</v>
      </c>
      <c r="C464" s="22">
        <f t="shared" ca="1" si="244"/>
        <v>0</v>
      </c>
      <c r="D464" s="22">
        <f t="shared" ca="1" si="245"/>
        <v>0</v>
      </c>
      <c r="E464" s="349">
        <f t="shared" ca="1" si="246"/>
        <v>0</v>
      </c>
      <c r="F464" s="537">
        <f t="shared" ca="1" si="225"/>
        <v>0</v>
      </c>
      <c r="G464" s="20" t="str">
        <f ca="1">IF(L464&lt;&gt;0,MAX($G$4:G463)+1,"")</f>
        <v/>
      </c>
      <c r="H464" s="374">
        <f t="shared" ca="1" si="230"/>
        <v>0</v>
      </c>
      <c r="I464" s="374">
        <f t="shared" ca="1" si="231"/>
        <v>0</v>
      </c>
      <c r="J464" s="374">
        <f t="shared" ca="1" si="232"/>
        <v>0</v>
      </c>
      <c r="K464" s="374">
        <f t="shared" ca="1" si="233"/>
        <v>0</v>
      </c>
      <c r="L464" s="375">
        <f t="shared" ca="1" si="234"/>
        <v>0</v>
      </c>
      <c r="M464" s="20" t="str">
        <f ca="1">IF(R464&lt;&gt;0,MAX($M$4:M463)+1,"")</f>
        <v/>
      </c>
      <c r="N464" s="374">
        <f t="shared" ca="1" si="235"/>
        <v>0</v>
      </c>
      <c r="O464" s="374">
        <f t="shared" ca="1" si="236"/>
        <v>0</v>
      </c>
      <c r="P464" s="374">
        <f t="shared" ca="1" si="237"/>
        <v>0</v>
      </c>
      <c r="Q464" s="374">
        <f t="shared" ca="1" si="238"/>
        <v>0</v>
      </c>
      <c r="R464" s="375">
        <f t="shared" ca="1" si="239"/>
        <v>0</v>
      </c>
      <c r="S464" s="20" t="str">
        <f ca="1">IF(X464&lt;&gt;0,MAX($S$4:S463)+1,"")</f>
        <v/>
      </c>
      <c r="T464" s="109">
        <f t="shared" ca="1" si="247"/>
        <v>0</v>
      </c>
      <c r="U464" s="22">
        <f t="shared" ca="1" si="248"/>
        <v>0</v>
      </c>
      <c r="V464" s="22">
        <f t="shared" ca="1" si="249"/>
        <v>0</v>
      </c>
      <c r="W464" s="349">
        <f t="shared" ca="1" si="250"/>
        <v>0</v>
      </c>
      <c r="X464" s="375">
        <f t="shared" ca="1" si="240"/>
        <v>0</v>
      </c>
      <c r="Y464" s="20" t="str">
        <f ca="1">IF(AD464&lt;&gt;0,MAX(Y$4:$GY463)+1,"")</f>
        <v/>
      </c>
      <c r="Z464" s="109">
        <f t="shared" ca="1" si="251"/>
        <v>0</v>
      </c>
      <c r="AA464" s="22">
        <f t="shared" ca="1" si="252"/>
        <v>0</v>
      </c>
      <c r="AB464" s="22">
        <f t="shared" ca="1" si="253"/>
        <v>0</v>
      </c>
      <c r="AC464" s="349">
        <f t="shared" ca="1" si="254"/>
        <v>0</v>
      </c>
      <c r="AD464" s="375">
        <f t="shared" ca="1" si="241"/>
        <v>0</v>
      </c>
      <c r="AE464" s="20" t="str">
        <f ca="1">IF(AJ464&lt;&gt;0,MAX($E$4:AE463)+1,"")</f>
        <v/>
      </c>
      <c r="AF464" s="109">
        <f t="shared" ca="1" si="255"/>
        <v>0</v>
      </c>
      <c r="AG464" s="22">
        <f t="shared" ca="1" si="256"/>
        <v>0</v>
      </c>
      <c r="AH464" s="22">
        <f t="shared" ca="1" si="257"/>
        <v>0</v>
      </c>
      <c r="AI464" s="349">
        <f t="shared" ca="1" si="258"/>
        <v>0</v>
      </c>
      <c r="AJ464" s="375">
        <f t="shared" ca="1" si="242"/>
        <v>0</v>
      </c>
    </row>
    <row r="465" spans="1:36" ht="18.75" customHeight="1" thickBot="1">
      <c r="A465" s="20" t="str">
        <f ca="1">IF(F465&lt;&gt;0,MAX($A$4:A464)+1,"")</f>
        <v/>
      </c>
      <c r="B465" s="109">
        <f t="shared" ca="1" si="243"/>
        <v>0</v>
      </c>
      <c r="C465" s="22">
        <f t="shared" ca="1" si="244"/>
        <v>0</v>
      </c>
      <c r="D465" s="22">
        <f t="shared" ca="1" si="245"/>
        <v>0</v>
      </c>
      <c r="E465" s="349">
        <f t="shared" ca="1" si="246"/>
        <v>0</v>
      </c>
      <c r="F465" s="537">
        <f t="shared" ca="1" si="225"/>
        <v>0</v>
      </c>
      <c r="G465" s="20" t="str">
        <f ca="1">IF(L465&lt;&gt;0,MAX($G$4:G464)+1,"")</f>
        <v/>
      </c>
      <c r="H465" s="374">
        <f t="shared" ca="1" si="230"/>
        <v>0</v>
      </c>
      <c r="I465" s="374">
        <f t="shared" ca="1" si="231"/>
        <v>0</v>
      </c>
      <c r="J465" s="374">
        <f t="shared" ca="1" si="232"/>
        <v>0</v>
      </c>
      <c r="K465" s="374">
        <f t="shared" ca="1" si="233"/>
        <v>0</v>
      </c>
      <c r="L465" s="375">
        <f t="shared" ca="1" si="234"/>
        <v>0</v>
      </c>
      <c r="M465" s="20" t="str">
        <f ca="1">IF(R465&lt;&gt;0,MAX($M$4:M464)+1,"")</f>
        <v/>
      </c>
      <c r="N465" s="374">
        <f t="shared" ca="1" si="235"/>
        <v>0</v>
      </c>
      <c r="O465" s="374">
        <f t="shared" ca="1" si="236"/>
        <v>0</v>
      </c>
      <c r="P465" s="374">
        <f t="shared" ca="1" si="237"/>
        <v>0</v>
      </c>
      <c r="Q465" s="374">
        <f t="shared" ca="1" si="238"/>
        <v>0</v>
      </c>
      <c r="R465" s="375">
        <f t="shared" ca="1" si="239"/>
        <v>0</v>
      </c>
      <c r="S465" s="20" t="str">
        <f ca="1">IF(X465&lt;&gt;0,MAX($S$4:S464)+1,"")</f>
        <v/>
      </c>
      <c r="T465" s="109">
        <f t="shared" ca="1" si="247"/>
        <v>0</v>
      </c>
      <c r="U465" s="22">
        <f t="shared" ca="1" si="248"/>
        <v>0</v>
      </c>
      <c r="V465" s="22">
        <f t="shared" ca="1" si="249"/>
        <v>0</v>
      </c>
      <c r="W465" s="349">
        <f t="shared" ca="1" si="250"/>
        <v>0</v>
      </c>
      <c r="X465" s="375">
        <f t="shared" ca="1" si="240"/>
        <v>0</v>
      </c>
      <c r="Y465" s="20" t="str">
        <f ca="1">IF(AD465&lt;&gt;0,MAX(Y$4:$GY464)+1,"")</f>
        <v/>
      </c>
      <c r="Z465" s="109">
        <f t="shared" ca="1" si="251"/>
        <v>0</v>
      </c>
      <c r="AA465" s="22">
        <f t="shared" ca="1" si="252"/>
        <v>0</v>
      </c>
      <c r="AB465" s="22">
        <f t="shared" ca="1" si="253"/>
        <v>0</v>
      </c>
      <c r="AC465" s="349">
        <f t="shared" ca="1" si="254"/>
        <v>0</v>
      </c>
      <c r="AD465" s="375">
        <f t="shared" ca="1" si="241"/>
        <v>0</v>
      </c>
      <c r="AE465" s="20" t="str">
        <f ca="1">IF(AJ465&lt;&gt;0,MAX($E$4:AE464)+1,"")</f>
        <v/>
      </c>
      <c r="AF465" s="109">
        <f t="shared" ca="1" si="255"/>
        <v>0</v>
      </c>
      <c r="AG465" s="22">
        <f t="shared" ca="1" si="256"/>
        <v>0</v>
      </c>
      <c r="AH465" s="22">
        <f t="shared" ca="1" si="257"/>
        <v>0</v>
      </c>
      <c r="AI465" s="349">
        <f t="shared" ca="1" si="258"/>
        <v>0</v>
      </c>
      <c r="AJ465" s="375">
        <f t="shared" ca="1" si="242"/>
        <v>0</v>
      </c>
    </row>
    <row r="466" spans="1:36" ht="18.75" customHeight="1" thickBot="1">
      <c r="A466" s="20" t="str">
        <f ca="1">IF(F466&lt;&gt;0,MAX($A$4:A465)+1,"")</f>
        <v/>
      </c>
      <c r="B466" s="109">
        <f t="shared" ca="1" si="243"/>
        <v>0</v>
      </c>
      <c r="C466" s="22">
        <f t="shared" ca="1" si="244"/>
        <v>0</v>
      </c>
      <c r="D466" s="22">
        <f t="shared" ca="1" si="245"/>
        <v>0</v>
      </c>
      <c r="E466" s="349">
        <f t="shared" ca="1" si="246"/>
        <v>0</v>
      </c>
      <c r="F466" s="537">
        <f t="shared" ca="1" si="225"/>
        <v>0</v>
      </c>
      <c r="G466" s="20" t="str">
        <f ca="1">IF(L466&lt;&gt;0,MAX($G$4:G465)+1,"")</f>
        <v/>
      </c>
      <c r="H466" s="374">
        <f t="shared" ca="1" si="230"/>
        <v>0</v>
      </c>
      <c r="I466" s="374">
        <f t="shared" ca="1" si="231"/>
        <v>0</v>
      </c>
      <c r="J466" s="374">
        <f t="shared" ca="1" si="232"/>
        <v>0</v>
      </c>
      <c r="K466" s="374">
        <f t="shared" ca="1" si="233"/>
        <v>0</v>
      </c>
      <c r="L466" s="375">
        <f t="shared" ca="1" si="234"/>
        <v>0</v>
      </c>
      <c r="M466" s="20" t="str">
        <f ca="1">IF(R466&lt;&gt;0,MAX($M$4:M465)+1,"")</f>
        <v/>
      </c>
      <c r="N466" s="374">
        <f t="shared" ca="1" si="235"/>
        <v>0</v>
      </c>
      <c r="O466" s="374">
        <f t="shared" ca="1" si="236"/>
        <v>0</v>
      </c>
      <c r="P466" s="374">
        <f t="shared" ca="1" si="237"/>
        <v>0</v>
      </c>
      <c r="Q466" s="374">
        <f t="shared" ca="1" si="238"/>
        <v>0</v>
      </c>
      <c r="R466" s="375">
        <f t="shared" ca="1" si="239"/>
        <v>0</v>
      </c>
      <c r="S466" s="20" t="str">
        <f ca="1">IF(X466&lt;&gt;0,MAX($S$4:S465)+1,"")</f>
        <v/>
      </c>
      <c r="T466" s="109">
        <f t="shared" ca="1" si="247"/>
        <v>0</v>
      </c>
      <c r="U466" s="22">
        <f t="shared" ca="1" si="248"/>
        <v>0</v>
      </c>
      <c r="V466" s="22">
        <f t="shared" ca="1" si="249"/>
        <v>0</v>
      </c>
      <c r="W466" s="349">
        <f t="shared" ca="1" si="250"/>
        <v>0</v>
      </c>
      <c r="X466" s="375">
        <f t="shared" ca="1" si="240"/>
        <v>0</v>
      </c>
      <c r="Y466" s="20" t="str">
        <f ca="1">IF(AD466&lt;&gt;0,MAX(Y$4:$GY465)+1,"")</f>
        <v/>
      </c>
      <c r="Z466" s="109">
        <f t="shared" ca="1" si="251"/>
        <v>0</v>
      </c>
      <c r="AA466" s="22">
        <f t="shared" ca="1" si="252"/>
        <v>0</v>
      </c>
      <c r="AB466" s="22">
        <f t="shared" ca="1" si="253"/>
        <v>0</v>
      </c>
      <c r="AC466" s="349">
        <f t="shared" ca="1" si="254"/>
        <v>0</v>
      </c>
      <c r="AD466" s="375">
        <f t="shared" ca="1" si="241"/>
        <v>0</v>
      </c>
      <c r="AE466" s="20" t="str">
        <f ca="1">IF(AJ466&lt;&gt;0,MAX($E$4:AE465)+1,"")</f>
        <v/>
      </c>
      <c r="AF466" s="109">
        <f t="shared" ca="1" si="255"/>
        <v>0</v>
      </c>
      <c r="AG466" s="22">
        <f t="shared" ca="1" si="256"/>
        <v>0</v>
      </c>
      <c r="AH466" s="22">
        <f t="shared" ca="1" si="257"/>
        <v>0</v>
      </c>
      <c r="AI466" s="349">
        <f t="shared" ca="1" si="258"/>
        <v>0</v>
      </c>
      <c r="AJ466" s="375">
        <f t="shared" ca="1" si="242"/>
        <v>0</v>
      </c>
    </row>
    <row r="467" spans="1:36" ht="18.75" customHeight="1" thickBot="1">
      <c r="A467" s="20" t="str">
        <f ca="1">IF(F467&lt;&gt;0,MAX($A$4:A466)+1,"")</f>
        <v/>
      </c>
      <c r="B467" s="109">
        <f t="shared" ca="1" si="243"/>
        <v>0</v>
      </c>
      <c r="C467" s="22">
        <f t="shared" ca="1" si="244"/>
        <v>0</v>
      </c>
      <c r="D467" s="22">
        <f t="shared" ca="1" si="245"/>
        <v>0</v>
      </c>
      <c r="E467" s="349">
        <f t="shared" ca="1" si="246"/>
        <v>0</v>
      </c>
      <c r="F467" s="537">
        <f t="shared" ca="1" si="225"/>
        <v>0</v>
      </c>
      <c r="G467" s="20" t="str">
        <f ca="1">IF(L467&lt;&gt;0,MAX($G$4:G466)+1,"")</f>
        <v/>
      </c>
      <c r="H467" s="374">
        <f t="shared" ca="1" si="230"/>
        <v>0</v>
      </c>
      <c r="I467" s="374">
        <f t="shared" ca="1" si="231"/>
        <v>0</v>
      </c>
      <c r="J467" s="374">
        <f t="shared" ca="1" si="232"/>
        <v>0</v>
      </c>
      <c r="K467" s="374">
        <f t="shared" ca="1" si="233"/>
        <v>0</v>
      </c>
      <c r="L467" s="375">
        <f t="shared" ca="1" si="234"/>
        <v>0</v>
      </c>
      <c r="M467" s="20" t="str">
        <f ca="1">IF(R467&lt;&gt;0,MAX($M$4:M466)+1,"")</f>
        <v/>
      </c>
      <c r="N467" s="374">
        <f t="shared" ca="1" si="235"/>
        <v>0</v>
      </c>
      <c r="O467" s="374">
        <f t="shared" ca="1" si="236"/>
        <v>0</v>
      </c>
      <c r="P467" s="374">
        <f t="shared" ca="1" si="237"/>
        <v>0</v>
      </c>
      <c r="Q467" s="374">
        <f t="shared" ca="1" si="238"/>
        <v>0</v>
      </c>
      <c r="R467" s="375">
        <f t="shared" ca="1" si="239"/>
        <v>0</v>
      </c>
      <c r="S467" s="20" t="str">
        <f ca="1">IF(X467&lt;&gt;0,MAX($S$4:S466)+1,"")</f>
        <v/>
      </c>
      <c r="T467" s="109">
        <f t="shared" ca="1" si="247"/>
        <v>0</v>
      </c>
      <c r="U467" s="22">
        <f t="shared" ca="1" si="248"/>
        <v>0</v>
      </c>
      <c r="V467" s="22">
        <f t="shared" ca="1" si="249"/>
        <v>0</v>
      </c>
      <c r="W467" s="349">
        <f t="shared" ca="1" si="250"/>
        <v>0</v>
      </c>
      <c r="X467" s="375">
        <f t="shared" ca="1" si="240"/>
        <v>0</v>
      </c>
      <c r="Y467" s="20" t="str">
        <f ca="1">IF(AD467&lt;&gt;0,MAX(Y$4:$GY466)+1,"")</f>
        <v/>
      </c>
      <c r="Z467" s="109">
        <f t="shared" ca="1" si="251"/>
        <v>0</v>
      </c>
      <c r="AA467" s="22">
        <f t="shared" ca="1" si="252"/>
        <v>0</v>
      </c>
      <c r="AB467" s="22">
        <f t="shared" ca="1" si="253"/>
        <v>0</v>
      </c>
      <c r="AC467" s="349">
        <f t="shared" ca="1" si="254"/>
        <v>0</v>
      </c>
      <c r="AD467" s="375">
        <f t="shared" ca="1" si="241"/>
        <v>0</v>
      </c>
      <c r="AE467" s="20" t="str">
        <f ca="1">IF(AJ467&lt;&gt;0,MAX($E$4:AE466)+1,"")</f>
        <v/>
      </c>
      <c r="AF467" s="109">
        <f t="shared" ca="1" si="255"/>
        <v>0</v>
      </c>
      <c r="AG467" s="22">
        <f t="shared" ca="1" si="256"/>
        <v>0</v>
      </c>
      <c r="AH467" s="22">
        <f t="shared" ca="1" si="257"/>
        <v>0</v>
      </c>
      <c r="AI467" s="349">
        <f t="shared" ca="1" si="258"/>
        <v>0</v>
      </c>
      <c r="AJ467" s="375">
        <f t="shared" ca="1" si="242"/>
        <v>0</v>
      </c>
    </row>
    <row r="468" spans="1:36" ht="18.75" customHeight="1" thickBot="1">
      <c r="A468" s="20" t="str">
        <f ca="1">IF(F468&lt;&gt;0,MAX($A$4:A467)+1,"")</f>
        <v/>
      </c>
      <c r="B468" s="109">
        <f t="shared" ca="1" si="243"/>
        <v>0</v>
      </c>
      <c r="C468" s="22">
        <f t="shared" ca="1" si="244"/>
        <v>0</v>
      </c>
      <c r="D468" s="22">
        <f t="shared" ca="1" si="245"/>
        <v>0</v>
      </c>
      <c r="E468" s="349">
        <f t="shared" ca="1" si="246"/>
        <v>0</v>
      </c>
      <c r="F468" s="537">
        <f t="shared" ca="1" si="225"/>
        <v>0</v>
      </c>
      <c r="G468" s="20" t="str">
        <f ca="1">IF(L468&lt;&gt;0,MAX($G$4:G467)+1,"")</f>
        <v/>
      </c>
      <c r="H468" s="374">
        <f t="shared" ca="1" si="230"/>
        <v>0</v>
      </c>
      <c r="I468" s="374">
        <f t="shared" ca="1" si="231"/>
        <v>0</v>
      </c>
      <c r="J468" s="374">
        <f t="shared" ca="1" si="232"/>
        <v>0</v>
      </c>
      <c r="K468" s="374">
        <f t="shared" ca="1" si="233"/>
        <v>0</v>
      </c>
      <c r="L468" s="375">
        <f t="shared" ca="1" si="234"/>
        <v>0</v>
      </c>
      <c r="M468" s="20" t="str">
        <f ca="1">IF(R468&lt;&gt;0,MAX($M$4:M467)+1,"")</f>
        <v/>
      </c>
      <c r="N468" s="374">
        <f t="shared" ca="1" si="235"/>
        <v>0</v>
      </c>
      <c r="O468" s="374">
        <f t="shared" ca="1" si="236"/>
        <v>0</v>
      </c>
      <c r="P468" s="374">
        <f t="shared" ca="1" si="237"/>
        <v>0</v>
      </c>
      <c r="Q468" s="374">
        <f t="shared" ca="1" si="238"/>
        <v>0</v>
      </c>
      <c r="R468" s="375">
        <f t="shared" ca="1" si="239"/>
        <v>0</v>
      </c>
      <c r="S468" s="20" t="str">
        <f ca="1">IF(X468&lt;&gt;0,MAX($S$4:S467)+1,"")</f>
        <v/>
      </c>
      <c r="T468" s="109">
        <f t="shared" ca="1" si="247"/>
        <v>0</v>
      </c>
      <c r="U468" s="22">
        <f t="shared" ca="1" si="248"/>
        <v>0</v>
      </c>
      <c r="V468" s="22">
        <f t="shared" ca="1" si="249"/>
        <v>0</v>
      </c>
      <c r="W468" s="349">
        <f t="shared" ca="1" si="250"/>
        <v>0</v>
      </c>
      <c r="X468" s="375">
        <f t="shared" ca="1" si="240"/>
        <v>0</v>
      </c>
      <c r="Y468" s="20" t="str">
        <f ca="1">IF(AD468&lt;&gt;0,MAX(Y$4:$GY467)+1,"")</f>
        <v/>
      </c>
      <c r="Z468" s="109">
        <f t="shared" ca="1" si="251"/>
        <v>0</v>
      </c>
      <c r="AA468" s="22">
        <f t="shared" ca="1" si="252"/>
        <v>0</v>
      </c>
      <c r="AB468" s="22">
        <f t="shared" ca="1" si="253"/>
        <v>0</v>
      </c>
      <c r="AC468" s="349">
        <f t="shared" ca="1" si="254"/>
        <v>0</v>
      </c>
      <c r="AD468" s="375">
        <f t="shared" ca="1" si="241"/>
        <v>0</v>
      </c>
      <c r="AE468" s="20" t="str">
        <f ca="1">IF(AJ468&lt;&gt;0,MAX($E$4:AE467)+1,"")</f>
        <v/>
      </c>
      <c r="AF468" s="109">
        <f t="shared" ca="1" si="255"/>
        <v>0</v>
      </c>
      <c r="AG468" s="22">
        <f t="shared" ca="1" si="256"/>
        <v>0</v>
      </c>
      <c r="AH468" s="22">
        <f t="shared" ca="1" si="257"/>
        <v>0</v>
      </c>
      <c r="AI468" s="349">
        <f t="shared" ca="1" si="258"/>
        <v>0</v>
      </c>
      <c r="AJ468" s="375">
        <f t="shared" ca="1" si="242"/>
        <v>0</v>
      </c>
    </row>
    <row r="469" spans="1:36" ht="18.75" customHeight="1" thickBot="1">
      <c r="A469" s="20" t="str">
        <f ca="1">IF(F469&lt;&gt;0,MAX($A$4:A468)+1,"")</f>
        <v/>
      </c>
      <c r="B469" s="109">
        <f t="shared" ca="1" si="243"/>
        <v>0</v>
      </c>
      <c r="C469" s="22">
        <f t="shared" ca="1" si="244"/>
        <v>0</v>
      </c>
      <c r="D469" s="22">
        <f t="shared" ca="1" si="245"/>
        <v>0</v>
      </c>
      <c r="E469" s="349">
        <f t="shared" ca="1" si="246"/>
        <v>0</v>
      </c>
      <c r="F469" s="537">
        <f t="shared" ca="1" si="225"/>
        <v>0</v>
      </c>
      <c r="G469" s="20" t="str">
        <f ca="1">IF(L469&lt;&gt;0,MAX($G$4:G468)+1,"")</f>
        <v/>
      </c>
      <c r="H469" s="374">
        <f t="shared" ca="1" si="230"/>
        <v>0</v>
      </c>
      <c r="I469" s="374">
        <f t="shared" ca="1" si="231"/>
        <v>0</v>
      </c>
      <c r="J469" s="374">
        <f t="shared" ca="1" si="232"/>
        <v>0</v>
      </c>
      <c r="K469" s="374">
        <f t="shared" ca="1" si="233"/>
        <v>0</v>
      </c>
      <c r="L469" s="375">
        <f t="shared" ca="1" si="234"/>
        <v>0</v>
      </c>
      <c r="M469" s="20" t="str">
        <f ca="1">IF(R469&lt;&gt;0,MAX($M$4:M468)+1,"")</f>
        <v/>
      </c>
      <c r="N469" s="374">
        <f t="shared" ca="1" si="235"/>
        <v>0</v>
      </c>
      <c r="O469" s="374">
        <f t="shared" ca="1" si="236"/>
        <v>0</v>
      </c>
      <c r="P469" s="374">
        <f t="shared" ca="1" si="237"/>
        <v>0</v>
      </c>
      <c r="Q469" s="374">
        <f t="shared" ca="1" si="238"/>
        <v>0</v>
      </c>
      <c r="R469" s="375">
        <f t="shared" ca="1" si="239"/>
        <v>0</v>
      </c>
      <c r="S469" s="20" t="str">
        <f ca="1">IF(X469&lt;&gt;0,MAX($S$4:S468)+1,"")</f>
        <v/>
      </c>
      <c r="T469" s="109">
        <f t="shared" ca="1" si="247"/>
        <v>0</v>
      </c>
      <c r="U469" s="22">
        <f t="shared" ca="1" si="248"/>
        <v>0</v>
      </c>
      <c r="V469" s="22">
        <f t="shared" ca="1" si="249"/>
        <v>0</v>
      </c>
      <c r="W469" s="349">
        <f t="shared" ca="1" si="250"/>
        <v>0</v>
      </c>
      <c r="X469" s="375">
        <f t="shared" ca="1" si="240"/>
        <v>0</v>
      </c>
      <c r="Y469" s="20" t="str">
        <f ca="1">IF(AD469&lt;&gt;0,MAX(Y$4:$GY468)+1,"")</f>
        <v/>
      </c>
      <c r="Z469" s="109">
        <f t="shared" ca="1" si="251"/>
        <v>0</v>
      </c>
      <c r="AA469" s="22">
        <f t="shared" ca="1" si="252"/>
        <v>0</v>
      </c>
      <c r="AB469" s="22">
        <f t="shared" ca="1" si="253"/>
        <v>0</v>
      </c>
      <c r="AC469" s="349">
        <f t="shared" ca="1" si="254"/>
        <v>0</v>
      </c>
      <c r="AD469" s="375">
        <f t="shared" ca="1" si="241"/>
        <v>0</v>
      </c>
      <c r="AE469" s="20" t="str">
        <f ca="1">IF(AJ469&lt;&gt;0,MAX($E$4:AE468)+1,"")</f>
        <v/>
      </c>
      <c r="AF469" s="109">
        <f t="shared" ca="1" si="255"/>
        <v>0</v>
      </c>
      <c r="AG469" s="22">
        <f t="shared" ca="1" si="256"/>
        <v>0</v>
      </c>
      <c r="AH469" s="22">
        <f t="shared" ca="1" si="257"/>
        <v>0</v>
      </c>
      <c r="AI469" s="349">
        <f t="shared" ca="1" si="258"/>
        <v>0</v>
      </c>
      <c r="AJ469" s="375">
        <f t="shared" ca="1" si="242"/>
        <v>0</v>
      </c>
    </row>
    <row r="470" spans="1:36" ht="18.75" customHeight="1" thickBot="1">
      <c r="A470" s="20" t="str">
        <f ca="1">IF(F470&lt;&gt;0,MAX($A$4:A469)+1,"")</f>
        <v/>
      </c>
      <c r="B470" s="109">
        <f t="shared" ca="1" si="243"/>
        <v>0</v>
      </c>
      <c r="C470" s="22">
        <f t="shared" ca="1" si="244"/>
        <v>0</v>
      </c>
      <c r="D470" s="22">
        <f t="shared" ca="1" si="245"/>
        <v>0</v>
      </c>
      <c r="E470" s="349">
        <f t="shared" ca="1" si="246"/>
        <v>0</v>
      </c>
      <c r="F470" s="537">
        <f t="shared" ca="1" si="225"/>
        <v>0</v>
      </c>
      <c r="G470" s="20" t="str">
        <f ca="1">IF(L470&lt;&gt;0,MAX($G$4:G469)+1,"")</f>
        <v/>
      </c>
      <c r="H470" s="374">
        <f t="shared" ca="1" si="230"/>
        <v>0</v>
      </c>
      <c r="I470" s="374">
        <f t="shared" ca="1" si="231"/>
        <v>0</v>
      </c>
      <c r="J470" s="374">
        <f t="shared" ca="1" si="232"/>
        <v>0</v>
      </c>
      <c r="K470" s="374">
        <f t="shared" ca="1" si="233"/>
        <v>0</v>
      </c>
      <c r="L470" s="375">
        <f t="shared" ca="1" si="234"/>
        <v>0</v>
      </c>
      <c r="M470" s="20" t="str">
        <f ca="1">IF(R470&lt;&gt;0,MAX($M$4:M469)+1,"")</f>
        <v/>
      </c>
      <c r="N470" s="374">
        <f t="shared" ca="1" si="235"/>
        <v>0</v>
      </c>
      <c r="O470" s="374">
        <f t="shared" ca="1" si="236"/>
        <v>0</v>
      </c>
      <c r="P470" s="374">
        <f t="shared" ca="1" si="237"/>
        <v>0</v>
      </c>
      <c r="Q470" s="374">
        <f t="shared" ca="1" si="238"/>
        <v>0</v>
      </c>
      <c r="R470" s="375">
        <f t="shared" ca="1" si="239"/>
        <v>0</v>
      </c>
      <c r="S470" s="20" t="str">
        <f ca="1">IF(X470&lt;&gt;0,MAX($S$4:S469)+1,"")</f>
        <v/>
      </c>
      <c r="T470" s="109">
        <f t="shared" ca="1" si="247"/>
        <v>0</v>
      </c>
      <c r="U470" s="22">
        <f t="shared" ca="1" si="248"/>
        <v>0</v>
      </c>
      <c r="V470" s="22">
        <f t="shared" ca="1" si="249"/>
        <v>0</v>
      </c>
      <c r="W470" s="349">
        <f t="shared" ca="1" si="250"/>
        <v>0</v>
      </c>
      <c r="X470" s="375">
        <f t="shared" ca="1" si="240"/>
        <v>0</v>
      </c>
      <c r="Y470" s="20" t="str">
        <f ca="1">IF(AD470&lt;&gt;0,MAX(Y$4:$GY469)+1,"")</f>
        <v/>
      </c>
      <c r="Z470" s="109">
        <f t="shared" ca="1" si="251"/>
        <v>0</v>
      </c>
      <c r="AA470" s="22">
        <f t="shared" ca="1" si="252"/>
        <v>0</v>
      </c>
      <c r="AB470" s="22">
        <f t="shared" ca="1" si="253"/>
        <v>0</v>
      </c>
      <c r="AC470" s="349">
        <f t="shared" ca="1" si="254"/>
        <v>0</v>
      </c>
      <c r="AD470" s="375">
        <f t="shared" ca="1" si="241"/>
        <v>0</v>
      </c>
      <c r="AE470" s="20" t="str">
        <f ca="1">IF(AJ470&lt;&gt;0,MAX($E$4:AE469)+1,"")</f>
        <v/>
      </c>
      <c r="AF470" s="109">
        <f t="shared" ca="1" si="255"/>
        <v>0</v>
      </c>
      <c r="AG470" s="22">
        <f t="shared" ca="1" si="256"/>
        <v>0</v>
      </c>
      <c r="AH470" s="22">
        <f t="shared" ca="1" si="257"/>
        <v>0</v>
      </c>
      <c r="AI470" s="349">
        <f t="shared" ca="1" si="258"/>
        <v>0</v>
      </c>
      <c r="AJ470" s="375">
        <f t="shared" ca="1" si="242"/>
        <v>0</v>
      </c>
    </row>
    <row r="471" spans="1:36" ht="18.75" customHeight="1" thickBot="1">
      <c r="A471" s="20" t="str">
        <f ca="1">IF(F471&lt;&gt;0,MAX($A$4:A470)+1,"")</f>
        <v/>
      </c>
      <c r="B471" s="109">
        <f t="shared" ca="1" si="243"/>
        <v>0</v>
      </c>
      <c r="C471" s="22">
        <f t="shared" ca="1" si="244"/>
        <v>0</v>
      </c>
      <c r="D471" s="22">
        <f t="shared" ca="1" si="245"/>
        <v>0</v>
      </c>
      <c r="E471" s="349">
        <f t="shared" ca="1" si="246"/>
        <v>0</v>
      </c>
      <c r="F471" s="537">
        <f t="shared" ca="1" si="225"/>
        <v>0</v>
      </c>
      <c r="G471" s="20" t="str">
        <f ca="1">IF(L471&lt;&gt;0,MAX($G$4:G470)+1,"")</f>
        <v/>
      </c>
      <c r="H471" s="374">
        <f t="shared" ca="1" si="230"/>
        <v>0</v>
      </c>
      <c r="I471" s="374">
        <f t="shared" ca="1" si="231"/>
        <v>0</v>
      </c>
      <c r="J471" s="374">
        <f t="shared" ca="1" si="232"/>
        <v>0</v>
      </c>
      <c r="K471" s="374">
        <f t="shared" ca="1" si="233"/>
        <v>0</v>
      </c>
      <c r="L471" s="375">
        <f t="shared" ca="1" si="234"/>
        <v>0</v>
      </c>
      <c r="M471" s="20" t="str">
        <f ca="1">IF(R471&lt;&gt;0,MAX($M$4:M470)+1,"")</f>
        <v/>
      </c>
      <c r="N471" s="374">
        <f t="shared" ca="1" si="235"/>
        <v>0</v>
      </c>
      <c r="O471" s="374">
        <f t="shared" ca="1" si="236"/>
        <v>0</v>
      </c>
      <c r="P471" s="374">
        <f t="shared" ca="1" si="237"/>
        <v>0</v>
      </c>
      <c r="Q471" s="374">
        <f t="shared" ca="1" si="238"/>
        <v>0</v>
      </c>
      <c r="R471" s="375">
        <f t="shared" ca="1" si="239"/>
        <v>0</v>
      </c>
      <c r="S471" s="20" t="str">
        <f ca="1">IF(X471&lt;&gt;0,MAX($S$4:S470)+1,"")</f>
        <v/>
      </c>
      <c r="T471" s="109">
        <f t="shared" ca="1" si="247"/>
        <v>0</v>
      </c>
      <c r="U471" s="22">
        <f t="shared" ca="1" si="248"/>
        <v>0</v>
      </c>
      <c r="V471" s="22">
        <f t="shared" ca="1" si="249"/>
        <v>0</v>
      </c>
      <c r="W471" s="349">
        <f t="shared" ca="1" si="250"/>
        <v>0</v>
      </c>
      <c r="X471" s="375">
        <f t="shared" ca="1" si="240"/>
        <v>0</v>
      </c>
      <c r="Y471" s="20" t="str">
        <f ca="1">IF(AD471&lt;&gt;0,MAX(Y$4:$GY470)+1,"")</f>
        <v/>
      </c>
      <c r="Z471" s="109">
        <f t="shared" ca="1" si="251"/>
        <v>0</v>
      </c>
      <c r="AA471" s="22">
        <f t="shared" ca="1" si="252"/>
        <v>0</v>
      </c>
      <c r="AB471" s="22">
        <f t="shared" ca="1" si="253"/>
        <v>0</v>
      </c>
      <c r="AC471" s="349">
        <f t="shared" ca="1" si="254"/>
        <v>0</v>
      </c>
      <c r="AD471" s="375">
        <f t="shared" ca="1" si="241"/>
        <v>0</v>
      </c>
      <c r="AE471" s="20" t="str">
        <f ca="1">IF(AJ471&lt;&gt;0,MAX($E$4:AE470)+1,"")</f>
        <v/>
      </c>
      <c r="AF471" s="109">
        <f t="shared" ca="1" si="255"/>
        <v>0</v>
      </c>
      <c r="AG471" s="22">
        <f t="shared" ca="1" si="256"/>
        <v>0</v>
      </c>
      <c r="AH471" s="22">
        <f t="shared" ca="1" si="257"/>
        <v>0</v>
      </c>
      <c r="AI471" s="349">
        <f t="shared" ca="1" si="258"/>
        <v>0</v>
      </c>
      <c r="AJ471" s="375">
        <f t="shared" ca="1" si="242"/>
        <v>0</v>
      </c>
    </row>
    <row r="472" spans="1:36" ht="18.75" customHeight="1" thickBot="1">
      <c r="A472" s="20" t="str">
        <f ca="1">IF(F472&lt;&gt;0,MAX($A$4:A471)+1,"")</f>
        <v/>
      </c>
      <c r="B472" s="109">
        <f t="shared" ca="1" si="243"/>
        <v>0</v>
      </c>
      <c r="C472" s="22">
        <f t="shared" ca="1" si="244"/>
        <v>0</v>
      </c>
      <c r="D472" s="22">
        <f t="shared" ca="1" si="245"/>
        <v>0</v>
      </c>
      <c r="E472" s="349">
        <f t="shared" ca="1" si="246"/>
        <v>0</v>
      </c>
      <c r="F472" s="537">
        <f t="shared" ca="1" si="225"/>
        <v>0</v>
      </c>
      <c r="G472" s="20" t="str">
        <f ca="1">IF(L472&lt;&gt;0,MAX($G$4:G471)+1,"")</f>
        <v/>
      </c>
      <c r="H472" s="374">
        <f t="shared" ca="1" si="230"/>
        <v>0</v>
      </c>
      <c r="I472" s="374">
        <f t="shared" ca="1" si="231"/>
        <v>0</v>
      </c>
      <c r="J472" s="374">
        <f t="shared" ca="1" si="232"/>
        <v>0</v>
      </c>
      <c r="K472" s="374">
        <f t="shared" ca="1" si="233"/>
        <v>0</v>
      </c>
      <c r="L472" s="375">
        <f t="shared" ca="1" si="234"/>
        <v>0</v>
      </c>
      <c r="M472" s="20" t="str">
        <f ca="1">IF(R472&lt;&gt;0,MAX($M$4:M471)+1,"")</f>
        <v/>
      </c>
      <c r="N472" s="374">
        <f t="shared" ca="1" si="235"/>
        <v>0</v>
      </c>
      <c r="O472" s="374">
        <f t="shared" ca="1" si="236"/>
        <v>0</v>
      </c>
      <c r="P472" s="374">
        <f t="shared" ca="1" si="237"/>
        <v>0</v>
      </c>
      <c r="Q472" s="374">
        <f t="shared" ca="1" si="238"/>
        <v>0</v>
      </c>
      <c r="R472" s="375">
        <f t="shared" ca="1" si="239"/>
        <v>0</v>
      </c>
      <c r="S472" s="20" t="str">
        <f ca="1">IF(X472&lt;&gt;0,MAX($S$4:S471)+1,"")</f>
        <v/>
      </c>
      <c r="T472" s="109">
        <f t="shared" ca="1" si="247"/>
        <v>0</v>
      </c>
      <c r="U472" s="22">
        <f t="shared" ca="1" si="248"/>
        <v>0</v>
      </c>
      <c r="V472" s="22">
        <f t="shared" ca="1" si="249"/>
        <v>0</v>
      </c>
      <c r="W472" s="349">
        <f t="shared" ca="1" si="250"/>
        <v>0</v>
      </c>
      <c r="X472" s="375">
        <f t="shared" ca="1" si="240"/>
        <v>0</v>
      </c>
      <c r="Y472" s="20" t="str">
        <f ca="1">IF(AD472&lt;&gt;0,MAX(Y$4:$GY471)+1,"")</f>
        <v/>
      </c>
      <c r="Z472" s="109">
        <f t="shared" ca="1" si="251"/>
        <v>0</v>
      </c>
      <c r="AA472" s="22">
        <f t="shared" ca="1" si="252"/>
        <v>0</v>
      </c>
      <c r="AB472" s="22">
        <f t="shared" ca="1" si="253"/>
        <v>0</v>
      </c>
      <c r="AC472" s="349">
        <f t="shared" ca="1" si="254"/>
        <v>0</v>
      </c>
      <c r="AD472" s="375">
        <f t="shared" ca="1" si="241"/>
        <v>0</v>
      </c>
      <c r="AE472" s="20" t="str">
        <f ca="1">IF(AJ472&lt;&gt;0,MAX($E$4:AE471)+1,"")</f>
        <v/>
      </c>
      <c r="AF472" s="109">
        <f t="shared" ca="1" si="255"/>
        <v>0</v>
      </c>
      <c r="AG472" s="22">
        <f t="shared" ca="1" si="256"/>
        <v>0</v>
      </c>
      <c r="AH472" s="22">
        <f t="shared" ca="1" si="257"/>
        <v>0</v>
      </c>
      <c r="AI472" s="349">
        <f t="shared" ca="1" si="258"/>
        <v>0</v>
      </c>
      <c r="AJ472" s="375">
        <f t="shared" ca="1" si="242"/>
        <v>0</v>
      </c>
    </row>
    <row r="473" spans="1:36" ht="18.75" customHeight="1" thickBot="1">
      <c r="A473" s="20" t="str">
        <f ca="1">IF(F473&lt;&gt;0,MAX($A$4:A472)+1,"")</f>
        <v/>
      </c>
      <c r="B473" s="109">
        <f t="shared" ca="1" si="243"/>
        <v>0</v>
      </c>
      <c r="C473" s="22">
        <f t="shared" ca="1" si="244"/>
        <v>0</v>
      </c>
      <c r="D473" s="22">
        <f t="shared" ca="1" si="245"/>
        <v>0</v>
      </c>
      <c r="E473" s="349">
        <f t="shared" ca="1" si="246"/>
        <v>0</v>
      </c>
      <c r="F473" s="537">
        <f t="shared" ca="1" si="225"/>
        <v>0</v>
      </c>
      <c r="G473" s="20" t="str">
        <f ca="1">IF(L473&lt;&gt;0,MAX($G$4:G472)+1,"")</f>
        <v/>
      </c>
      <c r="H473" s="374">
        <f t="shared" ca="1" si="230"/>
        <v>0</v>
      </c>
      <c r="I473" s="374">
        <f t="shared" ca="1" si="231"/>
        <v>0</v>
      </c>
      <c r="J473" s="374">
        <f t="shared" ca="1" si="232"/>
        <v>0</v>
      </c>
      <c r="K473" s="374">
        <f t="shared" ca="1" si="233"/>
        <v>0</v>
      </c>
      <c r="L473" s="375">
        <f t="shared" ca="1" si="234"/>
        <v>0</v>
      </c>
      <c r="M473" s="20" t="str">
        <f ca="1">IF(R473&lt;&gt;0,MAX($M$4:M472)+1,"")</f>
        <v/>
      </c>
      <c r="N473" s="374">
        <f t="shared" ca="1" si="235"/>
        <v>0</v>
      </c>
      <c r="O473" s="374">
        <f t="shared" ca="1" si="236"/>
        <v>0</v>
      </c>
      <c r="P473" s="374">
        <f t="shared" ca="1" si="237"/>
        <v>0</v>
      </c>
      <c r="Q473" s="374">
        <f t="shared" ca="1" si="238"/>
        <v>0</v>
      </c>
      <c r="R473" s="375">
        <f t="shared" ca="1" si="239"/>
        <v>0</v>
      </c>
      <c r="S473" s="20" t="str">
        <f ca="1">IF(X473&lt;&gt;0,MAX($S$4:S472)+1,"")</f>
        <v/>
      </c>
      <c r="T473" s="109">
        <f t="shared" ca="1" si="247"/>
        <v>0</v>
      </c>
      <c r="U473" s="22">
        <f t="shared" ca="1" si="248"/>
        <v>0</v>
      </c>
      <c r="V473" s="22">
        <f t="shared" ca="1" si="249"/>
        <v>0</v>
      </c>
      <c r="W473" s="349">
        <f t="shared" ca="1" si="250"/>
        <v>0</v>
      </c>
      <c r="X473" s="375">
        <f t="shared" ca="1" si="240"/>
        <v>0</v>
      </c>
      <c r="Y473" s="20" t="str">
        <f ca="1">IF(AD473&lt;&gt;0,MAX(Y$4:$GY472)+1,"")</f>
        <v/>
      </c>
      <c r="Z473" s="109">
        <f t="shared" ca="1" si="251"/>
        <v>0</v>
      </c>
      <c r="AA473" s="22">
        <f t="shared" ca="1" si="252"/>
        <v>0</v>
      </c>
      <c r="AB473" s="22">
        <f t="shared" ca="1" si="253"/>
        <v>0</v>
      </c>
      <c r="AC473" s="349">
        <f t="shared" ca="1" si="254"/>
        <v>0</v>
      </c>
      <c r="AD473" s="375">
        <f t="shared" ca="1" si="241"/>
        <v>0</v>
      </c>
      <c r="AE473" s="20" t="str">
        <f ca="1">IF(AJ473&lt;&gt;0,MAX($E$4:AE472)+1,"")</f>
        <v/>
      </c>
      <c r="AF473" s="109">
        <f t="shared" ca="1" si="255"/>
        <v>0</v>
      </c>
      <c r="AG473" s="22">
        <f t="shared" ca="1" si="256"/>
        <v>0</v>
      </c>
      <c r="AH473" s="22">
        <f t="shared" ca="1" si="257"/>
        <v>0</v>
      </c>
      <c r="AI473" s="349">
        <f t="shared" ca="1" si="258"/>
        <v>0</v>
      </c>
      <c r="AJ473" s="375">
        <f t="shared" ca="1" si="242"/>
        <v>0</v>
      </c>
    </row>
    <row r="474" spans="1:36" ht="18.75" customHeight="1" thickBot="1">
      <c r="A474" s="20" t="str">
        <f ca="1">IF(F474&lt;&gt;0,MAX($A$4:A473)+1,"")</f>
        <v/>
      </c>
      <c r="B474" s="109">
        <f t="shared" ca="1" si="243"/>
        <v>0</v>
      </c>
      <c r="C474" s="22">
        <f t="shared" ca="1" si="244"/>
        <v>0</v>
      </c>
      <c r="D474" s="22">
        <f t="shared" ca="1" si="245"/>
        <v>0</v>
      </c>
      <c r="E474" s="349">
        <f t="shared" ca="1" si="246"/>
        <v>0</v>
      </c>
      <c r="F474" s="537">
        <f t="shared" ca="1" si="225"/>
        <v>0</v>
      </c>
      <c r="G474" s="20" t="str">
        <f ca="1">IF(L474&lt;&gt;0,MAX($G$4:G473)+1,"")</f>
        <v/>
      </c>
      <c r="H474" s="374">
        <f t="shared" ca="1" si="230"/>
        <v>0</v>
      </c>
      <c r="I474" s="374">
        <f t="shared" ca="1" si="231"/>
        <v>0</v>
      </c>
      <c r="J474" s="374">
        <f t="shared" ca="1" si="232"/>
        <v>0</v>
      </c>
      <c r="K474" s="374">
        <f t="shared" ca="1" si="233"/>
        <v>0</v>
      </c>
      <c r="L474" s="375">
        <f t="shared" ca="1" si="234"/>
        <v>0</v>
      </c>
      <c r="M474" s="20" t="str">
        <f ca="1">IF(R474&lt;&gt;0,MAX($M$4:M473)+1,"")</f>
        <v/>
      </c>
      <c r="N474" s="374">
        <f t="shared" ca="1" si="235"/>
        <v>0</v>
      </c>
      <c r="O474" s="374">
        <f t="shared" ca="1" si="236"/>
        <v>0</v>
      </c>
      <c r="P474" s="374">
        <f t="shared" ca="1" si="237"/>
        <v>0</v>
      </c>
      <c r="Q474" s="374">
        <f t="shared" ca="1" si="238"/>
        <v>0</v>
      </c>
      <c r="R474" s="375">
        <f t="shared" ca="1" si="239"/>
        <v>0</v>
      </c>
      <c r="S474" s="20" t="str">
        <f ca="1">IF(X474&lt;&gt;0,MAX($S$4:S473)+1,"")</f>
        <v/>
      </c>
      <c r="T474" s="109">
        <f t="shared" ca="1" si="247"/>
        <v>0</v>
      </c>
      <c r="U474" s="22">
        <f t="shared" ca="1" si="248"/>
        <v>0</v>
      </c>
      <c r="V474" s="22">
        <f t="shared" ca="1" si="249"/>
        <v>0</v>
      </c>
      <c r="W474" s="349">
        <f t="shared" ca="1" si="250"/>
        <v>0</v>
      </c>
      <c r="X474" s="375">
        <f t="shared" ca="1" si="240"/>
        <v>0</v>
      </c>
      <c r="Y474" s="20" t="str">
        <f ca="1">IF(AD474&lt;&gt;0,MAX(Y$4:$GY473)+1,"")</f>
        <v/>
      </c>
      <c r="Z474" s="109">
        <f t="shared" ca="1" si="251"/>
        <v>0</v>
      </c>
      <c r="AA474" s="22">
        <f t="shared" ca="1" si="252"/>
        <v>0</v>
      </c>
      <c r="AB474" s="22">
        <f t="shared" ca="1" si="253"/>
        <v>0</v>
      </c>
      <c r="AC474" s="349">
        <f t="shared" ca="1" si="254"/>
        <v>0</v>
      </c>
      <c r="AD474" s="375">
        <f t="shared" ca="1" si="241"/>
        <v>0</v>
      </c>
      <c r="AE474" s="20" t="str">
        <f ca="1">IF(AJ474&lt;&gt;0,MAX($E$4:AE473)+1,"")</f>
        <v/>
      </c>
      <c r="AF474" s="109">
        <f t="shared" ca="1" si="255"/>
        <v>0</v>
      </c>
      <c r="AG474" s="22">
        <f t="shared" ca="1" si="256"/>
        <v>0</v>
      </c>
      <c r="AH474" s="22">
        <f t="shared" ca="1" si="257"/>
        <v>0</v>
      </c>
      <c r="AI474" s="349">
        <f t="shared" ca="1" si="258"/>
        <v>0</v>
      </c>
      <c r="AJ474" s="375">
        <f t="shared" ca="1" si="242"/>
        <v>0</v>
      </c>
    </row>
    <row r="475" spans="1:36" ht="18.75" customHeight="1" thickBot="1">
      <c r="A475" s="20" t="str">
        <f ca="1">IF(F475&lt;&gt;0,MAX($A$4:A474)+1,"")</f>
        <v/>
      </c>
      <c r="B475" s="109">
        <f t="shared" ca="1" si="243"/>
        <v>0</v>
      </c>
      <c r="C475" s="22">
        <f t="shared" ca="1" si="244"/>
        <v>0</v>
      </c>
      <c r="D475" s="22">
        <f t="shared" ca="1" si="245"/>
        <v>0</v>
      </c>
      <c r="E475" s="349">
        <f t="shared" ca="1" si="246"/>
        <v>0</v>
      </c>
      <c r="F475" s="537">
        <f t="shared" ca="1" si="225"/>
        <v>0</v>
      </c>
      <c r="G475" s="20" t="str">
        <f ca="1">IF(L475&lt;&gt;0,MAX($G$4:G474)+1,"")</f>
        <v/>
      </c>
      <c r="H475" s="374">
        <f t="shared" ca="1" si="230"/>
        <v>0</v>
      </c>
      <c r="I475" s="374">
        <f t="shared" ca="1" si="231"/>
        <v>0</v>
      </c>
      <c r="J475" s="374">
        <f t="shared" ca="1" si="232"/>
        <v>0</v>
      </c>
      <c r="K475" s="374">
        <f t="shared" ca="1" si="233"/>
        <v>0</v>
      </c>
      <c r="L475" s="375">
        <f t="shared" ca="1" si="234"/>
        <v>0</v>
      </c>
      <c r="M475" s="20" t="str">
        <f ca="1">IF(R475&lt;&gt;0,MAX($M$4:M474)+1,"")</f>
        <v/>
      </c>
      <c r="N475" s="374">
        <f t="shared" ca="1" si="235"/>
        <v>0</v>
      </c>
      <c r="O475" s="374">
        <f t="shared" ca="1" si="236"/>
        <v>0</v>
      </c>
      <c r="P475" s="374">
        <f t="shared" ca="1" si="237"/>
        <v>0</v>
      </c>
      <c r="Q475" s="374">
        <f t="shared" ca="1" si="238"/>
        <v>0</v>
      </c>
      <c r="R475" s="375">
        <f t="shared" ca="1" si="239"/>
        <v>0</v>
      </c>
      <c r="S475" s="20" t="str">
        <f ca="1">IF(X475&lt;&gt;0,MAX($S$4:S474)+1,"")</f>
        <v/>
      </c>
      <c r="T475" s="109">
        <f t="shared" ca="1" si="247"/>
        <v>0</v>
      </c>
      <c r="U475" s="22">
        <f t="shared" ca="1" si="248"/>
        <v>0</v>
      </c>
      <c r="V475" s="22">
        <f t="shared" ca="1" si="249"/>
        <v>0</v>
      </c>
      <c r="W475" s="349">
        <f t="shared" ca="1" si="250"/>
        <v>0</v>
      </c>
      <c r="X475" s="375">
        <f t="shared" ca="1" si="240"/>
        <v>0</v>
      </c>
      <c r="Y475" s="20" t="str">
        <f ca="1">IF(AD475&lt;&gt;0,MAX(Y$4:$GY474)+1,"")</f>
        <v/>
      </c>
      <c r="Z475" s="109">
        <f t="shared" ca="1" si="251"/>
        <v>0</v>
      </c>
      <c r="AA475" s="22">
        <f t="shared" ca="1" si="252"/>
        <v>0</v>
      </c>
      <c r="AB475" s="22">
        <f t="shared" ca="1" si="253"/>
        <v>0</v>
      </c>
      <c r="AC475" s="349">
        <f t="shared" ca="1" si="254"/>
        <v>0</v>
      </c>
      <c r="AD475" s="375">
        <f t="shared" ca="1" si="241"/>
        <v>0</v>
      </c>
      <c r="AE475" s="20" t="str">
        <f ca="1">IF(AJ475&lt;&gt;0,MAX($E$4:AE474)+1,"")</f>
        <v/>
      </c>
      <c r="AF475" s="109">
        <f t="shared" ca="1" si="255"/>
        <v>0</v>
      </c>
      <c r="AG475" s="22">
        <f t="shared" ca="1" si="256"/>
        <v>0</v>
      </c>
      <c r="AH475" s="22">
        <f t="shared" ca="1" si="257"/>
        <v>0</v>
      </c>
      <c r="AI475" s="349">
        <f t="shared" ca="1" si="258"/>
        <v>0</v>
      </c>
      <c r="AJ475" s="375">
        <f t="shared" ca="1" si="242"/>
        <v>0</v>
      </c>
    </row>
    <row r="476" spans="1:36" ht="18.75" customHeight="1" thickBot="1">
      <c r="A476" s="20" t="str">
        <f ca="1">IF(F476&lt;&gt;0,MAX($A$4:A475)+1,"")</f>
        <v/>
      </c>
      <c r="B476" s="109">
        <f t="shared" ca="1" si="243"/>
        <v>0</v>
      </c>
      <c r="C476" s="22">
        <f t="shared" ca="1" si="244"/>
        <v>0</v>
      </c>
      <c r="D476" s="22">
        <f t="shared" ca="1" si="245"/>
        <v>0</v>
      </c>
      <c r="E476" s="349">
        <f t="shared" ca="1" si="246"/>
        <v>0</v>
      </c>
      <c r="F476" s="537">
        <f t="shared" ca="1" si="225"/>
        <v>0</v>
      </c>
      <c r="G476" s="20" t="str">
        <f ca="1">IF(L476&lt;&gt;0,MAX($G$4:G475)+1,"")</f>
        <v/>
      </c>
      <c r="H476" s="374">
        <f t="shared" ca="1" si="230"/>
        <v>0</v>
      </c>
      <c r="I476" s="374">
        <f t="shared" ca="1" si="231"/>
        <v>0</v>
      </c>
      <c r="J476" s="374">
        <f t="shared" ca="1" si="232"/>
        <v>0</v>
      </c>
      <c r="K476" s="374">
        <f t="shared" ca="1" si="233"/>
        <v>0</v>
      </c>
      <c r="L476" s="375">
        <f t="shared" ca="1" si="234"/>
        <v>0</v>
      </c>
      <c r="M476" s="20" t="str">
        <f ca="1">IF(R476&lt;&gt;0,MAX($M$4:M475)+1,"")</f>
        <v/>
      </c>
      <c r="N476" s="374">
        <f t="shared" ca="1" si="235"/>
        <v>0</v>
      </c>
      <c r="O476" s="374">
        <f t="shared" ca="1" si="236"/>
        <v>0</v>
      </c>
      <c r="P476" s="374">
        <f t="shared" ca="1" si="237"/>
        <v>0</v>
      </c>
      <c r="Q476" s="374">
        <f t="shared" ca="1" si="238"/>
        <v>0</v>
      </c>
      <c r="R476" s="375">
        <f t="shared" ca="1" si="239"/>
        <v>0</v>
      </c>
      <c r="S476" s="20" t="str">
        <f ca="1">IF(X476&lt;&gt;0,MAX($S$4:S475)+1,"")</f>
        <v/>
      </c>
      <c r="T476" s="109">
        <f t="shared" ca="1" si="247"/>
        <v>0</v>
      </c>
      <c r="U476" s="22">
        <f t="shared" ca="1" si="248"/>
        <v>0</v>
      </c>
      <c r="V476" s="22">
        <f t="shared" ca="1" si="249"/>
        <v>0</v>
      </c>
      <c r="W476" s="349">
        <f t="shared" ca="1" si="250"/>
        <v>0</v>
      </c>
      <c r="X476" s="375">
        <f t="shared" ca="1" si="240"/>
        <v>0</v>
      </c>
      <c r="Y476" s="20" t="str">
        <f ca="1">IF(AD476&lt;&gt;0,MAX(Y$4:$GY475)+1,"")</f>
        <v/>
      </c>
      <c r="Z476" s="109">
        <f t="shared" ca="1" si="251"/>
        <v>0</v>
      </c>
      <c r="AA476" s="22">
        <f t="shared" ca="1" si="252"/>
        <v>0</v>
      </c>
      <c r="AB476" s="22">
        <f t="shared" ca="1" si="253"/>
        <v>0</v>
      </c>
      <c r="AC476" s="349">
        <f t="shared" ca="1" si="254"/>
        <v>0</v>
      </c>
      <c r="AD476" s="375">
        <f t="shared" ca="1" si="241"/>
        <v>0</v>
      </c>
      <c r="AE476" s="20" t="str">
        <f ca="1">IF(AJ476&lt;&gt;0,MAX($E$4:AE475)+1,"")</f>
        <v/>
      </c>
      <c r="AF476" s="109">
        <f t="shared" ca="1" si="255"/>
        <v>0</v>
      </c>
      <c r="AG476" s="22">
        <f t="shared" ca="1" si="256"/>
        <v>0</v>
      </c>
      <c r="AH476" s="22">
        <f t="shared" ca="1" si="257"/>
        <v>0</v>
      </c>
      <c r="AI476" s="349">
        <f t="shared" ca="1" si="258"/>
        <v>0</v>
      </c>
      <c r="AJ476" s="375">
        <f t="shared" ca="1" si="242"/>
        <v>0</v>
      </c>
    </row>
    <row r="477" spans="1:36" ht="18.75" customHeight="1" thickBot="1">
      <c r="A477" s="20" t="str">
        <f ca="1">IF(F477&lt;&gt;0,MAX($A$4:A476)+1,"")</f>
        <v/>
      </c>
      <c r="B477" s="109">
        <f t="shared" ca="1" si="243"/>
        <v>0</v>
      </c>
      <c r="C477" s="22">
        <f t="shared" ca="1" si="244"/>
        <v>0</v>
      </c>
      <c r="D477" s="22">
        <f t="shared" ca="1" si="245"/>
        <v>0</v>
      </c>
      <c r="E477" s="349">
        <f t="shared" ca="1" si="246"/>
        <v>0</v>
      </c>
      <c r="F477" s="537">
        <f t="shared" ca="1" si="225"/>
        <v>0</v>
      </c>
      <c r="G477" s="20" t="str">
        <f ca="1">IF(L477&lt;&gt;0,MAX($G$4:G476)+1,"")</f>
        <v/>
      </c>
      <c r="H477" s="374">
        <f t="shared" ca="1" si="230"/>
        <v>0</v>
      </c>
      <c r="I477" s="374">
        <f t="shared" ca="1" si="231"/>
        <v>0</v>
      </c>
      <c r="J477" s="374">
        <f t="shared" ca="1" si="232"/>
        <v>0</v>
      </c>
      <c r="K477" s="374">
        <f t="shared" ca="1" si="233"/>
        <v>0</v>
      </c>
      <c r="L477" s="375">
        <f t="shared" ca="1" si="234"/>
        <v>0</v>
      </c>
      <c r="M477" s="20" t="str">
        <f ca="1">IF(R477&lt;&gt;0,MAX($M$4:M476)+1,"")</f>
        <v/>
      </c>
      <c r="N477" s="374">
        <f t="shared" ca="1" si="235"/>
        <v>0</v>
      </c>
      <c r="O477" s="374">
        <f t="shared" ca="1" si="236"/>
        <v>0</v>
      </c>
      <c r="P477" s="374">
        <f t="shared" ca="1" si="237"/>
        <v>0</v>
      </c>
      <c r="Q477" s="374">
        <f t="shared" ca="1" si="238"/>
        <v>0</v>
      </c>
      <c r="R477" s="375">
        <f t="shared" ca="1" si="239"/>
        <v>0</v>
      </c>
      <c r="S477" s="20" t="str">
        <f ca="1">IF(X477&lt;&gt;0,MAX($S$4:S476)+1,"")</f>
        <v/>
      </c>
      <c r="T477" s="109">
        <f t="shared" ca="1" si="247"/>
        <v>0</v>
      </c>
      <c r="U477" s="22">
        <f t="shared" ca="1" si="248"/>
        <v>0</v>
      </c>
      <c r="V477" s="22">
        <f t="shared" ca="1" si="249"/>
        <v>0</v>
      </c>
      <c r="W477" s="349">
        <f t="shared" ca="1" si="250"/>
        <v>0</v>
      </c>
      <c r="X477" s="375">
        <f t="shared" ca="1" si="240"/>
        <v>0</v>
      </c>
      <c r="Y477" s="20" t="str">
        <f ca="1">IF(AD477&lt;&gt;0,MAX(Y$4:$GY476)+1,"")</f>
        <v/>
      </c>
      <c r="Z477" s="109">
        <f t="shared" ca="1" si="251"/>
        <v>0</v>
      </c>
      <c r="AA477" s="22">
        <f t="shared" ca="1" si="252"/>
        <v>0</v>
      </c>
      <c r="AB477" s="22">
        <f t="shared" ca="1" si="253"/>
        <v>0</v>
      </c>
      <c r="AC477" s="349">
        <f t="shared" ca="1" si="254"/>
        <v>0</v>
      </c>
      <c r="AD477" s="375">
        <f t="shared" ca="1" si="241"/>
        <v>0</v>
      </c>
      <c r="AE477" s="20" t="str">
        <f ca="1">IF(AJ477&lt;&gt;0,MAX($E$4:AE476)+1,"")</f>
        <v/>
      </c>
      <c r="AF477" s="109">
        <f t="shared" ca="1" si="255"/>
        <v>0</v>
      </c>
      <c r="AG477" s="22">
        <f t="shared" ca="1" si="256"/>
        <v>0</v>
      </c>
      <c r="AH477" s="22">
        <f t="shared" ca="1" si="257"/>
        <v>0</v>
      </c>
      <c r="AI477" s="349">
        <f t="shared" ca="1" si="258"/>
        <v>0</v>
      </c>
      <c r="AJ477" s="375">
        <f t="shared" ca="1" si="242"/>
        <v>0</v>
      </c>
    </row>
    <row r="478" spans="1:36" ht="18.75" customHeight="1" thickBot="1">
      <c r="A478" s="20" t="str">
        <f ca="1">IF(F478&lt;&gt;0,MAX($A$4:A477)+1,"")</f>
        <v/>
      </c>
      <c r="B478" s="109">
        <f t="shared" ca="1" si="243"/>
        <v>0</v>
      </c>
      <c r="C478" s="22">
        <f t="shared" ca="1" si="244"/>
        <v>0</v>
      </c>
      <c r="D478" s="22">
        <f t="shared" ca="1" si="245"/>
        <v>0</v>
      </c>
      <c r="E478" s="349">
        <f t="shared" ca="1" si="246"/>
        <v>0</v>
      </c>
      <c r="F478" s="537">
        <f t="shared" ca="1" si="225"/>
        <v>0</v>
      </c>
      <c r="G478" s="20" t="str">
        <f ca="1">IF(L478&lt;&gt;0,MAX($G$4:G477)+1,"")</f>
        <v/>
      </c>
      <c r="H478" s="374">
        <f t="shared" ca="1" si="230"/>
        <v>0</v>
      </c>
      <c r="I478" s="374">
        <f t="shared" ca="1" si="231"/>
        <v>0</v>
      </c>
      <c r="J478" s="374">
        <f t="shared" ca="1" si="232"/>
        <v>0</v>
      </c>
      <c r="K478" s="374">
        <f t="shared" ca="1" si="233"/>
        <v>0</v>
      </c>
      <c r="L478" s="375">
        <f t="shared" ca="1" si="234"/>
        <v>0</v>
      </c>
      <c r="M478" s="20" t="str">
        <f ca="1">IF(R478&lt;&gt;0,MAX($M$4:M477)+1,"")</f>
        <v/>
      </c>
      <c r="N478" s="374">
        <f t="shared" ca="1" si="235"/>
        <v>0</v>
      </c>
      <c r="O478" s="374">
        <f t="shared" ca="1" si="236"/>
        <v>0</v>
      </c>
      <c r="P478" s="374">
        <f t="shared" ca="1" si="237"/>
        <v>0</v>
      </c>
      <c r="Q478" s="374">
        <f t="shared" ca="1" si="238"/>
        <v>0</v>
      </c>
      <c r="R478" s="375">
        <f t="shared" ca="1" si="239"/>
        <v>0</v>
      </c>
      <c r="S478" s="20" t="str">
        <f ca="1">IF(X478&lt;&gt;0,MAX($S$4:S477)+1,"")</f>
        <v/>
      </c>
      <c r="T478" s="109">
        <f t="shared" ca="1" si="247"/>
        <v>0</v>
      </c>
      <c r="U478" s="22">
        <f t="shared" ca="1" si="248"/>
        <v>0</v>
      </c>
      <c r="V478" s="22">
        <f t="shared" ca="1" si="249"/>
        <v>0</v>
      </c>
      <c r="W478" s="349">
        <f t="shared" ca="1" si="250"/>
        <v>0</v>
      </c>
      <c r="X478" s="375">
        <f t="shared" ca="1" si="240"/>
        <v>0</v>
      </c>
      <c r="Y478" s="20" t="str">
        <f ca="1">IF(AD478&lt;&gt;0,MAX(Y$4:$GY477)+1,"")</f>
        <v/>
      </c>
      <c r="Z478" s="109">
        <f t="shared" ca="1" si="251"/>
        <v>0</v>
      </c>
      <c r="AA478" s="22">
        <f t="shared" ca="1" si="252"/>
        <v>0</v>
      </c>
      <c r="AB478" s="22">
        <f t="shared" ca="1" si="253"/>
        <v>0</v>
      </c>
      <c r="AC478" s="349">
        <f t="shared" ca="1" si="254"/>
        <v>0</v>
      </c>
      <c r="AD478" s="375">
        <f t="shared" ca="1" si="241"/>
        <v>0</v>
      </c>
      <c r="AE478" s="20" t="str">
        <f ca="1">IF(AJ478&lt;&gt;0,MAX($E$4:AE477)+1,"")</f>
        <v/>
      </c>
      <c r="AF478" s="109">
        <f t="shared" ca="1" si="255"/>
        <v>0</v>
      </c>
      <c r="AG478" s="22">
        <f t="shared" ca="1" si="256"/>
        <v>0</v>
      </c>
      <c r="AH478" s="22">
        <f t="shared" ca="1" si="257"/>
        <v>0</v>
      </c>
      <c r="AI478" s="349">
        <f t="shared" ca="1" si="258"/>
        <v>0</v>
      </c>
      <c r="AJ478" s="375">
        <f t="shared" ca="1" si="242"/>
        <v>0</v>
      </c>
    </row>
    <row r="479" spans="1:36" ht="18.75" customHeight="1" thickBot="1">
      <c r="A479" s="20" t="str">
        <f ca="1">IF(F479&lt;&gt;0,MAX($A$4:A478)+1,"")</f>
        <v/>
      </c>
      <c r="B479" s="109">
        <f t="shared" ca="1" si="243"/>
        <v>0</v>
      </c>
      <c r="C479" s="22">
        <f t="shared" ca="1" si="244"/>
        <v>0</v>
      </c>
      <c r="D479" s="22">
        <f t="shared" ca="1" si="245"/>
        <v>0</v>
      </c>
      <c r="E479" s="349">
        <f t="shared" ca="1" si="246"/>
        <v>0</v>
      </c>
      <c r="F479" s="537">
        <f t="shared" ca="1" si="225"/>
        <v>0</v>
      </c>
      <c r="G479" s="20" t="str">
        <f ca="1">IF(L479&lt;&gt;0,MAX($G$4:G478)+1,"")</f>
        <v/>
      </c>
      <c r="H479" s="374">
        <f t="shared" ca="1" si="230"/>
        <v>0</v>
      </c>
      <c r="I479" s="374">
        <f t="shared" ca="1" si="231"/>
        <v>0</v>
      </c>
      <c r="J479" s="374">
        <f t="shared" ca="1" si="232"/>
        <v>0</v>
      </c>
      <c r="K479" s="374">
        <f t="shared" ca="1" si="233"/>
        <v>0</v>
      </c>
      <c r="L479" s="375">
        <f t="shared" ca="1" si="234"/>
        <v>0</v>
      </c>
      <c r="M479" s="20" t="str">
        <f ca="1">IF(R479&lt;&gt;0,MAX($M$4:M478)+1,"")</f>
        <v/>
      </c>
      <c r="N479" s="374">
        <f t="shared" ca="1" si="235"/>
        <v>0</v>
      </c>
      <c r="O479" s="374">
        <f t="shared" ca="1" si="236"/>
        <v>0</v>
      </c>
      <c r="P479" s="374">
        <f t="shared" ca="1" si="237"/>
        <v>0</v>
      </c>
      <c r="Q479" s="374">
        <f t="shared" ca="1" si="238"/>
        <v>0</v>
      </c>
      <c r="R479" s="375">
        <f t="shared" ca="1" si="239"/>
        <v>0</v>
      </c>
      <c r="S479" s="20" t="str">
        <f ca="1">IF(X479&lt;&gt;0,MAX($S$4:S478)+1,"")</f>
        <v/>
      </c>
      <c r="T479" s="109">
        <f t="shared" ca="1" si="247"/>
        <v>0</v>
      </c>
      <c r="U479" s="22">
        <f t="shared" ca="1" si="248"/>
        <v>0</v>
      </c>
      <c r="V479" s="22">
        <f t="shared" ca="1" si="249"/>
        <v>0</v>
      </c>
      <c r="W479" s="349">
        <f t="shared" ca="1" si="250"/>
        <v>0</v>
      </c>
      <c r="X479" s="375">
        <f t="shared" ca="1" si="240"/>
        <v>0</v>
      </c>
      <c r="Y479" s="20" t="str">
        <f ca="1">IF(AD479&lt;&gt;0,MAX(Y$4:$GY478)+1,"")</f>
        <v/>
      </c>
      <c r="Z479" s="109">
        <f t="shared" ca="1" si="251"/>
        <v>0</v>
      </c>
      <c r="AA479" s="22">
        <f t="shared" ca="1" si="252"/>
        <v>0</v>
      </c>
      <c r="AB479" s="22">
        <f t="shared" ca="1" si="253"/>
        <v>0</v>
      </c>
      <c r="AC479" s="349">
        <f t="shared" ca="1" si="254"/>
        <v>0</v>
      </c>
      <c r="AD479" s="375">
        <f t="shared" ca="1" si="241"/>
        <v>0</v>
      </c>
      <c r="AE479" s="20" t="str">
        <f ca="1">IF(AJ479&lt;&gt;0,MAX($E$4:AE478)+1,"")</f>
        <v/>
      </c>
      <c r="AF479" s="109">
        <f t="shared" ca="1" si="255"/>
        <v>0</v>
      </c>
      <c r="AG479" s="22">
        <f t="shared" ca="1" si="256"/>
        <v>0</v>
      </c>
      <c r="AH479" s="22">
        <f t="shared" ca="1" si="257"/>
        <v>0</v>
      </c>
      <c r="AI479" s="349">
        <f t="shared" ca="1" si="258"/>
        <v>0</v>
      </c>
      <c r="AJ479" s="375">
        <f t="shared" ca="1" si="242"/>
        <v>0</v>
      </c>
    </row>
    <row r="480" spans="1:36" ht="18.75" customHeight="1" thickBot="1">
      <c r="A480" s="20" t="str">
        <f ca="1">IF(F480&lt;&gt;0,MAX($A$4:A479)+1,"")</f>
        <v/>
      </c>
      <c r="B480" s="109">
        <f t="shared" ca="1" si="243"/>
        <v>0</v>
      </c>
      <c r="C480" s="22">
        <f t="shared" ca="1" si="244"/>
        <v>0</v>
      </c>
      <c r="D480" s="22">
        <f t="shared" ca="1" si="245"/>
        <v>0</v>
      </c>
      <c r="E480" s="349">
        <f t="shared" ca="1" si="246"/>
        <v>0</v>
      </c>
      <c r="F480" s="537">
        <f t="shared" ca="1" si="225"/>
        <v>0</v>
      </c>
      <c r="G480" s="20" t="str">
        <f ca="1">IF(L480&lt;&gt;0,MAX($G$4:G479)+1,"")</f>
        <v/>
      </c>
      <c r="H480" s="374">
        <f t="shared" ca="1" si="230"/>
        <v>0</v>
      </c>
      <c r="I480" s="374">
        <f t="shared" ca="1" si="231"/>
        <v>0</v>
      </c>
      <c r="J480" s="374">
        <f t="shared" ca="1" si="232"/>
        <v>0</v>
      </c>
      <c r="K480" s="374">
        <f t="shared" ca="1" si="233"/>
        <v>0</v>
      </c>
      <c r="L480" s="375">
        <f t="shared" ca="1" si="234"/>
        <v>0</v>
      </c>
      <c r="M480" s="20" t="str">
        <f ca="1">IF(R480&lt;&gt;0,MAX($M$4:M479)+1,"")</f>
        <v/>
      </c>
      <c r="N480" s="374">
        <f t="shared" ca="1" si="235"/>
        <v>0</v>
      </c>
      <c r="O480" s="374">
        <f t="shared" ca="1" si="236"/>
        <v>0</v>
      </c>
      <c r="P480" s="374">
        <f t="shared" ca="1" si="237"/>
        <v>0</v>
      </c>
      <c r="Q480" s="374">
        <f t="shared" ca="1" si="238"/>
        <v>0</v>
      </c>
      <c r="R480" s="375">
        <f t="shared" ca="1" si="239"/>
        <v>0</v>
      </c>
      <c r="S480" s="20" t="str">
        <f ca="1">IF(X480&lt;&gt;0,MAX($S$4:S479)+1,"")</f>
        <v/>
      </c>
      <c r="T480" s="109">
        <f t="shared" ca="1" si="247"/>
        <v>0</v>
      </c>
      <c r="U480" s="22">
        <f t="shared" ca="1" si="248"/>
        <v>0</v>
      </c>
      <c r="V480" s="22">
        <f t="shared" ca="1" si="249"/>
        <v>0</v>
      </c>
      <c r="W480" s="349">
        <f t="shared" ca="1" si="250"/>
        <v>0</v>
      </c>
      <c r="X480" s="375">
        <f t="shared" ca="1" si="240"/>
        <v>0</v>
      </c>
      <c r="Y480" s="20" t="str">
        <f ca="1">IF(AD480&lt;&gt;0,MAX(Y$4:$GY479)+1,"")</f>
        <v/>
      </c>
      <c r="Z480" s="109">
        <f t="shared" ca="1" si="251"/>
        <v>0</v>
      </c>
      <c r="AA480" s="22">
        <f t="shared" ca="1" si="252"/>
        <v>0</v>
      </c>
      <c r="AB480" s="22">
        <f t="shared" ca="1" si="253"/>
        <v>0</v>
      </c>
      <c r="AC480" s="349">
        <f t="shared" ca="1" si="254"/>
        <v>0</v>
      </c>
      <c r="AD480" s="375">
        <f t="shared" ca="1" si="241"/>
        <v>0</v>
      </c>
      <c r="AE480" s="20" t="str">
        <f ca="1">IF(AJ480&lt;&gt;0,MAX($E$4:AE479)+1,"")</f>
        <v/>
      </c>
      <c r="AF480" s="109">
        <f t="shared" ca="1" si="255"/>
        <v>0</v>
      </c>
      <c r="AG480" s="22">
        <f t="shared" ca="1" si="256"/>
        <v>0</v>
      </c>
      <c r="AH480" s="22">
        <f t="shared" ca="1" si="257"/>
        <v>0</v>
      </c>
      <c r="AI480" s="349">
        <f t="shared" ca="1" si="258"/>
        <v>0</v>
      </c>
      <c r="AJ480" s="375">
        <f t="shared" ca="1" si="242"/>
        <v>0</v>
      </c>
    </row>
    <row r="481" spans="1:36" ht="18.75" customHeight="1" thickBot="1">
      <c r="A481" s="20" t="str">
        <f ca="1">IF(F481&lt;&gt;0,MAX($A$4:A480)+1,"")</f>
        <v/>
      </c>
      <c r="B481" s="109">
        <f t="shared" ca="1" si="243"/>
        <v>0</v>
      </c>
      <c r="C481" s="22">
        <f t="shared" ca="1" si="244"/>
        <v>0</v>
      </c>
      <c r="D481" s="22">
        <f t="shared" ca="1" si="245"/>
        <v>0</v>
      </c>
      <c r="E481" s="349">
        <f t="shared" ca="1" si="246"/>
        <v>0</v>
      </c>
      <c r="F481" s="537">
        <f t="shared" ca="1" si="225"/>
        <v>0</v>
      </c>
      <c r="G481" s="20" t="str">
        <f ca="1">IF(L481&lt;&gt;0,MAX($G$4:G480)+1,"")</f>
        <v/>
      </c>
      <c r="H481" s="374">
        <f t="shared" ca="1" si="230"/>
        <v>0</v>
      </c>
      <c r="I481" s="374">
        <f t="shared" ca="1" si="231"/>
        <v>0</v>
      </c>
      <c r="J481" s="374">
        <f t="shared" ca="1" si="232"/>
        <v>0</v>
      </c>
      <c r="K481" s="374">
        <f t="shared" ca="1" si="233"/>
        <v>0</v>
      </c>
      <c r="L481" s="375">
        <f t="shared" ca="1" si="234"/>
        <v>0</v>
      </c>
      <c r="M481" s="20" t="str">
        <f ca="1">IF(R481&lt;&gt;0,MAX($M$4:M480)+1,"")</f>
        <v/>
      </c>
      <c r="N481" s="374">
        <f t="shared" ca="1" si="235"/>
        <v>0</v>
      </c>
      <c r="O481" s="374">
        <f t="shared" ca="1" si="236"/>
        <v>0</v>
      </c>
      <c r="P481" s="374">
        <f t="shared" ca="1" si="237"/>
        <v>0</v>
      </c>
      <c r="Q481" s="374">
        <f t="shared" ca="1" si="238"/>
        <v>0</v>
      </c>
      <c r="R481" s="375">
        <f t="shared" ca="1" si="239"/>
        <v>0</v>
      </c>
      <c r="S481" s="20" t="str">
        <f ca="1">IF(X481&lt;&gt;0,MAX($S$4:S480)+1,"")</f>
        <v/>
      </c>
      <c r="T481" s="109">
        <f t="shared" ca="1" si="247"/>
        <v>0</v>
      </c>
      <c r="U481" s="22">
        <f t="shared" ca="1" si="248"/>
        <v>0</v>
      </c>
      <c r="V481" s="22">
        <f t="shared" ca="1" si="249"/>
        <v>0</v>
      </c>
      <c r="W481" s="349">
        <f t="shared" ca="1" si="250"/>
        <v>0</v>
      </c>
      <c r="X481" s="375">
        <f t="shared" ca="1" si="240"/>
        <v>0</v>
      </c>
      <c r="Y481" s="20" t="str">
        <f ca="1">IF(AD481&lt;&gt;0,MAX(Y$4:$GY480)+1,"")</f>
        <v/>
      </c>
      <c r="Z481" s="109">
        <f t="shared" ca="1" si="251"/>
        <v>0</v>
      </c>
      <c r="AA481" s="22">
        <f t="shared" ca="1" si="252"/>
        <v>0</v>
      </c>
      <c r="AB481" s="22">
        <f t="shared" ca="1" si="253"/>
        <v>0</v>
      </c>
      <c r="AC481" s="349">
        <f t="shared" ca="1" si="254"/>
        <v>0</v>
      </c>
      <c r="AD481" s="375">
        <f t="shared" ca="1" si="241"/>
        <v>0</v>
      </c>
      <c r="AE481" s="20" t="str">
        <f ca="1">IF(AJ481&lt;&gt;0,MAX($E$4:AE480)+1,"")</f>
        <v/>
      </c>
      <c r="AF481" s="109">
        <f t="shared" ca="1" si="255"/>
        <v>0</v>
      </c>
      <c r="AG481" s="22">
        <f t="shared" ca="1" si="256"/>
        <v>0</v>
      </c>
      <c r="AH481" s="22">
        <f t="shared" ca="1" si="257"/>
        <v>0</v>
      </c>
      <c r="AI481" s="349">
        <f t="shared" ca="1" si="258"/>
        <v>0</v>
      </c>
      <c r="AJ481" s="375">
        <f t="shared" ca="1" si="242"/>
        <v>0</v>
      </c>
    </row>
    <row r="482" spans="1:36" ht="18.75" customHeight="1" thickBot="1">
      <c r="A482" s="20" t="str">
        <f ca="1">IF(F482&lt;&gt;0,MAX($A$4:A481)+1,"")</f>
        <v/>
      </c>
      <c r="B482" s="109">
        <f t="shared" ca="1" si="243"/>
        <v>0</v>
      </c>
      <c r="C482" s="22">
        <f t="shared" ca="1" si="244"/>
        <v>0</v>
      </c>
      <c r="D482" s="22">
        <f t="shared" ca="1" si="245"/>
        <v>0</v>
      </c>
      <c r="E482" s="349">
        <f t="shared" ca="1" si="246"/>
        <v>0</v>
      </c>
      <c r="F482" s="537">
        <f t="shared" ca="1" si="225"/>
        <v>0</v>
      </c>
      <c r="G482" s="20" t="str">
        <f ca="1">IF(L482&lt;&gt;0,MAX($G$4:G481)+1,"")</f>
        <v/>
      </c>
      <c r="H482" s="374">
        <f t="shared" ca="1" si="230"/>
        <v>0</v>
      </c>
      <c r="I482" s="374">
        <f t="shared" ca="1" si="231"/>
        <v>0</v>
      </c>
      <c r="J482" s="374">
        <f t="shared" ca="1" si="232"/>
        <v>0</v>
      </c>
      <c r="K482" s="374">
        <f t="shared" ca="1" si="233"/>
        <v>0</v>
      </c>
      <c r="L482" s="375">
        <f t="shared" ca="1" si="234"/>
        <v>0</v>
      </c>
      <c r="M482" s="20" t="str">
        <f ca="1">IF(R482&lt;&gt;0,MAX($M$4:M481)+1,"")</f>
        <v/>
      </c>
      <c r="N482" s="374">
        <f t="shared" ca="1" si="235"/>
        <v>0</v>
      </c>
      <c r="O482" s="374">
        <f t="shared" ca="1" si="236"/>
        <v>0</v>
      </c>
      <c r="P482" s="374">
        <f t="shared" ca="1" si="237"/>
        <v>0</v>
      </c>
      <c r="Q482" s="374">
        <f t="shared" ca="1" si="238"/>
        <v>0</v>
      </c>
      <c r="R482" s="375">
        <f t="shared" ca="1" si="239"/>
        <v>0</v>
      </c>
      <c r="S482" s="20" t="str">
        <f ca="1">IF(X482&lt;&gt;0,MAX($S$4:S481)+1,"")</f>
        <v/>
      </c>
      <c r="T482" s="109">
        <f t="shared" ca="1" si="247"/>
        <v>0</v>
      </c>
      <c r="U482" s="22">
        <f t="shared" ca="1" si="248"/>
        <v>0</v>
      </c>
      <c r="V482" s="22">
        <f t="shared" ca="1" si="249"/>
        <v>0</v>
      </c>
      <c r="W482" s="349">
        <f t="shared" ca="1" si="250"/>
        <v>0</v>
      </c>
      <c r="X482" s="375">
        <f t="shared" ca="1" si="240"/>
        <v>0</v>
      </c>
      <c r="Y482" s="20" t="str">
        <f ca="1">IF(AD482&lt;&gt;0,MAX(Y$4:$GY481)+1,"")</f>
        <v/>
      </c>
      <c r="Z482" s="109">
        <f t="shared" ca="1" si="251"/>
        <v>0</v>
      </c>
      <c r="AA482" s="22">
        <f t="shared" ca="1" si="252"/>
        <v>0</v>
      </c>
      <c r="AB482" s="22">
        <f t="shared" ca="1" si="253"/>
        <v>0</v>
      </c>
      <c r="AC482" s="349">
        <f t="shared" ca="1" si="254"/>
        <v>0</v>
      </c>
      <c r="AD482" s="375">
        <f t="shared" ca="1" si="241"/>
        <v>0</v>
      </c>
      <c r="AE482" s="20" t="str">
        <f ca="1">IF(AJ482&lt;&gt;0,MAX($E$4:AE481)+1,"")</f>
        <v/>
      </c>
      <c r="AF482" s="109">
        <f t="shared" ca="1" si="255"/>
        <v>0</v>
      </c>
      <c r="AG482" s="22">
        <f t="shared" ca="1" si="256"/>
        <v>0</v>
      </c>
      <c r="AH482" s="22">
        <f t="shared" ca="1" si="257"/>
        <v>0</v>
      </c>
      <c r="AI482" s="349">
        <f t="shared" ca="1" si="258"/>
        <v>0</v>
      </c>
      <c r="AJ482" s="375">
        <f t="shared" ca="1" si="242"/>
        <v>0</v>
      </c>
    </row>
    <row r="483" spans="1:36" ht="18.75" customHeight="1" thickBot="1">
      <c r="A483" s="20" t="str">
        <f ca="1">IF(F483&lt;&gt;0,MAX($A$4:A482)+1,"")</f>
        <v/>
      </c>
      <c r="B483" s="109">
        <f t="shared" ca="1" si="243"/>
        <v>0</v>
      </c>
      <c r="C483" s="22">
        <f t="shared" ca="1" si="244"/>
        <v>0</v>
      </c>
      <c r="D483" s="22">
        <f t="shared" ca="1" si="245"/>
        <v>0</v>
      </c>
      <c r="E483" s="349">
        <f t="shared" ca="1" si="246"/>
        <v>0</v>
      </c>
      <c r="F483" s="537">
        <f t="shared" ca="1" si="225"/>
        <v>0</v>
      </c>
      <c r="G483" s="20" t="str">
        <f ca="1">IF(L483&lt;&gt;0,MAX($G$4:G482)+1,"")</f>
        <v/>
      </c>
      <c r="H483" s="374">
        <f t="shared" ca="1" si="230"/>
        <v>0</v>
      </c>
      <c r="I483" s="374">
        <f t="shared" ca="1" si="231"/>
        <v>0</v>
      </c>
      <c r="J483" s="374">
        <f t="shared" ca="1" si="232"/>
        <v>0</v>
      </c>
      <c r="K483" s="374">
        <f t="shared" ca="1" si="233"/>
        <v>0</v>
      </c>
      <c r="L483" s="375">
        <f t="shared" ca="1" si="234"/>
        <v>0</v>
      </c>
      <c r="M483" s="20" t="str">
        <f ca="1">IF(R483&lt;&gt;0,MAX($M$4:M482)+1,"")</f>
        <v/>
      </c>
      <c r="N483" s="374">
        <f t="shared" ca="1" si="235"/>
        <v>0</v>
      </c>
      <c r="O483" s="374">
        <f t="shared" ca="1" si="236"/>
        <v>0</v>
      </c>
      <c r="P483" s="374">
        <f t="shared" ca="1" si="237"/>
        <v>0</v>
      </c>
      <c r="Q483" s="374">
        <f t="shared" ca="1" si="238"/>
        <v>0</v>
      </c>
      <c r="R483" s="375">
        <f t="shared" ca="1" si="239"/>
        <v>0</v>
      </c>
      <c r="S483" s="20" t="str">
        <f ca="1">IF(X483&lt;&gt;0,MAX($S$4:S482)+1,"")</f>
        <v/>
      </c>
      <c r="T483" s="109">
        <f t="shared" ca="1" si="247"/>
        <v>0</v>
      </c>
      <c r="U483" s="22">
        <f t="shared" ca="1" si="248"/>
        <v>0</v>
      </c>
      <c r="V483" s="22">
        <f t="shared" ca="1" si="249"/>
        <v>0</v>
      </c>
      <c r="W483" s="349">
        <f t="shared" ca="1" si="250"/>
        <v>0</v>
      </c>
      <c r="X483" s="375">
        <f t="shared" ca="1" si="240"/>
        <v>0</v>
      </c>
      <c r="Y483" s="20" t="str">
        <f ca="1">IF(AD483&lt;&gt;0,MAX(Y$4:$GY482)+1,"")</f>
        <v/>
      </c>
      <c r="Z483" s="109">
        <f t="shared" ca="1" si="251"/>
        <v>0</v>
      </c>
      <c r="AA483" s="22">
        <f t="shared" ca="1" si="252"/>
        <v>0</v>
      </c>
      <c r="AB483" s="22">
        <f t="shared" ca="1" si="253"/>
        <v>0</v>
      </c>
      <c r="AC483" s="349">
        <f t="shared" ca="1" si="254"/>
        <v>0</v>
      </c>
      <c r="AD483" s="375">
        <f t="shared" ca="1" si="241"/>
        <v>0</v>
      </c>
      <c r="AE483" s="20" t="str">
        <f ca="1">IF(AJ483&lt;&gt;0,MAX($E$4:AE482)+1,"")</f>
        <v/>
      </c>
      <c r="AF483" s="109">
        <f t="shared" ca="1" si="255"/>
        <v>0</v>
      </c>
      <c r="AG483" s="22">
        <f t="shared" ca="1" si="256"/>
        <v>0</v>
      </c>
      <c r="AH483" s="22">
        <f t="shared" ca="1" si="257"/>
        <v>0</v>
      </c>
      <c r="AI483" s="349">
        <f t="shared" ca="1" si="258"/>
        <v>0</v>
      </c>
      <c r="AJ483" s="375">
        <f t="shared" ca="1" si="242"/>
        <v>0</v>
      </c>
    </row>
    <row r="484" spans="1:36" ht="18.75" customHeight="1" thickBot="1">
      <c r="A484" s="20" t="str">
        <f ca="1">IF(F484&lt;&gt;0,MAX($A$4:A483)+1,"")</f>
        <v/>
      </c>
      <c r="B484" s="109">
        <f t="shared" ca="1" si="243"/>
        <v>0</v>
      </c>
      <c r="C484" s="22">
        <f t="shared" ca="1" si="244"/>
        <v>0</v>
      </c>
      <c r="D484" s="22">
        <f t="shared" ca="1" si="245"/>
        <v>0</v>
      </c>
      <c r="E484" s="349">
        <f t="shared" ca="1" si="246"/>
        <v>0</v>
      </c>
      <c r="F484" s="537">
        <f t="shared" ca="1" si="225"/>
        <v>0</v>
      </c>
      <c r="G484" s="20" t="str">
        <f ca="1">IF(L484&lt;&gt;0,MAX($G$4:G483)+1,"")</f>
        <v/>
      </c>
      <c r="H484" s="374">
        <f t="shared" ca="1" si="230"/>
        <v>0</v>
      </c>
      <c r="I484" s="374">
        <f t="shared" ca="1" si="231"/>
        <v>0</v>
      </c>
      <c r="J484" s="374">
        <f t="shared" ca="1" si="232"/>
        <v>0</v>
      </c>
      <c r="K484" s="374">
        <f t="shared" ca="1" si="233"/>
        <v>0</v>
      </c>
      <c r="L484" s="375">
        <f t="shared" ca="1" si="234"/>
        <v>0</v>
      </c>
      <c r="M484" s="20" t="str">
        <f ca="1">IF(R484&lt;&gt;0,MAX($M$4:M483)+1,"")</f>
        <v/>
      </c>
      <c r="N484" s="374">
        <f t="shared" ca="1" si="235"/>
        <v>0</v>
      </c>
      <c r="O484" s="374">
        <f t="shared" ca="1" si="236"/>
        <v>0</v>
      </c>
      <c r="P484" s="374">
        <f t="shared" ca="1" si="237"/>
        <v>0</v>
      </c>
      <c r="Q484" s="374">
        <f t="shared" ca="1" si="238"/>
        <v>0</v>
      </c>
      <c r="R484" s="375">
        <f t="shared" ca="1" si="239"/>
        <v>0</v>
      </c>
      <c r="S484" s="20" t="str">
        <f ca="1">IF(X484&lt;&gt;0,MAX($S$4:S483)+1,"")</f>
        <v/>
      </c>
      <c r="T484" s="109">
        <f t="shared" ca="1" si="247"/>
        <v>0</v>
      </c>
      <c r="U484" s="22">
        <f t="shared" ca="1" si="248"/>
        <v>0</v>
      </c>
      <c r="V484" s="22">
        <f t="shared" ca="1" si="249"/>
        <v>0</v>
      </c>
      <c r="W484" s="349">
        <f t="shared" ca="1" si="250"/>
        <v>0</v>
      </c>
      <c r="X484" s="375">
        <f t="shared" ca="1" si="240"/>
        <v>0</v>
      </c>
      <c r="Y484" s="20" t="str">
        <f ca="1">IF(AD484&lt;&gt;0,MAX(Y$4:$GY483)+1,"")</f>
        <v/>
      </c>
      <c r="Z484" s="109">
        <f t="shared" ca="1" si="251"/>
        <v>0</v>
      </c>
      <c r="AA484" s="22">
        <f t="shared" ca="1" si="252"/>
        <v>0</v>
      </c>
      <c r="AB484" s="22">
        <f t="shared" ca="1" si="253"/>
        <v>0</v>
      </c>
      <c r="AC484" s="349">
        <f t="shared" ca="1" si="254"/>
        <v>0</v>
      </c>
      <c r="AD484" s="375">
        <f t="shared" ca="1" si="241"/>
        <v>0</v>
      </c>
      <c r="AE484" s="20" t="str">
        <f ca="1">IF(AJ484&lt;&gt;0,MAX($E$4:AE483)+1,"")</f>
        <v/>
      </c>
      <c r="AF484" s="109">
        <f t="shared" ca="1" si="255"/>
        <v>0</v>
      </c>
      <c r="AG484" s="22">
        <f t="shared" ca="1" si="256"/>
        <v>0</v>
      </c>
      <c r="AH484" s="22">
        <f t="shared" ca="1" si="257"/>
        <v>0</v>
      </c>
      <c r="AI484" s="349">
        <f t="shared" ca="1" si="258"/>
        <v>0</v>
      </c>
      <c r="AJ484" s="375">
        <f t="shared" ca="1" si="242"/>
        <v>0</v>
      </c>
    </row>
    <row r="485" spans="1:36" ht="18.75" customHeight="1" thickBot="1">
      <c r="A485" s="20" t="str">
        <f ca="1">IF(F485&lt;&gt;0,MAX($A$4:A484)+1,"")</f>
        <v/>
      </c>
      <c r="B485" s="109">
        <f t="shared" ca="1" si="243"/>
        <v>0</v>
      </c>
      <c r="C485" s="22">
        <f t="shared" ca="1" si="244"/>
        <v>0</v>
      </c>
      <c r="D485" s="22">
        <f t="shared" ca="1" si="245"/>
        <v>0</v>
      </c>
      <c r="E485" s="349">
        <f t="shared" ca="1" si="246"/>
        <v>0</v>
      </c>
      <c r="F485" s="537">
        <f t="shared" ca="1" si="225"/>
        <v>0</v>
      </c>
      <c r="G485" s="20" t="str">
        <f ca="1">IF(L485&lt;&gt;0,MAX($G$4:G484)+1,"")</f>
        <v/>
      </c>
      <c r="H485" s="374">
        <f t="shared" ca="1" si="230"/>
        <v>0</v>
      </c>
      <c r="I485" s="374">
        <f t="shared" ca="1" si="231"/>
        <v>0</v>
      </c>
      <c r="J485" s="374">
        <f t="shared" ca="1" si="232"/>
        <v>0</v>
      </c>
      <c r="K485" s="374">
        <f t="shared" ca="1" si="233"/>
        <v>0</v>
      </c>
      <c r="L485" s="375">
        <f t="shared" ca="1" si="234"/>
        <v>0</v>
      </c>
      <c r="M485" s="20" t="str">
        <f ca="1">IF(R485&lt;&gt;0,MAX($M$4:M484)+1,"")</f>
        <v/>
      </c>
      <c r="N485" s="374">
        <f t="shared" ca="1" si="235"/>
        <v>0</v>
      </c>
      <c r="O485" s="374">
        <f t="shared" ca="1" si="236"/>
        <v>0</v>
      </c>
      <c r="P485" s="374">
        <f t="shared" ca="1" si="237"/>
        <v>0</v>
      </c>
      <c r="Q485" s="374">
        <f t="shared" ca="1" si="238"/>
        <v>0</v>
      </c>
      <c r="R485" s="375">
        <f t="shared" ca="1" si="239"/>
        <v>0</v>
      </c>
      <c r="S485" s="20" t="str">
        <f ca="1">IF(X485&lt;&gt;0,MAX($S$4:S484)+1,"")</f>
        <v/>
      </c>
      <c r="T485" s="109">
        <f t="shared" ca="1" si="247"/>
        <v>0</v>
      </c>
      <c r="U485" s="22">
        <f t="shared" ca="1" si="248"/>
        <v>0</v>
      </c>
      <c r="V485" s="22">
        <f t="shared" ca="1" si="249"/>
        <v>0</v>
      </c>
      <c r="W485" s="349">
        <f t="shared" ca="1" si="250"/>
        <v>0</v>
      </c>
      <c r="X485" s="375">
        <f t="shared" ca="1" si="240"/>
        <v>0</v>
      </c>
      <c r="Y485" s="20" t="str">
        <f ca="1">IF(AD485&lt;&gt;0,MAX(Y$4:$GY484)+1,"")</f>
        <v/>
      </c>
      <c r="Z485" s="109">
        <f t="shared" ca="1" si="251"/>
        <v>0</v>
      </c>
      <c r="AA485" s="22">
        <f t="shared" ca="1" si="252"/>
        <v>0</v>
      </c>
      <c r="AB485" s="22">
        <f t="shared" ca="1" si="253"/>
        <v>0</v>
      </c>
      <c r="AC485" s="349">
        <f t="shared" ca="1" si="254"/>
        <v>0</v>
      </c>
      <c r="AD485" s="375">
        <f t="shared" ca="1" si="241"/>
        <v>0</v>
      </c>
      <c r="AE485" s="20" t="str">
        <f ca="1">IF(AJ485&lt;&gt;0,MAX($E$4:AE484)+1,"")</f>
        <v/>
      </c>
      <c r="AF485" s="109">
        <f t="shared" ca="1" si="255"/>
        <v>0</v>
      </c>
      <c r="AG485" s="22">
        <f t="shared" ca="1" si="256"/>
        <v>0</v>
      </c>
      <c r="AH485" s="22">
        <f t="shared" ca="1" si="257"/>
        <v>0</v>
      </c>
      <c r="AI485" s="349">
        <f t="shared" ca="1" si="258"/>
        <v>0</v>
      </c>
      <c r="AJ485" s="375">
        <f t="shared" ca="1" si="242"/>
        <v>0</v>
      </c>
    </row>
    <row r="486" spans="1:36" ht="18.75" customHeight="1" thickBot="1">
      <c r="A486" s="20" t="str">
        <f ca="1">IF(F486&lt;&gt;0,MAX($A$4:A485)+1,"")</f>
        <v/>
      </c>
      <c r="B486" s="109">
        <f t="shared" ca="1" si="243"/>
        <v>0</v>
      </c>
      <c r="C486" s="22">
        <f t="shared" ca="1" si="244"/>
        <v>0</v>
      </c>
      <c r="D486" s="22">
        <f t="shared" ca="1" si="245"/>
        <v>0</v>
      </c>
      <c r="E486" s="349">
        <f t="shared" ca="1" si="246"/>
        <v>0</v>
      </c>
      <c r="F486" s="537">
        <f t="shared" ca="1" si="225"/>
        <v>0</v>
      </c>
      <c r="G486" s="20" t="str">
        <f ca="1">IF(L486&lt;&gt;0,MAX($G$4:G485)+1,"")</f>
        <v/>
      </c>
      <c r="H486" s="374">
        <f t="shared" ca="1" si="230"/>
        <v>0</v>
      </c>
      <c r="I486" s="374">
        <f t="shared" ca="1" si="231"/>
        <v>0</v>
      </c>
      <c r="J486" s="374">
        <f t="shared" ca="1" si="232"/>
        <v>0</v>
      </c>
      <c r="K486" s="374">
        <f t="shared" ca="1" si="233"/>
        <v>0</v>
      </c>
      <c r="L486" s="375">
        <f t="shared" ca="1" si="234"/>
        <v>0</v>
      </c>
      <c r="M486" s="20" t="str">
        <f ca="1">IF(R486&lt;&gt;0,MAX($M$4:M485)+1,"")</f>
        <v/>
      </c>
      <c r="N486" s="374">
        <f t="shared" ca="1" si="235"/>
        <v>0</v>
      </c>
      <c r="O486" s="374">
        <f t="shared" ca="1" si="236"/>
        <v>0</v>
      </c>
      <c r="P486" s="374">
        <f t="shared" ca="1" si="237"/>
        <v>0</v>
      </c>
      <c r="Q486" s="374">
        <f t="shared" ca="1" si="238"/>
        <v>0</v>
      </c>
      <c r="R486" s="375">
        <f t="shared" ca="1" si="239"/>
        <v>0</v>
      </c>
      <c r="S486" s="20" t="str">
        <f ca="1">IF(X486&lt;&gt;0,MAX($S$4:S485)+1,"")</f>
        <v/>
      </c>
      <c r="T486" s="109">
        <f t="shared" ca="1" si="247"/>
        <v>0</v>
      </c>
      <c r="U486" s="22">
        <f t="shared" ca="1" si="248"/>
        <v>0</v>
      </c>
      <c r="V486" s="22">
        <f t="shared" ca="1" si="249"/>
        <v>0</v>
      </c>
      <c r="W486" s="349">
        <f t="shared" ca="1" si="250"/>
        <v>0</v>
      </c>
      <c r="X486" s="375">
        <f t="shared" ca="1" si="240"/>
        <v>0</v>
      </c>
      <c r="Y486" s="20" t="str">
        <f ca="1">IF(AD486&lt;&gt;0,MAX(Y$4:$GY485)+1,"")</f>
        <v/>
      </c>
      <c r="Z486" s="109">
        <f t="shared" ca="1" si="251"/>
        <v>0</v>
      </c>
      <c r="AA486" s="22">
        <f t="shared" ca="1" si="252"/>
        <v>0</v>
      </c>
      <c r="AB486" s="22">
        <f t="shared" ca="1" si="253"/>
        <v>0</v>
      </c>
      <c r="AC486" s="349">
        <f t="shared" ca="1" si="254"/>
        <v>0</v>
      </c>
      <c r="AD486" s="375">
        <f t="shared" ca="1" si="241"/>
        <v>0</v>
      </c>
      <c r="AE486" s="20" t="str">
        <f ca="1">IF(AJ486&lt;&gt;0,MAX($E$4:AE485)+1,"")</f>
        <v/>
      </c>
      <c r="AF486" s="109">
        <f t="shared" ca="1" si="255"/>
        <v>0</v>
      </c>
      <c r="AG486" s="22">
        <f t="shared" ca="1" si="256"/>
        <v>0</v>
      </c>
      <c r="AH486" s="22">
        <f t="shared" ca="1" si="257"/>
        <v>0</v>
      </c>
      <c r="AI486" s="349">
        <f t="shared" ca="1" si="258"/>
        <v>0</v>
      </c>
      <c r="AJ486" s="375">
        <f t="shared" ca="1" si="242"/>
        <v>0</v>
      </c>
    </row>
    <row r="487" spans="1:36" ht="18.75" customHeight="1" thickBot="1">
      <c r="A487" s="20" t="str">
        <f ca="1">IF(F487&lt;&gt;0,MAX($A$4:A486)+1,"")</f>
        <v/>
      </c>
      <c r="B487" s="109">
        <f t="shared" ca="1" si="243"/>
        <v>0</v>
      </c>
      <c r="C487" s="22">
        <f t="shared" ca="1" si="244"/>
        <v>0</v>
      </c>
      <c r="D487" s="22">
        <f t="shared" ca="1" si="245"/>
        <v>0</v>
      </c>
      <c r="E487" s="349">
        <f t="shared" ca="1" si="246"/>
        <v>0</v>
      </c>
      <c r="F487" s="537">
        <f t="shared" ca="1" si="225"/>
        <v>0</v>
      </c>
      <c r="G487" s="20" t="str">
        <f ca="1">IF(L487&lt;&gt;0,MAX($G$4:G486)+1,"")</f>
        <v/>
      </c>
      <c r="H487" s="374">
        <f t="shared" ca="1" si="230"/>
        <v>0</v>
      </c>
      <c r="I487" s="374">
        <f t="shared" ca="1" si="231"/>
        <v>0</v>
      </c>
      <c r="J487" s="374">
        <f t="shared" ca="1" si="232"/>
        <v>0</v>
      </c>
      <c r="K487" s="374">
        <f t="shared" ca="1" si="233"/>
        <v>0</v>
      </c>
      <c r="L487" s="375">
        <f t="shared" ca="1" si="234"/>
        <v>0</v>
      </c>
      <c r="M487" s="20" t="str">
        <f ca="1">IF(R487&lt;&gt;0,MAX($M$4:M486)+1,"")</f>
        <v/>
      </c>
      <c r="N487" s="374">
        <f t="shared" ca="1" si="235"/>
        <v>0</v>
      </c>
      <c r="O487" s="374">
        <f t="shared" ca="1" si="236"/>
        <v>0</v>
      </c>
      <c r="P487" s="374">
        <f t="shared" ca="1" si="237"/>
        <v>0</v>
      </c>
      <c r="Q487" s="374">
        <f t="shared" ca="1" si="238"/>
        <v>0</v>
      </c>
      <c r="R487" s="375">
        <f t="shared" ca="1" si="239"/>
        <v>0</v>
      </c>
      <c r="S487" s="20" t="str">
        <f ca="1">IF(X487&lt;&gt;0,MAX($S$4:S486)+1,"")</f>
        <v/>
      </c>
      <c r="T487" s="109">
        <f t="shared" ca="1" si="247"/>
        <v>0</v>
      </c>
      <c r="U487" s="22">
        <f t="shared" ca="1" si="248"/>
        <v>0</v>
      </c>
      <c r="V487" s="22">
        <f t="shared" ca="1" si="249"/>
        <v>0</v>
      </c>
      <c r="W487" s="349">
        <f t="shared" ca="1" si="250"/>
        <v>0</v>
      </c>
      <c r="X487" s="375">
        <f t="shared" ca="1" si="240"/>
        <v>0</v>
      </c>
      <c r="Y487" s="20" t="str">
        <f ca="1">IF(AD487&lt;&gt;0,MAX(Y$4:$GY486)+1,"")</f>
        <v/>
      </c>
      <c r="Z487" s="109">
        <f t="shared" ca="1" si="251"/>
        <v>0</v>
      </c>
      <c r="AA487" s="22">
        <f t="shared" ca="1" si="252"/>
        <v>0</v>
      </c>
      <c r="AB487" s="22">
        <f t="shared" ca="1" si="253"/>
        <v>0</v>
      </c>
      <c r="AC487" s="349">
        <f t="shared" ca="1" si="254"/>
        <v>0</v>
      </c>
      <c r="AD487" s="375">
        <f t="shared" ca="1" si="241"/>
        <v>0</v>
      </c>
      <c r="AE487" s="20" t="str">
        <f ca="1">IF(AJ487&lt;&gt;0,MAX($E$4:AE486)+1,"")</f>
        <v/>
      </c>
      <c r="AF487" s="109">
        <f t="shared" ca="1" si="255"/>
        <v>0</v>
      </c>
      <c r="AG487" s="22">
        <f t="shared" ca="1" si="256"/>
        <v>0</v>
      </c>
      <c r="AH487" s="22">
        <f t="shared" ca="1" si="257"/>
        <v>0</v>
      </c>
      <c r="AI487" s="349">
        <f t="shared" ca="1" si="258"/>
        <v>0</v>
      </c>
      <c r="AJ487" s="375">
        <f t="shared" ca="1" si="242"/>
        <v>0</v>
      </c>
    </row>
    <row r="488" spans="1:36" ht="18.75" customHeight="1" thickBot="1">
      <c r="A488" s="20" t="str">
        <f ca="1">IF(F488&lt;&gt;0,MAX($A$4:A487)+1,"")</f>
        <v/>
      </c>
      <c r="B488" s="109">
        <f t="shared" ca="1" si="243"/>
        <v>0</v>
      </c>
      <c r="C488" s="22">
        <f t="shared" ca="1" si="244"/>
        <v>0</v>
      </c>
      <c r="D488" s="22">
        <f t="shared" ca="1" si="245"/>
        <v>0</v>
      </c>
      <c r="E488" s="349">
        <f t="shared" ca="1" si="246"/>
        <v>0</v>
      </c>
      <c r="F488" s="537">
        <f t="shared" ca="1" si="225"/>
        <v>0</v>
      </c>
      <c r="G488" s="20" t="str">
        <f ca="1">IF(L488&lt;&gt;0,MAX($G$4:G487)+1,"")</f>
        <v/>
      </c>
      <c r="H488" s="374">
        <f t="shared" ca="1" si="230"/>
        <v>0</v>
      </c>
      <c r="I488" s="374">
        <f t="shared" ca="1" si="231"/>
        <v>0</v>
      </c>
      <c r="J488" s="374">
        <f t="shared" ca="1" si="232"/>
        <v>0</v>
      </c>
      <c r="K488" s="374">
        <f t="shared" ca="1" si="233"/>
        <v>0</v>
      </c>
      <c r="L488" s="375">
        <f t="shared" ca="1" si="234"/>
        <v>0</v>
      </c>
      <c r="M488" s="20" t="str">
        <f ca="1">IF(R488&lt;&gt;0,MAX($M$4:M487)+1,"")</f>
        <v/>
      </c>
      <c r="N488" s="374">
        <f t="shared" ca="1" si="235"/>
        <v>0</v>
      </c>
      <c r="O488" s="374">
        <f t="shared" ca="1" si="236"/>
        <v>0</v>
      </c>
      <c r="P488" s="374">
        <f t="shared" ca="1" si="237"/>
        <v>0</v>
      </c>
      <c r="Q488" s="374">
        <f t="shared" ca="1" si="238"/>
        <v>0</v>
      </c>
      <c r="R488" s="375">
        <f t="shared" ca="1" si="239"/>
        <v>0</v>
      </c>
      <c r="S488" s="20" t="str">
        <f ca="1">IF(X488&lt;&gt;0,MAX($S$4:S487)+1,"")</f>
        <v/>
      </c>
      <c r="T488" s="109">
        <f t="shared" ca="1" si="247"/>
        <v>0</v>
      </c>
      <c r="U488" s="22">
        <f t="shared" ca="1" si="248"/>
        <v>0</v>
      </c>
      <c r="V488" s="22">
        <f t="shared" ca="1" si="249"/>
        <v>0</v>
      </c>
      <c r="W488" s="349">
        <f t="shared" ca="1" si="250"/>
        <v>0</v>
      </c>
      <c r="X488" s="375">
        <f t="shared" ca="1" si="240"/>
        <v>0</v>
      </c>
      <c r="Y488" s="20" t="str">
        <f ca="1">IF(AD488&lt;&gt;0,MAX(Y$4:$GY487)+1,"")</f>
        <v/>
      </c>
      <c r="Z488" s="109">
        <f t="shared" ca="1" si="251"/>
        <v>0</v>
      </c>
      <c r="AA488" s="22">
        <f t="shared" ca="1" si="252"/>
        <v>0</v>
      </c>
      <c r="AB488" s="22">
        <f t="shared" ca="1" si="253"/>
        <v>0</v>
      </c>
      <c r="AC488" s="349">
        <f t="shared" ca="1" si="254"/>
        <v>0</v>
      </c>
      <c r="AD488" s="375">
        <f t="shared" ca="1" si="241"/>
        <v>0</v>
      </c>
      <c r="AE488" s="20" t="str">
        <f ca="1">IF(AJ488&lt;&gt;0,MAX($E$4:AE487)+1,"")</f>
        <v/>
      </c>
      <c r="AF488" s="109">
        <f t="shared" ca="1" si="255"/>
        <v>0</v>
      </c>
      <c r="AG488" s="22">
        <f t="shared" ca="1" si="256"/>
        <v>0</v>
      </c>
      <c r="AH488" s="22">
        <f t="shared" ca="1" si="257"/>
        <v>0</v>
      </c>
      <c r="AI488" s="349">
        <f t="shared" ca="1" si="258"/>
        <v>0</v>
      </c>
      <c r="AJ488" s="375">
        <f t="shared" ca="1" si="242"/>
        <v>0</v>
      </c>
    </row>
    <row r="489" spans="1:36" ht="18.75" customHeight="1" thickBot="1">
      <c r="A489" s="20" t="str">
        <f ca="1">IF(F489&lt;&gt;0,MAX($A$4:A488)+1,"")</f>
        <v/>
      </c>
      <c r="B489" s="109">
        <f t="shared" ca="1" si="243"/>
        <v>0</v>
      </c>
      <c r="C489" s="22">
        <f t="shared" ca="1" si="244"/>
        <v>0</v>
      </c>
      <c r="D489" s="22">
        <f t="shared" ca="1" si="245"/>
        <v>0</v>
      </c>
      <c r="E489" s="349">
        <f t="shared" ca="1" si="246"/>
        <v>0</v>
      </c>
      <c r="F489" s="537">
        <f t="shared" ca="1" si="225"/>
        <v>0</v>
      </c>
      <c r="G489" s="20" t="str">
        <f ca="1">IF(L489&lt;&gt;0,MAX($G$4:G488)+1,"")</f>
        <v/>
      </c>
      <c r="H489" s="374">
        <f t="shared" ca="1" si="230"/>
        <v>0</v>
      </c>
      <c r="I489" s="374">
        <f t="shared" ca="1" si="231"/>
        <v>0</v>
      </c>
      <c r="J489" s="374">
        <f t="shared" ca="1" si="232"/>
        <v>0</v>
      </c>
      <c r="K489" s="374">
        <f t="shared" ca="1" si="233"/>
        <v>0</v>
      </c>
      <c r="L489" s="375">
        <f t="shared" ca="1" si="234"/>
        <v>0</v>
      </c>
      <c r="M489" s="20" t="str">
        <f ca="1">IF(R489&lt;&gt;0,MAX($M$4:M488)+1,"")</f>
        <v/>
      </c>
      <c r="N489" s="374">
        <f t="shared" ca="1" si="235"/>
        <v>0</v>
      </c>
      <c r="O489" s="374">
        <f t="shared" ca="1" si="236"/>
        <v>0</v>
      </c>
      <c r="P489" s="374">
        <f t="shared" ca="1" si="237"/>
        <v>0</v>
      </c>
      <c r="Q489" s="374">
        <f t="shared" ca="1" si="238"/>
        <v>0</v>
      </c>
      <c r="R489" s="375">
        <f t="shared" ca="1" si="239"/>
        <v>0</v>
      </c>
      <c r="S489" s="20" t="str">
        <f ca="1">IF(X489&lt;&gt;0,MAX($S$4:S488)+1,"")</f>
        <v/>
      </c>
      <c r="T489" s="109">
        <f t="shared" ca="1" si="247"/>
        <v>0</v>
      </c>
      <c r="U489" s="22">
        <f t="shared" ca="1" si="248"/>
        <v>0</v>
      </c>
      <c r="V489" s="22">
        <f t="shared" ca="1" si="249"/>
        <v>0</v>
      </c>
      <c r="W489" s="349">
        <f t="shared" ca="1" si="250"/>
        <v>0</v>
      </c>
      <c r="X489" s="375">
        <f t="shared" ca="1" si="240"/>
        <v>0</v>
      </c>
      <c r="Y489" s="20" t="str">
        <f ca="1">IF(AD489&lt;&gt;0,MAX(Y$4:$GY488)+1,"")</f>
        <v/>
      </c>
      <c r="Z489" s="109">
        <f t="shared" ca="1" si="251"/>
        <v>0</v>
      </c>
      <c r="AA489" s="22">
        <f t="shared" ca="1" si="252"/>
        <v>0</v>
      </c>
      <c r="AB489" s="22">
        <f t="shared" ca="1" si="253"/>
        <v>0</v>
      </c>
      <c r="AC489" s="349">
        <f t="shared" ca="1" si="254"/>
        <v>0</v>
      </c>
      <c r="AD489" s="375">
        <f t="shared" ca="1" si="241"/>
        <v>0</v>
      </c>
      <c r="AE489" s="20" t="str">
        <f ca="1">IF(AJ489&lt;&gt;0,MAX($E$4:AE488)+1,"")</f>
        <v/>
      </c>
      <c r="AF489" s="109">
        <f t="shared" ca="1" si="255"/>
        <v>0</v>
      </c>
      <c r="AG489" s="22">
        <f t="shared" ca="1" si="256"/>
        <v>0</v>
      </c>
      <c r="AH489" s="22">
        <f t="shared" ca="1" si="257"/>
        <v>0</v>
      </c>
      <c r="AI489" s="349">
        <f t="shared" ca="1" si="258"/>
        <v>0</v>
      </c>
      <c r="AJ489" s="375">
        <f t="shared" ca="1" si="242"/>
        <v>0</v>
      </c>
    </row>
    <row r="490" spans="1:36" ht="18.75" customHeight="1" thickBot="1">
      <c r="A490" s="20" t="str">
        <f ca="1">IF(F490&lt;&gt;0,MAX($A$4:A489)+1,"")</f>
        <v/>
      </c>
      <c r="B490" s="109">
        <f t="shared" ca="1" si="243"/>
        <v>0</v>
      </c>
      <c r="C490" s="22">
        <f t="shared" ca="1" si="244"/>
        <v>0</v>
      </c>
      <c r="D490" s="22">
        <f t="shared" ca="1" si="245"/>
        <v>0</v>
      </c>
      <c r="E490" s="349">
        <f t="shared" ca="1" si="246"/>
        <v>0</v>
      </c>
      <c r="F490" s="537">
        <f t="shared" ca="1" si="225"/>
        <v>0</v>
      </c>
      <c r="G490" s="20" t="str">
        <f ca="1">IF(L490&lt;&gt;0,MAX($G$4:G489)+1,"")</f>
        <v/>
      </c>
      <c r="H490" s="374">
        <f t="shared" ca="1" si="230"/>
        <v>0</v>
      </c>
      <c r="I490" s="374">
        <f t="shared" ca="1" si="231"/>
        <v>0</v>
      </c>
      <c r="J490" s="374">
        <f t="shared" ca="1" si="232"/>
        <v>0</v>
      </c>
      <c r="K490" s="374">
        <f t="shared" ca="1" si="233"/>
        <v>0</v>
      </c>
      <c r="L490" s="375">
        <f t="shared" ca="1" si="234"/>
        <v>0</v>
      </c>
      <c r="M490" s="20" t="str">
        <f ca="1">IF(R490&lt;&gt;0,MAX($M$4:M489)+1,"")</f>
        <v/>
      </c>
      <c r="N490" s="374">
        <f t="shared" ca="1" si="235"/>
        <v>0</v>
      </c>
      <c r="O490" s="374">
        <f t="shared" ca="1" si="236"/>
        <v>0</v>
      </c>
      <c r="P490" s="374">
        <f t="shared" ca="1" si="237"/>
        <v>0</v>
      </c>
      <c r="Q490" s="374">
        <f t="shared" ca="1" si="238"/>
        <v>0</v>
      </c>
      <c r="R490" s="375">
        <f t="shared" ca="1" si="239"/>
        <v>0</v>
      </c>
      <c r="S490" s="20" t="str">
        <f ca="1">IF(X490&lt;&gt;0,MAX($S$4:S489)+1,"")</f>
        <v/>
      </c>
      <c r="T490" s="109">
        <f t="shared" ca="1" si="247"/>
        <v>0</v>
      </c>
      <c r="U490" s="22">
        <f t="shared" ca="1" si="248"/>
        <v>0</v>
      </c>
      <c r="V490" s="22">
        <f t="shared" ca="1" si="249"/>
        <v>0</v>
      </c>
      <c r="W490" s="349">
        <f t="shared" ca="1" si="250"/>
        <v>0</v>
      </c>
      <c r="X490" s="375">
        <f t="shared" ca="1" si="240"/>
        <v>0</v>
      </c>
      <c r="Y490" s="20" t="str">
        <f ca="1">IF(AD490&lt;&gt;0,MAX(Y$4:$GY489)+1,"")</f>
        <v/>
      </c>
      <c r="Z490" s="109">
        <f t="shared" ca="1" si="251"/>
        <v>0</v>
      </c>
      <c r="AA490" s="22">
        <f t="shared" ca="1" si="252"/>
        <v>0</v>
      </c>
      <c r="AB490" s="22">
        <f t="shared" ca="1" si="253"/>
        <v>0</v>
      </c>
      <c r="AC490" s="349">
        <f t="shared" ca="1" si="254"/>
        <v>0</v>
      </c>
      <c r="AD490" s="375">
        <f t="shared" ca="1" si="241"/>
        <v>0</v>
      </c>
      <c r="AE490" s="20" t="str">
        <f ca="1">IF(AJ490&lt;&gt;0,MAX($E$4:AE489)+1,"")</f>
        <v/>
      </c>
      <c r="AF490" s="109">
        <f t="shared" ca="1" si="255"/>
        <v>0</v>
      </c>
      <c r="AG490" s="22">
        <f t="shared" ca="1" si="256"/>
        <v>0</v>
      </c>
      <c r="AH490" s="22">
        <f t="shared" ca="1" si="257"/>
        <v>0</v>
      </c>
      <c r="AI490" s="349">
        <f t="shared" ca="1" si="258"/>
        <v>0</v>
      </c>
      <c r="AJ490" s="375">
        <f t="shared" ca="1" si="242"/>
        <v>0</v>
      </c>
    </row>
    <row r="491" spans="1:36" ht="18.75" customHeight="1" thickBot="1">
      <c r="A491" s="20" t="str">
        <f ca="1">IF(F491&lt;&gt;0,MAX($A$4:A490)+1,"")</f>
        <v/>
      </c>
      <c r="B491" s="109">
        <f t="shared" ca="1" si="243"/>
        <v>0</v>
      </c>
      <c r="C491" s="22">
        <f t="shared" ca="1" si="244"/>
        <v>0</v>
      </c>
      <c r="D491" s="22">
        <f t="shared" ca="1" si="245"/>
        <v>0</v>
      </c>
      <c r="E491" s="349">
        <f t="shared" ca="1" si="246"/>
        <v>0</v>
      </c>
      <c r="F491" s="537">
        <f t="shared" ca="1" si="225"/>
        <v>0</v>
      </c>
      <c r="G491" s="20" t="str">
        <f ca="1">IF(L491&lt;&gt;0,MAX($G$4:G490)+1,"")</f>
        <v/>
      </c>
      <c r="H491" s="374">
        <f t="shared" ca="1" si="230"/>
        <v>0</v>
      </c>
      <c r="I491" s="374">
        <f t="shared" ca="1" si="231"/>
        <v>0</v>
      </c>
      <c r="J491" s="374">
        <f t="shared" ca="1" si="232"/>
        <v>0</v>
      </c>
      <c r="K491" s="374">
        <f t="shared" ca="1" si="233"/>
        <v>0</v>
      </c>
      <c r="L491" s="375">
        <f t="shared" ca="1" si="234"/>
        <v>0</v>
      </c>
      <c r="M491" s="20" t="str">
        <f ca="1">IF(R491&lt;&gt;0,MAX($M$4:M490)+1,"")</f>
        <v/>
      </c>
      <c r="N491" s="374">
        <f t="shared" ca="1" si="235"/>
        <v>0</v>
      </c>
      <c r="O491" s="374">
        <f t="shared" ca="1" si="236"/>
        <v>0</v>
      </c>
      <c r="P491" s="374">
        <f t="shared" ca="1" si="237"/>
        <v>0</v>
      </c>
      <c r="Q491" s="374">
        <f t="shared" ca="1" si="238"/>
        <v>0</v>
      </c>
      <c r="R491" s="375">
        <f t="shared" ca="1" si="239"/>
        <v>0</v>
      </c>
      <c r="S491" s="20" t="str">
        <f ca="1">IF(X491&lt;&gt;0,MAX($S$4:S490)+1,"")</f>
        <v/>
      </c>
      <c r="T491" s="109">
        <f t="shared" ca="1" si="247"/>
        <v>0</v>
      </c>
      <c r="U491" s="22">
        <f t="shared" ca="1" si="248"/>
        <v>0</v>
      </c>
      <c r="V491" s="22">
        <f t="shared" ca="1" si="249"/>
        <v>0</v>
      </c>
      <c r="W491" s="349">
        <f t="shared" ca="1" si="250"/>
        <v>0</v>
      </c>
      <c r="X491" s="375">
        <f t="shared" ca="1" si="240"/>
        <v>0</v>
      </c>
      <c r="Y491" s="20" t="str">
        <f ca="1">IF(AD491&lt;&gt;0,MAX(Y$4:$GY490)+1,"")</f>
        <v/>
      </c>
      <c r="Z491" s="109">
        <f t="shared" ca="1" si="251"/>
        <v>0</v>
      </c>
      <c r="AA491" s="22">
        <f t="shared" ca="1" si="252"/>
        <v>0</v>
      </c>
      <c r="AB491" s="22">
        <f t="shared" ca="1" si="253"/>
        <v>0</v>
      </c>
      <c r="AC491" s="349">
        <f t="shared" ca="1" si="254"/>
        <v>0</v>
      </c>
      <c r="AD491" s="375">
        <f t="shared" ca="1" si="241"/>
        <v>0</v>
      </c>
      <c r="AE491" s="20" t="str">
        <f ca="1">IF(AJ491&lt;&gt;0,MAX($E$4:AE490)+1,"")</f>
        <v/>
      </c>
      <c r="AF491" s="109">
        <f t="shared" ca="1" si="255"/>
        <v>0</v>
      </c>
      <c r="AG491" s="22">
        <f t="shared" ca="1" si="256"/>
        <v>0</v>
      </c>
      <c r="AH491" s="22">
        <f t="shared" ca="1" si="257"/>
        <v>0</v>
      </c>
      <c r="AI491" s="349">
        <f t="shared" ca="1" si="258"/>
        <v>0</v>
      </c>
      <c r="AJ491" s="375">
        <f t="shared" ca="1" si="242"/>
        <v>0</v>
      </c>
    </row>
    <row r="492" spans="1:36" ht="18.75" customHeight="1" thickBot="1">
      <c r="A492" s="20" t="str">
        <f ca="1">IF(F492&lt;&gt;0,MAX($A$4:A491)+1,"")</f>
        <v/>
      </c>
      <c r="B492" s="109">
        <f t="shared" ca="1" si="243"/>
        <v>0</v>
      </c>
      <c r="C492" s="22">
        <f t="shared" ca="1" si="244"/>
        <v>0</v>
      </c>
      <c r="D492" s="22">
        <f t="shared" ca="1" si="245"/>
        <v>0</v>
      </c>
      <c r="E492" s="349">
        <f t="shared" ca="1" si="246"/>
        <v>0</v>
      </c>
      <c r="F492" s="537">
        <f t="shared" ca="1" si="225"/>
        <v>0</v>
      </c>
      <c r="G492" s="20" t="str">
        <f ca="1">IF(L492&lt;&gt;0,MAX($G$4:G491)+1,"")</f>
        <v/>
      </c>
      <c r="H492" s="374">
        <f t="shared" ca="1" si="230"/>
        <v>0</v>
      </c>
      <c r="I492" s="374">
        <f t="shared" ca="1" si="231"/>
        <v>0</v>
      </c>
      <c r="J492" s="374">
        <f t="shared" ca="1" si="232"/>
        <v>0</v>
      </c>
      <c r="K492" s="374">
        <f t="shared" ca="1" si="233"/>
        <v>0</v>
      </c>
      <c r="L492" s="375">
        <f t="shared" ca="1" si="234"/>
        <v>0</v>
      </c>
      <c r="M492" s="20" t="str">
        <f ca="1">IF(R492&lt;&gt;0,MAX($M$4:M491)+1,"")</f>
        <v/>
      </c>
      <c r="N492" s="374">
        <f t="shared" ca="1" si="235"/>
        <v>0</v>
      </c>
      <c r="O492" s="374">
        <f t="shared" ca="1" si="236"/>
        <v>0</v>
      </c>
      <c r="P492" s="374">
        <f t="shared" ca="1" si="237"/>
        <v>0</v>
      </c>
      <c r="Q492" s="374">
        <f t="shared" ca="1" si="238"/>
        <v>0</v>
      </c>
      <c r="R492" s="375">
        <f t="shared" ca="1" si="239"/>
        <v>0</v>
      </c>
      <c r="S492" s="20" t="str">
        <f ca="1">IF(X492&lt;&gt;0,MAX($S$4:S491)+1,"")</f>
        <v/>
      </c>
      <c r="T492" s="109">
        <f t="shared" ca="1" si="247"/>
        <v>0</v>
      </c>
      <c r="U492" s="22">
        <f t="shared" ca="1" si="248"/>
        <v>0</v>
      </c>
      <c r="V492" s="22">
        <f t="shared" ca="1" si="249"/>
        <v>0</v>
      </c>
      <c r="W492" s="349">
        <f t="shared" ca="1" si="250"/>
        <v>0</v>
      </c>
      <c r="X492" s="375">
        <f t="shared" ca="1" si="240"/>
        <v>0</v>
      </c>
      <c r="Y492" s="20" t="str">
        <f ca="1">IF(AD492&lt;&gt;0,MAX(Y$4:$GY491)+1,"")</f>
        <v/>
      </c>
      <c r="Z492" s="109">
        <f t="shared" ca="1" si="251"/>
        <v>0</v>
      </c>
      <c r="AA492" s="22">
        <f t="shared" ca="1" si="252"/>
        <v>0</v>
      </c>
      <c r="AB492" s="22">
        <f t="shared" ca="1" si="253"/>
        <v>0</v>
      </c>
      <c r="AC492" s="349">
        <f t="shared" ca="1" si="254"/>
        <v>0</v>
      </c>
      <c r="AD492" s="375">
        <f t="shared" ca="1" si="241"/>
        <v>0</v>
      </c>
      <c r="AE492" s="20" t="str">
        <f ca="1">IF(AJ492&lt;&gt;0,MAX($E$4:AE491)+1,"")</f>
        <v/>
      </c>
      <c r="AF492" s="109">
        <f t="shared" ca="1" si="255"/>
        <v>0</v>
      </c>
      <c r="AG492" s="22">
        <f t="shared" ca="1" si="256"/>
        <v>0</v>
      </c>
      <c r="AH492" s="22">
        <f t="shared" ca="1" si="257"/>
        <v>0</v>
      </c>
      <c r="AI492" s="349">
        <f t="shared" ca="1" si="258"/>
        <v>0</v>
      </c>
      <c r="AJ492" s="375">
        <f t="shared" ca="1" si="242"/>
        <v>0</v>
      </c>
    </row>
    <row r="493" spans="1:36" ht="18.75" customHeight="1" thickBot="1">
      <c r="A493" s="20" t="str">
        <f ca="1">IF(F493&lt;&gt;0,MAX($A$4:A492)+1,"")</f>
        <v/>
      </c>
      <c r="B493" s="109">
        <f t="shared" ca="1" si="243"/>
        <v>0</v>
      </c>
      <c r="C493" s="22">
        <f t="shared" ca="1" si="244"/>
        <v>0</v>
      </c>
      <c r="D493" s="22">
        <f t="shared" ca="1" si="245"/>
        <v>0</v>
      </c>
      <c r="E493" s="349">
        <f t="shared" ca="1" si="246"/>
        <v>0</v>
      </c>
      <c r="F493" s="537">
        <f t="shared" ca="1" si="225"/>
        <v>0</v>
      </c>
      <c r="G493" s="20" t="str">
        <f ca="1">IF(L493&lt;&gt;0,MAX($G$4:G492)+1,"")</f>
        <v/>
      </c>
      <c r="H493" s="374">
        <f t="shared" ca="1" si="230"/>
        <v>0</v>
      </c>
      <c r="I493" s="374">
        <f t="shared" ca="1" si="231"/>
        <v>0</v>
      </c>
      <c r="J493" s="374">
        <f t="shared" ca="1" si="232"/>
        <v>0</v>
      </c>
      <c r="K493" s="374">
        <f t="shared" ca="1" si="233"/>
        <v>0</v>
      </c>
      <c r="L493" s="375">
        <f t="shared" ca="1" si="234"/>
        <v>0</v>
      </c>
      <c r="M493" s="20" t="str">
        <f ca="1">IF(R493&lt;&gt;0,MAX($M$4:M492)+1,"")</f>
        <v/>
      </c>
      <c r="N493" s="374">
        <f t="shared" ca="1" si="235"/>
        <v>0</v>
      </c>
      <c r="O493" s="374">
        <f t="shared" ca="1" si="236"/>
        <v>0</v>
      </c>
      <c r="P493" s="374">
        <f t="shared" ca="1" si="237"/>
        <v>0</v>
      </c>
      <c r="Q493" s="374">
        <f t="shared" ca="1" si="238"/>
        <v>0</v>
      </c>
      <c r="R493" s="375">
        <f t="shared" ca="1" si="239"/>
        <v>0</v>
      </c>
      <c r="S493" s="20" t="str">
        <f ca="1">IF(X493&lt;&gt;0,MAX($S$4:S492)+1,"")</f>
        <v/>
      </c>
      <c r="T493" s="109">
        <f t="shared" ca="1" si="247"/>
        <v>0</v>
      </c>
      <c r="U493" s="22">
        <f t="shared" ca="1" si="248"/>
        <v>0</v>
      </c>
      <c r="V493" s="22">
        <f t="shared" ca="1" si="249"/>
        <v>0</v>
      </c>
      <c r="W493" s="349">
        <f t="shared" ca="1" si="250"/>
        <v>0</v>
      </c>
      <c r="X493" s="375">
        <f t="shared" ca="1" si="240"/>
        <v>0</v>
      </c>
      <c r="Y493" s="20" t="str">
        <f ca="1">IF(AD493&lt;&gt;0,MAX(Y$4:$GY492)+1,"")</f>
        <v/>
      </c>
      <c r="Z493" s="109">
        <f t="shared" ca="1" si="251"/>
        <v>0</v>
      </c>
      <c r="AA493" s="22">
        <f t="shared" ca="1" si="252"/>
        <v>0</v>
      </c>
      <c r="AB493" s="22">
        <f t="shared" ca="1" si="253"/>
        <v>0</v>
      </c>
      <c r="AC493" s="349">
        <f t="shared" ca="1" si="254"/>
        <v>0</v>
      </c>
      <c r="AD493" s="375">
        <f t="shared" ca="1" si="241"/>
        <v>0</v>
      </c>
      <c r="AE493" s="20" t="str">
        <f ca="1">IF(AJ493&lt;&gt;0,MAX($E$4:AE492)+1,"")</f>
        <v/>
      </c>
      <c r="AF493" s="109">
        <f t="shared" ca="1" si="255"/>
        <v>0</v>
      </c>
      <c r="AG493" s="22">
        <f t="shared" ca="1" si="256"/>
        <v>0</v>
      </c>
      <c r="AH493" s="22">
        <f t="shared" ca="1" si="257"/>
        <v>0</v>
      </c>
      <c r="AI493" s="349">
        <f t="shared" ca="1" si="258"/>
        <v>0</v>
      </c>
      <c r="AJ493" s="375">
        <f t="shared" ca="1" si="242"/>
        <v>0</v>
      </c>
    </row>
    <row r="494" spans="1:36" ht="18.75" customHeight="1" thickBot="1">
      <c r="A494" s="20" t="str">
        <f ca="1">IF(F494&lt;&gt;0,MAX($A$4:A493)+1,"")</f>
        <v/>
      </c>
      <c r="B494" s="109">
        <f t="shared" ca="1" si="243"/>
        <v>0</v>
      </c>
      <c r="C494" s="22">
        <f t="shared" ca="1" si="244"/>
        <v>0</v>
      </c>
      <c r="D494" s="22">
        <f t="shared" ca="1" si="245"/>
        <v>0</v>
      </c>
      <c r="E494" s="349">
        <f t="shared" ca="1" si="246"/>
        <v>0</v>
      </c>
      <c r="F494" s="537">
        <f t="shared" ca="1" si="225"/>
        <v>0</v>
      </c>
      <c r="G494" s="20" t="str">
        <f ca="1">IF(L494&lt;&gt;0,MAX($G$4:G493)+1,"")</f>
        <v/>
      </c>
      <c r="H494" s="374">
        <f t="shared" ca="1" si="230"/>
        <v>0</v>
      </c>
      <c r="I494" s="374">
        <f t="shared" ca="1" si="231"/>
        <v>0</v>
      </c>
      <c r="J494" s="374">
        <f t="shared" ca="1" si="232"/>
        <v>0</v>
      </c>
      <c r="K494" s="374">
        <f t="shared" ca="1" si="233"/>
        <v>0</v>
      </c>
      <c r="L494" s="375">
        <f t="shared" ca="1" si="234"/>
        <v>0</v>
      </c>
      <c r="M494" s="20" t="str">
        <f ca="1">IF(R494&lt;&gt;0,MAX($M$4:M493)+1,"")</f>
        <v/>
      </c>
      <c r="N494" s="374">
        <f t="shared" ca="1" si="235"/>
        <v>0</v>
      </c>
      <c r="O494" s="374">
        <f t="shared" ca="1" si="236"/>
        <v>0</v>
      </c>
      <c r="P494" s="374">
        <f t="shared" ca="1" si="237"/>
        <v>0</v>
      </c>
      <c r="Q494" s="374">
        <f t="shared" ca="1" si="238"/>
        <v>0</v>
      </c>
      <c r="R494" s="375">
        <f t="shared" ca="1" si="239"/>
        <v>0</v>
      </c>
      <c r="S494" s="20" t="str">
        <f ca="1">IF(X494&lt;&gt;0,MAX($S$4:S493)+1,"")</f>
        <v/>
      </c>
      <c r="T494" s="109">
        <f t="shared" ca="1" si="247"/>
        <v>0</v>
      </c>
      <c r="U494" s="22">
        <f t="shared" ca="1" si="248"/>
        <v>0</v>
      </c>
      <c r="V494" s="22">
        <f t="shared" ca="1" si="249"/>
        <v>0</v>
      </c>
      <c r="W494" s="349">
        <f t="shared" ca="1" si="250"/>
        <v>0</v>
      </c>
      <c r="X494" s="375">
        <f t="shared" ca="1" si="240"/>
        <v>0</v>
      </c>
      <c r="Y494" s="20" t="str">
        <f ca="1">IF(AD494&lt;&gt;0,MAX(Y$4:$GY493)+1,"")</f>
        <v/>
      </c>
      <c r="Z494" s="109">
        <f t="shared" ca="1" si="251"/>
        <v>0</v>
      </c>
      <c r="AA494" s="22">
        <f t="shared" ca="1" si="252"/>
        <v>0</v>
      </c>
      <c r="AB494" s="22">
        <f t="shared" ca="1" si="253"/>
        <v>0</v>
      </c>
      <c r="AC494" s="349">
        <f t="shared" ca="1" si="254"/>
        <v>0</v>
      </c>
      <c r="AD494" s="375">
        <f t="shared" ca="1" si="241"/>
        <v>0</v>
      </c>
      <c r="AE494" s="20" t="str">
        <f ca="1">IF(AJ494&lt;&gt;0,MAX($E$4:AE493)+1,"")</f>
        <v/>
      </c>
      <c r="AF494" s="109">
        <f t="shared" ca="1" si="255"/>
        <v>0</v>
      </c>
      <c r="AG494" s="22">
        <f t="shared" ca="1" si="256"/>
        <v>0</v>
      </c>
      <c r="AH494" s="22">
        <f t="shared" ca="1" si="257"/>
        <v>0</v>
      </c>
      <c r="AI494" s="349">
        <f t="shared" ca="1" si="258"/>
        <v>0</v>
      </c>
      <c r="AJ494" s="375">
        <f t="shared" ca="1" si="242"/>
        <v>0</v>
      </c>
    </row>
    <row r="495" spans="1:36" ht="18.75" customHeight="1" thickBot="1">
      <c r="A495" s="20" t="str">
        <f ca="1">IF(F495&lt;&gt;0,MAX($A$4:A494)+1,"")</f>
        <v/>
      </c>
      <c r="B495" s="109">
        <f t="shared" ca="1" si="243"/>
        <v>0</v>
      </c>
      <c r="C495" s="22">
        <f t="shared" ca="1" si="244"/>
        <v>0</v>
      </c>
      <c r="D495" s="22">
        <f t="shared" ca="1" si="245"/>
        <v>0</v>
      </c>
      <c r="E495" s="349">
        <f t="shared" ca="1" si="246"/>
        <v>0</v>
      </c>
      <c r="F495" s="537">
        <f t="shared" ca="1" si="225"/>
        <v>0</v>
      </c>
      <c r="G495" s="20" t="str">
        <f ca="1">IF(L495&lt;&gt;0,MAX($G$4:G494)+1,"")</f>
        <v/>
      </c>
      <c r="H495" s="374">
        <f t="shared" ca="1" si="230"/>
        <v>0</v>
      </c>
      <c r="I495" s="374">
        <f t="shared" ca="1" si="231"/>
        <v>0</v>
      </c>
      <c r="J495" s="374">
        <f t="shared" ca="1" si="232"/>
        <v>0</v>
      </c>
      <c r="K495" s="374">
        <f t="shared" ca="1" si="233"/>
        <v>0</v>
      </c>
      <c r="L495" s="375">
        <f t="shared" ca="1" si="234"/>
        <v>0</v>
      </c>
      <c r="M495" s="20" t="str">
        <f ca="1">IF(R495&lt;&gt;0,MAX($M$4:M494)+1,"")</f>
        <v/>
      </c>
      <c r="N495" s="374">
        <f t="shared" ca="1" si="235"/>
        <v>0</v>
      </c>
      <c r="O495" s="374">
        <f t="shared" ca="1" si="236"/>
        <v>0</v>
      </c>
      <c r="P495" s="374">
        <f t="shared" ca="1" si="237"/>
        <v>0</v>
      </c>
      <c r="Q495" s="374">
        <f t="shared" ca="1" si="238"/>
        <v>0</v>
      </c>
      <c r="R495" s="375">
        <f t="shared" ca="1" si="239"/>
        <v>0</v>
      </c>
      <c r="S495" s="20" t="str">
        <f ca="1">IF(X495&lt;&gt;0,MAX($S$4:S494)+1,"")</f>
        <v/>
      </c>
      <c r="T495" s="109">
        <f t="shared" ca="1" si="247"/>
        <v>0</v>
      </c>
      <c r="U495" s="22">
        <f t="shared" ca="1" si="248"/>
        <v>0</v>
      </c>
      <c r="V495" s="22">
        <f t="shared" ca="1" si="249"/>
        <v>0</v>
      </c>
      <c r="W495" s="349">
        <f t="shared" ca="1" si="250"/>
        <v>0</v>
      </c>
      <c r="X495" s="375">
        <f t="shared" ca="1" si="240"/>
        <v>0</v>
      </c>
      <c r="Y495" s="20" t="str">
        <f ca="1">IF(AD495&lt;&gt;0,MAX(Y$4:$GY494)+1,"")</f>
        <v/>
      </c>
      <c r="Z495" s="109">
        <f t="shared" ca="1" si="251"/>
        <v>0</v>
      </c>
      <c r="AA495" s="22">
        <f t="shared" ca="1" si="252"/>
        <v>0</v>
      </c>
      <c r="AB495" s="22">
        <f t="shared" ca="1" si="253"/>
        <v>0</v>
      </c>
      <c r="AC495" s="349">
        <f t="shared" ca="1" si="254"/>
        <v>0</v>
      </c>
      <c r="AD495" s="375">
        <f t="shared" ca="1" si="241"/>
        <v>0</v>
      </c>
      <c r="AE495" s="20" t="str">
        <f ca="1">IF(AJ495&lt;&gt;0,MAX($E$4:AE494)+1,"")</f>
        <v/>
      </c>
      <c r="AF495" s="109">
        <f t="shared" ca="1" si="255"/>
        <v>0</v>
      </c>
      <c r="AG495" s="22">
        <f t="shared" ca="1" si="256"/>
        <v>0</v>
      </c>
      <c r="AH495" s="22">
        <f t="shared" ca="1" si="257"/>
        <v>0</v>
      </c>
      <c r="AI495" s="349">
        <f t="shared" ca="1" si="258"/>
        <v>0</v>
      </c>
      <c r="AJ495" s="375">
        <f t="shared" ca="1" si="242"/>
        <v>0</v>
      </c>
    </row>
    <row r="496" spans="1:36" ht="18.75" customHeight="1" thickBot="1">
      <c r="A496" s="20" t="str">
        <f ca="1">IF(F496&lt;&gt;0,MAX($A$4:A495)+1,"")</f>
        <v/>
      </c>
      <c r="B496" s="109">
        <f t="shared" ca="1" si="243"/>
        <v>0</v>
      </c>
      <c r="C496" s="22">
        <f t="shared" ca="1" si="244"/>
        <v>0</v>
      </c>
      <c r="D496" s="22">
        <f t="shared" ca="1" si="245"/>
        <v>0</v>
      </c>
      <c r="E496" s="349">
        <f t="shared" ca="1" si="246"/>
        <v>0</v>
      </c>
      <c r="F496" s="537">
        <f t="shared" ref="F496:F530" ca="1" si="259">IF(B496=0,0,INDIRECT("Відомість!dg"&amp;ROW()))</f>
        <v>0</v>
      </c>
      <c r="G496" s="20" t="str">
        <f ca="1">IF(L496&lt;&gt;0,MAX($G$4:G495)+1,"")</f>
        <v/>
      </c>
      <c r="H496" s="374">
        <f t="shared" ca="1" si="230"/>
        <v>0</v>
      </c>
      <c r="I496" s="374">
        <f t="shared" ca="1" si="231"/>
        <v>0</v>
      </c>
      <c r="J496" s="374">
        <f t="shared" ca="1" si="232"/>
        <v>0</v>
      </c>
      <c r="K496" s="374">
        <f t="shared" ca="1" si="233"/>
        <v>0</v>
      </c>
      <c r="L496" s="375">
        <f t="shared" ca="1" si="234"/>
        <v>0</v>
      </c>
      <c r="M496" s="20" t="str">
        <f ca="1">IF(R496&lt;&gt;0,MAX($M$4:M495)+1,"")</f>
        <v/>
      </c>
      <c r="N496" s="374">
        <f t="shared" ca="1" si="235"/>
        <v>0</v>
      </c>
      <c r="O496" s="374">
        <f t="shared" ca="1" si="236"/>
        <v>0</v>
      </c>
      <c r="P496" s="374">
        <f t="shared" ca="1" si="237"/>
        <v>0</v>
      </c>
      <c r="Q496" s="374">
        <f t="shared" ca="1" si="238"/>
        <v>0</v>
      </c>
      <c r="R496" s="375">
        <f t="shared" ca="1" si="239"/>
        <v>0</v>
      </c>
      <c r="S496" s="20" t="str">
        <f ca="1">IF(X496&lt;&gt;0,MAX($S$4:S495)+1,"")</f>
        <v/>
      </c>
      <c r="T496" s="374">
        <f t="shared" ref="T496:T515" ca="1" si="260">INDIRECT("Відомість!dk"&amp;ROW())</f>
        <v>0</v>
      </c>
      <c r="U496" s="374">
        <f t="shared" ref="U496:U515" ca="1" si="261">INDIRECT("Відомість!dl"&amp;ROW())</f>
        <v>0</v>
      </c>
      <c r="V496" s="374">
        <f t="shared" ref="V496:V515" ca="1" si="262">INDIRECT("Відомість!dm"&amp;ROW())</f>
        <v>0</v>
      </c>
      <c r="W496" s="374">
        <f t="shared" ref="W496:W515" ca="1" si="263">INDIRECT("Відомість!dN"&amp;ROW())</f>
        <v>0</v>
      </c>
      <c r="X496" s="375">
        <f t="shared" ca="1" si="240"/>
        <v>0</v>
      </c>
      <c r="Y496" s="20" t="str">
        <f ca="1">IF(AD496&lt;&gt;0,MAX(Y$4:$GY495)+1,"")</f>
        <v/>
      </c>
      <c r="Z496" s="109">
        <f t="shared" ca="1" si="251"/>
        <v>0</v>
      </c>
      <c r="AA496" s="22">
        <f t="shared" ca="1" si="252"/>
        <v>0</v>
      </c>
      <c r="AB496" s="22">
        <f t="shared" ca="1" si="253"/>
        <v>0</v>
      </c>
      <c r="AC496" s="349">
        <f t="shared" ca="1" si="254"/>
        <v>0</v>
      </c>
      <c r="AD496" s="375">
        <f t="shared" ca="1" si="241"/>
        <v>0</v>
      </c>
      <c r="AE496" s="20" t="str">
        <f ca="1">IF(AJ496&lt;&gt;0,MAX($E$4:AE495)+1,"")</f>
        <v/>
      </c>
      <c r="AF496" s="109">
        <f t="shared" ca="1" si="255"/>
        <v>0</v>
      </c>
      <c r="AG496" s="22">
        <f t="shared" ca="1" si="256"/>
        <v>0</v>
      </c>
      <c r="AH496" s="22">
        <f t="shared" ca="1" si="257"/>
        <v>0</v>
      </c>
      <c r="AI496" s="349">
        <f t="shared" ca="1" si="258"/>
        <v>0</v>
      </c>
      <c r="AJ496" s="375">
        <f t="shared" ca="1" si="242"/>
        <v>0</v>
      </c>
    </row>
    <row r="497" spans="1:36" ht="18.75" customHeight="1" thickBot="1">
      <c r="A497" s="20" t="str">
        <f ca="1">IF(F497&lt;&gt;0,MAX($A$4:A496)+1,"")</f>
        <v/>
      </c>
      <c r="B497" s="109">
        <f t="shared" ca="1" si="243"/>
        <v>0</v>
      </c>
      <c r="C497" s="22">
        <f t="shared" ca="1" si="244"/>
        <v>0</v>
      </c>
      <c r="D497" s="22">
        <f t="shared" ca="1" si="245"/>
        <v>0</v>
      </c>
      <c r="E497" s="349">
        <f t="shared" ca="1" si="246"/>
        <v>0</v>
      </c>
      <c r="F497" s="537">
        <f t="shared" ca="1" si="259"/>
        <v>0</v>
      </c>
      <c r="G497" s="20" t="str">
        <f ca="1">IF(L497&lt;&gt;0,MAX($G$4:G496)+1,"")</f>
        <v/>
      </c>
      <c r="H497" s="374">
        <f t="shared" ca="1" si="230"/>
        <v>0</v>
      </c>
      <c r="I497" s="374">
        <f t="shared" ca="1" si="231"/>
        <v>0</v>
      </c>
      <c r="J497" s="374">
        <f t="shared" ca="1" si="232"/>
        <v>0</v>
      </c>
      <c r="K497" s="374">
        <f t="shared" ca="1" si="233"/>
        <v>0</v>
      </c>
      <c r="L497" s="375">
        <f t="shared" ca="1" si="234"/>
        <v>0</v>
      </c>
      <c r="M497" s="20" t="str">
        <f ca="1">IF(R497&lt;&gt;0,MAX($M$4:M496)+1,"")</f>
        <v/>
      </c>
      <c r="N497" s="374">
        <f t="shared" ca="1" si="235"/>
        <v>0</v>
      </c>
      <c r="O497" s="374">
        <f t="shared" ca="1" si="236"/>
        <v>0</v>
      </c>
      <c r="P497" s="374">
        <f t="shared" ca="1" si="237"/>
        <v>0</v>
      </c>
      <c r="Q497" s="374">
        <f t="shared" ca="1" si="238"/>
        <v>0</v>
      </c>
      <c r="R497" s="375">
        <f t="shared" ca="1" si="239"/>
        <v>0</v>
      </c>
      <c r="S497" s="20" t="str">
        <f ca="1">IF(X497&lt;&gt;0,MAX($S$4:S496)+1,"")</f>
        <v/>
      </c>
      <c r="T497" s="374">
        <f t="shared" ca="1" si="260"/>
        <v>0</v>
      </c>
      <c r="U497" s="374">
        <f t="shared" ca="1" si="261"/>
        <v>0</v>
      </c>
      <c r="V497" s="374">
        <f t="shared" ca="1" si="262"/>
        <v>0</v>
      </c>
      <c r="W497" s="374">
        <f t="shared" ca="1" si="263"/>
        <v>0</v>
      </c>
      <c r="X497" s="375">
        <f t="shared" ca="1" si="240"/>
        <v>0</v>
      </c>
      <c r="Y497" s="20" t="str">
        <f ca="1">IF(AD497&lt;&gt;0,MAX(Y$4:$GY496)+1,"")</f>
        <v/>
      </c>
      <c r="Z497" s="109">
        <f t="shared" ca="1" si="251"/>
        <v>0</v>
      </c>
      <c r="AA497" s="22">
        <f t="shared" ca="1" si="252"/>
        <v>0</v>
      </c>
      <c r="AB497" s="22">
        <f t="shared" ca="1" si="253"/>
        <v>0</v>
      </c>
      <c r="AC497" s="349">
        <f t="shared" ca="1" si="254"/>
        <v>0</v>
      </c>
      <c r="AD497" s="375">
        <f t="shared" ca="1" si="241"/>
        <v>0</v>
      </c>
      <c r="AE497" s="20" t="str">
        <f ca="1">IF(AJ497&lt;&gt;0,MAX($E$4:AE496)+1,"")</f>
        <v/>
      </c>
      <c r="AF497" s="109">
        <f t="shared" ca="1" si="255"/>
        <v>0</v>
      </c>
      <c r="AG497" s="22">
        <f t="shared" ca="1" si="256"/>
        <v>0</v>
      </c>
      <c r="AH497" s="22">
        <f t="shared" ca="1" si="257"/>
        <v>0</v>
      </c>
      <c r="AI497" s="349">
        <f t="shared" ca="1" si="258"/>
        <v>0</v>
      </c>
      <c r="AJ497" s="375">
        <f t="shared" ca="1" si="242"/>
        <v>0</v>
      </c>
    </row>
    <row r="498" spans="1:36" ht="18.75" customHeight="1" thickBot="1">
      <c r="A498" s="20" t="str">
        <f ca="1">IF(F498&lt;&gt;0,MAX($A$4:A497)+1,"")</f>
        <v/>
      </c>
      <c r="B498" s="109">
        <f t="shared" ca="1" si="243"/>
        <v>0</v>
      </c>
      <c r="C498" s="22">
        <f t="shared" ca="1" si="244"/>
        <v>0</v>
      </c>
      <c r="D498" s="22">
        <f t="shared" ca="1" si="245"/>
        <v>0</v>
      </c>
      <c r="E498" s="349">
        <f t="shared" ca="1" si="246"/>
        <v>0</v>
      </c>
      <c r="F498" s="537">
        <f t="shared" ca="1" si="259"/>
        <v>0</v>
      </c>
      <c r="G498" s="20" t="str">
        <f ca="1">IF(L498&lt;&gt;0,MAX($G$4:G497)+1,"")</f>
        <v/>
      </c>
      <c r="H498" s="374">
        <f t="shared" ca="1" si="230"/>
        <v>0</v>
      </c>
      <c r="I498" s="374">
        <f t="shared" ca="1" si="231"/>
        <v>0</v>
      </c>
      <c r="J498" s="374">
        <f t="shared" ca="1" si="232"/>
        <v>0</v>
      </c>
      <c r="K498" s="374">
        <f t="shared" ca="1" si="233"/>
        <v>0</v>
      </c>
      <c r="L498" s="375">
        <f t="shared" ca="1" si="234"/>
        <v>0</v>
      </c>
      <c r="M498" s="20" t="str">
        <f ca="1">IF(R498&lt;&gt;0,MAX($M$4:M497)+1,"")</f>
        <v/>
      </c>
      <c r="N498" s="374">
        <f t="shared" ca="1" si="235"/>
        <v>0</v>
      </c>
      <c r="O498" s="374">
        <f t="shared" ca="1" si="236"/>
        <v>0</v>
      </c>
      <c r="P498" s="374">
        <f t="shared" ca="1" si="237"/>
        <v>0</v>
      </c>
      <c r="Q498" s="374">
        <f t="shared" ca="1" si="238"/>
        <v>0</v>
      </c>
      <c r="R498" s="375">
        <f t="shared" ca="1" si="239"/>
        <v>0</v>
      </c>
      <c r="S498" s="20" t="str">
        <f ca="1">IF(X498&lt;&gt;0,MAX($S$4:S497)+1,"")</f>
        <v/>
      </c>
      <c r="T498" s="374">
        <f t="shared" ca="1" si="260"/>
        <v>0</v>
      </c>
      <c r="U498" s="374">
        <f t="shared" ca="1" si="261"/>
        <v>0</v>
      </c>
      <c r="V498" s="374">
        <f t="shared" ca="1" si="262"/>
        <v>0</v>
      </c>
      <c r="W498" s="374">
        <f t="shared" ca="1" si="263"/>
        <v>0</v>
      </c>
      <c r="X498" s="375">
        <f t="shared" ca="1" si="240"/>
        <v>0</v>
      </c>
      <c r="Y498" s="20" t="str">
        <f ca="1">IF(AD498&lt;&gt;0,MAX(Y$4:$GY497)+1,"")</f>
        <v/>
      </c>
      <c r="Z498" s="109">
        <f t="shared" ca="1" si="251"/>
        <v>0</v>
      </c>
      <c r="AA498" s="22">
        <f t="shared" ca="1" si="252"/>
        <v>0</v>
      </c>
      <c r="AB498" s="22">
        <f t="shared" ca="1" si="253"/>
        <v>0</v>
      </c>
      <c r="AC498" s="349">
        <f t="shared" ca="1" si="254"/>
        <v>0</v>
      </c>
      <c r="AD498" s="375">
        <f t="shared" ca="1" si="241"/>
        <v>0</v>
      </c>
      <c r="AE498" s="20" t="str">
        <f ca="1">IF(AJ498&lt;&gt;0,MAX($E$4:AE497)+1,"")</f>
        <v/>
      </c>
      <c r="AF498" s="109">
        <f t="shared" ca="1" si="255"/>
        <v>0</v>
      </c>
      <c r="AG498" s="22">
        <f t="shared" ca="1" si="256"/>
        <v>0</v>
      </c>
      <c r="AH498" s="22">
        <f t="shared" ca="1" si="257"/>
        <v>0</v>
      </c>
      <c r="AI498" s="349">
        <f t="shared" ca="1" si="258"/>
        <v>0</v>
      </c>
      <c r="AJ498" s="375">
        <f t="shared" ca="1" si="242"/>
        <v>0</v>
      </c>
    </row>
    <row r="499" spans="1:36" ht="18.75" customHeight="1" thickBot="1">
      <c r="A499" s="20" t="str">
        <f ca="1">IF(F499&lt;&gt;0,MAX($A$4:A498)+1,"")</f>
        <v/>
      </c>
      <c r="B499" s="109">
        <f t="shared" ca="1" si="243"/>
        <v>0</v>
      </c>
      <c r="C499" s="22">
        <f t="shared" ca="1" si="244"/>
        <v>0</v>
      </c>
      <c r="D499" s="22">
        <f t="shared" ca="1" si="245"/>
        <v>0</v>
      </c>
      <c r="E499" s="349">
        <f t="shared" ca="1" si="246"/>
        <v>0</v>
      </c>
      <c r="F499" s="537">
        <f t="shared" ca="1" si="259"/>
        <v>0</v>
      </c>
      <c r="G499" s="20" t="str">
        <f ca="1">IF(L499&lt;&gt;0,MAX($G$4:G498)+1,"")</f>
        <v/>
      </c>
      <c r="H499" s="374">
        <f t="shared" ca="1" si="230"/>
        <v>0</v>
      </c>
      <c r="I499" s="374">
        <f t="shared" ca="1" si="231"/>
        <v>0</v>
      </c>
      <c r="J499" s="374">
        <f t="shared" ca="1" si="232"/>
        <v>0</v>
      </c>
      <c r="K499" s="374">
        <f t="shared" ca="1" si="233"/>
        <v>0</v>
      </c>
      <c r="L499" s="375">
        <f t="shared" ca="1" si="234"/>
        <v>0</v>
      </c>
      <c r="M499" s="20" t="str">
        <f ca="1">IF(R499&lt;&gt;0,MAX($M$4:M498)+1,"")</f>
        <v/>
      </c>
      <c r="N499" s="374">
        <f t="shared" ca="1" si="235"/>
        <v>0</v>
      </c>
      <c r="O499" s="374">
        <f t="shared" ca="1" si="236"/>
        <v>0</v>
      </c>
      <c r="P499" s="374">
        <f t="shared" ca="1" si="237"/>
        <v>0</v>
      </c>
      <c r="Q499" s="374">
        <f t="shared" ca="1" si="238"/>
        <v>0</v>
      </c>
      <c r="R499" s="375">
        <f t="shared" ca="1" si="239"/>
        <v>0</v>
      </c>
      <c r="S499" s="20" t="str">
        <f ca="1">IF(X499&lt;&gt;0,MAX($S$4:S498)+1,"")</f>
        <v/>
      </c>
      <c r="T499" s="374">
        <f t="shared" ca="1" si="260"/>
        <v>0</v>
      </c>
      <c r="U499" s="374">
        <f t="shared" ca="1" si="261"/>
        <v>0</v>
      </c>
      <c r="V499" s="374">
        <f t="shared" ca="1" si="262"/>
        <v>0</v>
      </c>
      <c r="W499" s="374">
        <f t="shared" ca="1" si="263"/>
        <v>0</v>
      </c>
      <c r="X499" s="375">
        <f t="shared" ca="1" si="240"/>
        <v>0</v>
      </c>
      <c r="Y499" s="20" t="str">
        <f ca="1">IF(AD499&lt;&gt;0,MAX(Y$4:$GY498)+1,"")</f>
        <v/>
      </c>
      <c r="Z499" s="109">
        <f t="shared" ca="1" si="251"/>
        <v>0</v>
      </c>
      <c r="AA499" s="22">
        <f t="shared" ca="1" si="252"/>
        <v>0</v>
      </c>
      <c r="AB499" s="22">
        <f t="shared" ca="1" si="253"/>
        <v>0</v>
      </c>
      <c r="AC499" s="349">
        <f t="shared" ca="1" si="254"/>
        <v>0</v>
      </c>
      <c r="AD499" s="375">
        <f t="shared" ca="1" si="241"/>
        <v>0</v>
      </c>
      <c r="AE499" s="20" t="str">
        <f ca="1">IF(AJ499&lt;&gt;0,MAX($E$4:AE498)+1,"")</f>
        <v/>
      </c>
      <c r="AF499" s="109">
        <f t="shared" ca="1" si="255"/>
        <v>0</v>
      </c>
      <c r="AG499" s="22">
        <f t="shared" ca="1" si="256"/>
        <v>0</v>
      </c>
      <c r="AH499" s="22">
        <f t="shared" ca="1" si="257"/>
        <v>0</v>
      </c>
      <c r="AI499" s="349">
        <f t="shared" ca="1" si="258"/>
        <v>0</v>
      </c>
      <c r="AJ499" s="375">
        <f t="shared" ca="1" si="242"/>
        <v>0</v>
      </c>
    </row>
    <row r="500" spans="1:36" ht="18.75" customHeight="1" thickBot="1">
      <c r="A500" s="20" t="str">
        <f ca="1">IF(F500&lt;&gt;0,MAX($A$4:A499)+1,"")</f>
        <v/>
      </c>
      <c r="B500" s="109">
        <f t="shared" ca="1" si="243"/>
        <v>0</v>
      </c>
      <c r="C500" s="22">
        <f t="shared" ca="1" si="244"/>
        <v>0</v>
      </c>
      <c r="D500" s="22">
        <f t="shared" ca="1" si="245"/>
        <v>0</v>
      </c>
      <c r="E500" s="349">
        <f t="shared" ca="1" si="246"/>
        <v>0</v>
      </c>
      <c r="F500" s="537">
        <f t="shared" ca="1" si="259"/>
        <v>0</v>
      </c>
      <c r="G500" s="20" t="str">
        <f ca="1">IF(L500&lt;&gt;0,MAX($G$4:G499)+1,"")</f>
        <v/>
      </c>
      <c r="H500" s="374">
        <f t="shared" ca="1" si="230"/>
        <v>0</v>
      </c>
      <c r="I500" s="374">
        <f t="shared" ca="1" si="231"/>
        <v>0</v>
      </c>
      <c r="J500" s="374">
        <f t="shared" ca="1" si="232"/>
        <v>0</v>
      </c>
      <c r="K500" s="374">
        <f t="shared" ca="1" si="233"/>
        <v>0</v>
      </c>
      <c r="L500" s="375">
        <f t="shared" ca="1" si="234"/>
        <v>0</v>
      </c>
      <c r="M500" s="20" t="str">
        <f ca="1">IF(R500&lt;&gt;0,MAX($M$4:M499)+1,"")</f>
        <v/>
      </c>
      <c r="N500" s="374">
        <f t="shared" ca="1" si="235"/>
        <v>0</v>
      </c>
      <c r="O500" s="374">
        <f t="shared" ca="1" si="236"/>
        <v>0</v>
      </c>
      <c r="P500" s="374">
        <f t="shared" ca="1" si="237"/>
        <v>0</v>
      </c>
      <c r="Q500" s="374">
        <f t="shared" ca="1" si="238"/>
        <v>0</v>
      </c>
      <c r="R500" s="375">
        <f t="shared" ca="1" si="239"/>
        <v>0</v>
      </c>
      <c r="S500" s="20" t="str">
        <f ca="1">IF(X500&lt;&gt;0,MAX($S$4:S499)+1,"")</f>
        <v/>
      </c>
      <c r="T500" s="374">
        <f t="shared" ca="1" si="260"/>
        <v>0</v>
      </c>
      <c r="U500" s="374">
        <f t="shared" ca="1" si="261"/>
        <v>0</v>
      </c>
      <c r="V500" s="374">
        <f t="shared" ca="1" si="262"/>
        <v>0</v>
      </c>
      <c r="W500" s="374">
        <f t="shared" ca="1" si="263"/>
        <v>0</v>
      </c>
      <c r="X500" s="375">
        <f t="shared" ca="1" si="240"/>
        <v>0</v>
      </c>
      <c r="Y500" s="20" t="str">
        <f ca="1">IF(AD500&lt;&gt;0,MAX(Y$4:$GY499)+1,"")</f>
        <v/>
      </c>
      <c r="Z500" s="109">
        <f t="shared" ca="1" si="251"/>
        <v>0</v>
      </c>
      <c r="AA500" s="22">
        <f t="shared" ca="1" si="252"/>
        <v>0</v>
      </c>
      <c r="AB500" s="22">
        <f t="shared" ca="1" si="253"/>
        <v>0</v>
      </c>
      <c r="AC500" s="349">
        <f t="shared" ca="1" si="254"/>
        <v>0</v>
      </c>
      <c r="AD500" s="375">
        <f t="shared" ca="1" si="241"/>
        <v>0</v>
      </c>
      <c r="AE500" s="20" t="str">
        <f ca="1">IF(AJ500&lt;&gt;0,MAX($E$4:AE499)+1,"")</f>
        <v/>
      </c>
      <c r="AF500" s="109">
        <f t="shared" ca="1" si="255"/>
        <v>0</v>
      </c>
      <c r="AG500" s="22">
        <f t="shared" ca="1" si="256"/>
        <v>0</v>
      </c>
      <c r="AH500" s="22">
        <f t="shared" ca="1" si="257"/>
        <v>0</v>
      </c>
      <c r="AI500" s="349">
        <f t="shared" ca="1" si="258"/>
        <v>0</v>
      </c>
      <c r="AJ500" s="375">
        <f t="shared" ca="1" si="242"/>
        <v>0</v>
      </c>
    </row>
    <row r="501" spans="1:36" ht="18.75" customHeight="1" thickBot="1">
      <c r="A501" s="20" t="str">
        <f ca="1">IF(F501&lt;&gt;0,MAX($A$4:A500)+1,"")</f>
        <v/>
      </c>
      <c r="B501" s="109">
        <f t="shared" ca="1" si="243"/>
        <v>0</v>
      </c>
      <c r="C501" s="22">
        <f t="shared" ca="1" si="244"/>
        <v>0</v>
      </c>
      <c r="D501" s="22">
        <f t="shared" ca="1" si="245"/>
        <v>0</v>
      </c>
      <c r="E501" s="349">
        <f t="shared" ca="1" si="246"/>
        <v>0</v>
      </c>
      <c r="F501" s="537">
        <f t="shared" ca="1" si="259"/>
        <v>0</v>
      </c>
      <c r="G501" s="20" t="str">
        <f ca="1">IF(L501&lt;&gt;0,MAX($G$4:G500)+1,"")</f>
        <v/>
      </c>
      <c r="H501" s="374">
        <f t="shared" ca="1" si="230"/>
        <v>0</v>
      </c>
      <c r="I501" s="374">
        <f t="shared" ca="1" si="231"/>
        <v>0</v>
      </c>
      <c r="J501" s="374">
        <f t="shared" ca="1" si="232"/>
        <v>0</v>
      </c>
      <c r="K501" s="374">
        <f t="shared" ca="1" si="233"/>
        <v>0</v>
      </c>
      <c r="L501" s="375">
        <f t="shared" ca="1" si="234"/>
        <v>0</v>
      </c>
      <c r="M501" s="20" t="str">
        <f ca="1">IF(R501&lt;&gt;0,MAX($M$4:M500)+1,"")</f>
        <v/>
      </c>
      <c r="N501" s="374">
        <f t="shared" ca="1" si="235"/>
        <v>0</v>
      </c>
      <c r="O501" s="374">
        <f t="shared" ca="1" si="236"/>
        <v>0</v>
      </c>
      <c r="P501" s="374">
        <f t="shared" ca="1" si="237"/>
        <v>0</v>
      </c>
      <c r="Q501" s="374">
        <f t="shared" ca="1" si="238"/>
        <v>0</v>
      </c>
      <c r="R501" s="375">
        <f t="shared" ca="1" si="239"/>
        <v>0</v>
      </c>
      <c r="S501" s="20" t="str">
        <f ca="1">IF(X501&lt;&gt;0,MAX($S$4:S500)+1,"")</f>
        <v/>
      </c>
      <c r="T501" s="374">
        <f t="shared" ca="1" si="260"/>
        <v>0</v>
      </c>
      <c r="U501" s="374">
        <f t="shared" ca="1" si="261"/>
        <v>0</v>
      </c>
      <c r="V501" s="374">
        <f t="shared" ca="1" si="262"/>
        <v>0</v>
      </c>
      <c r="W501" s="374">
        <f t="shared" ca="1" si="263"/>
        <v>0</v>
      </c>
      <c r="X501" s="375">
        <f t="shared" ca="1" si="240"/>
        <v>0</v>
      </c>
      <c r="Y501" s="20" t="str">
        <f ca="1">IF(AD501&lt;&gt;0,MAX(Y$4:$GY500)+1,"")</f>
        <v/>
      </c>
      <c r="Z501" s="109">
        <f t="shared" ca="1" si="251"/>
        <v>0</v>
      </c>
      <c r="AA501" s="22">
        <f t="shared" ca="1" si="252"/>
        <v>0</v>
      </c>
      <c r="AB501" s="22">
        <f t="shared" ca="1" si="253"/>
        <v>0</v>
      </c>
      <c r="AC501" s="349">
        <f t="shared" ca="1" si="254"/>
        <v>0</v>
      </c>
      <c r="AD501" s="375">
        <f t="shared" ca="1" si="241"/>
        <v>0</v>
      </c>
      <c r="AE501" s="20" t="str">
        <f ca="1">IF(AJ501&lt;&gt;0,MAX($E$4:AE500)+1,"")</f>
        <v/>
      </c>
      <c r="AF501" s="109">
        <f t="shared" ca="1" si="255"/>
        <v>0</v>
      </c>
      <c r="AG501" s="22">
        <f t="shared" ca="1" si="256"/>
        <v>0</v>
      </c>
      <c r="AH501" s="22">
        <f t="shared" ca="1" si="257"/>
        <v>0</v>
      </c>
      <c r="AI501" s="349">
        <f t="shared" ca="1" si="258"/>
        <v>0</v>
      </c>
      <c r="AJ501" s="375">
        <f t="shared" ca="1" si="242"/>
        <v>0</v>
      </c>
    </row>
    <row r="502" spans="1:36" ht="18.75" customHeight="1" thickBot="1">
      <c r="A502" s="20" t="str">
        <f ca="1">IF(F502&lt;&gt;0,MAX($A$4:A501)+1,"")</f>
        <v/>
      </c>
      <c r="B502" s="109">
        <f t="shared" ca="1" si="243"/>
        <v>0</v>
      </c>
      <c r="C502" s="22">
        <f t="shared" ca="1" si="244"/>
        <v>0</v>
      </c>
      <c r="D502" s="22">
        <f t="shared" ca="1" si="245"/>
        <v>0</v>
      </c>
      <c r="E502" s="349">
        <f t="shared" ca="1" si="246"/>
        <v>0</v>
      </c>
      <c r="F502" s="537">
        <f t="shared" ca="1" si="259"/>
        <v>0</v>
      </c>
      <c r="G502" s="20" t="str">
        <f ca="1">IF(L502&lt;&gt;0,MAX($G$4:G501)+1,"")</f>
        <v/>
      </c>
      <c r="H502" s="374">
        <f t="shared" ca="1" si="230"/>
        <v>0</v>
      </c>
      <c r="I502" s="374">
        <f t="shared" ca="1" si="231"/>
        <v>0</v>
      </c>
      <c r="J502" s="374">
        <f t="shared" ca="1" si="232"/>
        <v>0</v>
      </c>
      <c r="K502" s="374">
        <f t="shared" ca="1" si="233"/>
        <v>0</v>
      </c>
      <c r="L502" s="375">
        <f t="shared" ca="1" si="234"/>
        <v>0</v>
      </c>
      <c r="M502" s="20" t="str">
        <f ca="1">IF(R502&lt;&gt;0,MAX($M$4:M501)+1,"")</f>
        <v/>
      </c>
      <c r="N502" s="374">
        <f t="shared" ca="1" si="235"/>
        <v>0</v>
      </c>
      <c r="O502" s="374">
        <f t="shared" ca="1" si="236"/>
        <v>0</v>
      </c>
      <c r="P502" s="374">
        <f t="shared" ca="1" si="237"/>
        <v>0</v>
      </c>
      <c r="Q502" s="374">
        <f t="shared" ca="1" si="238"/>
        <v>0</v>
      </c>
      <c r="R502" s="375">
        <f t="shared" ca="1" si="239"/>
        <v>0</v>
      </c>
      <c r="S502" s="20" t="str">
        <f ca="1">IF(X502&lt;&gt;0,MAX($S$4:S501)+1,"")</f>
        <v/>
      </c>
      <c r="T502" s="374">
        <f t="shared" ca="1" si="260"/>
        <v>0</v>
      </c>
      <c r="U502" s="374">
        <f t="shared" ca="1" si="261"/>
        <v>0</v>
      </c>
      <c r="V502" s="374">
        <f t="shared" ca="1" si="262"/>
        <v>0</v>
      </c>
      <c r="W502" s="374">
        <f t="shared" ca="1" si="263"/>
        <v>0</v>
      </c>
      <c r="X502" s="375">
        <f t="shared" ca="1" si="240"/>
        <v>0</v>
      </c>
      <c r="Y502" s="20" t="str">
        <f ca="1">IF(AD502&lt;&gt;0,MAX(Y$4:$GY501)+1,"")</f>
        <v/>
      </c>
      <c r="Z502" s="109">
        <f t="shared" ca="1" si="251"/>
        <v>0</v>
      </c>
      <c r="AA502" s="22">
        <f t="shared" ca="1" si="252"/>
        <v>0</v>
      </c>
      <c r="AB502" s="22">
        <f t="shared" ca="1" si="253"/>
        <v>0</v>
      </c>
      <c r="AC502" s="349">
        <f t="shared" ca="1" si="254"/>
        <v>0</v>
      </c>
      <c r="AD502" s="375">
        <f t="shared" ca="1" si="241"/>
        <v>0</v>
      </c>
      <c r="AE502" s="20" t="str">
        <f ca="1">IF(AJ502&lt;&gt;0,MAX($E$4:AE501)+1,"")</f>
        <v/>
      </c>
      <c r="AF502" s="109">
        <f t="shared" ca="1" si="255"/>
        <v>0</v>
      </c>
      <c r="AG502" s="22">
        <f t="shared" ca="1" si="256"/>
        <v>0</v>
      </c>
      <c r="AH502" s="22">
        <f t="shared" ca="1" si="257"/>
        <v>0</v>
      </c>
      <c r="AI502" s="349">
        <f t="shared" ca="1" si="258"/>
        <v>0</v>
      </c>
      <c r="AJ502" s="375">
        <f t="shared" ca="1" si="242"/>
        <v>0</v>
      </c>
    </row>
    <row r="503" spans="1:36" ht="18.75" customHeight="1" thickBot="1">
      <c r="A503" s="20" t="str">
        <f ca="1">IF(F503&lt;&gt;0,MAX($A$4:A502)+1,"")</f>
        <v/>
      </c>
      <c r="B503" s="109">
        <f t="shared" ca="1" si="243"/>
        <v>0</v>
      </c>
      <c r="C503" s="22">
        <f t="shared" ca="1" si="244"/>
        <v>0</v>
      </c>
      <c r="D503" s="22">
        <f t="shared" ca="1" si="245"/>
        <v>0</v>
      </c>
      <c r="E503" s="349">
        <f t="shared" ca="1" si="246"/>
        <v>0</v>
      </c>
      <c r="F503" s="537">
        <f t="shared" ca="1" si="259"/>
        <v>0</v>
      </c>
      <c r="G503" s="20" t="str">
        <f ca="1">IF(L503&lt;&gt;0,MAX($G$4:G502)+1,"")</f>
        <v/>
      </c>
      <c r="H503" s="374">
        <f t="shared" ca="1" si="230"/>
        <v>0</v>
      </c>
      <c r="I503" s="374">
        <f t="shared" ca="1" si="231"/>
        <v>0</v>
      </c>
      <c r="J503" s="374">
        <f t="shared" ca="1" si="232"/>
        <v>0</v>
      </c>
      <c r="K503" s="374">
        <f t="shared" ca="1" si="233"/>
        <v>0</v>
      </c>
      <c r="L503" s="375">
        <f t="shared" ca="1" si="234"/>
        <v>0</v>
      </c>
      <c r="M503" s="20" t="str">
        <f ca="1">IF(R503&lt;&gt;0,MAX($M$4:M502)+1,"")</f>
        <v/>
      </c>
      <c r="N503" s="374">
        <f t="shared" ca="1" si="235"/>
        <v>0</v>
      </c>
      <c r="O503" s="374">
        <f t="shared" ca="1" si="236"/>
        <v>0</v>
      </c>
      <c r="P503" s="374">
        <f t="shared" ca="1" si="237"/>
        <v>0</v>
      </c>
      <c r="Q503" s="374">
        <f t="shared" ca="1" si="238"/>
        <v>0</v>
      </c>
      <c r="R503" s="375">
        <f t="shared" ca="1" si="239"/>
        <v>0</v>
      </c>
      <c r="S503" s="20" t="str">
        <f ca="1">IF(X503&lt;&gt;0,MAX($S$4:S502)+1,"")</f>
        <v/>
      </c>
      <c r="T503" s="374">
        <f t="shared" ca="1" si="260"/>
        <v>0</v>
      </c>
      <c r="U503" s="374">
        <f t="shared" ca="1" si="261"/>
        <v>0</v>
      </c>
      <c r="V503" s="374">
        <f t="shared" ca="1" si="262"/>
        <v>0</v>
      </c>
      <c r="W503" s="374">
        <f t="shared" ca="1" si="263"/>
        <v>0</v>
      </c>
      <c r="X503" s="375">
        <f t="shared" ca="1" si="240"/>
        <v>0</v>
      </c>
      <c r="Y503" s="20" t="str">
        <f ca="1">IF(AD503&lt;&gt;0,MAX(Y$4:$GY502)+1,"")</f>
        <v/>
      </c>
      <c r="Z503" s="109">
        <f t="shared" ca="1" si="251"/>
        <v>0</v>
      </c>
      <c r="AA503" s="22">
        <f t="shared" ca="1" si="252"/>
        <v>0</v>
      </c>
      <c r="AB503" s="22">
        <f t="shared" ca="1" si="253"/>
        <v>0</v>
      </c>
      <c r="AC503" s="349">
        <f t="shared" ca="1" si="254"/>
        <v>0</v>
      </c>
      <c r="AD503" s="375">
        <f t="shared" ca="1" si="241"/>
        <v>0</v>
      </c>
      <c r="AE503" s="20" t="str">
        <f ca="1">IF(AJ503&lt;&gt;0,MAX($E$4:AE502)+1,"")</f>
        <v/>
      </c>
      <c r="AF503" s="109">
        <f t="shared" ca="1" si="255"/>
        <v>0</v>
      </c>
      <c r="AG503" s="22">
        <f t="shared" ca="1" si="256"/>
        <v>0</v>
      </c>
      <c r="AH503" s="22">
        <f t="shared" ca="1" si="257"/>
        <v>0</v>
      </c>
      <c r="AI503" s="349">
        <f t="shared" ca="1" si="258"/>
        <v>0</v>
      </c>
      <c r="AJ503" s="375">
        <f t="shared" ca="1" si="242"/>
        <v>0</v>
      </c>
    </row>
    <row r="504" spans="1:36" ht="18.75" customHeight="1" thickBot="1">
      <c r="A504" s="20" t="str">
        <f ca="1">IF(F504&lt;&gt;0,MAX($A$4:A503)+1,"")</f>
        <v/>
      </c>
      <c r="B504" s="109">
        <f t="shared" ca="1" si="243"/>
        <v>0</v>
      </c>
      <c r="C504" s="22">
        <f t="shared" ca="1" si="244"/>
        <v>0</v>
      </c>
      <c r="D504" s="22">
        <f t="shared" ca="1" si="245"/>
        <v>0</v>
      </c>
      <c r="E504" s="349">
        <f t="shared" ca="1" si="246"/>
        <v>0</v>
      </c>
      <c r="F504" s="537">
        <f t="shared" ca="1" si="259"/>
        <v>0</v>
      </c>
      <c r="G504" s="20" t="str">
        <f ca="1">IF(L504&lt;&gt;0,MAX($G$4:G503)+1,"")</f>
        <v/>
      </c>
      <c r="H504" s="374">
        <f t="shared" ca="1" si="230"/>
        <v>0</v>
      </c>
      <c r="I504" s="374">
        <f t="shared" ca="1" si="231"/>
        <v>0</v>
      </c>
      <c r="J504" s="374">
        <f t="shared" ca="1" si="232"/>
        <v>0</v>
      </c>
      <c r="K504" s="374">
        <f t="shared" ca="1" si="233"/>
        <v>0</v>
      </c>
      <c r="L504" s="375">
        <f t="shared" ca="1" si="234"/>
        <v>0</v>
      </c>
      <c r="M504" s="20" t="str">
        <f ca="1">IF(R504&lt;&gt;0,MAX($M$4:M503)+1,"")</f>
        <v/>
      </c>
      <c r="N504" s="374">
        <f t="shared" ca="1" si="235"/>
        <v>0</v>
      </c>
      <c r="O504" s="374">
        <f t="shared" ca="1" si="236"/>
        <v>0</v>
      </c>
      <c r="P504" s="374">
        <f t="shared" ca="1" si="237"/>
        <v>0</v>
      </c>
      <c r="Q504" s="374">
        <f t="shared" ca="1" si="238"/>
        <v>0</v>
      </c>
      <c r="R504" s="375">
        <f t="shared" ca="1" si="239"/>
        <v>0</v>
      </c>
      <c r="S504" s="20" t="str">
        <f ca="1">IF(X504&lt;&gt;0,MAX($S$4:S503)+1,"")</f>
        <v/>
      </c>
      <c r="T504" s="374">
        <f t="shared" ca="1" si="260"/>
        <v>0</v>
      </c>
      <c r="U504" s="374">
        <f t="shared" ca="1" si="261"/>
        <v>0</v>
      </c>
      <c r="V504" s="374">
        <f t="shared" ca="1" si="262"/>
        <v>0</v>
      </c>
      <c r="W504" s="374">
        <f t="shared" ca="1" si="263"/>
        <v>0</v>
      </c>
      <c r="X504" s="375">
        <f t="shared" ca="1" si="240"/>
        <v>0</v>
      </c>
      <c r="Y504" s="20" t="str">
        <f ca="1">IF(AD504&lt;&gt;0,MAX(Y$4:$GY503)+1,"")</f>
        <v/>
      </c>
      <c r="Z504" s="109">
        <f t="shared" ca="1" si="251"/>
        <v>0</v>
      </c>
      <c r="AA504" s="22">
        <f t="shared" ca="1" si="252"/>
        <v>0</v>
      </c>
      <c r="AB504" s="22">
        <f t="shared" ca="1" si="253"/>
        <v>0</v>
      </c>
      <c r="AC504" s="349">
        <f t="shared" ca="1" si="254"/>
        <v>0</v>
      </c>
      <c r="AD504" s="375">
        <f t="shared" ca="1" si="241"/>
        <v>0</v>
      </c>
      <c r="AE504" s="20" t="str">
        <f ca="1">IF(AJ504&lt;&gt;0,MAX($E$4:AE503)+1,"")</f>
        <v/>
      </c>
      <c r="AF504" s="109">
        <f t="shared" ca="1" si="255"/>
        <v>0</v>
      </c>
      <c r="AG504" s="22">
        <f t="shared" ca="1" si="256"/>
        <v>0</v>
      </c>
      <c r="AH504" s="22">
        <f t="shared" ca="1" si="257"/>
        <v>0</v>
      </c>
      <c r="AI504" s="349">
        <f t="shared" ca="1" si="258"/>
        <v>0</v>
      </c>
      <c r="AJ504" s="375">
        <f t="shared" ca="1" si="242"/>
        <v>0</v>
      </c>
    </row>
    <row r="505" spans="1:36" ht="18.75" customHeight="1" thickBot="1">
      <c r="A505" s="20" t="str">
        <f ca="1">IF(F505&lt;&gt;0,MAX($A$4:A504)+1,"")</f>
        <v/>
      </c>
      <c r="B505" s="109">
        <f t="shared" ca="1" si="243"/>
        <v>0</v>
      </c>
      <c r="C505" s="22">
        <f t="shared" ca="1" si="244"/>
        <v>0</v>
      </c>
      <c r="D505" s="22">
        <f t="shared" ca="1" si="245"/>
        <v>0</v>
      </c>
      <c r="E505" s="349">
        <f t="shared" ca="1" si="246"/>
        <v>0</v>
      </c>
      <c r="F505" s="537">
        <f t="shared" ca="1" si="259"/>
        <v>0</v>
      </c>
      <c r="G505" s="20" t="str">
        <f ca="1">IF(L505&lt;&gt;0,MAX($G$4:G504)+1,"")</f>
        <v/>
      </c>
      <c r="H505" s="374">
        <f t="shared" ca="1" si="230"/>
        <v>0</v>
      </c>
      <c r="I505" s="374">
        <f t="shared" ca="1" si="231"/>
        <v>0</v>
      </c>
      <c r="J505" s="374">
        <f t="shared" ca="1" si="232"/>
        <v>0</v>
      </c>
      <c r="K505" s="374">
        <f t="shared" ca="1" si="233"/>
        <v>0</v>
      </c>
      <c r="L505" s="375">
        <f t="shared" ca="1" si="234"/>
        <v>0</v>
      </c>
      <c r="M505" s="20" t="str">
        <f ca="1">IF(R505&lt;&gt;0,MAX($M$4:M504)+1,"")</f>
        <v/>
      </c>
      <c r="N505" s="374">
        <f t="shared" ca="1" si="235"/>
        <v>0</v>
      </c>
      <c r="O505" s="374">
        <f t="shared" ca="1" si="236"/>
        <v>0</v>
      </c>
      <c r="P505" s="374">
        <f t="shared" ca="1" si="237"/>
        <v>0</v>
      </c>
      <c r="Q505" s="374">
        <f t="shared" ca="1" si="238"/>
        <v>0</v>
      </c>
      <c r="R505" s="375">
        <f t="shared" ca="1" si="239"/>
        <v>0</v>
      </c>
      <c r="S505" s="20" t="str">
        <f ca="1">IF(X505&lt;&gt;0,MAX($S$4:S504)+1,"")</f>
        <v/>
      </c>
      <c r="T505" s="374">
        <f t="shared" ca="1" si="260"/>
        <v>0</v>
      </c>
      <c r="U505" s="374">
        <f t="shared" ca="1" si="261"/>
        <v>0</v>
      </c>
      <c r="V505" s="374">
        <f t="shared" ca="1" si="262"/>
        <v>0</v>
      </c>
      <c r="W505" s="374">
        <f t="shared" ca="1" si="263"/>
        <v>0</v>
      </c>
      <c r="X505" s="375">
        <f t="shared" ca="1" si="240"/>
        <v>0</v>
      </c>
      <c r="Y505" s="20" t="str">
        <f ca="1">IF(AD505&lt;&gt;0,MAX(Y$4:$GY504)+1,"")</f>
        <v/>
      </c>
      <c r="Z505" s="109">
        <f t="shared" ca="1" si="251"/>
        <v>0</v>
      </c>
      <c r="AA505" s="22">
        <f t="shared" ca="1" si="252"/>
        <v>0</v>
      </c>
      <c r="AB505" s="22">
        <f t="shared" ca="1" si="253"/>
        <v>0</v>
      </c>
      <c r="AC505" s="349">
        <f t="shared" ca="1" si="254"/>
        <v>0</v>
      </c>
      <c r="AD505" s="375">
        <f t="shared" ca="1" si="241"/>
        <v>0</v>
      </c>
      <c r="AE505" s="20" t="str">
        <f ca="1">IF(AJ505&lt;&gt;0,MAX($E$4:AE504)+1,"")</f>
        <v/>
      </c>
      <c r="AF505" s="109">
        <f t="shared" ca="1" si="255"/>
        <v>0</v>
      </c>
      <c r="AG505" s="22">
        <f t="shared" ca="1" si="256"/>
        <v>0</v>
      </c>
      <c r="AH505" s="22">
        <f t="shared" ca="1" si="257"/>
        <v>0</v>
      </c>
      <c r="AI505" s="349">
        <f t="shared" ca="1" si="258"/>
        <v>0</v>
      </c>
      <c r="AJ505" s="375">
        <f t="shared" ca="1" si="242"/>
        <v>0</v>
      </c>
    </row>
    <row r="506" spans="1:36" ht="18.75" customHeight="1" thickBot="1">
      <c r="A506" s="20" t="str">
        <f ca="1">IF(F506&lt;&gt;0,MAX($A$4:A505)+1,"")</f>
        <v/>
      </c>
      <c r="B506" s="109">
        <f t="shared" ca="1" si="243"/>
        <v>0</v>
      </c>
      <c r="C506" s="22">
        <f t="shared" ca="1" si="244"/>
        <v>0</v>
      </c>
      <c r="D506" s="22">
        <f t="shared" ca="1" si="245"/>
        <v>0</v>
      </c>
      <c r="E506" s="349">
        <f t="shared" ca="1" si="246"/>
        <v>0</v>
      </c>
      <c r="F506" s="537">
        <f t="shared" ca="1" si="259"/>
        <v>0</v>
      </c>
      <c r="G506" s="20" t="str">
        <f ca="1">IF(L506&lt;&gt;0,MAX($G$4:G505)+1,"")</f>
        <v/>
      </c>
      <c r="H506" s="374">
        <f t="shared" ca="1" si="230"/>
        <v>0</v>
      </c>
      <c r="I506" s="374">
        <f t="shared" ca="1" si="231"/>
        <v>0</v>
      </c>
      <c r="J506" s="374">
        <f t="shared" ca="1" si="232"/>
        <v>0</v>
      </c>
      <c r="K506" s="374">
        <f t="shared" ca="1" si="233"/>
        <v>0</v>
      </c>
      <c r="L506" s="375">
        <f t="shared" ca="1" si="234"/>
        <v>0</v>
      </c>
      <c r="M506" s="20" t="str">
        <f ca="1">IF(R506&lt;&gt;0,MAX($M$4:M505)+1,"")</f>
        <v/>
      </c>
      <c r="N506" s="374">
        <f t="shared" ca="1" si="235"/>
        <v>0</v>
      </c>
      <c r="O506" s="374">
        <f t="shared" ca="1" si="236"/>
        <v>0</v>
      </c>
      <c r="P506" s="374">
        <f t="shared" ca="1" si="237"/>
        <v>0</v>
      </c>
      <c r="Q506" s="374">
        <f t="shared" ca="1" si="238"/>
        <v>0</v>
      </c>
      <c r="R506" s="375">
        <f t="shared" ca="1" si="239"/>
        <v>0</v>
      </c>
      <c r="S506" s="20" t="str">
        <f ca="1">IF(X506&lt;&gt;0,MAX($S$4:S505)+1,"")</f>
        <v/>
      </c>
      <c r="T506" s="374">
        <f t="shared" ca="1" si="260"/>
        <v>0</v>
      </c>
      <c r="U506" s="374">
        <f t="shared" ca="1" si="261"/>
        <v>0</v>
      </c>
      <c r="V506" s="374">
        <f t="shared" ca="1" si="262"/>
        <v>0</v>
      </c>
      <c r="W506" s="374">
        <f t="shared" ca="1" si="263"/>
        <v>0</v>
      </c>
      <c r="X506" s="375">
        <f t="shared" ca="1" si="240"/>
        <v>0</v>
      </c>
      <c r="Y506" s="20" t="str">
        <f ca="1">IF(AD506&lt;&gt;0,MAX(Y$4:$GY505)+1,"")</f>
        <v/>
      </c>
      <c r="Z506" s="109">
        <f t="shared" ca="1" si="251"/>
        <v>0</v>
      </c>
      <c r="AA506" s="22">
        <f t="shared" ca="1" si="252"/>
        <v>0</v>
      </c>
      <c r="AB506" s="22">
        <f t="shared" ca="1" si="253"/>
        <v>0</v>
      </c>
      <c r="AC506" s="349">
        <f t="shared" ca="1" si="254"/>
        <v>0</v>
      </c>
      <c r="AD506" s="375">
        <f t="shared" ca="1" si="241"/>
        <v>0</v>
      </c>
      <c r="AE506" s="20" t="str">
        <f ca="1">IF(AJ506&lt;&gt;0,MAX($E$4:AE505)+1,"")</f>
        <v/>
      </c>
      <c r="AF506" s="109">
        <f t="shared" ca="1" si="255"/>
        <v>0</v>
      </c>
      <c r="AG506" s="22">
        <f t="shared" ca="1" si="256"/>
        <v>0</v>
      </c>
      <c r="AH506" s="22">
        <f t="shared" ca="1" si="257"/>
        <v>0</v>
      </c>
      <c r="AI506" s="349">
        <f t="shared" ca="1" si="258"/>
        <v>0</v>
      </c>
      <c r="AJ506" s="375">
        <f t="shared" ca="1" si="242"/>
        <v>0</v>
      </c>
    </row>
    <row r="507" spans="1:36" ht="18.75" customHeight="1" thickBot="1">
      <c r="A507" s="20" t="str">
        <f ca="1">IF(F507&lt;&gt;0,MAX($A$4:A506)+1,"")</f>
        <v/>
      </c>
      <c r="B507" s="109">
        <f t="shared" ca="1" si="243"/>
        <v>0</v>
      </c>
      <c r="C507" s="22">
        <f t="shared" ca="1" si="244"/>
        <v>0</v>
      </c>
      <c r="D507" s="22">
        <f t="shared" ca="1" si="245"/>
        <v>0</v>
      </c>
      <c r="E507" s="349">
        <f t="shared" ca="1" si="246"/>
        <v>0</v>
      </c>
      <c r="F507" s="537">
        <f t="shared" ca="1" si="259"/>
        <v>0</v>
      </c>
      <c r="G507" s="20" t="str">
        <f ca="1">IF(L507&lt;&gt;0,MAX($G$4:G506)+1,"")</f>
        <v/>
      </c>
      <c r="H507" s="374">
        <f t="shared" ca="1" si="230"/>
        <v>0</v>
      </c>
      <c r="I507" s="374">
        <f t="shared" ca="1" si="231"/>
        <v>0</v>
      </c>
      <c r="J507" s="374">
        <f t="shared" ca="1" si="232"/>
        <v>0</v>
      </c>
      <c r="K507" s="374">
        <f t="shared" ca="1" si="233"/>
        <v>0</v>
      </c>
      <c r="L507" s="375">
        <f t="shared" ca="1" si="234"/>
        <v>0</v>
      </c>
      <c r="M507" s="20" t="str">
        <f ca="1">IF(R507&lt;&gt;0,MAX($M$4:M506)+1,"")</f>
        <v/>
      </c>
      <c r="N507" s="374">
        <f t="shared" ca="1" si="235"/>
        <v>0</v>
      </c>
      <c r="O507" s="374">
        <f t="shared" ca="1" si="236"/>
        <v>0</v>
      </c>
      <c r="P507" s="374">
        <f t="shared" ca="1" si="237"/>
        <v>0</v>
      </c>
      <c r="Q507" s="374">
        <f t="shared" ca="1" si="238"/>
        <v>0</v>
      </c>
      <c r="R507" s="375">
        <f t="shared" ca="1" si="239"/>
        <v>0</v>
      </c>
      <c r="S507" s="20" t="str">
        <f ca="1">IF(X507&lt;&gt;0,MAX($S$4:S506)+1,"")</f>
        <v/>
      </c>
      <c r="T507" s="374">
        <f t="shared" ca="1" si="260"/>
        <v>0</v>
      </c>
      <c r="U507" s="374">
        <f t="shared" ca="1" si="261"/>
        <v>0</v>
      </c>
      <c r="V507" s="374">
        <f t="shared" ca="1" si="262"/>
        <v>0</v>
      </c>
      <c r="W507" s="374">
        <f t="shared" ca="1" si="263"/>
        <v>0</v>
      </c>
      <c r="X507" s="375">
        <f t="shared" ca="1" si="240"/>
        <v>0</v>
      </c>
      <c r="Y507" s="20" t="str">
        <f ca="1">IF(AD507&lt;&gt;0,MAX(Y$4:$GY506)+1,"")</f>
        <v/>
      </c>
      <c r="Z507" s="109">
        <f t="shared" ca="1" si="251"/>
        <v>0</v>
      </c>
      <c r="AA507" s="22">
        <f t="shared" ca="1" si="252"/>
        <v>0</v>
      </c>
      <c r="AB507" s="22">
        <f t="shared" ca="1" si="253"/>
        <v>0</v>
      </c>
      <c r="AC507" s="349">
        <f t="shared" ca="1" si="254"/>
        <v>0</v>
      </c>
      <c r="AD507" s="375">
        <f t="shared" ca="1" si="241"/>
        <v>0</v>
      </c>
      <c r="AE507" s="20" t="str">
        <f ca="1">IF(AJ507&lt;&gt;0,MAX($E$4:AE506)+1,"")</f>
        <v/>
      </c>
      <c r="AF507" s="109">
        <f t="shared" ca="1" si="255"/>
        <v>0</v>
      </c>
      <c r="AG507" s="22">
        <f t="shared" ca="1" si="256"/>
        <v>0</v>
      </c>
      <c r="AH507" s="22">
        <f t="shared" ca="1" si="257"/>
        <v>0</v>
      </c>
      <c r="AI507" s="349">
        <f t="shared" ca="1" si="258"/>
        <v>0</v>
      </c>
      <c r="AJ507" s="375">
        <f t="shared" ca="1" si="242"/>
        <v>0</v>
      </c>
    </row>
    <row r="508" spans="1:36" ht="18.75" customHeight="1" thickBot="1">
      <c r="A508" s="20" t="str">
        <f ca="1">IF(F508&lt;&gt;0,MAX($A$4:A507)+1,"")</f>
        <v/>
      </c>
      <c r="B508" s="109">
        <f t="shared" ca="1" si="243"/>
        <v>0</v>
      </c>
      <c r="C508" s="22">
        <f t="shared" ca="1" si="244"/>
        <v>0</v>
      </c>
      <c r="D508" s="22">
        <f t="shared" ca="1" si="245"/>
        <v>0</v>
      </c>
      <c r="E508" s="349">
        <f t="shared" ca="1" si="246"/>
        <v>0</v>
      </c>
      <c r="F508" s="537">
        <f t="shared" ca="1" si="259"/>
        <v>0</v>
      </c>
      <c r="G508" s="20" t="str">
        <f ca="1">IF(L508&lt;&gt;0,MAX($G$4:G507)+1,"")</f>
        <v/>
      </c>
      <c r="H508" s="374">
        <f t="shared" ca="1" si="230"/>
        <v>0</v>
      </c>
      <c r="I508" s="374">
        <f t="shared" ca="1" si="231"/>
        <v>0</v>
      </c>
      <c r="J508" s="374">
        <f t="shared" ca="1" si="232"/>
        <v>0</v>
      </c>
      <c r="K508" s="374">
        <f t="shared" ca="1" si="233"/>
        <v>0</v>
      </c>
      <c r="L508" s="375">
        <f t="shared" ca="1" si="234"/>
        <v>0</v>
      </c>
      <c r="M508" s="20" t="str">
        <f ca="1">IF(R508&lt;&gt;0,MAX($M$4:M507)+1,"")</f>
        <v/>
      </c>
      <c r="N508" s="374">
        <f t="shared" ca="1" si="235"/>
        <v>0</v>
      </c>
      <c r="O508" s="374">
        <f t="shared" ca="1" si="236"/>
        <v>0</v>
      </c>
      <c r="P508" s="374">
        <f t="shared" ca="1" si="237"/>
        <v>0</v>
      </c>
      <c r="Q508" s="374">
        <f t="shared" ca="1" si="238"/>
        <v>0</v>
      </c>
      <c r="R508" s="375">
        <f t="shared" ca="1" si="239"/>
        <v>0</v>
      </c>
      <c r="S508" s="20" t="str">
        <f ca="1">IF(X508&lt;&gt;0,MAX($S$4:S507)+1,"")</f>
        <v/>
      </c>
      <c r="T508" s="374">
        <f t="shared" ca="1" si="260"/>
        <v>0</v>
      </c>
      <c r="U508" s="374">
        <f t="shared" ca="1" si="261"/>
        <v>0</v>
      </c>
      <c r="V508" s="374">
        <f t="shared" ca="1" si="262"/>
        <v>0</v>
      </c>
      <c r="W508" s="374">
        <f t="shared" ca="1" si="263"/>
        <v>0</v>
      </c>
      <c r="X508" s="375">
        <f t="shared" ca="1" si="240"/>
        <v>0</v>
      </c>
      <c r="Y508" s="20" t="str">
        <f ca="1">IF(AD508&lt;&gt;0,MAX(Y$4:$GY507)+1,"")</f>
        <v/>
      </c>
      <c r="Z508" s="109">
        <f t="shared" ca="1" si="251"/>
        <v>0</v>
      </c>
      <c r="AA508" s="22">
        <f t="shared" ca="1" si="252"/>
        <v>0</v>
      </c>
      <c r="AB508" s="22">
        <f t="shared" ca="1" si="253"/>
        <v>0</v>
      </c>
      <c r="AC508" s="349">
        <f t="shared" ca="1" si="254"/>
        <v>0</v>
      </c>
      <c r="AD508" s="375">
        <f t="shared" ca="1" si="241"/>
        <v>0</v>
      </c>
      <c r="AE508" s="20" t="str">
        <f ca="1">IF(AJ508&lt;&gt;0,MAX($E$4:AE507)+1,"")</f>
        <v/>
      </c>
      <c r="AF508" s="109">
        <f t="shared" ca="1" si="255"/>
        <v>0</v>
      </c>
      <c r="AG508" s="22">
        <f t="shared" ca="1" si="256"/>
        <v>0</v>
      </c>
      <c r="AH508" s="22">
        <f t="shared" ca="1" si="257"/>
        <v>0</v>
      </c>
      <c r="AI508" s="349">
        <f t="shared" ca="1" si="258"/>
        <v>0</v>
      </c>
      <c r="AJ508" s="375">
        <f t="shared" ca="1" si="242"/>
        <v>0</v>
      </c>
    </row>
    <row r="509" spans="1:36" ht="18.75" customHeight="1" thickBot="1">
      <c r="A509" s="20" t="str">
        <f ca="1">IF(F509&lt;&gt;0,MAX($A$4:A508)+1,"")</f>
        <v/>
      </c>
      <c r="B509" s="109">
        <f t="shared" ca="1" si="243"/>
        <v>0</v>
      </c>
      <c r="C509" s="22">
        <f t="shared" ca="1" si="244"/>
        <v>0</v>
      </c>
      <c r="D509" s="22">
        <f t="shared" ca="1" si="245"/>
        <v>0</v>
      </c>
      <c r="E509" s="349">
        <f t="shared" ca="1" si="246"/>
        <v>0</v>
      </c>
      <c r="F509" s="537">
        <f t="shared" ca="1" si="259"/>
        <v>0</v>
      </c>
      <c r="G509" s="20" t="str">
        <f ca="1">IF(L509&lt;&gt;0,MAX($G$4:G508)+1,"")</f>
        <v/>
      </c>
      <c r="H509" s="374">
        <f t="shared" ca="1" si="230"/>
        <v>0</v>
      </c>
      <c r="I509" s="374">
        <f t="shared" ca="1" si="231"/>
        <v>0</v>
      </c>
      <c r="J509" s="374">
        <f t="shared" ca="1" si="232"/>
        <v>0</v>
      </c>
      <c r="K509" s="374">
        <f t="shared" ca="1" si="233"/>
        <v>0</v>
      </c>
      <c r="L509" s="375">
        <f t="shared" ca="1" si="234"/>
        <v>0</v>
      </c>
      <c r="M509" s="20" t="str">
        <f ca="1">IF(R509&lt;&gt;0,MAX($M$4:M508)+1,"")</f>
        <v/>
      </c>
      <c r="N509" s="374">
        <f t="shared" ca="1" si="235"/>
        <v>0</v>
      </c>
      <c r="O509" s="374">
        <f t="shared" ca="1" si="236"/>
        <v>0</v>
      </c>
      <c r="P509" s="374">
        <f t="shared" ca="1" si="237"/>
        <v>0</v>
      </c>
      <c r="Q509" s="374">
        <f t="shared" ca="1" si="238"/>
        <v>0</v>
      </c>
      <c r="R509" s="375">
        <f t="shared" ca="1" si="239"/>
        <v>0</v>
      </c>
      <c r="S509" s="20" t="str">
        <f ca="1">IF(X509&lt;&gt;0,MAX($S$4:S508)+1,"")</f>
        <v/>
      </c>
      <c r="T509" s="374">
        <f t="shared" ca="1" si="260"/>
        <v>0</v>
      </c>
      <c r="U509" s="374">
        <f t="shared" ca="1" si="261"/>
        <v>0</v>
      </c>
      <c r="V509" s="374">
        <f t="shared" ca="1" si="262"/>
        <v>0</v>
      </c>
      <c r="W509" s="374">
        <f t="shared" ca="1" si="263"/>
        <v>0</v>
      </c>
      <c r="X509" s="375">
        <f t="shared" ca="1" si="240"/>
        <v>0</v>
      </c>
      <c r="Y509" s="20" t="str">
        <f ca="1">IF(AD509&lt;&gt;0,MAX(Y$4:$GY508)+1,"")</f>
        <v/>
      </c>
      <c r="Z509" s="109">
        <f t="shared" ca="1" si="251"/>
        <v>0</v>
      </c>
      <c r="AA509" s="22">
        <f t="shared" ca="1" si="252"/>
        <v>0</v>
      </c>
      <c r="AB509" s="22">
        <f t="shared" ca="1" si="253"/>
        <v>0</v>
      </c>
      <c r="AC509" s="349">
        <f t="shared" ca="1" si="254"/>
        <v>0</v>
      </c>
      <c r="AD509" s="375">
        <f t="shared" ca="1" si="241"/>
        <v>0</v>
      </c>
      <c r="AE509" s="20" t="str">
        <f ca="1">IF(AJ509&lt;&gt;0,MAX($E$4:AE508)+1,"")</f>
        <v/>
      </c>
      <c r="AF509" s="109">
        <f t="shared" ca="1" si="255"/>
        <v>0</v>
      </c>
      <c r="AG509" s="22">
        <f t="shared" ca="1" si="256"/>
        <v>0</v>
      </c>
      <c r="AH509" s="22">
        <f t="shared" ca="1" si="257"/>
        <v>0</v>
      </c>
      <c r="AI509" s="349">
        <f t="shared" ca="1" si="258"/>
        <v>0</v>
      </c>
      <c r="AJ509" s="375">
        <f t="shared" ca="1" si="242"/>
        <v>0</v>
      </c>
    </row>
    <row r="510" spans="1:36" ht="18.75" customHeight="1" thickBot="1">
      <c r="A510" s="20" t="str">
        <f ca="1">IF(F510&lt;&gt;0,MAX($A$4:A509)+1,"")</f>
        <v/>
      </c>
      <c r="B510" s="109">
        <f t="shared" ca="1" si="243"/>
        <v>0</v>
      </c>
      <c r="C510" s="22">
        <f t="shared" ca="1" si="244"/>
        <v>0</v>
      </c>
      <c r="D510" s="22">
        <f t="shared" ca="1" si="245"/>
        <v>0</v>
      </c>
      <c r="E510" s="349">
        <f t="shared" ca="1" si="246"/>
        <v>0</v>
      </c>
      <c r="F510" s="537">
        <f t="shared" ca="1" si="259"/>
        <v>0</v>
      </c>
      <c r="G510" s="20" t="str">
        <f ca="1">IF(L510&lt;&gt;0,MAX($G$4:G509)+1,"")</f>
        <v/>
      </c>
      <c r="H510" s="374">
        <f t="shared" ca="1" si="230"/>
        <v>0</v>
      </c>
      <c r="I510" s="374">
        <f t="shared" ca="1" si="231"/>
        <v>0</v>
      </c>
      <c r="J510" s="374">
        <f t="shared" ca="1" si="232"/>
        <v>0</v>
      </c>
      <c r="K510" s="374">
        <f t="shared" ca="1" si="233"/>
        <v>0</v>
      </c>
      <c r="L510" s="375">
        <f t="shared" ca="1" si="234"/>
        <v>0</v>
      </c>
      <c r="M510" s="20" t="str">
        <f ca="1">IF(R510&lt;&gt;0,MAX($M$4:M509)+1,"")</f>
        <v/>
      </c>
      <c r="N510" s="374">
        <f t="shared" ca="1" si="235"/>
        <v>0</v>
      </c>
      <c r="O510" s="374">
        <f t="shared" ca="1" si="236"/>
        <v>0</v>
      </c>
      <c r="P510" s="374">
        <f t="shared" ca="1" si="237"/>
        <v>0</v>
      </c>
      <c r="Q510" s="374">
        <f t="shared" ca="1" si="238"/>
        <v>0</v>
      </c>
      <c r="R510" s="375">
        <f t="shared" ca="1" si="239"/>
        <v>0</v>
      </c>
      <c r="S510" s="20" t="str">
        <f ca="1">IF(X510&lt;&gt;0,MAX($S$4:S509)+1,"")</f>
        <v/>
      </c>
      <c r="T510" s="374">
        <f t="shared" ca="1" si="260"/>
        <v>0</v>
      </c>
      <c r="U510" s="374">
        <f t="shared" ca="1" si="261"/>
        <v>0</v>
      </c>
      <c r="V510" s="374">
        <f t="shared" ca="1" si="262"/>
        <v>0</v>
      </c>
      <c r="W510" s="374">
        <f t="shared" ca="1" si="263"/>
        <v>0</v>
      </c>
      <c r="X510" s="375">
        <f t="shared" ca="1" si="240"/>
        <v>0</v>
      </c>
      <c r="Y510" s="20" t="str">
        <f ca="1">IF(AD510&lt;&gt;0,MAX(Y$4:$GY509)+1,"")</f>
        <v/>
      </c>
      <c r="Z510" s="109">
        <f t="shared" ca="1" si="251"/>
        <v>0</v>
      </c>
      <c r="AA510" s="22">
        <f t="shared" ca="1" si="252"/>
        <v>0</v>
      </c>
      <c r="AB510" s="22">
        <f t="shared" ca="1" si="253"/>
        <v>0</v>
      </c>
      <c r="AC510" s="349">
        <f t="shared" ca="1" si="254"/>
        <v>0</v>
      </c>
      <c r="AD510" s="375">
        <f t="shared" ca="1" si="241"/>
        <v>0</v>
      </c>
      <c r="AE510" s="20" t="str">
        <f ca="1">IF(AJ510&lt;&gt;0,MAX($E$4:AE509)+1,"")</f>
        <v/>
      </c>
      <c r="AF510" s="109">
        <f t="shared" ca="1" si="255"/>
        <v>0</v>
      </c>
      <c r="AG510" s="22">
        <f t="shared" ca="1" si="256"/>
        <v>0</v>
      </c>
      <c r="AH510" s="22">
        <f t="shared" ca="1" si="257"/>
        <v>0</v>
      </c>
      <c r="AI510" s="349">
        <f t="shared" ca="1" si="258"/>
        <v>0</v>
      </c>
      <c r="AJ510" s="375">
        <f t="shared" ca="1" si="242"/>
        <v>0</v>
      </c>
    </row>
    <row r="511" spans="1:36" ht="18.75" customHeight="1" thickBot="1">
      <c r="A511" s="20" t="str">
        <f ca="1">IF(F511&lt;&gt;0,MAX($A$4:A510)+1,"")</f>
        <v/>
      </c>
      <c r="B511" s="109">
        <f t="shared" ca="1" si="243"/>
        <v>0</v>
      </c>
      <c r="C511" s="22">
        <f t="shared" ca="1" si="244"/>
        <v>0</v>
      </c>
      <c r="D511" s="22">
        <f t="shared" ca="1" si="245"/>
        <v>0</v>
      </c>
      <c r="E511" s="349">
        <f t="shared" ca="1" si="246"/>
        <v>0</v>
      </c>
      <c r="F511" s="537">
        <f t="shared" ca="1" si="259"/>
        <v>0</v>
      </c>
      <c r="G511" s="20" t="str">
        <f ca="1">IF(L511&lt;&gt;0,MAX($G$4:G510)+1,"")</f>
        <v/>
      </c>
      <c r="H511" s="374">
        <f t="shared" ca="1" si="230"/>
        <v>0</v>
      </c>
      <c r="I511" s="374">
        <f t="shared" ca="1" si="231"/>
        <v>0</v>
      </c>
      <c r="J511" s="374">
        <f t="shared" ca="1" si="232"/>
        <v>0</v>
      </c>
      <c r="K511" s="374">
        <f t="shared" ca="1" si="233"/>
        <v>0</v>
      </c>
      <c r="L511" s="375">
        <f t="shared" ca="1" si="234"/>
        <v>0</v>
      </c>
      <c r="M511" s="20" t="str">
        <f ca="1">IF(R511&lt;&gt;0,MAX($M$4:M510)+1,"")</f>
        <v/>
      </c>
      <c r="N511" s="374">
        <f t="shared" ca="1" si="235"/>
        <v>0</v>
      </c>
      <c r="O511" s="374">
        <f t="shared" ca="1" si="236"/>
        <v>0</v>
      </c>
      <c r="P511" s="374">
        <f t="shared" ca="1" si="237"/>
        <v>0</v>
      </c>
      <c r="Q511" s="374">
        <f t="shared" ca="1" si="238"/>
        <v>0</v>
      </c>
      <c r="R511" s="375">
        <f t="shared" ca="1" si="239"/>
        <v>0</v>
      </c>
      <c r="S511" s="20" t="str">
        <f ca="1">IF(X511&lt;&gt;0,MAX($S$4:S510)+1,"")</f>
        <v/>
      </c>
      <c r="T511" s="374">
        <f t="shared" ca="1" si="260"/>
        <v>0</v>
      </c>
      <c r="U511" s="374">
        <f t="shared" ca="1" si="261"/>
        <v>0</v>
      </c>
      <c r="V511" s="374">
        <f t="shared" ca="1" si="262"/>
        <v>0</v>
      </c>
      <c r="W511" s="374">
        <f t="shared" ca="1" si="263"/>
        <v>0</v>
      </c>
      <c r="X511" s="375">
        <f t="shared" ca="1" si="240"/>
        <v>0</v>
      </c>
      <c r="Y511" s="20" t="str">
        <f ca="1">IF(AD511&lt;&gt;0,MAX(Y$4:$GY510)+1,"")</f>
        <v/>
      </c>
      <c r="Z511" s="109">
        <f t="shared" ca="1" si="251"/>
        <v>0</v>
      </c>
      <c r="AA511" s="22">
        <f t="shared" ca="1" si="252"/>
        <v>0</v>
      </c>
      <c r="AB511" s="22">
        <f t="shared" ca="1" si="253"/>
        <v>0</v>
      </c>
      <c r="AC511" s="349">
        <f t="shared" ca="1" si="254"/>
        <v>0</v>
      </c>
      <c r="AD511" s="375">
        <f t="shared" ca="1" si="241"/>
        <v>0</v>
      </c>
      <c r="AE511" s="20" t="str">
        <f ca="1">IF(AJ511&lt;&gt;0,MAX($E$4:AE510)+1,"")</f>
        <v/>
      </c>
      <c r="AF511" s="109">
        <f t="shared" ca="1" si="255"/>
        <v>0</v>
      </c>
      <c r="AG511" s="22">
        <f t="shared" ca="1" si="256"/>
        <v>0</v>
      </c>
      <c r="AH511" s="22">
        <f t="shared" ca="1" si="257"/>
        <v>0</v>
      </c>
      <c r="AI511" s="349">
        <f t="shared" ca="1" si="258"/>
        <v>0</v>
      </c>
      <c r="AJ511" s="375">
        <f t="shared" ca="1" si="242"/>
        <v>0</v>
      </c>
    </row>
    <row r="512" spans="1:36" ht="18.75" customHeight="1" thickBot="1">
      <c r="A512" s="20" t="str">
        <f ca="1">IF(F512&lt;&gt;0,MAX($A$4:A511)+1,"")</f>
        <v/>
      </c>
      <c r="B512" s="109">
        <f t="shared" ca="1" si="243"/>
        <v>0</v>
      </c>
      <c r="C512" s="22">
        <f t="shared" ca="1" si="244"/>
        <v>0</v>
      </c>
      <c r="D512" s="22">
        <f t="shared" ca="1" si="245"/>
        <v>0</v>
      </c>
      <c r="E512" s="349">
        <f t="shared" ca="1" si="246"/>
        <v>0</v>
      </c>
      <c r="F512" s="537">
        <f t="shared" ca="1" si="259"/>
        <v>0</v>
      </c>
      <c r="G512" s="20" t="str">
        <f ca="1">IF(L512&lt;&gt;0,MAX($G$4:G511)+1,"")</f>
        <v/>
      </c>
      <c r="H512" s="374">
        <f t="shared" ca="1" si="230"/>
        <v>0</v>
      </c>
      <c r="I512" s="374">
        <f t="shared" ca="1" si="231"/>
        <v>0</v>
      </c>
      <c r="J512" s="374">
        <f t="shared" ca="1" si="232"/>
        <v>0</v>
      </c>
      <c r="K512" s="374">
        <f t="shared" ca="1" si="233"/>
        <v>0</v>
      </c>
      <c r="L512" s="375">
        <f t="shared" ca="1" si="234"/>
        <v>0</v>
      </c>
      <c r="M512" s="20" t="str">
        <f ca="1">IF(R512&lt;&gt;0,MAX($M$4:M511)+1,"")</f>
        <v/>
      </c>
      <c r="N512" s="374">
        <f t="shared" ca="1" si="235"/>
        <v>0</v>
      </c>
      <c r="O512" s="374">
        <f t="shared" ca="1" si="236"/>
        <v>0</v>
      </c>
      <c r="P512" s="374">
        <f t="shared" ca="1" si="237"/>
        <v>0</v>
      </c>
      <c r="Q512" s="374">
        <f t="shared" ca="1" si="238"/>
        <v>0</v>
      </c>
      <c r="R512" s="375">
        <f t="shared" ca="1" si="239"/>
        <v>0</v>
      </c>
      <c r="S512" s="20" t="str">
        <f ca="1">IF(X512&lt;&gt;0,MAX($S$4:S511)+1,"")</f>
        <v/>
      </c>
      <c r="T512" s="374">
        <f t="shared" ca="1" si="260"/>
        <v>0</v>
      </c>
      <c r="U512" s="374">
        <f t="shared" ca="1" si="261"/>
        <v>0</v>
      </c>
      <c r="V512" s="374">
        <f t="shared" ca="1" si="262"/>
        <v>0</v>
      </c>
      <c r="W512" s="374">
        <f t="shared" ca="1" si="263"/>
        <v>0</v>
      </c>
      <c r="X512" s="375">
        <f t="shared" ca="1" si="240"/>
        <v>0</v>
      </c>
      <c r="Y512" s="20" t="str">
        <f ca="1">IF(AD512&lt;&gt;0,MAX(Y$4:$GY511)+1,"")</f>
        <v/>
      </c>
      <c r="Z512" s="109">
        <f t="shared" ca="1" si="251"/>
        <v>0</v>
      </c>
      <c r="AA512" s="22">
        <f t="shared" ca="1" si="252"/>
        <v>0</v>
      </c>
      <c r="AB512" s="22">
        <f t="shared" ca="1" si="253"/>
        <v>0</v>
      </c>
      <c r="AC512" s="349">
        <f t="shared" ca="1" si="254"/>
        <v>0</v>
      </c>
      <c r="AD512" s="375">
        <f t="shared" ca="1" si="241"/>
        <v>0</v>
      </c>
      <c r="AE512" s="20" t="str">
        <f ca="1">IF(AJ512&lt;&gt;0,MAX($E$4:AE511)+1,"")</f>
        <v/>
      </c>
      <c r="AF512" s="109">
        <f t="shared" ca="1" si="255"/>
        <v>0</v>
      </c>
      <c r="AG512" s="22">
        <f t="shared" ca="1" si="256"/>
        <v>0</v>
      </c>
      <c r="AH512" s="22">
        <f t="shared" ca="1" si="257"/>
        <v>0</v>
      </c>
      <c r="AI512" s="349">
        <f t="shared" ca="1" si="258"/>
        <v>0</v>
      </c>
      <c r="AJ512" s="375">
        <f t="shared" ca="1" si="242"/>
        <v>0</v>
      </c>
    </row>
    <row r="513" spans="1:36" ht="18.75" customHeight="1" thickBot="1">
      <c r="A513" s="20" t="str">
        <f ca="1">IF(F513&lt;&gt;0,MAX($A$4:A512)+1,"")</f>
        <v/>
      </c>
      <c r="B513" s="109">
        <f t="shared" ca="1" si="243"/>
        <v>0</v>
      </c>
      <c r="C513" s="22">
        <f t="shared" ca="1" si="244"/>
        <v>0</v>
      </c>
      <c r="D513" s="22">
        <f t="shared" ca="1" si="245"/>
        <v>0</v>
      </c>
      <c r="E513" s="349">
        <f t="shared" ca="1" si="246"/>
        <v>0</v>
      </c>
      <c r="F513" s="537">
        <f t="shared" ca="1" si="259"/>
        <v>0</v>
      </c>
      <c r="G513" s="20" t="str">
        <f ca="1">IF(L513&lt;&gt;0,MAX($G$4:G512)+1,"")</f>
        <v/>
      </c>
      <c r="H513" s="374">
        <f t="shared" ca="1" si="230"/>
        <v>0</v>
      </c>
      <c r="I513" s="374">
        <f t="shared" ca="1" si="231"/>
        <v>0</v>
      </c>
      <c r="J513" s="374">
        <f t="shared" ca="1" si="232"/>
        <v>0</v>
      </c>
      <c r="K513" s="374">
        <f t="shared" ca="1" si="233"/>
        <v>0</v>
      </c>
      <c r="L513" s="375">
        <f t="shared" ca="1" si="234"/>
        <v>0</v>
      </c>
      <c r="M513" s="20" t="str">
        <f ca="1">IF(R513&lt;&gt;0,MAX($M$4:M512)+1,"")</f>
        <v/>
      </c>
      <c r="N513" s="374">
        <f t="shared" ca="1" si="235"/>
        <v>0</v>
      </c>
      <c r="O513" s="374">
        <f t="shared" ca="1" si="236"/>
        <v>0</v>
      </c>
      <c r="P513" s="374">
        <f t="shared" ca="1" si="237"/>
        <v>0</v>
      </c>
      <c r="Q513" s="374">
        <f t="shared" ca="1" si="238"/>
        <v>0</v>
      </c>
      <c r="R513" s="375">
        <f t="shared" ca="1" si="239"/>
        <v>0</v>
      </c>
      <c r="S513" s="20" t="str">
        <f ca="1">IF(X513&lt;&gt;0,MAX($S$4:S512)+1,"")</f>
        <v/>
      </c>
      <c r="T513" s="374">
        <f t="shared" ca="1" si="260"/>
        <v>0</v>
      </c>
      <c r="U513" s="374">
        <f t="shared" ca="1" si="261"/>
        <v>0</v>
      </c>
      <c r="V513" s="374">
        <f t="shared" ca="1" si="262"/>
        <v>0</v>
      </c>
      <c r="W513" s="374">
        <f t="shared" ca="1" si="263"/>
        <v>0</v>
      </c>
      <c r="X513" s="375">
        <f t="shared" ca="1" si="240"/>
        <v>0</v>
      </c>
      <c r="Y513" s="20" t="str">
        <f ca="1">IF(AD513&lt;&gt;0,MAX(Y$4:$GY512)+1,"")</f>
        <v/>
      </c>
      <c r="Z513" s="109">
        <f t="shared" ca="1" si="251"/>
        <v>0</v>
      </c>
      <c r="AA513" s="22">
        <f t="shared" ca="1" si="252"/>
        <v>0</v>
      </c>
      <c r="AB513" s="22">
        <f t="shared" ca="1" si="253"/>
        <v>0</v>
      </c>
      <c r="AC513" s="349">
        <f t="shared" ca="1" si="254"/>
        <v>0</v>
      </c>
      <c r="AD513" s="375">
        <f t="shared" ca="1" si="241"/>
        <v>0</v>
      </c>
      <c r="AE513" s="20" t="str">
        <f ca="1">IF(AJ513&lt;&gt;0,MAX($E$4:AE512)+1,"")</f>
        <v/>
      </c>
      <c r="AF513" s="109">
        <f t="shared" ca="1" si="255"/>
        <v>0</v>
      </c>
      <c r="AG513" s="22">
        <f t="shared" ca="1" si="256"/>
        <v>0</v>
      </c>
      <c r="AH513" s="22">
        <f t="shared" ca="1" si="257"/>
        <v>0</v>
      </c>
      <c r="AI513" s="349">
        <f t="shared" ca="1" si="258"/>
        <v>0</v>
      </c>
      <c r="AJ513" s="375">
        <f t="shared" ca="1" si="242"/>
        <v>0</v>
      </c>
    </row>
    <row r="514" spans="1:36" ht="18.75" customHeight="1" thickBot="1">
      <c r="A514" s="20" t="str">
        <f ca="1">IF(F514&lt;&gt;0,MAX($A$4:A513)+1,"")</f>
        <v/>
      </c>
      <c r="B514" s="109">
        <f t="shared" ca="1" si="243"/>
        <v>0</v>
      </c>
      <c r="C514" s="22">
        <f t="shared" ca="1" si="244"/>
        <v>0</v>
      </c>
      <c r="D514" s="22">
        <f t="shared" ca="1" si="245"/>
        <v>0</v>
      </c>
      <c r="E514" s="349">
        <f t="shared" ca="1" si="246"/>
        <v>0</v>
      </c>
      <c r="F514" s="537">
        <f t="shared" ca="1" si="259"/>
        <v>0</v>
      </c>
      <c r="G514" s="20" t="str">
        <f ca="1">IF(L514&lt;&gt;0,MAX($G$4:G513)+1,"")</f>
        <v/>
      </c>
      <c r="H514" s="374">
        <f t="shared" ca="1" si="230"/>
        <v>0</v>
      </c>
      <c r="I514" s="374">
        <f t="shared" ca="1" si="231"/>
        <v>0</v>
      </c>
      <c r="J514" s="374">
        <f t="shared" ca="1" si="232"/>
        <v>0</v>
      </c>
      <c r="K514" s="374">
        <f t="shared" ca="1" si="233"/>
        <v>0</v>
      </c>
      <c r="L514" s="375">
        <f t="shared" ca="1" si="234"/>
        <v>0</v>
      </c>
      <c r="M514" s="20" t="str">
        <f ca="1">IF(R514&lt;&gt;0,MAX($M$4:M513)+1,"")</f>
        <v/>
      </c>
      <c r="N514" s="374">
        <f t="shared" ca="1" si="235"/>
        <v>0</v>
      </c>
      <c r="O514" s="374">
        <f t="shared" ca="1" si="236"/>
        <v>0</v>
      </c>
      <c r="P514" s="374">
        <f t="shared" ca="1" si="237"/>
        <v>0</v>
      </c>
      <c r="Q514" s="374">
        <f t="shared" ca="1" si="238"/>
        <v>0</v>
      </c>
      <c r="R514" s="375">
        <f t="shared" ca="1" si="239"/>
        <v>0</v>
      </c>
      <c r="S514" s="20" t="str">
        <f ca="1">IF(X514&lt;&gt;0,MAX($S$4:S513)+1,"")</f>
        <v/>
      </c>
      <c r="T514" s="374">
        <f t="shared" ca="1" si="260"/>
        <v>0</v>
      </c>
      <c r="U514" s="374">
        <f t="shared" ca="1" si="261"/>
        <v>0</v>
      </c>
      <c r="V514" s="374">
        <f t="shared" ca="1" si="262"/>
        <v>0</v>
      </c>
      <c r="W514" s="374">
        <f t="shared" ca="1" si="263"/>
        <v>0</v>
      </c>
      <c r="X514" s="375">
        <f t="shared" ca="1" si="240"/>
        <v>0</v>
      </c>
      <c r="Y514" s="20" t="str">
        <f ca="1">IF(AD514&lt;&gt;0,MAX(Y$4:$GY513)+1,"")</f>
        <v/>
      </c>
      <c r="Z514" s="109">
        <f t="shared" ca="1" si="251"/>
        <v>0</v>
      </c>
      <c r="AA514" s="22">
        <f t="shared" ca="1" si="252"/>
        <v>0</v>
      </c>
      <c r="AB514" s="22">
        <f t="shared" ca="1" si="253"/>
        <v>0</v>
      </c>
      <c r="AC514" s="349">
        <f t="shared" ca="1" si="254"/>
        <v>0</v>
      </c>
      <c r="AD514" s="375">
        <f t="shared" ca="1" si="241"/>
        <v>0</v>
      </c>
      <c r="AE514" s="20" t="str">
        <f ca="1">IF(AJ514&lt;&gt;0,MAX($E$4:AE513)+1,"")</f>
        <v/>
      </c>
      <c r="AF514" s="109">
        <f t="shared" ca="1" si="255"/>
        <v>0</v>
      </c>
      <c r="AG514" s="22">
        <f t="shared" ca="1" si="256"/>
        <v>0</v>
      </c>
      <c r="AH514" s="22">
        <f t="shared" ca="1" si="257"/>
        <v>0</v>
      </c>
      <c r="AI514" s="349">
        <f t="shared" ca="1" si="258"/>
        <v>0</v>
      </c>
      <c r="AJ514" s="375">
        <f t="shared" ca="1" si="242"/>
        <v>0</v>
      </c>
    </row>
    <row r="515" spans="1:36" ht="18.75" customHeight="1" thickBot="1">
      <c r="A515" s="20" t="str">
        <f ca="1">IF(F515&lt;&gt;0,MAX($A$4:A514)+1,"")</f>
        <v/>
      </c>
      <c r="B515" s="109">
        <f t="shared" ca="1" si="243"/>
        <v>0</v>
      </c>
      <c r="C515" s="22">
        <f t="shared" ca="1" si="244"/>
        <v>0</v>
      </c>
      <c r="D515" s="22">
        <f t="shared" ca="1" si="245"/>
        <v>0</v>
      </c>
      <c r="E515" s="349">
        <f t="shared" ca="1" si="246"/>
        <v>0</v>
      </c>
      <c r="F515" s="537">
        <f t="shared" ca="1" si="259"/>
        <v>0</v>
      </c>
      <c r="G515" s="20" t="str">
        <f ca="1">IF(L515&lt;&gt;0,MAX($G$4:G514)+1,"")</f>
        <v/>
      </c>
      <c r="H515" s="374">
        <f t="shared" ca="1" si="230"/>
        <v>0</v>
      </c>
      <c r="I515" s="374">
        <f t="shared" ca="1" si="231"/>
        <v>0</v>
      </c>
      <c r="J515" s="374">
        <f t="shared" ca="1" si="232"/>
        <v>0</v>
      </c>
      <c r="K515" s="374">
        <f t="shared" ca="1" si="233"/>
        <v>0</v>
      </c>
      <c r="L515" s="375">
        <f t="shared" ca="1" si="234"/>
        <v>0</v>
      </c>
      <c r="M515" s="20" t="str">
        <f ca="1">IF(R515&lt;&gt;0,MAX($M$4:M514)+1,"")</f>
        <v/>
      </c>
      <c r="N515" s="374">
        <f t="shared" ca="1" si="235"/>
        <v>0</v>
      </c>
      <c r="O515" s="374">
        <f t="shared" ca="1" si="236"/>
        <v>0</v>
      </c>
      <c r="P515" s="374">
        <f t="shared" ca="1" si="237"/>
        <v>0</v>
      </c>
      <c r="Q515" s="374">
        <f t="shared" ca="1" si="238"/>
        <v>0</v>
      </c>
      <c r="R515" s="375">
        <f t="shared" ca="1" si="239"/>
        <v>0</v>
      </c>
      <c r="S515" s="20" t="str">
        <f ca="1">IF(X515&lt;&gt;0,MAX($S$4:S514)+1,"")</f>
        <v/>
      </c>
      <c r="T515" s="374">
        <f t="shared" ca="1" si="260"/>
        <v>0</v>
      </c>
      <c r="U515" s="374">
        <f t="shared" ca="1" si="261"/>
        <v>0</v>
      </c>
      <c r="V515" s="374">
        <f t="shared" ca="1" si="262"/>
        <v>0</v>
      </c>
      <c r="W515" s="374">
        <f t="shared" ca="1" si="263"/>
        <v>0</v>
      </c>
      <c r="X515" s="375">
        <f t="shared" ca="1" si="240"/>
        <v>0</v>
      </c>
      <c r="Y515" s="20" t="str">
        <f ca="1">IF(AD515&lt;&gt;0,MAX(Y$4:$GY514)+1,"")</f>
        <v/>
      </c>
      <c r="Z515" s="109">
        <f t="shared" ca="1" si="251"/>
        <v>0</v>
      </c>
      <c r="AA515" s="22">
        <f t="shared" ca="1" si="252"/>
        <v>0</v>
      </c>
      <c r="AB515" s="22">
        <f t="shared" ca="1" si="253"/>
        <v>0</v>
      </c>
      <c r="AC515" s="349">
        <f t="shared" ca="1" si="254"/>
        <v>0</v>
      </c>
      <c r="AD515" s="375">
        <f t="shared" ca="1" si="241"/>
        <v>0</v>
      </c>
      <c r="AE515" s="20" t="str">
        <f ca="1">IF(AJ515&lt;&gt;0,MAX($E$4:AE514)+1,"")</f>
        <v/>
      </c>
      <c r="AF515" s="109">
        <f t="shared" ca="1" si="255"/>
        <v>0</v>
      </c>
      <c r="AG515" s="22">
        <f t="shared" ca="1" si="256"/>
        <v>0</v>
      </c>
      <c r="AH515" s="22">
        <f t="shared" ca="1" si="257"/>
        <v>0</v>
      </c>
      <c r="AI515" s="349">
        <f t="shared" ca="1" si="258"/>
        <v>0</v>
      </c>
      <c r="AJ515" s="375">
        <f t="shared" ca="1" si="242"/>
        <v>0</v>
      </c>
    </row>
    <row r="516" spans="1:36" ht="18.75" customHeight="1" thickBot="1">
      <c r="A516" s="20" t="str">
        <f ca="1">IF(F516&lt;&gt;0,MAX($A$4:A515)+1,"")</f>
        <v/>
      </c>
      <c r="B516" s="109">
        <f t="shared" ca="1" si="243"/>
        <v>0</v>
      </c>
      <c r="C516" s="22">
        <f t="shared" ca="1" si="244"/>
        <v>0</v>
      </c>
      <c r="D516" s="22">
        <f t="shared" ca="1" si="245"/>
        <v>0</v>
      </c>
      <c r="E516" s="349">
        <f t="shared" ca="1" si="246"/>
        <v>0</v>
      </c>
      <c r="F516" s="537">
        <f t="shared" ca="1" si="259"/>
        <v>0</v>
      </c>
      <c r="G516" s="20" t="str">
        <f ca="1">IF(L516&lt;&gt;0,MAX($G$4:G515)+1,"")</f>
        <v/>
      </c>
      <c r="H516" s="374">
        <f t="shared" ref="H516:H530" ca="1" si="264">INDIRECT("Відомість!dk"&amp;ROW())</f>
        <v>0</v>
      </c>
      <c r="I516" s="374">
        <f t="shared" ref="I516:I530" ca="1" si="265">INDIRECT("Відомість!dl"&amp;ROW())</f>
        <v>0</v>
      </c>
      <c r="J516" s="374">
        <f t="shared" ref="J516:J530" ca="1" si="266">INDIRECT("Відомість!dm"&amp;ROW())</f>
        <v>0</v>
      </c>
      <c r="K516" s="374">
        <f t="shared" ref="K516:K530" ca="1" si="267">INDIRECT("Відомість!dN"&amp;ROW())</f>
        <v>0</v>
      </c>
      <c r="L516" s="375">
        <f t="shared" ref="L516:L524" ca="1" si="268">INDIRECT("Озд!AW"&amp;ROW()+4)</f>
        <v>0</v>
      </c>
      <c r="M516" s="20" t="str">
        <f ca="1">IF(R516&lt;&gt;0,MAX($M$4:M515)+1,"")</f>
        <v/>
      </c>
      <c r="N516" s="374">
        <f t="shared" ref="N516:N530" ca="1" si="269">INDIRECT("Відомість!dk"&amp;ROW())</f>
        <v>0</v>
      </c>
      <c r="O516" s="374">
        <f t="shared" ref="O516:O530" ca="1" si="270">INDIRECT("Відомість!dl"&amp;ROW())</f>
        <v>0</v>
      </c>
      <c r="P516" s="374">
        <f t="shared" ref="P516:P530" ca="1" si="271">INDIRECT("Відомість!dm"&amp;ROW())</f>
        <v>0</v>
      </c>
      <c r="Q516" s="374">
        <f t="shared" ref="Q516:Q530" ca="1" si="272">INDIRECT("Відомість!dN"&amp;ROW())</f>
        <v>0</v>
      </c>
      <c r="R516" s="375">
        <f t="shared" ref="R516:R524" ca="1" si="273">INDIRECT("Озд!BW"&amp;ROW()+4)</f>
        <v>0</v>
      </c>
      <c r="S516" s="20" t="str">
        <f ca="1">IF(X516&lt;&gt;0,MAX($S$4:S515)+1,"")</f>
        <v/>
      </c>
      <c r="T516" s="374">
        <f t="shared" ref="T516:T530" ca="1" si="274">INDIRECT("Відомість!dk"&amp;ROW())</f>
        <v>0</v>
      </c>
      <c r="U516" s="374">
        <f t="shared" ref="U516:U530" ca="1" si="275">INDIRECT("Відомість!dl"&amp;ROW())</f>
        <v>0</v>
      </c>
      <c r="V516" s="374">
        <f t="shared" ref="V516:V530" ca="1" si="276">INDIRECT("Відомість!dm"&amp;ROW())</f>
        <v>0</v>
      </c>
      <c r="W516" s="374">
        <f t="shared" ref="W516:W530" ca="1" si="277">INDIRECT("Відомість!dN"&amp;ROW())</f>
        <v>0</v>
      </c>
      <c r="X516" s="375">
        <f t="shared" ref="X516:X524" ca="1" si="278">INDIRECT("Озд!CW"&amp;ROW()+4)</f>
        <v>0</v>
      </c>
      <c r="Y516" s="20" t="str">
        <f ca="1">IF(AD516&lt;&gt;0,MAX(Y$4:$GY515)+1,"")</f>
        <v/>
      </c>
      <c r="Z516" s="109">
        <f t="shared" ca="1" si="251"/>
        <v>0</v>
      </c>
      <c r="AA516" s="22">
        <f t="shared" ca="1" si="252"/>
        <v>0</v>
      </c>
      <c r="AB516" s="22">
        <f t="shared" ca="1" si="253"/>
        <v>0</v>
      </c>
      <c r="AC516" s="349">
        <f t="shared" ca="1" si="254"/>
        <v>0</v>
      </c>
      <c r="AD516" s="375">
        <f t="shared" ref="AD516:AD524" ca="1" si="279">INDIRECT("Озд!DW"&amp;ROW()+4)</f>
        <v>0</v>
      </c>
      <c r="AE516" s="20" t="str">
        <f ca="1">IF(AJ516&lt;&gt;0,MAX($E$4:AE515)+1,"")</f>
        <v/>
      </c>
      <c r="AF516" s="109">
        <f t="shared" ca="1" si="255"/>
        <v>0</v>
      </c>
      <c r="AG516" s="22">
        <f t="shared" ca="1" si="256"/>
        <v>0</v>
      </c>
      <c r="AH516" s="22">
        <f t="shared" ca="1" si="257"/>
        <v>0</v>
      </c>
      <c r="AI516" s="349">
        <f t="shared" ca="1" si="258"/>
        <v>0</v>
      </c>
      <c r="AJ516" s="375">
        <f t="shared" ref="AJ516:AJ524" ca="1" si="280">INDIRECT("Озд!EW"&amp;ROW()+4)</f>
        <v>0</v>
      </c>
    </row>
    <row r="517" spans="1:36" ht="18.75" customHeight="1" thickBot="1">
      <c r="A517" s="20" t="str">
        <f ca="1">IF(F517&lt;&gt;0,MAX($A$4:A516)+1,"")</f>
        <v/>
      </c>
      <c r="B517" s="109">
        <f t="shared" ref="B517:B530" ca="1" si="281">INDIRECT("Відомість!dl"&amp;ROW())</f>
        <v>0</v>
      </c>
      <c r="C517" s="22">
        <f t="shared" ref="C517:C530" ca="1" si="282">INDIRECT("Відомість!dm"&amp;ROW())</f>
        <v>0</v>
      </c>
      <c r="D517" s="22">
        <f t="shared" ref="D517:D530" ca="1" si="283">INDIRECT("Відомість!dn"&amp;ROW())</f>
        <v>0</v>
      </c>
      <c r="E517" s="349">
        <f t="shared" ref="E517:E530" ca="1" si="284">INDIRECT("Відомість!do"&amp;ROW())</f>
        <v>0</v>
      </c>
      <c r="F517" s="537">
        <f t="shared" ca="1" si="259"/>
        <v>0</v>
      </c>
      <c r="G517" s="20" t="str">
        <f ca="1">IF(L517&lt;&gt;0,MAX($G$4:G516)+1,"")</f>
        <v/>
      </c>
      <c r="H517" s="374">
        <f t="shared" ca="1" si="264"/>
        <v>0</v>
      </c>
      <c r="I517" s="374">
        <f t="shared" ca="1" si="265"/>
        <v>0</v>
      </c>
      <c r="J517" s="374">
        <f t="shared" ca="1" si="266"/>
        <v>0</v>
      </c>
      <c r="K517" s="374">
        <f t="shared" ca="1" si="267"/>
        <v>0</v>
      </c>
      <c r="L517" s="375">
        <f t="shared" ca="1" si="268"/>
        <v>0</v>
      </c>
      <c r="M517" s="20" t="str">
        <f ca="1">IF(R517&lt;&gt;0,MAX($M$4:M516)+1,"")</f>
        <v/>
      </c>
      <c r="N517" s="374">
        <f t="shared" ca="1" si="269"/>
        <v>0</v>
      </c>
      <c r="O517" s="374">
        <f t="shared" ca="1" si="270"/>
        <v>0</v>
      </c>
      <c r="P517" s="374">
        <f t="shared" ca="1" si="271"/>
        <v>0</v>
      </c>
      <c r="Q517" s="374">
        <f t="shared" ca="1" si="272"/>
        <v>0</v>
      </c>
      <c r="R517" s="375">
        <f t="shared" ca="1" si="273"/>
        <v>0</v>
      </c>
      <c r="S517" s="20" t="str">
        <f ca="1">IF(X517&lt;&gt;0,MAX($S$4:S516)+1,"")</f>
        <v/>
      </c>
      <c r="T517" s="374">
        <f t="shared" ca="1" si="274"/>
        <v>0</v>
      </c>
      <c r="U517" s="374">
        <f t="shared" ca="1" si="275"/>
        <v>0</v>
      </c>
      <c r="V517" s="374">
        <f t="shared" ca="1" si="276"/>
        <v>0</v>
      </c>
      <c r="W517" s="374">
        <f t="shared" ca="1" si="277"/>
        <v>0</v>
      </c>
      <c r="X517" s="375">
        <f t="shared" ca="1" si="278"/>
        <v>0</v>
      </c>
      <c r="Y517" s="20" t="str">
        <f ca="1">IF(AD517&lt;&gt;0,MAX(Y$4:$GY516)+1,"")</f>
        <v/>
      </c>
      <c r="Z517" s="109">
        <f t="shared" ref="Z517:Z530" ca="1" si="285">INDIRECT("Відомість!dl"&amp;ROW())</f>
        <v>0</v>
      </c>
      <c r="AA517" s="22">
        <f t="shared" ref="AA517:AA530" ca="1" si="286">INDIRECT("Відомість!dm"&amp;ROW())</f>
        <v>0</v>
      </c>
      <c r="AB517" s="22">
        <f t="shared" ref="AB517:AB530" ca="1" si="287">INDIRECT("Відомість!dn"&amp;ROW())</f>
        <v>0</v>
      </c>
      <c r="AC517" s="349">
        <f t="shared" ref="AC517:AC530" ca="1" si="288">INDIRECT("Відомість!do"&amp;ROW())</f>
        <v>0</v>
      </c>
      <c r="AD517" s="375">
        <f t="shared" ca="1" si="279"/>
        <v>0</v>
      </c>
      <c r="AE517" s="20" t="str">
        <f ca="1">IF(AJ517&lt;&gt;0,MAX($E$4:AE516)+1,"")</f>
        <v/>
      </c>
      <c r="AF517" s="109">
        <f t="shared" ref="AF517:AF530" ca="1" si="289">INDIRECT("Відомість!dl"&amp;ROW())</f>
        <v>0</v>
      </c>
      <c r="AG517" s="22">
        <f t="shared" ref="AG517:AG530" ca="1" si="290">INDIRECT("Відомість!dm"&amp;ROW())</f>
        <v>0</v>
      </c>
      <c r="AH517" s="22">
        <f t="shared" ref="AH517:AH530" ca="1" si="291">INDIRECT("Відомість!dn"&amp;ROW())</f>
        <v>0</v>
      </c>
      <c r="AI517" s="349">
        <f t="shared" ref="AI517:AI530" ca="1" si="292">INDIRECT("Відомість!do"&amp;ROW())</f>
        <v>0</v>
      </c>
      <c r="AJ517" s="375">
        <f t="shared" ca="1" si="280"/>
        <v>0</v>
      </c>
    </row>
    <row r="518" spans="1:36" ht="18.75" customHeight="1" thickBot="1">
      <c r="A518" s="20" t="str">
        <f ca="1">IF(F518&lt;&gt;0,MAX($A$4:A517)+1,"")</f>
        <v/>
      </c>
      <c r="B518" s="109">
        <f t="shared" ca="1" si="281"/>
        <v>0</v>
      </c>
      <c r="C518" s="22">
        <f t="shared" ca="1" si="282"/>
        <v>0</v>
      </c>
      <c r="D518" s="22">
        <f t="shared" ca="1" si="283"/>
        <v>0</v>
      </c>
      <c r="E518" s="349">
        <f t="shared" ca="1" si="284"/>
        <v>0</v>
      </c>
      <c r="F518" s="537">
        <f t="shared" ca="1" si="259"/>
        <v>0</v>
      </c>
      <c r="G518" s="20" t="str">
        <f ca="1">IF(L518&lt;&gt;0,MAX($G$4:G517)+1,"")</f>
        <v/>
      </c>
      <c r="H518" s="374">
        <f t="shared" ca="1" si="264"/>
        <v>0</v>
      </c>
      <c r="I518" s="374">
        <f t="shared" ca="1" si="265"/>
        <v>0</v>
      </c>
      <c r="J518" s="374">
        <f t="shared" ca="1" si="266"/>
        <v>0</v>
      </c>
      <c r="K518" s="374">
        <f t="shared" ca="1" si="267"/>
        <v>0</v>
      </c>
      <c r="L518" s="375">
        <f t="shared" ca="1" si="268"/>
        <v>0</v>
      </c>
      <c r="M518" s="20" t="str">
        <f ca="1">IF(R518&lt;&gt;0,MAX($M$4:M517)+1,"")</f>
        <v/>
      </c>
      <c r="N518" s="374">
        <f t="shared" ca="1" si="269"/>
        <v>0</v>
      </c>
      <c r="O518" s="374">
        <f t="shared" ca="1" si="270"/>
        <v>0</v>
      </c>
      <c r="P518" s="374">
        <f t="shared" ca="1" si="271"/>
        <v>0</v>
      </c>
      <c r="Q518" s="374">
        <f t="shared" ca="1" si="272"/>
        <v>0</v>
      </c>
      <c r="R518" s="375">
        <f t="shared" ca="1" si="273"/>
        <v>0</v>
      </c>
      <c r="S518" s="20" t="str">
        <f ca="1">IF(X518&lt;&gt;0,MAX($S$4:S517)+1,"")</f>
        <v/>
      </c>
      <c r="T518" s="374">
        <f t="shared" ca="1" si="274"/>
        <v>0</v>
      </c>
      <c r="U518" s="374">
        <f t="shared" ca="1" si="275"/>
        <v>0</v>
      </c>
      <c r="V518" s="374">
        <f t="shared" ca="1" si="276"/>
        <v>0</v>
      </c>
      <c r="W518" s="374">
        <f t="shared" ca="1" si="277"/>
        <v>0</v>
      </c>
      <c r="X518" s="375">
        <f t="shared" ca="1" si="278"/>
        <v>0</v>
      </c>
      <c r="Y518" s="20" t="str">
        <f ca="1">IF(AD518&lt;&gt;0,MAX(Y$4:$GY517)+1,"")</f>
        <v/>
      </c>
      <c r="Z518" s="109">
        <f t="shared" ca="1" si="285"/>
        <v>0</v>
      </c>
      <c r="AA518" s="22">
        <f t="shared" ca="1" si="286"/>
        <v>0</v>
      </c>
      <c r="AB518" s="22">
        <f t="shared" ca="1" si="287"/>
        <v>0</v>
      </c>
      <c r="AC518" s="349">
        <f t="shared" ca="1" si="288"/>
        <v>0</v>
      </c>
      <c r="AD518" s="375">
        <f t="shared" ca="1" si="279"/>
        <v>0</v>
      </c>
      <c r="AE518" s="20" t="str">
        <f ca="1">IF(AJ518&lt;&gt;0,MAX($E$4:AE517)+1,"")</f>
        <v/>
      </c>
      <c r="AF518" s="109">
        <f t="shared" ca="1" si="289"/>
        <v>0</v>
      </c>
      <c r="AG518" s="22">
        <f t="shared" ca="1" si="290"/>
        <v>0</v>
      </c>
      <c r="AH518" s="22">
        <f t="shared" ca="1" si="291"/>
        <v>0</v>
      </c>
      <c r="AI518" s="349">
        <f t="shared" ca="1" si="292"/>
        <v>0</v>
      </c>
      <c r="AJ518" s="375">
        <f t="shared" ca="1" si="280"/>
        <v>0</v>
      </c>
    </row>
    <row r="519" spans="1:36" ht="18.75" customHeight="1" thickBot="1">
      <c r="A519" s="20" t="str">
        <f ca="1">IF(F519&lt;&gt;0,MAX($A$4:A518)+1,"")</f>
        <v/>
      </c>
      <c r="B519" s="109">
        <f t="shared" ca="1" si="281"/>
        <v>0</v>
      </c>
      <c r="C519" s="22">
        <f t="shared" ca="1" si="282"/>
        <v>0</v>
      </c>
      <c r="D519" s="22">
        <f t="shared" ca="1" si="283"/>
        <v>0</v>
      </c>
      <c r="E519" s="349">
        <f t="shared" ca="1" si="284"/>
        <v>0</v>
      </c>
      <c r="F519" s="537">
        <f t="shared" ca="1" si="259"/>
        <v>0</v>
      </c>
      <c r="G519" s="20" t="str">
        <f ca="1">IF(L519&lt;&gt;0,MAX($G$4:G518)+1,"")</f>
        <v/>
      </c>
      <c r="H519" s="374">
        <f t="shared" ca="1" si="264"/>
        <v>0</v>
      </c>
      <c r="I519" s="374">
        <f t="shared" ca="1" si="265"/>
        <v>0</v>
      </c>
      <c r="J519" s="374">
        <f t="shared" ca="1" si="266"/>
        <v>0</v>
      </c>
      <c r="K519" s="374">
        <f t="shared" ca="1" si="267"/>
        <v>0</v>
      </c>
      <c r="L519" s="375">
        <f t="shared" ca="1" si="268"/>
        <v>0</v>
      </c>
      <c r="M519" s="20" t="str">
        <f ca="1">IF(R519&lt;&gt;0,MAX($M$4:M518)+1,"")</f>
        <v/>
      </c>
      <c r="N519" s="374">
        <f t="shared" ca="1" si="269"/>
        <v>0</v>
      </c>
      <c r="O519" s="374">
        <f t="shared" ca="1" si="270"/>
        <v>0</v>
      </c>
      <c r="P519" s="374">
        <f t="shared" ca="1" si="271"/>
        <v>0</v>
      </c>
      <c r="Q519" s="374">
        <f t="shared" ca="1" si="272"/>
        <v>0</v>
      </c>
      <c r="R519" s="375">
        <f t="shared" ca="1" si="273"/>
        <v>0</v>
      </c>
      <c r="S519" s="20" t="str">
        <f ca="1">IF(X519&lt;&gt;0,MAX($S$4:S518)+1,"")</f>
        <v/>
      </c>
      <c r="T519" s="374">
        <f t="shared" ca="1" si="274"/>
        <v>0</v>
      </c>
      <c r="U519" s="374">
        <f t="shared" ca="1" si="275"/>
        <v>0</v>
      </c>
      <c r="V519" s="374">
        <f t="shared" ca="1" si="276"/>
        <v>0</v>
      </c>
      <c r="W519" s="374">
        <f t="shared" ca="1" si="277"/>
        <v>0</v>
      </c>
      <c r="X519" s="375">
        <f t="shared" ca="1" si="278"/>
        <v>0</v>
      </c>
      <c r="Y519" s="20" t="str">
        <f ca="1">IF(AD519&lt;&gt;0,MAX(Y$4:$GY518)+1,"")</f>
        <v/>
      </c>
      <c r="Z519" s="109">
        <f t="shared" ca="1" si="285"/>
        <v>0</v>
      </c>
      <c r="AA519" s="22">
        <f t="shared" ca="1" si="286"/>
        <v>0</v>
      </c>
      <c r="AB519" s="22">
        <f t="shared" ca="1" si="287"/>
        <v>0</v>
      </c>
      <c r="AC519" s="349">
        <f t="shared" ca="1" si="288"/>
        <v>0</v>
      </c>
      <c r="AD519" s="375">
        <f t="shared" ca="1" si="279"/>
        <v>0</v>
      </c>
      <c r="AE519" s="20" t="str">
        <f ca="1">IF(AJ519&lt;&gt;0,MAX($E$4:AE518)+1,"")</f>
        <v/>
      </c>
      <c r="AF519" s="109">
        <f t="shared" ca="1" si="289"/>
        <v>0</v>
      </c>
      <c r="AG519" s="22">
        <f t="shared" ca="1" si="290"/>
        <v>0</v>
      </c>
      <c r="AH519" s="22">
        <f t="shared" ca="1" si="291"/>
        <v>0</v>
      </c>
      <c r="AI519" s="349">
        <f t="shared" ca="1" si="292"/>
        <v>0</v>
      </c>
      <c r="AJ519" s="375">
        <f t="shared" ca="1" si="280"/>
        <v>0</v>
      </c>
    </row>
    <row r="520" spans="1:36" ht="18.75" customHeight="1" thickBot="1">
      <c r="A520" s="20" t="str">
        <f ca="1">IF(F520&lt;&gt;0,MAX($A$4:A519)+1,"")</f>
        <v/>
      </c>
      <c r="B520" s="109">
        <f t="shared" ca="1" si="281"/>
        <v>0</v>
      </c>
      <c r="C520" s="22">
        <f t="shared" ca="1" si="282"/>
        <v>0</v>
      </c>
      <c r="D520" s="22">
        <f t="shared" ca="1" si="283"/>
        <v>0</v>
      </c>
      <c r="E520" s="349">
        <f t="shared" ca="1" si="284"/>
        <v>0</v>
      </c>
      <c r="F520" s="537">
        <f t="shared" ca="1" si="259"/>
        <v>0</v>
      </c>
      <c r="G520" s="20" t="str">
        <f ca="1">IF(L520&lt;&gt;0,MAX($G$4:G519)+1,"")</f>
        <v/>
      </c>
      <c r="H520" s="374">
        <f t="shared" ca="1" si="264"/>
        <v>0</v>
      </c>
      <c r="I520" s="374">
        <f t="shared" ca="1" si="265"/>
        <v>0</v>
      </c>
      <c r="J520" s="374">
        <f t="shared" ca="1" si="266"/>
        <v>0</v>
      </c>
      <c r="K520" s="374">
        <f t="shared" ca="1" si="267"/>
        <v>0</v>
      </c>
      <c r="L520" s="375">
        <f t="shared" ca="1" si="268"/>
        <v>0</v>
      </c>
      <c r="M520" s="20" t="str">
        <f ca="1">IF(R520&lt;&gt;0,MAX($M$4:M519)+1,"")</f>
        <v/>
      </c>
      <c r="N520" s="374">
        <f t="shared" ca="1" si="269"/>
        <v>0</v>
      </c>
      <c r="O520" s="374">
        <f t="shared" ca="1" si="270"/>
        <v>0</v>
      </c>
      <c r="P520" s="374">
        <f t="shared" ca="1" si="271"/>
        <v>0</v>
      </c>
      <c r="Q520" s="374">
        <f t="shared" ca="1" si="272"/>
        <v>0</v>
      </c>
      <c r="R520" s="375">
        <f t="shared" ca="1" si="273"/>
        <v>0</v>
      </c>
      <c r="S520" s="20" t="str">
        <f ca="1">IF(X520&lt;&gt;0,MAX($S$4:S519)+1,"")</f>
        <v/>
      </c>
      <c r="T520" s="374">
        <f t="shared" ca="1" si="274"/>
        <v>0</v>
      </c>
      <c r="U520" s="374">
        <f t="shared" ca="1" si="275"/>
        <v>0</v>
      </c>
      <c r="V520" s="374">
        <f t="shared" ca="1" si="276"/>
        <v>0</v>
      </c>
      <c r="W520" s="374">
        <f t="shared" ca="1" si="277"/>
        <v>0</v>
      </c>
      <c r="X520" s="375">
        <f t="shared" ca="1" si="278"/>
        <v>0</v>
      </c>
      <c r="Y520" s="20" t="str">
        <f ca="1">IF(AD520&lt;&gt;0,MAX(Y$4:$GY519)+1,"")</f>
        <v/>
      </c>
      <c r="Z520" s="109">
        <f t="shared" ca="1" si="285"/>
        <v>0</v>
      </c>
      <c r="AA520" s="22">
        <f t="shared" ca="1" si="286"/>
        <v>0</v>
      </c>
      <c r="AB520" s="22">
        <f t="shared" ca="1" si="287"/>
        <v>0</v>
      </c>
      <c r="AC520" s="349">
        <f t="shared" ca="1" si="288"/>
        <v>0</v>
      </c>
      <c r="AD520" s="375">
        <f t="shared" ca="1" si="279"/>
        <v>0</v>
      </c>
      <c r="AE520" s="20" t="str">
        <f ca="1">IF(AJ520&lt;&gt;0,MAX($E$4:AE519)+1,"")</f>
        <v/>
      </c>
      <c r="AF520" s="109">
        <f t="shared" ca="1" si="289"/>
        <v>0</v>
      </c>
      <c r="AG520" s="22">
        <f t="shared" ca="1" si="290"/>
        <v>0</v>
      </c>
      <c r="AH520" s="22">
        <f t="shared" ca="1" si="291"/>
        <v>0</v>
      </c>
      <c r="AI520" s="349">
        <f t="shared" ca="1" si="292"/>
        <v>0</v>
      </c>
      <c r="AJ520" s="375">
        <f t="shared" ca="1" si="280"/>
        <v>0</v>
      </c>
    </row>
    <row r="521" spans="1:36" ht="18.75" customHeight="1" thickBot="1">
      <c r="A521" s="20" t="str">
        <f ca="1">IF(F521&lt;&gt;0,MAX($A$4:A520)+1,"")</f>
        <v/>
      </c>
      <c r="B521" s="109">
        <f t="shared" ca="1" si="281"/>
        <v>0</v>
      </c>
      <c r="C521" s="22">
        <f t="shared" ca="1" si="282"/>
        <v>0</v>
      </c>
      <c r="D521" s="22">
        <f t="shared" ca="1" si="283"/>
        <v>0</v>
      </c>
      <c r="E521" s="349">
        <f t="shared" ca="1" si="284"/>
        <v>0</v>
      </c>
      <c r="F521" s="537">
        <f t="shared" ca="1" si="259"/>
        <v>0</v>
      </c>
      <c r="G521" s="20" t="str">
        <f ca="1">IF(L521&lt;&gt;0,MAX($G$4:G520)+1,"")</f>
        <v/>
      </c>
      <c r="H521" s="374">
        <f t="shared" ca="1" si="264"/>
        <v>0</v>
      </c>
      <c r="I521" s="374">
        <f t="shared" ca="1" si="265"/>
        <v>0</v>
      </c>
      <c r="J521" s="374">
        <f t="shared" ca="1" si="266"/>
        <v>0</v>
      </c>
      <c r="K521" s="374">
        <f t="shared" ca="1" si="267"/>
        <v>0</v>
      </c>
      <c r="L521" s="375">
        <f t="shared" ca="1" si="268"/>
        <v>0</v>
      </c>
      <c r="M521" s="20" t="str">
        <f ca="1">IF(R521&lt;&gt;0,MAX($M$4:M520)+1,"")</f>
        <v/>
      </c>
      <c r="N521" s="374">
        <f t="shared" ca="1" si="269"/>
        <v>0</v>
      </c>
      <c r="O521" s="374">
        <f t="shared" ca="1" si="270"/>
        <v>0</v>
      </c>
      <c r="P521" s="374">
        <f t="shared" ca="1" si="271"/>
        <v>0</v>
      </c>
      <c r="Q521" s="374">
        <f t="shared" ca="1" si="272"/>
        <v>0</v>
      </c>
      <c r="R521" s="375">
        <f t="shared" ca="1" si="273"/>
        <v>0</v>
      </c>
      <c r="S521" s="20" t="str">
        <f ca="1">IF(X521&lt;&gt;0,MAX($S$4:S520)+1,"")</f>
        <v/>
      </c>
      <c r="T521" s="374">
        <f t="shared" ca="1" si="274"/>
        <v>0</v>
      </c>
      <c r="U521" s="374">
        <f t="shared" ca="1" si="275"/>
        <v>0</v>
      </c>
      <c r="V521" s="374">
        <f t="shared" ca="1" si="276"/>
        <v>0</v>
      </c>
      <c r="W521" s="374">
        <f t="shared" ca="1" si="277"/>
        <v>0</v>
      </c>
      <c r="X521" s="375">
        <f t="shared" ca="1" si="278"/>
        <v>0</v>
      </c>
      <c r="Y521" s="20" t="str">
        <f ca="1">IF(AD521&lt;&gt;0,MAX(Y$4:$GY520)+1,"")</f>
        <v/>
      </c>
      <c r="Z521" s="109">
        <f t="shared" ca="1" si="285"/>
        <v>0</v>
      </c>
      <c r="AA521" s="22">
        <f t="shared" ca="1" si="286"/>
        <v>0</v>
      </c>
      <c r="AB521" s="22">
        <f t="shared" ca="1" si="287"/>
        <v>0</v>
      </c>
      <c r="AC521" s="349">
        <f t="shared" ca="1" si="288"/>
        <v>0</v>
      </c>
      <c r="AD521" s="375">
        <f t="shared" ca="1" si="279"/>
        <v>0</v>
      </c>
      <c r="AE521" s="20" t="str">
        <f ca="1">IF(AJ521&lt;&gt;0,MAX($E$4:AE520)+1,"")</f>
        <v/>
      </c>
      <c r="AF521" s="109">
        <f t="shared" ca="1" si="289"/>
        <v>0</v>
      </c>
      <c r="AG521" s="22">
        <f t="shared" ca="1" si="290"/>
        <v>0</v>
      </c>
      <c r="AH521" s="22">
        <f t="shared" ca="1" si="291"/>
        <v>0</v>
      </c>
      <c r="AI521" s="349">
        <f t="shared" ca="1" si="292"/>
        <v>0</v>
      </c>
      <c r="AJ521" s="375">
        <f t="shared" ca="1" si="280"/>
        <v>0</v>
      </c>
    </row>
    <row r="522" spans="1:36" ht="18.75" customHeight="1" thickBot="1">
      <c r="A522" s="20" t="str">
        <f ca="1">IF(F522&lt;&gt;0,MAX($A$4:A521)+1,"")</f>
        <v/>
      </c>
      <c r="B522" s="109">
        <f t="shared" ca="1" si="281"/>
        <v>0</v>
      </c>
      <c r="C522" s="22">
        <f t="shared" ca="1" si="282"/>
        <v>0</v>
      </c>
      <c r="D522" s="22">
        <f t="shared" ca="1" si="283"/>
        <v>0</v>
      </c>
      <c r="E522" s="349">
        <f t="shared" ca="1" si="284"/>
        <v>0</v>
      </c>
      <c r="F522" s="537">
        <f t="shared" ca="1" si="259"/>
        <v>0</v>
      </c>
      <c r="G522" s="20" t="str">
        <f ca="1">IF(L522&lt;&gt;0,MAX($G$4:G521)+1,"")</f>
        <v/>
      </c>
      <c r="H522" s="374">
        <f t="shared" ca="1" si="264"/>
        <v>0</v>
      </c>
      <c r="I522" s="374">
        <f t="shared" ca="1" si="265"/>
        <v>0</v>
      </c>
      <c r="J522" s="374">
        <f t="shared" ca="1" si="266"/>
        <v>0</v>
      </c>
      <c r="K522" s="374">
        <f t="shared" ca="1" si="267"/>
        <v>0</v>
      </c>
      <c r="L522" s="375">
        <f t="shared" ca="1" si="268"/>
        <v>0</v>
      </c>
      <c r="M522" s="20" t="str">
        <f ca="1">IF(R522&lt;&gt;0,MAX($M$4:M521)+1,"")</f>
        <v/>
      </c>
      <c r="N522" s="374">
        <f t="shared" ca="1" si="269"/>
        <v>0</v>
      </c>
      <c r="O522" s="374">
        <f t="shared" ca="1" si="270"/>
        <v>0</v>
      </c>
      <c r="P522" s="374">
        <f t="shared" ca="1" si="271"/>
        <v>0</v>
      </c>
      <c r="Q522" s="374">
        <f t="shared" ca="1" si="272"/>
        <v>0</v>
      </c>
      <c r="R522" s="375">
        <f t="shared" ca="1" si="273"/>
        <v>0</v>
      </c>
      <c r="S522" s="20" t="str">
        <f ca="1">IF(X522&lt;&gt;0,MAX($S$4:S521)+1,"")</f>
        <v/>
      </c>
      <c r="T522" s="374">
        <f t="shared" ca="1" si="274"/>
        <v>0</v>
      </c>
      <c r="U522" s="374">
        <f t="shared" ca="1" si="275"/>
        <v>0</v>
      </c>
      <c r="V522" s="374">
        <f t="shared" ca="1" si="276"/>
        <v>0</v>
      </c>
      <c r="W522" s="374">
        <f t="shared" ca="1" si="277"/>
        <v>0</v>
      </c>
      <c r="X522" s="375">
        <f t="shared" ca="1" si="278"/>
        <v>0</v>
      </c>
      <c r="Y522" s="20" t="str">
        <f ca="1">IF(AD522&lt;&gt;0,MAX(Y$4:$GY521)+1,"")</f>
        <v/>
      </c>
      <c r="Z522" s="109">
        <f t="shared" ca="1" si="285"/>
        <v>0</v>
      </c>
      <c r="AA522" s="22">
        <f t="shared" ca="1" si="286"/>
        <v>0</v>
      </c>
      <c r="AB522" s="22">
        <f t="shared" ca="1" si="287"/>
        <v>0</v>
      </c>
      <c r="AC522" s="349">
        <f t="shared" ca="1" si="288"/>
        <v>0</v>
      </c>
      <c r="AD522" s="375">
        <f t="shared" ca="1" si="279"/>
        <v>0</v>
      </c>
      <c r="AE522" s="20" t="str">
        <f ca="1">IF(AJ522&lt;&gt;0,MAX($E$4:AE521)+1,"")</f>
        <v/>
      </c>
      <c r="AF522" s="109">
        <f t="shared" ca="1" si="289"/>
        <v>0</v>
      </c>
      <c r="AG522" s="22">
        <f t="shared" ca="1" si="290"/>
        <v>0</v>
      </c>
      <c r="AH522" s="22">
        <f t="shared" ca="1" si="291"/>
        <v>0</v>
      </c>
      <c r="AI522" s="349">
        <f t="shared" ca="1" si="292"/>
        <v>0</v>
      </c>
      <c r="AJ522" s="375">
        <f t="shared" ca="1" si="280"/>
        <v>0</v>
      </c>
    </row>
    <row r="523" spans="1:36" ht="18.75" customHeight="1" thickBot="1">
      <c r="A523" s="20" t="str">
        <f ca="1">IF(F523&lt;&gt;0,MAX($A$4:A522)+1,"")</f>
        <v/>
      </c>
      <c r="B523" s="109">
        <f t="shared" ca="1" si="281"/>
        <v>0</v>
      </c>
      <c r="C523" s="22">
        <f t="shared" ca="1" si="282"/>
        <v>0</v>
      </c>
      <c r="D523" s="22">
        <f t="shared" ca="1" si="283"/>
        <v>0</v>
      </c>
      <c r="E523" s="349">
        <f t="shared" ca="1" si="284"/>
        <v>0</v>
      </c>
      <c r="F523" s="537">
        <f t="shared" ca="1" si="259"/>
        <v>0</v>
      </c>
      <c r="G523" s="20" t="str">
        <f ca="1">IF(L523&lt;&gt;0,MAX($G$4:G522)+1,"")</f>
        <v/>
      </c>
      <c r="H523" s="374">
        <f t="shared" ca="1" si="264"/>
        <v>0</v>
      </c>
      <c r="I523" s="374">
        <f t="shared" ca="1" si="265"/>
        <v>0</v>
      </c>
      <c r="J523" s="374">
        <f t="shared" ca="1" si="266"/>
        <v>0</v>
      </c>
      <c r="K523" s="374">
        <f t="shared" ca="1" si="267"/>
        <v>0</v>
      </c>
      <c r="L523" s="375">
        <f t="shared" ca="1" si="268"/>
        <v>0</v>
      </c>
      <c r="M523" s="20" t="str">
        <f ca="1">IF(R523&lt;&gt;0,MAX($M$4:M522)+1,"")</f>
        <v/>
      </c>
      <c r="N523" s="374">
        <f t="shared" ca="1" si="269"/>
        <v>0</v>
      </c>
      <c r="O523" s="374">
        <f t="shared" ca="1" si="270"/>
        <v>0</v>
      </c>
      <c r="P523" s="374">
        <f t="shared" ca="1" si="271"/>
        <v>0</v>
      </c>
      <c r="Q523" s="374">
        <f t="shared" ca="1" si="272"/>
        <v>0</v>
      </c>
      <c r="R523" s="375">
        <f t="shared" ca="1" si="273"/>
        <v>0</v>
      </c>
      <c r="S523" s="20" t="str">
        <f ca="1">IF(X523&lt;&gt;0,MAX($S$4:S522)+1,"")</f>
        <v/>
      </c>
      <c r="T523" s="374">
        <f t="shared" ca="1" si="274"/>
        <v>0</v>
      </c>
      <c r="U523" s="374">
        <f t="shared" ca="1" si="275"/>
        <v>0</v>
      </c>
      <c r="V523" s="374">
        <f t="shared" ca="1" si="276"/>
        <v>0</v>
      </c>
      <c r="W523" s="374">
        <f t="shared" ca="1" si="277"/>
        <v>0</v>
      </c>
      <c r="X523" s="375">
        <f t="shared" ca="1" si="278"/>
        <v>0</v>
      </c>
      <c r="Y523" s="20" t="str">
        <f ca="1">IF(AD523&lt;&gt;0,MAX(Y$4:$GY522)+1,"")</f>
        <v/>
      </c>
      <c r="Z523" s="109">
        <f t="shared" ca="1" si="285"/>
        <v>0</v>
      </c>
      <c r="AA523" s="22">
        <f t="shared" ca="1" si="286"/>
        <v>0</v>
      </c>
      <c r="AB523" s="22">
        <f t="shared" ca="1" si="287"/>
        <v>0</v>
      </c>
      <c r="AC523" s="349">
        <f t="shared" ca="1" si="288"/>
        <v>0</v>
      </c>
      <c r="AD523" s="375">
        <f t="shared" ca="1" si="279"/>
        <v>0</v>
      </c>
      <c r="AE523" s="20" t="str">
        <f ca="1">IF(AJ523&lt;&gt;0,MAX($E$4:AE522)+1,"")</f>
        <v/>
      </c>
      <c r="AF523" s="109">
        <f t="shared" ca="1" si="289"/>
        <v>0</v>
      </c>
      <c r="AG523" s="22">
        <f t="shared" ca="1" si="290"/>
        <v>0</v>
      </c>
      <c r="AH523" s="22">
        <f t="shared" ca="1" si="291"/>
        <v>0</v>
      </c>
      <c r="AI523" s="349">
        <f t="shared" ca="1" si="292"/>
        <v>0</v>
      </c>
      <c r="AJ523" s="375">
        <f t="shared" ca="1" si="280"/>
        <v>0</v>
      </c>
    </row>
    <row r="524" spans="1:36" ht="18.75" customHeight="1" thickBot="1">
      <c r="A524" s="20" t="str">
        <f ca="1">IF(F524&lt;&gt;0,MAX($A$4:A523)+1,"")</f>
        <v/>
      </c>
      <c r="B524" s="109">
        <f t="shared" ca="1" si="281"/>
        <v>0</v>
      </c>
      <c r="C524" s="22">
        <f t="shared" ca="1" si="282"/>
        <v>0</v>
      </c>
      <c r="D524" s="22">
        <f t="shared" ca="1" si="283"/>
        <v>0</v>
      </c>
      <c r="E524" s="349">
        <f t="shared" ca="1" si="284"/>
        <v>0</v>
      </c>
      <c r="F524" s="537">
        <f t="shared" ca="1" si="259"/>
        <v>0</v>
      </c>
      <c r="G524" s="20" t="str">
        <f ca="1">IF(L524&lt;&gt;0,MAX($G$4:G523)+1,"")</f>
        <v/>
      </c>
      <c r="H524" s="374">
        <f t="shared" ca="1" si="264"/>
        <v>0</v>
      </c>
      <c r="I524" s="374">
        <f t="shared" ca="1" si="265"/>
        <v>0</v>
      </c>
      <c r="J524" s="374">
        <f t="shared" ca="1" si="266"/>
        <v>0</v>
      </c>
      <c r="K524" s="374">
        <f t="shared" ca="1" si="267"/>
        <v>0</v>
      </c>
      <c r="L524" s="375">
        <f t="shared" ca="1" si="268"/>
        <v>0</v>
      </c>
      <c r="M524" s="20" t="str">
        <f ca="1">IF(R524&lt;&gt;0,MAX($M$4:M523)+1,"")</f>
        <v/>
      </c>
      <c r="N524" s="374">
        <f t="shared" ca="1" si="269"/>
        <v>0</v>
      </c>
      <c r="O524" s="374">
        <f t="shared" ca="1" si="270"/>
        <v>0</v>
      </c>
      <c r="P524" s="374">
        <f t="shared" ca="1" si="271"/>
        <v>0</v>
      </c>
      <c r="Q524" s="374">
        <f t="shared" ca="1" si="272"/>
        <v>0</v>
      </c>
      <c r="R524" s="375">
        <f t="shared" ca="1" si="273"/>
        <v>0</v>
      </c>
      <c r="S524" s="20" t="str">
        <f ca="1">IF(X524&lt;&gt;0,MAX($S$4:S523)+1,"")</f>
        <v/>
      </c>
      <c r="T524" s="374">
        <f t="shared" ca="1" si="274"/>
        <v>0</v>
      </c>
      <c r="U524" s="374">
        <f t="shared" ca="1" si="275"/>
        <v>0</v>
      </c>
      <c r="V524" s="374">
        <f t="shared" ca="1" si="276"/>
        <v>0</v>
      </c>
      <c r="W524" s="374">
        <f t="shared" ca="1" si="277"/>
        <v>0</v>
      </c>
      <c r="X524" s="375">
        <f t="shared" ca="1" si="278"/>
        <v>0</v>
      </c>
      <c r="Y524" s="20" t="str">
        <f ca="1">IF(AD524&lt;&gt;0,MAX(Y$4:$GY523)+1,"")</f>
        <v/>
      </c>
      <c r="Z524" s="109">
        <f t="shared" ca="1" si="285"/>
        <v>0</v>
      </c>
      <c r="AA524" s="22">
        <f t="shared" ca="1" si="286"/>
        <v>0</v>
      </c>
      <c r="AB524" s="22">
        <f t="shared" ca="1" si="287"/>
        <v>0</v>
      </c>
      <c r="AC524" s="349">
        <f t="shared" ca="1" si="288"/>
        <v>0</v>
      </c>
      <c r="AD524" s="375">
        <f t="shared" ca="1" si="279"/>
        <v>0</v>
      </c>
      <c r="AE524" s="20" t="str">
        <f ca="1">IF(AJ524&lt;&gt;0,MAX($E$4:AE523)+1,"")</f>
        <v/>
      </c>
      <c r="AF524" s="109">
        <f t="shared" ca="1" si="289"/>
        <v>0</v>
      </c>
      <c r="AG524" s="22">
        <f t="shared" ca="1" si="290"/>
        <v>0</v>
      </c>
      <c r="AH524" s="22">
        <f t="shared" ca="1" si="291"/>
        <v>0</v>
      </c>
      <c r="AI524" s="349">
        <f t="shared" ca="1" si="292"/>
        <v>0</v>
      </c>
      <c r="AJ524" s="375">
        <f t="shared" ca="1" si="280"/>
        <v>0</v>
      </c>
    </row>
    <row r="525" spans="1:36" ht="18.75" customHeight="1" thickBot="1">
      <c r="A525" s="20" t="str">
        <f ca="1">IF(F525&lt;&gt;0,MAX($A$4:A524)+1,"")</f>
        <v/>
      </c>
      <c r="B525" s="109">
        <f t="shared" ca="1" si="281"/>
        <v>0</v>
      </c>
      <c r="C525" s="22">
        <f t="shared" ca="1" si="282"/>
        <v>0</v>
      </c>
      <c r="D525" s="22">
        <f t="shared" ca="1" si="283"/>
        <v>0</v>
      </c>
      <c r="E525" s="349">
        <f t="shared" ca="1" si="284"/>
        <v>0</v>
      </c>
      <c r="F525" s="537">
        <f t="shared" ca="1" si="259"/>
        <v>0</v>
      </c>
      <c r="G525" s="20" t="str">
        <f>IF(L525&lt;&gt;0,MAX($G$4:G524)+1,"")</f>
        <v/>
      </c>
      <c r="H525" s="374">
        <f t="shared" ca="1" si="264"/>
        <v>0</v>
      </c>
      <c r="I525" s="374">
        <f t="shared" ca="1" si="265"/>
        <v>0</v>
      </c>
      <c r="J525" s="374">
        <f t="shared" ca="1" si="266"/>
        <v>0</v>
      </c>
      <c r="K525" s="374">
        <f t="shared" ca="1" si="267"/>
        <v>0</v>
      </c>
      <c r="L525" s="375"/>
      <c r="M525" s="20" t="str">
        <f>IF(R525&lt;&gt;0,MAX($M$4:M524)+1,"")</f>
        <v/>
      </c>
      <c r="N525" s="374">
        <f t="shared" ca="1" si="269"/>
        <v>0</v>
      </c>
      <c r="O525" s="374">
        <f t="shared" ca="1" si="270"/>
        <v>0</v>
      </c>
      <c r="P525" s="374">
        <f t="shared" ca="1" si="271"/>
        <v>0</v>
      </c>
      <c r="Q525" s="374">
        <f t="shared" ca="1" si="272"/>
        <v>0</v>
      </c>
      <c r="R525" s="375"/>
      <c r="S525" s="20" t="str">
        <f>IF(X525&lt;&gt;0,MAX($S$4:S524)+1,"")</f>
        <v/>
      </c>
      <c r="T525" s="374">
        <f t="shared" ca="1" si="274"/>
        <v>0</v>
      </c>
      <c r="U525" s="374">
        <f t="shared" ca="1" si="275"/>
        <v>0</v>
      </c>
      <c r="V525" s="374">
        <f t="shared" ca="1" si="276"/>
        <v>0</v>
      </c>
      <c r="W525" s="374">
        <f t="shared" ca="1" si="277"/>
        <v>0</v>
      </c>
      <c r="X525" s="375"/>
      <c r="Y525" s="20" t="str">
        <f>IF(AD525&lt;&gt;0,MAX(Y$4:$GY524)+1,"")</f>
        <v/>
      </c>
      <c r="Z525" s="109">
        <f t="shared" ca="1" si="285"/>
        <v>0</v>
      </c>
      <c r="AA525" s="22">
        <f t="shared" ca="1" si="286"/>
        <v>0</v>
      </c>
      <c r="AB525" s="22">
        <f t="shared" ca="1" si="287"/>
        <v>0</v>
      </c>
      <c r="AC525" s="349">
        <f t="shared" ca="1" si="288"/>
        <v>0</v>
      </c>
      <c r="AD525" s="375"/>
      <c r="AE525" s="20" t="str">
        <f>IF(AJ525&lt;&gt;0,MAX($E$4:AE524)+1,"")</f>
        <v/>
      </c>
      <c r="AF525" s="109">
        <f t="shared" ca="1" si="289"/>
        <v>0</v>
      </c>
      <c r="AG525" s="22">
        <f t="shared" ca="1" si="290"/>
        <v>0</v>
      </c>
      <c r="AH525" s="22">
        <f t="shared" ca="1" si="291"/>
        <v>0</v>
      </c>
      <c r="AI525" s="349">
        <f t="shared" ca="1" si="292"/>
        <v>0</v>
      </c>
      <c r="AJ525" s="375"/>
    </row>
    <row r="526" spans="1:36" ht="18.75" customHeight="1" thickBot="1">
      <c r="A526" s="20" t="str">
        <f ca="1">IF(F526&lt;&gt;0,MAX($A$4:A525)+1,"")</f>
        <v/>
      </c>
      <c r="B526" s="109">
        <f t="shared" ca="1" si="281"/>
        <v>0</v>
      </c>
      <c r="C526" s="22">
        <f t="shared" ca="1" si="282"/>
        <v>0</v>
      </c>
      <c r="D526" s="22">
        <f t="shared" ca="1" si="283"/>
        <v>0</v>
      </c>
      <c r="E526" s="349">
        <f t="shared" ca="1" si="284"/>
        <v>0</v>
      </c>
      <c r="F526" s="537">
        <f t="shared" ca="1" si="259"/>
        <v>0</v>
      </c>
      <c r="G526" s="20" t="str">
        <f>IF(L526&lt;&gt;0,MAX($G$4:G525)+1,"")</f>
        <v/>
      </c>
      <c r="H526" s="374">
        <f t="shared" ca="1" si="264"/>
        <v>0</v>
      </c>
      <c r="I526" s="374">
        <f t="shared" ca="1" si="265"/>
        <v>0</v>
      </c>
      <c r="J526" s="374">
        <f t="shared" ca="1" si="266"/>
        <v>0</v>
      </c>
      <c r="K526" s="374">
        <f t="shared" ca="1" si="267"/>
        <v>0</v>
      </c>
      <c r="L526" s="375"/>
      <c r="M526" s="20" t="str">
        <f>IF(R526&lt;&gt;0,MAX($M$4:M525)+1,"")</f>
        <v/>
      </c>
      <c r="N526" s="374">
        <f t="shared" ca="1" si="269"/>
        <v>0</v>
      </c>
      <c r="O526" s="374">
        <f t="shared" ca="1" si="270"/>
        <v>0</v>
      </c>
      <c r="P526" s="374">
        <f t="shared" ca="1" si="271"/>
        <v>0</v>
      </c>
      <c r="Q526" s="374">
        <f t="shared" ca="1" si="272"/>
        <v>0</v>
      </c>
      <c r="R526" s="375"/>
      <c r="S526" s="20" t="str">
        <f>IF(X526&lt;&gt;0,MAX($S$4:S525)+1,"")</f>
        <v/>
      </c>
      <c r="T526" s="374">
        <f t="shared" ca="1" si="274"/>
        <v>0</v>
      </c>
      <c r="U526" s="374">
        <f t="shared" ca="1" si="275"/>
        <v>0</v>
      </c>
      <c r="V526" s="374">
        <f t="shared" ca="1" si="276"/>
        <v>0</v>
      </c>
      <c r="W526" s="374">
        <f t="shared" ca="1" si="277"/>
        <v>0</v>
      </c>
      <c r="X526" s="375"/>
      <c r="Y526" s="20" t="str">
        <f>IF(AD526&lt;&gt;0,MAX(Y$4:$GY525)+1,"")</f>
        <v/>
      </c>
      <c r="Z526" s="109">
        <f t="shared" ca="1" si="285"/>
        <v>0</v>
      </c>
      <c r="AA526" s="22">
        <f t="shared" ca="1" si="286"/>
        <v>0</v>
      </c>
      <c r="AB526" s="22">
        <f t="shared" ca="1" si="287"/>
        <v>0</v>
      </c>
      <c r="AC526" s="349">
        <f t="shared" ca="1" si="288"/>
        <v>0</v>
      </c>
      <c r="AD526" s="375"/>
      <c r="AE526" s="20" t="str">
        <f>IF(AJ526&lt;&gt;0,MAX($E$4:AE525)+1,"")</f>
        <v/>
      </c>
      <c r="AF526" s="109">
        <f t="shared" ca="1" si="289"/>
        <v>0</v>
      </c>
      <c r="AG526" s="22">
        <f t="shared" ca="1" si="290"/>
        <v>0</v>
      </c>
      <c r="AH526" s="22">
        <f t="shared" ca="1" si="291"/>
        <v>0</v>
      </c>
      <c r="AI526" s="349">
        <f t="shared" ca="1" si="292"/>
        <v>0</v>
      </c>
      <c r="AJ526" s="375"/>
    </row>
    <row r="527" spans="1:36" ht="18.75" customHeight="1" thickBot="1">
      <c r="A527" s="20" t="str">
        <f ca="1">IF(F527&lt;&gt;0,MAX($A$4:A526)+1,"")</f>
        <v/>
      </c>
      <c r="B527" s="109">
        <f t="shared" ca="1" si="281"/>
        <v>0</v>
      </c>
      <c r="C527" s="22">
        <f t="shared" ca="1" si="282"/>
        <v>0</v>
      </c>
      <c r="D527" s="22">
        <f t="shared" ca="1" si="283"/>
        <v>0</v>
      </c>
      <c r="E527" s="349">
        <f t="shared" ca="1" si="284"/>
        <v>0</v>
      </c>
      <c r="F527" s="537">
        <f t="shared" ca="1" si="259"/>
        <v>0</v>
      </c>
      <c r="G527" s="20" t="str">
        <f>IF(L527&lt;&gt;0,MAX($G$4:G526)+1,"")</f>
        <v/>
      </c>
      <c r="H527" s="374">
        <f t="shared" ca="1" si="264"/>
        <v>0</v>
      </c>
      <c r="I527" s="374">
        <f t="shared" ca="1" si="265"/>
        <v>0</v>
      </c>
      <c r="J527" s="374">
        <f t="shared" ca="1" si="266"/>
        <v>0</v>
      </c>
      <c r="K527" s="374">
        <f t="shared" ca="1" si="267"/>
        <v>0</v>
      </c>
      <c r="L527" s="375"/>
      <c r="M527" s="20" t="str">
        <f>IF(R527&lt;&gt;0,MAX($M$4:M526)+1,"")</f>
        <v/>
      </c>
      <c r="N527" s="374">
        <f t="shared" ca="1" si="269"/>
        <v>0</v>
      </c>
      <c r="O527" s="374">
        <f t="shared" ca="1" si="270"/>
        <v>0</v>
      </c>
      <c r="P527" s="374">
        <f t="shared" ca="1" si="271"/>
        <v>0</v>
      </c>
      <c r="Q527" s="374">
        <f t="shared" ca="1" si="272"/>
        <v>0</v>
      </c>
      <c r="R527" s="375"/>
      <c r="S527" s="20" t="str">
        <f>IF(X527&lt;&gt;0,MAX($S$4:S526)+1,"")</f>
        <v/>
      </c>
      <c r="T527" s="374">
        <f t="shared" ca="1" si="274"/>
        <v>0</v>
      </c>
      <c r="U527" s="374">
        <f t="shared" ca="1" si="275"/>
        <v>0</v>
      </c>
      <c r="V527" s="374">
        <f t="shared" ca="1" si="276"/>
        <v>0</v>
      </c>
      <c r="W527" s="374">
        <f t="shared" ca="1" si="277"/>
        <v>0</v>
      </c>
      <c r="X527" s="375"/>
      <c r="Y527" s="20" t="str">
        <f>IF(AD527&lt;&gt;0,MAX(Y$4:$GY526)+1,"")</f>
        <v/>
      </c>
      <c r="Z527" s="109">
        <f t="shared" ca="1" si="285"/>
        <v>0</v>
      </c>
      <c r="AA527" s="22">
        <f t="shared" ca="1" si="286"/>
        <v>0</v>
      </c>
      <c r="AB527" s="22">
        <f t="shared" ca="1" si="287"/>
        <v>0</v>
      </c>
      <c r="AC527" s="349">
        <f t="shared" ca="1" si="288"/>
        <v>0</v>
      </c>
      <c r="AD527" s="375"/>
      <c r="AE527" s="20" t="str">
        <f>IF(AJ527&lt;&gt;0,MAX($E$4:AE526)+1,"")</f>
        <v/>
      </c>
      <c r="AF527" s="109">
        <f t="shared" ca="1" si="289"/>
        <v>0</v>
      </c>
      <c r="AG527" s="22">
        <f t="shared" ca="1" si="290"/>
        <v>0</v>
      </c>
      <c r="AH527" s="22">
        <f t="shared" ca="1" si="291"/>
        <v>0</v>
      </c>
      <c r="AI527" s="349">
        <f t="shared" ca="1" si="292"/>
        <v>0</v>
      </c>
      <c r="AJ527" s="375"/>
    </row>
    <row r="528" spans="1:36" ht="18.75" customHeight="1" thickBot="1">
      <c r="A528" s="20" t="str">
        <f ca="1">IF(F528&lt;&gt;0,MAX($A$4:A527)+1,"")</f>
        <v/>
      </c>
      <c r="B528" s="109">
        <f t="shared" ca="1" si="281"/>
        <v>0</v>
      </c>
      <c r="C528" s="22">
        <f t="shared" ca="1" si="282"/>
        <v>0</v>
      </c>
      <c r="D528" s="22">
        <f t="shared" ca="1" si="283"/>
        <v>0</v>
      </c>
      <c r="E528" s="349">
        <f t="shared" ca="1" si="284"/>
        <v>0</v>
      </c>
      <c r="F528" s="537">
        <f t="shared" ca="1" si="259"/>
        <v>0</v>
      </c>
      <c r="G528" s="20" t="str">
        <f>IF(L528&lt;&gt;0,MAX($G$4:G527)+1,"")</f>
        <v/>
      </c>
      <c r="H528" s="374">
        <f t="shared" ca="1" si="264"/>
        <v>0</v>
      </c>
      <c r="I528" s="374">
        <f t="shared" ca="1" si="265"/>
        <v>0</v>
      </c>
      <c r="J528" s="374">
        <f t="shared" ca="1" si="266"/>
        <v>0</v>
      </c>
      <c r="K528" s="374">
        <f t="shared" ca="1" si="267"/>
        <v>0</v>
      </c>
      <c r="L528" s="375"/>
      <c r="M528" s="20" t="str">
        <f>IF(R528&lt;&gt;0,MAX($M$4:M527)+1,"")</f>
        <v/>
      </c>
      <c r="N528" s="374">
        <f t="shared" ca="1" si="269"/>
        <v>0</v>
      </c>
      <c r="O528" s="374">
        <f t="shared" ca="1" si="270"/>
        <v>0</v>
      </c>
      <c r="P528" s="374">
        <f t="shared" ca="1" si="271"/>
        <v>0</v>
      </c>
      <c r="Q528" s="374">
        <f t="shared" ca="1" si="272"/>
        <v>0</v>
      </c>
      <c r="R528" s="375"/>
      <c r="S528" s="20" t="str">
        <f>IF(X528&lt;&gt;0,MAX($S$4:S527)+1,"")</f>
        <v/>
      </c>
      <c r="T528" s="374">
        <f t="shared" ca="1" si="274"/>
        <v>0</v>
      </c>
      <c r="U528" s="374">
        <f t="shared" ca="1" si="275"/>
        <v>0</v>
      </c>
      <c r="V528" s="374">
        <f t="shared" ca="1" si="276"/>
        <v>0</v>
      </c>
      <c r="W528" s="374">
        <f t="shared" ca="1" si="277"/>
        <v>0</v>
      </c>
      <c r="X528" s="375"/>
      <c r="Y528" s="20" t="str">
        <f>IF(AD528&lt;&gt;0,MAX(Y$4:$GY527)+1,"")</f>
        <v/>
      </c>
      <c r="Z528" s="109">
        <f t="shared" ca="1" si="285"/>
        <v>0</v>
      </c>
      <c r="AA528" s="22">
        <f t="shared" ca="1" si="286"/>
        <v>0</v>
      </c>
      <c r="AB528" s="22">
        <f t="shared" ca="1" si="287"/>
        <v>0</v>
      </c>
      <c r="AC528" s="349">
        <f t="shared" ca="1" si="288"/>
        <v>0</v>
      </c>
      <c r="AD528" s="375"/>
      <c r="AE528" s="20" t="str">
        <f>IF(AJ528&lt;&gt;0,MAX($E$4:AE527)+1,"")</f>
        <v/>
      </c>
      <c r="AF528" s="109">
        <f t="shared" ca="1" si="289"/>
        <v>0</v>
      </c>
      <c r="AG528" s="22">
        <f t="shared" ca="1" si="290"/>
        <v>0</v>
      </c>
      <c r="AH528" s="22">
        <f t="shared" ca="1" si="291"/>
        <v>0</v>
      </c>
      <c r="AI528" s="349">
        <f t="shared" ca="1" si="292"/>
        <v>0</v>
      </c>
      <c r="AJ528" s="375"/>
    </row>
    <row r="529" spans="1:36" ht="18.75" customHeight="1" thickBot="1">
      <c r="A529" s="20" t="str">
        <f ca="1">IF(F529&lt;&gt;0,MAX($A$4:A528)+1,"")</f>
        <v/>
      </c>
      <c r="B529" s="109">
        <f t="shared" ca="1" si="281"/>
        <v>0</v>
      </c>
      <c r="C529" s="22">
        <f t="shared" ca="1" si="282"/>
        <v>0</v>
      </c>
      <c r="D529" s="22">
        <f t="shared" ca="1" si="283"/>
        <v>0</v>
      </c>
      <c r="E529" s="349">
        <f t="shared" ca="1" si="284"/>
        <v>0</v>
      </c>
      <c r="F529" s="537">
        <f t="shared" ca="1" si="259"/>
        <v>0</v>
      </c>
      <c r="G529" s="20" t="str">
        <f>IF(L529&lt;&gt;0,MAX($G$4:G528)+1,"")</f>
        <v/>
      </c>
      <c r="H529" s="374">
        <f t="shared" ca="1" si="264"/>
        <v>0</v>
      </c>
      <c r="I529" s="374">
        <f t="shared" ca="1" si="265"/>
        <v>0</v>
      </c>
      <c r="J529" s="374">
        <f t="shared" ca="1" si="266"/>
        <v>0</v>
      </c>
      <c r="K529" s="374">
        <f t="shared" ca="1" si="267"/>
        <v>0</v>
      </c>
      <c r="L529" s="375"/>
      <c r="M529" s="20" t="str">
        <f>IF(R529&lt;&gt;0,MAX($M$4:M528)+1,"")</f>
        <v/>
      </c>
      <c r="N529" s="374">
        <f t="shared" ca="1" si="269"/>
        <v>0</v>
      </c>
      <c r="O529" s="374">
        <f t="shared" ca="1" si="270"/>
        <v>0</v>
      </c>
      <c r="P529" s="374">
        <f t="shared" ca="1" si="271"/>
        <v>0</v>
      </c>
      <c r="Q529" s="374">
        <f t="shared" ca="1" si="272"/>
        <v>0</v>
      </c>
      <c r="R529" s="375"/>
      <c r="S529" s="20" t="str">
        <f>IF(X529&lt;&gt;0,MAX($S$4:S528)+1,"")</f>
        <v/>
      </c>
      <c r="T529" s="374">
        <f t="shared" ca="1" si="274"/>
        <v>0</v>
      </c>
      <c r="U529" s="374">
        <f t="shared" ca="1" si="275"/>
        <v>0</v>
      </c>
      <c r="V529" s="374">
        <f t="shared" ca="1" si="276"/>
        <v>0</v>
      </c>
      <c r="W529" s="374">
        <f t="shared" ca="1" si="277"/>
        <v>0</v>
      </c>
      <c r="X529" s="375"/>
      <c r="Y529" s="20" t="str">
        <f>IF(AD529&lt;&gt;0,MAX(Y$4:$GY528)+1,"")</f>
        <v/>
      </c>
      <c r="Z529" s="109">
        <f t="shared" ca="1" si="285"/>
        <v>0</v>
      </c>
      <c r="AA529" s="22">
        <f t="shared" ca="1" si="286"/>
        <v>0</v>
      </c>
      <c r="AB529" s="22">
        <f t="shared" ca="1" si="287"/>
        <v>0</v>
      </c>
      <c r="AC529" s="349">
        <f t="shared" ca="1" si="288"/>
        <v>0</v>
      </c>
      <c r="AD529" s="375"/>
      <c r="AE529" s="20" t="str">
        <f>IF(AJ529&lt;&gt;0,MAX($E$4:AE528)+1,"")</f>
        <v/>
      </c>
      <c r="AF529" s="109">
        <f t="shared" ca="1" si="289"/>
        <v>0</v>
      </c>
      <c r="AG529" s="22">
        <f t="shared" ca="1" si="290"/>
        <v>0</v>
      </c>
      <c r="AH529" s="22">
        <f t="shared" ca="1" si="291"/>
        <v>0</v>
      </c>
      <c r="AI529" s="349">
        <f t="shared" ca="1" si="292"/>
        <v>0</v>
      </c>
      <c r="AJ529" s="375"/>
    </row>
    <row r="530" spans="1:36" ht="18.75" customHeight="1" thickBot="1">
      <c r="A530" s="20" t="str">
        <f ca="1">IF(F530&lt;&gt;0,MAX($A$4:A529)+1,"")</f>
        <v/>
      </c>
      <c r="B530" s="109">
        <f t="shared" ca="1" si="281"/>
        <v>0</v>
      </c>
      <c r="C530" s="22">
        <f t="shared" ca="1" si="282"/>
        <v>0</v>
      </c>
      <c r="D530" s="22">
        <f t="shared" ca="1" si="283"/>
        <v>0</v>
      </c>
      <c r="E530" s="349">
        <f t="shared" ca="1" si="284"/>
        <v>0</v>
      </c>
      <c r="F530" s="537">
        <f t="shared" ca="1" si="259"/>
        <v>0</v>
      </c>
      <c r="G530" s="20" t="str">
        <f>IF(L530&lt;&gt;0,MAX($G$4:G529)+1,"")</f>
        <v/>
      </c>
      <c r="H530" s="374">
        <f t="shared" ca="1" si="264"/>
        <v>0</v>
      </c>
      <c r="I530" s="374">
        <f t="shared" ca="1" si="265"/>
        <v>0</v>
      </c>
      <c r="J530" s="374">
        <f t="shared" ca="1" si="266"/>
        <v>0</v>
      </c>
      <c r="K530" s="374">
        <f t="shared" ca="1" si="267"/>
        <v>0</v>
      </c>
      <c r="L530" s="375"/>
      <c r="M530" s="20" t="str">
        <f>IF(R530&lt;&gt;0,MAX($M$4:M529)+1,"")</f>
        <v/>
      </c>
      <c r="N530" s="374">
        <f t="shared" ca="1" si="269"/>
        <v>0</v>
      </c>
      <c r="O530" s="374">
        <f t="shared" ca="1" si="270"/>
        <v>0</v>
      </c>
      <c r="P530" s="374">
        <f t="shared" ca="1" si="271"/>
        <v>0</v>
      </c>
      <c r="Q530" s="374">
        <f t="shared" ca="1" si="272"/>
        <v>0</v>
      </c>
      <c r="R530" s="375"/>
      <c r="S530" s="20" t="str">
        <f>IF(X530&lt;&gt;0,MAX($S$4:S529)+1,"")</f>
        <v/>
      </c>
      <c r="T530" s="374">
        <f t="shared" ca="1" si="274"/>
        <v>0</v>
      </c>
      <c r="U530" s="374">
        <f t="shared" ca="1" si="275"/>
        <v>0</v>
      </c>
      <c r="V530" s="374">
        <f t="shared" ca="1" si="276"/>
        <v>0</v>
      </c>
      <c r="W530" s="374">
        <f t="shared" ca="1" si="277"/>
        <v>0</v>
      </c>
      <c r="X530" s="375"/>
      <c r="Y530" s="20" t="str">
        <f>IF(AD530&lt;&gt;0,MAX(Y$4:$GY529)+1,"")</f>
        <v/>
      </c>
      <c r="Z530" s="109">
        <f t="shared" ca="1" si="285"/>
        <v>0</v>
      </c>
      <c r="AA530" s="22">
        <f t="shared" ca="1" si="286"/>
        <v>0</v>
      </c>
      <c r="AB530" s="22">
        <f t="shared" ca="1" si="287"/>
        <v>0</v>
      </c>
      <c r="AC530" s="349">
        <f t="shared" ca="1" si="288"/>
        <v>0</v>
      </c>
      <c r="AD530" s="375"/>
      <c r="AE530" s="20" t="str">
        <f>IF(AJ530&lt;&gt;0,MAX($E$4:AE529)+1,"")</f>
        <v/>
      </c>
      <c r="AF530" s="109">
        <f t="shared" ca="1" si="289"/>
        <v>0</v>
      </c>
      <c r="AG530" s="22">
        <f t="shared" ca="1" si="290"/>
        <v>0</v>
      </c>
      <c r="AH530" s="22">
        <f t="shared" ca="1" si="291"/>
        <v>0</v>
      </c>
      <c r="AI530" s="349">
        <f t="shared" ca="1" si="292"/>
        <v>0</v>
      </c>
      <c r="AJ530" s="375"/>
    </row>
    <row r="531" spans="1:36" ht="14.25" customHeight="1" thickBot="1">
      <c r="A531" s="24"/>
      <c r="B531" s="117" t="s">
        <v>295</v>
      </c>
      <c r="C531" s="25"/>
      <c r="D531" s="25"/>
      <c r="E531" s="382"/>
      <c r="F531" s="389">
        <f ca="1">SUBTOTAL(9,F4:F530)</f>
        <v>2157962.87</v>
      </c>
      <c r="G531" s="117" t="s">
        <v>295</v>
      </c>
      <c r="H531" s="117"/>
      <c r="I531" s="25"/>
      <c r="J531" s="25"/>
      <c r="K531" s="26"/>
      <c r="L531" s="27">
        <f ca="1">SUBTOTAL(9,L4:L530)</f>
        <v>0</v>
      </c>
      <c r="M531" s="117" t="s">
        <v>295</v>
      </c>
      <c r="N531" s="117"/>
      <c r="O531" s="25"/>
      <c r="P531" s="25"/>
      <c r="Q531" s="26"/>
      <c r="R531" s="27">
        <f ca="1">SUBTOTAL(9,R4:R530)</f>
        <v>0</v>
      </c>
      <c r="S531" s="117" t="s">
        <v>295</v>
      </c>
      <c r="T531" s="117"/>
      <c r="U531" s="25"/>
      <c r="V531" s="25"/>
      <c r="W531" s="26"/>
      <c r="X531" s="27">
        <f ca="1">SUBTOTAL(9,X4:X530)</f>
        <v>0</v>
      </c>
      <c r="Y531" s="117" t="s">
        <v>295</v>
      </c>
      <c r="Z531" s="117"/>
      <c r="AA531" s="25"/>
      <c r="AB531" s="25"/>
      <c r="AC531" s="26"/>
      <c r="AD531" s="27">
        <f ca="1">SUBTOTAL(9,AD4:AD530)</f>
        <v>0</v>
      </c>
      <c r="AE531" s="117" t="s">
        <v>295</v>
      </c>
      <c r="AF531" s="117"/>
      <c r="AG531" s="25"/>
      <c r="AH531" s="25"/>
      <c r="AI531" s="26"/>
      <c r="AJ531" s="27">
        <f ca="1">SUBTOTAL(9,AJ4:AJ530)</f>
        <v>0</v>
      </c>
    </row>
    <row r="532" spans="1:36" ht="17.25" customHeight="1">
      <c r="A532" t="s">
        <v>605</v>
      </c>
      <c r="C532" s="347" t="e">
        <f ca="1">[4]!СумаПрописом(F531)</f>
        <v>#NAME?</v>
      </c>
      <c r="F532" s="384"/>
      <c r="G532" t="s">
        <v>605</v>
      </c>
      <c r="I532" s="347" t="e">
        <f ca="1">[4]!СумаПрописом(L531)</f>
        <v>#NAME?</v>
      </c>
      <c r="L532" s="398">
        <v>1</v>
      </c>
      <c r="M532" t="s">
        <v>605</v>
      </c>
      <c r="O532" s="347" t="e">
        <f ca="1">[4]!СумаПрописом(R531)</f>
        <v>#NAME?</v>
      </c>
      <c r="R532" s="398">
        <v>1</v>
      </c>
      <c r="S532" t="s">
        <v>605</v>
      </c>
      <c r="U532" s="347" t="e">
        <f ca="1">[4]!СумаПрописом(X531)</f>
        <v>#NAME?</v>
      </c>
      <c r="X532" s="398">
        <v>1</v>
      </c>
      <c r="Y532" t="s">
        <v>605</v>
      </c>
      <c r="AA532" s="347" t="e">
        <f ca="1">[4]!СумаПрописом(AD531)</f>
        <v>#NAME?</v>
      </c>
      <c r="AD532" s="398">
        <v>1</v>
      </c>
      <c r="AE532" t="s">
        <v>605</v>
      </c>
      <c r="AG532" s="347" t="e">
        <f ca="1">[4]!СумаПрописом(AJ531)</f>
        <v>#NAME?</v>
      </c>
      <c r="AJ532" s="398">
        <v>1</v>
      </c>
    </row>
    <row r="533" spans="1:36" ht="14.25" customHeight="1"/>
    <row r="534" spans="1:36" ht="18.75" customHeight="1">
      <c r="A534" s="59" t="s">
        <v>749</v>
      </c>
      <c r="E534" s="342"/>
      <c r="F534" s="391"/>
      <c r="G534" s="59" t="s">
        <v>750</v>
      </c>
      <c r="K534" s="60"/>
      <c r="L534" s="342"/>
      <c r="M534" s="59" t="s">
        <v>749</v>
      </c>
      <c r="R534" s="342"/>
      <c r="S534" s="59" t="s">
        <v>749</v>
      </c>
      <c r="X534" s="342"/>
      <c r="Y534" s="59" t="s">
        <v>749</v>
      </c>
      <c r="AD534" s="342"/>
      <c r="AE534" s="59" t="s">
        <v>749</v>
      </c>
      <c r="AJ534" s="342"/>
    </row>
    <row r="536" spans="1:36" ht="15.75">
      <c r="A536" s="103"/>
      <c r="B536"/>
      <c r="E536" s="103"/>
      <c r="F536" s="343"/>
      <c r="G536" s="103" t="s">
        <v>751</v>
      </c>
      <c r="K536" s="103"/>
      <c r="L536" s="343"/>
      <c r="M536" s="103" t="s">
        <v>752</v>
      </c>
      <c r="R536" s="343"/>
      <c r="S536" s="103" t="s">
        <v>753</v>
      </c>
      <c r="X536" s="343"/>
      <c r="Y536" s="103" t="s">
        <v>753</v>
      </c>
      <c r="AD536" s="343"/>
      <c r="AE536" s="103" t="s">
        <v>753</v>
      </c>
      <c r="AJ536" s="343"/>
    </row>
    <row r="537" spans="1:36" ht="15.75">
      <c r="A537" s="73"/>
      <c r="B537"/>
      <c r="E537"/>
      <c r="F537"/>
      <c r="G537" s="73"/>
      <c r="M537" s="73"/>
      <c r="S537" s="73"/>
      <c r="Y537" s="73"/>
      <c r="AE537" s="73"/>
    </row>
    <row r="538" spans="1:36" ht="15.75">
      <c r="A538" s="103"/>
      <c r="B538"/>
      <c r="E538"/>
      <c r="F538"/>
      <c r="G538" s="103" t="s">
        <v>405</v>
      </c>
      <c r="M538" s="103" t="s">
        <v>405</v>
      </c>
      <c r="S538" s="103" t="s">
        <v>405</v>
      </c>
      <c r="Y538" s="103" t="s">
        <v>405</v>
      </c>
      <c r="AE538" s="103" t="s">
        <v>405</v>
      </c>
    </row>
    <row r="539" spans="1:36" ht="15.75">
      <c r="A539" s="103"/>
      <c r="B539"/>
      <c r="E539" s="103"/>
      <c r="F539" s="343"/>
      <c r="G539" s="103"/>
      <c r="K539" s="103"/>
      <c r="L539" s="343"/>
      <c r="M539" s="103"/>
      <c r="R539" s="343"/>
      <c r="S539" s="103"/>
      <c r="X539" s="343"/>
      <c r="Y539" s="103"/>
      <c r="AD539" s="343"/>
      <c r="AE539" s="103"/>
      <c r="AJ539" s="343"/>
    </row>
  </sheetData>
  <autoFilter ref="A3:AJ532">
    <sortState ref="A4:AJ531">
      <sortCondition ref="A3:A532"/>
    </sortState>
  </autoFilter>
  <mergeCells count="6">
    <mergeCell ref="AE2:AJ2"/>
    <mergeCell ref="A2:F2"/>
    <mergeCell ref="G2:L2"/>
    <mergeCell ref="M2:R2"/>
    <mergeCell ref="S2:X2"/>
    <mergeCell ref="Y2:AD2"/>
  </mergeCells>
  <pageMargins left="0.70866141732283472" right="0.31496062992125984" top="0.19685039370078741" bottom="0.70866141732283472" header="0.31496062992125984" footer="0.31496062992125984"/>
  <pageSetup paperSize="9" orientation="portrait" r:id="rId1"/>
  <headerFooter>
    <oddFooter>&amp;L&amp;"Times New Roman,обычный"&amp;12Начальник ФЕС  ВМКЦ ПР підполковник                                                      Олег РАДЗІЛЕВИЧ
Начальник віддіення персоналу (та стройового) працівник ЗСУ                 Андрій НАПАДОВСЬКИЙ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 filterMode="1"/>
  <dimension ref="A1:AJ541"/>
  <sheetViews>
    <sheetView workbookViewId="0">
      <selection activeCell="F531" sqref="F531"/>
    </sheetView>
  </sheetViews>
  <sheetFormatPr defaultRowHeight="15"/>
  <cols>
    <col min="1" max="1" width="5.5703125" customWidth="1"/>
    <col min="2" max="2" width="17.42578125" customWidth="1"/>
    <col min="3" max="3" width="14.140625" customWidth="1"/>
    <col min="4" max="4" width="17.7109375" customWidth="1"/>
    <col min="5" max="5" width="16.140625" customWidth="1"/>
    <col min="6" max="6" width="13.7109375" customWidth="1"/>
    <col min="7" max="7" width="6.28515625" customWidth="1"/>
    <col min="8" max="12" width="16" customWidth="1"/>
    <col min="17" max="17" width="10.85546875" customWidth="1"/>
    <col min="21" max="21" width="10.85546875" customWidth="1"/>
    <col min="22" max="22" width="15" customWidth="1"/>
    <col min="23" max="23" width="14" customWidth="1"/>
    <col min="25" max="25" width="5.28515625" customWidth="1"/>
    <col min="26" max="30" width="14.85546875" customWidth="1"/>
    <col min="31" max="31" width="4.7109375" customWidth="1"/>
    <col min="32" max="32" width="15.5703125" customWidth="1"/>
    <col min="33" max="33" width="15" customWidth="1"/>
    <col min="34" max="36" width="13.85546875" customWidth="1"/>
  </cols>
  <sheetData>
    <row r="1" spans="1:36" ht="21.75" customHeight="1">
      <c r="B1" s="344"/>
      <c r="C1" s="345" t="s">
        <v>604</v>
      </c>
      <c r="D1" s="346" t="s">
        <v>1258</v>
      </c>
      <c r="E1" s="344"/>
      <c r="F1" s="344"/>
      <c r="G1" s="344"/>
      <c r="H1" s="344"/>
      <c r="I1" s="371" t="s">
        <v>604</v>
      </c>
      <c r="J1" s="346"/>
      <c r="K1" s="344"/>
      <c r="L1" s="344"/>
      <c r="M1" s="377"/>
      <c r="N1" s="377"/>
      <c r="O1" s="378" t="s">
        <v>604</v>
      </c>
      <c r="P1" s="379"/>
      <c r="Q1" s="377"/>
      <c r="R1" s="377"/>
      <c r="S1" s="380"/>
      <c r="T1" s="380"/>
      <c r="U1" s="381" t="s">
        <v>604</v>
      </c>
      <c r="V1" s="380"/>
      <c r="W1" s="380"/>
      <c r="X1" s="380"/>
      <c r="Y1" s="344"/>
      <c r="Z1" s="344"/>
      <c r="AA1" s="371" t="s">
        <v>604</v>
      </c>
      <c r="AB1" s="372"/>
      <c r="AC1" s="344"/>
      <c r="AD1" s="344"/>
      <c r="AE1" s="344"/>
      <c r="AF1" s="344"/>
      <c r="AG1" s="371" t="s">
        <v>604</v>
      </c>
      <c r="AH1" s="372"/>
      <c r="AI1" s="344"/>
      <c r="AJ1" s="344"/>
    </row>
    <row r="2" spans="1:36" ht="39" customHeight="1" thickBot="1">
      <c r="A2" s="1025" t="s">
        <v>721</v>
      </c>
      <c r="B2" s="1025"/>
      <c r="C2" s="1025"/>
      <c r="D2" s="1025"/>
      <c r="E2" s="1025"/>
      <c r="F2" s="1025"/>
      <c r="G2" s="1023" t="s">
        <v>617</v>
      </c>
      <c r="H2" s="1023"/>
      <c r="I2" s="1023"/>
      <c r="J2" s="1023"/>
      <c r="K2" s="1023"/>
      <c r="L2" s="1023"/>
      <c r="M2" s="1026" t="str">
        <f>G2</f>
        <v xml:space="preserve"> перерахування винагород та одноразових видів грошового звбезпечення військовослужбовцям ВМКЦ ПР згідно Договору № OD/628 від 12.05.2003р.</v>
      </c>
      <c r="N2" s="1026"/>
      <c r="O2" s="1026"/>
      <c r="P2" s="1026"/>
      <c r="Q2" s="1026"/>
      <c r="R2" s="1026"/>
      <c r="S2" s="1027" t="str">
        <f>G2</f>
        <v xml:space="preserve"> перерахування винагород та одноразових видів грошового звбезпечення військовослужбовцям ВМКЦ ПР згідно Договору № OD/628 від 12.05.2003р.</v>
      </c>
      <c r="T2" s="1027"/>
      <c r="U2" s="1027"/>
      <c r="V2" s="1027"/>
      <c r="W2" s="1027"/>
      <c r="X2" s="1027"/>
      <c r="Y2" s="1023" t="str">
        <f>G2</f>
        <v xml:space="preserve"> перерахування винагород та одноразових видів грошового звбезпечення військовослужбовцям ВМКЦ ПР згідно Договору № OD/628 від 12.05.2003р.</v>
      </c>
      <c r="Z2" s="1023"/>
      <c r="AA2" s="1023"/>
      <c r="AB2" s="1023"/>
      <c r="AC2" s="1023"/>
      <c r="AD2" s="1023"/>
      <c r="AE2" s="1023" t="str">
        <f>G2</f>
        <v xml:space="preserve"> перерахування винагород та одноразових видів грошового звбезпечення військовослужбовцям ВМКЦ ПР згідно Договору № OD/628 від 12.05.2003р.</v>
      </c>
      <c r="AF2" s="1023"/>
      <c r="AG2" s="1023"/>
      <c r="AH2" s="1023"/>
      <c r="AI2" s="1023"/>
      <c r="AJ2" s="1023"/>
    </row>
    <row r="3" spans="1:36" ht="37.5" thickBot="1">
      <c r="A3" s="95" t="s">
        <v>447</v>
      </c>
      <c r="B3" s="71" t="s">
        <v>290</v>
      </c>
      <c r="C3" s="71" t="s">
        <v>291</v>
      </c>
      <c r="D3" s="71" t="s">
        <v>292</v>
      </c>
      <c r="E3" s="71" t="s">
        <v>293</v>
      </c>
      <c r="F3" s="21" t="s">
        <v>294</v>
      </c>
      <c r="G3" s="385" t="s">
        <v>428</v>
      </c>
      <c r="H3" s="373" t="s">
        <v>290</v>
      </c>
      <c r="I3" s="373" t="s">
        <v>291</v>
      </c>
      <c r="J3" s="373" t="s">
        <v>292</v>
      </c>
      <c r="K3" s="373" t="s">
        <v>293</v>
      </c>
      <c r="L3" s="386" t="s">
        <v>294</v>
      </c>
      <c r="M3" s="370" t="s">
        <v>428</v>
      </c>
      <c r="N3" s="373" t="s">
        <v>290</v>
      </c>
      <c r="O3" s="71" t="s">
        <v>291</v>
      </c>
      <c r="P3" s="71" t="s">
        <v>292</v>
      </c>
      <c r="Q3" s="71" t="s">
        <v>293</v>
      </c>
      <c r="R3" s="21" t="s">
        <v>294</v>
      </c>
      <c r="S3" s="370" t="s">
        <v>428</v>
      </c>
      <c r="T3" s="373" t="s">
        <v>290</v>
      </c>
      <c r="U3" s="71" t="s">
        <v>291</v>
      </c>
      <c r="V3" s="71" t="s">
        <v>292</v>
      </c>
      <c r="W3" s="71" t="s">
        <v>293</v>
      </c>
      <c r="X3" s="21" t="s">
        <v>294</v>
      </c>
      <c r="Y3" s="370" t="s">
        <v>428</v>
      </c>
      <c r="Z3" s="373" t="s">
        <v>290</v>
      </c>
      <c r="AA3" s="71" t="s">
        <v>291</v>
      </c>
      <c r="AB3" s="71" t="s">
        <v>292</v>
      </c>
      <c r="AC3" s="71" t="s">
        <v>293</v>
      </c>
      <c r="AD3" s="21" t="s">
        <v>294</v>
      </c>
      <c r="AE3" s="370" t="s">
        <v>428</v>
      </c>
      <c r="AF3" s="373" t="s">
        <v>290</v>
      </c>
      <c r="AG3" s="71" t="s">
        <v>291</v>
      </c>
      <c r="AH3" s="71" t="s">
        <v>292</v>
      </c>
      <c r="AI3" s="71" t="s">
        <v>293</v>
      </c>
      <c r="AJ3" s="21" t="s">
        <v>294</v>
      </c>
    </row>
    <row r="4" spans="1:36" ht="15.75" hidden="1" thickBot="1">
      <c r="A4" s="20"/>
      <c r="B4" s="109" t="str">
        <f ca="1">INDIRECT("Відомість!dl"&amp;ROW())</f>
        <v>Яцкевич</v>
      </c>
      <c r="C4" s="22" t="str">
        <f ca="1">INDIRECT("Відомість!dm"&amp;ROW())</f>
        <v>Юрій</v>
      </c>
      <c r="D4" s="22" t="str">
        <f ca="1">INDIRECT("Відомість!dn"&amp;ROW())</f>
        <v>Ярославович</v>
      </c>
      <c r="E4" s="349">
        <f ca="1">INDIRECT("Відомість!do"&amp;ROW())</f>
        <v>3014510532</v>
      </c>
      <c r="F4" s="23">
        <f ca="1">IF(B4=0,0,INDIRECT("Відомість!dh"&amp;ROW()))</f>
        <v>0</v>
      </c>
      <c r="G4" s="376"/>
      <c r="H4" s="109" t="str">
        <f ca="1">INDIRECT("Відомість!dl"&amp;ROW())</f>
        <v>Яцкевич</v>
      </c>
      <c r="I4" s="22" t="str">
        <f ca="1">INDIRECT("Відомість!dm"&amp;ROW())</f>
        <v>Юрій</v>
      </c>
      <c r="J4" s="22" t="str">
        <f ca="1">INDIRECT("Відомість!dn"&amp;ROW())</f>
        <v>Ярославович</v>
      </c>
      <c r="K4" s="349">
        <f ca="1">INDIRECT("Відомість!do"&amp;ROW())</f>
        <v>3014510532</v>
      </c>
      <c r="L4" s="375">
        <f ca="1">INDIRECT("Озд!AX"&amp;ROW()+4)</f>
        <v>0</v>
      </c>
      <c r="M4" s="376"/>
      <c r="N4" s="109" t="str">
        <f ca="1">INDIRECT("Відомість!dl"&amp;ROW())</f>
        <v>Яцкевич</v>
      </c>
      <c r="O4" s="22" t="str">
        <f ca="1">INDIRECT("Відомість!dm"&amp;ROW())</f>
        <v>Юрій</v>
      </c>
      <c r="P4" s="22" t="str">
        <f ca="1">INDIRECT("Відомість!dn"&amp;ROW())</f>
        <v>Ярославович</v>
      </c>
      <c r="Q4" s="349">
        <f ca="1">INDIRECT("Відомість!do"&amp;ROW())</f>
        <v>3014510532</v>
      </c>
      <c r="R4" s="375">
        <f ca="1">INDIRECT("Озд!BX"&amp;ROW()+4)</f>
        <v>0</v>
      </c>
      <c r="S4" s="376"/>
      <c r="T4" s="109" t="str">
        <f ca="1">INDIRECT("Відомість!dl"&amp;ROW())</f>
        <v>Яцкевич</v>
      </c>
      <c r="U4" s="22" t="str">
        <f ca="1">INDIRECT("Відомість!dm"&amp;ROW())</f>
        <v>Юрій</v>
      </c>
      <c r="V4" s="22" t="str">
        <f ca="1">INDIRECT("Відомість!dn"&amp;ROW())</f>
        <v>Ярославович</v>
      </c>
      <c r="W4" s="349">
        <f ca="1">INDIRECT("Відомість!do"&amp;ROW())</f>
        <v>3014510532</v>
      </c>
      <c r="X4" s="375">
        <f ca="1">INDIRECT("Озд!CX"&amp;ROW()+4)</f>
        <v>0</v>
      </c>
      <c r="Y4" s="376"/>
      <c r="Z4" s="109" t="str">
        <f ca="1">INDIRECT("Відомість!dl"&amp;ROW())</f>
        <v>Яцкевич</v>
      </c>
      <c r="AA4" s="22" t="str">
        <f ca="1">INDIRECT("Відомість!dm"&amp;ROW())</f>
        <v>Юрій</v>
      </c>
      <c r="AB4" s="22" t="str">
        <f ca="1">INDIRECT("Відомість!dn"&amp;ROW())</f>
        <v>Ярославович</v>
      </c>
      <c r="AC4" s="349">
        <f ca="1">INDIRECT("Відомість!do"&amp;ROW())</f>
        <v>3014510532</v>
      </c>
      <c r="AD4" s="375">
        <f ca="1">INDIRECT("Озд!DX"&amp;ROW()+4)</f>
        <v>0</v>
      </c>
      <c r="AE4" s="376"/>
      <c r="AF4" s="109" t="str">
        <f ca="1">INDIRECT("Відомість!dl"&amp;ROW())</f>
        <v>Яцкевич</v>
      </c>
      <c r="AG4" s="22" t="str">
        <f ca="1">INDIRECT("Відомість!dm"&amp;ROW())</f>
        <v>Юрій</v>
      </c>
      <c r="AH4" s="22" t="str">
        <f ca="1">INDIRECT("Відомість!dn"&amp;ROW())</f>
        <v>Ярославович</v>
      </c>
      <c r="AI4" s="349">
        <f ca="1">INDIRECT("Відомість!do"&amp;ROW())</f>
        <v>3014510532</v>
      </c>
      <c r="AJ4" s="375">
        <f ca="1">INDIRECT("Озд!EX"&amp;ROW()+4)</f>
        <v>0</v>
      </c>
    </row>
    <row r="5" spans="1:36" ht="16.5" hidden="1" customHeight="1" thickBot="1">
      <c r="A5" s="20"/>
      <c r="B5" s="109" t="str">
        <f t="shared" ref="B5:B68" ca="1" si="0">INDIRECT("Відомість!dl"&amp;ROW())</f>
        <v>Міронов</v>
      </c>
      <c r="C5" s="22" t="str">
        <f t="shared" ref="C5:C68" ca="1" si="1">INDIRECT("Відомість!dm"&amp;ROW())</f>
        <v>Олександр</v>
      </c>
      <c r="D5" s="22" t="str">
        <f t="shared" ref="D5:D68" ca="1" si="2">INDIRECT("Відомість!dn"&amp;ROW())</f>
        <v>Костянтинович</v>
      </c>
      <c r="E5" s="349">
        <f t="shared" ref="E5:E68" ca="1" si="3">INDIRECT("Відомість!do"&amp;ROW())</f>
        <v>2717119233</v>
      </c>
      <c r="F5" s="23">
        <f t="shared" ref="F5:F68" ca="1" si="4">IF(B5=0,0,INDIRECT("Відомість!dh"&amp;ROW()))</f>
        <v>0</v>
      </c>
      <c r="G5" s="376"/>
      <c r="H5" s="109" t="str">
        <f t="shared" ref="H5:H68" ca="1" si="5">INDIRECT("Відомість!dl"&amp;ROW())</f>
        <v>Міронов</v>
      </c>
      <c r="I5" s="22" t="str">
        <f t="shared" ref="I5:I68" ca="1" si="6">INDIRECT("Відомість!dm"&amp;ROW())</f>
        <v>Олександр</v>
      </c>
      <c r="J5" s="22" t="str">
        <f t="shared" ref="J5:J68" ca="1" si="7">INDIRECT("Відомість!dn"&amp;ROW())</f>
        <v>Костянтинович</v>
      </c>
      <c r="K5" s="349">
        <f t="shared" ref="K5:K68" ca="1" si="8">INDIRECT("Відомість!do"&amp;ROW())</f>
        <v>2717119233</v>
      </c>
      <c r="L5" s="375">
        <f t="shared" ref="L5:L68" ca="1" si="9">INDIRECT("Озд!AX"&amp;ROW()+4)</f>
        <v>0</v>
      </c>
      <c r="M5" s="376"/>
      <c r="N5" s="109" t="str">
        <f t="shared" ref="N5:N68" ca="1" si="10">INDIRECT("Відомість!dl"&amp;ROW())</f>
        <v>Міронов</v>
      </c>
      <c r="O5" s="22" t="str">
        <f t="shared" ref="O5:O68" ca="1" si="11">INDIRECT("Відомість!dm"&amp;ROW())</f>
        <v>Олександр</v>
      </c>
      <c r="P5" s="22" t="str">
        <f t="shared" ref="P5:P68" ca="1" si="12">INDIRECT("Відомість!dn"&amp;ROW())</f>
        <v>Костянтинович</v>
      </c>
      <c r="Q5" s="349">
        <f t="shared" ref="Q5:Q68" ca="1" si="13">INDIRECT("Відомість!do"&amp;ROW())</f>
        <v>2717119233</v>
      </c>
      <c r="R5" s="375">
        <f t="shared" ref="R5:R68" ca="1" si="14">INDIRECT("Озд!BX"&amp;ROW()+4)</f>
        <v>0</v>
      </c>
      <c r="S5" s="376"/>
      <c r="T5" s="109" t="str">
        <f t="shared" ref="T5:T68" ca="1" si="15">INDIRECT("Відомість!dl"&amp;ROW())</f>
        <v>Міронов</v>
      </c>
      <c r="U5" s="22" t="str">
        <f t="shared" ref="U5:U68" ca="1" si="16">INDIRECT("Відомість!dm"&amp;ROW())</f>
        <v>Олександр</v>
      </c>
      <c r="V5" s="22" t="str">
        <f t="shared" ref="V5:V68" ca="1" si="17">INDIRECT("Відомість!dn"&amp;ROW())</f>
        <v>Костянтинович</v>
      </c>
      <c r="W5" s="349">
        <f t="shared" ref="W5:W68" ca="1" si="18">INDIRECT("Відомість!do"&amp;ROW())</f>
        <v>2717119233</v>
      </c>
      <c r="X5" s="375">
        <f t="shared" ref="X5:X68" ca="1" si="19">INDIRECT("Озд!CX"&amp;ROW()+4)</f>
        <v>0</v>
      </c>
      <c r="Y5" s="376"/>
      <c r="Z5" s="109" t="str">
        <f t="shared" ref="Z5:Z68" ca="1" si="20">INDIRECT("Відомість!dl"&amp;ROW())</f>
        <v>Міронов</v>
      </c>
      <c r="AA5" s="22" t="str">
        <f t="shared" ref="AA5:AA68" ca="1" si="21">INDIRECT("Відомість!dm"&amp;ROW())</f>
        <v>Олександр</v>
      </c>
      <c r="AB5" s="22" t="str">
        <f t="shared" ref="AB5:AB68" ca="1" si="22">INDIRECT("Відомість!dn"&amp;ROW())</f>
        <v>Костянтинович</v>
      </c>
      <c r="AC5" s="349">
        <f t="shared" ref="AC5:AC68" ca="1" si="23">INDIRECT("Відомість!do"&amp;ROW())</f>
        <v>2717119233</v>
      </c>
      <c r="AD5" s="375">
        <f t="shared" ref="AD5:AD68" ca="1" si="24">INDIRECT("Озд!DX"&amp;ROW()+4)</f>
        <v>0</v>
      </c>
      <c r="AE5" s="376"/>
      <c r="AF5" s="109" t="str">
        <f t="shared" ref="AF5:AF68" ca="1" si="25">INDIRECT("Відомість!dl"&amp;ROW())</f>
        <v>Міронов</v>
      </c>
      <c r="AG5" s="22" t="str">
        <f t="shared" ref="AG5:AG68" ca="1" si="26">INDIRECT("Відомість!dm"&amp;ROW())</f>
        <v>Олександр</v>
      </c>
      <c r="AH5" s="22" t="str">
        <f t="shared" ref="AH5:AH68" ca="1" si="27">INDIRECT("Відомість!dn"&amp;ROW())</f>
        <v>Костянтинович</v>
      </c>
      <c r="AI5" s="349">
        <f t="shared" ref="AI5:AI68" ca="1" si="28">INDIRECT("Відомість!do"&amp;ROW())</f>
        <v>2717119233</v>
      </c>
      <c r="AJ5" s="375">
        <f t="shared" ref="AJ5:AJ68" ca="1" si="29">INDIRECT("Озд!EX"&amp;ROW()+4)</f>
        <v>0</v>
      </c>
    </row>
    <row r="6" spans="1:36" ht="15.75" hidden="1" thickBot="1">
      <c r="A6" s="20"/>
      <c r="B6" s="109">
        <f t="shared" ca="1" si="0"/>
        <v>0</v>
      </c>
      <c r="C6" s="22">
        <f t="shared" ca="1" si="1"/>
        <v>0</v>
      </c>
      <c r="D6" s="22">
        <f t="shared" ca="1" si="2"/>
        <v>0</v>
      </c>
      <c r="E6" s="349">
        <f t="shared" ca="1" si="3"/>
        <v>0</v>
      </c>
      <c r="F6" s="23">
        <f t="shared" ca="1" si="4"/>
        <v>0</v>
      </c>
      <c r="G6" s="376"/>
      <c r="H6" s="109">
        <f t="shared" ca="1" si="5"/>
        <v>0</v>
      </c>
      <c r="I6" s="22">
        <f t="shared" ca="1" si="6"/>
        <v>0</v>
      </c>
      <c r="J6" s="22">
        <f t="shared" ca="1" si="7"/>
        <v>0</v>
      </c>
      <c r="K6" s="349">
        <f t="shared" ca="1" si="8"/>
        <v>0</v>
      </c>
      <c r="L6" s="375">
        <f t="shared" ca="1" si="9"/>
        <v>0</v>
      </c>
      <c r="M6" s="376"/>
      <c r="N6" s="109">
        <f t="shared" ca="1" si="10"/>
        <v>0</v>
      </c>
      <c r="O6" s="22">
        <f t="shared" ca="1" si="11"/>
        <v>0</v>
      </c>
      <c r="P6" s="22">
        <f t="shared" ca="1" si="12"/>
        <v>0</v>
      </c>
      <c r="Q6" s="349">
        <f t="shared" ca="1" si="13"/>
        <v>0</v>
      </c>
      <c r="R6" s="375">
        <f t="shared" ca="1" si="14"/>
        <v>0</v>
      </c>
      <c r="S6" s="376"/>
      <c r="T6" s="109">
        <f t="shared" ca="1" si="15"/>
        <v>0</v>
      </c>
      <c r="U6" s="22">
        <f t="shared" ca="1" si="16"/>
        <v>0</v>
      </c>
      <c r="V6" s="22">
        <f t="shared" ca="1" si="17"/>
        <v>0</v>
      </c>
      <c r="W6" s="349">
        <f t="shared" ca="1" si="18"/>
        <v>0</v>
      </c>
      <c r="X6" s="375">
        <f t="shared" ca="1" si="19"/>
        <v>0</v>
      </c>
      <c r="Y6" s="376"/>
      <c r="Z6" s="109">
        <f t="shared" ca="1" si="20"/>
        <v>0</v>
      </c>
      <c r="AA6" s="22">
        <f t="shared" ca="1" si="21"/>
        <v>0</v>
      </c>
      <c r="AB6" s="22">
        <f t="shared" ca="1" si="22"/>
        <v>0</v>
      </c>
      <c r="AC6" s="349">
        <f t="shared" ca="1" si="23"/>
        <v>0</v>
      </c>
      <c r="AD6" s="375">
        <f t="shared" ca="1" si="24"/>
        <v>0</v>
      </c>
      <c r="AE6" s="376"/>
      <c r="AF6" s="109">
        <f t="shared" ca="1" si="25"/>
        <v>0</v>
      </c>
      <c r="AG6" s="22">
        <f t="shared" ca="1" si="26"/>
        <v>0</v>
      </c>
      <c r="AH6" s="22">
        <f t="shared" ca="1" si="27"/>
        <v>0</v>
      </c>
      <c r="AI6" s="349">
        <f t="shared" ca="1" si="28"/>
        <v>0</v>
      </c>
      <c r="AJ6" s="375">
        <f t="shared" ca="1" si="29"/>
        <v>0</v>
      </c>
    </row>
    <row r="7" spans="1:36" ht="15.75" hidden="1" thickBot="1">
      <c r="A7" s="20"/>
      <c r="B7" s="109">
        <f t="shared" ca="1" si="0"/>
        <v>0</v>
      </c>
      <c r="C7" s="22">
        <f t="shared" ca="1" si="1"/>
        <v>0</v>
      </c>
      <c r="D7" s="22">
        <f t="shared" ca="1" si="2"/>
        <v>0</v>
      </c>
      <c r="E7" s="349">
        <f t="shared" ca="1" si="3"/>
        <v>0</v>
      </c>
      <c r="F7" s="23">
        <f t="shared" ca="1" si="4"/>
        <v>0</v>
      </c>
      <c r="G7" s="376"/>
      <c r="H7" s="109">
        <f t="shared" ca="1" si="5"/>
        <v>0</v>
      </c>
      <c r="I7" s="22">
        <f t="shared" ca="1" si="6"/>
        <v>0</v>
      </c>
      <c r="J7" s="22">
        <f t="shared" ca="1" si="7"/>
        <v>0</v>
      </c>
      <c r="K7" s="349">
        <f t="shared" ca="1" si="8"/>
        <v>0</v>
      </c>
      <c r="L7" s="375">
        <f t="shared" ca="1" si="9"/>
        <v>0</v>
      </c>
      <c r="M7" s="376"/>
      <c r="N7" s="109">
        <f t="shared" ca="1" si="10"/>
        <v>0</v>
      </c>
      <c r="O7" s="22">
        <f t="shared" ca="1" si="11"/>
        <v>0</v>
      </c>
      <c r="P7" s="22">
        <f t="shared" ca="1" si="12"/>
        <v>0</v>
      </c>
      <c r="Q7" s="349">
        <f t="shared" ca="1" si="13"/>
        <v>0</v>
      </c>
      <c r="R7" s="375">
        <f t="shared" ca="1" si="14"/>
        <v>0</v>
      </c>
      <c r="S7" s="376"/>
      <c r="T7" s="109">
        <f t="shared" ca="1" si="15"/>
        <v>0</v>
      </c>
      <c r="U7" s="22">
        <f t="shared" ca="1" si="16"/>
        <v>0</v>
      </c>
      <c r="V7" s="22">
        <f t="shared" ca="1" si="17"/>
        <v>0</v>
      </c>
      <c r="W7" s="349">
        <f t="shared" ca="1" si="18"/>
        <v>0</v>
      </c>
      <c r="X7" s="375">
        <f t="shared" ca="1" si="19"/>
        <v>0</v>
      </c>
      <c r="Y7" s="376"/>
      <c r="Z7" s="109">
        <f t="shared" ca="1" si="20"/>
        <v>0</v>
      </c>
      <c r="AA7" s="22">
        <f t="shared" ca="1" si="21"/>
        <v>0</v>
      </c>
      <c r="AB7" s="22">
        <f t="shared" ca="1" si="22"/>
        <v>0</v>
      </c>
      <c r="AC7" s="349">
        <f t="shared" ca="1" si="23"/>
        <v>0</v>
      </c>
      <c r="AD7" s="375">
        <f t="shared" ca="1" si="24"/>
        <v>0</v>
      </c>
      <c r="AE7" s="376"/>
      <c r="AF7" s="109">
        <f t="shared" ca="1" si="25"/>
        <v>0</v>
      </c>
      <c r="AG7" s="22">
        <f t="shared" ca="1" si="26"/>
        <v>0</v>
      </c>
      <c r="AH7" s="22">
        <f t="shared" ca="1" si="27"/>
        <v>0</v>
      </c>
      <c r="AI7" s="349">
        <f t="shared" ca="1" si="28"/>
        <v>0</v>
      </c>
      <c r="AJ7" s="375">
        <f t="shared" ca="1" si="29"/>
        <v>0</v>
      </c>
    </row>
    <row r="8" spans="1:36" ht="15.75" hidden="1" thickBot="1">
      <c r="A8" s="20"/>
      <c r="B8" s="109" t="str">
        <f t="shared" ca="1" si="0"/>
        <v>Кілівник</v>
      </c>
      <c r="C8" s="22" t="str">
        <f t="shared" ca="1" si="1"/>
        <v>Ростислав</v>
      </c>
      <c r="D8" s="22" t="str">
        <f t="shared" ca="1" si="2"/>
        <v>Євгенович</v>
      </c>
      <c r="E8" s="349">
        <f t="shared" ca="1" si="3"/>
        <v>3557913291</v>
      </c>
      <c r="F8" s="23">
        <f t="shared" ca="1" si="4"/>
        <v>0</v>
      </c>
      <c r="G8" s="376"/>
      <c r="H8" s="109" t="str">
        <f t="shared" ca="1" si="5"/>
        <v>Кілівник</v>
      </c>
      <c r="I8" s="22" t="str">
        <f t="shared" ca="1" si="6"/>
        <v>Ростислав</v>
      </c>
      <c r="J8" s="22" t="str">
        <f t="shared" ca="1" si="7"/>
        <v>Євгенович</v>
      </c>
      <c r="K8" s="349">
        <f t="shared" ca="1" si="8"/>
        <v>3557913291</v>
      </c>
      <c r="L8" s="375">
        <f t="shared" ca="1" si="9"/>
        <v>0</v>
      </c>
      <c r="M8" s="376"/>
      <c r="N8" s="109" t="str">
        <f t="shared" ca="1" si="10"/>
        <v>Кілівник</v>
      </c>
      <c r="O8" s="22" t="str">
        <f t="shared" ca="1" si="11"/>
        <v>Ростислав</v>
      </c>
      <c r="P8" s="22" t="str">
        <f t="shared" ca="1" si="12"/>
        <v>Євгенович</v>
      </c>
      <c r="Q8" s="349">
        <f t="shared" ca="1" si="13"/>
        <v>3557913291</v>
      </c>
      <c r="R8" s="375">
        <f t="shared" ca="1" si="14"/>
        <v>0</v>
      </c>
      <c r="S8" s="376"/>
      <c r="T8" s="109" t="str">
        <f t="shared" ca="1" si="15"/>
        <v>Кілівник</v>
      </c>
      <c r="U8" s="22" t="str">
        <f t="shared" ca="1" si="16"/>
        <v>Ростислав</v>
      </c>
      <c r="V8" s="22" t="str">
        <f t="shared" ca="1" si="17"/>
        <v>Євгенович</v>
      </c>
      <c r="W8" s="349">
        <f t="shared" ca="1" si="18"/>
        <v>3557913291</v>
      </c>
      <c r="X8" s="375">
        <f t="shared" ca="1" si="19"/>
        <v>0</v>
      </c>
      <c r="Y8" s="376"/>
      <c r="Z8" s="109" t="str">
        <f t="shared" ca="1" si="20"/>
        <v>Кілівник</v>
      </c>
      <c r="AA8" s="22" t="str">
        <f t="shared" ca="1" si="21"/>
        <v>Ростислав</v>
      </c>
      <c r="AB8" s="22" t="str">
        <f t="shared" ca="1" si="22"/>
        <v>Євгенович</v>
      </c>
      <c r="AC8" s="349">
        <f t="shared" ca="1" si="23"/>
        <v>3557913291</v>
      </c>
      <c r="AD8" s="375">
        <f t="shared" ca="1" si="24"/>
        <v>0</v>
      </c>
      <c r="AE8" s="376"/>
      <c r="AF8" s="109" t="str">
        <f t="shared" ca="1" si="25"/>
        <v>Кілівник</v>
      </c>
      <c r="AG8" s="22" t="str">
        <f t="shared" ca="1" si="26"/>
        <v>Ростислав</v>
      </c>
      <c r="AH8" s="22" t="str">
        <f t="shared" ca="1" si="27"/>
        <v>Євгенович</v>
      </c>
      <c r="AI8" s="349">
        <f t="shared" ca="1" si="28"/>
        <v>3557913291</v>
      </c>
      <c r="AJ8" s="375">
        <f t="shared" ca="1" si="29"/>
        <v>0</v>
      </c>
    </row>
    <row r="9" spans="1:36" ht="15.75" hidden="1" thickBot="1">
      <c r="A9" s="20"/>
      <c r="B9" s="109" t="str">
        <f t="shared" ca="1" si="0"/>
        <v>Івашов</v>
      </c>
      <c r="C9" s="22" t="str">
        <f t="shared" ca="1" si="1"/>
        <v>Сергій</v>
      </c>
      <c r="D9" s="22" t="str">
        <f t="shared" ca="1" si="2"/>
        <v>Олександрович</v>
      </c>
      <c r="E9" s="349">
        <f t="shared" ca="1" si="3"/>
        <v>3222406233</v>
      </c>
      <c r="F9" s="23">
        <f t="shared" ca="1" si="4"/>
        <v>0</v>
      </c>
      <c r="G9" s="376"/>
      <c r="H9" s="109" t="str">
        <f t="shared" ca="1" si="5"/>
        <v>Івашов</v>
      </c>
      <c r="I9" s="22" t="str">
        <f t="shared" ca="1" si="6"/>
        <v>Сергій</v>
      </c>
      <c r="J9" s="22" t="str">
        <f t="shared" ca="1" si="7"/>
        <v>Олександрович</v>
      </c>
      <c r="K9" s="349">
        <f t="shared" ca="1" si="8"/>
        <v>3222406233</v>
      </c>
      <c r="L9" s="375">
        <f t="shared" ca="1" si="9"/>
        <v>0</v>
      </c>
      <c r="M9" s="376"/>
      <c r="N9" s="109" t="str">
        <f t="shared" ca="1" si="10"/>
        <v>Івашов</v>
      </c>
      <c r="O9" s="22" t="str">
        <f t="shared" ca="1" si="11"/>
        <v>Сергій</v>
      </c>
      <c r="P9" s="22" t="str">
        <f t="shared" ca="1" si="12"/>
        <v>Олександрович</v>
      </c>
      <c r="Q9" s="349">
        <f t="shared" ca="1" si="13"/>
        <v>3222406233</v>
      </c>
      <c r="R9" s="375">
        <f t="shared" ca="1" si="14"/>
        <v>0</v>
      </c>
      <c r="S9" s="376"/>
      <c r="T9" s="109" t="str">
        <f t="shared" ca="1" si="15"/>
        <v>Івашов</v>
      </c>
      <c r="U9" s="22" t="str">
        <f t="shared" ca="1" si="16"/>
        <v>Сергій</v>
      </c>
      <c r="V9" s="22" t="str">
        <f t="shared" ca="1" si="17"/>
        <v>Олександрович</v>
      </c>
      <c r="W9" s="349">
        <f t="shared" ca="1" si="18"/>
        <v>3222406233</v>
      </c>
      <c r="X9" s="375">
        <f t="shared" ca="1" si="19"/>
        <v>0</v>
      </c>
      <c r="Y9" s="376"/>
      <c r="Z9" s="109" t="str">
        <f t="shared" ca="1" si="20"/>
        <v>Івашов</v>
      </c>
      <c r="AA9" s="22" t="str">
        <f t="shared" ca="1" si="21"/>
        <v>Сергій</v>
      </c>
      <c r="AB9" s="22" t="str">
        <f t="shared" ca="1" si="22"/>
        <v>Олександрович</v>
      </c>
      <c r="AC9" s="349">
        <f t="shared" ca="1" si="23"/>
        <v>3222406233</v>
      </c>
      <c r="AD9" s="375">
        <f t="shared" ca="1" si="24"/>
        <v>0</v>
      </c>
      <c r="AE9" s="376"/>
      <c r="AF9" s="109" t="str">
        <f t="shared" ca="1" si="25"/>
        <v>Івашов</v>
      </c>
      <c r="AG9" s="22" t="str">
        <f t="shared" ca="1" si="26"/>
        <v>Сергій</v>
      </c>
      <c r="AH9" s="22" t="str">
        <f t="shared" ca="1" si="27"/>
        <v>Олександрович</v>
      </c>
      <c r="AI9" s="349">
        <f t="shared" ca="1" si="28"/>
        <v>3222406233</v>
      </c>
      <c r="AJ9" s="375">
        <f t="shared" ca="1" si="29"/>
        <v>0</v>
      </c>
    </row>
    <row r="10" spans="1:36" ht="15.75" hidden="1" thickBot="1">
      <c r="A10" s="20">
        <v>1</v>
      </c>
      <c r="B10" s="109">
        <f t="shared" ca="1" si="0"/>
        <v>0</v>
      </c>
      <c r="C10" s="22">
        <f t="shared" ca="1" si="1"/>
        <v>0</v>
      </c>
      <c r="D10" s="22">
        <f t="shared" ca="1" si="2"/>
        <v>0</v>
      </c>
      <c r="E10" s="349">
        <f t="shared" ca="1" si="3"/>
        <v>0</v>
      </c>
      <c r="F10" s="23">
        <f t="shared" ca="1" si="4"/>
        <v>0</v>
      </c>
      <c r="G10" s="376"/>
      <c r="H10" s="109">
        <f t="shared" ca="1" si="5"/>
        <v>0</v>
      </c>
      <c r="I10" s="22">
        <f t="shared" ca="1" si="6"/>
        <v>0</v>
      </c>
      <c r="J10" s="22">
        <f t="shared" ca="1" si="7"/>
        <v>0</v>
      </c>
      <c r="K10" s="349">
        <f t="shared" ca="1" si="8"/>
        <v>0</v>
      </c>
      <c r="L10" s="375">
        <f t="shared" ca="1" si="9"/>
        <v>0</v>
      </c>
      <c r="M10" s="376"/>
      <c r="N10" s="109">
        <f t="shared" ca="1" si="10"/>
        <v>0</v>
      </c>
      <c r="O10" s="22">
        <f t="shared" ca="1" si="11"/>
        <v>0</v>
      </c>
      <c r="P10" s="22">
        <f t="shared" ca="1" si="12"/>
        <v>0</v>
      </c>
      <c r="Q10" s="349">
        <f t="shared" ca="1" si="13"/>
        <v>0</v>
      </c>
      <c r="R10" s="375">
        <f t="shared" ca="1" si="14"/>
        <v>0</v>
      </c>
      <c r="S10" s="376"/>
      <c r="T10" s="109">
        <f t="shared" ca="1" si="15"/>
        <v>0</v>
      </c>
      <c r="U10" s="22">
        <f t="shared" ca="1" si="16"/>
        <v>0</v>
      </c>
      <c r="V10" s="22">
        <f t="shared" ca="1" si="17"/>
        <v>0</v>
      </c>
      <c r="W10" s="349">
        <f t="shared" ca="1" si="18"/>
        <v>0</v>
      </c>
      <c r="X10" s="375">
        <f t="shared" ca="1" si="19"/>
        <v>0</v>
      </c>
      <c r="Y10" s="376"/>
      <c r="Z10" s="109">
        <f t="shared" ca="1" si="20"/>
        <v>0</v>
      </c>
      <c r="AA10" s="22">
        <f t="shared" ca="1" si="21"/>
        <v>0</v>
      </c>
      <c r="AB10" s="22">
        <f t="shared" ca="1" si="22"/>
        <v>0</v>
      </c>
      <c r="AC10" s="349">
        <f t="shared" ca="1" si="23"/>
        <v>0</v>
      </c>
      <c r="AD10" s="375">
        <f t="shared" ca="1" si="24"/>
        <v>0</v>
      </c>
      <c r="AE10" s="376"/>
      <c r="AF10" s="109">
        <f t="shared" ca="1" si="25"/>
        <v>0</v>
      </c>
      <c r="AG10" s="22">
        <f t="shared" ca="1" si="26"/>
        <v>0</v>
      </c>
      <c r="AH10" s="22">
        <f t="shared" ca="1" si="27"/>
        <v>0</v>
      </c>
      <c r="AI10" s="349">
        <f t="shared" ca="1" si="28"/>
        <v>0</v>
      </c>
      <c r="AJ10" s="375">
        <f t="shared" ca="1" si="29"/>
        <v>0</v>
      </c>
    </row>
    <row r="11" spans="1:36" ht="15.75" hidden="1" thickBot="1">
      <c r="A11" s="20"/>
      <c r="B11" s="109" t="str">
        <f t="shared" ca="1" si="0"/>
        <v>Стелюк</v>
      </c>
      <c r="C11" s="22" t="str">
        <f t="shared" ca="1" si="1"/>
        <v>Роман</v>
      </c>
      <c r="D11" s="22" t="str">
        <f t="shared" ca="1" si="2"/>
        <v>Валерійович</v>
      </c>
      <c r="E11" s="349">
        <f t="shared" ca="1" si="3"/>
        <v>3462006256</v>
      </c>
      <c r="F11" s="23">
        <f t="shared" ca="1" si="4"/>
        <v>0</v>
      </c>
      <c r="G11" s="376"/>
      <c r="H11" s="109" t="str">
        <f t="shared" ca="1" si="5"/>
        <v>Стелюк</v>
      </c>
      <c r="I11" s="22" t="str">
        <f t="shared" ca="1" si="6"/>
        <v>Роман</v>
      </c>
      <c r="J11" s="22" t="str">
        <f t="shared" ca="1" si="7"/>
        <v>Валерійович</v>
      </c>
      <c r="K11" s="349">
        <f t="shared" ca="1" si="8"/>
        <v>3462006256</v>
      </c>
      <c r="L11" s="375">
        <f t="shared" ca="1" si="9"/>
        <v>0</v>
      </c>
      <c r="M11" s="376"/>
      <c r="N11" s="109" t="str">
        <f t="shared" ca="1" si="10"/>
        <v>Стелюк</v>
      </c>
      <c r="O11" s="22" t="str">
        <f t="shared" ca="1" si="11"/>
        <v>Роман</v>
      </c>
      <c r="P11" s="22" t="str">
        <f t="shared" ca="1" si="12"/>
        <v>Валерійович</v>
      </c>
      <c r="Q11" s="349">
        <f t="shared" ca="1" si="13"/>
        <v>3462006256</v>
      </c>
      <c r="R11" s="375">
        <f t="shared" ca="1" si="14"/>
        <v>0</v>
      </c>
      <c r="S11" s="376"/>
      <c r="T11" s="109" t="str">
        <f t="shared" ca="1" si="15"/>
        <v>Стелюк</v>
      </c>
      <c r="U11" s="22" t="str">
        <f t="shared" ca="1" si="16"/>
        <v>Роман</v>
      </c>
      <c r="V11" s="22" t="str">
        <f t="shared" ca="1" si="17"/>
        <v>Валерійович</v>
      </c>
      <c r="W11" s="349">
        <f t="shared" ca="1" si="18"/>
        <v>3462006256</v>
      </c>
      <c r="X11" s="375">
        <f t="shared" ca="1" si="19"/>
        <v>0</v>
      </c>
      <c r="Y11" s="376"/>
      <c r="Z11" s="109" t="str">
        <f t="shared" ca="1" si="20"/>
        <v>Стелюк</v>
      </c>
      <c r="AA11" s="22" t="str">
        <f t="shared" ca="1" si="21"/>
        <v>Роман</v>
      </c>
      <c r="AB11" s="22" t="str">
        <f t="shared" ca="1" si="22"/>
        <v>Валерійович</v>
      </c>
      <c r="AC11" s="349">
        <f t="shared" ca="1" si="23"/>
        <v>3462006256</v>
      </c>
      <c r="AD11" s="375">
        <f t="shared" ca="1" si="24"/>
        <v>0</v>
      </c>
      <c r="AE11" s="376"/>
      <c r="AF11" s="109" t="str">
        <f t="shared" ca="1" si="25"/>
        <v>Стелюк</v>
      </c>
      <c r="AG11" s="22" t="str">
        <f t="shared" ca="1" si="26"/>
        <v>Роман</v>
      </c>
      <c r="AH11" s="22" t="str">
        <f t="shared" ca="1" si="27"/>
        <v>Валерійович</v>
      </c>
      <c r="AI11" s="349">
        <f t="shared" ca="1" si="28"/>
        <v>3462006256</v>
      </c>
      <c r="AJ11" s="375">
        <f t="shared" ca="1" si="29"/>
        <v>0</v>
      </c>
    </row>
    <row r="12" spans="1:36" ht="15.75" hidden="1" thickBot="1">
      <c r="A12" s="20"/>
      <c r="B12" s="109" t="str">
        <f t="shared" ca="1" si="0"/>
        <v>Туркевич</v>
      </c>
      <c r="C12" s="22" t="str">
        <f t="shared" ca="1" si="1"/>
        <v>Олександр</v>
      </c>
      <c r="D12" s="22" t="str">
        <f t="shared" ca="1" si="2"/>
        <v>Юрійович</v>
      </c>
      <c r="E12" s="349">
        <f t="shared" ca="1" si="3"/>
        <v>3596003419</v>
      </c>
      <c r="F12" s="23">
        <f t="shared" ca="1" si="4"/>
        <v>0</v>
      </c>
      <c r="G12" s="376"/>
      <c r="H12" s="109" t="str">
        <f t="shared" ca="1" si="5"/>
        <v>Туркевич</v>
      </c>
      <c r="I12" s="22" t="str">
        <f t="shared" ca="1" si="6"/>
        <v>Олександр</v>
      </c>
      <c r="J12" s="22" t="str">
        <f t="shared" ca="1" si="7"/>
        <v>Юрійович</v>
      </c>
      <c r="K12" s="349">
        <f t="shared" ca="1" si="8"/>
        <v>3596003419</v>
      </c>
      <c r="L12" s="375">
        <f t="shared" ca="1" si="9"/>
        <v>0</v>
      </c>
      <c r="M12" s="376"/>
      <c r="N12" s="109" t="str">
        <f t="shared" ca="1" si="10"/>
        <v>Туркевич</v>
      </c>
      <c r="O12" s="22" t="str">
        <f t="shared" ca="1" si="11"/>
        <v>Олександр</v>
      </c>
      <c r="P12" s="22" t="str">
        <f t="shared" ca="1" si="12"/>
        <v>Юрійович</v>
      </c>
      <c r="Q12" s="349">
        <f t="shared" ca="1" si="13"/>
        <v>3596003419</v>
      </c>
      <c r="R12" s="375">
        <f t="shared" ca="1" si="14"/>
        <v>0</v>
      </c>
      <c r="S12" s="376"/>
      <c r="T12" s="109" t="str">
        <f t="shared" ca="1" si="15"/>
        <v>Туркевич</v>
      </c>
      <c r="U12" s="22" t="str">
        <f t="shared" ca="1" si="16"/>
        <v>Олександр</v>
      </c>
      <c r="V12" s="22" t="str">
        <f t="shared" ca="1" si="17"/>
        <v>Юрійович</v>
      </c>
      <c r="W12" s="349">
        <f t="shared" ca="1" si="18"/>
        <v>3596003419</v>
      </c>
      <c r="X12" s="375">
        <f t="shared" ca="1" si="19"/>
        <v>0</v>
      </c>
      <c r="Y12" s="376"/>
      <c r="Z12" s="109" t="str">
        <f t="shared" ca="1" si="20"/>
        <v>Туркевич</v>
      </c>
      <c r="AA12" s="22" t="str">
        <f t="shared" ca="1" si="21"/>
        <v>Олександр</v>
      </c>
      <c r="AB12" s="22" t="str">
        <f t="shared" ca="1" si="22"/>
        <v>Юрійович</v>
      </c>
      <c r="AC12" s="349">
        <f t="shared" ca="1" si="23"/>
        <v>3596003419</v>
      </c>
      <c r="AD12" s="375">
        <f t="shared" ca="1" si="24"/>
        <v>0</v>
      </c>
      <c r="AE12" s="376"/>
      <c r="AF12" s="109" t="str">
        <f t="shared" ca="1" si="25"/>
        <v>Туркевич</v>
      </c>
      <c r="AG12" s="22" t="str">
        <f t="shared" ca="1" si="26"/>
        <v>Олександр</v>
      </c>
      <c r="AH12" s="22" t="str">
        <f t="shared" ca="1" si="27"/>
        <v>Юрійович</v>
      </c>
      <c r="AI12" s="349">
        <f t="shared" ca="1" si="28"/>
        <v>3596003419</v>
      </c>
      <c r="AJ12" s="375">
        <f t="shared" ca="1" si="29"/>
        <v>0</v>
      </c>
    </row>
    <row r="13" spans="1:36" ht="15.75" hidden="1" thickBot="1">
      <c r="A13" s="20"/>
      <c r="B13" s="109">
        <f t="shared" ca="1" si="0"/>
        <v>0</v>
      </c>
      <c r="C13" s="22">
        <f t="shared" ca="1" si="1"/>
        <v>0</v>
      </c>
      <c r="D13" s="22">
        <f t="shared" ca="1" si="2"/>
        <v>0</v>
      </c>
      <c r="E13" s="349">
        <f t="shared" ca="1" si="3"/>
        <v>0</v>
      </c>
      <c r="F13" s="23">
        <f ca="1">IF(B13=0,0,INDIRECT("Відомість!dh"&amp;ROW()))</f>
        <v>0</v>
      </c>
      <c r="G13" s="376"/>
      <c r="H13" s="109">
        <f t="shared" ca="1" si="5"/>
        <v>0</v>
      </c>
      <c r="I13" s="22">
        <f t="shared" ca="1" si="6"/>
        <v>0</v>
      </c>
      <c r="J13" s="22">
        <f t="shared" ca="1" si="7"/>
        <v>0</v>
      </c>
      <c r="K13" s="349">
        <f t="shared" ca="1" si="8"/>
        <v>0</v>
      </c>
      <c r="L13" s="375">
        <f t="shared" ca="1" si="9"/>
        <v>0</v>
      </c>
      <c r="M13" s="376"/>
      <c r="N13" s="109">
        <f t="shared" ca="1" si="10"/>
        <v>0</v>
      </c>
      <c r="O13" s="22">
        <f t="shared" ca="1" si="11"/>
        <v>0</v>
      </c>
      <c r="P13" s="22">
        <f t="shared" ca="1" si="12"/>
        <v>0</v>
      </c>
      <c r="Q13" s="349">
        <f t="shared" ca="1" si="13"/>
        <v>0</v>
      </c>
      <c r="R13" s="375">
        <f t="shared" ca="1" si="14"/>
        <v>0</v>
      </c>
      <c r="S13" s="376"/>
      <c r="T13" s="109">
        <f t="shared" ca="1" si="15"/>
        <v>0</v>
      </c>
      <c r="U13" s="22">
        <f t="shared" ca="1" si="16"/>
        <v>0</v>
      </c>
      <c r="V13" s="22">
        <f t="shared" ca="1" si="17"/>
        <v>0</v>
      </c>
      <c r="W13" s="349">
        <f t="shared" ca="1" si="18"/>
        <v>0</v>
      </c>
      <c r="X13" s="375">
        <f t="shared" ca="1" si="19"/>
        <v>0</v>
      </c>
      <c r="Y13" s="376"/>
      <c r="Z13" s="109">
        <f t="shared" ca="1" si="20"/>
        <v>0</v>
      </c>
      <c r="AA13" s="22">
        <f t="shared" ca="1" si="21"/>
        <v>0</v>
      </c>
      <c r="AB13" s="22">
        <f t="shared" ca="1" si="22"/>
        <v>0</v>
      </c>
      <c r="AC13" s="349">
        <f t="shared" ca="1" si="23"/>
        <v>0</v>
      </c>
      <c r="AD13" s="375">
        <f t="shared" ca="1" si="24"/>
        <v>0</v>
      </c>
      <c r="AE13" s="376"/>
      <c r="AF13" s="109">
        <f t="shared" ca="1" si="25"/>
        <v>0</v>
      </c>
      <c r="AG13" s="22">
        <f t="shared" ca="1" si="26"/>
        <v>0</v>
      </c>
      <c r="AH13" s="22">
        <f t="shared" ca="1" si="27"/>
        <v>0</v>
      </c>
      <c r="AI13" s="349">
        <f t="shared" ca="1" si="28"/>
        <v>0</v>
      </c>
      <c r="AJ13" s="375">
        <f t="shared" ca="1" si="29"/>
        <v>0</v>
      </c>
    </row>
    <row r="14" spans="1:36" ht="15.75" hidden="1" thickBot="1">
      <c r="A14" s="20"/>
      <c r="B14" s="109" t="str">
        <f t="shared" ca="1" si="0"/>
        <v>Курносенко</v>
      </c>
      <c r="C14" s="22" t="str">
        <f t="shared" ca="1" si="1"/>
        <v>Олег</v>
      </c>
      <c r="D14" s="22" t="str">
        <f t="shared" ca="1" si="2"/>
        <v>Васильович</v>
      </c>
      <c r="E14" s="349">
        <f t="shared" ca="1" si="3"/>
        <v>3511010251</v>
      </c>
      <c r="F14" s="23">
        <f t="shared" ca="1" si="4"/>
        <v>0</v>
      </c>
      <c r="G14" s="376"/>
      <c r="H14" s="109" t="str">
        <f t="shared" ca="1" si="5"/>
        <v>Курносенко</v>
      </c>
      <c r="I14" s="22" t="str">
        <f t="shared" ca="1" si="6"/>
        <v>Олег</v>
      </c>
      <c r="J14" s="22" t="str">
        <f t="shared" ca="1" si="7"/>
        <v>Васильович</v>
      </c>
      <c r="K14" s="349">
        <f t="shared" ca="1" si="8"/>
        <v>3511010251</v>
      </c>
      <c r="L14" s="375">
        <f t="shared" ca="1" si="9"/>
        <v>0</v>
      </c>
      <c r="M14" s="376"/>
      <c r="N14" s="109" t="str">
        <f t="shared" ca="1" si="10"/>
        <v>Курносенко</v>
      </c>
      <c r="O14" s="22" t="str">
        <f t="shared" ca="1" si="11"/>
        <v>Олег</v>
      </c>
      <c r="P14" s="22" t="str">
        <f t="shared" ca="1" si="12"/>
        <v>Васильович</v>
      </c>
      <c r="Q14" s="349">
        <f t="shared" ca="1" si="13"/>
        <v>3511010251</v>
      </c>
      <c r="R14" s="375">
        <f t="shared" ca="1" si="14"/>
        <v>0</v>
      </c>
      <c r="S14" s="376"/>
      <c r="T14" s="109" t="str">
        <f t="shared" ca="1" si="15"/>
        <v>Курносенко</v>
      </c>
      <c r="U14" s="22" t="str">
        <f t="shared" ca="1" si="16"/>
        <v>Олег</v>
      </c>
      <c r="V14" s="22" t="str">
        <f t="shared" ca="1" si="17"/>
        <v>Васильович</v>
      </c>
      <c r="W14" s="349">
        <f t="shared" ca="1" si="18"/>
        <v>3511010251</v>
      </c>
      <c r="X14" s="375">
        <f t="shared" ca="1" si="19"/>
        <v>0</v>
      </c>
      <c r="Y14" s="376"/>
      <c r="Z14" s="109" t="str">
        <f t="shared" ca="1" si="20"/>
        <v>Курносенко</v>
      </c>
      <c r="AA14" s="22" t="str">
        <f t="shared" ca="1" si="21"/>
        <v>Олег</v>
      </c>
      <c r="AB14" s="22" t="str">
        <f t="shared" ca="1" si="22"/>
        <v>Васильович</v>
      </c>
      <c r="AC14" s="349">
        <f t="shared" ca="1" si="23"/>
        <v>3511010251</v>
      </c>
      <c r="AD14" s="375">
        <f t="shared" ca="1" si="24"/>
        <v>0</v>
      </c>
      <c r="AE14" s="376"/>
      <c r="AF14" s="109" t="str">
        <f t="shared" ca="1" si="25"/>
        <v>Курносенко</v>
      </c>
      <c r="AG14" s="22" t="str">
        <f t="shared" ca="1" si="26"/>
        <v>Олег</v>
      </c>
      <c r="AH14" s="22" t="str">
        <f t="shared" ca="1" si="27"/>
        <v>Васильович</v>
      </c>
      <c r="AI14" s="349">
        <f t="shared" ca="1" si="28"/>
        <v>3511010251</v>
      </c>
      <c r="AJ14" s="375">
        <f t="shared" ca="1" si="29"/>
        <v>0</v>
      </c>
    </row>
    <row r="15" spans="1:36" ht="15.75" hidden="1" thickBot="1">
      <c r="A15" s="20"/>
      <c r="B15" s="109">
        <f t="shared" ca="1" si="0"/>
        <v>0</v>
      </c>
      <c r="C15" s="22">
        <f t="shared" ca="1" si="1"/>
        <v>0</v>
      </c>
      <c r="D15" s="22">
        <f t="shared" ca="1" si="2"/>
        <v>0</v>
      </c>
      <c r="E15" s="349">
        <f t="shared" ca="1" si="3"/>
        <v>0</v>
      </c>
      <c r="F15" s="23">
        <f t="shared" ca="1" si="4"/>
        <v>0</v>
      </c>
      <c r="G15" s="376"/>
      <c r="H15" s="109">
        <f t="shared" ca="1" si="5"/>
        <v>0</v>
      </c>
      <c r="I15" s="22">
        <f t="shared" ca="1" si="6"/>
        <v>0</v>
      </c>
      <c r="J15" s="22">
        <f t="shared" ca="1" si="7"/>
        <v>0</v>
      </c>
      <c r="K15" s="349">
        <f t="shared" ca="1" si="8"/>
        <v>0</v>
      </c>
      <c r="L15" s="375">
        <f t="shared" ca="1" si="9"/>
        <v>0</v>
      </c>
      <c r="M15" s="376"/>
      <c r="N15" s="109">
        <f t="shared" ca="1" si="10"/>
        <v>0</v>
      </c>
      <c r="O15" s="22">
        <f t="shared" ca="1" si="11"/>
        <v>0</v>
      </c>
      <c r="P15" s="22">
        <f t="shared" ca="1" si="12"/>
        <v>0</v>
      </c>
      <c r="Q15" s="349">
        <f t="shared" ca="1" si="13"/>
        <v>0</v>
      </c>
      <c r="R15" s="375">
        <f t="shared" ca="1" si="14"/>
        <v>0</v>
      </c>
      <c r="S15" s="376"/>
      <c r="T15" s="109">
        <f t="shared" ca="1" si="15"/>
        <v>0</v>
      </c>
      <c r="U15" s="22">
        <f t="shared" ca="1" si="16"/>
        <v>0</v>
      </c>
      <c r="V15" s="22">
        <f t="shared" ca="1" si="17"/>
        <v>0</v>
      </c>
      <c r="W15" s="349">
        <f t="shared" ca="1" si="18"/>
        <v>0</v>
      </c>
      <c r="X15" s="375">
        <f t="shared" ca="1" si="19"/>
        <v>0</v>
      </c>
      <c r="Y15" s="376"/>
      <c r="Z15" s="109">
        <f t="shared" ca="1" si="20"/>
        <v>0</v>
      </c>
      <c r="AA15" s="22">
        <f t="shared" ca="1" si="21"/>
        <v>0</v>
      </c>
      <c r="AB15" s="22">
        <f t="shared" ca="1" si="22"/>
        <v>0</v>
      </c>
      <c r="AC15" s="349">
        <f t="shared" ca="1" si="23"/>
        <v>0</v>
      </c>
      <c r="AD15" s="375">
        <f t="shared" ca="1" si="24"/>
        <v>0</v>
      </c>
      <c r="AE15" s="376"/>
      <c r="AF15" s="109">
        <f t="shared" ca="1" si="25"/>
        <v>0</v>
      </c>
      <c r="AG15" s="22">
        <f t="shared" ca="1" si="26"/>
        <v>0</v>
      </c>
      <c r="AH15" s="22">
        <f t="shared" ca="1" si="27"/>
        <v>0</v>
      </c>
      <c r="AI15" s="349">
        <f t="shared" ca="1" si="28"/>
        <v>0</v>
      </c>
      <c r="AJ15" s="375">
        <f t="shared" ca="1" si="29"/>
        <v>0</v>
      </c>
    </row>
    <row r="16" spans="1:36" ht="15.75" thickBot="1">
      <c r="A16" s="20"/>
      <c r="B16" s="109" t="str">
        <f t="shared" ca="1" si="0"/>
        <v>Наказенко-Івлева</v>
      </c>
      <c r="C16" s="22" t="str">
        <f t="shared" ca="1" si="1"/>
        <v>Марія</v>
      </c>
      <c r="D16" s="22" t="str">
        <f t="shared" ca="1" si="2"/>
        <v>Артурівна</v>
      </c>
      <c r="E16" s="349">
        <f t="shared" ca="1" si="3"/>
        <v>3245512168</v>
      </c>
      <c r="F16" s="23">
        <f t="shared" ca="1" si="4"/>
        <v>18217.580000000002</v>
      </c>
      <c r="G16" s="376"/>
      <c r="H16" s="109" t="str">
        <f t="shared" ca="1" si="5"/>
        <v>Наказенко-Івлева</v>
      </c>
      <c r="I16" s="22" t="str">
        <f t="shared" ca="1" si="6"/>
        <v>Марія</v>
      </c>
      <c r="J16" s="22" t="str">
        <f t="shared" ca="1" si="7"/>
        <v>Артурівна</v>
      </c>
      <c r="K16" s="349">
        <f t="shared" ca="1" si="8"/>
        <v>3245512168</v>
      </c>
      <c r="L16" s="375">
        <f t="shared" ca="1" si="9"/>
        <v>0</v>
      </c>
      <c r="M16" s="376"/>
      <c r="N16" s="109" t="str">
        <f t="shared" ca="1" si="10"/>
        <v>Наказенко-Івлева</v>
      </c>
      <c r="O16" s="22" t="str">
        <f t="shared" ca="1" si="11"/>
        <v>Марія</v>
      </c>
      <c r="P16" s="22" t="str">
        <f t="shared" ca="1" si="12"/>
        <v>Артурівна</v>
      </c>
      <c r="Q16" s="349">
        <f t="shared" ca="1" si="13"/>
        <v>3245512168</v>
      </c>
      <c r="R16" s="375">
        <f t="shared" ca="1" si="14"/>
        <v>0</v>
      </c>
      <c r="S16" s="376"/>
      <c r="T16" s="109" t="str">
        <f t="shared" ca="1" si="15"/>
        <v>Наказенко-Івлева</v>
      </c>
      <c r="U16" s="22" t="str">
        <f t="shared" ca="1" si="16"/>
        <v>Марія</v>
      </c>
      <c r="V16" s="22" t="str">
        <f t="shared" ca="1" si="17"/>
        <v>Артурівна</v>
      </c>
      <c r="W16" s="349">
        <f t="shared" ca="1" si="18"/>
        <v>3245512168</v>
      </c>
      <c r="X16" s="375">
        <f t="shared" ca="1" si="19"/>
        <v>0</v>
      </c>
      <c r="Y16" s="376"/>
      <c r="Z16" s="109" t="str">
        <f t="shared" ca="1" si="20"/>
        <v>Наказенко-Івлева</v>
      </c>
      <c r="AA16" s="22" t="str">
        <f t="shared" ca="1" si="21"/>
        <v>Марія</v>
      </c>
      <c r="AB16" s="22" t="str">
        <f t="shared" ca="1" si="22"/>
        <v>Артурівна</v>
      </c>
      <c r="AC16" s="349">
        <f t="shared" ca="1" si="23"/>
        <v>3245512168</v>
      </c>
      <c r="AD16" s="375">
        <f t="shared" ca="1" si="24"/>
        <v>0</v>
      </c>
      <c r="AE16" s="376"/>
      <c r="AF16" s="109" t="str">
        <f t="shared" ca="1" si="25"/>
        <v>Наказенко-Івлева</v>
      </c>
      <c r="AG16" s="22" t="str">
        <f t="shared" ca="1" si="26"/>
        <v>Марія</v>
      </c>
      <c r="AH16" s="22" t="str">
        <f t="shared" ca="1" si="27"/>
        <v>Артурівна</v>
      </c>
      <c r="AI16" s="349">
        <f t="shared" ca="1" si="28"/>
        <v>3245512168</v>
      </c>
      <c r="AJ16" s="375">
        <f t="shared" ca="1" si="29"/>
        <v>0</v>
      </c>
    </row>
    <row r="17" spans="1:36" ht="15.75" hidden="1" thickBot="1">
      <c r="A17" s="20"/>
      <c r="B17" s="109" t="str">
        <f t="shared" ca="1" si="0"/>
        <v>Нанакєєва</v>
      </c>
      <c r="C17" s="22" t="str">
        <f t="shared" ca="1" si="1"/>
        <v>Марина</v>
      </c>
      <c r="D17" s="22" t="str">
        <f t="shared" ca="1" si="2"/>
        <v>Базарбаївна</v>
      </c>
      <c r="E17" s="349">
        <f t="shared" ca="1" si="3"/>
        <v>3152908462</v>
      </c>
      <c r="F17" s="23">
        <f t="shared" ca="1" si="4"/>
        <v>0</v>
      </c>
      <c r="G17" s="376"/>
      <c r="H17" s="109" t="str">
        <f t="shared" ca="1" si="5"/>
        <v>Нанакєєва</v>
      </c>
      <c r="I17" s="22" t="str">
        <f t="shared" ca="1" si="6"/>
        <v>Марина</v>
      </c>
      <c r="J17" s="22" t="str">
        <f t="shared" ca="1" si="7"/>
        <v>Базарбаївна</v>
      </c>
      <c r="K17" s="349">
        <f t="shared" ca="1" si="8"/>
        <v>3152908462</v>
      </c>
      <c r="L17" s="375">
        <f t="shared" ca="1" si="9"/>
        <v>0</v>
      </c>
      <c r="M17" s="376"/>
      <c r="N17" s="109" t="str">
        <f t="shared" ca="1" si="10"/>
        <v>Нанакєєва</v>
      </c>
      <c r="O17" s="22" t="str">
        <f t="shared" ca="1" si="11"/>
        <v>Марина</v>
      </c>
      <c r="P17" s="22" t="str">
        <f t="shared" ca="1" si="12"/>
        <v>Базарбаївна</v>
      </c>
      <c r="Q17" s="349">
        <f t="shared" ca="1" si="13"/>
        <v>3152908462</v>
      </c>
      <c r="R17" s="375">
        <f t="shared" ca="1" si="14"/>
        <v>0</v>
      </c>
      <c r="S17" s="376"/>
      <c r="T17" s="109" t="str">
        <f t="shared" ca="1" si="15"/>
        <v>Нанакєєва</v>
      </c>
      <c r="U17" s="22" t="str">
        <f t="shared" ca="1" si="16"/>
        <v>Марина</v>
      </c>
      <c r="V17" s="22" t="str">
        <f t="shared" ca="1" si="17"/>
        <v>Базарбаївна</v>
      </c>
      <c r="W17" s="349">
        <f t="shared" ca="1" si="18"/>
        <v>3152908462</v>
      </c>
      <c r="X17" s="375">
        <f t="shared" ca="1" si="19"/>
        <v>0</v>
      </c>
      <c r="Y17" s="376"/>
      <c r="Z17" s="109" t="str">
        <f t="shared" ca="1" si="20"/>
        <v>Нанакєєва</v>
      </c>
      <c r="AA17" s="22" t="str">
        <f t="shared" ca="1" si="21"/>
        <v>Марина</v>
      </c>
      <c r="AB17" s="22" t="str">
        <f t="shared" ca="1" si="22"/>
        <v>Базарбаївна</v>
      </c>
      <c r="AC17" s="349">
        <f t="shared" ca="1" si="23"/>
        <v>3152908462</v>
      </c>
      <c r="AD17" s="375">
        <f t="shared" ca="1" si="24"/>
        <v>0</v>
      </c>
      <c r="AE17" s="376"/>
      <c r="AF17" s="109" t="str">
        <f t="shared" ca="1" si="25"/>
        <v>Нанакєєва</v>
      </c>
      <c r="AG17" s="22" t="str">
        <f t="shared" ca="1" si="26"/>
        <v>Марина</v>
      </c>
      <c r="AH17" s="22" t="str">
        <f t="shared" ca="1" si="27"/>
        <v>Базарбаївна</v>
      </c>
      <c r="AI17" s="349">
        <f t="shared" ca="1" si="28"/>
        <v>3152908462</v>
      </c>
      <c r="AJ17" s="375">
        <f t="shared" ca="1" si="29"/>
        <v>0</v>
      </c>
    </row>
    <row r="18" spans="1:36" ht="15.75" hidden="1" thickBot="1">
      <c r="A18" s="20"/>
      <c r="B18" s="109">
        <f t="shared" ca="1" si="0"/>
        <v>0</v>
      </c>
      <c r="C18" s="22">
        <f t="shared" ca="1" si="1"/>
        <v>0</v>
      </c>
      <c r="D18" s="22">
        <f t="shared" ca="1" si="2"/>
        <v>0</v>
      </c>
      <c r="E18" s="349">
        <f t="shared" ca="1" si="3"/>
        <v>0</v>
      </c>
      <c r="F18" s="23">
        <f ca="1">IF(B18=0,0,INDIRECT("Відомість!dh"&amp;ROW()))</f>
        <v>0</v>
      </c>
      <c r="G18" s="376"/>
      <c r="H18" s="109">
        <f t="shared" ca="1" si="5"/>
        <v>0</v>
      </c>
      <c r="I18" s="22">
        <f t="shared" ca="1" si="6"/>
        <v>0</v>
      </c>
      <c r="J18" s="22">
        <f t="shared" ca="1" si="7"/>
        <v>0</v>
      </c>
      <c r="K18" s="349">
        <f t="shared" ca="1" si="8"/>
        <v>0</v>
      </c>
      <c r="L18" s="375">
        <f t="shared" ca="1" si="9"/>
        <v>0</v>
      </c>
      <c r="M18" s="376"/>
      <c r="N18" s="109">
        <f t="shared" ca="1" si="10"/>
        <v>0</v>
      </c>
      <c r="O18" s="22">
        <f t="shared" ca="1" si="11"/>
        <v>0</v>
      </c>
      <c r="P18" s="22">
        <f t="shared" ca="1" si="12"/>
        <v>0</v>
      </c>
      <c r="Q18" s="349">
        <f t="shared" ca="1" si="13"/>
        <v>0</v>
      </c>
      <c r="R18" s="375">
        <f t="shared" ca="1" si="14"/>
        <v>0</v>
      </c>
      <c r="S18" s="376"/>
      <c r="T18" s="109">
        <f t="shared" ca="1" si="15"/>
        <v>0</v>
      </c>
      <c r="U18" s="22">
        <f t="shared" ca="1" si="16"/>
        <v>0</v>
      </c>
      <c r="V18" s="22">
        <f t="shared" ca="1" si="17"/>
        <v>0</v>
      </c>
      <c r="W18" s="349">
        <f t="shared" ca="1" si="18"/>
        <v>0</v>
      </c>
      <c r="X18" s="375">
        <f t="shared" ca="1" si="19"/>
        <v>0</v>
      </c>
      <c r="Y18" s="376"/>
      <c r="Z18" s="109">
        <f t="shared" ca="1" si="20"/>
        <v>0</v>
      </c>
      <c r="AA18" s="22">
        <f t="shared" ca="1" si="21"/>
        <v>0</v>
      </c>
      <c r="AB18" s="22">
        <f t="shared" ca="1" si="22"/>
        <v>0</v>
      </c>
      <c r="AC18" s="349">
        <f t="shared" ca="1" si="23"/>
        <v>0</v>
      </c>
      <c r="AD18" s="375">
        <f t="shared" ca="1" si="24"/>
        <v>0</v>
      </c>
      <c r="AE18" s="376"/>
      <c r="AF18" s="109">
        <f t="shared" ca="1" si="25"/>
        <v>0</v>
      </c>
      <c r="AG18" s="22">
        <f t="shared" ca="1" si="26"/>
        <v>0</v>
      </c>
      <c r="AH18" s="22">
        <f t="shared" ca="1" si="27"/>
        <v>0</v>
      </c>
      <c r="AI18" s="349">
        <f t="shared" ca="1" si="28"/>
        <v>0</v>
      </c>
      <c r="AJ18" s="375">
        <f t="shared" ca="1" si="29"/>
        <v>0</v>
      </c>
    </row>
    <row r="19" spans="1:36" ht="15.75" hidden="1" thickBot="1">
      <c r="A19" s="20"/>
      <c r="B19" s="109" t="str">
        <f t="shared" ca="1" si="0"/>
        <v>Черній</v>
      </c>
      <c r="C19" s="22" t="str">
        <f t="shared" ca="1" si="1"/>
        <v>Лариса</v>
      </c>
      <c r="D19" s="22" t="str">
        <f t="shared" ca="1" si="2"/>
        <v>Валентинівна</v>
      </c>
      <c r="E19" s="349">
        <f t="shared" ca="1" si="3"/>
        <v>3008415021</v>
      </c>
      <c r="F19" s="23">
        <f t="shared" ca="1" si="4"/>
        <v>0</v>
      </c>
      <c r="G19" s="376"/>
      <c r="H19" s="109" t="str">
        <f t="shared" ca="1" si="5"/>
        <v>Черній</v>
      </c>
      <c r="I19" s="22" t="str">
        <f t="shared" ca="1" si="6"/>
        <v>Лариса</v>
      </c>
      <c r="J19" s="22" t="str">
        <f t="shared" ca="1" si="7"/>
        <v>Валентинівна</v>
      </c>
      <c r="K19" s="349">
        <f t="shared" ca="1" si="8"/>
        <v>3008415021</v>
      </c>
      <c r="L19" s="375">
        <f t="shared" ca="1" si="9"/>
        <v>0</v>
      </c>
      <c r="M19" s="376"/>
      <c r="N19" s="109" t="str">
        <f t="shared" ca="1" si="10"/>
        <v>Черній</v>
      </c>
      <c r="O19" s="22" t="str">
        <f t="shared" ca="1" si="11"/>
        <v>Лариса</v>
      </c>
      <c r="P19" s="22" t="str">
        <f t="shared" ca="1" si="12"/>
        <v>Валентинівна</v>
      </c>
      <c r="Q19" s="349">
        <f t="shared" ca="1" si="13"/>
        <v>3008415021</v>
      </c>
      <c r="R19" s="375">
        <f t="shared" ca="1" si="14"/>
        <v>0</v>
      </c>
      <c r="S19" s="376"/>
      <c r="T19" s="109" t="str">
        <f t="shared" ca="1" si="15"/>
        <v>Черній</v>
      </c>
      <c r="U19" s="22" t="str">
        <f t="shared" ca="1" si="16"/>
        <v>Лариса</v>
      </c>
      <c r="V19" s="22" t="str">
        <f t="shared" ca="1" si="17"/>
        <v>Валентинівна</v>
      </c>
      <c r="W19" s="349">
        <f t="shared" ca="1" si="18"/>
        <v>3008415021</v>
      </c>
      <c r="X19" s="375">
        <f t="shared" ca="1" si="19"/>
        <v>0</v>
      </c>
      <c r="Y19" s="376"/>
      <c r="Z19" s="109" t="str">
        <f t="shared" ca="1" si="20"/>
        <v>Черній</v>
      </c>
      <c r="AA19" s="22" t="str">
        <f t="shared" ca="1" si="21"/>
        <v>Лариса</v>
      </c>
      <c r="AB19" s="22" t="str">
        <f t="shared" ca="1" si="22"/>
        <v>Валентинівна</v>
      </c>
      <c r="AC19" s="349">
        <f t="shared" ca="1" si="23"/>
        <v>3008415021</v>
      </c>
      <c r="AD19" s="375">
        <f t="shared" ca="1" si="24"/>
        <v>0</v>
      </c>
      <c r="AE19" s="376"/>
      <c r="AF19" s="109" t="str">
        <f t="shared" ca="1" si="25"/>
        <v>Черній</v>
      </c>
      <c r="AG19" s="22" t="str">
        <f t="shared" ca="1" si="26"/>
        <v>Лариса</v>
      </c>
      <c r="AH19" s="22" t="str">
        <f t="shared" ca="1" si="27"/>
        <v>Валентинівна</v>
      </c>
      <c r="AI19" s="349">
        <f t="shared" ca="1" si="28"/>
        <v>3008415021</v>
      </c>
      <c r="AJ19" s="375">
        <f t="shared" ca="1" si="29"/>
        <v>0</v>
      </c>
    </row>
    <row r="20" spans="1:36" ht="15.75" hidden="1" thickBot="1">
      <c r="A20" s="20"/>
      <c r="B20" s="109" t="str">
        <f t="shared" ca="1" si="0"/>
        <v>Сухина</v>
      </c>
      <c r="C20" s="22" t="str">
        <f t="shared" ca="1" si="1"/>
        <v>Тетяна</v>
      </c>
      <c r="D20" s="22" t="str">
        <f t="shared" ca="1" si="2"/>
        <v>Михайлівна</v>
      </c>
      <c r="E20" s="349">
        <f t="shared" ca="1" si="3"/>
        <v>3300116906</v>
      </c>
      <c r="F20" s="23">
        <f t="shared" ca="1" si="4"/>
        <v>0</v>
      </c>
      <c r="G20" s="376"/>
      <c r="H20" s="109" t="str">
        <f t="shared" ca="1" si="5"/>
        <v>Сухина</v>
      </c>
      <c r="I20" s="22" t="str">
        <f t="shared" ca="1" si="6"/>
        <v>Тетяна</v>
      </c>
      <c r="J20" s="22" t="str">
        <f t="shared" ca="1" si="7"/>
        <v>Михайлівна</v>
      </c>
      <c r="K20" s="349">
        <f t="shared" ca="1" si="8"/>
        <v>3300116906</v>
      </c>
      <c r="L20" s="375">
        <f t="shared" ca="1" si="9"/>
        <v>0</v>
      </c>
      <c r="M20" s="376"/>
      <c r="N20" s="109" t="str">
        <f t="shared" ca="1" si="10"/>
        <v>Сухина</v>
      </c>
      <c r="O20" s="22" t="str">
        <f t="shared" ca="1" si="11"/>
        <v>Тетяна</v>
      </c>
      <c r="P20" s="22" t="str">
        <f t="shared" ca="1" si="12"/>
        <v>Михайлівна</v>
      </c>
      <c r="Q20" s="349">
        <f t="shared" ca="1" si="13"/>
        <v>3300116906</v>
      </c>
      <c r="R20" s="375">
        <f t="shared" ca="1" si="14"/>
        <v>0</v>
      </c>
      <c r="S20" s="376"/>
      <c r="T20" s="109" t="str">
        <f t="shared" ca="1" si="15"/>
        <v>Сухина</v>
      </c>
      <c r="U20" s="22" t="str">
        <f t="shared" ca="1" si="16"/>
        <v>Тетяна</v>
      </c>
      <c r="V20" s="22" t="str">
        <f t="shared" ca="1" si="17"/>
        <v>Михайлівна</v>
      </c>
      <c r="W20" s="349">
        <f t="shared" ca="1" si="18"/>
        <v>3300116906</v>
      </c>
      <c r="X20" s="375">
        <f t="shared" ca="1" si="19"/>
        <v>0</v>
      </c>
      <c r="Y20" s="376"/>
      <c r="Z20" s="109" t="str">
        <f t="shared" ca="1" si="20"/>
        <v>Сухина</v>
      </c>
      <c r="AA20" s="22" t="str">
        <f t="shared" ca="1" si="21"/>
        <v>Тетяна</v>
      </c>
      <c r="AB20" s="22" t="str">
        <f t="shared" ca="1" si="22"/>
        <v>Михайлівна</v>
      </c>
      <c r="AC20" s="349">
        <f t="shared" ca="1" si="23"/>
        <v>3300116906</v>
      </c>
      <c r="AD20" s="375">
        <f t="shared" ca="1" si="24"/>
        <v>0</v>
      </c>
      <c r="AE20" s="376"/>
      <c r="AF20" s="109" t="str">
        <f t="shared" ca="1" si="25"/>
        <v>Сухина</v>
      </c>
      <c r="AG20" s="22" t="str">
        <f t="shared" ca="1" si="26"/>
        <v>Тетяна</v>
      </c>
      <c r="AH20" s="22" t="str">
        <f t="shared" ca="1" si="27"/>
        <v>Михайлівна</v>
      </c>
      <c r="AI20" s="349">
        <f t="shared" ca="1" si="28"/>
        <v>3300116906</v>
      </c>
      <c r="AJ20" s="375">
        <f t="shared" ca="1" si="29"/>
        <v>0</v>
      </c>
    </row>
    <row r="21" spans="1:36" ht="15.75" hidden="1" thickBot="1">
      <c r="A21" s="20"/>
      <c r="B21" s="109" t="str">
        <f t="shared" ca="1" si="0"/>
        <v>Костецький</v>
      </c>
      <c r="C21" s="22" t="str">
        <f t="shared" ca="1" si="1"/>
        <v>Сергій</v>
      </c>
      <c r="D21" s="22" t="str">
        <f t="shared" ca="1" si="2"/>
        <v>Дмитрович</v>
      </c>
      <c r="E21" s="349">
        <f t="shared" ca="1" si="3"/>
        <v>2898402777</v>
      </c>
      <c r="F21" s="23">
        <f t="shared" ca="1" si="4"/>
        <v>0</v>
      </c>
      <c r="G21" s="376"/>
      <c r="H21" s="109" t="str">
        <f t="shared" ca="1" si="5"/>
        <v>Костецький</v>
      </c>
      <c r="I21" s="22" t="str">
        <f t="shared" ca="1" si="6"/>
        <v>Сергій</v>
      </c>
      <c r="J21" s="22" t="str">
        <f t="shared" ca="1" si="7"/>
        <v>Дмитрович</v>
      </c>
      <c r="K21" s="349">
        <f t="shared" ca="1" si="8"/>
        <v>2898402777</v>
      </c>
      <c r="L21" s="375">
        <f t="shared" ca="1" si="9"/>
        <v>0</v>
      </c>
      <c r="M21" s="376"/>
      <c r="N21" s="109" t="str">
        <f t="shared" ca="1" si="10"/>
        <v>Костецький</v>
      </c>
      <c r="O21" s="22" t="str">
        <f t="shared" ca="1" si="11"/>
        <v>Сергій</v>
      </c>
      <c r="P21" s="22" t="str">
        <f t="shared" ca="1" si="12"/>
        <v>Дмитрович</v>
      </c>
      <c r="Q21" s="349">
        <f t="shared" ca="1" si="13"/>
        <v>2898402777</v>
      </c>
      <c r="R21" s="375">
        <f t="shared" ca="1" si="14"/>
        <v>0</v>
      </c>
      <c r="S21" s="376"/>
      <c r="T21" s="109" t="str">
        <f t="shared" ca="1" si="15"/>
        <v>Костецький</v>
      </c>
      <c r="U21" s="22" t="str">
        <f t="shared" ca="1" si="16"/>
        <v>Сергій</v>
      </c>
      <c r="V21" s="22" t="str">
        <f t="shared" ca="1" si="17"/>
        <v>Дмитрович</v>
      </c>
      <c r="W21" s="349">
        <f t="shared" ca="1" si="18"/>
        <v>2898402777</v>
      </c>
      <c r="X21" s="375">
        <f t="shared" ca="1" si="19"/>
        <v>0</v>
      </c>
      <c r="Y21" s="376"/>
      <c r="Z21" s="109" t="str">
        <f t="shared" ca="1" si="20"/>
        <v>Костецький</v>
      </c>
      <c r="AA21" s="22" t="str">
        <f t="shared" ca="1" si="21"/>
        <v>Сергій</v>
      </c>
      <c r="AB21" s="22" t="str">
        <f t="shared" ca="1" si="22"/>
        <v>Дмитрович</v>
      </c>
      <c r="AC21" s="349">
        <f t="shared" ca="1" si="23"/>
        <v>2898402777</v>
      </c>
      <c r="AD21" s="375">
        <f t="shared" ca="1" si="24"/>
        <v>0</v>
      </c>
      <c r="AE21" s="376"/>
      <c r="AF21" s="109" t="str">
        <f t="shared" ca="1" si="25"/>
        <v>Костецький</v>
      </c>
      <c r="AG21" s="22" t="str">
        <f t="shared" ca="1" si="26"/>
        <v>Сергій</v>
      </c>
      <c r="AH21" s="22" t="str">
        <f t="shared" ca="1" si="27"/>
        <v>Дмитрович</v>
      </c>
      <c r="AI21" s="349">
        <f t="shared" ca="1" si="28"/>
        <v>2898402777</v>
      </c>
      <c r="AJ21" s="375">
        <f t="shared" ca="1" si="29"/>
        <v>0</v>
      </c>
    </row>
    <row r="22" spans="1:36" ht="15.75" hidden="1" thickBot="1">
      <c r="A22" s="20"/>
      <c r="B22" s="109">
        <f t="shared" ca="1" si="0"/>
        <v>0</v>
      </c>
      <c r="C22" s="22">
        <f t="shared" ca="1" si="1"/>
        <v>0</v>
      </c>
      <c r="D22" s="22">
        <f t="shared" ca="1" si="2"/>
        <v>0</v>
      </c>
      <c r="E22" s="349">
        <f t="shared" ca="1" si="3"/>
        <v>0</v>
      </c>
      <c r="F22" s="23">
        <f t="shared" ca="1" si="4"/>
        <v>0</v>
      </c>
      <c r="G22" s="376"/>
      <c r="H22" s="109">
        <f t="shared" ca="1" si="5"/>
        <v>0</v>
      </c>
      <c r="I22" s="22">
        <f t="shared" ca="1" si="6"/>
        <v>0</v>
      </c>
      <c r="J22" s="22">
        <f t="shared" ca="1" si="7"/>
        <v>0</v>
      </c>
      <c r="K22" s="349">
        <f t="shared" ca="1" si="8"/>
        <v>0</v>
      </c>
      <c r="L22" s="375">
        <f t="shared" ca="1" si="9"/>
        <v>0</v>
      </c>
      <c r="M22" s="376"/>
      <c r="N22" s="109">
        <f t="shared" ca="1" si="10"/>
        <v>0</v>
      </c>
      <c r="O22" s="22">
        <f t="shared" ca="1" si="11"/>
        <v>0</v>
      </c>
      <c r="P22" s="22">
        <f t="shared" ca="1" si="12"/>
        <v>0</v>
      </c>
      <c r="Q22" s="349">
        <f t="shared" ca="1" si="13"/>
        <v>0</v>
      </c>
      <c r="R22" s="375">
        <f t="shared" ca="1" si="14"/>
        <v>0</v>
      </c>
      <c r="S22" s="376"/>
      <c r="T22" s="109">
        <f t="shared" ca="1" si="15"/>
        <v>0</v>
      </c>
      <c r="U22" s="22">
        <f t="shared" ca="1" si="16"/>
        <v>0</v>
      </c>
      <c r="V22" s="22">
        <f t="shared" ca="1" si="17"/>
        <v>0</v>
      </c>
      <c r="W22" s="349">
        <f t="shared" ca="1" si="18"/>
        <v>0</v>
      </c>
      <c r="X22" s="375">
        <f t="shared" ca="1" si="19"/>
        <v>0</v>
      </c>
      <c r="Y22" s="376"/>
      <c r="Z22" s="109">
        <f t="shared" ca="1" si="20"/>
        <v>0</v>
      </c>
      <c r="AA22" s="22">
        <f t="shared" ca="1" si="21"/>
        <v>0</v>
      </c>
      <c r="AB22" s="22">
        <f t="shared" ca="1" si="22"/>
        <v>0</v>
      </c>
      <c r="AC22" s="349">
        <f t="shared" ca="1" si="23"/>
        <v>0</v>
      </c>
      <c r="AD22" s="375">
        <f t="shared" ca="1" si="24"/>
        <v>0</v>
      </c>
      <c r="AE22" s="376"/>
      <c r="AF22" s="109">
        <f t="shared" ca="1" si="25"/>
        <v>0</v>
      </c>
      <c r="AG22" s="22">
        <f t="shared" ca="1" si="26"/>
        <v>0</v>
      </c>
      <c r="AH22" s="22">
        <f t="shared" ca="1" si="27"/>
        <v>0</v>
      </c>
      <c r="AI22" s="349">
        <f t="shared" ca="1" si="28"/>
        <v>0</v>
      </c>
      <c r="AJ22" s="375">
        <f t="shared" ca="1" si="29"/>
        <v>0</v>
      </c>
    </row>
    <row r="23" spans="1:36" ht="15.75" hidden="1" thickBot="1">
      <c r="A23" s="20"/>
      <c r="B23" s="109" t="str">
        <f t="shared" ca="1" si="0"/>
        <v>Ляшенко</v>
      </c>
      <c r="C23" s="22" t="str">
        <f t="shared" ca="1" si="1"/>
        <v>Сергій</v>
      </c>
      <c r="D23" s="22" t="str">
        <f t="shared" ca="1" si="2"/>
        <v>Миколайович</v>
      </c>
      <c r="E23" s="349">
        <f t="shared" ca="1" si="3"/>
        <v>3228719072</v>
      </c>
      <c r="F23" s="23">
        <f t="shared" ca="1" si="4"/>
        <v>0</v>
      </c>
      <c r="G23" s="376"/>
      <c r="H23" s="109" t="str">
        <f t="shared" ca="1" si="5"/>
        <v>Ляшенко</v>
      </c>
      <c r="I23" s="22" t="str">
        <f t="shared" ca="1" si="6"/>
        <v>Сергій</v>
      </c>
      <c r="J23" s="22" t="str">
        <f t="shared" ca="1" si="7"/>
        <v>Миколайович</v>
      </c>
      <c r="K23" s="349">
        <f t="shared" ca="1" si="8"/>
        <v>3228719072</v>
      </c>
      <c r="L23" s="375">
        <f t="shared" ca="1" si="9"/>
        <v>0</v>
      </c>
      <c r="M23" s="376"/>
      <c r="N23" s="109" t="str">
        <f t="shared" ca="1" si="10"/>
        <v>Ляшенко</v>
      </c>
      <c r="O23" s="22" t="str">
        <f t="shared" ca="1" si="11"/>
        <v>Сергій</v>
      </c>
      <c r="P23" s="22" t="str">
        <f t="shared" ca="1" si="12"/>
        <v>Миколайович</v>
      </c>
      <c r="Q23" s="349">
        <f t="shared" ca="1" si="13"/>
        <v>3228719072</v>
      </c>
      <c r="R23" s="375">
        <f t="shared" ca="1" si="14"/>
        <v>0</v>
      </c>
      <c r="S23" s="376"/>
      <c r="T23" s="109" t="str">
        <f t="shared" ca="1" si="15"/>
        <v>Ляшенко</v>
      </c>
      <c r="U23" s="22" t="str">
        <f t="shared" ca="1" si="16"/>
        <v>Сергій</v>
      </c>
      <c r="V23" s="22" t="str">
        <f t="shared" ca="1" si="17"/>
        <v>Миколайович</v>
      </c>
      <c r="W23" s="349">
        <f t="shared" ca="1" si="18"/>
        <v>3228719072</v>
      </c>
      <c r="X23" s="375">
        <f t="shared" ca="1" si="19"/>
        <v>0</v>
      </c>
      <c r="Y23" s="376"/>
      <c r="Z23" s="109" t="str">
        <f t="shared" ca="1" si="20"/>
        <v>Ляшенко</v>
      </c>
      <c r="AA23" s="22" t="str">
        <f t="shared" ca="1" si="21"/>
        <v>Сергій</v>
      </c>
      <c r="AB23" s="22" t="str">
        <f t="shared" ca="1" si="22"/>
        <v>Миколайович</v>
      </c>
      <c r="AC23" s="349">
        <f t="shared" ca="1" si="23"/>
        <v>3228719072</v>
      </c>
      <c r="AD23" s="375">
        <f t="shared" ca="1" si="24"/>
        <v>0</v>
      </c>
      <c r="AE23" s="376"/>
      <c r="AF23" s="109" t="str">
        <f t="shared" ca="1" si="25"/>
        <v>Ляшенко</v>
      </c>
      <c r="AG23" s="22" t="str">
        <f t="shared" ca="1" si="26"/>
        <v>Сергій</v>
      </c>
      <c r="AH23" s="22" t="str">
        <f t="shared" ca="1" si="27"/>
        <v>Миколайович</v>
      </c>
      <c r="AI23" s="349">
        <f t="shared" ca="1" si="28"/>
        <v>3228719072</v>
      </c>
      <c r="AJ23" s="375">
        <f t="shared" ca="1" si="29"/>
        <v>0</v>
      </c>
    </row>
    <row r="24" spans="1:36" ht="15.75" hidden="1" thickBot="1">
      <c r="A24" s="20"/>
      <c r="B24" s="109">
        <f t="shared" ca="1" si="0"/>
        <v>0</v>
      </c>
      <c r="C24" s="22">
        <f t="shared" ca="1" si="1"/>
        <v>0</v>
      </c>
      <c r="D24" s="22">
        <f t="shared" ca="1" si="2"/>
        <v>0</v>
      </c>
      <c r="E24" s="349">
        <f t="shared" ca="1" si="3"/>
        <v>0</v>
      </c>
      <c r="F24" s="23">
        <f t="shared" ca="1" si="4"/>
        <v>0</v>
      </c>
      <c r="G24" s="376"/>
      <c r="H24" s="109">
        <f t="shared" ca="1" si="5"/>
        <v>0</v>
      </c>
      <c r="I24" s="22">
        <f t="shared" ca="1" si="6"/>
        <v>0</v>
      </c>
      <c r="J24" s="22">
        <f t="shared" ca="1" si="7"/>
        <v>0</v>
      </c>
      <c r="K24" s="349">
        <f t="shared" ca="1" si="8"/>
        <v>0</v>
      </c>
      <c r="L24" s="375">
        <f t="shared" ca="1" si="9"/>
        <v>0</v>
      </c>
      <c r="M24" s="376"/>
      <c r="N24" s="109">
        <f t="shared" ca="1" si="10"/>
        <v>0</v>
      </c>
      <c r="O24" s="22">
        <f t="shared" ca="1" si="11"/>
        <v>0</v>
      </c>
      <c r="P24" s="22">
        <f t="shared" ca="1" si="12"/>
        <v>0</v>
      </c>
      <c r="Q24" s="349">
        <f t="shared" ca="1" si="13"/>
        <v>0</v>
      </c>
      <c r="R24" s="375">
        <f t="shared" ca="1" si="14"/>
        <v>0</v>
      </c>
      <c r="S24" s="376"/>
      <c r="T24" s="109">
        <f t="shared" ca="1" si="15"/>
        <v>0</v>
      </c>
      <c r="U24" s="22">
        <f t="shared" ca="1" si="16"/>
        <v>0</v>
      </c>
      <c r="V24" s="22">
        <f t="shared" ca="1" si="17"/>
        <v>0</v>
      </c>
      <c r="W24" s="349">
        <f t="shared" ca="1" si="18"/>
        <v>0</v>
      </c>
      <c r="X24" s="375">
        <f t="shared" ca="1" si="19"/>
        <v>0</v>
      </c>
      <c r="Y24" s="376"/>
      <c r="Z24" s="109">
        <f t="shared" ca="1" si="20"/>
        <v>0</v>
      </c>
      <c r="AA24" s="22">
        <f t="shared" ca="1" si="21"/>
        <v>0</v>
      </c>
      <c r="AB24" s="22">
        <f t="shared" ca="1" si="22"/>
        <v>0</v>
      </c>
      <c r="AC24" s="349">
        <f t="shared" ca="1" si="23"/>
        <v>0</v>
      </c>
      <c r="AD24" s="375">
        <f t="shared" ca="1" si="24"/>
        <v>0</v>
      </c>
      <c r="AE24" s="376"/>
      <c r="AF24" s="109">
        <f t="shared" ca="1" si="25"/>
        <v>0</v>
      </c>
      <c r="AG24" s="22">
        <f t="shared" ca="1" si="26"/>
        <v>0</v>
      </c>
      <c r="AH24" s="22">
        <f t="shared" ca="1" si="27"/>
        <v>0</v>
      </c>
      <c r="AI24" s="349">
        <f t="shared" ca="1" si="28"/>
        <v>0</v>
      </c>
      <c r="AJ24" s="375">
        <f t="shared" ca="1" si="29"/>
        <v>0</v>
      </c>
    </row>
    <row r="25" spans="1:36" ht="15.75" hidden="1" thickBot="1">
      <c r="A25" s="20"/>
      <c r="B25" s="109">
        <f t="shared" ca="1" si="0"/>
        <v>0</v>
      </c>
      <c r="C25" s="22">
        <f t="shared" ca="1" si="1"/>
        <v>0</v>
      </c>
      <c r="D25" s="22">
        <f t="shared" ca="1" si="2"/>
        <v>0</v>
      </c>
      <c r="E25" s="349">
        <f t="shared" ca="1" si="3"/>
        <v>0</v>
      </c>
      <c r="F25" s="23">
        <f t="shared" ca="1" si="4"/>
        <v>0</v>
      </c>
      <c r="G25" s="376"/>
      <c r="H25" s="109">
        <f t="shared" ca="1" si="5"/>
        <v>0</v>
      </c>
      <c r="I25" s="22">
        <f t="shared" ca="1" si="6"/>
        <v>0</v>
      </c>
      <c r="J25" s="22">
        <f t="shared" ca="1" si="7"/>
        <v>0</v>
      </c>
      <c r="K25" s="349">
        <f t="shared" ca="1" si="8"/>
        <v>0</v>
      </c>
      <c r="L25" s="375">
        <f t="shared" ca="1" si="9"/>
        <v>0</v>
      </c>
      <c r="M25" s="376"/>
      <c r="N25" s="109">
        <f t="shared" ca="1" si="10"/>
        <v>0</v>
      </c>
      <c r="O25" s="22">
        <f t="shared" ca="1" si="11"/>
        <v>0</v>
      </c>
      <c r="P25" s="22">
        <f t="shared" ca="1" si="12"/>
        <v>0</v>
      </c>
      <c r="Q25" s="349">
        <f t="shared" ca="1" si="13"/>
        <v>0</v>
      </c>
      <c r="R25" s="375">
        <f t="shared" ca="1" si="14"/>
        <v>0</v>
      </c>
      <c r="S25" s="376"/>
      <c r="T25" s="109">
        <f t="shared" ca="1" si="15"/>
        <v>0</v>
      </c>
      <c r="U25" s="22">
        <f t="shared" ca="1" si="16"/>
        <v>0</v>
      </c>
      <c r="V25" s="22">
        <f t="shared" ca="1" si="17"/>
        <v>0</v>
      </c>
      <c r="W25" s="349">
        <f t="shared" ca="1" si="18"/>
        <v>0</v>
      </c>
      <c r="X25" s="375">
        <f t="shared" ca="1" si="19"/>
        <v>0</v>
      </c>
      <c r="Y25" s="376"/>
      <c r="Z25" s="109">
        <f t="shared" ca="1" si="20"/>
        <v>0</v>
      </c>
      <c r="AA25" s="22">
        <f t="shared" ca="1" si="21"/>
        <v>0</v>
      </c>
      <c r="AB25" s="22">
        <f t="shared" ca="1" si="22"/>
        <v>0</v>
      </c>
      <c r="AC25" s="349">
        <f t="shared" ca="1" si="23"/>
        <v>0</v>
      </c>
      <c r="AD25" s="375">
        <f t="shared" ca="1" si="24"/>
        <v>0</v>
      </c>
      <c r="AE25" s="376"/>
      <c r="AF25" s="109">
        <f t="shared" ca="1" si="25"/>
        <v>0</v>
      </c>
      <c r="AG25" s="22">
        <f t="shared" ca="1" si="26"/>
        <v>0</v>
      </c>
      <c r="AH25" s="22">
        <f t="shared" ca="1" si="27"/>
        <v>0</v>
      </c>
      <c r="AI25" s="349">
        <f t="shared" ca="1" si="28"/>
        <v>0</v>
      </c>
      <c r="AJ25" s="375">
        <f t="shared" ca="1" si="29"/>
        <v>0</v>
      </c>
    </row>
    <row r="26" spans="1:36" ht="15.75" hidden="1" thickBot="1">
      <c r="A26" s="20"/>
      <c r="B26" s="109" t="str">
        <f t="shared" ca="1" si="0"/>
        <v>Мороз</v>
      </c>
      <c r="C26" s="22" t="str">
        <f t="shared" ca="1" si="1"/>
        <v>Максим</v>
      </c>
      <c r="D26" s="22" t="str">
        <f t="shared" ca="1" si="2"/>
        <v>Павлович</v>
      </c>
      <c r="E26" s="349">
        <f t="shared" ca="1" si="3"/>
        <v>3592503636</v>
      </c>
      <c r="F26" s="23">
        <f t="shared" ca="1" si="4"/>
        <v>0</v>
      </c>
      <c r="G26" s="376"/>
      <c r="H26" s="109" t="str">
        <f t="shared" ca="1" si="5"/>
        <v>Мороз</v>
      </c>
      <c r="I26" s="22" t="str">
        <f t="shared" ca="1" si="6"/>
        <v>Максим</v>
      </c>
      <c r="J26" s="22" t="str">
        <f t="shared" ca="1" si="7"/>
        <v>Павлович</v>
      </c>
      <c r="K26" s="349">
        <f t="shared" ca="1" si="8"/>
        <v>3592503636</v>
      </c>
      <c r="L26" s="375">
        <f t="shared" ca="1" si="9"/>
        <v>0</v>
      </c>
      <c r="M26" s="376"/>
      <c r="N26" s="109" t="str">
        <f t="shared" ca="1" si="10"/>
        <v>Мороз</v>
      </c>
      <c r="O26" s="22" t="str">
        <f t="shared" ca="1" si="11"/>
        <v>Максим</v>
      </c>
      <c r="P26" s="22" t="str">
        <f t="shared" ca="1" si="12"/>
        <v>Павлович</v>
      </c>
      <c r="Q26" s="349">
        <f t="shared" ca="1" si="13"/>
        <v>3592503636</v>
      </c>
      <c r="R26" s="375">
        <f t="shared" ca="1" si="14"/>
        <v>0</v>
      </c>
      <c r="S26" s="376"/>
      <c r="T26" s="109" t="str">
        <f t="shared" ca="1" si="15"/>
        <v>Мороз</v>
      </c>
      <c r="U26" s="22" t="str">
        <f t="shared" ca="1" si="16"/>
        <v>Максим</v>
      </c>
      <c r="V26" s="22" t="str">
        <f t="shared" ca="1" si="17"/>
        <v>Павлович</v>
      </c>
      <c r="W26" s="349">
        <f t="shared" ca="1" si="18"/>
        <v>3592503636</v>
      </c>
      <c r="X26" s="375">
        <f t="shared" ca="1" si="19"/>
        <v>0</v>
      </c>
      <c r="Y26" s="376"/>
      <c r="Z26" s="109" t="str">
        <f t="shared" ca="1" si="20"/>
        <v>Мороз</v>
      </c>
      <c r="AA26" s="22" t="str">
        <f t="shared" ca="1" si="21"/>
        <v>Максим</v>
      </c>
      <c r="AB26" s="22" t="str">
        <f t="shared" ca="1" si="22"/>
        <v>Павлович</v>
      </c>
      <c r="AC26" s="349">
        <f t="shared" ca="1" si="23"/>
        <v>3592503636</v>
      </c>
      <c r="AD26" s="375">
        <f t="shared" ca="1" si="24"/>
        <v>0</v>
      </c>
      <c r="AE26" s="376"/>
      <c r="AF26" s="109" t="str">
        <f t="shared" ca="1" si="25"/>
        <v>Мороз</v>
      </c>
      <c r="AG26" s="22" t="str">
        <f t="shared" ca="1" si="26"/>
        <v>Максим</v>
      </c>
      <c r="AH26" s="22" t="str">
        <f t="shared" ca="1" si="27"/>
        <v>Павлович</v>
      </c>
      <c r="AI26" s="349">
        <f t="shared" ca="1" si="28"/>
        <v>3592503636</v>
      </c>
      <c r="AJ26" s="375">
        <f t="shared" ca="1" si="29"/>
        <v>0</v>
      </c>
    </row>
    <row r="27" spans="1:36" ht="15.75" hidden="1" thickBot="1">
      <c r="A27" s="20">
        <v>1</v>
      </c>
      <c r="B27" s="109">
        <f t="shared" ca="1" si="0"/>
        <v>0</v>
      </c>
      <c r="C27" s="22">
        <f t="shared" ca="1" si="1"/>
        <v>0</v>
      </c>
      <c r="D27" s="22">
        <f t="shared" ca="1" si="2"/>
        <v>0</v>
      </c>
      <c r="E27" s="349">
        <f t="shared" ca="1" si="3"/>
        <v>0</v>
      </c>
      <c r="F27" s="23">
        <f t="shared" ca="1" si="4"/>
        <v>0</v>
      </c>
      <c r="G27" s="376"/>
      <c r="H27" s="109">
        <f t="shared" ca="1" si="5"/>
        <v>0</v>
      </c>
      <c r="I27" s="22">
        <f t="shared" ca="1" si="6"/>
        <v>0</v>
      </c>
      <c r="J27" s="22">
        <f t="shared" ca="1" si="7"/>
        <v>0</v>
      </c>
      <c r="K27" s="349">
        <f t="shared" ca="1" si="8"/>
        <v>0</v>
      </c>
      <c r="L27" s="375">
        <f t="shared" ca="1" si="9"/>
        <v>0</v>
      </c>
      <c r="M27" s="376"/>
      <c r="N27" s="109">
        <f t="shared" ca="1" si="10"/>
        <v>0</v>
      </c>
      <c r="O27" s="22">
        <f t="shared" ca="1" si="11"/>
        <v>0</v>
      </c>
      <c r="P27" s="22">
        <f t="shared" ca="1" si="12"/>
        <v>0</v>
      </c>
      <c r="Q27" s="349">
        <f t="shared" ca="1" si="13"/>
        <v>0</v>
      </c>
      <c r="R27" s="375">
        <f t="shared" ca="1" si="14"/>
        <v>0</v>
      </c>
      <c r="S27" s="376"/>
      <c r="T27" s="109">
        <f t="shared" ca="1" si="15"/>
        <v>0</v>
      </c>
      <c r="U27" s="22">
        <f t="shared" ca="1" si="16"/>
        <v>0</v>
      </c>
      <c r="V27" s="22">
        <f t="shared" ca="1" si="17"/>
        <v>0</v>
      </c>
      <c r="W27" s="349">
        <f t="shared" ca="1" si="18"/>
        <v>0</v>
      </c>
      <c r="X27" s="375">
        <f t="shared" ca="1" si="19"/>
        <v>0</v>
      </c>
      <c r="Y27" s="376"/>
      <c r="Z27" s="109">
        <f t="shared" ca="1" si="20"/>
        <v>0</v>
      </c>
      <c r="AA27" s="22">
        <f t="shared" ca="1" si="21"/>
        <v>0</v>
      </c>
      <c r="AB27" s="22">
        <f t="shared" ca="1" si="22"/>
        <v>0</v>
      </c>
      <c r="AC27" s="349">
        <f t="shared" ca="1" si="23"/>
        <v>0</v>
      </c>
      <c r="AD27" s="375">
        <f t="shared" ca="1" si="24"/>
        <v>0</v>
      </c>
      <c r="AE27" s="376"/>
      <c r="AF27" s="109">
        <f t="shared" ca="1" si="25"/>
        <v>0</v>
      </c>
      <c r="AG27" s="22">
        <f t="shared" ca="1" si="26"/>
        <v>0</v>
      </c>
      <c r="AH27" s="22">
        <f t="shared" ca="1" si="27"/>
        <v>0</v>
      </c>
      <c r="AI27" s="349">
        <f t="shared" ca="1" si="28"/>
        <v>0</v>
      </c>
      <c r="AJ27" s="375">
        <f t="shared" ca="1" si="29"/>
        <v>0</v>
      </c>
    </row>
    <row r="28" spans="1:36" ht="15.75" hidden="1" thickBot="1">
      <c r="A28" s="20"/>
      <c r="B28" s="109">
        <f t="shared" ca="1" si="0"/>
        <v>0</v>
      </c>
      <c r="C28" s="22">
        <f t="shared" ca="1" si="1"/>
        <v>0</v>
      </c>
      <c r="D28" s="22">
        <f t="shared" ca="1" si="2"/>
        <v>0</v>
      </c>
      <c r="E28" s="349">
        <f t="shared" ca="1" si="3"/>
        <v>0</v>
      </c>
      <c r="F28" s="23">
        <f t="shared" ca="1" si="4"/>
        <v>0</v>
      </c>
      <c r="G28" s="376"/>
      <c r="H28" s="109">
        <f t="shared" ca="1" si="5"/>
        <v>0</v>
      </c>
      <c r="I28" s="22">
        <f t="shared" ca="1" si="6"/>
        <v>0</v>
      </c>
      <c r="J28" s="22">
        <f t="shared" ca="1" si="7"/>
        <v>0</v>
      </c>
      <c r="K28" s="349">
        <f t="shared" ca="1" si="8"/>
        <v>0</v>
      </c>
      <c r="L28" s="375">
        <f t="shared" ca="1" si="9"/>
        <v>0</v>
      </c>
      <c r="M28" s="376"/>
      <c r="N28" s="109">
        <f t="shared" ca="1" si="10"/>
        <v>0</v>
      </c>
      <c r="O28" s="22">
        <f t="shared" ca="1" si="11"/>
        <v>0</v>
      </c>
      <c r="P28" s="22">
        <f t="shared" ca="1" si="12"/>
        <v>0</v>
      </c>
      <c r="Q28" s="349">
        <f t="shared" ca="1" si="13"/>
        <v>0</v>
      </c>
      <c r="R28" s="375">
        <f t="shared" ca="1" si="14"/>
        <v>0</v>
      </c>
      <c r="S28" s="376"/>
      <c r="T28" s="109">
        <f t="shared" ca="1" si="15"/>
        <v>0</v>
      </c>
      <c r="U28" s="22">
        <f t="shared" ca="1" si="16"/>
        <v>0</v>
      </c>
      <c r="V28" s="22">
        <f t="shared" ca="1" si="17"/>
        <v>0</v>
      </c>
      <c r="W28" s="349">
        <f t="shared" ca="1" si="18"/>
        <v>0</v>
      </c>
      <c r="X28" s="375">
        <f t="shared" ca="1" si="19"/>
        <v>0</v>
      </c>
      <c r="Y28" s="376"/>
      <c r="Z28" s="109">
        <f t="shared" ca="1" si="20"/>
        <v>0</v>
      </c>
      <c r="AA28" s="22">
        <f t="shared" ca="1" si="21"/>
        <v>0</v>
      </c>
      <c r="AB28" s="22">
        <f t="shared" ca="1" si="22"/>
        <v>0</v>
      </c>
      <c r="AC28" s="349">
        <f t="shared" ca="1" si="23"/>
        <v>0</v>
      </c>
      <c r="AD28" s="375">
        <f t="shared" ca="1" si="24"/>
        <v>0</v>
      </c>
      <c r="AE28" s="376"/>
      <c r="AF28" s="109">
        <f t="shared" ca="1" si="25"/>
        <v>0</v>
      </c>
      <c r="AG28" s="22">
        <f t="shared" ca="1" si="26"/>
        <v>0</v>
      </c>
      <c r="AH28" s="22">
        <f t="shared" ca="1" si="27"/>
        <v>0</v>
      </c>
      <c r="AI28" s="349">
        <f t="shared" ca="1" si="28"/>
        <v>0</v>
      </c>
      <c r="AJ28" s="375">
        <f t="shared" ca="1" si="29"/>
        <v>0</v>
      </c>
    </row>
    <row r="29" spans="1:36" ht="15.75" hidden="1" thickBot="1">
      <c r="A29" s="20">
        <v>1</v>
      </c>
      <c r="B29" s="109" t="str">
        <f t="shared" ca="1" si="0"/>
        <v>Пятаєв</v>
      </c>
      <c r="C29" s="22" t="str">
        <f t="shared" ca="1" si="1"/>
        <v>Олександр</v>
      </c>
      <c r="D29" s="22" t="str">
        <f t="shared" ca="1" si="2"/>
        <v>Володимирович</v>
      </c>
      <c r="E29" s="349">
        <f t="shared" ca="1" si="3"/>
        <v>3441507357</v>
      </c>
      <c r="F29" s="23">
        <f t="shared" ca="1" si="4"/>
        <v>0</v>
      </c>
      <c r="G29" s="376"/>
      <c r="H29" s="109" t="str">
        <f t="shared" ca="1" si="5"/>
        <v>Пятаєв</v>
      </c>
      <c r="I29" s="22" t="str">
        <f t="shared" ca="1" si="6"/>
        <v>Олександр</v>
      </c>
      <c r="J29" s="22" t="str">
        <f t="shared" ca="1" si="7"/>
        <v>Володимирович</v>
      </c>
      <c r="K29" s="349">
        <f t="shared" ca="1" si="8"/>
        <v>3441507357</v>
      </c>
      <c r="L29" s="375">
        <f t="shared" ca="1" si="9"/>
        <v>0</v>
      </c>
      <c r="M29" s="376"/>
      <c r="N29" s="109" t="str">
        <f t="shared" ca="1" si="10"/>
        <v>Пятаєв</v>
      </c>
      <c r="O29" s="22" t="str">
        <f t="shared" ca="1" si="11"/>
        <v>Олександр</v>
      </c>
      <c r="P29" s="22" t="str">
        <f t="shared" ca="1" si="12"/>
        <v>Володимирович</v>
      </c>
      <c r="Q29" s="349">
        <f t="shared" ca="1" si="13"/>
        <v>3441507357</v>
      </c>
      <c r="R29" s="375">
        <f t="shared" ca="1" si="14"/>
        <v>0</v>
      </c>
      <c r="S29" s="376"/>
      <c r="T29" s="109" t="str">
        <f t="shared" ca="1" si="15"/>
        <v>Пятаєв</v>
      </c>
      <c r="U29" s="22" t="str">
        <f t="shared" ca="1" si="16"/>
        <v>Олександр</v>
      </c>
      <c r="V29" s="22" t="str">
        <f t="shared" ca="1" si="17"/>
        <v>Володимирович</v>
      </c>
      <c r="W29" s="349">
        <f t="shared" ca="1" si="18"/>
        <v>3441507357</v>
      </c>
      <c r="X29" s="375">
        <f t="shared" ca="1" si="19"/>
        <v>0</v>
      </c>
      <c r="Y29" s="376"/>
      <c r="Z29" s="109" t="str">
        <f t="shared" ca="1" si="20"/>
        <v>Пятаєв</v>
      </c>
      <c r="AA29" s="22" t="str">
        <f t="shared" ca="1" si="21"/>
        <v>Олександр</v>
      </c>
      <c r="AB29" s="22" t="str">
        <f t="shared" ca="1" si="22"/>
        <v>Володимирович</v>
      </c>
      <c r="AC29" s="349">
        <f t="shared" ca="1" si="23"/>
        <v>3441507357</v>
      </c>
      <c r="AD29" s="375">
        <f t="shared" ca="1" si="24"/>
        <v>0</v>
      </c>
      <c r="AE29" s="376"/>
      <c r="AF29" s="109" t="str">
        <f t="shared" ca="1" si="25"/>
        <v>Пятаєв</v>
      </c>
      <c r="AG29" s="22" t="str">
        <f t="shared" ca="1" si="26"/>
        <v>Олександр</v>
      </c>
      <c r="AH29" s="22" t="str">
        <f t="shared" ca="1" si="27"/>
        <v>Володимирович</v>
      </c>
      <c r="AI29" s="349">
        <f t="shared" ca="1" si="28"/>
        <v>3441507357</v>
      </c>
      <c r="AJ29" s="375">
        <f t="shared" ca="1" si="29"/>
        <v>0</v>
      </c>
    </row>
    <row r="30" spans="1:36" ht="15.75" hidden="1" thickBot="1">
      <c r="A30" s="20"/>
      <c r="B30" s="109">
        <f t="shared" ca="1" si="0"/>
        <v>0</v>
      </c>
      <c r="C30" s="22">
        <f t="shared" ca="1" si="1"/>
        <v>0</v>
      </c>
      <c r="D30" s="22">
        <f t="shared" ca="1" si="2"/>
        <v>0</v>
      </c>
      <c r="E30" s="349">
        <f t="shared" ca="1" si="3"/>
        <v>0</v>
      </c>
      <c r="F30" s="23">
        <f t="shared" ca="1" si="4"/>
        <v>0</v>
      </c>
      <c r="G30" s="376"/>
      <c r="H30" s="109">
        <f t="shared" ca="1" si="5"/>
        <v>0</v>
      </c>
      <c r="I30" s="22">
        <f t="shared" ca="1" si="6"/>
        <v>0</v>
      </c>
      <c r="J30" s="22">
        <f t="shared" ca="1" si="7"/>
        <v>0</v>
      </c>
      <c r="K30" s="349">
        <f t="shared" ca="1" si="8"/>
        <v>0</v>
      </c>
      <c r="L30" s="375">
        <f t="shared" ca="1" si="9"/>
        <v>0</v>
      </c>
      <c r="M30" s="376"/>
      <c r="N30" s="109">
        <f t="shared" ca="1" si="10"/>
        <v>0</v>
      </c>
      <c r="O30" s="22">
        <f t="shared" ca="1" si="11"/>
        <v>0</v>
      </c>
      <c r="P30" s="22">
        <f t="shared" ca="1" si="12"/>
        <v>0</v>
      </c>
      <c r="Q30" s="349">
        <f t="shared" ca="1" si="13"/>
        <v>0</v>
      </c>
      <c r="R30" s="375">
        <f t="shared" ca="1" si="14"/>
        <v>0</v>
      </c>
      <c r="S30" s="376"/>
      <c r="T30" s="109">
        <f t="shared" ca="1" si="15"/>
        <v>0</v>
      </c>
      <c r="U30" s="22">
        <f t="shared" ca="1" si="16"/>
        <v>0</v>
      </c>
      <c r="V30" s="22">
        <f t="shared" ca="1" si="17"/>
        <v>0</v>
      </c>
      <c r="W30" s="349">
        <f t="shared" ca="1" si="18"/>
        <v>0</v>
      </c>
      <c r="X30" s="375">
        <f t="shared" ca="1" si="19"/>
        <v>0</v>
      </c>
      <c r="Y30" s="376"/>
      <c r="Z30" s="109">
        <f t="shared" ca="1" si="20"/>
        <v>0</v>
      </c>
      <c r="AA30" s="22">
        <f t="shared" ca="1" si="21"/>
        <v>0</v>
      </c>
      <c r="AB30" s="22">
        <f t="shared" ca="1" si="22"/>
        <v>0</v>
      </c>
      <c r="AC30" s="349">
        <f t="shared" ca="1" si="23"/>
        <v>0</v>
      </c>
      <c r="AD30" s="375">
        <f t="shared" ca="1" si="24"/>
        <v>0</v>
      </c>
      <c r="AE30" s="376"/>
      <c r="AF30" s="109">
        <f t="shared" ca="1" si="25"/>
        <v>0</v>
      </c>
      <c r="AG30" s="22">
        <f t="shared" ca="1" si="26"/>
        <v>0</v>
      </c>
      <c r="AH30" s="22">
        <f t="shared" ca="1" si="27"/>
        <v>0</v>
      </c>
      <c r="AI30" s="349">
        <f t="shared" ca="1" si="28"/>
        <v>0</v>
      </c>
      <c r="AJ30" s="375">
        <f t="shared" ca="1" si="29"/>
        <v>0</v>
      </c>
    </row>
    <row r="31" spans="1:36" ht="15.75" hidden="1" thickBot="1">
      <c r="A31" s="20"/>
      <c r="B31" s="109" t="str">
        <f t="shared" ca="1" si="0"/>
        <v>Захарчук</v>
      </c>
      <c r="C31" s="22" t="str">
        <f t="shared" ca="1" si="1"/>
        <v>Тетяна</v>
      </c>
      <c r="D31" s="22" t="str">
        <f t="shared" ca="1" si="2"/>
        <v>Анатоліївна</v>
      </c>
      <c r="E31" s="349">
        <f t="shared" ca="1" si="3"/>
        <v>2517401325</v>
      </c>
      <c r="F31" s="23">
        <f t="shared" ca="1" si="4"/>
        <v>0</v>
      </c>
      <c r="G31" s="376"/>
      <c r="H31" s="109" t="str">
        <f t="shared" ca="1" si="5"/>
        <v>Захарчук</v>
      </c>
      <c r="I31" s="22" t="str">
        <f t="shared" ca="1" si="6"/>
        <v>Тетяна</v>
      </c>
      <c r="J31" s="22" t="str">
        <f t="shared" ca="1" si="7"/>
        <v>Анатоліївна</v>
      </c>
      <c r="K31" s="349">
        <f t="shared" ca="1" si="8"/>
        <v>2517401325</v>
      </c>
      <c r="L31" s="375">
        <f t="shared" ca="1" si="9"/>
        <v>0</v>
      </c>
      <c r="M31" s="376"/>
      <c r="N31" s="109" t="str">
        <f t="shared" ca="1" si="10"/>
        <v>Захарчук</v>
      </c>
      <c r="O31" s="22" t="str">
        <f t="shared" ca="1" si="11"/>
        <v>Тетяна</v>
      </c>
      <c r="P31" s="22" t="str">
        <f t="shared" ca="1" si="12"/>
        <v>Анатоліївна</v>
      </c>
      <c r="Q31" s="349">
        <f t="shared" ca="1" si="13"/>
        <v>2517401325</v>
      </c>
      <c r="R31" s="375">
        <f t="shared" ca="1" si="14"/>
        <v>0</v>
      </c>
      <c r="S31" s="376"/>
      <c r="T31" s="109" t="str">
        <f t="shared" ca="1" si="15"/>
        <v>Захарчук</v>
      </c>
      <c r="U31" s="22" t="str">
        <f t="shared" ca="1" si="16"/>
        <v>Тетяна</v>
      </c>
      <c r="V31" s="22" t="str">
        <f t="shared" ca="1" si="17"/>
        <v>Анатоліївна</v>
      </c>
      <c r="W31" s="349">
        <f t="shared" ca="1" si="18"/>
        <v>2517401325</v>
      </c>
      <c r="X31" s="375">
        <f t="shared" ca="1" si="19"/>
        <v>0</v>
      </c>
      <c r="Y31" s="376"/>
      <c r="Z31" s="109" t="str">
        <f t="shared" ca="1" si="20"/>
        <v>Захарчук</v>
      </c>
      <c r="AA31" s="22" t="str">
        <f t="shared" ca="1" si="21"/>
        <v>Тетяна</v>
      </c>
      <c r="AB31" s="22" t="str">
        <f t="shared" ca="1" si="22"/>
        <v>Анатоліївна</v>
      </c>
      <c r="AC31" s="349">
        <f t="shared" ca="1" si="23"/>
        <v>2517401325</v>
      </c>
      <c r="AD31" s="375">
        <f t="shared" ca="1" si="24"/>
        <v>0</v>
      </c>
      <c r="AE31" s="376"/>
      <c r="AF31" s="109" t="str">
        <f t="shared" ca="1" si="25"/>
        <v>Захарчук</v>
      </c>
      <c r="AG31" s="22" t="str">
        <f t="shared" ca="1" si="26"/>
        <v>Тетяна</v>
      </c>
      <c r="AH31" s="22" t="str">
        <f t="shared" ca="1" si="27"/>
        <v>Анатоліївна</v>
      </c>
      <c r="AI31" s="349">
        <f t="shared" ca="1" si="28"/>
        <v>2517401325</v>
      </c>
      <c r="AJ31" s="375">
        <f t="shared" ca="1" si="29"/>
        <v>0</v>
      </c>
    </row>
    <row r="32" spans="1:36" ht="15.75" hidden="1" thickBot="1">
      <c r="A32" s="20"/>
      <c r="B32" s="109" t="str">
        <f t="shared" ca="1" si="0"/>
        <v>Бот</v>
      </c>
      <c r="C32" s="22" t="str">
        <f t="shared" ca="1" si="1"/>
        <v>Ольга</v>
      </c>
      <c r="D32" s="22" t="str">
        <f t="shared" ca="1" si="2"/>
        <v>Володимирівна</v>
      </c>
      <c r="E32" s="349">
        <f t="shared" ca="1" si="3"/>
        <v>3106915941</v>
      </c>
      <c r="F32" s="23">
        <f t="shared" ca="1" si="4"/>
        <v>0</v>
      </c>
      <c r="G32" s="376"/>
      <c r="H32" s="109" t="str">
        <f t="shared" ca="1" si="5"/>
        <v>Бот</v>
      </c>
      <c r="I32" s="22" t="str">
        <f t="shared" ca="1" si="6"/>
        <v>Ольга</v>
      </c>
      <c r="J32" s="22" t="str">
        <f t="shared" ca="1" si="7"/>
        <v>Володимирівна</v>
      </c>
      <c r="K32" s="349">
        <f t="shared" ca="1" si="8"/>
        <v>3106915941</v>
      </c>
      <c r="L32" s="375">
        <f t="shared" ca="1" si="9"/>
        <v>0</v>
      </c>
      <c r="M32" s="376"/>
      <c r="N32" s="109" t="str">
        <f t="shared" ca="1" si="10"/>
        <v>Бот</v>
      </c>
      <c r="O32" s="22" t="str">
        <f t="shared" ca="1" si="11"/>
        <v>Ольга</v>
      </c>
      <c r="P32" s="22" t="str">
        <f t="shared" ca="1" si="12"/>
        <v>Володимирівна</v>
      </c>
      <c r="Q32" s="349">
        <f t="shared" ca="1" si="13"/>
        <v>3106915941</v>
      </c>
      <c r="R32" s="375">
        <f t="shared" ca="1" si="14"/>
        <v>0</v>
      </c>
      <c r="S32" s="376"/>
      <c r="T32" s="109" t="str">
        <f t="shared" ca="1" si="15"/>
        <v>Бот</v>
      </c>
      <c r="U32" s="22" t="str">
        <f t="shared" ca="1" si="16"/>
        <v>Ольга</v>
      </c>
      <c r="V32" s="22" t="str">
        <f t="shared" ca="1" si="17"/>
        <v>Володимирівна</v>
      </c>
      <c r="W32" s="349">
        <f t="shared" ca="1" si="18"/>
        <v>3106915941</v>
      </c>
      <c r="X32" s="375">
        <f t="shared" ca="1" si="19"/>
        <v>0</v>
      </c>
      <c r="Y32" s="376"/>
      <c r="Z32" s="109" t="str">
        <f t="shared" ca="1" si="20"/>
        <v>Бот</v>
      </c>
      <c r="AA32" s="22" t="str">
        <f t="shared" ca="1" si="21"/>
        <v>Ольга</v>
      </c>
      <c r="AB32" s="22" t="str">
        <f t="shared" ca="1" si="22"/>
        <v>Володимирівна</v>
      </c>
      <c r="AC32" s="349">
        <f t="shared" ca="1" si="23"/>
        <v>3106915941</v>
      </c>
      <c r="AD32" s="375">
        <f t="shared" ca="1" si="24"/>
        <v>0</v>
      </c>
      <c r="AE32" s="376"/>
      <c r="AF32" s="109" t="str">
        <f t="shared" ca="1" si="25"/>
        <v>Бот</v>
      </c>
      <c r="AG32" s="22" t="str">
        <f t="shared" ca="1" si="26"/>
        <v>Ольга</v>
      </c>
      <c r="AH32" s="22" t="str">
        <f t="shared" ca="1" si="27"/>
        <v>Володимирівна</v>
      </c>
      <c r="AI32" s="349">
        <f t="shared" ca="1" si="28"/>
        <v>3106915941</v>
      </c>
      <c r="AJ32" s="375">
        <f t="shared" ca="1" si="29"/>
        <v>0</v>
      </c>
    </row>
    <row r="33" spans="1:36" ht="15.75" hidden="1" thickBot="1">
      <c r="A33" s="20"/>
      <c r="B33" s="109" t="str">
        <f t="shared" ca="1" si="0"/>
        <v>Голуб</v>
      </c>
      <c r="C33" s="22" t="str">
        <f t="shared" ca="1" si="1"/>
        <v>Світлана</v>
      </c>
      <c r="D33" s="22" t="str">
        <f t="shared" ca="1" si="2"/>
        <v>Миколаївна</v>
      </c>
      <c r="E33" s="349">
        <f t="shared" ca="1" si="3"/>
        <v>3125818248</v>
      </c>
      <c r="F33" s="23">
        <f t="shared" ca="1" si="4"/>
        <v>0</v>
      </c>
      <c r="G33" s="376"/>
      <c r="H33" s="109" t="str">
        <f t="shared" ca="1" si="5"/>
        <v>Голуб</v>
      </c>
      <c r="I33" s="22" t="str">
        <f t="shared" ca="1" si="6"/>
        <v>Світлана</v>
      </c>
      <c r="J33" s="22" t="str">
        <f t="shared" ca="1" si="7"/>
        <v>Миколаївна</v>
      </c>
      <c r="K33" s="349">
        <f t="shared" ca="1" si="8"/>
        <v>3125818248</v>
      </c>
      <c r="L33" s="375">
        <f t="shared" ca="1" si="9"/>
        <v>0</v>
      </c>
      <c r="M33" s="376"/>
      <c r="N33" s="109" t="str">
        <f t="shared" ca="1" si="10"/>
        <v>Голуб</v>
      </c>
      <c r="O33" s="22" t="str">
        <f t="shared" ca="1" si="11"/>
        <v>Світлана</v>
      </c>
      <c r="P33" s="22" t="str">
        <f t="shared" ca="1" si="12"/>
        <v>Миколаївна</v>
      </c>
      <c r="Q33" s="349">
        <f t="shared" ca="1" si="13"/>
        <v>3125818248</v>
      </c>
      <c r="R33" s="375">
        <f t="shared" ca="1" si="14"/>
        <v>0</v>
      </c>
      <c r="S33" s="376"/>
      <c r="T33" s="109" t="str">
        <f t="shared" ca="1" si="15"/>
        <v>Голуб</v>
      </c>
      <c r="U33" s="22" t="str">
        <f t="shared" ca="1" si="16"/>
        <v>Світлана</v>
      </c>
      <c r="V33" s="22" t="str">
        <f t="shared" ca="1" si="17"/>
        <v>Миколаївна</v>
      </c>
      <c r="W33" s="349">
        <f t="shared" ca="1" si="18"/>
        <v>3125818248</v>
      </c>
      <c r="X33" s="375">
        <f t="shared" ca="1" si="19"/>
        <v>0</v>
      </c>
      <c r="Y33" s="376"/>
      <c r="Z33" s="109" t="str">
        <f t="shared" ca="1" si="20"/>
        <v>Голуб</v>
      </c>
      <c r="AA33" s="22" t="str">
        <f t="shared" ca="1" si="21"/>
        <v>Світлана</v>
      </c>
      <c r="AB33" s="22" t="str">
        <f t="shared" ca="1" si="22"/>
        <v>Миколаївна</v>
      </c>
      <c r="AC33" s="349">
        <f t="shared" ca="1" si="23"/>
        <v>3125818248</v>
      </c>
      <c r="AD33" s="375">
        <f t="shared" ca="1" si="24"/>
        <v>0</v>
      </c>
      <c r="AE33" s="376"/>
      <c r="AF33" s="109" t="str">
        <f t="shared" ca="1" si="25"/>
        <v>Голуб</v>
      </c>
      <c r="AG33" s="22" t="str">
        <f t="shared" ca="1" si="26"/>
        <v>Світлана</v>
      </c>
      <c r="AH33" s="22" t="str">
        <f t="shared" ca="1" si="27"/>
        <v>Миколаївна</v>
      </c>
      <c r="AI33" s="349">
        <f t="shared" ca="1" si="28"/>
        <v>3125818248</v>
      </c>
      <c r="AJ33" s="375">
        <f t="shared" ca="1" si="29"/>
        <v>0</v>
      </c>
    </row>
    <row r="34" spans="1:36" ht="15.75" hidden="1" thickBot="1">
      <c r="A34" s="20"/>
      <c r="B34" s="109">
        <f t="shared" ca="1" si="0"/>
        <v>0</v>
      </c>
      <c r="C34" s="22">
        <f t="shared" ca="1" si="1"/>
        <v>0</v>
      </c>
      <c r="D34" s="22">
        <f t="shared" ca="1" si="2"/>
        <v>0</v>
      </c>
      <c r="E34" s="349">
        <f t="shared" ca="1" si="3"/>
        <v>0</v>
      </c>
      <c r="F34" s="23">
        <f t="shared" ca="1" si="4"/>
        <v>0</v>
      </c>
      <c r="G34" s="376"/>
      <c r="H34" s="109">
        <f t="shared" ca="1" si="5"/>
        <v>0</v>
      </c>
      <c r="I34" s="22">
        <f t="shared" ca="1" si="6"/>
        <v>0</v>
      </c>
      <c r="J34" s="22">
        <f t="shared" ca="1" si="7"/>
        <v>0</v>
      </c>
      <c r="K34" s="349">
        <f t="shared" ca="1" si="8"/>
        <v>0</v>
      </c>
      <c r="L34" s="375">
        <f t="shared" ca="1" si="9"/>
        <v>0</v>
      </c>
      <c r="M34" s="376"/>
      <c r="N34" s="109">
        <f t="shared" ca="1" si="10"/>
        <v>0</v>
      </c>
      <c r="O34" s="22">
        <f t="shared" ca="1" si="11"/>
        <v>0</v>
      </c>
      <c r="P34" s="22">
        <f t="shared" ca="1" si="12"/>
        <v>0</v>
      </c>
      <c r="Q34" s="349">
        <f t="shared" ca="1" si="13"/>
        <v>0</v>
      </c>
      <c r="R34" s="375">
        <f t="shared" ca="1" si="14"/>
        <v>0</v>
      </c>
      <c r="S34" s="376"/>
      <c r="T34" s="109">
        <f t="shared" ca="1" si="15"/>
        <v>0</v>
      </c>
      <c r="U34" s="22">
        <f t="shared" ca="1" si="16"/>
        <v>0</v>
      </c>
      <c r="V34" s="22">
        <f t="shared" ca="1" si="17"/>
        <v>0</v>
      </c>
      <c r="W34" s="349">
        <f t="shared" ca="1" si="18"/>
        <v>0</v>
      </c>
      <c r="X34" s="375">
        <f t="shared" ca="1" si="19"/>
        <v>0</v>
      </c>
      <c r="Y34" s="376"/>
      <c r="Z34" s="109">
        <f t="shared" ca="1" si="20"/>
        <v>0</v>
      </c>
      <c r="AA34" s="22">
        <f t="shared" ca="1" si="21"/>
        <v>0</v>
      </c>
      <c r="AB34" s="22">
        <f t="shared" ca="1" si="22"/>
        <v>0</v>
      </c>
      <c r="AC34" s="349">
        <f t="shared" ca="1" si="23"/>
        <v>0</v>
      </c>
      <c r="AD34" s="375">
        <f t="shared" ca="1" si="24"/>
        <v>0</v>
      </c>
      <c r="AE34" s="376"/>
      <c r="AF34" s="109">
        <f t="shared" ca="1" si="25"/>
        <v>0</v>
      </c>
      <c r="AG34" s="22">
        <f t="shared" ca="1" si="26"/>
        <v>0</v>
      </c>
      <c r="AH34" s="22">
        <f t="shared" ca="1" si="27"/>
        <v>0</v>
      </c>
      <c r="AI34" s="349">
        <f t="shared" ca="1" si="28"/>
        <v>0</v>
      </c>
      <c r="AJ34" s="375">
        <f t="shared" ca="1" si="29"/>
        <v>0</v>
      </c>
    </row>
    <row r="35" spans="1:36" ht="15.75" hidden="1" thickBot="1">
      <c r="A35" s="20"/>
      <c r="B35" s="109">
        <f t="shared" ca="1" si="0"/>
        <v>0</v>
      </c>
      <c r="C35" s="22">
        <f t="shared" ca="1" si="1"/>
        <v>0</v>
      </c>
      <c r="D35" s="22">
        <f t="shared" ca="1" si="2"/>
        <v>0</v>
      </c>
      <c r="E35" s="349">
        <f t="shared" ca="1" si="3"/>
        <v>0</v>
      </c>
      <c r="F35" s="23">
        <f t="shared" ca="1" si="4"/>
        <v>0</v>
      </c>
      <c r="G35" s="376"/>
      <c r="H35" s="109">
        <f t="shared" ca="1" si="5"/>
        <v>0</v>
      </c>
      <c r="I35" s="22">
        <f t="shared" ca="1" si="6"/>
        <v>0</v>
      </c>
      <c r="J35" s="22">
        <f t="shared" ca="1" si="7"/>
        <v>0</v>
      </c>
      <c r="K35" s="349">
        <f t="shared" ca="1" si="8"/>
        <v>0</v>
      </c>
      <c r="L35" s="375">
        <f t="shared" ca="1" si="9"/>
        <v>0</v>
      </c>
      <c r="M35" s="376"/>
      <c r="N35" s="109">
        <f t="shared" ca="1" si="10"/>
        <v>0</v>
      </c>
      <c r="O35" s="22">
        <f t="shared" ca="1" si="11"/>
        <v>0</v>
      </c>
      <c r="P35" s="22">
        <f t="shared" ca="1" si="12"/>
        <v>0</v>
      </c>
      <c r="Q35" s="349">
        <f t="shared" ca="1" si="13"/>
        <v>0</v>
      </c>
      <c r="R35" s="375">
        <f t="shared" ca="1" si="14"/>
        <v>0</v>
      </c>
      <c r="S35" s="376"/>
      <c r="T35" s="109">
        <f t="shared" ca="1" si="15"/>
        <v>0</v>
      </c>
      <c r="U35" s="22">
        <f t="shared" ca="1" si="16"/>
        <v>0</v>
      </c>
      <c r="V35" s="22">
        <f t="shared" ca="1" si="17"/>
        <v>0</v>
      </c>
      <c r="W35" s="349">
        <f t="shared" ca="1" si="18"/>
        <v>0</v>
      </c>
      <c r="X35" s="375">
        <f t="shared" ca="1" si="19"/>
        <v>0</v>
      </c>
      <c r="Y35" s="376"/>
      <c r="Z35" s="109">
        <f t="shared" ca="1" si="20"/>
        <v>0</v>
      </c>
      <c r="AA35" s="22">
        <f t="shared" ca="1" si="21"/>
        <v>0</v>
      </c>
      <c r="AB35" s="22">
        <f t="shared" ca="1" si="22"/>
        <v>0</v>
      </c>
      <c r="AC35" s="349">
        <f t="shared" ca="1" si="23"/>
        <v>0</v>
      </c>
      <c r="AD35" s="375">
        <f t="shared" ca="1" si="24"/>
        <v>0</v>
      </c>
      <c r="AE35" s="376"/>
      <c r="AF35" s="109">
        <f t="shared" ca="1" si="25"/>
        <v>0</v>
      </c>
      <c r="AG35" s="22">
        <f t="shared" ca="1" si="26"/>
        <v>0</v>
      </c>
      <c r="AH35" s="22">
        <f t="shared" ca="1" si="27"/>
        <v>0</v>
      </c>
      <c r="AI35" s="349">
        <f t="shared" ca="1" si="28"/>
        <v>0</v>
      </c>
      <c r="AJ35" s="375">
        <f t="shared" ca="1" si="29"/>
        <v>0</v>
      </c>
    </row>
    <row r="36" spans="1:36" ht="15.75" hidden="1" thickBot="1">
      <c r="A36" s="20"/>
      <c r="B36" s="109" t="str">
        <f t="shared" ca="1" si="0"/>
        <v>Байбуз</v>
      </c>
      <c r="C36" s="22" t="str">
        <f t="shared" ca="1" si="1"/>
        <v>Андрій</v>
      </c>
      <c r="D36" s="22" t="str">
        <f t="shared" ca="1" si="2"/>
        <v>Олександрович</v>
      </c>
      <c r="E36" s="349">
        <f t="shared" ca="1" si="3"/>
        <v>2855517899</v>
      </c>
      <c r="F36" s="23">
        <f t="shared" ca="1" si="4"/>
        <v>0</v>
      </c>
      <c r="G36" s="376"/>
      <c r="H36" s="109" t="str">
        <f t="shared" ca="1" si="5"/>
        <v>Байбуз</v>
      </c>
      <c r="I36" s="22" t="str">
        <f t="shared" ca="1" si="6"/>
        <v>Андрій</v>
      </c>
      <c r="J36" s="22" t="str">
        <f t="shared" ca="1" si="7"/>
        <v>Олександрович</v>
      </c>
      <c r="K36" s="349">
        <f t="shared" ca="1" si="8"/>
        <v>2855517899</v>
      </c>
      <c r="L36" s="375">
        <f t="shared" ca="1" si="9"/>
        <v>0</v>
      </c>
      <c r="M36" s="376"/>
      <c r="N36" s="109" t="str">
        <f t="shared" ca="1" si="10"/>
        <v>Байбуз</v>
      </c>
      <c r="O36" s="22" t="str">
        <f t="shared" ca="1" si="11"/>
        <v>Андрій</v>
      </c>
      <c r="P36" s="22" t="str">
        <f t="shared" ca="1" si="12"/>
        <v>Олександрович</v>
      </c>
      <c r="Q36" s="349">
        <f t="shared" ca="1" si="13"/>
        <v>2855517899</v>
      </c>
      <c r="R36" s="375">
        <f t="shared" ca="1" si="14"/>
        <v>0</v>
      </c>
      <c r="S36" s="376"/>
      <c r="T36" s="109" t="str">
        <f t="shared" ca="1" si="15"/>
        <v>Байбуз</v>
      </c>
      <c r="U36" s="22" t="str">
        <f t="shared" ca="1" si="16"/>
        <v>Андрій</v>
      </c>
      <c r="V36" s="22" t="str">
        <f t="shared" ca="1" si="17"/>
        <v>Олександрович</v>
      </c>
      <c r="W36" s="349">
        <f t="shared" ca="1" si="18"/>
        <v>2855517899</v>
      </c>
      <c r="X36" s="375">
        <f t="shared" ca="1" si="19"/>
        <v>0</v>
      </c>
      <c r="Y36" s="376"/>
      <c r="Z36" s="109" t="str">
        <f t="shared" ca="1" si="20"/>
        <v>Байбуз</v>
      </c>
      <c r="AA36" s="22" t="str">
        <f t="shared" ca="1" si="21"/>
        <v>Андрій</v>
      </c>
      <c r="AB36" s="22" t="str">
        <f t="shared" ca="1" si="22"/>
        <v>Олександрович</v>
      </c>
      <c r="AC36" s="349">
        <f t="shared" ca="1" si="23"/>
        <v>2855517899</v>
      </c>
      <c r="AD36" s="375">
        <f t="shared" ca="1" si="24"/>
        <v>0</v>
      </c>
      <c r="AE36" s="376"/>
      <c r="AF36" s="109" t="str">
        <f t="shared" ca="1" si="25"/>
        <v>Байбуз</v>
      </c>
      <c r="AG36" s="22" t="str">
        <f t="shared" ca="1" si="26"/>
        <v>Андрій</v>
      </c>
      <c r="AH36" s="22" t="str">
        <f t="shared" ca="1" si="27"/>
        <v>Олександрович</v>
      </c>
      <c r="AI36" s="349">
        <f t="shared" ca="1" si="28"/>
        <v>2855517899</v>
      </c>
      <c r="AJ36" s="375">
        <f t="shared" ca="1" si="29"/>
        <v>0</v>
      </c>
    </row>
    <row r="37" spans="1:36" ht="15.75" hidden="1" thickBot="1">
      <c r="A37" s="20"/>
      <c r="B37" s="109" t="str">
        <f t="shared" ca="1" si="0"/>
        <v>Таранюк</v>
      </c>
      <c r="C37" s="22" t="str">
        <f t="shared" ca="1" si="1"/>
        <v>Олександр</v>
      </c>
      <c r="D37" s="22" t="str">
        <f t="shared" ca="1" si="2"/>
        <v>Валерійович</v>
      </c>
      <c r="E37" s="349">
        <f t="shared" ca="1" si="3"/>
        <v>2983221312</v>
      </c>
      <c r="F37" s="23">
        <f t="shared" ca="1" si="4"/>
        <v>0</v>
      </c>
      <c r="G37" s="376"/>
      <c r="H37" s="109" t="str">
        <f t="shared" ca="1" si="5"/>
        <v>Таранюк</v>
      </c>
      <c r="I37" s="22" t="str">
        <f t="shared" ca="1" si="6"/>
        <v>Олександр</v>
      </c>
      <c r="J37" s="22" t="str">
        <f t="shared" ca="1" si="7"/>
        <v>Валерійович</v>
      </c>
      <c r="K37" s="349">
        <f t="shared" ca="1" si="8"/>
        <v>2983221312</v>
      </c>
      <c r="L37" s="375">
        <f t="shared" ca="1" si="9"/>
        <v>0</v>
      </c>
      <c r="M37" s="376"/>
      <c r="N37" s="109" t="str">
        <f t="shared" ca="1" si="10"/>
        <v>Таранюк</v>
      </c>
      <c r="O37" s="22" t="str">
        <f t="shared" ca="1" si="11"/>
        <v>Олександр</v>
      </c>
      <c r="P37" s="22" t="str">
        <f t="shared" ca="1" si="12"/>
        <v>Валерійович</v>
      </c>
      <c r="Q37" s="349">
        <f t="shared" ca="1" si="13"/>
        <v>2983221312</v>
      </c>
      <c r="R37" s="375">
        <f t="shared" ca="1" si="14"/>
        <v>0</v>
      </c>
      <c r="S37" s="376"/>
      <c r="T37" s="109" t="str">
        <f t="shared" ca="1" si="15"/>
        <v>Таранюк</v>
      </c>
      <c r="U37" s="22" t="str">
        <f t="shared" ca="1" si="16"/>
        <v>Олександр</v>
      </c>
      <c r="V37" s="22" t="str">
        <f t="shared" ca="1" si="17"/>
        <v>Валерійович</v>
      </c>
      <c r="W37" s="349">
        <f t="shared" ca="1" si="18"/>
        <v>2983221312</v>
      </c>
      <c r="X37" s="375">
        <f t="shared" ca="1" si="19"/>
        <v>0</v>
      </c>
      <c r="Y37" s="376"/>
      <c r="Z37" s="109" t="str">
        <f t="shared" ca="1" si="20"/>
        <v>Таранюк</v>
      </c>
      <c r="AA37" s="22" t="str">
        <f t="shared" ca="1" si="21"/>
        <v>Олександр</v>
      </c>
      <c r="AB37" s="22" t="str">
        <f t="shared" ca="1" si="22"/>
        <v>Валерійович</v>
      </c>
      <c r="AC37" s="349">
        <f t="shared" ca="1" si="23"/>
        <v>2983221312</v>
      </c>
      <c r="AD37" s="375">
        <f t="shared" ca="1" si="24"/>
        <v>0</v>
      </c>
      <c r="AE37" s="376"/>
      <c r="AF37" s="109" t="str">
        <f t="shared" ca="1" si="25"/>
        <v>Таранюк</v>
      </c>
      <c r="AG37" s="22" t="str">
        <f t="shared" ca="1" si="26"/>
        <v>Олександр</v>
      </c>
      <c r="AH37" s="22" t="str">
        <f t="shared" ca="1" si="27"/>
        <v>Валерійович</v>
      </c>
      <c r="AI37" s="349">
        <f t="shared" ca="1" si="28"/>
        <v>2983221312</v>
      </c>
      <c r="AJ37" s="375">
        <f t="shared" ca="1" si="29"/>
        <v>0</v>
      </c>
    </row>
    <row r="38" spans="1:36" ht="15.75" hidden="1" thickBot="1">
      <c r="A38" s="20"/>
      <c r="B38" s="109" t="str">
        <f t="shared" ca="1" si="0"/>
        <v>Савенко</v>
      </c>
      <c r="C38" s="22" t="str">
        <f t="shared" ca="1" si="1"/>
        <v>Вадим</v>
      </c>
      <c r="D38" s="22" t="str">
        <f t="shared" ca="1" si="2"/>
        <v>Васильович</v>
      </c>
      <c r="E38" s="349">
        <f t="shared" ca="1" si="3"/>
        <v>2392517453</v>
      </c>
      <c r="F38" s="23">
        <f t="shared" ca="1" si="4"/>
        <v>0</v>
      </c>
      <c r="G38" s="376"/>
      <c r="H38" s="109" t="str">
        <f t="shared" ca="1" si="5"/>
        <v>Савенко</v>
      </c>
      <c r="I38" s="22" t="str">
        <f t="shared" ca="1" si="6"/>
        <v>Вадим</v>
      </c>
      <c r="J38" s="22" t="str">
        <f t="shared" ca="1" si="7"/>
        <v>Васильович</v>
      </c>
      <c r="K38" s="349">
        <f t="shared" ca="1" si="8"/>
        <v>2392517453</v>
      </c>
      <c r="L38" s="375">
        <f t="shared" ca="1" si="9"/>
        <v>0</v>
      </c>
      <c r="M38" s="376"/>
      <c r="N38" s="109" t="str">
        <f t="shared" ca="1" si="10"/>
        <v>Савенко</v>
      </c>
      <c r="O38" s="22" t="str">
        <f t="shared" ca="1" si="11"/>
        <v>Вадим</v>
      </c>
      <c r="P38" s="22" t="str">
        <f t="shared" ca="1" si="12"/>
        <v>Васильович</v>
      </c>
      <c r="Q38" s="349">
        <f t="shared" ca="1" si="13"/>
        <v>2392517453</v>
      </c>
      <c r="R38" s="375">
        <f t="shared" ca="1" si="14"/>
        <v>0</v>
      </c>
      <c r="S38" s="376"/>
      <c r="T38" s="109" t="str">
        <f t="shared" ca="1" si="15"/>
        <v>Савенко</v>
      </c>
      <c r="U38" s="22" t="str">
        <f t="shared" ca="1" si="16"/>
        <v>Вадим</v>
      </c>
      <c r="V38" s="22" t="str">
        <f t="shared" ca="1" si="17"/>
        <v>Васильович</v>
      </c>
      <c r="W38" s="349">
        <f t="shared" ca="1" si="18"/>
        <v>2392517453</v>
      </c>
      <c r="X38" s="375">
        <f t="shared" ca="1" si="19"/>
        <v>0</v>
      </c>
      <c r="Y38" s="376"/>
      <c r="Z38" s="109" t="str">
        <f t="shared" ca="1" si="20"/>
        <v>Савенко</v>
      </c>
      <c r="AA38" s="22" t="str">
        <f t="shared" ca="1" si="21"/>
        <v>Вадим</v>
      </c>
      <c r="AB38" s="22" t="str">
        <f t="shared" ca="1" si="22"/>
        <v>Васильович</v>
      </c>
      <c r="AC38" s="349">
        <f t="shared" ca="1" si="23"/>
        <v>2392517453</v>
      </c>
      <c r="AD38" s="375">
        <f t="shared" ca="1" si="24"/>
        <v>0</v>
      </c>
      <c r="AE38" s="376"/>
      <c r="AF38" s="109" t="str">
        <f t="shared" ca="1" si="25"/>
        <v>Савенко</v>
      </c>
      <c r="AG38" s="22" t="str">
        <f t="shared" ca="1" si="26"/>
        <v>Вадим</v>
      </c>
      <c r="AH38" s="22" t="str">
        <f t="shared" ca="1" si="27"/>
        <v>Васильович</v>
      </c>
      <c r="AI38" s="349">
        <f t="shared" ca="1" si="28"/>
        <v>2392517453</v>
      </c>
      <c r="AJ38" s="375">
        <f t="shared" ca="1" si="29"/>
        <v>0</v>
      </c>
    </row>
    <row r="39" spans="1:36" ht="15.75" hidden="1" thickBot="1">
      <c r="A39" s="20"/>
      <c r="B39" s="109" t="str">
        <f t="shared" ca="1" si="0"/>
        <v>Прокопчук</v>
      </c>
      <c r="C39" s="22" t="str">
        <f t="shared" ca="1" si="1"/>
        <v>Тетяна</v>
      </c>
      <c r="D39" s="22" t="str">
        <f t="shared" ca="1" si="2"/>
        <v>Петрівна</v>
      </c>
      <c r="E39" s="349">
        <f t="shared" ca="1" si="3"/>
        <v>3299613844</v>
      </c>
      <c r="F39" s="23">
        <f t="shared" ca="1" si="4"/>
        <v>0</v>
      </c>
      <c r="G39" s="376"/>
      <c r="H39" s="109" t="str">
        <f t="shared" ca="1" si="5"/>
        <v>Прокопчук</v>
      </c>
      <c r="I39" s="22" t="str">
        <f t="shared" ca="1" si="6"/>
        <v>Тетяна</v>
      </c>
      <c r="J39" s="22" t="str">
        <f t="shared" ca="1" si="7"/>
        <v>Петрівна</v>
      </c>
      <c r="K39" s="349">
        <f t="shared" ca="1" si="8"/>
        <v>3299613844</v>
      </c>
      <c r="L39" s="375">
        <f t="shared" ca="1" si="9"/>
        <v>0</v>
      </c>
      <c r="M39" s="376"/>
      <c r="N39" s="109" t="str">
        <f t="shared" ca="1" si="10"/>
        <v>Прокопчук</v>
      </c>
      <c r="O39" s="22" t="str">
        <f t="shared" ca="1" si="11"/>
        <v>Тетяна</v>
      </c>
      <c r="P39" s="22" t="str">
        <f t="shared" ca="1" si="12"/>
        <v>Петрівна</v>
      </c>
      <c r="Q39" s="349">
        <f t="shared" ca="1" si="13"/>
        <v>3299613844</v>
      </c>
      <c r="R39" s="375">
        <f t="shared" ca="1" si="14"/>
        <v>0</v>
      </c>
      <c r="S39" s="376"/>
      <c r="T39" s="109" t="str">
        <f t="shared" ca="1" si="15"/>
        <v>Прокопчук</v>
      </c>
      <c r="U39" s="22" t="str">
        <f t="shared" ca="1" si="16"/>
        <v>Тетяна</v>
      </c>
      <c r="V39" s="22" t="str">
        <f t="shared" ca="1" si="17"/>
        <v>Петрівна</v>
      </c>
      <c r="W39" s="349">
        <f t="shared" ca="1" si="18"/>
        <v>3299613844</v>
      </c>
      <c r="X39" s="375">
        <f t="shared" ca="1" si="19"/>
        <v>0</v>
      </c>
      <c r="Y39" s="376"/>
      <c r="Z39" s="109" t="str">
        <f t="shared" ca="1" si="20"/>
        <v>Прокопчук</v>
      </c>
      <c r="AA39" s="22" t="str">
        <f t="shared" ca="1" si="21"/>
        <v>Тетяна</v>
      </c>
      <c r="AB39" s="22" t="str">
        <f t="shared" ca="1" si="22"/>
        <v>Петрівна</v>
      </c>
      <c r="AC39" s="349">
        <f t="shared" ca="1" si="23"/>
        <v>3299613844</v>
      </c>
      <c r="AD39" s="375">
        <f t="shared" ca="1" si="24"/>
        <v>0</v>
      </c>
      <c r="AE39" s="376"/>
      <c r="AF39" s="109" t="str">
        <f t="shared" ca="1" si="25"/>
        <v>Прокопчук</v>
      </c>
      <c r="AG39" s="22" t="str">
        <f t="shared" ca="1" si="26"/>
        <v>Тетяна</v>
      </c>
      <c r="AH39" s="22" t="str">
        <f t="shared" ca="1" si="27"/>
        <v>Петрівна</v>
      </c>
      <c r="AI39" s="349">
        <f t="shared" ca="1" si="28"/>
        <v>3299613844</v>
      </c>
      <c r="AJ39" s="375">
        <f t="shared" ca="1" si="29"/>
        <v>0</v>
      </c>
    </row>
    <row r="40" spans="1:36" ht="15.75" hidden="1" thickBot="1">
      <c r="A40" s="20"/>
      <c r="B40" s="109">
        <f t="shared" ca="1" si="0"/>
        <v>0</v>
      </c>
      <c r="C40" s="22">
        <f t="shared" ca="1" si="1"/>
        <v>0</v>
      </c>
      <c r="D40" s="22">
        <f t="shared" ca="1" si="2"/>
        <v>0</v>
      </c>
      <c r="E40" s="349">
        <f t="shared" ca="1" si="3"/>
        <v>0</v>
      </c>
      <c r="F40" s="23">
        <f t="shared" ca="1" si="4"/>
        <v>0</v>
      </c>
      <c r="G40" s="376"/>
      <c r="H40" s="109">
        <f t="shared" ca="1" si="5"/>
        <v>0</v>
      </c>
      <c r="I40" s="22">
        <f t="shared" ca="1" si="6"/>
        <v>0</v>
      </c>
      <c r="J40" s="22">
        <f t="shared" ca="1" si="7"/>
        <v>0</v>
      </c>
      <c r="K40" s="349">
        <f t="shared" ca="1" si="8"/>
        <v>0</v>
      </c>
      <c r="L40" s="375">
        <f t="shared" ca="1" si="9"/>
        <v>0</v>
      </c>
      <c r="M40" s="376"/>
      <c r="N40" s="109">
        <f t="shared" ca="1" si="10"/>
        <v>0</v>
      </c>
      <c r="O40" s="22">
        <f t="shared" ca="1" si="11"/>
        <v>0</v>
      </c>
      <c r="P40" s="22">
        <f t="shared" ca="1" si="12"/>
        <v>0</v>
      </c>
      <c r="Q40" s="349">
        <f t="shared" ca="1" si="13"/>
        <v>0</v>
      </c>
      <c r="R40" s="375">
        <f t="shared" ca="1" si="14"/>
        <v>0</v>
      </c>
      <c r="S40" s="376"/>
      <c r="T40" s="109">
        <f t="shared" ca="1" si="15"/>
        <v>0</v>
      </c>
      <c r="U40" s="22">
        <f t="shared" ca="1" si="16"/>
        <v>0</v>
      </c>
      <c r="V40" s="22">
        <f t="shared" ca="1" si="17"/>
        <v>0</v>
      </c>
      <c r="W40" s="349">
        <f t="shared" ca="1" si="18"/>
        <v>0</v>
      </c>
      <c r="X40" s="375">
        <f t="shared" ca="1" si="19"/>
        <v>0</v>
      </c>
      <c r="Y40" s="376"/>
      <c r="Z40" s="109">
        <f t="shared" ca="1" si="20"/>
        <v>0</v>
      </c>
      <c r="AA40" s="22">
        <f t="shared" ca="1" si="21"/>
        <v>0</v>
      </c>
      <c r="AB40" s="22">
        <f t="shared" ca="1" si="22"/>
        <v>0</v>
      </c>
      <c r="AC40" s="349">
        <f t="shared" ca="1" si="23"/>
        <v>0</v>
      </c>
      <c r="AD40" s="375">
        <f t="shared" ca="1" si="24"/>
        <v>0</v>
      </c>
      <c r="AE40" s="376"/>
      <c r="AF40" s="109">
        <f t="shared" ca="1" si="25"/>
        <v>0</v>
      </c>
      <c r="AG40" s="22">
        <f t="shared" ca="1" si="26"/>
        <v>0</v>
      </c>
      <c r="AH40" s="22">
        <f t="shared" ca="1" si="27"/>
        <v>0</v>
      </c>
      <c r="AI40" s="349">
        <f t="shared" ca="1" si="28"/>
        <v>0</v>
      </c>
      <c r="AJ40" s="375">
        <f t="shared" ca="1" si="29"/>
        <v>0</v>
      </c>
    </row>
    <row r="41" spans="1:36" ht="15.75" hidden="1" thickBot="1">
      <c r="A41" s="20"/>
      <c r="B41" s="109" t="str">
        <f t="shared" ca="1" si="0"/>
        <v>Сарафанюк</v>
      </c>
      <c r="C41" s="22" t="str">
        <f t="shared" ca="1" si="1"/>
        <v>Сергій</v>
      </c>
      <c r="D41" s="22" t="str">
        <f t="shared" ca="1" si="2"/>
        <v>Васильович</v>
      </c>
      <c r="E41" s="349">
        <f t="shared" ca="1" si="3"/>
        <v>2246204994</v>
      </c>
      <c r="F41" s="23">
        <f t="shared" ca="1" si="4"/>
        <v>0</v>
      </c>
      <c r="G41" s="376"/>
      <c r="H41" s="109" t="str">
        <f t="shared" ca="1" si="5"/>
        <v>Сарафанюк</v>
      </c>
      <c r="I41" s="22" t="str">
        <f t="shared" ca="1" si="6"/>
        <v>Сергій</v>
      </c>
      <c r="J41" s="22" t="str">
        <f t="shared" ca="1" si="7"/>
        <v>Васильович</v>
      </c>
      <c r="K41" s="349">
        <f t="shared" ca="1" si="8"/>
        <v>2246204994</v>
      </c>
      <c r="L41" s="375">
        <f t="shared" ca="1" si="9"/>
        <v>0</v>
      </c>
      <c r="M41" s="376"/>
      <c r="N41" s="109" t="str">
        <f t="shared" ca="1" si="10"/>
        <v>Сарафанюк</v>
      </c>
      <c r="O41" s="22" t="str">
        <f t="shared" ca="1" si="11"/>
        <v>Сергій</v>
      </c>
      <c r="P41" s="22" t="str">
        <f t="shared" ca="1" si="12"/>
        <v>Васильович</v>
      </c>
      <c r="Q41" s="349">
        <f t="shared" ca="1" si="13"/>
        <v>2246204994</v>
      </c>
      <c r="R41" s="375">
        <f t="shared" ca="1" si="14"/>
        <v>0</v>
      </c>
      <c r="S41" s="376"/>
      <c r="T41" s="109" t="str">
        <f t="shared" ca="1" si="15"/>
        <v>Сарафанюк</v>
      </c>
      <c r="U41" s="22" t="str">
        <f t="shared" ca="1" si="16"/>
        <v>Сергій</v>
      </c>
      <c r="V41" s="22" t="str">
        <f t="shared" ca="1" si="17"/>
        <v>Васильович</v>
      </c>
      <c r="W41" s="349">
        <f t="shared" ca="1" si="18"/>
        <v>2246204994</v>
      </c>
      <c r="X41" s="375">
        <f t="shared" ca="1" si="19"/>
        <v>0</v>
      </c>
      <c r="Y41" s="376"/>
      <c r="Z41" s="109" t="str">
        <f t="shared" ca="1" si="20"/>
        <v>Сарафанюк</v>
      </c>
      <c r="AA41" s="22" t="str">
        <f t="shared" ca="1" si="21"/>
        <v>Сергій</v>
      </c>
      <c r="AB41" s="22" t="str">
        <f t="shared" ca="1" si="22"/>
        <v>Васильович</v>
      </c>
      <c r="AC41" s="349">
        <f t="shared" ca="1" si="23"/>
        <v>2246204994</v>
      </c>
      <c r="AD41" s="375">
        <f t="shared" ca="1" si="24"/>
        <v>0</v>
      </c>
      <c r="AE41" s="376"/>
      <c r="AF41" s="109" t="str">
        <f t="shared" ca="1" si="25"/>
        <v>Сарафанюк</v>
      </c>
      <c r="AG41" s="22" t="str">
        <f t="shared" ca="1" si="26"/>
        <v>Сергій</v>
      </c>
      <c r="AH41" s="22" t="str">
        <f t="shared" ca="1" si="27"/>
        <v>Васильович</v>
      </c>
      <c r="AI41" s="349">
        <f t="shared" ca="1" si="28"/>
        <v>2246204994</v>
      </c>
      <c r="AJ41" s="375">
        <f t="shared" ca="1" si="29"/>
        <v>0</v>
      </c>
    </row>
    <row r="42" spans="1:36" ht="15.75" hidden="1" thickBot="1">
      <c r="A42" s="20">
        <v>2</v>
      </c>
      <c r="B42" s="109" t="str">
        <f t="shared" ca="1" si="0"/>
        <v>Шалавінський</v>
      </c>
      <c r="C42" s="22" t="str">
        <f t="shared" ca="1" si="1"/>
        <v>Андрій</v>
      </c>
      <c r="D42" s="22" t="str">
        <f t="shared" ca="1" si="2"/>
        <v>Олегович</v>
      </c>
      <c r="E42" s="349">
        <f t="shared" ca="1" si="3"/>
        <v>3462406133</v>
      </c>
      <c r="F42" s="23">
        <f t="shared" ca="1" si="4"/>
        <v>0</v>
      </c>
      <c r="G42" s="376">
        <v>1</v>
      </c>
      <c r="H42" s="109" t="str">
        <f t="shared" ca="1" si="5"/>
        <v>Шалавінський</v>
      </c>
      <c r="I42" s="22" t="str">
        <f t="shared" ca="1" si="6"/>
        <v>Андрій</v>
      </c>
      <c r="J42" s="22" t="str">
        <f t="shared" ca="1" si="7"/>
        <v>Олегович</v>
      </c>
      <c r="K42" s="349">
        <f t="shared" ca="1" si="8"/>
        <v>3462406133</v>
      </c>
      <c r="L42" s="375">
        <f t="shared" ca="1" si="9"/>
        <v>0</v>
      </c>
      <c r="M42" s="376"/>
      <c r="N42" s="109" t="str">
        <f t="shared" ca="1" si="10"/>
        <v>Шалавінський</v>
      </c>
      <c r="O42" s="22" t="str">
        <f t="shared" ca="1" si="11"/>
        <v>Андрій</v>
      </c>
      <c r="P42" s="22" t="str">
        <f t="shared" ca="1" si="12"/>
        <v>Олегович</v>
      </c>
      <c r="Q42" s="349">
        <f t="shared" ca="1" si="13"/>
        <v>3462406133</v>
      </c>
      <c r="R42" s="375">
        <f t="shared" ca="1" si="14"/>
        <v>0</v>
      </c>
      <c r="S42" s="376"/>
      <c r="T42" s="109" t="str">
        <f t="shared" ca="1" si="15"/>
        <v>Шалавінський</v>
      </c>
      <c r="U42" s="22" t="str">
        <f t="shared" ca="1" si="16"/>
        <v>Андрій</v>
      </c>
      <c r="V42" s="22" t="str">
        <f t="shared" ca="1" si="17"/>
        <v>Олегович</v>
      </c>
      <c r="W42" s="349">
        <f t="shared" ca="1" si="18"/>
        <v>3462406133</v>
      </c>
      <c r="X42" s="375">
        <f t="shared" ca="1" si="19"/>
        <v>0</v>
      </c>
      <c r="Y42" s="376"/>
      <c r="Z42" s="109" t="str">
        <f t="shared" ca="1" si="20"/>
        <v>Шалавінський</v>
      </c>
      <c r="AA42" s="22" t="str">
        <f t="shared" ca="1" si="21"/>
        <v>Андрій</v>
      </c>
      <c r="AB42" s="22" t="str">
        <f t="shared" ca="1" si="22"/>
        <v>Олегович</v>
      </c>
      <c r="AC42" s="349">
        <f t="shared" ca="1" si="23"/>
        <v>3462406133</v>
      </c>
      <c r="AD42" s="375">
        <f t="shared" ca="1" si="24"/>
        <v>0</v>
      </c>
      <c r="AE42" s="376">
        <v>1</v>
      </c>
      <c r="AF42" s="109" t="str">
        <f t="shared" ca="1" si="25"/>
        <v>Шалавінський</v>
      </c>
      <c r="AG42" s="22" t="str">
        <f t="shared" ca="1" si="26"/>
        <v>Андрій</v>
      </c>
      <c r="AH42" s="22" t="str">
        <f t="shared" ca="1" si="27"/>
        <v>Олегович</v>
      </c>
      <c r="AI42" s="349">
        <f t="shared" ca="1" si="28"/>
        <v>3462406133</v>
      </c>
      <c r="AJ42" s="375">
        <f t="shared" ca="1" si="29"/>
        <v>0</v>
      </c>
    </row>
    <row r="43" spans="1:36" ht="15.75" hidden="1" thickBot="1">
      <c r="A43" s="20"/>
      <c r="B43" s="109" t="str">
        <f t="shared" ca="1" si="0"/>
        <v>Балаба</v>
      </c>
      <c r="C43" s="22" t="str">
        <f t="shared" ca="1" si="1"/>
        <v>Роман</v>
      </c>
      <c r="D43" s="22" t="str">
        <f t="shared" ca="1" si="2"/>
        <v>Олегович</v>
      </c>
      <c r="E43" s="349">
        <f t="shared" ca="1" si="3"/>
        <v>3562711550</v>
      </c>
      <c r="F43" s="23">
        <f t="shared" ca="1" si="4"/>
        <v>0</v>
      </c>
      <c r="G43" s="376"/>
      <c r="H43" s="109" t="str">
        <f t="shared" ca="1" si="5"/>
        <v>Балаба</v>
      </c>
      <c r="I43" s="22" t="str">
        <f t="shared" ca="1" si="6"/>
        <v>Роман</v>
      </c>
      <c r="J43" s="22" t="str">
        <f t="shared" ca="1" si="7"/>
        <v>Олегович</v>
      </c>
      <c r="K43" s="349">
        <f t="shared" ca="1" si="8"/>
        <v>3562711550</v>
      </c>
      <c r="L43" s="375">
        <f t="shared" ca="1" si="9"/>
        <v>0</v>
      </c>
      <c r="M43" s="376"/>
      <c r="N43" s="109" t="str">
        <f t="shared" ca="1" si="10"/>
        <v>Балаба</v>
      </c>
      <c r="O43" s="22" t="str">
        <f t="shared" ca="1" si="11"/>
        <v>Роман</v>
      </c>
      <c r="P43" s="22" t="str">
        <f t="shared" ca="1" si="12"/>
        <v>Олегович</v>
      </c>
      <c r="Q43" s="349">
        <f t="shared" ca="1" si="13"/>
        <v>3562711550</v>
      </c>
      <c r="R43" s="375">
        <f t="shared" ca="1" si="14"/>
        <v>0</v>
      </c>
      <c r="S43" s="376"/>
      <c r="T43" s="109" t="str">
        <f t="shared" ca="1" si="15"/>
        <v>Балаба</v>
      </c>
      <c r="U43" s="22" t="str">
        <f t="shared" ca="1" si="16"/>
        <v>Роман</v>
      </c>
      <c r="V43" s="22" t="str">
        <f t="shared" ca="1" si="17"/>
        <v>Олегович</v>
      </c>
      <c r="W43" s="349">
        <f t="shared" ca="1" si="18"/>
        <v>3562711550</v>
      </c>
      <c r="X43" s="375">
        <f t="shared" ca="1" si="19"/>
        <v>0</v>
      </c>
      <c r="Y43" s="376"/>
      <c r="Z43" s="109" t="str">
        <f t="shared" ca="1" si="20"/>
        <v>Балаба</v>
      </c>
      <c r="AA43" s="22" t="str">
        <f t="shared" ca="1" si="21"/>
        <v>Роман</v>
      </c>
      <c r="AB43" s="22" t="str">
        <f t="shared" ca="1" si="22"/>
        <v>Олегович</v>
      </c>
      <c r="AC43" s="349">
        <f t="shared" ca="1" si="23"/>
        <v>3562711550</v>
      </c>
      <c r="AD43" s="375">
        <f t="shared" ca="1" si="24"/>
        <v>0</v>
      </c>
      <c r="AE43" s="376"/>
      <c r="AF43" s="109" t="str">
        <f t="shared" ca="1" si="25"/>
        <v>Балаба</v>
      </c>
      <c r="AG43" s="22" t="str">
        <f t="shared" ca="1" si="26"/>
        <v>Роман</v>
      </c>
      <c r="AH43" s="22" t="str">
        <f t="shared" ca="1" si="27"/>
        <v>Олегович</v>
      </c>
      <c r="AI43" s="349">
        <f t="shared" ca="1" si="28"/>
        <v>3562711550</v>
      </c>
      <c r="AJ43" s="375">
        <f t="shared" ca="1" si="29"/>
        <v>0</v>
      </c>
    </row>
    <row r="44" spans="1:36" ht="15.75" hidden="1" thickBot="1">
      <c r="A44" s="20"/>
      <c r="B44" s="109">
        <f t="shared" ca="1" si="0"/>
        <v>0</v>
      </c>
      <c r="C44" s="22">
        <f t="shared" ca="1" si="1"/>
        <v>0</v>
      </c>
      <c r="D44" s="22">
        <f t="shared" ca="1" si="2"/>
        <v>0</v>
      </c>
      <c r="E44" s="349">
        <f t="shared" ca="1" si="3"/>
        <v>0</v>
      </c>
      <c r="F44" s="23">
        <f t="shared" ca="1" si="4"/>
        <v>0</v>
      </c>
      <c r="G44" s="376"/>
      <c r="H44" s="109">
        <f t="shared" ca="1" si="5"/>
        <v>0</v>
      </c>
      <c r="I44" s="22">
        <f t="shared" ca="1" si="6"/>
        <v>0</v>
      </c>
      <c r="J44" s="22">
        <f t="shared" ca="1" si="7"/>
        <v>0</v>
      </c>
      <c r="K44" s="349">
        <f t="shared" ca="1" si="8"/>
        <v>0</v>
      </c>
      <c r="L44" s="375">
        <f t="shared" ca="1" si="9"/>
        <v>0</v>
      </c>
      <c r="M44" s="376"/>
      <c r="N44" s="109">
        <f t="shared" ca="1" si="10"/>
        <v>0</v>
      </c>
      <c r="O44" s="22">
        <f t="shared" ca="1" si="11"/>
        <v>0</v>
      </c>
      <c r="P44" s="22">
        <f t="shared" ca="1" si="12"/>
        <v>0</v>
      </c>
      <c r="Q44" s="349">
        <f t="shared" ca="1" si="13"/>
        <v>0</v>
      </c>
      <c r="R44" s="375">
        <f t="shared" ca="1" si="14"/>
        <v>0</v>
      </c>
      <c r="S44" s="376"/>
      <c r="T44" s="109">
        <f t="shared" ca="1" si="15"/>
        <v>0</v>
      </c>
      <c r="U44" s="22">
        <f t="shared" ca="1" si="16"/>
        <v>0</v>
      </c>
      <c r="V44" s="22">
        <f t="shared" ca="1" si="17"/>
        <v>0</v>
      </c>
      <c r="W44" s="349">
        <f t="shared" ca="1" si="18"/>
        <v>0</v>
      </c>
      <c r="X44" s="375">
        <f t="shared" ca="1" si="19"/>
        <v>0</v>
      </c>
      <c r="Y44" s="376"/>
      <c r="Z44" s="109">
        <f t="shared" ca="1" si="20"/>
        <v>0</v>
      </c>
      <c r="AA44" s="22">
        <f t="shared" ca="1" si="21"/>
        <v>0</v>
      </c>
      <c r="AB44" s="22">
        <f t="shared" ca="1" si="22"/>
        <v>0</v>
      </c>
      <c r="AC44" s="349">
        <f t="shared" ca="1" si="23"/>
        <v>0</v>
      </c>
      <c r="AD44" s="375">
        <f t="shared" ca="1" si="24"/>
        <v>0</v>
      </c>
      <c r="AE44" s="376"/>
      <c r="AF44" s="109">
        <f t="shared" ca="1" si="25"/>
        <v>0</v>
      </c>
      <c r="AG44" s="22">
        <f t="shared" ca="1" si="26"/>
        <v>0</v>
      </c>
      <c r="AH44" s="22">
        <f t="shared" ca="1" si="27"/>
        <v>0</v>
      </c>
      <c r="AI44" s="349">
        <f t="shared" ca="1" si="28"/>
        <v>0</v>
      </c>
      <c r="AJ44" s="375">
        <f t="shared" ca="1" si="29"/>
        <v>0</v>
      </c>
    </row>
    <row r="45" spans="1:36" ht="15.75" hidden="1" thickBot="1">
      <c r="A45" s="20"/>
      <c r="B45" s="109">
        <f t="shared" ca="1" si="0"/>
        <v>0</v>
      </c>
      <c r="C45" s="22">
        <f t="shared" ca="1" si="1"/>
        <v>0</v>
      </c>
      <c r="D45" s="22">
        <f t="shared" ca="1" si="2"/>
        <v>0</v>
      </c>
      <c r="E45" s="349">
        <f t="shared" ca="1" si="3"/>
        <v>0</v>
      </c>
      <c r="F45" s="23">
        <f t="shared" ca="1" si="4"/>
        <v>0</v>
      </c>
      <c r="G45" s="376"/>
      <c r="H45" s="109">
        <f t="shared" ca="1" si="5"/>
        <v>0</v>
      </c>
      <c r="I45" s="22">
        <f t="shared" ca="1" si="6"/>
        <v>0</v>
      </c>
      <c r="J45" s="22">
        <f t="shared" ca="1" si="7"/>
        <v>0</v>
      </c>
      <c r="K45" s="349">
        <f t="shared" ca="1" si="8"/>
        <v>0</v>
      </c>
      <c r="L45" s="375">
        <f t="shared" ca="1" si="9"/>
        <v>0</v>
      </c>
      <c r="M45" s="376"/>
      <c r="N45" s="109">
        <f t="shared" ca="1" si="10"/>
        <v>0</v>
      </c>
      <c r="O45" s="22">
        <f t="shared" ca="1" si="11"/>
        <v>0</v>
      </c>
      <c r="P45" s="22">
        <f t="shared" ca="1" si="12"/>
        <v>0</v>
      </c>
      <c r="Q45" s="349">
        <f t="shared" ca="1" si="13"/>
        <v>0</v>
      </c>
      <c r="R45" s="375">
        <f t="shared" ca="1" si="14"/>
        <v>0</v>
      </c>
      <c r="S45" s="376"/>
      <c r="T45" s="109">
        <f t="shared" ca="1" si="15"/>
        <v>0</v>
      </c>
      <c r="U45" s="22">
        <f t="shared" ca="1" si="16"/>
        <v>0</v>
      </c>
      <c r="V45" s="22">
        <f t="shared" ca="1" si="17"/>
        <v>0</v>
      </c>
      <c r="W45" s="349">
        <f t="shared" ca="1" si="18"/>
        <v>0</v>
      </c>
      <c r="X45" s="375">
        <f t="shared" ca="1" si="19"/>
        <v>0</v>
      </c>
      <c r="Y45" s="376"/>
      <c r="Z45" s="109">
        <f t="shared" ca="1" si="20"/>
        <v>0</v>
      </c>
      <c r="AA45" s="22">
        <f t="shared" ca="1" si="21"/>
        <v>0</v>
      </c>
      <c r="AB45" s="22">
        <f t="shared" ca="1" si="22"/>
        <v>0</v>
      </c>
      <c r="AC45" s="349">
        <f t="shared" ca="1" si="23"/>
        <v>0</v>
      </c>
      <c r="AD45" s="375">
        <f t="shared" ca="1" si="24"/>
        <v>0</v>
      </c>
      <c r="AE45" s="376"/>
      <c r="AF45" s="109">
        <f t="shared" ca="1" si="25"/>
        <v>0</v>
      </c>
      <c r="AG45" s="22">
        <f t="shared" ca="1" si="26"/>
        <v>0</v>
      </c>
      <c r="AH45" s="22">
        <f t="shared" ca="1" si="27"/>
        <v>0</v>
      </c>
      <c r="AI45" s="349">
        <f t="shared" ca="1" si="28"/>
        <v>0</v>
      </c>
      <c r="AJ45" s="375">
        <f t="shared" ca="1" si="29"/>
        <v>0</v>
      </c>
    </row>
    <row r="46" spans="1:36" ht="15.75" hidden="1" thickBot="1">
      <c r="A46" s="20"/>
      <c r="B46" s="109" t="str">
        <f t="shared" ca="1" si="0"/>
        <v>Гірченко</v>
      </c>
      <c r="C46" s="22" t="str">
        <f t="shared" ca="1" si="1"/>
        <v>Федор</v>
      </c>
      <c r="D46" s="22" t="str">
        <f t="shared" ca="1" si="2"/>
        <v>Миколайович</v>
      </c>
      <c r="E46" s="349">
        <f t="shared" ca="1" si="3"/>
        <v>3392207130</v>
      </c>
      <c r="F46" s="23">
        <f t="shared" ca="1" si="4"/>
        <v>0</v>
      </c>
      <c r="G46" s="376"/>
      <c r="H46" s="109" t="str">
        <f t="shared" ca="1" si="5"/>
        <v>Гірченко</v>
      </c>
      <c r="I46" s="22" t="str">
        <f t="shared" ca="1" si="6"/>
        <v>Федор</v>
      </c>
      <c r="J46" s="22" t="str">
        <f t="shared" ca="1" si="7"/>
        <v>Миколайович</v>
      </c>
      <c r="K46" s="349">
        <f t="shared" ca="1" si="8"/>
        <v>3392207130</v>
      </c>
      <c r="L46" s="375">
        <f t="shared" ca="1" si="9"/>
        <v>0</v>
      </c>
      <c r="M46" s="376"/>
      <c r="N46" s="109" t="str">
        <f t="shared" ca="1" si="10"/>
        <v>Гірченко</v>
      </c>
      <c r="O46" s="22" t="str">
        <f t="shared" ca="1" si="11"/>
        <v>Федор</v>
      </c>
      <c r="P46" s="22" t="str">
        <f t="shared" ca="1" si="12"/>
        <v>Миколайович</v>
      </c>
      <c r="Q46" s="349">
        <f t="shared" ca="1" si="13"/>
        <v>3392207130</v>
      </c>
      <c r="R46" s="375">
        <f t="shared" ca="1" si="14"/>
        <v>0</v>
      </c>
      <c r="S46" s="376"/>
      <c r="T46" s="109" t="str">
        <f t="shared" ca="1" si="15"/>
        <v>Гірченко</v>
      </c>
      <c r="U46" s="22" t="str">
        <f t="shared" ca="1" si="16"/>
        <v>Федор</v>
      </c>
      <c r="V46" s="22" t="str">
        <f t="shared" ca="1" si="17"/>
        <v>Миколайович</v>
      </c>
      <c r="W46" s="349">
        <f t="shared" ca="1" si="18"/>
        <v>3392207130</v>
      </c>
      <c r="X46" s="375">
        <f t="shared" ca="1" si="19"/>
        <v>0</v>
      </c>
      <c r="Y46" s="376"/>
      <c r="Z46" s="109" t="str">
        <f t="shared" ca="1" si="20"/>
        <v>Гірченко</v>
      </c>
      <c r="AA46" s="22" t="str">
        <f t="shared" ca="1" si="21"/>
        <v>Федор</v>
      </c>
      <c r="AB46" s="22" t="str">
        <f t="shared" ca="1" si="22"/>
        <v>Миколайович</v>
      </c>
      <c r="AC46" s="349">
        <f t="shared" ca="1" si="23"/>
        <v>3392207130</v>
      </c>
      <c r="AD46" s="375">
        <f t="shared" ca="1" si="24"/>
        <v>0</v>
      </c>
      <c r="AE46" s="376"/>
      <c r="AF46" s="109" t="str">
        <f t="shared" ca="1" si="25"/>
        <v>Гірченко</v>
      </c>
      <c r="AG46" s="22" t="str">
        <f t="shared" ca="1" si="26"/>
        <v>Федор</v>
      </c>
      <c r="AH46" s="22" t="str">
        <f t="shared" ca="1" si="27"/>
        <v>Миколайович</v>
      </c>
      <c r="AI46" s="349">
        <f t="shared" ca="1" si="28"/>
        <v>3392207130</v>
      </c>
      <c r="AJ46" s="375">
        <f t="shared" ca="1" si="29"/>
        <v>0</v>
      </c>
    </row>
    <row r="47" spans="1:36" ht="15.75" hidden="1" thickBot="1">
      <c r="A47" s="20"/>
      <c r="B47" s="109">
        <f t="shared" ca="1" si="0"/>
        <v>0</v>
      </c>
      <c r="C47" s="22">
        <f t="shared" ca="1" si="1"/>
        <v>0</v>
      </c>
      <c r="D47" s="22">
        <f t="shared" ca="1" si="2"/>
        <v>0</v>
      </c>
      <c r="E47" s="349">
        <f t="shared" ca="1" si="3"/>
        <v>0</v>
      </c>
      <c r="F47" s="23">
        <f t="shared" ca="1" si="4"/>
        <v>0</v>
      </c>
      <c r="G47" s="376"/>
      <c r="H47" s="109">
        <f t="shared" ca="1" si="5"/>
        <v>0</v>
      </c>
      <c r="I47" s="22">
        <f t="shared" ca="1" si="6"/>
        <v>0</v>
      </c>
      <c r="J47" s="22">
        <f t="shared" ca="1" si="7"/>
        <v>0</v>
      </c>
      <c r="K47" s="349">
        <f t="shared" ca="1" si="8"/>
        <v>0</v>
      </c>
      <c r="L47" s="375">
        <f t="shared" ca="1" si="9"/>
        <v>0</v>
      </c>
      <c r="M47" s="376"/>
      <c r="N47" s="109">
        <f t="shared" ca="1" si="10"/>
        <v>0</v>
      </c>
      <c r="O47" s="22">
        <f t="shared" ca="1" si="11"/>
        <v>0</v>
      </c>
      <c r="P47" s="22">
        <f t="shared" ca="1" si="12"/>
        <v>0</v>
      </c>
      <c r="Q47" s="349">
        <f t="shared" ca="1" si="13"/>
        <v>0</v>
      </c>
      <c r="R47" s="375">
        <f t="shared" ca="1" si="14"/>
        <v>0</v>
      </c>
      <c r="S47" s="376"/>
      <c r="T47" s="109">
        <f t="shared" ca="1" si="15"/>
        <v>0</v>
      </c>
      <c r="U47" s="22">
        <f t="shared" ca="1" si="16"/>
        <v>0</v>
      </c>
      <c r="V47" s="22">
        <f t="shared" ca="1" si="17"/>
        <v>0</v>
      </c>
      <c r="W47" s="349">
        <f t="shared" ca="1" si="18"/>
        <v>0</v>
      </c>
      <c r="X47" s="375">
        <f t="shared" ca="1" si="19"/>
        <v>0</v>
      </c>
      <c r="Y47" s="376"/>
      <c r="Z47" s="109">
        <f t="shared" ca="1" si="20"/>
        <v>0</v>
      </c>
      <c r="AA47" s="22">
        <f t="shared" ca="1" si="21"/>
        <v>0</v>
      </c>
      <c r="AB47" s="22">
        <f t="shared" ca="1" si="22"/>
        <v>0</v>
      </c>
      <c r="AC47" s="349">
        <f t="shared" ca="1" si="23"/>
        <v>0</v>
      </c>
      <c r="AD47" s="375">
        <f t="shared" ca="1" si="24"/>
        <v>0</v>
      </c>
      <c r="AE47" s="376"/>
      <c r="AF47" s="109">
        <f t="shared" ca="1" si="25"/>
        <v>0</v>
      </c>
      <c r="AG47" s="22">
        <f t="shared" ca="1" si="26"/>
        <v>0</v>
      </c>
      <c r="AH47" s="22">
        <f t="shared" ca="1" si="27"/>
        <v>0</v>
      </c>
      <c r="AI47" s="349">
        <f t="shared" ca="1" si="28"/>
        <v>0</v>
      </c>
      <c r="AJ47" s="375">
        <f t="shared" ca="1" si="29"/>
        <v>0</v>
      </c>
    </row>
    <row r="48" spans="1:36" ht="15.75" hidden="1" thickBot="1">
      <c r="A48" s="20"/>
      <c r="B48" s="109">
        <f t="shared" ca="1" si="0"/>
        <v>0</v>
      </c>
      <c r="C48" s="22">
        <f t="shared" ca="1" si="1"/>
        <v>0</v>
      </c>
      <c r="D48" s="22">
        <f t="shared" ca="1" si="2"/>
        <v>0</v>
      </c>
      <c r="E48" s="349">
        <f t="shared" ca="1" si="3"/>
        <v>0</v>
      </c>
      <c r="F48" s="23">
        <f t="shared" ca="1" si="4"/>
        <v>0</v>
      </c>
      <c r="G48" s="376"/>
      <c r="H48" s="109">
        <f t="shared" ca="1" si="5"/>
        <v>0</v>
      </c>
      <c r="I48" s="22">
        <f t="shared" ca="1" si="6"/>
        <v>0</v>
      </c>
      <c r="J48" s="22">
        <f t="shared" ca="1" si="7"/>
        <v>0</v>
      </c>
      <c r="K48" s="349">
        <f t="shared" ca="1" si="8"/>
        <v>0</v>
      </c>
      <c r="L48" s="375">
        <f t="shared" ca="1" si="9"/>
        <v>0</v>
      </c>
      <c r="M48" s="376"/>
      <c r="N48" s="109">
        <f t="shared" ca="1" si="10"/>
        <v>0</v>
      </c>
      <c r="O48" s="22">
        <f t="shared" ca="1" si="11"/>
        <v>0</v>
      </c>
      <c r="P48" s="22">
        <f t="shared" ca="1" si="12"/>
        <v>0</v>
      </c>
      <c r="Q48" s="349">
        <f t="shared" ca="1" si="13"/>
        <v>0</v>
      </c>
      <c r="R48" s="375">
        <f t="shared" ca="1" si="14"/>
        <v>0</v>
      </c>
      <c r="S48" s="376"/>
      <c r="T48" s="109">
        <f t="shared" ca="1" si="15"/>
        <v>0</v>
      </c>
      <c r="U48" s="22">
        <f t="shared" ca="1" si="16"/>
        <v>0</v>
      </c>
      <c r="V48" s="22">
        <f t="shared" ca="1" si="17"/>
        <v>0</v>
      </c>
      <c r="W48" s="349">
        <f t="shared" ca="1" si="18"/>
        <v>0</v>
      </c>
      <c r="X48" s="375">
        <f t="shared" ca="1" si="19"/>
        <v>0</v>
      </c>
      <c r="Y48" s="376"/>
      <c r="Z48" s="109">
        <f t="shared" ca="1" si="20"/>
        <v>0</v>
      </c>
      <c r="AA48" s="22">
        <f t="shared" ca="1" si="21"/>
        <v>0</v>
      </c>
      <c r="AB48" s="22">
        <f t="shared" ca="1" si="22"/>
        <v>0</v>
      </c>
      <c r="AC48" s="349">
        <f t="shared" ca="1" si="23"/>
        <v>0</v>
      </c>
      <c r="AD48" s="375">
        <f t="shared" ca="1" si="24"/>
        <v>0</v>
      </c>
      <c r="AE48" s="376"/>
      <c r="AF48" s="109">
        <f t="shared" ca="1" si="25"/>
        <v>0</v>
      </c>
      <c r="AG48" s="22">
        <f t="shared" ca="1" si="26"/>
        <v>0</v>
      </c>
      <c r="AH48" s="22">
        <f t="shared" ca="1" si="27"/>
        <v>0</v>
      </c>
      <c r="AI48" s="349">
        <f t="shared" ca="1" si="28"/>
        <v>0</v>
      </c>
      <c r="AJ48" s="375">
        <f t="shared" ca="1" si="29"/>
        <v>0</v>
      </c>
    </row>
    <row r="49" spans="1:36" ht="15.75" hidden="1" thickBot="1">
      <c r="A49" s="20"/>
      <c r="B49" s="109" t="str">
        <f t="shared" ca="1" si="0"/>
        <v>Босенко</v>
      </c>
      <c r="C49" s="22" t="str">
        <f t="shared" ca="1" si="1"/>
        <v>Владислав</v>
      </c>
      <c r="D49" s="22" t="str">
        <f t="shared" ca="1" si="2"/>
        <v>Сергійович</v>
      </c>
      <c r="E49" s="349">
        <f t="shared" ca="1" si="3"/>
        <v>3403408037</v>
      </c>
      <c r="F49" s="23">
        <f t="shared" ca="1" si="4"/>
        <v>0</v>
      </c>
      <c r="G49" s="376"/>
      <c r="H49" s="109" t="str">
        <f t="shared" ca="1" si="5"/>
        <v>Босенко</v>
      </c>
      <c r="I49" s="22" t="str">
        <f t="shared" ca="1" si="6"/>
        <v>Владислав</v>
      </c>
      <c r="J49" s="22" t="str">
        <f t="shared" ca="1" si="7"/>
        <v>Сергійович</v>
      </c>
      <c r="K49" s="349">
        <f t="shared" ca="1" si="8"/>
        <v>3403408037</v>
      </c>
      <c r="L49" s="375">
        <f t="shared" ca="1" si="9"/>
        <v>0</v>
      </c>
      <c r="M49" s="376"/>
      <c r="N49" s="109" t="str">
        <f t="shared" ca="1" si="10"/>
        <v>Босенко</v>
      </c>
      <c r="O49" s="22" t="str">
        <f t="shared" ca="1" si="11"/>
        <v>Владислав</v>
      </c>
      <c r="P49" s="22" t="str">
        <f t="shared" ca="1" si="12"/>
        <v>Сергійович</v>
      </c>
      <c r="Q49" s="349">
        <f t="shared" ca="1" si="13"/>
        <v>3403408037</v>
      </c>
      <c r="R49" s="375">
        <f t="shared" ca="1" si="14"/>
        <v>0</v>
      </c>
      <c r="S49" s="376"/>
      <c r="T49" s="109" t="str">
        <f t="shared" ca="1" si="15"/>
        <v>Босенко</v>
      </c>
      <c r="U49" s="22" t="str">
        <f t="shared" ca="1" si="16"/>
        <v>Владислав</v>
      </c>
      <c r="V49" s="22" t="str">
        <f t="shared" ca="1" si="17"/>
        <v>Сергійович</v>
      </c>
      <c r="W49" s="349">
        <f t="shared" ca="1" si="18"/>
        <v>3403408037</v>
      </c>
      <c r="X49" s="375">
        <f t="shared" ca="1" si="19"/>
        <v>0</v>
      </c>
      <c r="Y49" s="376"/>
      <c r="Z49" s="109" t="str">
        <f t="shared" ca="1" si="20"/>
        <v>Босенко</v>
      </c>
      <c r="AA49" s="22" t="str">
        <f t="shared" ca="1" si="21"/>
        <v>Владислав</v>
      </c>
      <c r="AB49" s="22" t="str">
        <f t="shared" ca="1" si="22"/>
        <v>Сергійович</v>
      </c>
      <c r="AC49" s="349">
        <f t="shared" ca="1" si="23"/>
        <v>3403408037</v>
      </c>
      <c r="AD49" s="375">
        <f t="shared" ca="1" si="24"/>
        <v>0</v>
      </c>
      <c r="AE49" s="376"/>
      <c r="AF49" s="109" t="str">
        <f t="shared" ca="1" si="25"/>
        <v>Босенко</v>
      </c>
      <c r="AG49" s="22" t="str">
        <f t="shared" ca="1" si="26"/>
        <v>Владислав</v>
      </c>
      <c r="AH49" s="22" t="str">
        <f t="shared" ca="1" si="27"/>
        <v>Сергійович</v>
      </c>
      <c r="AI49" s="349">
        <f t="shared" ca="1" si="28"/>
        <v>3403408037</v>
      </c>
      <c r="AJ49" s="375">
        <f t="shared" ca="1" si="29"/>
        <v>0</v>
      </c>
    </row>
    <row r="50" spans="1:36" ht="15.75" hidden="1" thickBot="1">
      <c r="A50" s="20"/>
      <c r="B50" s="109" t="str">
        <f t="shared" ca="1" si="0"/>
        <v>Пульний</v>
      </c>
      <c r="C50" s="22" t="str">
        <f t="shared" ca="1" si="1"/>
        <v>Вадим</v>
      </c>
      <c r="D50" s="22" t="str">
        <f t="shared" ca="1" si="2"/>
        <v>Валерійович</v>
      </c>
      <c r="E50" s="349">
        <f t="shared" ca="1" si="3"/>
        <v>3574004934</v>
      </c>
      <c r="F50" s="23">
        <f t="shared" ca="1" si="4"/>
        <v>0</v>
      </c>
      <c r="G50" s="376"/>
      <c r="H50" s="109" t="str">
        <f t="shared" ca="1" si="5"/>
        <v>Пульний</v>
      </c>
      <c r="I50" s="22" t="str">
        <f t="shared" ca="1" si="6"/>
        <v>Вадим</v>
      </c>
      <c r="J50" s="22" t="str">
        <f t="shared" ca="1" si="7"/>
        <v>Валерійович</v>
      </c>
      <c r="K50" s="349">
        <f t="shared" ca="1" si="8"/>
        <v>3574004934</v>
      </c>
      <c r="L50" s="375">
        <f t="shared" ca="1" si="9"/>
        <v>0</v>
      </c>
      <c r="M50" s="376"/>
      <c r="N50" s="109" t="str">
        <f t="shared" ca="1" si="10"/>
        <v>Пульний</v>
      </c>
      <c r="O50" s="22" t="str">
        <f t="shared" ca="1" si="11"/>
        <v>Вадим</v>
      </c>
      <c r="P50" s="22" t="str">
        <f t="shared" ca="1" si="12"/>
        <v>Валерійович</v>
      </c>
      <c r="Q50" s="349">
        <f t="shared" ca="1" si="13"/>
        <v>3574004934</v>
      </c>
      <c r="R50" s="375">
        <f t="shared" ca="1" si="14"/>
        <v>0</v>
      </c>
      <c r="S50" s="376"/>
      <c r="T50" s="109" t="str">
        <f t="shared" ca="1" si="15"/>
        <v>Пульний</v>
      </c>
      <c r="U50" s="22" t="str">
        <f t="shared" ca="1" si="16"/>
        <v>Вадим</v>
      </c>
      <c r="V50" s="22" t="str">
        <f t="shared" ca="1" si="17"/>
        <v>Валерійович</v>
      </c>
      <c r="W50" s="349">
        <f t="shared" ca="1" si="18"/>
        <v>3574004934</v>
      </c>
      <c r="X50" s="375">
        <f t="shared" ca="1" si="19"/>
        <v>0</v>
      </c>
      <c r="Y50" s="376"/>
      <c r="Z50" s="109" t="str">
        <f t="shared" ca="1" si="20"/>
        <v>Пульний</v>
      </c>
      <c r="AA50" s="22" t="str">
        <f t="shared" ca="1" si="21"/>
        <v>Вадим</v>
      </c>
      <c r="AB50" s="22" t="str">
        <f t="shared" ca="1" si="22"/>
        <v>Валерійович</v>
      </c>
      <c r="AC50" s="349">
        <f t="shared" ca="1" si="23"/>
        <v>3574004934</v>
      </c>
      <c r="AD50" s="375">
        <f t="shared" ca="1" si="24"/>
        <v>0</v>
      </c>
      <c r="AE50" s="376"/>
      <c r="AF50" s="109" t="str">
        <f t="shared" ca="1" si="25"/>
        <v>Пульний</v>
      </c>
      <c r="AG50" s="22" t="str">
        <f t="shared" ca="1" si="26"/>
        <v>Вадим</v>
      </c>
      <c r="AH50" s="22" t="str">
        <f t="shared" ca="1" si="27"/>
        <v>Валерійович</v>
      </c>
      <c r="AI50" s="349">
        <f t="shared" ca="1" si="28"/>
        <v>3574004934</v>
      </c>
      <c r="AJ50" s="375">
        <f t="shared" ca="1" si="29"/>
        <v>0</v>
      </c>
    </row>
    <row r="51" spans="1:36" ht="15.75" hidden="1" thickBot="1">
      <c r="A51" s="20"/>
      <c r="B51" s="109" t="str">
        <f t="shared" ca="1" si="0"/>
        <v>Шаргородський</v>
      </c>
      <c r="C51" s="22" t="str">
        <f t="shared" ca="1" si="1"/>
        <v>Олександр</v>
      </c>
      <c r="D51" s="22" t="str">
        <f t="shared" ca="1" si="2"/>
        <v>Володимирович</v>
      </c>
      <c r="E51" s="349">
        <f t="shared" ca="1" si="3"/>
        <v>3538003253</v>
      </c>
      <c r="F51" s="23">
        <f t="shared" ca="1" si="4"/>
        <v>0</v>
      </c>
      <c r="G51" s="376"/>
      <c r="H51" s="109" t="str">
        <f t="shared" ca="1" si="5"/>
        <v>Шаргородський</v>
      </c>
      <c r="I51" s="22" t="str">
        <f t="shared" ca="1" si="6"/>
        <v>Олександр</v>
      </c>
      <c r="J51" s="22" t="str">
        <f t="shared" ca="1" si="7"/>
        <v>Володимирович</v>
      </c>
      <c r="K51" s="349">
        <f t="shared" ca="1" si="8"/>
        <v>3538003253</v>
      </c>
      <c r="L51" s="375">
        <f t="shared" ca="1" si="9"/>
        <v>0</v>
      </c>
      <c r="M51" s="376"/>
      <c r="N51" s="109" t="str">
        <f t="shared" ca="1" si="10"/>
        <v>Шаргородський</v>
      </c>
      <c r="O51" s="22" t="str">
        <f t="shared" ca="1" si="11"/>
        <v>Олександр</v>
      </c>
      <c r="P51" s="22" t="str">
        <f t="shared" ca="1" si="12"/>
        <v>Володимирович</v>
      </c>
      <c r="Q51" s="349">
        <f t="shared" ca="1" si="13"/>
        <v>3538003253</v>
      </c>
      <c r="R51" s="375">
        <f t="shared" ca="1" si="14"/>
        <v>0</v>
      </c>
      <c r="S51" s="376"/>
      <c r="T51" s="109" t="str">
        <f t="shared" ca="1" si="15"/>
        <v>Шаргородський</v>
      </c>
      <c r="U51" s="22" t="str">
        <f t="shared" ca="1" si="16"/>
        <v>Олександр</v>
      </c>
      <c r="V51" s="22" t="str">
        <f t="shared" ca="1" si="17"/>
        <v>Володимирович</v>
      </c>
      <c r="W51" s="349">
        <f t="shared" ca="1" si="18"/>
        <v>3538003253</v>
      </c>
      <c r="X51" s="375">
        <f t="shared" ca="1" si="19"/>
        <v>0</v>
      </c>
      <c r="Y51" s="376"/>
      <c r="Z51" s="109" t="str">
        <f t="shared" ca="1" si="20"/>
        <v>Шаргородський</v>
      </c>
      <c r="AA51" s="22" t="str">
        <f t="shared" ca="1" si="21"/>
        <v>Олександр</v>
      </c>
      <c r="AB51" s="22" t="str">
        <f t="shared" ca="1" si="22"/>
        <v>Володимирович</v>
      </c>
      <c r="AC51" s="349">
        <f t="shared" ca="1" si="23"/>
        <v>3538003253</v>
      </c>
      <c r="AD51" s="375">
        <f t="shared" ca="1" si="24"/>
        <v>0</v>
      </c>
      <c r="AE51" s="376"/>
      <c r="AF51" s="109" t="str">
        <f t="shared" ca="1" si="25"/>
        <v>Шаргородський</v>
      </c>
      <c r="AG51" s="22" t="str">
        <f t="shared" ca="1" si="26"/>
        <v>Олександр</v>
      </c>
      <c r="AH51" s="22" t="str">
        <f t="shared" ca="1" si="27"/>
        <v>Володимирович</v>
      </c>
      <c r="AI51" s="349">
        <f t="shared" ca="1" si="28"/>
        <v>3538003253</v>
      </c>
      <c r="AJ51" s="375">
        <f t="shared" ca="1" si="29"/>
        <v>0</v>
      </c>
    </row>
    <row r="52" spans="1:36" ht="15.75" hidden="1" thickBot="1">
      <c r="A52" s="20"/>
      <c r="B52" s="109" t="str">
        <f t="shared" ca="1" si="0"/>
        <v>Парфьонов</v>
      </c>
      <c r="C52" s="22" t="str">
        <f t="shared" ca="1" si="1"/>
        <v>Андрій</v>
      </c>
      <c r="D52" s="22" t="str">
        <f t="shared" ca="1" si="2"/>
        <v>Русланович</v>
      </c>
      <c r="E52" s="349">
        <f t="shared" ca="1" si="3"/>
        <v>3613306370</v>
      </c>
      <c r="F52" s="23">
        <f t="shared" ca="1" si="4"/>
        <v>0</v>
      </c>
      <c r="G52" s="376"/>
      <c r="H52" s="109" t="str">
        <f t="shared" ca="1" si="5"/>
        <v>Парфьонов</v>
      </c>
      <c r="I52" s="22" t="str">
        <f t="shared" ca="1" si="6"/>
        <v>Андрій</v>
      </c>
      <c r="J52" s="22" t="str">
        <f t="shared" ca="1" si="7"/>
        <v>Русланович</v>
      </c>
      <c r="K52" s="349">
        <f t="shared" ca="1" si="8"/>
        <v>3613306370</v>
      </c>
      <c r="L52" s="375">
        <f t="shared" ca="1" si="9"/>
        <v>0</v>
      </c>
      <c r="M52" s="376"/>
      <c r="N52" s="109" t="str">
        <f t="shared" ca="1" si="10"/>
        <v>Парфьонов</v>
      </c>
      <c r="O52" s="22" t="str">
        <f t="shared" ca="1" si="11"/>
        <v>Андрій</v>
      </c>
      <c r="P52" s="22" t="str">
        <f t="shared" ca="1" si="12"/>
        <v>Русланович</v>
      </c>
      <c r="Q52" s="349">
        <f t="shared" ca="1" si="13"/>
        <v>3613306370</v>
      </c>
      <c r="R52" s="375">
        <f t="shared" ca="1" si="14"/>
        <v>0</v>
      </c>
      <c r="S52" s="376"/>
      <c r="T52" s="109" t="str">
        <f t="shared" ca="1" si="15"/>
        <v>Парфьонов</v>
      </c>
      <c r="U52" s="22" t="str">
        <f t="shared" ca="1" si="16"/>
        <v>Андрій</v>
      </c>
      <c r="V52" s="22" t="str">
        <f t="shared" ca="1" si="17"/>
        <v>Русланович</v>
      </c>
      <c r="W52" s="349">
        <f t="shared" ca="1" si="18"/>
        <v>3613306370</v>
      </c>
      <c r="X52" s="375">
        <f t="shared" ca="1" si="19"/>
        <v>0</v>
      </c>
      <c r="Y52" s="376"/>
      <c r="Z52" s="109" t="str">
        <f t="shared" ca="1" si="20"/>
        <v>Парфьонов</v>
      </c>
      <c r="AA52" s="22" t="str">
        <f t="shared" ca="1" si="21"/>
        <v>Андрій</v>
      </c>
      <c r="AB52" s="22" t="str">
        <f t="shared" ca="1" si="22"/>
        <v>Русланович</v>
      </c>
      <c r="AC52" s="349">
        <f t="shared" ca="1" si="23"/>
        <v>3613306370</v>
      </c>
      <c r="AD52" s="375">
        <f t="shared" ca="1" si="24"/>
        <v>0</v>
      </c>
      <c r="AE52" s="376"/>
      <c r="AF52" s="109" t="str">
        <f t="shared" ca="1" si="25"/>
        <v>Парфьонов</v>
      </c>
      <c r="AG52" s="22" t="str">
        <f t="shared" ca="1" si="26"/>
        <v>Андрій</v>
      </c>
      <c r="AH52" s="22" t="str">
        <f t="shared" ca="1" si="27"/>
        <v>Русланович</v>
      </c>
      <c r="AI52" s="349">
        <f t="shared" ca="1" si="28"/>
        <v>3613306370</v>
      </c>
      <c r="AJ52" s="375">
        <f t="shared" ca="1" si="29"/>
        <v>0</v>
      </c>
    </row>
    <row r="53" spans="1:36" ht="15.75" hidden="1" thickBot="1">
      <c r="A53" s="20"/>
      <c r="B53" s="109" t="str">
        <f t="shared" ca="1" si="0"/>
        <v>Ярошевич</v>
      </c>
      <c r="C53" s="22" t="str">
        <f t="shared" ca="1" si="1"/>
        <v>Михайло</v>
      </c>
      <c r="D53" s="22" t="str">
        <f t="shared" ca="1" si="2"/>
        <v>Ростиславович</v>
      </c>
      <c r="E53" s="349">
        <f t="shared" ca="1" si="3"/>
        <v>3575211938</v>
      </c>
      <c r="F53" s="23">
        <f t="shared" ca="1" si="4"/>
        <v>0</v>
      </c>
      <c r="G53" s="376"/>
      <c r="H53" s="109" t="str">
        <f t="shared" ca="1" si="5"/>
        <v>Ярошевич</v>
      </c>
      <c r="I53" s="22" t="str">
        <f t="shared" ca="1" si="6"/>
        <v>Михайло</v>
      </c>
      <c r="J53" s="22" t="str">
        <f t="shared" ca="1" si="7"/>
        <v>Ростиславович</v>
      </c>
      <c r="K53" s="349">
        <f t="shared" ca="1" si="8"/>
        <v>3575211938</v>
      </c>
      <c r="L53" s="375">
        <f t="shared" ca="1" si="9"/>
        <v>0</v>
      </c>
      <c r="M53" s="376"/>
      <c r="N53" s="109" t="str">
        <f t="shared" ca="1" si="10"/>
        <v>Ярошевич</v>
      </c>
      <c r="O53" s="22" t="str">
        <f t="shared" ca="1" si="11"/>
        <v>Михайло</v>
      </c>
      <c r="P53" s="22" t="str">
        <f t="shared" ca="1" si="12"/>
        <v>Ростиславович</v>
      </c>
      <c r="Q53" s="349">
        <f t="shared" ca="1" si="13"/>
        <v>3575211938</v>
      </c>
      <c r="R53" s="375">
        <f t="shared" ca="1" si="14"/>
        <v>0</v>
      </c>
      <c r="S53" s="376"/>
      <c r="T53" s="109" t="str">
        <f t="shared" ca="1" si="15"/>
        <v>Ярошевич</v>
      </c>
      <c r="U53" s="22" t="str">
        <f t="shared" ca="1" si="16"/>
        <v>Михайло</v>
      </c>
      <c r="V53" s="22" t="str">
        <f t="shared" ca="1" si="17"/>
        <v>Ростиславович</v>
      </c>
      <c r="W53" s="349">
        <f t="shared" ca="1" si="18"/>
        <v>3575211938</v>
      </c>
      <c r="X53" s="375">
        <f t="shared" ca="1" si="19"/>
        <v>0</v>
      </c>
      <c r="Y53" s="376"/>
      <c r="Z53" s="109" t="str">
        <f t="shared" ca="1" si="20"/>
        <v>Ярошевич</v>
      </c>
      <c r="AA53" s="22" t="str">
        <f t="shared" ca="1" si="21"/>
        <v>Михайло</v>
      </c>
      <c r="AB53" s="22" t="str">
        <f t="shared" ca="1" si="22"/>
        <v>Ростиславович</v>
      </c>
      <c r="AC53" s="349">
        <f t="shared" ca="1" si="23"/>
        <v>3575211938</v>
      </c>
      <c r="AD53" s="375">
        <f t="shared" ca="1" si="24"/>
        <v>0</v>
      </c>
      <c r="AE53" s="376"/>
      <c r="AF53" s="109" t="str">
        <f t="shared" ca="1" si="25"/>
        <v>Ярошевич</v>
      </c>
      <c r="AG53" s="22" t="str">
        <f t="shared" ca="1" si="26"/>
        <v>Михайло</v>
      </c>
      <c r="AH53" s="22" t="str">
        <f t="shared" ca="1" si="27"/>
        <v>Ростиславович</v>
      </c>
      <c r="AI53" s="349">
        <f t="shared" ca="1" si="28"/>
        <v>3575211938</v>
      </c>
      <c r="AJ53" s="375">
        <f t="shared" ca="1" si="29"/>
        <v>0</v>
      </c>
    </row>
    <row r="54" spans="1:36" ht="15.75" hidden="1" thickBot="1">
      <c r="A54" s="20"/>
      <c r="B54" s="109" t="str">
        <f t="shared" ca="1" si="0"/>
        <v>Беспечний</v>
      </c>
      <c r="C54" s="22" t="str">
        <f t="shared" ca="1" si="1"/>
        <v>Андрій</v>
      </c>
      <c r="D54" s="22" t="str">
        <f t="shared" ca="1" si="2"/>
        <v>Валерійович</v>
      </c>
      <c r="E54" s="349">
        <f t="shared" ca="1" si="3"/>
        <v>3477107070</v>
      </c>
      <c r="F54" s="23">
        <f t="shared" ca="1" si="4"/>
        <v>0</v>
      </c>
      <c r="G54" s="376"/>
      <c r="H54" s="109" t="str">
        <f t="shared" ca="1" si="5"/>
        <v>Беспечний</v>
      </c>
      <c r="I54" s="22" t="str">
        <f t="shared" ca="1" si="6"/>
        <v>Андрій</v>
      </c>
      <c r="J54" s="22" t="str">
        <f t="shared" ca="1" si="7"/>
        <v>Валерійович</v>
      </c>
      <c r="K54" s="349">
        <f t="shared" ca="1" si="8"/>
        <v>3477107070</v>
      </c>
      <c r="L54" s="375">
        <f t="shared" ca="1" si="9"/>
        <v>0</v>
      </c>
      <c r="M54" s="376"/>
      <c r="N54" s="109" t="str">
        <f t="shared" ca="1" si="10"/>
        <v>Беспечний</v>
      </c>
      <c r="O54" s="22" t="str">
        <f t="shared" ca="1" si="11"/>
        <v>Андрій</v>
      </c>
      <c r="P54" s="22" t="str">
        <f t="shared" ca="1" si="12"/>
        <v>Валерійович</v>
      </c>
      <c r="Q54" s="349">
        <f t="shared" ca="1" si="13"/>
        <v>3477107070</v>
      </c>
      <c r="R54" s="375">
        <f t="shared" ca="1" si="14"/>
        <v>0</v>
      </c>
      <c r="S54" s="376"/>
      <c r="T54" s="109" t="str">
        <f t="shared" ca="1" si="15"/>
        <v>Беспечний</v>
      </c>
      <c r="U54" s="22" t="str">
        <f t="shared" ca="1" si="16"/>
        <v>Андрій</v>
      </c>
      <c r="V54" s="22" t="str">
        <f t="shared" ca="1" si="17"/>
        <v>Валерійович</v>
      </c>
      <c r="W54" s="349">
        <f t="shared" ca="1" si="18"/>
        <v>3477107070</v>
      </c>
      <c r="X54" s="375">
        <f t="shared" ca="1" si="19"/>
        <v>0</v>
      </c>
      <c r="Y54" s="376"/>
      <c r="Z54" s="109" t="str">
        <f t="shared" ca="1" si="20"/>
        <v>Беспечний</v>
      </c>
      <c r="AA54" s="22" t="str">
        <f t="shared" ca="1" si="21"/>
        <v>Андрій</v>
      </c>
      <c r="AB54" s="22" t="str">
        <f t="shared" ca="1" si="22"/>
        <v>Валерійович</v>
      </c>
      <c r="AC54" s="349">
        <f t="shared" ca="1" si="23"/>
        <v>3477107070</v>
      </c>
      <c r="AD54" s="375">
        <f t="shared" ca="1" si="24"/>
        <v>0</v>
      </c>
      <c r="AE54" s="376"/>
      <c r="AF54" s="109" t="str">
        <f t="shared" ca="1" si="25"/>
        <v>Беспечний</v>
      </c>
      <c r="AG54" s="22" t="str">
        <f t="shared" ca="1" si="26"/>
        <v>Андрій</v>
      </c>
      <c r="AH54" s="22" t="str">
        <f t="shared" ca="1" si="27"/>
        <v>Валерійович</v>
      </c>
      <c r="AI54" s="349">
        <f t="shared" ca="1" si="28"/>
        <v>3477107070</v>
      </c>
      <c r="AJ54" s="375">
        <f t="shared" ca="1" si="29"/>
        <v>0</v>
      </c>
    </row>
    <row r="55" spans="1:36" ht="15.75" hidden="1" thickBot="1">
      <c r="A55" s="20"/>
      <c r="B55" s="109">
        <f t="shared" ca="1" si="0"/>
        <v>0</v>
      </c>
      <c r="C55" s="22">
        <f t="shared" ca="1" si="1"/>
        <v>0</v>
      </c>
      <c r="D55" s="22">
        <f t="shared" ca="1" si="2"/>
        <v>0</v>
      </c>
      <c r="E55" s="349">
        <f t="shared" ca="1" si="3"/>
        <v>0</v>
      </c>
      <c r="F55" s="23">
        <f t="shared" ca="1" si="4"/>
        <v>0</v>
      </c>
      <c r="G55" s="376"/>
      <c r="H55" s="109">
        <f t="shared" ca="1" si="5"/>
        <v>0</v>
      </c>
      <c r="I55" s="22">
        <f t="shared" ca="1" si="6"/>
        <v>0</v>
      </c>
      <c r="J55" s="22">
        <f t="shared" ca="1" si="7"/>
        <v>0</v>
      </c>
      <c r="K55" s="349">
        <f t="shared" ca="1" si="8"/>
        <v>0</v>
      </c>
      <c r="L55" s="375">
        <f t="shared" ca="1" si="9"/>
        <v>0</v>
      </c>
      <c r="M55" s="376"/>
      <c r="N55" s="109">
        <f t="shared" ca="1" si="10"/>
        <v>0</v>
      </c>
      <c r="O55" s="22">
        <f t="shared" ca="1" si="11"/>
        <v>0</v>
      </c>
      <c r="P55" s="22">
        <f t="shared" ca="1" si="12"/>
        <v>0</v>
      </c>
      <c r="Q55" s="349">
        <f t="shared" ca="1" si="13"/>
        <v>0</v>
      </c>
      <c r="R55" s="375">
        <f t="shared" ca="1" si="14"/>
        <v>0</v>
      </c>
      <c r="S55" s="376"/>
      <c r="T55" s="109">
        <f t="shared" ca="1" si="15"/>
        <v>0</v>
      </c>
      <c r="U55" s="22">
        <f t="shared" ca="1" si="16"/>
        <v>0</v>
      </c>
      <c r="V55" s="22">
        <f t="shared" ca="1" si="17"/>
        <v>0</v>
      </c>
      <c r="W55" s="349">
        <f t="shared" ca="1" si="18"/>
        <v>0</v>
      </c>
      <c r="X55" s="375">
        <f t="shared" ca="1" si="19"/>
        <v>0</v>
      </c>
      <c r="Y55" s="376"/>
      <c r="Z55" s="109">
        <f t="shared" ca="1" si="20"/>
        <v>0</v>
      </c>
      <c r="AA55" s="22">
        <f t="shared" ca="1" si="21"/>
        <v>0</v>
      </c>
      <c r="AB55" s="22">
        <f t="shared" ca="1" si="22"/>
        <v>0</v>
      </c>
      <c r="AC55" s="349">
        <f t="shared" ca="1" si="23"/>
        <v>0</v>
      </c>
      <c r="AD55" s="375">
        <f t="shared" ca="1" si="24"/>
        <v>0</v>
      </c>
      <c r="AE55" s="376"/>
      <c r="AF55" s="109">
        <f t="shared" ca="1" si="25"/>
        <v>0</v>
      </c>
      <c r="AG55" s="22">
        <f t="shared" ca="1" si="26"/>
        <v>0</v>
      </c>
      <c r="AH55" s="22">
        <f t="shared" ca="1" si="27"/>
        <v>0</v>
      </c>
      <c r="AI55" s="349">
        <f t="shared" ca="1" si="28"/>
        <v>0</v>
      </c>
      <c r="AJ55" s="375">
        <f t="shared" ca="1" si="29"/>
        <v>0</v>
      </c>
    </row>
    <row r="56" spans="1:36" ht="15.75" hidden="1" thickBot="1">
      <c r="A56" s="20"/>
      <c r="B56" s="109">
        <f t="shared" ca="1" si="0"/>
        <v>0</v>
      </c>
      <c r="C56" s="22">
        <f t="shared" ca="1" si="1"/>
        <v>0</v>
      </c>
      <c r="D56" s="22">
        <f t="shared" ca="1" si="2"/>
        <v>0</v>
      </c>
      <c r="E56" s="349">
        <f t="shared" ca="1" si="3"/>
        <v>0</v>
      </c>
      <c r="F56" s="23">
        <f t="shared" ca="1" si="4"/>
        <v>0</v>
      </c>
      <c r="G56" s="376"/>
      <c r="H56" s="109">
        <f t="shared" ca="1" si="5"/>
        <v>0</v>
      </c>
      <c r="I56" s="22">
        <f t="shared" ca="1" si="6"/>
        <v>0</v>
      </c>
      <c r="J56" s="22">
        <f t="shared" ca="1" si="7"/>
        <v>0</v>
      </c>
      <c r="K56" s="349">
        <f t="shared" ca="1" si="8"/>
        <v>0</v>
      </c>
      <c r="L56" s="375">
        <f t="shared" ca="1" si="9"/>
        <v>0</v>
      </c>
      <c r="M56" s="376"/>
      <c r="N56" s="109">
        <f t="shared" ca="1" si="10"/>
        <v>0</v>
      </c>
      <c r="O56" s="22">
        <f t="shared" ca="1" si="11"/>
        <v>0</v>
      </c>
      <c r="P56" s="22">
        <f t="shared" ca="1" si="12"/>
        <v>0</v>
      </c>
      <c r="Q56" s="349">
        <f t="shared" ca="1" si="13"/>
        <v>0</v>
      </c>
      <c r="R56" s="375">
        <f t="shared" ca="1" si="14"/>
        <v>0</v>
      </c>
      <c r="S56" s="376"/>
      <c r="T56" s="109">
        <f t="shared" ca="1" si="15"/>
        <v>0</v>
      </c>
      <c r="U56" s="22">
        <f t="shared" ca="1" si="16"/>
        <v>0</v>
      </c>
      <c r="V56" s="22">
        <f t="shared" ca="1" si="17"/>
        <v>0</v>
      </c>
      <c r="W56" s="349">
        <f t="shared" ca="1" si="18"/>
        <v>0</v>
      </c>
      <c r="X56" s="375">
        <f t="shared" ca="1" si="19"/>
        <v>0</v>
      </c>
      <c r="Y56" s="376"/>
      <c r="Z56" s="109">
        <f t="shared" ca="1" si="20"/>
        <v>0</v>
      </c>
      <c r="AA56" s="22">
        <f t="shared" ca="1" si="21"/>
        <v>0</v>
      </c>
      <c r="AB56" s="22">
        <f t="shared" ca="1" si="22"/>
        <v>0</v>
      </c>
      <c r="AC56" s="349">
        <f t="shared" ca="1" si="23"/>
        <v>0</v>
      </c>
      <c r="AD56" s="375">
        <f t="shared" ca="1" si="24"/>
        <v>0</v>
      </c>
      <c r="AE56" s="376"/>
      <c r="AF56" s="109">
        <f t="shared" ca="1" si="25"/>
        <v>0</v>
      </c>
      <c r="AG56" s="22">
        <f t="shared" ca="1" si="26"/>
        <v>0</v>
      </c>
      <c r="AH56" s="22">
        <f t="shared" ca="1" si="27"/>
        <v>0</v>
      </c>
      <c r="AI56" s="349">
        <f t="shared" ca="1" si="28"/>
        <v>0</v>
      </c>
      <c r="AJ56" s="375">
        <f t="shared" ca="1" si="29"/>
        <v>0</v>
      </c>
    </row>
    <row r="57" spans="1:36" ht="15.75" hidden="1" thickBot="1">
      <c r="A57" s="20"/>
      <c r="B57" s="109">
        <f t="shared" ca="1" si="0"/>
        <v>0</v>
      </c>
      <c r="C57" s="22">
        <f t="shared" ca="1" si="1"/>
        <v>0</v>
      </c>
      <c r="D57" s="22">
        <f t="shared" ca="1" si="2"/>
        <v>0</v>
      </c>
      <c r="E57" s="349">
        <f t="shared" ca="1" si="3"/>
        <v>0</v>
      </c>
      <c r="F57" s="23">
        <f t="shared" ca="1" si="4"/>
        <v>0</v>
      </c>
      <c r="G57" s="376"/>
      <c r="H57" s="109">
        <f t="shared" ca="1" si="5"/>
        <v>0</v>
      </c>
      <c r="I57" s="22">
        <f t="shared" ca="1" si="6"/>
        <v>0</v>
      </c>
      <c r="J57" s="22">
        <f t="shared" ca="1" si="7"/>
        <v>0</v>
      </c>
      <c r="K57" s="349">
        <f t="shared" ca="1" si="8"/>
        <v>0</v>
      </c>
      <c r="L57" s="375">
        <f t="shared" ca="1" si="9"/>
        <v>0</v>
      </c>
      <c r="M57" s="376"/>
      <c r="N57" s="109">
        <f t="shared" ca="1" si="10"/>
        <v>0</v>
      </c>
      <c r="O57" s="22">
        <f t="shared" ca="1" si="11"/>
        <v>0</v>
      </c>
      <c r="P57" s="22">
        <f t="shared" ca="1" si="12"/>
        <v>0</v>
      </c>
      <c r="Q57" s="349">
        <f t="shared" ca="1" si="13"/>
        <v>0</v>
      </c>
      <c r="R57" s="375">
        <f t="shared" ca="1" si="14"/>
        <v>0</v>
      </c>
      <c r="S57" s="376"/>
      <c r="T57" s="109">
        <f t="shared" ca="1" si="15"/>
        <v>0</v>
      </c>
      <c r="U57" s="22">
        <f t="shared" ca="1" si="16"/>
        <v>0</v>
      </c>
      <c r="V57" s="22">
        <f t="shared" ca="1" si="17"/>
        <v>0</v>
      </c>
      <c r="W57" s="349">
        <f t="shared" ca="1" si="18"/>
        <v>0</v>
      </c>
      <c r="X57" s="375">
        <f t="shared" ca="1" si="19"/>
        <v>0</v>
      </c>
      <c r="Y57" s="376"/>
      <c r="Z57" s="109">
        <f t="shared" ca="1" si="20"/>
        <v>0</v>
      </c>
      <c r="AA57" s="22">
        <f t="shared" ca="1" si="21"/>
        <v>0</v>
      </c>
      <c r="AB57" s="22">
        <f t="shared" ca="1" si="22"/>
        <v>0</v>
      </c>
      <c r="AC57" s="349">
        <f t="shared" ca="1" si="23"/>
        <v>0</v>
      </c>
      <c r="AD57" s="375">
        <f t="shared" ca="1" si="24"/>
        <v>0</v>
      </c>
      <c r="AE57" s="376"/>
      <c r="AF57" s="109">
        <f t="shared" ca="1" si="25"/>
        <v>0</v>
      </c>
      <c r="AG57" s="22">
        <f t="shared" ca="1" si="26"/>
        <v>0</v>
      </c>
      <c r="AH57" s="22">
        <f t="shared" ca="1" si="27"/>
        <v>0</v>
      </c>
      <c r="AI57" s="349">
        <f t="shared" ca="1" si="28"/>
        <v>0</v>
      </c>
      <c r="AJ57" s="375">
        <f t="shared" ca="1" si="29"/>
        <v>0</v>
      </c>
    </row>
    <row r="58" spans="1:36" ht="15.75" hidden="1" thickBot="1">
      <c r="A58" s="20"/>
      <c r="B58" s="109">
        <f t="shared" ca="1" si="0"/>
        <v>0</v>
      </c>
      <c r="C58" s="22">
        <f t="shared" ca="1" si="1"/>
        <v>0</v>
      </c>
      <c r="D58" s="22">
        <f t="shared" ca="1" si="2"/>
        <v>0</v>
      </c>
      <c r="E58" s="349">
        <f t="shared" ca="1" si="3"/>
        <v>0</v>
      </c>
      <c r="F58" s="23">
        <f t="shared" ca="1" si="4"/>
        <v>0</v>
      </c>
      <c r="G58" s="376"/>
      <c r="H58" s="109">
        <f t="shared" ca="1" si="5"/>
        <v>0</v>
      </c>
      <c r="I58" s="22">
        <f t="shared" ca="1" si="6"/>
        <v>0</v>
      </c>
      <c r="J58" s="22">
        <f t="shared" ca="1" si="7"/>
        <v>0</v>
      </c>
      <c r="K58" s="349">
        <f t="shared" ca="1" si="8"/>
        <v>0</v>
      </c>
      <c r="L58" s="375">
        <f t="shared" ca="1" si="9"/>
        <v>0</v>
      </c>
      <c r="M58" s="376"/>
      <c r="N58" s="109">
        <f t="shared" ca="1" si="10"/>
        <v>0</v>
      </c>
      <c r="O58" s="22">
        <f t="shared" ca="1" si="11"/>
        <v>0</v>
      </c>
      <c r="P58" s="22">
        <f t="shared" ca="1" si="12"/>
        <v>0</v>
      </c>
      <c r="Q58" s="349">
        <f t="shared" ca="1" si="13"/>
        <v>0</v>
      </c>
      <c r="R58" s="375">
        <f t="shared" ca="1" si="14"/>
        <v>0</v>
      </c>
      <c r="S58" s="376"/>
      <c r="T58" s="109">
        <f t="shared" ca="1" si="15"/>
        <v>0</v>
      </c>
      <c r="U58" s="22">
        <f t="shared" ca="1" si="16"/>
        <v>0</v>
      </c>
      <c r="V58" s="22">
        <f t="shared" ca="1" si="17"/>
        <v>0</v>
      </c>
      <c r="W58" s="349">
        <f t="shared" ca="1" si="18"/>
        <v>0</v>
      </c>
      <c r="X58" s="375">
        <f t="shared" ca="1" si="19"/>
        <v>0</v>
      </c>
      <c r="Y58" s="376"/>
      <c r="Z58" s="109">
        <f t="shared" ca="1" si="20"/>
        <v>0</v>
      </c>
      <c r="AA58" s="22">
        <f t="shared" ca="1" si="21"/>
        <v>0</v>
      </c>
      <c r="AB58" s="22">
        <f t="shared" ca="1" si="22"/>
        <v>0</v>
      </c>
      <c r="AC58" s="349">
        <f t="shared" ca="1" si="23"/>
        <v>0</v>
      </c>
      <c r="AD58" s="375">
        <f t="shared" ca="1" si="24"/>
        <v>0</v>
      </c>
      <c r="AE58" s="376"/>
      <c r="AF58" s="109">
        <f t="shared" ca="1" si="25"/>
        <v>0</v>
      </c>
      <c r="AG58" s="22">
        <f t="shared" ca="1" si="26"/>
        <v>0</v>
      </c>
      <c r="AH58" s="22">
        <f t="shared" ca="1" si="27"/>
        <v>0</v>
      </c>
      <c r="AI58" s="349">
        <f t="shared" ca="1" si="28"/>
        <v>0</v>
      </c>
      <c r="AJ58" s="375">
        <f t="shared" ca="1" si="29"/>
        <v>0</v>
      </c>
    </row>
    <row r="59" spans="1:36" ht="15.75" hidden="1" thickBot="1">
      <c r="A59" s="20"/>
      <c r="B59" s="109" t="str">
        <f t="shared" ca="1" si="0"/>
        <v>Білик</v>
      </c>
      <c r="C59" s="22" t="str">
        <f t="shared" ca="1" si="1"/>
        <v>Вячеслав</v>
      </c>
      <c r="D59" s="22" t="str">
        <f t="shared" ca="1" si="2"/>
        <v>Євгенович</v>
      </c>
      <c r="E59" s="349">
        <f t="shared" ca="1" si="3"/>
        <v>3736210438</v>
      </c>
      <c r="F59" s="23">
        <f t="shared" ca="1" si="4"/>
        <v>0</v>
      </c>
      <c r="G59" s="376"/>
      <c r="H59" s="109" t="str">
        <f t="shared" ca="1" si="5"/>
        <v>Білик</v>
      </c>
      <c r="I59" s="22" t="str">
        <f t="shared" ca="1" si="6"/>
        <v>Вячеслав</v>
      </c>
      <c r="J59" s="22" t="str">
        <f t="shared" ca="1" si="7"/>
        <v>Євгенович</v>
      </c>
      <c r="K59" s="349">
        <f t="shared" ca="1" si="8"/>
        <v>3736210438</v>
      </c>
      <c r="L59" s="375">
        <f t="shared" ca="1" si="9"/>
        <v>0</v>
      </c>
      <c r="M59" s="376"/>
      <c r="N59" s="109" t="str">
        <f t="shared" ca="1" si="10"/>
        <v>Білик</v>
      </c>
      <c r="O59" s="22" t="str">
        <f t="shared" ca="1" si="11"/>
        <v>Вячеслав</v>
      </c>
      <c r="P59" s="22" t="str">
        <f t="shared" ca="1" si="12"/>
        <v>Євгенович</v>
      </c>
      <c r="Q59" s="349">
        <f t="shared" ca="1" si="13"/>
        <v>3736210438</v>
      </c>
      <c r="R59" s="375">
        <f t="shared" ca="1" si="14"/>
        <v>0</v>
      </c>
      <c r="S59" s="376"/>
      <c r="T59" s="109" t="str">
        <f t="shared" ca="1" si="15"/>
        <v>Білик</v>
      </c>
      <c r="U59" s="22" t="str">
        <f t="shared" ca="1" si="16"/>
        <v>Вячеслав</v>
      </c>
      <c r="V59" s="22" t="str">
        <f t="shared" ca="1" si="17"/>
        <v>Євгенович</v>
      </c>
      <c r="W59" s="349">
        <f t="shared" ca="1" si="18"/>
        <v>3736210438</v>
      </c>
      <c r="X59" s="375">
        <f t="shared" ca="1" si="19"/>
        <v>0</v>
      </c>
      <c r="Y59" s="376"/>
      <c r="Z59" s="109" t="str">
        <f t="shared" ca="1" si="20"/>
        <v>Білик</v>
      </c>
      <c r="AA59" s="22" t="str">
        <f t="shared" ca="1" si="21"/>
        <v>Вячеслав</v>
      </c>
      <c r="AB59" s="22" t="str">
        <f t="shared" ca="1" si="22"/>
        <v>Євгенович</v>
      </c>
      <c r="AC59" s="349">
        <f t="shared" ca="1" si="23"/>
        <v>3736210438</v>
      </c>
      <c r="AD59" s="375">
        <f t="shared" ca="1" si="24"/>
        <v>0</v>
      </c>
      <c r="AE59" s="376"/>
      <c r="AF59" s="109" t="str">
        <f t="shared" ca="1" si="25"/>
        <v>Білик</v>
      </c>
      <c r="AG59" s="22" t="str">
        <f t="shared" ca="1" si="26"/>
        <v>Вячеслав</v>
      </c>
      <c r="AH59" s="22" t="str">
        <f t="shared" ca="1" si="27"/>
        <v>Євгенович</v>
      </c>
      <c r="AI59" s="349">
        <f t="shared" ca="1" si="28"/>
        <v>3736210438</v>
      </c>
      <c r="AJ59" s="375">
        <f t="shared" ca="1" si="29"/>
        <v>0</v>
      </c>
    </row>
    <row r="60" spans="1:36" ht="15.75" hidden="1" thickBot="1">
      <c r="A60" s="20"/>
      <c r="B60" s="109" t="str">
        <f t="shared" ca="1" si="0"/>
        <v>вс/сс</v>
      </c>
      <c r="C60" s="22">
        <f t="shared" ca="1" si="1"/>
        <v>0</v>
      </c>
      <c r="D60" s="22">
        <f t="shared" ca="1" si="2"/>
        <v>0</v>
      </c>
      <c r="E60" s="349">
        <f t="shared" ca="1" si="3"/>
        <v>0</v>
      </c>
      <c r="F60" s="23">
        <f t="shared" ca="1" si="4"/>
        <v>0</v>
      </c>
      <c r="G60" s="376"/>
      <c r="H60" s="109" t="str">
        <f t="shared" ca="1" si="5"/>
        <v>вс/сс</v>
      </c>
      <c r="I60" s="22">
        <f t="shared" ca="1" si="6"/>
        <v>0</v>
      </c>
      <c r="J60" s="22">
        <f t="shared" ca="1" si="7"/>
        <v>0</v>
      </c>
      <c r="K60" s="349">
        <f t="shared" ca="1" si="8"/>
        <v>0</v>
      </c>
      <c r="L60" s="375">
        <f t="shared" ca="1" si="9"/>
        <v>0</v>
      </c>
      <c r="M60" s="376"/>
      <c r="N60" s="109" t="str">
        <f t="shared" ca="1" si="10"/>
        <v>вс/сс</v>
      </c>
      <c r="O60" s="22">
        <f t="shared" ca="1" si="11"/>
        <v>0</v>
      </c>
      <c r="P60" s="22">
        <f t="shared" ca="1" si="12"/>
        <v>0</v>
      </c>
      <c r="Q60" s="349">
        <f t="shared" ca="1" si="13"/>
        <v>0</v>
      </c>
      <c r="R60" s="375">
        <f t="shared" ca="1" si="14"/>
        <v>0</v>
      </c>
      <c r="S60" s="376"/>
      <c r="T60" s="109" t="str">
        <f t="shared" ca="1" si="15"/>
        <v>вс/сс</v>
      </c>
      <c r="U60" s="22">
        <f t="shared" ca="1" si="16"/>
        <v>0</v>
      </c>
      <c r="V60" s="22">
        <f t="shared" ca="1" si="17"/>
        <v>0</v>
      </c>
      <c r="W60" s="349">
        <f t="shared" ca="1" si="18"/>
        <v>0</v>
      </c>
      <c r="X60" s="375">
        <f t="shared" ca="1" si="19"/>
        <v>0</v>
      </c>
      <c r="Y60" s="376"/>
      <c r="Z60" s="109" t="str">
        <f t="shared" ca="1" si="20"/>
        <v>вс/сс</v>
      </c>
      <c r="AA60" s="22">
        <f t="shared" ca="1" si="21"/>
        <v>0</v>
      </c>
      <c r="AB60" s="22">
        <f t="shared" ca="1" si="22"/>
        <v>0</v>
      </c>
      <c r="AC60" s="349">
        <f t="shared" ca="1" si="23"/>
        <v>0</v>
      </c>
      <c r="AD60" s="375">
        <f t="shared" ca="1" si="24"/>
        <v>0</v>
      </c>
      <c r="AE60" s="376"/>
      <c r="AF60" s="109" t="str">
        <f t="shared" ca="1" si="25"/>
        <v>вс/сс</v>
      </c>
      <c r="AG60" s="22">
        <f t="shared" ca="1" si="26"/>
        <v>0</v>
      </c>
      <c r="AH60" s="22">
        <f t="shared" ca="1" si="27"/>
        <v>0</v>
      </c>
      <c r="AI60" s="349">
        <f t="shared" ca="1" si="28"/>
        <v>0</v>
      </c>
      <c r="AJ60" s="375">
        <f t="shared" ca="1" si="29"/>
        <v>0</v>
      </c>
    </row>
    <row r="61" spans="1:36" ht="15.75" hidden="1" thickBot="1">
      <c r="A61" s="20"/>
      <c r="B61" s="109">
        <f t="shared" ca="1" si="0"/>
        <v>0</v>
      </c>
      <c r="C61" s="22">
        <f t="shared" ca="1" si="1"/>
        <v>0</v>
      </c>
      <c r="D61" s="22">
        <f t="shared" ca="1" si="2"/>
        <v>0</v>
      </c>
      <c r="E61" s="349">
        <f t="shared" ca="1" si="3"/>
        <v>0</v>
      </c>
      <c r="F61" s="23">
        <f t="shared" ca="1" si="4"/>
        <v>0</v>
      </c>
      <c r="G61" s="376"/>
      <c r="H61" s="109">
        <f t="shared" ca="1" si="5"/>
        <v>0</v>
      </c>
      <c r="I61" s="22">
        <f t="shared" ca="1" si="6"/>
        <v>0</v>
      </c>
      <c r="J61" s="22">
        <f t="shared" ca="1" si="7"/>
        <v>0</v>
      </c>
      <c r="K61" s="349">
        <f t="shared" ca="1" si="8"/>
        <v>0</v>
      </c>
      <c r="L61" s="375">
        <f t="shared" ca="1" si="9"/>
        <v>0</v>
      </c>
      <c r="M61" s="376"/>
      <c r="N61" s="109">
        <f t="shared" ca="1" si="10"/>
        <v>0</v>
      </c>
      <c r="O61" s="22">
        <f t="shared" ca="1" si="11"/>
        <v>0</v>
      </c>
      <c r="P61" s="22">
        <f t="shared" ca="1" si="12"/>
        <v>0</v>
      </c>
      <c r="Q61" s="349">
        <f t="shared" ca="1" si="13"/>
        <v>0</v>
      </c>
      <c r="R61" s="375">
        <f t="shared" ca="1" si="14"/>
        <v>0</v>
      </c>
      <c r="S61" s="376"/>
      <c r="T61" s="109">
        <f t="shared" ca="1" si="15"/>
        <v>0</v>
      </c>
      <c r="U61" s="22">
        <f t="shared" ca="1" si="16"/>
        <v>0</v>
      </c>
      <c r="V61" s="22">
        <f t="shared" ca="1" si="17"/>
        <v>0</v>
      </c>
      <c r="W61" s="349">
        <f t="shared" ca="1" si="18"/>
        <v>0</v>
      </c>
      <c r="X61" s="375">
        <f t="shared" ca="1" si="19"/>
        <v>0</v>
      </c>
      <c r="Y61" s="376"/>
      <c r="Z61" s="109">
        <f t="shared" ca="1" si="20"/>
        <v>0</v>
      </c>
      <c r="AA61" s="22">
        <f t="shared" ca="1" si="21"/>
        <v>0</v>
      </c>
      <c r="AB61" s="22">
        <f t="shared" ca="1" si="22"/>
        <v>0</v>
      </c>
      <c r="AC61" s="349">
        <f t="shared" ca="1" si="23"/>
        <v>0</v>
      </c>
      <c r="AD61" s="375">
        <f t="shared" ca="1" si="24"/>
        <v>0</v>
      </c>
      <c r="AE61" s="376"/>
      <c r="AF61" s="109">
        <f t="shared" ca="1" si="25"/>
        <v>0</v>
      </c>
      <c r="AG61" s="22">
        <f t="shared" ca="1" si="26"/>
        <v>0</v>
      </c>
      <c r="AH61" s="22">
        <f t="shared" ca="1" si="27"/>
        <v>0</v>
      </c>
      <c r="AI61" s="349">
        <f t="shared" ca="1" si="28"/>
        <v>0</v>
      </c>
      <c r="AJ61" s="375">
        <f t="shared" ca="1" si="29"/>
        <v>0</v>
      </c>
    </row>
    <row r="62" spans="1:36" ht="15.75" hidden="1" thickBot="1">
      <c r="A62" s="20"/>
      <c r="B62" s="109">
        <f t="shared" ca="1" si="0"/>
        <v>0</v>
      </c>
      <c r="C62" s="22">
        <f t="shared" ca="1" si="1"/>
        <v>0</v>
      </c>
      <c r="D62" s="22">
        <f t="shared" ca="1" si="2"/>
        <v>0</v>
      </c>
      <c r="E62" s="349">
        <f t="shared" ca="1" si="3"/>
        <v>0</v>
      </c>
      <c r="F62" s="23">
        <f t="shared" ca="1" si="4"/>
        <v>0</v>
      </c>
      <c r="G62" s="376"/>
      <c r="H62" s="109">
        <f t="shared" ca="1" si="5"/>
        <v>0</v>
      </c>
      <c r="I62" s="22">
        <f t="shared" ca="1" si="6"/>
        <v>0</v>
      </c>
      <c r="J62" s="22">
        <f t="shared" ca="1" si="7"/>
        <v>0</v>
      </c>
      <c r="K62" s="349">
        <f t="shared" ca="1" si="8"/>
        <v>0</v>
      </c>
      <c r="L62" s="375">
        <f t="shared" ca="1" si="9"/>
        <v>0</v>
      </c>
      <c r="M62" s="376"/>
      <c r="N62" s="109">
        <f t="shared" ca="1" si="10"/>
        <v>0</v>
      </c>
      <c r="O62" s="22">
        <f t="shared" ca="1" si="11"/>
        <v>0</v>
      </c>
      <c r="P62" s="22">
        <f t="shared" ca="1" si="12"/>
        <v>0</v>
      </c>
      <c r="Q62" s="349">
        <f t="shared" ca="1" si="13"/>
        <v>0</v>
      </c>
      <c r="R62" s="375">
        <f t="shared" ca="1" si="14"/>
        <v>0</v>
      </c>
      <c r="S62" s="376"/>
      <c r="T62" s="109">
        <f t="shared" ca="1" si="15"/>
        <v>0</v>
      </c>
      <c r="U62" s="22">
        <f t="shared" ca="1" si="16"/>
        <v>0</v>
      </c>
      <c r="V62" s="22">
        <f t="shared" ca="1" si="17"/>
        <v>0</v>
      </c>
      <c r="W62" s="349">
        <f t="shared" ca="1" si="18"/>
        <v>0</v>
      </c>
      <c r="X62" s="375">
        <f t="shared" ca="1" si="19"/>
        <v>0</v>
      </c>
      <c r="Y62" s="376"/>
      <c r="Z62" s="109">
        <f t="shared" ca="1" si="20"/>
        <v>0</v>
      </c>
      <c r="AA62" s="22">
        <f t="shared" ca="1" si="21"/>
        <v>0</v>
      </c>
      <c r="AB62" s="22">
        <f t="shared" ca="1" si="22"/>
        <v>0</v>
      </c>
      <c r="AC62" s="349">
        <f t="shared" ca="1" si="23"/>
        <v>0</v>
      </c>
      <c r="AD62" s="375">
        <f t="shared" ca="1" si="24"/>
        <v>0</v>
      </c>
      <c r="AE62" s="376"/>
      <c r="AF62" s="109">
        <f t="shared" ca="1" si="25"/>
        <v>0</v>
      </c>
      <c r="AG62" s="22">
        <f t="shared" ca="1" si="26"/>
        <v>0</v>
      </c>
      <c r="AH62" s="22">
        <f t="shared" ca="1" si="27"/>
        <v>0</v>
      </c>
      <c r="AI62" s="349">
        <f t="shared" ca="1" si="28"/>
        <v>0</v>
      </c>
      <c r="AJ62" s="375">
        <f t="shared" ca="1" si="29"/>
        <v>0</v>
      </c>
    </row>
    <row r="63" spans="1:36" ht="15.75" hidden="1" thickBot="1">
      <c r="A63" s="20"/>
      <c r="B63" s="109" t="str">
        <f t="shared" ca="1" si="0"/>
        <v>Датій</v>
      </c>
      <c r="C63" s="22" t="str">
        <f t="shared" ca="1" si="1"/>
        <v>Іван</v>
      </c>
      <c r="D63" s="22" t="str">
        <f t="shared" ca="1" si="2"/>
        <v>Юрійович</v>
      </c>
      <c r="E63" s="349">
        <f t="shared" ca="1" si="3"/>
        <v>3219914579</v>
      </c>
      <c r="F63" s="23">
        <f t="shared" ca="1" si="4"/>
        <v>0</v>
      </c>
      <c r="G63" s="376"/>
      <c r="H63" s="109" t="str">
        <f t="shared" ca="1" si="5"/>
        <v>Датій</v>
      </c>
      <c r="I63" s="22" t="str">
        <f t="shared" ca="1" si="6"/>
        <v>Іван</v>
      </c>
      <c r="J63" s="22" t="str">
        <f t="shared" ca="1" si="7"/>
        <v>Юрійович</v>
      </c>
      <c r="K63" s="349">
        <f t="shared" ca="1" si="8"/>
        <v>3219914579</v>
      </c>
      <c r="L63" s="375">
        <f t="shared" ca="1" si="9"/>
        <v>0</v>
      </c>
      <c r="M63" s="376"/>
      <c r="N63" s="109" t="str">
        <f t="shared" ca="1" si="10"/>
        <v>Датій</v>
      </c>
      <c r="O63" s="22" t="str">
        <f t="shared" ca="1" si="11"/>
        <v>Іван</v>
      </c>
      <c r="P63" s="22" t="str">
        <f t="shared" ca="1" si="12"/>
        <v>Юрійович</v>
      </c>
      <c r="Q63" s="349">
        <f t="shared" ca="1" si="13"/>
        <v>3219914579</v>
      </c>
      <c r="R63" s="375">
        <f t="shared" ca="1" si="14"/>
        <v>0</v>
      </c>
      <c r="S63" s="376"/>
      <c r="T63" s="109" t="str">
        <f t="shared" ca="1" si="15"/>
        <v>Датій</v>
      </c>
      <c r="U63" s="22" t="str">
        <f t="shared" ca="1" si="16"/>
        <v>Іван</v>
      </c>
      <c r="V63" s="22" t="str">
        <f t="shared" ca="1" si="17"/>
        <v>Юрійович</v>
      </c>
      <c r="W63" s="349">
        <f t="shared" ca="1" si="18"/>
        <v>3219914579</v>
      </c>
      <c r="X63" s="375">
        <f t="shared" ca="1" si="19"/>
        <v>0</v>
      </c>
      <c r="Y63" s="376"/>
      <c r="Z63" s="109" t="str">
        <f t="shared" ca="1" si="20"/>
        <v>Датій</v>
      </c>
      <c r="AA63" s="22" t="str">
        <f t="shared" ca="1" si="21"/>
        <v>Іван</v>
      </c>
      <c r="AB63" s="22" t="str">
        <f t="shared" ca="1" si="22"/>
        <v>Юрійович</v>
      </c>
      <c r="AC63" s="349">
        <f t="shared" ca="1" si="23"/>
        <v>3219914579</v>
      </c>
      <c r="AD63" s="375">
        <f t="shared" ca="1" si="24"/>
        <v>0</v>
      </c>
      <c r="AE63" s="376"/>
      <c r="AF63" s="109" t="str">
        <f t="shared" ca="1" si="25"/>
        <v>Датій</v>
      </c>
      <c r="AG63" s="22" t="str">
        <f t="shared" ca="1" si="26"/>
        <v>Іван</v>
      </c>
      <c r="AH63" s="22" t="str">
        <f t="shared" ca="1" si="27"/>
        <v>Юрійович</v>
      </c>
      <c r="AI63" s="349">
        <f t="shared" ca="1" si="28"/>
        <v>3219914579</v>
      </c>
      <c r="AJ63" s="375">
        <f t="shared" ca="1" si="29"/>
        <v>0</v>
      </c>
    </row>
    <row r="64" spans="1:36" ht="15.75" hidden="1" thickBot="1">
      <c r="A64" s="20"/>
      <c r="B64" s="109">
        <f t="shared" ca="1" si="0"/>
        <v>0</v>
      </c>
      <c r="C64" s="22">
        <f t="shared" ca="1" si="1"/>
        <v>0</v>
      </c>
      <c r="D64" s="22">
        <f t="shared" ca="1" si="2"/>
        <v>0</v>
      </c>
      <c r="E64" s="349">
        <f t="shared" ca="1" si="3"/>
        <v>0</v>
      </c>
      <c r="F64" s="23">
        <f t="shared" ca="1" si="4"/>
        <v>0</v>
      </c>
      <c r="G64" s="376"/>
      <c r="H64" s="109">
        <f t="shared" ca="1" si="5"/>
        <v>0</v>
      </c>
      <c r="I64" s="22">
        <f t="shared" ca="1" si="6"/>
        <v>0</v>
      </c>
      <c r="J64" s="22">
        <f t="shared" ca="1" si="7"/>
        <v>0</v>
      </c>
      <c r="K64" s="349">
        <f t="shared" ca="1" si="8"/>
        <v>0</v>
      </c>
      <c r="L64" s="375">
        <f t="shared" ca="1" si="9"/>
        <v>0</v>
      </c>
      <c r="M64" s="376"/>
      <c r="N64" s="109">
        <f t="shared" ca="1" si="10"/>
        <v>0</v>
      </c>
      <c r="O64" s="22">
        <f t="shared" ca="1" si="11"/>
        <v>0</v>
      </c>
      <c r="P64" s="22">
        <f t="shared" ca="1" si="12"/>
        <v>0</v>
      </c>
      <c r="Q64" s="349">
        <f t="shared" ca="1" si="13"/>
        <v>0</v>
      </c>
      <c r="R64" s="375">
        <f t="shared" ca="1" si="14"/>
        <v>0</v>
      </c>
      <c r="S64" s="376"/>
      <c r="T64" s="109">
        <f t="shared" ca="1" si="15"/>
        <v>0</v>
      </c>
      <c r="U64" s="22">
        <f t="shared" ca="1" si="16"/>
        <v>0</v>
      </c>
      <c r="V64" s="22">
        <f t="shared" ca="1" si="17"/>
        <v>0</v>
      </c>
      <c r="W64" s="349">
        <f t="shared" ca="1" si="18"/>
        <v>0</v>
      </c>
      <c r="X64" s="375">
        <f t="shared" ca="1" si="19"/>
        <v>0</v>
      </c>
      <c r="Y64" s="376"/>
      <c r="Z64" s="109">
        <f t="shared" ca="1" si="20"/>
        <v>0</v>
      </c>
      <c r="AA64" s="22">
        <f t="shared" ca="1" si="21"/>
        <v>0</v>
      </c>
      <c r="AB64" s="22">
        <f t="shared" ca="1" si="22"/>
        <v>0</v>
      </c>
      <c r="AC64" s="349">
        <f t="shared" ca="1" si="23"/>
        <v>0</v>
      </c>
      <c r="AD64" s="375">
        <f t="shared" ca="1" si="24"/>
        <v>0</v>
      </c>
      <c r="AE64" s="376"/>
      <c r="AF64" s="109">
        <f t="shared" ca="1" si="25"/>
        <v>0</v>
      </c>
      <c r="AG64" s="22">
        <f t="shared" ca="1" si="26"/>
        <v>0</v>
      </c>
      <c r="AH64" s="22">
        <f t="shared" ca="1" si="27"/>
        <v>0</v>
      </c>
      <c r="AI64" s="349">
        <f t="shared" ca="1" si="28"/>
        <v>0</v>
      </c>
      <c r="AJ64" s="375">
        <f t="shared" ca="1" si="29"/>
        <v>0</v>
      </c>
    </row>
    <row r="65" spans="1:36" ht="15.75" hidden="1" thickBot="1">
      <c r="A65" s="20"/>
      <c r="B65" s="109" t="str">
        <f t="shared" ca="1" si="0"/>
        <v>Кохан</v>
      </c>
      <c r="C65" s="22" t="str">
        <f t="shared" ca="1" si="1"/>
        <v>Анатолій</v>
      </c>
      <c r="D65" s="22" t="str">
        <f t="shared" ca="1" si="2"/>
        <v>Богданович</v>
      </c>
      <c r="E65" s="349">
        <f t="shared" ca="1" si="3"/>
        <v>3672605418</v>
      </c>
      <c r="F65" s="23">
        <f t="shared" ca="1" si="4"/>
        <v>0</v>
      </c>
      <c r="G65" s="376"/>
      <c r="H65" s="109" t="str">
        <f t="shared" ca="1" si="5"/>
        <v>Кохан</v>
      </c>
      <c r="I65" s="22" t="str">
        <f t="shared" ca="1" si="6"/>
        <v>Анатолій</v>
      </c>
      <c r="J65" s="22" t="str">
        <f t="shared" ca="1" si="7"/>
        <v>Богданович</v>
      </c>
      <c r="K65" s="349">
        <f t="shared" ca="1" si="8"/>
        <v>3672605418</v>
      </c>
      <c r="L65" s="375">
        <f t="shared" ca="1" si="9"/>
        <v>0</v>
      </c>
      <c r="M65" s="376"/>
      <c r="N65" s="109" t="str">
        <f t="shared" ca="1" si="10"/>
        <v>Кохан</v>
      </c>
      <c r="O65" s="22" t="str">
        <f t="shared" ca="1" si="11"/>
        <v>Анатолій</v>
      </c>
      <c r="P65" s="22" t="str">
        <f t="shared" ca="1" si="12"/>
        <v>Богданович</v>
      </c>
      <c r="Q65" s="349">
        <f t="shared" ca="1" si="13"/>
        <v>3672605418</v>
      </c>
      <c r="R65" s="375">
        <f t="shared" ca="1" si="14"/>
        <v>0</v>
      </c>
      <c r="S65" s="376"/>
      <c r="T65" s="109" t="str">
        <f t="shared" ca="1" si="15"/>
        <v>Кохан</v>
      </c>
      <c r="U65" s="22" t="str">
        <f t="shared" ca="1" si="16"/>
        <v>Анатолій</v>
      </c>
      <c r="V65" s="22" t="str">
        <f t="shared" ca="1" si="17"/>
        <v>Богданович</v>
      </c>
      <c r="W65" s="349">
        <f t="shared" ca="1" si="18"/>
        <v>3672605418</v>
      </c>
      <c r="X65" s="375">
        <f t="shared" ca="1" si="19"/>
        <v>0</v>
      </c>
      <c r="Y65" s="376"/>
      <c r="Z65" s="109" t="str">
        <f t="shared" ca="1" si="20"/>
        <v>Кохан</v>
      </c>
      <c r="AA65" s="22" t="str">
        <f t="shared" ca="1" si="21"/>
        <v>Анатолій</v>
      </c>
      <c r="AB65" s="22" t="str">
        <f t="shared" ca="1" si="22"/>
        <v>Богданович</v>
      </c>
      <c r="AC65" s="349">
        <f t="shared" ca="1" si="23"/>
        <v>3672605418</v>
      </c>
      <c r="AD65" s="375">
        <f t="shared" ca="1" si="24"/>
        <v>0</v>
      </c>
      <c r="AE65" s="376"/>
      <c r="AF65" s="109" t="str">
        <f t="shared" ca="1" si="25"/>
        <v>Кохан</v>
      </c>
      <c r="AG65" s="22" t="str">
        <f t="shared" ca="1" si="26"/>
        <v>Анатолій</v>
      </c>
      <c r="AH65" s="22" t="str">
        <f t="shared" ca="1" si="27"/>
        <v>Богданович</v>
      </c>
      <c r="AI65" s="349">
        <f t="shared" ca="1" si="28"/>
        <v>3672605418</v>
      </c>
      <c r="AJ65" s="375">
        <f t="shared" ca="1" si="29"/>
        <v>0</v>
      </c>
    </row>
    <row r="66" spans="1:36" ht="15.75" hidden="1" thickBot="1">
      <c r="A66" s="20"/>
      <c r="B66" s="109" t="str">
        <f t="shared" ca="1" si="0"/>
        <v>Тишевич</v>
      </c>
      <c r="C66" s="22" t="str">
        <f t="shared" ca="1" si="1"/>
        <v>Євген</v>
      </c>
      <c r="D66" s="22" t="str">
        <f t="shared" ca="1" si="2"/>
        <v>Борисович</v>
      </c>
      <c r="E66" s="349">
        <f t="shared" ca="1" si="3"/>
        <v>3131621392</v>
      </c>
      <c r="F66" s="23">
        <f t="shared" ca="1" si="4"/>
        <v>0</v>
      </c>
      <c r="G66" s="376"/>
      <c r="H66" s="109" t="str">
        <f t="shared" ca="1" si="5"/>
        <v>Тишевич</v>
      </c>
      <c r="I66" s="22" t="str">
        <f t="shared" ca="1" si="6"/>
        <v>Євген</v>
      </c>
      <c r="J66" s="22" t="str">
        <f t="shared" ca="1" si="7"/>
        <v>Борисович</v>
      </c>
      <c r="K66" s="349">
        <f t="shared" ca="1" si="8"/>
        <v>3131621392</v>
      </c>
      <c r="L66" s="375">
        <f t="shared" ca="1" si="9"/>
        <v>0</v>
      </c>
      <c r="M66" s="376"/>
      <c r="N66" s="109" t="str">
        <f t="shared" ca="1" si="10"/>
        <v>Тишевич</v>
      </c>
      <c r="O66" s="22" t="str">
        <f t="shared" ca="1" si="11"/>
        <v>Євген</v>
      </c>
      <c r="P66" s="22" t="str">
        <f t="shared" ca="1" si="12"/>
        <v>Борисович</v>
      </c>
      <c r="Q66" s="349">
        <f t="shared" ca="1" si="13"/>
        <v>3131621392</v>
      </c>
      <c r="R66" s="375">
        <f t="shared" ca="1" si="14"/>
        <v>0</v>
      </c>
      <c r="S66" s="376"/>
      <c r="T66" s="109" t="str">
        <f t="shared" ca="1" si="15"/>
        <v>Тишевич</v>
      </c>
      <c r="U66" s="22" t="str">
        <f t="shared" ca="1" si="16"/>
        <v>Євген</v>
      </c>
      <c r="V66" s="22" t="str">
        <f t="shared" ca="1" si="17"/>
        <v>Борисович</v>
      </c>
      <c r="W66" s="349">
        <f t="shared" ca="1" si="18"/>
        <v>3131621392</v>
      </c>
      <c r="X66" s="375">
        <f t="shared" ca="1" si="19"/>
        <v>0</v>
      </c>
      <c r="Y66" s="376"/>
      <c r="Z66" s="109" t="str">
        <f t="shared" ca="1" si="20"/>
        <v>Тишевич</v>
      </c>
      <c r="AA66" s="22" t="str">
        <f t="shared" ca="1" si="21"/>
        <v>Євген</v>
      </c>
      <c r="AB66" s="22" t="str">
        <f t="shared" ca="1" si="22"/>
        <v>Борисович</v>
      </c>
      <c r="AC66" s="349">
        <f t="shared" ca="1" si="23"/>
        <v>3131621392</v>
      </c>
      <c r="AD66" s="375">
        <f t="shared" ca="1" si="24"/>
        <v>0</v>
      </c>
      <c r="AE66" s="376"/>
      <c r="AF66" s="109" t="str">
        <f t="shared" ca="1" si="25"/>
        <v>Тишевич</v>
      </c>
      <c r="AG66" s="22" t="str">
        <f t="shared" ca="1" si="26"/>
        <v>Євген</v>
      </c>
      <c r="AH66" s="22" t="str">
        <f t="shared" ca="1" si="27"/>
        <v>Борисович</v>
      </c>
      <c r="AI66" s="349">
        <f t="shared" ca="1" si="28"/>
        <v>3131621392</v>
      </c>
      <c r="AJ66" s="375">
        <f t="shared" ca="1" si="29"/>
        <v>0</v>
      </c>
    </row>
    <row r="67" spans="1:36" ht="15.75" hidden="1" thickBot="1">
      <c r="A67" s="20"/>
      <c r="B67" s="109" t="str">
        <f t="shared" ca="1" si="0"/>
        <v>Каражей</v>
      </c>
      <c r="C67" s="22" t="str">
        <f t="shared" ca="1" si="1"/>
        <v>Василь</v>
      </c>
      <c r="D67" s="22" t="str">
        <f t="shared" ca="1" si="2"/>
        <v>Васильович</v>
      </c>
      <c r="E67" s="349">
        <f t="shared" ca="1" si="3"/>
        <v>2996321199</v>
      </c>
      <c r="F67" s="23">
        <f t="shared" ca="1" si="4"/>
        <v>0</v>
      </c>
      <c r="G67" s="376"/>
      <c r="H67" s="109" t="str">
        <f t="shared" ca="1" si="5"/>
        <v>Каражей</v>
      </c>
      <c r="I67" s="22" t="str">
        <f t="shared" ca="1" si="6"/>
        <v>Василь</v>
      </c>
      <c r="J67" s="22" t="str">
        <f t="shared" ca="1" si="7"/>
        <v>Васильович</v>
      </c>
      <c r="K67" s="349">
        <f t="shared" ca="1" si="8"/>
        <v>2996321199</v>
      </c>
      <c r="L67" s="375">
        <f t="shared" ca="1" si="9"/>
        <v>0</v>
      </c>
      <c r="M67" s="376"/>
      <c r="N67" s="109" t="str">
        <f t="shared" ca="1" si="10"/>
        <v>Каражей</v>
      </c>
      <c r="O67" s="22" t="str">
        <f t="shared" ca="1" si="11"/>
        <v>Василь</v>
      </c>
      <c r="P67" s="22" t="str">
        <f t="shared" ca="1" si="12"/>
        <v>Васильович</v>
      </c>
      <c r="Q67" s="349">
        <f t="shared" ca="1" si="13"/>
        <v>2996321199</v>
      </c>
      <c r="R67" s="375">
        <f t="shared" ca="1" si="14"/>
        <v>0</v>
      </c>
      <c r="S67" s="376"/>
      <c r="T67" s="109" t="str">
        <f t="shared" ca="1" si="15"/>
        <v>Каражей</v>
      </c>
      <c r="U67" s="22" t="str">
        <f t="shared" ca="1" si="16"/>
        <v>Василь</v>
      </c>
      <c r="V67" s="22" t="str">
        <f t="shared" ca="1" si="17"/>
        <v>Васильович</v>
      </c>
      <c r="W67" s="349">
        <f t="shared" ca="1" si="18"/>
        <v>2996321199</v>
      </c>
      <c r="X67" s="375">
        <f t="shared" ca="1" si="19"/>
        <v>0</v>
      </c>
      <c r="Y67" s="376"/>
      <c r="Z67" s="109" t="str">
        <f t="shared" ca="1" si="20"/>
        <v>Каражей</v>
      </c>
      <c r="AA67" s="22" t="str">
        <f t="shared" ca="1" si="21"/>
        <v>Василь</v>
      </c>
      <c r="AB67" s="22" t="str">
        <f t="shared" ca="1" si="22"/>
        <v>Васильович</v>
      </c>
      <c r="AC67" s="349">
        <f t="shared" ca="1" si="23"/>
        <v>2996321199</v>
      </c>
      <c r="AD67" s="375">
        <f t="shared" ca="1" si="24"/>
        <v>0</v>
      </c>
      <c r="AE67" s="376"/>
      <c r="AF67" s="109" t="str">
        <f t="shared" ca="1" si="25"/>
        <v>Каражей</v>
      </c>
      <c r="AG67" s="22" t="str">
        <f t="shared" ca="1" si="26"/>
        <v>Василь</v>
      </c>
      <c r="AH67" s="22" t="str">
        <f t="shared" ca="1" si="27"/>
        <v>Васильович</v>
      </c>
      <c r="AI67" s="349">
        <f t="shared" ca="1" si="28"/>
        <v>2996321199</v>
      </c>
      <c r="AJ67" s="375">
        <f t="shared" ca="1" si="29"/>
        <v>0</v>
      </c>
    </row>
    <row r="68" spans="1:36" ht="15.75" hidden="1" thickBot="1">
      <c r="A68" s="20"/>
      <c r="B68" s="109">
        <f t="shared" ca="1" si="0"/>
        <v>0</v>
      </c>
      <c r="C68" s="22">
        <f t="shared" ca="1" si="1"/>
        <v>0</v>
      </c>
      <c r="D68" s="22">
        <f t="shared" ca="1" si="2"/>
        <v>0</v>
      </c>
      <c r="E68" s="349">
        <f t="shared" ca="1" si="3"/>
        <v>0</v>
      </c>
      <c r="F68" s="23">
        <f t="shared" ca="1" si="4"/>
        <v>0</v>
      </c>
      <c r="G68" s="376"/>
      <c r="H68" s="109">
        <f t="shared" ca="1" si="5"/>
        <v>0</v>
      </c>
      <c r="I68" s="22">
        <f t="shared" ca="1" si="6"/>
        <v>0</v>
      </c>
      <c r="J68" s="22">
        <f t="shared" ca="1" si="7"/>
        <v>0</v>
      </c>
      <c r="K68" s="349">
        <f t="shared" ca="1" si="8"/>
        <v>0</v>
      </c>
      <c r="L68" s="375">
        <f t="shared" ca="1" si="9"/>
        <v>0</v>
      </c>
      <c r="M68" s="376"/>
      <c r="N68" s="109">
        <f t="shared" ca="1" si="10"/>
        <v>0</v>
      </c>
      <c r="O68" s="22">
        <f t="shared" ca="1" si="11"/>
        <v>0</v>
      </c>
      <c r="P68" s="22">
        <f t="shared" ca="1" si="12"/>
        <v>0</v>
      </c>
      <c r="Q68" s="349">
        <f t="shared" ca="1" si="13"/>
        <v>0</v>
      </c>
      <c r="R68" s="375">
        <f t="shared" ca="1" si="14"/>
        <v>0</v>
      </c>
      <c r="S68" s="376"/>
      <c r="T68" s="109">
        <f t="shared" ca="1" si="15"/>
        <v>0</v>
      </c>
      <c r="U68" s="22">
        <f t="shared" ca="1" si="16"/>
        <v>0</v>
      </c>
      <c r="V68" s="22">
        <f t="shared" ca="1" si="17"/>
        <v>0</v>
      </c>
      <c r="W68" s="349">
        <f t="shared" ca="1" si="18"/>
        <v>0</v>
      </c>
      <c r="X68" s="375">
        <f t="shared" ca="1" si="19"/>
        <v>0</v>
      </c>
      <c r="Y68" s="376"/>
      <c r="Z68" s="109">
        <f t="shared" ca="1" si="20"/>
        <v>0</v>
      </c>
      <c r="AA68" s="22">
        <f t="shared" ca="1" si="21"/>
        <v>0</v>
      </c>
      <c r="AB68" s="22">
        <f t="shared" ca="1" si="22"/>
        <v>0</v>
      </c>
      <c r="AC68" s="349">
        <f t="shared" ca="1" si="23"/>
        <v>0</v>
      </c>
      <c r="AD68" s="375">
        <f t="shared" ca="1" si="24"/>
        <v>0</v>
      </c>
      <c r="AE68" s="376"/>
      <c r="AF68" s="109">
        <f t="shared" ca="1" si="25"/>
        <v>0</v>
      </c>
      <c r="AG68" s="22">
        <f t="shared" ca="1" si="26"/>
        <v>0</v>
      </c>
      <c r="AH68" s="22">
        <f t="shared" ca="1" si="27"/>
        <v>0</v>
      </c>
      <c r="AI68" s="349">
        <f t="shared" ca="1" si="28"/>
        <v>0</v>
      </c>
      <c r="AJ68" s="375">
        <f t="shared" ca="1" si="29"/>
        <v>0</v>
      </c>
    </row>
    <row r="69" spans="1:36" ht="15.75" hidden="1" thickBot="1">
      <c r="A69" s="20"/>
      <c r="B69" s="109">
        <f t="shared" ref="B69:B132" ca="1" si="30">INDIRECT("Відомість!dl"&amp;ROW())</f>
        <v>0</v>
      </c>
      <c r="C69" s="22">
        <f t="shared" ref="C69:C132" ca="1" si="31">INDIRECT("Відомість!dm"&amp;ROW())</f>
        <v>0</v>
      </c>
      <c r="D69" s="22">
        <f t="shared" ref="D69:D132" ca="1" si="32">INDIRECT("Відомість!dn"&amp;ROW())</f>
        <v>0</v>
      </c>
      <c r="E69" s="349">
        <f t="shared" ref="E69:E132" ca="1" si="33">INDIRECT("Відомість!do"&amp;ROW())</f>
        <v>0</v>
      </c>
      <c r="F69" s="23">
        <f t="shared" ref="F69:F132" ca="1" si="34">IF(B69=0,0,INDIRECT("Відомість!dh"&amp;ROW()))</f>
        <v>0</v>
      </c>
      <c r="G69" s="376"/>
      <c r="H69" s="109">
        <f t="shared" ref="H69:H132" ca="1" si="35">INDIRECT("Відомість!dl"&amp;ROW())</f>
        <v>0</v>
      </c>
      <c r="I69" s="22">
        <f t="shared" ref="I69:I132" ca="1" si="36">INDIRECT("Відомість!dm"&amp;ROW())</f>
        <v>0</v>
      </c>
      <c r="J69" s="22">
        <f t="shared" ref="J69:J132" ca="1" si="37">INDIRECT("Відомість!dn"&amp;ROW())</f>
        <v>0</v>
      </c>
      <c r="K69" s="349">
        <f t="shared" ref="K69:K132" ca="1" si="38">INDIRECT("Відомість!do"&amp;ROW())</f>
        <v>0</v>
      </c>
      <c r="L69" s="375">
        <f t="shared" ref="L69:L132" ca="1" si="39">INDIRECT("Озд!AX"&amp;ROW()+4)</f>
        <v>0</v>
      </c>
      <c r="M69" s="376"/>
      <c r="N69" s="109">
        <f t="shared" ref="N69:N132" ca="1" si="40">INDIRECT("Відомість!dl"&amp;ROW())</f>
        <v>0</v>
      </c>
      <c r="O69" s="22">
        <f t="shared" ref="O69:O132" ca="1" si="41">INDIRECT("Відомість!dm"&amp;ROW())</f>
        <v>0</v>
      </c>
      <c r="P69" s="22">
        <f t="shared" ref="P69:P132" ca="1" si="42">INDIRECT("Відомість!dn"&amp;ROW())</f>
        <v>0</v>
      </c>
      <c r="Q69" s="349">
        <f t="shared" ref="Q69:Q132" ca="1" si="43">INDIRECT("Відомість!do"&amp;ROW())</f>
        <v>0</v>
      </c>
      <c r="R69" s="375">
        <f t="shared" ref="R69:R132" ca="1" si="44">INDIRECT("Озд!BX"&amp;ROW()+4)</f>
        <v>0</v>
      </c>
      <c r="S69" s="376"/>
      <c r="T69" s="109">
        <f t="shared" ref="T69:T132" ca="1" si="45">INDIRECT("Відомість!dl"&amp;ROW())</f>
        <v>0</v>
      </c>
      <c r="U69" s="22">
        <f t="shared" ref="U69:U132" ca="1" si="46">INDIRECT("Відомість!dm"&amp;ROW())</f>
        <v>0</v>
      </c>
      <c r="V69" s="22">
        <f t="shared" ref="V69:V132" ca="1" si="47">INDIRECT("Відомість!dn"&amp;ROW())</f>
        <v>0</v>
      </c>
      <c r="W69" s="349">
        <f t="shared" ref="W69:W132" ca="1" si="48">INDIRECT("Відомість!do"&amp;ROW())</f>
        <v>0</v>
      </c>
      <c r="X69" s="375">
        <f t="shared" ref="X69:X132" ca="1" si="49">INDIRECT("Озд!CX"&amp;ROW()+4)</f>
        <v>0</v>
      </c>
      <c r="Y69" s="376"/>
      <c r="Z69" s="109">
        <f t="shared" ref="Z69:Z132" ca="1" si="50">INDIRECT("Відомість!dl"&amp;ROW())</f>
        <v>0</v>
      </c>
      <c r="AA69" s="22">
        <f t="shared" ref="AA69:AA132" ca="1" si="51">INDIRECT("Відомість!dm"&amp;ROW())</f>
        <v>0</v>
      </c>
      <c r="AB69" s="22">
        <f t="shared" ref="AB69:AB132" ca="1" si="52">INDIRECT("Відомість!dn"&amp;ROW())</f>
        <v>0</v>
      </c>
      <c r="AC69" s="349">
        <f t="shared" ref="AC69:AC132" ca="1" si="53">INDIRECT("Відомість!do"&amp;ROW())</f>
        <v>0</v>
      </c>
      <c r="AD69" s="375">
        <f t="shared" ref="AD69:AD132" ca="1" si="54">INDIRECT("Озд!DX"&amp;ROW()+4)</f>
        <v>0</v>
      </c>
      <c r="AE69" s="376"/>
      <c r="AF69" s="109">
        <f t="shared" ref="AF69:AF132" ca="1" si="55">INDIRECT("Відомість!dl"&amp;ROW())</f>
        <v>0</v>
      </c>
      <c r="AG69" s="22">
        <f t="shared" ref="AG69:AG132" ca="1" si="56">INDIRECT("Відомість!dm"&amp;ROW())</f>
        <v>0</v>
      </c>
      <c r="AH69" s="22">
        <f t="shared" ref="AH69:AH132" ca="1" si="57">INDIRECT("Відомість!dn"&amp;ROW())</f>
        <v>0</v>
      </c>
      <c r="AI69" s="349">
        <f t="shared" ref="AI69:AI132" ca="1" si="58">INDIRECT("Відомість!do"&amp;ROW())</f>
        <v>0</v>
      </c>
      <c r="AJ69" s="375">
        <f t="shared" ref="AJ69:AJ132" ca="1" si="59">INDIRECT("Озд!EX"&amp;ROW()+4)</f>
        <v>0</v>
      </c>
    </row>
    <row r="70" spans="1:36" ht="15.75" hidden="1" thickBot="1">
      <c r="A70" s="20"/>
      <c r="B70" s="109" t="str">
        <f t="shared" ca="1" si="30"/>
        <v>вс/сс</v>
      </c>
      <c r="C70" s="22">
        <f t="shared" ca="1" si="31"/>
        <v>0</v>
      </c>
      <c r="D70" s="22">
        <f t="shared" ca="1" si="32"/>
        <v>0</v>
      </c>
      <c r="E70" s="349">
        <f t="shared" ca="1" si="33"/>
        <v>0</v>
      </c>
      <c r="F70" s="23">
        <f t="shared" ca="1" si="34"/>
        <v>0</v>
      </c>
      <c r="G70" s="376"/>
      <c r="H70" s="109" t="str">
        <f t="shared" ca="1" si="35"/>
        <v>вс/сс</v>
      </c>
      <c r="I70" s="22">
        <f t="shared" ca="1" si="36"/>
        <v>0</v>
      </c>
      <c r="J70" s="22">
        <f t="shared" ca="1" si="37"/>
        <v>0</v>
      </c>
      <c r="K70" s="349">
        <f t="shared" ca="1" si="38"/>
        <v>0</v>
      </c>
      <c r="L70" s="375">
        <f t="shared" ca="1" si="39"/>
        <v>0</v>
      </c>
      <c r="M70" s="376"/>
      <c r="N70" s="109" t="str">
        <f t="shared" ca="1" si="40"/>
        <v>вс/сс</v>
      </c>
      <c r="O70" s="22">
        <f t="shared" ca="1" si="41"/>
        <v>0</v>
      </c>
      <c r="P70" s="22">
        <f t="shared" ca="1" si="42"/>
        <v>0</v>
      </c>
      <c r="Q70" s="349">
        <f t="shared" ca="1" si="43"/>
        <v>0</v>
      </c>
      <c r="R70" s="375">
        <f t="shared" ca="1" si="44"/>
        <v>0</v>
      </c>
      <c r="S70" s="376"/>
      <c r="T70" s="109" t="str">
        <f t="shared" ca="1" si="45"/>
        <v>вс/сс</v>
      </c>
      <c r="U70" s="22">
        <f t="shared" ca="1" si="46"/>
        <v>0</v>
      </c>
      <c r="V70" s="22">
        <f t="shared" ca="1" si="47"/>
        <v>0</v>
      </c>
      <c r="W70" s="349">
        <f t="shared" ca="1" si="48"/>
        <v>0</v>
      </c>
      <c r="X70" s="375">
        <f t="shared" ca="1" si="49"/>
        <v>0</v>
      </c>
      <c r="Y70" s="376"/>
      <c r="Z70" s="109" t="str">
        <f t="shared" ca="1" si="50"/>
        <v>вс/сс</v>
      </c>
      <c r="AA70" s="22">
        <f t="shared" ca="1" si="51"/>
        <v>0</v>
      </c>
      <c r="AB70" s="22">
        <f t="shared" ca="1" si="52"/>
        <v>0</v>
      </c>
      <c r="AC70" s="349">
        <f t="shared" ca="1" si="53"/>
        <v>0</v>
      </c>
      <c r="AD70" s="375">
        <f t="shared" ca="1" si="54"/>
        <v>0</v>
      </c>
      <c r="AE70" s="376"/>
      <c r="AF70" s="109" t="str">
        <f t="shared" ca="1" si="55"/>
        <v>вс/сс</v>
      </c>
      <c r="AG70" s="22">
        <f t="shared" ca="1" si="56"/>
        <v>0</v>
      </c>
      <c r="AH70" s="22">
        <f t="shared" ca="1" si="57"/>
        <v>0</v>
      </c>
      <c r="AI70" s="349">
        <f t="shared" ca="1" si="58"/>
        <v>0</v>
      </c>
      <c r="AJ70" s="375">
        <f t="shared" ca="1" si="59"/>
        <v>0</v>
      </c>
    </row>
    <row r="71" spans="1:36" ht="15.75" hidden="1" thickBot="1">
      <c r="A71" s="20"/>
      <c r="B71" s="109" t="str">
        <f t="shared" ca="1" si="30"/>
        <v>Цибульський</v>
      </c>
      <c r="C71" s="22" t="str">
        <f t="shared" ca="1" si="31"/>
        <v>Владислав</v>
      </c>
      <c r="D71" s="22" t="str">
        <f t="shared" ca="1" si="32"/>
        <v>Русланович</v>
      </c>
      <c r="E71" s="349">
        <f t="shared" ca="1" si="33"/>
        <v>3637806174</v>
      </c>
      <c r="F71" s="23">
        <f t="shared" ca="1" si="34"/>
        <v>0</v>
      </c>
      <c r="G71" s="376"/>
      <c r="H71" s="109" t="str">
        <f t="shared" ca="1" si="35"/>
        <v>Цибульський</v>
      </c>
      <c r="I71" s="22" t="str">
        <f t="shared" ca="1" si="36"/>
        <v>Владислав</v>
      </c>
      <c r="J71" s="22" t="str">
        <f t="shared" ca="1" si="37"/>
        <v>Русланович</v>
      </c>
      <c r="K71" s="349">
        <f t="shared" ca="1" si="38"/>
        <v>3637806174</v>
      </c>
      <c r="L71" s="375">
        <f t="shared" ca="1" si="39"/>
        <v>0</v>
      </c>
      <c r="M71" s="376"/>
      <c r="N71" s="109" t="str">
        <f t="shared" ca="1" si="40"/>
        <v>Цибульський</v>
      </c>
      <c r="O71" s="22" t="str">
        <f t="shared" ca="1" si="41"/>
        <v>Владислав</v>
      </c>
      <c r="P71" s="22" t="str">
        <f t="shared" ca="1" si="42"/>
        <v>Русланович</v>
      </c>
      <c r="Q71" s="349">
        <f t="shared" ca="1" si="43"/>
        <v>3637806174</v>
      </c>
      <c r="R71" s="375">
        <f t="shared" ca="1" si="44"/>
        <v>0</v>
      </c>
      <c r="S71" s="376"/>
      <c r="T71" s="109" t="str">
        <f t="shared" ca="1" si="45"/>
        <v>Цибульський</v>
      </c>
      <c r="U71" s="22" t="str">
        <f t="shared" ca="1" si="46"/>
        <v>Владислав</v>
      </c>
      <c r="V71" s="22" t="str">
        <f t="shared" ca="1" si="47"/>
        <v>Русланович</v>
      </c>
      <c r="W71" s="349">
        <f t="shared" ca="1" si="48"/>
        <v>3637806174</v>
      </c>
      <c r="X71" s="375">
        <f t="shared" ca="1" si="49"/>
        <v>0</v>
      </c>
      <c r="Y71" s="376"/>
      <c r="Z71" s="109" t="str">
        <f t="shared" ca="1" si="50"/>
        <v>Цибульський</v>
      </c>
      <c r="AA71" s="22" t="str">
        <f t="shared" ca="1" si="51"/>
        <v>Владислав</v>
      </c>
      <c r="AB71" s="22" t="str">
        <f t="shared" ca="1" si="52"/>
        <v>Русланович</v>
      </c>
      <c r="AC71" s="349">
        <f t="shared" ca="1" si="53"/>
        <v>3637806174</v>
      </c>
      <c r="AD71" s="375">
        <f t="shared" ca="1" si="54"/>
        <v>0</v>
      </c>
      <c r="AE71" s="376"/>
      <c r="AF71" s="109" t="str">
        <f t="shared" ca="1" si="55"/>
        <v>Цибульський</v>
      </c>
      <c r="AG71" s="22" t="str">
        <f t="shared" ca="1" si="56"/>
        <v>Владислав</v>
      </c>
      <c r="AH71" s="22" t="str">
        <f t="shared" ca="1" si="57"/>
        <v>Русланович</v>
      </c>
      <c r="AI71" s="349">
        <f t="shared" ca="1" si="58"/>
        <v>3637806174</v>
      </c>
      <c r="AJ71" s="375">
        <f t="shared" ca="1" si="59"/>
        <v>0</v>
      </c>
    </row>
    <row r="72" spans="1:36" ht="15.75" hidden="1" thickBot="1">
      <c r="A72" s="20"/>
      <c r="B72" s="109" t="str">
        <f t="shared" ca="1" si="30"/>
        <v>Потапов</v>
      </c>
      <c r="C72" s="22" t="str">
        <f t="shared" ca="1" si="31"/>
        <v>Олександр</v>
      </c>
      <c r="D72" s="22" t="str">
        <f t="shared" ca="1" si="32"/>
        <v>Віталійович</v>
      </c>
      <c r="E72" s="349">
        <f t="shared" ca="1" si="33"/>
        <v>3743704370</v>
      </c>
      <c r="F72" s="23">
        <f t="shared" ca="1" si="34"/>
        <v>0</v>
      </c>
      <c r="G72" s="376"/>
      <c r="H72" s="109" t="str">
        <f t="shared" ca="1" si="35"/>
        <v>Потапов</v>
      </c>
      <c r="I72" s="22" t="str">
        <f t="shared" ca="1" si="36"/>
        <v>Олександр</v>
      </c>
      <c r="J72" s="22" t="str">
        <f t="shared" ca="1" si="37"/>
        <v>Віталійович</v>
      </c>
      <c r="K72" s="349">
        <f t="shared" ca="1" si="38"/>
        <v>3743704370</v>
      </c>
      <c r="L72" s="375">
        <f t="shared" ca="1" si="39"/>
        <v>0</v>
      </c>
      <c r="M72" s="376"/>
      <c r="N72" s="109" t="str">
        <f t="shared" ca="1" si="40"/>
        <v>Потапов</v>
      </c>
      <c r="O72" s="22" t="str">
        <f t="shared" ca="1" si="41"/>
        <v>Олександр</v>
      </c>
      <c r="P72" s="22" t="str">
        <f t="shared" ca="1" si="42"/>
        <v>Віталійович</v>
      </c>
      <c r="Q72" s="349">
        <f t="shared" ca="1" si="43"/>
        <v>3743704370</v>
      </c>
      <c r="R72" s="375">
        <f t="shared" ca="1" si="44"/>
        <v>0</v>
      </c>
      <c r="S72" s="376"/>
      <c r="T72" s="109" t="str">
        <f t="shared" ca="1" si="45"/>
        <v>Потапов</v>
      </c>
      <c r="U72" s="22" t="str">
        <f t="shared" ca="1" si="46"/>
        <v>Олександр</v>
      </c>
      <c r="V72" s="22" t="str">
        <f t="shared" ca="1" si="47"/>
        <v>Віталійович</v>
      </c>
      <c r="W72" s="349">
        <f t="shared" ca="1" si="48"/>
        <v>3743704370</v>
      </c>
      <c r="X72" s="375">
        <f t="shared" ca="1" si="49"/>
        <v>0</v>
      </c>
      <c r="Y72" s="376"/>
      <c r="Z72" s="109" t="str">
        <f t="shared" ca="1" si="50"/>
        <v>Потапов</v>
      </c>
      <c r="AA72" s="22" t="str">
        <f t="shared" ca="1" si="51"/>
        <v>Олександр</v>
      </c>
      <c r="AB72" s="22" t="str">
        <f t="shared" ca="1" si="52"/>
        <v>Віталійович</v>
      </c>
      <c r="AC72" s="349">
        <f t="shared" ca="1" si="53"/>
        <v>3743704370</v>
      </c>
      <c r="AD72" s="375">
        <f t="shared" ca="1" si="54"/>
        <v>0</v>
      </c>
      <c r="AE72" s="376"/>
      <c r="AF72" s="109" t="str">
        <f t="shared" ca="1" si="55"/>
        <v>Потапов</v>
      </c>
      <c r="AG72" s="22" t="str">
        <f t="shared" ca="1" si="56"/>
        <v>Олександр</v>
      </c>
      <c r="AH72" s="22" t="str">
        <f t="shared" ca="1" si="57"/>
        <v>Віталійович</v>
      </c>
      <c r="AI72" s="349">
        <f t="shared" ca="1" si="58"/>
        <v>3743704370</v>
      </c>
      <c r="AJ72" s="375">
        <f t="shared" ca="1" si="59"/>
        <v>0</v>
      </c>
    </row>
    <row r="73" spans="1:36" ht="15.75" hidden="1" thickBot="1">
      <c r="A73" s="20"/>
      <c r="B73" s="109">
        <f t="shared" ca="1" si="30"/>
        <v>0</v>
      </c>
      <c r="C73" s="22">
        <f t="shared" ca="1" si="31"/>
        <v>0</v>
      </c>
      <c r="D73" s="22">
        <f t="shared" ca="1" si="32"/>
        <v>0</v>
      </c>
      <c r="E73" s="349">
        <f t="shared" ca="1" si="33"/>
        <v>0</v>
      </c>
      <c r="F73" s="23">
        <f t="shared" ca="1" si="34"/>
        <v>0</v>
      </c>
      <c r="G73" s="376"/>
      <c r="H73" s="109">
        <f t="shared" ca="1" si="35"/>
        <v>0</v>
      </c>
      <c r="I73" s="22">
        <f t="shared" ca="1" si="36"/>
        <v>0</v>
      </c>
      <c r="J73" s="22">
        <f t="shared" ca="1" si="37"/>
        <v>0</v>
      </c>
      <c r="K73" s="349">
        <f t="shared" ca="1" si="38"/>
        <v>0</v>
      </c>
      <c r="L73" s="375">
        <f t="shared" ca="1" si="39"/>
        <v>0</v>
      </c>
      <c r="M73" s="376"/>
      <c r="N73" s="109">
        <f t="shared" ca="1" si="40"/>
        <v>0</v>
      </c>
      <c r="O73" s="22">
        <f t="shared" ca="1" si="41"/>
        <v>0</v>
      </c>
      <c r="P73" s="22">
        <f t="shared" ca="1" si="42"/>
        <v>0</v>
      </c>
      <c r="Q73" s="349">
        <f t="shared" ca="1" si="43"/>
        <v>0</v>
      </c>
      <c r="R73" s="375">
        <f t="shared" ca="1" si="44"/>
        <v>0</v>
      </c>
      <c r="S73" s="376"/>
      <c r="T73" s="109">
        <f t="shared" ca="1" si="45"/>
        <v>0</v>
      </c>
      <c r="U73" s="22">
        <f t="shared" ca="1" si="46"/>
        <v>0</v>
      </c>
      <c r="V73" s="22">
        <f t="shared" ca="1" si="47"/>
        <v>0</v>
      </c>
      <c r="W73" s="349">
        <f t="shared" ca="1" si="48"/>
        <v>0</v>
      </c>
      <c r="X73" s="375">
        <f t="shared" ca="1" si="49"/>
        <v>0</v>
      </c>
      <c r="Y73" s="376"/>
      <c r="Z73" s="109">
        <f t="shared" ca="1" si="50"/>
        <v>0</v>
      </c>
      <c r="AA73" s="22">
        <f t="shared" ca="1" si="51"/>
        <v>0</v>
      </c>
      <c r="AB73" s="22">
        <f t="shared" ca="1" si="52"/>
        <v>0</v>
      </c>
      <c r="AC73" s="349">
        <f t="shared" ca="1" si="53"/>
        <v>0</v>
      </c>
      <c r="AD73" s="375">
        <f t="shared" ca="1" si="54"/>
        <v>0</v>
      </c>
      <c r="AE73" s="376"/>
      <c r="AF73" s="109">
        <f t="shared" ca="1" si="55"/>
        <v>0</v>
      </c>
      <c r="AG73" s="22">
        <f t="shared" ca="1" si="56"/>
        <v>0</v>
      </c>
      <c r="AH73" s="22">
        <f t="shared" ca="1" si="57"/>
        <v>0</v>
      </c>
      <c r="AI73" s="349">
        <f t="shared" ca="1" si="58"/>
        <v>0</v>
      </c>
      <c r="AJ73" s="375">
        <f t="shared" ca="1" si="59"/>
        <v>0</v>
      </c>
    </row>
    <row r="74" spans="1:36" ht="15.75" hidden="1" thickBot="1">
      <c r="A74" s="20"/>
      <c r="B74" s="109" t="str">
        <f t="shared" ca="1" si="30"/>
        <v>Табачук</v>
      </c>
      <c r="C74" s="22" t="str">
        <f t="shared" ca="1" si="31"/>
        <v>Максим</v>
      </c>
      <c r="D74" s="22" t="str">
        <f t="shared" ca="1" si="32"/>
        <v>Олегович</v>
      </c>
      <c r="E74" s="349">
        <f t="shared" ca="1" si="33"/>
        <v>3448912476</v>
      </c>
      <c r="F74" s="23">
        <f t="shared" ca="1" si="34"/>
        <v>0</v>
      </c>
      <c r="G74" s="376"/>
      <c r="H74" s="109" t="str">
        <f t="shared" ca="1" si="35"/>
        <v>Табачук</v>
      </c>
      <c r="I74" s="22" t="str">
        <f t="shared" ca="1" si="36"/>
        <v>Максим</v>
      </c>
      <c r="J74" s="22" t="str">
        <f t="shared" ca="1" si="37"/>
        <v>Олегович</v>
      </c>
      <c r="K74" s="349">
        <f t="shared" ca="1" si="38"/>
        <v>3448912476</v>
      </c>
      <c r="L74" s="375">
        <f t="shared" ca="1" si="39"/>
        <v>0</v>
      </c>
      <c r="M74" s="376"/>
      <c r="N74" s="109" t="str">
        <f t="shared" ca="1" si="40"/>
        <v>Табачук</v>
      </c>
      <c r="O74" s="22" t="str">
        <f t="shared" ca="1" si="41"/>
        <v>Максим</v>
      </c>
      <c r="P74" s="22" t="str">
        <f t="shared" ca="1" si="42"/>
        <v>Олегович</v>
      </c>
      <c r="Q74" s="349">
        <f t="shared" ca="1" si="43"/>
        <v>3448912476</v>
      </c>
      <c r="R74" s="375">
        <f t="shared" ca="1" si="44"/>
        <v>0</v>
      </c>
      <c r="S74" s="376"/>
      <c r="T74" s="109" t="str">
        <f t="shared" ca="1" si="45"/>
        <v>Табачук</v>
      </c>
      <c r="U74" s="22" t="str">
        <f t="shared" ca="1" si="46"/>
        <v>Максим</v>
      </c>
      <c r="V74" s="22" t="str">
        <f t="shared" ca="1" si="47"/>
        <v>Олегович</v>
      </c>
      <c r="W74" s="349">
        <f t="shared" ca="1" si="48"/>
        <v>3448912476</v>
      </c>
      <c r="X74" s="375">
        <f t="shared" ca="1" si="49"/>
        <v>0</v>
      </c>
      <c r="Y74" s="376"/>
      <c r="Z74" s="109" t="str">
        <f t="shared" ca="1" si="50"/>
        <v>Табачук</v>
      </c>
      <c r="AA74" s="22" t="str">
        <f t="shared" ca="1" si="51"/>
        <v>Максим</v>
      </c>
      <c r="AB74" s="22" t="str">
        <f t="shared" ca="1" si="52"/>
        <v>Олегович</v>
      </c>
      <c r="AC74" s="349">
        <f t="shared" ca="1" si="53"/>
        <v>3448912476</v>
      </c>
      <c r="AD74" s="375">
        <f t="shared" ca="1" si="54"/>
        <v>0</v>
      </c>
      <c r="AE74" s="376"/>
      <c r="AF74" s="109" t="str">
        <f t="shared" ca="1" si="55"/>
        <v>Табачук</v>
      </c>
      <c r="AG74" s="22" t="str">
        <f t="shared" ca="1" si="56"/>
        <v>Максим</v>
      </c>
      <c r="AH74" s="22" t="str">
        <f t="shared" ca="1" si="57"/>
        <v>Олегович</v>
      </c>
      <c r="AI74" s="349">
        <f t="shared" ca="1" si="58"/>
        <v>3448912476</v>
      </c>
      <c r="AJ74" s="375">
        <f t="shared" ca="1" si="59"/>
        <v>0</v>
      </c>
    </row>
    <row r="75" spans="1:36" ht="15.75" hidden="1" thickBot="1">
      <c r="A75" s="20"/>
      <c r="B75" s="109" t="str">
        <f t="shared" ca="1" si="30"/>
        <v>Сухина</v>
      </c>
      <c r="C75" s="22" t="str">
        <f t="shared" ca="1" si="31"/>
        <v>Роман</v>
      </c>
      <c r="D75" s="22" t="str">
        <f t="shared" ca="1" si="32"/>
        <v>Михайлович</v>
      </c>
      <c r="E75" s="349">
        <f t="shared" ca="1" si="33"/>
        <v>3114222657</v>
      </c>
      <c r="F75" s="23">
        <f t="shared" ca="1" si="34"/>
        <v>0</v>
      </c>
      <c r="G75" s="376"/>
      <c r="H75" s="109" t="str">
        <f t="shared" ca="1" si="35"/>
        <v>Сухина</v>
      </c>
      <c r="I75" s="22" t="str">
        <f t="shared" ca="1" si="36"/>
        <v>Роман</v>
      </c>
      <c r="J75" s="22" t="str">
        <f t="shared" ca="1" si="37"/>
        <v>Михайлович</v>
      </c>
      <c r="K75" s="349">
        <f t="shared" ca="1" si="38"/>
        <v>3114222657</v>
      </c>
      <c r="L75" s="375">
        <f t="shared" ca="1" si="39"/>
        <v>0</v>
      </c>
      <c r="M75" s="376"/>
      <c r="N75" s="109" t="str">
        <f t="shared" ca="1" si="40"/>
        <v>Сухина</v>
      </c>
      <c r="O75" s="22" t="str">
        <f t="shared" ca="1" si="41"/>
        <v>Роман</v>
      </c>
      <c r="P75" s="22" t="str">
        <f t="shared" ca="1" si="42"/>
        <v>Михайлович</v>
      </c>
      <c r="Q75" s="349">
        <f t="shared" ca="1" si="43"/>
        <v>3114222657</v>
      </c>
      <c r="R75" s="375">
        <f t="shared" ca="1" si="44"/>
        <v>0</v>
      </c>
      <c r="S75" s="376"/>
      <c r="T75" s="109" t="str">
        <f t="shared" ca="1" si="45"/>
        <v>Сухина</v>
      </c>
      <c r="U75" s="22" t="str">
        <f t="shared" ca="1" si="46"/>
        <v>Роман</v>
      </c>
      <c r="V75" s="22" t="str">
        <f t="shared" ca="1" si="47"/>
        <v>Михайлович</v>
      </c>
      <c r="W75" s="349">
        <f t="shared" ca="1" si="48"/>
        <v>3114222657</v>
      </c>
      <c r="X75" s="375">
        <f t="shared" ca="1" si="49"/>
        <v>0</v>
      </c>
      <c r="Y75" s="376"/>
      <c r="Z75" s="109" t="str">
        <f t="shared" ca="1" si="50"/>
        <v>Сухина</v>
      </c>
      <c r="AA75" s="22" t="str">
        <f t="shared" ca="1" si="51"/>
        <v>Роман</v>
      </c>
      <c r="AB75" s="22" t="str">
        <f t="shared" ca="1" si="52"/>
        <v>Михайлович</v>
      </c>
      <c r="AC75" s="349">
        <f t="shared" ca="1" si="53"/>
        <v>3114222657</v>
      </c>
      <c r="AD75" s="375">
        <f t="shared" ca="1" si="54"/>
        <v>0</v>
      </c>
      <c r="AE75" s="376"/>
      <c r="AF75" s="109" t="str">
        <f t="shared" ca="1" si="55"/>
        <v>Сухина</v>
      </c>
      <c r="AG75" s="22" t="str">
        <f t="shared" ca="1" si="56"/>
        <v>Роман</v>
      </c>
      <c r="AH75" s="22" t="str">
        <f t="shared" ca="1" si="57"/>
        <v>Михайлович</v>
      </c>
      <c r="AI75" s="349">
        <f t="shared" ca="1" si="58"/>
        <v>3114222657</v>
      </c>
      <c r="AJ75" s="375">
        <f t="shared" ca="1" si="59"/>
        <v>0</v>
      </c>
    </row>
    <row r="76" spans="1:36" ht="15.75" hidden="1" thickBot="1">
      <c r="A76" s="20"/>
      <c r="B76" s="109" t="str">
        <f t="shared" ca="1" si="30"/>
        <v>Шкребій</v>
      </c>
      <c r="C76" s="22" t="str">
        <f t="shared" ca="1" si="31"/>
        <v>Вадим</v>
      </c>
      <c r="D76" s="22" t="str">
        <f t="shared" ca="1" si="32"/>
        <v>Олегович</v>
      </c>
      <c r="E76" s="349">
        <f t="shared" ca="1" si="33"/>
        <v>3564308011</v>
      </c>
      <c r="F76" s="23">
        <f t="shared" ca="1" si="34"/>
        <v>0</v>
      </c>
      <c r="G76" s="376"/>
      <c r="H76" s="109" t="str">
        <f t="shared" ca="1" si="35"/>
        <v>Шкребій</v>
      </c>
      <c r="I76" s="22" t="str">
        <f t="shared" ca="1" si="36"/>
        <v>Вадим</v>
      </c>
      <c r="J76" s="22" t="str">
        <f t="shared" ca="1" si="37"/>
        <v>Олегович</v>
      </c>
      <c r="K76" s="349">
        <f t="shared" ca="1" si="38"/>
        <v>3564308011</v>
      </c>
      <c r="L76" s="375">
        <f t="shared" ca="1" si="39"/>
        <v>0</v>
      </c>
      <c r="M76" s="376"/>
      <c r="N76" s="109" t="str">
        <f t="shared" ca="1" si="40"/>
        <v>Шкребій</v>
      </c>
      <c r="O76" s="22" t="str">
        <f t="shared" ca="1" si="41"/>
        <v>Вадим</v>
      </c>
      <c r="P76" s="22" t="str">
        <f t="shared" ca="1" si="42"/>
        <v>Олегович</v>
      </c>
      <c r="Q76" s="349">
        <f t="shared" ca="1" si="43"/>
        <v>3564308011</v>
      </c>
      <c r="R76" s="375">
        <f t="shared" ca="1" si="44"/>
        <v>0</v>
      </c>
      <c r="S76" s="376"/>
      <c r="T76" s="109" t="str">
        <f t="shared" ca="1" si="45"/>
        <v>Шкребій</v>
      </c>
      <c r="U76" s="22" t="str">
        <f t="shared" ca="1" si="46"/>
        <v>Вадим</v>
      </c>
      <c r="V76" s="22" t="str">
        <f t="shared" ca="1" si="47"/>
        <v>Олегович</v>
      </c>
      <c r="W76" s="349">
        <f t="shared" ca="1" si="48"/>
        <v>3564308011</v>
      </c>
      <c r="X76" s="375">
        <f t="shared" ca="1" si="49"/>
        <v>0</v>
      </c>
      <c r="Y76" s="376"/>
      <c r="Z76" s="109" t="str">
        <f t="shared" ca="1" si="50"/>
        <v>Шкребій</v>
      </c>
      <c r="AA76" s="22" t="str">
        <f t="shared" ca="1" si="51"/>
        <v>Вадим</v>
      </c>
      <c r="AB76" s="22" t="str">
        <f t="shared" ca="1" si="52"/>
        <v>Олегович</v>
      </c>
      <c r="AC76" s="349">
        <f t="shared" ca="1" si="53"/>
        <v>3564308011</v>
      </c>
      <c r="AD76" s="375">
        <f t="shared" ca="1" si="54"/>
        <v>0</v>
      </c>
      <c r="AE76" s="376"/>
      <c r="AF76" s="109" t="str">
        <f t="shared" ca="1" si="55"/>
        <v>Шкребій</v>
      </c>
      <c r="AG76" s="22" t="str">
        <f t="shared" ca="1" si="56"/>
        <v>Вадим</v>
      </c>
      <c r="AH76" s="22" t="str">
        <f t="shared" ca="1" si="57"/>
        <v>Олегович</v>
      </c>
      <c r="AI76" s="349">
        <f t="shared" ca="1" si="58"/>
        <v>3564308011</v>
      </c>
      <c r="AJ76" s="375">
        <f t="shared" ca="1" si="59"/>
        <v>0</v>
      </c>
    </row>
    <row r="77" spans="1:36" ht="15.75" hidden="1" thickBot="1">
      <c r="A77" s="20"/>
      <c r="B77" s="109">
        <f t="shared" ca="1" si="30"/>
        <v>0</v>
      </c>
      <c r="C77" s="22">
        <f t="shared" ca="1" si="31"/>
        <v>0</v>
      </c>
      <c r="D77" s="22">
        <f t="shared" ca="1" si="32"/>
        <v>0</v>
      </c>
      <c r="E77" s="349">
        <f t="shared" ca="1" si="33"/>
        <v>0</v>
      </c>
      <c r="F77" s="23">
        <f t="shared" ca="1" si="34"/>
        <v>0</v>
      </c>
      <c r="G77" s="376"/>
      <c r="H77" s="109">
        <f t="shared" ca="1" si="35"/>
        <v>0</v>
      </c>
      <c r="I77" s="22">
        <f t="shared" ca="1" si="36"/>
        <v>0</v>
      </c>
      <c r="J77" s="22">
        <f t="shared" ca="1" si="37"/>
        <v>0</v>
      </c>
      <c r="K77" s="349">
        <f t="shared" ca="1" si="38"/>
        <v>0</v>
      </c>
      <c r="L77" s="375">
        <f t="shared" ca="1" si="39"/>
        <v>0</v>
      </c>
      <c r="M77" s="376"/>
      <c r="N77" s="109">
        <f t="shared" ca="1" si="40"/>
        <v>0</v>
      </c>
      <c r="O77" s="22">
        <f t="shared" ca="1" si="41"/>
        <v>0</v>
      </c>
      <c r="P77" s="22">
        <f t="shared" ca="1" si="42"/>
        <v>0</v>
      </c>
      <c r="Q77" s="349">
        <f t="shared" ca="1" si="43"/>
        <v>0</v>
      </c>
      <c r="R77" s="375">
        <f t="shared" ca="1" si="44"/>
        <v>0</v>
      </c>
      <c r="S77" s="376"/>
      <c r="T77" s="109">
        <f t="shared" ca="1" si="45"/>
        <v>0</v>
      </c>
      <c r="U77" s="22">
        <f t="shared" ca="1" si="46"/>
        <v>0</v>
      </c>
      <c r="V77" s="22">
        <f t="shared" ca="1" si="47"/>
        <v>0</v>
      </c>
      <c r="W77" s="349">
        <f t="shared" ca="1" si="48"/>
        <v>0</v>
      </c>
      <c r="X77" s="375">
        <f t="shared" ca="1" si="49"/>
        <v>0</v>
      </c>
      <c r="Y77" s="376"/>
      <c r="Z77" s="109">
        <f t="shared" ca="1" si="50"/>
        <v>0</v>
      </c>
      <c r="AA77" s="22">
        <f t="shared" ca="1" si="51"/>
        <v>0</v>
      </c>
      <c r="AB77" s="22">
        <f t="shared" ca="1" si="52"/>
        <v>0</v>
      </c>
      <c r="AC77" s="349">
        <f t="shared" ca="1" si="53"/>
        <v>0</v>
      </c>
      <c r="AD77" s="375">
        <f t="shared" ca="1" si="54"/>
        <v>0</v>
      </c>
      <c r="AE77" s="376"/>
      <c r="AF77" s="109">
        <f t="shared" ca="1" si="55"/>
        <v>0</v>
      </c>
      <c r="AG77" s="22">
        <f t="shared" ca="1" si="56"/>
        <v>0</v>
      </c>
      <c r="AH77" s="22">
        <f t="shared" ca="1" si="57"/>
        <v>0</v>
      </c>
      <c r="AI77" s="349">
        <f t="shared" ca="1" si="58"/>
        <v>0</v>
      </c>
      <c r="AJ77" s="375">
        <f t="shared" ca="1" si="59"/>
        <v>0</v>
      </c>
    </row>
    <row r="78" spans="1:36" ht="15.75" hidden="1" thickBot="1">
      <c r="A78" s="20"/>
      <c r="B78" s="109">
        <f t="shared" ca="1" si="30"/>
        <v>0</v>
      </c>
      <c r="C78" s="22">
        <f t="shared" ca="1" si="31"/>
        <v>0</v>
      </c>
      <c r="D78" s="22">
        <f t="shared" ca="1" si="32"/>
        <v>0</v>
      </c>
      <c r="E78" s="349">
        <f t="shared" ca="1" si="33"/>
        <v>0</v>
      </c>
      <c r="F78" s="23">
        <f t="shared" ca="1" si="34"/>
        <v>0</v>
      </c>
      <c r="G78" s="376"/>
      <c r="H78" s="109">
        <f t="shared" ca="1" si="35"/>
        <v>0</v>
      </c>
      <c r="I78" s="22">
        <f t="shared" ca="1" si="36"/>
        <v>0</v>
      </c>
      <c r="J78" s="22">
        <f t="shared" ca="1" si="37"/>
        <v>0</v>
      </c>
      <c r="K78" s="349">
        <f t="shared" ca="1" si="38"/>
        <v>0</v>
      </c>
      <c r="L78" s="375">
        <f t="shared" ca="1" si="39"/>
        <v>0</v>
      </c>
      <c r="M78" s="376"/>
      <c r="N78" s="109">
        <f t="shared" ca="1" si="40"/>
        <v>0</v>
      </c>
      <c r="O78" s="22">
        <f t="shared" ca="1" si="41"/>
        <v>0</v>
      </c>
      <c r="P78" s="22">
        <f t="shared" ca="1" si="42"/>
        <v>0</v>
      </c>
      <c r="Q78" s="349">
        <f t="shared" ca="1" si="43"/>
        <v>0</v>
      </c>
      <c r="R78" s="375">
        <f t="shared" ca="1" si="44"/>
        <v>0</v>
      </c>
      <c r="S78" s="376"/>
      <c r="T78" s="109">
        <f t="shared" ca="1" si="45"/>
        <v>0</v>
      </c>
      <c r="U78" s="22">
        <f t="shared" ca="1" si="46"/>
        <v>0</v>
      </c>
      <c r="V78" s="22">
        <f t="shared" ca="1" si="47"/>
        <v>0</v>
      </c>
      <c r="W78" s="349">
        <f t="shared" ca="1" si="48"/>
        <v>0</v>
      </c>
      <c r="X78" s="375">
        <f t="shared" ca="1" si="49"/>
        <v>0</v>
      </c>
      <c r="Y78" s="376"/>
      <c r="Z78" s="109">
        <f t="shared" ca="1" si="50"/>
        <v>0</v>
      </c>
      <c r="AA78" s="22">
        <f t="shared" ca="1" si="51"/>
        <v>0</v>
      </c>
      <c r="AB78" s="22">
        <f t="shared" ca="1" si="52"/>
        <v>0</v>
      </c>
      <c r="AC78" s="349">
        <f t="shared" ca="1" si="53"/>
        <v>0</v>
      </c>
      <c r="AD78" s="375">
        <f t="shared" ca="1" si="54"/>
        <v>0</v>
      </c>
      <c r="AE78" s="376"/>
      <c r="AF78" s="109">
        <f t="shared" ca="1" si="55"/>
        <v>0</v>
      </c>
      <c r="AG78" s="22">
        <f t="shared" ca="1" si="56"/>
        <v>0</v>
      </c>
      <c r="AH78" s="22">
        <f t="shared" ca="1" si="57"/>
        <v>0</v>
      </c>
      <c r="AI78" s="349">
        <f t="shared" ca="1" si="58"/>
        <v>0</v>
      </c>
      <c r="AJ78" s="375">
        <f t="shared" ca="1" si="59"/>
        <v>0</v>
      </c>
    </row>
    <row r="79" spans="1:36" ht="15.75" hidden="1" thickBot="1">
      <c r="A79" s="20"/>
      <c r="B79" s="109">
        <f t="shared" ca="1" si="30"/>
        <v>0</v>
      </c>
      <c r="C79" s="22">
        <f t="shared" ca="1" si="31"/>
        <v>0</v>
      </c>
      <c r="D79" s="22">
        <f t="shared" ca="1" si="32"/>
        <v>0</v>
      </c>
      <c r="E79" s="349">
        <f t="shared" ca="1" si="33"/>
        <v>0</v>
      </c>
      <c r="F79" s="23">
        <f t="shared" ca="1" si="34"/>
        <v>0</v>
      </c>
      <c r="G79" s="376"/>
      <c r="H79" s="109">
        <f t="shared" ca="1" si="35"/>
        <v>0</v>
      </c>
      <c r="I79" s="22">
        <f t="shared" ca="1" si="36"/>
        <v>0</v>
      </c>
      <c r="J79" s="22">
        <f t="shared" ca="1" si="37"/>
        <v>0</v>
      </c>
      <c r="K79" s="349">
        <f t="shared" ca="1" si="38"/>
        <v>0</v>
      </c>
      <c r="L79" s="375">
        <f t="shared" ca="1" si="39"/>
        <v>0</v>
      </c>
      <c r="M79" s="376"/>
      <c r="N79" s="109">
        <f t="shared" ca="1" si="40"/>
        <v>0</v>
      </c>
      <c r="O79" s="22">
        <f t="shared" ca="1" si="41"/>
        <v>0</v>
      </c>
      <c r="P79" s="22">
        <f t="shared" ca="1" si="42"/>
        <v>0</v>
      </c>
      <c r="Q79" s="349">
        <f t="shared" ca="1" si="43"/>
        <v>0</v>
      </c>
      <c r="R79" s="375">
        <f t="shared" ca="1" si="44"/>
        <v>0</v>
      </c>
      <c r="S79" s="376"/>
      <c r="T79" s="109">
        <f t="shared" ca="1" si="45"/>
        <v>0</v>
      </c>
      <c r="U79" s="22">
        <f t="shared" ca="1" si="46"/>
        <v>0</v>
      </c>
      <c r="V79" s="22">
        <f t="shared" ca="1" si="47"/>
        <v>0</v>
      </c>
      <c r="W79" s="349">
        <f t="shared" ca="1" si="48"/>
        <v>0</v>
      </c>
      <c r="X79" s="375">
        <f t="shared" ca="1" si="49"/>
        <v>0</v>
      </c>
      <c r="Y79" s="376"/>
      <c r="Z79" s="109">
        <f t="shared" ca="1" si="50"/>
        <v>0</v>
      </c>
      <c r="AA79" s="22">
        <f t="shared" ca="1" si="51"/>
        <v>0</v>
      </c>
      <c r="AB79" s="22">
        <f t="shared" ca="1" si="52"/>
        <v>0</v>
      </c>
      <c r="AC79" s="349">
        <f t="shared" ca="1" si="53"/>
        <v>0</v>
      </c>
      <c r="AD79" s="375">
        <f t="shared" ca="1" si="54"/>
        <v>0</v>
      </c>
      <c r="AE79" s="376"/>
      <c r="AF79" s="109">
        <f t="shared" ca="1" si="55"/>
        <v>0</v>
      </c>
      <c r="AG79" s="22">
        <f t="shared" ca="1" si="56"/>
        <v>0</v>
      </c>
      <c r="AH79" s="22">
        <f t="shared" ca="1" si="57"/>
        <v>0</v>
      </c>
      <c r="AI79" s="349">
        <f t="shared" ca="1" si="58"/>
        <v>0</v>
      </c>
      <c r="AJ79" s="375">
        <f t="shared" ca="1" si="59"/>
        <v>0</v>
      </c>
    </row>
    <row r="80" spans="1:36" ht="15.75" hidden="1" thickBot="1">
      <c r="A80" s="20"/>
      <c r="B80" s="109">
        <f t="shared" ca="1" si="30"/>
        <v>0</v>
      </c>
      <c r="C80" s="22">
        <f t="shared" ca="1" si="31"/>
        <v>0</v>
      </c>
      <c r="D80" s="22">
        <f t="shared" ca="1" si="32"/>
        <v>0</v>
      </c>
      <c r="E80" s="349">
        <f t="shared" ca="1" si="33"/>
        <v>0</v>
      </c>
      <c r="F80" s="23">
        <f t="shared" ca="1" si="34"/>
        <v>0</v>
      </c>
      <c r="G80" s="376"/>
      <c r="H80" s="109">
        <f t="shared" ca="1" si="35"/>
        <v>0</v>
      </c>
      <c r="I80" s="22">
        <f t="shared" ca="1" si="36"/>
        <v>0</v>
      </c>
      <c r="J80" s="22">
        <f t="shared" ca="1" si="37"/>
        <v>0</v>
      </c>
      <c r="K80" s="349">
        <f t="shared" ca="1" si="38"/>
        <v>0</v>
      </c>
      <c r="L80" s="375">
        <f t="shared" ca="1" si="39"/>
        <v>0</v>
      </c>
      <c r="M80" s="376"/>
      <c r="N80" s="109">
        <f t="shared" ca="1" si="40"/>
        <v>0</v>
      </c>
      <c r="O80" s="22">
        <f t="shared" ca="1" si="41"/>
        <v>0</v>
      </c>
      <c r="P80" s="22">
        <f t="shared" ca="1" si="42"/>
        <v>0</v>
      </c>
      <c r="Q80" s="349">
        <f t="shared" ca="1" si="43"/>
        <v>0</v>
      </c>
      <c r="R80" s="375">
        <f t="shared" ca="1" si="44"/>
        <v>0</v>
      </c>
      <c r="S80" s="376"/>
      <c r="T80" s="109">
        <f t="shared" ca="1" si="45"/>
        <v>0</v>
      </c>
      <c r="U80" s="22">
        <f t="shared" ca="1" si="46"/>
        <v>0</v>
      </c>
      <c r="V80" s="22">
        <f t="shared" ca="1" si="47"/>
        <v>0</v>
      </c>
      <c r="W80" s="349">
        <f t="shared" ca="1" si="48"/>
        <v>0</v>
      </c>
      <c r="X80" s="375">
        <f t="shared" ca="1" si="49"/>
        <v>0</v>
      </c>
      <c r="Y80" s="376"/>
      <c r="Z80" s="109">
        <f t="shared" ca="1" si="50"/>
        <v>0</v>
      </c>
      <c r="AA80" s="22">
        <f t="shared" ca="1" si="51"/>
        <v>0</v>
      </c>
      <c r="AB80" s="22">
        <f t="shared" ca="1" si="52"/>
        <v>0</v>
      </c>
      <c r="AC80" s="349">
        <f t="shared" ca="1" si="53"/>
        <v>0</v>
      </c>
      <c r="AD80" s="375">
        <f t="shared" ca="1" si="54"/>
        <v>0</v>
      </c>
      <c r="AE80" s="376"/>
      <c r="AF80" s="109">
        <f t="shared" ca="1" si="55"/>
        <v>0</v>
      </c>
      <c r="AG80" s="22">
        <f t="shared" ca="1" si="56"/>
        <v>0</v>
      </c>
      <c r="AH80" s="22">
        <f t="shared" ca="1" si="57"/>
        <v>0</v>
      </c>
      <c r="AI80" s="349">
        <f t="shared" ca="1" si="58"/>
        <v>0</v>
      </c>
      <c r="AJ80" s="375">
        <f t="shared" ca="1" si="59"/>
        <v>0</v>
      </c>
    </row>
    <row r="81" spans="1:36" ht="15.75" hidden="1" thickBot="1">
      <c r="A81" s="20"/>
      <c r="B81" s="109" t="str">
        <f t="shared" ca="1" si="30"/>
        <v>Скалянський</v>
      </c>
      <c r="C81" s="22" t="str">
        <f t="shared" ca="1" si="31"/>
        <v>Костянтин</v>
      </c>
      <c r="D81" s="22" t="str">
        <f t="shared" ca="1" si="32"/>
        <v>Юрійович</v>
      </c>
      <c r="E81" s="349">
        <f t="shared" ca="1" si="33"/>
        <v>3246300417</v>
      </c>
      <c r="F81" s="23">
        <f t="shared" ca="1" si="34"/>
        <v>0</v>
      </c>
      <c r="G81" s="376"/>
      <c r="H81" s="109" t="str">
        <f t="shared" ca="1" si="35"/>
        <v>Скалянський</v>
      </c>
      <c r="I81" s="22" t="str">
        <f t="shared" ca="1" si="36"/>
        <v>Костянтин</v>
      </c>
      <c r="J81" s="22" t="str">
        <f t="shared" ca="1" si="37"/>
        <v>Юрійович</v>
      </c>
      <c r="K81" s="349">
        <f t="shared" ca="1" si="38"/>
        <v>3246300417</v>
      </c>
      <c r="L81" s="375">
        <f t="shared" ca="1" si="39"/>
        <v>0</v>
      </c>
      <c r="M81" s="376"/>
      <c r="N81" s="109" t="str">
        <f t="shared" ca="1" si="40"/>
        <v>Скалянський</v>
      </c>
      <c r="O81" s="22" t="str">
        <f t="shared" ca="1" si="41"/>
        <v>Костянтин</v>
      </c>
      <c r="P81" s="22" t="str">
        <f t="shared" ca="1" si="42"/>
        <v>Юрійович</v>
      </c>
      <c r="Q81" s="349">
        <f t="shared" ca="1" si="43"/>
        <v>3246300417</v>
      </c>
      <c r="R81" s="375">
        <f t="shared" ca="1" si="44"/>
        <v>0</v>
      </c>
      <c r="S81" s="376"/>
      <c r="T81" s="109" t="str">
        <f t="shared" ca="1" si="45"/>
        <v>Скалянський</v>
      </c>
      <c r="U81" s="22" t="str">
        <f t="shared" ca="1" si="46"/>
        <v>Костянтин</v>
      </c>
      <c r="V81" s="22" t="str">
        <f t="shared" ca="1" si="47"/>
        <v>Юрійович</v>
      </c>
      <c r="W81" s="349">
        <f t="shared" ca="1" si="48"/>
        <v>3246300417</v>
      </c>
      <c r="X81" s="375">
        <f t="shared" ca="1" si="49"/>
        <v>0</v>
      </c>
      <c r="Y81" s="376"/>
      <c r="Z81" s="109" t="str">
        <f t="shared" ca="1" si="50"/>
        <v>Скалянський</v>
      </c>
      <c r="AA81" s="22" t="str">
        <f t="shared" ca="1" si="51"/>
        <v>Костянтин</v>
      </c>
      <c r="AB81" s="22" t="str">
        <f t="shared" ca="1" si="52"/>
        <v>Юрійович</v>
      </c>
      <c r="AC81" s="349">
        <f t="shared" ca="1" si="53"/>
        <v>3246300417</v>
      </c>
      <c r="AD81" s="375">
        <f t="shared" ca="1" si="54"/>
        <v>0</v>
      </c>
      <c r="AE81" s="376"/>
      <c r="AF81" s="109" t="str">
        <f t="shared" ca="1" si="55"/>
        <v>Скалянський</v>
      </c>
      <c r="AG81" s="22" t="str">
        <f t="shared" ca="1" si="56"/>
        <v>Костянтин</v>
      </c>
      <c r="AH81" s="22" t="str">
        <f t="shared" ca="1" si="57"/>
        <v>Юрійович</v>
      </c>
      <c r="AI81" s="349">
        <f t="shared" ca="1" si="58"/>
        <v>3246300417</v>
      </c>
      <c r="AJ81" s="375">
        <f t="shared" ca="1" si="59"/>
        <v>0</v>
      </c>
    </row>
    <row r="82" spans="1:36" ht="15.75" hidden="1" thickBot="1">
      <c r="A82" s="20"/>
      <c r="B82" s="109" t="str">
        <f t="shared" ca="1" si="30"/>
        <v>Суліма</v>
      </c>
      <c r="C82" s="22" t="str">
        <f t="shared" ca="1" si="31"/>
        <v>Дмитро</v>
      </c>
      <c r="D82" s="22" t="str">
        <f t="shared" ca="1" si="32"/>
        <v>Олегович</v>
      </c>
      <c r="E82" s="349">
        <f t="shared" ca="1" si="33"/>
        <v>3124725156</v>
      </c>
      <c r="F82" s="23">
        <f t="shared" ca="1" si="34"/>
        <v>0</v>
      </c>
      <c r="G82" s="376"/>
      <c r="H82" s="109" t="str">
        <f t="shared" ca="1" si="35"/>
        <v>Суліма</v>
      </c>
      <c r="I82" s="22" t="str">
        <f t="shared" ca="1" si="36"/>
        <v>Дмитро</v>
      </c>
      <c r="J82" s="22" t="str">
        <f t="shared" ca="1" si="37"/>
        <v>Олегович</v>
      </c>
      <c r="K82" s="349">
        <f t="shared" ca="1" si="38"/>
        <v>3124725156</v>
      </c>
      <c r="L82" s="375">
        <f t="shared" ca="1" si="39"/>
        <v>0</v>
      </c>
      <c r="M82" s="376"/>
      <c r="N82" s="109" t="str">
        <f t="shared" ca="1" si="40"/>
        <v>Суліма</v>
      </c>
      <c r="O82" s="22" t="str">
        <f t="shared" ca="1" si="41"/>
        <v>Дмитро</v>
      </c>
      <c r="P82" s="22" t="str">
        <f t="shared" ca="1" si="42"/>
        <v>Олегович</v>
      </c>
      <c r="Q82" s="349">
        <f t="shared" ca="1" si="43"/>
        <v>3124725156</v>
      </c>
      <c r="R82" s="375">
        <f t="shared" ca="1" si="44"/>
        <v>0</v>
      </c>
      <c r="S82" s="376"/>
      <c r="T82" s="109" t="str">
        <f t="shared" ca="1" si="45"/>
        <v>Суліма</v>
      </c>
      <c r="U82" s="22" t="str">
        <f t="shared" ca="1" si="46"/>
        <v>Дмитро</v>
      </c>
      <c r="V82" s="22" t="str">
        <f t="shared" ca="1" si="47"/>
        <v>Олегович</v>
      </c>
      <c r="W82" s="349">
        <f t="shared" ca="1" si="48"/>
        <v>3124725156</v>
      </c>
      <c r="X82" s="375">
        <f t="shared" ca="1" si="49"/>
        <v>0</v>
      </c>
      <c r="Y82" s="376"/>
      <c r="Z82" s="109" t="str">
        <f t="shared" ca="1" si="50"/>
        <v>Суліма</v>
      </c>
      <c r="AA82" s="22" t="str">
        <f t="shared" ca="1" si="51"/>
        <v>Дмитро</v>
      </c>
      <c r="AB82" s="22" t="str">
        <f t="shared" ca="1" si="52"/>
        <v>Олегович</v>
      </c>
      <c r="AC82" s="349">
        <f t="shared" ca="1" si="53"/>
        <v>3124725156</v>
      </c>
      <c r="AD82" s="375">
        <f t="shared" ca="1" si="54"/>
        <v>0</v>
      </c>
      <c r="AE82" s="376"/>
      <c r="AF82" s="109" t="str">
        <f t="shared" ca="1" si="55"/>
        <v>Суліма</v>
      </c>
      <c r="AG82" s="22" t="str">
        <f t="shared" ca="1" si="56"/>
        <v>Дмитро</v>
      </c>
      <c r="AH82" s="22" t="str">
        <f t="shared" ca="1" si="57"/>
        <v>Олегович</v>
      </c>
      <c r="AI82" s="349">
        <f t="shared" ca="1" si="58"/>
        <v>3124725156</v>
      </c>
      <c r="AJ82" s="375">
        <f t="shared" ca="1" si="59"/>
        <v>0</v>
      </c>
    </row>
    <row r="83" spans="1:36" ht="15.75" thickBot="1">
      <c r="A83" s="20"/>
      <c r="B83" s="109" t="str">
        <f t="shared" ca="1" si="30"/>
        <v>Зарванський</v>
      </c>
      <c r="C83" s="22" t="str">
        <f t="shared" ca="1" si="31"/>
        <v>Михайло</v>
      </c>
      <c r="D83" s="22" t="str">
        <f t="shared" ca="1" si="32"/>
        <v>Олександрович</v>
      </c>
      <c r="E83" s="349">
        <f t="shared" ca="1" si="33"/>
        <v>3450410271</v>
      </c>
      <c r="F83" s="23">
        <f t="shared" ca="1" si="34"/>
        <v>16181.63</v>
      </c>
      <c r="G83" s="376"/>
      <c r="H83" s="109" t="str">
        <f t="shared" ca="1" si="35"/>
        <v>Зарванський</v>
      </c>
      <c r="I83" s="22" t="str">
        <f t="shared" ca="1" si="36"/>
        <v>Михайло</v>
      </c>
      <c r="J83" s="22" t="str">
        <f t="shared" ca="1" si="37"/>
        <v>Олександрович</v>
      </c>
      <c r="K83" s="349">
        <f t="shared" ca="1" si="38"/>
        <v>3450410271</v>
      </c>
      <c r="L83" s="375">
        <f t="shared" ca="1" si="39"/>
        <v>0</v>
      </c>
      <c r="M83" s="376"/>
      <c r="N83" s="109" t="str">
        <f t="shared" ca="1" si="40"/>
        <v>Зарванський</v>
      </c>
      <c r="O83" s="22" t="str">
        <f t="shared" ca="1" si="41"/>
        <v>Михайло</v>
      </c>
      <c r="P83" s="22" t="str">
        <f t="shared" ca="1" si="42"/>
        <v>Олександрович</v>
      </c>
      <c r="Q83" s="349">
        <f t="shared" ca="1" si="43"/>
        <v>3450410271</v>
      </c>
      <c r="R83" s="375">
        <f t="shared" ca="1" si="44"/>
        <v>0</v>
      </c>
      <c r="S83" s="376"/>
      <c r="T83" s="109" t="str">
        <f t="shared" ca="1" si="45"/>
        <v>Зарванський</v>
      </c>
      <c r="U83" s="22" t="str">
        <f t="shared" ca="1" si="46"/>
        <v>Михайло</v>
      </c>
      <c r="V83" s="22" t="str">
        <f t="shared" ca="1" si="47"/>
        <v>Олександрович</v>
      </c>
      <c r="W83" s="349">
        <f t="shared" ca="1" si="48"/>
        <v>3450410271</v>
      </c>
      <c r="X83" s="375">
        <f t="shared" ca="1" si="49"/>
        <v>0</v>
      </c>
      <c r="Y83" s="376"/>
      <c r="Z83" s="109" t="str">
        <f t="shared" ca="1" si="50"/>
        <v>Зарванський</v>
      </c>
      <c r="AA83" s="22" t="str">
        <f t="shared" ca="1" si="51"/>
        <v>Михайло</v>
      </c>
      <c r="AB83" s="22" t="str">
        <f t="shared" ca="1" si="52"/>
        <v>Олександрович</v>
      </c>
      <c r="AC83" s="349">
        <f t="shared" ca="1" si="53"/>
        <v>3450410271</v>
      </c>
      <c r="AD83" s="375">
        <f t="shared" ca="1" si="54"/>
        <v>0</v>
      </c>
      <c r="AE83" s="376"/>
      <c r="AF83" s="109" t="str">
        <f t="shared" ca="1" si="55"/>
        <v>Зарванський</v>
      </c>
      <c r="AG83" s="22" t="str">
        <f t="shared" ca="1" si="56"/>
        <v>Михайло</v>
      </c>
      <c r="AH83" s="22" t="str">
        <f t="shared" ca="1" si="57"/>
        <v>Олександрович</v>
      </c>
      <c r="AI83" s="349">
        <f t="shared" ca="1" si="58"/>
        <v>3450410271</v>
      </c>
      <c r="AJ83" s="375">
        <f t="shared" ca="1" si="59"/>
        <v>0</v>
      </c>
    </row>
    <row r="84" spans="1:36" ht="15.75" hidden="1" thickBot="1">
      <c r="A84" s="20"/>
      <c r="B84" s="109">
        <f t="shared" ca="1" si="30"/>
        <v>0</v>
      </c>
      <c r="C84" s="22">
        <f t="shared" ca="1" si="31"/>
        <v>0</v>
      </c>
      <c r="D84" s="22">
        <f t="shared" ca="1" si="32"/>
        <v>0</v>
      </c>
      <c r="E84" s="349">
        <f t="shared" ca="1" si="33"/>
        <v>0</v>
      </c>
      <c r="F84" s="23">
        <f t="shared" ca="1" si="34"/>
        <v>0</v>
      </c>
      <c r="G84" s="376"/>
      <c r="H84" s="109">
        <f t="shared" ca="1" si="35"/>
        <v>0</v>
      </c>
      <c r="I84" s="22">
        <f t="shared" ca="1" si="36"/>
        <v>0</v>
      </c>
      <c r="J84" s="22">
        <f t="shared" ca="1" si="37"/>
        <v>0</v>
      </c>
      <c r="K84" s="349">
        <f t="shared" ca="1" si="38"/>
        <v>0</v>
      </c>
      <c r="L84" s="375">
        <f t="shared" ca="1" si="39"/>
        <v>0</v>
      </c>
      <c r="M84" s="376"/>
      <c r="N84" s="109">
        <f t="shared" ca="1" si="40"/>
        <v>0</v>
      </c>
      <c r="O84" s="22">
        <f t="shared" ca="1" si="41"/>
        <v>0</v>
      </c>
      <c r="P84" s="22">
        <f t="shared" ca="1" si="42"/>
        <v>0</v>
      </c>
      <c r="Q84" s="349">
        <f t="shared" ca="1" si="43"/>
        <v>0</v>
      </c>
      <c r="R84" s="375">
        <f t="shared" ca="1" si="44"/>
        <v>0</v>
      </c>
      <c r="S84" s="376"/>
      <c r="T84" s="109">
        <f t="shared" ca="1" si="45"/>
        <v>0</v>
      </c>
      <c r="U84" s="22">
        <f t="shared" ca="1" si="46"/>
        <v>0</v>
      </c>
      <c r="V84" s="22">
        <f t="shared" ca="1" si="47"/>
        <v>0</v>
      </c>
      <c r="W84" s="349">
        <f t="shared" ca="1" si="48"/>
        <v>0</v>
      </c>
      <c r="X84" s="375">
        <f t="shared" ca="1" si="49"/>
        <v>0</v>
      </c>
      <c r="Y84" s="376"/>
      <c r="Z84" s="109">
        <f t="shared" ca="1" si="50"/>
        <v>0</v>
      </c>
      <c r="AA84" s="22">
        <f t="shared" ca="1" si="51"/>
        <v>0</v>
      </c>
      <c r="AB84" s="22">
        <f t="shared" ca="1" si="52"/>
        <v>0</v>
      </c>
      <c r="AC84" s="349">
        <f t="shared" ca="1" si="53"/>
        <v>0</v>
      </c>
      <c r="AD84" s="375">
        <f t="shared" ca="1" si="54"/>
        <v>0</v>
      </c>
      <c r="AE84" s="376"/>
      <c r="AF84" s="109">
        <f t="shared" ca="1" si="55"/>
        <v>0</v>
      </c>
      <c r="AG84" s="22">
        <f t="shared" ca="1" si="56"/>
        <v>0</v>
      </c>
      <c r="AH84" s="22">
        <f t="shared" ca="1" si="57"/>
        <v>0</v>
      </c>
      <c r="AI84" s="349">
        <f t="shared" ca="1" si="58"/>
        <v>0</v>
      </c>
      <c r="AJ84" s="375">
        <f t="shared" ca="1" si="59"/>
        <v>0</v>
      </c>
    </row>
    <row r="85" spans="1:36" ht="15.75" hidden="1" thickBot="1">
      <c r="A85" s="20"/>
      <c r="B85" s="109" t="str">
        <f t="shared" ca="1" si="30"/>
        <v>Мальчук</v>
      </c>
      <c r="C85" s="22" t="str">
        <f t="shared" ca="1" si="31"/>
        <v>Тимур</v>
      </c>
      <c r="D85" s="22" t="str">
        <f t="shared" ca="1" si="32"/>
        <v>Вадимович</v>
      </c>
      <c r="E85" s="349">
        <f t="shared" ca="1" si="33"/>
        <v>3627509197</v>
      </c>
      <c r="F85" s="23">
        <f t="shared" ca="1" si="34"/>
        <v>0</v>
      </c>
      <c r="G85" s="376"/>
      <c r="H85" s="109" t="str">
        <f t="shared" ca="1" si="35"/>
        <v>Мальчук</v>
      </c>
      <c r="I85" s="22" t="str">
        <f t="shared" ca="1" si="36"/>
        <v>Тимур</v>
      </c>
      <c r="J85" s="22" t="str">
        <f t="shared" ca="1" si="37"/>
        <v>Вадимович</v>
      </c>
      <c r="K85" s="349">
        <f t="shared" ca="1" si="38"/>
        <v>3627509197</v>
      </c>
      <c r="L85" s="375">
        <f t="shared" ca="1" si="39"/>
        <v>0</v>
      </c>
      <c r="M85" s="376"/>
      <c r="N85" s="109" t="str">
        <f t="shared" ca="1" si="40"/>
        <v>Мальчук</v>
      </c>
      <c r="O85" s="22" t="str">
        <f t="shared" ca="1" si="41"/>
        <v>Тимур</v>
      </c>
      <c r="P85" s="22" t="str">
        <f t="shared" ca="1" si="42"/>
        <v>Вадимович</v>
      </c>
      <c r="Q85" s="349">
        <f t="shared" ca="1" si="43"/>
        <v>3627509197</v>
      </c>
      <c r="R85" s="375">
        <f t="shared" ca="1" si="44"/>
        <v>0</v>
      </c>
      <c r="S85" s="376"/>
      <c r="T85" s="109" t="str">
        <f t="shared" ca="1" si="45"/>
        <v>Мальчук</v>
      </c>
      <c r="U85" s="22" t="str">
        <f t="shared" ca="1" si="46"/>
        <v>Тимур</v>
      </c>
      <c r="V85" s="22" t="str">
        <f t="shared" ca="1" si="47"/>
        <v>Вадимович</v>
      </c>
      <c r="W85" s="349">
        <f t="shared" ca="1" si="48"/>
        <v>3627509197</v>
      </c>
      <c r="X85" s="375">
        <f t="shared" ca="1" si="49"/>
        <v>0</v>
      </c>
      <c r="Y85" s="376"/>
      <c r="Z85" s="109" t="str">
        <f t="shared" ca="1" si="50"/>
        <v>Мальчук</v>
      </c>
      <c r="AA85" s="22" t="str">
        <f t="shared" ca="1" si="51"/>
        <v>Тимур</v>
      </c>
      <c r="AB85" s="22" t="str">
        <f t="shared" ca="1" si="52"/>
        <v>Вадимович</v>
      </c>
      <c r="AC85" s="349">
        <f t="shared" ca="1" si="53"/>
        <v>3627509197</v>
      </c>
      <c r="AD85" s="375">
        <f t="shared" ca="1" si="54"/>
        <v>0</v>
      </c>
      <c r="AE85" s="376"/>
      <c r="AF85" s="109" t="str">
        <f t="shared" ca="1" si="55"/>
        <v>Мальчук</v>
      </c>
      <c r="AG85" s="22" t="str">
        <f t="shared" ca="1" si="56"/>
        <v>Тимур</v>
      </c>
      <c r="AH85" s="22" t="str">
        <f t="shared" ca="1" si="57"/>
        <v>Вадимович</v>
      </c>
      <c r="AI85" s="349">
        <f t="shared" ca="1" si="58"/>
        <v>3627509197</v>
      </c>
      <c r="AJ85" s="375">
        <f t="shared" ca="1" si="59"/>
        <v>0</v>
      </c>
    </row>
    <row r="86" spans="1:36" ht="15.75" hidden="1" thickBot="1">
      <c r="A86" s="20"/>
      <c r="B86" s="109" t="str">
        <f t="shared" ca="1" si="30"/>
        <v>Курижко</v>
      </c>
      <c r="C86" s="22" t="str">
        <f t="shared" ca="1" si="31"/>
        <v>Артем</v>
      </c>
      <c r="D86" s="22" t="str">
        <f t="shared" ca="1" si="32"/>
        <v>Іванович</v>
      </c>
      <c r="E86" s="349">
        <f t="shared" ca="1" si="33"/>
        <v>3624708635</v>
      </c>
      <c r="F86" s="23">
        <f t="shared" ca="1" si="34"/>
        <v>0</v>
      </c>
      <c r="G86" s="376"/>
      <c r="H86" s="109" t="str">
        <f t="shared" ca="1" si="35"/>
        <v>Курижко</v>
      </c>
      <c r="I86" s="22" t="str">
        <f t="shared" ca="1" si="36"/>
        <v>Артем</v>
      </c>
      <c r="J86" s="22" t="str">
        <f t="shared" ca="1" si="37"/>
        <v>Іванович</v>
      </c>
      <c r="K86" s="349">
        <f t="shared" ca="1" si="38"/>
        <v>3624708635</v>
      </c>
      <c r="L86" s="375">
        <f t="shared" ca="1" si="39"/>
        <v>0</v>
      </c>
      <c r="M86" s="376"/>
      <c r="N86" s="109" t="str">
        <f t="shared" ca="1" si="40"/>
        <v>Курижко</v>
      </c>
      <c r="O86" s="22" t="str">
        <f t="shared" ca="1" si="41"/>
        <v>Артем</v>
      </c>
      <c r="P86" s="22" t="str">
        <f t="shared" ca="1" si="42"/>
        <v>Іванович</v>
      </c>
      <c r="Q86" s="349">
        <f t="shared" ca="1" si="43"/>
        <v>3624708635</v>
      </c>
      <c r="R86" s="375">
        <f t="shared" ca="1" si="44"/>
        <v>0</v>
      </c>
      <c r="S86" s="376"/>
      <c r="T86" s="109" t="str">
        <f t="shared" ca="1" si="45"/>
        <v>Курижко</v>
      </c>
      <c r="U86" s="22" t="str">
        <f t="shared" ca="1" si="46"/>
        <v>Артем</v>
      </c>
      <c r="V86" s="22" t="str">
        <f t="shared" ca="1" si="47"/>
        <v>Іванович</v>
      </c>
      <c r="W86" s="349">
        <f t="shared" ca="1" si="48"/>
        <v>3624708635</v>
      </c>
      <c r="X86" s="375">
        <f t="shared" ca="1" si="49"/>
        <v>0</v>
      </c>
      <c r="Y86" s="376"/>
      <c r="Z86" s="109" t="str">
        <f t="shared" ca="1" si="50"/>
        <v>Курижко</v>
      </c>
      <c r="AA86" s="22" t="str">
        <f t="shared" ca="1" si="51"/>
        <v>Артем</v>
      </c>
      <c r="AB86" s="22" t="str">
        <f t="shared" ca="1" si="52"/>
        <v>Іванович</v>
      </c>
      <c r="AC86" s="349">
        <f t="shared" ca="1" si="53"/>
        <v>3624708635</v>
      </c>
      <c r="AD86" s="375">
        <f t="shared" ca="1" si="54"/>
        <v>0</v>
      </c>
      <c r="AE86" s="376"/>
      <c r="AF86" s="109" t="str">
        <f t="shared" ca="1" si="55"/>
        <v>Курижко</v>
      </c>
      <c r="AG86" s="22" t="str">
        <f t="shared" ca="1" si="56"/>
        <v>Артем</v>
      </c>
      <c r="AH86" s="22" t="str">
        <f t="shared" ca="1" si="57"/>
        <v>Іванович</v>
      </c>
      <c r="AI86" s="349">
        <f t="shared" ca="1" si="58"/>
        <v>3624708635</v>
      </c>
      <c r="AJ86" s="375">
        <f t="shared" ca="1" si="59"/>
        <v>0</v>
      </c>
    </row>
    <row r="87" spans="1:36" ht="15.75" hidden="1" thickBot="1">
      <c r="A87" s="20"/>
      <c r="B87" s="109" t="str">
        <f t="shared" ca="1" si="30"/>
        <v>Клємішев</v>
      </c>
      <c r="C87" s="22" t="str">
        <f t="shared" ca="1" si="31"/>
        <v>Юрій</v>
      </c>
      <c r="D87" s="22" t="str">
        <f t="shared" ca="1" si="32"/>
        <v>Володимирович</v>
      </c>
      <c r="E87" s="349">
        <f t="shared" ca="1" si="33"/>
        <v>3446007712</v>
      </c>
      <c r="F87" s="23">
        <f t="shared" ca="1" si="34"/>
        <v>0</v>
      </c>
      <c r="G87" s="376"/>
      <c r="H87" s="109" t="str">
        <f t="shared" ca="1" si="35"/>
        <v>Клємішев</v>
      </c>
      <c r="I87" s="22" t="str">
        <f t="shared" ca="1" si="36"/>
        <v>Юрій</v>
      </c>
      <c r="J87" s="22" t="str">
        <f t="shared" ca="1" si="37"/>
        <v>Володимирович</v>
      </c>
      <c r="K87" s="349">
        <f t="shared" ca="1" si="38"/>
        <v>3446007712</v>
      </c>
      <c r="L87" s="375">
        <f t="shared" ca="1" si="39"/>
        <v>0</v>
      </c>
      <c r="M87" s="376"/>
      <c r="N87" s="109" t="str">
        <f t="shared" ca="1" si="40"/>
        <v>Клємішев</v>
      </c>
      <c r="O87" s="22" t="str">
        <f t="shared" ca="1" si="41"/>
        <v>Юрій</v>
      </c>
      <c r="P87" s="22" t="str">
        <f t="shared" ca="1" si="42"/>
        <v>Володимирович</v>
      </c>
      <c r="Q87" s="349">
        <f t="shared" ca="1" si="43"/>
        <v>3446007712</v>
      </c>
      <c r="R87" s="375">
        <f t="shared" ca="1" si="44"/>
        <v>0</v>
      </c>
      <c r="S87" s="376"/>
      <c r="T87" s="109" t="str">
        <f t="shared" ca="1" si="45"/>
        <v>Клємішев</v>
      </c>
      <c r="U87" s="22" t="str">
        <f t="shared" ca="1" si="46"/>
        <v>Юрій</v>
      </c>
      <c r="V87" s="22" t="str">
        <f t="shared" ca="1" si="47"/>
        <v>Володимирович</v>
      </c>
      <c r="W87" s="349">
        <f t="shared" ca="1" si="48"/>
        <v>3446007712</v>
      </c>
      <c r="X87" s="375">
        <f t="shared" ca="1" si="49"/>
        <v>0</v>
      </c>
      <c r="Y87" s="376"/>
      <c r="Z87" s="109" t="str">
        <f t="shared" ca="1" si="50"/>
        <v>Клємішев</v>
      </c>
      <c r="AA87" s="22" t="str">
        <f t="shared" ca="1" si="51"/>
        <v>Юрій</v>
      </c>
      <c r="AB87" s="22" t="str">
        <f t="shared" ca="1" si="52"/>
        <v>Володимирович</v>
      </c>
      <c r="AC87" s="349">
        <f t="shared" ca="1" si="53"/>
        <v>3446007712</v>
      </c>
      <c r="AD87" s="375">
        <f t="shared" ca="1" si="54"/>
        <v>0</v>
      </c>
      <c r="AE87" s="376"/>
      <c r="AF87" s="109" t="str">
        <f t="shared" ca="1" si="55"/>
        <v>Клємішев</v>
      </c>
      <c r="AG87" s="22" t="str">
        <f t="shared" ca="1" si="56"/>
        <v>Юрій</v>
      </c>
      <c r="AH87" s="22" t="str">
        <f t="shared" ca="1" si="57"/>
        <v>Володимирович</v>
      </c>
      <c r="AI87" s="349">
        <f t="shared" ca="1" si="58"/>
        <v>3446007712</v>
      </c>
      <c r="AJ87" s="375">
        <f t="shared" ca="1" si="59"/>
        <v>0</v>
      </c>
    </row>
    <row r="88" spans="1:36" ht="15.75" hidden="1" thickBot="1">
      <c r="A88" s="20"/>
      <c r="B88" s="109">
        <f t="shared" ca="1" si="30"/>
        <v>0</v>
      </c>
      <c r="C88" s="22">
        <f t="shared" ca="1" si="31"/>
        <v>0</v>
      </c>
      <c r="D88" s="22">
        <f t="shared" ca="1" si="32"/>
        <v>0</v>
      </c>
      <c r="E88" s="349">
        <f t="shared" ca="1" si="33"/>
        <v>0</v>
      </c>
      <c r="F88" s="23">
        <f t="shared" ca="1" si="34"/>
        <v>0</v>
      </c>
      <c r="G88" s="376"/>
      <c r="H88" s="109">
        <f t="shared" ca="1" si="35"/>
        <v>0</v>
      </c>
      <c r="I88" s="22">
        <f t="shared" ca="1" si="36"/>
        <v>0</v>
      </c>
      <c r="J88" s="22">
        <f t="shared" ca="1" si="37"/>
        <v>0</v>
      </c>
      <c r="K88" s="349">
        <f t="shared" ca="1" si="38"/>
        <v>0</v>
      </c>
      <c r="L88" s="375">
        <f t="shared" ca="1" si="39"/>
        <v>0</v>
      </c>
      <c r="M88" s="376"/>
      <c r="N88" s="109">
        <f t="shared" ca="1" si="40"/>
        <v>0</v>
      </c>
      <c r="O88" s="22">
        <f t="shared" ca="1" si="41"/>
        <v>0</v>
      </c>
      <c r="P88" s="22">
        <f t="shared" ca="1" si="42"/>
        <v>0</v>
      </c>
      <c r="Q88" s="349">
        <f t="shared" ca="1" si="43"/>
        <v>0</v>
      </c>
      <c r="R88" s="375">
        <f t="shared" ca="1" si="44"/>
        <v>0</v>
      </c>
      <c r="S88" s="376"/>
      <c r="T88" s="109">
        <f t="shared" ca="1" si="45"/>
        <v>0</v>
      </c>
      <c r="U88" s="22">
        <f t="shared" ca="1" si="46"/>
        <v>0</v>
      </c>
      <c r="V88" s="22">
        <f t="shared" ca="1" si="47"/>
        <v>0</v>
      </c>
      <c r="W88" s="349">
        <f t="shared" ca="1" si="48"/>
        <v>0</v>
      </c>
      <c r="X88" s="375">
        <f t="shared" ca="1" si="49"/>
        <v>0</v>
      </c>
      <c r="Y88" s="376"/>
      <c r="Z88" s="109">
        <f t="shared" ca="1" si="50"/>
        <v>0</v>
      </c>
      <c r="AA88" s="22">
        <f t="shared" ca="1" si="51"/>
        <v>0</v>
      </c>
      <c r="AB88" s="22">
        <f t="shared" ca="1" si="52"/>
        <v>0</v>
      </c>
      <c r="AC88" s="349">
        <f t="shared" ca="1" si="53"/>
        <v>0</v>
      </c>
      <c r="AD88" s="375">
        <f t="shared" ca="1" si="54"/>
        <v>0</v>
      </c>
      <c r="AE88" s="376"/>
      <c r="AF88" s="109">
        <f t="shared" ca="1" si="55"/>
        <v>0</v>
      </c>
      <c r="AG88" s="22">
        <f t="shared" ca="1" si="56"/>
        <v>0</v>
      </c>
      <c r="AH88" s="22">
        <f t="shared" ca="1" si="57"/>
        <v>0</v>
      </c>
      <c r="AI88" s="349">
        <f t="shared" ca="1" si="58"/>
        <v>0</v>
      </c>
      <c r="AJ88" s="375">
        <f t="shared" ca="1" si="59"/>
        <v>0</v>
      </c>
    </row>
    <row r="89" spans="1:36" ht="15.75" hidden="1" thickBot="1">
      <c r="A89" s="20"/>
      <c r="B89" s="109">
        <f t="shared" ca="1" si="30"/>
        <v>0</v>
      </c>
      <c r="C89" s="22">
        <f t="shared" ca="1" si="31"/>
        <v>0</v>
      </c>
      <c r="D89" s="22">
        <f t="shared" ca="1" si="32"/>
        <v>0</v>
      </c>
      <c r="E89" s="349">
        <f t="shared" ca="1" si="33"/>
        <v>0</v>
      </c>
      <c r="F89" s="23">
        <f t="shared" ca="1" si="34"/>
        <v>0</v>
      </c>
      <c r="G89" s="376"/>
      <c r="H89" s="109">
        <f t="shared" ca="1" si="35"/>
        <v>0</v>
      </c>
      <c r="I89" s="22">
        <f t="shared" ca="1" si="36"/>
        <v>0</v>
      </c>
      <c r="J89" s="22">
        <f t="shared" ca="1" si="37"/>
        <v>0</v>
      </c>
      <c r="K89" s="349">
        <f t="shared" ca="1" si="38"/>
        <v>0</v>
      </c>
      <c r="L89" s="375">
        <f t="shared" ca="1" si="39"/>
        <v>0</v>
      </c>
      <c r="M89" s="376"/>
      <c r="N89" s="109">
        <f t="shared" ca="1" si="40"/>
        <v>0</v>
      </c>
      <c r="O89" s="22">
        <f t="shared" ca="1" si="41"/>
        <v>0</v>
      </c>
      <c r="P89" s="22">
        <f t="shared" ca="1" si="42"/>
        <v>0</v>
      </c>
      <c r="Q89" s="349">
        <f t="shared" ca="1" si="43"/>
        <v>0</v>
      </c>
      <c r="R89" s="375">
        <f t="shared" ca="1" si="44"/>
        <v>0</v>
      </c>
      <c r="S89" s="376"/>
      <c r="T89" s="109">
        <f t="shared" ca="1" si="45"/>
        <v>0</v>
      </c>
      <c r="U89" s="22">
        <f t="shared" ca="1" si="46"/>
        <v>0</v>
      </c>
      <c r="V89" s="22">
        <f t="shared" ca="1" si="47"/>
        <v>0</v>
      </c>
      <c r="W89" s="349">
        <f t="shared" ca="1" si="48"/>
        <v>0</v>
      </c>
      <c r="X89" s="375">
        <f t="shared" ca="1" si="49"/>
        <v>0</v>
      </c>
      <c r="Y89" s="376"/>
      <c r="Z89" s="109">
        <f t="shared" ca="1" si="50"/>
        <v>0</v>
      </c>
      <c r="AA89" s="22">
        <f t="shared" ca="1" si="51"/>
        <v>0</v>
      </c>
      <c r="AB89" s="22">
        <f t="shared" ca="1" si="52"/>
        <v>0</v>
      </c>
      <c r="AC89" s="349">
        <f t="shared" ca="1" si="53"/>
        <v>0</v>
      </c>
      <c r="AD89" s="375">
        <f t="shared" ca="1" si="54"/>
        <v>0</v>
      </c>
      <c r="AE89" s="376"/>
      <c r="AF89" s="109">
        <f t="shared" ca="1" si="55"/>
        <v>0</v>
      </c>
      <c r="AG89" s="22">
        <f t="shared" ca="1" si="56"/>
        <v>0</v>
      </c>
      <c r="AH89" s="22">
        <f t="shared" ca="1" si="57"/>
        <v>0</v>
      </c>
      <c r="AI89" s="349">
        <f t="shared" ca="1" si="58"/>
        <v>0</v>
      </c>
      <c r="AJ89" s="375">
        <f t="shared" ca="1" si="59"/>
        <v>0</v>
      </c>
    </row>
    <row r="90" spans="1:36" ht="15.75" hidden="1" thickBot="1">
      <c r="A90" s="20"/>
      <c r="B90" s="109">
        <f t="shared" ca="1" si="30"/>
        <v>0</v>
      </c>
      <c r="C90" s="22">
        <f t="shared" ca="1" si="31"/>
        <v>0</v>
      </c>
      <c r="D90" s="22">
        <f t="shared" ca="1" si="32"/>
        <v>0</v>
      </c>
      <c r="E90" s="349">
        <f t="shared" ca="1" si="33"/>
        <v>0</v>
      </c>
      <c r="F90" s="23">
        <f t="shared" ca="1" si="34"/>
        <v>0</v>
      </c>
      <c r="G90" s="376"/>
      <c r="H90" s="109">
        <f t="shared" ca="1" si="35"/>
        <v>0</v>
      </c>
      <c r="I90" s="22">
        <f t="shared" ca="1" si="36"/>
        <v>0</v>
      </c>
      <c r="J90" s="22">
        <f t="shared" ca="1" si="37"/>
        <v>0</v>
      </c>
      <c r="K90" s="349">
        <f t="shared" ca="1" si="38"/>
        <v>0</v>
      </c>
      <c r="L90" s="375">
        <f t="shared" ca="1" si="39"/>
        <v>0</v>
      </c>
      <c r="M90" s="376"/>
      <c r="N90" s="109">
        <f t="shared" ca="1" si="40"/>
        <v>0</v>
      </c>
      <c r="O90" s="22">
        <f t="shared" ca="1" si="41"/>
        <v>0</v>
      </c>
      <c r="P90" s="22">
        <f t="shared" ca="1" si="42"/>
        <v>0</v>
      </c>
      <c r="Q90" s="349">
        <f t="shared" ca="1" si="43"/>
        <v>0</v>
      </c>
      <c r="R90" s="375">
        <f t="shared" ca="1" si="44"/>
        <v>0</v>
      </c>
      <c r="S90" s="376"/>
      <c r="T90" s="109">
        <f t="shared" ca="1" si="45"/>
        <v>0</v>
      </c>
      <c r="U90" s="22">
        <f t="shared" ca="1" si="46"/>
        <v>0</v>
      </c>
      <c r="V90" s="22">
        <f t="shared" ca="1" si="47"/>
        <v>0</v>
      </c>
      <c r="W90" s="349">
        <f t="shared" ca="1" si="48"/>
        <v>0</v>
      </c>
      <c r="X90" s="375">
        <f t="shared" ca="1" si="49"/>
        <v>0</v>
      </c>
      <c r="Y90" s="376"/>
      <c r="Z90" s="109">
        <f t="shared" ca="1" si="50"/>
        <v>0</v>
      </c>
      <c r="AA90" s="22">
        <f t="shared" ca="1" si="51"/>
        <v>0</v>
      </c>
      <c r="AB90" s="22">
        <f t="shared" ca="1" si="52"/>
        <v>0</v>
      </c>
      <c r="AC90" s="349">
        <f t="shared" ca="1" si="53"/>
        <v>0</v>
      </c>
      <c r="AD90" s="375">
        <f t="shared" ca="1" si="54"/>
        <v>0</v>
      </c>
      <c r="AE90" s="376"/>
      <c r="AF90" s="109">
        <f t="shared" ca="1" si="55"/>
        <v>0</v>
      </c>
      <c r="AG90" s="22">
        <f t="shared" ca="1" si="56"/>
        <v>0</v>
      </c>
      <c r="AH90" s="22">
        <f t="shared" ca="1" si="57"/>
        <v>0</v>
      </c>
      <c r="AI90" s="349">
        <f t="shared" ca="1" si="58"/>
        <v>0</v>
      </c>
      <c r="AJ90" s="375">
        <f t="shared" ca="1" si="59"/>
        <v>0</v>
      </c>
    </row>
    <row r="91" spans="1:36" ht="15.75" hidden="1" thickBot="1">
      <c r="A91" s="20"/>
      <c r="B91" s="109">
        <f t="shared" ca="1" si="30"/>
        <v>0</v>
      </c>
      <c r="C91" s="22">
        <f t="shared" ca="1" si="31"/>
        <v>0</v>
      </c>
      <c r="D91" s="22">
        <f t="shared" ca="1" si="32"/>
        <v>0</v>
      </c>
      <c r="E91" s="349">
        <f t="shared" ca="1" si="33"/>
        <v>0</v>
      </c>
      <c r="F91" s="23">
        <f t="shared" ca="1" si="34"/>
        <v>0</v>
      </c>
      <c r="G91" s="376"/>
      <c r="H91" s="109">
        <f t="shared" ca="1" si="35"/>
        <v>0</v>
      </c>
      <c r="I91" s="22">
        <f t="shared" ca="1" si="36"/>
        <v>0</v>
      </c>
      <c r="J91" s="22">
        <f t="shared" ca="1" si="37"/>
        <v>0</v>
      </c>
      <c r="K91" s="349">
        <f t="shared" ca="1" si="38"/>
        <v>0</v>
      </c>
      <c r="L91" s="375">
        <f t="shared" ca="1" si="39"/>
        <v>0</v>
      </c>
      <c r="M91" s="376"/>
      <c r="N91" s="109">
        <f t="shared" ca="1" si="40"/>
        <v>0</v>
      </c>
      <c r="O91" s="22">
        <f t="shared" ca="1" si="41"/>
        <v>0</v>
      </c>
      <c r="P91" s="22">
        <f t="shared" ca="1" si="42"/>
        <v>0</v>
      </c>
      <c r="Q91" s="349">
        <f t="shared" ca="1" si="43"/>
        <v>0</v>
      </c>
      <c r="R91" s="375">
        <f t="shared" ca="1" si="44"/>
        <v>0</v>
      </c>
      <c r="S91" s="376"/>
      <c r="T91" s="109">
        <f t="shared" ca="1" si="45"/>
        <v>0</v>
      </c>
      <c r="U91" s="22">
        <f t="shared" ca="1" si="46"/>
        <v>0</v>
      </c>
      <c r="V91" s="22">
        <f t="shared" ca="1" si="47"/>
        <v>0</v>
      </c>
      <c r="W91" s="349">
        <f t="shared" ca="1" si="48"/>
        <v>0</v>
      </c>
      <c r="X91" s="375">
        <f t="shared" ca="1" si="49"/>
        <v>0</v>
      </c>
      <c r="Y91" s="376"/>
      <c r="Z91" s="109">
        <f t="shared" ca="1" si="50"/>
        <v>0</v>
      </c>
      <c r="AA91" s="22">
        <f t="shared" ca="1" si="51"/>
        <v>0</v>
      </c>
      <c r="AB91" s="22">
        <f t="shared" ca="1" si="52"/>
        <v>0</v>
      </c>
      <c r="AC91" s="349">
        <f t="shared" ca="1" si="53"/>
        <v>0</v>
      </c>
      <c r="AD91" s="375">
        <f t="shared" ca="1" si="54"/>
        <v>0</v>
      </c>
      <c r="AE91" s="376"/>
      <c r="AF91" s="109">
        <f t="shared" ca="1" si="55"/>
        <v>0</v>
      </c>
      <c r="AG91" s="22">
        <f t="shared" ca="1" si="56"/>
        <v>0</v>
      </c>
      <c r="AH91" s="22">
        <f t="shared" ca="1" si="57"/>
        <v>0</v>
      </c>
      <c r="AI91" s="349">
        <f t="shared" ca="1" si="58"/>
        <v>0</v>
      </c>
      <c r="AJ91" s="375">
        <f t="shared" ca="1" si="59"/>
        <v>0</v>
      </c>
    </row>
    <row r="92" spans="1:36" ht="15.75" hidden="1" thickBot="1">
      <c r="A92" s="20"/>
      <c r="B92" s="109">
        <f t="shared" ca="1" si="30"/>
        <v>0</v>
      </c>
      <c r="C92" s="22">
        <f t="shared" ca="1" si="31"/>
        <v>0</v>
      </c>
      <c r="D92" s="22">
        <f t="shared" ca="1" si="32"/>
        <v>0</v>
      </c>
      <c r="E92" s="349">
        <f t="shared" ca="1" si="33"/>
        <v>0</v>
      </c>
      <c r="F92" s="23">
        <f t="shared" ca="1" si="34"/>
        <v>0</v>
      </c>
      <c r="G92" s="376"/>
      <c r="H92" s="109">
        <f t="shared" ca="1" si="35"/>
        <v>0</v>
      </c>
      <c r="I92" s="22">
        <f t="shared" ca="1" si="36"/>
        <v>0</v>
      </c>
      <c r="J92" s="22">
        <f t="shared" ca="1" si="37"/>
        <v>0</v>
      </c>
      <c r="K92" s="349">
        <f t="shared" ca="1" si="38"/>
        <v>0</v>
      </c>
      <c r="L92" s="375">
        <f t="shared" ca="1" si="39"/>
        <v>0</v>
      </c>
      <c r="M92" s="376"/>
      <c r="N92" s="109">
        <f t="shared" ca="1" si="40"/>
        <v>0</v>
      </c>
      <c r="O92" s="22">
        <f t="shared" ca="1" si="41"/>
        <v>0</v>
      </c>
      <c r="P92" s="22">
        <f t="shared" ca="1" si="42"/>
        <v>0</v>
      </c>
      <c r="Q92" s="349">
        <f t="shared" ca="1" si="43"/>
        <v>0</v>
      </c>
      <c r="R92" s="375">
        <f t="shared" ca="1" si="44"/>
        <v>0</v>
      </c>
      <c r="S92" s="376"/>
      <c r="T92" s="109">
        <f t="shared" ca="1" si="45"/>
        <v>0</v>
      </c>
      <c r="U92" s="22">
        <f t="shared" ca="1" si="46"/>
        <v>0</v>
      </c>
      <c r="V92" s="22">
        <f t="shared" ca="1" si="47"/>
        <v>0</v>
      </c>
      <c r="W92" s="349">
        <f t="shared" ca="1" si="48"/>
        <v>0</v>
      </c>
      <c r="X92" s="375">
        <f t="shared" ca="1" si="49"/>
        <v>0</v>
      </c>
      <c r="Y92" s="376"/>
      <c r="Z92" s="109">
        <f t="shared" ca="1" si="50"/>
        <v>0</v>
      </c>
      <c r="AA92" s="22">
        <f t="shared" ca="1" si="51"/>
        <v>0</v>
      </c>
      <c r="AB92" s="22">
        <f t="shared" ca="1" si="52"/>
        <v>0</v>
      </c>
      <c r="AC92" s="349">
        <f t="shared" ca="1" si="53"/>
        <v>0</v>
      </c>
      <c r="AD92" s="375">
        <f t="shared" ca="1" si="54"/>
        <v>0</v>
      </c>
      <c r="AE92" s="376"/>
      <c r="AF92" s="109">
        <f t="shared" ca="1" si="55"/>
        <v>0</v>
      </c>
      <c r="AG92" s="22">
        <f t="shared" ca="1" si="56"/>
        <v>0</v>
      </c>
      <c r="AH92" s="22">
        <f t="shared" ca="1" si="57"/>
        <v>0</v>
      </c>
      <c r="AI92" s="349">
        <f t="shared" ca="1" si="58"/>
        <v>0</v>
      </c>
      <c r="AJ92" s="375">
        <f t="shared" ca="1" si="59"/>
        <v>0</v>
      </c>
    </row>
    <row r="93" spans="1:36" ht="15.75" hidden="1" thickBot="1">
      <c r="A93" s="20"/>
      <c r="B93" s="109" t="str">
        <f t="shared" ca="1" si="30"/>
        <v>Сідорович</v>
      </c>
      <c r="C93" s="22" t="str">
        <f t="shared" ca="1" si="31"/>
        <v>Валентин</v>
      </c>
      <c r="D93" s="22" t="str">
        <f t="shared" ca="1" si="32"/>
        <v>Русланович</v>
      </c>
      <c r="E93" s="349">
        <f t="shared" ca="1" si="33"/>
        <v>3619411210</v>
      </c>
      <c r="F93" s="23">
        <f t="shared" ca="1" si="34"/>
        <v>0</v>
      </c>
      <c r="G93" s="376"/>
      <c r="H93" s="109" t="str">
        <f t="shared" ca="1" si="35"/>
        <v>Сідорович</v>
      </c>
      <c r="I93" s="22" t="str">
        <f t="shared" ca="1" si="36"/>
        <v>Валентин</v>
      </c>
      <c r="J93" s="22" t="str">
        <f t="shared" ca="1" si="37"/>
        <v>Русланович</v>
      </c>
      <c r="K93" s="349">
        <f t="shared" ca="1" si="38"/>
        <v>3619411210</v>
      </c>
      <c r="L93" s="375">
        <f t="shared" ca="1" si="39"/>
        <v>0</v>
      </c>
      <c r="M93" s="376"/>
      <c r="N93" s="109" t="str">
        <f t="shared" ca="1" si="40"/>
        <v>Сідорович</v>
      </c>
      <c r="O93" s="22" t="str">
        <f t="shared" ca="1" si="41"/>
        <v>Валентин</v>
      </c>
      <c r="P93" s="22" t="str">
        <f t="shared" ca="1" si="42"/>
        <v>Русланович</v>
      </c>
      <c r="Q93" s="349">
        <f t="shared" ca="1" si="43"/>
        <v>3619411210</v>
      </c>
      <c r="R93" s="375">
        <f t="shared" ca="1" si="44"/>
        <v>0</v>
      </c>
      <c r="S93" s="376"/>
      <c r="T93" s="109" t="str">
        <f t="shared" ca="1" si="45"/>
        <v>Сідорович</v>
      </c>
      <c r="U93" s="22" t="str">
        <f t="shared" ca="1" si="46"/>
        <v>Валентин</v>
      </c>
      <c r="V93" s="22" t="str">
        <f t="shared" ca="1" si="47"/>
        <v>Русланович</v>
      </c>
      <c r="W93" s="349">
        <f t="shared" ca="1" si="48"/>
        <v>3619411210</v>
      </c>
      <c r="X93" s="375">
        <f t="shared" ca="1" si="49"/>
        <v>0</v>
      </c>
      <c r="Y93" s="376"/>
      <c r="Z93" s="109" t="str">
        <f t="shared" ca="1" si="50"/>
        <v>Сідорович</v>
      </c>
      <c r="AA93" s="22" t="str">
        <f t="shared" ca="1" si="51"/>
        <v>Валентин</v>
      </c>
      <c r="AB93" s="22" t="str">
        <f t="shared" ca="1" si="52"/>
        <v>Русланович</v>
      </c>
      <c r="AC93" s="349">
        <f t="shared" ca="1" si="53"/>
        <v>3619411210</v>
      </c>
      <c r="AD93" s="375">
        <f t="shared" ca="1" si="54"/>
        <v>0</v>
      </c>
      <c r="AE93" s="376"/>
      <c r="AF93" s="109" t="str">
        <f t="shared" ca="1" si="55"/>
        <v>Сідорович</v>
      </c>
      <c r="AG93" s="22" t="str">
        <f t="shared" ca="1" si="56"/>
        <v>Валентин</v>
      </c>
      <c r="AH93" s="22" t="str">
        <f t="shared" ca="1" si="57"/>
        <v>Русланович</v>
      </c>
      <c r="AI93" s="349">
        <f t="shared" ca="1" si="58"/>
        <v>3619411210</v>
      </c>
      <c r="AJ93" s="375">
        <f t="shared" ca="1" si="59"/>
        <v>0</v>
      </c>
    </row>
    <row r="94" spans="1:36" ht="15.75" hidden="1" thickBot="1">
      <c r="A94" s="20"/>
      <c r="B94" s="109" t="str">
        <f t="shared" ca="1" si="30"/>
        <v>Булатов</v>
      </c>
      <c r="C94" s="22" t="str">
        <f t="shared" ca="1" si="31"/>
        <v>Радіон</v>
      </c>
      <c r="D94" s="22" t="str">
        <f t="shared" ca="1" si="32"/>
        <v>Андрійович</v>
      </c>
      <c r="E94" s="349">
        <f t="shared" ca="1" si="33"/>
        <v>3665009035</v>
      </c>
      <c r="F94" s="23">
        <f t="shared" ca="1" si="34"/>
        <v>0</v>
      </c>
      <c r="G94" s="376"/>
      <c r="H94" s="109" t="str">
        <f t="shared" ca="1" si="35"/>
        <v>Булатов</v>
      </c>
      <c r="I94" s="22" t="str">
        <f t="shared" ca="1" si="36"/>
        <v>Радіон</v>
      </c>
      <c r="J94" s="22" t="str">
        <f t="shared" ca="1" si="37"/>
        <v>Андрійович</v>
      </c>
      <c r="K94" s="349">
        <f t="shared" ca="1" si="38"/>
        <v>3665009035</v>
      </c>
      <c r="L94" s="375">
        <f t="shared" ca="1" si="39"/>
        <v>0</v>
      </c>
      <c r="M94" s="376"/>
      <c r="N94" s="109" t="str">
        <f t="shared" ca="1" si="40"/>
        <v>Булатов</v>
      </c>
      <c r="O94" s="22" t="str">
        <f t="shared" ca="1" si="41"/>
        <v>Радіон</v>
      </c>
      <c r="P94" s="22" t="str">
        <f t="shared" ca="1" si="42"/>
        <v>Андрійович</v>
      </c>
      <c r="Q94" s="349">
        <f t="shared" ca="1" si="43"/>
        <v>3665009035</v>
      </c>
      <c r="R94" s="375">
        <f t="shared" ca="1" si="44"/>
        <v>0</v>
      </c>
      <c r="S94" s="376"/>
      <c r="T94" s="109" t="str">
        <f t="shared" ca="1" si="45"/>
        <v>Булатов</v>
      </c>
      <c r="U94" s="22" t="str">
        <f t="shared" ca="1" si="46"/>
        <v>Радіон</v>
      </c>
      <c r="V94" s="22" t="str">
        <f t="shared" ca="1" si="47"/>
        <v>Андрійович</v>
      </c>
      <c r="W94" s="349">
        <f t="shared" ca="1" si="48"/>
        <v>3665009035</v>
      </c>
      <c r="X94" s="375">
        <f t="shared" ca="1" si="49"/>
        <v>0</v>
      </c>
      <c r="Y94" s="376"/>
      <c r="Z94" s="109" t="str">
        <f t="shared" ca="1" si="50"/>
        <v>Булатов</v>
      </c>
      <c r="AA94" s="22" t="str">
        <f t="shared" ca="1" si="51"/>
        <v>Радіон</v>
      </c>
      <c r="AB94" s="22" t="str">
        <f t="shared" ca="1" si="52"/>
        <v>Андрійович</v>
      </c>
      <c r="AC94" s="349">
        <f t="shared" ca="1" si="53"/>
        <v>3665009035</v>
      </c>
      <c r="AD94" s="375">
        <f t="shared" ca="1" si="54"/>
        <v>0</v>
      </c>
      <c r="AE94" s="376"/>
      <c r="AF94" s="109" t="str">
        <f t="shared" ca="1" si="55"/>
        <v>Булатов</v>
      </c>
      <c r="AG94" s="22" t="str">
        <f t="shared" ca="1" si="56"/>
        <v>Радіон</v>
      </c>
      <c r="AH94" s="22" t="str">
        <f t="shared" ca="1" si="57"/>
        <v>Андрійович</v>
      </c>
      <c r="AI94" s="349">
        <f t="shared" ca="1" si="58"/>
        <v>3665009035</v>
      </c>
      <c r="AJ94" s="375">
        <f t="shared" ca="1" si="59"/>
        <v>0</v>
      </c>
    </row>
    <row r="95" spans="1:36" ht="15.75" hidden="1" thickBot="1">
      <c r="A95" s="20"/>
      <c r="B95" s="109" t="str">
        <f t="shared" ca="1" si="30"/>
        <v>Калугін</v>
      </c>
      <c r="C95" s="22" t="str">
        <f t="shared" ca="1" si="31"/>
        <v>Іван</v>
      </c>
      <c r="D95" s="22" t="str">
        <f t="shared" ca="1" si="32"/>
        <v>Володимирович</v>
      </c>
      <c r="E95" s="349">
        <f t="shared" ca="1" si="33"/>
        <v>3321414798</v>
      </c>
      <c r="F95" s="23">
        <f t="shared" ca="1" si="34"/>
        <v>0</v>
      </c>
      <c r="G95" s="376"/>
      <c r="H95" s="109" t="str">
        <f t="shared" ca="1" si="35"/>
        <v>Калугін</v>
      </c>
      <c r="I95" s="22" t="str">
        <f t="shared" ca="1" si="36"/>
        <v>Іван</v>
      </c>
      <c r="J95" s="22" t="str">
        <f t="shared" ca="1" si="37"/>
        <v>Володимирович</v>
      </c>
      <c r="K95" s="349">
        <f t="shared" ca="1" si="38"/>
        <v>3321414798</v>
      </c>
      <c r="L95" s="375">
        <f t="shared" ca="1" si="39"/>
        <v>0</v>
      </c>
      <c r="M95" s="376"/>
      <c r="N95" s="109" t="str">
        <f t="shared" ca="1" si="40"/>
        <v>Калугін</v>
      </c>
      <c r="O95" s="22" t="str">
        <f t="shared" ca="1" si="41"/>
        <v>Іван</v>
      </c>
      <c r="P95" s="22" t="str">
        <f t="shared" ca="1" si="42"/>
        <v>Володимирович</v>
      </c>
      <c r="Q95" s="349">
        <f t="shared" ca="1" si="43"/>
        <v>3321414798</v>
      </c>
      <c r="R95" s="375">
        <f t="shared" ca="1" si="44"/>
        <v>0</v>
      </c>
      <c r="S95" s="376"/>
      <c r="T95" s="109" t="str">
        <f t="shared" ca="1" si="45"/>
        <v>Калугін</v>
      </c>
      <c r="U95" s="22" t="str">
        <f t="shared" ca="1" si="46"/>
        <v>Іван</v>
      </c>
      <c r="V95" s="22" t="str">
        <f t="shared" ca="1" si="47"/>
        <v>Володимирович</v>
      </c>
      <c r="W95" s="349">
        <f t="shared" ca="1" si="48"/>
        <v>3321414798</v>
      </c>
      <c r="X95" s="375">
        <f t="shared" ca="1" si="49"/>
        <v>0</v>
      </c>
      <c r="Y95" s="376"/>
      <c r="Z95" s="109" t="str">
        <f t="shared" ca="1" si="50"/>
        <v>Калугін</v>
      </c>
      <c r="AA95" s="22" t="str">
        <f t="shared" ca="1" si="51"/>
        <v>Іван</v>
      </c>
      <c r="AB95" s="22" t="str">
        <f t="shared" ca="1" si="52"/>
        <v>Володимирович</v>
      </c>
      <c r="AC95" s="349">
        <f t="shared" ca="1" si="53"/>
        <v>3321414798</v>
      </c>
      <c r="AD95" s="375">
        <f t="shared" ca="1" si="54"/>
        <v>0</v>
      </c>
      <c r="AE95" s="376"/>
      <c r="AF95" s="109" t="str">
        <f t="shared" ca="1" si="55"/>
        <v>Калугін</v>
      </c>
      <c r="AG95" s="22" t="str">
        <f t="shared" ca="1" si="56"/>
        <v>Іван</v>
      </c>
      <c r="AH95" s="22" t="str">
        <f t="shared" ca="1" si="57"/>
        <v>Володимирович</v>
      </c>
      <c r="AI95" s="349">
        <f t="shared" ca="1" si="58"/>
        <v>3321414798</v>
      </c>
      <c r="AJ95" s="375">
        <f t="shared" ca="1" si="59"/>
        <v>0</v>
      </c>
    </row>
    <row r="96" spans="1:36" ht="15.75" hidden="1" thickBot="1">
      <c r="A96" s="20"/>
      <c r="B96" s="109" t="str">
        <f t="shared" ca="1" si="30"/>
        <v>Борідько</v>
      </c>
      <c r="C96" s="22" t="str">
        <f t="shared" ca="1" si="31"/>
        <v>Ігор</v>
      </c>
      <c r="D96" s="22" t="str">
        <f t="shared" ca="1" si="32"/>
        <v>Сергійович</v>
      </c>
      <c r="E96" s="349">
        <f t="shared" ca="1" si="33"/>
        <v>3415907858</v>
      </c>
      <c r="F96" s="23">
        <f t="shared" ca="1" si="34"/>
        <v>0</v>
      </c>
      <c r="G96" s="376"/>
      <c r="H96" s="109" t="str">
        <f t="shared" ca="1" si="35"/>
        <v>Борідько</v>
      </c>
      <c r="I96" s="22" t="str">
        <f t="shared" ca="1" si="36"/>
        <v>Ігор</v>
      </c>
      <c r="J96" s="22" t="str">
        <f t="shared" ca="1" si="37"/>
        <v>Сергійович</v>
      </c>
      <c r="K96" s="349">
        <f t="shared" ca="1" si="38"/>
        <v>3415907858</v>
      </c>
      <c r="L96" s="375">
        <f t="shared" ca="1" si="39"/>
        <v>0</v>
      </c>
      <c r="M96" s="376"/>
      <c r="N96" s="109" t="str">
        <f t="shared" ca="1" si="40"/>
        <v>Борідько</v>
      </c>
      <c r="O96" s="22" t="str">
        <f t="shared" ca="1" si="41"/>
        <v>Ігор</v>
      </c>
      <c r="P96" s="22" t="str">
        <f t="shared" ca="1" si="42"/>
        <v>Сергійович</v>
      </c>
      <c r="Q96" s="349">
        <f t="shared" ca="1" si="43"/>
        <v>3415907858</v>
      </c>
      <c r="R96" s="375">
        <f t="shared" ca="1" si="44"/>
        <v>0</v>
      </c>
      <c r="S96" s="376"/>
      <c r="T96" s="109" t="str">
        <f t="shared" ca="1" si="45"/>
        <v>Борідько</v>
      </c>
      <c r="U96" s="22" t="str">
        <f t="shared" ca="1" si="46"/>
        <v>Ігор</v>
      </c>
      <c r="V96" s="22" t="str">
        <f t="shared" ca="1" si="47"/>
        <v>Сергійович</v>
      </c>
      <c r="W96" s="349">
        <f t="shared" ca="1" si="48"/>
        <v>3415907858</v>
      </c>
      <c r="X96" s="375">
        <f t="shared" ca="1" si="49"/>
        <v>0</v>
      </c>
      <c r="Y96" s="376"/>
      <c r="Z96" s="109" t="str">
        <f t="shared" ca="1" si="50"/>
        <v>Борідько</v>
      </c>
      <c r="AA96" s="22" t="str">
        <f t="shared" ca="1" si="51"/>
        <v>Ігор</v>
      </c>
      <c r="AB96" s="22" t="str">
        <f t="shared" ca="1" si="52"/>
        <v>Сергійович</v>
      </c>
      <c r="AC96" s="349">
        <f t="shared" ca="1" si="53"/>
        <v>3415907858</v>
      </c>
      <c r="AD96" s="375">
        <f t="shared" ca="1" si="54"/>
        <v>0</v>
      </c>
      <c r="AE96" s="376"/>
      <c r="AF96" s="109" t="str">
        <f t="shared" ca="1" si="55"/>
        <v>Борідько</v>
      </c>
      <c r="AG96" s="22" t="str">
        <f t="shared" ca="1" si="56"/>
        <v>Ігор</v>
      </c>
      <c r="AH96" s="22" t="str">
        <f t="shared" ca="1" si="57"/>
        <v>Сергійович</v>
      </c>
      <c r="AI96" s="349">
        <f t="shared" ca="1" si="58"/>
        <v>3415907858</v>
      </c>
      <c r="AJ96" s="375">
        <f t="shared" ca="1" si="59"/>
        <v>0</v>
      </c>
    </row>
    <row r="97" spans="1:36" ht="15.75" hidden="1" thickBot="1">
      <c r="A97" s="20"/>
      <c r="B97" s="109" t="str">
        <f t="shared" ca="1" si="30"/>
        <v>Кручинін</v>
      </c>
      <c r="C97" s="22" t="str">
        <f t="shared" ca="1" si="31"/>
        <v>Олег</v>
      </c>
      <c r="D97" s="22" t="str">
        <f t="shared" ca="1" si="32"/>
        <v>Анатолійович</v>
      </c>
      <c r="E97" s="349">
        <f t="shared" ca="1" si="33"/>
        <v>2270419079</v>
      </c>
      <c r="F97" s="23">
        <f t="shared" ca="1" si="34"/>
        <v>0</v>
      </c>
      <c r="G97" s="376"/>
      <c r="H97" s="109" t="str">
        <f t="shared" ca="1" si="35"/>
        <v>Кручинін</v>
      </c>
      <c r="I97" s="22" t="str">
        <f t="shared" ca="1" si="36"/>
        <v>Олег</v>
      </c>
      <c r="J97" s="22" t="str">
        <f t="shared" ca="1" si="37"/>
        <v>Анатолійович</v>
      </c>
      <c r="K97" s="349">
        <f t="shared" ca="1" si="38"/>
        <v>2270419079</v>
      </c>
      <c r="L97" s="375">
        <f t="shared" ca="1" si="39"/>
        <v>0</v>
      </c>
      <c r="M97" s="376"/>
      <c r="N97" s="109" t="str">
        <f t="shared" ca="1" si="40"/>
        <v>Кручинін</v>
      </c>
      <c r="O97" s="22" t="str">
        <f t="shared" ca="1" si="41"/>
        <v>Олег</v>
      </c>
      <c r="P97" s="22" t="str">
        <f t="shared" ca="1" si="42"/>
        <v>Анатолійович</v>
      </c>
      <c r="Q97" s="349">
        <f t="shared" ca="1" si="43"/>
        <v>2270419079</v>
      </c>
      <c r="R97" s="375">
        <f t="shared" ca="1" si="44"/>
        <v>0</v>
      </c>
      <c r="S97" s="376"/>
      <c r="T97" s="109" t="str">
        <f t="shared" ca="1" si="45"/>
        <v>Кручинін</v>
      </c>
      <c r="U97" s="22" t="str">
        <f t="shared" ca="1" si="46"/>
        <v>Олег</v>
      </c>
      <c r="V97" s="22" t="str">
        <f t="shared" ca="1" si="47"/>
        <v>Анатолійович</v>
      </c>
      <c r="W97" s="349">
        <f t="shared" ca="1" si="48"/>
        <v>2270419079</v>
      </c>
      <c r="X97" s="375">
        <f t="shared" ca="1" si="49"/>
        <v>0</v>
      </c>
      <c r="Y97" s="376"/>
      <c r="Z97" s="109" t="str">
        <f t="shared" ca="1" si="50"/>
        <v>Кручинін</v>
      </c>
      <c r="AA97" s="22" t="str">
        <f t="shared" ca="1" si="51"/>
        <v>Олег</v>
      </c>
      <c r="AB97" s="22" t="str">
        <f t="shared" ca="1" si="52"/>
        <v>Анатолійович</v>
      </c>
      <c r="AC97" s="349">
        <f t="shared" ca="1" si="53"/>
        <v>2270419079</v>
      </c>
      <c r="AD97" s="375">
        <f t="shared" ca="1" si="54"/>
        <v>0</v>
      </c>
      <c r="AE97" s="376"/>
      <c r="AF97" s="109" t="str">
        <f t="shared" ca="1" si="55"/>
        <v>Кручинін</v>
      </c>
      <c r="AG97" s="22" t="str">
        <f t="shared" ca="1" si="56"/>
        <v>Олег</v>
      </c>
      <c r="AH97" s="22" t="str">
        <f t="shared" ca="1" si="57"/>
        <v>Анатолійович</v>
      </c>
      <c r="AI97" s="349">
        <f t="shared" ca="1" si="58"/>
        <v>2270419079</v>
      </c>
      <c r="AJ97" s="375">
        <f t="shared" ca="1" si="59"/>
        <v>0</v>
      </c>
    </row>
    <row r="98" spans="1:36" ht="15.75" thickBot="1">
      <c r="A98" s="20"/>
      <c r="B98" s="109" t="str">
        <f t="shared" ca="1" si="30"/>
        <v>Логачов</v>
      </c>
      <c r="C98" s="22" t="str">
        <f t="shared" ca="1" si="31"/>
        <v>Роман</v>
      </c>
      <c r="D98" s="22" t="str">
        <f t="shared" ca="1" si="32"/>
        <v>Ваталійович</v>
      </c>
      <c r="E98" s="349" t="str">
        <f t="shared" ca="1" si="33"/>
        <v>3052700217</v>
      </c>
      <c r="F98" s="23">
        <f t="shared" ca="1" si="34"/>
        <v>19011.21</v>
      </c>
      <c r="G98" s="376"/>
      <c r="H98" s="109" t="str">
        <f t="shared" ca="1" si="35"/>
        <v>Логачов</v>
      </c>
      <c r="I98" s="22" t="str">
        <f t="shared" ca="1" si="36"/>
        <v>Роман</v>
      </c>
      <c r="J98" s="22" t="str">
        <f t="shared" ca="1" si="37"/>
        <v>Ваталійович</v>
      </c>
      <c r="K98" s="349" t="str">
        <f t="shared" ca="1" si="38"/>
        <v>3052700217</v>
      </c>
      <c r="L98" s="375">
        <f t="shared" ca="1" si="39"/>
        <v>0</v>
      </c>
      <c r="M98" s="376"/>
      <c r="N98" s="109" t="str">
        <f t="shared" ca="1" si="40"/>
        <v>Логачов</v>
      </c>
      <c r="O98" s="22" t="str">
        <f t="shared" ca="1" si="41"/>
        <v>Роман</v>
      </c>
      <c r="P98" s="22" t="str">
        <f t="shared" ca="1" si="42"/>
        <v>Ваталійович</v>
      </c>
      <c r="Q98" s="349" t="str">
        <f t="shared" ca="1" si="43"/>
        <v>3052700217</v>
      </c>
      <c r="R98" s="375">
        <f t="shared" ca="1" si="44"/>
        <v>0</v>
      </c>
      <c r="S98" s="376"/>
      <c r="T98" s="109" t="str">
        <f t="shared" ca="1" si="45"/>
        <v>Логачов</v>
      </c>
      <c r="U98" s="22" t="str">
        <f t="shared" ca="1" si="46"/>
        <v>Роман</v>
      </c>
      <c r="V98" s="22" t="str">
        <f t="shared" ca="1" si="47"/>
        <v>Ваталійович</v>
      </c>
      <c r="W98" s="349" t="str">
        <f t="shared" ca="1" si="48"/>
        <v>3052700217</v>
      </c>
      <c r="X98" s="375">
        <f t="shared" ca="1" si="49"/>
        <v>0</v>
      </c>
      <c r="Y98" s="376"/>
      <c r="Z98" s="109" t="str">
        <f t="shared" ca="1" si="50"/>
        <v>Логачов</v>
      </c>
      <c r="AA98" s="22" t="str">
        <f t="shared" ca="1" si="51"/>
        <v>Роман</v>
      </c>
      <c r="AB98" s="22" t="str">
        <f t="shared" ca="1" si="52"/>
        <v>Ваталійович</v>
      </c>
      <c r="AC98" s="349" t="str">
        <f t="shared" ca="1" si="53"/>
        <v>3052700217</v>
      </c>
      <c r="AD98" s="375">
        <f t="shared" ca="1" si="54"/>
        <v>0</v>
      </c>
      <c r="AE98" s="376"/>
      <c r="AF98" s="109" t="str">
        <f t="shared" ca="1" si="55"/>
        <v>Логачов</v>
      </c>
      <c r="AG98" s="22" t="str">
        <f t="shared" ca="1" si="56"/>
        <v>Роман</v>
      </c>
      <c r="AH98" s="22" t="str">
        <f t="shared" ca="1" si="57"/>
        <v>Ваталійович</v>
      </c>
      <c r="AI98" s="349" t="str">
        <f t="shared" ca="1" si="58"/>
        <v>3052700217</v>
      </c>
      <c r="AJ98" s="375">
        <f t="shared" ca="1" si="59"/>
        <v>0</v>
      </c>
    </row>
    <row r="99" spans="1:36" ht="15.75" hidden="1" thickBot="1">
      <c r="A99" s="20"/>
      <c r="B99" s="109">
        <f t="shared" ca="1" si="30"/>
        <v>0</v>
      </c>
      <c r="C99" s="22">
        <f t="shared" ca="1" si="31"/>
        <v>0</v>
      </c>
      <c r="D99" s="22">
        <f t="shared" ca="1" si="32"/>
        <v>0</v>
      </c>
      <c r="E99" s="349">
        <f t="shared" ca="1" si="33"/>
        <v>0</v>
      </c>
      <c r="F99" s="23">
        <f t="shared" ca="1" si="34"/>
        <v>0</v>
      </c>
      <c r="G99" s="376"/>
      <c r="H99" s="109">
        <f t="shared" ca="1" si="35"/>
        <v>0</v>
      </c>
      <c r="I99" s="22">
        <f t="shared" ca="1" si="36"/>
        <v>0</v>
      </c>
      <c r="J99" s="22">
        <f t="shared" ca="1" si="37"/>
        <v>0</v>
      </c>
      <c r="K99" s="349">
        <f t="shared" ca="1" si="38"/>
        <v>0</v>
      </c>
      <c r="L99" s="375">
        <f t="shared" ca="1" si="39"/>
        <v>0</v>
      </c>
      <c r="M99" s="376"/>
      <c r="N99" s="109">
        <f t="shared" ca="1" si="40"/>
        <v>0</v>
      </c>
      <c r="O99" s="22">
        <f t="shared" ca="1" si="41"/>
        <v>0</v>
      </c>
      <c r="P99" s="22">
        <f t="shared" ca="1" si="42"/>
        <v>0</v>
      </c>
      <c r="Q99" s="349">
        <f t="shared" ca="1" si="43"/>
        <v>0</v>
      </c>
      <c r="R99" s="375">
        <f t="shared" ca="1" si="44"/>
        <v>0</v>
      </c>
      <c r="S99" s="376"/>
      <c r="T99" s="109">
        <f t="shared" ca="1" si="45"/>
        <v>0</v>
      </c>
      <c r="U99" s="22">
        <f t="shared" ca="1" si="46"/>
        <v>0</v>
      </c>
      <c r="V99" s="22">
        <f t="shared" ca="1" si="47"/>
        <v>0</v>
      </c>
      <c r="W99" s="349">
        <f t="shared" ca="1" si="48"/>
        <v>0</v>
      </c>
      <c r="X99" s="375">
        <f t="shared" ca="1" si="49"/>
        <v>0</v>
      </c>
      <c r="Y99" s="376"/>
      <c r="Z99" s="109">
        <f t="shared" ca="1" si="50"/>
        <v>0</v>
      </c>
      <c r="AA99" s="22">
        <f t="shared" ca="1" si="51"/>
        <v>0</v>
      </c>
      <c r="AB99" s="22">
        <f t="shared" ca="1" si="52"/>
        <v>0</v>
      </c>
      <c r="AC99" s="349">
        <f t="shared" ca="1" si="53"/>
        <v>0</v>
      </c>
      <c r="AD99" s="375">
        <f t="shared" ca="1" si="54"/>
        <v>0</v>
      </c>
      <c r="AE99" s="376"/>
      <c r="AF99" s="109">
        <f t="shared" ca="1" si="55"/>
        <v>0</v>
      </c>
      <c r="AG99" s="22">
        <f t="shared" ca="1" si="56"/>
        <v>0</v>
      </c>
      <c r="AH99" s="22">
        <f t="shared" ca="1" si="57"/>
        <v>0</v>
      </c>
      <c r="AI99" s="349">
        <f t="shared" ca="1" si="58"/>
        <v>0</v>
      </c>
      <c r="AJ99" s="375">
        <f t="shared" ca="1" si="59"/>
        <v>0</v>
      </c>
    </row>
    <row r="100" spans="1:36" ht="15.75" hidden="1" thickBot="1">
      <c r="A100" s="20"/>
      <c r="B100" s="109" t="str">
        <f t="shared" ca="1" si="30"/>
        <v>Поляков</v>
      </c>
      <c r="C100" s="22" t="str">
        <f t="shared" ca="1" si="31"/>
        <v>Артем</v>
      </c>
      <c r="D100" s="22" t="str">
        <f t="shared" ca="1" si="32"/>
        <v>Сергійович</v>
      </c>
      <c r="E100" s="349">
        <f t="shared" ca="1" si="33"/>
        <v>3389214677</v>
      </c>
      <c r="F100" s="23">
        <f t="shared" ca="1" si="34"/>
        <v>0</v>
      </c>
      <c r="G100" s="376"/>
      <c r="H100" s="109" t="str">
        <f t="shared" ca="1" si="35"/>
        <v>Поляков</v>
      </c>
      <c r="I100" s="22" t="str">
        <f t="shared" ca="1" si="36"/>
        <v>Артем</v>
      </c>
      <c r="J100" s="22" t="str">
        <f t="shared" ca="1" si="37"/>
        <v>Сергійович</v>
      </c>
      <c r="K100" s="349">
        <f t="shared" ca="1" si="38"/>
        <v>3389214677</v>
      </c>
      <c r="L100" s="375">
        <f t="shared" ca="1" si="39"/>
        <v>0</v>
      </c>
      <c r="M100" s="376"/>
      <c r="N100" s="109" t="str">
        <f t="shared" ca="1" si="40"/>
        <v>Поляков</v>
      </c>
      <c r="O100" s="22" t="str">
        <f t="shared" ca="1" si="41"/>
        <v>Артем</v>
      </c>
      <c r="P100" s="22" t="str">
        <f t="shared" ca="1" si="42"/>
        <v>Сергійович</v>
      </c>
      <c r="Q100" s="349">
        <f t="shared" ca="1" si="43"/>
        <v>3389214677</v>
      </c>
      <c r="R100" s="375">
        <f t="shared" ca="1" si="44"/>
        <v>0</v>
      </c>
      <c r="S100" s="376"/>
      <c r="T100" s="109" t="str">
        <f t="shared" ca="1" si="45"/>
        <v>Поляков</v>
      </c>
      <c r="U100" s="22" t="str">
        <f t="shared" ca="1" si="46"/>
        <v>Артем</v>
      </c>
      <c r="V100" s="22" t="str">
        <f t="shared" ca="1" si="47"/>
        <v>Сергійович</v>
      </c>
      <c r="W100" s="349">
        <f t="shared" ca="1" si="48"/>
        <v>3389214677</v>
      </c>
      <c r="X100" s="375">
        <f t="shared" ca="1" si="49"/>
        <v>0</v>
      </c>
      <c r="Y100" s="376"/>
      <c r="Z100" s="109" t="str">
        <f t="shared" ca="1" si="50"/>
        <v>Поляков</v>
      </c>
      <c r="AA100" s="22" t="str">
        <f t="shared" ca="1" si="51"/>
        <v>Артем</v>
      </c>
      <c r="AB100" s="22" t="str">
        <f t="shared" ca="1" si="52"/>
        <v>Сергійович</v>
      </c>
      <c r="AC100" s="349">
        <f t="shared" ca="1" si="53"/>
        <v>3389214677</v>
      </c>
      <c r="AD100" s="375">
        <f t="shared" ca="1" si="54"/>
        <v>0</v>
      </c>
      <c r="AE100" s="376"/>
      <c r="AF100" s="109" t="str">
        <f t="shared" ca="1" si="55"/>
        <v>Поляков</v>
      </c>
      <c r="AG100" s="22" t="str">
        <f t="shared" ca="1" si="56"/>
        <v>Артем</v>
      </c>
      <c r="AH100" s="22" t="str">
        <f t="shared" ca="1" si="57"/>
        <v>Сергійович</v>
      </c>
      <c r="AI100" s="349">
        <f t="shared" ca="1" si="58"/>
        <v>3389214677</v>
      </c>
      <c r="AJ100" s="375">
        <f t="shared" ca="1" si="59"/>
        <v>0</v>
      </c>
    </row>
    <row r="101" spans="1:36" ht="15.75" thickBot="1">
      <c r="A101" s="20"/>
      <c r="B101" s="109" t="str">
        <f t="shared" ca="1" si="30"/>
        <v>Рудий</v>
      </c>
      <c r="C101" s="22" t="str">
        <f t="shared" ca="1" si="31"/>
        <v>Микола</v>
      </c>
      <c r="D101" s="22" t="str">
        <f t="shared" ca="1" si="32"/>
        <v>Олександрович</v>
      </c>
      <c r="E101" s="349">
        <f t="shared" ca="1" si="33"/>
        <v>3180524331</v>
      </c>
      <c r="F101" s="23">
        <f t="shared" ca="1" si="34"/>
        <v>18575.12</v>
      </c>
      <c r="G101" s="376"/>
      <c r="H101" s="109" t="str">
        <f t="shared" ca="1" si="35"/>
        <v>Рудий</v>
      </c>
      <c r="I101" s="22" t="str">
        <f t="shared" ca="1" si="36"/>
        <v>Микола</v>
      </c>
      <c r="J101" s="22" t="str">
        <f t="shared" ca="1" si="37"/>
        <v>Олександрович</v>
      </c>
      <c r="K101" s="349">
        <f t="shared" ca="1" si="38"/>
        <v>3180524331</v>
      </c>
      <c r="L101" s="375">
        <f t="shared" ca="1" si="39"/>
        <v>0</v>
      </c>
      <c r="M101" s="376"/>
      <c r="N101" s="109" t="str">
        <f t="shared" ca="1" si="40"/>
        <v>Рудий</v>
      </c>
      <c r="O101" s="22" t="str">
        <f t="shared" ca="1" si="41"/>
        <v>Микола</v>
      </c>
      <c r="P101" s="22" t="str">
        <f t="shared" ca="1" si="42"/>
        <v>Олександрович</v>
      </c>
      <c r="Q101" s="349">
        <f t="shared" ca="1" si="43"/>
        <v>3180524331</v>
      </c>
      <c r="R101" s="375">
        <f t="shared" ca="1" si="44"/>
        <v>0</v>
      </c>
      <c r="S101" s="376"/>
      <c r="T101" s="109" t="str">
        <f t="shared" ca="1" si="45"/>
        <v>Рудий</v>
      </c>
      <c r="U101" s="22" t="str">
        <f t="shared" ca="1" si="46"/>
        <v>Микола</v>
      </c>
      <c r="V101" s="22" t="str">
        <f t="shared" ca="1" si="47"/>
        <v>Олександрович</v>
      </c>
      <c r="W101" s="349">
        <f t="shared" ca="1" si="48"/>
        <v>3180524331</v>
      </c>
      <c r="X101" s="375">
        <f t="shared" ca="1" si="49"/>
        <v>0</v>
      </c>
      <c r="Y101" s="376"/>
      <c r="Z101" s="109" t="str">
        <f t="shared" ca="1" si="50"/>
        <v>Рудий</v>
      </c>
      <c r="AA101" s="22" t="str">
        <f t="shared" ca="1" si="51"/>
        <v>Микола</v>
      </c>
      <c r="AB101" s="22" t="str">
        <f t="shared" ca="1" si="52"/>
        <v>Олександрович</v>
      </c>
      <c r="AC101" s="349">
        <f t="shared" ca="1" si="53"/>
        <v>3180524331</v>
      </c>
      <c r="AD101" s="375">
        <f t="shared" ca="1" si="54"/>
        <v>0</v>
      </c>
      <c r="AE101" s="376"/>
      <c r="AF101" s="109" t="str">
        <f t="shared" ca="1" si="55"/>
        <v>Рудий</v>
      </c>
      <c r="AG101" s="22" t="str">
        <f t="shared" ca="1" si="56"/>
        <v>Микола</v>
      </c>
      <c r="AH101" s="22" t="str">
        <f t="shared" ca="1" si="57"/>
        <v>Олександрович</v>
      </c>
      <c r="AI101" s="349">
        <f t="shared" ca="1" si="58"/>
        <v>3180524331</v>
      </c>
      <c r="AJ101" s="375">
        <f t="shared" ca="1" si="59"/>
        <v>0</v>
      </c>
    </row>
    <row r="102" spans="1:36" ht="15.75" hidden="1" thickBot="1">
      <c r="A102" s="20"/>
      <c r="B102" s="109">
        <f t="shared" ca="1" si="30"/>
        <v>0</v>
      </c>
      <c r="C102" s="22">
        <f t="shared" ca="1" si="31"/>
        <v>0</v>
      </c>
      <c r="D102" s="22">
        <f t="shared" ca="1" si="32"/>
        <v>0</v>
      </c>
      <c r="E102" s="349">
        <f t="shared" ca="1" si="33"/>
        <v>0</v>
      </c>
      <c r="F102" s="23">
        <f t="shared" ca="1" si="34"/>
        <v>0</v>
      </c>
      <c r="G102" s="376"/>
      <c r="H102" s="109">
        <f t="shared" ca="1" si="35"/>
        <v>0</v>
      </c>
      <c r="I102" s="22">
        <f t="shared" ca="1" si="36"/>
        <v>0</v>
      </c>
      <c r="J102" s="22">
        <f t="shared" ca="1" si="37"/>
        <v>0</v>
      </c>
      <c r="K102" s="349">
        <f t="shared" ca="1" si="38"/>
        <v>0</v>
      </c>
      <c r="L102" s="375">
        <f t="shared" ca="1" si="39"/>
        <v>0</v>
      </c>
      <c r="M102" s="376"/>
      <c r="N102" s="109">
        <f t="shared" ca="1" si="40"/>
        <v>0</v>
      </c>
      <c r="O102" s="22">
        <f t="shared" ca="1" si="41"/>
        <v>0</v>
      </c>
      <c r="P102" s="22">
        <f t="shared" ca="1" si="42"/>
        <v>0</v>
      </c>
      <c r="Q102" s="349">
        <f t="shared" ca="1" si="43"/>
        <v>0</v>
      </c>
      <c r="R102" s="375">
        <f t="shared" ca="1" si="44"/>
        <v>0</v>
      </c>
      <c r="S102" s="376"/>
      <c r="T102" s="109">
        <f t="shared" ca="1" si="45"/>
        <v>0</v>
      </c>
      <c r="U102" s="22">
        <f t="shared" ca="1" si="46"/>
        <v>0</v>
      </c>
      <c r="V102" s="22">
        <f t="shared" ca="1" si="47"/>
        <v>0</v>
      </c>
      <c r="W102" s="349">
        <f t="shared" ca="1" si="48"/>
        <v>0</v>
      </c>
      <c r="X102" s="375">
        <f t="shared" ca="1" si="49"/>
        <v>0</v>
      </c>
      <c r="Y102" s="376"/>
      <c r="Z102" s="109">
        <f t="shared" ca="1" si="50"/>
        <v>0</v>
      </c>
      <c r="AA102" s="22">
        <f t="shared" ca="1" si="51"/>
        <v>0</v>
      </c>
      <c r="AB102" s="22">
        <f t="shared" ca="1" si="52"/>
        <v>0</v>
      </c>
      <c r="AC102" s="349">
        <f t="shared" ca="1" si="53"/>
        <v>0</v>
      </c>
      <c r="AD102" s="375">
        <f t="shared" ca="1" si="54"/>
        <v>0</v>
      </c>
      <c r="AE102" s="376"/>
      <c r="AF102" s="109">
        <f t="shared" ca="1" si="55"/>
        <v>0</v>
      </c>
      <c r="AG102" s="22">
        <f t="shared" ca="1" si="56"/>
        <v>0</v>
      </c>
      <c r="AH102" s="22">
        <f t="shared" ca="1" si="57"/>
        <v>0</v>
      </c>
      <c r="AI102" s="349">
        <f t="shared" ca="1" si="58"/>
        <v>0</v>
      </c>
      <c r="AJ102" s="375">
        <f t="shared" ca="1" si="59"/>
        <v>0</v>
      </c>
    </row>
    <row r="103" spans="1:36" ht="15.75" hidden="1" thickBot="1">
      <c r="A103" s="20"/>
      <c r="B103" s="109">
        <f t="shared" ca="1" si="30"/>
        <v>0</v>
      </c>
      <c r="C103" s="22">
        <f t="shared" ca="1" si="31"/>
        <v>0</v>
      </c>
      <c r="D103" s="22">
        <f t="shared" ca="1" si="32"/>
        <v>0</v>
      </c>
      <c r="E103" s="349">
        <f t="shared" ca="1" si="33"/>
        <v>0</v>
      </c>
      <c r="F103" s="23">
        <f t="shared" ca="1" si="34"/>
        <v>0</v>
      </c>
      <c r="G103" s="376"/>
      <c r="H103" s="109">
        <f t="shared" ca="1" si="35"/>
        <v>0</v>
      </c>
      <c r="I103" s="22">
        <f t="shared" ca="1" si="36"/>
        <v>0</v>
      </c>
      <c r="J103" s="22">
        <f t="shared" ca="1" si="37"/>
        <v>0</v>
      </c>
      <c r="K103" s="349">
        <f t="shared" ca="1" si="38"/>
        <v>0</v>
      </c>
      <c r="L103" s="375">
        <f t="shared" ca="1" si="39"/>
        <v>0</v>
      </c>
      <c r="M103" s="376"/>
      <c r="N103" s="109">
        <f t="shared" ca="1" si="40"/>
        <v>0</v>
      </c>
      <c r="O103" s="22">
        <f t="shared" ca="1" si="41"/>
        <v>0</v>
      </c>
      <c r="P103" s="22">
        <f t="shared" ca="1" si="42"/>
        <v>0</v>
      </c>
      <c r="Q103" s="349">
        <f t="shared" ca="1" si="43"/>
        <v>0</v>
      </c>
      <c r="R103" s="375">
        <f t="shared" ca="1" si="44"/>
        <v>0</v>
      </c>
      <c r="S103" s="376"/>
      <c r="T103" s="109">
        <f t="shared" ca="1" si="45"/>
        <v>0</v>
      </c>
      <c r="U103" s="22">
        <f t="shared" ca="1" si="46"/>
        <v>0</v>
      </c>
      <c r="V103" s="22">
        <f t="shared" ca="1" si="47"/>
        <v>0</v>
      </c>
      <c r="W103" s="349">
        <f t="shared" ca="1" si="48"/>
        <v>0</v>
      </c>
      <c r="X103" s="375">
        <f t="shared" ca="1" si="49"/>
        <v>0</v>
      </c>
      <c r="Y103" s="376"/>
      <c r="Z103" s="109">
        <f t="shared" ca="1" si="50"/>
        <v>0</v>
      </c>
      <c r="AA103" s="22">
        <f t="shared" ca="1" si="51"/>
        <v>0</v>
      </c>
      <c r="AB103" s="22">
        <f t="shared" ca="1" si="52"/>
        <v>0</v>
      </c>
      <c r="AC103" s="349">
        <f t="shared" ca="1" si="53"/>
        <v>0</v>
      </c>
      <c r="AD103" s="375">
        <f t="shared" ca="1" si="54"/>
        <v>0</v>
      </c>
      <c r="AE103" s="376"/>
      <c r="AF103" s="109">
        <f t="shared" ca="1" si="55"/>
        <v>0</v>
      </c>
      <c r="AG103" s="22">
        <f t="shared" ca="1" si="56"/>
        <v>0</v>
      </c>
      <c r="AH103" s="22">
        <f t="shared" ca="1" si="57"/>
        <v>0</v>
      </c>
      <c r="AI103" s="349">
        <f t="shared" ca="1" si="58"/>
        <v>0</v>
      </c>
      <c r="AJ103" s="375">
        <f t="shared" ca="1" si="59"/>
        <v>0</v>
      </c>
    </row>
    <row r="104" spans="1:36" ht="15.75" hidden="1" thickBot="1">
      <c r="A104" s="20"/>
      <c r="B104" s="109" t="str">
        <f t="shared" ca="1" si="30"/>
        <v>Лановенко</v>
      </c>
      <c r="C104" s="22" t="str">
        <f t="shared" ca="1" si="31"/>
        <v>Олександр</v>
      </c>
      <c r="D104" s="22" t="str">
        <f t="shared" ca="1" si="32"/>
        <v>Анатолійович</v>
      </c>
      <c r="E104" s="349">
        <f t="shared" ca="1" si="33"/>
        <v>2853209918</v>
      </c>
      <c r="F104" s="23">
        <f t="shared" ca="1" si="34"/>
        <v>0</v>
      </c>
      <c r="G104" s="376"/>
      <c r="H104" s="109" t="str">
        <f t="shared" ca="1" si="35"/>
        <v>Лановенко</v>
      </c>
      <c r="I104" s="22" t="str">
        <f t="shared" ca="1" si="36"/>
        <v>Олександр</v>
      </c>
      <c r="J104" s="22" t="str">
        <f t="shared" ca="1" si="37"/>
        <v>Анатолійович</v>
      </c>
      <c r="K104" s="349">
        <f t="shared" ca="1" si="38"/>
        <v>2853209918</v>
      </c>
      <c r="L104" s="375">
        <f t="shared" ca="1" si="39"/>
        <v>0</v>
      </c>
      <c r="M104" s="376"/>
      <c r="N104" s="109" t="str">
        <f t="shared" ca="1" si="40"/>
        <v>Лановенко</v>
      </c>
      <c r="O104" s="22" t="str">
        <f t="shared" ca="1" si="41"/>
        <v>Олександр</v>
      </c>
      <c r="P104" s="22" t="str">
        <f t="shared" ca="1" si="42"/>
        <v>Анатолійович</v>
      </c>
      <c r="Q104" s="349">
        <f t="shared" ca="1" si="43"/>
        <v>2853209918</v>
      </c>
      <c r="R104" s="375">
        <f t="shared" ca="1" si="44"/>
        <v>0</v>
      </c>
      <c r="S104" s="376"/>
      <c r="T104" s="109" t="str">
        <f t="shared" ca="1" si="45"/>
        <v>Лановенко</v>
      </c>
      <c r="U104" s="22" t="str">
        <f t="shared" ca="1" si="46"/>
        <v>Олександр</v>
      </c>
      <c r="V104" s="22" t="str">
        <f t="shared" ca="1" si="47"/>
        <v>Анатолійович</v>
      </c>
      <c r="W104" s="349">
        <f t="shared" ca="1" si="48"/>
        <v>2853209918</v>
      </c>
      <c r="X104" s="375">
        <f t="shared" ca="1" si="49"/>
        <v>0</v>
      </c>
      <c r="Y104" s="376"/>
      <c r="Z104" s="109" t="str">
        <f t="shared" ca="1" si="50"/>
        <v>Лановенко</v>
      </c>
      <c r="AA104" s="22" t="str">
        <f t="shared" ca="1" si="51"/>
        <v>Олександр</v>
      </c>
      <c r="AB104" s="22" t="str">
        <f t="shared" ca="1" si="52"/>
        <v>Анатолійович</v>
      </c>
      <c r="AC104" s="349">
        <f t="shared" ca="1" si="53"/>
        <v>2853209918</v>
      </c>
      <c r="AD104" s="375">
        <f t="shared" ca="1" si="54"/>
        <v>0</v>
      </c>
      <c r="AE104" s="376"/>
      <c r="AF104" s="109" t="str">
        <f t="shared" ca="1" si="55"/>
        <v>Лановенко</v>
      </c>
      <c r="AG104" s="22" t="str">
        <f t="shared" ca="1" si="56"/>
        <v>Олександр</v>
      </c>
      <c r="AH104" s="22" t="str">
        <f t="shared" ca="1" si="57"/>
        <v>Анатолійович</v>
      </c>
      <c r="AI104" s="349">
        <f t="shared" ca="1" si="58"/>
        <v>2853209918</v>
      </c>
      <c r="AJ104" s="375">
        <f t="shared" ca="1" si="59"/>
        <v>0</v>
      </c>
    </row>
    <row r="105" spans="1:36" ht="15.75" hidden="1" thickBot="1">
      <c r="A105" s="20"/>
      <c r="B105" s="109" t="str">
        <f t="shared" ca="1" si="30"/>
        <v>Таранюк</v>
      </c>
      <c r="C105" s="22" t="str">
        <f t="shared" ca="1" si="31"/>
        <v>Олександр</v>
      </c>
      <c r="D105" s="22" t="str">
        <f t="shared" ca="1" si="32"/>
        <v>Валентинович</v>
      </c>
      <c r="E105" s="349">
        <f t="shared" ca="1" si="33"/>
        <v>3514910751</v>
      </c>
      <c r="F105" s="23">
        <f t="shared" ca="1" si="34"/>
        <v>0</v>
      </c>
      <c r="G105" s="376"/>
      <c r="H105" s="109" t="str">
        <f t="shared" ca="1" si="35"/>
        <v>Таранюк</v>
      </c>
      <c r="I105" s="22" t="str">
        <f t="shared" ca="1" si="36"/>
        <v>Олександр</v>
      </c>
      <c r="J105" s="22" t="str">
        <f t="shared" ca="1" si="37"/>
        <v>Валентинович</v>
      </c>
      <c r="K105" s="349">
        <f t="shared" ca="1" si="38"/>
        <v>3514910751</v>
      </c>
      <c r="L105" s="375">
        <f t="shared" ca="1" si="39"/>
        <v>0</v>
      </c>
      <c r="M105" s="376"/>
      <c r="N105" s="109" t="str">
        <f t="shared" ca="1" si="40"/>
        <v>Таранюк</v>
      </c>
      <c r="O105" s="22" t="str">
        <f t="shared" ca="1" si="41"/>
        <v>Олександр</v>
      </c>
      <c r="P105" s="22" t="str">
        <f t="shared" ca="1" si="42"/>
        <v>Валентинович</v>
      </c>
      <c r="Q105" s="349">
        <f t="shared" ca="1" si="43"/>
        <v>3514910751</v>
      </c>
      <c r="R105" s="375">
        <f t="shared" ca="1" si="44"/>
        <v>0</v>
      </c>
      <c r="S105" s="376"/>
      <c r="T105" s="109" t="str">
        <f t="shared" ca="1" si="45"/>
        <v>Таранюк</v>
      </c>
      <c r="U105" s="22" t="str">
        <f t="shared" ca="1" si="46"/>
        <v>Олександр</v>
      </c>
      <c r="V105" s="22" t="str">
        <f t="shared" ca="1" si="47"/>
        <v>Валентинович</v>
      </c>
      <c r="W105" s="349">
        <f t="shared" ca="1" si="48"/>
        <v>3514910751</v>
      </c>
      <c r="X105" s="375">
        <f t="shared" ca="1" si="49"/>
        <v>0</v>
      </c>
      <c r="Y105" s="376"/>
      <c r="Z105" s="109" t="str">
        <f t="shared" ca="1" si="50"/>
        <v>Таранюк</v>
      </c>
      <c r="AA105" s="22" t="str">
        <f t="shared" ca="1" si="51"/>
        <v>Олександр</v>
      </c>
      <c r="AB105" s="22" t="str">
        <f t="shared" ca="1" si="52"/>
        <v>Валентинович</v>
      </c>
      <c r="AC105" s="349">
        <f t="shared" ca="1" si="53"/>
        <v>3514910751</v>
      </c>
      <c r="AD105" s="375">
        <f t="shared" ca="1" si="54"/>
        <v>0</v>
      </c>
      <c r="AE105" s="376"/>
      <c r="AF105" s="109" t="str">
        <f t="shared" ca="1" si="55"/>
        <v>Таранюк</v>
      </c>
      <c r="AG105" s="22" t="str">
        <f t="shared" ca="1" si="56"/>
        <v>Олександр</v>
      </c>
      <c r="AH105" s="22" t="str">
        <f t="shared" ca="1" si="57"/>
        <v>Валентинович</v>
      </c>
      <c r="AI105" s="349">
        <f t="shared" ca="1" si="58"/>
        <v>3514910751</v>
      </c>
      <c r="AJ105" s="375">
        <f t="shared" ca="1" si="59"/>
        <v>0</v>
      </c>
    </row>
    <row r="106" spans="1:36" ht="15.75" hidden="1" thickBot="1">
      <c r="A106" s="20"/>
      <c r="B106" s="109" t="str">
        <f t="shared" ca="1" si="30"/>
        <v>Шевчук</v>
      </c>
      <c r="C106" s="22" t="str">
        <f t="shared" ca="1" si="31"/>
        <v>Олег</v>
      </c>
      <c r="D106" s="22" t="str">
        <f t="shared" ca="1" si="32"/>
        <v>Григорович</v>
      </c>
      <c r="E106" s="349">
        <f t="shared" ca="1" si="33"/>
        <v>2573814334</v>
      </c>
      <c r="F106" s="23">
        <f t="shared" ca="1" si="34"/>
        <v>0</v>
      </c>
      <c r="G106" s="376"/>
      <c r="H106" s="109" t="str">
        <f t="shared" ca="1" si="35"/>
        <v>Шевчук</v>
      </c>
      <c r="I106" s="22" t="str">
        <f t="shared" ca="1" si="36"/>
        <v>Олег</v>
      </c>
      <c r="J106" s="22" t="str">
        <f t="shared" ca="1" si="37"/>
        <v>Григорович</v>
      </c>
      <c r="K106" s="349">
        <f t="shared" ca="1" si="38"/>
        <v>2573814334</v>
      </c>
      <c r="L106" s="375">
        <f t="shared" ca="1" si="39"/>
        <v>0</v>
      </c>
      <c r="M106" s="376"/>
      <c r="N106" s="109" t="str">
        <f t="shared" ca="1" si="40"/>
        <v>Шевчук</v>
      </c>
      <c r="O106" s="22" t="str">
        <f t="shared" ca="1" si="41"/>
        <v>Олег</v>
      </c>
      <c r="P106" s="22" t="str">
        <f t="shared" ca="1" si="42"/>
        <v>Григорович</v>
      </c>
      <c r="Q106" s="349">
        <f t="shared" ca="1" si="43"/>
        <v>2573814334</v>
      </c>
      <c r="R106" s="375">
        <f t="shared" ca="1" si="44"/>
        <v>0</v>
      </c>
      <c r="S106" s="376"/>
      <c r="T106" s="109" t="str">
        <f t="shared" ca="1" si="45"/>
        <v>Шевчук</v>
      </c>
      <c r="U106" s="22" t="str">
        <f t="shared" ca="1" si="46"/>
        <v>Олег</v>
      </c>
      <c r="V106" s="22" t="str">
        <f t="shared" ca="1" si="47"/>
        <v>Григорович</v>
      </c>
      <c r="W106" s="349">
        <f t="shared" ca="1" si="48"/>
        <v>2573814334</v>
      </c>
      <c r="X106" s="375">
        <f t="shared" ca="1" si="49"/>
        <v>0</v>
      </c>
      <c r="Y106" s="376"/>
      <c r="Z106" s="109" t="str">
        <f t="shared" ca="1" si="50"/>
        <v>Шевчук</v>
      </c>
      <c r="AA106" s="22" t="str">
        <f t="shared" ca="1" si="51"/>
        <v>Олег</v>
      </c>
      <c r="AB106" s="22" t="str">
        <f t="shared" ca="1" si="52"/>
        <v>Григорович</v>
      </c>
      <c r="AC106" s="349">
        <f t="shared" ca="1" si="53"/>
        <v>2573814334</v>
      </c>
      <c r="AD106" s="375">
        <f t="shared" ca="1" si="54"/>
        <v>0</v>
      </c>
      <c r="AE106" s="376"/>
      <c r="AF106" s="109" t="str">
        <f t="shared" ca="1" si="55"/>
        <v>Шевчук</v>
      </c>
      <c r="AG106" s="22" t="str">
        <f t="shared" ca="1" si="56"/>
        <v>Олег</v>
      </c>
      <c r="AH106" s="22" t="str">
        <f t="shared" ca="1" si="57"/>
        <v>Григорович</v>
      </c>
      <c r="AI106" s="349">
        <f t="shared" ca="1" si="58"/>
        <v>2573814334</v>
      </c>
      <c r="AJ106" s="375">
        <f t="shared" ca="1" si="59"/>
        <v>0</v>
      </c>
    </row>
    <row r="107" spans="1:36" ht="15.75" hidden="1" thickBot="1">
      <c r="A107" s="20"/>
      <c r="B107" s="109" t="str">
        <f t="shared" ca="1" si="30"/>
        <v>Баганін</v>
      </c>
      <c r="C107" s="22" t="str">
        <f t="shared" ca="1" si="31"/>
        <v>Дмитрій</v>
      </c>
      <c r="D107" s="22" t="str">
        <f t="shared" ca="1" si="32"/>
        <v>Олександрович</v>
      </c>
      <c r="E107" s="349">
        <f t="shared" ca="1" si="33"/>
        <v>3681601514</v>
      </c>
      <c r="F107" s="23">
        <f t="shared" ca="1" si="34"/>
        <v>0</v>
      </c>
      <c r="G107" s="376"/>
      <c r="H107" s="109" t="str">
        <f t="shared" ca="1" si="35"/>
        <v>Баганін</v>
      </c>
      <c r="I107" s="22" t="str">
        <f t="shared" ca="1" si="36"/>
        <v>Дмитрій</v>
      </c>
      <c r="J107" s="22" t="str">
        <f t="shared" ca="1" si="37"/>
        <v>Олександрович</v>
      </c>
      <c r="K107" s="349">
        <f t="shared" ca="1" si="38"/>
        <v>3681601514</v>
      </c>
      <c r="L107" s="375">
        <f t="shared" ca="1" si="39"/>
        <v>0</v>
      </c>
      <c r="M107" s="376"/>
      <c r="N107" s="109" t="str">
        <f t="shared" ca="1" si="40"/>
        <v>Баганін</v>
      </c>
      <c r="O107" s="22" t="str">
        <f t="shared" ca="1" si="41"/>
        <v>Дмитрій</v>
      </c>
      <c r="P107" s="22" t="str">
        <f t="shared" ca="1" si="42"/>
        <v>Олександрович</v>
      </c>
      <c r="Q107" s="349">
        <f t="shared" ca="1" si="43"/>
        <v>3681601514</v>
      </c>
      <c r="R107" s="375">
        <f t="shared" ca="1" si="44"/>
        <v>0</v>
      </c>
      <c r="S107" s="376"/>
      <c r="T107" s="109" t="str">
        <f t="shared" ca="1" si="45"/>
        <v>Баганін</v>
      </c>
      <c r="U107" s="22" t="str">
        <f t="shared" ca="1" si="46"/>
        <v>Дмитрій</v>
      </c>
      <c r="V107" s="22" t="str">
        <f t="shared" ca="1" si="47"/>
        <v>Олександрович</v>
      </c>
      <c r="W107" s="349">
        <f t="shared" ca="1" si="48"/>
        <v>3681601514</v>
      </c>
      <c r="X107" s="375">
        <f t="shared" ca="1" si="49"/>
        <v>0</v>
      </c>
      <c r="Y107" s="376"/>
      <c r="Z107" s="109" t="str">
        <f t="shared" ca="1" si="50"/>
        <v>Баганін</v>
      </c>
      <c r="AA107" s="22" t="str">
        <f t="shared" ca="1" si="51"/>
        <v>Дмитрій</v>
      </c>
      <c r="AB107" s="22" t="str">
        <f t="shared" ca="1" si="52"/>
        <v>Олександрович</v>
      </c>
      <c r="AC107" s="349">
        <f t="shared" ca="1" si="53"/>
        <v>3681601514</v>
      </c>
      <c r="AD107" s="375">
        <f t="shared" ca="1" si="54"/>
        <v>0</v>
      </c>
      <c r="AE107" s="376"/>
      <c r="AF107" s="109" t="str">
        <f t="shared" ca="1" si="55"/>
        <v>Баганін</v>
      </c>
      <c r="AG107" s="22" t="str">
        <f t="shared" ca="1" si="56"/>
        <v>Дмитрій</v>
      </c>
      <c r="AH107" s="22" t="str">
        <f t="shared" ca="1" si="57"/>
        <v>Олександрович</v>
      </c>
      <c r="AI107" s="349">
        <f t="shared" ca="1" si="58"/>
        <v>3681601514</v>
      </c>
      <c r="AJ107" s="375">
        <f t="shared" ca="1" si="59"/>
        <v>0</v>
      </c>
    </row>
    <row r="108" spans="1:36" ht="15.75" hidden="1" thickBot="1">
      <c r="A108" s="20"/>
      <c r="B108" s="109">
        <f t="shared" ca="1" si="30"/>
        <v>0</v>
      </c>
      <c r="C108" s="22">
        <f t="shared" ca="1" si="31"/>
        <v>0</v>
      </c>
      <c r="D108" s="22">
        <f t="shared" ca="1" si="32"/>
        <v>0</v>
      </c>
      <c r="E108" s="349">
        <f t="shared" ca="1" si="33"/>
        <v>0</v>
      </c>
      <c r="F108" s="23">
        <f t="shared" ca="1" si="34"/>
        <v>0</v>
      </c>
      <c r="G108" s="376"/>
      <c r="H108" s="109">
        <f t="shared" ca="1" si="35"/>
        <v>0</v>
      </c>
      <c r="I108" s="22">
        <f t="shared" ca="1" si="36"/>
        <v>0</v>
      </c>
      <c r="J108" s="22">
        <f t="shared" ca="1" si="37"/>
        <v>0</v>
      </c>
      <c r="K108" s="349">
        <f t="shared" ca="1" si="38"/>
        <v>0</v>
      </c>
      <c r="L108" s="375">
        <f t="shared" ca="1" si="39"/>
        <v>0</v>
      </c>
      <c r="M108" s="376"/>
      <c r="N108" s="109">
        <f t="shared" ca="1" si="40"/>
        <v>0</v>
      </c>
      <c r="O108" s="22">
        <f t="shared" ca="1" si="41"/>
        <v>0</v>
      </c>
      <c r="P108" s="22">
        <f t="shared" ca="1" si="42"/>
        <v>0</v>
      </c>
      <c r="Q108" s="349">
        <f t="shared" ca="1" si="43"/>
        <v>0</v>
      </c>
      <c r="R108" s="375">
        <f t="shared" ca="1" si="44"/>
        <v>0</v>
      </c>
      <c r="S108" s="376"/>
      <c r="T108" s="109">
        <f t="shared" ca="1" si="45"/>
        <v>0</v>
      </c>
      <c r="U108" s="22">
        <f t="shared" ca="1" si="46"/>
        <v>0</v>
      </c>
      <c r="V108" s="22">
        <f t="shared" ca="1" si="47"/>
        <v>0</v>
      </c>
      <c r="W108" s="349">
        <f t="shared" ca="1" si="48"/>
        <v>0</v>
      </c>
      <c r="X108" s="375">
        <f t="shared" ca="1" si="49"/>
        <v>0</v>
      </c>
      <c r="Y108" s="376"/>
      <c r="Z108" s="109">
        <f t="shared" ca="1" si="50"/>
        <v>0</v>
      </c>
      <c r="AA108" s="22">
        <f t="shared" ca="1" si="51"/>
        <v>0</v>
      </c>
      <c r="AB108" s="22">
        <f t="shared" ca="1" si="52"/>
        <v>0</v>
      </c>
      <c r="AC108" s="349">
        <f t="shared" ca="1" si="53"/>
        <v>0</v>
      </c>
      <c r="AD108" s="375">
        <f t="shared" ca="1" si="54"/>
        <v>0</v>
      </c>
      <c r="AE108" s="376"/>
      <c r="AF108" s="109">
        <f t="shared" ca="1" si="55"/>
        <v>0</v>
      </c>
      <c r="AG108" s="22">
        <f t="shared" ca="1" si="56"/>
        <v>0</v>
      </c>
      <c r="AH108" s="22">
        <f t="shared" ca="1" si="57"/>
        <v>0</v>
      </c>
      <c r="AI108" s="349">
        <f t="shared" ca="1" si="58"/>
        <v>0</v>
      </c>
      <c r="AJ108" s="375">
        <f t="shared" ca="1" si="59"/>
        <v>0</v>
      </c>
    </row>
    <row r="109" spans="1:36" ht="15.75" hidden="1" thickBot="1">
      <c r="A109" s="20"/>
      <c r="B109" s="109">
        <f t="shared" ca="1" si="30"/>
        <v>0</v>
      </c>
      <c r="C109" s="22">
        <f t="shared" ca="1" si="31"/>
        <v>0</v>
      </c>
      <c r="D109" s="22">
        <f t="shared" ca="1" si="32"/>
        <v>0</v>
      </c>
      <c r="E109" s="349">
        <f t="shared" ca="1" si="33"/>
        <v>0</v>
      </c>
      <c r="F109" s="23">
        <f t="shared" ca="1" si="34"/>
        <v>0</v>
      </c>
      <c r="G109" s="376"/>
      <c r="H109" s="109">
        <f t="shared" ca="1" si="35"/>
        <v>0</v>
      </c>
      <c r="I109" s="22">
        <f t="shared" ca="1" si="36"/>
        <v>0</v>
      </c>
      <c r="J109" s="22">
        <f t="shared" ca="1" si="37"/>
        <v>0</v>
      </c>
      <c r="K109" s="349">
        <f t="shared" ca="1" si="38"/>
        <v>0</v>
      </c>
      <c r="L109" s="375">
        <f t="shared" ca="1" si="39"/>
        <v>0</v>
      </c>
      <c r="M109" s="376"/>
      <c r="N109" s="109">
        <f t="shared" ca="1" si="40"/>
        <v>0</v>
      </c>
      <c r="O109" s="22">
        <f t="shared" ca="1" si="41"/>
        <v>0</v>
      </c>
      <c r="P109" s="22">
        <f t="shared" ca="1" si="42"/>
        <v>0</v>
      </c>
      <c r="Q109" s="349">
        <f t="shared" ca="1" si="43"/>
        <v>0</v>
      </c>
      <c r="R109" s="375">
        <f t="shared" ca="1" si="44"/>
        <v>0</v>
      </c>
      <c r="S109" s="376"/>
      <c r="T109" s="109">
        <f t="shared" ca="1" si="45"/>
        <v>0</v>
      </c>
      <c r="U109" s="22">
        <f t="shared" ca="1" si="46"/>
        <v>0</v>
      </c>
      <c r="V109" s="22">
        <f t="shared" ca="1" si="47"/>
        <v>0</v>
      </c>
      <c r="W109" s="349">
        <f t="shared" ca="1" si="48"/>
        <v>0</v>
      </c>
      <c r="X109" s="375">
        <f t="shared" ca="1" si="49"/>
        <v>0</v>
      </c>
      <c r="Y109" s="376"/>
      <c r="Z109" s="109">
        <f t="shared" ca="1" si="50"/>
        <v>0</v>
      </c>
      <c r="AA109" s="22">
        <f t="shared" ca="1" si="51"/>
        <v>0</v>
      </c>
      <c r="AB109" s="22">
        <f t="shared" ca="1" si="52"/>
        <v>0</v>
      </c>
      <c r="AC109" s="349">
        <f t="shared" ca="1" si="53"/>
        <v>0</v>
      </c>
      <c r="AD109" s="375">
        <f t="shared" ca="1" si="54"/>
        <v>0</v>
      </c>
      <c r="AE109" s="376"/>
      <c r="AF109" s="109">
        <f t="shared" ca="1" si="55"/>
        <v>0</v>
      </c>
      <c r="AG109" s="22">
        <f t="shared" ca="1" si="56"/>
        <v>0</v>
      </c>
      <c r="AH109" s="22">
        <f t="shared" ca="1" si="57"/>
        <v>0</v>
      </c>
      <c r="AI109" s="349">
        <f t="shared" ca="1" si="58"/>
        <v>0</v>
      </c>
      <c r="AJ109" s="375">
        <f t="shared" ca="1" si="59"/>
        <v>0</v>
      </c>
    </row>
    <row r="110" spans="1:36" ht="15.75" hidden="1" thickBot="1">
      <c r="A110" s="20"/>
      <c r="B110" s="109" t="str">
        <f t="shared" ca="1" si="30"/>
        <v>Шевчук</v>
      </c>
      <c r="C110" s="22" t="str">
        <f t="shared" ca="1" si="31"/>
        <v>Станіслав</v>
      </c>
      <c r="D110" s="22" t="str">
        <f t="shared" ca="1" si="32"/>
        <v>Олександрович</v>
      </c>
      <c r="E110" s="349">
        <f t="shared" ca="1" si="33"/>
        <v>3485815797</v>
      </c>
      <c r="F110" s="23">
        <f t="shared" ca="1" si="34"/>
        <v>0</v>
      </c>
      <c r="G110" s="376"/>
      <c r="H110" s="109" t="str">
        <f t="shared" ca="1" si="35"/>
        <v>Шевчук</v>
      </c>
      <c r="I110" s="22" t="str">
        <f t="shared" ca="1" si="36"/>
        <v>Станіслав</v>
      </c>
      <c r="J110" s="22" t="str">
        <f t="shared" ca="1" si="37"/>
        <v>Олександрович</v>
      </c>
      <c r="K110" s="349">
        <f t="shared" ca="1" si="38"/>
        <v>3485815797</v>
      </c>
      <c r="L110" s="375">
        <f t="shared" ca="1" si="39"/>
        <v>0</v>
      </c>
      <c r="M110" s="376"/>
      <c r="N110" s="109" t="str">
        <f t="shared" ca="1" si="40"/>
        <v>Шевчук</v>
      </c>
      <c r="O110" s="22" t="str">
        <f t="shared" ca="1" si="41"/>
        <v>Станіслав</v>
      </c>
      <c r="P110" s="22" t="str">
        <f t="shared" ca="1" si="42"/>
        <v>Олександрович</v>
      </c>
      <c r="Q110" s="349">
        <f t="shared" ca="1" si="43"/>
        <v>3485815797</v>
      </c>
      <c r="R110" s="375">
        <f t="shared" ca="1" si="44"/>
        <v>0</v>
      </c>
      <c r="S110" s="376"/>
      <c r="T110" s="109" t="str">
        <f t="shared" ca="1" si="45"/>
        <v>Шевчук</v>
      </c>
      <c r="U110" s="22" t="str">
        <f t="shared" ca="1" si="46"/>
        <v>Станіслав</v>
      </c>
      <c r="V110" s="22" t="str">
        <f t="shared" ca="1" si="47"/>
        <v>Олександрович</v>
      </c>
      <c r="W110" s="349">
        <f t="shared" ca="1" si="48"/>
        <v>3485815797</v>
      </c>
      <c r="X110" s="375">
        <f t="shared" ca="1" si="49"/>
        <v>0</v>
      </c>
      <c r="Y110" s="376"/>
      <c r="Z110" s="109" t="str">
        <f t="shared" ca="1" si="50"/>
        <v>Шевчук</v>
      </c>
      <c r="AA110" s="22" t="str">
        <f t="shared" ca="1" si="51"/>
        <v>Станіслав</v>
      </c>
      <c r="AB110" s="22" t="str">
        <f t="shared" ca="1" si="52"/>
        <v>Олександрович</v>
      </c>
      <c r="AC110" s="349">
        <f t="shared" ca="1" si="53"/>
        <v>3485815797</v>
      </c>
      <c r="AD110" s="375">
        <f t="shared" ca="1" si="54"/>
        <v>0</v>
      </c>
      <c r="AE110" s="376"/>
      <c r="AF110" s="109" t="str">
        <f t="shared" ca="1" si="55"/>
        <v>Шевчук</v>
      </c>
      <c r="AG110" s="22" t="str">
        <f t="shared" ca="1" si="56"/>
        <v>Станіслав</v>
      </c>
      <c r="AH110" s="22" t="str">
        <f t="shared" ca="1" si="57"/>
        <v>Олександрович</v>
      </c>
      <c r="AI110" s="349">
        <f t="shared" ca="1" si="58"/>
        <v>3485815797</v>
      </c>
      <c r="AJ110" s="375">
        <f t="shared" ca="1" si="59"/>
        <v>0</v>
      </c>
    </row>
    <row r="111" spans="1:36" ht="15.75" hidden="1" thickBot="1">
      <c r="A111" s="20"/>
      <c r="B111" s="109">
        <f t="shared" ca="1" si="30"/>
        <v>0</v>
      </c>
      <c r="C111" s="22">
        <f t="shared" ca="1" si="31"/>
        <v>0</v>
      </c>
      <c r="D111" s="22">
        <f t="shared" ca="1" si="32"/>
        <v>0</v>
      </c>
      <c r="E111" s="349">
        <f t="shared" ca="1" si="33"/>
        <v>0</v>
      </c>
      <c r="F111" s="23">
        <f t="shared" ca="1" si="34"/>
        <v>0</v>
      </c>
      <c r="G111" s="376"/>
      <c r="H111" s="109">
        <f t="shared" ca="1" si="35"/>
        <v>0</v>
      </c>
      <c r="I111" s="22">
        <f t="shared" ca="1" si="36"/>
        <v>0</v>
      </c>
      <c r="J111" s="22">
        <f t="shared" ca="1" si="37"/>
        <v>0</v>
      </c>
      <c r="K111" s="349">
        <f t="shared" ca="1" si="38"/>
        <v>0</v>
      </c>
      <c r="L111" s="375">
        <f t="shared" ca="1" si="39"/>
        <v>0</v>
      </c>
      <c r="M111" s="376"/>
      <c r="N111" s="109">
        <f t="shared" ca="1" si="40"/>
        <v>0</v>
      </c>
      <c r="O111" s="22">
        <f t="shared" ca="1" si="41"/>
        <v>0</v>
      </c>
      <c r="P111" s="22">
        <f t="shared" ca="1" si="42"/>
        <v>0</v>
      </c>
      <c r="Q111" s="349">
        <f t="shared" ca="1" si="43"/>
        <v>0</v>
      </c>
      <c r="R111" s="375">
        <f t="shared" ca="1" si="44"/>
        <v>0</v>
      </c>
      <c r="S111" s="376"/>
      <c r="T111" s="109">
        <f t="shared" ca="1" si="45"/>
        <v>0</v>
      </c>
      <c r="U111" s="22">
        <f t="shared" ca="1" si="46"/>
        <v>0</v>
      </c>
      <c r="V111" s="22">
        <f t="shared" ca="1" si="47"/>
        <v>0</v>
      </c>
      <c r="W111" s="349">
        <f t="shared" ca="1" si="48"/>
        <v>0</v>
      </c>
      <c r="X111" s="375">
        <f t="shared" ca="1" si="49"/>
        <v>0</v>
      </c>
      <c r="Y111" s="376"/>
      <c r="Z111" s="109">
        <f t="shared" ca="1" si="50"/>
        <v>0</v>
      </c>
      <c r="AA111" s="22">
        <f t="shared" ca="1" si="51"/>
        <v>0</v>
      </c>
      <c r="AB111" s="22">
        <f t="shared" ca="1" si="52"/>
        <v>0</v>
      </c>
      <c r="AC111" s="349">
        <f t="shared" ca="1" si="53"/>
        <v>0</v>
      </c>
      <c r="AD111" s="375">
        <f t="shared" ca="1" si="54"/>
        <v>0</v>
      </c>
      <c r="AE111" s="376"/>
      <c r="AF111" s="109">
        <f t="shared" ca="1" si="55"/>
        <v>0</v>
      </c>
      <c r="AG111" s="22">
        <f t="shared" ca="1" si="56"/>
        <v>0</v>
      </c>
      <c r="AH111" s="22">
        <f t="shared" ca="1" si="57"/>
        <v>0</v>
      </c>
      <c r="AI111" s="349">
        <f t="shared" ca="1" si="58"/>
        <v>0</v>
      </c>
      <c r="AJ111" s="375">
        <f t="shared" ca="1" si="59"/>
        <v>0</v>
      </c>
    </row>
    <row r="112" spans="1:36" ht="15.75" hidden="1" thickBot="1">
      <c r="A112" s="20"/>
      <c r="B112" s="109">
        <f t="shared" ca="1" si="30"/>
        <v>0</v>
      </c>
      <c r="C112" s="22">
        <f t="shared" ca="1" si="31"/>
        <v>0</v>
      </c>
      <c r="D112" s="22">
        <f t="shared" ca="1" si="32"/>
        <v>0</v>
      </c>
      <c r="E112" s="349">
        <f t="shared" ca="1" si="33"/>
        <v>0</v>
      </c>
      <c r="F112" s="23">
        <f t="shared" ca="1" si="34"/>
        <v>0</v>
      </c>
      <c r="G112" s="376"/>
      <c r="H112" s="109">
        <f t="shared" ca="1" si="35"/>
        <v>0</v>
      </c>
      <c r="I112" s="22">
        <f t="shared" ca="1" si="36"/>
        <v>0</v>
      </c>
      <c r="J112" s="22">
        <f t="shared" ca="1" si="37"/>
        <v>0</v>
      </c>
      <c r="K112" s="349">
        <f t="shared" ca="1" si="38"/>
        <v>0</v>
      </c>
      <c r="L112" s="375">
        <f t="shared" ca="1" si="39"/>
        <v>0</v>
      </c>
      <c r="M112" s="376"/>
      <c r="N112" s="109">
        <f t="shared" ca="1" si="40"/>
        <v>0</v>
      </c>
      <c r="O112" s="22">
        <f t="shared" ca="1" si="41"/>
        <v>0</v>
      </c>
      <c r="P112" s="22">
        <f t="shared" ca="1" si="42"/>
        <v>0</v>
      </c>
      <c r="Q112" s="349">
        <f t="shared" ca="1" si="43"/>
        <v>0</v>
      </c>
      <c r="R112" s="375">
        <f t="shared" ca="1" si="44"/>
        <v>0</v>
      </c>
      <c r="S112" s="376"/>
      <c r="T112" s="109">
        <f t="shared" ca="1" si="45"/>
        <v>0</v>
      </c>
      <c r="U112" s="22">
        <f t="shared" ca="1" si="46"/>
        <v>0</v>
      </c>
      <c r="V112" s="22">
        <f t="shared" ca="1" si="47"/>
        <v>0</v>
      </c>
      <c r="W112" s="349">
        <f t="shared" ca="1" si="48"/>
        <v>0</v>
      </c>
      <c r="X112" s="375">
        <f t="shared" ca="1" si="49"/>
        <v>0</v>
      </c>
      <c r="Y112" s="376"/>
      <c r="Z112" s="109">
        <f t="shared" ca="1" si="50"/>
        <v>0</v>
      </c>
      <c r="AA112" s="22">
        <f t="shared" ca="1" si="51"/>
        <v>0</v>
      </c>
      <c r="AB112" s="22">
        <f t="shared" ca="1" si="52"/>
        <v>0</v>
      </c>
      <c r="AC112" s="349">
        <f t="shared" ca="1" si="53"/>
        <v>0</v>
      </c>
      <c r="AD112" s="375">
        <f t="shared" ca="1" si="54"/>
        <v>0</v>
      </c>
      <c r="AE112" s="376"/>
      <c r="AF112" s="109">
        <f t="shared" ca="1" si="55"/>
        <v>0</v>
      </c>
      <c r="AG112" s="22">
        <f t="shared" ca="1" si="56"/>
        <v>0</v>
      </c>
      <c r="AH112" s="22">
        <f t="shared" ca="1" si="57"/>
        <v>0</v>
      </c>
      <c r="AI112" s="349">
        <f t="shared" ca="1" si="58"/>
        <v>0</v>
      </c>
      <c r="AJ112" s="375">
        <f t="shared" ca="1" si="59"/>
        <v>0</v>
      </c>
    </row>
    <row r="113" spans="1:36" ht="15.75" thickBot="1">
      <c r="A113" s="20"/>
      <c r="B113" s="109" t="str">
        <f t="shared" ca="1" si="30"/>
        <v>Чернишенко</v>
      </c>
      <c r="C113" s="22" t="str">
        <f t="shared" ca="1" si="31"/>
        <v>Євген</v>
      </c>
      <c r="D113" s="22" t="str">
        <f t="shared" ca="1" si="32"/>
        <v>Вікторович</v>
      </c>
      <c r="E113" s="349">
        <f t="shared" ca="1" si="33"/>
        <v>2792123772</v>
      </c>
      <c r="F113" s="23">
        <f t="shared" ca="1" si="34"/>
        <v>23559.69</v>
      </c>
      <c r="G113" s="376"/>
      <c r="H113" s="109" t="str">
        <f t="shared" ca="1" si="35"/>
        <v>Чернишенко</v>
      </c>
      <c r="I113" s="22" t="str">
        <f t="shared" ca="1" si="36"/>
        <v>Євген</v>
      </c>
      <c r="J113" s="22" t="str">
        <f t="shared" ca="1" si="37"/>
        <v>Вікторович</v>
      </c>
      <c r="K113" s="349">
        <f t="shared" ca="1" si="38"/>
        <v>2792123772</v>
      </c>
      <c r="L113" s="375">
        <f t="shared" ca="1" si="39"/>
        <v>0</v>
      </c>
      <c r="M113" s="376"/>
      <c r="N113" s="109" t="str">
        <f t="shared" ca="1" si="40"/>
        <v>Чернишенко</v>
      </c>
      <c r="O113" s="22" t="str">
        <f t="shared" ca="1" si="41"/>
        <v>Євген</v>
      </c>
      <c r="P113" s="22" t="str">
        <f t="shared" ca="1" si="42"/>
        <v>Вікторович</v>
      </c>
      <c r="Q113" s="349">
        <f t="shared" ca="1" si="43"/>
        <v>2792123772</v>
      </c>
      <c r="R113" s="375">
        <f t="shared" ca="1" si="44"/>
        <v>0</v>
      </c>
      <c r="S113" s="376"/>
      <c r="T113" s="109" t="str">
        <f t="shared" ca="1" si="45"/>
        <v>Чернишенко</v>
      </c>
      <c r="U113" s="22" t="str">
        <f t="shared" ca="1" si="46"/>
        <v>Євген</v>
      </c>
      <c r="V113" s="22" t="str">
        <f t="shared" ca="1" si="47"/>
        <v>Вікторович</v>
      </c>
      <c r="W113" s="349">
        <f t="shared" ca="1" si="48"/>
        <v>2792123772</v>
      </c>
      <c r="X113" s="375">
        <f t="shared" ca="1" si="49"/>
        <v>0</v>
      </c>
      <c r="Y113" s="376"/>
      <c r="Z113" s="109" t="str">
        <f t="shared" ca="1" si="50"/>
        <v>Чернишенко</v>
      </c>
      <c r="AA113" s="22" t="str">
        <f t="shared" ca="1" si="51"/>
        <v>Євген</v>
      </c>
      <c r="AB113" s="22" t="str">
        <f t="shared" ca="1" si="52"/>
        <v>Вікторович</v>
      </c>
      <c r="AC113" s="349">
        <f t="shared" ca="1" si="53"/>
        <v>2792123772</v>
      </c>
      <c r="AD113" s="375">
        <f t="shared" ca="1" si="54"/>
        <v>0</v>
      </c>
      <c r="AE113" s="376"/>
      <c r="AF113" s="109" t="str">
        <f t="shared" ca="1" si="55"/>
        <v>Чернишенко</v>
      </c>
      <c r="AG113" s="22" t="str">
        <f t="shared" ca="1" si="56"/>
        <v>Євген</v>
      </c>
      <c r="AH113" s="22" t="str">
        <f t="shared" ca="1" si="57"/>
        <v>Вікторович</v>
      </c>
      <c r="AI113" s="349">
        <f t="shared" ca="1" si="58"/>
        <v>2792123772</v>
      </c>
      <c r="AJ113" s="375">
        <f t="shared" ca="1" si="59"/>
        <v>0</v>
      </c>
    </row>
    <row r="114" spans="1:36" ht="15.75" hidden="1" thickBot="1">
      <c r="A114" s="20"/>
      <c r="B114" s="109">
        <f t="shared" ca="1" si="30"/>
        <v>0</v>
      </c>
      <c r="C114" s="22">
        <f t="shared" ca="1" si="31"/>
        <v>0</v>
      </c>
      <c r="D114" s="22">
        <f t="shared" ca="1" si="32"/>
        <v>0</v>
      </c>
      <c r="E114" s="349">
        <f t="shared" ca="1" si="33"/>
        <v>0</v>
      </c>
      <c r="F114" s="23">
        <f t="shared" ca="1" si="34"/>
        <v>0</v>
      </c>
      <c r="G114" s="376"/>
      <c r="H114" s="109">
        <f t="shared" ca="1" si="35"/>
        <v>0</v>
      </c>
      <c r="I114" s="22">
        <f t="shared" ca="1" si="36"/>
        <v>0</v>
      </c>
      <c r="J114" s="22">
        <f t="shared" ca="1" si="37"/>
        <v>0</v>
      </c>
      <c r="K114" s="349">
        <f t="shared" ca="1" si="38"/>
        <v>0</v>
      </c>
      <c r="L114" s="375">
        <f t="shared" ca="1" si="39"/>
        <v>0</v>
      </c>
      <c r="M114" s="376"/>
      <c r="N114" s="109">
        <f t="shared" ca="1" si="40"/>
        <v>0</v>
      </c>
      <c r="O114" s="22">
        <f t="shared" ca="1" si="41"/>
        <v>0</v>
      </c>
      <c r="P114" s="22">
        <f t="shared" ca="1" si="42"/>
        <v>0</v>
      </c>
      <c r="Q114" s="349">
        <f t="shared" ca="1" si="43"/>
        <v>0</v>
      </c>
      <c r="R114" s="375">
        <f t="shared" ca="1" si="44"/>
        <v>0</v>
      </c>
      <c r="S114" s="376"/>
      <c r="T114" s="109">
        <f t="shared" ca="1" si="45"/>
        <v>0</v>
      </c>
      <c r="U114" s="22">
        <f t="shared" ca="1" si="46"/>
        <v>0</v>
      </c>
      <c r="V114" s="22">
        <f t="shared" ca="1" si="47"/>
        <v>0</v>
      </c>
      <c r="W114" s="349">
        <f t="shared" ca="1" si="48"/>
        <v>0</v>
      </c>
      <c r="X114" s="375">
        <f t="shared" ca="1" si="49"/>
        <v>0</v>
      </c>
      <c r="Y114" s="376"/>
      <c r="Z114" s="109">
        <f t="shared" ca="1" si="50"/>
        <v>0</v>
      </c>
      <c r="AA114" s="22">
        <f t="shared" ca="1" si="51"/>
        <v>0</v>
      </c>
      <c r="AB114" s="22">
        <f t="shared" ca="1" si="52"/>
        <v>0</v>
      </c>
      <c r="AC114" s="349">
        <f t="shared" ca="1" si="53"/>
        <v>0</v>
      </c>
      <c r="AD114" s="375">
        <f t="shared" ca="1" si="54"/>
        <v>0</v>
      </c>
      <c r="AE114" s="376"/>
      <c r="AF114" s="109">
        <f t="shared" ca="1" si="55"/>
        <v>0</v>
      </c>
      <c r="AG114" s="22">
        <f t="shared" ca="1" si="56"/>
        <v>0</v>
      </c>
      <c r="AH114" s="22">
        <f t="shared" ca="1" si="57"/>
        <v>0</v>
      </c>
      <c r="AI114" s="349">
        <f t="shared" ca="1" si="58"/>
        <v>0</v>
      </c>
      <c r="AJ114" s="375">
        <f t="shared" ca="1" si="59"/>
        <v>0</v>
      </c>
    </row>
    <row r="115" spans="1:36" ht="15.75" hidden="1" thickBot="1">
      <c r="A115" s="20"/>
      <c r="B115" s="109" t="str">
        <f t="shared" ca="1" si="30"/>
        <v>Гаценко</v>
      </c>
      <c r="C115" s="22" t="str">
        <f t="shared" ca="1" si="31"/>
        <v>Іван</v>
      </c>
      <c r="D115" s="22" t="str">
        <f t="shared" ca="1" si="32"/>
        <v>Ярославович</v>
      </c>
      <c r="E115" s="349">
        <f t="shared" ca="1" si="33"/>
        <v>3561708139</v>
      </c>
      <c r="F115" s="23">
        <f t="shared" ca="1" si="34"/>
        <v>0</v>
      </c>
      <c r="G115" s="376"/>
      <c r="H115" s="109" t="str">
        <f t="shared" ca="1" si="35"/>
        <v>Гаценко</v>
      </c>
      <c r="I115" s="22" t="str">
        <f t="shared" ca="1" si="36"/>
        <v>Іван</v>
      </c>
      <c r="J115" s="22" t="str">
        <f t="shared" ca="1" si="37"/>
        <v>Ярославович</v>
      </c>
      <c r="K115" s="349">
        <f t="shared" ca="1" si="38"/>
        <v>3561708139</v>
      </c>
      <c r="L115" s="375">
        <f t="shared" ca="1" si="39"/>
        <v>0</v>
      </c>
      <c r="M115" s="376"/>
      <c r="N115" s="109" t="str">
        <f t="shared" ca="1" si="40"/>
        <v>Гаценко</v>
      </c>
      <c r="O115" s="22" t="str">
        <f t="shared" ca="1" si="41"/>
        <v>Іван</v>
      </c>
      <c r="P115" s="22" t="str">
        <f t="shared" ca="1" si="42"/>
        <v>Ярославович</v>
      </c>
      <c r="Q115" s="349">
        <f t="shared" ca="1" si="43"/>
        <v>3561708139</v>
      </c>
      <c r="R115" s="375">
        <f t="shared" ca="1" si="44"/>
        <v>0</v>
      </c>
      <c r="S115" s="376"/>
      <c r="T115" s="109" t="str">
        <f t="shared" ca="1" si="45"/>
        <v>Гаценко</v>
      </c>
      <c r="U115" s="22" t="str">
        <f t="shared" ca="1" si="46"/>
        <v>Іван</v>
      </c>
      <c r="V115" s="22" t="str">
        <f t="shared" ca="1" si="47"/>
        <v>Ярославович</v>
      </c>
      <c r="W115" s="349">
        <f t="shared" ca="1" si="48"/>
        <v>3561708139</v>
      </c>
      <c r="X115" s="375">
        <f t="shared" ca="1" si="49"/>
        <v>0</v>
      </c>
      <c r="Y115" s="376"/>
      <c r="Z115" s="109" t="str">
        <f t="shared" ca="1" si="50"/>
        <v>Гаценко</v>
      </c>
      <c r="AA115" s="22" t="str">
        <f t="shared" ca="1" si="51"/>
        <v>Іван</v>
      </c>
      <c r="AB115" s="22" t="str">
        <f t="shared" ca="1" si="52"/>
        <v>Ярославович</v>
      </c>
      <c r="AC115" s="349">
        <f t="shared" ca="1" si="53"/>
        <v>3561708139</v>
      </c>
      <c r="AD115" s="375">
        <f t="shared" ca="1" si="54"/>
        <v>0</v>
      </c>
      <c r="AE115" s="376"/>
      <c r="AF115" s="109" t="str">
        <f t="shared" ca="1" si="55"/>
        <v>Гаценко</v>
      </c>
      <c r="AG115" s="22" t="str">
        <f t="shared" ca="1" si="56"/>
        <v>Іван</v>
      </c>
      <c r="AH115" s="22" t="str">
        <f t="shared" ca="1" si="57"/>
        <v>Ярославович</v>
      </c>
      <c r="AI115" s="349">
        <f t="shared" ca="1" si="58"/>
        <v>3561708139</v>
      </c>
      <c r="AJ115" s="375">
        <f t="shared" ca="1" si="59"/>
        <v>0</v>
      </c>
    </row>
    <row r="116" spans="1:36" ht="15.75" hidden="1" thickBot="1">
      <c r="A116" s="20"/>
      <c r="B116" s="109">
        <f t="shared" ca="1" si="30"/>
        <v>0</v>
      </c>
      <c r="C116" s="22">
        <f t="shared" ca="1" si="31"/>
        <v>0</v>
      </c>
      <c r="D116" s="22">
        <f t="shared" ca="1" si="32"/>
        <v>0</v>
      </c>
      <c r="E116" s="349">
        <f t="shared" ca="1" si="33"/>
        <v>0</v>
      </c>
      <c r="F116" s="23">
        <f t="shared" ca="1" si="34"/>
        <v>0</v>
      </c>
      <c r="G116" s="376"/>
      <c r="H116" s="109">
        <f t="shared" ca="1" si="35"/>
        <v>0</v>
      </c>
      <c r="I116" s="22">
        <f t="shared" ca="1" si="36"/>
        <v>0</v>
      </c>
      <c r="J116" s="22">
        <f t="shared" ca="1" si="37"/>
        <v>0</v>
      </c>
      <c r="K116" s="349">
        <f t="shared" ca="1" si="38"/>
        <v>0</v>
      </c>
      <c r="L116" s="375">
        <f t="shared" ca="1" si="39"/>
        <v>0</v>
      </c>
      <c r="M116" s="376"/>
      <c r="N116" s="109">
        <f t="shared" ca="1" si="40"/>
        <v>0</v>
      </c>
      <c r="O116" s="22">
        <f t="shared" ca="1" si="41"/>
        <v>0</v>
      </c>
      <c r="P116" s="22">
        <f t="shared" ca="1" si="42"/>
        <v>0</v>
      </c>
      <c r="Q116" s="349">
        <f t="shared" ca="1" si="43"/>
        <v>0</v>
      </c>
      <c r="R116" s="375">
        <f t="shared" ca="1" si="44"/>
        <v>0</v>
      </c>
      <c r="S116" s="376"/>
      <c r="T116" s="109">
        <f t="shared" ca="1" si="45"/>
        <v>0</v>
      </c>
      <c r="U116" s="22">
        <f t="shared" ca="1" si="46"/>
        <v>0</v>
      </c>
      <c r="V116" s="22">
        <f t="shared" ca="1" si="47"/>
        <v>0</v>
      </c>
      <c r="W116" s="349">
        <f t="shared" ca="1" si="48"/>
        <v>0</v>
      </c>
      <c r="X116" s="375">
        <f t="shared" ca="1" si="49"/>
        <v>0</v>
      </c>
      <c r="Y116" s="376"/>
      <c r="Z116" s="109">
        <f t="shared" ca="1" si="50"/>
        <v>0</v>
      </c>
      <c r="AA116" s="22">
        <f t="shared" ca="1" si="51"/>
        <v>0</v>
      </c>
      <c r="AB116" s="22">
        <f t="shared" ca="1" si="52"/>
        <v>0</v>
      </c>
      <c r="AC116" s="349">
        <f t="shared" ca="1" si="53"/>
        <v>0</v>
      </c>
      <c r="AD116" s="375">
        <f t="shared" ca="1" si="54"/>
        <v>0</v>
      </c>
      <c r="AE116" s="376"/>
      <c r="AF116" s="109">
        <f t="shared" ca="1" si="55"/>
        <v>0</v>
      </c>
      <c r="AG116" s="22">
        <f t="shared" ca="1" si="56"/>
        <v>0</v>
      </c>
      <c r="AH116" s="22">
        <f t="shared" ca="1" si="57"/>
        <v>0</v>
      </c>
      <c r="AI116" s="349">
        <f t="shared" ca="1" si="58"/>
        <v>0</v>
      </c>
      <c r="AJ116" s="375">
        <f t="shared" ca="1" si="59"/>
        <v>0</v>
      </c>
    </row>
    <row r="117" spans="1:36" ht="15.75" hidden="1" thickBot="1">
      <c r="A117" s="20"/>
      <c r="B117" s="109" t="str">
        <f t="shared" ca="1" si="30"/>
        <v>Буяр</v>
      </c>
      <c r="C117" s="22" t="str">
        <f t="shared" ca="1" si="31"/>
        <v>Роман</v>
      </c>
      <c r="D117" s="22" t="str">
        <f t="shared" ca="1" si="32"/>
        <v>Богданович</v>
      </c>
      <c r="E117" s="349">
        <f t="shared" ca="1" si="33"/>
        <v>3242720011</v>
      </c>
      <c r="F117" s="23">
        <f t="shared" ca="1" si="34"/>
        <v>0</v>
      </c>
      <c r="G117" s="376"/>
      <c r="H117" s="109" t="str">
        <f t="shared" ca="1" si="35"/>
        <v>Буяр</v>
      </c>
      <c r="I117" s="22" t="str">
        <f t="shared" ca="1" si="36"/>
        <v>Роман</v>
      </c>
      <c r="J117" s="22" t="str">
        <f t="shared" ca="1" si="37"/>
        <v>Богданович</v>
      </c>
      <c r="K117" s="349">
        <f t="shared" ca="1" si="38"/>
        <v>3242720011</v>
      </c>
      <c r="L117" s="375">
        <f t="shared" ca="1" si="39"/>
        <v>0</v>
      </c>
      <c r="M117" s="376"/>
      <c r="N117" s="109" t="str">
        <f t="shared" ca="1" si="40"/>
        <v>Буяр</v>
      </c>
      <c r="O117" s="22" t="str">
        <f t="shared" ca="1" si="41"/>
        <v>Роман</v>
      </c>
      <c r="P117" s="22" t="str">
        <f t="shared" ca="1" si="42"/>
        <v>Богданович</v>
      </c>
      <c r="Q117" s="349">
        <f t="shared" ca="1" si="43"/>
        <v>3242720011</v>
      </c>
      <c r="R117" s="375">
        <f t="shared" ca="1" si="44"/>
        <v>0</v>
      </c>
      <c r="S117" s="376"/>
      <c r="T117" s="109" t="str">
        <f t="shared" ca="1" si="45"/>
        <v>Буяр</v>
      </c>
      <c r="U117" s="22" t="str">
        <f t="shared" ca="1" si="46"/>
        <v>Роман</v>
      </c>
      <c r="V117" s="22" t="str">
        <f t="shared" ca="1" si="47"/>
        <v>Богданович</v>
      </c>
      <c r="W117" s="349">
        <f t="shared" ca="1" si="48"/>
        <v>3242720011</v>
      </c>
      <c r="X117" s="375">
        <f t="shared" ca="1" si="49"/>
        <v>0</v>
      </c>
      <c r="Y117" s="376"/>
      <c r="Z117" s="109" t="str">
        <f t="shared" ca="1" si="50"/>
        <v>Буяр</v>
      </c>
      <c r="AA117" s="22" t="str">
        <f t="shared" ca="1" si="51"/>
        <v>Роман</v>
      </c>
      <c r="AB117" s="22" t="str">
        <f t="shared" ca="1" si="52"/>
        <v>Богданович</v>
      </c>
      <c r="AC117" s="349">
        <f t="shared" ca="1" si="53"/>
        <v>3242720011</v>
      </c>
      <c r="AD117" s="375">
        <f t="shared" ca="1" si="54"/>
        <v>0</v>
      </c>
      <c r="AE117" s="376"/>
      <c r="AF117" s="109" t="str">
        <f t="shared" ca="1" si="55"/>
        <v>Буяр</v>
      </c>
      <c r="AG117" s="22" t="str">
        <f t="shared" ca="1" si="56"/>
        <v>Роман</v>
      </c>
      <c r="AH117" s="22" t="str">
        <f t="shared" ca="1" si="57"/>
        <v>Богданович</v>
      </c>
      <c r="AI117" s="349">
        <f t="shared" ca="1" si="58"/>
        <v>3242720011</v>
      </c>
      <c r="AJ117" s="375">
        <f t="shared" ca="1" si="59"/>
        <v>0</v>
      </c>
    </row>
    <row r="118" spans="1:36" ht="15.75" hidden="1" thickBot="1">
      <c r="A118" s="20"/>
      <c r="B118" s="109" t="str">
        <f t="shared" ca="1" si="30"/>
        <v>Мовчан</v>
      </c>
      <c r="C118" s="22" t="str">
        <f t="shared" ca="1" si="31"/>
        <v>Ілля</v>
      </c>
      <c r="D118" s="22" t="str">
        <f t="shared" ca="1" si="32"/>
        <v>Григорович</v>
      </c>
      <c r="E118" s="349">
        <f t="shared" ca="1" si="33"/>
        <v>3651405151</v>
      </c>
      <c r="F118" s="23">
        <f t="shared" ca="1" si="34"/>
        <v>0</v>
      </c>
      <c r="G118" s="376"/>
      <c r="H118" s="109" t="str">
        <f t="shared" ca="1" si="35"/>
        <v>Мовчан</v>
      </c>
      <c r="I118" s="22" t="str">
        <f t="shared" ca="1" si="36"/>
        <v>Ілля</v>
      </c>
      <c r="J118" s="22" t="str">
        <f t="shared" ca="1" si="37"/>
        <v>Григорович</v>
      </c>
      <c r="K118" s="349">
        <f t="shared" ca="1" si="38"/>
        <v>3651405151</v>
      </c>
      <c r="L118" s="375">
        <f t="shared" ca="1" si="39"/>
        <v>0</v>
      </c>
      <c r="M118" s="376"/>
      <c r="N118" s="109" t="str">
        <f t="shared" ca="1" si="40"/>
        <v>Мовчан</v>
      </c>
      <c r="O118" s="22" t="str">
        <f t="shared" ca="1" si="41"/>
        <v>Ілля</v>
      </c>
      <c r="P118" s="22" t="str">
        <f t="shared" ca="1" si="42"/>
        <v>Григорович</v>
      </c>
      <c r="Q118" s="349">
        <f t="shared" ca="1" si="43"/>
        <v>3651405151</v>
      </c>
      <c r="R118" s="375">
        <f t="shared" ca="1" si="44"/>
        <v>0</v>
      </c>
      <c r="S118" s="376"/>
      <c r="T118" s="109" t="str">
        <f t="shared" ca="1" si="45"/>
        <v>Мовчан</v>
      </c>
      <c r="U118" s="22" t="str">
        <f t="shared" ca="1" si="46"/>
        <v>Ілля</v>
      </c>
      <c r="V118" s="22" t="str">
        <f t="shared" ca="1" si="47"/>
        <v>Григорович</v>
      </c>
      <c r="W118" s="349">
        <f t="shared" ca="1" si="48"/>
        <v>3651405151</v>
      </c>
      <c r="X118" s="375">
        <f t="shared" ca="1" si="49"/>
        <v>0</v>
      </c>
      <c r="Y118" s="376"/>
      <c r="Z118" s="109" t="str">
        <f t="shared" ca="1" si="50"/>
        <v>Мовчан</v>
      </c>
      <c r="AA118" s="22" t="str">
        <f t="shared" ca="1" si="51"/>
        <v>Ілля</v>
      </c>
      <c r="AB118" s="22" t="str">
        <f t="shared" ca="1" si="52"/>
        <v>Григорович</v>
      </c>
      <c r="AC118" s="349">
        <f t="shared" ca="1" si="53"/>
        <v>3651405151</v>
      </c>
      <c r="AD118" s="375">
        <f t="shared" ca="1" si="54"/>
        <v>0</v>
      </c>
      <c r="AE118" s="376"/>
      <c r="AF118" s="109" t="str">
        <f t="shared" ca="1" si="55"/>
        <v>Мовчан</v>
      </c>
      <c r="AG118" s="22" t="str">
        <f t="shared" ca="1" si="56"/>
        <v>Ілля</v>
      </c>
      <c r="AH118" s="22" t="str">
        <f t="shared" ca="1" si="57"/>
        <v>Григорович</v>
      </c>
      <c r="AI118" s="349">
        <f t="shared" ca="1" si="58"/>
        <v>3651405151</v>
      </c>
      <c r="AJ118" s="375">
        <f t="shared" ca="1" si="59"/>
        <v>0</v>
      </c>
    </row>
    <row r="119" spans="1:36" ht="15.75" hidden="1" thickBot="1">
      <c r="A119" s="20"/>
      <c r="B119" s="109">
        <f t="shared" ca="1" si="30"/>
        <v>0</v>
      </c>
      <c r="C119" s="22">
        <f t="shared" ca="1" si="31"/>
        <v>0</v>
      </c>
      <c r="D119" s="22">
        <f t="shared" ca="1" si="32"/>
        <v>0</v>
      </c>
      <c r="E119" s="349">
        <f t="shared" ca="1" si="33"/>
        <v>0</v>
      </c>
      <c r="F119" s="23">
        <f t="shared" ca="1" si="34"/>
        <v>0</v>
      </c>
      <c r="G119" s="376"/>
      <c r="H119" s="109">
        <f t="shared" ca="1" si="35"/>
        <v>0</v>
      </c>
      <c r="I119" s="22">
        <f t="shared" ca="1" si="36"/>
        <v>0</v>
      </c>
      <c r="J119" s="22">
        <f t="shared" ca="1" si="37"/>
        <v>0</v>
      </c>
      <c r="K119" s="349">
        <f t="shared" ca="1" si="38"/>
        <v>0</v>
      </c>
      <c r="L119" s="375">
        <f t="shared" ca="1" si="39"/>
        <v>0</v>
      </c>
      <c r="M119" s="376"/>
      <c r="N119" s="109">
        <f t="shared" ca="1" si="40"/>
        <v>0</v>
      </c>
      <c r="O119" s="22">
        <f t="shared" ca="1" si="41"/>
        <v>0</v>
      </c>
      <c r="P119" s="22">
        <f t="shared" ca="1" si="42"/>
        <v>0</v>
      </c>
      <c r="Q119" s="349">
        <f t="shared" ca="1" si="43"/>
        <v>0</v>
      </c>
      <c r="R119" s="375">
        <f t="shared" ca="1" si="44"/>
        <v>0</v>
      </c>
      <c r="S119" s="376"/>
      <c r="T119" s="109">
        <f t="shared" ca="1" si="45"/>
        <v>0</v>
      </c>
      <c r="U119" s="22">
        <f t="shared" ca="1" si="46"/>
        <v>0</v>
      </c>
      <c r="V119" s="22">
        <f t="shared" ca="1" si="47"/>
        <v>0</v>
      </c>
      <c r="W119" s="349">
        <f t="shared" ca="1" si="48"/>
        <v>0</v>
      </c>
      <c r="X119" s="375">
        <f t="shared" ca="1" si="49"/>
        <v>0</v>
      </c>
      <c r="Y119" s="376"/>
      <c r="Z119" s="109">
        <f t="shared" ca="1" si="50"/>
        <v>0</v>
      </c>
      <c r="AA119" s="22">
        <f t="shared" ca="1" si="51"/>
        <v>0</v>
      </c>
      <c r="AB119" s="22">
        <f t="shared" ca="1" si="52"/>
        <v>0</v>
      </c>
      <c r="AC119" s="349">
        <f t="shared" ca="1" si="53"/>
        <v>0</v>
      </c>
      <c r="AD119" s="375">
        <f t="shared" ca="1" si="54"/>
        <v>0</v>
      </c>
      <c r="AE119" s="376"/>
      <c r="AF119" s="109">
        <f t="shared" ca="1" si="55"/>
        <v>0</v>
      </c>
      <c r="AG119" s="22">
        <f t="shared" ca="1" si="56"/>
        <v>0</v>
      </c>
      <c r="AH119" s="22">
        <f t="shared" ca="1" si="57"/>
        <v>0</v>
      </c>
      <c r="AI119" s="349">
        <f t="shared" ca="1" si="58"/>
        <v>0</v>
      </c>
      <c r="AJ119" s="375">
        <f t="shared" ca="1" si="59"/>
        <v>0</v>
      </c>
    </row>
    <row r="120" spans="1:36" ht="15.75" hidden="1" thickBot="1">
      <c r="A120" s="20"/>
      <c r="B120" s="109">
        <f t="shared" ca="1" si="30"/>
        <v>0</v>
      </c>
      <c r="C120" s="22">
        <f t="shared" ca="1" si="31"/>
        <v>0</v>
      </c>
      <c r="D120" s="22">
        <f t="shared" ca="1" si="32"/>
        <v>0</v>
      </c>
      <c r="E120" s="349">
        <f t="shared" ca="1" si="33"/>
        <v>0</v>
      </c>
      <c r="F120" s="23">
        <f t="shared" ca="1" si="34"/>
        <v>0</v>
      </c>
      <c r="G120" s="376"/>
      <c r="H120" s="109">
        <f t="shared" ca="1" si="35"/>
        <v>0</v>
      </c>
      <c r="I120" s="22">
        <f t="shared" ca="1" si="36"/>
        <v>0</v>
      </c>
      <c r="J120" s="22">
        <f t="shared" ca="1" si="37"/>
        <v>0</v>
      </c>
      <c r="K120" s="349">
        <f t="shared" ca="1" si="38"/>
        <v>0</v>
      </c>
      <c r="L120" s="375">
        <f t="shared" ca="1" si="39"/>
        <v>0</v>
      </c>
      <c r="M120" s="376"/>
      <c r="N120" s="109">
        <f t="shared" ca="1" si="40"/>
        <v>0</v>
      </c>
      <c r="O120" s="22">
        <f t="shared" ca="1" si="41"/>
        <v>0</v>
      </c>
      <c r="P120" s="22">
        <f t="shared" ca="1" si="42"/>
        <v>0</v>
      </c>
      <c r="Q120" s="349">
        <f t="shared" ca="1" si="43"/>
        <v>0</v>
      </c>
      <c r="R120" s="375">
        <f t="shared" ca="1" si="44"/>
        <v>0</v>
      </c>
      <c r="S120" s="376"/>
      <c r="T120" s="109">
        <f t="shared" ca="1" si="45"/>
        <v>0</v>
      </c>
      <c r="U120" s="22">
        <f t="shared" ca="1" si="46"/>
        <v>0</v>
      </c>
      <c r="V120" s="22">
        <f t="shared" ca="1" si="47"/>
        <v>0</v>
      </c>
      <c r="W120" s="349">
        <f t="shared" ca="1" si="48"/>
        <v>0</v>
      </c>
      <c r="X120" s="375">
        <f t="shared" ca="1" si="49"/>
        <v>0</v>
      </c>
      <c r="Y120" s="376"/>
      <c r="Z120" s="109">
        <f t="shared" ca="1" si="50"/>
        <v>0</v>
      </c>
      <c r="AA120" s="22">
        <f t="shared" ca="1" si="51"/>
        <v>0</v>
      </c>
      <c r="AB120" s="22">
        <f t="shared" ca="1" si="52"/>
        <v>0</v>
      </c>
      <c r="AC120" s="349">
        <f t="shared" ca="1" si="53"/>
        <v>0</v>
      </c>
      <c r="AD120" s="375">
        <f t="shared" ca="1" si="54"/>
        <v>0</v>
      </c>
      <c r="AE120" s="376"/>
      <c r="AF120" s="109">
        <f t="shared" ca="1" si="55"/>
        <v>0</v>
      </c>
      <c r="AG120" s="22">
        <f t="shared" ca="1" si="56"/>
        <v>0</v>
      </c>
      <c r="AH120" s="22">
        <f t="shared" ca="1" si="57"/>
        <v>0</v>
      </c>
      <c r="AI120" s="349">
        <f t="shared" ca="1" si="58"/>
        <v>0</v>
      </c>
      <c r="AJ120" s="375">
        <f t="shared" ca="1" si="59"/>
        <v>0</v>
      </c>
    </row>
    <row r="121" spans="1:36" ht="15.75" hidden="1" thickBot="1">
      <c r="A121" s="20"/>
      <c r="B121" s="109" t="str">
        <f t="shared" ca="1" si="30"/>
        <v>Глотов</v>
      </c>
      <c r="C121" s="22" t="str">
        <f t="shared" ca="1" si="31"/>
        <v>Сергій</v>
      </c>
      <c r="D121" s="22" t="str">
        <f t="shared" ca="1" si="32"/>
        <v>Олександрович</v>
      </c>
      <c r="E121" s="349">
        <f t="shared" ca="1" si="33"/>
        <v>2915604315</v>
      </c>
      <c r="F121" s="23">
        <f t="shared" ca="1" si="34"/>
        <v>0</v>
      </c>
      <c r="G121" s="376"/>
      <c r="H121" s="109" t="str">
        <f t="shared" ca="1" si="35"/>
        <v>Глотов</v>
      </c>
      <c r="I121" s="22" t="str">
        <f t="shared" ca="1" si="36"/>
        <v>Сергій</v>
      </c>
      <c r="J121" s="22" t="str">
        <f t="shared" ca="1" si="37"/>
        <v>Олександрович</v>
      </c>
      <c r="K121" s="349">
        <f t="shared" ca="1" si="38"/>
        <v>2915604315</v>
      </c>
      <c r="L121" s="375">
        <f t="shared" ca="1" si="39"/>
        <v>0</v>
      </c>
      <c r="M121" s="376"/>
      <c r="N121" s="109" t="str">
        <f t="shared" ca="1" si="40"/>
        <v>Глотов</v>
      </c>
      <c r="O121" s="22" t="str">
        <f t="shared" ca="1" si="41"/>
        <v>Сергій</v>
      </c>
      <c r="P121" s="22" t="str">
        <f t="shared" ca="1" si="42"/>
        <v>Олександрович</v>
      </c>
      <c r="Q121" s="349">
        <f t="shared" ca="1" si="43"/>
        <v>2915604315</v>
      </c>
      <c r="R121" s="375">
        <f t="shared" ca="1" si="44"/>
        <v>0</v>
      </c>
      <c r="S121" s="376"/>
      <c r="T121" s="109" t="str">
        <f t="shared" ca="1" si="45"/>
        <v>Глотов</v>
      </c>
      <c r="U121" s="22" t="str">
        <f t="shared" ca="1" si="46"/>
        <v>Сергій</v>
      </c>
      <c r="V121" s="22" t="str">
        <f t="shared" ca="1" si="47"/>
        <v>Олександрович</v>
      </c>
      <c r="W121" s="349">
        <f t="shared" ca="1" si="48"/>
        <v>2915604315</v>
      </c>
      <c r="X121" s="375">
        <f t="shared" ca="1" si="49"/>
        <v>0</v>
      </c>
      <c r="Y121" s="376"/>
      <c r="Z121" s="109" t="str">
        <f t="shared" ca="1" si="50"/>
        <v>Глотов</v>
      </c>
      <c r="AA121" s="22" t="str">
        <f t="shared" ca="1" si="51"/>
        <v>Сергій</v>
      </c>
      <c r="AB121" s="22" t="str">
        <f t="shared" ca="1" si="52"/>
        <v>Олександрович</v>
      </c>
      <c r="AC121" s="349">
        <f t="shared" ca="1" si="53"/>
        <v>2915604315</v>
      </c>
      <c r="AD121" s="375">
        <f t="shared" ca="1" si="54"/>
        <v>0</v>
      </c>
      <c r="AE121" s="376"/>
      <c r="AF121" s="109" t="str">
        <f t="shared" ca="1" si="55"/>
        <v>Глотов</v>
      </c>
      <c r="AG121" s="22" t="str">
        <f t="shared" ca="1" si="56"/>
        <v>Сергій</v>
      </c>
      <c r="AH121" s="22" t="str">
        <f t="shared" ca="1" si="57"/>
        <v>Олександрович</v>
      </c>
      <c r="AI121" s="349">
        <f t="shared" ca="1" si="58"/>
        <v>2915604315</v>
      </c>
      <c r="AJ121" s="375">
        <f t="shared" ca="1" si="59"/>
        <v>0</v>
      </c>
    </row>
    <row r="122" spans="1:36" ht="15.75" hidden="1" thickBot="1">
      <c r="A122" s="20"/>
      <c r="B122" s="109">
        <f t="shared" ca="1" si="30"/>
        <v>0</v>
      </c>
      <c r="C122" s="22">
        <f t="shared" ca="1" si="31"/>
        <v>0</v>
      </c>
      <c r="D122" s="22">
        <f t="shared" ca="1" si="32"/>
        <v>0</v>
      </c>
      <c r="E122" s="349">
        <f t="shared" ca="1" si="33"/>
        <v>0</v>
      </c>
      <c r="F122" s="23">
        <f t="shared" ca="1" si="34"/>
        <v>0</v>
      </c>
      <c r="G122" s="376"/>
      <c r="H122" s="109">
        <f t="shared" ca="1" si="35"/>
        <v>0</v>
      </c>
      <c r="I122" s="22">
        <f t="shared" ca="1" si="36"/>
        <v>0</v>
      </c>
      <c r="J122" s="22">
        <f t="shared" ca="1" si="37"/>
        <v>0</v>
      </c>
      <c r="K122" s="349">
        <f t="shared" ca="1" si="38"/>
        <v>0</v>
      </c>
      <c r="L122" s="375">
        <f t="shared" ca="1" si="39"/>
        <v>0</v>
      </c>
      <c r="M122" s="376"/>
      <c r="N122" s="109">
        <f t="shared" ca="1" si="40"/>
        <v>0</v>
      </c>
      <c r="O122" s="22">
        <f t="shared" ca="1" si="41"/>
        <v>0</v>
      </c>
      <c r="P122" s="22">
        <f t="shared" ca="1" si="42"/>
        <v>0</v>
      </c>
      <c r="Q122" s="349">
        <f t="shared" ca="1" si="43"/>
        <v>0</v>
      </c>
      <c r="R122" s="375">
        <f t="shared" ca="1" si="44"/>
        <v>0</v>
      </c>
      <c r="S122" s="376"/>
      <c r="T122" s="109">
        <f t="shared" ca="1" si="45"/>
        <v>0</v>
      </c>
      <c r="U122" s="22">
        <f t="shared" ca="1" si="46"/>
        <v>0</v>
      </c>
      <c r="V122" s="22">
        <f t="shared" ca="1" si="47"/>
        <v>0</v>
      </c>
      <c r="W122" s="349">
        <f t="shared" ca="1" si="48"/>
        <v>0</v>
      </c>
      <c r="X122" s="375">
        <f t="shared" ca="1" si="49"/>
        <v>0</v>
      </c>
      <c r="Y122" s="376"/>
      <c r="Z122" s="109">
        <f t="shared" ca="1" si="50"/>
        <v>0</v>
      </c>
      <c r="AA122" s="22">
        <f t="shared" ca="1" si="51"/>
        <v>0</v>
      </c>
      <c r="AB122" s="22">
        <f t="shared" ca="1" si="52"/>
        <v>0</v>
      </c>
      <c r="AC122" s="349">
        <f t="shared" ca="1" si="53"/>
        <v>0</v>
      </c>
      <c r="AD122" s="375">
        <f t="shared" ca="1" si="54"/>
        <v>0</v>
      </c>
      <c r="AE122" s="376"/>
      <c r="AF122" s="109">
        <f t="shared" ca="1" si="55"/>
        <v>0</v>
      </c>
      <c r="AG122" s="22">
        <f t="shared" ca="1" si="56"/>
        <v>0</v>
      </c>
      <c r="AH122" s="22">
        <f t="shared" ca="1" si="57"/>
        <v>0</v>
      </c>
      <c r="AI122" s="349">
        <f t="shared" ca="1" si="58"/>
        <v>0</v>
      </c>
      <c r="AJ122" s="375">
        <f t="shared" ca="1" si="59"/>
        <v>0</v>
      </c>
    </row>
    <row r="123" spans="1:36" ht="15.75" hidden="1" thickBot="1">
      <c r="A123" s="20"/>
      <c r="B123" s="109">
        <f t="shared" ca="1" si="30"/>
        <v>0</v>
      </c>
      <c r="C123" s="22">
        <f t="shared" ca="1" si="31"/>
        <v>0</v>
      </c>
      <c r="D123" s="22">
        <f t="shared" ca="1" si="32"/>
        <v>0</v>
      </c>
      <c r="E123" s="349">
        <f t="shared" ca="1" si="33"/>
        <v>0</v>
      </c>
      <c r="F123" s="23">
        <f t="shared" ca="1" si="34"/>
        <v>0</v>
      </c>
      <c r="G123" s="376"/>
      <c r="H123" s="109">
        <f t="shared" ca="1" si="35"/>
        <v>0</v>
      </c>
      <c r="I123" s="22">
        <f t="shared" ca="1" si="36"/>
        <v>0</v>
      </c>
      <c r="J123" s="22">
        <f t="shared" ca="1" si="37"/>
        <v>0</v>
      </c>
      <c r="K123" s="349">
        <f t="shared" ca="1" si="38"/>
        <v>0</v>
      </c>
      <c r="L123" s="375">
        <f t="shared" ca="1" si="39"/>
        <v>0</v>
      </c>
      <c r="M123" s="376"/>
      <c r="N123" s="109">
        <f t="shared" ca="1" si="40"/>
        <v>0</v>
      </c>
      <c r="O123" s="22">
        <f t="shared" ca="1" si="41"/>
        <v>0</v>
      </c>
      <c r="P123" s="22">
        <f t="shared" ca="1" si="42"/>
        <v>0</v>
      </c>
      <c r="Q123" s="349">
        <f t="shared" ca="1" si="43"/>
        <v>0</v>
      </c>
      <c r="R123" s="375">
        <f t="shared" ca="1" si="44"/>
        <v>0</v>
      </c>
      <c r="S123" s="376"/>
      <c r="T123" s="109">
        <f t="shared" ca="1" si="45"/>
        <v>0</v>
      </c>
      <c r="U123" s="22">
        <f t="shared" ca="1" si="46"/>
        <v>0</v>
      </c>
      <c r="V123" s="22">
        <f t="shared" ca="1" si="47"/>
        <v>0</v>
      </c>
      <c r="W123" s="349">
        <f t="shared" ca="1" si="48"/>
        <v>0</v>
      </c>
      <c r="X123" s="375">
        <f t="shared" ca="1" si="49"/>
        <v>0</v>
      </c>
      <c r="Y123" s="376"/>
      <c r="Z123" s="109">
        <f t="shared" ca="1" si="50"/>
        <v>0</v>
      </c>
      <c r="AA123" s="22">
        <f t="shared" ca="1" si="51"/>
        <v>0</v>
      </c>
      <c r="AB123" s="22">
        <f t="shared" ca="1" si="52"/>
        <v>0</v>
      </c>
      <c r="AC123" s="349">
        <f t="shared" ca="1" si="53"/>
        <v>0</v>
      </c>
      <c r="AD123" s="375">
        <f t="shared" ca="1" si="54"/>
        <v>0</v>
      </c>
      <c r="AE123" s="376"/>
      <c r="AF123" s="109">
        <f t="shared" ca="1" si="55"/>
        <v>0</v>
      </c>
      <c r="AG123" s="22">
        <f t="shared" ca="1" si="56"/>
        <v>0</v>
      </c>
      <c r="AH123" s="22">
        <f t="shared" ca="1" si="57"/>
        <v>0</v>
      </c>
      <c r="AI123" s="349">
        <f t="shared" ca="1" si="58"/>
        <v>0</v>
      </c>
      <c r="AJ123" s="375">
        <f t="shared" ca="1" si="59"/>
        <v>0</v>
      </c>
    </row>
    <row r="124" spans="1:36" ht="15.75" hidden="1" thickBot="1">
      <c r="A124" s="20"/>
      <c r="B124" s="109">
        <f t="shared" ca="1" si="30"/>
        <v>0</v>
      </c>
      <c r="C124" s="22">
        <f t="shared" ca="1" si="31"/>
        <v>0</v>
      </c>
      <c r="D124" s="22">
        <f t="shared" ca="1" si="32"/>
        <v>0</v>
      </c>
      <c r="E124" s="349">
        <f t="shared" ca="1" si="33"/>
        <v>0</v>
      </c>
      <c r="F124" s="23">
        <f t="shared" ca="1" si="34"/>
        <v>0</v>
      </c>
      <c r="G124" s="376"/>
      <c r="H124" s="109">
        <f t="shared" ca="1" si="35"/>
        <v>0</v>
      </c>
      <c r="I124" s="22">
        <f t="shared" ca="1" si="36"/>
        <v>0</v>
      </c>
      <c r="J124" s="22">
        <f t="shared" ca="1" si="37"/>
        <v>0</v>
      </c>
      <c r="K124" s="349">
        <f t="shared" ca="1" si="38"/>
        <v>0</v>
      </c>
      <c r="L124" s="375">
        <f t="shared" ca="1" si="39"/>
        <v>0</v>
      </c>
      <c r="M124" s="376"/>
      <c r="N124" s="109">
        <f t="shared" ca="1" si="40"/>
        <v>0</v>
      </c>
      <c r="O124" s="22">
        <f t="shared" ca="1" si="41"/>
        <v>0</v>
      </c>
      <c r="P124" s="22">
        <f t="shared" ca="1" si="42"/>
        <v>0</v>
      </c>
      <c r="Q124" s="349">
        <f t="shared" ca="1" si="43"/>
        <v>0</v>
      </c>
      <c r="R124" s="375">
        <f t="shared" ca="1" si="44"/>
        <v>0</v>
      </c>
      <c r="S124" s="376"/>
      <c r="T124" s="109">
        <f t="shared" ca="1" si="45"/>
        <v>0</v>
      </c>
      <c r="U124" s="22">
        <f t="shared" ca="1" si="46"/>
        <v>0</v>
      </c>
      <c r="V124" s="22">
        <f t="shared" ca="1" si="47"/>
        <v>0</v>
      </c>
      <c r="W124" s="349">
        <f t="shared" ca="1" si="48"/>
        <v>0</v>
      </c>
      <c r="X124" s="375">
        <f t="shared" ca="1" si="49"/>
        <v>0</v>
      </c>
      <c r="Y124" s="376"/>
      <c r="Z124" s="109">
        <f t="shared" ca="1" si="50"/>
        <v>0</v>
      </c>
      <c r="AA124" s="22">
        <f t="shared" ca="1" si="51"/>
        <v>0</v>
      </c>
      <c r="AB124" s="22">
        <f t="shared" ca="1" si="52"/>
        <v>0</v>
      </c>
      <c r="AC124" s="349">
        <f t="shared" ca="1" si="53"/>
        <v>0</v>
      </c>
      <c r="AD124" s="375">
        <f t="shared" ca="1" si="54"/>
        <v>0</v>
      </c>
      <c r="AE124" s="376"/>
      <c r="AF124" s="109">
        <f t="shared" ca="1" si="55"/>
        <v>0</v>
      </c>
      <c r="AG124" s="22">
        <f t="shared" ca="1" si="56"/>
        <v>0</v>
      </c>
      <c r="AH124" s="22">
        <f t="shared" ca="1" si="57"/>
        <v>0</v>
      </c>
      <c r="AI124" s="349">
        <f t="shared" ca="1" si="58"/>
        <v>0</v>
      </c>
      <c r="AJ124" s="375">
        <f t="shared" ca="1" si="59"/>
        <v>0</v>
      </c>
    </row>
    <row r="125" spans="1:36" ht="15.75" hidden="1" thickBot="1">
      <c r="A125" s="20"/>
      <c r="B125" s="109">
        <f t="shared" ca="1" si="30"/>
        <v>0</v>
      </c>
      <c r="C125" s="22">
        <f t="shared" ca="1" si="31"/>
        <v>0</v>
      </c>
      <c r="D125" s="22">
        <f t="shared" ca="1" si="32"/>
        <v>0</v>
      </c>
      <c r="E125" s="349">
        <f t="shared" ca="1" si="33"/>
        <v>0</v>
      </c>
      <c r="F125" s="23">
        <f t="shared" ca="1" si="34"/>
        <v>0</v>
      </c>
      <c r="G125" s="376"/>
      <c r="H125" s="109">
        <f t="shared" ca="1" si="35"/>
        <v>0</v>
      </c>
      <c r="I125" s="22">
        <f t="shared" ca="1" si="36"/>
        <v>0</v>
      </c>
      <c r="J125" s="22">
        <f t="shared" ca="1" si="37"/>
        <v>0</v>
      </c>
      <c r="K125" s="349">
        <f t="shared" ca="1" si="38"/>
        <v>0</v>
      </c>
      <c r="L125" s="375">
        <f t="shared" ca="1" si="39"/>
        <v>0</v>
      </c>
      <c r="M125" s="376"/>
      <c r="N125" s="109">
        <f t="shared" ca="1" si="40"/>
        <v>0</v>
      </c>
      <c r="O125" s="22">
        <f t="shared" ca="1" si="41"/>
        <v>0</v>
      </c>
      <c r="P125" s="22">
        <f t="shared" ca="1" si="42"/>
        <v>0</v>
      </c>
      <c r="Q125" s="349">
        <f t="shared" ca="1" si="43"/>
        <v>0</v>
      </c>
      <c r="R125" s="375">
        <f t="shared" ca="1" si="44"/>
        <v>0</v>
      </c>
      <c r="S125" s="376"/>
      <c r="T125" s="109">
        <f t="shared" ca="1" si="45"/>
        <v>0</v>
      </c>
      <c r="U125" s="22">
        <f t="shared" ca="1" si="46"/>
        <v>0</v>
      </c>
      <c r="V125" s="22">
        <f t="shared" ca="1" si="47"/>
        <v>0</v>
      </c>
      <c r="W125" s="349">
        <f t="shared" ca="1" si="48"/>
        <v>0</v>
      </c>
      <c r="X125" s="375">
        <f t="shared" ca="1" si="49"/>
        <v>0</v>
      </c>
      <c r="Y125" s="376"/>
      <c r="Z125" s="109">
        <f t="shared" ca="1" si="50"/>
        <v>0</v>
      </c>
      <c r="AA125" s="22">
        <f t="shared" ca="1" si="51"/>
        <v>0</v>
      </c>
      <c r="AB125" s="22">
        <f t="shared" ca="1" si="52"/>
        <v>0</v>
      </c>
      <c r="AC125" s="349">
        <f t="shared" ca="1" si="53"/>
        <v>0</v>
      </c>
      <c r="AD125" s="375">
        <f t="shared" ca="1" si="54"/>
        <v>0</v>
      </c>
      <c r="AE125" s="376"/>
      <c r="AF125" s="109">
        <f t="shared" ca="1" si="55"/>
        <v>0</v>
      </c>
      <c r="AG125" s="22">
        <f t="shared" ca="1" si="56"/>
        <v>0</v>
      </c>
      <c r="AH125" s="22">
        <f t="shared" ca="1" si="57"/>
        <v>0</v>
      </c>
      <c r="AI125" s="349">
        <f t="shared" ca="1" si="58"/>
        <v>0</v>
      </c>
      <c r="AJ125" s="375">
        <f t="shared" ca="1" si="59"/>
        <v>0</v>
      </c>
    </row>
    <row r="126" spans="1:36" ht="15.75" hidden="1" thickBot="1">
      <c r="A126" s="20"/>
      <c r="B126" s="109">
        <f t="shared" ca="1" si="30"/>
        <v>0</v>
      </c>
      <c r="C126" s="22">
        <f t="shared" ca="1" si="31"/>
        <v>0</v>
      </c>
      <c r="D126" s="22">
        <f t="shared" ca="1" si="32"/>
        <v>0</v>
      </c>
      <c r="E126" s="349">
        <f t="shared" ca="1" si="33"/>
        <v>0</v>
      </c>
      <c r="F126" s="23">
        <f t="shared" ca="1" si="34"/>
        <v>0</v>
      </c>
      <c r="G126" s="376"/>
      <c r="H126" s="109">
        <f t="shared" ca="1" si="35"/>
        <v>0</v>
      </c>
      <c r="I126" s="22">
        <f t="shared" ca="1" si="36"/>
        <v>0</v>
      </c>
      <c r="J126" s="22">
        <f t="shared" ca="1" si="37"/>
        <v>0</v>
      </c>
      <c r="K126" s="349">
        <f t="shared" ca="1" si="38"/>
        <v>0</v>
      </c>
      <c r="L126" s="375">
        <f t="shared" ca="1" si="39"/>
        <v>0</v>
      </c>
      <c r="M126" s="376"/>
      <c r="N126" s="109">
        <f t="shared" ca="1" si="40"/>
        <v>0</v>
      </c>
      <c r="O126" s="22">
        <f t="shared" ca="1" si="41"/>
        <v>0</v>
      </c>
      <c r="P126" s="22">
        <f t="shared" ca="1" si="42"/>
        <v>0</v>
      </c>
      <c r="Q126" s="349">
        <f t="shared" ca="1" si="43"/>
        <v>0</v>
      </c>
      <c r="R126" s="375">
        <f t="shared" ca="1" si="44"/>
        <v>0</v>
      </c>
      <c r="S126" s="376"/>
      <c r="T126" s="109">
        <f t="shared" ca="1" si="45"/>
        <v>0</v>
      </c>
      <c r="U126" s="22">
        <f t="shared" ca="1" si="46"/>
        <v>0</v>
      </c>
      <c r="V126" s="22">
        <f t="shared" ca="1" si="47"/>
        <v>0</v>
      </c>
      <c r="W126" s="349">
        <f t="shared" ca="1" si="48"/>
        <v>0</v>
      </c>
      <c r="X126" s="375">
        <f t="shared" ca="1" si="49"/>
        <v>0</v>
      </c>
      <c r="Y126" s="376"/>
      <c r="Z126" s="109">
        <f t="shared" ca="1" si="50"/>
        <v>0</v>
      </c>
      <c r="AA126" s="22">
        <f t="shared" ca="1" si="51"/>
        <v>0</v>
      </c>
      <c r="AB126" s="22">
        <f t="shared" ca="1" si="52"/>
        <v>0</v>
      </c>
      <c r="AC126" s="349">
        <f t="shared" ca="1" si="53"/>
        <v>0</v>
      </c>
      <c r="AD126" s="375">
        <f t="shared" ca="1" si="54"/>
        <v>0</v>
      </c>
      <c r="AE126" s="376"/>
      <c r="AF126" s="109">
        <f t="shared" ca="1" si="55"/>
        <v>0</v>
      </c>
      <c r="AG126" s="22">
        <f t="shared" ca="1" si="56"/>
        <v>0</v>
      </c>
      <c r="AH126" s="22">
        <f t="shared" ca="1" si="57"/>
        <v>0</v>
      </c>
      <c r="AI126" s="349">
        <f t="shared" ca="1" si="58"/>
        <v>0</v>
      </c>
      <c r="AJ126" s="375">
        <f t="shared" ca="1" si="59"/>
        <v>0</v>
      </c>
    </row>
    <row r="127" spans="1:36" ht="15.75" hidden="1" thickBot="1">
      <c r="A127" s="20"/>
      <c r="B127" s="109" t="str">
        <f t="shared" ca="1" si="30"/>
        <v>Смолярчук</v>
      </c>
      <c r="C127" s="22" t="str">
        <f t="shared" ca="1" si="31"/>
        <v>Артур</v>
      </c>
      <c r="D127" s="22" t="str">
        <f t="shared" ca="1" si="32"/>
        <v>Андрійович</v>
      </c>
      <c r="E127" s="349">
        <f t="shared" ca="1" si="33"/>
        <v>3563112216</v>
      </c>
      <c r="F127" s="23">
        <f t="shared" ca="1" si="34"/>
        <v>0</v>
      </c>
      <c r="G127" s="376"/>
      <c r="H127" s="109" t="str">
        <f t="shared" ca="1" si="35"/>
        <v>Смолярчук</v>
      </c>
      <c r="I127" s="22" t="str">
        <f t="shared" ca="1" si="36"/>
        <v>Артур</v>
      </c>
      <c r="J127" s="22" t="str">
        <f t="shared" ca="1" si="37"/>
        <v>Андрійович</v>
      </c>
      <c r="K127" s="349">
        <f t="shared" ca="1" si="38"/>
        <v>3563112216</v>
      </c>
      <c r="L127" s="375">
        <f t="shared" ca="1" si="39"/>
        <v>0</v>
      </c>
      <c r="M127" s="376"/>
      <c r="N127" s="109" t="str">
        <f t="shared" ca="1" si="40"/>
        <v>Смолярчук</v>
      </c>
      <c r="O127" s="22" t="str">
        <f t="shared" ca="1" si="41"/>
        <v>Артур</v>
      </c>
      <c r="P127" s="22" t="str">
        <f t="shared" ca="1" si="42"/>
        <v>Андрійович</v>
      </c>
      <c r="Q127" s="349">
        <f t="shared" ca="1" si="43"/>
        <v>3563112216</v>
      </c>
      <c r="R127" s="375">
        <f t="shared" ca="1" si="44"/>
        <v>0</v>
      </c>
      <c r="S127" s="376"/>
      <c r="T127" s="109" t="str">
        <f t="shared" ca="1" si="45"/>
        <v>Смолярчук</v>
      </c>
      <c r="U127" s="22" t="str">
        <f t="shared" ca="1" si="46"/>
        <v>Артур</v>
      </c>
      <c r="V127" s="22" t="str">
        <f t="shared" ca="1" si="47"/>
        <v>Андрійович</v>
      </c>
      <c r="W127" s="349">
        <f t="shared" ca="1" si="48"/>
        <v>3563112216</v>
      </c>
      <c r="X127" s="375">
        <f t="shared" ca="1" si="49"/>
        <v>0</v>
      </c>
      <c r="Y127" s="376"/>
      <c r="Z127" s="109" t="str">
        <f t="shared" ca="1" si="50"/>
        <v>Смолярчук</v>
      </c>
      <c r="AA127" s="22" t="str">
        <f t="shared" ca="1" si="51"/>
        <v>Артур</v>
      </c>
      <c r="AB127" s="22" t="str">
        <f t="shared" ca="1" si="52"/>
        <v>Андрійович</v>
      </c>
      <c r="AC127" s="349">
        <f t="shared" ca="1" si="53"/>
        <v>3563112216</v>
      </c>
      <c r="AD127" s="375">
        <f t="shared" ca="1" si="54"/>
        <v>0</v>
      </c>
      <c r="AE127" s="376"/>
      <c r="AF127" s="109" t="str">
        <f t="shared" ca="1" si="55"/>
        <v>Смолярчук</v>
      </c>
      <c r="AG127" s="22" t="str">
        <f t="shared" ca="1" si="56"/>
        <v>Артур</v>
      </c>
      <c r="AH127" s="22" t="str">
        <f t="shared" ca="1" si="57"/>
        <v>Андрійович</v>
      </c>
      <c r="AI127" s="349">
        <f t="shared" ca="1" si="58"/>
        <v>3563112216</v>
      </c>
      <c r="AJ127" s="375">
        <f t="shared" ca="1" si="59"/>
        <v>0</v>
      </c>
    </row>
    <row r="128" spans="1:36" ht="15.75" hidden="1" thickBot="1">
      <c r="A128" s="20"/>
      <c r="B128" s="109" t="str">
        <f t="shared" ca="1" si="30"/>
        <v>Коваленко</v>
      </c>
      <c r="C128" s="22" t="str">
        <f t="shared" ca="1" si="31"/>
        <v>Василь</v>
      </c>
      <c r="D128" s="22" t="str">
        <f t="shared" ca="1" si="32"/>
        <v>Євгенович</v>
      </c>
      <c r="E128" s="349">
        <f t="shared" ca="1" si="33"/>
        <v>3288619090</v>
      </c>
      <c r="F128" s="23">
        <f t="shared" ca="1" si="34"/>
        <v>0</v>
      </c>
      <c r="G128" s="376"/>
      <c r="H128" s="109" t="str">
        <f t="shared" ca="1" si="35"/>
        <v>Коваленко</v>
      </c>
      <c r="I128" s="22" t="str">
        <f t="shared" ca="1" si="36"/>
        <v>Василь</v>
      </c>
      <c r="J128" s="22" t="str">
        <f t="shared" ca="1" si="37"/>
        <v>Євгенович</v>
      </c>
      <c r="K128" s="349">
        <f t="shared" ca="1" si="38"/>
        <v>3288619090</v>
      </c>
      <c r="L128" s="375">
        <f t="shared" ca="1" si="39"/>
        <v>0</v>
      </c>
      <c r="M128" s="376"/>
      <c r="N128" s="109" t="str">
        <f t="shared" ca="1" si="40"/>
        <v>Коваленко</v>
      </c>
      <c r="O128" s="22" t="str">
        <f t="shared" ca="1" si="41"/>
        <v>Василь</v>
      </c>
      <c r="P128" s="22" t="str">
        <f t="shared" ca="1" si="42"/>
        <v>Євгенович</v>
      </c>
      <c r="Q128" s="349">
        <f t="shared" ca="1" si="43"/>
        <v>3288619090</v>
      </c>
      <c r="R128" s="375">
        <f t="shared" ca="1" si="44"/>
        <v>0</v>
      </c>
      <c r="S128" s="376"/>
      <c r="T128" s="109" t="str">
        <f t="shared" ca="1" si="45"/>
        <v>Коваленко</v>
      </c>
      <c r="U128" s="22" t="str">
        <f t="shared" ca="1" si="46"/>
        <v>Василь</v>
      </c>
      <c r="V128" s="22" t="str">
        <f t="shared" ca="1" si="47"/>
        <v>Євгенович</v>
      </c>
      <c r="W128" s="349">
        <f t="shared" ca="1" si="48"/>
        <v>3288619090</v>
      </c>
      <c r="X128" s="375">
        <f t="shared" ca="1" si="49"/>
        <v>0</v>
      </c>
      <c r="Y128" s="376"/>
      <c r="Z128" s="109" t="str">
        <f t="shared" ca="1" si="50"/>
        <v>Коваленко</v>
      </c>
      <c r="AA128" s="22" t="str">
        <f t="shared" ca="1" si="51"/>
        <v>Василь</v>
      </c>
      <c r="AB128" s="22" t="str">
        <f t="shared" ca="1" si="52"/>
        <v>Євгенович</v>
      </c>
      <c r="AC128" s="349">
        <f t="shared" ca="1" si="53"/>
        <v>3288619090</v>
      </c>
      <c r="AD128" s="375">
        <f t="shared" ca="1" si="54"/>
        <v>0</v>
      </c>
      <c r="AE128" s="376"/>
      <c r="AF128" s="109" t="str">
        <f t="shared" ca="1" si="55"/>
        <v>Коваленко</v>
      </c>
      <c r="AG128" s="22" t="str">
        <f t="shared" ca="1" si="56"/>
        <v>Василь</v>
      </c>
      <c r="AH128" s="22" t="str">
        <f t="shared" ca="1" si="57"/>
        <v>Євгенович</v>
      </c>
      <c r="AI128" s="349">
        <f t="shared" ca="1" si="58"/>
        <v>3288619090</v>
      </c>
      <c r="AJ128" s="375">
        <f t="shared" ca="1" si="59"/>
        <v>0</v>
      </c>
    </row>
    <row r="129" spans="1:36" ht="15.75" hidden="1" thickBot="1">
      <c r="A129" s="20"/>
      <c r="B129" s="109">
        <f t="shared" ca="1" si="30"/>
        <v>0</v>
      </c>
      <c r="C129" s="22">
        <f t="shared" ca="1" si="31"/>
        <v>0</v>
      </c>
      <c r="D129" s="22">
        <f t="shared" ca="1" si="32"/>
        <v>0</v>
      </c>
      <c r="E129" s="349">
        <f t="shared" ca="1" si="33"/>
        <v>0</v>
      </c>
      <c r="F129" s="23">
        <f t="shared" ca="1" si="34"/>
        <v>0</v>
      </c>
      <c r="G129" s="376"/>
      <c r="H129" s="109">
        <f t="shared" ca="1" si="35"/>
        <v>0</v>
      </c>
      <c r="I129" s="22">
        <f t="shared" ca="1" si="36"/>
        <v>0</v>
      </c>
      <c r="J129" s="22">
        <f t="shared" ca="1" si="37"/>
        <v>0</v>
      </c>
      <c r="K129" s="349">
        <f t="shared" ca="1" si="38"/>
        <v>0</v>
      </c>
      <c r="L129" s="375">
        <f t="shared" ca="1" si="39"/>
        <v>0</v>
      </c>
      <c r="M129" s="376"/>
      <c r="N129" s="109">
        <f t="shared" ca="1" si="40"/>
        <v>0</v>
      </c>
      <c r="O129" s="22">
        <f t="shared" ca="1" si="41"/>
        <v>0</v>
      </c>
      <c r="P129" s="22">
        <f t="shared" ca="1" si="42"/>
        <v>0</v>
      </c>
      <c r="Q129" s="349">
        <f t="shared" ca="1" si="43"/>
        <v>0</v>
      </c>
      <c r="R129" s="375">
        <f t="shared" ca="1" si="44"/>
        <v>0</v>
      </c>
      <c r="S129" s="376"/>
      <c r="T129" s="109">
        <f t="shared" ca="1" si="45"/>
        <v>0</v>
      </c>
      <c r="U129" s="22">
        <f t="shared" ca="1" si="46"/>
        <v>0</v>
      </c>
      <c r="V129" s="22">
        <f t="shared" ca="1" si="47"/>
        <v>0</v>
      </c>
      <c r="W129" s="349">
        <f t="shared" ca="1" si="48"/>
        <v>0</v>
      </c>
      <c r="X129" s="375">
        <f t="shared" ca="1" si="49"/>
        <v>0</v>
      </c>
      <c r="Y129" s="376"/>
      <c r="Z129" s="109">
        <f t="shared" ca="1" si="50"/>
        <v>0</v>
      </c>
      <c r="AA129" s="22">
        <f t="shared" ca="1" si="51"/>
        <v>0</v>
      </c>
      <c r="AB129" s="22">
        <f t="shared" ca="1" si="52"/>
        <v>0</v>
      </c>
      <c r="AC129" s="349">
        <f t="shared" ca="1" si="53"/>
        <v>0</v>
      </c>
      <c r="AD129" s="375">
        <f t="shared" ca="1" si="54"/>
        <v>0</v>
      </c>
      <c r="AE129" s="376"/>
      <c r="AF129" s="109">
        <f t="shared" ca="1" si="55"/>
        <v>0</v>
      </c>
      <c r="AG129" s="22">
        <f t="shared" ca="1" si="56"/>
        <v>0</v>
      </c>
      <c r="AH129" s="22">
        <f t="shared" ca="1" si="57"/>
        <v>0</v>
      </c>
      <c r="AI129" s="349">
        <f t="shared" ca="1" si="58"/>
        <v>0</v>
      </c>
      <c r="AJ129" s="375">
        <f t="shared" ca="1" si="59"/>
        <v>0</v>
      </c>
    </row>
    <row r="130" spans="1:36" ht="15.75" hidden="1" thickBot="1">
      <c r="A130" s="20"/>
      <c r="B130" s="109" t="str">
        <f t="shared" ca="1" si="30"/>
        <v>Кічев</v>
      </c>
      <c r="C130" s="22" t="str">
        <f t="shared" ca="1" si="31"/>
        <v>Віктор</v>
      </c>
      <c r="D130" s="22" t="str">
        <f t="shared" ca="1" si="32"/>
        <v>Іванович</v>
      </c>
      <c r="E130" s="349">
        <f t="shared" ca="1" si="33"/>
        <v>3285616333</v>
      </c>
      <c r="F130" s="23">
        <f t="shared" ca="1" si="34"/>
        <v>0</v>
      </c>
      <c r="G130" s="376"/>
      <c r="H130" s="109" t="str">
        <f t="shared" ca="1" si="35"/>
        <v>Кічев</v>
      </c>
      <c r="I130" s="22" t="str">
        <f t="shared" ca="1" si="36"/>
        <v>Віктор</v>
      </c>
      <c r="J130" s="22" t="str">
        <f t="shared" ca="1" si="37"/>
        <v>Іванович</v>
      </c>
      <c r="K130" s="349">
        <f t="shared" ca="1" si="38"/>
        <v>3285616333</v>
      </c>
      <c r="L130" s="375">
        <f t="shared" ca="1" si="39"/>
        <v>0</v>
      </c>
      <c r="M130" s="376"/>
      <c r="N130" s="109" t="str">
        <f t="shared" ca="1" si="40"/>
        <v>Кічев</v>
      </c>
      <c r="O130" s="22" t="str">
        <f t="shared" ca="1" si="41"/>
        <v>Віктор</v>
      </c>
      <c r="P130" s="22" t="str">
        <f t="shared" ca="1" si="42"/>
        <v>Іванович</v>
      </c>
      <c r="Q130" s="349">
        <f t="shared" ca="1" si="43"/>
        <v>3285616333</v>
      </c>
      <c r="R130" s="375">
        <f t="shared" ca="1" si="44"/>
        <v>0</v>
      </c>
      <c r="S130" s="376"/>
      <c r="T130" s="109" t="str">
        <f t="shared" ca="1" si="45"/>
        <v>Кічев</v>
      </c>
      <c r="U130" s="22" t="str">
        <f t="shared" ca="1" si="46"/>
        <v>Віктор</v>
      </c>
      <c r="V130" s="22" t="str">
        <f t="shared" ca="1" si="47"/>
        <v>Іванович</v>
      </c>
      <c r="W130" s="349">
        <f t="shared" ca="1" si="48"/>
        <v>3285616333</v>
      </c>
      <c r="X130" s="375">
        <f t="shared" ca="1" si="49"/>
        <v>0</v>
      </c>
      <c r="Y130" s="376"/>
      <c r="Z130" s="109" t="str">
        <f t="shared" ca="1" si="50"/>
        <v>Кічев</v>
      </c>
      <c r="AA130" s="22" t="str">
        <f t="shared" ca="1" si="51"/>
        <v>Віктор</v>
      </c>
      <c r="AB130" s="22" t="str">
        <f t="shared" ca="1" si="52"/>
        <v>Іванович</v>
      </c>
      <c r="AC130" s="349">
        <f t="shared" ca="1" si="53"/>
        <v>3285616333</v>
      </c>
      <c r="AD130" s="375">
        <f t="shared" ca="1" si="54"/>
        <v>0</v>
      </c>
      <c r="AE130" s="376"/>
      <c r="AF130" s="109" t="str">
        <f t="shared" ca="1" si="55"/>
        <v>Кічев</v>
      </c>
      <c r="AG130" s="22" t="str">
        <f t="shared" ca="1" si="56"/>
        <v>Віктор</v>
      </c>
      <c r="AH130" s="22" t="str">
        <f t="shared" ca="1" si="57"/>
        <v>Іванович</v>
      </c>
      <c r="AI130" s="349">
        <f t="shared" ca="1" si="58"/>
        <v>3285616333</v>
      </c>
      <c r="AJ130" s="375">
        <f t="shared" ca="1" si="59"/>
        <v>0</v>
      </c>
    </row>
    <row r="131" spans="1:36" ht="15.75" hidden="1" thickBot="1">
      <c r="A131" s="20"/>
      <c r="B131" s="109" t="str">
        <f t="shared" ca="1" si="30"/>
        <v>Казіміров</v>
      </c>
      <c r="C131" s="22" t="str">
        <f t="shared" ca="1" si="31"/>
        <v>Вадим</v>
      </c>
      <c r="D131" s="22" t="str">
        <f t="shared" ca="1" si="32"/>
        <v>Сергійович</v>
      </c>
      <c r="E131" s="349">
        <f t="shared" ca="1" si="33"/>
        <v>3747401971</v>
      </c>
      <c r="F131" s="23">
        <f t="shared" ca="1" si="34"/>
        <v>0</v>
      </c>
      <c r="G131" s="376"/>
      <c r="H131" s="109" t="str">
        <f t="shared" ca="1" si="35"/>
        <v>Казіміров</v>
      </c>
      <c r="I131" s="22" t="str">
        <f t="shared" ca="1" si="36"/>
        <v>Вадим</v>
      </c>
      <c r="J131" s="22" t="str">
        <f t="shared" ca="1" si="37"/>
        <v>Сергійович</v>
      </c>
      <c r="K131" s="349">
        <f t="shared" ca="1" si="38"/>
        <v>3747401971</v>
      </c>
      <c r="L131" s="375">
        <f t="shared" ca="1" si="39"/>
        <v>0</v>
      </c>
      <c r="M131" s="376"/>
      <c r="N131" s="109" t="str">
        <f t="shared" ca="1" si="40"/>
        <v>Казіміров</v>
      </c>
      <c r="O131" s="22" t="str">
        <f t="shared" ca="1" si="41"/>
        <v>Вадим</v>
      </c>
      <c r="P131" s="22" t="str">
        <f t="shared" ca="1" si="42"/>
        <v>Сергійович</v>
      </c>
      <c r="Q131" s="349">
        <f t="shared" ca="1" si="43"/>
        <v>3747401971</v>
      </c>
      <c r="R131" s="375">
        <f t="shared" ca="1" si="44"/>
        <v>0</v>
      </c>
      <c r="S131" s="376"/>
      <c r="T131" s="109" t="str">
        <f t="shared" ca="1" si="45"/>
        <v>Казіміров</v>
      </c>
      <c r="U131" s="22" t="str">
        <f t="shared" ca="1" si="46"/>
        <v>Вадим</v>
      </c>
      <c r="V131" s="22" t="str">
        <f t="shared" ca="1" si="47"/>
        <v>Сергійович</v>
      </c>
      <c r="W131" s="349">
        <f t="shared" ca="1" si="48"/>
        <v>3747401971</v>
      </c>
      <c r="X131" s="375">
        <f t="shared" ca="1" si="49"/>
        <v>0</v>
      </c>
      <c r="Y131" s="376"/>
      <c r="Z131" s="109" t="str">
        <f t="shared" ca="1" si="50"/>
        <v>Казіміров</v>
      </c>
      <c r="AA131" s="22" t="str">
        <f t="shared" ca="1" si="51"/>
        <v>Вадим</v>
      </c>
      <c r="AB131" s="22" t="str">
        <f t="shared" ca="1" si="52"/>
        <v>Сергійович</v>
      </c>
      <c r="AC131" s="349">
        <f t="shared" ca="1" si="53"/>
        <v>3747401971</v>
      </c>
      <c r="AD131" s="375">
        <f t="shared" ca="1" si="54"/>
        <v>0</v>
      </c>
      <c r="AE131" s="376"/>
      <c r="AF131" s="109" t="str">
        <f t="shared" ca="1" si="55"/>
        <v>Казіміров</v>
      </c>
      <c r="AG131" s="22" t="str">
        <f t="shared" ca="1" si="56"/>
        <v>Вадим</v>
      </c>
      <c r="AH131" s="22" t="str">
        <f t="shared" ca="1" si="57"/>
        <v>Сергійович</v>
      </c>
      <c r="AI131" s="349">
        <f t="shared" ca="1" si="58"/>
        <v>3747401971</v>
      </c>
      <c r="AJ131" s="375">
        <f t="shared" ca="1" si="59"/>
        <v>0</v>
      </c>
    </row>
    <row r="132" spans="1:36" ht="15.75" hidden="1" thickBot="1">
      <c r="A132" s="20"/>
      <c r="B132" s="109">
        <f t="shared" ca="1" si="30"/>
        <v>0</v>
      </c>
      <c r="C132" s="22">
        <f t="shared" ca="1" si="31"/>
        <v>0</v>
      </c>
      <c r="D132" s="22">
        <f t="shared" ca="1" si="32"/>
        <v>0</v>
      </c>
      <c r="E132" s="349">
        <f t="shared" ca="1" si="33"/>
        <v>0</v>
      </c>
      <c r="F132" s="23">
        <f t="shared" ca="1" si="34"/>
        <v>0</v>
      </c>
      <c r="G132" s="376"/>
      <c r="H132" s="109">
        <f t="shared" ca="1" si="35"/>
        <v>0</v>
      </c>
      <c r="I132" s="22">
        <f t="shared" ca="1" si="36"/>
        <v>0</v>
      </c>
      <c r="J132" s="22">
        <f t="shared" ca="1" si="37"/>
        <v>0</v>
      </c>
      <c r="K132" s="349">
        <f t="shared" ca="1" si="38"/>
        <v>0</v>
      </c>
      <c r="L132" s="375">
        <f t="shared" ca="1" si="39"/>
        <v>0</v>
      </c>
      <c r="M132" s="376"/>
      <c r="N132" s="109">
        <f t="shared" ca="1" si="40"/>
        <v>0</v>
      </c>
      <c r="O132" s="22">
        <f t="shared" ca="1" si="41"/>
        <v>0</v>
      </c>
      <c r="P132" s="22">
        <f t="shared" ca="1" si="42"/>
        <v>0</v>
      </c>
      <c r="Q132" s="349">
        <f t="shared" ca="1" si="43"/>
        <v>0</v>
      </c>
      <c r="R132" s="375">
        <f t="shared" ca="1" si="44"/>
        <v>0</v>
      </c>
      <c r="S132" s="376"/>
      <c r="T132" s="109">
        <f t="shared" ca="1" si="45"/>
        <v>0</v>
      </c>
      <c r="U132" s="22">
        <f t="shared" ca="1" si="46"/>
        <v>0</v>
      </c>
      <c r="V132" s="22">
        <f t="shared" ca="1" si="47"/>
        <v>0</v>
      </c>
      <c r="W132" s="349">
        <f t="shared" ca="1" si="48"/>
        <v>0</v>
      </c>
      <c r="X132" s="375">
        <f t="shared" ca="1" si="49"/>
        <v>0</v>
      </c>
      <c r="Y132" s="376"/>
      <c r="Z132" s="109">
        <f t="shared" ca="1" si="50"/>
        <v>0</v>
      </c>
      <c r="AA132" s="22">
        <f t="shared" ca="1" si="51"/>
        <v>0</v>
      </c>
      <c r="AB132" s="22">
        <f t="shared" ca="1" si="52"/>
        <v>0</v>
      </c>
      <c r="AC132" s="349">
        <f t="shared" ca="1" si="53"/>
        <v>0</v>
      </c>
      <c r="AD132" s="375">
        <f t="shared" ca="1" si="54"/>
        <v>0</v>
      </c>
      <c r="AE132" s="376"/>
      <c r="AF132" s="109">
        <f t="shared" ca="1" si="55"/>
        <v>0</v>
      </c>
      <c r="AG132" s="22">
        <f t="shared" ca="1" si="56"/>
        <v>0</v>
      </c>
      <c r="AH132" s="22">
        <f t="shared" ca="1" si="57"/>
        <v>0</v>
      </c>
      <c r="AI132" s="349">
        <f t="shared" ca="1" si="58"/>
        <v>0</v>
      </c>
      <c r="AJ132" s="375">
        <f t="shared" ca="1" si="59"/>
        <v>0</v>
      </c>
    </row>
    <row r="133" spans="1:36" ht="15.75" hidden="1" thickBot="1">
      <c r="A133" s="20"/>
      <c r="B133" s="109" t="str">
        <f t="shared" ref="B133:B196" ca="1" si="60">INDIRECT("Відомість!dl"&amp;ROW())</f>
        <v>Волканов</v>
      </c>
      <c r="C133" s="22" t="str">
        <f t="shared" ref="C133:C196" ca="1" si="61">INDIRECT("Відомість!dm"&amp;ROW())</f>
        <v>Віктор</v>
      </c>
      <c r="D133" s="22" t="str">
        <f t="shared" ref="D133:D196" ca="1" si="62">INDIRECT("Відомість!dn"&amp;ROW())</f>
        <v>Володимирович</v>
      </c>
      <c r="E133" s="349">
        <f t="shared" ref="E133:E196" ca="1" si="63">INDIRECT("Відомість!do"&amp;ROW())</f>
        <v>3647705237</v>
      </c>
      <c r="F133" s="23">
        <f t="shared" ref="F133:F196" ca="1" si="64">IF(B133=0,0,INDIRECT("Відомість!dh"&amp;ROW()))</f>
        <v>0</v>
      </c>
      <c r="G133" s="376"/>
      <c r="H133" s="109" t="str">
        <f t="shared" ref="H133:H196" ca="1" si="65">INDIRECT("Відомість!dl"&amp;ROW())</f>
        <v>Волканов</v>
      </c>
      <c r="I133" s="22" t="str">
        <f t="shared" ref="I133:I196" ca="1" si="66">INDIRECT("Відомість!dm"&amp;ROW())</f>
        <v>Віктор</v>
      </c>
      <c r="J133" s="22" t="str">
        <f t="shared" ref="J133:J196" ca="1" si="67">INDIRECT("Відомість!dn"&amp;ROW())</f>
        <v>Володимирович</v>
      </c>
      <c r="K133" s="349">
        <f t="shared" ref="K133:K196" ca="1" si="68">INDIRECT("Відомість!do"&amp;ROW())</f>
        <v>3647705237</v>
      </c>
      <c r="L133" s="375">
        <f t="shared" ref="L133:L196" ca="1" si="69">INDIRECT("Озд!AX"&amp;ROW()+4)</f>
        <v>0</v>
      </c>
      <c r="M133" s="376"/>
      <c r="N133" s="109" t="str">
        <f t="shared" ref="N133:N196" ca="1" si="70">INDIRECT("Відомість!dl"&amp;ROW())</f>
        <v>Волканов</v>
      </c>
      <c r="O133" s="22" t="str">
        <f t="shared" ref="O133:O196" ca="1" si="71">INDIRECT("Відомість!dm"&amp;ROW())</f>
        <v>Віктор</v>
      </c>
      <c r="P133" s="22" t="str">
        <f t="shared" ref="P133:P196" ca="1" si="72">INDIRECT("Відомість!dn"&amp;ROW())</f>
        <v>Володимирович</v>
      </c>
      <c r="Q133" s="349">
        <f t="shared" ref="Q133:Q196" ca="1" si="73">INDIRECT("Відомість!do"&amp;ROW())</f>
        <v>3647705237</v>
      </c>
      <c r="R133" s="375">
        <f t="shared" ref="R133:R196" ca="1" si="74">INDIRECT("Озд!BX"&amp;ROW()+4)</f>
        <v>0</v>
      </c>
      <c r="S133" s="376"/>
      <c r="T133" s="109" t="str">
        <f t="shared" ref="T133:T196" ca="1" si="75">INDIRECT("Відомість!dl"&amp;ROW())</f>
        <v>Волканов</v>
      </c>
      <c r="U133" s="22" t="str">
        <f t="shared" ref="U133:U196" ca="1" si="76">INDIRECT("Відомість!dm"&amp;ROW())</f>
        <v>Віктор</v>
      </c>
      <c r="V133" s="22" t="str">
        <f t="shared" ref="V133:V196" ca="1" si="77">INDIRECT("Відомість!dn"&amp;ROW())</f>
        <v>Володимирович</v>
      </c>
      <c r="W133" s="349">
        <f t="shared" ref="W133:W196" ca="1" si="78">INDIRECT("Відомість!do"&amp;ROW())</f>
        <v>3647705237</v>
      </c>
      <c r="X133" s="375">
        <f t="shared" ref="X133:X196" ca="1" si="79">INDIRECT("Озд!CX"&amp;ROW()+4)</f>
        <v>0</v>
      </c>
      <c r="Y133" s="376"/>
      <c r="Z133" s="109" t="str">
        <f t="shared" ref="Z133:Z196" ca="1" si="80">INDIRECT("Відомість!dl"&amp;ROW())</f>
        <v>Волканов</v>
      </c>
      <c r="AA133" s="22" t="str">
        <f t="shared" ref="AA133:AA196" ca="1" si="81">INDIRECT("Відомість!dm"&amp;ROW())</f>
        <v>Віктор</v>
      </c>
      <c r="AB133" s="22" t="str">
        <f t="shared" ref="AB133:AB196" ca="1" si="82">INDIRECT("Відомість!dn"&amp;ROW())</f>
        <v>Володимирович</v>
      </c>
      <c r="AC133" s="349">
        <f t="shared" ref="AC133:AC196" ca="1" si="83">INDIRECT("Відомість!do"&amp;ROW())</f>
        <v>3647705237</v>
      </c>
      <c r="AD133" s="375">
        <f t="shared" ref="AD133:AD196" ca="1" si="84">INDIRECT("Озд!DX"&amp;ROW()+4)</f>
        <v>0</v>
      </c>
      <c r="AE133" s="376"/>
      <c r="AF133" s="109" t="str">
        <f t="shared" ref="AF133:AF196" ca="1" si="85">INDIRECT("Відомість!dl"&amp;ROW())</f>
        <v>Волканов</v>
      </c>
      <c r="AG133" s="22" t="str">
        <f t="shared" ref="AG133:AG196" ca="1" si="86">INDIRECT("Відомість!dm"&amp;ROW())</f>
        <v>Віктор</v>
      </c>
      <c r="AH133" s="22" t="str">
        <f t="shared" ref="AH133:AH196" ca="1" si="87">INDIRECT("Відомість!dn"&amp;ROW())</f>
        <v>Володимирович</v>
      </c>
      <c r="AI133" s="349">
        <f t="shared" ref="AI133:AI196" ca="1" si="88">INDIRECT("Відомість!do"&amp;ROW())</f>
        <v>3647705237</v>
      </c>
      <c r="AJ133" s="375">
        <f t="shared" ref="AJ133:AJ196" ca="1" si="89">INDIRECT("Озд!EX"&amp;ROW()+4)</f>
        <v>0</v>
      </c>
    </row>
    <row r="134" spans="1:36" ht="15.75" hidden="1" thickBot="1">
      <c r="A134" s="20"/>
      <c r="B134" s="109" t="str">
        <f t="shared" ca="1" si="60"/>
        <v>Майновецький</v>
      </c>
      <c r="C134" s="22" t="str">
        <f t="shared" ca="1" si="61"/>
        <v>Петро</v>
      </c>
      <c r="D134" s="22" t="str">
        <f t="shared" ca="1" si="62"/>
        <v>Юрійович</v>
      </c>
      <c r="E134" s="349">
        <f t="shared" ca="1" si="63"/>
        <v>3668908395</v>
      </c>
      <c r="F134" s="23">
        <f t="shared" ca="1" si="64"/>
        <v>0</v>
      </c>
      <c r="G134" s="376"/>
      <c r="H134" s="109" t="str">
        <f t="shared" ca="1" si="65"/>
        <v>Майновецький</v>
      </c>
      <c r="I134" s="22" t="str">
        <f t="shared" ca="1" si="66"/>
        <v>Петро</v>
      </c>
      <c r="J134" s="22" t="str">
        <f t="shared" ca="1" si="67"/>
        <v>Юрійович</v>
      </c>
      <c r="K134" s="349">
        <f t="shared" ca="1" si="68"/>
        <v>3668908395</v>
      </c>
      <c r="L134" s="375">
        <f t="shared" ca="1" si="69"/>
        <v>0</v>
      </c>
      <c r="M134" s="376"/>
      <c r="N134" s="109" t="str">
        <f t="shared" ca="1" si="70"/>
        <v>Майновецький</v>
      </c>
      <c r="O134" s="22" t="str">
        <f t="shared" ca="1" si="71"/>
        <v>Петро</v>
      </c>
      <c r="P134" s="22" t="str">
        <f t="shared" ca="1" si="72"/>
        <v>Юрійович</v>
      </c>
      <c r="Q134" s="349">
        <f t="shared" ca="1" si="73"/>
        <v>3668908395</v>
      </c>
      <c r="R134" s="375">
        <f t="shared" ca="1" si="74"/>
        <v>0</v>
      </c>
      <c r="S134" s="376"/>
      <c r="T134" s="109" t="str">
        <f t="shared" ca="1" si="75"/>
        <v>Майновецький</v>
      </c>
      <c r="U134" s="22" t="str">
        <f t="shared" ca="1" si="76"/>
        <v>Петро</v>
      </c>
      <c r="V134" s="22" t="str">
        <f t="shared" ca="1" si="77"/>
        <v>Юрійович</v>
      </c>
      <c r="W134" s="349">
        <f t="shared" ca="1" si="78"/>
        <v>3668908395</v>
      </c>
      <c r="X134" s="375">
        <f t="shared" ca="1" si="79"/>
        <v>0</v>
      </c>
      <c r="Y134" s="376"/>
      <c r="Z134" s="109" t="str">
        <f t="shared" ca="1" si="80"/>
        <v>Майновецький</v>
      </c>
      <c r="AA134" s="22" t="str">
        <f t="shared" ca="1" si="81"/>
        <v>Петро</v>
      </c>
      <c r="AB134" s="22" t="str">
        <f t="shared" ca="1" si="82"/>
        <v>Юрійович</v>
      </c>
      <c r="AC134" s="349">
        <f t="shared" ca="1" si="83"/>
        <v>3668908395</v>
      </c>
      <c r="AD134" s="375">
        <f t="shared" ca="1" si="84"/>
        <v>0</v>
      </c>
      <c r="AE134" s="376"/>
      <c r="AF134" s="109" t="str">
        <f t="shared" ca="1" si="85"/>
        <v>Майновецький</v>
      </c>
      <c r="AG134" s="22" t="str">
        <f t="shared" ca="1" si="86"/>
        <v>Петро</v>
      </c>
      <c r="AH134" s="22" t="str">
        <f t="shared" ca="1" si="87"/>
        <v>Юрійович</v>
      </c>
      <c r="AI134" s="349">
        <f t="shared" ca="1" si="88"/>
        <v>3668908395</v>
      </c>
      <c r="AJ134" s="375">
        <f t="shared" ca="1" si="89"/>
        <v>0</v>
      </c>
    </row>
    <row r="135" spans="1:36" ht="15.75" hidden="1" thickBot="1">
      <c r="A135" s="20"/>
      <c r="B135" s="109" t="str">
        <f t="shared" ca="1" si="60"/>
        <v>Пастушков</v>
      </c>
      <c r="C135" s="22" t="str">
        <f t="shared" ca="1" si="61"/>
        <v>Дмитро</v>
      </c>
      <c r="D135" s="22" t="str">
        <f t="shared" ca="1" si="62"/>
        <v>Вікторович</v>
      </c>
      <c r="E135" s="349">
        <f t="shared" ca="1" si="63"/>
        <v>3585709858</v>
      </c>
      <c r="F135" s="23">
        <f t="shared" ca="1" si="64"/>
        <v>0</v>
      </c>
      <c r="G135" s="376"/>
      <c r="H135" s="109" t="str">
        <f t="shared" ca="1" si="65"/>
        <v>Пастушков</v>
      </c>
      <c r="I135" s="22" t="str">
        <f t="shared" ca="1" si="66"/>
        <v>Дмитро</v>
      </c>
      <c r="J135" s="22" t="str">
        <f t="shared" ca="1" si="67"/>
        <v>Вікторович</v>
      </c>
      <c r="K135" s="349">
        <f t="shared" ca="1" si="68"/>
        <v>3585709858</v>
      </c>
      <c r="L135" s="375">
        <f t="shared" ca="1" si="69"/>
        <v>0</v>
      </c>
      <c r="M135" s="376"/>
      <c r="N135" s="109" t="str">
        <f t="shared" ca="1" si="70"/>
        <v>Пастушков</v>
      </c>
      <c r="O135" s="22" t="str">
        <f t="shared" ca="1" si="71"/>
        <v>Дмитро</v>
      </c>
      <c r="P135" s="22" t="str">
        <f t="shared" ca="1" si="72"/>
        <v>Вікторович</v>
      </c>
      <c r="Q135" s="349">
        <f t="shared" ca="1" si="73"/>
        <v>3585709858</v>
      </c>
      <c r="R135" s="375">
        <f t="shared" ca="1" si="74"/>
        <v>0</v>
      </c>
      <c r="S135" s="376"/>
      <c r="T135" s="109" t="str">
        <f t="shared" ca="1" si="75"/>
        <v>Пастушков</v>
      </c>
      <c r="U135" s="22" t="str">
        <f t="shared" ca="1" si="76"/>
        <v>Дмитро</v>
      </c>
      <c r="V135" s="22" t="str">
        <f t="shared" ca="1" si="77"/>
        <v>Вікторович</v>
      </c>
      <c r="W135" s="349">
        <f t="shared" ca="1" si="78"/>
        <v>3585709858</v>
      </c>
      <c r="X135" s="375">
        <f t="shared" ca="1" si="79"/>
        <v>0</v>
      </c>
      <c r="Y135" s="376"/>
      <c r="Z135" s="109" t="str">
        <f t="shared" ca="1" si="80"/>
        <v>Пастушков</v>
      </c>
      <c r="AA135" s="22" t="str">
        <f t="shared" ca="1" si="81"/>
        <v>Дмитро</v>
      </c>
      <c r="AB135" s="22" t="str">
        <f t="shared" ca="1" si="82"/>
        <v>Вікторович</v>
      </c>
      <c r="AC135" s="349">
        <f t="shared" ca="1" si="83"/>
        <v>3585709858</v>
      </c>
      <c r="AD135" s="375">
        <f t="shared" ca="1" si="84"/>
        <v>0</v>
      </c>
      <c r="AE135" s="376"/>
      <c r="AF135" s="109" t="str">
        <f t="shared" ca="1" si="85"/>
        <v>Пастушков</v>
      </c>
      <c r="AG135" s="22" t="str">
        <f t="shared" ca="1" si="86"/>
        <v>Дмитро</v>
      </c>
      <c r="AH135" s="22" t="str">
        <f t="shared" ca="1" si="87"/>
        <v>Вікторович</v>
      </c>
      <c r="AI135" s="349">
        <f t="shared" ca="1" si="88"/>
        <v>3585709858</v>
      </c>
      <c r="AJ135" s="375">
        <f t="shared" ca="1" si="89"/>
        <v>0</v>
      </c>
    </row>
    <row r="136" spans="1:36" ht="15.75" thickBot="1">
      <c r="A136" s="20"/>
      <c r="B136" s="109" t="str">
        <f t="shared" ca="1" si="60"/>
        <v>Кирилов</v>
      </c>
      <c r="C136" s="22" t="str">
        <f t="shared" ca="1" si="61"/>
        <v>Максим</v>
      </c>
      <c r="D136" s="22" t="str">
        <f t="shared" ca="1" si="62"/>
        <v>Михайлович</v>
      </c>
      <c r="E136" s="349" t="str">
        <f t="shared" ca="1" si="63"/>
        <v>3509706232</v>
      </c>
      <c r="F136" s="23">
        <f t="shared" ca="1" si="64"/>
        <v>16065.14</v>
      </c>
      <c r="G136" s="376"/>
      <c r="H136" s="109" t="str">
        <f t="shared" ca="1" si="65"/>
        <v>Кирилов</v>
      </c>
      <c r="I136" s="22" t="str">
        <f t="shared" ca="1" si="66"/>
        <v>Максим</v>
      </c>
      <c r="J136" s="22" t="str">
        <f t="shared" ca="1" si="67"/>
        <v>Михайлович</v>
      </c>
      <c r="K136" s="349" t="str">
        <f t="shared" ca="1" si="68"/>
        <v>3509706232</v>
      </c>
      <c r="L136" s="375">
        <f t="shared" ca="1" si="69"/>
        <v>0</v>
      </c>
      <c r="M136" s="376"/>
      <c r="N136" s="109" t="str">
        <f t="shared" ca="1" si="70"/>
        <v>Кирилов</v>
      </c>
      <c r="O136" s="22" t="str">
        <f t="shared" ca="1" si="71"/>
        <v>Максим</v>
      </c>
      <c r="P136" s="22" t="str">
        <f t="shared" ca="1" si="72"/>
        <v>Михайлович</v>
      </c>
      <c r="Q136" s="349" t="str">
        <f t="shared" ca="1" si="73"/>
        <v>3509706232</v>
      </c>
      <c r="R136" s="375">
        <f t="shared" ca="1" si="74"/>
        <v>0</v>
      </c>
      <c r="S136" s="376"/>
      <c r="T136" s="109" t="str">
        <f t="shared" ca="1" si="75"/>
        <v>Кирилов</v>
      </c>
      <c r="U136" s="22" t="str">
        <f t="shared" ca="1" si="76"/>
        <v>Максим</v>
      </c>
      <c r="V136" s="22" t="str">
        <f t="shared" ca="1" si="77"/>
        <v>Михайлович</v>
      </c>
      <c r="W136" s="349" t="str">
        <f t="shared" ca="1" si="78"/>
        <v>3509706232</v>
      </c>
      <c r="X136" s="375">
        <f t="shared" ca="1" si="79"/>
        <v>0</v>
      </c>
      <c r="Y136" s="376"/>
      <c r="Z136" s="109" t="str">
        <f t="shared" ca="1" si="80"/>
        <v>Кирилов</v>
      </c>
      <c r="AA136" s="22" t="str">
        <f t="shared" ca="1" si="81"/>
        <v>Максим</v>
      </c>
      <c r="AB136" s="22" t="str">
        <f t="shared" ca="1" si="82"/>
        <v>Михайлович</v>
      </c>
      <c r="AC136" s="349" t="str">
        <f t="shared" ca="1" si="83"/>
        <v>3509706232</v>
      </c>
      <c r="AD136" s="375">
        <f t="shared" ca="1" si="84"/>
        <v>0</v>
      </c>
      <c r="AE136" s="376"/>
      <c r="AF136" s="109" t="str">
        <f t="shared" ca="1" si="85"/>
        <v>Кирилов</v>
      </c>
      <c r="AG136" s="22" t="str">
        <f t="shared" ca="1" si="86"/>
        <v>Максим</v>
      </c>
      <c r="AH136" s="22" t="str">
        <f t="shared" ca="1" si="87"/>
        <v>Михайлович</v>
      </c>
      <c r="AI136" s="349" t="str">
        <f t="shared" ca="1" si="88"/>
        <v>3509706232</v>
      </c>
      <c r="AJ136" s="375">
        <f t="shared" ca="1" si="89"/>
        <v>0</v>
      </c>
    </row>
    <row r="137" spans="1:36" ht="15.75" thickBot="1">
      <c r="A137" s="20"/>
      <c r="B137" s="109" t="str">
        <f t="shared" ca="1" si="60"/>
        <v>Герасименко</v>
      </c>
      <c r="C137" s="22" t="str">
        <f t="shared" ca="1" si="61"/>
        <v>Юрій</v>
      </c>
      <c r="D137" s="22" t="str">
        <f t="shared" ca="1" si="62"/>
        <v>Русланович</v>
      </c>
      <c r="E137" s="349">
        <f t="shared" ca="1" si="63"/>
        <v>3642909053</v>
      </c>
      <c r="F137" s="23">
        <f t="shared" ca="1" si="64"/>
        <v>16039.04</v>
      </c>
      <c r="G137" s="376"/>
      <c r="H137" s="109" t="str">
        <f t="shared" ca="1" si="65"/>
        <v>Герасименко</v>
      </c>
      <c r="I137" s="22" t="str">
        <f t="shared" ca="1" si="66"/>
        <v>Юрій</v>
      </c>
      <c r="J137" s="22" t="str">
        <f t="shared" ca="1" si="67"/>
        <v>Русланович</v>
      </c>
      <c r="K137" s="349">
        <f t="shared" ca="1" si="68"/>
        <v>3642909053</v>
      </c>
      <c r="L137" s="375">
        <f t="shared" ca="1" si="69"/>
        <v>0</v>
      </c>
      <c r="M137" s="376"/>
      <c r="N137" s="109" t="str">
        <f t="shared" ca="1" si="70"/>
        <v>Герасименко</v>
      </c>
      <c r="O137" s="22" t="str">
        <f t="shared" ca="1" si="71"/>
        <v>Юрій</v>
      </c>
      <c r="P137" s="22" t="str">
        <f t="shared" ca="1" si="72"/>
        <v>Русланович</v>
      </c>
      <c r="Q137" s="349">
        <f t="shared" ca="1" si="73"/>
        <v>3642909053</v>
      </c>
      <c r="R137" s="375">
        <f t="shared" ca="1" si="74"/>
        <v>0</v>
      </c>
      <c r="S137" s="376"/>
      <c r="T137" s="109" t="str">
        <f t="shared" ca="1" si="75"/>
        <v>Герасименко</v>
      </c>
      <c r="U137" s="22" t="str">
        <f t="shared" ca="1" si="76"/>
        <v>Юрій</v>
      </c>
      <c r="V137" s="22" t="str">
        <f t="shared" ca="1" si="77"/>
        <v>Русланович</v>
      </c>
      <c r="W137" s="349">
        <f t="shared" ca="1" si="78"/>
        <v>3642909053</v>
      </c>
      <c r="X137" s="375">
        <f t="shared" ca="1" si="79"/>
        <v>0</v>
      </c>
      <c r="Y137" s="376"/>
      <c r="Z137" s="109" t="str">
        <f t="shared" ca="1" si="80"/>
        <v>Герасименко</v>
      </c>
      <c r="AA137" s="22" t="str">
        <f t="shared" ca="1" si="81"/>
        <v>Юрій</v>
      </c>
      <c r="AB137" s="22" t="str">
        <f t="shared" ca="1" si="82"/>
        <v>Русланович</v>
      </c>
      <c r="AC137" s="349">
        <f t="shared" ca="1" si="83"/>
        <v>3642909053</v>
      </c>
      <c r="AD137" s="375">
        <f t="shared" ca="1" si="84"/>
        <v>0</v>
      </c>
      <c r="AE137" s="376"/>
      <c r="AF137" s="109" t="str">
        <f t="shared" ca="1" si="85"/>
        <v>Герасименко</v>
      </c>
      <c r="AG137" s="22" t="str">
        <f t="shared" ca="1" si="86"/>
        <v>Юрій</v>
      </c>
      <c r="AH137" s="22" t="str">
        <f t="shared" ca="1" si="87"/>
        <v>Русланович</v>
      </c>
      <c r="AI137" s="349">
        <f t="shared" ca="1" si="88"/>
        <v>3642909053</v>
      </c>
      <c r="AJ137" s="375">
        <f t="shared" ca="1" si="89"/>
        <v>0</v>
      </c>
    </row>
    <row r="138" spans="1:36" ht="15.75" hidden="1" thickBot="1">
      <c r="A138" s="20"/>
      <c r="B138" s="109" t="str">
        <f t="shared" ca="1" si="60"/>
        <v>вс/сс</v>
      </c>
      <c r="C138" s="22">
        <f t="shared" ca="1" si="61"/>
        <v>0</v>
      </c>
      <c r="D138" s="22">
        <f t="shared" ca="1" si="62"/>
        <v>0</v>
      </c>
      <c r="E138" s="349">
        <f t="shared" ca="1" si="63"/>
        <v>0</v>
      </c>
      <c r="F138" s="23">
        <f t="shared" ca="1" si="64"/>
        <v>0</v>
      </c>
      <c r="G138" s="376"/>
      <c r="H138" s="109" t="str">
        <f t="shared" ca="1" si="65"/>
        <v>вс/сс</v>
      </c>
      <c r="I138" s="22">
        <f t="shared" ca="1" si="66"/>
        <v>0</v>
      </c>
      <c r="J138" s="22">
        <f t="shared" ca="1" si="67"/>
        <v>0</v>
      </c>
      <c r="K138" s="349">
        <f t="shared" ca="1" si="68"/>
        <v>0</v>
      </c>
      <c r="L138" s="375">
        <f t="shared" ca="1" si="69"/>
        <v>0</v>
      </c>
      <c r="M138" s="376"/>
      <c r="N138" s="109" t="str">
        <f t="shared" ca="1" si="70"/>
        <v>вс/сс</v>
      </c>
      <c r="O138" s="22">
        <f t="shared" ca="1" si="71"/>
        <v>0</v>
      </c>
      <c r="P138" s="22">
        <f t="shared" ca="1" si="72"/>
        <v>0</v>
      </c>
      <c r="Q138" s="349">
        <f t="shared" ca="1" si="73"/>
        <v>0</v>
      </c>
      <c r="R138" s="375">
        <f t="shared" ca="1" si="74"/>
        <v>0</v>
      </c>
      <c r="S138" s="376"/>
      <c r="T138" s="109" t="str">
        <f t="shared" ca="1" si="75"/>
        <v>вс/сс</v>
      </c>
      <c r="U138" s="22">
        <f t="shared" ca="1" si="76"/>
        <v>0</v>
      </c>
      <c r="V138" s="22">
        <f t="shared" ca="1" si="77"/>
        <v>0</v>
      </c>
      <c r="W138" s="349">
        <f t="shared" ca="1" si="78"/>
        <v>0</v>
      </c>
      <c r="X138" s="375">
        <f t="shared" ca="1" si="79"/>
        <v>0</v>
      </c>
      <c r="Y138" s="376"/>
      <c r="Z138" s="109" t="str">
        <f t="shared" ca="1" si="80"/>
        <v>вс/сс</v>
      </c>
      <c r="AA138" s="22">
        <f t="shared" ca="1" si="81"/>
        <v>0</v>
      </c>
      <c r="AB138" s="22">
        <f t="shared" ca="1" si="82"/>
        <v>0</v>
      </c>
      <c r="AC138" s="349">
        <f t="shared" ca="1" si="83"/>
        <v>0</v>
      </c>
      <c r="AD138" s="375">
        <f t="shared" ca="1" si="84"/>
        <v>0</v>
      </c>
      <c r="AE138" s="376"/>
      <c r="AF138" s="109" t="str">
        <f t="shared" ca="1" si="85"/>
        <v>вс/сс</v>
      </c>
      <c r="AG138" s="22">
        <f t="shared" ca="1" si="86"/>
        <v>0</v>
      </c>
      <c r="AH138" s="22">
        <f t="shared" ca="1" si="87"/>
        <v>0</v>
      </c>
      <c r="AI138" s="349">
        <f t="shared" ca="1" si="88"/>
        <v>0</v>
      </c>
      <c r="AJ138" s="375">
        <f t="shared" ca="1" si="89"/>
        <v>0</v>
      </c>
    </row>
    <row r="139" spans="1:36" ht="15.75" hidden="1" thickBot="1">
      <c r="A139" s="20"/>
      <c r="B139" s="109" t="str">
        <f t="shared" ca="1" si="60"/>
        <v>Баришніков</v>
      </c>
      <c r="C139" s="22" t="str">
        <f t="shared" ca="1" si="61"/>
        <v>Дмитро</v>
      </c>
      <c r="D139" s="22" t="str">
        <f t="shared" ca="1" si="62"/>
        <v>Сергійович</v>
      </c>
      <c r="E139" s="349">
        <f t="shared" ca="1" si="63"/>
        <v>3618005276</v>
      </c>
      <c r="F139" s="23">
        <f t="shared" ca="1" si="64"/>
        <v>0</v>
      </c>
      <c r="G139" s="376"/>
      <c r="H139" s="109" t="str">
        <f t="shared" ca="1" si="65"/>
        <v>Баришніков</v>
      </c>
      <c r="I139" s="22" t="str">
        <f t="shared" ca="1" si="66"/>
        <v>Дмитро</v>
      </c>
      <c r="J139" s="22" t="str">
        <f t="shared" ca="1" si="67"/>
        <v>Сергійович</v>
      </c>
      <c r="K139" s="349">
        <f t="shared" ca="1" si="68"/>
        <v>3618005276</v>
      </c>
      <c r="L139" s="375">
        <f t="shared" ca="1" si="69"/>
        <v>0</v>
      </c>
      <c r="M139" s="376"/>
      <c r="N139" s="109" t="str">
        <f t="shared" ca="1" si="70"/>
        <v>Баришніков</v>
      </c>
      <c r="O139" s="22" t="str">
        <f t="shared" ca="1" si="71"/>
        <v>Дмитро</v>
      </c>
      <c r="P139" s="22" t="str">
        <f t="shared" ca="1" si="72"/>
        <v>Сергійович</v>
      </c>
      <c r="Q139" s="349">
        <f t="shared" ca="1" si="73"/>
        <v>3618005276</v>
      </c>
      <c r="R139" s="375">
        <f t="shared" ca="1" si="74"/>
        <v>0</v>
      </c>
      <c r="S139" s="376"/>
      <c r="T139" s="109" t="str">
        <f t="shared" ca="1" si="75"/>
        <v>Баришніков</v>
      </c>
      <c r="U139" s="22" t="str">
        <f t="shared" ca="1" si="76"/>
        <v>Дмитро</v>
      </c>
      <c r="V139" s="22" t="str">
        <f t="shared" ca="1" si="77"/>
        <v>Сергійович</v>
      </c>
      <c r="W139" s="349">
        <f t="shared" ca="1" si="78"/>
        <v>3618005276</v>
      </c>
      <c r="X139" s="375">
        <f t="shared" ca="1" si="79"/>
        <v>0</v>
      </c>
      <c r="Y139" s="376"/>
      <c r="Z139" s="109" t="str">
        <f t="shared" ca="1" si="80"/>
        <v>Баришніков</v>
      </c>
      <c r="AA139" s="22" t="str">
        <f t="shared" ca="1" si="81"/>
        <v>Дмитро</v>
      </c>
      <c r="AB139" s="22" t="str">
        <f t="shared" ca="1" si="82"/>
        <v>Сергійович</v>
      </c>
      <c r="AC139" s="349">
        <f t="shared" ca="1" si="83"/>
        <v>3618005276</v>
      </c>
      <c r="AD139" s="375">
        <f t="shared" ca="1" si="84"/>
        <v>0</v>
      </c>
      <c r="AE139" s="376"/>
      <c r="AF139" s="109" t="str">
        <f t="shared" ca="1" si="85"/>
        <v>Баришніков</v>
      </c>
      <c r="AG139" s="22" t="str">
        <f t="shared" ca="1" si="86"/>
        <v>Дмитро</v>
      </c>
      <c r="AH139" s="22" t="str">
        <f t="shared" ca="1" si="87"/>
        <v>Сергійович</v>
      </c>
      <c r="AI139" s="349">
        <f t="shared" ca="1" si="88"/>
        <v>3618005276</v>
      </c>
      <c r="AJ139" s="375">
        <f t="shared" ca="1" si="89"/>
        <v>0</v>
      </c>
    </row>
    <row r="140" spans="1:36" ht="15.75" hidden="1" thickBot="1">
      <c r="A140" s="20"/>
      <c r="B140" s="109" t="str">
        <f t="shared" ca="1" si="60"/>
        <v>Бойко</v>
      </c>
      <c r="C140" s="22" t="str">
        <f t="shared" ca="1" si="61"/>
        <v>Максим</v>
      </c>
      <c r="D140" s="22" t="str">
        <f t="shared" ca="1" si="62"/>
        <v>Єдуардович</v>
      </c>
      <c r="E140" s="349">
        <f t="shared" ca="1" si="63"/>
        <v>3547105570</v>
      </c>
      <c r="F140" s="23">
        <f t="shared" ca="1" si="64"/>
        <v>0</v>
      </c>
      <c r="G140" s="376"/>
      <c r="H140" s="109" t="str">
        <f t="shared" ca="1" si="65"/>
        <v>Бойко</v>
      </c>
      <c r="I140" s="22" t="str">
        <f t="shared" ca="1" si="66"/>
        <v>Максим</v>
      </c>
      <c r="J140" s="22" t="str">
        <f t="shared" ca="1" si="67"/>
        <v>Єдуардович</v>
      </c>
      <c r="K140" s="349">
        <f t="shared" ca="1" si="68"/>
        <v>3547105570</v>
      </c>
      <c r="L140" s="375">
        <f t="shared" ca="1" si="69"/>
        <v>0</v>
      </c>
      <c r="M140" s="376"/>
      <c r="N140" s="109" t="str">
        <f t="shared" ca="1" si="70"/>
        <v>Бойко</v>
      </c>
      <c r="O140" s="22" t="str">
        <f t="shared" ca="1" si="71"/>
        <v>Максим</v>
      </c>
      <c r="P140" s="22" t="str">
        <f t="shared" ca="1" si="72"/>
        <v>Єдуардович</v>
      </c>
      <c r="Q140" s="349">
        <f t="shared" ca="1" si="73"/>
        <v>3547105570</v>
      </c>
      <c r="R140" s="375">
        <f t="shared" ca="1" si="74"/>
        <v>0</v>
      </c>
      <c r="S140" s="376"/>
      <c r="T140" s="109" t="str">
        <f t="shared" ca="1" si="75"/>
        <v>Бойко</v>
      </c>
      <c r="U140" s="22" t="str">
        <f t="shared" ca="1" si="76"/>
        <v>Максим</v>
      </c>
      <c r="V140" s="22" t="str">
        <f t="shared" ca="1" si="77"/>
        <v>Єдуардович</v>
      </c>
      <c r="W140" s="349">
        <f t="shared" ca="1" si="78"/>
        <v>3547105570</v>
      </c>
      <c r="X140" s="375">
        <f t="shared" ca="1" si="79"/>
        <v>0</v>
      </c>
      <c r="Y140" s="376"/>
      <c r="Z140" s="109" t="str">
        <f t="shared" ca="1" si="80"/>
        <v>Бойко</v>
      </c>
      <c r="AA140" s="22" t="str">
        <f t="shared" ca="1" si="81"/>
        <v>Максим</v>
      </c>
      <c r="AB140" s="22" t="str">
        <f t="shared" ca="1" si="82"/>
        <v>Єдуардович</v>
      </c>
      <c r="AC140" s="349">
        <f t="shared" ca="1" si="83"/>
        <v>3547105570</v>
      </c>
      <c r="AD140" s="375">
        <f t="shared" ca="1" si="84"/>
        <v>0</v>
      </c>
      <c r="AE140" s="376"/>
      <c r="AF140" s="109" t="str">
        <f t="shared" ca="1" si="85"/>
        <v>Бойко</v>
      </c>
      <c r="AG140" s="22" t="str">
        <f t="shared" ca="1" si="86"/>
        <v>Максим</v>
      </c>
      <c r="AH140" s="22" t="str">
        <f t="shared" ca="1" si="87"/>
        <v>Єдуардович</v>
      </c>
      <c r="AI140" s="349">
        <f t="shared" ca="1" si="88"/>
        <v>3547105570</v>
      </c>
      <c r="AJ140" s="375">
        <f t="shared" ca="1" si="89"/>
        <v>0</v>
      </c>
    </row>
    <row r="141" spans="1:36" ht="15.75" hidden="1" thickBot="1">
      <c r="A141" s="20"/>
      <c r="B141" s="109" t="str">
        <f t="shared" ca="1" si="60"/>
        <v>Вожиловський</v>
      </c>
      <c r="C141" s="22" t="str">
        <f t="shared" ca="1" si="61"/>
        <v>Дмитро</v>
      </c>
      <c r="D141" s="22" t="str">
        <f t="shared" ca="1" si="62"/>
        <v>Георгійович</v>
      </c>
      <c r="E141" s="349">
        <f t="shared" ca="1" si="63"/>
        <v>2812900672</v>
      </c>
      <c r="F141" s="23">
        <f t="shared" ca="1" si="64"/>
        <v>0</v>
      </c>
      <c r="G141" s="376"/>
      <c r="H141" s="109" t="str">
        <f t="shared" ca="1" si="65"/>
        <v>Вожиловський</v>
      </c>
      <c r="I141" s="22" t="str">
        <f t="shared" ca="1" si="66"/>
        <v>Дмитро</v>
      </c>
      <c r="J141" s="22" t="str">
        <f t="shared" ca="1" si="67"/>
        <v>Георгійович</v>
      </c>
      <c r="K141" s="349">
        <f t="shared" ca="1" si="68"/>
        <v>2812900672</v>
      </c>
      <c r="L141" s="375">
        <f t="shared" ca="1" si="69"/>
        <v>0</v>
      </c>
      <c r="M141" s="376"/>
      <c r="N141" s="109" t="str">
        <f t="shared" ca="1" si="70"/>
        <v>Вожиловський</v>
      </c>
      <c r="O141" s="22" t="str">
        <f t="shared" ca="1" si="71"/>
        <v>Дмитро</v>
      </c>
      <c r="P141" s="22" t="str">
        <f t="shared" ca="1" si="72"/>
        <v>Георгійович</v>
      </c>
      <c r="Q141" s="349">
        <f t="shared" ca="1" si="73"/>
        <v>2812900672</v>
      </c>
      <c r="R141" s="375">
        <f t="shared" ca="1" si="74"/>
        <v>0</v>
      </c>
      <c r="S141" s="376"/>
      <c r="T141" s="109" t="str">
        <f t="shared" ca="1" si="75"/>
        <v>Вожиловський</v>
      </c>
      <c r="U141" s="22" t="str">
        <f t="shared" ca="1" si="76"/>
        <v>Дмитро</v>
      </c>
      <c r="V141" s="22" t="str">
        <f t="shared" ca="1" si="77"/>
        <v>Георгійович</v>
      </c>
      <c r="W141" s="349">
        <f t="shared" ca="1" si="78"/>
        <v>2812900672</v>
      </c>
      <c r="X141" s="375">
        <f t="shared" ca="1" si="79"/>
        <v>0</v>
      </c>
      <c r="Y141" s="376"/>
      <c r="Z141" s="109" t="str">
        <f t="shared" ca="1" si="80"/>
        <v>Вожиловський</v>
      </c>
      <c r="AA141" s="22" t="str">
        <f t="shared" ca="1" si="81"/>
        <v>Дмитро</v>
      </c>
      <c r="AB141" s="22" t="str">
        <f t="shared" ca="1" si="82"/>
        <v>Георгійович</v>
      </c>
      <c r="AC141" s="349">
        <f t="shared" ca="1" si="83"/>
        <v>2812900672</v>
      </c>
      <c r="AD141" s="375">
        <f t="shared" ca="1" si="84"/>
        <v>0</v>
      </c>
      <c r="AE141" s="376"/>
      <c r="AF141" s="109" t="str">
        <f t="shared" ca="1" si="85"/>
        <v>Вожиловський</v>
      </c>
      <c r="AG141" s="22" t="str">
        <f t="shared" ca="1" si="86"/>
        <v>Дмитро</v>
      </c>
      <c r="AH141" s="22" t="str">
        <f t="shared" ca="1" si="87"/>
        <v>Георгійович</v>
      </c>
      <c r="AI141" s="349">
        <f t="shared" ca="1" si="88"/>
        <v>2812900672</v>
      </c>
      <c r="AJ141" s="375">
        <f t="shared" ca="1" si="89"/>
        <v>0</v>
      </c>
    </row>
    <row r="142" spans="1:36" ht="15.75" hidden="1" thickBot="1">
      <c r="A142" s="20"/>
      <c r="B142" s="109">
        <f t="shared" ca="1" si="60"/>
        <v>0</v>
      </c>
      <c r="C142" s="22">
        <f t="shared" ca="1" si="61"/>
        <v>0</v>
      </c>
      <c r="D142" s="22">
        <f t="shared" ca="1" si="62"/>
        <v>0</v>
      </c>
      <c r="E142" s="349">
        <f t="shared" ca="1" si="63"/>
        <v>0</v>
      </c>
      <c r="F142" s="23">
        <f t="shared" ca="1" si="64"/>
        <v>0</v>
      </c>
      <c r="G142" s="376"/>
      <c r="H142" s="109">
        <f t="shared" ca="1" si="65"/>
        <v>0</v>
      </c>
      <c r="I142" s="22">
        <f t="shared" ca="1" si="66"/>
        <v>0</v>
      </c>
      <c r="J142" s="22">
        <f t="shared" ca="1" si="67"/>
        <v>0</v>
      </c>
      <c r="K142" s="349">
        <f t="shared" ca="1" si="68"/>
        <v>0</v>
      </c>
      <c r="L142" s="375">
        <f t="shared" ca="1" si="69"/>
        <v>0</v>
      </c>
      <c r="M142" s="376"/>
      <c r="N142" s="109">
        <f t="shared" ca="1" si="70"/>
        <v>0</v>
      </c>
      <c r="O142" s="22">
        <f t="shared" ca="1" si="71"/>
        <v>0</v>
      </c>
      <c r="P142" s="22">
        <f t="shared" ca="1" si="72"/>
        <v>0</v>
      </c>
      <c r="Q142" s="349">
        <f t="shared" ca="1" si="73"/>
        <v>0</v>
      </c>
      <c r="R142" s="375">
        <f t="shared" ca="1" si="74"/>
        <v>0</v>
      </c>
      <c r="S142" s="376"/>
      <c r="T142" s="109">
        <f t="shared" ca="1" si="75"/>
        <v>0</v>
      </c>
      <c r="U142" s="22">
        <f t="shared" ca="1" si="76"/>
        <v>0</v>
      </c>
      <c r="V142" s="22">
        <f t="shared" ca="1" si="77"/>
        <v>0</v>
      </c>
      <c r="W142" s="349">
        <f t="shared" ca="1" si="78"/>
        <v>0</v>
      </c>
      <c r="X142" s="375">
        <f t="shared" ca="1" si="79"/>
        <v>0</v>
      </c>
      <c r="Y142" s="376"/>
      <c r="Z142" s="109">
        <f t="shared" ca="1" si="80"/>
        <v>0</v>
      </c>
      <c r="AA142" s="22">
        <f t="shared" ca="1" si="81"/>
        <v>0</v>
      </c>
      <c r="AB142" s="22">
        <f t="shared" ca="1" si="82"/>
        <v>0</v>
      </c>
      <c r="AC142" s="349">
        <f t="shared" ca="1" si="83"/>
        <v>0</v>
      </c>
      <c r="AD142" s="375">
        <f t="shared" ca="1" si="84"/>
        <v>0</v>
      </c>
      <c r="AE142" s="376"/>
      <c r="AF142" s="109">
        <f t="shared" ca="1" si="85"/>
        <v>0</v>
      </c>
      <c r="AG142" s="22">
        <f t="shared" ca="1" si="86"/>
        <v>0</v>
      </c>
      <c r="AH142" s="22">
        <f t="shared" ca="1" si="87"/>
        <v>0</v>
      </c>
      <c r="AI142" s="349">
        <f t="shared" ca="1" si="88"/>
        <v>0</v>
      </c>
      <c r="AJ142" s="375">
        <f t="shared" ca="1" si="89"/>
        <v>0</v>
      </c>
    </row>
    <row r="143" spans="1:36" ht="15.75" hidden="1" thickBot="1">
      <c r="A143" s="20"/>
      <c r="B143" s="109">
        <f t="shared" ca="1" si="60"/>
        <v>0</v>
      </c>
      <c r="C143" s="22">
        <f t="shared" ca="1" si="61"/>
        <v>0</v>
      </c>
      <c r="D143" s="22">
        <f t="shared" ca="1" si="62"/>
        <v>0</v>
      </c>
      <c r="E143" s="349">
        <f t="shared" ca="1" si="63"/>
        <v>0</v>
      </c>
      <c r="F143" s="23">
        <f t="shared" ca="1" si="64"/>
        <v>0</v>
      </c>
      <c r="G143" s="376"/>
      <c r="H143" s="109">
        <f t="shared" ca="1" si="65"/>
        <v>0</v>
      </c>
      <c r="I143" s="22">
        <f t="shared" ca="1" si="66"/>
        <v>0</v>
      </c>
      <c r="J143" s="22">
        <f t="shared" ca="1" si="67"/>
        <v>0</v>
      </c>
      <c r="K143" s="349">
        <f t="shared" ca="1" si="68"/>
        <v>0</v>
      </c>
      <c r="L143" s="375">
        <f t="shared" ca="1" si="69"/>
        <v>0</v>
      </c>
      <c r="M143" s="376"/>
      <c r="N143" s="109">
        <f t="shared" ca="1" si="70"/>
        <v>0</v>
      </c>
      <c r="O143" s="22">
        <f t="shared" ca="1" si="71"/>
        <v>0</v>
      </c>
      <c r="P143" s="22">
        <f t="shared" ca="1" si="72"/>
        <v>0</v>
      </c>
      <c r="Q143" s="349">
        <f t="shared" ca="1" si="73"/>
        <v>0</v>
      </c>
      <c r="R143" s="375">
        <f t="shared" ca="1" si="74"/>
        <v>0</v>
      </c>
      <c r="S143" s="376"/>
      <c r="T143" s="109">
        <f t="shared" ca="1" si="75"/>
        <v>0</v>
      </c>
      <c r="U143" s="22">
        <f t="shared" ca="1" si="76"/>
        <v>0</v>
      </c>
      <c r="V143" s="22">
        <f t="shared" ca="1" si="77"/>
        <v>0</v>
      </c>
      <c r="W143" s="349">
        <f t="shared" ca="1" si="78"/>
        <v>0</v>
      </c>
      <c r="X143" s="375">
        <f t="shared" ca="1" si="79"/>
        <v>0</v>
      </c>
      <c r="Y143" s="376"/>
      <c r="Z143" s="109">
        <f t="shared" ca="1" si="80"/>
        <v>0</v>
      </c>
      <c r="AA143" s="22">
        <f t="shared" ca="1" si="81"/>
        <v>0</v>
      </c>
      <c r="AB143" s="22">
        <f t="shared" ca="1" si="82"/>
        <v>0</v>
      </c>
      <c r="AC143" s="349">
        <f t="shared" ca="1" si="83"/>
        <v>0</v>
      </c>
      <c r="AD143" s="375">
        <f t="shared" ca="1" si="84"/>
        <v>0</v>
      </c>
      <c r="AE143" s="376"/>
      <c r="AF143" s="109">
        <f t="shared" ca="1" si="85"/>
        <v>0</v>
      </c>
      <c r="AG143" s="22">
        <f t="shared" ca="1" si="86"/>
        <v>0</v>
      </c>
      <c r="AH143" s="22">
        <f t="shared" ca="1" si="87"/>
        <v>0</v>
      </c>
      <c r="AI143" s="349">
        <f t="shared" ca="1" si="88"/>
        <v>0</v>
      </c>
      <c r="AJ143" s="375">
        <f t="shared" ca="1" si="89"/>
        <v>0</v>
      </c>
    </row>
    <row r="144" spans="1:36" ht="15.75" hidden="1" thickBot="1">
      <c r="A144" s="20"/>
      <c r="B144" s="109" t="str">
        <f t="shared" ca="1" si="60"/>
        <v>Кода</v>
      </c>
      <c r="C144" s="22" t="str">
        <f t="shared" ca="1" si="61"/>
        <v>Артем</v>
      </c>
      <c r="D144" s="22" t="str">
        <f t="shared" ca="1" si="62"/>
        <v>Миколайович</v>
      </c>
      <c r="E144" s="349">
        <f t="shared" ca="1" si="63"/>
        <v>3186117993</v>
      </c>
      <c r="F144" s="23">
        <f t="shared" ca="1" si="64"/>
        <v>0</v>
      </c>
      <c r="G144" s="376"/>
      <c r="H144" s="109" t="str">
        <f t="shared" ca="1" si="65"/>
        <v>Кода</v>
      </c>
      <c r="I144" s="22" t="str">
        <f t="shared" ca="1" si="66"/>
        <v>Артем</v>
      </c>
      <c r="J144" s="22" t="str">
        <f t="shared" ca="1" si="67"/>
        <v>Миколайович</v>
      </c>
      <c r="K144" s="349">
        <f t="shared" ca="1" si="68"/>
        <v>3186117993</v>
      </c>
      <c r="L144" s="375">
        <f t="shared" ca="1" si="69"/>
        <v>0</v>
      </c>
      <c r="M144" s="376"/>
      <c r="N144" s="109" t="str">
        <f t="shared" ca="1" si="70"/>
        <v>Кода</v>
      </c>
      <c r="O144" s="22" t="str">
        <f t="shared" ca="1" si="71"/>
        <v>Артем</v>
      </c>
      <c r="P144" s="22" t="str">
        <f t="shared" ca="1" si="72"/>
        <v>Миколайович</v>
      </c>
      <c r="Q144" s="349">
        <f t="shared" ca="1" si="73"/>
        <v>3186117993</v>
      </c>
      <c r="R144" s="375">
        <f t="shared" ca="1" si="74"/>
        <v>0</v>
      </c>
      <c r="S144" s="376"/>
      <c r="T144" s="109" t="str">
        <f t="shared" ca="1" si="75"/>
        <v>Кода</v>
      </c>
      <c r="U144" s="22" t="str">
        <f t="shared" ca="1" si="76"/>
        <v>Артем</v>
      </c>
      <c r="V144" s="22" t="str">
        <f t="shared" ca="1" si="77"/>
        <v>Миколайович</v>
      </c>
      <c r="W144" s="349">
        <f t="shared" ca="1" si="78"/>
        <v>3186117993</v>
      </c>
      <c r="X144" s="375">
        <f t="shared" ca="1" si="79"/>
        <v>0</v>
      </c>
      <c r="Y144" s="376"/>
      <c r="Z144" s="109" t="str">
        <f t="shared" ca="1" si="80"/>
        <v>Кода</v>
      </c>
      <c r="AA144" s="22" t="str">
        <f t="shared" ca="1" si="81"/>
        <v>Артем</v>
      </c>
      <c r="AB144" s="22" t="str">
        <f t="shared" ca="1" si="82"/>
        <v>Миколайович</v>
      </c>
      <c r="AC144" s="349">
        <f t="shared" ca="1" si="83"/>
        <v>3186117993</v>
      </c>
      <c r="AD144" s="375">
        <f t="shared" ca="1" si="84"/>
        <v>0</v>
      </c>
      <c r="AE144" s="376"/>
      <c r="AF144" s="109" t="str">
        <f t="shared" ca="1" si="85"/>
        <v>Кода</v>
      </c>
      <c r="AG144" s="22" t="str">
        <f t="shared" ca="1" si="86"/>
        <v>Артем</v>
      </c>
      <c r="AH144" s="22" t="str">
        <f t="shared" ca="1" si="87"/>
        <v>Миколайович</v>
      </c>
      <c r="AI144" s="349">
        <f t="shared" ca="1" si="88"/>
        <v>3186117993</v>
      </c>
      <c r="AJ144" s="375">
        <f t="shared" ca="1" si="89"/>
        <v>0</v>
      </c>
    </row>
    <row r="145" spans="1:36" ht="15.75" hidden="1" thickBot="1">
      <c r="A145" s="20"/>
      <c r="B145" s="109" t="str">
        <f t="shared" ca="1" si="60"/>
        <v>Зозуля</v>
      </c>
      <c r="C145" s="22" t="str">
        <f t="shared" ca="1" si="61"/>
        <v>Віталій</v>
      </c>
      <c r="D145" s="22" t="str">
        <f t="shared" ca="1" si="62"/>
        <v>Владиславович</v>
      </c>
      <c r="E145" s="349">
        <f t="shared" ca="1" si="63"/>
        <v>3645706591</v>
      </c>
      <c r="F145" s="23">
        <f t="shared" ca="1" si="64"/>
        <v>0</v>
      </c>
      <c r="G145" s="376"/>
      <c r="H145" s="109" t="str">
        <f t="shared" ca="1" si="65"/>
        <v>Зозуля</v>
      </c>
      <c r="I145" s="22" t="str">
        <f t="shared" ca="1" si="66"/>
        <v>Віталій</v>
      </c>
      <c r="J145" s="22" t="str">
        <f t="shared" ca="1" si="67"/>
        <v>Владиславович</v>
      </c>
      <c r="K145" s="349">
        <f t="shared" ca="1" si="68"/>
        <v>3645706591</v>
      </c>
      <c r="L145" s="375">
        <f t="shared" ca="1" si="69"/>
        <v>0</v>
      </c>
      <c r="M145" s="376"/>
      <c r="N145" s="109" t="str">
        <f t="shared" ca="1" si="70"/>
        <v>Зозуля</v>
      </c>
      <c r="O145" s="22" t="str">
        <f t="shared" ca="1" si="71"/>
        <v>Віталій</v>
      </c>
      <c r="P145" s="22" t="str">
        <f t="shared" ca="1" si="72"/>
        <v>Владиславович</v>
      </c>
      <c r="Q145" s="349">
        <f t="shared" ca="1" si="73"/>
        <v>3645706591</v>
      </c>
      <c r="R145" s="375">
        <f t="shared" ca="1" si="74"/>
        <v>0</v>
      </c>
      <c r="S145" s="376"/>
      <c r="T145" s="109" t="str">
        <f t="shared" ca="1" si="75"/>
        <v>Зозуля</v>
      </c>
      <c r="U145" s="22" t="str">
        <f t="shared" ca="1" si="76"/>
        <v>Віталій</v>
      </c>
      <c r="V145" s="22" t="str">
        <f t="shared" ca="1" si="77"/>
        <v>Владиславович</v>
      </c>
      <c r="W145" s="349">
        <f t="shared" ca="1" si="78"/>
        <v>3645706591</v>
      </c>
      <c r="X145" s="375">
        <f t="shared" ca="1" si="79"/>
        <v>0</v>
      </c>
      <c r="Y145" s="376"/>
      <c r="Z145" s="109" t="str">
        <f t="shared" ca="1" si="80"/>
        <v>Зозуля</v>
      </c>
      <c r="AA145" s="22" t="str">
        <f t="shared" ca="1" si="81"/>
        <v>Віталій</v>
      </c>
      <c r="AB145" s="22" t="str">
        <f t="shared" ca="1" si="82"/>
        <v>Владиславович</v>
      </c>
      <c r="AC145" s="349">
        <f t="shared" ca="1" si="83"/>
        <v>3645706591</v>
      </c>
      <c r="AD145" s="375">
        <f t="shared" ca="1" si="84"/>
        <v>0</v>
      </c>
      <c r="AE145" s="376"/>
      <c r="AF145" s="109" t="str">
        <f t="shared" ca="1" si="85"/>
        <v>Зозуля</v>
      </c>
      <c r="AG145" s="22" t="str">
        <f t="shared" ca="1" si="86"/>
        <v>Віталій</v>
      </c>
      <c r="AH145" s="22" t="str">
        <f t="shared" ca="1" si="87"/>
        <v>Владиславович</v>
      </c>
      <c r="AI145" s="349">
        <f t="shared" ca="1" si="88"/>
        <v>3645706591</v>
      </c>
      <c r="AJ145" s="375">
        <f t="shared" ca="1" si="89"/>
        <v>0</v>
      </c>
    </row>
    <row r="146" spans="1:36" ht="15.75" hidden="1" thickBot="1">
      <c r="A146" s="20"/>
      <c r="B146" s="109">
        <f t="shared" ca="1" si="60"/>
        <v>0</v>
      </c>
      <c r="C146" s="22">
        <f t="shared" ca="1" si="61"/>
        <v>0</v>
      </c>
      <c r="D146" s="22">
        <f t="shared" ca="1" si="62"/>
        <v>0</v>
      </c>
      <c r="E146" s="349">
        <f t="shared" ca="1" si="63"/>
        <v>0</v>
      </c>
      <c r="F146" s="23">
        <f t="shared" ca="1" si="64"/>
        <v>0</v>
      </c>
      <c r="G146" s="376"/>
      <c r="H146" s="109">
        <f t="shared" ca="1" si="65"/>
        <v>0</v>
      </c>
      <c r="I146" s="22">
        <f t="shared" ca="1" si="66"/>
        <v>0</v>
      </c>
      <c r="J146" s="22">
        <f t="shared" ca="1" si="67"/>
        <v>0</v>
      </c>
      <c r="K146" s="349">
        <f t="shared" ca="1" si="68"/>
        <v>0</v>
      </c>
      <c r="L146" s="375">
        <f t="shared" ca="1" si="69"/>
        <v>0</v>
      </c>
      <c r="M146" s="376"/>
      <c r="N146" s="109">
        <f t="shared" ca="1" si="70"/>
        <v>0</v>
      </c>
      <c r="O146" s="22">
        <f t="shared" ca="1" si="71"/>
        <v>0</v>
      </c>
      <c r="P146" s="22">
        <f t="shared" ca="1" si="72"/>
        <v>0</v>
      </c>
      <c r="Q146" s="349">
        <f t="shared" ca="1" si="73"/>
        <v>0</v>
      </c>
      <c r="R146" s="375">
        <f t="shared" ca="1" si="74"/>
        <v>0</v>
      </c>
      <c r="S146" s="376"/>
      <c r="T146" s="109">
        <f t="shared" ca="1" si="75"/>
        <v>0</v>
      </c>
      <c r="U146" s="22">
        <f t="shared" ca="1" si="76"/>
        <v>0</v>
      </c>
      <c r="V146" s="22">
        <f t="shared" ca="1" si="77"/>
        <v>0</v>
      </c>
      <c r="W146" s="349">
        <f t="shared" ca="1" si="78"/>
        <v>0</v>
      </c>
      <c r="X146" s="375">
        <f t="shared" ca="1" si="79"/>
        <v>0</v>
      </c>
      <c r="Y146" s="376"/>
      <c r="Z146" s="109">
        <f t="shared" ca="1" si="80"/>
        <v>0</v>
      </c>
      <c r="AA146" s="22">
        <f t="shared" ca="1" si="81"/>
        <v>0</v>
      </c>
      <c r="AB146" s="22">
        <f t="shared" ca="1" si="82"/>
        <v>0</v>
      </c>
      <c r="AC146" s="349">
        <f t="shared" ca="1" si="83"/>
        <v>0</v>
      </c>
      <c r="AD146" s="375">
        <f t="shared" ca="1" si="84"/>
        <v>0</v>
      </c>
      <c r="AE146" s="376"/>
      <c r="AF146" s="109">
        <f t="shared" ca="1" si="85"/>
        <v>0</v>
      </c>
      <c r="AG146" s="22">
        <f t="shared" ca="1" si="86"/>
        <v>0</v>
      </c>
      <c r="AH146" s="22">
        <f t="shared" ca="1" si="87"/>
        <v>0</v>
      </c>
      <c r="AI146" s="349">
        <f t="shared" ca="1" si="88"/>
        <v>0</v>
      </c>
      <c r="AJ146" s="375">
        <f t="shared" ca="1" si="89"/>
        <v>0</v>
      </c>
    </row>
    <row r="147" spans="1:36" ht="15.75" hidden="1" thickBot="1">
      <c r="A147" s="20"/>
      <c r="B147" s="109">
        <f t="shared" ca="1" si="60"/>
        <v>0</v>
      </c>
      <c r="C147" s="22">
        <f t="shared" ca="1" si="61"/>
        <v>0</v>
      </c>
      <c r="D147" s="22">
        <f t="shared" ca="1" si="62"/>
        <v>0</v>
      </c>
      <c r="E147" s="349">
        <f t="shared" ca="1" si="63"/>
        <v>0</v>
      </c>
      <c r="F147" s="23">
        <f t="shared" ca="1" si="64"/>
        <v>0</v>
      </c>
      <c r="G147" s="376"/>
      <c r="H147" s="109">
        <f t="shared" ca="1" si="65"/>
        <v>0</v>
      </c>
      <c r="I147" s="22">
        <f t="shared" ca="1" si="66"/>
        <v>0</v>
      </c>
      <c r="J147" s="22">
        <f t="shared" ca="1" si="67"/>
        <v>0</v>
      </c>
      <c r="K147" s="349">
        <f t="shared" ca="1" si="68"/>
        <v>0</v>
      </c>
      <c r="L147" s="375">
        <f t="shared" ca="1" si="69"/>
        <v>0</v>
      </c>
      <c r="M147" s="376"/>
      <c r="N147" s="109">
        <f t="shared" ca="1" si="70"/>
        <v>0</v>
      </c>
      <c r="O147" s="22">
        <f t="shared" ca="1" si="71"/>
        <v>0</v>
      </c>
      <c r="P147" s="22">
        <f t="shared" ca="1" si="72"/>
        <v>0</v>
      </c>
      <c r="Q147" s="349">
        <f t="shared" ca="1" si="73"/>
        <v>0</v>
      </c>
      <c r="R147" s="375">
        <f t="shared" ca="1" si="74"/>
        <v>0</v>
      </c>
      <c r="S147" s="376"/>
      <c r="T147" s="109">
        <f t="shared" ca="1" si="75"/>
        <v>0</v>
      </c>
      <c r="U147" s="22">
        <f t="shared" ca="1" si="76"/>
        <v>0</v>
      </c>
      <c r="V147" s="22">
        <f t="shared" ca="1" si="77"/>
        <v>0</v>
      </c>
      <c r="W147" s="349">
        <f t="shared" ca="1" si="78"/>
        <v>0</v>
      </c>
      <c r="X147" s="375">
        <f t="shared" ca="1" si="79"/>
        <v>0</v>
      </c>
      <c r="Y147" s="376"/>
      <c r="Z147" s="109">
        <f t="shared" ca="1" si="80"/>
        <v>0</v>
      </c>
      <c r="AA147" s="22">
        <f t="shared" ca="1" si="81"/>
        <v>0</v>
      </c>
      <c r="AB147" s="22">
        <f t="shared" ca="1" si="82"/>
        <v>0</v>
      </c>
      <c r="AC147" s="349">
        <f t="shared" ca="1" si="83"/>
        <v>0</v>
      </c>
      <c r="AD147" s="375">
        <f t="shared" ca="1" si="84"/>
        <v>0</v>
      </c>
      <c r="AE147" s="376"/>
      <c r="AF147" s="109">
        <f t="shared" ca="1" si="85"/>
        <v>0</v>
      </c>
      <c r="AG147" s="22">
        <f t="shared" ca="1" si="86"/>
        <v>0</v>
      </c>
      <c r="AH147" s="22">
        <f t="shared" ca="1" si="87"/>
        <v>0</v>
      </c>
      <c r="AI147" s="349">
        <f t="shared" ca="1" si="88"/>
        <v>0</v>
      </c>
      <c r="AJ147" s="375">
        <f t="shared" ca="1" si="89"/>
        <v>0</v>
      </c>
    </row>
    <row r="148" spans="1:36" ht="15.75" hidden="1" thickBot="1">
      <c r="A148" s="20"/>
      <c r="B148" s="109">
        <f t="shared" ca="1" si="60"/>
        <v>0</v>
      </c>
      <c r="C148" s="22">
        <f t="shared" ca="1" si="61"/>
        <v>0</v>
      </c>
      <c r="D148" s="22">
        <f t="shared" ca="1" si="62"/>
        <v>0</v>
      </c>
      <c r="E148" s="349">
        <f t="shared" ca="1" si="63"/>
        <v>0</v>
      </c>
      <c r="F148" s="23">
        <f t="shared" ca="1" si="64"/>
        <v>0</v>
      </c>
      <c r="G148" s="376"/>
      <c r="H148" s="109">
        <f t="shared" ca="1" si="65"/>
        <v>0</v>
      </c>
      <c r="I148" s="22">
        <f t="shared" ca="1" si="66"/>
        <v>0</v>
      </c>
      <c r="J148" s="22">
        <f t="shared" ca="1" si="67"/>
        <v>0</v>
      </c>
      <c r="K148" s="349">
        <f t="shared" ca="1" si="68"/>
        <v>0</v>
      </c>
      <c r="L148" s="375">
        <f t="shared" ca="1" si="69"/>
        <v>0</v>
      </c>
      <c r="M148" s="376"/>
      <c r="N148" s="109">
        <f t="shared" ca="1" si="70"/>
        <v>0</v>
      </c>
      <c r="O148" s="22">
        <f t="shared" ca="1" si="71"/>
        <v>0</v>
      </c>
      <c r="P148" s="22">
        <f t="shared" ca="1" si="72"/>
        <v>0</v>
      </c>
      <c r="Q148" s="349">
        <f t="shared" ca="1" si="73"/>
        <v>0</v>
      </c>
      <c r="R148" s="375">
        <f t="shared" ca="1" si="74"/>
        <v>0</v>
      </c>
      <c r="S148" s="376"/>
      <c r="T148" s="109">
        <f t="shared" ca="1" si="75"/>
        <v>0</v>
      </c>
      <c r="U148" s="22">
        <f t="shared" ca="1" si="76"/>
        <v>0</v>
      </c>
      <c r="V148" s="22">
        <f t="shared" ca="1" si="77"/>
        <v>0</v>
      </c>
      <c r="W148" s="349">
        <f t="shared" ca="1" si="78"/>
        <v>0</v>
      </c>
      <c r="X148" s="375">
        <f t="shared" ca="1" si="79"/>
        <v>0</v>
      </c>
      <c r="Y148" s="376"/>
      <c r="Z148" s="109">
        <f t="shared" ca="1" si="80"/>
        <v>0</v>
      </c>
      <c r="AA148" s="22">
        <f t="shared" ca="1" si="81"/>
        <v>0</v>
      </c>
      <c r="AB148" s="22">
        <f t="shared" ca="1" si="82"/>
        <v>0</v>
      </c>
      <c r="AC148" s="349">
        <f t="shared" ca="1" si="83"/>
        <v>0</v>
      </c>
      <c r="AD148" s="375">
        <f t="shared" ca="1" si="84"/>
        <v>0</v>
      </c>
      <c r="AE148" s="376"/>
      <c r="AF148" s="109">
        <f t="shared" ca="1" si="85"/>
        <v>0</v>
      </c>
      <c r="AG148" s="22">
        <f t="shared" ca="1" si="86"/>
        <v>0</v>
      </c>
      <c r="AH148" s="22">
        <f t="shared" ca="1" si="87"/>
        <v>0</v>
      </c>
      <c r="AI148" s="349">
        <f t="shared" ca="1" si="88"/>
        <v>0</v>
      </c>
      <c r="AJ148" s="375">
        <f t="shared" ca="1" si="89"/>
        <v>0</v>
      </c>
    </row>
    <row r="149" spans="1:36" ht="15.75" hidden="1" thickBot="1">
      <c r="A149" s="20"/>
      <c r="B149" s="109" t="str">
        <f t="shared" ca="1" si="60"/>
        <v>Колосов</v>
      </c>
      <c r="C149" s="22" t="str">
        <f t="shared" ca="1" si="61"/>
        <v>Віталій</v>
      </c>
      <c r="D149" s="22" t="str">
        <f t="shared" ca="1" si="62"/>
        <v>Анатолійович</v>
      </c>
      <c r="E149" s="349">
        <f t="shared" ca="1" si="63"/>
        <v>3611001939</v>
      </c>
      <c r="F149" s="23">
        <f t="shared" ca="1" si="64"/>
        <v>0</v>
      </c>
      <c r="G149" s="376"/>
      <c r="H149" s="109" t="str">
        <f t="shared" ca="1" si="65"/>
        <v>Колосов</v>
      </c>
      <c r="I149" s="22" t="str">
        <f t="shared" ca="1" si="66"/>
        <v>Віталій</v>
      </c>
      <c r="J149" s="22" t="str">
        <f t="shared" ca="1" si="67"/>
        <v>Анатолійович</v>
      </c>
      <c r="K149" s="349">
        <f t="shared" ca="1" si="68"/>
        <v>3611001939</v>
      </c>
      <c r="L149" s="375">
        <f t="shared" ca="1" si="69"/>
        <v>0</v>
      </c>
      <c r="M149" s="376"/>
      <c r="N149" s="109" t="str">
        <f t="shared" ca="1" si="70"/>
        <v>Колосов</v>
      </c>
      <c r="O149" s="22" t="str">
        <f t="shared" ca="1" si="71"/>
        <v>Віталій</v>
      </c>
      <c r="P149" s="22" t="str">
        <f t="shared" ca="1" si="72"/>
        <v>Анатолійович</v>
      </c>
      <c r="Q149" s="349">
        <f t="shared" ca="1" si="73"/>
        <v>3611001939</v>
      </c>
      <c r="R149" s="375">
        <f t="shared" ca="1" si="74"/>
        <v>0</v>
      </c>
      <c r="S149" s="376"/>
      <c r="T149" s="109" t="str">
        <f t="shared" ca="1" si="75"/>
        <v>Колосов</v>
      </c>
      <c r="U149" s="22" t="str">
        <f t="shared" ca="1" si="76"/>
        <v>Віталій</v>
      </c>
      <c r="V149" s="22" t="str">
        <f t="shared" ca="1" si="77"/>
        <v>Анатолійович</v>
      </c>
      <c r="W149" s="349">
        <f t="shared" ca="1" si="78"/>
        <v>3611001939</v>
      </c>
      <c r="X149" s="375">
        <f t="shared" ca="1" si="79"/>
        <v>0</v>
      </c>
      <c r="Y149" s="376"/>
      <c r="Z149" s="109" t="str">
        <f t="shared" ca="1" si="80"/>
        <v>Колосов</v>
      </c>
      <c r="AA149" s="22" t="str">
        <f t="shared" ca="1" si="81"/>
        <v>Віталій</v>
      </c>
      <c r="AB149" s="22" t="str">
        <f t="shared" ca="1" si="82"/>
        <v>Анатолійович</v>
      </c>
      <c r="AC149" s="349">
        <f t="shared" ca="1" si="83"/>
        <v>3611001939</v>
      </c>
      <c r="AD149" s="375">
        <f t="shared" ca="1" si="84"/>
        <v>0</v>
      </c>
      <c r="AE149" s="376"/>
      <c r="AF149" s="109" t="str">
        <f t="shared" ca="1" si="85"/>
        <v>Колосов</v>
      </c>
      <c r="AG149" s="22" t="str">
        <f t="shared" ca="1" si="86"/>
        <v>Віталій</v>
      </c>
      <c r="AH149" s="22" t="str">
        <f t="shared" ca="1" si="87"/>
        <v>Анатолійович</v>
      </c>
      <c r="AI149" s="349">
        <f t="shared" ca="1" si="88"/>
        <v>3611001939</v>
      </c>
      <c r="AJ149" s="375">
        <f t="shared" ca="1" si="89"/>
        <v>0</v>
      </c>
    </row>
    <row r="150" spans="1:36" ht="15.75" hidden="1" thickBot="1">
      <c r="A150" s="20"/>
      <c r="B150" s="109" t="str">
        <f t="shared" ca="1" si="60"/>
        <v>Бортник</v>
      </c>
      <c r="C150" s="22" t="str">
        <f t="shared" ca="1" si="61"/>
        <v>Роман</v>
      </c>
      <c r="D150" s="22" t="str">
        <f t="shared" ca="1" si="62"/>
        <v>Миколайович</v>
      </c>
      <c r="E150" s="349">
        <f t="shared" ca="1" si="63"/>
        <v>3693009717</v>
      </c>
      <c r="F150" s="23">
        <f t="shared" ca="1" si="64"/>
        <v>0</v>
      </c>
      <c r="G150" s="376"/>
      <c r="H150" s="109" t="str">
        <f t="shared" ca="1" si="65"/>
        <v>Бортник</v>
      </c>
      <c r="I150" s="22" t="str">
        <f t="shared" ca="1" si="66"/>
        <v>Роман</v>
      </c>
      <c r="J150" s="22" t="str">
        <f t="shared" ca="1" si="67"/>
        <v>Миколайович</v>
      </c>
      <c r="K150" s="349">
        <f t="shared" ca="1" si="68"/>
        <v>3693009717</v>
      </c>
      <c r="L150" s="375">
        <f t="shared" ca="1" si="69"/>
        <v>0</v>
      </c>
      <c r="M150" s="376"/>
      <c r="N150" s="109" t="str">
        <f t="shared" ca="1" si="70"/>
        <v>Бортник</v>
      </c>
      <c r="O150" s="22" t="str">
        <f t="shared" ca="1" si="71"/>
        <v>Роман</v>
      </c>
      <c r="P150" s="22" t="str">
        <f t="shared" ca="1" si="72"/>
        <v>Миколайович</v>
      </c>
      <c r="Q150" s="349">
        <f t="shared" ca="1" si="73"/>
        <v>3693009717</v>
      </c>
      <c r="R150" s="375">
        <f t="shared" ca="1" si="74"/>
        <v>0</v>
      </c>
      <c r="S150" s="376"/>
      <c r="T150" s="109" t="str">
        <f t="shared" ca="1" si="75"/>
        <v>Бортник</v>
      </c>
      <c r="U150" s="22" t="str">
        <f t="shared" ca="1" si="76"/>
        <v>Роман</v>
      </c>
      <c r="V150" s="22" t="str">
        <f t="shared" ca="1" si="77"/>
        <v>Миколайович</v>
      </c>
      <c r="W150" s="349">
        <f t="shared" ca="1" si="78"/>
        <v>3693009717</v>
      </c>
      <c r="X150" s="375">
        <f t="shared" ca="1" si="79"/>
        <v>0</v>
      </c>
      <c r="Y150" s="376"/>
      <c r="Z150" s="109" t="str">
        <f t="shared" ca="1" si="80"/>
        <v>Бортник</v>
      </c>
      <c r="AA150" s="22" t="str">
        <f t="shared" ca="1" si="81"/>
        <v>Роман</v>
      </c>
      <c r="AB150" s="22" t="str">
        <f t="shared" ca="1" si="82"/>
        <v>Миколайович</v>
      </c>
      <c r="AC150" s="349">
        <f t="shared" ca="1" si="83"/>
        <v>3693009717</v>
      </c>
      <c r="AD150" s="375">
        <f t="shared" ca="1" si="84"/>
        <v>0</v>
      </c>
      <c r="AE150" s="376"/>
      <c r="AF150" s="109" t="str">
        <f t="shared" ca="1" si="85"/>
        <v>Бортник</v>
      </c>
      <c r="AG150" s="22" t="str">
        <f t="shared" ca="1" si="86"/>
        <v>Роман</v>
      </c>
      <c r="AH150" s="22" t="str">
        <f t="shared" ca="1" si="87"/>
        <v>Миколайович</v>
      </c>
      <c r="AI150" s="349">
        <f t="shared" ca="1" si="88"/>
        <v>3693009717</v>
      </c>
      <c r="AJ150" s="375">
        <f t="shared" ca="1" si="89"/>
        <v>0</v>
      </c>
    </row>
    <row r="151" spans="1:36" ht="15.75" hidden="1" thickBot="1">
      <c r="A151" s="20"/>
      <c r="B151" s="109">
        <f t="shared" ca="1" si="60"/>
        <v>0</v>
      </c>
      <c r="C151" s="22">
        <f t="shared" ca="1" si="61"/>
        <v>0</v>
      </c>
      <c r="D151" s="22">
        <f t="shared" ca="1" si="62"/>
        <v>0</v>
      </c>
      <c r="E151" s="349">
        <f t="shared" ca="1" si="63"/>
        <v>0</v>
      </c>
      <c r="F151" s="23">
        <f t="shared" ca="1" si="64"/>
        <v>0</v>
      </c>
      <c r="G151" s="376"/>
      <c r="H151" s="109">
        <f t="shared" ca="1" si="65"/>
        <v>0</v>
      </c>
      <c r="I151" s="22">
        <f t="shared" ca="1" si="66"/>
        <v>0</v>
      </c>
      <c r="J151" s="22">
        <f t="shared" ca="1" si="67"/>
        <v>0</v>
      </c>
      <c r="K151" s="349">
        <f t="shared" ca="1" si="68"/>
        <v>0</v>
      </c>
      <c r="L151" s="375">
        <f t="shared" ca="1" si="69"/>
        <v>0</v>
      </c>
      <c r="M151" s="376"/>
      <c r="N151" s="109">
        <f t="shared" ca="1" si="70"/>
        <v>0</v>
      </c>
      <c r="O151" s="22">
        <f t="shared" ca="1" si="71"/>
        <v>0</v>
      </c>
      <c r="P151" s="22">
        <f t="shared" ca="1" si="72"/>
        <v>0</v>
      </c>
      <c r="Q151" s="349">
        <f t="shared" ca="1" si="73"/>
        <v>0</v>
      </c>
      <c r="R151" s="375">
        <f t="shared" ca="1" si="74"/>
        <v>0</v>
      </c>
      <c r="S151" s="376"/>
      <c r="T151" s="109">
        <f t="shared" ca="1" si="75"/>
        <v>0</v>
      </c>
      <c r="U151" s="22">
        <f t="shared" ca="1" si="76"/>
        <v>0</v>
      </c>
      <c r="V151" s="22">
        <f t="shared" ca="1" si="77"/>
        <v>0</v>
      </c>
      <c r="W151" s="349">
        <f t="shared" ca="1" si="78"/>
        <v>0</v>
      </c>
      <c r="X151" s="375">
        <f t="shared" ca="1" si="79"/>
        <v>0</v>
      </c>
      <c r="Y151" s="376"/>
      <c r="Z151" s="109">
        <f t="shared" ca="1" si="80"/>
        <v>0</v>
      </c>
      <c r="AA151" s="22">
        <f t="shared" ca="1" si="81"/>
        <v>0</v>
      </c>
      <c r="AB151" s="22">
        <f t="shared" ca="1" si="82"/>
        <v>0</v>
      </c>
      <c r="AC151" s="349">
        <f t="shared" ca="1" si="83"/>
        <v>0</v>
      </c>
      <c r="AD151" s="375">
        <f t="shared" ca="1" si="84"/>
        <v>0</v>
      </c>
      <c r="AE151" s="376"/>
      <c r="AF151" s="109">
        <f t="shared" ca="1" si="85"/>
        <v>0</v>
      </c>
      <c r="AG151" s="22">
        <f t="shared" ca="1" si="86"/>
        <v>0</v>
      </c>
      <c r="AH151" s="22">
        <f t="shared" ca="1" si="87"/>
        <v>0</v>
      </c>
      <c r="AI151" s="349">
        <f t="shared" ca="1" si="88"/>
        <v>0</v>
      </c>
      <c r="AJ151" s="375">
        <f t="shared" ca="1" si="89"/>
        <v>0</v>
      </c>
    </row>
    <row r="152" spans="1:36" ht="15.75" hidden="1" thickBot="1">
      <c r="A152" s="20"/>
      <c r="B152" s="109">
        <f t="shared" ca="1" si="60"/>
        <v>0</v>
      </c>
      <c r="C152" s="22">
        <f t="shared" ca="1" si="61"/>
        <v>0</v>
      </c>
      <c r="D152" s="22">
        <f t="shared" ca="1" si="62"/>
        <v>0</v>
      </c>
      <c r="E152" s="349">
        <f t="shared" ca="1" si="63"/>
        <v>0</v>
      </c>
      <c r="F152" s="23">
        <f t="shared" ca="1" si="64"/>
        <v>0</v>
      </c>
      <c r="G152" s="376"/>
      <c r="H152" s="109">
        <f t="shared" ca="1" si="65"/>
        <v>0</v>
      </c>
      <c r="I152" s="22">
        <f t="shared" ca="1" si="66"/>
        <v>0</v>
      </c>
      <c r="J152" s="22">
        <f t="shared" ca="1" si="67"/>
        <v>0</v>
      </c>
      <c r="K152" s="349">
        <f t="shared" ca="1" si="68"/>
        <v>0</v>
      </c>
      <c r="L152" s="375">
        <f t="shared" ca="1" si="69"/>
        <v>0</v>
      </c>
      <c r="M152" s="376"/>
      <c r="N152" s="109">
        <f t="shared" ca="1" si="70"/>
        <v>0</v>
      </c>
      <c r="O152" s="22">
        <f t="shared" ca="1" si="71"/>
        <v>0</v>
      </c>
      <c r="P152" s="22">
        <f t="shared" ca="1" si="72"/>
        <v>0</v>
      </c>
      <c r="Q152" s="349">
        <f t="shared" ca="1" si="73"/>
        <v>0</v>
      </c>
      <c r="R152" s="375">
        <f t="shared" ca="1" si="74"/>
        <v>0</v>
      </c>
      <c r="S152" s="376"/>
      <c r="T152" s="109">
        <f t="shared" ca="1" si="75"/>
        <v>0</v>
      </c>
      <c r="U152" s="22">
        <f t="shared" ca="1" si="76"/>
        <v>0</v>
      </c>
      <c r="V152" s="22">
        <f t="shared" ca="1" si="77"/>
        <v>0</v>
      </c>
      <c r="W152" s="349">
        <f t="shared" ca="1" si="78"/>
        <v>0</v>
      </c>
      <c r="X152" s="375">
        <f t="shared" ca="1" si="79"/>
        <v>0</v>
      </c>
      <c r="Y152" s="376"/>
      <c r="Z152" s="109">
        <f t="shared" ca="1" si="80"/>
        <v>0</v>
      </c>
      <c r="AA152" s="22">
        <f t="shared" ca="1" si="81"/>
        <v>0</v>
      </c>
      <c r="AB152" s="22">
        <f t="shared" ca="1" si="82"/>
        <v>0</v>
      </c>
      <c r="AC152" s="349">
        <f t="shared" ca="1" si="83"/>
        <v>0</v>
      </c>
      <c r="AD152" s="375">
        <f t="shared" ca="1" si="84"/>
        <v>0</v>
      </c>
      <c r="AE152" s="376"/>
      <c r="AF152" s="109">
        <f t="shared" ca="1" si="85"/>
        <v>0</v>
      </c>
      <c r="AG152" s="22">
        <f t="shared" ca="1" si="86"/>
        <v>0</v>
      </c>
      <c r="AH152" s="22">
        <f t="shared" ca="1" si="87"/>
        <v>0</v>
      </c>
      <c r="AI152" s="349">
        <f t="shared" ca="1" si="88"/>
        <v>0</v>
      </c>
      <c r="AJ152" s="375">
        <f t="shared" ca="1" si="89"/>
        <v>0</v>
      </c>
    </row>
    <row r="153" spans="1:36" ht="15.75" hidden="1" thickBot="1">
      <c r="A153" s="20"/>
      <c r="B153" s="109" t="str">
        <f t="shared" ca="1" si="60"/>
        <v>Коваль</v>
      </c>
      <c r="C153" s="22" t="str">
        <f t="shared" ca="1" si="61"/>
        <v>Іван</v>
      </c>
      <c r="D153" s="22" t="str">
        <f t="shared" ca="1" si="62"/>
        <v>Іванович</v>
      </c>
      <c r="E153" s="349">
        <f t="shared" ca="1" si="63"/>
        <v>0</v>
      </c>
      <c r="F153" s="23">
        <f t="shared" ca="1" si="64"/>
        <v>0</v>
      </c>
      <c r="G153" s="376"/>
      <c r="H153" s="109" t="str">
        <f t="shared" ca="1" si="65"/>
        <v>Коваль</v>
      </c>
      <c r="I153" s="22" t="str">
        <f t="shared" ca="1" si="66"/>
        <v>Іван</v>
      </c>
      <c r="J153" s="22" t="str">
        <f t="shared" ca="1" si="67"/>
        <v>Іванович</v>
      </c>
      <c r="K153" s="349">
        <f t="shared" ca="1" si="68"/>
        <v>0</v>
      </c>
      <c r="L153" s="375">
        <f t="shared" ca="1" si="69"/>
        <v>0</v>
      </c>
      <c r="M153" s="376"/>
      <c r="N153" s="109" t="str">
        <f t="shared" ca="1" si="70"/>
        <v>Коваль</v>
      </c>
      <c r="O153" s="22" t="str">
        <f t="shared" ca="1" si="71"/>
        <v>Іван</v>
      </c>
      <c r="P153" s="22" t="str">
        <f t="shared" ca="1" si="72"/>
        <v>Іванович</v>
      </c>
      <c r="Q153" s="349">
        <f t="shared" ca="1" si="73"/>
        <v>0</v>
      </c>
      <c r="R153" s="375">
        <f t="shared" ca="1" si="74"/>
        <v>0</v>
      </c>
      <c r="S153" s="376"/>
      <c r="T153" s="109" t="str">
        <f t="shared" ca="1" si="75"/>
        <v>Коваль</v>
      </c>
      <c r="U153" s="22" t="str">
        <f t="shared" ca="1" si="76"/>
        <v>Іван</v>
      </c>
      <c r="V153" s="22" t="str">
        <f t="shared" ca="1" si="77"/>
        <v>Іванович</v>
      </c>
      <c r="W153" s="349">
        <f t="shared" ca="1" si="78"/>
        <v>0</v>
      </c>
      <c r="X153" s="375">
        <f t="shared" ca="1" si="79"/>
        <v>0</v>
      </c>
      <c r="Y153" s="376"/>
      <c r="Z153" s="109" t="str">
        <f t="shared" ca="1" si="80"/>
        <v>Коваль</v>
      </c>
      <c r="AA153" s="22" t="str">
        <f t="shared" ca="1" si="81"/>
        <v>Іван</v>
      </c>
      <c r="AB153" s="22" t="str">
        <f t="shared" ca="1" si="82"/>
        <v>Іванович</v>
      </c>
      <c r="AC153" s="349">
        <f t="shared" ca="1" si="83"/>
        <v>0</v>
      </c>
      <c r="AD153" s="375">
        <f t="shared" ca="1" si="84"/>
        <v>0</v>
      </c>
      <c r="AE153" s="376"/>
      <c r="AF153" s="109" t="str">
        <f t="shared" ca="1" si="85"/>
        <v>Коваль</v>
      </c>
      <c r="AG153" s="22" t="str">
        <f t="shared" ca="1" si="86"/>
        <v>Іван</v>
      </c>
      <c r="AH153" s="22" t="str">
        <f t="shared" ca="1" si="87"/>
        <v>Іванович</v>
      </c>
      <c r="AI153" s="349">
        <f t="shared" ca="1" si="88"/>
        <v>0</v>
      </c>
      <c r="AJ153" s="375">
        <f t="shared" ca="1" si="89"/>
        <v>0</v>
      </c>
    </row>
    <row r="154" spans="1:36" ht="15.75" hidden="1" thickBot="1">
      <c r="A154" s="20"/>
      <c r="B154" s="109" t="str">
        <f t="shared" ca="1" si="60"/>
        <v>Пожаров</v>
      </c>
      <c r="C154" s="22" t="str">
        <f t="shared" ca="1" si="61"/>
        <v>Руслан</v>
      </c>
      <c r="D154" s="22" t="str">
        <f t="shared" ca="1" si="62"/>
        <v>Михайлович</v>
      </c>
      <c r="E154" s="349">
        <f t="shared" ca="1" si="63"/>
        <v>3710701813</v>
      </c>
      <c r="F154" s="23">
        <f t="shared" ca="1" si="64"/>
        <v>0</v>
      </c>
      <c r="G154" s="376"/>
      <c r="H154" s="109" t="str">
        <f t="shared" ca="1" si="65"/>
        <v>Пожаров</v>
      </c>
      <c r="I154" s="22" t="str">
        <f t="shared" ca="1" si="66"/>
        <v>Руслан</v>
      </c>
      <c r="J154" s="22" t="str">
        <f t="shared" ca="1" si="67"/>
        <v>Михайлович</v>
      </c>
      <c r="K154" s="349">
        <f t="shared" ca="1" si="68"/>
        <v>3710701813</v>
      </c>
      <c r="L154" s="375">
        <f t="shared" ca="1" si="69"/>
        <v>0</v>
      </c>
      <c r="M154" s="376"/>
      <c r="N154" s="109" t="str">
        <f t="shared" ca="1" si="70"/>
        <v>Пожаров</v>
      </c>
      <c r="O154" s="22" t="str">
        <f t="shared" ca="1" si="71"/>
        <v>Руслан</v>
      </c>
      <c r="P154" s="22" t="str">
        <f t="shared" ca="1" si="72"/>
        <v>Михайлович</v>
      </c>
      <c r="Q154" s="349">
        <f t="shared" ca="1" si="73"/>
        <v>3710701813</v>
      </c>
      <c r="R154" s="375">
        <f t="shared" ca="1" si="74"/>
        <v>0</v>
      </c>
      <c r="S154" s="376"/>
      <c r="T154" s="109" t="str">
        <f t="shared" ca="1" si="75"/>
        <v>Пожаров</v>
      </c>
      <c r="U154" s="22" t="str">
        <f t="shared" ca="1" si="76"/>
        <v>Руслан</v>
      </c>
      <c r="V154" s="22" t="str">
        <f t="shared" ca="1" si="77"/>
        <v>Михайлович</v>
      </c>
      <c r="W154" s="349">
        <f t="shared" ca="1" si="78"/>
        <v>3710701813</v>
      </c>
      <c r="X154" s="375">
        <f t="shared" ca="1" si="79"/>
        <v>0</v>
      </c>
      <c r="Y154" s="376"/>
      <c r="Z154" s="109" t="str">
        <f t="shared" ca="1" si="80"/>
        <v>Пожаров</v>
      </c>
      <c r="AA154" s="22" t="str">
        <f t="shared" ca="1" si="81"/>
        <v>Руслан</v>
      </c>
      <c r="AB154" s="22" t="str">
        <f t="shared" ca="1" si="82"/>
        <v>Михайлович</v>
      </c>
      <c r="AC154" s="349">
        <f t="shared" ca="1" si="83"/>
        <v>3710701813</v>
      </c>
      <c r="AD154" s="375">
        <f t="shared" ca="1" si="84"/>
        <v>0</v>
      </c>
      <c r="AE154" s="376"/>
      <c r="AF154" s="109" t="str">
        <f t="shared" ca="1" si="85"/>
        <v>Пожаров</v>
      </c>
      <c r="AG154" s="22" t="str">
        <f t="shared" ca="1" si="86"/>
        <v>Руслан</v>
      </c>
      <c r="AH154" s="22" t="str">
        <f t="shared" ca="1" si="87"/>
        <v>Михайлович</v>
      </c>
      <c r="AI154" s="349">
        <f t="shared" ca="1" si="88"/>
        <v>3710701813</v>
      </c>
      <c r="AJ154" s="375">
        <f t="shared" ca="1" si="89"/>
        <v>0</v>
      </c>
    </row>
    <row r="155" spans="1:36" ht="15.75" hidden="1" thickBot="1">
      <c r="A155" s="20"/>
      <c r="B155" s="109" t="str">
        <f t="shared" ca="1" si="60"/>
        <v>Грігорьєв</v>
      </c>
      <c r="C155" s="22" t="str">
        <f t="shared" ca="1" si="61"/>
        <v>Микола</v>
      </c>
      <c r="D155" s="22" t="str">
        <f t="shared" ca="1" si="62"/>
        <v>Олександрович</v>
      </c>
      <c r="E155" s="349">
        <f t="shared" ca="1" si="63"/>
        <v>3757603915</v>
      </c>
      <c r="F155" s="23">
        <f t="shared" ca="1" si="64"/>
        <v>0</v>
      </c>
      <c r="G155" s="376"/>
      <c r="H155" s="109" t="str">
        <f t="shared" ca="1" si="65"/>
        <v>Грігорьєв</v>
      </c>
      <c r="I155" s="22" t="str">
        <f t="shared" ca="1" si="66"/>
        <v>Микола</v>
      </c>
      <c r="J155" s="22" t="str">
        <f t="shared" ca="1" si="67"/>
        <v>Олександрович</v>
      </c>
      <c r="K155" s="349">
        <f t="shared" ca="1" si="68"/>
        <v>3757603915</v>
      </c>
      <c r="L155" s="375">
        <f t="shared" ca="1" si="69"/>
        <v>0</v>
      </c>
      <c r="M155" s="376"/>
      <c r="N155" s="109" t="str">
        <f t="shared" ca="1" si="70"/>
        <v>Грігорьєв</v>
      </c>
      <c r="O155" s="22" t="str">
        <f t="shared" ca="1" si="71"/>
        <v>Микола</v>
      </c>
      <c r="P155" s="22" t="str">
        <f t="shared" ca="1" si="72"/>
        <v>Олександрович</v>
      </c>
      <c r="Q155" s="349">
        <f t="shared" ca="1" si="73"/>
        <v>3757603915</v>
      </c>
      <c r="R155" s="375">
        <f t="shared" ca="1" si="74"/>
        <v>0</v>
      </c>
      <c r="S155" s="376"/>
      <c r="T155" s="109" t="str">
        <f t="shared" ca="1" si="75"/>
        <v>Грігорьєв</v>
      </c>
      <c r="U155" s="22" t="str">
        <f t="shared" ca="1" si="76"/>
        <v>Микола</v>
      </c>
      <c r="V155" s="22" t="str">
        <f t="shared" ca="1" si="77"/>
        <v>Олександрович</v>
      </c>
      <c r="W155" s="349">
        <f t="shared" ca="1" si="78"/>
        <v>3757603915</v>
      </c>
      <c r="X155" s="375">
        <f t="shared" ca="1" si="79"/>
        <v>0</v>
      </c>
      <c r="Y155" s="376"/>
      <c r="Z155" s="109" t="str">
        <f t="shared" ca="1" si="80"/>
        <v>Грігорьєв</v>
      </c>
      <c r="AA155" s="22" t="str">
        <f t="shared" ca="1" si="81"/>
        <v>Микола</v>
      </c>
      <c r="AB155" s="22" t="str">
        <f t="shared" ca="1" si="82"/>
        <v>Олександрович</v>
      </c>
      <c r="AC155" s="349">
        <f t="shared" ca="1" si="83"/>
        <v>3757603915</v>
      </c>
      <c r="AD155" s="375">
        <f t="shared" ca="1" si="84"/>
        <v>0</v>
      </c>
      <c r="AE155" s="376"/>
      <c r="AF155" s="109" t="str">
        <f t="shared" ca="1" si="85"/>
        <v>Грігорьєв</v>
      </c>
      <c r="AG155" s="22" t="str">
        <f t="shared" ca="1" si="86"/>
        <v>Микола</v>
      </c>
      <c r="AH155" s="22" t="str">
        <f t="shared" ca="1" si="87"/>
        <v>Олександрович</v>
      </c>
      <c r="AI155" s="349">
        <f t="shared" ca="1" si="88"/>
        <v>3757603915</v>
      </c>
      <c r="AJ155" s="375">
        <f t="shared" ca="1" si="89"/>
        <v>0</v>
      </c>
    </row>
    <row r="156" spans="1:36" ht="15.75" hidden="1" thickBot="1">
      <c r="A156" s="20"/>
      <c r="B156" s="109" t="str">
        <f t="shared" ca="1" si="60"/>
        <v>Панфілов</v>
      </c>
      <c r="C156" s="22" t="str">
        <f t="shared" ca="1" si="61"/>
        <v>Артем</v>
      </c>
      <c r="D156" s="22" t="str">
        <f t="shared" ca="1" si="62"/>
        <v>Романович</v>
      </c>
      <c r="E156" s="349">
        <f t="shared" ca="1" si="63"/>
        <v>3646507990</v>
      </c>
      <c r="F156" s="23">
        <f t="shared" ca="1" si="64"/>
        <v>0</v>
      </c>
      <c r="G156" s="376"/>
      <c r="H156" s="109" t="str">
        <f t="shared" ca="1" si="65"/>
        <v>Панфілов</v>
      </c>
      <c r="I156" s="22" t="str">
        <f t="shared" ca="1" si="66"/>
        <v>Артем</v>
      </c>
      <c r="J156" s="22" t="str">
        <f t="shared" ca="1" si="67"/>
        <v>Романович</v>
      </c>
      <c r="K156" s="349">
        <f t="shared" ca="1" si="68"/>
        <v>3646507990</v>
      </c>
      <c r="L156" s="375">
        <f t="shared" ca="1" si="69"/>
        <v>0</v>
      </c>
      <c r="M156" s="376"/>
      <c r="N156" s="109" t="str">
        <f t="shared" ca="1" si="70"/>
        <v>Панфілов</v>
      </c>
      <c r="O156" s="22" t="str">
        <f t="shared" ca="1" si="71"/>
        <v>Артем</v>
      </c>
      <c r="P156" s="22" t="str">
        <f t="shared" ca="1" si="72"/>
        <v>Романович</v>
      </c>
      <c r="Q156" s="349">
        <f t="shared" ca="1" si="73"/>
        <v>3646507990</v>
      </c>
      <c r="R156" s="375">
        <f t="shared" ca="1" si="74"/>
        <v>0</v>
      </c>
      <c r="S156" s="376"/>
      <c r="T156" s="109" t="str">
        <f t="shared" ca="1" si="75"/>
        <v>Панфілов</v>
      </c>
      <c r="U156" s="22" t="str">
        <f t="shared" ca="1" si="76"/>
        <v>Артем</v>
      </c>
      <c r="V156" s="22" t="str">
        <f t="shared" ca="1" si="77"/>
        <v>Романович</v>
      </c>
      <c r="W156" s="349">
        <f t="shared" ca="1" si="78"/>
        <v>3646507990</v>
      </c>
      <c r="X156" s="375">
        <f t="shared" ca="1" si="79"/>
        <v>0</v>
      </c>
      <c r="Y156" s="376"/>
      <c r="Z156" s="109" t="str">
        <f t="shared" ca="1" si="80"/>
        <v>Панфілов</v>
      </c>
      <c r="AA156" s="22" t="str">
        <f t="shared" ca="1" si="81"/>
        <v>Артем</v>
      </c>
      <c r="AB156" s="22" t="str">
        <f t="shared" ca="1" si="82"/>
        <v>Романович</v>
      </c>
      <c r="AC156" s="349">
        <f t="shared" ca="1" si="83"/>
        <v>3646507990</v>
      </c>
      <c r="AD156" s="375">
        <f t="shared" ca="1" si="84"/>
        <v>0</v>
      </c>
      <c r="AE156" s="376"/>
      <c r="AF156" s="109" t="str">
        <f t="shared" ca="1" si="85"/>
        <v>Панфілов</v>
      </c>
      <c r="AG156" s="22" t="str">
        <f t="shared" ca="1" si="86"/>
        <v>Артем</v>
      </c>
      <c r="AH156" s="22" t="str">
        <f t="shared" ca="1" si="87"/>
        <v>Романович</v>
      </c>
      <c r="AI156" s="349">
        <f t="shared" ca="1" si="88"/>
        <v>3646507990</v>
      </c>
      <c r="AJ156" s="375">
        <f t="shared" ca="1" si="89"/>
        <v>0</v>
      </c>
    </row>
    <row r="157" spans="1:36" ht="15.75" hidden="1" thickBot="1">
      <c r="A157" s="20"/>
      <c r="B157" s="109" t="str">
        <f t="shared" ca="1" si="60"/>
        <v>Сафієв</v>
      </c>
      <c r="C157" s="22" t="str">
        <f t="shared" ca="1" si="61"/>
        <v>Сергій</v>
      </c>
      <c r="D157" s="22" t="str">
        <f t="shared" ca="1" si="62"/>
        <v>Абдумуталібович</v>
      </c>
      <c r="E157" s="349">
        <f t="shared" ca="1" si="63"/>
        <v>2898119834</v>
      </c>
      <c r="F157" s="23">
        <f t="shared" ca="1" si="64"/>
        <v>0</v>
      </c>
      <c r="G157" s="376"/>
      <c r="H157" s="109" t="str">
        <f t="shared" ca="1" si="65"/>
        <v>Сафієв</v>
      </c>
      <c r="I157" s="22" t="str">
        <f t="shared" ca="1" si="66"/>
        <v>Сергій</v>
      </c>
      <c r="J157" s="22" t="str">
        <f t="shared" ca="1" si="67"/>
        <v>Абдумуталібович</v>
      </c>
      <c r="K157" s="349">
        <f t="shared" ca="1" si="68"/>
        <v>2898119834</v>
      </c>
      <c r="L157" s="375">
        <f t="shared" ca="1" si="69"/>
        <v>0</v>
      </c>
      <c r="M157" s="376"/>
      <c r="N157" s="109" t="str">
        <f t="shared" ca="1" si="70"/>
        <v>Сафієв</v>
      </c>
      <c r="O157" s="22" t="str">
        <f t="shared" ca="1" si="71"/>
        <v>Сергій</v>
      </c>
      <c r="P157" s="22" t="str">
        <f t="shared" ca="1" si="72"/>
        <v>Абдумуталібович</v>
      </c>
      <c r="Q157" s="349">
        <f t="shared" ca="1" si="73"/>
        <v>2898119834</v>
      </c>
      <c r="R157" s="375">
        <f t="shared" ca="1" si="74"/>
        <v>0</v>
      </c>
      <c r="S157" s="376"/>
      <c r="T157" s="109" t="str">
        <f t="shared" ca="1" si="75"/>
        <v>Сафієв</v>
      </c>
      <c r="U157" s="22" t="str">
        <f t="shared" ca="1" si="76"/>
        <v>Сергій</v>
      </c>
      <c r="V157" s="22" t="str">
        <f t="shared" ca="1" si="77"/>
        <v>Абдумуталібович</v>
      </c>
      <c r="W157" s="349">
        <f t="shared" ca="1" si="78"/>
        <v>2898119834</v>
      </c>
      <c r="X157" s="375">
        <f t="shared" ca="1" si="79"/>
        <v>0</v>
      </c>
      <c r="Y157" s="376"/>
      <c r="Z157" s="109" t="str">
        <f t="shared" ca="1" si="80"/>
        <v>Сафієв</v>
      </c>
      <c r="AA157" s="22" t="str">
        <f t="shared" ca="1" si="81"/>
        <v>Сергій</v>
      </c>
      <c r="AB157" s="22" t="str">
        <f t="shared" ca="1" si="82"/>
        <v>Абдумуталібович</v>
      </c>
      <c r="AC157" s="349">
        <f t="shared" ca="1" si="83"/>
        <v>2898119834</v>
      </c>
      <c r="AD157" s="375">
        <f t="shared" ca="1" si="84"/>
        <v>0</v>
      </c>
      <c r="AE157" s="376"/>
      <c r="AF157" s="109" t="str">
        <f t="shared" ca="1" si="85"/>
        <v>Сафієв</v>
      </c>
      <c r="AG157" s="22" t="str">
        <f t="shared" ca="1" si="86"/>
        <v>Сергій</v>
      </c>
      <c r="AH157" s="22" t="str">
        <f t="shared" ca="1" si="87"/>
        <v>Абдумуталібович</v>
      </c>
      <c r="AI157" s="349">
        <f t="shared" ca="1" si="88"/>
        <v>2898119834</v>
      </c>
      <c r="AJ157" s="375">
        <f t="shared" ca="1" si="89"/>
        <v>0</v>
      </c>
    </row>
    <row r="158" spans="1:36" ht="15.75" thickBot="1">
      <c r="A158" s="20"/>
      <c r="B158" s="109" t="str">
        <f t="shared" ca="1" si="60"/>
        <v>Петков</v>
      </c>
      <c r="C158" s="22" t="str">
        <f t="shared" ca="1" si="61"/>
        <v>Георгій</v>
      </c>
      <c r="D158" s="22" t="str">
        <f t="shared" ca="1" si="62"/>
        <v>Федорович</v>
      </c>
      <c r="E158" s="349">
        <f t="shared" ca="1" si="63"/>
        <v>2296116119</v>
      </c>
      <c r="F158" s="23">
        <f t="shared" ca="1" si="64"/>
        <v>17053.509999999998</v>
      </c>
      <c r="G158" s="376"/>
      <c r="H158" s="109" t="str">
        <f t="shared" ca="1" si="65"/>
        <v>Петков</v>
      </c>
      <c r="I158" s="22" t="str">
        <f t="shared" ca="1" si="66"/>
        <v>Георгій</v>
      </c>
      <c r="J158" s="22" t="str">
        <f t="shared" ca="1" si="67"/>
        <v>Федорович</v>
      </c>
      <c r="K158" s="349">
        <f t="shared" ca="1" si="68"/>
        <v>2296116119</v>
      </c>
      <c r="L158" s="375">
        <f t="shared" ca="1" si="69"/>
        <v>0</v>
      </c>
      <c r="M158" s="376"/>
      <c r="N158" s="109" t="str">
        <f t="shared" ca="1" si="70"/>
        <v>Петков</v>
      </c>
      <c r="O158" s="22" t="str">
        <f t="shared" ca="1" si="71"/>
        <v>Георгій</v>
      </c>
      <c r="P158" s="22" t="str">
        <f t="shared" ca="1" si="72"/>
        <v>Федорович</v>
      </c>
      <c r="Q158" s="349">
        <f t="shared" ca="1" si="73"/>
        <v>2296116119</v>
      </c>
      <c r="R158" s="375">
        <f t="shared" ca="1" si="74"/>
        <v>0</v>
      </c>
      <c r="S158" s="376"/>
      <c r="T158" s="109" t="str">
        <f t="shared" ca="1" si="75"/>
        <v>Петков</v>
      </c>
      <c r="U158" s="22" t="str">
        <f t="shared" ca="1" si="76"/>
        <v>Георгій</v>
      </c>
      <c r="V158" s="22" t="str">
        <f t="shared" ca="1" si="77"/>
        <v>Федорович</v>
      </c>
      <c r="W158" s="349">
        <f t="shared" ca="1" si="78"/>
        <v>2296116119</v>
      </c>
      <c r="X158" s="375">
        <f t="shared" ca="1" si="79"/>
        <v>0</v>
      </c>
      <c r="Y158" s="376"/>
      <c r="Z158" s="109" t="str">
        <f t="shared" ca="1" si="80"/>
        <v>Петков</v>
      </c>
      <c r="AA158" s="22" t="str">
        <f t="shared" ca="1" si="81"/>
        <v>Георгій</v>
      </c>
      <c r="AB158" s="22" t="str">
        <f t="shared" ca="1" si="82"/>
        <v>Федорович</v>
      </c>
      <c r="AC158" s="349">
        <f t="shared" ca="1" si="83"/>
        <v>2296116119</v>
      </c>
      <c r="AD158" s="375">
        <f t="shared" ca="1" si="84"/>
        <v>0</v>
      </c>
      <c r="AE158" s="376"/>
      <c r="AF158" s="109" t="str">
        <f t="shared" ca="1" si="85"/>
        <v>Петков</v>
      </c>
      <c r="AG158" s="22" t="str">
        <f t="shared" ca="1" si="86"/>
        <v>Георгій</v>
      </c>
      <c r="AH158" s="22" t="str">
        <f t="shared" ca="1" si="87"/>
        <v>Федорович</v>
      </c>
      <c r="AI158" s="349">
        <f t="shared" ca="1" si="88"/>
        <v>2296116119</v>
      </c>
      <c r="AJ158" s="375">
        <f t="shared" ca="1" si="89"/>
        <v>0</v>
      </c>
    </row>
    <row r="159" spans="1:36" ht="15.75" hidden="1" thickBot="1">
      <c r="A159" s="20"/>
      <c r="B159" s="109" t="str">
        <f t="shared" ca="1" si="60"/>
        <v>Сіренко</v>
      </c>
      <c r="C159" s="22" t="str">
        <f t="shared" ca="1" si="61"/>
        <v>Олександр</v>
      </c>
      <c r="D159" s="22" t="str">
        <f t="shared" ca="1" si="62"/>
        <v>Олександрович</v>
      </c>
      <c r="E159" s="349">
        <f t="shared" ca="1" si="63"/>
        <v>0</v>
      </c>
      <c r="F159" s="23">
        <f t="shared" ca="1" si="64"/>
        <v>0</v>
      </c>
      <c r="G159" s="376"/>
      <c r="H159" s="109" t="str">
        <f t="shared" ca="1" si="65"/>
        <v>Сіренко</v>
      </c>
      <c r="I159" s="22" t="str">
        <f t="shared" ca="1" si="66"/>
        <v>Олександр</v>
      </c>
      <c r="J159" s="22" t="str">
        <f t="shared" ca="1" si="67"/>
        <v>Олександрович</v>
      </c>
      <c r="K159" s="349">
        <f t="shared" ca="1" si="68"/>
        <v>0</v>
      </c>
      <c r="L159" s="375">
        <f t="shared" ca="1" si="69"/>
        <v>0</v>
      </c>
      <c r="M159" s="376"/>
      <c r="N159" s="109" t="str">
        <f t="shared" ca="1" si="70"/>
        <v>Сіренко</v>
      </c>
      <c r="O159" s="22" t="str">
        <f t="shared" ca="1" si="71"/>
        <v>Олександр</v>
      </c>
      <c r="P159" s="22" t="str">
        <f t="shared" ca="1" si="72"/>
        <v>Олександрович</v>
      </c>
      <c r="Q159" s="349">
        <f t="shared" ca="1" si="73"/>
        <v>0</v>
      </c>
      <c r="R159" s="375">
        <f t="shared" ca="1" si="74"/>
        <v>0</v>
      </c>
      <c r="S159" s="376"/>
      <c r="T159" s="109" t="str">
        <f t="shared" ca="1" si="75"/>
        <v>Сіренко</v>
      </c>
      <c r="U159" s="22" t="str">
        <f t="shared" ca="1" si="76"/>
        <v>Олександр</v>
      </c>
      <c r="V159" s="22" t="str">
        <f t="shared" ca="1" si="77"/>
        <v>Олександрович</v>
      </c>
      <c r="W159" s="349">
        <f t="shared" ca="1" si="78"/>
        <v>0</v>
      </c>
      <c r="X159" s="375">
        <f t="shared" ca="1" si="79"/>
        <v>0</v>
      </c>
      <c r="Y159" s="376"/>
      <c r="Z159" s="109" t="str">
        <f t="shared" ca="1" si="80"/>
        <v>Сіренко</v>
      </c>
      <c r="AA159" s="22" t="str">
        <f t="shared" ca="1" si="81"/>
        <v>Олександр</v>
      </c>
      <c r="AB159" s="22" t="str">
        <f t="shared" ca="1" si="82"/>
        <v>Олександрович</v>
      </c>
      <c r="AC159" s="349">
        <f t="shared" ca="1" si="83"/>
        <v>0</v>
      </c>
      <c r="AD159" s="375">
        <f t="shared" ca="1" si="84"/>
        <v>0</v>
      </c>
      <c r="AE159" s="376"/>
      <c r="AF159" s="109" t="str">
        <f t="shared" ca="1" si="85"/>
        <v>Сіренко</v>
      </c>
      <c r="AG159" s="22" t="str">
        <f t="shared" ca="1" si="86"/>
        <v>Олександр</v>
      </c>
      <c r="AH159" s="22" t="str">
        <f t="shared" ca="1" si="87"/>
        <v>Олександрович</v>
      </c>
      <c r="AI159" s="349">
        <f t="shared" ca="1" si="88"/>
        <v>0</v>
      </c>
      <c r="AJ159" s="375">
        <f t="shared" ca="1" si="89"/>
        <v>0</v>
      </c>
    </row>
    <row r="160" spans="1:36" ht="15.75" hidden="1" thickBot="1">
      <c r="A160" s="20"/>
      <c r="B160" s="109" t="str">
        <f t="shared" ca="1" si="60"/>
        <v>вс/сс</v>
      </c>
      <c r="C160" s="22">
        <f t="shared" ca="1" si="61"/>
        <v>0</v>
      </c>
      <c r="D160" s="22">
        <f t="shared" ca="1" si="62"/>
        <v>0</v>
      </c>
      <c r="E160" s="349">
        <f t="shared" ca="1" si="63"/>
        <v>0</v>
      </c>
      <c r="F160" s="23">
        <f t="shared" ca="1" si="64"/>
        <v>0</v>
      </c>
      <c r="G160" s="376"/>
      <c r="H160" s="109" t="str">
        <f t="shared" ca="1" si="65"/>
        <v>вс/сс</v>
      </c>
      <c r="I160" s="22">
        <f t="shared" ca="1" si="66"/>
        <v>0</v>
      </c>
      <c r="J160" s="22">
        <f t="shared" ca="1" si="67"/>
        <v>0</v>
      </c>
      <c r="K160" s="349">
        <f t="shared" ca="1" si="68"/>
        <v>0</v>
      </c>
      <c r="L160" s="375">
        <f t="shared" ca="1" si="69"/>
        <v>0</v>
      </c>
      <c r="M160" s="376"/>
      <c r="N160" s="109" t="str">
        <f t="shared" ca="1" si="70"/>
        <v>вс/сс</v>
      </c>
      <c r="O160" s="22">
        <f t="shared" ca="1" si="71"/>
        <v>0</v>
      </c>
      <c r="P160" s="22">
        <f t="shared" ca="1" si="72"/>
        <v>0</v>
      </c>
      <c r="Q160" s="349">
        <f t="shared" ca="1" si="73"/>
        <v>0</v>
      </c>
      <c r="R160" s="375">
        <f t="shared" ca="1" si="74"/>
        <v>0</v>
      </c>
      <c r="S160" s="376"/>
      <c r="T160" s="109" t="str">
        <f t="shared" ca="1" si="75"/>
        <v>вс/сс</v>
      </c>
      <c r="U160" s="22">
        <f t="shared" ca="1" si="76"/>
        <v>0</v>
      </c>
      <c r="V160" s="22">
        <f t="shared" ca="1" si="77"/>
        <v>0</v>
      </c>
      <c r="W160" s="349">
        <f t="shared" ca="1" si="78"/>
        <v>0</v>
      </c>
      <c r="X160" s="375">
        <f t="shared" ca="1" si="79"/>
        <v>0</v>
      </c>
      <c r="Y160" s="376"/>
      <c r="Z160" s="109" t="str">
        <f t="shared" ca="1" si="80"/>
        <v>вс/сс</v>
      </c>
      <c r="AA160" s="22">
        <f t="shared" ca="1" si="81"/>
        <v>0</v>
      </c>
      <c r="AB160" s="22">
        <f t="shared" ca="1" si="82"/>
        <v>0</v>
      </c>
      <c r="AC160" s="349">
        <f t="shared" ca="1" si="83"/>
        <v>0</v>
      </c>
      <c r="AD160" s="375">
        <f t="shared" ca="1" si="84"/>
        <v>0</v>
      </c>
      <c r="AE160" s="376"/>
      <c r="AF160" s="109" t="str">
        <f t="shared" ca="1" si="85"/>
        <v>вс/сс</v>
      </c>
      <c r="AG160" s="22">
        <f t="shared" ca="1" si="86"/>
        <v>0</v>
      </c>
      <c r="AH160" s="22">
        <f t="shared" ca="1" si="87"/>
        <v>0</v>
      </c>
      <c r="AI160" s="349">
        <f t="shared" ca="1" si="88"/>
        <v>0</v>
      </c>
      <c r="AJ160" s="375">
        <f t="shared" ca="1" si="89"/>
        <v>0</v>
      </c>
    </row>
    <row r="161" spans="1:36" ht="15.75" hidden="1" thickBot="1">
      <c r="A161" s="20"/>
      <c r="B161" s="109" t="str">
        <f t="shared" ca="1" si="60"/>
        <v>вс/сс</v>
      </c>
      <c r="C161" s="22">
        <f t="shared" ca="1" si="61"/>
        <v>0</v>
      </c>
      <c r="D161" s="22">
        <f t="shared" ca="1" si="62"/>
        <v>0</v>
      </c>
      <c r="E161" s="349">
        <f t="shared" ca="1" si="63"/>
        <v>0</v>
      </c>
      <c r="F161" s="23">
        <f t="shared" ca="1" si="64"/>
        <v>0</v>
      </c>
      <c r="G161" s="376"/>
      <c r="H161" s="109" t="str">
        <f t="shared" ca="1" si="65"/>
        <v>вс/сс</v>
      </c>
      <c r="I161" s="22">
        <f t="shared" ca="1" si="66"/>
        <v>0</v>
      </c>
      <c r="J161" s="22">
        <f t="shared" ca="1" si="67"/>
        <v>0</v>
      </c>
      <c r="K161" s="349">
        <f t="shared" ca="1" si="68"/>
        <v>0</v>
      </c>
      <c r="L161" s="375">
        <f t="shared" ca="1" si="69"/>
        <v>0</v>
      </c>
      <c r="M161" s="376"/>
      <c r="N161" s="109" t="str">
        <f t="shared" ca="1" si="70"/>
        <v>вс/сс</v>
      </c>
      <c r="O161" s="22">
        <f t="shared" ca="1" si="71"/>
        <v>0</v>
      </c>
      <c r="P161" s="22">
        <f t="shared" ca="1" si="72"/>
        <v>0</v>
      </c>
      <c r="Q161" s="349">
        <f t="shared" ca="1" si="73"/>
        <v>0</v>
      </c>
      <c r="R161" s="375">
        <f t="shared" ca="1" si="74"/>
        <v>0</v>
      </c>
      <c r="S161" s="376"/>
      <c r="T161" s="109" t="str">
        <f t="shared" ca="1" si="75"/>
        <v>вс/сс</v>
      </c>
      <c r="U161" s="22">
        <f t="shared" ca="1" si="76"/>
        <v>0</v>
      </c>
      <c r="V161" s="22">
        <f t="shared" ca="1" si="77"/>
        <v>0</v>
      </c>
      <c r="W161" s="349">
        <f t="shared" ca="1" si="78"/>
        <v>0</v>
      </c>
      <c r="X161" s="375">
        <f t="shared" ca="1" si="79"/>
        <v>0</v>
      </c>
      <c r="Y161" s="376"/>
      <c r="Z161" s="109" t="str">
        <f t="shared" ca="1" si="80"/>
        <v>вс/сс</v>
      </c>
      <c r="AA161" s="22">
        <f t="shared" ca="1" si="81"/>
        <v>0</v>
      </c>
      <c r="AB161" s="22">
        <f t="shared" ca="1" si="82"/>
        <v>0</v>
      </c>
      <c r="AC161" s="349">
        <f t="shared" ca="1" si="83"/>
        <v>0</v>
      </c>
      <c r="AD161" s="375">
        <f t="shared" ca="1" si="84"/>
        <v>0</v>
      </c>
      <c r="AE161" s="376"/>
      <c r="AF161" s="109" t="str">
        <f t="shared" ca="1" si="85"/>
        <v>вс/сс</v>
      </c>
      <c r="AG161" s="22">
        <f t="shared" ca="1" si="86"/>
        <v>0</v>
      </c>
      <c r="AH161" s="22">
        <f t="shared" ca="1" si="87"/>
        <v>0</v>
      </c>
      <c r="AI161" s="349">
        <f t="shared" ca="1" si="88"/>
        <v>0</v>
      </c>
      <c r="AJ161" s="375">
        <f t="shared" ca="1" si="89"/>
        <v>0</v>
      </c>
    </row>
    <row r="162" spans="1:36" ht="15.75" hidden="1" thickBot="1">
      <c r="A162" s="20"/>
      <c r="B162" s="109">
        <f t="shared" ca="1" si="60"/>
        <v>0</v>
      </c>
      <c r="C162" s="22">
        <f t="shared" ca="1" si="61"/>
        <v>0</v>
      </c>
      <c r="D162" s="22">
        <f t="shared" ca="1" si="62"/>
        <v>0</v>
      </c>
      <c r="E162" s="349">
        <f t="shared" ca="1" si="63"/>
        <v>0</v>
      </c>
      <c r="F162" s="23">
        <f t="shared" ca="1" si="64"/>
        <v>0</v>
      </c>
      <c r="G162" s="376"/>
      <c r="H162" s="109">
        <f t="shared" ca="1" si="65"/>
        <v>0</v>
      </c>
      <c r="I162" s="22">
        <f t="shared" ca="1" si="66"/>
        <v>0</v>
      </c>
      <c r="J162" s="22">
        <f t="shared" ca="1" si="67"/>
        <v>0</v>
      </c>
      <c r="K162" s="349">
        <f t="shared" ca="1" si="68"/>
        <v>0</v>
      </c>
      <c r="L162" s="375">
        <f t="shared" ca="1" si="69"/>
        <v>0</v>
      </c>
      <c r="M162" s="376"/>
      <c r="N162" s="109">
        <f t="shared" ca="1" si="70"/>
        <v>0</v>
      </c>
      <c r="O162" s="22">
        <f t="shared" ca="1" si="71"/>
        <v>0</v>
      </c>
      <c r="P162" s="22">
        <f t="shared" ca="1" si="72"/>
        <v>0</v>
      </c>
      <c r="Q162" s="349">
        <f t="shared" ca="1" si="73"/>
        <v>0</v>
      </c>
      <c r="R162" s="375">
        <f t="shared" ca="1" si="74"/>
        <v>0</v>
      </c>
      <c r="S162" s="376"/>
      <c r="T162" s="109">
        <f t="shared" ca="1" si="75"/>
        <v>0</v>
      </c>
      <c r="U162" s="22">
        <f t="shared" ca="1" si="76"/>
        <v>0</v>
      </c>
      <c r="V162" s="22">
        <f t="shared" ca="1" si="77"/>
        <v>0</v>
      </c>
      <c r="W162" s="349">
        <f t="shared" ca="1" si="78"/>
        <v>0</v>
      </c>
      <c r="X162" s="375">
        <f t="shared" ca="1" si="79"/>
        <v>0</v>
      </c>
      <c r="Y162" s="376"/>
      <c r="Z162" s="109">
        <f t="shared" ca="1" si="80"/>
        <v>0</v>
      </c>
      <c r="AA162" s="22">
        <f t="shared" ca="1" si="81"/>
        <v>0</v>
      </c>
      <c r="AB162" s="22">
        <f t="shared" ca="1" si="82"/>
        <v>0</v>
      </c>
      <c r="AC162" s="349">
        <f t="shared" ca="1" si="83"/>
        <v>0</v>
      </c>
      <c r="AD162" s="375">
        <f t="shared" ca="1" si="84"/>
        <v>0</v>
      </c>
      <c r="AE162" s="376"/>
      <c r="AF162" s="109">
        <f t="shared" ca="1" si="85"/>
        <v>0</v>
      </c>
      <c r="AG162" s="22">
        <f t="shared" ca="1" si="86"/>
        <v>0</v>
      </c>
      <c r="AH162" s="22">
        <f t="shared" ca="1" si="87"/>
        <v>0</v>
      </c>
      <c r="AI162" s="349">
        <f t="shared" ca="1" si="88"/>
        <v>0</v>
      </c>
      <c r="AJ162" s="375">
        <f t="shared" ca="1" si="89"/>
        <v>0</v>
      </c>
    </row>
    <row r="163" spans="1:36" ht="15.75" hidden="1" thickBot="1">
      <c r="A163" s="20"/>
      <c r="B163" s="109">
        <f t="shared" ca="1" si="60"/>
        <v>0</v>
      </c>
      <c r="C163" s="22">
        <f t="shared" ca="1" si="61"/>
        <v>0</v>
      </c>
      <c r="D163" s="22">
        <f t="shared" ca="1" si="62"/>
        <v>0</v>
      </c>
      <c r="E163" s="349">
        <f t="shared" ca="1" si="63"/>
        <v>0</v>
      </c>
      <c r="F163" s="23">
        <f t="shared" ca="1" si="64"/>
        <v>0</v>
      </c>
      <c r="G163" s="376"/>
      <c r="H163" s="109">
        <f t="shared" ca="1" si="65"/>
        <v>0</v>
      </c>
      <c r="I163" s="22">
        <f t="shared" ca="1" si="66"/>
        <v>0</v>
      </c>
      <c r="J163" s="22">
        <f t="shared" ca="1" si="67"/>
        <v>0</v>
      </c>
      <c r="K163" s="349">
        <f t="shared" ca="1" si="68"/>
        <v>0</v>
      </c>
      <c r="L163" s="375">
        <f t="shared" ca="1" si="69"/>
        <v>0</v>
      </c>
      <c r="M163" s="376"/>
      <c r="N163" s="109">
        <f t="shared" ca="1" si="70"/>
        <v>0</v>
      </c>
      <c r="O163" s="22">
        <f t="shared" ca="1" si="71"/>
        <v>0</v>
      </c>
      <c r="P163" s="22">
        <f t="shared" ca="1" si="72"/>
        <v>0</v>
      </c>
      <c r="Q163" s="349">
        <f t="shared" ca="1" si="73"/>
        <v>0</v>
      </c>
      <c r="R163" s="375">
        <f t="shared" ca="1" si="74"/>
        <v>0</v>
      </c>
      <c r="S163" s="376"/>
      <c r="T163" s="109">
        <f t="shared" ca="1" si="75"/>
        <v>0</v>
      </c>
      <c r="U163" s="22">
        <f t="shared" ca="1" si="76"/>
        <v>0</v>
      </c>
      <c r="V163" s="22">
        <f t="shared" ca="1" si="77"/>
        <v>0</v>
      </c>
      <c r="W163" s="349">
        <f t="shared" ca="1" si="78"/>
        <v>0</v>
      </c>
      <c r="X163" s="375">
        <f t="shared" ca="1" si="79"/>
        <v>0</v>
      </c>
      <c r="Y163" s="376"/>
      <c r="Z163" s="109">
        <f t="shared" ca="1" si="80"/>
        <v>0</v>
      </c>
      <c r="AA163" s="22">
        <f t="shared" ca="1" si="81"/>
        <v>0</v>
      </c>
      <c r="AB163" s="22">
        <f t="shared" ca="1" si="82"/>
        <v>0</v>
      </c>
      <c r="AC163" s="349">
        <f t="shared" ca="1" si="83"/>
        <v>0</v>
      </c>
      <c r="AD163" s="375">
        <f t="shared" ca="1" si="84"/>
        <v>0</v>
      </c>
      <c r="AE163" s="376"/>
      <c r="AF163" s="109">
        <f t="shared" ca="1" si="85"/>
        <v>0</v>
      </c>
      <c r="AG163" s="22">
        <f t="shared" ca="1" si="86"/>
        <v>0</v>
      </c>
      <c r="AH163" s="22">
        <f t="shared" ca="1" si="87"/>
        <v>0</v>
      </c>
      <c r="AI163" s="349">
        <f t="shared" ca="1" si="88"/>
        <v>0</v>
      </c>
      <c r="AJ163" s="375">
        <f t="shared" ca="1" si="89"/>
        <v>0</v>
      </c>
    </row>
    <row r="164" spans="1:36" ht="15.75" hidden="1" thickBot="1">
      <c r="A164" s="20"/>
      <c r="B164" s="109" t="str">
        <f t="shared" ca="1" si="60"/>
        <v>Мороз</v>
      </c>
      <c r="C164" s="22" t="str">
        <f t="shared" ca="1" si="61"/>
        <v>Василь</v>
      </c>
      <c r="D164" s="22" t="str">
        <f t="shared" ca="1" si="62"/>
        <v>Васильович</v>
      </c>
      <c r="E164" s="349">
        <f t="shared" ca="1" si="63"/>
        <v>3418113653</v>
      </c>
      <c r="F164" s="23">
        <f t="shared" ca="1" si="64"/>
        <v>0</v>
      </c>
      <c r="G164" s="376"/>
      <c r="H164" s="109" t="str">
        <f t="shared" ca="1" si="65"/>
        <v>Мороз</v>
      </c>
      <c r="I164" s="22" t="str">
        <f t="shared" ca="1" si="66"/>
        <v>Василь</v>
      </c>
      <c r="J164" s="22" t="str">
        <f t="shared" ca="1" si="67"/>
        <v>Васильович</v>
      </c>
      <c r="K164" s="349">
        <f t="shared" ca="1" si="68"/>
        <v>3418113653</v>
      </c>
      <c r="L164" s="375">
        <f t="shared" ca="1" si="69"/>
        <v>0</v>
      </c>
      <c r="M164" s="376"/>
      <c r="N164" s="109" t="str">
        <f t="shared" ca="1" si="70"/>
        <v>Мороз</v>
      </c>
      <c r="O164" s="22" t="str">
        <f t="shared" ca="1" si="71"/>
        <v>Василь</v>
      </c>
      <c r="P164" s="22" t="str">
        <f t="shared" ca="1" si="72"/>
        <v>Васильович</v>
      </c>
      <c r="Q164" s="349">
        <f t="shared" ca="1" si="73"/>
        <v>3418113653</v>
      </c>
      <c r="R164" s="375">
        <f t="shared" ca="1" si="74"/>
        <v>0</v>
      </c>
      <c r="S164" s="376"/>
      <c r="T164" s="109" t="str">
        <f t="shared" ca="1" si="75"/>
        <v>Мороз</v>
      </c>
      <c r="U164" s="22" t="str">
        <f t="shared" ca="1" si="76"/>
        <v>Василь</v>
      </c>
      <c r="V164" s="22" t="str">
        <f t="shared" ca="1" si="77"/>
        <v>Васильович</v>
      </c>
      <c r="W164" s="349">
        <f t="shared" ca="1" si="78"/>
        <v>3418113653</v>
      </c>
      <c r="X164" s="375">
        <f t="shared" ca="1" si="79"/>
        <v>0</v>
      </c>
      <c r="Y164" s="376"/>
      <c r="Z164" s="109" t="str">
        <f t="shared" ca="1" si="80"/>
        <v>Мороз</v>
      </c>
      <c r="AA164" s="22" t="str">
        <f t="shared" ca="1" si="81"/>
        <v>Василь</v>
      </c>
      <c r="AB164" s="22" t="str">
        <f t="shared" ca="1" si="82"/>
        <v>Васильович</v>
      </c>
      <c r="AC164" s="349">
        <f t="shared" ca="1" si="83"/>
        <v>3418113653</v>
      </c>
      <c r="AD164" s="375">
        <f t="shared" ca="1" si="84"/>
        <v>0</v>
      </c>
      <c r="AE164" s="376"/>
      <c r="AF164" s="109" t="str">
        <f t="shared" ca="1" si="85"/>
        <v>Мороз</v>
      </c>
      <c r="AG164" s="22" t="str">
        <f t="shared" ca="1" si="86"/>
        <v>Василь</v>
      </c>
      <c r="AH164" s="22" t="str">
        <f t="shared" ca="1" si="87"/>
        <v>Васильович</v>
      </c>
      <c r="AI164" s="349">
        <f t="shared" ca="1" si="88"/>
        <v>3418113653</v>
      </c>
      <c r="AJ164" s="375">
        <f t="shared" ca="1" si="89"/>
        <v>0</v>
      </c>
    </row>
    <row r="165" spans="1:36" ht="15.75" hidden="1" thickBot="1">
      <c r="A165" s="20"/>
      <c r="B165" s="109" t="str">
        <f t="shared" ca="1" si="60"/>
        <v>Ротар</v>
      </c>
      <c r="C165" s="22" t="str">
        <f t="shared" ca="1" si="61"/>
        <v>Руслан</v>
      </c>
      <c r="D165" s="22" t="str">
        <f t="shared" ca="1" si="62"/>
        <v>Андрійович</v>
      </c>
      <c r="E165" s="349">
        <f t="shared" ca="1" si="63"/>
        <v>2720018710</v>
      </c>
      <c r="F165" s="23">
        <f t="shared" ca="1" si="64"/>
        <v>0</v>
      </c>
      <c r="G165" s="376"/>
      <c r="H165" s="109" t="str">
        <f t="shared" ca="1" si="65"/>
        <v>Ротар</v>
      </c>
      <c r="I165" s="22" t="str">
        <f t="shared" ca="1" si="66"/>
        <v>Руслан</v>
      </c>
      <c r="J165" s="22" t="str">
        <f t="shared" ca="1" si="67"/>
        <v>Андрійович</v>
      </c>
      <c r="K165" s="349">
        <f t="shared" ca="1" si="68"/>
        <v>2720018710</v>
      </c>
      <c r="L165" s="375">
        <f t="shared" ca="1" si="69"/>
        <v>0</v>
      </c>
      <c r="M165" s="376"/>
      <c r="N165" s="109" t="str">
        <f t="shared" ca="1" si="70"/>
        <v>Ротар</v>
      </c>
      <c r="O165" s="22" t="str">
        <f t="shared" ca="1" si="71"/>
        <v>Руслан</v>
      </c>
      <c r="P165" s="22" t="str">
        <f t="shared" ca="1" si="72"/>
        <v>Андрійович</v>
      </c>
      <c r="Q165" s="349">
        <f t="shared" ca="1" si="73"/>
        <v>2720018710</v>
      </c>
      <c r="R165" s="375">
        <f t="shared" ca="1" si="74"/>
        <v>0</v>
      </c>
      <c r="S165" s="376"/>
      <c r="T165" s="109" t="str">
        <f t="shared" ca="1" si="75"/>
        <v>Ротар</v>
      </c>
      <c r="U165" s="22" t="str">
        <f t="shared" ca="1" si="76"/>
        <v>Руслан</v>
      </c>
      <c r="V165" s="22" t="str">
        <f t="shared" ca="1" si="77"/>
        <v>Андрійович</v>
      </c>
      <c r="W165" s="349">
        <f t="shared" ca="1" si="78"/>
        <v>2720018710</v>
      </c>
      <c r="X165" s="375">
        <f t="shared" ca="1" si="79"/>
        <v>0</v>
      </c>
      <c r="Y165" s="376"/>
      <c r="Z165" s="109" t="str">
        <f t="shared" ca="1" si="80"/>
        <v>Ротар</v>
      </c>
      <c r="AA165" s="22" t="str">
        <f t="shared" ca="1" si="81"/>
        <v>Руслан</v>
      </c>
      <c r="AB165" s="22" t="str">
        <f t="shared" ca="1" si="82"/>
        <v>Андрійович</v>
      </c>
      <c r="AC165" s="349">
        <f t="shared" ca="1" si="83"/>
        <v>2720018710</v>
      </c>
      <c r="AD165" s="375">
        <f t="shared" ca="1" si="84"/>
        <v>0</v>
      </c>
      <c r="AE165" s="376"/>
      <c r="AF165" s="109" t="str">
        <f t="shared" ca="1" si="85"/>
        <v>Ротар</v>
      </c>
      <c r="AG165" s="22" t="str">
        <f t="shared" ca="1" si="86"/>
        <v>Руслан</v>
      </c>
      <c r="AH165" s="22" t="str">
        <f t="shared" ca="1" si="87"/>
        <v>Андрійович</v>
      </c>
      <c r="AI165" s="349">
        <f t="shared" ca="1" si="88"/>
        <v>2720018710</v>
      </c>
      <c r="AJ165" s="375">
        <f t="shared" ca="1" si="89"/>
        <v>0</v>
      </c>
    </row>
    <row r="166" spans="1:36" ht="15.75" thickBot="1">
      <c r="A166" s="20"/>
      <c r="B166" s="109" t="str">
        <f t="shared" ca="1" si="60"/>
        <v>Карчевський</v>
      </c>
      <c r="C166" s="22" t="str">
        <f t="shared" ca="1" si="61"/>
        <v>Сергій</v>
      </c>
      <c r="D166" s="22" t="str">
        <f t="shared" ca="1" si="62"/>
        <v>Вікторович</v>
      </c>
      <c r="E166" s="349">
        <f t="shared" ca="1" si="63"/>
        <v>3181815990</v>
      </c>
      <c r="F166" s="23">
        <f t="shared" ca="1" si="64"/>
        <v>8230.15</v>
      </c>
      <c r="G166" s="376"/>
      <c r="H166" s="109" t="str">
        <f t="shared" ca="1" si="65"/>
        <v>Карчевський</v>
      </c>
      <c r="I166" s="22" t="str">
        <f t="shared" ca="1" si="66"/>
        <v>Сергій</v>
      </c>
      <c r="J166" s="22" t="str">
        <f t="shared" ca="1" si="67"/>
        <v>Вікторович</v>
      </c>
      <c r="K166" s="349">
        <f t="shared" ca="1" si="68"/>
        <v>3181815990</v>
      </c>
      <c r="L166" s="375">
        <f t="shared" ca="1" si="69"/>
        <v>0</v>
      </c>
      <c r="M166" s="376"/>
      <c r="N166" s="109" t="str">
        <f t="shared" ca="1" si="70"/>
        <v>Карчевський</v>
      </c>
      <c r="O166" s="22" t="str">
        <f t="shared" ca="1" si="71"/>
        <v>Сергій</v>
      </c>
      <c r="P166" s="22" t="str">
        <f t="shared" ca="1" si="72"/>
        <v>Вікторович</v>
      </c>
      <c r="Q166" s="349">
        <f t="shared" ca="1" si="73"/>
        <v>3181815990</v>
      </c>
      <c r="R166" s="375">
        <f t="shared" ca="1" si="74"/>
        <v>0</v>
      </c>
      <c r="S166" s="376"/>
      <c r="T166" s="109" t="str">
        <f t="shared" ca="1" si="75"/>
        <v>Карчевський</v>
      </c>
      <c r="U166" s="22" t="str">
        <f t="shared" ca="1" si="76"/>
        <v>Сергій</v>
      </c>
      <c r="V166" s="22" t="str">
        <f t="shared" ca="1" si="77"/>
        <v>Вікторович</v>
      </c>
      <c r="W166" s="349">
        <f t="shared" ca="1" si="78"/>
        <v>3181815990</v>
      </c>
      <c r="X166" s="375">
        <f t="shared" ca="1" si="79"/>
        <v>0</v>
      </c>
      <c r="Y166" s="376"/>
      <c r="Z166" s="109" t="str">
        <f t="shared" ca="1" si="80"/>
        <v>Карчевський</v>
      </c>
      <c r="AA166" s="22" t="str">
        <f t="shared" ca="1" si="81"/>
        <v>Сергій</v>
      </c>
      <c r="AB166" s="22" t="str">
        <f t="shared" ca="1" si="82"/>
        <v>Вікторович</v>
      </c>
      <c r="AC166" s="349">
        <f t="shared" ca="1" si="83"/>
        <v>3181815990</v>
      </c>
      <c r="AD166" s="375">
        <f t="shared" ca="1" si="84"/>
        <v>0</v>
      </c>
      <c r="AE166" s="376"/>
      <c r="AF166" s="109" t="str">
        <f t="shared" ca="1" si="85"/>
        <v>Карчевський</v>
      </c>
      <c r="AG166" s="22" t="str">
        <f t="shared" ca="1" si="86"/>
        <v>Сергій</v>
      </c>
      <c r="AH166" s="22" t="str">
        <f t="shared" ca="1" si="87"/>
        <v>Вікторович</v>
      </c>
      <c r="AI166" s="349">
        <f t="shared" ca="1" si="88"/>
        <v>3181815990</v>
      </c>
      <c r="AJ166" s="375">
        <f t="shared" ca="1" si="89"/>
        <v>0</v>
      </c>
    </row>
    <row r="167" spans="1:36" ht="15.75" hidden="1" thickBot="1">
      <c r="A167" s="20"/>
      <c r="B167" s="109">
        <f t="shared" ca="1" si="60"/>
        <v>0</v>
      </c>
      <c r="C167" s="22">
        <f t="shared" ca="1" si="61"/>
        <v>0</v>
      </c>
      <c r="D167" s="22">
        <f t="shared" ca="1" si="62"/>
        <v>0</v>
      </c>
      <c r="E167" s="349">
        <f t="shared" ca="1" si="63"/>
        <v>0</v>
      </c>
      <c r="F167" s="23">
        <f t="shared" ca="1" si="64"/>
        <v>0</v>
      </c>
      <c r="G167" s="376"/>
      <c r="H167" s="109">
        <f t="shared" ca="1" si="65"/>
        <v>0</v>
      </c>
      <c r="I167" s="22">
        <f t="shared" ca="1" si="66"/>
        <v>0</v>
      </c>
      <c r="J167" s="22">
        <f t="shared" ca="1" si="67"/>
        <v>0</v>
      </c>
      <c r="K167" s="349">
        <f t="shared" ca="1" si="68"/>
        <v>0</v>
      </c>
      <c r="L167" s="375">
        <f t="shared" ca="1" si="69"/>
        <v>0</v>
      </c>
      <c r="M167" s="376"/>
      <c r="N167" s="109">
        <f t="shared" ca="1" si="70"/>
        <v>0</v>
      </c>
      <c r="O167" s="22">
        <f t="shared" ca="1" si="71"/>
        <v>0</v>
      </c>
      <c r="P167" s="22">
        <f t="shared" ca="1" si="72"/>
        <v>0</v>
      </c>
      <c r="Q167" s="349">
        <f t="shared" ca="1" si="73"/>
        <v>0</v>
      </c>
      <c r="R167" s="375">
        <f t="shared" ca="1" si="74"/>
        <v>0</v>
      </c>
      <c r="S167" s="376"/>
      <c r="T167" s="109">
        <f t="shared" ca="1" si="75"/>
        <v>0</v>
      </c>
      <c r="U167" s="22">
        <f t="shared" ca="1" si="76"/>
        <v>0</v>
      </c>
      <c r="V167" s="22">
        <f t="shared" ca="1" si="77"/>
        <v>0</v>
      </c>
      <c r="W167" s="349">
        <f t="shared" ca="1" si="78"/>
        <v>0</v>
      </c>
      <c r="X167" s="375">
        <f t="shared" ca="1" si="79"/>
        <v>0</v>
      </c>
      <c r="Y167" s="376"/>
      <c r="Z167" s="109">
        <f t="shared" ca="1" si="80"/>
        <v>0</v>
      </c>
      <c r="AA167" s="22">
        <f t="shared" ca="1" si="81"/>
        <v>0</v>
      </c>
      <c r="AB167" s="22">
        <f t="shared" ca="1" si="82"/>
        <v>0</v>
      </c>
      <c r="AC167" s="349">
        <f t="shared" ca="1" si="83"/>
        <v>0</v>
      </c>
      <c r="AD167" s="375">
        <f t="shared" ca="1" si="84"/>
        <v>0</v>
      </c>
      <c r="AE167" s="376"/>
      <c r="AF167" s="109">
        <f t="shared" ca="1" si="85"/>
        <v>0</v>
      </c>
      <c r="AG167" s="22">
        <f t="shared" ca="1" si="86"/>
        <v>0</v>
      </c>
      <c r="AH167" s="22">
        <f t="shared" ca="1" si="87"/>
        <v>0</v>
      </c>
      <c r="AI167" s="349">
        <f t="shared" ca="1" si="88"/>
        <v>0</v>
      </c>
      <c r="AJ167" s="375">
        <f t="shared" ca="1" si="89"/>
        <v>0</v>
      </c>
    </row>
    <row r="168" spans="1:36" ht="15.75" hidden="1" thickBot="1">
      <c r="A168" s="20"/>
      <c r="B168" s="109">
        <f t="shared" ca="1" si="60"/>
        <v>0</v>
      </c>
      <c r="C168" s="22">
        <f t="shared" ca="1" si="61"/>
        <v>0</v>
      </c>
      <c r="D168" s="22">
        <f t="shared" ca="1" si="62"/>
        <v>0</v>
      </c>
      <c r="E168" s="349">
        <f t="shared" ca="1" si="63"/>
        <v>0</v>
      </c>
      <c r="F168" s="23">
        <f t="shared" ca="1" si="64"/>
        <v>0</v>
      </c>
      <c r="G168" s="376"/>
      <c r="H168" s="109">
        <f t="shared" ca="1" si="65"/>
        <v>0</v>
      </c>
      <c r="I168" s="22">
        <f t="shared" ca="1" si="66"/>
        <v>0</v>
      </c>
      <c r="J168" s="22">
        <f t="shared" ca="1" si="67"/>
        <v>0</v>
      </c>
      <c r="K168" s="349">
        <f t="shared" ca="1" si="68"/>
        <v>0</v>
      </c>
      <c r="L168" s="375">
        <f t="shared" ca="1" si="69"/>
        <v>0</v>
      </c>
      <c r="M168" s="376"/>
      <c r="N168" s="109">
        <f t="shared" ca="1" si="70"/>
        <v>0</v>
      </c>
      <c r="O168" s="22">
        <f t="shared" ca="1" si="71"/>
        <v>0</v>
      </c>
      <c r="P168" s="22">
        <f t="shared" ca="1" si="72"/>
        <v>0</v>
      </c>
      <c r="Q168" s="349">
        <f t="shared" ca="1" si="73"/>
        <v>0</v>
      </c>
      <c r="R168" s="375">
        <f t="shared" ca="1" si="74"/>
        <v>0</v>
      </c>
      <c r="S168" s="376"/>
      <c r="T168" s="109">
        <f t="shared" ca="1" si="75"/>
        <v>0</v>
      </c>
      <c r="U168" s="22">
        <f t="shared" ca="1" si="76"/>
        <v>0</v>
      </c>
      <c r="V168" s="22">
        <f t="shared" ca="1" si="77"/>
        <v>0</v>
      </c>
      <c r="W168" s="349">
        <f t="shared" ca="1" si="78"/>
        <v>0</v>
      </c>
      <c r="X168" s="375">
        <f t="shared" ca="1" si="79"/>
        <v>0</v>
      </c>
      <c r="Y168" s="376"/>
      <c r="Z168" s="109">
        <f t="shared" ca="1" si="80"/>
        <v>0</v>
      </c>
      <c r="AA168" s="22">
        <f t="shared" ca="1" si="81"/>
        <v>0</v>
      </c>
      <c r="AB168" s="22">
        <f t="shared" ca="1" si="82"/>
        <v>0</v>
      </c>
      <c r="AC168" s="349">
        <f t="shared" ca="1" si="83"/>
        <v>0</v>
      </c>
      <c r="AD168" s="375">
        <f t="shared" ca="1" si="84"/>
        <v>0</v>
      </c>
      <c r="AE168" s="376"/>
      <c r="AF168" s="109">
        <f t="shared" ca="1" si="85"/>
        <v>0</v>
      </c>
      <c r="AG168" s="22">
        <f t="shared" ca="1" si="86"/>
        <v>0</v>
      </c>
      <c r="AH168" s="22">
        <f t="shared" ca="1" si="87"/>
        <v>0</v>
      </c>
      <c r="AI168" s="349">
        <f t="shared" ca="1" si="88"/>
        <v>0</v>
      </c>
      <c r="AJ168" s="375">
        <f t="shared" ca="1" si="89"/>
        <v>0</v>
      </c>
    </row>
    <row r="169" spans="1:36" ht="15.75" hidden="1" thickBot="1">
      <c r="A169" s="20"/>
      <c r="B169" s="109">
        <f t="shared" ca="1" si="60"/>
        <v>0</v>
      </c>
      <c r="C169" s="22">
        <f t="shared" ca="1" si="61"/>
        <v>0</v>
      </c>
      <c r="D169" s="22">
        <f t="shared" ca="1" si="62"/>
        <v>0</v>
      </c>
      <c r="E169" s="349">
        <f t="shared" ca="1" si="63"/>
        <v>0</v>
      </c>
      <c r="F169" s="23">
        <f t="shared" ca="1" si="64"/>
        <v>0</v>
      </c>
      <c r="G169" s="376"/>
      <c r="H169" s="109">
        <f t="shared" ca="1" si="65"/>
        <v>0</v>
      </c>
      <c r="I169" s="22">
        <f t="shared" ca="1" si="66"/>
        <v>0</v>
      </c>
      <c r="J169" s="22">
        <f t="shared" ca="1" si="67"/>
        <v>0</v>
      </c>
      <c r="K169" s="349">
        <f t="shared" ca="1" si="68"/>
        <v>0</v>
      </c>
      <c r="L169" s="375">
        <f t="shared" ca="1" si="69"/>
        <v>0</v>
      </c>
      <c r="M169" s="376"/>
      <c r="N169" s="109">
        <f t="shared" ca="1" si="70"/>
        <v>0</v>
      </c>
      <c r="O169" s="22">
        <f t="shared" ca="1" si="71"/>
        <v>0</v>
      </c>
      <c r="P169" s="22">
        <f t="shared" ca="1" si="72"/>
        <v>0</v>
      </c>
      <c r="Q169" s="349">
        <f t="shared" ca="1" si="73"/>
        <v>0</v>
      </c>
      <c r="R169" s="375">
        <f t="shared" ca="1" si="74"/>
        <v>0</v>
      </c>
      <c r="S169" s="376"/>
      <c r="T169" s="109">
        <f t="shared" ca="1" si="75"/>
        <v>0</v>
      </c>
      <c r="U169" s="22">
        <f t="shared" ca="1" si="76"/>
        <v>0</v>
      </c>
      <c r="V169" s="22">
        <f t="shared" ca="1" si="77"/>
        <v>0</v>
      </c>
      <c r="W169" s="349">
        <f t="shared" ca="1" si="78"/>
        <v>0</v>
      </c>
      <c r="X169" s="375">
        <f t="shared" ca="1" si="79"/>
        <v>0</v>
      </c>
      <c r="Y169" s="376"/>
      <c r="Z169" s="109">
        <f t="shared" ca="1" si="80"/>
        <v>0</v>
      </c>
      <c r="AA169" s="22">
        <f t="shared" ca="1" si="81"/>
        <v>0</v>
      </c>
      <c r="AB169" s="22">
        <f t="shared" ca="1" si="82"/>
        <v>0</v>
      </c>
      <c r="AC169" s="349">
        <f t="shared" ca="1" si="83"/>
        <v>0</v>
      </c>
      <c r="AD169" s="375">
        <f t="shared" ca="1" si="84"/>
        <v>0</v>
      </c>
      <c r="AE169" s="376"/>
      <c r="AF169" s="109">
        <f t="shared" ca="1" si="85"/>
        <v>0</v>
      </c>
      <c r="AG169" s="22">
        <f t="shared" ca="1" si="86"/>
        <v>0</v>
      </c>
      <c r="AH169" s="22">
        <f t="shared" ca="1" si="87"/>
        <v>0</v>
      </c>
      <c r="AI169" s="349">
        <f t="shared" ca="1" si="88"/>
        <v>0</v>
      </c>
      <c r="AJ169" s="375">
        <f t="shared" ca="1" si="89"/>
        <v>0</v>
      </c>
    </row>
    <row r="170" spans="1:36" ht="15.75" hidden="1" thickBot="1">
      <c r="A170" s="20"/>
      <c r="B170" s="109" t="str">
        <f t="shared" ca="1" si="60"/>
        <v>Лущик</v>
      </c>
      <c r="C170" s="22" t="str">
        <f t="shared" ca="1" si="61"/>
        <v>Володимир</v>
      </c>
      <c r="D170" s="22" t="str">
        <f t="shared" ca="1" si="62"/>
        <v>Валерійович</v>
      </c>
      <c r="E170" s="349">
        <f t="shared" ca="1" si="63"/>
        <v>3385802111</v>
      </c>
      <c r="F170" s="23">
        <f t="shared" ca="1" si="64"/>
        <v>0</v>
      </c>
      <c r="G170" s="376"/>
      <c r="H170" s="109" t="str">
        <f t="shared" ca="1" si="65"/>
        <v>Лущик</v>
      </c>
      <c r="I170" s="22" t="str">
        <f t="shared" ca="1" si="66"/>
        <v>Володимир</v>
      </c>
      <c r="J170" s="22" t="str">
        <f t="shared" ca="1" si="67"/>
        <v>Валерійович</v>
      </c>
      <c r="K170" s="349">
        <f t="shared" ca="1" si="68"/>
        <v>3385802111</v>
      </c>
      <c r="L170" s="375">
        <f t="shared" ca="1" si="69"/>
        <v>0</v>
      </c>
      <c r="M170" s="376"/>
      <c r="N170" s="109" t="str">
        <f t="shared" ca="1" si="70"/>
        <v>Лущик</v>
      </c>
      <c r="O170" s="22" t="str">
        <f t="shared" ca="1" si="71"/>
        <v>Володимир</v>
      </c>
      <c r="P170" s="22" t="str">
        <f t="shared" ca="1" si="72"/>
        <v>Валерійович</v>
      </c>
      <c r="Q170" s="349">
        <f t="shared" ca="1" si="73"/>
        <v>3385802111</v>
      </c>
      <c r="R170" s="375">
        <f t="shared" ca="1" si="74"/>
        <v>0</v>
      </c>
      <c r="S170" s="376"/>
      <c r="T170" s="109" t="str">
        <f t="shared" ca="1" si="75"/>
        <v>Лущик</v>
      </c>
      <c r="U170" s="22" t="str">
        <f t="shared" ca="1" si="76"/>
        <v>Володимир</v>
      </c>
      <c r="V170" s="22" t="str">
        <f t="shared" ca="1" si="77"/>
        <v>Валерійович</v>
      </c>
      <c r="W170" s="349">
        <f t="shared" ca="1" si="78"/>
        <v>3385802111</v>
      </c>
      <c r="X170" s="375">
        <f t="shared" ca="1" si="79"/>
        <v>0</v>
      </c>
      <c r="Y170" s="376"/>
      <c r="Z170" s="109" t="str">
        <f t="shared" ca="1" si="80"/>
        <v>Лущик</v>
      </c>
      <c r="AA170" s="22" t="str">
        <f t="shared" ca="1" si="81"/>
        <v>Володимир</v>
      </c>
      <c r="AB170" s="22" t="str">
        <f t="shared" ca="1" si="82"/>
        <v>Валерійович</v>
      </c>
      <c r="AC170" s="349">
        <f t="shared" ca="1" si="83"/>
        <v>3385802111</v>
      </c>
      <c r="AD170" s="375">
        <f t="shared" ca="1" si="84"/>
        <v>0</v>
      </c>
      <c r="AE170" s="376"/>
      <c r="AF170" s="109" t="str">
        <f t="shared" ca="1" si="85"/>
        <v>Лущик</v>
      </c>
      <c r="AG170" s="22" t="str">
        <f t="shared" ca="1" si="86"/>
        <v>Володимир</v>
      </c>
      <c r="AH170" s="22" t="str">
        <f t="shared" ca="1" si="87"/>
        <v>Валерійович</v>
      </c>
      <c r="AI170" s="349">
        <f t="shared" ca="1" si="88"/>
        <v>3385802111</v>
      </c>
      <c r="AJ170" s="375">
        <f t="shared" ca="1" si="89"/>
        <v>0</v>
      </c>
    </row>
    <row r="171" spans="1:36" ht="15.75" hidden="1" thickBot="1">
      <c r="A171" s="20"/>
      <c r="B171" s="109" t="str">
        <f t="shared" ca="1" si="60"/>
        <v>Гоминюк</v>
      </c>
      <c r="C171" s="22" t="str">
        <f t="shared" ca="1" si="61"/>
        <v>Володимир</v>
      </c>
      <c r="D171" s="22" t="str">
        <f t="shared" ca="1" si="62"/>
        <v>Володимировмч</v>
      </c>
      <c r="E171" s="349">
        <f t="shared" ca="1" si="63"/>
        <v>0</v>
      </c>
      <c r="F171" s="23">
        <f t="shared" ca="1" si="64"/>
        <v>0</v>
      </c>
      <c r="G171" s="376"/>
      <c r="H171" s="109" t="str">
        <f t="shared" ca="1" si="65"/>
        <v>Гоминюк</v>
      </c>
      <c r="I171" s="22" t="str">
        <f t="shared" ca="1" si="66"/>
        <v>Володимир</v>
      </c>
      <c r="J171" s="22" t="str">
        <f t="shared" ca="1" si="67"/>
        <v>Володимировмч</v>
      </c>
      <c r="K171" s="349">
        <f t="shared" ca="1" si="68"/>
        <v>0</v>
      </c>
      <c r="L171" s="375">
        <f t="shared" ca="1" si="69"/>
        <v>0</v>
      </c>
      <c r="M171" s="376"/>
      <c r="N171" s="109" t="str">
        <f t="shared" ca="1" si="70"/>
        <v>Гоминюк</v>
      </c>
      <c r="O171" s="22" t="str">
        <f t="shared" ca="1" si="71"/>
        <v>Володимир</v>
      </c>
      <c r="P171" s="22" t="str">
        <f t="shared" ca="1" si="72"/>
        <v>Володимировмч</v>
      </c>
      <c r="Q171" s="349">
        <f t="shared" ca="1" si="73"/>
        <v>0</v>
      </c>
      <c r="R171" s="375">
        <f t="shared" ca="1" si="74"/>
        <v>0</v>
      </c>
      <c r="S171" s="376"/>
      <c r="T171" s="109" t="str">
        <f t="shared" ca="1" si="75"/>
        <v>Гоминюк</v>
      </c>
      <c r="U171" s="22" t="str">
        <f t="shared" ca="1" si="76"/>
        <v>Володимир</v>
      </c>
      <c r="V171" s="22" t="str">
        <f t="shared" ca="1" si="77"/>
        <v>Володимировмч</v>
      </c>
      <c r="W171" s="349">
        <f t="shared" ca="1" si="78"/>
        <v>0</v>
      </c>
      <c r="X171" s="375">
        <f t="shared" ca="1" si="79"/>
        <v>0</v>
      </c>
      <c r="Y171" s="376"/>
      <c r="Z171" s="109" t="str">
        <f t="shared" ca="1" si="80"/>
        <v>Гоминюк</v>
      </c>
      <c r="AA171" s="22" t="str">
        <f t="shared" ca="1" si="81"/>
        <v>Володимир</v>
      </c>
      <c r="AB171" s="22" t="str">
        <f t="shared" ca="1" si="82"/>
        <v>Володимировмч</v>
      </c>
      <c r="AC171" s="349">
        <f t="shared" ca="1" si="83"/>
        <v>0</v>
      </c>
      <c r="AD171" s="375">
        <f t="shared" ca="1" si="84"/>
        <v>0</v>
      </c>
      <c r="AE171" s="376"/>
      <c r="AF171" s="109" t="str">
        <f t="shared" ca="1" si="85"/>
        <v>Гоминюк</v>
      </c>
      <c r="AG171" s="22" t="str">
        <f t="shared" ca="1" si="86"/>
        <v>Володимир</v>
      </c>
      <c r="AH171" s="22" t="str">
        <f t="shared" ca="1" si="87"/>
        <v>Володимировмч</v>
      </c>
      <c r="AI171" s="349">
        <f t="shared" ca="1" si="88"/>
        <v>0</v>
      </c>
      <c r="AJ171" s="375">
        <f t="shared" ca="1" si="89"/>
        <v>0</v>
      </c>
    </row>
    <row r="172" spans="1:36" ht="15.75" hidden="1" thickBot="1">
      <c r="A172" s="20"/>
      <c r="B172" s="109">
        <f t="shared" ca="1" si="60"/>
        <v>0</v>
      </c>
      <c r="C172" s="22">
        <f t="shared" ca="1" si="61"/>
        <v>0</v>
      </c>
      <c r="D172" s="22">
        <f t="shared" ca="1" si="62"/>
        <v>0</v>
      </c>
      <c r="E172" s="349">
        <f t="shared" ca="1" si="63"/>
        <v>0</v>
      </c>
      <c r="F172" s="23">
        <f t="shared" ca="1" si="64"/>
        <v>0</v>
      </c>
      <c r="G172" s="376"/>
      <c r="H172" s="109">
        <f t="shared" ca="1" si="65"/>
        <v>0</v>
      </c>
      <c r="I172" s="22">
        <f t="shared" ca="1" si="66"/>
        <v>0</v>
      </c>
      <c r="J172" s="22">
        <f t="shared" ca="1" si="67"/>
        <v>0</v>
      </c>
      <c r="K172" s="349">
        <f t="shared" ca="1" si="68"/>
        <v>0</v>
      </c>
      <c r="L172" s="375">
        <f t="shared" ca="1" si="69"/>
        <v>0</v>
      </c>
      <c r="M172" s="376"/>
      <c r="N172" s="109">
        <f t="shared" ca="1" si="70"/>
        <v>0</v>
      </c>
      <c r="O172" s="22">
        <f t="shared" ca="1" si="71"/>
        <v>0</v>
      </c>
      <c r="P172" s="22">
        <f t="shared" ca="1" si="72"/>
        <v>0</v>
      </c>
      <c r="Q172" s="349">
        <f t="shared" ca="1" si="73"/>
        <v>0</v>
      </c>
      <c r="R172" s="375">
        <f t="shared" ca="1" si="74"/>
        <v>0</v>
      </c>
      <c r="S172" s="376"/>
      <c r="T172" s="109">
        <f t="shared" ca="1" si="75"/>
        <v>0</v>
      </c>
      <c r="U172" s="22">
        <f t="shared" ca="1" si="76"/>
        <v>0</v>
      </c>
      <c r="V172" s="22">
        <f t="shared" ca="1" si="77"/>
        <v>0</v>
      </c>
      <c r="W172" s="349">
        <f t="shared" ca="1" si="78"/>
        <v>0</v>
      </c>
      <c r="X172" s="375">
        <f t="shared" ca="1" si="79"/>
        <v>0</v>
      </c>
      <c r="Y172" s="376"/>
      <c r="Z172" s="109">
        <f t="shared" ca="1" si="80"/>
        <v>0</v>
      </c>
      <c r="AA172" s="22">
        <f t="shared" ca="1" si="81"/>
        <v>0</v>
      </c>
      <c r="AB172" s="22">
        <f t="shared" ca="1" si="82"/>
        <v>0</v>
      </c>
      <c r="AC172" s="349">
        <f t="shared" ca="1" si="83"/>
        <v>0</v>
      </c>
      <c r="AD172" s="375">
        <f t="shared" ca="1" si="84"/>
        <v>0</v>
      </c>
      <c r="AE172" s="376"/>
      <c r="AF172" s="109">
        <f t="shared" ca="1" si="85"/>
        <v>0</v>
      </c>
      <c r="AG172" s="22">
        <f t="shared" ca="1" si="86"/>
        <v>0</v>
      </c>
      <c r="AH172" s="22">
        <f t="shared" ca="1" si="87"/>
        <v>0</v>
      </c>
      <c r="AI172" s="349">
        <f t="shared" ca="1" si="88"/>
        <v>0</v>
      </c>
      <c r="AJ172" s="375">
        <f t="shared" ca="1" si="89"/>
        <v>0</v>
      </c>
    </row>
    <row r="173" spans="1:36" ht="15.75" hidden="1" thickBot="1">
      <c r="A173" s="20"/>
      <c r="B173" s="109" t="str">
        <f t="shared" ca="1" si="60"/>
        <v>Федорняк</v>
      </c>
      <c r="C173" s="22" t="str">
        <f t="shared" ca="1" si="61"/>
        <v>Віталій</v>
      </c>
      <c r="D173" s="22" t="str">
        <f t="shared" ca="1" si="62"/>
        <v>Володимирович</v>
      </c>
      <c r="E173" s="349">
        <f t="shared" ca="1" si="63"/>
        <v>2790518594</v>
      </c>
      <c r="F173" s="23">
        <f t="shared" ca="1" si="64"/>
        <v>0</v>
      </c>
      <c r="G173" s="376"/>
      <c r="H173" s="109" t="str">
        <f t="shared" ca="1" si="65"/>
        <v>Федорняк</v>
      </c>
      <c r="I173" s="22" t="str">
        <f t="shared" ca="1" si="66"/>
        <v>Віталій</v>
      </c>
      <c r="J173" s="22" t="str">
        <f t="shared" ca="1" si="67"/>
        <v>Володимирович</v>
      </c>
      <c r="K173" s="349">
        <f t="shared" ca="1" si="68"/>
        <v>2790518594</v>
      </c>
      <c r="L173" s="375">
        <f t="shared" ca="1" si="69"/>
        <v>0</v>
      </c>
      <c r="M173" s="376"/>
      <c r="N173" s="109" t="str">
        <f t="shared" ca="1" si="70"/>
        <v>Федорняк</v>
      </c>
      <c r="O173" s="22" t="str">
        <f t="shared" ca="1" si="71"/>
        <v>Віталій</v>
      </c>
      <c r="P173" s="22" t="str">
        <f t="shared" ca="1" si="72"/>
        <v>Володимирович</v>
      </c>
      <c r="Q173" s="349">
        <f t="shared" ca="1" si="73"/>
        <v>2790518594</v>
      </c>
      <c r="R173" s="375">
        <f t="shared" ca="1" si="74"/>
        <v>0</v>
      </c>
      <c r="S173" s="376"/>
      <c r="T173" s="109" t="str">
        <f t="shared" ca="1" si="75"/>
        <v>Федорняк</v>
      </c>
      <c r="U173" s="22" t="str">
        <f t="shared" ca="1" si="76"/>
        <v>Віталій</v>
      </c>
      <c r="V173" s="22" t="str">
        <f t="shared" ca="1" si="77"/>
        <v>Володимирович</v>
      </c>
      <c r="W173" s="349">
        <f t="shared" ca="1" si="78"/>
        <v>2790518594</v>
      </c>
      <c r="X173" s="375">
        <f t="shared" ca="1" si="79"/>
        <v>0</v>
      </c>
      <c r="Y173" s="376"/>
      <c r="Z173" s="109" t="str">
        <f t="shared" ca="1" si="80"/>
        <v>Федорняк</v>
      </c>
      <c r="AA173" s="22" t="str">
        <f t="shared" ca="1" si="81"/>
        <v>Віталій</v>
      </c>
      <c r="AB173" s="22" t="str">
        <f t="shared" ca="1" si="82"/>
        <v>Володимирович</v>
      </c>
      <c r="AC173" s="349">
        <f t="shared" ca="1" si="83"/>
        <v>2790518594</v>
      </c>
      <c r="AD173" s="375">
        <f t="shared" ca="1" si="84"/>
        <v>0</v>
      </c>
      <c r="AE173" s="376"/>
      <c r="AF173" s="109" t="str">
        <f t="shared" ca="1" si="85"/>
        <v>Федорняк</v>
      </c>
      <c r="AG173" s="22" t="str">
        <f t="shared" ca="1" si="86"/>
        <v>Віталій</v>
      </c>
      <c r="AH173" s="22" t="str">
        <f t="shared" ca="1" si="87"/>
        <v>Володимирович</v>
      </c>
      <c r="AI173" s="349">
        <f t="shared" ca="1" si="88"/>
        <v>2790518594</v>
      </c>
      <c r="AJ173" s="375">
        <f t="shared" ca="1" si="89"/>
        <v>0</v>
      </c>
    </row>
    <row r="174" spans="1:36" ht="15.75" hidden="1" thickBot="1">
      <c r="A174" s="20"/>
      <c r="B174" s="109" t="str">
        <f t="shared" ca="1" si="60"/>
        <v>Шкворець</v>
      </c>
      <c r="C174" s="22" t="str">
        <f t="shared" ca="1" si="61"/>
        <v>Олег</v>
      </c>
      <c r="D174" s="22" t="str">
        <f t="shared" ca="1" si="62"/>
        <v>Іванович</v>
      </c>
      <c r="E174" s="349">
        <f t="shared" ca="1" si="63"/>
        <v>2627416555</v>
      </c>
      <c r="F174" s="23">
        <f t="shared" ca="1" si="64"/>
        <v>0</v>
      </c>
      <c r="G174" s="376"/>
      <c r="H174" s="109" t="str">
        <f t="shared" ca="1" si="65"/>
        <v>Шкворець</v>
      </c>
      <c r="I174" s="22" t="str">
        <f t="shared" ca="1" si="66"/>
        <v>Олег</v>
      </c>
      <c r="J174" s="22" t="str">
        <f t="shared" ca="1" si="67"/>
        <v>Іванович</v>
      </c>
      <c r="K174" s="349">
        <f t="shared" ca="1" si="68"/>
        <v>2627416555</v>
      </c>
      <c r="L174" s="375">
        <f t="shared" ca="1" si="69"/>
        <v>0</v>
      </c>
      <c r="M174" s="376"/>
      <c r="N174" s="109" t="str">
        <f t="shared" ca="1" si="70"/>
        <v>Шкворець</v>
      </c>
      <c r="O174" s="22" t="str">
        <f t="shared" ca="1" si="71"/>
        <v>Олег</v>
      </c>
      <c r="P174" s="22" t="str">
        <f t="shared" ca="1" si="72"/>
        <v>Іванович</v>
      </c>
      <c r="Q174" s="349">
        <f t="shared" ca="1" si="73"/>
        <v>2627416555</v>
      </c>
      <c r="R174" s="375">
        <f t="shared" ca="1" si="74"/>
        <v>0</v>
      </c>
      <c r="S174" s="376"/>
      <c r="T174" s="109" t="str">
        <f t="shared" ca="1" si="75"/>
        <v>Шкворець</v>
      </c>
      <c r="U174" s="22" t="str">
        <f t="shared" ca="1" si="76"/>
        <v>Олег</v>
      </c>
      <c r="V174" s="22" t="str">
        <f t="shared" ca="1" si="77"/>
        <v>Іванович</v>
      </c>
      <c r="W174" s="349">
        <f t="shared" ca="1" si="78"/>
        <v>2627416555</v>
      </c>
      <c r="X174" s="375">
        <f t="shared" ca="1" si="79"/>
        <v>0</v>
      </c>
      <c r="Y174" s="376"/>
      <c r="Z174" s="109" t="str">
        <f t="shared" ca="1" si="80"/>
        <v>Шкворець</v>
      </c>
      <c r="AA174" s="22" t="str">
        <f t="shared" ca="1" si="81"/>
        <v>Олег</v>
      </c>
      <c r="AB174" s="22" t="str">
        <f t="shared" ca="1" si="82"/>
        <v>Іванович</v>
      </c>
      <c r="AC174" s="349">
        <f t="shared" ca="1" si="83"/>
        <v>2627416555</v>
      </c>
      <c r="AD174" s="375">
        <f t="shared" ca="1" si="84"/>
        <v>0</v>
      </c>
      <c r="AE174" s="376"/>
      <c r="AF174" s="109" t="str">
        <f t="shared" ca="1" si="85"/>
        <v>Шкворець</v>
      </c>
      <c r="AG174" s="22" t="str">
        <f t="shared" ca="1" si="86"/>
        <v>Олег</v>
      </c>
      <c r="AH174" s="22" t="str">
        <f t="shared" ca="1" si="87"/>
        <v>Іванович</v>
      </c>
      <c r="AI174" s="349">
        <f t="shared" ca="1" si="88"/>
        <v>2627416555</v>
      </c>
      <c r="AJ174" s="375">
        <f t="shared" ca="1" si="89"/>
        <v>0</v>
      </c>
    </row>
    <row r="175" spans="1:36" ht="15.75" hidden="1" thickBot="1">
      <c r="A175" s="20"/>
      <c r="B175" s="109" t="str">
        <f t="shared" ca="1" si="60"/>
        <v>Мельничук</v>
      </c>
      <c r="C175" s="22" t="str">
        <f t="shared" ca="1" si="61"/>
        <v>Ігор</v>
      </c>
      <c r="D175" s="22" t="str">
        <f t="shared" ca="1" si="62"/>
        <v>Михайлович</v>
      </c>
      <c r="E175" s="349">
        <f t="shared" ca="1" si="63"/>
        <v>3484409152</v>
      </c>
      <c r="F175" s="23">
        <f t="shared" ca="1" si="64"/>
        <v>0</v>
      </c>
      <c r="G175" s="376"/>
      <c r="H175" s="109" t="str">
        <f t="shared" ca="1" si="65"/>
        <v>Мельничук</v>
      </c>
      <c r="I175" s="22" t="str">
        <f t="shared" ca="1" si="66"/>
        <v>Ігор</v>
      </c>
      <c r="J175" s="22" t="str">
        <f t="shared" ca="1" si="67"/>
        <v>Михайлович</v>
      </c>
      <c r="K175" s="349">
        <f t="shared" ca="1" si="68"/>
        <v>3484409152</v>
      </c>
      <c r="L175" s="375">
        <f t="shared" ca="1" si="69"/>
        <v>0</v>
      </c>
      <c r="M175" s="376"/>
      <c r="N175" s="109" t="str">
        <f t="shared" ca="1" si="70"/>
        <v>Мельничук</v>
      </c>
      <c r="O175" s="22" t="str">
        <f t="shared" ca="1" si="71"/>
        <v>Ігор</v>
      </c>
      <c r="P175" s="22" t="str">
        <f t="shared" ca="1" si="72"/>
        <v>Михайлович</v>
      </c>
      <c r="Q175" s="349">
        <f t="shared" ca="1" si="73"/>
        <v>3484409152</v>
      </c>
      <c r="R175" s="375">
        <f t="shared" ca="1" si="74"/>
        <v>0</v>
      </c>
      <c r="S175" s="376"/>
      <c r="T175" s="109" t="str">
        <f t="shared" ca="1" si="75"/>
        <v>Мельничук</v>
      </c>
      <c r="U175" s="22" t="str">
        <f t="shared" ca="1" si="76"/>
        <v>Ігор</v>
      </c>
      <c r="V175" s="22" t="str">
        <f t="shared" ca="1" si="77"/>
        <v>Михайлович</v>
      </c>
      <c r="W175" s="349">
        <f t="shared" ca="1" si="78"/>
        <v>3484409152</v>
      </c>
      <c r="X175" s="375">
        <f t="shared" ca="1" si="79"/>
        <v>0</v>
      </c>
      <c r="Y175" s="376"/>
      <c r="Z175" s="109" t="str">
        <f t="shared" ca="1" si="80"/>
        <v>Мельничук</v>
      </c>
      <c r="AA175" s="22" t="str">
        <f t="shared" ca="1" si="81"/>
        <v>Ігор</v>
      </c>
      <c r="AB175" s="22" t="str">
        <f t="shared" ca="1" si="82"/>
        <v>Михайлович</v>
      </c>
      <c r="AC175" s="349">
        <f t="shared" ca="1" si="83"/>
        <v>3484409152</v>
      </c>
      <c r="AD175" s="375">
        <f t="shared" ca="1" si="84"/>
        <v>0</v>
      </c>
      <c r="AE175" s="376"/>
      <c r="AF175" s="109" t="str">
        <f t="shared" ca="1" si="85"/>
        <v>Мельничук</v>
      </c>
      <c r="AG175" s="22" t="str">
        <f t="shared" ca="1" si="86"/>
        <v>Ігор</v>
      </c>
      <c r="AH175" s="22" t="str">
        <f t="shared" ca="1" si="87"/>
        <v>Михайлович</v>
      </c>
      <c r="AI175" s="349">
        <f t="shared" ca="1" si="88"/>
        <v>3484409152</v>
      </c>
      <c r="AJ175" s="375">
        <f t="shared" ca="1" si="89"/>
        <v>0</v>
      </c>
    </row>
    <row r="176" spans="1:36" ht="15.75" hidden="1" thickBot="1">
      <c r="A176" s="20"/>
      <c r="B176" s="109" t="str">
        <f t="shared" ca="1" si="60"/>
        <v>Стрігун</v>
      </c>
      <c r="C176" s="22" t="str">
        <f t="shared" ca="1" si="61"/>
        <v>Данило</v>
      </c>
      <c r="D176" s="22" t="str">
        <f t="shared" ca="1" si="62"/>
        <v>Олегович</v>
      </c>
      <c r="E176" s="349">
        <f t="shared" ca="1" si="63"/>
        <v>3742610436</v>
      </c>
      <c r="F176" s="23">
        <f t="shared" ca="1" si="64"/>
        <v>0</v>
      </c>
      <c r="G176" s="376"/>
      <c r="H176" s="109" t="str">
        <f t="shared" ca="1" si="65"/>
        <v>Стрігун</v>
      </c>
      <c r="I176" s="22" t="str">
        <f t="shared" ca="1" si="66"/>
        <v>Данило</v>
      </c>
      <c r="J176" s="22" t="str">
        <f t="shared" ca="1" si="67"/>
        <v>Олегович</v>
      </c>
      <c r="K176" s="349">
        <f t="shared" ca="1" si="68"/>
        <v>3742610436</v>
      </c>
      <c r="L176" s="375">
        <f t="shared" ca="1" si="69"/>
        <v>0</v>
      </c>
      <c r="M176" s="376"/>
      <c r="N176" s="109" t="str">
        <f t="shared" ca="1" si="70"/>
        <v>Стрігун</v>
      </c>
      <c r="O176" s="22" t="str">
        <f t="shared" ca="1" si="71"/>
        <v>Данило</v>
      </c>
      <c r="P176" s="22" t="str">
        <f t="shared" ca="1" si="72"/>
        <v>Олегович</v>
      </c>
      <c r="Q176" s="349">
        <f t="shared" ca="1" si="73"/>
        <v>3742610436</v>
      </c>
      <c r="R176" s="375">
        <f t="shared" ca="1" si="74"/>
        <v>0</v>
      </c>
      <c r="S176" s="376"/>
      <c r="T176" s="109" t="str">
        <f t="shared" ca="1" si="75"/>
        <v>Стрігун</v>
      </c>
      <c r="U176" s="22" t="str">
        <f t="shared" ca="1" si="76"/>
        <v>Данило</v>
      </c>
      <c r="V176" s="22" t="str">
        <f t="shared" ca="1" si="77"/>
        <v>Олегович</v>
      </c>
      <c r="W176" s="349">
        <f t="shared" ca="1" si="78"/>
        <v>3742610436</v>
      </c>
      <c r="X176" s="375">
        <f t="shared" ca="1" si="79"/>
        <v>0</v>
      </c>
      <c r="Y176" s="376"/>
      <c r="Z176" s="109" t="str">
        <f t="shared" ca="1" si="80"/>
        <v>Стрігун</v>
      </c>
      <c r="AA176" s="22" t="str">
        <f t="shared" ca="1" si="81"/>
        <v>Данило</v>
      </c>
      <c r="AB176" s="22" t="str">
        <f t="shared" ca="1" si="82"/>
        <v>Олегович</v>
      </c>
      <c r="AC176" s="349">
        <f t="shared" ca="1" si="83"/>
        <v>3742610436</v>
      </c>
      <c r="AD176" s="375">
        <f t="shared" ca="1" si="84"/>
        <v>0</v>
      </c>
      <c r="AE176" s="376"/>
      <c r="AF176" s="109" t="str">
        <f t="shared" ca="1" si="85"/>
        <v>Стрігун</v>
      </c>
      <c r="AG176" s="22" t="str">
        <f t="shared" ca="1" si="86"/>
        <v>Данило</v>
      </c>
      <c r="AH176" s="22" t="str">
        <f t="shared" ca="1" si="87"/>
        <v>Олегович</v>
      </c>
      <c r="AI176" s="349">
        <f t="shared" ca="1" si="88"/>
        <v>3742610436</v>
      </c>
      <c r="AJ176" s="375">
        <f t="shared" ca="1" si="89"/>
        <v>0</v>
      </c>
    </row>
    <row r="177" spans="1:36" ht="15.75" hidden="1" thickBot="1">
      <c r="A177" s="20"/>
      <c r="B177" s="109" t="str">
        <f t="shared" ca="1" si="60"/>
        <v>вс/сс</v>
      </c>
      <c r="C177" s="22">
        <f t="shared" ca="1" si="61"/>
        <v>0</v>
      </c>
      <c r="D177" s="22">
        <f t="shared" ca="1" si="62"/>
        <v>0</v>
      </c>
      <c r="E177" s="349">
        <f t="shared" ca="1" si="63"/>
        <v>0</v>
      </c>
      <c r="F177" s="23">
        <f t="shared" ca="1" si="64"/>
        <v>0</v>
      </c>
      <c r="G177" s="376"/>
      <c r="H177" s="109" t="str">
        <f t="shared" ca="1" si="65"/>
        <v>вс/сс</v>
      </c>
      <c r="I177" s="22">
        <f t="shared" ca="1" si="66"/>
        <v>0</v>
      </c>
      <c r="J177" s="22">
        <f t="shared" ca="1" si="67"/>
        <v>0</v>
      </c>
      <c r="K177" s="349">
        <f t="shared" ca="1" si="68"/>
        <v>0</v>
      </c>
      <c r="L177" s="375">
        <f t="shared" ca="1" si="69"/>
        <v>0</v>
      </c>
      <c r="M177" s="376"/>
      <c r="N177" s="109" t="str">
        <f t="shared" ca="1" si="70"/>
        <v>вс/сс</v>
      </c>
      <c r="O177" s="22">
        <f t="shared" ca="1" si="71"/>
        <v>0</v>
      </c>
      <c r="P177" s="22">
        <f t="shared" ca="1" si="72"/>
        <v>0</v>
      </c>
      <c r="Q177" s="349">
        <f t="shared" ca="1" si="73"/>
        <v>0</v>
      </c>
      <c r="R177" s="375">
        <f t="shared" ca="1" si="74"/>
        <v>0</v>
      </c>
      <c r="S177" s="376"/>
      <c r="T177" s="109" t="str">
        <f t="shared" ca="1" si="75"/>
        <v>вс/сс</v>
      </c>
      <c r="U177" s="22">
        <f t="shared" ca="1" si="76"/>
        <v>0</v>
      </c>
      <c r="V177" s="22">
        <f t="shared" ca="1" si="77"/>
        <v>0</v>
      </c>
      <c r="W177" s="349">
        <f t="shared" ca="1" si="78"/>
        <v>0</v>
      </c>
      <c r="X177" s="375">
        <f t="shared" ca="1" si="79"/>
        <v>0</v>
      </c>
      <c r="Y177" s="376"/>
      <c r="Z177" s="109" t="str">
        <f t="shared" ca="1" si="80"/>
        <v>вс/сс</v>
      </c>
      <c r="AA177" s="22">
        <f t="shared" ca="1" si="81"/>
        <v>0</v>
      </c>
      <c r="AB177" s="22">
        <f t="shared" ca="1" si="82"/>
        <v>0</v>
      </c>
      <c r="AC177" s="349">
        <f t="shared" ca="1" si="83"/>
        <v>0</v>
      </c>
      <c r="AD177" s="375">
        <f t="shared" ca="1" si="84"/>
        <v>0</v>
      </c>
      <c r="AE177" s="376"/>
      <c r="AF177" s="109" t="str">
        <f t="shared" ca="1" si="85"/>
        <v>вс/сс</v>
      </c>
      <c r="AG177" s="22">
        <f t="shared" ca="1" si="86"/>
        <v>0</v>
      </c>
      <c r="AH177" s="22">
        <f t="shared" ca="1" si="87"/>
        <v>0</v>
      </c>
      <c r="AI177" s="349">
        <f t="shared" ca="1" si="88"/>
        <v>0</v>
      </c>
      <c r="AJ177" s="375">
        <f t="shared" ca="1" si="89"/>
        <v>0</v>
      </c>
    </row>
    <row r="178" spans="1:36" ht="15.75" hidden="1" thickBot="1">
      <c r="A178" s="20"/>
      <c r="B178" s="109" t="str">
        <f t="shared" ca="1" si="60"/>
        <v>Бобок</v>
      </c>
      <c r="C178" s="22" t="str">
        <f t="shared" ca="1" si="61"/>
        <v>Янош</v>
      </c>
      <c r="D178" s="22" t="str">
        <f t="shared" ca="1" si="62"/>
        <v>Дмитрович</v>
      </c>
      <c r="E178" s="349">
        <f t="shared" ca="1" si="63"/>
        <v>3632808276</v>
      </c>
      <c r="F178" s="23">
        <f t="shared" ca="1" si="64"/>
        <v>0</v>
      </c>
      <c r="G178" s="376"/>
      <c r="H178" s="109" t="str">
        <f t="shared" ca="1" si="65"/>
        <v>Бобок</v>
      </c>
      <c r="I178" s="22" t="str">
        <f t="shared" ca="1" si="66"/>
        <v>Янош</v>
      </c>
      <c r="J178" s="22" t="str">
        <f t="shared" ca="1" si="67"/>
        <v>Дмитрович</v>
      </c>
      <c r="K178" s="349">
        <f t="shared" ca="1" si="68"/>
        <v>3632808276</v>
      </c>
      <c r="L178" s="375">
        <f t="shared" ca="1" si="69"/>
        <v>0</v>
      </c>
      <c r="M178" s="376"/>
      <c r="N178" s="109" t="str">
        <f t="shared" ca="1" si="70"/>
        <v>Бобок</v>
      </c>
      <c r="O178" s="22" t="str">
        <f t="shared" ca="1" si="71"/>
        <v>Янош</v>
      </c>
      <c r="P178" s="22" t="str">
        <f t="shared" ca="1" si="72"/>
        <v>Дмитрович</v>
      </c>
      <c r="Q178" s="349">
        <f t="shared" ca="1" si="73"/>
        <v>3632808276</v>
      </c>
      <c r="R178" s="375">
        <f t="shared" ca="1" si="74"/>
        <v>0</v>
      </c>
      <c r="S178" s="376"/>
      <c r="T178" s="109" t="str">
        <f t="shared" ca="1" si="75"/>
        <v>Бобок</v>
      </c>
      <c r="U178" s="22" t="str">
        <f t="shared" ca="1" si="76"/>
        <v>Янош</v>
      </c>
      <c r="V178" s="22" t="str">
        <f t="shared" ca="1" si="77"/>
        <v>Дмитрович</v>
      </c>
      <c r="W178" s="349">
        <f t="shared" ca="1" si="78"/>
        <v>3632808276</v>
      </c>
      <c r="X178" s="375">
        <f t="shared" ca="1" si="79"/>
        <v>0</v>
      </c>
      <c r="Y178" s="376"/>
      <c r="Z178" s="109" t="str">
        <f t="shared" ca="1" si="80"/>
        <v>Бобок</v>
      </c>
      <c r="AA178" s="22" t="str">
        <f t="shared" ca="1" si="81"/>
        <v>Янош</v>
      </c>
      <c r="AB178" s="22" t="str">
        <f t="shared" ca="1" si="82"/>
        <v>Дмитрович</v>
      </c>
      <c r="AC178" s="349">
        <f t="shared" ca="1" si="83"/>
        <v>3632808276</v>
      </c>
      <c r="AD178" s="375">
        <f t="shared" ca="1" si="84"/>
        <v>0</v>
      </c>
      <c r="AE178" s="376"/>
      <c r="AF178" s="109" t="str">
        <f t="shared" ca="1" si="85"/>
        <v>Бобок</v>
      </c>
      <c r="AG178" s="22" t="str">
        <f t="shared" ca="1" si="86"/>
        <v>Янош</v>
      </c>
      <c r="AH178" s="22" t="str">
        <f t="shared" ca="1" si="87"/>
        <v>Дмитрович</v>
      </c>
      <c r="AI178" s="349">
        <f t="shared" ca="1" si="88"/>
        <v>3632808276</v>
      </c>
      <c r="AJ178" s="375">
        <f t="shared" ca="1" si="89"/>
        <v>0</v>
      </c>
    </row>
    <row r="179" spans="1:36" ht="15.75" hidden="1" thickBot="1">
      <c r="A179" s="20"/>
      <c r="B179" s="109" t="str">
        <f t="shared" ca="1" si="60"/>
        <v>Досмухамбетов</v>
      </c>
      <c r="C179" s="22" t="str">
        <f t="shared" ca="1" si="61"/>
        <v>Ренат</v>
      </c>
      <c r="D179" s="22" t="str">
        <f t="shared" ca="1" si="62"/>
        <v>Русланович</v>
      </c>
      <c r="E179" s="349">
        <f t="shared" ca="1" si="63"/>
        <v>3701205894</v>
      </c>
      <c r="F179" s="23">
        <f t="shared" ca="1" si="64"/>
        <v>0</v>
      </c>
      <c r="G179" s="376"/>
      <c r="H179" s="109" t="str">
        <f t="shared" ca="1" si="65"/>
        <v>Досмухамбетов</v>
      </c>
      <c r="I179" s="22" t="str">
        <f t="shared" ca="1" si="66"/>
        <v>Ренат</v>
      </c>
      <c r="J179" s="22" t="str">
        <f t="shared" ca="1" si="67"/>
        <v>Русланович</v>
      </c>
      <c r="K179" s="349">
        <f t="shared" ca="1" si="68"/>
        <v>3701205894</v>
      </c>
      <c r="L179" s="375">
        <f t="shared" ca="1" si="69"/>
        <v>0</v>
      </c>
      <c r="M179" s="376"/>
      <c r="N179" s="109" t="str">
        <f t="shared" ca="1" si="70"/>
        <v>Досмухамбетов</v>
      </c>
      <c r="O179" s="22" t="str">
        <f t="shared" ca="1" si="71"/>
        <v>Ренат</v>
      </c>
      <c r="P179" s="22" t="str">
        <f t="shared" ca="1" si="72"/>
        <v>Русланович</v>
      </c>
      <c r="Q179" s="349">
        <f t="shared" ca="1" si="73"/>
        <v>3701205894</v>
      </c>
      <c r="R179" s="375">
        <f t="shared" ca="1" si="74"/>
        <v>0</v>
      </c>
      <c r="S179" s="376"/>
      <c r="T179" s="109" t="str">
        <f t="shared" ca="1" si="75"/>
        <v>Досмухамбетов</v>
      </c>
      <c r="U179" s="22" t="str">
        <f t="shared" ca="1" si="76"/>
        <v>Ренат</v>
      </c>
      <c r="V179" s="22" t="str">
        <f t="shared" ca="1" si="77"/>
        <v>Русланович</v>
      </c>
      <c r="W179" s="349">
        <f t="shared" ca="1" si="78"/>
        <v>3701205894</v>
      </c>
      <c r="X179" s="375">
        <f t="shared" ca="1" si="79"/>
        <v>0</v>
      </c>
      <c r="Y179" s="376"/>
      <c r="Z179" s="109" t="str">
        <f t="shared" ca="1" si="80"/>
        <v>Досмухамбетов</v>
      </c>
      <c r="AA179" s="22" t="str">
        <f t="shared" ca="1" si="81"/>
        <v>Ренат</v>
      </c>
      <c r="AB179" s="22" t="str">
        <f t="shared" ca="1" si="82"/>
        <v>Русланович</v>
      </c>
      <c r="AC179" s="349">
        <f t="shared" ca="1" si="83"/>
        <v>3701205894</v>
      </c>
      <c r="AD179" s="375">
        <f t="shared" ca="1" si="84"/>
        <v>0</v>
      </c>
      <c r="AE179" s="376"/>
      <c r="AF179" s="109" t="str">
        <f t="shared" ca="1" si="85"/>
        <v>Досмухамбетов</v>
      </c>
      <c r="AG179" s="22" t="str">
        <f t="shared" ca="1" si="86"/>
        <v>Ренат</v>
      </c>
      <c r="AH179" s="22" t="str">
        <f t="shared" ca="1" si="87"/>
        <v>Русланович</v>
      </c>
      <c r="AI179" s="349">
        <f t="shared" ca="1" si="88"/>
        <v>3701205894</v>
      </c>
      <c r="AJ179" s="375">
        <f t="shared" ca="1" si="89"/>
        <v>0</v>
      </c>
    </row>
    <row r="180" spans="1:36" ht="15.75" hidden="1" thickBot="1">
      <c r="A180" s="20"/>
      <c r="B180" s="109" t="str">
        <f t="shared" ca="1" si="60"/>
        <v>Табачук</v>
      </c>
      <c r="C180" s="22" t="str">
        <f t="shared" ca="1" si="61"/>
        <v>Наталія</v>
      </c>
      <c r="D180" s="22" t="str">
        <f t="shared" ca="1" si="62"/>
        <v>Анатоліївна</v>
      </c>
      <c r="E180" s="349">
        <f t="shared" ca="1" si="63"/>
        <v>3583807103</v>
      </c>
      <c r="F180" s="23">
        <f t="shared" ca="1" si="64"/>
        <v>0</v>
      </c>
      <c r="G180" s="376"/>
      <c r="H180" s="109" t="str">
        <f t="shared" ca="1" si="65"/>
        <v>Табачук</v>
      </c>
      <c r="I180" s="22" t="str">
        <f t="shared" ca="1" si="66"/>
        <v>Наталія</v>
      </c>
      <c r="J180" s="22" t="str">
        <f t="shared" ca="1" si="67"/>
        <v>Анатоліївна</v>
      </c>
      <c r="K180" s="349">
        <f t="shared" ca="1" si="68"/>
        <v>3583807103</v>
      </c>
      <c r="L180" s="375">
        <f t="shared" ca="1" si="69"/>
        <v>0</v>
      </c>
      <c r="M180" s="376"/>
      <c r="N180" s="109" t="str">
        <f t="shared" ca="1" si="70"/>
        <v>Табачук</v>
      </c>
      <c r="O180" s="22" t="str">
        <f t="shared" ca="1" si="71"/>
        <v>Наталія</v>
      </c>
      <c r="P180" s="22" t="str">
        <f t="shared" ca="1" si="72"/>
        <v>Анатоліївна</v>
      </c>
      <c r="Q180" s="349">
        <f t="shared" ca="1" si="73"/>
        <v>3583807103</v>
      </c>
      <c r="R180" s="375">
        <f t="shared" ca="1" si="74"/>
        <v>0</v>
      </c>
      <c r="S180" s="376"/>
      <c r="T180" s="109" t="str">
        <f t="shared" ca="1" si="75"/>
        <v>Табачук</v>
      </c>
      <c r="U180" s="22" t="str">
        <f t="shared" ca="1" si="76"/>
        <v>Наталія</v>
      </c>
      <c r="V180" s="22" t="str">
        <f t="shared" ca="1" si="77"/>
        <v>Анатоліївна</v>
      </c>
      <c r="W180" s="349">
        <f t="shared" ca="1" si="78"/>
        <v>3583807103</v>
      </c>
      <c r="X180" s="375">
        <f t="shared" ca="1" si="79"/>
        <v>0</v>
      </c>
      <c r="Y180" s="376"/>
      <c r="Z180" s="109" t="str">
        <f t="shared" ca="1" si="80"/>
        <v>Табачук</v>
      </c>
      <c r="AA180" s="22" t="str">
        <f t="shared" ca="1" si="81"/>
        <v>Наталія</v>
      </c>
      <c r="AB180" s="22" t="str">
        <f t="shared" ca="1" si="82"/>
        <v>Анатоліївна</v>
      </c>
      <c r="AC180" s="349">
        <f t="shared" ca="1" si="83"/>
        <v>3583807103</v>
      </c>
      <c r="AD180" s="375">
        <f t="shared" ca="1" si="84"/>
        <v>0</v>
      </c>
      <c r="AE180" s="376"/>
      <c r="AF180" s="109" t="str">
        <f t="shared" ca="1" si="85"/>
        <v>Табачук</v>
      </c>
      <c r="AG180" s="22" t="str">
        <f t="shared" ca="1" si="86"/>
        <v>Наталія</v>
      </c>
      <c r="AH180" s="22" t="str">
        <f t="shared" ca="1" si="87"/>
        <v>Анатоліївна</v>
      </c>
      <c r="AI180" s="349">
        <f t="shared" ca="1" si="88"/>
        <v>3583807103</v>
      </c>
      <c r="AJ180" s="375">
        <f t="shared" ca="1" si="89"/>
        <v>0</v>
      </c>
    </row>
    <row r="181" spans="1:36" ht="15.75" hidden="1" thickBot="1">
      <c r="A181" s="20"/>
      <c r="B181" s="109" t="str">
        <f t="shared" ca="1" si="60"/>
        <v>Алєйнік</v>
      </c>
      <c r="C181" s="22" t="str">
        <f t="shared" ca="1" si="61"/>
        <v>Григорій</v>
      </c>
      <c r="D181" s="22" t="str">
        <f t="shared" ca="1" si="62"/>
        <v>Русланович</v>
      </c>
      <c r="E181" s="349">
        <f t="shared" ca="1" si="63"/>
        <v>3750011433</v>
      </c>
      <c r="F181" s="23">
        <f t="shared" ca="1" si="64"/>
        <v>0</v>
      </c>
      <c r="G181" s="376"/>
      <c r="H181" s="109" t="str">
        <f t="shared" ca="1" si="65"/>
        <v>Алєйнік</v>
      </c>
      <c r="I181" s="22" t="str">
        <f t="shared" ca="1" si="66"/>
        <v>Григорій</v>
      </c>
      <c r="J181" s="22" t="str">
        <f t="shared" ca="1" si="67"/>
        <v>Русланович</v>
      </c>
      <c r="K181" s="349">
        <f t="shared" ca="1" si="68"/>
        <v>3750011433</v>
      </c>
      <c r="L181" s="375">
        <f t="shared" ca="1" si="69"/>
        <v>0</v>
      </c>
      <c r="M181" s="376"/>
      <c r="N181" s="109" t="str">
        <f t="shared" ca="1" si="70"/>
        <v>Алєйнік</v>
      </c>
      <c r="O181" s="22" t="str">
        <f t="shared" ca="1" si="71"/>
        <v>Григорій</v>
      </c>
      <c r="P181" s="22" t="str">
        <f t="shared" ca="1" si="72"/>
        <v>Русланович</v>
      </c>
      <c r="Q181" s="349">
        <f t="shared" ca="1" si="73"/>
        <v>3750011433</v>
      </c>
      <c r="R181" s="375">
        <f t="shared" ca="1" si="74"/>
        <v>0</v>
      </c>
      <c r="S181" s="376"/>
      <c r="T181" s="109" t="str">
        <f t="shared" ca="1" si="75"/>
        <v>Алєйнік</v>
      </c>
      <c r="U181" s="22" t="str">
        <f t="shared" ca="1" si="76"/>
        <v>Григорій</v>
      </c>
      <c r="V181" s="22" t="str">
        <f t="shared" ca="1" si="77"/>
        <v>Русланович</v>
      </c>
      <c r="W181" s="349">
        <f t="shared" ca="1" si="78"/>
        <v>3750011433</v>
      </c>
      <c r="X181" s="375">
        <f t="shared" ca="1" si="79"/>
        <v>0</v>
      </c>
      <c r="Y181" s="376"/>
      <c r="Z181" s="109" t="str">
        <f t="shared" ca="1" si="80"/>
        <v>Алєйнік</v>
      </c>
      <c r="AA181" s="22" t="str">
        <f t="shared" ca="1" si="81"/>
        <v>Григорій</v>
      </c>
      <c r="AB181" s="22" t="str">
        <f t="shared" ca="1" si="82"/>
        <v>Русланович</v>
      </c>
      <c r="AC181" s="349">
        <f t="shared" ca="1" si="83"/>
        <v>3750011433</v>
      </c>
      <c r="AD181" s="375">
        <f t="shared" ca="1" si="84"/>
        <v>0</v>
      </c>
      <c r="AE181" s="376"/>
      <c r="AF181" s="109" t="str">
        <f t="shared" ca="1" si="85"/>
        <v>Алєйнік</v>
      </c>
      <c r="AG181" s="22" t="str">
        <f t="shared" ca="1" si="86"/>
        <v>Григорій</v>
      </c>
      <c r="AH181" s="22" t="str">
        <f t="shared" ca="1" si="87"/>
        <v>Русланович</v>
      </c>
      <c r="AI181" s="349">
        <f t="shared" ca="1" si="88"/>
        <v>3750011433</v>
      </c>
      <c r="AJ181" s="375">
        <f t="shared" ca="1" si="89"/>
        <v>0</v>
      </c>
    </row>
    <row r="182" spans="1:36" ht="15.75" hidden="1" thickBot="1">
      <c r="A182" s="20"/>
      <c r="B182" s="109" t="str">
        <f t="shared" ca="1" si="60"/>
        <v>Ярмолюк</v>
      </c>
      <c r="C182" s="22" t="str">
        <f t="shared" ca="1" si="61"/>
        <v>Костянтин</v>
      </c>
      <c r="D182" s="22" t="str">
        <f t="shared" ca="1" si="62"/>
        <v>Олександрович</v>
      </c>
      <c r="E182" s="349">
        <f t="shared" ca="1" si="63"/>
        <v>3784607413</v>
      </c>
      <c r="F182" s="23">
        <f t="shared" ca="1" si="64"/>
        <v>0</v>
      </c>
      <c r="G182" s="376"/>
      <c r="H182" s="109" t="str">
        <f t="shared" ca="1" si="65"/>
        <v>Ярмолюк</v>
      </c>
      <c r="I182" s="22" t="str">
        <f t="shared" ca="1" si="66"/>
        <v>Костянтин</v>
      </c>
      <c r="J182" s="22" t="str">
        <f t="shared" ca="1" si="67"/>
        <v>Олександрович</v>
      </c>
      <c r="K182" s="349">
        <f t="shared" ca="1" si="68"/>
        <v>3784607413</v>
      </c>
      <c r="L182" s="375">
        <f t="shared" ca="1" si="69"/>
        <v>0</v>
      </c>
      <c r="M182" s="376"/>
      <c r="N182" s="109" t="str">
        <f t="shared" ca="1" si="70"/>
        <v>Ярмолюк</v>
      </c>
      <c r="O182" s="22" t="str">
        <f t="shared" ca="1" si="71"/>
        <v>Костянтин</v>
      </c>
      <c r="P182" s="22" t="str">
        <f t="shared" ca="1" si="72"/>
        <v>Олександрович</v>
      </c>
      <c r="Q182" s="349">
        <f t="shared" ca="1" si="73"/>
        <v>3784607413</v>
      </c>
      <c r="R182" s="375">
        <f t="shared" ca="1" si="74"/>
        <v>0</v>
      </c>
      <c r="S182" s="376"/>
      <c r="T182" s="109" t="str">
        <f t="shared" ca="1" si="75"/>
        <v>Ярмолюк</v>
      </c>
      <c r="U182" s="22" t="str">
        <f t="shared" ca="1" si="76"/>
        <v>Костянтин</v>
      </c>
      <c r="V182" s="22" t="str">
        <f t="shared" ca="1" si="77"/>
        <v>Олександрович</v>
      </c>
      <c r="W182" s="349">
        <f t="shared" ca="1" si="78"/>
        <v>3784607413</v>
      </c>
      <c r="X182" s="375">
        <f t="shared" ca="1" si="79"/>
        <v>0</v>
      </c>
      <c r="Y182" s="376"/>
      <c r="Z182" s="109" t="str">
        <f t="shared" ca="1" si="80"/>
        <v>Ярмолюк</v>
      </c>
      <c r="AA182" s="22" t="str">
        <f t="shared" ca="1" si="81"/>
        <v>Костянтин</v>
      </c>
      <c r="AB182" s="22" t="str">
        <f t="shared" ca="1" si="82"/>
        <v>Олександрович</v>
      </c>
      <c r="AC182" s="349">
        <f t="shared" ca="1" si="83"/>
        <v>3784607413</v>
      </c>
      <c r="AD182" s="375">
        <f t="shared" ca="1" si="84"/>
        <v>0</v>
      </c>
      <c r="AE182" s="376"/>
      <c r="AF182" s="109" t="str">
        <f t="shared" ca="1" si="85"/>
        <v>Ярмолюк</v>
      </c>
      <c r="AG182" s="22" t="str">
        <f t="shared" ca="1" si="86"/>
        <v>Костянтин</v>
      </c>
      <c r="AH182" s="22" t="str">
        <f t="shared" ca="1" si="87"/>
        <v>Олександрович</v>
      </c>
      <c r="AI182" s="349">
        <f t="shared" ca="1" si="88"/>
        <v>3784607413</v>
      </c>
      <c r="AJ182" s="375">
        <f t="shared" ca="1" si="89"/>
        <v>0</v>
      </c>
    </row>
    <row r="183" spans="1:36" ht="15.75" hidden="1" thickBot="1">
      <c r="A183" s="20"/>
      <c r="B183" s="109" t="str">
        <f t="shared" ca="1" si="60"/>
        <v>Ахмедов</v>
      </c>
      <c r="C183" s="22" t="str">
        <f t="shared" ca="1" si="61"/>
        <v>Вюгар</v>
      </c>
      <c r="D183" s="22" t="str">
        <f t="shared" ca="1" si="62"/>
        <v>Елданізович</v>
      </c>
      <c r="E183" s="349">
        <f t="shared" ca="1" si="63"/>
        <v>3762610497</v>
      </c>
      <c r="F183" s="23">
        <f t="shared" ca="1" si="64"/>
        <v>0</v>
      </c>
      <c r="G183" s="376"/>
      <c r="H183" s="109" t="str">
        <f t="shared" ca="1" si="65"/>
        <v>Ахмедов</v>
      </c>
      <c r="I183" s="22" t="str">
        <f t="shared" ca="1" si="66"/>
        <v>Вюгар</v>
      </c>
      <c r="J183" s="22" t="str">
        <f t="shared" ca="1" si="67"/>
        <v>Елданізович</v>
      </c>
      <c r="K183" s="349">
        <f t="shared" ca="1" si="68"/>
        <v>3762610497</v>
      </c>
      <c r="L183" s="375">
        <f t="shared" ca="1" si="69"/>
        <v>0</v>
      </c>
      <c r="M183" s="376"/>
      <c r="N183" s="109" t="str">
        <f t="shared" ca="1" si="70"/>
        <v>Ахмедов</v>
      </c>
      <c r="O183" s="22" t="str">
        <f t="shared" ca="1" si="71"/>
        <v>Вюгар</v>
      </c>
      <c r="P183" s="22" t="str">
        <f t="shared" ca="1" si="72"/>
        <v>Елданізович</v>
      </c>
      <c r="Q183" s="349">
        <f t="shared" ca="1" si="73"/>
        <v>3762610497</v>
      </c>
      <c r="R183" s="375">
        <f t="shared" ca="1" si="74"/>
        <v>0</v>
      </c>
      <c r="S183" s="376"/>
      <c r="T183" s="109" t="str">
        <f t="shared" ca="1" si="75"/>
        <v>Ахмедов</v>
      </c>
      <c r="U183" s="22" t="str">
        <f t="shared" ca="1" si="76"/>
        <v>Вюгар</v>
      </c>
      <c r="V183" s="22" t="str">
        <f t="shared" ca="1" si="77"/>
        <v>Елданізович</v>
      </c>
      <c r="W183" s="349">
        <f t="shared" ca="1" si="78"/>
        <v>3762610497</v>
      </c>
      <c r="X183" s="375">
        <f t="shared" ca="1" si="79"/>
        <v>0</v>
      </c>
      <c r="Y183" s="376"/>
      <c r="Z183" s="109" t="str">
        <f t="shared" ca="1" si="80"/>
        <v>Ахмедов</v>
      </c>
      <c r="AA183" s="22" t="str">
        <f t="shared" ca="1" si="81"/>
        <v>Вюгар</v>
      </c>
      <c r="AB183" s="22" t="str">
        <f t="shared" ca="1" si="82"/>
        <v>Елданізович</v>
      </c>
      <c r="AC183" s="349">
        <f t="shared" ca="1" si="83"/>
        <v>3762610497</v>
      </c>
      <c r="AD183" s="375">
        <f t="shared" ca="1" si="84"/>
        <v>0</v>
      </c>
      <c r="AE183" s="376"/>
      <c r="AF183" s="109" t="str">
        <f t="shared" ca="1" si="85"/>
        <v>Ахмедов</v>
      </c>
      <c r="AG183" s="22" t="str">
        <f t="shared" ca="1" si="86"/>
        <v>Вюгар</v>
      </c>
      <c r="AH183" s="22" t="str">
        <f t="shared" ca="1" si="87"/>
        <v>Елданізович</v>
      </c>
      <c r="AI183" s="349">
        <f t="shared" ca="1" si="88"/>
        <v>3762610497</v>
      </c>
      <c r="AJ183" s="375">
        <f t="shared" ca="1" si="89"/>
        <v>0</v>
      </c>
    </row>
    <row r="184" spans="1:36" ht="15.75" hidden="1" thickBot="1">
      <c r="A184" s="20"/>
      <c r="B184" s="109" t="str">
        <f t="shared" ca="1" si="60"/>
        <v>Шерстньов</v>
      </c>
      <c r="C184" s="22" t="str">
        <f t="shared" ca="1" si="61"/>
        <v>Максим</v>
      </c>
      <c r="D184" s="22" t="str">
        <f t="shared" ca="1" si="62"/>
        <v>Володимирович</v>
      </c>
      <c r="E184" s="349">
        <f t="shared" ca="1" si="63"/>
        <v>3603110494</v>
      </c>
      <c r="F184" s="23">
        <f t="shared" ca="1" si="64"/>
        <v>0</v>
      </c>
      <c r="G184" s="376"/>
      <c r="H184" s="109" t="str">
        <f t="shared" ca="1" si="65"/>
        <v>Шерстньов</v>
      </c>
      <c r="I184" s="22" t="str">
        <f t="shared" ca="1" si="66"/>
        <v>Максим</v>
      </c>
      <c r="J184" s="22" t="str">
        <f t="shared" ca="1" si="67"/>
        <v>Володимирович</v>
      </c>
      <c r="K184" s="349">
        <f t="shared" ca="1" si="68"/>
        <v>3603110494</v>
      </c>
      <c r="L184" s="375">
        <f t="shared" ca="1" si="69"/>
        <v>0</v>
      </c>
      <c r="M184" s="376"/>
      <c r="N184" s="109" t="str">
        <f t="shared" ca="1" si="70"/>
        <v>Шерстньов</v>
      </c>
      <c r="O184" s="22" t="str">
        <f t="shared" ca="1" si="71"/>
        <v>Максим</v>
      </c>
      <c r="P184" s="22" t="str">
        <f t="shared" ca="1" si="72"/>
        <v>Володимирович</v>
      </c>
      <c r="Q184" s="349">
        <f t="shared" ca="1" si="73"/>
        <v>3603110494</v>
      </c>
      <c r="R184" s="375">
        <f t="shared" ca="1" si="74"/>
        <v>0</v>
      </c>
      <c r="S184" s="376"/>
      <c r="T184" s="109" t="str">
        <f t="shared" ca="1" si="75"/>
        <v>Шерстньов</v>
      </c>
      <c r="U184" s="22" t="str">
        <f t="shared" ca="1" si="76"/>
        <v>Максим</v>
      </c>
      <c r="V184" s="22" t="str">
        <f t="shared" ca="1" si="77"/>
        <v>Володимирович</v>
      </c>
      <c r="W184" s="349">
        <f t="shared" ca="1" si="78"/>
        <v>3603110494</v>
      </c>
      <c r="X184" s="375">
        <f t="shared" ca="1" si="79"/>
        <v>0</v>
      </c>
      <c r="Y184" s="376"/>
      <c r="Z184" s="109" t="str">
        <f t="shared" ca="1" si="80"/>
        <v>Шерстньов</v>
      </c>
      <c r="AA184" s="22" t="str">
        <f t="shared" ca="1" si="81"/>
        <v>Максим</v>
      </c>
      <c r="AB184" s="22" t="str">
        <f t="shared" ca="1" si="82"/>
        <v>Володимирович</v>
      </c>
      <c r="AC184" s="349">
        <f t="shared" ca="1" si="83"/>
        <v>3603110494</v>
      </c>
      <c r="AD184" s="375">
        <f t="shared" ca="1" si="84"/>
        <v>0</v>
      </c>
      <c r="AE184" s="376"/>
      <c r="AF184" s="109" t="str">
        <f t="shared" ca="1" si="85"/>
        <v>Шерстньов</v>
      </c>
      <c r="AG184" s="22" t="str">
        <f t="shared" ca="1" si="86"/>
        <v>Максим</v>
      </c>
      <c r="AH184" s="22" t="str">
        <f t="shared" ca="1" si="87"/>
        <v>Володимирович</v>
      </c>
      <c r="AI184" s="349">
        <f t="shared" ca="1" si="88"/>
        <v>3603110494</v>
      </c>
      <c r="AJ184" s="375">
        <f t="shared" ca="1" si="89"/>
        <v>0</v>
      </c>
    </row>
    <row r="185" spans="1:36" ht="15.75" hidden="1" thickBot="1">
      <c r="A185" s="20"/>
      <c r="B185" s="109" t="str">
        <f t="shared" ca="1" si="60"/>
        <v>вс/сс</v>
      </c>
      <c r="C185" s="22">
        <f t="shared" ca="1" si="61"/>
        <v>0</v>
      </c>
      <c r="D185" s="22">
        <f t="shared" ca="1" si="62"/>
        <v>0</v>
      </c>
      <c r="E185" s="349">
        <f t="shared" ca="1" si="63"/>
        <v>0</v>
      </c>
      <c r="F185" s="23">
        <f t="shared" ca="1" si="64"/>
        <v>0</v>
      </c>
      <c r="G185" s="376"/>
      <c r="H185" s="109" t="str">
        <f t="shared" ca="1" si="65"/>
        <v>вс/сс</v>
      </c>
      <c r="I185" s="22">
        <f t="shared" ca="1" si="66"/>
        <v>0</v>
      </c>
      <c r="J185" s="22">
        <f t="shared" ca="1" si="67"/>
        <v>0</v>
      </c>
      <c r="K185" s="349">
        <f t="shared" ca="1" si="68"/>
        <v>0</v>
      </c>
      <c r="L185" s="375">
        <f t="shared" ca="1" si="69"/>
        <v>0</v>
      </c>
      <c r="M185" s="376"/>
      <c r="N185" s="109" t="str">
        <f t="shared" ca="1" si="70"/>
        <v>вс/сс</v>
      </c>
      <c r="O185" s="22">
        <f t="shared" ca="1" si="71"/>
        <v>0</v>
      </c>
      <c r="P185" s="22">
        <f t="shared" ca="1" si="72"/>
        <v>0</v>
      </c>
      <c r="Q185" s="349">
        <f t="shared" ca="1" si="73"/>
        <v>0</v>
      </c>
      <c r="R185" s="375">
        <f t="shared" ca="1" si="74"/>
        <v>0</v>
      </c>
      <c r="S185" s="376"/>
      <c r="T185" s="109" t="str">
        <f t="shared" ca="1" si="75"/>
        <v>вс/сс</v>
      </c>
      <c r="U185" s="22">
        <f t="shared" ca="1" si="76"/>
        <v>0</v>
      </c>
      <c r="V185" s="22">
        <f t="shared" ca="1" si="77"/>
        <v>0</v>
      </c>
      <c r="W185" s="349">
        <f t="shared" ca="1" si="78"/>
        <v>0</v>
      </c>
      <c r="X185" s="375">
        <f t="shared" ca="1" si="79"/>
        <v>0</v>
      </c>
      <c r="Y185" s="376"/>
      <c r="Z185" s="109" t="str">
        <f t="shared" ca="1" si="80"/>
        <v>вс/сс</v>
      </c>
      <c r="AA185" s="22">
        <f t="shared" ca="1" si="81"/>
        <v>0</v>
      </c>
      <c r="AB185" s="22">
        <f t="shared" ca="1" si="82"/>
        <v>0</v>
      </c>
      <c r="AC185" s="349">
        <f t="shared" ca="1" si="83"/>
        <v>0</v>
      </c>
      <c r="AD185" s="375">
        <f t="shared" ca="1" si="84"/>
        <v>0</v>
      </c>
      <c r="AE185" s="376"/>
      <c r="AF185" s="109" t="str">
        <f t="shared" ca="1" si="85"/>
        <v>вс/сс</v>
      </c>
      <c r="AG185" s="22">
        <f t="shared" ca="1" si="86"/>
        <v>0</v>
      </c>
      <c r="AH185" s="22">
        <f t="shared" ca="1" si="87"/>
        <v>0</v>
      </c>
      <c r="AI185" s="349">
        <f t="shared" ca="1" si="88"/>
        <v>0</v>
      </c>
      <c r="AJ185" s="375">
        <f t="shared" ca="1" si="89"/>
        <v>0</v>
      </c>
    </row>
    <row r="186" spans="1:36" ht="15.75" hidden="1" thickBot="1">
      <c r="A186" s="20"/>
      <c r="B186" s="109">
        <f t="shared" ca="1" si="60"/>
        <v>0</v>
      </c>
      <c r="C186" s="22">
        <f t="shared" ca="1" si="61"/>
        <v>0</v>
      </c>
      <c r="D186" s="22">
        <f t="shared" ca="1" si="62"/>
        <v>0</v>
      </c>
      <c r="E186" s="349">
        <f t="shared" ca="1" si="63"/>
        <v>0</v>
      </c>
      <c r="F186" s="23">
        <f t="shared" ca="1" si="64"/>
        <v>0</v>
      </c>
      <c r="G186" s="376"/>
      <c r="H186" s="109">
        <f t="shared" ca="1" si="65"/>
        <v>0</v>
      </c>
      <c r="I186" s="22">
        <f t="shared" ca="1" si="66"/>
        <v>0</v>
      </c>
      <c r="J186" s="22">
        <f t="shared" ca="1" si="67"/>
        <v>0</v>
      </c>
      <c r="K186" s="349">
        <f t="shared" ca="1" si="68"/>
        <v>0</v>
      </c>
      <c r="L186" s="375">
        <f t="shared" ca="1" si="69"/>
        <v>0</v>
      </c>
      <c r="M186" s="376"/>
      <c r="N186" s="109">
        <f t="shared" ca="1" si="70"/>
        <v>0</v>
      </c>
      <c r="O186" s="22">
        <f t="shared" ca="1" si="71"/>
        <v>0</v>
      </c>
      <c r="P186" s="22">
        <f t="shared" ca="1" si="72"/>
        <v>0</v>
      </c>
      <c r="Q186" s="349">
        <f t="shared" ca="1" si="73"/>
        <v>0</v>
      </c>
      <c r="R186" s="375">
        <f t="shared" ca="1" si="74"/>
        <v>0</v>
      </c>
      <c r="S186" s="376"/>
      <c r="T186" s="109">
        <f t="shared" ca="1" si="75"/>
        <v>0</v>
      </c>
      <c r="U186" s="22">
        <f t="shared" ca="1" si="76"/>
        <v>0</v>
      </c>
      <c r="V186" s="22">
        <f t="shared" ca="1" si="77"/>
        <v>0</v>
      </c>
      <c r="W186" s="349">
        <f t="shared" ca="1" si="78"/>
        <v>0</v>
      </c>
      <c r="X186" s="375">
        <f t="shared" ca="1" si="79"/>
        <v>0</v>
      </c>
      <c r="Y186" s="376"/>
      <c r="Z186" s="109">
        <f t="shared" ca="1" si="80"/>
        <v>0</v>
      </c>
      <c r="AA186" s="22">
        <f t="shared" ca="1" si="81"/>
        <v>0</v>
      </c>
      <c r="AB186" s="22">
        <f t="shared" ca="1" si="82"/>
        <v>0</v>
      </c>
      <c r="AC186" s="349">
        <f t="shared" ca="1" si="83"/>
        <v>0</v>
      </c>
      <c r="AD186" s="375">
        <f t="shared" ca="1" si="84"/>
        <v>0</v>
      </c>
      <c r="AE186" s="376"/>
      <c r="AF186" s="109">
        <f t="shared" ca="1" si="85"/>
        <v>0</v>
      </c>
      <c r="AG186" s="22">
        <f t="shared" ca="1" si="86"/>
        <v>0</v>
      </c>
      <c r="AH186" s="22">
        <f t="shared" ca="1" si="87"/>
        <v>0</v>
      </c>
      <c r="AI186" s="349">
        <f t="shared" ca="1" si="88"/>
        <v>0</v>
      </c>
      <c r="AJ186" s="375">
        <f t="shared" ca="1" si="89"/>
        <v>0</v>
      </c>
    </row>
    <row r="187" spans="1:36" ht="15.75" hidden="1" thickBot="1">
      <c r="A187" s="20"/>
      <c r="B187" s="109" t="str">
        <f t="shared" ca="1" si="60"/>
        <v>Іванчук</v>
      </c>
      <c r="C187" s="22" t="str">
        <f t="shared" ca="1" si="61"/>
        <v>Вадим</v>
      </c>
      <c r="D187" s="22" t="str">
        <f t="shared" ca="1" si="62"/>
        <v>Олександрович</v>
      </c>
      <c r="E187" s="349">
        <f t="shared" ca="1" si="63"/>
        <v>3438601392</v>
      </c>
      <c r="F187" s="23">
        <f t="shared" ca="1" si="64"/>
        <v>0</v>
      </c>
      <c r="G187" s="376"/>
      <c r="H187" s="109" t="str">
        <f t="shared" ca="1" si="65"/>
        <v>Іванчук</v>
      </c>
      <c r="I187" s="22" t="str">
        <f t="shared" ca="1" si="66"/>
        <v>Вадим</v>
      </c>
      <c r="J187" s="22" t="str">
        <f t="shared" ca="1" si="67"/>
        <v>Олександрович</v>
      </c>
      <c r="K187" s="349">
        <f t="shared" ca="1" si="68"/>
        <v>3438601392</v>
      </c>
      <c r="L187" s="375">
        <f t="shared" ca="1" si="69"/>
        <v>0</v>
      </c>
      <c r="M187" s="376"/>
      <c r="N187" s="109" t="str">
        <f t="shared" ca="1" si="70"/>
        <v>Іванчук</v>
      </c>
      <c r="O187" s="22" t="str">
        <f t="shared" ca="1" si="71"/>
        <v>Вадим</v>
      </c>
      <c r="P187" s="22" t="str">
        <f t="shared" ca="1" si="72"/>
        <v>Олександрович</v>
      </c>
      <c r="Q187" s="349">
        <f t="shared" ca="1" si="73"/>
        <v>3438601392</v>
      </c>
      <c r="R187" s="375">
        <f t="shared" ca="1" si="74"/>
        <v>0</v>
      </c>
      <c r="S187" s="376"/>
      <c r="T187" s="109" t="str">
        <f t="shared" ca="1" si="75"/>
        <v>Іванчук</v>
      </c>
      <c r="U187" s="22" t="str">
        <f t="shared" ca="1" si="76"/>
        <v>Вадим</v>
      </c>
      <c r="V187" s="22" t="str">
        <f t="shared" ca="1" si="77"/>
        <v>Олександрович</v>
      </c>
      <c r="W187" s="349">
        <f t="shared" ca="1" si="78"/>
        <v>3438601392</v>
      </c>
      <c r="X187" s="375">
        <f t="shared" ca="1" si="79"/>
        <v>0</v>
      </c>
      <c r="Y187" s="376"/>
      <c r="Z187" s="109" t="str">
        <f t="shared" ca="1" si="80"/>
        <v>Іванчук</v>
      </c>
      <c r="AA187" s="22" t="str">
        <f t="shared" ca="1" si="81"/>
        <v>Вадим</v>
      </c>
      <c r="AB187" s="22" t="str">
        <f t="shared" ca="1" si="82"/>
        <v>Олександрович</v>
      </c>
      <c r="AC187" s="349">
        <f t="shared" ca="1" si="83"/>
        <v>3438601392</v>
      </c>
      <c r="AD187" s="375">
        <f t="shared" ca="1" si="84"/>
        <v>0</v>
      </c>
      <c r="AE187" s="376"/>
      <c r="AF187" s="109" t="str">
        <f t="shared" ca="1" si="85"/>
        <v>Іванчук</v>
      </c>
      <c r="AG187" s="22" t="str">
        <f t="shared" ca="1" si="86"/>
        <v>Вадим</v>
      </c>
      <c r="AH187" s="22" t="str">
        <f t="shared" ca="1" si="87"/>
        <v>Олександрович</v>
      </c>
      <c r="AI187" s="349">
        <f t="shared" ca="1" si="88"/>
        <v>3438601392</v>
      </c>
      <c r="AJ187" s="375">
        <f t="shared" ca="1" si="89"/>
        <v>0</v>
      </c>
    </row>
    <row r="188" spans="1:36" ht="15.75" hidden="1" thickBot="1">
      <c r="A188" s="20"/>
      <c r="B188" s="109">
        <f t="shared" ca="1" si="60"/>
        <v>0</v>
      </c>
      <c r="C188" s="22">
        <f t="shared" ca="1" si="61"/>
        <v>0</v>
      </c>
      <c r="D188" s="22">
        <f t="shared" ca="1" si="62"/>
        <v>0</v>
      </c>
      <c r="E188" s="349">
        <f t="shared" ca="1" si="63"/>
        <v>0</v>
      </c>
      <c r="F188" s="23">
        <f t="shared" ca="1" si="64"/>
        <v>0</v>
      </c>
      <c r="G188" s="376"/>
      <c r="H188" s="109">
        <f t="shared" ca="1" si="65"/>
        <v>0</v>
      </c>
      <c r="I188" s="22">
        <f t="shared" ca="1" si="66"/>
        <v>0</v>
      </c>
      <c r="J188" s="22">
        <f t="shared" ca="1" si="67"/>
        <v>0</v>
      </c>
      <c r="K188" s="349">
        <f t="shared" ca="1" si="68"/>
        <v>0</v>
      </c>
      <c r="L188" s="375">
        <f t="shared" ca="1" si="69"/>
        <v>0</v>
      </c>
      <c r="M188" s="376"/>
      <c r="N188" s="109">
        <f t="shared" ca="1" si="70"/>
        <v>0</v>
      </c>
      <c r="O188" s="22">
        <f t="shared" ca="1" si="71"/>
        <v>0</v>
      </c>
      <c r="P188" s="22">
        <f t="shared" ca="1" si="72"/>
        <v>0</v>
      </c>
      <c r="Q188" s="349">
        <f t="shared" ca="1" si="73"/>
        <v>0</v>
      </c>
      <c r="R188" s="375">
        <f t="shared" ca="1" si="74"/>
        <v>0</v>
      </c>
      <c r="S188" s="376"/>
      <c r="T188" s="109">
        <f t="shared" ca="1" si="75"/>
        <v>0</v>
      </c>
      <c r="U188" s="22">
        <f t="shared" ca="1" si="76"/>
        <v>0</v>
      </c>
      <c r="V188" s="22">
        <f t="shared" ca="1" si="77"/>
        <v>0</v>
      </c>
      <c r="W188" s="349">
        <f t="shared" ca="1" si="78"/>
        <v>0</v>
      </c>
      <c r="X188" s="375">
        <f t="shared" ca="1" si="79"/>
        <v>0</v>
      </c>
      <c r="Y188" s="376"/>
      <c r="Z188" s="109">
        <f t="shared" ca="1" si="80"/>
        <v>0</v>
      </c>
      <c r="AA188" s="22">
        <f t="shared" ca="1" si="81"/>
        <v>0</v>
      </c>
      <c r="AB188" s="22">
        <f t="shared" ca="1" si="82"/>
        <v>0</v>
      </c>
      <c r="AC188" s="349">
        <f t="shared" ca="1" si="83"/>
        <v>0</v>
      </c>
      <c r="AD188" s="375">
        <f t="shared" ca="1" si="84"/>
        <v>0</v>
      </c>
      <c r="AE188" s="376"/>
      <c r="AF188" s="109">
        <f t="shared" ca="1" si="85"/>
        <v>0</v>
      </c>
      <c r="AG188" s="22">
        <f t="shared" ca="1" si="86"/>
        <v>0</v>
      </c>
      <c r="AH188" s="22">
        <f t="shared" ca="1" si="87"/>
        <v>0</v>
      </c>
      <c r="AI188" s="349">
        <f t="shared" ca="1" si="88"/>
        <v>0</v>
      </c>
      <c r="AJ188" s="375">
        <f t="shared" ca="1" si="89"/>
        <v>0</v>
      </c>
    </row>
    <row r="189" spans="1:36" ht="15.75" hidden="1" thickBot="1">
      <c r="A189" s="20"/>
      <c r="B189" s="109" t="str">
        <f t="shared" ca="1" si="60"/>
        <v>Кучєров</v>
      </c>
      <c r="C189" s="22" t="str">
        <f t="shared" ca="1" si="61"/>
        <v>Юрій</v>
      </c>
      <c r="D189" s="22" t="str">
        <f t="shared" ca="1" si="62"/>
        <v>Леонідович</v>
      </c>
      <c r="E189" s="349">
        <f t="shared" ca="1" si="63"/>
        <v>3013821271</v>
      </c>
      <c r="F189" s="23">
        <f t="shared" ca="1" si="64"/>
        <v>0</v>
      </c>
      <c r="G189" s="376"/>
      <c r="H189" s="109" t="str">
        <f t="shared" ca="1" si="65"/>
        <v>Кучєров</v>
      </c>
      <c r="I189" s="22" t="str">
        <f t="shared" ca="1" si="66"/>
        <v>Юрій</v>
      </c>
      <c r="J189" s="22" t="str">
        <f t="shared" ca="1" si="67"/>
        <v>Леонідович</v>
      </c>
      <c r="K189" s="349">
        <f t="shared" ca="1" si="68"/>
        <v>3013821271</v>
      </c>
      <c r="L189" s="375">
        <f t="shared" ca="1" si="69"/>
        <v>0</v>
      </c>
      <c r="M189" s="376"/>
      <c r="N189" s="109" t="str">
        <f t="shared" ca="1" si="70"/>
        <v>Кучєров</v>
      </c>
      <c r="O189" s="22" t="str">
        <f t="shared" ca="1" si="71"/>
        <v>Юрій</v>
      </c>
      <c r="P189" s="22" t="str">
        <f t="shared" ca="1" si="72"/>
        <v>Леонідович</v>
      </c>
      <c r="Q189" s="349">
        <f t="shared" ca="1" si="73"/>
        <v>3013821271</v>
      </c>
      <c r="R189" s="375">
        <f t="shared" ca="1" si="74"/>
        <v>0</v>
      </c>
      <c r="S189" s="376"/>
      <c r="T189" s="109" t="str">
        <f t="shared" ca="1" si="75"/>
        <v>Кучєров</v>
      </c>
      <c r="U189" s="22" t="str">
        <f t="shared" ca="1" si="76"/>
        <v>Юрій</v>
      </c>
      <c r="V189" s="22" t="str">
        <f t="shared" ca="1" si="77"/>
        <v>Леонідович</v>
      </c>
      <c r="W189" s="349">
        <f t="shared" ca="1" si="78"/>
        <v>3013821271</v>
      </c>
      <c r="X189" s="375">
        <f t="shared" ca="1" si="79"/>
        <v>0</v>
      </c>
      <c r="Y189" s="376"/>
      <c r="Z189" s="109" t="str">
        <f t="shared" ca="1" si="80"/>
        <v>Кучєров</v>
      </c>
      <c r="AA189" s="22" t="str">
        <f t="shared" ca="1" si="81"/>
        <v>Юрій</v>
      </c>
      <c r="AB189" s="22" t="str">
        <f t="shared" ca="1" si="82"/>
        <v>Леонідович</v>
      </c>
      <c r="AC189" s="349">
        <f t="shared" ca="1" si="83"/>
        <v>3013821271</v>
      </c>
      <c r="AD189" s="375">
        <f t="shared" ca="1" si="84"/>
        <v>0</v>
      </c>
      <c r="AE189" s="376"/>
      <c r="AF189" s="109" t="str">
        <f t="shared" ca="1" si="85"/>
        <v>Кучєров</v>
      </c>
      <c r="AG189" s="22" t="str">
        <f t="shared" ca="1" si="86"/>
        <v>Юрій</v>
      </c>
      <c r="AH189" s="22" t="str">
        <f t="shared" ca="1" si="87"/>
        <v>Леонідович</v>
      </c>
      <c r="AI189" s="349">
        <f t="shared" ca="1" si="88"/>
        <v>3013821271</v>
      </c>
      <c r="AJ189" s="375">
        <f t="shared" ca="1" si="89"/>
        <v>0</v>
      </c>
    </row>
    <row r="190" spans="1:36" ht="15.75" hidden="1" thickBot="1">
      <c r="A190" s="20"/>
      <c r="B190" s="109" t="str">
        <f t="shared" ca="1" si="60"/>
        <v>Таранюк</v>
      </c>
      <c r="C190" s="22" t="str">
        <f t="shared" ca="1" si="61"/>
        <v>Руслан</v>
      </c>
      <c r="D190" s="22" t="str">
        <f t="shared" ca="1" si="62"/>
        <v>Валентинович</v>
      </c>
      <c r="E190" s="349">
        <f t="shared" ca="1" si="63"/>
        <v>0</v>
      </c>
      <c r="F190" s="23">
        <f t="shared" ca="1" si="64"/>
        <v>0</v>
      </c>
      <c r="G190" s="376"/>
      <c r="H190" s="109" t="str">
        <f t="shared" ca="1" si="65"/>
        <v>Таранюк</v>
      </c>
      <c r="I190" s="22" t="str">
        <f t="shared" ca="1" si="66"/>
        <v>Руслан</v>
      </c>
      <c r="J190" s="22" t="str">
        <f t="shared" ca="1" si="67"/>
        <v>Валентинович</v>
      </c>
      <c r="K190" s="349">
        <f t="shared" ca="1" si="68"/>
        <v>0</v>
      </c>
      <c r="L190" s="375">
        <f t="shared" ca="1" si="69"/>
        <v>0</v>
      </c>
      <c r="M190" s="376"/>
      <c r="N190" s="109" t="str">
        <f t="shared" ca="1" si="70"/>
        <v>Таранюк</v>
      </c>
      <c r="O190" s="22" t="str">
        <f t="shared" ca="1" si="71"/>
        <v>Руслан</v>
      </c>
      <c r="P190" s="22" t="str">
        <f t="shared" ca="1" si="72"/>
        <v>Валентинович</v>
      </c>
      <c r="Q190" s="349">
        <f t="shared" ca="1" si="73"/>
        <v>0</v>
      </c>
      <c r="R190" s="375">
        <f t="shared" ca="1" si="74"/>
        <v>0</v>
      </c>
      <c r="S190" s="376"/>
      <c r="T190" s="109" t="str">
        <f t="shared" ca="1" si="75"/>
        <v>Таранюк</v>
      </c>
      <c r="U190" s="22" t="str">
        <f t="shared" ca="1" si="76"/>
        <v>Руслан</v>
      </c>
      <c r="V190" s="22" t="str">
        <f t="shared" ca="1" si="77"/>
        <v>Валентинович</v>
      </c>
      <c r="W190" s="349">
        <f t="shared" ca="1" si="78"/>
        <v>0</v>
      </c>
      <c r="X190" s="375">
        <f t="shared" ca="1" si="79"/>
        <v>0</v>
      </c>
      <c r="Y190" s="376"/>
      <c r="Z190" s="109" t="str">
        <f t="shared" ca="1" si="80"/>
        <v>Таранюк</v>
      </c>
      <c r="AA190" s="22" t="str">
        <f t="shared" ca="1" si="81"/>
        <v>Руслан</v>
      </c>
      <c r="AB190" s="22" t="str">
        <f t="shared" ca="1" si="82"/>
        <v>Валентинович</v>
      </c>
      <c r="AC190" s="349">
        <f t="shared" ca="1" si="83"/>
        <v>0</v>
      </c>
      <c r="AD190" s="375">
        <f t="shared" ca="1" si="84"/>
        <v>0</v>
      </c>
      <c r="AE190" s="376"/>
      <c r="AF190" s="109" t="str">
        <f t="shared" ca="1" si="85"/>
        <v>Таранюк</v>
      </c>
      <c r="AG190" s="22" t="str">
        <f t="shared" ca="1" si="86"/>
        <v>Руслан</v>
      </c>
      <c r="AH190" s="22" t="str">
        <f t="shared" ca="1" si="87"/>
        <v>Валентинович</v>
      </c>
      <c r="AI190" s="349">
        <f t="shared" ca="1" si="88"/>
        <v>0</v>
      </c>
      <c r="AJ190" s="375">
        <f t="shared" ca="1" si="89"/>
        <v>0</v>
      </c>
    </row>
    <row r="191" spans="1:36" ht="15.75" hidden="1" thickBot="1">
      <c r="A191" s="20"/>
      <c r="B191" s="109">
        <f t="shared" ca="1" si="60"/>
        <v>0</v>
      </c>
      <c r="C191" s="22">
        <f t="shared" ca="1" si="61"/>
        <v>0</v>
      </c>
      <c r="D191" s="22">
        <f t="shared" ca="1" si="62"/>
        <v>0</v>
      </c>
      <c r="E191" s="349">
        <f t="shared" ca="1" si="63"/>
        <v>0</v>
      </c>
      <c r="F191" s="23">
        <f t="shared" ca="1" si="64"/>
        <v>0</v>
      </c>
      <c r="G191" s="376"/>
      <c r="H191" s="109">
        <f t="shared" ca="1" si="65"/>
        <v>0</v>
      </c>
      <c r="I191" s="22">
        <f t="shared" ca="1" si="66"/>
        <v>0</v>
      </c>
      <c r="J191" s="22">
        <f t="shared" ca="1" si="67"/>
        <v>0</v>
      </c>
      <c r="K191" s="349">
        <f t="shared" ca="1" si="68"/>
        <v>0</v>
      </c>
      <c r="L191" s="375">
        <f t="shared" ca="1" si="69"/>
        <v>0</v>
      </c>
      <c r="M191" s="376"/>
      <c r="N191" s="109">
        <f t="shared" ca="1" si="70"/>
        <v>0</v>
      </c>
      <c r="O191" s="22">
        <f t="shared" ca="1" si="71"/>
        <v>0</v>
      </c>
      <c r="P191" s="22">
        <f t="shared" ca="1" si="72"/>
        <v>0</v>
      </c>
      <c r="Q191" s="349">
        <f t="shared" ca="1" si="73"/>
        <v>0</v>
      </c>
      <c r="R191" s="375">
        <f t="shared" ca="1" si="74"/>
        <v>0</v>
      </c>
      <c r="S191" s="376"/>
      <c r="T191" s="109">
        <f t="shared" ca="1" si="75"/>
        <v>0</v>
      </c>
      <c r="U191" s="22">
        <f t="shared" ca="1" si="76"/>
        <v>0</v>
      </c>
      <c r="V191" s="22">
        <f t="shared" ca="1" si="77"/>
        <v>0</v>
      </c>
      <c r="W191" s="349">
        <f t="shared" ca="1" si="78"/>
        <v>0</v>
      </c>
      <c r="X191" s="375">
        <f t="shared" ca="1" si="79"/>
        <v>0</v>
      </c>
      <c r="Y191" s="376"/>
      <c r="Z191" s="109">
        <f t="shared" ca="1" si="80"/>
        <v>0</v>
      </c>
      <c r="AA191" s="22">
        <f t="shared" ca="1" si="81"/>
        <v>0</v>
      </c>
      <c r="AB191" s="22">
        <f t="shared" ca="1" si="82"/>
        <v>0</v>
      </c>
      <c r="AC191" s="349">
        <f t="shared" ca="1" si="83"/>
        <v>0</v>
      </c>
      <c r="AD191" s="375">
        <f t="shared" ca="1" si="84"/>
        <v>0</v>
      </c>
      <c r="AE191" s="376"/>
      <c r="AF191" s="109">
        <f t="shared" ca="1" si="85"/>
        <v>0</v>
      </c>
      <c r="AG191" s="22">
        <f t="shared" ca="1" si="86"/>
        <v>0</v>
      </c>
      <c r="AH191" s="22">
        <f t="shared" ca="1" si="87"/>
        <v>0</v>
      </c>
      <c r="AI191" s="349">
        <f t="shared" ca="1" si="88"/>
        <v>0</v>
      </c>
      <c r="AJ191" s="375">
        <f t="shared" ca="1" si="89"/>
        <v>0</v>
      </c>
    </row>
    <row r="192" spans="1:36" ht="15.75" hidden="1" thickBot="1">
      <c r="A192" s="20"/>
      <c r="B192" s="109">
        <f t="shared" ca="1" si="60"/>
        <v>0</v>
      </c>
      <c r="C192" s="22">
        <f t="shared" ca="1" si="61"/>
        <v>0</v>
      </c>
      <c r="D192" s="22">
        <f t="shared" ca="1" si="62"/>
        <v>0</v>
      </c>
      <c r="E192" s="349">
        <f t="shared" ca="1" si="63"/>
        <v>0</v>
      </c>
      <c r="F192" s="23">
        <f t="shared" ca="1" si="64"/>
        <v>0</v>
      </c>
      <c r="G192" s="376"/>
      <c r="H192" s="109">
        <f t="shared" ca="1" si="65"/>
        <v>0</v>
      </c>
      <c r="I192" s="22">
        <f t="shared" ca="1" si="66"/>
        <v>0</v>
      </c>
      <c r="J192" s="22">
        <f t="shared" ca="1" si="67"/>
        <v>0</v>
      </c>
      <c r="K192" s="349">
        <f t="shared" ca="1" si="68"/>
        <v>0</v>
      </c>
      <c r="L192" s="375">
        <f t="shared" ca="1" si="69"/>
        <v>0</v>
      </c>
      <c r="M192" s="376"/>
      <c r="N192" s="109">
        <f t="shared" ca="1" si="70"/>
        <v>0</v>
      </c>
      <c r="O192" s="22">
        <f t="shared" ca="1" si="71"/>
        <v>0</v>
      </c>
      <c r="P192" s="22">
        <f t="shared" ca="1" si="72"/>
        <v>0</v>
      </c>
      <c r="Q192" s="349">
        <f t="shared" ca="1" si="73"/>
        <v>0</v>
      </c>
      <c r="R192" s="375">
        <f t="shared" ca="1" si="74"/>
        <v>0</v>
      </c>
      <c r="S192" s="376"/>
      <c r="T192" s="109">
        <f t="shared" ca="1" si="75"/>
        <v>0</v>
      </c>
      <c r="U192" s="22">
        <f t="shared" ca="1" si="76"/>
        <v>0</v>
      </c>
      <c r="V192" s="22">
        <f t="shared" ca="1" si="77"/>
        <v>0</v>
      </c>
      <c r="W192" s="349">
        <f t="shared" ca="1" si="78"/>
        <v>0</v>
      </c>
      <c r="X192" s="375">
        <f t="shared" ca="1" si="79"/>
        <v>0</v>
      </c>
      <c r="Y192" s="376"/>
      <c r="Z192" s="109">
        <f t="shared" ca="1" si="80"/>
        <v>0</v>
      </c>
      <c r="AA192" s="22">
        <f t="shared" ca="1" si="81"/>
        <v>0</v>
      </c>
      <c r="AB192" s="22">
        <f t="shared" ca="1" si="82"/>
        <v>0</v>
      </c>
      <c r="AC192" s="349">
        <f t="shared" ca="1" si="83"/>
        <v>0</v>
      </c>
      <c r="AD192" s="375">
        <f t="shared" ca="1" si="84"/>
        <v>0</v>
      </c>
      <c r="AE192" s="376"/>
      <c r="AF192" s="109">
        <f t="shared" ca="1" si="85"/>
        <v>0</v>
      </c>
      <c r="AG192" s="22">
        <f t="shared" ca="1" si="86"/>
        <v>0</v>
      </c>
      <c r="AH192" s="22">
        <f t="shared" ca="1" si="87"/>
        <v>0</v>
      </c>
      <c r="AI192" s="349">
        <f t="shared" ca="1" si="88"/>
        <v>0</v>
      </c>
      <c r="AJ192" s="375">
        <f t="shared" ca="1" si="89"/>
        <v>0</v>
      </c>
    </row>
    <row r="193" spans="1:36" ht="15.75" hidden="1" thickBot="1">
      <c r="A193" s="20"/>
      <c r="B193" s="109" t="str">
        <f t="shared" ca="1" si="60"/>
        <v>Новіков</v>
      </c>
      <c r="C193" s="22" t="str">
        <f t="shared" ca="1" si="61"/>
        <v>Сергій</v>
      </c>
      <c r="D193" s="22" t="str">
        <f t="shared" ca="1" si="62"/>
        <v>Володимирович</v>
      </c>
      <c r="E193" s="349">
        <f t="shared" ca="1" si="63"/>
        <v>3522000671</v>
      </c>
      <c r="F193" s="23">
        <f t="shared" ca="1" si="64"/>
        <v>0</v>
      </c>
      <c r="G193" s="376"/>
      <c r="H193" s="109" t="str">
        <f t="shared" ca="1" si="65"/>
        <v>Новіков</v>
      </c>
      <c r="I193" s="22" t="str">
        <f t="shared" ca="1" si="66"/>
        <v>Сергій</v>
      </c>
      <c r="J193" s="22" t="str">
        <f t="shared" ca="1" si="67"/>
        <v>Володимирович</v>
      </c>
      <c r="K193" s="349">
        <f t="shared" ca="1" si="68"/>
        <v>3522000671</v>
      </c>
      <c r="L193" s="375">
        <f t="shared" ca="1" si="69"/>
        <v>0</v>
      </c>
      <c r="M193" s="376"/>
      <c r="N193" s="109" t="str">
        <f t="shared" ca="1" si="70"/>
        <v>Новіков</v>
      </c>
      <c r="O193" s="22" t="str">
        <f t="shared" ca="1" si="71"/>
        <v>Сергій</v>
      </c>
      <c r="P193" s="22" t="str">
        <f t="shared" ca="1" si="72"/>
        <v>Володимирович</v>
      </c>
      <c r="Q193" s="349">
        <f t="shared" ca="1" si="73"/>
        <v>3522000671</v>
      </c>
      <c r="R193" s="375">
        <f t="shared" ca="1" si="74"/>
        <v>0</v>
      </c>
      <c r="S193" s="376"/>
      <c r="T193" s="109" t="str">
        <f t="shared" ca="1" si="75"/>
        <v>Новіков</v>
      </c>
      <c r="U193" s="22" t="str">
        <f t="shared" ca="1" si="76"/>
        <v>Сергій</v>
      </c>
      <c r="V193" s="22" t="str">
        <f t="shared" ca="1" si="77"/>
        <v>Володимирович</v>
      </c>
      <c r="W193" s="349">
        <f t="shared" ca="1" si="78"/>
        <v>3522000671</v>
      </c>
      <c r="X193" s="375">
        <f t="shared" ca="1" si="79"/>
        <v>0</v>
      </c>
      <c r="Y193" s="376"/>
      <c r="Z193" s="109" t="str">
        <f t="shared" ca="1" si="80"/>
        <v>Новіков</v>
      </c>
      <c r="AA193" s="22" t="str">
        <f t="shared" ca="1" si="81"/>
        <v>Сергій</v>
      </c>
      <c r="AB193" s="22" t="str">
        <f t="shared" ca="1" si="82"/>
        <v>Володимирович</v>
      </c>
      <c r="AC193" s="349">
        <f t="shared" ca="1" si="83"/>
        <v>3522000671</v>
      </c>
      <c r="AD193" s="375">
        <f t="shared" ca="1" si="84"/>
        <v>0</v>
      </c>
      <c r="AE193" s="376"/>
      <c r="AF193" s="109" t="str">
        <f t="shared" ca="1" si="85"/>
        <v>Новіков</v>
      </c>
      <c r="AG193" s="22" t="str">
        <f t="shared" ca="1" si="86"/>
        <v>Сергій</v>
      </c>
      <c r="AH193" s="22" t="str">
        <f t="shared" ca="1" si="87"/>
        <v>Володимирович</v>
      </c>
      <c r="AI193" s="349">
        <f t="shared" ca="1" si="88"/>
        <v>3522000671</v>
      </c>
      <c r="AJ193" s="375">
        <f t="shared" ca="1" si="89"/>
        <v>0</v>
      </c>
    </row>
    <row r="194" spans="1:36" ht="15.75" hidden="1" thickBot="1">
      <c r="A194" s="20"/>
      <c r="B194" s="109">
        <f t="shared" ca="1" si="60"/>
        <v>0</v>
      </c>
      <c r="C194" s="22">
        <f t="shared" ca="1" si="61"/>
        <v>0</v>
      </c>
      <c r="D194" s="22">
        <f t="shared" ca="1" si="62"/>
        <v>0</v>
      </c>
      <c r="E194" s="349">
        <f t="shared" ca="1" si="63"/>
        <v>0</v>
      </c>
      <c r="F194" s="23">
        <f t="shared" ca="1" si="64"/>
        <v>0</v>
      </c>
      <c r="G194" s="376"/>
      <c r="H194" s="109">
        <f t="shared" ca="1" si="65"/>
        <v>0</v>
      </c>
      <c r="I194" s="22">
        <f t="shared" ca="1" si="66"/>
        <v>0</v>
      </c>
      <c r="J194" s="22">
        <f t="shared" ca="1" si="67"/>
        <v>0</v>
      </c>
      <c r="K194" s="349">
        <f t="shared" ca="1" si="68"/>
        <v>0</v>
      </c>
      <c r="L194" s="375">
        <f t="shared" ca="1" si="69"/>
        <v>0</v>
      </c>
      <c r="M194" s="376"/>
      <c r="N194" s="109">
        <f t="shared" ca="1" si="70"/>
        <v>0</v>
      </c>
      <c r="O194" s="22">
        <f t="shared" ca="1" si="71"/>
        <v>0</v>
      </c>
      <c r="P194" s="22">
        <f t="shared" ca="1" si="72"/>
        <v>0</v>
      </c>
      <c r="Q194" s="349">
        <f t="shared" ca="1" si="73"/>
        <v>0</v>
      </c>
      <c r="R194" s="375">
        <f t="shared" ca="1" si="74"/>
        <v>0</v>
      </c>
      <c r="S194" s="376"/>
      <c r="T194" s="109">
        <f t="shared" ca="1" si="75"/>
        <v>0</v>
      </c>
      <c r="U194" s="22">
        <f t="shared" ca="1" si="76"/>
        <v>0</v>
      </c>
      <c r="V194" s="22">
        <f t="shared" ca="1" si="77"/>
        <v>0</v>
      </c>
      <c r="W194" s="349">
        <f t="shared" ca="1" si="78"/>
        <v>0</v>
      </c>
      <c r="X194" s="375">
        <f t="shared" ca="1" si="79"/>
        <v>0</v>
      </c>
      <c r="Y194" s="376"/>
      <c r="Z194" s="109">
        <f t="shared" ca="1" si="80"/>
        <v>0</v>
      </c>
      <c r="AA194" s="22">
        <f t="shared" ca="1" si="81"/>
        <v>0</v>
      </c>
      <c r="AB194" s="22">
        <f t="shared" ca="1" si="82"/>
        <v>0</v>
      </c>
      <c r="AC194" s="349">
        <f t="shared" ca="1" si="83"/>
        <v>0</v>
      </c>
      <c r="AD194" s="375">
        <f t="shared" ca="1" si="84"/>
        <v>0</v>
      </c>
      <c r="AE194" s="376"/>
      <c r="AF194" s="109">
        <f t="shared" ca="1" si="85"/>
        <v>0</v>
      </c>
      <c r="AG194" s="22">
        <f t="shared" ca="1" si="86"/>
        <v>0</v>
      </c>
      <c r="AH194" s="22">
        <f t="shared" ca="1" si="87"/>
        <v>0</v>
      </c>
      <c r="AI194" s="349">
        <f t="shared" ca="1" si="88"/>
        <v>0</v>
      </c>
      <c r="AJ194" s="375">
        <f t="shared" ca="1" si="89"/>
        <v>0</v>
      </c>
    </row>
    <row r="195" spans="1:36" ht="15.75" hidden="1" thickBot="1">
      <c r="A195" s="20"/>
      <c r="B195" s="109">
        <f t="shared" ca="1" si="60"/>
        <v>0</v>
      </c>
      <c r="C195" s="22">
        <f t="shared" ca="1" si="61"/>
        <v>0</v>
      </c>
      <c r="D195" s="22">
        <f t="shared" ca="1" si="62"/>
        <v>0</v>
      </c>
      <c r="E195" s="349">
        <f t="shared" ca="1" si="63"/>
        <v>0</v>
      </c>
      <c r="F195" s="23">
        <f t="shared" ca="1" si="64"/>
        <v>0</v>
      </c>
      <c r="G195" s="376"/>
      <c r="H195" s="109">
        <f t="shared" ca="1" si="65"/>
        <v>0</v>
      </c>
      <c r="I195" s="22">
        <f t="shared" ca="1" si="66"/>
        <v>0</v>
      </c>
      <c r="J195" s="22">
        <f t="shared" ca="1" si="67"/>
        <v>0</v>
      </c>
      <c r="K195" s="349">
        <f t="shared" ca="1" si="68"/>
        <v>0</v>
      </c>
      <c r="L195" s="375">
        <f t="shared" ca="1" si="69"/>
        <v>0</v>
      </c>
      <c r="M195" s="376"/>
      <c r="N195" s="109">
        <f t="shared" ca="1" si="70"/>
        <v>0</v>
      </c>
      <c r="O195" s="22">
        <f t="shared" ca="1" si="71"/>
        <v>0</v>
      </c>
      <c r="P195" s="22">
        <f t="shared" ca="1" si="72"/>
        <v>0</v>
      </c>
      <c r="Q195" s="349">
        <f t="shared" ca="1" si="73"/>
        <v>0</v>
      </c>
      <c r="R195" s="375">
        <f t="shared" ca="1" si="74"/>
        <v>0</v>
      </c>
      <c r="S195" s="376"/>
      <c r="T195" s="109">
        <f t="shared" ca="1" si="75"/>
        <v>0</v>
      </c>
      <c r="U195" s="22">
        <f t="shared" ca="1" si="76"/>
        <v>0</v>
      </c>
      <c r="V195" s="22">
        <f t="shared" ca="1" si="77"/>
        <v>0</v>
      </c>
      <c r="W195" s="349">
        <f t="shared" ca="1" si="78"/>
        <v>0</v>
      </c>
      <c r="X195" s="375">
        <f t="shared" ca="1" si="79"/>
        <v>0</v>
      </c>
      <c r="Y195" s="376"/>
      <c r="Z195" s="109">
        <f t="shared" ca="1" si="80"/>
        <v>0</v>
      </c>
      <c r="AA195" s="22">
        <f t="shared" ca="1" si="81"/>
        <v>0</v>
      </c>
      <c r="AB195" s="22">
        <f t="shared" ca="1" si="82"/>
        <v>0</v>
      </c>
      <c r="AC195" s="349">
        <f t="shared" ca="1" si="83"/>
        <v>0</v>
      </c>
      <c r="AD195" s="375">
        <f t="shared" ca="1" si="84"/>
        <v>0</v>
      </c>
      <c r="AE195" s="376"/>
      <c r="AF195" s="109">
        <f t="shared" ca="1" si="85"/>
        <v>0</v>
      </c>
      <c r="AG195" s="22">
        <f t="shared" ca="1" si="86"/>
        <v>0</v>
      </c>
      <c r="AH195" s="22">
        <f t="shared" ca="1" si="87"/>
        <v>0</v>
      </c>
      <c r="AI195" s="349">
        <f t="shared" ca="1" si="88"/>
        <v>0</v>
      </c>
      <c r="AJ195" s="375">
        <f t="shared" ca="1" si="89"/>
        <v>0</v>
      </c>
    </row>
    <row r="196" spans="1:36" ht="15.75" hidden="1" thickBot="1">
      <c r="A196" s="20"/>
      <c r="B196" s="109">
        <f t="shared" ca="1" si="60"/>
        <v>0</v>
      </c>
      <c r="C196" s="22">
        <f t="shared" ca="1" si="61"/>
        <v>0</v>
      </c>
      <c r="D196" s="22">
        <f t="shared" ca="1" si="62"/>
        <v>0</v>
      </c>
      <c r="E196" s="349">
        <f t="shared" ca="1" si="63"/>
        <v>0</v>
      </c>
      <c r="F196" s="23">
        <f t="shared" ca="1" si="64"/>
        <v>0</v>
      </c>
      <c r="G196" s="376"/>
      <c r="H196" s="109">
        <f t="shared" ca="1" si="65"/>
        <v>0</v>
      </c>
      <c r="I196" s="22">
        <f t="shared" ca="1" si="66"/>
        <v>0</v>
      </c>
      <c r="J196" s="22">
        <f t="shared" ca="1" si="67"/>
        <v>0</v>
      </c>
      <c r="K196" s="349">
        <f t="shared" ca="1" si="68"/>
        <v>0</v>
      </c>
      <c r="L196" s="375">
        <f t="shared" ca="1" si="69"/>
        <v>0</v>
      </c>
      <c r="M196" s="376"/>
      <c r="N196" s="109">
        <f t="shared" ca="1" si="70"/>
        <v>0</v>
      </c>
      <c r="O196" s="22">
        <f t="shared" ca="1" si="71"/>
        <v>0</v>
      </c>
      <c r="P196" s="22">
        <f t="shared" ca="1" si="72"/>
        <v>0</v>
      </c>
      <c r="Q196" s="349">
        <f t="shared" ca="1" si="73"/>
        <v>0</v>
      </c>
      <c r="R196" s="375">
        <f t="shared" ca="1" si="74"/>
        <v>0</v>
      </c>
      <c r="S196" s="376"/>
      <c r="T196" s="109">
        <f t="shared" ca="1" si="75"/>
        <v>0</v>
      </c>
      <c r="U196" s="22">
        <f t="shared" ca="1" si="76"/>
        <v>0</v>
      </c>
      <c r="V196" s="22">
        <f t="shared" ca="1" si="77"/>
        <v>0</v>
      </c>
      <c r="W196" s="349">
        <f t="shared" ca="1" si="78"/>
        <v>0</v>
      </c>
      <c r="X196" s="375">
        <f t="shared" ca="1" si="79"/>
        <v>0</v>
      </c>
      <c r="Y196" s="376"/>
      <c r="Z196" s="109">
        <f t="shared" ca="1" si="80"/>
        <v>0</v>
      </c>
      <c r="AA196" s="22">
        <f t="shared" ca="1" si="81"/>
        <v>0</v>
      </c>
      <c r="AB196" s="22">
        <f t="shared" ca="1" si="82"/>
        <v>0</v>
      </c>
      <c r="AC196" s="349">
        <f t="shared" ca="1" si="83"/>
        <v>0</v>
      </c>
      <c r="AD196" s="375">
        <f t="shared" ca="1" si="84"/>
        <v>0</v>
      </c>
      <c r="AE196" s="376"/>
      <c r="AF196" s="109">
        <f t="shared" ca="1" si="85"/>
        <v>0</v>
      </c>
      <c r="AG196" s="22">
        <f t="shared" ca="1" si="86"/>
        <v>0</v>
      </c>
      <c r="AH196" s="22">
        <f t="shared" ca="1" si="87"/>
        <v>0</v>
      </c>
      <c r="AI196" s="349">
        <f t="shared" ca="1" si="88"/>
        <v>0</v>
      </c>
      <c r="AJ196" s="375">
        <f t="shared" ca="1" si="89"/>
        <v>0</v>
      </c>
    </row>
    <row r="197" spans="1:36" ht="15.75" hidden="1" thickBot="1">
      <c r="A197" s="20"/>
      <c r="B197" s="109" t="str">
        <f t="shared" ref="B197:B260" ca="1" si="90">INDIRECT("Відомість!dl"&amp;ROW())</f>
        <v>Феіне</v>
      </c>
      <c r="C197" s="22" t="str">
        <f t="shared" ref="C197:C260" ca="1" si="91">INDIRECT("Відомість!dm"&amp;ROW())</f>
        <v>Юлія</v>
      </c>
      <c r="D197" s="22" t="str">
        <f t="shared" ref="D197:D260" ca="1" si="92">INDIRECT("Відомість!dn"&amp;ROW())</f>
        <v>Сергіївна</v>
      </c>
      <c r="E197" s="349">
        <f t="shared" ref="E197:E260" ca="1" si="93">INDIRECT("Відомість!do"&amp;ROW())</f>
        <v>3137300221</v>
      </c>
      <c r="F197" s="23">
        <f t="shared" ref="F197:F260" ca="1" si="94">IF(B197=0,0,INDIRECT("Відомість!dh"&amp;ROW()))</f>
        <v>0</v>
      </c>
      <c r="G197" s="376"/>
      <c r="H197" s="109" t="str">
        <f t="shared" ref="H197:H260" ca="1" si="95">INDIRECT("Відомість!dl"&amp;ROW())</f>
        <v>Феіне</v>
      </c>
      <c r="I197" s="22" t="str">
        <f t="shared" ref="I197:I260" ca="1" si="96">INDIRECT("Відомість!dm"&amp;ROW())</f>
        <v>Юлія</v>
      </c>
      <c r="J197" s="22" t="str">
        <f t="shared" ref="J197:J260" ca="1" si="97">INDIRECT("Відомість!dn"&amp;ROW())</f>
        <v>Сергіївна</v>
      </c>
      <c r="K197" s="349">
        <f t="shared" ref="K197:K260" ca="1" si="98">INDIRECT("Відомість!do"&amp;ROW())</f>
        <v>3137300221</v>
      </c>
      <c r="L197" s="375">
        <f t="shared" ref="L197:L260" ca="1" si="99">INDIRECT("Озд!AX"&amp;ROW()+4)</f>
        <v>0</v>
      </c>
      <c r="M197" s="376"/>
      <c r="N197" s="109" t="str">
        <f t="shared" ref="N197:N260" ca="1" si="100">INDIRECT("Відомість!dl"&amp;ROW())</f>
        <v>Феіне</v>
      </c>
      <c r="O197" s="22" t="str">
        <f t="shared" ref="O197:O260" ca="1" si="101">INDIRECT("Відомість!dm"&amp;ROW())</f>
        <v>Юлія</v>
      </c>
      <c r="P197" s="22" t="str">
        <f t="shared" ref="P197:P260" ca="1" si="102">INDIRECT("Відомість!dn"&amp;ROW())</f>
        <v>Сергіївна</v>
      </c>
      <c r="Q197" s="349">
        <f t="shared" ref="Q197:Q260" ca="1" si="103">INDIRECT("Відомість!do"&amp;ROW())</f>
        <v>3137300221</v>
      </c>
      <c r="R197" s="375">
        <f t="shared" ref="R197:R260" ca="1" si="104">INDIRECT("Озд!BX"&amp;ROW()+4)</f>
        <v>0</v>
      </c>
      <c r="S197" s="376"/>
      <c r="T197" s="109" t="str">
        <f t="shared" ref="T197:T260" ca="1" si="105">INDIRECT("Відомість!dl"&amp;ROW())</f>
        <v>Феіне</v>
      </c>
      <c r="U197" s="22" t="str">
        <f t="shared" ref="U197:U260" ca="1" si="106">INDIRECT("Відомість!dm"&amp;ROW())</f>
        <v>Юлія</v>
      </c>
      <c r="V197" s="22" t="str">
        <f t="shared" ref="V197:V260" ca="1" si="107">INDIRECT("Відомість!dn"&amp;ROW())</f>
        <v>Сергіївна</v>
      </c>
      <c r="W197" s="349">
        <f t="shared" ref="W197:W260" ca="1" si="108">INDIRECT("Відомість!do"&amp;ROW())</f>
        <v>3137300221</v>
      </c>
      <c r="X197" s="375">
        <f t="shared" ref="X197:X260" ca="1" si="109">INDIRECT("Озд!CX"&amp;ROW()+4)</f>
        <v>0</v>
      </c>
      <c r="Y197" s="376"/>
      <c r="Z197" s="109" t="str">
        <f t="shared" ref="Z197:Z260" ca="1" si="110">INDIRECT("Відомість!dl"&amp;ROW())</f>
        <v>Феіне</v>
      </c>
      <c r="AA197" s="22" t="str">
        <f t="shared" ref="AA197:AA260" ca="1" si="111">INDIRECT("Відомість!dm"&amp;ROW())</f>
        <v>Юлія</v>
      </c>
      <c r="AB197" s="22" t="str">
        <f t="shared" ref="AB197:AB260" ca="1" si="112">INDIRECT("Відомість!dn"&amp;ROW())</f>
        <v>Сергіївна</v>
      </c>
      <c r="AC197" s="349">
        <f t="shared" ref="AC197:AC260" ca="1" si="113">INDIRECT("Відомість!do"&amp;ROW())</f>
        <v>3137300221</v>
      </c>
      <c r="AD197" s="375">
        <f t="shared" ref="AD197:AD260" ca="1" si="114">INDIRECT("Озд!DX"&amp;ROW()+4)</f>
        <v>0</v>
      </c>
      <c r="AE197" s="376"/>
      <c r="AF197" s="109" t="str">
        <f t="shared" ref="AF197:AF260" ca="1" si="115">INDIRECT("Відомість!dl"&amp;ROW())</f>
        <v>Феіне</v>
      </c>
      <c r="AG197" s="22" t="str">
        <f t="shared" ref="AG197:AG260" ca="1" si="116">INDIRECT("Відомість!dm"&amp;ROW())</f>
        <v>Юлія</v>
      </c>
      <c r="AH197" s="22" t="str">
        <f t="shared" ref="AH197:AH260" ca="1" si="117">INDIRECT("Відомість!dn"&amp;ROW())</f>
        <v>Сергіївна</v>
      </c>
      <c r="AI197" s="349">
        <f t="shared" ref="AI197:AI260" ca="1" si="118">INDIRECT("Відомість!do"&amp;ROW())</f>
        <v>3137300221</v>
      </c>
      <c r="AJ197" s="375">
        <f t="shared" ref="AJ197:AJ260" ca="1" si="119">INDIRECT("Озд!EX"&amp;ROW()+4)</f>
        <v>0</v>
      </c>
    </row>
    <row r="198" spans="1:36" ht="15.75" hidden="1" thickBot="1">
      <c r="A198" s="20"/>
      <c r="B198" s="109" t="str">
        <f t="shared" ca="1" si="90"/>
        <v>Стародумов</v>
      </c>
      <c r="C198" s="22" t="str">
        <f t="shared" ca="1" si="91"/>
        <v>Владислав</v>
      </c>
      <c r="D198" s="22" t="str">
        <f t="shared" ca="1" si="92"/>
        <v>Миколайович</v>
      </c>
      <c r="E198" s="349">
        <f t="shared" ca="1" si="93"/>
        <v>3637504632</v>
      </c>
      <c r="F198" s="23">
        <f t="shared" ca="1" si="94"/>
        <v>0</v>
      </c>
      <c r="G198" s="376"/>
      <c r="H198" s="109" t="str">
        <f t="shared" ca="1" si="95"/>
        <v>Стародумов</v>
      </c>
      <c r="I198" s="22" t="str">
        <f t="shared" ca="1" si="96"/>
        <v>Владислав</v>
      </c>
      <c r="J198" s="22" t="str">
        <f t="shared" ca="1" si="97"/>
        <v>Миколайович</v>
      </c>
      <c r="K198" s="349">
        <f t="shared" ca="1" si="98"/>
        <v>3637504632</v>
      </c>
      <c r="L198" s="375">
        <f t="shared" ca="1" si="99"/>
        <v>0</v>
      </c>
      <c r="M198" s="376"/>
      <c r="N198" s="109" t="str">
        <f t="shared" ca="1" si="100"/>
        <v>Стародумов</v>
      </c>
      <c r="O198" s="22" t="str">
        <f t="shared" ca="1" si="101"/>
        <v>Владислав</v>
      </c>
      <c r="P198" s="22" t="str">
        <f t="shared" ca="1" si="102"/>
        <v>Миколайович</v>
      </c>
      <c r="Q198" s="349">
        <f t="shared" ca="1" si="103"/>
        <v>3637504632</v>
      </c>
      <c r="R198" s="375">
        <f t="shared" ca="1" si="104"/>
        <v>0</v>
      </c>
      <c r="S198" s="376"/>
      <c r="T198" s="109" t="str">
        <f t="shared" ca="1" si="105"/>
        <v>Стародумов</v>
      </c>
      <c r="U198" s="22" t="str">
        <f t="shared" ca="1" si="106"/>
        <v>Владислав</v>
      </c>
      <c r="V198" s="22" t="str">
        <f t="shared" ca="1" si="107"/>
        <v>Миколайович</v>
      </c>
      <c r="W198" s="349">
        <f t="shared" ca="1" si="108"/>
        <v>3637504632</v>
      </c>
      <c r="X198" s="375">
        <f t="shared" ca="1" si="109"/>
        <v>0</v>
      </c>
      <c r="Y198" s="376"/>
      <c r="Z198" s="109" t="str">
        <f t="shared" ca="1" si="110"/>
        <v>Стародумов</v>
      </c>
      <c r="AA198" s="22" t="str">
        <f t="shared" ca="1" si="111"/>
        <v>Владислав</v>
      </c>
      <c r="AB198" s="22" t="str">
        <f t="shared" ca="1" si="112"/>
        <v>Миколайович</v>
      </c>
      <c r="AC198" s="349">
        <f t="shared" ca="1" si="113"/>
        <v>3637504632</v>
      </c>
      <c r="AD198" s="375">
        <f t="shared" ca="1" si="114"/>
        <v>0</v>
      </c>
      <c r="AE198" s="376"/>
      <c r="AF198" s="109" t="str">
        <f t="shared" ca="1" si="115"/>
        <v>Стародумов</v>
      </c>
      <c r="AG198" s="22" t="str">
        <f t="shared" ca="1" si="116"/>
        <v>Владислав</v>
      </c>
      <c r="AH198" s="22" t="str">
        <f t="shared" ca="1" si="117"/>
        <v>Миколайович</v>
      </c>
      <c r="AI198" s="349">
        <f t="shared" ca="1" si="118"/>
        <v>3637504632</v>
      </c>
      <c r="AJ198" s="375">
        <f t="shared" ca="1" si="119"/>
        <v>0</v>
      </c>
    </row>
    <row r="199" spans="1:36" ht="15.75" hidden="1" thickBot="1">
      <c r="A199" s="20"/>
      <c r="B199" s="109">
        <f t="shared" ca="1" si="90"/>
        <v>0</v>
      </c>
      <c r="C199" s="22">
        <f t="shared" ca="1" si="91"/>
        <v>0</v>
      </c>
      <c r="D199" s="22">
        <f t="shared" ca="1" si="92"/>
        <v>0</v>
      </c>
      <c r="E199" s="349">
        <f t="shared" ca="1" si="93"/>
        <v>0</v>
      </c>
      <c r="F199" s="23">
        <f t="shared" ca="1" si="94"/>
        <v>0</v>
      </c>
      <c r="G199" s="376"/>
      <c r="H199" s="109">
        <f t="shared" ca="1" si="95"/>
        <v>0</v>
      </c>
      <c r="I199" s="22">
        <f t="shared" ca="1" si="96"/>
        <v>0</v>
      </c>
      <c r="J199" s="22">
        <f t="shared" ca="1" si="97"/>
        <v>0</v>
      </c>
      <c r="K199" s="349">
        <f t="shared" ca="1" si="98"/>
        <v>0</v>
      </c>
      <c r="L199" s="375">
        <f t="shared" ca="1" si="99"/>
        <v>0</v>
      </c>
      <c r="M199" s="376"/>
      <c r="N199" s="109">
        <f t="shared" ca="1" si="100"/>
        <v>0</v>
      </c>
      <c r="O199" s="22">
        <f t="shared" ca="1" si="101"/>
        <v>0</v>
      </c>
      <c r="P199" s="22">
        <f t="shared" ca="1" si="102"/>
        <v>0</v>
      </c>
      <c r="Q199" s="349">
        <f t="shared" ca="1" si="103"/>
        <v>0</v>
      </c>
      <c r="R199" s="375">
        <f t="shared" ca="1" si="104"/>
        <v>0</v>
      </c>
      <c r="S199" s="376"/>
      <c r="T199" s="109">
        <f t="shared" ca="1" si="105"/>
        <v>0</v>
      </c>
      <c r="U199" s="22">
        <f t="shared" ca="1" si="106"/>
        <v>0</v>
      </c>
      <c r="V199" s="22">
        <f t="shared" ca="1" si="107"/>
        <v>0</v>
      </c>
      <c r="W199" s="349">
        <f t="shared" ca="1" si="108"/>
        <v>0</v>
      </c>
      <c r="X199" s="375">
        <f t="shared" ca="1" si="109"/>
        <v>0</v>
      </c>
      <c r="Y199" s="376"/>
      <c r="Z199" s="109">
        <f t="shared" ca="1" si="110"/>
        <v>0</v>
      </c>
      <c r="AA199" s="22">
        <f t="shared" ca="1" si="111"/>
        <v>0</v>
      </c>
      <c r="AB199" s="22">
        <f t="shared" ca="1" si="112"/>
        <v>0</v>
      </c>
      <c r="AC199" s="349">
        <f t="shared" ca="1" si="113"/>
        <v>0</v>
      </c>
      <c r="AD199" s="375">
        <f t="shared" ca="1" si="114"/>
        <v>0</v>
      </c>
      <c r="AE199" s="376"/>
      <c r="AF199" s="109">
        <f t="shared" ca="1" si="115"/>
        <v>0</v>
      </c>
      <c r="AG199" s="22">
        <f t="shared" ca="1" si="116"/>
        <v>0</v>
      </c>
      <c r="AH199" s="22">
        <f t="shared" ca="1" si="117"/>
        <v>0</v>
      </c>
      <c r="AI199" s="349">
        <f t="shared" ca="1" si="118"/>
        <v>0</v>
      </c>
      <c r="AJ199" s="375">
        <f t="shared" ca="1" si="119"/>
        <v>0</v>
      </c>
    </row>
    <row r="200" spans="1:36" ht="15.75" hidden="1" thickBot="1">
      <c r="A200" s="20"/>
      <c r="B200" s="109" t="str">
        <f t="shared" ca="1" si="90"/>
        <v>Смолярчук</v>
      </c>
      <c r="C200" s="22" t="str">
        <f t="shared" ca="1" si="91"/>
        <v>Марія</v>
      </c>
      <c r="D200" s="22" t="str">
        <f t="shared" ca="1" si="92"/>
        <v>Євгенівна</v>
      </c>
      <c r="E200" s="349">
        <f t="shared" ca="1" si="93"/>
        <v>3500211704</v>
      </c>
      <c r="F200" s="23">
        <f t="shared" ca="1" si="94"/>
        <v>0</v>
      </c>
      <c r="G200" s="376"/>
      <c r="H200" s="109" t="str">
        <f t="shared" ca="1" si="95"/>
        <v>Смолярчук</v>
      </c>
      <c r="I200" s="22" t="str">
        <f t="shared" ca="1" si="96"/>
        <v>Марія</v>
      </c>
      <c r="J200" s="22" t="str">
        <f t="shared" ca="1" si="97"/>
        <v>Євгенівна</v>
      </c>
      <c r="K200" s="349">
        <f t="shared" ca="1" si="98"/>
        <v>3500211704</v>
      </c>
      <c r="L200" s="375">
        <f t="shared" ca="1" si="99"/>
        <v>0</v>
      </c>
      <c r="M200" s="376"/>
      <c r="N200" s="109" t="str">
        <f t="shared" ca="1" si="100"/>
        <v>Смолярчук</v>
      </c>
      <c r="O200" s="22" t="str">
        <f t="shared" ca="1" si="101"/>
        <v>Марія</v>
      </c>
      <c r="P200" s="22" t="str">
        <f t="shared" ca="1" si="102"/>
        <v>Євгенівна</v>
      </c>
      <c r="Q200" s="349">
        <f t="shared" ca="1" si="103"/>
        <v>3500211704</v>
      </c>
      <c r="R200" s="375">
        <f t="shared" ca="1" si="104"/>
        <v>0</v>
      </c>
      <c r="S200" s="376"/>
      <c r="T200" s="109" t="str">
        <f t="shared" ca="1" si="105"/>
        <v>Смолярчук</v>
      </c>
      <c r="U200" s="22" t="str">
        <f t="shared" ca="1" si="106"/>
        <v>Марія</v>
      </c>
      <c r="V200" s="22" t="str">
        <f t="shared" ca="1" si="107"/>
        <v>Євгенівна</v>
      </c>
      <c r="W200" s="349">
        <f t="shared" ca="1" si="108"/>
        <v>3500211704</v>
      </c>
      <c r="X200" s="375">
        <f t="shared" ca="1" si="109"/>
        <v>0</v>
      </c>
      <c r="Y200" s="376"/>
      <c r="Z200" s="109" t="str">
        <f t="shared" ca="1" si="110"/>
        <v>Смолярчук</v>
      </c>
      <c r="AA200" s="22" t="str">
        <f t="shared" ca="1" si="111"/>
        <v>Марія</v>
      </c>
      <c r="AB200" s="22" t="str">
        <f t="shared" ca="1" si="112"/>
        <v>Євгенівна</v>
      </c>
      <c r="AC200" s="349">
        <f t="shared" ca="1" si="113"/>
        <v>3500211704</v>
      </c>
      <c r="AD200" s="375">
        <f t="shared" ca="1" si="114"/>
        <v>0</v>
      </c>
      <c r="AE200" s="376"/>
      <c r="AF200" s="109" t="str">
        <f t="shared" ca="1" si="115"/>
        <v>Смолярчук</v>
      </c>
      <c r="AG200" s="22" t="str">
        <f t="shared" ca="1" si="116"/>
        <v>Марія</v>
      </c>
      <c r="AH200" s="22" t="str">
        <f t="shared" ca="1" si="117"/>
        <v>Євгенівна</v>
      </c>
      <c r="AI200" s="349">
        <f t="shared" ca="1" si="118"/>
        <v>3500211704</v>
      </c>
      <c r="AJ200" s="375">
        <f t="shared" ca="1" si="119"/>
        <v>0</v>
      </c>
    </row>
    <row r="201" spans="1:36" ht="15.75" hidden="1" thickBot="1">
      <c r="A201" s="20"/>
      <c r="B201" s="109" t="str">
        <f t="shared" ca="1" si="90"/>
        <v>Коломійченко</v>
      </c>
      <c r="C201" s="22" t="str">
        <f t="shared" ca="1" si="91"/>
        <v>Вікторія</v>
      </c>
      <c r="D201" s="22" t="str">
        <f t="shared" ca="1" si="92"/>
        <v>Сергіївна</v>
      </c>
      <c r="E201" s="349">
        <f t="shared" ca="1" si="93"/>
        <v>3195225226</v>
      </c>
      <c r="F201" s="23">
        <f t="shared" ca="1" si="94"/>
        <v>0</v>
      </c>
      <c r="G201" s="376"/>
      <c r="H201" s="109" t="str">
        <f t="shared" ca="1" si="95"/>
        <v>Коломійченко</v>
      </c>
      <c r="I201" s="22" t="str">
        <f t="shared" ca="1" si="96"/>
        <v>Вікторія</v>
      </c>
      <c r="J201" s="22" t="str">
        <f t="shared" ca="1" si="97"/>
        <v>Сергіївна</v>
      </c>
      <c r="K201" s="349">
        <f t="shared" ca="1" si="98"/>
        <v>3195225226</v>
      </c>
      <c r="L201" s="375">
        <f t="shared" ca="1" si="99"/>
        <v>0</v>
      </c>
      <c r="M201" s="376"/>
      <c r="N201" s="109" t="str">
        <f t="shared" ca="1" si="100"/>
        <v>Коломійченко</v>
      </c>
      <c r="O201" s="22" t="str">
        <f t="shared" ca="1" si="101"/>
        <v>Вікторія</v>
      </c>
      <c r="P201" s="22" t="str">
        <f t="shared" ca="1" si="102"/>
        <v>Сергіївна</v>
      </c>
      <c r="Q201" s="349">
        <f t="shared" ca="1" si="103"/>
        <v>3195225226</v>
      </c>
      <c r="R201" s="375">
        <f t="shared" ca="1" si="104"/>
        <v>0</v>
      </c>
      <c r="S201" s="376"/>
      <c r="T201" s="109" t="str">
        <f t="shared" ca="1" si="105"/>
        <v>Коломійченко</v>
      </c>
      <c r="U201" s="22" t="str">
        <f t="shared" ca="1" si="106"/>
        <v>Вікторія</v>
      </c>
      <c r="V201" s="22" t="str">
        <f t="shared" ca="1" si="107"/>
        <v>Сергіївна</v>
      </c>
      <c r="W201" s="349">
        <f t="shared" ca="1" si="108"/>
        <v>3195225226</v>
      </c>
      <c r="X201" s="375">
        <f t="shared" ca="1" si="109"/>
        <v>0</v>
      </c>
      <c r="Y201" s="376"/>
      <c r="Z201" s="109" t="str">
        <f t="shared" ca="1" si="110"/>
        <v>Коломійченко</v>
      </c>
      <c r="AA201" s="22" t="str">
        <f t="shared" ca="1" si="111"/>
        <v>Вікторія</v>
      </c>
      <c r="AB201" s="22" t="str">
        <f t="shared" ca="1" si="112"/>
        <v>Сергіївна</v>
      </c>
      <c r="AC201" s="349">
        <f t="shared" ca="1" si="113"/>
        <v>3195225226</v>
      </c>
      <c r="AD201" s="375">
        <f t="shared" ca="1" si="114"/>
        <v>0</v>
      </c>
      <c r="AE201" s="376"/>
      <c r="AF201" s="109" t="str">
        <f t="shared" ca="1" si="115"/>
        <v>Коломійченко</v>
      </c>
      <c r="AG201" s="22" t="str">
        <f t="shared" ca="1" si="116"/>
        <v>Вікторія</v>
      </c>
      <c r="AH201" s="22" t="str">
        <f t="shared" ca="1" si="117"/>
        <v>Сергіївна</v>
      </c>
      <c r="AI201" s="349">
        <f t="shared" ca="1" si="118"/>
        <v>3195225226</v>
      </c>
      <c r="AJ201" s="375">
        <f t="shared" ca="1" si="119"/>
        <v>0</v>
      </c>
    </row>
    <row r="202" spans="1:36" ht="15.75" hidden="1" thickBot="1">
      <c r="A202" s="20"/>
      <c r="B202" s="109">
        <f t="shared" ca="1" si="90"/>
        <v>0</v>
      </c>
      <c r="C202" s="22">
        <f t="shared" ca="1" si="91"/>
        <v>0</v>
      </c>
      <c r="D202" s="22">
        <f t="shared" ca="1" si="92"/>
        <v>0</v>
      </c>
      <c r="E202" s="349">
        <f t="shared" ca="1" si="93"/>
        <v>0</v>
      </c>
      <c r="F202" s="23">
        <f t="shared" ca="1" si="94"/>
        <v>0</v>
      </c>
      <c r="G202" s="376"/>
      <c r="H202" s="109">
        <f t="shared" ca="1" si="95"/>
        <v>0</v>
      </c>
      <c r="I202" s="22">
        <f t="shared" ca="1" si="96"/>
        <v>0</v>
      </c>
      <c r="J202" s="22">
        <f t="shared" ca="1" si="97"/>
        <v>0</v>
      </c>
      <c r="K202" s="349">
        <f t="shared" ca="1" si="98"/>
        <v>0</v>
      </c>
      <c r="L202" s="375">
        <f t="shared" ca="1" si="99"/>
        <v>0</v>
      </c>
      <c r="M202" s="376"/>
      <c r="N202" s="109">
        <f t="shared" ca="1" si="100"/>
        <v>0</v>
      </c>
      <c r="O202" s="22">
        <f t="shared" ca="1" si="101"/>
        <v>0</v>
      </c>
      <c r="P202" s="22">
        <f t="shared" ca="1" si="102"/>
        <v>0</v>
      </c>
      <c r="Q202" s="349">
        <f t="shared" ca="1" si="103"/>
        <v>0</v>
      </c>
      <c r="R202" s="375">
        <f t="shared" ca="1" si="104"/>
        <v>0</v>
      </c>
      <c r="S202" s="376"/>
      <c r="T202" s="109">
        <f t="shared" ca="1" si="105"/>
        <v>0</v>
      </c>
      <c r="U202" s="22">
        <f t="shared" ca="1" si="106"/>
        <v>0</v>
      </c>
      <c r="V202" s="22">
        <f t="shared" ca="1" si="107"/>
        <v>0</v>
      </c>
      <c r="W202" s="349">
        <f t="shared" ca="1" si="108"/>
        <v>0</v>
      </c>
      <c r="X202" s="375">
        <f t="shared" ca="1" si="109"/>
        <v>0</v>
      </c>
      <c r="Y202" s="376"/>
      <c r="Z202" s="109">
        <f t="shared" ca="1" si="110"/>
        <v>0</v>
      </c>
      <c r="AA202" s="22">
        <f t="shared" ca="1" si="111"/>
        <v>0</v>
      </c>
      <c r="AB202" s="22">
        <f t="shared" ca="1" si="112"/>
        <v>0</v>
      </c>
      <c r="AC202" s="349">
        <f t="shared" ca="1" si="113"/>
        <v>0</v>
      </c>
      <c r="AD202" s="375">
        <f t="shared" ca="1" si="114"/>
        <v>0</v>
      </c>
      <c r="AE202" s="376"/>
      <c r="AF202" s="109">
        <f t="shared" ca="1" si="115"/>
        <v>0</v>
      </c>
      <c r="AG202" s="22">
        <f t="shared" ca="1" si="116"/>
        <v>0</v>
      </c>
      <c r="AH202" s="22">
        <f t="shared" ca="1" si="117"/>
        <v>0</v>
      </c>
      <c r="AI202" s="349">
        <f t="shared" ca="1" si="118"/>
        <v>0</v>
      </c>
      <c r="AJ202" s="375">
        <f t="shared" ca="1" si="119"/>
        <v>0</v>
      </c>
    </row>
    <row r="203" spans="1:36" ht="15.75" hidden="1" thickBot="1">
      <c r="A203" s="20"/>
      <c r="B203" s="109" t="str">
        <f t="shared" ca="1" si="90"/>
        <v>Завізіон</v>
      </c>
      <c r="C203" s="22" t="str">
        <f t="shared" ca="1" si="91"/>
        <v>Діана</v>
      </c>
      <c r="D203" s="22" t="str">
        <f t="shared" ca="1" si="92"/>
        <v>Русланівна</v>
      </c>
      <c r="E203" s="349">
        <f t="shared" ca="1" si="93"/>
        <v>3502408366</v>
      </c>
      <c r="F203" s="23">
        <f t="shared" ca="1" si="94"/>
        <v>0</v>
      </c>
      <c r="G203" s="376"/>
      <c r="H203" s="109" t="str">
        <f t="shared" ca="1" si="95"/>
        <v>Завізіон</v>
      </c>
      <c r="I203" s="22" t="str">
        <f t="shared" ca="1" si="96"/>
        <v>Діана</v>
      </c>
      <c r="J203" s="22" t="str">
        <f t="shared" ca="1" si="97"/>
        <v>Русланівна</v>
      </c>
      <c r="K203" s="349">
        <f t="shared" ca="1" si="98"/>
        <v>3502408366</v>
      </c>
      <c r="L203" s="375">
        <f t="shared" ca="1" si="99"/>
        <v>0</v>
      </c>
      <c r="M203" s="376"/>
      <c r="N203" s="109" t="str">
        <f t="shared" ca="1" si="100"/>
        <v>Завізіон</v>
      </c>
      <c r="O203" s="22" t="str">
        <f t="shared" ca="1" si="101"/>
        <v>Діана</v>
      </c>
      <c r="P203" s="22" t="str">
        <f t="shared" ca="1" si="102"/>
        <v>Русланівна</v>
      </c>
      <c r="Q203" s="349">
        <f t="shared" ca="1" si="103"/>
        <v>3502408366</v>
      </c>
      <c r="R203" s="375">
        <f t="shared" ca="1" si="104"/>
        <v>0</v>
      </c>
      <c r="S203" s="376"/>
      <c r="T203" s="109" t="str">
        <f t="shared" ca="1" si="105"/>
        <v>Завізіон</v>
      </c>
      <c r="U203" s="22" t="str">
        <f t="shared" ca="1" si="106"/>
        <v>Діана</v>
      </c>
      <c r="V203" s="22" t="str">
        <f t="shared" ca="1" si="107"/>
        <v>Русланівна</v>
      </c>
      <c r="W203" s="349">
        <f t="shared" ca="1" si="108"/>
        <v>3502408366</v>
      </c>
      <c r="X203" s="375">
        <f t="shared" ca="1" si="109"/>
        <v>0</v>
      </c>
      <c r="Y203" s="376"/>
      <c r="Z203" s="109" t="str">
        <f t="shared" ca="1" si="110"/>
        <v>Завізіон</v>
      </c>
      <c r="AA203" s="22" t="str">
        <f t="shared" ca="1" si="111"/>
        <v>Діана</v>
      </c>
      <c r="AB203" s="22" t="str">
        <f t="shared" ca="1" si="112"/>
        <v>Русланівна</v>
      </c>
      <c r="AC203" s="349">
        <f t="shared" ca="1" si="113"/>
        <v>3502408366</v>
      </c>
      <c r="AD203" s="375">
        <f t="shared" ca="1" si="114"/>
        <v>0</v>
      </c>
      <c r="AE203" s="376"/>
      <c r="AF203" s="109" t="str">
        <f t="shared" ca="1" si="115"/>
        <v>Завізіон</v>
      </c>
      <c r="AG203" s="22" t="str">
        <f t="shared" ca="1" si="116"/>
        <v>Діана</v>
      </c>
      <c r="AH203" s="22" t="str">
        <f t="shared" ca="1" si="117"/>
        <v>Русланівна</v>
      </c>
      <c r="AI203" s="349">
        <f t="shared" ca="1" si="118"/>
        <v>3502408366</v>
      </c>
      <c r="AJ203" s="375">
        <f t="shared" ca="1" si="119"/>
        <v>0</v>
      </c>
    </row>
    <row r="204" spans="1:36" ht="15.75" hidden="1" thickBot="1">
      <c r="A204" s="20"/>
      <c r="B204" s="109">
        <f t="shared" ca="1" si="90"/>
        <v>0</v>
      </c>
      <c r="C204" s="22">
        <f t="shared" ca="1" si="91"/>
        <v>0</v>
      </c>
      <c r="D204" s="22">
        <f t="shared" ca="1" si="92"/>
        <v>0</v>
      </c>
      <c r="E204" s="349">
        <f t="shared" ca="1" si="93"/>
        <v>0</v>
      </c>
      <c r="F204" s="23">
        <f t="shared" ca="1" si="94"/>
        <v>0</v>
      </c>
      <c r="G204" s="376"/>
      <c r="H204" s="109">
        <f t="shared" ca="1" si="95"/>
        <v>0</v>
      </c>
      <c r="I204" s="22">
        <f t="shared" ca="1" si="96"/>
        <v>0</v>
      </c>
      <c r="J204" s="22">
        <f t="shared" ca="1" si="97"/>
        <v>0</v>
      </c>
      <c r="K204" s="349">
        <f t="shared" ca="1" si="98"/>
        <v>0</v>
      </c>
      <c r="L204" s="375">
        <f t="shared" ca="1" si="99"/>
        <v>0</v>
      </c>
      <c r="M204" s="376"/>
      <c r="N204" s="109">
        <f t="shared" ca="1" si="100"/>
        <v>0</v>
      </c>
      <c r="O204" s="22">
        <f t="shared" ca="1" si="101"/>
        <v>0</v>
      </c>
      <c r="P204" s="22">
        <f t="shared" ca="1" si="102"/>
        <v>0</v>
      </c>
      <c r="Q204" s="349">
        <f t="shared" ca="1" si="103"/>
        <v>0</v>
      </c>
      <c r="R204" s="375">
        <f t="shared" ca="1" si="104"/>
        <v>0</v>
      </c>
      <c r="S204" s="376"/>
      <c r="T204" s="109">
        <f t="shared" ca="1" si="105"/>
        <v>0</v>
      </c>
      <c r="U204" s="22">
        <f t="shared" ca="1" si="106"/>
        <v>0</v>
      </c>
      <c r="V204" s="22">
        <f t="shared" ca="1" si="107"/>
        <v>0</v>
      </c>
      <c r="W204" s="349">
        <f t="shared" ca="1" si="108"/>
        <v>0</v>
      </c>
      <c r="X204" s="375">
        <f t="shared" ca="1" si="109"/>
        <v>0</v>
      </c>
      <c r="Y204" s="376"/>
      <c r="Z204" s="109">
        <f t="shared" ca="1" si="110"/>
        <v>0</v>
      </c>
      <c r="AA204" s="22">
        <f t="shared" ca="1" si="111"/>
        <v>0</v>
      </c>
      <c r="AB204" s="22">
        <f t="shared" ca="1" si="112"/>
        <v>0</v>
      </c>
      <c r="AC204" s="349">
        <f t="shared" ca="1" si="113"/>
        <v>0</v>
      </c>
      <c r="AD204" s="375">
        <f t="shared" ca="1" si="114"/>
        <v>0</v>
      </c>
      <c r="AE204" s="376"/>
      <c r="AF204" s="109">
        <f t="shared" ca="1" si="115"/>
        <v>0</v>
      </c>
      <c r="AG204" s="22">
        <f t="shared" ca="1" si="116"/>
        <v>0</v>
      </c>
      <c r="AH204" s="22">
        <f t="shared" ca="1" si="117"/>
        <v>0</v>
      </c>
      <c r="AI204" s="349">
        <f t="shared" ca="1" si="118"/>
        <v>0</v>
      </c>
      <c r="AJ204" s="375">
        <f t="shared" ca="1" si="119"/>
        <v>0</v>
      </c>
    </row>
    <row r="205" spans="1:36" ht="15.75" thickBot="1">
      <c r="A205" s="20"/>
      <c r="B205" s="109" t="str">
        <f t="shared" ca="1" si="90"/>
        <v>Складенко</v>
      </c>
      <c r="C205" s="22" t="str">
        <f t="shared" ca="1" si="91"/>
        <v>Федір</v>
      </c>
      <c r="D205" s="22" t="str">
        <f t="shared" ca="1" si="92"/>
        <v>Петрович</v>
      </c>
      <c r="E205" s="349">
        <f t="shared" ca="1" si="93"/>
        <v>2955600314</v>
      </c>
      <c r="F205" s="23">
        <f t="shared" ca="1" si="94"/>
        <v>19192.13</v>
      </c>
      <c r="G205" s="376"/>
      <c r="H205" s="109" t="str">
        <f t="shared" ca="1" si="95"/>
        <v>Складенко</v>
      </c>
      <c r="I205" s="22" t="str">
        <f t="shared" ca="1" si="96"/>
        <v>Федір</v>
      </c>
      <c r="J205" s="22" t="str">
        <f t="shared" ca="1" si="97"/>
        <v>Петрович</v>
      </c>
      <c r="K205" s="349">
        <f t="shared" ca="1" si="98"/>
        <v>2955600314</v>
      </c>
      <c r="L205" s="375">
        <f t="shared" ca="1" si="99"/>
        <v>0</v>
      </c>
      <c r="M205" s="376"/>
      <c r="N205" s="109" t="str">
        <f t="shared" ca="1" si="100"/>
        <v>Складенко</v>
      </c>
      <c r="O205" s="22" t="str">
        <f t="shared" ca="1" si="101"/>
        <v>Федір</v>
      </c>
      <c r="P205" s="22" t="str">
        <f t="shared" ca="1" si="102"/>
        <v>Петрович</v>
      </c>
      <c r="Q205" s="349">
        <f t="shared" ca="1" si="103"/>
        <v>2955600314</v>
      </c>
      <c r="R205" s="375">
        <f t="shared" ca="1" si="104"/>
        <v>0</v>
      </c>
      <c r="S205" s="376"/>
      <c r="T205" s="109" t="str">
        <f t="shared" ca="1" si="105"/>
        <v>Складенко</v>
      </c>
      <c r="U205" s="22" t="str">
        <f t="shared" ca="1" si="106"/>
        <v>Федір</v>
      </c>
      <c r="V205" s="22" t="str">
        <f t="shared" ca="1" si="107"/>
        <v>Петрович</v>
      </c>
      <c r="W205" s="349">
        <f t="shared" ca="1" si="108"/>
        <v>2955600314</v>
      </c>
      <c r="X205" s="375">
        <f t="shared" ca="1" si="109"/>
        <v>0</v>
      </c>
      <c r="Y205" s="376"/>
      <c r="Z205" s="109" t="str">
        <f t="shared" ca="1" si="110"/>
        <v>Складенко</v>
      </c>
      <c r="AA205" s="22" t="str">
        <f t="shared" ca="1" si="111"/>
        <v>Федір</v>
      </c>
      <c r="AB205" s="22" t="str">
        <f t="shared" ca="1" si="112"/>
        <v>Петрович</v>
      </c>
      <c r="AC205" s="349">
        <f t="shared" ca="1" si="113"/>
        <v>2955600314</v>
      </c>
      <c r="AD205" s="375">
        <f t="shared" ca="1" si="114"/>
        <v>0</v>
      </c>
      <c r="AE205" s="376"/>
      <c r="AF205" s="109" t="str">
        <f t="shared" ca="1" si="115"/>
        <v>Складенко</v>
      </c>
      <c r="AG205" s="22" t="str">
        <f t="shared" ca="1" si="116"/>
        <v>Федір</v>
      </c>
      <c r="AH205" s="22" t="str">
        <f t="shared" ca="1" si="117"/>
        <v>Петрович</v>
      </c>
      <c r="AI205" s="349">
        <f t="shared" ca="1" si="118"/>
        <v>2955600314</v>
      </c>
      <c r="AJ205" s="375">
        <f t="shared" ca="1" si="119"/>
        <v>0</v>
      </c>
    </row>
    <row r="206" spans="1:36" ht="15.75" hidden="1" thickBot="1">
      <c r="A206" s="20"/>
      <c r="B206" s="109">
        <f t="shared" ca="1" si="90"/>
        <v>0</v>
      </c>
      <c r="C206" s="22">
        <f t="shared" ca="1" si="91"/>
        <v>0</v>
      </c>
      <c r="D206" s="22">
        <f t="shared" ca="1" si="92"/>
        <v>0</v>
      </c>
      <c r="E206" s="349">
        <f t="shared" ca="1" si="93"/>
        <v>0</v>
      </c>
      <c r="F206" s="23">
        <f t="shared" ca="1" si="94"/>
        <v>0</v>
      </c>
      <c r="G206" s="376"/>
      <c r="H206" s="109">
        <f t="shared" ca="1" si="95"/>
        <v>0</v>
      </c>
      <c r="I206" s="22">
        <f t="shared" ca="1" si="96"/>
        <v>0</v>
      </c>
      <c r="J206" s="22">
        <f t="shared" ca="1" si="97"/>
        <v>0</v>
      </c>
      <c r="K206" s="349">
        <f t="shared" ca="1" si="98"/>
        <v>0</v>
      </c>
      <c r="L206" s="375">
        <f t="shared" ca="1" si="99"/>
        <v>0</v>
      </c>
      <c r="M206" s="376"/>
      <c r="N206" s="109">
        <f t="shared" ca="1" si="100"/>
        <v>0</v>
      </c>
      <c r="O206" s="22">
        <f t="shared" ca="1" si="101"/>
        <v>0</v>
      </c>
      <c r="P206" s="22">
        <f t="shared" ca="1" si="102"/>
        <v>0</v>
      </c>
      <c r="Q206" s="349">
        <f t="shared" ca="1" si="103"/>
        <v>0</v>
      </c>
      <c r="R206" s="375">
        <f t="shared" ca="1" si="104"/>
        <v>0</v>
      </c>
      <c r="S206" s="376"/>
      <c r="T206" s="109">
        <f t="shared" ca="1" si="105"/>
        <v>0</v>
      </c>
      <c r="U206" s="22">
        <f t="shared" ca="1" si="106"/>
        <v>0</v>
      </c>
      <c r="V206" s="22">
        <f t="shared" ca="1" si="107"/>
        <v>0</v>
      </c>
      <c r="W206" s="349">
        <f t="shared" ca="1" si="108"/>
        <v>0</v>
      </c>
      <c r="X206" s="375">
        <f t="shared" ca="1" si="109"/>
        <v>0</v>
      </c>
      <c r="Y206" s="376"/>
      <c r="Z206" s="109">
        <f t="shared" ca="1" si="110"/>
        <v>0</v>
      </c>
      <c r="AA206" s="22">
        <f t="shared" ca="1" si="111"/>
        <v>0</v>
      </c>
      <c r="AB206" s="22">
        <f t="shared" ca="1" si="112"/>
        <v>0</v>
      </c>
      <c r="AC206" s="349">
        <f t="shared" ca="1" si="113"/>
        <v>0</v>
      </c>
      <c r="AD206" s="375">
        <f t="shared" ca="1" si="114"/>
        <v>0</v>
      </c>
      <c r="AE206" s="376"/>
      <c r="AF206" s="109">
        <f t="shared" ca="1" si="115"/>
        <v>0</v>
      </c>
      <c r="AG206" s="22">
        <f t="shared" ca="1" si="116"/>
        <v>0</v>
      </c>
      <c r="AH206" s="22">
        <f t="shared" ca="1" si="117"/>
        <v>0</v>
      </c>
      <c r="AI206" s="349">
        <f t="shared" ca="1" si="118"/>
        <v>0</v>
      </c>
      <c r="AJ206" s="375">
        <f t="shared" ca="1" si="119"/>
        <v>0</v>
      </c>
    </row>
    <row r="207" spans="1:36" ht="15.75" hidden="1" thickBot="1">
      <c r="A207" s="20"/>
      <c r="B207" s="109">
        <f t="shared" ca="1" si="90"/>
        <v>0</v>
      </c>
      <c r="C207" s="22">
        <f t="shared" ca="1" si="91"/>
        <v>0</v>
      </c>
      <c r="D207" s="22">
        <f t="shared" ca="1" si="92"/>
        <v>0</v>
      </c>
      <c r="E207" s="349">
        <f t="shared" ca="1" si="93"/>
        <v>0</v>
      </c>
      <c r="F207" s="23">
        <f t="shared" ca="1" si="94"/>
        <v>0</v>
      </c>
      <c r="G207" s="376"/>
      <c r="H207" s="109">
        <f t="shared" ca="1" si="95"/>
        <v>0</v>
      </c>
      <c r="I207" s="22">
        <f t="shared" ca="1" si="96"/>
        <v>0</v>
      </c>
      <c r="J207" s="22">
        <f t="shared" ca="1" si="97"/>
        <v>0</v>
      </c>
      <c r="K207" s="349">
        <f t="shared" ca="1" si="98"/>
        <v>0</v>
      </c>
      <c r="L207" s="375">
        <f t="shared" ca="1" si="99"/>
        <v>0</v>
      </c>
      <c r="M207" s="376"/>
      <c r="N207" s="109">
        <f t="shared" ca="1" si="100"/>
        <v>0</v>
      </c>
      <c r="O207" s="22">
        <f t="shared" ca="1" si="101"/>
        <v>0</v>
      </c>
      <c r="P207" s="22">
        <f t="shared" ca="1" si="102"/>
        <v>0</v>
      </c>
      <c r="Q207" s="349">
        <f t="shared" ca="1" si="103"/>
        <v>0</v>
      </c>
      <c r="R207" s="375">
        <f t="shared" ca="1" si="104"/>
        <v>0</v>
      </c>
      <c r="S207" s="376"/>
      <c r="T207" s="109">
        <f t="shared" ca="1" si="105"/>
        <v>0</v>
      </c>
      <c r="U207" s="22">
        <f t="shared" ca="1" si="106"/>
        <v>0</v>
      </c>
      <c r="V207" s="22">
        <f t="shared" ca="1" si="107"/>
        <v>0</v>
      </c>
      <c r="W207" s="349">
        <f t="shared" ca="1" si="108"/>
        <v>0</v>
      </c>
      <c r="X207" s="375">
        <f t="shared" ca="1" si="109"/>
        <v>0</v>
      </c>
      <c r="Y207" s="376"/>
      <c r="Z207" s="109">
        <f t="shared" ca="1" si="110"/>
        <v>0</v>
      </c>
      <c r="AA207" s="22">
        <f t="shared" ca="1" si="111"/>
        <v>0</v>
      </c>
      <c r="AB207" s="22">
        <f t="shared" ca="1" si="112"/>
        <v>0</v>
      </c>
      <c r="AC207" s="349">
        <f t="shared" ca="1" si="113"/>
        <v>0</v>
      </c>
      <c r="AD207" s="375">
        <f t="shared" ca="1" si="114"/>
        <v>0</v>
      </c>
      <c r="AE207" s="376"/>
      <c r="AF207" s="109">
        <f t="shared" ca="1" si="115"/>
        <v>0</v>
      </c>
      <c r="AG207" s="22">
        <f t="shared" ca="1" si="116"/>
        <v>0</v>
      </c>
      <c r="AH207" s="22">
        <f t="shared" ca="1" si="117"/>
        <v>0</v>
      </c>
      <c r="AI207" s="349">
        <f t="shared" ca="1" si="118"/>
        <v>0</v>
      </c>
      <c r="AJ207" s="375">
        <f t="shared" ca="1" si="119"/>
        <v>0</v>
      </c>
    </row>
    <row r="208" spans="1:36" ht="15.75" hidden="1" thickBot="1">
      <c r="A208" s="20"/>
      <c r="B208" s="109" t="str">
        <f t="shared" ca="1" si="90"/>
        <v>вс/сс</v>
      </c>
      <c r="C208" s="22">
        <f t="shared" ca="1" si="91"/>
        <v>0</v>
      </c>
      <c r="D208" s="22">
        <f t="shared" ca="1" si="92"/>
        <v>0</v>
      </c>
      <c r="E208" s="349">
        <f t="shared" ca="1" si="93"/>
        <v>0</v>
      </c>
      <c r="F208" s="23">
        <f t="shared" ca="1" si="94"/>
        <v>0</v>
      </c>
      <c r="G208" s="376"/>
      <c r="H208" s="109" t="str">
        <f t="shared" ca="1" si="95"/>
        <v>вс/сс</v>
      </c>
      <c r="I208" s="22">
        <f t="shared" ca="1" si="96"/>
        <v>0</v>
      </c>
      <c r="J208" s="22">
        <f t="shared" ca="1" si="97"/>
        <v>0</v>
      </c>
      <c r="K208" s="349">
        <f t="shared" ca="1" si="98"/>
        <v>0</v>
      </c>
      <c r="L208" s="375">
        <f t="shared" ca="1" si="99"/>
        <v>0</v>
      </c>
      <c r="M208" s="376"/>
      <c r="N208" s="109" t="str">
        <f t="shared" ca="1" si="100"/>
        <v>вс/сс</v>
      </c>
      <c r="O208" s="22">
        <f t="shared" ca="1" si="101"/>
        <v>0</v>
      </c>
      <c r="P208" s="22">
        <f t="shared" ca="1" si="102"/>
        <v>0</v>
      </c>
      <c r="Q208" s="349">
        <f t="shared" ca="1" si="103"/>
        <v>0</v>
      </c>
      <c r="R208" s="375">
        <f t="shared" ca="1" si="104"/>
        <v>0</v>
      </c>
      <c r="S208" s="376"/>
      <c r="T208" s="109" t="str">
        <f t="shared" ca="1" si="105"/>
        <v>вс/сс</v>
      </c>
      <c r="U208" s="22">
        <f t="shared" ca="1" si="106"/>
        <v>0</v>
      </c>
      <c r="V208" s="22">
        <f t="shared" ca="1" si="107"/>
        <v>0</v>
      </c>
      <c r="W208" s="349">
        <f t="shared" ca="1" si="108"/>
        <v>0</v>
      </c>
      <c r="X208" s="375">
        <f t="shared" ca="1" si="109"/>
        <v>0</v>
      </c>
      <c r="Y208" s="376"/>
      <c r="Z208" s="109" t="str">
        <f t="shared" ca="1" si="110"/>
        <v>вс/сс</v>
      </c>
      <c r="AA208" s="22">
        <f t="shared" ca="1" si="111"/>
        <v>0</v>
      </c>
      <c r="AB208" s="22">
        <f t="shared" ca="1" si="112"/>
        <v>0</v>
      </c>
      <c r="AC208" s="349">
        <f t="shared" ca="1" si="113"/>
        <v>0</v>
      </c>
      <c r="AD208" s="375">
        <f t="shared" ca="1" si="114"/>
        <v>0</v>
      </c>
      <c r="AE208" s="376"/>
      <c r="AF208" s="109" t="str">
        <f t="shared" ca="1" si="115"/>
        <v>вс/сс</v>
      </c>
      <c r="AG208" s="22">
        <f t="shared" ca="1" si="116"/>
        <v>0</v>
      </c>
      <c r="AH208" s="22">
        <f t="shared" ca="1" si="117"/>
        <v>0</v>
      </c>
      <c r="AI208" s="349">
        <f t="shared" ca="1" si="118"/>
        <v>0</v>
      </c>
      <c r="AJ208" s="375">
        <f t="shared" ca="1" si="119"/>
        <v>0</v>
      </c>
    </row>
    <row r="209" spans="1:36" ht="15.75" hidden="1" thickBot="1">
      <c r="A209" s="20"/>
      <c r="B209" s="109" t="str">
        <f t="shared" ca="1" si="90"/>
        <v>вс/сс</v>
      </c>
      <c r="C209" s="22">
        <f t="shared" ca="1" si="91"/>
        <v>0</v>
      </c>
      <c r="D209" s="22">
        <f t="shared" ca="1" si="92"/>
        <v>0</v>
      </c>
      <c r="E209" s="349">
        <f t="shared" ca="1" si="93"/>
        <v>0</v>
      </c>
      <c r="F209" s="23">
        <f t="shared" ca="1" si="94"/>
        <v>0</v>
      </c>
      <c r="G209" s="376"/>
      <c r="H209" s="109" t="str">
        <f t="shared" ca="1" si="95"/>
        <v>вс/сс</v>
      </c>
      <c r="I209" s="22">
        <f t="shared" ca="1" si="96"/>
        <v>0</v>
      </c>
      <c r="J209" s="22">
        <f t="shared" ca="1" si="97"/>
        <v>0</v>
      </c>
      <c r="K209" s="349">
        <f t="shared" ca="1" si="98"/>
        <v>0</v>
      </c>
      <c r="L209" s="375">
        <f t="shared" ca="1" si="99"/>
        <v>0</v>
      </c>
      <c r="M209" s="376"/>
      <c r="N209" s="109" t="str">
        <f t="shared" ca="1" si="100"/>
        <v>вс/сс</v>
      </c>
      <c r="O209" s="22">
        <f t="shared" ca="1" si="101"/>
        <v>0</v>
      </c>
      <c r="P209" s="22">
        <f t="shared" ca="1" si="102"/>
        <v>0</v>
      </c>
      <c r="Q209" s="349">
        <f t="shared" ca="1" si="103"/>
        <v>0</v>
      </c>
      <c r="R209" s="375">
        <f t="shared" ca="1" si="104"/>
        <v>0</v>
      </c>
      <c r="S209" s="376"/>
      <c r="T209" s="109" t="str">
        <f t="shared" ca="1" si="105"/>
        <v>вс/сс</v>
      </c>
      <c r="U209" s="22">
        <f t="shared" ca="1" si="106"/>
        <v>0</v>
      </c>
      <c r="V209" s="22">
        <f t="shared" ca="1" si="107"/>
        <v>0</v>
      </c>
      <c r="W209" s="349">
        <f t="shared" ca="1" si="108"/>
        <v>0</v>
      </c>
      <c r="X209" s="375">
        <f t="shared" ca="1" si="109"/>
        <v>0</v>
      </c>
      <c r="Y209" s="376"/>
      <c r="Z209" s="109" t="str">
        <f t="shared" ca="1" si="110"/>
        <v>вс/сс</v>
      </c>
      <c r="AA209" s="22">
        <f t="shared" ca="1" si="111"/>
        <v>0</v>
      </c>
      <c r="AB209" s="22">
        <f t="shared" ca="1" si="112"/>
        <v>0</v>
      </c>
      <c r="AC209" s="349">
        <f t="shared" ca="1" si="113"/>
        <v>0</v>
      </c>
      <c r="AD209" s="375">
        <f t="shared" ca="1" si="114"/>
        <v>0</v>
      </c>
      <c r="AE209" s="376"/>
      <c r="AF209" s="109" t="str">
        <f t="shared" ca="1" si="115"/>
        <v>вс/сс</v>
      </c>
      <c r="AG209" s="22">
        <f t="shared" ca="1" si="116"/>
        <v>0</v>
      </c>
      <c r="AH209" s="22">
        <f t="shared" ca="1" si="117"/>
        <v>0</v>
      </c>
      <c r="AI209" s="349">
        <f t="shared" ca="1" si="118"/>
        <v>0</v>
      </c>
      <c r="AJ209" s="375">
        <f t="shared" ca="1" si="119"/>
        <v>0</v>
      </c>
    </row>
    <row r="210" spans="1:36" ht="15.75" hidden="1" thickBot="1">
      <c r="A210" s="20"/>
      <c r="B210" s="109" t="str">
        <f t="shared" ca="1" si="90"/>
        <v>вс/сс</v>
      </c>
      <c r="C210" s="22">
        <f t="shared" ca="1" si="91"/>
        <v>0</v>
      </c>
      <c r="D210" s="22">
        <f t="shared" ca="1" si="92"/>
        <v>0</v>
      </c>
      <c r="E210" s="349">
        <f t="shared" ca="1" si="93"/>
        <v>0</v>
      </c>
      <c r="F210" s="23">
        <f t="shared" ca="1" si="94"/>
        <v>0</v>
      </c>
      <c r="G210" s="376"/>
      <c r="H210" s="109" t="str">
        <f t="shared" ca="1" si="95"/>
        <v>вс/сс</v>
      </c>
      <c r="I210" s="22">
        <f t="shared" ca="1" si="96"/>
        <v>0</v>
      </c>
      <c r="J210" s="22">
        <f t="shared" ca="1" si="97"/>
        <v>0</v>
      </c>
      <c r="K210" s="349">
        <f t="shared" ca="1" si="98"/>
        <v>0</v>
      </c>
      <c r="L210" s="375">
        <f t="shared" ca="1" si="99"/>
        <v>0</v>
      </c>
      <c r="M210" s="376"/>
      <c r="N210" s="109" t="str">
        <f t="shared" ca="1" si="100"/>
        <v>вс/сс</v>
      </c>
      <c r="O210" s="22">
        <f t="shared" ca="1" si="101"/>
        <v>0</v>
      </c>
      <c r="P210" s="22">
        <f t="shared" ca="1" si="102"/>
        <v>0</v>
      </c>
      <c r="Q210" s="349">
        <f t="shared" ca="1" si="103"/>
        <v>0</v>
      </c>
      <c r="R210" s="375">
        <f t="shared" ca="1" si="104"/>
        <v>0</v>
      </c>
      <c r="S210" s="376"/>
      <c r="T210" s="109" t="str">
        <f t="shared" ca="1" si="105"/>
        <v>вс/сс</v>
      </c>
      <c r="U210" s="22">
        <f t="shared" ca="1" si="106"/>
        <v>0</v>
      </c>
      <c r="V210" s="22">
        <f t="shared" ca="1" si="107"/>
        <v>0</v>
      </c>
      <c r="W210" s="349">
        <f t="shared" ca="1" si="108"/>
        <v>0</v>
      </c>
      <c r="X210" s="375">
        <f t="shared" ca="1" si="109"/>
        <v>0</v>
      </c>
      <c r="Y210" s="376"/>
      <c r="Z210" s="109" t="str">
        <f t="shared" ca="1" si="110"/>
        <v>вс/сс</v>
      </c>
      <c r="AA210" s="22">
        <f t="shared" ca="1" si="111"/>
        <v>0</v>
      </c>
      <c r="AB210" s="22">
        <f t="shared" ca="1" si="112"/>
        <v>0</v>
      </c>
      <c r="AC210" s="349">
        <f t="shared" ca="1" si="113"/>
        <v>0</v>
      </c>
      <c r="AD210" s="375">
        <f t="shared" ca="1" si="114"/>
        <v>0</v>
      </c>
      <c r="AE210" s="376"/>
      <c r="AF210" s="109" t="str">
        <f t="shared" ca="1" si="115"/>
        <v>вс/сс</v>
      </c>
      <c r="AG210" s="22">
        <f t="shared" ca="1" si="116"/>
        <v>0</v>
      </c>
      <c r="AH210" s="22">
        <f t="shared" ca="1" si="117"/>
        <v>0</v>
      </c>
      <c r="AI210" s="349">
        <f t="shared" ca="1" si="118"/>
        <v>0</v>
      </c>
      <c r="AJ210" s="375">
        <f t="shared" ca="1" si="119"/>
        <v>0</v>
      </c>
    </row>
    <row r="211" spans="1:36" ht="15.75" hidden="1" thickBot="1">
      <c r="A211" s="20"/>
      <c r="B211" s="109">
        <f t="shared" ca="1" si="90"/>
        <v>0</v>
      </c>
      <c r="C211" s="22">
        <f t="shared" ca="1" si="91"/>
        <v>0</v>
      </c>
      <c r="D211" s="22">
        <f t="shared" ca="1" si="92"/>
        <v>0</v>
      </c>
      <c r="E211" s="349">
        <f t="shared" ca="1" si="93"/>
        <v>0</v>
      </c>
      <c r="F211" s="23">
        <f t="shared" ca="1" si="94"/>
        <v>0</v>
      </c>
      <c r="G211" s="376"/>
      <c r="H211" s="109">
        <f t="shared" ca="1" si="95"/>
        <v>0</v>
      </c>
      <c r="I211" s="22">
        <f t="shared" ca="1" si="96"/>
        <v>0</v>
      </c>
      <c r="J211" s="22">
        <f t="shared" ca="1" si="97"/>
        <v>0</v>
      </c>
      <c r="K211" s="349">
        <f t="shared" ca="1" si="98"/>
        <v>0</v>
      </c>
      <c r="L211" s="375">
        <f t="shared" ca="1" si="99"/>
        <v>0</v>
      </c>
      <c r="M211" s="376"/>
      <c r="N211" s="109">
        <f t="shared" ca="1" si="100"/>
        <v>0</v>
      </c>
      <c r="O211" s="22">
        <f t="shared" ca="1" si="101"/>
        <v>0</v>
      </c>
      <c r="P211" s="22">
        <f t="shared" ca="1" si="102"/>
        <v>0</v>
      </c>
      <c r="Q211" s="349">
        <f t="shared" ca="1" si="103"/>
        <v>0</v>
      </c>
      <c r="R211" s="375">
        <f t="shared" ca="1" si="104"/>
        <v>0</v>
      </c>
      <c r="S211" s="376"/>
      <c r="T211" s="109">
        <f t="shared" ca="1" si="105"/>
        <v>0</v>
      </c>
      <c r="U211" s="22">
        <f t="shared" ca="1" si="106"/>
        <v>0</v>
      </c>
      <c r="V211" s="22">
        <f t="shared" ca="1" si="107"/>
        <v>0</v>
      </c>
      <c r="W211" s="349">
        <f t="shared" ca="1" si="108"/>
        <v>0</v>
      </c>
      <c r="X211" s="375">
        <f t="shared" ca="1" si="109"/>
        <v>0</v>
      </c>
      <c r="Y211" s="376"/>
      <c r="Z211" s="109">
        <f t="shared" ca="1" si="110"/>
        <v>0</v>
      </c>
      <c r="AA211" s="22">
        <f t="shared" ca="1" si="111"/>
        <v>0</v>
      </c>
      <c r="AB211" s="22">
        <f t="shared" ca="1" si="112"/>
        <v>0</v>
      </c>
      <c r="AC211" s="349">
        <f t="shared" ca="1" si="113"/>
        <v>0</v>
      </c>
      <c r="AD211" s="375">
        <f t="shared" ca="1" si="114"/>
        <v>0</v>
      </c>
      <c r="AE211" s="376"/>
      <c r="AF211" s="109">
        <f t="shared" ca="1" si="115"/>
        <v>0</v>
      </c>
      <c r="AG211" s="22">
        <f t="shared" ca="1" si="116"/>
        <v>0</v>
      </c>
      <c r="AH211" s="22">
        <f t="shared" ca="1" si="117"/>
        <v>0</v>
      </c>
      <c r="AI211" s="349">
        <f t="shared" ca="1" si="118"/>
        <v>0</v>
      </c>
      <c r="AJ211" s="375">
        <f t="shared" ca="1" si="119"/>
        <v>0</v>
      </c>
    </row>
    <row r="212" spans="1:36" ht="15.75" hidden="1" thickBot="1">
      <c r="A212" s="20"/>
      <c r="B212" s="109">
        <f t="shared" ca="1" si="90"/>
        <v>0</v>
      </c>
      <c r="C212" s="22">
        <f t="shared" ca="1" si="91"/>
        <v>0</v>
      </c>
      <c r="D212" s="22">
        <f t="shared" ca="1" si="92"/>
        <v>0</v>
      </c>
      <c r="E212" s="349">
        <f t="shared" ca="1" si="93"/>
        <v>0</v>
      </c>
      <c r="F212" s="23">
        <f t="shared" ca="1" si="94"/>
        <v>0</v>
      </c>
      <c r="G212" s="376"/>
      <c r="H212" s="109">
        <f t="shared" ca="1" si="95"/>
        <v>0</v>
      </c>
      <c r="I212" s="22">
        <f t="shared" ca="1" si="96"/>
        <v>0</v>
      </c>
      <c r="J212" s="22">
        <f t="shared" ca="1" si="97"/>
        <v>0</v>
      </c>
      <c r="K212" s="349">
        <f t="shared" ca="1" si="98"/>
        <v>0</v>
      </c>
      <c r="L212" s="375">
        <f t="shared" ca="1" si="99"/>
        <v>0</v>
      </c>
      <c r="M212" s="376"/>
      <c r="N212" s="109">
        <f t="shared" ca="1" si="100"/>
        <v>0</v>
      </c>
      <c r="O212" s="22">
        <f t="shared" ca="1" si="101"/>
        <v>0</v>
      </c>
      <c r="P212" s="22">
        <f t="shared" ca="1" si="102"/>
        <v>0</v>
      </c>
      <c r="Q212" s="349">
        <f t="shared" ca="1" si="103"/>
        <v>0</v>
      </c>
      <c r="R212" s="375">
        <f t="shared" ca="1" si="104"/>
        <v>0</v>
      </c>
      <c r="S212" s="376"/>
      <c r="T212" s="109">
        <f t="shared" ca="1" si="105"/>
        <v>0</v>
      </c>
      <c r="U212" s="22">
        <f t="shared" ca="1" si="106"/>
        <v>0</v>
      </c>
      <c r="V212" s="22">
        <f t="shared" ca="1" si="107"/>
        <v>0</v>
      </c>
      <c r="W212" s="349">
        <f t="shared" ca="1" si="108"/>
        <v>0</v>
      </c>
      <c r="X212" s="375">
        <f t="shared" ca="1" si="109"/>
        <v>0</v>
      </c>
      <c r="Y212" s="376"/>
      <c r="Z212" s="109">
        <f t="shared" ca="1" si="110"/>
        <v>0</v>
      </c>
      <c r="AA212" s="22">
        <f t="shared" ca="1" si="111"/>
        <v>0</v>
      </c>
      <c r="AB212" s="22">
        <f t="shared" ca="1" si="112"/>
        <v>0</v>
      </c>
      <c r="AC212" s="349">
        <f t="shared" ca="1" si="113"/>
        <v>0</v>
      </c>
      <c r="AD212" s="375">
        <f t="shared" ca="1" si="114"/>
        <v>0</v>
      </c>
      <c r="AE212" s="376"/>
      <c r="AF212" s="109">
        <f t="shared" ca="1" si="115"/>
        <v>0</v>
      </c>
      <c r="AG212" s="22">
        <f t="shared" ca="1" si="116"/>
        <v>0</v>
      </c>
      <c r="AH212" s="22">
        <f t="shared" ca="1" si="117"/>
        <v>0</v>
      </c>
      <c r="AI212" s="349">
        <f t="shared" ca="1" si="118"/>
        <v>0</v>
      </c>
      <c r="AJ212" s="375">
        <f t="shared" ca="1" si="119"/>
        <v>0</v>
      </c>
    </row>
    <row r="213" spans="1:36" ht="15.75" hidden="1" thickBot="1">
      <c r="A213" s="20"/>
      <c r="B213" s="109" t="str">
        <f t="shared" ca="1" si="90"/>
        <v>вс/сс</v>
      </c>
      <c r="C213" s="22">
        <f t="shared" ca="1" si="91"/>
        <v>0</v>
      </c>
      <c r="D213" s="22">
        <f t="shared" ca="1" si="92"/>
        <v>0</v>
      </c>
      <c r="E213" s="349">
        <f t="shared" ca="1" si="93"/>
        <v>0</v>
      </c>
      <c r="F213" s="23">
        <f t="shared" ca="1" si="94"/>
        <v>0</v>
      </c>
      <c r="G213" s="376"/>
      <c r="H213" s="109" t="str">
        <f t="shared" ca="1" si="95"/>
        <v>вс/сс</v>
      </c>
      <c r="I213" s="22">
        <f t="shared" ca="1" si="96"/>
        <v>0</v>
      </c>
      <c r="J213" s="22">
        <f t="shared" ca="1" si="97"/>
        <v>0</v>
      </c>
      <c r="K213" s="349">
        <f t="shared" ca="1" si="98"/>
        <v>0</v>
      </c>
      <c r="L213" s="375">
        <f t="shared" ca="1" si="99"/>
        <v>0</v>
      </c>
      <c r="M213" s="376"/>
      <c r="N213" s="109" t="str">
        <f t="shared" ca="1" si="100"/>
        <v>вс/сс</v>
      </c>
      <c r="O213" s="22">
        <f t="shared" ca="1" si="101"/>
        <v>0</v>
      </c>
      <c r="P213" s="22">
        <f t="shared" ca="1" si="102"/>
        <v>0</v>
      </c>
      <c r="Q213" s="349">
        <f t="shared" ca="1" si="103"/>
        <v>0</v>
      </c>
      <c r="R213" s="375">
        <f t="shared" ca="1" si="104"/>
        <v>0</v>
      </c>
      <c r="S213" s="376"/>
      <c r="T213" s="109" t="str">
        <f t="shared" ca="1" si="105"/>
        <v>вс/сс</v>
      </c>
      <c r="U213" s="22">
        <f t="shared" ca="1" si="106"/>
        <v>0</v>
      </c>
      <c r="V213" s="22">
        <f t="shared" ca="1" si="107"/>
        <v>0</v>
      </c>
      <c r="W213" s="349">
        <f t="shared" ca="1" si="108"/>
        <v>0</v>
      </c>
      <c r="X213" s="375">
        <f t="shared" ca="1" si="109"/>
        <v>0</v>
      </c>
      <c r="Y213" s="376"/>
      <c r="Z213" s="109" t="str">
        <f t="shared" ca="1" si="110"/>
        <v>вс/сс</v>
      </c>
      <c r="AA213" s="22">
        <f t="shared" ca="1" si="111"/>
        <v>0</v>
      </c>
      <c r="AB213" s="22">
        <f t="shared" ca="1" si="112"/>
        <v>0</v>
      </c>
      <c r="AC213" s="349">
        <f t="shared" ca="1" si="113"/>
        <v>0</v>
      </c>
      <c r="AD213" s="375">
        <f t="shared" ca="1" si="114"/>
        <v>0</v>
      </c>
      <c r="AE213" s="376"/>
      <c r="AF213" s="109" t="str">
        <f t="shared" ca="1" si="115"/>
        <v>вс/сс</v>
      </c>
      <c r="AG213" s="22">
        <f t="shared" ca="1" si="116"/>
        <v>0</v>
      </c>
      <c r="AH213" s="22">
        <f t="shared" ca="1" si="117"/>
        <v>0</v>
      </c>
      <c r="AI213" s="349">
        <f t="shared" ca="1" si="118"/>
        <v>0</v>
      </c>
      <c r="AJ213" s="375">
        <f t="shared" ca="1" si="119"/>
        <v>0</v>
      </c>
    </row>
    <row r="214" spans="1:36" ht="15.75" hidden="1" thickBot="1">
      <c r="A214" s="20"/>
      <c r="B214" s="109" t="str">
        <f t="shared" ca="1" si="90"/>
        <v>вс/сс</v>
      </c>
      <c r="C214" s="22">
        <f t="shared" ca="1" si="91"/>
        <v>0</v>
      </c>
      <c r="D214" s="22">
        <f t="shared" ca="1" si="92"/>
        <v>0</v>
      </c>
      <c r="E214" s="349">
        <f t="shared" ca="1" si="93"/>
        <v>0</v>
      </c>
      <c r="F214" s="23">
        <f t="shared" ca="1" si="94"/>
        <v>0</v>
      </c>
      <c r="G214" s="376"/>
      <c r="H214" s="109" t="str">
        <f t="shared" ca="1" si="95"/>
        <v>вс/сс</v>
      </c>
      <c r="I214" s="22">
        <f t="shared" ca="1" si="96"/>
        <v>0</v>
      </c>
      <c r="J214" s="22">
        <f t="shared" ca="1" si="97"/>
        <v>0</v>
      </c>
      <c r="K214" s="349">
        <f t="shared" ca="1" si="98"/>
        <v>0</v>
      </c>
      <c r="L214" s="375">
        <f t="shared" ca="1" si="99"/>
        <v>0</v>
      </c>
      <c r="M214" s="376"/>
      <c r="N214" s="109" t="str">
        <f t="shared" ca="1" si="100"/>
        <v>вс/сс</v>
      </c>
      <c r="O214" s="22">
        <f t="shared" ca="1" si="101"/>
        <v>0</v>
      </c>
      <c r="P214" s="22">
        <f t="shared" ca="1" si="102"/>
        <v>0</v>
      </c>
      <c r="Q214" s="349">
        <f t="shared" ca="1" si="103"/>
        <v>0</v>
      </c>
      <c r="R214" s="375">
        <f t="shared" ca="1" si="104"/>
        <v>0</v>
      </c>
      <c r="S214" s="376"/>
      <c r="T214" s="109" t="str">
        <f t="shared" ca="1" si="105"/>
        <v>вс/сс</v>
      </c>
      <c r="U214" s="22">
        <f t="shared" ca="1" si="106"/>
        <v>0</v>
      </c>
      <c r="V214" s="22">
        <f t="shared" ca="1" si="107"/>
        <v>0</v>
      </c>
      <c r="W214" s="349">
        <f t="shared" ca="1" si="108"/>
        <v>0</v>
      </c>
      <c r="X214" s="375">
        <f t="shared" ca="1" si="109"/>
        <v>0</v>
      </c>
      <c r="Y214" s="376"/>
      <c r="Z214" s="109" t="str">
        <f t="shared" ca="1" si="110"/>
        <v>вс/сс</v>
      </c>
      <c r="AA214" s="22">
        <f t="shared" ca="1" si="111"/>
        <v>0</v>
      </c>
      <c r="AB214" s="22">
        <f t="shared" ca="1" si="112"/>
        <v>0</v>
      </c>
      <c r="AC214" s="349">
        <f t="shared" ca="1" si="113"/>
        <v>0</v>
      </c>
      <c r="AD214" s="375">
        <f t="shared" ca="1" si="114"/>
        <v>0</v>
      </c>
      <c r="AE214" s="376"/>
      <c r="AF214" s="109" t="str">
        <f t="shared" ca="1" si="115"/>
        <v>вс/сс</v>
      </c>
      <c r="AG214" s="22">
        <f t="shared" ca="1" si="116"/>
        <v>0</v>
      </c>
      <c r="AH214" s="22">
        <f t="shared" ca="1" si="117"/>
        <v>0</v>
      </c>
      <c r="AI214" s="349">
        <f t="shared" ca="1" si="118"/>
        <v>0</v>
      </c>
      <c r="AJ214" s="375">
        <f t="shared" ca="1" si="119"/>
        <v>0</v>
      </c>
    </row>
    <row r="215" spans="1:36" ht="15.75" hidden="1" thickBot="1">
      <c r="A215" s="20"/>
      <c r="B215" s="109" t="str">
        <f t="shared" ca="1" si="90"/>
        <v>вс/сс</v>
      </c>
      <c r="C215" s="22">
        <f t="shared" ca="1" si="91"/>
        <v>0</v>
      </c>
      <c r="D215" s="22">
        <f t="shared" ca="1" si="92"/>
        <v>0</v>
      </c>
      <c r="E215" s="349">
        <f t="shared" ca="1" si="93"/>
        <v>0</v>
      </c>
      <c r="F215" s="23">
        <f t="shared" ca="1" si="94"/>
        <v>0</v>
      </c>
      <c r="G215" s="376"/>
      <c r="H215" s="109" t="str">
        <f t="shared" ca="1" si="95"/>
        <v>вс/сс</v>
      </c>
      <c r="I215" s="22">
        <f t="shared" ca="1" si="96"/>
        <v>0</v>
      </c>
      <c r="J215" s="22">
        <f t="shared" ca="1" si="97"/>
        <v>0</v>
      </c>
      <c r="K215" s="349">
        <f t="shared" ca="1" si="98"/>
        <v>0</v>
      </c>
      <c r="L215" s="375">
        <f t="shared" ca="1" si="99"/>
        <v>0</v>
      </c>
      <c r="M215" s="376"/>
      <c r="N215" s="109" t="str">
        <f t="shared" ca="1" si="100"/>
        <v>вс/сс</v>
      </c>
      <c r="O215" s="22">
        <f t="shared" ca="1" si="101"/>
        <v>0</v>
      </c>
      <c r="P215" s="22">
        <f t="shared" ca="1" si="102"/>
        <v>0</v>
      </c>
      <c r="Q215" s="349">
        <f t="shared" ca="1" si="103"/>
        <v>0</v>
      </c>
      <c r="R215" s="375">
        <f t="shared" ca="1" si="104"/>
        <v>0</v>
      </c>
      <c r="S215" s="376"/>
      <c r="T215" s="109" t="str">
        <f t="shared" ca="1" si="105"/>
        <v>вс/сс</v>
      </c>
      <c r="U215" s="22">
        <f t="shared" ca="1" si="106"/>
        <v>0</v>
      </c>
      <c r="V215" s="22">
        <f t="shared" ca="1" si="107"/>
        <v>0</v>
      </c>
      <c r="W215" s="349">
        <f t="shared" ca="1" si="108"/>
        <v>0</v>
      </c>
      <c r="X215" s="375">
        <f t="shared" ca="1" si="109"/>
        <v>0</v>
      </c>
      <c r="Y215" s="376"/>
      <c r="Z215" s="109" t="str">
        <f t="shared" ca="1" si="110"/>
        <v>вс/сс</v>
      </c>
      <c r="AA215" s="22">
        <f t="shared" ca="1" si="111"/>
        <v>0</v>
      </c>
      <c r="AB215" s="22">
        <f t="shared" ca="1" si="112"/>
        <v>0</v>
      </c>
      <c r="AC215" s="349">
        <f t="shared" ca="1" si="113"/>
        <v>0</v>
      </c>
      <c r="AD215" s="375">
        <f t="shared" ca="1" si="114"/>
        <v>0</v>
      </c>
      <c r="AE215" s="376"/>
      <c r="AF215" s="109" t="str">
        <f t="shared" ca="1" si="115"/>
        <v>вс/сс</v>
      </c>
      <c r="AG215" s="22">
        <f t="shared" ca="1" si="116"/>
        <v>0</v>
      </c>
      <c r="AH215" s="22">
        <f t="shared" ca="1" si="117"/>
        <v>0</v>
      </c>
      <c r="AI215" s="349">
        <f t="shared" ca="1" si="118"/>
        <v>0</v>
      </c>
      <c r="AJ215" s="375">
        <f t="shared" ca="1" si="119"/>
        <v>0</v>
      </c>
    </row>
    <row r="216" spans="1:36" ht="15.75" hidden="1" thickBot="1">
      <c r="A216" s="20"/>
      <c r="B216" s="109" t="str">
        <f t="shared" ca="1" si="90"/>
        <v>Логвіненко</v>
      </c>
      <c r="C216" s="22" t="str">
        <f t="shared" ca="1" si="91"/>
        <v>Олександр</v>
      </c>
      <c r="D216" s="22" t="str">
        <f t="shared" ca="1" si="92"/>
        <v>Юрійович</v>
      </c>
      <c r="E216" s="349">
        <f t="shared" ca="1" si="93"/>
        <v>3647508038</v>
      </c>
      <c r="F216" s="23">
        <f t="shared" ca="1" si="94"/>
        <v>0</v>
      </c>
      <c r="G216" s="376"/>
      <c r="H216" s="109" t="str">
        <f t="shared" ca="1" si="95"/>
        <v>Логвіненко</v>
      </c>
      <c r="I216" s="22" t="str">
        <f t="shared" ca="1" si="96"/>
        <v>Олександр</v>
      </c>
      <c r="J216" s="22" t="str">
        <f t="shared" ca="1" si="97"/>
        <v>Юрійович</v>
      </c>
      <c r="K216" s="349">
        <f t="shared" ca="1" si="98"/>
        <v>3647508038</v>
      </c>
      <c r="L216" s="375">
        <f t="shared" ca="1" si="99"/>
        <v>0</v>
      </c>
      <c r="M216" s="376"/>
      <c r="N216" s="109" t="str">
        <f t="shared" ca="1" si="100"/>
        <v>Логвіненко</v>
      </c>
      <c r="O216" s="22" t="str">
        <f t="shared" ca="1" si="101"/>
        <v>Олександр</v>
      </c>
      <c r="P216" s="22" t="str">
        <f t="shared" ca="1" si="102"/>
        <v>Юрійович</v>
      </c>
      <c r="Q216" s="349">
        <f t="shared" ca="1" si="103"/>
        <v>3647508038</v>
      </c>
      <c r="R216" s="375">
        <f t="shared" ca="1" si="104"/>
        <v>0</v>
      </c>
      <c r="S216" s="376"/>
      <c r="T216" s="109" t="str">
        <f t="shared" ca="1" si="105"/>
        <v>Логвіненко</v>
      </c>
      <c r="U216" s="22" t="str">
        <f t="shared" ca="1" si="106"/>
        <v>Олександр</v>
      </c>
      <c r="V216" s="22" t="str">
        <f t="shared" ca="1" si="107"/>
        <v>Юрійович</v>
      </c>
      <c r="W216" s="349">
        <f t="shared" ca="1" si="108"/>
        <v>3647508038</v>
      </c>
      <c r="X216" s="375">
        <f t="shared" ca="1" si="109"/>
        <v>0</v>
      </c>
      <c r="Y216" s="376"/>
      <c r="Z216" s="109" t="str">
        <f t="shared" ca="1" si="110"/>
        <v>Логвіненко</v>
      </c>
      <c r="AA216" s="22" t="str">
        <f t="shared" ca="1" si="111"/>
        <v>Олександр</v>
      </c>
      <c r="AB216" s="22" t="str">
        <f t="shared" ca="1" si="112"/>
        <v>Юрійович</v>
      </c>
      <c r="AC216" s="349">
        <f t="shared" ca="1" si="113"/>
        <v>3647508038</v>
      </c>
      <c r="AD216" s="375">
        <f t="shared" ca="1" si="114"/>
        <v>0</v>
      </c>
      <c r="AE216" s="376"/>
      <c r="AF216" s="109" t="str">
        <f t="shared" ca="1" si="115"/>
        <v>Логвіненко</v>
      </c>
      <c r="AG216" s="22" t="str">
        <f t="shared" ca="1" si="116"/>
        <v>Олександр</v>
      </c>
      <c r="AH216" s="22" t="str">
        <f t="shared" ca="1" si="117"/>
        <v>Юрійович</v>
      </c>
      <c r="AI216" s="349">
        <f t="shared" ca="1" si="118"/>
        <v>3647508038</v>
      </c>
      <c r="AJ216" s="375">
        <f t="shared" ca="1" si="119"/>
        <v>0</v>
      </c>
    </row>
    <row r="217" spans="1:36" ht="15.75" hidden="1" thickBot="1">
      <c r="A217" s="20"/>
      <c r="B217" s="109">
        <f t="shared" ca="1" si="90"/>
        <v>0</v>
      </c>
      <c r="C217" s="22">
        <f t="shared" ca="1" si="91"/>
        <v>0</v>
      </c>
      <c r="D217" s="22">
        <f t="shared" ca="1" si="92"/>
        <v>0</v>
      </c>
      <c r="E217" s="349">
        <f t="shared" ca="1" si="93"/>
        <v>0</v>
      </c>
      <c r="F217" s="23">
        <f t="shared" ca="1" si="94"/>
        <v>0</v>
      </c>
      <c r="G217" s="376"/>
      <c r="H217" s="109">
        <f t="shared" ca="1" si="95"/>
        <v>0</v>
      </c>
      <c r="I217" s="22">
        <f t="shared" ca="1" si="96"/>
        <v>0</v>
      </c>
      <c r="J217" s="22">
        <f t="shared" ca="1" si="97"/>
        <v>0</v>
      </c>
      <c r="K217" s="349">
        <f t="shared" ca="1" si="98"/>
        <v>0</v>
      </c>
      <c r="L217" s="375">
        <f t="shared" ca="1" si="99"/>
        <v>0</v>
      </c>
      <c r="M217" s="376"/>
      <c r="N217" s="109">
        <f t="shared" ca="1" si="100"/>
        <v>0</v>
      </c>
      <c r="O217" s="22">
        <f t="shared" ca="1" si="101"/>
        <v>0</v>
      </c>
      <c r="P217" s="22">
        <f t="shared" ca="1" si="102"/>
        <v>0</v>
      </c>
      <c r="Q217" s="349">
        <f t="shared" ca="1" si="103"/>
        <v>0</v>
      </c>
      <c r="R217" s="375">
        <f t="shared" ca="1" si="104"/>
        <v>0</v>
      </c>
      <c r="S217" s="376"/>
      <c r="T217" s="109">
        <f t="shared" ca="1" si="105"/>
        <v>0</v>
      </c>
      <c r="U217" s="22">
        <f t="shared" ca="1" si="106"/>
        <v>0</v>
      </c>
      <c r="V217" s="22">
        <f t="shared" ca="1" si="107"/>
        <v>0</v>
      </c>
      <c r="W217" s="349">
        <f t="shared" ca="1" si="108"/>
        <v>0</v>
      </c>
      <c r="X217" s="375">
        <f t="shared" ca="1" si="109"/>
        <v>0</v>
      </c>
      <c r="Y217" s="376"/>
      <c r="Z217" s="109">
        <f t="shared" ca="1" si="110"/>
        <v>0</v>
      </c>
      <c r="AA217" s="22">
        <f t="shared" ca="1" si="111"/>
        <v>0</v>
      </c>
      <c r="AB217" s="22">
        <f t="shared" ca="1" si="112"/>
        <v>0</v>
      </c>
      <c r="AC217" s="349">
        <f t="shared" ca="1" si="113"/>
        <v>0</v>
      </c>
      <c r="AD217" s="375">
        <f t="shared" ca="1" si="114"/>
        <v>0</v>
      </c>
      <c r="AE217" s="376"/>
      <c r="AF217" s="109">
        <f t="shared" ca="1" si="115"/>
        <v>0</v>
      </c>
      <c r="AG217" s="22">
        <f t="shared" ca="1" si="116"/>
        <v>0</v>
      </c>
      <c r="AH217" s="22">
        <f t="shared" ca="1" si="117"/>
        <v>0</v>
      </c>
      <c r="AI217" s="349">
        <f t="shared" ca="1" si="118"/>
        <v>0</v>
      </c>
      <c r="AJ217" s="375">
        <f t="shared" ca="1" si="119"/>
        <v>0</v>
      </c>
    </row>
    <row r="218" spans="1:36" ht="15.75" hidden="1" thickBot="1">
      <c r="A218" s="20"/>
      <c r="B218" s="109" t="str">
        <f t="shared" ca="1" si="90"/>
        <v>Поліщук</v>
      </c>
      <c r="C218" s="22" t="str">
        <f t="shared" ca="1" si="91"/>
        <v>Сергій</v>
      </c>
      <c r="D218" s="22" t="str">
        <f t="shared" ca="1" si="92"/>
        <v>Іванович</v>
      </c>
      <c r="E218" s="349">
        <f t="shared" ca="1" si="93"/>
        <v>2596520212</v>
      </c>
      <c r="F218" s="23">
        <f t="shared" ca="1" si="94"/>
        <v>0</v>
      </c>
      <c r="G218" s="376"/>
      <c r="H218" s="109" t="str">
        <f t="shared" ca="1" si="95"/>
        <v>Поліщук</v>
      </c>
      <c r="I218" s="22" t="str">
        <f t="shared" ca="1" si="96"/>
        <v>Сергій</v>
      </c>
      <c r="J218" s="22" t="str">
        <f t="shared" ca="1" si="97"/>
        <v>Іванович</v>
      </c>
      <c r="K218" s="349">
        <f t="shared" ca="1" si="98"/>
        <v>2596520212</v>
      </c>
      <c r="L218" s="375">
        <f t="shared" ca="1" si="99"/>
        <v>0</v>
      </c>
      <c r="M218" s="376"/>
      <c r="N218" s="109" t="str">
        <f t="shared" ca="1" si="100"/>
        <v>Поліщук</v>
      </c>
      <c r="O218" s="22" t="str">
        <f t="shared" ca="1" si="101"/>
        <v>Сергій</v>
      </c>
      <c r="P218" s="22" t="str">
        <f t="shared" ca="1" si="102"/>
        <v>Іванович</v>
      </c>
      <c r="Q218" s="349">
        <f t="shared" ca="1" si="103"/>
        <v>2596520212</v>
      </c>
      <c r="R218" s="375">
        <f t="shared" ca="1" si="104"/>
        <v>0</v>
      </c>
      <c r="S218" s="376"/>
      <c r="T218" s="109" t="str">
        <f t="shared" ca="1" si="105"/>
        <v>Поліщук</v>
      </c>
      <c r="U218" s="22" t="str">
        <f t="shared" ca="1" si="106"/>
        <v>Сергій</v>
      </c>
      <c r="V218" s="22" t="str">
        <f t="shared" ca="1" si="107"/>
        <v>Іванович</v>
      </c>
      <c r="W218" s="349">
        <f t="shared" ca="1" si="108"/>
        <v>2596520212</v>
      </c>
      <c r="X218" s="375">
        <f t="shared" ca="1" si="109"/>
        <v>0</v>
      </c>
      <c r="Y218" s="376"/>
      <c r="Z218" s="109" t="str">
        <f t="shared" ca="1" si="110"/>
        <v>Поліщук</v>
      </c>
      <c r="AA218" s="22" t="str">
        <f t="shared" ca="1" si="111"/>
        <v>Сергій</v>
      </c>
      <c r="AB218" s="22" t="str">
        <f t="shared" ca="1" si="112"/>
        <v>Іванович</v>
      </c>
      <c r="AC218" s="349">
        <f t="shared" ca="1" si="113"/>
        <v>2596520212</v>
      </c>
      <c r="AD218" s="375">
        <f t="shared" ca="1" si="114"/>
        <v>0</v>
      </c>
      <c r="AE218" s="376"/>
      <c r="AF218" s="109" t="str">
        <f t="shared" ca="1" si="115"/>
        <v>Поліщук</v>
      </c>
      <c r="AG218" s="22" t="str">
        <f t="shared" ca="1" si="116"/>
        <v>Сергій</v>
      </c>
      <c r="AH218" s="22" t="str">
        <f t="shared" ca="1" si="117"/>
        <v>Іванович</v>
      </c>
      <c r="AI218" s="349">
        <f t="shared" ca="1" si="118"/>
        <v>2596520212</v>
      </c>
      <c r="AJ218" s="375">
        <f t="shared" ca="1" si="119"/>
        <v>0</v>
      </c>
    </row>
    <row r="219" spans="1:36" ht="15.75" hidden="1" thickBot="1">
      <c r="A219" s="20"/>
      <c r="B219" s="109">
        <f t="shared" ca="1" si="90"/>
        <v>0</v>
      </c>
      <c r="C219" s="22">
        <f t="shared" ca="1" si="91"/>
        <v>0</v>
      </c>
      <c r="D219" s="22">
        <f t="shared" ca="1" si="92"/>
        <v>0</v>
      </c>
      <c r="E219" s="349">
        <f t="shared" ca="1" si="93"/>
        <v>0</v>
      </c>
      <c r="F219" s="23">
        <f t="shared" ca="1" si="94"/>
        <v>0</v>
      </c>
      <c r="G219" s="376"/>
      <c r="H219" s="109">
        <f t="shared" ca="1" si="95"/>
        <v>0</v>
      </c>
      <c r="I219" s="22">
        <f t="shared" ca="1" si="96"/>
        <v>0</v>
      </c>
      <c r="J219" s="22">
        <f t="shared" ca="1" si="97"/>
        <v>0</v>
      </c>
      <c r="K219" s="349">
        <f t="shared" ca="1" si="98"/>
        <v>0</v>
      </c>
      <c r="L219" s="375">
        <f t="shared" ca="1" si="99"/>
        <v>0</v>
      </c>
      <c r="M219" s="376"/>
      <c r="N219" s="109">
        <f t="shared" ca="1" si="100"/>
        <v>0</v>
      </c>
      <c r="O219" s="22">
        <f t="shared" ca="1" si="101"/>
        <v>0</v>
      </c>
      <c r="P219" s="22">
        <f t="shared" ca="1" si="102"/>
        <v>0</v>
      </c>
      <c r="Q219" s="349">
        <f t="shared" ca="1" si="103"/>
        <v>0</v>
      </c>
      <c r="R219" s="375">
        <f t="shared" ca="1" si="104"/>
        <v>0</v>
      </c>
      <c r="S219" s="376"/>
      <c r="T219" s="109">
        <f t="shared" ca="1" si="105"/>
        <v>0</v>
      </c>
      <c r="U219" s="22">
        <f t="shared" ca="1" si="106"/>
        <v>0</v>
      </c>
      <c r="V219" s="22">
        <f t="shared" ca="1" si="107"/>
        <v>0</v>
      </c>
      <c r="W219" s="349">
        <f t="shared" ca="1" si="108"/>
        <v>0</v>
      </c>
      <c r="X219" s="375">
        <f t="shared" ca="1" si="109"/>
        <v>0</v>
      </c>
      <c r="Y219" s="376"/>
      <c r="Z219" s="109">
        <f t="shared" ca="1" si="110"/>
        <v>0</v>
      </c>
      <c r="AA219" s="22">
        <f t="shared" ca="1" si="111"/>
        <v>0</v>
      </c>
      <c r="AB219" s="22">
        <f t="shared" ca="1" si="112"/>
        <v>0</v>
      </c>
      <c r="AC219" s="349">
        <f t="shared" ca="1" si="113"/>
        <v>0</v>
      </c>
      <c r="AD219" s="375">
        <f t="shared" ca="1" si="114"/>
        <v>0</v>
      </c>
      <c r="AE219" s="376"/>
      <c r="AF219" s="109">
        <f t="shared" ca="1" si="115"/>
        <v>0</v>
      </c>
      <c r="AG219" s="22">
        <f t="shared" ca="1" si="116"/>
        <v>0</v>
      </c>
      <c r="AH219" s="22">
        <f t="shared" ca="1" si="117"/>
        <v>0</v>
      </c>
      <c r="AI219" s="349">
        <f t="shared" ca="1" si="118"/>
        <v>0</v>
      </c>
      <c r="AJ219" s="375">
        <f t="shared" ca="1" si="119"/>
        <v>0</v>
      </c>
    </row>
    <row r="220" spans="1:36" ht="15.75" hidden="1" thickBot="1">
      <c r="A220" s="20"/>
      <c r="B220" s="109">
        <f t="shared" ca="1" si="90"/>
        <v>0</v>
      </c>
      <c r="C220" s="22">
        <f t="shared" ca="1" si="91"/>
        <v>0</v>
      </c>
      <c r="D220" s="22">
        <f t="shared" ca="1" si="92"/>
        <v>0</v>
      </c>
      <c r="E220" s="349">
        <f t="shared" ca="1" si="93"/>
        <v>0</v>
      </c>
      <c r="F220" s="23">
        <f t="shared" ca="1" si="94"/>
        <v>0</v>
      </c>
      <c r="G220" s="376"/>
      <c r="H220" s="109">
        <f t="shared" ca="1" si="95"/>
        <v>0</v>
      </c>
      <c r="I220" s="22">
        <f t="shared" ca="1" si="96"/>
        <v>0</v>
      </c>
      <c r="J220" s="22">
        <f t="shared" ca="1" si="97"/>
        <v>0</v>
      </c>
      <c r="K220" s="349">
        <f t="shared" ca="1" si="98"/>
        <v>0</v>
      </c>
      <c r="L220" s="375">
        <f t="shared" ca="1" si="99"/>
        <v>0</v>
      </c>
      <c r="M220" s="376"/>
      <c r="N220" s="109">
        <f t="shared" ca="1" si="100"/>
        <v>0</v>
      </c>
      <c r="O220" s="22">
        <f t="shared" ca="1" si="101"/>
        <v>0</v>
      </c>
      <c r="P220" s="22">
        <f t="shared" ca="1" si="102"/>
        <v>0</v>
      </c>
      <c r="Q220" s="349">
        <f t="shared" ca="1" si="103"/>
        <v>0</v>
      </c>
      <c r="R220" s="375">
        <f t="shared" ca="1" si="104"/>
        <v>0</v>
      </c>
      <c r="S220" s="376"/>
      <c r="T220" s="109">
        <f t="shared" ca="1" si="105"/>
        <v>0</v>
      </c>
      <c r="U220" s="22">
        <f t="shared" ca="1" si="106"/>
        <v>0</v>
      </c>
      <c r="V220" s="22">
        <f t="shared" ca="1" si="107"/>
        <v>0</v>
      </c>
      <c r="W220" s="349">
        <f t="shared" ca="1" si="108"/>
        <v>0</v>
      </c>
      <c r="X220" s="375">
        <f t="shared" ca="1" si="109"/>
        <v>0</v>
      </c>
      <c r="Y220" s="376"/>
      <c r="Z220" s="109">
        <f t="shared" ca="1" si="110"/>
        <v>0</v>
      </c>
      <c r="AA220" s="22">
        <f t="shared" ca="1" si="111"/>
        <v>0</v>
      </c>
      <c r="AB220" s="22">
        <f t="shared" ca="1" si="112"/>
        <v>0</v>
      </c>
      <c r="AC220" s="349">
        <f t="shared" ca="1" si="113"/>
        <v>0</v>
      </c>
      <c r="AD220" s="375">
        <f t="shared" ca="1" si="114"/>
        <v>0</v>
      </c>
      <c r="AE220" s="376"/>
      <c r="AF220" s="109">
        <f t="shared" ca="1" si="115"/>
        <v>0</v>
      </c>
      <c r="AG220" s="22">
        <f t="shared" ca="1" si="116"/>
        <v>0</v>
      </c>
      <c r="AH220" s="22">
        <f t="shared" ca="1" si="117"/>
        <v>0</v>
      </c>
      <c r="AI220" s="349">
        <f t="shared" ca="1" si="118"/>
        <v>0</v>
      </c>
      <c r="AJ220" s="375">
        <f t="shared" ca="1" si="119"/>
        <v>0</v>
      </c>
    </row>
    <row r="221" spans="1:36" ht="15.75" hidden="1" thickBot="1">
      <c r="A221" s="20"/>
      <c r="B221" s="109" t="str">
        <f t="shared" ca="1" si="90"/>
        <v>вс/сс</v>
      </c>
      <c r="C221" s="22">
        <f t="shared" ca="1" si="91"/>
        <v>0</v>
      </c>
      <c r="D221" s="22">
        <f t="shared" ca="1" si="92"/>
        <v>0</v>
      </c>
      <c r="E221" s="349">
        <f t="shared" ca="1" si="93"/>
        <v>0</v>
      </c>
      <c r="F221" s="23">
        <f t="shared" ca="1" si="94"/>
        <v>0</v>
      </c>
      <c r="G221" s="376"/>
      <c r="H221" s="109" t="str">
        <f t="shared" ca="1" si="95"/>
        <v>вс/сс</v>
      </c>
      <c r="I221" s="22">
        <f t="shared" ca="1" si="96"/>
        <v>0</v>
      </c>
      <c r="J221" s="22">
        <f t="shared" ca="1" si="97"/>
        <v>0</v>
      </c>
      <c r="K221" s="349">
        <f t="shared" ca="1" si="98"/>
        <v>0</v>
      </c>
      <c r="L221" s="375">
        <f t="shared" ca="1" si="99"/>
        <v>0</v>
      </c>
      <c r="M221" s="376"/>
      <c r="N221" s="109" t="str">
        <f t="shared" ca="1" si="100"/>
        <v>вс/сс</v>
      </c>
      <c r="O221" s="22">
        <f t="shared" ca="1" si="101"/>
        <v>0</v>
      </c>
      <c r="P221" s="22">
        <f t="shared" ca="1" si="102"/>
        <v>0</v>
      </c>
      <c r="Q221" s="349">
        <f t="shared" ca="1" si="103"/>
        <v>0</v>
      </c>
      <c r="R221" s="375">
        <f t="shared" ca="1" si="104"/>
        <v>0</v>
      </c>
      <c r="S221" s="376"/>
      <c r="T221" s="109" t="str">
        <f t="shared" ca="1" si="105"/>
        <v>вс/сс</v>
      </c>
      <c r="U221" s="22">
        <f t="shared" ca="1" si="106"/>
        <v>0</v>
      </c>
      <c r="V221" s="22">
        <f t="shared" ca="1" si="107"/>
        <v>0</v>
      </c>
      <c r="W221" s="349">
        <f t="shared" ca="1" si="108"/>
        <v>0</v>
      </c>
      <c r="X221" s="375">
        <f t="shared" ca="1" si="109"/>
        <v>0</v>
      </c>
      <c r="Y221" s="376"/>
      <c r="Z221" s="109" t="str">
        <f t="shared" ca="1" si="110"/>
        <v>вс/сс</v>
      </c>
      <c r="AA221" s="22">
        <f t="shared" ca="1" si="111"/>
        <v>0</v>
      </c>
      <c r="AB221" s="22">
        <f t="shared" ca="1" si="112"/>
        <v>0</v>
      </c>
      <c r="AC221" s="349">
        <f t="shared" ca="1" si="113"/>
        <v>0</v>
      </c>
      <c r="AD221" s="375">
        <f t="shared" ca="1" si="114"/>
        <v>0</v>
      </c>
      <c r="AE221" s="376"/>
      <c r="AF221" s="109" t="str">
        <f t="shared" ca="1" si="115"/>
        <v>вс/сс</v>
      </c>
      <c r="AG221" s="22">
        <f t="shared" ca="1" si="116"/>
        <v>0</v>
      </c>
      <c r="AH221" s="22">
        <f t="shared" ca="1" si="117"/>
        <v>0</v>
      </c>
      <c r="AI221" s="349">
        <f t="shared" ca="1" si="118"/>
        <v>0</v>
      </c>
      <c r="AJ221" s="375">
        <f t="shared" ca="1" si="119"/>
        <v>0</v>
      </c>
    </row>
    <row r="222" spans="1:36" ht="15.75" hidden="1" thickBot="1">
      <c r="A222" s="20"/>
      <c r="B222" s="109">
        <f t="shared" ca="1" si="90"/>
        <v>0</v>
      </c>
      <c r="C222" s="22">
        <f t="shared" ca="1" si="91"/>
        <v>0</v>
      </c>
      <c r="D222" s="22">
        <f t="shared" ca="1" si="92"/>
        <v>0</v>
      </c>
      <c r="E222" s="349">
        <f t="shared" ca="1" si="93"/>
        <v>0</v>
      </c>
      <c r="F222" s="23">
        <f t="shared" ca="1" si="94"/>
        <v>0</v>
      </c>
      <c r="G222" s="376"/>
      <c r="H222" s="109">
        <f t="shared" ca="1" si="95"/>
        <v>0</v>
      </c>
      <c r="I222" s="22">
        <f t="shared" ca="1" si="96"/>
        <v>0</v>
      </c>
      <c r="J222" s="22">
        <f t="shared" ca="1" si="97"/>
        <v>0</v>
      </c>
      <c r="K222" s="349">
        <f t="shared" ca="1" si="98"/>
        <v>0</v>
      </c>
      <c r="L222" s="375">
        <f t="shared" ca="1" si="99"/>
        <v>0</v>
      </c>
      <c r="M222" s="376"/>
      <c r="N222" s="109">
        <f t="shared" ca="1" si="100"/>
        <v>0</v>
      </c>
      <c r="O222" s="22">
        <f t="shared" ca="1" si="101"/>
        <v>0</v>
      </c>
      <c r="P222" s="22">
        <f t="shared" ca="1" si="102"/>
        <v>0</v>
      </c>
      <c r="Q222" s="349">
        <f t="shared" ca="1" si="103"/>
        <v>0</v>
      </c>
      <c r="R222" s="375">
        <f t="shared" ca="1" si="104"/>
        <v>0</v>
      </c>
      <c r="S222" s="376"/>
      <c r="T222" s="109">
        <f t="shared" ca="1" si="105"/>
        <v>0</v>
      </c>
      <c r="U222" s="22">
        <f t="shared" ca="1" si="106"/>
        <v>0</v>
      </c>
      <c r="V222" s="22">
        <f t="shared" ca="1" si="107"/>
        <v>0</v>
      </c>
      <c r="W222" s="349">
        <f t="shared" ca="1" si="108"/>
        <v>0</v>
      </c>
      <c r="X222" s="375">
        <f t="shared" ca="1" si="109"/>
        <v>0</v>
      </c>
      <c r="Y222" s="376"/>
      <c r="Z222" s="109">
        <f t="shared" ca="1" si="110"/>
        <v>0</v>
      </c>
      <c r="AA222" s="22">
        <f t="shared" ca="1" si="111"/>
        <v>0</v>
      </c>
      <c r="AB222" s="22">
        <f t="shared" ca="1" si="112"/>
        <v>0</v>
      </c>
      <c r="AC222" s="349">
        <f t="shared" ca="1" si="113"/>
        <v>0</v>
      </c>
      <c r="AD222" s="375">
        <f t="shared" ca="1" si="114"/>
        <v>0</v>
      </c>
      <c r="AE222" s="376"/>
      <c r="AF222" s="109">
        <f t="shared" ca="1" si="115"/>
        <v>0</v>
      </c>
      <c r="AG222" s="22">
        <f t="shared" ca="1" si="116"/>
        <v>0</v>
      </c>
      <c r="AH222" s="22">
        <f t="shared" ca="1" si="117"/>
        <v>0</v>
      </c>
      <c r="AI222" s="349">
        <f t="shared" ca="1" si="118"/>
        <v>0</v>
      </c>
      <c r="AJ222" s="375">
        <f t="shared" ca="1" si="119"/>
        <v>0</v>
      </c>
    </row>
    <row r="223" spans="1:36" ht="15.75" thickBot="1">
      <c r="A223" s="20"/>
      <c r="B223" s="109" t="str">
        <f t="shared" ca="1" si="90"/>
        <v>Жиров</v>
      </c>
      <c r="C223" s="22" t="str">
        <f t="shared" ca="1" si="91"/>
        <v>Олександр</v>
      </c>
      <c r="D223" s="22" t="str">
        <f t="shared" ca="1" si="92"/>
        <v>Михайлович</v>
      </c>
      <c r="E223" s="349">
        <f t="shared" ca="1" si="93"/>
        <v>3083116551</v>
      </c>
      <c r="F223" s="23">
        <f t="shared" ca="1" si="94"/>
        <v>16460.310000000001</v>
      </c>
      <c r="G223" s="376"/>
      <c r="H223" s="109" t="str">
        <f t="shared" ca="1" si="95"/>
        <v>Жиров</v>
      </c>
      <c r="I223" s="22" t="str">
        <f t="shared" ca="1" si="96"/>
        <v>Олександр</v>
      </c>
      <c r="J223" s="22" t="str">
        <f t="shared" ca="1" si="97"/>
        <v>Михайлович</v>
      </c>
      <c r="K223" s="349">
        <f t="shared" ca="1" si="98"/>
        <v>3083116551</v>
      </c>
      <c r="L223" s="375">
        <f t="shared" ca="1" si="99"/>
        <v>0</v>
      </c>
      <c r="M223" s="376"/>
      <c r="N223" s="109" t="str">
        <f t="shared" ca="1" si="100"/>
        <v>Жиров</v>
      </c>
      <c r="O223" s="22" t="str">
        <f t="shared" ca="1" si="101"/>
        <v>Олександр</v>
      </c>
      <c r="P223" s="22" t="str">
        <f t="shared" ca="1" si="102"/>
        <v>Михайлович</v>
      </c>
      <c r="Q223" s="349">
        <f t="shared" ca="1" si="103"/>
        <v>3083116551</v>
      </c>
      <c r="R223" s="375">
        <f t="shared" ca="1" si="104"/>
        <v>0</v>
      </c>
      <c r="S223" s="376"/>
      <c r="T223" s="109" t="str">
        <f t="shared" ca="1" si="105"/>
        <v>Жиров</v>
      </c>
      <c r="U223" s="22" t="str">
        <f t="shared" ca="1" si="106"/>
        <v>Олександр</v>
      </c>
      <c r="V223" s="22" t="str">
        <f t="shared" ca="1" si="107"/>
        <v>Михайлович</v>
      </c>
      <c r="W223" s="349">
        <f t="shared" ca="1" si="108"/>
        <v>3083116551</v>
      </c>
      <c r="X223" s="375">
        <f t="shared" ca="1" si="109"/>
        <v>0</v>
      </c>
      <c r="Y223" s="376"/>
      <c r="Z223" s="109" t="str">
        <f t="shared" ca="1" si="110"/>
        <v>Жиров</v>
      </c>
      <c r="AA223" s="22" t="str">
        <f t="shared" ca="1" si="111"/>
        <v>Олександр</v>
      </c>
      <c r="AB223" s="22" t="str">
        <f t="shared" ca="1" si="112"/>
        <v>Михайлович</v>
      </c>
      <c r="AC223" s="349">
        <f t="shared" ca="1" si="113"/>
        <v>3083116551</v>
      </c>
      <c r="AD223" s="375">
        <f t="shared" ca="1" si="114"/>
        <v>0</v>
      </c>
      <c r="AE223" s="376"/>
      <c r="AF223" s="109" t="str">
        <f t="shared" ca="1" si="115"/>
        <v>Жиров</v>
      </c>
      <c r="AG223" s="22" t="str">
        <f t="shared" ca="1" si="116"/>
        <v>Олександр</v>
      </c>
      <c r="AH223" s="22" t="str">
        <f t="shared" ca="1" si="117"/>
        <v>Михайлович</v>
      </c>
      <c r="AI223" s="349">
        <f t="shared" ca="1" si="118"/>
        <v>3083116551</v>
      </c>
      <c r="AJ223" s="375">
        <f t="shared" ca="1" si="119"/>
        <v>0</v>
      </c>
    </row>
    <row r="224" spans="1:36" ht="15.75" hidden="1" thickBot="1">
      <c r="A224" s="20"/>
      <c r="B224" s="109">
        <f t="shared" ca="1" si="90"/>
        <v>0</v>
      </c>
      <c r="C224" s="22">
        <f t="shared" ca="1" si="91"/>
        <v>0</v>
      </c>
      <c r="D224" s="22">
        <f t="shared" ca="1" si="92"/>
        <v>0</v>
      </c>
      <c r="E224" s="349">
        <f t="shared" ca="1" si="93"/>
        <v>0</v>
      </c>
      <c r="F224" s="23">
        <f t="shared" ca="1" si="94"/>
        <v>0</v>
      </c>
      <c r="G224" s="376"/>
      <c r="H224" s="109">
        <f t="shared" ca="1" si="95"/>
        <v>0</v>
      </c>
      <c r="I224" s="22">
        <f t="shared" ca="1" si="96"/>
        <v>0</v>
      </c>
      <c r="J224" s="22">
        <f t="shared" ca="1" si="97"/>
        <v>0</v>
      </c>
      <c r="K224" s="349">
        <f t="shared" ca="1" si="98"/>
        <v>0</v>
      </c>
      <c r="L224" s="375">
        <f t="shared" ca="1" si="99"/>
        <v>0</v>
      </c>
      <c r="M224" s="376"/>
      <c r="N224" s="109">
        <f t="shared" ca="1" si="100"/>
        <v>0</v>
      </c>
      <c r="O224" s="22">
        <f t="shared" ca="1" si="101"/>
        <v>0</v>
      </c>
      <c r="P224" s="22">
        <f t="shared" ca="1" si="102"/>
        <v>0</v>
      </c>
      <c r="Q224" s="349">
        <f t="shared" ca="1" si="103"/>
        <v>0</v>
      </c>
      <c r="R224" s="375">
        <f t="shared" ca="1" si="104"/>
        <v>0</v>
      </c>
      <c r="S224" s="376"/>
      <c r="T224" s="109">
        <f t="shared" ca="1" si="105"/>
        <v>0</v>
      </c>
      <c r="U224" s="22">
        <f t="shared" ca="1" si="106"/>
        <v>0</v>
      </c>
      <c r="V224" s="22">
        <f t="shared" ca="1" si="107"/>
        <v>0</v>
      </c>
      <c r="W224" s="349">
        <f t="shared" ca="1" si="108"/>
        <v>0</v>
      </c>
      <c r="X224" s="375">
        <f t="shared" ca="1" si="109"/>
        <v>0</v>
      </c>
      <c r="Y224" s="376"/>
      <c r="Z224" s="109">
        <f t="shared" ca="1" si="110"/>
        <v>0</v>
      </c>
      <c r="AA224" s="22">
        <f t="shared" ca="1" si="111"/>
        <v>0</v>
      </c>
      <c r="AB224" s="22">
        <f t="shared" ca="1" si="112"/>
        <v>0</v>
      </c>
      <c r="AC224" s="349">
        <f t="shared" ca="1" si="113"/>
        <v>0</v>
      </c>
      <c r="AD224" s="375">
        <f t="shared" ca="1" si="114"/>
        <v>0</v>
      </c>
      <c r="AE224" s="376"/>
      <c r="AF224" s="109">
        <f t="shared" ca="1" si="115"/>
        <v>0</v>
      </c>
      <c r="AG224" s="22">
        <f t="shared" ca="1" si="116"/>
        <v>0</v>
      </c>
      <c r="AH224" s="22">
        <f t="shared" ca="1" si="117"/>
        <v>0</v>
      </c>
      <c r="AI224" s="349">
        <f t="shared" ca="1" si="118"/>
        <v>0</v>
      </c>
      <c r="AJ224" s="375">
        <f t="shared" ca="1" si="119"/>
        <v>0</v>
      </c>
    </row>
    <row r="225" spans="1:36" ht="15.75" hidden="1" thickBot="1">
      <c r="A225" s="20"/>
      <c r="B225" s="109" t="str">
        <f t="shared" ca="1" si="90"/>
        <v>Денчик</v>
      </c>
      <c r="C225" s="22" t="str">
        <f t="shared" ca="1" si="91"/>
        <v>Олександр</v>
      </c>
      <c r="D225" s="22" t="str">
        <f t="shared" ca="1" si="92"/>
        <v>Максимович</v>
      </c>
      <c r="E225" s="349">
        <f t="shared" ca="1" si="93"/>
        <v>3586809977</v>
      </c>
      <c r="F225" s="23">
        <f t="shared" ca="1" si="94"/>
        <v>0</v>
      </c>
      <c r="G225" s="376"/>
      <c r="H225" s="109" t="str">
        <f t="shared" ca="1" si="95"/>
        <v>Денчик</v>
      </c>
      <c r="I225" s="22" t="str">
        <f t="shared" ca="1" si="96"/>
        <v>Олександр</v>
      </c>
      <c r="J225" s="22" t="str">
        <f t="shared" ca="1" si="97"/>
        <v>Максимович</v>
      </c>
      <c r="K225" s="349">
        <f t="shared" ca="1" si="98"/>
        <v>3586809977</v>
      </c>
      <c r="L225" s="375">
        <f t="shared" ca="1" si="99"/>
        <v>0</v>
      </c>
      <c r="M225" s="376"/>
      <c r="N225" s="109" t="str">
        <f t="shared" ca="1" si="100"/>
        <v>Денчик</v>
      </c>
      <c r="O225" s="22" t="str">
        <f t="shared" ca="1" si="101"/>
        <v>Олександр</v>
      </c>
      <c r="P225" s="22" t="str">
        <f t="shared" ca="1" si="102"/>
        <v>Максимович</v>
      </c>
      <c r="Q225" s="349">
        <f t="shared" ca="1" si="103"/>
        <v>3586809977</v>
      </c>
      <c r="R225" s="375">
        <f t="shared" ca="1" si="104"/>
        <v>0</v>
      </c>
      <c r="S225" s="376"/>
      <c r="T225" s="109" t="str">
        <f t="shared" ca="1" si="105"/>
        <v>Денчик</v>
      </c>
      <c r="U225" s="22" t="str">
        <f t="shared" ca="1" si="106"/>
        <v>Олександр</v>
      </c>
      <c r="V225" s="22" t="str">
        <f t="shared" ca="1" si="107"/>
        <v>Максимович</v>
      </c>
      <c r="W225" s="349">
        <f t="shared" ca="1" si="108"/>
        <v>3586809977</v>
      </c>
      <c r="X225" s="375">
        <f t="shared" ca="1" si="109"/>
        <v>0</v>
      </c>
      <c r="Y225" s="376"/>
      <c r="Z225" s="109" t="str">
        <f t="shared" ca="1" si="110"/>
        <v>Денчик</v>
      </c>
      <c r="AA225" s="22" t="str">
        <f t="shared" ca="1" si="111"/>
        <v>Олександр</v>
      </c>
      <c r="AB225" s="22" t="str">
        <f t="shared" ca="1" si="112"/>
        <v>Максимович</v>
      </c>
      <c r="AC225" s="349">
        <f t="shared" ca="1" si="113"/>
        <v>3586809977</v>
      </c>
      <c r="AD225" s="375">
        <f t="shared" ca="1" si="114"/>
        <v>0</v>
      </c>
      <c r="AE225" s="376"/>
      <c r="AF225" s="109" t="str">
        <f t="shared" ca="1" si="115"/>
        <v>Денчик</v>
      </c>
      <c r="AG225" s="22" t="str">
        <f t="shared" ca="1" si="116"/>
        <v>Олександр</v>
      </c>
      <c r="AH225" s="22" t="str">
        <f t="shared" ca="1" si="117"/>
        <v>Максимович</v>
      </c>
      <c r="AI225" s="349">
        <f t="shared" ca="1" si="118"/>
        <v>3586809977</v>
      </c>
      <c r="AJ225" s="375">
        <f t="shared" ca="1" si="119"/>
        <v>0</v>
      </c>
    </row>
    <row r="226" spans="1:36" ht="15.75" hidden="1" thickBot="1">
      <c r="A226" s="20"/>
      <c r="B226" s="109">
        <f t="shared" ca="1" si="90"/>
        <v>0</v>
      </c>
      <c r="C226" s="22">
        <f t="shared" ca="1" si="91"/>
        <v>0</v>
      </c>
      <c r="D226" s="22">
        <f t="shared" ca="1" si="92"/>
        <v>0</v>
      </c>
      <c r="E226" s="349">
        <f t="shared" ca="1" si="93"/>
        <v>0</v>
      </c>
      <c r="F226" s="23">
        <f t="shared" ca="1" si="94"/>
        <v>0</v>
      </c>
      <c r="G226" s="376"/>
      <c r="H226" s="109">
        <f t="shared" ca="1" si="95"/>
        <v>0</v>
      </c>
      <c r="I226" s="22">
        <f t="shared" ca="1" si="96"/>
        <v>0</v>
      </c>
      <c r="J226" s="22">
        <f t="shared" ca="1" si="97"/>
        <v>0</v>
      </c>
      <c r="K226" s="349">
        <f t="shared" ca="1" si="98"/>
        <v>0</v>
      </c>
      <c r="L226" s="375">
        <f t="shared" ca="1" si="99"/>
        <v>0</v>
      </c>
      <c r="M226" s="376"/>
      <c r="N226" s="109">
        <f t="shared" ca="1" si="100"/>
        <v>0</v>
      </c>
      <c r="O226" s="22">
        <f t="shared" ca="1" si="101"/>
        <v>0</v>
      </c>
      <c r="P226" s="22">
        <f t="shared" ca="1" si="102"/>
        <v>0</v>
      </c>
      <c r="Q226" s="349">
        <f t="shared" ca="1" si="103"/>
        <v>0</v>
      </c>
      <c r="R226" s="375">
        <f t="shared" ca="1" si="104"/>
        <v>0</v>
      </c>
      <c r="S226" s="376"/>
      <c r="T226" s="109">
        <f t="shared" ca="1" si="105"/>
        <v>0</v>
      </c>
      <c r="U226" s="22">
        <f t="shared" ca="1" si="106"/>
        <v>0</v>
      </c>
      <c r="V226" s="22">
        <f t="shared" ca="1" si="107"/>
        <v>0</v>
      </c>
      <c r="W226" s="349">
        <f t="shared" ca="1" si="108"/>
        <v>0</v>
      </c>
      <c r="X226" s="375">
        <f t="shared" ca="1" si="109"/>
        <v>0</v>
      </c>
      <c r="Y226" s="376"/>
      <c r="Z226" s="109">
        <f t="shared" ca="1" si="110"/>
        <v>0</v>
      </c>
      <c r="AA226" s="22">
        <f t="shared" ca="1" si="111"/>
        <v>0</v>
      </c>
      <c r="AB226" s="22">
        <f t="shared" ca="1" si="112"/>
        <v>0</v>
      </c>
      <c r="AC226" s="349">
        <f t="shared" ca="1" si="113"/>
        <v>0</v>
      </c>
      <c r="AD226" s="375">
        <f t="shared" ca="1" si="114"/>
        <v>0</v>
      </c>
      <c r="AE226" s="376"/>
      <c r="AF226" s="109">
        <f t="shared" ca="1" si="115"/>
        <v>0</v>
      </c>
      <c r="AG226" s="22">
        <f t="shared" ca="1" si="116"/>
        <v>0</v>
      </c>
      <c r="AH226" s="22">
        <f t="shared" ca="1" si="117"/>
        <v>0</v>
      </c>
      <c r="AI226" s="349">
        <f t="shared" ca="1" si="118"/>
        <v>0</v>
      </c>
      <c r="AJ226" s="375">
        <f t="shared" ca="1" si="119"/>
        <v>0</v>
      </c>
    </row>
    <row r="227" spans="1:36" ht="15.75" hidden="1" thickBot="1">
      <c r="A227" s="20"/>
      <c r="B227" s="109" t="str">
        <f t="shared" ca="1" si="90"/>
        <v>Кожокар</v>
      </c>
      <c r="C227" s="22" t="str">
        <f t="shared" ca="1" si="91"/>
        <v>Станіслав</v>
      </c>
      <c r="D227" s="22" t="str">
        <f t="shared" ca="1" si="92"/>
        <v>Євгенійович</v>
      </c>
      <c r="E227" s="349">
        <f t="shared" ca="1" si="93"/>
        <v>3733007715</v>
      </c>
      <c r="F227" s="23">
        <f t="shared" ca="1" si="94"/>
        <v>0</v>
      </c>
      <c r="G227" s="376"/>
      <c r="H227" s="109" t="str">
        <f t="shared" ca="1" si="95"/>
        <v>Кожокар</v>
      </c>
      <c r="I227" s="22" t="str">
        <f t="shared" ca="1" si="96"/>
        <v>Станіслав</v>
      </c>
      <c r="J227" s="22" t="str">
        <f t="shared" ca="1" si="97"/>
        <v>Євгенійович</v>
      </c>
      <c r="K227" s="349">
        <f t="shared" ca="1" si="98"/>
        <v>3733007715</v>
      </c>
      <c r="L227" s="375">
        <f t="shared" ca="1" si="99"/>
        <v>0</v>
      </c>
      <c r="M227" s="376"/>
      <c r="N227" s="109" t="str">
        <f t="shared" ca="1" si="100"/>
        <v>Кожокар</v>
      </c>
      <c r="O227" s="22" t="str">
        <f t="shared" ca="1" si="101"/>
        <v>Станіслав</v>
      </c>
      <c r="P227" s="22" t="str">
        <f t="shared" ca="1" si="102"/>
        <v>Євгенійович</v>
      </c>
      <c r="Q227" s="349">
        <f t="shared" ca="1" si="103"/>
        <v>3733007715</v>
      </c>
      <c r="R227" s="375">
        <f t="shared" ca="1" si="104"/>
        <v>0</v>
      </c>
      <c r="S227" s="376"/>
      <c r="T227" s="109" t="str">
        <f t="shared" ca="1" si="105"/>
        <v>Кожокар</v>
      </c>
      <c r="U227" s="22" t="str">
        <f t="shared" ca="1" si="106"/>
        <v>Станіслав</v>
      </c>
      <c r="V227" s="22" t="str">
        <f t="shared" ca="1" si="107"/>
        <v>Євгенійович</v>
      </c>
      <c r="W227" s="349">
        <f t="shared" ca="1" si="108"/>
        <v>3733007715</v>
      </c>
      <c r="X227" s="375">
        <f t="shared" ca="1" si="109"/>
        <v>0</v>
      </c>
      <c r="Y227" s="376"/>
      <c r="Z227" s="109" t="str">
        <f t="shared" ca="1" si="110"/>
        <v>Кожокар</v>
      </c>
      <c r="AA227" s="22" t="str">
        <f t="shared" ca="1" si="111"/>
        <v>Станіслав</v>
      </c>
      <c r="AB227" s="22" t="str">
        <f t="shared" ca="1" si="112"/>
        <v>Євгенійович</v>
      </c>
      <c r="AC227" s="349">
        <f t="shared" ca="1" si="113"/>
        <v>3733007715</v>
      </c>
      <c r="AD227" s="375">
        <f t="shared" ca="1" si="114"/>
        <v>0</v>
      </c>
      <c r="AE227" s="376"/>
      <c r="AF227" s="109" t="str">
        <f t="shared" ca="1" si="115"/>
        <v>Кожокар</v>
      </c>
      <c r="AG227" s="22" t="str">
        <f t="shared" ca="1" si="116"/>
        <v>Станіслав</v>
      </c>
      <c r="AH227" s="22" t="str">
        <f t="shared" ca="1" si="117"/>
        <v>Євгенійович</v>
      </c>
      <c r="AI227" s="349">
        <f t="shared" ca="1" si="118"/>
        <v>3733007715</v>
      </c>
      <c r="AJ227" s="375">
        <f t="shared" ca="1" si="119"/>
        <v>0</v>
      </c>
    </row>
    <row r="228" spans="1:36" ht="15.75" hidden="1" thickBot="1">
      <c r="A228" s="20"/>
      <c r="B228" s="109" t="str">
        <f t="shared" ca="1" si="90"/>
        <v>вс/сс</v>
      </c>
      <c r="C228" s="22">
        <f t="shared" ca="1" si="91"/>
        <v>0</v>
      </c>
      <c r="D228" s="22">
        <f t="shared" ca="1" si="92"/>
        <v>0</v>
      </c>
      <c r="E228" s="349">
        <f t="shared" ca="1" si="93"/>
        <v>0</v>
      </c>
      <c r="F228" s="23">
        <f t="shared" ca="1" si="94"/>
        <v>0</v>
      </c>
      <c r="G228" s="376"/>
      <c r="H228" s="109" t="str">
        <f t="shared" ca="1" si="95"/>
        <v>вс/сс</v>
      </c>
      <c r="I228" s="22">
        <f t="shared" ca="1" si="96"/>
        <v>0</v>
      </c>
      <c r="J228" s="22">
        <f t="shared" ca="1" si="97"/>
        <v>0</v>
      </c>
      <c r="K228" s="349">
        <f t="shared" ca="1" si="98"/>
        <v>0</v>
      </c>
      <c r="L228" s="375">
        <f t="shared" ca="1" si="99"/>
        <v>0</v>
      </c>
      <c r="M228" s="376"/>
      <c r="N228" s="109" t="str">
        <f t="shared" ca="1" si="100"/>
        <v>вс/сс</v>
      </c>
      <c r="O228" s="22">
        <f t="shared" ca="1" si="101"/>
        <v>0</v>
      </c>
      <c r="P228" s="22">
        <f t="shared" ca="1" si="102"/>
        <v>0</v>
      </c>
      <c r="Q228" s="349">
        <f t="shared" ca="1" si="103"/>
        <v>0</v>
      </c>
      <c r="R228" s="375">
        <f t="shared" ca="1" si="104"/>
        <v>0</v>
      </c>
      <c r="S228" s="376"/>
      <c r="T228" s="109" t="str">
        <f t="shared" ca="1" si="105"/>
        <v>вс/сс</v>
      </c>
      <c r="U228" s="22">
        <f t="shared" ca="1" si="106"/>
        <v>0</v>
      </c>
      <c r="V228" s="22">
        <f t="shared" ca="1" si="107"/>
        <v>0</v>
      </c>
      <c r="W228" s="349">
        <f t="shared" ca="1" si="108"/>
        <v>0</v>
      </c>
      <c r="X228" s="375">
        <f t="shared" ca="1" si="109"/>
        <v>0</v>
      </c>
      <c r="Y228" s="376"/>
      <c r="Z228" s="109" t="str">
        <f t="shared" ca="1" si="110"/>
        <v>вс/сс</v>
      </c>
      <c r="AA228" s="22">
        <f t="shared" ca="1" si="111"/>
        <v>0</v>
      </c>
      <c r="AB228" s="22">
        <f t="shared" ca="1" si="112"/>
        <v>0</v>
      </c>
      <c r="AC228" s="349">
        <f t="shared" ca="1" si="113"/>
        <v>0</v>
      </c>
      <c r="AD228" s="375">
        <f t="shared" ca="1" si="114"/>
        <v>0</v>
      </c>
      <c r="AE228" s="376"/>
      <c r="AF228" s="109" t="str">
        <f t="shared" ca="1" si="115"/>
        <v>вс/сс</v>
      </c>
      <c r="AG228" s="22">
        <f t="shared" ca="1" si="116"/>
        <v>0</v>
      </c>
      <c r="AH228" s="22">
        <f t="shared" ca="1" si="117"/>
        <v>0</v>
      </c>
      <c r="AI228" s="349">
        <f t="shared" ca="1" si="118"/>
        <v>0</v>
      </c>
      <c r="AJ228" s="375">
        <f t="shared" ca="1" si="119"/>
        <v>0</v>
      </c>
    </row>
    <row r="229" spans="1:36" ht="15.75" hidden="1" thickBot="1">
      <c r="A229" s="20"/>
      <c r="B229" s="109" t="str">
        <f t="shared" ca="1" si="90"/>
        <v>М'ясний</v>
      </c>
      <c r="C229" s="22" t="str">
        <f t="shared" ca="1" si="91"/>
        <v>Олександр</v>
      </c>
      <c r="D229" s="22" t="str">
        <f t="shared" ca="1" si="92"/>
        <v>Олегович</v>
      </c>
      <c r="E229" s="349" t="str">
        <f t="shared" ca="1" si="93"/>
        <v>3690101876</v>
      </c>
      <c r="F229" s="23">
        <f t="shared" ca="1" si="94"/>
        <v>0</v>
      </c>
      <c r="G229" s="376"/>
      <c r="H229" s="109" t="str">
        <f t="shared" ca="1" si="95"/>
        <v>М'ясний</v>
      </c>
      <c r="I229" s="22" t="str">
        <f t="shared" ca="1" si="96"/>
        <v>Олександр</v>
      </c>
      <c r="J229" s="22" t="str">
        <f t="shared" ca="1" si="97"/>
        <v>Олегович</v>
      </c>
      <c r="K229" s="349" t="str">
        <f t="shared" ca="1" si="98"/>
        <v>3690101876</v>
      </c>
      <c r="L229" s="375">
        <f t="shared" ca="1" si="99"/>
        <v>0</v>
      </c>
      <c r="M229" s="376"/>
      <c r="N229" s="109" t="str">
        <f t="shared" ca="1" si="100"/>
        <v>М'ясний</v>
      </c>
      <c r="O229" s="22" t="str">
        <f t="shared" ca="1" si="101"/>
        <v>Олександр</v>
      </c>
      <c r="P229" s="22" t="str">
        <f t="shared" ca="1" si="102"/>
        <v>Олегович</v>
      </c>
      <c r="Q229" s="349" t="str">
        <f t="shared" ca="1" si="103"/>
        <v>3690101876</v>
      </c>
      <c r="R229" s="375">
        <f t="shared" ca="1" si="104"/>
        <v>0</v>
      </c>
      <c r="S229" s="376"/>
      <c r="T229" s="109" t="str">
        <f t="shared" ca="1" si="105"/>
        <v>М'ясний</v>
      </c>
      <c r="U229" s="22" t="str">
        <f t="shared" ca="1" si="106"/>
        <v>Олександр</v>
      </c>
      <c r="V229" s="22" t="str">
        <f t="shared" ca="1" si="107"/>
        <v>Олегович</v>
      </c>
      <c r="W229" s="349" t="str">
        <f t="shared" ca="1" si="108"/>
        <v>3690101876</v>
      </c>
      <c r="X229" s="375">
        <f t="shared" ca="1" si="109"/>
        <v>0</v>
      </c>
      <c r="Y229" s="376"/>
      <c r="Z229" s="109" t="str">
        <f t="shared" ca="1" si="110"/>
        <v>М'ясний</v>
      </c>
      <c r="AA229" s="22" t="str">
        <f t="shared" ca="1" si="111"/>
        <v>Олександр</v>
      </c>
      <c r="AB229" s="22" t="str">
        <f t="shared" ca="1" si="112"/>
        <v>Олегович</v>
      </c>
      <c r="AC229" s="349" t="str">
        <f t="shared" ca="1" si="113"/>
        <v>3690101876</v>
      </c>
      <c r="AD229" s="375">
        <f t="shared" ca="1" si="114"/>
        <v>0</v>
      </c>
      <c r="AE229" s="376"/>
      <c r="AF229" s="109" t="str">
        <f t="shared" ca="1" si="115"/>
        <v>М'ясний</v>
      </c>
      <c r="AG229" s="22" t="str">
        <f t="shared" ca="1" si="116"/>
        <v>Олександр</v>
      </c>
      <c r="AH229" s="22" t="str">
        <f t="shared" ca="1" si="117"/>
        <v>Олегович</v>
      </c>
      <c r="AI229" s="349" t="str">
        <f t="shared" ca="1" si="118"/>
        <v>3690101876</v>
      </c>
      <c r="AJ229" s="375">
        <f t="shared" ca="1" si="119"/>
        <v>0</v>
      </c>
    </row>
    <row r="230" spans="1:36" ht="15.75" hidden="1" thickBot="1">
      <c r="A230" s="20"/>
      <c r="B230" s="109">
        <f t="shared" ca="1" si="90"/>
        <v>0</v>
      </c>
      <c r="C230" s="22">
        <f t="shared" ca="1" si="91"/>
        <v>0</v>
      </c>
      <c r="D230" s="22">
        <f t="shared" ca="1" si="92"/>
        <v>0</v>
      </c>
      <c r="E230" s="349">
        <f t="shared" ca="1" si="93"/>
        <v>0</v>
      </c>
      <c r="F230" s="23">
        <f t="shared" ca="1" si="94"/>
        <v>0</v>
      </c>
      <c r="G230" s="376"/>
      <c r="H230" s="109">
        <f t="shared" ca="1" si="95"/>
        <v>0</v>
      </c>
      <c r="I230" s="22">
        <f t="shared" ca="1" si="96"/>
        <v>0</v>
      </c>
      <c r="J230" s="22">
        <f t="shared" ca="1" si="97"/>
        <v>0</v>
      </c>
      <c r="K230" s="349">
        <f t="shared" ca="1" si="98"/>
        <v>0</v>
      </c>
      <c r="L230" s="375">
        <f t="shared" ca="1" si="99"/>
        <v>0</v>
      </c>
      <c r="M230" s="376"/>
      <c r="N230" s="109">
        <f t="shared" ca="1" si="100"/>
        <v>0</v>
      </c>
      <c r="O230" s="22">
        <f t="shared" ca="1" si="101"/>
        <v>0</v>
      </c>
      <c r="P230" s="22">
        <f t="shared" ca="1" si="102"/>
        <v>0</v>
      </c>
      <c r="Q230" s="349">
        <f t="shared" ca="1" si="103"/>
        <v>0</v>
      </c>
      <c r="R230" s="375">
        <f t="shared" ca="1" si="104"/>
        <v>0</v>
      </c>
      <c r="S230" s="376"/>
      <c r="T230" s="109">
        <f t="shared" ca="1" si="105"/>
        <v>0</v>
      </c>
      <c r="U230" s="22">
        <f t="shared" ca="1" si="106"/>
        <v>0</v>
      </c>
      <c r="V230" s="22">
        <f t="shared" ca="1" si="107"/>
        <v>0</v>
      </c>
      <c r="W230" s="349">
        <f t="shared" ca="1" si="108"/>
        <v>0</v>
      </c>
      <c r="X230" s="375">
        <f t="shared" ca="1" si="109"/>
        <v>0</v>
      </c>
      <c r="Y230" s="376"/>
      <c r="Z230" s="109">
        <f t="shared" ca="1" si="110"/>
        <v>0</v>
      </c>
      <c r="AA230" s="22">
        <f t="shared" ca="1" si="111"/>
        <v>0</v>
      </c>
      <c r="AB230" s="22">
        <f t="shared" ca="1" si="112"/>
        <v>0</v>
      </c>
      <c r="AC230" s="349">
        <f t="shared" ca="1" si="113"/>
        <v>0</v>
      </c>
      <c r="AD230" s="375">
        <f t="shared" ca="1" si="114"/>
        <v>0</v>
      </c>
      <c r="AE230" s="376"/>
      <c r="AF230" s="109">
        <f t="shared" ca="1" si="115"/>
        <v>0</v>
      </c>
      <c r="AG230" s="22">
        <f t="shared" ca="1" si="116"/>
        <v>0</v>
      </c>
      <c r="AH230" s="22">
        <f t="shared" ca="1" si="117"/>
        <v>0</v>
      </c>
      <c r="AI230" s="349">
        <f t="shared" ca="1" si="118"/>
        <v>0</v>
      </c>
      <c r="AJ230" s="375">
        <f t="shared" ca="1" si="119"/>
        <v>0</v>
      </c>
    </row>
    <row r="231" spans="1:36" ht="15.75" hidden="1" thickBot="1">
      <c r="A231" s="20"/>
      <c r="B231" s="109" t="str">
        <f t="shared" ca="1" si="90"/>
        <v>Стрельцов</v>
      </c>
      <c r="C231" s="22" t="str">
        <f t="shared" ca="1" si="91"/>
        <v>Олександр</v>
      </c>
      <c r="D231" s="22" t="str">
        <f t="shared" ca="1" si="92"/>
        <v>Петрович</v>
      </c>
      <c r="E231" s="349">
        <f t="shared" ca="1" si="93"/>
        <v>2978512230</v>
      </c>
      <c r="F231" s="23">
        <f t="shared" ca="1" si="94"/>
        <v>0</v>
      </c>
      <c r="G231" s="376"/>
      <c r="H231" s="109" t="str">
        <f t="shared" ca="1" si="95"/>
        <v>Стрельцов</v>
      </c>
      <c r="I231" s="22" t="str">
        <f t="shared" ca="1" si="96"/>
        <v>Олександр</v>
      </c>
      <c r="J231" s="22" t="str">
        <f t="shared" ca="1" si="97"/>
        <v>Петрович</v>
      </c>
      <c r="K231" s="349">
        <f t="shared" ca="1" si="98"/>
        <v>2978512230</v>
      </c>
      <c r="L231" s="375">
        <f t="shared" ca="1" si="99"/>
        <v>0</v>
      </c>
      <c r="M231" s="376"/>
      <c r="N231" s="109" t="str">
        <f t="shared" ca="1" si="100"/>
        <v>Стрельцов</v>
      </c>
      <c r="O231" s="22" t="str">
        <f t="shared" ca="1" si="101"/>
        <v>Олександр</v>
      </c>
      <c r="P231" s="22" t="str">
        <f t="shared" ca="1" si="102"/>
        <v>Петрович</v>
      </c>
      <c r="Q231" s="349">
        <f t="shared" ca="1" si="103"/>
        <v>2978512230</v>
      </c>
      <c r="R231" s="375">
        <f t="shared" ca="1" si="104"/>
        <v>0</v>
      </c>
      <c r="S231" s="376"/>
      <c r="T231" s="109" t="str">
        <f t="shared" ca="1" si="105"/>
        <v>Стрельцов</v>
      </c>
      <c r="U231" s="22" t="str">
        <f t="shared" ca="1" si="106"/>
        <v>Олександр</v>
      </c>
      <c r="V231" s="22" t="str">
        <f t="shared" ca="1" si="107"/>
        <v>Петрович</v>
      </c>
      <c r="W231" s="349">
        <f t="shared" ca="1" si="108"/>
        <v>2978512230</v>
      </c>
      <c r="X231" s="375">
        <f t="shared" ca="1" si="109"/>
        <v>0</v>
      </c>
      <c r="Y231" s="376"/>
      <c r="Z231" s="109" t="str">
        <f t="shared" ca="1" si="110"/>
        <v>Стрельцов</v>
      </c>
      <c r="AA231" s="22" t="str">
        <f t="shared" ca="1" si="111"/>
        <v>Олександр</v>
      </c>
      <c r="AB231" s="22" t="str">
        <f t="shared" ca="1" si="112"/>
        <v>Петрович</v>
      </c>
      <c r="AC231" s="349">
        <f t="shared" ca="1" si="113"/>
        <v>2978512230</v>
      </c>
      <c r="AD231" s="375">
        <f t="shared" ca="1" si="114"/>
        <v>0</v>
      </c>
      <c r="AE231" s="376"/>
      <c r="AF231" s="109" t="str">
        <f t="shared" ca="1" si="115"/>
        <v>Стрельцов</v>
      </c>
      <c r="AG231" s="22" t="str">
        <f t="shared" ca="1" si="116"/>
        <v>Олександр</v>
      </c>
      <c r="AH231" s="22" t="str">
        <f t="shared" ca="1" si="117"/>
        <v>Петрович</v>
      </c>
      <c r="AI231" s="349">
        <f t="shared" ca="1" si="118"/>
        <v>2978512230</v>
      </c>
      <c r="AJ231" s="375">
        <f t="shared" ca="1" si="119"/>
        <v>0</v>
      </c>
    </row>
    <row r="232" spans="1:36" ht="15.75" hidden="1" thickBot="1">
      <c r="A232" s="20"/>
      <c r="B232" s="109" t="str">
        <f t="shared" ca="1" si="90"/>
        <v>вс/сс</v>
      </c>
      <c r="C232" s="22">
        <f t="shared" ca="1" si="91"/>
        <v>0</v>
      </c>
      <c r="D232" s="22">
        <f t="shared" ca="1" si="92"/>
        <v>0</v>
      </c>
      <c r="E232" s="349">
        <f t="shared" ca="1" si="93"/>
        <v>0</v>
      </c>
      <c r="F232" s="23">
        <f t="shared" ca="1" si="94"/>
        <v>0</v>
      </c>
      <c r="G232" s="376"/>
      <c r="H232" s="109" t="str">
        <f t="shared" ca="1" si="95"/>
        <v>вс/сс</v>
      </c>
      <c r="I232" s="22">
        <f t="shared" ca="1" si="96"/>
        <v>0</v>
      </c>
      <c r="J232" s="22">
        <f t="shared" ca="1" si="97"/>
        <v>0</v>
      </c>
      <c r="K232" s="349">
        <f t="shared" ca="1" si="98"/>
        <v>0</v>
      </c>
      <c r="L232" s="375">
        <f t="shared" ca="1" si="99"/>
        <v>0</v>
      </c>
      <c r="M232" s="376"/>
      <c r="N232" s="109" t="str">
        <f t="shared" ca="1" si="100"/>
        <v>вс/сс</v>
      </c>
      <c r="O232" s="22">
        <f t="shared" ca="1" si="101"/>
        <v>0</v>
      </c>
      <c r="P232" s="22">
        <f t="shared" ca="1" si="102"/>
        <v>0</v>
      </c>
      <c r="Q232" s="349">
        <f t="shared" ca="1" si="103"/>
        <v>0</v>
      </c>
      <c r="R232" s="375">
        <f t="shared" ca="1" si="104"/>
        <v>0</v>
      </c>
      <c r="S232" s="376"/>
      <c r="T232" s="109" t="str">
        <f t="shared" ca="1" si="105"/>
        <v>вс/сс</v>
      </c>
      <c r="U232" s="22">
        <f t="shared" ca="1" si="106"/>
        <v>0</v>
      </c>
      <c r="V232" s="22">
        <f t="shared" ca="1" si="107"/>
        <v>0</v>
      </c>
      <c r="W232" s="349">
        <f t="shared" ca="1" si="108"/>
        <v>0</v>
      </c>
      <c r="X232" s="375">
        <f t="shared" ca="1" si="109"/>
        <v>0</v>
      </c>
      <c r="Y232" s="376"/>
      <c r="Z232" s="109" t="str">
        <f t="shared" ca="1" si="110"/>
        <v>вс/сс</v>
      </c>
      <c r="AA232" s="22">
        <f t="shared" ca="1" si="111"/>
        <v>0</v>
      </c>
      <c r="AB232" s="22">
        <f t="shared" ca="1" si="112"/>
        <v>0</v>
      </c>
      <c r="AC232" s="349">
        <f t="shared" ca="1" si="113"/>
        <v>0</v>
      </c>
      <c r="AD232" s="375">
        <f t="shared" ca="1" si="114"/>
        <v>0</v>
      </c>
      <c r="AE232" s="376"/>
      <c r="AF232" s="109" t="str">
        <f t="shared" ca="1" si="115"/>
        <v>вс/сс</v>
      </c>
      <c r="AG232" s="22">
        <f t="shared" ca="1" si="116"/>
        <v>0</v>
      </c>
      <c r="AH232" s="22">
        <f t="shared" ca="1" si="117"/>
        <v>0</v>
      </c>
      <c r="AI232" s="349">
        <f t="shared" ca="1" si="118"/>
        <v>0</v>
      </c>
      <c r="AJ232" s="375">
        <f t="shared" ca="1" si="119"/>
        <v>0</v>
      </c>
    </row>
    <row r="233" spans="1:36" ht="15.75" hidden="1" thickBot="1">
      <c r="A233" s="20"/>
      <c r="B233" s="109" t="str">
        <f t="shared" ca="1" si="90"/>
        <v>Сливоцька</v>
      </c>
      <c r="C233" s="22" t="str">
        <f t="shared" ca="1" si="91"/>
        <v>Сніжана</v>
      </c>
      <c r="D233" s="22" t="str">
        <f t="shared" ca="1" si="92"/>
        <v>Віталіївна</v>
      </c>
      <c r="E233" s="349">
        <f t="shared" ca="1" si="93"/>
        <v>3681004467</v>
      </c>
      <c r="F233" s="23">
        <f t="shared" ca="1" si="94"/>
        <v>0</v>
      </c>
      <c r="G233" s="376"/>
      <c r="H233" s="109" t="str">
        <f t="shared" ca="1" si="95"/>
        <v>Сливоцька</v>
      </c>
      <c r="I233" s="22" t="str">
        <f t="shared" ca="1" si="96"/>
        <v>Сніжана</v>
      </c>
      <c r="J233" s="22" t="str">
        <f t="shared" ca="1" si="97"/>
        <v>Віталіївна</v>
      </c>
      <c r="K233" s="349">
        <f t="shared" ca="1" si="98"/>
        <v>3681004467</v>
      </c>
      <c r="L233" s="375">
        <f t="shared" ca="1" si="99"/>
        <v>0</v>
      </c>
      <c r="M233" s="376"/>
      <c r="N233" s="109" t="str">
        <f t="shared" ca="1" si="100"/>
        <v>Сливоцька</v>
      </c>
      <c r="O233" s="22" t="str">
        <f t="shared" ca="1" si="101"/>
        <v>Сніжана</v>
      </c>
      <c r="P233" s="22" t="str">
        <f t="shared" ca="1" si="102"/>
        <v>Віталіївна</v>
      </c>
      <c r="Q233" s="349">
        <f t="shared" ca="1" si="103"/>
        <v>3681004467</v>
      </c>
      <c r="R233" s="375">
        <f t="shared" ca="1" si="104"/>
        <v>0</v>
      </c>
      <c r="S233" s="376"/>
      <c r="T233" s="109" t="str">
        <f t="shared" ca="1" si="105"/>
        <v>Сливоцька</v>
      </c>
      <c r="U233" s="22" t="str">
        <f t="shared" ca="1" si="106"/>
        <v>Сніжана</v>
      </c>
      <c r="V233" s="22" t="str">
        <f t="shared" ca="1" si="107"/>
        <v>Віталіївна</v>
      </c>
      <c r="W233" s="349">
        <f t="shared" ca="1" si="108"/>
        <v>3681004467</v>
      </c>
      <c r="X233" s="375">
        <f t="shared" ca="1" si="109"/>
        <v>0</v>
      </c>
      <c r="Y233" s="376"/>
      <c r="Z233" s="109" t="str">
        <f t="shared" ca="1" si="110"/>
        <v>Сливоцька</v>
      </c>
      <c r="AA233" s="22" t="str">
        <f t="shared" ca="1" si="111"/>
        <v>Сніжана</v>
      </c>
      <c r="AB233" s="22" t="str">
        <f t="shared" ca="1" si="112"/>
        <v>Віталіївна</v>
      </c>
      <c r="AC233" s="349">
        <f t="shared" ca="1" si="113"/>
        <v>3681004467</v>
      </c>
      <c r="AD233" s="375">
        <f t="shared" ca="1" si="114"/>
        <v>0</v>
      </c>
      <c r="AE233" s="376"/>
      <c r="AF233" s="109" t="str">
        <f t="shared" ca="1" si="115"/>
        <v>Сливоцька</v>
      </c>
      <c r="AG233" s="22" t="str">
        <f t="shared" ca="1" si="116"/>
        <v>Сніжана</v>
      </c>
      <c r="AH233" s="22" t="str">
        <f t="shared" ca="1" si="117"/>
        <v>Віталіївна</v>
      </c>
      <c r="AI233" s="349">
        <f t="shared" ca="1" si="118"/>
        <v>3681004467</v>
      </c>
      <c r="AJ233" s="375">
        <f t="shared" ca="1" si="119"/>
        <v>0</v>
      </c>
    </row>
    <row r="234" spans="1:36" ht="15.75" hidden="1" thickBot="1">
      <c r="A234" s="20"/>
      <c r="B234" s="109" t="str">
        <f t="shared" ca="1" si="90"/>
        <v>Головач</v>
      </c>
      <c r="C234" s="22" t="str">
        <f t="shared" ca="1" si="91"/>
        <v>Марина</v>
      </c>
      <c r="D234" s="22" t="str">
        <f t="shared" ca="1" si="92"/>
        <v>Олександрівна</v>
      </c>
      <c r="E234" s="349">
        <f t="shared" ca="1" si="93"/>
        <v>3052919883</v>
      </c>
      <c r="F234" s="23">
        <f t="shared" ca="1" si="94"/>
        <v>0</v>
      </c>
      <c r="G234" s="376"/>
      <c r="H234" s="109" t="str">
        <f t="shared" ca="1" si="95"/>
        <v>Головач</v>
      </c>
      <c r="I234" s="22" t="str">
        <f t="shared" ca="1" si="96"/>
        <v>Марина</v>
      </c>
      <c r="J234" s="22" t="str">
        <f t="shared" ca="1" si="97"/>
        <v>Олександрівна</v>
      </c>
      <c r="K234" s="349">
        <f t="shared" ca="1" si="98"/>
        <v>3052919883</v>
      </c>
      <c r="L234" s="375">
        <f t="shared" ca="1" si="99"/>
        <v>0</v>
      </c>
      <c r="M234" s="376"/>
      <c r="N234" s="109" t="str">
        <f t="shared" ca="1" si="100"/>
        <v>Головач</v>
      </c>
      <c r="O234" s="22" t="str">
        <f t="shared" ca="1" si="101"/>
        <v>Марина</v>
      </c>
      <c r="P234" s="22" t="str">
        <f t="shared" ca="1" si="102"/>
        <v>Олександрівна</v>
      </c>
      <c r="Q234" s="349">
        <f t="shared" ca="1" si="103"/>
        <v>3052919883</v>
      </c>
      <c r="R234" s="375">
        <f t="shared" ca="1" si="104"/>
        <v>0</v>
      </c>
      <c r="S234" s="376"/>
      <c r="T234" s="109" t="str">
        <f t="shared" ca="1" si="105"/>
        <v>Головач</v>
      </c>
      <c r="U234" s="22" t="str">
        <f t="shared" ca="1" si="106"/>
        <v>Марина</v>
      </c>
      <c r="V234" s="22" t="str">
        <f t="shared" ca="1" si="107"/>
        <v>Олександрівна</v>
      </c>
      <c r="W234" s="349">
        <f t="shared" ca="1" si="108"/>
        <v>3052919883</v>
      </c>
      <c r="X234" s="375">
        <f t="shared" ca="1" si="109"/>
        <v>0</v>
      </c>
      <c r="Y234" s="376"/>
      <c r="Z234" s="109" t="str">
        <f t="shared" ca="1" si="110"/>
        <v>Головач</v>
      </c>
      <c r="AA234" s="22" t="str">
        <f t="shared" ca="1" si="111"/>
        <v>Марина</v>
      </c>
      <c r="AB234" s="22" t="str">
        <f t="shared" ca="1" si="112"/>
        <v>Олександрівна</v>
      </c>
      <c r="AC234" s="349">
        <f t="shared" ca="1" si="113"/>
        <v>3052919883</v>
      </c>
      <c r="AD234" s="375">
        <f t="shared" ca="1" si="114"/>
        <v>0</v>
      </c>
      <c r="AE234" s="376"/>
      <c r="AF234" s="109" t="str">
        <f t="shared" ca="1" si="115"/>
        <v>Головач</v>
      </c>
      <c r="AG234" s="22" t="str">
        <f t="shared" ca="1" si="116"/>
        <v>Марина</v>
      </c>
      <c r="AH234" s="22" t="str">
        <f t="shared" ca="1" si="117"/>
        <v>Олександрівна</v>
      </c>
      <c r="AI234" s="349">
        <f t="shared" ca="1" si="118"/>
        <v>3052919883</v>
      </c>
      <c r="AJ234" s="375">
        <f t="shared" ca="1" si="119"/>
        <v>0</v>
      </c>
    </row>
    <row r="235" spans="1:36" ht="15.75" hidden="1" thickBot="1">
      <c r="A235" s="20"/>
      <c r="B235" s="109">
        <f t="shared" ca="1" si="90"/>
        <v>0</v>
      </c>
      <c r="C235" s="22">
        <f t="shared" ca="1" si="91"/>
        <v>0</v>
      </c>
      <c r="D235" s="22">
        <f t="shared" ca="1" si="92"/>
        <v>0</v>
      </c>
      <c r="E235" s="349">
        <f t="shared" ca="1" si="93"/>
        <v>0</v>
      </c>
      <c r="F235" s="23">
        <f t="shared" ca="1" si="94"/>
        <v>0</v>
      </c>
      <c r="G235" s="376"/>
      <c r="H235" s="109">
        <f t="shared" ca="1" si="95"/>
        <v>0</v>
      </c>
      <c r="I235" s="22">
        <f t="shared" ca="1" si="96"/>
        <v>0</v>
      </c>
      <c r="J235" s="22">
        <f t="shared" ca="1" si="97"/>
        <v>0</v>
      </c>
      <c r="K235" s="349">
        <f t="shared" ca="1" si="98"/>
        <v>0</v>
      </c>
      <c r="L235" s="375">
        <f t="shared" ca="1" si="99"/>
        <v>0</v>
      </c>
      <c r="M235" s="376"/>
      <c r="N235" s="109">
        <f t="shared" ca="1" si="100"/>
        <v>0</v>
      </c>
      <c r="O235" s="22">
        <f t="shared" ca="1" si="101"/>
        <v>0</v>
      </c>
      <c r="P235" s="22">
        <f t="shared" ca="1" si="102"/>
        <v>0</v>
      </c>
      <c r="Q235" s="349">
        <f t="shared" ca="1" si="103"/>
        <v>0</v>
      </c>
      <c r="R235" s="375">
        <f t="shared" ca="1" si="104"/>
        <v>0</v>
      </c>
      <c r="S235" s="376"/>
      <c r="T235" s="109">
        <f t="shared" ca="1" si="105"/>
        <v>0</v>
      </c>
      <c r="U235" s="22">
        <f t="shared" ca="1" si="106"/>
        <v>0</v>
      </c>
      <c r="V235" s="22">
        <f t="shared" ca="1" si="107"/>
        <v>0</v>
      </c>
      <c r="W235" s="349">
        <f t="shared" ca="1" si="108"/>
        <v>0</v>
      </c>
      <c r="X235" s="375">
        <f t="shared" ca="1" si="109"/>
        <v>0</v>
      </c>
      <c r="Y235" s="376"/>
      <c r="Z235" s="109">
        <f t="shared" ca="1" si="110"/>
        <v>0</v>
      </c>
      <c r="AA235" s="22">
        <f t="shared" ca="1" si="111"/>
        <v>0</v>
      </c>
      <c r="AB235" s="22">
        <f t="shared" ca="1" si="112"/>
        <v>0</v>
      </c>
      <c r="AC235" s="349">
        <f t="shared" ca="1" si="113"/>
        <v>0</v>
      </c>
      <c r="AD235" s="375">
        <f t="shared" ca="1" si="114"/>
        <v>0</v>
      </c>
      <c r="AE235" s="376"/>
      <c r="AF235" s="109">
        <f t="shared" ca="1" si="115"/>
        <v>0</v>
      </c>
      <c r="AG235" s="22">
        <f t="shared" ca="1" si="116"/>
        <v>0</v>
      </c>
      <c r="AH235" s="22">
        <f t="shared" ca="1" si="117"/>
        <v>0</v>
      </c>
      <c r="AI235" s="349">
        <f t="shared" ca="1" si="118"/>
        <v>0</v>
      </c>
      <c r="AJ235" s="375">
        <f t="shared" ca="1" si="119"/>
        <v>0</v>
      </c>
    </row>
    <row r="236" spans="1:36" ht="15.75" hidden="1" thickBot="1">
      <c r="A236" s="20"/>
      <c r="B236" s="109" t="str">
        <f t="shared" ca="1" si="90"/>
        <v>Акатов</v>
      </c>
      <c r="C236" s="22" t="str">
        <f t="shared" ca="1" si="91"/>
        <v>Дмитро</v>
      </c>
      <c r="D236" s="22" t="str">
        <f t="shared" ca="1" si="92"/>
        <v>Костянтинович</v>
      </c>
      <c r="E236" s="349">
        <f t="shared" ca="1" si="93"/>
        <v>3252018137</v>
      </c>
      <c r="F236" s="23">
        <f t="shared" ca="1" si="94"/>
        <v>0</v>
      </c>
      <c r="G236" s="376"/>
      <c r="H236" s="109" t="str">
        <f t="shared" ca="1" si="95"/>
        <v>Акатов</v>
      </c>
      <c r="I236" s="22" t="str">
        <f t="shared" ca="1" si="96"/>
        <v>Дмитро</v>
      </c>
      <c r="J236" s="22" t="str">
        <f t="shared" ca="1" si="97"/>
        <v>Костянтинович</v>
      </c>
      <c r="K236" s="349">
        <f t="shared" ca="1" si="98"/>
        <v>3252018137</v>
      </c>
      <c r="L236" s="375">
        <f t="shared" ca="1" si="99"/>
        <v>0</v>
      </c>
      <c r="M236" s="376"/>
      <c r="N236" s="109" t="str">
        <f t="shared" ca="1" si="100"/>
        <v>Акатов</v>
      </c>
      <c r="O236" s="22" t="str">
        <f t="shared" ca="1" si="101"/>
        <v>Дмитро</v>
      </c>
      <c r="P236" s="22" t="str">
        <f t="shared" ca="1" si="102"/>
        <v>Костянтинович</v>
      </c>
      <c r="Q236" s="349">
        <f t="shared" ca="1" si="103"/>
        <v>3252018137</v>
      </c>
      <c r="R236" s="375">
        <f t="shared" ca="1" si="104"/>
        <v>0</v>
      </c>
      <c r="S236" s="376"/>
      <c r="T236" s="109" t="str">
        <f t="shared" ca="1" si="105"/>
        <v>Акатов</v>
      </c>
      <c r="U236" s="22" t="str">
        <f t="shared" ca="1" si="106"/>
        <v>Дмитро</v>
      </c>
      <c r="V236" s="22" t="str">
        <f t="shared" ca="1" si="107"/>
        <v>Костянтинович</v>
      </c>
      <c r="W236" s="349">
        <f t="shared" ca="1" si="108"/>
        <v>3252018137</v>
      </c>
      <c r="X236" s="375">
        <f t="shared" ca="1" si="109"/>
        <v>0</v>
      </c>
      <c r="Y236" s="376"/>
      <c r="Z236" s="109" t="str">
        <f t="shared" ca="1" si="110"/>
        <v>Акатов</v>
      </c>
      <c r="AA236" s="22" t="str">
        <f t="shared" ca="1" si="111"/>
        <v>Дмитро</v>
      </c>
      <c r="AB236" s="22" t="str">
        <f t="shared" ca="1" si="112"/>
        <v>Костянтинович</v>
      </c>
      <c r="AC236" s="349">
        <f t="shared" ca="1" si="113"/>
        <v>3252018137</v>
      </c>
      <c r="AD236" s="375">
        <f t="shared" ca="1" si="114"/>
        <v>0</v>
      </c>
      <c r="AE236" s="376"/>
      <c r="AF236" s="109" t="str">
        <f t="shared" ca="1" si="115"/>
        <v>Акатов</v>
      </c>
      <c r="AG236" s="22" t="str">
        <f t="shared" ca="1" si="116"/>
        <v>Дмитро</v>
      </c>
      <c r="AH236" s="22" t="str">
        <f t="shared" ca="1" si="117"/>
        <v>Костянтинович</v>
      </c>
      <c r="AI236" s="349">
        <f t="shared" ca="1" si="118"/>
        <v>3252018137</v>
      </c>
      <c r="AJ236" s="375">
        <f t="shared" ca="1" si="119"/>
        <v>0</v>
      </c>
    </row>
    <row r="237" spans="1:36" ht="15.75" hidden="1" thickBot="1">
      <c r="A237" s="20"/>
      <c r="B237" s="109" t="str">
        <f t="shared" ca="1" si="90"/>
        <v>Клокар</v>
      </c>
      <c r="C237" s="22" t="str">
        <f t="shared" ca="1" si="91"/>
        <v>Геннадій</v>
      </c>
      <c r="D237" s="22" t="str">
        <f t="shared" ca="1" si="92"/>
        <v>Акимович</v>
      </c>
      <c r="E237" s="349">
        <f t="shared" ca="1" si="93"/>
        <v>2636001476</v>
      </c>
      <c r="F237" s="23">
        <f t="shared" ca="1" si="94"/>
        <v>0</v>
      </c>
      <c r="G237" s="376"/>
      <c r="H237" s="109" t="str">
        <f t="shared" ca="1" si="95"/>
        <v>Клокар</v>
      </c>
      <c r="I237" s="22" t="str">
        <f t="shared" ca="1" si="96"/>
        <v>Геннадій</v>
      </c>
      <c r="J237" s="22" t="str">
        <f t="shared" ca="1" si="97"/>
        <v>Акимович</v>
      </c>
      <c r="K237" s="349">
        <f t="shared" ca="1" si="98"/>
        <v>2636001476</v>
      </c>
      <c r="L237" s="375">
        <f t="shared" ca="1" si="99"/>
        <v>0</v>
      </c>
      <c r="M237" s="376"/>
      <c r="N237" s="109" t="str">
        <f t="shared" ca="1" si="100"/>
        <v>Клокар</v>
      </c>
      <c r="O237" s="22" t="str">
        <f t="shared" ca="1" si="101"/>
        <v>Геннадій</v>
      </c>
      <c r="P237" s="22" t="str">
        <f t="shared" ca="1" si="102"/>
        <v>Акимович</v>
      </c>
      <c r="Q237" s="349">
        <f t="shared" ca="1" si="103"/>
        <v>2636001476</v>
      </c>
      <c r="R237" s="375">
        <f t="shared" ca="1" si="104"/>
        <v>0</v>
      </c>
      <c r="S237" s="376"/>
      <c r="T237" s="109" t="str">
        <f t="shared" ca="1" si="105"/>
        <v>Клокар</v>
      </c>
      <c r="U237" s="22" t="str">
        <f t="shared" ca="1" si="106"/>
        <v>Геннадій</v>
      </c>
      <c r="V237" s="22" t="str">
        <f t="shared" ca="1" si="107"/>
        <v>Акимович</v>
      </c>
      <c r="W237" s="349">
        <f t="shared" ca="1" si="108"/>
        <v>2636001476</v>
      </c>
      <c r="X237" s="375">
        <f t="shared" ca="1" si="109"/>
        <v>0</v>
      </c>
      <c r="Y237" s="376"/>
      <c r="Z237" s="109" t="str">
        <f t="shared" ca="1" si="110"/>
        <v>Клокар</v>
      </c>
      <c r="AA237" s="22" t="str">
        <f t="shared" ca="1" si="111"/>
        <v>Геннадій</v>
      </c>
      <c r="AB237" s="22" t="str">
        <f t="shared" ca="1" si="112"/>
        <v>Акимович</v>
      </c>
      <c r="AC237" s="349">
        <f t="shared" ca="1" si="113"/>
        <v>2636001476</v>
      </c>
      <c r="AD237" s="375">
        <f t="shared" ca="1" si="114"/>
        <v>0</v>
      </c>
      <c r="AE237" s="376"/>
      <c r="AF237" s="109" t="str">
        <f t="shared" ca="1" si="115"/>
        <v>Клокар</v>
      </c>
      <c r="AG237" s="22" t="str">
        <f t="shared" ca="1" si="116"/>
        <v>Геннадій</v>
      </c>
      <c r="AH237" s="22" t="str">
        <f t="shared" ca="1" si="117"/>
        <v>Акимович</v>
      </c>
      <c r="AI237" s="349">
        <f t="shared" ca="1" si="118"/>
        <v>2636001476</v>
      </c>
      <c r="AJ237" s="375">
        <f t="shared" ca="1" si="119"/>
        <v>0</v>
      </c>
    </row>
    <row r="238" spans="1:36" ht="15.75" hidden="1" thickBot="1">
      <c r="A238" s="20"/>
      <c r="B238" s="109" t="str">
        <f t="shared" ca="1" si="90"/>
        <v>Головач</v>
      </c>
      <c r="C238" s="22" t="str">
        <f t="shared" ca="1" si="91"/>
        <v>Олександр</v>
      </c>
      <c r="D238" s="22" t="str">
        <f t="shared" ca="1" si="92"/>
        <v>Григорович</v>
      </c>
      <c r="E238" s="349">
        <f t="shared" ca="1" si="93"/>
        <v>2178520674</v>
      </c>
      <c r="F238" s="23">
        <f t="shared" ca="1" si="94"/>
        <v>0</v>
      </c>
      <c r="G238" s="376"/>
      <c r="H238" s="109" t="str">
        <f t="shared" ca="1" si="95"/>
        <v>Головач</v>
      </c>
      <c r="I238" s="22" t="str">
        <f t="shared" ca="1" si="96"/>
        <v>Олександр</v>
      </c>
      <c r="J238" s="22" t="str">
        <f t="shared" ca="1" si="97"/>
        <v>Григорович</v>
      </c>
      <c r="K238" s="349">
        <f t="shared" ca="1" si="98"/>
        <v>2178520674</v>
      </c>
      <c r="L238" s="375">
        <f t="shared" ca="1" si="99"/>
        <v>0</v>
      </c>
      <c r="M238" s="376"/>
      <c r="N238" s="109" t="str">
        <f t="shared" ca="1" si="100"/>
        <v>Головач</v>
      </c>
      <c r="O238" s="22" t="str">
        <f t="shared" ca="1" si="101"/>
        <v>Олександр</v>
      </c>
      <c r="P238" s="22" t="str">
        <f t="shared" ca="1" si="102"/>
        <v>Григорович</v>
      </c>
      <c r="Q238" s="349">
        <f t="shared" ca="1" si="103"/>
        <v>2178520674</v>
      </c>
      <c r="R238" s="375">
        <f t="shared" ca="1" si="104"/>
        <v>0</v>
      </c>
      <c r="S238" s="376"/>
      <c r="T238" s="109" t="str">
        <f t="shared" ca="1" si="105"/>
        <v>Головач</v>
      </c>
      <c r="U238" s="22" t="str">
        <f t="shared" ca="1" si="106"/>
        <v>Олександр</v>
      </c>
      <c r="V238" s="22" t="str">
        <f t="shared" ca="1" si="107"/>
        <v>Григорович</v>
      </c>
      <c r="W238" s="349">
        <f t="shared" ca="1" si="108"/>
        <v>2178520674</v>
      </c>
      <c r="X238" s="375">
        <f t="shared" ca="1" si="109"/>
        <v>0</v>
      </c>
      <c r="Y238" s="376"/>
      <c r="Z238" s="109" t="str">
        <f t="shared" ca="1" si="110"/>
        <v>Головач</v>
      </c>
      <c r="AA238" s="22" t="str">
        <f t="shared" ca="1" si="111"/>
        <v>Олександр</v>
      </c>
      <c r="AB238" s="22" t="str">
        <f t="shared" ca="1" si="112"/>
        <v>Григорович</v>
      </c>
      <c r="AC238" s="349">
        <f t="shared" ca="1" si="113"/>
        <v>2178520674</v>
      </c>
      <c r="AD238" s="375">
        <f t="shared" ca="1" si="114"/>
        <v>0</v>
      </c>
      <c r="AE238" s="376"/>
      <c r="AF238" s="109" t="str">
        <f t="shared" ca="1" si="115"/>
        <v>Головач</v>
      </c>
      <c r="AG238" s="22" t="str">
        <f t="shared" ca="1" si="116"/>
        <v>Олександр</v>
      </c>
      <c r="AH238" s="22" t="str">
        <f t="shared" ca="1" si="117"/>
        <v>Григорович</v>
      </c>
      <c r="AI238" s="349">
        <f t="shared" ca="1" si="118"/>
        <v>2178520674</v>
      </c>
      <c r="AJ238" s="375">
        <f t="shared" ca="1" si="119"/>
        <v>0</v>
      </c>
    </row>
    <row r="239" spans="1:36" ht="15.75" hidden="1" thickBot="1">
      <c r="A239" s="20"/>
      <c r="B239" s="109" t="str">
        <f t="shared" ca="1" si="90"/>
        <v>Поймало</v>
      </c>
      <c r="C239" s="22" t="str">
        <f t="shared" ca="1" si="91"/>
        <v>Микола</v>
      </c>
      <c r="D239" s="22" t="str">
        <f t="shared" ca="1" si="92"/>
        <v>Васильович</v>
      </c>
      <c r="E239" s="349">
        <f t="shared" ca="1" si="93"/>
        <v>2911000653</v>
      </c>
      <c r="F239" s="23">
        <f t="shared" ca="1" si="94"/>
        <v>0</v>
      </c>
      <c r="G239" s="376"/>
      <c r="H239" s="109" t="str">
        <f t="shared" ca="1" si="95"/>
        <v>Поймало</v>
      </c>
      <c r="I239" s="22" t="str">
        <f t="shared" ca="1" si="96"/>
        <v>Микола</v>
      </c>
      <c r="J239" s="22" t="str">
        <f t="shared" ca="1" si="97"/>
        <v>Васильович</v>
      </c>
      <c r="K239" s="349">
        <f t="shared" ca="1" si="98"/>
        <v>2911000653</v>
      </c>
      <c r="L239" s="375">
        <f t="shared" ca="1" si="99"/>
        <v>0</v>
      </c>
      <c r="M239" s="376"/>
      <c r="N239" s="109" t="str">
        <f t="shared" ca="1" si="100"/>
        <v>Поймало</v>
      </c>
      <c r="O239" s="22" t="str">
        <f t="shared" ca="1" si="101"/>
        <v>Микола</v>
      </c>
      <c r="P239" s="22" t="str">
        <f t="shared" ca="1" si="102"/>
        <v>Васильович</v>
      </c>
      <c r="Q239" s="349">
        <f t="shared" ca="1" si="103"/>
        <v>2911000653</v>
      </c>
      <c r="R239" s="375">
        <f t="shared" ca="1" si="104"/>
        <v>0</v>
      </c>
      <c r="S239" s="376"/>
      <c r="T239" s="109" t="str">
        <f t="shared" ca="1" si="105"/>
        <v>Поймало</v>
      </c>
      <c r="U239" s="22" t="str">
        <f t="shared" ca="1" si="106"/>
        <v>Микола</v>
      </c>
      <c r="V239" s="22" t="str">
        <f t="shared" ca="1" si="107"/>
        <v>Васильович</v>
      </c>
      <c r="W239" s="349">
        <f t="shared" ca="1" si="108"/>
        <v>2911000653</v>
      </c>
      <c r="X239" s="375">
        <f t="shared" ca="1" si="109"/>
        <v>0</v>
      </c>
      <c r="Y239" s="376"/>
      <c r="Z239" s="109" t="str">
        <f t="shared" ca="1" si="110"/>
        <v>Поймало</v>
      </c>
      <c r="AA239" s="22" t="str">
        <f t="shared" ca="1" si="111"/>
        <v>Микола</v>
      </c>
      <c r="AB239" s="22" t="str">
        <f t="shared" ca="1" si="112"/>
        <v>Васильович</v>
      </c>
      <c r="AC239" s="349">
        <f t="shared" ca="1" si="113"/>
        <v>2911000653</v>
      </c>
      <c r="AD239" s="375">
        <f t="shared" ca="1" si="114"/>
        <v>0</v>
      </c>
      <c r="AE239" s="376"/>
      <c r="AF239" s="109" t="str">
        <f t="shared" ca="1" si="115"/>
        <v>Поймало</v>
      </c>
      <c r="AG239" s="22" t="str">
        <f t="shared" ca="1" si="116"/>
        <v>Микола</v>
      </c>
      <c r="AH239" s="22" t="str">
        <f t="shared" ca="1" si="117"/>
        <v>Васильович</v>
      </c>
      <c r="AI239" s="349">
        <f t="shared" ca="1" si="118"/>
        <v>2911000653</v>
      </c>
      <c r="AJ239" s="375">
        <f t="shared" ca="1" si="119"/>
        <v>0</v>
      </c>
    </row>
    <row r="240" spans="1:36" ht="15.75" hidden="1" thickBot="1">
      <c r="A240" s="20"/>
      <c r="B240" s="109">
        <f t="shared" ca="1" si="90"/>
        <v>0</v>
      </c>
      <c r="C240" s="22">
        <f t="shared" ca="1" si="91"/>
        <v>0</v>
      </c>
      <c r="D240" s="22">
        <f t="shared" ca="1" si="92"/>
        <v>0</v>
      </c>
      <c r="E240" s="349">
        <f t="shared" ca="1" si="93"/>
        <v>0</v>
      </c>
      <c r="F240" s="23">
        <f t="shared" ca="1" si="94"/>
        <v>0</v>
      </c>
      <c r="G240" s="376"/>
      <c r="H240" s="109">
        <f t="shared" ca="1" si="95"/>
        <v>0</v>
      </c>
      <c r="I240" s="22">
        <f t="shared" ca="1" si="96"/>
        <v>0</v>
      </c>
      <c r="J240" s="22">
        <f t="shared" ca="1" si="97"/>
        <v>0</v>
      </c>
      <c r="K240" s="349">
        <f t="shared" ca="1" si="98"/>
        <v>0</v>
      </c>
      <c r="L240" s="375">
        <f t="shared" ca="1" si="99"/>
        <v>0</v>
      </c>
      <c r="M240" s="376"/>
      <c r="N240" s="109">
        <f t="shared" ca="1" si="100"/>
        <v>0</v>
      </c>
      <c r="O240" s="22">
        <f t="shared" ca="1" si="101"/>
        <v>0</v>
      </c>
      <c r="P240" s="22">
        <f t="shared" ca="1" si="102"/>
        <v>0</v>
      </c>
      <c r="Q240" s="349">
        <f t="shared" ca="1" si="103"/>
        <v>0</v>
      </c>
      <c r="R240" s="375">
        <f t="shared" ca="1" si="104"/>
        <v>0</v>
      </c>
      <c r="S240" s="376"/>
      <c r="T240" s="109">
        <f t="shared" ca="1" si="105"/>
        <v>0</v>
      </c>
      <c r="U240" s="22">
        <f t="shared" ca="1" si="106"/>
        <v>0</v>
      </c>
      <c r="V240" s="22">
        <f t="shared" ca="1" si="107"/>
        <v>0</v>
      </c>
      <c r="W240" s="349">
        <f t="shared" ca="1" si="108"/>
        <v>0</v>
      </c>
      <c r="X240" s="375">
        <f t="shared" ca="1" si="109"/>
        <v>0</v>
      </c>
      <c r="Y240" s="376"/>
      <c r="Z240" s="109">
        <f t="shared" ca="1" si="110"/>
        <v>0</v>
      </c>
      <c r="AA240" s="22">
        <f t="shared" ca="1" si="111"/>
        <v>0</v>
      </c>
      <c r="AB240" s="22">
        <f t="shared" ca="1" si="112"/>
        <v>0</v>
      </c>
      <c r="AC240" s="349">
        <f t="shared" ca="1" si="113"/>
        <v>0</v>
      </c>
      <c r="AD240" s="375">
        <f t="shared" ca="1" si="114"/>
        <v>0</v>
      </c>
      <c r="AE240" s="376"/>
      <c r="AF240" s="109">
        <f t="shared" ca="1" si="115"/>
        <v>0</v>
      </c>
      <c r="AG240" s="22">
        <f t="shared" ca="1" si="116"/>
        <v>0</v>
      </c>
      <c r="AH240" s="22">
        <f t="shared" ca="1" si="117"/>
        <v>0</v>
      </c>
      <c r="AI240" s="349">
        <f t="shared" ca="1" si="118"/>
        <v>0</v>
      </c>
      <c r="AJ240" s="375">
        <f t="shared" ca="1" si="119"/>
        <v>0</v>
      </c>
    </row>
    <row r="241" spans="1:36" ht="15.75" hidden="1" thickBot="1">
      <c r="A241" s="20"/>
      <c r="B241" s="109" t="str">
        <f t="shared" ca="1" si="90"/>
        <v>Коваленко</v>
      </c>
      <c r="C241" s="22" t="str">
        <f t="shared" ca="1" si="91"/>
        <v>Євген</v>
      </c>
      <c r="D241" s="22" t="str">
        <f t="shared" ca="1" si="92"/>
        <v>Володимирович</v>
      </c>
      <c r="E241" s="349">
        <f t="shared" ca="1" si="93"/>
        <v>2618620836</v>
      </c>
      <c r="F241" s="23">
        <f t="shared" ca="1" si="94"/>
        <v>0</v>
      </c>
      <c r="G241" s="376"/>
      <c r="H241" s="109" t="str">
        <f t="shared" ca="1" si="95"/>
        <v>Коваленко</v>
      </c>
      <c r="I241" s="22" t="str">
        <f t="shared" ca="1" si="96"/>
        <v>Євген</v>
      </c>
      <c r="J241" s="22" t="str">
        <f t="shared" ca="1" si="97"/>
        <v>Володимирович</v>
      </c>
      <c r="K241" s="349">
        <f t="shared" ca="1" si="98"/>
        <v>2618620836</v>
      </c>
      <c r="L241" s="375">
        <f t="shared" ca="1" si="99"/>
        <v>0</v>
      </c>
      <c r="M241" s="376"/>
      <c r="N241" s="109" t="str">
        <f t="shared" ca="1" si="100"/>
        <v>Коваленко</v>
      </c>
      <c r="O241" s="22" t="str">
        <f t="shared" ca="1" si="101"/>
        <v>Євген</v>
      </c>
      <c r="P241" s="22" t="str">
        <f t="shared" ca="1" si="102"/>
        <v>Володимирович</v>
      </c>
      <c r="Q241" s="349">
        <f t="shared" ca="1" si="103"/>
        <v>2618620836</v>
      </c>
      <c r="R241" s="375">
        <f t="shared" ca="1" si="104"/>
        <v>0</v>
      </c>
      <c r="S241" s="376"/>
      <c r="T241" s="109" t="str">
        <f t="shared" ca="1" si="105"/>
        <v>Коваленко</v>
      </c>
      <c r="U241" s="22" t="str">
        <f t="shared" ca="1" si="106"/>
        <v>Євген</v>
      </c>
      <c r="V241" s="22" t="str">
        <f t="shared" ca="1" si="107"/>
        <v>Володимирович</v>
      </c>
      <c r="W241" s="349">
        <f t="shared" ca="1" si="108"/>
        <v>2618620836</v>
      </c>
      <c r="X241" s="375">
        <f t="shared" ca="1" si="109"/>
        <v>0</v>
      </c>
      <c r="Y241" s="376"/>
      <c r="Z241" s="109" t="str">
        <f t="shared" ca="1" si="110"/>
        <v>Коваленко</v>
      </c>
      <c r="AA241" s="22" t="str">
        <f t="shared" ca="1" si="111"/>
        <v>Євген</v>
      </c>
      <c r="AB241" s="22" t="str">
        <f t="shared" ca="1" si="112"/>
        <v>Володимирович</v>
      </c>
      <c r="AC241" s="349">
        <f t="shared" ca="1" si="113"/>
        <v>2618620836</v>
      </c>
      <c r="AD241" s="375">
        <f t="shared" ca="1" si="114"/>
        <v>0</v>
      </c>
      <c r="AE241" s="376"/>
      <c r="AF241" s="109" t="str">
        <f t="shared" ca="1" si="115"/>
        <v>Коваленко</v>
      </c>
      <c r="AG241" s="22" t="str">
        <f t="shared" ca="1" si="116"/>
        <v>Євген</v>
      </c>
      <c r="AH241" s="22" t="str">
        <f t="shared" ca="1" si="117"/>
        <v>Володимирович</v>
      </c>
      <c r="AI241" s="349">
        <f t="shared" ca="1" si="118"/>
        <v>2618620836</v>
      </c>
      <c r="AJ241" s="375">
        <f t="shared" ca="1" si="119"/>
        <v>0</v>
      </c>
    </row>
    <row r="242" spans="1:36" ht="15.75" hidden="1" thickBot="1">
      <c r="A242" s="20"/>
      <c r="B242" s="109" t="str">
        <f t="shared" ca="1" si="90"/>
        <v>вс/сс</v>
      </c>
      <c r="C242" s="22">
        <f t="shared" ca="1" si="91"/>
        <v>0</v>
      </c>
      <c r="D242" s="22">
        <f t="shared" ca="1" si="92"/>
        <v>0</v>
      </c>
      <c r="E242" s="349">
        <f t="shared" ca="1" si="93"/>
        <v>0</v>
      </c>
      <c r="F242" s="23">
        <f t="shared" ca="1" si="94"/>
        <v>0</v>
      </c>
      <c r="G242" s="376"/>
      <c r="H242" s="109" t="str">
        <f t="shared" ca="1" si="95"/>
        <v>вс/сс</v>
      </c>
      <c r="I242" s="22">
        <f t="shared" ca="1" si="96"/>
        <v>0</v>
      </c>
      <c r="J242" s="22">
        <f t="shared" ca="1" si="97"/>
        <v>0</v>
      </c>
      <c r="K242" s="349">
        <f t="shared" ca="1" si="98"/>
        <v>0</v>
      </c>
      <c r="L242" s="375">
        <f t="shared" ca="1" si="99"/>
        <v>0</v>
      </c>
      <c r="M242" s="376"/>
      <c r="N242" s="109" t="str">
        <f t="shared" ca="1" si="100"/>
        <v>вс/сс</v>
      </c>
      <c r="O242" s="22">
        <f t="shared" ca="1" si="101"/>
        <v>0</v>
      </c>
      <c r="P242" s="22">
        <f t="shared" ca="1" si="102"/>
        <v>0</v>
      </c>
      <c r="Q242" s="349">
        <f t="shared" ca="1" si="103"/>
        <v>0</v>
      </c>
      <c r="R242" s="375">
        <f t="shared" ca="1" si="104"/>
        <v>0</v>
      </c>
      <c r="S242" s="376"/>
      <c r="T242" s="109" t="str">
        <f t="shared" ca="1" si="105"/>
        <v>вс/сс</v>
      </c>
      <c r="U242" s="22">
        <f t="shared" ca="1" si="106"/>
        <v>0</v>
      </c>
      <c r="V242" s="22">
        <f t="shared" ca="1" si="107"/>
        <v>0</v>
      </c>
      <c r="W242" s="349">
        <f t="shared" ca="1" si="108"/>
        <v>0</v>
      </c>
      <c r="X242" s="375">
        <f t="shared" ca="1" si="109"/>
        <v>0</v>
      </c>
      <c r="Y242" s="376"/>
      <c r="Z242" s="109" t="str">
        <f t="shared" ca="1" si="110"/>
        <v>вс/сс</v>
      </c>
      <c r="AA242" s="22">
        <f t="shared" ca="1" si="111"/>
        <v>0</v>
      </c>
      <c r="AB242" s="22">
        <f t="shared" ca="1" si="112"/>
        <v>0</v>
      </c>
      <c r="AC242" s="349">
        <f t="shared" ca="1" si="113"/>
        <v>0</v>
      </c>
      <c r="AD242" s="375">
        <f t="shared" ca="1" si="114"/>
        <v>0</v>
      </c>
      <c r="AE242" s="376"/>
      <c r="AF242" s="109" t="str">
        <f t="shared" ca="1" si="115"/>
        <v>вс/сс</v>
      </c>
      <c r="AG242" s="22">
        <f t="shared" ca="1" si="116"/>
        <v>0</v>
      </c>
      <c r="AH242" s="22">
        <f t="shared" ca="1" si="117"/>
        <v>0</v>
      </c>
      <c r="AI242" s="349">
        <f t="shared" ca="1" si="118"/>
        <v>0</v>
      </c>
      <c r="AJ242" s="375">
        <f t="shared" ca="1" si="119"/>
        <v>0</v>
      </c>
    </row>
    <row r="243" spans="1:36" ht="15.75" hidden="1" thickBot="1">
      <c r="A243" s="20"/>
      <c r="B243" s="109">
        <f t="shared" ca="1" si="90"/>
        <v>0</v>
      </c>
      <c r="C243" s="22">
        <f t="shared" ca="1" si="91"/>
        <v>0</v>
      </c>
      <c r="D243" s="22">
        <f t="shared" ca="1" si="92"/>
        <v>0</v>
      </c>
      <c r="E243" s="349">
        <f t="shared" ca="1" si="93"/>
        <v>0</v>
      </c>
      <c r="F243" s="23">
        <f t="shared" ca="1" si="94"/>
        <v>0</v>
      </c>
      <c r="G243" s="376"/>
      <c r="H243" s="109">
        <f t="shared" ca="1" si="95"/>
        <v>0</v>
      </c>
      <c r="I243" s="22">
        <f t="shared" ca="1" si="96"/>
        <v>0</v>
      </c>
      <c r="J243" s="22">
        <f t="shared" ca="1" si="97"/>
        <v>0</v>
      </c>
      <c r="K243" s="349">
        <f t="shared" ca="1" si="98"/>
        <v>0</v>
      </c>
      <c r="L243" s="375">
        <f t="shared" ca="1" si="99"/>
        <v>0</v>
      </c>
      <c r="M243" s="376"/>
      <c r="N243" s="109">
        <f t="shared" ca="1" si="100"/>
        <v>0</v>
      </c>
      <c r="O243" s="22">
        <f t="shared" ca="1" si="101"/>
        <v>0</v>
      </c>
      <c r="P243" s="22">
        <f t="shared" ca="1" si="102"/>
        <v>0</v>
      </c>
      <c r="Q243" s="349">
        <f t="shared" ca="1" si="103"/>
        <v>0</v>
      </c>
      <c r="R243" s="375">
        <f t="shared" ca="1" si="104"/>
        <v>0</v>
      </c>
      <c r="S243" s="376"/>
      <c r="T243" s="109">
        <f t="shared" ca="1" si="105"/>
        <v>0</v>
      </c>
      <c r="U243" s="22">
        <f t="shared" ca="1" si="106"/>
        <v>0</v>
      </c>
      <c r="V243" s="22">
        <f t="shared" ca="1" si="107"/>
        <v>0</v>
      </c>
      <c r="W243" s="349">
        <f t="shared" ca="1" si="108"/>
        <v>0</v>
      </c>
      <c r="X243" s="375">
        <f t="shared" ca="1" si="109"/>
        <v>0</v>
      </c>
      <c r="Y243" s="376"/>
      <c r="Z243" s="109">
        <f t="shared" ca="1" si="110"/>
        <v>0</v>
      </c>
      <c r="AA243" s="22">
        <f t="shared" ca="1" si="111"/>
        <v>0</v>
      </c>
      <c r="AB243" s="22">
        <f t="shared" ca="1" si="112"/>
        <v>0</v>
      </c>
      <c r="AC243" s="349">
        <f t="shared" ca="1" si="113"/>
        <v>0</v>
      </c>
      <c r="AD243" s="375">
        <f t="shared" ca="1" si="114"/>
        <v>0</v>
      </c>
      <c r="AE243" s="376"/>
      <c r="AF243" s="109">
        <f t="shared" ca="1" si="115"/>
        <v>0</v>
      </c>
      <c r="AG243" s="22">
        <f t="shared" ca="1" si="116"/>
        <v>0</v>
      </c>
      <c r="AH243" s="22">
        <f t="shared" ca="1" si="117"/>
        <v>0</v>
      </c>
      <c r="AI243" s="349">
        <f t="shared" ca="1" si="118"/>
        <v>0</v>
      </c>
      <c r="AJ243" s="375">
        <f t="shared" ca="1" si="119"/>
        <v>0</v>
      </c>
    </row>
    <row r="244" spans="1:36" ht="15.75" hidden="1" thickBot="1">
      <c r="A244" s="20"/>
      <c r="B244" s="109">
        <f t="shared" ca="1" si="90"/>
        <v>0</v>
      </c>
      <c r="C244" s="22">
        <f t="shared" ca="1" si="91"/>
        <v>0</v>
      </c>
      <c r="D244" s="22">
        <f t="shared" ca="1" si="92"/>
        <v>0</v>
      </c>
      <c r="E244" s="349">
        <f t="shared" ca="1" si="93"/>
        <v>0</v>
      </c>
      <c r="F244" s="23">
        <f t="shared" ca="1" si="94"/>
        <v>0</v>
      </c>
      <c r="G244" s="376"/>
      <c r="H244" s="109">
        <f t="shared" ca="1" si="95"/>
        <v>0</v>
      </c>
      <c r="I244" s="22">
        <f t="shared" ca="1" si="96"/>
        <v>0</v>
      </c>
      <c r="J244" s="22">
        <f t="shared" ca="1" si="97"/>
        <v>0</v>
      </c>
      <c r="K244" s="349">
        <f t="shared" ca="1" si="98"/>
        <v>0</v>
      </c>
      <c r="L244" s="375">
        <f t="shared" ca="1" si="99"/>
        <v>0</v>
      </c>
      <c r="M244" s="376"/>
      <c r="N244" s="109">
        <f t="shared" ca="1" si="100"/>
        <v>0</v>
      </c>
      <c r="O244" s="22">
        <f t="shared" ca="1" si="101"/>
        <v>0</v>
      </c>
      <c r="P244" s="22">
        <f t="shared" ca="1" si="102"/>
        <v>0</v>
      </c>
      <c r="Q244" s="349">
        <f t="shared" ca="1" si="103"/>
        <v>0</v>
      </c>
      <c r="R244" s="375">
        <f t="shared" ca="1" si="104"/>
        <v>0</v>
      </c>
      <c r="S244" s="376"/>
      <c r="T244" s="109">
        <f t="shared" ca="1" si="105"/>
        <v>0</v>
      </c>
      <c r="U244" s="22">
        <f t="shared" ca="1" si="106"/>
        <v>0</v>
      </c>
      <c r="V244" s="22">
        <f t="shared" ca="1" si="107"/>
        <v>0</v>
      </c>
      <c r="W244" s="349">
        <f t="shared" ca="1" si="108"/>
        <v>0</v>
      </c>
      <c r="X244" s="375">
        <f t="shared" ca="1" si="109"/>
        <v>0</v>
      </c>
      <c r="Y244" s="376"/>
      <c r="Z244" s="109">
        <f t="shared" ca="1" si="110"/>
        <v>0</v>
      </c>
      <c r="AA244" s="22">
        <f t="shared" ca="1" si="111"/>
        <v>0</v>
      </c>
      <c r="AB244" s="22">
        <f t="shared" ca="1" si="112"/>
        <v>0</v>
      </c>
      <c r="AC244" s="349">
        <f t="shared" ca="1" si="113"/>
        <v>0</v>
      </c>
      <c r="AD244" s="375">
        <f t="shared" ca="1" si="114"/>
        <v>0</v>
      </c>
      <c r="AE244" s="376"/>
      <c r="AF244" s="109">
        <f t="shared" ca="1" si="115"/>
        <v>0</v>
      </c>
      <c r="AG244" s="22">
        <f t="shared" ca="1" si="116"/>
        <v>0</v>
      </c>
      <c r="AH244" s="22">
        <f t="shared" ca="1" si="117"/>
        <v>0</v>
      </c>
      <c r="AI244" s="349">
        <f t="shared" ca="1" si="118"/>
        <v>0</v>
      </c>
      <c r="AJ244" s="375">
        <f t="shared" ca="1" si="119"/>
        <v>0</v>
      </c>
    </row>
    <row r="245" spans="1:36" ht="15.75" hidden="1" thickBot="1">
      <c r="A245" s="20"/>
      <c r="B245" s="109">
        <f t="shared" ca="1" si="90"/>
        <v>0</v>
      </c>
      <c r="C245" s="22">
        <f t="shared" ca="1" si="91"/>
        <v>0</v>
      </c>
      <c r="D245" s="22">
        <f t="shared" ca="1" si="92"/>
        <v>0</v>
      </c>
      <c r="E245" s="349">
        <f t="shared" ca="1" si="93"/>
        <v>0</v>
      </c>
      <c r="F245" s="23">
        <f t="shared" ca="1" si="94"/>
        <v>0</v>
      </c>
      <c r="G245" s="376"/>
      <c r="H245" s="109">
        <f t="shared" ca="1" si="95"/>
        <v>0</v>
      </c>
      <c r="I245" s="22">
        <f t="shared" ca="1" si="96"/>
        <v>0</v>
      </c>
      <c r="J245" s="22">
        <f t="shared" ca="1" si="97"/>
        <v>0</v>
      </c>
      <c r="K245" s="349">
        <f t="shared" ca="1" si="98"/>
        <v>0</v>
      </c>
      <c r="L245" s="375">
        <f t="shared" ca="1" si="99"/>
        <v>0</v>
      </c>
      <c r="M245" s="376"/>
      <c r="N245" s="109">
        <f t="shared" ca="1" si="100"/>
        <v>0</v>
      </c>
      <c r="O245" s="22">
        <f t="shared" ca="1" si="101"/>
        <v>0</v>
      </c>
      <c r="P245" s="22">
        <f t="shared" ca="1" si="102"/>
        <v>0</v>
      </c>
      <c r="Q245" s="349">
        <f t="shared" ca="1" si="103"/>
        <v>0</v>
      </c>
      <c r="R245" s="375">
        <f t="shared" ca="1" si="104"/>
        <v>0</v>
      </c>
      <c r="S245" s="376"/>
      <c r="T245" s="109">
        <f t="shared" ca="1" si="105"/>
        <v>0</v>
      </c>
      <c r="U245" s="22">
        <f t="shared" ca="1" si="106"/>
        <v>0</v>
      </c>
      <c r="V245" s="22">
        <f t="shared" ca="1" si="107"/>
        <v>0</v>
      </c>
      <c r="W245" s="349">
        <f t="shared" ca="1" si="108"/>
        <v>0</v>
      </c>
      <c r="X245" s="375">
        <f t="shared" ca="1" si="109"/>
        <v>0</v>
      </c>
      <c r="Y245" s="376"/>
      <c r="Z245" s="109">
        <f t="shared" ca="1" si="110"/>
        <v>0</v>
      </c>
      <c r="AA245" s="22">
        <f t="shared" ca="1" si="111"/>
        <v>0</v>
      </c>
      <c r="AB245" s="22">
        <f t="shared" ca="1" si="112"/>
        <v>0</v>
      </c>
      <c r="AC245" s="349">
        <f t="shared" ca="1" si="113"/>
        <v>0</v>
      </c>
      <c r="AD245" s="375">
        <f t="shared" ca="1" si="114"/>
        <v>0</v>
      </c>
      <c r="AE245" s="376"/>
      <c r="AF245" s="109">
        <f t="shared" ca="1" si="115"/>
        <v>0</v>
      </c>
      <c r="AG245" s="22">
        <f t="shared" ca="1" si="116"/>
        <v>0</v>
      </c>
      <c r="AH245" s="22">
        <f t="shared" ca="1" si="117"/>
        <v>0</v>
      </c>
      <c r="AI245" s="349">
        <f t="shared" ca="1" si="118"/>
        <v>0</v>
      </c>
      <c r="AJ245" s="375">
        <f t="shared" ca="1" si="119"/>
        <v>0</v>
      </c>
    </row>
    <row r="246" spans="1:36" ht="15.75" hidden="1" thickBot="1">
      <c r="A246" s="20"/>
      <c r="B246" s="109" t="str">
        <f t="shared" ca="1" si="90"/>
        <v>Волков</v>
      </c>
      <c r="C246" s="22" t="str">
        <f t="shared" ca="1" si="91"/>
        <v>Андрій</v>
      </c>
      <c r="D246" s="22" t="str">
        <f t="shared" ca="1" si="92"/>
        <v>Вячеславович</v>
      </c>
      <c r="E246" s="349">
        <f t="shared" ca="1" si="93"/>
        <v>2583321177</v>
      </c>
      <c r="F246" s="23">
        <f t="shared" ca="1" si="94"/>
        <v>0</v>
      </c>
      <c r="G246" s="376"/>
      <c r="H246" s="109" t="str">
        <f t="shared" ca="1" si="95"/>
        <v>Волков</v>
      </c>
      <c r="I246" s="22" t="str">
        <f t="shared" ca="1" si="96"/>
        <v>Андрій</v>
      </c>
      <c r="J246" s="22" t="str">
        <f t="shared" ca="1" si="97"/>
        <v>Вячеславович</v>
      </c>
      <c r="K246" s="349">
        <f t="shared" ca="1" si="98"/>
        <v>2583321177</v>
      </c>
      <c r="L246" s="375">
        <f t="shared" ca="1" si="99"/>
        <v>0</v>
      </c>
      <c r="M246" s="376"/>
      <c r="N246" s="109" t="str">
        <f t="shared" ca="1" si="100"/>
        <v>Волков</v>
      </c>
      <c r="O246" s="22" t="str">
        <f t="shared" ca="1" si="101"/>
        <v>Андрій</v>
      </c>
      <c r="P246" s="22" t="str">
        <f t="shared" ca="1" si="102"/>
        <v>Вячеславович</v>
      </c>
      <c r="Q246" s="349">
        <f t="shared" ca="1" si="103"/>
        <v>2583321177</v>
      </c>
      <c r="R246" s="375">
        <f t="shared" ca="1" si="104"/>
        <v>0</v>
      </c>
      <c r="S246" s="376"/>
      <c r="T246" s="109" t="str">
        <f t="shared" ca="1" si="105"/>
        <v>Волков</v>
      </c>
      <c r="U246" s="22" t="str">
        <f t="shared" ca="1" si="106"/>
        <v>Андрій</v>
      </c>
      <c r="V246" s="22" t="str">
        <f t="shared" ca="1" si="107"/>
        <v>Вячеславович</v>
      </c>
      <c r="W246" s="349">
        <f t="shared" ca="1" si="108"/>
        <v>2583321177</v>
      </c>
      <c r="X246" s="375">
        <f t="shared" ca="1" si="109"/>
        <v>0</v>
      </c>
      <c r="Y246" s="376"/>
      <c r="Z246" s="109" t="str">
        <f t="shared" ca="1" si="110"/>
        <v>Волков</v>
      </c>
      <c r="AA246" s="22" t="str">
        <f t="shared" ca="1" si="111"/>
        <v>Андрій</v>
      </c>
      <c r="AB246" s="22" t="str">
        <f t="shared" ca="1" si="112"/>
        <v>Вячеславович</v>
      </c>
      <c r="AC246" s="349">
        <f t="shared" ca="1" si="113"/>
        <v>2583321177</v>
      </c>
      <c r="AD246" s="375">
        <f t="shared" ca="1" si="114"/>
        <v>0</v>
      </c>
      <c r="AE246" s="376"/>
      <c r="AF246" s="109" t="str">
        <f t="shared" ca="1" si="115"/>
        <v>Волков</v>
      </c>
      <c r="AG246" s="22" t="str">
        <f t="shared" ca="1" si="116"/>
        <v>Андрій</v>
      </c>
      <c r="AH246" s="22" t="str">
        <f t="shared" ca="1" si="117"/>
        <v>Вячеславович</v>
      </c>
      <c r="AI246" s="349">
        <f t="shared" ca="1" si="118"/>
        <v>2583321177</v>
      </c>
      <c r="AJ246" s="375">
        <f t="shared" ca="1" si="119"/>
        <v>0</v>
      </c>
    </row>
    <row r="247" spans="1:36" ht="15.75" hidden="1" thickBot="1">
      <c r="A247" s="20"/>
      <c r="B247" s="109" t="str">
        <f t="shared" ca="1" si="90"/>
        <v>Гега</v>
      </c>
      <c r="C247" s="22" t="str">
        <f t="shared" ca="1" si="91"/>
        <v>Валентин</v>
      </c>
      <c r="D247" s="22" t="str">
        <f t="shared" ca="1" si="92"/>
        <v>Володимирович</v>
      </c>
      <c r="E247" s="349">
        <f t="shared" ca="1" si="93"/>
        <v>2785603298</v>
      </c>
      <c r="F247" s="23">
        <f t="shared" ca="1" si="94"/>
        <v>0</v>
      </c>
      <c r="G247" s="376"/>
      <c r="H247" s="109" t="str">
        <f t="shared" ca="1" si="95"/>
        <v>Гега</v>
      </c>
      <c r="I247" s="22" t="str">
        <f t="shared" ca="1" si="96"/>
        <v>Валентин</v>
      </c>
      <c r="J247" s="22" t="str">
        <f t="shared" ca="1" si="97"/>
        <v>Володимирович</v>
      </c>
      <c r="K247" s="349">
        <f t="shared" ca="1" si="98"/>
        <v>2785603298</v>
      </c>
      <c r="L247" s="375">
        <f t="shared" ca="1" si="99"/>
        <v>0</v>
      </c>
      <c r="M247" s="376"/>
      <c r="N247" s="109" t="str">
        <f t="shared" ca="1" si="100"/>
        <v>Гега</v>
      </c>
      <c r="O247" s="22" t="str">
        <f t="shared" ca="1" si="101"/>
        <v>Валентин</v>
      </c>
      <c r="P247" s="22" t="str">
        <f t="shared" ca="1" si="102"/>
        <v>Володимирович</v>
      </c>
      <c r="Q247" s="349">
        <f t="shared" ca="1" si="103"/>
        <v>2785603298</v>
      </c>
      <c r="R247" s="375">
        <f t="shared" ca="1" si="104"/>
        <v>0</v>
      </c>
      <c r="S247" s="376"/>
      <c r="T247" s="109" t="str">
        <f t="shared" ca="1" si="105"/>
        <v>Гега</v>
      </c>
      <c r="U247" s="22" t="str">
        <f t="shared" ca="1" si="106"/>
        <v>Валентин</v>
      </c>
      <c r="V247" s="22" t="str">
        <f t="shared" ca="1" si="107"/>
        <v>Володимирович</v>
      </c>
      <c r="W247" s="349">
        <f t="shared" ca="1" si="108"/>
        <v>2785603298</v>
      </c>
      <c r="X247" s="375">
        <f t="shared" ca="1" si="109"/>
        <v>0</v>
      </c>
      <c r="Y247" s="376"/>
      <c r="Z247" s="109" t="str">
        <f t="shared" ca="1" si="110"/>
        <v>Гега</v>
      </c>
      <c r="AA247" s="22" t="str">
        <f t="shared" ca="1" si="111"/>
        <v>Валентин</v>
      </c>
      <c r="AB247" s="22" t="str">
        <f t="shared" ca="1" si="112"/>
        <v>Володимирович</v>
      </c>
      <c r="AC247" s="349">
        <f t="shared" ca="1" si="113"/>
        <v>2785603298</v>
      </c>
      <c r="AD247" s="375">
        <f t="shared" ca="1" si="114"/>
        <v>0</v>
      </c>
      <c r="AE247" s="376"/>
      <c r="AF247" s="109" t="str">
        <f t="shared" ca="1" si="115"/>
        <v>Гега</v>
      </c>
      <c r="AG247" s="22" t="str">
        <f t="shared" ca="1" si="116"/>
        <v>Валентин</v>
      </c>
      <c r="AH247" s="22" t="str">
        <f t="shared" ca="1" si="117"/>
        <v>Володимирович</v>
      </c>
      <c r="AI247" s="349">
        <f t="shared" ca="1" si="118"/>
        <v>2785603298</v>
      </c>
      <c r="AJ247" s="375">
        <f t="shared" ca="1" si="119"/>
        <v>0</v>
      </c>
    </row>
    <row r="248" spans="1:36" ht="15.75" hidden="1" thickBot="1">
      <c r="A248" s="20"/>
      <c r="B248" s="109">
        <f t="shared" ca="1" si="90"/>
        <v>0</v>
      </c>
      <c r="C248" s="22">
        <f t="shared" ca="1" si="91"/>
        <v>0</v>
      </c>
      <c r="D248" s="22">
        <f t="shared" ca="1" si="92"/>
        <v>0</v>
      </c>
      <c r="E248" s="349">
        <f t="shared" ca="1" si="93"/>
        <v>0</v>
      </c>
      <c r="F248" s="23">
        <f t="shared" ca="1" si="94"/>
        <v>0</v>
      </c>
      <c r="G248" s="376"/>
      <c r="H248" s="109">
        <f t="shared" ca="1" si="95"/>
        <v>0</v>
      </c>
      <c r="I248" s="22">
        <f t="shared" ca="1" si="96"/>
        <v>0</v>
      </c>
      <c r="J248" s="22">
        <f t="shared" ca="1" si="97"/>
        <v>0</v>
      </c>
      <c r="K248" s="349">
        <f t="shared" ca="1" si="98"/>
        <v>0</v>
      </c>
      <c r="L248" s="375">
        <f t="shared" ca="1" si="99"/>
        <v>0</v>
      </c>
      <c r="M248" s="376"/>
      <c r="N248" s="109">
        <f t="shared" ca="1" si="100"/>
        <v>0</v>
      </c>
      <c r="O248" s="22">
        <f t="shared" ca="1" si="101"/>
        <v>0</v>
      </c>
      <c r="P248" s="22">
        <f t="shared" ca="1" si="102"/>
        <v>0</v>
      </c>
      <c r="Q248" s="349">
        <f t="shared" ca="1" si="103"/>
        <v>0</v>
      </c>
      <c r="R248" s="375">
        <f t="shared" ca="1" si="104"/>
        <v>0</v>
      </c>
      <c r="S248" s="376"/>
      <c r="T248" s="109">
        <f t="shared" ca="1" si="105"/>
        <v>0</v>
      </c>
      <c r="U248" s="22">
        <f t="shared" ca="1" si="106"/>
        <v>0</v>
      </c>
      <c r="V248" s="22">
        <f t="shared" ca="1" si="107"/>
        <v>0</v>
      </c>
      <c r="W248" s="349">
        <f t="shared" ca="1" si="108"/>
        <v>0</v>
      </c>
      <c r="X248" s="375">
        <f t="shared" ca="1" si="109"/>
        <v>0</v>
      </c>
      <c r="Y248" s="376"/>
      <c r="Z248" s="109">
        <f t="shared" ca="1" si="110"/>
        <v>0</v>
      </c>
      <c r="AA248" s="22">
        <f t="shared" ca="1" si="111"/>
        <v>0</v>
      </c>
      <c r="AB248" s="22">
        <f t="shared" ca="1" si="112"/>
        <v>0</v>
      </c>
      <c r="AC248" s="349">
        <f t="shared" ca="1" si="113"/>
        <v>0</v>
      </c>
      <c r="AD248" s="375">
        <f t="shared" ca="1" si="114"/>
        <v>0</v>
      </c>
      <c r="AE248" s="376"/>
      <c r="AF248" s="109">
        <f t="shared" ca="1" si="115"/>
        <v>0</v>
      </c>
      <c r="AG248" s="22">
        <f t="shared" ca="1" si="116"/>
        <v>0</v>
      </c>
      <c r="AH248" s="22">
        <f t="shared" ca="1" si="117"/>
        <v>0</v>
      </c>
      <c r="AI248" s="349">
        <f t="shared" ca="1" si="118"/>
        <v>0</v>
      </c>
      <c r="AJ248" s="375">
        <f t="shared" ca="1" si="119"/>
        <v>0</v>
      </c>
    </row>
    <row r="249" spans="1:36" ht="15.75" hidden="1" thickBot="1">
      <c r="A249" s="20"/>
      <c r="B249" s="109" t="str">
        <f t="shared" ca="1" si="90"/>
        <v>Носаченко</v>
      </c>
      <c r="C249" s="22" t="str">
        <f t="shared" ca="1" si="91"/>
        <v>Володимир</v>
      </c>
      <c r="D249" s="22" t="str">
        <f t="shared" ca="1" si="92"/>
        <v>Генадійович</v>
      </c>
      <c r="E249" s="349">
        <f t="shared" ca="1" si="93"/>
        <v>3435607474</v>
      </c>
      <c r="F249" s="23">
        <f t="shared" ca="1" si="94"/>
        <v>0</v>
      </c>
      <c r="G249" s="376"/>
      <c r="H249" s="109" t="str">
        <f t="shared" ca="1" si="95"/>
        <v>Носаченко</v>
      </c>
      <c r="I249" s="22" t="str">
        <f t="shared" ca="1" si="96"/>
        <v>Володимир</v>
      </c>
      <c r="J249" s="22" t="str">
        <f t="shared" ca="1" si="97"/>
        <v>Генадійович</v>
      </c>
      <c r="K249" s="349">
        <f t="shared" ca="1" si="98"/>
        <v>3435607474</v>
      </c>
      <c r="L249" s="375">
        <f t="shared" ca="1" si="99"/>
        <v>0</v>
      </c>
      <c r="M249" s="376"/>
      <c r="N249" s="109" t="str">
        <f t="shared" ca="1" si="100"/>
        <v>Носаченко</v>
      </c>
      <c r="O249" s="22" t="str">
        <f t="shared" ca="1" si="101"/>
        <v>Володимир</v>
      </c>
      <c r="P249" s="22" t="str">
        <f t="shared" ca="1" si="102"/>
        <v>Генадійович</v>
      </c>
      <c r="Q249" s="349">
        <f t="shared" ca="1" si="103"/>
        <v>3435607474</v>
      </c>
      <c r="R249" s="375">
        <f t="shared" ca="1" si="104"/>
        <v>0</v>
      </c>
      <c r="S249" s="376"/>
      <c r="T249" s="109" t="str">
        <f t="shared" ca="1" si="105"/>
        <v>Носаченко</v>
      </c>
      <c r="U249" s="22" t="str">
        <f t="shared" ca="1" si="106"/>
        <v>Володимир</v>
      </c>
      <c r="V249" s="22" t="str">
        <f t="shared" ca="1" si="107"/>
        <v>Генадійович</v>
      </c>
      <c r="W249" s="349">
        <f t="shared" ca="1" si="108"/>
        <v>3435607474</v>
      </c>
      <c r="X249" s="375">
        <f t="shared" ca="1" si="109"/>
        <v>0</v>
      </c>
      <c r="Y249" s="376"/>
      <c r="Z249" s="109" t="str">
        <f t="shared" ca="1" si="110"/>
        <v>Носаченко</v>
      </c>
      <c r="AA249" s="22" t="str">
        <f t="shared" ca="1" si="111"/>
        <v>Володимир</v>
      </c>
      <c r="AB249" s="22" t="str">
        <f t="shared" ca="1" si="112"/>
        <v>Генадійович</v>
      </c>
      <c r="AC249" s="349">
        <f t="shared" ca="1" si="113"/>
        <v>3435607474</v>
      </c>
      <c r="AD249" s="375">
        <f t="shared" ca="1" si="114"/>
        <v>0</v>
      </c>
      <c r="AE249" s="376"/>
      <c r="AF249" s="109" t="str">
        <f t="shared" ca="1" si="115"/>
        <v>Носаченко</v>
      </c>
      <c r="AG249" s="22" t="str">
        <f t="shared" ca="1" si="116"/>
        <v>Володимир</v>
      </c>
      <c r="AH249" s="22" t="str">
        <f t="shared" ca="1" si="117"/>
        <v>Генадійович</v>
      </c>
      <c r="AI249" s="349">
        <f t="shared" ca="1" si="118"/>
        <v>3435607474</v>
      </c>
      <c r="AJ249" s="375">
        <f t="shared" ca="1" si="119"/>
        <v>0</v>
      </c>
    </row>
    <row r="250" spans="1:36" ht="15.75" hidden="1" thickBot="1">
      <c r="A250" s="20"/>
      <c r="B250" s="109">
        <f t="shared" ca="1" si="90"/>
        <v>0</v>
      </c>
      <c r="C250" s="22">
        <f t="shared" ca="1" si="91"/>
        <v>0</v>
      </c>
      <c r="D250" s="22">
        <f t="shared" ca="1" si="92"/>
        <v>0</v>
      </c>
      <c r="E250" s="349">
        <f t="shared" ca="1" si="93"/>
        <v>0</v>
      </c>
      <c r="F250" s="23">
        <f t="shared" ca="1" si="94"/>
        <v>0</v>
      </c>
      <c r="G250" s="376"/>
      <c r="H250" s="109">
        <f t="shared" ca="1" si="95"/>
        <v>0</v>
      </c>
      <c r="I250" s="22">
        <f t="shared" ca="1" si="96"/>
        <v>0</v>
      </c>
      <c r="J250" s="22">
        <f t="shared" ca="1" si="97"/>
        <v>0</v>
      </c>
      <c r="K250" s="349">
        <f t="shared" ca="1" si="98"/>
        <v>0</v>
      </c>
      <c r="L250" s="375">
        <f t="shared" ca="1" si="99"/>
        <v>0</v>
      </c>
      <c r="M250" s="376"/>
      <c r="N250" s="109">
        <f t="shared" ca="1" si="100"/>
        <v>0</v>
      </c>
      <c r="O250" s="22">
        <f t="shared" ca="1" si="101"/>
        <v>0</v>
      </c>
      <c r="P250" s="22">
        <f t="shared" ca="1" si="102"/>
        <v>0</v>
      </c>
      <c r="Q250" s="349">
        <f t="shared" ca="1" si="103"/>
        <v>0</v>
      </c>
      <c r="R250" s="375">
        <f t="shared" ca="1" si="104"/>
        <v>0</v>
      </c>
      <c r="S250" s="376"/>
      <c r="T250" s="109">
        <f t="shared" ca="1" si="105"/>
        <v>0</v>
      </c>
      <c r="U250" s="22">
        <f t="shared" ca="1" si="106"/>
        <v>0</v>
      </c>
      <c r="V250" s="22">
        <f t="shared" ca="1" si="107"/>
        <v>0</v>
      </c>
      <c r="W250" s="349">
        <f t="shared" ca="1" si="108"/>
        <v>0</v>
      </c>
      <c r="X250" s="375">
        <f t="shared" ca="1" si="109"/>
        <v>0</v>
      </c>
      <c r="Y250" s="376"/>
      <c r="Z250" s="109">
        <f t="shared" ca="1" si="110"/>
        <v>0</v>
      </c>
      <c r="AA250" s="22">
        <f t="shared" ca="1" si="111"/>
        <v>0</v>
      </c>
      <c r="AB250" s="22">
        <f t="shared" ca="1" si="112"/>
        <v>0</v>
      </c>
      <c r="AC250" s="349">
        <f t="shared" ca="1" si="113"/>
        <v>0</v>
      </c>
      <c r="AD250" s="375">
        <f t="shared" ca="1" si="114"/>
        <v>0</v>
      </c>
      <c r="AE250" s="376"/>
      <c r="AF250" s="109">
        <f t="shared" ca="1" si="115"/>
        <v>0</v>
      </c>
      <c r="AG250" s="22">
        <f t="shared" ca="1" si="116"/>
        <v>0</v>
      </c>
      <c r="AH250" s="22">
        <f t="shared" ca="1" si="117"/>
        <v>0</v>
      </c>
      <c r="AI250" s="349">
        <f t="shared" ca="1" si="118"/>
        <v>0</v>
      </c>
      <c r="AJ250" s="375">
        <f t="shared" ca="1" si="119"/>
        <v>0</v>
      </c>
    </row>
    <row r="251" spans="1:36" ht="15.75" hidden="1" thickBot="1">
      <c r="A251" s="20"/>
      <c r="B251" s="109">
        <f t="shared" ca="1" si="90"/>
        <v>0</v>
      </c>
      <c r="C251" s="22">
        <f t="shared" ca="1" si="91"/>
        <v>0</v>
      </c>
      <c r="D251" s="22">
        <f t="shared" ca="1" si="92"/>
        <v>0</v>
      </c>
      <c r="E251" s="349">
        <f t="shared" ca="1" si="93"/>
        <v>0</v>
      </c>
      <c r="F251" s="23">
        <f t="shared" ca="1" si="94"/>
        <v>0</v>
      </c>
      <c r="G251" s="376"/>
      <c r="H251" s="109">
        <f t="shared" ca="1" si="95"/>
        <v>0</v>
      </c>
      <c r="I251" s="22">
        <f t="shared" ca="1" si="96"/>
        <v>0</v>
      </c>
      <c r="J251" s="22">
        <f t="shared" ca="1" si="97"/>
        <v>0</v>
      </c>
      <c r="K251" s="349">
        <f t="shared" ca="1" si="98"/>
        <v>0</v>
      </c>
      <c r="L251" s="375">
        <f t="shared" ca="1" si="99"/>
        <v>0</v>
      </c>
      <c r="M251" s="376"/>
      <c r="N251" s="109">
        <f t="shared" ca="1" si="100"/>
        <v>0</v>
      </c>
      <c r="O251" s="22">
        <f t="shared" ca="1" si="101"/>
        <v>0</v>
      </c>
      <c r="P251" s="22">
        <f t="shared" ca="1" si="102"/>
        <v>0</v>
      </c>
      <c r="Q251" s="349">
        <f t="shared" ca="1" si="103"/>
        <v>0</v>
      </c>
      <c r="R251" s="375">
        <f t="shared" ca="1" si="104"/>
        <v>0</v>
      </c>
      <c r="S251" s="376"/>
      <c r="T251" s="109">
        <f t="shared" ca="1" si="105"/>
        <v>0</v>
      </c>
      <c r="U251" s="22">
        <f t="shared" ca="1" si="106"/>
        <v>0</v>
      </c>
      <c r="V251" s="22">
        <f t="shared" ca="1" si="107"/>
        <v>0</v>
      </c>
      <c r="W251" s="349">
        <f t="shared" ca="1" si="108"/>
        <v>0</v>
      </c>
      <c r="X251" s="375">
        <f t="shared" ca="1" si="109"/>
        <v>0</v>
      </c>
      <c r="Y251" s="376"/>
      <c r="Z251" s="109">
        <f t="shared" ca="1" si="110"/>
        <v>0</v>
      </c>
      <c r="AA251" s="22">
        <f t="shared" ca="1" si="111"/>
        <v>0</v>
      </c>
      <c r="AB251" s="22">
        <f t="shared" ca="1" si="112"/>
        <v>0</v>
      </c>
      <c r="AC251" s="349">
        <f t="shared" ca="1" si="113"/>
        <v>0</v>
      </c>
      <c r="AD251" s="375">
        <f t="shared" ca="1" si="114"/>
        <v>0</v>
      </c>
      <c r="AE251" s="376"/>
      <c r="AF251" s="109">
        <f t="shared" ca="1" si="115"/>
        <v>0</v>
      </c>
      <c r="AG251" s="22">
        <f t="shared" ca="1" si="116"/>
        <v>0</v>
      </c>
      <c r="AH251" s="22">
        <f t="shared" ca="1" si="117"/>
        <v>0</v>
      </c>
      <c r="AI251" s="349">
        <f t="shared" ca="1" si="118"/>
        <v>0</v>
      </c>
      <c r="AJ251" s="375">
        <f t="shared" ca="1" si="119"/>
        <v>0</v>
      </c>
    </row>
    <row r="252" spans="1:36" ht="15.75" hidden="1" thickBot="1">
      <c r="A252" s="20"/>
      <c r="B252" s="109" t="str">
        <f t="shared" ca="1" si="90"/>
        <v>Генчєв</v>
      </c>
      <c r="C252" s="22" t="str">
        <f t="shared" ca="1" si="91"/>
        <v>Віталій</v>
      </c>
      <c r="D252" s="22" t="str">
        <f t="shared" ca="1" si="92"/>
        <v>Миколайович</v>
      </c>
      <c r="E252" s="349">
        <f t="shared" ca="1" si="93"/>
        <v>2562916295</v>
      </c>
      <c r="F252" s="23">
        <f t="shared" ca="1" si="94"/>
        <v>0</v>
      </c>
      <c r="G252" s="376"/>
      <c r="H252" s="109" t="str">
        <f t="shared" ca="1" si="95"/>
        <v>Генчєв</v>
      </c>
      <c r="I252" s="22" t="str">
        <f t="shared" ca="1" si="96"/>
        <v>Віталій</v>
      </c>
      <c r="J252" s="22" t="str">
        <f t="shared" ca="1" si="97"/>
        <v>Миколайович</v>
      </c>
      <c r="K252" s="349">
        <f t="shared" ca="1" si="98"/>
        <v>2562916295</v>
      </c>
      <c r="L252" s="375">
        <f t="shared" ca="1" si="99"/>
        <v>0</v>
      </c>
      <c r="M252" s="376"/>
      <c r="N252" s="109" t="str">
        <f t="shared" ca="1" si="100"/>
        <v>Генчєв</v>
      </c>
      <c r="O252" s="22" t="str">
        <f t="shared" ca="1" si="101"/>
        <v>Віталій</v>
      </c>
      <c r="P252" s="22" t="str">
        <f t="shared" ca="1" si="102"/>
        <v>Миколайович</v>
      </c>
      <c r="Q252" s="349">
        <f t="shared" ca="1" si="103"/>
        <v>2562916295</v>
      </c>
      <c r="R252" s="375">
        <f t="shared" ca="1" si="104"/>
        <v>0</v>
      </c>
      <c r="S252" s="376"/>
      <c r="T252" s="109" t="str">
        <f t="shared" ca="1" si="105"/>
        <v>Генчєв</v>
      </c>
      <c r="U252" s="22" t="str">
        <f t="shared" ca="1" si="106"/>
        <v>Віталій</v>
      </c>
      <c r="V252" s="22" t="str">
        <f t="shared" ca="1" si="107"/>
        <v>Миколайович</v>
      </c>
      <c r="W252" s="349">
        <f t="shared" ca="1" si="108"/>
        <v>2562916295</v>
      </c>
      <c r="X252" s="375">
        <f t="shared" ca="1" si="109"/>
        <v>0</v>
      </c>
      <c r="Y252" s="376"/>
      <c r="Z252" s="109" t="str">
        <f t="shared" ca="1" si="110"/>
        <v>Генчєв</v>
      </c>
      <c r="AA252" s="22" t="str">
        <f t="shared" ca="1" si="111"/>
        <v>Віталій</v>
      </c>
      <c r="AB252" s="22" t="str">
        <f t="shared" ca="1" si="112"/>
        <v>Миколайович</v>
      </c>
      <c r="AC252" s="349">
        <f t="shared" ca="1" si="113"/>
        <v>2562916295</v>
      </c>
      <c r="AD252" s="375">
        <f t="shared" ca="1" si="114"/>
        <v>0</v>
      </c>
      <c r="AE252" s="376"/>
      <c r="AF252" s="109" t="str">
        <f t="shared" ca="1" si="115"/>
        <v>Генчєв</v>
      </c>
      <c r="AG252" s="22" t="str">
        <f t="shared" ca="1" si="116"/>
        <v>Віталій</v>
      </c>
      <c r="AH252" s="22" t="str">
        <f t="shared" ca="1" si="117"/>
        <v>Миколайович</v>
      </c>
      <c r="AI252" s="349">
        <f t="shared" ca="1" si="118"/>
        <v>2562916295</v>
      </c>
      <c r="AJ252" s="375">
        <f t="shared" ca="1" si="119"/>
        <v>0</v>
      </c>
    </row>
    <row r="253" spans="1:36" ht="15.75" hidden="1" thickBot="1">
      <c r="A253" s="20"/>
      <c r="B253" s="109">
        <f t="shared" ca="1" si="90"/>
        <v>0</v>
      </c>
      <c r="C253" s="22">
        <f t="shared" ca="1" si="91"/>
        <v>0</v>
      </c>
      <c r="D253" s="22">
        <f t="shared" ca="1" si="92"/>
        <v>0</v>
      </c>
      <c r="E253" s="349">
        <f t="shared" ca="1" si="93"/>
        <v>0</v>
      </c>
      <c r="F253" s="23">
        <f t="shared" ca="1" si="94"/>
        <v>0</v>
      </c>
      <c r="G253" s="376"/>
      <c r="H253" s="109">
        <f t="shared" ca="1" si="95"/>
        <v>0</v>
      </c>
      <c r="I253" s="22">
        <f t="shared" ca="1" si="96"/>
        <v>0</v>
      </c>
      <c r="J253" s="22">
        <f t="shared" ca="1" si="97"/>
        <v>0</v>
      </c>
      <c r="K253" s="349">
        <f t="shared" ca="1" si="98"/>
        <v>0</v>
      </c>
      <c r="L253" s="375">
        <f t="shared" ca="1" si="99"/>
        <v>0</v>
      </c>
      <c r="M253" s="376"/>
      <c r="N253" s="109">
        <f t="shared" ca="1" si="100"/>
        <v>0</v>
      </c>
      <c r="O253" s="22">
        <f t="shared" ca="1" si="101"/>
        <v>0</v>
      </c>
      <c r="P253" s="22">
        <f t="shared" ca="1" si="102"/>
        <v>0</v>
      </c>
      <c r="Q253" s="349">
        <f t="shared" ca="1" si="103"/>
        <v>0</v>
      </c>
      <c r="R253" s="375">
        <f t="shared" ca="1" si="104"/>
        <v>0</v>
      </c>
      <c r="S253" s="376"/>
      <c r="T253" s="109">
        <f t="shared" ca="1" si="105"/>
        <v>0</v>
      </c>
      <c r="U253" s="22">
        <f t="shared" ca="1" si="106"/>
        <v>0</v>
      </c>
      <c r="V253" s="22">
        <f t="shared" ca="1" si="107"/>
        <v>0</v>
      </c>
      <c r="W253" s="349">
        <f t="shared" ca="1" si="108"/>
        <v>0</v>
      </c>
      <c r="X253" s="375">
        <f t="shared" ca="1" si="109"/>
        <v>0</v>
      </c>
      <c r="Y253" s="376"/>
      <c r="Z253" s="109">
        <f t="shared" ca="1" si="110"/>
        <v>0</v>
      </c>
      <c r="AA253" s="22">
        <f t="shared" ca="1" si="111"/>
        <v>0</v>
      </c>
      <c r="AB253" s="22">
        <f t="shared" ca="1" si="112"/>
        <v>0</v>
      </c>
      <c r="AC253" s="349">
        <f t="shared" ca="1" si="113"/>
        <v>0</v>
      </c>
      <c r="AD253" s="375">
        <f t="shared" ca="1" si="114"/>
        <v>0</v>
      </c>
      <c r="AE253" s="376"/>
      <c r="AF253" s="109">
        <f t="shared" ca="1" si="115"/>
        <v>0</v>
      </c>
      <c r="AG253" s="22">
        <f t="shared" ca="1" si="116"/>
        <v>0</v>
      </c>
      <c r="AH253" s="22">
        <f t="shared" ca="1" si="117"/>
        <v>0</v>
      </c>
      <c r="AI253" s="349">
        <f t="shared" ca="1" si="118"/>
        <v>0</v>
      </c>
      <c r="AJ253" s="375">
        <f t="shared" ca="1" si="119"/>
        <v>0</v>
      </c>
    </row>
    <row r="254" spans="1:36" ht="15.75" hidden="1" thickBot="1">
      <c r="A254" s="20"/>
      <c r="B254" s="109" t="str">
        <f t="shared" ca="1" si="90"/>
        <v>Гега</v>
      </c>
      <c r="C254" s="22" t="str">
        <f t="shared" ca="1" si="91"/>
        <v>Богдан</v>
      </c>
      <c r="D254" s="22" t="str">
        <f t="shared" ca="1" si="92"/>
        <v>Валентинович</v>
      </c>
      <c r="E254" s="349">
        <f t="shared" ca="1" si="93"/>
        <v>3683310036</v>
      </c>
      <c r="F254" s="23">
        <f t="shared" ca="1" si="94"/>
        <v>0</v>
      </c>
      <c r="G254" s="376"/>
      <c r="H254" s="109" t="str">
        <f t="shared" ca="1" si="95"/>
        <v>Гега</v>
      </c>
      <c r="I254" s="22" t="str">
        <f t="shared" ca="1" si="96"/>
        <v>Богдан</v>
      </c>
      <c r="J254" s="22" t="str">
        <f t="shared" ca="1" si="97"/>
        <v>Валентинович</v>
      </c>
      <c r="K254" s="349">
        <f t="shared" ca="1" si="98"/>
        <v>3683310036</v>
      </c>
      <c r="L254" s="375">
        <f t="shared" ca="1" si="99"/>
        <v>0</v>
      </c>
      <c r="M254" s="376"/>
      <c r="N254" s="109" t="str">
        <f t="shared" ca="1" si="100"/>
        <v>Гега</v>
      </c>
      <c r="O254" s="22" t="str">
        <f t="shared" ca="1" si="101"/>
        <v>Богдан</v>
      </c>
      <c r="P254" s="22" t="str">
        <f t="shared" ca="1" si="102"/>
        <v>Валентинович</v>
      </c>
      <c r="Q254" s="349">
        <f t="shared" ca="1" si="103"/>
        <v>3683310036</v>
      </c>
      <c r="R254" s="375">
        <f t="shared" ca="1" si="104"/>
        <v>0</v>
      </c>
      <c r="S254" s="376"/>
      <c r="T254" s="109" t="str">
        <f t="shared" ca="1" si="105"/>
        <v>Гега</v>
      </c>
      <c r="U254" s="22" t="str">
        <f t="shared" ca="1" si="106"/>
        <v>Богдан</v>
      </c>
      <c r="V254" s="22" t="str">
        <f t="shared" ca="1" si="107"/>
        <v>Валентинович</v>
      </c>
      <c r="W254" s="349">
        <f t="shared" ca="1" si="108"/>
        <v>3683310036</v>
      </c>
      <c r="X254" s="375">
        <f t="shared" ca="1" si="109"/>
        <v>0</v>
      </c>
      <c r="Y254" s="376"/>
      <c r="Z254" s="109" t="str">
        <f t="shared" ca="1" si="110"/>
        <v>Гега</v>
      </c>
      <c r="AA254" s="22" t="str">
        <f t="shared" ca="1" si="111"/>
        <v>Богдан</v>
      </c>
      <c r="AB254" s="22" t="str">
        <f t="shared" ca="1" si="112"/>
        <v>Валентинович</v>
      </c>
      <c r="AC254" s="349">
        <f t="shared" ca="1" si="113"/>
        <v>3683310036</v>
      </c>
      <c r="AD254" s="375">
        <f t="shared" ca="1" si="114"/>
        <v>0</v>
      </c>
      <c r="AE254" s="376"/>
      <c r="AF254" s="109" t="str">
        <f t="shared" ca="1" si="115"/>
        <v>Гега</v>
      </c>
      <c r="AG254" s="22" t="str">
        <f t="shared" ca="1" si="116"/>
        <v>Богдан</v>
      </c>
      <c r="AH254" s="22" t="str">
        <f t="shared" ca="1" si="117"/>
        <v>Валентинович</v>
      </c>
      <c r="AI254" s="349">
        <f t="shared" ca="1" si="118"/>
        <v>3683310036</v>
      </c>
      <c r="AJ254" s="375">
        <f t="shared" ca="1" si="119"/>
        <v>0</v>
      </c>
    </row>
    <row r="255" spans="1:36" ht="15.75" hidden="1" thickBot="1">
      <c r="A255" s="20"/>
      <c r="B255" s="109">
        <f t="shared" ca="1" si="90"/>
        <v>0</v>
      </c>
      <c r="C255" s="22">
        <f t="shared" ca="1" si="91"/>
        <v>0</v>
      </c>
      <c r="D255" s="22">
        <f t="shared" ca="1" si="92"/>
        <v>0</v>
      </c>
      <c r="E255" s="349">
        <f t="shared" ca="1" si="93"/>
        <v>0</v>
      </c>
      <c r="F255" s="23">
        <f t="shared" ca="1" si="94"/>
        <v>0</v>
      </c>
      <c r="G255" s="376"/>
      <c r="H255" s="109">
        <f t="shared" ca="1" si="95"/>
        <v>0</v>
      </c>
      <c r="I255" s="22">
        <f t="shared" ca="1" si="96"/>
        <v>0</v>
      </c>
      <c r="J255" s="22">
        <f t="shared" ca="1" si="97"/>
        <v>0</v>
      </c>
      <c r="K255" s="349">
        <f t="shared" ca="1" si="98"/>
        <v>0</v>
      </c>
      <c r="L255" s="375">
        <f t="shared" ca="1" si="99"/>
        <v>0</v>
      </c>
      <c r="M255" s="376"/>
      <c r="N255" s="109">
        <f t="shared" ca="1" si="100"/>
        <v>0</v>
      </c>
      <c r="O255" s="22">
        <f t="shared" ca="1" si="101"/>
        <v>0</v>
      </c>
      <c r="P255" s="22">
        <f t="shared" ca="1" si="102"/>
        <v>0</v>
      </c>
      <c r="Q255" s="349">
        <f t="shared" ca="1" si="103"/>
        <v>0</v>
      </c>
      <c r="R255" s="375">
        <f t="shared" ca="1" si="104"/>
        <v>0</v>
      </c>
      <c r="S255" s="376"/>
      <c r="T255" s="109">
        <f t="shared" ca="1" si="105"/>
        <v>0</v>
      </c>
      <c r="U255" s="22">
        <f t="shared" ca="1" si="106"/>
        <v>0</v>
      </c>
      <c r="V255" s="22">
        <f t="shared" ca="1" si="107"/>
        <v>0</v>
      </c>
      <c r="W255" s="349">
        <f t="shared" ca="1" si="108"/>
        <v>0</v>
      </c>
      <c r="X255" s="375">
        <f t="shared" ca="1" si="109"/>
        <v>0</v>
      </c>
      <c r="Y255" s="376"/>
      <c r="Z255" s="109">
        <f t="shared" ca="1" si="110"/>
        <v>0</v>
      </c>
      <c r="AA255" s="22">
        <f t="shared" ca="1" si="111"/>
        <v>0</v>
      </c>
      <c r="AB255" s="22">
        <f t="shared" ca="1" si="112"/>
        <v>0</v>
      </c>
      <c r="AC255" s="349">
        <f t="shared" ca="1" si="113"/>
        <v>0</v>
      </c>
      <c r="AD255" s="375">
        <f t="shared" ca="1" si="114"/>
        <v>0</v>
      </c>
      <c r="AE255" s="376"/>
      <c r="AF255" s="109">
        <f t="shared" ca="1" si="115"/>
        <v>0</v>
      </c>
      <c r="AG255" s="22">
        <f t="shared" ca="1" si="116"/>
        <v>0</v>
      </c>
      <c r="AH255" s="22">
        <f t="shared" ca="1" si="117"/>
        <v>0</v>
      </c>
      <c r="AI255" s="349">
        <f t="shared" ca="1" si="118"/>
        <v>0</v>
      </c>
      <c r="AJ255" s="375">
        <f t="shared" ca="1" si="119"/>
        <v>0</v>
      </c>
    </row>
    <row r="256" spans="1:36" ht="15.75" hidden="1" thickBot="1">
      <c r="A256" s="20"/>
      <c r="B256" s="109">
        <f t="shared" ca="1" si="90"/>
        <v>0</v>
      </c>
      <c r="C256" s="22">
        <f t="shared" ca="1" si="91"/>
        <v>0</v>
      </c>
      <c r="D256" s="22">
        <f t="shared" ca="1" si="92"/>
        <v>0</v>
      </c>
      <c r="E256" s="349">
        <f t="shared" ca="1" si="93"/>
        <v>0</v>
      </c>
      <c r="F256" s="23">
        <f t="shared" ca="1" si="94"/>
        <v>0</v>
      </c>
      <c r="G256" s="376"/>
      <c r="H256" s="109">
        <f t="shared" ca="1" si="95"/>
        <v>0</v>
      </c>
      <c r="I256" s="22">
        <f t="shared" ca="1" si="96"/>
        <v>0</v>
      </c>
      <c r="J256" s="22">
        <f t="shared" ca="1" si="97"/>
        <v>0</v>
      </c>
      <c r="K256" s="349">
        <f t="shared" ca="1" si="98"/>
        <v>0</v>
      </c>
      <c r="L256" s="375">
        <f t="shared" ca="1" si="99"/>
        <v>0</v>
      </c>
      <c r="M256" s="376"/>
      <c r="N256" s="109">
        <f t="shared" ca="1" si="100"/>
        <v>0</v>
      </c>
      <c r="O256" s="22">
        <f t="shared" ca="1" si="101"/>
        <v>0</v>
      </c>
      <c r="P256" s="22">
        <f t="shared" ca="1" si="102"/>
        <v>0</v>
      </c>
      <c r="Q256" s="349">
        <f t="shared" ca="1" si="103"/>
        <v>0</v>
      </c>
      <c r="R256" s="375">
        <f t="shared" ca="1" si="104"/>
        <v>0</v>
      </c>
      <c r="S256" s="376"/>
      <c r="T256" s="109">
        <f t="shared" ca="1" si="105"/>
        <v>0</v>
      </c>
      <c r="U256" s="22">
        <f t="shared" ca="1" si="106"/>
        <v>0</v>
      </c>
      <c r="V256" s="22">
        <f t="shared" ca="1" si="107"/>
        <v>0</v>
      </c>
      <c r="W256" s="349">
        <f t="shared" ca="1" si="108"/>
        <v>0</v>
      </c>
      <c r="X256" s="375">
        <f t="shared" ca="1" si="109"/>
        <v>0</v>
      </c>
      <c r="Y256" s="376"/>
      <c r="Z256" s="109">
        <f t="shared" ca="1" si="110"/>
        <v>0</v>
      </c>
      <c r="AA256" s="22">
        <f t="shared" ca="1" si="111"/>
        <v>0</v>
      </c>
      <c r="AB256" s="22">
        <f t="shared" ca="1" si="112"/>
        <v>0</v>
      </c>
      <c r="AC256" s="349">
        <f t="shared" ca="1" si="113"/>
        <v>0</v>
      </c>
      <c r="AD256" s="375">
        <f t="shared" ca="1" si="114"/>
        <v>0</v>
      </c>
      <c r="AE256" s="376"/>
      <c r="AF256" s="109">
        <f t="shared" ca="1" si="115"/>
        <v>0</v>
      </c>
      <c r="AG256" s="22">
        <f t="shared" ca="1" si="116"/>
        <v>0</v>
      </c>
      <c r="AH256" s="22">
        <f t="shared" ca="1" si="117"/>
        <v>0</v>
      </c>
      <c r="AI256" s="349">
        <f t="shared" ca="1" si="118"/>
        <v>0</v>
      </c>
      <c r="AJ256" s="375">
        <f t="shared" ca="1" si="119"/>
        <v>0</v>
      </c>
    </row>
    <row r="257" spans="1:36" ht="15.75" hidden="1" thickBot="1">
      <c r="A257" s="20"/>
      <c r="B257" s="109">
        <f t="shared" ca="1" si="90"/>
        <v>0</v>
      </c>
      <c r="C257" s="22">
        <f t="shared" ca="1" si="91"/>
        <v>0</v>
      </c>
      <c r="D257" s="22">
        <f t="shared" ca="1" si="92"/>
        <v>0</v>
      </c>
      <c r="E257" s="349">
        <f t="shared" ca="1" si="93"/>
        <v>0</v>
      </c>
      <c r="F257" s="23">
        <f t="shared" ca="1" si="94"/>
        <v>0</v>
      </c>
      <c r="G257" s="376"/>
      <c r="H257" s="109">
        <f t="shared" ca="1" si="95"/>
        <v>0</v>
      </c>
      <c r="I257" s="22">
        <f t="shared" ca="1" si="96"/>
        <v>0</v>
      </c>
      <c r="J257" s="22">
        <f t="shared" ca="1" si="97"/>
        <v>0</v>
      </c>
      <c r="K257" s="349">
        <f t="shared" ca="1" si="98"/>
        <v>0</v>
      </c>
      <c r="L257" s="375">
        <f t="shared" ca="1" si="99"/>
        <v>0</v>
      </c>
      <c r="M257" s="376"/>
      <c r="N257" s="109">
        <f t="shared" ca="1" si="100"/>
        <v>0</v>
      </c>
      <c r="O257" s="22">
        <f t="shared" ca="1" si="101"/>
        <v>0</v>
      </c>
      <c r="P257" s="22">
        <f t="shared" ca="1" si="102"/>
        <v>0</v>
      </c>
      <c r="Q257" s="349">
        <f t="shared" ca="1" si="103"/>
        <v>0</v>
      </c>
      <c r="R257" s="375">
        <f t="shared" ca="1" si="104"/>
        <v>0</v>
      </c>
      <c r="S257" s="376"/>
      <c r="T257" s="109">
        <f t="shared" ca="1" si="105"/>
        <v>0</v>
      </c>
      <c r="U257" s="22">
        <f t="shared" ca="1" si="106"/>
        <v>0</v>
      </c>
      <c r="V257" s="22">
        <f t="shared" ca="1" si="107"/>
        <v>0</v>
      </c>
      <c r="W257" s="349">
        <f t="shared" ca="1" si="108"/>
        <v>0</v>
      </c>
      <c r="X257" s="375">
        <f t="shared" ca="1" si="109"/>
        <v>0</v>
      </c>
      <c r="Y257" s="376"/>
      <c r="Z257" s="109">
        <f t="shared" ca="1" si="110"/>
        <v>0</v>
      </c>
      <c r="AA257" s="22">
        <f t="shared" ca="1" si="111"/>
        <v>0</v>
      </c>
      <c r="AB257" s="22">
        <f t="shared" ca="1" si="112"/>
        <v>0</v>
      </c>
      <c r="AC257" s="349">
        <f t="shared" ca="1" si="113"/>
        <v>0</v>
      </c>
      <c r="AD257" s="375">
        <f t="shared" ca="1" si="114"/>
        <v>0</v>
      </c>
      <c r="AE257" s="376"/>
      <c r="AF257" s="109">
        <f t="shared" ca="1" si="115"/>
        <v>0</v>
      </c>
      <c r="AG257" s="22">
        <f t="shared" ca="1" si="116"/>
        <v>0</v>
      </c>
      <c r="AH257" s="22">
        <f t="shared" ca="1" si="117"/>
        <v>0</v>
      </c>
      <c r="AI257" s="349">
        <f t="shared" ca="1" si="118"/>
        <v>0</v>
      </c>
      <c r="AJ257" s="375">
        <f t="shared" ca="1" si="119"/>
        <v>0</v>
      </c>
    </row>
    <row r="258" spans="1:36" ht="15.75" hidden="1" thickBot="1">
      <c r="A258" s="20"/>
      <c r="B258" s="109">
        <f t="shared" ca="1" si="90"/>
        <v>0</v>
      </c>
      <c r="C258" s="22">
        <f t="shared" ca="1" si="91"/>
        <v>0</v>
      </c>
      <c r="D258" s="22">
        <f t="shared" ca="1" si="92"/>
        <v>0</v>
      </c>
      <c r="E258" s="349">
        <f t="shared" ca="1" si="93"/>
        <v>0</v>
      </c>
      <c r="F258" s="23">
        <f t="shared" ca="1" si="94"/>
        <v>0</v>
      </c>
      <c r="G258" s="376"/>
      <c r="H258" s="109">
        <f t="shared" ca="1" si="95"/>
        <v>0</v>
      </c>
      <c r="I258" s="22">
        <f t="shared" ca="1" si="96"/>
        <v>0</v>
      </c>
      <c r="J258" s="22">
        <f t="shared" ca="1" si="97"/>
        <v>0</v>
      </c>
      <c r="K258" s="349">
        <f t="shared" ca="1" si="98"/>
        <v>0</v>
      </c>
      <c r="L258" s="375">
        <f t="shared" ca="1" si="99"/>
        <v>0</v>
      </c>
      <c r="M258" s="376"/>
      <c r="N258" s="109">
        <f t="shared" ca="1" si="100"/>
        <v>0</v>
      </c>
      <c r="O258" s="22">
        <f t="shared" ca="1" si="101"/>
        <v>0</v>
      </c>
      <c r="P258" s="22">
        <f t="shared" ca="1" si="102"/>
        <v>0</v>
      </c>
      <c r="Q258" s="349">
        <f t="shared" ca="1" si="103"/>
        <v>0</v>
      </c>
      <c r="R258" s="375">
        <f t="shared" ca="1" si="104"/>
        <v>0</v>
      </c>
      <c r="S258" s="376"/>
      <c r="T258" s="109">
        <f t="shared" ca="1" si="105"/>
        <v>0</v>
      </c>
      <c r="U258" s="22">
        <f t="shared" ca="1" si="106"/>
        <v>0</v>
      </c>
      <c r="V258" s="22">
        <f t="shared" ca="1" si="107"/>
        <v>0</v>
      </c>
      <c r="W258" s="349">
        <f t="shared" ca="1" si="108"/>
        <v>0</v>
      </c>
      <c r="X258" s="375">
        <f t="shared" ca="1" si="109"/>
        <v>0</v>
      </c>
      <c r="Y258" s="376"/>
      <c r="Z258" s="109">
        <f t="shared" ca="1" si="110"/>
        <v>0</v>
      </c>
      <c r="AA258" s="22">
        <f t="shared" ca="1" si="111"/>
        <v>0</v>
      </c>
      <c r="AB258" s="22">
        <f t="shared" ca="1" si="112"/>
        <v>0</v>
      </c>
      <c r="AC258" s="349">
        <f t="shared" ca="1" si="113"/>
        <v>0</v>
      </c>
      <c r="AD258" s="375">
        <f t="shared" ca="1" si="114"/>
        <v>0</v>
      </c>
      <c r="AE258" s="376"/>
      <c r="AF258" s="109">
        <f t="shared" ca="1" si="115"/>
        <v>0</v>
      </c>
      <c r="AG258" s="22">
        <f t="shared" ca="1" si="116"/>
        <v>0</v>
      </c>
      <c r="AH258" s="22">
        <f t="shared" ca="1" si="117"/>
        <v>0</v>
      </c>
      <c r="AI258" s="349">
        <f t="shared" ca="1" si="118"/>
        <v>0</v>
      </c>
      <c r="AJ258" s="375">
        <f t="shared" ca="1" si="119"/>
        <v>0</v>
      </c>
    </row>
    <row r="259" spans="1:36" ht="15.75" hidden="1" thickBot="1">
      <c r="A259" s="20"/>
      <c r="B259" s="109" t="str">
        <f t="shared" ca="1" si="90"/>
        <v>Акатова</v>
      </c>
      <c r="C259" s="22" t="str">
        <f t="shared" ca="1" si="91"/>
        <v>Оксана</v>
      </c>
      <c r="D259" s="22" t="str">
        <f t="shared" ca="1" si="92"/>
        <v>Олександрівна</v>
      </c>
      <c r="E259" s="349">
        <f t="shared" ca="1" si="93"/>
        <v>2963112923</v>
      </c>
      <c r="F259" s="23">
        <f t="shared" ca="1" si="94"/>
        <v>0</v>
      </c>
      <c r="G259" s="376"/>
      <c r="H259" s="109" t="str">
        <f t="shared" ca="1" si="95"/>
        <v>Акатова</v>
      </c>
      <c r="I259" s="22" t="str">
        <f t="shared" ca="1" si="96"/>
        <v>Оксана</v>
      </c>
      <c r="J259" s="22" t="str">
        <f t="shared" ca="1" si="97"/>
        <v>Олександрівна</v>
      </c>
      <c r="K259" s="349">
        <f t="shared" ca="1" si="98"/>
        <v>2963112923</v>
      </c>
      <c r="L259" s="375">
        <f t="shared" ca="1" si="99"/>
        <v>0</v>
      </c>
      <c r="M259" s="376"/>
      <c r="N259" s="109" t="str">
        <f t="shared" ca="1" si="100"/>
        <v>Акатова</v>
      </c>
      <c r="O259" s="22" t="str">
        <f t="shared" ca="1" si="101"/>
        <v>Оксана</v>
      </c>
      <c r="P259" s="22" t="str">
        <f t="shared" ca="1" si="102"/>
        <v>Олександрівна</v>
      </c>
      <c r="Q259" s="349">
        <f t="shared" ca="1" si="103"/>
        <v>2963112923</v>
      </c>
      <c r="R259" s="375">
        <f t="shared" ca="1" si="104"/>
        <v>0</v>
      </c>
      <c r="S259" s="376"/>
      <c r="T259" s="109" t="str">
        <f t="shared" ca="1" si="105"/>
        <v>Акатова</v>
      </c>
      <c r="U259" s="22" t="str">
        <f t="shared" ca="1" si="106"/>
        <v>Оксана</v>
      </c>
      <c r="V259" s="22" t="str">
        <f t="shared" ca="1" si="107"/>
        <v>Олександрівна</v>
      </c>
      <c r="W259" s="349">
        <f t="shared" ca="1" si="108"/>
        <v>2963112923</v>
      </c>
      <c r="X259" s="375">
        <f t="shared" ca="1" si="109"/>
        <v>0</v>
      </c>
      <c r="Y259" s="376"/>
      <c r="Z259" s="109" t="str">
        <f t="shared" ca="1" si="110"/>
        <v>Акатова</v>
      </c>
      <c r="AA259" s="22" t="str">
        <f t="shared" ca="1" si="111"/>
        <v>Оксана</v>
      </c>
      <c r="AB259" s="22" t="str">
        <f t="shared" ca="1" si="112"/>
        <v>Олександрівна</v>
      </c>
      <c r="AC259" s="349">
        <f t="shared" ca="1" si="113"/>
        <v>2963112923</v>
      </c>
      <c r="AD259" s="375">
        <f t="shared" ca="1" si="114"/>
        <v>0</v>
      </c>
      <c r="AE259" s="376"/>
      <c r="AF259" s="109" t="str">
        <f t="shared" ca="1" si="115"/>
        <v>Акатова</v>
      </c>
      <c r="AG259" s="22" t="str">
        <f t="shared" ca="1" si="116"/>
        <v>Оксана</v>
      </c>
      <c r="AH259" s="22" t="str">
        <f t="shared" ca="1" si="117"/>
        <v>Олександрівна</v>
      </c>
      <c r="AI259" s="349">
        <f t="shared" ca="1" si="118"/>
        <v>2963112923</v>
      </c>
      <c r="AJ259" s="375">
        <f t="shared" ca="1" si="119"/>
        <v>0</v>
      </c>
    </row>
    <row r="260" spans="1:36" ht="15.75" hidden="1" thickBot="1">
      <c r="A260" s="20"/>
      <c r="B260" s="109" t="str">
        <f t="shared" ca="1" si="90"/>
        <v>вс/сс</v>
      </c>
      <c r="C260" s="22">
        <f t="shared" ca="1" si="91"/>
        <v>0</v>
      </c>
      <c r="D260" s="22">
        <f t="shared" ca="1" si="92"/>
        <v>0</v>
      </c>
      <c r="E260" s="349">
        <f t="shared" ca="1" si="93"/>
        <v>0</v>
      </c>
      <c r="F260" s="23">
        <f t="shared" ca="1" si="94"/>
        <v>0</v>
      </c>
      <c r="G260" s="376"/>
      <c r="H260" s="109" t="str">
        <f t="shared" ca="1" si="95"/>
        <v>вс/сс</v>
      </c>
      <c r="I260" s="22">
        <f t="shared" ca="1" si="96"/>
        <v>0</v>
      </c>
      <c r="J260" s="22">
        <f t="shared" ca="1" si="97"/>
        <v>0</v>
      </c>
      <c r="K260" s="349">
        <f t="shared" ca="1" si="98"/>
        <v>0</v>
      </c>
      <c r="L260" s="375">
        <f t="shared" ca="1" si="99"/>
        <v>0</v>
      </c>
      <c r="M260" s="376"/>
      <c r="N260" s="109" t="str">
        <f t="shared" ca="1" si="100"/>
        <v>вс/сс</v>
      </c>
      <c r="O260" s="22">
        <f t="shared" ca="1" si="101"/>
        <v>0</v>
      </c>
      <c r="P260" s="22">
        <f t="shared" ca="1" si="102"/>
        <v>0</v>
      </c>
      <c r="Q260" s="349">
        <f t="shared" ca="1" si="103"/>
        <v>0</v>
      </c>
      <c r="R260" s="375">
        <f t="shared" ca="1" si="104"/>
        <v>0</v>
      </c>
      <c r="S260" s="376"/>
      <c r="T260" s="109" t="str">
        <f t="shared" ca="1" si="105"/>
        <v>вс/сс</v>
      </c>
      <c r="U260" s="22">
        <f t="shared" ca="1" si="106"/>
        <v>0</v>
      </c>
      <c r="V260" s="22">
        <f t="shared" ca="1" si="107"/>
        <v>0</v>
      </c>
      <c r="W260" s="349">
        <f t="shared" ca="1" si="108"/>
        <v>0</v>
      </c>
      <c r="X260" s="375">
        <f t="shared" ca="1" si="109"/>
        <v>0</v>
      </c>
      <c r="Y260" s="376"/>
      <c r="Z260" s="109" t="str">
        <f t="shared" ca="1" si="110"/>
        <v>вс/сс</v>
      </c>
      <c r="AA260" s="22">
        <f t="shared" ca="1" si="111"/>
        <v>0</v>
      </c>
      <c r="AB260" s="22">
        <f t="shared" ca="1" si="112"/>
        <v>0</v>
      </c>
      <c r="AC260" s="349">
        <f t="shared" ca="1" si="113"/>
        <v>0</v>
      </c>
      <c r="AD260" s="375">
        <f t="shared" ca="1" si="114"/>
        <v>0</v>
      </c>
      <c r="AE260" s="376"/>
      <c r="AF260" s="109" t="str">
        <f t="shared" ca="1" si="115"/>
        <v>вс/сс</v>
      </c>
      <c r="AG260" s="22">
        <f t="shared" ca="1" si="116"/>
        <v>0</v>
      </c>
      <c r="AH260" s="22">
        <f t="shared" ca="1" si="117"/>
        <v>0</v>
      </c>
      <c r="AI260" s="349">
        <f t="shared" ca="1" si="118"/>
        <v>0</v>
      </c>
      <c r="AJ260" s="375">
        <f t="shared" ca="1" si="119"/>
        <v>0</v>
      </c>
    </row>
    <row r="261" spans="1:36" ht="15.75" hidden="1" thickBot="1">
      <c r="A261" s="20"/>
      <c r="B261" s="109" t="str">
        <f t="shared" ref="B261:B324" ca="1" si="120">INDIRECT("Відомість!dl"&amp;ROW())</f>
        <v>Руденко</v>
      </c>
      <c r="C261" s="22" t="str">
        <f t="shared" ref="C261:C324" ca="1" si="121">INDIRECT("Відомість!dm"&amp;ROW())</f>
        <v>Сергій</v>
      </c>
      <c r="D261" s="22" t="str">
        <f t="shared" ref="D261:D324" ca="1" si="122">INDIRECT("Відомість!dn"&amp;ROW())</f>
        <v>Сергійович</v>
      </c>
      <c r="E261" s="349">
        <f t="shared" ref="E261:E324" ca="1" si="123">INDIRECT("Відомість!do"&amp;ROW())</f>
        <v>3297218950</v>
      </c>
      <c r="F261" s="23">
        <f t="shared" ref="F261:F324" ca="1" si="124">IF(B261=0,0,INDIRECT("Відомість!dh"&amp;ROW()))</f>
        <v>0</v>
      </c>
      <c r="G261" s="376"/>
      <c r="H261" s="109" t="str">
        <f t="shared" ref="H261:H324" ca="1" si="125">INDIRECT("Відомість!dl"&amp;ROW())</f>
        <v>Руденко</v>
      </c>
      <c r="I261" s="22" t="str">
        <f t="shared" ref="I261:I324" ca="1" si="126">INDIRECT("Відомість!dm"&amp;ROW())</f>
        <v>Сергій</v>
      </c>
      <c r="J261" s="22" t="str">
        <f t="shared" ref="J261:J324" ca="1" si="127">INDIRECT("Відомість!dn"&amp;ROW())</f>
        <v>Сергійович</v>
      </c>
      <c r="K261" s="349">
        <f t="shared" ref="K261:K324" ca="1" si="128">INDIRECT("Відомість!do"&amp;ROW())</f>
        <v>3297218950</v>
      </c>
      <c r="L261" s="375">
        <f t="shared" ref="L261:L324" ca="1" si="129">INDIRECT("Озд!AX"&amp;ROW()+4)</f>
        <v>0</v>
      </c>
      <c r="M261" s="376"/>
      <c r="N261" s="109" t="str">
        <f t="shared" ref="N261:N324" ca="1" si="130">INDIRECT("Відомість!dl"&amp;ROW())</f>
        <v>Руденко</v>
      </c>
      <c r="O261" s="22" t="str">
        <f t="shared" ref="O261:O324" ca="1" si="131">INDIRECT("Відомість!dm"&amp;ROW())</f>
        <v>Сергій</v>
      </c>
      <c r="P261" s="22" t="str">
        <f t="shared" ref="P261:P324" ca="1" si="132">INDIRECT("Відомість!dn"&amp;ROW())</f>
        <v>Сергійович</v>
      </c>
      <c r="Q261" s="349">
        <f t="shared" ref="Q261:Q324" ca="1" si="133">INDIRECT("Відомість!do"&amp;ROW())</f>
        <v>3297218950</v>
      </c>
      <c r="R261" s="375">
        <f t="shared" ref="R261:R324" ca="1" si="134">INDIRECT("Озд!BX"&amp;ROW()+4)</f>
        <v>0</v>
      </c>
      <c r="S261" s="376"/>
      <c r="T261" s="109" t="str">
        <f t="shared" ref="T261:T324" ca="1" si="135">INDIRECT("Відомість!dl"&amp;ROW())</f>
        <v>Руденко</v>
      </c>
      <c r="U261" s="22" t="str">
        <f t="shared" ref="U261:U324" ca="1" si="136">INDIRECT("Відомість!dm"&amp;ROW())</f>
        <v>Сергій</v>
      </c>
      <c r="V261" s="22" t="str">
        <f t="shared" ref="V261:V324" ca="1" si="137">INDIRECT("Відомість!dn"&amp;ROW())</f>
        <v>Сергійович</v>
      </c>
      <c r="W261" s="349">
        <f t="shared" ref="W261:W324" ca="1" si="138">INDIRECT("Відомість!do"&amp;ROW())</f>
        <v>3297218950</v>
      </c>
      <c r="X261" s="375">
        <f t="shared" ref="X261:X324" ca="1" si="139">INDIRECT("Озд!CX"&amp;ROW()+4)</f>
        <v>0</v>
      </c>
      <c r="Y261" s="376"/>
      <c r="Z261" s="109" t="str">
        <f t="shared" ref="Z261:Z324" ca="1" si="140">INDIRECT("Відомість!dl"&amp;ROW())</f>
        <v>Руденко</v>
      </c>
      <c r="AA261" s="22" t="str">
        <f t="shared" ref="AA261:AA324" ca="1" si="141">INDIRECT("Відомість!dm"&amp;ROW())</f>
        <v>Сергій</v>
      </c>
      <c r="AB261" s="22" t="str">
        <f t="shared" ref="AB261:AB324" ca="1" si="142">INDIRECT("Відомість!dn"&amp;ROW())</f>
        <v>Сергійович</v>
      </c>
      <c r="AC261" s="349">
        <f t="shared" ref="AC261:AC324" ca="1" si="143">INDIRECT("Відомість!do"&amp;ROW())</f>
        <v>3297218950</v>
      </c>
      <c r="AD261" s="375">
        <f t="shared" ref="AD261:AD324" ca="1" si="144">INDIRECT("Озд!DX"&amp;ROW()+4)</f>
        <v>0</v>
      </c>
      <c r="AE261" s="376"/>
      <c r="AF261" s="109" t="str">
        <f t="shared" ref="AF261:AF324" ca="1" si="145">INDIRECT("Відомість!dl"&amp;ROW())</f>
        <v>Руденко</v>
      </c>
      <c r="AG261" s="22" t="str">
        <f t="shared" ref="AG261:AG324" ca="1" si="146">INDIRECT("Відомість!dm"&amp;ROW())</f>
        <v>Сергій</v>
      </c>
      <c r="AH261" s="22" t="str">
        <f t="shared" ref="AH261:AH324" ca="1" si="147">INDIRECT("Відомість!dn"&amp;ROW())</f>
        <v>Сергійович</v>
      </c>
      <c r="AI261" s="349">
        <f t="shared" ref="AI261:AI324" ca="1" si="148">INDIRECT("Відомість!do"&amp;ROW())</f>
        <v>3297218950</v>
      </c>
      <c r="AJ261" s="375">
        <f t="shared" ref="AJ261:AJ324" ca="1" si="149">INDIRECT("Озд!EX"&amp;ROW()+4)</f>
        <v>0</v>
      </c>
    </row>
    <row r="262" spans="1:36" ht="15.75" hidden="1" thickBot="1">
      <c r="A262" s="20"/>
      <c r="B262" s="109">
        <f t="shared" ca="1" si="120"/>
        <v>0</v>
      </c>
      <c r="C262" s="22">
        <f t="shared" ca="1" si="121"/>
        <v>0</v>
      </c>
      <c r="D262" s="22">
        <f t="shared" ca="1" si="122"/>
        <v>0</v>
      </c>
      <c r="E262" s="349">
        <f t="shared" ca="1" si="123"/>
        <v>0</v>
      </c>
      <c r="F262" s="23">
        <f t="shared" ca="1" si="124"/>
        <v>0</v>
      </c>
      <c r="G262" s="376"/>
      <c r="H262" s="109">
        <f t="shared" ca="1" si="125"/>
        <v>0</v>
      </c>
      <c r="I262" s="22">
        <f t="shared" ca="1" si="126"/>
        <v>0</v>
      </c>
      <c r="J262" s="22">
        <f t="shared" ca="1" si="127"/>
        <v>0</v>
      </c>
      <c r="K262" s="349">
        <f t="shared" ca="1" si="128"/>
        <v>0</v>
      </c>
      <c r="L262" s="375">
        <f t="shared" ca="1" si="129"/>
        <v>0</v>
      </c>
      <c r="M262" s="376"/>
      <c r="N262" s="109">
        <f t="shared" ca="1" si="130"/>
        <v>0</v>
      </c>
      <c r="O262" s="22">
        <f t="shared" ca="1" si="131"/>
        <v>0</v>
      </c>
      <c r="P262" s="22">
        <f t="shared" ca="1" si="132"/>
        <v>0</v>
      </c>
      <c r="Q262" s="349">
        <f t="shared" ca="1" si="133"/>
        <v>0</v>
      </c>
      <c r="R262" s="375">
        <f t="shared" ca="1" si="134"/>
        <v>0</v>
      </c>
      <c r="S262" s="376"/>
      <c r="T262" s="109">
        <f t="shared" ca="1" si="135"/>
        <v>0</v>
      </c>
      <c r="U262" s="22">
        <f t="shared" ca="1" si="136"/>
        <v>0</v>
      </c>
      <c r="V262" s="22">
        <f t="shared" ca="1" si="137"/>
        <v>0</v>
      </c>
      <c r="W262" s="349">
        <f t="shared" ca="1" si="138"/>
        <v>0</v>
      </c>
      <c r="X262" s="375">
        <f t="shared" ca="1" si="139"/>
        <v>0</v>
      </c>
      <c r="Y262" s="376"/>
      <c r="Z262" s="109">
        <f t="shared" ca="1" si="140"/>
        <v>0</v>
      </c>
      <c r="AA262" s="22">
        <f t="shared" ca="1" si="141"/>
        <v>0</v>
      </c>
      <c r="AB262" s="22">
        <f t="shared" ca="1" si="142"/>
        <v>0</v>
      </c>
      <c r="AC262" s="349">
        <f t="shared" ca="1" si="143"/>
        <v>0</v>
      </c>
      <c r="AD262" s="375">
        <f t="shared" ca="1" si="144"/>
        <v>0</v>
      </c>
      <c r="AE262" s="376"/>
      <c r="AF262" s="109">
        <f t="shared" ca="1" si="145"/>
        <v>0</v>
      </c>
      <c r="AG262" s="22">
        <f t="shared" ca="1" si="146"/>
        <v>0</v>
      </c>
      <c r="AH262" s="22">
        <f t="shared" ca="1" si="147"/>
        <v>0</v>
      </c>
      <c r="AI262" s="349">
        <f t="shared" ca="1" si="148"/>
        <v>0</v>
      </c>
      <c r="AJ262" s="375">
        <f t="shared" ca="1" si="149"/>
        <v>0</v>
      </c>
    </row>
    <row r="263" spans="1:36" ht="15.75" thickBot="1">
      <c r="A263" s="20"/>
      <c r="B263" s="109" t="str">
        <f t="shared" ca="1" si="120"/>
        <v>Прокопчук</v>
      </c>
      <c r="C263" s="22" t="str">
        <f t="shared" ca="1" si="121"/>
        <v>Володимир</v>
      </c>
      <c r="D263" s="22" t="str">
        <f t="shared" ca="1" si="122"/>
        <v>Володимирович</v>
      </c>
      <c r="E263" s="349">
        <f t="shared" ca="1" si="123"/>
        <v>0</v>
      </c>
      <c r="F263" s="23">
        <f t="shared" ca="1" si="124"/>
        <v>18432.3</v>
      </c>
      <c r="G263" s="376"/>
      <c r="H263" s="109" t="str">
        <f t="shared" ca="1" si="125"/>
        <v>Прокопчук</v>
      </c>
      <c r="I263" s="22" t="str">
        <f t="shared" ca="1" si="126"/>
        <v>Володимир</v>
      </c>
      <c r="J263" s="22" t="str">
        <f t="shared" ca="1" si="127"/>
        <v>Володимирович</v>
      </c>
      <c r="K263" s="349">
        <f t="shared" ca="1" si="128"/>
        <v>0</v>
      </c>
      <c r="L263" s="375">
        <f t="shared" ca="1" si="129"/>
        <v>0</v>
      </c>
      <c r="M263" s="376"/>
      <c r="N263" s="109" t="str">
        <f t="shared" ca="1" si="130"/>
        <v>Прокопчук</v>
      </c>
      <c r="O263" s="22" t="str">
        <f t="shared" ca="1" si="131"/>
        <v>Володимир</v>
      </c>
      <c r="P263" s="22" t="str">
        <f t="shared" ca="1" si="132"/>
        <v>Володимирович</v>
      </c>
      <c r="Q263" s="349">
        <f t="shared" ca="1" si="133"/>
        <v>0</v>
      </c>
      <c r="R263" s="375">
        <f t="shared" ca="1" si="134"/>
        <v>0</v>
      </c>
      <c r="S263" s="376"/>
      <c r="T263" s="109" t="str">
        <f t="shared" ca="1" si="135"/>
        <v>Прокопчук</v>
      </c>
      <c r="U263" s="22" t="str">
        <f t="shared" ca="1" si="136"/>
        <v>Володимир</v>
      </c>
      <c r="V263" s="22" t="str">
        <f t="shared" ca="1" si="137"/>
        <v>Володимирович</v>
      </c>
      <c r="W263" s="349">
        <f t="shared" ca="1" si="138"/>
        <v>0</v>
      </c>
      <c r="X263" s="375">
        <f t="shared" ca="1" si="139"/>
        <v>0</v>
      </c>
      <c r="Y263" s="376"/>
      <c r="Z263" s="109" t="str">
        <f t="shared" ca="1" si="140"/>
        <v>Прокопчук</v>
      </c>
      <c r="AA263" s="22" t="str">
        <f t="shared" ca="1" si="141"/>
        <v>Володимир</v>
      </c>
      <c r="AB263" s="22" t="str">
        <f t="shared" ca="1" si="142"/>
        <v>Володимирович</v>
      </c>
      <c r="AC263" s="349">
        <f t="shared" ca="1" si="143"/>
        <v>0</v>
      </c>
      <c r="AD263" s="375">
        <f t="shared" ca="1" si="144"/>
        <v>0</v>
      </c>
      <c r="AE263" s="376"/>
      <c r="AF263" s="109" t="str">
        <f t="shared" ca="1" si="145"/>
        <v>Прокопчук</v>
      </c>
      <c r="AG263" s="22" t="str">
        <f t="shared" ca="1" si="146"/>
        <v>Володимир</v>
      </c>
      <c r="AH263" s="22" t="str">
        <f t="shared" ca="1" si="147"/>
        <v>Володимирович</v>
      </c>
      <c r="AI263" s="349">
        <f t="shared" ca="1" si="148"/>
        <v>0</v>
      </c>
      <c r="AJ263" s="375">
        <f t="shared" ca="1" si="149"/>
        <v>0</v>
      </c>
    </row>
    <row r="264" spans="1:36" ht="15.75" hidden="1" thickBot="1">
      <c r="A264" s="20"/>
      <c r="B264" s="109">
        <f t="shared" ca="1" si="120"/>
        <v>0</v>
      </c>
      <c r="C264" s="22">
        <f t="shared" ca="1" si="121"/>
        <v>0</v>
      </c>
      <c r="D264" s="22">
        <f t="shared" ca="1" si="122"/>
        <v>0</v>
      </c>
      <c r="E264" s="349">
        <f t="shared" ca="1" si="123"/>
        <v>0</v>
      </c>
      <c r="F264" s="23">
        <f t="shared" ca="1" si="124"/>
        <v>0</v>
      </c>
      <c r="G264" s="376"/>
      <c r="H264" s="109">
        <f t="shared" ca="1" si="125"/>
        <v>0</v>
      </c>
      <c r="I264" s="22">
        <f t="shared" ca="1" si="126"/>
        <v>0</v>
      </c>
      <c r="J264" s="22">
        <f t="shared" ca="1" si="127"/>
        <v>0</v>
      </c>
      <c r="K264" s="349">
        <f t="shared" ca="1" si="128"/>
        <v>0</v>
      </c>
      <c r="L264" s="375">
        <f t="shared" ca="1" si="129"/>
        <v>0</v>
      </c>
      <c r="M264" s="376"/>
      <c r="N264" s="109">
        <f t="shared" ca="1" si="130"/>
        <v>0</v>
      </c>
      <c r="O264" s="22">
        <f t="shared" ca="1" si="131"/>
        <v>0</v>
      </c>
      <c r="P264" s="22">
        <f t="shared" ca="1" si="132"/>
        <v>0</v>
      </c>
      <c r="Q264" s="349">
        <f t="shared" ca="1" si="133"/>
        <v>0</v>
      </c>
      <c r="R264" s="375">
        <f t="shared" ca="1" si="134"/>
        <v>0</v>
      </c>
      <c r="S264" s="376"/>
      <c r="T264" s="109">
        <f t="shared" ca="1" si="135"/>
        <v>0</v>
      </c>
      <c r="U264" s="22">
        <f t="shared" ca="1" si="136"/>
        <v>0</v>
      </c>
      <c r="V264" s="22">
        <f t="shared" ca="1" si="137"/>
        <v>0</v>
      </c>
      <c r="W264" s="349">
        <f t="shared" ca="1" si="138"/>
        <v>0</v>
      </c>
      <c r="X264" s="375">
        <f t="shared" ca="1" si="139"/>
        <v>0</v>
      </c>
      <c r="Y264" s="376"/>
      <c r="Z264" s="109">
        <f t="shared" ca="1" si="140"/>
        <v>0</v>
      </c>
      <c r="AA264" s="22">
        <f t="shared" ca="1" si="141"/>
        <v>0</v>
      </c>
      <c r="AB264" s="22">
        <f t="shared" ca="1" si="142"/>
        <v>0</v>
      </c>
      <c r="AC264" s="349">
        <f t="shared" ca="1" si="143"/>
        <v>0</v>
      </c>
      <c r="AD264" s="375">
        <f t="shared" ca="1" si="144"/>
        <v>0</v>
      </c>
      <c r="AE264" s="376"/>
      <c r="AF264" s="109">
        <f t="shared" ca="1" si="145"/>
        <v>0</v>
      </c>
      <c r="AG264" s="22">
        <f t="shared" ca="1" si="146"/>
        <v>0</v>
      </c>
      <c r="AH264" s="22">
        <f t="shared" ca="1" si="147"/>
        <v>0</v>
      </c>
      <c r="AI264" s="349">
        <f t="shared" ca="1" si="148"/>
        <v>0</v>
      </c>
      <c r="AJ264" s="375">
        <f t="shared" ca="1" si="149"/>
        <v>0</v>
      </c>
    </row>
    <row r="265" spans="1:36" ht="15.75" hidden="1" thickBot="1">
      <c r="A265" s="20"/>
      <c r="B265" s="109">
        <f t="shared" ca="1" si="120"/>
        <v>0</v>
      </c>
      <c r="C265" s="22">
        <f t="shared" ca="1" si="121"/>
        <v>0</v>
      </c>
      <c r="D265" s="22">
        <f t="shared" ca="1" si="122"/>
        <v>0</v>
      </c>
      <c r="E265" s="349">
        <f t="shared" ca="1" si="123"/>
        <v>0</v>
      </c>
      <c r="F265" s="23">
        <f t="shared" ca="1" si="124"/>
        <v>0</v>
      </c>
      <c r="G265" s="376"/>
      <c r="H265" s="109">
        <f t="shared" ca="1" si="125"/>
        <v>0</v>
      </c>
      <c r="I265" s="22">
        <f t="shared" ca="1" si="126"/>
        <v>0</v>
      </c>
      <c r="J265" s="22">
        <f t="shared" ca="1" si="127"/>
        <v>0</v>
      </c>
      <c r="K265" s="349">
        <f t="shared" ca="1" si="128"/>
        <v>0</v>
      </c>
      <c r="L265" s="375">
        <f t="shared" ca="1" si="129"/>
        <v>0</v>
      </c>
      <c r="M265" s="376"/>
      <c r="N265" s="109">
        <f t="shared" ca="1" si="130"/>
        <v>0</v>
      </c>
      <c r="O265" s="22">
        <f t="shared" ca="1" si="131"/>
        <v>0</v>
      </c>
      <c r="P265" s="22">
        <f t="shared" ca="1" si="132"/>
        <v>0</v>
      </c>
      <c r="Q265" s="349">
        <f t="shared" ca="1" si="133"/>
        <v>0</v>
      </c>
      <c r="R265" s="375">
        <f t="shared" ca="1" si="134"/>
        <v>0</v>
      </c>
      <c r="S265" s="376"/>
      <c r="T265" s="109">
        <f t="shared" ca="1" si="135"/>
        <v>0</v>
      </c>
      <c r="U265" s="22">
        <f t="shared" ca="1" si="136"/>
        <v>0</v>
      </c>
      <c r="V265" s="22">
        <f t="shared" ca="1" si="137"/>
        <v>0</v>
      </c>
      <c r="W265" s="349">
        <f t="shared" ca="1" si="138"/>
        <v>0</v>
      </c>
      <c r="X265" s="375">
        <f t="shared" ca="1" si="139"/>
        <v>0</v>
      </c>
      <c r="Y265" s="376"/>
      <c r="Z265" s="109">
        <f t="shared" ca="1" si="140"/>
        <v>0</v>
      </c>
      <c r="AA265" s="22">
        <f t="shared" ca="1" si="141"/>
        <v>0</v>
      </c>
      <c r="AB265" s="22">
        <f t="shared" ca="1" si="142"/>
        <v>0</v>
      </c>
      <c r="AC265" s="349">
        <f t="shared" ca="1" si="143"/>
        <v>0</v>
      </c>
      <c r="AD265" s="375">
        <f t="shared" ca="1" si="144"/>
        <v>0</v>
      </c>
      <c r="AE265" s="376"/>
      <c r="AF265" s="109">
        <f t="shared" ca="1" si="145"/>
        <v>0</v>
      </c>
      <c r="AG265" s="22">
        <f t="shared" ca="1" si="146"/>
        <v>0</v>
      </c>
      <c r="AH265" s="22">
        <f t="shared" ca="1" si="147"/>
        <v>0</v>
      </c>
      <c r="AI265" s="349">
        <f t="shared" ca="1" si="148"/>
        <v>0</v>
      </c>
      <c r="AJ265" s="375">
        <f t="shared" ca="1" si="149"/>
        <v>0</v>
      </c>
    </row>
    <row r="266" spans="1:36" ht="15.75" hidden="1" thickBot="1">
      <c r="A266" s="20"/>
      <c r="B266" s="109">
        <f t="shared" ca="1" si="120"/>
        <v>0</v>
      </c>
      <c r="C266" s="22">
        <f t="shared" ca="1" si="121"/>
        <v>0</v>
      </c>
      <c r="D266" s="22">
        <f t="shared" ca="1" si="122"/>
        <v>0</v>
      </c>
      <c r="E266" s="349">
        <f t="shared" ca="1" si="123"/>
        <v>0</v>
      </c>
      <c r="F266" s="23">
        <f t="shared" ca="1" si="124"/>
        <v>0</v>
      </c>
      <c r="G266" s="376"/>
      <c r="H266" s="109">
        <f t="shared" ca="1" si="125"/>
        <v>0</v>
      </c>
      <c r="I266" s="22">
        <f t="shared" ca="1" si="126"/>
        <v>0</v>
      </c>
      <c r="J266" s="22">
        <f t="shared" ca="1" si="127"/>
        <v>0</v>
      </c>
      <c r="K266" s="349">
        <f t="shared" ca="1" si="128"/>
        <v>0</v>
      </c>
      <c r="L266" s="375">
        <f t="shared" ca="1" si="129"/>
        <v>0</v>
      </c>
      <c r="M266" s="376"/>
      <c r="N266" s="109">
        <f t="shared" ca="1" si="130"/>
        <v>0</v>
      </c>
      <c r="O266" s="22">
        <f t="shared" ca="1" si="131"/>
        <v>0</v>
      </c>
      <c r="P266" s="22">
        <f t="shared" ca="1" si="132"/>
        <v>0</v>
      </c>
      <c r="Q266" s="349">
        <f t="shared" ca="1" si="133"/>
        <v>0</v>
      </c>
      <c r="R266" s="375">
        <f t="shared" ca="1" si="134"/>
        <v>0</v>
      </c>
      <c r="S266" s="376"/>
      <c r="T266" s="109">
        <f t="shared" ca="1" si="135"/>
        <v>0</v>
      </c>
      <c r="U266" s="22">
        <f t="shared" ca="1" si="136"/>
        <v>0</v>
      </c>
      <c r="V266" s="22">
        <f t="shared" ca="1" si="137"/>
        <v>0</v>
      </c>
      <c r="W266" s="349">
        <f t="shared" ca="1" si="138"/>
        <v>0</v>
      </c>
      <c r="X266" s="375">
        <f t="shared" ca="1" si="139"/>
        <v>0</v>
      </c>
      <c r="Y266" s="376"/>
      <c r="Z266" s="109">
        <f t="shared" ca="1" si="140"/>
        <v>0</v>
      </c>
      <c r="AA266" s="22">
        <f t="shared" ca="1" si="141"/>
        <v>0</v>
      </c>
      <c r="AB266" s="22">
        <f t="shared" ca="1" si="142"/>
        <v>0</v>
      </c>
      <c r="AC266" s="349">
        <f t="shared" ca="1" si="143"/>
        <v>0</v>
      </c>
      <c r="AD266" s="375">
        <f t="shared" ca="1" si="144"/>
        <v>0</v>
      </c>
      <c r="AE266" s="376"/>
      <c r="AF266" s="109">
        <f t="shared" ca="1" si="145"/>
        <v>0</v>
      </c>
      <c r="AG266" s="22">
        <f t="shared" ca="1" si="146"/>
        <v>0</v>
      </c>
      <c r="AH266" s="22">
        <f t="shared" ca="1" si="147"/>
        <v>0</v>
      </c>
      <c r="AI266" s="349">
        <f t="shared" ca="1" si="148"/>
        <v>0</v>
      </c>
      <c r="AJ266" s="375">
        <f t="shared" ca="1" si="149"/>
        <v>0</v>
      </c>
    </row>
    <row r="267" spans="1:36" ht="15.75" hidden="1" thickBot="1">
      <c r="A267" s="20"/>
      <c r="B267" s="109">
        <f t="shared" ca="1" si="120"/>
        <v>0</v>
      </c>
      <c r="C267" s="22">
        <f t="shared" ca="1" si="121"/>
        <v>0</v>
      </c>
      <c r="D267" s="22">
        <f t="shared" ca="1" si="122"/>
        <v>0</v>
      </c>
      <c r="E267" s="349">
        <f t="shared" ca="1" si="123"/>
        <v>0</v>
      </c>
      <c r="F267" s="23">
        <f t="shared" ca="1" si="124"/>
        <v>0</v>
      </c>
      <c r="G267" s="376"/>
      <c r="H267" s="109">
        <f t="shared" ca="1" si="125"/>
        <v>0</v>
      </c>
      <c r="I267" s="22">
        <f t="shared" ca="1" si="126"/>
        <v>0</v>
      </c>
      <c r="J267" s="22">
        <f t="shared" ca="1" si="127"/>
        <v>0</v>
      </c>
      <c r="K267" s="349">
        <f t="shared" ca="1" si="128"/>
        <v>0</v>
      </c>
      <c r="L267" s="375">
        <f t="shared" ca="1" si="129"/>
        <v>0</v>
      </c>
      <c r="M267" s="376"/>
      <c r="N267" s="109">
        <f t="shared" ca="1" si="130"/>
        <v>0</v>
      </c>
      <c r="O267" s="22">
        <f t="shared" ca="1" si="131"/>
        <v>0</v>
      </c>
      <c r="P267" s="22">
        <f t="shared" ca="1" si="132"/>
        <v>0</v>
      </c>
      <c r="Q267" s="349">
        <f t="shared" ca="1" si="133"/>
        <v>0</v>
      </c>
      <c r="R267" s="375">
        <f t="shared" ca="1" si="134"/>
        <v>0</v>
      </c>
      <c r="S267" s="376"/>
      <c r="T267" s="109">
        <f t="shared" ca="1" si="135"/>
        <v>0</v>
      </c>
      <c r="U267" s="22">
        <f t="shared" ca="1" si="136"/>
        <v>0</v>
      </c>
      <c r="V267" s="22">
        <f t="shared" ca="1" si="137"/>
        <v>0</v>
      </c>
      <c r="W267" s="349">
        <f t="shared" ca="1" si="138"/>
        <v>0</v>
      </c>
      <c r="X267" s="375">
        <f t="shared" ca="1" si="139"/>
        <v>0</v>
      </c>
      <c r="Y267" s="376"/>
      <c r="Z267" s="109">
        <f t="shared" ca="1" si="140"/>
        <v>0</v>
      </c>
      <c r="AA267" s="22">
        <f t="shared" ca="1" si="141"/>
        <v>0</v>
      </c>
      <c r="AB267" s="22">
        <f t="shared" ca="1" si="142"/>
        <v>0</v>
      </c>
      <c r="AC267" s="349">
        <f t="shared" ca="1" si="143"/>
        <v>0</v>
      </c>
      <c r="AD267" s="375">
        <f t="shared" ca="1" si="144"/>
        <v>0</v>
      </c>
      <c r="AE267" s="376"/>
      <c r="AF267" s="109">
        <f t="shared" ca="1" si="145"/>
        <v>0</v>
      </c>
      <c r="AG267" s="22">
        <f t="shared" ca="1" si="146"/>
        <v>0</v>
      </c>
      <c r="AH267" s="22">
        <f t="shared" ca="1" si="147"/>
        <v>0</v>
      </c>
      <c r="AI267" s="349">
        <f t="shared" ca="1" si="148"/>
        <v>0</v>
      </c>
      <c r="AJ267" s="375">
        <f t="shared" ca="1" si="149"/>
        <v>0</v>
      </c>
    </row>
    <row r="268" spans="1:36" ht="15.75" hidden="1" thickBot="1">
      <c r="A268" s="20"/>
      <c r="B268" s="109">
        <f t="shared" ca="1" si="120"/>
        <v>0</v>
      </c>
      <c r="C268" s="22">
        <f t="shared" ca="1" si="121"/>
        <v>0</v>
      </c>
      <c r="D268" s="22">
        <f t="shared" ca="1" si="122"/>
        <v>0</v>
      </c>
      <c r="E268" s="349">
        <f t="shared" ca="1" si="123"/>
        <v>0</v>
      </c>
      <c r="F268" s="23">
        <f t="shared" ca="1" si="124"/>
        <v>0</v>
      </c>
      <c r="G268" s="376"/>
      <c r="H268" s="109">
        <f t="shared" ca="1" si="125"/>
        <v>0</v>
      </c>
      <c r="I268" s="22">
        <f t="shared" ca="1" si="126"/>
        <v>0</v>
      </c>
      <c r="J268" s="22">
        <f t="shared" ca="1" si="127"/>
        <v>0</v>
      </c>
      <c r="K268" s="349">
        <f t="shared" ca="1" si="128"/>
        <v>0</v>
      </c>
      <c r="L268" s="375">
        <f t="shared" ca="1" si="129"/>
        <v>0</v>
      </c>
      <c r="M268" s="376"/>
      <c r="N268" s="109">
        <f t="shared" ca="1" si="130"/>
        <v>0</v>
      </c>
      <c r="O268" s="22">
        <f t="shared" ca="1" si="131"/>
        <v>0</v>
      </c>
      <c r="P268" s="22">
        <f t="shared" ca="1" si="132"/>
        <v>0</v>
      </c>
      <c r="Q268" s="349">
        <f t="shared" ca="1" si="133"/>
        <v>0</v>
      </c>
      <c r="R268" s="375">
        <f t="shared" ca="1" si="134"/>
        <v>0</v>
      </c>
      <c r="S268" s="376"/>
      <c r="T268" s="109">
        <f t="shared" ca="1" si="135"/>
        <v>0</v>
      </c>
      <c r="U268" s="22">
        <f t="shared" ca="1" si="136"/>
        <v>0</v>
      </c>
      <c r="V268" s="22">
        <f t="shared" ca="1" si="137"/>
        <v>0</v>
      </c>
      <c r="W268" s="349">
        <f t="shared" ca="1" si="138"/>
        <v>0</v>
      </c>
      <c r="X268" s="375">
        <f t="shared" ca="1" si="139"/>
        <v>0</v>
      </c>
      <c r="Y268" s="376"/>
      <c r="Z268" s="109">
        <f t="shared" ca="1" si="140"/>
        <v>0</v>
      </c>
      <c r="AA268" s="22">
        <f t="shared" ca="1" si="141"/>
        <v>0</v>
      </c>
      <c r="AB268" s="22">
        <f t="shared" ca="1" si="142"/>
        <v>0</v>
      </c>
      <c r="AC268" s="349">
        <f t="shared" ca="1" si="143"/>
        <v>0</v>
      </c>
      <c r="AD268" s="375">
        <f t="shared" ca="1" si="144"/>
        <v>0</v>
      </c>
      <c r="AE268" s="376"/>
      <c r="AF268" s="109">
        <f t="shared" ca="1" si="145"/>
        <v>0</v>
      </c>
      <c r="AG268" s="22">
        <f t="shared" ca="1" si="146"/>
        <v>0</v>
      </c>
      <c r="AH268" s="22">
        <f t="shared" ca="1" si="147"/>
        <v>0</v>
      </c>
      <c r="AI268" s="349">
        <f t="shared" ca="1" si="148"/>
        <v>0</v>
      </c>
      <c r="AJ268" s="375">
        <f t="shared" ca="1" si="149"/>
        <v>0</v>
      </c>
    </row>
    <row r="269" spans="1:36" ht="15.75" hidden="1" thickBot="1">
      <c r="A269" s="20"/>
      <c r="B269" s="109">
        <f t="shared" ca="1" si="120"/>
        <v>0</v>
      </c>
      <c r="C269" s="22">
        <f t="shared" ca="1" si="121"/>
        <v>0</v>
      </c>
      <c r="D269" s="22">
        <f t="shared" ca="1" si="122"/>
        <v>0</v>
      </c>
      <c r="E269" s="349">
        <f t="shared" ca="1" si="123"/>
        <v>0</v>
      </c>
      <c r="F269" s="23">
        <f t="shared" ca="1" si="124"/>
        <v>0</v>
      </c>
      <c r="G269" s="376"/>
      <c r="H269" s="109">
        <f t="shared" ca="1" si="125"/>
        <v>0</v>
      </c>
      <c r="I269" s="22">
        <f t="shared" ca="1" si="126"/>
        <v>0</v>
      </c>
      <c r="J269" s="22">
        <f t="shared" ca="1" si="127"/>
        <v>0</v>
      </c>
      <c r="K269" s="349">
        <f t="shared" ca="1" si="128"/>
        <v>0</v>
      </c>
      <c r="L269" s="375">
        <f t="shared" ca="1" si="129"/>
        <v>0</v>
      </c>
      <c r="M269" s="376"/>
      <c r="N269" s="109">
        <f t="shared" ca="1" si="130"/>
        <v>0</v>
      </c>
      <c r="O269" s="22">
        <f t="shared" ca="1" si="131"/>
        <v>0</v>
      </c>
      <c r="P269" s="22">
        <f t="shared" ca="1" si="132"/>
        <v>0</v>
      </c>
      <c r="Q269" s="349">
        <f t="shared" ca="1" si="133"/>
        <v>0</v>
      </c>
      <c r="R269" s="375">
        <f t="shared" ca="1" si="134"/>
        <v>0</v>
      </c>
      <c r="S269" s="376"/>
      <c r="T269" s="109">
        <f t="shared" ca="1" si="135"/>
        <v>0</v>
      </c>
      <c r="U269" s="22">
        <f t="shared" ca="1" si="136"/>
        <v>0</v>
      </c>
      <c r="V269" s="22">
        <f t="shared" ca="1" si="137"/>
        <v>0</v>
      </c>
      <c r="W269" s="349">
        <f t="shared" ca="1" si="138"/>
        <v>0</v>
      </c>
      <c r="X269" s="375">
        <f t="shared" ca="1" si="139"/>
        <v>0</v>
      </c>
      <c r="Y269" s="376"/>
      <c r="Z269" s="109">
        <f t="shared" ca="1" si="140"/>
        <v>0</v>
      </c>
      <c r="AA269" s="22">
        <f t="shared" ca="1" si="141"/>
        <v>0</v>
      </c>
      <c r="AB269" s="22">
        <f t="shared" ca="1" si="142"/>
        <v>0</v>
      </c>
      <c r="AC269" s="349">
        <f t="shared" ca="1" si="143"/>
        <v>0</v>
      </c>
      <c r="AD269" s="375">
        <f t="shared" ca="1" si="144"/>
        <v>0</v>
      </c>
      <c r="AE269" s="376"/>
      <c r="AF269" s="109">
        <f t="shared" ca="1" si="145"/>
        <v>0</v>
      </c>
      <c r="AG269" s="22">
        <f t="shared" ca="1" si="146"/>
        <v>0</v>
      </c>
      <c r="AH269" s="22">
        <f t="shared" ca="1" si="147"/>
        <v>0</v>
      </c>
      <c r="AI269" s="349">
        <f t="shared" ca="1" si="148"/>
        <v>0</v>
      </c>
      <c r="AJ269" s="375">
        <f t="shared" ca="1" si="149"/>
        <v>0</v>
      </c>
    </row>
    <row r="270" spans="1:36" ht="15.75" hidden="1" thickBot="1">
      <c r="A270" s="20"/>
      <c r="B270" s="109">
        <f t="shared" ca="1" si="120"/>
        <v>0</v>
      </c>
      <c r="C270" s="22">
        <f t="shared" ca="1" si="121"/>
        <v>0</v>
      </c>
      <c r="D270" s="22">
        <f t="shared" ca="1" si="122"/>
        <v>0</v>
      </c>
      <c r="E270" s="349">
        <f t="shared" ca="1" si="123"/>
        <v>0</v>
      </c>
      <c r="F270" s="23">
        <f t="shared" ca="1" si="124"/>
        <v>0</v>
      </c>
      <c r="G270" s="376"/>
      <c r="H270" s="109">
        <f t="shared" ca="1" si="125"/>
        <v>0</v>
      </c>
      <c r="I270" s="22">
        <f t="shared" ca="1" si="126"/>
        <v>0</v>
      </c>
      <c r="J270" s="22">
        <f t="shared" ca="1" si="127"/>
        <v>0</v>
      </c>
      <c r="K270" s="349">
        <f t="shared" ca="1" si="128"/>
        <v>0</v>
      </c>
      <c r="L270" s="375">
        <f t="shared" ca="1" si="129"/>
        <v>0</v>
      </c>
      <c r="M270" s="376"/>
      <c r="N270" s="109">
        <f t="shared" ca="1" si="130"/>
        <v>0</v>
      </c>
      <c r="O270" s="22">
        <f t="shared" ca="1" si="131"/>
        <v>0</v>
      </c>
      <c r="P270" s="22">
        <f t="shared" ca="1" si="132"/>
        <v>0</v>
      </c>
      <c r="Q270" s="349">
        <f t="shared" ca="1" si="133"/>
        <v>0</v>
      </c>
      <c r="R270" s="375">
        <f t="shared" ca="1" si="134"/>
        <v>0</v>
      </c>
      <c r="S270" s="376"/>
      <c r="T270" s="109">
        <f t="shared" ca="1" si="135"/>
        <v>0</v>
      </c>
      <c r="U270" s="22">
        <f t="shared" ca="1" si="136"/>
        <v>0</v>
      </c>
      <c r="V270" s="22">
        <f t="shared" ca="1" si="137"/>
        <v>0</v>
      </c>
      <c r="W270" s="349">
        <f t="shared" ca="1" si="138"/>
        <v>0</v>
      </c>
      <c r="X270" s="375">
        <f t="shared" ca="1" si="139"/>
        <v>0</v>
      </c>
      <c r="Y270" s="376"/>
      <c r="Z270" s="109">
        <f t="shared" ca="1" si="140"/>
        <v>0</v>
      </c>
      <c r="AA270" s="22">
        <f t="shared" ca="1" si="141"/>
        <v>0</v>
      </c>
      <c r="AB270" s="22">
        <f t="shared" ca="1" si="142"/>
        <v>0</v>
      </c>
      <c r="AC270" s="349">
        <f t="shared" ca="1" si="143"/>
        <v>0</v>
      </c>
      <c r="AD270" s="375">
        <f t="shared" ca="1" si="144"/>
        <v>0</v>
      </c>
      <c r="AE270" s="376"/>
      <c r="AF270" s="109">
        <f t="shared" ca="1" si="145"/>
        <v>0</v>
      </c>
      <c r="AG270" s="22">
        <f t="shared" ca="1" si="146"/>
        <v>0</v>
      </c>
      <c r="AH270" s="22">
        <f t="shared" ca="1" si="147"/>
        <v>0</v>
      </c>
      <c r="AI270" s="349">
        <f t="shared" ca="1" si="148"/>
        <v>0</v>
      </c>
      <c r="AJ270" s="375">
        <f t="shared" ca="1" si="149"/>
        <v>0</v>
      </c>
    </row>
    <row r="271" spans="1:36" ht="15.75" hidden="1" thickBot="1">
      <c r="A271" s="20"/>
      <c r="B271" s="109">
        <f t="shared" ca="1" si="120"/>
        <v>0</v>
      </c>
      <c r="C271" s="22">
        <f t="shared" ca="1" si="121"/>
        <v>0</v>
      </c>
      <c r="D271" s="22">
        <f t="shared" ca="1" si="122"/>
        <v>0</v>
      </c>
      <c r="E271" s="349">
        <f t="shared" ca="1" si="123"/>
        <v>0</v>
      </c>
      <c r="F271" s="23">
        <f t="shared" ca="1" si="124"/>
        <v>0</v>
      </c>
      <c r="G271" s="376"/>
      <c r="H271" s="109">
        <f t="shared" ca="1" si="125"/>
        <v>0</v>
      </c>
      <c r="I271" s="22">
        <f t="shared" ca="1" si="126"/>
        <v>0</v>
      </c>
      <c r="J271" s="22">
        <f t="shared" ca="1" si="127"/>
        <v>0</v>
      </c>
      <c r="K271" s="349">
        <f t="shared" ca="1" si="128"/>
        <v>0</v>
      </c>
      <c r="L271" s="375">
        <f t="shared" ca="1" si="129"/>
        <v>0</v>
      </c>
      <c r="M271" s="376"/>
      <c r="N271" s="109">
        <f t="shared" ca="1" si="130"/>
        <v>0</v>
      </c>
      <c r="O271" s="22">
        <f t="shared" ca="1" si="131"/>
        <v>0</v>
      </c>
      <c r="P271" s="22">
        <f t="shared" ca="1" si="132"/>
        <v>0</v>
      </c>
      <c r="Q271" s="349">
        <f t="shared" ca="1" si="133"/>
        <v>0</v>
      </c>
      <c r="R271" s="375">
        <f t="shared" ca="1" si="134"/>
        <v>0</v>
      </c>
      <c r="S271" s="376"/>
      <c r="T271" s="109">
        <f t="shared" ca="1" si="135"/>
        <v>0</v>
      </c>
      <c r="U271" s="22">
        <f t="shared" ca="1" si="136"/>
        <v>0</v>
      </c>
      <c r="V271" s="22">
        <f t="shared" ca="1" si="137"/>
        <v>0</v>
      </c>
      <c r="W271" s="349">
        <f t="shared" ca="1" si="138"/>
        <v>0</v>
      </c>
      <c r="X271" s="375">
        <f t="shared" ca="1" si="139"/>
        <v>0</v>
      </c>
      <c r="Y271" s="376"/>
      <c r="Z271" s="109">
        <f t="shared" ca="1" si="140"/>
        <v>0</v>
      </c>
      <c r="AA271" s="22">
        <f t="shared" ca="1" si="141"/>
        <v>0</v>
      </c>
      <c r="AB271" s="22">
        <f t="shared" ca="1" si="142"/>
        <v>0</v>
      </c>
      <c r="AC271" s="349">
        <f t="shared" ca="1" si="143"/>
        <v>0</v>
      </c>
      <c r="AD271" s="375">
        <f t="shared" ca="1" si="144"/>
        <v>0</v>
      </c>
      <c r="AE271" s="376"/>
      <c r="AF271" s="109">
        <f t="shared" ca="1" si="145"/>
        <v>0</v>
      </c>
      <c r="AG271" s="22">
        <f t="shared" ca="1" si="146"/>
        <v>0</v>
      </c>
      <c r="AH271" s="22">
        <f t="shared" ca="1" si="147"/>
        <v>0</v>
      </c>
      <c r="AI271" s="349">
        <f t="shared" ca="1" si="148"/>
        <v>0</v>
      </c>
      <c r="AJ271" s="375">
        <f t="shared" ca="1" si="149"/>
        <v>0</v>
      </c>
    </row>
    <row r="272" spans="1:36" ht="15.75" hidden="1" thickBot="1">
      <c r="A272" s="20"/>
      <c r="B272" s="109">
        <f t="shared" ca="1" si="120"/>
        <v>0</v>
      </c>
      <c r="C272" s="22">
        <f t="shared" ca="1" si="121"/>
        <v>0</v>
      </c>
      <c r="D272" s="22">
        <f t="shared" ca="1" si="122"/>
        <v>0</v>
      </c>
      <c r="E272" s="349">
        <f t="shared" ca="1" si="123"/>
        <v>0</v>
      </c>
      <c r="F272" s="23">
        <f t="shared" ca="1" si="124"/>
        <v>0</v>
      </c>
      <c r="G272" s="376"/>
      <c r="H272" s="109">
        <f t="shared" ca="1" si="125"/>
        <v>0</v>
      </c>
      <c r="I272" s="22">
        <f t="shared" ca="1" si="126"/>
        <v>0</v>
      </c>
      <c r="J272" s="22">
        <f t="shared" ca="1" si="127"/>
        <v>0</v>
      </c>
      <c r="K272" s="349">
        <f t="shared" ca="1" si="128"/>
        <v>0</v>
      </c>
      <c r="L272" s="375">
        <f t="shared" ca="1" si="129"/>
        <v>0</v>
      </c>
      <c r="M272" s="376"/>
      <c r="N272" s="109">
        <f t="shared" ca="1" si="130"/>
        <v>0</v>
      </c>
      <c r="O272" s="22">
        <f t="shared" ca="1" si="131"/>
        <v>0</v>
      </c>
      <c r="P272" s="22">
        <f t="shared" ca="1" si="132"/>
        <v>0</v>
      </c>
      <c r="Q272" s="349">
        <f t="shared" ca="1" si="133"/>
        <v>0</v>
      </c>
      <c r="R272" s="375">
        <f t="shared" ca="1" si="134"/>
        <v>0</v>
      </c>
      <c r="S272" s="376"/>
      <c r="T272" s="109">
        <f t="shared" ca="1" si="135"/>
        <v>0</v>
      </c>
      <c r="U272" s="22">
        <f t="shared" ca="1" si="136"/>
        <v>0</v>
      </c>
      <c r="V272" s="22">
        <f t="shared" ca="1" si="137"/>
        <v>0</v>
      </c>
      <c r="W272" s="349">
        <f t="shared" ca="1" si="138"/>
        <v>0</v>
      </c>
      <c r="X272" s="375">
        <f t="shared" ca="1" si="139"/>
        <v>0</v>
      </c>
      <c r="Y272" s="376"/>
      <c r="Z272" s="109">
        <f t="shared" ca="1" si="140"/>
        <v>0</v>
      </c>
      <c r="AA272" s="22">
        <f t="shared" ca="1" si="141"/>
        <v>0</v>
      </c>
      <c r="AB272" s="22">
        <f t="shared" ca="1" si="142"/>
        <v>0</v>
      </c>
      <c r="AC272" s="349">
        <f t="shared" ca="1" si="143"/>
        <v>0</v>
      </c>
      <c r="AD272" s="375">
        <f t="shared" ca="1" si="144"/>
        <v>0</v>
      </c>
      <c r="AE272" s="376"/>
      <c r="AF272" s="109">
        <f t="shared" ca="1" si="145"/>
        <v>0</v>
      </c>
      <c r="AG272" s="22">
        <f t="shared" ca="1" si="146"/>
        <v>0</v>
      </c>
      <c r="AH272" s="22">
        <f t="shared" ca="1" si="147"/>
        <v>0</v>
      </c>
      <c r="AI272" s="349">
        <f t="shared" ca="1" si="148"/>
        <v>0</v>
      </c>
      <c r="AJ272" s="375">
        <f t="shared" ca="1" si="149"/>
        <v>0</v>
      </c>
    </row>
    <row r="273" spans="1:36" ht="15.75" hidden="1" thickBot="1">
      <c r="A273" s="20"/>
      <c r="B273" s="109">
        <f t="shared" ca="1" si="120"/>
        <v>0</v>
      </c>
      <c r="C273" s="22">
        <f t="shared" ca="1" si="121"/>
        <v>0</v>
      </c>
      <c r="D273" s="22">
        <f t="shared" ca="1" si="122"/>
        <v>0</v>
      </c>
      <c r="E273" s="349">
        <f t="shared" ca="1" si="123"/>
        <v>0</v>
      </c>
      <c r="F273" s="23">
        <f t="shared" ca="1" si="124"/>
        <v>0</v>
      </c>
      <c r="G273" s="376"/>
      <c r="H273" s="109">
        <f t="shared" ca="1" si="125"/>
        <v>0</v>
      </c>
      <c r="I273" s="22">
        <f t="shared" ca="1" si="126"/>
        <v>0</v>
      </c>
      <c r="J273" s="22">
        <f t="shared" ca="1" si="127"/>
        <v>0</v>
      </c>
      <c r="K273" s="349">
        <f t="shared" ca="1" si="128"/>
        <v>0</v>
      </c>
      <c r="L273" s="375">
        <f t="shared" ca="1" si="129"/>
        <v>0</v>
      </c>
      <c r="M273" s="376"/>
      <c r="N273" s="109">
        <f t="shared" ca="1" si="130"/>
        <v>0</v>
      </c>
      <c r="O273" s="22">
        <f t="shared" ca="1" si="131"/>
        <v>0</v>
      </c>
      <c r="P273" s="22">
        <f t="shared" ca="1" si="132"/>
        <v>0</v>
      </c>
      <c r="Q273" s="349">
        <f t="shared" ca="1" si="133"/>
        <v>0</v>
      </c>
      <c r="R273" s="375">
        <f t="shared" ca="1" si="134"/>
        <v>0</v>
      </c>
      <c r="S273" s="376"/>
      <c r="T273" s="109">
        <f t="shared" ca="1" si="135"/>
        <v>0</v>
      </c>
      <c r="U273" s="22">
        <f t="shared" ca="1" si="136"/>
        <v>0</v>
      </c>
      <c r="V273" s="22">
        <f t="shared" ca="1" si="137"/>
        <v>0</v>
      </c>
      <c r="W273" s="349">
        <f t="shared" ca="1" si="138"/>
        <v>0</v>
      </c>
      <c r="X273" s="375">
        <f t="shared" ca="1" si="139"/>
        <v>0</v>
      </c>
      <c r="Y273" s="376"/>
      <c r="Z273" s="109">
        <f t="shared" ca="1" si="140"/>
        <v>0</v>
      </c>
      <c r="AA273" s="22">
        <f t="shared" ca="1" si="141"/>
        <v>0</v>
      </c>
      <c r="AB273" s="22">
        <f t="shared" ca="1" si="142"/>
        <v>0</v>
      </c>
      <c r="AC273" s="349">
        <f t="shared" ca="1" si="143"/>
        <v>0</v>
      </c>
      <c r="AD273" s="375">
        <f t="shared" ca="1" si="144"/>
        <v>0</v>
      </c>
      <c r="AE273" s="376"/>
      <c r="AF273" s="109">
        <f t="shared" ca="1" si="145"/>
        <v>0</v>
      </c>
      <c r="AG273" s="22">
        <f t="shared" ca="1" si="146"/>
        <v>0</v>
      </c>
      <c r="AH273" s="22">
        <f t="shared" ca="1" si="147"/>
        <v>0</v>
      </c>
      <c r="AI273" s="349">
        <f t="shared" ca="1" si="148"/>
        <v>0</v>
      </c>
      <c r="AJ273" s="375">
        <f t="shared" ca="1" si="149"/>
        <v>0</v>
      </c>
    </row>
    <row r="274" spans="1:36" ht="15.75" hidden="1" thickBot="1">
      <c r="A274" s="20"/>
      <c r="B274" s="109">
        <f t="shared" ca="1" si="120"/>
        <v>0</v>
      </c>
      <c r="C274" s="22">
        <f t="shared" ca="1" si="121"/>
        <v>0</v>
      </c>
      <c r="D274" s="22">
        <f t="shared" ca="1" si="122"/>
        <v>0</v>
      </c>
      <c r="E274" s="349">
        <f t="shared" ca="1" si="123"/>
        <v>0</v>
      </c>
      <c r="F274" s="23">
        <f t="shared" ca="1" si="124"/>
        <v>0</v>
      </c>
      <c r="G274" s="376"/>
      <c r="H274" s="109">
        <f t="shared" ca="1" si="125"/>
        <v>0</v>
      </c>
      <c r="I274" s="22">
        <f t="shared" ca="1" si="126"/>
        <v>0</v>
      </c>
      <c r="J274" s="22">
        <f t="shared" ca="1" si="127"/>
        <v>0</v>
      </c>
      <c r="K274" s="349">
        <f t="shared" ca="1" si="128"/>
        <v>0</v>
      </c>
      <c r="L274" s="375">
        <f t="shared" ca="1" si="129"/>
        <v>0</v>
      </c>
      <c r="M274" s="376"/>
      <c r="N274" s="109">
        <f t="shared" ca="1" si="130"/>
        <v>0</v>
      </c>
      <c r="O274" s="22">
        <f t="shared" ca="1" si="131"/>
        <v>0</v>
      </c>
      <c r="P274" s="22">
        <f t="shared" ca="1" si="132"/>
        <v>0</v>
      </c>
      <c r="Q274" s="349">
        <f t="shared" ca="1" si="133"/>
        <v>0</v>
      </c>
      <c r="R274" s="375">
        <f t="shared" ca="1" si="134"/>
        <v>0</v>
      </c>
      <c r="S274" s="376"/>
      <c r="T274" s="109">
        <f t="shared" ca="1" si="135"/>
        <v>0</v>
      </c>
      <c r="U274" s="22">
        <f t="shared" ca="1" si="136"/>
        <v>0</v>
      </c>
      <c r="V274" s="22">
        <f t="shared" ca="1" si="137"/>
        <v>0</v>
      </c>
      <c r="W274" s="349">
        <f t="shared" ca="1" si="138"/>
        <v>0</v>
      </c>
      <c r="X274" s="375">
        <f t="shared" ca="1" si="139"/>
        <v>0</v>
      </c>
      <c r="Y274" s="376"/>
      <c r="Z274" s="109">
        <f t="shared" ca="1" si="140"/>
        <v>0</v>
      </c>
      <c r="AA274" s="22">
        <f t="shared" ca="1" si="141"/>
        <v>0</v>
      </c>
      <c r="AB274" s="22">
        <f t="shared" ca="1" si="142"/>
        <v>0</v>
      </c>
      <c r="AC274" s="349">
        <f t="shared" ca="1" si="143"/>
        <v>0</v>
      </c>
      <c r="AD274" s="375">
        <f t="shared" ca="1" si="144"/>
        <v>0</v>
      </c>
      <c r="AE274" s="376"/>
      <c r="AF274" s="109">
        <f t="shared" ca="1" si="145"/>
        <v>0</v>
      </c>
      <c r="AG274" s="22">
        <f t="shared" ca="1" si="146"/>
        <v>0</v>
      </c>
      <c r="AH274" s="22">
        <f t="shared" ca="1" si="147"/>
        <v>0</v>
      </c>
      <c r="AI274" s="349">
        <f t="shared" ca="1" si="148"/>
        <v>0</v>
      </c>
      <c r="AJ274" s="375">
        <f t="shared" ca="1" si="149"/>
        <v>0</v>
      </c>
    </row>
    <row r="275" spans="1:36" ht="15.75" hidden="1" thickBot="1">
      <c r="A275" s="20"/>
      <c r="B275" s="109">
        <f t="shared" ca="1" si="120"/>
        <v>0</v>
      </c>
      <c r="C275" s="22">
        <f t="shared" ca="1" si="121"/>
        <v>0</v>
      </c>
      <c r="D275" s="22">
        <f t="shared" ca="1" si="122"/>
        <v>0</v>
      </c>
      <c r="E275" s="349">
        <f t="shared" ca="1" si="123"/>
        <v>0</v>
      </c>
      <c r="F275" s="23">
        <f t="shared" ca="1" si="124"/>
        <v>0</v>
      </c>
      <c r="G275" s="376"/>
      <c r="H275" s="109">
        <f t="shared" ca="1" si="125"/>
        <v>0</v>
      </c>
      <c r="I275" s="22">
        <f t="shared" ca="1" si="126"/>
        <v>0</v>
      </c>
      <c r="J275" s="22">
        <f t="shared" ca="1" si="127"/>
        <v>0</v>
      </c>
      <c r="K275" s="349">
        <f t="shared" ca="1" si="128"/>
        <v>0</v>
      </c>
      <c r="L275" s="375">
        <f t="shared" ca="1" si="129"/>
        <v>0</v>
      </c>
      <c r="M275" s="376"/>
      <c r="N275" s="109">
        <f t="shared" ca="1" si="130"/>
        <v>0</v>
      </c>
      <c r="O275" s="22">
        <f t="shared" ca="1" si="131"/>
        <v>0</v>
      </c>
      <c r="P275" s="22">
        <f t="shared" ca="1" si="132"/>
        <v>0</v>
      </c>
      <c r="Q275" s="349">
        <f t="shared" ca="1" si="133"/>
        <v>0</v>
      </c>
      <c r="R275" s="375">
        <f t="shared" ca="1" si="134"/>
        <v>0</v>
      </c>
      <c r="S275" s="376"/>
      <c r="T275" s="109">
        <f t="shared" ca="1" si="135"/>
        <v>0</v>
      </c>
      <c r="U275" s="22">
        <f t="shared" ca="1" si="136"/>
        <v>0</v>
      </c>
      <c r="V275" s="22">
        <f t="shared" ca="1" si="137"/>
        <v>0</v>
      </c>
      <c r="W275" s="349">
        <f t="shared" ca="1" si="138"/>
        <v>0</v>
      </c>
      <c r="X275" s="375">
        <f t="shared" ca="1" si="139"/>
        <v>0</v>
      </c>
      <c r="Y275" s="376"/>
      <c r="Z275" s="109">
        <f t="shared" ca="1" si="140"/>
        <v>0</v>
      </c>
      <c r="AA275" s="22">
        <f t="shared" ca="1" si="141"/>
        <v>0</v>
      </c>
      <c r="AB275" s="22">
        <f t="shared" ca="1" si="142"/>
        <v>0</v>
      </c>
      <c r="AC275" s="349">
        <f t="shared" ca="1" si="143"/>
        <v>0</v>
      </c>
      <c r="AD275" s="375">
        <f t="shared" ca="1" si="144"/>
        <v>0</v>
      </c>
      <c r="AE275" s="376"/>
      <c r="AF275" s="109">
        <f t="shared" ca="1" si="145"/>
        <v>0</v>
      </c>
      <c r="AG275" s="22">
        <f t="shared" ca="1" si="146"/>
        <v>0</v>
      </c>
      <c r="AH275" s="22">
        <f t="shared" ca="1" si="147"/>
        <v>0</v>
      </c>
      <c r="AI275" s="349">
        <f t="shared" ca="1" si="148"/>
        <v>0</v>
      </c>
      <c r="AJ275" s="375">
        <f t="shared" ca="1" si="149"/>
        <v>0</v>
      </c>
    </row>
    <row r="276" spans="1:36" ht="15.75" hidden="1" thickBot="1">
      <c r="A276" s="20"/>
      <c r="B276" s="109">
        <f t="shared" ca="1" si="120"/>
        <v>0</v>
      </c>
      <c r="C276" s="22">
        <f t="shared" ca="1" si="121"/>
        <v>0</v>
      </c>
      <c r="D276" s="22">
        <f t="shared" ca="1" si="122"/>
        <v>0</v>
      </c>
      <c r="E276" s="349">
        <f t="shared" ca="1" si="123"/>
        <v>0</v>
      </c>
      <c r="F276" s="23">
        <f t="shared" ca="1" si="124"/>
        <v>0</v>
      </c>
      <c r="G276" s="376"/>
      <c r="H276" s="109">
        <f t="shared" ca="1" si="125"/>
        <v>0</v>
      </c>
      <c r="I276" s="22">
        <f t="shared" ca="1" si="126"/>
        <v>0</v>
      </c>
      <c r="J276" s="22">
        <f t="shared" ca="1" si="127"/>
        <v>0</v>
      </c>
      <c r="K276" s="349">
        <f t="shared" ca="1" si="128"/>
        <v>0</v>
      </c>
      <c r="L276" s="375">
        <f t="shared" ca="1" si="129"/>
        <v>0</v>
      </c>
      <c r="M276" s="376"/>
      <c r="N276" s="109">
        <f t="shared" ca="1" si="130"/>
        <v>0</v>
      </c>
      <c r="O276" s="22">
        <f t="shared" ca="1" si="131"/>
        <v>0</v>
      </c>
      <c r="P276" s="22">
        <f t="shared" ca="1" si="132"/>
        <v>0</v>
      </c>
      <c r="Q276" s="349">
        <f t="shared" ca="1" si="133"/>
        <v>0</v>
      </c>
      <c r="R276" s="375">
        <f t="shared" ca="1" si="134"/>
        <v>0</v>
      </c>
      <c r="S276" s="376"/>
      <c r="T276" s="109">
        <f t="shared" ca="1" si="135"/>
        <v>0</v>
      </c>
      <c r="U276" s="22">
        <f t="shared" ca="1" si="136"/>
        <v>0</v>
      </c>
      <c r="V276" s="22">
        <f t="shared" ca="1" si="137"/>
        <v>0</v>
      </c>
      <c r="W276" s="349">
        <f t="shared" ca="1" si="138"/>
        <v>0</v>
      </c>
      <c r="X276" s="375">
        <f t="shared" ca="1" si="139"/>
        <v>0</v>
      </c>
      <c r="Y276" s="376"/>
      <c r="Z276" s="109">
        <f t="shared" ca="1" si="140"/>
        <v>0</v>
      </c>
      <c r="AA276" s="22">
        <f t="shared" ca="1" si="141"/>
        <v>0</v>
      </c>
      <c r="AB276" s="22">
        <f t="shared" ca="1" si="142"/>
        <v>0</v>
      </c>
      <c r="AC276" s="349">
        <f t="shared" ca="1" si="143"/>
        <v>0</v>
      </c>
      <c r="AD276" s="375">
        <f t="shared" ca="1" si="144"/>
        <v>0</v>
      </c>
      <c r="AE276" s="376"/>
      <c r="AF276" s="109">
        <f t="shared" ca="1" si="145"/>
        <v>0</v>
      </c>
      <c r="AG276" s="22">
        <f t="shared" ca="1" si="146"/>
        <v>0</v>
      </c>
      <c r="AH276" s="22">
        <f t="shared" ca="1" si="147"/>
        <v>0</v>
      </c>
      <c r="AI276" s="349">
        <f t="shared" ca="1" si="148"/>
        <v>0</v>
      </c>
      <c r="AJ276" s="375">
        <f t="shared" ca="1" si="149"/>
        <v>0</v>
      </c>
    </row>
    <row r="277" spans="1:36" ht="15.75" hidden="1" thickBot="1">
      <c r="A277" s="20"/>
      <c r="B277" s="109">
        <f t="shared" ca="1" si="120"/>
        <v>0</v>
      </c>
      <c r="C277" s="22">
        <f t="shared" ca="1" si="121"/>
        <v>0</v>
      </c>
      <c r="D277" s="22">
        <f t="shared" ca="1" si="122"/>
        <v>0</v>
      </c>
      <c r="E277" s="349">
        <f t="shared" ca="1" si="123"/>
        <v>0</v>
      </c>
      <c r="F277" s="23">
        <f t="shared" ca="1" si="124"/>
        <v>0</v>
      </c>
      <c r="G277" s="376"/>
      <c r="H277" s="109">
        <f t="shared" ca="1" si="125"/>
        <v>0</v>
      </c>
      <c r="I277" s="22">
        <f t="shared" ca="1" si="126"/>
        <v>0</v>
      </c>
      <c r="J277" s="22">
        <f t="shared" ca="1" si="127"/>
        <v>0</v>
      </c>
      <c r="K277" s="349">
        <f t="shared" ca="1" si="128"/>
        <v>0</v>
      </c>
      <c r="L277" s="375">
        <f t="shared" ca="1" si="129"/>
        <v>0</v>
      </c>
      <c r="M277" s="376"/>
      <c r="N277" s="109">
        <f t="shared" ca="1" si="130"/>
        <v>0</v>
      </c>
      <c r="O277" s="22">
        <f t="shared" ca="1" si="131"/>
        <v>0</v>
      </c>
      <c r="P277" s="22">
        <f t="shared" ca="1" si="132"/>
        <v>0</v>
      </c>
      <c r="Q277" s="349">
        <f t="shared" ca="1" si="133"/>
        <v>0</v>
      </c>
      <c r="R277" s="375">
        <f t="shared" ca="1" si="134"/>
        <v>0</v>
      </c>
      <c r="S277" s="376"/>
      <c r="T277" s="109">
        <f t="shared" ca="1" si="135"/>
        <v>0</v>
      </c>
      <c r="U277" s="22">
        <f t="shared" ca="1" si="136"/>
        <v>0</v>
      </c>
      <c r="V277" s="22">
        <f t="shared" ca="1" si="137"/>
        <v>0</v>
      </c>
      <c r="W277" s="349">
        <f t="shared" ca="1" si="138"/>
        <v>0</v>
      </c>
      <c r="X277" s="375">
        <f t="shared" ca="1" si="139"/>
        <v>0</v>
      </c>
      <c r="Y277" s="376"/>
      <c r="Z277" s="109">
        <f t="shared" ca="1" si="140"/>
        <v>0</v>
      </c>
      <c r="AA277" s="22">
        <f t="shared" ca="1" si="141"/>
        <v>0</v>
      </c>
      <c r="AB277" s="22">
        <f t="shared" ca="1" si="142"/>
        <v>0</v>
      </c>
      <c r="AC277" s="349">
        <f t="shared" ca="1" si="143"/>
        <v>0</v>
      </c>
      <c r="AD277" s="375">
        <f t="shared" ca="1" si="144"/>
        <v>0</v>
      </c>
      <c r="AE277" s="376"/>
      <c r="AF277" s="109">
        <f t="shared" ca="1" si="145"/>
        <v>0</v>
      </c>
      <c r="AG277" s="22">
        <f t="shared" ca="1" si="146"/>
        <v>0</v>
      </c>
      <c r="AH277" s="22">
        <f t="shared" ca="1" si="147"/>
        <v>0</v>
      </c>
      <c r="AI277" s="349">
        <f t="shared" ca="1" si="148"/>
        <v>0</v>
      </c>
      <c r="AJ277" s="375">
        <f t="shared" ca="1" si="149"/>
        <v>0</v>
      </c>
    </row>
    <row r="278" spans="1:36" ht="15.75" hidden="1" thickBot="1">
      <c r="A278" s="20"/>
      <c r="B278" s="109">
        <f t="shared" ca="1" si="120"/>
        <v>0</v>
      </c>
      <c r="C278" s="22">
        <f t="shared" ca="1" si="121"/>
        <v>0</v>
      </c>
      <c r="D278" s="22">
        <f t="shared" ca="1" si="122"/>
        <v>0</v>
      </c>
      <c r="E278" s="349">
        <f t="shared" ca="1" si="123"/>
        <v>0</v>
      </c>
      <c r="F278" s="23">
        <f t="shared" ca="1" si="124"/>
        <v>0</v>
      </c>
      <c r="G278" s="376"/>
      <c r="H278" s="109">
        <f t="shared" ca="1" si="125"/>
        <v>0</v>
      </c>
      <c r="I278" s="22">
        <f t="shared" ca="1" si="126"/>
        <v>0</v>
      </c>
      <c r="J278" s="22">
        <f t="shared" ca="1" si="127"/>
        <v>0</v>
      </c>
      <c r="K278" s="349">
        <f t="shared" ca="1" si="128"/>
        <v>0</v>
      </c>
      <c r="L278" s="375">
        <f t="shared" ca="1" si="129"/>
        <v>0</v>
      </c>
      <c r="M278" s="376"/>
      <c r="N278" s="109">
        <f t="shared" ca="1" si="130"/>
        <v>0</v>
      </c>
      <c r="O278" s="22">
        <f t="shared" ca="1" si="131"/>
        <v>0</v>
      </c>
      <c r="P278" s="22">
        <f t="shared" ca="1" si="132"/>
        <v>0</v>
      </c>
      <c r="Q278" s="349">
        <f t="shared" ca="1" si="133"/>
        <v>0</v>
      </c>
      <c r="R278" s="375">
        <f t="shared" ca="1" si="134"/>
        <v>0</v>
      </c>
      <c r="S278" s="376"/>
      <c r="T278" s="109">
        <f t="shared" ca="1" si="135"/>
        <v>0</v>
      </c>
      <c r="U278" s="22">
        <f t="shared" ca="1" si="136"/>
        <v>0</v>
      </c>
      <c r="V278" s="22">
        <f t="shared" ca="1" si="137"/>
        <v>0</v>
      </c>
      <c r="W278" s="349">
        <f t="shared" ca="1" si="138"/>
        <v>0</v>
      </c>
      <c r="X278" s="375">
        <f t="shared" ca="1" si="139"/>
        <v>0</v>
      </c>
      <c r="Y278" s="376"/>
      <c r="Z278" s="109">
        <f t="shared" ca="1" si="140"/>
        <v>0</v>
      </c>
      <c r="AA278" s="22">
        <f t="shared" ca="1" si="141"/>
        <v>0</v>
      </c>
      <c r="AB278" s="22">
        <f t="shared" ca="1" si="142"/>
        <v>0</v>
      </c>
      <c r="AC278" s="349">
        <f t="shared" ca="1" si="143"/>
        <v>0</v>
      </c>
      <c r="AD278" s="375">
        <f t="shared" ca="1" si="144"/>
        <v>0</v>
      </c>
      <c r="AE278" s="376"/>
      <c r="AF278" s="109">
        <f t="shared" ca="1" si="145"/>
        <v>0</v>
      </c>
      <c r="AG278" s="22">
        <f t="shared" ca="1" si="146"/>
        <v>0</v>
      </c>
      <c r="AH278" s="22">
        <f t="shared" ca="1" si="147"/>
        <v>0</v>
      </c>
      <c r="AI278" s="349">
        <f t="shared" ca="1" si="148"/>
        <v>0</v>
      </c>
      <c r="AJ278" s="375">
        <f t="shared" ca="1" si="149"/>
        <v>0</v>
      </c>
    </row>
    <row r="279" spans="1:36" ht="15.75" hidden="1" thickBot="1">
      <c r="A279" s="20"/>
      <c r="B279" s="109">
        <f t="shared" ca="1" si="120"/>
        <v>0</v>
      </c>
      <c r="C279" s="22">
        <f t="shared" ca="1" si="121"/>
        <v>0</v>
      </c>
      <c r="D279" s="22">
        <f t="shared" ca="1" si="122"/>
        <v>0</v>
      </c>
      <c r="E279" s="349">
        <f t="shared" ca="1" si="123"/>
        <v>0</v>
      </c>
      <c r="F279" s="23">
        <f t="shared" ca="1" si="124"/>
        <v>0</v>
      </c>
      <c r="G279" s="376"/>
      <c r="H279" s="109">
        <f t="shared" ca="1" si="125"/>
        <v>0</v>
      </c>
      <c r="I279" s="22">
        <f t="shared" ca="1" si="126"/>
        <v>0</v>
      </c>
      <c r="J279" s="22">
        <f t="shared" ca="1" si="127"/>
        <v>0</v>
      </c>
      <c r="K279" s="349">
        <f t="shared" ca="1" si="128"/>
        <v>0</v>
      </c>
      <c r="L279" s="375">
        <f t="shared" ca="1" si="129"/>
        <v>0</v>
      </c>
      <c r="M279" s="376"/>
      <c r="N279" s="109">
        <f t="shared" ca="1" si="130"/>
        <v>0</v>
      </c>
      <c r="O279" s="22">
        <f t="shared" ca="1" si="131"/>
        <v>0</v>
      </c>
      <c r="P279" s="22">
        <f t="shared" ca="1" si="132"/>
        <v>0</v>
      </c>
      <c r="Q279" s="349">
        <f t="shared" ca="1" si="133"/>
        <v>0</v>
      </c>
      <c r="R279" s="375">
        <f t="shared" ca="1" si="134"/>
        <v>0</v>
      </c>
      <c r="S279" s="376"/>
      <c r="T279" s="109">
        <f t="shared" ca="1" si="135"/>
        <v>0</v>
      </c>
      <c r="U279" s="22">
        <f t="shared" ca="1" si="136"/>
        <v>0</v>
      </c>
      <c r="V279" s="22">
        <f t="shared" ca="1" si="137"/>
        <v>0</v>
      </c>
      <c r="W279" s="349">
        <f t="shared" ca="1" si="138"/>
        <v>0</v>
      </c>
      <c r="X279" s="375">
        <f t="shared" ca="1" si="139"/>
        <v>0</v>
      </c>
      <c r="Y279" s="376"/>
      <c r="Z279" s="109">
        <f t="shared" ca="1" si="140"/>
        <v>0</v>
      </c>
      <c r="AA279" s="22">
        <f t="shared" ca="1" si="141"/>
        <v>0</v>
      </c>
      <c r="AB279" s="22">
        <f t="shared" ca="1" si="142"/>
        <v>0</v>
      </c>
      <c r="AC279" s="349">
        <f t="shared" ca="1" si="143"/>
        <v>0</v>
      </c>
      <c r="AD279" s="375">
        <f t="shared" ca="1" si="144"/>
        <v>0</v>
      </c>
      <c r="AE279" s="376"/>
      <c r="AF279" s="109">
        <f t="shared" ca="1" si="145"/>
        <v>0</v>
      </c>
      <c r="AG279" s="22">
        <f t="shared" ca="1" si="146"/>
        <v>0</v>
      </c>
      <c r="AH279" s="22">
        <f t="shared" ca="1" si="147"/>
        <v>0</v>
      </c>
      <c r="AI279" s="349">
        <f t="shared" ca="1" si="148"/>
        <v>0</v>
      </c>
      <c r="AJ279" s="375">
        <f t="shared" ca="1" si="149"/>
        <v>0</v>
      </c>
    </row>
    <row r="280" spans="1:36" ht="15.75" hidden="1" thickBot="1">
      <c r="A280" s="20"/>
      <c r="B280" s="109">
        <f t="shared" ca="1" si="120"/>
        <v>0</v>
      </c>
      <c r="C280" s="22">
        <f t="shared" ca="1" si="121"/>
        <v>0</v>
      </c>
      <c r="D280" s="22">
        <f t="shared" ca="1" si="122"/>
        <v>0</v>
      </c>
      <c r="E280" s="349">
        <f t="shared" ca="1" si="123"/>
        <v>0</v>
      </c>
      <c r="F280" s="23">
        <f t="shared" ca="1" si="124"/>
        <v>0</v>
      </c>
      <c r="G280" s="376"/>
      <c r="H280" s="109">
        <f t="shared" ca="1" si="125"/>
        <v>0</v>
      </c>
      <c r="I280" s="22">
        <f t="shared" ca="1" si="126"/>
        <v>0</v>
      </c>
      <c r="J280" s="22">
        <f t="shared" ca="1" si="127"/>
        <v>0</v>
      </c>
      <c r="K280" s="349">
        <f t="shared" ca="1" si="128"/>
        <v>0</v>
      </c>
      <c r="L280" s="375">
        <f t="shared" ca="1" si="129"/>
        <v>0</v>
      </c>
      <c r="M280" s="376"/>
      <c r="N280" s="109">
        <f t="shared" ca="1" si="130"/>
        <v>0</v>
      </c>
      <c r="O280" s="22">
        <f t="shared" ca="1" si="131"/>
        <v>0</v>
      </c>
      <c r="P280" s="22">
        <f t="shared" ca="1" si="132"/>
        <v>0</v>
      </c>
      <c r="Q280" s="349">
        <f t="shared" ca="1" si="133"/>
        <v>0</v>
      </c>
      <c r="R280" s="375">
        <f t="shared" ca="1" si="134"/>
        <v>0</v>
      </c>
      <c r="S280" s="376"/>
      <c r="T280" s="109">
        <f t="shared" ca="1" si="135"/>
        <v>0</v>
      </c>
      <c r="U280" s="22">
        <f t="shared" ca="1" si="136"/>
        <v>0</v>
      </c>
      <c r="V280" s="22">
        <f t="shared" ca="1" si="137"/>
        <v>0</v>
      </c>
      <c r="W280" s="349">
        <f t="shared" ca="1" si="138"/>
        <v>0</v>
      </c>
      <c r="X280" s="375">
        <f t="shared" ca="1" si="139"/>
        <v>0</v>
      </c>
      <c r="Y280" s="376"/>
      <c r="Z280" s="109">
        <f t="shared" ca="1" si="140"/>
        <v>0</v>
      </c>
      <c r="AA280" s="22">
        <f t="shared" ca="1" si="141"/>
        <v>0</v>
      </c>
      <c r="AB280" s="22">
        <f t="shared" ca="1" si="142"/>
        <v>0</v>
      </c>
      <c r="AC280" s="349">
        <f t="shared" ca="1" si="143"/>
        <v>0</v>
      </c>
      <c r="AD280" s="375">
        <f t="shared" ca="1" si="144"/>
        <v>0</v>
      </c>
      <c r="AE280" s="376"/>
      <c r="AF280" s="109">
        <f t="shared" ca="1" si="145"/>
        <v>0</v>
      </c>
      <c r="AG280" s="22">
        <f t="shared" ca="1" si="146"/>
        <v>0</v>
      </c>
      <c r="AH280" s="22">
        <f t="shared" ca="1" si="147"/>
        <v>0</v>
      </c>
      <c r="AI280" s="349">
        <f t="shared" ca="1" si="148"/>
        <v>0</v>
      </c>
      <c r="AJ280" s="375">
        <f t="shared" ca="1" si="149"/>
        <v>0</v>
      </c>
    </row>
    <row r="281" spans="1:36" ht="15.75" hidden="1" thickBot="1">
      <c r="A281" s="20"/>
      <c r="B281" s="109">
        <f t="shared" ca="1" si="120"/>
        <v>0</v>
      </c>
      <c r="C281" s="22">
        <f t="shared" ca="1" si="121"/>
        <v>0</v>
      </c>
      <c r="D281" s="22">
        <f t="shared" ca="1" si="122"/>
        <v>0</v>
      </c>
      <c r="E281" s="349">
        <f t="shared" ca="1" si="123"/>
        <v>0</v>
      </c>
      <c r="F281" s="23">
        <f t="shared" ca="1" si="124"/>
        <v>0</v>
      </c>
      <c r="G281" s="376"/>
      <c r="H281" s="109">
        <f t="shared" ca="1" si="125"/>
        <v>0</v>
      </c>
      <c r="I281" s="22">
        <f t="shared" ca="1" si="126"/>
        <v>0</v>
      </c>
      <c r="J281" s="22">
        <f t="shared" ca="1" si="127"/>
        <v>0</v>
      </c>
      <c r="K281" s="349">
        <f t="shared" ca="1" si="128"/>
        <v>0</v>
      </c>
      <c r="L281" s="375">
        <f t="shared" ca="1" si="129"/>
        <v>0</v>
      </c>
      <c r="M281" s="376"/>
      <c r="N281" s="109">
        <f t="shared" ca="1" si="130"/>
        <v>0</v>
      </c>
      <c r="O281" s="22">
        <f t="shared" ca="1" si="131"/>
        <v>0</v>
      </c>
      <c r="P281" s="22">
        <f t="shared" ca="1" si="132"/>
        <v>0</v>
      </c>
      <c r="Q281" s="349">
        <f t="shared" ca="1" si="133"/>
        <v>0</v>
      </c>
      <c r="R281" s="375">
        <f t="shared" ca="1" si="134"/>
        <v>0</v>
      </c>
      <c r="S281" s="376"/>
      <c r="T281" s="109">
        <f t="shared" ca="1" si="135"/>
        <v>0</v>
      </c>
      <c r="U281" s="22">
        <f t="shared" ca="1" si="136"/>
        <v>0</v>
      </c>
      <c r="V281" s="22">
        <f t="shared" ca="1" si="137"/>
        <v>0</v>
      </c>
      <c r="W281" s="349">
        <f t="shared" ca="1" si="138"/>
        <v>0</v>
      </c>
      <c r="X281" s="375">
        <f t="shared" ca="1" si="139"/>
        <v>0</v>
      </c>
      <c r="Y281" s="376"/>
      <c r="Z281" s="109">
        <f t="shared" ca="1" si="140"/>
        <v>0</v>
      </c>
      <c r="AA281" s="22">
        <f t="shared" ca="1" si="141"/>
        <v>0</v>
      </c>
      <c r="AB281" s="22">
        <f t="shared" ca="1" si="142"/>
        <v>0</v>
      </c>
      <c r="AC281" s="349">
        <f t="shared" ca="1" si="143"/>
        <v>0</v>
      </c>
      <c r="AD281" s="375">
        <f t="shared" ca="1" si="144"/>
        <v>0</v>
      </c>
      <c r="AE281" s="376"/>
      <c r="AF281" s="109">
        <f t="shared" ca="1" si="145"/>
        <v>0</v>
      </c>
      <c r="AG281" s="22">
        <f t="shared" ca="1" si="146"/>
        <v>0</v>
      </c>
      <c r="AH281" s="22">
        <f t="shared" ca="1" si="147"/>
        <v>0</v>
      </c>
      <c r="AI281" s="349">
        <f t="shared" ca="1" si="148"/>
        <v>0</v>
      </c>
      <c r="AJ281" s="375">
        <f t="shared" ca="1" si="149"/>
        <v>0</v>
      </c>
    </row>
    <row r="282" spans="1:36" ht="15.75" hidden="1" thickBot="1">
      <c r="A282" s="20"/>
      <c r="B282" s="109">
        <f t="shared" ca="1" si="120"/>
        <v>0</v>
      </c>
      <c r="C282" s="22">
        <f t="shared" ca="1" si="121"/>
        <v>0</v>
      </c>
      <c r="D282" s="22">
        <f t="shared" ca="1" si="122"/>
        <v>0</v>
      </c>
      <c r="E282" s="349">
        <f t="shared" ca="1" si="123"/>
        <v>0</v>
      </c>
      <c r="F282" s="23">
        <f t="shared" ca="1" si="124"/>
        <v>0</v>
      </c>
      <c r="G282" s="376"/>
      <c r="H282" s="109">
        <f t="shared" ca="1" si="125"/>
        <v>0</v>
      </c>
      <c r="I282" s="22">
        <f t="shared" ca="1" si="126"/>
        <v>0</v>
      </c>
      <c r="J282" s="22">
        <f t="shared" ca="1" si="127"/>
        <v>0</v>
      </c>
      <c r="K282" s="349">
        <f t="shared" ca="1" si="128"/>
        <v>0</v>
      </c>
      <c r="L282" s="375">
        <f t="shared" ca="1" si="129"/>
        <v>0</v>
      </c>
      <c r="M282" s="376"/>
      <c r="N282" s="109">
        <f t="shared" ca="1" si="130"/>
        <v>0</v>
      </c>
      <c r="O282" s="22">
        <f t="shared" ca="1" si="131"/>
        <v>0</v>
      </c>
      <c r="P282" s="22">
        <f t="shared" ca="1" si="132"/>
        <v>0</v>
      </c>
      <c r="Q282" s="349">
        <f t="shared" ca="1" si="133"/>
        <v>0</v>
      </c>
      <c r="R282" s="375">
        <f t="shared" ca="1" si="134"/>
        <v>0</v>
      </c>
      <c r="S282" s="376"/>
      <c r="T282" s="109">
        <f t="shared" ca="1" si="135"/>
        <v>0</v>
      </c>
      <c r="U282" s="22">
        <f t="shared" ca="1" si="136"/>
        <v>0</v>
      </c>
      <c r="V282" s="22">
        <f t="shared" ca="1" si="137"/>
        <v>0</v>
      </c>
      <c r="W282" s="349">
        <f t="shared" ca="1" si="138"/>
        <v>0</v>
      </c>
      <c r="X282" s="375">
        <f t="shared" ca="1" si="139"/>
        <v>0</v>
      </c>
      <c r="Y282" s="376"/>
      <c r="Z282" s="109">
        <f t="shared" ca="1" si="140"/>
        <v>0</v>
      </c>
      <c r="AA282" s="22">
        <f t="shared" ca="1" si="141"/>
        <v>0</v>
      </c>
      <c r="AB282" s="22">
        <f t="shared" ca="1" si="142"/>
        <v>0</v>
      </c>
      <c r="AC282" s="349">
        <f t="shared" ca="1" si="143"/>
        <v>0</v>
      </c>
      <c r="AD282" s="375">
        <f t="shared" ca="1" si="144"/>
        <v>0</v>
      </c>
      <c r="AE282" s="376"/>
      <c r="AF282" s="109">
        <f t="shared" ca="1" si="145"/>
        <v>0</v>
      </c>
      <c r="AG282" s="22">
        <f t="shared" ca="1" si="146"/>
        <v>0</v>
      </c>
      <c r="AH282" s="22">
        <f t="shared" ca="1" si="147"/>
        <v>0</v>
      </c>
      <c r="AI282" s="349">
        <f t="shared" ca="1" si="148"/>
        <v>0</v>
      </c>
      <c r="AJ282" s="375">
        <f t="shared" ca="1" si="149"/>
        <v>0</v>
      </c>
    </row>
    <row r="283" spans="1:36" ht="15.75" hidden="1" thickBot="1">
      <c r="A283" s="20"/>
      <c r="B283" s="109">
        <f t="shared" ca="1" si="120"/>
        <v>0</v>
      </c>
      <c r="C283" s="22">
        <f t="shared" ca="1" si="121"/>
        <v>0</v>
      </c>
      <c r="D283" s="22">
        <f t="shared" ca="1" si="122"/>
        <v>0</v>
      </c>
      <c r="E283" s="349">
        <f t="shared" ca="1" si="123"/>
        <v>0</v>
      </c>
      <c r="F283" s="23">
        <f t="shared" ca="1" si="124"/>
        <v>0</v>
      </c>
      <c r="G283" s="376"/>
      <c r="H283" s="109">
        <f t="shared" ca="1" si="125"/>
        <v>0</v>
      </c>
      <c r="I283" s="22">
        <f t="shared" ca="1" si="126"/>
        <v>0</v>
      </c>
      <c r="J283" s="22">
        <f t="shared" ca="1" si="127"/>
        <v>0</v>
      </c>
      <c r="K283" s="349">
        <f t="shared" ca="1" si="128"/>
        <v>0</v>
      </c>
      <c r="L283" s="375">
        <f t="shared" ca="1" si="129"/>
        <v>0</v>
      </c>
      <c r="M283" s="376"/>
      <c r="N283" s="109">
        <f t="shared" ca="1" si="130"/>
        <v>0</v>
      </c>
      <c r="O283" s="22">
        <f t="shared" ca="1" si="131"/>
        <v>0</v>
      </c>
      <c r="P283" s="22">
        <f t="shared" ca="1" si="132"/>
        <v>0</v>
      </c>
      <c r="Q283" s="349">
        <f t="shared" ca="1" si="133"/>
        <v>0</v>
      </c>
      <c r="R283" s="375">
        <f t="shared" ca="1" si="134"/>
        <v>0</v>
      </c>
      <c r="S283" s="376"/>
      <c r="T283" s="109">
        <f t="shared" ca="1" si="135"/>
        <v>0</v>
      </c>
      <c r="U283" s="22">
        <f t="shared" ca="1" si="136"/>
        <v>0</v>
      </c>
      <c r="V283" s="22">
        <f t="shared" ca="1" si="137"/>
        <v>0</v>
      </c>
      <c r="W283" s="349">
        <f t="shared" ca="1" si="138"/>
        <v>0</v>
      </c>
      <c r="X283" s="375">
        <f t="shared" ca="1" si="139"/>
        <v>0</v>
      </c>
      <c r="Y283" s="376"/>
      <c r="Z283" s="109">
        <f t="shared" ca="1" si="140"/>
        <v>0</v>
      </c>
      <c r="AA283" s="22">
        <f t="shared" ca="1" si="141"/>
        <v>0</v>
      </c>
      <c r="AB283" s="22">
        <f t="shared" ca="1" si="142"/>
        <v>0</v>
      </c>
      <c r="AC283" s="349">
        <f t="shared" ca="1" si="143"/>
        <v>0</v>
      </c>
      <c r="AD283" s="375">
        <f t="shared" ca="1" si="144"/>
        <v>0</v>
      </c>
      <c r="AE283" s="376"/>
      <c r="AF283" s="109">
        <f t="shared" ca="1" si="145"/>
        <v>0</v>
      </c>
      <c r="AG283" s="22">
        <f t="shared" ca="1" si="146"/>
        <v>0</v>
      </c>
      <c r="AH283" s="22">
        <f t="shared" ca="1" si="147"/>
        <v>0</v>
      </c>
      <c r="AI283" s="349">
        <f t="shared" ca="1" si="148"/>
        <v>0</v>
      </c>
      <c r="AJ283" s="375">
        <f t="shared" ca="1" si="149"/>
        <v>0</v>
      </c>
    </row>
    <row r="284" spans="1:36" ht="15.75" hidden="1" thickBot="1">
      <c r="A284" s="20"/>
      <c r="B284" s="109">
        <f t="shared" ca="1" si="120"/>
        <v>0</v>
      </c>
      <c r="C284" s="22">
        <f t="shared" ca="1" si="121"/>
        <v>0</v>
      </c>
      <c r="D284" s="22">
        <f t="shared" ca="1" si="122"/>
        <v>0</v>
      </c>
      <c r="E284" s="349">
        <f t="shared" ca="1" si="123"/>
        <v>0</v>
      </c>
      <c r="F284" s="23">
        <f t="shared" ca="1" si="124"/>
        <v>0</v>
      </c>
      <c r="G284" s="376"/>
      <c r="H284" s="109">
        <f t="shared" ca="1" si="125"/>
        <v>0</v>
      </c>
      <c r="I284" s="22">
        <f t="shared" ca="1" si="126"/>
        <v>0</v>
      </c>
      <c r="J284" s="22">
        <f t="shared" ca="1" si="127"/>
        <v>0</v>
      </c>
      <c r="K284" s="349">
        <f t="shared" ca="1" si="128"/>
        <v>0</v>
      </c>
      <c r="L284" s="375">
        <f t="shared" ca="1" si="129"/>
        <v>0</v>
      </c>
      <c r="M284" s="376"/>
      <c r="N284" s="109">
        <f t="shared" ca="1" si="130"/>
        <v>0</v>
      </c>
      <c r="O284" s="22">
        <f t="shared" ca="1" si="131"/>
        <v>0</v>
      </c>
      <c r="P284" s="22">
        <f t="shared" ca="1" si="132"/>
        <v>0</v>
      </c>
      <c r="Q284" s="349">
        <f t="shared" ca="1" si="133"/>
        <v>0</v>
      </c>
      <c r="R284" s="375">
        <f t="shared" ca="1" si="134"/>
        <v>0</v>
      </c>
      <c r="S284" s="376"/>
      <c r="T284" s="109">
        <f t="shared" ca="1" si="135"/>
        <v>0</v>
      </c>
      <c r="U284" s="22">
        <f t="shared" ca="1" si="136"/>
        <v>0</v>
      </c>
      <c r="V284" s="22">
        <f t="shared" ca="1" si="137"/>
        <v>0</v>
      </c>
      <c r="W284" s="349">
        <f t="shared" ca="1" si="138"/>
        <v>0</v>
      </c>
      <c r="X284" s="375">
        <f t="shared" ca="1" si="139"/>
        <v>0</v>
      </c>
      <c r="Y284" s="376"/>
      <c r="Z284" s="109">
        <f t="shared" ca="1" si="140"/>
        <v>0</v>
      </c>
      <c r="AA284" s="22">
        <f t="shared" ca="1" si="141"/>
        <v>0</v>
      </c>
      <c r="AB284" s="22">
        <f t="shared" ca="1" si="142"/>
        <v>0</v>
      </c>
      <c r="AC284" s="349">
        <f t="shared" ca="1" si="143"/>
        <v>0</v>
      </c>
      <c r="AD284" s="375">
        <f t="shared" ca="1" si="144"/>
        <v>0</v>
      </c>
      <c r="AE284" s="376"/>
      <c r="AF284" s="109">
        <f t="shared" ca="1" si="145"/>
        <v>0</v>
      </c>
      <c r="AG284" s="22">
        <f t="shared" ca="1" si="146"/>
        <v>0</v>
      </c>
      <c r="AH284" s="22">
        <f t="shared" ca="1" si="147"/>
        <v>0</v>
      </c>
      <c r="AI284" s="349">
        <f t="shared" ca="1" si="148"/>
        <v>0</v>
      </c>
      <c r="AJ284" s="375">
        <f t="shared" ca="1" si="149"/>
        <v>0</v>
      </c>
    </row>
    <row r="285" spans="1:36" ht="15.75" hidden="1" thickBot="1">
      <c r="A285" s="20"/>
      <c r="B285" s="109">
        <f t="shared" ca="1" si="120"/>
        <v>0</v>
      </c>
      <c r="C285" s="22">
        <f t="shared" ca="1" si="121"/>
        <v>0</v>
      </c>
      <c r="D285" s="22">
        <f t="shared" ca="1" si="122"/>
        <v>0</v>
      </c>
      <c r="E285" s="349">
        <f t="shared" ca="1" si="123"/>
        <v>0</v>
      </c>
      <c r="F285" s="23">
        <f t="shared" ca="1" si="124"/>
        <v>0</v>
      </c>
      <c r="G285" s="376"/>
      <c r="H285" s="109">
        <f t="shared" ca="1" si="125"/>
        <v>0</v>
      </c>
      <c r="I285" s="22">
        <f t="shared" ca="1" si="126"/>
        <v>0</v>
      </c>
      <c r="J285" s="22">
        <f t="shared" ca="1" si="127"/>
        <v>0</v>
      </c>
      <c r="K285" s="349">
        <f t="shared" ca="1" si="128"/>
        <v>0</v>
      </c>
      <c r="L285" s="375">
        <f t="shared" ca="1" si="129"/>
        <v>0</v>
      </c>
      <c r="M285" s="376"/>
      <c r="N285" s="109">
        <f t="shared" ca="1" si="130"/>
        <v>0</v>
      </c>
      <c r="O285" s="22">
        <f t="shared" ca="1" si="131"/>
        <v>0</v>
      </c>
      <c r="P285" s="22">
        <f t="shared" ca="1" si="132"/>
        <v>0</v>
      </c>
      <c r="Q285" s="349">
        <f t="shared" ca="1" si="133"/>
        <v>0</v>
      </c>
      <c r="R285" s="375">
        <f t="shared" ca="1" si="134"/>
        <v>0</v>
      </c>
      <c r="S285" s="376"/>
      <c r="T285" s="109">
        <f t="shared" ca="1" si="135"/>
        <v>0</v>
      </c>
      <c r="U285" s="22">
        <f t="shared" ca="1" si="136"/>
        <v>0</v>
      </c>
      <c r="V285" s="22">
        <f t="shared" ca="1" si="137"/>
        <v>0</v>
      </c>
      <c r="W285" s="349">
        <f t="shared" ca="1" si="138"/>
        <v>0</v>
      </c>
      <c r="X285" s="375">
        <f t="shared" ca="1" si="139"/>
        <v>0</v>
      </c>
      <c r="Y285" s="376"/>
      <c r="Z285" s="109">
        <f t="shared" ca="1" si="140"/>
        <v>0</v>
      </c>
      <c r="AA285" s="22">
        <f t="shared" ca="1" si="141"/>
        <v>0</v>
      </c>
      <c r="AB285" s="22">
        <f t="shared" ca="1" si="142"/>
        <v>0</v>
      </c>
      <c r="AC285" s="349">
        <f t="shared" ca="1" si="143"/>
        <v>0</v>
      </c>
      <c r="AD285" s="375">
        <f t="shared" ca="1" si="144"/>
        <v>0</v>
      </c>
      <c r="AE285" s="376"/>
      <c r="AF285" s="109">
        <f t="shared" ca="1" si="145"/>
        <v>0</v>
      </c>
      <c r="AG285" s="22">
        <f t="shared" ca="1" si="146"/>
        <v>0</v>
      </c>
      <c r="AH285" s="22">
        <f t="shared" ca="1" si="147"/>
        <v>0</v>
      </c>
      <c r="AI285" s="349">
        <f t="shared" ca="1" si="148"/>
        <v>0</v>
      </c>
      <c r="AJ285" s="375">
        <f t="shared" ca="1" si="149"/>
        <v>0</v>
      </c>
    </row>
    <row r="286" spans="1:36" ht="15.75" hidden="1" thickBot="1">
      <c r="A286" s="20"/>
      <c r="B286" s="109">
        <f t="shared" ca="1" si="120"/>
        <v>0</v>
      </c>
      <c r="C286" s="22">
        <f t="shared" ca="1" si="121"/>
        <v>0</v>
      </c>
      <c r="D286" s="22">
        <f t="shared" ca="1" si="122"/>
        <v>0</v>
      </c>
      <c r="E286" s="349">
        <f t="shared" ca="1" si="123"/>
        <v>0</v>
      </c>
      <c r="F286" s="23">
        <f t="shared" ca="1" si="124"/>
        <v>0</v>
      </c>
      <c r="G286" s="376"/>
      <c r="H286" s="109">
        <f t="shared" ca="1" si="125"/>
        <v>0</v>
      </c>
      <c r="I286" s="22">
        <f t="shared" ca="1" si="126"/>
        <v>0</v>
      </c>
      <c r="J286" s="22">
        <f t="shared" ca="1" si="127"/>
        <v>0</v>
      </c>
      <c r="K286" s="349">
        <f t="shared" ca="1" si="128"/>
        <v>0</v>
      </c>
      <c r="L286" s="375">
        <f t="shared" ca="1" si="129"/>
        <v>0</v>
      </c>
      <c r="M286" s="376"/>
      <c r="N286" s="109">
        <f t="shared" ca="1" si="130"/>
        <v>0</v>
      </c>
      <c r="O286" s="22">
        <f t="shared" ca="1" si="131"/>
        <v>0</v>
      </c>
      <c r="P286" s="22">
        <f t="shared" ca="1" si="132"/>
        <v>0</v>
      </c>
      <c r="Q286" s="349">
        <f t="shared" ca="1" si="133"/>
        <v>0</v>
      </c>
      <c r="R286" s="375">
        <f t="shared" ca="1" si="134"/>
        <v>0</v>
      </c>
      <c r="S286" s="376"/>
      <c r="T286" s="109">
        <f t="shared" ca="1" si="135"/>
        <v>0</v>
      </c>
      <c r="U286" s="22">
        <f t="shared" ca="1" si="136"/>
        <v>0</v>
      </c>
      <c r="V286" s="22">
        <f t="shared" ca="1" si="137"/>
        <v>0</v>
      </c>
      <c r="W286" s="349">
        <f t="shared" ca="1" si="138"/>
        <v>0</v>
      </c>
      <c r="X286" s="375">
        <f t="shared" ca="1" si="139"/>
        <v>0</v>
      </c>
      <c r="Y286" s="376"/>
      <c r="Z286" s="109">
        <f t="shared" ca="1" si="140"/>
        <v>0</v>
      </c>
      <c r="AA286" s="22">
        <f t="shared" ca="1" si="141"/>
        <v>0</v>
      </c>
      <c r="AB286" s="22">
        <f t="shared" ca="1" si="142"/>
        <v>0</v>
      </c>
      <c r="AC286" s="349">
        <f t="shared" ca="1" si="143"/>
        <v>0</v>
      </c>
      <c r="AD286" s="375">
        <f t="shared" ca="1" si="144"/>
        <v>0</v>
      </c>
      <c r="AE286" s="376"/>
      <c r="AF286" s="109">
        <f t="shared" ca="1" si="145"/>
        <v>0</v>
      </c>
      <c r="AG286" s="22">
        <f t="shared" ca="1" si="146"/>
        <v>0</v>
      </c>
      <c r="AH286" s="22">
        <f t="shared" ca="1" si="147"/>
        <v>0</v>
      </c>
      <c r="AI286" s="349">
        <f t="shared" ca="1" si="148"/>
        <v>0</v>
      </c>
      <c r="AJ286" s="375">
        <f t="shared" ca="1" si="149"/>
        <v>0</v>
      </c>
    </row>
    <row r="287" spans="1:36" ht="15.75" hidden="1" thickBot="1">
      <c r="A287" s="20"/>
      <c r="B287" s="109">
        <f t="shared" ca="1" si="120"/>
        <v>0</v>
      </c>
      <c r="C287" s="22">
        <f t="shared" ca="1" si="121"/>
        <v>0</v>
      </c>
      <c r="D287" s="22">
        <f t="shared" ca="1" si="122"/>
        <v>0</v>
      </c>
      <c r="E287" s="349">
        <f t="shared" ca="1" si="123"/>
        <v>0</v>
      </c>
      <c r="F287" s="23">
        <f t="shared" ca="1" si="124"/>
        <v>0</v>
      </c>
      <c r="G287" s="376"/>
      <c r="H287" s="109">
        <f t="shared" ca="1" si="125"/>
        <v>0</v>
      </c>
      <c r="I287" s="22">
        <f t="shared" ca="1" si="126"/>
        <v>0</v>
      </c>
      <c r="J287" s="22">
        <f t="shared" ca="1" si="127"/>
        <v>0</v>
      </c>
      <c r="K287" s="349">
        <f t="shared" ca="1" si="128"/>
        <v>0</v>
      </c>
      <c r="L287" s="375">
        <f t="shared" ca="1" si="129"/>
        <v>0</v>
      </c>
      <c r="M287" s="376"/>
      <c r="N287" s="109">
        <f t="shared" ca="1" si="130"/>
        <v>0</v>
      </c>
      <c r="O287" s="22">
        <f t="shared" ca="1" si="131"/>
        <v>0</v>
      </c>
      <c r="P287" s="22">
        <f t="shared" ca="1" si="132"/>
        <v>0</v>
      </c>
      <c r="Q287" s="349">
        <f t="shared" ca="1" si="133"/>
        <v>0</v>
      </c>
      <c r="R287" s="375">
        <f t="shared" ca="1" si="134"/>
        <v>0</v>
      </c>
      <c r="S287" s="376"/>
      <c r="T287" s="109">
        <f t="shared" ca="1" si="135"/>
        <v>0</v>
      </c>
      <c r="U287" s="22">
        <f t="shared" ca="1" si="136"/>
        <v>0</v>
      </c>
      <c r="V287" s="22">
        <f t="shared" ca="1" si="137"/>
        <v>0</v>
      </c>
      <c r="W287" s="349">
        <f t="shared" ca="1" si="138"/>
        <v>0</v>
      </c>
      <c r="X287" s="375">
        <f t="shared" ca="1" si="139"/>
        <v>0</v>
      </c>
      <c r="Y287" s="376"/>
      <c r="Z287" s="109">
        <f t="shared" ca="1" si="140"/>
        <v>0</v>
      </c>
      <c r="AA287" s="22">
        <f t="shared" ca="1" si="141"/>
        <v>0</v>
      </c>
      <c r="AB287" s="22">
        <f t="shared" ca="1" si="142"/>
        <v>0</v>
      </c>
      <c r="AC287" s="349">
        <f t="shared" ca="1" si="143"/>
        <v>0</v>
      </c>
      <c r="AD287" s="375">
        <f t="shared" ca="1" si="144"/>
        <v>0</v>
      </c>
      <c r="AE287" s="376"/>
      <c r="AF287" s="109">
        <f t="shared" ca="1" si="145"/>
        <v>0</v>
      </c>
      <c r="AG287" s="22">
        <f t="shared" ca="1" si="146"/>
        <v>0</v>
      </c>
      <c r="AH287" s="22">
        <f t="shared" ca="1" si="147"/>
        <v>0</v>
      </c>
      <c r="AI287" s="349">
        <f t="shared" ca="1" si="148"/>
        <v>0</v>
      </c>
      <c r="AJ287" s="375">
        <f t="shared" ca="1" si="149"/>
        <v>0</v>
      </c>
    </row>
    <row r="288" spans="1:36" ht="15.75" hidden="1" thickBot="1">
      <c r="A288" s="20"/>
      <c r="B288" s="109">
        <f t="shared" ca="1" si="120"/>
        <v>0</v>
      </c>
      <c r="C288" s="22">
        <f t="shared" ca="1" si="121"/>
        <v>0</v>
      </c>
      <c r="D288" s="22">
        <f t="shared" ca="1" si="122"/>
        <v>0</v>
      </c>
      <c r="E288" s="349">
        <f t="shared" ca="1" si="123"/>
        <v>0</v>
      </c>
      <c r="F288" s="23">
        <f t="shared" ca="1" si="124"/>
        <v>0</v>
      </c>
      <c r="G288" s="376"/>
      <c r="H288" s="109">
        <f t="shared" ca="1" si="125"/>
        <v>0</v>
      </c>
      <c r="I288" s="22">
        <f t="shared" ca="1" si="126"/>
        <v>0</v>
      </c>
      <c r="J288" s="22">
        <f t="shared" ca="1" si="127"/>
        <v>0</v>
      </c>
      <c r="K288" s="349">
        <f t="shared" ca="1" si="128"/>
        <v>0</v>
      </c>
      <c r="L288" s="375">
        <f t="shared" ca="1" si="129"/>
        <v>0</v>
      </c>
      <c r="M288" s="376"/>
      <c r="N288" s="109">
        <f t="shared" ca="1" si="130"/>
        <v>0</v>
      </c>
      <c r="O288" s="22">
        <f t="shared" ca="1" si="131"/>
        <v>0</v>
      </c>
      <c r="P288" s="22">
        <f t="shared" ca="1" si="132"/>
        <v>0</v>
      </c>
      <c r="Q288" s="349">
        <f t="shared" ca="1" si="133"/>
        <v>0</v>
      </c>
      <c r="R288" s="375">
        <f t="shared" ca="1" si="134"/>
        <v>0</v>
      </c>
      <c r="S288" s="376"/>
      <c r="T288" s="109">
        <f t="shared" ca="1" si="135"/>
        <v>0</v>
      </c>
      <c r="U288" s="22">
        <f t="shared" ca="1" si="136"/>
        <v>0</v>
      </c>
      <c r="V288" s="22">
        <f t="shared" ca="1" si="137"/>
        <v>0</v>
      </c>
      <c r="W288" s="349">
        <f t="shared" ca="1" si="138"/>
        <v>0</v>
      </c>
      <c r="X288" s="375">
        <f t="shared" ca="1" si="139"/>
        <v>0</v>
      </c>
      <c r="Y288" s="376"/>
      <c r="Z288" s="109">
        <f t="shared" ca="1" si="140"/>
        <v>0</v>
      </c>
      <c r="AA288" s="22">
        <f t="shared" ca="1" si="141"/>
        <v>0</v>
      </c>
      <c r="AB288" s="22">
        <f t="shared" ca="1" si="142"/>
        <v>0</v>
      </c>
      <c r="AC288" s="349">
        <f t="shared" ca="1" si="143"/>
        <v>0</v>
      </c>
      <c r="AD288" s="375">
        <f t="shared" ca="1" si="144"/>
        <v>0</v>
      </c>
      <c r="AE288" s="376"/>
      <c r="AF288" s="109">
        <f t="shared" ca="1" si="145"/>
        <v>0</v>
      </c>
      <c r="AG288" s="22">
        <f t="shared" ca="1" si="146"/>
        <v>0</v>
      </c>
      <c r="AH288" s="22">
        <f t="shared" ca="1" si="147"/>
        <v>0</v>
      </c>
      <c r="AI288" s="349">
        <f t="shared" ca="1" si="148"/>
        <v>0</v>
      </c>
      <c r="AJ288" s="375">
        <f t="shared" ca="1" si="149"/>
        <v>0</v>
      </c>
    </row>
    <row r="289" spans="1:36" ht="15.75" hidden="1" thickBot="1">
      <c r="A289" s="20"/>
      <c r="B289" s="109">
        <f t="shared" ca="1" si="120"/>
        <v>0</v>
      </c>
      <c r="C289" s="22">
        <f t="shared" ca="1" si="121"/>
        <v>0</v>
      </c>
      <c r="D289" s="22">
        <f t="shared" ca="1" si="122"/>
        <v>0</v>
      </c>
      <c r="E289" s="349">
        <f t="shared" ca="1" si="123"/>
        <v>0</v>
      </c>
      <c r="F289" s="23">
        <f t="shared" ca="1" si="124"/>
        <v>0</v>
      </c>
      <c r="G289" s="376"/>
      <c r="H289" s="109">
        <f t="shared" ca="1" si="125"/>
        <v>0</v>
      </c>
      <c r="I289" s="22">
        <f t="shared" ca="1" si="126"/>
        <v>0</v>
      </c>
      <c r="J289" s="22">
        <f t="shared" ca="1" si="127"/>
        <v>0</v>
      </c>
      <c r="K289" s="349">
        <f t="shared" ca="1" si="128"/>
        <v>0</v>
      </c>
      <c r="L289" s="375">
        <f t="shared" ca="1" si="129"/>
        <v>0</v>
      </c>
      <c r="M289" s="376"/>
      <c r="N289" s="109">
        <f t="shared" ca="1" si="130"/>
        <v>0</v>
      </c>
      <c r="O289" s="22">
        <f t="shared" ca="1" si="131"/>
        <v>0</v>
      </c>
      <c r="P289" s="22">
        <f t="shared" ca="1" si="132"/>
        <v>0</v>
      </c>
      <c r="Q289" s="349">
        <f t="shared" ca="1" si="133"/>
        <v>0</v>
      </c>
      <c r="R289" s="375">
        <f t="shared" ca="1" si="134"/>
        <v>0</v>
      </c>
      <c r="S289" s="376"/>
      <c r="T289" s="109">
        <f t="shared" ca="1" si="135"/>
        <v>0</v>
      </c>
      <c r="U289" s="22">
        <f t="shared" ca="1" si="136"/>
        <v>0</v>
      </c>
      <c r="V289" s="22">
        <f t="shared" ca="1" si="137"/>
        <v>0</v>
      </c>
      <c r="W289" s="349">
        <f t="shared" ca="1" si="138"/>
        <v>0</v>
      </c>
      <c r="X289" s="375">
        <f t="shared" ca="1" si="139"/>
        <v>0</v>
      </c>
      <c r="Y289" s="376"/>
      <c r="Z289" s="109">
        <f t="shared" ca="1" si="140"/>
        <v>0</v>
      </c>
      <c r="AA289" s="22">
        <f t="shared" ca="1" si="141"/>
        <v>0</v>
      </c>
      <c r="AB289" s="22">
        <f t="shared" ca="1" si="142"/>
        <v>0</v>
      </c>
      <c r="AC289" s="349">
        <f t="shared" ca="1" si="143"/>
        <v>0</v>
      </c>
      <c r="AD289" s="375">
        <f t="shared" ca="1" si="144"/>
        <v>0</v>
      </c>
      <c r="AE289" s="376"/>
      <c r="AF289" s="109">
        <f t="shared" ca="1" si="145"/>
        <v>0</v>
      </c>
      <c r="AG289" s="22">
        <f t="shared" ca="1" si="146"/>
        <v>0</v>
      </c>
      <c r="AH289" s="22">
        <f t="shared" ca="1" si="147"/>
        <v>0</v>
      </c>
      <c r="AI289" s="349">
        <f t="shared" ca="1" si="148"/>
        <v>0</v>
      </c>
      <c r="AJ289" s="375">
        <f t="shared" ca="1" si="149"/>
        <v>0</v>
      </c>
    </row>
    <row r="290" spans="1:36" ht="15.75" hidden="1" thickBot="1">
      <c r="A290" s="20"/>
      <c r="B290" s="109">
        <f t="shared" ca="1" si="120"/>
        <v>0</v>
      </c>
      <c r="C290" s="22">
        <f t="shared" ca="1" si="121"/>
        <v>0</v>
      </c>
      <c r="D290" s="22">
        <f t="shared" ca="1" si="122"/>
        <v>0</v>
      </c>
      <c r="E290" s="349">
        <f t="shared" ca="1" si="123"/>
        <v>0</v>
      </c>
      <c r="F290" s="23">
        <f t="shared" ca="1" si="124"/>
        <v>0</v>
      </c>
      <c r="G290" s="376"/>
      <c r="H290" s="109">
        <f t="shared" ca="1" si="125"/>
        <v>0</v>
      </c>
      <c r="I290" s="22">
        <f t="shared" ca="1" si="126"/>
        <v>0</v>
      </c>
      <c r="J290" s="22">
        <f t="shared" ca="1" si="127"/>
        <v>0</v>
      </c>
      <c r="K290" s="349">
        <f t="shared" ca="1" si="128"/>
        <v>0</v>
      </c>
      <c r="L290" s="375">
        <f t="shared" ca="1" si="129"/>
        <v>0</v>
      </c>
      <c r="M290" s="376"/>
      <c r="N290" s="109">
        <f t="shared" ca="1" si="130"/>
        <v>0</v>
      </c>
      <c r="O290" s="22">
        <f t="shared" ca="1" si="131"/>
        <v>0</v>
      </c>
      <c r="P290" s="22">
        <f t="shared" ca="1" si="132"/>
        <v>0</v>
      </c>
      <c r="Q290" s="349">
        <f t="shared" ca="1" si="133"/>
        <v>0</v>
      </c>
      <c r="R290" s="375">
        <f t="shared" ca="1" si="134"/>
        <v>0</v>
      </c>
      <c r="S290" s="376"/>
      <c r="T290" s="109">
        <f t="shared" ca="1" si="135"/>
        <v>0</v>
      </c>
      <c r="U290" s="22">
        <f t="shared" ca="1" si="136"/>
        <v>0</v>
      </c>
      <c r="V290" s="22">
        <f t="shared" ca="1" si="137"/>
        <v>0</v>
      </c>
      <c r="W290" s="349">
        <f t="shared" ca="1" si="138"/>
        <v>0</v>
      </c>
      <c r="X290" s="375">
        <f t="shared" ca="1" si="139"/>
        <v>0</v>
      </c>
      <c r="Y290" s="376"/>
      <c r="Z290" s="109">
        <f t="shared" ca="1" si="140"/>
        <v>0</v>
      </c>
      <c r="AA290" s="22">
        <f t="shared" ca="1" si="141"/>
        <v>0</v>
      </c>
      <c r="AB290" s="22">
        <f t="shared" ca="1" si="142"/>
        <v>0</v>
      </c>
      <c r="AC290" s="349">
        <f t="shared" ca="1" si="143"/>
        <v>0</v>
      </c>
      <c r="AD290" s="375">
        <f t="shared" ca="1" si="144"/>
        <v>0</v>
      </c>
      <c r="AE290" s="376"/>
      <c r="AF290" s="109">
        <f t="shared" ca="1" si="145"/>
        <v>0</v>
      </c>
      <c r="AG290" s="22">
        <f t="shared" ca="1" si="146"/>
        <v>0</v>
      </c>
      <c r="AH290" s="22">
        <f t="shared" ca="1" si="147"/>
        <v>0</v>
      </c>
      <c r="AI290" s="349">
        <f t="shared" ca="1" si="148"/>
        <v>0</v>
      </c>
      <c r="AJ290" s="375">
        <f t="shared" ca="1" si="149"/>
        <v>0</v>
      </c>
    </row>
    <row r="291" spans="1:36" ht="15.75" hidden="1" thickBot="1">
      <c r="A291" s="20"/>
      <c r="B291" s="109">
        <f t="shared" ca="1" si="120"/>
        <v>0</v>
      </c>
      <c r="C291" s="22">
        <f t="shared" ca="1" si="121"/>
        <v>0</v>
      </c>
      <c r="D291" s="22">
        <f t="shared" ca="1" si="122"/>
        <v>0</v>
      </c>
      <c r="E291" s="349">
        <f t="shared" ca="1" si="123"/>
        <v>0</v>
      </c>
      <c r="F291" s="23">
        <f t="shared" ca="1" si="124"/>
        <v>0</v>
      </c>
      <c r="G291" s="376"/>
      <c r="H291" s="109">
        <f t="shared" ca="1" si="125"/>
        <v>0</v>
      </c>
      <c r="I291" s="22">
        <f t="shared" ca="1" si="126"/>
        <v>0</v>
      </c>
      <c r="J291" s="22">
        <f t="shared" ca="1" si="127"/>
        <v>0</v>
      </c>
      <c r="K291" s="349">
        <f t="shared" ca="1" si="128"/>
        <v>0</v>
      </c>
      <c r="L291" s="375">
        <f t="shared" ca="1" si="129"/>
        <v>0</v>
      </c>
      <c r="M291" s="376"/>
      <c r="N291" s="109">
        <f t="shared" ca="1" si="130"/>
        <v>0</v>
      </c>
      <c r="O291" s="22">
        <f t="shared" ca="1" si="131"/>
        <v>0</v>
      </c>
      <c r="P291" s="22">
        <f t="shared" ca="1" si="132"/>
        <v>0</v>
      </c>
      <c r="Q291" s="349">
        <f t="shared" ca="1" si="133"/>
        <v>0</v>
      </c>
      <c r="R291" s="375">
        <f t="shared" ca="1" si="134"/>
        <v>0</v>
      </c>
      <c r="S291" s="376"/>
      <c r="T291" s="109">
        <f t="shared" ca="1" si="135"/>
        <v>0</v>
      </c>
      <c r="U291" s="22">
        <f t="shared" ca="1" si="136"/>
        <v>0</v>
      </c>
      <c r="V291" s="22">
        <f t="shared" ca="1" si="137"/>
        <v>0</v>
      </c>
      <c r="W291" s="349">
        <f t="shared" ca="1" si="138"/>
        <v>0</v>
      </c>
      <c r="X291" s="375">
        <f t="shared" ca="1" si="139"/>
        <v>0</v>
      </c>
      <c r="Y291" s="376"/>
      <c r="Z291" s="109">
        <f t="shared" ca="1" si="140"/>
        <v>0</v>
      </c>
      <c r="AA291" s="22">
        <f t="shared" ca="1" si="141"/>
        <v>0</v>
      </c>
      <c r="AB291" s="22">
        <f t="shared" ca="1" si="142"/>
        <v>0</v>
      </c>
      <c r="AC291" s="349">
        <f t="shared" ca="1" si="143"/>
        <v>0</v>
      </c>
      <c r="AD291" s="375">
        <f t="shared" ca="1" si="144"/>
        <v>0</v>
      </c>
      <c r="AE291" s="376"/>
      <c r="AF291" s="109">
        <f t="shared" ca="1" si="145"/>
        <v>0</v>
      </c>
      <c r="AG291" s="22">
        <f t="shared" ca="1" si="146"/>
        <v>0</v>
      </c>
      <c r="AH291" s="22">
        <f t="shared" ca="1" si="147"/>
        <v>0</v>
      </c>
      <c r="AI291" s="349">
        <f t="shared" ca="1" si="148"/>
        <v>0</v>
      </c>
      <c r="AJ291" s="375">
        <f t="shared" ca="1" si="149"/>
        <v>0</v>
      </c>
    </row>
    <row r="292" spans="1:36" ht="15.75" hidden="1" thickBot="1">
      <c r="A292" s="20"/>
      <c r="B292" s="109">
        <f t="shared" ca="1" si="120"/>
        <v>0</v>
      </c>
      <c r="C292" s="22">
        <f t="shared" ca="1" si="121"/>
        <v>0</v>
      </c>
      <c r="D292" s="22">
        <f t="shared" ca="1" si="122"/>
        <v>0</v>
      </c>
      <c r="E292" s="349">
        <f t="shared" ca="1" si="123"/>
        <v>0</v>
      </c>
      <c r="F292" s="23">
        <f t="shared" ca="1" si="124"/>
        <v>0</v>
      </c>
      <c r="G292" s="376"/>
      <c r="H292" s="109">
        <f t="shared" ca="1" si="125"/>
        <v>0</v>
      </c>
      <c r="I292" s="22">
        <f t="shared" ca="1" si="126"/>
        <v>0</v>
      </c>
      <c r="J292" s="22">
        <f t="shared" ca="1" si="127"/>
        <v>0</v>
      </c>
      <c r="K292" s="349">
        <f t="shared" ca="1" si="128"/>
        <v>0</v>
      </c>
      <c r="L292" s="375">
        <f t="shared" ca="1" si="129"/>
        <v>0</v>
      </c>
      <c r="M292" s="376"/>
      <c r="N292" s="109">
        <f t="shared" ca="1" si="130"/>
        <v>0</v>
      </c>
      <c r="O292" s="22">
        <f t="shared" ca="1" si="131"/>
        <v>0</v>
      </c>
      <c r="P292" s="22">
        <f t="shared" ca="1" si="132"/>
        <v>0</v>
      </c>
      <c r="Q292" s="349">
        <f t="shared" ca="1" si="133"/>
        <v>0</v>
      </c>
      <c r="R292" s="375">
        <f t="shared" ca="1" si="134"/>
        <v>0</v>
      </c>
      <c r="S292" s="376"/>
      <c r="T292" s="109">
        <f t="shared" ca="1" si="135"/>
        <v>0</v>
      </c>
      <c r="U292" s="22">
        <f t="shared" ca="1" si="136"/>
        <v>0</v>
      </c>
      <c r="V292" s="22">
        <f t="shared" ca="1" si="137"/>
        <v>0</v>
      </c>
      <c r="W292" s="349">
        <f t="shared" ca="1" si="138"/>
        <v>0</v>
      </c>
      <c r="X292" s="375">
        <f t="shared" ca="1" si="139"/>
        <v>0</v>
      </c>
      <c r="Y292" s="376"/>
      <c r="Z292" s="109">
        <f t="shared" ca="1" si="140"/>
        <v>0</v>
      </c>
      <c r="AA292" s="22">
        <f t="shared" ca="1" si="141"/>
        <v>0</v>
      </c>
      <c r="AB292" s="22">
        <f t="shared" ca="1" si="142"/>
        <v>0</v>
      </c>
      <c r="AC292" s="349">
        <f t="shared" ca="1" si="143"/>
        <v>0</v>
      </c>
      <c r="AD292" s="375">
        <f t="shared" ca="1" si="144"/>
        <v>0</v>
      </c>
      <c r="AE292" s="376"/>
      <c r="AF292" s="109">
        <f t="shared" ca="1" si="145"/>
        <v>0</v>
      </c>
      <c r="AG292" s="22">
        <f t="shared" ca="1" si="146"/>
        <v>0</v>
      </c>
      <c r="AH292" s="22">
        <f t="shared" ca="1" si="147"/>
        <v>0</v>
      </c>
      <c r="AI292" s="349">
        <f t="shared" ca="1" si="148"/>
        <v>0</v>
      </c>
      <c r="AJ292" s="375">
        <f t="shared" ca="1" si="149"/>
        <v>0</v>
      </c>
    </row>
    <row r="293" spans="1:36" ht="15.75" hidden="1" thickBot="1">
      <c r="A293" s="20"/>
      <c r="B293" s="109">
        <f t="shared" ca="1" si="120"/>
        <v>0</v>
      </c>
      <c r="C293" s="22">
        <f t="shared" ca="1" si="121"/>
        <v>0</v>
      </c>
      <c r="D293" s="22">
        <f t="shared" ca="1" si="122"/>
        <v>0</v>
      </c>
      <c r="E293" s="349">
        <f t="shared" ca="1" si="123"/>
        <v>0</v>
      </c>
      <c r="F293" s="23">
        <f t="shared" ca="1" si="124"/>
        <v>0</v>
      </c>
      <c r="G293" s="376"/>
      <c r="H293" s="109">
        <f t="shared" ca="1" si="125"/>
        <v>0</v>
      </c>
      <c r="I293" s="22">
        <f t="shared" ca="1" si="126"/>
        <v>0</v>
      </c>
      <c r="J293" s="22">
        <f t="shared" ca="1" si="127"/>
        <v>0</v>
      </c>
      <c r="K293" s="349">
        <f t="shared" ca="1" si="128"/>
        <v>0</v>
      </c>
      <c r="L293" s="375">
        <f t="shared" ca="1" si="129"/>
        <v>0</v>
      </c>
      <c r="M293" s="376"/>
      <c r="N293" s="109">
        <f t="shared" ca="1" si="130"/>
        <v>0</v>
      </c>
      <c r="O293" s="22">
        <f t="shared" ca="1" si="131"/>
        <v>0</v>
      </c>
      <c r="P293" s="22">
        <f t="shared" ca="1" si="132"/>
        <v>0</v>
      </c>
      <c r="Q293" s="349">
        <f t="shared" ca="1" si="133"/>
        <v>0</v>
      </c>
      <c r="R293" s="375">
        <f t="shared" ca="1" si="134"/>
        <v>0</v>
      </c>
      <c r="S293" s="376"/>
      <c r="T293" s="109">
        <f t="shared" ca="1" si="135"/>
        <v>0</v>
      </c>
      <c r="U293" s="22">
        <f t="shared" ca="1" si="136"/>
        <v>0</v>
      </c>
      <c r="V293" s="22">
        <f t="shared" ca="1" si="137"/>
        <v>0</v>
      </c>
      <c r="W293" s="349">
        <f t="shared" ca="1" si="138"/>
        <v>0</v>
      </c>
      <c r="X293" s="375">
        <f t="shared" ca="1" si="139"/>
        <v>0</v>
      </c>
      <c r="Y293" s="376"/>
      <c r="Z293" s="109">
        <f t="shared" ca="1" si="140"/>
        <v>0</v>
      </c>
      <c r="AA293" s="22">
        <f t="shared" ca="1" si="141"/>
        <v>0</v>
      </c>
      <c r="AB293" s="22">
        <f t="shared" ca="1" si="142"/>
        <v>0</v>
      </c>
      <c r="AC293" s="349">
        <f t="shared" ca="1" si="143"/>
        <v>0</v>
      </c>
      <c r="AD293" s="375">
        <f t="shared" ca="1" si="144"/>
        <v>0</v>
      </c>
      <c r="AE293" s="376"/>
      <c r="AF293" s="109">
        <f t="shared" ca="1" si="145"/>
        <v>0</v>
      </c>
      <c r="AG293" s="22">
        <f t="shared" ca="1" si="146"/>
        <v>0</v>
      </c>
      <c r="AH293" s="22">
        <f t="shared" ca="1" si="147"/>
        <v>0</v>
      </c>
      <c r="AI293" s="349">
        <f t="shared" ca="1" si="148"/>
        <v>0</v>
      </c>
      <c r="AJ293" s="375">
        <f t="shared" ca="1" si="149"/>
        <v>0</v>
      </c>
    </row>
    <row r="294" spans="1:36" ht="15.75" hidden="1" thickBot="1">
      <c r="A294" s="20"/>
      <c r="B294" s="109">
        <f t="shared" ca="1" si="120"/>
        <v>0</v>
      </c>
      <c r="C294" s="22">
        <f t="shared" ca="1" si="121"/>
        <v>0</v>
      </c>
      <c r="D294" s="22">
        <f t="shared" ca="1" si="122"/>
        <v>0</v>
      </c>
      <c r="E294" s="349">
        <f t="shared" ca="1" si="123"/>
        <v>0</v>
      </c>
      <c r="F294" s="23">
        <f t="shared" ca="1" si="124"/>
        <v>0</v>
      </c>
      <c r="G294" s="376"/>
      <c r="H294" s="109">
        <f t="shared" ca="1" si="125"/>
        <v>0</v>
      </c>
      <c r="I294" s="22">
        <f t="shared" ca="1" si="126"/>
        <v>0</v>
      </c>
      <c r="J294" s="22">
        <f t="shared" ca="1" si="127"/>
        <v>0</v>
      </c>
      <c r="K294" s="349">
        <f t="shared" ca="1" si="128"/>
        <v>0</v>
      </c>
      <c r="L294" s="375">
        <f t="shared" ca="1" si="129"/>
        <v>0</v>
      </c>
      <c r="M294" s="376"/>
      <c r="N294" s="109">
        <f t="shared" ca="1" si="130"/>
        <v>0</v>
      </c>
      <c r="O294" s="22">
        <f t="shared" ca="1" si="131"/>
        <v>0</v>
      </c>
      <c r="P294" s="22">
        <f t="shared" ca="1" si="132"/>
        <v>0</v>
      </c>
      <c r="Q294" s="349">
        <f t="shared" ca="1" si="133"/>
        <v>0</v>
      </c>
      <c r="R294" s="375">
        <f t="shared" ca="1" si="134"/>
        <v>0</v>
      </c>
      <c r="S294" s="376"/>
      <c r="T294" s="109">
        <f t="shared" ca="1" si="135"/>
        <v>0</v>
      </c>
      <c r="U294" s="22">
        <f t="shared" ca="1" si="136"/>
        <v>0</v>
      </c>
      <c r="V294" s="22">
        <f t="shared" ca="1" si="137"/>
        <v>0</v>
      </c>
      <c r="W294" s="349">
        <f t="shared" ca="1" si="138"/>
        <v>0</v>
      </c>
      <c r="X294" s="375">
        <f t="shared" ca="1" si="139"/>
        <v>0</v>
      </c>
      <c r="Y294" s="376"/>
      <c r="Z294" s="109">
        <f t="shared" ca="1" si="140"/>
        <v>0</v>
      </c>
      <c r="AA294" s="22">
        <f t="shared" ca="1" si="141"/>
        <v>0</v>
      </c>
      <c r="AB294" s="22">
        <f t="shared" ca="1" si="142"/>
        <v>0</v>
      </c>
      <c r="AC294" s="349">
        <f t="shared" ca="1" si="143"/>
        <v>0</v>
      </c>
      <c r="AD294" s="375">
        <f t="shared" ca="1" si="144"/>
        <v>0</v>
      </c>
      <c r="AE294" s="376"/>
      <c r="AF294" s="109">
        <f t="shared" ca="1" si="145"/>
        <v>0</v>
      </c>
      <c r="AG294" s="22">
        <f t="shared" ca="1" si="146"/>
        <v>0</v>
      </c>
      <c r="AH294" s="22">
        <f t="shared" ca="1" si="147"/>
        <v>0</v>
      </c>
      <c r="AI294" s="349">
        <f t="shared" ca="1" si="148"/>
        <v>0</v>
      </c>
      <c r="AJ294" s="375">
        <f t="shared" ca="1" si="149"/>
        <v>0</v>
      </c>
    </row>
    <row r="295" spans="1:36" ht="15.75" hidden="1" thickBot="1">
      <c r="A295" s="20"/>
      <c r="B295" s="109">
        <f t="shared" ca="1" si="120"/>
        <v>0</v>
      </c>
      <c r="C295" s="22">
        <f t="shared" ca="1" si="121"/>
        <v>0</v>
      </c>
      <c r="D295" s="22">
        <f t="shared" ca="1" si="122"/>
        <v>0</v>
      </c>
      <c r="E295" s="349">
        <f t="shared" ca="1" si="123"/>
        <v>0</v>
      </c>
      <c r="F295" s="23">
        <f t="shared" ca="1" si="124"/>
        <v>0</v>
      </c>
      <c r="G295" s="376"/>
      <c r="H295" s="109">
        <f t="shared" ca="1" si="125"/>
        <v>0</v>
      </c>
      <c r="I295" s="22">
        <f t="shared" ca="1" si="126"/>
        <v>0</v>
      </c>
      <c r="J295" s="22">
        <f t="shared" ca="1" si="127"/>
        <v>0</v>
      </c>
      <c r="K295" s="349">
        <f t="shared" ca="1" si="128"/>
        <v>0</v>
      </c>
      <c r="L295" s="375">
        <f t="shared" ca="1" si="129"/>
        <v>0</v>
      </c>
      <c r="M295" s="376"/>
      <c r="N295" s="109">
        <f t="shared" ca="1" si="130"/>
        <v>0</v>
      </c>
      <c r="O295" s="22">
        <f t="shared" ca="1" si="131"/>
        <v>0</v>
      </c>
      <c r="P295" s="22">
        <f t="shared" ca="1" si="132"/>
        <v>0</v>
      </c>
      <c r="Q295" s="349">
        <f t="shared" ca="1" si="133"/>
        <v>0</v>
      </c>
      <c r="R295" s="375">
        <f t="shared" ca="1" si="134"/>
        <v>0</v>
      </c>
      <c r="S295" s="376"/>
      <c r="T295" s="109">
        <f t="shared" ca="1" si="135"/>
        <v>0</v>
      </c>
      <c r="U295" s="22">
        <f t="shared" ca="1" si="136"/>
        <v>0</v>
      </c>
      <c r="V295" s="22">
        <f t="shared" ca="1" si="137"/>
        <v>0</v>
      </c>
      <c r="W295" s="349">
        <f t="shared" ca="1" si="138"/>
        <v>0</v>
      </c>
      <c r="X295" s="375">
        <f t="shared" ca="1" si="139"/>
        <v>0</v>
      </c>
      <c r="Y295" s="376"/>
      <c r="Z295" s="109">
        <f t="shared" ca="1" si="140"/>
        <v>0</v>
      </c>
      <c r="AA295" s="22">
        <f t="shared" ca="1" si="141"/>
        <v>0</v>
      </c>
      <c r="AB295" s="22">
        <f t="shared" ca="1" si="142"/>
        <v>0</v>
      </c>
      <c r="AC295" s="349">
        <f t="shared" ca="1" si="143"/>
        <v>0</v>
      </c>
      <c r="AD295" s="375">
        <f t="shared" ca="1" si="144"/>
        <v>0</v>
      </c>
      <c r="AE295" s="376"/>
      <c r="AF295" s="109">
        <f t="shared" ca="1" si="145"/>
        <v>0</v>
      </c>
      <c r="AG295" s="22">
        <f t="shared" ca="1" si="146"/>
        <v>0</v>
      </c>
      <c r="AH295" s="22">
        <f t="shared" ca="1" si="147"/>
        <v>0</v>
      </c>
      <c r="AI295" s="349">
        <f t="shared" ca="1" si="148"/>
        <v>0</v>
      </c>
      <c r="AJ295" s="375">
        <f t="shared" ca="1" si="149"/>
        <v>0</v>
      </c>
    </row>
    <row r="296" spans="1:36" ht="15.75" hidden="1" thickBot="1">
      <c r="A296" s="20"/>
      <c r="B296" s="109">
        <f t="shared" ca="1" si="120"/>
        <v>0</v>
      </c>
      <c r="C296" s="22">
        <f t="shared" ca="1" si="121"/>
        <v>0</v>
      </c>
      <c r="D296" s="22">
        <f t="shared" ca="1" si="122"/>
        <v>0</v>
      </c>
      <c r="E296" s="349">
        <f t="shared" ca="1" si="123"/>
        <v>0</v>
      </c>
      <c r="F296" s="23">
        <f t="shared" ca="1" si="124"/>
        <v>0</v>
      </c>
      <c r="G296" s="376"/>
      <c r="H296" s="109">
        <f t="shared" ca="1" si="125"/>
        <v>0</v>
      </c>
      <c r="I296" s="22">
        <f t="shared" ca="1" si="126"/>
        <v>0</v>
      </c>
      <c r="J296" s="22">
        <f t="shared" ca="1" si="127"/>
        <v>0</v>
      </c>
      <c r="K296" s="349">
        <f t="shared" ca="1" si="128"/>
        <v>0</v>
      </c>
      <c r="L296" s="375">
        <f t="shared" ca="1" si="129"/>
        <v>0</v>
      </c>
      <c r="M296" s="376"/>
      <c r="N296" s="109">
        <f t="shared" ca="1" si="130"/>
        <v>0</v>
      </c>
      <c r="O296" s="22">
        <f t="shared" ca="1" si="131"/>
        <v>0</v>
      </c>
      <c r="P296" s="22">
        <f t="shared" ca="1" si="132"/>
        <v>0</v>
      </c>
      <c r="Q296" s="349">
        <f t="shared" ca="1" si="133"/>
        <v>0</v>
      </c>
      <c r="R296" s="375">
        <f t="shared" ca="1" si="134"/>
        <v>0</v>
      </c>
      <c r="S296" s="376"/>
      <c r="T296" s="109">
        <f t="shared" ca="1" si="135"/>
        <v>0</v>
      </c>
      <c r="U296" s="22">
        <f t="shared" ca="1" si="136"/>
        <v>0</v>
      </c>
      <c r="V296" s="22">
        <f t="shared" ca="1" si="137"/>
        <v>0</v>
      </c>
      <c r="W296" s="349">
        <f t="shared" ca="1" si="138"/>
        <v>0</v>
      </c>
      <c r="X296" s="375">
        <f t="shared" ca="1" si="139"/>
        <v>0</v>
      </c>
      <c r="Y296" s="376"/>
      <c r="Z296" s="109">
        <f t="shared" ca="1" si="140"/>
        <v>0</v>
      </c>
      <c r="AA296" s="22">
        <f t="shared" ca="1" si="141"/>
        <v>0</v>
      </c>
      <c r="AB296" s="22">
        <f t="shared" ca="1" si="142"/>
        <v>0</v>
      </c>
      <c r="AC296" s="349">
        <f t="shared" ca="1" si="143"/>
        <v>0</v>
      </c>
      <c r="AD296" s="375">
        <f t="shared" ca="1" si="144"/>
        <v>0</v>
      </c>
      <c r="AE296" s="376"/>
      <c r="AF296" s="109">
        <f t="shared" ca="1" si="145"/>
        <v>0</v>
      </c>
      <c r="AG296" s="22">
        <f t="shared" ca="1" si="146"/>
        <v>0</v>
      </c>
      <c r="AH296" s="22">
        <f t="shared" ca="1" si="147"/>
        <v>0</v>
      </c>
      <c r="AI296" s="349">
        <f t="shared" ca="1" si="148"/>
        <v>0</v>
      </c>
      <c r="AJ296" s="375">
        <f t="shared" ca="1" si="149"/>
        <v>0</v>
      </c>
    </row>
    <row r="297" spans="1:36" ht="15.75" hidden="1" thickBot="1">
      <c r="A297" s="20"/>
      <c r="B297" s="109">
        <f t="shared" ca="1" si="120"/>
        <v>0</v>
      </c>
      <c r="C297" s="22">
        <f t="shared" ca="1" si="121"/>
        <v>0</v>
      </c>
      <c r="D297" s="22">
        <f t="shared" ca="1" si="122"/>
        <v>0</v>
      </c>
      <c r="E297" s="349">
        <f t="shared" ca="1" si="123"/>
        <v>0</v>
      </c>
      <c r="F297" s="23">
        <f t="shared" ca="1" si="124"/>
        <v>0</v>
      </c>
      <c r="G297" s="376"/>
      <c r="H297" s="109">
        <f t="shared" ca="1" si="125"/>
        <v>0</v>
      </c>
      <c r="I297" s="22">
        <f t="shared" ca="1" si="126"/>
        <v>0</v>
      </c>
      <c r="J297" s="22">
        <f t="shared" ca="1" si="127"/>
        <v>0</v>
      </c>
      <c r="K297" s="349">
        <f t="shared" ca="1" si="128"/>
        <v>0</v>
      </c>
      <c r="L297" s="375">
        <f t="shared" ca="1" si="129"/>
        <v>0</v>
      </c>
      <c r="M297" s="376"/>
      <c r="N297" s="109">
        <f t="shared" ca="1" si="130"/>
        <v>0</v>
      </c>
      <c r="O297" s="22">
        <f t="shared" ca="1" si="131"/>
        <v>0</v>
      </c>
      <c r="P297" s="22">
        <f t="shared" ca="1" si="132"/>
        <v>0</v>
      </c>
      <c r="Q297" s="349">
        <f t="shared" ca="1" si="133"/>
        <v>0</v>
      </c>
      <c r="R297" s="375">
        <f t="shared" ca="1" si="134"/>
        <v>0</v>
      </c>
      <c r="S297" s="376"/>
      <c r="T297" s="109">
        <f t="shared" ca="1" si="135"/>
        <v>0</v>
      </c>
      <c r="U297" s="22">
        <f t="shared" ca="1" si="136"/>
        <v>0</v>
      </c>
      <c r="V297" s="22">
        <f t="shared" ca="1" si="137"/>
        <v>0</v>
      </c>
      <c r="W297" s="349">
        <f t="shared" ca="1" si="138"/>
        <v>0</v>
      </c>
      <c r="X297" s="375">
        <f t="shared" ca="1" si="139"/>
        <v>0</v>
      </c>
      <c r="Y297" s="376"/>
      <c r="Z297" s="109">
        <f t="shared" ca="1" si="140"/>
        <v>0</v>
      </c>
      <c r="AA297" s="22">
        <f t="shared" ca="1" si="141"/>
        <v>0</v>
      </c>
      <c r="AB297" s="22">
        <f t="shared" ca="1" si="142"/>
        <v>0</v>
      </c>
      <c r="AC297" s="349">
        <f t="shared" ca="1" si="143"/>
        <v>0</v>
      </c>
      <c r="AD297" s="375">
        <f t="shared" ca="1" si="144"/>
        <v>0</v>
      </c>
      <c r="AE297" s="376"/>
      <c r="AF297" s="109">
        <f t="shared" ca="1" si="145"/>
        <v>0</v>
      </c>
      <c r="AG297" s="22">
        <f t="shared" ca="1" si="146"/>
        <v>0</v>
      </c>
      <c r="AH297" s="22">
        <f t="shared" ca="1" si="147"/>
        <v>0</v>
      </c>
      <c r="AI297" s="349">
        <f t="shared" ca="1" si="148"/>
        <v>0</v>
      </c>
      <c r="AJ297" s="375">
        <f t="shared" ca="1" si="149"/>
        <v>0</v>
      </c>
    </row>
    <row r="298" spans="1:36" ht="15.75" hidden="1" thickBot="1">
      <c r="A298" s="20"/>
      <c r="B298" s="109">
        <f t="shared" ca="1" si="120"/>
        <v>0</v>
      </c>
      <c r="C298" s="22">
        <f t="shared" ca="1" si="121"/>
        <v>0</v>
      </c>
      <c r="D298" s="22">
        <f t="shared" ca="1" si="122"/>
        <v>0</v>
      </c>
      <c r="E298" s="349">
        <f t="shared" ca="1" si="123"/>
        <v>0</v>
      </c>
      <c r="F298" s="23">
        <f t="shared" ca="1" si="124"/>
        <v>0</v>
      </c>
      <c r="G298" s="376"/>
      <c r="H298" s="109">
        <f t="shared" ca="1" si="125"/>
        <v>0</v>
      </c>
      <c r="I298" s="22">
        <f t="shared" ca="1" si="126"/>
        <v>0</v>
      </c>
      <c r="J298" s="22">
        <f t="shared" ca="1" si="127"/>
        <v>0</v>
      </c>
      <c r="K298" s="349">
        <f t="shared" ca="1" si="128"/>
        <v>0</v>
      </c>
      <c r="L298" s="375">
        <f t="shared" ca="1" si="129"/>
        <v>0</v>
      </c>
      <c r="M298" s="376"/>
      <c r="N298" s="109">
        <f t="shared" ca="1" si="130"/>
        <v>0</v>
      </c>
      <c r="O298" s="22">
        <f t="shared" ca="1" si="131"/>
        <v>0</v>
      </c>
      <c r="P298" s="22">
        <f t="shared" ca="1" si="132"/>
        <v>0</v>
      </c>
      <c r="Q298" s="349">
        <f t="shared" ca="1" si="133"/>
        <v>0</v>
      </c>
      <c r="R298" s="375">
        <f t="shared" ca="1" si="134"/>
        <v>0</v>
      </c>
      <c r="S298" s="376"/>
      <c r="T298" s="109">
        <f t="shared" ca="1" si="135"/>
        <v>0</v>
      </c>
      <c r="U298" s="22">
        <f t="shared" ca="1" si="136"/>
        <v>0</v>
      </c>
      <c r="V298" s="22">
        <f t="shared" ca="1" si="137"/>
        <v>0</v>
      </c>
      <c r="W298" s="349">
        <f t="shared" ca="1" si="138"/>
        <v>0</v>
      </c>
      <c r="X298" s="375">
        <f t="shared" ca="1" si="139"/>
        <v>0</v>
      </c>
      <c r="Y298" s="376"/>
      <c r="Z298" s="109">
        <f t="shared" ca="1" si="140"/>
        <v>0</v>
      </c>
      <c r="AA298" s="22">
        <f t="shared" ca="1" si="141"/>
        <v>0</v>
      </c>
      <c r="AB298" s="22">
        <f t="shared" ca="1" si="142"/>
        <v>0</v>
      </c>
      <c r="AC298" s="349">
        <f t="shared" ca="1" si="143"/>
        <v>0</v>
      </c>
      <c r="AD298" s="375">
        <f t="shared" ca="1" si="144"/>
        <v>0</v>
      </c>
      <c r="AE298" s="376"/>
      <c r="AF298" s="109">
        <f t="shared" ca="1" si="145"/>
        <v>0</v>
      </c>
      <c r="AG298" s="22">
        <f t="shared" ca="1" si="146"/>
        <v>0</v>
      </c>
      <c r="AH298" s="22">
        <f t="shared" ca="1" si="147"/>
        <v>0</v>
      </c>
      <c r="AI298" s="349">
        <f t="shared" ca="1" si="148"/>
        <v>0</v>
      </c>
      <c r="AJ298" s="375">
        <f t="shared" ca="1" si="149"/>
        <v>0</v>
      </c>
    </row>
    <row r="299" spans="1:36" ht="15.75" hidden="1" thickBot="1">
      <c r="A299" s="20"/>
      <c r="B299" s="109">
        <f t="shared" ca="1" si="120"/>
        <v>0</v>
      </c>
      <c r="C299" s="22">
        <f t="shared" ca="1" si="121"/>
        <v>0</v>
      </c>
      <c r="D299" s="22">
        <f t="shared" ca="1" si="122"/>
        <v>0</v>
      </c>
      <c r="E299" s="349">
        <f t="shared" ca="1" si="123"/>
        <v>0</v>
      </c>
      <c r="F299" s="23">
        <f t="shared" ca="1" si="124"/>
        <v>0</v>
      </c>
      <c r="G299" s="376"/>
      <c r="H299" s="109">
        <f t="shared" ca="1" si="125"/>
        <v>0</v>
      </c>
      <c r="I299" s="22">
        <f t="shared" ca="1" si="126"/>
        <v>0</v>
      </c>
      <c r="J299" s="22">
        <f t="shared" ca="1" si="127"/>
        <v>0</v>
      </c>
      <c r="K299" s="349">
        <f t="shared" ca="1" si="128"/>
        <v>0</v>
      </c>
      <c r="L299" s="375">
        <f t="shared" ca="1" si="129"/>
        <v>0</v>
      </c>
      <c r="M299" s="376"/>
      <c r="N299" s="109">
        <f t="shared" ca="1" si="130"/>
        <v>0</v>
      </c>
      <c r="O299" s="22">
        <f t="shared" ca="1" si="131"/>
        <v>0</v>
      </c>
      <c r="P299" s="22">
        <f t="shared" ca="1" si="132"/>
        <v>0</v>
      </c>
      <c r="Q299" s="349">
        <f t="shared" ca="1" si="133"/>
        <v>0</v>
      </c>
      <c r="R299" s="375">
        <f t="shared" ca="1" si="134"/>
        <v>0</v>
      </c>
      <c r="S299" s="376"/>
      <c r="T299" s="109">
        <f t="shared" ca="1" si="135"/>
        <v>0</v>
      </c>
      <c r="U299" s="22">
        <f t="shared" ca="1" si="136"/>
        <v>0</v>
      </c>
      <c r="V299" s="22">
        <f t="shared" ca="1" si="137"/>
        <v>0</v>
      </c>
      <c r="W299" s="349">
        <f t="shared" ca="1" si="138"/>
        <v>0</v>
      </c>
      <c r="X299" s="375">
        <f t="shared" ca="1" si="139"/>
        <v>0</v>
      </c>
      <c r="Y299" s="376"/>
      <c r="Z299" s="109">
        <f t="shared" ca="1" si="140"/>
        <v>0</v>
      </c>
      <c r="AA299" s="22">
        <f t="shared" ca="1" si="141"/>
        <v>0</v>
      </c>
      <c r="AB299" s="22">
        <f t="shared" ca="1" si="142"/>
        <v>0</v>
      </c>
      <c r="AC299" s="349">
        <f t="shared" ca="1" si="143"/>
        <v>0</v>
      </c>
      <c r="AD299" s="375">
        <f t="shared" ca="1" si="144"/>
        <v>0</v>
      </c>
      <c r="AE299" s="376"/>
      <c r="AF299" s="109">
        <f t="shared" ca="1" si="145"/>
        <v>0</v>
      </c>
      <c r="AG299" s="22">
        <f t="shared" ca="1" si="146"/>
        <v>0</v>
      </c>
      <c r="AH299" s="22">
        <f t="shared" ca="1" si="147"/>
        <v>0</v>
      </c>
      <c r="AI299" s="349">
        <f t="shared" ca="1" si="148"/>
        <v>0</v>
      </c>
      <c r="AJ299" s="375">
        <f t="shared" ca="1" si="149"/>
        <v>0</v>
      </c>
    </row>
    <row r="300" spans="1:36" ht="15.75" hidden="1" thickBot="1">
      <c r="A300" s="20"/>
      <c r="B300" s="109">
        <f t="shared" ca="1" si="120"/>
        <v>0</v>
      </c>
      <c r="C300" s="22">
        <f t="shared" ca="1" si="121"/>
        <v>0</v>
      </c>
      <c r="D300" s="22">
        <f t="shared" ca="1" si="122"/>
        <v>0</v>
      </c>
      <c r="E300" s="349">
        <f t="shared" ca="1" si="123"/>
        <v>0</v>
      </c>
      <c r="F300" s="23">
        <f t="shared" ca="1" si="124"/>
        <v>0</v>
      </c>
      <c r="G300" s="376"/>
      <c r="H300" s="109">
        <f t="shared" ca="1" si="125"/>
        <v>0</v>
      </c>
      <c r="I300" s="22">
        <f t="shared" ca="1" si="126"/>
        <v>0</v>
      </c>
      <c r="J300" s="22">
        <f t="shared" ca="1" si="127"/>
        <v>0</v>
      </c>
      <c r="K300" s="349">
        <f t="shared" ca="1" si="128"/>
        <v>0</v>
      </c>
      <c r="L300" s="375">
        <f t="shared" ca="1" si="129"/>
        <v>0</v>
      </c>
      <c r="M300" s="376"/>
      <c r="N300" s="109">
        <f t="shared" ca="1" si="130"/>
        <v>0</v>
      </c>
      <c r="O300" s="22">
        <f t="shared" ca="1" si="131"/>
        <v>0</v>
      </c>
      <c r="P300" s="22">
        <f t="shared" ca="1" si="132"/>
        <v>0</v>
      </c>
      <c r="Q300" s="349">
        <f t="shared" ca="1" si="133"/>
        <v>0</v>
      </c>
      <c r="R300" s="375">
        <f t="shared" ca="1" si="134"/>
        <v>0</v>
      </c>
      <c r="S300" s="376"/>
      <c r="T300" s="109">
        <f t="shared" ca="1" si="135"/>
        <v>0</v>
      </c>
      <c r="U300" s="22">
        <f t="shared" ca="1" si="136"/>
        <v>0</v>
      </c>
      <c r="V300" s="22">
        <f t="shared" ca="1" si="137"/>
        <v>0</v>
      </c>
      <c r="W300" s="349">
        <f t="shared" ca="1" si="138"/>
        <v>0</v>
      </c>
      <c r="X300" s="375">
        <f t="shared" ca="1" si="139"/>
        <v>0</v>
      </c>
      <c r="Y300" s="376"/>
      <c r="Z300" s="109">
        <f t="shared" ca="1" si="140"/>
        <v>0</v>
      </c>
      <c r="AA300" s="22">
        <f t="shared" ca="1" si="141"/>
        <v>0</v>
      </c>
      <c r="AB300" s="22">
        <f t="shared" ca="1" si="142"/>
        <v>0</v>
      </c>
      <c r="AC300" s="349">
        <f t="shared" ca="1" si="143"/>
        <v>0</v>
      </c>
      <c r="AD300" s="375">
        <f t="shared" ca="1" si="144"/>
        <v>0</v>
      </c>
      <c r="AE300" s="376"/>
      <c r="AF300" s="109">
        <f t="shared" ca="1" si="145"/>
        <v>0</v>
      </c>
      <c r="AG300" s="22">
        <f t="shared" ca="1" si="146"/>
        <v>0</v>
      </c>
      <c r="AH300" s="22">
        <f t="shared" ca="1" si="147"/>
        <v>0</v>
      </c>
      <c r="AI300" s="349">
        <f t="shared" ca="1" si="148"/>
        <v>0</v>
      </c>
      <c r="AJ300" s="375">
        <f t="shared" ca="1" si="149"/>
        <v>0</v>
      </c>
    </row>
    <row r="301" spans="1:36" ht="15.75" hidden="1" thickBot="1">
      <c r="A301" s="20"/>
      <c r="B301" s="109">
        <f t="shared" ca="1" si="120"/>
        <v>0</v>
      </c>
      <c r="C301" s="22">
        <f t="shared" ca="1" si="121"/>
        <v>0</v>
      </c>
      <c r="D301" s="22">
        <f t="shared" ca="1" si="122"/>
        <v>0</v>
      </c>
      <c r="E301" s="349">
        <f t="shared" ca="1" si="123"/>
        <v>0</v>
      </c>
      <c r="F301" s="23">
        <f t="shared" ca="1" si="124"/>
        <v>0</v>
      </c>
      <c r="G301" s="376"/>
      <c r="H301" s="109">
        <f t="shared" ca="1" si="125"/>
        <v>0</v>
      </c>
      <c r="I301" s="22">
        <f t="shared" ca="1" si="126"/>
        <v>0</v>
      </c>
      <c r="J301" s="22">
        <f t="shared" ca="1" si="127"/>
        <v>0</v>
      </c>
      <c r="K301" s="349">
        <f t="shared" ca="1" si="128"/>
        <v>0</v>
      </c>
      <c r="L301" s="375">
        <f t="shared" ca="1" si="129"/>
        <v>0</v>
      </c>
      <c r="M301" s="376"/>
      <c r="N301" s="109">
        <f t="shared" ca="1" si="130"/>
        <v>0</v>
      </c>
      <c r="O301" s="22">
        <f t="shared" ca="1" si="131"/>
        <v>0</v>
      </c>
      <c r="P301" s="22">
        <f t="shared" ca="1" si="132"/>
        <v>0</v>
      </c>
      <c r="Q301" s="349">
        <f t="shared" ca="1" si="133"/>
        <v>0</v>
      </c>
      <c r="R301" s="375">
        <f t="shared" ca="1" si="134"/>
        <v>0</v>
      </c>
      <c r="S301" s="376"/>
      <c r="T301" s="109">
        <f t="shared" ca="1" si="135"/>
        <v>0</v>
      </c>
      <c r="U301" s="22">
        <f t="shared" ca="1" si="136"/>
        <v>0</v>
      </c>
      <c r="V301" s="22">
        <f t="shared" ca="1" si="137"/>
        <v>0</v>
      </c>
      <c r="W301" s="349">
        <f t="shared" ca="1" si="138"/>
        <v>0</v>
      </c>
      <c r="X301" s="375">
        <f t="shared" ca="1" si="139"/>
        <v>0</v>
      </c>
      <c r="Y301" s="376"/>
      <c r="Z301" s="109">
        <f t="shared" ca="1" si="140"/>
        <v>0</v>
      </c>
      <c r="AA301" s="22">
        <f t="shared" ca="1" si="141"/>
        <v>0</v>
      </c>
      <c r="AB301" s="22">
        <f t="shared" ca="1" si="142"/>
        <v>0</v>
      </c>
      <c r="AC301" s="349">
        <f t="shared" ca="1" si="143"/>
        <v>0</v>
      </c>
      <c r="AD301" s="375">
        <f t="shared" ca="1" si="144"/>
        <v>0</v>
      </c>
      <c r="AE301" s="376"/>
      <c r="AF301" s="109">
        <f t="shared" ca="1" si="145"/>
        <v>0</v>
      </c>
      <c r="AG301" s="22">
        <f t="shared" ca="1" si="146"/>
        <v>0</v>
      </c>
      <c r="AH301" s="22">
        <f t="shared" ca="1" si="147"/>
        <v>0</v>
      </c>
      <c r="AI301" s="349">
        <f t="shared" ca="1" si="148"/>
        <v>0</v>
      </c>
      <c r="AJ301" s="375">
        <f t="shared" ca="1" si="149"/>
        <v>0</v>
      </c>
    </row>
    <row r="302" spans="1:36" ht="15.75" hidden="1" thickBot="1">
      <c r="A302" s="20"/>
      <c r="B302" s="109">
        <f t="shared" ca="1" si="120"/>
        <v>0</v>
      </c>
      <c r="C302" s="22">
        <f t="shared" ca="1" si="121"/>
        <v>0</v>
      </c>
      <c r="D302" s="22">
        <f t="shared" ca="1" si="122"/>
        <v>0</v>
      </c>
      <c r="E302" s="349">
        <f t="shared" ca="1" si="123"/>
        <v>0</v>
      </c>
      <c r="F302" s="23">
        <f t="shared" ca="1" si="124"/>
        <v>0</v>
      </c>
      <c r="G302" s="376"/>
      <c r="H302" s="109">
        <f t="shared" ca="1" si="125"/>
        <v>0</v>
      </c>
      <c r="I302" s="22">
        <f t="shared" ca="1" si="126"/>
        <v>0</v>
      </c>
      <c r="J302" s="22">
        <f t="shared" ca="1" si="127"/>
        <v>0</v>
      </c>
      <c r="K302" s="349">
        <f t="shared" ca="1" si="128"/>
        <v>0</v>
      </c>
      <c r="L302" s="375">
        <f t="shared" ca="1" si="129"/>
        <v>0</v>
      </c>
      <c r="M302" s="376"/>
      <c r="N302" s="109">
        <f t="shared" ca="1" si="130"/>
        <v>0</v>
      </c>
      <c r="O302" s="22">
        <f t="shared" ca="1" si="131"/>
        <v>0</v>
      </c>
      <c r="P302" s="22">
        <f t="shared" ca="1" si="132"/>
        <v>0</v>
      </c>
      <c r="Q302" s="349">
        <f t="shared" ca="1" si="133"/>
        <v>0</v>
      </c>
      <c r="R302" s="375">
        <f t="shared" ca="1" si="134"/>
        <v>0</v>
      </c>
      <c r="S302" s="376"/>
      <c r="T302" s="109">
        <f t="shared" ca="1" si="135"/>
        <v>0</v>
      </c>
      <c r="U302" s="22">
        <f t="shared" ca="1" si="136"/>
        <v>0</v>
      </c>
      <c r="V302" s="22">
        <f t="shared" ca="1" si="137"/>
        <v>0</v>
      </c>
      <c r="W302" s="349">
        <f t="shared" ca="1" si="138"/>
        <v>0</v>
      </c>
      <c r="X302" s="375">
        <f t="shared" ca="1" si="139"/>
        <v>0</v>
      </c>
      <c r="Y302" s="376"/>
      <c r="Z302" s="109">
        <f t="shared" ca="1" si="140"/>
        <v>0</v>
      </c>
      <c r="AA302" s="22">
        <f t="shared" ca="1" si="141"/>
        <v>0</v>
      </c>
      <c r="AB302" s="22">
        <f t="shared" ca="1" si="142"/>
        <v>0</v>
      </c>
      <c r="AC302" s="349">
        <f t="shared" ca="1" si="143"/>
        <v>0</v>
      </c>
      <c r="AD302" s="375">
        <f t="shared" ca="1" si="144"/>
        <v>0</v>
      </c>
      <c r="AE302" s="376"/>
      <c r="AF302" s="109">
        <f t="shared" ca="1" si="145"/>
        <v>0</v>
      </c>
      <c r="AG302" s="22">
        <f t="shared" ca="1" si="146"/>
        <v>0</v>
      </c>
      <c r="AH302" s="22">
        <f t="shared" ca="1" si="147"/>
        <v>0</v>
      </c>
      <c r="AI302" s="349">
        <f t="shared" ca="1" si="148"/>
        <v>0</v>
      </c>
      <c r="AJ302" s="375">
        <f t="shared" ca="1" si="149"/>
        <v>0</v>
      </c>
    </row>
    <row r="303" spans="1:36" ht="15.75" hidden="1" thickBot="1">
      <c r="A303" s="20"/>
      <c r="B303" s="109">
        <f t="shared" ca="1" si="120"/>
        <v>0</v>
      </c>
      <c r="C303" s="22">
        <f t="shared" ca="1" si="121"/>
        <v>0</v>
      </c>
      <c r="D303" s="22">
        <f t="shared" ca="1" si="122"/>
        <v>0</v>
      </c>
      <c r="E303" s="349">
        <f t="shared" ca="1" si="123"/>
        <v>0</v>
      </c>
      <c r="F303" s="23">
        <f t="shared" ca="1" si="124"/>
        <v>0</v>
      </c>
      <c r="G303" s="376"/>
      <c r="H303" s="109">
        <f t="shared" ca="1" si="125"/>
        <v>0</v>
      </c>
      <c r="I303" s="22">
        <f t="shared" ca="1" si="126"/>
        <v>0</v>
      </c>
      <c r="J303" s="22">
        <f t="shared" ca="1" si="127"/>
        <v>0</v>
      </c>
      <c r="K303" s="349">
        <f t="shared" ca="1" si="128"/>
        <v>0</v>
      </c>
      <c r="L303" s="375">
        <f t="shared" ca="1" si="129"/>
        <v>0</v>
      </c>
      <c r="M303" s="376"/>
      <c r="N303" s="109">
        <f t="shared" ca="1" si="130"/>
        <v>0</v>
      </c>
      <c r="O303" s="22">
        <f t="shared" ca="1" si="131"/>
        <v>0</v>
      </c>
      <c r="P303" s="22">
        <f t="shared" ca="1" si="132"/>
        <v>0</v>
      </c>
      <c r="Q303" s="349">
        <f t="shared" ca="1" si="133"/>
        <v>0</v>
      </c>
      <c r="R303" s="375">
        <f t="shared" ca="1" si="134"/>
        <v>0</v>
      </c>
      <c r="S303" s="376"/>
      <c r="T303" s="109">
        <f t="shared" ca="1" si="135"/>
        <v>0</v>
      </c>
      <c r="U303" s="22">
        <f t="shared" ca="1" si="136"/>
        <v>0</v>
      </c>
      <c r="V303" s="22">
        <f t="shared" ca="1" si="137"/>
        <v>0</v>
      </c>
      <c r="W303" s="349">
        <f t="shared" ca="1" si="138"/>
        <v>0</v>
      </c>
      <c r="X303" s="375">
        <f t="shared" ca="1" si="139"/>
        <v>0</v>
      </c>
      <c r="Y303" s="376"/>
      <c r="Z303" s="109">
        <f t="shared" ca="1" si="140"/>
        <v>0</v>
      </c>
      <c r="AA303" s="22">
        <f t="shared" ca="1" si="141"/>
        <v>0</v>
      </c>
      <c r="AB303" s="22">
        <f t="shared" ca="1" si="142"/>
        <v>0</v>
      </c>
      <c r="AC303" s="349">
        <f t="shared" ca="1" si="143"/>
        <v>0</v>
      </c>
      <c r="AD303" s="375">
        <f t="shared" ca="1" si="144"/>
        <v>0</v>
      </c>
      <c r="AE303" s="376"/>
      <c r="AF303" s="109">
        <f t="shared" ca="1" si="145"/>
        <v>0</v>
      </c>
      <c r="AG303" s="22">
        <f t="shared" ca="1" si="146"/>
        <v>0</v>
      </c>
      <c r="AH303" s="22">
        <f t="shared" ca="1" si="147"/>
        <v>0</v>
      </c>
      <c r="AI303" s="349">
        <f t="shared" ca="1" si="148"/>
        <v>0</v>
      </c>
      <c r="AJ303" s="375">
        <f t="shared" ca="1" si="149"/>
        <v>0</v>
      </c>
    </row>
    <row r="304" spans="1:36" ht="15.75" hidden="1" thickBot="1">
      <c r="A304" s="20"/>
      <c r="B304" s="109">
        <f t="shared" ca="1" si="120"/>
        <v>0</v>
      </c>
      <c r="C304" s="22">
        <f t="shared" ca="1" si="121"/>
        <v>0</v>
      </c>
      <c r="D304" s="22">
        <f t="shared" ca="1" si="122"/>
        <v>0</v>
      </c>
      <c r="E304" s="349">
        <f t="shared" ca="1" si="123"/>
        <v>0</v>
      </c>
      <c r="F304" s="23">
        <f t="shared" ca="1" si="124"/>
        <v>0</v>
      </c>
      <c r="G304" s="376"/>
      <c r="H304" s="109">
        <f t="shared" ca="1" si="125"/>
        <v>0</v>
      </c>
      <c r="I304" s="22">
        <f t="shared" ca="1" si="126"/>
        <v>0</v>
      </c>
      <c r="J304" s="22">
        <f t="shared" ca="1" si="127"/>
        <v>0</v>
      </c>
      <c r="K304" s="349">
        <f t="shared" ca="1" si="128"/>
        <v>0</v>
      </c>
      <c r="L304" s="375">
        <f t="shared" ca="1" si="129"/>
        <v>0</v>
      </c>
      <c r="M304" s="376"/>
      <c r="N304" s="109">
        <f t="shared" ca="1" si="130"/>
        <v>0</v>
      </c>
      <c r="O304" s="22">
        <f t="shared" ca="1" si="131"/>
        <v>0</v>
      </c>
      <c r="P304" s="22">
        <f t="shared" ca="1" si="132"/>
        <v>0</v>
      </c>
      <c r="Q304" s="349">
        <f t="shared" ca="1" si="133"/>
        <v>0</v>
      </c>
      <c r="R304" s="375">
        <f t="shared" ca="1" si="134"/>
        <v>0</v>
      </c>
      <c r="S304" s="376"/>
      <c r="T304" s="109">
        <f t="shared" ca="1" si="135"/>
        <v>0</v>
      </c>
      <c r="U304" s="22">
        <f t="shared" ca="1" si="136"/>
        <v>0</v>
      </c>
      <c r="V304" s="22">
        <f t="shared" ca="1" si="137"/>
        <v>0</v>
      </c>
      <c r="W304" s="349">
        <f t="shared" ca="1" si="138"/>
        <v>0</v>
      </c>
      <c r="X304" s="375">
        <f t="shared" ca="1" si="139"/>
        <v>0</v>
      </c>
      <c r="Y304" s="376"/>
      <c r="Z304" s="109">
        <f t="shared" ca="1" si="140"/>
        <v>0</v>
      </c>
      <c r="AA304" s="22">
        <f t="shared" ca="1" si="141"/>
        <v>0</v>
      </c>
      <c r="AB304" s="22">
        <f t="shared" ca="1" si="142"/>
        <v>0</v>
      </c>
      <c r="AC304" s="349">
        <f t="shared" ca="1" si="143"/>
        <v>0</v>
      </c>
      <c r="AD304" s="375">
        <f t="shared" ca="1" si="144"/>
        <v>0</v>
      </c>
      <c r="AE304" s="376"/>
      <c r="AF304" s="109">
        <f t="shared" ca="1" si="145"/>
        <v>0</v>
      </c>
      <c r="AG304" s="22">
        <f t="shared" ca="1" si="146"/>
        <v>0</v>
      </c>
      <c r="AH304" s="22">
        <f t="shared" ca="1" si="147"/>
        <v>0</v>
      </c>
      <c r="AI304" s="349">
        <f t="shared" ca="1" si="148"/>
        <v>0</v>
      </c>
      <c r="AJ304" s="375">
        <f t="shared" ca="1" si="149"/>
        <v>0</v>
      </c>
    </row>
    <row r="305" spans="1:36" ht="15.75" hidden="1" thickBot="1">
      <c r="A305" s="20"/>
      <c r="B305" s="109">
        <f t="shared" ca="1" si="120"/>
        <v>0</v>
      </c>
      <c r="C305" s="22">
        <f t="shared" ca="1" si="121"/>
        <v>0</v>
      </c>
      <c r="D305" s="22">
        <f t="shared" ca="1" si="122"/>
        <v>0</v>
      </c>
      <c r="E305" s="349">
        <f t="shared" ca="1" si="123"/>
        <v>0</v>
      </c>
      <c r="F305" s="23">
        <f t="shared" ca="1" si="124"/>
        <v>0</v>
      </c>
      <c r="G305" s="376"/>
      <c r="H305" s="109">
        <f t="shared" ca="1" si="125"/>
        <v>0</v>
      </c>
      <c r="I305" s="22">
        <f t="shared" ca="1" si="126"/>
        <v>0</v>
      </c>
      <c r="J305" s="22">
        <f t="shared" ca="1" si="127"/>
        <v>0</v>
      </c>
      <c r="K305" s="349">
        <f t="shared" ca="1" si="128"/>
        <v>0</v>
      </c>
      <c r="L305" s="375">
        <f t="shared" ca="1" si="129"/>
        <v>0</v>
      </c>
      <c r="M305" s="376"/>
      <c r="N305" s="109">
        <f t="shared" ca="1" si="130"/>
        <v>0</v>
      </c>
      <c r="O305" s="22">
        <f t="shared" ca="1" si="131"/>
        <v>0</v>
      </c>
      <c r="P305" s="22">
        <f t="shared" ca="1" si="132"/>
        <v>0</v>
      </c>
      <c r="Q305" s="349">
        <f t="shared" ca="1" si="133"/>
        <v>0</v>
      </c>
      <c r="R305" s="375">
        <f t="shared" ca="1" si="134"/>
        <v>0</v>
      </c>
      <c r="S305" s="376"/>
      <c r="T305" s="109">
        <f t="shared" ca="1" si="135"/>
        <v>0</v>
      </c>
      <c r="U305" s="22">
        <f t="shared" ca="1" si="136"/>
        <v>0</v>
      </c>
      <c r="V305" s="22">
        <f t="shared" ca="1" si="137"/>
        <v>0</v>
      </c>
      <c r="W305" s="349">
        <f t="shared" ca="1" si="138"/>
        <v>0</v>
      </c>
      <c r="X305" s="375">
        <f t="shared" ca="1" si="139"/>
        <v>0</v>
      </c>
      <c r="Y305" s="376"/>
      <c r="Z305" s="109">
        <f t="shared" ca="1" si="140"/>
        <v>0</v>
      </c>
      <c r="AA305" s="22">
        <f t="shared" ca="1" si="141"/>
        <v>0</v>
      </c>
      <c r="AB305" s="22">
        <f t="shared" ca="1" si="142"/>
        <v>0</v>
      </c>
      <c r="AC305" s="349">
        <f t="shared" ca="1" si="143"/>
        <v>0</v>
      </c>
      <c r="AD305" s="375">
        <f t="shared" ca="1" si="144"/>
        <v>0</v>
      </c>
      <c r="AE305" s="376"/>
      <c r="AF305" s="109">
        <f t="shared" ca="1" si="145"/>
        <v>0</v>
      </c>
      <c r="AG305" s="22">
        <f t="shared" ca="1" si="146"/>
        <v>0</v>
      </c>
      <c r="AH305" s="22">
        <f t="shared" ca="1" si="147"/>
        <v>0</v>
      </c>
      <c r="AI305" s="349">
        <f t="shared" ca="1" si="148"/>
        <v>0</v>
      </c>
      <c r="AJ305" s="375">
        <f t="shared" ca="1" si="149"/>
        <v>0</v>
      </c>
    </row>
    <row r="306" spans="1:36" ht="15.75" hidden="1" thickBot="1">
      <c r="A306" s="20"/>
      <c r="B306" s="109">
        <f t="shared" ca="1" si="120"/>
        <v>0</v>
      </c>
      <c r="C306" s="22">
        <f t="shared" ca="1" si="121"/>
        <v>0</v>
      </c>
      <c r="D306" s="22">
        <f t="shared" ca="1" si="122"/>
        <v>0</v>
      </c>
      <c r="E306" s="349">
        <f t="shared" ca="1" si="123"/>
        <v>0</v>
      </c>
      <c r="F306" s="23">
        <f t="shared" ca="1" si="124"/>
        <v>0</v>
      </c>
      <c r="G306" s="376"/>
      <c r="H306" s="109">
        <f t="shared" ca="1" si="125"/>
        <v>0</v>
      </c>
      <c r="I306" s="22">
        <f t="shared" ca="1" si="126"/>
        <v>0</v>
      </c>
      <c r="J306" s="22">
        <f t="shared" ca="1" si="127"/>
        <v>0</v>
      </c>
      <c r="K306" s="349">
        <f t="shared" ca="1" si="128"/>
        <v>0</v>
      </c>
      <c r="L306" s="375">
        <f t="shared" ca="1" si="129"/>
        <v>0</v>
      </c>
      <c r="M306" s="376"/>
      <c r="N306" s="109">
        <f t="shared" ca="1" si="130"/>
        <v>0</v>
      </c>
      <c r="O306" s="22">
        <f t="shared" ca="1" si="131"/>
        <v>0</v>
      </c>
      <c r="P306" s="22">
        <f t="shared" ca="1" si="132"/>
        <v>0</v>
      </c>
      <c r="Q306" s="349">
        <f t="shared" ca="1" si="133"/>
        <v>0</v>
      </c>
      <c r="R306" s="375">
        <f t="shared" ca="1" si="134"/>
        <v>0</v>
      </c>
      <c r="S306" s="376"/>
      <c r="T306" s="109">
        <f t="shared" ca="1" si="135"/>
        <v>0</v>
      </c>
      <c r="U306" s="22">
        <f t="shared" ca="1" si="136"/>
        <v>0</v>
      </c>
      <c r="V306" s="22">
        <f t="shared" ca="1" si="137"/>
        <v>0</v>
      </c>
      <c r="W306" s="349">
        <f t="shared" ca="1" si="138"/>
        <v>0</v>
      </c>
      <c r="X306" s="375">
        <f t="shared" ca="1" si="139"/>
        <v>0</v>
      </c>
      <c r="Y306" s="376"/>
      <c r="Z306" s="109">
        <f t="shared" ca="1" si="140"/>
        <v>0</v>
      </c>
      <c r="AA306" s="22">
        <f t="shared" ca="1" si="141"/>
        <v>0</v>
      </c>
      <c r="AB306" s="22">
        <f t="shared" ca="1" si="142"/>
        <v>0</v>
      </c>
      <c r="AC306" s="349">
        <f t="shared" ca="1" si="143"/>
        <v>0</v>
      </c>
      <c r="AD306" s="375">
        <f t="shared" ca="1" si="144"/>
        <v>0</v>
      </c>
      <c r="AE306" s="376"/>
      <c r="AF306" s="109">
        <f t="shared" ca="1" si="145"/>
        <v>0</v>
      </c>
      <c r="AG306" s="22">
        <f t="shared" ca="1" si="146"/>
        <v>0</v>
      </c>
      <c r="AH306" s="22">
        <f t="shared" ca="1" si="147"/>
        <v>0</v>
      </c>
      <c r="AI306" s="349">
        <f t="shared" ca="1" si="148"/>
        <v>0</v>
      </c>
      <c r="AJ306" s="375">
        <f t="shared" ca="1" si="149"/>
        <v>0</v>
      </c>
    </row>
    <row r="307" spans="1:36" ht="15.75" hidden="1" thickBot="1">
      <c r="A307" s="20"/>
      <c r="B307" s="109">
        <f t="shared" ca="1" si="120"/>
        <v>0</v>
      </c>
      <c r="C307" s="22">
        <f t="shared" ca="1" si="121"/>
        <v>0</v>
      </c>
      <c r="D307" s="22">
        <f t="shared" ca="1" si="122"/>
        <v>0</v>
      </c>
      <c r="E307" s="349">
        <f t="shared" ca="1" si="123"/>
        <v>0</v>
      </c>
      <c r="F307" s="23">
        <f t="shared" ca="1" si="124"/>
        <v>0</v>
      </c>
      <c r="G307" s="376"/>
      <c r="H307" s="109">
        <f t="shared" ca="1" si="125"/>
        <v>0</v>
      </c>
      <c r="I307" s="22">
        <f t="shared" ca="1" si="126"/>
        <v>0</v>
      </c>
      <c r="J307" s="22">
        <f t="shared" ca="1" si="127"/>
        <v>0</v>
      </c>
      <c r="K307" s="349">
        <f t="shared" ca="1" si="128"/>
        <v>0</v>
      </c>
      <c r="L307" s="375">
        <f t="shared" ca="1" si="129"/>
        <v>0</v>
      </c>
      <c r="M307" s="376"/>
      <c r="N307" s="109">
        <f t="shared" ca="1" si="130"/>
        <v>0</v>
      </c>
      <c r="O307" s="22">
        <f t="shared" ca="1" si="131"/>
        <v>0</v>
      </c>
      <c r="P307" s="22">
        <f t="shared" ca="1" si="132"/>
        <v>0</v>
      </c>
      <c r="Q307" s="349">
        <f t="shared" ca="1" si="133"/>
        <v>0</v>
      </c>
      <c r="R307" s="375">
        <f t="shared" ca="1" si="134"/>
        <v>0</v>
      </c>
      <c r="S307" s="376"/>
      <c r="T307" s="109">
        <f t="shared" ca="1" si="135"/>
        <v>0</v>
      </c>
      <c r="U307" s="22">
        <f t="shared" ca="1" si="136"/>
        <v>0</v>
      </c>
      <c r="V307" s="22">
        <f t="shared" ca="1" si="137"/>
        <v>0</v>
      </c>
      <c r="W307" s="349">
        <f t="shared" ca="1" si="138"/>
        <v>0</v>
      </c>
      <c r="X307" s="375">
        <f t="shared" ca="1" si="139"/>
        <v>0</v>
      </c>
      <c r="Y307" s="376"/>
      <c r="Z307" s="109">
        <f t="shared" ca="1" si="140"/>
        <v>0</v>
      </c>
      <c r="AA307" s="22">
        <f t="shared" ca="1" si="141"/>
        <v>0</v>
      </c>
      <c r="AB307" s="22">
        <f t="shared" ca="1" si="142"/>
        <v>0</v>
      </c>
      <c r="AC307" s="349">
        <f t="shared" ca="1" si="143"/>
        <v>0</v>
      </c>
      <c r="AD307" s="375">
        <f t="shared" ca="1" si="144"/>
        <v>0</v>
      </c>
      <c r="AE307" s="376"/>
      <c r="AF307" s="109">
        <f t="shared" ca="1" si="145"/>
        <v>0</v>
      </c>
      <c r="AG307" s="22">
        <f t="shared" ca="1" si="146"/>
        <v>0</v>
      </c>
      <c r="AH307" s="22">
        <f t="shared" ca="1" si="147"/>
        <v>0</v>
      </c>
      <c r="AI307" s="349">
        <f t="shared" ca="1" si="148"/>
        <v>0</v>
      </c>
      <c r="AJ307" s="375">
        <f t="shared" ca="1" si="149"/>
        <v>0</v>
      </c>
    </row>
    <row r="308" spans="1:36" ht="15.75" hidden="1" thickBot="1">
      <c r="A308" s="20"/>
      <c r="B308" s="109">
        <f t="shared" ca="1" si="120"/>
        <v>0</v>
      </c>
      <c r="C308" s="22">
        <f t="shared" ca="1" si="121"/>
        <v>0</v>
      </c>
      <c r="D308" s="22">
        <f t="shared" ca="1" si="122"/>
        <v>0</v>
      </c>
      <c r="E308" s="349">
        <f t="shared" ca="1" si="123"/>
        <v>0</v>
      </c>
      <c r="F308" s="23">
        <f t="shared" ca="1" si="124"/>
        <v>0</v>
      </c>
      <c r="G308" s="376"/>
      <c r="H308" s="109">
        <f t="shared" ca="1" si="125"/>
        <v>0</v>
      </c>
      <c r="I308" s="22">
        <f t="shared" ca="1" si="126"/>
        <v>0</v>
      </c>
      <c r="J308" s="22">
        <f t="shared" ca="1" si="127"/>
        <v>0</v>
      </c>
      <c r="K308" s="349">
        <f t="shared" ca="1" si="128"/>
        <v>0</v>
      </c>
      <c r="L308" s="375">
        <f t="shared" ca="1" si="129"/>
        <v>0</v>
      </c>
      <c r="M308" s="376"/>
      <c r="N308" s="109">
        <f t="shared" ca="1" si="130"/>
        <v>0</v>
      </c>
      <c r="O308" s="22">
        <f t="shared" ca="1" si="131"/>
        <v>0</v>
      </c>
      <c r="P308" s="22">
        <f t="shared" ca="1" si="132"/>
        <v>0</v>
      </c>
      <c r="Q308" s="349">
        <f t="shared" ca="1" si="133"/>
        <v>0</v>
      </c>
      <c r="R308" s="375">
        <f t="shared" ca="1" si="134"/>
        <v>0</v>
      </c>
      <c r="S308" s="376"/>
      <c r="T308" s="109">
        <f t="shared" ca="1" si="135"/>
        <v>0</v>
      </c>
      <c r="U308" s="22">
        <f t="shared" ca="1" si="136"/>
        <v>0</v>
      </c>
      <c r="V308" s="22">
        <f t="shared" ca="1" si="137"/>
        <v>0</v>
      </c>
      <c r="W308" s="349">
        <f t="shared" ca="1" si="138"/>
        <v>0</v>
      </c>
      <c r="X308" s="375">
        <f t="shared" ca="1" si="139"/>
        <v>0</v>
      </c>
      <c r="Y308" s="376"/>
      <c r="Z308" s="109">
        <f t="shared" ca="1" si="140"/>
        <v>0</v>
      </c>
      <c r="AA308" s="22">
        <f t="shared" ca="1" si="141"/>
        <v>0</v>
      </c>
      <c r="AB308" s="22">
        <f t="shared" ca="1" si="142"/>
        <v>0</v>
      </c>
      <c r="AC308" s="349">
        <f t="shared" ca="1" si="143"/>
        <v>0</v>
      </c>
      <c r="AD308" s="375">
        <f t="shared" ca="1" si="144"/>
        <v>0</v>
      </c>
      <c r="AE308" s="376"/>
      <c r="AF308" s="109">
        <f t="shared" ca="1" si="145"/>
        <v>0</v>
      </c>
      <c r="AG308" s="22">
        <f t="shared" ca="1" si="146"/>
        <v>0</v>
      </c>
      <c r="AH308" s="22">
        <f t="shared" ca="1" si="147"/>
        <v>0</v>
      </c>
      <c r="AI308" s="349">
        <f t="shared" ca="1" si="148"/>
        <v>0</v>
      </c>
      <c r="AJ308" s="375">
        <f t="shared" ca="1" si="149"/>
        <v>0</v>
      </c>
    </row>
    <row r="309" spans="1:36" ht="15.75" hidden="1" thickBot="1">
      <c r="A309" s="20"/>
      <c r="B309" s="109">
        <f t="shared" ca="1" si="120"/>
        <v>0</v>
      </c>
      <c r="C309" s="22">
        <f t="shared" ca="1" si="121"/>
        <v>0</v>
      </c>
      <c r="D309" s="22">
        <f t="shared" ca="1" si="122"/>
        <v>0</v>
      </c>
      <c r="E309" s="349">
        <f t="shared" ca="1" si="123"/>
        <v>0</v>
      </c>
      <c r="F309" s="23">
        <f t="shared" ca="1" si="124"/>
        <v>0</v>
      </c>
      <c r="G309" s="376"/>
      <c r="H309" s="109">
        <f t="shared" ca="1" si="125"/>
        <v>0</v>
      </c>
      <c r="I309" s="22">
        <f t="shared" ca="1" si="126"/>
        <v>0</v>
      </c>
      <c r="J309" s="22">
        <f t="shared" ca="1" si="127"/>
        <v>0</v>
      </c>
      <c r="K309" s="349">
        <f t="shared" ca="1" si="128"/>
        <v>0</v>
      </c>
      <c r="L309" s="375">
        <f t="shared" ca="1" si="129"/>
        <v>0</v>
      </c>
      <c r="M309" s="376"/>
      <c r="N309" s="109">
        <f t="shared" ca="1" si="130"/>
        <v>0</v>
      </c>
      <c r="O309" s="22">
        <f t="shared" ca="1" si="131"/>
        <v>0</v>
      </c>
      <c r="P309" s="22">
        <f t="shared" ca="1" si="132"/>
        <v>0</v>
      </c>
      <c r="Q309" s="349">
        <f t="shared" ca="1" si="133"/>
        <v>0</v>
      </c>
      <c r="R309" s="375">
        <f t="shared" ca="1" si="134"/>
        <v>0</v>
      </c>
      <c r="S309" s="376"/>
      <c r="T309" s="109">
        <f t="shared" ca="1" si="135"/>
        <v>0</v>
      </c>
      <c r="U309" s="22">
        <f t="shared" ca="1" si="136"/>
        <v>0</v>
      </c>
      <c r="V309" s="22">
        <f t="shared" ca="1" si="137"/>
        <v>0</v>
      </c>
      <c r="W309" s="349">
        <f t="shared" ca="1" si="138"/>
        <v>0</v>
      </c>
      <c r="X309" s="375">
        <f t="shared" ca="1" si="139"/>
        <v>0</v>
      </c>
      <c r="Y309" s="376"/>
      <c r="Z309" s="109">
        <f t="shared" ca="1" si="140"/>
        <v>0</v>
      </c>
      <c r="AA309" s="22">
        <f t="shared" ca="1" si="141"/>
        <v>0</v>
      </c>
      <c r="AB309" s="22">
        <f t="shared" ca="1" si="142"/>
        <v>0</v>
      </c>
      <c r="AC309" s="349">
        <f t="shared" ca="1" si="143"/>
        <v>0</v>
      </c>
      <c r="AD309" s="375">
        <f t="shared" ca="1" si="144"/>
        <v>0</v>
      </c>
      <c r="AE309" s="376"/>
      <c r="AF309" s="109">
        <f t="shared" ca="1" si="145"/>
        <v>0</v>
      </c>
      <c r="AG309" s="22">
        <f t="shared" ca="1" si="146"/>
        <v>0</v>
      </c>
      <c r="AH309" s="22">
        <f t="shared" ca="1" si="147"/>
        <v>0</v>
      </c>
      <c r="AI309" s="349">
        <f t="shared" ca="1" si="148"/>
        <v>0</v>
      </c>
      <c r="AJ309" s="375">
        <f t="shared" ca="1" si="149"/>
        <v>0</v>
      </c>
    </row>
    <row r="310" spans="1:36" ht="15.75" hidden="1" thickBot="1">
      <c r="A310" s="20"/>
      <c r="B310" s="109">
        <f t="shared" ca="1" si="120"/>
        <v>0</v>
      </c>
      <c r="C310" s="22">
        <f t="shared" ca="1" si="121"/>
        <v>0</v>
      </c>
      <c r="D310" s="22">
        <f t="shared" ca="1" si="122"/>
        <v>0</v>
      </c>
      <c r="E310" s="349">
        <f t="shared" ca="1" si="123"/>
        <v>0</v>
      </c>
      <c r="F310" s="23">
        <f t="shared" ca="1" si="124"/>
        <v>0</v>
      </c>
      <c r="G310" s="376"/>
      <c r="H310" s="109">
        <f t="shared" ca="1" si="125"/>
        <v>0</v>
      </c>
      <c r="I310" s="22">
        <f t="shared" ca="1" si="126"/>
        <v>0</v>
      </c>
      <c r="J310" s="22">
        <f t="shared" ca="1" si="127"/>
        <v>0</v>
      </c>
      <c r="K310" s="349">
        <f t="shared" ca="1" si="128"/>
        <v>0</v>
      </c>
      <c r="L310" s="375">
        <f t="shared" ca="1" si="129"/>
        <v>0</v>
      </c>
      <c r="M310" s="376"/>
      <c r="N310" s="109">
        <f t="shared" ca="1" si="130"/>
        <v>0</v>
      </c>
      <c r="O310" s="22">
        <f t="shared" ca="1" si="131"/>
        <v>0</v>
      </c>
      <c r="P310" s="22">
        <f t="shared" ca="1" si="132"/>
        <v>0</v>
      </c>
      <c r="Q310" s="349">
        <f t="shared" ca="1" si="133"/>
        <v>0</v>
      </c>
      <c r="R310" s="375">
        <f t="shared" ca="1" si="134"/>
        <v>0</v>
      </c>
      <c r="S310" s="376"/>
      <c r="T310" s="109">
        <f t="shared" ca="1" si="135"/>
        <v>0</v>
      </c>
      <c r="U310" s="22">
        <f t="shared" ca="1" si="136"/>
        <v>0</v>
      </c>
      <c r="V310" s="22">
        <f t="shared" ca="1" si="137"/>
        <v>0</v>
      </c>
      <c r="W310" s="349">
        <f t="shared" ca="1" si="138"/>
        <v>0</v>
      </c>
      <c r="X310" s="375">
        <f t="shared" ca="1" si="139"/>
        <v>0</v>
      </c>
      <c r="Y310" s="376"/>
      <c r="Z310" s="109">
        <f t="shared" ca="1" si="140"/>
        <v>0</v>
      </c>
      <c r="AA310" s="22">
        <f t="shared" ca="1" si="141"/>
        <v>0</v>
      </c>
      <c r="AB310" s="22">
        <f t="shared" ca="1" si="142"/>
        <v>0</v>
      </c>
      <c r="AC310" s="349">
        <f t="shared" ca="1" si="143"/>
        <v>0</v>
      </c>
      <c r="AD310" s="375">
        <f t="shared" ca="1" si="144"/>
        <v>0</v>
      </c>
      <c r="AE310" s="376"/>
      <c r="AF310" s="109">
        <f t="shared" ca="1" si="145"/>
        <v>0</v>
      </c>
      <c r="AG310" s="22">
        <f t="shared" ca="1" si="146"/>
        <v>0</v>
      </c>
      <c r="AH310" s="22">
        <f t="shared" ca="1" si="147"/>
        <v>0</v>
      </c>
      <c r="AI310" s="349">
        <f t="shared" ca="1" si="148"/>
        <v>0</v>
      </c>
      <c r="AJ310" s="375">
        <f t="shared" ca="1" si="149"/>
        <v>0</v>
      </c>
    </row>
    <row r="311" spans="1:36" ht="15.75" hidden="1" thickBot="1">
      <c r="A311" s="20"/>
      <c r="B311" s="109">
        <f t="shared" ca="1" si="120"/>
        <v>0</v>
      </c>
      <c r="C311" s="22">
        <f t="shared" ca="1" si="121"/>
        <v>0</v>
      </c>
      <c r="D311" s="22">
        <f t="shared" ca="1" si="122"/>
        <v>0</v>
      </c>
      <c r="E311" s="349">
        <f t="shared" ca="1" si="123"/>
        <v>0</v>
      </c>
      <c r="F311" s="23">
        <f t="shared" ca="1" si="124"/>
        <v>0</v>
      </c>
      <c r="G311" s="376"/>
      <c r="H311" s="109">
        <f t="shared" ca="1" si="125"/>
        <v>0</v>
      </c>
      <c r="I311" s="22">
        <f t="shared" ca="1" si="126"/>
        <v>0</v>
      </c>
      <c r="J311" s="22">
        <f t="shared" ca="1" si="127"/>
        <v>0</v>
      </c>
      <c r="K311" s="349">
        <f t="shared" ca="1" si="128"/>
        <v>0</v>
      </c>
      <c r="L311" s="375">
        <f t="shared" ca="1" si="129"/>
        <v>0</v>
      </c>
      <c r="M311" s="376"/>
      <c r="N311" s="109">
        <f t="shared" ca="1" si="130"/>
        <v>0</v>
      </c>
      <c r="O311" s="22">
        <f t="shared" ca="1" si="131"/>
        <v>0</v>
      </c>
      <c r="P311" s="22">
        <f t="shared" ca="1" si="132"/>
        <v>0</v>
      </c>
      <c r="Q311" s="349">
        <f t="shared" ca="1" si="133"/>
        <v>0</v>
      </c>
      <c r="R311" s="375">
        <f t="shared" ca="1" si="134"/>
        <v>0</v>
      </c>
      <c r="S311" s="376"/>
      <c r="T311" s="109">
        <f t="shared" ca="1" si="135"/>
        <v>0</v>
      </c>
      <c r="U311" s="22">
        <f t="shared" ca="1" si="136"/>
        <v>0</v>
      </c>
      <c r="V311" s="22">
        <f t="shared" ca="1" si="137"/>
        <v>0</v>
      </c>
      <c r="W311" s="349">
        <f t="shared" ca="1" si="138"/>
        <v>0</v>
      </c>
      <c r="X311" s="375">
        <f t="shared" ca="1" si="139"/>
        <v>0</v>
      </c>
      <c r="Y311" s="376"/>
      <c r="Z311" s="109">
        <f t="shared" ca="1" si="140"/>
        <v>0</v>
      </c>
      <c r="AA311" s="22">
        <f t="shared" ca="1" si="141"/>
        <v>0</v>
      </c>
      <c r="AB311" s="22">
        <f t="shared" ca="1" si="142"/>
        <v>0</v>
      </c>
      <c r="AC311" s="349">
        <f t="shared" ca="1" si="143"/>
        <v>0</v>
      </c>
      <c r="AD311" s="375">
        <f t="shared" ca="1" si="144"/>
        <v>0</v>
      </c>
      <c r="AE311" s="376"/>
      <c r="AF311" s="109">
        <f t="shared" ca="1" si="145"/>
        <v>0</v>
      </c>
      <c r="AG311" s="22">
        <f t="shared" ca="1" si="146"/>
        <v>0</v>
      </c>
      <c r="AH311" s="22">
        <f t="shared" ca="1" si="147"/>
        <v>0</v>
      </c>
      <c r="AI311" s="349">
        <f t="shared" ca="1" si="148"/>
        <v>0</v>
      </c>
      <c r="AJ311" s="375">
        <f t="shared" ca="1" si="149"/>
        <v>0</v>
      </c>
    </row>
    <row r="312" spans="1:36" ht="15.75" hidden="1" thickBot="1">
      <c r="A312" s="20"/>
      <c r="B312" s="109">
        <f t="shared" ca="1" si="120"/>
        <v>0</v>
      </c>
      <c r="C312" s="22">
        <f t="shared" ca="1" si="121"/>
        <v>0</v>
      </c>
      <c r="D312" s="22">
        <f t="shared" ca="1" si="122"/>
        <v>0</v>
      </c>
      <c r="E312" s="349">
        <f t="shared" ca="1" si="123"/>
        <v>0</v>
      </c>
      <c r="F312" s="23">
        <f t="shared" ca="1" si="124"/>
        <v>0</v>
      </c>
      <c r="G312" s="376"/>
      <c r="H312" s="109">
        <f t="shared" ca="1" si="125"/>
        <v>0</v>
      </c>
      <c r="I312" s="22">
        <f t="shared" ca="1" si="126"/>
        <v>0</v>
      </c>
      <c r="J312" s="22">
        <f t="shared" ca="1" si="127"/>
        <v>0</v>
      </c>
      <c r="K312" s="349">
        <f t="shared" ca="1" si="128"/>
        <v>0</v>
      </c>
      <c r="L312" s="375">
        <f t="shared" ca="1" si="129"/>
        <v>0</v>
      </c>
      <c r="M312" s="376"/>
      <c r="N312" s="109">
        <f t="shared" ca="1" si="130"/>
        <v>0</v>
      </c>
      <c r="O312" s="22">
        <f t="shared" ca="1" si="131"/>
        <v>0</v>
      </c>
      <c r="P312" s="22">
        <f t="shared" ca="1" si="132"/>
        <v>0</v>
      </c>
      <c r="Q312" s="349">
        <f t="shared" ca="1" si="133"/>
        <v>0</v>
      </c>
      <c r="R312" s="375">
        <f t="shared" ca="1" si="134"/>
        <v>0</v>
      </c>
      <c r="S312" s="376"/>
      <c r="T312" s="109">
        <f t="shared" ca="1" si="135"/>
        <v>0</v>
      </c>
      <c r="U312" s="22">
        <f t="shared" ca="1" si="136"/>
        <v>0</v>
      </c>
      <c r="V312" s="22">
        <f t="shared" ca="1" si="137"/>
        <v>0</v>
      </c>
      <c r="W312" s="349">
        <f t="shared" ca="1" si="138"/>
        <v>0</v>
      </c>
      <c r="X312" s="375">
        <f t="shared" ca="1" si="139"/>
        <v>0</v>
      </c>
      <c r="Y312" s="376"/>
      <c r="Z312" s="109">
        <f t="shared" ca="1" si="140"/>
        <v>0</v>
      </c>
      <c r="AA312" s="22">
        <f t="shared" ca="1" si="141"/>
        <v>0</v>
      </c>
      <c r="AB312" s="22">
        <f t="shared" ca="1" si="142"/>
        <v>0</v>
      </c>
      <c r="AC312" s="349">
        <f t="shared" ca="1" si="143"/>
        <v>0</v>
      </c>
      <c r="AD312" s="375">
        <f t="shared" ca="1" si="144"/>
        <v>0</v>
      </c>
      <c r="AE312" s="376"/>
      <c r="AF312" s="109">
        <f t="shared" ca="1" si="145"/>
        <v>0</v>
      </c>
      <c r="AG312" s="22">
        <f t="shared" ca="1" si="146"/>
        <v>0</v>
      </c>
      <c r="AH312" s="22">
        <f t="shared" ca="1" si="147"/>
        <v>0</v>
      </c>
      <c r="AI312" s="349">
        <f t="shared" ca="1" si="148"/>
        <v>0</v>
      </c>
      <c r="AJ312" s="375">
        <f t="shared" ca="1" si="149"/>
        <v>0</v>
      </c>
    </row>
    <row r="313" spans="1:36" ht="15.75" hidden="1" thickBot="1">
      <c r="A313" s="20"/>
      <c r="B313" s="109">
        <f t="shared" ca="1" si="120"/>
        <v>0</v>
      </c>
      <c r="C313" s="22">
        <f t="shared" ca="1" si="121"/>
        <v>0</v>
      </c>
      <c r="D313" s="22">
        <f t="shared" ca="1" si="122"/>
        <v>0</v>
      </c>
      <c r="E313" s="349">
        <f t="shared" ca="1" si="123"/>
        <v>0</v>
      </c>
      <c r="F313" s="23">
        <f t="shared" ca="1" si="124"/>
        <v>0</v>
      </c>
      <c r="G313" s="376"/>
      <c r="H313" s="109">
        <f t="shared" ca="1" si="125"/>
        <v>0</v>
      </c>
      <c r="I313" s="22">
        <f t="shared" ca="1" si="126"/>
        <v>0</v>
      </c>
      <c r="J313" s="22">
        <f t="shared" ca="1" si="127"/>
        <v>0</v>
      </c>
      <c r="K313" s="349">
        <f t="shared" ca="1" si="128"/>
        <v>0</v>
      </c>
      <c r="L313" s="375">
        <f t="shared" ca="1" si="129"/>
        <v>0</v>
      </c>
      <c r="M313" s="376"/>
      <c r="N313" s="109">
        <f t="shared" ca="1" si="130"/>
        <v>0</v>
      </c>
      <c r="O313" s="22">
        <f t="shared" ca="1" si="131"/>
        <v>0</v>
      </c>
      <c r="P313" s="22">
        <f t="shared" ca="1" si="132"/>
        <v>0</v>
      </c>
      <c r="Q313" s="349">
        <f t="shared" ca="1" si="133"/>
        <v>0</v>
      </c>
      <c r="R313" s="375">
        <f t="shared" ca="1" si="134"/>
        <v>0</v>
      </c>
      <c r="S313" s="376"/>
      <c r="T313" s="109">
        <f t="shared" ca="1" si="135"/>
        <v>0</v>
      </c>
      <c r="U313" s="22">
        <f t="shared" ca="1" si="136"/>
        <v>0</v>
      </c>
      <c r="V313" s="22">
        <f t="shared" ca="1" si="137"/>
        <v>0</v>
      </c>
      <c r="W313" s="349">
        <f t="shared" ca="1" si="138"/>
        <v>0</v>
      </c>
      <c r="X313" s="375">
        <f t="shared" ca="1" si="139"/>
        <v>0</v>
      </c>
      <c r="Y313" s="376"/>
      <c r="Z313" s="109">
        <f t="shared" ca="1" si="140"/>
        <v>0</v>
      </c>
      <c r="AA313" s="22">
        <f t="shared" ca="1" si="141"/>
        <v>0</v>
      </c>
      <c r="AB313" s="22">
        <f t="shared" ca="1" si="142"/>
        <v>0</v>
      </c>
      <c r="AC313" s="349">
        <f t="shared" ca="1" si="143"/>
        <v>0</v>
      </c>
      <c r="AD313" s="375">
        <f t="shared" ca="1" si="144"/>
        <v>0</v>
      </c>
      <c r="AE313" s="376"/>
      <c r="AF313" s="109">
        <f t="shared" ca="1" si="145"/>
        <v>0</v>
      </c>
      <c r="AG313" s="22">
        <f t="shared" ca="1" si="146"/>
        <v>0</v>
      </c>
      <c r="AH313" s="22">
        <f t="shared" ca="1" si="147"/>
        <v>0</v>
      </c>
      <c r="AI313" s="349">
        <f t="shared" ca="1" si="148"/>
        <v>0</v>
      </c>
      <c r="AJ313" s="375">
        <f t="shared" ca="1" si="149"/>
        <v>0</v>
      </c>
    </row>
    <row r="314" spans="1:36" ht="15.75" hidden="1" thickBot="1">
      <c r="A314" s="20"/>
      <c r="B314" s="109">
        <f t="shared" ca="1" si="120"/>
        <v>0</v>
      </c>
      <c r="C314" s="22">
        <f t="shared" ca="1" si="121"/>
        <v>0</v>
      </c>
      <c r="D314" s="22">
        <f t="shared" ca="1" si="122"/>
        <v>0</v>
      </c>
      <c r="E314" s="349">
        <f t="shared" ca="1" si="123"/>
        <v>0</v>
      </c>
      <c r="F314" s="23">
        <f t="shared" ca="1" si="124"/>
        <v>0</v>
      </c>
      <c r="G314" s="376"/>
      <c r="H314" s="109">
        <f t="shared" ca="1" si="125"/>
        <v>0</v>
      </c>
      <c r="I314" s="22">
        <f t="shared" ca="1" si="126"/>
        <v>0</v>
      </c>
      <c r="J314" s="22">
        <f t="shared" ca="1" si="127"/>
        <v>0</v>
      </c>
      <c r="K314" s="349">
        <f t="shared" ca="1" si="128"/>
        <v>0</v>
      </c>
      <c r="L314" s="375">
        <f t="shared" ca="1" si="129"/>
        <v>0</v>
      </c>
      <c r="M314" s="376"/>
      <c r="N314" s="109">
        <f t="shared" ca="1" si="130"/>
        <v>0</v>
      </c>
      <c r="O314" s="22">
        <f t="shared" ca="1" si="131"/>
        <v>0</v>
      </c>
      <c r="P314" s="22">
        <f t="shared" ca="1" si="132"/>
        <v>0</v>
      </c>
      <c r="Q314" s="349">
        <f t="shared" ca="1" si="133"/>
        <v>0</v>
      </c>
      <c r="R314" s="375">
        <f t="shared" ca="1" si="134"/>
        <v>0</v>
      </c>
      <c r="S314" s="376"/>
      <c r="T314" s="109">
        <f t="shared" ca="1" si="135"/>
        <v>0</v>
      </c>
      <c r="U314" s="22">
        <f t="shared" ca="1" si="136"/>
        <v>0</v>
      </c>
      <c r="V314" s="22">
        <f t="shared" ca="1" si="137"/>
        <v>0</v>
      </c>
      <c r="W314" s="349">
        <f t="shared" ca="1" si="138"/>
        <v>0</v>
      </c>
      <c r="X314" s="375">
        <f t="shared" ca="1" si="139"/>
        <v>0</v>
      </c>
      <c r="Y314" s="376"/>
      <c r="Z314" s="109">
        <f t="shared" ca="1" si="140"/>
        <v>0</v>
      </c>
      <c r="AA314" s="22">
        <f t="shared" ca="1" si="141"/>
        <v>0</v>
      </c>
      <c r="AB314" s="22">
        <f t="shared" ca="1" si="142"/>
        <v>0</v>
      </c>
      <c r="AC314" s="349">
        <f t="shared" ca="1" si="143"/>
        <v>0</v>
      </c>
      <c r="AD314" s="375">
        <f t="shared" ca="1" si="144"/>
        <v>0</v>
      </c>
      <c r="AE314" s="376"/>
      <c r="AF314" s="109">
        <f t="shared" ca="1" si="145"/>
        <v>0</v>
      </c>
      <c r="AG314" s="22">
        <f t="shared" ca="1" si="146"/>
        <v>0</v>
      </c>
      <c r="AH314" s="22">
        <f t="shared" ca="1" si="147"/>
        <v>0</v>
      </c>
      <c r="AI314" s="349">
        <f t="shared" ca="1" si="148"/>
        <v>0</v>
      </c>
      <c r="AJ314" s="375">
        <f t="shared" ca="1" si="149"/>
        <v>0</v>
      </c>
    </row>
    <row r="315" spans="1:36" ht="15.75" hidden="1" thickBot="1">
      <c r="A315" s="20"/>
      <c r="B315" s="109">
        <f t="shared" ca="1" si="120"/>
        <v>0</v>
      </c>
      <c r="C315" s="22">
        <f t="shared" ca="1" si="121"/>
        <v>0</v>
      </c>
      <c r="D315" s="22">
        <f t="shared" ca="1" si="122"/>
        <v>0</v>
      </c>
      <c r="E315" s="349">
        <f t="shared" ca="1" si="123"/>
        <v>0</v>
      </c>
      <c r="F315" s="23">
        <f t="shared" ca="1" si="124"/>
        <v>0</v>
      </c>
      <c r="G315" s="376"/>
      <c r="H315" s="109">
        <f t="shared" ca="1" si="125"/>
        <v>0</v>
      </c>
      <c r="I315" s="22">
        <f t="shared" ca="1" si="126"/>
        <v>0</v>
      </c>
      <c r="J315" s="22">
        <f t="shared" ca="1" si="127"/>
        <v>0</v>
      </c>
      <c r="K315" s="349">
        <f t="shared" ca="1" si="128"/>
        <v>0</v>
      </c>
      <c r="L315" s="375">
        <f t="shared" ca="1" si="129"/>
        <v>0</v>
      </c>
      <c r="M315" s="376"/>
      <c r="N315" s="109">
        <f t="shared" ca="1" si="130"/>
        <v>0</v>
      </c>
      <c r="O315" s="22">
        <f t="shared" ca="1" si="131"/>
        <v>0</v>
      </c>
      <c r="P315" s="22">
        <f t="shared" ca="1" si="132"/>
        <v>0</v>
      </c>
      <c r="Q315" s="349">
        <f t="shared" ca="1" si="133"/>
        <v>0</v>
      </c>
      <c r="R315" s="375">
        <f t="shared" ca="1" si="134"/>
        <v>0</v>
      </c>
      <c r="S315" s="376"/>
      <c r="T315" s="109">
        <f t="shared" ca="1" si="135"/>
        <v>0</v>
      </c>
      <c r="U315" s="22">
        <f t="shared" ca="1" si="136"/>
        <v>0</v>
      </c>
      <c r="V315" s="22">
        <f t="shared" ca="1" si="137"/>
        <v>0</v>
      </c>
      <c r="W315" s="349">
        <f t="shared" ca="1" si="138"/>
        <v>0</v>
      </c>
      <c r="X315" s="375">
        <f t="shared" ca="1" si="139"/>
        <v>0</v>
      </c>
      <c r="Y315" s="376"/>
      <c r="Z315" s="109">
        <f t="shared" ca="1" si="140"/>
        <v>0</v>
      </c>
      <c r="AA315" s="22">
        <f t="shared" ca="1" si="141"/>
        <v>0</v>
      </c>
      <c r="AB315" s="22">
        <f t="shared" ca="1" si="142"/>
        <v>0</v>
      </c>
      <c r="AC315" s="349">
        <f t="shared" ca="1" si="143"/>
        <v>0</v>
      </c>
      <c r="AD315" s="375">
        <f t="shared" ca="1" si="144"/>
        <v>0</v>
      </c>
      <c r="AE315" s="376"/>
      <c r="AF315" s="109">
        <f t="shared" ca="1" si="145"/>
        <v>0</v>
      </c>
      <c r="AG315" s="22">
        <f t="shared" ca="1" si="146"/>
        <v>0</v>
      </c>
      <c r="AH315" s="22">
        <f t="shared" ca="1" si="147"/>
        <v>0</v>
      </c>
      <c r="AI315" s="349">
        <f t="shared" ca="1" si="148"/>
        <v>0</v>
      </c>
      <c r="AJ315" s="375">
        <f t="shared" ca="1" si="149"/>
        <v>0</v>
      </c>
    </row>
    <row r="316" spans="1:36" ht="15.75" hidden="1" thickBot="1">
      <c r="A316" s="20"/>
      <c r="B316" s="109">
        <f t="shared" ca="1" si="120"/>
        <v>0</v>
      </c>
      <c r="C316" s="22">
        <f t="shared" ca="1" si="121"/>
        <v>0</v>
      </c>
      <c r="D316" s="22">
        <f t="shared" ca="1" si="122"/>
        <v>0</v>
      </c>
      <c r="E316" s="349">
        <f t="shared" ca="1" si="123"/>
        <v>0</v>
      </c>
      <c r="F316" s="23">
        <f t="shared" ca="1" si="124"/>
        <v>0</v>
      </c>
      <c r="G316" s="376"/>
      <c r="H316" s="109">
        <f t="shared" ca="1" si="125"/>
        <v>0</v>
      </c>
      <c r="I316" s="22">
        <f t="shared" ca="1" si="126"/>
        <v>0</v>
      </c>
      <c r="J316" s="22">
        <f t="shared" ca="1" si="127"/>
        <v>0</v>
      </c>
      <c r="K316" s="349">
        <f t="shared" ca="1" si="128"/>
        <v>0</v>
      </c>
      <c r="L316" s="375">
        <f t="shared" ca="1" si="129"/>
        <v>0</v>
      </c>
      <c r="M316" s="376"/>
      <c r="N316" s="109">
        <f t="shared" ca="1" si="130"/>
        <v>0</v>
      </c>
      <c r="O316" s="22">
        <f t="shared" ca="1" si="131"/>
        <v>0</v>
      </c>
      <c r="P316" s="22">
        <f t="shared" ca="1" si="132"/>
        <v>0</v>
      </c>
      <c r="Q316" s="349">
        <f t="shared" ca="1" si="133"/>
        <v>0</v>
      </c>
      <c r="R316" s="375">
        <f t="shared" ca="1" si="134"/>
        <v>0</v>
      </c>
      <c r="S316" s="376"/>
      <c r="T316" s="109">
        <f t="shared" ca="1" si="135"/>
        <v>0</v>
      </c>
      <c r="U316" s="22">
        <f t="shared" ca="1" si="136"/>
        <v>0</v>
      </c>
      <c r="V316" s="22">
        <f t="shared" ca="1" si="137"/>
        <v>0</v>
      </c>
      <c r="W316" s="349">
        <f t="shared" ca="1" si="138"/>
        <v>0</v>
      </c>
      <c r="X316" s="375">
        <f t="shared" ca="1" si="139"/>
        <v>0</v>
      </c>
      <c r="Y316" s="376"/>
      <c r="Z316" s="109">
        <f t="shared" ca="1" si="140"/>
        <v>0</v>
      </c>
      <c r="AA316" s="22">
        <f t="shared" ca="1" si="141"/>
        <v>0</v>
      </c>
      <c r="AB316" s="22">
        <f t="shared" ca="1" si="142"/>
        <v>0</v>
      </c>
      <c r="AC316" s="349">
        <f t="shared" ca="1" si="143"/>
        <v>0</v>
      </c>
      <c r="AD316" s="375">
        <f t="shared" ca="1" si="144"/>
        <v>0</v>
      </c>
      <c r="AE316" s="376"/>
      <c r="AF316" s="109">
        <f t="shared" ca="1" si="145"/>
        <v>0</v>
      </c>
      <c r="AG316" s="22">
        <f t="shared" ca="1" si="146"/>
        <v>0</v>
      </c>
      <c r="AH316" s="22">
        <f t="shared" ca="1" si="147"/>
        <v>0</v>
      </c>
      <c r="AI316" s="349">
        <f t="shared" ca="1" si="148"/>
        <v>0</v>
      </c>
      <c r="AJ316" s="375">
        <f t="shared" ca="1" si="149"/>
        <v>0</v>
      </c>
    </row>
    <row r="317" spans="1:36" ht="15.75" hidden="1" thickBot="1">
      <c r="A317" s="20"/>
      <c r="B317" s="109">
        <f t="shared" ca="1" si="120"/>
        <v>0</v>
      </c>
      <c r="C317" s="22">
        <f t="shared" ca="1" si="121"/>
        <v>0</v>
      </c>
      <c r="D317" s="22">
        <f t="shared" ca="1" si="122"/>
        <v>0</v>
      </c>
      <c r="E317" s="349">
        <f t="shared" ca="1" si="123"/>
        <v>0</v>
      </c>
      <c r="F317" s="23">
        <f t="shared" ca="1" si="124"/>
        <v>0</v>
      </c>
      <c r="G317" s="376"/>
      <c r="H317" s="109">
        <f t="shared" ca="1" si="125"/>
        <v>0</v>
      </c>
      <c r="I317" s="22">
        <f t="shared" ca="1" si="126"/>
        <v>0</v>
      </c>
      <c r="J317" s="22">
        <f t="shared" ca="1" si="127"/>
        <v>0</v>
      </c>
      <c r="K317" s="349">
        <f t="shared" ca="1" si="128"/>
        <v>0</v>
      </c>
      <c r="L317" s="375">
        <f t="shared" ca="1" si="129"/>
        <v>0</v>
      </c>
      <c r="M317" s="376"/>
      <c r="N317" s="109">
        <f t="shared" ca="1" si="130"/>
        <v>0</v>
      </c>
      <c r="O317" s="22">
        <f t="shared" ca="1" si="131"/>
        <v>0</v>
      </c>
      <c r="P317" s="22">
        <f t="shared" ca="1" si="132"/>
        <v>0</v>
      </c>
      <c r="Q317" s="349">
        <f t="shared" ca="1" si="133"/>
        <v>0</v>
      </c>
      <c r="R317" s="375">
        <f t="shared" ca="1" si="134"/>
        <v>0</v>
      </c>
      <c r="S317" s="376"/>
      <c r="T317" s="109">
        <f t="shared" ca="1" si="135"/>
        <v>0</v>
      </c>
      <c r="U317" s="22">
        <f t="shared" ca="1" si="136"/>
        <v>0</v>
      </c>
      <c r="V317" s="22">
        <f t="shared" ca="1" si="137"/>
        <v>0</v>
      </c>
      <c r="W317" s="349">
        <f t="shared" ca="1" si="138"/>
        <v>0</v>
      </c>
      <c r="X317" s="375">
        <f t="shared" ca="1" si="139"/>
        <v>0</v>
      </c>
      <c r="Y317" s="376"/>
      <c r="Z317" s="109">
        <f t="shared" ca="1" si="140"/>
        <v>0</v>
      </c>
      <c r="AA317" s="22">
        <f t="shared" ca="1" si="141"/>
        <v>0</v>
      </c>
      <c r="AB317" s="22">
        <f t="shared" ca="1" si="142"/>
        <v>0</v>
      </c>
      <c r="AC317" s="349">
        <f t="shared" ca="1" si="143"/>
        <v>0</v>
      </c>
      <c r="AD317" s="375">
        <f t="shared" ca="1" si="144"/>
        <v>0</v>
      </c>
      <c r="AE317" s="376"/>
      <c r="AF317" s="109">
        <f t="shared" ca="1" si="145"/>
        <v>0</v>
      </c>
      <c r="AG317" s="22">
        <f t="shared" ca="1" si="146"/>
        <v>0</v>
      </c>
      <c r="AH317" s="22">
        <f t="shared" ca="1" si="147"/>
        <v>0</v>
      </c>
      <c r="AI317" s="349">
        <f t="shared" ca="1" si="148"/>
        <v>0</v>
      </c>
      <c r="AJ317" s="375">
        <f t="shared" ca="1" si="149"/>
        <v>0</v>
      </c>
    </row>
    <row r="318" spans="1:36" ht="15.75" hidden="1" thickBot="1">
      <c r="A318" s="20"/>
      <c r="B318" s="109">
        <f t="shared" ca="1" si="120"/>
        <v>0</v>
      </c>
      <c r="C318" s="22">
        <f t="shared" ca="1" si="121"/>
        <v>0</v>
      </c>
      <c r="D318" s="22">
        <f t="shared" ca="1" si="122"/>
        <v>0</v>
      </c>
      <c r="E318" s="349">
        <f t="shared" ca="1" si="123"/>
        <v>0</v>
      </c>
      <c r="F318" s="23">
        <f t="shared" ca="1" si="124"/>
        <v>0</v>
      </c>
      <c r="G318" s="376"/>
      <c r="H318" s="109">
        <f t="shared" ca="1" si="125"/>
        <v>0</v>
      </c>
      <c r="I318" s="22">
        <f t="shared" ca="1" si="126"/>
        <v>0</v>
      </c>
      <c r="J318" s="22">
        <f t="shared" ca="1" si="127"/>
        <v>0</v>
      </c>
      <c r="K318" s="349">
        <f t="shared" ca="1" si="128"/>
        <v>0</v>
      </c>
      <c r="L318" s="375">
        <f t="shared" ca="1" si="129"/>
        <v>0</v>
      </c>
      <c r="M318" s="376"/>
      <c r="N318" s="109">
        <f t="shared" ca="1" si="130"/>
        <v>0</v>
      </c>
      <c r="O318" s="22">
        <f t="shared" ca="1" si="131"/>
        <v>0</v>
      </c>
      <c r="P318" s="22">
        <f t="shared" ca="1" si="132"/>
        <v>0</v>
      </c>
      <c r="Q318" s="349">
        <f t="shared" ca="1" si="133"/>
        <v>0</v>
      </c>
      <c r="R318" s="375">
        <f t="shared" ca="1" si="134"/>
        <v>0</v>
      </c>
      <c r="S318" s="376"/>
      <c r="T318" s="109">
        <f t="shared" ca="1" si="135"/>
        <v>0</v>
      </c>
      <c r="U318" s="22">
        <f t="shared" ca="1" si="136"/>
        <v>0</v>
      </c>
      <c r="V318" s="22">
        <f t="shared" ca="1" si="137"/>
        <v>0</v>
      </c>
      <c r="W318" s="349">
        <f t="shared" ca="1" si="138"/>
        <v>0</v>
      </c>
      <c r="X318" s="375">
        <f t="shared" ca="1" si="139"/>
        <v>0</v>
      </c>
      <c r="Y318" s="376"/>
      <c r="Z318" s="109">
        <f t="shared" ca="1" si="140"/>
        <v>0</v>
      </c>
      <c r="AA318" s="22">
        <f t="shared" ca="1" si="141"/>
        <v>0</v>
      </c>
      <c r="AB318" s="22">
        <f t="shared" ca="1" si="142"/>
        <v>0</v>
      </c>
      <c r="AC318" s="349">
        <f t="shared" ca="1" si="143"/>
        <v>0</v>
      </c>
      <c r="AD318" s="375">
        <f t="shared" ca="1" si="144"/>
        <v>0</v>
      </c>
      <c r="AE318" s="376"/>
      <c r="AF318" s="109">
        <f t="shared" ca="1" si="145"/>
        <v>0</v>
      </c>
      <c r="AG318" s="22">
        <f t="shared" ca="1" si="146"/>
        <v>0</v>
      </c>
      <c r="AH318" s="22">
        <f t="shared" ca="1" si="147"/>
        <v>0</v>
      </c>
      <c r="AI318" s="349">
        <f t="shared" ca="1" si="148"/>
        <v>0</v>
      </c>
      <c r="AJ318" s="375">
        <f t="shared" ca="1" si="149"/>
        <v>0</v>
      </c>
    </row>
    <row r="319" spans="1:36" ht="15.75" hidden="1" thickBot="1">
      <c r="A319" s="20"/>
      <c r="B319" s="109">
        <f t="shared" ca="1" si="120"/>
        <v>0</v>
      </c>
      <c r="C319" s="22">
        <f t="shared" ca="1" si="121"/>
        <v>0</v>
      </c>
      <c r="D319" s="22">
        <f t="shared" ca="1" si="122"/>
        <v>0</v>
      </c>
      <c r="E319" s="349">
        <f t="shared" ca="1" si="123"/>
        <v>0</v>
      </c>
      <c r="F319" s="23">
        <f t="shared" ca="1" si="124"/>
        <v>0</v>
      </c>
      <c r="G319" s="376"/>
      <c r="H319" s="109">
        <f t="shared" ca="1" si="125"/>
        <v>0</v>
      </c>
      <c r="I319" s="22">
        <f t="shared" ca="1" si="126"/>
        <v>0</v>
      </c>
      <c r="J319" s="22">
        <f t="shared" ca="1" si="127"/>
        <v>0</v>
      </c>
      <c r="K319" s="349">
        <f t="shared" ca="1" si="128"/>
        <v>0</v>
      </c>
      <c r="L319" s="375">
        <f t="shared" ca="1" si="129"/>
        <v>0</v>
      </c>
      <c r="M319" s="376"/>
      <c r="N319" s="109">
        <f t="shared" ca="1" si="130"/>
        <v>0</v>
      </c>
      <c r="O319" s="22">
        <f t="shared" ca="1" si="131"/>
        <v>0</v>
      </c>
      <c r="P319" s="22">
        <f t="shared" ca="1" si="132"/>
        <v>0</v>
      </c>
      <c r="Q319" s="349">
        <f t="shared" ca="1" si="133"/>
        <v>0</v>
      </c>
      <c r="R319" s="375">
        <f t="shared" ca="1" si="134"/>
        <v>0</v>
      </c>
      <c r="S319" s="376"/>
      <c r="T319" s="109">
        <f t="shared" ca="1" si="135"/>
        <v>0</v>
      </c>
      <c r="U319" s="22">
        <f t="shared" ca="1" si="136"/>
        <v>0</v>
      </c>
      <c r="V319" s="22">
        <f t="shared" ca="1" si="137"/>
        <v>0</v>
      </c>
      <c r="W319" s="349">
        <f t="shared" ca="1" si="138"/>
        <v>0</v>
      </c>
      <c r="X319" s="375">
        <f t="shared" ca="1" si="139"/>
        <v>0</v>
      </c>
      <c r="Y319" s="376"/>
      <c r="Z319" s="109">
        <f t="shared" ca="1" si="140"/>
        <v>0</v>
      </c>
      <c r="AA319" s="22">
        <f t="shared" ca="1" si="141"/>
        <v>0</v>
      </c>
      <c r="AB319" s="22">
        <f t="shared" ca="1" si="142"/>
        <v>0</v>
      </c>
      <c r="AC319" s="349">
        <f t="shared" ca="1" si="143"/>
        <v>0</v>
      </c>
      <c r="AD319" s="375">
        <f t="shared" ca="1" si="144"/>
        <v>0</v>
      </c>
      <c r="AE319" s="376"/>
      <c r="AF319" s="109">
        <f t="shared" ca="1" si="145"/>
        <v>0</v>
      </c>
      <c r="AG319" s="22">
        <f t="shared" ca="1" si="146"/>
        <v>0</v>
      </c>
      <c r="AH319" s="22">
        <f t="shared" ca="1" si="147"/>
        <v>0</v>
      </c>
      <c r="AI319" s="349">
        <f t="shared" ca="1" si="148"/>
        <v>0</v>
      </c>
      <c r="AJ319" s="375">
        <f t="shared" ca="1" si="149"/>
        <v>0</v>
      </c>
    </row>
    <row r="320" spans="1:36" ht="15.75" hidden="1" thickBot="1">
      <c r="A320" s="20"/>
      <c r="B320" s="109">
        <f t="shared" ca="1" si="120"/>
        <v>0</v>
      </c>
      <c r="C320" s="22">
        <f t="shared" ca="1" si="121"/>
        <v>0</v>
      </c>
      <c r="D320" s="22">
        <f t="shared" ca="1" si="122"/>
        <v>0</v>
      </c>
      <c r="E320" s="349">
        <f t="shared" ca="1" si="123"/>
        <v>0</v>
      </c>
      <c r="F320" s="23">
        <f t="shared" ca="1" si="124"/>
        <v>0</v>
      </c>
      <c r="G320" s="376"/>
      <c r="H320" s="109">
        <f t="shared" ca="1" si="125"/>
        <v>0</v>
      </c>
      <c r="I320" s="22">
        <f t="shared" ca="1" si="126"/>
        <v>0</v>
      </c>
      <c r="J320" s="22">
        <f t="shared" ca="1" si="127"/>
        <v>0</v>
      </c>
      <c r="K320" s="349">
        <f t="shared" ca="1" si="128"/>
        <v>0</v>
      </c>
      <c r="L320" s="375">
        <f t="shared" ca="1" si="129"/>
        <v>0</v>
      </c>
      <c r="M320" s="376"/>
      <c r="N320" s="109">
        <f t="shared" ca="1" si="130"/>
        <v>0</v>
      </c>
      <c r="O320" s="22">
        <f t="shared" ca="1" si="131"/>
        <v>0</v>
      </c>
      <c r="P320" s="22">
        <f t="shared" ca="1" si="132"/>
        <v>0</v>
      </c>
      <c r="Q320" s="349">
        <f t="shared" ca="1" si="133"/>
        <v>0</v>
      </c>
      <c r="R320" s="375">
        <f t="shared" ca="1" si="134"/>
        <v>0</v>
      </c>
      <c r="S320" s="376"/>
      <c r="T320" s="109">
        <f t="shared" ca="1" si="135"/>
        <v>0</v>
      </c>
      <c r="U320" s="22">
        <f t="shared" ca="1" si="136"/>
        <v>0</v>
      </c>
      <c r="V320" s="22">
        <f t="shared" ca="1" si="137"/>
        <v>0</v>
      </c>
      <c r="W320" s="349">
        <f t="shared" ca="1" si="138"/>
        <v>0</v>
      </c>
      <c r="X320" s="375">
        <f t="shared" ca="1" si="139"/>
        <v>0</v>
      </c>
      <c r="Y320" s="376"/>
      <c r="Z320" s="109">
        <f t="shared" ca="1" si="140"/>
        <v>0</v>
      </c>
      <c r="AA320" s="22">
        <f t="shared" ca="1" si="141"/>
        <v>0</v>
      </c>
      <c r="AB320" s="22">
        <f t="shared" ca="1" si="142"/>
        <v>0</v>
      </c>
      <c r="AC320" s="349">
        <f t="shared" ca="1" si="143"/>
        <v>0</v>
      </c>
      <c r="AD320" s="375">
        <f t="shared" ca="1" si="144"/>
        <v>0</v>
      </c>
      <c r="AE320" s="376"/>
      <c r="AF320" s="109">
        <f t="shared" ca="1" si="145"/>
        <v>0</v>
      </c>
      <c r="AG320" s="22">
        <f t="shared" ca="1" si="146"/>
        <v>0</v>
      </c>
      <c r="AH320" s="22">
        <f t="shared" ca="1" si="147"/>
        <v>0</v>
      </c>
      <c r="AI320" s="349">
        <f t="shared" ca="1" si="148"/>
        <v>0</v>
      </c>
      <c r="AJ320" s="375">
        <f t="shared" ca="1" si="149"/>
        <v>0</v>
      </c>
    </row>
    <row r="321" spans="1:36" ht="15.75" hidden="1" thickBot="1">
      <c r="A321" s="20"/>
      <c r="B321" s="109">
        <f t="shared" ca="1" si="120"/>
        <v>0</v>
      </c>
      <c r="C321" s="22">
        <f t="shared" ca="1" si="121"/>
        <v>0</v>
      </c>
      <c r="D321" s="22">
        <f t="shared" ca="1" si="122"/>
        <v>0</v>
      </c>
      <c r="E321" s="349">
        <f t="shared" ca="1" si="123"/>
        <v>0</v>
      </c>
      <c r="F321" s="23">
        <f t="shared" ca="1" si="124"/>
        <v>0</v>
      </c>
      <c r="G321" s="376"/>
      <c r="H321" s="109">
        <f t="shared" ca="1" si="125"/>
        <v>0</v>
      </c>
      <c r="I321" s="22">
        <f t="shared" ca="1" si="126"/>
        <v>0</v>
      </c>
      <c r="J321" s="22">
        <f t="shared" ca="1" si="127"/>
        <v>0</v>
      </c>
      <c r="K321" s="349">
        <f t="shared" ca="1" si="128"/>
        <v>0</v>
      </c>
      <c r="L321" s="375">
        <f t="shared" ca="1" si="129"/>
        <v>0</v>
      </c>
      <c r="M321" s="376"/>
      <c r="N321" s="109">
        <f t="shared" ca="1" si="130"/>
        <v>0</v>
      </c>
      <c r="O321" s="22">
        <f t="shared" ca="1" si="131"/>
        <v>0</v>
      </c>
      <c r="P321" s="22">
        <f t="shared" ca="1" si="132"/>
        <v>0</v>
      </c>
      <c r="Q321" s="349">
        <f t="shared" ca="1" si="133"/>
        <v>0</v>
      </c>
      <c r="R321" s="375">
        <f t="shared" ca="1" si="134"/>
        <v>0</v>
      </c>
      <c r="S321" s="376"/>
      <c r="T321" s="109">
        <f t="shared" ca="1" si="135"/>
        <v>0</v>
      </c>
      <c r="U321" s="22">
        <f t="shared" ca="1" si="136"/>
        <v>0</v>
      </c>
      <c r="V321" s="22">
        <f t="shared" ca="1" si="137"/>
        <v>0</v>
      </c>
      <c r="W321" s="349">
        <f t="shared" ca="1" si="138"/>
        <v>0</v>
      </c>
      <c r="X321" s="375">
        <f t="shared" ca="1" si="139"/>
        <v>0</v>
      </c>
      <c r="Y321" s="376"/>
      <c r="Z321" s="109">
        <f t="shared" ca="1" si="140"/>
        <v>0</v>
      </c>
      <c r="AA321" s="22">
        <f t="shared" ca="1" si="141"/>
        <v>0</v>
      </c>
      <c r="AB321" s="22">
        <f t="shared" ca="1" si="142"/>
        <v>0</v>
      </c>
      <c r="AC321" s="349">
        <f t="shared" ca="1" si="143"/>
        <v>0</v>
      </c>
      <c r="AD321" s="375">
        <f t="shared" ca="1" si="144"/>
        <v>0</v>
      </c>
      <c r="AE321" s="376"/>
      <c r="AF321" s="109">
        <f t="shared" ca="1" si="145"/>
        <v>0</v>
      </c>
      <c r="AG321" s="22">
        <f t="shared" ca="1" si="146"/>
        <v>0</v>
      </c>
      <c r="AH321" s="22">
        <f t="shared" ca="1" si="147"/>
        <v>0</v>
      </c>
      <c r="AI321" s="349">
        <f t="shared" ca="1" si="148"/>
        <v>0</v>
      </c>
      <c r="AJ321" s="375">
        <f t="shared" ca="1" si="149"/>
        <v>0</v>
      </c>
    </row>
    <row r="322" spans="1:36" ht="15.75" hidden="1" thickBot="1">
      <c r="A322" s="20"/>
      <c r="B322" s="109">
        <f t="shared" ca="1" si="120"/>
        <v>0</v>
      </c>
      <c r="C322" s="22">
        <f t="shared" ca="1" si="121"/>
        <v>0</v>
      </c>
      <c r="D322" s="22">
        <f t="shared" ca="1" si="122"/>
        <v>0</v>
      </c>
      <c r="E322" s="349">
        <f t="shared" ca="1" si="123"/>
        <v>0</v>
      </c>
      <c r="F322" s="23">
        <f t="shared" ca="1" si="124"/>
        <v>0</v>
      </c>
      <c r="G322" s="376"/>
      <c r="H322" s="109">
        <f t="shared" ca="1" si="125"/>
        <v>0</v>
      </c>
      <c r="I322" s="22">
        <f t="shared" ca="1" si="126"/>
        <v>0</v>
      </c>
      <c r="J322" s="22">
        <f t="shared" ca="1" si="127"/>
        <v>0</v>
      </c>
      <c r="K322" s="349">
        <f t="shared" ca="1" si="128"/>
        <v>0</v>
      </c>
      <c r="L322" s="375">
        <f t="shared" ca="1" si="129"/>
        <v>0</v>
      </c>
      <c r="M322" s="376"/>
      <c r="N322" s="109">
        <f t="shared" ca="1" si="130"/>
        <v>0</v>
      </c>
      <c r="O322" s="22">
        <f t="shared" ca="1" si="131"/>
        <v>0</v>
      </c>
      <c r="P322" s="22">
        <f t="shared" ca="1" si="132"/>
        <v>0</v>
      </c>
      <c r="Q322" s="349">
        <f t="shared" ca="1" si="133"/>
        <v>0</v>
      </c>
      <c r="R322" s="375">
        <f t="shared" ca="1" si="134"/>
        <v>0</v>
      </c>
      <c r="S322" s="376"/>
      <c r="T322" s="109">
        <f t="shared" ca="1" si="135"/>
        <v>0</v>
      </c>
      <c r="U322" s="22">
        <f t="shared" ca="1" si="136"/>
        <v>0</v>
      </c>
      <c r="V322" s="22">
        <f t="shared" ca="1" si="137"/>
        <v>0</v>
      </c>
      <c r="W322" s="349">
        <f t="shared" ca="1" si="138"/>
        <v>0</v>
      </c>
      <c r="X322" s="375">
        <f t="shared" ca="1" si="139"/>
        <v>0</v>
      </c>
      <c r="Y322" s="376"/>
      <c r="Z322" s="109">
        <f t="shared" ca="1" si="140"/>
        <v>0</v>
      </c>
      <c r="AA322" s="22">
        <f t="shared" ca="1" si="141"/>
        <v>0</v>
      </c>
      <c r="AB322" s="22">
        <f t="shared" ca="1" si="142"/>
        <v>0</v>
      </c>
      <c r="AC322" s="349">
        <f t="shared" ca="1" si="143"/>
        <v>0</v>
      </c>
      <c r="AD322" s="375">
        <f t="shared" ca="1" si="144"/>
        <v>0</v>
      </c>
      <c r="AE322" s="376"/>
      <c r="AF322" s="109">
        <f t="shared" ca="1" si="145"/>
        <v>0</v>
      </c>
      <c r="AG322" s="22">
        <f t="shared" ca="1" si="146"/>
        <v>0</v>
      </c>
      <c r="AH322" s="22">
        <f t="shared" ca="1" si="147"/>
        <v>0</v>
      </c>
      <c r="AI322" s="349">
        <f t="shared" ca="1" si="148"/>
        <v>0</v>
      </c>
      <c r="AJ322" s="375">
        <f t="shared" ca="1" si="149"/>
        <v>0</v>
      </c>
    </row>
    <row r="323" spans="1:36" ht="15.75" hidden="1" thickBot="1">
      <c r="A323" s="20"/>
      <c r="B323" s="109">
        <f t="shared" ca="1" si="120"/>
        <v>0</v>
      </c>
      <c r="C323" s="22">
        <f t="shared" ca="1" si="121"/>
        <v>0</v>
      </c>
      <c r="D323" s="22">
        <f t="shared" ca="1" si="122"/>
        <v>0</v>
      </c>
      <c r="E323" s="349">
        <f t="shared" ca="1" si="123"/>
        <v>0</v>
      </c>
      <c r="F323" s="23">
        <f t="shared" ca="1" si="124"/>
        <v>0</v>
      </c>
      <c r="G323" s="376"/>
      <c r="H323" s="109">
        <f t="shared" ca="1" si="125"/>
        <v>0</v>
      </c>
      <c r="I323" s="22">
        <f t="shared" ca="1" si="126"/>
        <v>0</v>
      </c>
      <c r="J323" s="22">
        <f t="shared" ca="1" si="127"/>
        <v>0</v>
      </c>
      <c r="K323" s="349">
        <f t="shared" ca="1" si="128"/>
        <v>0</v>
      </c>
      <c r="L323" s="375">
        <f t="shared" ca="1" si="129"/>
        <v>0</v>
      </c>
      <c r="M323" s="376"/>
      <c r="N323" s="109">
        <f t="shared" ca="1" si="130"/>
        <v>0</v>
      </c>
      <c r="O323" s="22">
        <f t="shared" ca="1" si="131"/>
        <v>0</v>
      </c>
      <c r="P323" s="22">
        <f t="shared" ca="1" si="132"/>
        <v>0</v>
      </c>
      <c r="Q323" s="349">
        <f t="shared" ca="1" si="133"/>
        <v>0</v>
      </c>
      <c r="R323" s="375">
        <f t="shared" ca="1" si="134"/>
        <v>0</v>
      </c>
      <c r="S323" s="376"/>
      <c r="T323" s="109">
        <f t="shared" ca="1" si="135"/>
        <v>0</v>
      </c>
      <c r="U323" s="22">
        <f t="shared" ca="1" si="136"/>
        <v>0</v>
      </c>
      <c r="V323" s="22">
        <f t="shared" ca="1" si="137"/>
        <v>0</v>
      </c>
      <c r="W323" s="349">
        <f t="shared" ca="1" si="138"/>
        <v>0</v>
      </c>
      <c r="X323" s="375">
        <f t="shared" ca="1" si="139"/>
        <v>0</v>
      </c>
      <c r="Y323" s="376"/>
      <c r="Z323" s="109">
        <f t="shared" ca="1" si="140"/>
        <v>0</v>
      </c>
      <c r="AA323" s="22">
        <f t="shared" ca="1" si="141"/>
        <v>0</v>
      </c>
      <c r="AB323" s="22">
        <f t="shared" ca="1" si="142"/>
        <v>0</v>
      </c>
      <c r="AC323" s="349">
        <f t="shared" ca="1" si="143"/>
        <v>0</v>
      </c>
      <c r="AD323" s="375">
        <f t="shared" ca="1" si="144"/>
        <v>0</v>
      </c>
      <c r="AE323" s="376"/>
      <c r="AF323" s="109">
        <f t="shared" ca="1" si="145"/>
        <v>0</v>
      </c>
      <c r="AG323" s="22">
        <f t="shared" ca="1" si="146"/>
        <v>0</v>
      </c>
      <c r="AH323" s="22">
        <f t="shared" ca="1" si="147"/>
        <v>0</v>
      </c>
      <c r="AI323" s="349">
        <f t="shared" ca="1" si="148"/>
        <v>0</v>
      </c>
      <c r="AJ323" s="375">
        <f t="shared" ca="1" si="149"/>
        <v>0</v>
      </c>
    </row>
    <row r="324" spans="1:36" ht="15.75" hidden="1" thickBot="1">
      <c r="A324" s="20"/>
      <c r="B324" s="109">
        <f t="shared" ca="1" si="120"/>
        <v>0</v>
      </c>
      <c r="C324" s="22">
        <f t="shared" ca="1" si="121"/>
        <v>0</v>
      </c>
      <c r="D324" s="22">
        <f t="shared" ca="1" si="122"/>
        <v>0</v>
      </c>
      <c r="E324" s="349">
        <f t="shared" ca="1" si="123"/>
        <v>0</v>
      </c>
      <c r="F324" s="23">
        <f t="shared" ca="1" si="124"/>
        <v>0</v>
      </c>
      <c r="G324" s="376"/>
      <c r="H324" s="109">
        <f t="shared" ca="1" si="125"/>
        <v>0</v>
      </c>
      <c r="I324" s="22">
        <f t="shared" ca="1" si="126"/>
        <v>0</v>
      </c>
      <c r="J324" s="22">
        <f t="shared" ca="1" si="127"/>
        <v>0</v>
      </c>
      <c r="K324" s="349">
        <f t="shared" ca="1" si="128"/>
        <v>0</v>
      </c>
      <c r="L324" s="375">
        <f t="shared" ca="1" si="129"/>
        <v>0</v>
      </c>
      <c r="M324" s="376"/>
      <c r="N324" s="109">
        <f t="shared" ca="1" si="130"/>
        <v>0</v>
      </c>
      <c r="O324" s="22">
        <f t="shared" ca="1" si="131"/>
        <v>0</v>
      </c>
      <c r="P324" s="22">
        <f t="shared" ca="1" si="132"/>
        <v>0</v>
      </c>
      <c r="Q324" s="349">
        <f t="shared" ca="1" si="133"/>
        <v>0</v>
      </c>
      <c r="R324" s="375">
        <f t="shared" ca="1" si="134"/>
        <v>0</v>
      </c>
      <c r="S324" s="376"/>
      <c r="T324" s="109">
        <f t="shared" ca="1" si="135"/>
        <v>0</v>
      </c>
      <c r="U324" s="22">
        <f t="shared" ca="1" si="136"/>
        <v>0</v>
      </c>
      <c r="V324" s="22">
        <f t="shared" ca="1" si="137"/>
        <v>0</v>
      </c>
      <c r="W324" s="349">
        <f t="shared" ca="1" si="138"/>
        <v>0</v>
      </c>
      <c r="X324" s="375">
        <f t="shared" ca="1" si="139"/>
        <v>0</v>
      </c>
      <c r="Y324" s="376"/>
      <c r="Z324" s="109">
        <f t="shared" ca="1" si="140"/>
        <v>0</v>
      </c>
      <c r="AA324" s="22">
        <f t="shared" ca="1" si="141"/>
        <v>0</v>
      </c>
      <c r="AB324" s="22">
        <f t="shared" ca="1" si="142"/>
        <v>0</v>
      </c>
      <c r="AC324" s="349">
        <f t="shared" ca="1" si="143"/>
        <v>0</v>
      </c>
      <c r="AD324" s="375">
        <f t="shared" ca="1" si="144"/>
        <v>0</v>
      </c>
      <c r="AE324" s="376"/>
      <c r="AF324" s="109">
        <f t="shared" ca="1" si="145"/>
        <v>0</v>
      </c>
      <c r="AG324" s="22">
        <f t="shared" ca="1" si="146"/>
        <v>0</v>
      </c>
      <c r="AH324" s="22">
        <f t="shared" ca="1" si="147"/>
        <v>0</v>
      </c>
      <c r="AI324" s="349">
        <f t="shared" ca="1" si="148"/>
        <v>0</v>
      </c>
      <c r="AJ324" s="375">
        <f t="shared" ca="1" si="149"/>
        <v>0</v>
      </c>
    </row>
    <row r="325" spans="1:36" ht="15.75" hidden="1" thickBot="1">
      <c r="A325" s="20"/>
      <c r="B325" s="109">
        <f t="shared" ref="B325:B388" ca="1" si="150">INDIRECT("Відомість!dl"&amp;ROW())</f>
        <v>0</v>
      </c>
      <c r="C325" s="22">
        <f t="shared" ref="C325:C388" ca="1" si="151">INDIRECT("Відомість!dm"&amp;ROW())</f>
        <v>0</v>
      </c>
      <c r="D325" s="22">
        <f t="shared" ref="D325:D388" ca="1" si="152">INDIRECT("Відомість!dn"&amp;ROW())</f>
        <v>0</v>
      </c>
      <c r="E325" s="349">
        <f t="shared" ref="E325:E388" ca="1" si="153">INDIRECT("Відомість!do"&amp;ROW())</f>
        <v>0</v>
      </c>
      <c r="F325" s="23">
        <f t="shared" ref="F325:F388" ca="1" si="154">IF(B325=0,0,INDIRECT("Відомість!dh"&amp;ROW()))</f>
        <v>0</v>
      </c>
      <c r="G325" s="376"/>
      <c r="H325" s="109">
        <f t="shared" ref="H325:H388" ca="1" si="155">INDIRECT("Відомість!dl"&amp;ROW())</f>
        <v>0</v>
      </c>
      <c r="I325" s="22">
        <f t="shared" ref="I325:I388" ca="1" si="156">INDIRECT("Відомість!dm"&amp;ROW())</f>
        <v>0</v>
      </c>
      <c r="J325" s="22">
        <f t="shared" ref="J325:J388" ca="1" si="157">INDIRECT("Відомість!dn"&amp;ROW())</f>
        <v>0</v>
      </c>
      <c r="K325" s="349">
        <f t="shared" ref="K325:K388" ca="1" si="158">INDIRECT("Відомість!do"&amp;ROW())</f>
        <v>0</v>
      </c>
      <c r="L325" s="375">
        <f t="shared" ref="L325:L388" ca="1" si="159">INDIRECT("Озд!AX"&amp;ROW()+4)</f>
        <v>0</v>
      </c>
      <c r="M325" s="376"/>
      <c r="N325" s="109">
        <f t="shared" ref="N325:N388" ca="1" si="160">INDIRECT("Відомість!dl"&amp;ROW())</f>
        <v>0</v>
      </c>
      <c r="O325" s="22">
        <f t="shared" ref="O325:O388" ca="1" si="161">INDIRECT("Відомість!dm"&amp;ROW())</f>
        <v>0</v>
      </c>
      <c r="P325" s="22">
        <f t="shared" ref="P325:P388" ca="1" si="162">INDIRECT("Відомість!dn"&amp;ROW())</f>
        <v>0</v>
      </c>
      <c r="Q325" s="349">
        <f t="shared" ref="Q325:Q388" ca="1" si="163">INDIRECT("Відомість!do"&amp;ROW())</f>
        <v>0</v>
      </c>
      <c r="R325" s="375">
        <f t="shared" ref="R325:R388" ca="1" si="164">INDIRECT("Озд!BX"&amp;ROW()+4)</f>
        <v>0</v>
      </c>
      <c r="S325" s="376"/>
      <c r="T325" s="109">
        <f t="shared" ref="T325:T388" ca="1" si="165">INDIRECT("Відомість!dl"&amp;ROW())</f>
        <v>0</v>
      </c>
      <c r="U325" s="22">
        <f t="shared" ref="U325:U388" ca="1" si="166">INDIRECT("Відомість!dm"&amp;ROW())</f>
        <v>0</v>
      </c>
      <c r="V325" s="22">
        <f t="shared" ref="V325:V388" ca="1" si="167">INDIRECT("Відомість!dn"&amp;ROW())</f>
        <v>0</v>
      </c>
      <c r="W325" s="349">
        <f t="shared" ref="W325:W388" ca="1" si="168">INDIRECT("Відомість!do"&amp;ROW())</f>
        <v>0</v>
      </c>
      <c r="X325" s="375">
        <f t="shared" ref="X325:X388" ca="1" si="169">INDIRECT("Озд!CX"&amp;ROW()+4)</f>
        <v>0</v>
      </c>
      <c r="Y325" s="376"/>
      <c r="Z325" s="109">
        <f t="shared" ref="Z325:Z388" ca="1" si="170">INDIRECT("Відомість!dl"&amp;ROW())</f>
        <v>0</v>
      </c>
      <c r="AA325" s="22">
        <f t="shared" ref="AA325:AA388" ca="1" si="171">INDIRECT("Відомість!dm"&amp;ROW())</f>
        <v>0</v>
      </c>
      <c r="AB325" s="22">
        <f t="shared" ref="AB325:AB388" ca="1" si="172">INDIRECT("Відомість!dn"&amp;ROW())</f>
        <v>0</v>
      </c>
      <c r="AC325" s="349">
        <f t="shared" ref="AC325:AC388" ca="1" si="173">INDIRECT("Відомість!do"&amp;ROW())</f>
        <v>0</v>
      </c>
      <c r="AD325" s="375">
        <f t="shared" ref="AD325:AD388" ca="1" si="174">INDIRECT("Озд!DX"&amp;ROW()+4)</f>
        <v>0</v>
      </c>
      <c r="AE325" s="376"/>
      <c r="AF325" s="109">
        <f t="shared" ref="AF325:AF388" ca="1" si="175">INDIRECT("Відомість!dl"&amp;ROW())</f>
        <v>0</v>
      </c>
      <c r="AG325" s="22">
        <f t="shared" ref="AG325:AG388" ca="1" si="176">INDIRECT("Відомість!dm"&amp;ROW())</f>
        <v>0</v>
      </c>
      <c r="AH325" s="22">
        <f t="shared" ref="AH325:AH388" ca="1" si="177">INDIRECT("Відомість!dn"&amp;ROW())</f>
        <v>0</v>
      </c>
      <c r="AI325" s="349">
        <f t="shared" ref="AI325:AI388" ca="1" si="178">INDIRECT("Відомість!do"&amp;ROW())</f>
        <v>0</v>
      </c>
      <c r="AJ325" s="375">
        <f t="shared" ref="AJ325:AJ388" ca="1" si="179">INDIRECT("Озд!EX"&amp;ROW()+4)</f>
        <v>0</v>
      </c>
    </row>
    <row r="326" spans="1:36" ht="15.75" hidden="1" thickBot="1">
      <c r="A326" s="20"/>
      <c r="B326" s="109">
        <f t="shared" ca="1" si="150"/>
        <v>0</v>
      </c>
      <c r="C326" s="22">
        <f t="shared" ca="1" si="151"/>
        <v>0</v>
      </c>
      <c r="D326" s="22">
        <f t="shared" ca="1" si="152"/>
        <v>0</v>
      </c>
      <c r="E326" s="349">
        <f t="shared" ca="1" si="153"/>
        <v>0</v>
      </c>
      <c r="F326" s="23">
        <f t="shared" ca="1" si="154"/>
        <v>0</v>
      </c>
      <c r="G326" s="376"/>
      <c r="H326" s="109">
        <f t="shared" ca="1" si="155"/>
        <v>0</v>
      </c>
      <c r="I326" s="22">
        <f t="shared" ca="1" si="156"/>
        <v>0</v>
      </c>
      <c r="J326" s="22">
        <f t="shared" ca="1" si="157"/>
        <v>0</v>
      </c>
      <c r="K326" s="349">
        <f t="shared" ca="1" si="158"/>
        <v>0</v>
      </c>
      <c r="L326" s="375">
        <f t="shared" ca="1" si="159"/>
        <v>0</v>
      </c>
      <c r="M326" s="376"/>
      <c r="N326" s="109">
        <f t="shared" ca="1" si="160"/>
        <v>0</v>
      </c>
      <c r="O326" s="22">
        <f t="shared" ca="1" si="161"/>
        <v>0</v>
      </c>
      <c r="P326" s="22">
        <f t="shared" ca="1" si="162"/>
        <v>0</v>
      </c>
      <c r="Q326" s="349">
        <f t="shared" ca="1" si="163"/>
        <v>0</v>
      </c>
      <c r="R326" s="375">
        <f t="shared" ca="1" si="164"/>
        <v>0</v>
      </c>
      <c r="S326" s="376"/>
      <c r="T326" s="109">
        <f t="shared" ca="1" si="165"/>
        <v>0</v>
      </c>
      <c r="U326" s="22">
        <f t="shared" ca="1" si="166"/>
        <v>0</v>
      </c>
      <c r="V326" s="22">
        <f t="shared" ca="1" si="167"/>
        <v>0</v>
      </c>
      <c r="W326" s="349">
        <f t="shared" ca="1" si="168"/>
        <v>0</v>
      </c>
      <c r="X326" s="375">
        <f t="shared" ca="1" si="169"/>
        <v>0</v>
      </c>
      <c r="Y326" s="376"/>
      <c r="Z326" s="109">
        <f t="shared" ca="1" si="170"/>
        <v>0</v>
      </c>
      <c r="AA326" s="22">
        <f t="shared" ca="1" si="171"/>
        <v>0</v>
      </c>
      <c r="AB326" s="22">
        <f t="shared" ca="1" si="172"/>
        <v>0</v>
      </c>
      <c r="AC326" s="349">
        <f t="shared" ca="1" si="173"/>
        <v>0</v>
      </c>
      <c r="AD326" s="375">
        <f t="shared" ca="1" si="174"/>
        <v>0</v>
      </c>
      <c r="AE326" s="376"/>
      <c r="AF326" s="109">
        <f t="shared" ca="1" si="175"/>
        <v>0</v>
      </c>
      <c r="AG326" s="22">
        <f t="shared" ca="1" si="176"/>
        <v>0</v>
      </c>
      <c r="AH326" s="22">
        <f t="shared" ca="1" si="177"/>
        <v>0</v>
      </c>
      <c r="AI326" s="349">
        <f t="shared" ca="1" si="178"/>
        <v>0</v>
      </c>
      <c r="AJ326" s="375">
        <f t="shared" ca="1" si="179"/>
        <v>0</v>
      </c>
    </row>
    <row r="327" spans="1:36" ht="15.75" hidden="1" thickBot="1">
      <c r="A327" s="20"/>
      <c r="B327" s="109">
        <f t="shared" ca="1" si="150"/>
        <v>0</v>
      </c>
      <c r="C327" s="22">
        <f t="shared" ca="1" si="151"/>
        <v>0</v>
      </c>
      <c r="D327" s="22">
        <f t="shared" ca="1" si="152"/>
        <v>0</v>
      </c>
      <c r="E327" s="349">
        <f t="shared" ca="1" si="153"/>
        <v>0</v>
      </c>
      <c r="F327" s="23">
        <f t="shared" ca="1" si="154"/>
        <v>0</v>
      </c>
      <c r="G327" s="376"/>
      <c r="H327" s="109">
        <f t="shared" ca="1" si="155"/>
        <v>0</v>
      </c>
      <c r="I327" s="22">
        <f t="shared" ca="1" si="156"/>
        <v>0</v>
      </c>
      <c r="J327" s="22">
        <f t="shared" ca="1" si="157"/>
        <v>0</v>
      </c>
      <c r="K327" s="349">
        <f t="shared" ca="1" si="158"/>
        <v>0</v>
      </c>
      <c r="L327" s="375">
        <f t="shared" ca="1" si="159"/>
        <v>0</v>
      </c>
      <c r="M327" s="376"/>
      <c r="N327" s="109">
        <f t="shared" ca="1" si="160"/>
        <v>0</v>
      </c>
      <c r="O327" s="22">
        <f t="shared" ca="1" si="161"/>
        <v>0</v>
      </c>
      <c r="P327" s="22">
        <f t="shared" ca="1" si="162"/>
        <v>0</v>
      </c>
      <c r="Q327" s="349">
        <f t="shared" ca="1" si="163"/>
        <v>0</v>
      </c>
      <c r="R327" s="375">
        <f t="shared" ca="1" si="164"/>
        <v>0</v>
      </c>
      <c r="S327" s="376"/>
      <c r="T327" s="109">
        <f t="shared" ca="1" si="165"/>
        <v>0</v>
      </c>
      <c r="U327" s="22">
        <f t="shared" ca="1" si="166"/>
        <v>0</v>
      </c>
      <c r="V327" s="22">
        <f t="shared" ca="1" si="167"/>
        <v>0</v>
      </c>
      <c r="W327" s="349">
        <f t="shared" ca="1" si="168"/>
        <v>0</v>
      </c>
      <c r="X327" s="375">
        <f t="shared" ca="1" si="169"/>
        <v>0</v>
      </c>
      <c r="Y327" s="376"/>
      <c r="Z327" s="109">
        <f t="shared" ca="1" si="170"/>
        <v>0</v>
      </c>
      <c r="AA327" s="22">
        <f t="shared" ca="1" si="171"/>
        <v>0</v>
      </c>
      <c r="AB327" s="22">
        <f t="shared" ca="1" si="172"/>
        <v>0</v>
      </c>
      <c r="AC327" s="349">
        <f t="shared" ca="1" si="173"/>
        <v>0</v>
      </c>
      <c r="AD327" s="375">
        <f t="shared" ca="1" si="174"/>
        <v>0</v>
      </c>
      <c r="AE327" s="376"/>
      <c r="AF327" s="109">
        <f t="shared" ca="1" si="175"/>
        <v>0</v>
      </c>
      <c r="AG327" s="22">
        <f t="shared" ca="1" si="176"/>
        <v>0</v>
      </c>
      <c r="AH327" s="22">
        <f t="shared" ca="1" si="177"/>
        <v>0</v>
      </c>
      <c r="AI327" s="349">
        <f t="shared" ca="1" si="178"/>
        <v>0</v>
      </c>
      <c r="AJ327" s="375">
        <f t="shared" ca="1" si="179"/>
        <v>0</v>
      </c>
    </row>
    <row r="328" spans="1:36" ht="15.75" hidden="1" thickBot="1">
      <c r="A328" s="20"/>
      <c r="B328" s="109">
        <f t="shared" ca="1" si="150"/>
        <v>0</v>
      </c>
      <c r="C328" s="22">
        <f t="shared" ca="1" si="151"/>
        <v>0</v>
      </c>
      <c r="D328" s="22">
        <f t="shared" ca="1" si="152"/>
        <v>0</v>
      </c>
      <c r="E328" s="349">
        <f t="shared" ca="1" si="153"/>
        <v>0</v>
      </c>
      <c r="F328" s="23">
        <f t="shared" ca="1" si="154"/>
        <v>0</v>
      </c>
      <c r="G328" s="376"/>
      <c r="H328" s="109">
        <f t="shared" ca="1" si="155"/>
        <v>0</v>
      </c>
      <c r="I328" s="22">
        <f t="shared" ca="1" si="156"/>
        <v>0</v>
      </c>
      <c r="J328" s="22">
        <f t="shared" ca="1" si="157"/>
        <v>0</v>
      </c>
      <c r="K328" s="349">
        <f t="shared" ca="1" si="158"/>
        <v>0</v>
      </c>
      <c r="L328" s="375">
        <f t="shared" ca="1" si="159"/>
        <v>0</v>
      </c>
      <c r="M328" s="376"/>
      <c r="N328" s="109">
        <f t="shared" ca="1" si="160"/>
        <v>0</v>
      </c>
      <c r="O328" s="22">
        <f t="shared" ca="1" si="161"/>
        <v>0</v>
      </c>
      <c r="P328" s="22">
        <f t="shared" ca="1" si="162"/>
        <v>0</v>
      </c>
      <c r="Q328" s="349">
        <f t="shared" ca="1" si="163"/>
        <v>0</v>
      </c>
      <c r="R328" s="375">
        <f t="shared" ca="1" si="164"/>
        <v>0</v>
      </c>
      <c r="S328" s="376"/>
      <c r="T328" s="109">
        <f t="shared" ca="1" si="165"/>
        <v>0</v>
      </c>
      <c r="U328" s="22">
        <f t="shared" ca="1" si="166"/>
        <v>0</v>
      </c>
      <c r="V328" s="22">
        <f t="shared" ca="1" si="167"/>
        <v>0</v>
      </c>
      <c r="W328" s="349">
        <f t="shared" ca="1" si="168"/>
        <v>0</v>
      </c>
      <c r="X328" s="375">
        <f t="shared" ca="1" si="169"/>
        <v>0</v>
      </c>
      <c r="Y328" s="376"/>
      <c r="Z328" s="109">
        <f t="shared" ca="1" si="170"/>
        <v>0</v>
      </c>
      <c r="AA328" s="22">
        <f t="shared" ca="1" si="171"/>
        <v>0</v>
      </c>
      <c r="AB328" s="22">
        <f t="shared" ca="1" si="172"/>
        <v>0</v>
      </c>
      <c r="AC328" s="349">
        <f t="shared" ca="1" si="173"/>
        <v>0</v>
      </c>
      <c r="AD328" s="375">
        <f t="shared" ca="1" si="174"/>
        <v>0</v>
      </c>
      <c r="AE328" s="376"/>
      <c r="AF328" s="109">
        <f t="shared" ca="1" si="175"/>
        <v>0</v>
      </c>
      <c r="AG328" s="22">
        <f t="shared" ca="1" si="176"/>
        <v>0</v>
      </c>
      <c r="AH328" s="22">
        <f t="shared" ca="1" si="177"/>
        <v>0</v>
      </c>
      <c r="AI328" s="349">
        <f t="shared" ca="1" si="178"/>
        <v>0</v>
      </c>
      <c r="AJ328" s="375">
        <f t="shared" ca="1" si="179"/>
        <v>0</v>
      </c>
    </row>
    <row r="329" spans="1:36" ht="15.75" hidden="1" thickBot="1">
      <c r="A329" s="20"/>
      <c r="B329" s="109">
        <f t="shared" ca="1" si="150"/>
        <v>0</v>
      </c>
      <c r="C329" s="22">
        <f t="shared" ca="1" si="151"/>
        <v>0</v>
      </c>
      <c r="D329" s="22">
        <f t="shared" ca="1" si="152"/>
        <v>0</v>
      </c>
      <c r="E329" s="349">
        <f t="shared" ca="1" si="153"/>
        <v>0</v>
      </c>
      <c r="F329" s="23">
        <f t="shared" ca="1" si="154"/>
        <v>0</v>
      </c>
      <c r="G329" s="376"/>
      <c r="H329" s="109">
        <f t="shared" ca="1" si="155"/>
        <v>0</v>
      </c>
      <c r="I329" s="22">
        <f t="shared" ca="1" si="156"/>
        <v>0</v>
      </c>
      <c r="J329" s="22">
        <f t="shared" ca="1" si="157"/>
        <v>0</v>
      </c>
      <c r="K329" s="349">
        <f t="shared" ca="1" si="158"/>
        <v>0</v>
      </c>
      <c r="L329" s="375">
        <f t="shared" ca="1" si="159"/>
        <v>0</v>
      </c>
      <c r="M329" s="376"/>
      <c r="N329" s="109">
        <f t="shared" ca="1" si="160"/>
        <v>0</v>
      </c>
      <c r="O329" s="22">
        <f t="shared" ca="1" si="161"/>
        <v>0</v>
      </c>
      <c r="P329" s="22">
        <f t="shared" ca="1" si="162"/>
        <v>0</v>
      </c>
      <c r="Q329" s="349">
        <f t="shared" ca="1" si="163"/>
        <v>0</v>
      </c>
      <c r="R329" s="375">
        <f t="shared" ca="1" si="164"/>
        <v>0</v>
      </c>
      <c r="S329" s="376"/>
      <c r="T329" s="109">
        <f t="shared" ca="1" si="165"/>
        <v>0</v>
      </c>
      <c r="U329" s="22">
        <f t="shared" ca="1" si="166"/>
        <v>0</v>
      </c>
      <c r="V329" s="22">
        <f t="shared" ca="1" si="167"/>
        <v>0</v>
      </c>
      <c r="W329" s="349">
        <f t="shared" ca="1" si="168"/>
        <v>0</v>
      </c>
      <c r="X329" s="375">
        <f t="shared" ca="1" si="169"/>
        <v>0</v>
      </c>
      <c r="Y329" s="376"/>
      <c r="Z329" s="109">
        <f t="shared" ca="1" si="170"/>
        <v>0</v>
      </c>
      <c r="AA329" s="22">
        <f t="shared" ca="1" si="171"/>
        <v>0</v>
      </c>
      <c r="AB329" s="22">
        <f t="shared" ca="1" si="172"/>
        <v>0</v>
      </c>
      <c r="AC329" s="349">
        <f t="shared" ca="1" si="173"/>
        <v>0</v>
      </c>
      <c r="AD329" s="375">
        <f t="shared" ca="1" si="174"/>
        <v>0</v>
      </c>
      <c r="AE329" s="376"/>
      <c r="AF329" s="109">
        <f t="shared" ca="1" si="175"/>
        <v>0</v>
      </c>
      <c r="AG329" s="22">
        <f t="shared" ca="1" si="176"/>
        <v>0</v>
      </c>
      <c r="AH329" s="22">
        <f t="shared" ca="1" si="177"/>
        <v>0</v>
      </c>
      <c r="AI329" s="349">
        <f t="shared" ca="1" si="178"/>
        <v>0</v>
      </c>
      <c r="AJ329" s="375">
        <f t="shared" ca="1" si="179"/>
        <v>0</v>
      </c>
    </row>
    <row r="330" spans="1:36" ht="15.75" hidden="1" thickBot="1">
      <c r="A330" s="20"/>
      <c r="B330" s="109">
        <f t="shared" ca="1" si="150"/>
        <v>0</v>
      </c>
      <c r="C330" s="22">
        <f t="shared" ca="1" si="151"/>
        <v>0</v>
      </c>
      <c r="D330" s="22">
        <f t="shared" ca="1" si="152"/>
        <v>0</v>
      </c>
      <c r="E330" s="349">
        <f t="shared" ca="1" si="153"/>
        <v>0</v>
      </c>
      <c r="F330" s="23">
        <f t="shared" ca="1" si="154"/>
        <v>0</v>
      </c>
      <c r="G330" s="376"/>
      <c r="H330" s="109">
        <f t="shared" ca="1" si="155"/>
        <v>0</v>
      </c>
      <c r="I330" s="22">
        <f t="shared" ca="1" si="156"/>
        <v>0</v>
      </c>
      <c r="J330" s="22">
        <f t="shared" ca="1" si="157"/>
        <v>0</v>
      </c>
      <c r="K330" s="349">
        <f t="shared" ca="1" si="158"/>
        <v>0</v>
      </c>
      <c r="L330" s="375">
        <f t="shared" ca="1" si="159"/>
        <v>0</v>
      </c>
      <c r="M330" s="376"/>
      <c r="N330" s="109">
        <f t="shared" ca="1" si="160"/>
        <v>0</v>
      </c>
      <c r="O330" s="22">
        <f t="shared" ca="1" si="161"/>
        <v>0</v>
      </c>
      <c r="P330" s="22">
        <f t="shared" ca="1" si="162"/>
        <v>0</v>
      </c>
      <c r="Q330" s="349">
        <f t="shared" ca="1" si="163"/>
        <v>0</v>
      </c>
      <c r="R330" s="375">
        <f t="shared" ca="1" si="164"/>
        <v>0</v>
      </c>
      <c r="S330" s="376"/>
      <c r="T330" s="109">
        <f t="shared" ca="1" si="165"/>
        <v>0</v>
      </c>
      <c r="U330" s="22">
        <f t="shared" ca="1" si="166"/>
        <v>0</v>
      </c>
      <c r="V330" s="22">
        <f t="shared" ca="1" si="167"/>
        <v>0</v>
      </c>
      <c r="W330" s="349">
        <f t="shared" ca="1" si="168"/>
        <v>0</v>
      </c>
      <c r="X330" s="375">
        <f t="shared" ca="1" si="169"/>
        <v>0</v>
      </c>
      <c r="Y330" s="376"/>
      <c r="Z330" s="109">
        <f t="shared" ca="1" si="170"/>
        <v>0</v>
      </c>
      <c r="AA330" s="22">
        <f t="shared" ca="1" si="171"/>
        <v>0</v>
      </c>
      <c r="AB330" s="22">
        <f t="shared" ca="1" si="172"/>
        <v>0</v>
      </c>
      <c r="AC330" s="349">
        <f t="shared" ca="1" si="173"/>
        <v>0</v>
      </c>
      <c r="AD330" s="375">
        <f t="shared" ca="1" si="174"/>
        <v>0</v>
      </c>
      <c r="AE330" s="376"/>
      <c r="AF330" s="109">
        <f t="shared" ca="1" si="175"/>
        <v>0</v>
      </c>
      <c r="AG330" s="22">
        <f t="shared" ca="1" si="176"/>
        <v>0</v>
      </c>
      <c r="AH330" s="22">
        <f t="shared" ca="1" si="177"/>
        <v>0</v>
      </c>
      <c r="AI330" s="349">
        <f t="shared" ca="1" si="178"/>
        <v>0</v>
      </c>
      <c r="AJ330" s="375">
        <f t="shared" ca="1" si="179"/>
        <v>0</v>
      </c>
    </row>
    <row r="331" spans="1:36" ht="15.75" hidden="1" thickBot="1">
      <c r="A331" s="20"/>
      <c r="B331" s="109">
        <f t="shared" ca="1" si="150"/>
        <v>0</v>
      </c>
      <c r="C331" s="22">
        <f t="shared" ca="1" si="151"/>
        <v>0</v>
      </c>
      <c r="D331" s="22">
        <f t="shared" ca="1" si="152"/>
        <v>0</v>
      </c>
      <c r="E331" s="349">
        <f t="shared" ca="1" si="153"/>
        <v>0</v>
      </c>
      <c r="F331" s="23">
        <f t="shared" ca="1" si="154"/>
        <v>0</v>
      </c>
      <c r="G331" s="376"/>
      <c r="H331" s="109">
        <f t="shared" ca="1" si="155"/>
        <v>0</v>
      </c>
      <c r="I331" s="22">
        <f t="shared" ca="1" si="156"/>
        <v>0</v>
      </c>
      <c r="J331" s="22">
        <f t="shared" ca="1" si="157"/>
        <v>0</v>
      </c>
      <c r="K331" s="349">
        <f t="shared" ca="1" si="158"/>
        <v>0</v>
      </c>
      <c r="L331" s="375">
        <f t="shared" ca="1" si="159"/>
        <v>0</v>
      </c>
      <c r="M331" s="376"/>
      <c r="N331" s="109">
        <f t="shared" ca="1" si="160"/>
        <v>0</v>
      </c>
      <c r="O331" s="22">
        <f t="shared" ca="1" si="161"/>
        <v>0</v>
      </c>
      <c r="P331" s="22">
        <f t="shared" ca="1" si="162"/>
        <v>0</v>
      </c>
      <c r="Q331" s="349">
        <f t="shared" ca="1" si="163"/>
        <v>0</v>
      </c>
      <c r="R331" s="375">
        <f t="shared" ca="1" si="164"/>
        <v>0</v>
      </c>
      <c r="S331" s="376"/>
      <c r="T331" s="109">
        <f t="shared" ca="1" si="165"/>
        <v>0</v>
      </c>
      <c r="U331" s="22">
        <f t="shared" ca="1" si="166"/>
        <v>0</v>
      </c>
      <c r="V331" s="22">
        <f t="shared" ca="1" si="167"/>
        <v>0</v>
      </c>
      <c r="W331" s="349">
        <f t="shared" ca="1" si="168"/>
        <v>0</v>
      </c>
      <c r="X331" s="375">
        <f t="shared" ca="1" si="169"/>
        <v>0</v>
      </c>
      <c r="Y331" s="376"/>
      <c r="Z331" s="109">
        <f t="shared" ca="1" si="170"/>
        <v>0</v>
      </c>
      <c r="AA331" s="22">
        <f t="shared" ca="1" si="171"/>
        <v>0</v>
      </c>
      <c r="AB331" s="22">
        <f t="shared" ca="1" si="172"/>
        <v>0</v>
      </c>
      <c r="AC331" s="349">
        <f t="shared" ca="1" si="173"/>
        <v>0</v>
      </c>
      <c r="AD331" s="375">
        <f t="shared" ca="1" si="174"/>
        <v>0</v>
      </c>
      <c r="AE331" s="376"/>
      <c r="AF331" s="109">
        <f t="shared" ca="1" si="175"/>
        <v>0</v>
      </c>
      <c r="AG331" s="22">
        <f t="shared" ca="1" si="176"/>
        <v>0</v>
      </c>
      <c r="AH331" s="22">
        <f t="shared" ca="1" si="177"/>
        <v>0</v>
      </c>
      <c r="AI331" s="349">
        <f t="shared" ca="1" si="178"/>
        <v>0</v>
      </c>
      <c r="AJ331" s="375">
        <f t="shared" ca="1" si="179"/>
        <v>0</v>
      </c>
    </row>
    <row r="332" spans="1:36" ht="15.75" hidden="1" thickBot="1">
      <c r="A332" s="20"/>
      <c r="B332" s="109">
        <f t="shared" ca="1" si="150"/>
        <v>0</v>
      </c>
      <c r="C332" s="22">
        <f t="shared" ca="1" si="151"/>
        <v>0</v>
      </c>
      <c r="D332" s="22">
        <f t="shared" ca="1" si="152"/>
        <v>0</v>
      </c>
      <c r="E332" s="349">
        <f t="shared" ca="1" si="153"/>
        <v>0</v>
      </c>
      <c r="F332" s="23">
        <f t="shared" ca="1" si="154"/>
        <v>0</v>
      </c>
      <c r="G332" s="376"/>
      <c r="H332" s="109">
        <f t="shared" ca="1" si="155"/>
        <v>0</v>
      </c>
      <c r="I332" s="22">
        <f t="shared" ca="1" si="156"/>
        <v>0</v>
      </c>
      <c r="J332" s="22">
        <f t="shared" ca="1" si="157"/>
        <v>0</v>
      </c>
      <c r="K332" s="349">
        <f t="shared" ca="1" si="158"/>
        <v>0</v>
      </c>
      <c r="L332" s="375">
        <f t="shared" ca="1" si="159"/>
        <v>0</v>
      </c>
      <c r="M332" s="376"/>
      <c r="N332" s="109">
        <f t="shared" ca="1" si="160"/>
        <v>0</v>
      </c>
      <c r="O332" s="22">
        <f t="shared" ca="1" si="161"/>
        <v>0</v>
      </c>
      <c r="P332" s="22">
        <f t="shared" ca="1" si="162"/>
        <v>0</v>
      </c>
      <c r="Q332" s="349">
        <f t="shared" ca="1" si="163"/>
        <v>0</v>
      </c>
      <c r="R332" s="375">
        <f t="shared" ca="1" si="164"/>
        <v>0</v>
      </c>
      <c r="S332" s="376"/>
      <c r="T332" s="109">
        <f t="shared" ca="1" si="165"/>
        <v>0</v>
      </c>
      <c r="U332" s="22">
        <f t="shared" ca="1" si="166"/>
        <v>0</v>
      </c>
      <c r="V332" s="22">
        <f t="shared" ca="1" si="167"/>
        <v>0</v>
      </c>
      <c r="W332" s="349">
        <f t="shared" ca="1" si="168"/>
        <v>0</v>
      </c>
      <c r="X332" s="375">
        <f t="shared" ca="1" si="169"/>
        <v>0</v>
      </c>
      <c r="Y332" s="376"/>
      <c r="Z332" s="109">
        <f t="shared" ca="1" si="170"/>
        <v>0</v>
      </c>
      <c r="AA332" s="22">
        <f t="shared" ca="1" si="171"/>
        <v>0</v>
      </c>
      <c r="AB332" s="22">
        <f t="shared" ca="1" si="172"/>
        <v>0</v>
      </c>
      <c r="AC332" s="349">
        <f t="shared" ca="1" si="173"/>
        <v>0</v>
      </c>
      <c r="AD332" s="375">
        <f t="shared" ca="1" si="174"/>
        <v>0</v>
      </c>
      <c r="AE332" s="376"/>
      <c r="AF332" s="109">
        <f t="shared" ca="1" si="175"/>
        <v>0</v>
      </c>
      <c r="AG332" s="22">
        <f t="shared" ca="1" si="176"/>
        <v>0</v>
      </c>
      <c r="AH332" s="22">
        <f t="shared" ca="1" si="177"/>
        <v>0</v>
      </c>
      <c r="AI332" s="349">
        <f t="shared" ca="1" si="178"/>
        <v>0</v>
      </c>
      <c r="AJ332" s="375">
        <f t="shared" ca="1" si="179"/>
        <v>0</v>
      </c>
    </row>
    <row r="333" spans="1:36" ht="15.75" hidden="1" thickBot="1">
      <c r="A333" s="20"/>
      <c r="B333" s="109">
        <f t="shared" ca="1" si="150"/>
        <v>0</v>
      </c>
      <c r="C333" s="22">
        <f t="shared" ca="1" si="151"/>
        <v>0</v>
      </c>
      <c r="D333" s="22">
        <f t="shared" ca="1" si="152"/>
        <v>0</v>
      </c>
      <c r="E333" s="349">
        <f t="shared" ca="1" si="153"/>
        <v>0</v>
      </c>
      <c r="F333" s="23">
        <f t="shared" ca="1" si="154"/>
        <v>0</v>
      </c>
      <c r="G333" s="376"/>
      <c r="H333" s="109">
        <f t="shared" ca="1" si="155"/>
        <v>0</v>
      </c>
      <c r="I333" s="22">
        <f t="shared" ca="1" si="156"/>
        <v>0</v>
      </c>
      <c r="J333" s="22">
        <f t="shared" ca="1" si="157"/>
        <v>0</v>
      </c>
      <c r="K333" s="349">
        <f t="shared" ca="1" si="158"/>
        <v>0</v>
      </c>
      <c r="L333" s="375">
        <f t="shared" ca="1" si="159"/>
        <v>0</v>
      </c>
      <c r="M333" s="376"/>
      <c r="N333" s="109">
        <f t="shared" ca="1" si="160"/>
        <v>0</v>
      </c>
      <c r="O333" s="22">
        <f t="shared" ca="1" si="161"/>
        <v>0</v>
      </c>
      <c r="P333" s="22">
        <f t="shared" ca="1" si="162"/>
        <v>0</v>
      </c>
      <c r="Q333" s="349">
        <f t="shared" ca="1" si="163"/>
        <v>0</v>
      </c>
      <c r="R333" s="375">
        <f t="shared" ca="1" si="164"/>
        <v>0</v>
      </c>
      <c r="S333" s="376"/>
      <c r="T333" s="109">
        <f t="shared" ca="1" si="165"/>
        <v>0</v>
      </c>
      <c r="U333" s="22">
        <f t="shared" ca="1" si="166"/>
        <v>0</v>
      </c>
      <c r="V333" s="22">
        <f t="shared" ca="1" si="167"/>
        <v>0</v>
      </c>
      <c r="W333" s="349">
        <f t="shared" ca="1" si="168"/>
        <v>0</v>
      </c>
      <c r="X333" s="375">
        <f t="shared" ca="1" si="169"/>
        <v>0</v>
      </c>
      <c r="Y333" s="376"/>
      <c r="Z333" s="109">
        <f t="shared" ca="1" si="170"/>
        <v>0</v>
      </c>
      <c r="AA333" s="22">
        <f t="shared" ca="1" si="171"/>
        <v>0</v>
      </c>
      <c r="AB333" s="22">
        <f t="shared" ca="1" si="172"/>
        <v>0</v>
      </c>
      <c r="AC333" s="349">
        <f t="shared" ca="1" si="173"/>
        <v>0</v>
      </c>
      <c r="AD333" s="375">
        <f t="shared" ca="1" si="174"/>
        <v>0</v>
      </c>
      <c r="AE333" s="376"/>
      <c r="AF333" s="109">
        <f t="shared" ca="1" si="175"/>
        <v>0</v>
      </c>
      <c r="AG333" s="22">
        <f t="shared" ca="1" si="176"/>
        <v>0</v>
      </c>
      <c r="AH333" s="22">
        <f t="shared" ca="1" si="177"/>
        <v>0</v>
      </c>
      <c r="AI333" s="349">
        <f t="shared" ca="1" si="178"/>
        <v>0</v>
      </c>
      <c r="AJ333" s="375">
        <f t="shared" ca="1" si="179"/>
        <v>0</v>
      </c>
    </row>
    <row r="334" spans="1:36" ht="15.75" hidden="1" thickBot="1">
      <c r="A334" s="20"/>
      <c r="B334" s="109">
        <f t="shared" ca="1" si="150"/>
        <v>0</v>
      </c>
      <c r="C334" s="22">
        <f t="shared" ca="1" si="151"/>
        <v>0</v>
      </c>
      <c r="D334" s="22">
        <f t="shared" ca="1" si="152"/>
        <v>0</v>
      </c>
      <c r="E334" s="349">
        <f t="shared" ca="1" si="153"/>
        <v>0</v>
      </c>
      <c r="F334" s="23">
        <f t="shared" ca="1" si="154"/>
        <v>0</v>
      </c>
      <c r="G334" s="376"/>
      <c r="H334" s="109">
        <f t="shared" ca="1" si="155"/>
        <v>0</v>
      </c>
      <c r="I334" s="22">
        <f t="shared" ca="1" si="156"/>
        <v>0</v>
      </c>
      <c r="J334" s="22">
        <f t="shared" ca="1" si="157"/>
        <v>0</v>
      </c>
      <c r="K334" s="349">
        <f t="shared" ca="1" si="158"/>
        <v>0</v>
      </c>
      <c r="L334" s="375">
        <f t="shared" ca="1" si="159"/>
        <v>0</v>
      </c>
      <c r="M334" s="376"/>
      <c r="N334" s="109">
        <f t="shared" ca="1" si="160"/>
        <v>0</v>
      </c>
      <c r="O334" s="22">
        <f t="shared" ca="1" si="161"/>
        <v>0</v>
      </c>
      <c r="P334" s="22">
        <f t="shared" ca="1" si="162"/>
        <v>0</v>
      </c>
      <c r="Q334" s="349">
        <f t="shared" ca="1" si="163"/>
        <v>0</v>
      </c>
      <c r="R334" s="375">
        <f t="shared" ca="1" si="164"/>
        <v>0</v>
      </c>
      <c r="S334" s="376"/>
      <c r="T334" s="109">
        <f t="shared" ca="1" si="165"/>
        <v>0</v>
      </c>
      <c r="U334" s="22">
        <f t="shared" ca="1" si="166"/>
        <v>0</v>
      </c>
      <c r="V334" s="22">
        <f t="shared" ca="1" si="167"/>
        <v>0</v>
      </c>
      <c r="W334" s="349">
        <f t="shared" ca="1" si="168"/>
        <v>0</v>
      </c>
      <c r="X334" s="375">
        <f t="shared" ca="1" si="169"/>
        <v>0</v>
      </c>
      <c r="Y334" s="376"/>
      <c r="Z334" s="109">
        <f t="shared" ca="1" si="170"/>
        <v>0</v>
      </c>
      <c r="AA334" s="22">
        <f t="shared" ca="1" si="171"/>
        <v>0</v>
      </c>
      <c r="AB334" s="22">
        <f t="shared" ca="1" si="172"/>
        <v>0</v>
      </c>
      <c r="AC334" s="349">
        <f t="shared" ca="1" si="173"/>
        <v>0</v>
      </c>
      <c r="AD334" s="375">
        <f t="shared" ca="1" si="174"/>
        <v>0</v>
      </c>
      <c r="AE334" s="376"/>
      <c r="AF334" s="109">
        <f t="shared" ca="1" si="175"/>
        <v>0</v>
      </c>
      <c r="AG334" s="22">
        <f t="shared" ca="1" si="176"/>
        <v>0</v>
      </c>
      <c r="AH334" s="22">
        <f t="shared" ca="1" si="177"/>
        <v>0</v>
      </c>
      <c r="AI334" s="349">
        <f t="shared" ca="1" si="178"/>
        <v>0</v>
      </c>
      <c r="AJ334" s="375">
        <f t="shared" ca="1" si="179"/>
        <v>0</v>
      </c>
    </row>
    <row r="335" spans="1:36" ht="15.75" hidden="1" thickBot="1">
      <c r="A335" s="20"/>
      <c r="B335" s="109">
        <f t="shared" ca="1" si="150"/>
        <v>0</v>
      </c>
      <c r="C335" s="22">
        <f t="shared" ca="1" si="151"/>
        <v>0</v>
      </c>
      <c r="D335" s="22">
        <f t="shared" ca="1" si="152"/>
        <v>0</v>
      </c>
      <c r="E335" s="349">
        <f t="shared" ca="1" si="153"/>
        <v>0</v>
      </c>
      <c r="F335" s="23">
        <f t="shared" ca="1" si="154"/>
        <v>0</v>
      </c>
      <c r="G335" s="376"/>
      <c r="H335" s="109">
        <f t="shared" ca="1" si="155"/>
        <v>0</v>
      </c>
      <c r="I335" s="22">
        <f t="shared" ca="1" si="156"/>
        <v>0</v>
      </c>
      <c r="J335" s="22">
        <f t="shared" ca="1" si="157"/>
        <v>0</v>
      </c>
      <c r="K335" s="349">
        <f t="shared" ca="1" si="158"/>
        <v>0</v>
      </c>
      <c r="L335" s="375">
        <f t="shared" ca="1" si="159"/>
        <v>0</v>
      </c>
      <c r="M335" s="376"/>
      <c r="N335" s="109">
        <f t="shared" ca="1" si="160"/>
        <v>0</v>
      </c>
      <c r="O335" s="22">
        <f t="shared" ca="1" si="161"/>
        <v>0</v>
      </c>
      <c r="P335" s="22">
        <f t="shared" ca="1" si="162"/>
        <v>0</v>
      </c>
      <c r="Q335" s="349">
        <f t="shared" ca="1" si="163"/>
        <v>0</v>
      </c>
      <c r="R335" s="375">
        <f t="shared" ca="1" si="164"/>
        <v>0</v>
      </c>
      <c r="S335" s="376"/>
      <c r="T335" s="109">
        <f t="shared" ca="1" si="165"/>
        <v>0</v>
      </c>
      <c r="U335" s="22">
        <f t="shared" ca="1" si="166"/>
        <v>0</v>
      </c>
      <c r="V335" s="22">
        <f t="shared" ca="1" si="167"/>
        <v>0</v>
      </c>
      <c r="W335" s="349">
        <f t="shared" ca="1" si="168"/>
        <v>0</v>
      </c>
      <c r="X335" s="375">
        <f t="shared" ca="1" si="169"/>
        <v>0</v>
      </c>
      <c r="Y335" s="376"/>
      <c r="Z335" s="109">
        <f t="shared" ca="1" si="170"/>
        <v>0</v>
      </c>
      <c r="AA335" s="22">
        <f t="shared" ca="1" si="171"/>
        <v>0</v>
      </c>
      <c r="AB335" s="22">
        <f t="shared" ca="1" si="172"/>
        <v>0</v>
      </c>
      <c r="AC335" s="349">
        <f t="shared" ca="1" si="173"/>
        <v>0</v>
      </c>
      <c r="AD335" s="375">
        <f t="shared" ca="1" si="174"/>
        <v>0</v>
      </c>
      <c r="AE335" s="376"/>
      <c r="AF335" s="109">
        <f t="shared" ca="1" si="175"/>
        <v>0</v>
      </c>
      <c r="AG335" s="22">
        <f t="shared" ca="1" si="176"/>
        <v>0</v>
      </c>
      <c r="AH335" s="22">
        <f t="shared" ca="1" si="177"/>
        <v>0</v>
      </c>
      <c r="AI335" s="349">
        <f t="shared" ca="1" si="178"/>
        <v>0</v>
      </c>
      <c r="AJ335" s="375">
        <f t="shared" ca="1" si="179"/>
        <v>0</v>
      </c>
    </row>
    <row r="336" spans="1:36" ht="15.75" hidden="1" thickBot="1">
      <c r="A336" s="20"/>
      <c r="B336" s="109">
        <f t="shared" ca="1" si="150"/>
        <v>0</v>
      </c>
      <c r="C336" s="22">
        <f t="shared" ca="1" si="151"/>
        <v>0</v>
      </c>
      <c r="D336" s="22">
        <f t="shared" ca="1" si="152"/>
        <v>0</v>
      </c>
      <c r="E336" s="349">
        <f t="shared" ca="1" si="153"/>
        <v>0</v>
      </c>
      <c r="F336" s="23">
        <f t="shared" ca="1" si="154"/>
        <v>0</v>
      </c>
      <c r="G336" s="376"/>
      <c r="H336" s="109">
        <f t="shared" ca="1" si="155"/>
        <v>0</v>
      </c>
      <c r="I336" s="22">
        <f t="shared" ca="1" si="156"/>
        <v>0</v>
      </c>
      <c r="J336" s="22">
        <f t="shared" ca="1" si="157"/>
        <v>0</v>
      </c>
      <c r="K336" s="349">
        <f t="shared" ca="1" si="158"/>
        <v>0</v>
      </c>
      <c r="L336" s="375">
        <f t="shared" ca="1" si="159"/>
        <v>0</v>
      </c>
      <c r="M336" s="376"/>
      <c r="N336" s="109">
        <f t="shared" ca="1" si="160"/>
        <v>0</v>
      </c>
      <c r="O336" s="22">
        <f t="shared" ca="1" si="161"/>
        <v>0</v>
      </c>
      <c r="P336" s="22">
        <f t="shared" ca="1" si="162"/>
        <v>0</v>
      </c>
      <c r="Q336" s="349">
        <f t="shared" ca="1" si="163"/>
        <v>0</v>
      </c>
      <c r="R336" s="375">
        <f t="shared" ca="1" si="164"/>
        <v>0</v>
      </c>
      <c r="S336" s="376"/>
      <c r="T336" s="109">
        <f t="shared" ca="1" si="165"/>
        <v>0</v>
      </c>
      <c r="U336" s="22">
        <f t="shared" ca="1" si="166"/>
        <v>0</v>
      </c>
      <c r="V336" s="22">
        <f t="shared" ca="1" si="167"/>
        <v>0</v>
      </c>
      <c r="W336" s="349">
        <f t="shared" ca="1" si="168"/>
        <v>0</v>
      </c>
      <c r="X336" s="375">
        <f t="shared" ca="1" si="169"/>
        <v>0</v>
      </c>
      <c r="Y336" s="376"/>
      <c r="Z336" s="109">
        <f t="shared" ca="1" si="170"/>
        <v>0</v>
      </c>
      <c r="AA336" s="22">
        <f t="shared" ca="1" si="171"/>
        <v>0</v>
      </c>
      <c r="AB336" s="22">
        <f t="shared" ca="1" si="172"/>
        <v>0</v>
      </c>
      <c r="AC336" s="349">
        <f t="shared" ca="1" si="173"/>
        <v>0</v>
      </c>
      <c r="AD336" s="375">
        <f t="shared" ca="1" si="174"/>
        <v>0</v>
      </c>
      <c r="AE336" s="376"/>
      <c r="AF336" s="109">
        <f t="shared" ca="1" si="175"/>
        <v>0</v>
      </c>
      <c r="AG336" s="22">
        <f t="shared" ca="1" si="176"/>
        <v>0</v>
      </c>
      <c r="AH336" s="22">
        <f t="shared" ca="1" si="177"/>
        <v>0</v>
      </c>
      <c r="AI336" s="349">
        <f t="shared" ca="1" si="178"/>
        <v>0</v>
      </c>
      <c r="AJ336" s="375">
        <f t="shared" ca="1" si="179"/>
        <v>0</v>
      </c>
    </row>
    <row r="337" spans="1:36" ht="15.75" hidden="1" thickBot="1">
      <c r="A337" s="20"/>
      <c r="B337" s="109">
        <f t="shared" ca="1" si="150"/>
        <v>0</v>
      </c>
      <c r="C337" s="22">
        <f t="shared" ca="1" si="151"/>
        <v>0</v>
      </c>
      <c r="D337" s="22">
        <f t="shared" ca="1" si="152"/>
        <v>0</v>
      </c>
      <c r="E337" s="349">
        <f t="shared" ca="1" si="153"/>
        <v>0</v>
      </c>
      <c r="F337" s="23">
        <f t="shared" ca="1" si="154"/>
        <v>0</v>
      </c>
      <c r="G337" s="376"/>
      <c r="H337" s="109">
        <f t="shared" ca="1" si="155"/>
        <v>0</v>
      </c>
      <c r="I337" s="22">
        <f t="shared" ca="1" si="156"/>
        <v>0</v>
      </c>
      <c r="J337" s="22">
        <f t="shared" ca="1" si="157"/>
        <v>0</v>
      </c>
      <c r="K337" s="349">
        <f t="shared" ca="1" si="158"/>
        <v>0</v>
      </c>
      <c r="L337" s="375">
        <f t="shared" ca="1" si="159"/>
        <v>0</v>
      </c>
      <c r="M337" s="376"/>
      <c r="N337" s="109">
        <f t="shared" ca="1" si="160"/>
        <v>0</v>
      </c>
      <c r="O337" s="22">
        <f t="shared" ca="1" si="161"/>
        <v>0</v>
      </c>
      <c r="P337" s="22">
        <f t="shared" ca="1" si="162"/>
        <v>0</v>
      </c>
      <c r="Q337" s="349">
        <f t="shared" ca="1" si="163"/>
        <v>0</v>
      </c>
      <c r="R337" s="375">
        <f t="shared" ca="1" si="164"/>
        <v>0</v>
      </c>
      <c r="S337" s="376"/>
      <c r="T337" s="109">
        <f t="shared" ca="1" si="165"/>
        <v>0</v>
      </c>
      <c r="U337" s="22">
        <f t="shared" ca="1" si="166"/>
        <v>0</v>
      </c>
      <c r="V337" s="22">
        <f t="shared" ca="1" si="167"/>
        <v>0</v>
      </c>
      <c r="W337" s="349">
        <f t="shared" ca="1" si="168"/>
        <v>0</v>
      </c>
      <c r="X337" s="375">
        <f t="shared" ca="1" si="169"/>
        <v>0</v>
      </c>
      <c r="Y337" s="376"/>
      <c r="Z337" s="109">
        <f t="shared" ca="1" si="170"/>
        <v>0</v>
      </c>
      <c r="AA337" s="22">
        <f t="shared" ca="1" si="171"/>
        <v>0</v>
      </c>
      <c r="AB337" s="22">
        <f t="shared" ca="1" si="172"/>
        <v>0</v>
      </c>
      <c r="AC337" s="349">
        <f t="shared" ca="1" si="173"/>
        <v>0</v>
      </c>
      <c r="AD337" s="375">
        <f t="shared" ca="1" si="174"/>
        <v>0</v>
      </c>
      <c r="AE337" s="376"/>
      <c r="AF337" s="109">
        <f t="shared" ca="1" si="175"/>
        <v>0</v>
      </c>
      <c r="AG337" s="22">
        <f t="shared" ca="1" si="176"/>
        <v>0</v>
      </c>
      <c r="AH337" s="22">
        <f t="shared" ca="1" si="177"/>
        <v>0</v>
      </c>
      <c r="AI337" s="349">
        <f t="shared" ca="1" si="178"/>
        <v>0</v>
      </c>
      <c r="AJ337" s="375">
        <f t="shared" ca="1" si="179"/>
        <v>0</v>
      </c>
    </row>
    <row r="338" spans="1:36" ht="15.75" hidden="1" thickBot="1">
      <c r="A338" s="20"/>
      <c r="B338" s="109">
        <f t="shared" ca="1" si="150"/>
        <v>0</v>
      </c>
      <c r="C338" s="22">
        <f t="shared" ca="1" si="151"/>
        <v>0</v>
      </c>
      <c r="D338" s="22">
        <f t="shared" ca="1" si="152"/>
        <v>0</v>
      </c>
      <c r="E338" s="349">
        <f t="shared" ca="1" si="153"/>
        <v>0</v>
      </c>
      <c r="F338" s="23">
        <f t="shared" ca="1" si="154"/>
        <v>0</v>
      </c>
      <c r="G338" s="376"/>
      <c r="H338" s="109">
        <f t="shared" ca="1" si="155"/>
        <v>0</v>
      </c>
      <c r="I338" s="22">
        <f t="shared" ca="1" si="156"/>
        <v>0</v>
      </c>
      <c r="J338" s="22">
        <f t="shared" ca="1" si="157"/>
        <v>0</v>
      </c>
      <c r="K338" s="349">
        <f t="shared" ca="1" si="158"/>
        <v>0</v>
      </c>
      <c r="L338" s="375">
        <f t="shared" ca="1" si="159"/>
        <v>0</v>
      </c>
      <c r="M338" s="376"/>
      <c r="N338" s="109">
        <f t="shared" ca="1" si="160"/>
        <v>0</v>
      </c>
      <c r="O338" s="22">
        <f t="shared" ca="1" si="161"/>
        <v>0</v>
      </c>
      <c r="P338" s="22">
        <f t="shared" ca="1" si="162"/>
        <v>0</v>
      </c>
      <c r="Q338" s="349">
        <f t="shared" ca="1" si="163"/>
        <v>0</v>
      </c>
      <c r="R338" s="375">
        <f t="shared" ca="1" si="164"/>
        <v>0</v>
      </c>
      <c r="S338" s="376"/>
      <c r="T338" s="109">
        <f t="shared" ca="1" si="165"/>
        <v>0</v>
      </c>
      <c r="U338" s="22">
        <f t="shared" ca="1" si="166"/>
        <v>0</v>
      </c>
      <c r="V338" s="22">
        <f t="shared" ca="1" si="167"/>
        <v>0</v>
      </c>
      <c r="W338" s="349">
        <f t="shared" ca="1" si="168"/>
        <v>0</v>
      </c>
      <c r="X338" s="375">
        <f t="shared" ca="1" si="169"/>
        <v>0</v>
      </c>
      <c r="Y338" s="376"/>
      <c r="Z338" s="109">
        <f t="shared" ca="1" si="170"/>
        <v>0</v>
      </c>
      <c r="AA338" s="22">
        <f t="shared" ca="1" si="171"/>
        <v>0</v>
      </c>
      <c r="AB338" s="22">
        <f t="shared" ca="1" si="172"/>
        <v>0</v>
      </c>
      <c r="AC338" s="349">
        <f t="shared" ca="1" si="173"/>
        <v>0</v>
      </c>
      <c r="AD338" s="375">
        <f t="shared" ca="1" si="174"/>
        <v>0</v>
      </c>
      <c r="AE338" s="376"/>
      <c r="AF338" s="109">
        <f t="shared" ca="1" si="175"/>
        <v>0</v>
      </c>
      <c r="AG338" s="22">
        <f t="shared" ca="1" si="176"/>
        <v>0</v>
      </c>
      <c r="AH338" s="22">
        <f t="shared" ca="1" si="177"/>
        <v>0</v>
      </c>
      <c r="AI338" s="349">
        <f t="shared" ca="1" si="178"/>
        <v>0</v>
      </c>
      <c r="AJ338" s="375">
        <f t="shared" ca="1" si="179"/>
        <v>0</v>
      </c>
    </row>
    <row r="339" spans="1:36" ht="15.75" hidden="1" thickBot="1">
      <c r="A339" s="20"/>
      <c r="B339" s="109">
        <f t="shared" ca="1" si="150"/>
        <v>0</v>
      </c>
      <c r="C339" s="22">
        <f t="shared" ca="1" si="151"/>
        <v>0</v>
      </c>
      <c r="D339" s="22">
        <f t="shared" ca="1" si="152"/>
        <v>0</v>
      </c>
      <c r="E339" s="349">
        <f t="shared" ca="1" si="153"/>
        <v>0</v>
      </c>
      <c r="F339" s="23">
        <f t="shared" ca="1" si="154"/>
        <v>0</v>
      </c>
      <c r="G339" s="376"/>
      <c r="H339" s="109">
        <f t="shared" ca="1" si="155"/>
        <v>0</v>
      </c>
      <c r="I339" s="22">
        <f t="shared" ca="1" si="156"/>
        <v>0</v>
      </c>
      <c r="J339" s="22">
        <f t="shared" ca="1" si="157"/>
        <v>0</v>
      </c>
      <c r="K339" s="349">
        <f t="shared" ca="1" si="158"/>
        <v>0</v>
      </c>
      <c r="L339" s="375">
        <f t="shared" ca="1" si="159"/>
        <v>0</v>
      </c>
      <c r="M339" s="376"/>
      <c r="N339" s="109">
        <f t="shared" ca="1" si="160"/>
        <v>0</v>
      </c>
      <c r="O339" s="22">
        <f t="shared" ca="1" si="161"/>
        <v>0</v>
      </c>
      <c r="P339" s="22">
        <f t="shared" ca="1" si="162"/>
        <v>0</v>
      </c>
      <c r="Q339" s="349">
        <f t="shared" ca="1" si="163"/>
        <v>0</v>
      </c>
      <c r="R339" s="375">
        <f t="shared" ca="1" si="164"/>
        <v>0</v>
      </c>
      <c r="S339" s="376"/>
      <c r="T339" s="109">
        <f t="shared" ca="1" si="165"/>
        <v>0</v>
      </c>
      <c r="U339" s="22">
        <f t="shared" ca="1" si="166"/>
        <v>0</v>
      </c>
      <c r="V339" s="22">
        <f t="shared" ca="1" si="167"/>
        <v>0</v>
      </c>
      <c r="W339" s="349">
        <f t="shared" ca="1" si="168"/>
        <v>0</v>
      </c>
      <c r="X339" s="375">
        <f t="shared" ca="1" si="169"/>
        <v>0</v>
      </c>
      <c r="Y339" s="376"/>
      <c r="Z339" s="109">
        <f t="shared" ca="1" si="170"/>
        <v>0</v>
      </c>
      <c r="AA339" s="22">
        <f t="shared" ca="1" si="171"/>
        <v>0</v>
      </c>
      <c r="AB339" s="22">
        <f t="shared" ca="1" si="172"/>
        <v>0</v>
      </c>
      <c r="AC339" s="349">
        <f t="shared" ca="1" si="173"/>
        <v>0</v>
      </c>
      <c r="AD339" s="375">
        <f t="shared" ca="1" si="174"/>
        <v>0</v>
      </c>
      <c r="AE339" s="376"/>
      <c r="AF339" s="109">
        <f t="shared" ca="1" si="175"/>
        <v>0</v>
      </c>
      <c r="AG339" s="22">
        <f t="shared" ca="1" si="176"/>
        <v>0</v>
      </c>
      <c r="AH339" s="22">
        <f t="shared" ca="1" si="177"/>
        <v>0</v>
      </c>
      <c r="AI339" s="349">
        <f t="shared" ca="1" si="178"/>
        <v>0</v>
      </c>
      <c r="AJ339" s="375">
        <f t="shared" ca="1" si="179"/>
        <v>0</v>
      </c>
    </row>
    <row r="340" spans="1:36" ht="15.75" hidden="1" thickBot="1">
      <c r="A340" s="20"/>
      <c r="B340" s="109">
        <f t="shared" ca="1" si="150"/>
        <v>0</v>
      </c>
      <c r="C340" s="22">
        <f t="shared" ca="1" si="151"/>
        <v>0</v>
      </c>
      <c r="D340" s="22">
        <f t="shared" ca="1" si="152"/>
        <v>0</v>
      </c>
      <c r="E340" s="349">
        <f t="shared" ca="1" si="153"/>
        <v>0</v>
      </c>
      <c r="F340" s="23">
        <f t="shared" ca="1" si="154"/>
        <v>0</v>
      </c>
      <c r="G340" s="376"/>
      <c r="H340" s="109">
        <f t="shared" ca="1" si="155"/>
        <v>0</v>
      </c>
      <c r="I340" s="22">
        <f t="shared" ca="1" si="156"/>
        <v>0</v>
      </c>
      <c r="J340" s="22">
        <f t="shared" ca="1" si="157"/>
        <v>0</v>
      </c>
      <c r="K340" s="349">
        <f t="shared" ca="1" si="158"/>
        <v>0</v>
      </c>
      <c r="L340" s="375">
        <f t="shared" ca="1" si="159"/>
        <v>0</v>
      </c>
      <c r="M340" s="376"/>
      <c r="N340" s="109">
        <f t="shared" ca="1" si="160"/>
        <v>0</v>
      </c>
      <c r="O340" s="22">
        <f t="shared" ca="1" si="161"/>
        <v>0</v>
      </c>
      <c r="P340" s="22">
        <f t="shared" ca="1" si="162"/>
        <v>0</v>
      </c>
      <c r="Q340" s="349">
        <f t="shared" ca="1" si="163"/>
        <v>0</v>
      </c>
      <c r="R340" s="375">
        <f t="shared" ca="1" si="164"/>
        <v>0</v>
      </c>
      <c r="S340" s="376"/>
      <c r="T340" s="109">
        <f t="shared" ca="1" si="165"/>
        <v>0</v>
      </c>
      <c r="U340" s="22">
        <f t="shared" ca="1" si="166"/>
        <v>0</v>
      </c>
      <c r="V340" s="22">
        <f t="shared" ca="1" si="167"/>
        <v>0</v>
      </c>
      <c r="W340" s="349">
        <f t="shared" ca="1" si="168"/>
        <v>0</v>
      </c>
      <c r="X340" s="375">
        <f t="shared" ca="1" si="169"/>
        <v>0</v>
      </c>
      <c r="Y340" s="376"/>
      <c r="Z340" s="109">
        <f t="shared" ca="1" si="170"/>
        <v>0</v>
      </c>
      <c r="AA340" s="22">
        <f t="shared" ca="1" si="171"/>
        <v>0</v>
      </c>
      <c r="AB340" s="22">
        <f t="shared" ca="1" si="172"/>
        <v>0</v>
      </c>
      <c r="AC340" s="349">
        <f t="shared" ca="1" si="173"/>
        <v>0</v>
      </c>
      <c r="AD340" s="375">
        <f t="shared" ca="1" si="174"/>
        <v>0</v>
      </c>
      <c r="AE340" s="376"/>
      <c r="AF340" s="109">
        <f t="shared" ca="1" si="175"/>
        <v>0</v>
      </c>
      <c r="AG340" s="22">
        <f t="shared" ca="1" si="176"/>
        <v>0</v>
      </c>
      <c r="AH340" s="22">
        <f t="shared" ca="1" si="177"/>
        <v>0</v>
      </c>
      <c r="AI340" s="349">
        <f t="shared" ca="1" si="178"/>
        <v>0</v>
      </c>
      <c r="AJ340" s="375">
        <f t="shared" ca="1" si="179"/>
        <v>0</v>
      </c>
    </row>
    <row r="341" spans="1:36" ht="15.75" hidden="1" thickBot="1">
      <c r="A341" s="20"/>
      <c r="B341" s="109">
        <f t="shared" ca="1" si="150"/>
        <v>0</v>
      </c>
      <c r="C341" s="22">
        <f t="shared" ca="1" si="151"/>
        <v>0</v>
      </c>
      <c r="D341" s="22">
        <f t="shared" ca="1" si="152"/>
        <v>0</v>
      </c>
      <c r="E341" s="349">
        <f t="shared" ca="1" si="153"/>
        <v>0</v>
      </c>
      <c r="F341" s="23">
        <f t="shared" ca="1" si="154"/>
        <v>0</v>
      </c>
      <c r="G341" s="376"/>
      <c r="H341" s="109">
        <f t="shared" ca="1" si="155"/>
        <v>0</v>
      </c>
      <c r="I341" s="22">
        <f t="shared" ca="1" si="156"/>
        <v>0</v>
      </c>
      <c r="J341" s="22">
        <f t="shared" ca="1" si="157"/>
        <v>0</v>
      </c>
      <c r="K341" s="349">
        <f t="shared" ca="1" si="158"/>
        <v>0</v>
      </c>
      <c r="L341" s="375">
        <f t="shared" ca="1" si="159"/>
        <v>0</v>
      </c>
      <c r="M341" s="376"/>
      <c r="N341" s="109">
        <f t="shared" ca="1" si="160"/>
        <v>0</v>
      </c>
      <c r="O341" s="22">
        <f t="shared" ca="1" si="161"/>
        <v>0</v>
      </c>
      <c r="P341" s="22">
        <f t="shared" ca="1" si="162"/>
        <v>0</v>
      </c>
      <c r="Q341" s="349">
        <f t="shared" ca="1" si="163"/>
        <v>0</v>
      </c>
      <c r="R341" s="375">
        <f t="shared" ca="1" si="164"/>
        <v>0</v>
      </c>
      <c r="S341" s="376"/>
      <c r="T341" s="109">
        <f t="shared" ca="1" si="165"/>
        <v>0</v>
      </c>
      <c r="U341" s="22">
        <f t="shared" ca="1" si="166"/>
        <v>0</v>
      </c>
      <c r="V341" s="22">
        <f t="shared" ca="1" si="167"/>
        <v>0</v>
      </c>
      <c r="W341" s="349">
        <f t="shared" ca="1" si="168"/>
        <v>0</v>
      </c>
      <c r="X341" s="375">
        <f t="shared" ca="1" si="169"/>
        <v>0</v>
      </c>
      <c r="Y341" s="376"/>
      <c r="Z341" s="109">
        <f t="shared" ca="1" si="170"/>
        <v>0</v>
      </c>
      <c r="AA341" s="22">
        <f t="shared" ca="1" si="171"/>
        <v>0</v>
      </c>
      <c r="AB341" s="22">
        <f t="shared" ca="1" si="172"/>
        <v>0</v>
      </c>
      <c r="AC341" s="349">
        <f t="shared" ca="1" si="173"/>
        <v>0</v>
      </c>
      <c r="AD341" s="375">
        <f t="shared" ca="1" si="174"/>
        <v>0</v>
      </c>
      <c r="AE341" s="376"/>
      <c r="AF341" s="109">
        <f t="shared" ca="1" si="175"/>
        <v>0</v>
      </c>
      <c r="AG341" s="22">
        <f t="shared" ca="1" si="176"/>
        <v>0</v>
      </c>
      <c r="AH341" s="22">
        <f t="shared" ca="1" si="177"/>
        <v>0</v>
      </c>
      <c r="AI341" s="349">
        <f t="shared" ca="1" si="178"/>
        <v>0</v>
      </c>
      <c r="AJ341" s="375">
        <f t="shared" ca="1" si="179"/>
        <v>0</v>
      </c>
    </row>
    <row r="342" spans="1:36" ht="15.75" hidden="1" thickBot="1">
      <c r="A342" s="20">
        <v>2</v>
      </c>
      <c r="B342" s="109">
        <f t="shared" ca="1" si="150"/>
        <v>0</v>
      </c>
      <c r="C342" s="22">
        <f t="shared" ca="1" si="151"/>
        <v>0</v>
      </c>
      <c r="D342" s="22">
        <f t="shared" ca="1" si="152"/>
        <v>0</v>
      </c>
      <c r="E342" s="349">
        <f t="shared" ca="1" si="153"/>
        <v>0</v>
      </c>
      <c r="F342" s="23">
        <f t="shared" ca="1" si="154"/>
        <v>0</v>
      </c>
      <c r="G342" s="376"/>
      <c r="H342" s="109">
        <f t="shared" ca="1" si="155"/>
        <v>0</v>
      </c>
      <c r="I342" s="22">
        <f t="shared" ca="1" si="156"/>
        <v>0</v>
      </c>
      <c r="J342" s="22">
        <f t="shared" ca="1" si="157"/>
        <v>0</v>
      </c>
      <c r="K342" s="349">
        <f t="shared" ca="1" si="158"/>
        <v>0</v>
      </c>
      <c r="L342" s="375">
        <f t="shared" ca="1" si="159"/>
        <v>0</v>
      </c>
      <c r="M342" s="376"/>
      <c r="N342" s="109">
        <f t="shared" ca="1" si="160"/>
        <v>0</v>
      </c>
      <c r="O342" s="22">
        <f t="shared" ca="1" si="161"/>
        <v>0</v>
      </c>
      <c r="P342" s="22">
        <f t="shared" ca="1" si="162"/>
        <v>0</v>
      </c>
      <c r="Q342" s="349">
        <f t="shared" ca="1" si="163"/>
        <v>0</v>
      </c>
      <c r="R342" s="375">
        <f t="shared" ca="1" si="164"/>
        <v>0</v>
      </c>
      <c r="S342" s="376"/>
      <c r="T342" s="109">
        <f t="shared" ca="1" si="165"/>
        <v>0</v>
      </c>
      <c r="U342" s="22">
        <f t="shared" ca="1" si="166"/>
        <v>0</v>
      </c>
      <c r="V342" s="22">
        <f t="shared" ca="1" si="167"/>
        <v>0</v>
      </c>
      <c r="W342" s="349">
        <f t="shared" ca="1" si="168"/>
        <v>0</v>
      </c>
      <c r="X342" s="375">
        <f t="shared" ca="1" si="169"/>
        <v>0</v>
      </c>
      <c r="Y342" s="376"/>
      <c r="Z342" s="109">
        <f t="shared" ca="1" si="170"/>
        <v>0</v>
      </c>
      <c r="AA342" s="22">
        <f t="shared" ca="1" si="171"/>
        <v>0</v>
      </c>
      <c r="AB342" s="22">
        <f t="shared" ca="1" si="172"/>
        <v>0</v>
      </c>
      <c r="AC342" s="349">
        <f t="shared" ca="1" si="173"/>
        <v>0</v>
      </c>
      <c r="AD342" s="375">
        <f t="shared" ca="1" si="174"/>
        <v>0</v>
      </c>
      <c r="AE342" s="376"/>
      <c r="AF342" s="109">
        <f t="shared" ca="1" si="175"/>
        <v>0</v>
      </c>
      <c r="AG342" s="22">
        <f t="shared" ca="1" si="176"/>
        <v>0</v>
      </c>
      <c r="AH342" s="22">
        <f t="shared" ca="1" si="177"/>
        <v>0</v>
      </c>
      <c r="AI342" s="349">
        <f t="shared" ca="1" si="178"/>
        <v>0</v>
      </c>
      <c r="AJ342" s="375">
        <f t="shared" ca="1" si="179"/>
        <v>0</v>
      </c>
    </row>
    <row r="343" spans="1:36" ht="15.75" hidden="1" thickBot="1">
      <c r="A343" s="20">
        <v>2</v>
      </c>
      <c r="B343" s="109">
        <f t="shared" ca="1" si="150"/>
        <v>0</v>
      </c>
      <c r="C343" s="22">
        <f t="shared" ca="1" si="151"/>
        <v>0</v>
      </c>
      <c r="D343" s="22">
        <f t="shared" ca="1" si="152"/>
        <v>0</v>
      </c>
      <c r="E343" s="349">
        <f t="shared" ca="1" si="153"/>
        <v>0</v>
      </c>
      <c r="F343" s="23">
        <f t="shared" ca="1" si="154"/>
        <v>0</v>
      </c>
      <c r="G343" s="376"/>
      <c r="H343" s="109">
        <f t="shared" ca="1" si="155"/>
        <v>0</v>
      </c>
      <c r="I343" s="22">
        <f t="shared" ca="1" si="156"/>
        <v>0</v>
      </c>
      <c r="J343" s="22">
        <f t="shared" ca="1" si="157"/>
        <v>0</v>
      </c>
      <c r="K343" s="349">
        <f t="shared" ca="1" si="158"/>
        <v>0</v>
      </c>
      <c r="L343" s="375">
        <f t="shared" ca="1" si="159"/>
        <v>0</v>
      </c>
      <c r="M343" s="376"/>
      <c r="N343" s="109">
        <f t="shared" ca="1" si="160"/>
        <v>0</v>
      </c>
      <c r="O343" s="22">
        <f t="shared" ca="1" si="161"/>
        <v>0</v>
      </c>
      <c r="P343" s="22">
        <f t="shared" ca="1" si="162"/>
        <v>0</v>
      </c>
      <c r="Q343" s="349">
        <f t="shared" ca="1" si="163"/>
        <v>0</v>
      </c>
      <c r="R343" s="375">
        <f t="shared" ca="1" si="164"/>
        <v>0</v>
      </c>
      <c r="S343" s="376"/>
      <c r="T343" s="109">
        <f t="shared" ca="1" si="165"/>
        <v>0</v>
      </c>
      <c r="U343" s="22">
        <f t="shared" ca="1" si="166"/>
        <v>0</v>
      </c>
      <c r="V343" s="22">
        <f t="shared" ca="1" si="167"/>
        <v>0</v>
      </c>
      <c r="W343" s="349">
        <f t="shared" ca="1" si="168"/>
        <v>0</v>
      </c>
      <c r="X343" s="375">
        <f t="shared" ca="1" si="169"/>
        <v>0</v>
      </c>
      <c r="Y343" s="376"/>
      <c r="Z343" s="109">
        <f t="shared" ca="1" si="170"/>
        <v>0</v>
      </c>
      <c r="AA343" s="22">
        <f t="shared" ca="1" si="171"/>
        <v>0</v>
      </c>
      <c r="AB343" s="22">
        <f t="shared" ca="1" si="172"/>
        <v>0</v>
      </c>
      <c r="AC343" s="349">
        <f t="shared" ca="1" si="173"/>
        <v>0</v>
      </c>
      <c r="AD343" s="375">
        <f t="shared" ca="1" si="174"/>
        <v>0</v>
      </c>
      <c r="AE343" s="376"/>
      <c r="AF343" s="109">
        <f t="shared" ca="1" si="175"/>
        <v>0</v>
      </c>
      <c r="AG343" s="22">
        <f t="shared" ca="1" si="176"/>
        <v>0</v>
      </c>
      <c r="AH343" s="22">
        <f t="shared" ca="1" si="177"/>
        <v>0</v>
      </c>
      <c r="AI343" s="349">
        <f t="shared" ca="1" si="178"/>
        <v>0</v>
      </c>
      <c r="AJ343" s="375">
        <f t="shared" ca="1" si="179"/>
        <v>0</v>
      </c>
    </row>
    <row r="344" spans="1:36" ht="15.75" hidden="1" thickBot="1">
      <c r="A344" s="20"/>
      <c r="B344" s="109">
        <f t="shared" ca="1" si="150"/>
        <v>0</v>
      </c>
      <c r="C344" s="22">
        <f t="shared" ca="1" si="151"/>
        <v>0</v>
      </c>
      <c r="D344" s="22">
        <f t="shared" ca="1" si="152"/>
        <v>0</v>
      </c>
      <c r="E344" s="349">
        <f t="shared" ca="1" si="153"/>
        <v>0</v>
      </c>
      <c r="F344" s="23">
        <f t="shared" ca="1" si="154"/>
        <v>0</v>
      </c>
      <c r="G344" s="376"/>
      <c r="H344" s="109">
        <f t="shared" ca="1" si="155"/>
        <v>0</v>
      </c>
      <c r="I344" s="22">
        <f t="shared" ca="1" si="156"/>
        <v>0</v>
      </c>
      <c r="J344" s="22">
        <f t="shared" ca="1" si="157"/>
        <v>0</v>
      </c>
      <c r="K344" s="349">
        <f t="shared" ca="1" si="158"/>
        <v>0</v>
      </c>
      <c r="L344" s="375">
        <f t="shared" ca="1" si="159"/>
        <v>0</v>
      </c>
      <c r="M344" s="376"/>
      <c r="N344" s="109">
        <f t="shared" ca="1" si="160"/>
        <v>0</v>
      </c>
      <c r="O344" s="22">
        <f t="shared" ca="1" si="161"/>
        <v>0</v>
      </c>
      <c r="P344" s="22">
        <f t="shared" ca="1" si="162"/>
        <v>0</v>
      </c>
      <c r="Q344" s="349">
        <f t="shared" ca="1" si="163"/>
        <v>0</v>
      </c>
      <c r="R344" s="375">
        <f t="shared" ca="1" si="164"/>
        <v>0</v>
      </c>
      <c r="S344" s="376"/>
      <c r="T344" s="109">
        <f t="shared" ca="1" si="165"/>
        <v>0</v>
      </c>
      <c r="U344" s="22">
        <f t="shared" ca="1" si="166"/>
        <v>0</v>
      </c>
      <c r="V344" s="22">
        <f t="shared" ca="1" si="167"/>
        <v>0</v>
      </c>
      <c r="W344" s="349">
        <f t="shared" ca="1" si="168"/>
        <v>0</v>
      </c>
      <c r="X344" s="375">
        <f t="shared" ca="1" si="169"/>
        <v>0</v>
      </c>
      <c r="Y344" s="376"/>
      <c r="Z344" s="109">
        <f t="shared" ca="1" si="170"/>
        <v>0</v>
      </c>
      <c r="AA344" s="22">
        <f t="shared" ca="1" si="171"/>
        <v>0</v>
      </c>
      <c r="AB344" s="22">
        <f t="shared" ca="1" si="172"/>
        <v>0</v>
      </c>
      <c r="AC344" s="349">
        <f t="shared" ca="1" si="173"/>
        <v>0</v>
      </c>
      <c r="AD344" s="375">
        <f t="shared" ca="1" si="174"/>
        <v>0</v>
      </c>
      <c r="AE344" s="376"/>
      <c r="AF344" s="109">
        <f t="shared" ca="1" si="175"/>
        <v>0</v>
      </c>
      <c r="AG344" s="22">
        <f t="shared" ca="1" si="176"/>
        <v>0</v>
      </c>
      <c r="AH344" s="22">
        <f t="shared" ca="1" si="177"/>
        <v>0</v>
      </c>
      <c r="AI344" s="349">
        <f t="shared" ca="1" si="178"/>
        <v>0</v>
      </c>
      <c r="AJ344" s="375">
        <f t="shared" ca="1" si="179"/>
        <v>0</v>
      </c>
    </row>
    <row r="345" spans="1:36" ht="15.75" hidden="1" thickBot="1">
      <c r="A345" s="20">
        <v>3</v>
      </c>
      <c r="B345" s="109">
        <f t="shared" ca="1" si="150"/>
        <v>0</v>
      </c>
      <c r="C345" s="22">
        <f t="shared" ca="1" si="151"/>
        <v>0</v>
      </c>
      <c r="D345" s="22">
        <f t="shared" ca="1" si="152"/>
        <v>0</v>
      </c>
      <c r="E345" s="349">
        <f t="shared" ca="1" si="153"/>
        <v>0</v>
      </c>
      <c r="F345" s="23">
        <f t="shared" ca="1" si="154"/>
        <v>0</v>
      </c>
      <c r="G345" s="376">
        <v>2</v>
      </c>
      <c r="H345" s="109">
        <f t="shared" ca="1" si="155"/>
        <v>0</v>
      </c>
      <c r="I345" s="22">
        <f t="shared" ca="1" si="156"/>
        <v>0</v>
      </c>
      <c r="J345" s="22">
        <f t="shared" ca="1" si="157"/>
        <v>0</v>
      </c>
      <c r="K345" s="349">
        <f t="shared" ca="1" si="158"/>
        <v>0</v>
      </c>
      <c r="L345" s="375">
        <f t="shared" ca="1" si="159"/>
        <v>0</v>
      </c>
      <c r="M345" s="376"/>
      <c r="N345" s="109">
        <f t="shared" ca="1" si="160"/>
        <v>0</v>
      </c>
      <c r="O345" s="22">
        <f t="shared" ca="1" si="161"/>
        <v>0</v>
      </c>
      <c r="P345" s="22">
        <f t="shared" ca="1" si="162"/>
        <v>0</v>
      </c>
      <c r="Q345" s="349">
        <f t="shared" ca="1" si="163"/>
        <v>0</v>
      </c>
      <c r="R345" s="375">
        <f t="shared" ca="1" si="164"/>
        <v>0</v>
      </c>
      <c r="S345" s="376"/>
      <c r="T345" s="109">
        <f t="shared" ca="1" si="165"/>
        <v>0</v>
      </c>
      <c r="U345" s="22">
        <f t="shared" ca="1" si="166"/>
        <v>0</v>
      </c>
      <c r="V345" s="22">
        <f t="shared" ca="1" si="167"/>
        <v>0</v>
      </c>
      <c r="W345" s="349">
        <f t="shared" ca="1" si="168"/>
        <v>0</v>
      </c>
      <c r="X345" s="375">
        <f t="shared" ca="1" si="169"/>
        <v>0</v>
      </c>
      <c r="Y345" s="376"/>
      <c r="Z345" s="109">
        <f t="shared" ca="1" si="170"/>
        <v>0</v>
      </c>
      <c r="AA345" s="22">
        <f t="shared" ca="1" si="171"/>
        <v>0</v>
      </c>
      <c r="AB345" s="22">
        <f t="shared" ca="1" si="172"/>
        <v>0</v>
      </c>
      <c r="AC345" s="349">
        <f t="shared" ca="1" si="173"/>
        <v>0</v>
      </c>
      <c r="AD345" s="375">
        <f t="shared" ca="1" si="174"/>
        <v>0</v>
      </c>
      <c r="AE345" s="376"/>
      <c r="AF345" s="109">
        <f t="shared" ca="1" si="175"/>
        <v>0</v>
      </c>
      <c r="AG345" s="22">
        <f t="shared" ca="1" si="176"/>
        <v>0</v>
      </c>
      <c r="AH345" s="22">
        <f t="shared" ca="1" si="177"/>
        <v>0</v>
      </c>
      <c r="AI345" s="349">
        <f t="shared" ca="1" si="178"/>
        <v>0</v>
      </c>
      <c r="AJ345" s="375">
        <f t="shared" ca="1" si="179"/>
        <v>0</v>
      </c>
    </row>
    <row r="346" spans="1:36" ht="15.75" hidden="1" thickBot="1">
      <c r="A346" s="20"/>
      <c r="B346" s="109">
        <f t="shared" ca="1" si="150"/>
        <v>0</v>
      </c>
      <c r="C346" s="22">
        <f t="shared" ca="1" si="151"/>
        <v>0</v>
      </c>
      <c r="D346" s="22">
        <f t="shared" ca="1" si="152"/>
        <v>0</v>
      </c>
      <c r="E346" s="349">
        <f t="shared" ca="1" si="153"/>
        <v>0</v>
      </c>
      <c r="F346" s="23">
        <f t="shared" ca="1" si="154"/>
        <v>0</v>
      </c>
      <c r="G346" s="376"/>
      <c r="H346" s="109">
        <f t="shared" ca="1" si="155"/>
        <v>0</v>
      </c>
      <c r="I346" s="22">
        <f t="shared" ca="1" si="156"/>
        <v>0</v>
      </c>
      <c r="J346" s="22">
        <f t="shared" ca="1" si="157"/>
        <v>0</v>
      </c>
      <c r="K346" s="349">
        <f t="shared" ca="1" si="158"/>
        <v>0</v>
      </c>
      <c r="L346" s="375">
        <f t="shared" ca="1" si="159"/>
        <v>0</v>
      </c>
      <c r="M346" s="376"/>
      <c r="N346" s="109">
        <f t="shared" ca="1" si="160"/>
        <v>0</v>
      </c>
      <c r="O346" s="22">
        <f t="shared" ca="1" si="161"/>
        <v>0</v>
      </c>
      <c r="P346" s="22">
        <f t="shared" ca="1" si="162"/>
        <v>0</v>
      </c>
      <c r="Q346" s="349">
        <f t="shared" ca="1" si="163"/>
        <v>0</v>
      </c>
      <c r="R346" s="375">
        <f t="shared" ca="1" si="164"/>
        <v>0</v>
      </c>
      <c r="S346" s="376"/>
      <c r="T346" s="109">
        <f t="shared" ca="1" si="165"/>
        <v>0</v>
      </c>
      <c r="U346" s="22">
        <f t="shared" ca="1" si="166"/>
        <v>0</v>
      </c>
      <c r="V346" s="22">
        <f t="shared" ca="1" si="167"/>
        <v>0</v>
      </c>
      <c r="W346" s="349">
        <f t="shared" ca="1" si="168"/>
        <v>0</v>
      </c>
      <c r="X346" s="375">
        <f t="shared" ca="1" si="169"/>
        <v>0</v>
      </c>
      <c r="Y346" s="376"/>
      <c r="Z346" s="109">
        <f t="shared" ca="1" si="170"/>
        <v>0</v>
      </c>
      <c r="AA346" s="22">
        <f t="shared" ca="1" si="171"/>
        <v>0</v>
      </c>
      <c r="AB346" s="22">
        <f t="shared" ca="1" si="172"/>
        <v>0</v>
      </c>
      <c r="AC346" s="349">
        <f t="shared" ca="1" si="173"/>
        <v>0</v>
      </c>
      <c r="AD346" s="375">
        <f t="shared" ca="1" si="174"/>
        <v>0</v>
      </c>
      <c r="AE346" s="376"/>
      <c r="AF346" s="109">
        <f t="shared" ca="1" si="175"/>
        <v>0</v>
      </c>
      <c r="AG346" s="22">
        <f t="shared" ca="1" si="176"/>
        <v>0</v>
      </c>
      <c r="AH346" s="22">
        <f t="shared" ca="1" si="177"/>
        <v>0</v>
      </c>
      <c r="AI346" s="349">
        <f t="shared" ca="1" si="178"/>
        <v>0</v>
      </c>
      <c r="AJ346" s="375">
        <f t="shared" ca="1" si="179"/>
        <v>0</v>
      </c>
    </row>
    <row r="347" spans="1:36" ht="15.75" hidden="1" thickBot="1">
      <c r="A347" s="20"/>
      <c r="B347" s="109">
        <f t="shared" ca="1" si="150"/>
        <v>0</v>
      </c>
      <c r="C347" s="22">
        <f t="shared" ca="1" si="151"/>
        <v>0</v>
      </c>
      <c r="D347" s="22">
        <f t="shared" ca="1" si="152"/>
        <v>0</v>
      </c>
      <c r="E347" s="349">
        <f t="shared" ca="1" si="153"/>
        <v>0</v>
      </c>
      <c r="F347" s="23">
        <f t="shared" ca="1" si="154"/>
        <v>0</v>
      </c>
      <c r="G347" s="376"/>
      <c r="H347" s="109">
        <f t="shared" ca="1" si="155"/>
        <v>0</v>
      </c>
      <c r="I347" s="22">
        <f t="shared" ca="1" si="156"/>
        <v>0</v>
      </c>
      <c r="J347" s="22">
        <f t="shared" ca="1" si="157"/>
        <v>0</v>
      </c>
      <c r="K347" s="349">
        <f t="shared" ca="1" si="158"/>
        <v>0</v>
      </c>
      <c r="L347" s="375">
        <f t="shared" ca="1" si="159"/>
        <v>0</v>
      </c>
      <c r="M347" s="376"/>
      <c r="N347" s="109">
        <f t="shared" ca="1" si="160"/>
        <v>0</v>
      </c>
      <c r="O347" s="22">
        <f t="shared" ca="1" si="161"/>
        <v>0</v>
      </c>
      <c r="P347" s="22">
        <f t="shared" ca="1" si="162"/>
        <v>0</v>
      </c>
      <c r="Q347" s="349">
        <f t="shared" ca="1" si="163"/>
        <v>0</v>
      </c>
      <c r="R347" s="375">
        <f t="shared" ca="1" si="164"/>
        <v>0</v>
      </c>
      <c r="S347" s="376"/>
      <c r="T347" s="109">
        <f t="shared" ca="1" si="165"/>
        <v>0</v>
      </c>
      <c r="U347" s="22">
        <f t="shared" ca="1" si="166"/>
        <v>0</v>
      </c>
      <c r="V347" s="22">
        <f t="shared" ca="1" si="167"/>
        <v>0</v>
      </c>
      <c r="W347" s="349">
        <f t="shared" ca="1" si="168"/>
        <v>0</v>
      </c>
      <c r="X347" s="375">
        <f t="shared" ca="1" si="169"/>
        <v>0</v>
      </c>
      <c r="Y347" s="376"/>
      <c r="Z347" s="109">
        <f t="shared" ca="1" si="170"/>
        <v>0</v>
      </c>
      <c r="AA347" s="22">
        <f t="shared" ca="1" si="171"/>
        <v>0</v>
      </c>
      <c r="AB347" s="22">
        <f t="shared" ca="1" si="172"/>
        <v>0</v>
      </c>
      <c r="AC347" s="349">
        <f t="shared" ca="1" si="173"/>
        <v>0</v>
      </c>
      <c r="AD347" s="375">
        <f t="shared" ca="1" si="174"/>
        <v>0</v>
      </c>
      <c r="AE347" s="376"/>
      <c r="AF347" s="109">
        <f t="shared" ca="1" si="175"/>
        <v>0</v>
      </c>
      <c r="AG347" s="22">
        <f t="shared" ca="1" si="176"/>
        <v>0</v>
      </c>
      <c r="AH347" s="22">
        <f t="shared" ca="1" si="177"/>
        <v>0</v>
      </c>
      <c r="AI347" s="349">
        <f t="shared" ca="1" si="178"/>
        <v>0</v>
      </c>
      <c r="AJ347" s="375">
        <f t="shared" ca="1" si="179"/>
        <v>0</v>
      </c>
    </row>
    <row r="348" spans="1:36" ht="15.75" hidden="1" thickBot="1">
      <c r="A348" s="20"/>
      <c r="B348" s="109">
        <f t="shared" ca="1" si="150"/>
        <v>0</v>
      </c>
      <c r="C348" s="22">
        <f t="shared" ca="1" si="151"/>
        <v>0</v>
      </c>
      <c r="D348" s="22">
        <f t="shared" ca="1" si="152"/>
        <v>0</v>
      </c>
      <c r="E348" s="349">
        <f t="shared" ca="1" si="153"/>
        <v>0</v>
      </c>
      <c r="F348" s="23">
        <f t="shared" ca="1" si="154"/>
        <v>0</v>
      </c>
      <c r="G348" s="376"/>
      <c r="H348" s="109">
        <f t="shared" ca="1" si="155"/>
        <v>0</v>
      </c>
      <c r="I348" s="22">
        <f t="shared" ca="1" si="156"/>
        <v>0</v>
      </c>
      <c r="J348" s="22">
        <f t="shared" ca="1" si="157"/>
        <v>0</v>
      </c>
      <c r="K348" s="349">
        <f t="shared" ca="1" si="158"/>
        <v>0</v>
      </c>
      <c r="L348" s="375">
        <f t="shared" ca="1" si="159"/>
        <v>0</v>
      </c>
      <c r="M348" s="376"/>
      <c r="N348" s="109">
        <f t="shared" ca="1" si="160"/>
        <v>0</v>
      </c>
      <c r="O348" s="22">
        <f t="shared" ca="1" si="161"/>
        <v>0</v>
      </c>
      <c r="P348" s="22">
        <f t="shared" ca="1" si="162"/>
        <v>0</v>
      </c>
      <c r="Q348" s="349">
        <f t="shared" ca="1" si="163"/>
        <v>0</v>
      </c>
      <c r="R348" s="375">
        <f t="shared" ca="1" si="164"/>
        <v>0</v>
      </c>
      <c r="S348" s="376"/>
      <c r="T348" s="109">
        <f t="shared" ca="1" si="165"/>
        <v>0</v>
      </c>
      <c r="U348" s="22">
        <f t="shared" ca="1" si="166"/>
        <v>0</v>
      </c>
      <c r="V348" s="22">
        <f t="shared" ca="1" si="167"/>
        <v>0</v>
      </c>
      <c r="W348" s="349">
        <f t="shared" ca="1" si="168"/>
        <v>0</v>
      </c>
      <c r="X348" s="375">
        <f t="shared" ca="1" si="169"/>
        <v>0</v>
      </c>
      <c r="Y348" s="376"/>
      <c r="Z348" s="109">
        <f t="shared" ca="1" si="170"/>
        <v>0</v>
      </c>
      <c r="AA348" s="22">
        <f t="shared" ca="1" si="171"/>
        <v>0</v>
      </c>
      <c r="AB348" s="22">
        <f t="shared" ca="1" si="172"/>
        <v>0</v>
      </c>
      <c r="AC348" s="349">
        <f t="shared" ca="1" si="173"/>
        <v>0</v>
      </c>
      <c r="AD348" s="375">
        <f t="shared" ca="1" si="174"/>
        <v>0</v>
      </c>
      <c r="AE348" s="376"/>
      <c r="AF348" s="109">
        <f t="shared" ca="1" si="175"/>
        <v>0</v>
      </c>
      <c r="AG348" s="22">
        <f t="shared" ca="1" si="176"/>
        <v>0</v>
      </c>
      <c r="AH348" s="22">
        <f t="shared" ca="1" si="177"/>
        <v>0</v>
      </c>
      <c r="AI348" s="349">
        <f t="shared" ca="1" si="178"/>
        <v>0</v>
      </c>
      <c r="AJ348" s="375">
        <f t="shared" ca="1" si="179"/>
        <v>0</v>
      </c>
    </row>
    <row r="349" spans="1:36" ht="15.75" hidden="1" thickBot="1">
      <c r="A349" s="20"/>
      <c r="B349" s="109">
        <f t="shared" ca="1" si="150"/>
        <v>0</v>
      </c>
      <c r="C349" s="22">
        <f t="shared" ca="1" si="151"/>
        <v>0</v>
      </c>
      <c r="D349" s="22">
        <f t="shared" ca="1" si="152"/>
        <v>0</v>
      </c>
      <c r="E349" s="349">
        <f t="shared" ca="1" si="153"/>
        <v>0</v>
      </c>
      <c r="F349" s="23">
        <f t="shared" ca="1" si="154"/>
        <v>0</v>
      </c>
      <c r="G349" s="376"/>
      <c r="H349" s="109">
        <f t="shared" ca="1" si="155"/>
        <v>0</v>
      </c>
      <c r="I349" s="22">
        <f t="shared" ca="1" si="156"/>
        <v>0</v>
      </c>
      <c r="J349" s="22">
        <f t="shared" ca="1" si="157"/>
        <v>0</v>
      </c>
      <c r="K349" s="349">
        <f t="shared" ca="1" si="158"/>
        <v>0</v>
      </c>
      <c r="L349" s="375">
        <f t="shared" ca="1" si="159"/>
        <v>0</v>
      </c>
      <c r="M349" s="376"/>
      <c r="N349" s="109">
        <f t="shared" ca="1" si="160"/>
        <v>0</v>
      </c>
      <c r="O349" s="22">
        <f t="shared" ca="1" si="161"/>
        <v>0</v>
      </c>
      <c r="P349" s="22">
        <f t="shared" ca="1" si="162"/>
        <v>0</v>
      </c>
      <c r="Q349" s="349">
        <f t="shared" ca="1" si="163"/>
        <v>0</v>
      </c>
      <c r="R349" s="375">
        <f t="shared" ca="1" si="164"/>
        <v>0</v>
      </c>
      <c r="S349" s="376"/>
      <c r="T349" s="109">
        <f t="shared" ca="1" si="165"/>
        <v>0</v>
      </c>
      <c r="U349" s="22">
        <f t="shared" ca="1" si="166"/>
        <v>0</v>
      </c>
      <c r="V349" s="22">
        <f t="shared" ca="1" si="167"/>
        <v>0</v>
      </c>
      <c r="W349" s="349">
        <f t="shared" ca="1" si="168"/>
        <v>0</v>
      </c>
      <c r="X349" s="375">
        <f t="shared" ca="1" si="169"/>
        <v>0</v>
      </c>
      <c r="Y349" s="376"/>
      <c r="Z349" s="109">
        <f t="shared" ca="1" si="170"/>
        <v>0</v>
      </c>
      <c r="AA349" s="22">
        <f t="shared" ca="1" si="171"/>
        <v>0</v>
      </c>
      <c r="AB349" s="22">
        <f t="shared" ca="1" si="172"/>
        <v>0</v>
      </c>
      <c r="AC349" s="349">
        <f t="shared" ca="1" si="173"/>
        <v>0</v>
      </c>
      <c r="AD349" s="375">
        <f t="shared" ca="1" si="174"/>
        <v>0</v>
      </c>
      <c r="AE349" s="376"/>
      <c r="AF349" s="109">
        <f t="shared" ca="1" si="175"/>
        <v>0</v>
      </c>
      <c r="AG349" s="22">
        <f t="shared" ca="1" si="176"/>
        <v>0</v>
      </c>
      <c r="AH349" s="22">
        <f t="shared" ca="1" si="177"/>
        <v>0</v>
      </c>
      <c r="AI349" s="349">
        <f t="shared" ca="1" si="178"/>
        <v>0</v>
      </c>
      <c r="AJ349" s="375">
        <f t="shared" ca="1" si="179"/>
        <v>0</v>
      </c>
    </row>
    <row r="350" spans="1:36" ht="15.75" hidden="1" thickBot="1">
      <c r="A350" s="20"/>
      <c r="B350" s="109">
        <f t="shared" ca="1" si="150"/>
        <v>0</v>
      </c>
      <c r="C350" s="22">
        <f t="shared" ca="1" si="151"/>
        <v>0</v>
      </c>
      <c r="D350" s="22">
        <f t="shared" ca="1" si="152"/>
        <v>0</v>
      </c>
      <c r="E350" s="349">
        <f t="shared" ca="1" si="153"/>
        <v>0</v>
      </c>
      <c r="F350" s="23">
        <f t="shared" ca="1" si="154"/>
        <v>0</v>
      </c>
      <c r="G350" s="376"/>
      <c r="H350" s="109">
        <f t="shared" ca="1" si="155"/>
        <v>0</v>
      </c>
      <c r="I350" s="22">
        <f t="shared" ca="1" si="156"/>
        <v>0</v>
      </c>
      <c r="J350" s="22">
        <f t="shared" ca="1" si="157"/>
        <v>0</v>
      </c>
      <c r="K350" s="349">
        <f t="shared" ca="1" si="158"/>
        <v>0</v>
      </c>
      <c r="L350" s="375">
        <f t="shared" ca="1" si="159"/>
        <v>0</v>
      </c>
      <c r="M350" s="376"/>
      <c r="N350" s="109">
        <f t="shared" ca="1" si="160"/>
        <v>0</v>
      </c>
      <c r="O350" s="22">
        <f t="shared" ca="1" si="161"/>
        <v>0</v>
      </c>
      <c r="P350" s="22">
        <f t="shared" ca="1" si="162"/>
        <v>0</v>
      </c>
      <c r="Q350" s="349">
        <f t="shared" ca="1" si="163"/>
        <v>0</v>
      </c>
      <c r="R350" s="375">
        <f t="shared" ca="1" si="164"/>
        <v>0</v>
      </c>
      <c r="S350" s="376"/>
      <c r="T350" s="109">
        <f t="shared" ca="1" si="165"/>
        <v>0</v>
      </c>
      <c r="U350" s="22">
        <f t="shared" ca="1" si="166"/>
        <v>0</v>
      </c>
      <c r="V350" s="22">
        <f t="shared" ca="1" si="167"/>
        <v>0</v>
      </c>
      <c r="W350" s="349">
        <f t="shared" ca="1" si="168"/>
        <v>0</v>
      </c>
      <c r="X350" s="375">
        <f t="shared" ca="1" si="169"/>
        <v>0</v>
      </c>
      <c r="Y350" s="376"/>
      <c r="Z350" s="109">
        <f t="shared" ca="1" si="170"/>
        <v>0</v>
      </c>
      <c r="AA350" s="22">
        <f t="shared" ca="1" si="171"/>
        <v>0</v>
      </c>
      <c r="AB350" s="22">
        <f t="shared" ca="1" si="172"/>
        <v>0</v>
      </c>
      <c r="AC350" s="349">
        <f t="shared" ca="1" si="173"/>
        <v>0</v>
      </c>
      <c r="AD350" s="375">
        <f t="shared" ca="1" si="174"/>
        <v>0</v>
      </c>
      <c r="AE350" s="376"/>
      <c r="AF350" s="109">
        <f t="shared" ca="1" si="175"/>
        <v>0</v>
      </c>
      <c r="AG350" s="22">
        <f t="shared" ca="1" si="176"/>
        <v>0</v>
      </c>
      <c r="AH350" s="22">
        <f t="shared" ca="1" si="177"/>
        <v>0</v>
      </c>
      <c r="AI350" s="349">
        <f t="shared" ca="1" si="178"/>
        <v>0</v>
      </c>
      <c r="AJ350" s="375">
        <f t="shared" ca="1" si="179"/>
        <v>0</v>
      </c>
    </row>
    <row r="351" spans="1:36" ht="15.75" hidden="1" thickBot="1">
      <c r="A351" s="20"/>
      <c r="B351" s="109">
        <f t="shared" ca="1" si="150"/>
        <v>0</v>
      </c>
      <c r="C351" s="22">
        <f t="shared" ca="1" si="151"/>
        <v>0</v>
      </c>
      <c r="D351" s="22">
        <f t="shared" ca="1" si="152"/>
        <v>0</v>
      </c>
      <c r="E351" s="349">
        <f t="shared" ca="1" si="153"/>
        <v>0</v>
      </c>
      <c r="F351" s="23">
        <f t="shared" ca="1" si="154"/>
        <v>0</v>
      </c>
      <c r="G351" s="376"/>
      <c r="H351" s="109">
        <f t="shared" ca="1" si="155"/>
        <v>0</v>
      </c>
      <c r="I351" s="22">
        <f t="shared" ca="1" si="156"/>
        <v>0</v>
      </c>
      <c r="J351" s="22">
        <f t="shared" ca="1" si="157"/>
        <v>0</v>
      </c>
      <c r="K351" s="349">
        <f t="shared" ca="1" si="158"/>
        <v>0</v>
      </c>
      <c r="L351" s="375">
        <f t="shared" ca="1" si="159"/>
        <v>0</v>
      </c>
      <c r="M351" s="376"/>
      <c r="N351" s="109">
        <f t="shared" ca="1" si="160"/>
        <v>0</v>
      </c>
      <c r="O351" s="22">
        <f t="shared" ca="1" si="161"/>
        <v>0</v>
      </c>
      <c r="P351" s="22">
        <f t="shared" ca="1" si="162"/>
        <v>0</v>
      </c>
      <c r="Q351" s="349">
        <f t="shared" ca="1" si="163"/>
        <v>0</v>
      </c>
      <c r="R351" s="375">
        <f t="shared" ca="1" si="164"/>
        <v>0</v>
      </c>
      <c r="S351" s="376"/>
      <c r="T351" s="109">
        <f t="shared" ca="1" si="165"/>
        <v>0</v>
      </c>
      <c r="U351" s="22">
        <f t="shared" ca="1" si="166"/>
        <v>0</v>
      </c>
      <c r="V351" s="22">
        <f t="shared" ca="1" si="167"/>
        <v>0</v>
      </c>
      <c r="W351" s="349">
        <f t="shared" ca="1" si="168"/>
        <v>0</v>
      </c>
      <c r="X351" s="375">
        <f t="shared" ca="1" si="169"/>
        <v>0</v>
      </c>
      <c r="Y351" s="376"/>
      <c r="Z351" s="109">
        <f t="shared" ca="1" si="170"/>
        <v>0</v>
      </c>
      <c r="AA351" s="22">
        <f t="shared" ca="1" si="171"/>
        <v>0</v>
      </c>
      <c r="AB351" s="22">
        <f t="shared" ca="1" si="172"/>
        <v>0</v>
      </c>
      <c r="AC351" s="349">
        <f t="shared" ca="1" si="173"/>
        <v>0</v>
      </c>
      <c r="AD351" s="375">
        <f t="shared" ca="1" si="174"/>
        <v>0</v>
      </c>
      <c r="AE351" s="376"/>
      <c r="AF351" s="109">
        <f t="shared" ca="1" si="175"/>
        <v>0</v>
      </c>
      <c r="AG351" s="22">
        <f t="shared" ca="1" si="176"/>
        <v>0</v>
      </c>
      <c r="AH351" s="22">
        <f t="shared" ca="1" si="177"/>
        <v>0</v>
      </c>
      <c r="AI351" s="349">
        <f t="shared" ca="1" si="178"/>
        <v>0</v>
      </c>
      <c r="AJ351" s="375">
        <f t="shared" ca="1" si="179"/>
        <v>0</v>
      </c>
    </row>
    <row r="352" spans="1:36" ht="15.75" hidden="1" thickBot="1">
      <c r="A352" s="20"/>
      <c r="B352" s="109">
        <f t="shared" ca="1" si="150"/>
        <v>0</v>
      </c>
      <c r="C352" s="22">
        <f t="shared" ca="1" si="151"/>
        <v>0</v>
      </c>
      <c r="D352" s="22">
        <f t="shared" ca="1" si="152"/>
        <v>0</v>
      </c>
      <c r="E352" s="349">
        <f t="shared" ca="1" si="153"/>
        <v>0</v>
      </c>
      <c r="F352" s="23">
        <f t="shared" ca="1" si="154"/>
        <v>0</v>
      </c>
      <c r="G352" s="376"/>
      <c r="H352" s="109">
        <f t="shared" ca="1" si="155"/>
        <v>0</v>
      </c>
      <c r="I352" s="22">
        <f t="shared" ca="1" si="156"/>
        <v>0</v>
      </c>
      <c r="J352" s="22">
        <f t="shared" ca="1" si="157"/>
        <v>0</v>
      </c>
      <c r="K352" s="349">
        <f t="shared" ca="1" si="158"/>
        <v>0</v>
      </c>
      <c r="L352" s="375">
        <f t="shared" ca="1" si="159"/>
        <v>0</v>
      </c>
      <c r="M352" s="376"/>
      <c r="N352" s="109">
        <f t="shared" ca="1" si="160"/>
        <v>0</v>
      </c>
      <c r="O352" s="22">
        <f t="shared" ca="1" si="161"/>
        <v>0</v>
      </c>
      <c r="P352" s="22">
        <f t="shared" ca="1" si="162"/>
        <v>0</v>
      </c>
      <c r="Q352" s="349">
        <f t="shared" ca="1" si="163"/>
        <v>0</v>
      </c>
      <c r="R352" s="375">
        <f t="shared" ca="1" si="164"/>
        <v>0</v>
      </c>
      <c r="S352" s="376"/>
      <c r="T352" s="109">
        <f t="shared" ca="1" si="165"/>
        <v>0</v>
      </c>
      <c r="U352" s="22">
        <f t="shared" ca="1" si="166"/>
        <v>0</v>
      </c>
      <c r="V352" s="22">
        <f t="shared" ca="1" si="167"/>
        <v>0</v>
      </c>
      <c r="W352" s="349">
        <f t="shared" ca="1" si="168"/>
        <v>0</v>
      </c>
      <c r="X352" s="375">
        <f t="shared" ca="1" si="169"/>
        <v>0</v>
      </c>
      <c r="Y352" s="376"/>
      <c r="Z352" s="109">
        <f t="shared" ca="1" si="170"/>
        <v>0</v>
      </c>
      <c r="AA352" s="22">
        <f t="shared" ca="1" si="171"/>
        <v>0</v>
      </c>
      <c r="AB352" s="22">
        <f t="shared" ca="1" si="172"/>
        <v>0</v>
      </c>
      <c r="AC352" s="349">
        <f t="shared" ca="1" si="173"/>
        <v>0</v>
      </c>
      <c r="AD352" s="375">
        <f t="shared" ca="1" si="174"/>
        <v>0</v>
      </c>
      <c r="AE352" s="376"/>
      <c r="AF352" s="109">
        <f t="shared" ca="1" si="175"/>
        <v>0</v>
      </c>
      <c r="AG352" s="22">
        <f t="shared" ca="1" si="176"/>
        <v>0</v>
      </c>
      <c r="AH352" s="22">
        <f t="shared" ca="1" si="177"/>
        <v>0</v>
      </c>
      <c r="AI352" s="349">
        <f t="shared" ca="1" si="178"/>
        <v>0</v>
      </c>
      <c r="AJ352" s="375">
        <f t="shared" ca="1" si="179"/>
        <v>0</v>
      </c>
    </row>
    <row r="353" spans="1:36" ht="15.75" hidden="1" thickBot="1">
      <c r="A353" s="20"/>
      <c r="B353" s="109">
        <f t="shared" ca="1" si="150"/>
        <v>0</v>
      </c>
      <c r="C353" s="22">
        <f t="shared" ca="1" si="151"/>
        <v>0</v>
      </c>
      <c r="D353" s="22">
        <f t="shared" ca="1" si="152"/>
        <v>0</v>
      </c>
      <c r="E353" s="349">
        <f t="shared" ca="1" si="153"/>
        <v>0</v>
      </c>
      <c r="F353" s="23">
        <f t="shared" ca="1" si="154"/>
        <v>0</v>
      </c>
      <c r="G353" s="376"/>
      <c r="H353" s="109">
        <f t="shared" ca="1" si="155"/>
        <v>0</v>
      </c>
      <c r="I353" s="22">
        <f t="shared" ca="1" si="156"/>
        <v>0</v>
      </c>
      <c r="J353" s="22">
        <f t="shared" ca="1" si="157"/>
        <v>0</v>
      </c>
      <c r="K353" s="349">
        <f t="shared" ca="1" si="158"/>
        <v>0</v>
      </c>
      <c r="L353" s="375">
        <f t="shared" ca="1" si="159"/>
        <v>0</v>
      </c>
      <c r="M353" s="376"/>
      <c r="N353" s="109">
        <f t="shared" ca="1" si="160"/>
        <v>0</v>
      </c>
      <c r="O353" s="22">
        <f t="shared" ca="1" si="161"/>
        <v>0</v>
      </c>
      <c r="P353" s="22">
        <f t="shared" ca="1" si="162"/>
        <v>0</v>
      </c>
      <c r="Q353" s="349">
        <f t="shared" ca="1" si="163"/>
        <v>0</v>
      </c>
      <c r="R353" s="375">
        <f t="shared" ca="1" si="164"/>
        <v>0</v>
      </c>
      <c r="S353" s="376"/>
      <c r="T353" s="109">
        <f t="shared" ca="1" si="165"/>
        <v>0</v>
      </c>
      <c r="U353" s="22">
        <f t="shared" ca="1" si="166"/>
        <v>0</v>
      </c>
      <c r="V353" s="22">
        <f t="shared" ca="1" si="167"/>
        <v>0</v>
      </c>
      <c r="W353" s="349">
        <f t="shared" ca="1" si="168"/>
        <v>0</v>
      </c>
      <c r="X353" s="375">
        <f t="shared" ca="1" si="169"/>
        <v>0</v>
      </c>
      <c r="Y353" s="376"/>
      <c r="Z353" s="109">
        <f t="shared" ca="1" si="170"/>
        <v>0</v>
      </c>
      <c r="AA353" s="22">
        <f t="shared" ca="1" si="171"/>
        <v>0</v>
      </c>
      <c r="AB353" s="22">
        <f t="shared" ca="1" si="172"/>
        <v>0</v>
      </c>
      <c r="AC353" s="349">
        <f t="shared" ca="1" si="173"/>
        <v>0</v>
      </c>
      <c r="AD353" s="375">
        <f t="shared" ca="1" si="174"/>
        <v>0</v>
      </c>
      <c r="AE353" s="376"/>
      <c r="AF353" s="109">
        <f t="shared" ca="1" si="175"/>
        <v>0</v>
      </c>
      <c r="AG353" s="22">
        <f t="shared" ca="1" si="176"/>
        <v>0</v>
      </c>
      <c r="AH353" s="22">
        <f t="shared" ca="1" si="177"/>
        <v>0</v>
      </c>
      <c r="AI353" s="349">
        <f t="shared" ca="1" si="178"/>
        <v>0</v>
      </c>
      <c r="AJ353" s="375">
        <f t="shared" ca="1" si="179"/>
        <v>0</v>
      </c>
    </row>
    <row r="354" spans="1:36" ht="15.75" hidden="1" thickBot="1">
      <c r="A354" s="20"/>
      <c r="B354" s="109">
        <f t="shared" ca="1" si="150"/>
        <v>0</v>
      </c>
      <c r="C354" s="22">
        <f t="shared" ca="1" si="151"/>
        <v>0</v>
      </c>
      <c r="D354" s="22">
        <f t="shared" ca="1" si="152"/>
        <v>0</v>
      </c>
      <c r="E354" s="349">
        <f t="shared" ca="1" si="153"/>
        <v>0</v>
      </c>
      <c r="F354" s="23">
        <f t="shared" ca="1" si="154"/>
        <v>0</v>
      </c>
      <c r="G354" s="376"/>
      <c r="H354" s="109">
        <f t="shared" ca="1" si="155"/>
        <v>0</v>
      </c>
      <c r="I354" s="22">
        <f t="shared" ca="1" si="156"/>
        <v>0</v>
      </c>
      <c r="J354" s="22">
        <f t="shared" ca="1" si="157"/>
        <v>0</v>
      </c>
      <c r="K354" s="349">
        <f t="shared" ca="1" si="158"/>
        <v>0</v>
      </c>
      <c r="L354" s="375">
        <f t="shared" ca="1" si="159"/>
        <v>0</v>
      </c>
      <c r="M354" s="376"/>
      <c r="N354" s="109">
        <f t="shared" ca="1" si="160"/>
        <v>0</v>
      </c>
      <c r="O354" s="22">
        <f t="shared" ca="1" si="161"/>
        <v>0</v>
      </c>
      <c r="P354" s="22">
        <f t="shared" ca="1" si="162"/>
        <v>0</v>
      </c>
      <c r="Q354" s="349">
        <f t="shared" ca="1" si="163"/>
        <v>0</v>
      </c>
      <c r="R354" s="375">
        <f t="shared" ca="1" si="164"/>
        <v>0</v>
      </c>
      <c r="S354" s="376"/>
      <c r="T354" s="109">
        <f t="shared" ca="1" si="165"/>
        <v>0</v>
      </c>
      <c r="U354" s="22">
        <f t="shared" ca="1" si="166"/>
        <v>0</v>
      </c>
      <c r="V354" s="22">
        <f t="shared" ca="1" si="167"/>
        <v>0</v>
      </c>
      <c r="W354" s="349">
        <f t="shared" ca="1" si="168"/>
        <v>0</v>
      </c>
      <c r="X354" s="375">
        <f t="shared" ca="1" si="169"/>
        <v>0</v>
      </c>
      <c r="Y354" s="376"/>
      <c r="Z354" s="109">
        <f t="shared" ca="1" si="170"/>
        <v>0</v>
      </c>
      <c r="AA354" s="22">
        <f t="shared" ca="1" si="171"/>
        <v>0</v>
      </c>
      <c r="AB354" s="22">
        <f t="shared" ca="1" si="172"/>
        <v>0</v>
      </c>
      <c r="AC354" s="349">
        <f t="shared" ca="1" si="173"/>
        <v>0</v>
      </c>
      <c r="AD354" s="375">
        <f t="shared" ca="1" si="174"/>
        <v>0</v>
      </c>
      <c r="AE354" s="376"/>
      <c r="AF354" s="109">
        <f t="shared" ca="1" si="175"/>
        <v>0</v>
      </c>
      <c r="AG354" s="22">
        <f t="shared" ca="1" si="176"/>
        <v>0</v>
      </c>
      <c r="AH354" s="22">
        <f t="shared" ca="1" si="177"/>
        <v>0</v>
      </c>
      <c r="AI354" s="349">
        <f t="shared" ca="1" si="178"/>
        <v>0</v>
      </c>
      <c r="AJ354" s="375">
        <f t="shared" ca="1" si="179"/>
        <v>0</v>
      </c>
    </row>
    <row r="355" spans="1:36" ht="15.75" hidden="1" thickBot="1">
      <c r="A355" s="20"/>
      <c r="B355" s="109">
        <f t="shared" ca="1" si="150"/>
        <v>0</v>
      </c>
      <c r="C355" s="22">
        <f t="shared" ca="1" si="151"/>
        <v>0</v>
      </c>
      <c r="D355" s="22">
        <f t="shared" ca="1" si="152"/>
        <v>0</v>
      </c>
      <c r="E355" s="349">
        <f t="shared" ca="1" si="153"/>
        <v>0</v>
      </c>
      <c r="F355" s="23">
        <f t="shared" ca="1" si="154"/>
        <v>0</v>
      </c>
      <c r="G355" s="376"/>
      <c r="H355" s="109">
        <f t="shared" ca="1" si="155"/>
        <v>0</v>
      </c>
      <c r="I355" s="22">
        <f t="shared" ca="1" si="156"/>
        <v>0</v>
      </c>
      <c r="J355" s="22">
        <f t="shared" ca="1" si="157"/>
        <v>0</v>
      </c>
      <c r="K355" s="349">
        <f t="shared" ca="1" si="158"/>
        <v>0</v>
      </c>
      <c r="L355" s="375">
        <f t="shared" ca="1" si="159"/>
        <v>0</v>
      </c>
      <c r="M355" s="376"/>
      <c r="N355" s="109">
        <f t="shared" ca="1" si="160"/>
        <v>0</v>
      </c>
      <c r="O355" s="22">
        <f t="shared" ca="1" si="161"/>
        <v>0</v>
      </c>
      <c r="P355" s="22">
        <f t="shared" ca="1" si="162"/>
        <v>0</v>
      </c>
      <c r="Q355" s="349">
        <f t="shared" ca="1" si="163"/>
        <v>0</v>
      </c>
      <c r="R355" s="375">
        <f t="shared" ca="1" si="164"/>
        <v>0</v>
      </c>
      <c r="S355" s="376"/>
      <c r="T355" s="109">
        <f t="shared" ca="1" si="165"/>
        <v>0</v>
      </c>
      <c r="U355" s="22">
        <f t="shared" ca="1" si="166"/>
        <v>0</v>
      </c>
      <c r="V355" s="22">
        <f t="shared" ca="1" si="167"/>
        <v>0</v>
      </c>
      <c r="W355" s="349">
        <f t="shared" ca="1" si="168"/>
        <v>0</v>
      </c>
      <c r="X355" s="375">
        <f t="shared" ca="1" si="169"/>
        <v>0</v>
      </c>
      <c r="Y355" s="376"/>
      <c r="Z355" s="109">
        <f t="shared" ca="1" si="170"/>
        <v>0</v>
      </c>
      <c r="AA355" s="22">
        <f t="shared" ca="1" si="171"/>
        <v>0</v>
      </c>
      <c r="AB355" s="22">
        <f t="shared" ca="1" si="172"/>
        <v>0</v>
      </c>
      <c r="AC355" s="349">
        <f t="shared" ca="1" si="173"/>
        <v>0</v>
      </c>
      <c r="AD355" s="375">
        <f t="shared" ca="1" si="174"/>
        <v>0</v>
      </c>
      <c r="AE355" s="376"/>
      <c r="AF355" s="109">
        <f t="shared" ca="1" si="175"/>
        <v>0</v>
      </c>
      <c r="AG355" s="22">
        <f t="shared" ca="1" si="176"/>
        <v>0</v>
      </c>
      <c r="AH355" s="22">
        <f t="shared" ca="1" si="177"/>
        <v>0</v>
      </c>
      <c r="AI355" s="349">
        <f t="shared" ca="1" si="178"/>
        <v>0</v>
      </c>
      <c r="AJ355" s="375">
        <f t="shared" ca="1" si="179"/>
        <v>0</v>
      </c>
    </row>
    <row r="356" spans="1:36" ht="15.75" hidden="1" thickBot="1">
      <c r="A356" s="20"/>
      <c r="B356" s="109">
        <f t="shared" ca="1" si="150"/>
        <v>0</v>
      </c>
      <c r="C356" s="22">
        <f t="shared" ca="1" si="151"/>
        <v>0</v>
      </c>
      <c r="D356" s="22">
        <f t="shared" ca="1" si="152"/>
        <v>0</v>
      </c>
      <c r="E356" s="349">
        <f t="shared" ca="1" si="153"/>
        <v>0</v>
      </c>
      <c r="F356" s="23">
        <f t="shared" ca="1" si="154"/>
        <v>0</v>
      </c>
      <c r="G356" s="376"/>
      <c r="H356" s="109">
        <f t="shared" ca="1" si="155"/>
        <v>0</v>
      </c>
      <c r="I356" s="22">
        <f t="shared" ca="1" si="156"/>
        <v>0</v>
      </c>
      <c r="J356" s="22">
        <f t="shared" ca="1" si="157"/>
        <v>0</v>
      </c>
      <c r="K356" s="349">
        <f t="shared" ca="1" si="158"/>
        <v>0</v>
      </c>
      <c r="L356" s="375">
        <f t="shared" ca="1" si="159"/>
        <v>0</v>
      </c>
      <c r="M356" s="376"/>
      <c r="N356" s="109">
        <f t="shared" ca="1" si="160"/>
        <v>0</v>
      </c>
      <c r="O356" s="22">
        <f t="shared" ca="1" si="161"/>
        <v>0</v>
      </c>
      <c r="P356" s="22">
        <f t="shared" ca="1" si="162"/>
        <v>0</v>
      </c>
      <c r="Q356" s="349">
        <f t="shared" ca="1" si="163"/>
        <v>0</v>
      </c>
      <c r="R356" s="375">
        <f t="shared" ca="1" si="164"/>
        <v>0</v>
      </c>
      <c r="S356" s="376"/>
      <c r="T356" s="109">
        <f t="shared" ca="1" si="165"/>
        <v>0</v>
      </c>
      <c r="U356" s="22">
        <f t="shared" ca="1" si="166"/>
        <v>0</v>
      </c>
      <c r="V356" s="22">
        <f t="shared" ca="1" si="167"/>
        <v>0</v>
      </c>
      <c r="W356" s="349">
        <f t="shared" ca="1" si="168"/>
        <v>0</v>
      </c>
      <c r="X356" s="375">
        <f t="shared" ca="1" si="169"/>
        <v>0</v>
      </c>
      <c r="Y356" s="376"/>
      <c r="Z356" s="109">
        <f t="shared" ca="1" si="170"/>
        <v>0</v>
      </c>
      <c r="AA356" s="22">
        <f t="shared" ca="1" si="171"/>
        <v>0</v>
      </c>
      <c r="AB356" s="22">
        <f t="shared" ca="1" si="172"/>
        <v>0</v>
      </c>
      <c r="AC356" s="349">
        <f t="shared" ca="1" si="173"/>
        <v>0</v>
      </c>
      <c r="AD356" s="375">
        <f t="shared" ca="1" si="174"/>
        <v>0</v>
      </c>
      <c r="AE356" s="376"/>
      <c r="AF356" s="109">
        <f t="shared" ca="1" si="175"/>
        <v>0</v>
      </c>
      <c r="AG356" s="22">
        <f t="shared" ca="1" si="176"/>
        <v>0</v>
      </c>
      <c r="AH356" s="22">
        <f t="shared" ca="1" si="177"/>
        <v>0</v>
      </c>
      <c r="AI356" s="349">
        <f t="shared" ca="1" si="178"/>
        <v>0</v>
      </c>
      <c r="AJ356" s="375">
        <f t="shared" ca="1" si="179"/>
        <v>0</v>
      </c>
    </row>
    <row r="357" spans="1:36" ht="15.75" hidden="1" thickBot="1">
      <c r="A357" s="20"/>
      <c r="B357" s="109">
        <f t="shared" ca="1" si="150"/>
        <v>0</v>
      </c>
      <c r="C357" s="22">
        <f t="shared" ca="1" si="151"/>
        <v>0</v>
      </c>
      <c r="D357" s="22">
        <f t="shared" ca="1" si="152"/>
        <v>0</v>
      </c>
      <c r="E357" s="349">
        <f t="shared" ca="1" si="153"/>
        <v>0</v>
      </c>
      <c r="F357" s="23">
        <f t="shared" ca="1" si="154"/>
        <v>0</v>
      </c>
      <c r="G357" s="376"/>
      <c r="H357" s="109">
        <f t="shared" ca="1" si="155"/>
        <v>0</v>
      </c>
      <c r="I357" s="22">
        <f t="shared" ca="1" si="156"/>
        <v>0</v>
      </c>
      <c r="J357" s="22">
        <f t="shared" ca="1" si="157"/>
        <v>0</v>
      </c>
      <c r="K357" s="349">
        <f t="shared" ca="1" si="158"/>
        <v>0</v>
      </c>
      <c r="L357" s="375">
        <f t="shared" ca="1" si="159"/>
        <v>0</v>
      </c>
      <c r="M357" s="376"/>
      <c r="N357" s="109">
        <f t="shared" ca="1" si="160"/>
        <v>0</v>
      </c>
      <c r="O357" s="22">
        <f t="shared" ca="1" si="161"/>
        <v>0</v>
      </c>
      <c r="P357" s="22">
        <f t="shared" ca="1" si="162"/>
        <v>0</v>
      </c>
      <c r="Q357" s="349">
        <f t="shared" ca="1" si="163"/>
        <v>0</v>
      </c>
      <c r="R357" s="375">
        <f t="shared" ca="1" si="164"/>
        <v>0</v>
      </c>
      <c r="S357" s="376"/>
      <c r="T357" s="109">
        <f t="shared" ca="1" si="165"/>
        <v>0</v>
      </c>
      <c r="U357" s="22">
        <f t="shared" ca="1" si="166"/>
        <v>0</v>
      </c>
      <c r="V357" s="22">
        <f t="shared" ca="1" si="167"/>
        <v>0</v>
      </c>
      <c r="W357" s="349">
        <f t="shared" ca="1" si="168"/>
        <v>0</v>
      </c>
      <c r="X357" s="375">
        <f t="shared" ca="1" si="169"/>
        <v>0</v>
      </c>
      <c r="Y357" s="376"/>
      <c r="Z357" s="109">
        <f t="shared" ca="1" si="170"/>
        <v>0</v>
      </c>
      <c r="AA357" s="22">
        <f t="shared" ca="1" si="171"/>
        <v>0</v>
      </c>
      <c r="AB357" s="22">
        <f t="shared" ca="1" si="172"/>
        <v>0</v>
      </c>
      <c r="AC357" s="349">
        <f t="shared" ca="1" si="173"/>
        <v>0</v>
      </c>
      <c r="AD357" s="375">
        <f t="shared" ca="1" si="174"/>
        <v>0</v>
      </c>
      <c r="AE357" s="376"/>
      <c r="AF357" s="109">
        <f t="shared" ca="1" si="175"/>
        <v>0</v>
      </c>
      <c r="AG357" s="22">
        <f t="shared" ca="1" si="176"/>
        <v>0</v>
      </c>
      <c r="AH357" s="22">
        <f t="shared" ca="1" si="177"/>
        <v>0</v>
      </c>
      <c r="AI357" s="349">
        <f t="shared" ca="1" si="178"/>
        <v>0</v>
      </c>
      <c r="AJ357" s="375">
        <f t="shared" ca="1" si="179"/>
        <v>0</v>
      </c>
    </row>
    <row r="358" spans="1:36" ht="15.75" hidden="1" thickBot="1">
      <c r="A358" s="20"/>
      <c r="B358" s="109">
        <f t="shared" ca="1" si="150"/>
        <v>0</v>
      </c>
      <c r="C358" s="22">
        <f t="shared" ca="1" si="151"/>
        <v>0</v>
      </c>
      <c r="D358" s="22">
        <f t="shared" ca="1" si="152"/>
        <v>0</v>
      </c>
      <c r="E358" s="349">
        <f t="shared" ca="1" si="153"/>
        <v>0</v>
      </c>
      <c r="F358" s="23">
        <f t="shared" ca="1" si="154"/>
        <v>0</v>
      </c>
      <c r="G358" s="376"/>
      <c r="H358" s="109">
        <f t="shared" ca="1" si="155"/>
        <v>0</v>
      </c>
      <c r="I358" s="22">
        <f t="shared" ca="1" si="156"/>
        <v>0</v>
      </c>
      <c r="J358" s="22">
        <f t="shared" ca="1" si="157"/>
        <v>0</v>
      </c>
      <c r="K358" s="349">
        <f t="shared" ca="1" si="158"/>
        <v>0</v>
      </c>
      <c r="L358" s="375">
        <f t="shared" ca="1" si="159"/>
        <v>0</v>
      </c>
      <c r="M358" s="376"/>
      <c r="N358" s="109">
        <f t="shared" ca="1" si="160"/>
        <v>0</v>
      </c>
      <c r="O358" s="22">
        <f t="shared" ca="1" si="161"/>
        <v>0</v>
      </c>
      <c r="P358" s="22">
        <f t="shared" ca="1" si="162"/>
        <v>0</v>
      </c>
      <c r="Q358" s="349">
        <f t="shared" ca="1" si="163"/>
        <v>0</v>
      </c>
      <c r="R358" s="375">
        <f t="shared" ca="1" si="164"/>
        <v>0</v>
      </c>
      <c r="S358" s="376"/>
      <c r="T358" s="109">
        <f t="shared" ca="1" si="165"/>
        <v>0</v>
      </c>
      <c r="U358" s="22">
        <f t="shared" ca="1" si="166"/>
        <v>0</v>
      </c>
      <c r="V358" s="22">
        <f t="shared" ca="1" si="167"/>
        <v>0</v>
      </c>
      <c r="W358" s="349">
        <f t="shared" ca="1" si="168"/>
        <v>0</v>
      </c>
      <c r="X358" s="375">
        <f t="shared" ca="1" si="169"/>
        <v>0</v>
      </c>
      <c r="Y358" s="376"/>
      <c r="Z358" s="109">
        <f t="shared" ca="1" si="170"/>
        <v>0</v>
      </c>
      <c r="AA358" s="22">
        <f t="shared" ca="1" si="171"/>
        <v>0</v>
      </c>
      <c r="AB358" s="22">
        <f t="shared" ca="1" si="172"/>
        <v>0</v>
      </c>
      <c r="AC358" s="349">
        <f t="shared" ca="1" si="173"/>
        <v>0</v>
      </c>
      <c r="AD358" s="375">
        <f t="shared" ca="1" si="174"/>
        <v>0</v>
      </c>
      <c r="AE358" s="376"/>
      <c r="AF358" s="109">
        <f t="shared" ca="1" si="175"/>
        <v>0</v>
      </c>
      <c r="AG358" s="22">
        <f t="shared" ca="1" si="176"/>
        <v>0</v>
      </c>
      <c r="AH358" s="22">
        <f t="shared" ca="1" si="177"/>
        <v>0</v>
      </c>
      <c r="AI358" s="349">
        <f t="shared" ca="1" si="178"/>
        <v>0</v>
      </c>
      <c r="AJ358" s="375">
        <f t="shared" ca="1" si="179"/>
        <v>0</v>
      </c>
    </row>
    <row r="359" spans="1:36" ht="15.75" hidden="1" thickBot="1">
      <c r="A359" s="20"/>
      <c r="B359" s="109">
        <f t="shared" ca="1" si="150"/>
        <v>0</v>
      </c>
      <c r="C359" s="22">
        <f t="shared" ca="1" si="151"/>
        <v>0</v>
      </c>
      <c r="D359" s="22">
        <f t="shared" ca="1" si="152"/>
        <v>0</v>
      </c>
      <c r="E359" s="349">
        <f t="shared" ca="1" si="153"/>
        <v>0</v>
      </c>
      <c r="F359" s="23">
        <f t="shared" ca="1" si="154"/>
        <v>0</v>
      </c>
      <c r="G359" s="376"/>
      <c r="H359" s="109">
        <f t="shared" ca="1" si="155"/>
        <v>0</v>
      </c>
      <c r="I359" s="22">
        <f t="shared" ca="1" si="156"/>
        <v>0</v>
      </c>
      <c r="J359" s="22">
        <f t="shared" ca="1" si="157"/>
        <v>0</v>
      </c>
      <c r="K359" s="349">
        <f t="shared" ca="1" si="158"/>
        <v>0</v>
      </c>
      <c r="L359" s="375">
        <f t="shared" ca="1" si="159"/>
        <v>0</v>
      </c>
      <c r="M359" s="376"/>
      <c r="N359" s="109">
        <f t="shared" ca="1" si="160"/>
        <v>0</v>
      </c>
      <c r="O359" s="22">
        <f t="shared" ca="1" si="161"/>
        <v>0</v>
      </c>
      <c r="P359" s="22">
        <f t="shared" ca="1" si="162"/>
        <v>0</v>
      </c>
      <c r="Q359" s="349">
        <f t="shared" ca="1" si="163"/>
        <v>0</v>
      </c>
      <c r="R359" s="375">
        <f t="shared" ca="1" si="164"/>
        <v>0</v>
      </c>
      <c r="S359" s="376"/>
      <c r="T359" s="109">
        <f t="shared" ca="1" si="165"/>
        <v>0</v>
      </c>
      <c r="U359" s="22">
        <f t="shared" ca="1" si="166"/>
        <v>0</v>
      </c>
      <c r="V359" s="22">
        <f t="shared" ca="1" si="167"/>
        <v>0</v>
      </c>
      <c r="W359" s="349">
        <f t="shared" ca="1" si="168"/>
        <v>0</v>
      </c>
      <c r="X359" s="375">
        <f t="shared" ca="1" si="169"/>
        <v>0</v>
      </c>
      <c r="Y359" s="376"/>
      <c r="Z359" s="109">
        <f t="shared" ca="1" si="170"/>
        <v>0</v>
      </c>
      <c r="AA359" s="22">
        <f t="shared" ca="1" si="171"/>
        <v>0</v>
      </c>
      <c r="AB359" s="22">
        <f t="shared" ca="1" si="172"/>
        <v>0</v>
      </c>
      <c r="AC359" s="349">
        <f t="shared" ca="1" si="173"/>
        <v>0</v>
      </c>
      <c r="AD359" s="375">
        <f t="shared" ca="1" si="174"/>
        <v>0</v>
      </c>
      <c r="AE359" s="376"/>
      <c r="AF359" s="109">
        <f t="shared" ca="1" si="175"/>
        <v>0</v>
      </c>
      <c r="AG359" s="22">
        <f t="shared" ca="1" si="176"/>
        <v>0</v>
      </c>
      <c r="AH359" s="22">
        <f t="shared" ca="1" si="177"/>
        <v>0</v>
      </c>
      <c r="AI359" s="349">
        <f t="shared" ca="1" si="178"/>
        <v>0</v>
      </c>
      <c r="AJ359" s="375">
        <f t="shared" ca="1" si="179"/>
        <v>0</v>
      </c>
    </row>
    <row r="360" spans="1:36" ht="15.75" hidden="1" thickBot="1">
      <c r="A360" s="20"/>
      <c r="B360" s="109">
        <f t="shared" ca="1" si="150"/>
        <v>0</v>
      </c>
      <c r="C360" s="22">
        <f t="shared" ca="1" si="151"/>
        <v>0</v>
      </c>
      <c r="D360" s="22">
        <f t="shared" ca="1" si="152"/>
        <v>0</v>
      </c>
      <c r="E360" s="349">
        <f t="shared" ca="1" si="153"/>
        <v>0</v>
      </c>
      <c r="F360" s="23">
        <f t="shared" ca="1" si="154"/>
        <v>0</v>
      </c>
      <c r="G360" s="376"/>
      <c r="H360" s="109">
        <f t="shared" ca="1" si="155"/>
        <v>0</v>
      </c>
      <c r="I360" s="22">
        <f t="shared" ca="1" si="156"/>
        <v>0</v>
      </c>
      <c r="J360" s="22">
        <f t="shared" ca="1" si="157"/>
        <v>0</v>
      </c>
      <c r="K360" s="349">
        <f t="shared" ca="1" si="158"/>
        <v>0</v>
      </c>
      <c r="L360" s="375">
        <f t="shared" ca="1" si="159"/>
        <v>0</v>
      </c>
      <c r="M360" s="376"/>
      <c r="N360" s="109">
        <f t="shared" ca="1" si="160"/>
        <v>0</v>
      </c>
      <c r="O360" s="22">
        <f t="shared" ca="1" si="161"/>
        <v>0</v>
      </c>
      <c r="P360" s="22">
        <f t="shared" ca="1" si="162"/>
        <v>0</v>
      </c>
      <c r="Q360" s="349">
        <f t="shared" ca="1" si="163"/>
        <v>0</v>
      </c>
      <c r="R360" s="375">
        <f t="shared" ca="1" si="164"/>
        <v>0</v>
      </c>
      <c r="S360" s="376"/>
      <c r="T360" s="109">
        <f t="shared" ca="1" si="165"/>
        <v>0</v>
      </c>
      <c r="U360" s="22">
        <f t="shared" ca="1" si="166"/>
        <v>0</v>
      </c>
      <c r="V360" s="22">
        <f t="shared" ca="1" si="167"/>
        <v>0</v>
      </c>
      <c r="W360" s="349">
        <f t="shared" ca="1" si="168"/>
        <v>0</v>
      </c>
      <c r="X360" s="375">
        <f t="shared" ca="1" si="169"/>
        <v>0</v>
      </c>
      <c r="Y360" s="376"/>
      <c r="Z360" s="109">
        <f t="shared" ca="1" si="170"/>
        <v>0</v>
      </c>
      <c r="AA360" s="22">
        <f t="shared" ca="1" si="171"/>
        <v>0</v>
      </c>
      <c r="AB360" s="22">
        <f t="shared" ca="1" si="172"/>
        <v>0</v>
      </c>
      <c r="AC360" s="349">
        <f t="shared" ca="1" si="173"/>
        <v>0</v>
      </c>
      <c r="AD360" s="375">
        <f t="shared" ca="1" si="174"/>
        <v>0</v>
      </c>
      <c r="AE360" s="376"/>
      <c r="AF360" s="109">
        <f t="shared" ca="1" si="175"/>
        <v>0</v>
      </c>
      <c r="AG360" s="22">
        <f t="shared" ca="1" si="176"/>
        <v>0</v>
      </c>
      <c r="AH360" s="22">
        <f t="shared" ca="1" si="177"/>
        <v>0</v>
      </c>
      <c r="AI360" s="349">
        <f t="shared" ca="1" si="178"/>
        <v>0</v>
      </c>
      <c r="AJ360" s="375">
        <f t="shared" ca="1" si="179"/>
        <v>0</v>
      </c>
    </row>
    <row r="361" spans="1:36" ht="15.75" hidden="1" thickBot="1">
      <c r="A361" s="20"/>
      <c r="B361" s="109">
        <f t="shared" ca="1" si="150"/>
        <v>0</v>
      </c>
      <c r="C361" s="22">
        <f t="shared" ca="1" si="151"/>
        <v>0</v>
      </c>
      <c r="D361" s="22">
        <f t="shared" ca="1" si="152"/>
        <v>0</v>
      </c>
      <c r="E361" s="349">
        <f t="shared" ca="1" si="153"/>
        <v>0</v>
      </c>
      <c r="F361" s="23">
        <f t="shared" ca="1" si="154"/>
        <v>0</v>
      </c>
      <c r="G361" s="376"/>
      <c r="H361" s="109">
        <f t="shared" ca="1" si="155"/>
        <v>0</v>
      </c>
      <c r="I361" s="22">
        <f t="shared" ca="1" si="156"/>
        <v>0</v>
      </c>
      <c r="J361" s="22">
        <f t="shared" ca="1" si="157"/>
        <v>0</v>
      </c>
      <c r="K361" s="349">
        <f t="shared" ca="1" si="158"/>
        <v>0</v>
      </c>
      <c r="L361" s="375">
        <f t="shared" ca="1" si="159"/>
        <v>0</v>
      </c>
      <c r="M361" s="376"/>
      <c r="N361" s="109">
        <f t="shared" ca="1" si="160"/>
        <v>0</v>
      </c>
      <c r="O361" s="22">
        <f t="shared" ca="1" si="161"/>
        <v>0</v>
      </c>
      <c r="P361" s="22">
        <f t="shared" ca="1" si="162"/>
        <v>0</v>
      </c>
      <c r="Q361" s="349">
        <f t="shared" ca="1" si="163"/>
        <v>0</v>
      </c>
      <c r="R361" s="375">
        <f t="shared" ca="1" si="164"/>
        <v>0</v>
      </c>
      <c r="S361" s="376"/>
      <c r="T361" s="109">
        <f t="shared" ca="1" si="165"/>
        <v>0</v>
      </c>
      <c r="U361" s="22">
        <f t="shared" ca="1" si="166"/>
        <v>0</v>
      </c>
      <c r="V361" s="22">
        <f t="shared" ca="1" si="167"/>
        <v>0</v>
      </c>
      <c r="W361" s="349">
        <f t="shared" ca="1" si="168"/>
        <v>0</v>
      </c>
      <c r="X361" s="375">
        <f t="shared" ca="1" si="169"/>
        <v>0</v>
      </c>
      <c r="Y361" s="376"/>
      <c r="Z361" s="109">
        <f t="shared" ca="1" si="170"/>
        <v>0</v>
      </c>
      <c r="AA361" s="22">
        <f t="shared" ca="1" si="171"/>
        <v>0</v>
      </c>
      <c r="AB361" s="22">
        <f t="shared" ca="1" si="172"/>
        <v>0</v>
      </c>
      <c r="AC361" s="349">
        <f t="shared" ca="1" si="173"/>
        <v>0</v>
      </c>
      <c r="AD361" s="375">
        <f t="shared" ca="1" si="174"/>
        <v>0</v>
      </c>
      <c r="AE361" s="376"/>
      <c r="AF361" s="109">
        <f t="shared" ca="1" si="175"/>
        <v>0</v>
      </c>
      <c r="AG361" s="22">
        <f t="shared" ca="1" si="176"/>
        <v>0</v>
      </c>
      <c r="AH361" s="22">
        <f t="shared" ca="1" si="177"/>
        <v>0</v>
      </c>
      <c r="AI361" s="349">
        <f t="shared" ca="1" si="178"/>
        <v>0</v>
      </c>
      <c r="AJ361" s="375">
        <f t="shared" ca="1" si="179"/>
        <v>0</v>
      </c>
    </row>
    <row r="362" spans="1:36" ht="15.75" hidden="1" thickBot="1">
      <c r="A362" s="20"/>
      <c r="B362" s="109">
        <f t="shared" ca="1" si="150"/>
        <v>0</v>
      </c>
      <c r="C362" s="22">
        <f t="shared" ca="1" si="151"/>
        <v>0</v>
      </c>
      <c r="D362" s="22">
        <f t="shared" ca="1" si="152"/>
        <v>0</v>
      </c>
      <c r="E362" s="349">
        <f t="shared" ca="1" si="153"/>
        <v>0</v>
      </c>
      <c r="F362" s="23">
        <f t="shared" ca="1" si="154"/>
        <v>0</v>
      </c>
      <c r="G362" s="376"/>
      <c r="H362" s="109">
        <f t="shared" ca="1" si="155"/>
        <v>0</v>
      </c>
      <c r="I362" s="22">
        <f t="shared" ca="1" si="156"/>
        <v>0</v>
      </c>
      <c r="J362" s="22">
        <f t="shared" ca="1" si="157"/>
        <v>0</v>
      </c>
      <c r="K362" s="349">
        <f t="shared" ca="1" si="158"/>
        <v>0</v>
      </c>
      <c r="L362" s="375">
        <f t="shared" ca="1" si="159"/>
        <v>0</v>
      </c>
      <c r="M362" s="376"/>
      <c r="N362" s="109">
        <f t="shared" ca="1" si="160"/>
        <v>0</v>
      </c>
      <c r="O362" s="22">
        <f t="shared" ca="1" si="161"/>
        <v>0</v>
      </c>
      <c r="P362" s="22">
        <f t="shared" ca="1" si="162"/>
        <v>0</v>
      </c>
      <c r="Q362" s="349">
        <f t="shared" ca="1" si="163"/>
        <v>0</v>
      </c>
      <c r="R362" s="375">
        <f t="shared" ca="1" si="164"/>
        <v>0</v>
      </c>
      <c r="S362" s="376"/>
      <c r="T362" s="109">
        <f t="shared" ca="1" si="165"/>
        <v>0</v>
      </c>
      <c r="U362" s="22">
        <f t="shared" ca="1" si="166"/>
        <v>0</v>
      </c>
      <c r="V362" s="22">
        <f t="shared" ca="1" si="167"/>
        <v>0</v>
      </c>
      <c r="W362" s="349">
        <f t="shared" ca="1" si="168"/>
        <v>0</v>
      </c>
      <c r="X362" s="375">
        <f t="shared" ca="1" si="169"/>
        <v>0</v>
      </c>
      <c r="Y362" s="376"/>
      <c r="Z362" s="109">
        <f t="shared" ca="1" si="170"/>
        <v>0</v>
      </c>
      <c r="AA362" s="22">
        <f t="shared" ca="1" si="171"/>
        <v>0</v>
      </c>
      <c r="AB362" s="22">
        <f t="shared" ca="1" si="172"/>
        <v>0</v>
      </c>
      <c r="AC362" s="349">
        <f t="shared" ca="1" si="173"/>
        <v>0</v>
      </c>
      <c r="AD362" s="375">
        <f t="shared" ca="1" si="174"/>
        <v>0</v>
      </c>
      <c r="AE362" s="376"/>
      <c r="AF362" s="109">
        <f t="shared" ca="1" si="175"/>
        <v>0</v>
      </c>
      <c r="AG362" s="22">
        <f t="shared" ca="1" si="176"/>
        <v>0</v>
      </c>
      <c r="AH362" s="22">
        <f t="shared" ca="1" si="177"/>
        <v>0</v>
      </c>
      <c r="AI362" s="349">
        <f t="shared" ca="1" si="178"/>
        <v>0</v>
      </c>
      <c r="AJ362" s="375">
        <f t="shared" ca="1" si="179"/>
        <v>0</v>
      </c>
    </row>
    <row r="363" spans="1:36" ht="15.75" hidden="1" thickBot="1">
      <c r="A363" s="20"/>
      <c r="B363" s="109">
        <f t="shared" ca="1" si="150"/>
        <v>0</v>
      </c>
      <c r="C363" s="22">
        <f t="shared" ca="1" si="151"/>
        <v>0</v>
      </c>
      <c r="D363" s="22">
        <f t="shared" ca="1" si="152"/>
        <v>0</v>
      </c>
      <c r="E363" s="349">
        <f t="shared" ca="1" si="153"/>
        <v>0</v>
      </c>
      <c r="F363" s="23">
        <f t="shared" ca="1" si="154"/>
        <v>0</v>
      </c>
      <c r="G363" s="376"/>
      <c r="H363" s="109">
        <f t="shared" ca="1" si="155"/>
        <v>0</v>
      </c>
      <c r="I363" s="22">
        <f t="shared" ca="1" si="156"/>
        <v>0</v>
      </c>
      <c r="J363" s="22">
        <f t="shared" ca="1" si="157"/>
        <v>0</v>
      </c>
      <c r="K363" s="349">
        <f t="shared" ca="1" si="158"/>
        <v>0</v>
      </c>
      <c r="L363" s="375">
        <f t="shared" ca="1" si="159"/>
        <v>0</v>
      </c>
      <c r="M363" s="376"/>
      <c r="N363" s="109">
        <f t="shared" ca="1" si="160"/>
        <v>0</v>
      </c>
      <c r="O363" s="22">
        <f t="shared" ca="1" si="161"/>
        <v>0</v>
      </c>
      <c r="P363" s="22">
        <f t="shared" ca="1" si="162"/>
        <v>0</v>
      </c>
      <c r="Q363" s="349">
        <f t="shared" ca="1" si="163"/>
        <v>0</v>
      </c>
      <c r="R363" s="375">
        <f t="shared" ca="1" si="164"/>
        <v>0</v>
      </c>
      <c r="S363" s="376"/>
      <c r="T363" s="109">
        <f t="shared" ca="1" si="165"/>
        <v>0</v>
      </c>
      <c r="U363" s="22">
        <f t="shared" ca="1" si="166"/>
        <v>0</v>
      </c>
      <c r="V363" s="22">
        <f t="shared" ca="1" si="167"/>
        <v>0</v>
      </c>
      <c r="W363" s="349">
        <f t="shared" ca="1" si="168"/>
        <v>0</v>
      </c>
      <c r="X363" s="375">
        <f t="shared" ca="1" si="169"/>
        <v>0</v>
      </c>
      <c r="Y363" s="376"/>
      <c r="Z363" s="109">
        <f t="shared" ca="1" si="170"/>
        <v>0</v>
      </c>
      <c r="AA363" s="22">
        <f t="shared" ca="1" si="171"/>
        <v>0</v>
      </c>
      <c r="AB363" s="22">
        <f t="shared" ca="1" si="172"/>
        <v>0</v>
      </c>
      <c r="AC363" s="349">
        <f t="shared" ca="1" si="173"/>
        <v>0</v>
      </c>
      <c r="AD363" s="375">
        <f t="shared" ca="1" si="174"/>
        <v>0</v>
      </c>
      <c r="AE363" s="376"/>
      <c r="AF363" s="109">
        <f t="shared" ca="1" si="175"/>
        <v>0</v>
      </c>
      <c r="AG363" s="22">
        <f t="shared" ca="1" si="176"/>
        <v>0</v>
      </c>
      <c r="AH363" s="22">
        <f t="shared" ca="1" si="177"/>
        <v>0</v>
      </c>
      <c r="AI363" s="349">
        <f t="shared" ca="1" si="178"/>
        <v>0</v>
      </c>
      <c r="AJ363" s="375">
        <f t="shared" ca="1" si="179"/>
        <v>0</v>
      </c>
    </row>
    <row r="364" spans="1:36" ht="15.75" hidden="1" thickBot="1">
      <c r="A364" s="20"/>
      <c r="B364" s="109">
        <f t="shared" ca="1" si="150"/>
        <v>0</v>
      </c>
      <c r="C364" s="22">
        <f t="shared" ca="1" si="151"/>
        <v>0</v>
      </c>
      <c r="D364" s="22">
        <f t="shared" ca="1" si="152"/>
        <v>0</v>
      </c>
      <c r="E364" s="349">
        <f t="shared" ca="1" si="153"/>
        <v>0</v>
      </c>
      <c r="F364" s="23">
        <f t="shared" ca="1" si="154"/>
        <v>0</v>
      </c>
      <c r="G364" s="376"/>
      <c r="H364" s="109">
        <f t="shared" ca="1" si="155"/>
        <v>0</v>
      </c>
      <c r="I364" s="22">
        <f t="shared" ca="1" si="156"/>
        <v>0</v>
      </c>
      <c r="J364" s="22">
        <f t="shared" ca="1" si="157"/>
        <v>0</v>
      </c>
      <c r="K364" s="349">
        <f t="shared" ca="1" si="158"/>
        <v>0</v>
      </c>
      <c r="L364" s="375">
        <f t="shared" ca="1" si="159"/>
        <v>0</v>
      </c>
      <c r="M364" s="376"/>
      <c r="N364" s="109">
        <f t="shared" ca="1" si="160"/>
        <v>0</v>
      </c>
      <c r="O364" s="22">
        <f t="shared" ca="1" si="161"/>
        <v>0</v>
      </c>
      <c r="P364" s="22">
        <f t="shared" ca="1" si="162"/>
        <v>0</v>
      </c>
      <c r="Q364" s="349">
        <f t="shared" ca="1" si="163"/>
        <v>0</v>
      </c>
      <c r="R364" s="375">
        <f t="shared" ca="1" si="164"/>
        <v>0</v>
      </c>
      <c r="S364" s="376"/>
      <c r="T364" s="109">
        <f t="shared" ca="1" si="165"/>
        <v>0</v>
      </c>
      <c r="U364" s="22">
        <f t="shared" ca="1" si="166"/>
        <v>0</v>
      </c>
      <c r="V364" s="22">
        <f t="shared" ca="1" si="167"/>
        <v>0</v>
      </c>
      <c r="W364" s="349">
        <f t="shared" ca="1" si="168"/>
        <v>0</v>
      </c>
      <c r="X364" s="375">
        <f t="shared" ca="1" si="169"/>
        <v>0</v>
      </c>
      <c r="Y364" s="376"/>
      <c r="Z364" s="109">
        <f t="shared" ca="1" si="170"/>
        <v>0</v>
      </c>
      <c r="AA364" s="22">
        <f t="shared" ca="1" si="171"/>
        <v>0</v>
      </c>
      <c r="AB364" s="22">
        <f t="shared" ca="1" si="172"/>
        <v>0</v>
      </c>
      <c r="AC364" s="349">
        <f t="shared" ca="1" si="173"/>
        <v>0</v>
      </c>
      <c r="AD364" s="375">
        <f t="shared" ca="1" si="174"/>
        <v>0</v>
      </c>
      <c r="AE364" s="376"/>
      <c r="AF364" s="109">
        <f t="shared" ca="1" si="175"/>
        <v>0</v>
      </c>
      <c r="AG364" s="22">
        <f t="shared" ca="1" si="176"/>
        <v>0</v>
      </c>
      <c r="AH364" s="22">
        <f t="shared" ca="1" si="177"/>
        <v>0</v>
      </c>
      <c r="AI364" s="349">
        <f t="shared" ca="1" si="178"/>
        <v>0</v>
      </c>
      <c r="AJ364" s="375">
        <f t="shared" ca="1" si="179"/>
        <v>0</v>
      </c>
    </row>
    <row r="365" spans="1:36" ht="15.75" hidden="1" thickBot="1">
      <c r="A365" s="20"/>
      <c r="B365" s="109">
        <f t="shared" ca="1" si="150"/>
        <v>0</v>
      </c>
      <c r="C365" s="22">
        <f t="shared" ca="1" si="151"/>
        <v>0</v>
      </c>
      <c r="D365" s="22">
        <f t="shared" ca="1" si="152"/>
        <v>0</v>
      </c>
      <c r="E365" s="349">
        <f t="shared" ca="1" si="153"/>
        <v>0</v>
      </c>
      <c r="F365" s="23">
        <f t="shared" ca="1" si="154"/>
        <v>0</v>
      </c>
      <c r="G365" s="376"/>
      <c r="H365" s="109">
        <f t="shared" ca="1" si="155"/>
        <v>0</v>
      </c>
      <c r="I365" s="22">
        <f t="shared" ca="1" si="156"/>
        <v>0</v>
      </c>
      <c r="J365" s="22">
        <f t="shared" ca="1" si="157"/>
        <v>0</v>
      </c>
      <c r="K365" s="349">
        <f t="shared" ca="1" si="158"/>
        <v>0</v>
      </c>
      <c r="L365" s="375">
        <f t="shared" ca="1" si="159"/>
        <v>0</v>
      </c>
      <c r="M365" s="376"/>
      <c r="N365" s="109">
        <f t="shared" ca="1" si="160"/>
        <v>0</v>
      </c>
      <c r="O365" s="22">
        <f t="shared" ca="1" si="161"/>
        <v>0</v>
      </c>
      <c r="P365" s="22">
        <f t="shared" ca="1" si="162"/>
        <v>0</v>
      </c>
      <c r="Q365" s="349">
        <f t="shared" ca="1" si="163"/>
        <v>0</v>
      </c>
      <c r="R365" s="375">
        <f t="shared" ca="1" si="164"/>
        <v>0</v>
      </c>
      <c r="S365" s="376"/>
      <c r="T365" s="109">
        <f t="shared" ca="1" si="165"/>
        <v>0</v>
      </c>
      <c r="U365" s="22">
        <f t="shared" ca="1" si="166"/>
        <v>0</v>
      </c>
      <c r="V365" s="22">
        <f t="shared" ca="1" si="167"/>
        <v>0</v>
      </c>
      <c r="W365" s="349">
        <f t="shared" ca="1" si="168"/>
        <v>0</v>
      </c>
      <c r="X365" s="375">
        <f t="shared" ca="1" si="169"/>
        <v>0</v>
      </c>
      <c r="Y365" s="376"/>
      <c r="Z365" s="109">
        <f t="shared" ca="1" si="170"/>
        <v>0</v>
      </c>
      <c r="AA365" s="22">
        <f t="shared" ca="1" si="171"/>
        <v>0</v>
      </c>
      <c r="AB365" s="22">
        <f t="shared" ca="1" si="172"/>
        <v>0</v>
      </c>
      <c r="AC365" s="349">
        <f t="shared" ca="1" si="173"/>
        <v>0</v>
      </c>
      <c r="AD365" s="375">
        <f t="shared" ca="1" si="174"/>
        <v>0</v>
      </c>
      <c r="AE365" s="376"/>
      <c r="AF365" s="109">
        <f t="shared" ca="1" si="175"/>
        <v>0</v>
      </c>
      <c r="AG365" s="22">
        <f t="shared" ca="1" si="176"/>
        <v>0</v>
      </c>
      <c r="AH365" s="22">
        <f t="shared" ca="1" si="177"/>
        <v>0</v>
      </c>
      <c r="AI365" s="349">
        <f t="shared" ca="1" si="178"/>
        <v>0</v>
      </c>
      <c r="AJ365" s="375">
        <f t="shared" ca="1" si="179"/>
        <v>0</v>
      </c>
    </row>
    <row r="366" spans="1:36" ht="15.75" hidden="1" thickBot="1">
      <c r="A366" s="20"/>
      <c r="B366" s="109">
        <f t="shared" ca="1" si="150"/>
        <v>0</v>
      </c>
      <c r="C366" s="22">
        <f t="shared" ca="1" si="151"/>
        <v>0</v>
      </c>
      <c r="D366" s="22">
        <f t="shared" ca="1" si="152"/>
        <v>0</v>
      </c>
      <c r="E366" s="349">
        <f t="shared" ca="1" si="153"/>
        <v>0</v>
      </c>
      <c r="F366" s="23">
        <f t="shared" ca="1" si="154"/>
        <v>0</v>
      </c>
      <c r="G366" s="376"/>
      <c r="H366" s="109">
        <f t="shared" ca="1" si="155"/>
        <v>0</v>
      </c>
      <c r="I366" s="22">
        <f t="shared" ca="1" si="156"/>
        <v>0</v>
      </c>
      <c r="J366" s="22">
        <f t="shared" ca="1" si="157"/>
        <v>0</v>
      </c>
      <c r="K366" s="349">
        <f t="shared" ca="1" si="158"/>
        <v>0</v>
      </c>
      <c r="L366" s="375">
        <f t="shared" ca="1" si="159"/>
        <v>0</v>
      </c>
      <c r="M366" s="376"/>
      <c r="N366" s="109">
        <f t="shared" ca="1" si="160"/>
        <v>0</v>
      </c>
      <c r="O366" s="22">
        <f t="shared" ca="1" si="161"/>
        <v>0</v>
      </c>
      <c r="P366" s="22">
        <f t="shared" ca="1" si="162"/>
        <v>0</v>
      </c>
      <c r="Q366" s="349">
        <f t="shared" ca="1" si="163"/>
        <v>0</v>
      </c>
      <c r="R366" s="375">
        <f t="shared" ca="1" si="164"/>
        <v>0</v>
      </c>
      <c r="S366" s="376"/>
      <c r="T366" s="109">
        <f t="shared" ca="1" si="165"/>
        <v>0</v>
      </c>
      <c r="U366" s="22">
        <f t="shared" ca="1" si="166"/>
        <v>0</v>
      </c>
      <c r="V366" s="22">
        <f t="shared" ca="1" si="167"/>
        <v>0</v>
      </c>
      <c r="W366" s="349">
        <f t="shared" ca="1" si="168"/>
        <v>0</v>
      </c>
      <c r="X366" s="375">
        <f t="shared" ca="1" si="169"/>
        <v>0</v>
      </c>
      <c r="Y366" s="376"/>
      <c r="Z366" s="109">
        <f t="shared" ca="1" si="170"/>
        <v>0</v>
      </c>
      <c r="AA366" s="22">
        <f t="shared" ca="1" si="171"/>
        <v>0</v>
      </c>
      <c r="AB366" s="22">
        <f t="shared" ca="1" si="172"/>
        <v>0</v>
      </c>
      <c r="AC366" s="349">
        <f t="shared" ca="1" si="173"/>
        <v>0</v>
      </c>
      <c r="AD366" s="375">
        <f t="shared" ca="1" si="174"/>
        <v>0</v>
      </c>
      <c r="AE366" s="376"/>
      <c r="AF366" s="109">
        <f t="shared" ca="1" si="175"/>
        <v>0</v>
      </c>
      <c r="AG366" s="22">
        <f t="shared" ca="1" si="176"/>
        <v>0</v>
      </c>
      <c r="AH366" s="22">
        <f t="shared" ca="1" si="177"/>
        <v>0</v>
      </c>
      <c r="AI366" s="349">
        <f t="shared" ca="1" si="178"/>
        <v>0</v>
      </c>
      <c r="AJ366" s="375">
        <f t="shared" ca="1" si="179"/>
        <v>0</v>
      </c>
    </row>
    <row r="367" spans="1:36" ht="15.75" hidden="1" thickBot="1">
      <c r="A367" s="20"/>
      <c r="B367" s="109">
        <f t="shared" ca="1" si="150"/>
        <v>0</v>
      </c>
      <c r="C367" s="22">
        <f t="shared" ca="1" si="151"/>
        <v>0</v>
      </c>
      <c r="D367" s="22">
        <f t="shared" ca="1" si="152"/>
        <v>0</v>
      </c>
      <c r="E367" s="349">
        <f t="shared" ca="1" si="153"/>
        <v>0</v>
      </c>
      <c r="F367" s="23">
        <f t="shared" ca="1" si="154"/>
        <v>0</v>
      </c>
      <c r="G367" s="376"/>
      <c r="H367" s="109">
        <f t="shared" ca="1" si="155"/>
        <v>0</v>
      </c>
      <c r="I367" s="22">
        <f t="shared" ca="1" si="156"/>
        <v>0</v>
      </c>
      <c r="J367" s="22">
        <f t="shared" ca="1" si="157"/>
        <v>0</v>
      </c>
      <c r="K367" s="349">
        <f t="shared" ca="1" si="158"/>
        <v>0</v>
      </c>
      <c r="L367" s="375">
        <f t="shared" ca="1" si="159"/>
        <v>0</v>
      </c>
      <c r="M367" s="376"/>
      <c r="N367" s="109">
        <f t="shared" ca="1" si="160"/>
        <v>0</v>
      </c>
      <c r="O367" s="22">
        <f t="shared" ca="1" si="161"/>
        <v>0</v>
      </c>
      <c r="P367" s="22">
        <f t="shared" ca="1" si="162"/>
        <v>0</v>
      </c>
      <c r="Q367" s="349">
        <f t="shared" ca="1" si="163"/>
        <v>0</v>
      </c>
      <c r="R367" s="375">
        <f t="shared" ca="1" si="164"/>
        <v>0</v>
      </c>
      <c r="S367" s="376"/>
      <c r="T367" s="109">
        <f t="shared" ca="1" si="165"/>
        <v>0</v>
      </c>
      <c r="U367" s="22">
        <f t="shared" ca="1" si="166"/>
        <v>0</v>
      </c>
      <c r="V367" s="22">
        <f t="shared" ca="1" si="167"/>
        <v>0</v>
      </c>
      <c r="W367" s="349">
        <f t="shared" ca="1" si="168"/>
        <v>0</v>
      </c>
      <c r="X367" s="375">
        <f t="shared" ca="1" si="169"/>
        <v>0</v>
      </c>
      <c r="Y367" s="376"/>
      <c r="Z367" s="109">
        <f t="shared" ca="1" si="170"/>
        <v>0</v>
      </c>
      <c r="AA367" s="22">
        <f t="shared" ca="1" si="171"/>
        <v>0</v>
      </c>
      <c r="AB367" s="22">
        <f t="shared" ca="1" si="172"/>
        <v>0</v>
      </c>
      <c r="AC367" s="349">
        <f t="shared" ca="1" si="173"/>
        <v>0</v>
      </c>
      <c r="AD367" s="375">
        <f t="shared" ca="1" si="174"/>
        <v>0</v>
      </c>
      <c r="AE367" s="376"/>
      <c r="AF367" s="109">
        <f t="shared" ca="1" si="175"/>
        <v>0</v>
      </c>
      <c r="AG367" s="22">
        <f t="shared" ca="1" si="176"/>
        <v>0</v>
      </c>
      <c r="AH367" s="22">
        <f t="shared" ca="1" si="177"/>
        <v>0</v>
      </c>
      <c r="AI367" s="349">
        <f t="shared" ca="1" si="178"/>
        <v>0</v>
      </c>
      <c r="AJ367" s="375">
        <f t="shared" ca="1" si="179"/>
        <v>0</v>
      </c>
    </row>
    <row r="368" spans="1:36" ht="15.75" hidden="1" thickBot="1">
      <c r="A368" s="20"/>
      <c r="B368" s="109">
        <f t="shared" ca="1" si="150"/>
        <v>0</v>
      </c>
      <c r="C368" s="22">
        <f t="shared" ca="1" si="151"/>
        <v>0</v>
      </c>
      <c r="D368" s="22">
        <f t="shared" ca="1" si="152"/>
        <v>0</v>
      </c>
      <c r="E368" s="349">
        <f t="shared" ca="1" si="153"/>
        <v>0</v>
      </c>
      <c r="F368" s="23">
        <f t="shared" ca="1" si="154"/>
        <v>0</v>
      </c>
      <c r="G368" s="376"/>
      <c r="H368" s="109">
        <f t="shared" ca="1" si="155"/>
        <v>0</v>
      </c>
      <c r="I368" s="22">
        <f t="shared" ca="1" si="156"/>
        <v>0</v>
      </c>
      <c r="J368" s="22">
        <f t="shared" ca="1" si="157"/>
        <v>0</v>
      </c>
      <c r="K368" s="349">
        <f t="shared" ca="1" si="158"/>
        <v>0</v>
      </c>
      <c r="L368" s="375">
        <f t="shared" ca="1" si="159"/>
        <v>0</v>
      </c>
      <c r="M368" s="376"/>
      <c r="N368" s="109">
        <f t="shared" ca="1" si="160"/>
        <v>0</v>
      </c>
      <c r="O368" s="22">
        <f t="shared" ca="1" si="161"/>
        <v>0</v>
      </c>
      <c r="P368" s="22">
        <f t="shared" ca="1" si="162"/>
        <v>0</v>
      </c>
      <c r="Q368" s="349">
        <f t="shared" ca="1" si="163"/>
        <v>0</v>
      </c>
      <c r="R368" s="375">
        <f t="shared" ca="1" si="164"/>
        <v>0</v>
      </c>
      <c r="S368" s="376"/>
      <c r="T368" s="109">
        <f t="shared" ca="1" si="165"/>
        <v>0</v>
      </c>
      <c r="U368" s="22">
        <f t="shared" ca="1" si="166"/>
        <v>0</v>
      </c>
      <c r="V368" s="22">
        <f t="shared" ca="1" si="167"/>
        <v>0</v>
      </c>
      <c r="W368" s="349">
        <f t="shared" ca="1" si="168"/>
        <v>0</v>
      </c>
      <c r="X368" s="375">
        <f t="shared" ca="1" si="169"/>
        <v>0</v>
      </c>
      <c r="Y368" s="376"/>
      <c r="Z368" s="109">
        <f t="shared" ca="1" si="170"/>
        <v>0</v>
      </c>
      <c r="AA368" s="22">
        <f t="shared" ca="1" si="171"/>
        <v>0</v>
      </c>
      <c r="AB368" s="22">
        <f t="shared" ca="1" si="172"/>
        <v>0</v>
      </c>
      <c r="AC368" s="349">
        <f t="shared" ca="1" si="173"/>
        <v>0</v>
      </c>
      <c r="AD368" s="375">
        <f t="shared" ca="1" si="174"/>
        <v>0</v>
      </c>
      <c r="AE368" s="376"/>
      <c r="AF368" s="109">
        <f t="shared" ca="1" si="175"/>
        <v>0</v>
      </c>
      <c r="AG368" s="22">
        <f t="shared" ca="1" si="176"/>
        <v>0</v>
      </c>
      <c r="AH368" s="22">
        <f t="shared" ca="1" si="177"/>
        <v>0</v>
      </c>
      <c r="AI368" s="349">
        <f t="shared" ca="1" si="178"/>
        <v>0</v>
      </c>
      <c r="AJ368" s="375">
        <f t="shared" ca="1" si="179"/>
        <v>0</v>
      </c>
    </row>
    <row r="369" spans="1:36" ht="15.75" hidden="1" thickBot="1">
      <c r="A369" s="20"/>
      <c r="B369" s="109">
        <f t="shared" ca="1" si="150"/>
        <v>0</v>
      </c>
      <c r="C369" s="22">
        <f t="shared" ca="1" si="151"/>
        <v>0</v>
      </c>
      <c r="D369" s="22">
        <f t="shared" ca="1" si="152"/>
        <v>0</v>
      </c>
      <c r="E369" s="349">
        <f t="shared" ca="1" si="153"/>
        <v>0</v>
      </c>
      <c r="F369" s="23">
        <f t="shared" ca="1" si="154"/>
        <v>0</v>
      </c>
      <c r="G369" s="376"/>
      <c r="H369" s="109">
        <f t="shared" ca="1" si="155"/>
        <v>0</v>
      </c>
      <c r="I369" s="22">
        <f t="shared" ca="1" si="156"/>
        <v>0</v>
      </c>
      <c r="J369" s="22">
        <f t="shared" ca="1" si="157"/>
        <v>0</v>
      </c>
      <c r="K369" s="349">
        <f t="shared" ca="1" si="158"/>
        <v>0</v>
      </c>
      <c r="L369" s="375">
        <f t="shared" ca="1" si="159"/>
        <v>0</v>
      </c>
      <c r="M369" s="376"/>
      <c r="N369" s="109">
        <f t="shared" ca="1" si="160"/>
        <v>0</v>
      </c>
      <c r="O369" s="22">
        <f t="shared" ca="1" si="161"/>
        <v>0</v>
      </c>
      <c r="P369" s="22">
        <f t="shared" ca="1" si="162"/>
        <v>0</v>
      </c>
      <c r="Q369" s="349">
        <f t="shared" ca="1" si="163"/>
        <v>0</v>
      </c>
      <c r="R369" s="375">
        <f t="shared" ca="1" si="164"/>
        <v>0</v>
      </c>
      <c r="S369" s="376"/>
      <c r="T369" s="109">
        <f t="shared" ca="1" si="165"/>
        <v>0</v>
      </c>
      <c r="U369" s="22">
        <f t="shared" ca="1" si="166"/>
        <v>0</v>
      </c>
      <c r="V369" s="22">
        <f t="shared" ca="1" si="167"/>
        <v>0</v>
      </c>
      <c r="W369" s="349">
        <f t="shared" ca="1" si="168"/>
        <v>0</v>
      </c>
      <c r="X369" s="375">
        <f t="shared" ca="1" si="169"/>
        <v>0</v>
      </c>
      <c r="Y369" s="376"/>
      <c r="Z369" s="109">
        <f t="shared" ca="1" si="170"/>
        <v>0</v>
      </c>
      <c r="AA369" s="22">
        <f t="shared" ca="1" si="171"/>
        <v>0</v>
      </c>
      <c r="AB369" s="22">
        <f t="shared" ca="1" si="172"/>
        <v>0</v>
      </c>
      <c r="AC369" s="349">
        <f t="shared" ca="1" si="173"/>
        <v>0</v>
      </c>
      <c r="AD369" s="375">
        <f t="shared" ca="1" si="174"/>
        <v>0</v>
      </c>
      <c r="AE369" s="376"/>
      <c r="AF369" s="109">
        <f t="shared" ca="1" si="175"/>
        <v>0</v>
      </c>
      <c r="AG369" s="22">
        <f t="shared" ca="1" si="176"/>
        <v>0</v>
      </c>
      <c r="AH369" s="22">
        <f t="shared" ca="1" si="177"/>
        <v>0</v>
      </c>
      <c r="AI369" s="349">
        <f t="shared" ca="1" si="178"/>
        <v>0</v>
      </c>
      <c r="AJ369" s="375">
        <f t="shared" ca="1" si="179"/>
        <v>0</v>
      </c>
    </row>
    <row r="370" spans="1:36" ht="15.75" hidden="1" thickBot="1">
      <c r="A370" s="20"/>
      <c r="B370" s="109">
        <f t="shared" ca="1" si="150"/>
        <v>0</v>
      </c>
      <c r="C370" s="22">
        <f t="shared" ca="1" si="151"/>
        <v>0</v>
      </c>
      <c r="D370" s="22">
        <f t="shared" ca="1" si="152"/>
        <v>0</v>
      </c>
      <c r="E370" s="349">
        <f t="shared" ca="1" si="153"/>
        <v>0</v>
      </c>
      <c r="F370" s="23">
        <f t="shared" ca="1" si="154"/>
        <v>0</v>
      </c>
      <c r="G370" s="376"/>
      <c r="H370" s="109">
        <f t="shared" ca="1" si="155"/>
        <v>0</v>
      </c>
      <c r="I370" s="22">
        <f t="shared" ca="1" si="156"/>
        <v>0</v>
      </c>
      <c r="J370" s="22">
        <f t="shared" ca="1" si="157"/>
        <v>0</v>
      </c>
      <c r="K370" s="349">
        <f t="shared" ca="1" si="158"/>
        <v>0</v>
      </c>
      <c r="L370" s="375">
        <f t="shared" ca="1" si="159"/>
        <v>0</v>
      </c>
      <c r="M370" s="376"/>
      <c r="N370" s="109">
        <f t="shared" ca="1" si="160"/>
        <v>0</v>
      </c>
      <c r="O370" s="22">
        <f t="shared" ca="1" si="161"/>
        <v>0</v>
      </c>
      <c r="P370" s="22">
        <f t="shared" ca="1" si="162"/>
        <v>0</v>
      </c>
      <c r="Q370" s="349">
        <f t="shared" ca="1" si="163"/>
        <v>0</v>
      </c>
      <c r="R370" s="375">
        <f t="shared" ca="1" si="164"/>
        <v>0</v>
      </c>
      <c r="S370" s="376"/>
      <c r="T370" s="109">
        <f t="shared" ca="1" si="165"/>
        <v>0</v>
      </c>
      <c r="U370" s="22">
        <f t="shared" ca="1" si="166"/>
        <v>0</v>
      </c>
      <c r="V370" s="22">
        <f t="shared" ca="1" si="167"/>
        <v>0</v>
      </c>
      <c r="W370" s="349">
        <f t="shared" ca="1" si="168"/>
        <v>0</v>
      </c>
      <c r="X370" s="375">
        <f t="shared" ca="1" si="169"/>
        <v>0</v>
      </c>
      <c r="Y370" s="376"/>
      <c r="Z370" s="109">
        <f t="shared" ca="1" si="170"/>
        <v>0</v>
      </c>
      <c r="AA370" s="22">
        <f t="shared" ca="1" si="171"/>
        <v>0</v>
      </c>
      <c r="AB370" s="22">
        <f t="shared" ca="1" si="172"/>
        <v>0</v>
      </c>
      <c r="AC370" s="349">
        <f t="shared" ca="1" si="173"/>
        <v>0</v>
      </c>
      <c r="AD370" s="375">
        <f t="shared" ca="1" si="174"/>
        <v>0</v>
      </c>
      <c r="AE370" s="376"/>
      <c r="AF370" s="109">
        <f t="shared" ca="1" si="175"/>
        <v>0</v>
      </c>
      <c r="AG370" s="22">
        <f t="shared" ca="1" si="176"/>
        <v>0</v>
      </c>
      <c r="AH370" s="22">
        <f t="shared" ca="1" si="177"/>
        <v>0</v>
      </c>
      <c r="AI370" s="349">
        <f t="shared" ca="1" si="178"/>
        <v>0</v>
      </c>
      <c r="AJ370" s="375">
        <f t="shared" ca="1" si="179"/>
        <v>0</v>
      </c>
    </row>
    <row r="371" spans="1:36" ht="15.75" hidden="1" thickBot="1">
      <c r="A371" s="20"/>
      <c r="B371" s="109">
        <f t="shared" ca="1" si="150"/>
        <v>0</v>
      </c>
      <c r="C371" s="22">
        <f t="shared" ca="1" si="151"/>
        <v>0</v>
      </c>
      <c r="D371" s="22">
        <f t="shared" ca="1" si="152"/>
        <v>0</v>
      </c>
      <c r="E371" s="349">
        <f t="shared" ca="1" si="153"/>
        <v>0</v>
      </c>
      <c r="F371" s="23">
        <f t="shared" ca="1" si="154"/>
        <v>0</v>
      </c>
      <c r="G371" s="376"/>
      <c r="H371" s="109">
        <f t="shared" ca="1" si="155"/>
        <v>0</v>
      </c>
      <c r="I371" s="22">
        <f t="shared" ca="1" si="156"/>
        <v>0</v>
      </c>
      <c r="J371" s="22">
        <f t="shared" ca="1" si="157"/>
        <v>0</v>
      </c>
      <c r="K371" s="349">
        <f t="shared" ca="1" si="158"/>
        <v>0</v>
      </c>
      <c r="L371" s="375">
        <f t="shared" ca="1" si="159"/>
        <v>0</v>
      </c>
      <c r="M371" s="376"/>
      <c r="N371" s="109">
        <f t="shared" ca="1" si="160"/>
        <v>0</v>
      </c>
      <c r="O371" s="22">
        <f t="shared" ca="1" si="161"/>
        <v>0</v>
      </c>
      <c r="P371" s="22">
        <f t="shared" ca="1" si="162"/>
        <v>0</v>
      </c>
      <c r="Q371" s="349">
        <f t="shared" ca="1" si="163"/>
        <v>0</v>
      </c>
      <c r="R371" s="375">
        <f t="shared" ca="1" si="164"/>
        <v>0</v>
      </c>
      <c r="S371" s="376"/>
      <c r="T371" s="109">
        <f t="shared" ca="1" si="165"/>
        <v>0</v>
      </c>
      <c r="U371" s="22">
        <f t="shared" ca="1" si="166"/>
        <v>0</v>
      </c>
      <c r="V371" s="22">
        <f t="shared" ca="1" si="167"/>
        <v>0</v>
      </c>
      <c r="W371" s="349">
        <f t="shared" ca="1" si="168"/>
        <v>0</v>
      </c>
      <c r="X371" s="375">
        <f t="shared" ca="1" si="169"/>
        <v>0</v>
      </c>
      <c r="Y371" s="376"/>
      <c r="Z371" s="109">
        <f t="shared" ca="1" si="170"/>
        <v>0</v>
      </c>
      <c r="AA371" s="22">
        <f t="shared" ca="1" si="171"/>
        <v>0</v>
      </c>
      <c r="AB371" s="22">
        <f t="shared" ca="1" si="172"/>
        <v>0</v>
      </c>
      <c r="AC371" s="349">
        <f t="shared" ca="1" si="173"/>
        <v>0</v>
      </c>
      <c r="AD371" s="375">
        <f t="shared" ca="1" si="174"/>
        <v>0</v>
      </c>
      <c r="AE371" s="376"/>
      <c r="AF371" s="109">
        <f t="shared" ca="1" si="175"/>
        <v>0</v>
      </c>
      <c r="AG371" s="22">
        <f t="shared" ca="1" si="176"/>
        <v>0</v>
      </c>
      <c r="AH371" s="22">
        <f t="shared" ca="1" si="177"/>
        <v>0</v>
      </c>
      <c r="AI371" s="349">
        <f t="shared" ca="1" si="178"/>
        <v>0</v>
      </c>
      <c r="AJ371" s="375">
        <f t="shared" ca="1" si="179"/>
        <v>0</v>
      </c>
    </row>
    <row r="372" spans="1:36" ht="15.75" hidden="1" thickBot="1">
      <c r="A372" s="20"/>
      <c r="B372" s="109">
        <f t="shared" ca="1" si="150"/>
        <v>0</v>
      </c>
      <c r="C372" s="22">
        <f t="shared" ca="1" si="151"/>
        <v>0</v>
      </c>
      <c r="D372" s="22">
        <f t="shared" ca="1" si="152"/>
        <v>0</v>
      </c>
      <c r="E372" s="349">
        <f t="shared" ca="1" si="153"/>
        <v>0</v>
      </c>
      <c r="F372" s="23">
        <f t="shared" ca="1" si="154"/>
        <v>0</v>
      </c>
      <c r="G372" s="376"/>
      <c r="H372" s="109">
        <f t="shared" ca="1" si="155"/>
        <v>0</v>
      </c>
      <c r="I372" s="22">
        <f t="shared" ca="1" si="156"/>
        <v>0</v>
      </c>
      <c r="J372" s="22">
        <f t="shared" ca="1" si="157"/>
        <v>0</v>
      </c>
      <c r="K372" s="349">
        <f t="shared" ca="1" si="158"/>
        <v>0</v>
      </c>
      <c r="L372" s="375">
        <f t="shared" ca="1" si="159"/>
        <v>0</v>
      </c>
      <c r="M372" s="376"/>
      <c r="N372" s="109">
        <f t="shared" ca="1" si="160"/>
        <v>0</v>
      </c>
      <c r="O372" s="22">
        <f t="shared" ca="1" si="161"/>
        <v>0</v>
      </c>
      <c r="P372" s="22">
        <f t="shared" ca="1" si="162"/>
        <v>0</v>
      </c>
      <c r="Q372" s="349">
        <f t="shared" ca="1" si="163"/>
        <v>0</v>
      </c>
      <c r="R372" s="375">
        <f t="shared" ca="1" si="164"/>
        <v>0</v>
      </c>
      <c r="S372" s="376"/>
      <c r="T372" s="109">
        <f t="shared" ca="1" si="165"/>
        <v>0</v>
      </c>
      <c r="U372" s="22">
        <f t="shared" ca="1" si="166"/>
        <v>0</v>
      </c>
      <c r="V372" s="22">
        <f t="shared" ca="1" si="167"/>
        <v>0</v>
      </c>
      <c r="W372" s="349">
        <f t="shared" ca="1" si="168"/>
        <v>0</v>
      </c>
      <c r="X372" s="375">
        <f t="shared" ca="1" si="169"/>
        <v>0</v>
      </c>
      <c r="Y372" s="376"/>
      <c r="Z372" s="109">
        <f t="shared" ca="1" si="170"/>
        <v>0</v>
      </c>
      <c r="AA372" s="22">
        <f t="shared" ca="1" si="171"/>
        <v>0</v>
      </c>
      <c r="AB372" s="22">
        <f t="shared" ca="1" si="172"/>
        <v>0</v>
      </c>
      <c r="AC372" s="349">
        <f t="shared" ca="1" si="173"/>
        <v>0</v>
      </c>
      <c r="AD372" s="375">
        <f t="shared" ca="1" si="174"/>
        <v>0</v>
      </c>
      <c r="AE372" s="376"/>
      <c r="AF372" s="109">
        <f t="shared" ca="1" si="175"/>
        <v>0</v>
      </c>
      <c r="AG372" s="22">
        <f t="shared" ca="1" si="176"/>
        <v>0</v>
      </c>
      <c r="AH372" s="22">
        <f t="shared" ca="1" si="177"/>
        <v>0</v>
      </c>
      <c r="AI372" s="349">
        <f t="shared" ca="1" si="178"/>
        <v>0</v>
      </c>
      <c r="AJ372" s="375">
        <f t="shared" ca="1" si="179"/>
        <v>0</v>
      </c>
    </row>
    <row r="373" spans="1:36" ht="15.75" hidden="1" thickBot="1">
      <c r="A373" s="20"/>
      <c r="B373" s="109">
        <f t="shared" ca="1" si="150"/>
        <v>0</v>
      </c>
      <c r="C373" s="22">
        <f t="shared" ca="1" si="151"/>
        <v>0</v>
      </c>
      <c r="D373" s="22">
        <f t="shared" ca="1" si="152"/>
        <v>0</v>
      </c>
      <c r="E373" s="349">
        <f t="shared" ca="1" si="153"/>
        <v>0</v>
      </c>
      <c r="F373" s="23">
        <f t="shared" ca="1" si="154"/>
        <v>0</v>
      </c>
      <c r="G373" s="376"/>
      <c r="H373" s="109">
        <f t="shared" ca="1" si="155"/>
        <v>0</v>
      </c>
      <c r="I373" s="22">
        <f t="shared" ca="1" si="156"/>
        <v>0</v>
      </c>
      <c r="J373" s="22">
        <f t="shared" ca="1" si="157"/>
        <v>0</v>
      </c>
      <c r="K373" s="349">
        <f t="shared" ca="1" si="158"/>
        <v>0</v>
      </c>
      <c r="L373" s="375">
        <f t="shared" ca="1" si="159"/>
        <v>0</v>
      </c>
      <c r="M373" s="376"/>
      <c r="N373" s="109">
        <f t="shared" ca="1" si="160"/>
        <v>0</v>
      </c>
      <c r="O373" s="22">
        <f t="shared" ca="1" si="161"/>
        <v>0</v>
      </c>
      <c r="P373" s="22">
        <f t="shared" ca="1" si="162"/>
        <v>0</v>
      </c>
      <c r="Q373" s="349">
        <f t="shared" ca="1" si="163"/>
        <v>0</v>
      </c>
      <c r="R373" s="375">
        <f t="shared" ca="1" si="164"/>
        <v>0</v>
      </c>
      <c r="S373" s="376"/>
      <c r="T373" s="109">
        <f t="shared" ca="1" si="165"/>
        <v>0</v>
      </c>
      <c r="U373" s="22">
        <f t="shared" ca="1" si="166"/>
        <v>0</v>
      </c>
      <c r="V373" s="22">
        <f t="shared" ca="1" si="167"/>
        <v>0</v>
      </c>
      <c r="W373" s="349">
        <f t="shared" ca="1" si="168"/>
        <v>0</v>
      </c>
      <c r="X373" s="375">
        <f t="shared" ca="1" si="169"/>
        <v>0</v>
      </c>
      <c r="Y373" s="376"/>
      <c r="Z373" s="109">
        <f t="shared" ca="1" si="170"/>
        <v>0</v>
      </c>
      <c r="AA373" s="22">
        <f t="shared" ca="1" si="171"/>
        <v>0</v>
      </c>
      <c r="AB373" s="22">
        <f t="shared" ca="1" si="172"/>
        <v>0</v>
      </c>
      <c r="AC373" s="349">
        <f t="shared" ca="1" si="173"/>
        <v>0</v>
      </c>
      <c r="AD373" s="375">
        <f t="shared" ca="1" si="174"/>
        <v>0</v>
      </c>
      <c r="AE373" s="376"/>
      <c r="AF373" s="109">
        <f t="shared" ca="1" si="175"/>
        <v>0</v>
      </c>
      <c r="AG373" s="22">
        <f t="shared" ca="1" si="176"/>
        <v>0</v>
      </c>
      <c r="AH373" s="22">
        <f t="shared" ca="1" si="177"/>
        <v>0</v>
      </c>
      <c r="AI373" s="349">
        <f t="shared" ca="1" si="178"/>
        <v>0</v>
      </c>
      <c r="AJ373" s="375">
        <f t="shared" ca="1" si="179"/>
        <v>0</v>
      </c>
    </row>
    <row r="374" spans="1:36" ht="15.75" hidden="1" thickBot="1">
      <c r="A374" s="20"/>
      <c r="B374" s="109">
        <f t="shared" ca="1" si="150"/>
        <v>0</v>
      </c>
      <c r="C374" s="22">
        <f t="shared" ca="1" si="151"/>
        <v>0</v>
      </c>
      <c r="D374" s="22">
        <f t="shared" ca="1" si="152"/>
        <v>0</v>
      </c>
      <c r="E374" s="349">
        <f t="shared" ca="1" si="153"/>
        <v>0</v>
      </c>
      <c r="F374" s="23">
        <f t="shared" ca="1" si="154"/>
        <v>0</v>
      </c>
      <c r="G374" s="376"/>
      <c r="H374" s="109">
        <f t="shared" ca="1" si="155"/>
        <v>0</v>
      </c>
      <c r="I374" s="22">
        <f t="shared" ca="1" si="156"/>
        <v>0</v>
      </c>
      <c r="J374" s="22">
        <f t="shared" ca="1" si="157"/>
        <v>0</v>
      </c>
      <c r="K374" s="349">
        <f t="shared" ca="1" si="158"/>
        <v>0</v>
      </c>
      <c r="L374" s="375">
        <f t="shared" ca="1" si="159"/>
        <v>0</v>
      </c>
      <c r="M374" s="376"/>
      <c r="N374" s="109">
        <f t="shared" ca="1" si="160"/>
        <v>0</v>
      </c>
      <c r="O374" s="22">
        <f t="shared" ca="1" si="161"/>
        <v>0</v>
      </c>
      <c r="P374" s="22">
        <f t="shared" ca="1" si="162"/>
        <v>0</v>
      </c>
      <c r="Q374" s="349">
        <f t="shared" ca="1" si="163"/>
        <v>0</v>
      </c>
      <c r="R374" s="375">
        <f t="shared" ca="1" si="164"/>
        <v>0</v>
      </c>
      <c r="S374" s="376"/>
      <c r="T374" s="109">
        <f t="shared" ca="1" si="165"/>
        <v>0</v>
      </c>
      <c r="U374" s="22">
        <f t="shared" ca="1" si="166"/>
        <v>0</v>
      </c>
      <c r="V374" s="22">
        <f t="shared" ca="1" si="167"/>
        <v>0</v>
      </c>
      <c r="W374" s="349">
        <f t="shared" ca="1" si="168"/>
        <v>0</v>
      </c>
      <c r="X374" s="375">
        <f t="shared" ca="1" si="169"/>
        <v>0</v>
      </c>
      <c r="Y374" s="376"/>
      <c r="Z374" s="109">
        <f t="shared" ca="1" si="170"/>
        <v>0</v>
      </c>
      <c r="AA374" s="22">
        <f t="shared" ca="1" si="171"/>
        <v>0</v>
      </c>
      <c r="AB374" s="22">
        <f t="shared" ca="1" si="172"/>
        <v>0</v>
      </c>
      <c r="AC374" s="349">
        <f t="shared" ca="1" si="173"/>
        <v>0</v>
      </c>
      <c r="AD374" s="375">
        <f t="shared" ca="1" si="174"/>
        <v>0</v>
      </c>
      <c r="AE374" s="376"/>
      <c r="AF374" s="109">
        <f t="shared" ca="1" si="175"/>
        <v>0</v>
      </c>
      <c r="AG374" s="22">
        <f t="shared" ca="1" si="176"/>
        <v>0</v>
      </c>
      <c r="AH374" s="22">
        <f t="shared" ca="1" si="177"/>
        <v>0</v>
      </c>
      <c r="AI374" s="349">
        <f t="shared" ca="1" si="178"/>
        <v>0</v>
      </c>
      <c r="AJ374" s="375">
        <f t="shared" ca="1" si="179"/>
        <v>0</v>
      </c>
    </row>
    <row r="375" spans="1:36" ht="15.75" hidden="1" thickBot="1">
      <c r="A375" s="20"/>
      <c r="B375" s="109">
        <f t="shared" ca="1" si="150"/>
        <v>0</v>
      </c>
      <c r="C375" s="22">
        <f t="shared" ca="1" si="151"/>
        <v>0</v>
      </c>
      <c r="D375" s="22">
        <f t="shared" ca="1" si="152"/>
        <v>0</v>
      </c>
      <c r="E375" s="349">
        <f t="shared" ca="1" si="153"/>
        <v>0</v>
      </c>
      <c r="F375" s="23">
        <f t="shared" ca="1" si="154"/>
        <v>0</v>
      </c>
      <c r="G375" s="376"/>
      <c r="H375" s="109">
        <f t="shared" ca="1" si="155"/>
        <v>0</v>
      </c>
      <c r="I375" s="22">
        <f t="shared" ca="1" si="156"/>
        <v>0</v>
      </c>
      <c r="J375" s="22">
        <f t="shared" ca="1" si="157"/>
        <v>0</v>
      </c>
      <c r="K375" s="349">
        <f t="shared" ca="1" si="158"/>
        <v>0</v>
      </c>
      <c r="L375" s="375">
        <f t="shared" ca="1" si="159"/>
        <v>0</v>
      </c>
      <c r="M375" s="376"/>
      <c r="N375" s="109">
        <f t="shared" ca="1" si="160"/>
        <v>0</v>
      </c>
      <c r="O375" s="22">
        <f t="shared" ca="1" si="161"/>
        <v>0</v>
      </c>
      <c r="P375" s="22">
        <f t="shared" ca="1" si="162"/>
        <v>0</v>
      </c>
      <c r="Q375" s="349">
        <f t="shared" ca="1" si="163"/>
        <v>0</v>
      </c>
      <c r="R375" s="375">
        <f t="shared" ca="1" si="164"/>
        <v>0</v>
      </c>
      <c r="S375" s="376"/>
      <c r="T375" s="109">
        <f t="shared" ca="1" si="165"/>
        <v>0</v>
      </c>
      <c r="U375" s="22">
        <f t="shared" ca="1" si="166"/>
        <v>0</v>
      </c>
      <c r="V375" s="22">
        <f t="shared" ca="1" si="167"/>
        <v>0</v>
      </c>
      <c r="W375" s="349">
        <f t="shared" ca="1" si="168"/>
        <v>0</v>
      </c>
      <c r="X375" s="375">
        <f t="shared" ca="1" si="169"/>
        <v>0</v>
      </c>
      <c r="Y375" s="376"/>
      <c r="Z375" s="109">
        <f t="shared" ca="1" si="170"/>
        <v>0</v>
      </c>
      <c r="AA375" s="22">
        <f t="shared" ca="1" si="171"/>
        <v>0</v>
      </c>
      <c r="AB375" s="22">
        <f t="shared" ca="1" si="172"/>
        <v>0</v>
      </c>
      <c r="AC375" s="349">
        <f t="shared" ca="1" si="173"/>
        <v>0</v>
      </c>
      <c r="AD375" s="375">
        <f t="shared" ca="1" si="174"/>
        <v>0</v>
      </c>
      <c r="AE375" s="376"/>
      <c r="AF375" s="109">
        <f t="shared" ca="1" si="175"/>
        <v>0</v>
      </c>
      <c r="AG375" s="22">
        <f t="shared" ca="1" si="176"/>
        <v>0</v>
      </c>
      <c r="AH375" s="22">
        <f t="shared" ca="1" si="177"/>
        <v>0</v>
      </c>
      <c r="AI375" s="349">
        <f t="shared" ca="1" si="178"/>
        <v>0</v>
      </c>
      <c r="AJ375" s="375">
        <f t="shared" ca="1" si="179"/>
        <v>0</v>
      </c>
    </row>
    <row r="376" spans="1:36" ht="15.75" hidden="1" thickBot="1">
      <c r="A376" s="20"/>
      <c r="B376" s="109">
        <f t="shared" ca="1" si="150"/>
        <v>0</v>
      </c>
      <c r="C376" s="22">
        <f t="shared" ca="1" si="151"/>
        <v>0</v>
      </c>
      <c r="D376" s="22">
        <f t="shared" ca="1" si="152"/>
        <v>0</v>
      </c>
      <c r="E376" s="349">
        <f t="shared" ca="1" si="153"/>
        <v>0</v>
      </c>
      <c r="F376" s="23">
        <f t="shared" ca="1" si="154"/>
        <v>0</v>
      </c>
      <c r="G376" s="376"/>
      <c r="H376" s="109">
        <f t="shared" ca="1" si="155"/>
        <v>0</v>
      </c>
      <c r="I376" s="22">
        <f t="shared" ca="1" si="156"/>
        <v>0</v>
      </c>
      <c r="J376" s="22">
        <f t="shared" ca="1" si="157"/>
        <v>0</v>
      </c>
      <c r="K376" s="349">
        <f t="shared" ca="1" si="158"/>
        <v>0</v>
      </c>
      <c r="L376" s="375">
        <f t="shared" ca="1" si="159"/>
        <v>0</v>
      </c>
      <c r="M376" s="376"/>
      <c r="N376" s="109">
        <f t="shared" ca="1" si="160"/>
        <v>0</v>
      </c>
      <c r="O376" s="22">
        <f t="shared" ca="1" si="161"/>
        <v>0</v>
      </c>
      <c r="P376" s="22">
        <f t="shared" ca="1" si="162"/>
        <v>0</v>
      </c>
      <c r="Q376" s="349">
        <f t="shared" ca="1" si="163"/>
        <v>0</v>
      </c>
      <c r="R376" s="375">
        <f t="shared" ca="1" si="164"/>
        <v>0</v>
      </c>
      <c r="S376" s="376"/>
      <c r="T376" s="109">
        <f t="shared" ca="1" si="165"/>
        <v>0</v>
      </c>
      <c r="U376" s="22">
        <f t="shared" ca="1" si="166"/>
        <v>0</v>
      </c>
      <c r="V376" s="22">
        <f t="shared" ca="1" si="167"/>
        <v>0</v>
      </c>
      <c r="W376" s="349">
        <f t="shared" ca="1" si="168"/>
        <v>0</v>
      </c>
      <c r="X376" s="375">
        <f t="shared" ca="1" si="169"/>
        <v>0</v>
      </c>
      <c r="Y376" s="376"/>
      <c r="Z376" s="109">
        <f t="shared" ca="1" si="170"/>
        <v>0</v>
      </c>
      <c r="AA376" s="22">
        <f t="shared" ca="1" si="171"/>
        <v>0</v>
      </c>
      <c r="AB376" s="22">
        <f t="shared" ca="1" si="172"/>
        <v>0</v>
      </c>
      <c r="AC376" s="349">
        <f t="shared" ca="1" si="173"/>
        <v>0</v>
      </c>
      <c r="AD376" s="375">
        <f t="shared" ca="1" si="174"/>
        <v>0</v>
      </c>
      <c r="AE376" s="376"/>
      <c r="AF376" s="109">
        <f t="shared" ca="1" si="175"/>
        <v>0</v>
      </c>
      <c r="AG376" s="22">
        <f t="shared" ca="1" si="176"/>
        <v>0</v>
      </c>
      <c r="AH376" s="22">
        <f t="shared" ca="1" si="177"/>
        <v>0</v>
      </c>
      <c r="AI376" s="349">
        <f t="shared" ca="1" si="178"/>
        <v>0</v>
      </c>
      <c r="AJ376" s="375">
        <f t="shared" ca="1" si="179"/>
        <v>0</v>
      </c>
    </row>
    <row r="377" spans="1:36" ht="15.75" hidden="1" thickBot="1">
      <c r="A377" s="20"/>
      <c r="B377" s="109">
        <f t="shared" ca="1" si="150"/>
        <v>0</v>
      </c>
      <c r="C377" s="22">
        <f t="shared" ca="1" si="151"/>
        <v>0</v>
      </c>
      <c r="D377" s="22">
        <f t="shared" ca="1" si="152"/>
        <v>0</v>
      </c>
      <c r="E377" s="349">
        <f t="shared" ca="1" si="153"/>
        <v>0</v>
      </c>
      <c r="F377" s="23">
        <f t="shared" ca="1" si="154"/>
        <v>0</v>
      </c>
      <c r="G377" s="376"/>
      <c r="H377" s="109">
        <f t="shared" ca="1" si="155"/>
        <v>0</v>
      </c>
      <c r="I377" s="22">
        <f t="shared" ca="1" si="156"/>
        <v>0</v>
      </c>
      <c r="J377" s="22">
        <f t="shared" ca="1" si="157"/>
        <v>0</v>
      </c>
      <c r="K377" s="349">
        <f t="shared" ca="1" si="158"/>
        <v>0</v>
      </c>
      <c r="L377" s="375">
        <f t="shared" ca="1" si="159"/>
        <v>0</v>
      </c>
      <c r="M377" s="376"/>
      <c r="N377" s="109">
        <f t="shared" ca="1" si="160"/>
        <v>0</v>
      </c>
      <c r="O377" s="22">
        <f t="shared" ca="1" si="161"/>
        <v>0</v>
      </c>
      <c r="P377" s="22">
        <f t="shared" ca="1" si="162"/>
        <v>0</v>
      </c>
      <c r="Q377" s="349">
        <f t="shared" ca="1" si="163"/>
        <v>0</v>
      </c>
      <c r="R377" s="375">
        <f t="shared" ca="1" si="164"/>
        <v>0</v>
      </c>
      <c r="S377" s="376"/>
      <c r="T377" s="109">
        <f t="shared" ca="1" si="165"/>
        <v>0</v>
      </c>
      <c r="U377" s="22">
        <f t="shared" ca="1" si="166"/>
        <v>0</v>
      </c>
      <c r="V377" s="22">
        <f t="shared" ca="1" si="167"/>
        <v>0</v>
      </c>
      <c r="W377" s="349">
        <f t="shared" ca="1" si="168"/>
        <v>0</v>
      </c>
      <c r="X377" s="375">
        <f t="shared" ca="1" si="169"/>
        <v>0</v>
      </c>
      <c r="Y377" s="376"/>
      <c r="Z377" s="109">
        <f t="shared" ca="1" si="170"/>
        <v>0</v>
      </c>
      <c r="AA377" s="22">
        <f t="shared" ca="1" si="171"/>
        <v>0</v>
      </c>
      <c r="AB377" s="22">
        <f t="shared" ca="1" si="172"/>
        <v>0</v>
      </c>
      <c r="AC377" s="349">
        <f t="shared" ca="1" si="173"/>
        <v>0</v>
      </c>
      <c r="AD377" s="375">
        <f t="shared" ca="1" si="174"/>
        <v>0</v>
      </c>
      <c r="AE377" s="376"/>
      <c r="AF377" s="109">
        <f t="shared" ca="1" si="175"/>
        <v>0</v>
      </c>
      <c r="AG377" s="22">
        <f t="shared" ca="1" si="176"/>
        <v>0</v>
      </c>
      <c r="AH377" s="22">
        <f t="shared" ca="1" si="177"/>
        <v>0</v>
      </c>
      <c r="AI377" s="349">
        <f t="shared" ca="1" si="178"/>
        <v>0</v>
      </c>
      <c r="AJ377" s="375">
        <f t="shared" ca="1" si="179"/>
        <v>0</v>
      </c>
    </row>
    <row r="378" spans="1:36" ht="15.75" hidden="1" thickBot="1">
      <c r="A378" s="20"/>
      <c r="B378" s="109">
        <f t="shared" ca="1" si="150"/>
        <v>0</v>
      </c>
      <c r="C378" s="22">
        <f t="shared" ca="1" si="151"/>
        <v>0</v>
      </c>
      <c r="D378" s="22">
        <f t="shared" ca="1" si="152"/>
        <v>0</v>
      </c>
      <c r="E378" s="349">
        <f t="shared" ca="1" si="153"/>
        <v>0</v>
      </c>
      <c r="F378" s="23">
        <f t="shared" ca="1" si="154"/>
        <v>0</v>
      </c>
      <c r="G378" s="376"/>
      <c r="H378" s="109">
        <f t="shared" ca="1" si="155"/>
        <v>0</v>
      </c>
      <c r="I378" s="22">
        <f t="shared" ca="1" si="156"/>
        <v>0</v>
      </c>
      <c r="J378" s="22">
        <f t="shared" ca="1" si="157"/>
        <v>0</v>
      </c>
      <c r="K378" s="349">
        <f t="shared" ca="1" si="158"/>
        <v>0</v>
      </c>
      <c r="L378" s="375">
        <f t="shared" ca="1" si="159"/>
        <v>0</v>
      </c>
      <c r="M378" s="376"/>
      <c r="N378" s="109">
        <f t="shared" ca="1" si="160"/>
        <v>0</v>
      </c>
      <c r="O378" s="22">
        <f t="shared" ca="1" si="161"/>
        <v>0</v>
      </c>
      <c r="P378" s="22">
        <f t="shared" ca="1" si="162"/>
        <v>0</v>
      </c>
      <c r="Q378" s="349">
        <f t="shared" ca="1" si="163"/>
        <v>0</v>
      </c>
      <c r="R378" s="375">
        <f t="shared" ca="1" si="164"/>
        <v>0</v>
      </c>
      <c r="S378" s="376"/>
      <c r="T378" s="109">
        <f t="shared" ca="1" si="165"/>
        <v>0</v>
      </c>
      <c r="U378" s="22">
        <f t="shared" ca="1" si="166"/>
        <v>0</v>
      </c>
      <c r="V378" s="22">
        <f t="shared" ca="1" si="167"/>
        <v>0</v>
      </c>
      <c r="W378" s="349">
        <f t="shared" ca="1" si="168"/>
        <v>0</v>
      </c>
      <c r="X378" s="375">
        <f t="shared" ca="1" si="169"/>
        <v>0</v>
      </c>
      <c r="Y378" s="376"/>
      <c r="Z378" s="109">
        <f t="shared" ca="1" si="170"/>
        <v>0</v>
      </c>
      <c r="AA378" s="22">
        <f t="shared" ca="1" si="171"/>
        <v>0</v>
      </c>
      <c r="AB378" s="22">
        <f t="shared" ca="1" si="172"/>
        <v>0</v>
      </c>
      <c r="AC378" s="349">
        <f t="shared" ca="1" si="173"/>
        <v>0</v>
      </c>
      <c r="AD378" s="375">
        <f t="shared" ca="1" si="174"/>
        <v>0</v>
      </c>
      <c r="AE378" s="376"/>
      <c r="AF378" s="109">
        <f t="shared" ca="1" si="175"/>
        <v>0</v>
      </c>
      <c r="AG378" s="22">
        <f t="shared" ca="1" si="176"/>
        <v>0</v>
      </c>
      <c r="AH378" s="22">
        <f t="shared" ca="1" si="177"/>
        <v>0</v>
      </c>
      <c r="AI378" s="349">
        <f t="shared" ca="1" si="178"/>
        <v>0</v>
      </c>
      <c r="AJ378" s="375">
        <f t="shared" ca="1" si="179"/>
        <v>0</v>
      </c>
    </row>
    <row r="379" spans="1:36" ht="15.75" hidden="1" thickBot="1">
      <c r="A379" s="20"/>
      <c r="B379" s="109">
        <f t="shared" ca="1" si="150"/>
        <v>0</v>
      </c>
      <c r="C379" s="22">
        <f t="shared" ca="1" si="151"/>
        <v>0</v>
      </c>
      <c r="D379" s="22">
        <f t="shared" ca="1" si="152"/>
        <v>0</v>
      </c>
      <c r="E379" s="349">
        <f t="shared" ca="1" si="153"/>
        <v>0</v>
      </c>
      <c r="F379" s="23">
        <f t="shared" ca="1" si="154"/>
        <v>0</v>
      </c>
      <c r="G379" s="376"/>
      <c r="H379" s="109">
        <f t="shared" ca="1" si="155"/>
        <v>0</v>
      </c>
      <c r="I379" s="22">
        <f t="shared" ca="1" si="156"/>
        <v>0</v>
      </c>
      <c r="J379" s="22">
        <f t="shared" ca="1" si="157"/>
        <v>0</v>
      </c>
      <c r="K379" s="349">
        <f t="shared" ca="1" si="158"/>
        <v>0</v>
      </c>
      <c r="L379" s="375">
        <f t="shared" ca="1" si="159"/>
        <v>0</v>
      </c>
      <c r="M379" s="376"/>
      <c r="N379" s="109">
        <f t="shared" ca="1" si="160"/>
        <v>0</v>
      </c>
      <c r="O379" s="22">
        <f t="shared" ca="1" si="161"/>
        <v>0</v>
      </c>
      <c r="P379" s="22">
        <f t="shared" ca="1" si="162"/>
        <v>0</v>
      </c>
      <c r="Q379" s="349">
        <f t="shared" ca="1" si="163"/>
        <v>0</v>
      </c>
      <c r="R379" s="375">
        <f t="shared" ca="1" si="164"/>
        <v>0</v>
      </c>
      <c r="S379" s="376"/>
      <c r="T379" s="109">
        <f t="shared" ca="1" si="165"/>
        <v>0</v>
      </c>
      <c r="U379" s="22">
        <f t="shared" ca="1" si="166"/>
        <v>0</v>
      </c>
      <c r="V379" s="22">
        <f t="shared" ca="1" si="167"/>
        <v>0</v>
      </c>
      <c r="W379" s="349">
        <f t="shared" ca="1" si="168"/>
        <v>0</v>
      </c>
      <c r="X379" s="375">
        <f t="shared" ca="1" si="169"/>
        <v>0</v>
      </c>
      <c r="Y379" s="376"/>
      <c r="Z379" s="109">
        <f t="shared" ca="1" si="170"/>
        <v>0</v>
      </c>
      <c r="AA379" s="22">
        <f t="shared" ca="1" si="171"/>
        <v>0</v>
      </c>
      <c r="AB379" s="22">
        <f t="shared" ca="1" si="172"/>
        <v>0</v>
      </c>
      <c r="AC379" s="349">
        <f t="shared" ca="1" si="173"/>
        <v>0</v>
      </c>
      <c r="AD379" s="375">
        <f t="shared" ca="1" si="174"/>
        <v>0</v>
      </c>
      <c r="AE379" s="376"/>
      <c r="AF379" s="109">
        <f t="shared" ca="1" si="175"/>
        <v>0</v>
      </c>
      <c r="AG379" s="22">
        <f t="shared" ca="1" si="176"/>
        <v>0</v>
      </c>
      <c r="AH379" s="22">
        <f t="shared" ca="1" si="177"/>
        <v>0</v>
      </c>
      <c r="AI379" s="349">
        <f t="shared" ca="1" si="178"/>
        <v>0</v>
      </c>
      <c r="AJ379" s="375">
        <f t="shared" ca="1" si="179"/>
        <v>0</v>
      </c>
    </row>
    <row r="380" spans="1:36" ht="15.75" hidden="1" thickBot="1">
      <c r="A380" s="20"/>
      <c r="B380" s="109">
        <f t="shared" ca="1" si="150"/>
        <v>0</v>
      </c>
      <c r="C380" s="22">
        <f t="shared" ca="1" si="151"/>
        <v>0</v>
      </c>
      <c r="D380" s="22">
        <f t="shared" ca="1" si="152"/>
        <v>0</v>
      </c>
      <c r="E380" s="349">
        <f t="shared" ca="1" si="153"/>
        <v>0</v>
      </c>
      <c r="F380" s="23">
        <f t="shared" ca="1" si="154"/>
        <v>0</v>
      </c>
      <c r="G380" s="376"/>
      <c r="H380" s="109">
        <f t="shared" ca="1" si="155"/>
        <v>0</v>
      </c>
      <c r="I380" s="22">
        <f t="shared" ca="1" si="156"/>
        <v>0</v>
      </c>
      <c r="J380" s="22">
        <f t="shared" ca="1" si="157"/>
        <v>0</v>
      </c>
      <c r="K380" s="349">
        <f t="shared" ca="1" si="158"/>
        <v>0</v>
      </c>
      <c r="L380" s="375">
        <f t="shared" ca="1" si="159"/>
        <v>0</v>
      </c>
      <c r="M380" s="376"/>
      <c r="N380" s="109">
        <f t="shared" ca="1" si="160"/>
        <v>0</v>
      </c>
      <c r="O380" s="22">
        <f t="shared" ca="1" si="161"/>
        <v>0</v>
      </c>
      <c r="P380" s="22">
        <f t="shared" ca="1" si="162"/>
        <v>0</v>
      </c>
      <c r="Q380" s="349">
        <f t="shared" ca="1" si="163"/>
        <v>0</v>
      </c>
      <c r="R380" s="375">
        <f t="shared" ca="1" si="164"/>
        <v>0</v>
      </c>
      <c r="S380" s="376"/>
      <c r="T380" s="109">
        <f t="shared" ca="1" si="165"/>
        <v>0</v>
      </c>
      <c r="U380" s="22">
        <f t="shared" ca="1" si="166"/>
        <v>0</v>
      </c>
      <c r="V380" s="22">
        <f t="shared" ca="1" si="167"/>
        <v>0</v>
      </c>
      <c r="W380" s="349">
        <f t="shared" ca="1" si="168"/>
        <v>0</v>
      </c>
      <c r="X380" s="375">
        <f t="shared" ca="1" si="169"/>
        <v>0</v>
      </c>
      <c r="Y380" s="376"/>
      <c r="Z380" s="109">
        <f t="shared" ca="1" si="170"/>
        <v>0</v>
      </c>
      <c r="AA380" s="22">
        <f t="shared" ca="1" si="171"/>
        <v>0</v>
      </c>
      <c r="AB380" s="22">
        <f t="shared" ca="1" si="172"/>
        <v>0</v>
      </c>
      <c r="AC380" s="349">
        <f t="shared" ca="1" si="173"/>
        <v>0</v>
      </c>
      <c r="AD380" s="375">
        <f t="shared" ca="1" si="174"/>
        <v>0</v>
      </c>
      <c r="AE380" s="376"/>
      <c r="AF380" s="109">
        <f t="shared" ca="1" si="175"/>
        <v>0</v>
      </c>
      <c r="AG380" s="22">
        <f t="shared" ca="1" si="176"/>
        <v>0</v>
      </c>
      <c r="AH380" s="22">
        <f t="shared" ca="1" si="177"/>
        <v>0</v>
      </c>
      <c r="AI380" s="349">
        <f t="shared" ca="1" si="178"/>
        <v>0</v>
      </c>
      <c r="AJ380" s="375">
        <f t="shared" ca="1" si="179"/>
        <v>0</v>
      </c>
    </row>
    <row r="381" spans="1:36" ht="15.75" hidden="1" thickBot="1">
      <c r="A381" s="20"/>
      <c r="B381" s="109">
        <f t="shared" ca="1" si="150"/>
        <v>0</v>
      </c>
      <c r="C381" s="22">
        <f t="shared" ca="1" si="151"/>
        <v>0</v>
      </c>
      <c r="D381" s="22">
        <f t="shared" ca="1" si="152"/>
        <v>0</v>
      </c>
      <c r="E381" s="349">
        <f t="shared" ca="1" si="153"/>
        <v>0</v>
      </c>
      <c r="F381" s="23">
        <f t="shared" ca="1" si="154"/>
        <v>0</v>
      </c>
      <c r="G381" s="376"/>
      <c r="H381" s="109">
        <f t="shared" ca="1" si="155"/>
        <v>0</v>
      </c>
      <c r="I381" s="22">
        <f t="shared" ca="1" si="156"/>
        <v>0</v>
      </c>
      <c r="J381" s="22">
        <f t="shared" ca="1" si="157"/>
        <v>0</v>
      </c>
      <c r="K381" s="349">
        <f t="shared" ca="1" si="158"/>
        <v>0</v>
      </c>
      <c r="L381" s="375">
        <f t="shared" ca="1" si="159"/>
        <v>0</v>
      </c>
      <c r="M381" s="376"/>
      <c r="N381" s="109">
        <f t="shared" ca="1" si="160"/>
        <v>0</v>
      </c>
      <c r="O381" s="22">
        <f t="shared" ca="1" si="161"/>
        <v>0</v>
      </c>
      <c r="P381" s="22">
        <f t="shared" ca="1" si="162"/>
        <v>0</v>
      </c>
      <c r="Q381" s="349">
        <f t="shared" ca="1" si="163"/>
        <v>0</v>
      </c>
      <c r="R381" s="375">
        <f t="shared" ca="1" si="164"/>
        <v>0</v>
      </c>
      <c r="S381" s="376"/>
      <c r="T381" s="109">
        <f t="shared" ca="1" si="165"/>
        <v>0</v>
      </c>
      <c r="U381" s="22">
        <f t="shared" ca="1" si="166"/>
        <v>0</v>
      </c>
      <c r="V381" s="22">
        <f t="shared" ca="1" si="167"/>
        <v>0</v>
      </c>
      <c r="W381" s="349">
        <f t="shared" ca="1" si="168"/>
        <v>0</v>
      </c>
      <c r="X381" s="375">
        <f t="shared" ca="1" si="169"/>
        <v>0</v>
      </c>
      <c r="Y381" s="376"/>
      <c r="Z381" s="109">
        <f t="shared" ca="1" si="170"/>
        <v>0</v>
      </c>
      <c r="AA381" s="22">
        <f t="shared" ca="1" si="171"/>
        <v>0</v>
      </c>
      <c r="AB381" s="22">
        <f t="shared" ca="1" si="172"/>
        <v>0</v>
      </c>
      <c r="AC381" s="349">
        <f t="shared" ca="1" si="173"/>
        <v>0</v>
      </c>
      <c r="AD381" s="375">
        <f t="shared" ca="1" si="174"/>
        <v>0</v>
      </c>
      <c r="AE381" s="376"/>
      <c r="AF381" s="109">
        <f t="shared" ca="1" si="175"/>
        <v>0</v>
      </c>
      <c r="AG381" s="22">
        <f t="shared" ca="1" si="176"/>
        <v>0</v>
      </c>
      <c r="AH381" s="22">
        <f t="shared" ca="1" si="177"/>
        <v>0</v>
      </c>
      <c r="AI381" s="349">
        <f t="shared" ca="1" si="178"/>
        <v>0</v>
      </c>
      <c r="AJ381" s="375">
        <f t="shared" ca="1" si="179"/>
        <v>0</v>
      </c>
    </row>
    <row r="382" spans="1:36" ht="15.75" hidden="1" thickBot="1">
      <c r="A382" s="20"/>
      <c r="B382" s="109">
        <f t="shared" ca="1" si="150"/>
        <v>0</v>
      </c>
      <c r="C382" s="22">
        <f t="shared" ca="1" si="151"/>
        <v>0</v>
      </c>
      <c r="D382" s="22">
        <f t="shared" ca="1" si="152"/>
        <v>0</v>
      </c>
      <c r="E382" s="349">
        <f t="shared" ca="1" si="153"/>
        <v>0</v>
      </c>
      <c r="F382" s="23">
        <f t="shared" ca="1" si="154"/>
        <v>0</v>
      </c>
      <c r="G382" s="376"/>
      <c r="H382" s="109">
        <f t="shared" ca="1" si="155"/>
        <v>0</v>
      </c>
      <c r="I382" s="22">
        <f t="shared" ca="1" si="156"/>
        <v>0</v>
      </c>
      <c r="J382" s="22">
        <f t="shared" ca="1" si="157"/>
        <v>0</v>
      </c>
      <c r="K382" s="349">
        <f t="shared" ca="1" si="158"/>
        <v>0</v>
      </c>
      <c r="L382" s="375">
        <f t="shared" ca="1" si="159"/>
        <v>0</v>
      </c>
      <c r="M382" s="376"/>
      <c r="N382" s="109">
        <f t="shared" ca="1" si="160"/>
        <v>0</v>
      </c>
      <c r="O382" s="22">
        <f t="shared" ca="1" si="161"/>
        <v>0</v>
      </c>
      <c r="P382" s="22">
        <f t="shared" ca="1" si="162"/>
        <v>0</v>
      </c>
      <c r="Q382" s="349">
        <f t="shared" ca="1" si="163"/>
        <v>0</v>
      </c>
      <c r="R382" s="375">
        <f t="shared" ca="1" si="164"/>
        <v>0</v>
      </c>
      <c r="S382" s="376"/>
      <c r="T382" s="109">
        <f t="shared" ca="1" si="165"/>
        <v>0</v>
      </c>
      <c r="U382" s="22">
        <f t="shared" ca="1" si="166"/>
        <v>0</v>
      </c>
      <c r="V382" s="22">
        <f t="shared" ca="1" si="167"/>
        <v>0</v>
      </c>
      <c r="W382" s="349">
        <f t="shared" ca="1" si="168"/>
        <v>0</v>
      </c>
      <c r="X382" s="375">
        <f t="shared" ca="1" si="169"/>
        <v>0</v>
      </c>
      <c r="Y382" s="376"/>
      <c r="Z382" s="109">
        <f t="shared" ca="1" si="170"/>
        <v>0</v>
      </c>
      <c r="AA382" s="22">
        <f t="shared" ca="1" si="171"/>
        <v>0</v>
      </c>
      <c r="AB382" s="22">
        <f t="shared" ca="1" si="172"/>
        <v>0</v>
      </c>
      <c r="AC382" s="349">
        <f t="shared" ca="1" si="173"/>
        <v>0</v>
      </c>
      <c r="AD382" s="375">
        <f t="shared" ca="1" si="174"/>
        <v>0</v>
      </c>
      <c r="AE382" s="376"/>
      <c r="AF382" s="109">
        <f t="shared" ca="1" si="175"/>
        <v>0</v>
      </c>
      <c r="AG382" s="22">
        <f t="shared" ca="1" si="176"/>
        <v>0</v>
      </c>
      <c r="AH382" s="22">
        <f t="shared" ca="1" si="177"/>
        <v>0</v>
      </c>
      <c r="AI382" s="349">
        <f t="shared" ca="1" si="178"/>
        <v>0</v>
      </c>
      <c r="AJ382" s="375">
        <f t="shared" ca="1" si="179"/>
        <v>0</v>
      </c>
    </row>
    <row r="383" spans="1:36" ht="15.75" hidden="1" thickBot="1">
      <c r="A383" s="20"/>
      <c r="B383" s="109">
        <f t="shared" ca="1" si="150"/>
        <v>0</v>
      </c>
      <c r="C383" s="22">
        <f t="shared" ca="1" si="151"/>
        <v>0</v>
      </c>
      <c r="D383" s="22">
        <f t="shared" ca="1" si="152"/>
        <v>0</v>
      </c>
      <c r="E383" s="349">
        <f t="shared" ca="1" si="153"/>
        <v>0</v>
      </c>
      <c r="F383" s="23">
        <f t="shared" ca="1" si="154"/>
        <v>0</v>
      </c>
      <c r="G383" s="376"/>
      <c r="H383" s="109">
        <f t="shared" ca="1" si="155"/>
        <v>0</v>
      </c>
      <c r="I383" s="22">
        <f t="shared" ca="1" si="156"/>
        <v>0</v>
      </c>
      <c r="J383" s="22">
        <f t="shared" ca="1" si="157"/>
        <v>0</v>
      </c>
      <c r="K383" s="349">
        <f t="shared" ca="1" si="158"/>
        <v>0</v>
      </c>
      <c r="L383" s="375">
        <f t="shared" ca="1" si="159"/>
        <v>0</v>
      </c>
      <c r="M383" s="376"/>
      <c r="N383" s="109">
        <f t="shared" ca="1" si="160"/>
        <v>0</v>
      </c>
      <c r="O383" s="22">
        <f t="shared" ca="1" si="161"/>
        <v>0</v>
      </c>
      <c r="P383" s="22">
        <f t="shared" ca="1" si="162"/>
        <v>0</v>
      </c>
      <c r="Q383" s="349">
        <f t="shared" ca="1" si="163"/>
        <v>0</v>
      </c>
      <c r="R383" s="375">
        <f t="shared" ca="1" si="164"/>
        <v>0</v>
      </c>
      <c r="S383" s="376"/>
      <c r="T383" s="109">
        <f t="shared" ca="1" si="165"/>
        <v>0</v>
      </c>
      <c r="U383" s="22">
        <f t="shared" ca="1" si="166"/>
        <v>0</v>
      </c>
      <c r="V383" s="22">
        <f t="shared" ca="1" si="167"/>
        <v>0</v>
      </c>
      <c r="W383" s="349">
        <f t="shared" ca="1" si="168"/>
        <v>0</v>
      </c>
      <c r="X383" s="375">
        <f t="shared" ca="1" si="169"/>
        <v>0</v>
      </c>
      <c r="Y383" s="376"/>
      <c r="Z383" s="109">
        <f t="shared" ca="1" si="170"/>
        <v>0</v>
      </c>
      <c r="AA383" s="22">
        <f t="shared" ca="1" si="171"/>
        <v>0</v>
      </c>
      <c r="AB383" s="22">
        <f t="shared" ca="1" si="172"/>
        <v>0</v>
      </c>
      <c r="AC383" s="349">
        <f t="shared" ca="1" si="173"/>
        <v>0</v>
      </c>
      <c r="AD383" s="375">
        <f t="shared" ca="1" si="174"/>
        <v>0</v>
      </c>
      <c r="AE383" s="376"/>
      <c r="AF383" s="109">
        <f t="shared" ca="1" si="175"/>
        <v>0</v>
      </c>
      <c r="AG383" s="22">
        <f t="shared" ca="1" si="176"/>
        <v>0</v>
      </c>
      <c r="AH383" s="22">
        <f t="shared" ca="1" si="177"/>
        <v>0</v>
      </c>
      <c r="AI383" s="349">
        <f t="shared" ca="1" si="178"/>
        <v>0</v>
      </c>
      <c r="AJ383" s="375">
        <f t="shared" ca="1" si="179"/>
        <v>0</v>
      </c>
    </row>
    <row r="384" spans="1:36" ht="15.75" hidden="1" thickBot="1">
      <c r="A384" s="20"/>
      <c r="B384" s="109">
        <f t="shared" ca="1" si="150"/>
        <v>0</v>
      </c>
      <c r="C384" s="22">
        <f t="shared" ca="1" si="151"/>
        <v>0</v>
      </c>
      <c r="D384" s="22">
        <f t="shared" ca="1" si="152"/>
        <v>0</v>
      </c>
      <c r="E384" s="349">
        <f t="shared" ca="1" si="153"/>
        <v>0</v>
      </c>
      <c r="F384" s="23">
        <f t="shared" ca="1" si="154"/>
        <v>0</v>
      </c>
      <c r="G384" s="376"/>
      <c r="H384" s="109">
        <f t="shared" ca="1" si="155"/>
        <v>0</v>
      </c>
      <c r="I384" s="22">
        <f t="shared" ca="1" si="156"/>
        <v>0</v>
      </c>
      <c r="J384" s="22">
        <f t="shared" ca="1" si="157"/>
        <v>0</v>
      </c>
      <c r="K384" s="349">
        <f t="shared" ca="1" si="158"/>
        <v>0</v>
      </c>
      <c r="L384" s="375">
        <f t="shared" ca="1" si="159"/>
        <v>0</v>
      </c>
      <c r="M384" s="376"/>
      <c r="N384" s="109">
        <f t="shared" ca="1" si="160"/>
        <v>0</v>
      </c>
      <c r="O384" s="22">
        <f t="shared" ca="1" si="161"/>
        <v>0</v>
      </c>
      <c r="P384" s="22">
        <f t="shared" ca="1" si="162"/>
        <v>0</v>
      </c>
      <c r="Q384" s="349">
        <f t="shared" ca="1" si="163"/>
        <v>0</v>
      </c>
      <c r="R384" s="375">
        <f t="shared" ca="1" si="164"/>
        <v>0</v>
      </c>
      <c r="S384" s="376"/>
      <c r="T384" s="109">
        <f t="shared" ca="1" si="165"/>
        <v>0</v>
      </c>
      <c r="U384" s="22">
        <f t="shared" ca="1" si="166"/>
        <v>0</v>
      </c>
      <c r="V384" s="22">
        <f t="shared" ca="1" si="167"/>
        <v>0</v>
      </c>
      <c r="W384" s="349">
        <f t="shared" ca="1" si="168"/>
        <v>0</v>
      </c>
      <c r="X384" s="375">
        <f t="shared" ca="1" si="169"/>
        <v>0</v>
      </c>
      <c r="Y384" s="376"/>
      <c r="Z384" s="109">
        <f t="shared" ca="1" si="170"/>
        <v>0</v>
      </c>
      <c r="AA384" s="22">
        <f t="shared" ca="1" si="171"/>
        <v>0</v>
      </c>
      <c r="AB384" s="22">
        <f t="shared" ca="1" si="172"/>
        <v>0</v>
      </c>
      <c r="AC384" s="349">
        <f t="shared" ca="1" si="173"/>
        <v>0</v>
      </c>
      <c r="AD384" s="375">
        <f t="shared" ca="1" si="174"/>
        <v>0</v>
      </c>
      <c r="AE384" s="376"/>
      <c r="AF384" s="109">
        <f t="shared" ca="1" si="175"/>
        <v>0</v>
      </c>
      <c r="AG384" s="22">
        <f t="shared" ca="1" si="176"/>
        <v>0</v>
      </c>
      <c r="AH384" s="22">
        <f t="shared" ca="1" si="177"/>
        <v>0</v>
      </c>
      <c r="AI384" s="349">
        <f t="shared" ca="1" si="178"/>
        <v>0</v>
      </c>
      <c r="AJ384" s="375">
        <f t="shared" ca="1" si="179"/>
        <v>0</v>
      </c>
    </row>
    <row r="385" spans="1:36" ht="15.75" hidden="1" thickBot="1">
      <c r="A385" s="20"/>
      <c r="B385" s="109">
        <f t="shared" ca="1" si="150"/>
        <v>0</v>
      </c>
      <c r="C385" s="22">
        <f t="shared" ca="1" si="151"/>
        <v>0</v>
      </c>
      <c r="D385" s="22">
        <f t="shared" ca="1" si="152"/>
        <v>0</v>
      </c>
      <c r="E385" s="349">
        <f t="shared" ca="1" si="153"/>
        <v>0</v>
      </c>
      <c r="F385" s="23">
        <f t="shared" ca="1" si="154"/>
        <v>0</v>
      </c>
      <c r="G385" s="376"/>
      <c r="H385" s="109">
        <f t="shared" ca="1" si="155"/>
        <v>0</v>
      </c>
      <c r="I385" s="22">
        <f t="shared" ca="1" si="156"/>
        <v>0</v>
      </c>
      <c r="J385" s="22">
        <f t="shared" ca="1" si="157"/>
        <v>0</v>
      </c>
      <c r="K385" s="349">
        <f t="shared" ca="1" si="158"/>
        <v>0</v>
      </c>
      <c r="L385" s="375">
        <f t="shared" ca="1" si="159"/>
        <v>0</v>
      </c>
      <c r="M385" s="376"/>
      <c r="N385" s="109">
        <f t="shared" ca="1" si="160"/>
        <v>0</v>
      </c>
      <c r="O385" s="22">
        <f t="shared" ca="1" si="161"/>
        <v>0</v>
      </c>
      <c r="P385" s="22">
        <f t="shared" ca="1" si="162"/>
        <v>0</v>
      </c>
      <c r="Q385" s="349">
        <f t="shared" ca="1" si="163"/>
        <v>0</v>
      </c>
      <c r="R385" s="375">
        <f t="shared" ca="1" si="164"/>
        <v>0</v>
      </c>
      <c r="S385" s="376"/>
      <c r="T385" s="109">
        <f t="shared" ca="1" si="165"/>
        <v>0</v>
      </c>
      <c r="U385" s="22">
        <f t="shared" ca="1" si="166"/>
        <v>0</v>
      </c>
      <c r="V385" s="22">
        <f t="shared" ca="1" si="167"/>
        <v>0</v>
      </c>
      <c r="W385" s="349">
        <f t="shared" ca="1" si="168"/>
        <v>0</v>
      </c>
      <c r="X385" s="375">
        <f t="shared" ca="1" si="169"/>
        <v>0</v>
      </c>
      <c r="Y385" s="376"/>
      <c r="Z385" s="109">
        <f t="shared" ca="1" si="170"/>
        <v>0</v>
      </c>
      <c r="AA385" s="22">
        <f t="shared" ca="1" si="171"/>
        <v>0</v>
      </c>
      <c r="AB385" s="22">
        <f t="shared" ca="1" si="172"/>
        <v>0</v>
      </c>
      <c r="AC385" s="349">
        <f t="shared" ca="1" si="173"/>
        <v>0</v>
      </c>
      <c r="AD385" s="375">
        <f t="shared" ca="1" si="174"/>
        <v>0</v>
      </c>
      <c r="AE385" s="376"/>
      <c r="AF385" s="109">
        <f t="shared" ca="1" si="175"/>
        <v>0</v>
      </c>
      <c r="AG385" s="22">
        <f t="shared" ca="1" si="176"/>
        <v>0</v>
      </c>
      <c r="AH385" s="22">
        <f t="shared" ca="1" si="177"/>
        <v>0</v>
      </c>
      <c r="AI385" s="349">
        <f t="shared" ca="1" si="178"/>
        <v>0</v>
      </c>
      <c r="AJ385" s="375">
        <f t="shared" ca="1" si="179"/>
        <v>0</v>
      </c>
    </row>
    <row r="386" spans="1:36" ht="15.75" hidden="1" thickBot="1">
      <c r="A386" s="20"/>
      <c r="B386" s="109">
        <f t="shared" ca="1" si="150"/>
        <v>0</v>
      </c>
      <c r="C386" s="22">
        <f t="shared" ca="1" si="151"/>
        <v>0</v>
      </c>
      <c r="D386" s="22">
        <f t="shared" ca="1" si="152"/>
        <v>0</v>
      </c>
      <c r="E386" s="349">
        <f t="shared" ca="1" si="153"/>
        <v>0</v>
      </c>
      <c r="F386" s="23">
        <f t="shared" ca="1" si="154"/>
        <v>0</v>
      </c>
      <c r="G386" s="376"/>
      <c r="H386" s="109">
        <f t="shared" ca="1" si="155"/>
        <v>0</v>
      </c>
      <c r="I386" s="22">
        <f t="shared" ca="1" si="156"/>
        <v>0</v>
      </c>
      <c r="J386" s="22">
        <f t="shared" ca="1" si="157"/>
        <v>0</v>
      </c>
      <c r="K386" s="349">
        <f t="shared" ca="1" si="158"/>
        <v>0</v>
      </c>
      <c r="L386" s="375">
        <f t="shared" ca="1" si="159"/>
        <v>0</v>
      </c>
      <c r="M386" s="376"/>
      <c r="N386" s="109">
        <f t="shared" ca="1" si="160"/>
        <v>0</v>
      </c>
      <c r="O386" s="22">
        <f t="shared" ca="1" si="161"/>
        <v>0</v>
      </c>
      <c r="P386" s="22">
        <f t="shared" ca="1" si="162"/>
        <v>0</v>
      </c>
      <c r="Q386" s="349">
        <f t="shared" ca="1" si="163"/>
        <v>0</v>
      </c>
      <c r="R386" s="375">
        <f t="shared" ca="1" si="164"/>
        <v>0</v>
      </c>
      <c r="S386" s="376"/>
      <c r="T386" s="109">
        <f t="shared" ca="1" si="165"/>
        <v>0</v>
      </c>
      <c r="U386" s="22">
        <f t="shared" ca="1" si="166"/>
        <v>0</v>
      </c>
      <c r="V386" s="22">
        <f t="shared" ca="1" si="167"/>
        <v>0</v>
      </c>
      <c r="W386" s="349">
        <f t="shared" ca="1" si="168"/>
        <v>0</v>
      </c>
      <c r="X386" s="375">
        <f t="shared" ca="1" si="169"/>
        <v>0</v>
      </c>
      <c r="Y386" s="376"/>
      <c r="Z386" s="109">
        <f t="shared" ca="1" si="170"/>
        <v>0</v>
      </c>
      <c r="AA386" s="22">
        <f t="shared" ca="1" si="171"/>
        <v>0</v>
      </c>
      <c r="AB386" s="22">
        <f t="shared" ca="1" si="172"/>
        <v>0</v>
      </c>
      <c r="AC386" s="349">
        <f t="shared" ca="1" si="173"/>
        <v>0</v>
      </c>
      <c r="AD386" s="375">
        <f t="shared" ca="1" si="174"/>
        <v>0</v>
      </c>
      <c r="AE386" s="376"/>
      <c r="AF386" s="109">
        <f t="shared" ca="1" si="175"/>
        <v>0</v>
      </c>
      <c r="AG386" s="22">
        <f t="shared" ca="1" si="176"/>
        <v>0</v>
      </c>
      <c r="AH386" s="22">
        <f t="shared" ca="1" si="177"/>
        <v>0</v>
      </c>
      <c r="AI386" s="349">
        <f t="shared" ca="1" si="178"/>
        <v>0</v>
      </c>
      <c r="AJ386" s="375">
        <f t="shared" ca="1" si="179"/>
        <v>0</v>
      </c>
    </row>
    <row r="387" spans="1:36" ht="15.75" hidden="1" thickBot="1">
      <c r="A387" s="20"/>
      <c r="B387" s="109">
        <f t="shared" ca="1" si="150"/>
        <v>0</v>
      </c>
      <c r="C387" s="22">
        <f t="shared" ca="1" si="151"/>
        <v>0</v>
      </c>
      <c r="D387" s="22">
        <f t="shared" ca="1" si="152"/>
        <v>0</v>
      </c>
      <c r="E387" s="349">
        <f t="shared" ca="1" si="153"/>
        <v>0</v>
      </c>
      <c r="F387" s="23">
        <f t="shared" ca="1" si="154"/>
        <v>0</v>
      </c>
      <c r="G387" s="376"/>
      <c r="H387" s="109">
        <f t="shared" ca="1" si="155"/>
        <v>0</v>
      </c>
      <c r="I387" s="22">
        <f t="shared" ca="1" si="156"/>
        <v>0</v>
      </c>
      <c r="J387" s="22">
        <f t="shared" ca="1" si="157"/>
        <v>0</v>
      </c>
      <c r="K387" s="349">
        <f t="shared" ca="1" si="158"/>
        <v>0</v>
      </c>
      <c r="L387" s="375">
        <f t="shared" ca="1" si="159"/>
        <v>0</v>
      </c>
      <c r="M387" s="376"/>
      <c r="N387" s="109">
        <f t="shared" ca="1" si="160"/>
        <v>0</v>
      </c>
      <c r="O387" s="22">
        <f t="shared" ca="1" si="161"/>
        <v>0</v>
      </c>
      <c r="P387" s="22">
        <f t="shared" ca="1" si="162"/>
        <v>0</v>
      </c>
      <c r="Q387" s="349">
        <f t="shared" ca="1" si="163"/>
        <v>0</v>
      </c>
      <c r="R387" s="375">
        <f t="shared" ca="1" si="164"/>
        <v>0</v>
      </c>
      <c r="S387" s="376"/>
      <c r="T387" s="109">
        <f t="shared" ca="1" si="165"/>
        <v>0</v>
      </c>
      <c r="U387" s="22">
        <f t="shared" ca="1" si="166"/>
        <v>0</v>
      </c>
      <c r="V387" s="22">
        <f t="shared" ca="1" si="167"/>
        <v>0</v>
      </c>
      <c r="W387" s="349">
        <f t="shared" ca="1" si="168"/>
        <v>0</v>
      </c>
      <c r="X387" s="375">
        <f t="shared" ca="1" si="169"/>
        <v>0</v>
      </c>
      <c r="Y387" s="376"/>
      <c r="Z387" s="109">
        <f t="shared" ca="1" si="170"/>
        <v>0</v>
      </c>
      <c r="AA387" s="22">
        <f t="shared" ca="1" si="171"/>
        <v>0</v>
      </c>
      <c r="AB387" s="22">
        <f t="shared" ca="1" si="172"/>
        <v>0</v>
      </c>
      <c r="AC387" s="349">
        <f t="shared" ca="1" si="173"/>
        <v>0</v>
      </c>
      <c r="AD387" s="375">
        <f t="shared" ca="1" si="174"/>
        <v>0</v>
      </c>
      <c r="AE387" s="376"/>
      <c r="AF387" s="109">
        <f t="shared" ca="1" si="175"/>
        <v>0</v>
      </c>
      <c r="AG387" s="22">
        <f t="shared" ca="1" si="176"/>
        <v>0</v>
      </c>
      <c r="AH387" s="22">
        <f t="shared" ca="1" si="177"/>
        <v>0</v>
      </c>
      <c r="AI387" s="349">
        <f t="shared" ca="1" si="178"/>
        <v>0</v>
      </c>
      <c r="AJ387" s="375">
        <f t="shared" ca="1" si="179"/>
        <v>0</v>
      </c>
    </row>
    <row r="388" spans="1:36" ht="15.75" hidden="1" thickBot="1">
      <c r="A388" s="20"/>
      <c r="B388" s="109">
        <f t="shared" ca="1" si="150"/>
        <v>0</v>
      </c>
      <c r="C388" s="22">
        <f t="shared" ca="1" si="151"/>
        <v>0</v>
      </c>
      <c r="D388" s="22">
        <f t="shared" ca="1" si="152"/>
        <v>0</v>
      </c>
      <c r="E388" s="349">
        <f t="shared" ca="1" si="153"/>
        <v>0</v>
      </c>
      <c r="F388" s="23">
        <f t="shared" ca="1" si="154"/>
        <v>0</v>
      </c>
      <c r="G388" s="376"/>
      <c r="H388" s="109">
        <f t="shared" ca="1" si="155"/>
        <v>0</v>
      </c>
      <c r="I388" s="22">
        <f t="shared" ca="1" si="156"/>
        <v>0</v>
      </c>
      <c r="J388" s="22">
        <f t="shared" ca="1" si="157"/>
        <v>0</v>
      </c>
      <c r="K388" s="349">
        <f t="shared" ca="1" si="158"/>
        <v>0</v>
      </c>
      <c r="L388" s="375">
        <f t="shared" ca="1" si="159"/>
        <v>0</v>
      </c>
      <c r="M388" s="376"/>
      <c r="N388" s="109">
        <f t="shared" ca="1" si="160"/>
        <v>0</v>
      </c>
      <c r="O388" s="22">
        <f t="shared" ca="1" si="161"/>
        <v>0</v>
      </c>
      <c r="P388" s="22">
        <f t="shared" ca="1" si="162"/>
        <v>0</v>
      </c>
      <c r="Q388" s="349">
        <f t="shared" ca="1" si="163"/>
        <v>0</v>
      </c>
      <c r="R388" s="375">
        <f t="shared" ca="1" si="164"/>
        <v>0</v>
      </c>
      <c r="S388" s="376"/>
      <c r="T388" s="109">
        <f t="shared" ca="1" si="165"/>
        <v>0</v>
      </c>
      <c r="U388" s="22">
        <f t="shared" ca="1" si="166"/>
        <v>0</v>
      </c>
      <c r="V388" s="22">
        <f t="shared" ca="1" si="167"/>
        <v>0</v>
      </c>
      <c r="W388" s="349">
        <f t="shared" ca="1" si="168"/>
        <v>0</v>
      </c>
      <c r="X388" s="375">
        <f t="shared" ca="1" si="169"/>
        <v>0</v>
      </c>
      <c r="Y388" s="376"/>
      <c r="Z388" s="109">
        <f t="shared" ca="1" si="170"/>
        <v>0</v>
      </c>
      <c r="AA388" s="22">
        <f t="shared" ca="1" si="171"/>
        <v>0</v>
      </c>
      <c r="AB388" s="22">
        <f t="shared" ca="1" si="172"/>
        <v>0</v>
      </c>
      <c r="AC388" s="349">
        <f t="shared" ca="1" si="173"/>
        <v>0</v>
      </c>
      <c r="AD388" s="375">
        <f t="shared" ca="1" si="174"/>
        <v>0</v>
      </c>
      <c r="AE388" s="376"/>
      <c r="AF388" s="109">
        <f t="shared" ca="1" si="175"/>
        <v>0</v>
      </c>
      <c r="AG388" s="22">
        <f t="shared" ca="1" si="176"/>
        <v>0</v>
      </c>
      <c r="AH388" s="22">
        <f t="shared" ca="1" si="177"/>
        <v>0</v>
      </c>
      <c r="AI388" s="349">
        <f t="shared" ca="1" si="178"/>
        <v>0</v>
      </c>
      <c r="AJ388" s="375">
        <f t="shared" ca="1" si="179"/>
        <v>0</v>
      </c>
    </row>
    <row r="389" spans="1:36" ht="15.75" hidden="1" thickBot="1">
      <c r="A389" s="20"/>
      <c r="B389" s="109">
        <f t="shared" ref="B389:B452" ca="1" si="180">INDIRECT("Відомість!dl"&amp;ROW())</f>
        <v>0</v>
      </c>
      <c r="C389" s="22">
        <f t="shared" ref="C389:C452" ca="1" si="181">INDIRECT("Відомість!dm"&amp;ROW())</f>
        <v>0</v>
      </c>
      <c r="D389" s="22">
        <f t="shared" ref="D389:D452" ca="1" si="182">INDIRECT("Відомість!dn"&amp;ROW())</f>
        <v>0</v>
      </c>
      <c r="E389" s="349">
        <f t="shared" ref="E389:E452" ca="1" si="183">INDIRECT("Відомість!do"&amp;ROW())</f>
        <v>0</v>
      </c>
      <c r="F389" s="23">
        <f t="shared" ref="F389:F452" ca="1" si="184">IF(B389=0,0,INDIRECT("Відомість!dh"&amp;ROW()))</f>
        <v>0</v>
      </c>
      <c r="G389" s="376"/>
      <c r="H389" s="109">
        <f t="shared" ref="H389:H452" ca="1" si="185">INDIRECT("Відомість!dl"&amp;ROW())</f>
        <v>0</v>
      </c>
      <c r="I389" s="22">
        <f t="shared" ref="I389:I452" ca="1" si="186">INDIRECT("Відомість!dm"&amp;ROW())</f>
        <v>0</v>
      </c>
      <c r="J389" s="22">
        <f t="shared" ref="J389:J452" ca="1" si="187">INDIRECT("Відомість!dn"&amp;ROW())</f>
        <v>0</v>
      </c>
      <c r="K389" s="349">
        <f t="shared" ref="K389:K452" ca="1" si="188">INDIRECT("Відомість!do"&amp;ROW())</f>
        <v>0</v>
      </c>
      <c r="L389" s="375">
        <f t="shared" ref="L389:L452" ca="1" si="189">INDIRECT("Озд!AX"&amp;ROW()+4)</f>
        <v>0</v>
      </c>
      <c r="M389" s="376"/>
      <c r="N389" s="109">
        <f t="shared" ref="N389:N452" ca="1" si="190">INDIRECT("Відомість!dl"&amp;ROW())</f>
        <v>0</v>
      </c>
      <c r="O389" s="22">
        <f t="shared" ref="O389:O452" ca="1" si="191">INDIRECT("Відомість!dm"&amp;ROW())</f>
        <v>0</v>
      </c>
      <c r="P389" s="22">
        <f t="shared" ref="P389:P452" ca="1" si="192">INDIRECT("Відомість!dn"&amp;ROW())</f>
        <v>0</v>
      </c>
      <c r="Q389" s="349">
        <f t="shared" ref="Q389:Q452" ca="1" si="193">INDIRECT("Відомість!do"&amp;ROW())</f>
        <v>0</v>
      </c>
      <c r="R389" s="375">
        <f t="shared" ref="R389:R452" ca="1" si="194">INDIRECT("Озд!BX"&amp;ROW()+4)</f>
        <v>0</v>
      </c>
      <c r="S389" s="376"/>
      <c r="T389" s="109">
        <f t="shared" ref="T389:T452" ca="1" si="195">INDIRECT("Відомість!dl"&amp;ROW())</f>
        <v>0</v>
      </c>
      <c r="U389" s="22">
        <f t="shared" ref="U389:U452" ca="1" si="196">INDIRECT("Відомість!dm"&amp;ROW())</f>
        <v>0</v>
      </c>
      <c r="V389" s="22">
        <f t="shared" ref="V389:V452" ca="1" si="197">INDIRECT("Відомість!dn"&amp;ROW())</f>
        <v>0</v>
      </c>
      <c r="W389" s="349">
        <f t="shared" ref="W389:W452" ca="1" si="198">INDIRECT("Відомість!do"&amp;ROW())</f>
        <v>0</v>
      </c>
      <c r="X389" s="375">
        <f t="shared" ref="X389:X452" ca="1" si="199">INDIRECT("Озд!CX"&amp;ROW()+4)</f>
        <v>0</v>
      </c>
      <c r="Y389" s="376"/>
      <c r="Z389" s="109">
        <f t="shared" ref="Z389:Z452" ca="1" si="200">INDIRECT("Відомість!dl"&amp;ROW())</f>
        <v>0</v>
      </c>
      <c r="AA389" s="22">
        <f t="shared" ref="AA389:AA452" ca="1" si="201">INDIRECT("Відомість!dm"&amp;ROW())</f>
        <v>0</v>
      </c>
      <c r="AB389" s="22">
        <f t="shared" ref="AB389:AB452" ca="1" si="202">INDIRECT("Відомість!dn"&amp;ROW())</f>
        <v>0</v>
      </c>
      <c r="AC389" s="349">
        <f t="shared" ref="AC389:AC452" ca="1" si="203">INDIRECT("Відомість!do"&amp;ROW())</f>
        <v>0</v>
      </c>
      <c r="AD389" s="375">
        <f t="shared" ref="AD389:AD452" ca="1" si="204">INDIRECT("Озд!DX"&amp;ROW()+4)</f>
        <v>0</v>
      </c>
      <c r="AE389" s="376"/>
      <c r="AF389" s="109">
        <f t="shared" ref="AF389:AF452" ca="1" si="205">INDIRECT("Відомість!dl"&amp;ROW())</f>
        <v>0</v>
      </c>
      <c r="AG389" s="22">
        <f t="shared" ref="AG389:AG452" ca="1" si="206">INDIRECT("Відомість!dm"&amp;ROW())</f>
        <v>0</v>
      </c>
      <c r="AH389" s="22">
        <f t="shared" ref="AH389:AH452" ca="1" si="207">INDIRECT("Відомість!dn"&amp;ROW())</f>
        <v>0</v>
      </c>
      <c r="AI389" s="349">
        <f t="shared" ref="AI389:AI452" ca="1" si="208">INDIRECT("Відомість!do"&amp;ROW())</f>
        <v>0</v>
      </c>
      <c r="AJ389" s="375">
        <f t="shared" ref="AJ389:AJ452" ca="1" si="209">INDIRECT("Озд!EX"&amp;ROW()+4)</f>
        <v>0</v>
      </c>
    </row>
    <row r="390" spans="1:36" ht="15.75" hidden="1" thickBot="1">
      <c r="A390" s="20"/>
      <c r="B390" s="109">
        <f t="shared" ca="1" si="180"/>
        <v>0</v>
      </c>
      <c r="C390" s="22">
        <f t="shared" ca="1" si="181"/>
        <v>0</v>
      </c>
      <c r="D390" s="22">
        <f t="shared" ca="1" si="182"/>
        <v>0</v>
      </c>
      <c r="E390" s="349">
        <f t="shared" ca="1" si="183"/>
        <v>0</v>
      </c>
      <c r="F390" s="23">
        <f t="shared" ca="1" si="184"/>
        <v>0</v>
      </c>
      <c r="G390" s="376"/>
      <c r="H390" s="109">
        <f t="shared" ca="1" si="185"/>
        <v>0</v>
      </c>
      <c r="I390" s="22">
        <f t="shared" ca="1" si="186"/>
        <v>0</v>
      </c>
      <c r="J390" s="22">
        <f t="shared" ca="1" si="187"/>
        <v>0</v>
      </c>
      <c r="K390" s="349">
        <f t="shared" ca="1" si="188"/>
        <v>0</v>
      </c>
      <c r="L390" s="375">
        <f t="shared" ca="1" si="189"/>
        <v>0</v>
      </c>
      <c r="M390" s="376"/>
      <c r="N390" s="109">
        <f t="shared" ca="1" si="190"/>
        <v>0</v>
      </c>
      <c r="O390" s="22">
        <f t="shared" ca="1" si="191"/>
        <v>0</v>
      </c>
      <c r="P390" s="22">
        <f t="shared" ca="1" si="192"/>
        <v>0</v>
      </c>
      <c r="Q390" s="349">
        <f t="shared" ca="1" si="193"/>
        <v>0</v>
      </c>
      <c r="R390" s="375">
        <f t="shared" ca="1" si="194"/>
        <v>0</v>
      </c>
      <c r="S390" s="376"/>
      <c r="T390" s="109">
        <f t="shared" ca="1" si="195"/>
        <v>0</v>
      </c>
      <c r="U390" s="22">
        <f t="shared" ca="1" si="196"/>
        <v>0</v>
      </c>
      <c r="V390" s="22">
        <f t="shared" ca="1" si="197"/>
        <v>0</v>
      </c>
      <c r="W390" s="349">
        <f t="shared" ca="1" si="198"/>
        <v>0</v>
      </c>
      <c r="X390" s="375">
        <f t="shared" ca="1" si="199"/>
        <v>0</v>
      </c>
      <c r="Y390" s="376"/>
      <c r="Z390" s="109">
        <f t="shared" ca="1" si="200"/>
        <v>0</v>
      </c>
      <c r="AA390" s="22">
        <f t="shared" ca="1" si="201"/>
        <v>0</v>
      </c>
      <c r="AB390" s="22">
        <f t="shared" ca="1" si="202"/>
        <v>0</v>
      </c>
      <c r="AC390" s="349">
        <f t="shared" ca="1" si="203"/>
        <v>0</v>
      </c>
      <c r="AD390" s="375">
        <f t="shared" ca="1" si="204"/>
        <v>0</v>
      </c>
      <c r="AE390" s="376"/>
      <c r="AF390" s="109">
        <f t="shared" ca="1" si="205"/>
        <v>0</v>
      </c>
      <c r="AG390" s="22">
        <f t="shared" ca="1" si="206"/>
        <v>0</v>
      </c>
      <c r="AH390" s="22">
        <f t="shared" ca="1" si="207"/>
        <v>0</v>
      </c>
      <c r="AI390" s="349">
        <f t="shared" ca="1" si="208"/>
        <v>0</v>
      </c>
      <c r="AJ390" s="375">
        <f t="shared" ca="1" si="209"/>
        <v>0</v>
      </c>
    </row>
    <row r="391" spans="1:36" ht="15.75" hidden="1" thickBot="1">
      <c r="A391" s="20"/>
      <c r="B391" s="109">
        <f t="shared" ca="1" si="180"/>
        <v>0</v>
      </c>
      <c r="C391" s="22">
        <f t="shared" ca="1" si="181"/>
        <v>0</v>
      </c>
      <c r="D391" s="22">
        <f t="shared" ca="1" si="182"/>
        <v>0</v>
      </c>
      <c r="E391" s="349">
        <f t="shared" ca="1" si="183"/>
        <v>0</v>
      </c>
      <c r="F391" s="23">
        <f t="shared" ca="1" si="184"/>
        <v>0</v>
      </c>
      <c r="G391" s="376"/>
      <c r="H391" s="109">
        <f t="shared" ca="1" si="185"/>
        <v>0</v>
      </c>
      <c r="I391" s="22">
        <f t="shared" ca="1" si="186"/>
        <v>0</v>
      </c>
      <c r="J391" s="22">
        <f t="shared" ca="1" si="187"/>
        <v>0</v>
      </c>
      <c r="K391" s="349">
        <f t="shared" ca="1" si="188"/>
        <v>0</v>
      </c>
      <c r="L391" s="375">
        <f t="shared" ca="1" si="189"/>
        <v>0</v>
      </c>
      <c r="M391" s="376"/>
      <c r="N391" s="109">
        <f t="shared" ca="1" si="190"/>
        <v>0</v>
      </c>
      <c r="O391" s="22">
        <f t="shared" ca="1" si="191"/>
        <v>0</v>
      </c>
      <c r="P391" s="22">
        <f t="shared" ca="1" si="192"/>
        <v>0</v>
      </c>
      <c r="Q391" s="349">
        <f t="shared" ca="1" si="193"/>
        <v>0</v>
      </c>
      <c r="R391" s="375">
        <f t="shared" ca="1" si="194"/>
        <v>0</v>
      </c>
      <c r="S391" s="376"/>
      <c r="T391" s="109">
        <f t="shared" ca="1" si="195"/>
        <v>0</v>
      </c>
      <c r="U391" s="22">
        <f t="shared" ca="1" si="196"/>
        <v>0</v>
      </c>
      <c r="V391" s="22">
        <f t="shared" ca="1" si="197"/>
        <v>0</v>
      </c>
      <c r="W391" s="349">
        <f t="shared" ca="1" si="198"/>
        <v>0</v>
      </c>
      <c r="X391" s="375">
        <f t="shared" ca="1" si="199"/>
        <v>0</v>
      </c>
      <c r="Y391" s="376"/>
      <c r="Z391" s="109">
        <f t="shared" ca="1" si="200"/>
        <v>0</v>
      </c>
      <c r="AA391" s="22">
        <f t="shared" ca="1" si="201"/>
        <v>0</v>
      </c>
      <c r="AB391" s="22">
        <f t="shared" ca="1" si="202"/>
        <v>0</v>
      </c>
      <c r="AC391" s="349">
        <f t="shared" ca="1" si="203"/>
        <v>0</v>
      </c>
      <c r="AD391" s="375">
        <f t="shared" ca="1" si="204"/>
        <v>0</v>
      </c>
      <c r="AE391" s="376"/>
      <c r="AF391" s="109">
        <f t="shared" ca="1" si="205"/>
        <v>0</v>
      </c>
      <c r="AG391" s="22">
        <f t="shared" ca="1" si="206"/>
        <v>0</v>
      </c>
      <c r="AH391" s="22">
        <f t="shared" ca="1" si="207"/>
        <v>0</v>
      </c>
      <c r="AI391" s="349">
        <f t="shared" ca="1" si="208"/>
        <v>0</v>
      </c>
      <c r="AJ391" s="375">
        <f t="shared" ca="1" si="209"/>
        <v>0</v>
      </c>
    </row>
    <row r="392" spans="1:36" ht="15.75" hidden="1" thickBot="1">
      <c r="A392" s="20">
        <v>3</v>
      </c>
      <c r="B392" s="109">
        <f t="shared" ca="1" si="180"/>
        <v>0</v>
      </c>
      <c r="C392" s="22">
        <f t="shared" ca="1" si="181"/>
        <v>0</v>
      </c>
      <c r="D392" s="22">
        <f t="shared" ca="1" si="182"/>
        <v>0</v>
      </c>
      <c r="E392" s="349">
        <f t="shared" ca="1" si="183"/>
        <v>0</v>
      </c>
      <c r="F392" s="23">
        <f t="shared" ca="1" si="184"/>
        <v>0</v>
      </c>
      <c r="G392" s="376"/>
      <c r="H392" s="109">
        <f t="shared" ca="1" si="185"/>
        <v>0</v>
      </c>
      <c r="I392" s="22">
        <f t="shared" ca="1" si="186"/>
        <v>0</v>
      </c>
      <c r="J392" s="22">
        <f t="shared" ca="1" si="187"/>
        <v>0</v>
      </c>
      <c r="K392" s="349">
        <f t="shared" ca="1" si="188"/>
        <v>0</v>
      </c>
      <c r="L392" s="375">
        <f t="shared" ca="1" si="189"/>
        <v>0</v>
      </c>
      <c r="M392" s="376"/>
      <c r="N392" s="109">
        <f t="shared" ca="1" si="190"/>
        <v>0</v>
      </c>
      <c r="O392" s="22">
        <f t="shared" ca="1" si="191"/>
        <v>0</v>
      </c>
      <c r="P392" s="22">
        <f t="shared" ca="1" si="192"/>
        <v>0</v>
      </c>
      <c r="Q392" s="349">
        <f t="shared" ca="1" si="193"/>
        <v>0</v>
      </c>
      <c r="R392" s="375">
        <f t="shared" ca="1" si="194"/>
        <v>0</v>
      </c>
      <c r="S392" s="376"/>
      <c r="T392" s="109">
        <f t="shared" ca="1" si="195"/>
        <v>0</v>
      </c>
      <c r="U392" s="22">
        <f t="shared" ca="1" si="196"/>
        <v>0</v>
      </c>
      <c r="V392" s="22">
        <f t="shared" ca="1" si="197"/>
        <v>0</v>
      </c>
      <c r="W392" s="349">
        <f t="shared" ca="1" si="198"/>
        <v>0</v>
      </c>
      <c r="X392" s="375">
        <f t="shared" ca="1" si="199"/>
        <v>0</v>
      </c>
      <c r="Y392" s="376"/>
      <c r="Z392" s="109">
        <f t="shared" ca="1" si="200"/>
        <v>0</v>
      </c>
      <c r="AA392" s="22">
        <f t="shared" ca="1" si="201"/>
        <v>0</v>
      </c>
      <c r="AB392" s="22">
        <f t="shared" ca="1" si="202"/>
        <v>0</v>
      </c>
      <c r="AC392" s="349">
        <f t="shared" ca="1" si="203"/>
        <v>0</v>
      </c>
      <c r="AD392" s="375">
        <f t="shared" ca="1" si="204"/>
        <v>0</v>
      </c>
      <c r="AE392" s="376"/>
      <c r="AF392" s="109">
        <f t="shared" ca="1" si="205"/>
        <v>0</v>
      </c>
      <c r="AG392" s="22">
        <f t="shared" ca="1" si="206"/>
        <v>0</v>
      </c>
      <c r="AH392" s="22">
        <f t="shared" ca="1" si="207"/>
        <v>0</v>
      </c>
      <c r="AI392" s="349">
        <f t="shared" ca="1" si="208"/>
        <v>0</v>
      </c>
      <c r="AJ392" s="375">
        <f t="shared" ca="1" si="209"/>
        <v>0</v>
      </c>
    </row>
    <row r="393" spans="1:36" ht="15.75" hidden="1" thickBot="1">
      <c r="A393" s="20">
        <v>3</v>
      </c>
      <c r="B393" s="109">
        <f t="shared" ca="1" si="180"/>
        <v>0</v>
      </c>
      <c r="C393" s="22">
        <f t="shared" ca="1" si="181"/>
        <v>0</v>
      </c>
      <c r="D393" s="22">
        <f t="shared" ca="1" si="182"/>
        <v>0</v>
      </c>
      <c r="E393" s="349">
        <f t="shared" ca="1" si="183"/>
        <v>0</v>
      </c>
      <c r="F393" s="23">
        <f t="shared" ca="1" si="184"/>
        <v>0</v>
      </c>
      <c r="G393" s="376"/>
      <c r="H393" s="109">
        <f t="shared" ca="1" si="185"/>
        <v>0</v>
      </c>
      <c r="I393" s="22">
        <f t="shared" ca="1" si="186"/>
        <v>0</v>
      </c>
      <c r="J393" s="22">
        <f t="shared" ca="1" si="187"/>
        <v>0</v>
      </c>
      <c r="K393" s="349">
        <f t="shared" ca="1" si="188"/>
        <v>0</v>
      </c>
      <c r="L393" s="375">
        <f t="shared" ca="1" si="189"/>
        <v>0</v>
      </c>
      <c r="M393" s="376"/>
      <c r="N393" s="109">
        <f t="shared" ca="1" si="190"/>
        <v>0</v>
      </c>
      <c r="O393" s="22">
        <f t="shared" ca="1" si="191"/>
        <v>0</v>
      </c>
      <c r="P393" s="22">
        <f t="shared" ca="1" si="192"/>
        <v>0</v>
      </c>
      <c r="Q393" s="349">
        <f t="shared" ca="1" si="193"/>
        <v>0</v>
      </c>
      <c r="R393" s="375">
        <f t="shared" ca="1" si="194"/>
        <v>0</v>
      </c>
      <c r="S393" s="376"/>
      <c r="T393" s="109">
        <f t="shared" ca="1" si="195"/>
        <v>0</v>
      </c>
      <c r="U393" s="22">
        <f t="shared" ca="1" si="196"/>
        <v>0</v>
      </c>
      <c r="V393" s="22">
        <f t="shared" ca="1" si="197"/>
        <v>0</v>
      </c>
      <c r="W393" s="349">
        <f t="shared" ca="1" si="198"/>
        <v>0</v>
      </c>
      <c r="X393" s="375">
        <f t="shared" ca="1" si="199"/>
        <v>0</v>
      </c>
      <c r="Y393" s="376"/>
      <c r="Z393" s="109">
        <f t="shared" ca="1" si="200"/>
        <v>0</v>
      </c>
      <c r="AA393" s="22">
        <f t="shared" ca="1" si="201"/>
        <v>0</v>
      </c>
      <c r="AB393" s="22">
        <f t="shared" ca="1" si="202"/>
        <v>0</v>
      </c>
      <c r="AC393" s="349">
        <f t="shared" ca="1" si="203"/>
        <v>0</v>
      </c>
      <c r="AD393" s="375">
        <f t="shared" ca="1" si="204"/>
        <v>0</v>
      </c>
      <c r="AE393" s="376"/>
      <c r="AF393" s="109">
        <f t="shared" ca="1" si="205"/>
        <v>0</v>
      </c>
      <c r="AG393" s="22">
        <f t="shared" ca="1" si="206"/>
        <v>0</v>
      </c>
      <c r="AH393" s="22">
        <f t="shared" ca="1" si="207"/>
        <v>0</v>
      </c>
      <c r="AI393" s="349">
        <f t="shared" ca="1" si="208"/>
        <v>0</v>
      </c>
      <c r="AJ393" s="375">
        <f t="shared" ca="1" si="209"/>
        <v>0</v>
      </c>
    </row>
    <row r="394" spans="1:36" ht="15.75" hidden="1" thickBot="1">
      <c r="A394" s="20">
        <v>3</v>
      </c>
      <c r="B394" s="109">
        <f t="shared" ca="1" si="180"/>
        <v>0</v>
      </c>
      <c r="C394" s="22">
        <f t="shared" ca="1" si="181"/>
        <v>0</v>
      </c>
      <c r="D394" s="22">
        <f t="shared" ca="1" si="182"/>
        <v>0</v>
      </c>
      <c r="E394" s="349">
        <f t="shared" ca="1" si="183"/>
        <v>0</v>
      </c>
      <c r="F394" s="23">
        <f t="shared" ca="1" si="184"/>
        <v>0</v>
      </c>
      <c r="G394" s="376"/>
      <c r="H394" s="109">
        <f t="shared" ca="1" si="185"/>
        <v>0</v>
      </c>
      <c r="I394" s="22">
        <f t="shared" ca="1" si="186"/>
        <v>0</v>
      </c>
      <c r="J394" s="22">
        <f t="shared" ca="1" si="187"/>
        <v>0</v>
      </c>
      <c r="K394" s="349">
        <f t="shared" ca="1" si="188"/>
        <v>0</v>
      </c>
      <c r="L394" s="375">
        <f t="shared" ca="1" si="189"/>
        <v>0</v>
      </c>
      <c r="M394" s="376"/>
      <c r="N394" s="109">
        <f t="shared" ca="1" si="190"/>
        <v>0</v>
      </c>
      <c r="O394" s="22">
        <f t="shared" ca="1" si="191"/>
        <v>0</v>
      </c>
      <c r="P394" s="22">
        <f t="shared" ca="1" si="192"/>
        <v>0</v>
      </c>
      <c r="Q394" s="349">
        <f t="shared" ca="1" si="193"/>
        <v>0</v>
      </c>
      <c r="R394" s="375">
        <f t="shared" ca="1" si="194"/>
        <v>0</v>
      </c>
      <c r="S394" s="376"/>
      <c r="T394" s="109">
        <f t="shared" ca="1" si="195"/>
        <v>0</v>
      </c>
      <c r="U394" s="22">
        <f t="shared" ca="1" si="196"/>
        <v>0</v>
      </c>
      <c r="V394" s="22">
        <f t="shared" ca="1" si="197"/>
        <v>0</v>
      </c>
      <c r="W394" s="349">
        <f t="shared" ca="1" si="198"/>
        <v>0</v>
      </c>
      <c r="X394" s="375">
        <f t="shared" ca="1" si="199"/>
        <v>0</v>
      </c>
      <c r="Y394" s="376"/>
      <c r="Z394" s="109">
        <f t="shared" ca="1" si="200"/>
        <v>0</v>
      </c>
      <c r="AA394" s="22">
        <f t="shared" ca="1" si="201"/>
        <v>0</v>
      </c>
      <c r="AB394" s="22">
        <f t="shared" ca="1" si="202"/>
        <v>0</v>
      </c>
      <c r="AC394" s="349">
        <f t="shared" ca="1" si="203"/>
        <v>0</v>
      </c>
      <c r="AD394" s="375">
        <f t="shared" ca="1" si="204"/>
        <v>0</v>
      </c>
      <c r="AE394" s="376"/>
      <c r="AF394" s="109">
        <f t="shared" ca="1" si="205"/>
        <v>0</v>
      </c>
      <c r="AG394" s="22">
        <f t="shared" ca="1" si="206"/>
        <v>0</v>
      </c>
      <c r="AH394" s="22">
        <f t="shared" ca="1" si="207"/>
        <v>0</v>
      </c>
      <c r="AI394" s="349">
        <f t="shared" ca="1" si="208"/>
        <v>0</v>
      </c>
      <c r="AJ394" s="375">
        <f t="shared" ca="1" si="209"/>
        <v>0</v>
      </c>
    </row>
    <row r="395" spans="1:36" ht="15.75" hidden="1" thickBot="1">
      <c r="A395" s="20">
        <v>4</v>
      </c>
      <c r="B395" s="109">
        <f t="shared" ca="1" si="180"/>
        <v>0</v>
      </c>
      <c r="C395" s="22">
        <f t="shared" ca="1" si="181"/>
        <v>0</v>
      </c>
      <c r="D395" s="22">
        <f t="shared" ca="1" si="182"/>
        <v>0</v>
      </c>
      <c r="E395" s="349">
        <f t="shared" ca="1" si="183"/>
        <v>0</v>
      </c>
      <c r="F395" s="23">
        <f t="shared" ca="1" si="184"/>
        <v>0</v>
      </c>
      <c r="G395" s="376">
        <v>3</v>
      </c>
      <c r="H395" s="109">
        <f t="shared" ca="1" si="185"/>
        <v>0</v>
      </c>
      <c r="I395" s="22">
        <f t="shared" ca="1" si="186"/>
        <v>0</v>
      </c>
      <c r="J395" s="22">
        <f t="shared" ca="1" si="187"/>
        <v>0</v>
      </c>
      <c r="K395" s="349">
        <f t="shared" ca="1" si="188"/>
        <v>0</v>
      </c>
      <c r="L395" s="375">
        <f t="shared" ca="1" si="189"/>
        <v>0</v>
      </c>
      <c r="M395" s="376"/>
      <c r="N395" s="109">
        <f t="shared" ca="1" si="190"/>
        <v>0</v>
      </c>
      <c r="O395" s="22">
        <f t="shared" ca="1" si="191"/>
        <v>0</v>
      </c>
      <c r="P395" s="22">
        <f t="shared" ca="1" si="192"/>
        <v>0</v>
      </c>
      <c r="Q395" s="349">
        <f t="shared" ca="1" si="193"/>
        <v>0</v>
      </c>
      <c r="R395" s="375">
        <f t="shared" ca="1" si="194"/>
        <v>0</v>
      </c>
      <c r="S395" s="376"/>
      <c r="T395" s="109">
        <f t="shared" ca="1" si="195"/>
        <v>0</v>
      </c>
      <c r="U395" s="22">
        <f t="shared" ca="1" si="196"/>
        <v>0</v>
      </c>
      <c r="V395" s="22">
        <f t="shared" ca="1" si="197"/>
        <v>0</v>
      </c>
      <c r="W395" s="349">
        <f t="shared" ca="1" si="198"/>
        <v>0</v>
      </c>
      <c r="X395" s="375">
        <f t="shared" ca="1" si="199"/>
        <v>0</v>
      </c>
      <c r="Y395" s="376"/>
      <c r="Z395" s="109">
        <f t="shared" ca="1" si="200"/>
        <v>0</v>
      </c>
      <c r="AA395" s="22">
        <f t="shared" ca="1" si="201"/>
        <v>0</v>
      </c>
      <c r="AB395" s="22">
        <f t="shared" ca="1" si="202"/>
        <v>0</v>
      </c>
      <c r="AC395" s="349">
        <f t="shared" ca="1" si="203"/>
        <v>0</v>
      </c>
      <c r="AD395" s="375">
        <f t="shared" ca="1" si="204"/>
        <v>0</v>
      </c>
      <c r="AE395" s="376"/>
      <c r="AF395" s="109">
        <f t="shared" ca="1" si="205"/>
        <v>0</v>
      </c>
      <c r="AG395" s="22">
        <f t="shared" ca="1" si="206"/>
        <v>0</v>
      </c>
      <c r="AH395" s="22">
        <f t="shared" ca="1" si="207"/>
        <v>0</v>
      </c>
      <c r="AI395" s="349">
        <f t="shared" ca="1" si="208"/>
        <v>0</v>
      </c>
      <c r="AJ395" s="375">
        <f t="shared" ca="1" si="209"/>
        <v>0</v>
      </c>
    </row>
    <row r="396" spans="1:36" ht="15.75" hidden="1" thickBot="1">
      <c r="A396" s="20">
        <v>4</v>
      </c>
      <c r="B396" s="109">
        <f t="shared" ca="1" si="180"/>
        <v>0</v>
      </c>
      <c r="C396" s="22">
        <f t="shared" ca="1" si="181"/>
        <v>0</v>
      </c>
      <c r="D396" s="22">
        <f t="shared" ca="1" si="182"/>
        <v>0</v>
      </c>
      <c r="E396" s="349">
        <f t="shared" ca="1" si="183"/>
        <v>0</v>
      </c>
      <c r="F396" s="23">
        <f t="shared" ca="1" si="184"/>
        <v>0</v>
      </c>
      <c r="G396" s="376"/>
      <c r="H396" s="109">
        <f t="shared" ca="1" si="185"/>
        <v>0</v>
      </c>
      <c r="I396" s="22">
        <f t="shared" ca="1" si="186"/>
        <v>0</v>
      </c>
      <c r="J396" s="22">
        <f t="shared" ca="1" si="187"/>
        <v>0</v>
      </c>
      <c r="K396" s="349">
        <f t="shared" ca="1" si="188"/>
        <v>0</v>
      </c>
      <c r="L396" s="375">
        <f t="shared" ca="1" si="189"/>
        <v>0</v>
      </c>
      <c r="M396" s="376"/>
      <c r="N396" s="109">
        <f t="shared" ca="1" si="190"/>
        <v>0</v>
      </c>
      <c r="O396" s="22">
        <f t="shared" ca="1" si="191"/>
        <v>0</v>
      </c>
      <c r="P396" s="22">
        <f t="shared" ca="1" si="192"/>
        <v>0</v>
      </c>
      <c r="Q396" s="349">
        <f t="shared" ca="1" si="193"/>
        <v>0</v>
      </c>
      <c r="R396" s="375">
        <f t="shared" ca="1" si="194"/>
        <v>0</v>
      </c>
      <c r="S396" s="376"/>
      <c r="T396" s="109">
        <f t="shared" ca="1" si="195"/>
        <v>0</v>
      </c>
      <c r="U396" s="22">
        <f t="shared" ca="1" si="196"/>
        <v>0</v>
      </c>
      <c r="V396" s="22">
        <f t="shared" ca="1" si="197"/>
        <v>0</v>
      </c>
      <c r="W396" s="349">
        <f t="shared" ca="1" si="198"/>
        <v>0</v>
      </c>
      <c r="X396" s="375">
        <f t="shared" ca="1" si="199"/>
        <v>0</v>
      </c>
      <c r="Y396" s="376"/>
      <c r="Z396" s="109">
        <f t="shared" ca="1" si="200"/>
        <v>0</v>
      </c>
      <c r="AA396" s="22">
        <f t="shared" ca="1" si="201"/>
        <v>0</v>
      </c>
      <c r="AB396" s="22">
        <f t="shared" ca="1" si="202"/>
        <v>0</v>
      </c>
      <c r="AC396" s="349">
        <f t="shared" ca="1" si="203"/>
        <v>0</v>
      </c>
      <c r="AD396" s="375">
        <f t="shared" ca="1" si="204"/>
        <v>0</v>
      </c>
      <c r="AE396" s="376"/>
      <c r="AF396" s="109">
        <f t="shared" ca="1" si="205"/>
        <v>0</v>
      </c>
      <c r="AG396" s="22">
        <f t="shared" ca="1" si="206"/>
        <v>0</v>
      </c>
      <c r="AH396" s="22">
        <f t="shared" ca="1" si="207"/>
        <v>0</v>
      </c>
      <c r="AI396" s="349">
        <f t="shared" ca="1" si="208"/>
        <v>0</v>
      </c>
      <c r="AJ396" s="375">
        <f t="shared" ca="1" si="209"/>
        <v>0</v>
      </c>
    </row>
    <row r="397" spans="1:36" ht="15.75" hidden="1" thickBot="1">
      <c r="A397" s="20">
        <v>4</v>
      </c>
      <c r="B397" s="109">
        <f t="shared" ca="1" si="180"/>
        <v>0</v>
      </c>
      <c r="C397" s="22">
        <f t="shared" ca="1" si="181"/>
        <v>0</v>
      </c>
      <c r="D397" s="22">
        <f t="shared" ca="1" si="182"/>
        <v>0</v>
      </c>
      <c r="E397" s="349">
        <f t="shared" ca="1" si="183"/>
        <v>0</v>
      </c>
      <c r="F397" s="23">
        <f t="shared" ca="1" si="184"/>
        <v>0</v>
      </c>
      <c r="G397" s="376"/>
      <c r="H397" s="109">
        <f t="shared" ca="1" si="185"/>
        <v>0</v>
      </c>
      <c r="I397" s="22">
        <f t="shared" ca="1" si="186"/>
        <v>0</v>
      </c>
      <c r="J397" s="22">
        <f t="shared" ca="1" si="187"/>
        <v>0</v>
      </c>
      <c r="K397" s="349">
        <f t="shared" ca="1" si="188"/>
        <v>0</v>
      </c>
      <c r="L397" s="375">
        <f t="shared" ca="1" si="189"/>
        <v>0</v>
      </c>
      <c r="M397" s="376"/>
      <c r="N397" s="109">
        <f t="shared" ca="1" si="190"/>
        <v>0</v>
      </c>
      <c r="O397" s="22">
        <f t="shared" ca="1" si="191"/>
        <v>0</v>
      </c>
      <c r="P397" s="22">
        <f t="shared" ca="1" si="192"/>
        <v>0</v>
      </c>
      <c r="Q397" s="349">
        <f t="shared" ca="1" si="193"/>
        <v>0</v>
      </c>
      <c r="R397" s="375">
        <f t="shared" ca="1" si="194"/>
        <v>0</v>
      </c>
      <c r="S397" s="376"/>
      <c r="T397" s="109">
        <f t="shared" ca="1" si="195"/>
        <v>0</v>
      </c>
      <c r="U397" s="22">
        <f t="shared" ca="1" si="196"/>
        <v>0</v>
      </c>
      <c r="V397" s="22">
        <f t="shared" ca="1" si="197"/>
        <v>0</v>
      </c>
      <c r="W397" s="349">
        <f t="shared" ca="1" si="198"/>
        <v>0</v>
      </c>
      <c r="X397" s="375">
        <f t="shared" ca="1" si="199"/>
        <v>0</v>
      </c>
      <c r="Y397" s="376"/>
      <c r="Z397" s="109">
        <f t="shared" ca="1" si="200"/>
        <v>0</v>
      </c>
      <c r="AA397" s="22">
        <f t="shared" ca="1" si="201"/>
        <v>0</v>
      </c>
      <c r="AB397" s="22">
        <f t="shared" ca="1" si="202"/>
        <v>0</v>
      </c>
      <c r="AC397" s="349">
        <f t="shared" ca="1" si="203"/>
        <v>0</v>
      </c>
      <c r="AD397" s="375">
        <f t="shared" ca="1" si="204"/>
        <v>0</v>
      </c>
      <c r="AE397" s="376"/>
      <c r="AF397" s="109">
        <f t="shared" ca="1" si="205"/>
        <v>0</v>
      </c>
      <c r="AG397" s="22">
        <f t="shared" ca="1" si="206"/>
        <v>0</v>
      </c>
      <c r="AH397" s="22">
        <f t="shared" ca="1" si="207"/>
        <v>0</v>
      </c>
      <c r="AI397" s="349">
        <f t="shared" ca="1" si="208"/>
        <v>0</v>
      </c>
      <c r="AJ397" s="375">
        <f t="shared" ca="1" si="209"/>
        <v>0</v>
      </c>
    </row>
    <row r="398" spans="1:36" ht="15.75" hidden="1" thickBot="1">
      <c r="A398" s="20">
        <v>5</v>
      </c>
      <c r="B398" s="109">
        <f t="shared" ca="1" si="180"/>
        <v>0</v>
      </c>
      <c r="C398" s="22">
        <f t="shared" ca="1" si="181"/>
        <v>0</v>
      </c>
      <c r="D398" s="22">
        <f t="shared" ca="1" si="182"/>
        <v>0</v>
      </c>
      <c r="E398" s="349">
        <f t="shared" ca="1" si="183"/>
        <v>0</v>
      </c>
      <c r="F398" s="23">
        <f t="shared" ca="1" si="184"/>
        <v>0</v>
      </c>
      <c r="G398" s="376">
        <v>4</v>
      </c>
      <c r="H398" s="109">
        <f t="shared" ca="1" si="185"/>
        <v>0</v>
      </c>
      <c r="I398" s="22">
        <f t="shared" ca="1" si="186"/>
        <v>0</v>
      </c>
      <c r="J398" s="22">
        <f t="shared" ca="1" si="187"/>
        <v>0</v>
      </c>
      <c r="K398" s="349">
        <f t="shared" ca="1" si="188"/>
        <v>0</v>
      </c>
      <c r="L398" s="375">
        <f t="shared" ca="1" si="189"/>
        <v>0</v>
      </c>
      <c r="M398" s="376"/>
      <c r="N398" s="109">
        <f t="shared" ca="1" si="190"/>
        <v>0</v>
      </c>
      <c r="O398" s="22">
        <f t="shared" ca="1" si="191"/>
        <v>0</v>
      </c>
      <c r="P398" s="22">
        <f t="shared" ca="1" si="192"/>
        <v>0</v>
      </c>
      <c r="Q398" s="349">
        <f t="shared" ca="1" si="193"/>
        <v>0</v>
      </c>
      <c r="R398" s="375">
        <f t="shared" ca="1" si="194"/>
        <v>0</v>
      </c>
      <c r="S398" s="376"/>
      <c r="T398" s="109">
        <f t="shared" ca="1" si="195"/>
        <v>0</v>
      </c>
      <c r="U398" s="22">
        <f t="shared" ca="1" si="196"/>
        <v>0</v>
      </c>
      <c r="V398" s="22">
        <f t="shared" ca="1" si="197"/>
        <v>0</v>
      </c>
      <c r="W398" s="349">
        <f t="shared" ca="1" si="198"/>
        <v>0</v>
      </c>
      <c r="X398" s="375">
        <f t="shared" ca="1" si="199"/>
        <v>0</v>
      </c>
      <c r="Y398" s="376">
        <v>1</v>
      </c>
      <c r="Z398" s="109">
        <f t="shared" ca="1" si="200"/>
        <v>0</v>
      </c>
      <c r="AA398" s="22">
        <f t="shared" ca="1" si="201"/>
        <v>0</v>
      </c>
      <c r="AB398" s="22">
        <f t="shared" ca="1" si="202"/>
        <v>0</v>
      </c>
      <c r="AC398" s="349">
        <f t="shared" ca="1" si="203"/>
        <v>0</v>
      </c>
      <c r="AD398" s="375">
        <f t="shared" ca="1" si="204"/>
        <v>0</v>
      </c>
      <c r="AE398" s="376"/>
      <c r="AF398" s="109">
        <f t="shared" ca="1" si="205"/>
        <v>0</v>
      </c>
      <c r="AG398" s="22">
        <f t="shared" ca="1" si="206"/>
        <v>0</v>
      </c>
      <c r="AH398" s="22">
        <f t="shared" ca="1" si="207"/>
        <v>0</v>
      </c>
      <c r="AI398" s="349">
        <f t="shared" ca="1" si="208"/>
        <v>0</v>
      </c>
      <c r="AJ398" s="375">
        <f t="shared" ca="1" si="209"/>
        <v>0</v>
      </c>
    </row>
    <row r="399" spans="1:36" ht="15.75" hidden="1" thickBot="1">
      <c r="A399" s="20">
        <v>5</v>
      </c>
      <c r="B399" s="109">
        <f t="shared" ca="1" si="180"/>
        <v>0</v>
      </c>
      <c r="C399" s="22">
        <f t="shared" ca="1" si="181"/>
        <v>0</v>
      </c>
      <c r="D399" s="22">
        <f t="shared" ca="1" si="182"/>
        <v>0</v>
      </c>
      <c r="E399" s="349">
        <f t="shared" ca="1" si="183"/>
        <v>0</v>
      </c>
      <c r="F399" s="23">
        <f t="shared" ca="1" si="184"/>
        <v>0</v>
      </c>
      <c r="G399" s="376"/>
      <c r="H399" s="109">
        <f t="shared" ca="1" si="185"/>
        <v>0</v>
      </c>
      <c r="I399" s="22">
        <f t="shared" ca="1" si="186"/>
        <v>0</v>
      </c>
      <c r="J399" s="22">
        <f t="shared" ca="1" si="187"/>
        <v>0</v>
      </c>
      <c r="K399" s="349">
        <f t="shared" ca="1" si="188"/>
        <v>0</v>
      </c>
      <c r="L399" s="375">
        <f t="shared" ca="1" si="189"/>
        <v>0</v>
      </c>
      <c r="M399" s="376"/>
      <c r="N399" s="109">
        <f t="shared" ca="1" si="190"/>
        <v>0</v>
      </c>
      <c r="O399" s="22">
        <f t="shared" ca="1" si="191"/>
        <v>0</v>
      </c>
      <c r="P399" s="22">
        <f t="shared" ca="1" si="192"/>
        <v>0</v>
      </c>
      <c r="Q399" s="349">
        <f t="shared" ca="1" si="193"/>
        <v>0</v>
      </c>
      <c r="R399" s="375">
        <f t="shared" ca="1" si="194"/>
        <v>0</v>
      </c>
      <c r="S399" s="376"/>
      <c r="T399" s="109">
        <f t="shared" ca="1" si="195"/>
        <v>0</v>
      </c>
      <c r="U399" s="22">
        <f t="shared" ca="1" si="196"/>
        <v>0</v>
      </c>
      <c r="V399" s="22">
        <f t="shared" ca="1" si="197"/>
        <v>0</v>
      </c>
      <c r="W399" s="349">
        <f t="shared" ca="1" si="198"/>
        <v>0</v>
      </c>
      <c r="X399" s="375">
        <f t="shared" ca="1" si="199"/>
        <v>0</v>
      </c>
      <c r="Y399" s="376"/>
      <c r="Z399" s="109">
        <f t="shared" ca="1" si="200"/>
        <v>0</v>
      </c>
      <c r="AA399" s="22">
        <f t="shared" ca="1" si="201"/>
        <v>0</v>
      </c>
      <c r="AB399" s="22">
        <f t="shared" ca="1" si="202"/>
        <v>0</v>
      </c>
      <c r="AC399" s="349">
        <f t="shared" ca="1" si="203"/>
        <v>0</v>
      </c>
      <c r="AD399" s="375">
        <f t="shared" ca="1" si="204"/>
        <v>0</v>
      </c>
      <c r="AE399" s="376"/>
      <c r="AF399" s="109">
        <f t="shared" ca="1" si="205"/>
        <v>0</v>
      </c>
      <c r="AG399" s="22">
        <f t="shared" ca="1" si="206"/>
        <v>0</v>
      </c>
      <c r="AH399" s="22">
        <f t="shared" ca="1" si="207"/>
        <v>0</v>
      </c>
      <c r="AI399" s="349">
        <f t="shared" ca="1" si="208"/>
        <v>0</v>
      </c>
      <c r="AJ399" s="375">
        <f t="shared" ca="1" si="209"/>
        <v>0</v>
      </c>
    </row>
    <row r="400" spans="1:36" ht="15.75" hidden="1" thickBot="1">
      <c r="A400" s="20">
        <v>5</v>
      </c>
      <c r="B400" s="109">
        <f t="shared" ca="1" si="180"/>
        <v>0</v>
      </c>
      <c r="C400" s="22">
        <f t="shared" ca="1" si="181"/>
        <v>0</v>
      </c>
      <c r="D400" s="22">
        <f t="shared" ca="1" si="182"/>
        <v>0</v>
      </c>
      <c r="E400" s="349">
        <f t="shared" ca="1" si="183"/>
        <v>0</v>
      </c>
      <c r="F400" s="23">
        <f t="shared" ca="1" si="184"/>
        <v>0</v>
      </c>
      <c r="G400" s="376"/>
      <c r="H400" s="109">
        <f t="shared" ca="1" si="185"/>
        <v>0</v>
      </c>
      <c r="I400" s="22">
        <f t="shared" ca="1" si="186"/>
        <v>0</v>
      </c>
      <c r="J400" s="22">
        <f t="shared" ca="1" si="187"/>
        <v>0</v>
      </c>
      <c r="K400" s="349">
        <f t="shared" ca="1" si="188"/>
        <v>0</v>
      </c>
      <c r="L400" s="375">
        <f t="shared" ca="1" si="189"/>
        <v>0</v>
      </c>
      <c r="M400" s="376"/>
      <c r="N400" s="109">
        <f t="shared" ca="1" si="190"/>
        <v>0</v>
      </c>
      <c r="O400" s="22">
        <f t="shared" ca="1" si="191"/>
        <v>0</v>
      </c>
      <c r="P400" s="22">
        <f t="shared" ca="1" si="192"/>
        <v>0</v>
      </c>
      <c r="Q400" s="349">
        <f t="shared" ca="1" si="193"/>
        <v>0</v>
      </c>
      <c r="R400" s="375">
        <f t="shared" ca="1" si="194"/>
        <v>0</v>
      </c>
      <c r="S400" s="376"/>
      <c r="T400" s="109">
        <f t="shared" ca="1" si="195"/>
        <v>0</v>
      </c>
      <c r="U400" s="22">
        <f t="shared" ca="1" si="196"/>
        <v>0</v>
      </c>
      <c r="V400" s="22">
        <f t="shared" ca="1" si="197"/>
        <v>0</v>
      </c>
      <c r="W400" s="349">
        <f t="shared" ca="1" si="198"/>
        <v>0</v>
      </c>
      <c r="X400" s="375">
        <f t="shared" ca="1" si="199"/>
        <v>0</v>
      </c>
      <c r="Y400" s="376"/>
      <c r="Z400" s="109">
        <f t="shared" ca="1" si="200"/>
        <v>0</v>
      </c>
      <c r="AA400" s="22">
        <f t="shared" ca="1" si="201"/>
        <v>0</v>
      </c>
      <c r="AB400" s="22">
        <f t="shared" ca="1" si="202"/>
        <v>0</v>
      </c>
      <c r="AC400" s="349">
        <f t="shared" ca="1" si="203"/>
        <v>0</v>
      </c>
      <c r="AD400" s="375">
        <f t="shared" ca="1" si="204"/>
        <v>0</v>
      </c>
      <c r="AE400" s="376"/>
      <c r="AF400" s="109">
        <f t="shared" ca="1" si="205"/>
        <v>0</v>
      </c>
      <c r="AG400" s="22">
        <f t="shared" ca="1" si="206"/>
        <v>0</v>
      </c>
      <c r="AH400" s="22">
        <f t="shared" ca="1" si="207"/>
        <v>0</v>
      </c>
      <c r="AI400" s="349">
        <f t="shared" ca="1" si="208"/>
        <v>0</v>
      </c>
      <c r="AJ400" s="375">
        <f t="shared" ca="1" si="209"/>
        <v>0</v>
      </c>
    </row>
    <row r="401" spans="1:36" ht="15.75" hidden="1" thickBot="1">
      <c r="A401" s="20">
        <v>5</v>
      </c>
      <c r="B401" s="109">
        <f t="shared" ca="1" si="180"/>
        <v>0</v>
      </c>
      <c r="C401" s="22">
        <f t="shared" ca="1" si="181"/>
        <v>0</v>
      </c>
      <c r="D401" s="22">
        <f t="shared" ca="1" si="182"/>
        <v>0</v>
      </c>
      <c r="E401" s="349">
        <f t="shared" ca="1" si="183"/>
        <v>0</v>
      </c>
      <c r="F401" s="23">
        <f t="shared" ca="1" si="184"/>
        <v>0</v>
      </c>
      <c r="G401" s="376"/>
      <c r="H401" s="109">
        <f t="shared" ca="1" si="185"/>
        <v>0</v>
      </c>
      <c r="I401" s="22">
        <f t="shared" ca="1" si="186"/>
        <v>0</v>
      </c>
      <c r="J401" s="22">
        <f t="shared" ca="1" si="187"/>
        <v>0</v>
      </c>
      <c r="K401" s="349">
        <f t="shared" ca="1" si="188"/>
        <v>0</v>
      </c>
      <c r="L401" s="375">
        <f t="shared" ca="1" si="189"/>
        <v>0</v>
      </c>
      <c r="M401" s="376"/>
      <c r="N401" s="109">
        <f t="shared" ca="1" si="190"/>
        <v>0</v>
      </c>
      <c r="O401" s="22">
        <f t="shared" ca="1" si="191"/>
        <v>0</v>
      </c>
      <c r="P401" s="22">
        <f t="shared" ca="1" si="192"/>
        <v>0</v>
      </c>
      <c r="Q401" s="349">
        <f t="shared" ca="1" si="193"/>
        <v>0</v>
      </c>
      <c r="R401" s="375">
        <f t="shared" ca="1" si="194"/>
        <v>0</v>
      </c>
      <c r="S401" s="376"/>
      <c r="T401" s="109">
        <f t="shared" ca="1" si="195"/>
        <v>0</v>
      </c>
      <c r="U401" s="22">
        <f t="shared" ca="1" si="196"/>
        <v>0</v>
      </c>
      <c r="V401" s="22">
        <f t="shared" ca="1" si="197"/>
        <v>0</v>
      </c>
      <c r="W401" s="349">
        <f t="shared" ca="1" si="198"/>
        <v>0</v>
      </c>
      <c r="X401" s="375">
        <f t="shared" ca="1" si="199"/>
        <v>0</v>
      </c>
      <c r="Y401" s="376"/>
      <c r="Z401" s="109">
        <f t="shared" ca="1" si="200"/>
        <v>0</v>
      </c>
      <c r="AA401" s="22">
        <f t="shared" ca="1" si="201"/>
        <v>0</v>
      </c>
      <c r="AB401" s="22">
        <f t="shared" ca="1" si="202"/>
        <v>0</v>
      </c>
      <c r="AC401" s="349">
        <f t="shared" ca="1" si="203"/>
        <v>0</v>
      </c>
      <c r="AD401" s="375">
        <f t="shared" ca="1" si="204"/>
        <v>0</v>
      </c>
      <c r="AE401" s="376"/>
      <c r="AF401" s="109">
        <f t="shared" ca="1" si="205"/>
        <v>0</v>
      </c>
      <c r="AG401" s="22">
        <f t="shared" ca="1" si="206"/>
        <v>0</v>
      </c>
      <c r="AH401" s="22">
        <f t="shared" ca="1" si="207"/>
        <v>0</v>
      </c>
      <c r="AI401" s="349">
        <f t="shared" ca="1" si="208"/>
        <v>0</v>
      </c>
      <c r="AJ401" s="375">
        <f t="shared" ca="1" si="209"/>
        <v>0</v>
      </c>
    </row>
    <row r="402" spans="1:36" ht="15.75" hidden="1" thickBot="1">
      <c r="A402" s="20"/>
      <c r="B402" s="109">
        <f t="shared" ca="1" si="180"/>
        <v>0</v>
      </c>
      <c r="C402" s="22">
        <f t="shared" ca="1" si="181"/>
        <v>0</v>
      </c>
      <c r="D402" s="22">
        <f t="shared" ca="1" si="182"/>
        <v>0</v>
      </c>
      <c r="E402" s="349">
        <f t="shared" ca="1" si="183"/>
        <v>0</v>
      </c>
      <c r="F402" s="23">
        <f t="shared" ca="1" si="184"/>
        <v>0</v>
      </c>
      <c r="G402" s="395"/>
      <c r="H402" s="109">
        <f t="shared" ca="1" si="185"/>
        <v>0</v>
      </c>
      <c r="I402" s="22">
        <f t="shared" ca="1" si="186"/>
        <v>0</v>
      </c>
      <c r="J402" s="22">
        <f t="shared" ca="1" si="187"/>
        <v>0</v>
      </c>
      <c r="K402" s="349">
        <f t="shared" ca="1" si="188"/>
        <v>0</v>
      </c>
      <c r="L402" s="387">
        <f t="shared" ca="1" si="189"/>
        <v>0</v>
      </c>
      <c r="M402" s="376"/>
      <c r="N402" s="109">
        <f t="shared" ca="1" si="190"/>
        <v>0</v>
      </c>
      <c r="O402" s="22">
        <f t="shared" ca="1" si="191"/>
        <v>0</v>
      </c>
      <c r="P402" s="22">
        <f t="shared" ca="1" si="192"/>
        <v>0</v>
      </c>
      <c r="Q402" s="349">
        <f t="shared" ca="1" si="193"/>
        <v>0</v>
      </c>
      <c r="R402" s="375">
        <f t="shared" ca="1" si="194"/>
        <v>0</v>
      </c>
      <c r="S402" s="376"/>
      <c r="T402" s="109">
        <f t="shared" ca="1" si="195"/>
        <v>0</v>
      </c>
      <c r="U402" s="22">
        <f t="shared" ca="1" si="196"/>
        <v>0</v>
      </c>
      <c r="V402" s="22">
        <f t="shared" ca="1" si="197"/>
        <v>0</v>
      </c>
      <c r="W402" s="349">
        <f t="shared" ca="1" si="198"/>
        <v>0</v>
      </c>
      <c r="X402" s="375">
        <f t="shared" ca="1" si="199"/>
        <v>0</v>
      </c>
      <c r="Y402" s="376"/>
      <c r="Z402" s="109">
        <f t="shared" ca="1" si="200"/>
        <v>0</v>
      </c>
      <c r="AA402" s="22">
        <f t="shared" ca="1" si="201"/>
        <v>0</v>
      </c>
      <c r="AB402" s="22">
        <f t="shared" ca="1" si="202"/>
        <v>0</v>
      </c>
      <c r="AC402" s="349">
        <f t="shared" ca="1" si="203"/>
        <v>0</v>
      </c>
      <c r="AD402" s="375">
        <f t="shared" ca="1" si="204"/>
        <v>0</v>
      </c>
      <c r="AE402" s="376"/>
      <c r="AF402" s="109">
        <f t="shared" ca="1" si="205"/>
        <v>0</v>
      </c>
      <c r="AG402" s="22">
        <f t="shared" ca="1" si="206"/>
        <v>0</v>
      </c>
      <c r="AH402" s="22">
        <f t="shared" ca="1" si="207"/>
        <v>0</v>
      </c>
      <c r="AI402" s="349">
        <f t="shared" ca="1" si="208"/>
        <v>0</v>
      </c>
      <c r="AJ402" s="375">
        <f t="shared" ca="1" si="209"/>
        <v>0</v>
      </c>
    </row>
    <row r="403" spans="1:36" ht="15.75" hidden="1" thickBot="1">
      <c r="A403" s="20"/>
      <c r="B403" s="109">
        <f t="shared" ca="1" si="180"/>
        <v>0</v>
      </c>
      <c r="C403" s="22">
        <f t="shared" ca="1" si="181"/>
        <v>0</v>
      </c>
      <c r="D403" s="22">
        <f t="shared" ca="1" si="182"/>
        <v>0</v>
      </c>
      <c r="E403" s="349">
        <f t="shared" ca="1" si="183"/>
        <v>0</v>
      </c>
      <c r="F403" s="23">
        <f t="shared" ca="1" si="184"/>
        <v>0</v>
      </c>
      <c r="G403" s="376"/>
      <c r="H403" s="109">
        <f t="shared" ca="1" si="185"/>
        <v>0</v>
      </c>
      <c r="I403" s="22">
        <f t="shared" ca="1" si="186"/>
        <v>0</v>
      </c>
      <c r="J403" s="22">
        <f t="shared" ca="1" si="187"/>
        <v>0</v>
      </c>
      <c r="K403" s="349">
        <f t="shared" ca="1" si="188"/>
        <v>0</v>
      </c>
      <c r="L403" s="375">
        <f t="shared" ca="1" si="189"/>
        <v>0</v>
      </c>
      <c r="M403" s="376"/>
      <c r="N403" s="109">
        <f t="shared" ca="1" si="190"/>
        <v>0</v>
      </c>
      <c r="O403" s="22">
        <f t="shared" ca="1" si="191"/>
        <v>0</v>
      </c>
      <c r="P403" s="22">
        <f t="shared" ca="1" si="192"/>
        <v>0</v>
      </c>
      <c r="Q403" s="349">
        <f t="shared" ca="1" si="193"/>
        <v>0</v>
      </c>
      <c r="R403" s="375">
        <f t="shared" ca="1" si="194"/>
        <v>0</v>
      </c>
      <c r="S403" s="376"/>
      <c r="T403" s="109">
        <f t="shared" ca="1" si="195"/>
        <v>0</v>
      </c>
      <c r="U403" s="22">
        <f t="shared" ca="1" si="196"/>
        <v>0</v>
      </c>
      <c r="V403" s="22">
        <f t="shared" ca="1" si="197"/>
        <v>0</v>
      </c>
      <c r="W403" s="349">
        <f t="shared" ca="1" si="198"/>
        <v>0</v>
      </c>
      <c r="X403" s="375">
        <f t="shared" ca="1" si="199"/>
        <v>0</v>
      </c>
      <c r="Y403" s="376"/>
      <c r="Z403" s="109">
        <f t="shared" ca="1" si="200"/>
        <v>0</v>
      </c>
      <c r="AA403" s="22">
        <f t="shared" ca="1" si="201"/>
        <v>0</v>
      </c>
      <c r="AB403" s="22">
        <f t="shared" ca="1" si="202"/>
        <v>0</v>
      </c>
      <c r="AC403" s="349">
        <f t="shared" ca="1" si="203"/>
        <v>0</v>
      </c>
      <c r="AD403" s="375">
        <f t="shared" ca="1" si="204"/>
        <v>0</v>
      </c>
      <c r="AE403" s="376"/>
      <c r="AF403" s="109">
        <f t="shared" ca="1" si="205"/>
        <v>0</v>
      </c>
      <c r="AG403" s="22">
        <f t="shared" ca="1" si="206"/>
        <v>0</v>
      </c>
      <c r="AH403" s="22">
        <f t="shared" ca="1" si="207"/>
        <v>0</v>
      </c>
      <c r="AI403" s="349">
        <f t="shared" ca="1" si="208"/>
        <v>0</v>
      </c>
      <c r="AJ403" s="375">
        <f t="shared" ca="1" si="209"/>
        <v>0</v>
      </c>
    </row>
    <row r="404" spans="1:36" ht="15.75" hidden="1" thickBot="1">
      <c r="A404" s="20"/>
      <c r="B404" s="109">
        <f t="shared" ca="1" si="180"/>
        <v>0</v>
      </c>
      <c r="C404" s="22">
        <f t="shared" ca="1" si="181"/>
        <v>0</v>
      </c>
      <c r="D404" s="22">
        <f t="shared" ca="1" si="182"/>
        <v>0</v>
      </c>
      <c r="E404" s="349">
        <f t="shared" ca="1" si="183"/>
        <v>0</v>
      </c>
      <c r="F404" s="23">
        <f t="shared" ca="1" si="184"/>
        <v>0</v>
      </c>
      <c r="G404" s="376"/>
      <c r="H404" s="109">
        <f t="shared" ca="1" si="185"/>
        <v>0</v>
      </c>
      <c r="I404" s="22">
        <f t="shared" ca="1" si="186"/>
        <v>0</v>
      </c>
      <c r="J404" s="22">
        <f t="shared" ca="1" si="187"/>
        <v>0</v>
      </c>
      <c r="K404" s="349">
        <f t="shared" ca="1" si="188"/>
        <v>0</v>
      </c>
      <c r="L404" s="375">
        <f t="shared" ca="1" si="189"/>
        <v>0</v>
      </c>
      <c r="M404" s="376"/>
      <c r="N404" s="109">
        <f t="shared" ca="1" si="190"/>
        <v>0</v>
      </c>
      <c r="O404" s="22">
        <f t="shared" ca="1" si="191"/>
        <v>0</v>
      </c>
      <c r="P404" s="22">
        <f t="shared" ca="1" si="192"/>
        <v>0</v>
      </c>
      <c r="Q404" s="349">
        <f t="shared" ca="1" si="193"/>
        <v>0</v>
      </c>
      <c r="R404" s="375">
        <f t="shared" ca="1" si="194"/>
        <v>0</v>
      </c>
      <c r="S404" s="376"/>
      <c r="T404" s="109">
        <f t="shared" ca="1" si="195"/>
        <v>0</v>
      </c>
      <c r="U404" s="22">
        <f t="shared" ca="1" si="196"/>
        <v>0</v>
      </c>
      <c r="V404" s="22">
        <f t="shared" ca="1" si="197"/>
        <v>0</v>
      </c>
      <c r="W404" s="349">
        <f t="shared" ca="1" si="198"/>
        <v>0</v>
      </c>
      <c r="X404" s="375">
        <f t="shared" ca="1" si="199"/>
        <v>0</v>
      </c>
      <c r="Y404" s="376"/>
      <c r="Z404" s="109">
        <f t="shared" ca="1" si="200"/>
        <v>0</v>
      </c>
      <c r="AA404" s="22">
        <f t="shared" ca="1" si="201"/>
        <v>0</v>
      </c>
      <c r="AB404" s="22">
        <f t="shared" ca="1" si="202"/>
        <v>0</v>
      </c>
      <c r="AC404" s="349">
        <f t="shared" ca="1" si="203"/>
        <v>0</v>
      </c>
      <c r="AD404" s="375">
        <f t="shared" ca="1" si="204"/>
        <v>0</v>
      </c>
      <c r="AE404" s="376"/>
      <c r="AF404" s="109">
        <f t="shared" ca="1" si="205"/>
        <v>0</v>
      </c>
      <c r="AG404" s="22">
        <f t="shared" ca="1" si="206"/>
        <v>0</v>
      </c>
      <c r="AH404" s="22">
        <f t="shared" ca="1" si="207"/>
        <v>0</v>
      </c>
      <c r="AI404" s="349">
        <f t="shared" ca="1" si="208"/>
        <v>0</v>
      </c>
      <c r="AJ404" s="375">
        <f t="shared" ca="1" si="209"/>
        <v>0</v>
      </c>
    </row>
    <row r="405" spans="1:36" ht="15.75" hidden="1" thickBot="1">
      <c r="A405" s="20"/>
      <c r="B405" s="109">
        <f t="shared" ca="1" si="180"/>
        <v>0</v>
      </c>
      <c r="C405" s="22">
        <f t="shared" ca="1" si="181"/>
        <v>0</v>
      </c>
      <c r="D405" s="22">
        <f t="shared" ca="1" si="182"/>
        <v>0</v>
      </c>
      <c r="E405" s="349">
        <f t="shared" ca="1" si="183"/>
        <v>0</v>
      </c>
      <c r="F405" s="23">
        <f t="shared" ca="1" si="184"/>
        <v>0</v>
      </c>
      <c r="G405" s="376"/>
      <c r="H405" s="109">
        <f t="shared" ca="1" si="185"/>
        <v>0</v>
      </c>
      <c r="I405" s="22">
        <f t="shared" ca="1" si="186"/>
        <v>0</v>
      </c>
      <c r="J405" s="22">
        <f t="shared" ca="1" si="187"/>
        <v>0</v>
      </c>
      <c r="K405" s="349">
        <f t="shared" ca="1" si="188"/>
        <v>0</v>
      </c>
      <c r="L405" s="375">
        <f t="shared" ca="1" si="189"/>
        <v>0</v>
      </c>
      <c r="M405" s="376"/>
      <c r="N405" s="109">
        <f t="shared" ca="1" si="190"/>
        <v>0</v>
      </c>
      <c r="O405" s="22">
        <f t="shared" ca="1" si="191"/>
        <v>0</v>
      </c>
      <c r="P405" s="22">
        <f t="shared" ca="1" si="192"/>
        <v>0</v>
      </c>
      <c r="Q405" s="349">
        <f t="shared" ca="1" si="193"/>
        <v>0</v>
      </c>
      <c r="R405" s="375">
        <f t="shared" ca="1" si="194"/>
        <v>0</v>
      </c>
      <c r="S405" s="376"/>
      <c r="T405" s="109">
        <f t="shared" ca="1" si="195"/>
        <v>0</v>
      </c>
      <c r="U405" s="22">
        <f t="shared" ca="1" si="196"/>
        <v>0</v>
      </c>
      <c r="V405" s="22">
        <f t="shared" ca="1" si="197"/>
        <v>0</v>
      </c>
      <c r="W405" s="349">
        <f t="shared" ca="1" si="198"/>
        <v>0</v>
      </c>
      <c r="X405" s="375">
        <f t="shared" ca="1" si="199"/>
        <v>0</v>
      </c>
      <c r="Y405" s="376"/>
      <c r="Z405" s="109">
        <f t="shared" ca="1" si="200"/>
        <v>0</v>
      </c>
      <c r="AA405" s="22">
        <f t="shared" ca="1" si="201"/>
        <v>0</v>
      </c>
      <c r="AB405" s="22">
        <f t="shared" ca="1" si="202"/>
        <v>0</v>
      </c>
      <c r="AC405" s="349">
        <f t="shared" ca="1" si="203"/>
        <v>0</v>
      </c>
      <c r="AD405" s="375">
        <f t="shared" ca="1" si="204"/>
        <v>0</v>
      </c>
      <c r="AE405" s="376"/>
      <c r="AF405" s="109">
        <f t="shared" ca="1" si="205"/>
        <v>0</v>
      </c>
      <c r="AG405" s="22">
        <f t="shared" ca="1" si="206"/>
        <v>0</v>
      </c>
      <c r="AH405" s="22">
        <f t="shared" ca="1" si="207"/>
        <v>0</v>
      </c>
      <c r="AI405" s="349">
        <f t="shared" ca="1" si="208"/>
        <v>0</v>
      </c>
      <c r="AJ405" s="375">
        <f t="shared" ca="1" si="209"/>
        <v>0</v>
      </c>
    </row>
    <row r="406" spans="1:36" ht="15.75" hidden="1" thickBot="1">
      <c r="A406" s="20"/>
      <c r="B406" s="109">
        <f t="shared" ca="1" si="180"/>
        <v>0</v>
      </c>
      <c r="C406" s="22">
        <f t="shared" ca="1" si="181"/>
        <v>0</v>
      </c>
      <c r="D406" s="22">
        <f t="shared" ca="1" si="182"/>
        <v>0</v>
      </c>
      <c r="E406" s="349">
        <f t="shared" ca="1" si="183"/>
        <v>0</v>
      </c>
      <c r="F406" s="23">
        <f t="shared" ca="1" si="184"/>
        <v>0</v>
      </c>
      <c r="G406" s="376"/>
      <c r="H406" s="109">
        <f t="shared" ca="1" si="185"/>
        <v>0</v>
      </c>
      <c r="I406" s="22">
        <f t="shared" ca="1" si="186"/>
        <v>0</v>
      </c>
      <c r="J406" s="22">
        <f t="shared" ca="1" si="187"/>
        <v>0</v>
      </c>
      <c r="K406" s="349">
        <f t="shared" ca="1" si="188"/>
        <v>0</v>
      </c>
      <c r="L406" s="375">
        <f t="shared" ca="1" si="189"/>
        <v>0</v>
      </c>
      <c r="M406" s="376"/>
      <c r="N406" s="109">
        <f t="shared" ca="1" si="190"/>
        <v>0</v>
      </c>
      <c r="O406" s="22">
        <f t="shared" ca="1" si="191"/>
        <v>0</v>
      </c>
      <c r="P406" s="22">
        <f t="shared" ca="1" si="192"/>
        <v>0</v>
      </c>
      <c r="Q406" s="349">
        <f t="shared" ca="1" si="193"/>
        <v>0</v>
      </c>
      <c r="R406" s="375">
        <f t="shared" ca="1" si="194"/>
        <v>0</v>
      </c>
      <c r="S406" s="376"/>
      <c r="T406" s="109">
        <f t="shared" ca="1" si="195"/>
        <v>0</v>
      </c>
      <c r="U406" s="22">
        <f t="shared" ca="1" si="196"/>
        <v>0</v>
      </c>
      <c r="V406" s="22">
        <f t="shared" ca="1" si="197"/>
        <v>0</v>
      </c>
      <c r="W406" s="349">
        <f t="shared" ca="1" si="198"/>
        <v>0</v>
      </c>
      <c r="X406" s="375">
        <f t="shared" ca="1" si="199"/>
        <v>0</v>
      </c>
      <c r="Y406" s="376"/>
      <c r="Z406" s="109">
        <f t="shared" ca="1" si="200"/>
        <v>0</v>
      </c>
      <c r="AA406" s="22">
        <f t="shared" ca="1" si="201"/>
        <v>0</v>
      </c>
      <c r="AB406" s="22">
        <f t="shared" ca="1" si="202"/>
        <v>0</v>
      </c>
      <c r="AC406" s="349">
        <f t="shared" ca="1" si="203"/>
        <v>0</v>
      </c>
      <c r="AD406" s="375">
        <f t="shared" ca="1" si="204"/>
        <v>0</v>
      </c>
      <c r="AE406" s="376"/>
      <c r="AF406" s="109">
        <f t="shared" ca="1" si="205"/>
        <v>0</v>
      </c>
      <c r="AG406" s="22">
        <f t="shared" ca="1" si="206"/>
        <v>0</v>
      </c>
      <c r="AH406" s="22">
        <f t="shared" ca="1" si="207"/>
        <v>0</v>
      </c>
      <c r="AI406" s="349">
        <f t="shared" ca="1" si="208"/>
        <v>0</v>
      </c>
      <c r="AJ406" s="375">
        <f t="shared" ca="1" si="209"/>
        <v>0</v>
      </c>
    </row>
    <row r="407" spans="1:36" ht="15.75" hidden="1" thickBot="1">
      <c r="A407" s="20">
        <v>2</v>
      </c>
      <c r="B407" s="109">
        <f t="shared" ca="1" si="180"/>
        <v>0</v>
      </c>
      <c r="C407" s="22">
        <f t="shared" ca="1" si="181"/>
        <v>0</v>
      </c>
      <c r="D407" s="22">
        <f t="shared" ca="1" si="182"/>
        <v>0</v>
      </c>
      <c r="E407" s="349">
        <f t="shared" ca="1" si="183"/>
        <v>0</v>
      </c>
      <c r="F407" s="23">
        <f t="shared" ca="1" si="184"/>
        <v>0</v>
      </c>
      <c r="G407" s="376"/>
      <c r="H407" s="109">
        <f t="shared" ca="1" si="185"/>
        <v>0</v>
      </c>
      <c r="I407" s="22">
        <f t="shared" ca="1" si="186"/>
        <v>0</v>
      </c>
      <c r="J407" s="22">
        <f t="shared" ca="1" si="187"/>
        <v>0</v>
      </c>
      <c r="K407" s="349">
        <f t="shared" ca="1" si="188"/>
        <v>0</v>
      </c>
      <c r="L407" s="375">
        <f t="shared" ca="1" si="189"/>
        <v>0</v>
      </c>
      <c r="M407" s="376"/>
      <c r="N407" s="109">
        <f t="shared" ca="1" si="190"/>
        <v>0</v>
      </c>
      <c r="O407" s="22">
        <f t="shared" ca="1" si="191"/>
        <v>0</v>
      </c>
      <c r="P407" s="22">
        <f t="shared" ca="1" si="192"/>
        <v>0</v>
      </c>
      <c r="Q407" s="349">
        <f t="shared" ca="1" si="193"/>
        <v>0</v>
      </c>
      <c r="R407" s="375">
        <f t="shared" ca="1" si="194"/>
        <v>0</v>
      </c>
      <c r="S407" s="376"/>
      <c r="T407" s="109">
        <f t="shared" ca="1" si="195"/>
        <v>0</v>
      </c>
      <c r="U407" s="22">
        <f t="shared" ca="1" si="196"/>
        <v>0</v>
      </c>
      <c r="V407" s="22">
        <f t="shared" ca="1" si="197"/>
        <v>0</v>
      </c>
      <c r="W407" s="349">
        <f t="shared" ca="1" si="198"/>
        <v>0</v>
      </c>
      <c r="X407" s="375">
        <f t="shared" ca="1" si="199"/>
        <v>0</v>
      </c>
      <c r="Y407" s="376"/>
      <c r="Z407" s="109">
        <f t="shared" ca="1" si="200"/>
        <v>0</v>
      </c>
      <c r="AA407" s="22">
        <f t="shared" ca="1" si="201"/>
        <v>0</v>
      </c>
      <c r="AB407" s="22">
        <f t="shared" ca="1" si="202"/>
        <v>0</v>
      </c>
      <c r="AC407" s="349">
        <f t="shared" ca="1" si="203"/>
        <v>0</v>
      </c>
      <c r="AD407" s="375">
        <f t="shared" ca="1" si="204"/>
        <v>0</v>
      </c>
      <c r="AE407" s="376"/>
      <c r="AF407" s="109">
        <f t="shared" ca="1" si="205"/>
        <v>0</v>
      </c>
      <c r="AG407" s="22">
        <f t="shared" ca="1" si="206"/>
        <v>0</v>
      </c>
      <c r="AH407" s="22">
        <f t="shared" ca="1" si="207"/>
        <v>0</v>
      </c>
      <c r="AI407" s="349">
        <f t="shared" ca="1" si="208"/>
        <v>0</v>
      </c>
      <c r="AJ407" s="375">
        <f t="shared" ca="1" si="209"/>
        <v>0</v>
      </c>
    </row>
    <row r="408" spans="1:36" ht="15.75" hidden="1" thickBot="1">
      <c r="A408" s="20"/>
      <c r="B408" s="109">
        <f t="shared" ca="1" si="180"/>
        <v>0</v>
      </c>
      <c r="C408" s="22">
        <f t="shared" ca="1" si="181"/>
        <v>0</v>
      </c>
      <c r="D408" s="22">
        <f t="shared" ca="1" si="182"/>
        <v>0</v>
      </c>
      <c r="E408" s="349">
        <f t="shared" ca="1" si="183"/>
        <v>0</v>
      </c>
      <c r="F408" s="23">
        <f t="shared" ca="1" si="184"/>
        <v>0</v>
      </c>
      <c r="G408" s="376"/>
      <c r="H408" s="109">
        <f t="shared" ca="1" si="185"/>
        <v>0</v>
      </c>
      <c r="I408" s="22">
        <f t="shared" ca="1" si="186"/>
        <v>0</v>
      </c>
      <c r="J408" s="22">
        <f t="shared" ca="1" si="187"/>
        <v>0</v>
      </c>
      <c r="K408" s="349">
        <f t="shared" ca="1" si="188"/>
        <v>0</v>
      </c>
      <c r="L408" s="375">
        <f t="shared" ca="1" si="189"/>
        <v>0</v>
      </c>
      <c r="M408" s="376"/>
      <c r="N408" s="109">
        <f t="shared" ca="1" si="190"/>
        <v>0</v>
      </c>
      <c r="O408" s="22">
        <f t="shared" ca="1" si="191"/>
        <v>0</v>
      </c>
      <c r="P408" s="22">
        <f t="shared" ca="1" si="192"/>
        <v>0</v>
      </c>
      <c r="Q408" s="349">
        <f t="shared" ca="1" si="193"/>
        <v>0</v>
      </c>
      <c r="R408" s="375">
        <f t="shared" ca="1" si="194"/>
        <v>0</v>
      </c>
      <c r="S408" s="376"/>
      <c r="T408" s="109">
        <f t="shared" ca="1" si="195"/>
        <v>0</v>
      </c>
      <c r="U408" s="22">
        <f t="shared" ca="1" si="196"/>
        <v>0</v>
      </c>
      <c r="V408" s="22">
        <f t="shared" ca="1" si="197"/>
        <v>0</v>
      </c>
      <c r="W408" s="349">
        <f t="shared" ca="1" si="198"/>
        <v>0</v>
      </c>
      <c r="X408" s="375">
        <f t="shared" ca="1" si="199"/>
        <v>0</v>
      </c>
      <c r="Y408" s="376"/>
      <c r="Z408" s="109">
        <f t="shared" ca="1" si="200"/>
        <v>0</v>
      </c>
      <c r="AA408" s="22">
        <f t="shared" ca="1" si="201"/>
        <v>0</v>
      </c>
      <c r="AB408" s="22">
        <f t="shared" ca="1" si="202"/>
        <v>0</v>
      </c>
      <c r="AC408" s="349">
        <f t="shared" ca="1" si="203"/>
        <v>0</v>
      </c>
      <c r="AD408" s="375">
        <f t="shared" ca="1" si="204"/>
        <v>0</v>
      </c>
      <c r="AE408" s="376"/>
      <c r="AF408" s="109">
        <f t="shared" ca="1" si="205"/>
        <v>0</v>
      </c>
      <c r="AG408" s="22">
        <f t="shared" ca="1" si="206"/>
        <v>0</v>
      </c>
      <c r="AH408" s="22">
        <f t="shared" ca="1" si="207"/>
        <v>0</v>
      </c>
      <c r="AI408" s="349">
        <f t="shared" ca="1" si="208"/>
        <v>0</v>
      </c>
      <c r="AJ408" s="375">
        <f t="shared" ca="1" si="209"/>
        <v>0</v>
      </c>
    </row>
    <row r="409" spans="1:36" ht="15.75" hidden="1" thickBot="1">
      <c r="A409" s="20">
        <v>2</v>
      </c>
      <c r="B409" s="109">
        <f t="shared" ca="1" si="180"/>
        <v>0</v>
      </c>
      <c r="C409" s="22">
        <f t="shared" ca="1" si="181"/>
        <v>0</v>
      </c>
      <c r="D409" s="22">
        <f t="shared" ca="1" si="182"/>
        <v>0</v>
      </c>
      <c r="E409" s="349">
        <f t="shared" ca="1" si="183"/>
        <v>0</v>
      </c>
      <c r="F409" s="23">
        <f t="shared" ca="1" si="184"/>
        <v>0</v>
      </c>
      <c r="G409" s="376"/>
      <c r="H409" s="109">
        <f t="shared" ca="1" si="185"/>
        <v>0</v>
      </c>
      <c r="I409" s="22">
        <f t="shared" ca="1" si="186"/>
        <v>0</v>
      </c>
      <c r="J409" s="22">
        <f t="shared" ca="1" si="187"/>
        <v>0</v>
      </c>
      <c r="K409" s="349">
        <f t="shared" ca="1" si="188"/>
        <v>0</v>
      </c>
      <c r="L409" s="375">
        <f t="shared" ca="1" si="189"/>
        <v>0</v>
      </c>
      <c r="M409" s="376"/>
      <c r="N409" s="109">
        <f t="shared" ca="1" si="190"/>
        <v>0</v>
      </c>
      <c r="O409" s="22">
        <f t="shared" ca="1" si="191"/>
        <v>0</v>
      </c>
      <c r="P409" s="22">
        <f t="shared" ca="1" si="192"/>
        <v>0</v>
      </c>
      <c r="Q409" s="349">
        <f t="shared" ca="1" si="193"/>
        <v>0</v>
      </c>
      <c r="R409" s="375">
        <f t="shared" ca="1" si="194"/>
        <v>0</v>
      </c>
      <c r="S409" s="376"/>
      <c r="T409" s="109">
        <f t="shared" ca="1" si="195"/>
        <v>0</v>
      </c>
      <c r="U409" s="22">
        <f t="shared" ca="1" si="196"/>
        <v>0</v>
      </c>
      <c r="V409" s="22">
        <f t="shared" ca="1" si="197"/>
        <v>0</v>
      </c>
      <c r="W409" s="349">
        <f t="shared" ca="1" si="198"/>
        <v>0</v>
      </c>
      <c r="X409" s="375">
        <f t="shared" ca="1" si="199"/>
        <v>0</v>
      </c>
      <c r="Y409" s="376"/>
      <c r="Z409" s="109">
        <f t="shared" ca="1" si="200"/>
        <v>0</v>
      </c>
      <c r="AA409" s="22">
        <f t="shared" ca="1" si="201"/>
        <v>0</v>
      </c>
      <c r="AB409" s="22">
        <f t="shared" ca="1" si="202"/>
        <v>0</v>
      </c>
      <c r="AC409" s="349">
        <f t="shared" ca="1" si="203"/>
        <v>0</v>
      </c>
      <c r="AD409" s="375">
        <f t="shared" ca="1" si="204"/>
        <v>0</v>
      </c>
      <c r="AE409" s="376"/>
      <c r="AF409" s="109">
        <f t="shared" ca="1" si="205"/>
        <v>0</v>
      </c>
      <c r="AG409" s="22">
        <f t="shared" ca="1" si="206"/>
        <v>0</v>
      </c>
      <c r="AH409" s="22">
        <f t="shared" ca="1" si="207"/>
        <v>0</v>
      </c>
      <c r="AI409" s="349">
        <f t="shared" ca="1" si="208"/>
        <v>0</v>
      </c>
      <c r="AJ409" s="375">
        <f t="shared" ca="1" si="209"/>
        <v>0</v>
      </c>
    </row>
    <row r="410" spans="1:36" ht="15.75" hidden="1" thickBot="1">
      <c r="A410" s="20">
        <v>3</v>
      </c>
      <c r="B410" s="109">
        <f t="shared" ca="1" si="180"/>
        <v>0</v>
      </c>
      <c r="C410" s="22">
        <f t="shared" ca="1" si="181"/>
        <v>0</v>
      </c>
      <c r="D410" s="22">
        <f t="shared" ca="1" si="182"/>
        <v>0</v>
      </c>
      <c r="E410" s="349">
        <f t="shared" ca="1" si="183"/>
        <v>0</v>
      </c>
      <c r="F410" s="23">
        <f t="shared" ca="1" si="184"/>
        <v>0</v>
      </c>
      <c r="G410" s="376"/>
      <c r="H410" s="109">
        <f t="shared" ca="1" si="185"/>
        <v>0</v>
      </c>
      <c r="I410" s="22">
        <f t="shared" ca="1" si="186"/>
        <v>0</v>
      </c>
      <c r="J410" s="22">
        <f t="shared" ca="1" si="187"/>
        <v>0</v>
      </c>
      <c r="K410" s="349">
        <f t="shared" ca="1" si="188"/>
        <v>0</v>
      </c>
      <c r="L410" s="375">
        <f t="shared" ca="1" si="189"/>
        <v>0</v>
      </c>
      <c r="M410" s="376"/>
      <c r="N410" s="109">
        <f t="shared" ca="1" si="190"/>
        <v>0</v>
      </c>
      <c r="O410" s="22">
        <f t="shared" ca="1" si="191"/>
        <v>0</v>
      </c>
      <c r="P410" s="22">
        <f t="shared" ca="1" si="192"/>
        <v>0</v>
      </c>
      <c r="Q410" s="349">
        <f t="shared" ca="1" si="193"/>
        <v>0</v>
      </c>
      <c r="R410" s="375">
        <f t="shared" ca="1" si="194"/>
        <v>0</v>
      </c>
      <c r="S410" s="376"/>
      <c r="T410" s="109">
        <f t="shared" ca="1" si="195"/>
        <v>0</v>
      </c>
      <c r="U410" s="22">
        <f t="shared" ca="1" si="196"/>
        <v>0</v>
      </c>
      <c r="V410" s="22">
        <f t="shared" ca="1" si="197"/>
        <v>0</v>
      </c>
      <c r="W410" s="349">
        <f t="shared" ca="1" si="198"/>
        <v>0</v>
      </c>
      <c r="X410" s="375">
        <f t="shared" ca="1" si="199"/>
        <v>0</v>
      </c>
      <c r="Y410" s="376"/>
      <c r="Z410" s="109">
        <f t="shared" ca="1" si="200"/>
        <v>0</v>
      </c>
      <c r="AA410" s="22">
        <f t="shared" ca="1" si="201"/>
        <v>0</v>
      </c>
      <c r="AB410" s="22">
        <f t="shared" ca="1" si="202"/>
        <v>0</v>
      </c>
      <c r="AC410" s="349">
        <f t="shared" ca="1" si="203"/>
        <v>0</v>
      </c>
      <c r="AD410" s="375">
        <f t="shared" ca="1" si="204"/>
        <v>0</v>
      </c>
      <c r="AE410" s="376"/>
      <c r="AF410" s="109">
        <f t="shared" ca="1" si="205"/>
        <v>0</v>
      </c>
      <c r="AG410" s="22">
        <f t="shared" ca="1" si="206"/>
        <v>0</v>
      </c>
      <c r="AH410" s="22">
        <f t="shared" ca="1" si="207"/>
        <v>0</v>
      </c>
      <c r="AI410" s="349">
        <f t="shared" ca="1" si="208"/>
        <v>0</v>
      </c>
      <c r="AJ410" s="375">
        <f t="shared" ca="1" si="209"/>
        <v>0</v>
      </c>
    </row>
    <row r="411" spans="1:36" ht="15.75" hidden="1" thickBot="1">
      <c r="A411" s="20"/>
      <c r="B411" s="109">
        <f t="shared" ca="1" si="180"/>
        <v>0</v>
      </c>
      <c r="C411" s="22">
        <f t="shared" ca="1" si="181"/>
        <v>0</v>
      </c>
      <c r="D411" s="22">
        <f t="shared" ca="1" si="182"/>
        <v>0</v>
      </c>
      <c r="E411" s="349">
        <f t="shared" ca="1" si="183"/>
        <v>0</v>
      </c>
      <c r="F411" s="23">
        <f t="shared" ca="1" si="184"/>
        <v>0</v>
      </c>
      <c r="G411" s="376"/>
      <c r="H411" s="109">
        <f t="shared" ca="1" si="185"/>
        <v>0</v>
      </c>
      <c r="I411" s="22">
        <f t="shared" ca="1" si="186"/>
        <v>0</v>
      </c>
      <c r="J411" s="22">
        <f t="shared" ca="1" si="187"/>
        <v>0</v>
      </c>
      <c r="K411" s="349">
        <f t="shared" ca="1" si="188"/>
        <v>0</v>
      </c>
      <c r="L411" s="375">
        <f t="shared" ca="1" si="189"/>
        <v>0</v>
      </c>
      <c r="M411" s="376"/>
      <c r="N411" s="109">
        <f t="shared" ca="1" si="190"/>
        <v>0</v>
      </c>
      <c r="O411" s="22">
        <f t="shared" ca="1" si="191"/>
        <v>0</v>
      </c>
      <c r="P411" s="22">
        <f t="shared" ca="1" si="192"/>
        <v>0</v>
      </c>
      <c r="Q411" s="349">
        <f t="shared" ca="1" si="193"/>
        <v>0</v>
      </c>
      <c r="R411" s="375">
        <f t="shared" ca="1" si="194"/>
        <v>0</v>
      </c>
      <c r="S411" s="376"/>
      <c r="T411" s="109">
        <f t="shared" ca="1" si="195"/>
        <v>0</v>
      </c>
      <c r="U411" s="22">
        <f t="shared" ca="1" si="196"/>
        <v>0</v>
      </c>
      <c r="V411" s="22">
        <f t="shared" ca="1" si="197"/>
        <v>0</v>
      </c>
      <c r="W411" s="349">
        <f t="shared" ca="1" si="198"/>
        <v>0</v>
      </c>
      <c r="X411" s="375">
        <f t="shared" ca="1" si="199"/>
        <v>0</v>
      </c>
      <c r="Y411" s="376"/>
      <c r="Z411" s="109">
        <f t="shared" ca="1" si="200"/>
        <v>0</v>
      </c>
      <c r="AA411" s="22">
        <f t="shared" ca="1" si="201"/>
        <v>0</v>
      </c>
      <c r="AB411" s="22">
        <f t="shared" ca="1" si="202"/>
        <v>0</v>
      </c>
      <c r="AC411" s="349">
        <f t="shared" ca="1" si="203"/>
        <v>0</v>
      </c>
      <c r="AD411" s="375">
        <f t="shared" ca="1" si="204"/>
        <v>0</v>
      </c>
      <c r="AE411" s="376"/>
      <c r="AF411" s="109">
        <f t="shared" ca="1" si="205"/>
        <v>0</v>
      </c>
      <c r="AG411" s="22">
        <f t="shared" ca="1" si="206"/>
        <v>0</v>
      </c>
      <c r="AH411" s="22">
        <f t="shared" ca="1" si="207"/>
        <v>0</v>
      </c>
      <c r="AI411" s="349">
        <f t="shared" ca="1" si="208"/>
        <v>0</v>
      </c>
      <c r="AJ411" s="375">
        <f t="shared" ca="1" si="209"/>
        <v>0</v>
      </c>
    </row>
    <row r="412" spans="1:36" ht="15.75" hidden="1" thickBot="1">
      <c r="A412" s="20"/>
      <c r="B412" s="109">
        <f t="shared" ca="1" si="180"/>
        <v>0</v>
      </c>
      <c r="C412" s="22">
        <f t="shared" ca="1" si="181"/>
        <v>0</v>
      </c>
      <c r="D412" s="22">
        <f t="shared" ca="1" si="182"/>
        <v>0</v>
      </c>
      <c r="E412" s="349">
        <f t="shared" ca="1" si="183"/>
        <v>0</v>
      </c>
      <c r="F412" s="23">
        <f t="shared" ca="1" si="184"/>
        <v>0</v>
      </c>
      <c r="G412" s="376"/>
      <c r="H412" s="109">
        <f t="shared" ca="1" si="185"/>
        <v>0</v>
      </c>
      <c r="I412" s="22">
        <f t="shared" ca="1" si="186"/>
        <v>0</v>
      </c>
      <c r="J412" s="22">
        <f t="shared" ca="1" si="187"/>
        <v>0</v>
      </c>
      <c r="K412" s="349">
        <f t="shared" ca="1" si="188"/>
        <v>0</v>
      </c>
      <c r="L412" s="375">
        <f t="shared" ca="1" si="189"/>
        <v>0</v>
      </c>
      <c r="M412" s="376"/>
      <c r="N412" s="109">
        <f t="shared" ca="1" si="190"/>
        <v>0</v>
      </c>
      <c r="O412" s="22">
        <f t="shared" ca="1" si="191"/>
        <v>0</v>
      </c>
      <c r="P412" s="22">
        <f t="shared" ca="1" si="192"/>
        <v>0</v>
      </c>
      <c r="Q412" s="349">
        <f t="shared" ca="1" si="193"/>
        <v>0</v>
      </c>
      <c r="R412" s="375">
        <f t="shared" ca="1" si="194"/>
        <v>0</v>
      </c>
      <c r="S412" s="376"/>
      <c r="T412" s="109">
        <f t="shared" ca="1" si="195"/>
        <v>0</v>
      </c>
      <c r="U412" s="22">
        <f t="shared" ca="1" si="196"/>
        <v>0</v>
      </c>
      <c r="V412" s="22">
        <f t="shared" ca="1" si="197"/>
        <v>0</v>
      </c>
      <c r="W412" s="349">
        <f t="shared" ca="1" si="198"/>
        <v>0</v>
      </c>
      <c r="X412" s="375">
        <f t="shared" ca="1" si="199"/>
        <v>0</v>
      </c>
      <c r="Y412" s="376"/>
      <c r="Z412" s="109">
        <f t="shared" ca="1" si="200"/>
        <v>0</v>
      </c>
      <c r="AA412" s="22">
        <f t="shared" ca="1" si="201"/>
        <v>0</v>
      </c>
      <c r="AB412" s="22">
        <f t="shared" ca="1" si="202"/>
        <v>0</v>
      </c>
      <c r="AC412" s="349">
        <f t="shared" ca="1" si="203"/>
        <v>0</v>
      </c>
      <c r="AD412" s="375">
        <f t="shared" ca="1" si="204"/>
        <v>0</v>
      </c>
      <c r="AE412" s="376"/>
      <c r="AF412" s="109">
        <f t="shared" ca="1" si="205"/>
        <v>0</v>
      </c>
      <c r="AG412" s="22">
        <f t="shared" ca="1" si="206"/>
        <v>0</v>
      </c>
      <c r="AH412" s="22">
        <f t="shared" ca="1" si="207"/>
        <v>0</v>
      </c>
      <c r="AI412" s="349">
        <f t="shared" ca="1" si="208"/>
        <v>0</v>
      </c>
      <c r="AJ412" s="375">
        <f t="shared" ca="1" si="209"/>
        <v>0</v>
      </c>
    </row>
    <row r="413" spans="1:36" ht="15.75" hidden="1" thickBot="1">
      <c r="A413" s="20">
        <v>2</v>
      </c>
      <c r="B413" s="109">
        <f t="shared" ca="1" si="180"/>
        <v>0</v>
      </c>
      <c r="C413" s="22">
        <f t="shared" ca="1" si="181"/>
        <v>0</v>
      </c>
      <c r="D413" s="22">
        <f t="shared" ca="1" si="182"/>
        <v>0</v>
      </c>
      <c r="E413" s="349">
        <f t="shared" ca="1" si="183"/>
        <v>0</v>
      </c>
      <c r="F413" s="23">
        <f t="shared" ca="1" si="184"/>
        <v>0</v>
      </c>
      <c r="G413" s="376"/>
      <c r="H413" s="109">
        <f t="shared" ca="1" si="185"/>
        <v>0</v>
      </c>
      <c r="I413" s="22">
        <f t="shared" ca="1" si="186"/>
        <v>0</v>
      </c>
      <c r="J413" s="22">
        <f t="shared" ca="1" si="187"/>
        <v>0</v>
      </c>
      <c r="K413" s="349">
        <f t="shared" ca="1" si="188"/>
        <v>0</v>
      </c>
      <c r="L413" s="375">
        <f t="shared" ca="1" si="189"/>
        <v>0</v>
      </c>
      <c r="M413" s="376"/>
      <c r="N413" s="109">
        <f t="shared" ca="1" si="190"/>
        <v>0</v>
      </c>
      <c r="O413" s="22">
        <f t="shared" ca="1" si="191"/>
        <v>0</v>
      </c>
      <c r="P413" s="22">
        <f t="shared" ca="1" si="192"/>
        <v>0</v>
      </c>
      <c r="Q413" s="349">
        <f t="shared" ca="1" si="193"/>
        <v>0</v>
      </c>
      <c r="R413" s="375">
        <f t="shared" ca="1" si="194"/>
        <v>0</v>
      </c>
      <c r="S413" s="376"/>
      <c r="T413" s="109">
        <f t="shared" ca="1" si="195"/>
        <v>0</v>
      </c>
      <c r="U413" s="22">
        <f t="shared" ca="1" si="196"/>
        <v>0</v>
      </c>
      <c r="V413" s="22">
        <f t="shared" ca="1" si="197"/>
        <v>0</v>
      </c>
      <c r="W413" s="349">
        <f t="shared" ca="1" si="198"/>
        <v>0</v>
      </c>
      <c r="X413" s="375">
        <f t="shared" ca="1" si="199"/>
        <v>0</v>
      </c>
      <c r="Y413" s="376"/>
      <c r="Z413" s="109">
        <f t="shared" ca="1" si="200"/>
        <v>0</v>
      </c>
      <c r="AA413" s="22">
        <f t="shared" ca="1" si="201"/>
        <v>0</v>
      </c>
      <c r="AB413" s="22">
        <f t="shared" ca="1" si="202"/>
        <v>0</v>
      </c>
      <c r="AC413" s="349">
        <f t="shared" ca="1" si="203"/>
        <v>0</v>
      </c>
      <c r="AD413" s="375">
        <f t="shared" ca="1" si="204"/>
        <v>0</v>
      </c>
      <c r="AE413" s="376"/>
      <c r="AF413" s="109">
        <f t="shared" ca="1" si="205"/>
        <v>0</v>
      </c>
      <c r="AG413" s="22">
        <f t="shared" ca="1" si="206"/>
        <v>0</v>
      </c>
      <c r="AH413" s="22">
        <f t="shared" ca="1" si="207"/>
        <v>0</v>
      </c>
      <c r="AI413" s="349">
        <f t="shared" ca="1" si="208"/>
        <v>0</v>
      </c>
      <c r="AJ413" s="375">
        <f t="shared" ca="1" si="209"/>
        <v>0</v>
      </c>
    </row>
    <row r="414" spans="1:36" ht="15.75" hidden="1" thickBot="1">
      <c r="A414" s="20"/>
      <c r="B414" s="109">
        <f t="shared" ca="1" si="180"/>
        <v>0</v>
      </c>
      <c r="C414" s="22">
        <f t="shared" ca="1" si="181"/>
        <v>0</v>
      </c>
      <c r="D414" s="22">
        <f t="shared" ca="1" si="182"/>
        <v>0</v>
      </c>
      <c r="E414" s="349">
        <f t="shared" ca="1" si="183"/>
        <v>0</v>
      </c>
      <c r="F414" s="23">
        <f t="shared" ca="1" si="184"/>
        <v>0</v>
      </c>
      <c r="G414" s="376"/>
      <c r="H414" s="109">
        <f t="shared" ca="1" si="185"/>
        <v>0</v>
      </c>
      <c r="I414" s="22">
        <f t="shared" ca="1" si="186"/>
        <v>0</v>
      </c>
      <c r="J414" s="22">
        <f t="shared" ca="1" si="187"/>
        <v>0</v>
      </c>
      <c r="K414" s="349">
        <f t="shared" ca="1" si="188"/>
        <v>0</v>
      </c>
      <c r="L414" s="375">
        <f t="shared" ca="1" si="189"/>
        <v>0</v>
      </c>
      <c r="M414" s="376"/>
      <c r="N414" s="109">
        <f t="shared" ca="1" si="190"/>
        <v>0</v>
      </c>
      <c r="O414" s="22">
        <f t="shared" ca="1" si="191"/>
        <v>0</v>
      </c>
      <c r="P414" s="22">
        <f t="shared" ca="1" si="192"/>
        <v>0</v>
      </c>
      <c r="Q414" s="349">
        <f t="shared" ca="1" si="193"/>
        <v>0</v>
      </c>
      <c r="R414" s="375">
        <f t="shared" ca="1" si="194"/>
        <v>0</v>
      </c>
      <c r="S414" s="376"/>
      <c r="T414" s="109">
        <f t="shared" ca="1" si="195"/>
        <v>0</v>
      </c>
      <c r="U414" s="22">
        <f t="shared" ca="1" si="196"/>
        <v>0</v>
      </c>
      <c r="V414" s="22">
        <f t="shared" ca="1" si="197"/>
        <v>0</v>
      </c>
      <c r="W414" s="349">
        <f t="shared" ca="1" si="198"/>
        <v>0</v>
      </c>
      <c r="X414" s="375">
        <f t="shared" ca="1" si="199"/>
        <v>0</v>
      </c>
      <c r="Y414" s="376"/>
      <c r="Z414" s="109">
        <f t="shared" ca="1" si="200"/>
        <v>0</v>
      </c>
      <c r="AA414" s="22">
        <f t="shared" ca="1" si="201"/>
        <v>0</v>
      </c>
      <c r="AB414" s="22">
        <f t="shared" ca="1" si="202"/>
        <v>0</v>
      </c>
      <c r="AC414" s="349">
        <f t="shared" ca="1" si="203"/>
        <v>0</v>
      </c>
      <c r="AD414" s="375">
        <f t="shared" ca="1" si="204"/>
        <v>0</v>
      </c>
      <c r="AE414" s="376"/>
      <c r="AF414" s="109">
        <f t="shared" ca="1" si="205"/>
        <v>0</v>
      </c>
      <c r="AG414" s="22">
        <f t="shared" ca="1" si="206"/>
        <v>0</v>
      </c>
      <c r="AH414" s="22">
        <f t="shared" ca="1" si="207"/>
        <v>0</v>
      </c>
      <c r="AI414" s="349">
        <f t="shared" ca="1" si="208"/>
        <v>0</v>
      </c>
      <c r="AJ414" s="375">
        <f t="shared" ca="1" si="209"/>
        <v>0</v>
      </c>
    </row>
    <row r="415" spans="1:36" ht="15.75" hidden="1" thickBot="1">
      <c r="A415" s="20"/>
      <c r="B415" s="109">
        <f t="shared" ca="1" si="180"/>
        <v>0</v>
      </c>
      <c r="C415" s="22">
        <f t="shared" ca="1" si="181"/>
        <v>0</v>
      </c>
      <c r="D415" s="22">
        <f t="shared" ca="1" si="182"/>
        <v>0</v>
      </c>
      <c r="E415" s="349">
        <f t="shared" ca="1" si="183"/>
        <v>0</v>
      </c>
      <c r="F415" s="23">
        <f t="shared" ca="1" si="184"/>
        <v>0</v>
      </c>
      <c r="G415" s="376"/>
      <c r="H415" s="109">
        <f t="shared" ca="1" si="185"/>
        <v>0</v>
      </c>
      <c r="I415" s="22">
        <f t="shared" ca="1" si="186"/>
        <v>0</v>
      </c>
      <c r="J415" s="22">
        <f t="shared" ca="1" si="187"/>
        <v>0</v>
      </c>
      <c r="K415" s="349">
        <f t="shared" ca="1" si="188"/>
        <v>0</v>
      </c>
      <c r="L415" s="375">
        <f t="shared" ca="1" si="189"/>
        <v>0</v>
      </c>
      <c r="M415" s="376"/>
      <c r="N415" s="109">
        <f t="shared" ca="1" si="190"/>
        <v>0</v>
      </c>
      <c r="O415" s="22">
        <f t="shared" ca="1" si="191"/>
        <v>0</v>
      </c>
      <c r="P415" s="22">
        <f t="shared" ca="1" si="192"/>
        <v>0</v>
      </c>
      <c r="Q415" s="349">
        <f t="shared" ca="1" si="193"/>
        <v>0</v>
      </c>
      <c r="R415" s="375">
        <f t="shared" ca="1" si="194"/>
        <v>0</v>
      </c>
      <c r="S415" s="376"/>
      <c r="T415" s="109">
        <f t="shared" ca="1" si="195"/>
        <v>0</v>
      </c>
      <c r="U415" s="22">
        <f t="shared" ca="1" si="196"/>
        <v>0</v>
      </c>
      <c r="V415" s="22">
        <f t="shared" ca="1" si="197"/>
        <v>0</v>
      </c>
      <c r="W415" s="349">
        <f t="shared" ca="1" si="198"/>
        <v>0</v>
      </c>
      <c r="X415" s="375">
        <f t="shared" ca="1" si="199"/>
        <v>0</v>
      </c>
      <c r="Y415" s="376"/>
      <c r="Z415" s="109">
        <f t="shared" ca="1" si="200"/>
        <v>0</v>
      </c>
      <c r="AA415" s="22">
        <f t="shared" ca="1" si="201"/>
        <v>0</v>
      </c>
      <c r="AB415" s="22">
        <f t="shared" ca="1" si="202"/>
        <v>0</v>
      </c>
      <c r="AC415" s="349">
        <f t="shared" ca="1" si="203"/>
        <v>0</v>
      </c>
      <c r="AD415" s="375">
        <f t="shared" ca="1" si="204"/>
        <v>0</v>
      </c>
      <c r="AE415" s="376"/>
      <c r="AF415" s="109">
        <f t="shared" ca="1" si="205"/>
        <v>0</v>
      </c>
      <c r="AG415" s="22">
        <f t="shared" ca="1" si="206"/>
        <v>0</v>
      </c>
      <c r="AH415" s="22">
        <f t="shared" ca="1" si="207"/>
        <v>0</v>
      </c>
      <c r="AI415" s="349">
        <f t="shared" ca="1" si="208"/>
        <v>0</v>
      </c>
      <c r="AJ415" s="375">
        <f t="shared" ca="1" si="209"/>
        <v>0</v>
      </c>
    </row>
    <row r="416" spans="1:36" ht="15.75" hidden="1" thickBot="1">
      <c r="A416" s="20"/>
      <c r="B416" s="109">
        <f t="shared" ca="1" si="180"/>
        <v>0</v>
      </c>
      <c r="C416" s="22">
        <f t="shared" ca="1" si="181"/>
        <v>0</v>
      </c>
      <c r="D416" s="22">
        <f t="shared" ca="1" si="182"/>
        <v>0</v>
      </c>
      <c r="E416" s="349">
        <f t="shared" ca="1" si="183"/>
        <v>0</v>
      </c>
      <c r="F416" s="23">
        <f t="shared" ca="1" si="184"/>
        <v>0</v>
      </c>
      <c r="G416" s="376"/>
      <c r="H416" s="109">
        <f t="shared" ca="1" si="185"/>
        <v>0</v>
      </c>
      <c r="I416" s="22">
        <f t="shared" ca="1" si="186"/>
        <v>0</v>
      </c>
      <c r="J416" s="22">
        <f t="shared" ca="1" si="187"/>
        <v>0</v>
      </c>
      <c r="K416" s="349">
        <f t="shared" ca="1" si="188"/>
        <v>0</v>
      </c>
      <c r="L416" s="375">
        <f t="shared" ca="1" si="189"/>
        <v>0</v>
      </c>
      <c r="M416" s="376"/>
      <c r="N416" s="109">
        <f t="shared" ca="1" si="190"/>
        <v>0</v>
      </c>
      <c r="O416" s="22">
        <f t="shared" ca="1" si="191"/>
        <v>0</v>
      </c>
      <c r="P416" s="22">
        <f t="shared" ca="1" si="192"/>
        <v>0</v>
      </c>
      <c r="Q416" s="349">
        <f t="shared" ca="1" si="193"/>
        <v>0</v>
      </c>
      <c r="R416" s="375">
        <f t="shared" ca="1" si="194"/>
        <v>0</v>
      </c>
      <c r="S416" s="376"/>
      <c r="T416" s="109">
        <f t="shared" ca="1" si="195"/>
        <v>0</v>
      </c>
      <c r="U416" s="22">
        <f t="shared" ca="1" si="196"/>
        <v>0</v>
      </c>
      <c r="V416" s="22">
        <f t="shared" ca="1" si="197"/>
        <v>0</v>
      </c>
      <c r="W416" s="349">
        <f t="shared" ca="1" si="198"/>
        <v>0</v>
      </c>
      <c r="X416" s="375">
        <f t="shared" ca="1" si="199"/>
        <v>0</v>
      </c>
      <c r="Y416" s="376"/>
      <c r="Z416" s="109">
        <f t="shared" ca="1" si="200"/>
        <v>0</v>
      </c>
      <c r="AA416" s="22">
        <f t="shared" ca="1" si="201"/>
        <v>0</v>
      </c>
      <c r="AB416" s="22">
        <f t="shared" ca="1" si="202"/>
        <v>0</v>
      </c>
      <c r="AC416" s="349">
        <f t="shared" ca="1" si="203"/>
        <v>0</v>
      </c>
      <c r="AD416" s="375">
        <f t="shared" ca="1" si="204"/>
        <v>0</v>
      </c>
      <c r="AE416" s="376"/>
      <c r="AF416" s="109">
        <f t="shared" ca="1" si="205"/>
        <v>0</v>
      </c>
      <c r="AG416" s="22">
        <f t="shared" ca="1" si="206"/>
        <v>0</v>
      </c>
      <c r="AH416" s="22">
        <f t="shared" ca="1" si="207"/>
        <v>0</v>
      </c>
      <c r="AI416" s="349">
        <f t="shared" ca="1" si="208"/>
        <v>0</v>
      </c>
      <c r="AJ416" s="375">
        <f t="shared" ca="1" si="209"/>
        <v>0</v>
      </c>
    </row>
    <row r="417" spans="1:36" ht="15.75" hidden="1" thickBot="1">
      <c r="A417" s="20"/>
      <c r="B417" s="109">
        <f t="shared" ca="1" si="180"/>
        <v>0</v>
      </c>
      <c r="C417" s="22">
        <f t="shared" ca="1" si="181"/>
        <v>0</v>
      </c>
      <c r="D417" s="22">
        <f t="shared" ca="1" si="182"/>
        <v>0</v>
      </c>
      <c r="E417" s="349">
        <f t="shared" ca="1" si="183"/>
        <v>0</v>
      </c>
      <c r="F417" s="23">
        <f t="shared" ca="1" si="184"/>
        <v>0</v>
      </c>
      <c r="G417" s="376"/>
      <c r="H417" s="109">
        <f t="shared" ca="1" si="185"/>
        <v>0</v>
      </c>
      <c r="I417" s="22">
        <f t="shared" ca="1" si="186"/>
        <v>0</v>
      </c>
      <c r="J417" s="22">
        <f t="shared" ca="1" si="187"/>
        <v>0</v>
      </c>
      <c r="K417" s="349">
        <f t="shared" ca="1" si="188"/>
        <v>0</v>
      </c>
      <c r="L417" s="375">
        <f t="shared" ca="1" si="189"/>
        <v>0</v>
      </c>
      <c r="M417" s="376"/>
      <c r="N417" s="109">
        <f t="shared" ca="1" si="190"/>
        <v>0</v>
      </c>
      <c r="O417" s="22">
        <f t="shared" ca="1" si="191"/>
        <v>0</v>
      </c>
      <c r="P417" s="22">
        <f t="shared" ca="1" si="192"/>
        <v>0</v>
      </c>
      <c r="Q417" s="349">
        <f t="shared" ca="1" si="193"/>
        <v>0</v>
      </c>
      <c r="R417" s="375">
        <f t="shared" ca="1" si="194"/>
        <v>0</v>
      </c>
      <c r="S417" s="376"/>
      <c r="T417" s="109">
        <f t="shared" ca="1" si="195"/>
        <v>0</v>
      </c>
      <c r="U417" s="22">
        <f t="shared" ca="1" si="196"/>
        <v>0</v>
      </c>
      <c r="V417" s="22">
        <f t="shared" ca="1" si="197"/>
        <v>0</v>
      </c>
      <c r="W417" s="349">
        <f t="shared" ca="1" si="198"/>
        <v>0</v>
      </c>
      <c r="X417" s="375">
        <f t="shared" ca="1" si="199"/>
        <v>0</v>
      </c>
      <c r="Y417" s="376"/>
      <c r="Z417" s="109">
        <f t="shared" ca="1" si="200"/>
        <v>0</v>
      </c>
      <c r="AA417" s="22">
        <f t="shared" ca="1" si="201"/>
        <v>0</v>
      </c>
      <c r="AB417" s="22">
        <f t="shared" ca="1" si="202"/>
        <v>0</v>
      </c>
      <c r="AC417" s="349">
        <f t="shared" ca="1" si="203"/>
        <v>0</v>
      </c>
      <c r="AD417" s="375">
        <f t="shared" ca="1" si="204"/>
        <v>0</v>
      </c>
      <c r="AE417" s="376"/>
      <c r="AF417" s="109">
        <f t="shared" ca="1" si="205"/>
        <v>0</v>
      </c>
      <c r="AG417" s="22">
        <f t="shared" ca="1" si="206"/>
        <v>0</v>
      </c>
      <c r="AH417" s="22">
        <f t="shared" ca="1" si="207"/>
        <v>0</v>
      </c>
      <c r="AI417" s="349">
        <f t="shared" ca="1" si="208"/>
        <v>0</v>
      </c>
      <c r="AJ417" s="375">
        <f t="shared" ca="1" si="209"/>
        <v>0</v>
      </c>
    </row>
    <row r="418" spans="1:36" ht="15.75" hidden="1" thickBot="1">
      <c r="A418" s="20"/>
      <c r="B418" s="109">
        <f t="shared" ca="1" si="180"/>
        <v>0</v>
      </c>
      <c r="C418" s="22">
        <f t="shared" ca="1" si="181"/>
        <v>0</v>
      </c>
      <c r="D418" s="22">
        <f t="shared" ca="1" si="182"/>
        <v>0</v>
      </c>
      <c r="E418" s="349">
        <f t="shared" ca="1" si="183"/>
        <v>0</v>
      </c>
      <c r="F418" s="23">
        <f t="shared" ca="1" si="184"/>
        <v>0</v>
      </c>
      <c r="G418" s="376"/>
      <c r="H418" s="109">
        <f t="shared" ca="1" si="185"/>
        <v>0</v>
      </c>
      <c r="I418" s="22">
        <f t="shared" ca="1" si="186"/>
        <v>0</v>
      </c>
      <c r="J418" s="22">
        <f t="shared" ca="1" si="187"/>
        <v>0</v>
      </c>
      <c r="K418" s="349">
        <f t="shared" ca="1" si="188"/>
        <v>0</v>
      </c>
      <c r="L418" s="375">
        <f t="shared" ca="1" si="189"/>
        <v>0</v>
      </c>
      <c r="M418" s="376"/>
      <c r="N418" s="109">
        <f t="shared" ca="1" si="190"/>
        <v>0</v>
      </c>
      <c r="O418" s="22">
        <f t="shared" ca="1" si="191"/>
        <v>0</v>
      </c>
      <c r="P418" s="22">
        <f t="shared" ca="1" si="192"/>
        <v>0</v>
      </c>
      <c r="Q418" s="349">
        <f t="shared" ca="1" si="193"/>
        <v>0</v>
      </c>
      <c r="R418" s="375">
        <f t="shared" ca="1" si="194"/>
        <v>0</v>
      </c>
      <c r="S418" s="376"/>
      <c r="T418" s="109">
        <f t="shared" ca="1" si="195"/>
        <v>0</v>
      </c>
      <c r="U418" s="22">
        <f t="shared" ca="1" si="196"/>
        <v>0</v>
      </c>
      <c r="V418" s="22">
        <f t="shared" ca="1" si="197"/>
        <v>0</v>
      </c>
      <c r="W418" s="349">
        <f t="shared" ca="1" si="198"/>
        <v>0</v>
      </c>
      <c r="X418" s="375">
        <f t="shared" ca="1" si="199"/>
        <v>0</v>
      </c>
      <c r="Y418" s="376"/>
      <c r="Z418" s="109">
        <f t="shared" ca="1" si="200"/>
        <v>0</v>
      </c>
      <c r="AA418" s="22">
        <f t="shared" ca="1" si="201"/>
        <v>0</v>
      </c>
      <c r="AB418" s="22">
        <f t="shared" ca="1" si="202"/>
        <v>0</v>
      </c>
      <c r="AC418" s="349">
        <f t="shared" ca="1" si="203"/>
        <v>0</v>
      </c>
      <c r="AD418" s="375">
        <f t="shared" ca="1" si="204"/>
        <v>0</v>
      </c>
      <c r="AE418" s="376"/>
      <c r="AF418" s="109">
        <f t="shared" ca="1" si="205"/>
        <v>0</v>
      </c>
      <c r="AG418" s="22">
        <f t="shared" ca="1" si="206"/>
        <v>0</v>
      </c>
      <c r="AH418" s="22">
        <f t="shared" ca="1" si="207"/>
        <v>0</v>
      </c>
      <c r="AI418" s="349">
        <f t="shared" ca="1" si="208"/>
        <v>0</v>
      </c>
      <c r="AJ418" s="375">
        <f t="shared" ca="1" si="209"/>
        <v>0</v>
      </c>
    </row>
    <row r="419" spans="1:36" ht="15.75" hidden="1" thickBot="1">
      <c r="A419" s="20"/>
      <c r="B419" s="109">
        <f t="shared" ca="1" si="180"/>
        <v>0</v>
      </c>
      <c r="C419" s="22">
        <f t="shared" ca="1" si="181"/>
        <v>0</v>
      </c>
      <c r="D419" s="22">
        <f t="shared" ca="1" si="182"/>
        <v>0</v>
      </c>
      <c r="E419" s="349">
        <f t="shared" ca="1" si="183"/>
        <v>0</v>
      </c>
      <c r="F419" s="23">
        <f t="shared" ca="1" si="184"/>
        <v>0</v>
      </c>
      <c r="G419" s="376"/>
      <c r="H419" s="109">
        <f t="shared" ca="1" si="185"/>
        <v>0</v>
      </c>
      <c r="I419" s="22">
        <f t="shared" ca="1" si="186"/>
        <v>0</v>
      </c>
      <c r="J419" s="22">
        <f t="shared" ca="1" si="187"/>
        <v>0</v>
      </c>
      <c r="K419" s="349">
        <f t="shared" ca="1" si="188"/>
        <v>0</v>
      </c>
      <c r="L419" s="375">
        <f t="shared" ca="1" si="189"/>
        <v>0</v>
      </c>
      <c r="M419" s="376"/>
      <c r="N419" s="109">
        <f t="shared" ca="1" si="190"/>
        <v>0</v>
      </c>
      <c r="O419" s="22">
        <f t="shared" ca="1" si="191"/>
        <v>0</v>
      </c>
      <c r="P419" s="22">
        <f t="shared" ca="1" si="192"/>
        <v>0</v>
      </c>
      <c r="Q419" s="349">
        <f t="shared" ca="1" si="193"/>
        <v>0</v>
      </c>
      <c r="R419" s="375">
        <f t="shared" ca="1" si="194"/>
        <v>0</v>
      </c>
      <c r="S419" s="376"/>
      <c r="T419" s="109">
        <f t="shared" ca="1" si="195"/>
        <v>0</v>
      </c>
      <c r="U419" s="22">
        <f t="shared" ca="1" si="196"/>
        <v>0</v>
      </c>
      <c r="V419" s="22">
        <f t="shared" ca="1" si="197"/>
        <v>0</v>
      </c>
      <c r="W419" s="349">
        <f t="shared" ca="1" si="198"/>
        <v>0</v>
      </c>
      <c r="X419" s="375">
        <f t="shared" ca="1" si="199"/>
        <v>0</v>
      </c>
      <c r="Y419" s="376"/>
      <c r="Z419" s="109">
        <f t="shared" ca="1" si="200"/>
        <v>0</v>
      </c>
      <c r="AA419" s="22">
        <f t="shared" ca="1" si="201"/>
        <v>0</v>
      </c>
      <c r="AB419" s="22">
        <f t="shared" ca="1" si="202"/>
        <v>0</v>
      </c>
      <c r="AC419" s="349">
        <f t="shared" ca="1" si="203"/>
        <v>0</v>
      </c>
      <c r="AD419" s="375">
        <f t="shared" ca="1" si="204"/>
        <v>0</v>
      </c>
      <c r="AE419" s="376"/>
      <c r="AF419" s="109">
        <f t="shared" ca="1" si="205"/>
        <v>0</v>
      </c>
      <c r="AG419" s="22">
        <f t="shared" ca="1" si="206"/>
        <v>0</v>
      </c>
      <c r="AH419" s="22">
        <f t="shared" ca="1" si="207"/>
        <v>0</v>
      </c>
      <c r="AI419" s="349">
        <f t="shared" ca="1" si="208"/>
        <v>0</v>
      </c>
      <c r="AJ419" s="375">
        <f t="shared" ca="1" si="209"/>
        <v>0</v>
      </c>
    </row>
    <row r="420" spans="1:36" ht="15.75" hidden="1" thickBot="1">
      <c r="A420" s="20"/>
      <c r="B420" s="109">
        <f t="shared" ca="1" si="180"/>
        <v>0</v>
      </c>
      <c r="C420" s="22">
        <f t="shared" ca="1" si="181"/>
        <v>0</v>
      </c>
      <c r="D420" s="22">
        <f t="shared" ca="1" si="182"/>
        <v>0</v>
      </c>
      <c r="E420" s="349">
        <f t="shared" ca="1" si="183"/>
        <v>0</v>
      </c>
      <c r="F420" s="23">
        <f t="shared" ca="1" si="184"/>
        <v>0</v>
      </c>
      <c r="G420" s="376"/>
      <c r="H420" s="109">
        <f t="shared" ca="1" si="185"/>
        <v>0</v>
      </c>
      <c r="I420" s="22">
        <f t="shared" ca="1" si="186"/>
        <v>0</v>
      </c>
      <c r="J420" s="22">
        <f t="shared" ca="1" si="187"/>
        <v>0</v>
      </c>
      <c r="K420" s="349">
        <f t="shared" ca="1" si="188"/>
        <v>0</v>
      </c>
      <c r="L420" s="375">
        <f t="shared" ca="1" si="189"/>
        <v>0</v>
      </c>
      <c r="M420" s="376"/>
      <c r="N420" s="109">
        <f t="shared" ca="1" si="190"/>
        <v>0</v>
      </c>
      <c r="O420" s="22">
        <f t="shared" ca="1" si="191"/>
        <v>0</v>
      </c>
      <c r="P420" s="22">
        <f t="shared" ca="1" si="192"/>
        <v>0</v>
      </c>
      <c r="Q420" s="349">
        <f t="shared" ca="1" si="193"/>
        <v>0</v>
      </c>
      <c r="R420" s="375">
        <f t="shared" ca="1" si="194"/>
        <v>0</v>
      </c>
      <c r="S420" s="376"/>
      <c r="T420" s="109">
        <f t="shared" ca="1" si="195"/>
        <v>0</v>
      </c>
      <c r="U420" s="22">
        <f t="shared" ca="1" si="196"/>
        <v>0</v>
      </c>
      <c r="V420" s="22">
        <f t="shared" ca="1" si="197"/>
        <v>0</v>
      </c>
      <c r="W420" s="349">
        <f t="shared" ca="1" si="198"/>
        <v>0</v>
      </c>
      <c r="X420" s="375">
        <f t="shared" ca="1" si="199"/>
        <v>0</v>
      </c>
      <c r="Y420" s="376"/>
      <c r="Z420" s="109">
        <f t="shared" ca="1" si="200"/>
        <v>0</v>
      </c>
      <c r="AA420" s="22">
        <f t="shared" ca="1" si="201"/>
        <v>0</v>
      </c>
      <c r="AB420" s="22">
        <f t="shared" ca="1" si="202"/>
        <v>0</v>
      </c>
      <c r="AC420" s="349">
        <f t="shared" ca="1" si="203"/>
        <v>0</v>
      </c>
      <c r="AD420" s="375">
        <f t="shared" ca="1" si="204"/>
        <v>0</v>
      </c>
      <c r="AE420" s="376"/>
      <c r="AF420" s="109">
        <f t="shared" ca="1" si="205"/>
        <v>0</v>
      </c>
      <c r="AG420" s="22">
        <f t="shared" ca="1" si="206"/>
        <v>0</v>
      </c>
      <c r="AH420" s="22">
        <f t="shared" ca="1" si="207"/>
        <v>0</v>
      </c>
      <c r="AI420" s="349">
        <f t="shared" ca="1" si="208"/>
        <v>0</v>
      </c>
      <c r="AJ420" s="375">
        <f t="shared" ca="1" si="209"/>
        <v>0</v>
      </c>
    </row>
    <row r="421" spans="1:36" ht="15.75" hidden="1" thickBot="1">
      <c r="A421" s="20"/>
      <c r="B421" s="109">
        <f t="shared" ca="1" si="180"/>
        <v>0</v>
      </c>
      <c r="C421" s="22">
        <f t="shared" ca="1" si="181"/>
        <v>0</v>
      </c>
      <c r="D421" s="22">
        <f t="shared" ca="1" si="182"/>
        <v>0</v>
      </c>
      <c r="E421" s="349">
        <f t="shared" ca="1" si="183"/>
        <v>0</v>
      </c>
      <c r="F421" s="23">
        <f t="shared" ca="1" si="184"/>
        <v>0</v>
      </c>
      <c r="G421" s="376"/>
      <c r="H421" s="109">
        <f t="shared" ca="1" si="185"/>
        <v>0</v>
      </c>
      <c r="I421" s="22">
        <f t="shared" ca="1" si="186"/>
        <v>0</v>
      </c>
      <c r="J421" s="22">
        <f t="shared" ca="1" si="187"/>
        <v>0</v>
      </c>
      <c r="K421" s="349">
        <f t="shared" ca="1" si="188"/>
        <v>0</v>
      </c>
      <c r="L421" s="375">
        <f t="shared" ca="1" si="189"/>
        <v>0</v>
      </c>
      <c r="M421" s="376"/>
      <c r="N421" s="109">
        <f t="shared" ca="1" si="190"/>
        <v>0</v>
      </c>
      <c r="O421" s="22">
        <f t="shared" ca="1" si="191"/>
        <v>0</v>
      </c>
      <c r="P421" s="22">
        <f t="shared" ca="1" si="192"/>
        <v>0</v>
      </c>
      <c r="Q421" s="349">
        <f t="shared" ca="1" si="193"/>
        <v>0</v>
      </c>
      <c r="R421" s="375">
        <f t="shared" ca="1" si="194"/>
        <v>0</v>
      </c>
      <c r="S421" s="376"/>
      <c r="T421" s="109">
        <f t="shared" ca="1" si="195"/>
        <v>0</v>
      </c>
      <c r="U421" s="22">
        <f t="shared" ca="1" si="196"/>
        <v>0</v>
      </c>
      <c r="V421" s="22">
        <f t="shared" ca="1" si="197"/>
        <v>0</v>
      </c>
      <c r="W421" s="349">
        <f t="shared" ca="1" si="198"/>
        <v>0</v>
      </c>
      <c r="X421" s="375">
        <f t="shared" ca="1" si="199"/>
        <v>0</v>
      </c>
      <c r="Y421" s="376"/>
      <c r="Z421" s="109">
        <f t="shared" ca="1" si="200"/>
        <v>0</v>
      </c>
      <c r="AA421" s="22">
        <f t="shared" ca="1" si="201"/>
        <v>0</v>
      </c>
      <c r="AB421" s="22">
        <f t="shared" ca="1" si="202"/>
        <v>0</v>
      </c>
      <c r="AC421" s="349">
        <f t="shared" ca="1" si="203"/>
        <v>0</v>
      </c>
      <c r="AD421" s="375">
        <f t="shared" ca="1" si="204"/>
        <v>0</v>
      </c>
      <c r="AE421" s="376"/>
      <c r="AF421" s="109">
        <f t="shared" ca="1" si="205"/>
        <v>0</v>
      </c>
      <c r="AG421" s="22">
        <f t="shared" ca="1" si="206"/>
        <v>0</v>
      </c>
      <c r="AH421" s="22">
        <f t="shared" ca="1" si="207"/>
        <v>0</v>
      </c>
      <c r="AI421" s="349">
        <f t="shared" ca="1" si="208"/>
        <v>0</v>
      </c>
      <c r="AJ421" s="375">
        <f t="shared" ca="1" si="209"/>
        <v>0</v>
      </c>
    </row>
    <row r="422" spans="1:36" ht="15.75" hidden="1" thickBot="1">
      <c r="A422" s="20"/>
      <c r="B422" s="109">
        <f t="shared" ca="1" si="180"/>
        <v>0</v>
      </c>
      <c r="C422" s="22">
        <f t="shared" ca="1" si="181"/>
        <v>0</v>
      </c>
      <c r="D422" s="22">
        <f t="shared" ca="1" si="182"/>
        <v>0</v>
      </c>
      <c r="E422" s="349">
        <f t="shared" ca="1" si="183"/>
        <v>0</v>
      </c>
      <c r="F422" s="23">
        <f t="shared" ca="1" si="184"/>
        <v>0</v>
      </c>
      <c r="G422" s="376"/>
      <c r="H422" s="109">
        <f t="shared" ca="1" si="185"/>
        <v>0</v>
      </c>
      <c r="I422" s="22">
        <f t="shared" ca="1" si="186"/>
        <v>0</v>
      </c>
      <c r="J422" s="22">
        <f t="shared" ca="1" si="187"/>
        <v>0</v>
      </c>
      <c r="K422" s="349">
        <f t="shared" ca="1" si="188"/>
        <v>0</v>
      </c>
      <c r="L422" s="375">
        <f t="shared" ca="1" si="189"/>
        <v>0</v>
      </c>
      <c r="M422" s="376"/>
      <c r="N422" s="109">
        <f t="shared" ca="1" si="190"/>
        <v>0</v>
      </c>
      <c r="O422" s="22">
        <f t="shared" ca="1" si="191"/>
        <v>0</v>
      </c>
      <c r="P422" s="22">
        <f t="shared" ca="1" si="192"/>
        <v>0</v>
      </c>
      <c r="Q422" s="349">
        <f t="shared" ca="1" si="193"/>
        <v>0</v>
      </c>
      <c r="R422" s="375">
        <f t="shared" ca="1" si="194"/>
        <v>0</v>
      </c>
      <c r="S422" s="376"/>
      <c r="T422" s="109">
        <f t="shared" ca="1" si="195"/>
        <v>0</v>
      </c>
      <c r="U422" s="22">
        <f t="shared" ca="1" si="196"/>
        <v>0</v>
      </c>
      <c r="V422" s="22">
        <f t="shared" ca="1" si="197"/>
        <v>0</v>
      </c>
      <c r="W422" s="349">
        <f t="shared" ca="1" si="198"/>
        <v>0</v>
      </c>
      <c r="X422" s="375">
        <f t="shared" ca="1" si="199"/>
        <v>0</v>
      </c>
      <c r="Y422" s="376"/>
      <c r="Z422" s="109">
        <f t="shared" ca="1" si="200"/>
        <v>0</v>
      </c>
      <c r="AA422" s="22">
        <f t="shared" ca="1" si="201"/>
        <v>0</v>
      </c>
      <c r="AB422" s="22">
        <f t="shared" ca="1" si="202"/>
        <v>0</v>
      </c>
      <c r="AC422" s="349">
        <f t="shared" ca="1" si="203"/>
        <v>0</v>
      </c>
      <c r="AD422" s="375">
        <f t="shared" ca="1" si="204"/>
        <v>0</v>
      </c>
      <c r="AE422" s="376"/>
      <c r="AF422" s="109">
        <f t="shared" ca="1" si="205"/>
        <v>0</v>
      </c>
      <c r="AG422" s="22">
        <f t="shared" ca="1" si="206"/>
        <v>0</v>
      </c>
      <c r="AH422" s="22">
        <f t="shared" ca="1" si="207"/>
        <v>0</v>
      </c>
      <c r="AI422" s="349">
        <f t="shared" ca="1" si="208"/>
        <v>0</v>
      </c>
      <c r="AJ422" s="375">
        <f t="shared" ca="1" si="209"/>
        <v>0</v>
      </c>
    </row>
    <row r="423" spans="1:36" ht="15.75" hidden="1" thickBot="1">
      <c r="A423" s="20">
        <v>3</v>
      </c>
      <c r="B423" s="109">
        <f t="shared" ca="1" si="180"/>
        <v>0</v>
      </c>
      <c r="C423" s="22">
        <f t="shared" ca="1" si="181"/>
        <v>0</v>
      </c>
      <c r="D423" s="22">
        <f t="shared" ca="1" si="182"/>
        <v>0</v>
      </c>
      <c r="E423" s="349">
        <f t="shared" ca="1" si="183"/>
        <v>0</v>
      </c>
      <c r="F423" s="23">
        <f t="shared" ca="1" si="184"/>
        <v>0</v>
      </c>
      <c r="G423" s="376"/>
      <c r="H423" s="109">
        <f t="shared" ca="1" si="185"/>
        <v>0</v>
      </c>
      <c r="I423" s="22">
        <f t="shared" ca="1" si="186"/>
        <v>0</v>
      </c>
      <c r="J423" s="22">
        <f t="shared" ca="1" si="187"/>
        <v>0</v>
      </c>
      <c r="K423" s="349">
        <f t="shared" ca="1" si="188"/>
        <v>0</v>
      </c>
      <c r="L423" s="375">
        <f t="shared" ca="1" si="189"/>
        <v>0</v>
      </c>
      <c r="M423" s="376"/>
      <c r="N423" s="109">
        <f t="shared" ca="1" si="190"/>
        <v>0</v>
      </c>
      <c r="O423" s="22">
        <f t="shared" ca="1" si="191"/>
        <v>0</v>
      </c>
      <c r="P423" s="22">
        <f t="shared" ca="1" si="192"/>
        <v>0</v>
      </c>
      <c r="Q423" s="349">
        <f t="shared" ca="1" si="193"/>
        <v>0</v>
      </c>
      <c r="R423" s="375">
        <f t="shared" ca="1" si="194"/>
        <v>0</v>
      </c>
      <c r="S423" s="376"/>
      <c r="T423" s="109">
        <f t="shared" ca="1" si="195"/>
        <v>0</v>
      </c>
      <c r="U423" s="22">
        <f t="shared" ca="1" si="196"/>
        <v>0</v>
      </c>
      <c r="V423" s="22">
        <f t="shared" ca="1" si="197"/>
        <v>0</v>
      </c>
      <c r="W423" s="349">
        <f t="shared" ca="1" si="198"/>
        <v>0</v>
      </c>
      <c r="X423" s="375">
        <f t="shared" ca="1" si="199"/>
        <v>0</v>
      </c>
      <c r="Y423" s="376"/>
      <c r="Z423" s="109">
        <f t="shared" ca="1" si="200"/>
        <v>0</v>
      </c>
      <c r="AA423" s="22">
        <f t="shared" ca="1" si="201"/>
        <v>0</v>
      </c>
      <c r="AB423" s="22">
        <f t="shared" ca="1" si="202"/>
        <v>0</v>
      </c>
      <c r="AC423" s="349">
        <f t="shared" ca="1" si="203"/>
        <v>0</v>
      </c>
      <c r="AD423" s="375">
        <f t="shared" ca="1" si="204"/>
        <v>0</v>
      </c>
      <c r="AE423" s="376"/>
      <c r="AF423" s="109">
        <f t="shared" ca="1" si="205"/>
        <v>0</v>
      </c>
      <c r="AG423" s="22">
        <f t="shared" ca="1" si="206"/>
        <v>0</v>
      </c>
      <c r="AH423" s="22">
        <f t="shared" ca="1" si="207"/>
        <v>0</v>
      </c>
      <c r="AI423" s="349">
        <f t="shared" ca="1" si="208"/>
        <v>0</v>
      </c>
      <c r="AJ423" s="375">
        <f t="shared" ca="1" si="209"/>
        <v>0</v>
      </c>
    </row>
    <row r="424" spans="1:36" ht="15.75" hidden="1" thickBot="1">
      <c r="A424" s="20"/>
      <c r="B424" s="109">
        <f t="shared" ca="1" si="180"/>
        <v>0</v>
      </c>
      <c r="C424" s="22">
        <f t="shared" ca="1" si="181"/>
        <v>0</v>
      </c>
      <c r="D424" s="22">
        <f t="shared" ca="1" si="182"/>
        <v>0</v>
      </c>
      <c r="E424" s="349">
        <f t="shared" ca="1" si="183"/>
        <v>0</v>
      </c>
      <c r="F424" s="23">
        <f t="shared" ca="1" si="184"/>
        <v>0</v>
      </c>
      <c r="G424" s="376"/>
      <c r="H424" s="109">
        <f t="shared" ca="1" si="185"/>
        <v>0</v>
      </c>
      <c r="I424" s="22">
        <f t="shared" ca="1" si="186"/>
        <v>0</v>
      </c>
      <c r="J424" s="22">
        <f t="shared" ca="1" si="187"/>
        <v>0</v>
      </c>
      <c r="K424" s="349">
        <f t="shared" ca="1" si="188"/>
        <v>0</v>
      </c>
      <c r="L424" s="375">
        <f t="shared" ca="1" si="189"/>
        <v>0</v>
      </c>
      <c r="M424" s="376"/>
      <c r="N424" s="109">
        <f t="shared" ca="1" si="190"/>
        <v>0</v>
      </c>
      <c r="O424" s="22">
        <f t="shared" ca="1" si="191"/>
        <v>0</v>
      </c>
      <c r="P424" s="22">
        <f t="shared" ca="1" si="192"/>
        <v>0</v>
      </c>
      <c r="Q424" s="349">
        <f t="shared" ca="1" si="193"/>
        <v>0</v>
      </c>
      <c r="R424" s="375">
        <f t="shared" ca="1" si="194"/>
        <v>0</v>
      </c>
      <c r="S424" s="376"/>
      <c r="T424" s="109">
        <f t="shared" ca="1" si="195"/>
        <v>0</v>
      </c>
      <c r="U424" s="22">
        <f t="shared" ca="1" si="196"/>
        <v>0</v>
      </c>
      <c r="V424" s="22">
        <f t="shared" ca="1" si="197"/>
        <v>0</v>
      </c>
      <c r="W424" s="349">
        <f t="shared" ca="1" si="198"/>
        <v>0</v>
      </c>
      <c r="X424" s="375">
        <f t="shared" ca="1" si="199"/>
        <v>0</v>
      </c>
      <c r="Y424" s="376"/>
      <c r="Z424" s="109">
        <f t="shared" ca="1" si="200"/>
        <v>0</v>
      </c>
      <c r="AA424" s="22">
        <f t="shared" ca="1" si="201"/>
        <v>0</v>
      </c>
      <c r="AB424" s="22">
        <f t="shared" ca="1" si="202"/>
        <v>0</v>
      </c>
      <c r="AC424" s="349">
        <f t="shared" ca="1" si="203"/>
        <v>0</v>
      </c>
      <c r="AD424" s="375">
        <f t="shared" ca="1" si="204"/>
        <v>0</v>
      </c>
      <c r="AE424" s="376"/>
      <c r="AF424" s="109">
        <f t="shared" ca="1" si="205"/>
        <v>0</v>
      </c>
      <c r="AG424" s="22">
        <f t="shared" ca="1" si="206"/>
        <v>0</v>
      </c>
      <c r="AH424" s="22">
        <f t="shared" ca="1" si="207"/>
        <v>0</v>
      </c>
      <c r="AI424" s="349">
        <f t="shared" ca="1" si="208"/>
        <v>0</v>
      </c>
      <c r="AJ424" s="375">
        <f t="shared" ca="1" si="209"/>
        <v>0</v>
      </c>
    </row>
    <row r="425" spans="1:36" ht="15.75" hidden="1" thickBot="1">
      <c r="A425" s="20">
        <v>3</v>
      </c>
      <c r="B425" s="109">
        <f t="shared" ca="1" si="180"/>
        <v>0</v>
      </c>
      <c r="C425" s="22">
        <f t="shared" ca="1" si="181"/>
        <v>0</v>
      </c>
      <c r="D425" s="22">
        <f t="shared" ca="1" si="182"/>
        <v>0</v>
      </c>
      <c r="E425" s="349">
        <f t="shared" ca="1" si="183"/>
        <v>0</v>
      </c>
      <c r="F425" s="23">
        <f t="shared" ca="1" si="184"/>
        <v>0</v>
      </c>
      <c r="G425" s="376"/>
      <c r="H425" s="109">
        <f t="shared" ca="1" si="185"/>
        <v>0</v>
      </c>
      <c r="I425" s="22">
        <f t="shared" ca="1" si="186"/>
        <v>0</v>
      </c>
      <c r="J425" s="22">
        <f t="shared" ca="1" si="187"/>
        <v>0</v>
      </c>
      <c r="K425" s="349">
        <f t="shared" ca="1" si="188"/>
        <v>0</v>
      </c>
      <c r="L425" s="375">
        <f t="shared" ca="1" si="189"/>
        <v>0</v>
      </c>
      <c r="M425" s="376"/>
      <c r="N425" s="109">
        <f t="shared" ca="1" si="190"/>
        <v>0</v>
      </c>
      <c r="O425" s="22">
        <f t="shared" ca="1" si="191"/>
        <v>0</v>
      </c>
      <c r="P425" s="22">
        <f t="shared" ca="1" si="192"/>
        <v>0</v>
      </c>
      <c r="Q425" s="349">
        <f t="shared" ca="1" si="193"/>
        <v>0</v>
      </c>
      <c r="R425" s="375">
        <f t="shared" ca="1" si="194"/>
        <v>0</v>
      </c>
      <c r="S425" s="376"/>
      <c r="T425" s="109">
        <f t="shared" ca="1" si="195"/>
        <v>0</v>
      </c>
      <c r="U425" s="22">
        <f t="shared" ca="1" si="196"/>
        <v>0</v>
      </c>
      <c r="V425" s="22">
        <f t="shared" ca="1" si="197"/>
        <v>0</v>
      </c>
      <c r="W425" s="349">
        <f t="shared" ca="1" si="198"/>
        <v>0</v>
      </c>
      <c r="X425" s="375">
        <f t="shared" ca="1" si="199"/>
        <v>0</v>
      </c>
      <c r="Y425" s="376"/>
      <c r="Z425" s="109">
        <f t="shared" ca="1" si="200"/>
        <v>0</v>
      </c>
      <c r="AA425" s="22">
        <f t="shared" ca="1" si="201"/>
        <v>0</v>
      </c>
      <c r="AB425" s="22">
        <f t="shared" ca="1" si="202"/>
        <v>0</v>
      </c>
      <c r="AC425" s="349">
        <f t="shared" ca="1" si="203"/>
        <v>0</v>
      </c>
      <c r="AD425" s="375">
        <f t="shared" ca="1" si="204"/>
        <v>0</v>
      </c>
      <c r="AE425" s="376"/>
      <c r="AF425" s="109">
        <f t="shared" ca="1" si="205"/>
        <v>0</v>
      </c>
      <c r="AG425" s="22">
        <f t="shared" ca="1" si="206"/>
        <v>0</v>
      </c>
      <c r="AH425" s="22">
        <f t="shared" ca="1" si="207"/>
        <v>0</v>
      </c>
      <c r="AI425" s="349">
        <f t="shared" ca="1" si="208"/>
        <v>0</v>
      </c>
      <c r="AJ425" s="375">
        <f t="shared" ca="1" si="209"/>
        <v>0</v>
      </c>
    </row>
    <row r="426" spans="1:36" ht="15.75" hidden="1" thickBot="1">
      <c r="A426" s="20">
        <v>4</v>
      </c>
      <c r="B426" s="109">
        <f t="shared" ca="1" si="180"/>
        <v>0</v>
      </c>
      <c r="C426" s="22">
        <f t="shared" ca="1" si="181"/>
        <v>0</v>
      </c>
      <c r="D426" s="22">
        <f t="shared" ca="1" si="182"/>
        <v>0</v>
      </c>
      <c r="E426" s="349">
        <f t="shared" ca="1" si="183"/>
        <v>0</v>
      </c>
      <c r="F426" s="23">
        <f t="shared" ca="1" si="184"/>
        <v>0</v>
      </c>
      <c r="G426" s="376"/>
      <c r="H426" s="109">
        <f t="shared" ca="1" si="185"/>
        <v>0</v>
      </c>
      <c r="I426" s="22">
        <f t="shared" ca="1" si="186"/>
        <v>0</v>
      </c>
      <c r="J426" s="22">
        <f t="shared" ca="1" si="187"/>
        <v>0</v>
      </c>
      <c r="K426" s="349">
        <f t="shared" ca="1" si="188"/>
        <v>0</v>
      </c>
      <c r="L426" s="375">
        <f t="shared" ca="1" si="189"/>
        <v>0</v>
      </c>
      <c r="M426" s="376"/>
      <c r="N426" s="109">
        <f t="shared" ca="1" si="190"/>
        <v>0</v>
      </c>
      <c r="O426" s="22">
        <f t="shared" ca="1" si="191"/>
        <v>0</v>
      </c>
      <c r="P426" s="22">
        <f t="shared" ca="1" si="192"/>
        <v>0</v>
      </c>
      <c r="Q426" s="349">
        <f t="shared" ca="1" si="193"/>
        <v>0</v>
      </c>
      <c r="R426" s="375">
        <f t="shared" ca="1" si="194"/>
        <v>0</v>
      </c>
      <c r="S426" s="376"/>
      <c r="T426" s="109">
        <f t="shared" ca="1" si="195"/>
        <v>0</v>
      </c>
      <c r="U426" s="22">
        <f t="shared" ca="1" si="196"/>
        <v>0</v>
      </c>
      <c r="V426" s="22">
        <f t="shared" ca="1" si="197"/>
        <v>0</v>
      </c>
      <c r="W426" s="349">
        <f t="shared" ca="1" si="198"/>
        <v>0</v>
      </c>
      <c r="X426" s="375">
        <f t="shared" ca="1" si="199"/>
        <v>0</v>
      </c>
      <c r="Y426" s="376"/>
      <c r="Z426" s="109">
        <f t="shared" ca="1" si="200"/>
        <v>0</v>
      </c>
      <c r="AA426" s="22">
        <f t="shared" ca="1" si="201"/>
        <v>0</v>
      </c>
      <c r="AB426" s="22">
        <f t="shared" ca="1" si="202"/>
        <v>0</v>
      </c>
      <c r="AC426" s="349">
        <f t="shared" ca="1" si="203"/>
        <v>0</v>
      </c>
      <c r="AD426" s="375">
        <f t="shared" ca="1" si="204"/>
        <v>0</v>
      </c>
      <c r="AE426" s="376"/>
      <c r="AF426" s="109">
        <f t="shared" ca="1" si="205"/>
        <v>0</v>
      </c>
      <c r="AG426" s="22">
        <f t="shared" ca="1" si="206"/>
        <v>0</v>
      </c>
      <c r="AH426" s="22">
        <f t="shared" ca="1" si="207"/>
        <v>0</v>
      </c>
      <c r="AI426" s="349">
        <f t="shared" ca="1" si="208"/>
        <v>0</v>
      </c>
      <c r="AJ426" s="375">
        <f t="shared" ca="1" si="209"/>
        <v>0</v>
      </c>
    </row>
    <row r="427" spans="1:36" ht="15.75" hidden="1" thickBot="1">
      <c r="A427" s="20">
        <v>2</v>
      </c>
      <c r="B427" s="109">
        <f t="shared" ca="1" si="180"/>
        <v>0</v>
      </c>
      <c r="C427" s="22">
        <f t="shared" ca="1" si="181"/>
        <v>0</v>
      </c>
      <c r="D427" s="22">
        <f t="shared" ca="1" si="182"/>
        <v>0</v>
      </c>
      <c r="E427" s="349">
        <f t="shared" ca="1" si="183"/>
        <v>0</v>
      </c>
      <c r="F427" s="23">
        <f t="shared" ca="1" si="184"/>
        <v>0</v>
      </c>
      <c r="G427" s="376"/>
      <c r="H427" s="109">
        <f t="shared" ca="1" si="185"/>
        <v>0</v>
      </c>
      <c r="I427" s="22">
        <f t="shared" ca="1" si="186"/>
        <v>0</v>
      </c>
      <c r="J427" s="22">
        <f t="shared" ca="1" si="187"/>
        <v>0</v>
      </c>
      <c r="K427" s="349">
        <f t="shared" ca="1" si="188"/>
        <v>0</v>
      </c>
      <c r="L427" s="375">
        <f t="shared" ca="1" si="189"/>
        <v>0</v>
      </c>
      <c r="M427" s="376"/>
      <c r="N427" s="109">
        <f t="shared" ca="1" si="190"/>
        <v>0</v>
      </c>
      <c r="O427" s="22">
        <f t="shared" ca="1" si="191"/>
        <v>0</v>
      </c>
      <c r="P427" s="22">
        <f t="shared" ca="1" si="192"/>
        <v>0</v>
      </c>
      <c r="Q427" s="349">
        <f t="shared" ca="1" si="193"/>
        <v>0</v>
      </c>
      <c r="R427" s="375">
        <f t="shared" ca="1" si="194"/>
        <v>0</v>
      </c>
      <c r="S427" s="376"/>
      <c r="T427" s="109">
        <f t="shared" ca="1" si="195"/>
        <v>0</v>
      </c>
      <c r="U427" s="22">
        <f t="shared" ca="1" si="196"/>
        <v>0</v>
      </c>
      <c r="V427" s="22">
        <f t="shared" ca="1" si="197"/>
        <v>0</v>
      </c>
      <c r="W427" s="349">
        <f t="shared" ca="1" si="198"/>
        <v>0</v>
      </c>
      <c r="X427" s="375">
        <f t="shared" ca="1" si="199"/>
        <v>0</v>
      </c>
      <c r="Y427" s="376"/>
      <c r="Z427" s="109">
        <f t="shared" ca="1" si="200"/>
        <v>0</v>
      </c>
      <c r="AA427" s="22">
        <f t="shared" ca="1" si="201"/>
        <v>0</v>
      </c>
      <c r="AB427" s="22">
        <f t="shared" ca="1" si="202"/>
        <v>0</v>
      </c>
      <c r="AC427" s="349">
        <f t="shared" ca="1" si="203"/>
        <v>0</v>
      </c>
      <c r="AD427" s="375">
        <f t="shared" ca="1" si="204"/>
        <v>0</v>
      </c>
      <c r="AE427" s="376"/>
      <c r="AF427" s="109">
        <f t="shared" ca="1" si="205"/>
        <v>0</v>
      </c>
      <c r="AG427" s="22">
        <f t="shared" ca="1" si="206"/>
        <v>0</v>
      </c>
      <c r="AH427" s="22">
        <f t="shared" ca="1" si="207"/>
        <v>0</v>
      </c>
      <c r="AI427" s="349">
        <f t="shared" ca="1" si="208"/>
        <v>0</v>
      </c>
      <c r="AJ427" s="375">
        <f t="shared" ca="1" si="209"/>
        <v>0</v>
      </c>
    </row>
    <row r="428" spans="1:36" ht="15.75" hidden="1" thickBot="1">
      <c r="A428" s="20"/>
      <c r="B428" s="109">
        <f t="shared" ca="1" si="180"/>
        <v>0</v>
      </c>
      <c r="C428" s="22">
        <f t="shared" ca="1" si="181"/>
        <v>0</v>
      </c>
      <c r="D428" s="22">
        <f t="shared" ca="1" si="182"/>
        <v>0</v>
      </c>
      <c r="E428" s="349">
        <f t="shared" ca="1" si="183"/>
        <v>0</v>
      </c>
      <c r="F428" s="23">
        <f t="shared" ca="1" si="184"/>
        <v>0</v>
      </c>
      <c r="G428" s="376"/>
      <c r="H428" s="109">
        <f t="shared" ca="1" si="185"/>
        <v>0</v>
      </c>
      <c r="I428" s="22">
        <f t="shared" ca="1" si="186"/>
        <v>0</v>
      </c>
      <c r="J428" s="22">
        <f t="shared" ca="1" si="187"/>
        <v>0</v>
      </c>
      <c r="K428" s="349">
        <f t="shared" ca="1" si="188"/>
        <v>0</v>
      </c>
      <c r="L428" s="375">
        <f t="shared" ca="1" si="189"/>
        <v>0</v>
      </c>
      <c r="M428" s="376"/>
      <c r="N428" s="109">
        <f t="shared" ca="1" si="190"/>
        <v>0</v>
      </c>
      <c r="O428" s="22">
        <f t="shared" ca="1" si="191"/>
        <v>0</v>
      </c>
      <c r="P428" s="22">
        <f t="shared" ca="1" si="192"/>
        <v>0</v>
      </c>
      <c r="Q428" s="349">
        <f t="shared" ca="1" si="193"/>
        <v>0</v>
      </c>
      <c r="R428" s="375">
        <f t="shared" ca="1" si="194"/>
        <v>0</v>
      </c>
      <c r="S428" s="376"/>
      <c r="T428" s="109">
        <f t="shared" ca="1" si="195"/>
        <v>0</v>
      </c>
      <c r="U428" s="22">
        <f t="shared" ca="1" si="196"/>
        <v>0</v>
      </c>
      <c r="V428" s="22">
        <f t="shared" ca="1" si="197"/>
        <v>0</v>
      </c>
      <c r="W428" s="349">
        <f t="shared" ca="1" si="198"/>
        <v>0</v>
      </c>
      <c r="X428" s="375">
        <f t="shared" ca="1" si="199"/>
        <v>0</v>
      </c>
      <c r="Y428" s="376"/>
      <c r="Z428" s="109">
        <f t="shared" ca="1" si="200"/>
        <v>0</v>
      </c>
      <c r="AA428" s="22">
        <f t="shared" ca="1" si="201"/>
        <v>0</v>
      </c>
      <c r="AB428" s="22">
        <f t="shared" ca="1" si="202"/>
        <v>0</v>
      </c>
      <c r="AC428" s="349">
        <f t="shared" ca="1" si="203"/>
        <v>0</v>
      </c>
      <c r="AD428" s="375">
        <f t="shared" ca="1" si="204"/>
        <v>0</v>
      </c>
      <c r="AE428" s="376"/>
      <c r="AF428" s="109">
        <f t="shared" ca="1" si="205"/>
        <v>0</v>
      </c>
      <c r="AG428" s="22">
        <f t="shared" ca="1" si="206"/>
        <v>0</v>
      </c>
      <c r="AH428" s="22">
        <f t="shared" ca="1" si="207"/>
        <v>0</v>
      </c>
      <c r="AI428" s="349">
        <f t="shared" ca="1" si="208"/>
        <v>0</v>
      </c>
      <c r="AJ428" s="375">
        <f t="shared" ca="1" si="209"/>
        <v>0</v>
      </c>
    </row>
    <row r="429" spans="1:36" ht="15.75" hidden="1" thickBot="1">
      <c r="A429" s="20">
        <v>3</v>
      </c>
      <c r="B429" s="109">
        <f t="shared" ca="1" si="180"/>
        <v>0</v>
      </c>
      <c r="C429" s="22">
        <f t="shared" ca="1" si="181"/>
        <v>0</v>
      </c>
      <c r="D429" s="22">
        <f t="shared" ca="1" si="182"/>
        <v>0</v>
      </c>
      <c r="E429" s="349">
        <f t="shared" ca="1" si="183"/>
        <v>0</v>
      </c>
      <c r="F429" s="23">
        <f t="shared" ca="1" si="184"/>
        <v>0</v>
      </c>
      <c r="G429" s="376"/>
      <c r="H429" s="109">
        <f t="shared" ca="1" si="185"/>
        <v>0</v>
      </c>
      <c r="I429" s="22">
        <f t="shared" ca="1" si="186"/>
        <v>0</v>
      </c>
      <c r="J429" s="22">
        <f t="shared" ca="1" si="187"/>
        <v>0</v>
      </c>
      <c r="K429" s="349">
        <f t="shared" ca="1" si="188"/>
        <v>0</v>
      </c>
      <c r="L429" s="375">
        <f t="shared" ca="1" si="189"/>
        <v>0</v>
      </c>
      <c r="M429" s="376"/>
      <c r="N429" s="109">
        <f t="shared" ca="1" si="190"/>
        <v>0</v>
      </c>
      <c r="O429" s="22">
        <f t="shared" ca="1" si="191"/>
        <v>0</v>
      </c>
      <c r="P429" s="22">
        <f t="shared" ca="1" si="192"/>
        <v>0</v>
      </c>
      <c r="Q429" s="349">
        <f t="shared" ca="1" si="193"/>
        <v>0</v>
      </c>
      <c r="R429" s="375">
        <f t="shared" ca="1" si="194"/>
        <v>0</v>
      </c>
      <c r="S429" s="376"/>
      <c r="T429" s="109">
        <f t="shared" ca="1" si="195"/>
        <v>0</v>
      </c>
      <c r="U429" s="22">
        <f t="shared" ca="1" si="196"/>
        <v>0</v>
      </c>
      <c r="V429" s="22">
        <f t="shared" ca="1" si="197"/>
        <v>0</v>
      </c>
      <c r="W429" s="349">
        <f t="shared" ca="1" si="198"/>
        <v>0</v>
      </c>
      <c r="X429" s="375">
        <f t="shared" ca="1" si="199"/>
        <v>0</v>
      </c>
      <c r="Y429" s="376"/>
      <c r="Z429" s="109">
        <f t="shared" ca="1" si="200"/>
        <v>0</v>
      </c>
      <c r="AA429" s="22">
        <f t="shared" ca="1" si="201"/>
        <v>0</v>
      </c>
      <c r="AB429" s="22">
        <f t="shared" ca="1" si="202"/>
        <v>0</v>
      </c>
      <c r="AC429" s="349">
        <f t="shared" ca="1" si="203"/>
        <v>0</v>
      </c>
      <c r="AD429" s="375">
        <f t="shared" ca="1" si="204"/>
        <v>0</v>
      </c>
      <c r="AE429" s="376"/>
      <c r="AF429" s="109">
        <f t="shared" ca="1" si="205"/>
        <v>0</v>
      </c>
      <c r="AG429" s="22">
        <f t="shared" ca="1" si="206"/>
        <v>0</v>
      </c>
      <c r="AH429" s="22">
        <f t="shared" ca="1" si="207"/>
        <v>0</v>
      </c>
      <c r="AI429" s="349">
        <f t="shared" ca="1" si="208"/>
        <v>0</v>
      </c>
      <c r="AJ429" s="375">
        <f t="shared" ca="1" si="209"/>
        <v>0</v>
      </c>
    </row>
    <row r="430" spans="1:36" ht="15.75" hidden="1" thickBot="1">
      <c r="A430" s="20"/>
      <c r="B430" s="109">
        <f t="shared" ca="1" si="180"/>
        <v>0</v>
      </c>
      <c r="C430" s="22">
        <f t="shared" ca="1" si="181"/>
        <v>0</v>
      </c>
      <c r="D430" s="22">
        <f t="shared" ca="1" si="182"/>
        <v>0</v>
      </c>
      <c r="E430" s="349">
        <f t="shared" ca="1" si="183"/>
        <v>0</v>
      </c>
      <c r="F430" s="23">
        <f t="shared" ca="1" si="184"/>
        <v>0</v>
      </c>
      <c r="G430" s="376"/>
      <c r="H430" s="109">
        <f t="shared" ca="1" si="185"/>
        <v>0</v>
      </c>
      <c r="I430" s="22">
        <f t="shared" ca="1" si="186"/>
        <v>0</v>
      </c>
      <c r="J430" s="22">
        <f t="shared" ca="1" si="187"/>
        <v>0</v>
      </c>
      <c r="K430" s="349">
        <f t="shared" ca="1" si="188"/>
        <v>0</v>
      </c>
      <c r="L430" s="375">
        <f t="shared" ca="1" si="189"/>
        <v>0</v>
      </c>
      <c r="M430" s="376"/>
      <c r="N430" s="109">
        <f t="shared" ca="1" si="190"/>
        <v>0</v>
      </c>
      <c r="O430" s="22">
        <f t="shared" ca="1" si="191"/>
        <v>0</v>
      </c>
      <c r="P430" s="22">
        <f t="shared" ca="1" si="192"/>
        <v>0</v>
      </c>
      <c r="Q430" s="349">
        <f t="shared" ca="1" si="193"/>
        <v>0</v>
      </c>
      <c r="R430" s="375">
        <f t="shared" ca="1" si="194"/>
        <v>0</v>
      </c>
      <c r="S430" s="376"/>
      <c r="T430" s="109">
        <f t="shared" ca="1" si="195"/>
        <v>0</v>
      </c>
      <c r="U430" s="22">
        <f t="shared" ca="1" si="196"/>
        <v>0</v>
      </c>
      <c r="V430" s="22">
        <f t="shared" ca="1" si="197"/>
        <v>0</v>
      </c>
      <c r="W430" s="349">
        <f t="shared" ca="1" si="198"/>
        <v>0</v>
      </c>
      <c r="X430" s="375">
        <f t="shared" ca="1" si="199"/>
        <v>0</v>
      </c>
      <c r="Y430" s="376"/>
      <c r="Z430" s="109">
        <f t="shared" ca="1" si="200"/>
        <v>0</v>
      </c>
      <c r="AA430" s="22">
        <f t="shared" ca="1" si="201"/>
        <v>0</v>
      </c>
      <c r="AB430" s="22">
        <f t="shared" ca="1" si="202"/>
        <v>0</v>
      </c>
      <c r="AC430" s="349">
        <f t="shared" ca="1" si="203"/>
        <v>0</v>
      </c>
      <c r="AD430" s="375">
        <f t="shared" ca="1" si="204"/>
        <v>0</v>
      </c>
      <c r="AE430" s="376"/>
      <c r="AF430" s="109">
        <f t="shared" ca="1" si="205"/>
        <v>0</v>
      </c>
      <c r="AG430" s="22">
        <f t="shared" ca="1" si="206"/>
        <v>0</v>
      </c>
      <c r="AH430" s="22">
        <f t="shared" ca="1" si="207"/>
        <v>0</v>
      </c>
      <c r="AI430" s="349">
        <f t="shared" ca="1" si="208"/>
        <v>0</v>
      </c>
      <c r="AJ430" s="375">
        <f t="shared" ca="1" si="209"/>
        <v>0</v>
      </c>
    </row>
    <row r="431" spans="1:36" ht="15.75" hidden="1" thickBot="1">
      <c r="A431" s="20"/>
      <c r="B431" s="109">
        <f t="shared" ca="1" si="180"/>
        <v>0</v>
      </c>
      <c r="C431" s="22">
        <f t="shared" ca="1" si="181"/>
        <v>0</v>
      </c>
      <c r="D431" s="22">
        <f t="shared" ca="1" si="182"/>
        <v>0</v>
      </c>
      <c r="E431" s="349">
        <f t="shared" ca="1" si="183"/>
        <v>0</v>
      </c>
      <c r="F431" s="23">
        <f t="shared" ca="1" si="184"/>
        <v>0</v>
      </c>
      <c r="G431" s="376"/>
      <c r="H431" s="109">
        <f t="shared" ca="1" si="185"/>
        <v>0</v>
      </c>
      <c r="I431" s="22">
        <f t="shared" ca="1" si="186"/>
        <v>0</v>
      </c>
      <c r="J431" s="22">
        <f t="shared" ca="1" si="187"/>
        <v>0</v>
      </c>
      <c r="K431" s="349">
        <f t="shared" ca="1" si="188"/>
        <v>0</v>
      </c>
      <c r="L431" s="375">
        <f t="shared" ca="1" si="189"/>
        <v>0</v>
      </c>
      <c r="M431" s="376"/>
      <c r="N431" s="109">
        <f t="shared" ca="1" si="190"/>
        <v>0</v>
      </c>
      <c r="O431" s="22">
        <f t="shared" ca="1" si="191"/>
        <v>0</v>
      </c>
      <c r="P431" s="22">
        <f t="shared" ca="1" si="192"/>
        <v>0</v>
      </c>
      <c r="Q431" s="349">
        <f t="shared" ca="1" si="193"/>
        <v>0</v>
      </c>
      <c r="R431" s="375">
        <f t="shared" ca="1" si="194"/>
        <v>0</v>
      </c>
      <c r="S431" s="376"/>
      <c r="T431" s="109">
        <f t="shared" ca="1" si="195"/>
        <v>0</v>
      </c>
      <c r="U431" s="22">
        <f t="shared" ca="1" si="196"/>
        <v>0</v>
      </c>
      <c r="V431" s="22">
        <f t="shared" ca="1" si="197"/>
        <v>0</v>
      </c>
      <c r="W431" s="349">
        <f t="shared" ca="1" si="198"/>
        <v>0</v>
      </c>
      <c r="X431" s="375">
        <f t="shared" ca="1" si="199"/>
        <v>0</v>
      </c>
      <c r="Y431" s="376"/>
      <c r="Z431" s="109">
        <f t="shared" ca="1" si="200"/>
        <v>0</v>
      </c>
      <c r="AA431" s="22">
        <f t="shared" ca="1" si="201"/>
        <v>0</v>
      </c>
      <c r="AB431" s="22">
        <f t="shared" ca="1" si="202"/>
        <v>0</v>
      </c>
      <c r="AC431" s="349">
        <f t="shared" ca="1" si="203"/>
        <v>0</v>
      </c>
      <c r="AD431" s="375">
        <f t="shared" ca="1" si="204"/>
        <v>0</v>
      </c>
      <c r="AE431" s="376"/>
      <c r="AF431" s="109">
        <f t="shared" ca="1" si="205"/>
        <v>0</v>
      </c>
      <c r="AG431" s="22">
        <f t="shared" ca="1" si="206"/>
        <v>0</v>
      </c>
      <c r="AH431" s="22">
        <f t="shared" ca="1" si="207"/>
        <v>0</v>
      </c>
      <c r="AI431" s="349">
        <f t="shared" ca="1" si="208"/>
        <v>0</v>
      </c>
      <c r="AJ431" s="375">
        <f t="shared" ca="1" si="209"/>
        <v>0</v>
      </c>
    </row>
    <row r="432" spans="1:36" ht="15.75" hidden="1" thickBot="1">
      <c r="A432" s="20"/>
      <c r="B432" s="109">
        <f t="shared" ca="1" si="180"/>
        <v>0</v>
      </c>
      <c r="C432" s="22">
        <f t="shared" ca="1" si="181"/>
        <v>0</v>
      </c>
      <c r="D432" s="22">
        <f t="shared" ca="1" si="182"/>
        <v>0</v>
      </c>
      <c r="E432" s="349">
        <f t="shared" ca="1" si="183"/>
        <v>0</v>
      </c>
      <c r="F432" s="23">
        <f t="shared" ca="1" si="184"/>
        <v>0</v>
      </c>
      <c r="G432" s="376"/>
      <c r="H432" s="109">
        <f t="shared" ca="1" si="185"/>
        <v>0</v>
      </c>
      <c r="I432" s="22">
        <f t="shared" ca="1" si="186"/>
        <v>0</v>
      </c>
      <c r="J432" s="22">
        <f t="shared" ca="1" si="187"/>
        <v>0</v>
      </c>
      <c r="K432" s="349">
        <f t="shared" ca="1" si="188"/>
        <v>0</v>
      </c>
      <c r="L432" s="375">
        <f t="shared" ca="1" si="189"/>
        <v>0</v>
      </c>
      <c r="M432" s="376"/>
      <c r="N432" s="109">
        <f t="shared" ca="1" si="190"/>
        <v>0</v>
      </c>
      <c r="O432" s="22">
        <f t="shared" ca="1" si="191"/>
        <v>0</v>
      </c>
      <c r="P432" s="22">
        <f t="shared" ca="1" si="192"/>
        <v>0</v>
      </c>
      <c r="Q432" s="349">
        <f t="shared" ca="1" si="193"/>
        <v>0</v>
      </c>
      <c r="R432" s="375">
        <f t="shared" ca="1" si="194"/>
        <v>0</v>
      </c>
      <c r="S432" s="376"/>
      <c r="T432" s="109">
        <f t="shared" ca="1" si="195"/>
        <v>0</v>
      </c>
      <c r="U432" s="22">
        <f t="shared" ca="1" si="196"/>
        <v>0</v>
      </c>
      <c r="V432" s="22">
        <f t="shared" ca="1" si="197"/>
        <v>0</v>
      </c>
      <c r="W432" s="349">
        <f t="shared" ca="1" si="198"/>
        <v>0</v>
      </c>
      <c r="X432" s="375">
        <f t="shared" ca="1" si="199"/>
        <v>0</v>
      </c>
      <c r="Y432" s="376"/>
      <c r="Z432" s="109">
        <f t="shared" ca="1" si="200"/>
        <v>0</v>
      </c>
      <c r="AA432" s="22">
        <f t="shared" ca="1" si="201"/>
        <v>0</v>
      </c>
      <c r="AB432" s="22">
        <f t="shared" ca="1" si="202"/>
        <v>0</v>
      </c>
      <c r="AC432" s="349">
        <f t="shared" ca="1" si="203"/>
        <v>0</v>
      </c>
      <c r="AD432" s="375">
        <f t="shared" ca="1" si="204"/>
        <v>0</v>
      </c>
      <c r="AE432" s="376"/>
      <c r="AF432" s="109">
        <f t="shared" ca="1" si="205"/>
        <v>0</v>
      </c>
      <c r="AG432" s="22">
        <f t="shared" ca="1" si="206"/>
        <v>0</v>
      </c>
      <c r="AH432" s="22">
        <f t="shared" ca="1" si="207"/>
        <v>0</v>
      </c>
      <c r="AI432" s="349">
        <f t="shared" ca="1" si="208"/>
        <v>0</v>
      </c>
      <c r="AJ432" s="375">
        <f t="shared" ca="1" si="209"/>
        <v>0</v>
      </c>
    </row>
    <row r="433" spans="1:36" ht="15.75" hidden="1" thickBot="1">
      <c r="A433" s="20"/>
      <c r="B433" s="109">
        <f t="shared" ca="1" si="180"/>
        <v>0</v>
      </c>
      <c r="C433" s="22">
        <f t="shared" ca="1" si="181"/>
        <v>0</v>
      </c>
      <c r="D433" s="22">
        <f t="shared" ca="1" si="182"/>
        <v>0</v>
      </c>
      <c r="E433" s="349">
        <f t="shared" ca="1" si="183"/>
        <v>0</v>
      </c>
      <c r="F433" s="23">
        <f t="shared" ca="1" si="184"/>
        <v>0</v>
      </c>
      <c r="G433" s="376"/>
      <c r="H433" s="109">
        <f t="shared" ca="1" si="185"/>
        <v>0</v>
      </c>
      <c r="I433" s="22">
        <f t="shared" ca="1" si="186"/>
        <v>0</v>
      </c>
      <c r="J433" s="22">
        <f t="shared" ca="1" si="187"/>
        <v>0</v>
      </c>
      <c r="K433" s="349">
        <f t="shared" ca="1" si="188"/>
        <v>0</v>
      </c>
      <c r="L433" s="375">
        <f t="shared" ca="1" si="189"/>
        <v>0</v>
      </c>
      <c r="M433" s="376"/>
      <c r="N433" s="109">
        <f t="shared" ca="1" si="190"/>
        <v>0</v>
      </c>
      <c r="O433" s="22">
        <f t="shared" ca="1" si="191"/>
        <v>0</v>
      </c>
      <c r="P433" s="22">
        <f t="shared" ca="1" si="192"/>
        <v>0</v>
      </c>
      <c r="Q433" s="349">
        <f t="shared" ca="1" si="193"/>
        <v>0</v>
      </c>
      <c r="R433" s="375">
        <f t="shared" ca="1" si="194"/>
        <v>0</v>
      </c>
      <c r="S433" s="376"/>
      <c r="T433" s="109">
        <f t="shared" ca="1" si="195"/>
        <v>0</v>
      </c>
      <c r="U433" s="22">
        <f t="shared" ca="1" si="196"/>
        <v>0</v>
      </c>
      <c r="V433" s="22">
        <f t="shared" ca="1" si="197"/>
        <v>0</v>
      </c>
      <c r="W433" s="349">
        <f t="shared" ca="1" si="198"/>
        <v>0</v>
      </c>
      <c r="X433" s="375">
        <f t="shared" ca="1" si="199"/>
        <v>0</v>
      </c>
      <c r="Y433" s="376"/>
      <c r="Z433" s="109">
        <f t="shared" ca="1" si="200"/>
        <v>0</v>
      </c>
      <c r="AA433" s="22">
        <f t="shared" ca="1" si="201"/>
        <v>0</v>
      </c>
      <c r="AB433" s="22">
        <f t="shared" ca="1" si="202"/>
        <v>0</v>
      </c>
      <c r="AC433" s="349">
        <f t="shared" ca="1" si="203"/>
        <v>0</v>
      </c>
      <c r="AD433" s="375">
        <f t="shared" ca="1" si="204"/>
        <v>0</v>
      </c>
      <c r="AE433" s="376"/>
      <c r="AF433" s="109">
        <f t="shared" ca="1" si="205"/>
        <v>0</v>
      </c>
      <c r="AG433" s="22">
        <f t="shared" ca="1" si="206"/>
        <v>0</v>
      </c>
      <c r="AH433" s="22">
        <f t="shared" ca="1" si="207"/>
        <v>0</v>
      </c>
      <c r="AI433" s="349">
        <f t="shared" ca="1" si="208"/>
        <v>0</v>
      </c>
      <c r="AJ433" s="375">
        <f t="shared" ca="1" si="209"/>
        <v>0</v>
      </c>
    </row>
    <row r="434" spans="1:36" ht="15.75" hidden="1" thickBot="1">
      <c r="A434" s="20"/>
      <c r="B434" s="109">
        <f t="shared" ca="1" si="180"/>
        <v>0</v>
      </c>
      <c r="C434" s="22">
        <f t="shared" ca="1" si="181"/>
        <v>0</v>
      </c>
      <c r="D434" s="22">
        <f t="shared" ca="1" si="182"/>
        <v>0</v>
      </c>
      <c r="E434" s="349">
        <f t="shared" ca="1" si="183"/>
        <v>0</v>
      </c>
      <c r="F434" s="23">
        <f t="shared" ca="1" si="184"/>
        <v>0</v>
      </c>
      <c r="G434" s="376"/>
      <c r="H434" s="109">
        <f t="shared" ca="1" si="185"/>
        <v>0</v>
      </c>
      <c r="I434" s="22">
        <f t="shared" ca="1" si="186"/>
        <v>0</v>
      </c>
      <c r="J434" s="22">
        <f t="shared" ca="1" si="187"/>
        <v>0</v>
      </c>
      <c r="K434" s="349">
        <f t="shared" ca="1" si="188"/>
        <v>0</v>
      </c>
      <c r="L434" s="375">
        <f t="shared" ca="1" si="189"/>
        <v>0</v>
      </c>
      <c r="M434" s="376"/>
      <c r="N434" s="109">
        <f t="shared" ca="1" si="190"/>
        <v>0</v>
      </c>
      <c r="O434" s="22">
        <f t="shared" ca="1" si="191"/>
        <v>0</v>
      </c>
      <c r="P434" s="22">
        <f t="shared" ca="1" si="192"/>
        <v>0</v>
      </c>
      <c r="Q434" s="349">
        <f t="shared" ca="1" si="193"/>
        <v>0</v>
      </c>
      <c r="R434" s="375">
        <f t="shared" ca="1" si="194"/>
        <v>0</v>
      </c>
      <c r="S434" s="376"/>
      <c r="T434" s="109">
        <f t="shared" ca="1" si="195"/>
        <v>0</v>
      </c>
      <c r="U434" s="22">
        <f t="shared" ca="1" si="196"/>
        <v>0</v>
      </c>
      <c r="V434" s="22">
        <f t="shared" ca="1" si="197"/>
        <v>0</v>
      </c>
      <c r="W434" s="349">
        <f t="shared" ca="1" si="198"/>
        <v>0</v>
      </c>
      <c r="X434" s="375">
        <f t="shared" ca="1" si="199"/>
        <v>0</v>
      </c>
      <c r="Y434" s="376"/>
      <c r="Z434" s="109">
        <f t="shared" ca="1" si="200"/>
        <v>0</v>
      </c>
      <c r="AA434" s="22">
        <f t="shared" ca="1" si="201"/>
        <v>0</v>
      </c>
      <c r="AB434" s="22">
        <f t="shared" ca="1" si="202"/>
        <v>0</v>
      </c>
      <c r="AC434" s="349">
        <f t="shared" ca="1" si="203"/>
        <v>0</v>
      </c>
      <c r="AD434" s="375">
        <f t="shared" ca="1" si="204"/>
        <v>0</v>
      </c>
      <c r="AE434" s="376"/>
      <c r="AF434" s="109">
        <f t="shared" ca="1" si="205"/>
        <v>0</v>
      </c>
      <c r="AG434" s="22">
        <f t="shared" ca="1" si="206"/>
        <v>0</v>
      </c>
      <c r="AH434" s="22">
        <f t="shared" ca="1" si="207"/>
        <v>0</v>
      </c>
      <c r="AI434" s="349">
        <f t="shared" ca="1" si="208"/>
        <v>0</v>
      </c>
      <c r="AJ434" s="375">
        <f t="shared" ca="1" si="209"/>
        <v>0</v>
      </c>
    </row>
    <row r="435" spans="1:36" ht="15.75" hidden="1" thickBot="1">
      <c r="A435" s="20"/>
      <c r="B435" s="109">
        <f t="shared" ca="1" si="180"/>
        <v>0</v>
      </c>
      <c r="C435" s="22">
        <f t="shared" ca="1" si="181"/>
        <v>0</v>
      </c>
      <c r="D435" s="22">
        <f t="shared" ca="1" si="182"/>
        <v>0</v>
      </c>
      <c r="E435" s="349">
        <f t="shared" ca="1" si="183"/>
        <v>0</v>
      </c>
      <c r="F435" s="23">
        <f t="shared" ca="1" si="184"/>
        <v>0</v>
      </c>
      <c r="G435" s="376"/>
      <c r="H435" s="109">
        <f t="shared" ca="1" si="185"/>
        <v>0</v>
      </c>
      <c r="I435" s="22">
        <f t="shared" ca="1" si="186"/>
        <v>0</v>
      </c>
      <c r="J435" s="22">
        <f t="shared" ca="1" si="187"/>
        <v>0</v>
      </c>
      <c r="K435" s="349">
        <f t="shared" ca="1" si="188"/>
        <v>0</v>
      </c>
      <c r="L435" s="375">
        <f t="shared" ca="1" si="189"/>
        <v>0</v>
      </c>
      <c r="M435" s="376"/>
      <c r="N435" s="109">
        <f t="shared" ca="1" si="190"/>
        <v>0</v>
      </c>
      <c r="O435" s="22">
        <f t="shared" ca="1" si="191"/>
        <v>0</v>
      </c>
      <c r="P435" s="22">
        <f t="shared" ca="1" si="192"/>
        <v>0</v>
      </c>
      <c r="Q435" s="349">
        <f t="shared" ca="1" si="193"/>
        <v>0</v>
      </c>
      <c r="R435" s="375">
        <f t="shared" ca="1" si="194"/>
        <v>0</v>
      </c>
      <c r="S435" s="376"/>
      <c r="T435" s="109">
        <f t="shared" ca="1" si="195"/>
        <v>0</v>
      </c>
      <c r="U435" s="22">
        <f t="shared" ca="1" si="196"/>
        <v>0</v>
      </c>
      <c r="V435" s="22">
        <f t="shared" ca="1" si="197"/>
        <v>0</v>
      </c>
      <c r="W435" s="349">
        <f t="shared" ca="1" si="198"/>
        <v>0</v>
      </c>
      <c r="X435" s="375">
        <f t="shared" ca="1" si="199"/>
        <v>0</v>
      </c>
      <c r="Y435" s="376"/>
      <c r="Z435" s="109">
        <f t="shared" ca="1" si="200"/>
        <v>0</v>
      </c>
      <c r="AA435" s="22">
        <f t="shared" ca="1" si="201"/>
        <v>0</v>
      </c>
      <c r="AB435" s="22">
        <f t="shared" ca="1" si="202"/>
        <v>0</v>
      </c>
      <c r="AC435" s="349">
        <f t="shared" ca="1" si="203"/>
        <v>0</v>
      </c>
      <c r="AD435" s="375">
        <f t="shared" ca="1" si="204"/>
        <v>0</v>
      </c>
      <c r="AE435" s="376"/>
      <c r="AF435" s="109">
        <f t="shared" ca="1" si="205"/>
        <v>0</v>
      </c>
      <c r="AG435" s="22">
        <f t="shared" ca="1" si="206"/>
        <v>0</v>
      </c>
      <c r="AH435" s="22">
        <f t="shared" ca="1" si="207"/>
        <v>0</v>
      </c>
      <c r="AI435" s="349">
        <f t="shared" ca="1" si="208"/>
        <v>0</v>
      </c>
      <c r="AJ435" s="375">
        <f t="shared" ca="1" si="209"/>
        <v>0</v>
      </c>
    </row>
    <row r="436" spans="1:36" ht="15.75" hidden="1" thickBot="1">
      <c r="A436" s="20"/>
      <c r="B436" s="109">
        <f t="shared" ca="1" si="180"/>
        <v>0</v>
      </c>
      <c r="C436" s="22">
        <f t="shared" ca="1" si="181"/>
        <v>0</v>
      </c>
      <c r="D436" s="22">
        <f t="shared" ca="1" si="182"/>
        <v>0</v>
      </c>
      <c r="E436" s="349">
        <f t="shared" ca="1" si="183"/>
        <v>0</v>
      </c>
      <c r="F436" s="23">
        <f t="shared" ca="1" si="184"/>
        <v>0</v>
      </c>
      <c r="G436" s="376"/>
      <c r="H436" s="109">
        <f t="shared" ca="1" si="185"/>
        <v>0</v>
      </c>
      <c r="I436" s="22">
        <f t="shared" ca="1" si="186"/>
        <v>0</v>
      </c>
      <c r="J436" s="22">
        <f t="shared" ca="1" si="187"/>
        <v>0</v>
      </c>
      <c r="K436" s="349">
        <f t="shared" ca="1" si="188"/>
        <v>0</v>
      </c>
      <c r="L436" s="375">
        <f t="shared" ca="1" si="189"/>
        <v>0</v>
      </c>
      <c r="M436" s="376"/>
      <c r="N436" s="109">
        <f t="shared" ca="1" si="190"/>
        <v>0</v>
      </c>
      <c r="O436" s="22">
        <f t="shared" ca="1" si="191"/>
        <v>0</v>
      </c>
      <c r="P436" s="22">
        <f t="shared" ca="1" si="192"/>
        <v>0</v>
      </c>
      <c r="Q436" s="349">
        <f t="shared" ca="1" si="193"/>
        <v>0</v>
      </c>
      <c r="R436" s="375">
        <f t="shared" ca="1" si="194"/>
        <v>0</v>
      </c>
      <c r="S436" s="376"/>
      <c r="T436" s="109">
        <f t="shared" ca="1" si="195"/>
        <v>0</v>
      </c>
      <c r="U436" s="22">
        <f t="shared" ca="1" si="196"/>
        <v>0</v>
      </c>
      <c r="V436" s="22">
        <f t="shared" ca="1" si="197"/>
        <v>0</v>
      </c>
      <c r="W436" s="349">
        <f t="shared" ca="1" si="198"/>
        <v>0</v>
      </c>
      <c r="X436" s="375">
        <f t="shared" ca="1" si="199"/>
        <v>0</v>
      </c>
      <c r="Y436" s="376"/>
      <c r="Z436" s="109">
        <f t="shared" ca="1" si="200"/>
        <v>0</v>
      </c>
      <c r="AA436" s="22">
        <f t="shared" ca="1" si="201"/>
        <v>0</v>
      </c>
      <c r="AB436" s="22">
        <f t="shared" ca="1" si="202"/>
        <v>0</v>
      </c>
      <c r="AC436" s="349">
        <f t="shared" ca="1" si="203"/>
        <v>0</v>
      </c>
      <c r="AD436" s="375">
        <f t="shared" ca="1" si="204"/>
        <v>0</v>
      </c>
      <c r="AE436" s="376"/>
      <c r="AF436" s="109">
        <f t="shared" ca="1" si="205"/>
        <v>0</v>
      </c>
      <c r="AG436" s="22">
        <f t="shared" ca="1" si="206"/>
        <v>0</v>
      </c>
      <c r="AH436" s="22">
        <f t="shared" ca="1" si="207"/>
        <v>0</v>
      </c>
      <c r="AI436" s="349">
        <f t="shared" ca="1" si="208"/>
        <v>0</v>
      </c>
      <c r="AJ436" s="375">
        <f t="shared" ca="1" si="209"/>
        <v>0</v>
      </c>
    </row>
    <row r="437" spans="1:36" ht="15.75" hidden="1" thickBot="1">
      <c r="A437" s="20"/>
      <c r="B437" s="109">
        <f t="shared" ca="1" si="180"/>
        <v>0</v>
      </c>
      <c r="C437" s="22">
        <f t="shared" ca="1" si="181"/>
        <v>0</v>
      </c>
      <c r="D437" s="22">
        <f t="shared" ca="1" si="182"/>
        <v>0</v>
      </c>
      <c r="E437" s="349">
        <f t="shared" ca="1" si="183"/>
        <v>0</v>
      </c>
      <c r="F437" s="23">
        <f t="shared" ca="1" si="184"/>
        <v>0</v>
      </c>
      <c r="G437" s="376"/>
      <c r="H437" s="109">
        <f t="shared" ca="1" si="185"/>
        <v>0</v>
      </c>
      <c r="I437" s="22">
        <f t="shared" ca="1" si="186"/>
        <v>0</v>
      </c>
      <c r="J437" s="22">
        <f t="shared" ca="1" si="187"/>
        <v>0</v>
      </c>
      <c r="K437" s="349">
        <f t="shared" ca="1" si="188"/>
        <v>0</v>
      </c>
      <c r="L437" s="375">
        <f t="shared" ca="1" si="189"/>
        <v>0</v>
      </c>
      <c r="M437" s="376"/>
      <c r="N437" s="109">
        <f t="shared" ca="1" si="190"/>
        <v>0</v>
      </c>
      <c r="O437" s="22">
        <f t="shared" ca="1" si="191"/>
        <v>0</v>
      </c>
      <c r="P437" s="22">
        <f t="shared" ca="1" si="192"/>
        <v>0</v>
      </c>
      <c r="Q437" s="349">
        <f t="shared" ca="1" si="193"/>
        <v>0</v>
      </c>
      <c r="R437" s="375">
        <f t="shared" ca="1" si="194"/>
        <v>0</v>
      </c>
      <c r="S437" s="376"/>
      <c r="T437" s="109">
        <f t="shared" ca="1" si="195"/>
        <v>0</v>
      </c>
      <c r="U437" s="22">
        <f t="shared" ca="1" si="196"/>
        <v>0</v>
      </c>
      <c r="V437" s="22">
        <f t="shared" ca="1" si="197"/>
        <v>0</v>
      </c>
      <c r="W437" s="349">
        <f t="shared" ca="1" si="198"/>
        <v>0</v>
      </c>
      <c r="X437" s="375">
        <f t="shared" ca="1" si="199"/>
        <v>0</v>
      </c>
      <c r="Y437" s="376"/>
      <c r="Z437" s="109">
        <f t="shared" ca="1" si="200"/>
        <v>0</v>
      </c>
      <c r="AA437" s="22">
        <f t="shared" ca="1" si="201"/>
        <v>0</v>
      </c>
      <c r="AB437" s="22">
        <f t="shared" ca="1" si="202"/>
        <v>0</v>
      </c>
      <c r="AC437" s="349">
        <f t="shared" ca="1" si="203"/>
        <v>0</v>
      </c>
      <c r="AD437" s="375">
        <f t="shared" ca="1" si="204"/>
        <v>0</v>
      </c>
      <c r="AE437" s="376"/>
      <c r="AF437" s="109">
        <f t="shared" ca="1" si="205"/>
        <v>0</v>
      </c>
      <c r="AG437" s="22">
        <f t="shared" ca="1" si="206"/>
        <v>0</v>
      </c>
      <c r="AH437" s="22">
        <f t="shared" ca="1" si="207"/>
        <v>0</v>
      </c>
      <c r="AI437" s="349">
        <f t="shared" ca="1" si="208"/>
        <v>0</v>
      </c>
      <c r="AJ437" s="375">
        <f t="shared" ca="1" si="209"/>
        <v>0</v>
      </c>
    </row>
    <row r="438" spans="1:36" ht="15.75" hidden="1" thickBot="1">
      <c r="A438" s="20"/>
      <c r="B438" s="109">
        <f t="shared" ca="1" si="180"/>
        <v>0</v>
      </c>
      <c r="C438" s="22">
        <f t="shared" ca="1" si="181"/>
        <v>0</v>
      </c>
      <c r="D438" s="22">
        <f t="shared" ca="1" si="182"/>
        <v>0</v>
      </c>
      <c r="E438" s="349">
        <f t="shared" ca="1" si="183"/>
        <v>0</v>
      </c>
      <c r="F438" s="23">
        <f t="shared" ca="1" si="184"/>
        <v>0</v>
      </c>
      <c r="G438" s="376"/>
      <c r="H438" s="109">
        <f t="shared" ca="1" si="185"/>
        <v>0</v>
      </c>
      <c r="I438" s="22">
        <f t="shared" ca="1" si="186"/>
        <v>0</v>
      </c>
      <c r="J438" s="22">
        <f t="shared" ca="1" si="187"/>
        <v>0</v>
      </c>
      <c r="K438" s="349">
        <f t="shared" ca="1" si="188"/>
        <v>0</v>
      </c>
      <c r="L438" s="375">
        <f t="shared" ca="1" si="189"/>
        <v>0</v>
      </c>
      <c r="M438" s="376"/>
      <c r="N438" s="109">
        <f t="shared" ca="1" si="190"/>
        <v>0</v>
      </c>
      <c r="O438" s="22">
        <f t="shared" ca="1" si="191"/>
        <v>0</v>
      </c>
      <c r="P438" s="22">
        <f t="shared" ca="1" si="192"/>
        <v>0</v>
      </c>
      <c r="Q438" s="349">
        <f t="shared" ca="1" si="193"/>
        <v>0</v>
      </c>
      <c r="R438" s="375">
        <f t="shared" ca="1" si="194"/>
        <v>0</v>
      </c>
      <c r="S438" s="376"/>
      <c r="T438" s="109">
        <f t="shared" ca="1" si="195"/>
        <v>0</v>
      </c>
      <c r="U438" s="22">
        <f t="shared" ca="1" si="196"/>
        <v>0</v>
      </c>
      <c r="V438" s="22">
        <f t="shared" ca="1" si="197"/>
        <v>0</v>
      </c>
      <c r="W438" s="349">
        <f t="shared" ca="1" si="198"/>
        <v>0</v>
      </c>
      <c r="X438" s="375">
        <f t="shared" ca="1" si="199"/>
        <v>0</v>
      </c>
      <c r="Y438" s="376"/>
      <c r="Z438" s="109">
        <f t="shared" ca="1" si="200"/>
        <v>0</v>
      </c>
      <c r="AA438" s="22">
        <f t="shared" ca="1" si="201"/>
        <v>0</v>
      </c>
      <c r="AB438" s="22">
        <f t="shared" ca="1" si="202"/>
        <v>0</v>
      </c>
      <c r="AC438" s="349">
        <f t="shared" ca="1" si="203"/>
        <v>0</v>
      </c>
      <c r="AD438" s="375">
        <f t="shared" ca="1" si="204"/>
        <v>0</v>
      </c>
      <c r="AE438" s="376"/>
      <c r="AF438" s="109">
        <f t="shared" ca="1" si="205"/>
        <v>0</v>
      </c>
      <c r="AG438" s="22">
        <f t="shared" ca="1" si="206"/>
        <v>0</v>
      </c>
      <c r="AH438" s="22">
        <f t="shared" ca="1" si="207"/>
        <v>0</v>
      </c>
      <c r="AI438" s="349">
        <f t="shared" ca="1" si="208"/>
        <v>0</v>
      </c>
      <c r="AJ438" s="375">
        <f t="shared" ca="1" si="209"/>
        <v>0</v>
      </c>
    </row>
    <row r="439" spans="1:36" ht="15.75" hidden="1" thickBot="1">
      <c r="A439" s="20"/>
      <c r="B439" s="109">
        <f t="shared" ca="1" si="180"/>
        <v>0</v>
      </c>
      <c r="C439" s="22">
        <f t="shared" ca="1" si="181"/>
        <v>0</v>
      </c>
      <c r="D439" s="22">
        <f t="shared" ca="1" si="182"/>
        <v>0</v>
      </c>
      <c r="E439" s="349">
        <f t="shared" ca="1" si="183"/>
        <v>0</v>
      </c>
      <c r="F439" s="23">
        <f t="shared" ca="1" si="184"/>
        <v>0</v>
      </c>
      <c r="G439" s="376"/>
      <c r="H439" s="109">
        <f t="shared" ca="1" si="185"/>
        <v>0</v>
      </c>
      <c r="I439" s="22">
        <f t="shared" ca="1" si="186"/>
        <v>0</v>
      </c>
      <c r="J439" s="22">
        <f t="shared" ca="1" si="187"/>
        <v>0</v>
      </c>
      <c r="K439" s="349">
        <f t="shared" ca="1" si="188"/>
        <v>0</v>
      </c>
      <c r="L439" s="375">
        <f t="shared" ca="1" si="189"/>
        <v>0</v>
      </c>
      <c r="M439" s="376"/>
      <c r="N439" s="109">
        <f t="shared" ca="1" si="190"/>
        <v>0</v>
      </c>
      <c r="O439" s="22">
        <f t="shared" ca="1" si="191"/>
        <v>0</v>
      </c>
      <c r="P439" s="22">
        <f t="shared" ca="1" si="192"/>
        <v>0</v>
      </c>
      <c r="Q439" s="349">
        <f t="shared" ca="1" si="193"/>
        <v>0</v>
      </c>
      <c r="R439" s="375">
        <f t="shared" ca="1" si="194"/>
        <v>0</v>
      </c>
      <c r="S439" s="376"/>
      <c r="T439" s="109">
        <f t="shared" ca="1" si="195"/>
        <v>0</v>
      </c>
      <c r="U439" s="22">
        <f t="shared" ca="1" si="196"/>
        <v>0</v>
      </c>
      <c r="V439" s="22">
        <f t="shared" ca="1" si="197"/>
        <v>0</v>
      </c>
      <c r="W439" s="349">
        <f t="shared" ca="1" si="198"/>
        <v>0</v>
      </c>
      <c r="X439" s="375">
        <f t="shared" ca="1" si="199"/>
        <v>0</v>
      </c>
      <c r="Y439" s="376"/>
      <c r="Z439" s="109">
        <f t="shared" ca="1" si="200"/>
        <v>0</v>
      </c>
      <c r="AA439" s="22">
        <f t="shared" ca="1" si="201"/>
        <v>0</v>
      </c>
      <c r="AB439" s="22">
        <f t="shared" ca="1" si="202"/>
        <v>0</v>
      </c>
      <c r="AC439" s="349">
        <f t="shared" ca="1" si="203"/>
        <v>0</v>
      </c>
      <c r="AD439" s="375">
        <f t="shared" ca="1" si="204"/>
        <v>0</v>
      </c>
      <c r="AE439" s="376"/>
      <c r="AF439" s="109">
        <f t="shared" ca="1" si="205"/>
        <v>0</v>
      </c>
      <c r="AG439" s="22">
        <f t="shared" ca="1" si="206"/>
        <v>0</v>
      </c>
      <c r="AH439" s="22">
        <f t="shared" ca="1" si="207"/>
        <v>0</v>
      </c>
      <c r="AI439" s="349">
        <f t="shared" ca="1" si="208"/>
        <v>0</v>
      </c>
      <c r="AJ439" s="375">
        <f t="shared" ca="1" si="209"/>
        <v>0</v>
      </c>
    </row>
    <row r="440" spans="1:36" ht="15.75" hidden="1" thickBot="1">
      <c r="A440" s="20"/>
      <c r="B440" s="109">
        <f t="shared" ca="1" si="180"/>
        <v>0</v>
      </c>
      <c r="C440" s="22">
        <f t="shared" ca="1" si="181"/>
        <v>0</v>
      </c>
      <c r="D440" s="22">
        <f t="shared" ca="1" si="182"/>
        <v>0</v>
      </c>
      <c r="E440" s="349">
        <f t="shared" ca="1" si="183"/>
        <v>0</v>
      </c>
      <c r="F440" s="23">
        <f t="shared" ca="1" si="184"/>
        <v>0</v>
      </c>
      <c r="G440" s="376"/>
      <c r="H440" s="109">
        <f t="shared" ca="1" si="185"/>
        <v>0</v>
      </c>
      <c r="I440" s="22">
        <f t="shared" ca="1" si="186"/>
        <v>0</v>
      </c>
      <c r="J440" s="22">
        <f t="shared" ca="1" si="187"/>
        <v>0</v>
      </c>
      <c r="K440" s="349">
        <f t="shared" ca="1" si="188"/>
        <v>0</v>
      </c>
      <c r="L440" s="375">
        <f t="shared" ca="1" si="189"/>
        <v>0</v>
      </c>
      <c r="M440" s="376"/>
      <c r="N440" s="109">
        <f t="shared" ca="1" si="190"/>
        <v>0</v>
      </c>
      <c r="O440" s="22">
        <f t="shared" ca="1" si="191"/>
        <v>0</v>
      </c>
      <c r="P440" s="22">
        <f t="shared" ca="1" si="192"/>
        <v>0</v>
      </c>
      <c r="Q440" s="349">
        <f t="shared" ca="1" si="193"/>
        <v>0</v>
      </c>
      <c r="R440" s="375">
        <f t="shared" ca="1" si="194"/>
        <v>0</v>
      </c>
      <c r="S440" s="376"/>
      <c r="T440" s="109">
        <f t="shared" ca="1" si="195"/>
        <v>0</v>
      </c>
      <c r="U440" s="22">
        <f t="shared" ca="1" si="196"/>
        <v>0</v>
      </c>
      <c r="V440" s="22">
        <f t="shared" ca="1" si="197"/>
        <v>0</v>
      </c>
      <c r="W440" s="349">
        <f t="shared" ca="1" si="198"/>
        <v>0</v>
      </c>
      <c r="X440" s="375">
        <f t="shared" ca="1" si="199"/>
        <v>0</v>
      </c>
      <c r="Y440" s="376"/>
      <c r="Z440" s="109">
        <f t="shared" ca="1" si="200"/>
        <v>0</v>
      </c>
      <c r="AA440" s="22">
        <f t="shared" ca="1" si="201"/>
        <v>0</v>
      </c>
      <c r="AB440" s="22">
        <f t="shared" ca="1" si="202"/>
        <v>0</v>
      </c>
      <c r="AC440" s="349">
        <f t="shared" ca="1" si="203"/>
        <v>0</v>
      </c>
      <c r="AD440" s="375">
        <f t="shared" ca="1" si="204"/>
        <v>0</v>
      </c>
      <c r="AE440" s="376"/>
      <c r="AF440" s="109">
        <f t="shared" ca="1" si="205"/>
        <v>0</v>
      </c>
      <c r="AG440" s="22">
        <f t="shared" ca="1" si="206"/>
        <v>0</v>
      </c>
      <c r="AH440" s="22">
        <f t="shared" ca="1" si="207"/>
        <v>0</v>
      </c>
      <c r="AI440" s="349">
        <f t="shared" ca="1" si="208"/>
        <v>0</v>
      </c>
      <c r="AJ440" s="375">
        <f t="shared" ca="1" si="209"/>
        <v>0</v>
      </c>
    </row>
    <row r="441" spans="1:36" ht="15.75" hidden="1" thickBot="1">
      <c r="A441" s="20"/>
      <c r="B441" s="109">
        <f t="shared" ca="1" si="180"/>
        <v>0</v>
      </c>
      <c r="C441" s="22">
        <f t="shared" ca="1" si="181"/>
        <v>0</v>
      </c>
      <c r="D441" s="22">
        <f t="shared" ca="1" si="182"/>
        <v>0</v>
      </c>
      <c r="E441" s="349">
        <f t="shared" ca="1" si="183"/>
        <v>0</v>
      </c>
      <c r="F441" s="23">
        <f t="shared" ca="1" si="184"/>
        <v>0</v>
      </c>
      <c r="G441" s="376"/>
      <c r="H441" s="109">
        <f t="shared" ca="1" si="185"/>
        <v>0</v>
      </c>
      <c r="I441" s="22">
        <f t="shared" ca="1" si="186"/>
        <v>0</v>
      </c>
      <c r="J441" s="22">
        <f t="shared" ca="1" si="187"/>
        <v>0</v>
      </c>
      <c r="K441" s="349">
        <f t="shared" ca="1" si="188"/>
        <v>0</v>
      </c>
      <c r="L441" s="375">
        <f t="shared" ca="1" si="189"/>
        <v>0</v>
      </c>
      <c r="M441" s="376"/>
      <c r="N441" s="109">
        <f t="shared" ca="1" si="190"/>
        <v>0</v>
      </c>
      <c r="O441" s="22">
        <f t="shared" ca="1" si="191"/>
        <v>0</v>
      </c>
      <c r="P441" s="22">
        <f t="shared" ca="1" si="192"/>
        <v>0</v>
      </c>
      <c r="Q441" s="349">
        <f t="shared" ca="1" si="193"/>
        <v>0</v>
      </c>
      <c r="R441" s="375">
        <f t="shared" ca="1" si="194"/>
        <v>0</v>
      </c>
      <c r="S441" s="376"/>
      <c r="T441" s="109">
        <f t="shared" ca="1" si="195"/>
        <v>0</v>
      </c>
      <c r="U441" s="22">
        <f t="shared" ca="1" si="196"/>
        <v>0</v>
      </c>
      <c r="V441" s="22">
        <f t="shared" ca="1" si="197"/>
        <v>0</v>
      </c>
      <c r="W441" s="349">
        <f t="shared" ca="1" si="198"/>
        <v>0</v>
      </c>
      <c r="X441" s="375">
        <f t="shared" ca="1" si="199"/>
        <v>0</v>
      </c>
      <c r="Y441" s="376"/>
      <c r="Z441" s="109">
        <f t="shared" ca="1" si="200"/>
        <v>0</v>
      </c>
      <c r="AA441" s="22">
        <f t="shared" ca="1" si="201"/>
        <v>0</v>
      </c>
      <c r="AB441" s="22">
        <f t="shared" ca="1" si="202"/>
        <v>0</v>
      </c>
      <c r="AC441" s="349">
        <f t="shared" ca="1" si="203"/>
        <v>0</v>
      </c>
      <c r="AD441" s="375">
        <f t="shared" ca="1" si="204"/>
        <v>0</v>
      </c>
      <c r="AE441" s="376"/>
      <c r="AF441" s="109">
        <f t="shared" ca="1" si="205"/>
        <v>0</v>
      </c>
      <c r="AG441" s="22">
        <f t="shared" ca="1" si="206"/>
        <v>0</v>
      </c>
      <c r="AH441" s="22">
        <f t="shared" ca="1" si="207"/>
        <v>0</v>
      </c>
      <c r="AI441" s="349">
        <f t="shared" ca="1" si="208"/>
        <v>0</v>
      </c>
      <c r="AJ441" s="375">
        <f t="shared" ca="1" si="209"/>
        <v>0</v>
      </c>
    </row>
    <row r="442" spans="1:36" ht="15.75" hidden="1" thickBot="1">
      <c r="A442" s="20"/>
      <c r="B442" s="109">
        <f t="shared" ca="1" si="180"/>
        <v>0</v>
      </c>
      <c r="C442" s="22">
        <f t="shared" ca="1" si="181"/>
        <v>0</v>
      </c>
      <c r="D442" s="22">
        <f t="shared" ca="1" si="182"/>
        <v>0</v>
      </c>
      <c r="E442" s="349">
        <f t="shared" ca="1" si="183"/>
        <v>0</v>
      </c>
      <c r="F442" s="23">
        <f t="shared" ca="1" si="184"/>
        <v>0</v>
      </c>
      <c r="G442" s="376"/>
      <c r="H442" s="109">
        <f t="shared" ca="1" si="185"/>
        <v>0</v>
      </c>
      <c r="I442" s="22">
        <f t="shared" ca="1" si="186"/>
        <v>0</v>
      </c>
      <c r="J442" s="22">
        <f t="shared" ca="1" si="187"/>
        <v>0</v>
      </c>
      <c r="K442" s="349">
        <f t="shared" ca="1" si="188"/>
        <v>0</v>
      </c>
      <c r="L442" s="375">
        <f t="shared" ca="1" si="189"/>
        <v>0</v>
      </c>
      <c r="M442" s="376"/>
      <c r="N442" s="109">
        <f t="shared" ca="1" si="190"/>
        <v>0</v>
      </c>
      <c r="O442" s="22">
        <f t="shared" ca="1" si="191"/>
        <v>0</v>
      </c>
      <c r="P442" s="22">
        <f t="shared" ca="1" si="192"/>
        <v>0</v>
      </c>
      <c r="Q442" s="349">
        <f t="shared" ca="1" si="193"/>
        <v>0</v>
      </c>
      <c r="R442" s="375">
        <f t="shared" ca="1" si="194"/>
        <v>0</v>
      </c>
      <c r="S442" s="376"/>
      <c r="T442" s="109">
        <f t="shared" ca="1" si="195"/>
        <v>0</v>
      </c>
      <c r="U442" s="22">
        <f t="shared" ca="1" si="196"/>
        <v>0</v>
      </c>
      <c r="V442" s="22">
        <f t="shared" ca="1" si="197"/>
        <v>0</v>
      </c>
      <c r="W442" s="349">
        <f t="shared" ca="1" si="198"/>
        <v>0</v>
      </c>
      <c r="X442" s="375">
        <f t="shared" ca="1" si="199"/>
        <v>0</v>
      </c>
      <c r="Y442" s="376"/>
      <c r="Z442" s="109">
        <f t="shared" ca="1" si="200"/>
        <v>0</v>
      </c>
      <c r="AA442" s="22">
        <f t="shared" ca="1" si="201"/>
        <v>0</v>
      </c>
      <c r="AB442" s="22">
        <f t="shared" ca="1" si="202"/>
        <v>0</v>
      </c>
      <c r="AC442" s="349">
        <f t="shared" ca="1" si="203"/>
        <v>0</v>
      </c>
      <c r="AD442" s="375">
        <f t="shared" ca="1" si="204"/>
        <v>0</v>
      </c>
      <c r="AE442" s="376"/>
      <c r="AF442" s="109">
        <f t="shared" ca="1" si="205"/>
        <v>0</v>
      </c>
      <c r="AG442" s="22">
        <f t="shared" ca="1" si="206"/>
        <v>0</v>
      </c>
      <c r="AH442" s="22">
        <f t="shared" ca="1" si="207"/>
        <v>0</v>
      </c>
      <c r="AI442" s="349">
        <f t="shared" ca="1" si="208"/>
        <v>0</v>
      </c>
      <c r="AJ442" s="375">
        <f t="shared" ca="1" si="209"/>
        <v>0</v>
      </c>
    </row>
    <row r="443" spans="1:36" ht="15.75" hidden="1" thickBot="1">
      <c r="A443" s="20"/>
      <c r="B443" s="109">
        <f t="shared" ca="1" si="180"/>
        <v>0</v>
      </c>
      <c r="C443" s="22">
        <f t="shared" ca="1" si="181"/>
        <v>0</v>
      </c>
      <c r="D443" s="22">
        <f t="shared" ca="1" si="182"/>
        <v>0</v>
      </c>
      <c r="E443" s="349">
        <f t="shared" ca="1" si="183"/>
        <v>0</v>
      </c>
      <c r="F443" s="23">
        <f t="shared" ca="1" si="184"/>
        <v>0</v>
      </c>
      <c r="G443" s="376"/>
      <c r="H443" s="109">
        <f t="shared" ca="1" si="185"/>
        <v>0</v>
      </c>
      <c r="I443" s="22">
        <f t="shared" ca="1" si="186"/>
        <v>0</v>
      </c>
      <c r="J443" s="22">
        <f t="shared" ca="1" si="187"/>
        <v>0</v>
      </c>
      <c r="K443" s="349">
        <f t="shared" ca="1" si="188"/>
        <v>0</v>
      </c>
      <c r="L443" s="375">
        <f t="shared" ca="1" si="189"/>
        <v>0</v>
      </c>
      <c r="M443" s="376"/>
      <c r="N443" s="109">
        <f t="shared" ca="1" si="190"/>
        <v>0</v>
      </c>
      <c r="O443" s="22">
        <f t="shared" ca="1" si="191"/>
        <v>0</v>
      </c>
      <c r="P443" s="22">
        <f t="shared" ca="1" si="192"/>
        <v>0</v>
      </c>
      <c r="Q443" s="349">
        <f t="shared" ca="1" si="193"/>
        <v>0</v>
      </c>
      <c r="R443" s="375">
        <f t="shared" ca="1" si="194"/>
        <v>0</v>
      </c>
      <c r="S443" s="376"/>
      <c r="T443" s="109">
        <f t="shared" ca="1" si="195"/>
        <v>0</v>
      </c>
      <c r="U443" s="22">
        <f t="shared" ca="1" si="196"/>
        <v>0</v>
      </c>
      <c r="V443" s="22">
        <f t="shared" ca="1" si="197"/>
        <v>0</v>
      </c>
      <c r="W443" s="349">
        <f t="shared" ca="1" si="198"/>
        <v>0</v>
      </c>
      <c r="X443" s="375">
        <f t="shared" ca="1" si="199"/>
        <v>0</v>
      </c>
      <c r="Y443" s="376"/>
      <c r="Z443" s="109">
        <f t="shared" ca="1" si="200"/>
        <v>0</v>
      </c>
      <c r="AA443" s="22">
        <f t="shared" ca="1" si="201"/>
        <v>0</v>
      </c>
      <c r="AB443" s="22">
        <f t="shared" ca="1" si="202"/>
        <v>0</v>
      </c>
      <c r="AC443" s="349">
        <f t="shared" ca="1" si="203"/>
        <v>0</v>
      </c>
      <c r="AD443" s="375">
        <f t="shared" ca="1" si="204"/>
        <v>0</v>
      </c>
      <c r="AE443" s="376"/>
      <c r="AF443" s="109">
        <f t="shared" ca="1" si="205"/>
        <v>0</v>
      </c>
      <c r="AG443" s="22">
        <f t="shared" ca="1" si="206"/>
        <v>0</v>
      </c>
      <c r="AH443" s="22">
        <f t="shared" ca="1" si="207"/>
        <v>0</v>
      </c>
      <c r="AI443" s="349">
        <f t="shared" ca="1" si="208"/>
        <v>0</v>
      </c>
      <c r="AJ443" s="375">
        <f t="shared" ca="1" si="209"/>
        <v>0</v>
      </c>
    </row>
    <row r="444" spans="1:36" ht="15.75" hidden="1" thickBot="1">
      <c r="A444" s="20"/>
      <c r="B444" s="109">
        <f t="shared" ca="1" si="180"/>
        <v>0</v>
      </c>
      <c r="C444" s="22">
        <f t="shared" ca="1" si="181"/>
        <v>0</v>
      </c>
      <c r="D444" s="22">
        <f t="shared" ca="1" si="182"/>
        <v>0</v>
      </c>
      <c r="E444" s="349">
        <f t="shared" ca="1" si="183"/>
        <v>0</v>
      </c>
      <c r="F444" s="23">
        <f t="shared" ca="1" si="184"/>
        <v>0</v>
      </c>
      <c r="G444" s="376"/>
      <c r="H444" s="109">
        <f t="shared" ca="1" si="185"/>
        <v>0</v>
      </c>
      <c r="I444" s="22">
        <f t="shared" ca="1" si="186"/>
        <v>0</v>
      </c>
      <c r="J444" s="22">
        <f t="shared" ca="1" si="187"/>
        <v>0</v>
      </c>
      <c r="K444" s="349">
        <f t="shared" ca="1" si="188"/>
        <v>0</v>
      </c>
      <c r="L444" s="375">
        <f t="shared" ca="1" si="189"/>
        <v>0</v>
      </c>
      <c r="M444" s="376"/>
      <c r="N444" s="109">
        <f t="shared" ca="1" si="190"/>
        <v>0</v>
      </c>
      <c r="O444" s="22">
        <f t="shared" ca="1" si="191"/>
        <v>0</v>
      </c>
      <c r="P444" s="22">
        <f t="shared" ca="1" si="192"/>
        <v>0</v>
      </c>
      <c r="Q444" s="349">
        <f t="shared" ca="1" si="193"/>
        <v>0</v>
      </c>
      <c r="R444" s="375">
        <f t="shared" ca="1" si="194"/>
        <v>0</v>
      </c>
      <c r="S444" s="376"/>
      <c r="T444" s="109">
        <f t="shared" ca="1" si="195"/>
        <v>0</v>
      </c>
      <c r="U444" s="22">
        <f t="shared" ca="1" si="196"/>
        <v>0</v>
      </c>
      <c r="V444" s="22">
        <f t="shared" ca="1" si="197"/>
        <v>0</v>
      </c>
      <c r="W444" s="349">
        <f t="shared" ca="1" si="198"/>
        <v>0</v>
      </c>
      <c r="X444" s="375">
        <f t="shared" ca="1" si="199"/>
        <v>0</v>
      </c>
      <c r="Y444" s="376"/>
      <c r="Z444" s="109">
        <f t="shared" ca="1" si="200"/>
        <v>0</v>
      </c>
      <c r="AA444" s="22">
        <f t="shared" ca="1" si="201"/>
        <v>0</v>
      </c>
      <c r="AB444" s="22">
        <f t="shared" ca="1" si="202"/>
        <v>0</v>
      </c>
      <c r="AC444" s="349">
        <f t="shared" ca="1" si="203"/>
        <v>0</v>
      </c>
      <c r="AD444" s="375">
        <f t="shared" ca="1" si="204"/>
        <v>0</v>
      </c>
      <c r="AE444" s="376"/>
      <c r="AF444" s="109">
        <f t="shared" ca="1" si="205"/>
        <v>0</v>
      </c>
      <c r="AG444" s="22">
        <f t="shared" ca="1" si="206"/>
        <v>0</v>
      </c>
      <c r="AH444" s="22">
        <f t="shared" ca="1" si="207"/>
        <v>0</v>
      </c>
      <c r="AI444" s="349">
        <f t="shared" ca="1" si="208"/>
        <v>0</v>
      </c>
      <c r="AJ444" s="375">
        <f t="shared" ca="1" si="209"/>
        <v>0</v>
      </c>
    </row>
    <row r="445" spans="1:36" ht="15.75" hidden="1" thickBot="1">
      <c r="A445" s="20"/>
      <c r="B445" s="109">
        <f t="shared" ca="1" si="180"/>
        <v>0</v>
      </c>
      <c r="C445" s="22">
        <f t="shared" ca="1" si="181"/>
        <v>0</v>
      </c>
      <c r="D445" s="22">
        <f t="shared" ca="1" si="182"/>
        <v>0</v>
      </c>
      <c r="E445" s="349">
        <f t="shared" ca="1" si="183"/>
        <v>0</v>
      </c>
      <c r="F445" s="23">
        <f t="shared" ca="1" si="184"/>
        <v>0</v>
      </c>
      <c r="G445" s="376"/>
      <c r="H445" s="109">
        <f t="shared" ca="1" si="185"/>
        <v>0</v>
      </c>
      <c r="I445" s="22">
        <f t="shared" ca="1" si="186"/>
        <v>0</v>
      </c>
      <c r="J445" s="22">
        <f t="shared" ca="1" si="187"/>
        <v>0</v>
      </c>
      <c r="K445" s="349">
        <f t="shared" ca="1" si="188"/>
        <v>0</v>
      </c>
      <c r="L445" s="375">
        <f t="shared" ca="1" si="189"/>
        <v>0</v>
      </c>
      <c r="M445" s="376"/>
      <c r="N445" s="109">
        <f t="shared" ca="1" si="190"/>
        <v>0</v>
      </c>
      <c r="O445" s="22">
        <f t="shared" ca="1" si="191"/>
        <v>0</v>
      </c>
      <c r="P445" s="22">
        <f t="shared" ca="1" si="192"/>
        <v>0</v>
      </c>
      <c r="Q445" s="349">
        <f t="shared" ca="1" si="193"/>
        <v>0</v>
      </c>
      <c r="R445" s="375">
        <f t="shared" ca="1" si="194"/>
        <v>0</v>
      </c>
      <c r="S445" s="376"/>
      <c r="T445" s="109">
        <f t="shared" ca="1" si="195"/>
        <v>0</v>
      </c>
      <c r="U445" s="22">
        <f t="shared" ca="1" si="196"/>
        <v>0</v>
      </c>
      <c r="V445" s="22">
        <f t="shared" ca="1" si="197"/>
        <v>0</v>
      </c>
      <c r="W445" s="349">
        <f t="shared" ca="1" si="198"/>
        <v>0</v>
      </c>
      <c r="X445" s="375">
        <f t="shared" ca="1" si="199"/>
        <v>0</v>
      </c>
      <c r="Y445" s="376"/>
      <c r="Z445" s="109">
        <f t="shared" ca="1" si="200"/>
        <v>0</v>
      </c>
      <c r="AA445" s="22">
        <f t="shared" ca="1" si="201"/>
        <v>0</v>
      </c>
      <c r="AB445" s="22">
        <f t="shared" ca="1" si="202"/>
        <v>0</v>
      </c>
      <c r="AC445" s="349">
        <f t="shared" ca="1" si="203"/>
        <v>0</v>
      </c>
      <c r="AD445" s="375">
        <f t="shared" ca="1" si="204"/>
        <v>0</v>
      </c>
      <c r="AE445" s="376"/>
      <c r="AF445" s="109">
        <f t="shared" ca="1" si="205"/>
        <v>0</v>
      </c>
      <c r="AG445" s="22">
        <f t="shared" ca="1" si="206"/>
        <v>0</v>
      </c>
      <c r="AH445" s="22">
        <f t="shared" ca="1" si="207"/>
        <v>0</v>
      </c>
      <c r="AI445" s="349">
        <f t="shared" ca="1" si="208"/>
        <v>0</v>
      </c>
      <c r="AJ445" s="375">
        <f t="shared" ca="1" si="209"/>
        <v>0</v>
      </c>
    </row>
    <row r="446" spans="1:36" ht="15.75" hidden="1" thickBot="1">
      <c r="A446" s="20"/>
      <c r="B446" s="109">
        <f t="shared" ca="1" si="180"/>
        <v>0</v>
      </c>
      <c r="C446" s="22">
        <f t="shared" ca="1" si="181"/>
        <v>0</v>
      </c>
      <c r="D446" s="22">
        <f t="shared" ca="1" si="182"/>
        <v>0</v>
      </c>
      <c r="E446" s="349">
        <f t="shared" ca="1" si="183"/>
        <v>0</v>
      </c>
      <c r="F446" s="23">
        <f t="shared" ca="1" si="184"/>
        <v>0</v>
      </c>
      <c r="G446" s="376"/>
      <c r="H446" s="109">
        <f t="shared" ca="1" si="185"/>
        <v>0</v>
      </c>
      <c r="I446" s="22">
        <f t="shared" ca="1" si="186"/>
        <v>0</v>
      </c>
      <c r="J446" s="22">
        <f t="shared" ca="1" si="187"/>
        <v>0</v>
      </c>
      <c r="K446" s="349">
        <f t="shared" ca="1" si="188"/>
        <v>0</v>
      </c>
      <c r="L446" s="375">
        <f t="shared" ca="1" si="189"/>
        <v>0</v>
      </c>
      <c r="M446" s="376"/>
      <c r="N446" s="109">
        <f t="shared" ca="1" si="190"/>
        <v>0</v>
      </c>
      <c r="O446" s="22">
        <f t="shared" ca="1" si="191"/>
        <v>0</v>
      </c>
      <c r="P446" s="22">
        <f t="shared" ca="1" si="192"/>
        <v>0</v>
      </c>
      <c r="Q446" s="349">
        <f t="shared" ca="1" si="193"/>
        <v>0</v>
      </c>
      <c r="R446" s="375">
        <f t="shared" ca="1" si="194"/>
        <v>0</v>
      </c>
      <c r="S446" s="376"/>
      <c r="T446" s="109">
        <f t="shared" ca="1" si="195"/>
        <v>0</v>
      </c>
      <c r="U446" s="22">
        <f t="shared" ca="1" si="196"/>
        <v>0</v>
      </c>
      <c r="V446" s="22">
        <f t="shared" ca="1" si="197"/>
        <v>0</v>
      </c>
      <c r="W446" s="349">
        <f t="shared" ca="1" si="198"/>
        <v>0</v>
      </c>
      <c r="X446" s="375">
        <f t="shared" ca="1" si="199"/>
        <v>0</v>
      </c>
      <c r="Y446" s="376"/>
      <c r="Z446" s="109">
        <f t="shared" ca="1" si="200"/>
        <v>0</v>
      </c>
      <c r="AA446" s="22">
        <f t="shared" ca="1" si="201"/>
        <v>0</v>
      </c>
      <c r="AB446" s="22">
        <f t="shared" ca="1" si="202"/>
        <v>0</v>
      </c>
      <c r="AC446" s="349">
        <f t="shared" ca="1" si="203"/>
        <v>0</v>
      </c>
      <c r="AD446" s="375">
        <f t="shared" ca="1" si="204"/>
        <v>0</v>
      </c>
      <c r="AE446" s="376"/>
      <c r="AF446" s="109">
        <f t="shared" ca="1" si="205"/>
        <v>0</v>
      </c>
      <c r="AG446" s="22">
        <f t="shared" ca="1" si="206"/>
        <v>0</v>
      </c>
      <c r="AH446" s="22">
        <f t="shared" ca="1" si="207"/>
        <v>0</v>
      </c>
      <c r="AI446" s="349">
        <f t="shared" ca="1" si="208"/>
        <v>0</v>
      </c>
      <c r="AJ446" s="375">
        <f t="shared" ca="1" si="209"/>
        <v>0</v>
      </c>
    </row>
    <row r="447" spans="1:36" ht="15.75" hidden="1" thickBot="1">
      <c r="A447" s="20"/>
      <c r="B447" s="109">
        <f t="shared" ca="1" si="180"/>
        <v>0</v>
      </c>
      <c r="C447" s="22">
        <f t="shared" ca="1" si="181"/>
        <v>0</v>
      </c>
      <c r="D447" s="22">
        <f t="shared" ca="1" si="182"/>
        <v>0</v>
      </c>
      <c r="E447" s="349">
        <f t="shared" ca="1" si="183"/>
        <v>0</v>
      </c>
      <c r="F447" s="23">
        <f t="shared" ca="1" si="184"/>
        <v>0</v>
      </c>
      <c r="G447" s="376"/>
      <c r="H447" s="109">
        <f t="shared" ca="1" si="185"/>
        <v>0</v>
      </c>
      <c r="I447" s="22">
        <f t="shared" ca="1" si="186"/>
        <v>0</v>
      </c>
      <c r="J447" s="22">
        <f t="shared" ca="1" si="187"/>
        <v>0</v>
      </c>
      <c r="K447" s="349">
        <f t="shared" ca="1" si="188"/>
        <v>0</v>
      </c>
      <c r="L447" s="375">
        <f t="shared" ca="1" si="189"/>
        <v>0</v>
      </c>
      <c r="M447" s="376"/>
      <c r="N447" s="109">
        <f t="shared" ca="1" si="190"/>
        <v>0</v>
      </c>
      <c r="O447" s="22">
        <f t="shared" ca="1" si="191"/>
        <v>0</v>
      </c>
      <c r="P447" s="22">
        <f t="shared" ca="1" si="192"/>
        <v>0</v>
      </c>
      <c r="Q447" s="349">
        <f t="shared" ca="1" si="193"/>
        <v>0</v>
      </c>
      <c r="R447" s="375">
        <f t="shared" ca="1" si="194"/>
        <v>0</v>
      </c>
      <c r="S447" s="376"/>
      <c r="T447" s="109">
        <f t="shared" ca="1" si="195"/>
        <v>0</v>
      </c>
      <c r="U447" s="22">
        <f t="shared" ca="1" si="196"/>
        <v>0</v>
      </c>
      <c r="V447" s="22">
        <f t="shared" ca="1" si="197"/>
        <v>0</v>
      </c>
      <c r="W447" s="349">
        <f t="shared" ca="1" si="198"/>
        <v>0</v>
      </c>
      <c r="X447" s="375">
        <f t="shared" ca="1" si="199"/>
        <v>0</v>
      </c>
      <c r="Y447" s="376"/>
      <c r="Z447" s="109">
        <f t="shared" ca="1" si="200"/>
        <v>0</v>
      </c>
      <c r="AA447" s="22">
        <f t="shared" ca="1" si="201"/>
        <v>0</v>
      </c>
      <c r="AB447" s="22">
        <f t="shared" ca="1" si="202"/>
        <v>0</v>
      </c>
      <c r="AC447" s="349">
        <f t="shared" ca="1" si="203"/>
        <v>0</v>
      </c>
      <c r="AD447" s="375">
        <f t="shared" ca="1" si="204"/>
        <v>0</v>
      </c>
      <c r="AE447" s="376"/>
      <c r="AF447" s="109">
        <f t="shared" ca="1" si="205"/>
        <v>0</v>
      </c>
      <c r="AG447" s="22">
        <f t="shared" ca="1" si="206"/>
        <v>0</v>
      </c>
      <c r="AH447" s="22">
        <f t="shared" ca="1" si="207"/>
        <v>0</v>
      </c>
      <c r="AI447" s="349">
        <f t="shared" ca="1" si="208"/>
        <v>0</v>
      </c>
      <c r="AJ447" s="375">
        <f t="shared" ca="1" si="209"/>
        <v>0</v>
      </c>
    </row>
    <row r="448" spans="1:36" ht="15.75" hidden="1" thickBot="1">
      <c r="A448" s="20"/>
      <c r="B448" s="109">
        <f t="shared" ca="1" si="180"/>
        <v>0</v>
      </c>
      <c r="C448" s="22">
        <f t="shared" ca="1" si="181"/>
        <v>0</v>
      </c>
      <c r="D448" s="22">
        <f t="shared" ca="1" si="182"/>
        <v>0</v>
      </c>
      <c r="E448" s="349">
        <f t="shared" ca="1" si="183"/>
        <v>0</v>
      </c>
      <c r="F448" s="23">
        <f t="shared" ca="1" si="184"/>
        <v>0</v>
      </c>
      <c r="G448" s="376"/>
      <c r="H448" s="109">
        <f t="shared" ca="1" si="185"/>
        <v>0</v>
      </c>
      <c r="I448" s="22">
        <f t="shared" ca="1" si="186"/>
        <v>0</v>
      </c>
      <c r="J448" s="22">
        <f t="shared" ca="1" si="187"/>
        <v>0</v>
      </c>
      <c r="K448" s="349">
        <f t="shared" ca="1" si="188"/>
        <v>0</v>
      </c>
      <c r="L448" s="375">
        <f t="shared" ca="1" si="189"/>
        <v>0</v>
      </c>
      <c r="M448" s="376"/>
      <c r="N448" s="109">
        <f t="shared" ca="1" si="190"/>
        <v>0</v>
      </c>
      <c r="O448" s="22">
        <f t="shared" ca="1" si="191"/>
        <v>0</v>
      </c>
      <c r="P448" s="22">
        <f t="shared" ca="1" si="192"/>
        <v>0</v>
      </c>
      <c r="Q448" s="349">
        <f t="shared" ca="1" si="193"/>
        <v>0</v>
      </c>
      <c r="R448" s="375">
        <f t="shared" ca="1" si="194"/>
        <v>0</v>
      </c>
      <c r="S448" s="376"/>
      <c r="T448" s="109">
        <f t="shared" ca="1" si="195"/>
        <v>0</v>
      </c>
      <c r="U448" s="22">
        <f t="shared" ca="1" si="196"/>
        <v>0</v>
      </c>
      <c r="V448" s="22">
        <f t="shared" ca="1" si="197"/>
        <v>0</v>
      </c>
      <c r="W448" s="349">
        <f t="shared" ca="1" si="198"/>
        <v>0</v>
      </c>
      <c r="X448" s="375">
        <f t="shared" ca="1" si="199"/>
        <v>0</v>
      </c>
      <c r="Y448" s="376"/>
      <c r="Z448" s="109">
        <f t="shared" ca="1" si="200"/>
        <v>0</v>
      </c>
      <c r="AA448" s="22">
        <f t="shared" ca="1" si="201"/>
        <v>0</v>
      </c>
      <c r="AB448" s="22">
        <f t="shared" ca="1" si="202"/>
        <v>0</v>
      </c>
      <c r="AC448" s="349">
        <f t="shared" ca="1" si="203"/>
        <v>0</v>
      </c>
      <c r="AD448" s="375">
        <f t="shared" ca="1" si="204"/>
        <v>0</v>
      </c>
      <c r="AE448" s="376"/>
      <c r="AF448" s="109">
        <f t="shared" ca="1" si="205"/>
        <v>0</v>
      </c>
      <c r="AG448" s="22">
        <f t="shared" ca="1" si="206"/>
        <v>0</v>
      </c>
      <c r="AH448" s="22">
        <f t="shared" ca="1" si="207"/>
        <v>0</v>
      </c>
      <c r="AI448" s="349">
        <f t="shared" ca="1" si="208"/>
        <v>0</v>
      </c>
      <c r="AJ448" s="375">
        <f t="shared" ca="1" si="209"/>
        <v>0</v>
      </c>
    </row>
    <row r="449" spans="1:36" ht="15.75" hidden="1" thickBot="1">
      <c r="A449" s="20"/>
      <c r="B449" s="109">
        <f t="shared" ca="1" si="180"/>
        <v>0</v>
      </c>
      <c r="C449" s="22">
        <f t="shared" ca="1" si="181"/>
        <v>0</v>
      </c>
      <c r="D449" s="22">
        <f t="shared" ca="1" si="182"/>
        <v>0</v>
      </c>
      <c r="E449" s="349">
        <f t="shared" ca="1" si="183"/>
        <v>0</v>
      </c>
      <c r="F449" s="23">
        <f t="shared" ca="1" si="184"/>
        <v>0</v>
      </c>
      <c r="G449" s="376"/>
      <c r="H449" s="109">
        <f t="shared" ca="1" si="185"/>
        <v>0</v>
      </c>
      <c r="I449" s="22">
        <f t="shared" ca="1" si="186"/>
        <v>0</v>
      </c>
      <c r="J449" s="22">
        <f t="shared" ca="1" si="187"/>
        <v>0</v>
      </c>
      <c r="K449" s="349">
        <f t="shared" ca="1" si="188"/>
        <v>0</v>
      </c>
      <c r="L449" s="375">
        <f t="shared" ca="1" si="189"/>
        <v>0</v>
      </c>
      <c r="M449" s="376"/>
      <c r="N449" s="109">
        <f t="shared" ca="1" si="190"/>
        <v>0</v>
      </c>
      <c r="O449" s="22">
        <f t="shared" ca="1" si="191"/>
        <v>0</v>
      </c>
      <c r="P449" s="22">
        <f t="shared" ca="1" si="192"/>
        <v>0</v>
      </c>
      <c r="Q449" s="349">
        <f t="shared" ca="1" si="193"/>
        <v>0</v>
      </c>
      <c r="R449" s="375">
        <f t="shared" ca="1" si="194"/>
        <v>0</v>
      </c>
      <c r="S449" s="376"/>
      <c r="T449" s="109">
        <f t="shared" ca="1" si="195"/>
        <v>0</v>
      </c>
      <c r="U449" s="22">
        <f t="shared" ca="1" si="196"/>
        <v>0</v>
      </c>
      <c r="V449" s="22">
        <f t="shared" ca="1" si="197"/>
        <v>0</v>
      </c>
      <c r="W449" s="349">
        <f t="shared" ca="1" si="198"/>
        <v>0</v>
      </c>
      <c r="X449" s="375">
        <f t="shared" ca="1" si="199"/>
        <v>0</v>
      </c>
      <c r="Y449" s="376"/>
      <c r="Z449" s="109">
        <f t="shared" ca="1" si="200"/>
        <v>0</v>
      </c>
      <c r="AA449" s="22">
        <f t="shared" ca="1" si="201"/>
        <v>0</v>
      </c>
      <c r="AB449" s="22">
        <f t="shared" ca="1" si="202"/>
        <v>0</v>
      </c>
      <c r="AC449" s="349">
        <f t="shared" ca="1" si="203"/>
        <v>0</v>
      </c>
      <c r="AD449" s="375">
        <f t="shared" ca="1" si="204"/>
        <v>0</v>
      </c>
      <c r="AE449" s="376"/>
      <c r="AF449" s="109">
        <f t="shared" ca="1" si="205"/>
        <v>0</v>
      </c>
      <c r="AG449" s="22">
        <f t="shared" ca="1" si="206"/>
        <v>0</v>
      </c>
      <c r="AH449" s="22">
        <f t="shared" ca="1" si="207"/>
        <v>0</v>
      </c>
      <c r="AI449" s="349">
        <f t="shared" ca="1" si="208"/>
        <v>0</v>
      </c>
      <c r="AJ449" s="375">
        <f t="shared" ca="1" si="209"/>
        <v>0</v>
      </c>
    </row>
    <row r="450" spans="1:36" ht="15.75" hidden="1" thickBot="1">
      <c r="A450" s="20"/>
      <c r="B450" s="109">
        <f t="shared" ca="1" si="180"/>
        <v>0</v>
      </c>
      <c r="C450" s="22">
        <f t="shared" ca="1" si="181"/>
        <v>0</v>
      </c>
      <c r="D450" s="22">
        <f t="shared" ca="1" si="182"/>
        <v>0</v>
      </c>
      <c r="E450" s="349">
        <f t="shared" ca="1" si="183"/>
        <v>0</v>
      </c>
      <c r="F450" s="23">
        <f t="shared" ca="1" si="184"/>
        <v>0</v>
      </c>
      <c r="G450" s="376"/>
      <c r="H450" s="109">
        <f t="shared" ca="1" si="185"/>
        <v>0</v>
      </c>
      <c r="I450" s="22">
        <f t="shared" ca="1" si="186"/>
        <v>0</v>
      </c>
      <c r="J450" s="22">
        <f t="shared" ca="1" si="187"/>
        <v>0</v>
      </c>
      <c r="K450" s="349">
        <f t="shared" ca="1" si="188"/>
        <v>0</v>
      </c>
      <c r="L450" s="375">
        <f t="shared" ca="1" si="189"/>
        <v>0</v>
      </c>
      <c r="M450" s="376"/>
      <c r="N450" s="109">
        <f t="shared" ca="1" si="190"/>
        <v>0</v>
      </c>
      <c r="O450" s="22">
        <f t="shared" ca="1" si="191"/>
        <v>0</v>
      </c>
      <c r="P450" s="22">
        <f t="shared" ca="1" si="192"/>
        <v>0</v>
      </c>
      <c r="Q450" s="349">
        <f t="shared" ca="1" si="193"/>
        <v>0</v>
      </c>
      <c r="R450" s="375">
        <f t="shared" ca="1" si="194"/>
        <v>0</v>
      </c>
      <c r="S450" s="376"/>
      <c r="T450" s="109">
        <f t="shared" ca="1" si="195"/>
        <v>0</v>
      </c>
      <c r="U450" s="22">
        <f t="shared" ca="1" si="196"/>
        <v>0</v>
      </c>
      <c r="V450" s="22">
        <f t="shared" ca="1" si="197"/>
        <v>0</v>
      </c>
      <c r="W450" s="349">
        <f t="shared" ca="1" si="198"/>
        <v>0</v>
      </c>
      <c r="X450" s="375">
        <f t="shared" ca="1" si="199"/>
        <v>0</v>
      </c>
      <c r="Y450" s="376"/>
      <c r="Z450" s="109">
        <f t="shared" ca="1" si="200"/>
        <v>0</v>
      </c>
      <c r="AA450" s="22">
        <f t="shared" ca="1" si="201"/>
        <v>0</v>
      </c>
      <c r="AB450" s="22">
        <f t="shared" ca="1" si="202"/>
        <v>0</v>
      </c>
      <c r="AC450" s="349">
        <f t="shared" ca="1" si="203"/>
        <v>0</v>
      </c>
      <c r="AD450" s="375">
        <f t="shared" ca="1" si="204"/>
        <v>0</v>
      </c>
      <c r="AE450" s="376"/>
      <c r="AF450" s="109">
        <f t="shared" ca="1" si="205"/>
        <v>0</v>
      </c>
      <c r="AG450" s="22">
        <f t="shared" ca="1" si="206"/>
        <v>0</v>
      </c>
      <c r="AH450" s="22">
        <f t="shared" ca="1" si="207"/>
        <v>0</v>
      </c>
      <c r="AI450" s="349">
        <f t="shared" ca="1" si="208"/>
        <v>0</v>
      </c>
      <c r="AJ450" s="375">
        <f t="shared" ca="1" si="209"/>
        <v>0</v>
      </c>
    </row>
    <row r="451" spans="1:36" ht="15.75" hidden="1" thickBot="1">
      <c r="A451" s="20"/>
      <c r="B451" s="109">
        <f t="shared" ca="1" si="180"/>
        <v>0</v>
      </c>
      <c r="C451" s="22">
        <f t="shared" ca="1" si="181"/>
        <v>0</v>
      </c>
      <c r="D451" s="22">
        <f t="shared" ca="1" si="182"/>
        <v>0</v>
      </c>
      <c r="E451" s="349">
        <f t="shared" ca="1" si="183"/>
        <v>0</v>
      </c>
      <c r="F451" s="23">
        <f t="shared" ca="1" si="184"/>
        <v>0</v>
      </c>
      <c r="G451" s="376"/>
      <c r="H451" s="109">
        <f t="shared" ca="1" si="185"/>
        <v>0</v>
      </c>
      <c r="I451" s="22">
        <f t="shared" ca="1" si="186"/>
        <v>0</v>
      </c>
      <c r="J451" s="22">
        <f t="shared" ca="1" si="187"/>
        <v>0</v>
      </c>
      <c r="K451" s="349">
        <f t="shared" ca="1" si="188"/>
        <v>0</v>
      </c>
      <c r="L451" s="375">
        <f t="shared" ca="1" si="189"/>
        <v>0</v>
      </c>
      <c r="M451" s="376"/>
      <c r="N451" s="109">
        <f t="shared" ca="1" si="190"/>
        <v>0</v>
      </c>
      <c r="O451" s="22">
        <f t="shared" ca="1" si="191"/>
        <v>0</v>
      </c>
      <c r="P451" s="22">
        <f t="shared" ca="1" si="192"/>
        <v>0</v>
      </c>
      <c r="Q451" s="349">
        <f t="shared" ca="1" si="193"/>
        <v>0</v>
      </c>
      <c r="R451" s="375">
        <f t="shared" ca="1" si="194"/>
        <v>0</v>
      </c>
      <c r="S451" s="376"/>
      <c r="T451" s="109">
        <f t="shared" ca="1" si="195"/>
        <v>0</v>
      </c>
      <c r="U451" s="22">
        <f t="shared" ca="1" si="196"/>
        <v>0</v>
      </c>
      <c r="V451" s="22">
        <f t="shared" ca="1" si="197"/>
        <v>0</v>
      </c>
      <c r="W451" s="349">
        <f t="shared" ca="1" si="198"/>
        <v>0</v>
      </c>
      <c r="X451" s="375">
        <f t="shared" ca="1" si="199"/>
        <v>0</v>
      </c>
      <c r="Y451" s="376"/>
      <c r="Z451" s="109">
        <f t="shared" ca="1" si="200"/>
        <v>0</v>
      </c>
      <c r="AA451" s="22">
        <f t="shared" ca="1" si="201"/>
        <v>0</v>
      </c>
      <c r="AB451" s="22">
        <f t="shared" ca="1" si="202"/>
        <v>0</v>
      </c>
      <c r="AC451" s="349">
        <f t="shared" ca="1" si="203"/>
        <v>0</v>
      </c>
      <c r="AD451" s="375">
        <f t="shared" ca="1" si="204"/>
        <v>0</v>
      </c>
      <c r="AE451" s="376"/>
      <c r="AF451" s="109">
        <f t="shared" ca="1" si="205"/>
        <v>0</v>
      </c>
      <c r="AG451" s="22">
        <f t="shared" ca="1" si="206"/>
        <v>0</v>
      </c>
      <c r="AH451" s="22">
        <f t="shared" ca="1" si="207"/>
        <v>0</v>
      </c>
      <c r="AI451" s="349">
        <f t="shared" ca="1" si="208"/>
        <v>0</v>
      </c>
      <c r="AJ451" s="375">
        <f t="shared" ca="1" si="209"/>
        <v>0</v>
      </c>
    </row>
    <row r="452" spans="1:36" ht="15.75" hidden="1" thickBot="1">
      <c r="A452" s="20"/>
      <c r="B452" s="109">
        <f t="shared" ca="1" si="180"/>
        <v>0</v>
      </c>
      <c r="C452" s="22">
        <f t="shared" ca="1" si="181"/>
        <v>0</v>
      </c>
      <c r="D452" s="22">
        <f t="shared" ca="1" si="182"/>
        <v>0</v>
      </c>
      <c r="E452" s="349">
        <f t="shared" ca="1" si="183"/>
        <v>0</v>
      </c>
      <c r="F452" s="23">
        <f t="shared" ca="1" si="184"/>
        <v>0</v>
      </c>
      <c r="G452" s="376"/>
      <c r="H452" s="109">
        <f t="shared" ca="1" si="185"/>
        <v>0</v>
      </c>
      <c r="I452" s="22">
        <f t="shared" ca="1" si="186"/>
        <v>0</v>
      </c>
      <c r="J452" s="22">
        <f t="shared" ca="1" si="187"/>
        <v>0</v>
      </c>
      <c r="K452" s="349">
        <f t="shared" ca="1" si="188"/>
        <v>0</v>
      </c>
      <c r="L452" s="375">
        <f t="shared" ca="1" si="189"/>
        <v>0</v>
      </c>
      <c r="M452" s="376"/>
      <c r="N452" s="109">
        <f t="shared" ca="1" si="190"/>
        <v>0</v>
      </c>
      <c r="O452" s="22">
        <f t="shared" ca="1" si="191"/>
        <v>0</v>
      </c>
      <c r="P452" s="22">
        <f t="shared" ca="1" si="192"/>
        <v>0</v>
      </c>
      <c r="Q452" s="349">
        <f t="shared" ca="1" si="193"/>
        <v>0</v>
      </c>
      <c r="R452" s="375">
        <f t="shared" ca="1" si="194"/>
        <v>0</v>
      </c>
      <c r="S452" s="376"/>
      <c r="T452" s="109">
        <f t="shared" ca="1" si="195"/>
        <v>0</v>
      </c>
      <c r="U452" s="22">
        <f t="shared" ca="1" si="196"/>
        <v>0</v>
      </c>
      <c r="V452" s="22">
        <f t="shared" ca="1" si="197"/>
        <v>0</v>
      </c>
      <c r="W452" s="349">
        <f t="shared" ca="1" si="198"/>
        <v>0</v>
      </c>
      <c r="X452" s="375">
        <f t="shared" ca="1" si="199"/>
        <v>0</v>
      </c>
      <c r="Y452" s="376"/>
      <c r="Z452" s="109">
        <f t="shared" ca="1" si="200"/>
        <v>0</v>
      </c>
      <c r="AA452" s="22">
        <f t="shared" ca="1" si="201"/>
        <v>0</v>
      </c>
      <c r="AB452" s="22">
        <f t="shared" ca="1" si="202"/>
        <v>0</v>
      </c>
      <c r="AC452" s="349">
        <f t="shared" ca="1" si="203"/>
        <v>0</v>
      </c>
      <c r="AD452" s="375">
        <f t="shared" ca="1" si="204"/>
        <v>0</v>
      </c>
      <c r="AE452" s="376"/>
      <c r="AF452" s="109">
        <f t="shared" ca="1" si="205"/>
        <v>0</v>
      </c>
      <c r="AG452" s="22">
        <f t="shared" ca="1" si="206"/>
        <v>0</v>
      </c>
      <c r="AH452" s="22">
        <f t="shared" ca="1" si="207"/>
        <v>0</v>
      </c>
      <c r="AI452" s="349">
        <f t="shared" ca="1" si="208"/>
        <v>0</v>
      </c>
      <c r="AJ452" s="375">
        <f t="shared" ca="1" si="209"/>
        <v>0</v>
      </c>
    </row>
    <row r="453" spans="1:36" ht="15.75" hidden="1" thickBot="1">
      <c r="A453" s="20"/>
      <c r="B453" s="109">
        <f t="shared" ref="B453:B516" ca="1" si="210">INDIRECT("Відомість!dl"&amp;ROW())</f>
        <v>0</v>
      </c>
      <c r="C453" s="22">
        <f t="shared" ref="C453:C516" ca="1" si="211">INDIRECT("Відомість!dm"&amp;ROW())</f>
        <v>0</v>
      </c>
      <c r="D453" s="22">
        <f t="shared" ref="D453:D516" ca="1" si="212">INDIRECT("Відомість!dn"&amp;ROW())</f>
        <v>0</v>
      </c>
      <c r="E453" s="349">
        <f t="shared" ref="E453:E516" ca="1" si="213">INDIRECT("Відомість!do"&amp;ROW())</f>
        <v>0</v>
      </c>
      <c r="F453" s="23">
        <f t="shared" ref="F453:F516" ca="1" si="214">IF(B453=0,0,INDIRECT("Відомість!dh"&amp;ROW()))</f>
        <v>0</v>
      </c>
      <c r="G453" s="376"/>
      <c r="H453" s="109">
        <f t="shared" ref="H453:H516" ca="1" si="215">INDIRECT("Відомість!dl"&amp;ROW())</f>
        <v>0</v>
      </c>
      <c r="I453" s="22">
        <f t="shared" ref="I453:I516" ca="1" si="216">INDIRECT("Відомість!dm"&amp;ROW())</f>
        <v>0</v>
      </c>
      <c r="J453" s="22">
        <f t="shared" ref="J453:J516" ca="1" si="217">INDIRECT("Відомість!dn"&amp;ROW())</f>
        <v>0</v>
      </c>
      <c r="K453" s="349">
        <f t="shared" ref="K453:K516" ca="1" si="218">INDIRECT("Відомість!do"&amp;ROW())</f>
        <v>0</v>
      </c>
      <c r="L453" s="375">
        <f t="shared" ref="L453:L505" ca="1" si="219">INDIRECT("Озд!AX"&amp;ROW()+4)</f>
        <v>0</v>
      </c>
      <c r="M453" s="376"/>
      <c r="N453" s="109">
        <f t="shared" ref="N453:N516" ca="1" si="220">INDIRECT("Відомість!dl"&amp;ROW())</f>
        <v>0</v>
      </c>
      <c r="O453" s="22">
        <f t="shared" ref="O453:O516" ca="1" si="221">INDIRECT("Відомість!dm"&amp;ROW())</f>
        <v>0</v>
      </c>
      <c r="P453" s="22">
        <f t="shared" ref="P453:P516" ca="1" si="222">INDIRECT("Відомість!dn"&amp;ROW())</f>
        <v>0</v>
      </c>
      <c r="Q453" s="349">
        <f t="shared" ref="Q453:Q516" ca="1" si="223">INDIRECT("Відомість!do"&amp;ROW())</f>
        <v>0</v>
      </c>
      <c r="R453" s="375">
        <f t="shared" ref="R453:R516" ca="1" si="224">INDIRECT("Озд!BX"&amp;ROW()+4)</f>
        <v>0</v>
      </c>
      <c r="S453" s="376"/>
      <c r="T453" s="109">
        <f t="shared" ref="T453:T516" ca="1" si="225">INDIRECT("Відомість!dl"&amp;ROW())</f>
        <v>0</v>
      </c>
      <c r="U453" s="22">
        <f t="shared" ref="U453:U516" ca="1" si="226">INDIRECT("Відомість!dm"&amp;ROW())</f>
        <v>0</v>
      </c>
      <c r="V453" s="22">
        <f t="shared" ref="V453:V516" ca="1" si="227">INDIRECT("Відомість!dn"&amp;ROW())</f>
        <v>0</v>
      </c>
      <c r="W453" s="349">
        <f t="shared" ref="W453:W516" ca="1" si="228">INDIRECT("Відомість!do"&amp;ROW())</f>
        <v>0</v>
      </c>
      <c r="X453" s="375">
        <f t="shared" ref="X453:X516" ca="1" si="229">INDIRECT("Озд!CX"&amp;ROW()+4)</f>
        <v>0</v>
      </c>
      <c r="Y453" s="376"/>
      <c r="Z453" s="109">
        <f t="shared" ref="Z453:Z516" ca="1" si="230">INDIRECT("Відомість!dl"&amp;ROW())</f>
        <v>0</v>
      </c>
      <c r="AA453" s="22">
        <f t="shared" ref="AA453:AA516" ca="1" si="231">INDIRECT("Відомість!dm"&amp;ROW())</f>
        <v>0</v>
      </c>
      <c r="AB453" s="22">
        <f t="shared" ref="AB453:AB516" ca="1" si="232">INDIRECT("Відомість!dn"&amp;ROW())</f>
        <v>0</v>
      </c>
      <c r="AC453" s="349">
        <f t="shared" ref="AC453:AC516" ca="1" si="233">INDIRECT("Відомість!do"&amp;ROW())</f>
        <v>0</v>
      </c>
      <c r="AD453" s="375">
        <f t="shared" ref="AD453:AD516" ca="1" si="234">INDIRECT("Озд!DX"&amp;ROW()+4)</f>
        <v>0</v>
      </c>
      <c r="AE453" s="376"/>
      <c r="AF453" s="109">
        <f t="shared" ref="AF453:AF516" ca="1" si="235">INDIRECT("Відомість!dl"&amp;ROW())</f>
        <v>0</v>
      </c>
      <c r="AG453" s="22">
        <f t="shared" ref="AG453:AG516" ca="1" si="236">INDIRECT("Відомість!dm"&amp;ROW())</f>
        <v>0</v>
      </c>
      <c r="AH453" s="22">
        <f t="shared" ref="AH453:AH516" ca="1" si="237">INDIRECT("Відомість!dn"&amp;ROW())</f>
        <v>0</v>
      </c>
      <c r="AI453" s="349">
        <f t="shared" ref="AI453:AI516" ca="1" si="238">INDIRECT("Відомість!do"&amp;ROW())</f>
        <v>0</v>
      </c>
      <c r="AJ453" s="375">
        <f t="shared" ref="AJ453:AJ516" ca="1" si="239">INDIRECT("Озд!EX"&amp;ROW()+4)</f>
        <v>0</v>
      </c>
    </row>
    <row r="454" spans="1:36" ht="15.75" hidden="1" thickBot="1">
      <c r="A454" s="20"/>
      <c r="B454" s="109">
        <f t="shared" ca="1" si="210"/>
        <v>0</v>
      </c>
      <c r="C454" s="22">
        <f t="shared" ca="1" si="211"/>
        <v>0</v>
      </c>
      <c r="D454" s="22">
        <f t="shared" ca="1" si="212"/>
        <v>0</v>
      </c>
      <c r="E454" s="349">
        <f t="shared" ca="1" si="213"/>
        <v>0</v>
      </c>
      <c r="F454" s="23">
        <f t="shared" ca="1" si="214"/>
        <v>0</v>
      </c>
      <c r="G454" s="376"/>
      <c r="H454" s="109">
        <f t="shared" ca="1" si="215"/>
        <v>0</v>
      </c>
      <c r="I454" s="22">
        <f t="shared" ca="1" si="216"/>
        <v>0</v>
      </c>
      <c r="J454" s="22">
        <f t="shared" ca="1" si="217"/>
        <v>0</v>
      </c>
      <c r="K454" s="349">
        <f t="shared" ca="1" si="218"/>
        <v>0</v>
      </c>
      <c r="L454" s="375">
        <f t="shared" ca="1" si="219"/>
        <v>0</v>
      </c>
      <c r="M454" s="376"/>
      <c r="N454" s="109">
        <f t="shared" ca="1" si="220"/>
        <v>0</v>
      </c>
      <c r="O454" s="22">
        <f t="shared" ca="1" si="221"/>
        <v>0</v>
      </c>
      <c r="P454" s="22">
        <f t="shared" ca="1" si="222"/>
        <v>0</v>
      </c>
      <c r="Q454" s="349">
        <f t="shared" ca="1" si="223"/>
        <v>0</v>
      </c>
      <c r="R454" s="375">
        <f t="shared" ca="1" si="224"/>
        <v>0</v>
      </c>
      <c r="S454" s="376"/>
      <c r="T454" s="109">
        <f t="shared" ca="1" si="225"/>
        <v>0</v>
      </c>
      <c r="U454" s="22">
        <f t="shared" ca="1" si="226"/>
        <v>0</v>
      </c>
      <c r="V454" s="22">
        <f t="shared" ca="1" si="227"/>
        <v>0</v>
      </c>
      <c r="W454" s="349">
        <f t="shared" ca="1" si="228"/>
        <v>0</v>
      </c>
      <c r="X454" s="375">
        <f t="shared" ca="1" si="229"/>
        <v>0</v>
      </c>
      <c r="Y454" s="376"/>
      <c r="Z454" s="109">
        <f t="shared" ca="1" si="230"/>
        <v>0</v>
      </c>
      <c r="AA454" s="22">
        <f t="shared" ca="1" si="231"/>
        <v>0</v>
      </c>
      <c r="AB454" s="22">
        <f t="shared" ca="1" si="232"/>
        <v>0</v>
      </c>
      <c r="AC454" s="349">
        <f t="shared" ca="1" si="233"/>
        <v>0</v>
      </c>
      <c r="AD454" s="375">
        <f t="shared" ca="1" si="234"/>
        <v>0</v>
      </c>
      <c r="AE454" s="376"/>
      <c r="AF454" s="109">
        <f t="shared" ca="1" si="235"/>
        <v>0</v>
      </c>
      <c r="AG454" s="22">
        <f t="shared" ca="1" si="236"/>
        <v>0</v>
      </c>
      <c r="AH454" s="22">
        <f t="shared" ca="1" si="237"/>
        <v>0</v>
      </c>
      <c r="AI454" s="349">
        <f t="shared" ca="1" si="238"/>
        <v>0</v>
      </c>
      <c r="AJ454" s="375">
        <f t="shared" ca="1" si="239"/>
        <v>0</v>
      </c>
    </row>
    <row r="455" spans="1:36" ht="15.75" hidden="1" thickBot="1">
      <c r="A455" s="20"/>
      <c r="B455" s="109">
        <f t="shared" ca="1" si="210"/>
        <v>0</v>
      </c>
      <c r="C455" s="22">
        <f t="shared" ca="1" si="211"/>
        <v>0</v>
      </c>
      <c r="D455" s="22">
        <f t="shared" ca="1" si="212"/>
        <v>0</v>
      </c>
      <c r="E455" s="349">
        <f t="shared" ca="1" si="213"/>
        <v>0</v>
      </c>
      <c r="F455" s="23">
        <f t="shared" ca="1" si="214"/>
        <v>0</v>
      </c>
      <c r="G455" s="376"/>
      <c r="H455" s="109">
        <f t="shared" ca="1" si="215"/>
        <v>0</v>
      </c>
      <c r="I455" s="22">
        <f t="shared" ca="1" si="216"/>
        <v>0</v>
      </c>
      <c r="J455" s="22">
        <f t="shared" ca="1" si="217"/>
        <v>0</v>
      </c>
      <c r="K455" s="349">
        <f t="shared" ca="1" si="218"/>
        <v>0</v>
      </c>
      <c r="L455" s="375">
        <f t="shared" ca="1" si="219"/>
        <v>0</v>
      </c>
      <c r="M455" s="376"/>
      <c r="N455" s="109">
        <f t="shared" ca="1" si="220"/>
        <v>0</v>
      </c>
      <c r="O455" s="22">
        <f t="shared" ca="1" si="221"/>
        <v>0</v>
      </c>
      <c r="P455" s="22">
        <f t="shared" ca="1" si="222"/>
        <v>0</v>
      </c>
      <c r="Q455" s="349">
        <f t="shared" ca="1" si="223"/>
        <v>0</v>
      </c>
      <c r="R455" s="375">
        <f t="shared" ca="1" si="224"/>
        <v>0</v>
      </c>
      <c r="S455" s="376"/>
      <c r="T455" s="109">
        <f t="shared" ca="1" si="225"/>
        <v>0</v>
      </c>
      <c r="U455" s="22">
        <f t="shared" ca="1" si="226"/>
        <v>0</v>
      </c>
      <c r="V455" s="22">
        <f t="shared" ca="1" si="227"/>
        <v>0</v>
      </c>
      <c r="W455" s="349">
        <f t="shared" ca="1" si="228"/>
        <v>0</v>
      </c>
      <c r="X455" s="375">
        <f t="shared" ca="1" si="229"/>
        <v>0</v>
      </c>
      <c r="Y455" s="376"/>
      <c r="Z455" s="109">
        <f t="shared" ca="1" si="230"/>
        <v>0</v>
      </c>
      <c r="AA455" s="22">
        <f t="shared" ca="1" si="231"/>
        <v>0</v>
      </c>
      <c r="AB455" s="22">
        <f t="shared" ca="1" si="232"/>
        <v>0</v>
      </c>
      <c r="AC455" s="349">
        <f t="shared" ca="1" si="233"/>
        <v>0</v>
      </c>
      <c r="AD455" s="375">
        <f t="shared" ca="1" si="234"/>
        <v>0</v>
      </c>
      <c r="AE455" s="376"/>
      <c r="AF455" s="109">
        <f t="shared" ca="1" si="235"/>
        <v>0</v>
      </c>
      <c r="AG455" s="22">
        <f t="shared" ca="1" si="236"/>
        <v>0</v>
      </c>
      <c r="AH455" s="22">
        <f t="shared" ca="1" si="237"/>
        <v>0</v>
      </c>
      <c r="AI455" s="349">
        <f t="shared" ca="1" si="238"/>
        <v>0</v>
      </c>
      <c r="AJ455" s="375">
        <f t="shared" ca="1" si="239"/>
        <v>0</v>
      </c>
    </row>
    <row r="456" spans="1:36" ht="15.75" hidden="1" thickBot="1">
      <c r="A456" s="20"/>
      <c r="B456" s="109">
        <f t="shared" ca="1" si="210"/>
        <v>0</v>
      </c>
      <c r="C456" s="22">
        <f t="shared" ca="1" si="211"/>
        <v>0</v>
      </c>
      <c r="D456" s="22">
        <f t="shared" ca="1" si="212"/>
        <v>0</v>
      </c>
      <c r="E456" s="349">
        <f t="shared" ca="1" si="213"/>
        <v>0</v>
      </c>
      <c r="F456" s="23">
        <f t="shared" ca="1" si="214"/>
        <v>0</v>
      </c>
      <c r="G456" s="376"/>
      <c r="H456" s="109">
        <f t="shared" ca="1" si="215"/>
        <v>0</v>
      </c>
      <c r="I456" s="22">
        <f t="shared" ca="1" si="216"/>
        <v>0</v>
      </c>
      <c r="J456" s="22">
        <f t="shared" ca="1" si="217"/>
        <v>0</v>
      </c>
      <c r="K456" s="349">
        <f t="shared" ca="1" si="218"/>
        <v>0</v>
      </c>
      <c r="L456" s="375">
        <f t="shared" ca="1" si="219"/>
        <v>0</v>
      </c>
      <c r="M456" s="376"/>
      <c r="N456" s="109">
        <f t="shared" ca="1" si="220"/>
        <v>0</v>
      </c>
      <c r="O456" s="22">
        <f t="shared" ca="1" si="221"/>
        <v>0</v>
      </c>
      <c r="P456" s="22">
        <f t="shared" ca="1" si="222"/>
        <v>0</v>
      </c>
      <c r="Q456" s="349">
        <f t="shared" ca="1" si="223"/>
        <v>0</v>
      </c>
      <c r="R456" s="375">
        <f t="shared" ca="1" si="224"/>
        <v>0</v>
      </c>
      <c r="S456" s="376"/>
      <c r="T456" s="109">
        <f t="shared" ca="1" si="225"/>
        <v>0</v>
      </c>
      <c r="U456" s="22">
        <f t="shared" ca="1" si="226"/>
        <v>0</v>
      </c>
      <c r="V456" s="22">
        <f t="shared" ca="1" si="227"/>
        <v>0</v>
      </c>
      <c r="W456" s="349">
        <f t="shared" ca="1" si="228"/>
        <v>0</v>
      </c>
      <c r="X456" s="375">
        <f t="shared" ca="1" si="229"/>
        <v>0</v>
      </c>
      <c r="Y456" s="376"/>
      <c r="Z456" s="109">
        <f t="shared" ca="1" si="230"/>
        <v>0</v>
      </c>
      <c r="AA456" s="22">
        <f t="shared" ca="1" si="231"/>
        <v>0</v>
      </c>
      <c r="AB456" s="22">
        <f t="shared" ca="1" si="232"/>
        <v>0</v>
      </c>
      <c r="AC456" s="349">
        <f t="shared" ca="1" si="233"/>
        <v>0</v>
      </c>
      <c r="AD456" s="375">
        <f t="shared" ca="1" si="234"/>
        <v>0</v>
      </c>
      <c r="AE456" s="376"/>
      <c r="AF456" s="109">
        <f t="shared" ca="1" si="235"/>
        <v>0</v>
      </c>
      <c r="AG456" s="22">
        <f t="shared" ca="1" si="236"/>
        <v>0</v>
      </c>
      <c r="AH456" s="22">
        <f t="shared" ca="1" si="237"/>
        <v>0</v>
      </c>
      <c r="AI456" s="349">
        <f t="shared" ca="1" si="238"/>
        <v>0</v>
      </c>
      <c r="AJ456" s="375">
        <f t="shared" ca="1" si="239"/>
        <v>0</v>
      </c>
    </row>
    <row r="457" spans="1:36" ht="15.75" hidden="1" thickBot="1">
      <c r="A457" s="20"/>
      <c r="B457" s="109">
        <f t="shared" ca="1" si="210"/>
        <v>0</v>
      </c>
      <c r="C457" s="22">
        <f t="shared" ca="1" si="211"/>
        <v>0</v>
      </c>
      <c r="D457" s="22">
        <f t="shared" ca="1" si="212"/>
        <v>0</v>
      </c>
      <c r="E457" s="349">
        <f t="shared" ca="1" si="213"/>
        <v>0</v>
      </c>
      <c r="F457" s="23">
        <f t="shared" ca="1" si="214"/>
        <v>0</v>
      </c>
      <c r="G457" s="376"/>
      <c r="H457" s="109">
        <f t="shared" ca="1" si="215"/>
        <v>0</v>
      </c>
      <c r="I457" s="22">
        <f t="shared" ca="1" si="216"/>
        <v>0</v>
      </c>
      <c r="J457" s="22">
        <f t="shared" ca="1" si="217"/>
        <v>0</v>
      </c>
      <c r="K457" s="349">
        <f t="shared" ca="1" si="218"/>
        <v>0</v>
      </c>
      <c r="L457" s="375">
        <f t="shared" ca="1" si="219"/>
        <v>0</v>
      </c>
      <c r="M457" s="376"/>
      <c r="N457" s="109">
        <f t="shared" ca="1" si="220"/>
        <v>0</v>
      </c>
      <c r="O457" s="22">
        <f t="shared" ca="1" si="221"/>
        <v>0</v>
      </c>
      <c r="P457" s="22">
        <f t="shared" ca="1" si="222"/>
        <v>0</v>
      </c>
      <c r="Q457" s="349">
        <f t="shared" ca="1" si="223"/>
        <v>0</v>
      </c>
      <c r="R457" s="375">
        <f t="shared" ca="1" si="224"/>
        <v>0</v>
      </c>
      <c r="S457" s="376"/>
      <c r="T457" s="109">
        <f t="shared" ca="1" si="225"/>
        <v>0</v>
      </c>
      <c r="U457" s="22">
        <f t="shared" ca="1" si="226"/>
        <v>0</v>
      </c>
      <c r="V457" s="22">
        <f t="shared" ca="1" si="227"/>
        <v>0</v>
      </c>
      <c r="W457" s="349">
        <f t="shared" ca="1" si="228"/>
        <v>0</v>
      </c>
      <c r="X457" s="375">
        <f t="shared" ca="1" si="229"/>
        <v>0</v>
      </c>
      <c r="Y457" s="376"/>
      <c r="Z457" s="109">
        <f t="shared" ca="1" si="230"/>
        <v>0</v>
      </c>
      <c r="AA457" s="22">
        <f t="shared" ca="1" si="231"/>
        <v>0</v>
      </c>
      <c r="AB457" s="22">
        <f t="shared" ca="1" si="232"/>
        <v>0</v>
      </c>
      <c r="AC457" s="349">
        <f t="shared" ca="1" si="233"/>
        <v>0</v>
      </c>
      <c r="AD457" s="375">
        <f t="shared" ca="1" si="234"/>
        <v>0</v>
      </c>
      <c r="AE457" s="376"/>
      <c r="AF457" s="109">
        <f t="shared" ca="1" si="235"/>
        <v>0</v>
      </c>
      <c r="AG457" s="22">
        <f t="shared" ca="1" si="236"/>
        <v>0</v>
      </c>
      <c r="AH457" s="22">
        <f t="shared" ca="1" si="237"/>
        <v>0</v>
      </c>
      <c r="AI457" s="349">
        <f t="shared" ca="1" si="238"/>
        <v>0</v>
      </c>
      <c r="AJ457" s="375">
        <f t="shared" ca="1" si="239"/>
        <v>0</v>
      </c>
    </row>
    <row r="458" spans="1:36" ht="15.75" hidden="1" thickBot="1">
      <c r="A458" s="20"/>
      <c r="B458" s="109">
        <f t="shared" ca="1" si="210"/>
        <v>0</v>
      </c>
      <c r="C458" s="22">
        <f t="shared" ca="1" si="211"/>
        <v>0</v>
      </c>
      <c r="D458" s="22">
        <f t="shared" ca="1" si="212"/>
        <v>0</v>
      </c>
      <c r="E458" s="349">
        <f t="shared" ca="1" si="213"/>
        <v>0</v>
      </c>
      <c r="F458" s="23">
        <f t="shared" ca="1" si="214"/>
        <v>0</v>
      </c>
      <c r="G458" s="376"/>
      <c r="H458" s="109">
        <f t="shared" ca="1" si="215"/>
        <v>0</v>
      </c>
      <c r="I458" s="22">
        <f t="shared" ca="1" si="216"/>
        <v>0</v>
      </c>
      <c r="J458" s="22">
        <f t="shared" ca="1" si="217"/>
        <v>0</v>
      </c>
      <c r="K458" s="349">
        <f t="shared" ca="1" si="218"/>
        <v>0</v>
      </c>
      <c r="L458" s="375">
        <f t="shared" ca="1" si="219"/>
        <v>0</v>
      </c>
      <c r="M458" s="376"/>
      <c r="N458" s="109">
        <f t="shared" ca="1" si="220"/>
        <v>0</v>
      </c>
      <c r="O458" s="22">
        <f t="shared" ca="1" si="221"/>
        <v>0</v>
      </c>
      <c r="P458" s="22">
        <f t="shared" ca="1" si="222"/>
        <v>0</v>
      </c>
      <c r="Q458" s="349">
        <f t="shared" ca="1" si="223"/>
        <v>0</v>
      </c>
      <c r="R458" s="375">
        <f t="shared" ca="1" si="224"/>
        <v>0</v>
      </c>
      <c r="S458" s="376"/>
      <c r="T458" s="109">
        <f t="shared" ca="1" si="225"/>
        <v>0</v>
      </c>
      <c r="U458" s="22">
        <f t="shared" ca="1" si="226"/>
        <v>0</v>
      </c>
      <c r="V458" s="22">
        <f t="shared" ca="1" si="227"/>
        <v>0</v>
      </c>
      <c r="W458" s="349">
        <f t="shared" ca="1" si="228"/>
        <v>0</v>
      </c>
      <c r="X458" s="375">
        <f t="shared" ca="1" si="229"/>
        <v>0</v>
      </c>
      <c r="Y458" s="376"/>
      <c r="Z458" s="109">
        <f t="shared" ca="1" si="230"/>
        <v>0</v>
      </c>
      <c r="AA458" s="22">
        <f t="shared" ca="1" si="231"/>
        <v>0</v>
      </c>
      <c r="AB458" s="22">
        <f t="shared" ca="1" si="232"/>
        <v>0</v>
      </c>
      <c r="AC458" s="349">
        <f t="shared" ca="1" si="233"/>
        <v>0</v>
      </c>
      <c r="AD458" s="375">
        <f t="shared" ca="1" si="234"/>
        <v>0</v>
      </c>
      <c r="AE458" s="376"/>
      <c r="AF458" s="109">
        <f t="shared" ca="1" si="235"/>
        <v>0</v>
      </c>
      <c r="AG458" s="22">
        <f t="shared" ca="1" si="236"/>
        <v>0</v>
      </c>
      <c r="AH458" s="22">
        <f t="shared" ca="1" si="237"/>
        <v>0</v>
      </c>
      <c r="AI458" s="349">
        <f t="shared" ca="1" si="238"/>
        <v>0</v>
      </c>
      <c r="AJ458" s="375">
        <f t="shared" ca="1" si="239"/>
        <v>0</v>
      </c>
    </row>
    <row r="459" spans="1:36" ht="15.75" hidden="1" thickBot="1">
      <c r="A459" s="20"/>
      <c r="B459" s="109">
        <f t="shared" ca="1" si="210"/>
        <v>0</v>
      </c>
      <c r="C459" s="22">
        <f t="shared" ca="1" si="211"/>
        <v>0</v>
      </c>
      <c r="D459" s="22">
        <f t="shared" ca="1" si="212"/>
        <v>0</v>
      </c>
      <c r="E459" s="349">
        <f t="shared" ca="1" si="213"/>
        <v>0</v>
      </c>
      <c r="F459" s="23">
        <f t="shared" ca="1" si="214"/>
        <v>0</v>
      </c>
      <c r="G459" s="376"/>
      <c r="H459" s="109">
        <f t="shared" ca="1" si="215"/>
        <v>0</v>
      </c>
      <c r="I459" s="22">
        <f t="shared" ca="1" si="216"/>
        <v>0</v>
      </c>
      <c r="J459" s="22">
        <f t="shared" ca="1" si="217"/>
        <v>0</v>
      </c>
      <c r="K459" s="349">
        <f t="shared" ca="1" si="218"/>
        <v>0</v>
      </c>
      <c r="L459" s="375">
        <f t="shared" ca="1" si="219"/>
        <v>0</v>
      </c>
      <c r="M459" s="376"/>
      <c r="N459" s="109">
        <f t="shared" ca="1" si="220"/>
        <v>0</v>
      </c>
      <c r="O459" s="22">
        <f t="shared" ca="1" si="221"/>
        <v>0</v>
      </c>
      <c r="P459" s="22">
        <f t="shared" ca="1" si="222"/>
        <v>0</v>
      </c>
      <c r="Q459" s="349">
        <f t="shared" ca="1" si="223"/>
        <v>0</v>
      </c>
      <c r="R459" s="375">
        <f t="shared" ca="1" si="224"/>
        <v>0</v>
      </c>
      <c r="S459" s="376"/>
      <c r="T459" s="109">
        <f t="shared" ca="1" si="225"/>
        <v>0</v>
      </c>
      <c r="U459" s="22">
        <f t="shared" ca="1" si="226"/>
        <v>0</v>
      </c>
      <c r="V459" s="22">
        <f t="shared" ca="1" si="227"/>
        <v>0</v>
      </c>
      <c r="W459" s="349">
        <f t="shared" ca="1" si="228"/>
        <v>0</v>
      </c>
      <c r="X459" s="375">
        <f t="shared" ca="1" si="229"/>
        <v>0</v>
      </c>
      <c r="Y459" s="376"/>
      <c r="Z459" s="109">
        <f t="shared" ca="1" si="230"/>
        <v>0</v>
      </c>
      <c r="AA459" s="22">
        <f t="shared" ca="1" si="231"/>
        <v>0</v>
      </c>
      <c r="AB459" s="22">
        <f t="shared" ca="1" si="232"/>
        <v>0</v>
      </c>
      <c r="AC459" s="349">
        <f t="shared" ca="1" si="233"/>
        <v>0</v>
      </c>
      <c r="AD459" s="375">
        <f t="shared" ca="1" si="234"/>
        <v>0</v>
      </c>
      <c r="AE459" s="376"/>
      <c r="AF459" s="109">
        <f t="shared" ca="1" si="235"/>
        <v>0</v>
      </c>
      <c r="AG459" s="22">
        <f t="shared" ca="1" si="236"/>
        <v>0</v>
      </c>
      <c r="AH459" s="22">
        <f t="shared" ca="1" si="237"/>
        <v>0</v>
      </c>
      <c r="AI459" s="349">
        <f t="shared" ca="1" si="238"/>
        <v>0</v>
      </c>
      <c r="AJ459" s="375">
        <f t="shared" ca="1" si="239"/>
        <v>0</v>
      </c>
    </row>
    <row r="460" spans="1:36" ht="15.75" hidden="1" thickBot="1">
      <c r="A460" s="20"/>
      <c r="B460" s="109">
        <f t="shared" ca="1" si="210"/>
        <v>0</v>
      </c>
      <c r="C460" s="22">
        <f t="shared" ca="1" si="211"/>
        <v>0</v>
      </c>
      <c r="D460" s="22">
        <f t="shared" ca="1" si="212"/>
        <v>0</v>
      </c>
      <c r="E460" s="349">
        <f t="shared" ca="1" si="213"/>
        <v>0</v>
      </c>
      <c r="F460" s="23">
        <f t="shared" ca="1" si="214"/>
        <v>0</v>
      </c>
      <c r="G460" s="376"/>
      <c r="H460" s="109">
        <f t="shared" ca="1" si="215"/>
        <v>0</v>
      </c>
      <c r="I460" s="22">
        <f t="shared" ca="1" si="216"/>
        <v>0</v>
      </c>
      <c r="J460" s="22">
        <f t="shared" ca="1" si="217"/>
        <v>0</v>
      </c>
      <c r="K460" s="349">
        <f t="shared" ca="1" si="218"/>
        <v>0</v>
      </c>
      <c r="L460" s="375">
        <f t="shared" ca="1" si="219"/>
        <v>0</v>
      </c>
      <c r="M460" s="376"/>
      <c r="N460" s="109">
        <f t="shared" ca="1" si="220"/>
        <v>0</v>
      </c>
      <c r="O460" s="22">
        <f t="shared" ca="1" si="221"/>
        <v>0</v>
      </c>
      <c r="P460" s="22">
        <f t="shared" ca="1" si="222"/>
        <v>0</v>
      </c>
      <c r="Q460" s="349">
        <f t="shared" ca="1" si="223"/>
        <v>0</v>
      </c>
      <c r="R460" s="375">
        <f t="shared" ca="1" si="224"/>
        <v>0</v>
      </c>
      <c r="S460" s="376"/>
      <c r="T460" s="109">
        <f t="shared" ca="1" si="225"/>
        <v>0</v>
      </c>
      <c r="U460" s="22">
        <f t="shared" ca="1" si="226"/>
        <v>0</v>
      </c>
      <c r="V460" s="22">
        <f t="shared" ca="1" si="227"/>
        <v>0</v>
      </c>
      <c r="W460" s="349">
        <f t="shared" ca="1" si="228"/>
        <v>0</v>
      </c>
      <c r="X460" s="375">
        <f t="shared" ca="1" si="229"/>
        <v>0</v>
      </c>
      <c r="Y460" s="376"/>
      <c r="Z460" s="109">
        <f t="shared" ca="1" si="230"/>
        <v>0</v>
      </c>
      <c r="AA460" s="22">
        <f t="shared" ca="1" si="231"/>
        <v>0</v>
      </c>
      <c r="AB460" s="22">
        <f t="shared" ca="1" si="232"/>
        <v>0</v>
      </c>
      <c r="AC460" s="349">
        <f t="shared" ca="1" si="233"/>
        <v>0</v>
      </c>
      <c r="AD460" s="375">
        <f t="shared" ca="1" si="234"/>
        <v>0</v>
      </c>
      <c r="AE460" s="376"/>
      <c r="AF460" s="109">
        <f t="shared" ca="1" si="235"/>
        <v>0</v>
      </c>
      <c r="AG460" s="22">
        <f t="shared" ca="1" si="236"/>
        <v>0</v>
      </c>
      <c r="AH460" s="22">
        <f t="shared" ca="1" si="237"/>
        <v>0</v>
      </c>
      <c r="AI460" s="349">
        <f t="shared" ca="1" si="238"/>
        <v>0</v>
      </c>
      <c r="AJ460" s="375">
        <f t="shared" ca="1" si="239"/>
        <v>0</v>
      </c>
    </row>
    <row r="461" spans="1:36" ht="15.75" hidden="1" thickBot="1">
      <c r="A461" s="20"/>
      <c r="B461" s="109">
        <f t="shared" ca="1" si="210"/>
        <v>0</v>
      </c>
      <c r="C461" s="22">
        <f t="shared" ca="1" si="211"/>
        <v>0</v>
      </c>
      <c r="D461" s="22">
        <f t="shared" ca="1" si="212"/>
        <v>0</v>
      </c>
      <c r="E461" s="349">
        <f t="shared" ca="1" si="213"/>
        <v>0</v>
      </c>
      <c r="F461" s="23">
        <f t="shared" ca="1" si="214"/>
        <v>0</v>
      </c>
      <c r="G461" s="376"/>
      <c r="H461" s="109">
        <f t="shared" ca="1" si="215"/>
        <v>0</v>
      </c>
      <c r="I461" s="22">
        <f t="shared" ca="1" si="216"/>
        <v>0</v>
      </c>
      <c r="J461" s="22">
        <f t="shared" ca="1" si="217"/>
        <v>0</v>
      </c>
      <c r="K461" s="349">
        <f t="shared" ca="1" si="218"/>
        <v>0</v>
      </c>
      <c r="L461" s="375">
        <f t="shared" ca="1" si="219"/>
        <v>0</v>
      </c>
      <c r="M461" s="376"/>
      <c r="N461" s="109">
        <f t="shared" ca="1" si="220"/>
        <v>0</v>
      </c>
      <c r="O461" s="22">
        <f t="shared" ca="1" si="221"/>
        <v>0</v>
      </c>
      <c r="P461" s="22">
        <f t="shared" ca="1" si="222"/>
        <v>0</v>
      </c>
      <c r="Q461" s="349">
        <f t="shared" ca="1" si="223"/>
        <v>0</v>
      </c>
      <c r="R461" s="375">
        <f t="shared" ca="1" si="224"/>
        <v>0</v>
      </c>
      <c r="S461" s="376"/>
      <c r="T461" s="109">
        <f t="shared" ca="1" si="225"/>
        <v>0</v>
      </c>
      <c r="U461" s="22">
        <f t="shared" ca="1" si="226"/>
        <v>0</v>
      </c>
      <c r="V461" s="22">
        <f t="shared" ca="1" si="227"/>
        <v>0</v>
      </c>
      <c r="W461" s="349">
        <f t="shared" ca="1" si="228"/>
        <v>0</v>
      </c>
      <c r="X461" s="375">
        <f t="shared" ca="1" si="229"/>
        <v>0</v>
      </c>
      <c r="Y461" s="376"/>
      <c r="Z461" s="109">
        <f t="shared" ca="1" si="230"/>
        <v>0</v>
      </c>
      <c r="AA461" s="22">
        <f t="shared" ca="1" si="231"/>
        <v>0</v>
      </c>
      <c r="AB461" s="22">
        <f t="shared" ca="1" si="232"/>
        <v>0</v>
      </c>
      <c r="AC461" s="349">
        <f t="shared" ca="1" si="233"/>
        <v>0</v>
      </c>
      <c r="AD461" s="375">
        <f t="shared" ca="1" si="234"/>
        <v>0</v>
      </c>
      <c r="AE461" s="376"/>
      <c r="AF461" s="109">
        <f t="shared" ca="1" si="235"/>
        <v>0</v>
      </c>
      <c r="AG461" s="22">
        <f t="shared" ca="1" si="236"/>
        <v>0</v>
      </c>
      <c r="AH461" s="22">
        <f t="shared" ca="1" si="237"/>
        <v>0</v>
      </c>
      <c r="AI461" s="349">
        <f t="shared" ca="1" si="238"/>
        <v>0</v>
      </c>
      <c r="AJ461" s="375">
        <f t="shared" ca="1" si="239"/>
        <v>0</v>
      </c>
    </row>
    <row r="462" spans="1:36" ht="15.75" hidden="1" thickBot="1">
      <c r="A462" s="20"/>
      <c r="B462" s="109">
        <f t="shared" ca="1" si="210"/>
        <v>0</v>
      </c>
      <c r="C462" s="22">
        <f t="shared" ca="1" si="211"/>
        <v>0</v>
      </c>
      <c r="D462" s="22">
        <f t="shared" ca="1" si="212"/>
        <v>0</v>
      </c>
      <c r="E462" s="349">
        <f t="shared" ca="1" si="213"/>
        <v>0</v>
      </c>
      <c r="F462" s="23">
        <f t="shared" ca="1" si="214"/>
        <v>0</v>
      </c>
      <c r="G462" s="376"/>
      <c r="H462" s="109">
        <f t="shared" ca="1" si="215"/>
        <v>0</v>
      </c>
      <c r="I462" s="22">
        <f t="shared" ca="1" si="216"/>
        <v>0</v>
      </c>
      <c r="J462" s="22">
        <f t="shared" ca="1" si="217"/>
        <v>0</v>
      </c>
      <c r="K462" s="349">
        <f t="shared" ca="1" si="218"/>
        <v>0</v>
      </c>
      <c r="L462" s="375">
        <f t="shared" ca="1" si="219"/>
        <v>0</v>
      </c>
      <c r="M462" s="376"/>
      <c r="N462" s="109">
        <f t="shared" ca="1" si="220"/>
        <v>0</v>
      </c>
      <c r="O462" s="22">
        <f t="shared" ca="1" si="221"/>
        <v>0</v>
      </c>
      <c r="P462" s="22">
        <f t="shared" ca="1" si="222"/>
        <v>0</v>
      </c>
      <c r="Q462" s="349">
        <f t="shared" ca="1" si="223"/>
        <v>0</v>
      </c>
      <c r="R462" s="375">
        <f t="shared" ca="1" si="224"/>
        <v>0</v>
      </c>
      <c r="S462" s="376"/>
      <c r="T462" s="109">
        <f t="shared" ca="1" si="225"/>
        <v>0</v>
      </c>
      <c r="U462" s="22">
        <f t="shared" ca="1" si="226"/>
        <v>0</v>
      </c>
      <c r="V462" s="22">
        <f t="shared" ca="1" si="227"/>
        <v>0</v>
      </c>
      <c r="W462" s="349">
        <f t="shared" ca="1" si="228"/>
        <v>0</v>
      </c>
      <c r="X462" s="375">
        <f t="shared" ca="1" si="229"/>
        <v>0</v>
      </c>
      <c r="Y462" s="376"/>
      <c r="Z462" s="109">
        <f t="shared" ca="1" si="230"/>
        <v>0</v>
      </c>
      <c r="AA462" s="22">
        <f t="shared" ca="1" si="231"/>
        <v>0</v>
      </c>
      <c r="AB462" s="22">
        <f t="shared" ca="1" si="232"/>
        <v>0</v>
      </c>
      <c r="AC462" s="349">
        <f t="shared" ca="1" si="233"/>
        <v>0</v>
      </c>
      <c r="AD462" s="375">
        <f t="shared" ca="1" si="234"/>
        <v>0</v>
      </c>
      <c r="AE462" s="376"/>
      <c r="AF462" s="109">
        <f t="shared" ca="1" si="235"/>
        <v>0</v>
      </c>
      <c r="AG462" s="22">
        <f t="shared" ca="1" si="236"/>
        <v>0</v>
      </c>
      <c r="AH462" s="22">
        <f t="shared" ca="1" si="237"/>
        <v>0</v>
      </c>
      <c r="AI462" s="349">
        <f t="shared" ca="1" si="238"/>
        <v>0</v>
      </c>
      <c r="AJ462" s="375">
        <f t="shared" ca="1" si="239"/>
        <v>0</v>
      </c>
    </row>
    <row r="463" spans="1:36" ht="15.75" hidden="1" thickBot="1">
      <c r="A463" s="20"/>
      <c r="B463" s="109">
        <f t="shared" ca="1" si="210"/>
        <v>0</v>
      </c>
      <c r="C463" s="22">
        <f t="shared" ca="1" si="211"/>
        <v>0</v>
      </c>
      <c r="D463" s="22">
        <f t="shared" ca="1" si="212"/>
        <v>0</v>
      </c>
      <c r="E463" s="349">
        <f t="shared" ca="1" si="213"/>
        <v>0</v>
      </c>
      <c r="F463" s="23">
        <f t="shared" ca="1" si="214"/>
        <v>0</v>
      </c>
      <c r="G463" s="376"/>
      <c r="H463" s="109">
        <f t="shared" ca="1" si="215"/>
        <v>0</v>
      </c>
      <c r="I463" s="22">
        <f t="shared" ca="1" si="216"/>
        <v>0</v>
      </c>
      <c r="J463" s="22">
        <f t="shared" ca="1" si="217"/>
        <v>0</v>
      </c>
      <c r="K463" s="349">
        <f t="shared" ca="1" si="218"/>
        <v>0</v>
      </c>
      <c r="L463" s="375">
        <f t="shared" ca="1" si="219"/>
        <v>0</v>
      </c>
      <c r="M463" s="376"/>
      <c r="N463" s="109">
        <f t="shared" ca="1" si="220"/>
        <v>0</v>
      </c>
      <c r="O463" s="22">
        <f t="shared" ca="1" si="221"/>
        <v>0</v>
      </c>
      <c r="P463" s="22">
        <f t="shared" ca="1" si="222"/>
        <v>0</v>
      </c>
      <c r="Q463" s="349">
        <f t="shared" ca="1" si="223"/>
        <v>0</v>
      </c>
      <c r="R463" s="375">
        <f t="shared" ca="1" si="224"/>
        <v>0</v>
      </c>
      <c r="S463" s="376"/>
      <c r="T463" s="109">
        <f t="shared" ca="1" si="225"/>
        <v>0</v>
      </c>
      <c r="U463" s="22">
        <f t="shared" ca="1" si="226"/>
        <v>0</v>
      </c>
      <c r="V463" s="22">
        <f t="shared" ca="1" si="227"/>
        <v>0</v>
      </c>
      <c r="W463" s="349">
        <f t="shared" ca="1" si="228"/>
        <v>0</v>
      </c>
      <c r="X463" s="375">
        <f t="shared" ca="1" si="229"/>
        <v>0</v>
      </c>
      <c r="Y463" s="376"/>
      <c r="Z463" s="109">
        <f t="shared" ca="1" si="230"/>
        <v>0</v>
      </c>
      <c r="AA463" s="22">
        <f t="shared" ca="1" si="231"/>
        <v>0</v>
      </c>
      <c r="AB463" s="22">
        <f t="shared" ca="1" si="232"/>
        <v>0</v>
      </c>
      <c r="AC463" s="349">
        <f t="shared" ca="1" si="233"/>
        <v>0</v>
      </c>
      <c r="AD463" s="375">
        <f t="shared" ca="1" si="234"/>
        <v>0</v>
      </c>
      <c r="AE463" s="376"/>
      <c r="AF463" s="109">
        <f t="shared" ca="1" si="235"/>
        <v>0</v>
      </c>
      <c r="AG463" s="22">
        <f t="shared" ca="1" si="236"/>
        <v>0</v>
      </c>
      <c r="AH463" s="22">
        <f t="shared" ca="1" si="237"/>
        <v>0</v>
      </c>
      <c r="AI463" s="349">
        <f t="shared" ca="1" si="238"/>
        <v>0</v>
      </c>
      <c r="AJ463" s="375">
        <f t="shared" ca="1" si="239"/>
        <v>0</v>
      </c>
    </row>
    <row r="464" spans="1:36" ht="15.75" hidden="1" thickBot="1">
      <c r="A464" s="20"/>
      <c r="B464" s="109">
        <f t="shared" ca="1" si="210"/>
        <v>0</v>
      </c>
      <c r="C464" s="22">
        <f t="shared" ca="1" si="211"/>
        <v>0</v>
      </c>
      <c r="D464" s="22">
        <f t="shared" ca="1" si="212"/>
        <v>0</v>
      </c>
      <c r="E464" s="349">
        <f t="shared" ca="1" si="213"/>
        <v>0</v>
      </c>
      <c r="F464" s="23">
        <f t="shared" ca="1" si="214"/>
        <v>0</v>
      </c>
      <c r="G464" s="376"/>
      <c r="H464" s="109">
        <f t="shared" ca="1" si="215"/>
        <v>0</v>
      </c>
      <c r="I464" s="22">
        <f t="shared" ca="1" si="216"/>
        <v>0</v>
      </c>
      <c r="J464" s="22">
        <f t="shared" ca="1" si="217"/>
        <v>0</v>
      </c>
      <c r="K464" s="349">
        <f t="shared" ca="1" si="218"/>
        <v>0</v>
      </c>
      <c r="L464" s="375">
        <f t="shared" ca="1" si="219"/>
        <v>0</v>
      </c>
      <c r="M464" s="376"/>
      <c r="N464" s="109">
        <f t="shared" ca="1" si="220"/>
        <v>0</v>
      </c>
      <c r="O464" s="22">
        <f t="shared" ca="1" si="221"/>
        <v>0</v>
      </c>
      <c r="P464" s="22">
        <f t="shared" ca="1" si="222"/>
        <v>0</v>
      </c>
      <c r="Q464" s="349">
        <f t="shared" ca="1" si="223"/>
        <v>0</v>
      </c>
      <c r="R464" s="375">
        <f t="shared" ca="1" si="224"/>
        <v>0</v>
      </c>
      <c r="S464" s="376"/>
      <c r="T464" s="109">
        <f t="shared" ca="1" si="225"/>
        <v>0</v>
      </c>
      <c r="U464" s="22">
        <f t="shared" ca="1" si="226"/>
        <v>0</v>
      </c>
      <c r="V464" s="22">
        <f t="shared" ca="1" si="227"/>
        <v>0</v>
      </c>
      <c r="W464" s="349">
        <f t="shared" ca="1" si="228"/>
        <v>0</v>
      </c>
      <c r="X464" s="375">
        <f t="shared" ca="1" si="229"/>
        <v>0</v>
      </c>
      <c r="Y464" s="376"/>
      <c r="Z464" s="109">
        <f t="shared" ca="1" si="230"/>
        <v>0</v>
      </c>
      <c r="AA464" s="22">
        <f t="shared" ca="1" si="231"/>
        <v>0</v>
      </c>
      <c r="AB464" s="22">
        <f t="shared" ca="1" si="232"/>
        <v>0</v>
      </c>
      <c r="AC464" s="349">
        <f t="shared" ca="1" si="233"/>
        <v>0</v>
      </c>
      <c r="AD464" s="375">
        <f t="shared" ca="1" si="234"/>
        <v>0</v>
      </c>
      <c r="AE464" s="376"/>
      <c r="AF464" s="109">
        <f t="shared" ca="1" si="235"/>
        <v>0</v>
      </c>
      <c r="AG464" s="22">
        <f t="shared" ca="1" si="236"/>
        <v>0</v>
      </c>
      <c r="AH464" s="22">
        <f t="shared" ca="1" si="237"/>
        <v>0</v>
      </c>
      <c r="AI464" s="349">
        <f t="shared" ca="1" si="238"/>
        <v>0</v>
      </c>
      <c r="AJ464" s="375">
        <f t="shared" ca="1" si="239"/>
        <v>0</v>
      </c>
    </row>
    <row r="465" spans="1:36" ht="15.75" hidden="1" thickBot="1">
      <c r="A465" s="20"/>
      <c r="B465" s="109">
        <f t="shared" ca="1" si="210"/>
        <v>0</v>
      </c>
      <c r="C465" s="22">
        <f t="shared" ca="1" si="211"/>
        <v>0</v>
      </c>
      <c r="D465" s="22">
        <f t="shared" ca="1" si="212"/>
        <v>0</v>
      </c>
      <c r="E465" s="349">
        <f t="shared" ca="1" si="213"/>
        <v>0</v>
      </c>
      <c r="F465" s="23">
        <f t="shared" ca="1" si="214"/>
        <v>0</v>
      </c>
      <c r="G465" s="376"/>
      <c r="H465" s="109">
        <f t="shared" ca="1" si="215"/>
        <v>0</v>
      </c>
      <c r="I465" s="22">
        <f t="shared" ca="1" si="216"/>
        <v>0</v>
      </c>
      <c r="J465" s="22">
        <f t="shared" ca="1" si="217"/>
        <v>0</v>
      </c>
      <c r="K465" s="349">
        <f t="shared" ca="1" si="218"/>
        <v>0</v>
      </c>
      <c r="L465" s="375">
        <f t="shared" ca="1" si="219"/>
        <v>0</v>
      </c>
      <c r="M465" s="376"/>
      <c r="N465" s="109">
        <f t="shared" ca="1" si="220"/>
        <v>0</v>
      </c>
      <c r="O465" s="22">
        <f t="shared" ca="1" si="221"/>
        <v>0</v>
      </c>
      <c r="P465" s="22">
        <f t="shared" ca="1" si="222"/>
        <v>0</v>
      </c>
      <c r="Q465" s="349">
        <f t="shared" ca="1" si="223"/>
        <v>0</v>
      </c>
      <c r="R465" s="375">
        <f t="shared" ca="1" si="224"/>
        <v>0</v>
      </c>
      <c r="S465" s="376"/>
      <c r="T465" s="109">
        <f t="shared" ca="1" si="225"/>
        <v>0</v>
      </c>
      <c r="U465" s="22">
        <f t="shared" ca="1" si="226"/>
        <v>0</v>
      </c>
      <c r="V465" s="22">
        <f t="shared" ca="1" si="227"/>
        <v>0</v>
      </c>
      <c r="W465" s="349">
        <f t="shared" ca="1" si="228"/>
        <v>0</v>
      </c>
      <c r="X465" s="375">
        <f t="shared" ca="1" si="229"/>
        <v>0</v>
      </c>
      <c r="Y465" s="376"/>
      <c r="Z465" s="109">
        <f t="shared" ca="1" si="230"/>
        <v>0</v>
      </c>
      <c r="AA465" s="22">
        <f t="shared" ca="1" si="231"/>
        <v>0</v>
      </c>
      <c r="AB465" s="22">
        <f t="shared" ca="1" si="232"/>
        <v>0</v>
      </c>
      <c r="AC465" s="349">
        <f t="shared" ca="1" si="233"/>
        <v>0</v>
      </c>
      <c r="AD465" s="375">
        <f t="shared" ca="1" si="234"/>
        <v>0</v>
      </c>
      <c r="AE465" s="376"/>
      <c r="AF465" s="109">
        <f t="shared" ca="1" si="235"/>
        <v>0</v>
      </c>
      <c r="AG465" s="22">
        <f t="shared" ca="1" si="236"/>
        <v>0</v>
      </c>
      <c r="AH465" s="22">
        <f t="shared" ca="1" si="237"/>
        <v>0</v>
      </c>
      <c r="AI465" s="349">
        <f t="shared" ca="1" si="238"/>
        <v>0</v>
      </c>
      <c r="AJ465" s="375">
        <f t="shared" ca="1" si="239"/>
        <v>0</v>
      </c>
    </row>
    <row r="466" spans="1:36" ht="15.75" hidden="1" thickBot="1">
      <c r="A466" s="20"/>
      <c r="B466" s="109">
        <f t="shared" ca="1" si="210"/>
        <v>0</v>
      </c>
      <c r="C466" s="22">
        <f t="shared" ca="1" si="211"/>
        <v>0</v>
      </c>
      <c r="D466" s="22">
        <f t="shared" ca="1" si="212"/>
        <v>0</v>
      </c>
      <c r="E466" s="349">
        <f t="shared" ca="1" si="213"/>
        <v>0</v>
      </c>
      <c r="F466" s="23">
        <f t="shared" ca="1" si="214"/>
        <v>0</v>
      </c>
      <c r="G466" s="376"/>
      <c r="H466" s="109">
        <f t="shared" ca="1" si="215"/>
        <v>0</v>
      </c>
      <c r="I466" s="22">
        <f t="shared" ca="1" si="216"/>
        <v>0</v>
      </c>
      <c r="J466" s="22">
        <f t="shared" ca="1" si="217"/>
        <v>0</v>
      </c>
      <c r="K466" s="349">
        <f t="shared" ca="1" si="218"/>
        <v>0</v>
      </c>
      <c r="L466" s="375">
        <f t="shared" ca="1" si="219"/>
        <v>0</v>
      </c>
      <c r="M466" s="376"/>
      <c r="N466" s="109">
        <f t="shared" ca="1" si="220"/>
        <v>0</v>
      </c>
      <c r="O466" s="22">
        <f t="shared" ca="1" si="221"/>
        <v>0</v>
      </c>
      <c r="P466" s="22">
        <f t="shared" ca="1" si="222"/>
        <v>0</v>
      </c>
      <c r="Q466" s="349">
        <f t="shared" ca="1" si="223"/>
        <v>0</v>
      </c>
      <c r="R466" s="375">
        <f t="shared" ca="1" si="224"/>
        <v>0</v>
      </c>
      <c r="S466" s="376"/>
      <c r="T466" s="109">
        <f t="shared" ca="1" si="225"/>
        <v>0</v>
      </c>
      <c r="U466" s="22">
        <f t="shared" ca="1" si="226"/>
        <v>0</v>
      </c>
      <c r="V466" s="22">
        <f t="shared" ca="1" si="227"/>
        <v>0</v>
      </c>
      <c r="W466" s="349">
        <f t="shared" ca="1" si="228"/>
        <v>0</v>
      </c>
      <c r="X466" s="375">
        <f t="shared" ca="1" si="229"/>
        <v>0</v>
      </c>
      <c r="Y466" s="376"/>
      <c r="Z466" s="109">
        <f t="shared" ca="1" si="230"/>
        <v>0</v>
      </c>
      <c r="AA466" s="22">
        <f t="shared" ca="1" si="231"/>
        <v>0</v>
      </c>
      <c r="AB466" s="22">
        <f t="shared" ca="1" si="232"/>
        <v>0</v>
      </c>
      <c r="AC466" s="349">
        <f t="shared" ca="1" si="233"/>
        <v>0</v>
      </c>
      <c r="AD466" s="375">
        <f t="shared" ca="1" si="234"/>
        <v>0</v>
      </c>
      <c r="AE466" s="376"/>
      <c r="AF466" s="109">
        <f t="shared" ca="1" si="235"/>
        <v>0</v>
      </c>
      <c r="AG466" s="22">
        <f t="shared" ca="1" si="236"/>
        <v>0</v>
      </c>
      <c r="AH466" s="22">
        <f t="shared" ca="1" si="237"/>
        <v>0</v>
      </c>
      <c r="AI466" s="349">
        <f t="shared" ca="1" si="238"/>
        <v>0</v>
      </c>
      <c r="AJ466" s="375">
        <f t="shared" ca="1" si="239"/>
        <v>0</v>
      </c>
    </row>
    <row r="467" spans="1:36" ht="15.75" hidden="1" thickBot="1">
      <c r="A467" s="20"/>
      <c r="B467" s="109">
        <f t="shared" ca="1" si="210"/>
        <v>0</v>
      </c>
      <c r="C467" s="22">
        <f t="shared" ca="1" si="211"/>
        <v>0</v>
      </c>
      <c r="D467" s="22">
        <f t="shared" ca="1" si="212"/>
        <v>0</v>
      </c>
      <c r="E467" s="349">
        <f t="shared" ca="1" si="213"/>
        <v>0</v>
      </c>
      <c r="F467" s="23">
        <f t="shared" ca="1" si="214"/>
        <v>0</v>
      </c>
      <c r="G467" s="376"/>
      <c r="H467" s="109">
        <f t="shared" ca="1" si="215"/>
        <v>0</v>
      </c>
      <c r="I467" s="22">
        <f t="shared" ca="1" si="216"/>
        <v>0</v>
      </c>
      <c r="J467" s="22">
        <f t="shared" ca="1" si="217"/>
        <v>0</v>
      </c>
      <c r="K467" s="349">
        <f t="shared" ca="1" si="218"/>
        <v>0</v>
      </c>
      <c r="L467" s="375">
        <f t="shared" ca="1" si="219"/>
        <v>0</v>
      </c>
      <c r="M467" s="376"/>
      <c r="N467" s="109">
        <f t="shared" ca="1" si="220"/>
        <v>0</v>
      </c>
      <c r="O467" s="22">
        <f t="shared" ca="1" si="221"/>
        <v>0</v>
      </c>
      <c r="P467" s="22">
        <f t="shared" ca="1" si="222"/>
        <v>0</v>
      </c>
      <c r="Q467" s="349">
        <f t="shared" ca="1" si="223"/>
        <v>0</v>
      </c>
      <c r="R467" s="375">
        <f t="shared" ca="1" si="224"/>
        <v>0</v>
      </c>
      <c r="S467" s="376"/>
      <c r="T467" s="109">
        <f t="shared" ca="1" si="225"/>
        <v>0</v>
      </c>
      <c r="U467" s="22">
        <f t="shared" ca="1" si="226"/>
        <v>0</v>
      </c>
      <c r="V467" s="22">
        <f t="shared" ca="1" si="227"/>
        <v>0</v>
      </c>
      <c r="W467" s="349">
        <f t="shared" ca="1" si="228"/>
        <v>0</v>
      </c>
      <c r="X467" s="375">
        <f t="shared" ca="1" si="229"/>
        <v>0</v>
      </c>
      <c r="Y467" s="376"/>
      <c r="Z467" s="109">
        <f t="shared" ca="1" si="230"/>
        <v>0</v>
      </c>
      <c r="AA467" s="22">
        <f t="shared" ca="1" si="231"/>
        <v>0</v>
      </c>
      <c r="AB467" s="22">
        <f t="shared" ca="1" si="232"/>
        <v>0</v>
      </c>
      <c r="AC467" s="349">
        <f t="shared" ca="1" si="233"/>
        <v>0</v>
      </c>
      <c r="AD467" s="375">
        <f t="shared" ca="1" si="234"/>
        <v>0</v>
      </c>
      <c r="AE467" s="376"/>
      <c r="AF467" s="109">
        <f t="shared" ca="1" si="235"/>
        <v>0</v>
      </c>
      <c r="AG467" s="22">
        <f t="shared" ca="1" si="236"/>
        <v>0</v>
      </c>
      <c r="AH467" s="22">
        <f t="shared" ca="1" si="237"/>
        <v>0</v>
      </c>
      <c r="AI467" s="349">
        <f t="shared" ca="1" si="238"/>
        <v>0</v>
      </c>
      <c r="AJ467" s="375">
        <f t="shared" ca="1" si="239"/>
        <v>0</v>
      </c>
    </row>
    <row r="468" spans="1:36" ht="15.75" hidden="1" thickBot="1">
      <c r="A468" s="20"/>
      <c r="B468" s="109">
        <f t="shared" ca="1" si="210"/>
        <v>0</v>
      </c>
      <c r="C468" s="22">
        <f t="shared" ca="1" si="211"/>
        <v>0</v>
      </c>
      <c r="D468" s="22">
        <f t="shared" ca="1" si="212"/>
        <v>0</v>
      </c>
      <c r="E468" s="349">
        <f t="shared" ca="1" si="213"/>
        <v>0</v>
      </c>
      <c r="F468" s="23">
        <f t="shared" ca="1" si="214"/>
        <v>0</v>
      </c>
      <c r="G468" s="376"/>
      <c r="H468" s="109">
        <f t="shared" ca="1" si="215"/>
        <v>0</v>
      </c>
      <c r="I468" s="22">
        <f t="shared" ca="1" si="216"/>
        <v>0</v>
      </c>
      <c r="J468" s="22">
        <f t="shared" ca="1" si="217"/>
        <v>0</v>
      </c>
      <c r="K468" s="349">
        <f t="shared" ca="1" si="218"/>
        <v>0</v>
      </c>
      <c r="L468" s="375">
        <f t="shared" ca="1" si="219"/>
        <v>0</v>
      </c>
      <c r="M468" s="376"/>
      <c r="N468" s="109">
        <f t="shared" ca="1" si="220"/>
        <v>0</v>
      </c>
      <c r="O468" s="22">
        <f t="shared" ca="1" si="221"/>
        <v>0</v>
      </c>
      <c r="P468" s="22">
        <f t="shared" ca="1" si="222"/>
        <v>0</v>
      </c>
      <c r="Q468" s="349">
        <f t="shared" ca="1" si="223"/>
        <v>0</v>
      </c>
      <c r="R468" s="375">
        <f t="shared" ca="1" si="224"/>
        <v>0</v>
      </c>
      <c r="S468" s="376"/>
      <c r="T468" s="109">
        <f t="shared" ca="1" si="225"/>
        <v>0</v>
      </c>
      <c r="U468" s="22">
        <f t="shared" ca="1" si="226"/>
        <v>0</v>
      </c>
      <c r="V468" s="22">
        <f t="shared" ca="1" si="227"/>
        <v>0</v>
      </c>
      <c r="W468" s="349">
        <f t="shared" ca="1" si="228"/>
        <v>0</v>
      </c>
      <c r="X468" s="375">
        <f t="shared" ca="1" si="229"/>
        <v>0</v>
      </c>
      <c r="Y468" s="376"/>
      <c r="Z468" s="109">
        <f t="shared" ca="1" si="230"/>
        <v>0</v>
      </c>
      <c r="AA468" s="22">
        <f t="shared" ca="1" si="231"/>
        <v>0</v>
      </c>
      <c r="AB468" s="22">
        <f t="shared" ca="1" si="232"/>
        <v>0</v>
      </c>
      <c r="AC468" s="349">
        <f t="shared" ca="1" si="233"/>
        <v>0</v>
      </c>
      <c r="AD468" s="375">
        <f t="shared" ca="1" si="234"/>
        <v>0</v>
      </c>
      <c r="AE468" s="376"/>
      <c r="AF468" s="109">
        <f t="shared" ca="1" si="235"/>
        <v>0</v>
      </c>
      <c r="AG468" s="22">
        <f t="shared" ca="1" si="236"/>
        <v>0</v>
      </c>
      <c r="AH468" s="22">
        <f t="shared" ca="1" si="237"/>
        <v>0</v>
      </c>
      <c r="AI468" s="349">
        <f t="shared" ca="1" si="238"/>
        <v>0</v>
      </c>
      <c r="AJ468" s="375">
        <f t="shared" ca="1" si="239"/>
        <v>0</v>
      </c>
    </row>
    <row r="469" spans="1:36" ht="15.75" hidden="1" thickBot="1">
      <c r="A469" s="20"/>
      <c r="B469" s="109">
        <f t="shared" ca="1" si="210"/>
        <v>0</v>
      </c>
      <c r="C469" s="22">
        <f t="shared" ca="1" si="211"/>
        <v>0</v>
      </c>
      <c r="D469" s="22">
        <f t="shared" ca="1" si="212"/>
        <v>0</v>
      </c>
      <c r="E469" s="349">
        <f t="shared" ca="1" si="213"/>
        <v>0</v>
      </c>
      <c r="F469" s="23">
        <f t="shared" ca="1" si="214"/>
        <v>0</v>
      </c>
      <c r="G469" s="376"/>
      <c r="H469" s="109">
        <f t="shared" ca="1" si="215"/>
        <v>0</v>
      </c>
      <c r="I469" s="22">
        <f t="shared" ca="1" si="216"/>
        <v>0</v>
      </c>
      <c r="J469" s="22">
        <f t="shared" ca="1" si="217"/>
        <v>0</v>
      </c>
      <c r="K469" s="349">
        <f t="shared" ca="1" si="218"/>
        <v>0</v>
      </c>
      <c r="L469" s="375">
        <f t="shared" ca="1" si="219"/>
        <v>0</v>
      </c>
      <c r="M469" s="376"/>
      <c r="N469" s="109">
        <f t="shared" ca="1" si="220"/>
        <v>0</v>
      </c>
      <c r="O469" s="22">
        <f t="shared" ca="1" si="221"/>
        <v>0</v>
      </c>
      <c r="P469" s="22">
        <f t="shared" ca="1" si="222"/>
        <v>0</v>
      </c>
      <c r="Q469" s="349">
        <f t="shared" ca="1" si="223"/>
        <v>0</v>
      </c>
      <c r="R469" s="375">
        <f t="shared" ca="1" si="224"/>
        <v>0</v>
      </c>
      <c r="S469" s="376"/>
      <c r="T469" s="109">
        <f t="shared" ca="1" si="225"/>
        <v>0</v>
      </c>
      <c r="U469" s="22">
        <f t="shared" ca="1" si="226"/>
        <v>0</v>
      </c>
      <c r="V469" s="22">
        <f t="shared" ca="1" si="227"/>
        <v>0</v>
      </c>
      <c r="W469" s="349">
        <f t="shared" ca="1" si="228"/>
        <v>0</v>
      </c>
      <c r="X469" s="375">
        <f t="shared" ca="1" si="229"/>
        <v>0</v>
      </c>
      <c r="Y469" s="376"/>
      <c r="Z469" s="109">
        <f t="shared" ca="1" si="230"/>
        <v>0</v>
      </c>
      <c r="AA469" s="22">
        <f t="shared" ca="1" si="231"/>
        <v>0</v>
      </c>
      <c r="AB469" s="22">
        <f t="shared" ca="1" si="232"/>
        <v>0</v>
      </c>
      <c r="AC469" s="349">
        <f t="shared" ca="1" si="233"/>
        <v>0</v>
      </c>
      <c r="AD469" s="375">
        <f t="shared" ca="1" si="234"/>
        <v>0</v>
      </c>
      <c r="AE469" s="376"/>
      <c r="AF469" s="109">
        <f t="shared" ca="1" si="235"/>
        <v>0</v>
      </c>
      <c r="AG469" s="22">
        <f t="shared" ca="1" si="236"/>
        <v>0</v>
      </c>
      <c r="AH469" s="22">
        <f t="shared" ca="1" si="237"/>
        <v>0</v>
      </c>
      <c r="AI469" s="349">
        <f t="shared" ca="1" si="238"/>
        <v>0</v>
      </c>
      <c r="AJ469" s="375">
        <f t="shared" ca="1" si="239"/>
        <v>0</v>
      </c>
    </row>
    <row r="470" spans="1:36" ht="15.75" hidden="1" thickBot="1">
      <c r="A470" s="20"/>
      <c r="B470" s="109">
        <f t="shared" ca="1" si="210"/>
        <v>0</v>
      </c>
      <c r="C470" s="22">
        <f t="shared" ca="1" si="211"/>
        <v>0</v>
      </c>
      <c r="D470" s="22">
        <f t="shared" ca="1" si="212"/>
        <v>0</v>
      </c>
      <c r="E470" s="349">
        <f t="shared" ca="1" si="213"/>
        <v>0</v>
      </c>
      <c r="F470" s="23">
        <f t="shared" ca="1" si="214"/>
        <v>0</v>
      </c>
      <c r="G470" s="376"/>
      <c r="H470" s="109">
        <f t="shared" ca="1" si="215"/>
        <v>0</v>
      </c>
      <c r="I470" s="22">
        <f t="shared" ca="1" si="216"/>
        <v>0</v>
      </c>
      <c r="J470" s="22">
        <f t="shared" ca="1" si="217"/>
        <v>0</v>
      </c>
      <c r="K470" s="349">
        <f t="shared" ca="1" si="218"/>
        <v>0</v>
      </c>
      <c r="L470" s="375">
        <f t="shared" ca="1" si="219"/>
        <v>0</v>
      </c>
      <c r="M470" s="376"/>
      <c r="N470" s="109">
        <f t="shared" ca="1" si="220"/>
        <v>0</v>
      </c>
      <c r="O470" s="22">
        <f t="shared" ca="1" si="221"/>
        <v>0</v>
      </c>
      <c r="P470" s="22">
        <f t="shared" ca="1" si="222"/>
        <v>0</v>
      </c>
      <c r="Q470" s="349">
        <f t="shared" ca="1" si="223"/>
        <v>0</v>
      </c>
      <c r="R470" s="375">
        <f t="shared" ca="1" si="224"/>
        <v>0</v>
      </c>
      <c r="S470" s="376"/>
      <c r="T470" s="109">
        <f t="shared" ca="1" si="225"/>
        <v>0</v>
      </c>
      <c r="U470" s="22">
        <f t="shared" ca="1" si="226"/>
        <v>0</v>
      </c>
      <c r="V470" s="22">
        <f t="shared" ca="1" si="227"/>
        <v>0</v>
      </c>
      <c r="W470" s="349">
        <f t="shared" ca="1" si="228"/>
        <v>0</v>
      </c>
      <c r="X470" s="375">
        <f t="shared" ca="1" si="229"/>
        <v>0</v>
      </c>
      <c r="Y470" s="376"/>
      <c r="Z470" s="109">
        <f t="shared" ca="1" si="230"/>
        <v>0</v>
      </c>
      <c r="AA470" s="22">
        <f t="shared" ca="1" si="231"/>
        <v>0</v>
      </c>
      <c r="AB470" s="22">
        <f t="shared" ca="1" si="232"/>
        <v>0</v>
      </c>
      <c r="AC470" s="349">
        <f t="shared" ca="1" si="233"/>
        <v>0</v>
      </c>
      <c r="AD470" s="375">
        <f t="shared" ca="1" si="234"/>
        <v>0</v>
      </c>
      <c r="AE470" s="376"/>
      <c r="AF470" s="109">
        <f t="shared" ca="1" si="235"/>
        <v>0</v>
      </c>
      <c r="AG470" s="22">
        <f t="shared" ca="1" si="236"/>
        <v>0</v>
      </c>
      <c r="AH470" s="22">
        <f t="shared" ca="1" si="237"/>
        <v>0</v>
      </c>
      <c r="AI470" s="349">
        <f t="shared" ca="1" si="238"/>
        <v>0</v>
      </c>
      <c r="AJ470" s="375">
        <f t="shared" ca="1" si="239"/>
        <v>0</v>
      </c>
    </row>
    <row r="471" spans="1:36" ht="15.75" hidden="1" thickBot="1">
      <c r="A471" s="20"/>
      <c r="B471" s="109">
        <f t="shared" ca="1" si="210"/>
        <v>0</v>
      </c>
      <c r="C471" s="22">
        <f t="shared" ca="1" si="211"/>
        <v>0</v>
      </c>
      <c r="D471" s="22">
        <f t="shared" ca="1" si="212"/>
        <v>0</v>
      </c>
      <c r="E471" s="349">
        <f t="shared" ca="1" si="213"/>
        <v>0</v>
      </c>
      <c r="F471" s="23">
        <f t="shared" ca="1" si="214"/>
        <v>0</v>
      </c>
      <c r="G471" s="376"/>
      <c r="H471" s="109">
        <f t="shared" ca="1" si="215"/>
        <v>0</v>
      </c>
      <c r="I471" s="22">
        <f t="shared" ca="1" si="216"/>
        <v>0</v>
      </c>
      <c r="J471" s="22">
        <f t="shared" ca="1" si="217"/>
        <v>0</v>
      </c>
      <c r="K471" s="349">
        <f t="shared" ca="1" si="218"/>
        <v>0</v>
      </c>
      <c r="L471" s="375">
        <f t="shared" ca="1" si="219"/>
        <v>0</v>
      </c>
      <c r="M471" s="376"/>
      <c r="N471" s="109">
        <f t="shared" ca="1" si="220"/>
        <v>0</v>
      </c>
      <c r="O471" s="22">
        <f t="shared" ca="1" si="221"/>
        <v>0</v>
      </c>
      <c r="P471" s="22">
        <f t="shared" ca="1" si="222"/>
        <v>0</v>
      </c>
      <c r="Q471" s="349">
        <f t="shared" ca="1" si="223"/>
        <v>0</v>
      </c>
      <c r="R471" s="375">
        <f t="shared" ca="1" si="224"/>
        <v>0</v>
      </c>
      <c r="S471" s="376"/>
      <c r="T471" s="109">
        <f t="shared" ca="1" si="225"/>
        <v>0</v>
      </c>
      <c r="U471" s="22">
        <f t="shared" ca="1" si="226"/>
        <v>0</v>
      </c>
      <c r="V471" s="22">
        <f t="shared" ca="1" si="227"/>
        <v>0</v>
      </c>
      <c r="W471" s="349">
        <f t="shared" ca="1" si="228"/>
        <v>0</v>
      </c>
      <c r="X471" s="375">
        <f t="shared" ca="1" si="229"/>
        <v>0</v>
      </c>
      <c r="Y471" s="376"/>
      <c r="Z471" s="109">
        <f t="shared" ca="1" si="230"/>
        <v>0</v>
      </c>
      <c r="AA471" s="22">
        <f t="shared" ca="1" si="231"/>
        <v>0</v>
      </c>
      <c r="AB471" s="22">
        <f t="shared" ca="1" si="232"/>
        <v>0</v>
      </c>
      <c r="AC471" s="349">
        <f t="shared" ca="1" si="233"/>
        <v>0</v>
      </c>
      <c r="AD471" s="375">
        <f t="shared" ca="1" si="234"/>
        <v>0</v>
      </c>
      <c r="AE471" s="376"/>
      <c r="AF471" s="109">
        <f t="shared" ca="1" si="235"/>
        <v>0</v>
      </c>
      <c r="AG471" s="22">
        <f t="shared" ca="1" si="236"/>
        <v>0</v>
      </c>
      <c r="AH471" s="22">
        <f t="shared" ca="1" si="237"/>
        <v>0</v>
      </c>
      <c r="AI471" s="349">
        <f t="shared" ca="1" si="238"/>
        <v>0</v>
      </c>
      <c r="AJ471" s="375">
        <f t="shared" ca="1" si="239"/>
        <v>0</v>
      </c>
    </row>
    <row r="472" spans="1:36" ht="15.75" hidden="1" thickBot="1">
      <c r="A472" s="20"/>
      <c r="B472" s="109">
        <f t="shared" ca="1" si="210"/>
        <v>0</v>
      </c>
      <c r="C472" s="22">
        <f t="shared" ca="1" si="211"/>
        <v>0</v>
      </c>
      <c r="D472" s="22">
        <f t="shared" ca="1" si="212"/>
        <v>0</v>
      </c>
      <c r="E472" s="349">
        <f t="shared" ca="1" si="213"/>
        <v>0</v>
      </c>
      <c r="F472" s="23">
        <f t="shared" ca="1" si="214"/>
        <v>0</v>
      </c>
      <c r="G472" s="376"/>
      <c r="H472" s="109">
        <f t="shared" ca="1" si="215"/>
        <v>0</v>
      </c>
      <c r="I472" s="22">
        <f t="shared" ca="1" si="216"/>
        <v>0</v>
      </c>
      <c r="J472" s="22">
        <f t="shared" ca="1" si="217"/>
        <v>0</v>
      </c>
      <c r="K472" s="349">
        <f t="shared" ca="1" si="218"/>
        <v>0</v>
      </c>
      <c r="L472" s="375">
        <f t="shared" ca="1" si="219"/>
        <v>0</v>
      </c>
      <c r="M472" s="376"/>
      <c r="N472" s="109">
        <f t="shared" ca="1" si="220"/>
        <v>0</v>
      </c>
      <c r="O472" s="22">
        <f t="shared" ca="1" si="221"/>
        <v>0</v>
      </c>
      <c r="P472" s="22">
        <f t="shared" ca="1" si="222"/>
        <v>0</v>
      </c>
      <c r="Q472" s="349">
        <f t="shared" ca="1" si="223"/>
        <v>0</v>
      </c>
      <c r="R472" s="375">
        <f t="shared" ca="1" si="224"/>
        <v>0</v>
      </c>
      <c r="S472" s="376"/>
      <c r="T472" s="109">
        <f t="shared" ca="1" si="225"/>
        <v>0</v>
      </c>
      <c r="U472" s="22">
        <f t="shared" ca="1" si="226"/>
        <v>0</v>
      </c>
      <c r="V472" s="22">
        <f t="shared" ca="1" si="227"/>
        <v>0</v>
      </c>
      <c r="W472" s="349">
        <f t="shared" ca="1" si="228"/>
        <v>0</v>
      </c>
      <c r="X472" s="375">
        <f t="shared" ca="1" si="229"/>
        <v>0</v>
      </c>
      <c r="Y472" s="376"/>
      <c r="Z472" s="109">
        <f t="shared" ca="1" si="230"/>
        <v>0</v>
      </c>
      <c r="AA472" s="22">
        <f t="shared" ca="1" si="231"/>
        <v>0</v>
      </c>
      <c r="AB472" s="22">
        <f t="shared" ca="1" si="232"/>
        <v>0</v>
      </c>
      <c r="AC472" s="349">
        <f t="shared" ca="1" si="233"/>
        <v>0</v>
      </c>
      <c r="AD472" s="375">
        <f t="shared" ca="1" si="234"/>
        <v>0</v>
      </c>
      <c r="AE472" s="376"/>
      <c r="AF472" s="109">
        <f t="shared" ca="1" si="235"/>
        <v>0</v>
      </c>
      <c r="AG472" s="22">
        <f t="shared" ca="1" si="236"/>
        <v>0</v>
      </c>
      <c r="AH472" s="22">
        <f t="shared" ca="1" si="237"/>
        <v>0</v>
      </c>
      <c r="AI472" s="349">
        <f t="shared" ca="1" si="238"/>
        <v>0</v>
      </c>
      <c r="AJ472" s="375">
        <f t="shared" ca="1" si="239"/>
        <v>0</v>
      </c>
    </row>
    <row r="473" spans="1:36" ht="15.75" hidden="1" thickBot="1">
      <c r="A473" s="20"/>
      <c r="B473" s="109">
        <f t="shared" ca="1" si="210"/>
        <v>0</v>
      </c>
      <c r="C473" s="22">
        <f t="shared" ca="1" si="211"/>
        <v>0</v>
      </c>
      <c r="D473" s="22">
        <f t="shared" ca="1" si="212"/>
        <v>0</v>
      </c>
      <c r="E473" s="349">
        <f t="shared" ca="1" si="213"/>
        <v>0</v>
      </c>
      <c r="F473" s="23">
        <f t="shared" ca="1" si="214"/>
        <v>0</v>
      </c>
      <c r="G473" s="376"/>
      <c r="H473" s="109">
        <f t="shared" ca="1" si="215"/>
        <v>0</v>
      </c>
      <c r="I473" s="22">
        <f t="shared" ca="1" si="216"/>
        <v>0</v>
      </c>
      <c r="J473" s="22">
        <f t="shared" ca="1" si="217"/>
        <v>0</v>
      </c>
      <c r="K473" s="349">
        <f t="shared" ca="1" si="218"/>
        <v>0</v>
      </c>
      <c r="L473" s="375">
        <f t="shared" ca="1" si="219"/>
        <v>0</v>
      </c>
      <c r="M473" s="376"/>
      <c r="N473" s="109">
        <f t="shared" ca="1" si="220"/>
        <v>0</v>
      </c>
      <c r="O473" s="22">
        <f t="shared" ca="1" si="221"/>
        <v>0</v>
      </c>
      <c r="P473" s="22">
        <f t="shared" ca="1" si="222"/>
        <v>0</v>
      </c>
      <c r="Q473" s="349">
        <f t="shared" ca="1" si="223"/>
        <v>0</v>
      </c>
      <c r="R473" s="375">
        <f t="shared" ca="1" si="224"/>
        <v>0</v>
      </c>
      <c r="S473" s="376"/>
      <c r="T473" s="109">
        <f t="shared" ca="1" si="225"/>
        <v>0</v>
      </c>
      <c r="U473" s="22">
        <f t="shared" ca="1" si="226"/>
        <v>0</v>
      </c>
      <c r="V473" s="22">
        <f t="shared" ca="1" si="227"/>
        <v>0</v>
      </c>
      <c r="W473" s="349">
        <f t="shared" ca="1" si="228"/>
        <v>0</v>
      </c>
      <c r="X473" s="375">
        <f t="shared" ca="1" si="229"/>
        <v>0</v>
      </c>
      <c r="Y473" s="376"/>
      <c r="Z473" s="109">
        <f t="shared" ca="1" si="230"/>
        <v>0</v>
      </c>
      <c r="AA473" s="22">
        <f t="shared" ca="1" si="231"/>
        <v>0</v>
      </c>
      <c r="AB473" s="22">
        <f t="shared" ca="1" si="232"/>
        <v>0</v>
      </c>
      <c r="AC473" s="349">
        <f t="shared" ca="1" si="233"/>
        <v>0</v>
      </c>
      <c r="AD473" s="375">
        <f t="shared" ca="1" si="234"/>
        <v>0</v>
      </c>
      <c r="AE473" s="376"/>
      <c r="AF473" s="109">
        <f t="shared" ca="1" si="235"/>
        <v>0</v>
      </c>
      <c r="AG473" s="22">
        <f t="shared" ca="1" si="236"/>
        <v>0</v>
      </c>
      <c r="AH473" s="22">
        <f t="shared" ca="1" si="237"/>
        <v>0</v>
      </c>
      <c r="AI473" s="349">
        <f t="shared" ca="1" si="238"/>
        <v>0</v>
      </c>
      <c r="AJ473" s="375">
        <f t="shared" ca="1" si="239"/>
        <v>0</v>
      </c>
    </row>
    <row r="474" spans="1:36" ht="15.75" hidden="1" thickBot="1">
      <c r="A474" s="20"/>
      <c r="B474" s="109">
        <f t="shared" ca="1" si="210"/>
        <v>0</v>
      </c>
      <c r="C474" s="22">
        <f t="shared" ca="1" si="211"/>
        <v>0</v>
      </c>
      <c r="D474" s="22">
        <f t="shared" ca="1" si="212"/>
        <v>0</v>
      </c>
      <c r="E474" s="349">
        <f t="shared" ca="1" si="213"/>
        <v>0</v>
      </c>
      <c r="F474" s="23">
        <f t="shared" ca="1" si="214"/>
        <v>0</v>
      </c>
      <c r="G474" s="376"/>
      <c r="H474" s="109">
        <f t="shared" ca="1" si="215"/>
        <v>0</v>
      </c>
      <c r="I474" s="22">
        <f t="shared" ca="1" si="216"/>
        <v>0</v>
      </c>
      <c r="J474" s="22">
        <f t="shared" ca="1" si="217"/>
        <v>0</v>
      </c>
      <c r="K474" s="349">
        <f t="shared" ca="1" si="218"/>
        <v>0</v>
      </c>
      <c r="L474" s="375">
        <f t="shared" ca="1" si="219"/>
        <v>0</v>
      </c>
      <c r="M474" s="376"/>
      <c r="N474" s="109">
        <f t="shared" ca="1" si="220"/>
        <v>0</v>
      </c>
      <c r="O474" s="22">
        <f t="shared" ca="1" si="221"/>
        <v>0</v>
      </c>
      <c r="P474" s="22">
        <f t="shared" ca="1" si="222"/>
        <v>0</v>
      </c>
      <c r="Q474" s="349">
        <f t="shared" ca="1" si="223"/>
        <v>0</v>
      </c>
      <c r="R474" s="375">
        <f t="shared" ca="1" si="224"/>
        <v>0</v>
      </c>
      <c r="S474" s="376"/>
      <c r="T474" s="109">
        <f t="shared" ca="1" si="225"/>
        <v>0</v>
      </c>
      <c r="U474" s="22">
        <f t="shared" ca="1" si="226"/>
        <v>0</v>
      </c>
      <c r="V474" s="22">
        <f t="shared" ca="1" si="227"/>
        <v>0</v>
      </c>
      <c r="W474" s="349">
        <f t="shared" ca="1" si="228"/>
        <v>0</v>
      </c>
      <c r="X474" s="375">
        <f t="shared" ca="1" si="229"/>
        <v>0</v>
      </c>
      <c r="Y474" s="376"/>
      <c r="Z474" s="109">
        <f t="shared" ca="1" si="230"/>
        <v>0</v>
      </c>
      <c r="AA474" s="22">
        <f t="shared" ca="1" si="231"/>
        <v>0</v>
      </c>
      <c r="AB474" s="22">
        <f t="shared" ca="1" si="232"/>
        <v>0</v>
      </c>
      <c r="AC474" s="349">
        <f t="shared" ca="1" si="233"/>
        <v>0</v>
      </c>
      <c r="AD474" s="375">
        <f t="shared" ca="1" si="234"/>
        <v>0</v>
      </c>
      <c r="AE474" s="376"/>
      <c r="AF474" s="109">
        <f t="shared" ca="1" si="235"/>
        <v>0</v>
      </c>
      <c r="AG474" s="22">
        <f t="shared" ca="1" si="236"/>
        <v>0</v>
      </c>
      <c r="AH474" s="22">
        <f t="shared" ca="1" si="237"/>
        <v>0</v>
      </c>
      <c r="AI474" s="349">
        <f t="shared" ca="1" si="238"/>
        <v>0</v>
      </c>
      <c r="AJ474" s="375">
        <f t="shared" ca="1" si="239"/>
        <v>0</v>
      </c>
    </row>
    <row r="475" spans="1:36" ht="15.75" hidden="1" thickBot="1">
      <c r="A475" s="20"/>
      <c r="B475" s="109">
        <f t="shared" ca="1" si="210"/>
        <v>0</v>
      </c>
      <c r="C475" s="22">
        <f t="shared" ca="1" si="211"/>
        <v>0</v>
      </c>
      <c r="D475" s="22">
        <f t="shared" ca="1" si="212"/>
        <v>0</v>
      </c>
      <c r="E475" s="349">
        <f t="shared" ca="1" si="213"/>
        <v>0</v>
      </c>
      <c r="F475" s="23">
        <f t="shared" ca="1" si="214"/>
        <v>0</v>
      </c>
      <c r="G475" s="376"/>
      <c r="H475" s="109">
        <f t="shared" ca="1" si="215"/>
        <v>0</v>
      </c>
      <c r="I475" s="22">
        <f t="shared" ca="1" si="216"/>
        <v>0</v>
      </c>
      <c r="J475" s="22">
        <f t="shared" ca="1" si="217"/>
        <v>0</v>
      </c>
      <c r="K475" s="349">
        <f t="shared" ca="1" si="218"/>
        <v>0</v>
      </c>
      <c r="L475" s="375">
        <f t="shared" ca="1" si="219"/>
        <v>0</v>
      </c>
      <c r="M475" s="376"/>
      <c r="N475" s="109">
        <f t="shared" ca="1" si="220"/>
        <v>0</v>
      </c>
      <c r="O475" s="22">
        <f t="shared" ca="1" si="221"/>
        <v>0</v>
      </c>
      <c r="P475" s="22">
        <f t="shared" ca="1" si="222"/>
        <v>0</v>
      </c>
      <c r="Q475" s="349">
        <f t="shared" ca="1" si="223"/>
        <v>0</v>
      </c>
      <c r="R475" s="375">
        <f t="shared" ca="1" si="224"/>
        <v>0</v>
      </c>
      <c r="S475" s="376"/>
      <c r="T475" s="109">
        <f t="shared" ca="1" si="225"/>
        <v>0</v>
      </c>
      <c r="U475" s="22">
        <f t="shared" ca="1" si="226"/>
        <v>0</v>
      </c>
      <c r="V475" s="22">
        <f t="shared" ca="1" si="227"/>
        <v>0</v>
      </c>
      <c r="W475" s="349">
        <f t="shared" ca="1" si="228"/>
        <v>0</v>
      </c>
      <c r="X475" s="375">
        <f t="shared" ca="1" si="229"/>
        <v>0</v>
      </c>
      <c r="Y475" s="376"/>
      <c r="Z475" s="109">
        <f t="shared" ca="1" si="230"/>
        <v>0</v>
      </c>
      <c r="AA475" s="22">
        <f t="shared" ca="1" si="231"/>
        <v>0</v>
      </c>
      <c r="AB475" s="22">
        <f t="shared" ca="1" si="232"/>
        <v>0</v>
      </c>
      <c r="AC475" s="349">
        <f t="shared" ca="1" si="233"/>
        <v>0</v>
      </c>
      <c r="AD475" s="375">
        <f t="shared" ca="1" si="234"/>
        <v>0</v>
      </c>
      <c r="AE475" s="376"/>
      <c r="AF475" s="109">
        <f t="shared" ca="1" si="235"/>
        <v>0</v>
      </c>
      <c r="AG475" s="22">
        <f t="shared" ca="1" si="236"/>
        <v>0</v>
      </c>
      <c r="AH475" s="22">
        <f t="shared" ca="1" si="237"/>
        <v>0</v>
      </c>
      <c r="AI475" s="349">
        <f t="shared" ca="1" si="238"/>
        <v>0</v>
      </c>
      <c r="AJ475" s="375">
        <f t="shared" ca="1" si="239"/>
        <v>0</v>
      </c>
    </row>
    <row r="476" spans="1:36" ht="15.75" hidden="1" thickBot="1">
      <c r="A476" s="20"/>
      <c r="B476" s="109">
        <f t="shared" ca="1" si="210"/>
        <v>0</v>
      </c>
      <c r="C476" s="22">
        <f t="shared" ca="1" si="211"/>
        <v>0</v>
      </c>
      <c r="D476" s="22">
        <f t="shared" ca="1" si="212"/>
        <v>0</v>
      </c>
      <c r="E476" s="349">
        <f t="shared" ca="1" si="213"/>
        <v>0</v>
      </c>
      <c r="F476" s="23">
        <f t="shared" ca="1" si="214"/>
        <v>0</v>
      </c>
      <c r="G476" s="376"/>
      <c r="H476" s="109">
        <f t="shared" ca="1" si="215"/>
        <v>0</v>
      </c>
      <c r="I476" s="22">
        <f t="shared" ca="1" si="216"/>
        <v>0</v>
      </c>
      <c r="J476" s="22">
        <f t="shared" ca="1" si="217"/>
        <v>0</v>
      </c>
      <c r="K476" s="349">
        <f t="shared" ca="1" si="218"/>
        <v>0</v>
      </c>
      <c r="L476" s="375">
        <f t="shared" ca="1" si="219"/>
        <v>0</v>
      </c>
      <c r="M476" s="376"/>
      <c r="N476" s="109">
        <f t="shared" ca="1" si="220"/>
        <v>0</v>
      </c>
      <c r="O476" s="22">
        <f t="shared" ca="1" si="221"/>
        <v>0</v>
      </c>
      <c r="P476" s="22">
        <f t="shared" ca="1" si="222"/>
        <v>0</v>
      </c>
      <c r="Q476" s="349">
        <f t="shared" ca="1" si="223"/>
        <v>0</v>
      </c>
      <c r="R476" s="375">
        <f t="shared" ca="1" si="224"/>
        <v>0</v>
      </c>
      <c r="S476" s="376"/>
      <c r="T476" s="109">
        <f t="shared" ca="1" si="225"/>
        <v>0</v>
      </c>
      <c r="U476" s="22">
        <f t="shared" ca="1" si="226"/>
        <v>0</v>
      </c>
      <c r="V476" s="22">
        <f t="shared" ca="1" si="227"/>
        <v>0</v>
      </c>
      <c r="W476" s="349">
        <f t="shared" ca="1" si="228"/>
        <v>0</v>
      </c>
      <c r="X476" s="375">
        <f t="shared" ca="1" si="229"/>
        <v>0</v>
      </c>
      <c r="Y476" s="376"/>
      <c r="Z476" s="109">
        <f t="shared" ca="1" si="230"/>
        <v>0</v>
      </c>
      <c r="AA476" s="22">
        <f t="shared" ca="1" si="231"/>
        <v>0</v>
      </c>
      <c r="AB476" s="22">
        <f t="shared" ca="1" si="232"/>
        <v>0</v>
      </c>
      <c r="AC476" s="349">
        <f t="shared" ca="1" si="233"/>
        <v>0</v>
      </c>
      <c r="AD476" s="375">
        <f t="shared" ca="1" si="234"/>
        <v>0</v>
      </c>
      <c r="AE476" s="376"/>
      <c r="AF476" s="109">
        <f t="shared" ca="1" si="235"/>
        <v>0</v>
      </c>
      <c r="AG476" s="22">
        <f t="shared" ca="1" si="236"/>
        <v>0</v>
      </c>
      <c r="AH476" s="22">
        <f t="shared" ca="1" si="237"/>
        <v>0</v>
      </c>
      <c r="AI476" s="349">
        <f t="shared" ca="1" si="238"/>
        <v>0</v>
      </c>
      <c r="AJ476" s="375">
        <f t="shared" ca="1" si="239"/>
        <v>0</v>
      </c>
    </row>
    <row r="477" spans="1:36" ht="15.75" hidden="1" thickBot="1">
      <c r="A477" s="20"/>
      <c r="B477" s="109">
        <f t="shared" ca="1" si="210"/>
        <v>0</v>
      </c>
      <c r="C477" s="22">
        <f t="shared" ca="1" si="211"/>
        <v>0</v>
      </c>
      <c r="D477" s="22">
        <f t="shared" ca="1" si="212"/>
        <v>0</v>
      </c>
      <c r="E477" s="349">
        <f t="shared" ca="1" si="213"/>
        <v>0</v>
      </c>
      <c r="F477" s="23">
        <f t="shared" ca="1" si="214"/>
        <v>0</v>
      </c>
      <c r="G477" s="376"/>
      <c r="H477" s="109">
        <f t="shared" ca="1" si="215"/>
        <v>0</v>
      </c>
      <c r="I477" s="22">
        <f t="shared" ca="1" si="216"/>
        <v>0</v>
      </c>
      <c r="J477" s="22">
        <f t="shared" ca="1" si="217"/>
        <v>0</v>
      </c>
      <c r="K477" s="349">
        <f t="shared" ca="1" si="218"/>
        <v>0</v>
      </c>
      <c r="L477" s="375">
        <f t="shared" ca="1" si="219"/>
        <v>0</v>
      </c>
      <c r="M477" s="376"/>
      <c r="N477" s="109">
        <f t="shared" ca="1" si="220"/>
        <v>0</v>
      </c>
      <c r="O477" s="22">
        <f t="shared" ca="1" si="221"/>
        <v>0</v>
      </c>
      <c r="P477" s="22">
        <f t="shared" ca="1" si="222"/>
        <v>0</v>
      </c>
      <c r="Q477" s="349">
        <f t="shared" ca="1" si="223"/>
        <v>0</v>
      </c>
      <c r="R477" s="375">
        <f t="shared" ca="1" si="224"/>
        <v>0</v>
      </c>
      <c r="S477" s="376"/>
      <c r="T477" s="109">
        <f t="shared" ca="1" si="225"/>
        <v>0</v>
      </c>
      <c r="U477" s="22">
        <f t="shared" ca="1" si="226"/>
        <v>0</v>
      </c>
      <c r="V477" s="22">
        <f t="shared" ca="1" si="227"/>
        <v>0</v>
      </c>
      <c r="W477" s="349">
        <f t="shared" ca="1" si="228"/>
        <v>0</v>
      </c>
      <c r="X477" s="375">
        <f t="shared" ca="1" si="229"/>
        <v>0</v>
      </c>
      <c r="Y477" s="376"/>
      <c r="Z477" s="109">
        <f t="shared" ca="1" si="230"/>
        <v>0</v>
      </c>
      <c r="AA477" s="22">
        <f t="shared" ca="1" si="231"/>
        <v>0</v>
      </c>
      <c r="AB477" s="22">
        <f t="shared" ca="1" si="232"/>
        <v>0</v>
      </c>
      <c r="AC477" s="349">
        <f t="shared" ca="1" si="233"/>
        <v>0</v>
      </c>
      <c r="AD477" s="375">
        <f t="shared" ca="1" si="234"/>
        <v>0</v>
      </c>
      <c r="AE477" s="376"/>
      <c r="AF477" s="109">
        <f t="shared" ca="1" si="235"/>
        <v>0</v>
      </c>
      <c r="AG477" s="22">
        <f t="shared" ca="1" si="236"/>
        <v>0</v>
      </c>
      <c r="AH477" s="22">
        <f t="shared" ca="1" si="237"/>
        <v>0</v>
      </c>
      <c r="AI477" s="349">
        <f t="shared" ca="1" si="238"/>
        <v>0</v>
      </c>
      <c r="AJ477" s="375">
        <f t="shared" ca="1" si="239"/>
        <v>0</v>
      </c>
    </row>
    <row r="478" spans="1:36" ht="15.75" hidden="1" thickBot="1">
      <c r="A478" s="20"/>
      <c r="B478" s="109">
        <f t="shared" ca="1" si="210"/>
        <v>0</v>
      </c>
      <c r="C478" s="22">
        <f t="shared" ca="1" si="211"/>
        <v>0</v>
      </c>
      <c r="D478" s="22">
        <f t="shared" ca="1" si="212"/>
        <v>0</v>
      </c>
      <c r="E478" s="349">
        <f t="shared" ca="1" si="213"/>
        <v>0</v>
      </c>
      <c r="F478" s="23">
        <f t="shared" ca="1" si="214"/>
        <v>0</v>
      </c>
      <c r="G478" s="376"/>
      <c r="H478" s="109">
        <f t="shared" ca="1" si="215"/>
        <v>0</v>
      </c>
      <c r="I478" s="22">
        <f t="shared" ca="1" si="216"/>
        <v>0</v>
      </c>
      <c r="J478" s="22">
        <f t="shared" ca="1" si="217"/>
        <v>0</v>
      </c>
      <c r="K478" s="349">
        <f t="shared" ca="1" si="218"/>
        <v>0</v>
      </c>
      <c r="L478" s="375">
        <f t="shared" ca="1" si="219"/>
        <v>0</v>
      </c>
      <c r="M478" s="376"/>
      <c r="N478" s="109">
        <f t="shared" ca="1" si="220"/>
        <v>0</v>
      </c>
      <c r="O478" s="22">
        <f t="shared" ca="1" si="221"/>
        <v>0</v>
      </c>
      <c r="P478" s="22">
        <f t="shared" ca="1" si="222"/>
        <v>0</v>
      </c>
      <c r="Q478" s="349">
        <f t="shared" ca="1" si="223"/>
        <v>0</v>
      </c>
      <c r="R478" s="375">
        <f t="shared" ca="1" si="224"/>
        <v>0</v>
      </c>
      <c r="S478" s="376"/>
      <c r="T478" s="109">
        <f t="shared" ca="1" si="225"/>
        <v>0</v>
      </c>
      <c r="U478" s="22">
        <f t="shared" ca="1" si="226"/>
        <v>0</v>
      </c>
      <c r="V478" s="22">
        <f t="shared" ca="1" si="227"/>
        <v>0</v>
      </c>
      <c r="W478" s="349">
        <f t="shared" ca="1" si="228"/>
        <v>0</v>
      </c>
      <c r="X478" s="375">
        <f t="shared" ca="1" si="229"/>
        <v>0</v>
      </c>
      <c r="Y478" s="376"/>
      <c r="Z478" s="109">
        <f t="shared" ca="1" si="230"/>
        <v>0</v>
      </c>
      <c r="AA478" s="22">
        <f t="shared" ca="1" si="231"/>
        <v>0</v>
      </c>
      <c r="AB478" s="22">
        <f t="shared" ca="1" si="232"/>
        <v>0</v>
      </c>
      <c r="AC478" s="349">
        <f t="shared" ca="1" si="233"/>
        <v>0</v>
      </c>
      <c r="AD478" s="375">
        <f t="shared" ca="1" si="234"/>
        <v>0</v>
      </c>
      <c r="AE478" s="376"/>
      <c r="AF478" s="109">
        <f t="shared" ca="1" si="235"/>
        <v>0</v>
      </c>
      <c r="AG478" s="22">
        <f t="shared" ca="1" si="236"/>
        <v>0</v>
      </c>
      <c r="AH478" s="22">
        <f t="shared" ca="1" si="237"/>
        <v>0</v>
      </c>
      <c r="AI478" s="349">
        <f t="shared" ca="1" si="238"/>
        <v>0</v>
      </c>
      <c r="AJ478" s="375">
        <f t="shared" ca="1" si="239"/>
        <v>0</v>
      </c>
    </row>
    <row r="479" spans="1:36" ht="15.75" hidden="1" thickBot="1">
      <c r="A479" s="20"/>
      <c r="B479" s="109">
        <f t="shared" ca="1" si="210"/>
        <v>0</v>
      </c>
      <c r="C479" s="22">
        <f t="shared" ca="1" si="211"/>
        <v>0</v>
      </c>
      <c r="D479" s="22">
        <f t="shared" ca="1" si="212"/>
        <v>0</v>
      </c>
      <c r="E479" s="349">
        <f t="shared" ca="1" si="213"/>
        <v>0</v>
      </c>
      <c r="F479" s="23">
        <f t="shared" ca="1" si="214"/>
        <v>0</v>
      </c>
      <c r="G479" s="376"/>
      <c r="H479" s="109">
        <f t="shared" ca="1" si="215"/>
        <v>0</v>
      </c>
      <c r="I479" s="22">
        <f t="shared" ca="1" si="216"/>
        <v>0</v>
      </c>
      <c r="J479" s="22">
        <f t="shared" ca="1" si="217"/>
        <v>0</v>
      </c>
      <c r="K479" s="349">
        <f t="shared" ca="1" si="218"/>
        <v>0</v>
      </c>
      <c r="L479" s="375">
        <f t="shared" ca="1" si="219"/>
        <v>0</v>
      </c>
      <c r="M479" s="376"/>
      <c r="N479" s="109">
        <f t="shared" ca="1" si="220"/>
        <v>0</v>
      </c>
      <c r="O479" s="22">
        <f t="shared" ca="1" si="221"/>
        <v>0</v>
      </c>
      <c r="P479" s="22">
        <f t="shared" ca="1" si="222"/>
        <v>0</v>
      </c>
      <c r="Q479" s="349">
        <f t="shared" ca="1" si="223"/>
        <v>0</v>
      </c>
      <c r="R479" s="375">
        <f t="shared" ca="1" si="224"/>
        <v>0</v>
      </c>
      <c r="S479" s="376"/>
      <c r="T479" s="109">
        <f t="shared" ca="1" si="225"/>
        <v>0</v>
      </c>
      <c r="U479" s="22">
        <f t="shared" ca="1" si="226"/>
        <v>0</v>
      </c>
      <c r="V479" s="22">
        <f t="shared" ca="1" si="227"/>
        <v>0</v>
      </c>
      <c r="W479" s="349">
        <f t="shared" ca="1" si="228"/>
        <v>0</v>
      </c>
      <c r="X479" s="375">
        <f t="shared" ca="1" si="229"/>
        <v>0</v>
      </c>
      <c r="Y479" s="376"/>
      <c r="Z479" s="109">
        <f t="shared" ca="1" si="230"/>
        <v>0</v>
      </c>
      <c r="AA479" s="22">
        <f t="shared" ca="1" si="231"/>
        <v>0</v>
      </c>
      <c r="AB479" s="22">
        <f t="shared" ca="1" si="232"/>
        <v>0</v>
      </c>
      <c r="AC479" s="349">
        <f t="shared" ca="1" si="233"/>
        <v>0</v>
      </c>
      <c r="AD479" s="375">
        <f t="shared" ca="1" si="234"/>
        <v>0</v>
      </c>
      <c r="AE479" s="376"/>
      <c r="AF479" s="109">
        <f t="shared" ca="1" si="235"/>
        <v>0</v>
      </c>
      <c r="AG479" s="22">
        <f t="shared" ca="1" si="236"/>
        <v>0</v>
      </c>
      <c r="AH479" s="22">
        <f t="shared" ca="1" si="237"/>
        <v>0</v>
      </c>
      <c r="AI479" s="349">
        <f t="shared" ca="1" si="238"/>
        <v>0</v>
      </c>
      <c r="AJ479" s="375">
        <f t="shared" ca="1" si="239"/>
        <v>0</v>
      </c>
    </row>
    <row r="480" spans="1:36" ht="15.75" hidden="1" thickBot="1">
      <c r="A480" s="20"/>
      <c r="B480" s="109">
        <f t="shared" ca="1" si="210"/>
        <v>0</v>
      </c>
      <c r="C480" s="22">
        <f t="shared" ca="1" si="211"/>
        <v>0</v>
      </c>
      <c r="D480" s="22">
        <f t="shared" ca="1" si="212"/>
        <v>0</v>
      </c>
      <c r="E480" s="349">
        <f t="shared" ca="1" si="213"/>
        <v>0</v>
      </c>
      <c r="F480" s="23">
        <f t="shared" ca="1" si="214"/>
        <v>0</v>
      </c>
      <c r="G480" s="376"/>
      <c r="H480" s="109">
        <f t="shared" ca="1" si="215"/>
        <v>0</v>
      </c>
      <c r="I480" s="22">
        <f t="shared" ca="1" si="216"/>
        <v>0</v>
      </c>
      <c r="J480" s="22">
        <f t="shared" ca="1" si="217"/>
        <v>0</v>
      </c>
      <c r="K480" s="349">
        <f t="shared" ca="1" si="218"/>
        <v>0</v>
      </c>
      <c r="L480" s="375">
        <f t="shared" ca="1" si="219"/>
        <v>0</v>
      </c>
      <c r="M480" s="376"/>
      <c r="N480" s="109">
        <f t="shared" ca="1" si="220"/>
        <v>0</v>
      </c>
      <c r="O480" s="22">
        <f t="shared" ca="1" si="221"/>
        <v>0</v>
      </c>
      <c r="P480" s="22">
        <f t="shared" ca="1" si="222"/>
        <v>0</v>
      </c>
      <c r="Q480" s="349">
        <f t="shared" ca="1" si="223"/>
        <v>0</v>
      </c>
      <c r="R480" s="375">
        <f t="shared" ca="1" si="224"/>
        <v>0</v>
      </c>
      <c r="S480" s="376"/>
      <c r="T480" s="109">
        <f t="shared" ca="1" si="225"/>
        <v>0</v>
      </c>
      <c r="U480" s="22">
        <f t="shared" ca="1" si="226"/>
        <v>0</v>
      </c>
      <c r="V480" s="22">
        <f t="shared" ca="1" si="227"/>
        <v>0</v>
      </c>
      <c r="W480" s="349">
        <f t="shared" ca="1" si="228"/>
        <v>0</v>
      </c>
      <c r="X480" s="375">
        <f t="shared" ca="1" si="229"/>
        <v>0</v>
      </c>
      <c r="Y480" s="376"/>
      <c r="Z480" s="109">
        <f t="shared" ca="1" si="230"/>
        <v>0</v>
      </c>
      <c r="AA480" s="22">
        <f t="shared" ca="1" si="231"/>
        <v>0</v>
      </c>
      <c r="AB480" s="22">
        <f t="shared" ca="1" si="232"/>
        <v>0</v>
      </c>
      <c r="AC480" s="349">
        <f t="shared" ca="1" si="233"/>
        <v>0</v>
      </c>
      <c r="AD480" s="375">
        <f t="shared" ca="1" si="234"/>
        <v>0</v>
      </c>
      <c r="AE480" s="376"/>
      <c r="AF480" s="109">
        <f t="shared" ca="1" si="235"/>
        <v>0</v>
      </c>
      <c r="AG480" s="22">
        <f t="shared" ca="1" si="236"/>
        <v>0</v>
      </c>
      <c r="AH480" s="22">
        <f t="shared" ca="1" si="237"/>
        <v>0</v>
      </c>
      <c r="AI480" s="349">
        <f t="shared" ca="1" si="238"/>
        <v>0</v>
      </c>
      <c r="AJ480" s="375">
        <f t="shared" ca="1" si="239"/>
        <v>0</v>
      </c>
    </row>
    <row r="481" spans="1:36" ht="15.75" hidden="1" thickBot="1">
      <c r="A481" s="20"/>
      <c r="B481" s="109">
        <f t="shared" ca="1" si="210"/>
        <v>0</v>
      </c>
      <c r="C481" s="22">
        <f t="shared" ca="1" si="211"/>
        <v>0</v>
      </c>
      <c r="D481" s="22">
        <f t="shared" ca="1" si="212"/>
        <v>0</v>
      </c>
      <c r="E481" s="349">
        <f t="shared" ca="1" si="213"/>
        <v>0</v>
      </c>
      <c r="F481" s="23">
        <f t="shared" ca="1" si="214"/>
        <v>0</v>
      </c>
      <c r="G481" s="376"/>
      <c r="H481" s="109">
        <f t="shared" ca="1" si="215"/>
        <v>0</v>
      </c>
      <c r="I481" s="22">
        <f t="shared" ca="1" si="216"/>
        <v>0</v>
      </c>
      <c r="J481" s="22">
        <f t="shared" ca="1" si="217"/>
        <v>0</v>
      </c>
      <c r="K481" s="349">
        <f t="shared" ca="1" si="218"/>
        <v>0</v>
      </c>
      <c r="L481" s="375">
        <f t="shared" ca="1" si="219"/>
        <v>0</v>
      </c>
      <c r="M481" s="376"/>
      <c r="N481" s="109">
        <f t="shared" ca="1" si="220"/>
        <v>0</v>
      </c>
      <c r="O481" s="22">
        <f t="shared" ca="1" si="221"/>
        <v>0</v>
      </c>
      <c r="P481" s="22">
        <f t="shared" ca="1" si="222"/>
        <v>0</v>
      </c>
      <c r="Q481" s="349">
        <f t="shared" ca="1" si="223"/>
        <v>0</v>
      </c>
      <c r="R481" s="375">
        <f t="shared" ca="1" si="224"/>
        <v>0</v>
      </c>
      <c r="S481" s="376"/>
      <c r="T481" s="109">
        <f t="shared" ca="1" si="225"/>
        <v>0</v>
      </c>
      <c r="U481" s="22">
        <f t="shared" ca="1" si="226"/>
        <v>0</v>
      </c>
      <c r="V481" s="22">
        <f t="shared" ca="1" si="227"/>
        <v>0</v>
      </c>
      <c r="W481" s="349">
        <f t="shared" ca="1" si="228"/>
        <v>0</v>
      </c>
      <c r="X481" s="375">
        <f t="shared" ca="1" si="229"/>
        <v>0</v>
      </c>
      <c r="Y481" s="376"/>
      <c r="Z481" s="109">
        <f t="shared" ca="1" si="230"/>
        <v>0</v>
      </c>
      <c r="AA481" s="22">
        <f t="shared" ca="1" si="231"/>
        <v>0</v>
      </c>
      <c r="AB481" s="22">
        <f t="shared" ca="1" si="232"/>
        <v>0</v>
      </c>
      <c r="AC481" s="349">
        <f t="shared" ca="1" si="233"/>
        <v>0</v>
      </c>
      <c r="AD481" s="375">
        <f t="shared" ca="1" si="234"/>
        <v>0</v>
      </c>
      <c r="AE481" s="376"/>
      <c r="AF481" s="109">
        <f t="shared" ca="1" si="235"/>
        <v>0</v>
      </c>
      <c r="AG481" s="22">
        <f t="shared" ca="1" si="236"/>
        <v>0</v>
      </c>
      <c r="AH481" s="22">
        <f t="shared" ca="1" si="237"/>
        <v>0</v>
      </c>
      <c r="AI481" s="349">
        <f t="shared" ca="1" si="238"/>
        <v>0</v>
      </c>
      <c r="AJ481" s="375">
        <f t="shared" ca="1" si="239"/>
        <v>0</v>
      </c>
    </row>
    <row r="482" spans="1:36" ht="15.75" hidden="1" thickBot="1">
      <c r="A482" s="20"/>
      <c r="B482" s="109">
        <f t="shared" ca="1" si="210"/>
        <v>0</v>
      </c>
      <c r="C482" s="22">
        <f t="shared" ca="1" si="211"/>
        <v>0</v>
      </c>
      <c r="D482" s="22">
        <f t="shared" ca="1" si="212"/>
        <v>0</v>
      </c>
      <c r="E482" s="349">
        <f t="shared" ca="1" si="213"/>
        <v>0</v>
      </c>
      <c r="F482" s="23">
        <f t="shared" ca="1" si="214"/>
        <v>0</v>
      </c>
      <c r="G482" s="376"/>
      <c r="H482" s="109">
        <f t="shared" ca="1" si="215"/>
        <v>0</v>
      </c>
      <c r="I482" s="22">
        <f t="shared" ca="1" si="216"/>
        <v>0</v>
      </c>
      <c r="J482" s="22">
        <f t="shared" ca="1" si="217"/>
        <v>0</v>
      </c>
      <c r="K482" s="349">
        <f t="shared" ca="1" si="218"/>
        <v>0</v>
      </c>
      <c r="L482" s="375">
        <f t="shared" ca="1" si="219"/>
        <v>0</v>
      </c>
      <c r="M482" s="376"/>
      <c r="N482" s="109">
        <f t="shared" ca="1" si="220"/>
        <v>0</v>
      </c>
      <c r="O482" s="22">
        <f t="shared" ca="1" si="221"/>
        <v>0</v>
      </c>
      <c r="P482" s="22">
        <f t="shared" ca="1" si="222"/>
        <v>0</v>
      </c>
      <c r="Q482" s="349">
        <f t="shared" ca="1" si="223"/>
        <v>0</v>
      </c>
      <c r="R482" s="375">
        <f t="shared" ca="1" si="224"/>
        <v>0</v>
      </c>
      <c r="S482" s="376"/>
      <c r="T482" s="109">
        <f t="shared" ca="1" si="225"/>
        <v>0</v>
      </c>
      <c r="U482" s="22">
        <f t="shared" ca="1" si="226"/>
        <v>0</v>
      </c>
      <c r="V482" s="22">
        <f t="shared" ca="1" si="227"/>
        <v>0</v>
      </c>
      <c r="W482" s="349">
        <f t="shared" ca="1" si="228"/>
        <v>0</v>
      </c>
      <c r="X482" s="375">
        <f t="shared" ca="1" si="229"/>
        <v>0</v>
      </c>
      <c r="Y482" s="376"/>
      <c r="Z482" s="109">
        <f t="shared" ca="1" si="230"/>
        <v>0</v>
      </c>
      <c r="AA482" s="22">
        <f t="shared" ca="1" si="231"/>
        <v>0</v>
      </c>
      <c r="AB482" s="22">
        <f t="shared" ca="1" si="232"/>
        <v>0</v>
      </c>
      <c r="AC482" s="349">
        <f t="shared" ca="1" si="233"/>
        <v>0</v>
      </c>
      <c r="AD482" s="375">
        <f t="shared" ca="1" si="234"/>
        <v>0</v>
      </c>
      <c r="AE482" s="376"/>
      <c r="AF482" s="109">
        <f t="shared" ca="1" si="235"/>
        <v>0</v>
      </c>
      <c r="AG482" s="22">
        <f t="shared" ca="1" si="236"/>
        <v>0</v>
      </c>
      <c r="AH482" s="22">
        <f t="shared" ca="1" si="237"/>
        <v>0</v>
      </c>
      <c r="AI482" s="349">
        <f t="shared" ca="1" si="238"/>
        <v>0</v>
      </c>
      <c r="AJ482" s="375">
        <f t="shared" ca="1" si="239"/>
        <v>0</v>
      </c>
    </row>
    <row r="483" spans="1:36" ht="15.75" hidden="1" thickBot="1">
      <c r="A483" s="20"/>
      <c r="B483" s="109">
        <f t="shared" ca="1" si="210"/>
        <v>0</v>
      </c>
      <c r="C483" s="22">
        <f t="shared" ca="1" si="211"/>
        <v>0</v>
      </c>
      <c r="D483" s="22">
        <f t="shared" ca="1" si="212"/>
        <v>0</v>
      </c>
      <c r="E483" s="349">
        <f t="shared" ca="1" si="213"/>
        <v>0</v>
      </c>
      <c r="F483" s="23">
        <f t="shared" ca="1" si="214"/>
        <v>0</v>
      </c>
      <c r="G483" s="376"/>
      <c r="H483" s="109">
        <f t="shared" ca="1" si="215"/>
        <v>0</v>
      </c>
      <c r="I483" s="22">
        <f t="shared" ca="1" si="216"/>
        <v>0</v>
      </c>
      <c r="J483" s="22">
        <f t="shared" ca="1" si="217"/>
        <v>0</v>
      </c>
      <c r="K483" s="349">
        <f t="shared" ca="1" si="218"/>
        <v>0</v>
      </c>
      <c r="L483" s="375">
        <f t="shared" ca="1" si="219"/>
        <v>0</v>
      </c>
      <c r="M483" s="376"/>
      <c r="N483" s="109">
        <f t="shared" ca="1" si="220"/>
        <v>0</v>
      </c>
      <c r="O483" s="22">
        <f t="shared" ca="1" si="221"/>
        <v>0</v>
      </c>
      <c r="P483" s="22">
        <f t="shared" ca="1" si="222"/>
        <v>0</v>
      </c>
      <c r="Q483" s="349">
        <f t="shared" ca="1" si="223"/>
        <v>0</v>
      </c>
      <c r="R483" s="375">
        <f t="shared" ca="1" si="224"/>
        <v>0</v>
      </c>
      <c r="S483" s="376"/>
      <c r="T483" s="109">
        <f t="shared" ca="1" si="225"/>
        <v>0</v>
      </c>
      <c r="U483" s="22">
        <f t="shared" ca="1" si="226"/>
        <v>0</v>
      </c>
      <c r="V483" s="22">
        <f t="shared" ca="1" si="227"/>
        <v>0</v>
      </c>
      <c r="W483" s="349">
        <f t="shared" ca="1" si="228"/>
        <v>0</v>
      </c>
      <c r="X483" s="375">
        <f t="shared" ca="1" si="229"/>
        <v>0</v>
      </c>
      <c r="Y483" s="376"/>
      <c r="Z483" s="109">
        <f t="shared" ca="1" si="230"/>
        <v>0</v>
      </c>
      <c r="AA483" s="22">
        <f t="shared" ca="1" si="231"/>
        <v>0</v>
      </c>
      <c r="AB483" s="22">
        <f t="shared" ca="1" si="232"/>
        <v>0</v>
      </c>
      <c r="AC483" s="349">
        <f t="shared" ca="1" si="233"/>
        <v>0</v>
      </c>
      <c r="AD483" s="375">
        <f t="shared" ca="1" si="234"/>
        <v>0</v>
      </c>
      <c r="AE483" s="376"/>
      <c r="AF483" s="109">
        <f t="shared" ca="1" si="235"/>
        <v>0</v>
      </c>
      <c r="AG483" s="22">
        <f t="shared" ca="1" si="236"/>
        <v>0</v>
      </c>
      <c r="AH483" s="22">
        <f t="shared" ca="1" si="237"/>
        <v>0</v>
      </c>
      <c r="AI483" s="349">
        <f t="shared" ca="1" si="238"/>
        <v>0</v>
      </c>
      <c r="AJ483" s="375">
        <f t="shared" ca="1" si="239"/>
        <v>0</v>
      </c>
    </row>
    <row r="484" spans="1:36" ht="15.75" hidden="1" thickBot="1">
      <c r="A484" s="20"/>
      <c r="B484" s="109">
        <f t="shared" ca="1" si="210"/>
        <v>0</v>
      </c>
      <c r="C484" s="22">
        <f t="shared" ca="1" si="211"/>
        <v>0</v>
      </c>
      <c r="D484" s="22">
        <f t="shared" ca="1" si="212"/>
        <v>0</v>
      </c>
      <c r="E484" s="349">
        <f t="shared" ca="1" si="213"/>
        <v>0</v>
      </c>
      <c r="F484" s="23">
        <f t="shared" ca="1" si="214"/>
        <v>0</v>
      </c>
      <c r="G484" s="376"/>
      <c r="H484" s="109">
        <f t="shared" ca="1" si="215"/>
        <v>0</v>
      </c>
      <c r="I484" s="22">
        <f t="shared" ca="1" si="216"/>
        <v>0</v>
      </c>
      <c r="J484" s="22">
        <f t="shared" ca="1" si="217"/>
        <v>0</v>
      </c>
      <c r="K484" s="349">
        <f t="shared" ca="1" si="218"/>
        <v>0</v>
      </c>
      <c r="L484" s="375">
        <f t="shared" ca="1" si="219"/>
        <v>0</v>
      </c>
      <c r="M484" s="376"/>
      <c r="N484" s="109">
        <f t="shared" ca="1" si="220"/>
        <v>0</v>
      </c>
      <c r="O484" s="22">
        <f t="shared" ca="1" si="221"/>
        <v>0</v>
      </c>
      <c r="P484" s="22">
        <f t="shared" ca="1" si="222"/>
        <v>0</v>
      </c>
      <c r="Q484" s="349">
        <f t="shared" ca="1" si="223"/>
        <v>0</v>
      </c>
      <c r="R484" s="375">
        <f t="shared" ca="1" si="224"/>
        <v>0</v>
      </c>
      <c r="S484" s="376"/>
      <c r="T484" s="109">
        <f t="shared" ca="1" si="225"/>
        <v>0</v>
      </c>
      <c r="U484" s="22">
        <f t="shared" ca="1" si="226"/>
        <v>0</v>
      </c>
      <c r="V484" s="22">
        <f t="shared" ca="1" si="227"/>
        <v>0</v>
      </c>
      <c r="W484" s="349">
        <f t="shared" ca="1" si="228"/>
        <v>0</v>
      </c>
      <c r="X484" s="375">
        <f t="shared" ca="1" si="229"/>
        <v>0</v>
      </c>
      <c r="Y484" s="376"/>
      <c r="Z484" s="109">
        <f t="shared" ca="1" si="230"/>
        <v>0</v>
      </c>
      <c r="AA484" s="22">
        <f t="shared" ca="1" si="231"/>
        <v>0</v>
      </c>
      <c r="AB484" s="22">
        <f t="shared" ca="1" si="232"/>
        <v>0</v>
      </c>
      <c r="AC484" s="349">
        <f t="shared" ca="1" si="233"/>
        <v>0</v>
      </c>
      <c r="AD484" s="375">
        <f t="shared" ca="1" si="234"/>
        <v>0</v>
      </c>
      <c r="AE484" s="376"/>
      <c r="AF484" s="109">
        <f t="shared" ca="1" si="235"/>
        <v>0</v>
      </c>
      <c r="AG484" s="22">
        <f t="shared" ca="1" si="236"/>
        <v>0</v>
      </c>
      <c r="AH484" s="22">
        <f t="shared" ca="1" si="237"/>
        <v>0</v>
      </c>
      <c r="AI484" s="349">
        <f t="shared" ca="1" si="238"/>
        <v>0</v>
      </c>
      <c r="AJ484" s="375">
        <f t="shared" ca="1" si="239"/>
        <v>0</v>
      </c>
    </row>
    <row r="485" spans="1:36" ht="15.75" hidden="1" thickBot="1">
      <c r="A485" s="20"/>
      <c r="B485" s="109">
        <f t="shared" ca="1" si="210"/>
        <v>0</v>
      </c>
      <c r="C485" s="22">
        <f t="shared" ca="1" si="211"/>
        <v>0</v>
      </c>
      <c r="D485" s="22">
        <f t="shared" ca="1" si="212"/>
        <v>0</v>
      </c>
      <c r="E485" s="349">
        <f t="shared" ca="1" si="213"/>
        <v>0</v>
      </c>
      <c r="F485" s="23">
        <f t="shared" ca="1" si="214"/>
        <v>0</v>
      </c>
      <c r="G485" s="376"/>
      <c r="H485" s="109">
        <f t="shared" ca="1" si="215"/>
        <v>0</v>
      </c>
      <c r="I485" s="22">
        <f t="shared" ca="1" si="216"/>
        <v>0</v>
      </c>
      <c r="J485" s="22">
        <f t="shared" ca="1" si="217"/>
        <v>0</v>
      </c>
      <c r="K485" s="349">
        <f t="shared" ca="1" si="218"/>
        <v>0</v>
      </c>
      <c r="L485" s="375">
        <f t="shared" ca="1" si="219"/>
        <v>0</v>
      </c>
      <c r="M485" s="376"/>
      <c r="N485" s="109">
        <f t="shared" ca="1" si="220"/>
        <v>0</v>
      </c>
      <c r="O485" s="22">
        <f t="shared" ca="1" si="221"/>
        <v>0</v>
      </c>
      <c r="P485" s="22">
        <f t="shared" ca="1" si="222"/>
        <v>0</v>
      </c>
      <c r="Q485" s="349">
        <f t="shared" ca="1" si="223"/>
        <v>0</v>
      </c>
      <c r="R485" s="375">
        <f t="shared" ca="1" si="224"/>
        <v>0</v>
      </c>
      <c r="S485" s="376"/>
      <c r="T485" s="109">
        <f t="shared" ca="1" si="225"/>
        <v>0</v>
      </c>
      <c r="U485" s="22">
        <f t="shared" ca="1" si="226"/>
        <v>0</v>
      </c>
      <c r="V485" s="22">
        <f t="shared" ca="1" si="227"/>
        <v>0</v>
      </c>
      <c r="W485" s="349">
        <f t="shared" ca="1" si="228"/>
        <v>0</v>
      </c>
      <c r="X485" s="375">
        <f t="shared" ca="1" si="229"/>
        <v>0</v>
      </c>
      <c r="Y485" s="376"/>
      <c r="Z485" s="109">
        <f t="shared" ca="1" si="230"/>
        <v>0</v>
      </c>
      <c r="AA485" s="22">
        <f t="shared" ca="1" si="231"/>
        <v>0</v>
      </c>
      <c r="AB485" s="22">
        <f t="shared" ca="1" si="232"/>
        <v>0</v>
      </c>
      <c r="AC485" s="349">
        <f t="shared" ca="1" si="233"/>
        <v>0</v>
      </c>
      <c r="AD485" s="375">
        <f t="shared" ca="1" si="234"/>
        <v>0</v>
      </c>
      <c r="AE485" s="376"/>
      <c r="AF485" s="109">
        <f t="shared" ca="1" si="235"/>
        <v>0</v>
      </c>
      <c r="AG485" s="22">
        <f t="shared" ca="1" si="236"/>
        <v>0</v>
      </c>
      <c r="AH485" s="22">
        <f t="shared" ca="1" si="237"/>
        <v>0</v>
      </c>
      <c r="AI485" s="349">
        <f t="shared" ca="1" si="238"/>
        <v>0</v>
      </c>
      <c r="AJ485" s="375">
        <f t="shared" ca="1" si="239"/>
        <v>0</v>
      </c>
    </row>
    <row r="486" spans="1:36" ht="15.75" hidden="1" thickBot="1">
      <c r="A486" s="20">
        <v>4</v>
      </c>
      <c r="B486" s="109">
        <f t="shared" ca="1" si="210"/>
        <v>0</v>
      </c>
      <c r="C486" s="22">
        <f t="shared" ca="1" si="211"/>
        <v>0</v>
      </c>
      <c r="D486" s="22">
        <f t="shared" ca="1" si="212"/>
        <v>0</v>
      </c>
      <c r="E486" s="349">
        <f t="shared" ca="1" si="213"/>
        <v>0</v>
      </c>
      <c r="F486" s="23">
        <f t="shared" ca="1" si="214"/>
        <v>0</v>
      </c>
      <c r="G486" s="376"/>
      <c r="H486" s="109">
        <f t="shared" ca="1" si="215"/>
        <v>0</v>
      </c>
      <c r="I486" s="22">
        <f t="shared" ca="1" si="216"/>
        <v>0</v>
      </c>
      <c r="J486" s="22">
        <f t="shared" ca="1" si="217"/>
        <v>0</v>
      </c>
      <c r="K486" s="349">
        <f t="shared" ca="1" si="218"/>
        <v>0</v>
      </c>
      <c r="L486" s="375">
        <f t="shared" ca="1" si="219"/>
        <v>0</v>
      </c>
      <c r="M486" s="376"/>
      <c r="N486" s="109">
        <f t="shared" ca="1" si="220"/>
        <v>0</v>
      </c>
      <c r="O486" s="22">
        <f t="shared" ca="1" si="221"/>
        <v>0</v>
      </c>
      <c r="P486" s="22">
        <f t="shared" ca="1" si="222"/>
        <v>0</v>
      </c>
      <c r="Q486" s="349">
        <f t="shared" ca="1" si="223"/>
        <v>0</v>
      </c>
      <c r="R486" s="375">
        <f t="shared" ca="1" si="224"/>
        <v>0</v>
      </c>
      <c r="S486" s="376"/>
      <c r="T486" s="109">
        <f t="shared" ca="1" si="225"/>
        <v>0</v>
      </c>
      <c r="U486" s="22">
        <f t="shared" ca="1" si="226"/>
        <v>0</v>
      </c>
      <c r="V486" s="22">
        <f t="shared" ca="1" si="227"/>
        <v>0</v>
      </c>
      <c r="W486" s="349">
        <f t="shared" ca="1" si="228"/>
        <v>0</v>
      </c>
      <c r="X486" s="375">
        <f t="shared" ca="1" si="229"/>
        <v>0</v>
      </c>
      <c r="Y486" s="376"/>
      <c r="Z486" s="109">
        <f t="shared" ca="1" si="230"/>
        <v>0</v>
      </c>
      <c r="AA486" s="22">
        <f t="shared" ca="1" si="231"/>
        <v>0</v>
      </c>
      <c r="AB486" s="22">
        <f t="shared" ca="1" si="232"/>
        <v>0</v>
      </c>
      <c r="AC486" s="349">
        <f t="shared" ca="1" si="233"/>
        <v>0</v>
      </c>
      <c r="AD486" s="375">
        <f t="shared" ca="1" si="234"/>
        <v>0</v>
      </c>
      <c r="AE486" s="376"/>
      <c r="AF486" s="109">
        <f t="shared" ca="1" si="235"/>
        <v>0</v>
      </c>
      <c r="AG486" s="22">
        <f t="shared" ca="1" si="236"/>
        <v>0</v>
      </c>
      <c r="AH486" s="22">
        <f t="shared" ca="1" si="237"/>
        <v>0</v>
      </c>
      <c r="AI486" s="349">
        <f t="shared" ca="1" si="238"/>
        <v>0</v>
      </c>
      <c r="AJ486" s="375">
        <f t="shared" ca="1" si="239"/>
        <v>0</v>
      </c>
    </row>
    <row r="487" spans="1:36" ht="15.75" hidden="1" thickBot="1">
      <c r="A487" s="20">
        <v>5</v>
      </c>
      <c r="B487" s="109">
        <f t="shared" ca="1" si="210"/>
        <v>0</v>
      </c>
      <c r="C487" s="22">
        <f t="shared" ca="1" si="211"/>
        <v>0</v>
      </c>
      <c r="D487" s="22">
        <f t="shared" ca="1" si="212"/>
        <v>0</v>
      </c>
      <c r="E487" s="349">
        <f t="shared" ca="1" si="213"/>
        <v>0</v>
      </c>
      <c r="F487" s="23">
        <f t="shared" ca="1" si="214"/>
        <v>0</v>
      </c>
      <c r="G487" s="376"/>
      <c r="H487" s="109">
        <f t="shared" ca="1" si="215"/>
        <v>0</v>
      </c>
      <c r="I487" s="22">
        <f t="shared" ca="1" si="216"/>
        <v>0</v>
      </c>
      <c r="J487" s="22">
        <f t="shared" ca="1" si="217"/>
        <v>0</v>
      </c>
      <c r="K487" s="349">
        <f t="shared" ca="1" si="218"/>
        <v>0</v>
      </c>
      <c r="L487" s="375">
        <f t="shared" ca="1" si="219"/>
        <v>0</v>
      </c>
      <c r="M487" s="376"/>
      <c r="N487" s="109">
        <f t="shared" ca="1" si="220"/>
        <v>0</v>
      </c>
      <c r="O487" s="22">
        <f t="shared" ca="1" si="221"/>
        <v>0</v>
      </c>
      <c r="P487" s="22">
        <f t="shared" ca="1" si="222"/>
        <v>0</v>
      </c>
      <c r="Q487" s="349">
        <f t="shared" ca="1" si="223"/>
        <v>0</v>
      </c>
      <c r="R487" s="375">
        <f t="shared" ca="1" si="224"/>
        <v>0</v>
      </c>
      <c r="S487" s="376"/>
      <c r="T487" s="109">
        <f t="shared" ca="1" si="225"/>
        <v>0</v>
      </c>
      <c r="U487" s="22">
        <f t="shared" ca="1" si="226"/>
        <v>0</v>
      </c>
      <c r="V487" s="22">
        <f t="shared" ca="1" si="227"/>
        <v>0</v>
      </c>
      <c r="W487" s="349">
        <f t="shared" ca="1" si="228"/>
        <v>0</v>
      </c>
      <c r="X487" s="375">
        <f t="shared" ca="1" si="229"/>
        <v>0</v>
      </c>
      <c r="Y487" s="376"/>
      <c r="Z487" s="109">
        <f t="shared" ca="1" si="230"/>
        <v>0</v>
      </c>
      <c r="AA487" s="22">
        <f t="shared" ca="1" si="231"/>
        <v>0</v>
      </c>
      <c r="AB487" s="22">
        <f t="shared" ca="1" si="232"/>
        <v>0</v>
      </c>
      <c r="AC487" s="349">
        <f t="shared" ca="1" si="233"/>
        <v>0</v>
      </c>
      <c r="AD487" s="375">
        <f t="shared" ca="1" si="234"/>
        <v>0</v>
      </c>
      <c r="AE487" s="376"/>
      <c r="AF487" s="109">
        <f t="shared" ca="1" si="235"/>
        <v>0</v>
      </c>
      <c r="AG487" s="22">
        <f t="shared" ca="1" si="236"/>
        <v>0</v>
      </c>
      <c r="AH487" s="22">
        <f t="shared" ca="1" si="237"/>
        <v>0</v>
      </c>
      <c r="AI487" s="349">
        <f t="shared" ca="1" si="238"/>
        <v>0</v>
      </c>
      <c r="AJ487" s="375">
        <f t="shared" ca="1" si="239"/>
        <v>0</v>
      </c>
    </row>
    <row r="488" spans="1:36" ht="15.75" hidden="1" thickBot="1">
      <c r="A488" s="20">
        <v>3</v>
      </c>
      <c r="B488" s="109">
        <f t="shared" ca="1" si="210"/>
        <v>0</v>
      </c>
      <c r="C488" s="22">
        <f t="shared" ca="1" si="211"/>
        <v>0</v>
      </c>
      <c r="D488" s="22">
        <f t="shared" ca="1" si="212"/>
        <v>0</v>
      </c>
      <c r="E488" s="349">
        <f t="shared" ca="1" si="213"/>
        <v>0</v>
      </c>
      <c r="F488" s="23">
        <f t="shared" ca="1" si="214"/>
        <v>0</v>
      </c>
      <c r="G488" s="376"/>
      <c r="H488" s="109">
        <f t="shared" ca="1" si="215"/>
        <v>0</v>
      </c>
      <c r="I488" s="22">
        <f t="shared" ca="1" si="216"/>
        <v>0</v>
      </c>
      <c r="J488" s="22">
        <f t="shared" ca="1" si="217"/>
        <v>0</v>
      </c>
      <c r="K488" s="349">
        <f t="shared" ca="1" si="218"/>
        <v>0</v>
      </c>
      <c r="L488" s="375">
        <f t="shared" ca="1" si="219"/>
        <v>0</v>
      </c>
      <c r="M488" s="376"/>
      <c r="N488" s="109">
        <f t="shared" ca="1" si="220"/>
        <v>0</v>
      </c>
      <c r="O488" s="22">
        <f t="shared" ca="1" si="221"/>
        <v>0</v>
      </c>
      <c r="P488" s="22">
        <f t="shared" ca="1" si="222"/>
        <v>0</v>
      </c>
      <c r="Q488" s="349">
        <f t="shared" ca="1" si="223"/>
        <v>0</v>
      </c>
      <c r="R488" s="375">
        <f t="shared" ca="1" si="224"/>
        <v>0</v>
      </c>
      <c r="S488" s="376"/>
      <c r="T488" s="109">
        <f t="shared" ca="1" si="225"/>
        <v>0</v>
      </c>
      <c r="U488" s="22">
        <f t="shared" ca="1" si="226"/>
        <v>0</v>
      </c>
      <c r="V488" s="22">
        <f t="shared" ca="1" si="227"/>
        <v>0</v>
      </c>
      <c r="W488" s="349">
        <f t="shared" ca="1" si="228"/>
        <v>0</v>
      </c>
      <c r="X488" s="375">
        <f t="shared" ca="1" si="229"/>
        <v>0</v>
      </c>
      <c r="Y488" s="376"/>
      <c r="Z488" s="109">
        <f t="shared" ca="1" si="230"/>
        <v>0</v>
      </c>
      <c r="AA488" s="22">
        <f t="shared" ca="1" si="231"/>
        <v>0</v>
      </c>
      <c r="AB488" s="22">
        <f t="shared" ca="1" si="232"/>
        <v>0</v>
      </c>
      <c r="AC488" s="349">
        <f t="shared" ca="1" si="233"/>
        <v>0</v>
      </c>
      <c r="AD488" s="375">
        <f t="shared" ca="1" si="234"/>
        <v>0</v>
      </c>
      <c r="AE488" s="376"/>
      <c r="AF488" s="109">
        <f t="shared" ca="1" si="235"/>
        <v>0</v>
      </c>
      <c r="AG488" s="22">
        <f t="shared" ca="1" si="236"/>
        <v>0</v>
      </c>
      <c r="AH488" s="22">
        <f t="shared" ca="1" si="237"/>
        <v>0</v>
      </c>
      <c r="AI488" s="349">
        <f t="shared" ca="1" si="238"/>
        <v>0</v>
      </c>
      <c r="AJ488" s="375">
        <f t="shared" ca="1" si="239"/>
        <v>0</v>
      </c>
    </row>
    <row r="489" spans="1:36" ht="15.75" hidden="1" thickBot="1">
      <c r="A489" s="20"/>
      <c r="B489" s="109">
        <f t="shared" ca="1" si="210"/>
        <v>0</v>
      </c>
      <c r="C489" s="22">
        <f t="shared" ca="1" si="211"/>
        <v>0</v>
      </c>
      <c r="D489" s="22">
        <f t="shared" ca="1" si="212"/>
        <v>0</v>
      </c>
      <c r="E489" s="349">
        <f t="shared" ca="1" si="213"/>
        <v>0</v>
      </c>
      <c r="F489" s="23">
        <f t="shared" ca="1" si="214"/>
        <v>0</v>
      </c>
      <c r="G489" s="376"/>
      <c r="H489" s="109">
        <f t="shared" ca="1" si="215"/>
        <v>0</v>
      </c>
      <c r="I489" s="22">
        <f t="shared" ca="1" si="216"/>
        <v>0</v>
      </c>
      <c r="J489" s="22">
        <f t="shared" ca="1" si="217"/>
        <v>0</v>
      </c>
      <c r="K489" s="349">
        <f t="shared" ca="1" si="218"/>
        <v>0</v>
      </c>
      <c r="L489" s="375">
        <f t="shared" ca="1" si="219"/>
        <v>0</v>
      </c>
      <c r="M489" s="376"/>
      <c r="N489" s="109">
        <f t="shared" ca="1" si="220"/>
        <v>0</v>
      </c>
      <c r="O489" s="22">
        <f t="shared" ca="1" si="221"/>
        <v>0</v>
      </c>
      <c r="P489" s="22">
        <f t="shared" ca="1" si="222"/>
        <v>0</v>
      </c>
      <c r="Q489" s="349">
        <f t="shared" ca="1" si="223"/>
        <v>0</v>
      </c>
      <c r="R489" s="375">
        <f t="shared" ca="1" si="224"/>
        <v>0</v>
      </c>
      <c r="S489" s="376"/>
      <c r="T489" s="109">
        <f t="shared" ca="1" si="225"/>
        <v>0</v>
      </c>
      <c r="U489" s="22">
        <f t="shared" ca="1" si="226"/>
        <v>0</v>
      </c>
      <c r="V489" s="22">
        <f t="shared" ca="1" si="227"/>
        <v>0</v>
      </c>
      <c r="W489" s="349">
        <f t="shared" ca="1" si="228"/>
        <v>0</v>
      </c>
      <c r="X489" s="375">
        <f t="shared" ca="1" si="229"/>
        <v>0</v>
      </c>
      <c r="Y489" s="376"/>
      <c r="Z489" s="109">
        <f t="shared" ca="1" si="230"/>
        <v>0</v>
      </c>
      <c r="AA489" s="22">
        <f t="shared" ca="1" si="231"/>
        <v>0</v>
      </c>
      <c r="AB489" s="22">
        <f t="shared" ca="1" si="232"/>
        <v>0</v>
      </c>
      <c r="AC489" s="349">
        <f t="shared" ca="1" si="233"/>
        <v>0</v>
      </c>
      <c r="AD489" s="375">
        <f t="shared" ca="1" si="234"/>
        <v>0</v>
      </c>
      <c r="AE489" s="376"/>
      <c r="AF489" s="109">
        <f t="shared" ca="1" si="235"/>
        <v>0</v>
      </c>
      <c r="AG489" s="22">
        <f t="shared" ca="1" si="236"/>
        <v>0</v>
      </c>
      <c r="AH489" s="22">
        <f t="shared" ca="1" si="237"/>
        <v>0</v>
      </c>
      <c r="AI489" s="349">
        <f t="shared" ca="1" si="238"/>
        <v>0</v>
      </c>
      <c r="AJ489" s="375">
        <f t="shared" ca="1" si="239"/>
        <v>0</v>
      </c>
    </row>
    <row r="490" spans="1:36" ht="15.75" hidden="1" thickBot="1">
      <c r="A490" s="20">
        <v>6</v>
      </c>
      <c r="B490" s="109">
        <f t="shared" ca="1" si="210"/>
        <v>0</v>
      </c>
      <c r="C490" s="22">
        <f t="shared" ca="1" si="211"/>
        <v>0</v>
      </c>
      <c r="D490" s="22">
        <f t="shared" ca="1" si="212"/>
        <v>0</v>
      </c>
      <c r="E490" s="349">
        <f t="shared" ca="1" si="213"/>
        <v>0</v>
      </c>
      <c r="F490" s="23">
        <f t="shared" ca="1" si="214"/>
        <v>0</v>
      </c>
      <c r="G490" s="376"/>
      <c r="H490" s="109">
        <f t="shared" ca="1" si="215"/>
        <v>0</v>
      </c>
      <c r="I490" s="22">
        <f t="shared" ca="1" si="216"/>
        <v>0</v>
      </c>
      <c r="J490" s="22">
        <f t="shared" ca="1" si="217"/>
        <v>0</v>
      </c>
      <c r="K490" s="349">
        <f t="shared" ca="1" si="218"/>
        <v>0</v>
      </c>
      <c r="L490" s="375">
        <f t="shared" ca="1" si="219"/>
        <v>0</v>
      </c>
      <c r="M490" s="376"/>
      <c r="N490" s="109">
        <f t="shared" ca="1" si="220"/>
        <v>0</v>
      </c>
      <c r="O490" s="22">
        <f t="shared" ca="1" si="221"/>
        <v>0</v>
      </c>
      <c r="P490" s="22">
        <f t="shared" ca="1" si="222"/>
        <v>0</v>
      </c>
      <c r="Q490" s="349">
        <f t="shared" ca="1" si="223"/>
        <v>0</v>
      </c>
      <c r="R490" s="375">
        <f t="shared" ca="1" si="224"/>
        <v>0</v>
      </c>
      <c r="S490" s="376"/>
      <c r="T490" s="109">
        <f t="shared" ca="1" si="225"/>
        <v>0</v>
      </c>
      <c r="U490" s="22">
        <f t="shared" ca="1" si="226"/>
        <v>0</v>
      </c>
      <c r="V490" s="22">
        <f t="shared" ca="1" si="227"/>
        <v>0</v>
      </c>
      <c r="W490" s="349">
        <f t="shared" ca="1" si="228"/>
        <v>0</v>
      </c>
      <c r="X490" s="375">
        <f t="shared" ca="1" si="229"/>
        <v>0</v>
      </c>
      <c r="Y490" s="376"/>
      <c r="Z490" s="109">
        <f t="shared" ca="1" si="230"/>
        <v>0</v>
      </c>
      <c r="AA490" s="22">
        <f t="shared" ca="1" si="231"/>
        <v>0</v>
      </c>
      <c r="AB490" s="22">
        <f t="shared" ca="1" si="232"/>
        <v>0</v>
      </c>
      <c r="AC490" s="349">
        <f t="shared" ca="1" si="233"/>
        <v>0</v>
      </c>
      <c r="AD490" s="375">
        <f t="shared" ca="1" si="234"/>
        <v>0</v>
      </c>
      <c r="AE490" s="376"/>
      <c r="AF490" s="109">
        <f t="shared" ca="1" si="235"/>
        <v>0</v>
      </c>
      <c r="AG490" s="22">
        <f t="shared" ca="1" si="236"/>
        <v>0</v>
      </c>
      <c r="AH490" s="22">
        <f t="shared" ca="1" si="237"/>
        <v>0</v>
      </c>
      <c r="AI490" s="349">
        <f t="shared" ca="1" si="238"/>
        <v>0</v>
      </c>
      <c r="AJ490" s="375">
        <f t="shared" ca="1" si="239"/>
        <v>0</v>
      </c>
    </row>
    <row r="491" spans="1:36" ht="15.75" hidden="1" thickBot="1">
      <c r="A491" s="20">
        <v>4</v>
      </c>
      <c r="B491" s="109">
        <f t="shared" ca="1" si="210"/>
        <v>0</v>
      </c>
      <c r="C491" s="22">
        <f t="shared" ca="1" si="211"/>
        <v>0</v>
      </c>
      <c r="D491" s="22">
        <f t="shared" ca="1" si="212"/>
        <v>0</v>
      </c>
      <c r="E491" s="349">
        <f t="shared" ca="1" si="213"/>
        <v>0</v>
      </c>
      <c r="F491" s="23">
        <f t="shared" ca="1" si="214"/>
        <v>0</v>
      </c>
      <c r="G491" s="376"/>
      <c r="H491" s="109">
        <f t="shared" ca="1" si="215"/>
        <v>0</v>
      </c>
      <c r="I491" s="22">
        <f t="shared" ca="1" si="216"/>
        <v>0</v>
      </c>
      <c r="J491" s="22">
        <f t="shared" ca="1" si="217"/>
        <v>0</v>
      </c>
      <c r="K491" s="349">
        <f t="shared" ca="1" si="218"/>
        <v>0</v>
      </c>
      <c r="L491" s="375">
        <f t="shared" ca="1" si="219"/>
        <v>0</v>
      </c>
      <c r="M491" s="376"/>
      <c r="N491" s="109">
        <f t="shared" ca="1" si="220"/>
        <v>0</v>
      </c>
      <c r="O491" s="22">
        <f t="shared" ca="1" si="221"/>
        <v>0</v>
      </c>
      <c r="P491" s="22">
        <f t="shared" ca="1" si="222"/>
        <v>0</v>
      </c>
      <c r="Q491" s="349">
        <f t="shared" ca="1" si="223"/>
        <v>0</v>
      </c>
      <c r="R491" s="375">
        <f t="shared" ca="1" si="224"/>
        <v>0</v>
      </c>
      <c r="S491" s="376"/>
      <c r="T491" s="109">
        <f t="shared" ca="1" si="225"/>
        <v>0</v>
      </c>
      <c r="U491" s="22">
        <f t="shared" ca="1" si="226"/>
        <v>0</v>
      </c>
      <c r="V491" s="22">
        <f t="shared" ca="1" si="227"/>
        <v>0</v>
      </c>
      <c r="W491" s="349">
        <f t="shared" ca="1" si="228"/>
        <v>0</v>
      </c>
      <c r="X491" s="375">
        <f t="shared" ca="1" si="229"/>
        <v>0</v>
      </c>
      <c r="Y491" s="376"/>
      <c r="Z491" s="109">
        <f t="shared" ca="1" si="230"/>
        <v>0</v>
      </c>
      <c r="AA491" s="22">
        <f t="shared" ca="1" si="231"/>
        <v>0</v>
      </c>
      <c r="AB491" s="22">
        <f t="shared" ca="1" si="232"/>
        <v>0</v>
      </c>
      <c r="AC491" s="349">
        <f t="shared" ca="1" si="233"/>
        <v>0</v>
      </c>
      <c r="AD491" s="375">
        <f t="shared" ca="1" si="234"/>
        <v>0</v>
      </c>
      <c r="AE491" s="376"/>
      <c r="AF491" s="109">
        <f t="shared" ca="1" si="235"/>
        <v>0</v>
      </c>
      <c r="AG491" s="22">
        <f t="shared" ca="1" si="236"/>
        <v>0</v>
      </c>
      <c r="AH491" s="22">
        <f t="shared" ca="1" si="237"/>
        <v>0</v>
      </c>
      <c r="AI491" s="349">
        <f t="shared" ca="1" si="238"/>
        <v>0</v>
      </c>
      <c r="AJ491" s="375">
        <f t="shared" ca="1" si="239"/>
        <v>0</v>
      </c>
    </row>
    <row r="492" spans="1:36" ht="15.75" hidden="1" thickBot="1">
      <c r="A492" s="20"/>
      <c r="B492" s="109">
        <f t="shared" ca="1" si="210"/>
        <v>0</v>
      </c>
      <c r="C492" s="22">
        <f t="shared" ca="1" si="211"/>
        <v>0</v>
      </c>
      <c r="D492" s="22">
        <f t="shared" ca="1" si="212"/>
        <v>0</v>
      </c>
      <c r="E492" s="349">
        <f t="shared" ca="1" si="213"/>
        <v>0</v>
      </c>
      <c r="F492" s="23">
        <f t="shared" ca="1" si="214"/>
        <v>0</v>
      </c>
      <c r="G492" s="376"/>
      <c r="H492" s="109">
        <f t="shared" ca="1" si="215"/>
        <v>0</v>
      </c>
      <c r="I492" s="22">
        <f t="shared" ca="1" si="216"/>
        <v>0</v>
      </c>
      <c r="J492" s="22">
        <f t="shared" ca="1" si="217"/>
        <v>0</v>
      </c>
      <c r="K492" s="349">
        <f t="shared" ca="1" si="218"/>
        <v>0</v>
      </c>
      <c r="L492" s="375">
        <f t="shared" ca="1" si="219"/>
        <v>0</v>
      </c>
      <c r="M492" s="376"/>
      <c r="N492" s="109">
        <f t="shared" ca="1" si="220"/>
        <v>0</v>
      </c>
      <c r="O492" s="22">
        <f t="shared" ca="1" si="221"/>
        <v>0</v>
      </c>
      <c r="P492" s="22">
        <f t="shared" ca="1" si="222"/>
        <v>0</v>
      </c>
      <c r="Q492" s="349">
        <f t="shared" ca="1" si="223"/>
        <v>0</v>
      </c>
      <c r="R492" s="375">
        <f t="shared" ca="1" si="224"/>
        <v>0</v>
      </c>
      <c r="S492" s="376"/>
      <c r="T492" s="109">
        <f t="shared" ca="1" si="225"/>
        <v>0</v>
      </c>
      <c r="U492" s="22">
        <f t="shared" ca="1" si="226"/>
        <v>0</v>
      </c>
      <c r="V492" s="22">
        <f t="shared" ca="1" si="227"/>
        <v>0</v>
      </c>
      <c r="W492" s="349">
        <f t="shared" ca="1" si="228"/>
        <v>0</v>
      </c>
      <c r="X492" s="375">
        <f t="shared" ca="1" si="229"/>
        <v>0</v>
      </c>
      <c r="Y492" s="376"/>
      <c r="Z492" s="109">
        <f t="shared" ca="1" si="230"/>
        <v>0</v>
      </c>
      <c r="AA492" s="22">
        <f t="shared" ca="1" si="231"/>
        <v>0</v>
      </c>
      <c r="AB492" s="22">
        <f t="shared" ca="1" si="232"/>
        <v>0</v>
      </c>
      <c r="AC492" s="349">
        <f t="shared" ca="1" si="233"/>
        <v>0</v>
      </c>
      <c r="AD492" s="375">
        <f t="shared" ca="1" si="234"/>
        <v>0</v>
      </c>
      <c r="AE492" s="376"/>
      <c r="AF492" s="109">
        <f t="shared" ca="1" si="235"/>
        <v>0</v>
      </c>
      <c r="AG492" s="22">
        <f t="shared" ca="1" si="236"/>
        <v>0</v>
      </c>
      <c r="AH492" s="22">
        <f t="shared" ca="1" si="237"/>
        <v>0</v>
      </c>
      <c r="AI492" s="349">
        <f t="shared" ca="1" si="238"/>
        <v>0</v>
      </c>
      <c r="AJ492" s="375">
        <f t="shared" ca="1" si="239"/>
        <v>0</v>
      </c>
    </row>
    <row r="493" spans="1:36" ht="15.75" hidden="1" thickBot="1">
      <c r="A493" s="20">
        <v>5</v>
      </c>
      <c r="B493" s="109">
        <f t="shared" ca="1" si="210"/>
        <v>0</v>
      </c>
      <c r="C493" s="22">
        <f t="shared" ca="1" si="211"/>
        <v>0</v>
      </c>
      <c r="D493" s="22">
        <f t="shared" ca="1" si="212"/>
        <v>0</v>
      </c>
      <c r="E493" s="349">
        <f t="shared" ca="1" si="213"/>
        <v>0</v>
      </c>
      <c r="F493" s="23">
        <f t="shared" ca="1" si="214"/>
        <v>0</v>
      </c>
      <c r="G493" s="376"/>
      <c r="H493" s="109">
        <f t="shared" ca="1" si="215"/>
        <v>0</v>
      </c>
      <c r="I493" s="22">
        <f t="shared" ca="1" si="216"/>
        <v>0</v>
      </c>
      <c r="J493" s="22">
        <f t="shared" ca="1" si="217"/>
        <v>0</v>
      </c>
      <c r="K493" s="349">
        <f t="shared" ca="1" si="218"/>
        <v>0</v>
      </c>
      <c r="L493" s="375">
        <f t="shared" ca="1" si="219"/>
        <v>0</v>
      </c>
      <c r="M493" s="376"/>
      <c r="N493" s="109">
        <f t="shared" ca="1" si="220"/>
        <v>0</v>
      </c>
      <c r="O493" s="22">
        <f t="shared" ca="1" si="221"/>
        <v>0</v>
      </c>
      <c r="P493" s="22">
        <f t="shared" ca="1" si="222"/>
        <v>0</v>
      </c>
      <c r="Q493" s="349">
        <f t="shared" ca="1" si="223"/>
        <v>0</v>
      </c>
      <c r="R493" s="375">
        <f t="shared" ca="1" si="224"/>
        <v>0</v>
      </c>
      <c r="S493" s="376"/>
      <c r="T493" s="109">
        <f t="shared" ca="1" si="225"/>
        <v>0</v>
      </c>
      <c r="U493" s="22">
        <f t="shared" ca="1" si="226"/>
        <v>0</v>
      </c>
      <c r="V493" s="22">
        <f t="shared" ca="1" si="227"/>
        <v>0</v>
      </c>
      <c r="W493" s="349">
        <f t="shared" ca="1" si="228"/>
        <v>0</v>
      </c>
      <c r="X493" s="375">
        <f t="shared" ca="1" si="229"/>
        <v>0</v>
      </c>
      <c r="Y493" s="376"/>
      <c r="Z493" s="109">
        <f t="shared" ca="1" si="230"/>
        <v>0</v>
      </c>
      <c r="AA493" s="22">
        <f t="shared" ca="1" si="231"/>
        <v>0</v>
      </c>
      <c r="AB493" s="22">
        <f t="shared" ca="1" si="232"/>
        <v>0</v>
      </c>
      <c r="AC493" s="349">
        <f t="shared" ca="1" si="233"/>
        <v>0</v>
      </c>
      <c r="AD493" s="375">
        <f t="shared" ca="1" si="234"/>
        <v>0</v>
      </c>
      <c r="AE493" s="376"/>
      <c r="AF493" s="109">
        <f t="shared" ca="1" si="235"/>
        <v>0</v>
      </c>
      <c r="AG493" s="22">
        <f t="shared" ca="1" si="236"/>
        <v>0</v>
      </c>
      <c r="AH493" s="22">
        <f t="shared" ca="1" si="237"/>
        <v>0</v>
      </c>
      <c r="AI493" s="349">
        <f t="shared" ca="1" si="238"/>
        <v>0</v>
      </c>
      <c r="AJ493" s="375">
        <f t="shared" ca="1" si="239"/>
        <v>0</v>
      </c>
    </row>
    <row r="494" spans="1:36" ht="15.75" hidden="1" thickBot="1">
      <c r="A494" s="20">
        <v>7</v>
      </c>
      <c r="B494" s="109">
        <f t="shared" ca="1" si="210"/>
        <v>0</v>
      </c>
      <c r="C494" s="22">
        <f t="shared" ca="1" si="211"/>
        <v>0</v>
      </c>
      <c r="D494" s="22">
        <f t="shared" ca="1" si="212"/>
        <v>0</v>
      </c>
      <c r="E494" s="349">
        <f t="shared" ca="1" si="213"/>
        <v>0</v>
      </c>
      <c r="F494" s="23">
        <f t="shared" ca="1" si="214"/>
        <v>0</v>
      </c>
      <c r="G494" s="376"/>
      <c r="H494" s="109">
        <f t="shared" ca="1" si="215"/>
        <v>0</v>
      </c>
      <c r="I494" s="22">
        <f t="shared" ca="1" si="216"/>
        <v>0</v>
      </c>
      <c r="J494" s="22">
        <f t="shared" ca="1" si="217"/>
        <v>0</v>
      </c>
      <c r="K494" s="349">
        <f t="shared" ca="1" si="218"/>
        <v>0</v>
      </c>
      <c r="L494" s="375">
        <f t="shared" ca="1" si="219"/>
        <v>0</v>
      </c>
      <c r="M494" s="376"/>
      <c r="N494" s="109">
        <f t="shared" ca="1" si="220"/>
        <v>0</v>
      </c>
      <c r="O494" s="22">
        <f t="shared" ca="1" si="221"/>
        <v>0</v>
      </c>
      <c r="P494" s="22">
        <f t="shared" ca="1" si="222"/>
        <v>0</v>
      </c>
      <c r="Q494" s="349">
        <f t="shared" ca="1" si="223"/>
        <v>0</v>
      </c>
      <c r="R494" s="375">
        <f t="shared" ca="1" si="224"/>
        <v>0</v>
      </c>
      <c r="S494" s="376"/>
      <c r="T494" s="109">
        <f t="shared" ca="1" si="225"/>
        <v>0</v>
      </c>
      <c r="U494" s="22">
        <f t="shared" ca="1" si="226"/>
        <v>0</v>
      </c>
      <c r="V494" s="22">
        <f t="shared" ca="1" si="227"/>
        <v>0</v>
      </c>
      <c r="W494" s="349">
        <f t="shared" ca="1" si="228"/>
        <v>0</v>
      </c>
      <c r="X494" s="375">
        <f t="shared" ca="1" si="229"/>
        <v>0</v>
      </c>
      <c r="Y494" s="376"/>
      <c r="Z494" s="109">
        <f t="shared" ca="1" si="230"/>
        <v>0</v>
      </c>
      <c r="AA494" s="22">
        <f t="shared" ca="1" si="231"/>
        <v>0</v>
      </c>
      <c r="AB494" s="22">
        <f t="shared" ca="1" si="232"/>
        <v>0</v>
      </c>
      <c r="AC494" s="349">
        <f t="shared" ca="1" si="233"/>
        <v>0</v>
      </c>
      <c r="AD494" s="375">
        <f t="shared" ca="1" si="234"/>
        <v>0</v>
      </c>
      <c r="AE494" s="376"/>
      <c r="AF494" s="109">
        <f t="shared" ca="1" si="235"/>
        <v>0</v>
      </c>
      <c r="AG494" s="22">
        <f t="shared" ca="1" si="236"/>
        <v>0</v>
      </c>
      <c r="AH494" s="22">
        <f t="shared" ca="1" si="237"/>
        <v>0</v>
      </c>
      <c r="AI494" s="349">
        <f t="shared" ca="1" si="238"/>
        <v>0</v>
      </c>
      <c r="AJ494" s="375">
        <f t="shared" ca="1" si="239"/>
        <v>0</v>
      </c>
    </row>
    <row r="495" spans="1:36" ht="15.75" hidden="1" thickBot="1">
      <c r="A495" s="20">
        <v>5</v>
      </c>
      <c r="B495" s="109">
        <f t="shared" ca="1" si="210"/>
        <v>0</v>
      </c>
      <c r="C495" s="22">
        <f t="shared" ca="1" si="211"/>
        <v>0</v>
      </c>
      <c r="D495" s="22">
        <f t="shared" ca="1" si="212"/>
        <v>0</v>
      </c>
      <c r="E495" s="349">
        <f t="shared" ca="1" si="213"/>
        <v>0</v>
      </c>
      <c r="F495" s="23">
        <f t="shared" ca="1" si="214"/>
        <v>0</v>
      </c>
      <c r="G495" s="376"/>
      <c r="H495" s="109">
        <f t="shared" ca="1" si="215"/>
        <v>0</v>
      </c>
      <c r="I495" s="22">
        <f t="shared" ca="1" si="216"/>
        <v>0</v>
      </c>
      <c r="J495" s="22">
        <f t="shared" ca="1" si="217"/>
        <v>0</v>
      </c>
      <c r="K495" s="349">
        <f t="shared" ca="1" si="218"/>
        <v>0</v>
      </c>
      <c r="L495" s="375">
        <f t="shared" ca="1" si="219"/>
        <v>0</v>
      </c>
      <c r="M495" s="376"/>
      <c r="N495" s="109">
        <f t="shared" ca="1" si="220"/>
        <v>0</v>
      </c>
      <c r="O495" s="22">
        <f t="shared" ca="1" si="221"/>
        <v>0</v>
      </c>
      <c r="P495" s="22">
        <f t="shared" ca="1" si="222"/>
        <v>0</v>
      </c>
      <c r="Q495" s="349">
        <f t="shared" ca="1" si="223"/>
        <v>0</v>
      </c>
      <c r="R495" s="375">
        <f t="shared" ca="1" si="224"/>
        <v>0</v>
      </c>
      <c r="S495" s="376"/>
      <c r="T495" s="109">
        <f t="shared" ca="1" si="225"/>
        <v>0</v>
      </c>
      <c r="U495" s="22">
        <f t="shared" ca="1" si="226"/>
        <v>0</v>
      </c>
      <c r="V495" s="22">
        <f t="shared" ca="1" si="227"/>
        <v>0</v>
      </c>
      <c r="W495" s="349">
        <f t="shared" ca="1" si="228"/>
        <v>0</v>
      </c>
      <c r="X495" s="375">
        <f t="shared" ca="1" si="229"/>
        <v>0</v>
      </c>
      <c r="Y495" s="376"/>
      <c r="Z495" s="109">
        <f t="shared" ca="1" si="230"/>
        <v>0</v>
      </c>
      <c r="AA495" s="22">
        <f t="shared" ca="1" si="231"/>
        <v>0</v>
      </c>
      <c r="AB495" s="22">
        <f t="shared" ca="1" si="232"/>
        <v>0</v>
      </c>
      <c r="AC495" s="349">
        <f t="shared" ca="1" si="233"/>
        <v>0</v>
      </c>
      <c r="AD495" s="375">
        <f t="shared" ca="1" si="234"/>
        <v>0</v>
      </c>
      <c r="AE495" s="376"/>
      <c r="AF495" s="109">
        <f t="shared" ca="1" si="235"/>
        <v>0</v>
      </c>
      <c r="AG495" s="22">
        <f t="shared" ca="1" si="236"/>
        <v>0</v>
      </c>
      <c r="AH495" s="22">
        <f t="shared" ca="1" si="237"/>
        <v>0</v>
      </c>
      <c r="AI495" s="349">
        <f t="shared" ca="1" si="238"/>
        <v>0</v>
      </c>
      <c r="AJ495" s="375">
        <f t="shared" ca="1" si="239"/>
        <v>0</v>
      </c>
    </row>
    <row r="496" spans="1:36" ht="15.75" hidden="1" thickBot="1">
      <c r="A496" s="20">
        <v>4</v>
      </c>
      <c r="B496" s="109">
        <f t="shared" ca="1" si="210"/>
        <v>0</v>
      </c>
      <c r="C496" s="22">
        <f t="shared" ca="1" si="211"/>
        <v>0</v>
      </c>
      <c r="D496" s="22">
        <f t="shared" ca="1" si="212"/>
        <v>0</v>
      </c>
      <c r="E496" s="349">
        <f t="shared" ca="1" si="213"/>
        <v>0</v>
      </c>
      <c r="F496" s="23">
        <f t="shared" ca="1" si="214"/>
        <v>0</v>
      </c>
      <c r="G496" s="376"/>
      <c r="H496" s="109">
        <f t="shared" ca="1" si="215"/>
        <v>0</v>
      </c>
      <c r="I496" s="22">
        <f t="shared" ca="1" si="216"/>
        <v>0</v>
      </c>
      <c r="J496" s="22">
        <f t="shared" ca="1" si="217"/>
        <v>0</v>
      </c>
      <c r="K496" s="349">
        <f t="shared" ca="1" si="218"/>
        <v>0</v>
      </c>
      <c r="L496" s="375">
        <f t="shared" ca="1" si="219"/>
        <v>0</v>
      </c>
      <c r="M496" s="376"/>
      <c r="N496" s="109">
        <f t="shared" ca="1" si="220"/>
        <v>0</v>
      </c>
      <c r="O496" s="22">
        <f t="shared" ca="1" si="221"/>
        <v>0</v>
      </c>
      <c r="P496" s="22">
        <f t="shared" ca="1" si="222"/>
        <v>0</v>
      </c>
      <c r="Q496" s="349">
        <f t="shared" ca="1" si="223"/>
        <v>0</v>
      </c>
      <c r="R496" s="375">
        <f t="shared" ca="1" si="224"/>
        <v>0</v>
      </c>
      <c r="S496" s="376"/>
      <c r="T496" s="109">
        <f t="shared" ca="1" si="225"/>
        <v>0</v>
      </c>
      <c r="U496" s="22">
        <f t="shared" ca="1" si="226"/>
        <v>0</v>
      </c>
      <c r="V496" s="22">
        <f t="shared" ca="1" si="227"/>
        <v>0</v>
      </c>
      <c r="W496" s="349">
        <f t="shared" ca="1" si="228"/>
        <v>0</v>
      </c>
      <c r="X496" s="375">
        <f t="shared" ca="1" si="229"/>
        <v>0</v>
      </c>
      <c r="Y496" s="376"/>
      <c r="Z496" s="109">
        <f t="shared" ca="1" si="230"/>
        <v>0</v>
      </c>
      <c r="AA496" s="22">
        <f t="shared" ca="1" si="231"/>
        <v>0</v>
      </c>
      <c r="AB496" s="22">
        <f t="shared" ca="1" si="232"/>
        <v>0</v>
      </c>
      <c r="AC496" s="349">
        <f t="shared" ca="1" si="233"/>
        <v>0</v>
      </c>
      <c r="AD496" s="375">
        <f t="shared" ca="1" si="234"/>
        <v>0</v>
      </c>
      <c r="AE496" s="376"/>
      <c r="AF496" s="109">
        <f t="shared" ca="1" si="235"/>
        <v>0</v>
      </c>
      <c r="AG496" s="22">
        <f t="shared" ca="1" si="236"/>
        <v>0</v>
      </c>
      <c r="AH496" s="22">
        <f t="shared" ca="1" si="237"/>
        <v>0</v>
      </c>
      <c r="AI496" s="349">
        <f t="shared" ca="1" si="238"/>
        <v>0</v>
      </c>
      <c r="AJ496" s="375">
        <f t="shared" ca="1" si="239"/>
        <v>0</v>
      </c>
    </row>
    <row r="497" spans="1:36" ht="15.75" hidden="1" thickBot="1">
      <c r="A497" s="20">
        <v>5</v>
      </c>
      <c r="B497" s="109">
        <f t="shared" ca="1" si="210"/>
        <v>0</v>
      </c>
      <c r="C497" s="22">
        <f t="shared" ca="1" si="211"/>
        <v>0</v>
      </c>
      <c r="D497" s="22">
        <f t="shared" ca="1" si="212"/>
        <v>0</v>
      </c>
      <c r="E497" s="349">
        <f t="shared" ca="1" si="213"/>
        <v>0</v>
      </c>
      <c r="F497" s="23">
        <f t="shared" ca="1" si="214"/>
        <v>0</v>
      </c>
      <c r="G497" s="376"/>
      <c r="H497" s="109">
        <f t="shared" ca="1" si="215"/>
        <v>0</v>
      </c>
      <c r="I497" s="22">
        <f t="shared" ca="1" si="216"/>
        <v>0</v>
      </c>
      <c r="J497" s="22">
        <f t="shared" ca="1" si="217"/>
        <v>0</v>
      </c>
      <c r="K497" s="349">
        <f t="shared" ca="1" si="218"/>
        <v>0</v>
      </c>
      <c r="L497" s="375">
        <f t="shared" ca="1" si="219"/>
        <v>0</v>
      </c>
      <c r="M497" s="376"/>
      <c r="N497" s="109">
        <f t="shared" ca="1" si="220"/>
        <v>0</v>
      </c>
      <c r="O497" s="22">
        <f t="shared" ca="1" si="221"/>
        <v>0</v>
      </c>
      <c r="P497" s="22">
        <f t="shared" ca="1" si="222"/>
        <v>0</v>
      </c>
      <c r="Q497" s="349">
        <f t="shared" ca="1" si="223"/>
        <v>0</v>
      </c>
      <c r="R497" s="375">
        <f t="shared" ca="1" si="224"/>
        <v>0</v>
      </c>
      <c r="S497" s="376"/>
      <c r="T497" s="109">
        <f t="shared" ca="1" si="225"/>
        <v>0</v>
      </c>
      <c r="U497" s="22">
        <f t="shared" ca="1" si="226"/>
        <v>0</v>
      </c>
      <c r="V497" s="22">
        <f t="shared" ca="1" si="227"/>
        <v>0</v>
      </c>
      <c r="W497" s="349">
        <f t="shared" ca="1" si="228"/>
        <v>0</v>
      </c>
      <c r="X497" s="375">
        <f t="shared" ca="1" si="229"/>
        <v>0</v>
      </c>
      <c r="Y497" s="376"/>
      <c r="Z497" s="109">
        <f t="shared" ca="1" si="230"/>
        <v>0</v>
      </c>
      <c r="AA497" s="22">
        <f t="shared" ca="1" si="231"/>
        <v>0</v>
      </c>
      <c r="AB497" s="22">
        <f t="shared" ca="1" si="232"/>
        <v>0</v>
      </c>
      <c r="AC497" s="349">
        <f t="shared" ca="1" si="233"/>
        <v>0</v>
      </c>
      <c r="AD497" s="375">
        <f t="shared" ca="1" si="234"/>
        <v>0</v>
      </c>
      <c r="AE497" s="376"/>
      <c r="AF497" s="109">
        <f t="shared" ca="1" si="235"/>
        <v>0</v>
      </c>
      <c r="AG497" s="22">
        <f t="shared" ca="1" si="236"/>
        <v>0</v>
      </c>
      <c r="AH497" s="22">
        <f t="shared" ca="1" si="237"/>
        <v>0</v>
      </c>
      <c r="AI497" s="349">
        <f t="shared" ca="1" si="238"/>
        <v>0</v>
      </c>
      <c r="AJ497" s="375">
        <f t="shared" ca="1" si="239"/>
        <v>0</v>
      </c>
    </row>
    <row r="498" spans="1:36" ht="15.75" hidden="1" thickBot="1">
      <c r="A498" s="20"/>
      <c r="B498" s="109">
        <f t="shared" ca="1" si="210"/>
        <v>0</v>
      </c>
      <c r="C498" s="22">
        <f t="shared" ca="1" si="211"/>
        <v>0</v>
      </c>
      <c r="D498" s="22">
        <f t="shared" ca="1" si="212"/>
        <v>0</v>
      </c>
      <c r="E498" s="349">
        <f t="shared" ca="1" si="213"/>
        <v>0</v>
      </c>
      <c r="F498" s="23">
        <f t="shared" ca="1" si="214"/>
        <v>0</v>
      </c>
      <c r="G498" s="376"/>
      <c r="H498" s="109">
        <f t="shared" ca="1" si="215"/>
        <v>0</v>
      </c>
      <c r="I498" s="22">
        <f t="shared" ca="1" si="216"/>
        <v>0</v>
      </c>
      <c r="J498" s="22">
        <f t="shared" ca="1" si="217"/>
        <v>0</v>
      </c>
      <c r="K498" s="349">
        <f t="shared" ca="1" si="218"/>
        <v>0</v>
      </c>
      <c r="L498" s="375">
        <f t="shared" ca="1" si="219"/>
        <v>0</v>
      </c>
      <c r="M498" s="376"/>
      <c r="N498" s="109">
        <f t="shared" ca="1" si="220"/>
        <v>0</v>
      </c>
      <c r="O498" s="22">
        <f t="shared" ca="1" si="221"/>
        <v>0</v>
      </c>
      <c r="P498" s="22">
        <f t="shared" ca="1" si="222"/>
        <v>0</v>
      </c>
      <c r="Q498" s="349">
        <f t="shared" ca="1" si="223"/>
        <v>0</v>
      </c>
      <c r="R498" s="375">
        <f t="shared" ca="1" si="224"/>
        <v>0</v>
      </c>
      <c r="S498" s="376"/>
      <c r="T498" s="109">
        <f t="shared" ca="1" si="225"/>
        <v>0</v>
      </c>
      <c r="U498" s="22">
        <f t="shared" ca="1" si="226"/>
        <v>0</v>
      </c>
      <c r="V498" s="22">
        <f t="shared" ca="1" si="227"/>
        <v>0</v>
      </c>
      <c r="W498" s="349">
        <f t="shared" ca="1" si="228"/>
        <v>0</v>
      </c>
      <c r="X498" s="375">
        <f t="shared" ca="1" si="229"/>
        <v>0</v>
      </c>
      <c r="Y498" s="376"/>
      <c r="Z498" s="109">
        <f t="shared" ca="1" si="230"/>
        <v>0</v>
      </c>
      <c r="AA498" s="22">
        <f t="shared" ca="1" si="231"/>
        <v>0</v>
      </c>
      <c r="AB498" s="22">
        <f t="shared" ca="1" si="232"/>
        <v>0</v>
      </c>
      <c r="AC498" s="349">
        <f t="shared" ca="1" si="233"/>
        <v>0</v>
      </c>
      <c r="AD498" s="375">
        <f t="shared" ca="1" si="234"/>
        <v>0</v>
      </c>
      <c r="AE498" s="376"/>
      <c r="AF498" s="109">
        <f t="shared" ca="1" si="235"/>
        <v>0</v>
      </c>
      <c r="AG498" s="22">
        <f t="shared" ca="1" si="236"/>
        <v>0</v>
      </c>
      <c r="AH498" s="22">
        <f t="shared" ca="1" si="237"/>
        <v>0</v>
      </c>
      <c r="AI498" s="349">
        <f t="shared" ca="1" si="238"/>
        <v>0</v>
      </c>
      <c r="AJ498" s="375">
        <f t="shared" ca="1" si="239"/>
        <v>0</v>
      </c>
    </row>
    <row r="499" spans="1:36" ht="15.75" hidden="1" thickBot="1">
      <c r="A499" s="20"/>
      <c r="B499" s="109">
        <f t="shared" ca="1" si="210"/>
        <v>0</v>
      </c>
      <c r="C499" s="22">
        <f t="shared" ca="1" si="211"/>
        <v>0</v>
      </c>
      <c r="D499" s="22">
        <f t="shared" ca="1" si="212"/>
        <v>0</v>
      </c>
      <c r="E499" s="349">
        <f t="shared" ca="1" si="213"/>
        <v>0</v>
      </c>
      <c r="F499" s="23">
        <f t="shared" ca="1" si="214"/>
        <v>0</v>
      </c>
      <c r="G499" s="376"/>
      <c r="H499" s="109">
        <f t="shared" ca="1" si="215"/>
        <v>0</v>
      </c>
      <c r="I499" s="22">
        <f t="shared" ca="1" si="216"/>
        <v>0</v>
      </c>
      <c r="J499" s="22">
        <f t="shared" ca="1" si="217"/>
        <v>0</v>
      </c>
      <c r="K499" s="349">
        <f t="shared" ca="1" si="218"/>
        <v>0</v>
      </c>
      <c r="L499" s="375">
        <f t="shared" ca="1" si="219"/>
        <v>0</v>
      </c>
      <c r="M499" s="376"/>
      <c r="N499" s="109">
        <f t="shared" ca="1" si="220"/>
        <v>0</v>
      </c>
      <c r="O499" s="22">
        <f t="shared" ca="1" si="221"/>
        <v>0</v>
      </c>
      <c r="P499" s="22">
        <f t="shared" ca="1" si="222"/>
        <v>0</v>
      </c>
      <c r="Q499" s="349">
        <f t="shared" ca="1" si="223"/>
        <v>0</v>
      </c>
      <c r="R499" s="375">
        <f t="shared" ca="1" si="224"/>
        <v>0</v>
      </c>
      <c r="S499" s="376"/>
      <c r="T499" s="109">
        <f t="shared" ca="1" si="225"/>
        <v>0</v>
      </c>
      <c r="U499" s="22">
        <f t="shared" ca="1" si="226"/>
        <v>0</v>
      </c>
      <c r="V499" s="22">
        <f t="shared" ca="1" si="227"/>
        <v>0</v>
      </c>
      <c r="W499" s="349">
        <f t="shared" ca="1" si="228"/>
        <v>0</v>
      </c>
      <c r="X499" s="375">
        <f t="shared" ca="1" si="229"/>
        <v>0</v>
      </c>
      <c r="Y499" s="376"/>
      <c r="Z499" s="109">
        <f t="shared" ca="1" si="230"/>
        <v>0</v>
      </c>
      <c r="AA499" s="22">
        <f t="shared" ca="1" si="231"/>
        <v>0</v>
      </c>
      <c r="AB499" s="22">
        <f t="shared" ca="1" si="232"/>
        <v>0</v>
      </c>
      <c r="AC499" s="349">
        <f t="shared" ca="1" si="233"/>
        <v>0</v>
      </c>
      <c r="AD499" s="375">
        <f t="shared" ca="1" si="234"/>
        <v>0</v>
      </c>
      <c r="AE499" s="376"/>
      <c r="AF499" s="109">
        <f t="shared" ca="1" si="235"/>
        <v>0</v>
      </c>
      <c r="AG499" s="22">
        <f t="shared" ca="1" si="236"/>
        <v>0</v>
      </c>
      <c r="AH499" s="22">
        <f t="shared" ca="1" si="237"/>
        <v>0</v>
      </c>
      <c r="AI499" s="349">
        <f t="shared" ca="1" si="238"/>
        <v>0</v>
      </c>
      <c r="AJ499" s="375">
        <f t="shared" ca="1" si="239"/>
        <v>0</v>
      </c>
    </row>
    <row r="500" spans="1:36" ht="15.75" hidden="1" thickBot="1">
      <c r="A500" s="20"/>
      <c r="B500" s="109">
        <f t="shared" ca="1" si="210"/>
        <v>0</v>
      </c>
      <c r="C500" s="22">
        <f t="shared" ca="1" si="211"/>
        <v>0</v>
      </c>
      <c r="D500" s="22">
        <f t="shared" ca="1" si="212"/>
        <v>0</v>
      </c>
      <c r="E500" s="349">
        <f t="shared" ca="1" si="213"/>
        <v>0</v>
      </c>
      <c r="F500" s="23">
        <f t="shared" ca="1" si="214"/>
        <v>0</v>
      </c>
      <c r="G500" s="376"/>
      <c r="H500" s="109">
        <f t="shared" ca="1" si="215"/>
        <v>0</v>
      </c>
      <c r="I500" s="22">
        <f t="shared" ca="1" si="216"/>
        <v>0</v>
      </c>
      <c r="J500" s="22">
        <f t="shared" ca="1" si="217"/>
        <v>0</v>
      </c>
      <c r="K500" s="349">
        <f t="shared" ca="1" si="218"/>
        <v>0</v>
      </c>
      <c r="L500" s="375">
        <f t="shared" ca="1" si="219"/>
        <v>0</v>
      </c>
      <c r="M500" s="376"/>
      <c r="N500" s="109">
        <f t="shared" ca="1" si="220"/>
        <v>0</v>
      </c>
      <c r="O500" s="22">
        <f t="shared" ca="1" si="221"/>
        <v>0</v>
      </c>
      <c r="P500" s="22">
        <f t="shared" ca="1" si="222"/>
        <v>0</v>
      </c>
      <c r="Q500" s="349">
        <f t="shared" ca="1" si="223"/>
        <v>0</v>
      </c>
      <c r="R500" s="375">
        <f t="shared" ca="1" si="224"/>
        <v>0</v>
      </c>
      <c r="S500" s="376"/>
      <c r="T500" s="109">
        <f t="shared" ca="1" si="225"/>
        <v>0</v>
      </c>
      <c r="U500" s="22">
        <f t="shared" ca="1" si="226"/>
        <v>0</v>
      </c>
      <c r="V500" s="22">
        <f t="shared" ca="1" si="227"/>
        <v>0</v>
      </c>
      <c r="W500" s="349">
        <f t="shared" ca="1" si="228"/>
        <v>0</v>
      </c>
      <c r="X500" s="375">
        <f t="shared" ca="1" si="229"/>
        <v>0</v>
      </c>
      <c r="Y500" s="376"/>
      <c r="Z500" s="109">
        <f t="shared" ca="1" si="230"/>
        <v>0</v>
      </c>
      <c r="AA500" s="22">
        <f t="shared" ca="1" si="231"/>
        <v>0</v>
      </c>
      <c r="AB500" s="22">
        <f t="shared" ca="1" si="232"/>
        <v>0</v>
      </c>
      <c r="AC500" s="349">
        <f t="shared" ca="1" si="233"/>
        <v>0</v>
      </c>
      <c r="AD500" s="375">
        <f t="shared" ca="1" si="234"/>
        <v>0</v>
      </c>
      <c r="AE500" s="376"/>
      <c r="AF500" s="109">
        <f t="shared" ca="1" si="235"/>
        <v>0</v>
      </c>
      <c r="AG500" s="22">
        <f t="shared" ca="1" si="236"/>
        <v>0</v>
      </c>
      <c r="AH500" s="22">
        <f t="shared" ca="1" si="237"/>
        <v>0</v>
      </c>
      <c r="AI500" s="349">
        <f t="shared" ca="1" si="238"/>
        <v>0</v>
      </c>
      <c r="AJ500" s="375">
        <f t="shared" ca="1" si="239"/>
        <v>0</v>
      </c>
    </row>
    <row r="501" spans="1:36" ht="15.75" hidden="1" thickBot="1">
      <c r="A501" s="20"/>
      <c r="B501" s="109">
        <f t="shared" ca="1" si="210"/>
        <v>0</v>
      </c>
      <c r="C501" s="22">
        <f t="shared" ca="1" si="211"/>
        <v>0</v>
      </c>
      <c r="D501" s="22">
        <f t="shared" ca="1" si="212"/>
        <v>0</v>
      </c>
      <c r="E501" s="349">
        <f t="shared" ca="1" si="213"/>
        <v>0</v>
      </c>
      <c r="F501" s="23">
        <f t="shared" ca="1" si="214"/>
        <v>0</v>
      </c>
      <c r="G501" s="376"/>
      <c r="H501" s="109">
        <f t="shared" ca="1" si="215"/>
        <v>0</v>
      </c>
      <c r="I501" s="22">
        <f t="shared" ca="1" si="216"/>
        <v>0</v>
      </c>
      <c r="J501" s="22">
        <f t="shared" ca="1" si="217"/>
        <v>0</v>
      </c>
      <c r="K501" s="349">
        <f t="shared" ca="1" si="218"/>
        <v>0</v>
      </c>
      <c r="L501" s="375">
        <f t="shared" ca="1" si="219"/>
        <v>0</v>
      </c>
      <c r="M501" s="376"/>
      <c r="N501" s="109">
        <f t="shared" ca="1" si="220"/>
        <v>0</v>
      </c>
      <c r="O501" s="22">
        <f t="shared" ca="1" si="221"/>
        <v>0</v>
      </c>
      <c r="P501" s="22">
        <f t="shared" ca="1" si="222"/>
        <v>0</v>
      </c>
      <c r="Q501" s="349">
        <f t="shared" ca="1" si="223"/>
        <v>0</v>
      </c>
      <c r="R501" s="375">
        <f t="shared" ca="1" si="224"/>
        <v>0</v>
      </c>
      <c r="S501" s="376"/>
      <c r="T501" s="109">
        <f t="shared" ca="1" si="225"/>
        <v>0</v>
      </c>
      <c r="U501" s="22">
        <f t="shared" ca="1" si="226"/>
        <v>0</v>
      </c>
      <c r="V501" s="22">
        <f t="shared" ca="1" si="227"/>
        <v>0</v>
      </c>
      <c r="W501" s="349">
        <f t="shared" ca="1" si="228"/>
        <v>0</v>
      </c>
      <c r="X501" s="375">
        <f t="shared" ca="1" si="229"/>
        <v>0</v>
      </c>
      <c r="Y501" s="376"/>
      <c r="Z501" s="109">
        <f t="shared" ca="1" si="230"/>
        <v>0</v>
      </c>
      <c r="AA501" s="22">
        <f t="shared" ca="1" si="231"/>
        <v>0</v>
      </c>
      <c r="AB501" s="22">
        <f t="shared" ca="1" si="232"/>
        <v>0</v>
      </c>
      <c r="AC501" s="349">
        <f t="shared" ca="1" si="233"/>
        <v>0</v>
      </c>
      <c r="AD501" s="375">
        <f t="shared" ca="1" si="234"/>
        <v>0</v>
      </c>
      <c r="AE501" s="376"/>
      <c r="AF501" s="109">
        <f t="shared" ca="1" si="235"/>
        <v>0</v>
      </c>
      <c r="AG501" s="22">
        <f t="shared" ca="1" si="236"/>
        <v>0</v>
      </c>
      <c r="AH501" s="22">
        <f t="shared" ca="1" si="237"/>
        <v>0</v>
      </c>
      <c r="AI501" s="349">
        <f t="shared" ca="1" si="238"/>
        <v>0</v>
      </c>
      <c r="AJ501" s="375">
        <f t="shared" ca="1" si="239"/>
        <v>0</v>
      </c>
    </row>
    <row r="502" spans="1:36" ht="15.75" hidden="1" thickBot="1">
      <c r="A502" s="20"/>
      <c r="B502" s="109">
        <f t="shared" ca="1" si="210"/>
        <v>0</v>
      </c>
      <c r="C502" s="22">
        <f t="shared" ca="1" si="211"/>
        <v>0</v>
      </c>
      <c r="D502" s="22">
        <f t="shared" ca="1" si="212"/>
        <v>0</v>
      </c>
      <c r="E502" s="349">
        <f t="shared" ca="1" si="213"/>
        <v>0</v>
      </c>
      <c r="F502" s="23">
        <f t="shared" ca="1" si="214"/>
        <v>0</v>
      </c>
      <c r="G502" s="376"/>
      <c r="H502" s="109">
        <f t="shared" ca="1" si="215"/>
        <v>0</v>
      </c>
      <c r="I502" s="22">
        <f t="shared" ca="1" si="216"/>
        <v>0</v>
      </c>
      <c r="J502" s="22">
        <f t="shared" ca="1" si="217"/>
        <v>0</v>
      </c>
      <c r="K502" s="349">
        <f t="shared" ca="1" si="218"/>
        <v>0</v>
      </c>
      <c r="L502" s="375">
        <f t="shared" ca="1" si="219"/>
        <v>0</v>
      </c>
      <c r="M502" s="376"/>
      <c r="N502" s="109">
        <f t="shared" ca="1" si="220"/>
        <v>0</v>
      </c>
      <c r="O502" s="22">
        <f t="shared" ca="1" si="221"/>
        <v>0</v>
      </c>
      <c r="P502" s="22">
        <f t="shared" ca="1" si="222"/>
        <v>0</v>
      </c>
      <c r="Q502" s="349">
        <f t="shared" ca="1" si="223"/>
        <v>0</v>
      </c>
      <c r="R502" s="375">
        <f t="shared" ca="1" si="224"/>
        <v>0</v>
      </c>
      <c r="S502" s="376"/>
      <c r="T502" s="109">
        <f t="shared" ca="1" si="225"/>
        <v>0</v>
      </c>
      <c r="U502" s="22">
        <f t="shared" ca="1" si="226"/>
        <v>0</v>
      </c>
      <c r="V502" s="22">
        <f t="shared" ca="1" si="227"/>
        <v>0</v>
      </c>
      <c r="W502" s="349">
        <f t="shared" ca="1" si="228"/>
        <v>0</v>
      </c>
      <c r="X502" s="375">
        <f t="shared" ca="1" si="229"/>
        <v>0</v>
      </c>
      <c r="Y502" s="376"/>
      <c r="Z502" s="109">
        <f t="shared" ca="1" si="230"/>
        <v>0</v>
      </c>
      <c r="AA502" s="22">
        <f t="shared" ca="1" si="231"/>
        <v>0</v>
      </c>
      <c r="AB502" s="22">
        <f t="shared" ca="1" si="232"/>
        <v>0</v>
      </c>
      <c r="AC502" s="349">
        <f t="shared" ca="1" si="233"/>
        <v>0</v>
      </c>
      <c r="AD502" s="375">
        <f t="shared" ca="1" si="234"/>
        <v>0</v>
      </c>
      <c r="AE502" s="376"/>
      <c r="AF502" s="109">
        <f t="shared" ca="1" si="235"/>
        <v>0</v>
      </c>
      <c r="AG502" s="22">
        <f t="shared" ca="1" si="236"/>
        <v>0</v>
      </c>
      <c r="AH502" s="22">
        <f t="shared" ca="1" si="237"/>
        <v>0</v>
      </c>
      <c r="AI502" s="349">
        <f t="shared" ca="1" si="238"/>
        <v>0</v>
      </c>
      <c r="AJ502" s="375">
        <f t="shared" ca="1" si="239"/>
        <v>0</v>
      </c>
    </row>
    <row r="503" spans="1:36" ht="15.75" hidden="1" thickBot="1">
      <c r="A503" s="20"/>
      <c r="B503" s="109">
        <f t="shared" ca="1" si="210"/>
        <v>0</v>
      </c>
      <c r="C503" s="22">
        <f t="shared" ca="1" si="211"/>
        <v>0</v>
      </c>
      <c r="D503" s="22">
        <f t="shared" ca="1" si="212"/>
        <v>0</v>
      </c>
      <c r="E503" s="349">
        <f t="shared" ca="1" si="213"/>
        <v>0</v>
      </c>
      <c r="F503" s="23">
        <f t="shared" ca="1" si="214"/>
        <v>0</v>
      </c>
      <c r="G503" s="376"/>
      <c r="H503" s="109">
        <f t="shared" ca="1" si="215"/>
        <v>0</v>
      </c>
      <c r="I503" s="22">
        <f t="shared" ca="1" si="216"/>
        <v>0</v>
      </c>
      <c r="J503" s="22">
        <f t="shared" ca="1" si="217"/>
        <v>0</v>
      </c>
      <c r="K503" s="349">
        <f t="shared" ca="1" si="218"/>
        <v>0</v>
      </c>
      <c r="L503" s="375">
        <f t="shared" ca="1" si="219"/>
        <v>0</v>
      </c>
      <c r="M503" s="376"/>
      <c r="N503" s="109">
        <f t="shared" ca="1" si="220"/>
        <v>0</v>
      </c>
      <c r="O503" s="22">
        <f t="shared" ca="1" si="221"/>
        <v>0</v>
      </c>
      <c r="P503" s="22">
        <f t="shared" ca="1" si="222"/>
        <v>0</v>
      </c>
      <c r="Q503" s="349">
        <f t="shared" ca="1" si="223"/>
        <v>0</v>
      </c>
      <c r="R503" s="375">
        <f t="shared" ca="1" si="224"/>
        <v>0</v>
      </c>
      <c r="S503" s="376"/>
      <c r="T503" s="109">
        <f t="shared" ca="1" si="225"/>
        <v>0</v>
      </c>
      <c r="U503" s="22">
        <f t="shared" ca="1" si="226"/>
        <v>0</v>
      </c>
      <c r="V503" s="22">
        <f t="shared" ca="1" si="227"/>
        <v>0</v>
      </c>
      <c r="W503" s="349">
        <f t="shared" ca="1" si="228"/>
        <v>0</v>
      </c>
      <c r="X503" s="375">
        <f t="shared" ca="1" si="229"/>
        <v>0</v>
      </c>
      <c r="Y503" s="376"/>
      <c r="Z503" s="109">
        <f t="shared" ca="1" si="230"/>
        <v>0</v>
      </c>
      <c r="AA503" s="22">
        <f t="shared" ca="1" si="231"/>
        <v>0</v>
      </c>
      <c r="AB503" s="22">
        <f t="shared" ca="1" si="232"/>
        <v>0</v>
      </c>
      <c r="AC503" s="349">
        <f t="shared" ca="1" si="233"/>
        <v>0</v>
      </c>
      <c r="AD503" s="375">
        <f t="shared" ca="1" si="234"/>
        <v>0</v>
      </c>
      <c r="AE503" s="376"/>
      <c r="AF503" s="109">
        <f t="shared" ca="1" si="235"/>
        <v>0</v>
      </c>
      <c r="AG503" s="22">
        <f t="shared" ca="1" si="236"/>
        <v>0</v>
      </c>
      <c r="AH503" s="22">
        <f t="shared" ca="1" si="237"/>
        <v>0</v>
      </c>
      <c r="AI503" s="349">
        <f t="shared" ca="1" si="238"/>
        <v>0</v>
      </c>
      <c r="AJ503" s="375">
        <f t="shared" ca="1" si="239"/>
        <v>0</v>
      </c>
    </row>
    <row r="504" spans="1:36" ht="15.75" hidden="1" thickBot="1">
      <c r="A504" s="20"/>
      <c r="B504" s="109">
        <f t="shared" ca="1" si="210"/>
        <v>0</v>
      </c>
      <c r="C504" s="22">
        <f t="shared" ca="1" si="211"/>
        <v>0</v>
      </c>
      <c r="D504" s="22">
        <f t="shared" ca="1" si="212"/>
        <v>0</v>
      </c>
      <c r="E504" s="349">
        <f t="shared" ca="1" si="213"/>
        <v>0</v>
      </c>
      <c r="F504" s="23">
        <f t="shared" ca="1" si="214"/>
        <v>0</v>
      </c>
      <c r="G504" s="376"/>
      <c r="H504" s="109">
        <f t="shared" ca="1" si="215"/>
        <v>0</v>
      </c>
      <c r="I504" s="22">
        <f t="shared" ca="1" si="216"/>
        <v>0</v>
      </c>
      <c r="J504" s="22">
        <f t="shared" ca="1" si="217"/>
        <v>0</v>
      </c>
      <c r="K504" s="349">
        <f t="shared" ca="1" si="218"/>
        <v>0</v>
      </c>
      <c r="L504" s="375">
        <f t="shared" ca="1" si="219"/>
        <v>0</v>
      </c>
      <c r="M504" s="376"/>
      <c r="N504" s="109">
        <f t="shared" ca="1" si="220"/>
        <v>0</v>
      </c>
      <c r="O504" s="22">
        <f t="shared" ca="1" si="221"/>
        <v>0</v>
      </c>
      <c r="P504" s="22">
        <f t="shared" ca="1" si="222"/>
        <v>0</v>
      </c>
      <c r="Q504" s="349">
        <f t="shared" ca="1" si="223"/>
        <v>0</v>
      </c>
      <c r="R504" s="375">
        <f t="shared" ca="1" si="224"/>
        <v>0</v>
      </c>
      <c r="S504" s="376"/>
      <c r="T504" s="109">
        <f t="shared" ca="1" si="225"/>
        <v>0</v>
      </c>
      <c r="U504" s="22">
        <f t="shared" ca="1" si="226"/>
        <v>0</v>
      </c>
      <c r="V504" s="22">
        <f t="shared" ca="1" si="227"/>
        <v>0</v>
      </c>
      <c r="W504" s="349">
        <f t="shared" ca="1" si="228"/>
        <v>0</v>
      </c>
      <c r="X504" s="375">
        <f t="shared" ca="1" si="229"/>
        <v>0</v>
      </c>
      <c r="Y504" s="376"/>
      <c r="Z504" s="109">
        <f t="shared" ca="1" si="230"/>
        <v>0</v>
      </c>
      <c r="AA504" s="22">
        <f t="shared" ca="1" si="231"/>
        <v>0</v>
      </c>
      <c r="AB504" s="22">
        <f t="shared" ca="1" si="232"/>
        <v>0</v>
      </c>
      <c r="AC504" s="349">
        <f t="shared" ca="1" si="233"/>
        <v>0</v>
      </c>
      <c r="AD504" s="375">
        <f t="shared" ca="1" si="234"/>
        <v>0</v>
      </c>
      <c r="AE504" s="376"/>
      <c r="AF504" s="109">
        <f t="shared" ca="1" si="235"/>
        <v>0</v>
      </c>
      <c r="AG504" s="22">
        <f t="shared" ca="1" si="236"/>
        <v>0</v>
      </c>
      <c r="AH504" s="22">
        <f t="shared" ca="1" si="237"/>
        <v>0</v>
      </c>
      <c r="AI504" s="349">
        <f t="shared" ca="1" si="238"/>
        <v>0</v>
      </c>
      <c r="AJ504" s="375">
        <f t="shared" ca="1" si="239"/>
        <v>0</v>
      </c>
    </row>
    <row r="505" spans="1:36" ht="15.75" hidden="1" thickBot="1">
      <c r="A505" s="20"/>
      <c r="B505" s="109">
        <f t="shared" ca="1" si="210"/>
        <v>0</v>
      </c>
      <c r="C505" s="22">
        <f t="shared" ca="1" si="211"/>
        <v>0</v>
      </c>
      <c r="D505" s="22">
        <f t="shared" ca="1" si="212"/>
        <v>0</v>
      </c>
      <c r="E505" s="349">
        <f t="shared" ca="1" si="213"/>
        <v>0</v>
      </c>
      <c r="F505" s="23">
        <f t="shared" ca="1" si="214"/>
        <v>0</v>
      </c>
      <c r="G505" s="376"/>
      <c r="H505" s="109">
        <f t="shared" ca="1" si="215"/>
        <v>0</v>
      </c>
      <c r="I505" s="22">
        <f t="shared" ca="1" si="216"/>
        <v>0</v>
      </c>
      <c r="J505" s="22">
        <f t="shared" ca="1" si="217"/>
        <v>0</v>
      </c>
      <c r="K505" s="349">
        <f t="shared" ca="1" si="218"/>
        <v>0</v>
      </c>
      <c r="L505" s="375">
        <f t="shared" ca="1" si="219"/>
        <v>0</v>
      </c>
      <c r="M505" s="376"/>
      <c r="N505" s="109">
        <f t="shared" ca="1" si="220"/>
        <v>0</v>
      </c>
      <c r="O505" s="22">
        <f t="shared" ca="1" si="221"/>
        <v>0</v>
      </c>
      <c r="P505" s="22">
        <f t="shared" ca="1" si="222"/>
        <v>0</v>
      </c>
      <c r="Q505" s="349">
        <f t="shared" ca="1" si="223"/>
        <v>0</v>
      </c>
      <c r="R505" s="375">
        <f t="shared" ca="1" si="224"/>
        <v>0</v>
      </c>
      <c r="S505" s="376"/>
      <c r="T505" s="109">
        <f t="shared" ca="1" si="225"/>
        <v>0</v>
      </c>
      <c r="U505" s="22">
        <f t="shared" ca="1" si="226"/>
        <v>0</v>
      </c>
      <c r="V505" s="22">
        <f t="shared" ca="1" si="227"/>
        <v>0</v>
      </c>
      <c r="W505" s="349">
        <f t="shared" ca="1" si="228"/>
        <v>0</v>
      </c>
      <c r="X505" s="375">
        <f t="shared" ca="1" si="229"/>
        <v>0</v>
      </c>
      <c r="Y505" s="376"/>
      <c r="Z505" s="109">
        <f t="shared" ca="1" si="230"/>
        <v>0</v>
      </c>
      <c r="AA505" s="22">
        <f t="shared" ca="1" si="231"/>
        <v>0</v>
      </c>
      <c r="AB505" s="22">
        <f t="shared" ca="1" si="232"/>
        <v>0</v>
      </c>
      <c r="AC505" s="349">
        <f t="shared" ca="1" si="233"/>
        <v>0</v>
      </c>
      <c r="AD505" s="375">
        <f t="shared" ca="1" si="234"/>
        <v>0</v>
      </c>
      <c r="AE505" s="376"/>
      <c r="AF505" s="109">
        <f t="shared" ca="1" si="235"/>
        <v>0</v>
      </c>
      <c r="AG505" s="22">
        <f t="shared" ca="1" si="236"/>
        <v>0</v>
      </c>
      <c r="AH505" s="22">
        <f t="shared" ca="1" si="237"/>
        <v>0</v>
      </c>
      <c r="AI505" s="349">
        <f t="shared" ca="1" si="238"/>
        <v>0</v>
      </c>
      <c r="AJ505" s="375">
        <f t="shared" ca="1" si="239"/>
        <v>0</v>
      </c>
    </row>
    <row r="506" spans="1:36" ht="15.75" hidden="1" thickBot="1">
      <c r="A506" s="24"/>
      <c r="B506" s="109">
        <f t="shared" ca="1" si="210"/>
        <v>0</v>
      </c>
      <c r="C506" s="22">
        <f t="shared" ca="1" si="211"/>
        <v>0</v>
      </c>
      <c r="D506" s="22">
        <f t="shared" ca="1" si="212"/>
        <v>0</v>
      </c>
      <c r="E506" s="349">
        <f t="shared" ca="1" si="213"/>
        <v>0</v>
      </c>
      <c r="F506" s="23">
        <f t="shared" ca="1" si="214"/>
        <v>0</v>
      </c>
      <c r="G506" s="376"/>
      <c r="H506" s="109">
        <f t="shared" ca="1" si="215"/>
        <v>0</v>
      </c>
      <c r="I506" s="22">
        <f t="shared" ca="1" si="216"/>
        <v>0</v>
      </c>
      <c r="J506" s="22">
        <f t="shared" ca="1" si="217"/>
        <v>0</v>
      </c>
      <c r="K506" s="349">
        <f t="shared" ca="1" si="218"/>
        <v>0</v>
      </c>
      <c r="L506" s="375">
        <f t="shared" ref="L506:L524" ca="1" si="240">INDIRECT("Озд!AW"&amp;ROW()+4)</f>
        <v>0</v>
      </c>
      <c r="M506" s="376"/>
      <c r="N506" s="109">
        <f t="shared" ca="1" si="220"/>
        <v>0</v>
      </c>
      <c r="O506" s="22">
        <f t="shared" ca="1" si="221"/>
        <v>0</v>
      </c>
      <c r="P506" s="22">
        <f t="shared" ca="1" si="222"/>
        <v>0</v>
      </c>
      <c r="Q506" s="349">
        <f t="shared" ca="1" si="223"/>
        <v>0</v>
      </c>
      <c r="R506" s="375">
        <f t="shared" ca="1" si="224"/>
        <v>0</v>
      </c>
      <c r="S506" s="376"/>
      <c r="T506" s="109">
        <f t="shared" ca="1" si="225"/>
        <v>0</v>
      </c>
      <c r="U506" s="22">
        <f t="shared" ca="1" si="226"/>
        <v>0</v>
      </c>
      <c r="V506" s="22">
        <f t="shared" ca="1" si="227"/>
        <v>0</v>
      </c>
      <c r="W506" s="349">
        <f t="shared" ca="1" si="228"/>
        <v>0</v>
      </c>
      <c r="X506" s="375">
        <f t="shared" ca="1" si="229"/>
        <v>0</v>
      </c>
      <c r="Y506" s="376"/>
      <c r="Z506" s="109">
        <f t="shared" ca="1" si="230"/>
        <v>0</v>
      </c>
      <c r="AA506" s="22">
        <f t="shared" ca="1" si="231"/>
        <v>0</v>
      </c>
      <c r="AB506" s="22">
        <f t="shared" ca="1" si="232"/>
        <v>0</v>
      </c>
      <c r="AC506" s="349">
        <f t="shared" ca="1" si="233"/>
        <v>0</v>
      </c>
      <c r="AD506" s="375">
        <f t="shared" ca="1" si="234"/>
        <v>0</v>
      </c>
      <c r="AE506" s="376"/>
      <c r="AF506" s="109">
        <f t="shared" ca="1" si="235"/>
        <v>0</v>
      </c>
      <c r="AG506" s="22">
        <f t="shared" ca="1" si="236"/>
        <v>0</v>
      </c>
      <c r="AH506" s="22">
        <f t="shared" ca="1" si="237"/>
        <v>0</v>
      </c>
      <c r="AI506" s="349">
        <f t="shared" ca="1" si="238"/>
        <v>0</v>
      </c>
      <c r="AJ506" s="375">
        <f t="shared" ca="1" si="239"/>
        <v>0</v>
      </c>
    </row>
    <row r="507" spans="1:36" ht="15.75" hidden="1" thickBot="1">
      <c r="A507" s="24"/>
      <c r="B507" s="109">
        <f t="shared" ca="1" si="210"/>
        <v>0</v>
      </c>
      <c r="C507" s="22">
        <f t="shared" ca="1" si="211"/>
        <v>0</v>
      </c>
      <c r="D507" s="22">
        <f t="shared" ca="1" si="212"/>
        <v>0</v>
      </c>
      <c r="E507" s="349">
        <f t="shared" ca="1" si="213"/>
        <v>0</v>
      </c>
      <c r="F507" s="23">
        <f t="shared" ca="1" si="214"/>
        <v>0</v>
      </c>
      <c r="G507" s="376"/>
      <c r="H507" s="109">
        <f t="shared" ca="1" si="215"/>
        <v>0</v>
      </c>
      <c r="I507" s="22">
        <f t="shared" ca="1" si="216"/>
        <v>0</v>
      </c>
      <c r="J507" s="22">
        <f t="shared" ca="1" si="217"/>
        <v>0</v>
      </c>
      <c r="K507" s="349">
        <f t="shared" ca="1" si="218"/>
        <v>0</v>
      </c>
      <c r="L507" s="375">
        <f t="shared" ca="1" si="240"/>
        <v>0</v>
      </c>
      <c r="M507" s="376"/>
      <c r="N507" s="109">
        <f t="shared" ca="1" si="220"/>
        <v>0</v>
      </c>
      <c r="O507" s="22">
        <f t="shared" ca="1" si="221"/>
        <v>0</v>
      </c>
      <c r="P507" s="22">
        <f t="shared" ca="1" si="222"/>
        <v>0</v>
      </c>
      <c r="Q507" s="349">
        <f t="shared" ca="1" si="223"/>
        <v>0</v>
      </c>
      <c r="R507" s="375">
        <f t="shared" ca="1" si="224"/>
        <v>0</v>
      </c>
      <c r="S507" s="376"/>
      <c r="T507" s="109">
        <f t="shared" ca="1" si="225"/>
        <v>0</v>
      </c>
      <c r="U507" s="22">
        <f t="shared" ca="1" si="226"/>
        <v>0</v>
      </c>
      <c r="V507" s="22">
        <f t="shared" ca="1" si="227"/>
        <v>0</v>
      </c>
      <c r="W507" s="349">
        <f t="shared" ca="1" si="228"/>
        <v>0</v>
      </c>
      <c r="X507" s="375">
        <f t="shared" ca="1" si="229"/>
        <v>0</v>
      </c>
      <c r="Y507" s="376"/>
      <c r="Z507" s="109">
        <f t="shared" ca="1" si="230"/>
        <v>0</v>
      </c>
      <c r="AA507" s="22">
        <f t="shared" ca="1" si="231"/>
        <v>0</v>
      </c>
      <c r="AB507" s="22">
        <f t="shared" ca="1" si="232"/>
        <v>0</v>
      </c>
      <c r="AC507" s="349">
        <f t="shared" ca="1" si="233"/>
        <v>0</v>
      </c>
      <c r="AD507" s="375">
        <f t="shared" ca="1" si="234"/>
        <v>0</v>
      </c>
      <c r="AE507" s="376"/>
      <c r="AF507" s="109">
        <f t="shared" ca="1" si="235"/>
        <v>0</v>
      </c>
      <c r="AG507" s="22">
        <f t="shared" ca="1" si="236"/>
        <v>0</v>
      </c>
      <c r="AH507" s="22">
        <f t="shared" ca="1" si="237"/>
        <v>0</v>
      </c>
      <c r="AI507" s="349">
        <f t="shared" ca="1" si="238"/>
        <v>0</v>
      </c>
      <c r="AJ507" s="375">
        <f t="shared" ca="1" si="239"/>
        <v>0</v>
      </c>
    </row>
    <row r="508" spans="1:36" ht="15.75" hidden="1" thickBot="1">
      <c r="A508" s="24"/>
      <c r="B508" s="109">
        <f t="shared" ca="1" si="210"/>
        <v>0</v>
      </c>
      <c r="C508" s="22">
        <f t="shared" ca="1" si="211"/>
        <v>0</v>
      </c>
      <c r="D508" s="22">
        <f t="shared" ca="1" si="212"/>
        <v>0</v>
      </c>
      <c r="E508" s="349">
        <f t="shared" ca="1" si="213"/>
        <v>0</v>
      </c>
      <c r="F508" s="23">
        <f t="shared" ca="1" si="214"/>
        <v>0</v>
      </c>
      <c r="G508" s="376"/>
      <c r="H508" s="109">
        <f t="shared" ca="1" si="215"/>
        <v>0</v>
      </c>
      <c r="I508" s="22">
        <f t="shared" ca="1" si="216"/>
        <v>0</v>
      </c>
      <c r="J508" s="22">
        <f t="shared" ca="1" si="217"/>
        <v>0</v>
      </c>
      <c r="K508" s="349">
        <f t="shared" ca="1" si="218"/>
        <v>0</v>
      </c>
      <c r="L508" s="375">
        <f t="shared" ca="1" si="240"/>
        <v>0</v>
      </c>
      <c r="M508" s="376"/>
      <c r="N508" s="109">
        <f t="shared" ca="1" si="220"/>
        <v>0</v>
      </c>
      <c r="O508" s="22">
        <f t="shared" ca="1" si="221"/>
        <v>0</v>
      </c>
      <c r="P508" s="22">
        <f t="shared" ca="1" si="222"/>
        <v>0</v>
      </c>
      <c r="Q508" s="349">
        <f t="shared" ca="1" si="223"/>
        <v>0</v>
      </c>
      <c r="R508" s="375">
        <f t="shared" ca="1" si="224"/>
        <v>0</v>
      </c>
      <c r="S508" s="376"/>
      <c r="T508" s="109">
        <f t="shared" ca="1" si="225"/>
        <v>0</v>
      </c>
      <c r="U508" s="22">
        <f t="shared" ca="1" si="226"/>
        <v>0</v>
      </c>
      <c r="V508" s="22">
        <f t="shared" ca="1" si="227"/>
        <v>0</v>
      </c>
      <c r="W508" s="349">
        <f t="shared" ca="1" si="228"/>
        <v>0</v>
      </c>
      <c r="X508" s="375">
        <f t="shared" ca="1" si="229"/>
        <v>0</v>
      </c>
      <c r="Y508" s="376"/>
      <c r="Z508" s="109">
        <f t="shared" ca="1" si="230"/>
        <v>0</v>
      </c>
      <c r="AA508" s="22">
        <f t="shared" ca="1" si="231"/>
        <v>0</v>
      </c>
      <c r="AB508" s="22">
        <f t="shared" ca="1" si="232"/>
        <v>0</v>
      </c>
      <c r="AC508" s="349">
        <f t="shared" ca="1" si="233"/>
        <v>0</v>
      </c>
      <c r="AD508" s="375">
        <f t="shared" ca="1" si="234"/>
        <v>0</v>
      </c>
      <c r="AE508" s="376"/>
      <c r="AF508" s="109">
        <f t="shared" ca="1" si="235"/>
        <v>0</v>
      </c>
      <c r="AG508" s="22">
        <f t="shared" ca="1" si="236"/>
        <v>0</v>
      </c>
      <c r="AH508" s="22">
        <f t="shared" ca="1" si="237"/>
        <v>0</v>
      </c>
      <c r="AI508" s="349">
        <f t="shared" ca="1" si="238"/>
        <v>0</v>
      </c>
      <c r="AJ508" s="375">
        <f t="shared" ca="1" si="239"/>
        <v>0</v>
      </c>
    </row>
    <row r="509" spans="1:36" ht="15.75" hidden="1" thickBot="1">
      <c r="A509" s="24"/>
      <c r="B509" s="109">
        <f t="shared" ca="1" si="210"/>
        <v>0</v>
      </c>
      <c r="C509" s="22">
        <f t="shared" ca="1" si="211"/>
        <v>0</v>
      </c>
      <c r="D509" s="22">
        <f t="shared" ca="1" si="212"/>
        <v>0</v>
      </c>
      <c r="E509" s="349">
        <f t="shared" ca="1" si="213"/>
        <v>0</v>
      </c>
      <c r="F509" s="23">
        <f t="shared" ca="1" si="214"/>
        <v>0</v>
      </c>
      <c r="G509" s="376"/>
      <c r="H509" s="109">
        <f t="shared" ca="1" si="215"/>
        <v>0</v>
      </c>
      <c r="I509" s="22">
        <f t="shared" ca="1" si="216"/>
        <v>0</v>
      </c>
      <c r="J509" s="22">
        <f t="shared" ca="1" si="217"/>
        <v>0</v>
      </c>
      <c r="K509" s="349">
        <f t="shared" ca="1" si="218"/>
        <v>0</v>
      </c>
      <c r="L509" s="375">
        <f t="shared" ca="1" si="240"/>
        <v>0</v>
      </c>
      <c r="M509" s="376"/>
      <c r="N509" s="109">
        <f t="shared" ca="1" si="220"/>
        <v>0</v>
      </c>
      <c r="O509" s="22">
        <f t="shared" ca="1" si="221"/>
        <v>0</v>
      </c>
      <c r="P509" s="22">
        <f t="shared" ca="1" si="222"/>
        <v>0</v>
      </c>
      <c r="Q509" s="349">
        <f t="shared" ca="1" si="223"/>
        <v>0</v>
      </c>
      <c r="R509" s="375">
        <f t="shared" ca="1" si="224"/>
        <v>0</v>
      </c>
      <c r="S509" s="376"/>
      <c r="T509" s="109">
        <f t="shared" ca="1" si="225"/>
        <v>0</v>
      </c>
      <c r="U509" s="22">
        <f t="shared" ca="1" si="226"/>
        <v>0</v>
      </c>
      <c r="V509" s="22">
        <f t="shared" ca="1" si="227"/>
        <v>0</v>
      </c>
      <c r="W509" s="349">
        <f t="shared" ca="1" si="228"/>
        <v>0</v>
      </c>
      <c r="X509" s="375">
        <f t="shared" ca="1" si="229"/>
        <v>0</v>
      </c>
      <c r="Y509" s="376"/>
      <c r="Z509" s="109">
        <f t="shared" ca="1" si="230"/>
        <v>0</v>
      </c>
      <c r="AA509" s="22">
        <f t="shared" ca="1" si="231"/>
        <v>0</v>
      </c>
      <c r="AB509" s="22">
        <f t="shared" ca="1" si="232"/>
        <v>0</v>
      </c>
      <c r="AC509" s="349">
        <f t="shared" ca="1" si="233"/>
        <v>0</v>
      </c>
      <c r="AD509" s="375">
        <f t="shared" ca="1" si="234"/>
        <v>0</v>
      </c>
      <c r="AE509" s="376"/>
      <c r="AF509" s="109">
        <f t="shared" ca="1" si="235"/>
        <v>0</v>
      </c>
      <c r="AG509" s="22">
        <f t="shared" ca="1" si="236"/>
        <v>0</v>
      </c>
      <c r="AH509" s="22">
        <f t="shared" ca="1" si="237"/>
        <v>0</v>
      </c>
      <c r="AI509" s="349">
        <f t="shared" ca="1" si="238"/>
        <v>0</v>
      </c>
      <c r="AJ509" s="375">
        <f t="shared" ca="1" si="239"/>
        <v>0</v>
      </c>
    </row>
    <row r="510" spans="1:36" ht="15.75" hidden="1" thickBot="1">
      <c r="A510" s="24"/>
      <c r="B510" s="109">
        <f t="shared" ca="1" si="210"/>
        <v>0</v>
      </c>
      <c r="C510" s="22">
        <f t="shared" ca="1" si="211"/>
        <v>0</v>
      </c>
      <c r="D510" s="22">
        <f t="shared" ca="1" si="212"/>
        <v>0</v>
      </c>
      <c r="E510" s="349">
        <f t="shared" ca="1" si="213"/>
        <v>0</v>
      </c>
      <c r="F510" s="23">
        <f t="shared" ca="1" si="214"/>
        <v>0</v>
      </c>
      <c r="G510" s="376"/>
      <c r="H510" s="109">
        <f t="shared" ca="1" si="215"/>
        <v>0</v>
      </c>
      <c r="I510" s="22">
        <f t="shared" ca="1" si="216"/>
        <v>0</v>
      </c>
      <c r="J510" s="22">
        <f t="shared" ca="1" si="217"/>
        <v>0</v>
      </c>
      <c r="K510" s="349">
        <f t="shared" ca="1" si="218"/>
        <v>0</v>
      </c>
      <c r="L510" s="375">
        <f t="shared" ca="1" si="240"/>
        <v>0</v>
      </c>
      <c r="M510" s="376"/>
      <c r="N510" s="109">
        <f t="shared" ca="1" si="220"/>
        <v>0</v>
      </c>
      <c r="O510" s="22">
        <f t="shared" ca="1" si="221"/>
        <v>0</v>
      </c>
      <c r="P510" s="22">
        <f t="shared" ca="1" si="222"/>
        <v>0</v>
      </c>
      <c r="Q510" s="349">
        <f t="shared" ca="1" si="223"/>
        <v>0</v>
      </c>
      <c r="R510" s="375">
        <f t="shared" ca="1" si="224"/>
        <v>0</v>
      </c>
      <c r="S510" s="376"/>
      <c r="T510" s="109">
        <f t="shared" ca="1" si="225"/>
        <v>0</v>
      </c>
      <c r="U510" s="22">
        <f t="shared" ca="1" si="226"/>
        <v>0</v>
      </c>
      <c r="V510" s="22">
        <f t="shared" ca="1" si="227"/>
        <v>0</v>
      </c>
      <c r="W510" s="349">
        <f t="shared" ca="1" si="228"/>
        <v>0</v>
      </c>
      <c r="X510" s="375">
        <f t="shared" ca="1" si="229"/>
        <v>0</v>
      </c>
      <c r="Y510" s="376"/>
      <c r="Z510" s="109">
        <f t="shared" ca="1" si="230"/>
        <v>0</v>
      </c>
      <c r="AA510" s="22">
        <f t="shared" ca="1" si="231"/>
        <v>0</v>
      </c>
      <c r="AB510" s="22">
        <f t="shared" ca="1" si="232"/>
        <v>0</v>
      </c>
      <c r="AC510" s="349">
        <f t="shared" ca="1" si="233"/>
        <v>0</v>
      </c>
      <c r="AD510" s="375">
        <f t="shared" ca="1" si="234"/>
        <v>0</v>
      </c>
      <c r="AE510" s="376"/>
      <c r="AF510" s="109">
        <f t="shared" ca="1" si="235"/>
        <v>0</v>
      </c>
      <c r="AG510" s="22">
        <f t="shared" ca="1" si="236"/>
        <v>0</v>
      </c>
      <c r="AH510" s="22">
        <f t="shared" ca="1" si="237"/>
        <v>0</v>
      </c>
      <c r="AI510" s="349">
        <f t="shared" ca="1" si="238"/>
        <v>0</v>
      </c>
      <c r="AJ510" s="375">
        <f t="shared" ca="1" si="239"/>
        <v>0</v>
      </c>
    </row>
    <row r="511" spans="1:36" ht="15.75" hidden="1" thickBot="1">
      <c r="A511" s="24"/>
      <c r="B511" s="109">
        <f t="shared" ca="1" si="210"/>
        <v>0</v>
      </c>
      <c r="C511" s="22">
        <f t="shared" ca="1" si="211"/>
        <v>0</v>
      </c>
      <c r="D511" s="22">
        <f t="shared" ca="1" si="212"/>
        <v>0</v>
      </c>
      <c r="E511" s="349">
        <f t="shared" ca="1" si="213"/>
        <v>0</v>
      </c>
      <c r="F511" s="23">
        <f t="shared" ca="1" si="214"/>
        <v>0</v>
      </c>
      <c r="G511" s="376"/>
      <c r="H511" s="109">
        <f t="shared" ca="1" si="215"/>
        <v>0</v>
      </c>
      <c r="I511" s="22">
        <f t="shared" ca="1" si="216"/>
        <v>0</v>
      </c>
      <c r="J511" s="22">
        <f t="shared" ca="1" si="217"/>
        <v>0</v>
      </c>
      <c r="K511" s="349">
        <f t="shared" ca="1" si="218"/>
        <v>0</v>
      </c>
      <c r="L511" s="375">
        <f t="shared" ca="1" si="240"/>
        <v>0</v>
      </c>
      <c r="M511" s="376"/>
      <c r="N511" s="109">
        <f t="shared" ca="1" si="220"/>
        <v>0</v>
      </c>
      <c r="O511" s="22">
        <f t="shared" ca="1" si="221"/>
        <v>0</v>
      </c>
      <c r="P511" s="22">
        <f t="shared" ca="1" si="222"/>
        <v>0</v>
      </c>
      <c r="Q511" s="349">
        <f t="shared" ca="1" si="223"/>
        <v>0</v>
      </c>
      <c r="R511" s="375">
        <f t="shared" ca="1" si="224"/>
        <v>0</v>
      </c>
      <c r="S511" s="376"/>
      <c r="T511" s="109">
        <f t="shared" ca="1" si="225"/>
        <v>0</v>
      </c>
      <c r="U511" s="22">
        <f t="shared" ca="1" si="226"/>
        <v>0</v>
      </c>
      <c r="V511" s="22">
        <f t="shared" ca="1" si="227"/>
        <v>0</v>
      </c>
      <c r="W511" s="349">
        <f t="shared" ca="1" si="228"/>
        <v>0</v>
      </c>
      <c r="X511" s="375">
        <f t="shared" ca="1" si="229"/>
        <v>0</v>
      </c>
      <c r="Y511" s="376"/>
      <c r="Z511" s="109">
        <f t="shared" ca="1" si="230"/>
        <v>0</v>
      </c>
      <c r="AA511" s="22">
        <f t="shared" ca="1" si="231"/>
        <v>0</v>
      </c>
      <c r="AB511" s="22">
        <f t="shared" ca="1" si="232"/>
        <v>0</v>
      </c>
      <c r="AC511" s="349">
        <f t="shared" ca="1" si="233"/>
        <v>0</v>
      </c>
      <c r="AD511" s="375">
        <f t="shared" ca="1" si="234"/>
        <v>0</v>
      </c>
      <c r="AE511" s="376"/>
      <c r="AF511" s="109">
        <f t="shared" ca="1" si="235"/>
        <v>0</v>
      </c>
      <c r="AG511" s="22">
        <f t="shared" ca="1" si="236"/>
        <v>0</v>
      </c>
      <c r="AH511" s="22">
        <f t="shared" ca="1" si="237"/>
        <v>0</v>
      </c>
      <c r="AI511" s="349">
        <f t="shared" ca="1" si="238"/>
        <v>0</v>
      </c>
      <c r="AJ511" s="375">
        <f t="shared" ca="1" si="239"/>
        <v>0</v>
      </c>
    </row>
    <row r="512" spans="1:36" ht="15.75" hidden="1" thickBot="1">
      <c r="A512" s="24"/>
      <c r="B512" s="109">
        <f t="shared" ca="1" si="210"/>
        <v>0</v>
      </c>
      <c r="C512" s="22">
        <f t="shared" ca="1" si="211"/>
        <v>0</v>
      </c>
      <c r="D512" s="22">
        <f t="shared" ca="1" si="212"/>
        <v>0</v>
      </c>
      <c r="E512" s="349">
        <f t="shared" ca="1" si="213"/>
        <v>0</v>
      </c>
      <c r="F512" s="23">
        <f t="shared" ca="1" si="214"/>
        <v>0</v>
      </c>
      <c r="G512" s="376"/>
      <c r="H512" s="109">
        <f t="shared" ca="1" si="215"/>
        <v>0</v>
      </c>
      <c r="I512" s="22">
        <f t="shared" ca="1" si="216"/>
        <v>0</v>
      </c>
      <c r="J512" s="22">
        <f t="shared" ca="1" si="217"/>
        <v>0</v>
      </c>
      <c r="K512" s="349">
        <f t="shared" ca="1" si="218"/>
        <v>0</v>
      </c>
      <c r="L512" s="375">
        <f t="shared" ca="1" si="240"/>
        <v>0</v>
      </c>
      <c r="M512" s="376"/>
      <c r="N512" s="109">
        <f t="shared" ca="1" si="220"/>
        <v>0</v>
      </c>
      <c r="O512" s="22">
        <f t="shared" ca="1" si="221"/>
        <v>0</v>
      </c>
      <c r="P512" s="22">
        <f t="shared" ca="1" si="222"/>
        <v>0</v>
      </c>
      <c r="Q512" s="349">
        <f t="shared" ca="1" si="223"/>
        <v>0</v>
      </c>
      <c r="R512" s="375">
        <f t="shared" ca="1" si="224"/>
        <v>0</v>
      </c>
      <c r="S512" s="376"/>
      <c r="T512" s="109">
        <f t="shared" ca="1" si="225"/>
        <v>0</v>
      </c>
      <c r="U512" s="22">
        <f t="shared" ca="1" si="226"/>
        <v>0</v>
      </c>
      <c r="V512" s="22">
        <f t="shared" ca="1" si="227"/>
        <v>0</v>
      </c>
      <c r="W512" s="349">
        <f t="shared" ca="1" si="228"/>
        <v>0</v>
      </c>
      <c r="X512" s="375">
        <f t="shared" ca="1" si="229"/>
        <v>0</v>
      </c>
      <c r="Y512" s="376"/>
      <c r="Z512" s="109">
        <f t="shared" ca="1" si="230"/>
        <v>0</v>
      </c>
      <c r="AA512" s="22">
        <f t="shared" ca="1" si="231"/>
        <v>0</v>
      </c>
      <c r="AB512" s="22">
        <f t="shared" ca="1" si="232"/>
        <v>0</v>
      </c>
      <c r="AC512" s="349">
        <f t="shared" ca="1" si="233"/>
        <v>0</v>
      </c>
      <c r="AD512" s="375">
        <f t="shared" ca="1" si="234"/>
        <v>0</v>
      </c>
      <c r="AE512" s="376"/>
      <c r="AF512" s="109">
        <f t="shared" ca="1" si="235"/>
        <v>0</v>
      </c>
      <c r="AG512" s="22">
        <f t="shared" ca="1" si="236"/>
        <v>0</v>
      </c>
      <c r="AH512" s="22">
        <f t="shared" ca="1" si="237"/>
        <v>0</v>
      </c>
      <c r="AI512" s="349">
        <f t="shared" ca="1" si="238"/>
        <v>0</v>
      </c>
      <c r="AJ512" s="375">
        <f t="shared" ca="1" si="239"/>
        <v>0</v>
      </c>
    </row>
    <row r="513" spans="1:36" ht="15.75" hidden="1" thickBot="1">
      <c r="A513" s="24"/>
      <c r="B513" s="109">
        <f t="shared" ca="1" si="210"/>
        <v>0</v>
      </c>
      <c r="C513" s="22">
        <f t="shared" ca="1" si="211"/>
        <v>0</v>
      </c>
      <c r="D513" s="22">
        <f t="shared" ca="1" si="212"/>
        <v>0</v>
      </c>
      <c r="E513" s="349">
        <f t="shared" ca="1" si="213"/>
        <v>0</v>
      </c>
      <c r="F513" s="23">
        <f t="shared" ca="1" si="214"/>
        <v>0</v>
      </c>
      <c r="G513" s="376"/>
      <c r="H513" s="109">
        <f t="shared" ca="1" si="215"/>
        <v>0</v>
      </c>
      <c r="I513" s="22">
        <f t="shared" ca="1" si="216"/>
        <v>0</v>
      </c>
      <c r="J513" s="22">
        <f t="shared" ca="1" si="217"/>
        <v>0</v>
      </c>
      <c r="K513" s="349">
        <f t="shared" ca="1" si="218"/>
        <v>0</v>
      </c>
      <c r="L513" s="375">
        <f t="shared" ca="1" si="240"/>
        <v>0</v>
      </c>
      <c r="M513" s="376"/>
      <c r="N513" s="109">
        <f t="shared" ca="1" si="220"/>
        <v>0</v>
      </c>
      <c r="O513" s="22">
        <f t="shared" ca="1" si="221"/>
        <v>0</v>
      </c>
      <c r="P513" s="22">
        <f t="shared" ca="1" si="222"/>
        <v>0</v>
      </c>
      <c r="Q513" s="349">
        <f t="shared" ca="1" si="223"/>
        <v>0</v>
      </c>
      <c r="R513" s="375">
        <f t="shared" ca="1" si="224"/>
        <v>0</v>
      </c>
      <c r="S513" s="376"/>
      <c r="T513" s="109">
        <f t="shared" ca="1" si="225"/>
        <v>0</v>
      </c>
      <c r="U513" s="22">
        <f t="shared" ca="1" si="226"/>
        <v>0</v>
      </c>
      <c r="V513" s="22">
        <f t="shared" ca="1" si="227"/>
        <v>0</v>
      </c>
      <c r="W513" s="349">
        <f t="shared" ca="1" si="228"/>
        <v>0</v>
      </c>
      <c r="X513" s="375">
        <f t="shared" ca="1" si="229"/>
        <v>0</v>
      </c>
      <c r="Y513" s="376"/>
      <c r="Z513" s="109">
        <f t="shared" ca="1" si="230"/>
        <v>0</v>
      </c>
      <c r="AA513" s="22">
        <f t="shared" ca="1" si="231"/>
        <v>0</v>
      </c>
      <c r="AB513" s="22">
        <f t="shared" ca="1" si="232"/>
        <v>0</v>
      </c>
      <c r="AC513" s="349">
        <f t="shared" ca="1" si="233"/>
        <v>0</v>
      </c>
      <c r="AD513" s="375">
        <f t="shared" ca="1" si="234"/>
        <v>0</v>
      </c>
      <c r="AE513" s="376"/>
      <c r="AF513" s="109">
        <f t="shared" ca="1" si="235"/>
        <v>0</v>
      </c>
      <c r="AG513" s="22">
        <f t="shared" ca="1" si="236"/>
        <v>0</v>
      </c>
      <c r="AH513" s="22">
        <f t="shared" ca="1" si="237"/>
        <v>0</v>
      </c>
      <c r="AI513" s="349">
        <f t="shared" ca="1" si="238"/>
        <v>0</v>
      </c>
      <c r="AJ513" s="375">
        <f t="shared" ca="1" si="239"/>
        <v>0</v>
      </c>
    </row>
    <row r="514" spans="1:36" ht="15.75" hidden="1" thickBot="1">
      <c r="A514" s="24"/>
      <c r="B514" s="109">
        <f t="shared" ca="1" si="210"/>
        <v>0</v>
      </c>
      <c r="C514" s="22">
        <f t="shared" ca="1" si="211"/>
        <v>0</v>
      </c>
      <c r="D514" s="22">
        <f t="shared" ca="1" si="212"/>
        <v>0</v>
      </c>
      <c r="E514" s="349">
        <f t="shared" ca="1" si="213"/>
        <v>0</v>
      </c>
      <c r="F514" s="23">
        <f t="shared" ca="1" si="214"/>
        <v>0</v>
      </c>
      <c r="G514" s="376"/>
      <c r="H514" s="109">
        <f t="shared" ca="1" si="215"/>
        <v>0</v>
      </c>
      <c r="I514" s="22">
        <f t="shared" ca="1" si="216"/>
        <v>0</v>
      </c>
      <c r="J514" s="22">
        <f t="shared" ca="1" si="217"/>
        <v>0</v>
      </c>
      <c r="K514" s="349">
        <f t="shared" ca="1" si="218"/>
        <v>0</v>
      </c>
      <c r="L514" s="375">
        <f t="shared" ca="1" si="240"/>
        <v>0</v>
      </c>
      <c r="M514" s="376"/>
      <c r="N514" s="109">
        <f t="shared" ca="1" si="220"/>
        <v>0</v>
      </c>
      <c r="O514" s="22">
        <f t="shared" ca="1" si="221"/>
        <v>0</v>
      </c>
      <c r="P514" s="22">
        <f t="shared" ca="1" si="222"/>
        <v>0</v>
      </c>
      <c r="Q514" s="349">
        <f t="shared" ca="1" si="223"/>
        <v>0</v>
      </c>
      <c r="R514" s="375">
        <f t="shared" ca="1" si="224"/>
        <v>0</v>
      </c>
      <c r="S514" s="376"/>
      <c r="T514" s="109">
        <f t="shared" ca="1" si="225"/>
        <v>0</v>
      </c>
      <c r="U514" s="22">
        <f t="shared" ca="1" si="226"/>
        <v>0</v>
      </c>
      <c r="V514" s="22">
        <f t="shared" ca="1" si="227"/>
        <v>0</v>
      </c>
      <c r="W514" s="349">
        <f t="shared" ca="1" si="228"/>
        <v>0</v>
      </c>
      <c r="X514" s="375">
        <f t="shared" ca="1" si="229"/>
        <v>0</v>
      </c>
      <c r="Y514" s="376"/>
      <c r="Z514" s="109">
        <f t="shared" ca="1" si="230"/>
        <v>0</v>
      </c>
      <c r="AA514" s="22">
        <f t="shared" ca="1" si="231"/>
        <v>0</v>
      </c>
      <c r="AB514" s="22">
        <f t="shared" ca="1" si="232"/>
        <v>0</v>
      </c>
      <c r="AC514" s="349">
        <f t="shared" ca="1" si="233"/>
        <v>0</v>
      </c>
      <c r="AD514" s="375">
        <f t="shared" ca="1" si="234"/>
        <v>0</v>
      </c>
      <c r="AE514" s="376"/>
      <c r="AF514" s="109">
        <f t="shared" ca="1" si="235"/>
        <v>0</v>
      </c>
      <c r="AG514" s="22">
        <f t="shared" ca="1" si="236"/>
        <v>0</v>
      </c>
      <c r="AH514" s="22">
        <f t="shared" ca="1" si="237"/>
        <v>0</v>
      </c>
      <c r="AI514" s="349">
        <f t="shared" ca="1" si="238"/>
        <v>0</v>
      </c>
      <c r="AJ514" s="375">
        <f t="shared" ca="1" si="239"/>
        <v>0</v>
      </c>
    </row>
    <row r="515" spans="1:36" ht="15.75" hidden="1" thickBot="1">
      <c r="A515" s="24"/>
      <c r="B515" s="109">
        <f t="shared" ca="1" si="210"/>
        <v>0</v>
      </c>
      <c r="C515" s="22">
        <f t="shared" ca="1" si="211"/>
        <v>0</v>
      </c>
      <c r="D515" s="22">
        <f t="shared" ca="1" si="212"/>
        <v>0</v>
      </c>
      <c r="E515" s="349">
        <f t="shared" ca="1" si="213"/>
        <v>0</v>
      </c>
      <c r="F515" s="23">
        <f t="shared" ca="1" si="214"/>
        <v>0</v>
      </c>
      <c r="G515" s="376"/>
      <c r="H515" s="109">
        <f t="shared" ca="1" si="215"/>
        <v>0</v>
      </c>
      <c r="I515" s="22">
        <f t="shared" ca="1" si="216"/>
        <v>0</v>
      </c>
      <c r="J515" s="22">
        <f t="shared" ca="1" si="217"/>
        <v>0</v>
      </c>
      <c r="K515" s="349">
        <f t="shared" ca="1" si="218"/>
        <v>0</v>
      </c>
      <c r="L515" s="375">
        <f t="shared" ca="1" si="240"/>
        <v>0</v>
      </c>
      <c r="M515" s="376"/>
      <c r="N515" s="109">
        <f t="shared" ca="1" si="220"/>
        <v>0</v>
      </c>
      <c r="O515" s="22">
        <f t="shared" ca="1" si="221"/>
        <v>0</v>
      </c>
      <c r="P515" s="22">
        <f t="shared" ca="1" si="222"/>
        <v>0</v>
      </c>
      <c r="Q515" s="349">
        <f t="shared" ca="1" si="223"/>
        <v>0</v>
      </c>
      <c r="R515" s="375">
        <f t="shared" ca="1" si="224"/>
        <v>0</v>
      </c>
      <c r="S515" s="376"/>
      <c r="T515" s="109">
        <f t="shared" ca="1" si="225"/>
        <v>0</v>
      </c>
      <c r="U515" s="22">
        <f t="shared" ca="1" si="226"/>
        <v>0</v>
      </c>
      <c r="V515" s="22">
        <f t="shared" ca="1" si="227"/>
        <v>0</v>
      </c>
      <c r="W515" s="349">
        <f t="shared" ca="1" si="228"/>
        <v>0</v>
      </c>
      <c r="X515" s="375">
        <f t="shared" ca="1" si="229"/>
        <v>0</v>
      </c>
      <c r="Y515" s="376"/>
      <c r="Z515" s="109">
        <f t="shared" ca="1" si="230"/>
        <v>0</v>
      </c>
      <c r="AA515" s="22">
        <f t="shared" ca="1" si="231"/>
        <v>0</v>
      </c>
      <c r="AB515" s="22">
        <f t="shared" ca="1" si="232"/>
        <v>0</v>
      </c>
      <c r="AC515" s="349">
        <f t="shared" ca="1" si="233"/>
        <v>0</v>
      </c>
      <c r="AD515" s="375">
        <f t="shared" ca="1" si="234"/>
        <v>0</v>
      </c>
      <c r="AE515" s="376"/>
      <c r="AF515" s="109">
        <f t="shared" ca="1" si="235"/>
        <v>0</v>
      </c>
      <c r="AG515" s="22">
        <f t="shared" ca="1" si="236"/>
        <v>0</v>
      </c>
      <c r="AH515" s="22">
        <f t="shared" ca="1" si="237"/>
        <v>0</v>
      </c>
      <c r="AI515" s="349">
        <f t="shared" ca="1" si="238"/>
        <v>0</v>
      </c>
      <c r="AJ515" s="375">
        <f t="shared" ca="1" si="239"/>
        <v>0</v>
      </c>
    </row>
    <row r="516" spans="1:36" ht="15.75" hidden="1" thickBot="1">
      <c r="A516" s="24"/>
      <c r="B516" s="109">
        <f t="shared" ca="1" si="210"/>
        <v>0</v>
      </c>
      <c r="C516" s="22">
        <f t="shared" ca="1" si="211"/>
        <v>0</v>
      </c>
      <c r="D516" s="22">
        <f t="shared" ca="1" si="212"/>
        <v>0</v>
      </c>
      <c r="E516" s="349">
        <f t="shared" ca="1" si="213"/>
        <v>0</v>
      </c>
      <c r="F516" s="23">
        <f t="shared" ca="1" si="214"/>
        <v>0</v>
      </c>
      <c r="G516" s="376"/>
      <c r="H516" s="109">
        <f t="shared" ca="1" si="215"/>
        <v>0</v>
      </c>
      <c r="I516" s="22">
        <f t="shared" ca="1" si="216"/>
        <v>0</v>
      </c>
      <c r="J516" s="22">
        <f t="shared" ca="1" si="217"/>
        <v>0</v>
      </c>
      <c r="K516" s="349">
        <f t="shared" ca="1" si="218"/>
        <v>0</v>
      </c>
      <c r="L516" s="375">
        <f t="shared" ca="1" si="240"/>
        <v>0</v>
      </c>
      <c r="M516" s="376"/>
      <c r="N516" s="109">
        <f t="shared" ca="1" si="220"/>
        <v>0</v>
      </c>
      <c r="O516" s="22">
        <f t="shared" ca="1" si="221"/>
        <v>0</v>
      </c>
      <c r="P516" s="22">
        <f t="shared" ca="1" si="222"/>
        <v>0</v>
      </c>
      <c r="Q516" s="349">
        <f t="shared" ca="1" si="223"/>
        <v>0</v>
      </c>
      <c r="R516" s="375">
        <f t="shared" ca="1" si="224"/>
        <v>0</v>
      </c>
      <c r="S516" s="376"/>
      <c r="T516" s="109">
        <f t="shared" ca="1" si="225"/>
        <v>0</v>
      </c>
      <c r="U516" s="22">
        <f t="shared" ca="1" si="226"/>
        <v>0</v>
      </c>
      <c r="V516" s="22">
        <f t="shared" ca="1" si="227"/>
        <v>0</v>
      </c>
      <c r="W516" s="349">
        <f t="shared" ca="1" si="228"/>
        <v>0</v>
      </c>
      <c r="X516" s="375">
        <f t="shared" ca="1" si="229"/>
        <v>0</v>
      </c>
      <c r="Y516" s="376"/>
      <c r="Z516" s="109">
        <f t="shared" ca="1" si="230"/>
        <v>0</v>
      </c>
      <c r="AA516" s="22">
        <f t="shared" ca="1" si="231"/>
        <v>0</v>
      </c>
      <c r="AB516" s="22">
        <f t="shared" ca="1" si="232"/>
        <v>0</v>
      </c>
      <c r="AC516" s="349">
        <f t="shared" ca="1" si="233"/>
        <v>0</v>
      </c>
      <c r="AD516" s="375">
        <f t="shared" ca="1" si="234"/>
        <v>0</v>
      </c>
      <c r="AE516" s="376"/>
      <c r="AF516" s="109">
        <f t="shared" ca="1" si="235"/>
        <v>0</v>
      </c>
      <c r="AG516" s="22">
        <f t="shared" ca="1" si="236"/>
        <v>0</v>
      </c>
      <c r="AH516" s="22">
        <f t="shared" ca="1" si="237"/>
        <v>0</v>
      </c>
      <c r="AI516" s="349">
        <f t="shared" ca="1" si="238"/>
        <v>0</v>
      </c>
      <c r="AJ516" s="375">
        <f t="shared" ca="1" si="239"/>
        <v>0</v>
      </c>
    </row>
    <row r="517" spans="1:36" ht="15.75" hidden="1" thickBot="1">
      <c r="A517" s="24"/>
      <c r="B517" s="109">
        <f t="shared" ref="B517:B524" ca="1" si="241">INDIRECT("Відомість!dl"&amp;ROW())</f>
        <v>0</v>
      </c>
      <c r="C517" s="22">
        <f t="shared" ref="C517:C524" ca="1" si="242">INDIRECT("Відомість!dm"&amp;ROW())</f>
        <v>0</v>
      </c>
      <c r="D517" s="22">
        <f t="shared" ref="D517:D524" ca="1" si="243">INDIRECT("Відомість!dn"&amp;ROW())</f>
        <v>0</v>
      </c>
      <c r="E517" s="349">
        <f t="shared" ref="E517:E524" ca="1" si="244">INDIRECT("Відомість!do"&amp;ROW())</f>
        <v>0</v>
      </c>
      <c r="F517" s="23">
        <f t="shared" ref="F517:F524" ca="1" si="245">IF(B517=0,0,INDIRECT("Відомість!dh"&amp;ROW()))</f>
        <v>0</v>
      </c>
      <c r="G517" s="376"/>
      <c r="H517" s="109">
        <f t="shared" ref="H517:H524" ca="1" si="246">INDIRECT("Відомість!dl"&amp;ROW())</f>
        <v>0</v>
      </c>
      <c r="I517" s="22">
        <f t="shared" ref="I517:I524" ca="1" si="247">INDIRECT("Відомість!dm"&amp;ROW())</f>
        <v>0</v>
      </c>
      <c r="J517" s="22">
        <f t="shared" ref="J517:J524" ca="1" si="248">INDIRECT("Відомість!dn"&amp;ROW())</f>
        <v>0</v>
      </c>
      <c r="K517" s="349">
        <f t="shared" ref="K517:K524" ca="1" si="249">INDIRECT("Відомість!do"&amp;ROW())</f>
        <v>0</v>
      </c>
      <c r="L517" s="375">
        <f t="shared" ca="1" si="240"/>
        <v>0</v>
      </c>
      <c r="M517" s="376"/>
      <c r="N517" s="109">
        <f t="shared" ref="N517:N524" ca="1" si="250">INDIRECT("Відомість!dl"&amp;ROW())</f>
        <v>0</v>
      </c>
      <c r="O517" s="22">
        <f t="shared" ref="O517:O524" ca="1" si="251">INDIRECT("Відомість!dm"&amp;ROW())</f>
        <v>0</v>
      </c>
      <c r="P517" s="22">
        <f t="shared" ref="P517:P524" ca="1" si="252">INDIRECT("Відомість!dn"&amp;ROW())</f>
        <v>0</v>
      </c>
      <c r="Q517" s="349">
        <f t="shared" ref="Q517:Q524" ca="1" si="253">INDIRECT("Відомість!do"&amp;ROW())</f>
        <v>0</v>
      </c>
      <c r="R517" s="375">
        <f t="shared" ref="R517:R524" ca="1" si="254">INDIRECT("Озд!BX"&amp;ROW()+4)</f>
        <v>0</v>
      </c>
      <c r="S517" s="376"/>
      <c r="T517" s="109">
        <f t="shared" ref="T517:T524" ca="1" si="255">INDIRECT("Відомість!dl"&amp;ROW())</f>
        <v>0</v>
      </c>
      <c r="U517" s="22">
        <f t="shared" ref="U517:U524" ca="1" si="256">INDIRECT("Відомість!dm"&amp;ROW())</f>
        <v>0</v>
      </c>
      <c r="V517" s="22">
        <f t="shared" ref="V517:V524" ca="1" si="257">INDIRECT("Відомість!dn"&amp;ROW())</f>
        <v>0</v>
      </c>
      <c r="W517" s="349">
        <f t="shared" ref="W517:W524" ca="1" si="258">INDIRECT("Відомість!do"&amp;ROW())</f>
        <v>0</v>
      </c>
      <c r="X517" s="375">
        <f t="shared" ref="X517:X524" ca="1" si="259">INDIRECT("Озд!CX"&amp;ROW()+4)</f>
        <v>0</v>
      </c>
      <c r="Y517" s="376"/>
      <c r="Z517" s="109">
        <f t="shared" ref="Z517:Z524" ca="1" si="260">INDIRECT("Відомість!dl"&amp;ROW())</f>
        <v>0</v>
      </c>
      <c r="AA517" s="22">
        <f t="shared" ref="AA517:AA524" ca="1" si="261">INDIRECT("Відомість!dm"&amp;ROW())</f>
        <v>0</v>
      </c>
      <c r="AB517" s="22">
        <f t="shared" ref="AB517:AB524" ca="1" si="262">INDIRECT("Відомість!dn"&amp;ROW())</f>
        <v>0</v>
      </c>
      <c r="AC517" s="349">
        <f t="shared" ref="AC517:AC524" ca="1" si="263">INDIRECT("Відомість!do"&amp;ROW())</f>
        <v>0</v>
      </c>
      <c r="AD517" s="375">
        <f t="shared" ref="AD517:AD524" ca="1" si="264">INDIRECT("Озд!DX"&amp;ROW()+4)</f>
        <v>0</v>
      </c>
      <c r="AE517" s="376"/>
      <c r="AF517" s="109">
        <f t="shared" ref="AF517:AF524" ca="1" si="265">INDIRECT("Відомість!dl"&amp;ROW())</f>
        <v>0</v>
      </c>
      <c r="AG517" s="22">
        <f t="shared" ref="AG517:AG524" ca="1" si="266">INDIRECT("Відомість!dm"&amp;ROW())</f>
        <v>0</v>
      </c>
      <c r="AH517" s="22">
        <f t="shared" ref="AH517:AH524" ca="1" si="267">INDIRECT("Відомість!dn"&amp;ROW())</f>
        <v>0</v>
      </c>
      <c r="AI517" s="349">
        <f t="shared" ref="AI517:AI524" ca="1" si="268">INDIRECT("Відомість!do"&amp;ROW())</f>
        <v>0</v>
      </c>
      <c r="AJ517" s="375">
        <f t="shared" ref="AJ517:AJ524" ca="1" si="269">INDIRECT("Озд!EX"&amp;ROW()+4)</f>
        <v>0</v>
      </c>
    </row>
    <row r="518" spans="1:36" ht="15.75" hidden="1" thickBot="1">
      <c r="A518" s="24"/>
      <c r="B518" s="109">
        <f t="shared" ca="1" si="241"/>
        <v>0</v>
      </c>
      <c r="C518" s="22">
        <f t="shared" ca="1" si="242"/>
        <v>0</v>
      </c>
      <c r="D518" s="22">
        <f t="shared" ca="1" si="243"/>
        <v>0</v>
      </c>
      <c r="E518" s="349">
        <f t="shared" ca="1" si="244"/>
        <v>0</v>
      </c>
      <c r="F518" s="23">
        <f t="shared" ca="1" si="245"/>
        <v>0</v>
      </c>
      <c r="G518" s="376"/>
      <c r="H518" s="109">
        <f t="shared" ca="1" si="246"/>
        <v>0</v>
      </c>
      <c r="I518" s="22">
        <f t="shared" ca="1" si="247"/>
        <v>0</v>
      </c>
      <c r="J518" s="22">
        <f t="shared" ca="1" si="248"/>
        <v>0</v>
      </c>
      <c r="K518" s="349">
        <f t="shared" ca="1" si="249"/>
        <v>0</v>
      </c>
      <c r="L518" s="375">
        <f t="shared" ca="1" si="240"/>
        <v>0</v>
      </c>
      <c r="M518" s="376"/>
      <c r="N518" s="109">
        <f t="shared" ca="1" si="250"/>
        <v>0</v>
      </c>
      <c r="O518" s="22">
        <f t="shared" ca="1" si="251"/>
        <v>0</v>
      </c>
      <c r="P518" s="22">
        <f t="shared" ca="1" si="252"/>
        <v>0</v>
      </c>
      <c r="Q518" s="349">
        <f t="shared" ca="1" si="253"/>
        <v>0</v>
      </c>
      <c r="R518" s="375">
        <f t="shared" ca="1" si="254"/>
        <v>0</v>
      </c>
      <c r="S518" s="376"/>
      <c r="T518" s="109">
        <f t="shared" ca="1" si="255"/>
        <v>0</v>
      </c>
      <c r="U518" s="22">
        <f t="shared" ca="1" si="256"/>
        <v>0</v>
      </c>
      <c r="V518" s="22">
        <f t="shared" ca="1" si="257"/>
        <v>0</v>
      </c>
      <c r="W518" s="349">
        <f t="shared" ca="1" si="258"/>
        <v>0</v>
      </c>
      <c r="X518" s="375">
        <f t="shared" ca="1" si="259"/>
        <v>0</v>
      </c>
      <c r="Y518" s="376"/>
      <c r="Z518" s="109">
        <f t="shared" ca="1" si="260"/>
        <v>0</v>
      </c>
      <c r="AA518" s="22">
        <f t="shared" ca="1" si="261"/>
        <v>0</v>
      </c>
      <c r="AB518" s="22">
        <f t="shared" ca="1" si="262"/>
        <v>0</v>
      </c>
      <c r="AC518" s="349">
        <f t="shared" ca="1" si="263"/>
        <v>0</v>
      </c>
      <c r="AD518" s="375">
        <f t="shared" ca="1" si="264"/>
        <v>0</v>
      </c>
      <c r="AE518" s="376"/>
      <c r="AF518" s="109">
        <f t="shared" ca="1" si="265"/>
        <v>0</v>
      </c>
      <c r="AG518" s="22">
        <f t="shared" ca="1" si="266"/>
        <v>0</v>
      </c>
      <c r="AH518" s="22">
        <f t="shared" ca="1" si="267"/>
        <v>0</v>
      </c>
      <c r="AI518" s="349">
        <f t="shared" ca="1" si="268"/>
        <v>0</v>
      </c>
      <c r="AJ518" s="375">
        <f t="shared" ca="1" si="269"/>
        <v>0</v>
      </c>
    </row>
    <row r="519" spans="1:36" ht="15.75" hidden="1" thickBot="1">
      <c r="A519" s="24"/>
      <c r="B519" s="109">
        <f t="shared" ca="1" si="241"/>
        <v>0</v>
      </c>
      <c r="C519" s="22">
        <f t="shared" ca="1" si="242"/>
        <v>0</v>
      </c>
      <c r="D519" s="22">
        <f t="shared" ca="1" si="243"/>
        <v>0</v>
      </c>
      <c r="E519" s="349">
        <f t="shared" ca="1" si="244"/>
        <v>0</v>
      </c>
      <c r="F519" s="23">
        <f t="shared" ca="1" si="245"/>
        <v>0</v>
      </c>
      <c r="G519" s="376"/>
      <c r="H519" s="109">
        <f t="shared" ca="1" si="246"/>
        <v>0</v>
      </c>
      <c r="I519" s="22">
        <f t="shared" ca="1" si="247"/>
        <v>0</v>
      </c>
      <c r="J519" s="22">
        <f t="shared" ca="1" si="248"/>
        <v>0</v>
      </c>
      <c r="K519" s="349">
        <f t="shared" ca="1" si="249"/>
        <v>0</v>
      </c>
      <c r="L519" s="375">
        <f t="shared" ca="1" si="240"/>
        <v>0</v>
      </c>
      <c r="M519" s="376"/>
      <c r="N519" s="109">
        <f t="shared" ca="1" si="250"/>
        <v>0</v>
      </c>
      <c r="O519" s="22">
        <f t="shared" ca="1" si="251"/>
        <v>0</v>
      </c>
      <c r="P519" s="22">
        <f t="shared" ca="1" si="252"/>
        <v>0</v>
      </c>
      <c r="Q519" s="349">
        <f t="shared" ca="1" si="253"/>
        <v>0</v>
      </c>
      <c r="R519" s="375">
        <f t="shared" ca="1" si="254"/>
        <v>0</v>
      </c>
      <c r="S519" s="376"/>
      <c r="T519" s="109">
        <f t="shared" ca="1" si="255"/>
        <v>0</v>
      </c>
      <c r="U519" s="22">
        <f t="shared" ca="1" si="256"/>
        <v>0</v>
      </c>
      <c r="V519" s="22">
        <f t="shared" ca="1" si="257"/>
        <v>0</v>
      </c>
      <c r="W519" s="349">
        <f t="shared" ca="1" si="258"/>
        <v>0</v>
      </c>
      <c r="X519" s="375">
        <f t="shared" ca="1" si="259"/>
        <v>0</v>
      </c>
      <c r="Y519" s="376"/>
      <c r="Z519" s="109">
        <f t="shared" ca="1" si="260"/>
        <v>0</v>
      </c>
      <c r="AA519" s="22">
        <f t="shared" ca="1" si="261"/>
        <v>0</v>
      </c>
      <c r="AB519" s="22">
        <f t="shared" ca="1" si="262"/>
        <v>0</v>
      </c>
      <c r="AC519" s="349">
        <f t="shared" ca="1" si="263"/>
        <v>0</v>
      </c>
      <c r="AD519" s="375">
        <f t="shared" ca="1" si="264"/>
        <v>0</v>
      </c>
      <c r="AE519" s="376"/>
      <c r="AF519" s="109">
        <f t="shared" ca="1" si="265"/>
        <v>0</v>
      </c>
      <c r="AG519" s="22">
        <f t="shared" ca="1" si="266"/>
        <v>0</v>
      </c>
      <c r="AH519" s="22">
        <f t="shared" ca="1" si="267"/>
        <v>0</v>
      </c>
      <c r="AI519" s="349">
        <f t="shared" ca="1" si="268"/>
        <v>0</v>
      </c>
      <c r="AJ519" s="375">
        <f t="shared" ca="1" si="269"/>
        <v>0</v>
      </c>
    </row>
    <row r="520" spans="1:36" ht="15.75" hidden="1" thickBot="1">
      <c r="A520" s="24"/>
      <c r="B520" s="109">
        <f t="shared" ca="1" si="241"/>
        <v>0</v>
      </c>
      <c r="C520" s="22">
        <f t="shared" ca="1" si="242"/>
        <v>0</v>
      </c>
      <c r="D520" s="22">
        <f t="shared" ca="1" si="243"/>
        <v>0</v>
      </c>
      <c r="E520" s="349">
        <f t="shared" ca="1" si="244"/>
        <v>0</v>
      </c>
      <c r="F520" s="23">
        <f t="shared" ca="1" si="245"/>
        <v>0</v>
      </c>
      <c r="G520" s="376"/>
      <c r="H520" s="109">
        <f t="shared" ca="1" si="246"/>
        <v>0</v>
      </c>
      <c r="I520" s="22">
        <f t="shared" ca="1" si="247"/>
        <v>0</v>
      </c>
      <c r="J520" s="22">
        <f t="shared" ca="1" si="248"/>
        <v>0</v>
      </c>
      <c r="K520" s="349">
        <f t="shared" ca="1" si="249"/>
        <v>0</v>
      </c>
      <c r="L520" s="375">
        <f t="shared" ca="1" si="240"/>
        <v>0</v>
      </c>
      <c r="M520" s="376"/>
      <c r="N520" s="109">
        <f t="shared" ca="1" si="250"/>
        <v>0</v>
      </c>
      <c r="O520" s="22">
        <f t="shared" ca="1" si="251"/>
        <v>0</v>
      </c>
      <c r="P520" s="22">
        <f t="shared" ca="1" si="252"/>
        <v>0</v>
      </c>
      <c r="Q520" s="349">
        <f t="shared" ca="1" si="253"/>
        <v>0</v>
      </c>
      <c r="R520" s="375">
        <f t="shared" ca="1" si="254"/>
        <v>0</v>
      </c>
      <c r="S520" s="376"/>
      <c r="T520" s="109">
        <f t="shared" ca="1" si="255"/>
        <v>0</v>
      </c>
      <c r="U520" s="22">
        <f t="shared" ca="1" si="256"/>
        <v>0</v>
      </c>
      <c r="V520" s="22">
        <f t="shared" ca="1" si="257"/>
        <v>0</v>
      </c>
      <c r="W520" s="349">
        <f t="shared" ca="1" si="258"/>
        <v>0</v>
      </c>
      <c r="X520" s="375">
        <f t="shared" ca="1" si="259"/>
        <v>0</v>
      </c>
      <c r="Y520" s="376"/>
      <c r="Z520" s="109">
        <f t="shared" ca="1" si="260"/>
        <v>0</v>
      </c>
      <c r="AA520" s="22">
        <f t="shared" ca="1" si="261"/>
        <v>0</v>
      </c>
      <c r="AB520" s="22">
        <f t="shared" ca="1" si="262"/>
        <v>0</v>
      </c>
      <c r="AC520" s="349">
        <f t="shared" ca="1" si="263"/>
        <v>0</v>
      </c>
      <c r="AD520" s="375">
        <f t="shared" ca="1" si="264"/>
        <v>0</v>
      </c>
      <c r="AE520" s="376"/>
      <c r="AF520" s="109">
        <f t="shared" ca="1" si="265"/>
        <v>0</v>
      </c>
      <c r="AG520" s="22">
        <f t="shared" ca="1" si="266"/>
        <v>0</v>
      </c>
      <c r="AH520" s="22">
        <f t="shared" ca="1" si="267"/>
        <v>0</v>
      </c>
      <c r="AI520" s="349">
        <f t="shared" ca="1" si="268"/>
        <v>0</v>
      </c>
      <c r="AJ520" s="375">
        <f t="shared" ca="1" si="269"/>
        <v>0</v>
      </c>
    </row>
    <row r="521" spans="1:36" ht="15.75" hidden="1" thickBot="1">
      <c r="A521" s="24"/>
      <c r="B521" s="109">
        <f t="shared" ca="1" si="241"/>
        <v>0</v>
      </c>
      <c r="C521" s="22">
        <f t="shared" ca="1" si="242"/>
        <v>0</v>
      </c>
      <c r="D521" s="22">
        <f t="shared" ca="1" si="243"/>
        <v>0</v>
      </c>
      <c r="E521" s="349">
        <f t="shared" ca="1" si="244"/>
        <v>0</v>
      </c>
      <c r="F521" s="23">
        <f t="shared" ca="1" si="245"/>
        <v>0</v>
      </c>
      <c r="G521" s="376"/>
      <c r="H521" s="109">
        <f t="shared" ca="1" si="246"/>
        <v>0</v>
      </c>
      <c r="I521" s="22">
        <f t="shared" ca="1" si="247"/>
        <v>0</v>
      </c>
      <c r="J521" s="22">
        <f t="shared" ca="1" si="248"/>
        <v>0</v>
      </c>
      <c r="K521" s="349">
        <f t="shared" ca="1" si="249"/>
        <v>0</v>
      </c>
      <c r="L521" s="375">
        <f t="shared" ca="1" si="240"/>
        <v>0</v>
      </c>
      <c r="M521" s="376"/>
      <c r="N521" s="109">
        <f t="shared" ca="1" si="250"/>
        <v>0</v>
      </c>
      <c r="O521" s="22">
        <f t="shared" ca="1" si="251"/>
        <v>0</v>
      </c>
      <c r="P521" s="22">
        <f t="shared" ca="1" si="252"/>
        <v>0</v>
      </c>
      <c r="Q521" s="349">
        <f t="shared" ca="1" si="253"/>
        <v>0</v>
      </c>
      <c r="R521" s="375">
        <f t="shared" ca="1" si="254"/>
        <v>0</v>
      </c>
      <c r="S521" s="376"/>
      <c r="T521" s="109">
        <f t="shared" ca="1" si="255"/>
        <v>0</v>
      </c>
      <c r="U521" s="22">
        <f t="shared" ca="1" si="256"/>
        <v>0</v>
      </c>
      <c r="V521" s="22">
        <f t="shared" ca="1" si="257"/>
        <v>0</v>
      </c>
      <c r="W521" s="349">
        <f t="shared" ca="1" si="258"/>
        <v>0</v>
      </c>
      <c r="X521" s="375">
        <f t="shared" ca="1" si="259"/>
        <v>0</v>
      </c>
      <c r="Y521" s="376"/>
      <c r="Z521" s="109">
        <f t="shared" ca="1" si="260"/>
        <v>0</v>
      </c>
      <c r="AA521" s="22">
        <f t="shared" ca="1" si="261"/>
        <v>0</v>
      </c>
      <c r="AB521" s="22">
        <f t="shared" ca="1" si="262"/>
        <v>0</v>
      </c>
      <c r="AC521" s="349">
        <f t="shared" ca="1" si="263"/>
        <v>0</v>
      </c>
      <c r="AD521" s="375">
        <f t="shared" ca="1" si="264"/>
        <v>0</v>
      </c>
      <c r="AE521" s="376"/>
      <c r="AF521" s="109">
        <f t="shared" ca="1" si="265"/>
        <v>0</v>
      </c>
      <c r="AG521" s="22">
        <f t="shared" ca="1" si="266"/>
        <v>0</v>
      </c>
      <c r="AH521" s="22">
        <f t="shared" ca="1" si="267"/>
        <v>0</v>
      </c>
      <c r="AI521" s="349">
        <f t="shared" ca="1" si="268"/>
        <v>0</v>
      </c>
      <c r="AJ521" s="375">
        <f t="shared" ca="1" si="269"/>
        <v>0</v>
      </c>
    </row>
    <row r="522" spans="1:36" ht="15.75" hidden="1" thickBot="1">
      <c r="A522" s="24"/>
      <c r="B522" s="109">
        <f t="shared" ca="1" si="241"/>
        <v>0</v>
      </c>
      <c r="C522" s="22">
        <f t="shared" ca="1" si="242"/>
        <v>0</v>
      </c>
      <c r="D522" s="22">
        <f t="shared" ca="1" si="243"/>
        <v>0</v>
      </c>
      <c r="E522" s="349">
        <f t="shared" ca="1" si="244"/>
        <v>0</v>
      </c>
      <c r="F522" s="23">
        <f t="shared" ca="1" si="245"/>
        <v>0</v>
      </c>
      <c r="G522" s="376"/>
      <c r="H522" s="109">
        <f t="shared" ca="1" si="246"/>
        <v>0</v>
      </c>
      <c r="I522" s="22">
        <f t="shared" ca="1" si="247"/>
        <v>0</v>
      </c>
      <c r="J522" s="22">
        <f t="shared" ca="1" si="248"/>
        <v>0</v>
      </c>
      <c r="K522" s="349">
        <f t="shared" ca="1" si="249"/>
        <v>0</v>
      </c>
      <c r="L522" s="375">
        <f t="shared" ca="1" si="240"/>
        <v>0</v>
      </c>
      <c r="M522" s="376"/>
      <c r="N522" s="109">
        <f t="shared" ca="1" si="250"/>
        <v>0</v>
      </c>
      <c r="O522" s="22">
        <f t="shared" ca="1" si="251"/>
        <v>0</v>
      </c>
      <c r="P522" s="22">
        <f t="shared" ca="1" si="252"/>
        <v>0</v>
      </c>
      <c r="Q522" s="349">
        <f t="shared" ca="1" si="253"/>
        <v>0</v>
      </c>
      <c r="R522" s="375">
        <f t="shared" ca="1" si="254"/>
        <v>0</v>
      </c>
      <c r="S522" s="376"/>
      <c r="T522" s="109">
        <f t="shared" ca="1" si="255"/>
        <v>0</v>
      </c>
      <c r="U522" s="22">
        <f t="shared" ca="1" si="256"/>
        <v>0</v>
      </c>
      <c r="V522" s="22">
        <f t="shared" ca="1" si="257"/>
        <v>0</v>
      </c>
      <c r="W522" s="349">
        <f t="shared" ca="1" si="258"/>
        <v>0</v>
      </c>
      <c r="X522" s="375">
        <f t="shared" ca="1" si="259"/>
        <v>0</v>
      </c>
      <c r="Y522" s="376"/>
      <c r="Z522" s="109">
        <f t="shared" ca="1" si="260"/>
        <v>0</v>
      </c>
      <c r="AA522" s="22">
        <f t="shared" ca="1" si="261"/>
        <v>0</v>
      </c>
      <c r="AB522" s="22">
        <f t="shared" ca="1" si="262"/>
        <v>0</v>
      </c>
      <c r="AC522" s="349">
        <f t="shared" ca="1" si="263"/>
        <v>0</v>
      </c>
      <c r="AD522" s="375">
        <f t="shared" ca="1" si="264"/>
        <v>0</v>
      </c>
      <c r="AE522" s="376"/>
      <c r="AF522" s="109">
        <f t="shared" ca="1" si="265"/>
        <v>0</v>
      </c>
      <c r="AG522" s="22">
        <f t="shared" ca="1" si="266"/>
        <v>0</v>
      </c>
      <c r="AH522" s="22">
        <f t="shared" ca="1" si="267"/>
        <v>0</v>
      </c>
      <c r="AI522" s="349">
        <f t="shared" ca="1" si="268"/>
        <v>0</v>
      </c>
      <c r="AJ522" s="375">
        <f t="shared" ca="1" si="269"/>
        <v>0</v>
      </c>
    </row>
    <row r="523" spans="1:36" ht="15.75" hidden="1" thickBot="1">
      <c r="A523" s="24"/>
      <c r="B523" s="109">
        <f t="shared" ca="1" si="241"/>
        <v>0</v>
      </c>
      <c r="C523" s="22">
        <f t="shared" ca="1" si="242"/>
        <v>0</v>
      </c>
      <c r="D523" s="22">
        <f t="shared" ca="1" si="243"/>
        <v>0</v>
      </c>
      <c r="E523" s="349">
        <f t="shared" ca="1" si="244"/>
        <v>0</v>
      </c>
      <c r="F523" s="23">
        <f t="shared" ca="1" si="245"/>
        <v>0</v>
      </c>
      <c r="G523" s="376"/>
      <c r="H523" s="109">
        <f t="shared" ca="1" si="246"/>
        <v>0</v>
      </c>
      <c r="I523" s="22">
        <f t="shared" ca="1" si="247"/>
        <v>0</v>
      </c>
      <c r="J523" s="22">
        <f t="shared" ca="1" si="248"/>
        <v>0</v>
      </c>
      <c r="K523" s="349">
        <f t="shared" ca="1" si="249"/>
        <v>0</v>
      </c>
      <c r="L523" s="375">
        <f t="shared" ca="1" si="240"/>
        <v>0</v>
      </c>
      <c r="M523" s="376"/>
      <c r="N523" s="109">
        <f t="shared" ca="1" si="250"/>
        <v>0</v>
      </c>
      <c r="O523" s="22">
        <f t="shared" ca="1" si="251"/>
        <v>0</v>
      </c>
      <c r="P523" s="22">
        <f t="shared" ca="1" si="252"/>
        <v>0</v>
      </c>
      <c r="Q523" s="349">
        <f t="shared" ca="1" si="253"/>
        <v>0</v>
      </c>
      <c r="R523" s="375">
        <f t="shared" ca="1" si="254"/>
        <v>0</v>
      </c>
      <c r="S523" s="376"/>
      <c r="T523" s="109">
        <f t="shared" ca="1" si="255"/>
        <v>0</v>
      </c>
      <c r="U523" s="22">
        <f t="shared" ca="1" si="256"/>
        <v>0</v>
      </c>
      <c r="V523" s="22">
        <f t="shared" ca="1" si="257"/>
        <v>0</v>
      </c>
      <c r="W523" s="349">
        <f t="shared" ca="1" si="258"/>
        <v>0</v>
      </c>
      <c r="X523" s="375">
        <f t="shared" ca="1" si="259"/>
        <v>0</v>
      </c>
      <c r="Y523" s="376"/>
      <c r="Z523" s="109">
        <f t="shared" ca="1" si="260"/>
        <v>0</v>
      </c>
      <c r="AA523" s="22">
        <f t="shared" ca="1" si="261"/>
        <v>0</v>
      </c>
      <c r="AB523" s="22">
        <f t="shared" ca="1" si="262"/>
        <v>0</v>
      </c>
      <c r="AC523" s="349">
        <f t="shared" ca="1" si="263"/>
        <v>0</v>
      </c>
      <c r="AD523" s="375">
        <f t="shared" ca="1" si="264"/>
        <v>0</v>
      </c>
      <c r="AE523" s="376"/>
      <c r="AF523" s="109">
        <f t="shared" ca="1" si="265"/>
        <v>0</v>
      </c>
      <c r="AG523" s="22">
        <f t="shared" ca="1" si="266"/>
        <v>0</v>
      </c>
      <c r="AH523" s="22">
        <f t="shared" ca="1" si="267"/>
        <v>0</v>
      </c>
      <c r="AI523" s="349">
        <f t="shared" ca="1" si="268"/>
        <v>0</v>
      </c>
      <c r="AJ523" s="375">
        <f t="shared" ca="1" si="269"/>
        <v>0</v>
      </c>
    </row>
    <row r="524" spans="1:36" ht="15.75" hidden="1" thickBot="1">
      <c r="A524" s="24"/>
      <c r="B524" s="109">
        <f t="shared" ca="1" si="241"/>
        <v>0</v>
      </c>
      <c r="C524" s="22">
        <f t="shared" ca="1" si="242"/>
        <v>0</v>
      </c>
      <c r="D524" s="22">
        <f t="shared" ca="1" si="243"/>
        <v>0</v>
      </c>
      <c r="E524" s="349">
        <f t="shared" ca="1" si="244"/>
        <v>0</v>
      </c>
      <c r="F524" s="23">
        <f t="shared" ca="1" si="245"/>
        <v>0</v>
      </c>
      <c r="G524" s="376"/>
      <c r="H524" s="109">
        <f t="shared" ca="1" si="246"/>
        <v>0</v>
      </c>
      <c r="I524" s="22">
        <f t="shared" ca="1" si="247"/>
        <v>0</v>
      </c>
      <c r="J524" s="22">
        <f t="shared" ca="1" si="248"/>
        <v>0</v>
      </c>
      <c r="K524" s="349">
        <f t="shared" ca="1" si="249"/>
        <v>0</v>
      </c>
      <c r="L524" s="375">
        <f t="shared" ca="1" si="240"/>
        <v>0</v>
      </c>
      <c r="M524" s="376"/>
      <c r="N524" s="109">
        <f t="shared" ca="1" si="250"/>
        <v>0</v>
      </c>
      <c r="O524" s="22">
        <f t="shared" ca="1" si="251"/>
        <v>0</v>
      </c>
      <c r="P524" s="22">
        <f t="shared" ca="1" si="252"/>
        <v>0</v>
      </c>
      <c r="Q524" s="349">
        <f t="shared" ca="1" si="253"/>
        <v>0</v>
      </c>
      <c r="R524" s="375">
        <f t="shared" ca="1" si="254"/>
        <v>0</v>
      </c>
      <c r="S524" s="376"/>
      <c r="T524" s="109">
        <f t="shared" ca="1" si="255"/>
        <v>0</v>
      </c>
      <c r="U524" s="22">
        <f t="shared" ca="1" si="256"/>
        <v>0</v>
      </c>
      <c r="V524" s="22">
        <f t="shared" ca="1" si="257"/>
        <v>0</v>
      </c>
      <c r="W524" s="349">
        <f t="shared" ca="1" si="258"/>
        <v>0</v>
      </c>
      <c r="X524" s="375">
        <f t="shared" ca="1" si="259"/>
        <v>0</v>
      </c>
      <c r="Y524" s="376"/>
      <c r="Z524" s="109">
        <f t="shared" ca="1" si="260"/>
        <v>0</v>
      </c>
      <c r="AA524" s="22">
        <f t="shared" ca="1" si="261"/>
        <v>0</v>
      </c>
      <c r="AB524" s="22">
        <f t="shared" ca="1" si="262"/>
        <v>0</v>
      </c>
      <c r="AC524" s="349">
        <f t="shared" ca="1" si="263"/>
        <v>0</v>
      </c>
      <c r="AD524" s="375">
        <f t="shared" ca="1" si="264"/>
        <v>0</v>
      </c>
      <c r="AE524" s="376"/>
      <c r="AF524" s="109">
        <f t="shared" ca="1" si="265"/>
        <v>0</v>
      </c>
      <c r="AG524" s="22">
        <f t="shared" ca="1" si="266"/>
        <v>0</v>
      </c>
      <c r="AH524" s="22">
        <f t="shared" ca="1" si="267"/>
        <v>0</v>
      </c>
      <c r="AI524" s="349">
        <f t="shared" ca="1" si="268"/>
        <v>0</v>
      </c>
      <c r="AJ524" s="375">
        <f t="shared" ca="1" si="269"/>
        <v>0</v>
      </c>
    </row>
    <row r="525" spans="1:36" ht="15.75" hidden="1" thickBot="1">
      <c r="A525" s="24"/>
      <c r="B525" s="109"/>
      <c r="C525" s="22"/>
      <c r="D525" s="22"/>
      <c r="E525" s="22"/>
      <c r="F525" s="23"/>
      <c r="G525" s="376"/>
      <c r="H525" s="374"/>
      <c r="I525" s="374"/>
      <c r="J525" s="374"/>
      <c r="K525" s="374"/>
      <c r="L525" s="375"/>
      <c r="M525" s="376"/>
      <c r="N525" s="374"/>
      <c r="O525" s="374"/>
      <c r="P525" s="374"/>
      <c r="Q525" s="374"/>
      <c r="R525" s="375"/>
      <c r="S525" s="376"/>
      <c r="T525" s="374"/>
      <c r="U525" s="374"/>
      <c r="V525" s="374"/>
      <c r="W525" s="374"/>
      <c r="X525" s="375"/>
      <c r="Y525" s="376"/>
      <c r="Z525" s="374"/>
      <c r="AA525" s="374"/>
      <c r="AB525" s="374"/>
      <c r="AC525" s="374"/>
      <c r="AD525" s="375"/>
      <c r="AE525" s="376"/>
      <c r="AF525" s="374"/>
      <c r="AG525" s="374"/>
      <c r="AH525" s="374"/>
      <c r="AI525" s="374"/>
      <c r="AJ525" s="375"/>
    </row>
    <row r="526" spans="1:36" ht="15.75" hidden="1" thickBot="1">
      <c r="A526" s="24"/>
      <c r="B526" s="109"/>
      <c r="C526" s="22"/>
      <c r="D526" s="22"/>
      <c r="E526" s="22"/>
      <c r="F526" s="23"/>
      <c r="G526" s="376"/>
      <c r="H526" s="374"/>
      <c r="I526" s="374"/>
      <c r="J526" s="374"/>
      <c r="K526" s="374"/>
      <c r="L526" s="375"/>
      <c r="M526" s="376"/>
      <c r="N526" s="374"/>
      <c r="O526" s="374"/>
      <c r="P526" s="374"/>
      <c r="Q526" s="374"/>
      <c r="R526" s="375"/>
      <c r="S526" s="376"/>
      <c r="T526" s="374"/>
      <c r="U526" s="374"/>
      <c r="V526" s="374"/>
      <c r="W526" s="374"/>
      <c r="X526" s="375"/>
      <c r="Y526" s="376"/>
      <c r="Z526" s="374"/>
      <c r="AA526" s="374"/>
      <c r="AB526" s="374"/>
      <c r="AC526" s="374"/>
      <c r="AD526" s="375"/>
      <c r="AE526" s="376"/>
      <c r="AF526" s="374"/>
      <c r="AG526" s="374"/>
      <c r="AH526" s="374"/>
      <c r="AI526" s="374"/>
      <c r="AJ526" s="375"/>
    </row>
    <row r="527" spans="1:36" ht="15.75" hidden="1" thickBot="1">
      <c r="A527" s="24"/>
      <c r="B527" s="109"/>
      <c r="C527" s="22"/>
      <c r="D527" s="22"/>
      <c r="E527" s="22"/>
      <c r="F527" s="23"/>
      <c r="G527" s="376"/>
      <c r="H527" s="374"/>
      <c r="I527" s="374"/>
      <c r="J527" s="374"/>
      <c r="K527" s="374"/>
      <c r="L527" s="375"/>
      <c r="M527" s="376"/>
      <c r="N527" s="374"/>
      <c r="O527" s="374"/>
      <c r="P527" s="374"/>
      <c r="Q527" s="374"/>
      <c r="R527" s="375"/>
      <c r="S527" s="376"/>
      <c r="T527" s="374"/>
      <c r="U527" s="374"/>
      <c r="V527" s="374"/>
      <c r="W527" s="374"/>
      <c r="X527" s="375"/>
      <c r="Y527" s="376"/>
      <c r="Z527" s="374"/>
      <c r="AA527" s="374"/>
      <c r="AB527" s="374"/>
      <c r="AC527" s="374"/>
      <c r="AD527" s="375"/>
      <c r="AE527" s="376"/>
      <c r="AF527" s="374"/>
      <c r="AG527" s="374"/>
      <c r="AH527" s="374"/>
      <c r="AI527" s="374"/>
      <c r="AJ527" s="375"/>
    </row>
    <row r="528" spans="1:36" ht="15.75" hidden="1" thickBot="1">
      <c r="A528" s="24"/>
      <c r="B528" s="109"/>
      <c r="C528" s="22"/>
      <c r="D528" s="22"/>
      <c r="E528" s="22"/>
      <c r="F528" s="23"/>
      <c r="G528" s="376"/>
      <c r="H528" s="374"/>
      <c r="I528" s="374"/>
      <c r="J528" s="374"/>
      <c r="K528" s="374"/>
      <c r="L528" s="375"/>
      <c r="M528" s="376"/>
      <c r="N528" s="374"/>
      <c r="O528" s="374"/>
      <c r="P528" s="374"/>
      <c r="Q528" s="374"/>
      <c r="R528" s="375"/>
      <c r="S528" s="376"/>
      <c r="T528" s="374"/>
      <c r="U528" s="374"/>
      <c r="V528" s="374"/>
      <c r="W528" s="374"/>
      <c r="X528" s="375"/>
      <c r="Y528" s="376"/>
      <c r="Z528" s="374"/>
      <c r="AA528" s="374"/>
      <c r="AB528" s="374"/>
      <c r="AC528" s="374"/>
      <c r="AD528" s="375"/>
      <c r="AE528" s="376"/>
      <c r="AF528" s="374"/>
      <c r="AG528" s="374"/>
      <c r="AH528" s="374"/>
      <c r="AI528" s="374"/>
      <c r="AJ528" s="375"/>
    </row>
    <row r="529" spans="1:36" ht="15.75" hidden="1" thickBot="1">
      <c r="A529" s="24"/>
      <c r="B529" s="109"/>
      <c r="C529" s="22"/>
      <c r="D529" s="22"/>
      <c r="E529" s="22"/>
      <c r="F529" s="23"/>
      <c r="G529" s="376"/>
      <c r="H529" s="374"/>
      <c r="I529" s="374"/>
      <c r="J529" s="374"/>
      <c r="K529" s="374"/>
      <c r="L529" s="375"/>
      <c r="M529" s="376"/>
      <c r="N529" s="374"/>
      <c r="O529" s="374"/>
      <c r="P529" s="374"/>
      <c r="Q529" s="374"/>
      <c r="R529" s="375"/>
      <c r="S529" s="376"/>
      <c r="T529" s="374"/>
      <c r="U529" s="374"/>
      <c r="V529" s="374"/>
      <c r="W529" s="374"/>
      <c r="X529" s="375"/>
      <c r="Y529" s="376"/>
      <c r="Z529" s="374"/>
      <c r="AA529" s="374"/>
      <c r="AB529" s="374"/>
      <c r="AC529" s="374"/>
      <c r="AD529" s="375"/>
      <c r="AE529" s="376"/>
      <c r="AF529" s="374"/>
      <c r="AG529" s="374"/>
      <c r="AH529" s="374"/>
      <c r="AI529" s="374"/>
      <c r="AJ529" s="375"/>
    </row>
    <row r="530" spans="1:36" ht="15.75" hidden="1" thickBot="1">
      <c r="A530" s="24"/>
      <c r="B530" s="109"/>
      <c r="C530" s="22"/>
      <c r="D530" s="22"/>
      <c r="E530" s="22"/>
      <c r="F530" s="23"/>
      <c r="G530" s="376"/>
      <c r="H530" s="374"/>
      <c r="I530" s="374"/>
      <c r="J530" s="374"/>
      <c r="K530" s="374"/>
      <c r="L530" s="375"/>
      <c r="M530" s="376"/>
      <c r="N530" s="374"/>
      <c r="O530" s="374"/>
      <c r="P530" s="374"/>
      <c r="Q530" s="374"/>
      <c r="R530" s="375"/>
      <c r="S530" s="376"/>
      <c r="T530" s="374"/>
      <c r="U530" s="374"/>
      <c r="V530" s="374"/>
      <c r="W530" s="374"/>
      <c r="X530" s="375"/>
      <c r="Y530" s="376"/>
      <c r="Z530" s="374"/>
      <c r="AA530" s="374"/>
      <c r="AB530" s="374"/>
      <c r="AC530" s="374"/>
      <c r="AD530" s="375"/>
      <c r="AE530" s="376"/>
      <c r="AF530" s="374"/>
      <c r="AG530" s="374"/>
      <c r="AH530" s="374"/>
      <c r="AI530" s="374"/>
      <c r="AJ530" s="375"/>
    </row>
    <row r="531" spans="1:36" ht="15.75" thickBot="1">
      <c r="A531" s="24"/>
      <c r="B531" s="25" t="s">
        <v>295</v>
      </c>
      <c r="C531" s="25"/>
      <c r="D531" s="25"/>
      <c r="E531" s="26"/>
      <c r="F531" s="27">
        <f ca="1">SUBTOTAL(9,F4:F530)</f>
        <v>207017.81</v>
      </c>
      <c r="G531" s="117" t="s">
        <v>295</v>
      </c>
      <c r="H531" s="117"/>
      <c r="I531" s="117"/>
      <c r="J531" s="117"/>
      <c r="K531" s="388"/>
      <c r="L531" s="389">
        <f ca="1">SUBTOTAL(9,L4:L530)</f>
        <v>0</v>
      </c>
      <c r="M531" s="117" t="s">
        <v>295</v>
      </c>
      <c r="N531" s="117"/>
      <c r="O531" s="25"/>
      <c r="P531" s="25"/>
      <c r="Q531" s="26"/>
      <c r="R531" s="27">
        <f ca="1">SUBTOTAL(9,R4:R530)</f>
        <v>0</v>
      </c>
      <c r="S531" s="117" t="s">
        <v>295</v>
      </c>
      <c r="T531" s="117"/>
      <c r="U531" s="25"/>
      <c r="V531" s="25"/>
      <c r="W531" s="26"/>
      <c r="X531" s="27">
        <f ca="1">SUBTOTAL(9,X4:X530)</f>
        <v>0</v>
      </c>
      <c r="Y531" s="117" t="s">
        <v>295</v>
      </c>
      <c r="Z531" s="117"/>
      <c r="AA531" s="25"/>
      <c r="AB531" s="25"/>
      <c r="AC531" s="26"/>
      <c r="AD531" s="27">
        <f ca="1">SUBTOTAL(9,AD4:AD530)</f>
        <v>0</v>
      </c>
      <c r="AE531" s="117" t="s">
        <v>295</v>
      </c>
      <c r="AF531" s="117"/>
      <c r="AG531" s="25"/>
      <c r="AH531" s="25"/>
      <c r="AI531" s="26"/>
      <c r="AJ531" s="27">
        <f ca="1">SUBTOTAL(9,AJ4:AJ530)</f>
        <v>0</v>
      </c>
    </row>
    <row r="532" spans="1:36" ht="14.25" hidden="1" customHeight="1">
      <c r="B532" s="81"/>
      <c r="C532" s="347"/>
      <c r="F532" s="19"/>
      <c r="G532" s="81"/>
      <c r="H532" s="81"/>
      <c r="I532" s="81"/>
      <c r="J532" s="81"/>
      <c r="K532" s="81"/>
      <c r="L532" s="81"/>
    </row>
    <row r="533" spans="1:36" ht="18.75" hidden="1" customHeight="1">
      <c r="A533" s="81" t="s">
        <v>605</v>
      </c>
      <c r="B533" s="81"/>
      <c r="C533" s="390" t="e">
        <f ca="1">[4]!СумаПрописом(F531)</f>
        <v>#NAME?</v>
      </c>
      <c r="G533" s="81" t="s">
        <v>605</v>
      </c>
      <c r="H533" s="81"/>
      <c r="I533" s="390" t="e">
        <f ca="1">[4]!СумаПрописом(L531)</f>
        <v>#NAME?</v>
      </c>
      <c r="J533" s="81"/>
      <c r="K533" s="81"/>
      <c r="L533" s="81"/>
      <c r="M533" t="s">
        <v>605</v>
      </c>
      <c r="O533" s="347" t="e">
        <f ca="1">[5]!СумаПрописом(R531)</f>
        <v>#NAME?</v>
      </c>
      <c r="S533" t="s">
        <v>605</v>
      </c>
      <c r="U533" s="347" t="e">
        <f ca="1">[5]!СумаПрописом(X531)</f>
        <v>#NAME?</v>
      </c>
      <c r="Y533" t="s">
        <v>605</v>
      </c>
      <c r="AA533" s="347" t="e">
        <f ca="1">[4]!СумаПрописом(AD531)</f>
        <v>#NAME?</v>
      </c>
      <c r="AE533" t="s">
        <v>605</v>
      </c>
      <c r="AG533" s="347" t="e">
        <f ca="1">[5]!СумаПрописом(AJ531)</f>
        <v>#NAME?</v>
      </c>
    </row>
    <row r="534" spans="1:36" ht="12" hidden="1" customHeight="1">
      <c r="F534" t="s">
        <v>477</v>
      </c>
      <c r="G534" s="81"/>
      <c r="H534" s="81"/>
      <c r="I534" s="81"/>
      <c r="J534" s="81"/>
      <c r="K534" s="81"/>
      <c r="L534" s="81"/>
    </row>
    <row r="535" spans="1:36">
      <c r="G535" s="81"/>
      <c r="H535" s="81"/>
      <c r="I535" s="81"/>
      <c r="J535" s="81"/>
      <c r="K535" s="81"/>
      <c r="L535" s="81"/>
    </row>
    <row r="536" spans="1:36" ht="15.75">
      <c r="A536" s="59" t="s">
        <v>750</v>
      </c>
      <c r="E536" s="60"/>
      <c r="F536" s="342"/>
      <c r="G536" s="59" t="s">
        <v>750</v>
      </c>
      <c r="K536" s="60"/>
      <c r="L536" s="342"/>
      <c r="M536" s="59" t="s">
        <v>750</v>
      </c>
      <c r="Q536" s="60"/>
      <c r="R536" s="342"/>
      <c r="S536" s="59" t="s">
        <v>750</v>
      </c>
      <c r="W536" s="60"/>
      <c r="X536" s="342"/>
      <c r="Y536" s="59" t="s">
        <v>750</v>
      </c>
      <c r="AC536" s="60"/>
      <c r="AD536" s="342"/>
      <c r="AE536" s="59" t="s">
        <v>750</v>
      </c>
      <c r="AI536" s="60"/>
      <c r="AJ536" s="342"/>
    </row>
    <row r="538" spans="1:36" ht="15.75">
      <c r="A538" s="103" t="s">
        <v>763</v>
      </c>
      <c r="E538" s="103"/>
      <c r="F538" s="343"/>
      <c r="G538" s="103" t="s">
        <v>763</v>
      </c>
      <c r="K538" s="103"/>
      <c r="L538" s="343"/>
      <c r="M538" s="103" t="s">
        <v>763</v>
      </c>
      <c r="Q538" s="103"/>
      <c r="R538" s="343"/>
      <c r="S538" s="103" t="s">
        <v>763</v>
      </c>
      <c r="W538" s="103"/>
      <c r="X538" s="343"/>
      <c r="Y538" s="103" t="s">
        <v>763</v>
      </c>
      <c r="AC538" s="103"/>
      <c r="AD538" s="343"/>
      <c r="AE538" s="103" t="s">
        <v>763</v>
      </c>
      <c r="AI538" s="103"/>
      <c r="AJ538" s="343"/>
    </row>
    <row r="539" spans="1:36" ht="15.75">
      <c r="A539" s="73"/>
      <c r="G539" s="73"/>
      <c r="M539" s="73"/>
      <c r="S539" s="73"/>
      <c r="Y539" s="73"/>
      <c r="AE539" s="73"/>
    </row>
    <row r="540" spans="1:36" ht="15.75">
      <c r="A540" s="103" t="s">
        <v>405</v>
      </c>
      <c r="G540" s="103" t="s">
        <v>405</v>
      </c>
      <c r="M540" s="103" t="s">
        <v>405</v>
      </c>
      <c r="S540" s="103" t="s">
        <v>405</v>
      </c>
      <c r="Y540" s="103" t="s">
        <v>405</v>
      </c>
      <c r="AE540" s="103" t="s">
        <v>405</v>
      </c>
    </row>
    <row r="541" spans="1:36" ht="15.75">
      <c r="A541" s="103"/>
      <c r="E541" s="103"/>
      <c r="F541" s="343"/>
      <c r="G541" s="103"/>
      <c r="K541" s="103"/>
      <c r="L541" s="343"/>
      <c r="M541" s="103"/>
      <c r="Q541" s="103"/>
      <c r="R541" s="343"/>
      <c r="S541" s="103"/>
      <c r="W541" s="103"/>
      <c r="X541" s="343"/>
      <c r="Y541" s="103"/>
      <c r="AC541" s="103"/>
      <c r="AD541" s="343"/>
      <c r="AE541" s="103"/>
      <c r="AI541" s="103"/>
      <c r="AJ541" s="343"/>
    </row>
  </sheetData>
  <autoFilter ref="A3:AJ534">
    <filterColumn colId="5">
      <filters>
        <filter val="15231,32"/>
        <filter val="15256,10"/>
        <filter val="15373,91"/>
        <filter val="15652,58"/>
        <filter val="16245,78"/>
        <filter val="17130,35"/>
        <filter val="17483,24"/>
        <filter val="17524,33"/>
        <filter val="17923,98"/>
        <filter val="18104,89"/>
        <filter val="196190,26"/>
        <filter val="22437,49"/>
        <filter val="7826,29"/>
      </filters>
    </filterColumn>
  </autoFilter>
  <mergeCells count="6">
    <mergeCell ref="AE2:AJ2"/>
    <mergeCell ref="A2:F2"/>
    <mergeCell ref="G2:L2"/>
    <mergeCell ref="M2:R2"/>
    <mergeCell ref="S2:X2"/>
    <mergeCell ref="Y2:AD2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9"/>
  <dimension ref="A1:JS842"/>
  <sheetViews>
    <sheetView showZeros="0" zoomScaleNormal="10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H12" sqref="H12"/>
    </sheetView>
  </sheetViews>
  <sheetFormatPr defaultRowHeight="15"/>
  <cols>
    <col min="1" max="1" width="4.140625" customWidth="1"/>
    <col min="2" max="2" width="37" customWidth="1"/>
    <col min="3" max="3" width="11.140625" customWidth="1"/>
    <col min="4" max="4" width="19.28515625" customWidth="1"/>
    <col min="5" max="5" width="5.140625" customWidth="1"/>
    <col min="6" max="6" width="3.28515625" customWidth="1"/>
    <col min="7" max="7" width="9.42578125" customWidth="1"/>
    <col min="8" max="8" width="9.85546875" customWidth="1"/>
    <col min="9" max="9" width="5.28515625" customWidth="1"/>
    <col min="10" max="10" width="10.5703125" customWidth="1"/>
    <col min="11" max="11" width="7.85546875" customWidth="1"/>
    <col min="12" max="12" width="12.85546875" customWidth="1"/>
    <col min="13" max="13" width="9.42578125" customWidth="1"/>
    <col min="14" max="14" width="8.28515625" customWidth="1"/>
    <col min="15" max="15" width="9.5703125" customWidth="1"/>
    <col min="16" max="16" width="9.7109375" style="86" customWidth="1"/>
    <col min="17" max="17" width="9.140625" customWidth="1"/>
    <col min="18" max="18" width="8.42578125" customWidth="1"/>
    <col min="19" max="19" width="4" customWidth="1"/>
    <col min="20" max="22" width="9.140625" customWidth="1"/>
    <col min="24" max="24" width="8.85546875" customWidth="1"/>
    <col min="26" max="26" width="22.5703125" customWidth="1"/>
    <col min="27" max="27" width="15" customWidth="1"/>
    <col min="28" max="28" width="33.85546875" customWidth="1"/>
    <col min="30" max="30" width="21.7109375" customWidth="1"/>
    <col min="31" max="32" width="9.140625" customWidth="1"/>
    <col min="33" max="33" width="9.42578125" style="86" customWidth="1"/>
    <col min="34" max="35" width="9.140625" customWidth="1"/>
    <col min="36" max="36" width="10.85546875" customWidth="1"/>
    <col min="37" max="39" width="9.140625" customWidth="1"/>
    <col min="40" max="41" width="9.140625" style="86" customWidth="1"/>
    <col min="42" max="42" width="9.140625" style="620" customWidth="1"/>
    <col min="43" max="51" width="9.140625" customWidth="1"/>
    <col min="52" max="52" width="12.7109375" customWidth="1"/>
    <col min="53" max="53" width="4.28515625" customWidth="1"/>
    <col min="54" max="54" width="21.140625" customWidth="1"/>
    <col min="55" max="55" width="14.42578125" customWidth="1"/>
    <col min="56" max="56" width="20" customWidth="1"/>
    <col min="57" max="57" width="9.140625" customWidth="1"/>
    <col min="58" max="58" width="10.28515625" customWidth="1"/>
    <col min="59" max="59" width="11.7109375" customWidth="1"/>
    <col min="60" max="60" width="9.140625" customWidth="1"/>
    <col min="61" max="61" width="9.42578125" customWidth="1"/>
    <col min="62" max="65" width="9.140625" customWidth="1"/>
    <col min="66" max="66" width="10.140625" customWidth="1"/>
    <col min="67" max="67" width="9.140625" customWidth="1"/>
    <col min="68" max="68" width="10.28515625" style="620" customWidth="1"/>
    <col min="69" max="69" width="10.28515625" customWidth="1"/>
    <col min="70" max="77" width="9.140625" customWidth="1"/>
    <col min="78" max="78" width="11.7109375" customWidth="1"/>
    <col min="79" max="79" width="5.5703125" customWidth="1"/>
    <col min="80" max="80" width="34.85546875" customWidth="1"/>
    <col min="81" max="81" width="9.140625" customWidth="1"/>
    <col min="82" max="82" width="18.28515625" customWidth="1"/>
    <col min="83" max="84" width="9.140625" customWidth="1"/>
    <col min="85" max="85" width="11.28515625" customWidth="1"/>
    <col min="86" max="92" width="9.140625" customWidth="1"/>
    <col min="93" max="93" width="9.42578125" customWidth="1"/>
    <col min="94" max="94" width="11.5703125" customWidth="1"/>
    <col min="95" max="98" width="9.140625" customWidth="1"/>
    <col min="99" max="99" width="13.140625" customWidth="1"/>
    <col min="100" max="100" width="9.140625" customWidth="1"/>
    <col min="101" max="101" width="11.5703125" customWidth="1"/>
    <col min="102" max="103" width="9.140625" customWidth="1"/>
    <col min="104" max="104" width="12.28515625" customWidth="1"/>
    <col min="105" max="105" width="4.7109375" customWidth="1"/>
    <col min="106" max="106" width="37.28515625" customWidth="1"/>
    <col min="107" max="107" width="10.140625" customWidth="1"/>
    <col min="108" max="108" width="22.42578125" customWidth="1"/>
    <col min="109" max="113" width="9.140625" customWidth="1"/>
    <col min="114" max="114" width="9.42578125" customWidth="1"/>
    <col min="115" max="119" width="9.140625" customWidth="1"/>
    <col min="120" max="120" width="10.140625" style="760" customWidth="1"/>
    <col min="121" max="126" width="9.140625" customWidth="1"/>
    <col min="127" max="127" width="9.7109375" customWidth="1"/>
    <col min="128" max="129" width="9.140625" customWidth="1"/>
    <col min="130" max="130" width="11.85546875" customWidth="1"/>
    <col min="131" max="131" width="4.5703125" customWidth="1"/>
    <col min="132" max="132" width="23.140625" customWidth="1"/>
    <col min="133" max="133" width="9.140625" customWidth="1"/>
    <col min="134" max="134" width="21.7109375" customWidth="1"/>
    <col min="135" max="155" width="9.140625" customWidth="1"/>
    <col min="156" max="156" width="11.5703125" customWidth="1"/>
    <col min="157" max="157" width="12.85546875" customWidth="1"/>
    <col min="159" max="159" width="11" bestFit="1" customWidth="1"/>
    <col min="160" max="160" width="13" customWidth="1"/>
    <col min="163" max="163" width="18.140625" style="7" customWidth="1"/>
  </cols>
  <sheetData>
    <row r="1" spans="1:171" ht="18.75">
      <c r="G1" s="81"/>
      <c r="L1" s="131" t="s">
        <v>756</v>
      </c>
      <c r="M1" s="131"/>
      <c r="AA1" s="86"/>
      <c r="AB1" s="86"/>
      <c r="AC1" s="86"/>
      <c r="AD1" s="86"/>
      <c r="AE1" s="86"/>
      <c r="AF1" s="86"/>
      <c r="AH1" s="86"/>
      <c r="AI1" s="86"/>
      <c r="AJ1" s="86"/>
      <c r="AK1" s="86"/>
      <c r="AL1" s="132" t="s">
        <v>500</v>
      </c>
      <c r="AM1" s="132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133"/>
      <c r="BB1" s="133"/>
      <c r="BC1" s="133"/>
      <c r="BD1" s="133"/>
      <c r="BE1" s="133"/>
      <c r="BF1" s="133"/>
      <c r="BG1" s="133"/>
      <c r="BH1" s="133"/>
      <c r="BI1" s="133"/>
      <c r="BJ1" s="133"/>
      <c r="BK1" s="133"/>
      <c r="BL1" s="134" t="s">
        <v>500</v>
      </c>
      <c r="BM1" s="134"/>
      <c r="BN1" s="133"/>
      <c r="BO1" s="133"/>
      <c r="BQ1" s="133"/>
      <c r="BR1" s="133"/>
      <c r="BS1" s="133"/>
      <c r="BT1" s="133"/>
      <c r="BU1" s="133"/>
      <c r="BV1" s="133"/>
      <c r="BW1" s="133"/>
      <c r="BX1" s="133"/>
      <c r="BY1" s="133"/>
      <c r="BZ1" s="133"/>
      <c r="CA1" s="135"/>
      <c r="CB1" s="135"/>
      <c r="CC1" s="135"/>
      <c r="CD1" s="135"/>
      <c r="CE1" s="135"/>
      <c r="CF1" s="135"/>
      <c r="CG1" s="135"/>
      <c r="CH1" s="135"/>
      <c r="CI1" s="135"/>
      <c r="CJ1" s="135"/>
      <c r="CK1" s="135"/>
      <c r="CL1" s="136" t="s">
        <v>500</v>
      </c>
      <c r="CM1" s="136"/>
      <c r="CN1" s="135"/>
      <c r="CO1" s="135"/>
      <c r="CP1" s="135"/>
      <c r="CQ1" s="135"/>
      <c r="CR1" s="135"/>
      <c r="CS1" s="135"/>
      <c r="CT1" s="135"/>
      <c r="CU1" s="135"/>
      <c r="CV1" s="135"/>
      <c r="CW1" s="135"/>
      <c r="CX1" s="135"/>
      <c r="CY1" s="135"/>
      <c r="CZ1" s="135"/>
      <c r="DA1" s="137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8" t="s">
        <v>500</v>
      </c>
      <c r="DM1" s="138"/>
      <c r="DN1" s="137"/>
      <c r="DO1" s="137"/>
      <c r="DQ1" s="137"/>
      <c r="DR1" s="137"/>
      <c r="DS1" s="137"/>
      <c r="DT1" s="137"/>
      <c r="DU1" s="137"/>
      <c r="DV1" s="137"/>
      <c r="DW1" s="137"/>
      <c r="DX1" s="137"/>
      <c r="DY1" s="137"/>
      <c r="DZ1" s="137"/>
      <c r="EA1" s="585"/>
      <c r="EB1" s="585"/>
      <c r="EC1" s="585"/>
      <c r="ED1" s="585"/>
      <c r="EE1" s="585"/>
      <c r="EF1" s="585"/>
      <c r="EG1" s="585"/>
      <c r="EH1" s="585"/>
      <c r="EI1" s="585"/>
      <c r="EJ1" s="585"/>
      <c r="EK1" s="585"/>
      <c r="EL1" s="586" t="s">
        <v>500</v>
      </c>
      <c r="EM1" s="586"/>
      <c r="EN1" s="585"/>
      <c r="EO1" s="585"/>
      <c r="EP1" s="585"/>
      <c r="EQ1" s="585"/>
      <c r="ER1" s="585"/>
      <c r="ES1" s="585"/>
      <c r="ET1" s="585"/>
      <c r="EU1" s="585"/>
      <c r="EV1" s="585"/>
      <c r="EW1" s="585"/>
      <c r="EX1" s="585"/>
      <c r="EY1" s="585"/>
      <c r="EZ1" s="585"/>
    </row>
    <row r="2" spans="1:171" ht="18.75">
      <c r="G2" s="81"/>
      <c r="L2" s="131" t="s">
        <v>501</v>
      </c>
      <c r="M2" s="131"/>
      <c r="AA2" s="86"/>
      <c r="AB2" s="86"/>
      <c r="AC2" s="86"/>
      <c r="AD2" s="86"/>
      <c r="AE2" s="86"/>
      <c r="AF2" s="86"/>
      <c r="AH2" s="86"/>
      <c r="AI2" s="86"/>
      <c r="AJ2" s="86"/>
      <c r="AK2" s="86"/>
      <c r="AL2" s="132" t="s">
        <v>501</v>
      </c>
      <c r="AM2" s="132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133"/>
      <c r="BB2" s="133"/>
      <c r="BC2" s="133"/>
      <c r="BD2" s="133"/>
      <c r="BE2" s="133"/>
      <c r="BF2" s="133"/>
      <c r="BG2" s="133"/>
      <c r="BH2" s="133"/>
      <c r="BI2" s="133"/>
      <c r="BJ2" s="133"/>
      <c r="BK2" s="133"/>
      <c r="BL2" s="134" t="s">
        <v>501</v>
      </c>
      <c r="BM2" s="134"/>
      <c r="BN2" s="133"/>
      <c r="BO2" s="133"/>
      <c r="BQ2" s="133"/>
      <c r="BR2" s="133" t="s">
        <v>477</v>
      </c>
      <c r="BS2" s="133"/>
      <c r="BT2" s="133"/>
      <c r="BU2" s="133"/>
      <c r="BV2" s="133"/>
      <c r="BW2" s="133"/>
      <c r="BX2" s="133"/>
      <c r="BY2" s="133"/>
      <c r="BZ2" s="133"/>
      <c r="CA2" s="135"/>
      <c r="CB2" s="135"/>
      <c r="CC2" s="135"/>
      <c r="CD2" s="135"/>
      <c r="CE2" s="135"/>
      <c r="CF2" s="135"/>
      <c r="CG2" s="135"/>
      <c r="CH2" s="135"/>
      <c r="CI2" s="135"/>
      <c r="CJ2" s="135"/>
      <c r="CK2" s="135"/>
      <c r="CL2" s="136" t="s">
        <v>501</v>
      </c>
      <c r="CM2" s="136"/>
      <c r="CN2" s="135"/>
      <c r="CO2" s="135"/>
      <c r="CP2" s="135"/>
      <c r="CQ2" s="135"/>
      <c r="CR2" s="135"/>
      <c r="CS2" s="135"/>
      <c r="CT2" s="135"/>
      <c r="CU2" s="135"/>
      <c r="CV2" s="135"/>
      <c r="CW2" s="135"/>
      <c r="CX2" s="135"/>
      <c r="CY2" s="135"/>
      <c r="CZ2" s="135"/>
      <c r="DA2" s="137"/>
      <c r="DB2" s="137"/>
      <c r="DC2" s="137"/>
      <c r="DD2" s="137"/>
      <c r="DE2" s="137"/>
      <c r="DF2" s="137"/>
      <c r="DG2" s="137"/>
      <c r="DH2" s="137"/>
      <c r="DI2" s="137"/>
      <c r="DJ2" s="137"/>
      <c r="DK2" s="137"/>
      <c r="DL2" s="138" t="s">
        <v>501</v>
      </c>
      <c r="DM2" s="138"/>
      <c r="DN2" s="137"/>
      <c r="DO2" s="137"/>
      <c r="DQ2" s="137"/>
      <c r="DR2" s="137"/>
      <c r="DS2" s="137"/>
      <c r="DT2" s="137"/>
      <c r="DU2" s="137"/>
      <c r="DV2" s="137"/>
      <c r="DW2" s="137"/>
      <c r="DX2" s="137"/>
      <c r="DY2" s="137"/>
      <c r="DZ2" s="137"/>
      <c r="EA2" s="585"/>
      <c r="EB2" s="585"/>
      <c r="EC2" s="585"/>
      <c r="ED2" s="585"/>
      <c r="EE2" s="585"/>
      <c r="EF2" s="585"/>
      <c r="EG2" s="585"/>
      <c r="EH2" s="585"/>
      <c r="EI2" s="585"/>
      <c r="EJ2" s="585"/>
      <c r="EK2" s="585"/>
      <c r="EL2" s="586" t="s">
        <v>501</v>
      </c>
      <c r="EM2" s="586"/>
      <c r="EN2" s="585"/>
      <c r="EO2" s="585"/>
      <c r="EP2" s="585"/>
      <c r="EQ2" s="585"/>
      <c r="ER2" s="585"/>
      <c r="ES2" s="585"/>
      <c r="ET2" s="585"/>
      <c r="EU2" s="585"/>
      <c r="EV2" s="585"/>
      <c r="EW2" s="585"/>
      <c r="EX2" s="585"/>
      <c r="EY2" s="585"/>
      <c r="EZ2" s="585"/>
    </row>
    <row r="3" spans="1:171" ht="18.75">
      <c r="G3" s="81"/>
      <c r="L3" s="62" t="s">
        <v>755</v>
      </c>
      <c r="M3" s="62"/>
      <c r="AA3" s="86"/>
      <c r="AB3" s="86"/>
      <c r="AC3" s="86"/>
      <c r="AD3" s="86"/>
      <c r="AE3" s="86"/>
      <c r="AF3" s="86"/>
      <c r="AH3" s="86"/>
      <c r="AI3" s="86"/>
      <c r="AJ3" s="86"/>
      <c r="AK3" s="86"/>
      <c r="AL3" s="139" t="str">
        <f>L3</f>
        <v>ВІЙСЬКОВОЇ ЧАСТИНИ А</v>
      </c>
      <c r="AM3" s="139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133"/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40" t="str">
        <f>L3</f>
        <v>ВІЙСЬКОВОЇ ЧАСТИНИ А</v>
      </c>
      <c r="BM3" s="140"/>
      <c r="BN3" s="133"/>
      <c r="BO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5"/>
      <c r="CB3" s="135"/>
      <c r="CC3" s="135"/>
      <c r="CD3" s="135"/>
      <c r="CE3" s="135"/>
      <c r="CF3" s="135"/>
      <c r="CG3" s="135"/>
      <c r="CH3" s="135"/>
      <c r="CI3" s="135"/>
      <c r="CJ3" s="135"/>
      <c r="CK3" s="135"/>
      <c r="CL3" s="141" t="str">
        <f>L3</f>
        <v>ВІЙСЬКОВОЇ ЧАСТИНИ А</v>
      </c>
      <c r="CM3" s="141"/>
      <c r="CN3" s="135"/>
      <c r="CO3" s="135"/>
      <c r="CP3" s="135"/>
      <c r="CQ3" s="135"/>
      <c r="CR3" s="135"/>
      <c r="CS3" s="135"/>
      <c r="CT3" s="135"/>
      <c r="CU3" s="135"/>
      <c r="CV3" s="135"/>
      <c r="CW3" s="135"/>
      <c r="CX3" s="135"/>
      <c r="CY3" s="135"/>
      <c r="CZ3" s="135"/>
      <c r="DA3" s="137"/>
      <c r="DB3" s="137"/>
      <c r="DC3" s="137"/>
      <c r="DD3" s="137"/>
      <c r="DE3" s="137"/>
      <c r="DF3" s="137"/>
      <c r="DG3" s="137"/>
      <c r="DH3" s="137"/>
      <c r="DI3" s="137"/>
      <c r="DJ3" s="137"/>
      <c r="DK3" s="137"/>
      <c r="DL3" s="142" t="str">
        <f>L3</f>
        <v>ВІЙСЬКОВОЇ ЧАСТИНИ А</v>
      </c>
      <c r="DM3" s="142"/>
      <c r="DN3" s="137"/>
      <c r="DO3" s="137"/>
      <c r="DQ3" s="137"/>
      <c r="DR3" s="137"/>
      <c r="DS3" s="137"/>
      <c r="DT3" s="137"/>
      <c r="DU3" s="137"/>
      <c r="DV3" s="137"/>
      <c r="DW3" s="137"/>
      <c r="DX3" s="137"/>
      <c r="DY3" s="137"/>
      <c r="DZ3" s="137"/>
      <c r="EA3" s="585"/>
      <c r="EB3" s="585"/>
      <c r="EC3" s="585"/>
      <c r="ED3" s="585"/>
      <c r="EE3" s="585"/>
      <c r="EF3" s="585"/>
      <c r="EG3" s="585"/>
      <c r="EH3" s="585"/>
      <c r="EI3" s="585"/>
      <c r="EJ3" s="585"/>
      <c r="EK3" s="585"/>
      <c r="EL3" s="587" t="str">
        <f>L3</f>
        <v>ВІЙСЬКОВОЇ ЧАСТИНИ А</v>
      </c>
      <c r="EM3" s="587"/>
      <c r="EN3" s="585"/>
      <c r="EO3" s="585"/>
      <c r="EP3" s="585"/>
      <c r="EQ3" s="585"/>
      <c r="ER3" s="585"/>
      <c r="ES3" s="585"/>
      <c r="ET3" s="585"/>
      <c r="EU3" s="585"/>
      <c r="EV3" s="585"/>
      <c r="EW3" s="585"/>
      <c r="EX3" s="585"/>
      <c r="EY3" s="585"/>
      <c r="EZ3" s="585"/>
    </row>
    <row r="4" spans="1:171">
      <c r="G4" s="81"/>
      <c r="L4" s="63" t="s">
        <v>327</v>
      </c>
      <c r="M4" s="63"/>
      <c r="AA4" s="86"/>
      <c r="AB4" s="86"/>
      <c r="AC4" s="86"/>
      <c r="AD4" s="86"/>
      <c r="AE4" s="86"/>
      <c r="AF4" s="86"/>
      <c r="AH4" s="86"/>
      <c r="AI4" s="86"/>
      <c r="AJ4" s="86"/>
      <c r="AK4" s="86"/>
      <c r="AL4" s="143" t="s">
        <v>327</v>
      </c>
      <c r="AM4" s="143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133"/>
      <c r="BB4" s="133"/>
      <c r="BC4" s="133"/>
      <c r="BD4" s="133"/>
      <c r="BE4" s="133"/>
      <c r="BF4" s="133"/>
      <c r="BG4" s="133"/>
      <c r="BH4" s="133"/>
      <c r="BI4" s="133"/>
      <c r="BJ4" s="133"/>
      <c r="BK4" s="133"/>
      <c r="BL4" s="144" t="s">
        <v>327</v>
      </c>
      <c r="BM4" s="144"/>
      <c r="BN4" s="133"/>
      <c r="BO4" s="133"/>
      <c r="BQ4" s="133"/>
      <c r="BR4" s="133"/>
      <c r="BS4" s="133"/>
      <c r="BT4" s="133"/>
      <c r="BU4" s="133"/>
      <c r="BV4" s="133"/>
      <c r="BW4" s="133"/>
      <c r="BX4" s="133"/>
      <c r="BY4" s="133"/>
      <c r="BZ4" s="133"/>
      <c r="CA4" s="135"/>
      <c r="CB4" s="135"/>
      <c r="CC4" s="135"/>
      <c r="CD4" s="135"/>
      <c r="CE4" s="135"/>
      <c r="CF4" s="135"/>
      <c r="CG4" s="135"/>
      <c r="CH4" s="135"/>
      <c r="CI4" s="135"/>
      <c r="CJ4" s="135"/>
      <c r="CK4" s="135"/>
      <c r="CL4" s="145" t="s">
        <v>327</v>
      </c>
      <c r="CM4" s="145"/>
      <c r="CN4" s="135"/>
      <c r="CO4" s="135"/>
      <c r="CP4" s="135"/>
      <c r="CQ4" s="135"/>
      <c r="CR4" s="135"/>
      <c r="CS4" s="135"/>
      <c r="CT4" s="135"/>
      <c r="CU4" s="135"/>
      <c r="CV4" s="135"/>
      <c r="CW4" s="135"/>
      <c r="CX4" s="135"/>
      <c r="CY4" s="135"/>
      <c r="CZ4" s="135"/>
      <c r="DA4" s="137"/>
      <c r="DB4" s="137"/>
      <c r="DC4" s="137"/>
      <c r="DD4" s="137"/>
      <c r="DE4" s="137"/>
      <c r="DF4" s="137"/>
      <c r="DG4" s="137"/>
      <c r="DH4" s="137"/>
      <c r="DI4" s="137"/>
      <c r="DJ4" s="137"/>
      <c r="DK4" s="137"/>
      <c r="DL4" s="146" t="s">
        <v>327</v>
      </c>
      <c r="DM4" s="146"/>
      <c r="DN4" s="137"/>
      <c r="DO4" s="137"/>
      <c r="DQ4" s="137"/>
      <c r="DR4" s="137"/>
      <c r="DS4" s="137"/>
      <c r="DT4" s="137"/>
      <c r="DU4" s="137"/>
      <c r="DV4" s="137"/>
      <c r="DW4" s="137"/>
      <c r="DX4" s="137"/>
      <c r="DY4" s="137"/>
      <c r="DZ4" s="137"/>
      <c r="EA4" s="585"/>
      <c r="EB4" s="585"/>
      <c r="EC4" s="585"/>
      <c r="ED4" s="585"/>
      <c r="EE4" s="585"/>
      <c r="EF4" s="585"/>
      <c r="EG4" s="585"/>
      <c r="EH4" s="585"/>
      <c r="EI4" s="585"/>
      <c r="EJ4" s="585"/>
      <c r="EK4" s="585"/>
      <c r="EL4" s="588" t="s">
        <v>327</v>
      </c>
      <c r="EM4" s="588"/>
      <c r="EN4" s="585"/>
      <c r="EO4" s="585"/>
      <c r="EP4" s="585"/>
      <c r="EQ4" s="585"/>
      <c r="ER4" s="585"/>
      <c r="ES4" s="585"/>
      <c r="ET4" s="585"/>
      <c r="EU4" s="585"/>
      <c r="EV4" s="585"/>
      <c r="EW4" s="585"/>
      <c r="EX4" s="585"/>
      <c r="EY4" s="585"/>
      <c r="EZ4" s="585"/>
    </row>
    <row r="5" spans="1:171">
      <c r="E5" s="397" t="s">
        <v>629</v>
      </c>
      <c r="G5" s="81"/>
      <c r="AA5" s="86"/>
      <c r="AB5" s="86"/>
      <c r="AC5" s="86"/>
      <c r="AD5" s="86"/>
      <c r="AE5" s="86"/>
      <c r="AF5" s="86"/>
      <c r="AH5" s="86"/>
      <c r="AI5" s="86"/>
      <c r="AJ5" s="86"/>
      <c r="AK5" s="86"/>
      <c r="AL5" s="86"/>
      <c r="AM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133"/>
      <c r="BB5" s="133"/>
      <c r="BC5" s="133"/>
      <c r="BD5" s="133"/>
      <c r="BE5" s="133"/>
      <c r="BF5" s="133"/>
      <c r="BG5" s="133"/>
      <c r="BH5" s="133"/>
      <c r="BI5" s="133"/>
      <c r="BJ5" s="133"/>
      <c r="BK5" s="133"/>
      <c r="BL5" s="133"/>
      <c r="BM5" s="133"/>
      <c r="BN5" s="133"/>
      <c r="BO5" s="133"/>
      <c r="BQ5" s="133"/>
      <c r="BR5" s="133"/>
      <c r="BS5" s="133"/>
      <c r="BT5" s="133"/>
      <c r="BU5" s="133"/>
      <c r="BV5" s="133"/>
      <c r="BW5" s="133"/>
      <c r="BX5" s="133"/>
      <c r="BY5" s="133"/>
      <c r="BZ5" s="133"/>
      <c r="CA5" s="135"/>
      <c r="CB5" s="135"/>
      <c r="CC5" s="135"/>
      <c r="CD5" s="135"/>
      <c r="CE5" s="135"/>
      <c r="CF5" s="135"/>
      <c r="CG5" s="135"/>
      <c r="CH5" s="135"/>
      <c r="CI5" s="135"/>
      <c r="CJ5" s="135"/>
      <c r="CK5" s="135"/>
      <c r="CL5" s="135"/>
      <c r="CM5" s="135"/>
      <c r="CN5" s="135"/>
      <c r="CO5" s="135"/>
      <c r="CP5" s="135"/>
      <c r="CQ5" s="135"/>
      <c r="CR5" s="135"/>
      <c r="CS5" s="135"/>
      <c r="CT5" s="135"/>
      <c r="CU5" s="135"/>
      <c r="CV5" s="135"/>
      <c r="CW5" s="135"/>
      <c r="CX5" s="135"/>
      <c r="CY5" s="135"/>
      <c r="CZ5" s="135"/>
      <c r="DA5" s="137"/>
      <c r="DB5" s="137"/>
      <c r="DC5" s="137"/>
      <c r="DD5" s="137"/>
      <c r="DE5" s="137"/>
      <c r="DF5" s="137"/>
      <c r="DG5" s="137"/>
      <c r="DH5" s="137"/>
      <c r="DI5" s="137"/>
      <c r="DJ5" s="137"/>
      <c r="DK5" s="137"/>
      <c r="DL5" s="137"/>
      <c r="DM5" s="137"/>
      <c r="DN5" s="137"/>
      <c r="DO5" s="137"/>
      <c r="DQ5" s="137"/>
      <c r="DR5" s="137"/>
      <c r="DS5" s="137"/>
      <c r="DT5" s="137"/>
      <c r="DU5" s="137"/>
      <c r="DV5" s="137"/>
      <c r="DW5" s="137"/>
      <c r="DX5" s="137"/>
      <c r="DY5" s="137"/>
      <c r="DZ5" s="137"/>
      <c r="EA5" s="585"/>
      <c r="EB5" s="585"/>
      <c r="EC5" s="585"/>
      <c r="ED5" s="585"/>
      <c r="EE5" s="585"/>
      <c r="EF5" s="585"/>
      <c r="EG5" s="585"/>
      <c r="EH5" s="585"/>
      <c r="EI5" s="585"/>
      <c r="EJ5" s="585"/>
      <c r="EK5" s="585"/>
      <c r="EL5" s="585"/>
      <c r="EM5" s="585"/>
      <c r="EN5" s="585"/>
      <c r="EO5" s="585"/>
      <c r="EP5" s="585"/>
      <c r="EQ5" s="585"/>
      <c r="ER5" s="585"/>
      <c r="ES5" s="585"/>
      <c r="ET5" s="585"/>
      <c r="EU5" s="585"/>
      <c r="EV5" s="585"/>
      <c r="EW5" s="585"/>
      <c r="EX5" s="585"/>
      <c r="EY5" s="585"/>
      <c r="EZ5" s="585"/>
    </row>
    <row r="6" spans="1:171" ht="15" customHeight="1">
      <c r="A6" s="147"/>
      <c r="B6" s="147"/>
      <c r="C6" s="147"/>
      <c r="D6" s="147"/>
      <c r="E6" s="147"/>
      <c r="F6" s="147"/>
      <c r="G6" s="148"/>
      <c r="H6" s="149"/>
      <c r="I6" s="149"/>
      <c r="J6" s="149"/>
      <c r="K6" s="149" t="s">
        <v>380</v>
      </c>
      <c r="L6" s="149"/>
      <c r="M6" s="149"/>
      <c r="N6" s="149"/>
      <c r="O6" s="149"/>
      <c r="P6" s="726"/>
      <c r="Q6" s="150"/>
      <c r="R6" s="149"/>
      <c r="S6" s="149" t="s">
        <v>502</v>
      </c>
      <c r="T6" s="149"/>
      <c r="U6" s="356"/>
      <c r="V6" s="355"/>
      <c r="W6" s="151"/>
      <c r="X6" s="151"/>
      <c r="Y6" s="151"/>
      <c r="Z6" s="151"/>
      <c r="AA6" s="152"/>
      <c r="AB6" s="152"/>
      <c r="AC6" s="152"/>
      <c r="AD6" s="152"/>
      <c r="AE6" s="152"/>
      <c r="AF6" s="152"/>
      <c r="AG6" s="153"/>
      <c r="AH6" s="154"/>
      <c r="AI6" s="154"/>
      <c r="AJ6" s="154"/>
      <c r="AK6" s="154" t="s">
        <v>380</v>
      </c>
      <c r="AL6" s="154"/>
      <c r="AM6" s="154"/>
      <c r="AN6" s="154"/>
      <c r="AO6" s="154"/>
      <c r="AP6" s="621"/>
      <c r="AQ6" s="153"/>
      <c r="AR6" s="154"/>
      <c r="AS6" s="154" t="s">
        <v>502</v>
      </c>
      <c r="AT6" s="154"/>
      <c r="AU6" s="359"/>
      <c r="AV6" s="155"/>
      <c r="AW6" s="156"/>
      <c r="AX6" s="156"/>
      <c r="AY6" s="156"/>
      <c r="AZ6" s="156"/>
      <c r="BA6" s="157"/>
      <c r="BB6" s="157"/>
      <c r="BC6" s="157"/>
      <c r="BD6" s="157"/>
      <c r="BE6" s="157"/>
      <c r="BF6" s="157"/>
      <c r="BG6" s="158"/>
      <c r="BH6" s="159"/>
      <c r="BI6" s="159"/>
      <c r="BJ6" s="159"/>
      <c r="BK6" s="159" t="s">
        <v>380</v>
      </c>
      <c r="BL6" s="159"/>
      <c r="BM6" s="159"/>
      <c r="BN6" s="159"/>
      <c r="BO6" s="159"/>
      <c r="BP6" s="621"/>
      <c r="BQ6" s="361"/>
      <c r="BR6" s="159"/>
      <c r="BS6" s="159" t="s">
        <v>502</v>
      </c>
      <c r="BT6" s="159"/>
      <c r="BU6" s="360"/>
      <c r="BV6" s="160"/>
      <c r="BW6" s="161"/>
      <c r="BX6" s="161"/>
      <c r="BY6" s="161"/>
      <c r="BZ6" s="161"/>
      <c r="CA6" s="162"/>
      <c r="CB6" s="162"/>
      <c r="CC6" s="162"/>
      <c r="CD6" s="162"/>
      <c r="CE6" s="162"/>
      <c r="CF6" s="162"/>
      <c r="CG6" s="163"/>
      <c r="CH6" s="164"/>
      <c r="CI6" s="164"/>
      <c r="CJ6" s="164"/>
      <c r="CK6" s="164" t="s">
        <v>380</v>
      </c>
      <c r="CL6" s="164"/>
      <c r="CM6" s="164"/>
      <c r="CN6" s="164"/>
      <c r="CO6" s="164"/>
      <c r="CP6" s="165"/>
      <c r="CQ6" s="367"/>
      <c r="CR6" s="164"/>
      <c r="CS6" s="164" t="s">
        <v>502</v>
      </c>
      <c r="CT6" s="164"/>
      <c r="CU6" s="368"/>
      <c r="CV6" s="166"/>
      <c r="CW6" s="167"/>
      <c r="CX6" s="167"/>
      <c r="CY6" s="167"/>
      <c r="CZ6" s="167"/>
      <c r="DA6" s="168"/>
      <c r="DB6" s="168"/>
      <c r="DC6" s="168"/>
      <c r="DD6" s="168"/>
      <c r="DE6" s="168"/>
      <c r="DF6" s="168"/>
      <c r="DG6" s="169"/>
      <c r="DH6" s="170"/>
      <c r="DI6" s="170"/>
      <c r="DJ6" s="170"/>
      <c r="DK6" s="170" t="s">
        <v>380</v>
      </c>
      <c r="DL6" s="170"/>
      <c r="DM6" s="170"/>
      <c r="DN6" s="170"/>
      <c r="DO6" s="170"/>
      <c r="DP6" s="761"/>
      <c r="DQ6" s="364"/>
      <c r="DR6" s="170"/>
      <c r="DS6" s="170" t="s">
        <v>502</v>
      </c>
      <c r="DT6" s="170"/>
      <c r="DU6" s="365"/>
      <c r="DV6" s="171"/>
      <c r="DW6" s="172"/>
      <c r="DX6" s="172"/>
      <c r="DY6" s="172"/>
      <c r="DZ6" s="172"/>
      <c r="EA6" s="589"/>
      <c r="EB6" s="589"/>
      <c r="EC6" s="589"/>
      <c r="ED6" s="589"/>
      <c r="EE6" s="589"/>
      <c r="EF6" s="589"/>
      <c r="EG6" s="590"/>
      <c r="EH6" s="591"/>
      <c r="EI6" s="591"/>
      <c r="EJ6" s="591"/>
      <c r="EK6" s="591" t="s">
        <v>380</v>
      </c>
      <c r="EL6" s="591"/>
      <c r="EM6" s="591"/>
      <c r="EN6" s="591"/>
      <c r="EO6" s="591"/>
      <c r="EP6" s="592"/>
      <c r="EQ6" s="593"/>
      <c r="ER6" s="591"/>
      <c r="ES6" s="591" t="s">
        <v>502</v>
      </c>
      <c r="ET6" s="591"/>
      <c r="EU6" s="594"/>
      <c r="EV6" s="595"/>
      <c r="EW6" s="596"/>
      <c r="EX6" s="596"/>
      <c r="EY6" s="596"/>
      <c r="EZ6" s="596"/>
      <c r="FA6" s="173"/>
      <c r="FB6" s="174"/>
      <c r="FC6" s="174"/>
      <c r="FD6" s="174"/>
      <c r="FE6" s="174"/>
    </row>
    <row r="7" spans="1:171" ht="147" customHeight="1">
      <c r="A7" s="175" t="s">
        <v>428</v>
      </c>
      <c r="B7" s="175" t="s">
        <v>436</v>
      </c>
      <c r="C7" s="175" t="s">
        <v>2</v>
      </c>
      <c r="D7" s="175" t="s">
        <v>317</v>
      </c>
      <c r="E7" s="176" t="s">
        <v>677</v>
      </c>
      <c r="F7" s="176" t="s">
        <v>503</v>
      </c>
      <c r="G7" s="177" t="s">
        <v>759</v>
      </c>
      <c r="H7" s="177" t="s">
        <v>504</v>
      </c>
      <c r="I7" s="177" t="s">
        <v>505</v>
      </c>
      <c r="J7" s="177" t="s">
        <v>506</v>
      </c>
      <c r="K7" s="177" t="s">
        <v>674</v>
      </c>
      <c r="L7" s="177" t="s">
        <v>508</v>
      </c>
      <c r="M7" s="770" t="s">
        <v>757</v>
      </c>
      <c r="N7" s="177" t="s">
        <v>758</v>
      </c>
      <c r="O7" s="177"/>
      <c r="P7" s="727" t="s">
        <v>510</v>
      </c>
      <c r="Q7" s="178" t="s">
        <v>511</v>
      </c>
      <c r="R7" s="178" t="s">
        <v>512</v>
      </c>
      <c r="S7" s="113"/>
      <c r="T7" s="179" t="s">
        <v>510</v>
      </c>
      <c r="U7" s="180" t="s">
        <v>608</v>
      </c>
      <c r="V7" s="180" t="s">
        <v>322</v>
      </c>
      <c r="W7" s="181" t="s">
        <v>376</v>
      </c>
      <c r="X7" s="181" t="s">
        <v>377</v>
      </c>
      <c r="Y7" s="181" t="s">
        <v>323</v>
      </c>
      <c r="Z7" s="181" t="s">
        <v>324</v>
      </c>
      <c r="AA7" s="182" t="s">
        <v>428</v>
      </c>
      <c r="AB7" s="182" t="s">
        <v>436</v>
      </c>
      <c r="AC7" s="182" t="s">
        <v>2</v>
      </c>
      <c r="AD7" s="182" t="s">
        <v>317</v>
      </c>
      <c r="AE7" s="183" t="s">
        <v>513</v>
      </c>
      <c r="AF7" s="183" t="s">
        <v>503</v>
      </c>
      <c r="AG7" s="184" t="s">
        <v>406</v>
      </c>
      <c r="AH7" s="184" t="s">
        <v>504</v>
      </c>
      <c r="AI7" s="184" t="s">
        <v>505</v>
      </c>
      <c r="AJ7" s="184" t="s">
        <v>506</v>
      </c>
      <c r="AK7" s="184" t="s">
        <v>674</v>
      </c>
      <c r="AL7" s="184" t="s">
        <v>508</v>
      </c>
      <c r="AM7" s="184" t="s">
        <v>730</v>
      </c>
      <c r="AN7" s="184" t="s">
        <v>760</v>
      </c>
      <c r="AO7" s="184"/>
      <c r="AP7" s="622" t="s">
        <v>510</v>
      </c>
      <c r="AQ7" s="184" t="s">
        <v>511</v>
      </c>
      <c r="AR7" s="184" t="s">
        <v>512</v>
      </c>
      <c r="AS7" s="185"/>
      <c r="AT7" s="357" t="s">
        <v>510</v>
      </c>
      <c r="AU7" s="186" t="s">
        <v>608</v>
      </c>
      <c r="AV7" s="186" t="s">
        <v>322</v>
      </c>
      <c r="AW7" s="187" t="s">
        <v>376</v>
      </c>
      <c r="AX7" s="187" t="s">
        <v>377</v>
      </c>
      <c r="AY7" s="187" t="s">
        <v>323</v>
      </c>
      <c r="AZ7" s="187" t="s">
        <v>324</v>
      </c>
      <c r="BA7" s="188" t="s">
        <v>428</v>
      </c>
      <c r="BB7" s="188" t="s">
        <v>436</v>
      </c>
      <c r="BC7" s="188" t="s">
        <v>2</v>
      </c>
      <c r="BD7" s="188" t="s">
        <v>317</v>
      </c>
      <c r="BE7" s="189" t="s">
        <v>513</v>
      </c>
      <c r="BF7" s="189" t="s">
        <v>503</v>
      </c>
      <c r="BG7" s="190" t="s">
        <v>406</v>
      </c>
      <c r="BH7" s="190" t="s">
        <v>504</v>
      </c>
      <c r="BI7" s="190" t="s">
        <v>505</v>
      </c>
      <c r="BJ7" s="190" t="s">
        <v>506</v>
      </c>
      <c r="BK7" s="190" t="s">
        <v>674</v>
      </c>
      <c r="BL7" s="190" t="s">
        <v>746</v>
      </c>
      <c r="BM7" s="190" t="s">
        <v>745</v>
      </c>
      <c r="BN7" s="190" t="s">
        <v>761</v>
      </c>
      <c r="BO7" s="190"/>
      <c r="BP7" s="622" t="s">
        <v>510</v>
      </c>
      <c r="BQ7" s="192" t="s">
        <v>511</v>
      </c>
      <c r="BR7" s="192" t="s">
        <v>512</v>
      </c>
      <c r="BS7" s="192"/>
      <c r="BT7" s="192" t="s">
        <v>510</v>
      </c>
      <c r="BU7" s="192" t="s">
        <v>608</v>
      </c>
      <c r="BV7" s="192" t="s">
        <v>322</v>
      </c>
      <c r="BW7" s="193" t="s">
        <v>376</v>
      </c>
      <c r="BX7" s="193" t="s">
        <v>377</v>
      </c>
      <c r="BY7" s="193" t="s">
        <v>323</v>
      </c>
      <c r="BZ7" s="193" t="s">
        <v>324</v>
      </c>
      <c r="CA7" s="194" t="s">
        <v>428</v>
      </c>
      <c r="CB7" s="194" t="s">
        <v>436</v>
      </c>
      <c r="CC7" s="194" t="s">
        <v>2</v>
      </c>
      <c r="CD7" s="194" t="s">
        <v>317</v>
      </c>
      <c r="CE7" s="195" t="s">
        <v>513</v>
      </c>
      <c r="CF7" s="195" t="s">
        <v>503</v>
      </c>
      <c r="CG7" s="196" t="s">
        <v>406</v>
      </c>
      <c r="CH7" s="196" t="s">
        <v>504</v>
      </c>
      <c r="CI7" s="196" t="s">
        <v>505</v>
      </c>
      <c r="CJ7" s="196" t="s">
        <v>506</v>
      </c>
      <c r="CK7" s="196" t="s">
        <v>674</v>
      </c>
      <c r="CL7" s="196" t="s">
        <v>508</v>
      </c>
      <c r="CM7" s="196" t="s">
        <v>686</v>
      </c>
      <c r="CN7" s="196" t="s">
        <v>640</v>
      </c>
      <c r="CO7" s="196"/>
      <c r="CP7" s="197" t="s">
        <v>510</v>
      </c>
      <c r="CQ7" s="199" t="s">
        <v>511</v>
      </c>
      <c r="CR7" s="199" t="s">
        <v>512</v>
      </c>
      <c r="CS7" s="199"/>
      <c r="CT7" s="199" t="s">
        <v>510</v>
      </c>
      <c r="CU7" s="199" t="s">
        <v>608</v>
      </c>
      <c r="CV7" s="199" t="s">
        <v>322</v>
      </c>
      <c r="CW7" s="200" t="s">
        <v>376</v>
      </c>
      <c r="CX7" s="200" t="s">
        <v>377</v>
      </c>
      <c r="CY7" s="200" t="s">
        <v>323</v>
      </c>
      <c r="CZ7" s="200" t="s">
        <v>324</v>
      </c>
      <c r="DA7" s="201" t="s">
        <v>428</v>
      </c>
      <c r="DB7" s="201" t="s">
        <v>436</v>
      </c>
      <c r="DC7" s="201" t="s">
        <v>2</v>
      </c>
      <c r="DD7" s="201" t="s">
        <v>317</v>
      </c>
      <c r="DE7" s="202" t="s">
        <v>513</v>
      </c>
      <c r="DF7" s="202" t="s">
        <v>503</v>
      </c>
      <c r="DG7" s="203" t="s">
        <v>406</v>
      </c>
      <c r="DH7" s="203" t="s">
        <v>504</v>
      </c>
      <c r="DI7" s="203" t="s">
        <v>505</v>
      </c>
      <c r="DJ7" s="203" t="s">
        <v>506</v>
      </c>
      <c r="DK7" s="203" t="s">
        <v>674</v>
      </c>
      <c r="DL7" s="203" t="s">
        <v>508</v>
      </c>
      <c r="DM7" s="203" t="s">
        <v>686</v>
      </c>
      <c r="DN7" s="203" t="s">
        <v>640</v>
      </c>
      <c r="DO7" s="203" t="s">
        <v>664</v>
      </c>
      <c r="DP7" s="762" t="s">
        <v>510</v>
      </c>
      <c r="DQ7" s="205" t="s">
        <v>511</v>
      </c>
      <c r="DR7" s="205" t="s">
        <v>512</v>
      </c>
      <c r="DS7" s="205"/>
      <c r="DT7" s="205" t="s">
        <v>510</v>
      </c>
      <c r="DU7" s="205" t="s">
        <v>608</v>
      </c>
      <c r="DV7" s="205" t="s">
        <v>322</v>
      </c>
      <c r="DW7" s="206" t="s">
        <v>376</v>
      </c>
      <c r="DX7" s="206" t="s">
        <v>377</v>
      </c>
      <c r="DY7" s="206" t="s">
        <v>323</v>
      </c>
      <c r="DZ7" s="206" t="s">
        <v>324</v>
      </c>
      <c r="EA7" s="597" t="s">
        <v>428</v>
      </c>
      <c r="EB7" s="597" t="s">
        <v>436</v>
      </c>
      <c r="EC7" s="597" t="s">
        <v>2</v>
      </c>
      <c r="ED7" s="597" t="s">
        <v>317</v>
      </c>
      <c r="EE7" s="598" t="s">
        <v>513</v>
      </c>
      <c r="EF7" s="598" t="s">
        <v>503</v>
      </c>
      <c r="EG7" s="599" t="s">
        <v>406</v>
      </c>
      <c r="EH7" s="599" t="s">
        <v>504</v>
      </c>
      <c r="EI7" s="599" t="s">
        <v>505</v>
      </c>
      <c r="EJ7" s="599" t="s">
        <v>506</v>
      </c>
      <c r="EK7" s="599" t="s">
        <v>674</v>
      </c>
      <c r="EL7" s="599" t="s">
        <v>508</v>
      </c>
      <c r="EM7" s="599" t="s">
        <v>686</v>
      </c>
      <c r="EN7" s="599" t="s">
        <v>640</v>
      </c>
      <c r="EO7" s="599" t="s">
        <v>664</v>
      </c>
      <c r="EP7" s="600" t="s">
        <v>510</v>
      </c>
      <c r="EQ7" s="601" t="s">
        <v>511</v>
      </c>
      <c r="ER7" s="601" t="s">
        <v>512</v>
      </c>
      <c r="ES7" s="601"/>
      <c r="ET7" s="601" t="s">
        <v>510</v>
      </c>
      <c r="EU7" s="601" t="s">
        <v>608</v>
      </c>
      <c r="EV7" s="601" t="s">
        <v>322</v>
      </c>
      <c r="EW7" s="602" t="s">
        <v>376</v>
      </c>
      <c r="EX7" s="602" t="s">
        <v>377</v>
      </c>
      <c r="EY7" s="602" t="s">
        <v>323</v>
      </c>
      <c r="EZ7" s="602" t="s">
        <v>324</v>
      </c>
      <c r="FA7" s="173"/>
      <c r="FB7" s="174"/>
      <c r="FC7" s="174"/>
      <c r="FD7" s="174"/>
      <c r="FE7" s="174"/>
      <c r="FG7" s="530"/>
      <c r="FH7" s="208"/>
      <c r="FI7" s="208"/>
      <c r="FJ7" s="208"/>
      <c r="FK7" s="208"/>
      <c r="FL7" s="208"/>
      <c r="FM7" s="208"/>
      <c r="FN7" s="208"/>
      <c r="FO7" s="208"/>
    </row>
    <row r="8" spans="1:171">
      <c r="A8" s="113"/>
      <c r="B8" s="113" t="str">
        <f t="shared" ref="B8:B71" ca="1" si="0">INDIRECT("Відомість!b"&amp;ROW()-4)</f>
        <v>Командир дивізіону</v>
      </c>
      <c r="C8" s="113" t="str">
        <f t="shared" ref="C8:C71" ca="1" si="1">INDIRECT("Відомість!c"&amp;ROW()-4)</f>
        <v>п/п-к</v>
      </c>
      <c r="D8" s="113" t="str">
        <f t="shared" ref="D8:D31" ca="1" si="2">INDIRECT("Відомість!dk"&amp;ROW()-4)</f>
        <v>Яцкевич Ю.Я.</v>
      </c>
      <c r="E8" s="113">
        <f t="shared" ref="E8:E71" si="3">AE8+BE8+CE8+EE8+DE8</f>
        <v>0</v>
      </c>
      <c r="F8" s="115"/>
      <c r="G8" s="209">
        <f t="shared" ref="G8:P13" si="4">AG8+BG8+CG8+DG8+EG8</f>
        <v>0</v>
      </c>
      <c r="H8" s="209">
        <f t="shared" si="4"/>
        <v>0</v>
      </c>
      <c r="I8" s="209">
        <f t="shared" si="4"/>
        <v>0</v>
      </c>
      <c r="J8" s="209">
        <f t="shared" si="4"/>
        <v>0</v>
      </c>
      <c r="K8" s="209">
        <f t="shared" si="4"/>
        <v>0</v>
      </c>
      <c r="L8" s="209">
        <f t="shared" si="4"/>
        <v>0</v>
      </c>
      <c r="M8" s="209">
        <f t="shared" si="4"/>
        <v>0</v>
      </c>
      <c r="N8" s="209">
        <f t="shared" si="4"/>
        <v>0</v>
      </c>
      <c r="O8" s="209">
        <f t="shared" si="4"/>
        <v>0</v>
      </c>
      <c r="P8" s="211">
        <f>AP8+BP8+CP8+DP8+EP8</f>
        <v>0</v>
      </c>
      <c r="Q8" s="209">
        <f t="shared" ref="Q8:Y13" si="5">AQ8+BQ8+CQ8+DQ8+EQ8</f>
        <v>0</v>
      </c>
      <c r="R8" s="209">
        <f t="shared" si="5"/>
        <v>0</v>
      </c>
      <c r="S8" s="209">
        <f t="shared" si="5"/>
        <v>0</v>
      </c>
      <c r="T8" s="209">
        <f t="shared" si="5"/>
        <v>0</v>
      </c>
      <c r="U8" s="209">
        <f t="shared" si="5"/>
        <v>0</v>
      </c>
      <c r="V8" s="209">
        <f t="shared" si="5"/>
        <v>0</v>
      </c>
      <c r="W8" s="209">
        <f t="shared" ca="1" si="5"/>
        <v>0</v>
      </c>
      <c r="X8" s="209">
        <f t="shared" ca="1" si="5"/>
        <v>0</v>
      </c>
      <c r="Y8" s="209">
        <f t="shared" ca="1" si="5"/>
        <v>0</v>
      </c>
      <c r="Z8" s="210" t="str">
        <f t="shared" ref="Z8:Z71" ca="1" si="6">IF(AZ8=0,"",AZ8)&amp;"  "&amp;IF(BZ8=0,"",BZ8)&amp;"  "&amp;IF(CZ8=0,"",CZ8)&amp;"  "&amp;IF(DZ8=0,"",DZ8)&amp;"  "&amp;IF(EZ8=0,"",EZ8)</f>
        <v xml:space="preserve">        </v>
      </c>
      <c r="AA8" s="185"/>
      <c r="AB8" s="185" t="str">
        <f t="shared" ref="AB8:AB71" ca="1" si="7">INDIRECT("Відомість!b"&amp;ROW()-4)</f>
        <v>Командир дивізіону</v>
      </c>
      <c r="AC8" s="185" t="str">
        <f t="shared" ref="AC8:AC71" ca="1" si="8">INDIRECT("Відомість!c"&amp;ROW()-4)</f>
        <v>п/п-к</v>
      </c>
      <c r="AD8" s="185" t="str">
        <f ca="1">INDIRECT("Відомість!dk"&amp;ROW()-4)</f>
        <v>Яцкевич Ю.Я.</v>
      </c>
      <c r="AE8" s="185"/>
      <c r="AF8" s="211"/>
      <c r="AG8" s="211"/>
      <c r="AH8" s="211"/>
      <c r="AI8" s="211"/>
      <c r="AJ8" s="211"/>
      <c r="AK8" s="211"/>
      <c r="AL8" s="211"/>
      <c r="AM8" s="211">
        <f t="shared" ref="AM8:AM39" si="9">IF(AN8=0,6500/31*AE8,0)</f>
        <v>0</v>
      </c>
      <c r="AN8" s="211"/>
      <c r="AO8" s="211"/>
      <c r="AP8" s="623">
        <f t="shared" ref="AP8:AP71" si="10">SUM(AG8:AO8)</f>
        <v>0</v>
      </c>
      <c r="AQ8" s="211">
        <f>(AP8)*18%</f>
        <v>0</v>
      </c>
      <c r="AR8" s="211">
        <f>(AP8-AM8)*1.5%</f>
        <v>0</v>
      </c>
      <c r="AS8" s="211"/>
      <c r="AT8" s="211">
        <f t="shared" ref="AT8:AT71" si="11">SUM(AQ8:AS8)</f>
        <v>0</v>
      </c>
      <c r="AU8" s="358">
        <f t="shared" ref="AU8:AU71" si="12">(AP8-AJ8)*22%</f>
        <v>0</v>
      </c>
      <c r="AV8" s="211">
        <f t="shared" ref="AV8:AV71" si="13">AQ8</f>
        <v>0</v>
      </c>
      <c r="AW8" s="211">
        <f t="shared" ref="AW8:AW71" ca="1" si="14">IF(AND(AX8=0,AY8=0),AP8-AT8+AV8,0)</f>
        <v>0</v>
      </c>
      <c r="AX8" s="211">
        <f t="shared" ref="AX8:AX14" ca="1" si="15">IF(OR($D8="Череп'ян С.І.",$D8="Кравченко Р.М.",$D8="Федчишина С.В.",$D8="Шишка О.О.",$D8="Примак Р.В."),AP8-AT8+AV8,0)</f>
        <v>0</v>
      </c>
      <c r="AY8" s="211">
        <f t="shared" ref="AY8:AY71" ca="1" si="16">IF(OR($D8="Шаповалов В.Ю.",$D8="Сошина Н.В.",$D8="Бабченко В.А.",$D8="Кошель О.І.",$D8="Чкалова Л.О.",$D8="Бернацька Л.М.",$D8="Сержант О.М.",$D8="Білая А.О."),AP8-AT8+AV8,0)</f>
        <v>0</v>
      </c>
      <c r="AZ8" s="212">
        <f ca="1">IF(AND(AW8,AX8=0,AY8=0)=0,0,IF(AW8&gt;0,'На банк Приват'!$J$1,IF(AX8&gt;0,'На Укрсиб'!$J$1,0)))</f>
        <v>0</v>
      </c>
      <c r="BA8" s="191"/>
      <c r="BB8" s="191" t="str">
        <f t="shared" ref="BB8:BB71" ca="1" si="17">INDIRECT("Відомість!b"&amp;ROW()-4)</f>
        <v>Командир дивізіону</v>
      </c>
      <c r="BC8" s="191" t="str">
        <f t="shared" ref="BC8:BC71" ca="1" si="18">INDIRECT("Відомість!c"&amp;ROW()-4)</f>
        <v>п/п-к</v>
      </c>
      <c r="BD8" s="191" t="str">
        <f ca="1">INDIRECT("Відомість!dk"&amp;ROW()-4)</f>
        <v>Яцкевич Ю.Я.</v>
      </c>
      <c r="BE8" s="191"/>
      <c r="BF8" s="213"/>
      <c r="BG8" s="213"/>
      <c r="BH8" s="213"/>
      <c r="BI8" s="213"/>
      <c r="BJ8" s="213"/>
      <c r="BK8" s="213"/>
      <c r="BL8" s="213"/>
      <c r="BM8" s="213">
        <f t="shared" ref="BM8:BM60" si="19">IF(BN8=0,6500/31*BE8,0)</f>
        <v>0</v>
      </c>
      <c r="BN8" s="213"/>
      <c r="BO8" s="213"/>
      <c r="BP8" s="623">
        <f t="shared" ref="BP8:BP71" si="20">SUM(BG8:BO8)</f>
        <v>0</v>
      </c>
      <c r="BQ8" s="213">
        <f>(BP8)*18%</f>
        <v>0</v>
      </c>
      <c r="BR8" s="213">
        <f>(BP8-BM8)*1.5%</f>
        <v>0</v>
      </c>
      <c r="BS8" s="213"/>
      <c r="BT8" s="213">
        <f t="shared" ref="BT8:BT71" si="21">SUM(BQ8:BS8)</f>
        <v>0</v>
      </c>
      <c r="BU8" s="362">
        <f>(BP8-BJ8)*22%</f>
        <v>0</v>
      </c>
      <c r="BV8" s="213">
        <f t="shared" ref="BV8:BV71" si="22">BQ8</f>
        <v>0</v>
      </c>
      <c r="BW8" s="213">
        <f t="shared" ref="BW8:BW71" ca="1" si="23">IF(AND(BX8=0,BY8=0),BP8-BT8+BV8,0)</f>
        <v>0</v>
      </c>
      <c r="BX8" s="213">
        <f ca="1">IF(OR($D8="Лазебний О.М.",$D8="Череп'ян С.І. ",$D8="Федчишина С.В.",$D8="Кравченко Р.М.",$D8="Примак Р.В."),BP8-BT8+BV8,0)</f>
        <v>0</v>
      </c>
      <c r="BY8" s="213">
        <f t="shared" ref="BY8:BY71" ca="1" si="24">IF(OR($D8="Шаповалов В.Ю.",$D8="Сошина Н.В.",$D8="Бабченко В.А.",$D8="Кошель О.І.",$D8="Чкалова Л.О.",$D8="Бернацька Л.М.",$D8="Сержант О.М.",$D8="Білая А.О."),BP8-BT8+BV8,0)</f>
        <v>0</v>
      </c>
      <c r="BZ8" s="214">
        <f ca="1">IF(AND(BW8,BX8=0)=0,0,IF(BW8&gt;0,'На банк Приват'!$P$1,IF(BX8&gt;0,'На Укрсиб'!$P$1,0)))</f>
        <v>0</v>
      </c>
      <c r="CA8" s="198">
        <v>1</v>
      </c>
      <c r="CB8" s="198" t="str">
        <f t="shared" ref="CB8:CB71" ca="1" si="25">INDIRECT("Відомість!b"&amp;ROW()-4)</f>
        <v>Командир дивізіону</v>
      </c>
      <c r="CC8" s="198" t="str">
        <f t="shared" ref="CC8:CC71" ca="1" si="26">INDIRECT("Відомість!c"&amp;ROW()-4)</f>
        <v>п/п-к</v>
      </c>
      <c r="CD8" s="198" t="str">
        <f ca="1">INDIRECT("Відомість!dk"&amp;ROW()-4)</f>
        <v>Яцкевич Ю.Я.</v>
      </c>
      <c r="CE8" s="198"/>
      <c r="CF8" s="215"/>
      <c r="CG8" s="215"/>
      <c r="CH8" s="215"/>
      <c r="CI8" s="215"/>
      <c r="CJ8" s="215"/>
      <c r="CK8" s="215"/>
      <c r="CL8" s="215"/>
      <c r="CM8" s="215">
        <f t="shared" ref="CM8:CM39" si="27">IF(CN8=0,6500/31*CE8,0)</f>
        <v>0</v>
      </c>
      <c r="CN8" s="215"/>
      <c r="CO8" s="215"/>
      <c r="CP8" s="215">
        <f t="shared" ref="CP8:CP71" si="28">SUM(CG8:CO8)</f>
        <v>0</v>
      </c>
      <c r="CQ8" s="215">
        <f>(CP8)*18%</f>
        <v>0</v>
      </c>
      <c r="CR8" s="215">
        <f>(CP8-CM8)*1.5%</f>
        <v>0</v>
      </c>
      <c r="CS8" s="215"/>
      <c r="CT8" s="215">
        <f t="shared" ref="CT8:CT71" si="29">SUM(CQ8:CS8)</f>
        <v>0</v>
      </c>
      <c r="CU8" s="369">
        <f t="shared" ref="CU8:CU71" si="30">(CP8-CJ8)*22%</f>
        <v>0</v>
      </c>
      <c r="CV8" s="215">
        <f t="shared" ref="CV8:CV71" si="31">CQ8</f>
        <v>0</v>
      </c>
      <c r="CW8" s="215">
        <f t="shared" ref="CW8:CW71" ca="1" si="32">IF(AND(CX8=0,CY8=0),CP8-CT8+CV8,0)</f>
        <v>0</v>
      </c>
      <c r="CX8" s="215">
        <f ca="1">IF(OR($D8="Лазебний О.М.",$D8="Череп'ян С.І.",$D8="Федчишина С.В.",$D8="Кравченко Р.М.",$D8="Примак Р.В."),CP8-CT8+CV8,0)</f>
        <v>0</v>
      </c>
      <c r="CY8" s="215">
        <f t="shared" ref="CY8:CY71" ca="1" si="33">IF(OR($D8="Шаповалов В.Ю.",$D8="Сошина Н.В.",$D8="Бабченко В.А.",$D8="Кошель О.І.",$D8="Чкалова Л.О.",$D8="Бернацька Л.М.",$D8="Сержант О.М.",$D8="Білая А.О."),CP8-CT8+CV8,0)</f>
        <v>0</v>
      </c>
      <c r="CZ8" s="216">
        <f ca="1">IF(AND(CW8,CX8=0)=0,0,IF(CW8&gt;0,'На банк Приват'!$V$1,IF(CX8&gt;0,'На Укрсиб'!$V$1,0)))</f>
        <v>0</v>
      </c>
      <c r="DA8" s="204"/>
      <c r="DB8" s="204" t="str">
        <f t="shared" ref="DB8:DB71" ca="1" si="34">INDIRECT("Відомість!b"&amp;ROW()-4)</f>
        <v>Командир дивізіону</v>
      </c>
      <c r="DC8" s="204" t="str">
        <f t="shared" ref="DC8:DC71" ca="1" si="35">INDIRECT("Відомість!c"&amp;ROW()-4)</f>
        <v>п/п-к</v>
      </c>
      <c r="DD8" s="204" t="str">
        <f ca="1">INDIRECT("Відомість!dk"&amp;ROW()-4)</f>
        <v>Яцкевич Ю.Я.</v>
      </c>
      <c r="DE8" s="204"/>
      <c r="DF8" s="217"/>
      <c r="DG8" s="217"/>
      <c r="DH8" s="217"/>
      <c r="DI8" s="217"/>
      <c r="DJ8" s="217"/>
      <c r="DK8" s="217"/>
      <c r="DL8" s="217"/>
      <c r="DM8" s="217">
        <f t="shared" ref="DM8:DM71" si="36">IF(DN8=0,6500/31*DE8,0)</f>
        <v>0</v>
      </c>
      <c r="DN8" s="217"/>
      <c r="DO8" s="217"/>
      <c r="DP8" s="763">
        <f t="shared" ref="DP8:DP71" si="37">SUM(DG8:DO8)</f>
        <v>0</v>
      </c>
      <c r="DQ8" s="217">
        <f>(DP8)*18%</f>
        <v>0</v>
      </c>
      <c r="DR8" s="217">
        <f>(DP8-DM8)*1.5%</f>
        <v>0</v>
      </c>
      <c r="DS8" s="217"/>
      <c r="DT8" s="217">
        <f t="shared" ref="DT8:DT71" si="38">SUM(DQ8:DS8)</f>
        <v>0</v>
      </c>
      <c r="DU8" s="366">
        <f>(DP8-DJ8)*22%</f>
        <v>0</v>
      </c>
      <c r="DV8" s="217">
        <f t="shared" ref="DV8:DV71" si="39">DQ8</f>
        <v>0</v>
      </c>
      <c r="DW8" s="217">
        <f t="shared" ref="DW8:DW71" ca="1" si="40">IF(AND(DX8=0,DY8=0),DP8-DT8+DV8,0)</f>
        <v>0</v>
      </c>
      <c r="DX8" s="217">
        <f ca="1">IF(OR($D8="Лазебний О.М.",$D8="Череп'ян С.І.",$D8="Федчишина С.В.",$D8="Кравченко Р.М.",$D8="Примак Р.В."),DP8-DT8+DV8,0)</f>
        <v>0</v>
      </c>
      <c r="DY8" s="217">
        <f t="shared" ref="DY8:DY71" ca="1" si="41">IF(OR($D8="Шаповалов В.Ю.",$D8="Сошина Н.В.",$D8="Бабченко В.А.",$D8="Кошель О.І.",$D8="Чкалова Л.О.",$D8="Бернацька Л.М.",$D8="Сержант О.М.",$D8="Білая А.О."),DP8-DT8+DV8,0)</f>
        <v>0</v>
      </c>
      <c r="DZ8" s="218">
        <f ca="1">IF(AND(DW8,DX8=0)=0,0,IF(DW8&gt;0,'На банк Приват'!$AB$1,IF(DX8&gt;0,'На Укрсиб'!$V$1,0)))</f>
        <v>0</v>
      </c>
      <c r="EA8" s="584"/>
      <c r="EB8" s="207" t="str">
        <f t="shared" ref="EB8:EB71" ca="1" si="42">INDIRECT("Відомість!b"&amp;ROW()-4)</f>
        <v>Командир дивізіону</v>
      </c>
      <c r="EC8" s="207" t="str">
        <f t="shared" ref="EC8:EC71" ca="1" si="43">INDIRECT("Відомість!c"&amp;ROW()-4)</f>
        <v>п/п-к</v>
      </c>
      <c r="ED8" s="207" t="str">
        <f ca="1">INDIRECT("Відомість!dk"&amp;ROW()-4)</f>
        <v>Яцкевич Ю.Я.</v>
      </c>
      <c r="EE8" s="207"/>
      <c r="EF8" s="219"/>
      <c r="EG8" s="219"/>
      <c r="EH8" s="219"/>
      <c r="EI8" s="219"/>
      <c r="EJ8" s="219"/>
      <c r="EK8" s="219"/>
      <c r="EL8" s="219"/>
      <c r="EM8" s="219">
        <f t="shared" ref="EM8:EM71" si="44">IF(EN8=0,6500/31*EE8,0)</f>
        <v>0</v>
      </c>
      <c r="EN8" s="219"/>
      <c r="EO8" s="219"/>
      <c r="EP8" s="219">
        <f t="shared" ref="EP8:EP71" si="45">SUM(EG8:EO8)</f>
        <v>0</v>
      </c>
      <c r="EQ8" s="219">
        <f>(EP8)*18%</f>
        <v>0</v>
      </c>
      <c r="ER8" s="219">
        <f>(EP8-EM8)*1.5%</f>
        <v>0</v>
      </c>
      <c r="ES8" s="219"/>
      <c r="ET8" s="219">
        <f t="shared" ref="ET8:ET71" si="46">SUM(EQ8:ES8)</f>
        <v>0</v>
      </c>
      <c r="EU8" s="363">
        <f>(EP8-EJ8)*22%</f>
        <v>0</v>
      </c>
      <c r="EV8" s="219">
        <f t="shared" ref="EV8:EV71" si="47">EQ8</f>
        <v>0</v>
      </c>
      <c r="EW8" s="219">
        <f t="shared" ref="EW8:EW71" ca="1" si="48">IF(AND(EX8=0,EY8=0),EP8-ET8+EV8,0)</f>
        <v>0</v>
      </c>
      <c r="EX8" s="219">
        <f ca="1">IF(OR($D8="Лазебний О.М.",$D8="Череп'ян С.І.",$D8="Федчишина С.В.",$D8="Кравченко Р.М.",$D8="Примак Р.В."),EP8-ET8+EV8,0)</f>
        <v>0</v>
      </c>
      <c r="EY8" s="219">
        <f t="shared" ref="EY8:EY71" ca="1" si="49">IF(OR($D8="Шаповалов В.Ю.",$D8="Сошина Н.В.",$D8="Бабченко В.А.",$D8="Кошель О.І.",$D8="Чкалова Л.О.",$D8="Бернацька Л.М.",$D8="Сержант О.М.",$D8="Білая А.О."),EP8-ET8+EV8,0)</f>
        <v>0</v>
      </c>
      <c r="EZ8" s="220">
        <f ca="1">IF(AND(EW8,EX8=0)=0,0,IF(EW8&gt;0,'На банк Приват'!$AH$1,IF(EX8&gt;0,'На Укрсиб'!$AH$1,0)))</f>
        <v>0</v>
      </c>
      <c r="FA8" s="28" t="str">
        <f t="shared" ref="FA8:FA71" ca="1" si="50">INDIRECT("Відомість!dk"&amp;ROW()-4)</f>
        <v>Яцкевич Ю.Я.</v>
      </c>
      <c r="FB8" s="28" t="str">
        <f t="shared" ref="FB8:FB71" ca="1" si="51">INDIRECT("Відомість!dl"&amp;ROW()-4)</f>
        <v>Яцкевич</v>
      </c>
      <c r="FC8" s="28" t="str">
        <f t="shared" ref="FC8:FC71" ca="1" si="52">INDIRECT("Відомість!dm"&amp;ROW()-4)</f>
        <v>Юрій</v>
      </c>
      <c r="FD8" s="28" t="str">
        <f t="shared" ref="FD8:FD71" ca="1" si="53">INDIRECT("Відомість!dn"&amp;ROW()-4)</f>
        <v>Ярославович</v>
      </c>
      <c r="FE8" s="28">
        <f t="shared" ref="FE8:FE71" ca="1" si="54">INDIRECT("Відомість!a"&amp;ROW()-4)</f>
        <v>1</v>
      </c>
      <c r="FF8">
        <f t="shared" ref="FF8:FF71" si="55">IF(P8=0,0,IF(OR(C8="п-к м/сл",C8="п-к",C8="п-к юст.",C8="п/п-к м/сл",C8="п/п-к",C8="п/п-к юст.",C8="м-р м/сл",C8="м-р",C8="м-р юст."),1,IF(OR(C8="к-н м/сл",C8="к-н",C8="к-н юст.",C8="ст.л-т",C8="ст.л-т м/сл",C8="л-т",C8="л-т м/сл",C8="мол. л-т ",C8="мол. л-т м/сл"),2,IF(D8=0,0,3))))</f>
        <v>0</v>
      </c>
      <c r="FG8" s="477" t="s">
        <v>17</v>
      </c>
    </row>
    <row r="9" spans="1:171">
      <c r="A9" s="113"/>
      <c r="B9" s="113" t="str">
        <f t="shared" ca="1" si="0"/>
        <v>Заступник командира дивізіону</v>
      </c>
      <c r="C9" s="113" t="str">
        <f t="shared" ca="1" si="1"/>
        <v>м-р</v>
      </c>
      <c r="D9" s="113" t="str">
        <f t="shared" ca="1" si="2"/>
        <v>Міронов О.К.</v>
      </c>
      <c r="E9" s="113">
        <f t="shared" si="3"/>
        <v>0</v>
      </c>
      <c r="F9" s="115"/>
      <c r="G9" s="209">
        <f t="shared" si="4"/>
        <v>0</v>
      </c>
      <c r="H9" s="209">
        <f t="shared" si="4"/>
        <v>0</v>
      </c>
      <c r="I9" s="209">
        <f t="shared" si="4"/>
        <v>0</v>
      </c>
      <c r="J9" s="209">
        <f t="shared" si="4"/>
        <v>0</v>
      </c>
      <c r="K9" s="209">
        <f t="shared" si="4"/>
        <v>0</v>
      </c>
      <c r="L9" s="209">
        <f t="shared" si="4"/>
        <v>0</v>
      </c>
      <c r="M9" s="209">
        <f t="shared" si="4"/>
        <v>0</v>
      </c>
      <c r="N9" s="209">
        <f t="shared" si="4"/>
        <v>0</v>
      </c>
      <c r="O9" s="209">
        <f t="shared" si="4"/>
        <v>0</v>
      </c>
      <c r="P9" s="211">
        <f t="shared" si="4"/>
        <v>0</v>
      </c>
      <c r="Q9" s="209">
        <f t="shared" si="5"/>
        <v>0</v>
      </c>
      <c r="R9" s="209">
        <f t="shared" si="5"/>
        <v>0</v>
      </c>
      <c r="S9" s="209">
        <f t="shared" si="5"/>
        <v>0</v>
      </c>
      <c r="T9" s="209">
        <f t="shared" si="5"/>
        <v>0</v>
      </c>
      <c r="U9" s="209">
        <f t="shared" si="5"/>
        <v>0</v>
      </c>
      <c r="V9" s="209">
        <f t="shared" si="5"/>
        <v>0</v>
      </c>
      <c r="W9" s="209">
        <f t="shared" ca="1" si="5"/>
        <v>0</v>
      </c>
      <c r="X9" s="209">
        <f t="shared" ca="1" si="5"/>
        <v>0</v>
      </c>
      <c r="Y9" s="209">
        <f t="shared" ca="1" si="5"/>
        <v>0</v>
      </c>
      <c r="Z9" s="210" t="str">
        <f t="shared" ca="1" si="6"/>
        <v xml:space="preserve">        </v>
      </c>
      <c r="AA9" s="185"/>
      <c r="AB9" s="185" t="str">
        <f t="shared" ca="1" si="7"/>
        <v>Заступник командира дивізіону</v>
      </c>
      <c r="AC9" s="185" t="str">
        <f t="shared" ca="1" si="8"/>
        <v>м-р</v>
      </c>
      <c r="AD9" s="185" t="str">
        <f t="shared" ref="AD9:AD72" ca="1" si="56">INDIRECT("Відомість!dk"&amp;ROW()-4)</f>
        <v>Міронов О.К.</v>
      </c>
      <c r="AE9" s="185"/>
      <c r="AF9" s="211"/>
      <c r="AG9" s="211"/>
      <c r="AH9" s="211"/>
      <c r="AI9" s="211"/>
      <c r="AJ9" s="211"/>
      <c r="AK9" s="211"/>
      <c r="AL9" s="211"/>
      <c r="AM9" s="211">
        <f t="shared" si="9"/>
        <v>0</v>
      </c>
      <c r="AN9" s="211"/>
      <c r="AO9" s="211"/>
      <c r="AP9" s="623">
        <f t="shared" si="10"/>
        <v>0</v>
      </c>
      <c r="AQ9" s="211">
        <f t="shared" ref="AQ9:AQ72" si="57">(AP9)*18%</f>
        <v>0</v>
      </c>
      <c r="AR9" s="211">
        <f t="shared" ref="AR9:AR72" si="58">(AP9-AM9)*1.5%</f>
        <v>0</v>
      </c>
      <c r="AS9" s="211"/>
      <c r="AT9" s="211">
        <f t="shared" si="11"/>
        <v>0</v>
      </c>
      <c r="AU9" s="358">
        <f t="shared" si="12"/>
        <v>0</v>
      </c>
      <c r="AV9" s="211">
        <f t="shared" si="13"/>
        <v>0</v>
      </c>
      <c r="AW9" s="211">
        <f t="shared" ca="1" si="14"/>
        <v>0</v>
      </c>
      <c r="AX9" s="211">
        <f t="shared" ca="1" si="15"/>
        <v>0</v>
      </c>
      <c r="AY9" s="211">
        <f t="shared" ca="1" si="16"/>
        <v>0</v>
      </c>
      <c r="AZ9" s="212">
        <f ca="1">IF(AND(AW9,AX9=0,AY9=0)=0,0,IF(AW9&gt;0,'На банк Приват'!$J$1,IF(AX9&gt;0,'На Укрсиб'!$J$1,0)))</f>
        <v>0</v>
      </c>
      <c r="BA9" s="191"/>
      <c r="BB9" s="191" t="str">
        <f t="shared" ca="1" si="17"/>
        <v>Заступник командира дивізіону</v>
      </c>
      <c r="BC9" s="191" t="str">
        <f t="shared" ca="1" si="18"/>
        <v>м-р</v>
      </c>
      <c r="BD9" s="191" t="str">
        <f t="shared" ref="BD9:BD72" ca="1" si="59">INDIRECT("Відомість!dk"&amp;ROW()-4)</f>
        <v>Міронов О.К.</v>
      </c>
      <c r="BE9" s="191"/>
      <c r="BF9" s="213"/>
      <c r="BG9" s="213"/>
      <c r="BH9" s="213"/>
      <c r="BI9" s="213"/>
      <c r="BJ9" s="213"/>
      <c r="BK9" s="213"/>
      <c r="BL9" s="213"/>
      <c r="BM9" s="213">
        <f t="shared" si="19"/>
        <v>0</v>
      </c>
      <c r="BN9" s="213"/>
      <c r="BO9" s="213"/>
      <c r="BP9" s="623">
        <f t="shared" si="20"/>
        <v>0</v>
      </c>
      <c r="BQ9" s="213">
        <f t="shared" ref="BQ9:BQ72" si="60">(BP9)*18%</f>
        <v>0</v>
      </c>
      <c r="BR9" s="213">
        <f t="shared" ref="BR9:BR72" si="61">(BP9-BM9)*1.5%</f>
        <v>0</v>
      </c>
      <c r="BS9" s="213"/>
      <c r="BT9" s="213">
        <f t="shared" si="21"/>
        <v>0</v>
      </c>
      <c r="BU9" s="362">
        <f t="shared" ref="BU9:BU72" si="62">(BP9-BJ9)*22%</f>
        <v>0</v>
      </c>
      <c r="BV9" s="213">
        <f t="shared" si="22"/>
        <v>0</v>
      </c>
      <c r="BW9" s="213">
        <f t="shared" ca="1" si="23"/>
        <v>0</v>
      </c>
      <c r="BX9" s="213">
        <f t="shared" ref="BX9:BX72" ca="1" si="63">IF(OR($D9="Лазебний О.М.",$D9="Череп'ян С.І. ",$D9="Федчишина С.В.",$D9="Кравченко Р.М.",$D9="Примак Р.В."),BP9-BT9+BV9,0)</f>
        <v>0</v>
      </c>
      <c r="BY9" s="213">
        <f t="shared" ca="1" si="24"/>
        <v>0</v>
      </c>
      <c r="BZ9" s="214">
        <f ca="1">IF(AND(BW9,BX9=0)=0,0,IF(BW9&gt;0,'На банк Приват'!$P$1,IF(BX9&gt;0,'На Укрсиб'!$P$1,0)))</f>
        <v>0</v>
      </c>
      <c r="CA9" s="198">
        <v>2</v>
      </c>
      <c r="CB9" s="198" t="str">
        <f t="shared" ca="1" si="25"/>
        <v>Заступник командира дивізіону</v>
      </c>
      <c r="CC9" s="198" t="str">
        <f t="shared" ca="1" si="26"/>
        <v>м-р</v>
      </c>
      <c r="CD9" s="198" t="str">
        <f t="shared" ref="CD9:CD72" ca="1" si="64">INDIRECT("Відомість!dk"&amp;ROW()-4)</f>
        <v>Міронов О.К.</v>
      </c>
      <c r="CE9" s="198"/>
      <c r="CF9" s="215"/>
      <c r="CG9" s="215"/>
      <c r="CH9" s="215"/>
      <c r="CI9" s="215"/>
      <c r="CJ9" s="215"/>
      <c r="CK9" s="215"/>
      <c r="CL9" s="215"/>
      <c r="CM9" s="215">
        <f t="shared" si="27"/>
        <v>0</v>
      </c>
      <c r="CN9" s="215"/>
      <c r="CO9" s="215"/>
      <c r="CP9" s="215">
        <f t="shared" si="28"/>
        <v>0</v>
      </c>
      <c r="CQ9" s="215">
        <f t="shared" ref="CQ9:CQ72" si="65">(CP9)*18%</f>
        <v>0</v>
      </c>
      <c r="CR9" s="215">
        <f t="shared" ref="CR9:CR72" si="66">(CP9-CM9)*1.5%</f>
        <v>0</v>
      </c>
      <c r="CS9" s="215"/>
      <c r="CT9" s="215">
        <f t="shared" si="29"/>
        <v>0</v>
      </c>
      <c r="CU9" s="369">
        <f t="shared" si="30"/>
        <v>0</v>
      </c>
      <c r="CV9" s="215">
        <f t="shared" si="31"/>
        <v>0</v>
      </c>
      <c r="CW9" s="215">
        <f t="shared" ca="1" si="32"/>
        <v>0</v>
      </c>
      <c r="CX9" s="215">
        <f t="shared" ref="CX9:CX72" ca="1" si="67">IF(OR($D9="Лазебний О.М.",$D9="Череп'ян С.І.",$D9="Федчишина С.В.",$D9="Кравченко Р.М.",$D9="Примак Р.В."),CP9-CT9+CV9,0)</f>
        <v>0</v>
      </c>
      <c r="CY9" s="215">
        <f t="shared" ca="1" si="33"/>
        <v>0</v>
      </c>
      <c r="CZ9" s="216">
        <f ca="1">IF(AND(CW9,CX9=0)=0,0,IF(CW9&gt;0,'На банк Приват'!$V$1,IF(CX9&gt;0,'На Укрсиб'!$V$1,0)))</f>
        <v>0</v>
      </c>
      <c r="DA9" s="204"/>
      <c r="DB9" s="204" t="str">
        <f t="shared" ca="1" si="34"/>
        <v>Заступник командира дивізіону</v>
      </c>
      <c r="DC9" s="204" t="str">
        <f t="shared" ca="1" si="35"/>
        <v>м-р</v>
      </c>
      <c r="DD9" s="204" t="str">
        <f t="shared" ref="DD9:DD72" ca="1" si="68">INDIRECT("Відомість!dk"&amp;ROW()-4)</f>
        <v>Міронов О.К.</v>
      </c>
      <c r="DE9" s="204"/>
      <c r="DF9" s="217"/>
      <c r="DG9" s="217"/>
      <c r="DH9" s="217"/>
      <c r="DI9" s="217"/>
      <c r="DJ9" s="217"/>
      <c r="DK9" s="217"/>
      <c r="DL9" s="217"/>
      <c r="DM9" s="217">
        <f t="shared" si="36"/>
        <v>0</v>
      </c>
      <c r="DN9" s="217"/>
      <c r="DO9" s="217"/>
      <c r="DP9" s="763">
        <f t="shared" si="37"/>
        <v>0</v>
      </c>
      <c r="DQ9" s="217">
        <f t="shared" ref="DQ9:DQ72" si="69">(DP9)*18%</f>
        <v>0</v>
      </c>
      <c r="DR9" s="217">
        <f t="shared" ref="DR9:DR72" si="70">(DP9-DM9)*1.5%</f>
        <v>0</v>
      </c>
      <c r="DS9" s="217"/>
      <c r="DT9" s="217">
        <f t="shared" si="38"/>
        <v>0</v>
      </c>
      <c r="DU9" s="366">
        <f t="shared" ref="DU9:DU72" si="71">(DP9-DJ9)*22%</f>
        <v>0</v>
      </c>
      <c r="DV9" s="217">
        <f t="shared" si="39"/>
        <v>0</v>
      </c>
      <c r="DW9" s="217">
        <f t="shared" ca="1" si="40"/>
        <v>0</v>
      </c>
      <c r="DX9" s="217">
        <f t="shared" ref="DX9:DX72" ca="1" si="72">IF(OR($D9="Лазебний О.М.",$D9="Череп'ян С.І.",$D9="Федчишина С.В.",$D9="Кравченко Р.М.",$D9="Примак Р.В."),DP9-DT9+DV9,0)</f>
        <v>0</v>
      </c>
      <c r="DY9" s="217">
        <f t="shared" ca="1" si="41"/>
        <v>0</v>
      </c>
      <c r="DZ9" s="218">
        <f ca="1">IF(AND(DW9,DX9=0)=0,0,IF(DW9&gt;0,'На банк Приват'!$AB$1,IF(DX9&gt;0,'На Укрсиб'!$V$1,0)))</f>
        <v>0</v>
      </c>
      <c r="EA9" s="207"/>
      <c r="EB9" s="207" t="str">
        <f t="shared" ca="1" si="42"/>
        <v>Заступник командира дивізіону</v>
      </c>
      <c r="EC9" s="207" t="str">
        <f t="shared" ca="1" si="43"/>
        <v>м-р</v>
      </c>
      <c r="ED9" s="207" t="str">
        <f t="shared" ref="ED9:ED72" ca="1" si="73">INDIRECT("Відомість!dk"&amp;ROW()-4)</f>
        <v>Міронов О.К.</v>
      </c>
      <c r="EE9" s="207"/>
      <c r="EF9" s="219"/>
      <c r="EG9" s="219"/>
      <c r="EH9" s="219"/>
      <c r="EI9" s="219"/>
      <c r="EJ9" s="219"/>
      <c r="EK9" s="219"/>
      <c r="EL9" s="219"/>
      <c r="EM9" s="219">
        <f t="shared" si="44"/>
        <v>0</v>
      </c>
      <c r="EN9" s="219"/>
      <c r="EO9" s="219"/>
      <c r="EP9" s="219">
        <f t="shared" si="45"/>
        <v>0</v>
      </c>
      <c r="EQ9" s="219">
        <f t="shared" ref="EQ9:EQ72" si="74">(EP9)*18%</f>
        <v>0</v>
      </c>
      <c r="ER9" s="219">
        <f t="shared" ref="ER9:ER72" si="75">(EP9-EM9)*1.5%</f>
        <v>0</v>
      </c>
      <c r="ES9" s="219"/>
      <c r="ET9" s="219">
        <f t="shared" si="46"/>
        <v>0</v>
      </c>
      <c r="EU9" s="363">
        <f t="shared" ref="EU9:EU72" si="76">(EP9-EJ9)*22%</f>
        <v>0</v>
      </c>
      <c r="EV9" s="219">
        <f t="shared" si="47"/>
        <v>0</v>
      </c>
      <c r="EW9" s="219">
        <f t="shared" ca="1" si="48"/>
        <v>0</v>
      </c>
      <c r="EX9" s="219">
        <f t="shared" ref="EX9:EX72" ca="1" si="77">IF(OR($D9="Лазебний О.М.",$D9="Череп'ян С.І.",$D9="Федчишина С.В.",$D9="Кравченко Р.М.",$D9="Примак Р.В."),EP9-ET9+EV9,0)</f>
        <v>0</v>
      </c>
      <c r="EY9" s="219">
        <f t="shared" ca="1" si="49"/>
        <v>0</v>
      </c>
      <c r="EZ9" s="220">
        <f ca="1">IF(AND(EW9,EX9=0)=0,0,IF(EW9&gt;0,'На банк Приват'!$AH$1,IF(EX9&gt;0,'На Укрсиб'!$AH$1,0)))</f>
        <v>0</v>
      </c>
      <c r="FA9" s="28" t="str">
        <f t="shared" ca="1" si="50"/>
        <v>Міронов О.К.</v>
      </c>
      <c r="FB9" s="28" t="str">
        <f t="shared" ca="1" si="51"/>
        <v>Міронов</v>
      </c>
      <c r="FC9" s="28" t="str">
        <f t="shared" ca="1" si="52"/>
        <v>Олександр</v>
      </c>
      <c r="FD9" s="28" t="str">
        <f t="shared" ca="1" si="53"/>
        <v>Костянтинович</v>
      </c>
      <c r="FE9" s="28">
        <f t="shared" ca="1" si="54"/>
        <v>2</v>
      </c>
      <c r="FF9">
        <f t="shared" si="55"/>
        <v>0</v>
      </c>
      <c r="FG9" s="531" t="s">
        <v>28</v>
      </c>
    </row>
    <row r="10" spans="1:171">
      <c r="A10" s="113"/>
      <c r="B10" s="113" t="str">
        <f t="shared" ca="1" si="0"/>
        <v>Заступник командира дивізіону з морально-психологічного забезпечення</v>
      </c>
      <c r="C10" s="113">
        <f t="shared" ca="1" si="1"/>
        <v>0</v>
      </c>
      <c r="D10" s="113" t="str">
        <f t="shared" ca="1" si="2"/>
        <v>ВАКАНТ</v>
      </c>
      <c r="E10" s="113">
        <f t="shared" si="3"/>
        <v>0</v>
      </c>
      <c r="F10" s="115"/>
      <c r="G10" s="209">
        <f t="shared" si="4"/>
        <v>0</v>
      </c>
      <c r="H10" s="209">
        <f t="shared" si="4"/>
        <v>0</v>
      </c>
      <c r="I10" s="209">
        <f t="shared" si="4"/>
        <v>0</v>
      </c>
      <c r="J10" s="209">
        <f t="shared" si="4"/>
        <v>0</v>
      </c>
      <c r="K10" s="209">
        <f t="shared" si="4"/>
        <v>0</v>
      </c>
      <c r="L10" s="209">
        <f t="shared" si="4"/>
        <v>0</v>
      </c>
      <c r="M10" s="209">
        <f t="shared" si="4"/>
        <v>0</v>
      </c>
      <c r="N10" s="209">
        <f t="shared" si="4"/>
        <v>0</v>
      </c>
      <c r="O10" s="209">
        <f t="shared" si="4"/>
        <v>0</v>
      </c>
      <c r="P10" s="211">
        <f t="shared" si="4"/>
        <v>0</v>
      </c>
      <c r="Q10" s="209">
        <f t="shared" si="5"/>
        <v>0</v>
      </c>
      <c r="R10" s="209">
        <f t="shared" si="5"/>
        <v>0</v>
      </c>
      <c r="S10" s="209">
        <f t="shared" si="5"/>
        <v>0</v>
      </c>
      <c r="T10" s="209">
        <f t="shared" si="5"/>
        <v>0</v>
      </c>
      <c r="U10" s="209">
        <f t="shared" si="5"/>
        <v>0</v>
      </c>
      <c r="V10" s="209">
        <f t="shared" si="5"/>
        <v>0</v>
      </c>
      <c r="W10" s="209">
        <f t="shared" ca="1" si="5"/>
        <v>0</v>
      </c>
      <c r="X10" s="209">
        <f t="shared" ca="1" si="5"/>
        <v>0</v>
      </c>
      <c r="Y10" s="209">
        <f t="shared" ca="1" si="5"/>
        <v>0</v>
      </c>
      <c r="Z10" s="210" t="str">
        <f t="shared" ca="1" si="6"/>
        <v xml:space="preserve">        </v>
      </c>
      <c r="AA10" s="185"/>
      <c r="AB10" s="185" t="str">
        <f t="shared" ca="1" si="7"/>
        <v>Заступник командира дивізіону з морально-психологічного забезпечення</v>
      </c>
      <c r="AC10" s="185">
        <f t="shared" ca="1" si="8"/>
        <v>0</v>
      </c>
      <c r="AD10" s="185" t="str">
        <f t="shared" ca="1" si="56"/>
        <v>ВАКАНТ</v>
      </c>
      <c r="AE10" s="185"/>
      <c r="AF10" s="211"/>
      <c r="AG10" s="211"/>
      <c r="AH10" s="211"/>
      <c r="AI10" s="211"/>
      <c r="AJ10" s="211"/>
      <c r="AK10" s="211"/>
      <c r="AL10" s="211"/>
      <c r="AM10" s="211">
        <f t="shared" si="9"/>
        <v>0</v>
      </c>
      <c r="AN10" s="211"/>
      <c r="AO10" s="211"/>
      <c r="AP10" s="623">
        <f t="shared" si="10"/>
        <v>0</v>
      </c>
      <c r="AQ10" s="211">
        <f t="shared" si="57"/>
        <v>0</v>
      </c>
      <c r="AR10" s="211">
        <f t="shared" si="58"/>
        <v>0</v>
      </c>
      <c r="AS10" s="211"/>
      <c r="AT10" s="211">
        <f t="shared" si="11"/>
        <v>0</v>
      </c>
      <c r="AU10" s="358">
        <f t="shared" si="12"/>
        <v>0</v>
      </c>
      <c r="AV10" s="211">
        <f t="shared" si="13"/>
        <v>0</v>
      </c>
      <c r="AW10" s="211">
        <f t="shared" ca="1" si="14"/>
        <v>0</v>
      </c>
      <c r="AX10" s="211">
        <f t="shared" ca="1" si="15"/>
        <v>0</v>
      </c>
      <c r="AY10" s="211">
        <f t="shared" ca="1" si="16"/>
        <v>0</v>
      </c>
      <c r="AZ10" s="212">
        <f ca="1">IF(AND(AW10,AX10=0,AY10=0)=0,0,IF(AW10&gt;0,'На банк Приват'!$J$1,IF(AX10&gt;0,'На Укрсиб'!$J$1,0)))</f>
        <v>0</v>
      </c>
      <c r="BA10" s="191"/>
      <c r="BB10" s="191" t="str">
        <f t="shared" ca="1" si="17"/>
        <v>Заступник командира дивізіону з морально-психологічного забезпечення</v>
      </c>
      <c r="BC10" s="191">
        <f t="shared" ca="1" si="18"/>
        <v>0</v>
      </c>
      <c r="BD10" s="191" t="str">
        <f t="shared" ca="1" si="59"/>
        <v>ВАКАНТ</v>
      </c>
      <c r="BE10" s="191"/>
      <c r="BF10" s="213"/>
      <c r="BG10" s="213"/>
      <c r="BH10" s="213"/>
      <c r="BI10" s="213"/>
      <c r="BJ10" s="213"/>
      <c r="BK10" s="213"/>
      <c r="BL10" s="213"/>
      <c r="BM10" s="213">
        <f t="shared" si="19"/>
        <v>0</v>
      </c>
      <c r="BN10" s="213"/>
      <c r="BO10" s="213"/>
      <c r="BP10" s="623">
        <f t="shared" si="20"/>
        <v>0</v>
      </c>
      <c r="BQ10" s="213">
        <f t="shared" si="60"/>
        <v>0</v>
      </c>
      <c r="BR10" s="213">
        <f t="shared" si="61"/>
        <v>0</v>
      </c>
      <c r="BS10" s="213"/>
      <c r="BT10" s="213">
        <f t="shared" si="21"/>
        <v>0</v>
      </c>
      <c r="BU10" s="362">
        <f t="shared" si="62"/>
        <v>0</v>
      </c>
      <c r="BV10" s="213">
        <f t="shared" si="22"/>
        <v>0</v>
      </c>
      <c r="BW10" s="213">
        <f t="shared" ca="1" si="23"/>
        <v>0</v>
      </c>
      <c r="BX10" s="213">
        <f t="shared" ca="1" si="63"/>
        <v>0</v>
      </c>
      <c r="BY10" s="213">
        <f t="shared" ca="1" si="24"/>
        <v>0</v>
      </c>
      <c r="BZ10" s="214">
        <f ca="1">IF(AND(BW10,BX10=0)=0,0,IF(BW10&gt;0,'На банк Приват'!$P$1,IF(BX10&gt;0,'На Укрсиб'!$P$1,0)))</f>
        <v>0</v>
      </c>
      <c r="CA10" s="198">
        <v>3</v>
      </c>
      <c r="CB10" s="198" t="str">
        <f t="shared" ca="1" si="25"/>
        <v>Заступник командира дивізіону з морально-психологічного забезпечення</v>
      </c>
      <c r="CC10" s="198">
        <f t="shared" ca="1" si="26"/>
        <v>0</v>
      </c>
      <c r="CD10" s="198" t="str">
        <f t="shared" ca="1" si="64"/>
        <v>ВАКАНТ</v>
      </c>
      <c r="CE10" s="198"/>
      <c r="CF10" s="215"/>
      <c r="CG10" s="215"/>
      <c r="CH10" s="215"/>
      <c r="CI10" s="215"/>
      <c r="CJ10" s="215"/>
      <c r="CK10" s="215"/>
      <c r="CL10" s="215"/>
      <c r="CM10" s="215">
        <f t="shared" si="27"/>
        <v>0</v>
      </c>
      <c r="CN10" s="215"/>
      <c r="CO10" s="215"/>
      <c r="CP10" s="215">
        <f t="shared" si="28"/>
        <v>0</v>
      </c>
      <c r="CQ10" s="215">
        <f t="shared" si="65"/>
        <v>0</v>
      </c>
      <c r="CR10" s="215">
        <f t="shared" si="66"/>
        <v>0</v>
      </c>
      <c r="CS10" s="215"/>
      <c r="CT10" s="215">
        <f t="shared" si="29"/>
        <v>0</v>
      </c>
      <c r="CU10" s="369">
        <f t="shared" si="30"/>
        <v>0</v>
      </c>
      <c r="CV10" s="215">
        <f t="shared" si="31"/>
        <v>0</v>
      </c>
      <c r="CW10" s="215">
        <f t="shared" ca="1" si="32"/>
        <v>0</v>
      </c>
      <c r="CX10" s="215">
        <f t="shared" ca="1" si="67"/>
        <v>0</v>
      </c>
      <c r="CY10" s="215">
        <f t="shared" ca="1" si="33"/>
        <v>0</v>
      </c>
      <c r="CZ10" s="216">
        <f ca="1">IF(AND(CW10,CX10=0)=0,0,IF(CW10&gt;0,'На банк Приват'!$V$1,IF(CX10&gt;0,'На Укрсиб'!$V$1,0)))</f>
        <v>0</v>
      </c>
      <c r="DA10" s="204"/>
      <c r="DB10" s="204" t="str">
        <f t="shared" ca="1" si="34"/>
        <v>Заступник командира дивізіону з морально-психологічного забезпечення</v>
      </c>
      <c r="DC10" s="204">
        <f t="shared" ca="1" si="35"/>
        <v>0</v>
      </c>
      <c r="DD10" s="204" t="str">
        <f t="shared" ca="1" si="68"/>
        <v>ВАКАНТ</v>
      </c>
      <c r="DE10" s="204"/>
      <c r="DF10" s="217"/>
      <c r="DG10" s="217"/>
      <c r="DH10" s="217"/>
      <c r="DI10" s="217"/>
      <c r="DJ10" s="217"/>
      <c r="DK10" s="217"/>
      <c r="DL10" s="217"/>
      <c r="DM10" s="217">
        <f t="shared" si="36"/>
        <v>0</v>
      </c>
      <c r="DN10" s="217"/>
      <c r="DO10" s="217"/>
      <c r="DP10" s="763">
        <f t="shared" si="37"/>
        <v>0</v>
      </c>
      <c r="DQ10" s="217">
        <f t="shared" si="69"/>
        <v>0</v>
      </c>
      <c r="DR10" s="217">
        <f t="shared" si="70"/>
        <v>0</v>
      </c>
      <c r="DS10" s="217"/>
      <c r="DT10" s="217">
        <f t="shared" si="38"/>
        <v>0</v>
      </c>
      <c r="DU10" s="366">
        <f t="shared" si="71"/>
        <v>0</v>
      </c>
      <c r="DV10" s="217">
        <f t="shared" si="39"/>
        <v>0</v>
      </c>
      <c r="DW10" s="217">
        <f t="shared" ca="1" si="40"/>
        <v>0</v>
      </c>
      <c r="DX10" s="217">
        <f t="shared" ca="1" si="72"/>
        <v>0</v>
      </c>
      <c r="DY10" s="217">
        <f t="shared" ca="1" si="41"/>
        <v>0</v>
      </c>
      <c r="DZ10" s="218">
        <f ca="1">IF(AND(DW10,DX10=0)=0,0,IF(DW10&gt;0,'На банк Приват'!$AB$1,IF(DX10&gt;0,'На Укрсиб'!$V$1,0)))</f>
        <v>0</v>
      </c>
      <c r="EA10" s="207"/>
      <c r="EB10" s="207" t="str">
        <f t="shared" ca="1" si="42"/>
        <v>Заступник командира дивізіону з морально-психологічного забезпечення</v>
      </c>
      <c r="EC10" s="207">
        <f t="shared" ca="1" si="43"/>
        <v>0</v>
      </c>
      <c r="ED10" s="207" t="str">
        <f t="shared" ca="1" si="73"/>
        <v>ВАКАНТ</v>
      </c>
      <c r="EE10" s="207"/>
      <c r="EF10" s="219"/>
      <c r="EG10" s="219"/>
      <c r="EH10" s="219"/>
      <c r="EI10" s="219"/>
      <c r="EJ10" s="219"/>
      <c r="EK10" s="219"/>
      <c r="EL10" s="219"/>
      <c r="EM10" s="219">
        <f t="shared" si="44"/>
        <v>0</v>
      </c>
      <c r="EN10" s="219"/>
      <c r="EO10" s="219"/>
      <c r="EP10" s="219">
        <f t="shared" si="45"/>
        <v>0</v>
      </c>
      <c r="EQ10" s="219">
        <f t="shared" si="74"/>
        <v>0</v>
      </c>
      <c r="ER10" s="219">
        <f t="shared" si="75"/>
        <v>0</v>
      </c>
      <c r="ES10" s="219"/>
      <c r="ET10" s="219">
        <f t="shared" si="46"/>
        <v>0</v>
      </c>
      <c r="EU10" s="363">
        <f t="shared" si="76"/>
        <v>0</v>
      </c>
      <c r="EV10" s="219">
        <f t="shared" si="47"/>
        <v>0</v>
      </c>
      <c r="EW10" s="219">
        <f t="shared" ca="1" si="48"/>
        <v>0</v>
      </c>
      <c r="EX10" s="219">
        <f t="shared" ca="1" si="77"/>
        <v>0</v>
      </c>
      <c r="EY10" s="219">
        <f t="shared" ca="1" si="49"/>
        <v>0</v>
      </c>
      <c r="EZ10" s="220">
        <f ca="1">IF(AND(EW10,EX10=0)=0,0,IF(EW10&gt;0,'На банк Приват'!$AH$1,IF(EX10&gt;0,'На Укрсиб'!$AH$1,0)))</f>
        <v>0</v>
      </c>
      <c r="FA10" s="28" t="str">
        <f t="shared" ca="1" si="50"/>
        <v>ВАКАНТ</v>
      </c>
      <c r="FB10" s="28">
        <f t="shared" ca="1" si="51"/>
        <v>0</v>
      </c>
      <c r="FC10" s="28">
        <f t="shared" ca="1" si="52"/>
        <v>0</v>
      </c>
      <c r="FD10" s="28">
        <f t="shared" ca="1" si="53"/>
        <v>0</v>
      </c>
      <c r="FE10" s="28">
        <f t="shared" ca="1" si="54"/>
        <v>3</v>
      </c>
      <c r="FF10">
        <f t="shared" si="55"/>
        <v>0</v>
      </c>
      <c r="FG10" s="477" t="s">
        <v>18</v>
      </c>
    </row>
    <row r="11" spans="1:171">
      <c r="A11" s="113"/>
      <c r="B11" s="113" t="str">
        <f t="shared" ca="1" si="0"/>
        <v>Помічник командира дивізіону з правової роботи</v>
      </c>
      <c r="C11" s="113">
        <f t="shared" ca="1" si="1"/>
        <v>0</v>
      </c>
      <c r="D11" s="113">
        <f t="shared" ca="1" si="2"/>
        <v>0</v>
      </c>
      <c r="E11" s="113">
        <f t="shared" si="3"/>
        <v>0</v>
      </c>
      <c r="F11" s="115"/>
      <c r="G11" s="209">
        <f t="shared" si="4"/>
        <v>0</v>
      </c>
      <c r="H11" s="209">
        <f t="shared" si="4"/>
        <v>0</v>
      </c>
      <c r="I11" s="209">
        <f t="shared" si="4"/>
        <v>0</v>
      </c>
      <c r="J11" s="209">
        <f t="shared" si="4"/>
        <v>0</v>
      </c>
      <c r="K11" s="209">
        <f t="shared" si="4"/>
        <v>0</v>
      </c>
      <c r="L11" s="209">
        <f t="shared" si="4"/>
        <v>0</v>
      </c>
      <c r="M11" s="209">
        <f t="shared" si="4"/>
        <v>0</v>
      </c>
      <c r="N11" s="209">
        <f t="shared" si="4"/>
        <v>0</v>
      </c>
      <c r="O11" s="209">
        <f t="shared" si="4"/>
        <v>0</v>
      </c>
      <c r="P11" s="211">
        <f t="shared" si="4"/>
        <v>0</v>
      </c>
      <c r="Q11" s="209">
        <f t="shared" si="5"/>
        <v>0</v>
      </c>
      <c r="R11" s="209">
        <f t="shared" si="5"/>
        <v>0</v>
      </c>
      <c r="S11" s="209">
        <f t="shared" si="5"/>
        <v>0</v>
      </c>
      <c r="T11" s="209">
        <f t="shared" si="5"/>
        <v>0</v>
      </c>
      <c r="U11" s="209">
        <f t="shared" si="5"/>
        <v>0</v>
      </c>
      <c r="V11" s="209">
        <f t="shared" si="5"/>
        <v>0</v>
      </c>
      <c r="W11" s="209">
        <f t="shared" ca="1" si="5"/>
        <v>0</v>
      </c>
      <c r="X11" s="209">
        <f t="shared" ca="1" si="5"/>
        <v>0</v>
      </c>
      <c r="Y11" s="209">
        <f t="shared" ca="1" si="5"/>
        <v>0</v>
      </c>
      <c r="Z11" s="210" t="str">
        <f t="shared" ca="1" si="6"/>
        <v xml:space="preserve">        </v>
      </c>
      <c r="AA11" s="185"/>
      <c r="AB11" s="185" t="str">
        <f t="shared" ca="1" si="7"/>
        <v>Помічник командира дивізіону з правової роботи</v>
      </c>
      <c r="AC11" s="185">
        <f t="shared" ca="1" si="8"/>
        <v>0</v>
      </c>
      <c r="AD11" s="185">
        <f t="shared" ca="1" si="56"/>
        <v>0</v>
      </c>
      <c r="AE11" s="185"/>
      <c r="AF11" s="211"/>
      <c r="AG11" s="211"/>
      <c r="AH11" s="211"/>
      <c r="AI11" s="211"/>
      <c r="AJ11" s="211"/>
      <c r="AK11" s="211"/>
      <c r="AL11" s="211"/>
      <c r="AM11" s="211">
        <f t="shared" si="9"/>
        <v>0</v>
      </c>
      <c r="AN11" s="211"/>
      <c r="AO11" s="211"/>
      <c r="AP11" s="623">
        <f t="shared" si="10"/>
        <v>0</v>
      </c>
      <c r="AQ11" s="211">
        <f t="shared" si="57"/>
        <v>0</v>
      </c>
      <c r="AR11" s="211">
        <f t="shared" si="58"/>
        <v>0</v>
      </c>
      <c r="AS11" s="211"/>
      <c r="AT11" s="211">
        <f t="shared" si="11"/>
        <v>0</v>
      </c>
      <c r="AU11" s="358">
        <f t="shared" si="12"/>
        <v>0</v>
      </c>
      <c r="AV11" s="211">
        <f t="shared" si="13"/>
        <v>0</v>
      </c>
      <c r="AW11" s="211">
        <f t="shared" ca="1" si="14"/>
        <v>0</v>
      </c>
      <c r="AX11" s="211">
        <f t="shared" ca="1" si="15"/>
        <v>0</v>
      </c>
      <c r="AY11" s="211">
        <f t="shared" ca="1" si="16"/>
        <v>0</v>
      </c>
      <c r="AZ11" s="212">
        <f ca="1">IF(AND(AW11,AX11=0,AY11=0)=0,0,IF(AW11&gt;0,'На банк Приват'!$J$1,IF(AX11&gt;0,'На Укрсиб'!$J$1,0)))</f>
        <v>0</v>
      </c>
      <c r="BA11" s="191"/>
      <c r="BB11" s="191" t="str">
        <f t="shared" ca="1" si="17"/>
        <v>Помічник командира дивізіону з правової роботи</v>
      </c>
      <c r="BC11" s="191">
        <f t="shared" ca="1" si="18"/>
        <v>0</v>
      </c>
      <c r="BD11" s="191">
        <f t="shared" ca="1" si="59"/>
        <v>0</v>
      </c>
      <c r="BE11" s="191"/>
      <c r="BF11" s="213"/>
      <c r="BG11" s="213"/>
      <c r="BH11" s="213"/>
      <c r="BI11" s="213"/>
      <c r="BJ11" s="213"/>
      <c r="BK11" s="213"/>
      <c r="BL11" s="213"/>
      <c r="BM11" s="213">
        <f t="shared" si="19"/>
        <v>0</v>
      </c>
      <c r="BN11" s="213"/>
      <c r="BO11" s="213"/>
      <c r="BP11" s="623">
        <f t="shared" si="20"/>
        <v>0</v>
      </c>
      <c r="BQ11" s="213">
        <f t="shared" si="60"/>
        <v>0</v>
      </c>
      <c r="BR11" s="213">
        <f t="shared" si="61"/>
        <v>0</v>
      </c>
      <c r="BS11" s="213"/>
      <c r="BT11" s="213">
        <f t="shared" si="21"/>
        <v>0</v>
      </c>
      <c r="BU11" s="362">
        <f t="shared" si="62"/>
        <v>0</v>
      </c>
      <c r="BV11" s="213">
        <f t="shared" si="22"/>
        <v>0</v>
      </c>
      <c r="BW11" s="213">
        <f t="shared" ca="1" si="23"/>
        <v>0</v>
      </c>
      <c r="BX11" s="213">
        <f t="shared" ca="1" si="63"/>
        <v>0</v>
      </c>
      <c r="BY11" s="213">
        <f t="shared" ca="1" si="24"/>
        <v>0</v>
      </c>
      <c r="BZ11" s="214">
        <f ca="1">IF(AND(BW11,BX11=0)=0,0,IF(BW11&gt;0,'На банк Приват'!$P$1,IF(BX11&gt;0,'На Укрсиб'!$P$1,0)))</f>
        <v>0</v>
      </c>
      <c r="CA11" s="198">
        <v>4</v>
      </c>
      <c r="CB11" s="198" t="str">
        <f t="shared" ca="1" si="25"/>
        <v>Помічник командира дивізіону з правової роботи</v>
      </c>
      <c r="CC11" s="198">
        <f t="shared" ca="1" si="26"/>
        <v>0</v>
      </c>
      <c r="CD11" s="198">
        <f t="shared" ca="1" si="64"/>
        <v>0</v>
      </c>
      <c r="CE11" s="198"/>
      <c r="CF11" s="215"/>
      <c r="CG11" s="215"/>
      <c r="CH11" s="215"/>
      <c r="CI11" s="215"/>
      <c r="CJ11" s="215"/>
      <c r="CK11" s="215"/>
      <c r="CL11" s="215"/>
      <c r="CM11" s="215">
        <f t="shared" si="27"/>
        <v>0</v>
      </c>
      <c r="CN11" s="215"/>
      <c r="CO11" s="215"/>
      <c r="CP11" s="215">
        <f t="shared" si="28"/>
        <v>0</v>
      </c>
      <c r="CQ11" s="215">
        <f t="shared" si="65"/>
        <v>0</v>
      </c>
      <c r="CR11" s="215">
        <f t="shared" si="66"/>
        <v>0</v>
      </c>
      <c r="CS11" s="215"/>
      <c r="CT11" s="215">
        <f t="shared" si="29"/>
        <v>0</v>
      </c>
      <c r="CU11" s="369">
        <f t="shared" si="30"/>
        <v>0</v>
      </c>
      <c r="CV11" s="215">
        <f t="shared" si="31"/>
        <v>0</v>
      </c>
      <c r="CW11" s="215">
        <f t="shared" ca="1" si="32"/>
        <v>0</v>
      </c>
      <c r="CX11" s="215">
        <f t="shared" ca="1" si="67"/>
        <v>0</v>
      </c>
      <c r="CY11" s="215">
        <f t="shared" ca="1" si="33"/>
        <v>0</v>
      </c>
      <c r="CZ11" s="216">
        <f ca="1">IF(AND(CW11,CX11=0)=0,0,IF(CW11&gt;0,'На банк Приват'!$V$1,IF(CX11&gt;0,'На Укрсиб'!$V$1,0)))</f>
        <v>0</v>
      </c>
      <c r="DA11" s="204"/>
      <c r="DB11" s="204" t="str">
        <f t="shared" ca="1" si="34"/>
        <v>Помічник командира дивізіону з правової роботи</v>
      </c>
      <c r="DC11" s="204">
        <f t="shared" ca="1" si="35"/>
        <v>0</v>
      </c>
      <c r="DD11" s="204">
        <f t="shared" ca="1" si="68"/>
        <v>0</v>
      </c>
      <c r="DE11" s="204"/>
      <c r="DF11" s="217"/>
      <c r="DG11" s="217"/>
      <c r="DH11" s="217"/>
      <c r="DI11" s="217"/>
      <c r="DJ11" s="217"/>
      <c r="DK11" s="217"/>
      <c r="DL11" s="217"/>
      <c r="DM11" s="217">
        <f t="shared" si="36"/>
        <v>0</v>
      </c>
      <c r="DN11" s="217"/>
      <c r="DO11" s="217"/>
      <c r="DP11" s="763">
        <f t="shared" si="37"/>
        <v>0</v>
      </c>
      <c r="DQ11" s="217">
        <f t="shared" si="69"/>
        <v>0</v>
      </c>
      <c r="DR11" s="217">
        <f t="shared" si="70"/>
        <v>0</v>
      </c>
      <c r="DS11" s="217"/>
      <c r="DT11" s="217">
        <f t="shared" si="38"/>
        <v>0</v>
      </c>
      <c r="DU11" s="366">
        <f t="shared" si="71"/>
        <v>0</v>
      </c>
      <c r="DV11" s="217">
        <f t="shared" si="39"/>
        <v>0</v>
      </c>
      <c r="DW11" s="217">
        <f t="shared" ca="1" si="40"/>
        <v>0</v>
      </c>
      <c r="DX11" s="217">
        <f t="shared" ca="1" si="72"/>
        <v>0</v>
      </c>
      <c r="DY11" s="217">
        <f t="shared" ca="1" si="41"/>
        <v>0</v>
      </c>
      <c r="DZ11" s="218">
        <f ca="1">IF(AND(DW11,DX11=0)=0,0,IF(DW11&gt;0,'На банк Приват'!$AB$1,IF(DX11&gt;0,'На Укрсиб'!$V$1,0)))</f>
        <v>0</v>
      </c>
      <c r="EA11" s="207"/>
      <c r="EB11" s="207" t="str">
        <f t="shared" ca="1" si="42"/>
        <v>Помічник командира дивізіону з правової роботи</v>
      </c>
      <c r="EC11" s="207">
        <f t="shared" ca="1" si="43"/>
        <v>0</v>
      </c>
      <c r="ED11" s="207">
        <f t="shared" ca="1" si="73"/>
        <v>0</v>
      </c>
      <c r="EE11" s="207"/>
      <c r="EF11" s="219"/>
      <c r="EG11" s="219"/>
      <c r="EH11" s="219"/>
      <c r="EI11" s="219"/>
      <c r="EJ11" s="219"/>
      <c r="EK11" s="219"/>
      <c r="EL11" s="219"/>
      <c r="EM11" s="219">
        <f t="shared" si="44"/>
        <v>0</v>
      </c>
      <c r="EN11" s="219"/>
      <c r="EO11" s="219"/>
      <c r="EP11" s="219">
        <f t="shared" si="45"/>
        <v>0</v>
      </c>
      <c r="EQ11" s="219">
        <f t="shared" si="74"/>
        <v>0</v>
      </c>
      <c r="ER11" s="219">
        <f t="shared" si="75"/>
        <v>0</v>
      </c>
      <c r="ES11" s="219"/>
      <c r="ET11" s="219">
        <f t="shared" si="46"/>
        <v>0</v>
      </c>
      <c r="EU11" s="363">
        <f t="shared" si="76"/>
        <v>0</v>
      </c>
      <c r="EV11" s="219">
        <f t="shared" si="47"/>
        <v>0</v>
      </c>
      <c r="EW11" s="219">
        <f t="shared" ca="1" si="48"/>
        <v>0</v>
      </c>
      <c r="EX11" s="219">
        <f t="shared" ca="1" si="77"/>
        <v>0</v>
      </c>
      <c r="EY11" s="219">
        <f t="shared" ca="1" si="49"/>
        <v>0</v>
      </c>
      <c r="EZ11" s="220">
        <f ca="1">IF(AND(EW11,EX11=0)=0,0,IF(EW11&gt;0,'На банк Приват'!$AH$1,IF(EX11&gt;0,'На Укрсиб'!$AH$1,0)))</f>
        <v>0</v>
      </c>
      <c r="FA11" s="28">
        <f t="shared" ca="1" si="50"/>
        <v>0</v>
      </c>
      <c r="FB11" s="28">
        <f t="shared" ca="1" si="51"/>
        <v>0</v>
      </c>
      <c r="FC11" s="28">
        <f t="shared" ca="1" si="52"/>
        <v>0</v>
      </c>
      <c r="FD11" s="28">
        <f t="shared" ca="1" si="53"/>
        <v>0</v>
      </c>
      <c r="FE11" s="28">
        <f t="shared" ca="1" si="54"/>
        <v>4</v>
      </c>
      <c r="FF11">
        <f t="shared" si="55"/>
        <v>0</v>
      </c>
      <c r="FG11" s="531" t="s">
        <v>155</v>
      </c>
    </row>
    <row r="12" spans="1:171">
      <c r="A12" s="113"/>
      <c r="B12" s="113" t="str">
        <f t="shared" ca="1" si="0"/>
        <v>Офіцер -психолог</v>
      </c>
      <c r="C12" s="113" t="str">
        <f t="shared" ca="1" si="1"/>
        <v>л-т</v>
      </c>
      <c r="D12" s="113" t="str">
        <f t="shared" ca="1" si="2"/>
        <v>Кілівник Р.Є.</v>
      </c>
      <c r="E12" s="113">
        <f t="shared" si="3"/>
        <v>0</v>
      </c>
      <c r="F12" s="115"/>
      <c r="G12" s="209">
        <f t="shared" si="4"/>
        <v>0</v>
      </c>
      <c r="H12" s="209">
        <f t="shared" si="4"/>
        <v>0</v>
      </c>
      <c r="I12" s="209">
        <f t="shared" si="4"/>
        <v>0</v>
      </c>
      <c r="J12" s="209">
        <f t="shared" si="4"/>
        <v>0</v>
      </c>
      <c r="K12" s="209">
        <f t="shared" si="4"/>
        <v>0</v>
      </c>
      <c r="L12" s="209">
        <f t="shared" si="4"/>
        <v>0</v>
      </c>
      <c r="M12" s="209">
        <f t="shared" si="4"/>
        <v>0</v>
      </c>
      <c r="N12" s="209">
        <f t="shared" si="4"/>
        <v>0</v>
      </c>
      <c r="O12" s="209">
        <f t="shared" si="4"/>
        <v>0</v>
      </c>
      <c r="P12" s="211">
        <f t="shared" si="4"/>
        <v>0</v>
      </c>
      <c r="Q12" s="209">
        <f t="shared" si="5"/>
        <v>0</v>
      </c>
      <c r="R12" s="209">
        <f t="shared" si="5"/>
        <v>0</v>
      </c>
      <c r="S12" s="209">
        <f t="shared" si="5"/>
        <v>0</v>
      </c>
      <c r="T12" s="209">
        <f t="shared" si="5"/>
        <v>0</v>
      </c>
      <c r="U12" s="209">
        <f t="shared" si="5"/>
        <v>0</v>
      </c>
      <c r="V12" s="209">
        <f t="shared" si="5"/>
        <v>0</v>
      </c>
      <c r="W12" s="209">
        <f t="shared" ca="1" si="5"/>
        <v>0</v>
      </c>
      <c r="X12" s="209">
        <f t="shared" ca="1" si="5"/>
        <v>0</v>
      </c>
      <c r="Y12" s="209">
        <f t="shared" ca="1" si="5"/>
        <v>0</v>
      </c>
      <c r="Z12" s="210" t="str">
        <f t="shared" ca="1" si="6"/>
        <v xml:space="preserve">        </v>
      </c>
      <c r="AA12" s="185"/>
      <c r="AB12" s="185" t="str">
        <f t="shared" ca="1" si="7"/>
        <v>Офіцер -психолог</v>
      </c>
      <c r="AC12" s="185" t="str">
        <f t="shared" ca="1" si="8"/>
        <v>л-т</v>
      </c>
      <c r="AD12" s="185" t="str">
        <f t="shared" ca="1" si="56"/>
        <v>Кілівник Р.Є.</v>
      </c>
      <c r="AE12" s="185"/>
      <c r="AF12" s="211"/>
      <c r="AG12" s="211"/>
      <c r="AH12" s="211"/>
      <c r="AI12" s="211"/>
      <c r="AJ12" s="211"/>
      <c r="AK12" s="211"/>
      <c r="AL12" s="211"/>
      <c r="AM12" s="211">
        <f t="shared" si="9"/>
        <v>0</v>
      </c>
      <c r="AN12" s="211"/>
      <c r="AO12" s="211"/>
      <c r="AP12" s="623">
        <f t="shared" si="10"/>
        <v>0</v>
      </c>
      <c r="AQ12" s="211">
        <f t="shared" si="57"/>
        <v>0</v>
      </c>
      <c r="AR12" s="211">
        <f t="shared" si="58"/>
        <v>0</v>
      </c>
      <c r="AS12" s="211"/>
      <c r="AT12" s="211">
        <f t="shared" si="11"/>
        <v>0</v>
      </c>
      <c r="AU12" s="358">
        <f t="shared" si="12"/>
        <v>0</v>
      </c>
      <c r="AV12" s="211">
        <f t="shared" si="13"/>
        <v>0</v>
      </c>
      <c r="AW12" s="211">
        <f t="shared" ca="1" si="14"/>
        <v>0</v>
      </c>
      <c r="AX12" s="211">
        <f t="shared" ca="1" si="15"/>
        <v>0</v>
      </c>
      <c r="AY12" s="211">
        <f t="shared" ca="1" si="16"/>
        <v>0</v>
      </c>
      <c r="AZ12" s="212">
        <f ca="1">IF(AND(AW12,AX12=0,AY12=0)=0,0,IF(AW12&gt;0,'На банк Приват'!$J$1,IF(AX12&gt;0,'На Укрсиб'!J5,0)))</f>
        <v>0</v>
      </c>
      <c r="BA12" s="191"/>
      <c r="BB12" s="191" t="str">
        <f t="shared" ca="1" si="17"/>
        <v>Офіцер -психолог</v>
      </c>
      <c r="BC12" s="191" t="str">
        <f t="shared" ca="1" si="18"/>
        <v>л-т</v>
      </c>
      <c r="BD12" s="191" t="str">
        <f t="shared" ca="1" si="59"/>
        <v>Кілівник Р.Є.</v>
      </c>
      <c r="BE12" s="191"/>
      <c r="BF12" s="213"/>
      <c r="BG12" s="213"/>
      <c r="BH12" s="213"/>
      <c r="BI12" s="213"/>
      <c r="BJ12" s="213"/>
      <c r="BK12" s="213"/>
      <c r="BL12" s="213"/>
      <c r="BM12" s="213">
        <f t="shared" si="19"/>
        <v>0</v>
      </c>
      <c r="BN12" s="213"/>
      <c r="BO12" s="213"/>
      <c r="BP12" s="623">
        <f t="shared" si="20"/>
        <v>0</v>
      </c>
      <c r="BQ12" s="213">
        <f t="shared" si="60"/>
        <v>0</v>
      </c>
      <c r="BR12" s="213">
        <f t="shared" si="61"/>
        <v>0</v>
      </c>
      <c r="BS12" s="213"/>
      <c r="BT12" s="213">
        <f t="shared" si="21"/>
        <v>0</v>
      </c>
      <c r="BU12" s="362">
        <f t="shared" si="62"/>
        <v>0</v>
      </c>
      <c r="BV12" s="213">
        <f t="shared" si="22"/>
        <v>0</v>
      </c>
      <c r="BW12" s="213">
        <f t="shared" ca="1" si="23"/>
        <v>0</v>
      </c>
      <c r="BX12" s="213">
        <f t="shared" ca="1" si="63"/>
        <v>0</v>
      </c>
      <c r="BY12" s="213">
        <f t="shared" ca="1" si="24"/>
        <v>0</v>
      </c>
      <c r="BZ12" s="214">
        <f ca="1">IF(AND(BW12,BX12=0)=0,0,IF(BW12&gt;0,'На банк Приват'!$P$1,IF(BX12&gt;0,'На Укрсиб'!$P$1,0)))</f>
        <v>0</v>
      </c>
      <c r="CA12" s="198">
        <v>5</v>
      </c>
      <c r="CB12" s="198" t="str">
        <f t="shared" ca="1" si="25"/>
        <v>Офіцер -психолог</v>
      </c>
      <c r="CC12" s="198" t="str">
        <f t="shared" ca="1" si="26"/>
        <v>л-т</v>
      </c>
      <c r="CD12" s="198" t="str">
        <f t="shared" ca="1" si="64"/>
        <v>Кілівник Р.Є.</v>
      </c>
      <c r="CE12" s="198"/>
      <c r="CF12" s="215"/>
      <c r="CG12" s="215"/>
      <c r="CH12" s="215"/>
      <c r="CI12" s="215"/>
      <c r="CJ12" s="215"/>
      <c r="CK12" s="215"/>
      <c r="CL12" s="215"/>
      <c r="CM12" s="215">
        <f t="shared" si="27"/>
        <v>0</v>
      </c>
      <c r="CN12" s="215"/>
      <c r="CO12" s="215"/>
      <c r="CP12" s="215">
        <f t="shared" si="28"/>
        <v>0</v>
      </c>
      <c r="CQ12" s="215">
        <f t="shared" si="65"/>
        <v>0</v>
      </c>
      <c r="CR12" s="215">
        <f t="shared" si="66"/>
        <v>0</v>
      </c>
      <c r="CS12" s="215"/>
      <c r="CT12" s="215">
        <f t="shared" si="29"/>
        <v>0</v>
      </c>
      <c r="CU12" s="369">
        <f t="shared" si="30"/>
        <v>0</v>
      </c>
      <c r="CV12" s="215">
        <f t="shared" si="31"/>
        <v>0</v>
      </c>
      <c r="CW12" s="215">
        <f t="shared" ca="1" si="32"/>
        <v>0</v>
      </c>
      <c r="CX12" s="215">
        <f t="shared" ca="1" si="67"/>
        <v>0</v>
      </c>
      <c r="CY12" s="215">
        <f t="shared" ca="1" si="33"/>
        <v>0</v>
      </c>
      <c r="CZ12" s="216">
        <f ca="1">IF(AND(CW12,CX12=0)=0,0,IF(CW12&gt;0,'На банк Приват'!$V$1,IF(CX12&gt;0,'На Укрсиб'!$V$1,0)))</f>
        <v>0</v>
      </c>
      <c r="DA12" s="204"/>
      <c r="DB12" s="204" t="str">
        <f t="shared" ca="1" si="34"/>
        <v>Офіцер -психолог</v>
      </c>
      <c r="DC12" s="204" t="str">
        <f t="shared" ca="1" si="35"/>
        <v>л-т</v>
      </c>
      <c r="DD12" s="204" t="str">
        <f t="shared" ca="1" si="68"/>
        <v>Кілівник Р.Є.</v>
      </c>
      <c r="DE12" s="204"/>
      <c r="DF12" s="217"/>
      <c r="DG12" s="217"/>
      <c r="DH12" s="217"/>
      <c r="DI12" s="217"/>
      <c r="DJ12" s="217"/>
      <c r="DK12" s="217"/>
      <c r="DL12" s="217"/>
      <c r="DM12" s="217">
        <f t="shared" si="36"/>
        <v>0</v>
      </c>
      <c r="DN12" s="217"/>
      <c r="DO12" s="217"/>
      <c r="DP12" s="763">
        <f t="shared" si="37"/>
        <v>0</v>
      </c>
      <c r="DQ12" s="217">
        <f t="shared" si="69"/>
        <v>0</v>
      </c>
      <c r="DR12" s="217">
        <f t="shared" si="70"/>
        <v>0</v>
      </c>
      <c r="DS12" s="217"/>
      <c r="DT12" s="217">
        <f t="shared" si="38"/>
        <v>0</v>
      </c>
      <c r="DU12" s="366">
        <f t="shared" si="71"/>
        <v>0</v>
      </c>
      <c r="DV12" s="217">
        <f t="shared" si="39"/>
        <v>0</v>
      </c>
      <c r="DW12" s="217">
        <f t="shared" ca="1" si="40"/>
        <v>0</v>
      </c>
      <c r="DX12" s="217">
        <f t="shared" ca="1" si="72"/>
        <v>0</v>
      </c>
      <c r="DY12" s="217">
        <f t="shared" ca="1" si="41"/>
        <v>0</v>
      </c>
      <c r="DZ12" s="218">
        <f ca="1">IF(AND(DW12,DX12=0)=0,0,IF(DW12&gt;0,'На банк Приват'!$AB$1,IF(DX12&gt;0,'На Укрсиб'!$V$1,0)))</f>
        <v>0</v>
      </c>
      <c r="EA12" s="207"/>
      <c r="EB12" s="207" t="str">
        <f t="shared" ca="1" si="42"/>
        <v>Офіцер -психолог</v>
      </c>
      <c r="EC12" s="207" t="str">
        <f t="shared" ca="1" si="43"/>
        <v>л-т</v>
      </c>
      <c r="ED12" s="207" t="str">
        <f t="shared" ca="1" si="73"/>
        <v>Кілівник Р.Є.</v>
      </c>
      <c r="EE12" s="207"/>
      <c r="EF12" s="219"/>
      <c r="EG12" s="219"/>
      <c r="EH12" s="219"/>
      <c r="EI12" s="219"/>
      <c r="EJ12" s="219"/>
      <c r="EK12" s="219"/>
      <c r="EL12" s="219"/>
      <c r="EM12" s="219">
        <f t="shared" si="44"/>
        <v>0</v>
      </c>
      <c r="EN12" s="219"/>
      <c r="EO12" s="219"/>
      <c r="EP12" s="219">
        <f t="shared" si="45"/>
        <v>0</v>
      </c>
      <c r="EQ12" s="219">
        <f t="shared" si="74"/>
        <v>0</v>
      </c>
      <c r="ER12" s="219">
        <f t="shared" si="75"/>
        <v>0</v>
      </c>
      <c r="ES12" s="219"/>
      <c r="ET12" s="219">
        <f t="shared" si="46"/>
        <v>0</v>
      </c>
      <c r="EU12" s="363">
        <f t="shared" si="76"/>
        <v>0</v>
      </c>
      <c r="EV12" s="219">
        <f t="shared" si="47"/>
        <v>0</v>
      </c>
      <c r="EW12" s="219">
        <f t="shared" ca="1" si="48"/>
        <v>0</v>
      </c>
      <c r="EX12" s="219">
        <f t="shared" ca="1" si="77"/>
        <v>0</v>
      </c>
      <c r="EY12" s="219">
        <f t="shared" ca="1" si="49"/>
        <v>0</v>
      </c>
      <c r="EZ12" s="220">
        <f ca="1">IF(AND(EW12,EX12=0)=0,0,IF(EW12&gt;0,'На банк Приват'!$AH$1,IF(EX12&gt;0,'На Укрсиб'!$AH$1,0)))</f>
        <v>0</v>
      </c>
      <c r="FA12" s="28" t="str">
        <f t="shared" ca="1" si="50"/>
        <v>Кілівник Р.Є.</v>
      </c>
      <c r="FB12" s="28" t="str">
        <f t="shared" ca="1" si="51"/>
        <v>Кілівник</v>
      </c>
      <c r="FC12" s="28" t="str">
        <f t="shared" ca="1" si="52"/>
        <v>Ростислав</v>
      </c>
      <c r="FD12" s="28" t="str">
        <f t="shared" ca="1" si="53"/>
        <v>Євгенович</v>
      </c>
      <c r="FE12" s="28">
        <f t="shared" ca="1" si="54"/>
        <v>5</v>
      </c>
      <c r="FF12">
        <f t="shared" si="55"/>
        <v>0</v>
      </c>
      <c r="FG12" s="477"/>
    </row>
    <row r="13" spans="1:171">
      <c r="A13" s="113"/>
      <c r="B13" s="113" t="str">
        <f t="shared" ca="1" si="0"/>
        <v>Головний сержант військової частини</v>
      </c>
      <c r="C13" s="113" t="str">
        <f t="shared" ca="1" si="1"/>
        <v>майст с-нт</v>
      </c>
      <c r="D13" s="113" t="str">
        <f t="shared" ca="1" si="2"/>
        <v>Івашов С.О.</v>
      </c>
      <c r="E13" s="113">
        <f t="shared" si="3"/>
        <v>0</v>
      </c>
      <c r="F13" s="115"/>
      <c r="G13" s="209">
        <f t="shared" si="4"/>
        <v>0</v>
      </c>
      <c r="H13" s="209">
        <f t="shared" si="4"/>
        <v>0</v>
      </c>
      <c r="I13" s="209">
        <f t="shared" si="4"/>
        <v>0</v>
      </c>
      <c r="J13" s="209">
        <f t="shared" si="4"/>
        <v>0</v>
      </c>
      <c r="K13" s="209">
        <f t="shared" si="4"/>
        <v>0</v>
      </c>
      <c r="L13" s="209">
        <f t="shared" si="4"/>
        <v>0</v>
      </c>
      <c r="M13" s="209">
        <f t="shared" si="4"/>
        <v>0</v>
      </c>
      <c r="N13" s="209">
        <f t="shared" si="4"/>
        <v>0</v>
      </c>
      <c r="O13" s="209">
        <f t="shared" si="4"/>
        <v>0</v>
      </c>
      <c r="P13" s="211">
        <f t="shared" si="4"/>
        <v>0</v>
      </c>
      <c r="Q13" s="209">
        <f t="shared" si="5"/>
        <v>0</v>
      </c>
      <c r="R13" s="209">
        <f t="shared" si="5"/>
        <v>0</v>
      </c>
      <c r="S13" s="209">
        <f t="shared" si="5"/>
        <v>0</v>
      </c>
      <c r="T13" s="209">
        <f t="shared" si="5"/>
        <v>0</v>
      </c>
      <c r="U13" s="209">
        <f t="shared" si="5"/>
        <v>0</v>
      </c>
      <c r="V13" s="209">
        <f t="shared" si="5"/>
        <v>0</v>
      </c>
      <c r="W13" s="209">
        <f t="shared" ca="1" si="5"/>
        <v>0</v>
      </c>
      <c r="X13" s="209">
        <f t="shared" ca="1" si="5"/>
        <v>0</v>
      </c>
      <c r="Y13" s="209">
        <f t="shared" ca="1" si="5"/>
        <v>0</v>
      </c>
      <c r="Z13" s="210" t="str">
        <f t="shared" ca="1" si="6"/>
        <v xml:space="preserve">        </v>
      </c>
      <c r="AA13" s="185"/>
      <c r="AB13" s="185" t="str">
        <f t="shared" ca="1" si="7"/>
        <v>Головний сержант військової частини</v>
      </c>
      <c r="AC13" s="185" t="str">
        <f t="shared" ca="1" si="8"/>
        <v>майст с-нт</v>
      </c>
      <c r="AD13" s="185" t="str">
        <f t="shared" ca="1" si="56"/>
        <v>Івашов С.О.</v>
      </c>
      <c r="AE13" s="185"/>
      <c r="AF13" s="211"/>
      <c r="AG13" s="211"/>
      <c r="AH13" s="211"/>
      <c r="AI13" s="211"/>
      <c r="AJ13" s="211"/>
      <c r="AK13" s="211"/>
      <c r="AL13" s="211"/>
      <c r="AM13" s="211">
        <f t="shared" si="9"/>
        <v>0</v>
      </c>
      <c r="AN13" s="211"/>
      <c r="AO13" s="211"/>
      <c r="AP13" s="623">
        <f t="shared" si="10"/>
        <v>0</v>
      </c>
      <c r="AQ13" s="211">
        <f t="shared" si="57"/>
        <v>0</v>
      </c>
      <c r="AR13" s="211">
        <f t="shared" si="58"/>
        <v>0</v>
      </c>
      <c r="AS13" s="211"/>
      <c r="AT13" s="211">
        <f t="shared" si="11"/>
        <v>0</v>
      </c>
      <c r="AU13" s="358">
        <f t="shared" si="12"/>
        <v>0</v>
      </c>
      <c r="AV13" s="211">
        <f t="shared" si="13"/>
        <v>0</v>
      </c>
      <c r="AW13" s="211">
        <f t="shared" ca="1" si="14"/>
        <v>0</v>
      </c>
      <c r="AX13" s="211">
        <f t="shared" ca="1" si="15"/>
        <v>0</v>
      </c>
      <c r="AY13" s="211">
        <f t="shared" ca="1" si="16"/>
        <v>0</v>
      </c>
      <c r="AZ13" s="212">
        <f ca="1">IF(AND(AW13,AX13=0,AY13=0)=0,0,IF(AW13&gt;0,'На банк Приват'!$J$1,IF(AX13&gt;0,'На Укрсиб'!$J$1,0)))</f>
        <v>0</v>
      </c>
      <c r="BA13" s="191"/>
      <c r="BB13" s="191" t="str">
        <f t="shared" ca="1" si="17"/>
        <v>Головний сержант військової частини</v>
      </c>
      <c r="BC13" s="191" t="str">
        <f t="shared" ca="1" si="18"/>
        <v>майст с-нт</v>
      </c>
      <c r="BD13" s="191" t="str">
        <f t="shared" ca="1" si="59"/>
        <v>Івашов С.О.</v>
      </c>
      <c r="BE13" s="191"/>
      <c r="BF13" s="213"/>
      <c r="BG13" s="213"/>
      <c r="BH13" s="213"/>
      <c r="BI13" s="213"/>
      <c r="BJ13" s="213"/>
      <c r="BK13" s="213"/>
      <c r="BL13" s="213"/>
      <c r="BM13" s="213">
        <f t="shared" si="19"/>
        <v>0</v>
      </c>
      <c r="BN13" s="213"/>
      <c r="BO13" s="213"/>
      <c r="BP13" s="623">
        <f t="shared" si="20"/>
        <v>0</v>
      </c>
      <c r="BQ13" s="213">
        <f t="shared" si="60"/>
        <v>0</v>
      </c>
      <c r="BR13" s="213">
        <f t="shared" si="61"/>
        <v>0</v>
      </c>
      <c r="BS13" s="213"/>
      <c r="BT13" s="213">
        <f t="shared" si="21"/>
        <v>0</v>
      </c>
      <c r="BU13" s="362">
        <f t="shared" si="62"/>
        <v>0</v>
      </c>
      <c r="BV13" s="213">
        <f t="shared" si="22"/>
        <v>0</v>
      </c>
      <c r="BW13" s="213">
        <f t="shared" ca="1" si="23"/>
        <v>0</v>
      </c>
      <c r="BX13" s="213">
        <f t="shared" ca="1" si="63"/>
        <v>0</v>
      </c>
      <c r="BY13" s="213">
        <f t="shared" ca="1" si="24"/>
        <v>0</v>
      </c>
      <c r="BZ13" s="214">
        <f ca="1">IF(AND(BW13,BX13=0)=0,0,IF(BW13&gt;0,'На банк Приват'!$P$1,IF(BX13&gt;0,'На Укрсиб'!$P$1,0)))</f>
        <v>0</v>
      </c>
      <c r="CA13" s="198">
        <v>6</v>
      </c>
      <c r="CB13" s="198" t="str">
        <f t="shared" ca="1" si="25"/>
        <v>Головний сержант військової частини</v>
      </c>
      <c r="CC13" s="198" t="str">
        <f t="shared" ca="1" si="26"/>
        <v>майст с-нт</v>
      </c>
      <c r="CD13" s="198" t="str">
        <f t="shared" ca="1" si="64"/>
        <v>Івашов С.О.</v>
      </c>
      <c r="CE13" s="198"/>
      <c r="CF13" s="215"/>
      <c r="CG13" s="215"/>
      <c r="CH13" s="215"/>
      <c r="CI13" s="215"/>
      <c r="CJ13" s="215"/>
      <c r="CK13" s="215"/>
      <c r="CL13" s="215"/>
      <c r="CM13" s="215">
        <f t="shared" si="27"/>
        <v>0</v>
      </c>
      <c r="CN13" s="215"/>
      <c r="CO13" s="215"/>
      <c r="CP13" s="215">
        <f t="shared" si="28"/>
        <v>0</v>
      </c>
      <c r="CQ13" s="215">
        <f t="shared" si="65"/>
        <v>0</v>
      </c>
      <c r="CR13" s="215">
        <f t="shared" si="66"/>
        <v>0</v>
      </c>
      <c r="CS13" s="215"/>
      <c r="CT13" s="215">
        <f t="shared" si="29"/>
        <v>0</v>
      </c>
      <c r="CU13" s="369">
        <f t="shared" si="30"/>
        <v>0</v>
      </c>
      <c r="CV13" s="215">
        <f t="shared" si="31"/>
        <v>0</v>
      </c>
      <c r="CW13" s="215">
        <f t="shared" ca="1" si="32"/>
        <v>0</v>
      </c>
      <c r="CX13" s="215">
        <f t="shared" ca="1" si="67"/>
        <v>0</v>
      </c>
      <c r="CY13" s="215">
        <f t="shared" ca="1" si="33"/>
        <v>0</v>
      </c>
      <c r="CZ13" s="216">
        <f ca="1">IF(AND(CW13,CX13=0)=0,0,IF(CW13&gt;0,'На банк Приват'!$V$1,IF(CX13&gt;0,'На Укрсиб'!$V$1,0)))</f>
        <v>0</v>
      </c>
      <c r="DA13" s="204"/>
      <c r="DB13" s="204" t="str">
        <f t="shared" ca="1" si="34"/>
        <v>Головний сержант військової частини</v>
      </c>
      <c r="DC13" s="204" t="str">
        <f t="shared" ca="1" si="35"/>
        <v>майст с-нт</v>
      </c>
      <c r="DD13" s="204" t="str">
        <f t="shared" ca="1" si="68"/>
        <v>Івашов С.О.</v>
      </c>
      <c r="DE13" s="204"/>
      <c r="DF13" s="217"/>
      <c r="DG13" s="217"/>
      <c r="DH13" s="217"/>
      <c r="DI13" s="217"/>
      <c r="DJ13" s="217"/>
      <c r="DK13" s="217"/>
      <c r="DL13" s="217"/>
      <c r="DM13" s="217">
        <f t="shared" si="36"/>
        <v>0</v>
      </c>
      <c r="DN13" s="217"/>
      <c r="DO13" s="217"/>
      <c r="DP13" s="763">
        <f t="shared" si="37"/>
        <v>0</v>
      </c>
      <c r="DQ13" s="217">
        <f t="shared" si="69"/>
        <v>0</v>
      </c>
      <c r="DR13" s="217">
        <f t="shared" si="70"/>
        <v>0</v>
      </c>
      <c r="DS13" s="217"/>
      <c r="DT13" s="217">
        <f t="shared" si="38"/>
        <v>0</v>
      </c>
      <c r="DU13" s="366">
        <f t="shared" si="71"/>
        <v>0</v>
      </c>
      <c r="DV13" s="217">
        <f t="shared" si="39"/>
        <v>0</v>
      </c>
      <c r="DW13" s="217">
        <f t="shared" ca="1" si="40"/>
        <v>0</v>
      </c>
      <c r="DX13" s="217">
        <f t="shared" ca="1" si="72"/>
        <v>0</v>
      </c>
      <c r="DY13" s="217">
        <f t="shared" ca="1" si="41"/>
        <v>0</v>
      </c>
      <c r="DZ13" s="218">
        <f ca="1">IF(AND(DW13,DX13=0)=0,0,IF(DW13&gt;0,'На банк Приват'!$AB$1,IF(DX13&gt;0,'На Укрсиб'!$V$1,0)))</f>
        <v>0</v>
      </c>
      <c r="EA13" s="207"/>
      <c r="EB13" s="207" t="str">
        <f t="shared" ca="1" si="42"/>
        <v>Головний сержант військової частини</v>
      </c>
      <c r="EC13" s="207" t="str">
        <f t="shared" ca="1" si="43"/>
        <v>майст с-нт</v>
      </c>
      <c r="ED13" s="207" t="str">
        <f t="shared" ca="1" si="73"/>
        <v>Івашов С.О.</v>
      </c>
      <c r="EE13" s="207"/>
      <c r="EF13" s="219"/>
      <c r="EG13" s="219"/>
      <c r="EH13" s="219"/>
      <c r="EI13" s="219"/>
      <c r="EJ13" s="219"/>
      <c r="EK13" s="219"/>
      <c r="EL13" s="219"/>
      <c r="EM13" s="219">
        <f t="shared" si="44"/>
        <v>0</v>
      </c>
      <c r="EN13" s="219"/>
      <c r="EO13" s="219"/>
      <c r="EP13" s="219">
        <f t="shared" si="45"/>
        <v>0</v>
      </c>
      <c r="EQ13" s="219">
        <f t="shared" si="74"/>
        <v>0</v>
      </c>
      <c r="ER13" s="219">
        <f t="shared" si="75"/>
        <v>0</v>
      </c>
      <c r="ES13" s="219"/>
      <c r="ET13" s="219">
        <f t="shared" si="46"/>
        <v>0</v>
      </c>
      <c r="EU13" s="363">
        <f t="shared" si="76"/>
        <v>0</v>
      </c>
      <c r="EV13" s="219">
        <f t="shared" si="47"/>
        <v>0</v>
      </c>
      <c r="EW13" s="219">
        <f t="shared" ca="1" si="48"/>
        <v>0</v>
      </c>
      <c r="EX13" s="219">
        <f t="shared" ca="1" si="77"/>
        <v>0</v>
      </c>
      <c r="EY13" s="219">
        <f t="shared" ca="1" si="49"/>
        <v>0</v>
      </c>
      <c r="EZ13" s="220">
        <f ca="1">IF(AND(EW13,EX13=0)=0,0,IF(EW13&gt;0,'На банк Приват'!$AH$1,IF(EX13&gt;0,'На Укрсиб'!$AH$1,0)))</f>
        <v>0</v>
      </c>
      <c r="FA13" s="28" t="str">
        <f t="shared" ca="1" si="50"/>
        <v>Івашов С.О.</v>
      </c>
      <c r="FB13" s="28" t="str">
        <f t="shared" ca="1" si="51"/>
        <v>Івашов</v>
      </c>
      <c r="FC13" s="28" t="str">
        <f t="shared" ca="1" si="52"/>
        <v>Сергій</v>
      </c>
      <c r="FD13" s="28" t="str">
        <f t="shared" ca="1" si="53"/>
        <v>Олександрович</v>
      </c>
      <c r="FE13" s="28">
        <f t="shared" ca="1" si="54"/>
        <v>6</v>
      </c>
      <c r="FF13">
        <f t="shared" si="55"/>
        <v>0</v>
      </c>
      <c r="FG13" s="477" t="s">
        <v>641</v>
      </c>
    </row>
    <row r="14" spans="1:171">
      <c r="A14" s="113"/>
      <c r="B14" s="113">
        <f t="shared" ca="1" si="0"/>
        <v>0</v>
      </c>
      <c r="C14" s="113">
        <f t="shared" ca="1" si="1"/>
        <v>0</v>
      </c>
      <c r="D14" s="113" t="str">
        <f t="shared" ca="1" si="2"/>
        <v xml:space="preserve"> </v>
      </c>
      <c r="E14" s="113">
        <f t="shared" si="3"/>
        <v>0</v>
      </c>
      <c r="F14" s="115"/>
      <c r="G14" s="209">
        <f t="shared" ref="G14:G45" si="78">AG14+BG14+CG14+DG14+EG14</f>
        <v>0</v>
      </c>
      <c r="H14" s="209">
        <f t="shared" ref="H14:H45" si="79">AH14+BH14+CH14+DH14+EH14</f>
        <v>0</v>
      </c>
      <c r="I14" s="209">
        <f t="shared" ref="I14:I45" si="80">AI14+BI14+CI14+DI14+EI14</f>
        <v>0</v>
      </c>
      <c r="J14" s="209" t="s">
        <v>477</v>
      </c>
      <c r="K14" s="209">
        <f t="shared" ref="K14:Y15" si="81">AK14+BK14+CK14+DK14+EK14</f>
        <v>0</v>
      </c>
      <c r="L14" s="209">
        <f t="shared" si="81"/>
        <v>0</v>
      </c>
      <c r="M14" s="209">
        <f t="shared" si="81"/>
        <v>0</v>
      </c>
      <c r="N14" s="209">
        <f t="shared" si="81"/>
        <v>0</v>
      </c>
      <c r="O14" s="209">
        <f t="shared" si="81"/>
        <v>0</v>
      </c>
      <c r="P14" s="211">
        <f t="shared" si="81"/>
        <v>0</v>
      </c>
      <c r="Q14" s="209">
        <f t="shared" si="81"/>
        <v>0</v>
      </c>
      <c r="R14" s="209">
        <f t="shared" si="81"/>
        <v>0</v>
      </c>
      <c r="S14" s="209">
        <f t="shared" si="81"/>
        <v>0</v>
      </c>
      <c r="T14" s="209">
        <f t="shared" si="81"/>
        <v>0</v>
      </c>
      <c r="U14" s="209">
        <f t="shared" si="81"/>
        <v>0</v>
      </c>
      <c r="V14" s="209">
        <f t="shared" si="81"/>
        <v>0</v>
      </c>
      <c r="W14" s="209">
        <f t="shared" ca="1" si="81"/>
        <v>0</v>
      </c>
      <c r="X14" s="209">
        <f t="shared" ca="1" si="81"/>
        <v>0</v>
      </c>
      <c r="Y14" s="209">
        <f t="shared" ca="1" si="81"/>
        <v>0</v>
      </c>
      <c r="Z14" s="210" t="str">
        <f t="shared" ca="1" si="6"/>
        <v xml:space="preserve">        </v>
      </c>
      <c r="AA14" s="185"/>
      <c r="AB14" s="185">
        <f t="shared" ca="1" si="7"/>
        <v>0</v>
      </c>
      <c r="AC14" s="185">
        <f t="shared" ca="1" si="8"/>
        <v>0</v>
      </c>
      <c r="AD14" s="185" t="str">
        <f t="shared" ca="1" si="56"/>
        <v xml:space="preserve"> </v>
      </c>
      <c r="AE14" s="185"/>
      <c r="AF14" s="211"/>
      <c r="AG14" s="211"/>
      <c r="AH14" s="211"/>
      <c r="AI14" s="211"/>
      <c r="AJ14" s="211"/>
      <c r="AK14" s="211"/>
      <c r="AL14" s="211"/>
      <c r="AM14" s="211">
        <f t="shared" si="9"/>
        <v>0</v>
      </c>
      <c r="AN14" s="211"/>
      <c r="AO14" s="211"/>
      <c r="AP14" s="623">
        <f t="shared" si="10"/>
        <v>0</v>
      </c>
      <c r="AQ14" s="211">
        <f t="shared" si="57"/>
        <v>0</v>
      </c>
      <c r="AR14" s="211">
        <f t="shared" si="58"/>
        <v>0</v>
      </c>
      <c r="AS14" s="211"/>
      <c r="AT14" s="211">
        <f t="shared" si="11"/>
        <v>0</v>
      </c>
      <c r="AU14" s="358">
        <f t="shared" si="12"/>
        <v>0</v>
      </c>
      <c r="AV14" s="211">
        <f t="shared" si="13"/>
        <v>0</v>
      </c>
      <c r="AW14" s="211">
        <f t="shared" ca="1" si="14"/>
        <v>0</v>
      </c>
      <c r="AX14" s="211">
        <f t="shared" ca="1" si="15"/>
        <v>0</v>
      </c>
      <c r="AY14" s="211">
        <f t="shared" ca="1" si="16"/>
        <v>0</v>
      </c>
      <c r="AZ14" s="212">
        <f ca="1">IF(AND(AW14,AX14=0,AY14=0)=0,0,IF(AW14&gt;0,'На банк Приват'!$J$1,IF(AX14&gt;0,'На Укрсиб'!$J$1,0)))</f>
        <v>0</v>
      </c>
      <c r="BA14" s="191"/>
      <c r="BB14" s="191">
        <f t="shared" ca="1" si="17"/>
        <v>0</v>
      </c>
      <c r="BC14" s="191">
        <f t="shared" ca="1" si="18"/>
        <v>0</v>
      </c>
      <c r="BD14" s="191" t="str">
        <f t="shared" ca="1" si="59"/>
        <v xml:space="preserve"> </v>
      </c>
      <c r="BE14" s="191"/>
      <c r="BF14" s="213"/>
      <c r="BG14" s="213"/>
      <c r="BH14" s="213"/>
      <c r="BI14" s="213"/>
      <c r="BJ14" s="213"/>
      <c r="BK14" s="213"/>
      <c r="BL14" s="213"/>
      <c r="BM14" s="213">
        <f t="shared" si="19"/>
        <v>0</v>
      </c>
      <c r="BN14" s="213"/>
      <c r="BO14" s="213"/>
      <c r="BP14" s="623">
        <f t="shared" si="20"/>
        <v>0</v>
      </c>
      <c r="BQ14" s="213">
        <f t="shared" si="60"/>
        <v>0</v>
      </c>
      <c r="BR14" s="213">
        <f t="shared" si="61"/>
        <v>0</v>
      </c>
      <c r="BS14" s="213"/>
      <c r="BT14" s="213">
        <f t="shared" si="21"/>
        <v>0</v>
      </c>
      <c r="BU14" s="362">
        <f t="shared" si="62"/>
        <v>0</v>
      </c>
      <c r="BV14" s="213">
        <f t="shared" si="22"/>
        <v>0</v>
      </c>
      <c r="BW14" s="213">
        <f t="shared" ca="1" si="23"/>
        <v>0</v>
      </c>
      <c r="BX14" s="213">
        <f t="shared" ca="1" si="63"/>
        <v>0</v>
      </c>
      <c r="BY14" s="213">
        <f t="shared" ca="1" si="24"/>
        <v>0</v>
      </c>
      <c r="BZ14" s="214">
        <f ca="1">IF(AND(BW14,BX14=0)=0,0,IF(BW14&gt;0,'На банк Приват'!$P$1,IF(BX14&gt;0,'На Укрсиб'!$P$1,0)))</f>
        <v>0</v>
      </c>
      <c r="CA14" s="198">
        <v>7</v>
      </c>
      <c r="CB14" s="198">
        <f t="shared" ca="1" si="25"/>
        <v>0</v>
      </c>
      <c r="CC14" s="198">
        <f t="shared" ca="1" si="26"/>
        <v>0</v>
      </c>
      <c r="CD14" s="198" t="str">
        <f t="shared" ca="1" si="64"/>
        <v xml:space="preserve"> </v>
      </c>
      <c r="CE14" s="198"/>
      <c r="CF14" s="215"/>
      <c r="CG14" s="215"/>
      <c r="CH14" s="215"/>
      <c r="CI14" s="215"/>
      <c r="CJ14" s="215"/>
      <c r="CK14" s="215"/>
      <c r="CL14" s="215"/>
      <c r="CM14" s="215">
        <f t="shared" si="27"/>
        <v>0</v>
      </c>
      <c r="CN14" s="215"/>
      <c r="CO14" s="215"/>
      <c r="CP14" s="215">
        <f t="shared" si="28"/>
        <v>0</v>
      </c>
      <c r="CQ14" s="215">
        <f t="shared" si="65"/>
        <v>0</v>
      </c>
      <c r="CR14" s="215">
        <f t="shared" si="66"/>
        <v>0</v>
      </c>
      <c r="CS14" s="215"/>
      <c r="CT14" s="215">
        <f t="shared" si="29"/>
        <v>0</v>
      </c>
      <c r="CU14" s="369">
        <f t="shared" si="30"/>
        <v>0</v>
      </c>
      <c r="CV14" s="215">
        <f t="shared" si="31"/>
        <v>0</v>
      </c>
      <c r="CW14" s="215">
        <f t="shared" ca="1" si="32"/>
        <v>0</v>
      </c>
      <c r="CX14" s="215">
        <f t="shared" ca="1" si="67"/>
        <v>0</v>
      </c>
      <c r="CY14" s="215">
        <f t="shared" ca="1" si="33"/>
        <v>0</v>
      </c>
      <c r="CZ14" s="216">
        <f ca="1">IF(AND(CW14,CX14=0)=0,0,IF(CW14&gt;0,'На банк Приват'!$V$1,IF(CX14&gt;0,'На Укрсиб'!$V$1,0)))</f>
        <v>0</v>
      </c>
      <c r="DA14" s="204"/>
      <c r="DB14" s="204">
        <f t="shared" ca="1" si="34"/>
        <v>0</v>
      </c>
      <c r="DC14" s="204">
        <f t="shared" ca="1" si="35"/>
        <v>0</v>
      </c>
      <c r="DD14" s="204" t="str">
        <f t="shared" ca="1" si="68"/>
        <v xml:space="preserve"> </v>
      </c>
      <c r="DE14" s="204"/>
      <c r="DF14" s="217"/>
      <c r="DG14" s="217"/>
      <c r="DH14" s="217"/>
      <c r="DI14" s="217"/>
      <c r="DJ14" s="217"/>
      <c r="DK14" s="217"/>
      <c r="DL14" s="217"/>
      <c r="DM14" s="217">
        <f t="shared" si="36"/>
        <v>0</v>
      </c>
      <c r="DN14" s="217"/>
      <c r="DO14" s="217"/>
      <c r="DP14" s="763">
        <f t="shared" si="37"/>
        <v>0</v>
      </c>
      <c r="DQ14" s="217">
        <f t="shared" si="69"/>
        <v>0</v>
      </c>
      <c r="DR14" s="217">
        <f t="shared" si="70"/>
        <v>0</v>
      </c>
      <c r="DS14" s="217"/>
      <c r="DT14" s="217">
        <f t="shared" si="38"/>
        <v>0</v>
      </c>
      <c r="DU14" s="366">
        <f t="shared" si="71"/>
        <v>0</v>
      </c>
      <c r="DV14" s="217">
        <f t="shared" si="39"/>
        <v>0</v>
      </c>
      <c r="DW14" s="217">
        <f t="shared" ca="1" si="40"/>
        <v>0</v>
      </c>
      <c r="DX14" s="217">
        <f t="shared" ca="1" si="72"/>
        <v>0</v>
      </c>
      <c r="DY14" s="217">
        <f t="shared" ca="1" si="41"/>
        <v>0</v>
      </c>
      <c r="DZ14" s="218">
        <f ca="1">IF(AND(DW14,DX14=0)=0,0,IF(DW14&gt;0,'На банк Приват'!$AB$1,IF(DX14&gt;0,'На Укрсиб'!$V$1,0)))</f>
        <v>0</v>
      </c>
      <c r="EA14" s="207"/>
      <c r="EB14" s="207">
        <f t="shared" ca="1" si="42"/>
        <v>0</v>
      </c>
      <c r="EC14" s="207">
        <f t="shared" ca="1" si="43"/>
        <v>0</v>
      </c>
      <c r="ED14" s="207" t="str">
        <f t="shared" ca="1" si="73"/>
        <v xml:space="preserve"> </v>
      </c>
      <c r="EE14" s="207"/>
      <c r="EF14" s="219"/>
      <c r="EG14" s="219"/>
      <c r="EH14" s="219"/>
      <c r="EI14" s="219"/>
      <c r="EJ14" s="219"/>
      <c r="EK14" s="219"/>
      <c r="EL14" s="219"/>
      <c r="EM14" s="219">
        <f t="shared" si="44"/>
        <v>0</v>
      </c>
      <c r="EN14" s="219"/>
      <c r="EO14" s="219"/>
      <c r="EP14" s="219">
        <f t="shared" si="45"/>
        <v>0</v>
      </c>
      <c r="EQ14" s="219">
        <f t="shared" si="74"/>
        <v>0</v>
      </c>
      <c r="ER14" s="219">
        <f t="shared" si="75"/>
        <v>0</v>
      </c>
      <c r="ES14" s="219"/>
      <c r="ET14" s="219">
        <f t="shared" si="46"/>
        <v>0</v>
      </c>
      <c r="EU14" s="363">
        <f t="shared" si="76"/>
        <v>0</v>
      </c>
      <c r="EV14" s="219">
        <f t="shared" si="47"/>
        <v>0</v>
      </c>
      <c r="EW14" s="219">
        <f t="shared" ca="1" si="48"/>
        <v>0</v>
      </c>
      <c r="EX14" s="219">
        <f t="shared" ca="1" si="77"/>
        <v>0</v>
      </c>
      <c r="EY14" s="219">
        <f t="shared" ca="1" si="49"/>
        <v>0</v>
      </c>
      <c r="EZ14" s="220">
        <f ca="1">IF(AND(EW14,EX14=0)=0,0,IF(EW14&gt;0,'На банк Приват'!$AH$1,IF(EX14&gt;0,'На Укрсиб'!$AH$1,0)))</f>
        <v>0</v>
      </c>
      <c r="FA14" s="28" t="str">
        <f t="shared" ca="1" si="50"/>
        <v xml:space="preserve"> </v>
      </c>
      <c r="FB14" s="28">
        <f t="shared" ca="1" si="51"/>
        <v>0</v>
      </c>
      <c r="FC14" s="28">
        <f t="shared" ca="1" si="52"/>
        <v>0</v>
      </c>
      <c r="FD14" s="28">
        <f t="shared" ca="1" si="53"/>
        <v>0</v>
      </c>
      <c r="FE14" s="28">
        <f t="shared" ca="1" si="54"/>
        <v>0</v>
      </c>
      <c r="FF14">
        <f t="shared" si="55"/>
        <v>0</v>
      </c>
      <c r="FG14" s="477" t="s">
        <v>20</v>
      </c>
    </row>
    <row r="15" spans="1:171">
      <c r="A15" s="113"/>
      <c r="B15" s="113" t="str">
        <f t="shared" ca="1" si="0"/>
        <v>Начальник штабу -заступник командира дивізіону</v>
      </c>
      <c r="C15" s="113" t="str">
        <f t="shared" ca="1" si="1"/>
        <v>к-н</v>
      </c>
      <c r="D15" s="113" t="str">
        <f t="shared" ca="1" si="2"/>
        <v>Стелюк Р.В.</v>
      </c>
      <c r="E15" s="113">
        <f t="shared" si="3"/>
        <v>0</v>
      </c>
      <c r="F15" s="115"/>
      <c r="G15" s="209">
        <f t="shared" si="78"/>
        <v>0</v>
      </c>
      <c r="H15" s="209">
        <f t="shared" si="79"/>
        <v>0</v>
      </c>
      <c r="I15" s="209">
        <f t="shared" si="80"/>
        <v>0</v>
      </c>
      <c r="J15" s="209">
        <f t="shared" ref="J15:J78" si="82">AJ15+BJ15+CJ15+DJ15+EJ15</f>
        <v>0</v>
      </c>
      <c r="K15" s="209">
        <f t="shared" ref="K15:K78" si="83">AK15+BK15+CK15+DK15+EK15</f>
        <v>0</v>
      </c>
      <c r="L15" s="209">
        <f t="shared" ref="L15:L78" si="84">AL15+BL15+CL15+DL15+EL15</f>
        <v>0</v>
      </c>
      <c r="M15" s="209">
        <f t="shared" ref="M15:M78" si="85">AM15+BM15+CM15+DM15+EM15</f>
        <v>0</v>
      </c>
      <c r="N15" s="209">
        <f t="shared" ref="N15:N78" si="86">AN15+BN15+CN15+DN15+EN15</f>
        <v>0</v>
      </c>
      <c r="O15" s="209">
        <f t="shared" si="81"/>
        <v>0</v>
      </c>
      <c r="P15" s="211">
        <f t="shared" ref="P15:P78" si="87">AP15+BP15+CP15+DP15+EP15</f>
        <v>0</v>
      </c>
      <c r="Q15" s="209">
        <f t="shared" ref="Q15:Q78" si="88">AQ15+BQ15+CQ15+DQ15+EQ15</f>
        <v>0</v>
      </c>
      <c r="R15" s="209">
        <f t="shared" ref="R15:R78" si="89">AR15+BR15+CR15+DR15+ER15</f>
        <v>0</v>
      </c>
      <c r="S15" s="209">
        <f t="shared" ref="S15:S78" si="90">AS15+BS15+CS15+DS15+ES15</f>
        <v>0</v>
      </c>
      <c r="T15" s="209">
        <f t="shared" ref="T15:T78" si="91">AT15+BT15+CT15+DT15+ET15</f>
        <v>0</v>
      </c>
      <c r="U15" s="209">
        <f t="shared" ref="U15:U78" si="92">AU15+BU15+CU15+DU15+EU15</f>
        <v>0</v>
      </c>
      <c r="V15" s="209">
        <f t="shared" ref="V15:V78" si="93">AV15+BV15+CV15+DV15+EV15</f>
        <v>0</v>
      </c>
      <c r="W15" s="209">
        <f t="shared" ref="W15:W78" ca="1" si="94">AW15+BW15+CW15+DW15+EW15</f>
        <v>0</v>
      </c>
      <c r="X15" s="209">
        <f t="shared" ref="X15:X78" ca="1" si="95">AX15+BX15+CX15+DX15+EX15</f>
        <v>0</v>
      </c>
      <c r="Y15" s="209">
        <f t="shared" ref="Y15:Y78" ca="1" si="96">AY15+BY15+CY15+DY15+EY15</f>
        <v>0</v>
      </c>
      <c r="Z15" s="210" t="str">
        <f t="shared" ca="1" si="6"/>
        <v xml:space="preserve">        </v>
      </c>
      <c r="AA15" s="185"/>
      <c r="AB15" s="185" t="str">
        <f t="shared" ca="1" si="7"/>
        <v>Начальник штабу -заступник командира дивізіону</v>
      </c>
      <c r="AC15" s="185" t="str">
        <f t="shared" ca="1" si="8"/>
        <v>к-н</v>
      </c>
      <c r="AD15" s="185" t="str">
        <f t="shared" ca="1" si="56"/>
        <v>Стелюк Р.В.</v>
      </c>
      <c r="AE15" s="185"/>
      <c r="AF15" s="211"/>
      <c r="AG15" s="211"/>
      <c r="AH15" s="211"/>
      <c r="AI15" s="211"/>
      <c r="AJ15" s="211"/>
      <c r="AK15" s="211"/>
      <c r="AL15" s="211"/>
      <c r="AM15" s="211">
        <f t="shared" si="9"/>
        <v>0</v>
      </c>
      <c r="AN15" s="211"/>
      <c r="AO15" s="211"/>
      <c r="AP15" s="623">
        <f t="shared" si="10"/>
        <v>0</v>
      </c>
      <c r="AQ15" s="211">
        <f t="shared" si="57"/>
        <v>0</v>
      </c>
      <c r="AR15" s="211">
        <f t="shared" si="58"/>
        <v>0</v>
      </c>
      <c r="AS15" s="211"/>
      <c r="AT15" s="211">
        <f t="shared" si="11"/>
        <v>0</v>
      </c>
      <c r="AU15" s="358">
        <f t="shared" si="12"/>
        <v>0</v>
      </c>
      <c r="AV15" s="211">
        <f t="shared" si="13"/>
        <v>0</v>
      </c>
      <c r="AW15" s="211">
        <f t="shared" ca="1" si="14"/>
        <v>0</v>
      </c>
      <c r="AX15" s="211">
        <f ca="1">IF(OR($D15="Череп'ян С.І.",$D15="Кравченко Р.М.",$D15="Федчишина С.В.",$D15="Шишка О.О.",$D15="Примак Р.В."),AP15-AT15+AV15,0)</f>
        <v>0</v>
      </c>
      <c r="AY15" s="211">
        <f t="shared" ca="1" si="16"/>
        <v>0</v>
      </c>
      <c r="AZ15" s="212">
        <f ca="1">IF(AND(AW15,AX15=0,AY15=0)=0,0,IF(AW15&gt;0,'На банк Приват'!$J$1,IF(AX15&gt;0,'На Укрсиб'!$J$1,0)))</f>
        <v>0</v>
      </c>
      <c r="BA15" s="191"/>
      <c r="BB15" s="191" t="str">
        <f t="shared" ca="1" si="17"/>
        <v>Начальник штабу -заступник командира дивізіону</v>
      </c>
      <c r="BC15" s="191" t="str">
        <f t="shared" ca="1" si="18"/>
        <v>к-н</v>
      </c>
      <c r="BD15" s="191" t="str">
        <f t="shared" ca="1" si="59"/>
        <v>Стелюк Р.В.</v>
      </c>
      <c r="BE15" s="191"/>
      <c r="BF15" s="213"/>
      <c r="BG15" s="213"/>
      <c r="BH15" s="213"/>
      <c r="BI15" s="213"/>
      <c r="BJ15" s="213"/>
      <c r="BK15" s="213"/>
      <c r="BL15" s="213"/>
      <c r="BM15" s="213">
        <f t="shared" si="19"/>
        <v>0</v>
      </c>
      <c r="BN15" s="213"/>
      <c r="BO15" s="213"/>
      <c r="BP15" s="623">
        <f t="shared" si="20"/>
        <v>0</v>
      </c>
      <c r="BQ15" s="213">
        <f t="shared" si="60"/>
        <v>0</v>
      </c>
      <c r="BR15" s="213">
        <f t="shared" si="61"/>
        <v>0</v>
      </c>
      <c r="BS15" s="213"/>
      <c r="BT15" s="213">
        <f t="shared" si="21"/>
        <v>0</v>
      </c>
      <c r="BU15" s="362">
        <f t="shared" si="62"/>
        <v>0</v>
      </c>
      <c r="BV15" s="213">
        <f t="shared" si="22"/>
        <v>0</v>
      </c>
      <c r="BW15" s="213">
        <f t="shared" ca="1" si="23"/>
        <v>0</v>
      </c>
      <c r="BX15" s="213">
        <f t="shared" ca="1" si="63"/>
        <v>0</v>
      </c>
      <c r="BY15" s="213">
        <f t="shared" ca="1" si="24"/>
        <v>0</v>
      </c>
      <c r="BZ15" s="214">
        <f ca="1">IF(AND(BW15,BX15=0)=0,0,IF(BW15&gt;0,'На банк Приват'!$P$1,IF(BX15&gt;0,'На Укрсиб'!$P$1,0)))</f>
        <v>0</v>
      </c>
      <c r="CA15" s="198">
        <v>8</v>
      </c>
      <c r="CB15" s="198" t="str">
        <f t="shared" ca="1" si="25"/>
        <v>Начальник штабу -заступник командира дивізіону</v>
      </c>
      <c r="CC15" s="198" t="str">
        <f t="shared" ca="1" si="26"/>
        <v>к-н</v>
      </c>
      <c r="CD15" s="198" t="str">
        <f t="shared" ca="1" si="64"/>
        <v>Стелюк Р.В.</v>
      </c>
      <c r="CE15" s="198"/>
      <c r="CF15" s="215"/>
      <c r="CG15" s="215"/>
      <c r="CH15" s="215"/>
      <c r="CI15" s="215"/>
      <c r="CJ15" s="215"/>
      <c r="CK15" s="215"/>
      <c r="CL15" s="215"/>
      <c r="CM15" s="215">
        <f t="shared" si="27"/>
        <v>0</v>
      </c>
      <c r="CN15" s="215"/>
      <c r="CO15" s="215"/>
      <c r="CP15" s="215">
        <f t="shared" si="28"/>
        <v>0</v>
      </c>
      <c r="CQ15" s="215">
        <f t="shared" si="65"/>
        <v>0</v>
      </c>
      <c r="CR15" s="215">
        <f t="shared" si="66"/>
        <v>0</v>
      </c>
      <c r="CS15" s="215"/>
      <c r="CT15" s="215">
        <f t="shared" si="29"/>
        <v>0</v>
      </c>
      <c r="CU15" s="369">
        <f t="shared" si="30"/>
        <v>0</v>
      </c>
      <c r="CV15" s="215">
        <f t="shared" si="31"/>
        <v>0</v>
      </c>
      <c r="CW15" s="215">
        <f t="shared" ca="1" si="32"/>
        <v>0</v>
      </c>
      <c r="CX15" s="215">
        <f t="shared" ca="1" si="67"/>
        <v>0</v>
      </c>
      <c r="CY15" s="215">
        <f t="shared" ca="1" si="33"/>
        <v>0</v>
      </c>
      <c r="CZ15" s="216">
        <f ca="1">IF(AND(CW15,CX15=0)=0,0,IF(CW15&gt;0,'На банк Приват'!$V$1,IF(CX15&gt;0,'На Укрсиб'!$V$1,0)))</f>
        <v>0</v>
      </c>
      <c r="DA15" s="204"/>
      <c r="DB15" s="204" t="str">
        <f t="shared" ca="1" si="34"/>
        <v>Начальник штабу -заступник командира дивізіону</v>
      </c>
      <c r="DC15" s="204" t="str">
        <f t="shared" ca="1" si="35"/>
        <v>к-н</v>
      </c>
      <c r="DD15" s="204" t="str">
        <f t="shared" ca="1" si="68"/>
        <v>Стелюк Р.В.</v>
      </c>
      <c r="DE15" s="204"/>
      <c r="DF15" s="217"/>
      <c r="DG15" s="217"/>
      <c r="DH15" s="217"/>
      <c r="DI15" s="217"/>
      <c r="DJ15" s="217"/>
      <c r="DK15" s="217"/>
      <c r="DL15" s="217"/>
      <c r="DM15" s="217">
        <f t="shared" si="36"/>
        <v>0</v>
      </c>
      <c r="DN15" s="217"/>
      <c r="DO15" s="217"/>
      <c r="DP15" s="763">
        <f t="shared" si="37"/>
        <v>0</v>
      </c>
      <c r="DQ15" s="217">
        <f t="shared" si="69"/>
        <v>0</v>
      </c>
      <c r="DR15" s="217">
        <f t="shared" si="70"/>
        <v>0</v>
      </c>
      <c r="DS15" s="217"/>
      <c r="DT15" s="217">
        <f t="shared" si="38"/>
        <v>0</v>
      </c>
      <c r="DU15" s="366">
        <f t="shared" si="71"/>
        <v>0</v>
      </c>
      <c r="DV15" s="217">
        <f t="shared" si="39"/>
        <v>0</v>
      </c>
      <c r="DW15" s="217">
        <f t="shared" ca="1" si="40"/>
        <v>0</v>
      </c>
      <c r="DX15" s="217">
        <f t="shared" ca="1" si="72"/>
        <v>0</v>
      </c>
      <c r="DY15" s="217">
        <f t="shared" ca="1" si="41"/>
        <v>0</v>
      </c>
      <c r="DZ15" s="218">
        <f ca="1">IF(AND(DW15,DX15=0)=0,0,IF(DW15&gt;0,'На банк Приват'!$AB$1,IF(DX15&gt;0,'На Укрсиб'!$V$1,0)))</f>
        <v>0</v>
      </c>
      <c r="EA15" s="207"/>
      <c r="EB15" s="207" t="str">
        <f t="shared" ca="1" si="42"/>
        <v>Начальник штабу -заступник командира дивізіону</v>
      </c>
      <c r="EC15" s="207" t="str">
        <f t="shared" ca="1" si="43"/>
        <v>к-н</v>
      </c>
      <c r="ED15" s="207" t="str">
        <f t="shared" ca="1" si="73"/>
        <v>Стелюк Р.В.</v>
      </c>
      <c r="EE15" s="207"/>
      <c r="EF15" s="219"/>
      <c r="EG15" s="219"/>
      <c r="EH15" s="219"/>
      <c r="EI15" s="219"/>
      <c r="EJ15" s="219"/>
      <c r="EK15" s="219"/>
      <c r="EL15" s="219"/>
      <c r="EM15" s="219">
        <f t="shared" si="44"/>
        <v>0</v>
      </c>
      <c r="EN15" s="219"/>
      <c r="EO15" s="219"/>
      <c r="EP15" s="219">
        <f t="shared" si="45"/>
        <v>0</v>
      </c>
      <c r="EQ15" s="219">
        <f t="shared" si="74"/>
        <v>0</v>
      </c>
      <c r="ER15" s="219">
        <f t="shared" si="75"/>
        <v>0</v>
      </c>
      <c r="ES15" s="219"/>
      <c r="ET15" s="219">
        <f t="shared" si="46"/>
        <v>0</v>
      </c>
      <c r="EU15" s="363">
        <f t="shared" si="76"/>
        <v>0</v>
      </c>
      <c r="EV15" s="219">
        <f t="shared" si="47"/>
        <v>0</v>
      </c>
      <c r="EW15" s="219">
        <f t="shared" ca="1" si="48"/>
        <v>0</v>
      </c>
      <c r="EX15" s="219">
        <f t="shared" ca="1" si="77"/>
        <v>0</v>
      </c>
      <c r="EY15" s="219">
        <f t="shared" ca="1" si="49"/>
        <v>0</v>
      </c>
      <c r="EZ15" s="220">
        <f ca="1">IF(AND(EW15,EX15=0)=0,0,IF(EW15&gt;0,'На банк Приват'!$AH$1,IF(EX15&gt;0,'На Укрсиб'!$AH$1,0)))</f>
        <v>0</v>
      </c>
      <c r="FA15" s="28" t="str">
        <f t="shared" ca="1" si="50"/>
        <v>Стелюк Р.В.</v>
      </c>
      <c r="FB15" s="28" t="str">
        <f t="shared" ca="1" si="51"/>
        <v>Стелюк</v>
      </c>
      <c r="FC15" s="28" t="str">
        <f t="shared" ca="1" si="52"/>
        <v>Роман</v>
      </c>
      <c r="FD15" s="28" t="str">
        <f t="shared" ca="1" si="53"/>
        <v>Валерійович</v>
      </c>
      <c r="FE15" s="28">
        <f t="shared" ca="1" si="54"/>
        <v>8</v>
      </c>
      <c r="FF15">
        <f t="shared" si="55"/>
        <v>0</v>
      </c>
      <c r="FG15" s="477" t="s">
        <v>21</v>
      </c>
    </row>
    <row r="16" spans="1:171">
      <c r="A16" s="113"/>
      <c r="B16" s="113" t="str">
        <f t="shared" ca="1" si="0"/>
        <v xml:space="preserve">Заступник начальника штабу </v>
      </c>
      <c r="C16" s="113" t="str">
        <f t="shared" ca="1" si="1"/>
        <v>ст.л-т</v>
      </c>
      <c r="D16" s="113" t="str">
        <f t="shared" ca="1" si="2"/>
        <v>Туркевич О.Ю.</v>
      </c>
      <c r="E16" s="113">
        <f t="shared" si="3"/>
        <v>0</v>
      </c>
      <c r="F16" s="115"/>
      <c r="G16" s="209">
        <f t="shared" si="78"/>
        <v>0</v>
      </c>
      <c r="H16" s="209">
        <f t="shared" si="79"/>
        <v>0</v>
      </c>
      <c r="I16" s="209">
        <f t="shared" si="80"/>
        <v>0</v>
      </c>
      <c r="J16" s="209">
        <f t="shared" si="82"/>
        <v>0</v>
      </c>
      <c r="K16" s="209">
        <f t="shared" si="83"/>
        <v>0</v>
      </c>
      <c r="L16" s="209">
        <f t="shared" si="84"/>
        <v>0</v>
      </c>
      <c r="M16" s="209">
        <f t="shared" si="85"/>
        <v>0</v>
      </c>
      <c r="N16" s="209">
        <f t="shared" si="86"/>
        <v>0</v>
      </c>
      <c r="O16" s="209">
        <f t="shared" ref="O16:O47" si="97">AO16+BO16+CO16+DO16+EO16</f>
        <v>0</v>
      </c>
      <c r="P16" s="211">
        <f t="shared" si="87"/>
        <v>0</v>
      </c>
      <c r="Q16" s="209">
        <f t="shared" si="88"/>
        <v>0</v>
      </c>
      <c r="R16" s="209">
        <f t="shared" si="89"/>
        <v>0</v>
      </c>
      <c r="S16" s="209">
        <f t="shared" si="90"/>
        <v>0</v>
      </c>
      <c r="T16" s="209">
        <f t="shared" si="91"/>
        <v>0</v>
      </c>
      <c r="U16" s="209">
        <f t="shared" si="92"/>
        <v>0</v>
      </c>
      <c r="V16" s="209">
        <f t="shared" si="93"/>
        <v>0</v>
      </c>
      <c r="W16" s="209">
        <f t="shared" ca="1" si="94"/>
        <v>0</v>
      </c>
      <c r="X16" s="209">
        <f t="shared" ca="1" si="95"/>
        <v>0</v>
      </c>
      <c r="Y16" s="209">
        <f t="shared" ca="1" si="96"/>
        <v>0</v>
      </c>
      <c r="Z16" s="210" t="str">
        <f t="shared" ca="1" si="6"/>
        <v xml:space="preserve">        </v>
      </c>
      <c r="AA16" s="185"/>
      <c r="AB16" s="185" t="str">
        <f t="shared" ca="1" si="7"/>
        <v xml:space="preserve">Заступник начальника штабу </v>
      </c>
      <c r="AC16" s="185" t="str">
        <f t="shared" ca="1" si="8"/>
        <v>ст.л-т</v>
      </c>
      <c r="AD16" s="185" t="str">
        <f t="shared" ca="1" si="56"/>
        <v>Туркевич О.Ю.</v>
      </c>
      <c r="AE16" s="185"/>
      <c r="AF16" s="211"/>
      <c r="AG16" s="211"/>
      <c r="AH16" s="211"/>
      <c r="AI16" s="211"/>
      <c r="AJ16" s="211"/>
      <c r="AK16" s="211"/>
      <c r="AL16" s="211"/>
      <c r="AM16" s="211">
        <f t="shared" si="9"/>
        <v>0</v>
      </c>
      <c r="AN16" s="211"/>
      <c r="AO16" s="211"/>
      <c r="AP16" s="623">
        <f t="shared" si="10"/>
        <v>0</v>
      </c>
      <c r="AQ16" s="211">
        <f t="shared" si="57"/>
        <v>0</v>
      </c>
      <c r="AR16" s="211">
        <f t="shared" si="58"/>
        <v>0</v>
      </c>
      <c r="AS16" s="211"/>
      <c r="AT16" s="211">
        <f t="shared" si="11"/>
        <v>0</v>
      </c>
      <c r="AU16" s="358">
        <f t="shared" si="12"/>
        <v>0</v>
      </c>
      <c r="AV16" s="211">
        <f t="shared" si="13"/>
        <v>0</v>
      </c>
      <c r="AW16" s="211">
        <f t="shared" ca="1" si="14"/>
        <v>0</v>
      </c>
      <c r="AX16" s="211">
        <f t="shared" ref="AX16:AX79" ca="1" si="98">IF(OR($D16="Череп'ян С.І.",$D16="Кравченко Р.М.",$D16="Федчишина С.В.",$D16="Шишка О.О.",$D16="Примак Р.В."),AP16-AT16+AV16,0)</f>
        <v>0</v>
      </c>
      <c r="AY16" s="211">
        <f t="shared" ca="1" si="16"/>
        <v>0</v>
      </c>
      <c r="AZ16" s="212">
        <f ca="1">IF(AND(AW16,AX16=0,AY16=0)=0,0,IF(AW16&gt;0,'На банк Приват'!$J$1,IF(AX16&gt;0,'На Укрсиб'!$J$1,0)))</f>
        <v>0</v>
      </c>
      <c r="BA16" s="191"/>
      <c r="BB16" s="191" t="str">
        <f t="shared" ca="1" si="17"/>
        <v xml:space="preserve">Заступник начальника штабу </v>
      </c>
      <c r="BC16" s="191" t="str">
        <f t="shared" ca="1" si="18"/>
        <v>ст.л-т</v>
      </c>
      <c r="BD16" s="191" t="str">
        <f t="shared" ca="1" si="59"/>
        <v>Туркевич О.Ю.</v>
      </c>
      <c r="BE16" s="191"/>
      <c r="BF16" s="213"/>
      <c r="BG16" s="213"/>
      <c r="BH16" s="213"/>
      <c r="BI16" s="213"/>
      <c r="BJ16" s="213"/>
      <c r="BK16" s="213"/>
      <c r="BL16" s="213"/>
      <c r="BM16" s="213">
        <f t="shared" si="19"/>
        <v>0</v>
      </c>
      <c r="BN16" s="213"/>
      <c r="BO16" s="213"/>
      <c r="BP16" s="623">
        <f t="shared" si="20"/>
        <v>0</v>
      </c>
      <c r="BQ16" s="213">
        <f t="shared" si="60"/>
        <v>0</v>
      </c>
      <c r="BR16" s="213">
        <f t="shared" si="61"/>
        <v>0</v>
      </c>
      <c r="BS16" s="213"/>
      <c r="BT16" s="213">
        <f t="shared" si="21"/>
        <v>0</v>
      </c>
      <c r="BU16" s="362">
        <f t="shared" si="62"/>
        <v>0</v>
      </c>
      <c r="BV16" s="213">
        <f t="shared" si="22"/>
        <v>0</v>
      </c>
      <c r="BW16" s="213">
        <f t="shared" ca="1" si="23"/>
        <v>0</v>
      </c>
      <c r="BX16" s="213">
        <f t="shared" ca="1" si="63"/>
        <v>0</v>
      </c>
      <c r="BY16" s="213">
        <f t="shared" ca="1" si="24"/>
        <v>0</v>
      </c>
      <c r="BZ16" s="214">
        <f ca="1">IF(AND(BW16,BX16=0)=0,0,IF(BW16&gt;0,'На банк Приват'!$P$1,IF(BX16&gt;0,'На Укрсиб'!$P$1,0)))</f>
        <v>0</v>
      </c>
      <c r="CA16" s="198">
        <v>9</v>
      </c>
      <c r="CB16" s="198" t="str">
        <f t="shared" ca="1" si="25"/>
        <v xml:space="preserve">Заступник начальника штабу </v>
      </c>
      <c r="CC16" s="198" t="str">
        <f t="shared" ca="1" si="26"/>
        <v>ст.л-т</v>
      </c>
      <c r="CD16" s="198" t="str">
        <f t="shared" ca="1" si="64"/>
        <v>Туркевич О.Ю.</v>
      </c>
      <c r="CE16" s="198"/>
      <c r="CF16" s="215"/>
      <c r="CG16" s="215"/>
      <c r="CH16" s="215"/>
      <c r="CI16" s="215"/>
      <c r="CJ16" s="215"/>
      <c r="CK16" s="215"/>
      <c r="CL16" s="215"/>
      <c r="CM16" s="215">
        <f t="shared" si="27"/>
        <v>0</v>
      </c>
      <c r="CN16" s="215"/>
      <c r="CO16" s="215"/>
      <c r="CP16" s="215">
        <f t="shared" si="28"/>
        <v>0</v>
      </c>
      <c r="CQ16" s="215">
        <f t="shared" si="65"/>
        <v>0</v>
      </c>
      <c r="CR16" s="215">
        <f t="shared" si="66"/>
        <v>0</v>
      </c>
      <c r="CS16" s="215"/>
      <c r="CT16" s="215">
        <f t="shared" si="29"/>
        <v>0</v>
      </c>
      <c r="CU16" s="369">
        <f t="shared" si="30"/>
        <v>0</v>
      </c>
      <c r="CV16" s="215">
        <f t="shared" si="31"/>
        <v>0</v>
      </c>
      <c r="CW16" s="215">
        <f t="shared" ca="1" si="32"/>
        <v>0</v>
      </c>
      <c r="CX16" s="215">
        <f t="shared" ca="1" si="67"/>
        <v>0</v>
      </c>
      <c r="CY16" s="215">
        <f t="shared" ca="1" si="33"/>
        <v>0</v>
      </c>
      <c r="CZ16" s="216">
        <f ca="1">IF(AND(CW16,CX16=0)=0,0,IF(CW16&gt;0,'На банк Приват'!$V$1,IF(CX16&gt;0,'На Укрсиб'!$V$1,0)))</f>
        <v>0</v>
      </c>
      <c r="DA16" s="204"/>
      <c r="DB16" s="204" t="str">
        <f t="shared" ca="1" si="34"/>
        <v xml:space="preserve">Заступник начальника штабу </v>
      </c>
      <c r="DC16" s="204" t="str">
        <f t="shared" ca="1" si="35"/>
        <v>ст.л-т</v>
      </c>
      <c r="DD16" s="204" t="str">
        <f t="shared" ca="1" si="68"/>
        <v>Туркевич О.Ю.</v>
      </c>
      <c r="DE16" s="204"/>
      <c r="DF16" s="217"/>
      <c r="DG16" s="217"/>
      <c r="DH16" s="217"/>
      <c r="DI16" s="217"/>
      <c r="DJ16" s="217"/>
      <c r="DK16" s="217"/>
      <c r="DL16" s="217"/>
      <c r="DM16" s="217">
        <f t="shared" si="36"/>
        <v>0</v>
      </c>
      <c r="DN16" s="217"/>
      <c r="DO16" s="217"/>
      <c r="DP16" s="763">
        <f t="shared" si="37"/>
        <v>0</v>
      </c>
      <c r="DQ16" s="217">
        <f t="shared" si="69"/>
        <v>0</v>
      </c>
      <c r="DR16" s="217">
        <f t="shared" si="70"/>
        <v>0</v>
      </c>
      <c r="DS16" s="217"/>
      <c r="DT16" s="217">
        <f t="shared" si="38"/>
        <v>0</v>
      </c>
      <c r="DU16" s="366">
        <f t="shared" si="71"/>
        <v>0</v>
      </c>
      <c r="DV16" s="217">
        <f t="shared" si="39"/>
        <v>0</v>
      </c>
      <c r="DW16" s="217">
        <f t="shared" ca="1" si="40"/>
        <v>0</v>
      </c>
      <c r="DX16" s="217">
        <f t="shared" ca="1" si="72"/>
        <v>0</v>
      </c>
      <c r="DY16" s="217">
        <f t="shared" ca="1" si="41"/>
        <v>0</v>
      </c>
      <c r="DZ16" s="218">
        <f ca="1">IF(AND(DW16,DX16=0)=0,0,IF(DW16&gt;0,'На банк Приват'!$AB$1,IF(DX16&gt;0,'На Укрсиб'!$V$1,0)))</f>
        <v>0</v>
      </c>
      <c r="EA16" s="207"/>
      <c r="EB16" s="207" t="str">
        <f t="shared" ca="1" si="42"/>
        <v xml:space="preserve">Заступник начальника штабу </v>
      </c>
      <c r="EC16" s="207" t="str">
        <f t="shared" ca="1" si="43"/>
        <v>ст.л-т</v>
      </c>
      <c r="ED16" s="207" t="str">
        <f t="shared" ca="1" si="73"/>
        <v>Туркевич О.Ю.</v>
      </c>
      <c r="EE16" s="207"/>
      <c r="EF16" s="219"/>
      <c r="EG16" s="219"/>
      <c r="EH16" s="219"/>
      <c r="EI16" s="219"/>
      <c r="EJ16" s="219"/>
      <c r="EK16" s="219"/>
      <c r="EL16" s="219"/>
      <c r="EM16" s="219">
        <f t="shared" si="44"/>
        <v>0</v>
      </c>
      <c r="EN16" s="219"/>
      <c r="EO16" s="219"/>
      <c r="EP16" s="219">
        <f t="shared" si="45"/>
        <v>0</v>
      </c>
      <c r="EQ16" s="219">
        <f t="shared" si="74"/>
        <v>0</v>
      </c>
      <c r="ER16" s="219">
        <f t="shared" si="75"/>
        <v>0</v>
      </c>
      <c r="ES16" s="219"/>
      <c r="ET16" s="219">
        <f t="shared" si="46"/>
        <v>0</v>
      </c>
      <c r="EU16" s="363">
        <f t="shared" si="76"/>
        <v>0</v>
      </c>
      <c r="EV16" s="219">
        <f t="shared" si="47"/>
        <v>0</v>
      </c>
      <c r="EW16" s="219">
        <f t="shared" ca="1" si="48"/>
        <v>0</v>
      </c>
      <c r="EX16" s="219">
        <f t="shared" ca="1" si="77"/>
        <v>0</v>
      </c>
      <c r="EY16" s="219">
        <f t="shared" ca="1" si="49"/>
        <v>0</v>
      </c>
      <c r="EZ16" s="220">
        <f ca="1">IF(AND(EW16,EX16=0)=0,0,IF(EW16&gt;0,'На банк Приват'!$AH$1,IF(EX16&gt;0,'На Укрсиб'!$AH$1,0)))</f>
        <v>0</v>
      </c>
      <c r="FA16" s="28" t="str">
        <f t="shared" ca="1" si="50"/>
        <v>Туркевич О.Ю.</v>
      </c>
      <c r="FB16" s="28" t="str">
        <f t="shared" ca="1" si="51"/>
        <v>Туркевич</v>
      </c>
      <c r="FC16" s="28" t="str">
        <f t="shared" ca="1" si="52"/>
        <v>Олександр</v>
      </c>
      <c r="FD16" s="28" t="str">
        <f t="shared" ca="1" si="53"/>
        <v>Юрійович</v>
      </c>
      <c r="FE16" s="28">
        <f t="shared" ca="1" si="54"/>
        <v>9</v>
      </c>
      <c r="FF16">
        <f t="shared" si="55"/>
        <v>0</v>
      </c>
      <c r="FG16" s="531" t="s">
        <v>30</v>
      </c>
    </row>
    <row r="17" spans="1:163">
      <c r="A17" s="113"/>
      <c r="B17" s="113" t="str">
        <f t="shared" ca="1" si="0"/>
        <v>Заступник начальника штабу з мобілізаційної роботи</v>
      </c>
      <c r="C17" s="113">
        <f t="shared" ca="1" si="1"/>
        <v>0</v>
      </c>
      <c r="D17" s="113" t="str">
        <f t="shared" ca="1" si="2"/>
        <v>ВАКАНТ</v>
      </c>
      <c r="E17" s="113">
        <f t="shared" si="3"/>
        <v>0</v>
      </c>
      <c r="F17" s="115"/>
      <c r="G17" s="209">
        <f t="shared" si="78"/>
        <v>0</v>
      </c>
      <c r="H17" s="209">
        <f t="shared" si="79"/>
        <v>0</v>
      </c>
      <c r="I17" s="209">
        <f t="shared" si="80"/>
        <v>0</v>
      </c>
      <c r="J17" s="209">
        <f t="shared" si="82"/>
        <v>0</v>
      </c>
      <c r="K17" s="209">
        <f t="shared" si="83"/>
        <v>0</v>
      </c>
      <c r="L17" s="209">
        <f t="shared" si="84"/>
        <v>0</v>
      </c>
      <c r="M17" s="209">
        <f t="shared" si="85"/>
        <v>0</v>
      </c>
      <c r="N17" s="209">
        <f t="shared" si="86"/>
        <v>0</v>
      </c>
      <c r="O17" s="209">
        <f t="shared" si="97"/>
        <v>0</v>
      </c>
      <c r="P17" s="211">
        <f t="shared" si="87"/>
        <v>0</v>
      </c>
      <c r="Q17" s="209">
        <f t="shared" si="88"/>
        <v>0</v>
      </c>
      <c r="R17" s="209">
        <f t="shared" si="89"/>
        <v>0</v>
      </c>
      <c r="S17" s="209">
        <f t="shared" si="90"/>
        <v>0</v>
      </c>
      <c r="T17" s="209">
        <f t="shared" si="91"/>
        <v>0</v>
      </c>
      <c r="U17" s="209">
        <f t="shared" si="92"/>
        <v>0</v>
      </c>
      <c r="V17" s="209">
        <f t="shared" si="93"/>
        <v>0</v>
      </c>
      <c r="W17" s="209">
        <f t="shared" ca="1" si="94"/>
        <v>0</v>
      </c>
      <c r="X17" s="209">
        <f t="shared" ca="1" si="95"/>
        <v>0</v>
      </c>
      <c r="Y17" s="209">
        <f t="shared" ca="1" si="96"/>
        <v>0</v>
      </c>
      <c r="Z17" s="210" t="str">
        <f t="shared" ca="1" si="6"/>
        <v xml:space="preserve">        </v>
      </c>
      <c r="AA17" s="185"/>
      <c r="AB17" s="185" t="str">
        <f t="shared" ca="1" si="7"/>
        <v>Заступник начальника штабу з мобілізаційної роботи</v>
      </c>
      <c r="AC17" s="185">
        <f t="shared" ca="1" si="8"/>
        <v>0</v>
      </c>
      <c r="AD17" s="185" t="str">
        <f t="shared" ca="1" si="56"/>
        <v>ВАКАНТ</v>
      </c>
      <c r="AE17" s="185"/>
      <c r="AF17" s="211"/>
      <c r="AG17" s="211"/>
      <c r="AH17" s="211"/>
      <c r="AI17" s="211"/>
      <c r="AJ17" s="211"/>
      <c r="AK17" s="211"/>
      <c r="AL17" s="211"/>
      <c r="AM17" s="211">
        <f t="shared" si="9"/>
        <v>0</v>
      </c>
      <c r="AN17" s="211"/>
      <c r="AO17" s="211"/>
      <c r="AP17" s="623">
        <f t="shared" si="10"/>
        <v>0</v>
      </c>
      <c r="AQ17" s="211">
        <f t="shared" si="57"/>
        <v>0</v>
      </c>
      <c r="AR17" s="211">
        <f t="shared" si="58"/>
        <v>0</v>
      </c>
      <c r="AS17" s="211"/>
      <c r="AT17" s="211">
        <f t="shared" si="11"/>
        <v>0</v>
      </c>
      <c r="AU17" s="358">
        <f t="shared" si="12"/>
        <v>0</v>
      </c>
      <c r="AV17" s="211">
        <f t="shared" si="13"/>
        <v>0</v>
      </c>
      <c r="AW17" s="211">
        <f t="shared" ca="1" si="14"/>
        <v>0</v>
      </c>
      <c r="AX17" s="211">
        <f t="shared" ca="1" si="98"/>
        <v>0</v>
      </c>
      <c r="AY17" s="211">
        <f t="shared" ca="1" si="16"/>
        <v>0</v>
      </c>
      <c r="AZ17" s="212">
        <f ca="1">IF(AND(AW17,AX17=0,AY17=0)=0,0,IF(AW17&gt;0,'На банк Приват'!$J$1,IF(AX17&gt;0,'На Укрсиб'!$J$1,0)))</f>
        <v>0</v>
      </c>
      <c r="BA17" s="191"/>
      <c r="BB17" s="191" t="str">
        <f t="shared" ca="1" si="17"/>
        <v>Заступник начальника штабу з мобілізаційної роботи</v>
      </c>
      <c r="BC17" s="191">
        <f t="shared" ca="1" si="18"/>
        <v>0</v>
      </c>
      <c r="BD17" s="191" t="str">
        <f t="shared" ca="1" si="59"/>
        <v>ВАКАНТ</v>
      </c>
      <c r="BE17" s="191"/>
      <c r="BF17" s="213"/>
      <c r="BG17" s="213"/>
      <c r="BH17" s="213"/>
      <c r="BI17" s="213"/>
      <c r="BJ17" s="213"/>
      <c r="BK17" s="213"/>
      <c r="BL17" s="213"/>
      <c r="BM17" s="213">
        <f t="shared" si="19"/>
        <v>0</v>
      </c>
      <c r="BN17" s="213"/>
      <c r="BO17" s="213"/>
      <c r="BP17" s="623">
        <f t="shared" si="20"/>
        <v>0</v>
      </c>
      <c r="BQ17" s="213">
        <f t="shared" si="60"/>
        <v>0</v>
      </c>
      <c r="BR17" s="213">
        <f t="shared" si="61"/>
        <v>0</v>
      </c>
      <c r="BS17" s="213"/>
      <c r="BT17" s="213">
        <f t="shared" si="21"/>
        <v>0</v>
      </c>
      <c r="BU17" s="362">
        <f t="shared" si="62"/>
        <v>0</v>
      </c>
      <c r="BV17" s="213">
        <f t="shared" si="22"/>
        <v>0</v>
      </c>
      <c r="BW17" s="213">
        <f t="shared" ca="1" si="23"/>
        <v>0</v>
      </c>
      <c r="BX17" s="213">
        <f t="shared" ca="1" si="63"/>
        <v>0</v>
      </c>
      <c r="BY17" s="213">
        <f t="shared" ca="1" si="24"/>
        <v>0</v>
      </c>
      <c r="BZ17" s="214">
        <f ca="1">IF(AND(BW17,BX17=0)=0,0,IF(BW17&gt;0,'На банк Приват'!$P$1,IF(BX17&gt;0,'На Укрсиб'!$P$1,0)))</f>
        <v>0</v>
      </c>
      <c r="CA17" s="198">
        <v>10</v>
      </c>
      <c r="CB17" s="198" t="str">
        <f t="shared" ca="1" si="25"/>
        <v>Заступник начальника штабу з мобілізаційної роботи</v>
      </c>
      <c r="CC17" s="198">
        <f t="shared" ca="1" si="26"/>
        <v>0</v>
      </c>
      <c r="CD17" s="198" t="str">
        <f t="shared" ca="1" si="64"/>
        <v>ВАКАНТ</v>
      </c>
      <c r="CE17" s="198"/>
      <c r="CF17" s="215"/>
      <c r="CG17" s="215"/>
      <c r="CH17" s="215"/>
      <c r="CI17" s="215"/>
      <c r="CJ17" s="215"/>
      <c r="CK17" s="215"/>
      <c r="CL17" s="215"/>
      <c r="CM17" s="215">
        <f t="shared" si="27"/>
        <v>0</v>
      </c>
      <c r="CN17" s="215"/>
      <c r="CO17" s="215"/>
      <c r="CP17" s="215">
        <f t="shared" si="28"/>
        <v>0</v>
      </c>
      <c r="CQ17" s="215">
        <f t="shared" si="65"/>
        <v>0</v>
      </c>
      <c r="CR17" s="215">
        <f t="shared" si="66"/>
        <v>0</v>
      </c>
      <c r="CS17" s="215"/>
      <c r="CT17" s="215">
        <f t="shared" si="29"/>
        <v>0</v>
      </c>
      <c r="CU17" s="369">
        <f t="shared" si="30"/>
        <v>0</v>
      </c>
      <c r="CV17" s="215">
        <f t="shared" si="31"/>
        <v>0</v>
      </c>
      <c r="CW17" s="215">
        <f t="shared" ca="1" si="32"/>
        <v>0</v>
      </c>
      <c r="CX17" s="215">
        <f t="shared" ca="1" si="67"/>
        <v>0</v>
      </c>
      <c r="CY17" s="215">
        <f t="shared" ca="1" si="33"/>
        <v>0</v>
      </c>
      <c r="CZ17" s="216">
        <f ca="1">IF(AND(CW17,CX17=0)=0,0,IF(CW17&gt;0,'На банк Приват'!$V$1,IF(CX17&gt;0,'На Укрсиб'!$V$1,0)))</f>
        <v>0</v>
      </c>
      <c r="DA17" s="204"/>
      <c r="DB17" s="204" t="str">
        <f t="shared" ca="1" si="34"/>
        <v>Заступник начальника штабу з мобілізаційної роботи</v>
      </c>
      <c r="DC17" s="204">
        <f t="shared" ca="1" si="35"/>
        <v>0</v>
      </c>
      <c r="DD17" s="204" t="str">
        <f t="shared" ca="1" si="68"/>
        <v>ВАКАНТ</v>
      </c>
      <c r="DE17" s="204"/>
      <c r="DF17" s="217"/>
      <c r="DG17" s="217"/>
      <c r="DH17" s="217"/>
      <c r="DI17" s="217"/>
      <c r="DJ17" s="217"/>
      <c r="DK17" s="217"/>
      <c r="DL17" s="217"/>
      <c r="DM17" s="217">
        <f t="shared" si="36"/>
        <v>0</v>
      </c>
      <c r="DN17" s="217"/>
      <c r="DO17" s="217"/>
      <c r="DP17" s="763">
        <f t="shared" si="37"/>
        <v>0</v>
      </c>
      <c r="DQ17" s="217">
        <f t="shared" si="69"/>
        <v>0</v>
      </c>
      <c r="DR17" s="217">
        <f t="shared" si="70"/>
        <v>0</v>
      </c>
      <c r="DS17" s="217"/>
      <c r="DT17" s="217">
        <f t="shared" si="38"/>
        <v>0</v>
      </c>
      <c r="DU17" s="366">
        <f t="shared" si="71"/>
        <v>0</v>
      </c>
      <c r="DV17" s="217">
        <f t="shared" si="39"/>
        <v>0</v>
      </c>
      <c r="DW17" s="217">
        <f t="shared" ca="1" si="40"/>
        <v>0</v>
      </c>
      <c r="DX17" s="217">
        <f t="shared" ca="1" si="72"/>
        <v>0</v>
      </c>
      <c r="DY17" s="217">
        <f t="shared" ca="1" si="41"/>
        <v>0</v>
      </c>
      <c r="DZ17" s="218">
        <f ca="1">IF(AND(DW17,DX17=0)=0,0,IF(DW17&gt;0,'На банк Приват'!$AB$1,IF(DX17&gt;0,'На Укрсиб'!$V$1,0)))</f>
        <v>0</v>
      </c>
      <c r="EA17" s="207"/>
      <c r="EB17" s="207" t="str">
        <f t="shared" ca="1" si="42"/>
        <v>Заступник начальника штабу з мобілізаційної роботи</v>
      </c>
      <c r="EC17" s="207">
        <f t="shared" ca="1" si="43"/>
        <v>0</v>
      </c>
      <c r="ED17" s="207" t="str">
        <f t="shared" ca="1" si="73"/>
        <v>ВАКАНТ</v>
      </c>
      <c r="EE17" s="207"/>
      <c r="EF17" s="219"/>
      <c r="EG17" s="219"/>
      <c r="EH17" s="219"/>
      <c r="EI17" s="219"/>
      <c r="EJ17" s="219"/>
      <c r="EK17" s="219"/>
      <c r="EL17" s="219"/>
      <c r="EM17" s="219">
        <f t="shared" si="44"/>
        <v>0</v>
      </c>
      <c r="EN17" s="219"/>
      <c r="EO17" s="219"/>
      <c r="EP17" s="219">
        <f t="shared" si="45"/>
        <v>0</v>
      </c>
      <c r="EQ17" s="219">
        <f t="shared" si="74"/>
        <v>0</v>
      </c>
      <c r="ER17" s="219">
        <f t="shared" si="75"/>
        <v>0</v>
      </c>
      <c r="ES17" s="219"/>
      <c r="ET17" s="219">
        <f t="shared" si="46"/>
        <v>0</v>
      </c>
      <c r="EU17" s="363">
        <f t="shared" si="76"/>
        <v>0</v>
      </c>
      <c r="EV17" s="219">
        <f t="shared" si="47"/>
        <v>0</v>
      </c>
      <c r="EW17" s="219">
        <f t="shared" ca="1" si="48"/>
        <v>0</v>
      </c>
      <c r="EX17" s="219">
        <f t="shared" ca="1" si="77"/>
        <v>0</v>
      </c>
      <c r="EY17" s="219">
        <f t="shared" ca="1" si="49"/>
        <v>0</v>
      </c>
      <c r="EZ17" s="220">
        <f ca="1">IF(AND(EW17,EX17=0)=0,0,IF(EW17&gt;0,'На банк Приват'!$AH$1,IF(EX17&gt;0,'На Укрсиб'!$AH$1,0)))</f>
        <v>0</v>
      </c>
      <c r="FA17" s="28" t="str">
        <f t="shared" ca="1" si="50"/>
        <v>ВАКАНТ</v>
      </c>
      <c r="FB17" s="28">
        <f t="shared" ca="1" si="51"/>
        <v>0</v>
      </c>
      <c r="FC17" s="28">
        <f t="shared" ca="1" si="52"/>
        <v>0</v>
      </c>
      <c r="FD17" s="28">
        <f t="shared" ca="1" si="53"/>
        <v>0</v>
      </c>
      <c r="FE17" s="28">
        <f t="shared" ca="1" si="54"/>
        <v>10</v>
      </c>
      <c r="FF17">
        <f t="shared" si="55"/>
        <v>0</v>
      </c>
      <c r="FG17" s="477" t="s">
        <v>22</v>
      </c>
    </row>
    <row r="18" spans="1:163">
      <c r="A18" s="113"/>
      <c r="B18" s="113" t="str">
        <f t="shared" ca="1" si="0"/>
        <v>Начальник звязку</v>
      </c>
      <c r="C18" s="113" t="str">
        <f t="shared" ca="1" si="1"/>
        <v>л-т</v>
      </c>
      <c r="D18" s="113" t="str">
        <f t="shared" ca="1" si="2"/>
        <v>Курносенко О.В.</v>
      </c>
      <c r="E18" s="113">
        <f t="shared" si="3"/>
        <v>0</v>
      </c>
      <c r="F18" s="115"/>
      <c r="G18" s="209">
        <f t="shared" si="78"/>
        <v>0</v>
      </c>
      <c r="H18" s="209">
        <f t="shared" si="79"/>
        <v>0</v>
      </c>
      <c r="I18" s="209">
        <f t="shared" si="80"/>
        <v>0</v>
      </c>
      <c r="J18" s="209">
        <f t="shared" si="82"/>
        <v>0</v>
      </c>
      <c r="K18" s="209">
        <f t="shared" si="83"/>
        <v>0</v>
      </c>
      <c r="L18" s="209">
        <f t="shared" si="84"/>
        <v>0</v>
      </c>
      <c r="M18" s="209">
        <f t="shared" si="85"/>
        <v>0</v>
      </c>
      <c r="N18" s="209">
        <f t="shared" si="86"/>
        <v>0</v>
      </c>
      <c r="O18" s="209">
        <f t="shared" si="97"/>
        <v>0</v>
      </c>
      <c r="P18" s="211">
        <f t="shared" si="87"/>
        <v>0</v>
      </c>
      <c r="Q18" s="209">
        <f t="shared" si="88"/>
        <v>0</v>
      </c>
      <c r="R18" s="209">
        <f t="shared" si="89"/>
        <v>0</v>
      </c>
      <c r="S18" s="209">
        <f t="shared" si="90"/>
        <v>0</v>
      </c>
      <c r="T18" s="209">
        <f t="shared" si="91"/>
        <v>0</v>
      </c>
      <c r="U18" s="209">
        <f t="shared" si="92"/>
        <v>0</v>
      </c>
      <c r="V18" s="209">
        <f t="shared" si="93"/>
        <v>0</v>
      </c>
      <c r="W18" s="209">
        <f t="shared" ca="1" si="94"/>
        <v>0</v>
      </c>
      <c r="X18" s="209">
        <f t="shared" ca="1" si="95"/>
        <v>0</v>
      </c>
      <c r="Y18" s="209">
        <f t="shared" ca="1" si="96"/>
        <v>0</v>
      </c>
      <c r="Z18" s="210" t="str">
        <f t="shared" ca="1" si="6"/>
        <v xml:space="preserve">        </v>
      </c>
      <c r="AA18" s="185"/>
      <c r="AB18" s="185" t="str">
        <f t="shared" ca="1" si="7"/>
        <v>Начальник звязку</v>
      </c>
      <c r="AC18" s="185" t="str">
        <f t="shared" ca="1" si="8"/>
        <v>л-т</v>
      </c>
      <c r="AD18" s="185" t="str">
        <f t="shared" ca="1" si="56"/>
        <v>Курносенко О.В.</v>
      </c>
      <c r="AE18" s="185"/>
      <c r="AF18" s="211"/>
      <c r="AG18" s="211"/>
      <c r="AH18" s="211"/>
      <c r="AI18" s="211"/>
      <c r="AJ18" s="211"/>
      <c r="AK18" s="211"/>
      <c r="AL18" s="211"/>
      <c r="AM18" s="211">
        <f t="shared" si="9"/>
        <v>0</v>
      </c>
      <c r="AN18" s="211"/>
      <c r="AO18" s="211"/>
      <c r="AP18" s="623">
        <f t="shared" si="10"/>
        <v>0</v>
      </c>
      <c r="AQ18" s="211">
        <f t="shared" si="57"/>
        <v>0</v>
      </c>
      <c r="AR18" s="211">
        <f t="shared" si="58"/>
        <v>0</v>
      </c>
      <c r="AS18" s="211"/>
      <c r="AT18" s="211">
        <f t="shared" si="11"/>
        <v>0</v>
      </c>
      <c r="AU18" s="358">
        <f t="shared" si="12"/>
        <v>0</v>
      </c>
      <c r="AV18" s="211">
        <f t="shared" si="13"/>
        <v>0</v>
      </c>
      <c r="AW18" s="211">
        <f t="shared" ca="1" si="14"/>
        <v>0</v>
      </c>
      <c r="AX18" s="211">
        <f t="shared" ca="1" si="98"/>
        <v>0</v>
      </c>
      <c r="AY18" s="211">
        <f t="shared" ca="1" si="16"/>
        <v>0</v>
      </c>
      <c r="AZ18" s="212">
        <f ca="1">IF(AND(AW18,AX18=0,AY18=0)=0,0,IF(AW18&gt;0,'На банк Приват'!$J$1,IF(AX18&gt;0,'На Укрсиб'!$J$1,0)))</f>
        <v>0</v>
      </c>
      <c r="BA18" s="191"/>
      <c r="BB18" s="191" t="str">
        <f t="shared" ca="1" si="17"/>
        <v>Начальник звязку</v>
      </c>
      <c r="BC18" s="191" t="str">
        <f t="shared" ca="1" si="18"/>
        <v>л-т</v>
      </c>
      <c r="BD18" s="191" t="str">
        <f t="shared" ca="1" si="59"/>
        <v>Курносенко О.В.</v>
      </c>
      <c r="BE18" s="191"/>
      <c r="BF18" s="213"/>
      <c r="BG18" s="213"/>
      <c r="BH18" s="213"/>
      <c r="BI18" s="213"/>
      <c r="BJ18" s="213"/>
      <c r="BK18" s="213"/>
      <c r="BL18" s="213"/>
      <c r="BM18" s="213">
        <f t="shared" si="19"/>
        <v>0</v>
      </c>
      <c r="BN18" s="213"/>
      <c r="BO18" s="213"/>
      <c r="BP18" s="623">
        <f t="shared" si="20"/>
        <v>0</v>
      </c>
      <c r="BQ18" s="213">
        <f t="shared" si="60"/>
        <v>0</v>
      </c>
      <c r="BR18" s="213">
        <f t="shared" si="61"/>
        <v>0</v>
      </c>
      <c r="BS18" s="213"/>
      <c r="BT18" s="213">
        <f t="shared" si="21"/>
        <v>0</v>
      </c>
      <c r="BU18" s="362">
        <f t="shared" si="62"/>
        <v>0</v>
      </c>
      <c r="BV18" s="213">
        <f t="shared" si="22"/>
        <v>0</v>
      </c>
      <c r="BW18" s="213">
        <f t="shared" ca="1" si="23"/>
        <v>0</v>
      </c>
      <c r="BX18" s="213">
        <f t="shared" ca="1" si="63"/>
        <v>0</v>
      </c>
      <c r="BY18" s="213">
        <f t="shared" ca="1" si="24"/>
        <v>0</v>
      </c>
      <c r="BZ18" s="214">
        <f ca="1">IF(AND(BW18,BX18=0)=0,0,IF(BW18&gt;0,'На банк Приват'!$P$1,IF(BX18&gt;0,'На Укрсиб'!$P$1,0)))</f>
        <v>0</v>
      </c>
      <c r="CA18" s="198">
        <v>11</v>
      </c>
      <c r="CB18" s="198" t="str">
        <f t="shared" ca="1" si="25"/>
        <v>Начальник звязку</v>
      </c>
      <c r="CC18" s="198" t="str">
        <f t="shared" ca="1" si="26"/>
        <v>л-т</v>
      </c>
      <c r="CD18" s="198" t="str">
        <f t="shared" ca="1" si="64"/>
        <v>Курносенко О.В.</v>
      </c>
      <c r="CE18" s="198"/>
      <c r="CF18" s="215"/>
      <c r="CG18" s="215"/>
      <c r="CH18" s="215"/>
      <c r="CI18" s="215"/>
      <c r="CJ18" s="215"/>
      <c r="CK18" s="215"/>
      <c r="CL18" s="215"/>
      <c r="CM18" s="215">
        <f t="shared" si="27"/>
        <v>0</v>
      </c>
      <c r="CN18" s="215"/>
      <c r="CO18" s="215"/>
      <c r="CP18" s="215">
        <f t="shared" si="28"/>
        <v>0</v>
      </c>
      <c r="CQ18" s="215">
        <f t="shared" si="65"/>
        <v>0</v>
      </c>
      <c r="CR18" s="215">
        <f t="shared" si="66"/>
        <v>0</v>
      </c>
      <c r="CS18" s="215"/>
      <c r="CT18" s="215">
        <f t="shared" si="29"/>
        <v>0</v>
      </c>
      <c r="CU18" s="369">
        <f t="shared" si="30"/>
        <v>0</v>
      </c>
      <c r="CV18" s="215">
        <f t="shared" si="31"/>
        <v>0</v>
      </c>
      <c r="CW18" s="215">
        <f t="shared" ca="1" si="32"/>
        <v>0</v>
      </c>
      <c r="CX18" s="215">
        <f t="shared" ca="1" si="67"/>
        <v>0</v>
      </c>
      <c r="CY18" s="215">
        <f t="shared" ca="1" si="33"/>
        <v>0</v>
      </c>
      <c r="CZ18" s="216">
        <f ca="1">IF(AND(CW18,CX18=0)=0,0,IF(CW18&gt;0,'На банк Приват'!$V$1,IF(CX18&gt;0,'На Укрсиб'!$V$1,0)))</f>
        <v>0</v>
      </c>
      <c r="DA18" s="204"/>
      <c r="DB18" s="204" t="str">
        <f t="shared" ca="1" si="34"/>
        <v>Начальник звязку</v>
      </c>
      <c r="DC18" s="204" t="str">
        <f t="shared" ca="1" si="35"/>
        <v>л-т</v>
      </c>
      <c r="DD18" s="204" t="str">
        <f t="shared" ca="1" si="68"/>
        <v>Курносенко О.В.</v>
      </c>
      <c r="DE18" s="204"/>
      <c r="DF18" s="217"/>
      <c r="DG18" s="217"/>
      <c r="DH18" s="217"/>
      <c r="DI18" s="217"/>
      <c r="DJ18" s="217"/>
      <c r="DK18" s="217"/>
      <c r="DL18" s="217"/>
      <c r="DM18" s="217">
        <f t="shared" si="36"/>
        <v>0</v>
      </c>
      <c r="DN18" s="217"/>
      <c r="DO18" s="217"/>
      <c r="DP18" s="763">
        <f t="shared" si="37"/>
        <v>0</v>
      </c>
      <c r="DQ18" s="217">
        <f t="shared" si="69"/>
        <v>0</v>
      </c>
      <c r="DR18" s="217">
        <f t="shared" si="70"/>
        <v>0</v>
      </c>
      <c r="DS18" s="217"/>
      <c r="DT18" s="217">
        <f t="shared" si="38"/>
        <v>0</v>
      </c>
      <c r="DU18" s="366">
        <f t="shared" si="71"/>
        <v>0</v>
      </c>
      <c r="DV18" s="217">
        <f t="shared" si="39"/>
        <v>0</v>
      </c>
      <c r="DW18" s="217">
        <f t="shared" ca="1" si="40"/>
        <v>0</v>
      </c>
      <c r="DX18" s="217">
        <f t="shared" ca="1" si="72"/>
        <v>0</v>
      </c>
      <c r="DY18" s="217">
        <f t="shared" ca="1" si="41"/>
        <v>0</v>
      </c>
      <c r="DZ18" s="218">
        <f ca="1">IF(AND(DW18,DX18=0)=0,0,IF(DW18&gt;0,'На банк Приват'!$AB$1,IF(DX18&gt;0,'На Укрсиб'!$V$1,0)))</f>
        <v>0</v>
      </c>
      <c r="EA18" s="207"/>
      <c r="EB18" s="207" t="str">
        <f t="shared" ca="1" si="42"/>
        <v>Начальник звязку</v>
      </c>
      <c r="EC18" s="207" t="str">
        <f t="shared" ca="1" si="43"/>
        <v>л-т</v>
      </c>
      <c r="ED18" s="207" t="str">
        <f t="shared" ca="1" si="73"/>
        <v>Курносенко О.В.</v>
      </c>
      <c r="EE18" s="207"/>
      <c r="EF18" s="219"/>
      <c r="EG18" s="219"/>
      <c r="EH18" s="219"/>
      <c r="EI18" s="219"/>
      <c r="EJ18" s="219"/>
      <c r="EK18" s="219"/>
      <c r="EL18" s="219"/>
      <c r="EM18" s="219">
        <f t="shared" si="44"/>
        <v>0</v>
      </c>
      <c r="EN18" s="219"/>
      <c r="EO18" s="219"/>
      <c r="EP18" s="219">
        <f t="shared" si="45"/>
        <v>0</v>
      </c>
      <c r="EQ18" s="219">
        <f t="shared" si="74"/>
        <v>0</v>
      </c>
      <c r="ER18" s="219">
        <f t="shared" si="75"/>
        <v>0</v>
      </c>
      <c r="ES18" s="219"/>
      <c r="ET18" s="219">
        <f t="shared" si="46"/>
        <v>0</v>
      </c>
      <c r="EU18" s="363">
        <f t="shared" si="76"/>
        <v>0</v>
      </c>
      <c r="EV18" s="219">
        <f t="shared" si="47"/>
        <v>0</v>
      </c>
      <c r="EW18" s="219">
        <f t="shared" ca="1" si="48"/>
        <v>0</v>
      </c>
      <c r="EX18" s="219">
        <f t="shared" ca="1" si="77"/>
        <v>0</v>
      </c>
      <c r="EY18" s="219">
        <f t="shared" ca="1" si="49"/>
        <v>0</v>
      </c>
      <c r="EZ18" s="220">
        <f ca="1">IF(AND(EW18,EX18=0)=0,0,IF(EW18&gt;0,'На банк Приват'!$AH$1,IF(EX18&gt;0,'На Укрсиб'!$AH$1,0)))</f>
        <v>0</v>
      </c>
      <c r="FA18" s="28" t="str">
        <f t="shared" ca="1" si="50"/>
        <v>Курносенко О.В.</v>
      </c>
      <c r="FB18" s="28" t="str">
        <f t="shared" ca="1" si="51"/>
        <v>Курносенко</v>
      </c>
      <c r="FC18" s="28" t="str">
        <f t="shared" ca="1" si="52"/>
        <v>Олег</v>
      </c>
      <c r="FD18" s="28" t="str">
        <f t="shared" ca="1" si="53"/>
        <v>Васильович</v>
      </c>
      <c r="FE18" s="28">
        <f t="shared" ca="1" si="54"/>
        <v>11</v>
      </c>
      <c r="FF18">
        <f t="shared" si="55"/>
        <v>0</v>
      </c>
      <c r="FG18" s="477" t="s">
        <v>637</v>
      </c>
    </row>
    <row r="19" spans="1:163">
      <c r="A19" s="113"/>
      <c r="B19" s="113" t="str">
        <f t="shared" ca="1" si="0"/>
        <v>Старший помічник начальника штабу з кадрів і стройової частини</v>
      </c>
      <c r="C19" s="113">
        <f t="shared" ca="1" si="1"/>
        <v>0</v>
      </c>
      <c r="D19" s="113" t="str">
        <f t="shared" ca="1" si="2"/>
        <v>ВАКАНТ</v>
      </c>
      <c r="E19" s="113">
        <f t="shared" si="3"/>
        <v>0</v>
      </c>
      <c r="F19" s="115"/>
      <c r="G19" s="209">
        <f t="shared" si="78"/>
        <v>0</v>
      </c>
      <c r="H19" s="209">
        <f t="shared" si="79"/>
        <v>0</v>
      </c>
      <c r="I19" s="209">
        <f t="shared" si="80"/>
        <v>0</v>
      </c>
      <c r="J19" s="209">
        <f t="shared" si="82"/>
        <v>0</v>
      </c>
      <c r="K19" s="209">
        <f t="shared" si="83"/>
        <v>0</v>
      </c>
      <c r="L19" s="209">
        <f t="shared" si="84"/>
        <v>0</v>
      </c>
      <c r="M19" s="209">
        <f t="shared" si="85"/>
        <v>0</v>
      </c>
      <c r="N19" s="209">
        <f t="shared" si="86"/>
        <v>0</v>
      </c>
      <c r="O19" s="209">
        <f t="shared" si="97"/>
        <v>0</v>
      </c>
      <c r="P19" s="211">
        <f t="shared" si="87"/>
        <v>0</v>
      </c>
      <c r="Q19" s="209">
        <f t="shared" si="88"/>
        <v>0</v>
      </c>
      <c r="R19" s="209">
        <f t="shared" si="89"/>
        <v>0</v>
      </c>
      <c r="S19" s="209">
        <f t="shared" si="90"/>
        <v>0</v>
      </c>
      <c r="T19" s="209">
        <f t="shared" si="91"/>
        <v>0</v>
      </c>
      <c r="U19" s="209">
        <f t="shared" si="92"/>
        <v>0</v>
      </c>
      <c r="V19" s="209">
        <f t="shared" si="93"/>
        <v>0</v>
      </c>
      <c r="W19" s="209">
        <f t="shared" ca="1" si="94"/>
        <v>0</v>
      </c>
      <c r="X19" s="209">
        <f t="shared" ca="1" si="95"/>
        <v>0</v>
      </c>
      <c r="Y19" s="209">
        <f t="shared" ca="1" si="96"/>
        <v>0</v>
      </c>
      <c r="Z19" s="210" t="str">
        <f t="shared" ca="1" si="6"/>
        <v xml:space="preserve">        </v>
      </c>
      <c r="AA19" s="185"/>
      <c r="AB19" s="185" t="str">
        <f t="shared" ca="1" si="7"/>
        <v>Старший помічник начальника штабу з кадрів і стройової частини</v>
      </c>
      <c r="AC19" s="185">
        <f t="shared" ca="1" si="8"/>
        <v>0</v>
      </c>
      <c r="AD19" s="185" t="str">
        <f t="shared" ca="1" si="56"/>
        <v>ВАКАНТ</v>
      </c>
      <c r="AE19" s="211"/>
      <c r="AF19" s="211"/>
      <c r="AG19" s="211"/>
      <c r="AH19" s="211"/>
      <c r="AI19" s="211"/>
      <c r="AJ19" s="211"/>
      <c r="AK19" s="211"/>
      <c r="AL19" s="211"/>
      <c r="AM19" s="211">
        <f t="shared" si="9"/>
        <v>0</v>
      </c>
      <c r="AN19" s="211"/>
      <c r="AO19" s="211"/>
      <c r="AP19" s="623">
        <f t="shared" si="10"/>
        <v>0</v>
      </c>
      <c r="AQ19" s="211">
        <f t="shared" si="57"/>
        <v>0</v>
      </c>
      <c r="AR19" s="211">
        <f t="shared" si="58"/>
        <v>0</v>
      </c>
      <c r="AS19" s="211"/>
      <c r="AT19" s="211">
        <f t="shared" si="11"/>
        <v>0</v>
      </c>
      <c r="AU19" s="358">
        <f t="shared" si="12"/>
        <v>0</v>
      </c>
      <c r="AV19" s="211">
        <f t="shared" si="13"/>
        <v>0</v>
      </c>
      <c r="AW19" s="211">
        <f t="shared" ca="1" si="14"/>
        <v>0</v>
      </c>
      <c r="AX19" s="211">
        <f t="shared" ca="1" si="98"/>
        <v>0</v>
      </c>
      <c r="AY19" s="211">
        <f t="shared" ca="1" si="16"/>
        <v>0</v>
      </c>
      <c r="AZ19" s="212">
        <f ca="1">IF(AND(AW19,AX19=0,AY19=0)=0,0,IF(AW19&gt;0,'На банк Приват'!$J$1,IF(AX19&gt;0,'На Укрсиб'!J12,0)))</f>
        <v>0</v>
      </c>
      <c r="BA19" s="191"/>
      <c r="BB19" s="191" t="str">
        <f t="shared" ca="1" si="17"/>
        <v>Старший помічник начальника штабу з кадрів і стройової частини</v>
      </c>
      <c r="BC19" s="191">
        <f t="shared" ca="1" si="18"/>
        <v>0</v>
      </c>
      <c r="BD19" s="191" t="str">
        <f t="shared" ca="1" si="59"/>
        <v>ВАКАНТ</v>
      </c>
      <c r="BE19" s="191"/>
      <c r="BF19" s="213"/>
      <c r="BG19" s="213"/>
      <c r="BH19" s="213"/>
      <c r="BI19" s="213"/>
      <c r="BJ19" s="213"/>
      <c r="BK19" s="213"/>
      <c r="BL19" s="213"/>
      <c r="BM19" s="213">
        <f t="shared" si="19"/>
        <v>0</v>
      </c>
      <c r="BN19" s="213"/>
      <c r="BO19" s="213"/>
      <c r="BP19" s="623">
        <f t="shared" si="20"/>
        <v>0</v>
      </c>
      <c r="BQ19" s="213">
        <f t="shared" si="60"/>
        <v>0</v>
      </c>
      <c r="BR19" s="213">
        <f t="shared" si="61"/>
        <v>0</v>
      </c>
      <c r="BS19" s="213"/>
      <c r="BT19" s="213">
        <f t="shared" si="21"/>
        <v>0</v>
      </c>
      <c r="BU19" s="362">
        <f t="shared" si="62"/>
        <v>0</v>
      </c>
      <c r="BV19" s="213">
        <f t="shared" si="22"/>
        <v>0</v>
      </c>
      <c r="BW19" s="213">
        <f t="shared" ca="1" si="23"/>
        <v>0</v>
      </c>
      <c r="BX19" s="213">
        <f t="shared" ca="1" si="63"/>
        <v>0</v>
      </c>
      <c r="BY19" s="213">
        <f t="shared" ca="1" si="24"/>
        <v>0</v>
      </c>
      <c r="BZ19" s="214">
        <f ca="1">IF(AND(BW19,BX19=0)=0,0,IF(BW19&gt;0,'На банк Приват'!$P$1,IF(BX19&gt;0,'На Укрсиб'!$P$1,0)))</f>
        <v>0</v>
      </c>
      <c r="CA19" s="198">
        <v>12</v>
      </c>
      <c r="CB19" s="198" t="str">
        <f t="shared" ca="1" si="25"/>
        <v>Старший помічник начальника штабу з кадрів і стройової частини</v>
      </c>
      <c r="CC19" s="198">
        <f t="shared" ca="1" si="26"/>
        <v>0</v>
      </c>
      <c r="CD19" s="198" t="str">
        <f t="shared" ca="1" si="64"/>
        <v>ВАКАНТ</v>
      </c>
      <c r="CE19" s="198"/>
      <c r="CF19" s="215"/>
      <c r="CG19" s="215"/>
      <c r="CH19" s="215"/>
      <c r="CI19" s="215"/>
      <c r="CJ19" s="215"/>
      <c r="CK19" s="215"/>
      <c r="CL19" s="215"/>
      <c r="CM19" s="215">
        <f t="shared" si="27"/>
        <v>0</v>
      </c>
      <c r="CN19" s="215"/>
      <c r="CO19" s="215"/>
      <c r="CP19" s="215">
        <f t="shared" si="28"/>
        <v>0</v>
      </c>
      <c r="CQ19" s="215">
        <f t="shared" si="65"/>
        <v>0</v>
      </c>
      <c r="CR19" s="215">
        <f t="shared" si="66"/>
        <v>0</v>
      </c>
      <c r="CS19" s="215"/>
      <c r="CT19" s="215">
        <f t="shared" si="29"/>
        <v>0</v>
      </c>
      <c r="CU19" s="369">
        <f t="shared" si="30"/>
        <v>0</v>
      </c>
      <c r="CV19" s="215">
        <f t="shared" si="31"/>
        <v>0</v>
      </c>
      <c r="CW19" s="215">
        <f t="shared" ca="1" si="32"/>
        <v>0</v>
      </c>
      <c r="CX19" s="215">
        <f t="shared" ca="1" si="67"/>
        <v>0</v>
      </c>
      <c r="CY19" s="215">
        <f t="shared" ca="1" si="33"/>
        <v>0</v>
      </c>
      <c r="CZ19" s="216">
        <f ca="1">IF(AND(CW19,CX19=0)=0,0,IF(CW19&gt;0,'На банк Приват'!$V$1,IF(CX19&gt;0,'На Укрсиб'!$V$1,0)))</f>
        <v>0</v>
      </c>
      <c r="DA19" s="204"/>
      <c r="DB19" s="204" t="str">
        <f t="shared" ca="1" si="34"/>
        <v>Старший помічник начальника штабу з кадрів і стройової частини</v>
      </c>
      <c r="DC19" s="204">
        <f t="shared" ca="1" si="35"/>
        <v>0</v>
      </c>
      <c r="DD19" s="204" t="str">
        <f t="shared" ca="1" si="68"/>
        <v>ВАКАНТ</v>
      </c>
      <c r="DE19" s="204"/>
      <c r="DF19" s="217"/>
      <c r="DG19" s="217"/>
      <c r="DH19" s="217"/>
      <c r="DI19" s="217"/>
      <c r="DJ19" s="217"/>
      <c r="DK19" s="217"/>
      <c r="DL19" s="217"/>
      <c r="DM19" s="217">
        <f t="shared" si="36"/>
        <v>0</v>
      </c>
      <c r="DN19" s="217"/>
      <c r="DO19" s="217"/>
      <c r="DP19" s="763">
        <f t="shared" si="37"/>
        <v>0</v>
      </c>
      <c r="DQ19" s="217">
        <f t="shared" si="69"/>
        <v>0</v>
      </c>
      <c r="DR19" s="217">
        <f t="shared" si="70"/>
        <v>0</v>
      </c>
      <c r="DS19" s="217"/>
      <c r="DT19" s="217">
        <f t="shared" si="38"/>
        <v>0</v>
      </c>
      <c r="DU19" s="366">
        <f t="shared" si="71"/>
        <v>0</v>
      </c>
      <c r="DV19" s="217">
        <f t="shared" si="39"/>
        <v>0</v>
      </c>
      <c r="DW19" s="217">
        <f t="shared" ca="1" si="40"/>
        <v>0</v>
      </c>
      <c r="DX19" s="217">
        <f t="shared" ca="1" si="72"/>
        <v>0</v>
      </c>
      <c r="DY19" s="217">
        <f t="shared" ca="1" si="41"/>
        <v>0</v>
      </c>
      <c r="DZ19" s="218">
        <f ca="1">IF(AND(DW19,DX19=0)=0,0,IF(DW19&gt;0,'На банк Приват'!$AB$1,IF(DX19&gt;0,'На Укрсиб'!$V$1,0)))</f>
        <v>0</v>
      </c>
      <c r="EA19" s="207"/>
      <c r="EB19" s="207" t="str">
        <f t="shared" ca="1" si="42"/>
        <v>Старший помічник начальника штабу з кадрів і стройової частини</v>
      </c>
      <c r="EC19" s="207">
        <f t="shared" ca="1" si="43"/>
        <v>0</v>
      </c>
      <c r="ED19" s="207" t="str">
        <f t="shared" ca="1" si="73"/>
        <v>ВАКАНТ</v>
      </c>
      <c r="EE19" s="207"/>
      <c r="EF19" s="219"/>
      <c r="EG19" s="219"/>
      <c r="EH19" s="219"/>
      <c r="EI19" s="219"/>
      <c r="EJ19" s="219"/>
      <c r="EK19" s="219"/>
      <c r="EL19" s="219"/>
      <c r="EM19" s="219">
        <f t="shared" si="44"/>
        <v>0</v>
      </c>
      <c r="EN19" s="219"/>
      <c r="EO19" s="219"/>
      <c r="EP19" s="219">
        <f t="shared" si="45"/>
        <v>0</v>
      </c>
      <c r="EQ19" s="219">
        <f t="shared" si="74"/>
        <v>0</v>
      </c>
      <c r="ER19" s="219">
        <f t="shared" si="75"/>
        <v>0</v>
      </c>
      <c r="ES19" s="219"/>
      <c r="ET19" s="219">
        <f t="shared" si="46"/>
        <v>0</v>
      </c>
      <c r="EU19" s="363">
        <f t="shared" si="76"/>
        <v>0</v>
      </c>
      <c r="EV19" s="219">
        <f t="shared" si="47"/>
        <v>0</v>
      </c>
      <c r="EW19" s="219">
        <f t="shared" ca="1" si="48"/>
        <v>0</v>
      </c>
      <c r="EX19" s="219">
        <f t="shared" ca="1" si="77"/>
        <v>0</v>
      </c>
      <c r="EY19" s="219">
        <f t="shared" ca="1" si="49"/>
        <v>0</v>
      </c>
      <c r="EZ19" s="220">
        <f ca="1">IF(AND(EW19,EX19=0)=0,0,IF(EW19&gt;0,'На банк Приват'!$AH$1,IF(EX19&gt;0,'На Укрсиб'!$AH$1,0)))</f>
        <v>0</v>
      </c>
      <c r="FA19" s="28" t="str">
        <f t="shared" ca="1" si="50"/>
        <v>ВАКАНТ</v>
      </c>
      <c r="FB19" s="28">
        <f t="shared" ca="1" si="51"/>
        <v>0</v>
      </c>
      <c r="FC19" s="28">
        <f t="shared" ca="1" si="52"/>
        <v>0</v>
      </c>
      <c r="FD19" s="28">
        <f t="shared" ca="1" si="53"/>
        <v>0</v>
      </c>
      <c r="FE19" s="28">
        <f t="shared" ca="1" si="54"/>
        <v>12</v>
      </c>
      <c r="FF19">
        <f t="shared" si="55"/>
        <v>0</v>
      </c>
      <c r="FG19" s="531" t="s">
        <v>243</v>
      </c>
    </row>
    <row r="20" spans="1:163">
      <c r="A20" s="113"/>
      <c r="B20" s="113" t="str">
        <f t="shared" ca="1" si="0"/>
        <v>Штаб-сержант 3 категорії</v>
      </c>
      <c r="C20" s="113" t="str">
        <f t="shared" ca="1" si="1"/>
        <v>с-нт</v>
      </c>
      <c r="D20" s="113" t="str">
        <f t="shared" ca="1" si="2"/>
        <v>Наказенко-Івлева М.А.</v>
      </c>
      <c r="E20" s="113">
        <f t="shared" si="3"/>
        <v>0</v>
      </c>
      <c r="F20" s="115"/>
      <c r="G20" s="209">
        <f t="shared" si="78"/>
        <v>0</v>
      </c>
      <c r="H20" s="209">
        <f t="shared" si="79"/>
        <v>0</v>
      </c>
      <c r="I20" s="209">
        <f t="shared" si="80"/>
        <v>0</v>
      </c>
      <c r="J20" s="209">
        <f t="shared" si="82"/>
        <v>0</v>
      </c>
      <c r="K20" s="209">
        <f t="shared" si="83"/>
        <v>0</v>
      </c>
      <c r="L20" s="209">
        <f t="shared" si="84"/>
        <v>0</v>
      </c>
      <c r="M20" s="209">
        <f t="shared" si="85"/>
        <v>0</v>
      </c>
      <c r="N20" s="209">
        <f t="shared" si="86"/>
        <v>0</v>
      </c>
      <c r="O20" s="209">
        <f t="shared" si="97"/>
        <v>0</v>
      </c>
      <c r="P20" s="211">
        <f t="shared" si="87"/>
        <v>0</v>
      </c>
      <c r="Q20" s="209">
        <f t="shared" si="88"/>
        <v>0</v>
      </c>
      <c r="R20" s="209">
        <f t="shared" si="89"/>
        <v>0</v>
      </c>
      <c r="S20" s="209">
        <f t="shared" si="90"/>
        <v>0</v>
      </c>
      <c r="T20" s="209">
        <f t="shared" si="91"/>
        <v>0</v>
      </c>
      <c r="U20" s="209">
        <f t="shared" si="92"/>
        <v>0</v>
      </c>
      <c r="V20" s="209">
        <f t="shared" si="93"/>
        <v>0</v>
      </c>
      <c r="W20" s="209">
        <f t="shared" ca="1" si="94"/>
        <v>0</v>
      </c>
      <c r="X20" s="209">
        <f t="shared" ca="1" si="95"/>
        <v>0</v>
      </c>
      <c r="Y20" s="209">
        <f t="shared" ca="1" si="96"/>
        <v>0</v>
      </c>
      <c r="Z20" s="210" t="str">
        <f t="shared" ca="1" si="6"/>
        <v xml:space="preserve">        </v>
      </c>
      <c r="AA20" s="185"/>
      <c r="AB20" s="185" t="str">
        <f t="shared" ca="1" si="7"/>
        <v>Штаб-сержант 3 категорії</v>
      </c>
      <c r="AC20" s="185" t="str">
        <f t="shared" ca="1" si="8"/>
        <v>с-нт</v>
      </c>
      <c r="AD20" s="185" t="str">
        <f t="shared" ca="1" si="56"/>
        <v>Наказенко-Івлева М.А.</v>
      </c>
      <c r="AE20" s="185"/>
      <c r="AF20" s="211"/>
      <c r="AG20" s="211"/>
      <c r="AH20" s="211"/>
      <c r="AI20" s="211"/>
      <c r="AJ20" s="211"/>
      <c r="AK20" s="211"/>
      <c r="AL20" s="211"/>
      <c r="AM20" s="211">
        <f t="shared" si="9"/>
        <v>0</v>
      </c>
      <c r="AN20" s="211"/>
      <c r="AO20" s="211"/>
      <c r="AP20" s="623">
        <f t="shared" si="10"/>
        <v>0</v>
      </c>
      <c r="AQ20" s="211">
        <f t="shared" si="57"/>
        <v>0</v>
      </c>
      <c r="AR20" s="211">
        <f t="shared" si="58"/>
        <v>0</v>
      </c>
      <c r="AS20" s="211"/>
      <c r="AT20" s="211">
        <f t="shared" si="11"/>
        <v>0</v>
      </c>
      <c r="AU20" s="358">
        <f t="shared" si="12"/>
        <v>0</v>
      </c>
      <c r="AV20" s="211">
        <f t="shared" si="13"/>
        <v>0</v>
      </c>
      <c r="AW20" s="211">
        <f t="shared" ca="1" si="14"/>
        <v>0</v>
      </c>
      <c r="AX20" s="211">
        <f t="shared" ca="1" si="98"/>
        <v>0</v>
      </c>
      <c r="AY20" s="211">
        <f t="shared" ca="1" si="16"/>
        <v>0</v>
      </c>
      <c r="AZ20" s="212">
        <f ca="1">IF(AND(AW20,AX20=0,AY20=0)=0,0,IF(AW20&gt;0,'На банк Приват'!$J$1,IF(AX20&gt;0,'На Укрсиб'!$J$1,0)))</f>
        <v>0</v>
      </c>
      <c r="BA20" s="191"/>
      <c r="BB20" s="191" t="str">
        <f t="shared" ca="1" si="17"/>
        <v>Штаб-сержант 3 категорії</v>
      </c>
      <c r="BC20" s="191" t="str">
        <f t="shared" ca="1" si="18"/>
        <v>с-нт</v>
      </c>
      <c r="BD20" s="191" t="str">
        <f t="shared" ca="1" si="59"/>
        <v>Наказенко-Івлева М.А.</v>
      </c>
      <c r="BE20" s="191"/>
      <c r="BF20" s="213"/>
      <c r="BG20" s="213"/>
      <c r="BH20" s="213"/>
      <c r="BI20" s="213"/>
      <c r="BJ20" s="213"/>
      <c r="BK20" s="213"/>
      <c r="BL20" s="213"/>
      <c r="BM20" s="213">
        <f t="shared" si="19"/>
        <v>0</v>
      </c>
      <c r="BN20" s="213"/>
      <c r="BO20" s="213"/>
      <c r="BP20" s="623">
        <f t="shared" si="20"/>
        <v>0</v>
      </c>
      <c r="BQ20" s="213">
        <f t="shared" si="60"/>
        <v>0</v>
      </c>
      <c r="BR20" s="213">
        <f t="shared" si="61"/>
        <v>0</v>
      </c>
      <c r="BS20" s="213"/>
      <c r="BT20" s="213">
        <f t="shared" si="21"/>
        <v>0</v>
      </c>
      <c r="BU20" s="362">
        <f t="shared" si="62"/>
        <v>0</v>
      </c>
      <c r="BV20" s="213">
        <f t="shared" si="22"/>
        <v>0</v>
      </c>
      <c r="BW20" s="213">
        <f t="shared" ca="1" si="23"/>
        <v>0</v>
      </c>
      <c r="BX20" s="213">
        <f t="shared" ca="1" si="63"/>
        <v>0</v>
      </c>
      <c r="BY20" s="213">
        <f t="shared" ca="1" si="24"/>
        <v>0</v>
      </c>
      <c r="BZ20" s="214">
        <f ca="1">IF(AND(BW20,BX20=0)=0,0,IF(BW20&gt;0,'На банк Приват'!$P$1,IF(BX20&gt;0,'На Укрсиб'!$P$1,0)))</f>
        <v>0</v>
      </c>
      <c r="CA20" s="198">
        <v>13</v>
      </c>
      <c r="CB20" s="198" t="str">
        <f t="shared" ca="1" si="25"/>
        <v>Штаб-сержант 3 категорії</v>
      </c>
      <c r="CC20" s="198" t="str">
        <f t="shared" ca="1" si="26"/>
        <v>с-нт</v>
      </c>
      <c r="CD20" s="198" t="str">
        <f t="shared" ca="1" si="64"/>
        <v>Наказенко-Івлева М.А.</v>
      </c>
      <c r="CE20" s="198"/>
      <c r="CF20" s="215"/>
      <c r="CG20" s="215"/>
      <c r="CH20" s="215"/>
      <c r="CI20" s="215"/>
      <c r="CJ20" s="215"/>
      <c r="CK20" s="215"/>
      <c r="CL20" s="215"/>
      <c r="CM20" s="215">
        <f t="shared" si="27"/>
        <v>0</v>
      </c>
      <c r="CN20" s="215"/>
      <c r="CO20" s="215"/>
      <c r="CP20" s="215">
        <f t="shared" si="28"/>
        <v>0</v>
      </c>
      <c r="CQ20" s="215">
        <f t="shared" si="65"/>
        <v>0</v>
      </c>
      <c r="CR20" s="215">
        <f t="shared" si="66"/>
        <v>0</v>
      </c>
      <c r="CS20" s="215"/>
      <c r="CT20" s="215">
        <f t="shared" si="29"/>
        <v>0</v>
      </c>
      <c r="CU20" s="369">
        <f t="shared" si="30"/>
        <v>0</v>
      </c>
      <c r="CV20" s="215">
        <f t="shared" si="31"/>
        <v>0</v>
      </c>
      <c r="CW20" s="215">
        <f t="shared" ca="1" si="32"/>
        <v>0</v>
      </c>
      <c r="CX20" s="215">
        <f t="shared" ca="1" si="67"/>
        <v>0</v>
      </c>
      <c r="CY20" s="215">
        <f t="shared" ca="1" si="33"/>
        <v>0</v>
      </c>
      <c r="CZ20" s="216">
        <f ca="1">IF(AND(CW20,CX20=0)=0,0,IF(CW20&gt;0,'На банк Приват'!$V$1,IF(CX20&gt;0,'На Укрсиб'!$V$1,0)))</f>
        <v>0</v>
      </c>
      <c r="DA20" s="204"/>
      <c r="DB20" s="204" t="str">
        <f t="shared" ca="1" si="34"/>
        <v>Штаб-сержант 3 категорії</v>
      </c>
      <c r="DC20" s="204" t="str">
        <f t="shared" ca="1" si="35"/>
        <v>с-нт</v>
      </c>
      <c r="DD20" s="204" t="str">
        <f t="shared" ca="1" si="68"/>
        <v>Наказенко-Івлева М.А.</v>
      </c>
      <c r="DE20" s="204"/>
      <c r="DF20" s="217"/>
      <c r="DG20" s="217"/>
      <c r="DH20" s="217"/>
      <c r="DI20" s="217"/>
      <c r="DJ20" s="217"/>
      <c r="DK20" s="217"/>
      <c r="DL20" s="217"/>
      <c r="DM20" s="217">
        <f t="shared" si="36"/>
        <v>0</v>
      </c>
      <c r="DN20" s="217"/>
      <c r="DO20" s="217"/>
      <c r="DP20" s="763">
        <f t="shared" si="37"/>
        <v>0</v>
      </c>
      <c r="DQ20" s="217">
        <f t="shared" si="69"/>
        <v>0</v>
      </c>
      <c r="DR20" s="217">
        <f t="shared" si="70"/>
        <v>0</v>
      </c>
      <c r="DS20" s="217"/>
      <c r="DT20" s="217">
        <f t="shared" si="38"/>
        <v>0</v>
      </c>
      <c r="DU20" s="366">
        <f t="shared" si="71"/>
        <v>0</v>
      </c>
      <c r="DV20" s="217">
        <f t="shared" si="39"/>
        <v>0</v>
      </c>
      <c r="DW20" s="217">
        <f t="shared" ca="1" si="40"/>
        <v>0</v>
      </c>
      <c r="DX20" s="217">
        <f t="shared" ca="1" si="72"/>
        <v>0</v>
      </c>
      <c r="DY20" s="217">
        <f t="shared" ca="1" si="41"/>
        <v>0</v>
      </c>
      <c r="DZ20" s="218">
        <f ca="1">IF(AND(DW20,DX20=0)=0,0,IF(DW20&gt;0,'На банк Приват'!$AB$1,IF(DX20&gt;0,'На Укрсиб'!$V$1,0)))</f>
        <v>0</v>
      </c>
      <c r="EA20" s="207"/>
      <c r="EB20" s="207" t="str">
        <f t="shared" ca="1" si="42"/>
        <v>Штаб-сержант 3 категорії</v>
      </c>
      <c r="EC20" s="207" t="str">
        <f t="shared" ca="1" si="43"/>
        <v>с-нт</v>
      </c>
      <c r="ED20" s="207" t="str">
        <f t="shared" ca="1" si="73"/>
        <v>Наказенко-Івлева М.А.</v>
      </c>
      <c r="EE20" s="207"/>
      <c r="EF20" s="219"/>
      <c r="EG20" s="219"/>
      <c r="EH20" s="219"/>
      <c r="EI20" s="219"/>
      <c r="EJ20" s="219"/>
      <c r="EK20" s="219"/>
      <c r="EL20" s="219"/>
      <c r="EM20" s="219">
        <f t="shared" si="44"/>
        <v>0</v>
      </c>
      <c r="EN20" s="219"/>
      <c r="EO20" s="219"/>
      <c r="EP20" s="219">
        <f t="shared" si="45"/>
        <v>0</v>
      </c>
      <c r="EQ20" s="219">
        <f t="shared" si="74"/>
        <v>0</v>
      </c>
      <c r="ER20" s="219">
        <f t="shared" si="75"/>
        <v>0</v>
      </c>
      <c r="ES20" s="219"/>
      <c r="ET20" s="219">
        <f t="shared" si="46"/>
        <v>0</v>
      </c>
      <c r="EU20" s="363">
        <f t="shared" si="76"/>
        <v>0</v>
      </c>
      <c r="EV20" s="219">
        <f t="shared" si="47"/>
        <v>0</v>
      </c>
      <c r="EW20" s="219">
        <f t="shared" ca="1" si="48"/>
        <v>0</v>
      </c>
      <c r="EX20" s="219">
        <f t="shared" ca="1" si="77"/>
        <v>0</v>
      </c>
      <c r="EY20" s="219">
        <f t="shared" ca="1" si="49"/>
        <v>0</v>
      </c>
      <c r="EZ20" s="220">
        <f ca="1">IF(AND(EW20,EX20=0)=0,0,IF(EW20&gt;0,'На банк Приват'!$AH$1,IF(EX20&gt;0,'На Укрсиб'!$AH$1,0)))</f>
        <v>0</v>
      </c>
      <c r="FA20" s="28" t="str">
        <f t="shared" ca="1" si="50"/>
        <v>Наказенко-Івлева М.А.</v>
      </c>
      <c r="FB20" s="28" t="str">
        <f t="shared" ca="1" si="51"/>
        <v>Наказенко-Івлева</v>
      </c>
      <c r="FC20" s="28" t="str">
        <f t="shared" ca="1" si="52"/>
        <v>Марія</v>
      </c>
      <c r="FD20" s="28" t="str">
        <f t="shared" ca="1" si="53"/>
        <v>Артурівна</v>
      </c>
      <c r="FE20" s="28">
        <f t="shared" ca="1" si="54"/>
        <v>13</v>
      </c>
      <c r="FF20">
        <f t="shared" si="55"/>
        <v>0</v>
      </c>
      <c r="FG20" s="531" t="s">
        <v>631</v>
      </c>
    </row>
    <row r="21" spans="1:163">
      <c r="A21" s="113"/>
      <c r="B21" s="113" t="str">
        <f t="shared" ca="1" si="0"/>
        <v>Відповідальний виконавець</v>
      </c>
      <c r="C21" s="113" t="str">
        <f t="shared" ca="1" si="1"/>
        <v>ст. м-с</v>
      </c>
      <c r="D21" s="113" t="str">
        <f t="shared" ca="1" si="2"/>
        <v>Нанакєєва М.Б.</v>
      </c>
      <c r="E21" s="113">
        <f t="shared" si="3"/>
        <v>0</v>
      </c>
      <c r="F21" s="115"/>
      <c r="G21" s="209">
        <f t="shared" si="78"/>
        <v>0</v>
      </c>
      <c r="H21" s="209">
        <f t="shared" si="79"/>
        <v>0</v>
      </c>
      <c r="I21" s="209">
        <f t="shared" si="80"/>
        <v>0</v>
      </c>
      <c r="J21" s="209">
        <f t="shared" si="82"/>
        <v>0</v>
      </c>
      <c r="K21" s="209">
        <f t="shared" si="83"/>
        <v>0</v>
      </c>
      <c r="L21" s="209">
        <f t="shared" si="84"/>
        <v>0</v>
      </c>
      <c r="M21" s="209">
        <f t="shared" si="85"/>
        <v>0</v>
      </c>
      <c r="N21" s="209">
        <f t="shared" si="86"/>
        <v>0</v>
      </c>
      <c r="O21" s="209">
        <f t="shared" si="97"/>
        <v>0</v>
      </c>
      <c r="P21" s="211">
        <f t="shared" si="87"/>
        <v>0</v>
      </c>
      <c r="Q21" s="209">
        <f t="shared" si="88"/>
        <v>0</v>
      </c>
      <c r="R21" s="209">
        <f t="shared" si="89"/>
        <v>0</v>
      </c>
      <c r="S21" s="209">
        <f t="shared" si="90"/>
        <v>0</v>
      </c>
      <c r="T21" s="209">
        <f t="shared" si="91"/>
        <v>0</v>
      </c>
      <c r="U21" s="209">
        <f t="shared" si="92"/>
        <v>0</v>
      </c>
      <c r="V21" s="209">
        <f t="shared" si="93"/>
        <v>0</v>
      </c>
      <c r="W21" s="209">
        <f t="shared" ca="1" si="94"/>
        <v>0</v>
      </c>
      <c r="X21" s="209">
        <f t="shared" ca="1" si="95"/>
        <v>0</v>
      </c>
      <c r="Y21" s="209">
        <f t="shared" ca="1" si="96"/>
        <v>0</v>
      </c>
      <c r="Z21" s="210" t="str">
        <f t="shared" ca="1" si="6"/>
        <v xml:space="preserve">        </v>
      </c>
      <c r="AA21" s="185"/>
      <c r="AB21" s="185" t="str">
        <f t="shared" ca="1" si="7"/>
        <v>Відповідальний виконавець</v>
      </c>
      <c r="AC21" s="185" t="str">
        <f t="shared" ca="1" si="8"/>
        <v>ст. м-с</v>
      </c>
      <c r="AD21" s="185" t="str">
        <f t="shared" ca="1" si="56"/>
        <v>Нанакєєва М.Б.</v>
      </c>
      <c r="AE21" s="185"/>
      <c r="AF21" s="211"/>
      <c r="AG21" s="211"/>
      <c r="AH21" s="211"/>
      <c r="AI21" s="211"/>
      <c r="AJ21" s="211"/>
      <c r="AK21" s="211"/>
      <c r="AL21" s="211"/>
      <c r="AM21" s="211">
        <f t="shared" si="9"/>
        <v>0</v>
      </c>
      <c r="AN21" s="211"/>
      <c r="AO21" s="211"/>
      <c r="AP21" s="623">
        <f t="shared" si="10"/>
        <v>0</v>
      </c>
      <c r="AQ21" s="211">
        <f t="shared" si="57"/>
        <v>0</v>
      </c>
      <c r="AR21" s="211">
        <f t="shared" si="58"/>
        <v>0</v>
      </c>
      <c r="AS21" s="211"/>
      <c r="AT21" s="211">
        <f t="shared" si="11"/>
        <v>0</v>
      </c>
      <c r="AU21" s="358">
        <f t="shared" si="12"/>
        <v>0</v>
      </c>
      <c r="AV21" s="211">
        <f t="shared" si="13"/>
        <v>0</v>
      </c>
      <c r="AW21" s="211">
        <f t="shared" ca="1" si="14"/>
        <v>0</v>
      </c>
      <c r="AX21" s="211">
        <f t="shared" ca="1" si="98"/>
        <v>0</v>
      </c>
      <c r="AY21" s="211">
        <f t="shared" ca="1" si="16"/>
        <v>0</v>
      </c>
      <c r="AZ21" s="212">
        <f ca="1">IF(AND(AW21,AX21=0,AY21=0)=0,0,IF(AW21&gt;0,'На банк Приват'!$J$1,IF(AX21&gt;0,'На Укрсиб'!$J$1,0)))</f>
        <v>0</v>
      </c>
      <c r="BA21" s="191"/>
      <c r="BB21" s="191" t="str">
        <f t="shared" ca="1" si="17"/>
        <v>Відповідальний виконавець</v>
      </c>
      <c r="BC21" s="191" t="str">
        <f t="shared" ca="1" si="18"/>
        <v>ст. м-с</v>
      </c>
      <c r="BD21" s="191" t="str">
        <f t="shared" ca="1" si="59"/>
        <v>Нанакєєва М.Б.</v>
      </c>
      <c r="BE21" s="191"/>
      <c r="BF21" s="213"/>
      <c r="BG21" s="213"/>
      <c r="BH21" s="213"/>
      <c r="BI21" s="213"/>
      <c r="BJ21" s="213"/>
      <c r="BK21" s="213"/>
      <c r="BL21" s="213"/>
      <c r="BM21" s="213">
        <f t="shared" si="19"/>
        <v>0</v>
      </c>
      <c r="BN21" s="213"/>
      <c r="BO21" s="213"/>
      <c r="BP21" s="623">
        <f t="shared" si="20"/>
        <v>0</v>
      </c>
      <c r="BQ21" s="213">
        <f t="shared" si="60"/>
        <v>0</v>
      </c>
      <c r="BR21" s="213">
        <f t="shared" si="61"/>
        <v>0</v>
      </c>
      <c r="BS21" s="213"/>
      <c r="BT21" s="213">
        <f t="shared" si="21"/>
        <v>0</v>
      </c>
      <c r="BU21" s="362">
        <f t="shared" si="62"/>
        <v>0</v>
      </c>
      <c r="BV21" s="213">
        <f t="shared" si="22"/>
        <v>0</v>
      </c>
      <c r="BW21" s="213">
        <f t="shared" ca="1" si="23"/>
        <v>0</v>
      </c>
      <c r="BX21" s="213">
        <f t="shared" ca="1" si="63"/>
        <v>0</v>
      </c>
      <c r="BY21" s="213">
        <f t="shared" ca="1" si="24"/>
        <v>0</v>
      </c>
      <c r="BZ21" s="214">
        <f ca="1">IF(AND(BW21,BX21=0)=0,0,IF(BW21&gt;0,'На банк Приват'!$P$1,IF(BX21&gt;0,'На Укрсиб'!$P$1,0)))</f>
        <v>0</v>
      </c>
      <c r="CA21" s="198">
        <v>14</v>
      </c>
      <c r="CB21" s="198" t="str">
        <f t="shared" ca="1" si="25"/>
        <v>Відповідальний виконавець</v>
      </c>
      <c r="CC21" s="198" t="str">
        <f t="shared" ca="1" si="26"/>
        <v>ст. м-с</v>
      </c>
      <c r="CD21" s="198" t="str">
        <f t="shared" ca="1" si="64"/>
        <v>Нанакєєва М.Б.</v>
      </c>
      <c r="CE21" s="198"/>
      <c r="CF21" s="215"/>
      <c r="CG21" s="215"/>
      <c r="CH21" s="215"/>
      <c r="CI21" s="215"/>
      <c r="CJ21" s="215"/>
      <c r="CK21" s="215"/>
      <c r="CL21" s="215"/>
      <c r="CM21" s="215">
        <f t="shared" si="27"/>
        <v>0</v>
      </c>
      <c r="CN21" s="215"/>
      <c r="CO21" s="215"/>
      <c r="CP21" s="215">
        <f t="shared" si="28"/>
        <v>0</v>
      </c>
      <c r="CQ21" s="215">
        <f t="shared" si="65"/>
        <v>0</v>
      </c>
      <c r="CR21" s="215">
        <f t="shared" si="66"/>
        <v>0</v>
      </c>
      <c r="CS21" s="215"/>
      <c r="CT21" s="215">
        <f t="shared" si="29"/>
        <v>0</v>
      </c>
      <c r="CU21" s="369">
        <f t="shared" si="30"/>
        <v>0</v>
      </c>
      <c r="CV21" s="215">
        <f t="shared" si="31"/>
        <v>0</v>
      </c>
      <c r="CW21" s="215">
        <f t="shared" ca="1" si="32"/>
        <v>0</v>
      </c>
      <c r="CX21" s="215">
        <f t="shared" ca="1" si="67"/>
        <v>0</v>
      </c>
      <c r="CY21" s="215">
        <f t="shared" ca="1" si="33"/>
        <v>0</v>
      </c>
      <c r="CZ21" s="216">
        <f ca="1">IF(AND(CW21,CX21=0)=0,0,IF(CW21&gt;0,'На банк Приват'!$V$1,IF(CX21&gt;0,'На Укрсиб'!$V$1,0)))</f>
        <v>0</v>
      </c>
      <c r="DA21" s="204"/>
      <c r="DB21" s="204" t="str">
        <f t="shared" ca="1" si="34"/>
        <v>Відповідальний виконавець</v>
      </c>
      <c r="DC21" s="204" t="str">
        <f t="shared" ca="1" si="35"/>
        <v>ст. м-с</v>
      </c>
      <c r="DD21" s="204" t="str">
        <f t="shared" ca="1" si="68"/>
        <v>Нанакєєва М.Б.</v>
      </c>
      <c r="DE21" s="204"/>
      <c r="DF21" s="217"/>
      <c r="DG21" s="217"/>
      <c r="DH21" s="217"/>
      <c r="DI21" s="217"/>
      <c r="DJ21" s="217"/>
      <c r="DK21" s="217"/>
      <c r="DL21" s="217"/>
      <c r="DM21" s="217">
        <f t="shared" si="36"/>
        <v>0</v>
      </c>
      <c r="DN21" s="217"/>
      <c r="DO21" s="217"/>
      <c r="DP21" s="763">
        <f t="shared" si="37"/>
        <v>0</v>
      </c>
      <c r="DQ21" s="217">
        <f t="shared" si="69"/>
        <v>0</v>
      </c>
      <c r="DR21" s="217">
        <f t="shared" si="70"/>
        <v>0</v>
      </c>
      <c r="DS21" s="217"/>
      <c r="DT21" s="217">
        <f t="shared" si="38"/>
        <v>0</v>
      </c>
      <c r="DU21" s="366">
        <f t="shared" si="71"/>
        <v>0</v>
      </c>
      <c r="DV21" s="217">
        <f t="shared" si="39"/>
        <v>0</v>
      </c>
      <c r="DW21" s="217">
        <f t="shared" ca="1" si="40"/>
        <v>0</v>
      </c>
      <c r="DX21" s="217">
        <f t="shared" ca="1" si="72"/>
        <v>0</v>
      </c>
      <c r="DY21" s="217">
        <f t="shared" ca="1" si="41"/>
        <v>0</v>
      </c>
      <c r="DZ21" s="218">
        <f ca="1">IF(AND(DW21,DX21=0)=0,0,IF(DW21&gt;0,'На банк Приват'!$AB$1,IF(DX21&gt;0,'На Укрсиб'!$V$1,0)))</f>
        <v>0</v>
      </c>
      <c r="EA21" s="207"/>
      <c r="EB21" s="207" t="str">
        <f t="shared" ca="1" si="42"/>
        <v>Відповідальний виконавець</v>
      </c>
      <c r="EC21" s="207" t="str">
        <f t="shared" ca="1" si="43"/>
        <v>ст. м-с</v>
      </c>
      <c r="ED21" s="207" t="str">
        <f t="shared" ca="1" si="73"/>
        <v>Нанакєєва М.Б.</v>
      </c>
      <c r="EE21" s="207"/>
      <c r="EF21" s="219"/>
      <c r="EG21" s="219"/>
      <c r="EH21" s="219"/>
      <c r="EI21" s="219"/>
      <c r="EJ21" s="219"/>
      <c r="EK21" s="219"/>
      <c r="EL21" s="219"/>
      <c r="EM21" s="219">
        <f t="shared" si="44"/>
        <v>0</v>
      </c>
      <c r="EN21" s="219"/>
      <c r="EO21" s="219"/>
      <c r="EP21" s="219">
        <f t="shared" si="45"/>
        <v>0</v>
      </c>
      <c r="EQ21" s="219">
        <f t="shared" si="74"/>
        <v>0</v>
      </c>
      <c r="ER21" s="219">
        <f t="shared" si="75"/>
        <v>0</v>
      </c>
      <c r="ES21" s="219"/>
      <c r="ET21" s="219">
        <f t="shared" si="46"/>
        <v>0</v>
      </c>
      <c r="EU21" s="363">
        <f t="shared" si="76"/>
        <v>0</v>
      </c>
      <c r="EV21" s="219">
        <f t="shared" si="47"/>
        <v>0</v>
      </c>
      <c r="EW21" s="219">
        <f t="shared" ca="1" si="48"/>
        <v>0</v>
      </c>
      <c r="EX21" s="219">
        <f t="shared" ca="1" si="77"/>
        <v>0</v>
      </c>
      <c r="EY21" s="219">
        <f t="shared" ca="1" si="49"/>
        <v>0</v>
      </c>
      <c r="EZ21" s="220">
        <f ca="1">IF(AND(EW21,EX21=0)=0,0,IF(EW21&gt;0,'На банк Приват'!$AH$1,IF(EX21&gt;0,'На Укрсиб'!$AH$1,0)))</f>
        <v>0</v>
      </c>
      <c r="FA21" s="28" t="str">
        <f t="shared" ca="1" si="50"/>
        <v>Нанакєєва М.Б.</v>
      </c>
      <c r="FB21" s="28" t="str">
        <f t="shared" ca="1" si="51"/>
        <v>Нанакєєва</v>
      </c>
      <c r="FC21" s="28" t="str">
        <f t="shared" ca="1" si="52"/>
        <v>Марина</v>
      </c>
      <c r="FD21" s="28" t="str">
        <f t="shared" ca="1" si="53"/>
        <v>Базарбаївна</v>
      </c>
      <c r="FE21" s="28">
        <f t="shared" ca="1" si="54"/>
        <v>14</v>
      </c>
      <c r="FF21">
        <f t="shared" si="55"/>
        <v>0</v>
      </c>
      <c r="FG21" s="531"/>
    </row>
    <row r="22" spans="1:163">
      <c r="A22" s="113"/>
      <c r="B22" s="113">
        <f t="shared" ca="1" si="0"/>
        <v>0</v>
      </c>
      <c r="C22" s="113">
        <f t="shared" ca="1" si="1"/>
        <v>0</v>
      </c>
      <c r="D22" s="113" t="str">
        <f t="shared" ca="1" si="2"/>
        <v xml:space="preserve"> </v>
      </c>
      <c r="E22" s="113">
        <f t="shared" si="3"/>
        <v>0</v>
      </c>
      <c r="F22" s="115"/>
      <c r="G22" s="209">
        <f t="shared" si="78"/>
        <v>0</v>
      </c>
      <c r="H22" s="209">
        <f t="shared" si="79"/>
        <v>0</v>
      </c>
      <c r="I22" s="209">
        <f t="shared" si="80"/>
        <v>0</v>
      </c>
      <c r="J22" s="209">
        <f t="shared" si="82"/>
        <v>0</v>
      </c>
      <c r="K22" s="209">
        <f t="shared" si="83"/>
        <v>0</v>
      </c>
      <c r="L22" s="209">
        <f t="shared" si="84"/>
        <v>0</v>
      </c>
      <c r="M22" s="209">
        <f t="shared" si="85"/>
        <v>0</v>
      </c>
      <c r="N22" s="209">
        <f t="shared" si="86"/>
        <v>0</v>
      </c>
      <c r="O22" s="209">
        <f t="shared" si="97"/>
        <v>0</v>
      </c>
      <c r="P22" s="211">
        <f t="shared" si="87"/>
        <v>0</v>
      </c>
      <c r="Q22" s="209">
        <f t="shared" si="88"/>
        <v>0</v>
      </c>
      <c r="R22" s="209">
        <f t="shared" si="89"/>
        <v>0</v>
      </c>
      <c r="S22" s="209">
        <f t="shared" si="90"/>
        <v>0</v>
      </c>
      <c r="T22" s="209">
        <f t="shared" si="91"/>
        <v>0</v>
      </c>
      <c r="U22" s="209">
        <f t="shared" si="92"/>
        <v>0</v>
      </c>
      <c r="V22" s="209">
        <f t="shared" si="93"/>
        <v>0</v>
      </c>
      <c r="W22" s="209">
        <f t="shared" ca="1" si="94"/>
        <v>0</v>
      </c>
      <c r="X22" s="209">
        <f t="shared" ca="1" si="95"/>
        <v>0</v>
      </c>
      <c r="Y22" s="209">
        <f t="shared" ca="1" si="96"/>
        <v>0</v>
      </c>
      <c r="Z22" s="210" t="str">
        <f t="shared" ca="1" si="6"/>
        <v xml:space="preserve">        </v>
      </c>
      <c r="AA22" s="185"/>
      <c r="AB22" s="185">
        <f t="shared" ca="1" si="7"/>
        <v>0</v>
      </c>
      <c r="AC22" s="185">
        <f t="shared" ca="1" si="8"/>
        <v>0</v>
      </c>
      <c r="AD22" s="185" t="str">
        <f t="shared" ca="1" si="56"/>
        <v xml:space="preserve"> </v>
      </c>
      <c r="AE22" s="185"/>
      <c r="AF22" s="211"/>
      <c r="AG22" s="211"/>
      <c r="AH22" s="211"/>
      <c r="AI22" s="211"/>
      <c r="AJ22" s="211"/>
      <c r="AK22" s="211"/>
      <c r="AL22" s="211"/>
      <c r="AM22" s="211">
        <f t="shared" si="9"/>
        <v>0</v>
      </c>
      <c r="AN22" s="211"/>
      <c r="AO22" s="211"/>
      <c r="AP22" s="623">
        <f t="shared" si="10"/>
        <v>0</v>
      </c>
      <c r="AQ22" s="211">
        <f t="shared" si="57"/>
        <v>0</v>
      </c>
      <c r="AR22" s="211">
        <f t="shared" si="58"/>
        <v>0</v>
      </c>
      <c r="AS22" s="211"/>
      <c r="AT22" s="211">
        <f t="shared" si="11"/>
        <v>0</v>
      </c>
      <c r="AU22" s="358">
        <f t="shared" si="12"/>
        <v>0</v>
      </c>
      <c r="AV22" s="211">
        <f t="shared" si="13"/>
        <v>0</v>
      </c>
      <c r="AW22" s="211">
        <f t="shared" ca="1" si="14"/>
        <v>0</v>
      </c>
      <c r="AX22" s="211">
        <f t="shared" ca="1" si="98"/>
        <v>0</v>
      </c>
      <c r="AY22" s="211">
        <f t="shared" ca="1" si="16"/>
        <v>0</v>
      </c>
      <c r="AZ22" s="212">
        <f ca="1">IF(AND(AW22,AX22=0,AY22=0)=0,0,IF(AW22&gt;0,'На банк Приват'!$J$1,IF(AX22&gt;0,'На Укрсиб'!$J$1,0)))</f>
        <v>0</v>
      </c>
      <c r="BA22" s="191"/>
      <c r="BB22" s="191">
        <f t="shared" ca="1" si="17"/>
        <v>0</v>
      </c>
      <c r="BC22" s="191">
        <f t="shared" ca="1" si="18"/>
        <v>0</v>
      </c>
      <c r="BD22" s="191" t="str">
        <f t="shared" ca="1" si="59"/>
        <v xml:space="preserve"> </v>
      </c>
      <c r="BE22" s="191"/>
      <c r="BF22" s="213"/>
      <c r="BG22" s="213"/>
      <c r="BH22" s="213"/>
      <c r="BI22" s="213"/>
      <c r="BJ22" s="213"/>
      <c r="BK22" s="213"/>
      <c r="BL22" s="213"/>
      <c r="BM22" s="213">
        <f t="shared" si="19"/>
        <v>0</v>
      </c>
      <c r="BN22" s="213"/>
      <c r="BO22" s="213"/>
      <c r="BP22" s="623">
        <f t="shared" si="20"/>
        <v>0</v>
      </c>
      <c r="BQ22" s="213">
        <f t="shared" si="60"/>
        <v>0</v>
      </c>
      <c r="BR22" s="213">
        <f t="shared" si="61"/>
        <v>0</v>
      </c>
      <c r="BS22" s="213"/>
      <c r="BT22" s="213">
        <f t="shared" si="21"/>
        <v>0</v>
      </c>
      <c r="BU22" s="362">
        <f t="shared" si="62"/>
        <v>0</v>
      </c>
      <c r="BV22" s="213">
        <f t="shared" si="22"/>
        <v>0</v>
      </c>
      <c r="BW22" s="213">
        <f t="shared" ca="1" si="23"/>
        <v>0</v>
      </c>
      <c r="BX22" s="213">
        <f t="shared" ca="1" si="63"/>
        <v>0</v>
      </c>
      <c r="BY22" s="213">
        <f t="shared" ca="1" si="24"/>
        <v>0</v>
      </c>
      <c r="BZ22" s="214">
        <f ca="1">IF(AND(BW22,BX22=0)=0,0,IF(BW22&gt;0,'На банк Приват'!$P$1,IF(BX22&gt;0,'На Укрсиб'!$P$1,0)))</f>
        <v>0</v>
      </c>
      <c r="CA22" s="198">
        <v>15</v>
      </c>
      <c r="CB22" s="198">
        <f t="shared" ca="1" si="25"/>
        <v>0</v>
      </c>
      <c r="CC22" s="198">
        <f t="shared" ca="1" si="26"/>
        <v>0</v>
      </c>
      <c r="CD22" s="198" t="str">
        <f t="shared" ca="1" si="64"/>
        <v xml:space="preserve"> </v>
      </c>
      <c r="CE22" s="198"/>
      <c r="CF22" s="215"/>
      <c r="CG22" s="215"/>
      <c r="CH22" s="215"/>
      <c r="CI22" s="215"/>
      <c r="CJ22" s="215"/>
      <c r="CK22" s="215"/>
      <c r="CL22" s="215"/>
      <c r="CM22" s="215">
        <f t="shared" si="27"/>
        <v>0</v>
      </c>
      <c r="CN22" s="215"/>
      <c r="CO22" s="215"/>
      <c r="CP22" s="215">
        <f t="shared" si="28"/>
        <v>0</v>
      </c>
      <c r="CQ22" s="215">
        <f t="shared" si="65"/>
        <v>0</v>
      </c>
      <c r="CR22" s="215">
        <f t="shared" si="66"/>
        <v>0</v>
      </c>
      <c r="CS22" s="215"/>
      <c r="CT22" s="215">
        <f t="shared" si="29"/>
        <v>0</v>
      </c>
      <c r="CU22" s="369">
        <f t="shared" si="30"/>
        <v>0</v>
      </c>
      <c r="CV22" s="215">
        <f t="shared" si="31"/>
        <v>0</v>
      </c>
      <c r="CW22" s="215">
        <f t="shared" ca="1" si="32"/>
        <v>0</v>
      </c>
      <c r="CX22" s="215">
        <f t="shared" ca="1" si="67"/>
        <v>0</v>
      </c>
      <c r="CY22" s="215">
        <f t="shared" ca="1" si="33"/>
        <v>0</v>
      </c>
      <c r="CZ22" s="216">
        <f ca="1">IF(AND(CW22,CX22=0)=0,0,IF(CW22&gt;0,'На банк Приват'!$V$1,IF(CX22&gt;0,'На Укрсиб'!$V$1,0)))</f>
        <v>0</v>
      </c>
      <c r="DA22" s="204"/>
      <c r="DB22" s="204">
        <f t="shared" ca="1" si="34"/>
        <v>0</v>
      </c>
      <c r="DC22" s="204">
        <f t="shared" ca="1" si="35"/>
        <v>0</v>
      </c>
      <c r="DD22" s="204" t="str">
        <f t="shared" ca="1" si="68"/>
        <v xml:space="preserve"> </v>
      </c>
      <c r="DE22" s="204"/>
      <c r="DF22" s="217"/>
      <c r="DG22" s="217"/>
      <c r="DH22" s="217"/>
      <c r="DI22" s="217"/>
      <c r="DJ22" s="217"/>
      <c r="DK22" s="217"/>
      <c r="DL22" s="217"/>
      <c r="DM22" s="217">
        <f t="shared" si="36"/>
        <v>0</v>
      </c>
      <c r="DN22" s="217"/>
      <c r="DO22" s="217"/>
      <c r="DP22" s="763">
        <f t="shared" si="37"/>
        <v>0</v>
      </c>
      <c r="DQ22" s="217">
        <f t="shared" si="69"/>
        <v>0</v>
      </c>
      <c r="DR22" s="217">
        <f t="shared" si="70"/>
        <v>0</v>
      </c>
      <c r="DS22" s="217"/>
      <c r="DT22" s="217">
        <f t="shared" si="38"/>
        <v>0</v>
      </c>
      <c r="DU22" s="366">
        <f t="shared" si="71"/>
        <v>0</v>
      </c>
      <c r="DV22" s="217">
        <f t="shared" si="39"/>
        <v>0</v>
      </c>
      <c r="DW22" s="217">
        <f t="shared" ca="1" si="40"/>
        <v>0</v>
      </c>
      <c r="DX22" s="217">
        <f t="shared" ca="1" si="72"/>
        <v>0</v>
      </c>
      <c r="DY22" s="217">
        <f t="shared" ca="1" si="41"/>
        <v>0</v>
      </c>
      <c r="DZ22" s="218">
        <f ca="1">IF(AND(DW22,DX22=0)=0,0,IF(DW22&gt;0,'На банк Приват'!$AB$1,IF(DX22&gt;0,'На Укрсиб'!$V$1,0)))</f>
        <v>0</v>
      </c>
      <c r="EA22" s="207"/>
      <c r="EB22" s="207">
        <f t="shared" ca="1" si="42"/>
        <v>0</v>
      </c>
      <c r="EC22" s="207">
        <f t="shared" ca="1" si="43"/>
        <v>0</v>
      </c>
      <c r="ED22" s="207" t="str">
        <f t="shared" ca="1" si="73"/>
        <v xml:space="preserve"> </v>
      </c>
      <c r="EE22" s="207"/>
      <c r="EF22" s="219"/>
      <c r="EG22" s="219"/>
      <c r="EH22" s="219"/>
      <c r="EI22" s="219"/>
      <c r="EJ22" s="219"/>
      <c r="EK22" s="219"/>
      <c r="EL22" s="219"/>
      <c r="EM22" s="219">
        <f t="shared" si="44"/>
        <v>0</v>
      </c>
      <c r="EN22" s="219"/>
      <c r="EO22" s="219"/>
      <c r="EP22" s="219">
        <f t="shared" si="45"/>
        <v>0</v>
      </c>
      <c r="EQ22" s="219">
        <f t="shared" si="74"/>
        <v>0</v>
      </c>
      <c r="ER22" s="219">
        <f t="shared" si="75"/>
        <v>0</v>
      </c>
      <c r="ES22" s="219"/>
      <c r="ET22" s="219">
        <f t="shared" si="46"/>
        <v>0</v>
      </c>
      <c r="EU22" s="363">
        <f t="shared" si="76"/>
        <v>0</v>
      </c>
      <c r="EV22" s="219">
        <f t="shared" si="47"/>
        <v>0</v>
      </c>
      <c r="EW22" s="219">
        <f t="shared" ca="1" si="48"/>
        <v>0</v>
      </c>
      <c r="EX22" s="219">
        <f t="shared" ca="1" si="77"/>
        <v>0</v>
      </c>
      <c r="EY22" s="219">
        <f t="shared" ca="1" si="49"/>
        <v>0</v>
      </c>
      <c r="EZ22" s="220">
        <f ca="1">IF(AND(EW22,EX22=0)=0,0,IF(EW22&gt;0,'На банк Приват'!$AH$1,IF(EX22&gt;0,'На Укрсиб'!$AH$1,0)))</f>
        <v>0</v>
      </c>
      <c r="FA22" s="28" t="str">
        <f t="shared" ca="1" si="50"/>
        <v xml:space="preserve"> </v>
      </c>
      <c r="FB22" s="28">
        <f t="shared" ca="1" si="51"/>
        <v>0</v>
      </c>
      <c r="FC22" s="28">
        <f t="shared" ca="1" si="52"/>
        <v>0</v>
      </c>
      <c r="FD22" s="28">
        <f t="shared" ca="1" si="53"/>
        <v>0</v>
      </c>
      <c r="FE22" s="28">
        <f t="shared" ca="1" si="54"/>
        <v>0</v>
      </c>
      <c r="FF22">
        <f t="shared" si="55"/>
        <v>0</v>
      </c>
      <c r="FG22" s="531"/>
    </row>
    <row r="23" spans="1:163">
      <c r="A23" s="113"/>
      <c r="B23" s="113" t="str">
        <f t="shared" ca="1" si="0"/>
        <v>Помічнмк командира дивізіону -начальник служби</v>
      </c>
      <c r="C23" s="113" t="str">
        <f t="shared" ca="1" si="1"/>
        <v>л-т</v>
      </c>
      <c r="D23" s="113" t="str">
        <f t="shared" ca="1" si="2"/>
        <v>Черній Л.В.</v>
      </c>
      <c r="E23" s="113">
        <f t="shared" si="3"/>
        <v>0</v>
      </c>
      <c r="F23" s="115"/>
      <c r="G23" s="209">
        <f t="shared" si="78"/>
        <v>0</v>
      </c>
      <c r="H23" s="209">
        <f t="shared" si="79"/>
        <v>0</v>
      </c>
      <c r="I23" s="209">
        <f t="shared" si="80"/>
        <v>0</v>
      </c>
      <c r="J23" s="209">
        <f t="shared" si="82"/>
        <v>0</v>
      </c>
      <c r="K23" s="209">
        <f t="shared" si="83"/>
        <v>0</v>
      </c>
      <c r="L23" s="209">
        <f t="shared" si="84"/>
        <v>0</v>
      </c>
      <c r="M23" s="209">
        <f t="shared" si="85"/>
        <v>0</v>
      </c>
      <c r="N23" s="209">
        <f t="shared" si="86"/>
        <v>0</v>
      </c>
      <c r="O23" s="209">
        <f t="shared" si="97"/>
        <v>0</v>
      </c>
      <c r="P23" s="211">
        <f t="shared" si="87"/>
        <v>0</v>
      </c>
      <c r="Q23" s="209">
        <f t="shared" si="88"/>
        <v>0</v>
      </c>
      <c r="R23" s="209">
        <f t="shared" si="89"/>
        <v>0</v>
      </c>
      <c r="S23" s="209">
        <f t="shared" si="90"/>
        <v>0</v>
      </c>
      <c r="T23" s="209">
        <f t="shared" si="91"/>
        <v>0</v>
      </c>
      <c r="U23" s="209">
        <f t="shared" si="92"/>
        <v>0</v>
      </c>
      <c r="V23" s="209">
        <f t="shared" si="93"/>
        <v>0</v>
      </c>
      <c r="W23" s="209">
        <f t="shared" ca="1" si="94"/>
        <v>0</v>
      </c>
      <c r="X23" s="209">
        <f t="shared" ca="1" si="95"/>
        <v>0</v>
      </c>
      <c r="Y23" s="209">
        <f t="shared" ca="1" si="96"/>
        <v>0</v>
      </c>
      <c r="Z23" s="210" t="str">
        <f t="shared" ca="1" si="6"/>
        <v xml:space="preserve">        </v>
      </c>
      <c r="AA23" s="185"/>
      <c r="AB23" s="185" t="str">
        <f t="shared" ca="1" si="7"/>
        <v>Помічнмк командира дивізіону -начальник служби</v>
      </c>
      <c r="AC23" s="185" t="str">
        <f t="shared" ca="1" si="8"/>
        <v>л-т</v>
      </c>
      <c r="AD23" s="185" t="str">
        <f t="shared" ca="1" si="56"/>
        <v>Черній Л.В.</v>
      </c>
      <c r="AE23" s="185"/>
      <c r="AF23" s="211"/>
      <c r="AG23" s="211"/>
      <c r="AH23" s="211"/>
      <c r="AI23" s="211"/>
      <c r="AJ23" s="211"/>
      <c r="AK23" s="211"/>
      <c r="AL23" s="211"/>
      <c r="AM23" s="211">
        <f t="shared" si="9"/>
        <v>0</v>
      </c>
      <c r="AN23" s="211"/>
      <c r="AO23" s="211"/>
      <c r="AP23" s="623">
        <f t="shared" si="10"/>
        <v>0</v>
      </c>
      <c r="AQ23" s="211">
        <f t="shared" si="57"/>
        <v>0</v>
      </c>
      <c r="AR23" s="211">
        <f t="shared" si="58"/>
        <v>0</v>
      </c>
      <c r="AS23" s="211"/>
      <c r="AT23" s="211">
        <f t="shared" si="11"/>
        <v>0</v>
      </c>
      <c r="AU23" s="358">
        <f t="shared" si="12"/>
        <v>0</v>
      </c>
      <c r="AV23" s="211">
        <f t="shared" si="13"/>
        <v>0</v>
      </c>
      <c r="AW23" s="211">
        <f t="shared" ca="1" si="14"/>
        <v>0</v>
      </c>
      <c r="AX23" s="211">
        <f t="shared" ca="1" si="98"/>
        <v>0</v>
      </c>
      <c r="AY23" s="211">
        <f t="shared" ca="1" si="16"/>
        <v>0</v>
      </c>
      <c r="AZ23" s="212">
        <f ca="1">IF(AND(AW23,AX23=0,AY23=0)=0,0,IF(AW23&gt;0,'На банк Приват'!$J$1,IF(AX23&gt;0,'На Укрсиб'!$J$1,0)))</f>
        <v>0</v>
      </c>
      <c r="BA23" s="191"/>
      <c r="BB23" s="191" t="str">
        <f t="shared" ca="1" si="17"/>
        <v>Помічнмк командира дивізіону -начальник служби</v>
      </c>
      <c r="BC23" s="191" t="str">
        <f t="shared" ca="1" si="18"/>
        <v>л-т</v>
      </c>
      <c r="BD23" s="191" t="str">
        <f t="shared" ca="1" si="59"/>
        <v>Черній Л.В.</v>
      </c>
      <c r="BE23" s="191"/>
      <c r="BF23" s="213"/>
      <c r="BG23" s="213"/>
      <c r="BH23" s="213"/>
      <c r="BI23" s="213"/>
      <c r="BJ23" s="213"/>
      <c r="BK23" s="213"/>
      <c r="BL23" s="213"/>
      <c r="BM23" s="213">
        <f t="shared" si="19"/>
        <v>0</v>
      </c>
      <c r="BN23" s="213"/>
      <c r="BO23" s="213"/>
      <c r="BP23" s="623">
        <f t="shared" si="20"/>
        <v>0</v>
      </c>
      <c r="BQ23" s="213">
        <f t="shared" si="60"/>
        <v>0</v>
      </c>
      <c r="BR23" s="213">
        <f t="shared" si="61"/>
        <v>0</v>
      </c>
      <c r="BS23" s="213"/>
      <c r="BT23" s="213">
        <f t="shared" si="21"/>
        <v>0</v>
      </c>
      <c r="BU23" s="362">
        <f t="shared" si="62"/>
        <v>0</v>
      </c>
      <c r="BV23" s="213">
        <f t="shared" si="22"/>
        <v>0</v>
      </c>
      <c r="BW23" s="213">
        <f t="shared" ca="1" si="23"/>
        <v>0</v>
      </c>
      <c r="BX23" s="213">
        <f t="shared" ca="1" si="63"/>
        <v>0</v>
      </c>
      <c r="BY23" s="213">
        <f t="shared" ca="1" si="24"/>
        <v>0</v>
      </c>
      <c r="BZ23" s="214">
        <f ca="1">IF(AND(BW23,BX23=0)=0,0,IF(BW23&gt;0,'На банк Приват'!$P$1,IF(BX23&gt;0,'На Укрсиб'!$P$1,0)))</f>
        <v>0</v>
      </c>
      <c r="CA23" s="198">
        <v>16</v>
      </c>
      <c r="CB23" s="198" t="str">
        <f t="shared" ca="1" si="25"/>
        <v>Помічнмк командира дивізіону -начальник служби</v>
      </c>
      <c r="CC23" s="198" t="str">
        <f t="shared" ca="1" si="26"/>
        <v>л-т</v>
      </c>
      <c r="CD23" s="198" t="str">
        <f t="shared" ca="1" si="64"/>
        <v>Черній Л.В.</v>
      </c>
      <c r="CE23" s="198"/>
      <c r="CF23" s="215"/>
      <c r="CG23" s="215"/>
      <c r="CH23" s="215"/>
      <c r="CI23" s="215"/>
      <c r="CJ23" s="215"/>
      <c r="CK23" s="215"/>
      <c r="CL23" s="215"/>
      <c r="CM23" s="215">
        <f t="shared" si="27"/>
        <v>0</v>
      </c>
      <c r="CN23" s="215"/>
      <c r="CO23" s="215"/>
      <c r="CP23" s="215">
        <f t="shared" si="28"/>
        <v>0</v>
      </c>
      <c r="CQ23" s="215">
        <f t="shared" si="65"/>
        <v>0</v>
      </c>
      <c r="CR23" s="215">
        <f t="shared" si="66"/>
        <v>0</v>
      </c>
      <c r="CS23" s="215"/>
      <c r="CT23" s="215">
        <f t="shared" si="29"/>
        <v>0</v>
      </c>
      <c r="CU23" s="369">
        <f t="shared" si="30"/>
        <v>0</v>
      </c>
      <c r="CV23" s="215">
        <f t="shared" si="31"/>
        <v>0</v>
      </c>
      <c r="CW23" s="215">
        <f t="shared" ca="1" si="32"/>
        <v>0</v>
      </c>
      <c r="CX23" s="215">
        <f t="shared" ca="1" si="67"/>
        <v>0</v>
      </c>
      <c r="CY23" s="215">
        <f t="shared" ca="1" si="33"/>
        <v>0</v>
      </c>
      <c r="CZ23" s="216">
        <f ca="1">IF(AND(CW23,CX23=0)=0,0,IF(CW23&gt;0,'На банк Приват'!$V$1,IF(CX23&gt;0,'На Укрсиб'!$V$1,0)))</f>
        <v>0</v>
      </c>
      <c r="DA23" s="204"/>
      <c r="DB23" s="204" t="str">
        <f t="shared" ca="1" si="34"/>
        <v>Помічнмк командира дивізіону -начальник служби</v>
      </c>
      <c r="DC23" s="204" t="str">
        <f t="shared" ca="1" si="35"/>
        <v>л-т</v>
      </c>
      <c r="DD23" s="204" t="str">
        <f t="shared" ca="1" si="68"/>
        <v>Черній Л.В.</v>
      </c>
      <c r="DE23" s="204"/>
      <c r="DF23" s="217"/>
      <c r="DG23" s="217"/>
      <c r="DH23" s="217"/>
      <c r="DI23" s="217"/>
      <c r="DJ23" s="217"/>
      <c r="DK23" s="217"/>
      <c r="DL23" s="217"/>
      <c r="DM23" s="217">
        <f t="shared" si="36"/>
        <v>0</v>
      </c>
      <c r="DN23" s="217"/>
      <c r="DO23" s="217"/>
      <c r="DP23" s="763">
        <f t="shared" si="37"/>
        <v>0</v>
      </c>
      <c r="DQ23" s="217">
        <f t="shared" si="69"/>
        <v>0</v>
      </c>
      <c r="DR23" s="217">
        <f t="shared" si="70"/>
        <v>0</v>
      </c>
      <c r="DS23" s="217"/>
      <c r="DT23" s="217">
        <f t="shared" si="38"/>
        <v>0</v>
      </c>
      <c r="DU23" s="366">
        <f t="shared" si="71"/>
        <v>0</v>
      </c>
      <c r="DV23" s="217">
        <f t="shared" si="39"/>
        <v>0</v>
      </c>
      <c r="DW23" s="217">
        <f t="shared" ca="1" si="40"/>
        <v>0</v>
      </c>
      <c r="DX23" s="217">
        <f t="shared" ca="1" si="72"/>
        <v>0</v>
      </c>
      <c r="DY23" s="217">
        <f t="shared" ca="1" si="41"/>
        <v>0</v>
      </c>
      <c r="DZ23" s="218">
        <f ca="1">IF(AND(DW23,DX23=0)=0,0,IF(DW23&gt;0,'На банк Приват'!$AB$1,IF(DX23&gt;0,'На Укрсиб'!$V$1,0)))</f>
        <v>0</v>
      </c>
      <c r="EA23" s="207"/>
      <c r="EB23" s="207" t="str">
        <f t="shared" ca="1" si="42"/>
        <v>Помічнмк командира дивізіону -начальник служби</v>
      </c>
      <c r="EC23" s="207" t="str">
        <f t="shared" ca="1" si="43"/>
        <v>л-т</v>
      </c>
      <c r="ED23" s="207" t="str">
        <f t="shared" ca="1" si="73"/>
        <v>Черній Л.В.</v>
      </c>
      <c r="EE23" s="207"/>
      <c r="EF23" s="219"/>
      <c r="EG23" s="219"/>
      <c r="EH23" s="219"/>
      <c r="EI23" s="219"/>
      <c r="EJ23" s="219"/>
      <c r="EK23" s="219"/>
      <c r="EL23" s="219"/>
      <c r="EM23" s="219">
        <f t="shared" si="44"/>
        <v>0</v>
      </c>
      <c r="EN23" s="219"/>
      <c r="EO23" s="219"/>
      <c r="EP23" s="219">
        <f t="shared" si="45"/>
        <v>0</v>
      </c>
      <c r="EQ23" s="219">
        <f t="shared" si="74"/>
        <v>0</v>
      </c>
      <c r="ER23" s="219">
        <f t="shared" si="75"/>
        <v>0</v>
      </c>
      <c r="ES23" s="219"/>
      <c r="ET23" s="219">
        <f t="shared" si="46"/>
        <v>0</v>
      </c>
      <c r="EU23" s="363">
        <f t="shared" si="76"/>
        <v>0</v>
      </c>
      <c r="EV23" s="219">
        <f t="shared" si="47"/>
        <v>0</v>
      </c>
      <c r="EW23" s="219">
        <f t="shared" ca="1" si="48"/>
        <v>0</v>
      </c>
      <c r="EX23" s="219">
        <f t="shared" ca="1" si="77"/>
        <v>0</v>
      </c>
      <c r="EY23" s="219">
        <f t="shared" ca="1" si="49"/>
        <v>0</v>
      </c>
      <c r="EZ23" s="220">
        <f ca="1">IF(AND(EW23,EX23=0)=0,0,IF(EW23&gt;0,'На банк Приват'!$AH$1,IF(EX23&gt;0,'На Укрсиб'!$AH$1,0)))</f>
        <v>0</v>
      </c>
      <c r="FA23" s="28" t="str">
        <f t="shared" ca="1" si="50"/>
        <v>Черній Л.В.</v>
      </c>
      <c r="FB23" s="28" t="str">
        <f t="shared" ca="1" si="51"/>
        <v>Черній</v>
      </c>
      <c r="FC23" s="28" t="str">
        <f t="shared" ca="1" si="52"/>
        <v>Лариса</v>
      </c>
      <c r="FD23" s="28" t="str">
        <f t="shared" ca="1" si="53"/>
        <v>Валентинівна</v>
      </c>
      <c r="FE23" s="28">
        <f t="shared" ca="1" si="54"/>
        <v>16</v>
      </c>
      <c r="FF23">
        <f t="shared" si="55"/>
        <v>0</v>
      </c>
      <c r="FG23" s="531" t="s">
        <v>627</v>
      </c>
    </row>
    <row r="24" spans="1:163">
      <c r="A24" s="113"/>
      <c r="B24" s="113" t="str">
        <f t="shared" ca="1" si="0"/>
        <v>Спеціаліст - оператор</v>
      </c>
      <c r="C24" s="113" t="str">
        <f t="shared" ca="1" si="1"/>
        <v>сол-т</v>
      </c>
      <c r="D24" s="113" t="str">
        <f t="shared" ca="1" si="2"/>
        <v>Сухина Т.М.</v>
      </c>
      <c r="E24" s="113">
        <f t="shared" si="3"/>
        <v>0</v>
      </c>
      <c r="F24" s="115"/>
      <c r="G24" s="209">
        <f t="shared" si="78"/>
        <v>0</v>
      </c>
      <c r="H24" s="209">
        <f t="shared" si="79"/>
        <v>0</v>
      </c>
      <c r="I24" s="209">
        <f t="shared" si="80"/>
        <v>0</v>
      </c>
      <c r="J24" s="209">
        <f t="shared" si="82"/>
        <v>0</v>
      </c>
      <c r="K24" s="209">
        <f t="shared" si="83"/>
        <v>0</v>
      </c>
      <c r="L24" s="209">
        <f t="shared" si="84"/>
        <v>0</v>
      </c>
      <c r="M24" s="209">
        <f t="shared" si="85"/>
        <v>0</v>
      </c>
      <c r="N24" s="209">
        <f t="shared" si="86"/>
        <v>0</v>
      </c>
      <c r="O24" s="209">
        <f t="shared" si="97"/>
        <v>0</v>
      </c>
      <c r="P24" s="211">
        <f t="shared" si="87"/>
        <v>0</v>
      </c>
      <c r="Q24" s="209">
        <f t="shared" si="88"/>
        <v>0</v>
      </c>
      <c r="R24" s="209">
        <f t="shared" si="89"/>
        <v>0</v>
      </c>
      <c r="S24" s="209">
        <f t="shared" si="90"/>
        <v>0</v>
      </c>
      <c r="T24" s="209">
        <f t="shared" si="91"/>
        <v>0</v>
      </c>
      <c r="U24" s="209">
        <f t="shared" si="92"/>
        <v>0</v>
      </c>
      <c r="V24" s="209">
        <f t="shared" si="93"/>
        <v>0</v>
      </c>
      <c r="W24" s="209">
        <f t="shared" ca="1" si="94"/>
        <v>0</v>
      </c>
      <c r="X24" s="209">
        <f t="shared" ca="1" si="95"/>
        <v>0</v>
      </c>
      <c r="Y24" s="209">
        <f t="shared" ca="1" si="96"/>
        <v>0</v>
      </c>
      <c r="Z24" s="210" t="str">
        <f t="shared" ca="1" si="6"/>
        <v xml:space="preserve">        </v>
      </c>
      <c r="AA24" s="185"/>
      <c r="AB24" s="185" t="str">
        <f t="shared" ca="1" si="7"/>
        <v>Спеціаліст - оператор</v>
      </c>
      <c r="AC24" s="185" t="str">
        <f t="shared" ca="1" si="8"/>
        <v>сол-т</v>
      </c>
      <c r="AD24" s="185" t="str">
        <f t="shared" ca="1" si="56"/>
        <v>Сухина Т.М.</v>
      </c>
      <c r="AE24" s="185"/>
      <c r="AF24" s="211"/>
      <c r="AG24" s="211"/>
      <c r="AH24" s="211"/>
      <c r="AI24" s="211"/>
      <c r="AJ24" s="211"/>
      <c r="AK24" s="211"/>
      <c r="AL24" s="211"/>
      <c r="AM24" s="211">
        <f t="shared" si="9"/>
        <v>0</v>
      </c>
      <c r="AN24" s="211"/>
      <c r="AO24" s="211"/>
      <c r="AP24" s="623">
        <f t="shared" si="10"/>
        <v>0</v>
      </c>
      <c r="AQ24" s="211">
        <f t="shared" si="57"/>
        <v>0</v>
      </c>
      <c r="AR24" s="211">
        <f t="shared" si="58"/>
        <v>0</v>
      </c>
      <c r="AS24" s="211"/>
      <c r="AT24" s="211">
        <f t="shared" si="11"/>
        <v>0</v>
      </c>
      <c r="AU24" s="358">
        <f t="shared" si="12"/>
        <v>0</v>
      </c>
      <c r="AV24" s="211">
        <f t="shared" si="13"/>
        <v>0</v>
      </c>
      <c r="AW24" s="211">
        <f t="shared" ca="1" si="14"/>
        <v>0</v>
      </c>
      <c r="AX24" s="211">
        <f t="shared" ca="1" si="98"/>
        <v>0</v>
      </c>
      <c r="AY24" s="211">
        <f t="shared" ca="1" si="16"/>
        <v>0</v>
      </c>
      <c r="AZ24" s="212">
        <f ca="1">IF(AND(AW24,AX24=0,AY24=0)=0,0,IF(AW24&gt;0,'На банк Приват'!$J$1,IF(AX24&gt;0,'На Укрсиб'!J17,0)))</f>
        <v>0</v>
      </c>
      <c r="BA24" s="191"/>
      <c r="BB24" s="191" t="str">
        <f t="shared" ca="1" si="17"/>
        <v>Спеціаліст - оператор</v>
      </c>
      <c r="BC24" s="191" t="str">
        <f t="shared" ca="1" si="18"/>
        <v>сол-т</v>
      </c>
      <c r="BD24" s="191" t="str">
        <f t="shared" ca="1" si="59"/>
        <v>Сухина Т.М.</v>
      </c>
      <c r="BE24" s="191"/>
      <c r="BF24" s="213"/>
      <c r="BG24" s="213"/>
      <c r="BH24" s="213"/>
      <c r="BI24" s="213"/>
      <c r="BJ24" s="213"/>
      <c r="BK24" s="213"/>
      <c r="BL24" s="213"/>
      <c r="BM24" s="213">
        <f t="shared" si="19"/>
        <v>0</v>
      </c>
      <c r="BN24" s="213"/>
      <c r="BO24" s="213"/>
      <c r="BP24" s="623">
        <f t="shared" si="20"/>
        <v>0</v>
      </c>
      <c r="BQ24" s="213">
        <f t="shared" si="60"/>
        <v>0</v>
      </c>
      <c r="BR24" s="213">
        <f t="shared" si="61"/>
        <v>0</v>
      </c>
      <c r="BS24" s="213"/>
      <c r="BT24" s="213">
        <f t="shared" si="21"/>
        <v>0</v>
      </c>
      <c r="BU24" s="362">
        <f t="shared" si="62"/>
        <v>0</v>
      </c>
      <c r="BV24" s="213">
        <f t="shared" si="22"/>
        <v>0</v>
      </c>
      <c r="BW24" s="213">
        <f t="shared" ca="1" si="23"/>
        <v>0</v>
      </c>
      <c r="BX24" s="213">
        <f t="shared" ca="1" si="63"/>
        <v>0</v>
      </c>
      <c r="BY24" s="213">
        <f t="shared" ca="1" si="24"/>
        <v>0</v>
      </c>
      <c r="BZ24" s="214">
        <f ca="1">IF(AND(BW24,BX24=0)=0,0,IF(BW24&gt;0,'На банк Приват'!$P$1,IF(BX24&gt;0,'На Укрсиб'!$P$1,0)))</f>
        <v>0</v>
      </c>
      <c r="CA24" s="198">
        <v>17</v>
      </c>
      <c r="CB24" s="198" t="str">
        <f t="shared" ca="1" si="25"/>
        <v>Спеціаліст - оператор</v>
      </c>
      <c r="CC24" s="198" t="str">
        <f t="shared" ca="1" si="26"/>
        <v>сол-т</v>
      </c>
      <c r="CD24" s="198" t="str">
        <f t="shared" ca="1" si="64"/>
        <v>Сухина Т.М.</v>
      </c>
      <c r="CE24" s="198"/>
      <c r="CF24" s="215"/>
      <c r="CG24" s="215"/>
      <c r="CH24" s="215"/>
      <c r="CI24" s="215"/>
      <c r="CJ24" s="215"/>
      <c r="CK24" s="215"/>
      <c r="CL24" s="215"/>
      <c r="CM24" s="215">
        <f t="shared" si="27"/>
        <v>0</v>
      </c>
      <c r="CN24" s="215"/>
      <c r="CO24" s="215"/>
      <c r="CP24" s="215">
        <f t="shared" si="28"/>
        <v>0</v>
      </c>
      <c r="CQ24" s="215">
        <f t="shared" si="65"/>
        <v>0</v>
      </c>
      <c r="CR24" s="215">
        <f t="shared" si="66"/>
        <v>0</v>
      </c>
      <c r="CS24" s="215"/>
      <c r="CT24" s="215">
        <f t="shared" si="29"/>
        <v>0</v>
      </c>
      <c r="CU24" s="369">
        <f t="shared" si="30"/>
        <v>0</v>
      </c>
      <c r="CV24" s="215">
        <f t="shared" si="31"/>
        <v>0</v>
      </c>
      <c r="CW24" s="215">
        <f t="shared" ca="1" si="32"/>
        <v>0</v>
      </c>
      <c r="CX24" s="215">
        <f t="shared" ca="1" si="67"/>
        <v>0</v>
      </c>
      <c r="CY24" s="215">
        <f t="shared" ca="1" si="33"/>
        <v>0</v>
      </c>
      <c r="CZ24" s="216">
        <f ca="1">IF(AND(CW24,CX24=0)=0,0,IF(CW24&gt;0,'На банк Приват'!$V$1,IF(CX24&gt;0,'На Укрсиб'!$V$1,0)))</f>
        <v>0</v>
      </c>
      <c r="DA24" s="204"/>
      <c r="DB24" s="204" t="str">
        <f t="shared" ca="1" si="34"/>
        <v>Спеціаліст - оператор</v>
      </c>
      <c r="DC24" s="204" t="str">
        <f t="shared" ca="1" si="35"/>
        <v>сол-т</v>
      </c>
      <c r="DD24" s="204" t="str">
        <f t="shared" ca="1" si="68"/>
        <v>Сухина Т.М.</v>
      </c>
      <c r="DE24" s="204"/>
      <c r="DF24" s="217"/>
      <c r="DG24" s="217"/>
      <c r="DH24" s="217"/>
      <c r="DI24" s="217"/>
      <c r="DJ24" s="217"/>
      <c r="DK24" s="217"/>
      <c r="DL24" s="217"/>
      <c r="DM24" s="217">
        <f t="shared" si="36"/>
        <v>0</v>
      </c>
      <c r="DN24" s="217"/>
      <c r="DO24" s="217"/>
      <c r="DP24" s="763">
        <f t="shared" si="37"/>
        <v>0</v>
      </c>
      <c r="DQ24" s="217">
        <f t="shared" si="69"/>
        <v>0</v>
      </c>
      <c r="DR24" s="217">
        <f t="shared" si="70"/>
        <v>0</v>
      </c>
      <c r="DS24" s="217"/>
      <c r="DT24" s="217">
        <f t="shared" si="38"/>
        <v>0</v>
      </c>
      <c r="DU24" s="366">
        <f t="shared" si="71"/>
        <v>0</v>
      </c>
      <c r="DV24" s="217">
        <f t="shared" si="39"/>
        <v>0</v>
      </c>
      <c r="DW24" s="217">
        <f t="shared" ca="1" si="40"/>
        <v>0</v>
      </c>
      <c r="DX24" s="217">
        <f t="shared" ca="1" si="72"/>
        <v>0</v>
      </c>
      <c r="DY24" s="217">
        <f t="shared" ca="1" si="41"/>
        <v>0</v>
      </c>
      <c r="DZ24" s="218">
        <f ca="1">IF(AND(DW24,DX24=0)=0,0,IF(DW24&gt;0,'На банк Приват'!$AB$1,IF(DX24&gt;0,'На Укрсиб'!$V$1,0)))</f>
        <v>0</v>
      </c>
      <c r="EA24" s="207"/>
      <c r="EB24" s="207" t="str">
        <f t="shared" ca="1" si="42"/>
        <v>Спеціаліст - оператор</v>
      </c>
      <c r="EC24" s="207" t="str">
        <f t="shared" ca="1" si="43"/>
        <v>сол-т</v>
      </c>
      <c r="ED24" s="207" t="str">
        <f t="shared" ca="1" si="73"/>
        <v>Сухина Т.М.</v>
      </c>
      <c r="EE24" s="207"/>
      <c r="EF24" s="219"/>
      <c r="EG24" s="219"/>
      <c r="EH24" s="219"/>
      <c r="EI24" s="219"/>
      <c r="EJ24" s="219"/>
      <c r="EK24" s="219"/>
      <c r="EL24" s="219"/>
      <c r="EM24" s="219">
        <f t="shared" si="44"/>
        <v>0</v>
      </c>
      <c r="EN24" s="219"/>
      <c r="EO24" s="219"/>
      <c r="EP24" s="219">
        <f t="shared" si="45"/>
        <v>0</v>
      </c>
      <c r="EQ24" s="219">
        <f t="shared" si="74"/>
        <v>0</v>
      </c>
      <c r="ER24" s="219">
        <f t="shared" si="75"/>
        <v>0</v>
      </c>
      <c r="ES24" s="219"/>
      <c r="ET24" s="219">
        <f t="shared" si="46"/>
        <v>0</v>
      </c>
      <c r="EU24" s="363">
        <f t="shared" si="76"/>
        <v>0</v>
      </c>
      <c r="EV24" s="219">
        <f t="shared" si="47"/>
        <v>0</v>
      </c>
      <c r="EW24" s="219">
        <f t="shared" ca="1" si="48"/>
        <v>0</v>
      </c>
      <c r="EX24" s="219">
        <f t="shared" ca="1" si="77"/>
        <v>0</v>
      </c>
      <c r="EY24" s="219">
        <f t="shared" ca="1" si="49"/>
        <v>0</v>
      </c>
      <c r="EZ24" s="220">
        <f ca="1">IF(AND(EW24,EX24=0)=0,0,IF(EW24&gt;0,'На банк Приват'!$AH$1,IF(EX24&gt;0,'На Укрсиб'!$AH$1,0)))</f>
        <v>0</v>
      </c>
      <c r="FA24" s="28" t="str">
        <f t="shared" ca="1" si="50"/>
        <v>Сухина Т.М.</v>
      </c>
      <c r="FB24" s="28" t="str">
        <f t="shared" ca="1" si="51"/>
        <v>Сухина</v>
      </c>
      <c r="FC24" s="28" t="str">
        <f t="shared" ca="1" si="52"/>
        <v>Тетяна</v>
      </c>
      <c r="FD24" s="28" t="str">
        <f t="shared" ca="1" si="53"/>
        <v>Михайлівна</v>
      </c>
      <c r="FE24" s="28">
        <f t="shared" ca="1" si="54"/>
        <v>17</v>
      </c>
      <c r="FF24">
        <f t="shared" si="55"/>
        <v>0</v>
      </c>
      <c r="FG24" s="531"/>
    </row>
    <row r="25" spans="1:163">
      <c r="A25" s="113"/>
      <c r="B25" s="113" t="str">
        <f t="shared" ca="1" si="0"/>
        <v>Водій-електрик -молодший спеціаліст</v>
      </c>
      <c r="C25" s="113" t="str">
        <f t="shared" ca="1" si="1"/>
        <v>ст. м-с</v>
      </c>
      <c r="D25" s="113" t="str">
        <f t="shared" ca="1" si="2"/>
        <v>Костецький С.Д.</v>
      </c>
      <c r="E25" s="113">
        <f t="shared" si="3"/>
        <v>0</v>
      </c>
      <c r="F25" s="115"/>
      <c r="G25" s="209">
        <f t="shared" si="78"/>
        <v>0</v>
      </c>
      <c r="H25" s="209">
        <f t="shared" si="79"/>
        <v>0</v>
      </c>
      <c r="I25" s="209">
        <f t="shared" si="80"/>
        <v>0</v>
      </c>
      <c r="J25" s="209">
        <f t="shared" si="82"/>
        <v>0</v>
      </c>
      <c r="K25" s="209">
        <f t="shared" si="83"/>
        <v>0</v>
      </c>
      <c r="L25" s="209">
        <f t="shared" si="84"/>
        <v>0</v>
      </c>
      <c r="M25" s="209">
        <f t="shared" si="85"/>
        <v>0</v>
      </c>
      <c r="N25" s="209">
        <f t="shared" si="86"/>
        <v>0</v>
      </c>
      <c r="O25" s="209">
        <f t="shared" si="97"/>
        <v>0</v>
      </c>
      <c r="P25" s="211">
        <f t="shared" si="87"/>
        <v>0</v>
      </c>
      <c r="Q25" s="209">
        <f t="shared" si="88"/>
        <v>0</v>
      </c>
      <c r="R25" s="209">
        <f t="shared" si="89"/>
        <v>0</v>
      </c>
      <c r="S25" s="209">
        <f t="shared" si="90"/>
        <v>0</v>
      </c>
      <c r="T25" s="209">
        <f t="shared" si="91"/>
        <v>0</v>
      </c>
      <c r="U25" s="209">
        <f t="shared" si="92"/>
        <v>0</v>
      </c>
      <c r="V25" s="209">
        <f t="shared" si="93"/>
        <v>0</v>
      </c>
      <c r="W25" s="209">
        <f t="shared" ca="1" si="94"/>
        <v>0</v>
      </c>
      <c r="X25" s="209">
        <f t="shared" ca="1" si="95"/>
        <v>0</v>
      </c>
      <c r="Y25" s="209">
        <f t="shared" ca="1" si="96"/>
        <v>0</v>
      </c>
      <c r="Z25" s="210" t="str">
        <f t="shared" ca="1" si="6"/>
        <v xml:space="preserve">        </v>
      </c>
      <c r="AA25" s="185"/>
      <c r="AB25" s="185" t="str">
        <f t="shared" ca="1" si="7"/>
        <v>Водій-електрик -молодший спеціаліст</v>
      </c>
      <c r="AC25" s="185" t="str">
        <f t="shared" ca="1" si="8"/>
        <v>ст. м-с</v>
      </c>
      <c r="AD25" s="185" t="str">
        <f t="shared" ca="1" si="56"/>
        <v>Костецький С.Д.</v>
      </c>
      <c r="AE25" s="185"/>
      <c r="AF25" s="211"/>
      <c r="AG25" s="211"/>
      <c r="AH25" s="211"/>
      <c r="AI25" s="211"/>
      <c r="AJ25" s="211"/>
      <c r="AK25" s="211"/>
      <c r="AL25" s="211"/>
      <c r="AM25" s="211">
        <f t="shared" si="9"/>
        <v>0</v>
      </c>
      <c r="AN25" s="211"/>
      <c r="AO25" s="211"/>
      <c r="AP25" s="623">
        <f t="shared" si="10"/>
        <v>0</v>
      </c>
      <c r="AQ25" s="211">
        <f t="shared" si="57"/>
        <v>0</v>
      </c>
      <c r="AR25" s="211">
        <f t="shared" si="58"/>
        <v>0</v>
      </c>
      <c r="AS25" s="211"/>
      <c r="AT25" s="211">
        <f t="shared" si="11"/>
        <v>0</v>
      </c>
      <c r="AU25" s="358">
        <f t="shared" si="12"/>
        <v>0</v>
      </c>
      <c r="AV25" s="211">
        <f t="shared" si="13"/>
        <v>0</v>
      </c>
      <c r="AW25" s="211">
        <f t="shared" ca="1" si="14"/>
        <v>0</v>
      </c>
      <c r="AX25" s="211">
        <f t="shared" ca="1" si="98"/>
        <v>0</v>
      </c>
      <c r="AY25" s="211">
        <f t="shared" ca="1" si="16"/>
        <v>0</v>
      </c>
      <c r="AZ25" s="212">
        <f ca="1">IF(AND(AW25,AX25=0,AY25=0)=0,0,IF(AW25&gt;0,'На банк Приват'!$J$1,IF(AX25&gt;0,'На Укрсиб'!$J$1,0)))</f>
        <v>0</v>
      </c>
      <c r="BA25" s="191"/>
      <c r="BB25" s="191" t="str">
        <f t="shared" ca="1" si="17"/>
        <v>Водій-електрик -молодший спеціаліст</v>
      </c>
      <c r="BC25" s="191" t="str">
        <f t="shared" ca="1" si="18"/>
        <v>ст. м-с</v>
      </c>
      <c r="BD25" s="191" t="str">
        <f t="shared" ca="1" si="59"/>
        <v>Костецький С.Д.</v>
      </c>
      <c r="BE25" s="191"/>
      <c r="BF25" s="213"/>
      <c r="BG25" s="213"/>
      <c r="BH25" s="213"/>
      <c r="BI25" s="213"/>
      <c r="BJ25" s="213"/>
      <c r="BK25" s="213"/>
      <c r="BL25" s="213"/>
      <c r="BM25" s="213">
        <f t="shared" si="19"/>
        <v>0</v>
      </c>
      <c r="BN25" s="213"/>
      <c r="BO25" s="213"/>
      <c r="BP25" s="623">
        <f t="shared" si="20"/>
        <v>0</v>
      </c>
      <c r="BQ25" s="213">
        <f t="shared" si="60"/>
        <v>0</v>
      </c>
      <c r="BR25" s="213">
        <f t="shared" si="61"/>
        <v>0</v>
      </c>
      <c r="BS25" s="213"/>
      <c r="BT25" s="213">
        <f t="shared" si="21"/>
        <v>0</v>
      </c>
      <c r="BU25" s="362">
        <f t="shared" si="62"/>
        <v>0</v>
      </c>
      <c r="BV25" s="213">
        <f t="shared" si="22"/>
        <v>0</v>
      </c>
      <c r="BW25" s="213">
        <f t="shared" ca="1" si="23"/>
        <v>0</v>
      </c>
      <c r="BX25" s="213">
        <f t="shared" ca="1" si="63"/>
        <v>0</v>
      </c>
      <c r="BY25" s="213">
        <f t="shared" ca="1" si="24"/>
        <v>0</v>
      </c>
      <c r="BZ25" s="214">
        <f ca="1">IF(AND(BW25,BX25=0)=0,0,IF(BW25&gt;0,'На банк Приват'!$P$1,IF(BX25&gt;0,'На Укрсиб'!$P$1,0)))</f>
        <v>0</v>
      </c>
      <c r="CA25" s="198">
        <v>18</v>
      </c>
      <c r="CB25" s="198" t="str">
        <f t="shared" ca="1" si="25"/>
        <v>Водій-електрик -молодший спеціаліст</v>
      </c>
      <c r="CC25" s="198" t="str">
        <f t="shared" ca="1" si="26"/>
        <v>ст. м-с</v>
      </c>
      <c r="CD25" s="198" t="str">
        <f t="shared" ca="1" si="64"/>
        <v>Костецький С.Д.</v>
      </c>
      <c r="CE25" s="198"/>
      <c r="CF25" s="215"/>
      <c r="CG25" s="215"/>
      <c r="CH25" s="215"/>
      <c r="CI25" s="215"/>
      <c r="CJ25" s="215"/>
      <c r="CK25" s="215"/>
      <c r="CL25" s="215"/>
      <c r="CM25" s="215">
        <f t="shared" si="27"/>
        <v>0</v>
      </c>
      <c r="CN25" s="215"/>
      <c r="CO25" s="215"/>
      <c r="CP25" s="215">
        <f t="shared" si="28"/>
        <v>0</v>
      </c>
      <c r="CQ25" s="215">
        <f t="shared" si="65"/>
        <v>0</v>
      </c>
      <c r="CR25" s="215">
        <f t="shared" si="66"/>
        <v>0</v>
      </c>
      <c r="CS25" s="215"/>
      <c r="CT25" s="215">
        <f t="shared" si="29"/>
        <v>0</v>
      </c>
      <c r="CU25" s="369">
        <f t="shared" si="30"/>
        <v>0</v>
      </c>
      <c r="CV25" s="215">
        <f t="shared" si="31"/>
        <v>0</v>
      </c>
      <c r="CW25" s="215">
        <f t="shared" ca="1" si="32"/>
        <v>0</v>
      </c>
      <c r="CX25" s="215">
        <f t="shared" ca="1" si="67"/>
        <v>0</v>
      </c>
      <c r="CY25" s="215">
        <f t="shared" ca="1" si="33"/>
        <v>0</v>
      </c>
      <c r="CZ25" s="216">
        <f ca="1">IF(AND(CW25,CX25=0)=0,0,IF(CW25&gt;0,'На банк Приват'!$V$1,IF(CX25&gt;0,'На Укрсиб'!$V$1,0)))</f>
        <v>0</v>
      </c>
      <c r="DA25" s="204"/>
      <c r="DB25" s="204" t="str">
        <f t="shared" ca="1" si="34"/>
        <v>Водій-електрик -молодший спеціаліст</v>
      </c>
      <c r="DC25" s="204" t="str">
        <f t="shared" ca="1" si="35"/>
        <v>ст. м-с</v>
      </c>
      <c r="DD25" s="204" t="str">
        <f t="shared" ca="1" si="68"/>
        <v>Костецький С.Д.</v>
      </c>
      <c r="DE25" s="204"/>
      <c r="DF25" s="217"/>
      <c r="DG25" s="217"/>
      <c r="DH25" s="217"/>
      <c r="DI25" s="217"/>
      <c r="DJ25" s="217"/>
      <c r="DK25" s="217"/>
      <c r="DL25" s="217"/>
      <c r="DM25" s="217">
        <f t="shared" si="36"/>
        <v>0</v>
      </c>
      <c r="DN25" s="217"/>
      <c r="DO25" s="217"/>
      <c r="DP25" s="763">
        <f t="shared" si="37"/>
        <v>0</v>
      </c>
      <c r="DQ25" s="217">
        <f t="shared" si="69"/>
        <v>0</v>
      </c>
      <c r="DR25" s="217">
        <f t="shared" si="70"/>
        <v>0</v>
      </c>
      <c r="DS25" s="217"/>
      <c r="DT25" s="217">
        <f t="shared" si="38"/>
        <v>0</v>
      </c>
      <c r="DU25" s="366">
        <f t="shared" si="71"/>
        <v>0</v>
      </c>
      <c r="DV25" s="217">
        <f t="shared" si="39"/>
        <v>0</v>
      </c>
      <c r="DW25" s="217">
        <f t="shared" ca="1" si="40"/>
        <v>0</v>
      </c>
      <c r="DX25" s="217">
        <f t="shared" ca="1" si="72"/>
        <v>0</v>
      </c>
      <c r="DY25" s="217">
        <f t="shared" ca="1" si="41"/>
        <v>0</v>
      </c>
      <c r="DZ25" s="218">
        <f ca="1">IF(AND(DW25,DX25=0)=0,0,IF(DW25&gt;0,'На банк Приват'!$AB$1,IF(DX25&gt;0,'На Укрсиб'!$V$1,0)))</f>
        <v>0</v>
      </c>
      <c r="EA25" s="207"/>
      <c r="EB25" s="207" t="str">
        <f t="shared" ca="1" si="42"/>
        <v>Водій-електрик -молодший спеціаліст</v>
      </c>
      <c r="EC25" s="207" t="str">
        <f t="shared" ca="1" si="43"/>
        <v>ст. м-с</v>
      </c>
      <c r="ED25" s="207" t="str">
        <f t="shared" ca="1" si="73"/>
        <v>Костецький С.Д.</v>
      </c>
      <c r="EE25" s="207"/>
      <c r="EF25" s="219"/>
      <c r="EG25" s="219"/>
      <c r="EH25" s="219"/>
      <c r="EI25" s="219"/>
      <c r="EJ25" s="219"/>
      <c r="EK25" s="219"/>
      <c r="EL25" s="219"/>
      <c r="EM25" s="219">
        <f t="shared" si="44"/>
        <v>0</v>
      </c>
      <c r="EN25" s="219"/>
      <c r="EO25" s="219"/>
      <c r="EP25" s="219">
        <f t="shared" si="45"/>
        <v>0</v>
      </c>
      <c r="EQ25" s="219">
        <f t="shared" si="74"/>
        <v>0</v>
      </c>
      <c r="ER25" s="219">
        <f t="shared" si="75"/>
        <v>0</v>
      </c>
      <c r="ES25" s="219"/>
      <c r="ET25" s="219">
        <f t="shared" si="46"/>
        <v>0</v>
      </c>
      <c r="EU25" s="363">
        <f t="shared" si="76"/>
        <v>0</v>
      </c>
      <c r="EV25" s="219">
        <f t="shared" si="47"/>
        <v>0</v>
      </c>
      <c r="EW25" s="219">
        <f t="shared" ca="1" si="48"/>
        <v>0</v>
      </c>
      <c r="EX25" s="219">
        <f t="shared" ca="1" si="77"/>
        <v>0</v>
      </c>
      <c r="EY25" s="219">
        <f t="shared" ca="1" si="49"/>
        <v>0</v>
      </c>
      <c r="EZ25" s="220">
        <f ca="1">IF(AND(EW25,EX25=0)=0,0,IF(EW25&gt;0,'На банк Приват'!$AH$1,IF(EX25&gt;0,'На Укрсиб'!$AH$1,0)))</f>
        <v>0</v>
      </c>
      <c r="FA25" s="28" t="str">
        <f t="shared" ca="1" si="50"/>
        <v>Костецький С.Д.</v>
      </c>
      <c r="FB25" s="28" t="str">
        <f t="shared" ca="1" si="51"/>
        <v>Костецький</v>
      </c>
      <c r="FC25" s="28" t="str">
        <f t="shared" ca="1" si="52"/>
        <v>Сергій</v>
      </c>
      <c r="FD25" s="28" t="str">
        <f t="shared" ca="1" si="53"/>
        <v>Дмитрович</v>
      </c>
      <c r="FE25" s="28">
        <f t="shared" ca="1" si="54"/>
        <v>18</v>
      </c>
      <c r="FF25">
        <f t="shared" si="55"/>
        <v>0</v>
      </c>
      <c r="FG25" s="531" t="s">
        <v>236</v>
      </c>
    </row>
    <row r="26" spans="1:163">
      <c r="A26" s="113"/>
      <c r="B26" s="113">
        <f t="shared" ca="1" si="0"/>
        <v>0</v>
      </c>
      <c r="C26" s="113">
        <f t="shared" ca="1" si="1"/>
        <v>0</v>
      </c>
      <c r="D26" s="113" t="str">
        <f t="shared" ca="1" si="2"/>
        <v xml:space="preserve"> </v>
      </c>
      <c r="E26" s="113">
        <f t="shared" si="3"/>
        <v>0</v>
      </c>
      <c r="F26" s="115"/>
      <c r="G26" s="209">
        <f t="shared" si="78"/>
        <v>0</v>
      </c>
      <c r="H26" s="209">
        <f t="shared" si="79"/>
        <v>0</v>
      </c>
      <c r="I26" s="209">
        <f t="shared" si="80"/>
        <v>0</v>
      </c>
      <c r="J26" s="209">
        <f t="shared" si="82"/>
        <v>0</v>
      </c>
      <c r="K26" s="209">
        <f t="shared" si="83"/>
        <v>0</v>
      </c>
      <c r="L26" s="209">
        <f t="shared" si="84"/>
        <v>0</v>
      </c>
      <c r="M26" s="209">
        <f t="shared" si="85"/>
        <v>0</v>
      </c>
      <c r="N26" s="209">
        <f t="shared" si="86"/>
        <v>0</v>
      </c>
      <c r="O26" s="209">
        <f t="shared" si="97"/>
        <v>0</v>
      </c>
      <c r="P26" s="211">
        <f t="shared" si="87"/>
        <v>0</v>
      </c>
      <c r="Q26" s="209">
        <f t="shared" si="88"/>
        <v>0</v>
      </c>
      <c r="R26" s="209">
        <f t="shared" si="89"/>
        <v>0</v>
      </c>
      <c r="S26" s="209">
        <f t="shared" si="90"/>
        <v>0</v>
      </c>
      <c r="T26" s="209">
        <f t="shared" si="91"/>
        <v>0</v>
      </c>
      <c r="U26" s="209">
        <f t="shared" si="92"/>
        <v>0</v>
      </c>
      <c r="V26" s="209">
        <f t="shared" si="93"/>
        <v>0</v>
      </c>
      <c r="W26" s="209">
        <f t="shared" ca="1" si="94"/>
        <v>0</v>
      </c>
      <c r="X26" s="209">
        <f t="shared" ca="1" si="95"/>
        <v>0</v>
      </c>
      <c r="Y26" s="209">
        <f t="shared" ca="1" si="96"/>
        <v>0</v>
      </c>
      <c r="Z26" s="210" t="str">
        <f t="shared" ca="1" si="6"/>
        <v xml:space="preserve">        </v>
      </c>
      <c r="AA26" s="185"/>
      <c r="AB26" s="185">
        <f t="shared" ca="1" si="7"/>
        <v>0</v>
      </c>
      <c r="AC26" s="185">
        <f t="shared" ca="1" si="8"/>
        <v>0</v>
      </c>
      <c r="AD26" s="185" t="str">
        <f t="shared" ca="1" si="56"/>
        <v xml:space="preserve"> </v>
      </c>
      <c r="AE26" s="185"/>
      <c r="AF26" s="211"/>
      <c r="AG26" s="211"/>
      <c r="AH26" s="211"/>
      <c r="AI26" s="211"/>
      <c r="AJ26" s="211"/>
      <c r="AK26" s="211"/>
      <c r="AL26" s="211"/>
      <c r="AM26" s="211">
        <f t="shared" si="9"/>
        <v>0</v>
      </c>
      <c r="AN26" s="211"/>
      <c r="AO26" s="211"/>
      <c r="AP26" s="623">
        <f t="shared" si="10"/>
        <v>0</v>
      </c>
      <c r="AQ26" s="211">
        <f t="shared" si="57"/>
        <v>0</v>
      </c>
      <c r="AR26" s="211">
        <f t="shared" si="58"/>
        <v>0</v>
      </c>
      <c r="AS26" s="211"/>
      <c r="AT26" s="211">
        <f t="shared" si="11"/>
        <v>0</v>
      </c>
      <c r="AU26" s="358">
        <f t="shared" si="12"/>
        <v>0</v>
      </c>
      <c r="AV26" s="211">
        <f t="shared" si="13"/>
        <v>0</v>
      </c>
      <c r="AW26" s="211">
        <f t="shared" ca="1" si="14"/>
        <v>0</v>
      </c>
      <c r="AX26" s="211">
        <f t="shared" ca="1" si="98"/>
        <v>0</v>
      </c>
      <c r="AY26" s="211">
        <f t="shared" ca="1" si="16"/>
        <v>0</v>
      </c>
      <c r="AZ26" s="212">
        <f ca="1">IF(AND(AW26,AX26=0,AY26=0)=0,0,IF(AW26&gt;0,'На банк Приват'!$J$1,IF(AX26&gt;0,'На Укрсиб'!$J$1,0)))</f>
        <v>0</v>
      </c>
      <c r="BA26" s="191"/>
      <c r="BB26" s="191">
        <f t="shared" ca="1" si="17"/>
        <v>0</v>
      </c>
      <c r="BC26" s="191">
        <f t="shared" ca="1" si="18"/>
        <v>0</v>
      </c>
      <c r="BD26" s="191" t="str">
        <f t="shared" ca="1" si="59"/>
        <v xml:space="preserve"> </v>
      </c>
      <c r="BE26" s="191"/>
      <c r="BF26" s="213"/>
      <c r="BG26" s="213"/>
      <c r="BH26" s="213"/>
      <c r="BI26" s="213"/>
      <c r="BJ26" s="213"/>
      <c r="BK26" s="213"/>
      <c r="BL26" s="213"/>
      <c r="BM26" s="213">
        <f t="shared" si="19"/>
        <v>0</v>
      </c>
      <c r="BN26" s="213"/>
      <c r="BO26" s="213"/>
      <c r="BP26" s="623">
        <f t="shared" si="20"/>
        <v>0</v>
      </c>
      <c r="BQ26" s="213">
        <f t="shared" si="60"/>
        <v>0</v>
      </c>
      <c r="BR26" s="213">
        <f t="shared" si="61"/>
        <v>0</v>
      </c>
      <c r="BS26" s="213"/>
      <c r="BT26" s="213">
        <f t="shared" si="21"/>
        <v>0</v>
      </c>
      <c r="BU26" s="362">
        <f t="shared" si="62"/>
        <v>0</v>
      </c>
      <c r="BV26" s="213">
        <f t="shared" si="22"/>
        <v>0</v>
      </c>
      <c r="BW26" s="213">
        <f t="shared" ca="1" si="23"/>
        <v>0</v>
      </c>
      <c r="BX26" s="213">
        <f t="shared" ca="1" si="63"/>
        <v>0</v>
      </c>
      <c r="BY26" s="213">
        <f t="shared" ca="1" si="24"/>
        <v>0</v>
      </c>
      <c r="BZ26" s="214">
        <f ca="1">IF(AND(BW26,BX26=0)=0,0,IF(BW26&gt;0,'На банк Приват'!$P$1,IF(BX26&gt;0,'На Укрсиб'!$P$1,0)))</f>
        <v>0</v>
      </c>
      <c r="CA26" s="198">
        <v>19</v>
      </c>
      <c r="CB26" s="198">
        <f t="shared" ca="1" si="25"/>
        <v>0</v>
      </c>
      <c r="CC26" s="198">
        <f t="shared" ca="1" si="26"/>
        <v>0</v>
      </c>
      <c r="CD26" s="198" t="str">
        <f t="shared" ca="1" si="64"/>
        <v xml:space="preserve"> </v>
      </c>
      <c r="CE26" s="198"/>
      <c r="CF26" s="215"/>
      <c r="CG26" s="215"/>
      <c r="CH26" s="215"/>
      <c r="CI26" s="215"/>
      <c r="CJ26" s="215"/>
      <c r="CK26" s="215"/>
      <c r="CL26" s="215"/>
      <c r="CM26" s="215">
        <f t="shared" si="27"/>
        <v>0</v>
      </c>
      <c r="CN26" s="215"/>
      <c r="CO26" s="215"/>
      <c r="CP26" s="215">
        <f t="shared" si="28"/>
        <v>0</v>
      </c>
      <c r="CQ26" s="215">
        <f t="shared" si="65"/>
        <v>0</v>
      </c>
      <c r="CR26" s="215">
        <f t="shared" si="66"/>
        <v>0</v>
      </c>
      <c r="CS26" s="215"/>
      <c r="CT26" s="215">
        <f t="shared" si="29"/>
        <v>0</v>
      </c>
      <c r="CU26" s="369">
        <f t="shared" si="30"/>
        <v>0</v>
      </c>
      <c r="CV26" s="215">
        <f t="shared" si="31"/>
        <v>0</v>
      </c>
      <c r="CW26" s="215">
        <f t="shared" ca="1" si="32"/>
        <v>0</v>
      </c>
      <c r="CX26" s="215">
        <f t="shared" ca="1" si="67"/>
        <v>0</v>
      </c>
      <c r="CY26" s="215">
        <f t="shared" ca="1" si="33"/>
        <v>0</v>
      </c>
      <c r="CZ26" s="216">
        <f ca="1">IF(AND(CW26,CX26=0)=0,0,IF(CW26&gt;0,'На банк Приват'!$V$1,IF(CX26&gt;0,'На Укрсиб'!$V$1,0)))</f>
        <v>0</v>
      </c>
      <c r="DA26" s="204"/>
      <c r="DB26" s="204">
        <f t="shared" ca="1" si="34"/>
        <v>0</v>
      </c>
      <c r="DC26" s="204">
        <f t="shared" ca="1" si="35"/>
        <v>0</v>
      </c>
      <c r="DD26" s="204" t="str">
        <f t="shared" ca="1" si="68"/>
        <v xml:space="preserve"> </v>
      </c>
      <c r="DE26" s="204"/>
      <c r="DF26" s="217"/>
      <c r="DG26" s="217"/>
      <c r="DH26" s="217"/>
      <c r="DI26" s="217"/>
      <c r="DJ26" s="217"/>
      <c r="DK26" s="217"/>
      <c r="DL26" s="217"/>
      <c r="DM26" s="217">
        <f t="shared" si="36"/>
        <v>0</v>
      </c>
      <c r="DN26" s="217"/>
      <c r="DO26" s="217"/>
      <c r="DP26" s="763">
        <f t="shared" si="37"/>
        <v>0</v>
      </c>
      <c r="DQ26" s="217">
        <f t="shared" si="69"/>
        <v>0</v>
      </c>
      <c r="DR26" s="217">
        <f t="shared" si="70"/>
        <v>0</v>
      </c>
      <c r="DS26" s="217"/>
      <c r="DT26" s="217">
        <f t="shared" si="38"/>
        <v>0</v>
      </c>
      <c r="DU26" s="366">
        <f t="shared" si="71"/>
        <v>0</v>
      </c>
      <c r="DV26" s="217">
        <f t="shared" si="39"/>
        <v>0</v>
      </c>
      <c r="DW26" s="217">
        <f t="shared" ca="1" si="40"/>
        <v>0</v>
      </c>
      <c r="DX26" s="217">
        <f t="shared" ca="1" si="72"/>
        <v>0</v>
      </c>
      <c r="DY26" s="217">
        <f t="shared" ca="1" si="41"/>
        <v>0</v>
      </c>
      <c r="DZ26" s="218">
        <f ca="1">IF(AND(DW26,DX26=0)=0,0,IF(DW26&gt;0,'На банк Приват'!$AB$1,IF(DX26&gt;0,'На Укрсиб'!$V$1,0)))</f>
        <v>0</v>
      </c>
      <c r="EA26" s="207"/>
      <c r="EB26" s="207">
        <f t="shared" ca="1" si="42"/>
        <v>0</v>
      </c>
      <c r="EC26" s="207">
        <f t="shared" ca="1" si="43"/>
        <v>0</v>
      </c>
      <c r="ED26" s="207" t="str">
        <f t="shared" ca="1" si="73"/>
        <v xml:space="preserve"> </v>
      </c>
      <c r="EE26" s="207"/>
      <c r="EF26" s="219"/>
      <c r="EG26" s="219"/>
      <c r="EH26" s="219"/>
      <c r="EI26" s="219"/>
      <c r="EJ26" s="219"/>
      <c r="EK26" s="219"/>
      <c r="EL26" s="219"/>
      <c r="EM26" s="219">
        <f t="shared" si="44"/>
        <v>0</v>
      </c>
      <c r="EN26" s="219"/>
      <c r="EO26" s="219"/>
      <c r="EP26" s="219">
        <f t="shared" si="45"/>
        <v>0</v>
      </c>
      <c r="EQ26" s="219">
        <f t="shared" si="74"/>
        <v>0</v>
      </c>
      <c r="ER26" s="219">
        <f t="shared" si="75"/>
        <v>0</v>
      </c>
      <c r="ES26" s="219"/>
      <c r="ET26" s="219">
        <f t="shared" si="46"/>
        <v>0</v>
      </c>
      <c r="EU26" s="363">
        <f t="shared" si="76"/>
        <v>0</v>
      </c>
      <c r="EV26" s="219">
        <f t="shared" si="47"/>
        <v>0</v>
      </c>
      <c r="EW26" s="219">
        <f t="shared" ca="1" si="48"/>
        <v>0</v>
      </c>
      <c r="EX26" s="219">
        <f t="shared" ca="1" si="77"/>
        <v>0</v>
      </c>
      <c r="EY26" s="219">
        <f t="shared" ca="1" si="49"/>
        <v>0</v>
      </c>
      <c r="EZ26" s="220">
        <f ca="1">IF(AND(EW26,EX26=0)=0,0,IF(EW26&gt;0,'На банк Приват'!$AH$1,IF(EX26&gt;0,'На Укрсиб'!$AH$1,0)))</f>
        <v>0</v>
      </c>
      <c r="FA26" s="28" t="str">
        <f t="shared" ca="1" si="50"/>
        <v xml:space="preserve"> </v>
      </c>
      <c r="FB26" s="28">
        <f t="shared" ca="1" si="51"/>
        <v>0</v>
      </c>
      <c r="FC26" s="28">
        <f t="shared" ca="1" si="52"/>
        <v>0</v>
      </c>
      <c r="FD26" s="28">
        <f t="shared" ca="1" si="53"/>
        <v>0</v>
      </c>
      <c r="FE26" s="28">
        <f t="shared" ca="1" si="54"/>
        <v>0</v>
      </c>
      <c r="FF26">
        <f t="shared" si="55"/>
        <v>0</v>
      </c>
      <c r="FG26" s="531" t="s">
        <v>233</v>
      </c>
    </row>
    <row r="27" spans="1:163">
      <c r="A27" s="113"/>
      <c r="B27" s="113" t="str">
        <f t="shared" ca="1" si="0"/>
        <v>Начальник групи секретного документального забезпечення</v>
      </c>
      <c r="C27" s="113" t="str">
        <f t="shared" ca="1" si="1"/>
        <v>с-нт</v>
      </c>
      <c r="D27" s="113" t="str">
        <f t="shared" ca="1" si="2"/>
        <v>Ляшенко С.М.</v>
      </c>
      <c r="E27" s="113">
        <f t="shared" si="3"/>
        <v>0</v>
      </c>
      <c r="F27" s="115"/>
      <c r="G27" s="209">
        <f t="shared" si="78"/>
        <v>0</v>
      </c>
      <c r="H27" s="209">
        <f t="shared" si="79"/>
        <v>0</v>
      </c>
      <c r="I27" s="209">
        <f t="shared" si="80"/>
        <v>0</v>
      </c>
      <c r="J27" s="209">
        <f t="shared" si="82"/>
        <v>0</v>
      </c>
      <c r="K27" s="209">
        <f t="shared" si="83"/>
        <v>0</v>
      </c>
      <c r="L27" s="209">
        <f t="shared" si="84"/>
        <v>0</v>
      </c>
      <c r="M27" s="209">
        <f t="shared" si="85"/>
        <v>0</v>
      </c>
      <c r="N27" s="209">
        <f t="shared" si="86"/>
        <v>0</v>
      </c>
      <c r="O27" s="209">
        <f t="shared" si="97"/>
        <v>0</v>
      </c>
      <c r="P27" s="211">
        <f t="shared" si="87"/>
        <v>0</v>
      </c>
      <c r="Q27" s="209">
        <f t="shared" si="88"/>
        <v>0</v>
      </c>
      <c r="R27" s="209">
        <f t="shared" si="89"/>
        <v>0</v>
      </c>
      <c r="S27" s="209">
        <f t="shared" si="90"/>
        <v>0</v>
      </c>
      <c r="T27" s="209">
        <f t="shared" si="91"/>
        <v>0</v>
      </c>
      <c r="U27" s="209">
        <f t="shared" si="92"/>
        <v>0</v>
      </c>
      <c r="V27" s="209">
        <f t="shared" si="93"/>
        <v>0</v>
      </c>
      <c r="W27" s="209">
        <f t="shared" ca="1" si="94"/>
        <v>0</v>
      </c>
      <c r="X27" s="209">
        <f t="shared" ca="1" si="95"/>
        <v>0</v>
      </c>
      <c r="Y27" s="209">
        <f t="shared" ca="1" si="96"/>
        <v>0</v>
      </c>
      <c r="Z27" s="210" t="str">
        <f t="shared" ca="1" si="6"/>
        <v xml:space="preserve">        </v>
      </c>
      <c r="AA27" s="185"/>
      <c r="AB27" s="185" t="str">
        <f t="shared" ca="1" si="7"/>
        <v>Начальник групи секретного документального забезпечення</v>
      </c>
      <c r="AC27" s="185" t="str">
        <f t="shared" ca="1" si="8"/>
        <v>с-нт</v>
      </c>
      <c r="AD27" s="185" t="str">
        <f t="shared" ca="1" si="56"/>
        <v>Ляшенко С.М.</v>
      </c>
      <c r="AE27" s="185"/>
      <c r="AF27" s="211"/>
      <c r="AG27" s="211"/>
      <c r="AH27" s="211"/>
      <c r="AI27" s="211"/>
      <c r="AJ27" s="211"/>
      <c r="AK27" s="211"/>
      <c r="AL27" s="211"/>
      <c r="AM27" s="211">
        <f t="shared" si="9"/>
        <v>0</v>
      </c>
      <c r="AN27" s="211"/>
      <c r="AO27" s="211"/>
      <c r="AP27" s="623">
        <f t="shared" si="10"/>
        <v>0</v>
      </c>
      <c r="AQ27" s="211">
        <f t="shared" si="57"/>
        <v>0</v>
      </c>
      <c r="AR27" s="211">
        <f t="shared" si="58"/>
        <v>0</v>
      </c>
      <c r="AS27" s="211"/>
      <c r="AT27" s="211">
        <f t="shared" si="11"/>
        <v>0</v>
      </c>
      <c r="AU27" s="358">
        <f t="shared" si="12"/>
        <v>0</v>
      </c>
      <c r="AV27" s="211">
        <f t="shared" si="13"/>
        <v>0</v>
      </c>
      <c r="AW27" s="211">
        <f t="shared" ca="1" si="14"/>
        <v>0</v>
      </c>
      <c r="AX27" s="211">
        <f t="shared" ca="1" si="98"/>
        <v>0</v>
      </c>
      <c r="AY27" s="211">
        <f t="shared" ca="1" si="16"/>
        <v>0</v>
      </c>
      <c r="AZ27" s="212">
        <f ca="1">IF(AND(AW27,AX27=0,AY27=0)=0,0,IF(AW27&gt;0,'На банк Приват'!$J$1,IF(AX27&gt;0,'На Укрсиб'!$J$1,0)))</f>
        <v>0</v>
      </c>
      <c r="BA27" s="191"/>
      <c r="BB27" s="191" t="str">
        <f t="shared" ca="1" si="17"/>
        <v>Начальник групи секретного документального забезпечення</v>
      </c>
      <c r="BC27" s="191" t="str">
        <f t="shared" ca="1" si="18"/>
        <v>с-нт</v>
      </c>
      <c r="BD27" s="191" t="str">
        <f t="shared" ca="1" si="59"/>
        <v>Ляшенко С.М.</v>
      </c>
      <c r="BE27" s="191"/>
      <c r="BF27" s="213"/>
      <c r="BG27" s="213"/>
      <c r="BH27" s="213"/>
      <c r="BI27" s="213"/>
      <c r="BJ27" s="213"/>
      <c r="BK27" s="213"/>
      <c r="BL27" s="213"/>
      <c r="BM27" s="213">
        <f t="shared" si="19"/>
        <v>0</v>
      </c>
      <c r="BN27" s="213"/>
      <c r="BO27" s="213"/>
      <c r="BP27" s="623">
        <f t="shared" si="20"/>
        <v>0</v>
      </c>
      <c r="BQ27" s="213">
        <f t="shared" si="60"/>
        <v>0</v>
      </c>
      <c r="BR27" s="213">
        <f t="shared" si="61"/>
        <v>0</v>
      </c>
      <c r="BS27" s="213"/>
      <c r="BT27" s="213">
        <f t="shared" si="21"/>
        <v>0</v>
      </c>
      <c r="BU27" s="362">
        <f t="shared" si="62"/>
        <v>0</v>
      </c>
      <c r="BV27" s="213">
        <f t="shared" si="22"/>
        <v>0</v>
      </c>
      <c r="BW27" s="213">
        <f t="shared" ca="1" si="23"/>
        <v>0</v>
      </c>
      <c r="BX27" s="213">
        <f t="shared" ca="1" si="63"/>
        <v>0</v>
      </c>
      <c r="BY27" s="213">
        <f t="shared" ca="1" si="24"/>
        <v>0</v>
      </c>
      <c r="BZ27" s="214">
        <f ca="1">IF(AND(BW27,BX27=0)=0,0,IF(BW27&gt;0,'На банк Приват'!$P$1,IF(BX27&gt;0,'На Укрсиб'!$P$1,0)))</f>
        <v>0</v>
      </c>
      <c r="CA27" s="198">
        <v>20</v>
      </c>
      <c r="CB27" s="198" t="str">
        <f t="shared" ca="1" si="25"/>
        <v>Начальник групи секретного документального забезпечення</v>
      </c>
      <c r="CC27" s="198" t="str">
        <f t="shared" ca="1" si="26"/>
        <v>с-нт</v>
      </c>
      <c r="CD27" s="198" t="str">
        <f t="shared" ca="1" si="64"/>
        <v>Ляшенко С.М.</v>
      </c>
      <c r="CE27" s="198"/>
      <c r="CF27" s="215"/>
      <c r="CG27" s="215"/>
      <c r="CH27" s="215"/>
      <c r="CI27" s="215"/>
      <c r="CJ27" s="215"/>
      <c r="CK27" s="215"/>
      <c r="CL27" s="215"/>
      <c r="CM27" s="215">
        <f t="shared" si="27"/>
        <v>0</v>
      </c>
      <c r="CN27" s="215"/>
      <c r="CO27" s="215"/>
      <c r="CP27" s="215">
        <f t="shared" si="28"/>
        <v>0</v>
      </c>
      <c r="CQ27" s="215">
        <f t="shared" si="65"/>
        <v>0</v>
      </c>
      <c r="CR27" s="215">
        <f t="shared" si="66"/>
        <v>0</v>
      </c>
      <c r="CS27" s="215"/>
      <c r="CT27" s="215">
        <f t="shared" si="29"/>
        <v>0</v>
      </c>
      <c r="CU27" s="369">
        <f t="shared" si="30"/>
        <v>0</v>
      </c>
      <c r="CV27" s="215">
        <f t="shared" si="31"/>
        <v>0</v>
      </c>
      <c r="CW27" s="215">
        <f t="shared" ca="1" si="32"/>
        <v>0</v>
      </c>
      <c r="CX27" s="215">
        <f t="shared" ca="1" si="67"/>
        <v>0</v>
      </c>
      <c r="CY27" s="215">
        <f t="shared" ca="1" si="33"/>
        <v>0</v>
      </c>
      <c r="CZ27" s="216">
        <f ca="1">IF(AND(CW27,CX27=0)=0,0,IF(CW27&gt;0,'На банк Приват'!$V$1,IF(CX27&gt;0,'На Укрсиб'!$V$1,0)))</f>
        <v>0</v>
      </c>
      <c r="DA27" s="204"/>
      <c r="DB27" s="204" t="str">
        <f t="shared" ca="1" si="34"/>
        <v>Начальник групи секретного документального забезпечення</v>
      </c>
      <c r="DC27" s="204" t="str">
        <f t="shared" ca="1" si="35"/>
        <v>с-нт</v>
      </c>
      <c r="DD27" s="204" t="str">
        <f t="shared" ca="1" si="68"/>
        <v>Ляшенко С.М.</v>
      </c>
      <c r="DE27" s="204"/>
      <c r="DF27" s="217"/>
      <c r="DG27" s="217"/>
      <c r="DH27" s="217"/>
      <c r="DI27" s="217"/>
      <c r="DJ27" s="217"/>
      <c r="DK27" s="217"/>
      <c r="DL27" s="217"/>
      <c r="DM27" s="217">
        <f t="shared" si="36"/>
        <v>0</v>
      </c>
      <c r="DN27" s="217"/>
      <c r="DO27" s="217"/>
      <c r="DP27" s="763">
        <f t="shared" si="37"/>
        <v>0</v>
      </c>
      <c r="DQ27" s="217">
        <f t="shared" si="69"/>
        <v>0</v>
      </c>
      <c r="DR27" s="217">
        <f t="shared" si="70"/>
        <v>0</v>
      </c>
      <c r="DS27" s="217"/>
      <c r="DT27" s="217">
        <f t="shared" si="38"/>
        <v>0</v>
      </c>
      <c r="DU27" s="366">
        <f t="shared" si="71"/>
        <v>0</v>
      </c>
      <c r="DV27" s="217">
        <f t="shared" si="39"/>
        <v>0</v>
      </c>
      <c r="DW27" s="217">
        <f t="shared" ca="1" si="40"/>
        <v>0</v>
      </c>
      <c r="DX27" s="217">
        <f t="shared" ca="1" si="72"/>
        <v>0</v>
      </c>
      <c r="DY27" s="217">
        <f t="shared" ca="1" si="41"/>
        <v>0</v>
      </c>
      <c r="DZ27" s="218">
        <f ca="1">IF(AND(DW27,DX27=0)=0,0,IF(DW27&gt;0,'На банк Приват'!$AB$1,IF(DX27&gt;0,'На Укрсиб'!$V$1,0)))</f>
        <v>0</v>
      </c>
      <c r="EA27" s="207"/>
      <c r="EB27" s="207" t="str">
        <f t="shared" ca="1" si="42"/>
        <v>Начальник групи секретного документального забезпечення</v>
      </c>
      <c r="EC27" s="207" t="str">
        <f t="shared" ca="1" si="43"/>
        <v>с-нт</v>
      </c>
      <c r="ED27" s="207" t="str">
        <f t="shared" ca="1" si="73"/>
        <v>Ляшенко С.М.</v>
      </c>
      <c r="EE27" s="207"/>
      <c r="EF27" s="219"/>
      <c r="EG27" s="219"/>
      <c r="EH27" s="219"/>
      <c r="EI27" s="219"/>
      <c r="EJ27" s="219"/>
      <c r="EK27" s="219"/>
      <c r="EL27" s="219"/>
      <c r="EM27" s="219">
        <f t="shared" si="44"/>
        <v>0</v>
      </c>
      <c r="EN27" s="219"/>
      <c r="EO27" s="219"/>
      <c r="EP27" s="219">
        <f t="shared" si="45"/>
        <v>0</v>
      </c>
      <c r="EQ27" s="219">
        <f t="shared" si="74"/>
        <v>0</v>
      </c>
      <c r="ER27" s="219">
        <f t="shared" si="75"/>
        <v>0</v>
      </c>
      <c r="ES27" s="219"/>
      <c r="ET27" s="219">
        <f t="shared" si="46"/>
        <v>0</v>
      </c>
      <c r="EU27" s="363">
        <f t="shared" si="76"/>
        <v>0</v>
      </c>
      <c r="EV27" s="219">
        <f t="shared" si="47"/>
        <v>0</v>
      </c>
      <c r="EW27" s="219">
        <f t="shared" ca="1" si="48"/>
        <v>0</v>
      </c>
      <c r="EX27" s="219">
        <f t="shared" ca="1" si="77"/>
        <v>0</v>
      </c>
      <c r="EY27" s="219">
        <f t="shared" ca="1" si="49"/>
        <v>0</v>
      </c>
      <c r="EZ27" s="220">
        <f ca="1">IF(AND(EW27,EX27=0)=0,0,IF(EW27&gt;0,'На банк Приват'!$AH$1,IF(EX27&gt;0,'На Укрсиб'!$AH$1,0)))</f>
        <v>0</v>
      </c>
      <c r="FA27" s="28" t="str">
        <f t="shared" ca="1" si="50"/>
        <v>Ляшенко С.М.</v>
      </c>
      <c r="FB27" s="28" t="str">
        <f t="shared" ca="1" si="51"/>
        <v>Ляшенко</v>
      </c>
      <c r="FC27" s="28" t="str">
        <f t="shared" ca="1" si="52"/>
        <v>Сергій</v>
      </c>
      <c r="FD27" s="28" t="str">
        <f t="shared" ca="1" si="53"/>
        <v>Миколайович</v>
      </c>
      <c r="FE27" s="28">
        <f t="shared" ca="1" si="54"/>
        <v>20</v>
      </c>
      <c r="FF27">
        <f t="shared" si="55"/>
        <v>0</v>
      </c>
      <c r="FG27" s="531" t="s">
        <v>39</v>
      </c>
    </row>
    <row r="28" spans="1:163">
      <c r="A28" s="113"/>
      <c r="B28" s="113" t="str">
        <f t="shared" ca="1" si="0"/>
        <v>Відповідальний виконавець</v>
      </c>
      <c r="C28" s="113">
        <f t="shared" ca="1" si="1"/>
        <v>0</v>
      </c>
      <c r="D28" s="113" t="str">
        <f t="shared" ca="1" si="2"/>
        <v>ВАКАНТ</v>
      </c>
      <c r="E28" s="113">
        <f t="shared" si="3"/>
        <v>0</v>
      </c>
      <c r="F28" s="115"/>
      <c r="G28" s="209">
        <f t="shared" si="78"/>
        <v>0</v>
      </c>
      <c r="H28" s="209">
        <f t="shared" si="79"/>
        <v>0</v>
      </c>
      <c r="I28" s="209">
        <f t="shared" si="80"/>
        <v>0</v>
      </c>
      <c r="J28" s="209">
        <f t="shared" si="82"/>
        <v>0</v>
      </c>
      <c r="K28" s="209">
        <f t="shared" si="83"/>
        <v>0</v>
      </c>
      <c r="L28" s="209">
        <f t="shared" si="84"/>
        <v>0</v>
      </c>
      <c r="M28" s="209">
        <f t="shared" si="85"/>
        <v>0</v>
      </c>
      <c r="N28" s="209">
        <f t="shared" si="86"/>
        <v>0</v>
      </c>
      <c r="O28" s="209">
        <f t="shared" si="97"/>
        <v>0</v>
      </c>
      <c r="P28" s="211">
        <f t="shared" si="87"/>
        <v>0</v>
      </c>
      <c r="Q28" s="209">
        <f t="shared" si="88"/>
        <v>0</v>
      </c>
      <c r="R28" s="209">
        <f t="shared" si="89"/>
        <v>0</v>
      </c>
      <c r="S28" s="209">
        <f t="shared" si="90"/>
        <v>0</v>
      </c>
      <c r="T28" s="209">
        <f t="shared" si="91"/>
        <v>0</v>
      </c>
      <c r="U28" s="209">
        <f t="shared" si="92"/>
        <v>0</v>
      </c>
      <c r="V28" s="209">
        <f t="shared" si="93"/>
        <v>0</v>
      </c>
      <c r="W28" s="209">
        <f t="shared" ca="1" si="94"/>
        <v>0</v>
      </c>
      <c r="X28" s="209">
        <f t="shared" ca="1" si="95"/>
        <v>0</v>
      </c>
      <c r="Y28" s="209">
        <f t="shared" ca="1" si="96"/>
        <v>0</v>
      </c>
      <c r="Z28" s="210" t="str">
        <f t="shared" ca="1" si="6"/>
        <v xml:space="preserve">        </v>
      </c>
      <c r="AA28" s="185"/>
      <c r="AB28" s="185" t="str">
        <f t="shared" ca="1" si="7"/>
        <v>Відповідальний виконавець</v>
      </c>
      <c r="AC28" s="185">
        <f t="shared" ca="1" si="8"/>
        <v>0</v>
      </c>
      <c r="AD28" s="185" t="str">
        <f t="shared" ca="1" si="56"/>
        <v>ВАКАНТ</v>
      </c>
      <c r="AE28" s="185"/>
      <c r="AF28" s="211"/>
      <c r="AG28" s="211"/>
      <c r="AH28" s="211"/>
      <c r="AI28" s="211"/>
      <c r="AJ28" s="211"/>
      <c r="AK28" s="211"/>
      <c r="AL28" s="211"/>
      <c r="AM28" s="211">
        <f t="shared" si="9"/>
        <v>0</v>
      </c>
      <c r="AN28" s="211"/>
      <c r="AO28" s="211"/>
      <c r="AP28" s="623">
        <f t="shared" si="10"/>
        <v>0</v>
      </c>
      <c r="AQ28" s="211">
        <f t="shared" si="57"/>
        <v>0</v>
      </c>
      <c r="AR28" s="211">
        <f t="shared" si="58"/>
        <v>0</v>
      </c>
      <c r="AS28" s="211"/>
      <c r="AT28" s="211">
        <f t="shared" si="11"/>
        <v>0</v>
      </c>
      <c r="AU28" s="358">
        <f t="shared" si="12"/>
        <v>0</v>
      </c>
      <c r="AV28" s="211">
        <f t="shared" si="13"/>
        <v>0</v>
      </c>
      <c r="AW28" s="211">
        <f t="shared" ca="1" si="14"/>
        <v>0</v>
      </c>
      <c r="AX28" s="211">
        <f t="shared" ca="1" si="98"/>
        <v>0</v>
      </c>
      <c r="AY28" s="211">
        <f t="shared" ca="1" si="16"/>
        <v>0</v>
      </c>
      <c r="AZ28" s="212">
        <f ca="1">IF(AND(AW28,AX28=0,AY28=0)=0,0,IF(AW28&gt;0,'На банк Приват'!$J$1,IF(AX28&gt;0,'На Укрсиб'!$J$1,0)))</f>
        <v>0</v>
      </c>
      <c r="BA28" s="191"/>
      <c r="BB28" s="191" t="str">
        <f t="shared" ca="1" si="17"/>
        <v>Відповідальний виконавець</v>
      </c>
      <c r="BC28" s="191">
        <f t="shared" ca="1" si="18"/>
        <v>0</v>
      </c>
      <c r="BD28" s="191" t="str">
        <f t="shared" ca="1" si="59"/>
        <v>ВАКАНТ</v>
      </c>
      <c r="BE28" s="191"/>
      <c r="BF28" s="213"/>
      <c r="BG28" s="213"/>
      <c r="BH28" s="213"/>
      <c r="BI28" s="213"/>
      <c r="BJ28" s="213"/>
      <c r="BK28" s="213"/>
      <c r="BL28" s="213"/>
      <c r="BM28" s="213">
        <f t="shared" si="19"/>
        <v>0</v>
      </c>
      <c r="BN28" s="213"/>
      <c r="BO28" s="213"/>
      <c r="BP28" s="623">
        <f t="shared" si="20"/>
        <v>0</v>
      </c>
      <c r="BQ28" s="213">
        <f t="shared" si="60"/>
        <v>0</v>
      </c>
      <c r="BR28" s="213">
        <f t="shared" si="61"/>
        <v>0</v>
      </c>
      <c r="BS28" s="213"/>
      <c r="BT28" s="213">
        <f t="shared" si="21"/>
        <v>0</v>
      </c>
      <c r="BU28" s="362">
        <f t="shared" si="62"/>
        <v>0</v>
      </c>
      <c r="BV28" s="213">
        <f t="shared" si="22"/>
        <v>0</v>
      </c>
      <c r="BW28" s="213">
        <f t="shared" ca="1" si="23"/>
        <v>0</v>
      </c>
      <c r="BX28" s="213">
        <f t="shared" ca="1" si="63"/>
        <v>0</v>
      </c>
      <c r="BY28" s="213">
        <f t="shared" ca="1" si="24"/>
        <v>0</v>
      </c>
      <c r="BZ28" s="214">
        <f ca="1">IF(AND(BW28,BX28=0)=0,0,IF(BW28&gt;0,'На банк Приват'!$P$1,IF(BX28&gt;0,'На Укрсиб'!$P$1,0)))</f>
        <v>0</v>
      </c>
      <c r="CA28" s="198">
        <v>21</v>
      </c>
      <c r="CB28" s="198" t="str">
        <f t="shared" ca="1" si="25"/>
        <v>Відповідальний виконавець</v>
      </c>
      <c r="CC28" s="198">
        <f t="shared" ca="1" si="26"/>
        <v>0</v>
      </c>
      <c r="CD28" s="198" t="str">
        <f t="shared" ca="1" si="64"/>
        <v>ВАКАНТ</v>
      </c>
      <c r="CE28" s="198"/>
      <c r="CF28" s="215"/>
      <c r="CG28" s="215"/>
      <c r="CH28" s="215"/>
      <c r="CI28" s="215"/>
      <c r="CJ28" s="215"/>
      <c r="CK28" s="215"/>
      <c r="CL28" s="215"/>
      <c r="CM28" s="215">
        <f t="shared" si="27"/>
        <v>0</v>
      </c>
      <c r="CN28" s="215"/>
      <c r="CO28" s="215"/>
      <c r="CP28" s="215">
        <f t="shared" si="28"/>
        <v>0</v>
      </c>
      <c r="CQ28" s="215">
        <f t="shared" si="65"/>
        <v>0</v>
      </c>
      <c r="CR28" s="215">
        <f t="shared" si="66"/>
        <v>0</v>
      </c>
      <c r="CS28" s="215"/>
      <c r="CT28" s="215">
        <f t="shared" si="29"/>
        <v>0</v>
      </c>
      <c r="CU28" s="369">
        <f t="shared" si="30"/>
        <v>0</v>
      </c>
      <c r="CV28" s="215">
        <f t="shared" si="31"/>
        <v>0</v>
      </c>
      <c r="CW28" s="215">
        <f t="shared" ca="1" si="32"/>
        <v>0</v>
      </c>
      <c r="CX28" s="215">
        <f t="shared" ca="1" si="67"/>
        <v>0</v>
      </c>
      <c r="CY28" s="215">
        <f t="shared" ca="1" si="33"/>
        <v>0</v>
      </c>
      <c r="CZ28" s="216">
        <f ca="1">IF(AND(CW28,CX28=0)=0,0,IF(CW28&gt;0,'На банк Приват'!$V$1,IF(CX28&gt;0,'На Укрсиб'!$V$1,0)))</f>
        <v>0</v>
      </c>
      <c r="DA28" s="204"/>
      <c r="DB28" s="204" t="str">
        <f t="shared" ca="1" si="34"/>
        <v>Відповідальний виконавець</v>
      </c>
      <c r="DC28" s="204">
        <f t="shared" ca="1" si="35"/>
        <v>0</v>
      </c>
      <c r="DD28" s="204" t="str">
        <f t="shared" ca="1" si="68"/>
        <v>ВАКАНТ</v>
      </c>
      <c r="DE28" s="204"/>
      <c r="DF28" s="217"/>
      <c r="DG28" s="217"/>
      <c r="DH28" s="217"/>
      <c r="DI28" s="217"/>
      <c r="DJ28" s="217"/>
      <c r="DK28" s="217"/>
      <c r="DL28" s="217"/>
      <c r="DM28" s="217">
        <f t="shared" si="36"/>
        <v>0</v>
      </c>
      <c r="DN28" s="217"/>
      <c r="DO28" s="217"/>
      <c r="DP28" s="763">
        <f t="shared" si="37"/>
        <v>0</v>
      </c>
      <c r="DQ28" s="217">
        <f t="shared" si="69"/>
        <v>0</v>
      </c>
      <c r="DR28" s="217">
        <f t="shared" si="70"/>
        <v>0</v>
      </c>
      <c r="DS28" s="217"/>
      <c r="DT28" s="217">
        <f t="shared" si="38"/>
        <v>0</v>
      </c>
      <c r="DU28" s="366">
        <f t="shared" si="71"/>
        <v>0</v>
      </c>
      <c r="DV28" s="217">
        <f t="shared" si="39"/>
        <v>0</v>
      </c>
      <c r="DW28" s="217">
        <f t="shared" ca="1" si="40"/>
        <v>0</v>
      </c>
      <c r="DX28" s="217">
        <f t="shared" ca="1" si="72"/>
        <v>0</v>
      </c>
      <c r="DY28" s="217">
        <f t="shared" ca="1" si="41"/>
        <v>0</v>
      </c>
      <c r="DZ28" s="218">
        <f ca="1">IF(AND(DW28,DX28=0)=0,0,IF(DW28&gt;0,'На банк Приват'!$AB$1,IF(DX28&gt;0,'На Укрсиб'!$V$1,0)))</f>
        <v>0</v>
      </c>
      <c r="EA28" s="207"/>
      <c r="EB28" s="207" t="str">
        <f t="shared" ca="1" si="42"/>
        <v>Відповідальний виконавець</v>
      </c>
      <c r="EC28" s="207">
        <f t="shared" ca="1" si="43"/>
        <v>0</v>
      </c>
      <c r="ED28" s="207" t="str">
        <f t="shared" ca="1" si="73"/>
        <v>ВАКАНТ</v>
      </c>
      <c r="EE28" s="207"/>
      <c r="EF28" s="219"/>
      <c r="EG28" s="219"/>
      <c r="EH28" s="219"/>
      <c r="EI28" s="219"/>
      <c r="EJ28" s="219"/>
      <c r="EK28" s="219"/>
      <c r="EL28" s="219"/>
      <c r="EM28" s="219">
        <f t="shared" si="44"/>
        <v>0</v>
      </c>
      <c r="EN28" s="219"/>
      <c r="EO28" s="219"/>
      <c r="EP28" s="219">
        <f t="shared" si="45"/>
        <v>0</v>
      </c>
      <c r="EQ28" s="219">
        <f t="shared" si="74"/>
        <v>0</v>
      </c>
      <c r="ER28" s="219">
        <f t="shared" si="75"/>
        <v>0</v>
      </c>
      <c r="ES28" s="219"/>
      <c r="ET28" s="219">
        <f t="shared" si="46"/>
        <v>0</v>
      </c>
      <c r="EU28" s="363">
        <f t="shared" si="76"/>
        <v>0</v>
      </c>
      <c r="EV28" s="219">
        <f t="shared" si="47"/>
        <v>0</v>
      </c>
      <c r="EW28" s="219">
        <f t="shared" ca="1" si="48"/>
        <v>0</v>
      </c>
      <c r="EX28" s="219">
        <f t="shared" ca="1" si="77"/>
        <v>0</v>
      </c>
      <c r="EY28" s="219">
        <f t="shared" ca="1" si="49"/>
        <v>0</v>
      </c>
      <c r="EZ28" s="220">
        <f ca="1">IF(AND(EW28,EX28=0)=0,0,IF(EW28&gt;0,'На банк Приват'!$AH$1,IF(EX28&gt;0,'На Укрсиб'!$AH$1,0)))</f>
        <v>0</v>
      </c>
      <c r="FA28" s="28" t="str">
        <f t="shared" ca="1" si="50"/>
        <v>ВАКАНТ</v>
      </c>
      <c r="FB28" s="28">
        <f t="shared" ca="1" si="51"/>
        <v>0</v>
      </c>
      <c r="FC28" s="28">
        <f t="shared" ca="1" si="52"/>
        <v>0</v>
      </c>
      <c r="FD28" s="28">
        <f t="shared" ca="1" si="53"/>
        <v>0</v>
      </c>
      <c r="FE28" s="28">
        <f t="shared" ca="1" si="54"/>
        <v>21</v>
      </c>
      <c r="FF28">
        <f t="shared" si="55"/>
        <v>0</v>
      </c>
      <c r="FG28" s="531" t="s">
        <v>663</v>
      </c>
    </row>
    <row r="29" spans="1:163">
      <c r="A29" s="113"/>
      <c r="B29" s="113">
        <f t="shared" ca="1" si="0"/>
        <v>0</v>
      </c>
      <c r="C29" s="113">
        <f t="shared" ca="1" si="1"/>
        <v>0</v>
      </c>
      <c r="D29" s="113" t="str">
        <f t="shared" ca="1" si="2"/>
        <v xml:space="preserve"> </v>
      </c>
      <c r="E29" s="113">
        <f t="shared" si="3"/>
        <v>0</v>
      </c>
      <c r="F29" s="115"/>
      <c r="G29" s="209">
        <f t="shared" si="78"/>
        <v>0</v>
      </c>
      <c r="H29" s="209">
        <f t="shared" si="79"/>
        <v>0</v>
      </c>
      <c r="I29" s="209">
        <f t="shared" si="80"/>
        <v>0</v>
      </c>
      <c r="J29" s="209">
        <f t="shared" si="82"/>
        <v>0</v>
      </c>
      <c r="K29" s="209">
        <f t="shared" si="83"/>
        <v>0</v>
      </c>
      <c r="L29" s="209">
        <f t="shared" si="84"/>
        <v>0</v>
      </c>
      <c r="M29" s="209">
        <f t="shared" si="85"/>
        <v>0</v>
      </c>
      <c r="N29" s="209">
        <f t="shared" si="86"/>
        <v>0</v>
      </c>
      <c r="O29" s="209">
        <f t="shared" si="97"/>
        <v>0</v>
      </c>
      <c r="P29" s="211">
        <f t="shared" si="87"/>
        <v>0</v>
      </c>
      <c r="Q29" s="209">
        <f t="shared" si="88"/>
        <v>0</v>
      </c>
      <c r="R29" s="209">
        <f t="shared" si="89"/>
        <v>0</v>
      </c>
      <c r="S29" s="209">
        <f t="shared" si="90"/>
        <v>0</v>
      </c>
      <c r="T29" s="209">
        <f t="shared" si="91"/>
        <v>0</v>
      </c>
      <c r="U29" s="209">
        <f t="shared" si="92"/>
        <v>0</v>
      </c>
      <c r="V29" s="209">
        <f t="shared" si="93"/>
        <v>0</v>
      </c>
      <c r="W29" s="209">
        <f t="shared" ca="1" si="94"/>
        <v>0</v>
      </c>
      <c r="X29" s="209">
        <f t="shared" ca="1" si="95"/>
        <v>0</v>
      </c>
      <c r="Y29" s="209">
        <f t="shared" ca="1" si="96"/>
        <v>0</v>
      </c>
      <c r="Z29" s="210" t="str">
        <f t="shared" ca="1" si="6"/>
        <v xml:space="preserve">        </v>
      </c>
      <c r="AA29" s="185"/>
      <c r="AB29" s="185">
        <f t="shared" ca="1" si="7"/>
        <v>0</v>
      </c>
      <c r="AC29" s="185">
        <f t="shared" ca="1" si="8"/>
        <v>0</v>
      </c>
      <c r="AD29" s="185" t="str">
        <f t="shared" ca="1" si="56"/>
        <v xml:space="preserve"> </v>
      </c>
      <c r="AE29" s="185"/>
      <c r="AF29" s="211"/>
      <c r="AG29" s="211"/>
      <c r="AH29" s="211"/>
      <c r="AI29" s="211"/>
      <c r="AJ29" s="211"/>
      <c r="AK29" s="211"/>
      <c r="AL29" s="211"/>
      <c r="AM29" s="211">
        <f t="shared" si="9"/>
        <v>0</v>
      </c>
      <c r="AN29" s="211"/>
      <c r="AO29" s="211"/>
      <c r="AP29" s="623">
        <f t="shared" si="10"/>
        <v>0</v>
      </c>
      <c r="AQ29" s="211">
        <f t="shared" si="57"/>
        <v>0</v>
      </c>
      <c r="AR29" s="211">
        <f t="shared" si="58"/>
        <v>0</v>
      </c>
      <c r="AS29" s="211"/>
      <c r="AT29" s="211">
        <f t="shared" si="11"/>
        <v>0</v>
      </c>
      <c r="AU29" s="358">
        <f t="shared" si="12"/>
        <v>0</v>
      </c>
      <c r="AV29" s="211">
        <f t="shared" si="13"/>
        <v>0</v>
      </c>
      <c r="AW29" s="211">
        <f t="shared" ca="1" si="14"/>
        <v>0</v>
      </c>
      <c r="AX29" s="211">
        <f t="shared" ca="1" si="98"/>
        <v>0</v>
      </c>
      <c r="AY29" s="211">
        <f t="shared" ca="1" si="16"/>
        <v>0</v>
      </c>
      <c r="AZ29" s="212">
        <f ca="1">IF(AND(AW29,AX29=0,AY29=0)=0,0,IF(AW29&gt;0,'На банк Приват'!$J$1,IF(AX29&gt;0,'На Укрсиб'!$J$1,0)))</f>
        <v>0</v>
      </c>
      <c r="BA29" s="191"/>
      <c r="BB29" s="191">
        <f t="shared" ca="1" si="17"/>
        <v>0</v>
      </c>
      <c r="BC29" s="191">
        <f t="shared" ca="1" si="18"/>
        <v>0</v>
      </c>
      <c r="BD29" s="191" t="str">
        <f t="shared" ca="1" si="59"/>
        <v xml:space="preserve"> </v>
      </c>
      <c r="BE29" s="191"/>
      <c r="BF29" s="213"/>
      <c r="BG29" s="213"/>
      <c r="BH29" s="213"/>
      <c r="BI29" s="213"/>
      <c r="BJ29" s="213"/>
      <c r="BK29" s="213"/>
      <c r="BL29" s="213"/>
      <c r="BM29" s="213">
        <f t="shared" si="19"/>
        <v>0</v>
      </c>
      <c r="BN29" s="213"/>
      <c r="BO29" s="213"/>
      <c r="BP29" s="623">
        <f t="shared" si="20"/>
        <v>0</v>
      </c>
      <c r="BQ29" s="213">
        <f t="shared" si="60"/>
        <v>0</v>
      </c>
      <c r="BR29" s="213">
        <f t="shared" si="61"/>
        <v>0</v>
      </c>
      <c r="BS29" s="213"/>
      <c r="BT29" s="213">
        <f t="shared" si="21"/>
        <v>0</v>
      </c>
      <c r="BU29" s="362">
        <f t="shared" si="62"/>
        <v>0</v>
      </c>
      <c r="BV29" s="213">
        <f t="shared" si="22"/>
        <v>0</v>
      </c>
      <c r="BW29" s="213">
        <f t="shared" ca="1" si="23"/>
        <v>0</v>
      </c>
      <c r="BX29" s="213">
        <f t="shared" ca="1" si="63"/>
        <v>0</v>
      </c>
      <c r="BY29" s="213">
        <f t="shared" ca="1" si="24"/>
        <v>0</v>
      </c>
      <c r="BZ29" s="214">
        <f ca="1">IF(AND(BW29,BX29=0)=0,0,IF(BW29&gt;0,'На банк Приват'!$P$1,IF(BX29&gt;0,'На Укрсиб'!$P$1,0)))</f>
        <v>0</v>
      </c>
      <c r="CA29" s="198">
        <v>22</v>
      </c>
      <c r="CB29" s="198">
        <f t="shared" ca="1" si="25"/>
        <v>0</v>
      </c>
      <c r="CC29" s="198">
        <f t="shared" ca="1" si="26"/>
        <v>0</v>
      </c>
      <c r="CD29" s="198" t="str">
        <f t="shared" ca="1" si="64"/>
        <v xml:space="preserve"> </v>
      </c>
      <c r="CE29" s="198"/>
      <c r="CF29" s="215"/>
      <c r="CG29" s="215"/>
      <c r="CH29" s="215"/>
      <c r="CI29" s="215"/>
      <c r="CJ29" s="215"/>
      <c r="CK29" s="215"/>
      <c r="CL29" s="215"/>
      <c r="CM29" s="215">
        <f t="shared" si="27"/>
        <v>0</v>
      </c>
      <c r="CN29" s="215"/>
      <c r="CO29" s="215"/>
      <c r="CP29" s="215">
        <f t="shared" si="28"/>
        <v>0</v>
      </c>
      <c r="CQ29" s="215">
        <f t="shared" si="65"/>
        <v>0</v>
      </c>
      <c r="CR29" s="215">
        <f t="shared" si="66"/>
        <v>0</v>
      </c>
      <c r="CS29" s="215"/>
      <c r="CT29" s="215">
        <f t="shared" si="29"/>
        <v>0</v>
      </c>
      <c r="CU29" s="369">
        <f t="shared" si="30"/>
        <v>0</v>
      </c>
      <c r="CV29" s="215">
        <f t="shared" si="31"/>
        <v>0</v>
      </c>
      <c r="CW29" s="215">
        <f t="shared" ca="1" si="32"/>
        <v>0</v>
      </c>
      <c r="CX29" s="215">
        <f t="shared" ca="1" si="67"/>
        <v>0</v>
      </c>
      <c r="CY29" s="215">
        <f t="shared" ca="1" si="33"/>
        <v>0</v>
      </c>
      <c r="CZ29" s="216">
        <f ca="1">IF(AND(CW29,CX29=0)=0,0,IF(CW29&gt;0,'На банк Приват'!$V$1,IF(CX29&gt;0,'На Укрсиб'!$V$1,0)))</f>
        <v>0</v>
      </c>
      <c r="DA29" s="204"/>
      <c r="DB29" s="204">
        <f t="shared" ca="1" si="34"/>
        <v>0</v>
      </c>
      <c r="DC29" s="204">
        <f t="shared" ca="1" si="35"/>
        <v>0</v>
      </c>
      <c r="DD29" s="204" t="str">
        <f t="shared" ca="1" si="68"/>
        <v xml:space="preserve"> </v>
      </c>
      <c r="DE29" s="204"/>
      <c r="DF29" s="217"/>
      <c r="DG29" s="217"/>
      <c r="DH29" s="217"/>
      <c r="DI29" s="217"/>
      <c r="DJ29" s="217"/>
      <c r="DK29" s="217"/>
      <c r="DL29" s="217"/>
      <c r="DM29" s="217">
        <f t="shared" si="36"/>
        <v>0</v>
      </c>
      <c r="DN29" s="217"/>
      <c r="DO29" s="217"/>
      <c r="DP29" s="763">
        <f t="shared" si="37"/>
        <v>0</v>
      </c>
      <c r="DQ29" s="217">
        <f t="shared" si="69"/>
        <v>0</v>
      </c>
      <c r="DR29" s="217">
        <f t="shared" si="70"/>
        <v>0</v>
      </c>
      <c r="DS29" s="217"/>
      <c r="DT29" s="217">
        <f t="shared" si="38"/>
        <v>0</v>
      </c>
      <c r="DU29" s="366">
        <f t="shared" si="71"/>
        <v>0</v>
      </c>
      <c r="DV29" s="217">
        <f t="shared" si="39"/>
        <v>0</v>
      </c>
      <c r="DW29" s="217">
        <f t="shared" ca="1" si="40"/>
        <v>0</v>
      </c>
      <c r="DX29" s="217">
        <f t="shared" ca="1" si="72"/>
        <v>0</v>
      </c>
      <c r="DY29" s="217">
        <f t="shared" ca="1" si="41"/>
        <v>0</v>
      </c>
      <c r="DZ29" s="218">
        <f ca="1">IF(AND(DW29,DX29=0)=0,0,IF(DW29&gt;0,'На банк Приват'!$AB$1,IF(DX29&gt;0,'На Укрсиб'!$V$1,0)))</f>
        <v>0</v>
      </c>
      <c r="EA29" s="207"/>
      <c r="EB29" s="207">
        <f t="shared" ca="1" si="42"/>
        <v>0</v>
      </c>
      <c r="EC29" s="207">
        <f t="shared" ca="1" si="43"/>
        <v>0</v>
      </c>
      <c r="ED29" s="207" t="str">
        <f t="shared" ca="1" si="73"/>
        <v xml:space="preserve"> </v>
      </c>
      <c r="EE29" s="207"/>
      <c r="EF29" s="219"/>
      <c r="EG29" s="219"/>
      <c r="EH29" s="219"/>
      <c r="EI29" s="219"/>
      <c r="EJ29" s="219"/>
      <c r="EK29" s="219"/>
      <c r="EL29" s="219"/>
      <c r="EM29" s="219">
        <f t="shared" si="44"/>
        <v>0</v>
      </c>
      <c r="EN29" s="219"/>
      <c r="EO29" s="219"/>
      <c r="EP29" s="219">
        <f t="shared" si="45"/>
        <v>0</v>
      </c>
      <c r="EQ29" s="219">
        <f t="shared" si="74"/>
        <v>0</v>
      </c>
      <c r="ER29" s="219">
        <f t="shared" si="75"/>
        <v>0</v>
      </c>
      <c r="ES29" s="219"/>
      <c r="ET29" s="219">
        <f t="shared" si="46"/>
        <v>0</v>
      </c>
      <c r="EU29" s="363">
        <f t="shared" si="76"/>
        <v>0</v>
      </c>
      <c r="EV29" s="219">
        <f t="shared" si="47"/>
        <v>0</v>
      </c>
      <c r="EW29" s="219">
        <f t="shared" ca="1" si="48"/>
        <v>0</v>
      </c>
      <c r="EX29" s="219">
        <f t="shared" ca="1" si="77"/>
        <v>0</v>
      </c>
      <c r="EY29" s="219">
        <f t="shared" ca="1" si="49"/>
        <v>0</v>
      </c>
      <c r="EZ29" s="220">
        <f ca="1">IF(AND(EW29,EX29=0)=0,0,IF(EW29&gt;0,'На банк Приват'!$AH$1,IF(EX29&gt;0,'На Укрсиб'!$AH$1,0)))</f>
        <v>0</v>
      </c>
      <c r="FA29" s="28" t="str">
        <f t="shared" ca="1" si="50"/>
        <v xml:space="preserve"> </v>
      </c>
      <c r="FB29" s="28">
        <f t="shared" ca="1" si="51"/>
        <v>0</v>
      </c>
      <c r="FC29" s="28">
        <f t="shared" ca="1" si="52"/>
        <v>0</v>
      </c>
      <c r="FD29" s="28">
        <f t="shared" ca="1" si="53"/>
        <v>0</v>
      </c>
      <c r="FE29" s="28">
        <f t="shared" ca="1" si="54"/>
        <v>0</v>
      </c>
      <c r="FF29">
        <f t="shared" si="55"/>
        <v>0</v>
      </c>
      <c r="FG29" s="531" t="s">
        <v>24</v>
      </c>
    </row>
    <row r="30" spans="1:163">
      <c r="A30" s="113"/>
      <c r="B30" s="113" t="str">
        <f t="shared" ca="1" si="0"/>
        <v>Начальник інженерної служби</v>
      </c>
      <c r="C30" s="113" t="str">
        <f t="shared" ca="1" si="1"/>
        <v>л-т</v>
      </c>
      <c r="D30" s="113" t="str">
        <f t="shared" ca="1" si="2"/>
        <v>Мороз М.П.</v>
      </c>
      <c r="E30" s="113">
        <f t="shared" si="3"/>
        <v>0</v>
      </c>
      <c r="F30" s="115"/>
      <c r="G30" s="209">
        <f t="shared" si="78"/>
        <v>0</v>
      </c>
      <c r="H30" s="209">
        <f t="shared" si="79"/>
        <v>0</v>
      </c>
      <c r="I30" s="209">
        <f t="shared" si="80"/>
        <v>0</v>
      </c>
      <c r="J30" s="209">
        <f t="shared" si="82"/>
        <v>0</v>
      </c>
      <c r="K30" s="209">
        <f t="shared" si="83"/>
        <v>0</v>
      </c>
      <c r="L30" s="209">
        <f t="shared" si="84"/>
        <v>0</v>
      </c>
      <c r="M30" s="209">
        <f t="shared" si="85"/>
        <v>0</v>
      </c>
      <c r="N30" s="209">
        <f t="shared" si="86"/>
        <v>0</v>
      </c>
      <c r="O30" s="209">
        <f t="shared" si="97"/>
        <v>0</v>
      </c>
      <c r="P30" s="211">
        <f t="shared" si="87"/>
        <v>0</v>
      </c>
      <c r="Q30" s="209">
        <f t="shared" si="88"/>
        <v>0</v>
      </c>
      <c r="R30" s="209">
        <f t="shared" si="89"/>
        <v>0</v>
      </c>
      <c r="S30" s="209">
        <f t="shared" si="90"/>
        <v>0</v>
      </c>
      <c r="T30" s="209">
        <f t="shared" si="91"/>
        <v>0</v>
      </c>
      <c r="U30" s="209">
        <f t="shared" si="92"/>
        <v>0</v>
      </c>
      <c r="V30" s="209">
        <f t="shared" si="93"/>
        <v>0</v>
      </c>
      <c r="W30" s="209">
        <f t="shared" ca="1" si="94"/>
        <v>0</v>
      </c>
      <c r="X30" s="209">
        <f t="shared" ca="1" si="95"/>
        <v>0</v>
      </c>
      <c r="Y30" s="209">
        <f t="shared" ca="1" si="96"/>
        <v>0</v>
      </c>
      <c r="Z30" s="210" t="str">
        <f t="shared" ca="1" si="6"/>
        <v xml:space="preserve">        </v>
      </c>
      <c r="AA30" s="185"/>
      <c r="AB30" s="185" t="str">
        <f t="shared" ca="1" si="7"/>
        <v>Начальник інженерної служби</v>
      </c>
      <c r="AC30" s="185" t="str">
        <f t="shared" ca="1" si="8"/>
        <v>л-т</v>
      </c>
      <c r="AD30" s="185" t="str">
        <f t="shared" ca="1" si="56"/>
        <v>Мороз М.П.</v>
      </c>
      <c r="AE30" s="185"/>
      <c r="AF30" s="211"/>
      <c r="AG30" s="211"/>
      <c r="AH30" s="211"/>
      <c r="AI30" s="211"/>
      <c r="AJ30" s="211"/>
      <c r="AK30" s="211"/>
      <c r="AL30" s="211"/>
      <c r="AM30" s="211">
        <f t="shared" si="9"/>
        <v>0</v>
      </c>
      <c r="AN30" s="211"/>
      <c r="AO30" s="211"/>
      <c r="AP30" s="623">
        <f t="shared" si="10"/>
        <v>0</v>
      </c>
      <c r="AQ30" s="211">
        <f t="shared" si="57"/>
        <v>0</v>
      </c>
      <c r="AR30" s="211">
        <f t="shared" si="58"/>
        <v>0</v>
      </c>
      <c r="AS30" s="211"/>
      <c r="AT30" s="211">
        <f t="shared" si="11"/>
        <v>0</v>
      </c>
      <c r="AU30" s="358">
        <f t="shared" si="12"/>
        <v>0</v>
      </c>
      <c r="AV30" s="211">
        <f t="shared" si="13"/>
        <v>0</v>
      </c>
      <c r="AW30" s="211">
        <f t="shared" ca="1" si="14"/>
        <v>0</v>
      </c>
      <c r="AX30" s="211">
        <f t="shared" ca="1" si="98"/>
        <v>0</v>
      </c>
      <c r="AY30" s="211">
        <f t="shared" ca="1" si="16"/>
        <v>0</v>
      </c>
      <c r="AZ30" s="212">
        <f ca="1">IF(AND(AW30,AX30=0,AY30=0)=0,0,IF(AW30&gt;0,'На банк Приват'!$J$1,IF(AX30&gt;0,'На Укрсиб'!$J$1,0)))</f>
        <v>0</v>
      </c>
      <c r="BA30" s="191"/>
      <c r="BB30" s="191" t="str">
        <f t="shared" ca="1" si="17"/>
        <v>Начальник інженерної служби</v>
      </c>
      <c r="BC30" s="191" t="str">
        <f t="shared" ca="1" si="18"/>
        <v>л-т</v>
      </c>
      <c r="BD30" s="191" t="str">
        <f t="shared" ca="1" si="59"/>
        <v>Мороз М.П.</v>
      </c>
      <c r="BE30" s="191"/>
      <c r="BF30" s="213"/>
      <c r="BG30" s="213"/>
      <c r="BH30" s="213"/>
      <c r="BI30" s="213"/>
      <c r="BJ30" s="213"/>
      <c r="BK30" s="213"/>
      <c r="BL30" s="213"/>
      <c r="BM30" s="213">
        <f t="shared" si="19"/>
        <v>0</v>
      </c>
      <c r="BN30" s="213"/>
      <c r="BO30" s="213"/>
      <c r="BP30" s="623">
        <f t="shared" si="20"/>
        <v>0</v>
      </c>
      <c r="BQ30" s="213">
        <f t="shared" si="60"/>
        <v>0</v>
      </c>
      <c r="BR30" s="213">
        <f t="shared" si="61"/>
        <v>0</v>
      </c>
      <c r="BS30" s="213"/>
      <c r="BT30" s="213">
        <f t="shared" si="21"/>
        <v>0</v>
      </c>
      <c r="BU30" s="362">
        <f t="shared" si="62"/>
        <v>0</v>
      </c>
      <c r="BV30" s="213">
        <f t="shared" si="22"/>
        <v>0</v>
      </c>
      <c r="BW30" s="213">
        <f t="shared" ca="1" si="23"/>
        <v>0</v>
      </c>
      <c r="BX30" s="213">
        <f t="shared" ca="1" si="63"/>
        <v>0</v>
      </c>
      <c r="BY30" s="213">
        <f t="shared" ca="1" si="24"/>
        <v>0</v>
      </c>
      <c r="BZ30" s="214">
        <f ca="1">IF(AND(BW30,BX30=0)=0,0,IF(BW30&gt;0,'На банк Приват'!$P$1,IF(BX30&gt;0,'На Укрсиб'!$P$1,0)))</f>
        <v>0</v>
      </c>
      <c r="CA30" s="198">
        <v>23</v>
      </c>
      <c r="CB30" s="198" t="str">
        <f t="shared" ca="1" si="25"/>
        <v>Начальник інженерної служби</v>
      </c>
      <c r="CC30" s="198" t="str">
        <f t="shared" ca="1" si="26"/>
        <v>л-т</v>
      </c>
      <c r="CD30" s="198" t="str">
        <f t="shared" ca="1" si="64"/>
        <v>Мороз М.П.</v>
      </c>
      <c r="CE30" s="198"/>
      <c r="CF30" s="215"/>
      <c r="CG30" s="215"/>
      <c r="CH30" s="215"/>
      <c r="CI30" s="215"/>
      <c r="CJ30" s="215"/>
      <c r="CK30" s="215"/>
      <c r="CL30" s="215"/>
      <c r="CM30" s="215">
        <f t="shared" si="27"/>
        <v>0</v>
      </c>
      <c r="CN30" s="215"/>
      <c r="CO30" s="215"/>
      <c r="CP30" s="215">
        <f t="shared" si="28"/>
        <v>0</v>
      </c>
      <c r="CQ30" s="215">
        <f t="shared" si="65"/>
        <v>0</v>
      </c>
      <c r="CR30" s="215">
        <f t="shared" si="66"/>
        <v>0</v>
      </c>
      <c r="CS30" s="215"/>
      <c r="CT30" s="215">
        <f t="shared" si="29"/>
        <v>0</v>
      </c>
      <c r="CU30" s="369">
        <f t="shared" si="30"/>
        <v>0</v>
      </c>
      <c r="CV30" s="215">
        <f t="shared" si="31"/>
        <v>0</v>
      </c>
      <c r="CW30" s="215">
        <f t="shared" ca="1" si="32"/>
        <v>0</v>
      </c>
      <c r="CX30" s="215">
        <f t="shared" ca="1" si="67"/>
        <v>0</v>
      </c>
      <c r="CY30" s="215">
        <f t="shared" ca="1" si="33"/>
        <v>0</v>
      </c>
      <c r="CZ30" s="216">
        <f ca="1">IF(AND(CW30,CX30=0)=0,0,IF(CW30&gt;0,'На банк Приват'!$V$1,IF(CX30&gt;0,'На Укрсиб'!$V$1,0)))</f>
        <v>0</v>
      </c>
      <c r="DA30" s="204"/>
      <c r="DB30" s="204" t="str">
        <f t="shared" ca="1" si="34"/>
        <v>Начальник інженерної служби</v>
      </c>
      <c r="DC30" s="204" t="str">
        <f t="shared" ca="1" si="35"/>
        <v>л-т</v>
      </c>
      <c r="DD30" s="204" t="str">
        <f t="shared" ca="1" si="68"/>
        <v>Мороз М.П.</v>
      </c>
      <c r="DE30" s="204"/>
      <c r="DF30" s="217"/>
      <c r="DG30" s="217"/>
      <c r="DH30" s="217"/>
      <c r="DI30" s="217"/>
      <c r="DJ30" s="217"/>
      <c r="DK30" s="217"/>
      <c r="DL30" s="217"/>
      <c r="DM30" s="217">
        <f t="shared" si="36"/>
        <v>0</v>
      </c>
      <c r="DN30" s="217"/>
      <c r="DO30" s="217"/>
      <c r="DP30" s="763">
        <f t="shared" si="37"/>
        <v>0</v>
      </c>
      <c r="DQ30" s="217">
        <f t="shared" si="69"/>
        <v>0</v>
      </c>
      <c r="DR30" s="217">
        <f t="shared" si="70"/>
        <v>0</v>
      </c>
      <c r="DS30" s="217"/>
      <c r="DT30" s="217">
        <f t="shared" si="38"/>
        <v>0</v>
      </c>
      <c r="DU30" s="366">
        <f t="shared" si="71"/>
        <v>0</v>
      </c>
      <c r="DV30" s="217">
        <f t="shared" si="39"/>
        <v>0</v>
      </c>
      <c r="DW30" s="217">
        <f t="shared" ca="1" si="40"/>
        <v>0</v>
      </c>
      <c r="DX30" s="217">
        <f t="shared" ca="1" si="72"/>
        <v>0</v>
      </c>
      <c r="DY30" s="217">
        <f t="shared" ca="1" si="41"/>
        <v>0</v>
      </c>
      <c r="DZ30" s="218">
        <f ca="1">IF(AND(DW30,DX30=0)=0,0,IF(DW30&gt;0,'На банк Приват'!$AB$1,IF(DX30&gt;0,'На Укрсиб'!$V$1,0)))</f>
        <v>0</v>
      </c>
      <c r="EA30" s="207"/>
      <c r="EB30" s="207" t="str">
        <f t="shared" ca="1" si="42"/>
        <v>Начальник інженерної служби</v>
      </c>
      <c r="EC30" s="207" t="str">
        <f t="shared" ca="1" si="43"/>
        <v>л-т</v>
      </c>
      <c r="ED30" s="207" t="str">
        <f t="shared" ca="1" si="73"/>
        <v>Мороз М.П.</v>
      </c>
      <c r="EE30" s="207"/>
      <c r="EF30" s="219"/>
      <c r="EG30" s="219"/>
      <c r="EH30" s="219"/>
      <c r="EI30" s="219"/>
      <c r="EJ30" s="219"/>
      <c r="EK30" s="219"/>
      <c r="EL30" s="219"/>
      <c r="EM30" s="219">
        <f t="shared" si="44"/>
        <v>0</v>
      </c>
      <c r="EN30" s="219"/>
      <c r="EO30" s="219"/>
      <c r="EP30" s="219">
        <f t="shared" si="45"/>
        <v>0</v>
      </c>
      <c r="EQ30" s="219">
        <f t="shared" si="74"/>
        <v>0</v>
      </c>
      <c r="ER30" s="219">
        <f t="shared" si="75"/>
        <v>0</v>
      </c>
      <c r="ES30" s="219"/>
      <c r="ET30" s="219">
        <f t="shared" si="46"/>
        <v>0</v>
      </c>
      <c r="EU30" s="363">
        <f t="shared" si="76"/>
        <v>0</v>
      </c>
      <c r="EV30" s="219">
        <f t="shared" si="47"/>
        <v>0</v>
      </c>
      <c r="EW30" s="219">
        <f t="shared" ca="1" si="48"/>
        <v>0</v>
      </c>
      <c r="EX30" s="219">
        <f t="shared" ca="1" si="77"/>
        <v>0</v>
      </c>
      <c r="EY30" s="219">
        <f t="shared" ca="1" si="49"/>
        <v>0</v>
      </c>
      <c r="EZ30" s="220">
        <f ca="1">IF(AND(EW30,EX30=0)=0,0,IF(EW30&gt;0,'На банк Приват'!$AH$1,IF(EX30&gt;0,'На Укрсиб'!$AH$1,0)))</f>
        <v>0</v>
      </c>
      <c r="FA30" s="28" t="str">
        <f t="shared" ca="1" si="50"/>
        <v>Мороз М.П.</v>
      </c>
      <c r="FB30" s="28" t="str">
        <f t="shared" ca="1" si="51"/>
        <v>Мороз</v>
      </c>
      <c r="FC30" s="28" t="str">
        <f t="shared" ca="1" si="52"/>
        <v>Максим</v>
      </c>
      <c r="FD30" s="28" t="str">
        <f t="shared" ca="1" si="53"/>
        <v>Павлович</v>
      </c>
      <c r="FE30" s="28">
        <f t="shared" ca="1" si="54"/>
        <v>23</v>
      </c>
      <c r="FF30">
        <f t="shared" si="55"/>
        <v>0</v>
      </c>
      <c r="FG30" s="477" t="s">
        <v>23</v>
      </c>
    </row>
    <row r="31" spans="1:163">
      <c r="A31" s="113"/>
      <c r="B31" s="113" t="str">
        <f t="shared" ca="1" si="0"/>
        <v>Начальник служби радіаційного , хімічного,біологічного захисту</v>
      </c>
      <c r="C31" s="113">
        <f t="shared" ca="1" si="1"/>
        <v>0</v>
      </c>
      <c r="D31" s="113" t="str">
        <f t="shared" ca="1" si="2"/>
        <v>ВАКАНТ</v>
      </c>
      <c r="E31" s="113">
        <f t="shared" si="3"/>
        <v>0</v>
      </c>
      <c r="F31" s="115"/>
      <c r="G31" s="209">
        <f t="shared" si="78"/>
        <v>0</v>
      </c>
      <c r="H31" s="209">
        <f t="shared" si="79"/>
        <v>0</v>
      </c>
      <c r="I31" s="209">
        <f t="shared" si="80"/>
        <v>0</v>
      </c>
      <c r="J31" s="209">
        <f t="shared" si="82"/>
        <v>0</v>
      </c>
      <c r="K31" s="209">
        <f t="shared" si="83"/>
        <v>0</v>
      </c>
      <c r="L31" s="209">
        <f t="shared" si="84"/>
        <v>0</v>
      </c>
      <c r="M31" s="209">
        <f t="shared" si="85"/>
        <v>0</v>
      </c>
      <c r="N31" s="209">
        <f t="shared" si="86"/>
        <v>0</v>
      </c>
      <c r="O31" s="209">
        <f t="shared" si="97"/>
        <v>0</v>
      </c>
      <c r="P31" s="211">
        <f t="shared" si="87"/>
        <v>0</v>
      </c>
      <c r="Q31" s="209">
        <f t="shared" si="88"/>
        <v>0</v>
      </c>
      <c r="R31" s="209">
        <f t="shared" si="89"/>
        <v>0</v>
      </c>
      <c r="S31" s="209">
        <f t="shared" si="90"/>
        <v>0</v>
      </c>
      <c r="T31" s="209">
        <f t="shared" si="91"/>
        <v>0</v>
      </c>
      <c r="U31" s="209">
        <f t="shared" si="92"/>
        <v>0</v>
      </c>
      <c r="V31" s="209">
        <f t="shared" si="93"/>
        <v>0</v>
      </c>
      <c r="W31" s="209">
        <f t="shared" ca="1" si="94"/>
        <v>0</v>
      </c>
      <c r="X31" s="209">
        <f t="shared" ca="1" si="95"/>
        <v>0</v>
      </c>
      <c r="Y31" s="209">
        <f t="shared" ca="1" si="96"/>
        <v>0</v>
      </c>
      <c r="Z31" s="210" t="str">
        <f t="shared" ca="1" si="6"/>
        <v xml:space="preserve">        </v>
      </c>
      <c r="AA31" s="185"/>
      <c r="AB31" s="185" t="str">
        <f t="shared" ca="1" si="7"/>
        <v>Начальник служби радіаційного , хімічного,біологічного захисту</v>
      </c>
      <c r="AC31" s="185">
        <f t="shared" ca="1" si="8"/>
        <v>0</v>
      </c>
      <c r="AD31" s="185" t="str">
        <f t="shared" ca="1" si="56"/>
        <v>ВАКАНТ</v>
      </c>
      <c r="AE31" s="185"/>
      <c r="AF31" s="211"/>
      <c r="AG31" s="211"/>
      <c r="AH31" s="211"/>
      <c r="AI31" s="211"/>
      <c r="AJ31" s="211"/>
      <c r="AK31" s="211"/>
      <c r="AL31" s="211"/>
      <c r="AM31" s="211">
        <f t="shared" si="9"/>
        <v>0</v>
      </c>
      <c r="AN31" s="211"/>
      <c r="AO31" s="211"/>
      <c r="AP31" s="623">
        <f t="shared" si="10"/>
        <v>0</v>
      </c>
      <c r="AQ31" s="211">
        <f t="shared" si="57"/>
        <v>0</v>
      </c>
      <c r="AR31" s="211">
        <f t="shared" si="58"/>
        <v>0</v>
      </c>
      <c r="AS31" s="211"/>
      <c r="AT31" s="211">
        <f t="shared" si="11"/>
        <v>0</v>
      </c>
      <c r="AU31" s="358">
        <f t="shared" si="12"/>
        <v>0</v>
      </c>
      <c r="AV31" s="211">
        <f t="shared" si="13"/>
        <v>0</v>
      </c>
      <c r="AW31" s="211">
        <f t="shared" ca="1" si="14"/>
        <v>0</v>
      </c>
      <c r="AX31" s="211">
        <f t="shared" ca="1" si="98"/>
        <v>0</v>
      </c>
      <c r="AY31" s="211">
        <f t="shared" ca="1" si="16"/>
        <v>0</v>
      </c>
      <c r="AZ31" s="212">
        <f ca="1">IF(AND(AW31,AX31=0,AY31=0)=0,0,IF(AW31&gt;0,'На банк Приват'!$J$1,IF(AX31&gt;0,'На Укрсиб'!$J$1,0)))</f>
        <v>0</v>
      </c>
      <c r="BA31" s="191"/>
      <c r="BB31" s="191" t="str">
        <f t="shared" ca="1" si="17"/>
        <v>Начальник служби радіаційного , хімічного,біологічного захисту</v>
      </c>
      <c r="BC31" s="191">
        <f t="shared" ca="1" si="18"/>
        <v>0</v>
      </c>
      <c r="BD31" s="191" t="str">
        <f t="shared" ca="1" si="59"/>
        <v>ВАКАНТ</v>
      </c>
      <c r="BE31" s="191"/>
      <c r="BF31" s="213"/>
      <c r="BG31" s="213"/>
      <c r="BH31" s="213"/>
      <c r="BI31" s="213"/>
      <c r="BJ31" s="213"/>
      <c r="BK31" s="213"/>
      <c r="BL31" s="213"/>
      <c r="BM31" s="213">
        <f t="shared" si="19"/>
        <v>0</v>
      </c>
      <c r="BN31" s="213"/>
      <c r="BO31" s="213"/>
      <c r="BP31" s="623">
        <f t="shared" si="20"/>
        <v>0</v>
      </c>
      <c r="BQ31" s="213">
        <f t="shared" si="60"/>
        <v>0</v>
      </c>
      <c r="BR31" s="213">
        <f t="shared" si="61"/>
        <v>0</v>
      </c>
      <c r="BS31" s="213"/>
      <c r="BT31" s="213">
        <f t="shared" si="21"/>
        <v>0</v>
      </c>
      <c r="BU31" s="362">
        <f t="shared" si="62"/>
        <v>0</v>
      </c>
      <c r="BV31" s="213">
        <f t="shared" si="22"/>
        <v>0</v>
      </c>
      <c r="BW31" s="213">
        <f t="shared" ca="1" si="23"/>
        <v>0</v>
      </c>
      <c r="BX31" s="213">
        <f t="shared" ca="1" si="63"/>
        <v>0</v>
      </c>
      <c r="BY31" s="213">
        <f t="shared" ca="1" si="24"/>
        <v>0</v>
      </c>
      <c r="BZ31" s="214">
        <f ca="1">IF(AND(BW31,BX31=0)=0,0,IF(BW31&gt;0,'На банк Приват'!$P$1,IF(BX31&gt;0,'На Укрсиб'!$P$1,0)))</f>
        <v>0</v>
      </c>
      <c r="CA31" s="198">
        <v>24</v>
      </c>
      <c r="CB31" s="198" t="str">
        <f t="shared" ca="1" si="25"/>
        <v>Начальник служби радіаційного , хімічного,біологічного захисту</v>
      </c>
      <c r="CC31" s="198">
        <f t="shared" ca="1" si="26"/>
        <v>0</v>
      </c>
      <c r="CD31" s="198" t="str">
        <f t="shared" ca="1" si="64"/>
        <v>ВАКАНТ</v>
      </c>
      <c r="CE31" s="198"/>
      <c r="CF31" s="215"/>
      <c r="CG31" s="215"/>
      <c r="CH31" s="215"/>
      <c r="CI31" s="215"/>
      <c r="CJ31" s="215"/>
      <c r="CK31" s="215"/>
      <c r="CL31" s="215"/>
      <c r="CM31" s="215">
        <f t="shared" si="27"/>
        <v>0</v>
      </c>
      <c r="CN31" s="215"/>
      <c r="CO31" s="215"/>
      <c r="CP31" s="215">
        <f t="shared" si="28"/>
        <v>0</v>
      </c>
      <c r="CQ31" s="215">
        <f t="shared" si="65"/>
        <v>0</v>
      </c>
      <c r="CR31" s="215">
        <f t="shared" si="66"/>
        <v>0</v>
      </c>
      <c r="CS31" s="215"/>
      <c r="CT31" s="215">
        <f t="shared" si="29"/>
        <v>0</v>
      </c>
      <c r="CU31" s="369">
        <f t="shared" si="30"/>
        <v>0</v>
      </c>
      <c r="CV31" s="215">
        <f t="shared" si="31"/>
        <v>0</v>
      </c>
      <c r="CW31" s="215">
        <f t="shared" ca="1" si="32"/>
        <v>0</v>
      </c>
      <c r="CX31" s="215">
        <f t="shared" ca="1" si="67"/>
        <v>0</v>
      </c>
      <c r="CY31" s="215">
        <f t="shared" ca="1" si="33"/>
        <v>0</v>
      </c>
      <c r="CZ31" s="216">
        <f ca="1">IF(AND(CW31,CX31=0)=0,0,IF(CW31&gt;0,'На банк Приват'!$V$1,IF(CX31&gt;0,'На Укрсиб'!$V$1,0)))</f>
        <v>0</v>
      </c>
      <c r="DA31" s="204"/>
      <c r="DB31" s="204" t="str">
        <f t="shared" ca="1" si="34"/>
        <v>Начальник служби радіаційного , хімічного,біологічного захисту</v>
      </c>
      <c r="DC31" s="204">
        <f t="shared" ca="1" si="35"/>
        <v>0</v>
      </c>
      <c r="DD31" s="204" t="str">
        <f t="shared" ca="1" si="68"/>
        <v>ВАКАНТ</v>
      </c>
      <c r="DE31" s="204"/>
      <c r="DF31" s="217"/>
      <c r="DG31" s="217"/>
      <c r="DH31" s="217"/>
      <c r="DI31" s="217"/>
      <c r="DJ31" s="217"/>
      <c r="DK31" s="217"/>
      <c r="DL31" s="217"/>
      <c r="DM31" s="217">
        <f t="shared" si="36"/>
        <v>0</v>
      </c>
      <c r="DN31" s="217"/>
      <c r="DO31" s="217"/>
      <c r="DP31" s="763">
        <f t="shared" si="37"/>
        <v>0</v>
      </c>
      <c r="DQ31" s="217">
        <f t="shared" si="69"/>
        <v>0</v>
      </c>
      <c r="DR31" s="217">
        <f t="shared" si="70"/>
        <v>0</v>
      </c>
      <c r="DS31" s="217"/>
      <c r="DT31" s="217">
        <f t="shared" si="38"/>
        <v>0</v>
      </c>
      <c r="DU31" s="366">
        <f t="shared" si="71"/>
        <v>0</v>
      </c>
      <c r="DV31" s="217">
        <f t="shared" si="39"/>
        <v>0</v>
      </c>
      <c r="DW31" s="217">
        <f t="shared" ca="1" si="40"/>
        <v>0</v>
      </c>
      <c r="DX31" s="217">
        <f t="shared" ca="1" si="72"/>
        <v>0</v>
      </c>
      <c r="DY31" s="217">
        <f t="shared" ca="1" si="41"/>
        <v>0</v>
      </c>
      <c r="DZ31" s="218">
        <f ca="1">IF(AND(DW31,DX31=0)=0,0,IF(DW31&gt;0,'На банк Приват'!$AB$1,IF(DX31&gt;0,'На Укрсиб'!$V$1,0)))</f>
        <v>0</v>
      </c>
      <c r="EA31" s="207"/>
      <c r="EB31" s="207" t="str">
        <f t="shared" ca="1" si="42"/>
        <v>Начальник служби радіаційного , хімічного,біологічного захисту</v>
      </c>
      <c r="EC31" s="207">
        <f t="shared" ca="1" si="43"/>
        <v>0</v>
      </c>
      <c r="ED31" s="207" t="str">
        <f t="shared" ca="1" si="73"/>
        <v>ВАКАНТ</v>
      </c>
      <c r="EE31" s="207"/>
      <c r="EF31" s="219"/>
      <c r="EG31" s="219"/>
      <c r="EH31" s="219"/>
      <c r="EI31" s="219"/>
      <c r="EJ31" s="219"/>
      <c r="EK31" s="219"/>
      <c r="EL31" s="219"/>
      <c r="EM31" s="219">
        <f t="shared" si="44"/>
        <v>0</v>
      </c>
      <c r="EN31" s="219"/>
      <c r="EO31" s="219"/>
      <c r="EP31" s="219">
        <f t="shared" si="45"/>
        <v>0</v>
      </c>
      <c r="EQ31" s="219">
        <f t="shared" si="74"/>
        <v>0</v>
      </c>
      <c r="ER31" s="219">
        <f t="shared" si="75"/>
        <v>0</v>
      </c>
      <c r="ES31" s="219"/>
      <c r="ET31" s="219">
        <f t="shared" si="46"/>
        <v>0</v>
      </c>
      <c r="EU31" s="363">
        <f t="shared" si="76"/>
        <v>0</v>
      </c>
      <c r="EV31" s="219">
        <f t="shared" si="47"/>
        <v>0</v>
      </c>
      <c r="EW31" s="219">
        <f t="shared" ca="1" si="48"/>
        <v>0</v>
      </c>
      <c r="EX31" s="219">
        <f t="shared" ca="1" si="77"/>
        <v>0</v>
      </c>
      <c r="EY31" s="219">
        <f t="shared" ca="1" si="49"/>
        <v>0</v>
      </c>
      <c r="EZ31" s="220">
        <f ca="1">IF(AND(EW31,EX31=0)=0,0,IF(EW31&gt;0,'На банк Приват'!$AH$1,IF(EX31&gt;0,'На Укрсиб'!$AH$1,0)))</f>
        <v>0</v>
      </c>
      <c r="FA31" s="28" t="str">
        <f t="shared" ca="1" si="50"/>
        <v>ВАКАНТ</v>
      </c>
      <c r="FB31" s="28">
        <f t="shared" ca="1" si="51"/>
        <v>0</v>
      </c>
      <c r="FC31" s="28">
        <f t="shared" ca="1" si="52"/>
        <v>0</v>
      </c>
      <c r="FD31" s="28">
        <f t="shared" ca="1" si="53"/>
        <v>0</v>
      </c>
      <c r="FE31" s="28">
        <f t="shared" ca="1" si="54"/>
        <v>24</v>
      </c>
      <c r="FF31">
        <f t="shared" si="55"/>
        <v>0</v>
      </c>
      <c r="FG31" s="531" t="s">
        <v>316</v>
      </c>
    </row>
    <row r="32" spans="1:163">
      <c r="A32" s="113"/>
      <c r="B32" s="113">
        <f t="shared" ca="1" si="0"/>
        <v>0</v>
      </c>
      <c r="C32" s="113">
        <f t="shared" ca="1" si="1"/>
        <v>0</v>
      </c>
      <c r="D32" s="113" t="str">
        <f ca="1">INDIRECT("Відомість!dk"&amp;ROW()-4)</f>
        <v xml:space="preserve"> </v>
      </c>
      <c r="E32" s="113">
        <f t="shared" si="3"/>
        <v>0</v>
      </c>
      <c r="F32" s="115"/>
      <c r="G32" s="209">
        <f t="shared" si="78"/>
        <v>0</v>
      </c>
      <c r="H32" s="209">
        <f t="shared" si="79"/>
        <v>0</v>
      </c>
      <c r="I32" s="209">
        <f t="shared" si="80"/>
        <v>0</v>
      </c>
      <c r="J32" s="209">
        <f t="shared" si="82"/>
        <v>0</v>
      </c>
      <c r="K32" s="209">
        <f t="shared" si="83"/>
        <v>0</v>
      </c>
      <c r="L32" s="209">
        <f t="shared" si="84"/>
        <v>0</v>
      </c>
      <c r="M32" s="209">
        <f t="shared" si="85"/>
        <v>0</v>
      </c>
      <c r="N32" s="209">
        <f t="shared" si="86"/>
        <v>0</v>
      </c>
      <c r="O32" s="209">
        <f t="shared" si="97"/>
        <v>0</v>
      </c>
      <c r="P32" s="211">
        <f t="shared" si="87"/>
        <v>0</v>
      </c>
      <c r="Q32" s="209">
        <f t="shared" si="88"/>
        <v>0</v>
      </c>
      <c r="R32" s="209">
        <f t="shared" si="89"/>
        <v>0</v>
      </c>
      <c r="S32" s="209">
        <f t="shared" si="90"/>
        <v>0</v>
      </c>
      <c r="T32" s="209">
        <f t="shared" si="91"/>
        <v>0</v>
      </c>
      <c r="U32" s="209">
        <f t="shared" si="92"/>
        <v>0</v>
      </c>
      <c r="V32" s="209">
        <f t="shared" si="93"/>
        <v>0</v>
      </c>
      <c r="W32" s="209">
        <f t="shared" ca="1" si="94"/>
        <v>0</v>
      </c>
      <c r="X32" s="209">
        <f t="shared" ca="1" si="95"/>
        <v>0</v>
      </c>
      <c r="Y32" s="209">
        <f t="shared" ca="1" si="96"/>
        <v>0</v>
      </c>
      <c r="Z32" s="210" t="str">
        <f t="shared" ca="1" si="6"/>
        <v xml:space="preserve">        </v>
      </c>
      <c r="AA32" s="185"/>
      <c r="AB32" s="185">
        <f t="shared" ca="1" si="7"/>
        <v>0</v>
      </c>
      <c r="AC32" s="185">
        <f t="shared" ca="1" si="8"/>
        <v>0</v>
      </c>
      <c r="AD32" s="185" t="str">
        <f t="shared" ca="1" si="56"/>
        <v xml:space="preserve"> </v>
      </c>
      <c r="AE32" s="185"/>
      <c r="AF32" s="211"/>
      <c r="AG32" s="211"/>
      <c r="AH32" s="211"/>
      <c r="AI32" s="211"/>
      <c r="AJ32" s="211"/>
      <c r="AK32" s="211"/>
      <c r="AL32" s="211"/>
      <c r="AM32" s="211">
        <f t="shared" si="9"/>
        <v>0</v>
      </c>
      <c r="AN32" s="211"/>
      <c r="AO32" s="211"/>
      <c r="AP32" s="623">
        <f t="shared" si="10"/>
        <v>0</v>
      </c>
      <c r="AQ32" s="211">
        <f t="shared" si="57"/>
        <v>0</v>
      </c>
      <c r="AR32" s="211">
        <f t="shared" si="58"/>
        <v>0</v>
      </c>
      <c r="AS32" s="211"/>
      <c r="AT32" s="211">
        <f t="shared" si="11"/>
        <v>0</v>
      </c>
      <c r="AU32" s="358">
        <f t="shared" si="12"/>
        <v>0</v>
      </c>
      <c r="AV32" s="211">
        <f t="shared" si="13"/>
        <v>0</v>
      </c>
      <c r="AW32" s="211">
        <f t="shared" ca="1" si="14"/>
        <v>0</v>
      </c>
      <c r="AX32" s="211">
        <f t="shared" ca="1" si="98"/>
        <v>0</v>
      </c>
      <c r="AY32" s="211">
        <f t="shared" ca="1" si="16"/>
        <v>0</v>
      </c>
      <c r="AZ32" s="212">
        <f ca="1">IF(AND(AW32,AX32=0,AY32=0)=0,0,IF(AW32&gt;0,'На банк Приват'!$J$1,IF(AX32&gt;0,'На Укрсиб'!$J$1,0)))</f>
        <v>0</v>
      </c>
      <c r="BA32" s="191"/>
      <c r="BB32" s="191">
        <f t="shared" ca="1" si="17"/>
        <v>0</v>
      </c>
      <c r="BC32" s="191">
        <f t="shared" ca="1" si="18"/>
        <v>0</v>
      </c>
      <c r="BD32" s="191" t="str">
        <f t="shared" ca="1" si="59"/>
        <v xml:space="preserve"> </v>
      </c>
      <c r="BE32" s="191"/>
      <c r="BF32" s="213"/>
      <c r="BG32" s="213"/>
      <c r="BH32" s="213"/>
      <c r="BI32" s="213"/>
      <c r="BJ32" s="213"/>
      <c r="BK32" s="213"/>
      <c r="BL32" s="213"/>
      <c r="BM32" s="213">
        <f t="shared" si="19"/>
        <v>0</v>
      </c>
      <c r="BN32" s="213"/>
      <c r="BO32" s="213"/>
      <c r="BP32" s="623">
        <f t="shared" si="20"/>
        <v>0</v>
      </c>
      <c r="BQ32" s="213">
        <f t="shared" si="60"/>
        <v>0</v>
      </c>
      <c r="BR32" s="213">
        <f t="shared" si="61"/>
        <v>0</v>
      </c>
      <c r="BS32" s="213"/>
      <c r="BT32" s="213">
        <f t="shared" si="21"/>
        <v>0</v>
      </c>
      <c r="BU32" s="362">
        <f t="shared" si="62"/>
        <v>0</v>
      </c>
      <c r="BV32" s="213">
        <f t="shared" si="22"/>
        <v>0</v>
      </c>
      <c r="BW32" s="213">
        <f t="shared" ca="1" si="23"/>
        <v>0</v>
      </c>
      <c r="BX32" s="213">
        <f t="shared" ca="1" si="63"/>
        <v>0</v>
      </c>
      <c r="BY32" s="213">
        <f t="shared" ca="1" si="24"/>
        <v>0</v>
      </c>
      <c r="BZ32" s="214">
        <f ca="1">IF(AND(BW32,BX32=0)=0,0,IF(BW32&gt;0,'На банк Приват'!$P$1,IF(BX32&gt;0,'На Укрсиб'!$P$1,0)))</f>
        <v>0</v>
      </c>
      <c r="CA32" s="198">
        <v>25</v>
      </c>
      <c r="CB32" s="198">
        <f t="shared" ca="1" si="25"/>
        <v>0</v>
      </c>
      <c r="CC32" s="198">
        <f t="shared" ca="1" si="26"/>
        <v>0</v>
      </c>
      <c r="CD32" s="198" t="str">
        <f t="shared" ca="1" si="64"/>
        <v xml:space="preserve"> </v>
      </c>
      <c r="CE32" s="198"/>
      <c r="CF32" s="215"/>
      <c r="CG32" s="215"/>
      <c r="CH32" s="215"/>
      <c r="CI32" s="215"/>
      <c r="CJ32" s="215"/>
      <c r="CK32" s="215"/>
      <c r="CL32" s="215"/>
      <c r="CM32" s="215">
        <f t="shared" si="27"/>
        <v>0</v>
      </c>
      <c r="CN32" s="215"/>
      <c r="CO32" s="215"/>
      <c r="CP32" s="215">
        <f t="shared" si="28"/>
        <v>0</v>
      </c>
      <c r="CQ32" s="215">
        <f t="shared" si="65"/>
        <v>0</v>
      </c>
      <c r="CR32" s="215">
        <f t="shared" si="66"/>
        <v>0</v>
      </c>
      <c r="CS32" s="215"/>
      <c r="CT32" s="215">
        <f t="shared" si="29"/>
        <v>0</v>
      </c>
      <c r="CU32" s="369">
        <f t="shared" si="30"/>
        <v>0</v>
      </c>
      <c r="CV32" s="215">
        <f t="shared" si="31"/>
        <v>0</v>
      </c>
      <c r="CW32" s="215">
        <f t="shared" ca="1" si="32"/>
        <v>0</v>
      </c>
      <c r="CX32" s="215">
        <f t="shared" ca="1" si="67"/>
        <v>0</v>
      </c>
      <c r="CY32" s="215">
        <f t="shared" ca="1" si="33"/>
        <v>0</v>
      </c>
      <c r="CZ32" s="216">
        <f ca="1">IF(AND(CW32,CX32=0)=0,0,IF(CW32&gt;0,'На банк Приват'!$V$1,IF(CX32&gt;0,'На Укрсиб'!$V$1,0)))</f>
        <v>0</v>
      </c>
      <c r="DA32" s="204"/>
      <c r="DB32" s="204">
        <f t="shared" ca="1" si="34"/>
        <v>0</v>
      </c>
      <c r="DC32" s="204">
        <f t="shared" ca="1" si="35"/>
        <v>0</v>
      </c>
      <c r="DD32" s="204" t="str">
        <f t="shared" ca="1" si="68"/>
        <v xml:space="preserve"> </v>
      </c>
      <c r="DE32" s="204"/>
      <c r="DF32" s="217"/>
      <c r="DG32" s="217"/>
      <c r="DH32" s="217"/>
      <c r="DI32" s="217"/>
      <c r="DJ32" s="217"/>
      <c r="DK32" s="217"/>
      <c r="DL32" s="217"/>
      <c r="DM32" s="217">
        <f t="shared" si="36"/>
        <v>0</v>
      </c>
      <c r="DN32" s="217"/>
      <c r="DO32" s="217"/>
      <c r="DP32" s="763">
        <f t="shared" si="37"/>
        <v>0</v>
      </c>
      <c r="DQ32" s="217">
        <f t="shared" si="69"/>
        <v>0</v>
      </c>
      <c r="DR32" s="217">
        <f t="shared" si="70"/>
        <v>0</v>
      </c>
      <c r="DS32" s="217"/>
      <c r="DT32" s="217">
        <f t="shared" si="38"/>
        <v>0</v>
      </c>
      <c r="DU32" s="366">
        <f t="shared" si="71"/>
        <v>0</v>
      </c>
      <c r="DV32" s="217">
        <f t="shared" si="39"/>
        <v>0</v>
      </c>
      <c r="DW32" s="217">
        <f t="shared" ca="1" si="40"/>
        <v>0</v>
      </c>
      <c r="DX32" s="217">
        <f t="shared" ca="1" si="72"/>
        <v>0</v>
      </c>
      <c r="DY32" s="217">
        <f t="shared" ca="1" si="41"/>
        <v>0</v>
      </c>
      <c r="DZ32" s="218">
        <f ca="1">IF(AND(DW32,DX32=0)=0,0,IF(DW32&gt;0,'На банк Приват'!$AB$1,IF(DX32&gt;0,'На Укрсиб'!$V$1,0)))</f>
        <v>0</v>
      </c>
      <c r="EA32" s="207"/>
      <c r="EB32" s="207">
        <f t="shared" ca="1" si="42"/>
        <v>0</v>
      </c>
      <c r="EC32" s="207">
        <f t="shared" ca="1" si="43"/>
        <v>0</v>
      </c>
      <c r="ED32" s="207" t="str">
        <f t="shared" ca="1" si="73"/>
        <v xml:space="preserve"> </v>
      </c>
      <c r="EE32" s="207"/>
      <c r="EF32" s="219"/>
      <c r="EG32" s="219"/>
      <c r="EH32" s="219"/>
      <c r="EI32" s="219"/>
      <c r="EJ32" s="219"/>
      <c r="EK32" s="219"/>
      <c r="EL32" s="219"/>
      <c r="EM32" s="219">
        <f t="shared" si="44"/>
        <v>0</v>
      </c>
      <c r="EN32" s="219"/>
      <c r="EO32" s="219"/>
      <c r="EP32" s="219">
        <f t="shared" si="45"/>
        <v>0</v>
      </c>
      <c r="EQ32" s="219">
        <f t="shared" si="74"/>
        <v>0</v>
      </c>
      <c r="ER32" s="219">
        <f t="shared" si="75"/>
        <v>0</v>
      </c>
      <c r="ES32" s="219"/>
      <c r="ET32" s="219">
        <f t="shared" si="46"/>
        <v>0</v>
      </c>
      <c r="EU32" s="363">
        <f t="shared" si="76"/>
        <v>0</v>
      </c>
      <c r="EV32" s="219">
        <f t="shared" si="47"/>
        <v>0</v>
      </c>
      <c r="EW32" s="219">
        <f t="shared" ca="1" si="48"/>
        <v>0</v>
      </c>
      <c r="EX32" s="219">
        <f t="shared" ca="1" si="77"/>
        <v>0</v>
      </c>
      <c r="EY32" s="219">
        <f t="shared" ca="1" si="49"/>
        <v>0</v>
      </c>
      <c r="EZ32" s="220">
        <f ca="1">IF(AND(EW32,EX32=0)=0,0,IF(EW32&gt;0,'На банк Приват'!$AH$1,IF(EX32&gt;0,'На Укрсиб'!$AH$1,0)))</f>
        <v>0</v>
      </c>
      <c r="FA32" s="28" t="str">
        <f t="shared" ca="1" si="50"/>
        <v xml:space="preserve"> </v>
      </c>
      <c r="FB32" s="28">
        <f t="shared" ca="1" si="51"/>
        <v>0</v>
      </c>
      <c r="FC32" s="28">
        <f t="shared" ca="1" si="52"/>
        <v>0</v>
      </c>
      <c r="FD32" s="28">
        <f t="shared" ca="1" si="53"/>
        <v>0</v>
      </c>
      <c r="FE32" s="28">
        <f t="shared" ca="1" si="54"/>
        <v>0</v>
      </c>
      <c r="FF32">
        <f t="shared" si="55"/>
        <v>0</v>
      </c>
      <c r="FG32" s="531" t="s">
        <v>27</v>
      </c>
    </row>
    <row r="33" spans="1:163">
      <c r="A33" s="113"/>
      <c r="B33" s="113" t="str">
        <f t="shared" ca="1" si="0"/>
        <v>Помічник командира дивізіону з фінансово-економічної  роботи- начальник служби</v>
      </c>
      <c r="C33" s="113" t="str">
        <f t="shared" ca="1" si="1"/>
        <v>ст.л-т</v>
      </c>
      <c r="D33" s="113" t="str">
        <f t="shared" ref="D33:D96" ca="1" si="99">INDIRECT("Відомість!dk"&amp;ROW()-4)</f>
        <v>Пятаєв О.В.</v>
      </c>
      <c r="E33" s="113">
        <f t="shared" si="3"/>
        <v>0</v>
      </c>
      <c r="F33" s="115"/>
      <c r="G33" s="209">
        <f t="shared" si="78"/>
        <v>0</v>
      </c>
      <c r="H33" s="209">
        <f t="shared" si="79"/>
        <v>0</v>
      </c>
      <c r="I33" s="209">
        <f t="shared" si="80"/>
        <v>0</v>
      </c>
      <c r="J33" s="209">
        <f t="shared" si="82"/>
        <v>0</v>
      </c>
      <c r="K33" s="209">
        <f t="shared" si="83"/>
        <v>0</v>
      </c>
      <c r="L33" s="209">
        <f t="shared" si="84"/>
        <v>0</v>
      </c>
      <c r="M33" s="209">
        <f t="shared" si="85"/>
        <v>0</v>
      </c>
      <c r="N33" s="209">
        <f t="shared" si="86"/>
        <v>0</v>
      </c>
      <c r="O33" s="209">
        <f t="shared" si="97"/>
        <v>0</v>
      </c>
      <c r="P33" s="211">
        <f t="shared" si="87"/>
        <v>0</v>
      </c>
      <c r="Q33" s="209">
        <f t="shared" si="88"/>
        <v>0</v>
      </c>
      <c r="R33" s="209">
        <f t="shared" si="89"/>
        <v>0</v>
      </c>
      <c r="S33" s="209">
        <f t="shared" si="90"/>
        <v>0</v>
      </c>
      <c r="T33" s="209">
        <f t="shared" si="91"/>
        <v>0</v>
      </c>
      <c r="U33" s="209">
        <f t="shared" si="92"/>
        <v>0</v>
      </c>
      <c r="V33" s="209">
        <f t="shared" si="93"/>
        <v>0</v>
      </c>
      <c r="W33" s="209">
        <f t="shared" ca="1" si="94"/>
        <v>0</v>
      </c>
      <c r="X33" s="209">
        <f t="shared" ca="1" si="95"/>
        <v>0</v>
      </c>
      <c r="Y33" s="209">
        <f t="shared" ca="1" si="96"/>
        <v>0</v>
      </c>
      <c r="Z33" s="210" t="str">
        <f t="shared" ca="1" si="6"/>
        <v xml:space="preserve">        </v>
      </c>
      <c r="AA33" s="185"/>
      <c r="AB33" s="185" t="str">
        <f t="shared" ca="1" si="7"/>
        <v>Помічник командира дивізіону з фінансово-економічної  роботи- начальник служби</v>
      </c>
      <c r="AC33" s="185" t="str">
        <f t="shared" ca="1" si="8"/>
        <v>ст.л-т</v>
      </c>
      <c r="AD33" s="185" t="str">
        <f t="shared" ca="1" si="56"/>
        <v>Пятаєв О.В.</v>
      </c>
      <c r="AE33" s="185"/>
      <c r="AF33" s="211"/>
      <c r="AG33" s="211"/>
      <c r="AH33" s="211"/>
      <c r="AI33" s="211"/>
      <c r="AJ33" s="211"/>
      <c r="AK33" s="211"/>
      <c r="AL33" s="211"/>
      <c r="AM33" s="211">
        <f t="shared" si="9"/>
        <v>0</v>
      </c>
      <c r="AN33" s="211"/>
      <c r="AO33" s="211"/>
      <c r="AP33" s="623">
        <f t="shared" si="10"/>
        <v>0</v>
      </c>
      <c r="AQ33" s="211">
        <f t="shared" si="57"/>
        <v>0</v>
      </c>
      <c r="AR33" s="211">
        <f t="shared" si="58"/>
        <v>0</v>
      </c>
      <c r="AS33" s="211"/>
      <c r="AT33" s="211">
        <f t="shared" si="11"/>
        <v>0</v>
      </c>
      <c r="AU33" s="358">
        <f t="shared" si="12"/>
        <v>0</v>
      </c>
      <c r="AV33" s="211">
        <f t="shared" si="13"/>
        <v>0</v>
      </c>
      <c r="AW33" s="211">
        <f t="shared" ca="1" si="14"/>
        <v>0</v>
      </c>
      <c r="AX33" s="211">
        <f t="shared" ca="1" si="98"/>
        <v>0</v>
      </c>
      <c r="AY33" s="211">
        <f t="shared" ca="1" si="16"/>
        <v>0</v>
      </c>
      <c r="AZ33" s="212">
        <f ca="1">IF(AND(AW33,AX33=0,AY33=0)=0,0,IF(AW33&gt;0,'На банк Приват'!$J$1,IF(AX33&gt;0,'На Укрсиб'!$J$1,0)))</f>
        <v>0</v>
      </c>
      <c r="BA33" s="191"/>
      <c r="BB33" s="191" t="str">
        <f t="shared" ca="1" si="17"/>
        <v>Помічник командира дивізіону з фінансово-економічної  роботи- начальник служби</v>
      </c>
      <c r="BC33" s="191" t="str">
        <f t="shared" ca="1" si="18"/>
        <v>ст.л-т</v>
      </c>
      <c r="BD33" s="191" t="str">
        <f t="shared" ca="1" si="59"/>
        <v>Пятаєв О.В.</v>
      </c>
      <c r="BE33" s="191"/>
      <c r="BF33" s="213"/>
      <c r="BG33" s="213"/>
      <c r="BH33" s="213"/>
      <c r="BI33" s="213"/>
      <c r="BJ33" s="213"/>
      <c r="BK33" s="213"/>
      <c r="BL33" s="213"/>
      <c r="BM33" s="213">
        <f t="shared" si="19"/>
        <v>0</v>
      </c>
      <c r="BN33" s="213"/>
      <c r="BO33" s="213"/>
      <c r="BP33" s="623">
        <f t="shared" si="20"/>
        <v>0</v>
      </c>
      <c r="BQ33" s="213">
        <f t="shared" si="60"/>
        <v>0</v>
      </c>
      <c r="BR33" s="213">
        <f t="shared" si="61"/>
        <v>0</v>
      </c>
      <c r="BS33" s="213"/>
      <c r="BT33" s="213">
        <f t="shared" si="21"/>
        <v>0</v>
      </c>
      <c r="BU33" s="362">
        <f t="shared" si="62"/>
        <v>0</v>
      </c>
      <c r="BV33" s="213">
        <f t="shared" si="22"/>
        <v>0</v>
      </c>
      <c r="BW33" s="213">
        <f t="shared" ca="1" si="23"/>
        <v>0</v>
      </c>
      <c r="BX33" s="213">
        <f t="shared" ca="1" si="63"/>
        <v>0</v>
      </c>
      <c r="BY33" s="213">
        <f t="shared" ca="1" si="24"/>
        <v>0</v>
      </c>
      <c r="BZ33" s="214">
        <f ca="1">IF(AND(BW33,BX33=0)=0,0,IF(BW33&gt;0,'На банк Приват'!$P$1,IF(BX33&gt;0,'На Укрсиб'!$P$1,0)))</f>
        <v>0</v>
      </c>
      <c r="CA33" s="198">
        <v>26</v>
      </c>
      <c r="CB33" s="198" t="str">
        <f t="shared" ca="1" si="25"/>
        <v>Помічник командира дивізіону з фінансово-економічної  роботи- начальник служби</v>
      </c>
      <c r="CC33" s="198" t="str">
        <f t="shared" ca="1" si="26"/>
        <v>ст.л-т</v>
      </c>
      <c r="CD33" s="198" t="str">
        <f t="shared" ca="1" si="64"/>
        <v>Пятаєв О.В.</v>
      </c>
      <c r="CE33" s="198"/>
      <c r="CF33" s="215"/>
      <c r="CG33" s="215"/>
      <c r="CH33" s="215"/>
      <c r="CI33" s="215"/>
      <c r="CJ33" s="215"/>
      <c r="CK33" s="215"/>
      <c r="CL33" s="215"/>
      <c r="CM33" s="215">
        <f t="shared" si="27"/>
        <v>0</v>
      </c>
      <c r="CN33" s="215"/>
      <c r="CO33" s="215"/>
      <c r="CP33" s="215">
        <f t="shared" si="28"/>
        <v>0</v>
      </c>
      <c r="CQ33" s="215">
        <f t="shared" si="65"/>
        <v>0</v>
      </c>
      <c r="CR33" s="215">
        <f t="shared" si="66"/>
        <v>0</v>
      </c>
      <c r="CS33" s="215"/>
      <c r="CT33" s="215">
        <f t="shared" si="29"/>
        <v>0</v>
      </c>
      <c r="CU33" s="369">
        <f t="shared" si="30"/>
        <v>0</v>
      </c>
      <c r="CV33" s="215">
        <f t="shared" si="31"/>
        <v>0</v>
      </c>
      <c r="CW33" s="215">
        <f t="shared" ca="1" si="32"/>
        <v>0</v>
      </c>
      <c r="CX33" s="215">
        <f t="shared" ca="1" si="67"/>
        <v>0</v>
      </c>
      <c r="CY33" s="215">
        <f t="shared" ca="1" si="33"/>
        <v>0</v>
      </c>
      <c r="CZ33" s="216">
        <f ca="1">IF(AND(CW33,CX33=0)=0,0,IF(CW33&gt;0,'На банк Приват'!$V$1,IF(CX33&gt;0,'На Укрсиб'!$V$1,0)))</f>
        <v>0</v>
      </c>
      <c r="DA33" s="204"/>
      <c r="DB33" s="204" t="str">
        <f t="shared" ca="1" si="34"/>
        <v>Помічник командира дивізіону з фінансово-економічної  роботи- начальник служби</v>
      </c>
      <c r="DC33" s="204" t="str">
        <f t="shared" ca="1" si="35"/>
        <v>ст.л-т</v>
      </c>
      <c r="DD33" s="204" t="str">
        <f t="shared" ca="1" si="68"/>
        <v>Пятаєв О.В.</v>
      </c>
      <c r="DE33" s="204"/>
      <c r="DF33" s="217"/>
      <c r="DG33" s="217"/>
      <c r="DH33" s="217"/>
      <c r="DI33" s="217"/>
      <c r="DJ33" s="217"/>
      <c r="DK33" s="217"/>
      <c r="DL33" s="217"/>
      <c r="DM33" s="217">
        <f t="shared" si="36"/>
        <v>0</v>
      </c>
      <c r="DN33" s="217"/>
      <c r="DO33" s="217"/>
      <c r="DP33" s="763">
        <f t="shared" si="37"/>
        <v>0</v>
      </c>
      <c r="DQ33" s="217">
        <f t="shared" si="69"/>
        <v>0</v>
      </c>
      <c r="DR33" s="217">
        <f t="shared" si="70"/>
        <v>0</v>
      </c>
      <c r="DS33" s="217"/>
      <c r="DT33" s="217">
        <f t="shared" si="38"/>
        <v>0</v>
      </c>
      <c r="DU33" s="366">
        <f t="shared" si="71"/>
        <v>0</v>
      </c>
      <c r="DV33" s="217">
        <f t="shared" si="39"/>
        <v>0</v>
      </c>
      <c r="DW33" s="217">
        <f t="shared" ca="1" si="40"/>
        <v>0</v>
      </c>
      <c r="DX33" s="217">
        <f t="shared" ca="1" si="72"/>
        <v>0</v>
      </c>
      <c r="DY33" s="217">
        <f t="shared" ca="1" si="41"/>
        <v>0</v>
      </c>
      <c r="DZ33" s="218">
        <f ca="1">IF(AND(DW33,DX33=0)=0,0,IF(DW33&gt;0,'На банк Приват'!$AB$1,IF(DX33&gt;0,'На Укрсиб'!$V$1,0)))</f>
        <v>0</v>
      </c>
      <c r="EA33" s="207"/>
      <c r="EB33" s="207" t="str">
        <f t="shared" ca="1" si="42"/>
        <v>Помічник командира дивізіону з фінансово-економічної  роботи- начальник служби</v>
      </c>
      <c r="EC33" s="207" t="str">
        <f t="shared" ca="1" si="43"/>
        <v>ст.л-т</v>
      </c>
      <c r="ED33" s="207" t="str">
        <f t="shared" ca="1" si="73"/>
        <v>Пятаєв О.В.</v>
      </c>
      <c r="EE33" s="207"/>
      <c r="EF33" s="219"/>
      <c r="EG33" s="219"/>
      <c r="EH33" s="219"/>
      <c r="EI33" s="219"/>
      <c r="EJ33" s="219"/>
      <c r="EK33" s="219"/>
      <c r="EL33" s="219"/>
      <c r="EM33" s="219">
        <f t="shared" si="44"/>
        <v>0</v>
      </c>
      <c r="EN33" s="219"/>
      <c r="EO33" s="219"/>
      <c r="EP33" s="219">
        <f t="shared" si="45"/>
        <v>0</v>
      </c>
      <c r="EQ33" s="219">
        <f t="shared" si="74"/>
        <v>0</v>
      </c>
      <c r="ER33" s="219">
        <f t="shared" si="75"/>
        <v>0</v>
      </c>
      <c r="ES33" s="219"/>
      <c r="ET33" s="219">
        <f t="shared" si="46"/>
        <v>0</v>
      </c>
      <c r="EU33" s="363">
        <f t="shared" si="76"/>
        <v>0</v>
      </c>
      <c r="EV33" s="219">
        <f t="shared" si="47"/>
        <v>0</v>
      </c>
      <c r="EW33" s="219">
        <f t="shared" ca="1" si="48"/>
        <v>0</v>
      </c>
      <c r="EX33" s="219">
        <f t="shared" ca="1" si="77"/>
        <v>0</v>
      </c>
      <c r="EY33" s="219">
        <f t="shared" ca="1" si="49"/>
        <v>0</v>
      </c>
      <c r="EZ33" s="220">
        <f ca="1">IF(AND(EW33,EX33=0)=0,0,IF(EW33&gt;0,'На банк Приват'!$AH$1,IF(EX33&gt;0,'На Укрсиб'!$AH$1,0)))</f>
        <v>0</v>
      </c>
      <c r="FA33" s="28" t="str">
        <f t="shared" ca="1" si="50"/>
        <v>Пятаєв О.В.</v>
      </c>
      <c r="FB33" s="28" t="str">
        <f t="shared" ca="1" si="51"/>
        <v>Пятаєв</v>
      </c>
      <c r="FC33" s="28" t="str">
        <f t="shared" ca="1" si="52"/>
        <v>Олександр</v>
      </c>
      <c r="FD33" s="28" t="str">
        <f t="shared" ca="1" si="53"/>
        <v>Володимирович</v>
      </c>
      <c r="FE33" s="28">
        <f t="shared" ca="1" si="54"/>
        <v>26</v>
      </c>
      <c r="FF33">
        <f t="shared" si="55"/>
        <v>0</v>
      </c>
      <c r="FG33" s="531" t="s">
        <v>601</v>
      </c>
    </row>
    <row r="34" spans="1:163">
      <c r="A34" s="113"/>
      <c r="B34" s="113">
        <f t="shared" ca="1" si="0"/>
        <v>0</v>
      </c>
      <c r="C34" s="113">
        <f t="shared" ca="1" si="1"/>
        <v>0</v>
      </c>
      <c r="D34" s="113">
        <f t="shared" ca="1" si="99"/>
        <v>0</v>
      </c>
      <c r="E34" s="113">
        <f t="shared" si="3"/>
        <v>0</v>
      </c>
      <c r="F34" s="115"/>
      <c r="G34" s="209">
        <f t="shared" si="78"/>
        <v>0</v>
      </c>
      <c r="H34" s="209">
        <f t="shared" si="79"/>
        <v>0</v>
      </c>
      <c r="I34" s="209">
        <f t="shared" si="80"/>
        <v>0</v>
      </c>
      <c r="J34" s="209">
        <f t="shared" si="82"/>
        <v>0</v>
      </c>
      <c r="K34" s="209">
        <f t="shared" si="83"/>
        <v>0</v>
      </c>
      <c r="L34" s="209">
        <f t="shared" si="84"/>
        <v>0</v>
      </c>
      <c r="M34" s="209">
        <f t="shared" si="85"/>
        <v>0</v>
      </c>
      <c r="N34" s="209">
        <f t="shared" si="86"/>
        <v>0</v>
      </c>
      <c r="O34" s="209">
        <f t="shared" si="97"/>
        <v>0</v>
      </c>
      <c r="P34" s="211">
        <f t="shared" si="87"/>
        <v>0</v>
      </c>
      <c r="Q34" s="209">
        <f t="shared" si="88"/>
        <v>0</v>
      </c>
      <c r="R34" s="209">
        <f t="shared" si="89"/>
        <v>0</v>
      </c>
      <c r="S34" s="209">
        <f t="shared" si="90"/>
        <v>0</v>
      </c>
      <c r="T34" s="209">
        <f t="shared" si="91"/>
        <v>0</v>
      </c>
      <c r="U34" s="209">
        <f t="shared" si="92"/>
        <v>0</v>
      </c>
      <c r="V34" s="209">
        <f t="shared" si="93"/>
        <v>0</v>
      </c>
      <c r="W34" s="209">
        <f t="shared" ca="1" si="94"/>
        <v>0</v>
      </c>
      <c r="X34" s="209">
        <f t="shared" ca="1" si="95"/>
        <v>0</v>
      </c>
      <c r="Y34" s="209">
        <f t="shared" ca="1" si="96"/>
        <v>0</v>
      </c>
      <c r="Z34" s="210" t="str">
        <f t="shared" ca="1" si="6"/>
        <v xml:space="preserve">        </v>
      </c>
      <c r="AA34" s="185"/>
      <c r="AB34" s="185">
        <f t="shared" ca="1" si="7"/>
        <v>0</v>
      </c>
      <c r="AC34" s="185">
        <f t="shared" ca="1" si="8"/>
        <v>0</v>
      </c>
      <c r="AD34" s="185">
        <f t="shared" ca="1" si="56"/>
        <v>0</v>
      </c>
      <c r="AE34" s="185"/>
      <c r="AF34" s="211"/>
      <c r="AG34" s="211"/>
      <c r="AH34" s="211"/>
      <c r="AI34" s="211"/>
      <c r="AJ34" s="211"/>
      <c r="AK34" s="211"/>
      <c r="AL34" s="211"/>
      <c r="AM34" s="211">
        <f t="shared" si="9"/>
        <v>0</v>
      </c>
      <c r="AN34" s="211"/>
      <c r="AO34" s="211"/>
      <c r="AP34" s="623">
        <f t="shared" si="10"/>
        <v>0</v>
      </c>
      <c r="AQ34" s="211">
        <f t="shared" si="57"/>
        <v>0</v>
      </c>
      <c r="AR34" s="211">
        <f t="shared" si="58"/>
        <v>0</v>
      </c>
      <c r="AS34" s="211"/>
      <c r="AT34" s="211">
        <f t="shared" si="11"/>
        <v>0</v>
      </c>
      <c r="AU34" s="358">
        <f t="shared" si="12"/>
        <v>0</v>
      </c>
      <c r="AV34" s="211">
        <f t="shared" si="13"/>
        <v>0</v>
      </c>
      <c r="AW34" s="211">
        <f t="shared" ca="1" si="14"/>
        <v>0</v>
      </c>
      <c r="AX34" s="211">
        <f t="shared" ca="1" si="98"/>
        <v>0</v>
      </c>
      <c r="AY34" s="211">
        <f t="shared" ca="1" si="16"/>
        <v>0</v>
      </c>
      <c r="AZ34" s="212">
        <f ca="1">IF(AND(AW34,AX34=0,AY34=0)=0,0,IF(AW34&gt;0,'На банк Приват'!$J$1,IF(AX34&gt;0,'На Укрсиб'!J27,0)))</f>
        <v>0</v>
      </c>
      <c r="BA34" s="191"/>
      <c r="BB34" s="191">
        <f t="shared" ca="1" si="17"/>
        <v>0</v>
      </c>
      <c r="BC34" s="191">
        <f t="shared" ca="1" si="18"/>
        <v>0</v>
      </c>
      <c r="BD34" s="191">
        <f t="shared" ca="1" si="59"/>
        <v>0</v>
      </c>
      <c r="BE34" s="191"/>
      <c r="BF34" s="213"/>
      <c r="BG34" s="213"/>
      <c r="BH34" s="213"/>
      <c r="BI34" s="213"/>
      <c r="BJ34" s="213"/>
      <c r="BK34" s="213"/>
      <c r="BL34" s="213"/>
      <c r="BM34" s="213">
        <f t="shared" si="19"/>
        <v>0</v>
      </c>
      <c r="BN34" s="213"/>
      <c r="BO34" s="213"/>
      <c r="BP34" s="623">
        <f t="shared" si="20"/>
        <v>0</v>
      </c>
      <c r="BQ34" s="213">
        <f t="shared" si="60"/>
        <v>0</v>
      </c>
      <c r="BR34" s="213">
        <f t="shared" si="61"/>
        <v>0</v>
      </c>
      <c r="BS34" s="213"/>
      <c r="BT34" s="213">
        <f t="shared" si="21"/>
        <v>0</v>
      </c>
      <c r="BU34" s="362">
        <f t="shared" si="62"/>
        <v>0</v>
      </c>
      <c r="BV34" s="213">
        <f t="shared" si="22"/>
        <v>0</v>
      </c>
      <c r="BW34" s="213">
        <f t="shared" ca="1" si="23"/>
        <v>0</v>
      </c>
      <c r="BX34" s="213">
        <f t="shared" ca="1" si="63"/>
        <v>0</v>
      </c>
      <c r="BY34" s="213">
        <f t="shared" ca="1" si="24"/>
        <v>0</v>
      </c>
      <c r="BZ34" s="214">
        <f ca="1">IF(AND(BW34,BX34=0)=0,0,IF(BW34&gt;0,'На банк Приват'!$P$1,IF(BX34&gt;0,'На Укрсиб'!$P$1,0)))</f>
        <v>0</v>
      </c>
      <c r="CA34" s="198">
        <v>27</v>
      </c>
      <c r="CB34" s="198">
        <f t="shared" ca="1" si="25"/>
        <v>0</v>
      </c>
      <c r="CC34" s="198">
        <f t="shared" ca="1" si="26"/>
        <v>0</v>
      </c>
      <c r="CD34" s="198">
        <f t="shared" ca="1" si="64"/>
        <v>0</v>
      </c>
      <c r="CE34" s="198"/>
      <c r="CF34" s="215"/>
      <c r="CG34" s="215"/>
      <c r="CH34" s="215"/>
      <c r="CI34" s="215"/>
      <c r="CJ34" s="215"/>
      <c r="CK34" s="215"/>
      <c r="CL34" s="215"/>
      <c r="CM34" s="215">
        <f t="shared" si="27"/>
        <v>0</v>
      </c>
      <c r="CN34" s="215"/>
      <c r="CO34" s="215"/>
      <c r="CP34" s="215">
        <f t="shared" si="28"/>
        <v>0</v>
      </c>
      <c r="CQ34" s="215">
        <f t="shared" si="65"/>
        <v>0</v>
      </c>
      <c r="CR34" s="215">
        <f t="shared" si="66"/>
        <v>0</v>
      </c>
      <c r="CS34" s="215"/>
      <c r="CT34" s="215">
        <f t="shared" si="29"/>
        <v>0</v>
      </c>
      <c r="CU34" s="369">
        <f t="shared" si="30"/>
        <v>0</v>
      </c>
      <c r="CV34" s="215">
        <f t="shared" si="31"/>
        <v>0</v>
      </c>
      <c r="CW34" s="215">
        <f t="shared" ca="1" si="32"/>
        <v>0</v>
      </c>
      <c r="CX34" s="215">
        <f t="shared" ca="1" si="67"/>
        <v>0</v>
      </c>
      <c r="CY34" s="215">
        <f t="shared" ca="1" si="33"/>
        <v>0</v>
      </c>
      <c r="CZ34" s="216">
        <f ca="1">IF(AND(CW34,CX34=0)=0,0,IF(CW34&gt;0,'На банк Приват'!$V$1,IF(CX34&gt;0,'На Укрсиб'!$V$1,0)))</f>
        <v>0</v>
      </c>
      <c r="DA34" s="204"/>
      <c r="DB34" s="204">
        <f t="shared" ca="1" si="34"/>
        <v>0</v>
      </c>
      <c r="DC34" s="204">
        <f t="shared" ca="1" si="35"/>
        <v>0</v>
      </c>
      <c r="DD34" s="204">
        <f t="shared" ca="1" si="68"/>
        <v>0</v>
      </c>
      <c r="DE34" s="204"/>
      <c r="DF34" s="217"/>
      <c r="DG34" s="217"/>
      <c r="DH34" s="217"/>
      <c r="DI34" s="217"/>
      <c r="DJ34" s="217"/>
      <c r="DK34" s="217"/>
      <c r="DL34" s="217"/>
      <c r="DM34" s="217">
        <f t="shared" si="36"/>
        <v>0</v>
      </c>
      <c r="DN34" s="217"/>
      <c r="DO34" s="217"/>
      <c r="DP34" s="763">
        <f t="shared" si="37"/>
        <v>0</v>
      </c>
      <c r="DQ34" s="217">
        <f t="shared" si="69"/>
        <v>0</v>
      </c>
      <c r="DR34" s="217">
        <f t="shared" si="70"/>
        <v>0</v>
      </c>
      <c r="DS34" s="217"/>
      <c r="DT34" s="217">
        <f t="shared" si="38"/>
        <v>0</v>
      </c>
      <c r="DU34" s="366">
        <f t="shared" si="71"/>
        <v>0</v>
      </c>
      <c r="DV34" s="217">
        <f t="shared" si="39"/>
        <v>0</v>
      </c>
      <c r="DW34" s="217">
        <f t="shared" ca="1" si="40"/>
        <v>0</v>
      </c>
      <c r="DX34" s="217">
        <f t="shared" ca="1" si="72"/>
        <v>0</v>
      </c>
      <c r="DY34" s="217">
        <f t="shared" ca="1" si="41"/>
        <v>0</v>
      </c>
      <c r="DZ34" s="218">
        <f ca="1">IF(AND(DW34,DX34=0)=0,0,IF(DW34&gt;0,'На банк Приват'!$AB$1,IF(DX34&gt;0,'На Укрсиб'!$V$1,0)))</f>
        <v>0</v>
      </c>
      <c r="EA34" s="207"/>
      <c r="EB34" s="207">
        <f t="shared" ca="1" si="42"/>
        <v>0</v>
      </c>
      <c r="EC34" s="207">
        <f t="shared" ca="1" si="43"/>
        <v>0</v>
      </c>
      <c r="ED34" s="207">
        <f t="shared" ca="1" si="73"/>
        <v>0</v>
      </c>
      <c r="EE34" s="207"/>
      <c r="EF34" s="219"/>
      <c r="EG34" s="219"/>
      <c r="EH34" s="219"/>
      <c r="EI34" s="219"/>
      <c r="EJ34" s="219"/>
      <c r="EK34" s="219"/>
      <c r="EL34" s="219"/>
      <c r="EM34" s="219">
        <f t="shared" si="44"/>
        <v>0</v>
      </c>
      <c r="EN34" s="219"/>
      <c r="EO34" s="219"/>
      <c r="EP34" s="219">
        <f t="shared" si="45"/>
        <v>0</v>
      </c>
      <c r="EQ34" s="219">
        <f t="shared" si="74"/>
        <v>0</v>
      </c>
      <c r="ER34" s="219">
        <f t="shared" si="75"/>
        <v>0</v>
      </c>
      <c r="ES34" s="219"/>
      <c r="ET34" s="219">
        <f t="shared" si="46"/>
        <v>0</v>
      </c>
      <c r="EU34" s="363">
        <f t="shared" si="76"/>
        <v>0</v>
      </c>
      <c r="EV34" s="219">
        <f t="shared" si="47"/>
        <v>0</v>
      </c>
      <c r="EW34" s="219">
        <f t="shared" ca="1" si="48"/>
        <v>0</v>
      </c>
      <c r="EX34" s="219">
        <f t="shared" ca="1" si="77"/>
        <v>0</v>
      </c>
      <c r="EY34" s="219">
        <f t="shared" ca="1" si="49"/>
        <v>0</v>
      </c>
      <c r="EZ34" s="220">
        <f ca="1">IF(AND(EW34,EX34=0)=0,0,IF(EW34&gt;0,'На банк Приват'!$AH$1,IF(EX34&gt;0,'На Укрсиб'!$AH$1,0)))</f>
        <v>0</v>
      </c>
      <c r="FA34" s="28">
        <f t="shared" ca="1" si="50"/>
        <v>0</v>
      </c>
      <c r="FB34" s="28">
        <f t="shared" ca="1" si="51"/>
        <v>0</v>
      </c>
      <c r="FC34" s="28">
        <f t="shared" ca="1" si="52"/>
        <v>0</v>
      </c>
      <c r="FD34" s="28">
        <f t="shared" ca="1" si="53"/>
        <v>0</v>
      </c>
      <c r="FE34" s="28">
        <f t="shared" ca="1" si="54"/>
        <v>27</v>
      </c>
      <c r="FF34">
        <f t="shared" si="55"/>
        <v>0</v>
      </c>
      <c r="FG34" s="531"/>
    </row>
    <row r="35" spans="1:163">
      <c r="A35" s="113"/>
      <c r="B35" s="113" t="str">
        <f t="shared" ca="1" si="0"/>
        <v>Бухгалтер 1 категорії</v>
      </c>
      <c r="C35" s="113" t="str">
        <f t="shared" ca="1" si="1"/>
        <v>ст. м-с</v>
      </c>
      <c r="D35" s="113" t="str">
        <f t="shared" ca="1" si="99"/>
        <v>Захарчук Т.А.</v>
      </c>
      <c r="E35" s="113">
        <f t="shared" si="3"/>
        <v>0</v>
      </c>
      <c r="F35" s="115"/>
      <c r="G35" s="209">
        <f t="shared" si="78"/>
        <v>0</v>
      </c>
      <c r="H35" s="209">
        <f t="shared" si="79"/>
        <v>0</v>
      </c>
      <c r="I35" s="209">
        <f t="shared" si="80"/>
        <v>0</v>
      </c>
      <c r="J35" s="209">
        <f t="shared" si="82"/>
        <v>0</v>
      </c>
      <c r="K35" s="209">
        <f t="shared" si="83"/>
        <v>0</v>
      </c>
      <c r="L35" s="209">
        <f t="shared" si="84"/>
        <v>0</v>
      </c>
      <c r="M35" s="209">
        <f t="shared" si="85"/>
        <v>0</v>
      </c>
      <c r="N35" s="209">
        <f t="shared" si="86"/>
        <v>0</v>
      </c>
      <c r="O35" s="209">
        <f t="shared" si="97"/>
        <v>0</v>
      </c>
      <c r="P35" s="211">
        <f t="shared" si="87"/>
        <v>0</v>
      </c>
      <c r="Q35" s="209">
        <f t="shared" si="88"/>
        <v>0</v>
      </c>
      <c r="R35" s="209">
        <f t="shared" si="89"/>
        <v>0</v>
      </c>
      <c r="S35" s="209">
        <f t="shared" si="90"/>
        <v>0</v>
      </c>
      <c r="T35" s="209">
        <f t="shared" si="91"/>
        <v>0</v>
      </c>
      <c r="U35" s="209">
        <f t="shared" si="92"/>
        <v>0</v>
      </c>
      <c r="V35" s="209">
        <f t="shared" si="93"/>
        <v>0</v>
      </c>
      <c r="W35" s="209">
        <f t="shared" ca="1" si="94"/>
        <v>0</v>
      </c>
      <c r="X35" s="209">
        <f t="shared" ca="1" si="95"/>
        <v>0</v>
      </c>
      <c r="Y35" s="209">
        <f t="shared" ca="1" si="96"/>
        <v>0</v>
      </c>
      <c r="Z35" s="210" t="str">
        <f t="shared" ca="1" si="6"/>
        <v xml:space="preserve">        </v>
      </c>
      <c r="AA35" s="185"/>
      <c r="AB35" s="185" t="str">
        <f t="shared" ca="1" si="7"/>
        <v>Бухгалтер 1 категорії</v>
      </c>
      <c r="AC35" s="185" t="str">
        <f t="shared" ca="1" si="8"/>
        <v>ст. м-с</v>
      </c>
      <c r="AD35" s="185" t="str">
        <f t="shared" ca="1" si="56"/>
        <v>Захарчук Т.А.</v>
      </c>
      <c r="AE35" s="211"/>
      <c r="AF35" s="211"/>
      <c r="AG35" s="211"/>
      <c r="AH35" s="211"/>
      <c r="AI35" s="211"/>
      <c r="AJ35" s="211"/>
      <c r="AK35" s="211"/>
      <c r="AL35" s="211"/>
      <c r="AM35" s="211">
        <f t="shared" si="9"/>
        <v>0</v>
      </c>
      <c r="AN35" s="211"/>
      <c r="AO35" s="211"/>
      <c r="AP35" s="623">
        <f t="shared" si="10"/>
        <v>0</v>
      </c>
      <c r="AQ35" s="211">
        <f t="shared" si="57"/>
        <v>0</v>
      </c>
      <c r="AR35" s="211">
        <f t="shared" si="58"/>
        <v>0</v>
      </c>
      <c r="AS35" s="211"/>
      <c r="AT35" s="211">
        <f t="shared" si="11"/>
        <v>0</v>
      </c>
      <c r="AU35" s="358">
        <f t="shared" si="12"/>
        <v>0</v>
      </c>
      <c r="AV35" s="211">
        <f t="shared" si="13"/>
        <v>0</v>
      </c>
      <c r="AW35" s="211">
        <f t="shared" ca="1" si="14"/>
        <v>0</v>
      </c>
      <c r="AX35" s="211">
        <f t="shared" ca="1" si="98"/>
        <v>0</v>
      </c>
      <c r="AY35" s="211">
        <f t="shared" ca="1" si="16"/>
        <v>0</v>
      </c>
      <c r="AZ35" s="212">
        <f ca="1">IF(AND(AW35,AX35=0,AY35=0)=0,0,IF(AW35&gt;0,'На банк Приват'!$J$1,IF(AX35&gt;0,'На Укрсиб'!$J$1,0)))</f>
        <v>0</v>
      </c>
      <c r="BA35" s="191"/>
      <c r="BB35" s="191" t="str">
        <f t="shared" ca="1" si="17"/>
        <v>Бухгалтер 1 категорії</v>
      </c>
      <c r="BC35" s="191" t="str">
        <f t="shared" ca="1" si="18"/>
        <v>ст. м-с</v>
      </c>
      <c r="BD35" s="191" t="str">
        <f t="shared" ca="1" si="59"/>
        <v>Захарчук Т.А.</v>
      </c>
      <c r="BE35" s="191"/>
      <c r="BF35" s="213"/>
      <c r="BG35" s="213"/>
      <c r="BH35" s="213"/>
      <c r="BI35" s="213"/>
      <c r="BJ35" s="213"/>
      <c r="BK35" s="213"/>
      <c r="BL35" s="213"/>
      <c r="BM35" s="213">
        <f t="shared" si="19"/>
        <v>0</v>
      </c>
      <c r="BN35" s="213"/>
      <c r="BO35" s="213"/>
      <c r="BP35" s="623">
        <f t="shared" si="20"/>
        <v>0</v>
      </c>
      <c r="BQ35" s="213">
        <f t="shared" si="60"/>
        <v>0</v>
      </c>
      <c r="BR35" s="213">
        <f t="shared" si="61"/>
        <v>0</v>
      </c>
      <c r="BS35" s="213"/>
      <c r="BT35" s="213">
        <f t="shared" si="21"/>
        <v>0</v>
      </c>
      <c r="BU35" s="362">
        <f t="shared" si="62"/>
        <v>0</v>
      </c>
      <c r="BV35" s="213">
        <f t="shared" si="22"/>
        <v>0</v>
      </c>
      <c r="BW35" s="213">
        <f t="shared" ca="1" si="23"/>
        <v>0</v>
      </c>
      <c r="BX35" s="213">
        <f t="shared" ca="1" si="63"/>
        <v>0</v>
      </c>
      <c r="BY35" s="213">
        <f t="shared" ca="1" si="24"/>
        <v>0</v>
      </c>
      <c r="BZ35" s="214">
        <f ca="1">IF(AND(BW35,BX35=0)=0,0,IF(BW35&gt;0,'На банк Приват'!$P$1,IF(BX35&gt;0,'На Укрсиб'!$P$1,0)))</f>
        <v>0</v>
      </c>
      <c r="CA35" s="198">
        <v>28</v>
      </c>
      <c r="CB35" s="198" t="str">
        <f t="shared" ca="1" si="25"/>
        <v>Бухгалтер 1 категорії</v>
      </c>
      <c r="CC35" s="198" t="str">
        <f t="shared" ca="1" si="26"/>
        <v>ст. м-с</v>
      </c>
      <c r="CD35" s="198" t="str">
        <f t="shared" ca="1" si="64"/>
        <v>Захарчук Т.А.</v>
      </c>
      <c r="CE35" s="198"/>
      <c r="CF35" s="215"/>
      <c r="CG35" s="215"/>
      <c r="CH35" s="215"/>
      <c r="CI35" s="215"/>
      <c r="CJ35" s="215"/>
      <c r="CK35" s="215"/>
      <c r="CL35" s="215"/>
      <c r="CM35" s="215">
        <f t="shared" si="27"/>
        <v>0</v>
      </c>
      <c r="CN35" s="215"/>
      <c r="CO35" s="215"/>
      <c r="CP35" s="215">
        <f t="shared" si="28"/>
        <v>0</v>
      </c>
      <c r="CQ35" s="215">
        <f t="shared" si="65"/>
        <v>0</v>
      </c>
      <c r="CR35" s="215">
        <f t="shared" si="66"/>
        <v>0</v>
      </c>
      <c r="CS35" s="215"/>
      <c r="CT35" s="215">
        <f t="shared" si="29"/>
        <v>0</v>
      </c>
      <c r="CU35" s="369">
        <f t="shared" si="30"/>
        <v>0</v>
      </c>
      <c r="CV35" s="215">
        <f t="shared" si="31"/>
        <v>0</v>
      </c>
      <c r="CW35" s="215">
        <f t="shared" ca="1" si="32"/>
        <v>0</v>
      </c>
      <c r="CX35" s="215">
        <f t="shared" ca="1" si="67"/>
        <v>0</v>
      </c>
      <c r="CY35" s="215">
        <f t="shared" ca="1" si="33"/>
        <v>0</v>
      </c>
      <c r="CZ35" s="216">
        <f ca="1">IF(AND(CW35,CX35=0)=0,0,IF(CW35&gt;0,'На банк Приват'!$V$1,IF(CX35&gt;0,'На Укрсиб'!$V$1,0)))</f>
        <v>0</v>
      </c>
      <c r="DA35" s="204"/>
      <c r="DB35" s="204" t="str">
        <f t="shared" ca="1" si="34"/>
        <v>Бухгалтер 1 категорії</v>
      </c>
      <c r="DC35" s="204" t="str">
        <f t="shared" ca="1" si="35"/>
        <v>ст. м-с</v>
      </c>
      <c r="DD35" s="204" t="str">
        <f t="shared" ca="1" si="68"/>
        <v>Захарчук Т.А.</v>
      </c>
      <c r="DE35" s="204"/>
      <c r="DF35" s="217"/>
      <c r="DG35" s="217"/>
      <c r="DH35" s="217"/>
      <c r="DI35" s="217"/>
      <c r="DJ35" s="217"/>
      <c r="DK35" s="217"/>
      <c r="DL35" s="217"/>
      <c r="DM35" s="217">
        <f t="shared" si="36"/>
        <v>0</v>
      </c>
      <c r="DN35" s="217"/>
      <c r="DO35" s="217"/>
      <c r="DP35" s="763">
        <f t="shared" si="37"/>
        <v>0</v>
      </c>
      <c r="DQ35" s="217">
        <f t="shared" si="69"/>
        <v>0</v>
      </c>
      <c r="DR35" s="217">
        <f t="shared" si="70"/>
        <v>0</v>
      </c>
      <c r="DS35" s="217"/>
      <c r="DT35" s="217">
        <f t="shared" si="38"/>
        <v>0</v>
      </c>
      <c r="DU35" s="366">
        <f t="shared" si="71"/>
        <v>0</v>
      </c>
      <c r="DV35" s="217">
        <f t="shared" si="39"/>
        <v>0</v>
      </c>
      <c r="DW35" s="217">
        <f t="shared" ca="1" si="40"/>
        <v>0</v>
      </c>
      <c r="DX35" s="217">
        <f t="shared" ca="1" si="72"/>
        <v>0</v>
      </c>
      <c r="DY35" s="217">
        <f t="shared" ca="1" si="41"/>
        <v>0</v>
      </c>
      <c r="DZ35" s="218">
        <f ca="1">IF(AND(DW35,DX35=0)=0,0,IF(DW35&gt;0,'На банк Приват'!$AB$1,IF(DX35&gt;0,'На Укрсиб'!$V$1,0)))</f>
        <v>0</v>
      </c>
      <c r="EA35" s="207"/>
      <c r="EB35" s="207" t="str">
        <f t="shared" ca="1" si="42"/>
        <v>Бухгалтер 1 категорії</v>
      </c>
      <c r="EC35" s="207" t="str">
        <f t="shared" ca="1" si="43"/>
        <v>ст. м-с</v>
      </c>
      <c r="ED35" s="207" t="str">
        <f t="shared" ca="1" si="73"/>
        <v>Захарчук Т.А.</v>
      </c>
      <c r="EE35" s="207"/>
      <c r="EF35" s="219"/>
      <c r="EG35" s="219"/>
      <c r="EH35" s="219"/>
      <c r="EI35" s="219"/>
      <c r="EJ35" s="219"/>
      <c r="EK35" s="219"/>
      <c r="EL35" s="219"/>
      <c r="EM35" s="219">
        <f t="shared" si="44"/>
        <v>0</v>
      </c>
      <c r="EN35" s="219"/>
      <c r="EO35" s="219"/>
      <c r="EP35" s="219">
        <f t="shared" si="45"/>
        <v>0</v>
      </c>
      <c r="EQ35" s="219">
        <f t="shared" si="74"/>
        <v>0</v>
      </c>
      <c r="ER35" s="219">
        <f t="shared" si="75"/>
        <v>0</v>
      </c>
      <c r="ES35" s="219"/>
      <c r="ET35" s="219">
        <f t="shared" si="46"/>
        <v>0</v>
      </c>
      <c r="EU35" s="363">
        <f t="shared" si="76"/>
        <v>0</v>
      </c>
      <c r="EV35" s="219">
        <f t="shared" si="47"/>
        <v>0</v>
      </c>
      <c r="EW35" s="219">
        <f t="shared" ca="1" si="48"/>
        <v>0</v>
      </c>
      <c r="EX35" s="219">
        <f t="shared" ca="1" si="77"/>
        <v>0</v>
      </c>
      <c r="EY35" s="219">
        <f t="shared" ca="1" si="49"/>
        <v>0</v>
      </c>
      <c r="EZ35" s="220">
        <f ca="1">IF(AND(EW35,EX35=0)=0,0,IF(EW35&gt;0,'На банк Приват'!$AH$1,IF(EX35&gt;0,'На Укрсиб'!$AH$1,0)))</f>
        <v>0</v>
      </c>
      <c r="FA35" s="28" t="str">
        <f t="shared" ca="1" si="50"/>
        <v>Захарчук Т.А.</v>
      </c>
      <c r="FB35" s="28" t="str">
        <f t="shared" ca="1" si="51"/>
        <v>Захарчук</v>
      </c>
      <c r="FC35" s="28" t="str">
        <f t="shared" ca="1" si="52"/>
        <v>Тетяна</v>
      </c>
      <c r="FD35" s="28" t="str">
        <f t="shared" ca="1" si="53"/>
        <v>Анатоліївна</v>
      </c>
      <c r="FE35" s="28">
        <f t="shared" ca="1" si="54"/>
        <v>28</v>
      </c>
      <c r="FF35">
        <f t="shared" si="55"/>
        <v>0</v>
      </c>
      <c r="FG35" s="531" t="s">
        <v>207</v>
      </c>
    </row>
    <row r="36" spans="1:163">
      <c r="A36" s="113"/>
      <c r="B36" s="113" t="str">
        <f t="shared" ca="1" si="0"/>
        <v>Бухгалтер 2 категорії</v>
      </c>
      <c r="C36" s="113" t="str">
        <f t="shared" ca="1" si="1"/>
        <v>ст. сол-т</v>
      </c>
      <c r="D36" s="113" t="str">
        <f t="shared" ca="1" si="99"/>
        <v>Бот О.В.</v>
      </c>
      <c r="E36" s="113">
        <f t="shared" si="3"/>
        <v>0</v>
      </c>
      <c r="F36" s="115"/>
      <c r="G36" s="209">
        <f t="shared" si="78"/>
        <v>0</v>
      </c>
      <c r="H36" s="209">
        <f t="shared" si="79"/>
        <v>0</v>
      </c>
      <c r="I36" s="209">
        <f t="shared" si="80"/>
        <v>0</v>
      </c>
      <c r="J36" s="209">
        <f t="shared" si="82"/>
        <v>0</v>
      </c>
      <c r="K36" s="209">
        <f t="shared" si="83"/>
        <v>0</v>
      </c>
      <c r="L36" s="209">
        <f t="shared" si="84"/>
        <v>0</v>
      </c>
      <c r="M36" s="209">
        <f t="shared" si="85"/>
        <v>0</v>
      </c>
      <c r="N36" s="209">
        <f t="shared" si="86"/>
        <v>0</v>
      </c>
      <c r="O36" s="209">
        <f t="shared" si="97"/>
        <v>0</v>
      </c>
      <c r="P36" s="211">
        <f t="shared" si="87"/>
        <v>0</v>
      </c>
      <c r="Q36" s="209">
        <f t="shared" si="88"/>
        <v>0</v>
      </c>
      <c r="R36" s="209">
        <f t="shared" si="89"/>
        <v>0</v>
      </c>
      <c r="S36" s="209">
        <f t="shared" si="90"/>
        <v>0</v>
      </c>
      <c r="T36" s="209">
        <f t="shared" si="91"/>
        <v>0</v>
      </c>
      <c r="U36" s="209">
        <f t="shared" si="92"/>
        <v>0</v>
      </c>
      <c r="V36" s="209">
        <f t="shared" si="93"/>
        <v>0</v>
      </c>
      <c r="W36" s="209">
        <f t="shared" ca="1" si="94"/>
        <v>0</v>
      </c>
      <c r="X36" s="209">
        <f t="shared" ca="1" si="95"/>
        <v>0</v>
      </c>
      <c r="Y36" s="209">
        <f t="shared" ca="1" si="96"/>
        <v>0</v>
      </c>
      <c r="Z36" s="210" t="str">
        <f t="shared" ca="1" si="6"/>
        <v xml:space="preserve">        </v>
      </c>
      <c r="AA36" s="185"/>
      <c r="AB36" s="185" t="str">
        <f t="shared" ca="1" si="7"/>
        <v>Бухгалтер 2 категорії</v>
      </c>
      <c r="AC36" s="185" t="str">
        <f t="shared" ca="1" si="8"/>
        <v>ст. сол-т</v>
      </c>
      <c r="AD36" s="185" t="str">
        <f t="shared" ca="1" si="56"/>
        <v>Бот О.В.</v>
      </c>
      <c r="AE36" s="185"/>
      <c r="AF36" s="211"/>
      <c r="AG36" s="211"/>
      <c r="AH36" s="211"/>
      <c r="AI36" s="211"/>
      <c r="AJ36" s="211"/>
      <c r="AK36" s="211"/>
      <c r="AL36" s="211"/>
      <c r="AM36" s="211">
        <f t="shared" si="9"/>
        <v>0</v>
      </c>
      <c r="AN36" s="211"/>
      <c r="AO36" s="211"/>
      <c r="AP36" s="623">
        <f t="shared" si="10"/>
        <v>0</v>
      </c>
      <c r="AQ36" s="211">
        <f t="shared" si="57"/>
        <v>0</v>
      </c>
      <c r="AR36" s="211">
        <f t="shared" si="58"/>
        <v>0</v>
      </c>
      <c r="AS36" s="211"/>
      <c r="AT36" s="211">
        <f t="shared" si="11"/>
        <v>0</v>
      </c>
      <c r="AU36" s="358">
        <f t="shared" si="12"/>
        <v>0</v>
      </c>
      <c r="AV36" s="211">
        <f t="shared" si="13"/>
        <v>0</v>
      </c>
      <c r="AW36" s="211">
        <f t="shared" ca="1" si="14"/>
        <v>0</v>
      </c>
      <c r="AX36" s="211">
        <f t="shared" ca="1" si="98"/>
        <v>0</v>
      </c>
      <c r="AY36" s="211">
        <f t="shared" ca="1" si="16"/>
        <v>0</v>
      </c>
      <c r="AZ36" s="212">
        <f ca="1">IF(AND(AW36,AX36=0,AY36=0)=0,0,IF(AW36&gt;0,'На банк Приват'!$J$1,IF(AX36&gt;0,'На Укрсиб'!$J$1,0)))</f>
        <v>0</v>
      </c>
      <c r="BA36" s="191"/>
      <c r="BB36" s="191" t="str">
        <f t="shared" ca="1" si="17"/>
        <v>Бухгалтер 2 категорії</v>
      </c>
      <c r="BC36" s="191" t="str">
        <f t="shared" ca="1" si="18"/>
        <v>ст. сол-т</v>
      </c>
      <c r="BD36" s="191" t="str">
        <f t="shared" ca="1" si="59"/>
        <v>Бот О.В.</v>
      </c>
      <c r="BE36" s="191"/>
      <c r="BF36" s="213"/>
      <c r="BG36" s="213"/>
      <c r="BH36" s="213"/>
      <c r="BI36" s="213"/>
      <c r="BJ36" s="213"/>
      <c r="BK36" s="213"/>
      <c r="BL36" s="213"/>
      <c r="BM36" s="213">
        <f t="shared" si="19"/>
        <v>0</v>
      </c>
      <c r="BN36" s="213"/>
      <c r="BO36" s="213"/>
      <c r="BP36" s="623">
        <f t="shared" si="20"/>
        <v>0</v>
      </c>
      <c r="BQ36" s="213">
        <f t="shared" si="60"/>
        <v>0</v>
      </c>
      <c r="BR36" s="213">
        <f t="shared" si="61"/>
        <v>0</v>
      </c>
      <c r="BS36" s="213"/>
      <c r="BT36" s="213">
        <f t="shared" si="21"/>
        <v>0</v>
      </c>
      <c r="BU36" s="362">
        <f t="shared" si="62"/>
        <v>0</v>
      </c>
      <c r="BV36" s="213">
        <f t="shared" si="22"/>
        <v>0</v>
      </c>
      <c r="BW36" s="213">
        <f t="shared" ca="1" si="23"/>
        <v>0</v>
      </c>
      <c r="BX36" s="213">
        <f t="shared" ca="1" si="63"/>
        <v>0</v>
      </c>
      <c r="BY36" s="213">
        <f t="shared" ca="1" si="24"/>
        <v>0</v>
      </c>
      <c r="BZ36" s="214">
        <f ca="1">IF(AND(BW36,BX36=0)=0,0,IF(BW36&gt;0,'На банк Приват'!$P$1,IF(BX36&gt;0,'На Укрсиб'!$P$1,0)))</f>
        <v>0</v>
      </c>
      <c r="CA36" s="198">
        <v>29</v>
      </c>
      <c r="CB36" s="198" t="str">
        <f t="shared" ca="1" si="25"/>
        <v>Бухгалтер 2 категорії</v>
      </c>
      <c r="CC36" s="198" t="str">
        <f t="shared" ca="1" si="26"/>
        <v>ст. сол-т</v>
      </c>
      <c r="CD36" s="198" t="str">
        <f t="shared" ca="1" si="64"/>
        <v>Бот О.В.</v>
      </c>
      <c r="CE36" s="198"/>
      <c r="CF36" s="215"/>
      <c r="CG36" s="215"/>
      <c r="CH36" s="215"/>
      <c r="CI36" s="215"/>
      <c r="CJ36" s="215"/>
      <c r="CK36" s="215"/>
      <c r="CL36" s="215"/>
      <c r="CM36" s="215">
        <f t="shared" si="27"/>
        <v>0</v>
      </c>
      <c r="CN36" s="215"/>
      <c r="CO36" s="215"/>
      <c r="CP36" s="215">
        <f t="shared" si="28"/>
        <v>0</v>
      </c>
      <c r="CQ36" s="215">
        <f t="shared" si="65"/>
        <v>0</v>
      </c>
      <c r="CR36" s="215">
        <f t="shared" si="66"/>
        <v>0</v>
      </c>
      <c r="CS36" s="215"/>
      <c r="CT36" s="215">
        <f t="shared" si="29"/>
        <v>0</v>
      </c>
      <c r="CU36" s="369">
        <f t="shared" si="30"/>
        <v>0</v>
      </c>
      <c r="CV36" s="215">
        <f t="shared" si="31"/>
        <v>0</v>
      </c>
      <c r="CW36" s="215">
        <f t="shared" ca="1" si="32"/>
        <v>0</v>
      </c>
      <c r="CX36" s="215">
        <f t="shared" ca="1" si="67"/>
        <v>0</v>
      </c>
      <c r="CY36" s="215">
        <f t="shared" ca="1" si="33"/>
        <v>0</v>
      </c>
      <c r="CZ36" s="216">
        <f ca="1">IF(AND(CW36,CX36=0)=0,0,IF(CW36&gt;0,'На банк Приват'!$V$1,IF(CX36&gt;0,'На Укрсиб'!$V$1,0)))</f>
        <v>0</v>
      </c>
      <c r="DA36" s="204"/>
      <c r="DB36" s="204" t="str">
        <f t="shared" ca="1" si="34"/>
        <v>Бухгалтер 2 категорії</v>
      </c>
      <c r="DC36" s="204" t="str">
        <f t="shared" ca="1" si="35"/>
        <v>ст. сол-т</v>
      </c>
      <c r="DD36" s="204" t="str">
        <f t="shared" ca="1" si="68"/>
        <v>Бот О.В.</v>
      </c>
      <c r="DE36" s="204"/>
      <c r="DF36" s="217"/>
      <c r="DG36" s="217"/>
      <c r="DH36" s="217"/>
      <c r="DI36" s="217"/>
      <c r="DJ36" s="217"/>
      <c r="DK36" s="217"/>
      <c r="DL36" s="217"/>
      <c r="DM36" s="217">
        <f t="shared" si="36"/>
        <v>0</v>
      </c>
      <c r="DN36" s="217"/>
      <c r="DO36" s="217"/>
      <c r="DP36" s="763">
        <f t="shared" si="37"/>
        <v>0</v>
      </c>
      <c r="DQ36" s="217">
        <f t="shared" si="69"/>
        <v>0</v>
      </c>
      <c r="DR36" s="217">
        <f t="shared" si="70"/>
        <v>0</v>
      </c>
      <c r="DS36" s="217"/>
      <c r="DT36" s="217">
        <f t="shared" si="38"/>
        <v>0</v>
      </c>
      <c r="DU36" s="366">
        <f t="shared" si="71"/>
        <v>0</v>
      </c>
      <c r="DV36" s="217">
        <f t="shared" si="39"/>
        <v>0</v>
      </c>
      <c r="DW36" s="217">
        <f t="shared" ca="1" si="40"/>
        <v>0</v>
      </c>
      <c r="DX36" s="217">
        <f t="shared" ca="1" si="72"/>
        <v>0</v>
      </c>
      <c r="DY36" s="217">
        <f t="shared" ca="1" si="41"/>
        <v>0</v>
      </c>
      <c r="DZ36" s="218">
        <f ca="1">IF(AND(DW36,DX36=0)=0,0,IF(DW36&gt;0,'На банк Приват'!$AB$1,IF(DX36&gt;0,'На Укрсиб'!$V$1,0)))</f>
        <v>0</v>
      </c>
      <c r="EA36" s="207"/>
      <c r="EB36" s="207" t="str">
        <f t="shared" ca="1" si="42"/>
        <v>Бухгалтер 2 категорії</v>
      </c>
      <c r="EC36" s="207" t="str">
        <f t="shared" ca="1" si="43"/>
        <v>ст. сол-т</v>
      </c>
      <c r="ED36" s="207" t="str">
        <f t="shared" ca="1" si="73"/>
        <v>Бот О.В.</v>
      </c>
      <c r="EE36" s="207"/>
      <c r="EF36" s="219"/>
      <c r="EG36" s="219"/>
      <c r="EH36" s="219"/>
      <c r="EI36" s="219"/>
      <c r="EJ36" s="219"/>
      <c r="EK36" s="219"/>
      <c r="EL36" s="219"/>
      <c r="EM36" s="219">
        <f t="shared" si="44"/>
        <v>0</v>
      </c>
      <c r="EN36" s="219"/>
      <c r="EO36" s="219"/>
      <c r="EP36" s="219">
        <f t="shared" si="45"/>
        <v>0</v>
      </c>
      <c r="EQ36" s="219">
        <f t="shared" si="74"/>
        <v>0</v>
      </c>
      <c r="ER36" s="219">
        <f t="shared" si="75"/>
        <v>0</v>
      </c>
      <c r="ES36" s="219"/>
      <c r="ET36" s="219">
        <f t="shared" si="46"/>
        <v>0</v>
      </c>
      <c r="EU36" s="363">
        <f t="shared" si="76"/>
        <v>0</v>
      </c>
      <c r="EV36" s="219">
        <f t="shared" si="47"/>
        <v>0</v>
      </c>
      <c r="EW36" s="219">
        <f t="shared" ca="1" si="48"/>
        <v>0</v>
      </c>
      <c r="EX36" s="219">
        <f t="shared" ca="1" si="77"/>
        <v>0</v>
      </c>
      <c r="EY36" s="219">
        <f t="shared" ca="1" si="49"/>
        <v>0</v>
      </c>
      <c r="EZ36" s="220">
        <f ca="1">IF(AND(EW36,EX36=0)=0,0,IF(EW36&gt;0,'На банк Приват'!$AH$1,IF(EX36&gt;0,'На Укрсиб'!$AH$1,0)))</f>
        <v>0</v>
      </c>
      <c r="FA36" s="28" t="str">
        <f t="shared" ca="1" si="50"/>
        <v>Бот О.В.</v>
      </c>
      <c r="FB36" s="28" t="str">
        <f t="shared" ca="1" si="51"/>
        <v>Бот</v>
      </c>
      <c r="FC36" s="28" t="str">
        <f t="shared" ca="1" si="52"/>
        <v>Ольга</v>
      </c>
      <c r="FD36" s="28" t="str">
        <f t="shared" ca="1" si="53"/>
        <v>Володимирівна</v>
      </c>
      <c r="FE36" s="28">
        <f t="shared" ca="1" si="54"/>
        <v>29</v>
      </c>
      <c r="FF36">
        <f t="shared" si="55"/>
        <v>0</v>
      </c>
      <c r="FG36" s="531" t="s">
        <v>639</v>
      </c>
    </row>
    <row r="37" spans="1:163">
      <c r="A37" s="113"/>
      <c r="B37" s="113" t="str">
        <f t="shared" ca="1" si="0"/>
        <v xml:space="preserve">Бухгалтер </v>
      </c>
      <c r="C37" s="113" t="str">
        <f t="shared" ca="1" si="1"/>
        <v>рекрут</v>
      </c>
      <c r="D37" s="113" t="str">
        <f t="shared" ca="1" si="99"/>
        <v>Голуб С.М.</v>
      </c>
      <c r="E37" s="113">
        <f t="shared" si="3"/>
        <v>0</v>
      </c>
      <c r="F37" s="115"/>
      <c r="G37" s="209">
        <f t="shared" si="78"/>
        <v>0</v>
      </c>
      <c r="H37" s="209">
        <f t="shared" si="79"/>
        <v>0</v>
      </c>
      <c r="I37" s="209">
        <f t="shared" si="80"/>
        <v>0</v>
      </c>
      <c r="J37" s="209">
        <f t="shared" si="82"/>
        <v>0</v>
      </c>
      <c r="K37" s="209">
        <f t="shared" si="83"/>
        <v>0</v>
      </c>
      <c r="L37" s="209">
        <f t="shared" si="84"/>
        <v>0</v>
      </c>
      <c r="M37" s="209">
        <f t="shared" si="85"/>
        <v>0</v>
      </c>
      <c r="N37" s="209">
        <f t="shared" si="86"/>
        <v>0</v>
      </c>
      <c r="O37" s="209">
        <f t="shared" si="97"/>
        <v>0</v>
      </c>
      <c r="P37" s="211">
        <f t="shared" si="87"/>
        <v>0</v>
      </c>
      <c r="Q37" s="209">
        <f t="shared" si="88"/>
        <v>0</v>
      </c>
      <c r="R37" s="209">
        <f t="shared" si="89"/>
        <v>0</v>
      </c>
      <c r="S37" s="209">
        <f t="shared" si="90"/>
        <v>0</v>
      </c>
      <c r="T37" s="209">
        <f t="shared" si="91"/>
        <v>0</v>
      </c>
      <c r="U37" s="209">
        <f t="shared" si="92"/>
        <v>0</v>
      </c>
      <c r="V37" s="209">
        <f t="shared" si="93"/>
        <v>0</v>
      </c>
      <c r="W37" s="209">
        <f t="shared" ca="1" si="94"/>
        <v>0</v>
      </c>
      <c r="X37" s="209">
        <f t="shared" ca="1" si="95"/>
        <v>0</v>
      </c>
      <c r="Y37" s="209">
        <f t="shared" ca="1" si="96"/>
        <v>0</v>
      </c>
      <c r="Z37" s="210" t="str">
        <f t="shared" ca="1" si="6"/>
        <v xml:space="preserve">        </v>
      </c>
      <c r="AA37" s="185"/>
      <c r="AB37" s="185" t="str">
        <f t="shared" ca="1" si="7"/>
        <v xml:space="preserve">Бухгалтер </v>
      </c>
      <c r="AC37" s="185" t="str">
        <f t="shared" ca="1" si="8"/>
        <v>рекрут</v>
      </c>
      <c r="AD37" s="185" t="str">
        <f t="shared" ca="1" si="56"/>
        <v>Голуб С.М.</v>
      </c>
      <c r="AE37" s="185"/>
      <c r="AF37" s="211"/>
      <c r="AG37" s="211"/>
      <c r="AH37" s="211"/>
      <c r="AI37" s="211"/>
      <c r="AJ37" s="211"/>
      <c r="AK37" s="211"/>
      <c r="AL37" s="211"/>
      <c r="AM37" s="211">
        <f t="shared" si="9"/>
        <v>0</v>
      </c>
      <c r="AN37" s="211"/>
      <c r="AO37" s="211"/>
      <c r="AP37" s="623">
        <f t="shared" si="10"/>
        <v>0</v>
      </c>
      <c r="AQ37" s="211">
        <f t="shared" si="57"/>
        <v>0</v>
      </c>
      <c r="AR37" s="211">
        <f t="shared" si="58"/>
        <v>0</v>
      </c>
      <c r="AS37" s="211"/>
      <c r="AT37" s="211">
        <f t="shared" si="11"/>
        <v>0</v>
      </c>
      <c r="AU37" s="358">
        <f t="shared" si="12"/>
        <v>0</v>
      </c>
      <c r="AV37" s="211">
        <f t="shared" si="13"/>
        <v>0</v>
      </c>
      <c r="AW37" s="211">
        <f t="shared" ca="1" si="14"/>
        <v>0</v>
      </c>
      <c r="AX37" s="211">
        <f t="shared" ca="1" si="98"/>
        <v>0</v>
      </c>
      <c r="AY37" s="211">
        <f t="shared" ca="1" si="16"/>
        <v>0</v>
      </c>
      <c r="AZ37" s="212">
        <f ca="1">IF(AND(AW37,AX37=0,AY37=0)=0,0,IF(AW37&gt;0,'На банк Приват'!$J$1,IF(AX37&gt;0,'На Укрсиб'!$J$1,0)))</f>
        <v>0</v>
      </c>
      <c r="BA37" s="191"/>
      <c r="BB37" s="191" t="str">
        <f t="shared" ca="1" si="17"/>
        <v xml:space="preserve">Бухгалтер </v>
      </c>
      <c r="BC37" s="191" t="str">
        <f t="shared" ca="1" si="18"/>
        <v>рекрут</v>
      </c>
      <c r="BD37" s="191" t="str">
        <f t="shared" ca="1" si="59"/>
        <v>Голуб С.М.</v>
      </c>
      <c r="BE37" s="191"/>
      <c r="BF37" s="213"/>
      <c r="BG37" s="213"/>
      <c r="BH37" s="213"/>
      <c r="BI37" s="213"/>
      <c r="BJ37" s="213"/>
      <c r="BK37" s="213"/>
      <c r="BL37" s="213"/>
      <c r="BM37" s="213">
        <f t="shared" si="19"/>
        <v>0</v>
      </c>
      <c r="BN37" s="213"/>
      <c r="BO37" s="213"/>
      <c r="BP37" s="623">
        <f t="shared" si="20"/>
        <v>0</v>
      </c>
      <c r="BQ37" s="213">
        <f t="shared" si="60"/>
        <v>0</v>
      </c>
      <c r="BR37" s="213">
        <f t="shared" si="61"/>
        <v>0</v>
      </c>
      <c r="BS37" s="213"/>
      <c r="BT37" s="213">
        <f t="shared" si="21"/>
        <v>0</v>
      </c>
      <c r="BU37" s="362">
        <f t="shared" si="62"/>
        <v>0</v>
      </c>
      <c r="BV37" s="213">
        <f t="shared" si="22"/>
        <v>0</v>
      </c>
      <c r="BW37" s="213">
        <f t="shared" ca="1" si="23"/>
        <v>0</v>
      </c>
      <c r="BX37" s="213">
        <f t="shared" ca="1" si="63"/>
        <v>0</v>
      </c>
      <c r="BY37" s="213">
        <f t="shared" ca="1" si="24"/>
        <v>0</v>
      </c>
      <c r="BZ37" s="214">
        <f ca="1">IF(AND(BW37,BX37=0)=0,0,IF(BW37&gt;0,'На банк Приват'!$P$1,IF(BX37&gt;0,'На Укрсиб'!$P$1,0)))</f>
        <v>0</v>
      </c>
      <c r="CA37" s="198">
        <v>30</v>
      </c>
      <c r="CB37" s="198" t="str">
        <f t="shared" ca="1" si="25"/>
        <v xml:space="preserve">Бухгалтер </v>
      </c>
      <c r="CC37" s="198" t="str">
        <f t="shared" ca="1" si="26"/>
        <v>рекрут</v>
      </c>
      <c r="CD37" s="198" t="str">
        <f t="shared" ca="1" si="64"/>
        <v>Голуб С.М.</v>
      </c>
      <c r="CE37" s="198"/>
      <c r="CF37" s="215"/>
      <c r="CG37" s="215"/>
      <c r="CH37" s="215"/>
      <c r="CI37" s="215"/>
      <c r="CJ37" s="215"/>
      <c r="CK37" s="215"/>
      <c r="CL37" s="215"/>
      <c r="CM37" s="215">
        <f t="shared" si="27"/>
        <v>0</v>
      </c>
      <c r="CN37" s="215"/>
      <c r="CO37" s="215"/>
      <c r="CP37" s="215">
        <f t="shared" si="28"/>
        <v>0</v>
      </c>
      <c r="CQ37" s="215">
        <f t="shared" si="65"/>
        <v>0</v>
      </c>
      <c r="CR37" s="215">
        <f t="shared" si="66"/>
        <v>0</v>
      </c>
      <c r="CS37" s="215"/>
      <c r="CT37" s="215">
        <f t="shared" si="29"/>
        <v>0</v>
      </c>
      <c r="CU37" s="369">
        <f t="shared" si="30"/>
        <v>0</v>
      </c>
      <c r="CV37" s="215">
        <f t="shared" si="31"/>
        <v>0</v>
      </c>
      <c r="CW37" s="215">
        <f t="shared" ca="1" si="32"/>
        <v>0</v>
      </c>
      <c r="CX37" s="215">
        <f t="shared" ca="1" si="67"/>
        <v>0</v>
      </c>
      <c r="CY37" s="215">
        <f t="shared" ca="1" si="33"/>
        <v>0</v>
      </c>
      <c r="CZ37" s="216">
        <f ca="1">IF(AND(CW37,CX37=0)=0,0,IF(CW37&gt;0,'На банк Приват'!$V$1,IF(CX37&gt;0,'На Укрсиб'!$V$1,0)))</f>
        <v>0</v>
      </c>
      <c r="DA37" s="204"/>
      <c r="DB37" s="204" t="str">
        <f t="shared" ca="1" si="34"/>
        <v xml:space="preserve">Бухгалтер </v>
      </c>
      <c r="DC37" s="204" t="str">
        <f t="shared" ca="1" si="35"/>
        <v>рекрут</v>
      </c>
      <c r="DD37" s="204" t="str">
        <f t="shared" ca="1" si="68"/>
        <v>Голуб С.М.</v>
      </c>
      <c r="DE37" s="204"/>
      <c r="DF37" s="217"/>
      <c r="DG37" s="217"/>
      <c r="DH37" s="217"/>
      <c r="DI37" s="217"/>
      <c r="DJ37" s="217"/>
      <c r="DK37" s="217"/>
      <c r="DL37" s="217"/>
      <c r="DM37" s="217">
        <f t="shared" si="36"/>
        <v>0</v>
      </c>
      <c r="DN37" s="217"/>
      <c r="DO37" s="217"/>
      <c r="DP37" s="763">
        <f t="shared" si="37"/>
        <v>0</v>
      </c>
      <c r="DQ37" s="217">
        <f t="shared" si="69"/>
        <v>0</v>
      </c>
      <c r="DR37" s="217">
        <f t="shared" si="70"/>
        <v>0</v>
      </c>
      <c r="DS37" s="217"/>
      <c r="DT37" s="217">
        <f t="shared" si="38"/>
        <v>0</v>
      </c>
      <c r="DU37" s="366">
        <f t="shared" si="71"/>
        <v>0</v>
      </c>
      <c r="DV37" s="217">
        <f t="shared" si="39"/>
        <v>0</v>
      </c>
      <c r="DW37" s="217">
        <f t="shared" ca="1" si="40"/>
        <v>0</v>
      </c>
      <c r="DX37" s="217">
        <f t="shared" ca="1" si="72"/>
        <v>0</v>
      </c>
      <c r="DY37" s="217">
        <f t="shared" ca="1" si="41"/>
        <v>0</v>
      </c>
      <c r="DZ37" s="218">
        <f ca="1">IF(AND(DW37,DX37=0)=0,0,IF(DW37&gt;0,'На банк Приват'!$AB$1,IF(DX37&gt;0,'На Укрсиб'!$V$1,0)))</f>
        <v>0</v>
      </c>
      <c r="EA37" s="207"/>
      <c r="EB37" s="207" t="str">
        <f t="shared" ca="1" si="42"/>
        <v xml:space="preserve">Бухгалтер </v>
      </c>
      <c r="EC37" s="207" t="str">
        <f t="shared" ca="1" si="43"/>
        <v>рекрут</v>
      </c>
      <c r="ED37" s="207" t="str">
        <f t="shared" ca="1" si="73"/>
        <v>Голуб С.М.</v>
      </c>
      <c r="EE37" s="207"/>
      <c r="EF37" s="219"/>
      <c r="EG37" s="219"/>
      <c r="EH37" s="219"/>
      <c r="EI37" s="219"/>
      <c r="EJ37" s="219"/>
      <c r="EK37" s="219"/>
      <c r="EL37" s="219"/>
      <c r="EM37" s="219">
        <f t="shared" si="44"/>
        <v>0</v>
      </c>
      <c r="EN37" s="219"/>
      <c r="EO37" s="219"/>
      <c r="EP37" s="219">
        <f t="shared" si="45"/>
        <v>0</v>
      </c>
      <c r="EQ37" s="219">
        <f t="shared" si="74"/>
        <v>0</v>
      </c>
      <c r="ER37" s="219">
        <f t="shared" si="75"/>
        <v>0</v>
      </c>
      <c r="ES37" s="219"/>
      <c r="ET37" s="219">
        <f t="shared" si="46"/>
        <v>0</v>
      </c>
      <c r="EU37" s="363">
        <f t="shared" si="76"/>
        <v>0</v>
      </c>
      <c r="EV37" s="219">
        <f t="shared" si="47"/>
        <v>0</v>
      </c>
      <c r="EW37" s="219">
        <f t="shared" ca="1" si="48"/>
        <v>0</v>
      </c>
      <c r="EX37" s="219">
        <f t="shared" ca="1" si="77"/>
        <v>0</v>
      </c>
      <c r="EY37" s="219">
        <f t="shared" ca="1" si="49"/>
        <v>0</v>
      </c>
      <c r="EZ37" s="220">
        <f ca="1">IF(AND(EW37,EX37=0)=0,0,IF(EW37&gt;0,'На банк Приват'!$AH$1,IF(EX37&gt;0,'На Укрсиб'!$AH$1,0)))</f>
        <v>0</v>
      </c>
      <c r="FA37" s="28" t="str">
        <f t="shared" ca="1" si="50"/>
        <v>Голуб С.М.</v>
      </c>
      <c r="FB37" s="28" t="str">
        <f t="shared" ca="1" si="51"/>
        <v>Голуб</v>
      </c>
      <c r="FC37" s="28" t="str">
        <f t="shared" ca="1" si="52"/>
        <v>Світлана</v>
      </c>
      <c r="FD37" s="28" t="str">
        <f t="shared" ca="1" si="53"/>
        <v>Миколаївна</v>
      </c>
      <c r="FE37" s="28">
        <f t="shared" ca="1" si="54"/>
        <v>30</v>
      </c>
      <c r="FF37">
        <f t="shared" si="55"/>
        <v>0</v>
      </c>
      <c r="FG37" s="531" t="s">
        <v>32</v>
      </c>
    </row>
    <row r="38" spans="1:163">
      <c r="A38" s="113"/>
      <c r="B38" s="113" t="str">
        <f t="shared" ca="1" si="0"/>
        <v xml:space="preserve">Бухгалтер </v>
      </c>
      <c r="C38" s="113">
        <f t="shared" ca="1" si="1"/>
        <v>0</v>
      </c>
      <c r="D38" s="113" t="str">
        <f t="shared" ca="1" si="99"/>
        <v>ВАКАНТ</v>
      </c>
      <c r="E38" s="113">
        <f t="shared" si="3"/>
        <v>0</v>
      </c>
      <c r="F38" s="115"/>
      <c r="G38" s="209">
        <f t="shared" si="78"/>
        <v>0</v>
      </c>
      <c r="H38" s="209">
        <f t="shared" si="79"/>
        <v>0</v>
      </c>
      <c r="I38" s="209">
        <f t="shared" si="80"/>
        <v>0</v>
      </c>
      <c r="J38" s="209">
        <f t="shared" si="82"/>
        <v>0</v>
      </c>
      <c r="K38" s="209">
        <f t="shared" si="83"/>
        <v>0</v>
      </c>
      <c r="L38" s="209">
        <f t="shared" si="84"/>
        <v>0</v>
      </c>
      <c r="M38" s="209">
        <f t="shared" si="85"/>
        <v>0</v>
      </c>
      <c r="N38" s="209">
        <f t="shared" si="86"/>
        <v>0</v>
      </c>
      <c r="O38" s="209">
        <f t="shared" si="97"/>
        <v>0</v>
      </c>
      <c r="P38" s="211">
        <f t="shared" si="87"/>
        <v>0</v>
      </c>
      <c r="Q38" s="209">
        <f t="shared" si="88"/>
        <v>0</v>
      </c>
      <c r="R38" s="209">
        <f t="shared" si="89"/>
        <v>0</v>
      </c>
      <c r="S38" s="209">
        <f t="shared" si="90"/>
        <v>0</v>
      </c>
      <c r="T38" s="209">
        <f t="shared" si="91"/>
        <v>0</v>
      </c>
      <c r="U38" s="209">
        <f t="shared" si="92"/>
        <v>0</v>
      </c>
      <c r="V38" s="209">
        <f t="shared" si="93"/>
        <v>0</v>
      </c>
      <c r="W38" s="209">
        <f t="shared" ca="1" si="94"/>
        <v>0</v>
      </c>
      <c r="X38" s="209">
        <f t="shared" ca="1" si="95"/>
        <v>0</v>
      </c>
      <c r="Y38" s="209">
        <f t="shared" ca="1" si="96"/>
        <v>0</v>
      </c>
      <c r="Z38" s="210" t="str">
        <f t="shared" ca="1" si="6"/>
        <v xml:space="preserve">        </v>
      </c>
      <c r="AA38" s="185"/>
      <c r="AB38" s="185" t="str">
        <f t="shared" ca="1" si="7"/>
        <v xml:space="preserve">Бухгалтер </v>
      </c>
      <c r="AC38" s="185">
        <f t="shared" ca="1" si="8"/>
        <v>0</v>
      </c>
      <c r="AD38" s="185" t="str">
        <f t="shared" ca="1" si="56"/>
        <v>ВАКАНТ</v>
      </c>
      <c r="AE38" s="185"/>
      <c r="AF38" s="211"/>
      <c r="AG38" s="211"/>
      <c r="AH38" s="211"/>
      <c r="AI38" s="211"/>
      <c r="AJ38" s="211"/>
      <c r="AK38" s="211"/>
      <c r="AL38" s="211"/>
      <c r="AM38" s="211">
        <f t="shared" si="9"/>
        <v>0</v>
      </c>
      <c r="AN38" s="211"/>
      <c r="AO38" s="211"/>
      <c r="AP38" s="623">
        <f t="shared" si="10"/>
        <v>0</v>
      </c>
      <c r="AQ38" s="211">
        <f t="shared" si="57"/>
        <v>0</v>
      </c>
      <c r="AR38" s="211">
        <f t="shared" si="58"/>
        <v>0</v>
      </c>
      <c r="AS38" s="211"/>
      <c r="AT38" s="211">
        <f t="shared" si="11"/>
        <v>0</v>
      </c>
      <c r="AU38" s="358">
        <f t="shared" si="12"/>
        <v>0</v>
      </c>
      <c r="AV38" s="211">
        <f t="shared" si="13"/>
        <v>0</v>
      </c>
      <c r="AW38" s="211">
        <f t="shared" ca="1" si="14"/>
        <v>0</v>
      </c>
      <c r="AX38" s="211">
        <f t="shared" ca="1" si="98"/>
        <v>0</v>
      </c>
      <c r="AY38" s="211">
        <f t="shared" ca="1" si="16"/>
        <v>0</v>
      </c>
      <c r="AZ38" s="212">
        <f ca="1">IF(AND(AW38,AX38=0,AY38=0)=0,0,IF(AW38&gt;0,'На банк Приват'!$J$1,IF(AX38&gt;0,'На Укрсиб'!$J$1,0)))</f>
        <v>0</v>
      </c>
      <c r="BA38" s="191"/>
      <c r="BB38" s="191" t="str">
        <f t="shared" ca="1" si="17"/>
        <v xml:space="preserve">Бухгалтер </v>
      </c>
      <c r="BC38" s="191">
        <f t="shared" ca="1" si="18"/>
        <v>0</v>
      </c>
      <c r="BD38" s="191" t="str">
        <f t="shared" ca="1" si="59"/>
        <v>ВАКАНТ</v>
      </c>
      <c r="BE38" s="191"/>
      <c r="BF38" s="213"/>
      <c r="BG38" s="213"/>
      <c r="BH38" s="213"/>
      <c r="BI38" s="213"/>
      <c r="BJ38" s="213"/>
      <c r="BK38" s="213"/>
      <c r="BL38" s="213"/>
      <c r="BM38" s="213">
        <f t="shared" si="19"/>
        <v>0</v>
      </c>
      <c r="BN38" s="213"/>
      <c r="BO38" s="213"/>
      <c r="BP38" s="623">
        <f t="shared" si="20"/>
        <v>0</v>
      </c>
      <c r="BQ38" s="213">
        <f t="shared" si="60"/>
        <v>0</v>
      </c>
      <c r="BR38" s="213">
        <f t="shared" si="61"/>
        <v>0</v>
      </c>
      <c r="BS38" s="213"/>
      <c r="BT38" s="213">
        <f t="shared" si="21"/>
        <v>0</v>
      </c>
      <c r="BU38" s="362">
        <f t="shared" si="62"/>
        <v>0</v>
      </c>
      <c r="BV38" s="213">
        <f t="shared" si="22"/>
        <v>0</v>
      </c>
      <c r="BW38" s="213">
        <f t="shared" ca="1" si="23"/>
        <v>0</v>
      </c>
      <c r="BX38" s="213">
        <f t="shared" ca="1" si="63"/>
        <v>0</v>
      </c>
      <c r="BY38" s="213">
        <f t="shared" ca="1" si="24"/>
        <v>0</v>
      </c>
      <c r="BZ38" s="214">
        <f ca="1">IF(AND(BW38,BX38=0)=0,0,IF(BW38&gt;0,'На банк Приват'!$P$1,IF(BX38&gt;0,'На Укрсиб'!$P$1,0)))</f>
        <v>0</v>
      </c>
      <c r="CA38" s="198">
        <v>31</v>
      </c>
      <c r="CB38" s="198" t="str">
        <f t="shared" ca="1" si="25"/>
        <v xml:space="preserve">Бухгалтер </v>
      </c>
      <c r="CC38" s="198">
        <f t="shared" ca="1" si="26"/>
        <v>0</v>
      </c>
      <c r="CD38" s="198" t="str">
        <f t="shared" ca="1" si="64"/>
        <v>ВАКАНТ</v>
      </c>
      <c r="CE38" s="198"/>
      <c r="CF38" s="215"/>
      <c r="CG38" s="215"/>
      <c r="CH38" s="215"/>
      <c r="CI38" s="215"/>
      <c r="CJ38" s="215"/>
      <c r="CK38" s="215"/>
      <c r="CL38" s="215"/>
      <c r="CM38" s="215">
        <f t="shared" si="27"/>
        <v>0</v>
      </c>
      <c r="CN38" s="215"/>
      <c r="CO38" s="215"/>
      <c r="CP38" s="215">
        <f t="shared" si="28"/>
        <v>0</v>
      </c>
      <c r="CQ38" s="215">
        <f t="shared" si="65"/>
        <v>0</v>
      </c>
      <c r="CR38" s="215">
        <f t="shared" si="66"/>
        <v>0</v>
      </c>
      <c r="CS38" s="215"/>
      <c r="CT38" s="215">
        <f t="shared" si="29"/>
        <v>0</v>
      </c>
      <c r="CU38" s="369">
        <f t="shared" si="30"/>
        <v>0</v>
      </c>
      <c r="CV38" s="215">
        <f t="shared" si="31"/>
        <v>0</v>
      </c>
      <c r="CW38" s="215">
        <f t="shared" ca="1" si="32"/>
        <v>0</v>
      </c>
      <c r="CX38" s="215">
        <f t="shared" ca="1" si="67"/>
        <v>0</v>
      </c>
      <c r="CY38" s="215">
        <f t="shared" ca="1" si="33"/>
        <v>0</v>
      </c>
      <c r="CZ38" s="216">
        <f ca="1">IF(AND(CW38,CX38=0)=0,0,IF(CW38&gt;0,'На банк Приват'!$V$1,IF(CX38&gt;0,'На Укрсиб'!$V$1,0)))</f>
        <v>0</v>
      </c>
      <c r="DA38" s="204"/>
      <c r="DB38" s="204" t="str">
        <f t="shared" ca="1" si="34"/>
        <v xml:space="preserve">Бухгалтер </v>
      </c>
      <c r="DC38" s="204">
        <f t="shared" ca="1" si="35"/>
        <v>0</v>
      </c>
      <c r="DD38" s="204" t="str">
        <f t="shared" ca="1" si="68"/>
        <v>ВАКАНТ</v>
      </c>
      <c r="DE38" s="204"/>
      <c r="DF38" s="217"/>
      <c r="DG38" s="217"/>
      <c r="DH38" s="217"/>
      <c r="DI38" s="217"/>
      <c r="DJ38" s="217"/>
      <c r="DK38" s="217"/>
      <c r="DL38" s="217"/>
      <c r="DM38" s="217">
        <f t="shared" si="36"/>
        <v>0</v>
      </c>
      <c r="DN38" s="217"/>
      <c r="DO38" s="217"/>
      <c r="DP38" s="763">
        <f t="shared" si="37"/>
        <v>0</v>
      </c>
      <c r="DQ38" s="217">
        <f t="shared" si="69"/>
        <v>0</v>
      </c>
      <c r="DR38" s="217">
        <f t="shared" si="70"/>
        <v>0</v>
      </c>
      <c r="DS38" s="217"/>
      <c r="DT38" s="217">
        <f t="shared" si="38"/>
        <v>0</v>
      </c>
      <c r="DU38" s="366">
        <f t="shared" si="71"/>
        <v>0</v>
      </c>
      <c r="DV38" s="217">
        <f t="shared" si="39"/>
        <v>0</v>
      </c>
      <c r="DW38" s="217">
        <f t="shared" ca="1" si="40"/>
        <v>0</v>
      </c>
      <c r="DX38" s="217">
        <f t="shared" ca="1" si="72"/>
        <v>0</v>
      </c>
      <c r="DY38" s="217">
        <f t="shared" ca="1" si="41"/>
        <v>0</v>
      </c>
      <c r="DZ38" s="218">
        <f ca="1">IF(AND(DW38,DX38=0)=0,0,IF(DW38&gt;0,'На банк Приват'!$AB$1,IF(DX38&gt;0,'На Укрсиб'!$V$1,0)))</f>
        <v>0</v>
      </c>
      <c r="EA38" s="207"/>
      <c r="EB38" s="207" t="str">
        <f t="shared" ca="1" si="42"/>
        <v xml:space="preserve">Бухгалтер </v>
      </c>
      <c r="EC38" s="207">
        <f t="shared" ca="1" si="43"/>
        <v>0</v>
      </c>
      <c r="ED38" s="207" t="str">
        <f t="shared" ca="1" si="73"/>
        <v>ВАКАНТ</v>
      </c>
      <c r="EE38" s="207"/>
      <c r="EF38" s="219"/>
      <c r="EG38" s="219"/>
      <c r="EH38" s="219"/>
      <c r="EI38" s="219"/>
      <c r="EJ38" s="219"/>
      <c r="EK38" s="219"/>
      <c r="EL38" s="219"/>
      <c r="EM38" s="219">
        <f t="shared" si="44"/>
        <v>0</v>
      </c>
      <c r="EN38" s="219"/>
      <c r="EO38" s="219"/>
      <c r="EP38" s="219">
        <f t="shared" si="45"/>
        <v>0</v>
      </c>
      <c r="EQ38" s="219">
        <f t="shared" si="74"/>
        <v>0</v>
      </c>
      <c r="ER38" s="219">
        <f t="shared" si="75"/>
        <v>0</v>
      </c>
      <c r="ES38" s="219"/>
      <c r="ET38" s="219">
        <f t="shared" si="46"/>
        <v>0</v>
      </c>
      <c r="EU38" s="363">
        <f t="shared" si="76"/>
        <v>0</v>
      </c>
      <c r="EV38" s="219">
        <f t="shared" si="47"/>
        <v>0</v>
      </c>
      <c r="EW38" s="219">
        <f t="shared" ca="1" si="48"/>
        <v>0</v>
      </c>
      <c r="EX38" s="219">
        <f t="shared" ca="1" si="77"/>
        <v>0</v>
      </c>
      <c r="EY38" s="219">
        <f t="shared" ca="1" si="49"/>
        <v>0</v>
      </c>
      <c r="EZ38" s="220">
        <f ca="1">IF(AND(EW38,EX38=0)=0,0,IF(EW38&gt;0,'На банк Приват'!$AH$1,IF(EX38&gt;0,'На Укрсиб'!$AH$1,0)))</f>
        <v>0</v>
      </c>
      <c r="FA38" s="28" t="str">
        <f t="shared" ca="1" si="50"/>
        <v>ВАКАНТ</v>
      </c>
      <c r="FB38" s="28">
        <f t="shared" ca="1" si="51"/>
        <v>0</v>
      </c>
      <c r="FC38" s="28">
        <f t="shared" ca="1" si="52"/>
        <v>0</v>
      </c>
      <c r="FD38" s="28">
        <f t="shared" ca="1" si="53"/>
        <v>0</v>
      </c>
      <c r="FE38" s="28">
        <f t="shared" ca="1" si="54"/>
        <v>31</v>
      </c>
      <c r="FF38">
        <f t="shared" si="55"/>
        <v>0</v>
      </c>
      <c r="FG38" s="531" t="s">
        <v>80</v>
      </c>
    </row>
    <row r="39" spans="1:163">
      <c r="A39" s="113"/>
      <c r="B39" s="113">
        <f t="shared" ca="1" si="0"/>
        <v>0</v>
      </c>
      <c r="C39" s="113">
        <f t="shared" ca="1" si="1"/>
        <v>0</v>
      </c>
      <c r="D39" s="113" t="str">
        <f t="shared" ca="1" si="99"/>
        <v xml:space="preserve"> </v>
      </c>
      <c r="E39" s="113">
        <f t="shared" si="3"/>
        <v>0</v>
      </c>
      <c r="F39" s="115"/>
      <c r="G39" s="209">
        <f t="shared" si="78"/>
        <v>0</v>
      </c>
      <c r="H39" s="209">
        <f t="shared" si="79"/>
        <v>0</v>
      </c>
      <c r="I39" s="209">
        <f t="shared" si="80"/>
        <v>0</v>
      </c>
      <c r="J39" s="209">
        <f t="shared" si="82"/>
        <v>0</v>
      </c>
      <c r="K39" s="209">
        <f t="shared" si="83"/>
        <v>0</v>
      </c>
      <c r="L39" s="209">
        <f t="shared" si="84"/>
        <v>0</v>
      </c>
      <c r="M39" s="209">
        <f t="shared" si="85"/>
        <v>0</v>
      </c>
      <c r="N39" s="209">
        <f t="shared" si="86"/>
        <v>0</v>
      </c>
      <c r="O39" s="209">
        <f t="shared" si="97"/>
        <v>0</v>
      </c>
      <c r="P39" s="211">
        <f t="shared" si="87"/>
        <v>0</v>
      </c>
      <c r="Q39" s="209">
        <f t="shared" si="88"/>
        <v>0</v>
      </c>
      <c r="R39" s="209">
        <f t="shared" si="89"/>
        <v>0</v>
      </c>
      <c r="S39" s="209">
        <f t="shared" si="90"/>
        <v>0</v>
      </c>
      <c r="T39" s="209">
        <f t="shared" si="91"/>
        <v>0</v>
      </c>
      <c r="U39" s="209">
        <f t="shared" si="92"/>
        <v>0</v>
      </c>
      <c r="V39" s="209">
        <f t="shared" si="93"/>
        <v>0</v>
      </c>
      <c r="W39" s="209">
        <f t="shared" ca="1" si="94"/>
        <v>0</v>
      </c>
      <c r="X39" s="209">
        <f t="shared" ca="1" si="95"/>
        <v>0</v>
      </c>
      <c r="Y39" s="209">
        <f t="shared" ca="1" si="96"/>
        <v>0</v>
      </c>
      <c r="Z39" s="210" t="str">
        <f t="shared" ca="1" si="6"/>
        <v xml:space="preserve">        </v>
      </c>
      <c r="AA39" s="185"/>
      <c r="AB39" s="185">
        <f t="shared" ca="1" si="7"/>
        <v>0</v>
      </c>
      <c r="AC39" s="185">
        <f t="shared" ca="1" si="8"/>
        <v>0</v>
      </c>
      <c r="AD39" s="185" t="str">
        <f t="shared" ca="1" si="56"/>
        <v xml:space="preserve"> </v>
      </c>
      <c r="AE39" s="185"/>
      <c r="AF39" s="211"/>
      <c r="AG39" s="211"/>
      <c r="AH39" s="211"/>
      <c r="AI39" s="211"/>
      <c r="AJ39" s="211"/>
      <c r="AK39" s="211"/>
      <c r="AL39" s="211"/>
      <c r="AM39" s="211">
        <f t="shared" si="9"/>
        <v>0</v>
      </c>
      <c r="AN39" s="211"/>
      <c r="AO39" s="211"/>
      <c r="AP39" s="623">
        <f t="shared" si="10"/>
        <v>0</v>
      </c>
      <c r="AQ39" s="211">
        <f t="shared" si="57"/>
        <v>0</v>
      </c>
      <c r="AR39" s="211">
        <f t="shared" si="58"/>
        <v>0</v>
      </c>
      <c r="AS39" s="211"/>
      <c r="AT39" s="211">
        <f t="shared" si="11"/>
        <v>0</v>
      </c>
      <c r="AU39" s="358">
        <f t="shared" si="12"/>
        <v>0</v>
      </c>
      <c r="AV39" s="211">
        <f t="shared" si="13"/>
        <v>0</v>
      </c>
      <c r="AW39" s="211">
        <f t="shared" ca="1" si="14"/>
        <v>0</v>
      </c>
      <c r="AX39" s="211">
        <f t="shared" ca="1" si="98"/>
        <v>0</v>
      </c>
      <c r="AY39" s="211">
        <f t="shared" ca="1" si="16"/>
        <v>0</v>
      </c>
      <c r="AZ39" s="212">
        <f ca="1">IF(AND(AW39,AX39=0,AY39=0)=0,0,IF(AW39&gt;0,'На банк Приват'!$J$1,IF(AX39&gt;0,'На Укрсиб'!$J$1,0)))</f>
        <v>0</v>
      </c>
      <c r="BA39" s="191"/>
      <c r="BB39" s="191">
        <f t="shared" ca="1" si="17"/>
        <v>0</v>
      </c>
      <c r="BC39" s="191">
        <f t="shared" ca="1" si="18"/>
        <v>0</v>
      </c>
      <c r="BD39" s="191" t="str">
        <f t="shared" ca="1" si="59"/>
        <v xml:space="preserve"> </v>
      </c>
      <c r="BE39" s="191"/>
      <c r="BF39" s="213"/>
      <c r="BG39" s="213"/>
      <c r="BH39" s="213"/>
      <c r="BI39" s="213"/>
      <c r="BJ39" s="213"/>
      <c r="BK39" s="213"/>
      <c r="BL39" s="213"/>
      <c r="BM39" s="213">
        <f t="shared" si="19"/>
        <v>0</v>
      </c>
      <c r="BN39" s="213"/>
      <c r="BO39" s="213"/>
      <c r="BP39" s="623">
        <f t="shared" si="20"/>
        <v>0</v>
      </c>
      <c r="BQ39" s="213">
        <f t="shared" si="60"/>
        <v>0</v>
      </c>
      <c r="BR39" s="213">
        <f t="shared" si="61"/>
        <v>0</v>
      </c>
      <c r="BS39" s="213"/>
      <c r="BT39" s="213">
        <f t="shared" si="21"/>
        <v>0</v>
      </c>
      <c r="BU39" s="362">
        <f t="shared" si="62"/>
        <v>0</v>
      </c>
      <c r="BV39" s="213">
        <f t="shared" si="22"/>
        <v>0</v>
      </c>
      <c r="BW39" s="213">
        <f t="shared" ca="1" si="23"/>
        <v>0</v>
      </c>
      <c r="BX39" s="213">
        <f t="shared" ca="1" si="63"/>
        <v>0</v>
      </c>
      <c r="BY39" s="213">
        <f t="shared" ca="1" si="24"/>
        <v>0</v>
      </c>
      <c r="BZ39" s="214">
        <f ca="1">IF(AND(BW39,BX39=0)=0,0,IF(BW39&gt;0,'На банк Приват'!$P$1,IF(BX39&gt;0,'На Укрсиб'!$P$1,0)))</f>
        <v>0</v>
      </c>
      <c r="CA39" s="198">
        <v>32</v>
      </c>
      <c r="CB39" s="198">
        <f t="shared" ca="1" si="25"/>
        <v>0</v>
      </c>
      <c r="CC39" s="198">
        <f t="shared" ca="1" si="26"/>
        <v>0</v>
      </c>
      <c r="CD39" s="198" t="str">
        <f t="shared" ca="1" si="64"/>
        <v xml:space="preserve"> </v>
      </c>
      <c r="CE39" s="198"/>
      <c r="CF39" s="215"/>
      <c r="CG39" s="215"/>
      <c r="CH39" s="215"/>
      <c r="CI39" s="215"/>
      <c r="CJ39" s="215"/>
      <c r="CK39" s="215"/>
      <c r="CL39" s="215"/>
      <c r="CM39" s="215">
        <f t="shared" si="27"/>
        <v>0</v>
      </c>
      <c r="CN39" s="215"/>
      <c r="CO39" s="215"/>
      <c r="CP39" s="215">
        <f t="shared" si="28"/>
        <v>0</v>
      </c>
      <c r="CQ39" s="215">
        <f t="shared" si="65"/>
        <v>0</v>
      </c>
      <c r="CR39" s="215">
        <f t="shared" si="66"/>
        <v>0</v>
      </c>
      <c r="CS39" s="215"/>
      <c r="CT39" s="215">
        <f t="shared" si="29"/>
        <v>0</v>
      </c>
      <c r="CU39" s="369">
        <f t="shared" si="30"/>
        <v>0</v>
      </c>
      <c r="CV39" s="215">
        <f t="shared" si="31"/>
        <v>0</v>
      </c>
      <c r="CW39" s="215">
        <f t="shared" ca="1" si="32"/>
        <v>0</v>
      </c>
      <c r="CX39" s="215">
        <f t="shared" ca="1" si="67"/>
        <v>0</v>
      </c>
      <c r="CY39" s="215">
        <f t="shared" ca="1" si="33"/>
        <v>0</v>
      </c>
      <c r="CZ39" s="216">
        <f ca="1">IF(AND(CW39,CX39=0)=0,0,IF(CW39&gt;0,'На банк Приват'!$V$1,IF(CX39&gt;0,'На Укрсиб'!$V$1,0)))</f>
        <v>0</v>
      </c>
      <c r="DA39" s="204"/>
      <c r="DB39" s="204">
        <f t="shared" ca="1" si="34"/>
        <v>0</v>
      </c>
      <c r="DC39" s="204">
        <f t="shared" ca="1" si="35"/>
        <v>0</v>
      </c>
      <c r="DD39" s="204" t="str">
        <f t="shared" ca="1" si="68"/>
        <v xml:space="preserve"> </v>
      </c>
      <c r="DE39" s="204"/>
      <c r="DF39" s="217"/>
      <c r="DG39" s="217"/>
      <c r="DH39" s="217"/>
      <c r="DI39" s="217"/>
      <c r="DJ39" s="217"/>
      <c r="DK39" s="217"/>
      <c r="DL39" s="217"/>
      <c r="DM39" s="217">
        <f t="shared" si="36"/>
        <v>0</v>
      </c>
      <c r="DN39" s="217"/>
      <c r="DO39" s="217"/>
      <c r="DP39" s="763">
        <f t="shared" si="37"/>
        <v>0</v>
      </c>
      <c r="DQ39" s="217">
        <f t="shared" si="69"/>
        <v>0</v>
      </c>
      <c r="DR39" s="217">
        <f t="shared" si="70"/>
        <v>0</v>
      </c>
      <c r="DS39" s="217"/>
      <c r="DT39" s="217">
        <f t="shared" si="38"/>
        <v>0</v>
      </c>
      <c r="DU39" s="366">
        <f t="shared" si="71"/>
        <v>0</v>
      </c>
      <c r="DV39" s="217">
        <f t="shared" si="39"/>
        <v>0</v>
      </c>
      <c r="DW39" s="217">
        <f t="shared" ca="1" si="40"/>
        <v>0</v>
      </c>
      <c r="DX39" s="217">
        <f t="shared" ca="1" si="72"/>
        <v>0</v>
      </c>
      <c r="DY39" s="217">
        <f t="shared" ca="1" si="41"/>
        <v>0</v>
      </c>
      <c r="DZ39" s="218">
        <f ca="1">IF(AND(DW39,DX39=0)=0,0,IF(DW39&gt;0,'На банк Приват'!$AB$1,IF(DX39&gt;0,'На Укрсиб'!$V$1,0)))</f>
        <v>0</v>
      </c>
      <c r="EA39" s="207"/>
      <c r="EB39" s="207">
        <f t="shared" ca="1" si="42"/>
        <v>0</v>
      </c>
      <c r="EC39" s="207">
        <f t="shared" ca="1" si="43"/>
        <v>0</v>
      </c>
      <c r="ED39" s="207" t="str">
        <f t="shared" ca="1" si="73"/>
        <v xml:space="preserve"> </v>
      </c>
      <c r="EE39" s="207"/>
      <c r="EF39" s="219"/>
      <c r="EG39" s="219"/>
      <c r="EH39" s="219"/>
      <c r="EI39" s="219"/>
      <c r="EJ39" s="219"/>
      <c r="EK39" s="219"/>
      <c r="EL39" s="219"/>
      <c r="EM39" s="219">
        <f t="shared" si="44"/>
        <v>0</v>
      </c>
      <c r="EN39" s="219"/>
      <c r="EO39" s="219"/>
      <c r="EP39" s="219">
        <f t="shared" si="45"/>
        <v>0</v>
      </c>
      <c r="EQ39" s="219">
        <f t="shared" si="74"/>
        <v>0</v>
      </c>
      <c r="ER39" s="219">
        <f t="shared" si="75"/>
        <v>0</v>
      </c>
      <c r="ES39" s="219"/>
      <c r="ET39" s="219">
        <f t="shared" si="46"/>
        <v>0</v>
      </c>
      <c r="EU39" s="363">
        <f t="shared" si="76"/>
        <v>0</v>
      </c>
      <c r="EV39" s="219">
        <f t="shared" si="47"/>
        <v>0</v>
      </c>
      <c r="EW39" s="219">
        <f t="shared" ca="1" si="48"/>
        <v>0</v>
      </c>
      <c r="EX39" s="219">
        <f t="shared" ca="1" si="77"/>
        <v>0</v>
      </c>
      <c r="EY39" s="219">
        <f t="shared" ca="1" si="49"/>
        <v>0</v>
      </c>
      <c r="EZ39" s="220">
        <f ca="1">IF(AND(EW39,EX39=0)=0,0,IF(EW39&gt;0,'На банк Приват'!$AH$1,IF(EX39&gt;0,'На Укрсиб'!$AH$1,0)))</f>
        <v>0</v>
      </c>
      <c r="FA39" s="28" t="str">
        <f t="shared" ca="1" si="50"/>
        <v xml:space="preserve"> </v>
      </c>
      <c r="FB39" s="28">
        <f t="shared" ca="1" si="51"/>
        <v>0</v>
      </c>
      <c r="FC39" s="28">
        <f t="shared" ca="1" si="52"/>
        <v>0</v>
      </c>
      <c r="FD39" s="28">
        <f t="shared" ca="1" si="53"/>
        <v>0</v>
      </c>
      <c r="FE39" s="28">
        <f t="shared" ca="1" si="54"/>
        <v>32</v>
      </c>
      <c r="FF39">
        <f t="shared" si="55"/>
        <v>0</v>
      </c>
      <c r="FG39" s="531" t="s">
        <v>400</v>
      </c>
    </row>
    <row r="40" spans="1:163">
      <c r="A40" s="113"/>
      <c r="B40" s="113" t="str">
        <f t="shared" ca="1" si="0"/>
        <v xml:space="preserve">Заступник командира дивізіону з озброєння -начальник технічної частини </v>
      </c>
      <c r="C40" s="113" t="str">
        <f t="shared" ca="1" si="1"/>
        <v>к-н</v>
      </c>
      <c r="D40" s="113" t="str">
        <f t="shared" ca="1" si="99"/>
        <v>Байбуз А.О.</v>
      </c>
      <c r="E40" s="113">
        <f t="shared" si="3"/>
        <v>0</v>
      </c>
      <c r="F40" s="115"/>
      <c r="G40" s="209">
        <f t="shared" si="78"/>
        <v>0</v>
      </c>
      <c r="H40" s="209">
        <f t="shared" si="79"/>
        <v>0</v>
      </c>
      <c r="I40" s="209">
        <f t="shared" si="80"/>
        <v>0</v>
      </c>
      <c r="J40" s="209">
        <f t="shared" si="82"/>
        <v>0</v>
      </c>
      <c r="K40" s="209">
        <f t="shared" si="83"/>
        <v>0</v>
      </c>
      <c r="L40" s="209">
        <f t="shared" si="84"/>
        <v>0</v>
      </c>
      <c r="M40" s="209">
        <f t="shared" si="85"/>
        <v>0</v>
      </c>
      <c r="N40" s="209">
        <f t="shared" si="86"/>
        <v>0</v>
      </c>
      <c r="O40" s="209">
        <f t="shared" si="97"/>
        <v>0</v>
      </c>
      <c r="P40" s="211">
        <f t="shared" si="87"/>
        <v>0</v>
      </c>
      <c r="Q40" s="209">
        <f t="shared" si="88"/>
        <v>0</v>
      </c>
      <c r="R40" s="209">
        <f t="shared" si="89"/>
        <v>0</v>
      </c>
      <c r="S40" s="209">
        <f t="shared" si="90"/>
        <v>0</v>
      </c>
      <c r="T40" s="209">
        <f t="shared" si="91"/>
        <v>0</v>
      </c>
      <c r="U40" s="209">
        <f t="shared" si="92"/>
        <v>0</v>
      </c>
      <c r="V40" s="209">
        <f t="shared" si="93"/>
        <v>0</v>
      </c>
      <c r="W40" s="209">
        <f t="shared" ca="1" si="94"/>
        <v>0</v>
      </c>
      <c r="X40" s="209">
        <f t="shared" ca="1" si="95"/>
        <v>0</v>
      </c>
      <c r="Y40" s="209">
        <f t="shared" ca="1" si="96"/>
        <v>0</v>
      </c>
      <c r="Z40" s="210" t="str">
        <f t="shared" ca="1" si="6"/>
        <v xml:space="preserve">        </v>
      </c>
      <c r="AA40" s="185"/>
      <c r="AB40" s="185" t="str">
        <f t="shared" ca="1" si="7"/>
        <v xml:space="preserve">Заступник командира дивізіону з озброєння -начальник технічної частини </v>
      </c>
      <c r="AC40" s="185" t="str">
        <f t="shared" ca="1" si="8"/>
        <v>к-н</v>
      </c>
      <c r="AD40" s="185" t="str">
        <f t="shared" ca="1" si="56"/>
        <v>Байбуз А.О.</v>
      </c>
      <c r="AE40" s="185"/>
      <c r="AF40" s="211"/>
      <c r="AG40" s="211"/>
      <c r="AH40" s="211"/>
      <c r="AI40" s="211"/>
      <c r="AJ40" s="211"/>
      <c r="AK40" s="211"/>
      <c r="AL40" s="211"/>
      <c r="AM40" s="211">
        <f t="shared" ref="AM40:AM60" si="100">IF(AN40=0,6500/31*AE40,0)</f>
        <v>0</v>
      </c>
      <c r="AN40" s="211"/>
      <c r="AO40" s="211"/>
      <c r="AP40" s="623">
        <f t="shared" si="10"/>
        <v>0</v>
      </c>
      <c r="AQ40" s="211">
        <f t="shared" si="57"/>
        <v>0</v>
      </c>
      <c r="AR40" s="211">
        <f t="shared" si="58"/>
        <v>0</v>
      </c>
      <c r="AS40" s="211"/>
      <c r="AT40" s="211">
        <f t="shared" si="11"/>
        <v>0</v>
      </c>
      <c r="AU40" s="358">
        <f t="shared" si="12"/>
        <v>0</v>
      </c>
      <c r="AV40" s="211">
        <f t="shared" si="13"/>
        <v>0</v>
      </c>
      <c r="AW40" s="211">
        <f t="shared" ca="1" si="14"/>
        <v>0</v>
      </c>
      <c r="AX40" s="211">
        <f t="shared" ca="1" si="98"/>
        <v>0</v>
      </c>
      <c r="AY40" s="211">
        <f t="shared" ca="1" si="16"/>
        <v>0</v>
      </c>
      <c r="AZ40" s="212">
        <f ca="1">IF(AND(AW40,AX40=0,AY40=0)=0,0,IF(AW40&gt;0,'На банк Приват'!$J$1,IF(AX40&gt;0,'На Укрсиб'!$J$1,0)))</f>
        <v>0</v>
      </c>
      <c r="BA40" s="191"/>
      <c r="BB40" s="191" t="str">
        <f t="shared" ca="1" si="17"/>
        <v xml:space="preserve">Заступник командира дивізіону з озброєння -начальник технічної частини </v>
      </c>
      <c r="BC40" s="191" t="str">
        <f t="shared" ca="1" si="18"/>
        <v>к-н</v>
      </c>
      <c r="BD40" s="191" t="str">
        <f t="shared" ca="1" si="59"/>
        <v>Байбуз А.О.</v>
      </c>
      <c r="BE40" s="191"/>
      <c r="BF40" s="213"/>
      <c r="BG40" s="213"/>
      <c r="BH40" s="213"/>
      <c r="BI40" s="213"/>
      <c r="BJ40" s="213"/>
      <c r="BK40" s="213"/>
      <c r="BL40" s="213"/>
      <c r="BM40" s="213">
        <f t="shared" si="19"/>
        <v>0</v>
      </c>
      <c r="BN40" s="213"/>
      <c r="BO40" s="213"/>
      <c r="BP40" s="623">
        <f t="shared" si="20"/>
        <v>0</v>
      </c>
      <c r="BQ40" s="213">
        <f t="shared" si="60"/>
        <v>0</v>
      </c>
      <c r="BR40" s="213">
        <f t="shared" si="61"/>
        <v>0</v>
      </c>
      <c r="BS40" s="213"/>
      <c r="BT40" s="213">
        <f t="shared" si="21"/>
        <v>0</v>
      </c>
      <c r="BU40" s="362">
        <f t="shared" si="62"/>
        <v>0</v>
      </c>
      <c r="BV40" s="213">
        <f t="shared" si="22"/>
        <v>0</v>
      </c>
      <c r="BW40" s="213">
        <f t="shared" ca="1" si="23"/>
        <v>0</v>
      </c>
      <c r="BX40" s="213">
        <f t="shared" ca="1" si="63"/>
        <v>0</v>
      </c>
      <c r="BY40" s="213">
        <f t="shared" ca="1" si="24"/>
        <v>0</v>
      </c>
      <c r="BZ40" s="214">
        <f ca="1">IF(AND(BW40,BX40=0)=0,0,IF(BW40&gt;0,'На банк Приват'!$P$1,IF(BX40&gt;0,'На Укрсиб'!$P$1,0)))</f>
        <v>0</v>
      </c>
      <c r="CA40" s="198">
        <v>33</v>
      </c>
      <c r="CB40" s="198" t="str">
        <f t="shared" ca="1" si="25"/>
        <v xml:space="preserve">Заступник командира дивізіону з озброєння -начальник технічної частини </v>
      </c>
      <c r="CC40" s="198" t="str">
        <f t="shared" ca="1" si="26"/>
        <v>к-н</v>
      </c>
      <c r="CD40" s="198" t="str">
        <f t="shared" ca="1" si="64"/>
        <v>Байбуз А.О.</v>
      </c>
      <c r="CE40" s="198"/>
      <c r="CF40" s="215"/>
      <c r="CG40" s="215"/>
      <c r="CH40" s="215"/>
      <c r="CI40" s="215"/>
      <c r="CJ40" s="215"/>
      <c r="CK40" s="215"/>
      <c r="CL40" s="215"/>
      <c r="CM40" s="215">
        <f t="shared" ref="CM40:CM62" si="101">IF(CN40=0,6500/31*CE40,0)</f>
        <v>0</v>
      </c>
      <c r="CN40" s="215"/>
      <c r="CO40" s="215"/>
      <c r="CP40" s="215">
        <f t="shared" si="28"/>
        <v>0</v>
      </c>
      <c r="CQ40" s="215">
        <f t="shared" si="65"/>
        <v>0</v>
      </c>
      <c r="CR40" s="215">
        <f t="shared" si="66"/>
        <v>0</v>
      </c>
      <c r="CS40" s="215"/>
      <c r="CT40" s="215">
        <f t="shared" si="29"/>
        <v>0</v>
      </c>
      <c r="CU40" s="369">
        <f t="shared" si="30"/>
        <v>0</v>
      </c>
      <c r="CV40" s="215">
        <f t="shared" si="31"/>
        <v>0</v>
      </c>
      <c r="CW40" s="215">
        <f t="shared" ca="1" si="32"/>
        <v>0</v>
      </c>
      <c r="CX40" s="215">
        <f t="shared" ca="1" si="67"/>
        <v>0</v>
      </c>
      <c r="CY40" s="215">
        <f t="shared" ca="1" si="33"/>
        <v>0</v>
      </c>
      <c r="CZ40" s="216">
        <f ca="1">IF(AND(CW40,CX40=0)=0,0,IF(CW40&gt;0,'На банк Приват'!$V$1,IF(CX40&gt;0,'На Укрсиб'!$V$1,0)))</f>
        <v>0</v>
      </c>
      <c r="DA40" s="204"/>
      <c r="DB40" s="204" t="str">
        <f t="shared" ca="1" si="34"/>
        <v xml:space="preserve">Заступник командира дивізіону з озброєння -начальник технічної частини </v>
      </c>
      <c r="DC40" s="204" t="str">
        <f t="shared" ca="1" si="35"/>
        <v>к-н</v>
      </c>
      <c r="DD40" s="204" t="str">
        <f t="shared" ca="1" si="68"/>
        <v>Байбуз А.О.</v>
      </c>
      <c r="DE40" s="204"/>
      <c r="DF40" s="217"/>
      <c r="DG40" s="217"/>
      <c r="DH40" s="217"/>
      <c r="DI40" s="217"/>
      <c r="DJ40" s="217"/>
      <c r="DK40" s="217"/>
      <c r="DL40" s="217"/>
      <c r="DM40" s="217">
        <f t="shared" si="36"/>
        <v>0</v>
      </c>
      <c r="DN40" s="217"/>
      <c r="DO40" s="217"/>
      <c r="DP40" s="763">
        <f t="shared" si="37"/>
        <v>0</v>
      </c>
      <c r="DQ40" s="217">
        <f t="shared" si="69"/>
        <v>0</v>
      </c>
      <c r="DR40" s="217">
        <f t="shared" si="70"/>
        <v>0</v>
      </c>
      <c r="DS40" s="217"/>
      <c r="DT40" s="217">
        <f t="shared" si="38"/>
        <v>0</v>
      </c>
      <c r="DU40" s="366">
        <f t="shared" si="71"/>
        <v>0</v>
      </c>
      <c r="DV40" s="217">
        <f t="shared" si="39"/>
        <v>0</v>
      </c>
      <c r="DW40" s="217">
        <f t="shared" ca="1" si="40"/>
        <v>0</v>
      </c>
      <c r="DX40" s="217">
        <f t="shared" ca="1" si="72"/>
        <v>0</v>
      </c>
      <c r="DY40" s="217">
        <f t="shared" ca="1" si="41"/>
        <v>0</v>
      </c>
      <c r="DZ40" s="218">
        <f ca="1">IF(AND(DW40,DX40=0)=0,0,IF(DW40&gt;0,'На банк Приват'!$AB$1,IF(DX40&gt;0,'На Укрсиб'!$V$1,0)))</f>
        <v>0</v>
      </c>
      <c r="EA40" s="207"/>
      <c r="EB40" s="207" t="str">
        <f t="shared" ca="1" si="42"/>
        <v xml:space="preserve">Заступник командира дивізіону з озброєння -начальник технічної частини </v>
      </c>
      <c r="EC40" s="207" t="str">
        <f t="shared" ca="1" si="43"/>
        <v>к-н</v>
      </c>
      <c r="ED40" s="207" t="str">
        <f t="shared" ca="1" si="73"/>
        <v>Байбуз А.О.</v>
      </c>
      <c r="EE40" s="207"/>
      <c r="EF40" s="219"/>
      <c r="EG40" s="219"/>
      <c r="EH40" s="219"/>
      <c r="EI40" s="219"/>
      <c r="EJ40" s="219"/>
      <c r="EK40" s="219"/>
      <c r="EL40" s="219"/>
      <c r="EM40" s="219">
        <f t="shared" si="44"/>
        <v>0</v>
      </c>
      <c r="EN40" s="219"/>
      <c r="EO40" s="219"/>
      <c r="EP40" s="219">
        <f t="shared" si="45"/>
        <v>0</v>
      </c>
      <c r="EQ40" s="219">
        <f t="shared" si="74"/>
        <v>0</v>
      </c>
      <c r="ER40" s="219">
        <f t="shared" si="75"/>
        <v>0</v>
      </c>
      <c r="ES40" s="219"/>
      <c r="ET40" s="219">
        <f t="shared" si="46"/>
        <v>0</v>
      </c>
      <c r="EU40" s="363">
        <f t="shared" si="76"/>
        <v>0</v>
      </c>
      <c r="EV40" s="219">
        <f t="shared" si="47"/>
        <v>0</v>
      </c>
      <c r="EW40" s="219">
        <f t="shared" ca="1" si="48"/>
        <v>0</v>
      </c>
      <c r="EX40" s="219">
        <f t="shared" ca="1" si="77"/>
        <v>0</v>
      </c>
      <c r="EY40" s="219">
        <f t="shared" ca="1" si="49"/>
        <v>0</v>
      </c>
      <c r="EZ40" s="220">
        <f ca="1">IF(AND(EW40,EX40=0)=0,0,IF(EW40&gt;0,'На банк Приват'!$AH$1,IF(EX40&gt;0,'На Укрсиб'!$AH$1,0)))</f>
        <v>0</v>
      </c>
      <c r="FA40" s="28" t="str">
        <f t="shared" ca="1" si="50"/>
        <v>Байбуз А.О.</v>
      </c>
      <c r="FB40" s="28" t="str">
        <f t="shared" ca="1" si="51"/>
        <v>Байбуз</v>
      </c>
      <c r="FC40" s="28" t="str">
        <f t="shared" ca="1" si="52"/>
        <v>Андрій</v>
      </c>
      <c r="FD40" s="28" t="str">
        <f t="shared" ca="1" si="53"/>
        <v>Олександрович</v>
      </c>
      <c r="FE40" s="28">
        <f t="shared" ca="1" si="54"/>
        <v>33</v>
      </c>
      <c r="FF40">
        <f t="shared" si="55"/>
        <v>0</v>
      </c>
      <c r="FG40" s="531" t="s">
        <v>315</v>
      </c>
    </row>
    <row r="41" spans="1:163">
      <c r="A41" s="113"/>
      <c r="B41" s="113" t="str">
        <f t="shared" ca="1" si="0"/>
        <v>Начальник служби ракетно-артилерійського озброєння</v>
      </c>
      <c r="C41" s="113" t="str">
        <f t="shared" ca="1" si="1"/>
        <v>л-т</v>
      </c>
      <c r="D41" s="113" t="str">
        <f t="shared" ca="1" si="99"/>
        <v>Таранюк О.В.</v>
      </c>
      <c r="E41" s="113">
        <f t="shared" si="3"/>
        <v>0</v>
      </c>
      <c r="F41" s="115"/>
      <c r="G41" s="209">
        <f t="shared" si="78"/>
        <v>0</v>
      </c>
      <c r="H41" s="209">
        <f t="shared" si="79"/>
        <v>0</v>
      </c>
      <c r="I41" s="209">
        <f t="shared" si="80"/>
        <v>0</v>
      </c>
      <c r="J41" s="209">
        <f t="shared" si="82"/>
        <v>0</v>
      </c>
      <c r="K41" s="209">
        <f t="shared" si="83"/>
        <v>0</v>
      </c>
      <c r="L41" s="209">
        <f t="shared" si="84"/>
        <v>0</v>
      </c>
      <c r="M41" s="209">
        <f t="shared" si="85"/>
        <v>0</v>
      </c>
      <c r="N41" s="209">
        <f t="shared" si="86"/>
        <v>0</v>
      </c>
      <c r="O41" s="209">
        <f t="shared" si="97"/>
        <v>0</v>
      </c>
      <c r="P41" s="211">
        <f t="shared" si="87"/>
        <v>0</v>
      </c>
      <c r="Q41" s="209">
        <f t="shared" si="88"/>
        <v>0</v>
      </c>
      <c r="R41" s="209">
        <f t="shared" si="89"/>
        <v>0</v>
      </c>
      <c r="S41" s="209">
        <f t="shared" si="90"/>
        <v>0</v>
      </c>
      <c r="T41" s="209">
        <f t="shared" si="91"/>
        <v>0</v>
      </c>
      <c r="U41" s="209">
        <f t="shared" si="92"/>
        <v>0</v>
      </c>
      <c r="V41" s="209">
        <f t="shared" si="93"/>
        <v>0</v>
      </c>
      <c r="W41" s="209">
        <f t="shared" ca="1" si="94"/>
        <v>0</v>
      </c>
      <c r="X41" s="209">
        <f t="shared" ca="1" si="95"/>
        <v>0</v>
      </c>
      <c r="Y41" s="209">
        <f t="shared" ca="1" si="96"/>
        <v>0</v>
      </c>
      <c r="Z41" s="210" t="str">
        <f t="shared" ca="1" si="6"/>
        <v xml:space="preserve">        </v>
      </c>
      <c r="AA41" s="185"/>
      <c r="AB41" s="185" t="str">
        <f t="shared" ca="1" si="7"/>
        <v>Начальник служби ракетно-артилерійського озброєння</v>
      </c>
      <c r="AC41" s="185" t="str">
        <f t="shared" ca="1" si="8"/>
        <v>л-т</v>
      </c>
      <c r="AD41" s="185" t="str">
        <f t="shared" ca="1" si="56"/>
        <v>Таранюк О.В.</v>
      </c>
      <c r="AE41" s="185"/>
      <c r="AF41" s="211"/>
      <c r="AG41" s="211"/>
      <c r="AH41" s="211"/>
      <c r="AI41" s="211"/>
      <c r="AJ41" s="211"/>
      <c r="AK41" s="211"/>
      <c r="AL41" s="211"/>
      <c r="AM41" s="211">
        <f t="shared" si="100"/>
        <v>0</v>
      </c>
      <c r="AN41" s="211"/>
      <c r="AO41" s="211"/>
      <c r="AP41" s="623">
        <f t="shared" si="10"/>
        <v>0</v>
      </c>
      <c r="AQ41" s="211">
        <f t="shared" si="57"/>
        <v>0</v>
      </c>
      <c r="AR41" s="211">
        <f t="shared" si="58"/>
        <v>0</v>
      </c>
      <c r="AS41" s="211"/>
      <c r="AT41" s="211">
        <f t="shared" si="11"/>
        <v>0</v>
      </c>
      <c r="AU41" s="358">
        <f t="shared" si="12"/>
        <v>0</v>
      </c>
      <c r="AV41" s="211">
        <f t="shared" si="13"/>
        <v>0</v>
      </c>
      <c r="AW41" s="211">
        <f t="shared" ca="1" si="14"/>
        <v>0</v>
      </c>
      <c r="AX41" s="211">
        <f t="shared" ca="1" si="98"/>
        <v>0</v>
      </c>
      <c r="AY41" s="211">
        <f t="shared" ca="1" si="16"/>
        <v>0</v>
      </c>
      <c r="AZ41" s="212">
        <f ca="1">IF(AND(AW41,AX41=0,AY41=0)=0,0,IF(AW41&gt;0,'На банк Приват'!$J$1,IF(AX41&gt;0,'На Укрсиб'!$J$1,0)))</f>
        <v>0</v>
      </c>
      <c r="BA41" s="191"/>
      <c r="BB41" s="191" t="str">
        <f t="shared" ca="1" si="17"/>
        <v>Начальник служби ракетно-артилерійського озброєння</v>
      </c>
      <c r="BC41" s="191" t="str">
        <f t="shared" ca="1" si="18"/>
        <v>л-т</v>
      </c>
      <c r="BD41" s="191" t="str">
        <f t="shared" ca="1" si="59"/>
        <v>Таранюк О.В.</v>
      </c>
      <c r="BE41" s="191"/>
      <c r="BF41" s="213"/>
      <c r="BG41" s="213"/>
      <c r="BH41" s="213"/>
      <c r="BI41" s="213"/>
      <c r="BJ41" s="213"/>
      <c r="BK41" s="213"/>
      <c r="BL41" s="213"/>
      <c r="BM41" s="213">
        <f t="shared" si="19"/>
        <v>0</v>
      </c>
      <c r="BN41" s="213"/>
      <c r="BO41" s="213"/>
      <c r="BP41" s="623">
        <f t="shared" si="20"/>
        <v>0</v>
      </c>
      <c r="BQ41" s="213">
        <f t="shared" si="60"/>
        <v>0</v>
      </c>
      <c r="BR41" s="213">
        <f t="shared" si="61"/>
        <v>0</v>
      </c>
      <c r="BS41" s="213"/>
      <c r="BT41" s="213">
        <f t="shared" si="21"/>
        <v>0</v>
      </c>
      <c r="BU41" s="362">
        <f t="shared" si="62"/>
        <v>0</v>
      </c>
      <c r="BV41" s="213">
        <f t="shared" si="22"/>
        <v>0</v>
      </c>
      <c r="BW41" s="213">
        <f t="shared" ca="1" si="23"/>
        <v>0</v>
      </c>
      <c r="BX41" s="213">
        <f t="shared" ca="1" si="63"/>
        <v>0</v>
      </c>
      <c r="BY41" s="213">
        <f t="shared" ca="1" si="24"/>
        <v>0</v>
      </c>
      <c r="BZ41" s="214">
        <f ca="1">IF(AND(BW41,BX41=0)=0,0,IF(BW41&gt;0,'На банк Приват'!$P$1,IF(BX41&gt;0,'На Укрсиб'!$P$1,0)))</f>
        <v>0</v>
      </c>
      <c r="CA41" s="198">
        <v>34</v>
      </c>
      <c r="CB41" s="198" t="str">
        <f t="shared" ca="1" si="25"/>
        <v>Начальник служби ракетно-артилерійського озброєння</v>
      </c>
      <c r="CC41" s="198" t="str">
        <f t="shared" ca="1" si="26"/>
        <v>л-т</v>
      </c>
      <c r="CD41" s="198" t="str">
        <f t="shared" ca="1" si="64"/>
        <v>Таранюк О.В.</v>
      </c>
      <c r="CE41" s="198"/>
      <c r="CF41" s="215"/>
      <c r="CG41" s="215"/>
      <c r="CH41" s="215"/>
      <c r="CI41" s="215"/>
      <c r="CJ41" s="215"/>
      <c r="CK41" s="215"/>
      <c r="CL41" s="215"/>
      <c r="CM41" s="215">
        <f t="shared" si="101"/>
        <v>0</v>
      </c>
      <c r="CN41" s="215"/>
      <c r="CO41" s="215"/>
      <c r="CP41" s="215">
        <f t="shared" si="28"/>
        <v>0</v>
      </c>
      <c r="CQ41" s="215">
        <f t="shared" si="65"/>
        <v>0</v>
      </c>
      <c r="CR41" s="215">
        <f t="shared" si="66"/>
        <v>0</v>
      </c>
      <c r="CS41" s="215"/>
      <c r="CT41" s="215">
        <f t="shared" si="29"/>
        <v>0</v>
      </c>
      <c r="CU41" s="369">
        <f t="shared" si="30"/>
        <v>0</v>
      </c>
      <c r="CV41" s="215">
        <f t="shared" si="31"/>
        <v>0</v>
      </c>
      <c r="CW41" s="215">
        <f t="shared" ca="1" si="32"/>
        <v>0</v>
      </c>
      <c r="CX41" s="215">
        <f t="shared" ca="1" si="67"/>
        <v>0</v>
      </c>
      <c r="CY41" s="215">
        <f t="shared" ca="1" si="33"/>
        <v>0</v>
      </c>
      <c r="CZ41" s="216">
        <f ca="1">IF(AND(CW41,CX41=0)=0,0,IF(CW41&gt;0,'На банк Приват'!$V$1,IF(CX41&gt;0,'На Укрсиб'!$V$1,0)))</f>
        <v>0</v>
      </c>
      <c r="DA41" s="204"/>
      <c r="DB41" s="204" t="str">
        <f t="shared" ca="1" si="34"/>
        <v>Начальник служби ракетно-артилерійського озброєння</v>
      </c>
      <c r="DC41" s="204" t="str">
        <f t="shared" ca="1" si="35"/>
        <v>л-т</v>
      </c>
      <c r="DD41" s="204" t="str">
        <f t="shared" ca="1" si="68"/>
        <v>Таранюк О.В.</v>
      </c>
      <c r="DE41" s="204"/>
      <c r="DF41" s="217"/>
      <c r="DG41" s="217"/>
      <c r="DH41" s="217"/>
      <c r="DI41" s="217"/>
      <c r="DJ41" s="217"/>
      <c r="DK41" s="217"/>
      <c r="DL41" s="217"/>
      <c r="DM41" s="217">
        <f t="shared" si="36"/>
        <v>0</v>
      </c>
      <c r="DN41" s="217"/>
      <c r="DO41" s="217"/>
      <c r="DP41" s="763">
        <f t="shared" si="37"/>
        <v>0</v>
      </c>
      <c r="DQ41" s="217">
        <f t="shared" si="69"/>
        <v>0</v>
      </c>
      <c r="DR41" s="217">
        <f t="shared" si="70"/>
        <v>0</v>
      </c>
      <c r="DS41" s="217"/>
      <c r="DT41" s="217">
        <f t="shared" si="38"/>
        <v>0</v>
      </c>
      <c r="DU41" s="366">
        <f t="shared" si="71"/>
        <v>0</v>
      </c>
      <c r="DV41" s="217">
        <f t="shared" si="39"/>
        <v>0</v>
      </c>
      <c r="DW41" s="217">
        <f t="shared" ca="1" si="40"/>
        <v>0</v>
      </c>
      <c r="DX41" s="217">
        <f t="shared" ca="1" si="72"/>
        <v>0</v>
      </c>
      <c r="DY41" s="217">
        <f t="shared" ca="1" si="41"/>
        <v>0</v>
      </c>
      <c r="DZ41" s="218">
        <f ca="1">IF(AND(DW41,DX41=0)=0,0,IF(DW41&gt;0,'На банк Приват'!$AB$1,IF(DX41&gt;0,'На Укрсиб'!$V$1,0)))</f>
        <v>0</v>
      </c>
      <c r="EA41" s="207"/>
      <c r="EB41" s="207" t="str">
        <f t="shared" ca="1" si="42"/>
        <v>Начальник служби ракетно-артилерійського озброєння</v>
      </c>
      <c r="EC41" s="207" t="str">
        <f t="shared" ca="1" si="43"/>
        <v>л-т</v>
      </c>
      <c r="ED41" s="207" t="str">
        <f t="shared" ca="1" si="73"/>
        <v>Таранюк О.В.</v>
      </c>
      <c r="EE41" s="207"/>
      <c r="EF41" s="219"/>
      <c r="EG41" s="219"/>
      <c r="EH41" s="219"/>
      <c r="EI41" s="219"/>
      <c r="EJ41" s="219"/>
      <c r="EK41" s="219"/>
      <c r="EL41" s="219"/>
      <c r="EM41" s="219">
        <f t="shared" si="44"/>
        <v>0</v>
      </c>
      <c r="EN41" s="219"/>
      <c r="EO41" s="219"/>
      <c r="EP41" s="219">
        <f t="shared" si="45"/>
        <v>0</v>
      </c>
      <c r="EQ41" s="219">
        <f t="shared" si="74"/>
        <v>0</v>
      </c>
      <c r="ER41" s="219">
        <f t="shared" si="75"/>
        <v>0</v>
      </c>
      <c r="ES41" s="219"/>
      <c r="ET41" s="219">
        <f t="shared" si="46"/>
        <v>0</v>
      </c>
      <c r="EU41" s="363">
        <f t="shared" si="76"/>
        <v>0</v>
      </c>
      <c r="EV41" s="219">
        <f t="shared" si="47"/>
        <v>0</v>
      </c>
      <c r="EW41" s="219">
        <f t="shared" ca="1" si="48"/>
        <v>0</v>
      </c>
      <c r="EX41" s="219">
        <f t="shared" ca="1" si="77"/>
        <v>0</v>
      </c>
      <c r="EY41" s="219">
        <f t="shared" ca="1" si="49"/>
        <v>0</v>
      </c>
      <c r="EZ41" s="220">
        <f ca="1">IF(AND(EW41,EX41=0)=0,0,IF(EW41&gt;0,'На банк Приват'!$AH$1,IF(EX41&gt;0,'На Укрсиб'!$AH$1,0)))</f>
        <v>0</v>
      </c>
      <c r="FA41" s="28" t="str">
        <f t="shared" ca="1" si="50"/>
        <v>Таранюк О.В.</v>
      </c>
      <c r="FB41" s="28" t="str">
        <f t="shared" ca="1" si="51"/>
        <v>Таранюк</v>
      </c>
      <c r="FC41" s="28" t="str">
        <f t="shared" ca="1" si="52"/>
        <v>Олександр</v>
      </c>
      <c r="FD41" s="28" t="str">
        <f t="shared" ca="1" si="53"/>
        <v>Валерійович</v>
      </c>
      <c r="FE41" s="28">
        <f t="shared" ca="1" si="54"/>
        <v>34</v>
      </c>
      <c r="FF41">
        <f t="shared" si="55"/>
        <v>0</v>
      </c>
      <c r="FG41" s="531" t="s">
        <v>36</v>
      </c>
    </row>
    <row r="42" spans="1:163">
      <c r="A42" s="113"/>
      <c r="B42" s="113" t="str">
        <f t="shared" ca="1" si="0"/>
        <v>Начальник автомобільної та бронетанкової служби</v>
      </c>
      <c r="C42" s="113" t="str">
        <f t="shared" ca="1" si="1"/>
        <v>ст.л-т</v>
      </c>
      <c r="D42" s="113" t="str">
        <f t="shared" ca="1" si="99"/>
        <v>Савенко В.В.</v>
      </c>
      <c r="E42" s="113">
        <f t="shared" si="3"/>
        <v>0</v>
      </c>
      <c r="F42" s="115"/>
      <c r="G42" s="209">
        <f t="shared" si="78"/>
        <v>0</v>
      </c>
      <c r="H42" s="209">
        <f t="shared" si="79"/>
        <v>0</v>
      </c>
      <c r="I42" s="209">
        <f t="shared" si="80"/>
        <v>0</v>
      </c>
      <c r="J42" s="209">
        <f t="shared" si="82"/>
        <v>0</v>
      </c>
      <c r="K42" s="209">
        <f t="shared" si="83"/>
        <v>0</v>
      </c>
      <c r="L42" s="209">
        <f t="shared" si="84"/>
        <v>0</v>
      </c>
      <c r="M42" s="209">
        <f t="shared" si="85"/>
        <v>0</v>
      </c>
      <c r="N42" s="209">
        <f t="shared" si="86"/>
        <v>0</v>
      </c>
      <c r="O42" s="209">
        <f t="shared" si="97"/>
        <v>0</v>
      </c>
      <c r="P42" s="211">
        <f t="shared" si="87"/>
        <v>0</v>
      </c>
      <c r="Q42" s="209">
        <f t="shared" si="88"/>
        <v>0</v>
      </c>
      <c r="R42" s="209">
        <f t="shared" si="89"/>
        <v>0</v>
      </c>
      <c r="S42" s="209">
        <f t="shared" si="90"/>
        <v>0</v>
      </c>
      <c r="T42" s="209">
        <f t="shared" si="91"/>
        <v>0</v>
      </c>
      <c r="U42" s="209">
        <f t="shared" si="92"/>
        <v>0</v>
      </c>
      <c r="V42" s="209">
        <f t="shared" si="93"/>
        <v>0</v>
      </c>
      <c r="W42" s="209">
        <f t="shared" ca="1" si="94"/>
        <v>0</v>
      </c>
      <c r="X42" s="209">
        <f t="shared" ca="1" si="95"/>
        <v>0</v>
      </c>
      <c r="Y42" s="209">
        <f t="shared" ca="1" si="96"/>
        <v>0</v>
      </c>
      <c r="Z42" s="210" t="str">
        <f t="shared" ca="1" si="6"/>
        <v xml:space="preserve">        </v>
      </c>
      <c r="AA42" s="185"/>
      <c r="AB42" s="185" t="str">
        <f t="shared" ca="1" si="7"/>
        <v>Начальник автомобільної та бронетанкової служби</v>
      </c>
      <c r="AC42" s="185" t="str">
        <f t="shared" ca="1" si="8"/>
        <v>ст.л-т</v>
      </c>
      <c r="AD42" s="185" t="str">
        <f t="shared" ca="1" si="56"/>
        <v>Савенко В.В.</v>
      </c>
      <c r="AE42" s="211"/>
      <c r="AF42" s="211"/>
      <c r="AG42" s="211"/>
      <c r="AH42" s="211"/>
      <c r="AI42" s="211"/>
      <c r="AJ42" s="211"/>
      <c r="AK42" s="211"/>
      <c r="AL42" s="211"/>
      <c r="AM42" s="211">
        <f t="shared" si="100"/>
        <v>0</v>
      </c>
      <c r="AN42" s="211"/>
      <c r="AO42" s="211"/>
      <c r="AP42" s="623">
        <f t="shared" si="10"/>
        <v>0</v>
      </c>
      <c r="AQ42" s="211">
        <f t="shared" si="57"/>
        <v>0</v>
      </c>
      <c r="AR42" s="211">
        <f t="shared" si="58"/>
        <v>0</v>
      </c>
      <c r="AS42" s="211"/>
      <c r="AT42" s="211">
        <f t="shared" si="11"/>
        <v>0</v>
      </c>
      <c r="AU42" s="358">
        <f t="shared" si="12"/>
        <v>0</v>
      </c>
      <c r="AV42" s="211">
        <f t="shared" si="13"/>
        <v>0</v>
      </c>
      <c r="AW42" s="211">
        <f t="shared" ca="1" si="14"/>
        <v>0</v>
      </c>
      <c r="AX42" s="211">
        <f t="shared" ca="1" si="98"/>
        <v>0</v>
      </c>
      <c r="AY42" s="211">
        <f t="shared" ca="1" si="16"/>
        <v>0</v>
      </c>
      <c r="AZ42" s="212">
        <f ca="1">IF(AND(AW42,AX42=0,AY42=0)=0,0,IF(AW42&gt;0,'На банк Приват'!$J$1,IF(AX42&gt;0,'На Укрсиб'!$J$1,0)))</f>
        <v>0</v>
      </c>
      <c r="BA42" s="191"/>
      <c r="BB42" s="191" t="str">
        <f t="shared" ca="1" si="17"/>
        <v>Начальник автомобільної та бронетанкової служби</v>
      </c>
      <c r="BC42" s="191" t="str">
        <f t="shared" ca="1" si="18"/>
        <v>ст.л-т</v>
      </c>
      <c r="BD42" s="191" t="str">
        <f t="shared" ca="1" si="59"/>
        <v>Савенко В.В.</v>
      </c>
      <c r="BE42" s="191"/>
      <c r="BF42" s="213"/>
      <c r="BG42" s="213"/>
      <c r="BH42" s="213"/>
      <c r="BI42" s="213"/>
      <c r="BJ42" s="213"/>
      <c r="BK42" s="213"/>
      <c r="BL42" s="213"/>
      <c r="BM42" s="213">
        <f t="shared" si="19"/>
        <v>0</v>
      </c>
      <c r="BN42" s="213"/>
      <c r="BO42" s="213"/>
      <c r="BP42" s="623">
        <f t="shared" si="20"/>
        <v>0</v>
      </c>
      <c r="BQ42" s="213">
        <f t="shared" si="60"/>
        <v>0</v>
      </c>
      <c r="BR42" s="213">
        <f t="shared" si="61"/>
        <v>0</v>
      </c>
      <c r="BS42" s="213"/>
      <c r="BT42" s="213">
        <f t="shared" si="21"/>
        <v>0</v>
      </c>
      <c r="BU42" s="362">
        <f t="shared" si="62"/>
        <v>0</v>
      </c>
      <c r="BV42" s="213">
        <f t="shared" si="22"/>
        <v>0</v>
      </c>
      <c r="BW42" s="213">
        <f t="shared" ca="1" si="23"/>
        <v>0</v>
      </c>
      <c r="BX42" s="213">
        <f t="shared" ca="1" si="63"/>
        <v>0</v>
      </c>
      <c r="BY42" s="213">
        <f t="shared" ca="1" si="24"/>
        <v>0</v>
      </c>
      <c r="BZ42" s="214">
        <f ca="1">IF(AND(BW42,BX42=0)=0,0,IF(BW42&gt;0,'На банк Приват'!$P$1,IF(BX42&gt;0,'На Укрсиб'!$P$1,0)))</f>
        <v>0</v>
      </c>
      <c r="CA42" s="198">
        <v>35</v>
      </c>
      <c r="CB42" s="198" t="str">
        <f t="shared" ca="1" si="25"/>
        <v>Начальник автомобільної та бронетанкової служби</v>
      </c>
      <c r="CC42" s="198" t="str">
        <f t="shared" ca="1" si="26"/>
        <v>ст.л-т</v>
      </c>
      <c r="CD42" s="198" t="str">
        <f t="shared" ca="1" si="64"/>
        <v>Савенко В.В.</v>
      </c>
      <c r="CE42" s="198"/>
      <c r="CF42" s="215"/>
      <c r="CG42" s="215"/>
      <c r="CH42" s="215"/>
      <c r="CI42" s="215"/>
      <c r="CJ42" s="215"/>
      <c r="CK42" s="215"/>
      <c r="CL42" s="215"/>
      <c r="CM42" s="215">
        <f t="shared" si="101"/>
        <v>0</v>
      </c>
      <c r="CN42" s="215"/>
      <c r="CO42" s="215"/>
      <c r="CP42" s="215">
        <f t="shared" si="28"/>
        <v>0</v>
      </c>
      <c r="CQ42" s="215">
        <f t="shared" si="65"/>
        <v>0</v>
      </c>
      <c r="CR42" s="215">
        <f t="shared" si="66"/>
        <v>0</v>
      </c>
      <c r="CS42" s="215"/>
      <c r="CT42" s="215">
        <f t="shared" si="29"/>
        <v>0</v>
      </c>
      <c r="CU42" s="369">
        <f t="shared" si="30"/>
        <v>0</v>
      </c>
      <c r="CV42" s="215">
        <f t="shared" si="31"/>
        <v>0</v>
      </c>
      <c r="CW42" s="215">
        <f t="shared" ca="1" si="32"/>
        <v>0</v>
      </c>
      <c r="CX42" s="215">
        <f t="shared" ca="1" si="67"/>
        <v>0</v>
      </c>
      <c r="CY42" s="215">
        <f t="shared" ca="1" si="33"/>
        <v>0</v>
      </c>
      <c r="CZ42" s="216">
        <f ca="1">IF(AND(CW42,CX42=0)=0,0,IF(CW42&gt;0,'На банк Приват'!$V$1,IF(CX42&gt;0,'На Укрсиб'!$V$1,0)))</f>
        <v>0</v>
      </c>
      <c r="DA42" s="204"/>
      <c r="DB42" s="204" t="str">
        <f t="shared" ca="1" si="34"/>
        <v>Начальник автомобільної та бронетанкової служби</v>
      </c>
      <c r="DC42" s="204" t="str">
        <f t="shared" ca="1" si="35"/>
        <v>ст.л-т</v>
      </c>
      <c r="DD42" s="204" t="str">
        <f t="shared" ca="1" si="68"/>
        <v>Савенко В.В.</v>
      </c>
      <c r="DE42" s="204"/>
      <c r="DF42" s="217"/>
      <c r="DG42" s="217"/>
      <c r="DH42" s="217"/>
      <c r="DI42" s="217"/>
      <c r="DJ42" s="217"/>
      <c r="DK42" s="217"/>
      <c r="DL42" s="217"/>
      <c r="DM42" s="217">
        <f t="shared" si="36"/>
        <v>0</v>
      </c>
      <c r="DN42" s="217"/>
      <c r="DO42" s="217"/>
      <c r="DP42" s="763">
        <f t="shared" si="37"/>
        <v>0</v>
      </c>
      <c r="DQ42" s="217">
        <f t="shared" si="69"/>
        <v>0</v>
      </c>
      <c r="DR42" s="217">
        <f t="shared" si="70"/>
        <v>0</v>
      </c>
      <c r="DS42" s="217"/>
      <c r="DT42" s="217">
        <f t="shared" si="38"/>
        <v>0</v>
      </c>
      <c r="DU42" s="366">
        <f t="shared" si="71"/>
        <v>0</v>
      </c>
      <c r="DV42" s="217">
        <f t="shared" si="39"/>
        <v>0</v>
      </c>
      <c r="DW42" s="217">
        <f t="shared" ca="1" si="40"/>
        <v>0</v>
      </c>
      <c r="DX42" s="217">
        <f t="shared" ca="1" si="72"/>
        <v>0</v>
      </c>
      <c r="DY42" s="217">
        <f t="shared" ca="1" si="41"/>
        <v>0</v>
      </c>
      <c r="DZ42" s="218">
        <f ca="1">IF(AND(DW42,DX42=0)=0,0,IF(DW42&gt;0,'На банк Приват'!$AB$1,IF(DX42&gt;0,'На Укрсиб'!$V$1,0)))</f>
        <v>0</v>
      </c>
      <c r="EA42" s="207"/>
      <c r="EB42" s="207" t="str">
        <f t="shared" ca="1" si="42"/>
        <v>Начальник автомобільної та бронетанкової служби</v>
      </c>
      <c r="EC42" s="207" t="str">
        <f t="shared" ca="1" si="43"/>
        <v>ст.л-т</v>
      </c>
      <c r="ED42" s="207" t="str">
        <f t="shared" ca="1" si="73"/>
        <v>Савенко В.В.</v>
      </c>
      <c r="EE42" s="207"/>
      <c r="EF42" s="219"/>
      <c r="EG42" s="219"/>
      <c r="EH42" s="219"/>
      <c r="EI42" s="219"/>
      <c r="EJ42" s="219"/>
      <c r="EK42" s="219"/>
      <c r="EL42" s="219"/>
      <c r="EM42" s="219">
        <f t="shared" si="44"/>
        <v>0</v>
      </c>
      <c r="EN42" s="219"/>
      <c r="EO42" s="219"/>
      <c r="EP42" s="219">
        <f t="shared" si="45"/>
        <v>0</v>
      </c>
      <c r="EQ42" s="219">
        <f t="shared" si="74"/>
        <v>0</v>
      </c>
      <c r="ER42" s="219">
        <f t="shared" si="75"/>
        <v>0</v>
      </c>
      <c r="ES42" s="219"/>
      <c r="ET42" s="219">
        <f t="shared" si="46"/>
        <v>0</v>
      </c>
      <c r="EU42" s="363">
        <f t="shared" si="76"/>
        <v>0</v>
      </c>
      <c r="EV42" s="219">
        <f t="shared" si="47"/>
        <v>0</v>
      </c>
      <c r="EW42" s="219">
        <f t="shared" ca="1" si="48"/>
        <v>0</v>
      </c>
      <c r="EX42" s="219">
        <f t="shared" ca="1" si="77"/>
        <v>0</v>
      </c>
      <c r="EY42" s="219">
        <f t="shared" ca="1" si="49"/>
        <v>0</v>
      </c>
      <c r="EZ42" s="220">
        <f ca="1">IF(AND(EW42,EX42=0)=0,0,IF(EW42&gt;0,'На банк Приват'!$AH$1,IF(EX42&gt;0,'На Укрсиб'!$AH$1,0)))</f>
        <v>0</v>
      </c>
      <c r="FA42" s="28" t="str">
        <f t="shared" ca="1" si="50"/>
        <v>Савенко В.В.</v>
      </c>
      <c r="FB42" s="28" t="str">
        <f t="shared" ca="1" si="51"/>
        <v>Савенко</v>
      </c>
      <c r="FC42" s="28" t="str">
        <f t="shared" ca="1" si="52"/>
        <v>Вадим</v>
      </c>
      <c r="FD42" s="28" t="str">
        <f t="shared" ca="1" si="53"/>
        <v>Васильович</v>
      </c>
      <c r="FE42" s="28">
        <f t="shared" ca="1" si="54"/>
        <v>35</v>
      </c>
      <c r="FF42">
        <f t="shared" si="55"/>
        <v>0</v>
      </c>
      <c r="FG42" s="531" t="s">
        <v>625</v>
      </c>
    </row>
    <row r="43" spans="1:163">
      <c r="A43" s="113"/>
      <c r="B43" s="113" t="str">
        <f t="shared" ca="1" si="0"/>
        <v>Діловод</v>
      </c>
      <c r="C43" s="113" t="str">
        <f t="shared" ca="1" si="1"/>
        <v>ст. м-с</v>
      </c>
      <c r="D43" s="113" t="str">
        <f t="shared" ca="1" si="99"/>
        <v>Прокопчук Т.П.</v>
      </c>
      <c r="E43" s="113">
        <f t="shared" si="3"/>
        <v>0</v>
      </c>
      <c r="F43" s="115"/>
      <c r="G43" s="209">
        <f t="shared" si="78"/>
        <v>0</v>
      </c>
      <c r="H43" s="209">
        <f t="shared" si="79"/>
        <v>0</v>
      </c>
      <c r="I43" s="209">
        <f t="shared" si="80"/>
        <v>0</v>
      </c>
      <c r="J43" s="209">
        <f t="shared" si="82"/>
        <v>0</v>
      </c>
      <c r="K43" s="209">
        <f t="shared" si="83"/>
        <v>0</v>
      </c>
      <c r="L43" s="209">
        <f t="shared" si="84"/>
        <v>0</v>
      </c>
      <c r="M43" s="209">
        <f t="shared" si="85"/>
        <v>0</v>
      </c>
      <c r="N43" s="209">
        <f t="shared" si="86"/>
        <v>0</v>
      </c>
      <c r="O43" s="209">
        <f t="shared" si="97"/>
        <v>0</v>
      </c>
      <c r="P43" s="211">
        <f t="shared" si="87"/>
        <v>0</v>
      </c>
      <c r="Q43" s="209">
        <f t="shared" si="88"/>
        <v>0</v>
      </c>
      <c r="R43" s="209">
        <f t="shared" si="89"/>
        <v>0</v>
      </c>
      <c r="S43" s="209">
        <f t="shared" si="90"/>
        <v>0</v>
      </c>
      <c r="T43" s="209">
        <f t="shared" si="91"/>
        <v>0</v>
      </c>
      <c r="U43" s="209">
        <f t="shared" si="92"/>
        <v>0</v>
      </c>
      <c r="V43" s="209">
        <f t="shared" si="93"/>
        <v>0</v>
      </c>
      <c r="W43" s="209">
        <f t="shared" ca="1" si="94"/>
        <v>0</v>
      </c>
      <c r="X43" s="209">
        <f t="shared" ca="1" si="95"/>
        <v>0</v>
      </c>
      <c r="Y43" s="209">
        <f t="shared" ca="1" si="96"/>
        <v>0</v>
      </c>
      <c r="Z43" s="210" t="str">
        <f t="shared" ca="1" si="6"/>
        <v xml:space="preserve">        </v>
      </c>
      <c r="AA43" s="185"/>
      <c r="AB43" s="185" t="str">
        <f t="shared" ca="1" si="7"/>
        <v>Діловод</v>
      </c>
      <c r="AC43" s="185" t="str">
        <f t="shared" ca="1" si="8"/>
        <v>ст. м-с</v>
      </c>
      <c r="AD43" s="185" t="str">
        <f t="shared" ca="1" si="56"/>
        <v>Прокопчук Т.П.</v>
      </c>
      <c r="AE43" s="185"/>
      <c r="AF43" s="211"/>
      <c r="AG43" s="211"/>
      <c r="AH43" s="211"/>
      <c r="AI43" s="211"/>
      <c r="AJ43" s="211"/>
      <c r="AK43" s="211"/>
      <c r="AL43" s="211"/>
      <c r="AM43" s="211">
        <f t="shared" si="100"/>
        <v>0</v>
      </c>
      <c r="AN43" s="211"/>
      <c r="AO43" s="211"/>
      <c r="AP43" s="623">
        <f t="shared" si="10"/>
        <v>0</v>
      </c>
      <c r="AQ43" s="211">
        <f t="shared" si="57"/>
        <v>0</v>
      </c>
      <c r="AR43" s="211">
        <f t="shared" si="58"/>
        <v>0</v>
      </c>
      <c r="AS43" s="211"/>
      <c r="AT43" s="211">
        <f t="shared" si="11"/>
        <v>0</v>
      </c>
      <c r="AU43" s="358">
        <f t="shared" si="12"/>
        <v>0</v>
      </c>
      <c r="AV43" s="211">
        <f t="shared" si="13"/>
        <v>0</v>
      </c>
      <c r="AW43" s="211">
        <f t="shared" ca="1" si="14"/>
        <v>0</v>
      </c>
      <c r="AX43" s="211">
        <f t="shared" ca="1" si="98"/>
        <v>0</v>
      </c>
      <c r="AY43" s="211">
        <f t="shared" ca="1" si="16"/>
        <v>0</v>
      </c>
      <c r="AZ43" s="212">
        <f ca="1">IF(AND(AW43,AX43=0,AY43=0)=0,0,IF(AW43&gt;0,'На банк Приват'!$J$1,IF(AX43&gt;0,'На Укрсиб'!$J$1,0)))</f>
        <v>0</v>
      </c>
      <c r="BA43" s="191"/>
      <c r="BB43" s="191" t="str">
        <f t="shared" ca="1" si="17"/>
        <v>Діловод</v>
      </c>
      <c r="BC43" s="191" t="str">
        <f t="shared" ca="1" si="18"/>
        <v>ст. м-с</v>
      </c>
      <c r="BD43" s="191" t="str">
        <f t="shared" ca="1" si="59"/>
        <v>Прокопчук Т.П.</v>
      </c>
      <c r="BE43" s="191"/>
      <c r="BF43" s="213"/>
      <c r="BG43" s="213"/>
      <c r="BH43" s="213"/>
      <c r="BI43" s="213"/>
      <c r="BJ43" s="213"/>
      <c r="BK43" s="213"/>
      <c r="BL43" s="213"/>
      <c r="BM43" s="213">
        <f t="shared" si="19"/>
        <v>0</v>
      </c>
      <c r="BN43" s="213"/>
      <c r="BO43" s="213"/>
      <c r="BP43" s="623">
        <f t="shared" si="20"/>
        <v>0</v>
      </c>
      <c r="BQ43" s="213">
        <f t="shared" si="60"/>
        <v>0</v>
      </c>
      <c r="BR43" s="213">
        <f t="shared" si="61"/>
        <v>0</v>
      </c>
      <c r="BS43" s="213"/>
      <c r="BT43" s="213">
        <f t="shared" si="21"/>
        <v>0</v>
      </c>
      <c r="BU43" s="362">
        <f t="shared" si="62"/>
        <v>0</v>
      </c>
      <c r="BV43" s="213">
        <f t="shared" si="22"/>
        <v>0</v>
      </c>
      <c r="BW43" s="213">
        <f t="shared" ca="1" si="23"/>
        <v>0</v>
      </c>
      <c r="BX43" s="213">
        <f t="shared" ca="1" si="63"/>
        <v>0</v>
      </c>
      <c r="BY43" s="213">
        <f t="shared" ca="1" si="24"/>
        <v>0</v>
      </c>
      <c r="BZ43" s="214">
        <f ca="1">IF(AND(BW43,BX43=0)=0,0,IF(BW43&gt;0,'На банк Приват'!$P$1,IF(BX43&gt;0,'На Укрсиб'!$P$1,0)))</f>
        <v>0</v>
      </c>
      <c r="CA43" s="198">
        <v>36</v>
      </c>
      <c r="CB43" s="198" t="str">
        <f t="shared" ca="1" si="25"/>
        <v>Діловод</v>
      </c>
      <c r="CC43" s="198" t="str">
        <f t="shared" ca="1" si="26"/>
        <v>ст. м-с</v>
      </c>
      <c r="CD43" s="198" t="str">
        <f t="shared" ca="1" si="64"/>
        <v>Прокопчук Т.П.</v>
      </c>
      <c r="CE43" s="198"/>
      <c r="CF43" s="215"/>
      <c r="CG43" s="215"/>
      <c r="CH43" s="215"/>
      <c r="CI43" s="215"/>
      <c r="CJ43" s="215"/>
      <c r="CK43" s="215"/>
      <c r="CL43" s="215"/>
      <c r="CM43" s="215">
        <f t="shared" si="101"/>
        <v>0</v>
      </c>
      <c r="CN43" s="215"/>
      <c r="CO43" s="215"/>
      <c r="CP43" s="215">
        <f t="shared" si="28"/>
        <v>0</v>
      </c>
      <c r="CQ43" s="215">
        <f t="shared" si="65"/>
        <v>0</v>
      </c>
      <c r="CR43" s="215">
        <f t="shared" si="66"/>
        <v>0</v>
      </c>
      <c r="CS43" s="215"/>
      <c r="CT43" s="215">
        <f t="shared" si="29"/>
        <v>0</v>
      </c>
      <c r="CU43" s="369">
        <f t="shared" si="30"/>
        <v>0</v>
      </c>
      <c r="CV43" s="215">
        <f t="shared" si="31"/>
        <v>0</v>
      </c>
      <c r="CW43" s="215">
        <f t="shared" ca="1" si="32"/>
        <v>0</v>
      </c>
      <c r="CX43" s="215">
        <f t="shared" ca="1" si="67"/>
        <v>0</v>
      </c>
      <c r="CY43" s="215">
        <f t="shared" ca="1" si="33"/>
        <v>0</v>
      </c>
      <c r="CZ43" s="216">
        <f ca="1">IF(AND(CW43,CX43=0)=0,0,IF(CW43&gt;0,'На банк Приват'!$V$1,IF(CX43&gt;0,'На Укрсиб'!$V$1,0)))</f>
        <v>0</v>
      </c>
      <c r="DA43" s="204"/>
      <c r="DB43" s="204" t="str">
        <f t="shared" ca="1" si="34"/>
        <v>Діловод</v>
      </c>
      <c r="DC43" s="204" t="str">
        <f t="shared" ca="1" si="35"/>
        <v>ст. м-с</v>
      </c>
      <c r="DD43" s="204" t="str">
        <f t="shared" ca="1" si="68"/>
        <v>Прокопчук Т.П.</v>
      </c>
      <c r="DE43" s="204"/>
      <c r="DF43" s="217"/>
      <c r="DG43" s="217"/>
      <c r="DH43" s="217"/>
      <c r="DI43" s="217"/>
      <c r="DJ43" s="217"/>
      <c r="DK43" s="217"/>
      <c r="DL43" s="217"/>
      <c r="DM43" s="217">
        <f t="shared" si="36"/>
        <v>0</v>
      </c>
      <c r="DN43" s="217"/>
      <c r="DO43" s="217"/>
      <c r="DP43" s="763">
        <f t="shared" si="37"/>
        <v>0</v>
      </c>
      <c r="DQ43" s="217">
        <f t="shared" si="69"/>
        <v>0</v>
      </c>
      <c r="DR43" s="217">
        <f t="shared" si="70"/>
        <v>0</v>
      </c>
      <c r="DS43" s="217"/>
      <c r="DT43" s="217">
        <f t="shared" si="38"/>
        <v>0</v>
      </c>
      <c r="DU43" s="366">
        <f t="shared" si="71"/>
        <v>0</v>
      </c>
      <c r="DV43" s="217">
        <f t="shared" si="39"/>
        <v>0</v>
      </c>
      <c r="DW43" s="217">
        <f t="shared" ca="1" si="40"/>
        <v>0</v>
      </c>
      <c r="DX43" s="217">
        <f t="shared" ca="1" si="72"/>
        <v>0</v>
      </c>
      <c r="DY43" s="217">
        <f t="shared" ca="1" si="41"/>
        <v>0</v>
      </c>
      <c r="DZ43" s="218">
        <f ca="1">IF(AND(DW43,DX43=0)=0,0,IF(DW43&gt;0,'На банк Приват'!$AB$1,IF(DX43&gt;0,'На Укрсиб'!$V$1,0)))</f>
        <v>0</v>
      </c>
      <c r="EA43" s="207"/>
      <c r="EB43" s="207" t="str">
        <f t="shared" ca="1" si="42"/>
        <v>Діловод</v>
      </c>
      <c r="EC43" s="207" t="str">
        <f t="shared" ca="1" si="43"/>
        <v>ст. м-с</v>
      </c>
      <c r="ED43" s="207" t="str">
        <f t="shared" ca="1" si="73"/>
        <v>Прокопчук Т.П.</v>
      </c>
      <c r="EE43" s="207"/>
      <c r="EF43" s="219"/>
      <c r="EG43" s="219"/>
      <c r="EH43" s="219"/>
      <c r="EI43" s="219"/>
      <c r="EJ43" s="219"/>
      <c r="EK43" s="219"/>
      <c r="EL43" s="219"/>
      <c r="EM43" s="219">
        <f t="shared" si="44"/>
        <v>0</v>
      </c>
      <c r="EN43" s="219"/>
      <c r="EO43" s="219"/>
      <c r="EP43" s="219">
        <f t="shared" si="45"/>
        <v>0</v>
      </c>
      <c r="EQ43" s="219">
        <f t="shared" si="74"/>
        <v>0</v>
      </c>
      <c r="ER43" s="219">
        <f t="shared" si="75"/>
        <v>0</v>
      </c>
      <c r="ES43" s="219"/>
      <c r="ET43" s="219">
        <f t="shared" si="46"/>
        <v>0</v>
      </c>
      <c r="EU43" s="363">
        <f t="shared" si="76"/>
        <v>0</v>
      </c>
      <c r="EV43" s="219">
        <f t="shared" si="47"/>
        <v>0</v>
      </c>
      <c r="EW43" s="219">
        <f t="shared" ca="1" si="48"/>
        <v>0</v>
      </c>
      <c r="EX43" s="219">
        <f t="shared" ca="1" si="77"/>
        <v>0</v>
      </c>
      <c r="EY43" s="219">
        <f t="shared" ca="1" si="49"/>
        <v>0</v>
      </c>
      <c r="EZ43" s="220">
        <f ca="1">IF(AND(EW43,EX43=0)=0,0,IF(EW43&gt;0,'На банк Приват'!$AH$1,IF(EX43&gt;0,'На Укрсиб'!$AH$1,0)))</f>
        <v>0</v>
      </c>
      <c r="FA43" s="28" t="str">
        <f t="shared" ca="1" si="50"/>
        <v>Прокопчук Т.П.</v>
      </c>
      <c r="FB43" s="28" t="str">
        <f t="shared" ca="1" si="51"/>
        <v>Прокопчук</v>
      </c>
      <c r="FC43" s="28" t="str">
        <f t="shared" ca="1" si="52"/>
        <v>Тетяна</v>
      </c>
      <c r="FD43" s="28" t="str">
        <f t="shared" ca="1" si="53"/>
        <v>Петрівна</v>
      </c>
      <c r="FE43" s="28">
        <f t="shared" ca="1" si="54"/>
        <v>36</v>
      </c>
      <c r="FF43">
        <f t="shared" si="55"/>
        <v>0</v>
      </c>
      <c r="FG43" s="531" t="s">
        <v>37</v>
      </c>
    </row>
    <row r="44" spans="1:163">
      <c r="A44" s="113"/>
      <c r="B44" s="113">
        <f t="shared" ca="1" si="0"/>
        <v>0</v>
      </c>
      <c r="C44" s="113">
        <f t="shared" ca="1" si="1"/>
        <v>0</v>
      </c>
      <c r="D44" s="113" t="str">
        <f t="shared" ca="1" si="99"/>
        <v xml:space="preserve"> </v>
      </c>
      <c r="E44" s="113">
        <f t="shared" si="3"/>
        <v>0</v>
      </c>
      <c r="F44" s="115"/>
      <c r="G44" s="209">
        <f t="shared" si="78"/>
        <v>0</v>
      </c>
      <c r="H44" s="209">
        <f t="shared" si="79"/>
        <v>0</v>
      </c>
      <c r="I44" s="209">
        <f t="shared" si="80"/>
        <v>0</v>
      </c>
      <c r="J44" s="209">
        <f t="shared" si="82"/>
        <v>0</v>
      </c>
      <c r="K44" s="209">
        <f t="shared" si="83"/>
        <v>0</v>
      </c>
      <c r="L44" s="209">
        <f t="shared" si="84"/>
        <v>0</v>
      </c>
      <c r="M44" s="209">
        <f t="shared" si="85"/>
        <v>0</v>
      </c>
      <c r="N44" s="209">
        <f t="shared" si="86"/>
        <v>0</v>
      </c>
      <c r="O44" s="209">
        <f t="shared" si="97"/>
        <v>0</v>
      </c>
      <c r="P44" s="211">
        <f t="shared" si="87"/>
        <v>0</v>
      </c>
      <c r="Q44" s="209">
        <f t="shared" si="88"/>
        <v>0</v>
      </c>
      <c r="R44" s="209">
        <f t="shared" si="89"/>
        <v>0</v>
      </c>
      <c r="S44" s="209">
        <f t="shared" si="90"/>
        <v>0</v>
      </c>
      <c r="T44" s="209">
        <f t="shared" si="91"/>
        <v>0</v>
      </c>
      <c r="U44" s="209">
        <f t="shared" si="92"/>
        <v>0</v>
      </c>
      <c r="V44" s="209">
        <f t="shared" si="93"/>
        <v>0</v>
      </c>
      <c r="W44" s="209">
        <f t="shared" ca="1" si="94"/>
        <v>0</v>
      </c>
      <c r="X44" s="209">
        <f t="shared" ca="1" si="95"/>
        <v>0</v>
      </c>
      <c r="Y44" s="209">
        <f t="shared" ca="1" si="96"/>
        <v>0</v>
      </c>
      <c r="Z44" s="210" t="str">
        <f t="shared" ca="1" si="6"/>
        <v xml:space="preserve">        </v>
      </c>
      <c r="AA44" s="185"/>
      <c r="AB44" s="185">
        <f t="shared" ca="1" si="7"/>
        <v>0</v>
      </c>
      <c r="AC44" s="185">
        <f t="shared" ca="1" si="8"/>
        <v>0</v>
      </c>
      <c r="AD44" s="185" t="str">
        <f t="shared" ca="1" si="56"/>
        <v xml:space="preserve"> </v>
      </c>
      <c r="AE44" s="185"/>
      <c r="AF44" s="211"/>
      <c r="AG44" s="211"/>
      <c r="AH44" s="211"/>
      <c r="AI44" s="211"/>
      <c r="AJ44" s="211"/>
      <c r="AK44" s="211"/>
      <c r="AL44" s="211"/>
      <c r="AM44" s="211">
        <f t="shared" si="100"/>
        <v>0</v>
      </c>
      <c r="AN44" s="211"/>
      <c r="AO44" s="211"/>
      <c r="AP44" s="623">
        <f t="shared" si="10"/>
        <v>0</v>
      </c>
      <c r="AQ44" s="211">
        <f t="shared" si="57"/>
        <v>0</v>
      </c>
      <c r="AR44" s="211">
        <f t="shared" si="58"/>
        <v>0</v>
      </c>
      <c r="AS44" s="211"/>
      <c r="AT44" s="211">
        <f t="shared" si="11"/>
        <v>0</v>
      </c>
      <c r="AU44" s="358">
        <f t="shared" si="12"/>
        <v>0</v>
      </c>
      <c r="AV44" s="211">
        <f t="shared" si="13"/>
        <v>0</v>
      </c>
      <c r="AW44" s="211">
        <f t="shared" ca="1" si="14"/>
        <v>0</v>
      </c>
      <c r="AX44" s="211">
        <f t="shared" ca="1" si="98"/>
        <v>0</v>
      </c>
      <c r="AY44" s="211">
        <f t="shared" ca="1" si="16"/>
        <v>0</v>
      </c>
      <c r="AZ44" s="212">
        <f ca="1">IF(AND(AW44,AX44=0,AY44=0)=0,0,IF(AW44&gt;0,'На банк Приват'!$J$1,IF(AX44&gt;0,'На Укрсиб'!$J$1,0)))</f>
        <v>0</v>
      </c>
      <c r="BA44" s="191"/>
      <c r="BB44" s="191">
        <f t="shared" ca="1" si="17"/>
        <v>0</v>
      </c>
      <c r="BC44" s="191">
        <f t="shared" ca="1" si="18"/>
        <v>0</v>
      </c>
      <c r="BD44" s="191" t="str">
        <f t="shared" ca="1" si="59"/>
        <v xml:space="preserve"> </v>
      </c>
      <c r="BE44" s="191"/>
      <c r="BF44" s="213"/>
      <c r="BG44" s="213"/>
      <c r="BH44" s="213"/>
      <c r="BI44" s="213"/>
      <c r="BJ44" s="213"/>
      <c r="BK44" s="213"/>
      <c r="BL44" s="213"/>
      <c r="BM44" s="213">
        <f t="shared" si="19"/>
        <v>0</v>
      </c>
      <c r="BN44" s="213"/>
      <c r="BO44" s="213"/>
      <c r="BP44" s="623">
        <f t="shared" si="20"/>
        <v>0</v>
      </c>
      <c r="BQ44" s="213">
        <f t="shared" si="60"/>
        <v>0</v>
      </c>
      <c r="BR44" s="213">
        <f t="shared" si="61"/>
        <v>0</v>
      </c>
      <c r="BS44" s="213"/>
      <c r="BT44" s="213">
        <f t="shared" si="21"/>
        <v>0</v>
      </c>
      <c r="BU44" s="362">
        <f t="shared" si="62"/>
        <v>0</v>
      </c>
      <c r="BV44" s="213">
        <f t="shared" si="22"/>
        <v>0</v>
      </c>
      <c r="BW44" s="213">
        <f t="shared" ca="1" si="23"/>
        <v>0</v>
      </c>
      <c r="BX44" s="213">
        <f t="shared" ca="1" si="63"/>
        <v>0</v>
      </c>
      <c r="BY44" s="213">
        <f t="shared" ca="1" si="24"/>
        <v>0</v>
      </c>
      <c r="BZ44" s="214">
        <f ca="1">IF(AND(BW44,BX44=0)=0,0,IF(BW44&gt;0,'На банк Приват'!$P$1,IF(BX44&gt;0,'На Укрсиб'!$P$1,0)))</f>
        <v>0</v>
      </c>
      <c r="CA44" s="198">
        <v>37</v>
      </c>
      <c r="CB44" s="198">
        <f t="shared" ca="1" si="25"/>
        <v>0</v>
      </c>
      <c r="CC44" s="198">
        <f t="shared" ca="1" si="26"/>
        <v>0</v>
      </c>
      <c r="CD44" s="198" t="str">
        <f t="shared" ca="1" si="64"/>
        <v xml:space="preserve"> </v>
      </c>
      <c r="CE44" s="198"/>
      <c r="CF44" s="215"/>
      <c r="CG44" s="215"/>
      <c r="CH44" s="215"/>
      <c r="CI44" s="215"/>
      <c r="CJ44" s="215"/>
      <c r="CK44" s="215"/>
      <c r="CL44" s="215"/>
      <c r="CM44" s="215">
        <f t="shared" si="101"/>
        <v>0</v>
      </c>
      <c r="CN44" s="215"/>
      <c r="CO44" s="215"/>
      <c r="CP44" s="215">
        <f t="shared" si="28"/>
        <v>0</v>
      </c>
      <c r="CQ44" s="215">
        <f t="shared" si="65"/>
        <v>0</v>
      </c>
      <c r="CR44" s="215">
        <f t="shared" si="66"/>
        <v>0</v>
      </c>
      <c r="CS44" s="215"/>
      <c r="CT44" s="215">
        <f t="shared" si="29"/>
        <v>0</v>
      </c>
      <c r="CU44" s="369">
        <f t="shared" si="30"/>
        <v>0</v>
      </c>
      <c r="CV44" s="215">
        <f t="shared" si="31"/>
        <v>0</v>
      </c>
      <c r="CW44" s="215">
        <f t="shared" ca="1" si="32"/>
        <v>0</v>
      </c>
      <c r="CX44" s="215">
        <f t="shared" ca="1" si="67"/>
        <v>0</v>
      </c>
      <c r="CY44" s="215">
        <f t="shared" ca="1" si="33"/>
        <v>0</v>
      </c>
      <c r="CZ44" s="216">
        <f ca="1">IF(AND(CW44,CX44=0)=0,0,IF(CW44&gt;0,'На банк Приват'!$V$1,IF(CX44&gt;0,'На Укрсиб'!$V$1,0)))</f>
        <v>0</v>
      </c>
      <c r="DA44" s="204"/>
      <c r="DB44" s="204">
        <f t="shared" ca="1" si="34"/>
        <v>0</v>
      </c>
      <c r="DC44" s="204">
        <f t="shared" ca="1" si="35"/>
        <v>0</v>
      </c>
      <c r="DD44" s="204" t="str">
        <f t="shared" ca="1" si="68"/>
        <v xml:space="preserve"> </v>
      </c>
      <c r="DE44" s="204"/>
      <c r="DF44" s="217"/>
      <c r="DG44" s="217"/>
      <c r="DH44" s="217"/>
      <c r="DI44" s="217"/>
      <c r="DJ44" s="217"/>
      <c r="DK44" s="217"/>
      <c r="DL44" s="217"/>
      <c r="DM44" s="217">
        <f t="shared" si="36"/>
        <v>0</v>
      </c>
      <c r="DN44" s="217"/>
      <c r="DO44" s="217"/>
      <c r="DP44" s="763">
        <f t="shared" si="37"/>
        <v>0</v>
      </c>
      <c r="DQ44" s="217">
        <f t="shared" si="69"/>
        <v>0</v>
      </c>
      <c r="DR44" s="217">
        <f t="shared" si="70"/>
        <v>0</v>
      </c>
      <c r="DS44" s="217"/>
      <c r="DT44" s="217">
        <f t="shared" si="38"/>
        <v>0</v>
      </c>
      <c r="DU44" s="366">
        <f t="shared" si="71"/>
        <v>0</v>
      </c>
      <c r="DV44" s="217">
        <f t="shared" si="39"/>
        <v>0</v>
      </c>
      <c r="DW44" s="217">
        <f t="shared" ca="1" si="40"/>
        <v>0</v>
      </c>
      <c r="DX44" s="217">
        <f t="shared" ca="1" si="72"/>
        <v>0</v>
      </c>
      <c r="DY44" s="217">
        <f t="shared" ca="1" si="41"/>
        <v>0</v>
      </c>
      <c r="DZ44" s="218">
        <f ca="1">IF(AND(DW44,DX44=0)=0,0,IF(DW44&gt;0,'На банк Приват'!$AB$1,IF(DX44&gt;0,'На Укрсиб'!$V$1,0)))</f>
        <v>0</v>
      </c>
      <c r="EA44" s="207"/>
      <c r="EB44" s="207">
        <f t="shared" ca="1" si="42"/>
        <v>0</v>
      </c>
      <c r="EC44" s="207">
        <f t="shared" ca="1" si="43"/>
        <v>0</v>
      </c>
      <c r="ED44" s="207" t="str">
        <f t="shared" ca="1" si="73"/>
        <v xml:space="preserve"> </v>
      </c>
      <c r="EE44" s="207"/>
      <c r="EF44" s="219"/>
      <c r="EG44" s="219"/>
      <c r="EH44" s="219"/>
      <c r="EI44" s="219"/>
      <c r="EJ44" s="219"/>
      <c r="EK44" s="219"/>
      <c r="EL44" s="219"/>
      <c r="EM44" s="219">
        <f t="shared" si="44"/>
        <v>0</v>
      </c>
      <c r="EN44" s="219"/>
      <c r="EO44" s="219"/>
      <c r="EP44" s="219">
        <f t="shared" si="45"/>
        <v>0</v>
      </c>
      <c r="EQ44" s="219">
        <f t="shared" si="74"/>
        <v>0</v>
      </c>
      <c r="ER44" s="219">
        <f t="shared" si="75"/>
        <v>0</v>
      </c>
      <c r="ES44" s="219"/>
      <c r="ET44" s="219">
        <f t="shared" si="46"/>
        <v>0</v>
      </c>
      <c r="EU44" s="363">
        <f t="shared" si="76"/>
        <v>0</v>
      </c>
      <c r="EV44" s="219">
        <f t="shared" si="47"/>
        <v>0</v>
      </c>
      <c r="EW44" s="219">
        <f t="shared" ca="1" si="48"/>
        <v>0</v>
      </c>
      <c r="EX44" s="219">
        <f t="shared" ca="1" si="77"/>
        <v>0</v>
      </c>
      <c r="EY44" s="219">
        <f t="shared" ca="1" si="49"/>
        <v>0</v>
      </c>
      <c r="EZ44" s="220">
        <f ca="1">IF(AND(EW44,EX44=0)=0,0,IF(EW44&gt;0,'На банк Приват'!$AH$1,IF(EX44&gt;0,'На Укрсиб'!$AH$1,0)))</f>
        <v>0</v>
      </c>
      <c r="FA44" s="28" t="str">
        <f t="shared" ca="1" si="50"/>
        <v xml:space="preserve"> </v>
      </c>
      <c r="FB44" s="28">
        <f t="shared" ca="1" si="51"/>
        <v>0</v>
      </c>
      <c r="FC44" s="28">
        <f t="shared" ca="1" si="52"/>
        <v>0</v>
      </c>
      <c r="FD44" s="28">
        <f t="shared" ca="1" si="53"/>
        <v>0</v>
      </c>
      <c r="FE44" s="28">
        <f t="shared" ca="1" si="54"/>
        <v>37</v>
      </c>
      <c r="FF44">
        <f t="shared" si="55"/>
        <v>0</v>
      </c>
      <c r="FG44" s="531" t="s">
        <v>38</v>
      </c>
    </row>
    <row r="45" spans="1:163">
      <c r="A45" s="113"/>
      <c r="B45" s="113" t="str">
        <f t="shared" ca="1" si="0"/>
        <v>Заступник командира дивізіону з тилу-начальник тилу</v>
      </c>
      <c r="C45" s="113" t="str">
        <f t="shared" ca="1" si="1"/>
        <v>м-р</v>
      </c>
      <c r="D45" s="113" t="str">
        <f t="shared" ca="1" si="99"/>
        <v>Сарафанюк С.В.</v>
      </c>
      <c r="E45" s="113">
        <f t="shared" si="3"/>
        <v>0</v>
      </c>
      <c r="F45" s="115"/>
      <c r="G45" s="209">
        <f t="shared" si="78"/>
        <v>0</v>
      </c>
      <c r="H45" s="209">
        <f t="shared" si="79"/>
        <v>0</v>
      </c>
      <c r="I45" s="209">
        <f t="shared" si="80"/>
        <v>0</v>
      </c>
      <c r="J45" s="209">
        <f t="shared" si="82"/>
        <v>0</v>
      </c>
      <c r="K45" s="209">
        <f t="shared" si="83"/>
        <v>0</v>
      </c>
      <c r="L45" s="209">
        <f t="shared" si="84"/>
        <v>0</v>
      </c>
      <c r="M45" s="209">
        <f t="shared" si="85"/>
        <v>0</v>
      </c>
      <c r="N45" s="209">
        <f t="shared" si="86"/>
        <v>0</v>
      </c>
      <c r="O45" s="209">
        <f t="shared" si="97"/>
        <v>0</v>
      </c>
      <c r="P45" s="211">
        <f t="shared" si="87"/>
        <v>0</v>
      </c>
      <c r="Q45" s="209">
        <f t="shared" si="88"/>
        <v>0</v>
      </c>
      <c r="R45" s="209">
        <f t="shared" si="89"/>
        <v>0</v>
      </c>
      <c r="S45" s="209">
        <f t="shared" si="90"/>
        <v>0</v>
      </c>
      <c r="T45" s="209">
        <f t="shared" si="91"/>
        <v>0</v>
      </c>
      <c r="U45" s="209">
        <f t="shared" si="92"/>
        <v>0</v>
      </c>
      <c r="V45" s="209">
        <f t="shared" si="93"/>
        <v>0</v>
      </c>
      <c r="W45" s="209">
        <f t="shared" ca="1" si="94"/>
        <v>0</v>
      </c>
      <c r="X45" s="209">
        <f t="shared" ca="1" si="95"/>
        <v>0</v>
      </c>
      <c r="Y45" s="209">
        <f t="shared" ca="1" si="96"/>
        <v>0</v>
      </c>
      <c r="Z45" s="210" t="str">
        <f t="shared" ca="1" si="6"/>
        <v xml:space="preserve">        </v>
      </c>
      <c r="AA45" s="185"/>
      <c r="AB45" s="185" t="str">
        <f t="shared" ca="1" si="7"/>
        <v>Заступник командира дивізіону з тилу-начальник тилу</v>
      </c>
      <c r="AC45" s="185" t="str">
        <f t="shared" ca="1" si="8"/>
        <v>м-р</v>
      </c>
      <c r="AD45" s="185" t="str">
        <f t="shared" ca="1" si="56"/>
        <v>Сарафанюк С.В.</v>
      </c>
      <c r="AE45" s="185"/>
      <c r="AF45" s="211"/>
      <c r="AG45" s="211"/>
      <c r="AH45" s="211"/>
      <c r="AI45" s="211"/>
      <c r="AJ45" s="211"/>
      <c r="AK45" s="211"/>
      <c r="AL45" s="211"/>
      <c r="AM45" s="211">
        <f t="shared" si="100"/>
        <v>0</v>
      </c>
      <c r="AN45" s="211"/>
      <c r="AO45" s="211"/>
      <c r="AP45" s="623">
        <f t="shared" si="10"/>
        <v>0</v>
      </c>
      <c r="AQ45" s="211">
        <f t="shared" si="57"/>
        <v>0</v>
      </c>
      <c r="AR45" s="211">
        <f t="shared" si="58"/>
        <v>0</v>
      </c>
      <c r="AS45" s="211"/>
      <c r="AT45" s="211">
        <f t="shared" si="11"/>
        <v>0</v>
      </c>
      <c r="AU45" s="358">
        <f t="shared" si="12"/>
        <v>0</v>
      </c>
      <c r="AV45" s="211">
        <f t="shared" si="13"/>
        <v>0</v>
      </c>
      <c r="AW45" s="211">
        <f t="shared" ca="1" si="14"/>
        <v>0</v>
      </c>
      <c r="AX45" s="211">
        <f t="shared" ca="1" si="98"/>
        <v>0</v>
      </c>
      <c r="AY45" s="211">
        <f t="shared" ca="1" si="16"/>
        <v>0</v>
      </c>
      <c r="AZ45" s="212">
        <f ca="1">IF(AND(AW45,AX45=0,AY45=0)=0,0,IF(AW45&gt;0,'На банк Приват'!$J$1,IF(AX45&gt;0,'На Укрсиб'!$J$1,0)))</f>
        <v>0</v>
      </c>
      <c r="BA45" s="191"/>
      <c r="BB45" s="191" t="str">
        <f t="shared" ca="1" si="17"/>
        <v>Заступник командира дивізіону з тилу-начальник тилу</v>
      </c>
      <c r="BC45" s="191" t="str">
        <f t="shared" ca="1" si="18"/>
        <v>м-р</v>
      </c>
      <c r="BD45" s="191" t="str">
        <f t="shared" ca="1" si="59"/>
        <v>Сарафанюк С.В.</v>
      </c>
      <c r="BE45" s="191"/>
      <c r="BF45" s="213"/>
      <c r="BG45" s="213"/>
      <c r="BH45" s="213"/>
      <c r="BI45" s="213"/>
      <c r="BJ45" s="213"/>
      <c r="BK45" s="213"/>
      <c r="BL45" s="213"/>
      <c r="BM45" s="213">
        <f t="shared" si="19"/>
        <v>0</v>
      </c>
      <c r="BN45" s="213"/>
      <c r="BO45" s="213"/>
      <c r="BP45" s="623">
        <f t="shared" si="20"/>
        <v>0</v>
      </c>
      <c r="BQ45" s="213">
        <f t="shared" si="60"/>
        <v>0</v>
      </c>
      <c r="BR45" s="213">
        <f t="shared" si="61"/>
        <v>0</v>
      </c>
      <c r="BS45" s="213"/>
      <c r="BT45" s="213">
        <f t="shared" si="21"/>
        <v>0</v>
      </c>
      <c r="BU45" s="362">
        <f t="shared" si="62"/>
        <v>0</v>
      </c>
      <c r="BV45" s="213">
        <f t="shared" si="22"/>
        <v>0</v>
      </c>
      <c r="BW45" s="213">
        <f t="shared" ca="1" si="23"/>
        <v>0</v>
      </c>
      <c r="BX45" s="213">
        <f t="shared" ca="1" si="63"/>
        <v>0</v>
      </c>
      <c r="BY45" s="213">
        <f t="shared" ca="1" si="24"/>
        <v>0</v>
      </c>
      <c r="BZ45" s="214">
        <f ca="1">IF(AND(BW45,BX45=0)=0,0,IF(BW45&gt;0,'На банк Приват'!$P$1,IF(BX45&gt;0,'На Укрсиб'!$P$1,0)))</f>
        <v>0</v>
      </c>
      <c r="CA45" s="198">
        <v>38</v>
      </c>
      <c r="CB45" s="198" t="str">
        <f t="shared" ca="1" si="25"/>
        <v>Заступник командира дивізіону з тилу-начальник тилу</v>
      </c>
      <c r="CC45" s="198" t="str">
        <f t="shared" ca="1" si="26"/>
        <v>м-р</v>
      </c>
      <c r="CD45" s="198" t="str">
        <f t="shared" ca="1" si="64"/>
        <v>Сарафанюк С.В.</v>
      </c>
      <c r="CE45" s="198"/>
      <c r="CF45" s="215"/>
      <c r="CG45" s="215"/>
      <c r="CH45" s="215"/>
      <c r="CI45" s="215"/>
      <c r="CJ45" s="215"/>
      <c r="CK45" s="215"/>
      <c r="CL45" s="215"/>
      <c r="CM45" s="215">
        <f t="shared" si="101"/>
        <v>0</v>
      </c>
      <c r="CN45" s="215"/>
      <c r="CO45" s="215"/>
      <c r="CP45" s="215">
        <f t="shared" si="28"/>
        <v>0</v>
      </c>
      <c r="CQ45" s="215">
        <f t="shared" si="65"/>
        <v>0</v>
      </c>
      <c r="CR45" s="215">
        <f t="shared" si="66"/>
        <v>0</v>
      </c>
      <c r="CS45" s="215"/>
      <c r="CT45" s="215">
        <f t="shared" si="29"/>
        <v>0</v>
      </c>
      <c r="CU45" s="369">
        <f t="shared" si="30"/>
        <v>0</v>
      </c>
      <c r="CV45" s="215">
        <f t="shared" si="31"/>
        <v>0</v>
      </c>
      <c r="CW45" s="215">
        <f t="shared" ca="1" si="32"/>
        <v>0</v>
      </c>
      <c r="CX45" s="215">
        <f t="shared" ca="1" si="67"/>
        <v>0</v>
      </c>
      <c r="CY45" s="215">
        <f t="shared" ca="1" si="33"/>
        <v>0</v>
      </c>
      <c r="CZ45" s="216">
        <f ca="1">IF(AND(CW45,CX45=0)=0,0,IF(CW45&gt;0,'На банк Приват'!$V$1,IF(CX45&gt;0,'На Укрсиб'!$V$1,0)))</f>
        <v>0</v>
      </c>
      <c r="DA45" s="204"/>
      <c r="DB45" s="204" t="str">
        <f t="shared" ca="1" si="34"/>
        <v>Заступник командира дивізіону з тилу-начальник тилу</v>
      </c>
      <c r="DC45" s="204" t="str">
        <f t="shared" ca="1" si="35"/>
        <v>м-р</v>
      </c>
      <c r="DD45" s="204" t="str">
        <f t="shared" ca="1" si="68"/>
        <v>Сарафанюк С.В.</v>
      </c>
      <c r="DE45" s="204"/>
      <c r="DF45" s="217"/>
      <c r="DG45" s="217"/>
      <c r="DH45" s="217"/>
      <c r="DI45" s="217"/>
      <c r="DJ45" s="217"/>
      <c r="DK45" s="217"/>
      <c r="DL45" s="217"/>
      <c r="DM45" s="217">
        <f t="shared" si="36"/>
        <v>0</v>
      </c>
      <c r="DN45" s="217"/>
      <c r="DO45" s="217"/>
      <c r="DP45" s="763">
        <f t="shared" si="37"/>
        <v>0</v>
      </c>
      <c r="DQ45" s="217">
        <f t="shared" si="69"/>
        <v>0</v>
      </c>
      <c r="DR45" s="217">
        <f t="shared" si="70"/>
        <v>0</v>
      </c>
      <c r="DS45" s="217"/>
      <c r="DT45" s="217">
        <f t="shared" si="38"/>
        <v>0</v>
      </c>
      <c r="DU45" s="366">
        <f t="shared" si="71"/>
        <v>0</v>
      </c>
      <c r="DV45" s="217">
        <f t="shared" si="39"/>
        <v>0</v>
      </c>
      <c r="DW45" s="217">
        <f t="shared" ca="1" si="40"/>
        <v>0</v>
      </c>
      <c r="DX45" s="217">
        <f t="shared" ca="1" si="72"/>
        <v>0</v>
      </c>
      <c r="DY45" s="217">
        <f t="shared" ca="1" si="41"/>
        <v>0</v>
      </c>
      <c r="DZ45" s="218">
        <f ca="1">IF(AND(DW45,DX45=0)=0,0,IF(DW45&gt;0,'На банк Приват'!$AB$1,IF(DX45&gt;0,'На Укрсиб'!$V$1,0)))</f>
        <v>0</v>
      </c>
      <c r="EA45" s="207"/>
      <c r="EB45" s="207" t="str">
        <f t="shared" ca="1" si="42"/>
        <v>Заступник командира дивізіону з тилу-начальник тилу</v>
      </c>
      <c r="EC45" s="207" t="str">
        <f t="shared" ca="1" si="43"/>
        <v>м-р</v>
      </c>
      <c r="ED45" s="207" t="str">
        <f t="shared" ca="1" si="73"/>
        <v>Сарафанюк С.В.</v>
      </c>
      <c r="EE45" s="207"/>
      <c r="EF45" s="219"/>
      <c r="EG45" s="219"/>
      <c r="EH45" s="219"/>
      <c r="EI45" s="219"/>
      <c r="EJ45" s="219"/>
      <c r="EK45" s="219"/>
      <c r="EL45" s="219"/>
      <c r="EM45" s="219">
        <f t="shared" si="44"/>
        <v>0</v>
      </c>
      <c r="EN45" s="219"/>
      <c r="EO45" s="219"/>
      <c r="EP45" s="219">
        <f t="shared" si="45"/>
        <v>0</v>
      </c>
      <c r="EQ45" s="219">
        <f t="shared" si="74"/>
        <v>0</v>
      </c>
      <c r="ER45" s="219">
        <f t="shared" si="75"/>
        <v>0</v>
      </c>
      <c r="ES45" s="219"/>
      <c r="ET45" s="219">
        <f t="shared" si="46"/>
        <v>0</v>
      </c>
      <c r="EU45" s="363">
        <f t="shared" si="76"/>
        <v>0</v>
      </c>
      <c r="EV45" s="219">
        <f t="shared" si="47"/>
        <v>0</v>
      </c>
      <c r="EW45" s="219">
        <f t="shared" ca="1" si="48"/>
        <v>0</v>
      </c>
      <c r="EX45" s="219">
        <f t="shared" ca="1" si="77"/>
        <v>0</v>
      </c>
      <c r="EY45" s="219">
        <f t="shared" ca="1" si="49"/>
        <v>0</v>
      </c>
      <c r="EZ45" s="220">
        <f ca="1">IF(AND(EW45,EX45=0)=0,0,IF(EW45&gt;0,'На банк Приват'!$AH$1,IF(EX45&gt;0,'На Укрсиб'!$AH$1,0)))</f>
        <v>0</v>
      </c>
      <c r="FA45" s="28" t="str">
        <f t="shared" ca="1" si="50"/>
        <v>Сарафанюк С.В.</v>
      </c>
      <c r="FB45" s="28" t="str">
        <f t="shared" ca="1" si="51"/>
        <v>Сарафанюк</v>
      </c>
      <c r="FC45" s="28" t="str">
        <f t="shared" ca="1" si="52"/>
        <v>Сергій</v>
      </c>
      <c r="FD45" s="28" t="str">
        <f t="shared" ca="1" si="53"/>
        <v>Васильович</v>
      </c>
      <c r="FE45" s="28">
        <f t="shared" ca="1" si="54"/>
        <v>38</v>
      </c>
      <c r="FF45">
        <f t="shared" si="55"/>
        <v>0</v>
      </c>
      <c r="FG45" s="531" t="s">
        <v>313</v>
      </c>
    </row>
    <row r="46" spans="1:163">
      <c r="A46" s="113"/>
      <c r="B46" s="113" t="str">
        <f t="shared" ca="1" si="0"/>
        <v>Начальник служби пального і мастильних матеріалів</v>
      </c>
      <c r="C46" s="113" t="str">
        <f t="shared" ca="1" si="1"/>
        <v>к-н</v>
      </c>
      <c r="D46" s="113" t="str">
        <f t="shared" ca="1" si="99"/>
        <v>Шалавінський А.О.</v>
      </c>
      <c r="E46" s="113">
        <f t="shared" si="3"/>
        <v>0</v>
      </c>
      <c r="F46" s="115"/>
      <c r="G46" s="209">
        <f t="shared" ref="G46:G77" si="102">AG46+BG46+CG46+DG46+EG46</f>
        <v>0</v>
      </c>
      <c r="H46" s="209">
        <f t="shared" ref="H46:H77" si="103">AH46+BH46+CH46+DH46+EH46</f>
        <v>0</v>
      </c>
      <c r="I46" s="209">
        <f t="shared" ref="I46:I77" si="104">AI46+BI46+CI46+DI46+EI46</f>
        <v>0</v>
      </c>
      <c r="J46" s="209">
        <f t="shared" si="82"/>
        <v>0</v>
      </c>
      <c r="K46" s="209">
        <f t="shared" si="83"/>
        <v>0</v>
      </c>
      <c r="L46" s="209">
        <f t="shared" si="84"/>
        <v>0</v>
      </c>
      <c r="M46" s="209">
        <f t="shared" si="85"/>
        <v>0</v>
      </c>
      <c r="N46" s="209">
        <f t="shared" si="86"/>
        <v>0</v>
      </c>
      <c r="O46" s="209">
        <f t="shared" si="97"/>
        <v>0</v>
      </c>
      <c r="P46" s="211">
        <f t="shared" si="87"/>
        <v>0</v>
      </c>
      <c r="Q46" s="209">
        <f t="shared" si="88"/>
        <v>0</v>
      </c>
      <c r="R46" s="209">
        <f t="shared" si="89"/>
        <v>0</v>
      </c>
      <c r="S46" s="209">
        <f t="shared" si="90"/>
        <v>0</v>
      </c>
      <c r="T46" s="209">
        <f t="shared" si="91"/>
        <v>0</v>
      </c>
      <c r="U46" s="209">
        <f t="shared" si="92"/>
        <v>0</v>
      </c>
      <c r="V46" s="209">
        <f t="shared" si="93"/>
        <v>0</v>
      </c>
      <c r="W46" s="209">
        <f t="shared" ca="1" si="94"/>
        <v>0</v>
      </c>
      <c r="X46" s="209">
        <f t="shared" ca="1" si="95"/>
        <v>0</v>
      </c>
      <c r="Y46" s="209">
        <f t="shared" ca="1" si="96"/>
        <v>0</v>
      </c>
      <c r="Z46" s="210" t="str">
        <f t="shared" ca="1" si="6"/>
        <v xml:space="preserve">        </v>
      </c>
      <c r="AA46" s="185"/>
      <c r="AB46" s="185" t="str">
        <f t="shared" ca="1" si="7"/>
        <v>Начальник служби пального і мастильних матеріалів</v>
      </c>
      <c r="AC46" s="185" t="str">
        <f t="shared" ca="1" si="8"/>
        <v>к-н</v>
      </c>
      <c r="AD46" s="185" t="str">
        <f t="shared" ca="1" si="56"/>
        <v>Шалавінський А.О.</v>
      </c>
      <c r="AE46" s="185"/>
      <c r="AF46" s="211"/>
      <c r="AG46" s="211"/>
      <c r="AH46" s="211"/>
      <c r="AI46" s="211"/>
      <c r="AJ46" s="211"/>
      <c r="AK46" s="211"/>
      <c r="AL46" s="211"/>
      <c r="AM46" s="211">
        <f t="shared" si="100"/>
        <v>0</v>
      </c>
      <c r="AN46" s="211"/>
      <c r="AO46" s="211"/>
      <c r="AP46" s="623">
        <f t="shared" si="10"/>
        <v>0</v>
      </c>
      <c r="AQ46" s="211">
        <f t="shared" si="57"/>
        <v>0</v>
      </c>
      <c r="AR46" s="211">
        <f t="shared" si="58"/>
        <v>0</v>
      </c>
      <c r="AS46" s="211"/>
      <c r="AT46" s="211">
        <f t="shared" si="11"/>
        <v>0</v>
      </c>
      <c r="AU46" s="358">
        <f t="shared" si="12"/>
        <v>0</v>
      </c>
      <c r="AV46" s="211">
        <f t="shared" si="13"/>
        <v>0</v>
      </c>
      <c r="AW46" s="211">
        <f t="shared" ca="1" si="14"/>
        <v>0</v>
      </c>
      <c r="AX46" s="211">
        <f t="shared" ca="1" si="98"/>
        <v>0</v>
      </c>
      <c r="AY46" s="211">
        <f t="shared" ca="1" si="16"/>
        <v>0</v>
      </c>
      <c r="AZ46" s="212">
        <f ca="1">IF(AND(AW46,AX46=0,AY46=0)=0,0,IF(AW46&gt;0,'На банк Приват'!$J$1,IF(AX46&gt;0,'На Укрсиб'!$J$1,0)))</f>
        <v>0</v>
      </c>
      <c r="BA46" s="191"/>
      <c r="BB46" s="191" t="str">
        <f t="shared" ca="1" si="17"/>
        <v>Начальник служби пального і мастильних матеріалів</v>
      </c>
      <c r="BC46" s="191" t="str">
        <f t="shared" ca="1" si="18"/>
        <v>к-н</v>
      </c>
      <c r="BD46" s="191" t="str">
        <f t="shared" ca="1" si="59"/>
        <v>Шалавінський А.О.</v>
      </c>
      <c r="BE46" s="191"/>
      <c r="BF46" s="213"/>
      <c r="BG46" s="213"/>
      <c r="BH46" s="213"/>
      <c r="BI46" s="213"/>
      <c r="BJ46" s="213"/>
      <c r="BK46" s="213"/>
      <c r="BL46" s="213"/>
      <c r="BM46" s="213">
        <f t="shared" si="19"/>
        <v>0</v>
      </c>
      <c r="BN46" s="213"/>
      <c r="BO46" s="213"/>
      <c r="BP46" s="623">
        <f t="shared" si="20"/>
        <v>0</v>
      </c>
      <c r="BQ46" s="213">
        <f t="shared" si="60"/>
        <v>0</v>
      </c>
      <c r="BR46" s="213">
        <f t="shared" si="61"/>
        <v>0</v>
      </c>
      <c r="BS46" s="213"/>
      <c r="BT46" s="213">
        <f t="shared" si="21"/>
        <v>0</v>
      </c>
      <c r="BU46" s="362">
        <f t="shared" si="62"/>
        <v>0</v>
      </c>
      <c r="BV46" s="213">
        <f t="shared" si="22"/>
        <v>0</v>
      </c>
      <c r="BW46" s="213">
        <f t="shared" ca="1" si="23"/>
        <v>0</v>
      </c>
      <c r="BX46" s="213">
        <f t="shared" ca="1" si="63"/>
        <v>0</v>
      </c>
      <c r="BY46" s="213">
        <f t="shared" ca="1" si="24"/>
        <v>0</v>
      </c>
      <c r="BZ46" s="214">
        <f ca="1">IF(AND(BW46,BX46=0)=0,0,IF(BW46&gt;0,'На банк Приват'!$P$1,IF(BX46&gt;0,'На Укрсиб'!$P$1,0)))</f>
        <v>0</v>
      </c>
      <c r="CA46" s="198">
        <v>39</v>
      </c>
      <c r="CB46" s="198" t="str">
        <f t="shared" ca="1" si="25"/>
        <v>Начальник служби пального і мастильних матеріалів</v>
      </c>
      <c r="CC46" s="198" t="str">
        <f t="shared" ca="1" si="26"/>
        <v>к-н</v>
      </c>
      <c r="CD46" s="198" t="str">
        <f t="shared" ca="1" si="64"/>
        <v>Шалавінський А.О.</v>
      </c>
      <c r="CE46" s="198"/>
      <c r="CF46" s="215"/>
      <c r="CG46" s="215"/>
      <c r="CH46" s="215"/>
      <c r="CI46" s="215"/>
      <c r="CJ46" s="215"/>
      <c r="CK46" s="215"/>
      <c r="CL46" s="215"/>
      <c r="CM46" s="215">
        <f t="shared" si="101"/>
        <v>0</v>
      </c>
      <c r="CN46" s="215"/>
      <c r="CO46" s="215"/>
      <c r="CP46" s="215">
        <f t="shared" si="28"/>
        <v>0</v>
      </c>
      <c r="CQ46" s="215">
        <f t="shared" si="65"/>
        <v>0</v>
      </c>
      <c r="CR46" s="215">
        <f t="shared" si="66"/>
        <v>0</v>
      </c>
      <c r="CS46" s="215"/>
      <c r="CT46" s="215">
        <f t="shared" si="29"/>
        <v>0</v>
      </c>
      <c r="CU46" s="369">
        <f t="shared" si="30"/>
        <v>0</v>
      </c>
      <c r="CV46" s="215">
        <f t="shared" si="31"/>
        <v>0</v>
      </c>
      <c r="CW46" s="215">
        <f t="shared" ca="1" si="32"/>
        <v>0</v>
      </c>
      <c r="CX46" s="215">
        <f t="shared" ca="1" si="67"/>
        <v>0</v>
      </c>
      <c r="CY46" s="215">
        <f t="shared" ca="1" si="33"/>
        <v>0</v>
      </c>
      <c r="CZ46" s="216">
        <f ca="1">IF(AND(CW46,CX46=0)=0,0,IF(CW46&gt;0,'На банк Приват'!$V$1,IF(CX46&gt;0,'На Укрсиб'!$V$1,0)))</f>
        <v>0</v>
      </c>
      <c r="DA46" s="204"/>
      <c r="DB46" s="204" t="str">
        <f t="shared" ca="1" si="34"/>
        <v>Начальник служби пального і мастильних матеріалів</v>
      </c>
      <c r="DC46" s="204" t="str">
        <f t="shared" ca="1" si="35"/>
        <v>к-н</v>
      </c>
      <c r="DD46" s="204" t="str">
        <f t="shared" ca="1" si="68"/>
        <v>Шалавінський А.О.</v>
      </c>
      <c r="DE46" s="204"/>
      <c r="DF46" s="217"/>
      <c r="DG46" s="217"/>
      <c r="DH46" s="217"/>
      <c r="DI46" s="217"/>
      <c r="DJ46" s="217"/>
      <c r="DK46" s="217"/>
      <c r="DL46" s="217"/>
      <c r="DM46" s="217">
        <f t="shared" si="36"/>
        <v>0</v>
      </c>
      <c r="DN46" s="217"/>
      <c r="DO46" s="217"/>
      <c r="DP46" s="763">
        <f t="shared" si="37"/>
        <v>0</v>
      </c>
      <c r="DQ46" s="217">
        <f t="shared" si="69"/>
        <v>0</v>
      </c>
      <c r="DR46" s="217">
        <f t="shared" si="70"/>
        <v>0</v>
      </c>
      <c r="DS46" s="217"/>
      <c r="DT46" s="217">
        <f t="shared" si="38"/>
        <v>0</v>
      </c>
      <c r="DU46" s="366">
        <f t="shared" si="71"/>
        <v>0</v>
      </c>
      <c r="DV46" s="217">
        <f t="shared" si="39"/>
        <v>0</v>
      </c>
      <c r="DW46" s="217">
        <f t="shared" ca="1" si="40"/>
        <v>0</v>
      </c>
      <c r="DX46" s="217">
        <f t="shared" ca="1" si="72"/>
        <v>0</v>
      </c>
      <c r="DY46" s="217">
        <f t="shared" ca="1" si="41"/>
        <v>0</v>
      </c>
      <c r="DZ46" s="218">
        <f ca="1">IF(AND(DW46,DX46=0)=0,0,IF(DW46&gt;0,'На банк Приват'!$AB$1,IF(DX46&gt;0,'На Укрсиб'!$V$1,0)))</f>
        <v>0</v>
      </c>
      <c r="EA46" s="207"/>
      <c r="EB46" s="207" t="str">
        <f t="shared" ca="1" si="42"/>
        <v>Начальник служби пального і мастильних матеріалів</v>
      </c>
      <c r="EC46" s="207" t="str">
        <f t="shared" ca="1" si="43"/>
        <v>к-н</v>
      </c>
      <c r="ED46" s="207" t="str">
        <f t="shared" ca="1" si="73"/>
        <v>Шалавінський А.О.</v>
      </c>
      <c r="EE46" s="207"/>
      <c r="EF46" s="219"/>
      <c r="EG46" s="219"/>
      <c r="EH46" s="219"/>
      <c r="EI46" s="219"/>
      <c r="EJ46" s="219"/>
      <c r="EK46" s="219"/>
      <c r="EL46" s="219"/>
      <c r="EM46" s="219">
        <f t="shared" si="44"/>
        <v>0</v>
      </c>
      <c r="EN46" s="219"/>
      <c r="EO46" s="219"/>
      <c r="EP46" s="219">
        <f t="shared" si="45"/>
        <v>0</v>
      </c>
      <c r="EQ46" s="219">
        <f t="shared" si="74"/>
        <v>0</v>
      </c>
      <c r="ER46" s="219">
        <f t="shared" si="75"/>
        <v>0</v>
      </c>
      <c r="ES46" s="219"/>
      <c r="ET46" s="219">
        <f t="shared" si="46"/>
        <v>0</v>
      </c>
      <c r="EU46" s="363">
        <f t="shared" si="76"/>
        <v>0</v>
      </c>
      <c r="EV46" s="219">
        <f t="shared" si="47"/>
        <v>0</v>
      </c>
      <c r="EW46" s="219">
        <f t="shared" ca="1" si="48"/>
        <v>0</v>
      </c>
      <c r="EX46" s="219">
        <f t="shared" ca="1" si="77"/>
        <v>0</v>
      </c>
      <c r="EY46" s="219">
        <f t="shared" ca="1" si="49"/>
        <v>0</v>
      </c>
      <c r="EZ46" s="220">
        <f ca="1">IF(AND(EW46,EX46=0)=0,0,IF(EW46&gt;0,'На банк Приват'!$AH$1,IF(EX46&gt;0,'На Укрсиб'!$AH$1,0)))</f>
        <v>0</v>
      </c>
      <c r="FA46" s="28" t="str">
        <f t="shared" ca="1" si="50"/>
        <v>Шалавінський А.О.</v>
      </c>
      <c r="FB46" s="28" t="str">
        <f t="shared" ca="1" si="51"/>
        <v>Шалавінський</v>
      </c>
      <c r="FC46" s="28" t="str">
        <f t="shared" ca="1" si="52"/>
        <v>Андрій</v>
      </c>
      <c r="FD46" s="28" t="str">
        <f t="shared" ca="1" si="53"/>
        <v>Олегович</v>
      </c>
      <c r="FE46" s="28">
        <f t="shared" ca="1" si="54"/>
        <v>39</v>
      </c>
      <c r="FF46">
        <f t="shared" si="55"/>
        <v>0</v>
      </c>
      <c r="FG46" s="531" t="s">
        <v>672</v>
      </c>
    </row>
    <row r="47" spans="1:163">
      <c r="A47" s="113"/>
      <c r="B47" s="113" t="str">
        <f t="shared" ca="1" si="0"/>
        <v>Начальник продовольчої та речової  служби</v>
      </c>
      <c r="C47" s="113" t="str">
        <f t="shared" ca="1" si="1"/>
        <v>ст.л-т</v>
      </c>
      <c r="D47" s="113" t="str">
        <f t="shared" ca="1" si="99"/>
        <v>Балаба Р.О.</v>
      </c>
      <c r="E47" s="113">
        <f t="shared" si="3"/>
        <v>0</v>
      </c>
      <c r="F47" s="115"/>
      <c r="G47" s="209">
        <f t="shared" si="102"/>
        <v>0</v>
      </c>
      <c r="H47" s="209">
        <f t="shared" si="103"/>
        <v>0</v>
      </c>
      <c r="I47" s="209">
        <f t="shared" si="104"/>
        <v>0</v>
      </c>
      <c r="J47" s="209">
        <f t="shared" si="82"/>
        <v>0</v>
      </c>
      <c r="K47" s="209">
        <f t="shared" si="83"/>
        <v>0</v>
      </c>
      <c r="L47" s="209">
        <f t="shared" si="84"/>
        <v>0</v>
      </c>
      <c r="M47" s="209">
        <f t="shared" si="85"/>
        <v>0</v>
      </c>
      <c r="N47" s="209">
        <f t="shared" si="86"/>
        <v>0</v>
      </c>
      <c r="O47" s="209">
        <f t="shared" si="97"/>
        <v>0</v>
      </c>
      <c r="P47" s="211">
        <f t="shared" si="87"/>
        <v>0</v>
      </c>
      <c r="Q47" s="209">
        <f t="shared" si="88"/>
        <v>0</v>
      </c>
      <c r="R47" s="209">
        <f t="shared" si="89"/>
        <v>0</v>
      </c>
      <c r="S47" s="209">
        <f t="shared" si="90"/>
        <v>0</v>
      </c>
      <c r="T47" s="209">
        <f t="shared" si="91"/>
        <v>0</v>
      </c>
      <c r="U47" s="209">
        <f t="shared" si="92"/>
        <v>0</v>
      </c>
      <c r="V47" s="209">
        <f t="shared" si="93"/>
        <v>0</v>
      </c>
      <c r="W47" s="209">
        <f t="shared" ca="1" si="94"/>
        <v>0</v>
      </c>
      <c r="X47" s="209">
        <f t="shared" ca="1" si="95"/>
        <v>0</v>
      </c>
      <c r="Y47" s="209">
        <f t="shared" ca="1" si="96"/>
        <v>0</v>
      </c>
      <c r="Z47" s="210" t="str">
        <f t="shared" ca="1" si="6"/>
        <v xml:space="preserve">        </v>
      </c>
      <c r="AA47" s="185"/>
      <c r="AB47" s="185" t="str">
        <f t="shared" ca="1" si="7"/>
        <v>Начальник продовольчої та речової  служби</v>
      </c>
      <c r="AC47" s="185" t="str">
        <f t="shared" ca="1" si="8"/>
        <v>ст.л-т</v>
      </c>
      <c r="AD47" s="185" t="str">
        <f t="shared" ca="1" si="56"/>
        <v>Балаба Р.О.</v>
      </c>
      <c r="AE47" s="185"/>
      <c r="AF47" s="211"/>
      <c r="AG47" s="211"/>
      <c r="AH47" s="211"/>
      <c r="AI47" s="211"/>
      <c r="AJ47" s="211"/>
      <c r="AK47" s="211"/>
      <c r="AL47" s="211"/>
      <c r="AM47" s="211">
        <f t="shared" si="100"/>
        <v>0</v>
      </c>
      <c r="AN47" s="211"/>
      <c r="AO47" s="211"/>
      <c r="AP47" s="623">
        <f t="shared" si="10"/>
        <v>0</v>
      </c>
      <c r="AQ47" s="211">
        <f t="shared" si="57"/>
        <v>0</v>
      </c>
      <c r="AR47" s="211">
        <f t="shared" si="58"/>
        <v>0</v>
      </c>
      <c r="AS47" s="211"/>
      <c r="AT47" s="211">
        <f t="shared" si="11"/>
        <v>0</v>
      </c>
      <c r="AU47" s="358">
        <f t="shared" si="12"/>
        <v>0</v>
      </c>
      <c r="AV47" s="211">
        <f t="shared" si="13"/>
        <v>0</v>
      </c>
      <c r="AW47" s="211">
        <f t="shared" ca="1" si="14"/>
        <v>0</v>
      </c>
      <c r="AX47" s="211">
        <f t="shared" ca="1" si="98"/>
        <v>0</v>
      </c>
      <c r="AY47" s="211">
        <f t="shared" ca="1" si="16"/>
        <v>0</v>
      </c>
      <c r="AZ47" s="212">
        <f ca="1">IF(AND(AW47,AX47=0,AY47=0)=0,0,IF(AW47&gt;0,'На банк Приват'!$J$1,IF(AX47&gt;0,'На Укрсиб'!$J$1,0)))</f>
        <v>0</v>
      </c>
      <c r="BA47" s="191"/>
      <c r="BB47" s="191" t="str">
        <f t="shared" ca="1" si="17"/>
        <v>Начальник продовольчої та речової  служби</v>
      </c>
      <c r="BC47" s="191" t="str">
        <f t="shared" ca="1" si="18"/>
        <v>ст.л-т</v>
      </c>
      <c r="BD47" s="191" t="str">
        <f t="shared" ca="1" si="59"/>
        <v>Балаба Р.О.</v>
      </c>
      <c r="BE47" s="191"/>
      <c r="BF47" s="213"/>
      <c r="BG47" s="213"/>
      <c r="BH47" s="213"/>
      <c r="BI47" s="213"/>
      <c r="BJ47" s="213"/>
      <c r="BK47" s="213"/>
      <c r="BL47" s="213"/>
      <c r="BM47" s="213">
        <f t="shared" si="19"/>
        <v>0</v>
      </c>
      <c r="BN47" s="213"/>
      <c r="BO47" s="213"/>
      <c r="BP47" s="623">
        <f t="shared" si="20"/>
        <v>0</v>
      </c>
      <c r="BQ47" s="213">
        <f t="shared" si="60"/>
        <v>0</v>
      </c>
      <c r="BR47" s="213">
        <f t="shared" si="61"/>
        <v>0</v>
      </c>
      <c r="BS47" s="213"/>
      <c r="BT47" s="213">
        <f t="shared" si="21"/>
        <v>0</v>
      </c>
      <c r="BU47" s="362">
        <f t="shared" si="62"/>
        <v>0</v>
      </c>
      <c r="BV47" s="213">
        <f t="shared" si="22"/>
        <v>0</v>
      </c>
      <c r="BW47" s="213">
        <f t="shared" ca="1" si="23"/>
        <v>0</v>
      </c>
      <c r="BX47" s="213">
        <f t="shared" ca="1" si="63"/>
        <v>0</v>
      </c>
      <c r="BY47" s="213">
        <f t="shared" ca="1" si="24"/>
        <v>0</v>
      </c>
      <c r="BZ47" s="214">
        <f ca="1">IF(AND(BW47,BX47=0)=0,0,IF(BW47&gt;0,'На банк Приват'!$P$1,IF(BX47&gt;0,'На Укрсиб'!$P$1,0)))</f>
        <v>0</v>
      </c>
      <c r="CA47" s="198">
        <v>40</v>
      </c>
      <c r="CB47" s="198" t="str">
        <f t="shared" ca="1" si="25"/>
        <v>Начальник продовольчої та речової  служби</v>
      </c>
      <c r="CC47" s="198" t="str">
        <f t="shared" ca="1" si="26"/>
        <v>ст.л-т</v>
      </c>
      <c r="CD47" s="198" t="str">
        <f t="shared" ca="1" si="64"/>
        <v>Балаба Р.О.</v>
      </c>
      <c r="CE47" s="198"/>
      <c r="CF47" s="215"/>
      <c r="CG47" s="215"/>
      <c r="CH47" s="215"/>
      <c r="CI47" s="215"/>
      <c r="CJ47" s="215"/>
      <c r="CK47" s="215"/>
      <c r="CL47" s="215"/>
      <c r="CM47" s="215">
        <f t="shared" si="101"/>
        <v>0</v>
      </c>
      <c r="CN47" s="215"/>
      <c r="CO47" s="215"/>
      <c r="CP47" s="215">
        <f t="shared" si="28"/>
        <v>0</v>
      </c>
      <c r="CQ47" s="215">
        <f t="shared" si="65"/>
        <v>0</v>
      </c>
      <c r="CR47" s="215">
        <f t="shared" si="66"/>
        <v>0</v>
      </c>
      <c r="CS47" s="215"/>
      <c r="CT47" s="215">
        <f t="shared" si="29"/>
        <v>0</v>
      </c>
      <c r="CU47" s="369">
        <f t="shared" si="30"/>
        <v>0</v>
      </c>
      <c r="CV47" s="215">
        <f t="shared" si="31"/>
        <v>0</v>
      </c>
      <c r="CW47" s="215">
        <f t="shared" ca="1" si="32"/>
        <v>0</v>
      </c>
      <c r="CX47" s="215">
        <f t="shared" ca="1" si="67"/>
        <v>0</v>
      </c>
      <c r="CY47" s="215">
        <f t="shared" ca="1" si="33"/>
        <v>0</v>
      </c>
      <c r="CZ47" s="216">
        <f ca="1">IF(AND(CW47,CX47=0)=0,0,IF(CW47&gt;0,'На банк Приват'!$V$1,IF(CX47&gt;0,'На Укрсиб'!$V$1,0)))</f>
        <v>0</v>
      </c>
      <c r="DA47" s="204"/>
      <c r="DB47" s="204" t="str">
        <f t="shared" ca="1" si="34"/>
        <v>Начальник продовольчої та речової  служби</v>
      </c>
      <c r="DC47" s="204" t="str">
        <f t="shared" ca="1" si="35"/>
        <v>ст.л-т</v>
      </c>
      <c r="DD47" s="204" t="str">
        <f t="shared" ca="1" si="68"/>
        <v>Балаба Р.О.</v>
      </c>
      <c r="DE47" s="204"/>
      <c r="DF47" s="217"/>
      <c r="DG47" s="217"/>
      <c r="DH47" s="217"/>
      <c r="DI47" s="217"/>
      <c r="DJ47" s="217"/>
      <c r="DK47" s="217"/>
      <c r="DL47" s="217"/>
      <c r="DM47" s="217">
        <f t="shared" si="36"/>
        <v>0</v>
      </c>
      <c r="DN47" s="217"/>
      <c r="DO47" s="217"/>
      <c r="DP47" s="763">
        <f t="shared" si="37"/>
        <v>0</v>
      </c>
      <c r="DQ47" s="217">
        <f t="shared" si="69"/>
        <v>0</v>
      </c>
      <c r="DR47" s="217">
        <f t="shared" si="70"/>
        <v>0</v>
      </c>
      <c r="DS47" s="217"/>
      <c r="DT47" s="217">
        <f t="shared" si="38"/>
        <v>0</v>
      </c>
      <c r="DU47" s="366">
        <f t="shared" si="71"/>
        <v>0</v>
      </c>
      <c r="DV47" s="217">
        <f t="shared" si="39"/>
        <v>0</v>
      </c>
      <c r="DW47" s="217">
        <f t="shared" ca="1" si="40"/>
        <v>0</v>
      </c>
      <c r="DX47" s="217">
        <f t="shared" ca="1" si="72"/>
        <v>0</v>
      </c>
      <c r="DY47" s="217">
        <f t="shared" ca="1" si="41"/>
        <v>0</v>
      </c>
      <c r="DZ47" s="218">
        <f ca="1">IF(AND(DW47,DX47=0)=0,0,IF(DW47&gt;0,'На банк Приват'!$AB$1,IF(DX47&gt;0,'На Укрсиб'!$V$1,0)))</f>
        <v>0</v>
      </c>
      <c r="EA47" s="207"/>
      <c r="EB47" s="207" t="str">
        <f t="shared" ca="1" si="42"/>
        <v>Начальник продовольчої та речової  служби</v>
      </c>
      <c r="EC47" s="207" t="str">
        <f t="shared" ca="1" si="43"/>
        <v>ст.л-т</v>
      </c>
      <c r="ED47" s="207" t="str">
        <f t="shared" ca="1" si="73"/>
        <v>Балаба Р.О.</v>
      </c>
      <c r="EE47" s="207"/>
      <c r="EF47" s="219"/>
      <c r="EG47" s="219"/>
      <c r="EH47" s="219"/>
      <c r="EI47" s="219"/>
      <c r="EJ47" s="219"/>
      <c r="EK47" s="219"/>
      <c r="EL47" s="219"/>
      <c r="EM47" s="219">
        <f t="shared" si="44"/>
        <v>0</v>
      </c>
      <c r="EN47" s="219"/>
      <c r="EO47" s="219"/>
      <c r="EP47" s="219">
        <f t="shared" si="45"/>
        <v>0</v>
      </c>
      <c r="EQ47" s="219">
        <f t="shared" si="74"/>
        <v>0</v>
      </c>
      <c r="ER47" s="219">
        <f t="shared" si="75"/>
        <v>0</v>
      </c>
      <c r="ES47" s="219"/>
      <c r="ET47" s="219">
        <f t="shared" si="46"/>
        <v>0</v>
      </c>
      <c r="EU47" s="363">
        <f t="shared" si="76"/>
        <v>0</v>
      </c>
      <c r="EV47" s="219">
        <f t="shared" si="47"/>
        <v>0</v>
      </c>
      <c r="EW47" s="219">
        <f t="shared" ca="1" si="48"/>
        <v>0</v>
      </c>
      <c r="EX47" s="219">
        <f t="shared" ca="1" si="77"/>
        <v>0</v>
      </c>
      <c r="EY47" s="219">
        <f t="shared" ca="1" si="49"/>
        <v>0</v>
      </c>
      <c r="EZ47" s="220">
        <f ca="1">IF(AND(EW47,EX47=0)=0,0,IF(EW47&gt;0,'На банк Приват'!$AH$1,IF(EX47&gt;0,'На Укрсиб'!$AH$1,0)))</f>
        <v>0</v>
      </c>
      <c r="FA47" s="28" t="str">
        <f t="shared" ca="1" si="50"/>
        <v>Балаба Р.О.</v>
      </c>
      <c r="FB47" s="28" t="str">
        <f t="shared" ca="1" si="51"/>
        <v>Балаба</v>
      </c>
      <c r="FC47" s="28" t="str">
        <f t="shared" ca="1" si="52"/>
        <v>Роман</v>
      </c>
      <c r="FD47" s="28" t="str">
        <f t="shared" ca="1" si="53"/>
        <v>Олегович</v>
      </c>
      <c r="FE47" s="28">
        <f t="shared" ca="1" si="54"/>
        <v>40</v>
      </c>
      <c r="FF47">
        <f t="shared" si="55"/>
        <v>0</v>
      </c>
      <c r="FG47" s="531" t="s">
        <v>41</v>
      </c>
    </row>
    <row r="48" spans="1:163">
      <c r="A48" s="113"/>
      <c r="B48" s="113" t="str">
        <f t="shared" ca="1" si="0"/>
        <v>Діловод</v>
      </c>
      <c r="C48" s="113">
        <f t="shared" ca="1" si="1"/>
        <v>0</v>
      </c>
      <c r="D48" s="113" t="str">
        <f t="shared" ca="1" si="99"/>
        <v>ВАКАНТ</v>
      </c>
      <c r="E48" s="113">
        <f t="shared" si="3"/>
        <v>0</v>
      </c>
      <c r="F48" s="115"/>
      <c r="G48" s="209">
        <f t="shared" si="102"/>
        <v>0</v>
      </c>
      <c r="H48" s="209">
        <f t="shared" si="103"/>
        <v>0</v>
      </c>
      <c r="I48" s="209">
        <f t="shared" si="104"/>
        <v>0</v>
      </c>
      <c r="J48" s="209">
        <f t="shared" si="82"/>
        <v>0</v>
      </c>
      <c r="K48" s="209">
        <f t="shared" si="83"/>
        <v>0</v>
      </c>
      <c r="L48" s="209">
        <f t="shared" si="84"/>
        <v>0</v>
      </c>
      <c r="M48" s="209">
        <f t="shared" si="85"/>
        <v>0</v>
      </c>
      <c r="N48" s="209">
        <f t="shared" si="86"/>
        <v>0</v>
      </c>
      <c r="O48" s="209">
        <f t="shared" ref="O48:O74" si="105">AO48+BO48+CO48+DO48+EO48</f>
        <v>0</v>
      </c>
      <c r="P48" s="211">
        <f t="shared" si="87"/>
        <v>0</v>
      </c>
      <c r="Q48" s="209">
        <f t="shared" si="88"/>
        <v>0</v>
      </c>
      <c r="R48" s="209">
        <f t="shared" si="89"/>
        <v>0</v>
      </c>
      <c r="S48" s="209">
        <f t="shared" si="90"/>
        <v>0</v>
      </c>
      <c r="T48" s="209">
        <f t="shared" si="91"/>
        <v>0</v>
      </c>
      <c r="U48" s="209">
        <f t="shared" si="92"/>
        <v>0</v>
      </c>
      <c r="V48" s="209">
        <f t="shared" si="93"/>
        <v>0</v>
      </c>
      <c r="W48" s="209">
        <f t="shared" ca="1" si="94"/>
        <v>0</v>
      </c>
      <c r="X48" s="209">
        <f t="shared" ca="1" si="95"/>
        <v>0</v>
      </c>
      <c r="Y48" s="209">
        <f t="shared" ca="1" si="96"/>
        <v>0</v>
      </c>
      <c r="Z48" s="210" t="str">
        <f t="shared" ca="1" si="6"/>
        <v xml:space="preserve">        </v>
      </c>
      <c r="AA48" s="185"/>
      <c r="AB48" s="185" t="str">
        <f t="shared" ca="1" si="7"/>
        <v>Діловод</v>
      </c>
      <c r="AC48" s="185">
        <f t="shared" ca="1" si="8"/>
        <v>0</v>
      </c>
      <c r="AD48" s="185" t="str">
        <f t="shared" ca="1" si="56"/>
        <v>ВАКАНТ</v>
      </c>
      <c r="AE48" s="185"/>
      <c r="AF48" s="211"/>
      <c r="AG48" s="211"/>
      <c r="AH48" s="211"/>
      <c r="AI48" s="211"/>
      <c r="AJ48" s="211"/>
      <c r="AK48" s="211"/>
      <c r="AL48" s="211"/>
      <c r="AM48" s="211">
        <f t="shared" si="100"/>
        <v>0</v>
      </c>
      <c r="AN48" s="211"/>
      <c r="AO48" s="211"/>
      <c r="AP48" s="623">
        <f t="shared" si="10"/>
        <v>0</v>
      </c>
      <c r="AQ48" s="211">
        <f t="shared" si="57"/>
        <v>0</v>
      </c>
      <c r="AR48" s="211">
        <f t="shared" si="58"/>
        <v>0</v>
      </c>
      <c r="AS48" s="211"/>
      <c r="AT48" s="211">
        <f t="shared" si="11"/>
        <v>0</v>
      </c>
      <c r="AU48" s="358">
        <f t="shared" si="12"/>
        <v>0</v>
      </c>
      <c r="AV48" s="211">
        <f t="shared" si="13"/>
        <v>0</v>
      </c>
      <c r="AW48" s="211">
        <f t="shared" ca="1" si="14"/>
        <v>0</v>
      </c>
      <c r="AX48" s="211">
        <f t="shared" ca="1" si="98"/>
        <v>0</v>
      </c>
      <c r="AY48" s="211">
        <f t="shared" ca="1" si="16"/>
        <v>0</v>
      </c>
      <c r="AZ48" s="212">
        <f ca="1">IF(AND(AW48,AX48=0,AY48=0)=0,0,IF(AW48&gt;0,'На банк Приват'!$J$1,IF(AX48&gt;0,'На Укрсиб'!$J$1,0)))</f>
        <v>0</v>
      </c>
      <c r="BA48" s="191"/>
      <c r="BB48" s="191" t="str">
        <f t="shared" ca="1" si="17"/>
        <v>Діловод</v>
      </c>
      <c r="BC48" s="191">
        <f t="shared" ca="1" si="18"/>
        <v>0</v>
      </c>
      <c r="BD48" s="191" t="str">
        <f t="shared" ca="1" si="59"/>
        <v>ВАКАНТ</v>
      </c>
      <c r="BE48" s="191"/>
      <c r="BF48" s="213"/>
      <c r="BG48" s="213"/>
      <c r="BH48" s="213"/>
      <c r="BI48" s="213"/>
      <c r="BJ48" s="213"/>
      <c r="BK48" s="213"/>
      <c r="BL48" s="213"/>
      <c r="BM48" s="213">
        <f t="shared" si="19"/>
        <v>0</v>
      </c>
      <c r="BN48" s="213"/>
      <c r="BO48" s="213"/>
      <c r="BP48" s="623">
        <f t="shared" si="20"/>
        <v>0</v>
      </c>
      <c r="BQ48" s="213">
        <f t="shared" si="60"/>
        <v>0</v>
      </c>
      <c r="BR48" s="213">
        <f t="shared" si="61"/>
        <v>0</v>
      </c>
      <c r="BS48" s="213"/>
      <c r="BT48" s="213">
        <f t="shared" si="21"/>
        <v>0</v>
      </c>
      <c r="BU48" s="362">
        <f t="shared" si="62"/>
        <v>0</v>
      </c>
      <c r="BV48" s="213">
        <f t="shared" si="22"/>
        <v>0</v>
      </c>
      <c r="BW48" s="213">
        <f t="shared" ca="1" si="23"/>
        <v>0</v>
      </c>
      <c r="BX48" s="213">
        <f t="shared" ca="1" si="63"/>
        <v>0</v>
      </c>
      <c r="BY48" s="213">
        <f t="shared" ca="1" si="24"/>
        <v>0</v>
      </c>
      <c r="BZ48" s="214">
        <f ca="1">IF(AND(BW48,BX48=0)=0,0,IF(BW48&gt;0,'На банк Приват'!$P$1,IF(BX48&gt;0,'На Укрсиб'!$P$1,0)))</f>
        <v>0</v>
      </c>
      <c r="CA48" s="198">
        <v>41</v>
      </c>
      <c r="CB48" s="198" t="str">
        <f t="shared" ca="1" si="25"/>
        <v>Діловод</v>
      </c>
      <c r="CC48" s="198">
        <f t="shared" ca="1" si="26"/>
        <v>0</v>
      </c>
      <c r="CD48" s="198" t="str">
        <f t="shared" ca="1" si="64"/>
        <v>ВАКАНТ</v>
      </c>
      <c r="CE48" s="198"/>
      <c r="CF48" s="215"/>
      <c r="CG48" s="215"/>
      <c r="CH48" s="215"/>
      <c r="CI48" s="215"/>
      <c r="CJ48" s="215"/>
      <c r="CK48" s="215"/>
      <c r="CL48" s="215"/>
      <c r="CM48" s="215">
        <f t="shared" si="101"/>
        <v>0</v>
      </c>
      <c r="CN48" s="215"/>
      <c r="CO48" s="215"/>
      <c r="CP48" s="215">
        <f t="shared" si="28"/>
        <v>0</v>
      </c>
      <c r="CQ48" s="215">
        <f t="shared" si="65"/>
        <v>0</v>
      </c>
      <c r="CR48" s="215">
        <f t="shared" si="66"/>
        <v>0</v>
      </c>
      <c r="CS48" s="215"/>
      <c r="CT48" s="215">
        <f t="shared" si="29"/>
        <v>0</v>
      </c>
      <c r="CU48" s="369">
        <f t="shared" si="30"/>
        <v>0</v>
      </c>
      <c r="CV48" s="215">
        <f t="shared" si="31"/>
        <v>0</v>
      </c>
      <c r="CW48" s="215">
        <f t="shared" ca="1" si="32"/>
        <v>0</v>
      </c>
      <c r="CX48" s="215">
        <f t="shared" ca="1" si="67"/>
        <v>0</v>
      </c>
      <c r="CY48" s="215">
        <f t="shared" ca="1" si="33"/>
        <v>0</v>
      </c>
      <c r="CZ48" s="216">
        <f ca="1">IF(AND(CW48,CX48=0)=0,0,IF(CW48&gt;0,'На банк Приват'!$V$1,IF(CX48&gt;0,'На Укрсиб'!$V$1,0)))</f>
        <v>0</v>
      </c>
      <c r="DA48" s="204"/>
      <c r="DB48" s="204" t="str">
        <f t="shared" ca="1" si="34"/>
        <v>Діловод</v>
      </c>
      <c r="DC48" s="204">
        <f t="shared" ca="1" si="35"/>
        <v>0</v>
      </c>
      <c r="DD48" s="204" t="str">
        <f t="shared" ca="1" si="68"/>
        <v>ВАКАНТ</v>
      </c>
      <c r="DE48" s="204"/>
      <c r="DF48" s="217"/>
      <c r="DG48" s="217"/>
      <c r="DH48" s="217"/>
      <c r="DI48" s="217"/>
      <c r="DJ48" s="217"/>
      <c r="DK48" s="217"/>
      <c r="DL48" s="217"/>
      <c r="DM48" s="217">
        <f t="shared" si="36"/>
        <v>0</v>
      </c>
      <c r="DN48" s="217"/>
      <c r="DO48" s="217"/>
      <c r="DP48" s="763">
        <f t="shared" si="37"/>
        <v>0</v>
      </c>
      <c r="DQ48" s="217">
        <f t="shared" si="69"/>
        <v>0</v>
      </c>
      <c r="DR48" s="217">
        <f t="shared" si="70"/>
        <v>0</v>
      </c>
      <c r="DS48" s="217"/>
      <c r="DT48" s="217">
        <f t="shared" si="38"/>
        <v>0</v>
      </c>
      <c r="DU48" s="366">
        <f t="shared" si="71"/>
        <v>0</v>
      </c>
      <c r="DV48" s="217">
        <f t="shared" si="39"/>
        <v>0</v>
      </c>
      <c r="DW48" s="217">
        <f t="shared" ca="1" si="40"/>
        <v>0</v>
      </c>
      <c r="DX48" s="217">
        <f t="shared" ca="1" si="72"/>
        <v>0</v>
      </c>
      <c r="DY48" s="217">
        <f t="shared" ca="1" si="41"/>
        <v>0</v>
      </c>
      <c r="DZ48" s="218">
        <f ca="1">IF(AND(DW48,DX48=0)=0,0,IF(DW48&gt;0,'На банк Приват'!$AB$1,IF(DX48&gt;0,'На Укрсиб'!$V$1,0)))</f>
        <v>0</v>
      </c>
      <c r="EA48" s="207"/>
      <c r="EB48" s="207" t="str">
        <f t="shared" ca="1" si="42"/>
        <v>Діловод</v>
      </c>
      <c r="EC48" s="207">
        <f t="shared" ca="1" si="43"/>
        <v>0</v>
      </c>
      <c r="ED48" s="207" t="str">
        <f t="shared" ca="1" si="73"/>
        <v>ВАКАНТ</v>
      </c>
      <c r="EE48" s="207"/>
      <c r="EF48" s="219"/>
      <c r="EG48" s="219"/>
      <c r="EH48" s="219"/>
      <c r="EI48" s="219"/>
      <c r="EJ48" s="219"/>
      <c r="EK48" s="219"/>
      <c r="EL48" s="219"/>
      <c r="EM48" s="219">
        <f t="shared" si="44"/>
        <v>0</v>
      </c>
      <c r="EN48" s="219"/>
      <c r="EO48" s="219"/>
      <c r="EP48" s="219">
        <f t="shared" si="45"/>
        <v>0</v>
      </c>
      <c r="EQ48" s="219">
        <f t="shared" si="74"/>
        <v>0</v>
      </c>
      <c r="ER48" s="219">
        <f t="shared" si="75"/>
        <v>0</v>
      </c>
      <c r="ES48" s="219"/>
      <c r="ET48" s="219">
        <f t="shared" si="46"/>
        <v>0</v>
      </c>
      <c r="EU48" s="363">
        <f t="shared" si="76"/>
        <v>0</v>
      </c>
      <c r="EV48" s="219">
        <f t="shared" si="47"/>
        <v>0</v>
      </c>
      <c r="EW48" s="219">
        <f t="shared" ca="1" si="48"/>
        <v>0</v>
      </c>
      <c r="EX48" s="219">
        <f t="shared" ca="1" si="77"/>
        <v>0</v>
      </c>
      <c r="EY48" s="219">
        <f t="shared" ca="1" si="49"/>
        <v>0</v>
      </c>
      <c r="EZ48" s="220">
        <f ca="1">IF(AND(EW48,EX48=0)=0,0,IF(EW48&gt;0,'На банк Приват'!$AH$1,IF(EX48&gt;0,'На Укрсиб'!$AH$1,0)))</f>
        <v>0</v>
      </c>
      <c r="FA48" s="28" t="str">
        <f t="shared" ca="1" si="50"/>
        <v>ВАКАНТ</v>
      </c>
      <c r="FB48" s="28">
        <f t="shared" ca="1" si="51"/>
        <v>0</v>
      </c>
      <c r="FC48" s="28">
        <f t="shared" ca="1" si="52"/>
        <v>0</v>
      </c>
      <c r="FD48" s="28">
        <f t="shared" ca="1" si="53"/>
        <v>0</v>
      </c>
      <c r="FE48" s="28">
        <f t="shared" ca="1" si="54"/>
        <v>41</v>
      </c>
      <c r="FF48">
        <f t="shared" si="55"/>
        <v>0</v>
      </c>
      <c r="FG48" s="531" t="s">
        <v>42</v>
      </c>
    </row>
    <row r="49" spans="1:163">
      <c r="A49" s="113"/>
      <c r="B49" s="113">
        <f t="shared" ca="1" si="0"/>
        <v>0</v>
      </c>
      <c r="C49" s="113">
        <f t="shared" ca="1" si="1"/>
        <v>0</v>
      </c>
      <c r="D49" s="113" t="str">
        <f t="shared" ca="1" si="99"/>
        <v xml:space="preserve"> </v>
      </c>
      <c r="E49" s="113">
        <f t="shared" si="3"/>
        <v>0</v>
      </c>
      <c r="F49" s="115"/>
      <c r="G49" s="209">
        <f t="shared" si="102"/>
        <v>0</v>
      </c>
      <c r="H49" s="209">
        <f t="shared" si="103"/>
        <v>0</v>
      </c>
      <c r="I49" s="209">
        <f t="shared" si="104"/>
        <v>0</v>
      </c>
      <c r="J49" s="209">
        <f t="shared" si="82"/>
        <v>0</v>
      </c>
      <c r="K49" s="209">
        <f t="shared" si="83"/>
        <v>0</v>
      </c>
      <c r="L49" s="209">
        <f t="shared" si="84"/>
        <v>0</v>
      </c>
      <c r="M49" s="209">
        <f t="shared" si="85"/>
        <v>0</v>
      </c>
      <c r="N49" s="209">
        <f t="shared" si="86"/>
        <v>0</v>
      </c>
      <c r="O49" s="209">
        <f t="shared" si="105"/>
        <v>0</v>
      </c>
      <c r="P49" s="211">
        <f t="shared" si="87"/>
        <v>0</v>
      </c>
      <c r="Q49" s="209">
        <f t="shared" si="88"/>
        <v>0</v>
      </c>
      <c r="R49" s="209">
        <f t="shared" si="89"/>
        <v>0</v>
      </c>
      <c r="S49" s="209">
        <f t="shared" si="90"/>
        <v>0</v>
      </c>
      <c r="T49" s="209">
        <f t="shared" si="91"/>
        <v>0</v>
      </c>
      <c r="U49" s="209">
        <f t="shared" si="92"/>
        <v>0</v>
      </c>
      <c r="V49" s="209">
        <f t="shared" si="93"/>
        <v>0</v>
      </c>
      <c r="W49" s="209">
        <f t="shared" ca="1" si="94"/>
        <v>0</v>
      </c>
      <c r="X49" s="209">
        <f t="shared" ca="1" si="95"/>
        <v>0</v>
      </c>
      <c r="Y49" s="209">
        <f t="shared" ca="1" si="96"/>
        <v>0</v>
      </c>
      <c r="Z49" s="210" t="str">
        <f t="shared" ca="1" si="6"/>
        <v xml:space="preserve">        </v>
      </c>
      <c r="AA49" s="185"/>
      <c r="AB49" s="185">
        <f t="shared" ca="1" si="7"/>
        <v>0</v>
      </c>
      <c r="AC49" s="185">
        <f t="shared" ca="1" si="8"/>
        <v>0</v>
      </c>
      <c r="AD49" s="185" t="str">
        <f t="shared" ca="1" si="56"/>
        <v xml:space="preserve"> </v>
      </c>
      <c r="AE49" s="185"/>
      <c r="AF49" s="211"/>
      <c r="AG49" s="211"/>
      <c r="AH49" s="211"/>
      <c r="AI49" s="211"/>
      <c r="AJ49" s="211"/>
      <c r="AK49" s="211"/>
      <c r="AL49" s="211"/>
      <c r="AM49" s="211">
        <f t="shared" si="100"/>
        <v>0</v>
      </c>
      <c r="AN49" s="211"/>
      <c r="AO49" s="211"/>
      <c r="AP49" s="623">
        <f t="shared" si="10"/>
        <v>0</v>
      </c>
      <c r="AQ49" s="211">
        <f t="shared" si="57"/>
        <v>0</v>
      </c>
      <c r="AR49" s="211">
        <f t="shared" si="58"/>
        <v>0</v>
      </c>
      <c r="AS49" s="211"/>
      <c r="AT49" s="211">
        <f t="shared" si="11"/>
        <v>0</v>
      </c>
      <c r="AU49" s="358">
        <f t="shared" si="12"/>
        <v>0</v>
      </c>
      <c r="AV49" s="211">
        <f t="shared" si="13"/>
        <v>0</v>
      </c>
      <c r="AW49" s="211">
        <f t="shared" ca="1" si="14"/>
        <v>0</v>
      </c>
      <c r="AX49" s="211">
        <f t="shared" ca="1" si="98"/>
        <v>0</v>
      </c>
      <c r="AY49" s="211">
        <f t="shared" ca="1" si="16"/>
        <v>0</v>
      </c>
      <c r="AZ49" s="212">
        <f ca="1">IF(AND(AW49,AX49=0,AY49=0)=0,0,IF(AW49&gt;0,'На банк Приват'!$J$1,IF(AX49&gt;0,'На Укрсиб'!$J$1,0)))</f>
        <v>0</v>
      </c>
      <c r="BA49" s="191"/>
      <c r="BB49" s="191">
        <f t="shared" ca="1" si="17"/>
        <v>0</v>
      </c>
      <c r="BC49" s="191">
        <f t="shared" ca="1" si="18"/>
        <v>0</v>
      </c>
      <c r="BD49" s="191" t="str">
        <f t="shared" ca="1" si="59"/>
        <v xml:space="preserve"> </v>
      </c>
      <c r="BE49" s="191"/>
      <c r="BF49" s="213"/>
      <c r="BG49" s="213"/>
      <c r="BH49" s="213"/>
      <c r="BI49" s="213"/>
      <c r="BJ49" s="213"/>
      <c r="BK49" s="213"/>
      <c r="BL49" s="213"/>
      <c r="BM49" s="213">
        <f t="shared" si="19"/>
        <v>0</v>
      </c>
      <c r="BN49" s="213"/>
      <c r="BO49" s="213"/>
      <c r="BP49" s="623">
        <f t="shared" si="20"/>
        <v>0</v>
      </c>
      <c r="BQ49" s="213">
        <f t="shared" si="60"/>
        <v>0</v>
      </c>
      <c r="BR49" s="213">
        <f t="shared" si="61"/>
        <v>0</v>
      </c>
      <c r="BS49" s="213"/>
      <c r="BT49" s="213">
        <f t="shared" si="21"/>
        <v>0</v>
      </c>
      <c r="BU49" s="362">
        <f t="shared" si="62"/>
        <v>0</v>
      </c>
      <c r="BV49" s="213">
        <f t="shared" si="22"/>
        <v>0</v>
      </c>
      <c r="BW49" s="213">
        <f t="shared" ca="1" si="23"/>
        <v>0</v>
      </c>
      <c r="BX49" s="213">
        <f t="shared" ca="1" si="63"/>
        <v>0</v>
      </c>
      <c r="BY49" s="213">
        <f t="shared" ca="1" si="24"/>
        <v>0</v>
      </c>
      <c r="BZ49" s="214">
        <f ca="1">IF(AND(BW49,BX49=0)=0,0,IF(BW49&gt;0,'На банк Приват'!$P$1,IF(BX49&gt;0,'На Укрсиб'!$P$1,0)))</f>
        <v>0</v>
      </c>
      <c r="CA49" s="198">
        <v>42</v>
      </c>
      <c r="CB49" s="198">
        <f t="shared" ca="1" si="25"/>
        <v>0</v>
      </c>
      <c r="CC49" s="198">
        <f t="shared" ca="1" si="26"/>
        <v>0</v>
      </c>
      <c r="CD49" s="198" t="str">
        <f t="shared" ca="1" si="64"/>
        <v xml:space="preserve"> </v>
      </c>
      <c r="CE49" s="198"/>
      <c r="CF49" s="215"/>
      <c r="CG49" s="215"/>
      <c r="CH49" s="215"/>
      <c r="CI49" s="215"/>
      <c r="CJ49" s="215"/>
      <c r="CK49" s="215"/>
      <c r="CL49" s="215"/>
      <c r="CM49" s="215">
        <f t="shared" si="101"/>
        <v>0</v>
      </c>
      <c r="CN49" s="215"/>
      <c r="CO49" s="215"/>
      <c r="CP49" s="215">
        <f t="shared" si="28"/>
        <v>0</v>
      </c>
      <c r="CQ49" s="215">
        <f t="shared" si="65"/>
        <v>0</v>
      </c>
      <c r="CR49" s="215">
        <f t="shared" si="66"/>
        <v>0</v>
      </c>
      <c r="CS49" s="215"/>
      <c r="CT49" s="215">
        <f t="shared" si="29"/>
        <v>0</v>
      </c>
      <c r="CU49" s="369">
        <f t="shared" si="30"/>
        <v>0</v>
      </c>
      <c r="CV49" s="215">
        <f t="shared" si="31"/>
        <v>0</v>
      </c>
      <c r="CW49" s="215">
        <f t="shared" ca="1" si="32"/>
        <v>0</v>
      </c>
      <c r="CX49" s="215">
        <f t="shared" ca="1" si="67"/>
        <v>0</v>
      </c>
      <c r="CY49" s="215">
        <f t="shared" ca="1" si="33"/>
        <v>0</v>
      </c>
      <c r="CZ49" s="216">
        <f ca="1">IF(AND(CW49,CX49=0)=0,0,IF(CW49&gt;0,'На банк Приват'!$V$1,IF(CX49&gt;0,'На Укрсиб'!$V$1,0)))</f>
        <v>0</v>
      </c>
      <c r="DA49" s="204"/>
      <c r="DB49" s="204">
        <f t="shared" ca="1" si="34"/>
        <v>0</v>
      </c>
      <c r="DC49" s="204">
        <f t="shared" ca="1" si="35"/>
        <v>0</v>
      </c>
      <c r="DD49" s="204" t="str">
        <f t="shared" ca="1" si="68"/>
        <v xml:space="preserve"> </v>
      </c>
      <c r="DE49" s="204"/>
      <c r="DF49" s="217"/>
      <c r="DG49" s="217"/>
      <c r="DH49" s="217"/>
      <c r="DI49" s="217"/>
      <c r="DJ49" s="217"/>
      <c r="DK49" s="217"/>
      <c r="DL49" s="217"/>
      <c r="DM49" s="217">
        <f t="shared" si="36"/>
        <v>0</v>
      </c>
      <c r="DN49" s="217"/>
      <c r="DO49" s="217"/>
      <c r="DP49" s="763">
        <f t="shared" si="37"/>
        <v>0</v>
      </c>
      <c r="DQ49" s="217">
        <f t="shared" si="69"/>
        <v>0</v>
      </c>
      <c r="DR49" s="217">
        <f t="shared" si="70"/>
        <v>0</v>
      </c>
      <c r="DS49" s="217"/>
      <c r="DT49" s="217">
        <f t="shared" si="38"/>
        <v>0</v>
      </c>
      <c r="DU49" s="366">
        <f t="shared" si="71"/>
        <v>0</v>
      </c>
      <c r="DV49" s="217">
        <f t="shared" si="39"/>
        <v>0</v>
      </c>
      <c r="DW49" s="217">
        <f t="shared" ca="1" si="40"/>
        <v>0</v>
      </c>
      <c r="DX49" s="217">
        <f t="shared" ca="1" si="72"/>
        <v>0</v>
      </c>
      <c r="DY49" s="217">
        <f t="shared" ca="1" si="41"/>
        <v>0</v>
      </c>
      <c r="DZ49" s="218">
        <f ca="1">IF(AND(DW49,DX49=0)=0,0,IF(DW49&gt;0,'На банк Приват'!$AB$1,IF(DX49&gt;0,'На Укрсиб'!$V$1,0)))</f>
        <v>0</v>
      </c>
      <c r="EA49" s="207"/>
      <c r="EB49" s="207">
        <f t="shared" ca="1" si="42"/>
        <v>0</v>
      </c>
      <c r="EC49" s="207">
        <f t="shared" ca="1" si="43"/>
        <v>0</v>
      </c>
      <c r="ED49" s="207" t="str">
        <f t="shared" ca="1" si="73"/>
        <v xml:space="preserve"> </v>
      </c>
      <c r="EE49" s="207"/>
      <c r="EF49" s="219"/>
      <c r="EG49" s="219"/>
      <c r="EH49" s="219"/>
      <c r="EI49" s="219"/>
      <c r="EJ49" s="219"/>
      <c r="EK49" s="219"/>
      <c r="EL49" s="219"/>
      <c r="EM49" s="219">
        <f t="shared" si="44"/>
        <v>0</v>
      </c>
      <c r="EN49" s="219"/>
      <c r="EO49" s="219"/>
      <c r="EP49" s="219">
        <f t="shared" si="45"/>
        <v>0</v>
      </c>
      <c r="EQ49" s="219">
        <f t="shared" si="74"/>
        <v>0</v>
      </c>
      <c r="ER49" s="219">
        <f t="shared" si="75"/>
        <v>0</v>
      </c>
      <c r="ES49" s="219"/>
      <c r="ET49" s="219">
        <f t="shared" si="46"/>
        <v>0</v>
      </c>
      <c r="EU49" s="363">
        <f t="shared" si="76"/>
        <v>0</v>
      </c>
      <c r="EV49" s="219">
        <f t="shared" si="47"/>
        <v>0</v>
      </c>
      <c r="EW49" s="219">
        <f t="shared" ca="1" si="48"/>
        <v>0</v>
      </c>
      <c r="EX49" s="219">
        <f t="shared" ca="1" si="77"/>
        <v>0</v>
      </c>
      <c r="EY49" s="219">
        <f t="shared" ca="1" si="49"/>
        <v>0</v>
      </c>
      <c r="EZ49" s="220">
        <f ca="1">IF(AND(EW49,EX49=0)=0,0,IF(EW49&gt;0,'На банк Приват'!$AH$1,IF(EX49&gt;0,'На Укрсиб'!$AH$1,0)))</f>
        <v>0</v>
      </c>
      <c r="FA49" s="28" t="str">
        <f t="shared" ca="1" si="50"/>
        <v xml:space="preserve"> </v>
      </c>
      <c r="FB49" s="28">
        <f t="shared" ca="1" si="51"/>
        <v>0</v>
      </c>
      <c r="FC49" s="28">
        <f t="shared" ca="1" si="52"/>
        <v>0</v>
      </c>
      <c r="FD49" s="28">
        <f t="shared" ca="1" si="53"/>
        <v>0</v>
      </c>
      <c r="FE49" s="28">
        <f t="shared" ca="1" si="54"/>
        <v>42</v>
      </c>
      <c r="FF49">
        <f t="shared" si="55"/>
        <v>0</v>
      </c>
      <c r="FG49" s="531" t="s">
        <v>408</v>
      </c>
    </row>
    <row r="50" spans="1:163">
      <c r="A50" s="113"/>
      <c r="B50" s="113" t="str">
        <f t="shared" ca="1" si="0"/>
        <v>Командир батареї</v>
      </c>
      <c r="C50" s="113" t="str">
        <f t="shared" ca="1" si="1"/>
        <v>ст.л-т</v>
      </c>
      <c r="D50" s="113" t="str">
        <f t="shared" ca="1" si="99"/>
        <v>Гірченко Ф.М.</v>
      </c>
      <c r="E50" s="113">
        <f t="shared" si="3"/>
        <v>0</v>
      </c>
      <c r="F50" s="115"/>
      <c r="G50" s="209">
        <f t="shared" si="102"/>
        <v>0</v>
      </c>
      <c r="H50" s="209">
        <f t="shared" si="103"/>
        <v>0</v>
      </c>
      <c r="I50" s="209">
        <f t="shared" si="104"/>
        <v>0</v>
      </c>
      <c r="J50" s="209">
        <f t="shared" si="82"/>
        <v>0</v>
      </c>
      <c r="K50" s="209">
        <f t="shared" si="83"/>
        <v>0</v>
      </c>
      <c r="L50" s="209">
        <f t="shared" si="84"/>
        <v>0</v>
      </c>
      <c r="M50" s="209">
        <f t="shared" si="85"/>
        <v>0</v>
      </c>
      <c r="N50" s="209">
        <f t="shared" si="86"/>
        <v>0</v>
      </c>
      <c r="O50" s="209">
        <f t="shared" si="105"/>
        <v>0</v>
      </c>
      <c r="P50" s="211">
        <f t="shared" si="87"/>
        <v>0</v>
      </c>
      <c r="Q50" s="209">
        <f t="shared" si="88"/>
        <v>0</v>
      </c>
      <c r="R50" s="209">
        <f t="shared" si="89"/>
        <v>0</v>
      </c>
      <c r="S50" s="209">
        <f t="shared" si="90"/>
        <v>0</v>
      </c>
      <c r="T50" s="209">
        <f t="shared" si="91"/>
        <v>0</v>
      </c>
      <c r="U50" s="209">
        <f t="shared" si="92"/>
        <v>0</v>
      </c>
      <c r="V50" s="209">
        <f t="shared" si="93"/>
        <v>0</v>
      </c>
      <c r="W50" s="209">
        <f t="shared" ca="1" si="94"/>
        <v>0</v>
      </c>
      <c r="X50" s="209">
        <f t="shared" ca="1" si="95"/>
        <v>0</v>
      </c>
      <c r="Y50" s="209">
        <f t="shared" ca="1" si="96"/>
        <v>0</v>
      </c>
      <c r="Z50" s="210" t="str">
        <f t="shared" ca="1" si="6"/>
        <v xml:space="preserve">        </v>
      </c>
      <c r="AA50" s="185"/>
      <c r="AB50" s="185" t="str">
        <f t="shared" ca="1" si="7"/>
        <v>Командир батареї</v>
      </c>
      <c r="AC50" s="185" t="str">
        <f t="shared" ca="1" si="8"/>
        <v>ст.л-т</v>
      </c>
      <c r="AD50" s="185" t="str">
        <f t="shared" ca="1" si="56"/>
        <v>Гірченко Ф.М.</v>
      </c>
      <c r="AE50" s="185"/>
      <c r="AF50" s="211"/>
      <c r="AG50" s="211"/>
      <c r="AH50" s="211"/>
      <c r="AI50" s="211"/>
      <c r="AJ50" s="211"/>
      <c r="AK50" s="211"/>
      <c r="AL50" s="211"/>
      <c r="AM50" s="211"/>
      <c r="AN50" s="211"/>
      <c r="AO50" s="211"/>
      <c r="AP50" s="623">
        <f t="shared" si="10"/>
        <v>0</v>
      </c>
      <c r="AQ50" s="211">
        <f t="shared" si="57"/>
        <v>0</v>
      </c>
      <c r="AR50" s="211">
        <f t="shared" si="58"/>
        <v>0</v>
      </c>
      <c r="AS50" s="211"/>
      <c r="AT50" s="211">
        <f t="shared" si="11"/>
        <v>0</v>
      </c>
      <c r="AU50" s="358">
        <f t="shared" si="12"/>
        <v>0</v>
      </c>
      <c r="AV50" s="211">
        <f t="shared" si="13"/>
        <v>0</v>
      </c>
      <c r="AW50" s="211">
        <f t="shared" ca="1" si="14"/>
        <v>0</v>
      </c>
      <c r="AX50" s="211">
        <f t="shared" ca="1" si="98"/>
        <v>0</v>
      </c>
      <c r="AY50" s="211">
        <f t="shared" ca="1" si="16"/>
        <v>0</v>
      </c>
      <c r="AZ50" s="212">
        <f ca="1">IF(AND(AW50,AX50=0,AY50=0)=0,0,IF(AW50&gt;0,'На банк Приват'!$J$1,IF(AX50&gt;0,'На Укрсиб'!$J$1,0)))</f>
        <v>0</v>
      </c>
      <c r="BA50" s="191"/>
      <c r="BB50" s="191" t="str">
        <f t="shared" ca="1" si="17"/>
        <v>Командир батареї</v>
      </c>
      <c r="BC50" s="191" t="str">
        <f t="shared" ca="1" si="18"/>
        <v>ст.л-т</v>
      </c>
      <c r="BD50" s="191" t="str">
        <f t="shared" ca="1" si="59"/>
        <v>Гірченко Ф.М.</v>
      </c>
      <c r="BE50" s="191"/>
      <c r="BF50" s="213"/>
      <c r="BG50" s="213"/>
      <c r="BH50" s="213"/>
      <c r="BI50" s="213"/>
      <c r="BJ50" s="213"/>
      <c r="BK50" s="213"/>
      <c r="BL50" s="213"/>
      <c r="BM50" s="213"/>
      <c r="BN50" s="213"/>
      <c r="BO50" s="213"/>
      <c r="BP50" s="623">
        <f t="shared" si="20"/>
        <v>0</v>
      </c>
      <c r="BQ50" s="213">
        <f t="shared" si="60"/>
        <v>0</v>
      </c>
      <c r="BR50" s="213">
        <f t="shared" si="61"/>
        <v>0</v>
      </c>
      <c r="BS50" s="213"/>
      <c r="BT50" s="213">
        <f t="shared" si="21"/>
        <v>0</v>
      </c>
      <c r="BU50" s="362">
        <f t="shared" si="62"/>
        <v>0</v>
      </c>
      <c r="BV50" s="213">
        <f t="shared" si="22"/>
        <v>0</v>
      </c>
      <c r="BW50" s="213">
        <f t="shared" ca="1" si="23"/>
        <v>0</v>
      </c>
      <c r="BX50" s="213">
        <f t="shared" ca="1" si="63"/>
        <v>0</v>
      </c>
      <c r="BY50" s="213">
        <f t="shared" ca="1" si="24"/>
        <v>0</v>
      </c>
      <c r="BZ50" s="214">
        <f ca="1">IF(AND(BW50,BX50=0)=0,0,IF(BW50&gt;0,'На банк Приват'!$P$1,IF(BX50&gt;0,'На Укрсиб'!$P$1,0)))</f>
        <v>0</v>
      </c>
      <c r="CA50" s="198">
        <v>43</v>
      </c>
      <c r="CB50" s="198" t="str">
        <f t="shared" ca="1" si="25"/>
        <v>Командир батареї</v>
      </c>
      <c r="CC50" s="198" t="str">
        <f t="shared" ca="1" si="26"/>
        <v>ст.л-т</v>
      </c>
      <c r="CD50" s="198" t="str">
        <f t="shared" ca="1" si="64"/>
        <v>Гірченко Ф.М.</v>
      </c>
      <c r="CE50" s="198"/>
      <c r="CF50" s="215"/>
      <c r="CG50" s="215"/>
      <c r="CH50" s="215"/>
      <c r="CI50" s="215"/>
      <c r="CJ50" s="215"/>
      <c r="CK50" s="215"/>
      <c r="CL50" s="215"/>
      <c r="CM50" s="215">
        <f t="shared" si="101"/>
        <v>0</v>
      </c>
      <c r="CN50" s="215"/>
      <c r="CO50" s="215"/>
      <c r="CP50" s="215">
        <f t="shared" si="28"/>
        <v>0</v>
      </c>
      <c r="CQ50" s="215">
        <f t="shared" si="65"/>
        <v>0</v>
      </c>
      <c r="CR50" s="215">
        <f t="shared" si="66"/>
        <v>0</v>
      </c>
      <c r="CS50" s="215"/>
      <c r="CT50" s="215">
        <f t="shared" si="29"/>
        <v>0</v>
      </c>
      <c r="CU50" s="369">
        <f t="shared" si="30"/>
        <v>0</v>
      </c>
      <c r="CV50" s="215">
        <f t="shared" si="31"/>
        <v>0</v>
      </c>
      <c r="CW50" s="215">
        <f t="shared" ca="1" si="32"/>
        <v>0</v>
      </c>
      <c r="CX50" s="215">
        <f t="shared" ca="1" si="67"/>
        <v>0</v>
      </c>
      <c r="CY50" s="215">
        <f t="shared" ca="1" si="33"/>
        <v>0</v>
      </c>
      <c r="CZ50" s="216">
        <f ca="1">IF(AND(CW50,CX50=0)=0,0,IF(CW50&gt;0,'На банк Приват'!$V$1,IF(CX50&gt;0,'На Укрсиб'!$V$1,0)))</f>
        <v>0</v>
      </c>
      <c r="DA50" s="204"/>
      <c r="DB50" s="204" t="str">
        <f t="shared" ca="1" si="34"/>
        <v>Командир батареї</v>
      </c>
      <c r="DC50" s="204" t="str">
        <f t="shared" ca="1" si="35"/>
        <v>ст.л-т</v>
      </c>
      <c r="DD50" s="204" t="str">
        <f t="shared" ca="1" si="68"/>
        <v>Гірченко Ф.М.</v>
      </c>
      <c r="DE50" s="204"/>
      <c r="DF50" s="217"/>
      <c r="DG50" s="217"/>
      <c r="DH50" s="217"/>
      <c r="DI50" s="217"/>
      <c r="DJ50" s="217"/>
      <c r="DK50" s="217"/>
      <c r="DL50" s="217"/>
      <c r="DM50" s="217">
        <f t="shared" si="36"/>
        <v>0</v>
      </c>
      <c r="DN50" s="217"/>
      <c r="DO50" s="217"/>
      <c r="DP50" s="763">
        <f t="shared" si="37"/>
        <v>0</v>
      </c>
      <c r="DQ50" s="217">
        <f t="shared" si="69"/>
        <v>0</v>
      </c>
      <c r="DR50" s="217">
        <f t="shared" si="70"/>
        <v>0</v>
      </c>
      <c r="DS50" s="217"/>
      <c r="DT50" s="217">
        <f t="shared" si="38"/>
        <v>0</v>
      </c>
      <c r="DU50" s="366">
        <f t="shared" si="71"/>
        <v>0</v>
      </c>
      <c r="DV50" s="217">
        <f t="shared" si="39"/>
        <v>0</v>
      </c>
      <c r="DW50" s="217">
        <f t="shared" ca="1" si="40"/>
        <v>0</v>
      </c>
      <c r="DX50" s="217">
        <f t="shared" ca="1" si="72"/>
        <v>0</v>
      </c>
      <c r="DY50" s="217">
        <f t="shared" ca="1" si="41"/>
        <v>0</v>
      </c>
      <c r="DZ50" s="218">
        <f ca="1">IF(AND(DW50,DX50=0)=0,0,IF(DW50&gt;0,'На банк Приват'!$AB$1,IF(DX50&gt;0,'На Укрсиб'!$V$1,0)))</f>
        <v>0</v>
      </c>
      <c r="EA50" s="207"/>
      <c r="EB50" s="207" t="str">
        <f t="shared" ca="1" si="42"/>
        <v>Командир батареї</v>
      </c>
      <c r="EC50" s="207" t="str">
        <f t="shared" ca="1" si="43"/>
        <v>ст.л-т</v>
      </c>
      <c r="ED50" s="207" t="str">
        <f t="shared" ca="1" si="73"/>
        <v>Гірченко Ф.М.</v>
      </c>
      <c r="EE50" s="207"/>
      <c r="EF50" s="219"/>
      <c r="EG50" s="219"/>
      <c r="EH50" s="219"/>
      <c r="EI50" s="219"/>
      <c r="EJ50" s="219"/>
      <c r="EK50" s="219"/>
      <c r="EL50" s="219"/>
      <c r="EM50" s="219">
        <f t="shared" si="44"/>
        <v>0</v>
      </c>
      <c r="EN50" s="219"/>
      <c r="EO50" s="219"/>
      <c r="EP50" s="219">
        <f t="shared" si="45"/>
        <v>0</v>
      </c>
      <c r="EQ50" s="219">
        <f t="shared" si="74"/>
        <v>0</v>
      </c>
      <c r="ER50" s="219">
        <f t="shared" si="75"/>
        <v>0</v>
      </c>
      <c r="ES50" s="219"/>
      <c r="ET50" s="219">
        <f t="shared" si="46"/>
        <v>0</v>
      </c>
      <c r="EU50" s="363">
        <f t="shared" si="76"/>
        <v>0</v>
      </c>
      <c r="EV50" s="219">
        <f t="shared" si="47"/>
        <v>0</v>
      </c>
      <c r="EW50" s="219">
        <f t="shared" ca="1" si="48"/>
        <v>0</v>
      </c>
      <c r="EX50" s="219">
        <f t="shared" ca="1" si="77"/>
        <v>0</v>
      </c>
      <c r="EY50" s="219">
        <f t="shared" ca="1" si="49"/>
        <v>0</v>
      </c>
      <c r="EZ50" s="220">
        <f ca="1">IF(AND(EW50,EX50=0)=0,0,IF(EW50&gt;0,'На банк Приват'!$AH$1,IF(EX50&gt;0,'На Укрсиб'!$AH$1,0)))</f>
        <v>0</v>
      </c>
      <c r="FA50" s="28" t="str">
        <f t="shared" ca="1" si="50"/>
        <v>Гірченко Ф.М.</v>
      </c>
      <c r="FB50" s="28" t="str">
        <f t="shared" ca="1" si="51"/>
        <v>Гірченко</v>
      </c>
      <c r="FC50" s="28" t="str">
        <f t="shared" ca="1" si="52"/>
        <v>Федор</v>
      </c>
      <c r="FD50" s="28" t="str">
        <f t="shared" ca="1" si="53"/>
        <v>Миколайович</v>
      </c>
      <c r="FE50" s="28">
        <f t="shared" ca="1" si="54"/>
        <v>43</v>
      </c>
      <c r="FF50">
        <f t="shared" si="55"/>
        <v>0</v>
      </c>
      <c r="FG50" s="531" t="s">
        <v>399</v>
      </c>
    </row>
    <row r="51" spans="1:163">
      <c r="A51" s="113"/>
      <c r="B51" s="113" t="str">
        <f t="shared" ca="1" si="0"/>
        <v>Водій</v>
      </c>
      <c r="C51" s="113">
        <f t="shared" ca="1" si="1"/>
        <v>0</v>
      </c>
      <c r="D51" s="113" t="str">
        <f t="shared" ca="1" si="99"/>
        <v>ВАКАНТ</v>
      </c>
      <c r="E51" s="113">
        <f t="shared" si="3"/>
        <v>0</v>
      </c>
      <c r="F51" s="115"/>
      <c r="G51" s="209">
        <f t="shared" si="102"/>
        <v>0</v>
      </c>
      <c r="H51" s="209">
        <f t="shared" si="103"/>
        <v>0</v>
      </c>
      <c r="I51" s="209">
        <f t="shared" si="104"/>
        <v>0</v>
      </c>
      <c r="J51" s="209">
        <f t="shared" si="82"/>
        <v>0</v>
      </c>
      <c r="K51" s="209">
        <f t="shared" si="83"/>
        <v>0</v>
      </c>
      <c r="L51" s="209">
        <f t="shared" si="84"/>
        <v>0</v>
      </c>
      <c r="M51" s="209">
        <f t="shared" si="85"/>
        <v>0</v>
      </c>
      <c r="N51" s="209">
        <f t="shared" si="86"/>
        <v>0</v>
      </c>
      <c r="O51" s="209">
        <f t="shared" si="105"/>
        <v>0</v>
      </c>
      <c r="P51" s="211">
        <f t="shared" si="87"/>
        <v>0</v>
      </c>
      <c r="Q51" s="209">
        <f t="shared" si="88"/>
        <v>0</v>
      </c>
      <c r="R51" s="209">
        <f t="shared" si="89"/>
        <v>0</v>
      </c>
      <c r="S51" s="209">
        <f t="shared" si="90"/>
        <v>0</v>
      </c>
      <c r="T51" s="209">
        <f t="shared" si="91"/>
        <v>0</v>
      </c>
      <c r="U51" s="209">
        <f t="shared" si="92"/>
        <v>0</v>
      </c>
      <c r="V51" s="209">
        <f t="shared" si="93"/>
        <v>0</v>
      </c>
      <c r="W51" s="209">
        <f t="shared" ca="1" si="94"/>
        <v>0</v>
      </c>
      <c r="X51" s="209">
        <f t="shared" ca="1" si="95"/>
        <v>0</v>
      </c>
      <c r="Y51" s="209">
        <f t="shared" ca="1" si="96"/>
        <v>0</v>
      </c>
      <c r="Z51" s="210" t="str">
        <f t="shared" ca="1" si="6"/>
        <v xml:space="preserve">        </v>
      </c>
      <c r="AA51" s="185"/>
      <c r="AB51" s="185" t="str">
        <f t="shared" ca="1" si="7"/>
        <v>Водій</v>
      </c>
      <c r="AC51" s="185">
        <f t="shared" ca="1" si="8"/>
        <v>0</v>
      </c>
      <c r="AD51" s="185" t="str">
        <f t="shared" ca="1" si="56"/>
        <v>ВАКАНТ</v>
      </c>
      <c r="AE51" s="185"/>
      <c r="AF51" s="211"/>
      <c r="AG51" s="211"/>
      <c r="AH51" s="211"/>
      <c r="AI51" s="211"/>
      <c r="AJ51" s="211"/>
      <c r="AK51" s="211"/>
      <c r="AL51" s="211"/>
      <c r="AM51" s="211">
        <f t="shared" si="100"/>
        <v>0</v>
      </c>
      <c r="AN51" s="211"/>
      <c r="AO51" s="211"/>
      <c r="AP51" s="623">
        <f t="shared" si="10"/>
        <v>0</v>
      </c>
      <c r="AQ51" s="211">
        <f t="shared" si="57"/>
        <v>0</v>
      </c>
      <c r="AR51" s="211">
        <f t="shared" si="58"/>
        <v>0</v>
      </c>
      <c r="AS51" s="211"/>
      <c r="AT51" s="211">
        <f t="shared" si="11"/>
        <v>0</v>
      </c>
      <c r="AU51" s="358">
        <f t="shared" si="12"/>
        <v>0</v>
      </c>
      <c r="AV51" s="211">
        <f t="shared" si="13"/>
        <v>0</v>
      </c>
      <c r="AW51" s="211">
        <f t="shared" ca="1" si="14"/>
        <v>0</v>
      </c>
      <c r="AX51" s="211">
        <f t="shared" ca="1" si="98"/>
        <v>0</v>
      </c>
      <c r="AY51" s="211">
        <f t="shared" ca="1" si="16"/>
        <v>0</v>
      </c>
      <c r="AZ51" s="212">
        <f ca="1">IF(AND(AW51,AX51=0,AY51=0)=0,0,IF(AW51&gt;0,'На банк Приват'!$J$1,IF(AX51&gt;0,'На Укрсиб'!$J$1,0)))</f>
        <v>0</v>
      </c>
      <c r="BA51" s="191"/>
      <c r="BB51" s="191" t="str">
        <f t="shared" ca="1" si="17"/>
        <v>Водій</v>
      </c>
      <c r="BC51" s="191">
        <f t="shared" ca="1" si="18"/>
        <v>0</v>
      </c>
      <c r="BD51" s="191" t="str">
        <f t="shared" ca="1" si="59"/>
        <v>ВАКАНТ</v>
      </c>
      <c r="BE51" s="191"/>
      <c r="BF51" s="213"/>
      <c r="BG51" s="213"/>
      <c r="BH51" s="213"/>
      <c r="BI51" s="213"/>
      <c r="BJ51" s="213"/>
      <c r="BK51" s="213"/>
      <c r="BL51" s="213"/>
      <c r="BM51" s="213">
        <f t="shared" si="19"/>
        <v>0</v>
      </c>
      <c r="BN51" s="213"/>
      <c r="BO51" s="213"/>
      <c r="BP51" s="623">
        <f t="shared" si="20"/>
        <v>0</v>
      </c>
      <c r="BQ51" s="213">
        <f t="shared" si="60"/>
        <v>0</v>
      </c>
      <c r="BR51" s="213">
        <f t="shared" si="61"/>
        <v>0</v>
      </c>
      <c r="BS51" s="213"/>
      <c r="BT51" s="213">
        <f t="shared" si="21"/>
        <v>0</v>
      </c>
      <c r="BU51" s="362">
        <f t="shared" si="62"/>
        <v>0</v>
      </c>
      <c r="BV51" s="213">
        <f t="shared" si="22"/>
        <v>0</v>
      </c>
      <c r="BW51" s="213">
        <f t="shared" ca="1" si="23"/>
        <v>0</v>
      </c>
      <c r="BX51" s="213">
        <f t="shared" ca="1" si="63"/>
        <v>0</v>
      </c>
      <c r="BY51" s="213">
        <f t="shared" ca="1" si="24"/>
        <v>0</v>
      </c>
      <c r="BZ51" s="214">
        <f ca="1">IF(AND(BW51,BX51=0)=0,0,IF(BW51&gt;0,'На банк Приват'!$P$1,IF(BX51&gt;0,'На Укрсиб'!$P$1,0)))</f>
        <v>0</v>
      </c>
      <c r="CA51" s="198">
        <v>44</v>
      </c>
      <c r="CB51" s="198" t="str">
        <f t="shared" ca="1" si="25"/>
        <v>Водій</v>
      </c>
      <c r="CC51" s="198">
        <f t="shared" ca="1" si="26"/>
        <v>0</v>
      </c>
      <c r="CD51" s="198" t="str">
        <f t="shared" ca="1" si="64"/>
        <v>ВАКАНТ</v>
      </c>
      <c r="CE51" s="198"/>
      <c r="CF51" s="215"/>
      <c r="CG51" s="215"/>
      <c r="CH51" s="215"/>
      <c r="CI51" s="215"/>
      <c r="CJ51" s="215"/>
      <c r="CK51" s="215"/>
      <c r="CL51" s="215"/>
      <c r="CM51" s="215">
        <f t="shared" si="101"/>
        <v>0</v>
      </c>
      <c r="CN51" s="215"/>
      <c r="CO51" s="215"/>
      <c r="CP51" s="215">
        <f t="shared" si="28"/>
        <v>0</v>
      </c>
      <c r="CQ51" s="215">
        <f t="shared" si="65"/>
        <v>0</v>
      </c>
      <c r="CR51" s="215">
        <f t="shared" si="66"/>
        <v>0</v>
      </c>
      <c r="CS51" s="215"/>
      <c r="CT51" s="215">
        <f t="shared" si="29"/>
        <v>0</v>
      </c>
      <c r="CU51" s="369">
        <f t="shared" si="30"/>
        <v>0</v>
      </c>
      <c r="CV51" s="215">
        <f t="shared" si="31"/>
        <v>0</v>
      </c>
      <c r="CW51" s="215">
        <f t="shared" ca="1" si="32"/>
        <v>0</v>
      </c>
      <c r="CX51" s="215">
        <f t="shared" ca="1" si="67"/>
        <v>0</v>
      </c>
      <c r="CY51" s="215">
        <f t="shared" ca="1" si="33"/>
        <v>0</v>
      </c>
      <c r="CZ51" s="216">
        <f ca="1">IF(AND(CW51,CX51=0)=0,0,IF(CW51&gt;0,'На банк Приват'!$V$1,IF(CX51&gt;0,'На Укрсиб'!$V$1,0)))</f>
        <v>0</v>
      </c>
      <c r="DA51" s="204"/>
      <c r="DB51" s="204" t="str">
        <f t="shared" ca="1" si="34"/>
        <v>Водій</v>
      </c>
      <c r="DC51" s="204">
        <f t="shared" ca="1" si="35"/>
        <v>0</v>
      </c>
      <c r="DD51" s="204" t="str">
        <f t="shared" ca="1" si="68"/>
        <v>ВАКАНТ</v>
      </c>
      <c r="DE51" s="204"/>
      <c r="DF51" s="217"/>
      <c r="DG51" s="217"/>
      <c r="DH51" s="217"/>
      <c r="DI51" s="217"/>
      <c r="DJ51" s="217"/>
      <c r="DK51" s="217"/>
      <c r="DL51" s="217"/>
      <c r="DM51" s="217">
        <f t="shared" si="36"/>
        <v>0</v>
      </c>
      <c r="DN51" s="217"/>
      <c r="DO51" s="217"/>
      <c r="DP51" s="763">
        <f t="shared" si="37"/>
        <v>0</v>
      </c>
      <c r="DQ51" s="217">
        <f t="shared" si="69"/>
        <v>0</v>
      </c>
      <c r="DR51" s="217">
        <f t="shared" si="70"/>
        <v>0</v>
      </c>
      <c r="DS51" s="217"/>
      <c r="DT51" s="217">
        <f t="shared" si="38"/>
        <v>0</v>
      </c>
      <c r="DU51" s="366">
        <f t="shared" si="71"/>
        <v>0</v>
      </c>
      <c r="DV51" s="217">
        <f t="shared" si="39"/>
        <v>0</v>
      </c>
      <c r="DW51" s="217">
        <f t="shared" ca="1" si="40"/>
        <v>0</v>
      </c>
      <c r="DX51" s="217">
        <f t="shared" ca="1" si="72"/>
        <v>0</v>
      </c>
      <c r="DY51" s="217">
        <f t="shared" ca="1" si="41"/>
        <v>0</v>
      </c>
      <c r="DZ51" s="218">
        <f ca="1">IF(AND(DW51,DX51=0)=0,0,IF(DW51&gt;0,'На банк Приват'!$AB$1,IF(DX51&gt;0,'На Укрсиб'!$V$1,0)))</f>
        <v>0</v>
      </c>
      <c r="EA51" s="207"/>
      <c r="EB51" s="207" t="str">
        <f t="shared" ca="1" si="42"/>
        <v>Водій</v>
      </c>
      <c r="EC51" s="207">
        <f t="shared" ca="1" si="43"/>
        <v>0</v>
      </c>
      <c r="ED51" s="207" t="str">
        <f t="shared" ca="1" si="73"/>
        <v>ВАКАНТ</v>
      </c>
      <c r="EE51" s="207"/>
      <c r="EF51" s="219"/>
      <c r="EG51" s="219"/>
      <c r="EH51" s="219"/>
      <c r="EI51" s="219"/>
      <c r="EJ51" s="219"/>
      <c r="EK51" s="219"/>
      <c r="EL51" s="219"/>
      <c r="EM51" s="219">
        <f t="shared" si="44"/>
        <v>0</v>
      </c>
      <c r="EN51" s="219"/>
      <c r="EO51" s="219"/>
      <c r="EP51" s="219">
        <f t="shared" si="45"/>
        <v>0</v>
      </c>
      <c r="EQ51" s="219">
        <f t="shared" si="74"/>
        <v>0</v>
      </c>
      <c r="ER51" s="219">
        <f t="shared" si="75"/>
        <v>0</v>
      </c>
      <c r="ES51" s="219"/>
      <c r="ET51" s="219">
        <f t="shared" si="46"/>
        <v>0</v>
      </c>
      <c r="EU51" s="363">
        <f t="shared" si="76"/>
        <v>0</v>
      </c>
      <c r="EV51" s="219">
        <f t="shared" si="47"/>
        <v>0</v>
      </c>
      <c r="EW51" s="219">
        <f t="shared" ca="1" si="48"/>
        <v>0</v>
      </c>
      <c r="EX51" s="219">
        <f t="shared" ca="1" si="77"/>
        <v>0</v>
      </c>
      <c r="EY51" s="219">
        <f t="shared" ca="1" si="49"/>
        <v>0</v>
      </c>
      <c r="EZ51" s="220">
        <f ca="1">IF(AND(EW51,EX51=0)=0,0,IF(EW51&gt;0,'На банк Приват'!$AH$1,IF(EX51&gt;0,'На Укрсиб'!$AH$1,0)))</f>
        <v>0</v>
      </c>
      <c r="FA51" s="28" t="str">
        <f t="shared" ca="1" si="50"/>
        <v>ВАКАНТ</v>
      </c>
      <c r="FB51" s="28">
        <f t="shared" ca="1" si="51"/>
        <v>0</v>
      </c>
      <c r="FC51" s="28">
        <f t="shared" ca="1" si="52"/>
        <v>0</v>
      </c>
      <c r="FD51" s="28">
        <f t="shared" ca="1" si="53"/>
        <v>0</v>
      </c>
      <c r="FE51" s="28">
        <f t="shared" ca="1" si="54"/>
        <v>44</v>
      </c>
      <c r="FF51">
        <f t="shared" si="55"/>
        <v>0</v>
      </c>
      <c r="FG51" s="531" t="s">
        <v>312</v>
      </c>
    </row>
    <row r="52" spans="1:163">
      <c r="A52" s="113"/>
      <c r="B52" s="113">
        <f t="shared" ca="1" si="0"/>
        <v>0</v>
      </c>
      <c r="C52" s="113">
        <f t="shared" ca="1" si="1"/>
        <v>0</v>
      </c>
      <c r="D52" s="113" t="str">
        <f t="shared" ca="1" si="99"/>
        <v xml:space="preserve"> </v>
      </c>
      <c r="E52" s="113">
        <f t="shared" si="3"/>
        <v>0</v>
      </c>
      <c r="F52" s="115"/>
      <c r="G52" s="209">
        <f t="shared" si="102"/>
        <v>0</v>
      </c>
      <c r="H52" s="209">
        <f t="shared" si="103"/>
        <v>0</v>
      </c>
      <c r="I52" s="209">
        <f t="shared" si="104"/>
        <v>0</v>
      </c>
      <c r="J52" s="209">
        <f t="shared" si="82"/>
        <v>0</v>
      </c>
      <c r="K52" s="209">
        <f t="shared" si="83"/>
        <v>0</v>
      </c>
      <c r="L52" s="209">
        <f t="shared" si="84"/>
        <v>0</v>
      </c>
      <c r="M52" s="209">
        <f t="shared" si="85"/>
        <v>0</v>
      </c>
      <c r="N52" s="209">
        <f t="shared" si="86"/>
        <v>0</v>
      </c>
      <c r="O52" s="209">
        <f t="shared" si="105"/>
        <v>0</v>
      </c>
      <c r="P52" s="211">
        <f t="shared" si="87"/>
        <v>0</v>
      </c>
      <c r="Q52" s="209">
        <f t="shared" si="88"/>
        <v>0</v>
      </c>
      <c r="R52" s="209">
        <f t="shared" si="89"/>
        <v>0</v>
      </c>
      <c r="S52" s="209">
        <f t="shared" si="90"/>
        <v>0</v>
      </c>
      <c r="T52" s="209">
        <f t="shared" si="91"/>
        <v>0</v>
      </c>
      <c r="U52" s="209">
        <f t="shared" si="92"/>
        <v>0</v>
      </c>
      <c r="V52" s="209">
        <f t="shared" si="93"/>
        <v>0</v>
      </c>
      <c r="W52" s="209">
        <f t="shared" ca="1" si="94"/>
        <v>0</v>
      </c>
      <c r="X52" s="209">
        <f t="shared" ca="1" si="95"/>
        <v>0</v>
      </c>
      <c r="Y52" s="209">
        <f t="shared" ca="1" si="96"/>
        <v>0</v>
      </c>
      <c r="Z52" s="210" t="str">
        <f t="shared" ca="1" si="6"/>
        <v xml:space="preserve">        </v>
      </c>
      <c r="AA52" s="185"/>
      <c r="AB52" s="185">
        <f t="shared" ca="1" si="7"/>
        <v>0</v>
      </c>
      <c r="AC52" s="185">
        <f t="shared" ca="1" si="8"/>
        <v>0</v>
      </c>
      <c r="AD52" s="185" t="str">
        <f t="shared" ca="1" si="56"/>
        <v xml:space="preserve"> </v>
      </c>
      <c r="AE52" s="185"/>
      <c r="AF52" s="211"/>
      <c r="AG52" s="211"/>
      <c r="AH52" s="211"/>
      <c r="AI52" s="211"/>
      <c r="AJ52" s="211"/>
      <c r="AK52" s="211"/>
      <c r="AL52" s="211"/>
      <c r="AM52" s="211">
        <f t="shared" si="100"/>
        <v>0</v>
      </c>
      <c r="AN52" s="211"/>
      <c r="AO52" s="211"/>
      <c r="AP52" s="623">
        <f t="shared" si="10"/>
        <v>0</v>
      </c>
      <c r="AQ52" s="211">
        <f t="shared" si="57"/>
        <v>0</v>
      </c>
      <c r="AR52" s="211">
        <f t="shared" si="58"/>
        <v>0</v>
      </c>
      <c r="AS52" s="211"/>
      <c r="AT52" s="211">
        <f t="shared" si="11"/>
        <v>0</v>
      </c>
      <c r="AU52" s="358">
        <f t="shared" si="12"/>
        <v>0</v>
      </c>
      <c r="AV52" s="211">
        <f t="shared" si="13"/>
        <v>0</v>
      </c>
      <c r="AW52" s="211">
        <f t="shared" ca="1" si="14"/>
        <v>0</v>
      </c>
      <c r="AX52" s="211">
        <f t="shared" ca="1" si="98"/>
        <v>0</v>
      </c>
      <c r="AY52" s="211">
        <f t="shared" ca="1" si="16"/>
        <v>0</v>
      </c>
      <c r="AZ52" s="212">
        <f ca="1">IF(AND(AW52,AX52=0,AY52=0)=0,0,IF(AW52&gt;0,'На банк Приват'!$J$1,IF(AX52&gt;0,'На Укрсиб'!$J$1,0)))</f>
        <v>0</v>
      </c>
      <c r="BA52" s="191"/>
      <c r="BB52" s="191">
        <f t="shared" ca="1" si="17"/>
        <v>0</v>
      </c>
      <c r="BC52" s="191">
        <f t="shared" ca="1" si="18"/>
        <v>0</v>
      </c>
      <c r="BD52" s="191" t="str">
        <f t="shared" ca="1" si="59"/>
        <v xml:space="preserve"> </v>
      </c>
      <c r="BE52" s="191"/>
      <c r="BF52" s="213"/>
      <c r="BG52" s="213"/>
      <c r="BH52" s="213"/>
      <c r="BI52" s="213"/>
      <c r="BJ52" s="213"/>
      <c r="BK52" s="213"/>
      <c r="BL52" s="213"/>
      <c r="BM52" s="213">
        <f t="shared" si="19"/>
        <v>0</v>
      </c>
      <c r="BN52" s="213"/>
      <c r="BO52" s="213"/>
      <c r="BP52" s="623">
        <f t="shared" si="20"/>
        <v>0</v>
      </c>
      <c r="BQ52" s="213">
        <f t="shared" si="60"/>
        <v>0</v>
      </c>
      <c r="BR52" s="213">
        <f t="shared" si="61"/>
        <v>0</v>
      </c>
      <c r="BS52" s="213"/>
      <c r="BT52" s="213">
        <f t="shared" si="21"/>
        <v>0</v>
      </c>
      <c r="BU52" s="362">
        <f t="shared" si="62"/>
        <v>0</v>
      </c>
      <c r="BV52" s="213">
        <f t="shared" si="22"/>
        <v>0</v>
      </c>
      <c r="BW52" s="213">
        <f t="shared" ca="1" si="23"/>
        <v>0</v>
      </c>
      <c r="BX52" s="213">
        <f t="shared" ca="1" si="63"/>
        <v>0</v>
      </c>
      <c r="BY52" s="213">
        <f t="shared" ca="1" si="24"/>
        <v>0</v>
      </c>
      <c r="BZ52" s="214">
        <f ca="1">IF(AND(BW52,BX52=0)=0,0,IF(BW52&gt;0,'На банк Приват'!$P$1,IF(BX52&gt;0,'На Укрсиб'!$P$1,0)))</f>
        <v>0</v>
      </c>
      <c r="CA52" s="198">
        <v>45</v>
      </c>
      <c r="CB52" s="198">
        <f t="shared" ca="1" si="25"/>
        <v>0</v>
      </c>
      <c r="CC52" s="198">
        <f t="shared" ca="1" si="26"/>
        <v>0</v>
      </c>
      <c r="CD52" s="198" t="str">
        <f t="shared" ca="1" si="64"/>
        <v xml:space="preserve"> </v>
      </c>
      <c r="CE52" s="198"/>
      <c r="CF52" s="215"/>
      <c r="CG52" s="215"/>
      <c r="CH52" s="215"/>
      <c r="CI52" s="215"/>
      <c r="CJ52" s="215"/>
      <c r="CK52" s="215"/>
      <c r="CL52" s="215"/>
      <c r="CM52" s="215">
        <f t="shared" si="101"/>
        <v>0</v>
      </c>
      <c r="CN52" s="215"/>
      <c r="CO52" s="215"/>
      <c r="CP52" s="215">
        <f t="shared" si="28"/>
        <v>0</v>
      </c>
      <c r="CQ52" s="215">
        <f t="shared" si="65"/>
        <v>0</v>
      </c>
      <c r="CR52" s="215">
        <f t="shared" si="66"/>
        <v>0</v>
      </c>
      <c r="CS52" s="215"/>
      <c r="CT52" s="215">
        <f t="shared" si="29"/>
        <v>0</v>
      </c>
      <c r="CU52" s="369">
        <f t="shared" si="30"/>
        <v>0</v>
      </c>
      <c r="CV52" s="215">
        <f t="shared" si="31"/>
        <v>0</v>
      </c>
      <c r="CW52" s="215">
        <f t="shared" ca="1" si="32"/>
        <v>0</v>
      </c>
      <c r="CX52" s="215">
        <f t="shared" ca="1" si="67"/>
        <v>0</v>
      </c>
      <c r="CY52" s="215">
        <f t="shared" ca="1" si="33"/>
        <v>0</v>
      </c>
      <c r="CZ52" s="216">
        <f ca="1">IF(AND(CW52,CX52=0)=0,0,IF(CW52&gt;0,'На банк Приват'!$V$1,IF(CX52&gt;0,'На Укрсиб'!$V$1,0)))</f>
        <v>0</v>
      </c>
      <c r="DA52" s="204"/>
      <c r="DB52" s="204">
        <f t="shared" ca="1" si="34"/>
        <v>0</v>
      </c>
      <c r="DC52" s="204">
        <f t="shared" ca="1" si="35"/>
        <v>0</v>
      </c>
      <c r="DD52" s="204" t="str">
        <f t="shared" ca="1" si="68"/>
        <v xml:space="preserve"> </v>
      </c>
      <c r="DE52" s="204"/>
      <c r="DF52" s="217"/>
      <c r="DG52" s="217"/>
      <c r="DH52" s="217"/>
      <c r="DI52" s="217"/>
      <c r="DJ52" s="217"/>
      <c r="DK52" s="217"/>
      <c r="DL52" s="217"/>
      <c r="DM52" s="217">
        <f t="shared" si="36"/>
        <v>0</v>
      </c>
      <c r="DN52" s="217"/>
      <c r="DO52" s="217"/>
      <c r="DP52" s="763">
        <f t="shared" si="37"/>
        <v>0</v>
      </c>
      <c r="DQ52" s="217">
        <f t="shared" si="69"/>
        <v>0</v>
      </c>
      <c r="DR52" s="217">
        <f t="shared" si="70"/>
        <v>0</v>
      </c>
      <c r="DS52" s="217"/>
      <c r="DT52" s="217">
        <f t="shared" si="38"/>
        <v>0</v>
      </c>
      <c r="DU52" s="366">
        <f t="shared" si="71"/>
        <v>0</v>
      </c>
      <c r="DV52" s="217">
        <f t="shared" si="39"/>
        <v>0</v>
      </c>
      <c r="DW52" s="217">
        <f t="shared" ca="1" si="40"/>
        <v>0</v>
      </c>
      <c r="DX52" s="217">
        <f t="shared" ca="1" si="72"/>
        <v>0</v>
      </c>
      <c r="DY52" s="217">
        <f t="shared" ca="1" si="41"/>
        <v>0</v>
      </c>
      <c r="DZ52" s="218">
        <f ca="1">IF(AND(DW52,DX52=0)=0,0,IF(DW52&gt;0,'На банк Приват'!$AB$1,IF(DX52&gt;0,'На Укрсиб'!$V$1,0)))</f>
        <v>0</v>
      </c>
      <c r="EA52" s="207"/>
      <c r="EB52" s="207">
        <f t="shared" ca="1" si="42"/>
        <v>0</v>
      </c>
      <c r="EC52" s="207">
        <f t="shared" ca="1" si="43"/>
        <v>0</v>
      </c>
      <c r="ED52" s="207" t="str">
        <f t="shared" ca="1" si="73"/>
        <v xml:space="preserve"> </v>
      </c>
      <c r="EE52" s="207"/>
      <c r="EF52" s="219"/>
      <c r="EG52" s="219"/>
      <c r="EH52" s="219"/>
      <c r="EI52" s="219"/>
      <c r="EJ52" s="219"/>
      <c r="EK52" s="219"/>
      <c r="EL52" s="219"/>
      <c r="EM52" s="219">
        <f t="shared" si="44"/>
        <v>0</v>
      </c>
      <c r="EN52" s="219"/>
      <c r="EO52" s="219"/>
      <c r="EP52" s="219">
        <f t="shared" si="45"/>
        <v>0</v>
      </c>
      <c r="EQ52" s="219">
        <f t="shared" si="74"/>
        <v>0</v>
      </c>
      <c r="ER52" s="219">
        <f t="shared" si="75"/>
        <v>0</v>
      </c>
      <c r="ES52" s="219"/>
      <c r="ET52" s="219">
        <f t="shared" si="46"/>
        <v>0</v>
      </c>
      <c r="EU52" s="363">
        <f t="shared" si="76"/>
        <v>0</v>
      </c>
      <c r="EV52" s="219">
        <f t="shared" si="47"/>
        <v>0</v>
      </c>
      <c r="EW52" s="219">
        <f t="shared" ca="1" si="48"/>
        <v>0</v>
      </c>
      <c r="EX52" s="219">
        <f t="shared" ca="1" si="77"/>
        <v>0</v>
      </c>
      <c r="EY52" s="219">
        <f t="shared" ca="1" si="49"/>
        <v>0</v>
      </c>
      <c r="EZ52" s="220">
        <f ca="1">IF(AND(EW52,EX52=0)=0,0,IF(EW52&gt;0,'На банк Приват'!$AH$1,IF(EX52&gt;0,'На Укрсиб'!$AH$1,0)))</f>
        <v>0</v>
      </c>
      <c r="FA52" s="28" t="str">
        <f t="shared" ca="1" si="50"/>
        <v xml:space="preserve"> </v>
      </c>
      <c r="FB52" s="28">
        <f t="shared" ca="1" si="51"/>
        <v>0</v>
      </c>
      <c r="FC52" s="28">
        <f t="shared" ca="1" si="52"/>
        <v>0</v>
      </c>
      <c r="FD52" s="28">
        <f t="shared" ca="1" si="53"/>
        <v>0</v>
      </c>
      <c r="FE52" s="28">
        <f t="shared" ca="1" si="54"/>
        <v>45</v>
      </c>
      <c r="FF52">
        <f t="shared" si="55"/>
        <v>0</v>
      </c>
      <c r="FG52" s="532" t="s">
        <v>44</v>
      </c>
    </row>
    <row r="53" spans="1:163">
      <c r="A53" s="113"/>
      <c r="B53" s="113" t="str">
        <f t="shared" ca="1" si="0"/>
        <v xml:space="preserve">Заступник командира батареї -начальник командного пункту </v>
      </c>
      <c r="C53" s="113" t="str">
        <f t="shared" ca="1" si="1"/>
        <v>л-т</v>
      </c>
      <c r="D53" s="113" t="str">
        <f t="shared" ca="1" si="99"/>
        <v>Босенко В.С.</v>
      </c>
      <c r="E53" s="113">
        <f t="shared" si="3"/>
        <v>0</v>
      </c>
      <c r="F53" s="115"/>
      <c r="G53" s="209">
        <f t="shared" si="102"/>
        <v>0</v>
      </c>
      <c r="H53" s="209">
        <f t="shared" si="103"/>
        <v>0</v>
      </c>
      <c r="I53" s="209">
        <f t="shared" si="104"/>
        <v>0</v>
      </c>
      <c r="J53" s="209">
        <f t="shared" si="82"/>
        <v>0</v>
      </c>
      <c r="K53" s="209">
        <f t="shared" si="83"/>
        <v>0</v>
      </c>
      <c r="L53" s="209">
        <f t="shared" si="84"/>
        <v>0</v>
      </c>
      <c r="M53" s="209">
        <f t="shared" si="85"/>
        <v>0</v>
      </c>
      <c r="N53" s="209">
        <f t="shared" si="86"/>
        <v>0</v>
      </c>
      <c r="O53" s="209">
        <f t="shared" si="105"/>
        <v>0</v>
      </c>
      <c r="P53" s="211">
        <f t="shared" si="87"/>
        <v>0</v>
      </c>
      <c r="Q53" s="209">
        <f t="shared" si="88"/>
        <v>0</v>
      </c>
      <c r="R53" s="209">
        <f t="shared" si="89"/>
        <v>0</v>
      </c>
      <c r="S53" s="209">
        <f t="shared" si="90"/>
        <v>0</v>
      </c>
      <c r="T53" s="209">
        <f t="shared" si="91"/>
        <v>0</v>
      </c>
      <c r="U53" s="209">
        <f t="shared" si="92"/>
        <v>0</v>
      </c>
      <c r="V53" s="209">
        <f t="shared" si="93"/>
        <v>0</v>
      </c>
      <c r="W53" s="209">
        <f t="shared" ca="1" si="94"/>
        <v>0</v>
      </c>
      <c r="X53" s="209">
        <f t="shared" ca="1" si="95"/>
        <v>0</v>
      </c>
      <c r="Y53" s="209">
        <f t="shared" ca="1" si="96"/>
        <v>0</v>
      </c>
      <c r="Z53" s="210" t="str">
        <f t="shared" ca="1" si="6"/>
        <v xml:space="preserve">        </v>
      </c>
      <c r="AA53" s="185"/>
      <c r="AB53" s="185" t="str">
        <f t="shared" ca="1" si="7"/>
        <v xml:space="preserve">Заступник командира батареї -начальник командного пункту </v>
      </c>
      <c r="AC53" s="185" t="str">
        <f t="shared" ca="1" si="8"/>
        <v>л-т</v>
      </c>
      <c r="AD53" s="185" t="str">
        <f t="shared" ca="1" si="56"/>
        <v>Босенко В.С.</v>
      </c>
      <c r="AE53" s="185"/>
      <c r="AF53" s="211"/>
      <c r="AG53" s="211"/>
      <c r="AH53" s="211"/>
      <c r="AI53" s="211"/>
      <c r="AJ53" s="211"/>
      <c r="AK53" s="211"/>
      <c r="AL53" s="211"/>
      <c r="AM53" s="211">
        <f t="shared" si="100"/>
        <v>0</v>
      </c>
      <c r="AN53" s="211"/>
      <c r="AO53" s="211"/>
      <c r="AP53" s="623">
        <f t="shared" si="10"/>
        <v>0</v>
      </c>
      <c r="AQ53" s="211">
        <f t="shared" si="57"/>
        <v>0</v>
      </c>
      <c r="AR53" s="211">
        <f t="shared" si="58"/>
        <v>0</v>
      </c>
      <c r="AS53" s="211"/>
      <c r="AT53" s="211">
        <f t="shared" si="11"/>
        <v>0</v>
      </c>
      <c r="AU53" s="358">
        <f t="shared" si="12"/>
        <v>0</v>
      </c>
      <c r="AV53" s="211">
        <f t="shared" si="13"/>
        <v>0</v>
      </c>
      <c r="AW53" s="211">
        <f t="shared" ca="1" si="14"/>
        <v>0</v>
      </c>
      <c r="AX53" s="211">
        <f t="shared" ca="1" si="98"/>
        <v>0</v>
      </c>
      <c r="AY53" s="211">
        <f t="shared" ca="1" si="16"/>
        <v>0</v>
      </c>
      <c r="AZ53" s="212">
        <f ca="1">IF(AND(AW53,AX53=0,AY53=0)=0,0,IF(AW53&gt;0,'На банк Приват'!$J$1,IF(AX53&gt;0,'На Укрсиб'!$J$1,0)))</f>
        <v>0</v>
      </c>
      <c r="BA53" s="191"/>
      <c r="BB53" s="191" t="str">
        <f t="shared" ca="1" si="17"/>
        <v xml:space="preserve">Заступник командира батареї -начальник командного пункту </v>
      </c>
      <c r="BC53" s="191" t="str">
        <f t="shared" ca="1" si="18"/>
        <v>л-т</v>
      </c>
      <c r="BD53" s="191" t="str">
        <f t="shared" ca="1" si="59"/>
        <v>Босенко В.С.</v>
      </c>
      <c r="BE53" s="191"/>
      <c r="BF53" s="213"/>
      <c r="BG53" s="213"/>
      <c r="BH53" s="213"/>
      <c r="BI53" s="213"/>
      <c r="BJ53" s="213"/>
      <c r="BK53" s="213"/>
      <c r="BL53" s="213"/>
      <c r="BM53" s="213">
        <f t="shared" si="19"/>
        <v>0</v>
      </c>
      <c r="BN53" s="213"/>
      <c r="BO53" s="213"/>
      <c r="BP53" s="623">
        <f t="shared" si="20"/>
        <v>0</v>
      </c>
      <c r="BQ53" s="213">
        <f t="shared" si="60"/>
        <v>0</v>
      </c>
      <c r="BR53" s="213">
        <f t="shared" si="61"/>
        <v>0</v>
      </c>
      <c r="BS53" s="213"/>
      <c r="BT53" s="213">
        <f t="shared" si="21"/>
        <v>0</v>
      </c>
      <c r="BU53" s="362">
        <f t="shared" si="62"/>
        <v>0</v>
      </c>
      <c r="BV53" s="213">
        <f t="shared" si="22"/>
        <v>0</v>
      </c>
      <c r="BW53" s="213">
        <f t="shared" ca="1" si="23"/>
        <v>0</v>
      </c>
      <c r="BX53" s="213">
        <f t="shared" ca="1" si="63"/>
        <v>0</v>
      </c>
      <c r="BY53" s="213">
        <f t="shared" ca="1" si="24"/>
        <v>0</v>
      </c>
      <c r="BZ53" s="214">
        <f ca="1">IF(AND(BW53,BX53=0)=0,0,IF(BW53&gt;0,'На банк Приват'!$P$1,IF(BX53&gt;0,'На Укрсиб'!$P$1,0)))</f>
        <v>0</v>
      </c>
      <c r="CA53" s="198">
        <v>46</v>
      </c>
      <c r="CB53" s="198" t="str">
        <f t="shared" ca="1" si="25"/>
        <v xml:space="preserve">Заступник командира батареї -начальник командного пункту </v>
      </c>
      <c r="CC53" s="198" t="str">
        <f t="shared" ca="1" si="26"/>
        <v>л-т</v>
      </c>
      <c r="CD53" s="198" t="str">
        <f t="shared" ca="1" si="64"/>
        <v>Босенко В.С.</v>
      </c>
      <c r="CE53" s="198"/>
      <c r="CF53" s="215"/>
      <c r="CG53" s="215"/>
      <c r="CH53" s="215"/>
      <c r="CI53" s="215"/>
      <c r="CJ53" s="215"/>
      <c r="CK53" s="215"/>
      <c r="CL53" s="215"/>
      <c r="CM53" s="215">
        <f t="shared" si="101"/>
        <v>0</v>
      </c>
      <c r="CN53" s="215"/>
      <c r="CO53" s="215"/>
      <c r="CP53" s="215">
        <f t="shared" si="28"/>
        <v>0</v>
      </c>
      <c r="CQ53" s="215">
        <f t="shared" si="65"/>
        <v>0</v>
      </c>
      <c r="CR53" s="215">
        <f t="shared" si="66"/>
        <v>0</v>
      </c>
      <c r="CS53" s="215"/>
      <c r="CT53" s="215">
        <f t="shared" si="29"/>
        <v>0</v>
      </c>
      <c r="CU53" s="369">
        <f t="shared" si="30"/>
        <v>0</v>
      </c>
      <c r="CV53" s="215">
        <f t="shared" si="31"/>
        <v>0</v>
      </c>
      <c r="CW53" s="215">
        <f t="shared" ca="1" si="32"/>
        <v>0</v>
      </c>
      <c r="CX53" s="215">
        <f t="shared" ca="1" si="67"/>
        <v>0</v>
      </c>
      <c r="CY53" s="215">
        <f t="shared" ca="1" si="33"/>
        <v>0</v>
      </c>
      <c r="CZ53" s="216">
        <f ca="1">IF(AND(CW53,CX53=0)=0,0,IF(CW53&gt;0,'На банк Приват'!$V$1,IF(CX53&gt;0,'На Укрсиб'!$V$1,0)))</f>
        <v>0</v>
      </c>
      <c r="DA53" s="204"/>
      <c r="DB53" s="204" t="str">
        <f t="shared" ca="1" si="34"/>
        <v xml:space="preserve">Заступник командира батареї -начальник командного пункту </v>
      </c>
      <c r="DC53" s="204" t="str">
        <f t="shared" ca="1" si="35"/>
        <v>л-т</v>
      </c>
      <c r="DD53" s="204" t="str">
        <f t="shared" ca="1" si="68"/>
        <v>Босенко В.С.</v>
      </c>
      <c r="DE53" s="204"/>
      <c r="DF53" s="217"/>
      <c r="DG53" s="217"/>
      <c r="DH53" s="217"/>
      <c r="DI53" s="217"/>
      <c r="DJ53" s="217"/>
      <c r="DK53" s="217"/>
      <c r="DL53" s="217"/>
      <c r="DM53" s="217">
        <f t="shared" si="36"/>
        <v>0</v>
      </c>
      <c r="DN53" s="217"/>
      <c r="DO53" s="217"/>
      <c r="DP53" s="763">
        <f t="shared" si="37"/>
        <v>0</v>
      </c>
      <c r="DQ53" s="217">
        <f t="shared" si="69"/>
        <v>0</v>
      </c>
      <c r="DR53" s="217">
        <f t="shared" si="70"/>
        <v>0</v>
      </c>
      <c r="DS53" s="217"/>
      <c r="DT53" s="217">
        <f t="shared" si="38"/>
        <v>0</v>
      </c>
      <c r="DU53" s="366">
        <f t="shared" si="71"/>
        <v>0</v>
      </c>
      <c r="DV53" s="217">
        <f t="shared" si="39"/>
        <v>0</v>
      </c>
      <c r="DW53" s="217">
        <f t="shared" ca="1" si="40"/>
        <v>0</v>
      </c>
      <c r="DX53" s="217">
        <f t="shared" ca="1" si="72"/>
        <v>0</v>
      </c>
      <c r="DY53" s="217">
        <f t="shared" ca="1" si="41"/>
        <v>0</v>
      </c>
      <c r="DZ53" s="218">
        <f ca="1">IF(AND(DW53,DX53=0)=0,0,IF(DW53&gt;0,'На банк Приват'!$AB$1,IF(DX53&gt;0,'На Укрсиб'!$V$1,0)))</f>
        <v>0</v>
      </c>
      <c r="EA53" s="207"/>
      <c r="EB53" s="207" t="str">
        <f t="shared" ca="1" si="42"/>
        <v xml:space="preserve">Заступник командира батареї -начальник командного пункту </v>
      </c>
      <c r="EC53" s="207" t="str">
        <f t="shared" ca="1" si="43"/>
        <v>л-т</v>
      </c>
      <c r="ED53" s="207" t="str">
        <f t="shared" ca="1" si="73"/>
        <v>Босенко В.С.</v>
      </c>
      <c r="EE53" s="207"/>
      <c r="EF53" s="219"/>
      <c r="EG53" s="219"/>
      <c r="EH53" s="219"/>
      <c r="EI53" s="219"/>
      <c r="EJ53" s="219"/>
      <c r="EK53" s="219"/>
      <c r="EL53" s="219"/>
      <c r="EM53" s="219">
        <f t="shared" si="44"/>
        <v>0</v>
      </c>
      <c r="EN53" s="219"/>
      <c r="EO53" s="219"/>
      <c r="EP53" s="219">
        <f t="shared" si="45"/>
        <v>0</v>
      </c>
      <c r="EQ53" s="219">
        <f t="shared" si="74"/>
        <v>0</v>
      </c>
      <c r="ER53" s="219">
        <f t="shared" si="75"/>
        <v>0</v>
      </c>
      <c r="ES53" s="219"/>
      <c r="ET53" s="219">
        <f t="shared" si="46"/>
        <v>0</v>
      </c>
      <c r="EU53" s="363">
        <f t="shared" si="76"/>
        <v>0</v>
      </c>
      <c r="EV53" s="219">
        <f t="shared" si="47"/>
        <v>0</v>
      </c>
      <c r="EW53" s="219">
        <f t="shared" ca="1" si="48"/>
        <v>0</v>
      </c>
      <c r="EX53" s="219">
        <f t="shared" ca="1" si="77"/>
        <v>0</v>
      </c>
      <c r="EY53" s="219">
        <f t="shared" ca="1" si="49"/>
        <v>0</v>
      </c>
      <c r="EZ53" s="220">
        <f ca="1">IF(AND(EW53,EX53=0)=0,0,IF(EW53&gt;0,'На банк Приват'!$AH$1,IF(EX53&gt;0,'На Укрсиб'!$AH$1,0)))</f>
        <v>0</v>
      </c>
      <c r="FA53" s="28" t="str">
        <f t="shared" ca="1" si="50"/>
        <v>Босенко В.С.</v>
      </c>
      <c r="FB53" s="28" t="str">
        <f t="shared" ca="1" si="51"/>
        <v>Босенко</v>
      </c>
      <c r="FC53" s="28" t="str">
        <f t="shared" ca="1" si="52"/>
        <v>Владислав</v>
      </c>
      <c r="FD53" s="28" t="str">
        <f t="shared" ca="1" si="53"/>
        <v>Сергійович</v>
      </c>
      <c r="FE53" s="28">
        <f t="shared" ca="1" si="54"/>
        <v>46</v>
      </c>
      <c r="FF53">
        <f t="shared" si="55"/>
        <v>0</v>
      </c>
      <c r="FG53" s="532" t="s">
        <v>633</v>
      </c>
    </row>
    <row r="54" spans="1:163">
      <c r="A54" s="113"/>
      <c r="B54" s="113" t="str">
        <f t="shared" ca="1" si="0"/>
        <v xml:space="preserve">Заступник командира батареї -начальник командного пункту </v>
      </c>
      <c r="C54" s="113" t="str">
        <f t="shared" ca="1" si="1"/>
        <v>л-т</v>
      </c>
      <c r="D54" s="113" t="str">
        <f t="shared" ca="1" si="99"/>
        <v>Пульний В.В.</v>
      </c>
      <c r="E54" s="113">
        <f t="shared" si="3"/>
        <v>0</v>
      </c>
      <c r="F54" s="115"/>
      <c r="G54" s="209">
        <f t="shared" si="102"/>
        <v>0</v>
      </c>
      <c r="H54" s="209">
        <f t="shared" si="103"/>
        <v>0</v>
      </c>
      <c r="I54" s="209">
        <f t="shared" si="104"/>
        <v>0</v>
      </c>
      <c r="J54" s="209">
        <f t="shared" si="82"/>
        <v>0</v>
      </c>
      <c r="K54" s="209">
        <f t="shared" si="83"/>
        <v>0</v>
      </c>
      <c r="L54" s="209">
        <f t="shared" si="84"/>
        <v>0</v>
      </c>
      <c r="M54" s="209">
        <f t="shared" si="85"/>
        <v>0</v>
      </c>
      <c r="N54" s="209">
        <f t="shared" si="86"/>
        <v>0</v>
      </c>
      <c r="O54" s="209">
        <f t="shared" si="105"/>
        <v>0</v>
      </c>
      <c r="P54" s="211">
        <f t="shared" si="87"/>
        <v>0</v>
      </c>
      <c r="Q54" s="209">
        <f t="shared" si="88"/>
        <v>0</v>
      </c>
      <c r="R54" s="209">
        <f t="shared" si="89"/>
        <v>0</v>
      </c>
      <c r="S54" s="209">
        <f t="shared" si="90"/>
        <v>0</v>
      </c>
      <c r="T54" s="209">
        <f t="shared" si="91"/>
        <v>0</v>
      </c>
      <c r="U54" s="209">
        <f t="shared" si="92"/>
        <v>0</v>
      </c>
      <c r="V54" s="209">
        <f t="shared" si="93"/>
        <v>0</v>
      </c>
      <c r="W54" s="209">
        <f t="shared" ca="1" si="94"/>
        <v>0</v>
      </c>
      <c r="X54" s="209">
        <f t="shared" ca="1" si="95"/>
        <v>0</v>
      </c>
      <c r="Y54" s="209">
        <f t="shared" ca="1" si="96"/>
        <v>0</v>
      </c>
      <c r="Z54" s="210" t="str">
        <f t="shared" ca="1" si="6"/>
        <v xml:space="preserve">        </v>
      </c>
      <c r="AA54" s="185"/>
      <c r="AB54" s="185" t="str">
        <f t="shared" ca="1" si="7"/>
        <v xml:space="preserve">Заступник командира батареї -начальник командного пункту </v>
      </c>
      <c r="AC54" s="185" t="str">
        <f t="shared" ca="1" si="8"/>
        <v>л-т</v>
      </c>
      <c r="AD54" s="185" t="str">
        <f t="shared" ca="1" si="56"/>
        <v>Пульний В.В.</v>
      </c>
      <c r="AE54" s="185"/>
      <c r="AF54" s="211"/>
      <c r="AG54" s="211"/>
      <c r="AH54" s="211"/>
      <c r="AI54" s="211"/>
      <c r="AJ54" s="211"/>
      <c r="AK54" s="211"/>
      <c r="AL54" s="211"/>
      <c r="AM54" s="211">
        <f t="shared" si="100"/>
        <v>0</v>
      </c>
      <c r="AN54" s="211"/>
      <c r="AO54" s="211"/>
      <c r="AP54" s="623">
        <f t="shared" si="10"/>
        <v>0</v>
      </c>
      <c r="AQ54" s="211">
        <f t="shared" si="57"/>
        <v>0</v>
      </c>
      <c r="AR54" s="211">
        <f t="shared" si="58"/>
        <v>0</v>
      </c>
      <c r="AS54" s="211"/>
      <c r="AT54" s="211">
        <f t="shared" si="11"/>
        <v>0</v>
      </c>
      <c r="AU54" s="358">
        <f t="shared" si="12"/>
        <v>0</v>
      </c>
      <c r="AV54" s="211">
        <f t="shared" si="13"/>
        <v>0</v>
      </c>
      <c r="AW54" s="211">
        <f t="shared" ca="1" si="14"/>
        <v>0</v>
      </c>
      <c r="AX54" s="211">
        <f t="shared" ca="1" si="98"/>
        <v>0</v>
      </c>
      <c r="AY54" s="211">
        <f t="shared" ca="1" si="16"/>
        <v>0</v>
      </c>
      <c r="AZ54" s="212">
        <f ca="1">IF(AND(AW54,AX54=0,AY54=0)=0,0,IF(AW54&gt;0,'На банк Приват'!$J$1,IF(AX54&gt;0,'На Укрсиб'!$J$1,0)))</f>
        <v>0</v>
      </c>
      <c r="BA54" s="191"/>
      <c r="BB54" s="191" t="str">
        <f t="shared" ca="1" si="17"/>
        <v xml:space="preserve">Заступник командира батареї -начальник командного пункту </v>
      </c>
      <c r="BC54" s="191" t="str">
        <f t="shared" ca="1" si="18"/>
        <v>л-т</v>
      </c>
      <c r="BD54" s="191" t="str">
        <f t="shared" ca="1" si="59"/>
        <v>Пульний В.В.</v>
      </c>
      <c r="BE54" s="191"/>
      <c r="BF54" s="213"/>
      <c r="BG54" s="213"/>
      <c r="BH54" s="213"/>
      <c r="BI54" s="213"/>
      <c r="BJ54" s="213"/>
      <c r="BK54" s="213"/>
      <c r="BL54" s="213"/>
      <c r="BM54" s="213">
        <f t="shared" si="19"/>
        <v>0</v>
      </c>
      <c r="BN54" s="213"/>
      <c r="BO54" s="213"/>
      <c r="BP54" s="623">
        <f t="shared" si="20"/>
        <v>0</v>
      </c>
      <c r="BQ54" s="213">
        <f t="shared" si="60"/>
        <v>0</v>
      </c>
      <c r="BR54" s="213">
        <f t="shared" si="61"/>
        <v>0</v>
      </c>
      <c r="BS54" s="213"/>
      <c r="BT54" s="213">
        <f t="shared" si="21"/>
        <v>0</v>
      </c>
      <c r="BU54" s="362">
        <f t="shared" si="62"/>
        <v>0</v>
      </c>
      <c r="BV54" s="213">
        <f t="shared" si="22"/>
        <v>0</v>
      </c>
      <c r="BW54" s="213">
        <f t="shared" ca="1" si="23"/>
        <v>0</v>
      </c>
      <c r="BX54" s="213">
        <f t="shared" ca="1" si="63"/>
        <v>0</v>
      </c>
      <c r="BY54" s="213">
        <f t="shared" ca="1" si="24"/>
        <v>0</v>
      </c>
      <c r="BZ54" s="214">
        <f ca="1">IF(AND(BW54,BX54=0)=0,0,IF(BW54&gt;0,'На банк Приват'!$P$1,IF(BX54&gt;0,'На Укрсиб'!$P$1,0)))</f>
        <v>0</v>
      </c>
      <c r="CA54" s="198">
        <v>47</v>
      </c>
      <c r="CB54" s="198" t="str">
        <f t="shared" ca="1" si="25"/>
        <v xml:space="preserve">Заступник командира батареї -начальник командного пункту </v>
      </c>
      <c r="CC54" s="198" t="str">
        <f t="shared" ca="1" si="26"/>
        <v>л-т</v>
      </c>
      <c r="CD54" s="198" t="str">
        <f t="shared" ca="1" si="64"/>
        <v>Пульний В.В.</v>
      </c>
      <c r="CE54" s="198"/>
      <c r="CF54" s="215"/>
      <c r="CG54" s="215"/>
      <c r="CH54" s="215"/>
      <c r="CI54" s="215"/>
      <c r="CJ54" s="215"/>
      <c r="CK54" s="215"/>
      <c r="CL54" s="215"/>
      <c r="CM54" s="215">
        <f t="shared" si="101"/>
        <v>0</v>
      </c>
      <c r="CN54" s="215"/>
      <c r="CO54" s="215"/>
      <c r="CP54" s="215">
        <f t="shared" si="28"/>
        <v>0</v>
      </c>
      <c r="CQ54" s="215">
        <f t="shared" si="65"/>
        <v>0</v>
      </c>
      <c r="CR54" s="215">
        <f t="shared" si="66"/>
        <v>0</v>
      </c>
      <c r="CS54" s="215"/>
      <c r="CT54" s="215">
        <f t="shared" si="29"/>
        <v>0</v>
      </c>
      <c r="CU54" s="369">
        <f t="shared" si="30"/>
        <v>0</v>
      </c>
      <c r="CV54" s="215">
        <f t="shared" si="31"/>
        <v>0</v>
      </c>
      <c r="CW54" s="215">
        <f t="shared" ca="1" si="32"/>
        <v>0</v>
      </c>
      <c r="CX54" s="215">
        <f t="shared" ca="1" si="67"/>
        <v>0</v>
      </c>
      <c r="CY54" s="215">
        <f t="shared" ca="1" si="33"/>
        <v>0</v>
      </c>
      <c r="CZ54" s="216">
        <f ca="1">IF(AND(CW54,CX54=0)=0,0,IF(CW54&gt;0,'На банк Приват'!$V$1,IF(CX54&gt;0,'На Укрсиб'!$V$1,0)))</f>
        <v>0</v>
      </c>
      <c r="DA54" s="204"/>
      <c r="DB54" s="204" t="str">
        <f t="shared" ca="1" si="34"/>
        <v xml:space="preserve">Заступник командира батареї -начальник командного пункту </v>
      </c>
      <c r="DC54" s="204" t="str">
        <f t="shared" ca="1" si="35"/>
        <v>л-т</v>
      </c>
      <c r="DD54" s="204" t="str">
        <f t="shared" ca="1" si="68"/>
        <v>Пульний В.В.</v>
      </c>
      <c r="DE54" s="204"/>
      <c r="DF54" s="217"/>
      <c r="DG54" s="217"/>
      <c r="DH54" s="217"/>
      <c r="DI54" s="217"/>
      <c r="DJ54" s="217"/>
      <c r="DK54" s="217"/>
      <c r="DL54" s="217"/>
      <c r="DM54" s="217">
        <f t="shared" si="36"/>
        <v>0</v>
      </c>
      <c r="DN54" s="217"/>
      <c r="DO54" s="217"/>
      <c r="DP54" s="763">
        <f t="shared" si="37"/>
        <v>0</v>
      </c>
      <c r="DQ54" s="217">
        <f t="shared" si="69"/>
        <v>0</v>
      </c>
      <c r="DR54" s="217">
        <f t="shared" si="70"/>
        <v>0</v>
      </c>
      <c r="DS54" s="217"/>
      <c r="DT54" s="217">
        <f t="shared" si="38"/>
        <v>0</v>
      </c>
      <c r="DU54" s="366">
        <f t="shared" si="71"/>
        <v>0</v>
      </c>
      <c r="DV54" s="217">
        <f t="shared" si="39"/>
        <v>0</v>
      </c>
      <c r="DW54" s="217">
        <f t="shared" ca="1" si="40"/>
        <v>0</v>
      </c>
      <c r="DX54" s="217">
        <f t="shared" ca="1" si="72"/>
        <v>0</v>
      </c>
      <c r="DY54" s="217">
        <f t="shared" ca="1" si="41"/>
        <v>0</v>
      </c>
      <c r="DZ54" s="218">
        <f ca="1">IF(AND(DW54,DX54=0)=0,0,IF(DW54&gt;0,'На банк Приват'!$AB$1,IF(DX54&gt;0,'На Укрсиб'!$V$1,0)))</f>
        <v>0</v>
      </c>
      <c r="EA54" s="207"/>
      <c r="EB54" s="207" t="str">
        <f t="shared" ca="1" si="42"/>
        <v xml:space="preserve">Заступник командира батареї -начальник командного пункту </v>
      </c>
      <c r="EC54" s="207" t="str">
        <f t="shared" ca="1" si="43"/>
        <v>л-т</v>
      </c>
      <c r="ED54" s="207" t="str">
        <f t="shared" ca="1" si="73"/>
        <v>Пульний В.В.</v>
      </c>
      <c r="EE54" s="207"/>
      <c r="EF54" s="219"/>
      <c r="EG54" s="219"/>
      <c r="EH54" s="219"/>
      <c r="EI54" s="219"/>
      <c r="EJ54" s="219"/>
      <c r="EK54" s="219"/>
      <c r="EL54" s="219"/>
      <c r="EM54" s="219">
        <f t="shared" si="44"/>
        <v>0</v>
      </c>
      <c r="EN54" s="219"/>
      <c r="EO54" s="219"/>
      <c r="EP54" s="219">
        <f t="shared" si="45"/>
        <v>0</v>
      </c>
      <c r="EQ54" s="219">
        <f t="shared" si="74"/>
        <v>0</v>
      </c>
      <c r="ER54" s="219">
        <f t="shared" si="75"/>
        <v>0</v>
      </c>
      <c r="ES54" s="219"/>
      <c r="ET54" s="219">
        <f t="shared" si="46"/>
        <v>0</v>
      </c>
      <c r="EU54" s="363">
        <f t="shared" si="76"/>
        <v>0</v>
      </c>
      <c r="EV54" s="219">
        <f t="shared" si="47"/>
        <v>0</v>
      </c>
      <c r="EW54" s="219">
        <f t="shared" ca="1" si="48"/>
        <v>0</v>
      </c>
      <c r="EX54" s="219">
        <f t="shared" ca="1" si="77"/>
        <v>0</v>
      </c>
      <c r="EY54" s="219">
        <f t="shared" ca="1" si="49"/>
        <v>0</v>
      </c>
      <c r="EZ54" s="220">
        <f ca="1">IF(AND(EW54,EX54=0)=0,0,IF(EW54&gt;0,'На банк Приват'!$AH$1,IF(EX54&gt;0,'На Укрсиб'!$AH$1,0)))</f>
        <v>0</v>
      </c>
      <c r="FA54" s="28" t="str">
        <f t="shared" ca="1" si="50"/>
        <v>Пульний В.В.</v>
      </c>
      <c r="FB54" s="28" t="str">
        <f t="shared" ca="1" si="51"/>
        <v>Пульний</v>
      </c>
      <c r="FC54" s="28" t="str">
        <f t="shared" ca="1" si="52"/>
        <v>Вадим</v>
      </c>
      <c r="FD54" s="28" t="str">
        <f t="shared" ca="1" si="53"/>
        <v>Валерійович</v>
      </c>
      <c r="FE54" s="28">
        <f t="shared" ca="1" si="54"/>
        <v>47</v>
      </c>
      <c r="FF54">
        <f t="shared" si="55"/>
        <v>0</v>
      </c>
    </row>
    <row r="55" spans="1:163">
      <c r="A55" s="113"/>
      <c r="B55" s="113" t="str">
        <f t="shared" ca="1" si="0"/>
        <v xml:space="preserve">Офіцер </v>
      </c>
      <c r="C55" s="113" t="str">
        <f t="shared" ca="1" si="1"/>
        <v>л-т</v>
      </c>
      <c r="D55" s="113" t="str">
        <f t="shared" ca="1" si="99"/>
        <v>Шаргородський О.В.</v>
      </c>
      <c r="E55" s="113">
        <f t="shared" si="3"/>
        <v>0</v>
      </c>
      <c r="F55" s="115"/>
      <c r="G55" s="209">
        <f t="shared" si="102"/>
        <v>0</v>
      </c>
      <c r="H55" s="209">
        <f t="shared" si="103"/>
        <v>0</v>
      </c>
      <c r="I55" s="209">
        <f t="shared" si="104"/>
        <v>0</v>
      </c>
      <c r="J55" s="209">
        <f t="shared" si="82"/>
        <v>0</v>
      </c>
      <c r="K55" s="209">
        <f t="shared" si="83"/>
        <v>0</v>
      </c>
      <c r="L55" s="209">
        <f t="shared" si="84"/>
        <v>0</v>
      </c>
      <c r="M55" s="209">
        <f t="shared" si="85"/>
        <v>0</v>
      </c>
      <c r="N55" s="209">
        <f t="shared" si="86"/>
        <v>0</v>
      </c>
      <c r="O55" s="209">
        <f t="shared" si="105"/>
        <v>0</v>
      </c>
      <c r="P55" s="211">
        <f t="shared" si="87"/>
        <v>0</v>
      </c>
      <c r="Q55" s="209">
        <f t="shared" si="88"/>
        <v>0</v>
      </c>
      <c r="R55" s="209">
        <f t="shared" si="89"/>
        <v>0</v>
      </c>
      <c r="S55" s="209">
        <f t="shared" si="90"/>
        <v>0</v>
      </c>
      <c r="T55" s="209">
        <f t="shared" si="91"/>
        <v>0</v>
      </c>
      <c r="U55" s="209">
        <f t="shared" si="92"/>
        <v>0</v>
      </c>
      <c r="V55" s="209">
        <f t="shared" si="93"/>
        <v>0</v>
      </c>
      <c r="W55" s="209">
        <f t="shared" ca="1" si="94"/>
        <v>0</v>
      </c>
      <c r="X55" s="209">
        <f t="shared" ca="1" si="95"/>
        <v>0</v>
      </c>
      <c r="Y55" s="209">
        <f t="shared" ca="1" si="96"/>
        <v>0</v>
      </c>
      <c r="Z55" s="210" t="str">
        <f t="shared" ca="1" si="6"/>
        <v xml:space="preserve">        </v>
      </c>
      <c r="AA55" s="185"/>
      <c r="AB55" s="185" t="str">
        <f t="shared" ca="1" si="7"/>
        <v xml:space="preserve">Офіцер </v>
      </c>
      <c r="AC55" s="185" t="str">
        <f t="shared" ca="1" si="8"/>
        <v>л-т</v>
      </c>
      <c r="AD55" s="185" t="str">
        <f t="shared" ca="1" si="56"/>
        <v>Шаргородський О.В.</v>
      </c>
      <c r="AE55" s="185"/>
      <c r="AF55" s="211"/>
      <c r="AG55" s="211"/>
      <c r="AH55" s="211"/>
      <c r="AI55" s="211"/>
      <c r="AJ55" s="211"/>
      <c r="AK55" s="211"/>
      <c r="AL55" s="211"/>
      <c r="AM55" s="211">
        <f t="shared" si="100"/>
        <v>0</v>
      </c>
      <c r="AN55" s="211"/>
      <c r="AO55" s="211"/>
      <c r="AP55" s="623">
        <f t="shared" si="10"/>
        <v>0</v>
      </c>
      <c r="AQ55" s="211">
        <f t="shared" si="57"/>
        <v>0</v>
      </c>
      <c r="AR55" s="211">
        <f t="shared" si="58"/>
        <v>0</v>
      </c>
      <c r="AS55" s="211"/>
      <c r="AT55" s="211">
        <f t="shared" si="11"/>
        <v>0</v>
      </c>
      <c r="AU55" s="358">
        <f t="shared" si="12"/>
        <v>0</v>
      </c>
      <c r="AV55" s="211">
        <f t="shared" si="13"/>
        <v>0</v>
      </c>
      <c r="AW55" s="211">
        <f t="shared" ca="1" si="14"/>
        <v>0</v>
      </c>
      <c r="AX55" s="211">
        <f t="shared" ca="1" si="98"/>
        <v>0</v>
      </c>
      <c r="AY55" s="211">
        <f t="shared" ca="1" si="16"/>
        <v>0</v>
      </c>
      <c r="AZ55" s="212">
        <f ca="1">IF(AND(AW55,AX55=0,AY55=0)=0,0,IF(AW55&gt;0,'На банк Приват'!$J$1,IF(AX55&gt;0,'На Укрсиб'!$J$1,0)))</f>
        <v>0</v>
      </c>
      <c r="BA55" s="191"/>
      <c r="BB55" s="191" t="str">
        <f t="shared" ca="1" si="17"/>
        <v xml:space="preserve">Офіцер </v>
      </c>
      <c r="BC55" s="191" t="str">
        <f t="shared" ca="1" si="18"/>
        <v>л-т</v>
      </c>
      <c r="BD55" s="191" t="str">
        <f t="shared" ca="1" si="59"/>
        <v>Шаргородський О.В.</v>
      </c>
      <c r="BE55" s="191"/>
      <c r="BF55" s="213"/>
      <c r="BG55" s="213"/>
      <c r="BH55" s="213"/>
      <c r="BI55" s="213"/>
      <c r="BJ55" s="213"/>
      <c r="BK55" s="213"/>
      <c r="BL55" s="213"/>
      <c r="BM55" s="213">
        <f t="shared" si="19"/>
        <v>0</v>
      </c>
      <c r="BN55" s="213"/>
      <c r="BO55" s="213"/>
      <c r="BP55" s="623">
        <f t="shared" si="20"/>
        <v>0</v>
      </c>
      <c r="BQ55" s="213">
        <f t="shared" si="60"/>
        <v>0</v>
      </c>
      <c r="BR55" s="213">
        <f t="shared" si="61"/>
        <v>0</v>
      </c>
      <c r="BS55" s="213"/>
      <c r="BT55" s="213">
        <f t="shared" si="21"/>
        <v>0</v>
      </c>
      <c r="BU55" s="362">
        <f t="shared" si="62"/>
        <v>0</v>
      </c>
      <c r="BV55" s="213">
        <f t="shared" si="22"/>
        <v>0</v>
      </c>
      <c r="BW55" s="213">
        <f t="shared" ca="1" si="23"/>
        <v>0</v>
      </c>
      <c r="BX55" s="213">
        <f t="shared" ca="1" si="63"/>
        <v>0</v>
      </c>
      <c r="BY55" s="213">
        <f t="shared" ca="1" si="24"/>
        <v>0</v>
      </c>
      <c r="BZ55" s="214">
        <f ca="1">IF(AND(BW55,BX55=0)=0,0,IF(BW55&gt;0,'На банк Приват'!$P$1,IF(BX55&gt;0,'На Укрсиб'!$P$1,0)))</f>
        <v>0</v>
      </c>
      <c r="CA55" s="198">
        <v>48</v>
      </c>
      <c r="CB55" s="198" t="str">
        <f t="shared" ca="1" si="25"/>
        <v xml:space="preserve">Офіцер </v>
      </c>
      <c r="CC55" s="198" t="str">
        <f t="shared" ca="1" si="26"/>
        <v>л-т</v>
      </c>
      <c r="CD55" s="198" t="str">
        <f t="shared" ca="1" si="64"/>
        <v>Шаргородський О.В.</v>
      </c>
      <c r="CE55" s="198"/>
      <c r="CF55" s="215"/>
      <c r="CG55" s="215"/>
      <c r="CH55" s="215"/>
      <c r="CI55" s="215"/>
      <c r="CJ55" s="215"/>
      <c r="CK55" s="215"/>
      <c r="CL55" s="215"/>
      <c r="CM55" s="215">
        <f t="shared" si="101"/>
        <v>0</v>
      </c>
      <c r="CN55" s="215"/>
      <c r="CO55" s="215"/>
      <c r="CP55" s="215">
        <f t="shared" si="28"/>
        <v>0</v>
      </c>
      <c r="CQ55" s="215">
        <f t="shared" si="65"/>
        <v>0</v>
      </c>
      <c r="CR55" s="215">
        <f t="shared" si="66"/>
        <v>0</v>
      </c>
      <c r="CS55" s="215"/>
      <c r="CT55" s="215">
        <f t="shared" si="29"/>
        <v>0</v>
      </c>
      <c r="CU55" s="369">
        <f t="shared" si="30"/>
        <v>0</v>
      </c>
      <c r="CV55" s="215">
        <f t="shared" si="31"/>
        <v>0</v>
      </c>
      <c r="CW55" s="215">
        <f t="shared" ca="1" si="32"/>
        <v>0</v>
      </c>
      <c r="CX55" s="215">
        <f t="shared" ca="1" si="67"/>
        <v>0</v>
      </c>
      <c r="CY55" s="215">
        <f t="shared" ca="1" si="33"/>
        <v>0</v>
      </c>
      <c r="CZ55" s="216">
        <f ca="1">IF(AND(CW55,CX55=0)=0,0,IF(CW55&gt;0,'На банк Приват'!$V$1,IF(CX55&gt;0,'На Укрсиб'!$V$1,0)))</f>
        <v>0</v>
      </c>
      <c r="DA55" s="204"/>
      <c r="DB55" s="204" t="str">
        <f t="shared" ca="1" si="34"/>
        <v xml:space="preserve">Офіцер </v>
      </c>
      <c r="DC55" s="204" t="str">
        <f t="shared" ca="1" si="35"/>
        <v>л-т</v>
      </c>
      <c r="DD55" s="204" t="str">
        <f t="shared" ca="1" si="68"/>
        <v>Шаргородський О.В.</v>
      </c>
      <c r="DE55" s="204"/>
      <c r="DF55" s="217"/>
      <c r="DG55" s="217"/>
      <c r="DH55" s="217"/>
      <c r="DI55" s="217"/>
      <c r="DJ55" s="217"/>
      <c r="DK55" s="217"/>
      <c r="DL55" s="217"/>
      <c r="DM55" s="217">
        <f t="shared" si="36"/>
        <v>0</v>
      </c>
      <c r="DN55" s="217"/>
      <c r="DO55" s="217"/>
      <c r="DP55" s="763">
        <f t="shared" si="37"/>
        <v>0</v>
      </c>
      <c r="DQ55" s="217">
        <f t="shared" si="69"/>
        <v>0</v>
      </c>
      <c r="DR55" s="217">
        <f t="shared" si="70"/>
        <v>0</v>
      </c>
      <c r="DS55" s="217"/>
      <c r="DT55" s="217">
        <f t="shared" si="38"/>
        <v>0</v>
      </c>
      <c r="DU55" s="366">
        <f t="shared" si="71"/>
        <v>0</v>
      </c>
      <c r="DV55" s="217">
        <f t="shared" si="39"/>
        <v>0</v>
      </c>
      <c r="DW55" s="217">
        <f t="shared" ca="1" si="40"/>
        <v>0</v>
      </c>
      <c r="DX55" s="217">
        <f t="shared" ca="1" si="72"/>
        <v>0</v>
      </c>
      <c r="DY55" s="217">
        <f t="shared" ca="1" si="41"/>
        <v>0</v>
      </c>
      <c r="DZ55" s="218">
        <f ca="1">IF(AND(DW55,DX55=0)=0,0,IF(DW55&gt;0,'На банк Приват'!$AB$1,IF(DX55&gt;0,'На Укрсиб'!$V$1,0)))</f>
        <v>0</v>
      </c>
      <c r="EA55" s="207"/>
      <c r="EB55" s="207" t="str">
        <f t="shared" ca="1" si="42"/>
        <v xml:space="preserve">Офіцер </v>
      </c>
      <c r="EC55" s="207" t="str">
        <f t="shared" ca="1" si="43"/>
        <v>л-т</v>
      </c>
      <c r="ED55" s="207" t="str">
        <f t="shared" ca="1" si="73"/>
        <v>Шаргородський О.В.</v>
      </c>
      <c r="EE55" s="207"/>
      <c r="EF55" s="219"/>
      <c r="EG55" s="219"/>
      <c r="EH55" s="219"/>
      <c r="EI55" s="219"/>
      <c r="EJ55" s="219"/>
      <c r="EK55" s="219"/>
      <c r="EL55" s="219"/>
      <c r="EM55" s="219">
        <f t="shared" si="44"/>
        <v>0</v>
      </c>
      <c r="EN55" s="219"/>
      <c r="EO55" s="219"/>
      <c r="EP55" s="219">
        <f t="shared" si="45"/>
        <v>0</v>
      </c>
      <c r="EQ55" s="219">
        <f t="shared" si="74"/>
        <v>0</v>
      </c>
      <c r="ER55" s="219">
        <f t="shared" si="75"/>
        <v>0</v>
      </c>
      <c r="ES55" s="219"/>
      <c r="ET55" s="219">
        <f t="shared" si="46"/>
        <v>0</v>
      </c>
      <c r="EU55" s="363">
        <f t="shared" si="76"/>
        <v>0</v>
      </c>
      <c r="EV55" s="219">
        <f t="shared" si="47"/>
        <v>0</v>
      </c>
      <c r="EW55" s="219">
        <f t="shared" ca="1" si="48"/>
        <v>0</v>
      </c>
      <c r="EX55" s="219">
        <f t="shared" ca="1" si="77"/>
        <v>0</v>
      </c>
      <c r="EY55" s="219">
        <f t="shared" ca="1" si="49"/>
        <v>0</v>
      </c>
      <c r="EZ55" s="220">
        <f ca="1">IF(AND(EW55,EX55=0)=0,0,IF(EW55&gt;0,'На банк Приват'!$AH$1,IF(EX55&gt;0,'На Укрсиб'!$AH$1,0)))</f>
        <v>0</v>
      </c>
      <c r="FA55" s="28" t="str">
        <f t="shared" ca="1" si="50"/>
        <v>Шаргородський О.В.</v>
      </c>
      <c r="FB55" s="28" t="str">
        <f t="shared" ca="1" si="51"/>
        <v>Шаргородський</v>
      </c>
      <c r="FC55" s="28" t="str">
        <f t="shared" ca="1" si="52"/>
        <v>Олександр</v>
      </c>
      <c r="FD55" s="28" t="str">
        <f t="shared" ca="1" si="53"/>
        <v>Володимирович</v>
      </c>
      <c r="FE55" s="28">
        <f t="shared" ca="1" si="54"/>
        <v>48</v>
      </c>
      <c r="FF55">
        <f t="shared" si="55"/>
        <v>0</v>
      </c>
      <c r="FG55" s="531" t="s">
        <v>340</v>
      </c>
    </row>
    <row r="56" spans="1:163">
      <c r="A56" s="113"/>
      <c r="B56" s="113" t="str">
        <f t="shared" ca="1" si="0"/>
        <v xml:space="preserve">Офіцер </v>
      </c>
      <c r="C56" s="113" t="str">
        <f t="shared" ca="1" si="1"/>
        <v>л-т</v>
      </c>
      <c r="D56" s="113" t="str">
        <f t="shared" ca="1" si="99"/>
        <v>Парфьонов А.Р.</v>
      </c>
      <c r="E56" s="113">
        <f t="shared" si="3"/>
        <v>0</v>
      </c>
      <c r="F56" s="115"/>
      <c r="G56" s="209">
        <f t="shared" si="102"/>
        <v>0</v>
      </c>
      <c r="H56" s="209">
        <f t="shared" si="103"/>
        <v>0</v>
      </c>
      <c r="I56" s="209">
        <f t="shared" si="104"/>
        <v>0</v>
      </c>
      <c r="J56" s="209">
        <f t="shared" si="82"/>
        <v>0</v>
      </c>
      <c r="K56" s="209">
        <f t="shared" si="83"/>
        <v>0</v>
      </c>
      <c r="L56" s="209">
        <f t="shared" si="84"/>
        <v>0</v>
      </c>
      <c r="M56" s="209">
        <f t="shared" si="85"/>
        <v>0</v>
      </c>
      <c r="N56" s="209">
        <f t="shared" si="86"/>
        <v>0</v>
      </c>
      <c r="O56" s="209">
        <f t="shared" si="105"/>
        <v>0</v>
      </c>
      <c r="P56" s="211">
        <f t="shared" si="87"/>
        <v>0</v>
      </c>
      <c r="Q56" s="209">
        <f t="shared" si="88"/>
        <v>0</v>
      </c>
      <c r="R56" s="209">
        <f t="shared" si="89"/>
        <v>0</v>
      </c>
      <c r="S56" s="209">
        <f t="shared" si="90"/>
        <v>0</v>
      </c>
      <c r="T56" s="209">
        <f t="shared" si="91"/>
        <v>0</v>
      </c>
      <c r="U56" s="209">
        <f t="shared" si="92"/>
        <v>0</v>
      </c>
      <c r="V56" s="209">
        <f t="shared" si="93"/>
        <v>0</v>
      </c>
      <c r="W56" s="209">
        <f t="shared" ca="1" si="94"/>
        <v>0</v>
      </c>
      <c r="X56" s="209">
        <f t="shared" ca="1" si="95"/>
        <v>0</v>
      </c>
      <c r="Y56" s="209">
        <f t="shared" ca="1" si="96"/>
        <v>0</v>
      </c>
      <c r="Z56" s="210" t="str">
        <f t="shared" ca="1" si="6"/>
        <v xml:space="preserve">        </v>
      </c>
      <c r="AA56" s="185"/>
      <c r="AB56" s="185" t="str">
        <f t="shared" ca="1" si="7"/>
        <v xml:space="preserve">Офіцер </v>
      </c>
      <c r="AC56" s="185" t="str">
        <f t="shared" ca="1" si="8"/>
        <v>л-т</v>
      </c>
      <c r="AD56" s="185" t="str">
        <f t="shared" ca="1" si="56"/>
        <v>Парфьонов А.Р.</v>
      </c>
      <c r="AE56" s="185"/>
      <c r="AF56" s="211"/>
      <c r="AG56" s="211"/>
      <c r="AH56" s="211"/>
      <c r="AI56" s="211"/>
      <c r="AJ56" s="211"/>
      <c r="AK56" s="211"/>
      <c r="AL56" s="211"/>
      <c r="AM56" s="211">
        <f t="shared" si="100"/>
        <v>0</v>
      </c>
      <c r="AN56" s="211"/>
      <c r="AO56" s="211"/>
      <c r="AP56" s="623">
        <f t="shared" si="10"/>
        <v>0</v>
      </c>
      <c r="AQ56" s="211">
        <f t="shared" si="57"/>
        <v>0</v>
      </c>
      <c r="AR56" s="211">
        <f t="shared" si="58"/>
        <v>0</v>
      </c>
      <c r="AS56" s="211"/>
      <c r="AT56" s="211">
        <f t="shared" si="11"/>
        <v>0</v>
      </c>
      <c r="AU56" s="358">
        <f t="shared" si="12"/>
        <v>0</v>
      </c>
      <c r="AV56" s="211">
        <f t="shared" si="13"/>
        <v>0</v>
      </c>
      <c r="AW56" s="211">
        <f t="shared" ca="1" si="14"/>
        <v>0</v>
      </c>
      <c r="AX56" s="211">
        <f t="shared" ca="1" si="98"/>
        <v>0</v>
      </c>
      <c r="AY56" s="211">
        <f t="shared" ca="1" si="16"/>
        <v>0</v>
      </c>
      <c r="AZ56" s="212">
        <f ca="1">IF(AND(AW56,AX56=0,AY56=0)=0,0,IF(AW56&gt;0,'На банк Приват'!$J$1,IF(AX56&gt;0,'На Укрсиб'!$J$1,0)))</f>
        <v>0</v>
      </c>
      <c r="BA56" s="191"/>
      <c r="BB56" s="191" t="str">
        <f t="shared" ca="1" si="17"/>
        <v xml:space="preserve">Офіцер </v>
      </c>
      <c r="BC56" s="191" t="str">
        <f t="shared" ca="1" si="18"/>
        <v>л-т</v>
      </c>
      <c r="BD56" s="191" t="str">
        <f t="shared" ca="1" si="59"/>
        <v>Парфьонов А.Р.</v>
      </c>
      <c r="BE56" s="191"/>
      <c r="BF56" s="213"/>
      <c r="BG56" s="213"/>
      <c r="BH56" s="213"/>
      <c r="BI56" s="213"/>
      <c r="BJ56" s="213"/>
      <c r="BK56" s="213"/>
      <c r="BL56" s="213"/>
      <c r="BM56" s="213">
        <f t="shared" si="19"/>
        <v>0</v>
      </c>
      <c r="BN56" s="213"/>
      <c r="BO56" s="213"/>
      <c r="BP56" s="623">
        <f t="shared" si="20"/>
        <v>0</v>
      </c>
      <c r="BQ56" s="213">
        <f t="shared" si="60"/>
        <v>0</v>
      </c>
      <c r="BR56" s="213">
        <f t="shared" si="61"/>
        <v>0</v>
      </c>
      <c r="BS56" s="213"/>
      <c r="BT56" s="213">
        <f t="shared" si="21"/>
        <v>0</v>
      </c>
      <c r="BU56" s="362">
        <f t="shared" si="62"/>
        <v>0</v>
      </c>
      <c r="BV56" s="213">
        <f t="shared" si="22"/>
        <v>0</v>
      </c>
      <c r="BW56" s="213">
        <f t="shared" ca="1" si="23"/>
        <v>0</v>
      </c>
      <c r="BX56" s="213">
        <f t="shared" ca="1" si="63"/>
        <v>0</v>
      </c>
      <c r="BY56" s="213">
        <f t="shared" ca="1" si="24"/>
        <v>0</v>
      </c>
      <c r="BZ56" s="214">
        <f ca="1">IF(AND(BW56,BX56=0)=0,0,IF(BW56&gt;0,'На банк Приват'!$P$1,IF(BX56&gt;0,'На Укрсиб'!$P$1,0)))</f>
        <v>0</v>
      </c>
      <c r="CA56" s="198">
        <v>49</v>
      </c>
      <c r="CB56" s="198" t="str">
        <f t="shared" ca="1" si="25"/>
        <v xml:space="preserve">Офіцер </v>
      </c>
      <c r="CC56" s="198" t="str">
        <f t="shared" ca="1" si="26"/>
        <v>л-т</v>
      </c>
      <c r="CD56" s="198" t="str">
        <f t="shared" ca="1" si="64"/>
        <v>Парфьонов А.Р.</v>
      </c>
      <c r="CE56" s="198"/>
      <c r="CF56" s="215"/>
      <c r="CG56" s="215"/>
      <c r="CH56" s="215"/>
      <c r="CI56" s="215"/>
      <c r="CJ56" s="215"/>
      <c r="CK56" s="215"/>
      <c r="CL56" s="215"/>
      <c r="CM56" s="215">
        <f t="shared" si="101"/>
        <v>0</v>
      </c>
      <c r="CN56" s="215"/>
      <c r="CO56" s="215"/>
      <c r="CP56" s="215">
        <f t="shared" si="28"/>
        <v>0</v>
      </c>
      <c r="CQ56" s="215">
        <f t="shared" si="65"/>
        <v>0</v>
      </c>
      <c r="CR56" s="215">
        <f t="shared" si="66"/>
        <v>0</v>
      </c>
      <c r="CS56" s="215"/>
      <c r="CT56" s="215">
        <f t="shared" si="29"/>
        <v>0</v>
      </c>
      <c r="CU56" s="369">
        <f t="shared" si="30"/>
        <v>0</v>
      </c>
      <c r="CV56" s="215">
        <f t="shared" si="31"/>
        <v>0</v>
      </c>
      <c r="CW56" s="215">
        <f t="shared" ca="1" si="32"/>
        <v>0</v>
      </c>
      <c r="CX56" s="215">
        <f t="shared" ca="1" si="67"/>
        <v>0</v>
      </c>
      <c r="CY56" s="215">
        <f t="shared" ca="1" si="33"/>
        <v>0</v>
      </c>
      <c r="CZ56" s="216">
        <f ca="1">IF(AND(CW56,CX56=0)=0,0,IF(CW56&gt;0,'На банк Приват'!$V$1,IF(CX56&gt;0,'На Укрсиб'!$V$1,0)))</f>
        <v>0</v>
      </c>
      <c r="DA56" s="204"/>
      <c r="DB56" s="204" t="str">
        <f t="shared" ca="1" si="34"/>
        <v xml:space="preserve">Офіцер </v>
      </c>
      <c r="DC56" s="204" t="str">
        <f t="shared" ca="1" si="35"/>
        <v>л-т</v>
      </c>
      <c r="DD56" s="204" t="str">
        <f t="shared" ca="1" si="68"/>
        <v>Парфьонов А.Р.</v>
      </c>
      <c r="DE56" s="204"/>
      <c r="DF56" s="217"/>
      <c r="DG56" s="217"/>
      <c r="DH56" s="217"/>
      <c r="DI56" s="217"/>
      <c r="DJ56" s="217"/>
      <c r="DK56" s="217"/>
      <c r="DL56" s="217"/>
      <c r="DM56" s="217">
        <f t="shared" si="36"/>
        <v>0</v>
      </c>
      <c r="DN56" s="217"/>
      <c r="DO56" s="217"/>
      <c r="DP56" s="763">
        <f t="shared" si="37"/>
        <v>0</v>
      </c>
      <c r="DQ56" s="217">
        <f t="shared" si="69"/>
        <v>0</v>
      </c>
      <c r="DR56" s="217">
        <f t="shared" si="70"/>
        <v>0</v>
      </c>
      <c r="DS56" s="217"/>
      <c r="DT56" s="217">
        <f t="shared" si="38"/>
        <v>0</v>
      </c>
      <c r="DU56" s="366">
        <f t="shared" si="71"/>
        <v>0</v>
      </c>
      <c r="DV56" s="217">
        <f t="shared" si="39"/>
        <v>0</v>
      </c>
      <c r="DW56" s="217">
        <f t="shared" ca="1" si="40"/>
        <v>0</v>
      </c>
      <c r="DX56" s="217">
        <f t="shared" ca="1" si="72"/>
        <v>0</v>
      </c>
      <c r="DY56" s="217">
        <f t="shared" ca="1" si="41"/>
        <v>0</v>
      </c>
      <c r="DZ56" s="218">
        <f ca="1">IF(AND(DW56,DX56=0)=0,0,IF(DW56&gt;0,'На банк Приват'!$AB$1,IF(DX56&gt;0,'На Укрсиб'!$V$1,0)))</f>
        <v>0</v>
      </c>
      <c r="EA56" s="207"/>
      <c r="EB56" s="207" t="str">
        <f t="shared" ca="1" si="42"/>
        <v xml:space="preserve">Офіцер </v>
      </c>
      <c r="EC56" s="207" t="str">
        <f t="shared" ca="1" si="43"/>
        <v>л-т</v>
      </c>
      <c r="ED56" s="207" t="str">
        <f t="shared" ca="1" si="73"/>
        <v>Парфьонов А.Р.</v>
      </c>
      <c r="EE56" s="207"/>
      <c r="EF56" s="219"/>
      <c r="EG56" s="219"/>
      <c r="EH56" s="219"/>
      <c r="EI56" s="219"/>
      <c r="EJ56" s="219"/>
      <c r="EK56" s="219"/>
      <c r="EL56" s="219"/>
      <c r="EM56" s="219">
        <f t="shared" si="44"/>
        <v>0</v>
      </c>
      <c r="EN56" s="219"/>
      <c r="EO56" s="219"/>
      <c r="EP56" s="219">
        <f t="shared" si="45"/>
        <v>0</v>
      </c>
      <c r="EQ56" s="219">
        <f t="shared" si="74"/>
        <v>0</v>
      </c>
      <c r="ER56" s="219">
        <f t="shared" si="75"/>
        <v>0</v>
      </c>
      <c r="ES56" s="219"/>
      <c r="ET56" s="219">
        <f t="shared" si="46"/>
        <v>0</v>
      </c>
      <c r="EU56" s="363">
        <f t="shared" si="76"/>
        <v>0</v>
      </c>
      <c r="EV56" s="219">
        <f t="shared" si="47"/>
        <v>0</v>
      </c>
      <c r="EW56" s="219">
        <f t="shared" ca="1" si="48"/>
        <v>0</v>
      </c>
      <c r="EX56" s="219">
        <f t="shared" ca="1" si="77"/>
        <v>0</v>
      </c>
      <c r="EY56" s="219">
        <f t="shared" ca="1" si="49"/>
        <v>0</v>
      </c>
      <c r="EZ56" s="220">
        <f ca="1">IF(AND(EW56,EX56=0)=0,0,IF(EW56&gt;0,'На банк Приват'!$AH$1,IF(EX56&gt;0,'На Укрсиб'!$AH$1,0)))</f>
        <v>0</v>
      </c>
      <c r="FA56" s="28" t="str">
        <f t="shared" ca="1" si="50"/>
        <v>Парфьонов А.Р.</v>
      </c>
      <c r="FB56" s="28" t="str">
        <f t="shared" ca="1" si="51"/>
        <v>Парфьонов</v>
      </c>
      <c r="FC56" s="28" t="str">
        <f t="shared" ca="1" si="52"/>
        <v>Андрій</v>
      </c>
      <c r="FD56" s="28" t="str">
        <f t="shared" ca="1" si="53"/>
        <v>Русланович</v>
      </c>
      <c r="FE56" s="28">
        <f t="shared" ca="1" si="54"/>
        <v>49</v>
      </c>
      <c r="FF56">
        <f t="shared" si="55"/>
        <v>0</v>
      </c>
      <c r="FG56" s="531" t="s">
        <v>417</v>
      </c>
    </row>
    <row r="57" spans="1:163">
      <c r="A57" s="113"/>
      <c r="B57" s="113" t="str">
        <f t="shared" ca="1" si="0"/>
        <v xml:space="preserve">Офіцер </v>
      </c>
      <c r="C57" s="113" t="str">
        <f t="shared" ca="1" si="1"/>
        <v>л-т</v>
      </c>
      <c r="D57" s="113" t="str">
        <f t="shared" ca="1" si="99"/>
        <v>Ярошевич М.Р.</v>
      </c>
      <c r="E57" s="113">
        <f t="shared" si="3"/>
        <v>0</v>
      </c>
      <c r="F57" s="115"/>
      <c r="G57" s="209">
        <f t="shared" si="102"/>
        <v>0</v>
      </c>
      <c r="H57" s="209">
        <f t="shared" si="103"/>
        <v>0</v>
      </c>
      <c r="I57" s="209">
        <f t="shared" si="104"/>
        <v>0</v>
      </c>
      <c r="J57" s="209">
        <f t="shared" si="82"/>
        <v>0</v>
      </c>
      <c r="K57" s="209">
        <f t="shared" si="83"/>
        <v>0</v>
      </c>
      <c r="L57" s="209">
        <f t="shared" si="84"/>
        <v>0</v>
      </c>
      <c r="M57" s="209">
        <f t="shared" si="85"/>
        <v>0</v>
      </c>
      <c r="N57" s="209">
        <f t="shared" si="86"/>
        <v>0</v>
      </c>
      <c r="O57" s="209">
        <f t="shared" si="105"/>
        <v>0</v>
      </c>
      <c r="P57" s="211">
        <f t="shared" si="87"/>
        <v>0</v>
      </c>
      <c r="Q57" s="209">
        <f t="shared" si="88"/>
        <v>0</v>
      </c>
      <c r="R57" s="209">
        <f t="shared" si="89"/>
        <v>0</v>
      </c>
      <c r="S57" s="209">
        <f t="shared" si="90"/>
        <v>0</v>
      </c>
      <c r="T57" s="209">
        <f t="shared" si="91"/>
        <v>0</v>
      </c>
      <c r="U57" s="209">
        <f t="shared" si="92"/>
        <v>0</v>
      </c>
      <c r="V57" s="209">
        <f t="shared" si="93"/>
        <v>0</v>
      </c>
      <c r="W57" s="209">
        <f t="shared" ca="1" si="94"/>
        <v>0</v>
      </c>
      <c r="X57" s="209">
        <f t="shared" ca="1" si="95"/>
        <v>0</v>
      </c>
      <c r="Y57" s="209">
        <f t="shared" ca="1" si="96"/>
        <v>0</v>
      </c>
      <c r="Z57" s="210" t="str">
        <f t="shared" ca="1" si="6"/>
        <v xml:space="preserve">        </v>
      </c>
      <c r="AA57" s="185"/>
      <c r="AB57" s="185" t="str">
        <f t="shared" ca="1" si="7"/>
        <v xml:space="preserve">Офіцер </v>
      </c>
      <c r="AC57" s="185" t="str">
        <f t="shared" ca="1" si="8"/>
        <v>л-т</v>
      </c>
      <c r="AD57" s="185" t="str">
        <f t="shared" ca="1" si="56"/>
        <v>Ярошевич М.Р.</v>
      </c>
      <c r="AE57" s="185"/>
      <c r="AF57" s="211"/>
      <c r="AG57" s="211"/>
      <c r="AH57" s="211"/>
      <c r="AI57" s="211"/>
      <c r="AJ57" s="211"/>
      <c r="AK57" s="211"/>
      <c r="AL57" s="211"/>
      <c r="AM57" s="211">
        <f t="shared" si="100"/>
        <v>0</v>
      </c>
      <c r="AN57" s="211"/>
      <c r="AO57" s="211"/>
      <c r="AP57" s="623">
        <f t="shared" si="10"/>
        <v>0</v>
      </c>
      <c r="AQ57" s="211">
        <f t="shared" si="57"/>
        <v>0</v>
      </c>
      <c r="AR57" s="211">
        <f t="shared" si="58"/>
        <v>0</v>
      </c>
      <c r="AS57" s="211"/>
      <c r="AT57" s="211">
        <f t="shared" si="11"/>
        <v>0</v>
      </c>
      <c r="AU57" s="358">
        <f t="shared" si="12"/>
        <v>0</v>
      </c>
      <c r="AV57" s="211">
        <f t="shared" si="13"/>
        <v>0</v>
      </c>
      <c r="AW57" s="211">
        <f t="shared" ca="1" si="14"/>
        <v>0</v>
      </c>
      <c r="AX57" s="211">
        <f t="shared" ca="1" si="98"/>
        <v>0</v>
      </c>
      <c r="AY57" s="211">
        <f t="shared" ca="1" si="16"/>
        <v>0</v>
      </c>
      <c r="AZ57" s="212">
        <f ca="1">IF(AND(AW57,AX57=0,AY57=0)=0,0,IF(AW57&gt;0,'На банк Приват'!$J$1,IF(AX57&gt;0,'На Укрсиб'!$J$1,0)))</f>
        <v>0</v>
      </c>
      <c r="BA57" s="191"/>
      <c r="BB57" s="191" t="str">
        <f t="shared" ca="1" si="17"/>
        <v xml:space="preserve">Офіцер </v>
      </c>
      <c r="BC57" s="191" t="str">
        <f t="shared" ca="1" si="18"/>
        <v>л-т</v>
      </c>
      <c r="BD57" s="191" t="str">
        <f t="shared" ca="1" si="59"/>
        <v>Ярошевич М.Р.</v>
      </c>
      <c r="BE57" s="191"/>
      <c r="BF57" s="213"/>
      <c r="BG57" s="213"/>
      <c r="BH57" s="213"/>
      <c r="BI57" s="213"/>
      <c r="BJ57" s="213"/>
      <c r="BK57" s="213"/>
      <c r="BL57" s="213"/>
      <c r="BM57" s="213">
        <f t="shared" si="19"/>
        <v>0</v>
      </c>
      <c r="BN57" s="213"/>
      <c r="BO57" s="213"/>
      <c r="BP57" s="623">
        <f t="shared" si="20"/>
        <v>0</v>
      </c>
      <c r="BQ57" s="213">
        <f t="shared" si="60"/>
        <v>0</v>
      </c>
      <c r="BR57" s="213">
        <f t="shared" si="61"/>
        <v>0</v>
      </c>
      <c r="BS57" s="213"/>
      <c r="BT57" s="213">
        <f t="shared" si="21"/>
        <v>0</v>
      </c>
      <c r="BU57" s="362">
        <f t="shared" si="62"/>
        <v>0</v>
      </c>
      <c r="BV57" s="213">
        <f t="shared" si="22"/>
        <v>0</v>
      </c>
      <c r="BW57" s="213">
        <f t="shared" ca="1" si="23"/>
        <v>0</v>
      </c>
      <c r="BX57" s="213">
        <f t="shared" ca="1" si="63"/>
        <v>0</v>
      </c>
      <c r="BY57" s="213">
        <f t="shared" ca="1" si="24"/>
        <v>0</v>
      </c>
      <c r="BZ57" s="214">
        <f ca="1">IF(AND(BW57,BX57=0)=0,0,IF(BW57&gt;0,'На банк Приват'!$P$1,IF(BX57&gt;0,'На Укрсиб'!$P$1,0)))</f>
        <v>0</v>
      </c>
      <c r="CA57" s="198">
        <v>50</v>
      </c>
      <c r="CB57" s="198" t="str">
        <f t="shared" ca="1" si="25"/>
        <v xml:space="preserve">Офіцер </v>
      </c>
      <c r="CC57" s="198" t="str">
        <f t="shared" ca="1" si="26"/>
        <v>л-т</v>
      </c>
      <c r="CD57" s="198" t="str">
        <f t="shared" ca="1" si="64"/>
        <v>Ярошевич М.Р.</v>
      </c>
      <c r="CE57" s="198"/>
      <c r="CF57" s="215"/>
      <c r="CG57" s="215"/>
      <c r="CH57" s="215"/>
      <c r="CI57" s="215"/>
      <c r="CJ57" s="215"/>
      <c r="CK57" s="215"/>
      <c r="CL57" s="215"/>
      <c r="CM57" s="215">
        <f t="shared" si="101"/>
        <v>0</v>
      </c>
      <c r="CN57" s="215"/>
      <c r="CO57" s="215"/>
      <c r="CP57" s="215">
        <f t="shared" si="28"/>
        <v>0</v>
      </c>
      <c r="CQ57" s="215">
        <f t="shared" si="65"/>
        <v>0</v>
      </c>
      <c r="CR57" s="215">
        <f t="shared" si="66"/>
        <v>0</v>
      </c>
      <c r="CS57" s="215"/>
      <c r="CT57" s="215">
        <f t="shared" si="29"/>
        <v>0</v>
      </c>
      <c r="CU57" s="369">
        <f t="shared" si="30"/>
        <v>0</v>
      </c>
      <c r="CV57" s="215">
        <f t="shared" si="31"/>
        <v>0</v>
      </c>
      <c r="CW57" s="215">
        <f t="shared" ca="1" si="32"/>
        <v>0</v>
      </c>
      <c r="CX57" s="215">
        <f t="shared" ca="1" si="67"/>
        <v>0</v>
      </c>
      <c r="CY57" s="215">
        <f t="shared" ca="1" si="33"/>
        <v>0</v>
      </c>
      <c r="CZ57" s="216">
        <f ca="1">IF(AND(CW57,CX57=0)=0,0,IF(CW57&gt;0,'На банк Приват'!$V$1,IF(CX57&gt;0,'На Укрсиб'!$V$1,0)))</f>
        <v>0</v>
      </c>
      <c r="DA57" s="204"/>
      <c r="DB57" s="204" t="str">
        <f t="shared" ca="1" si="34"/>
        <v xml:space="preserve">Офіцер </v>
      </c>
      <c r="DC57" s="204" t="str">
        <f t="shared" ca="1" si="35"/>
        <v>л-т</v>
      </c>
      <c r="DD57" s="204" t="str">
        <f t="shared" ca="1" si="68"/>
        <v>Ярошевич М.Р.</v>
      </c>
      <c r="DE57" s="204"/>
      <c r="DF57" s="217"/>
      <c r="DG57" s="217"/>
      <c r="DH57" s="217"/>
      <c r="DI57" s="217"/>
      <c r="DJ57" s="217"/>
      <c r="DK57" s="217"/>
      <c r="DL57" s="217"/>
      <c r="DM57" s="217">
        <f t="shared" si="36"/>
        <v>0</v>
      </c>
      <c r="DN57" s="217"/>
      <c r="DO57" s="217"/>
      <c r="DP57" s="763">
        <f t="shared" si="37"/>
        <v>0</v>
      </c>
      <c r="DQ57" s="217">
        <f t="shared" si="69"/>
        <v>0</v>
      </c>
      <c r="DR57" s="217">
        <f t="shared" si="70"/>
        <v>0</v>
      </c>
      <c r="DS57" s="217"/>
      <c r="DT57" s="217">
        <f t="shared" si="38"/>
        <v>0</v>
      </c>
      <c r="DU57" s="366">
        <f t="shared" si="71"/>
        <v>0</v>
      </c>
      <c r="DV57" s="217">
        <f t="shared" si="39"/>
        <v>0</v>
      </c>
      <c r="DW57" s="217">
        <f t="shared" ca="1" si="40"/>
        <v>0</v>
      </c>
      <c r="DX57" s="217">
        <f t="shared" ca="1" si="72"/>
        <v>0</v>
      </c>
      <c r="DY57" s="217">
        <f t="shared" ca="1" si="41"/>
        <v>0</v>
      </c>
      <c r="DZ57" s="218">
        <f ca="1">IF(AND(DW57,DX57=0)=0,0,IF(DW57&gt;0,'На банк Приват'!$AB$1,IF(DX57&gt;0,'На Укрсиб'!$V$1,0)))</f>
        <v>0</v>
      </c>
      <c r="EA57" s="207"/>
      <c r="EB57" s="207" t="str">
        <f t="shared" ca="1" si="42"/>
        <v xml:space="preserve">Офіцер </v>
      </c>
      <c r="EC57" s="207" t="str">
        <f t="shared" ca="1" si="43"/>
        <v>л-т</v>
      </c>
      <c r="ED57" s="207" t="str">
        <f t="shared" ca="1" si="73"/>
        <v>Ярошевич М.Р.</v>
      </c>
      <c r="EE57" s="207"/>
      <c r="EF57" s="219"/>
      <c r="EG57" s="219"/>
      <c r="EH57" s="219"/>
      <c r="EI57" s="219"/>
      <c r="EJ57" s="219"/>
      <c r="EK57" s="219"/>
      <c r="EL57" s="219"/>
      <c r="EM57" s="219">
        <f t="shared" si="44"/>
        <v>0</v>
      </c>
      <c r="EN57" s="219"/>
      <c r="EO57" s="219"/>
      <c r="EP57" s="219">
        <f t="shared" si="45"/>
        <v>0</v>
      </c>
      <c r="EQ57" s="219">
        <f t="shared" si="74"/>
        <v>0</v>
      </c>
      <c r="ER57" s="219">
        <f t="shared" si="75"/>
        <v>0</v>
      </c>
      <c r="ES57" s="219"/>
      <c r="ET57" s="219">
        <f t="shared" si="46"/>
        <v>0</v>
      </c>
      <c r="EU57" s="363">
        <f t="shared" si="76"/>
        <v>0</v>
      </c>
      <c r="EV57" s="219">
        <f t="shared" si="47"/>
        <v>0</v>
      </c>
      <c r="EW57" s="219">
        <f t="shared" ca="1" si="48"/>
        <v>0</v>
      </c>
      <c r="EX57" s="219">
        <f t="shared" ca="1" si="77"/>
        <v>0</v>
      </c>
      <c r="EY57" s="219">
        <f t="shared" ca="1" si="49"/>
        <v>0</v>
      </c>
      <c r="EZ57" s="220">
        <f ca="1">IF(AND(EW57,EX57=0)=0,0,IF(EW57&gt;0,'На банк Приват'!$AH$1,IF(EX57&gt;0,'На Укрсиб'!$AH$1,0)))</f>
        <v>0</v>
      </c>
      <c r="FA57" s="28" t="str">
        <f t="shared" ca="1" si="50"/>
        <v>Ярошевич М.Р.</v>
      </c>
      <c r="FB57" s="28" t="str">
        <f t="shared" ca="1" si="51"/>
        <v>Ярошевич</v>
      </c>
      <c r="FC57" s="28" t="str">
        <f t="shared" ca="1" si="52"/>
        <v>Михайло</v>
      </c>
      <c r="FD57" s="28" t="str">
        <f t="shared" ca="1" si="53"/>
        <v>Ростиславович</v>
      </c>
      <c r="FE57" s="28">
        <f t="shared" ca="1" si="54"/>
        <v>50</v>
      </c>
      <c r="FF57">
        <f t="shared" si="55"/>
        <v>0</v>
      </c>
      <c r="FG57" s="531" t="s">
        <v>46</v>
      </c>
    </row>
    <row r="58" spans="1:163">
      <c r="A58" s="113"/>
      <c r="B58" s="113" t="str">
        <f t="shared" ca="1" si="0"/>
        <v xml:space="preserve">Офіцер </v>
      </c>
      <c r="C58" s="113" t="str">
        <f t="shared" ca="1" si="1"/>
        <v>л-т</v>
      </c>
      <c r="D58" s="113" t="str">
        <f t="shared" ca="1" si="99"/>
        <v>Беспечний А.В.</v>
      </c>
      <c r="E58" s="113">
        <f t="shared" si="3"/>
        <v>0</v>
      </c>
      <c r="F58" s="115"/>
      <c r="G58" s="209">
        <f t="shared" si="102"/>
        <v>0</v>
      </c>
      <c r="H58" s="209">
        <f t="shared" si="103"/>
        <v>0</v>
      </c>
      <c r="I58" s="209">
        <f t="shared" si="104"/>
        <v>0</v>
      </c>
      <c r="J58" s="209">
        <f t="shared" si="82"/>
        <v>0</v>
      </c>
      <c r="K58" s="209">
        <f t="shared" si="83"/>
        <v>0</v>
      </c>
      <c r="L58" s="209">
        <f t="shared" si="84"/>
        <v>0</v>
      </c>
      <c r="M58" s="209">
        <f t="shared" si="85"/>
        <v>0</v>
      </c>
      <c r="N58" s="209">
        <f t="shared" si="86"/>
        <v>0</v>
      </c>
      <c r="O58" s="209">
        <f t="shared" si="105"/>
        <v>0</v>
      </c>
      <c r="P58" s="211">
        <f t="shared" si="87"/>
        <v>0</v>
      </c>
      <c r="Q58" s="209">
        <f t="shared" si="88"/>
        <v>0</v>
      </c>
      <c r="R58" s="209">
        <f t="shared" si="89"/>
        <v>0</v>
      </c>
      <c r="S58" s="209">
        <f t="shared" si="90"/>
        <v>0</v>
      </c>
      <c r="T58" s="209">
        <f t="shared" si="91"/>
        <v>0</v>
      </c>
      <c r="U58" s="209">
        <f t="shared" si="92"/>
        <v>0</v>
      </c>
      <c r="V58" s="209">
        <f t="shared" si="93"/>
        <v>0</v>
      </c>
      <c r="W58" s="209">
        <f t="shared" ca="1" si="94"/>
        <v>0</v>
      </c>
      <c r="X58" s="209">
        <f t="shared" ca="1" si="95"/>
        <v>0</v>
      </c>
      <c r="Y58" s="209">
        <f t="shared" ca="1" si="96"/>
        <v>0</v>
      </c>
      <c r="Z58" s="210" t="str">
        <f t="shared" ca="1" si="6"/>
        <v xml:space="preserve">        </v>
      </c>
      <c r="AA58" s="185"/>
      <c r="AB58" s="185" t="str">
        <f t="shared" ca="1" si="7"/>
        <v xml:space="preserve">Офіцер </v>
      </c>
      <c r="AC58" s="185" t="str">
        <f t="shared" ca="1" si="8"/>
        <v>л-т</v>
      </c>
      <c r="AD58" s="185" t="str">
        <f t="shared" ca="1" si="56"/>
        <v>Беспечний А.В.</v>
      </c>
      <c r="AE58" s="185"/>
      <c r="AF58" s="211"/>
      <c r="AG58" s="211"/>
      <c r="AH58" s="211"/>
      <c r="AI58" s="211"/>
      <c r="AJ58" s="211"/>
      <c r="AK58" s="211"/>
      <c r="AL58" s="211"/>
      <c r="AM58" s="211">
        <f t="shared" si="100"/>
        <v>0</v>
      </c>
      <c r="AN58" s="211"/>
      <c r="AO58" s="211"/>
      <c r="AP58" s="623">
        <f t="shared" si="10"/>
        <v>0</v>
      </c>
      <c r="AQ58" s="211">
        <f t="shared" si="57"/>
        <v>0</v>
      </c>
      <c r="AR58" s="211">
        <f t="shared" si="58"/>
        <v>0</v>
      </c>
      <c r="AS58" s="211"/>
      <c r="AT58" s="211">
        <f t="shared" si="11"/>
        <v>0</v>
      </c>
      <c r="AU58" s="358">
        <f t="shared" si="12"/>
        <v>0</v>
      </c>
      <c r="AV58" s="211">
        <f t="shared" si="13"/>
        <v>0</v>
      </c>
      <c r="AW58" s="211">
        <f t="shared" ca="1" si="14"/>
        <v>0</v>
      </c>
      <c r="AX58" s="211">
        <f t="shared" ca="1" si="98"/>
        <v>0</v>
      </c>
      <c r="AY58" s="211">
        <f t="shared" ca="1" si="16"/>
        <v>0</v>
      </c>
      <c r="AZ58" s="212">
        <f ca="1">IF(AND(AW58,AX58=0,AY58=0)=0,0,IF(AW58&gt;0,'На банк Приват'!$J$1,IF(AX58&gt;0,'На Укрсиб'!$J$1,0)))</f>
        <v>0</v>
      </c>
      <c r="BA58" s="191"/>
      <c r="BB58" s="191" t="str">
        <f t="shared" ca="1" si="17"/>
        <v xml:space="preserve">Офіцер </v>
      </c>
      <c r="BC58" s="191" t="str">
        <f t="shared" ca="1" si="18"/>
        <v>л-т</v>
      </c>
      <c r="BD58" s="191" t="str">
        <f t="shared" ca="1" si="59"/>
        <v>Беспечний А.В.</v>
      </c>
      <c r="BE58" s="191"/>
      <c r="BF58" s="213"/>
      <c r="BG58" s="213"/>
      <c r="BH58" s="213"/>
      <c r="BI58" s="213"/>
      <c r="BJ58" s="213"/>
      <c r="BK58" s="213"/>
      <c r="BL58" s="213"/>
      <c r="BM58" s="213">
        <f t="shared" si="19"/>
        <v>0</v>
      </c>
      <c r="BN58" s="213"/>
      <c r="BO58" s="213"/>
      <c r="BP58" s="623">
        <f t="shared" si="20"/>
        <v>0</v>
      </c>
      <c r="BQ58" s="213">
        <f t="shared" si="60"/>
        <v>0</v>
      </c>
      <c r="BR58" s="213">
        <f t="shared" si="61"/>
        <v>0</v>
      </c>
      <c r="BS58" s="213"/>
      <c r="BT58" s="213">
        <f t="shared" si="21"/>
        <v>0</v>
      </c>
      <c r="BU58" s="362">
        <f t="shared" si="62"/>
        <v>0</v>
      </c>
      <c r="BV58" s="213">
        <f t="shared" si="22"/>
        <v>0</v>
      </c>
      <c r="BW58" s="213">
        <f t="shared" ca="1" si="23"/>
        <v>0</v>
      </c>
      <c r="BX58" s="213">
        <f t="shared" ca="1" si="63"/>
        <v>0</v>
      </c>
      <c r="BY58" s="213">
        <f t="shared" ca="1" si="24"/>
        <v>0</v>
      </c>
      <c r="BZ58" s="214">
        <f ca="1">IF(AND(BW58,BX58=0)=0,0,IF(BW58&gt;0,'На банк Приват'!$P$1,IF(BX58&gt;0,'На Укрсиб'!$P$1,0)))</f>
        <v>0</v>
      </c>
      <c r="CA58" s="198">
        <v>51</v>
      </c>
      <c r="CB58" s="198" t="str">
        <f t="shared" ca="1" si="25"/>
        <v xml:space="preserve">Офіцер </v>
      </c>
      <c r="CC58" s="198" t="str">
        <f t="shared" ca="1" si="26"/>
        <v>л-т</v>
      </c>
      <c r="CD58" s="198" t="str">
        <f t="shared" ca="1" si="64"/>
        <v>Беспечний А.В.</v>
      </c>
      <c r="CE58" s="198"/>
      <c r="CF58" s="215"/>
      <c r="CG58" s="215"/>
      <c r="CH58" s="215"/>
      <c r="CI58" s="215"/>
      <c r="CJ58" s="215"/>
      <c r="CK58" s="215"/>
      <c r="CL58" s="215"/>
      <c r="CM58" s="215">
        <f t="shared" si="101"/>
        <v>0</v>
      </c>
      <c r="CN58" s="215"/>
      <c r="CO58" s="215"/>
      <c r="CP58" s="215">
        <f t="shared" si="28"/>
        <v>0</v>
      </c>
      <c r="CQ58" s="215">
        <f t="shared" si="65"/>
        <v>0</v>
      </c>
      <c r="CR58" s="215">
        <f t="shared" si="66"/>
        <v>0</v>
      </c>
      <c r="CS58" s="215"/>
      <c r="CT58" s="215">
        <f t="shared" si="29"/>
        <v>0</v>
      </c>
      <c r="CU58" s="369">
        <f t="shared" si="30"/>
        <v>0</v>
      </c>
      <c r="CV58" s="215">
        <f t="shared" si="31"/>
        <v>0</v>
      </c>
      <c r="CW58" s="215">
        <f t="shared" ca="1" si="32"/>
        <v>0</v>
      </c>
      <c r="CX58" s="215">
        <f t="shared" ca="1" si="67"/>
        <v>0</v>
      </c>
      <c r="CY58" s="215">
        <f t="shared" ca="1" si="33"/>
        <v>0</v>
      </c>
      <c r="CZ58" s="216">
        <f ca="1">IF(AND(CW58,CX58=0)=0,0,IF(CW58&gt;0,'На банк Приват'!$V$1,IF(CX58&gt;0,'На Укрсиб'!$V$1,0)))</f>
        <v>0</v>
      </c>
      <c r="DA58" s="204"/>
      <c r="DB58" s="204" t="str">
        <f t="shared" ca="1" si="34"/>
        <v xml:space="preserve">Офіцер </v>
      </c>
      <c r="DC58" s="204" t="str">
        <f t="shared" ca="1" si="35"/>
        <v>л-т</v>
      </c>
      <c r="DD58" s="204" t="str">
        <f t="shared" ca="1" si="68"/>
        <v>Беспечний А.В.</v>
      </c>
      <c r="DE58" s="204"/>
      <c r="DF58" s="217"/>
      <c r="DG58" s="217"/>
      <c r="DH58" s="217"/>
      <c r="DI58" s="217"/>
      <c r="DJ58" s="217"/>
      <c r="DK58" s="217"/>
      <c r="DL58" s="217"/>
      <c r="DM58" s="217">
        <f t="shared" si="36"/>
        <v>0</v>
      </c>
      <c r="DN58" s="217"/>
      <c r="DO58" s="217"/>
      <c r="DP58" s="763">
        <f t="shared" si="37"/>
        <v>0</v>
      </c>
      <c r="DQ58" s="217">
        <f t="shared" si="69"/>
        <v>0</v>
      </c>
      <c r="DR58" s="217">
        <f t="shared" si="70"/>
        <v>0</v>
      </c>
      <c r="DS58" s="217"/>
      <c r="DT58" s="217">
        <f t="shared" si="38"/>
        <v>0</v>
      </c>
      <c r="DU58" s="366">
        <f t="shared" si="71"/>
        <v>0</v>
      </c>
      <c r="DV58" s="217">
        <f t="shared" si="39"/>
        <v>0</v>
      </c>
      <c r="DW58" s="217">
        <f t="shared" ca="1" si="40"/>
        <v>0</v>
      </c>
      <c r="DX58" s="217">
        <f t="shared" ca="1" si="72"/>
        <v>0</v>
      </c>
      <c r="DY58" s="217">
        <f t="shared" ca="1" si="41"/>
        <v>0</v>
      </c>
      <c r="DZ58" s="218">
        <f ca="1">IF(AND(DW58,DX58=0)=0,0,IF(DW58&gt;0,'На банк Приват'!$AB$1,IF(DX58&gt;0,'На Укрсиб'!$V$1,0)))</f>
        <v>0</v>
      </c>
      <c r="EA58" s="207"/>
      <c r="EB58" s="207" t="str">
        <f t="shared" ca="1" si="42"/>
        <v xml:space="preserve">Офіцер </v>
      </c>
      <c r="EC58" s="207" t="str">
        <f t="shared" ca="1" si="43"/>
        <v>л-т</v>
      </c>
      <c r="ED58" s="207" t="str">
        <f t="shared" ca="1" si="73"/>
        <v>Беспечний А.В.</v>
      </c>
      <c r="EE58" s="207"/>
      <c r="EF58" s="219"/>
      <c r="EG58" s="219"/>
      <c r="EH58" s="219"/>
      <c r="EI58" s="219"/>
      <c r="EJ58" s="219"/>
      <c r="EK58" s="219"/>
      <c r="EL58" s="219"/>
      <c r="EM58" s="219">
        <f t="shared" si="44"/>
        <v>0</v>
      </c>
      <c r="EN58" s="219"/>
      <c r="EO58" s="219"/>
      <c r="EP58" s="219">
        <f t="shared" si="45"/>
        <v>0</v>
      </c>
      <c r="EQ58" s="219">
        <f t="shared" si="74"/>
        <v>0</v>
      </c>
      <c r="ER58" s="219">
        <f t="shared" si="75"/>
        <v>0</v>
      </c>
      <c r="ES58" s="219"/>
      <c r="ET58" s="219">
        <f t="shared" si="46"/>
        <v>0</v>
      </c>
      <c r="EU58" s="363">
        <f t="shared" si="76"/>
        <v>0</v>
      </c>
      <c r="EV58" s="219">
        <f t="shared" si="47"/>
        <v>0</v>
      </c>
      <c r="EW58" s="219">
        <f t="shared" ca="1" si="48"/>
        <v>0</v>
      </c>
      <c r="EX58" s="219">
        <f t="shared" ca="1" si="77"/>
        <v>0</v>
      </c>
      <c r="EY58" s="219">
        <f t="shared" ca="1" si="49"/>
        <v>0</v>
      </c>
      <c r="EZ58" s="220">
        <f ca="1">IF(AND(EW58,EX58=0)=0,0,IF(EW58&gt;0,'На банк Приват'!$AH$1,IF(EX58&gt;0,'На Укрсиб'!$AH$1,0)))</f>
        <v>0</v>
      </c>
      <c r="FA58" s="28" t="str">
        <f t="shared" ca="1" si="50"/>
        <v>Беспечний А.В.</v>
      </c>
      <c r="FB58" s="28" t="str">
        <f t="shared" ca="1" si="51"/>
        <v>Беспечний</v>
      </c>
      <c r="FC58" s="28" t="str">
        <f t="shared" ca="1" si="52"/>
        <v>Андрій</v>
      </c>
      <c r="FD58" s="28" t="str">
        <f t="shared" ca="1" si="53"/>
        <v>Валерійович</v>
      </c>
      <c r="FE58" s="28">
        <f t="shared" ca="1" si="54"/>
        <v>51</v>
      </c>
      <c r="FF58">
        <f t="shared" si="55"/>
        <v>0</v>
      </c>
      <c r="FG58" s="531" t="s">
        <v>634</v>
      </c>
    </row>
    <row r="59" spans="1:163">
      <c r="A59" s="113"/>
      <c r="B59" s="113" t="str">
        <f t="shared" ca="1" si="0"/>
        <v>Офіцер</v>
      </c>
      <c r="C59" s="113">
        <f t="shared" ca="1" si="1"/>
        <v>0</v>
      </c>
      <c r="D59" s="113" t="str">
        <f t="shared" ca="1" si="99"/>
        <v>ВАКАНТ</v>
      </c>
      <c r="E59" s="113">
        <f t="shared" si="3"/>
        <v>0</v>
      </c>
      <c r="F59" s="115"/>
      <c r="G59" s="209">
        <f t="shared" si="102"/>
        <v>0</v>
      </c>
      <c r="H59" s="209">
        <f t="shared" si="103"/>
        <v>0</v>
      </c>
      <c r="I59" s="209">
        <f t="shared" si="104"/>
        <v>0</v>
      </c>
      <c r="J59" s="209">
        <f t="shared" si="82"/>
        <v>0</v>
      </c>
      <c r="K59" s="209">
        <f t="shared" si="83"/>
        <v>0</v>
      </c>
      <c r="L59" s="209">
        <f t="shared" si="84"/>
        <v>0</v>
      </c>
      <c r="M59" s="209">
        <f t="shared" si="85"/>
        <v>0</v>
      </c>
      <c r="N59" s="209">
        <f t="shared" si="86"/>
        <v>0</v>
      </c>
      <c r="O59" s="209">
        <f t="shared" si="105"/>
        <v>0</v>
      </c>
      <c r="P59" s="211">
        <f t="shared" si="87"/>
        <v>0</v>
      </c>
      <c r="Q59" s="209">
        <f t="shared" si="88"/>
        <v>0</v>
      </c>
      <c r="R59" s="209">
        <f t="shared" si="89"/>
        <v>0</v>
      </c>
      <c r="S59" s="209">
        <f t="shared" si="90"/>
        <v>0</v>
      </c>
      <c r="T59" s="209">
        <f t="shared" si="91"/>
        <v>0</v>
      </c>
      <c r="U59" s="209">
        <f t="shared" si="92"/>
        <v>0</v>
      </c>
      <c r="V59" s="209">
        <f t="shared" si="93"/>
        <v>0</v>
      </c>
      <c r="W59" s="209">
        <f t="shared" ca="1" si="94"/>
        <v>0</v>
      </c>
      <c r="X59" s="209">
        <f t="shared" ca="1" si="95"/>
        <v>0</v>
      </c>
      <c r="Y59" s="209">
        <f t="shared" ca="1" si="96"/>
        <v>0</v>
      </c>
      <c r="Z59" s="210" t="str">
        <f t="shared" ca="1" si="6"/>
        <v xml:space="preserve">        </v>
      </c>
      <c r="AA59" s="185"/>
      <c r="AB59" s="185" t="str">
        <f t="shared" ca="1" si="7"/>
        <v>Офіцер</v>
      </c>
      <c r="AC59" s="185">
        <f t="shared" ca="1" si="8"/>
        <v>0</v>
      </c>
      <c r="AD59" s="185" t="str">
        <f t="shared" ca="1" si="56"/>
        <v>ВАКАНТ</v>
      </c>
      <c r="AE59" s="185"/>
      <c r="AF59" s="211"/>
      <c r="AG59" s="211"/>
      <c r="AH59" s="211"/>
      <c r="AI59" s="211"/>
      <c r="AJ59" s="211"/>
      <c r="AK59" s="211"/>
      <c r="AL59" s="211"/>
      <c r="AM59" s="211">
        <f t="shared" si="100"/>
        <v>0</v>
      </c>
      <c r="AN59" s="211"/>
      <c r="AO59" s="211"/>
      <c r="AP59" s="623">
        <f t="shared" si="10"/>
        <v>0</v>
      </c>
      <c r="AQ59" s="211">
        <f t="shared" si="57"/>
        <v>0</v>
      </c>
      <c r="AR59" s="211">
        <f t="shared" si="58"/>
        <v>0</v>
      </c>
      <c r="AS59" s="211"/>
      <c r="AT59" s="211">
        <f t="shared" si="11"/>
        <v>0</v>
      </c>
      <c r="AU59" s="358">
        <f t="shared" si="12"/>
        <v>0</v>
      </c>
      <c r="AV59" s="211">
        <f t="shared" si="13"/>
        <v>0</v>
      </c>
      <c r="AW59" s="211">
        <f t="shared" ca="1" si="14"/>
        <v>0</v>
      </c>
      <c r="AX59" s="211">
        <f t="shared" ca="1" si="98"/>
        <v>0</v>
      </c>
      <c r="AY59" s="211">
        <f t="shared" ca="1" si="16"/>
        <v>0</v>
      </c>
      <c r="AZ59" s="212">
        <f ca="1">IF(AND(AW59,AX59=0,AY59=0)=0,0,IF(AW59&gt;0,'На банк Приват'!$J$1,IF(AX59&gt;0,'На Укрсиб'!J52,0)))</f>
        <v>0</v>
      </c>
      <c r="BA59" s="191"/>
      <c r="BB59" s="191" t="str">
        <f t="shared" ca="1" si="17"/>
        <v>Офіцер</v>
      </c>
      <c r="BC59" s="191">
        <f t="shared" ca="1" si="18"/>
        <v>0</v>
      </c>
      <c r="BD59" s="191" t="str">
        <f t="shared" ca="1" si="59"/>
        <v>ВАКАНТ</v>
      </c>
      <c r="BE59" s="191"/>
      <c r="BF59" s="213"/>
      <c r="BG59" s="213"/>
      <c r="BH59" s="213"/>
      <c r="BI59" s="213"/>
      <c r="BJ59" s="213"/>
      <c r="BK59" s="213"/>
      <c r="BL59" s="213"/>
      <c r="BM59" s="213">
        <f t="shared" si="19"/>
        <v>0</v>
      </c>
      <c r="BN59" s="213"/>
      <c r="BO59" s="213"/>
      <c r="BP59" s="623">
        <f t="shared" si="20"/>
        <v>0</v>
      </c>
      <c r="BQ59" s="213">
        <f t="shared" si="60"/>
        <v>0</v>
      </c>
      <c r="BR59" s="213">
        <f t="shared" si="61"/>
        <v>0</v>
      </c>
      <c r="BS59" s="213"/>
      <c r="BT59" s="213">
        <f t="shared" si="21"/>
        <v>0</v>
      </c>
      <c r="BU59" s="362">
        <f t="shared" si="62"/>
        <v>0</v>
      </c>
      <c r="BV59" s="213">
        <f t="shared" si="22"/>
        <v>0</v>
      </c>
      <c r="BW59" s="213">
        <f t="shared" ca="1" si="23"/>
        <v>0</v>
      </c>
      <c r="BX59" s="213">
        <f t="shared" ca="1" si="63"/>
        <v>0</v>
      </c>
      <c r="BY59" s="213">
        <f t="shared" ca="1" si="24"/>
        <v>0</v>
      </c>
      <c r="BZ59" s="214">
        <f ca="1">IF(AND(BW59,BX59=0)=0,0,IF(BW59&gt;0,'На банк Приват'!$P$1,IF(BX59&gt;0,'На Укрсиб'!$P$1,0)))</f>
        <v>0</v>
      </c>
      <c r="CA59" s="198">
        <v>52</v>
      </c>
      <c r="CB59" s="198" t="str">
        <f t="shared" ca="1" si="25"/>
        <v>Офіцер</v>
      </c>
      <c r="CC59" s="198">
        <f t="shared" ca="1" si="26"/>
        <v>0</v>
      </c>
      <c r="CD59" s="198" t="str">
        <f t="shared" ca="1" si="64"/>
        <v>ВАКАНТ</v>
      </c>
      <c r="CE59" s="198"/>
      <c r="CF59" s="215"/>
      <c r="CG59" s="215"/>
      <c r="CH59" s="215"/>
      <c r="CI59" s="215"/>
      <c r="CJ59" s="215"/>
      <c r="CK59" s="215"/>
      <c r="CL59" s="215"/>
      <c r="CM59" s="215">
        <f t="shared" si="101"/>
        <v>0</v>
      </c>
      <c r="CN59" s="215"/>
      <c r="CO59" s="215"/>
      <c r="CP59" s="215">
        <f t="shared" si="28"/>
        <v>0</v>
      </c>
      <c r="CQ59" s="215">
        <f t="shared" si="65"/>
        <v>0</v>
      </c>
      <c r="CR59" s="215">
        <f t="shared" si="66"/>
        <v>0</v>
      </c>
      <c r="CS59" s="215"/>
      <c r="CT59" s="215">
        <f t="shared" si="29"/>
        <v>0</v>
      </c>
      <c r="CU59" s="369">
        <f t="shared" si="30"/>
        <v>0</v>
      </c>
      <c r="CV59" s="215">
        <f t="shared" si="31"/>
        <v>0</v>
      </c>
      <c r="CW59" s="215">
        <f t="shared" ca="1" si="32"/>
        <v>0</v>
      </c>
      <c r="CX59" s="215">
        <f t="shared" ca="1" si="67"/>
        <v>0</v>
      </c>
      <c r="CY59" s="215">
        <f t="shared" ca="1" si="33"/>
        <v>0</v>
      </c>
      <c r="CZ59" s="216">
        <f ca="1">IF(AND(CW59,CX59=0)=0,0,IF(CW59&gt;0,'На банк Приват'!$V$1,IF(CX59&gt;0,'На Укрсиб'!$V$1,0)))</f>
        <v>0</v>
      </c>
      <c r="DA59" s="204"/>
      <c r="DB59" s="204" t="str">
        <f t="shared" ca="1" si="34"/>
        <v>Офіцер</v>
      </c>
      <c r="DC59" s="204">
        <f t="shared" ca="1" si="35"/>
        <v>0</v>
      </c>
      <c r="DD59" s="204" t="str">
        <f t="shared" ca="1" si="68"/>
        <v>ВАКАНТ</v>
      </c>
      <c r="DE59" s="204"/>
      <c r="DF59" s="217"/>
      <c r="DG59" s="217"/>
      <c r="DH59" s="217"/>
      <c r="DI59" s="217"/>
      <c r="DJ59" s="217"/>
      <c r="DK59" s="217"/>
      <c r="DL59" s="217"/>
      <c r="DM59" s="217">
        <f t="shared" si="36"/>
        <v>0</v>
      </c>
      <c r="DN59" s="217"/>
      <c r="DO59" s="217"/>
      <c r="DP59" s="763">
        <f t="shared" si="37"/>
        <v>0</v>
      </c>
      <c r="DQ59" s="217">
        <f t="shared" si="69"/>
        <v>0</v>
      </c>
      <c r="DR59" s="217">
        <f t="shared" si="70"/>
        <v>0</v>
      </c>
      <c r="DS59" s="217"/>
      <c r="DT59" s="217">
        <f t="shared" si="38"/>
        <v>0</v>
      </c>
      <c r="DU59" s="366">
        <f t="shared" si="71"/>
        <v>0</v>
      </c>
      <c r="DV59" s="217">
        <f t="shared" si="39"/>
        <v>0</v>
      </c>
      <c r="DW59" s="217">
        <f t="shared" ca="1" si="40"/>
        <v>0</v>
      </c>
      <c r="DX59" s="217">
        <f t="shared" ca="1" si="72"/>
        <v>0</v>
      </c>
      <c r="DY59" s="217">
        <f t="shared" ca="1" si="41"/>
        <v>0</v>
      </c>
      <c r="DZ59" s="218">
        <f ca="1">IF(AND(DW59,DX59=0)=0,0,IF(DW59&gt;0,'На банк Приват'!$AB$1,IF(DX59&gt;0,'На Укрсиб'!$V$1,0)))</f>
        <v>0</v>
      </c>
      <c r="EA59" s="207"/>
      <c r="EB59" s="207" t="str">
        <f t="shared" ca="1" si="42"/>
        <v>Офіцер</v>
      </c>
      <c r="EC59" s="207">
        <f t="shared" ca="1" si="43"/>
        <v>0</v>
      </c>
      <c r="ED59" s="207" t="str">
        <f t="shared" ca="1" si="73"/>
        <v>ВАКАНТ</v>
      </c>
      <c r="EE59" s="207"/>
      <c r="EF59" s="219"/>
      <c r="EG59" s="219"/>
      <c r="EH59" s="219"/>
      <c r="EI59" s="219"/>
      <c r="EJ59" s="219"/>
      <c r="EK59" s="219"/>
      <c r="EL59" s="219"/>
      <c r="EM59" s="219">
        <f t="shared" si="44"/>
        <v>0</v>
      </c>
      <c r="EN59" s="219"/>
      <c r="EO59" s="219"/>
      <c r="EP59" s="219">
        <f t="shared" si="45"/>
        <v>0</v>
      </c>
      <c r="EQ59" s="219">
        <f t="shared" si="74"/>
        <v>0</v>
      </c>
      <c r="ER59" s="219">
        <f t="shared" si="75"/>
        <v>0</v>
      </c>
      <c r="ES59" s="219"/>
      <c r="ET59" s="219">
        <f t="shared" si="46"/>
        <v>0</v>
      </c>
      <c r="EU59" s="363">
        <f t="shared" si="76"/>
        <v>0</v>
      </c>
      <c r="EV59" s="219">
        <f t="shared" si="47"/>
        <v>0</v>
      </c>
      <c r="EW59" s="219">
        <f t="shared" ca="1" si="48"/>
        <v>0</v>
      </c>
      <c r="EX59" s="219">
        <f t="shared" ca="1" si="77"/>
        <v>0</v>
      </c>
      <c r="EY59" s="219">
        <f t="shared" ca="1" si="49"/>
        <v>0</v>
      </c>
      <c r="EZ59" s="220">
        <f ca="1">IF(AND(EW59,EX59=0)=0,0,IF(EW59&gt;0,'На банк Приват'!$AH$1,IF(EX59&gt;0,'На Укрсиб'!$AH$1,0)))</f>
        <v>0</v>
      </c>
      <c r="FA59" s="28" t="str">
        <f t="shared" ca="1" si="50"/>
        <v>ВАКАНТ</v>
      </c>
      <c r="FB59" s="28">
        <f t="shared" ca="1" si="51"/>
        <v>0</v>
      </c>
      <c r="FC59" s="28">
        <f t="shared" ca="1" si="52"/>
        <v>0</v>
      </c>
      <c r="FD59" s="28">
        <f t="shared" ca="1" si="53"/>
        <v>0</v>
      </c>
      <c r="FE59" s="28">
        <f t="shared" ca="1" si="54"/>
        <v>52</v>
      </c>
      <c r="FF59">
        <f t="shared" si="55"/>
        <v>0</v>
      </c>
      <c r="FG59" s="531" t="s">
        <v>462</v>
      </c>
    </row>
    <row r="60" spans="1:163">
      <c r="A60" s="113"/>
      <c r="B60" s="113" t="str">
        <f t="shared" ca="1" si="0"/>
        <v>Офіцер</v>
      </c>
      <c r="C60" s="113">
        <f t="shared" ca="1" si="1"/>
        <v>0</v>
      </c>
      <c r="D60" s="113" t="str">
        <f t="shared" ca="1" si="99"/>
        <v>ВАКАНТ</v>
      </c>
      <c r="E60" s="113">
        <f t="shared" si="3"/>
        <v>0</v>
      </c>
      <c r="F60" s="115"/>
      <c r="G60" s="209">
        <f t="shared" si="102"/>
        <v>0</v>
      </c>
      <c r="H60" s="209">
        <f t="shared" si="103"/>
        <v>0</v>
      </c>
      <c r="I60" s="209">
        <f t="shared" si="104"/>
        <v>0</v>
      </c>
      <c r="J60" s="209">
        <f t="shared" si="82"/>
        <v>0</v>
      </c>
      <c r="K60" s="209">
        <f t="shared" si="83"/>
        <v>0</v>
      </c>
      <c r="L60" s="209">
        <f t="shared" si="84"/>
        <v>0</v>
      </c>
      <c r="M60" s="209">
        <f t="shared" si="85"/>
        <v>0</v>
      </c>
      <c r="N60" s="209">
        <f t="shared" si="86"/>
        <v>0</v>
      </c>
      <c r="O60" s="209">
        <f t="shared" si="105"/>
        <v>0</v>
      </c>
      <c r="P60" s="211">
        <f t="shared" si="87"/>
        <v>0</v>
      </c>
      <c r="Q60" s="209">
        <f t="shared" si="88"/>
        <v>0</v>
      </c>
      <c r="R60" s="209">
        <f t="shared" si="89"/>
        <v>0</v>
      </c>
      <c r="S60" s="209">
        <f t="shared" si="90"/>
        <v>0</v>
      </c>
      <c r="T60" s="209">
        <f t="shared" si="91"/>
        <v>0</v>
      </c>
      <c r="U60" s="209">
        <f t="shared" si="92"/>
        <v>0</v>
      </c>
      <c r="V60" s="209">
        <f t="shared" si="93"/>
        <v>0</v>
      </c>
      <c r="W60" s="209">
        <f t="shared" ca="1" si="94"/>
        <v>0</v>
      </c>
      <c r="X60" s="209">
        <f t="shared" ca="1" si="95"/>
        <v>0</v>
      </c>
      <c r="Y60" s="209">
        <f t="shared" ca="1" si="96"/>
        <v>0</v>
      </c>
      <c r="Z60" s="210" t="str">
        <f t="shared" ca="1" si="6"/>
        <v xml:space="preserve">        </v>
      </c>
      <c r="AA60" s="185"/>
      <c r="AB60" s="185" t="str">
        <f t="shared" ca="1" si="7"/>
        <v>Офіцер</v>
      </c>
      <c r="AC60" s="185">
        <f t="shared" ca="1" si="8"/>
        <v>0</v>
      </c>
      <c r="AD60" s="185" t="str">
        <f t="shared" ca="1" si="56"/>
        <v>ВАКАНТ</v>
      </c>
      <c r="AE60" s="185"/>
      <c r="AF60" s="211"/>
      <c r="AG60" s="211"/>
      <c r="AH60" s="211"/>
      <c r="AI60" s="211"/>
      <c r="AJ60" s="211"/>
      <c r="AK60" s="211"/>
      <c r="AL60" s="211"/>
      <c r="AM60" s="211">
        <f t="shared" si="100"/>
        <v>0</v>
      </c>
      <c r="AN60" s="211"/>
      <c r="AO60" s="211"/>
      <c r="AP60" s="623">
        <f t="shared" si="10"/>
        <v>0</v>
      </c>
      <c r="AQ60" s="211">
        <f t="shared" si="57"/>
        <v>0</v>
      </c>
      <c r="AR60" s="211">
        <f t="shared" si="58"/>
        <v>0</v>
      </c>
      <c r="AS60" s="211"/>
      <c r="AT60" s="211">
        <f t="shared" si="11"/>
        <v>0</v>
      </c>
      <c r="AU60" s="358">
        <f t="shared" si="12"/>
        <v>0</v>
      </c>
      <c r="AV60" s="211">
        <f t="shared" si="13"/>
        <v>0</v>
      </c>
      <c r="AW60" s="211">
        <f t="shared" ca="1" si="14"/>
        <v>0</v>
      </c>
      <c r="AX60" s="211">
        <f t="shared" ca="1" si="98"/>
        <v>0</v>
      </c>
      <c r="AY60" s="211">
        <f t="shared" ca="1" si="16"/>
        <v>0</v>
      </c>
      <c r="AZ60" s="212">
        <f ca="1">IF(AND(AW60,AX60=0,AY60=0)=0,0,IF(AW60&gt;0,'На банк Приват'!$J$1,IF(AX60&gt;0,'На Укрсиб'!$J$1,0)))</f>
        <v>0</v>
      </c>
      <c r="BA60" s="191"/>
      <c r="BB60" s="191" t="str">
        <f t="shared" ca="1" si="17"/>
        <v>Офіцер</v>
      </c>
      <c r="BC60" s="191">
        <f t="shared" ca="1" si="18"/>
        <v>0</v>
      </c>
      <c r="BD60" s="191" t="str">
        <f t="shared" ca="1" si="59"/>
        <v>ВАКАНТ</v>
      </c>
      <c r="BE60" s="191"/>
      <c r="BF60" s="213"/>
      <c r="BG60" s="213"/>
      <c r="BH60" s="213"/>
      <c r="BI60" s="213"/>
      <c r="BJ60" s="213"/>
      <c r="BK60" s="213"/>
      <c r="BL60" s="213"/>
      <c r="BM60" s="213">
        <f t="shared" si="19"/>
        <v>0</v>
      </c>
      <c r="BN60" s="213"/>
      <c r="BO60" s="213"/>
      <c r="BP60" s="623">
        <f t="shared" si="20"/>
        <v>0</v>
      </c>
      <c r="BQ60" s="213">
        <f t="shared" si="60"/>
        <v>0</v>
      </c>
      <c r="BR60" s="213">
        <f t="shared" si="61"/>
        <v>0</v>
      </c>
      <c r="BS60" s="213"/>
      <c r="BT60" s="213">
        <f t="shared" si="21"/>
        <v>0</v>
      </c>
      <c r="BU60" s="362">
        <f t="shared" si="62"/>
        <v>0</v>
      </c>
      <c r="BV60" s="213">
        <f t="shared" si="22"/>
        <v>0</v>
      </c>
      <c r="BW60" s="213">
        <f t="shared" ca="1" si="23"/>
        <v>0</v>
      </c>
      <c r="BX60" s="213">
        <f t="shared" ca="1" si="63"/>
        <v>0</v>
      </c>
      <c r="BY60" s="213">
        <f t="shared" ca="1" si="24"/>
        <v>0</v>
      </c>
      <c r="BZ60" s="214">
        <f ca="1">IF(AND(BW60,BX60=0)=0,0,IF(BW60&gt;0,'На банк Приват'!$P$1,IF(BX60&gt;0,'На Укрсиб'!$P$1,0)))</f>
        <v>0</v>
      </c>
      <c r="CA60" s="198">
        <v>53</v>
      </c>
      <c r="CB60" s="198" t="str">
        <f t="shared" ca="1" si="25"/>
        <v>Офіцер</v>
      </c>
      <c r="CC60" s="198">
        <f t="shared" ca="1" si="26"/>
        <v>0</v>
      </c>
      <c r="CD60" s="198" t="str">
        <f t="shared" ca="1" si="64"/>
        <v>ВАКАНТ</v>
      </c>
      <c r="CE60" s="198"/>
      <c r="CF60" s="215"/>
      <c r="CG60" s="215"/>
      <c r="CH60" s="215"/>
      <c r="CI60" s="215"/>
      <c r="CJ60" s="215"/>
      <c r="CK60" s="215"/>
      <c r="CL60" s="215"/>
      <c r="CM60" s="215">
        <f t="shared" si="101"/>
        <v>0</v>
      </c>
      <c r="CN60" s="215"/>
      <c r="CO60" s="215"/>
      <c r="CP60" s="215">
        <f t="shared" si="28"/>
        <v>0</v>
      </c>
      <c r="CQ60" s="215">
        <f t="shared" si="65"/>
        <v>0</v>
      </c>
      <c r="CR60" s="215">
        <f t="shared" si="66"/>
        <v>0</v>
      </c>
      <c r="CS60" s="215"/>
      <c r="CT60" s="215">
        <f t="shared" si="29"/>
        <v>0</v>
      </c>
      <c r="CU60" s="369">
        <f t="shared" si="30"/>
        <v>0</v>
      </c>
      <c r="CV60" s="215">
        <f t="shared" si="31"/>
        <v>0</v>
      </c>
      <c r="CW60" s="215">
        <f t="shared" ca="1" si="32"/>
        <v>0</v>
      </c>
      <c r="CX60" s="215">
        <f t="shared" ca="1" si="67"/>
        <v>0</v>
      </c>
      <c r="CY60" s="215">
        <f t="shared" ca="1" si="33"/>
        <v>0</v>
      </c>
      <c r="CZ60" s="216">
        <f ca="1">IF(AND(CW60,CX60=0)=0,0,IF(CW60&gt;0,'На банк Приват'!$V$1,IF(CX60&gt;0,'На Укрсиб'!$V$1,0)))</f>
        <v>0</v>
      </c>
      <c r="DA60" s="204"/>
      <c r="DB60" s="204" t="str">
        <f t="shared" ca="1" si="34"/>
        <v>Офіцер</v>
      </c>
      <c r="DC60" s="204">
        <f t="shared" ca="1" si="35"/>
        <v>0</v>
      </c>
      <c r="DD60" s="204" t="str">
        <f t="shared" ca="1" si="68"/>
        <v>ВАКАНТ</v>
      </c>
      <c r="DE60" s="204"/>
      <c r="DF60" s="217"/>
      <c r="DG60" s="217"/>
      <c r="DH60" s="217"/>
      <c r="DI60" s="217"/>
      <c r="DJ60" s="217"/>
      <c r="DK60" s="217"/>
      <c r="DL60" s="217"/>
      <c r="DM60" s="217">
        <f t="shared" si="36"/>
        <v>0</v>
      </c>
      <c r="DN60" s="217"/>
      <c r="DO60" s="217"/>
      <c r="DP60" s="763">
        <f t="shared" si="37"/>
        <v>0</v>
      </c>
      <c r="DQ60" s="217">
        <f t="shared" si="69"/>
        <v>0</v>
      </c>
      <c r="DR60" s="217">
        <f t="shared" si="70"/>
        <v>0</v>
      </c>
      <c r="DS60" s="217"/>
      <c r="DT60" s="217">
        <f t="shared" si="38"/>
        <v>0</v>
      </c>
      <c r="DU60" s="366">
        <f t="shared" si="71"/>
        <v>0</v>
      </c>
      <c r="DV60" s="217">
        <f t="shared" si="39"/>
        <v>0</v>
      </c>
      <c r="DW60" s="217">
        <f t="shared" ca="1" si="40"/>
        <v>0</v>
      </c>
      <c r="DX60" s="217">
        <f t="shared" ca="1" si="72"/>
        <v>0</v>
      </c>
      <c r="DY60" s="217">
        <f t="shared" ca="1" si="41"/>
        <v>0</v>
      </c>
      <c r="DZ60" s="218">
        <f ca="1">IF(AND(DW60,DX60=0)=0,0,IF(DW60&gt;0,'На банк Приват'!$AB$1,IF(DX60&gt;0,'На Укрсиб'!$V$1,0)))</f>
        <v>0</v>
      </c>
      <c r="EA60" s="207"/>
      <c r="EB60" s="207" t="str">
        <f t="shared" ca="1" si="42"/>
        <v>Офіцер</v>
      </c>
      <c r="EC60" s="207">
        <f t="shared" ca="1" si="43"/>
        <v>0</v>
      </c>
      <c r="ED60" s="207" t="str">
        <f t="shared" ca="1" si="73"/>
        <v>ВАКАНТ</v>
      </c>
      <c r="EE60" s="207"/>
      <c r="EF60" s="219"/>
      <c r="EG60" s="219"/>
      <c r="EH60" s="219"/>
      <c r="EI60" s="219"/>
      <c r="EJ60" s="219"/>
      <c r="EK60" s="219"/>
      <c r="EL60" s="219"/>
      <c r="EM60" s="219">
        <f t="shared" si="44"/>
        <v>0</v>
      </c>
      <c r="EN60" s="219"/>
      <c r="EO60" s="219"/>
      <c r="EP60" s="219">
        <f t="shared" si="45"/>
        <v>0</v>
      </c>
      <c r="EQ60" s="219">
        <f t="shared" si="74"/>
        <v>0</v>
      </c>
      <c r="ER60" s="219">
        <f t="shared" si="75"/>
        <v>0</v>
      </c>
      <c r="ES60" s="219"/>
      <c r="ET60" s="219">
        <f t="shared" si="46"/>
        <v>0</v>
      </c>
      <c r="EU60" s="363">
        <f t="shared" si="76"/>
        <v>0</v>
      </c>
      <c r="EV60" s="219">
        <f t="shared" si="47"/>
        <v>0</v>
      </c>
      <c r="EW60" s="219">
        <f t="shared" ca="1" si="48"/>
        <v>0</v>
      </c>
      <c r="EX60" s="219">
        <f t="shared" ca="1" si="77"/>
        <v>0</v>
      </c>
      <c r="EY60" s="219">
        <f t="shared" ca="1" si="49"/>
        <v>0</v>
      </c>
      <c r="EZ60" s="220">
        <f ca="1">IF(AND(EW60,EX60=0)=0,0,IF(EW60&gt;0,'На банк Приват'!$AH$1,IF(EX60&gt;0,'На Укрсиб'!$AH$1,0)))</f>
        <v>0</v>
      </c>
      <c r="FA60" s="28" t="str">
        <f t="shared" ca="1" si="50"/>
        <v>ВАКАНТ</v>
      </c>
      <c r="FB60" s="28">
        <f t="shared" ca="1" si="51"/>
        <v>0</v>
      </c>
      <c r="FC60" s="28">
        <f t="shared" ca="1" si="52"/>
        <v>0</v>
      </c>
      <c r="FD60" s="28">
        <f t="shared" ca="1" si="53"/>
        <v>0</v>
      </c>
      <c r="FE60" s="28">
        <f t="shared" ca="1" si="54"/>
        <v>53</v>
      </c>
      <c r="FF60">
        <f t="shared" si="55"/>
        <v>0</v>
      </c>
      <c r="FG60" s="531" t="s">
        <v>288</v>
      </c>
    </row>
    <row r="61" spans="1:163">
      <c r="A61" s="113"/>
      <c r="B61" s="113" t="str">
        <f t="shared" ca="1" si="0"/>
        <v>Офіцер</v>
      </c>
      <c r="C61" s="113">
        <f t="shared" ca="1" si="1"/>
        <v>0</v>
      </c>
      <c r="D61" s="113" t="str">
        <f t="shared" ca="1" si="99"/>
        <v>ВАКАНТ</v>
      </c>
      <c r="E61" s="113">
        <f t="shared" si="3"/>
        <v>0</v>
      </c>
      <c r="F61" s="115"/>
      <c r="G61" s="209">
        <f t="shared" si="102"/>
        <v>0</v>
      </c>
      <c r="H61" s="209">
        <f t="shared" si="103"/>
        <v>0</v>
      </c>
      <c r="I61" s="209">
        <f t="shared" si="104"/>
        <v>0</v>
      </c>
      <c r="J61" s="209">
        <f t="shared" si="82"/>
        <v>0</v>
      </c>
      <c r="K61" s="209">
        <f t="shared" si="83"/>
        <v>0</v>
      </c>
      <c r="L61" s="209">
        <f t="shared" si="84"/>
        <v>0</v>
      </c>
      <c r="M61" s="209">
        <f t="shared" si="85"/>
        <v>0</v>
      </c>
      <c r="N61" s="209">
        <f t="shared" si="86"/>
        <v>0</v>
      </c>
      <c r="O61" s="209">
        <f t="shared" si="105"/>
        <v>0</v>
      </c>
      <c r="P61" s="211">
        <f t="shared" si="87"/>
        <v>0</v>
      </c>
      <c r="Q61" s="209">
        <f t="shared" si="88"/>
        <v>0</v>
      </c>
      <c r="R61" s="209">
        <f t="shared" si="89"/>
        <v>0</v>
      </c>
      <c r="S61" s="209">
        <f t="shared" si="90"/>
        <v>0</v>
      </c>
      <c r="T61" s="209">
        <f t="shared" si="91"/>
        <v>0</v>
      </c>
      <c r="U61" s="209">
        <f t="shared" si="92"/>
        <v>0</v>
      </c>
      <c r="V61" s="209">
        <f t="shared" si="93"/>
        <v>0</v>
      </c>
      <c r="W61" s="209">
        <f t="shared" ca="1" si="94"/>
        <v>0</v>
      </c>
      <c r="X61" s="209">
        <f t="shared" ca="1" si="95"/>
        <v>0</v>
      </c>
      <c r="Y61" s="209">
        <f t="shared" ca="1" si="96"/>
        <v>0</v>
      </c>
      <c r="Z61" s="210" t="str">
        <f t="shared" ca="1" si="6"/>
        <v xml:space="preserve">        </v>
      </c>
      <c r="AA61" s="185"/>
      <c r="AB61" s="185" t="str">
        <f t="shared" ca="1" si="7"/>
        <v>Офіцер</v>
      </c>
      <c r="AC61" s="185">
        <f t="shared" ca="1" si="8"/>
        <v>0</v>
      </c>
      <c r="AD61" s="185" t="str">
        <f t="shared" ca="1" si="56"/>
        <v>ВАКАНТ</v>
      </c>
      <c r="AE61" s="185"/>
      <c r="AF61" s="211"/>
      <c r="AG61" s="211"/>
      <c r="AH61" s="211"/>
      <c r="AI61" s="211"/>
      <c r="AJ61" s="211"/>
      <c r="AK61" s="211"/>
      <c r="AL61" s="211"/>
      <c r="AM61" s="211"/>
      <c r="AN61" s="211"/>
      <c r="AO61" s="211"/>
      <c r="AP61" s="623">
        <f t="shared" si="10"/>
        <v>0</v>
      </c>
      <c r="AQ61" s="211">
        <f t="shared" si="57"/>
        <v>0</v>
      </c>
      <c r="AR61" s="211">
        <f t="shared" si="58"/>
        <v>0</v>
      </c>
      <c r="AS61" s="211"/>
      <c r="AT61" s="211">
        <f t="shared" si="11"/>
        <v>0</v>
      </c>
      <c r="AU61" s="358">
        <f t="shared" si="12"/>
        <v>0</v>
      </c>
      <c r="AV61" s="211">
        <f t="shared" si="13"/>
        <v>0</v>
      </c>
      <c r="AW61" s="211">
        <f t="shared" ca="1" si="14"/>
        <v>0</v>
      </c>
      <c r="AX61" s="211">
        <f t="shared" ca="1" si="98"/>
        <v>0</v>
      </c>
      <c r="AY61" s="211">
        <f t="shared" ca="1" si="16"/>
        <v>0</v>
      </c>
      <c r="AZ61" s="212">
        <f ca="1">IF(AND(AW61,AX61=0,AY61=0)=0,0,IF(AW61&gt;0,'На банк Приват'!$J$1,IF(AX61&gt;0,'На Укрсиб'!$J$1,0)))</f>
        <v>0</v>
      </c>
      <c r="BA61" s="191"/>
      <c r="BB61" s="191" t="str">
        <f t="shared" ca="1" si="17"/>
        <v>Офіцер</v>
      </c>
      <c r="BC61" s="191">
        <f t="shared" ca="1" si="18"/>
        <v>0</v>
      </c>
      <c r="BD61" s="191" t="str">
        <f t="shared" ca="1" si="59"/>
        <v>ВАКАНТ</v>
      </c>
      <c r="BE61" s="191"/>
      <c r="BF61" s="213"/>
      <c r="BG61" s="213"/>
      <c r="BH61" s="213"/>
      <c r="BI61" s="213"/>
      <c r="BJ61" s="213"/>
      <c r="BK61" s="213"/>
      <c r="BL61" s="213"/>
      <c r="BM61" s="213"/>
      <c r="BN61" s="213"/>
      <c r="BO61" s="213"/>
      <c r="BP61" s="623"/>
      <c r="BQ61" s="213">
        <f t="shared" si="60"/>
        <v>0</v>
      </c>
      <c r="BR61" s="213">
        <f t="shared" si="61"/>
        <v>0</v>
      </c>
      <c r="BS61" s="213"/>
      <c r="BT61" s="213">
        <f t="shared" si="21"/>
        <v>0</v>
      </c>
      <c r="BU61" s="362">
        <f t="shared" si="62"/>
        <v>0</v>
      </c>
      <c r="BV61" s="213">
        <f t="shared" si="22"/>
        <v>0</v>
      </c>
      <c r="BW61" s="213">
        <f t="shared" ca="1" si="23"/>
        <v>0</v>
      </c>
      <c r="BX61" s="213">
        <f t="shared" ca="1" si="63"/>
        <v>0</v>
      </c>
      <c r="BY61" s="213">
        <f t="shared" ca="1" si="24"/>
        <v>0</v>
      </c>
      <c r="BZ61" s="214">
        <f ca="1">IF(AND(BW61,BX61=0)=0,0,IF(BW61&gt;0,'На банк Приват'!$P$1,IF(BX61&gt;0,'На Укрсиб'!$P$1,0)))</f>
        <v>0</v>
      </c>
      <c r="CA61" s="198">
        <v>54</v>
      </c>
      <c r="CB61" s="198" t="str">
        <f t="shared" ca="1" si="25"/>
        <v>Офіцер</v>
      </c>
      <c r="CC61" s="198">
        <f t="shared" ca="1" si="26"/>
        <v>0</v>
      </c>
      <c r="CD61" s="198" t="str">
        <f t="shared" ca="1" si="64"/>
        <v>ВАКАНТ</v>
      </c>
      <c r="CE61" s="198"/>
      <c r="CF61" s="215"/>
      <c r="CG61" s="215"/>
      <c r="CH61" s="215"/>
      <c r="CI61" s="215"/>
      <c r="CJ61" s="215"/>
      <c r="CK61" s="215"/>
      <c r="CL61" s="215"/>
      <c r="CM61" s="215">
        <f t="shared" si="101"/>
        <v>0</v>
      </c>
      <c r="CN61" s="215"/>
      <c r="CO61" s="215"/>
      <c r="CP61" s="215">
        <f t="shared" si="28"/>
        <v>0</v>
      </c>
      <c r="CQ61" s="215">
        <f t="shared" si="65"/>
        <v>0</v>
      </c>
      <c r="CR61" s="215">
        <f t="shared" si="66"/>
        <v>0</v>
      </c>
      <c r="CS61" s="215"/>
      <c r="CT61" s="215">
        <f t="shared" si="29"/>
        <v>0</v>
      </c>
      <c r="CU61" s="369">
        <f t="shared" si="30"/>
        <v>0</v>
      </c>
      <c r="CV61" s="215">
        <f t="shared" si="31"/>
        <v>0</v>
      </c>
      <c r="CW61" s="215">
        <f t="shared" ca="1" si="32"/>
        <v>0</v>
      </c>
      <c r="CX61" s="215">
        <f t="shared" ca="1" si="67"/>
        <v>0</v>
      </c>
      <c r="CY61" s="215">
        <f t="shared" ca="1" si="33"/>
        <v>0</v>
      </c>
      <c r="CZ61" s="216">
        <f ca="1">IF(AND(CW61,CX61=0)=0,0,IF(CW61&gt;0,'На банк Приват'!$V$1,IF(CX61&gt;0,'На Укрсиб'!$V$1,0)))</f>
        <v>0</v>
      </c>
      <c r="DA61" s="204"/>
      <c r="DB61" s="204" t="str">
        <f t="shared" ca="1" si="34"/>
        <v>Офіцер</v>
      </c>
      <c r="DC61" s="204">
        <f t="shared" ca="1" si="35"/>
        <v>0</v>
      </c>
      <c r="DD61" s="204" t="str">
        <f t="shared" ca="1" si="68"/>
        <v>ВАКАНТ</v>
      </c>
      <c r="DE61" s="204"/>
      <c r="DF61" s="217"/>
      <c r="DG61" s="217"/>
      <c r="DH61" s="217"/>
      <c r="DI61" s="217"/>
      <c r="DJ61" s="217"/>
      <c r="DK61" s="217"/>
      <c r="DL61" s="217"/>
      <c r="DM61" s="217">
        <f t="shared" si="36"/>
        <v>0</v>
      </c>
      <c r="DN61" s="217"/>
      <c r="DO61" s="217"/>
      <c r="DP61" s="763">
        <f t="shared" si="37"/>
        <v>0</v>
      </c>
      <c r="DQ61" s="217">
        <f t="shared" si="69"/>
        <v>0</v>
      </c>
      <c r="DR61" s="217">
        <f t="shared" si="70"/>
        <v>0</v>
      </c>
      <c r="DS61" s="217"/>
      <c r="DT61" s="217">
        <f t="shared" si="38"/>
        <v>0</v>
      </c>
      <c r="DU61" s="366">
        <f t="shared" si="71"/>
        <v>0</v>
      </c>
      <c r="DV61" s="217">
        <f t="shared" si="39"/>
        <v>0</v>
      </c>
      <c r="DW61" s="217">
        <f t="shared" ca="1" si="40"/>
        <v>0</v>
      </c>
      <c r="DX61" s="217">
        <f t="shared" ca="1" si="72"/>
        <v>0</v>
      </c>
      <c r="DY61" s="217">
        <f t="shared" ca="1" si="41"/>
        <v>0</v>
      </c>
      <c r="DZ61" s="218">
        <f ca="1">IF(AND(DW61,DX61=0)=0,0,IF(DW61&gt;0,'На банк Приват'!$AB$1,IF(DX61&gt;0,'На Укрсиб'!$V$1,0)))</f>
        <v>0</v>
      </c>
      <c r="EA61" s="207"/>
      <c r="EB61" s="207" t="str">
        <f t="shared" ca="1" si="42"/>
        <v>Офіцер</v>
      </c>
      <c r="EC61" s="207">
        <f t="shared" ca="1" si="43"/>
        <v>0</v>
      </c>
      <c r="ED61" s="207" t="str">
        <f t="shared" ca="1" si="73"/>
        <v>ВАКАНТ</v>
      </c>
      <c r="EE61" s="207"/>
      <c r="EF61" s="219"/>
      <c r="EG61" s="219"/>
      <c r="EH61" s="219"/>
      <c r="EI61" s="219"/>
      <c r="EJ61" s="219"/>
      <c r="EK61" s="219"/>
      <c r="EL61" s="219"/>
      <c r="EM61" s="219">
        <f t="shared" si="44"/>
        <v>0</v>
      </c>
      <c r="EN61" s="219"/>
      <c r="EO61" s="219"/>
      <c r="EP61" s="219">
        <f t="shared" si="45"/>
        <v>0</v>
      </c>
      <c r="EQ61" s="219">
        <f t="shared" si="74"/>
        <v>0</v>
      </c>
      <c r="ER61" s="219">
        <f t="shared" si="75"/>
        <v>0</v>
      </c>
      <c r="ES61" s="219"/>
      <c r="ET61" s="219">
        <f t="shared" si="46"/>
        <v>0</v>
      </c>
      <c r="EU61" s="363">
        <f t="shared" si="76"/>
        <v>0</v>
      </c>
      <c r="EV61" s="219">
        <f t="shared" si="47"/>
        <v>0</v>
      </c>
      <c r="EW61" s="219">
        <f t="shared" ca="1" si="48"/>
        <v>0</v>
      </c>
      <c r="EX61" s="219">
        <f t="shared" ca="1" si="77"/>
        <v>0</v>
      </c>
      <c r="EY61" s="219">
        <f t="shared" ca="1" si="49"/>
        <v>0</v>
      </c>
      <c r="EZ61" s="220">
        <f ca="1">IF(AND(EW61,EX61=0)=0,0,IF(EW61&gt;0,'На банк Приват'!$AH$1,IF(EX61&gt;0,'На Укрсиб'!$AH$1,0)))</f>
        <v>0</v>
      </c>
      <c r="FA61" s="28" t="str">
        <f t="shared" ca="1" si="50"/>
        <v>ВАКАНТ</v>
      </c>
      <c r="FB61" s="28">
        <f t="shared" ca="1" si="51"/>
        <v>0</v>
      </c>
      <c r="FC61" s="28">
        <f t="shared" ca="1" si="52"/>
        <v>0</v>
      </c>
      <c r="FD61" s="28">
        <f t="shared" ca="1" si="53"/>
        <v>0</v>
      </c>
      <c r="FE61" s="28">
        <f t="shared" ca="1" si="54"/>
        <v>54</v>
      </c>
      <c r="FF61">
        <f t="shared" si="55"/>
        <v>0</v>
      </c>
      <c r="FG61" s="531" t="s">
        <v>48</v>
      </c>
    </row>
    <row r="62" spans="1:163">
      <c r="A62" s="113"/>
      <c r="B62" s="113" t="str">
        <f t="shared" ca="1" si="0"/>
        <v>Офіцер</v>
      </c>
      <c r="C62" s="113">
        <f t="shared" ca="1" si="1"/>
        <v>0</v>
      </c>
      <c r="D62" s="113" t="str">
        <f t="shared" ca="1" si="99"/>
        <v>ВАКАНТ</v>
      </c>
      <c r="E62" s="113">
        <f t="shared" si="3"/>
        <v>0</v>
      </c>
      <c r="F62" s="115"/>
      <c r="G62" s="209">
        <f t="shared" si="102"/>
        <v>0</v>
      </c>
      <c r="H62" s="209">
        <f t="shared" si="103"/>
        <v>0</v>
      </c>
      <c r="I62" s="209">
        <f t="shared" si="104"/>
        <v>0</v>
      </c>
      <c r="J62" s="209">
        <f t="shared" si="82"/>
        <v>0</v>
      </c>
      <c r="K62" s="209">
        <f t="shared" si="83"/>
        <v>0</v>
      </c>
      <c r="L62" s="209">
        <f t="shared" si="84"/>
        <v>0</v>
      </c>
      <c r="M62" s="209">
        <f t="shared" si="85"/>
        <v>0</v>
      </c>
      <c r="N62" s="209">
        <f t="shared" si="86"/>
        <v>0</v>
      </c>
      <c r="O62" s="209">
        <f t="shared" si="105"/>
        <v>0</v>
      </c>
      <c r="P62" s="211">
        <f t="shared" si="87"/>
        <v>0</v>
      </c>
      <c r="Q62" s="209">
        <f t="shared" si="88"/>
        <v>0</v>
      </c>
      <c r="R62" s="209">
        <f t="shared" si="89"/>
        <v>0</v>
      </c>
      <c r="S62" s="209">
        <f t="shared" si="90"/>
        <v>0</v>
      </c>
      <c r="T62" s="209">
        <f t="shared" si="91"/>
        <v>0</v>
      </c>
      <c r="U62" s="209">
        <f t="shared" si="92"/>
        <v>0</v>
      </c>
      <c r="V62" s="209">
        <f t="shared" si="93"/>
        <v>0</v>
      </c>
      <c r="W62" s="209">
        <f t="shared" ca="1" si="94"/>
        <v>0</v>
      </c>
      <c r="X62" s="209">
        <f t="shared" ca="1" si="95"/>
        <v>0</v>
      </c>
      <c r="Y62" s="209">
        <f t="shared" ca="1" si="96"/>
        <v>0</v>
      </c>
      <c r="Z62" s="210" t="str">
        <f t="shared" ca="1" si="6"/>
        <v xml:space="preserve">        </v>
      </c>
      <c r="AA62" s="185"/>
      <c r="AB62" s="185" t="str">
        <f t="shared" ca="1" si="7"/>
        <v>Офіцер</v>
      </c>
      <c r="AC62" s="185">
        <f t="shared" ca="1" si="8"/>
        <v>0</v>
      </c>
      <c r="AD62" s="185" t="str">
        <f t="shared" ca="1" si="56"/>
        <v>ВАКАНТ</v>
      </c>
      <c r="AE62" s="185"/>
      <c r="AF62" s="211"/>
      <c r="AG62" s="211"/>
      <c r="AH62" s="211"/>
      <c r="AI62" s="211"/>
      <c r="AJ62" s="211"/>
      <c r="AK62" s="211"/>
      <c r="AL62" s="211"/>
      <c r="AM62" s="211"/>
      <c r="AN62" s="211"/>
      <c r="AO62" s="211"/>
      <c r="AP62" s="623">
        <f t="shared" si="10"/>
        <v>0</v>
      </c>
      <c r="AQ62" s="211">
        <f t="shared" si="57"/>
        <v>0</v>
      </c>
      <c r="AR62" s="211">
        <f t="shared" si="58"/>
        <v>0</v>
      </c>
      <c r="AS62" s="211"/>
      <c r="AT62" s="211">
        <f t="shared" si="11"/>
        <v>0</v>
      </c>
      <c r="AU62" s="358">
        <f t="shared" si="12"/>
        <v>0</v>
      </c>
      <c r="AV62" s="211">
        <f t="shared" si="13"/>
        <v>0</v>
      </c>
      <c r="AW62" s="211">
        <f t="shared" ca="1" si="14"/>
        <v>0</v>
      </c>
      <c r="AX62" s="211">
        <f t="shared" ca="1" si="98"/>
        <v>0</v>
      </c>
      <c r="AY62" s="211">
        <f t="shared" ca="1" si="16"/>
        <v>0</v>
      </c>
      <c r="AZ62" s="212">
        <f ca="1">IF(AND(AW62,AX62=0,AY62=0)=0,0,IF(AW62&gt;0,'На банк Приват'!$J$1,IF(AX62&gt;0,'На Укрсиб'!$J$1,0)))</f>
        <v>0</v>
      </c>
      <c r="BA62" s="191"/>
      <c r="BB62" s="191" t="str">
        <f t="shared" ca="1" si="17"/>
        <v>Офіцер</v>
      </c>
      <c r="BC62" s="191">
        <f t="shared" ca="1" si="18"/>
        <v>0</v>
      </c>
      <c r="BD62" s="191" t="str">
        <f t="shared" ca="1" si="59"/>
        <v>ВАКАНТ</v>
      </c>
      <c r="BE62" s="191"/>
      <c r="BF62" s="213"/>
      <c r="BG62" s="213"/>
      <c r="BH62" s="213"/>
      <c r="BI62" s="213"/>
      <c r="BJ62" s="213"/>
      <c r="BK62" s="213"/>
      <c r="BL62" s="213"/>
      <c r="BM62" s="213"/>
      <c r="BN62" s="213"/>
      <c r="BO62" s="213"/>
      <c r="BP62" s="623">
        <f t="shared" si="20"/>
        <v>0</v>
      </c>
      <c r="BQ62" s="213">
        <f t="shared" si="60"/>
        <v>0</v>
      </c>
      <c r="BR62" s="213">
        <f t="shared" si="61"/>
        <v>0</v>
      </c>
      <c r="BS62" s="213"/>
      <c r="BT62" s="213">
        <f t="shared" si="21"/>
        <v>0</v>
      </c>
      <c r="BU62" s="362">
        <f t="shared" si="62"/>
        <v>0</v>
      </c>
      <c r="BV62" s="213">
        <f t="shared" si="22"/>
        <v>0</v>
      </c>
      <c r="BW62" s="213">
        <f t="shared" ca="1" si="23"/>
        <v>0</v>
      </c>
      <c r="BX62" s="213">
        <f t="shared" ca="1" si="63"/>
        <v>0</v>
      </c>
      <c r="BY62" s="213">
        <f t="shared" ca="1" si="24"/>
        <v>0</v>
      </c>
      <c r="BZ62" s="214">
        <f ca="1">IF(AND(BW62,BX62=0)=0,0,IF(BW62&gt;0,'На банк Приват'!$P$1,IF(BX62&gt;0,'На Укрсиб'!$P$1,0)))</f>
        <v>0</v>
      </c>
      <c r="CA62" s="198">
        <v>55</v>
      </c>
      <c r="CB62" s="198" t="str">
        <f t="shared" ca="1" si="25"/>
        <v>Офіцер</v>
      </c>
      <c r="CC62" s="198">
        <f t="shared" ca="1" si="26"/>
        <v>0</v>
      </c>
      <c r="CD62" s="198" t="str">
        <f t="shared" ca="1" si="64"/>
        <v>ВАКАНТ</v>
      </c>
      <c r="CE62" s="198"/>
      <c r="CF62" s="215"/>
      <c r="CG62" s="215"/>
      <c r="CH62" s="215"/>
      <c r="CI62" s="215"/>
      <c r="CJ62" s="215"/>
      <c r="CK62" s="215"/>
      <c r="CL62" s="215"/>
      <c r="CM62" s="215">
        <f t="shared" si="101"/>
        <v>0</v>
      </c>
      <c r="CN62" s="215"/>
      <c r="CO62" s="215"/>
      <c r="CP62" s="215">
        <f t="shared" si="28"/>
        <v>0</v>
      </c>
      <c r="CQ62" s="215">
        <f t="shared" si="65"/>
        <v>0</v>
      </c>
      <c r="CR62" s="215">
        <f t="shared" si="66"/>
        <v>0</v>
      </c>
      <c r="CS62" s="215"/>
      <c r="CT62" s="215">
        <f t="shared" si="29"/>
        <v>0</v>
      </c>
      <c r="CU62" s="369">
        <f t="shared" si="30"/>
        <v>0</v>
      </c>
      <c r="CV62" s="215">
        <f t="shared" si="31"/>
        <v>0</v>
      </c>
      <c r="CW62" s="215">
        <f t="shared" ca="1" si="32"/>
        <v>0</v>
      </c>
      <c r="CX62" s="215">
        <f t="shared" ca="1" si="67"/>
        <v>0</v>
      </c>
      <c r="CY62" s="215">
        <f t="shared" ca="1" si="33"/>
        <v>0</v>
      </c>
      <c r="CZ62" s="216">
        <f ca="1">IF(AND(CW62,CX62=0)=0,0,IF(CW62&gt;0,'На банк Приват'!$V$1,IF(CX62&gt;0,'На Укрсиб'!$V$1,0)))</f>
        <v>0</v>
      </c>
      <c r="DA62" s="204"/>
      <c r="DB62" s="204" t="str">
        <f t="shared" ca="1" si="34"/>
        <v>Офіцер</v>
      </c>
      <c r="DC62" s="204">
        <f t="shared" ca="1" si="35"/>
        <v>0</v>
      </c>
      <c r="DD62" s="204" t="str">
        <f t="shared" ca="1" si="68"/>
        <v>ВАКАНТ</v>
      </c>
      <c r="DE62" s="204"/>
      <c r="DF62" s="217"/>
      <c r="DG62" s="217"/>
      <c r="DH62" s="217"/>
      <c r="DI62" s="217"/>
      <c r="DJ62" s="217"/>
      <c r="DK62" s="217"/>
      <c r="DL62" s="217"/>
      <c r="DM62" s="217">
        <f t="shared" si="36"/>
        <v>0</v>
      </c>
      <c r="DN62" s="217"/>
      <c r="DO62" s="217"/>
      <c r="DP62" s="763">
        <f t="shared" si="37"/>
        <v>0</v>
      </c>
      <c r="DQ62" s="217">
        <f t="shared" si="69"/>
        <v>0</v>
      </c>
      <c r="DR62" s="217">
        <f t="shared" si="70"/>
        <v>0</v>
      </c>
      <c r="DS62" s="217"/>
      <c r="DT62" s="217">
        <f t="shared" si="38"/>
        <v>0</v>
      </c>
      <c r="DU62" s="366">
        <f t="shared" si="71"/>
        <v>0</v>
      </c>
      <c r="DV62" s="217">
        <f t="shared" si="39"/>
        <v>0</v>
      </c>
      <c r="DW62" s="217">
        <f t="shared" ca="1" si="40"/>
        <v>0</v>
      </c>
      <c r="DX62" s="217">
        <f t="shared" ca="1" si="72"/>
        <v>0</v>
      </c>
      <c r="DY62" s="217">
        <f t="shared" ca="1" si="41"/>
        <v>0</v>
      </c>
      <c r="DZ62" s="218">
        <f ca="1">IF(AND(DW62,DX62=0)=0,0,IF(DW62&gt;0,'На банк Приват'!$AB$1,IF(DX62&gt;0,'На Укрсиб'!$V$1,0)))</f>
        <v>0</v>
      </c>
      <c r="EA62" s="207"/>
      <c r="EB62" s="207" t="str">
        <f t="shared" ca="1" si="42"/>
        <v>Офіцер</v>
      </c>
      <c r="EC62" s="207">
        <f t="shared" ca="1" si="43"/>
        <v>0</v>
      </c>
      <c r="ED62" s="207" t="str">
        <f t="shared" ca="1" si="73"/>
        <v>ВАКАНТ</v>
      </c>
      <c r="EE62" s="207"/>
      <c r="EF62" s="219"/>
      <c r="EG62" s="219"/>
      <c r="EH62" s="219"/>
      <c r="EI62" s="219"/>
      <c r="EJ62" s="219"/>
      <c r="EK62" s="219"/>
      <c r="EL62" s="219"/>
      <c r="EM62" s="219">
        <f t="shared" si="44"/>
        <v>0</v>
      </c>
      <c r="EN62" s="219"/>
      <c r="EO62" s="219"/>
      <c r="EP62" s="219">
        <f t="shared" si="45"/>
        <v>0</v>
      </c>
      <c r="EQ62" s="219">
        <f t="shared" si="74"/>
        <v>0</v>
      </c>
      <c r="ER62" s="219">
        <f t="shared" si="75"/>
        <v>0</v>
      </c>
      <c r="ES62" s="219"/>
      <c r="ET62" s="219">
        <f t="shared" si="46"/>
        <v>0</v>
      </c>
      <c r="EU62" s="363">
        <f t="shared" si="76"/>
        <v>0</v>
      </c>
      <c r="EV62" s="219">
        <f t="shared" si="47"/>
        <v>0</v>
      </c>
      <c r="EW62" s="219">
        <f t="shared" ca="1" si="48"/>
        <v>0</v>
      </c>
      <c r="EX62" s="219">
        <f t="shared" ca="1" si="77"/>
        <v>0</v>
      </c>
      <c r="EY62" s="219">
        <f t="shared" ca="1" si="49"/>
        <v>0</v>
      </c>
      <c r="EZ62" s="220">
        <f ca="1">IF(AND(EW62,EX62=0)=0,0,IF(EW62&gt;0,'На банк Приват'!$AH$1,IF(EX62&gt;0,'На Укрсиб'!$AH$1,0)))</f>
        <v>0</v>
      </c>
      <c r="FA62" s="28" t="str">
        <f t="shared" ca="1" si="50"/>
        <v>ВАКАНТ</v>
      </c>
      <c r="FB62" s="28">
        <f t="shared" ca="1" si="51"/>
        <v>0</v>
      </c>
      <c r="FC62" s="28">
        <f t="shared" ca="1" si="52"/>
        <v>0</v>
      </c>
      <c r="FD62" s="28">
        <f t="shared" ca="1" si="53"/>
        <v>0</v>
      </c>
      <c r="FE62" s="28">
        <f t="shared" ca="1" si="54"/>
        <v>55</v>
      </c>
      <c r="FF62">
        <f t="shared" si="55"/>
        <v>0</v>
      </c>
      <c r="FG62" s="531" t="s">
        <v>58</v>
      </c>
    </row>
    <row r="63" spans="1:163">
      <c r="A63" s="113"/>
      <c r="B63" s="113" t="str">
        <f t="shared" ca="1" si="0"/>
        <v>Водій -електрик</v>
      </c>
      <c r="C63" s="113" t="str">
        <f t="shared" ca="1" si="1"/>
        <v>м-с</v>
      </c>
      <c r="D63" s="113" t="str">
        <f t="shared" ca="1" si="99"/>
        <v>Білик В.Є.</v>
      </c>
      <c r="E63" s="113">
        <f t="shared" si="3"/>
        <v>0</v>
      </c>
      <c r="F63" s="115"/>
      <c r="G63" s="209">
        <f t="shared" si="102"/>
        <v>0</v>
      </c>
      <c r="H63" s="209">
        <f t="shared" si="103"/>
        <v>0</v>
      </c>
      <c r="I63" s="209">
        <f t="shared" si="104"/>
        <v>0</v>
      </c>
      <c r="J63" s="209">
        <f t="shared" si="82"/>
        <v>0</v>
      </c>
      <c r="K63" s="209">
        <f t="shared" si="83"/>
        <v>0</v>
      </c>
      <c r="L63" s="209">
        <f t="shared" si="84"/>
        <v>0</v>
      </c>
      <c r="M63" s="209">
        <f t="shared" si="85"/>
        <v>0</v>
      </c>
      <c r="N63" s="209">
        <f t="shared" si="86"/>
        <v>0</v>
      </c>
      <c r="O63" s="209">
        <f t="shared" si="105"/>
        <v>0</v>
      </c>
      <c r="P63" s="211">
        <f t="shared" si="87"/>
        <v>0</v>
      </c>
      <c r="Q63" s="209">
        <f t="shared" si="88"/>
        <v>0</v>
      </c>
      <c r="R63" s="209">
        <f t="shared" si="89"/>
        <v>0</v>
      </c>
      <c r="S63" s="209">
        <f t="shared" si="90"/>
        <v>0</v>
      </c>
      <c r="T63" s="209">
        <f t="shared" si="91"/>
        <v>0</v>
      </c>
      <c r="U63" s="209">
        <f t="shared" si="92"/>
        <v>0</v>
      </c>
      <c r="V63" s="209">
        <f t="shared" si="93"/>
        <v>0</v>
      </c>
      <c r="W63" s="209">
        <f t="shared" ca="1" si="94"/>
        <v>0</v>
      </c>
      <c r="X63" s="209">
        <f t="shared" ca="1" si="95"/>
        <v>0</v>
      </c>
      <c r="Y63" s="209">
        <f t="shared" ca="1" si="96"/>
        <v>0</v>
      </c>
      <c r="Z63" s="210" t="str">
        <f t="shared" ca="1" si="6"/>
        <v xml:space="preserve">        </v>
      </c>
      <c r="AA63" s="185"/>
      <c r="AB63" s="185" t="str">
        <f t="shared" ca="1" si="7"/>
        <v>Водій -електрик</v>
      </c>
      <c r="AC63" s="185" t="str">
        <f t="shared" ca="1" si="8"/>
        <v>м-с</v>
      </c>
      <c r="AD63" s="185" t="str">
        <f t="shared" ca="1" si="56"/>
        <v>Білик В.Є.</v>
      </c>
      <c r="AE63" s="185"/>
      <c r="AF63" s="211"/>
      <c r="AG63" s="211"/>
      <c r="AH63" s="211"/>
      <c r="AI63" s="211"/>
      <c r="AJ63" s="211"/>
      <c r="AK63" s="211"/>
      <c r="AL63" s="211"/>
      <c r="AM63" s="211"/>
      <c r="AN63" s="211"/>
      <c r="AO63" s="211"/>
      <c r="AP63" s="623">
        <f t="shared" si="10"/>
        <v>0</v>
      </c>
      <c r="AQ63" s="211">
        <f t="shared" si="57"/>
        <v>0</v>
      </c>
      <c r="AR63" s="211">
        <f t="shared" si="58"/>
        <v>0</v>
      </c>
      <c r="AS63" s="211"/>
      <c r="AT63" s="211">
        <f t="shared" si="11"/>
        <v>0</v>
      </c>
      <c r="AU63" s="358">
        <f t="shared" si="12"/>
        <v>0</v>
      </c>
      <c r="AV63" s="211">
        <f t="shared" si="13"/>
        <v>0</v>
      </c>
      <c r="AW63" s="211">
        <f t="shared" ca="1" si="14"/>
        <v>0</v>
      </c>
      <c r="AX63" s="211">
        <f t="shared" ca="1" si="98"/>
        <v>0</v>
      </c>
      <c r="AY63" s="211">
        <f t="shared" ca="1" si="16"/>
        <v>0</v>
      </c>
      <c r="AZ63" s="212">
        <f ca="1">IF(AND(AW63,AX63=0,AY63=0)=0,0,IF(AW63&gt;0,'На банк Приват'!$J$1,IF(AX63&gt;0,'На Укрсиб'!$J$1,0)))</f>
        <v>0</v>
      </c>
      <c r="BA63" s="191"/>
      <c r="BB63" s="191" t="str">
        <f t="shared" ca="1" si="17"/>
        <v>Водій -електрик</v>
      </c>
      <c r="BC63" s="191" t="str">
        <f t="shared" ca="1" si="18"/>
        <v>м-с</v>
      </c>
      <c r="BD63" s="191" t="str">
        <f t="shared" ca="1" si="59"/>
        <v>Білик В.Є.</v>
      </c>
      <c r="BE63" s="191"/>
      <c r="BF63" s="213"/>
      <c r="BG63" s="213"/>
      <c r="BH63" s="213"/>
      <c r="BI63" s="213"/>
      <c r="BJ63" s="213"/>
      <c r="BK63" s="213"/>
      <c r="BL63" s="213"/>
      <c r="BM63" s="213"/>
      <c r="BN63" s="213"/>
      <c r="BO63" s="213"/>
      <c r="BP63" s="623">
        <f t="shared" si="20"/>
        <v>0</v>
      </c>
      <c r="BQ63" s="213">
        <f t="shared" si="60"/>
        <v>0</v>
      </c>
      <c r="BR63" s="213">
        <f t="shared" si="61"/>
        <v>0</v>
      </c>
      <c r="BS63" s="213"/>
      <c r="BT63" s="213">
        <f t="shared" si="21"/>
        <v>0</v>
      </c>
      <c r="BU63" s="362">
        <f t="shared" si="62"/>
        <v>0</v>
      </c>
      <c r="BV63" s="213">
        <f t="shared" si="22"/>
        <v>0</v>
      </c>
      <c r="BW63" s="213">
        <f t="shared" ca="1" si="23"/>
        <v>0</v>
      </c>
      <c r="BX63" s="213">
        <f t="shared" ca="1" si="63"/>
        <v>0</v>
      </c>
      <c r="BY63" s="213">
        <f t="shared" ca="1" si="24"/>
        <v>0</v>
      </c>
      <c r="BZ63" s="214">
        <f ca="1">IF(AND(BW63,BX63=0)=0,0,IF(BW63&gt;0,'На банк Приват'!$P$1,IF(BX63&gt;0,'На Укрсиб'!$P$1,0)))</f>
        <v>0</v>
      </c>
      <c r="CA63" s="198">
        <v>56</v>
      </c>
      <c r="CB63" s="198" t="str">
        <f t="shared" ca="1" si="25"/>
        <v>Водій -електрик</v>
      </c>
      <c r="CC63" s="198" t="str">
        <f t="shared" ca="1" si="26"/>
        <v>м-с</v>
      </c>
      <c r="CD63" s="198" t="str">
        <f t="shared" ca="1" si="64"/>
        <v>Білик В.Є.</v>
      </c>
      <c r="CE63" s="198"/>
      <c r="CF63" s="215"/>
      <c r="CG63" s="215"/>
      <c r="CH63" s="215"/>
      <c r="CI63" s="215"/>
      <c r="CJ63" s="215"/>
      <c r="CK63" s="215"/>
      <c r="CL63" s="215"/>
      <c r="CM63" s="215"/>
      <c r="CN63" s="215"/>
      <c r="CO63" s="215"/>
      <c r="CP63" s="215">
        <f t="shared" si="28"/>
        <v>0</v>
      </c>
      <c r="CQ63" s="215">
        <f t="shared" si="65"/>
        <v>0</v>
      </c>
      <c r="CR63" s="215">
        <f t="shared" si="66"/>
        <v>0</v>
      </c>
      <c r="CS63" s="215"/>
      <c r="CT63" s="215">
        <f t="shared" si="29"/>
        <v>0</v>
      </c>
      <c r="CU63" s="369">
        <f t="shared" si="30"/>
        <v>0</v>
      </c>
      <c r="CV63" s="215">
        <f t="shared" si="31"/>
        <v>0</v>
      </c>
      <c r="CW63" s="215">
        <f t="shared" ca="1" si="32"/>
        <v>0</v>
      </c>
      <c r="CX63" s="215">
        <f t="shared" ca="1" si="67"/>
        <v>0</v>
      </c>
      <c r="CY63" s="215">
        <f t="shared" ca="1" si="33"/>
        <v>0</v>
      </c>
      <c r="CZ63" s="216">
        <f ca="1">IF(AND(CW63,CX63=0)=0,0,IF(CW63&gt;0,'На банк Приват'!$V$1,IF(CX63&gt;0,'На Укрсиб'!$V$1,0)))</f>
        <v>0</v>
      </c>
      <c r="DA63" s="204"/>
      <c r="DB63" s="204" t="str">
        <f t="shared" ca="1" si="34"/>
        <v>Водій -електрик</v>
      </c>
      <c r="DC63" s="204" t="str">
        <f t="shared" ca="1" si="35"/>
        <v>м-с</v>
      </c>
      <c r="DD63" s="204" t="str">
        <f t="shared" ca="1" si="68"/>
        <v>Білик В.Є.</v>
      </c>
      <c r="DE63" s="204"/>
      <c r="DF63" s="217"/>
      <c r="DG63" s="217"/>
      <c r="DH63" s="217"/>
      <c r="DI63" s="217"/>
      <c r="DJ63" s="217"/>
      <c r="DK63" s="217"/>
      <c r="DL63" s="217"/>
      <c r="DM63" s="217">
        <f t="shared" si="36"/>
        <v>0</v>
      </c>
      <c r="DN63" s="217"/>
      <c r="DO63" s="217"/>
      <c r="DP63" s="763">
        <f t="shared" si="37"/>
        <v>0</v>
      </c>
      <c r="DQ63" s="217">
        <f t="shared" si="69"/>
        <v>0</v>
      </c>
      <c r="DR63" s="217">
        <f t="shared" si="70"/>
        <v>0</v>
      </c>
      <c r="DS63" s="217"/>
      <c r="DT63" s="217">
        <f t="shared" si="38"/>
        <v>0</v>
      </c>
      <c r="DU63" s="366">
        <f t="shared" si="71"/>
        <v>0</v>
      </c>
      <c r="DV63" s="217">
        <f t="shared" si="39"/>
        <v>0</v>
      </c>
      <c r="DW63" s="217">
        <f t="shared" ca="1" si="40"/>
        <v>0</v>
      </c>
      <c r="DX63" s="217">
        <f t="shared" ca="1" si="72"/>
        <v>0</v>
      </c>
      <c r="DY63" s="217">
        <f t="shared" ca="1" si="41"/>
        <v>0</v>
      </c>
      <c r="DZ63" s="218">
        <f ca="1">IF(AND(DW63,DX63=0)=0,0,IF(DW63&gt;0,'На банк Приват'!$AB$1,IF(DX63&gt;0,'На Укрсиб'!$V$1,0)))</f>
        <v>0</v>
      </c>
      <c r="EA63" s="207"/>
      <c r="EB63" s="207" t="str">
        <f t="shared" ca="1" si="42"/>
        <v>Водій -електрик</v>
      </c>
      <c r="EC63" s="207" t="str">
        <f t="shared" ca="1" si="43"/>
        <v>м-с</v>
      </c>
      <c r="ED63" s="207" t="str">
        <f t="shared" ca="1" si="73"/>
        <v>Білик В.Є.</v>
      </c>
      <c r="EE63" s="207"/>
      <c r="EF63" s="219"/>
      <c r="EG63" s="219"/>
      <c r="EH63" s="219"/>
      <c r="EI63" s="219"/>
      <c r="EJ63" s="219"/>
      <c r="EK63" s="219"/>
      <c r="EL63" s="219"/>
      <c r="EM63" s="219">
        <f t="shared" si="44"/>
        <v>0</v>
      </c>
      <c r="EN63" s="219"/>
      <c r="EO63" s="219"/>
      <c r="EP63" s="219">
        <f t="shared" si="45"/>
        <v>0</v>
      </c>
      <c r="EQ63" s="219">
        <f t="shared" si="74"/>
        <v>0</v>
      </c>
      <c r="ER63" s="219">
        <f t="shared" si="75"/>
        <v>0</v>
      </c>
      <c r="ES63" s="219"/>
      <c r="ET63" s="219">
        <f t="shared" si="46"/>
        <v>0</v>
      </c>
      <c r="EU63" s="363">
        <f t="shared" si="76"/>
        <v>0</v>
      </c>
      <c r="EV63" s="219">
        <f t="shared" si="47"/>
        <v>0</v>
      </c>
      <c r="EW63" s="219">
        <f t="shared" ca="1" si="48"/>
        <v>0</v>
      </c>
      <c r="EX63" s="219">
        <f t="shared" ca="1" si="77"/>
        <v>0</v>
      </c>
      <c r="EY63" s="219">
        <f t="shared" ca="1" si="49"/>
        <v>0</v>
      </c>
      <c r="EZ63" s="220">
        <f ca="1">IF(AND(EW63,EX63=0)=0,0,IF(EW63&gt;0,'На банк Приват'!$AH$1,IF(EX63&gt;0,'На Укрсиб'!$AH$1,0)))</f>
        <v>0</v>
      </c>
      <c r="FA63" s="28" t="str">
        <f t="shared" ca="1" si="50"/>
        <v>Білик В.Є.</v>
      </c>
      <c r="FB63" s="28" t="str">
        <f t="shared" ca="1" si="51"/>
        <v>Білик</v>
      </c>
      <c r="FC63" s="28" t="str">
        <f t="shared" ca="1" si="52"/>
        <v>Вячеслав</v>
      </c>
      <c r="FD63" s="28" t="str">
        <f t="shared" ca="1" si="53"/>
        <v>Євгенович</v>
      </c>
      <c r="FE63" s="28">
        <f t="shared" ca="1" si="54"/>
        <v>56</v>
      </c>
      <c r="FF63">
        <f t="shared" si="55"/>
        <v>0</v>
      </c>
      <c r="FG63" s="531" t="s">
        <v>50</v>
      </c>
    </row>
    <row r="64" spans="1:163">
      <c r="A64" s="113"/>
      <c r="B64" s="113" t="str">
        <f t="shared" ca="1" si="0"/>
        <v>Водій -електрик</v>
      </c>
      <c r="C64" s="113">
        <f t="shared" ca="1" si="1"/>
        <v>0</v>
      </c>
      <c r="D64" s="113">
        <f t="shared" ca="1" si="99"/>
        <v>0</v>
      </c>
      <c r="E64" s="113">
        <f t="shared" si="3"/>
        <v>0</v>
      </c>
      <c r="F64" s="115"/>
      <c r="G64" s="209">
        <f t="shared" si="102"/>
        <v>0</v>
      </c>
      <c r="H64" s="209">
        <f t="shared" si="103"/>
        <v>0</v>
      </c>
      <c r="I64" s="209">
        <f t="shared" si="104"/>
        <v>0</v>
      </c>
      <c r="J64" s="209">
        <f t="shared" si="82"/>
        <v>0</v>
      </c>
      <c r="K64" s="209">
        <f t="shared" si="83"/>
        <v>0</v>
      </c>
      <c r="L64" s="209">
        <f t="shared" si="84"/>
        <v>0</v>
      </c>
      <c r="M64" s="209">
        <f t="shared" si="85"/>
        <v>0</v>
      </c>
      <c r="N64" s="209">
        <f t="shared" si="86"/>
        <v>0</v>
      </c>
      <c r="O64" s="209">
        <f t="shared" si="105"/>
        <v>0</v>
      </c>
      <c r="P64" s="211">
        <f t="shared" si="87"/>
        <v>0</v>
      </c>
      <c r="Q64" s="209">
        <f t="shared" si="88"/>
        <v>0</v>
      </c>
      <c r="R64" s="209">
        <f t="shared" si="89"/>
        <v>0</v>
      </c>
      <c r="S64" s="209">
        <f t="shared" si="90"/>
        <v>0</v>
      </c>
      <c r="T64" s="209">
        <f t="shared" si="91"/>
        <v>0</v>
      </c>
      <c r="U64" s="209">
        <f t="shared" si="92"/>
        <v>0</v>
      </c>
      <c r="V64" s="209">
        <f t="shared" si="93"/>
        <v>0</v>
      </c>
      <c r="W64" s="209">
        <f t="shared" ca="1" si="94"/>
        <v>0</v>
      </c>
      <c r="X64" s="209">
        <f t="shared" ca="1" si="95"/>
        <v>0</v>
      </c>
      <c r="Y64" s="209">
        <f t="shared" ca="1" si="96"/>
        <v>0</v>
      </c>
      <c r="Z64" s="210" t="str">
        <f t="shared" ca="1" si="6"/>
        <v xml:space="preserve">        </v>
      </c>
      <c r="AA64" s="185"/>
      <c r="AB64" s="185" t="str">
        <f t="shared" ca="1" si="7"/>
        <v>Водій -електрик</v>
      </c>
      <c r="AC64" s="185">
        <f t="shared" ca="1" si="8"/>
        <v>0</v>
      </c>
      <c r="AD64" s="185">
        <f t="shared" ca="1" si="56"/>
        <v>0</v>
      </c>
      <c r="AE64" s="185"/>
      <c r="AF64" s="211"/>
      <c r="AG64" s="211"/>
      <c r="AH64" s="211"/>
      <c r="AI64" s="211"/>
      <c r="AJ64" s="211"/>
      <c r="AK64" s="211"/>
      <c r="AL64" s="211"/>
      <c r="AM64" s="211"/>
      <c r="AN64" s="211"/>
      <c r="AO64" s="211"/>
      <c r="AP64" s="623">
        <f t="shared" si="10"/>
        <v>0</v>
      </c>
      <c r="AQ64" s="211">
        <f t="shared" si="57"/>
        <v>0</v>
      </c>
      <c r="AR64" s="211">
        <f t="shared" si="58"/>
        <v>0</v>
      </c>
      <c r="AS64" s="211"/>
      <c r="AT64" s="211">
        <f t="shared" si="11"/>
        <v>0</v>
      </c>
      <c r="AU64" s="358">
        <f t="shared" si="12"/>
        <v>0</v>
      </c>
      <c r="AV64" s="211">
        <f t="shared" si="13"/>
        <v>0</v>
      </c>
      <c r="AW64" s="211">
        <f t="shared" ca="1" si="14"/>
        <v>0</v>
      </c>
      <c r="AX64" s="211">
        <f t="shared" ca="1" si="98"/>
        <v>0</v>
      </c>
      <c r="AY64" s="211">
        <f t="shared" ca="1" si="16"/>
        <v>0</v>
      </c>
      <c r="AZ64" s="212">
        <f ca="1">IF(AND(AW64,AX64=0,AY64=0)=0,0,IF(AW64&gt;0,'На банк Приват'!$J$1,IF(AX64&gt;0,'На Укрсиб'!$J$1,0)))</f>
        <v>0</v>
      </c>
      <c r="BA64" s="191"/>
      <c r="BB64" s="191" t="str">
        <f t="shared" ca="1" si="17"/>
        <v>Водій -електрик</v>
      </c>
      <c r="BC64" s="191">
        <f t="shared" ca="1" si="18"/>
        <v>0</v>
      </c>
      <c r="BD64" s="191">
        <f t="shared" ca="1" si="59"/>
        <v>0</v>
      </c>
      <c r="BE64" s="191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623">
        <f t="shared" si="20"/>
        <v>0</v>
      </c>
      <c r="BQ64" s="213">
        <f t="shared" si="60"/>
        <v>0</v>
      </c>
      <c r="BR64" s="213">
        <f t="shared" si="61"/>
        <v>0</v>
      </c>
      <c r="BS64" s="213"/>
      <c r="BT64" s="213">
        <f t="shared" si="21"/>
        <v>0</v>
      </c>
      <c r="BU64" s="362">
        <f t="shared" si="62"/>
        <v>0</v>
      </c>
      <c r="BV64" s="213">
        <f t="shared" si="22"/>
        <v>0</v>
      </c>
      <c r="BW64" s="213">
        <f t="shared" ca="1" si="23"/>
        <v>0</v>
      </c>
      <c r="BX64" s="213">
        <f t="shared" ca="1" si="63"/>
        <v>0</v>
      </c>
      <c r="BY64" s="213">
        <f t="shared" ca="1" si="24"/>
        <v>0</v>
      </c>
      <c r="BZ64" s="214">
        <f ca="1">IF(AND(BW64,BX64=0)=0,0,IF(BW64&gt;0,'На банк Приват'!$P$1,IF(BX64&gt;0,'На Укрсиб'!$P$1,0)))</f>
        <v>0</v>
      </c>
      <c r="CA64" s="198">
        <v>57</v>
      </c>
      <c r="CB64" s="198" t="str">
        <f t="shared" ca="1" si="25"/>
        <v>Водій -електрик</v>
      </c>
      <c r="CC64" s="198">
        <f t="shared" ca="1" si="26"/>
        <v>0</v>
      </c>
      <c r="CD64" s="198">
        <f t="shared" ca="1" si="64"/>
        <v>0</v>
      </c>
      <c r="CE64" s="198"/>
      <c r="CF64" s="215"/>
      <c r="CG64" s="215"/>
      <c r="CH64" s="215"/>
      <c r="CI64" s="215"/>
      <c r="CJ64" s="215"/>
      <c r="CK64" s="215"/>
      <c r="CL64" s="215"/>
      <c r="CM64" s="215">
        <f t="shared" ref="CM64:CM95" si="106">IF(CN64=0,6500/31*CE64,0)</f>
        <v>0</v>
      </c>
      <c r="CN64" s="215"/>
      <c r="CO64" s="215"/>
      <c r="CP64" s="215">
        <f t="shared" si="28"/>
        <v>0</v>
      </c>
      <c r="CQ64" s="215">
        <f t="shared" si="65"/>
        <v>0</v>
      </c>
      <c r="CR64" s="215">
        <f t="shared" si="66"/>
        <v>0</v>
      </c>
      <c r="CS64" s="215"/>
      <c r="CT64" s="215">
        <f t="shared" si="29"/>
        <v>0</v>
      </c>
      <c r="CU64" s="369">
        <f t="shared" si="30"/>
        <v>0</v>
      </c>
      <c r="CV64" s="215">
        <f t="shared" si="31"/>
        <v>0</v>
      </c>
      <c r="CW64" s="215">
        <f t="shared" ca="1" si="32"/>
        <v>0</v>
      </c>
      <c r="CX64" s="215">
        <f t="shared" ca="1" si="67"/>
        <v>0</v>
      </c>
      <c r="CY64" s="215">
        <f t="shared" ca="1" si="33"/>
        <v>0</v>
      </c>
      <c r="CZ64" s="216">
        <f ca="1">IF(AND(CW64,CX64=0)=0,0,IF(CW64&gt;0,'На банк Приват'!$V$1,IF(CX64&gt;0,'На Укрсиб'!$V$1,0)))</f>
        <v>0</v>
      </c>
      <c r="DA64" s="204"/>
      <c r="DB64" s="204" t="str">
        <f t="shared" ca="1" si="34"/>
        <v>Водій -електрик</v>
      </c>
      <c r="DC64" s="204">
        <f t="shared" ca="1" si="35"/>
        <v>0</v>
      </c>
      <c r="DD64" s="204">
        <f t="shared" ca="1" si="68"/>
        <v>0</v>
      </c>
      <c r="DE64" s="204"/>
      <c r="DF64" s="217"/>
      <c r="DG64" s="217"/>
      <c r="DH64" s="217"/>
      <c r="DI64" s="217"/>
      <c r="DJ64" s="217"/>
      <c r="DK64" s="217"/>
      <c r="DL64" s="217"/>
      <c r="DM64" s="217"/>
      <c r="DN64" s="217"/>
      <c r="DO64" s="217"/>
      <c r="DP64" s="763">
        <f t="shared" si="37"/>
        <v>0</v>
      </c>
      <c r="DQ64" s="217">
        <f t="shared" si="69"/>
        <v>0</v>
      </c>
      <c r="DR64" s="217">
        <f t="shared" si="70"/>
        <v>0</v>
      </c>
      <c r="DS64" s="217"/>
      <c r="DT64" s="217">
        <f t="shared" si="38"/>
        <v>0</v>
      </c>
      <c r="DU64" s="366">
        <f t="shared" si="71"/>
        <v>0</v>
      </c>
      <c r="DV64" s="217">
        <f t="shared" si="39"/>
        <v>0</v>
      </c>
      <c r="DW64" s="217">
        <f t="shared" ca="1" si="40"/>
        <v>0</v>
      </c>
      <c r="DX64" s="217">
        <f t="shared" ca="1" si="72"/>
        <v>0</v>
      </c>
      <c r="DY64" s="217">
        <f t="shared" ca="1" si="41"/>
        <v>0</v>
      </c>
      <c r="DZ64" s="218">
        <f ca="1">IF(AND(DW64,DX64=0)=0,0,IF(DW64&gt;0,'На банк Приват'!$AB$1,IF(DX64&gt;0,'На Укрсиб'!$V$1,0)))</f>
        <v>0</v>
      </c>
      <c r="EA64" s="207"/>
      <c r="EB64" s="207" t="str">
        <f t="shared" ca="1" si="42"/>
        <v>Водій -електрик</v>
      </c>
      <c r="EC64" s="207">
        <f t="shared" ca="1" si="43"/>
        <v>0</v>
      </c>
      <c r="ED64" s="207">
        <f t="shared" ca="1" si="73"/>
        <v>0</v>
      </c>
      <c r="EE64" s="207"/>
      <c r="EF64" s="219"/>
      <c r="EG64" s="219"/>
      <c r="EH64" s="219"/>
      <c r="EI64" s="219"/>
      <c r="EJ64" s="219"/>
      <c r="EK64" s="219"/>
      <c r="EL64" s="219"/>
      <c r="EM64" s="219">
        <f t="shared" si="44"/>
        <v>0</v>
      </c>
      <c r="EN64" s="219"/>
      <c r="EO64" s="219"/>
      <c r="EP64" s="219">
        <f t="shared" si="45"/>
        <v>0</v>
      </c>
      <c r="EQ64" s="219">
        <f t="shared" si="74"/>
        <v>0</v>
      </c>
      <c r="ER64" s="219">
        <f t="shared" si="75"/>
        <v>0</v>
      </c>
      <c r="ES64" s="219"/>
      <c r="ET64" s="219">
        <f t="shared" si="46"/>
        <v>0</v>
      </c>
      <c r="EU64" s="363">
        <f t="shared" si="76"/>
        <v>0</v>
      </c>
      <c r="EV64" s="219">
        <f t="shared" si="47"/>
        <v>0</v>
      </c>
      <c r="EW64" s="219">
        <f t="shared" ca="1" si="48"/>
        <v>0</v>
      </c>
      <c r="EX64" s="219">
        <f t="shared" ca="1" si="77"/>
        <v>0</v>
      </c>
      <c r="EY64" s="219">
        <f t="shared" ca="1" si="49"/>
        <v>0</v>
      </c>
      <c r="EZ64" s="220">
        <f ca="1">IF(AND(EW64,EX64=0)=0,0,IF(EW64&gt;0,'На банк Приват'!$AH$1,IF(EX64&gt;0,'На Укрсиб'!$AH$1,0)))</f>
        <v>0</v>
      </c>
      <c r="FA64" s="28">
        <f t="shared" ca="1" si="50"/>
        <v>0</v>
      </c>
      <c r="FB64" s="28" t="str">
        <f t="shared" ca="1" si="51"/>
        <v>вс/сс</v>
      </c>
      <c r="FC64" s="28">
        <f t="shared" ca="1" si="52"/>
        <v>0</v>
      </c>
      <c r="FD64" s="28">
        <f t="shared" ca="1" si="53"/>
        <v>0</v>
      </c>
      <c r="FE64" s="28">
        <f t="shared" ca="1" si="54"/>
        <v>57</v>
      </c>
      <c r="FF64">
        <f t="shared" si="55"/>
        <v>0</v>
      </c>
      <c r="FG64" s="531" t="s">
        <v>668</v>
      </c>
    </row>
    <row r="65" spans="1:163">
      <c r="A65" s="113"/>
      <c r="B65" s="113">
        <f t="shared" ca="1" si="0"/>
        <v>0</v>
      </c>
      <c r="C65" s="113">
        <f t="shared" ca="1" si="1"/>
        <v>0</v>
      </c>
      <c r="D65" s="113" t="str">
        <f t="shared" ca="1" si="99"/>
        <v xml:space="preserve"> </v>
      </c>
      <c r="E65" s="113">
        <f t="shared" si="3"/>
        <v>0</v>
      </c>
      <c r="F65" s="115"/>
      <c r="G65" s="209">
        <f t="shared" si="102"/>
        <v>0</v>
      </c>
      <c r="H65" s="209">
        <f t="shared" si="103"/>
        <v>0</v>
      </c>
      <c r="I65" s="209">
        <f t="shared" si="104"/>
        <v>0</v>
      </c>
      <c r="J65" s="209">
        <f t="shared" si="82"/>
        <v>0</v>
      </c>
      <c r="K65" s="209">
        <f t="shared" si="83"/>
        <v>0</v>
      </c>
      <c r="L65" s="209">
        <f t="shared" si="84"/>
        <v>0</v>
      </c>
      <c r="M65" s="209">
        <f t="shared" si="85"/>
        <v>0</v>
      </c>
      <c r="N65" s="209">
        <f t="shared" si="86"/>
        <v>0</v>
      </c>
      <c r="O65" s="209">
        <f t="shared" si="105"/>
        <v>0</v>
      </c>
      <c r="P65" s="211">
        <f t="shared" si="87"/>
        <v>0</v>
      </c>
      <c r="Q65" s="209">
        <f t="shared" si="88"/>
        <v>0</v>
      </c>
      <c r="R65" s="209">
        <f t="shared" si="89"/>
        <v>0</v>
      </c>
      <c r="S65" s="209">
        <f t="shared" si="90"/>
        <v>0</v>
      </c>
      <c r="T65" s="209">
        <f t="shared" si="91"/>
        <v>0</v>
      </c>
      <c r="U65" s="209">
        <f t="shared" si="92"/>
        <v>0</v>
      </c>
      <c r="V65" s="209">
        <f t="shared" si="93"/>
        <v>0</v>
      </c>
      <c r="W65" s="209">
        <f t="shared" ca="1" si="94"/>
        <v>0</v>
      </c>
      <c r="X65" s="209">
        <f t="shared" ca="1" si="95"/>
        <v>0</v>
      </c>
      <c r="Y65" s="209">
        <f t="shared" ca="1" si="96"/>
        <v>0</v>
      </c>
      <c r="Z65" s="210" t="str">
        <f t="shared" ca="1" si="6"/>
        <v xml:space="preserve">        </v>
      </c>
      <c r="AA65" s="185"/>
      <c r="AB65" s="185">
        <f t="shared" ca="1" si="7"/>
        <v>0</v>
      </c>
      <c r="AC65" s="185">
        <f t="shared" ca="1" si="8"/>
        <v>0</v>
      </c>
      <c r="AD65" s="185" t="str">
        <f t="shared" ca="1" si="56"/>
        <v xml:space="preserve"> </v>
      </c>
      <c r="AE65" s="185"/>
      <c r="AF65" s="211"/>
      <c r="AG65" s="211"/>
      <c r="AH65" s="211"/>
      <c r="AI65" s="211"/>
      <c r="AJ65" s="211"/>
      <c r="AK65" s="211"/>
      <c r="AL65" s="211"/>
      <c r="AM65" s="211"/>
      <c r="AN65" s="211"/>
      <c r="AO65" s="211"/>
      <c r="AP65" s="623">
        <f t="shared" si="10"/>
        <v>0</v>
      </c>
      <c r="AQ65" s="211">
        <f t="shared" si="57"/>
        <v>0</v>
      </c>
      <c r="AR65" s="211">
        <f t="shared" si="58"/>
        <v>0</v>
      </c>
      <c r="AS65" s="211"/>
      <c r="AT65" s="211">
        <f t="shared" si="11"/>
        <v>0</v>
      </c>
      <c r="AU65" s="358">
        <f t="shared" si="12"/>
        <v>0</v>
      </c>
      <c r="AV65" s="211">
        <f t="shared" si="13"/>
        <v>0</v>
      </c>
      <c r="AW65" s="211">
        <f t="shared" ca="1" si="14"/>
        <v>0</v>
      </c>
      <c r="AX65" s="211">
        <f t="shared" ca="1" si="98"/>
        <v>0</v>
      </c>
      <c r="AY65" s="211">
        <f t="shared" ca="1" si="16"/>
        <v>0</v>
      </c>
      <c r="AZ65" s="212">
        <f ca="1">IF(AND(AW65,AX65=0,AY65=0)=0,0,IF(AW65&gt;0,'На банк Приват'!$J$1,IF(AX65&gt;0,'На Укрсиб'!$J$1,0)))</f>
        <v>0</v>
      </c>
      <c r="BA65" s="191"/>
      <c r="BB65" s="191">
        <f t="shared" ca="1" si="17"/>
        <v>0</v>
      </c>
      <c r="BC65" s="191">
        <f t="shared" ca="1" si="18"/>
        <v>0</v>
      </c>
      <c r="BD65" s="191" t="str">
        <f t="shared" ca="1" si="59"/>
        <v xml:space="preserve"> </v>
      </c>
      <c r="BE65" s="191"/>
      <c r="BF65" s="213"/>
      <c r="BG65" s="213"/>
      <c r="BH65" s="213"/>
      <c r="BI65" s="213"/>
      <c r="BJ65" s="213"/>
      <c r="BK65" s="213"/>
      <c r="BL65" s="213"/>
      <c r="BM65" s="213"/>
      <c r="BN65" s="213"/>
      <c r="BO65" s="213"/>
      <c r="BP65" s="623">
        <f t="shared" si="20"/>
        <v>0</v>
      </c>
      <c r="BQ65" s="213">
        <f t="shared" si="60"/>
        <v>0</v>
      </c>
      <c r="BR65" s="213">
        <f t="shared" si="61"/>
        <v>0</v>
      </c>
      <c r="BS65" s="213"/>
      <c r="BT65" s="213">
        <f t="shared" si="21"/>
        <v>0</v>
      </c>
      <c r="BU65" s="362">
        <f t="shared" si="62"/>
        <v>0</v>
      </c>
      <c r="BV65" s="213">
        <f t="shared" si="22"/>
        <v>0</v>
      </c>
      <c r="BW65" s="213">
        <f t="shared" ca="1" si="23"/>
        <v>0</v>
      </c>
      <c r="BX65" s="213">
        <f t="shared" ca="1" si="63"/>
        <v>0</v>
      </c>
      <c r="BY65" s="213">
        <f t="shared" ca="1" si="24"/>
        <v>0</v>
      </c>
      <c r="BZ65" s="214">
        <f ca="1">IF(AND(BW65,BX65=0)=0,0,IF(BW65&gt;0,'На банк Приват'!$P$1,IF(BX65&gt;0,'На Укрсиб'!$P$1,0)))</f>
        <v>0</v>
      </c>
      <c r="CA65" s="198">
        <v>58</v>
      </c>
      <c r="CB65" s="198">
        <f t="shared" ca="1" si="25"/>
        <v>0</v>
      </c>
      <c r="CC65" s="198">
        <f t="shared" ca="1" si="26"/>
        <v>0</v>
      </c>
      <c r="CD65" s="198" t="str">
        <f t="shared" ca="1" si="64"/>
        <v xml:space="preserve"> </v>
      </c>
      <c r="CE65" s="198"/>
      <c r="CF65" s="215"/>
      <c r="CG65" s="215"/>
      <c r="CH65" s="215"/>
      <c r="CI65" s="215"/>
      <c r="CJ65" s="215"/>
      <c r="CK65" s="215"/>
      <c r="CL65" s="215"/>
      <c r="CM65" s="215">
        <f t="shared" si="106"/>
        <v>0</v>
      </c>
      <c r="CN65" s="215"/>
      <c r="CO65" s="215"/>
      <c r="CP65" s="215">
        <f t="shared" si="28"/>
        <v>0</v>
      </c>
      <c r="CQ65" s="215">
        <f t="shared" si="65"/>
        <v>0</v>
      </c>
      <c r="CR65" s="215">
        <f t="shared" si="66"/>
        <v>0</v>
      </c>
      <c r="CS65" s="215"/>
      <c r="CT65" s="215">
        <f t="shared" si="29"/>
        <v>0</v>
      </c>
      <c r="CU65" s="369">
        <f t="shared" si="30"/>
        <v>0</v>
      </c>
      <c r="CV65" s="215">
        <f t="shared" si="31"/>
        <v>0</v>
      </c>
      <c r="CW65" s="215">
        <f t="shared" ca="1" si="32"/>
        <v>0</v>
      </c>
      <c r="CX65" s="215">
        <f t="shared" ca="1" si="67"/>
        <v>0</v>
      </c>
      <c r="CY65" s="215">
        <f t="shared" ca="1" si="33"/>
        <v>0</v>
      </c>
      <c r="CZ65" s="216">
        <f ca="1">IF(AND(CW65,CX65=0)=0,0,IF(CW65&gt;0,'На банк Приват'!$V$1,IF(CX65&gt;0,'На Укрсиб'!$V$1,0)))</f>
        <v>0</v>
      </c>
      <c r="DA65" s="204"/>
      <c r="DB65" s="204">
        <f t="shared" ca="1" si="34"/>
        <v>0</v>
      </c>
      <c r="DC65" s="204">
        <f t="shared" ca="1" si="35"/>
        <v>0</v>
      </c>
      <c r="DD65" s="204" t="str">
        <f t="shared" ca="1" si="68"/>
        <v xml:space="preserve"> </v>
      </c>
      <c r="DE65" s="204"/>
      <c r="DF65" s="217"/>
      <c r="DG65" s="217"/>
      <c r="DH65" s="217"/>
      <c r="DI65" s="217"/>
      <c r="DJ65" s="217"/>
      <c r="DK65" s="217"/>
      <c r="DL65" s="217"/>
      <c r="DM65" s="217">
        <f t="shared" si="36"/>
        <v>0</v>
      </c>
      <c r="DN65" s="217"/>
      <c r="DO65" s="217"/>
      <c r="DP65" s="763">
        <f t="shared" si="37"/>
        <v>0</v>
      </c>
      <c r="DQ65" s="217">
        <f t="shared" si="69"/>
        <v>0</v>
      </c>
      <c r="DR65" s="217">
        <f t="shared" si="70"/>
        <v>0</v>
      </c>
      <c r="DS65" s="217"/>
      <c r="DT65" s="217">
        <f t="shared" si="38"/>
        <v>0</v>
      </c>
      <c r="DU65" s="366">
        <f t="shared" si="71"/>
        <v>0</v>
      </c>
      <c r="DV65" s="217">
        <f t="shared" si="39"/>
        <v>0</v>
      </c>
      <c r="DW65" s="217">
        <f t="shared" ca="1" si="40"/>
        <v>0</v>
      </c>
      <c r="DX65" s="217">
        <f t="shared" ca="1" si="72"/>
        <v>0</v>
      </c>
      <c r="DY65" s="217">
        <f t="shared" ca="1" si="41"/>
        <v>0</v>
      </c>
      <c r="DZ65" s="218">
        <f ca="1">IF(AND(DW65,DX65=0)=0,0,IF(DW65&gt;0,'На банк Приват'!$AB$1,IF(DX65&gt;0,'На Укрсиб'!$V$1,0)))</f>
        <v>0</v>
      </c>
      <c r="EA65" s="207"/>
      <c r="EB65" s="207">
        <f t="shared" ca="1" si="42"/>
        <v>0</v>
      </c>
      <c r="EC65" s="207">
        <f t="shared" ca="1" si="43"/>
        <v>0</v>
      </c>
      <c r="ED65" s="207" t="str">
        <f t="shared" ca="1" si="73"/>
        <v xml:space="preserve"> </v>
      </c>
      <c r="EE65" s="207"/>
      <c r="EF65" s="219"/>
      <c r="EG65" s="219"/>
      <c r="EH65" s="219"/>
      <c r="EI65" s="219"/>
      <c r="EJ65" s="219"/>
      <c r="EK65" s="219"/>
      <c r="EL65" s="219"/>
      <c r="EM65" s="219">
        <f t="shared" si="44"/>
        <v>0</v>
      </c>
      <c r="EN65" s="219"/>
      <c r="EO65" s="219"/>
      <c r="EP65" s="219">
        <f t="shared" si="45"/>
        <v>0</v>
      </c>
      <c r="EQ65" s="219">
        <f t="shared" si="74"/>
        <v>0</v>
      </c>
      <c r="ER65" s="219">
        <f t="shared" si="75"/>
        <v>0</v>
      </c>
      <c r="ES65" s="219"/>
      <c r="ET65" s="219">
        <f t="shared" si="46"/>
        <v>0</v>
      </c>
      <c r="EU65" s="363">
        <f t="shared" si="76"/>
        <v>0</v>
      </c>
      <c r="EV65" s="219">
        <f t="shared" si="47"/>
        <v>0</v>
      </c>
      <c r="EW65" s="219">
        <f t="shared" ca="1" si="48"/>
        <v>0</v>
      </c>
      <c r="EX65" s="219">
        <f t="shared" ca="1" si="77"/>
        <v>0</v>
      </c>
      <c r="EY65" s="219">
        <f t="shared" ca="1" si="49"/>
        <v>0</v>
      </c>
      <c r="EZ65" s="220">
        <f ca="1">IF(AND(EW65,EX65=0)=0,0,IF(EW65&gt;0,'На банк Приват'!$AH$1,IF(EX65&gt;0,'На Укрсиб'!$AH$1,0)))</f>
        <v>0</v>
      </c>
      <c r="FA65" s="28" t="str">
        <f t="shared" ca="1" si="50"/>
        <v xml:space="preserve"> </v>
      </c>
      <c r="FB65" s="28">
        <f t="shared" ca="1" si="51"/>
        <v>0</v>
      </c>
      <c r="FC65" s="28">
        <f t="shared" ca="1" si="52"/>
        <v>0</v>
      </c>
      <c r="FD65" s="28">
        <f t="shared" ca="1" si="53"/>
        <v>0</v>
      </c>
      <c r="FE65" s="28">
        <f t="shared" ca="1" si="54"/>
        <v>58</v>
      </c>
      <c r="FF65">
        <f t="shared" si="55"/>
        <v>0</v>
      </c>
      <c r="FG65" s="531" t="s">
        <v>481</v>
      </c>
    </row>
    <row r="66" spans="1:163">
      <c r="A66" s="113"/>
      <c r="B66" s="113" t="str">
        <f t="shared" ca="1" si="0"/>
        <v>Начальник радіостанції</v>
      </c>
      <c r="C66" s="113">
        <f t="shared" ca="1" si="1"/>
        <v>0</v>
      </c>
      <c r="D66" s="113" t="str">
        <f t="shared" ca="1" si="99"/>
        <v>ВАКАНТ</v>
      </c>
      <c r="E66" s="113">
        <f t="shared" si="3"/>
        <v>0</v>
      </c>
      <c r="F66" s="115"/>
      <c r="G66" s="209">
        <f t="shared" si="102"/>
        <v>0</v>
      </c>
      <c r="H66" s="209">
        <f t="shared" si="103"/>
        <v>0</v>
      </c>
      <c r="I66" s="209">
        <f t="shared" si="104"/>
        <v>0</v>
      </c>
      <c r="J66" s="209">
        <f t="shared" si="82"/>
        <v>0</v>
      </c>
      <c r="K66" s="209">
        <f t="shared" si="83"/>
        <v>0</v>
      </c>
      <c r="L66" s="209">
        <f t="shared" si="84"/>
        <v>0</v>
      </c>
      <c r="M66" s="209">
        <f t="shared" si="85"/>
        <v>0</v>
      </c>
      <c r="N66" s="209">
        <f t="shared" si="86"/>
        <v>0</v>
      </c>
      <c r="O66" s="209">
        <f t="shared" si="105"/>
        <v>0</v>
      </c>
      <c r="P66" s="211">
        <f t="shared" si="87"/>
        <v>0</v>
      </c>
      <c r="Q66" s="209">
        <f t="shared" si="88"/>
        <v>0</v>
      </c>
      <c r="R66" s="209">
        <f t="shared" si="89"/>
        <v>0</v>
      </c>
      <c r="S66" s="209">
        <f t="shared" si="90"/>
        <v>0</v>
      </c>
      <c r="T66" s="209">
        <f t="shared" si="91"/>
        <v>0</v>
      </c>
      <c r="U66" s="209">
        <f t="shared" si="92"/>
        <v>0</v>
      </c>
      <c r="V66" s="209">
        <f t="shared" si="93"/>
        <v>0</v>
      </c>
      <c r="W66" s="209">
        <f t="shared" ca="1" si="94"/>
        <v>0</v>
      </c>
      <c r="X66" s="209">
        <f t="shared" ca="1" si="95"/>
        <v>0</v>
      </c>
      <c r="Y66" s="209">
        <f t="shared" ca="1" si="96"/>
        <v>0</v>
      </c>
      <c r="Z66" s="210" t="str">
        <f t="shared" ca="1" si="6"/>
        <v xml:space="preserve">        </v>
      </c>
      <c r="AA66" s="185"/>
      <c r="AB66" s="185" t="str">
        <f t="shared" ca="1" si="7"/>
        <v>Начальник радіостанції</v>
      </c>
      <c r="AC66" s="185">
        <f t="shared" ca="1" si="8"/>
        <v>0</v>
      </c>
      <c r="AD66" s="185" t="str">
        <f t="shared" ca="1" si="56"/>
        <v>ВАКАНТ</v>
      </c>
      <c r="AE66" s="185"/>
      <c r="AF66" s="211"/>
      <c r="AG66" s="211"/>
      <c r="AH66" s="211"/>
      <c r="AI66" s="211"/>
      <c r="AJ66" s="211"/>
      <c r="AK66" s="211"/>
      <c r="AL66" s="211"/>
      <c r="AM66" s="211"/>
      <c r="AN66" s="211"/>
      <c r="AO66" s="211"/>
      <c r="AP66" s="623">
        <f t="shared" si="10"/>
        <v>0</v>
      </c>
      <c r="AQ66" s="211">
        <f t="shared" si="57"/>
        <v>0</v>
      </c>
      <c r="AR66" s="211">
        <f t="shared" si="58"/>
        <v>0</v>
      </c>
      <c r="AS66" s="211"/>
      <c r="AT66" s="211">
        <f t="shared" si="11"/>
        <v>0</v>
      </c>
      <c r="AU66" s="358">
        <f t="shared" si="12"/>
        <v>0</v>
      </c>
      <c r="AV66" s="211">
        <f t="shared" si="13"/>
        <v>0</v>
      </c>
      <c r="AW66" s="211">
        <f t="shared" ca="1" si="14"/>
        <v>0</v>
      </c>
      <c r="AX66" s="211">
        <f t="shared" ca="1" si="98"/>
        <v>0</v>
      </c>
      <c r="AY66" s="211">
        <f t="shared" ca="1" si="16"/>
        <v>0</v>
      </c>
      <c r="AZ66" s="212">
        <f ca="1">IF(AND(AW66,AX66=0,AY66=0)=0,0,IF(AW66&gt;0,'На банк Приват'!$J$1,IF(AX66&gt;0,'На Укрсиб'!$J$1,0)))</f>
        <v>0</v>
      </c>
      <c r="BA66" s="191"/>
      <c r="BB66" s="191" t="str">
        <f t="shared" ca="1" si="17"/>
        <v>Начальник радіостанції</v>
      </c>
      <c r="BC66" s="191">
        <f t="shared" ca="1" si="18"/>
        <v>0</v>
      </c>
      <c r="BD66" s="191" t="str">
        <f t="shared" ca="1" si="59"/>
        <v>ВАКАНТ</v>
      </c>
      <c r="BE66" s="191"/>
      <c r="BF66" s="213"/>
      <c r="BG66" s="213"/>
      <c r="BH66" s="213"/>
      <c r="BI66" s="213"/>
      <c r="BJ66" s="213"/>
      <c r="BK66" s="213"/>
      <c r="BL66" s="213"/>
      <c r="BM66" s="213"/>
      <c r="BN66" s="213"/>
      <c r="BO66" s="213"/>
      <c r="BP66" s="623">
        <f t="shared" si="20"/>
        <v>0</v>
      </c>
      <c r="BQ66" s="213">
        <f t="shared" si="60"/>
        <v>0</v>
      </c>
      <c r="BR66" s="213">
        <f t="shared" si="61"/>
        <v>0</v>
      </c>
      <c r="BS66" s="213"/>
      <c r="BT66" s="213">
        <f t="shared" si="21"/>
        <v>0</v>
      </c>
      <c r="BU66" s="362">
        <f t="shared" si="62"/>
        <v>0</v>
      </c>
      <c r="BV66" s="213">
        <f t="shared" si="22"/>
        <v>0</v>
      </c>
      <c r="BW66" s="213">
        <f t="shared" ca="1" si="23"/>
        <v>0</v>
      </c>
      <c r="BX66" s="213">
        <f t="shared" ca="1" si="63"/>
        <v>0</v>
      </c>
      <c r="BY66" s="213">
        <f t="shared" ca="1" si="24"/>
        <v>0</v>
      </c>
      <c r="BZ66" s="214">
        <f ca="1">IF(AND(BW66,BX66=0)=0,0,IF(BW66&gt;0,'На банк Приват'!$P$1,IF(BX66&gt;0,'На Укрсиб'!$P$1,0)))</f>
        <v>0</v>
      </c>
      <c r="CA66" s="198">
        <v>59</v>
      </c>
      <c r="CB66" s="198" t="str">
        <f t="shared" ca="1" si="25"/>
        <v>Начальник радіостанції</v>
      </c>
      <c r="CC66" s="198">
        <f t="shared" ca="1" si="26"/>
        <v>0</v>
      </c>
      <c r="CD66" s="198" t="str">
        <f t="shared" ca="1" si="64"/>
        <v>ВАКАНТ</v>
      </c>
      <c r="CE66" s="198"/>
      <c r="CF66" s="215"/>
      <c r="CG66" s="215"/>
      <c r="CH66" s="215"/>
      <c r="CI66" s="215"/>
      <c r="CJ66" s="215"/>
      <c r="CK66" s="215"/>
      <c r="CL66" s="215"/>
      <c r="CM66" s="215">
        <f t="shared" si="106"/>
        <v>0</v>
      </c>
      <c r="CN66" s="215"/>
      <c r="CO66" s="215"/>
      <c r="CP66" s="215">
        <f t="shared" si="28"/>
        <v>0</v>
      </c>
      <c r="CQ66" s="215">
        <f t="shared" si="65"/>
        <v>0</v>
      </c>
      <c r="CR66" s="215">
        <f t="shared" si="66"/>
        <v>0</v>
      </c>
      <c r="CS66" s="215"/>
      <c r="CT66" s="215">
        <f t="shared" si="29"/>
        <v>0</v>
      </c>
      <c r="CU66" s="369">
        <f t="shared" si="30"/>
        <v>0</v>
      </c>
      <c r="CV66" s="215">
        <f t="shared" si="31"/>
        <v>0</v>
      </c>
      <c r="CW66" s="215">
        <f t="shared" ca="1" si="32"/>
        <v>0</v>
      </c>
      <c r="CX66" s="215">
        <f t="shared" ca="1" si="67"/>
        <v>0</v>
      </c>
      <c r="CY66" s="215">
        <f t="shared" ca="1" si="33"/>
        <v>0</v>
      </c>
      <c r="CZ66" s="216">
        <f ca="1">IF(AND(CW66,CX66=0)=0,0,IF(CW66&gt;0,'На банк Приват'!$V$1,IF(CX66&gt;0,'На Укрсиб'!$V$1,0)))</f>
        <v>0</v>
      </c>
      <c r="DA66" s="204"/>
      <c r="DB66" s="204" t="str">
        <f t="shared" ca="1" si="34"/>
        <v>Начальник радіостанції</v>
      </c>
      <c r="DC66" s="204">
        <f t="shared" ca="1" si="35"/>
        <v>0</v>
      </c>
      <c r="DD66" s="204" t="str">
        <f t="shared" ca="1" si="68"/>
        <v>ВАКАНТ</v>
      </c>
      <c r="DE66" s="204"/>
      <c r="DF66" s="217"/>
      <c r="DG66" s="217"/>
      <c r="DH66" s="217"/>
      <c r="DI66" s="217"/>
      <c r="DJ66" s="217"/>
      <c r="DK66" s="217"/>
      <c r="DL66" s="217"/>
      <c r="DM66" s="217">
        <f t="shared" si="36"/>
        <v>0</v>
      </c>
      <c r="DN66" s="217"/>
      <c r="DO66" s="217"/>
      <c r="DP66" s="763">
        <f t="shared" si="37"/>
        <v>0</v>
      </c>
      <c r="DQ66" s="217">
        <f t="shared" si="69"/>
        <v>0</v>
      </c>
      <c r="DR66" s="217">
        <f t="shared" si="70"/>
        <v>0</v>
      </c>
      <c r="DS66" s="217"/>
      <c r="DT66" s="217">
        <f t="shared" si="38"/>
        <v>0</v>
      </c>
      <c r="DU66" s="366">
        <f t="shared" si="71"/>
        <v>0</v>
      </c>
      <c r="DV66" s="217">
        <f t="shared" si="39"/>
        <v>0</v>
      </c>
      <c r="DW66" s="217">
        <f t="shared" ca="1" si="40"/>
        <v>0</v>
      </c>
      <c r="DX66" s="217">
        <f t="shared" ca="1" si="72"/>
        <v>0</v>
      </c>
      <c r="DY66" s="217">
        <f t="shared" ca="1" si="41"/>
        <v>0</v>
      </c>
      <c r="DZ66" s="218">
        <f ca="1">IF(AND(DW66,DX66=0)=0,0,IF(DW66&gt;0,'На банк Приват'!$AB$1,IF(DX66&gt;0,'На Укрсиб'!$V$1,0)))</f>
        <v>0</v>
      </c>
      <c r="EA66" s="207"/>
      <c r="EB66" s="207" t="str">
        <f t="shared" ca="1" si="42"/>
        <v>Начальник радіостанції</v>
      </c>
      <c r="EC66" s="207">
        <f t="shared" ca="1" si="43"/>
        <v>0</v>
      </c>
      <c r="ED66" s="207" t="str">
        <f t="shared" ca="1" si="73"/>
        <v>ВАКАНТ</v>
      </c>
      <c r="EE66" s="207"/>
      <c r="EF66" s="219"/>
      <c r="EG66" s="219"/>
      <c r="EH66" s="219"/>
      <c r="EI66" s="219"/>
      <c r="EJ66" s="219"/>
      <c r="EK66" s="219"/>
      <c r="EL66" s="219"/>
      <c r="EM66" s="219">
        <f t="shared" si="44"/>
        <v>0</v>
      </c>
      <c r="EN66" s="219"/>
      <c r="EO66" s="219"/>
      <c r="EP66" s="219">
        <f t="shared" si="45"/>
        <v>0</v>
      </c>
      <c r="EQ66" s="219">
        <f t="shared" si="74"/>
        <v>0</v>
      </c>
      <c r="ER66" s="219">
        <f t="shared" si="75"/>
        <v>0</v>
      </c>
      <c r="ES66" s="219"/>
      <c r="ET66" s="219">
        <f t="shared" si="46"/>
        <v>0</v>
      </c>
      <c r="EU66" s="363">
        <f t="shared" si="76"/>
        <v>0</v>
      </c>
      <c r="EV66" s="219">
        <f t="shared" si="47"/>
        <v>0</v>
      </c>
      <c r="EW66" s="219">
        <f t="shared" ca="1" si="48"/>
        <v>0</v>
      </c>
      <c r="EX66" s="219">
        <f t="shared" ca="1" si="77"/>
        <v>0</v>
      </c>
      <c r="EY66" s="219">
        <f t="shared" ca="1" si="49"/>
        <v>0</v>
      </c>
      <c r="EZ66" s="220">
        <f ca="1">IF(AND(EW66,EX66=0)=0,0,IF(EW66&gt;0,'На банк Приват'!$AH$1,IF(EX66&gt;0,'На Укрсиб'!$AH$1,0)))</f>
        <v>0</v>
      </c>
      <c r="FA66" s="28" t="str">
        <f t="shared" ca="1" si="50"/>
        <v>ВАКАНТ</v>
      </c>
      <c r="FB66" s="28">
        <f t="shared" ca="1" si="51"/>
        <v>0</v>
      </c>
      <c r="FC66" s="28">
        <f t="shared" ca="1" si="52"/>
        <v>0</v>
      </c>
      <c r="FD66" s="28">
        <f t="shared" ca="1" si="53"/>
        <v>0</v>
      </c>
      <c r="FE66" s="28">
        <f t="shared" ca="1" si="54"/>
        <v>59</v>
      </c>
      <c r="FF66">
        <f t="shared" si="55"/>
        <v>0</v>
      </c>
      <c r="FG66" s="531" t="s">
        <v>51</v>
      </c>
    </row>
    <row r="67" spans="1:163">
      <c r="A67" s="113"/>
      <c r="B67" s="113" t="str">
        <f t="shared" ca="1" si="0"/>
        <v>Начальник радіостанції</v>
      </c>
      <c r="C67" s="113" t="str">
        <f t="shared" ca="1" si="1"/>
        <v>мол. с-нт</v>
      </c>
      <c r="D67" s="113" t="str">
        <f t="shared" ca="1" si="99"/>
        <v>Датій І.Ю.</v>
      </c>
      <c r="E67" s="113">
        <f t="shared" si="3"/>
        <v>0</v>
      </c>
      <c r="F67" s="115"/>
      <c r="G67" s="209">
        <f t="shared" si="102"/>
        <v>0</v>
      </c>
      <c r="H67" s="209">
        <f t="shared" si="103"/>
        <v>0</v>
      </c>
      <c r="I67" s="209">
        <f t="shared" si="104"/>
        <v>0</v>
      </c>
      <c r="J67" s="209">
        <f t="shared" si="82"/>
        <v>0</v>
      </c>
      <c r="K67" s="209">
        <f t="shared" si="83"/>
        <v>0</v>
      </c>
      <c r="L67" s="209">
        <f t="shared" si="84"/>
        <v>0</v>
      </c>
      <c r="M67" s="209">
        <f t="shared" si="85"/>
        <v>0</v>
      </c>
      <c r="N67" s="209">
        <f t="shared" si="86"/>
        <v>0</v>
      </c>
      <c r="O67" s="209">
        <f t="shared" si="105"/>
        <v>0</v>
      </c>
      <c r="P67" s="211">
        <f t="shared" si="87"/>
        <v>0</v>
      </c>
      <c r="Q67" s="209">
        <f t="shared" si="88"/>
        <v>0</v>
      </c>
      <c r="R67" s="209">
        <f t="shared" si="89"/>
        <v>0</v>
      </c>
      <c r="S67" s="209">
        <f t="shared" si="90"/>
        <v>0</v>
      </c>
      <c r="T67" s="209">
        <f t="shared" si="91"/>
        <v>0</v>
      </c>
      <c r="U67" s="209">
        <f t="shared" si="92"/>
        <v>0</v>
      </c>
      <c r="V67" s="209">
        <f t="shared" si="93"/>
        <v>0</v>
      </c>
      <c r="W67" s="209">
        <f t="shared" ca="1" si="94"/>
        <v>0</v>
      </c>
      <c r="X67" s="209">
        <f t="shared" ca="1" si="95"/>
        <v>0</v>
      </c>
      <c r="Y67" s="209">
        <f t="shared" ca="1" si="96"/>
        <v>0</v>
      </c>
      <c r="Z67" s="210" t="str">
        <f t="shared" ca="1" si="6"/>
        <v xml:space="preserve">        </v>
      </c>
      <c r="AA67" s="185"/>
      <c r="AB67" s="185" t="str">
        <f t="shared" ca="1" si="7"/>
        <v>Начальник радіостанції</v>
      </c>
      <c r="AC67" s="185" t="str">
        <f t="shared" ca="1" si="8"/>
        <v>мол. с-нт</v>
      </c>
      <c r="AD67" s="185" t="str">
        <f t="shared" ca="1" si="56"/>
        <v>Датій І.Ю.</v>
      </c>
      <c r="AE67" s="185"/>
      <c r="AF67" s="211"/>
      <c r="AG67" s="211"/>
      <c r="AH67" s="211"/>
      <c r="AI67" s="211"/>
      <c r="AJ67" s="211"/>
      <c r="AK67" s="211"/>
      <c r="AL67" s="211"/>
      <c r="AM67" s="211"/>
      <c r="AN67" s="211"/>
      <c r="AO67" s="211"/>
      <c r="AP67" s="623">
        <f t="shared" si="10"/>
        <v>0</v>
      </c>
      <c r="AQ67" s="211">
        <f t="shared" si="57"/>
        <v>0</v>
      </c>
      <c r="AR67" s="211">
        <f t="shared" si="58"/>
        <v>0</v>
      </c>
      <c r="AS67" s="211"/>
      <c r="AT67" s="211">
        <f t="shared" si="11"/>
        <v>0</v>
      </c>
      <c r="AU67" s="358">
        <f t="shared" si="12"/>
        <v>0</v>
      </c>
      <c r="AV67" s="211">
        <f t="shared" si="13"/>
        <v>0</v>
      </c>
      <c r="AW67" s="211">
        <f t="shared" ca="1" si="14"/>
        <v>0</v>
      </c>
      <c r="AX67" s="211">
        <f t="shared" ca="1" si="98"/>
        <v>0</v>
      </c>
      <c r="AY67" s="211">
        <f t="shared" ca="1" si="16"/>
        <v>0</v>
      </c>
      <c r="AZ67" s="212">
        <f ca="1">IF(AND(AW67,AX67=0,AY67=0)=0,0,IF(AW67&gt;0,'На банк Приват'!$J$1,IF(AX67&gt;0,'На Укрсиб'!J60,0)))</f>
        <v>0</v>
      </c>
      <c r="BA67" s="191"/>
      <c r="BB67" s="191" t="str">
        <f t="shared" ca="1" si="17"/>
        <v>Начальник радіостанції</v>
      </c>
      <c r="BC67" s="191" t="str">
        <f t="shared" ca="1" si="18"/>
        <v>мол. с-нт</v>
      </c>
      <c r="BD67" s="191" t="str">
        <f t="shared" ca="1" si="59"/>
        <v>Датій І.Ю.</v>
      </c>
      <c r="BE67" s="191"/>
      <c r="BF67" s="213"/>
      <c r="BG67" s="213"/>
      <c r="BH67" s="213"/>
      <c r="BI67" s="213"/>
      <c r="BJ67" s="213"/>
      <c r="BK67" s="213"/>
      <c r="BL67" s="213"/>
      <c r="BM67" s="213"/>
      <c r="BN67" s="213"/>
      <c r="BO67" s="213"/>
      <c r="BP67" s="623">
        <f t="shared" si="20"/>
        <v>0</v>
      </c>
      <c r="BQ67" s="213">
        <f t="shared" si="60"/>
        <v>0</v>
      </c>
      <c r="BR67" s="213">
        <f t="shared" si="61"/>
        <v>0</v>
      </c>
      <c r="BS67" s="213"/>
      <c r="BT67" s="213">
        <f t="shared" si="21"/>
        <v>0</v>
      </c>
      <c r="BU67" s="362">
        <f t="shared" si="62"/>
        <v>0</v>
      </c>
      <c r="BV67" s="213">
        <f t="shared" si="22"/>
        <v>0</v>
      </c>
      <c r="BW67" s="213">
        <f t="shared" ca="1" si="23"/>
        <v>0</v>
      </c>
      <c r="BX67" s="213">
        <f t="shared" ca="1" si="63"/>
        <v>0</v>
      </c>
      <c r="BY67" s="213">
        <f t="shared" ca="1" si="24"/>
        <v>0</v>
      </c>
      <c r="BZ67" s="214">
        <f ca="1">IF(AND(BW67,BX67=0)=0,0,IF(BW67&gt;0,'На банк Приват'!$P$1,IF(BX67&gt;0,'На Укрсиб'!$P$1,0)))</f>
        <v>0</v>
      </c>
      <c r="CA67" s="198">
        <v>60</v>
      </c>
      <c r="CB67" s="198" t="str">
        <f t="shared" ca="1" si="25"/>
        <v>Начальник радіостанції</v>
      </c>
      <c r="CC67" s="198" t="str">
        <f t="shared" ca="1" si="26"/>
        <v>мол. с-нт</v>
      </c>
      <c r="CD67" s="198" t="str">
        <f t="shared" ca="1" si="64"/>
        <v>Датій І.Ю.</v>
      </c>
      <c r="CE67" s="198"/>
      <c r="CF67" s="215"/>
      <c r="CG67" s="215"/>
      <c r="CH67" s="215"/>
      <c r="CI67" s="215"/>
      <c r="CJ67" s="215"/>
      <c r="CK67" s="215"/>
      <c r="CL67" s="215"/>
      <c r="CM67" s="215">
        <f t="shared" si="106"/>
        <v>0</v>
      </c>
      <c r="CN67" s="215"/>
      <c r="CO67" s="215"/>
      <c r="CP67" s="215">
        <f t="shared" si="28"/>
        <v>0</v>
      </c>
      <c r="CQ67" s="215">
        <f t="shared" si="65"/>
        <v>0</v>
      </c>
      <c r="CR67" s="215">
        <f t="shared" si="66"/>
        <v>0</v>
      </c>
      <c r="CS67" s="215"/>
      <c r="CT67" s="215">
        <f t="shared" si="29"/>
        <v>0</v>
      </c>
      <c r="CU67" s="369">
        <f t="shared" si="30"/>
        <v>0</v>
      </c>
      <c r="CV67" s="215">
        <f t="shared" si="31"/>
        <v>0</v>
      </c>
      <c r="CW67" s="215">
        <f t="shared" ca="1" si="32"/>
        <v>0</v>
      </c>
      <c r="CX67" s="215">
        <f t="shared" ca="1" si="67"/>
        <v>0</v>
      </c>
      <c r="CY67" s="215">
        <f t="shared" ca="1" si="33"/>
        <v>0</v>
      </c>
      <c r="CZ67" s="216">
        <f ca="1">IF(AND(CW67,CX67=0)=0,0,IF(CW67&gt;0,'На банк Приват'!$V$1,IF(CX67&gt;0,'На Укрсиб'!$V$1,0)))</f>
        <v>0</v>
      </c>
      <c r="DA67" s="204"/>
      <c r="DB67" s="204" t="str">
        <f t="shared" ca="1" si="34"/>
        <v>Начальник радіостанції</v>
      </c>
      <c r="DC67" s="204" t="str">
        <f t="shared" ca="1" si="35"/>
        <v>мол. с-нт</v>
      </c>
      <c r="DD67" s="204" t="str">
        <f t="shared" ca="1" si="68"/>
        <v>Датій І.Ю.</v>
      </c>
      <c r="DE67" s="204"/>
      <c r="DF67" s="217"/>
      <c r="DG67" s="217"/>
      <c r="DH67" s="217"/>
      <c r="DI67" s="217"/>
      <c r="DJ67" s="217"/>
      <c r="DK67" s="217"/>
      <c r="DL67" s="217"/>
      <c r="DM67" s="217">
        <f t="shared" si="36"/>
        <v>0</v>
      </c>
      <c r="DN67" s="217"/>
      <c r="DO67" s="217"/>
      <c r="DP67" s="763">
        <f t="shared" si="37"/>
        <v>0</v>
      </c>
      <c r="DQ67" s="217">
        <f t="shared" si="69"/>
        <v>0</v>
      </c>
      <c r="DR67" s="217">
        <f t="shared" si="70"/>
        <v>0</v>
      </c>
      <c r="DS67" s="217"/>
      <c r="DT67" s="217">
        <f t="shared" si="38"/>
        <v>0</v>
      </c>
      <c r="DU67" s="366">
        <f t="shared" si="71"/>
        <v>0</v>
      </c>
      <c r="DV67" s="217">
        <f t="shared" si="39"/>
        <v>0</v>
      </c>
      <c r="DW67" s="217">
        <f t="shared" ca="1" si="40"/>
        <v>0</v>
      </c>
      <c r="DX67" s="217">
        <f t="shared" ca="1" si="72"/>
        <v>0</v>
      </c>
      <c r="DY67" s="217">
        <f t="shared" ca="1" si="41"/>
        <v>0</v>
      </c>
      <c r="DZ67" s="218">
        <f ca="1">IF(AND(DW67,DX67=0)=0,0,IF(DW67&gt;0,'На банк Приват'!$AB$1,IF(DX67&gt;0,'На Укрсиб'!$V$1,0)))</f>
        <v>0</v>
      </c>
      <c r="EA67" s="207"/>
      <c r="EB67" s="207" t="str">
        <f t="shared" ca="1" si="42"/>
        <v>Начальник радіостанції</v>
      </c>
      <c r="EC67" s="207" t="str">
        <f t="shared" ca="1" si="43"/>
        <v>мол. с-нт</v>
      </c>
      <c r="ED67" s="207" t="str">
        <f t="shared" ca="1" si="73"/>
        <v>Датій І.Ю.</v>
      </c>
      <c r="EE67" s="207"/>
      <c r="EF67" s="219"/>
      <c r="EG67" s="219"/>
      <c r="EH67" s="219"/>
      <c r="EI67" s="219"/>
      <c r="EJ67" s="219"/>
      <c r="EK67" s="219"/>
      <c r="EL67" s="219"/>
      <c r="EM67" s="219">
        <f t="shared" si="44"/>
        <v>0</v>
      </c>
      <c r="EN67" s="219"/>
      <c r="EO67" s="219"/>
      <c r="EP67" s="219">
        <f t="shared" si="45"/>
        <v>0</v>
      </c>
      <c r="EQ67" s="219">
        <f t="shared" si="74"/>
        <v>0</v>
      </c>
      <c r="ER67" s="219">
        <f t="shared" si="75"/>
        <v>0</v>
      </c>
      <c r="ES67" s="219"/>
      <c r="ET67" s="219">
        <f t="shared" si="46"/>
        <v>0</v>
      </c>
      <c r="EU67" s="363">
        <f t="shared" si="76"/>
        <v>0</v>
      </c>
      <c r="EV67" s="219">
        <f t="shared" si="47"/>
        <v>0</v>
      </c>
      <c r="EW67" s="219">
        <f t="shared" ca="1" si="48"/>
        <v>0</v>
      </c>
      <c r="EX67" s="219">
        <f t="shared" ca="1" si="77"/>
        <v>0</v>
      </c>
      <c r="EY67" s="219">
        <f t="shared" ca="1" si="49"/>
        <v>0</v>
      </c>
      <c r="EZ67" s="220">
        <f ca="1">IF(AND(EW67,EX67=0)=0,0,IF(EW67&gt;0,'На банк Приват'!$AH$1,IF(EX67&gt;0,'На Укрсиб'!$AH$1,0)))</f>
        <v>0</v>
      </c>
      <c r="FA67" s="28" t="str">
        <f t="shared" ca="1" si="50"/>
        <v>Датій І.Ю.</v>
      </c>
      <c r="FB67" s="28" t="str">
        <f t="shared" ca="1" si="51"/>
        <v>Датій</v>
      </c>
      <c r="FC67" s="28" t="str">
        <f t="shared" ca="1" si="52"/>
        <v>Іван</v>
      </c>
      <c r="FD67" s="28" t="str">
        <f t="shared" ca="1" si="53"/>
        <v>Юрійович</v>
      </c>
      <c r="FE67" s="28">
        <f t="shared" ca="1" si="54"/>
        <v>60</v>
      </c>
      <c r="FF67">
        <f t="shared" si="55"/>
        <v>0</v>
      </c>
      <c r="FG67" s="531" t="s">
        <v>154</v>
      </c>
    </row>
    <row r="68" spans="1:163">
      <c r="A68" s="113"/>
      <c r="B68" s="113" t="str">
        <f t="shared" ca="1" si="0"/>
        <v>Водій-електрик</v>
      </c>
      <c r="C68" s="113">
        <f t="shared" ca="1" si="1"/>
        <v>0</v>
      </c>
      <c r="D68" s="113" t="str">
        <f t="shared" ca="1" si="99"/>
        <v>ВАКАНТ</v>
      </c>
      <c r="E68" s="113">
        <f t="shared" si="3"/>
        <v>0</v>
      </c>
      <c r="F68" s="115"/>
      <c r="G68" s="209">
        <f t="shared" si="102"/>
        <v>0</v>
      </c>
      <c r="H68" s="209">
        <f t="shared" si="103"/>
        <v>0</v>
      </c>
      <c r="I68" s="209">
        <f t="shared" si="104"/>
        <v>0</v>
      </c>
      <c r="J68" s="209">
        <f t="shared" si="82"/>
        <v>0</v>
      </c>
      <c r="K68" s="209">
        <f t="shared" si="83"/>
        <v>0</v>
      </c>
      <c r="L68" s="209">
        <f t="shared" si="84"/>
        <v>0</v>
      </c>
      <c r="M68" s="209">
        <f t="shared" si="85"/>
        <v>0</v>
      </c>
      <c r="N68" s="209">
        <f t="shared" si="86"/>
        <v>0</v>
      </c>
      <c r="O68" s="209">
        <f t="shared" si="105"/>
        <v>0</v>
      </c>
      <c r="P68" s="211">
        <f t="shared" si="87"/>
        <v>0</v>
      </c>
      <c r="Q68" s="209">
        <f t="shared" si="88"/>
        <v>0</v>
      </c>
      <c r="R68" s="209">
        <f t="shared" si="89"/>
        <v>0</v>
      </c>
      <c r="S68" s="209">
        <f t="shared" si="90"/>
        <v>0</v>
      </c>
      <c r="T68" s="209">
        <f t="shared" si="91"/>
        <v>0</v>
      </c>
      <c r="U68" s="209">
        <f t="shared" si="92"/>
        <v>0</v>
      </c>
      <c r="V68" s="209">
        <f t="shared" si="93"/>
        <v>0</v>
      </c>
      <c r="W68" s="209">
        <f t="shared" ca="1" si="94"/>
        <v>0</v>
      </c>
      <c r="X68" s="209">
        <f t="shared" ca="1" si="95"/>
        <v>0</v>
      </c>
      <c r="Y68" s="209">
        <f t="shared" ca="1" si="96"/>
        <v>0</v>
      </c>
      <c r="Z68" s="210" t="str">
        <f t="shared" ca="1" si="6"/>
        <v xml:space="preserve">        </v>
      </c>
      <c r="AA68" s="185"/>
      <c r="AB68" s="185" t="str">
        <f t="shared" ca="1" si="7"/>
        <v>Водій-електрик</v>
      </c>
      <c r="AC68" s="185">
        <f t="shared" ca="1" si="8"/>
        <v>0</v>
      </c>
      <c r="AD68" s="185" t="str">
        <f t="shared" ca="1" si="56"/>
        <v>ВАКАНТ</v>
      </c>
      <c r="AE68" s="185"/>
      <c r="AF68" s="211"/>
      <c r="AG68" s="211"/>
      <c r="AH68" s="211"/>
      <c r="AI68" s="211"/>
      <c r="AJ68" s="211"/>
      <c r="AK68" s="211"/>
      <c r="AL68" s="211"/>
      <c r="AM68" s="211"/>
      <c r="AN68" s="211"/>
      <c r="AO68" s="211"/>
      <c r="AP68" s="623">
        <f t="shared" si="10"/>
        <v>0</v>
      </c>
      <c r="AQ68" s="211">
        <f t="shared" si="57"/>
        <v>0</v>
      </c>
      <c r="AR68" s="211">
        <f t="shared" si="58"/>
        <v>0</v>
      </c>
      <c r="AS68" s="211"/>
      <c r="AT68" s="211">
        <f t="shared" si="11"/>
        <v>0</v>
      </c>
      <c r="AU68" s="358">
        <f t="shared" si="12"/>
        <v>0</v>
      </c>
      <c r="AV68" s="211">
        <f t="shared" si="13"/>
        <v>0</v>
      </c>
      <c r="AW68" s="211">
        <f t="shared" ca="1" si="14"/>
        <v>0</v>
      </c>
      <c r="AX68" s="211">
        <f t="shared" ca="1" si="98"/>
        <v>0</v>
      </c>
      <c r="AY68" s="211">
        <f t="shared" ca="1" si="16"/>
        <v>0</v>
      </c>
      <c r="AZ68" s="212">
        <f ca="1">IF(AND(AW68,AX68=0,AY68=0)=0,0,IF(AW68&gt;0,'На банк Приват'!$J$1,IF(AX68&gt;0,'На Укрсиб'!$J$1,0)))</f>
        <v>0</v>
      </c>
      <c r="BA68" s="191"/>
      <c r="BB68" s="191" t="str">
        <f t="shared" ca="1" si="17"/>
        <v>Водій-електрик</v>
      </c>
      <c r="BC68" s="191">
        <f t="shared" ca="1" si="18"/>
        <v>0</v>
      </c>
      <c r="BD68" s="191" t="str">
        <f t="shared" ca="1" si="59"/>
        <v>ВАКАНТ</v>
      </c>
      <c r="BE68" s="191"/>
      <c r="BF68" s="213"/>
      <c r="BG68" s="213"/>
      <c r="BH68" s="213"/>
      <c r="BI68" s="213"/>
      <c r="BJ68" s="213"/>
      <c r="BK68" s="213"/>
      <c r="BL68" s="213"/>
      <c r="BM68" s="213"/>
      <c r="BN68" s="213"/>
      <c r="BO68" s="213"/>
      <c r="BP68" s="623">
        <f t="shared" si="20"/>
        <v>0</v>
      </c>
      <c r="BQ68" s="213">
        <f t="shared" si="60"/>
        <v>0</v>
      </c>
      <c r="BR68" s="213">
        <f t="shared" si="61"/>
        <v>0</v>
      </c>
      <c r="BS68" s="213"/>
      <c r="BT68" s="213">
        <f t="shared" si="21"/>
        <v>0</v>
      </c>
      <c r="BU68" s="362">
        <f t="shared" si="62"/>
        <v>0</v>
      </c>
      <c r="BV68" s="213">
        <f t="shared" si="22"/>
        <v>0</v>
      </c>
      <c r="BW68" s="213">
        <f t="shared" ca="1" si="23"/>
        <v>0</v>
      </c>
      <c r="BX68" s="213">
        <f t="shared" ca="1" si="63"/>
        <v>0</v>
      </c>
      <c r="BY68" s="213">
        <f t="shared" ca="1" si="24"/>
        <v>0</v>
      </c>
      <c r="BZ68" s="214">
        <f ca="1">IF(AND(BW68,BX68=0)=0,0,IF(BW68&gt;0,'На банк Приват'!$P$1,IF(BX68&gt;0,'На Укрсиб'!$P$1,0)))</f>
        <v>0</v>
      </c>
      <c r="CA68" s="198">
        <v>61</v>
      </c>
      <c r="CB68" s="198" t="str">
        <f t="shared" ca="1" si="25"/>
        <v>Водій-електрик</v>
      </c>
      <c r="CC68" s="198">
        <f t="shared" ca="1" si="26"/>
        <v>0</v>
      </c>
      <c r="CD68" s="198" t="str">
        <f t="shared" ca="1" si="64"/>
        <v>ВАКАНТ</v>
      </c>
      <c r="CE68" s="198"/>
      <c r="CF68" s="215"/>
      <c r="CG68" s="215"/>
      <c r="CH68" s="215"/>
      <c r="CI68" s="215"/>
      <c r="CJ68" s="215"/>
      <c r="CK68" s="215"/>
      <c r="CL68" s="215"/>
      <c r="CM68" s="215">
        <f t="shared" si="106"/>
        <v>0</v>
      </c>
      <c r="CN68" s="215"/>
      <c r="CO68" s="215"/>
      <c r="CP68" s="215">
        <f t="shared" si="28"/>
        <v>0</v>
      </c>
      <c r="CQ68" s="215">
        <f t="shared" si="65"/>
        <v>0</v>
      </c>
      <c r="CR68" s="215">
        <f t="shared" si="66"/>
        <v>0</v>
      </c>
      <c r="CS68" s="215"/>
      <c r="CT68" s="215">
        <f t="shared" si="29"/>
        <v>0</v>
      </c>
      <c r="CU68" s="369">
        <f t="shared" si="30"/>
        <v>0</v>
      </c>
      <c r="CV68" s="215">
        <f t="shared" si="31"/>
        <v>0</v>
      </c>
      <c r="CW68" s="215">
        <f t="shared" ca="1" si="32"/>
        <v>0</v>
      </c>
      <c r="CX68" s="215">
        <f t="shared" ca="1" si="67"/>
        <v>0</v>
      </c>
      <c r="CY68" s="215">
        <f t="shared" ca="1" si="33"/>
        <v>0</v>
      </c>
      <c r="CZ68" s="216">
        <f ca="1">IF(AND(CW68,CX68=0)=0,0,IF(CW68&gt;0,'На банк Приват'!$V$1,IF(CX68&gt;0,'На Укрсиб'!$V$1,0)))</f>
        <v>0</v>
      </c>
      <c r="DA68" s="204"/>
      <c r="DB68" s="204" t="str">
        <f t="shared" ca="1" si="34"/>
        <v>Водій-електрик</v>
      </c>
      <c r="DC68" s="204">
        <f t="shared" ca="1" si="35"/>
        <v>0</v>
      </c>
      <c r="DD68" s="204" t="str">
        <f t="shared" ca="1" si="68"/>
        <v>ВАКАНТ</v>
      </c>
      <c r="DE68" s="204"/>
      <c r="DF68" s="217"/>
      <c r="DG68" s="217"/>
      <c r="DH68" s="217"/>
      <c r="DI68" s="217"/>
      <c r="DJ68" s="217"/>
      <c r="DK68" s="217"/>
      <c r="DL68" s="217"/>
      <c r="DM68" s="217">
        <f t="shared" si="36"/>
        <v>0</v>
      </c>
      <c r="DN68" s="217"/>
      <c r="DO68" s="217"/>
      <c r="DP68" s="763">
        <f t="shared" si="37"/>
        <v>0</v>
      </c>
      <c r="DQ68" s="217">
        <f t="shared" si="69"/>
        <v>0</v>
      </c>
      <c r="DR68" s="217">
        <f t="shared" si="70"/>
        <v>0</v>
      </c>
      <c r="DS68" s="217"/>
      <c r="DT68" s="217">
        <f t="shared" si="38"/>
        <v>0</v>
      </c>
      <c r="DU68" s="366">
        <f t="shared" si="71"/>
        <v>0</v>
      </c>
      <c r="DV68" s="217">
        <f t="shared" si="39"/>
        <v>0</v>
      </c>
      <c r="DW68" s="217">
        <f t="shared" ca="1" si="40"/>
        <v>0</v>
      </c>
      <c r="DX68" s="217">
        <f t="shared" ca="1" si="72"/>
        <v>0</v>
      </c>
      <c r="DY68" s="217">
        <f t="shared" ca="1" si="41"/>
        <v>0</v>
      </c>
      <c r="DZ68" s="218">
        <f ca="1">IF(AND(DW68,DX68=0)=0,0,IF(DW68&gt;0,'На банк Приват'!$AB$1,IF(DX68&gt;0,'На Укрсиб'!$V$1,0)))</f>
        <v>0</v>
      </c>
      <c r="EA68" s="207"/>
      <c r="EB68" s="207" t="str">
        <f t="shared" ca="1" si="42"/>
        <v>Водій-електрик</v>
      </c>
      <c r="EC68" s="207">
        <f t="shared" ca="1" si="43"/>
        <v>0</v>
      </c>
      <c r="ED68" s="207" t="str">
        <f t="shared" ca="1" si="73"/>
        <v>ВАКАНТ</v>
      </c>
      <c r="EE68" s="207"/>
      <c r="EF68" s="219"/>
      <c r="EG68" s="219"/>
      <c r="EH68" s="219"/>
      <c r="EI68" s="219"/>
      <c r="EJ68" s="219"/>
      <c r="EK68" s="219"/>
      <c r="EL68" s="219"/>
      <c r="EM68" s="219">
        <f t="shared" si="44"/>
        <v>0</v>
      </c>
      <c r="EN68" s="219"/>
      <c r="EO68" s="219"/>
      <c r="EP68" s="219">
        <f t="shared" si="45"/>
        <v>0</v>
      </c>
      <c r="EQ68" s="219">
        <f t="shared" si="74"/>
        <v>0</v>
      </c>
      <c r="ER68" s="219">
        <f t="shared" si="75"/>
        <v>0</v>
      </c>
      <c r="ES68" s="219"/>
      <c r="ET68" s="219">
        <f t="shared" si="46"/>
        <v>0</v>
      </c>
      <c r="EU68" s="363">
        <f t="shared" si="76"/>
        <v>0</v>
      </c>
      <c r="EV68" s="219">
        <f t="shared" si="47"/>
        <v>0</v>
      </c>
      <c r="EW68" s="219">
        <f t="shared" ca="1" si="48"/>
        <v>0</v>
      </c>
      <c r="EX68" s="219">
        <f t="shared" ca="1" si="77"/>
        <v>0</v>
      </c>
      <c r="EY68" s="219">
        <f t="shared" ca="1" si="49"/>
        <v>0</v>
      </c>
      <c r="EZ68" s="220">
        <f ca="1">IF(AND(EW68,EX68=0)=0,0,IF(EW68&gt;0,'На банк Приват'!$AH$1,IF(EX68&gt;0,'На Укрсиб'!$AH$1,0)))</f>
        <v>0</v>
      </c>
      <c r="FA68" s="28" t="str">
        <f t="shared" ca="1" si="50"/>
        <v>ВАКАНТ</v>
      </c>
      <c r="FB68" s="28">
        <f t="shared" ca="1" si="51"/>
        <v>0</v>
      </c>
      <c r="FC68" s="28">
        <f t="shared" ca="1" si="52"/>
        <v>0</v>
      </c>
      <c r="FD68" s="28">
        <f t="shared" ca="1" si="53"/>
        <v>0</v>
      </c>
      <c r="FE68" s="28">
        <f t="shared" ca="1" si="54"/>
        <v>61</v>
      </c>
      <c r="FF68">
        <f t="shared" si="55"/>
        <v>0</v>
      </c>
      <c r="FG68" s="533" t="s">
        <v>52</v>
      </c>
    </row>
    <row r="69" spans="1:163">
      <c r="A69" s="113"/>
      <c r="B69" s="113" t="str">
        <f t="shared" ca="1" si="0"/>
        <v>Водій-електрик</v>
      </c>
      <c r="C69" s="113" t="str">
        <f t="shared" ca="1" si="1"/>
        <v>м-с</v>
      </c>
      <c r="D69" s="113" t="str">
        <f t="shared" ca="1" si="99"/>
        <v>Кохан А.Б.</v>
      </c>
      <c r="E69" s="113">
        <f t="shared" si="3"/>
        <v>0</v>
      </c>
      <c r="F69" s="115"/>
      <c r="G69" s="209">
        <f t="shared" si="102"/>
        <v>0</v>
      </c>
      <c r="H69" s="209">
        <f t="shared" si="103"/>
        <v>0</v>
      </c>
      <c r="I69" s="209">
        <f t="shared" si="104"/>
        <v>0</v>
      </c>
      <c r="J69" s="209">
        <f t="shared" si="82"/>
        <v>0</v>
      </c>
      <c r="K69" s="209">
        <f t="shared" si="83"/>
        <v>0</v>
      </c>
      <c r="L69" s="209">
        <f t="shared" si="84"/>
        <v>0</v>
      </c>
      <c r="M69" s="209">
        <f t="shared" si="85"/>
        <v>0</v>
      </c>
      <c r="N69" s="209">
        <f t="shared" si="86"/>
        <v>0</v>
      </c>
      <c r="O69" s="209">
        <f t="shared" si="105"/>
        <v>0</v>
      </c>
      <c r="P69" s="211">
        <f t="shared" si="87"/>
        <v>0</v>
      </c>
      <c r="Q69" s="209">
        <f t="shared" si="88"/>
        <v>0</v>
      </c>
      <c r="R69" s="209">
        <f t="shared" si="89"/>
        <v>0</v>
      </c>
      <c r="S69" s="209">
        <f t="shared" si="90"/>
        <v>0</v>
      </c>
      <c r="T69" s="209">
        <f t="shared" si="91"/>
        <v>0</v>
      </c>
      <c r="U69" s="209">
        <f t="shared" si="92"/>
        <v>0</v>
      </c>
      <c r="V69" s="209">
        <f t="shared" si="93"/>
        <v>0</v>
      </c>
      <c r="W69" s="209">
        <f t="shared" ca="1" si="94"/>
        <v>0</v>
      </c>
      <c r="X69" s="209">
        <f t="shared" ca="1" si="95"/>
        <v>0</v>
      </c>
      <c r="Y69" s="209">
        <f t="shared" ca="1" si="96"/>
        <v>0</v>
      </c>
      <c r="Z69" s="210" t="str">
        <f t="shared" ca="1" si="6"/>
        <v xml:space="preserve">        </v>
      </c>
      <c r="AA69" s="185"/>
      <c r="AB69" s="185" t="str">
        <f t="shared" ca="1" si="7"/>
        <v>Водій-електрик</v>
      </c>
      <c r="AC69" s="185" t="str">
        <f t="shared" ca="1" si="8"/>
        <v>м-с</v>
      </c>
      <c r="AD69" s="185" t="str">
        <f t="shared" ca="1" si="56"/>
        <v>Кохан А.Б.</v>
      </c>
      <c r="AE69" s="185"/>
      <c r="AF69" s="211"/>
      <c r="AG69" s="211"/>
      <c r="AH69" s="211"/>
      <c r="AI69" s="211"/>
      <c r="AJ69" s="211"/>
      <c r="AK69" s="211"/>
      <c r="AL69" s="211"/>
      <c r="AM69" s="211"/>
      <c r="AN69" s="211"/>
      <c r="AO69" s="211"/>
      <c r="AP69" s="623">
        <f t="shared" si="10"/>
        <v>0</v>
      </c>
      <c r="AQ69" s="211">
        <f t="shared" si="57"/>
        <v>0</v>
      </c>
      <c r="AR69" s="211">
        <f t="shared" si="58"/>
        <v>0</v>
      </c>
      <c r="AS69" s="211"/>
      <c r="AT69" s="211">
        <f t="shared" si="11"/>
        <v>0</v>
      </c>
      <c r="AU69" s="358">
        <f t="shared" si="12"/>
        <v>0</v>
      </c>
      <c r="AV69" s="211">
        <f t="shared" si="13"/>
        <v>0</v>
      </c>
      <c r="AW69" s="211">
        <f t="shared" ca="1" si="14"/>
        <v>0</v>
      </c>
      <c r="AX69" s="211">
        <f t="shared" ca="1" si="98"/>
        <v>0</v>
      </c>
      <c r="AY69" s="211">
        <f t="shared" ca="1" si="16"/>
        <v>0</v>
      </c>
      <c r="AZ69" s="212">
        <f ca="1">IF(AND(AW69,AX69=0,AY69=0)=0,0,IF(AW69&gt;0,'На банк Приват'!$J$1,IF(AX69&gt;0,'На Укрсиб'!J62,0)))</f>
        <v>0</v>
      </c>
      <c r="BA69" s="191"/>
      <c r="BB69" s="191" t="str">
        <f t="shared" ca="1" si="17"/>
        <v>Водій-електрик</v>
      </c>
      <c r="BC69" s="191" t="str">
        <f t="shared" ca="1" si="18"/>
        <v>м-с</v>
      </c>
      <c r="BD69" s="191" t="str">
        <f t="shared" ca="1" si="59"/>
        <v>Кохан А.Б.</v>
      </c>
      <c r="BE69" s="191"/>
      <c r="BF69" s="213"/>
      <c r="BG69" s="213"/>
      <c r="BH69" s="213"/>
      <c r="BI69" s="213"/>
      <c r="BJ69" s="213"/>
      <c r="BK69" s="213"/>
      <c r="BL69" s="213"/>
      <c r="BM69" s="213"/>
      <c r="BN69" s="213"/>
      <c r="BO69" s="213"/>
      <c r="BP69" s="623">
        <f t="shared" si="20"/>
        <v>0</v>
      </c>
      <c r="BQ69" s="213">
        <f t="shared" si="60"/>
        <v>0</v>
      </c>
      <c r="BR69" s="213">
        <f t="shared" si="61"/>
        <v>0</v>
      </c>
      <c r="BS69" s="213"/>
      <c r="BT69" s="213">
        <f t="shared" si="21"/>
        <v>0</v>
      </c>
      <c r="BU69" s="362">
        <f t="shared" si="62"/>
        <v>0</v>
      </c>
      <c r="BV69" s="213">
        <f t="shared" si="22"/>
        <v>0</v>
      </c>
      <c r="BW69" s="213">
        <f t="shared" ca="1" si="23"/>
        <v>0</v>
      </c>
      <c r="BX69" s="213">
        <f t="shared" ca="1" si="63"/>
        <v>0</v>
      </c>
      <c r="BY69" s="213">
        <f t="shared" ca="1" si="24"/>
        <v>0</v>
      </c>
      <c r="BZ69" s="214">
        <f ca="1">IF(AND(BW69,BX69=0)=0,0,IF(BW69&gt;0,'На банк Приват'!$P$1,IF(BX69&gt;0,'На Укрсиб'!$P$1,0)))</f>
        <v>0</v>
      </c>
      <c r="CA69" s="198">
        <v>62</v>
      </c>
      <c r="CB69" s="198" t="str">
        <f t="shared" ca="1" si="25"/>
        <v>Водій-електрик</v>
      </c>
      <c r="CC69" s="198" t="str">
        <f t="shared" ca="1" si="26"/>
        <v>м-с</v>
      </c>
      <c r="CD69" s="198" t="str">
        <f t="shared" ca="1" si="64"/>
        <v>Кохан А.Б.</v>
      </c>
      <c r="CE69" s="198"/>
      <c r="CF69" s="215"/>
      <c r="CG69" s="215"/>
      <c r="CH69" s="215"/>
      <c r="CI69" s="215"/>
      <c r="CJ69" s="215"/>
      <c r="CK69" s="215"/>
      <c r="CL69" s="215"/>
      <c r="CM69" s="215">
        <f t="shared" si="106"/>
        <v>0</v>
      </c>
      <c r="CN69" s="215"/>
      <c r="CO69" s="215"/>
      <c r="CP69" s="215">
        <f t="shared" si="28"/>
        <v>0</v>
      </c>
      <c r="CQ69" s="215">
        <f t="shared" si="65"/>
        <v>0</v>
      </c>
      <c r="CR69" s="215">
        <f t="shared" si="66"/>
        <v>0</v>
      </c>
      <c r="CS69" s="215"/>
      <c r="CT69" s="215">
        <f t="shared" si="29"/>
        <v>0</v>
      </c>
      <c r="CU69" s="369">
        <f t="shared" si="30"/>
        <v>0</v>
      </c>
      <c r="CV69" s="215">
        <f t="shared" si="31"/>
        <v>0</v>
      </c>
      <c r="CW69" s="215">
        <f t="shared" ca="1" si="32"/>
        <v>0</v>
      </c>
      <c r="CX69" s="215">
        <f t="shared" ca="1" si="67"/>
        <v>0</v>
      </c>
      <c r="CY69" s="215">
        <f t="shared" ca="1" si="33"/>
        <v>0</v>
      </c>
      <c r="CZ69" s="216">
        <f ca="1">IF(AND(CW69,CX69=0)=0,0,IF(CW69&gt;0,'На банк Приват'!$V$1,IF(CX69&gt;0,'На Укрсиб'!$V$1,0)))</f>
        <v>0</v>
      </c>
      <c r="DA69" s="204"/>
      <c r="DB69" s="204" t="str">
        <f t="shared" ca="1" si="34"/>
        <v>Водій-електрик</v>
      </c>
      <c r="DC69" s="204" t="str">
        <f t="shared" ca="1" si="35"/>
        <v>м-с</v>
      </c>
      <c r="DD69" s="204" t="str">
        <f t="shared" ca="1" si="68"/>
        <v>Кохан А.Б.</v>
      </c>
      <c r="DE69" s="204"/>
      <c r="DF69" s="217"/>
      <c r="DG69" s="217"/>
      <c r="DH69" s="217"/>
      <c r="DI69" s="217"/>
      <c r="DJ69" s="217"/>
      <c r="DK69" s="217"/>
      <c r="DL69" s="217"/>
      <c r="DM69" s="217">
        <f t="shared" si="36"/>
        <v>0</v>
      </c>
      <c r="DN69" s="217"/>
      <c r="DO69" s="217"/>
      <c r="DP69" s="763">
        <f t="shared" si="37"/>
        <v>0</v>
      </c>
      <c r="DQ69" s="217">
        <f t="shared" si="69"/>
        <v>0</v>
      </c>
      <c r="DR69" s="217">
        <f t="shared" si="70"/>
        <v>0</v>
      </c>
      <c r="DS69" s="217"/>
      <c r="DT69" s="217">
        <f t="shared" si="38"/>
        <v>0</v>
      </c>
      <c r="DU69" s="366">
        <f t="shared" si="71"/>
        <v>0</v>
      </c>
      <c r="DV69" s="217">
        <f t="shared" si="39"/>
        <v>0</v>
      </c>
      <c r="DW69" s="217">
        <f t="shared" ca="1" si="40"/>
        <v>0</v>
      </c>
      <c r="DX69" s="217">
        <f t="shared" ca="1" si="72"/>
        <v>0</v>
      </c>
      <c r="DY69" s="217">
        <f t="shared" ca="1" si="41"/>
        <v>0</v>
      </c>
      <c r="DZ69" s="218">
        <f ca="1">IF(AND(DW69,DX69=0)=0,0,IF(DW69&gt;0,'На банк Приват'!$AB$1,IF(DX69&gt;0,'На Укрсиб'!$V$1,0)))</f>
        <v>0</v>
      </c>
      <c r="EA69" s="207"/>
      <c r="EB69" s="207" t="str">
        <f t="shared" ca="1" si="42"/>
        <v>Водій-електрик</v>
      </c>
      <c r="EC69" s="207" t="str">
        <f t="shared" ca="1" si="43"/>
        <v>м-с</v>
      </c>
      <c r="ED69" s="207" t="str">
        <f t="shared" ca="1" si="73"/>
        <v>Кохан А.Б.</v>
      </c>
      <c r="EE69" s="207"/>
      <c r="EF69" s="219"/>
      <c r="EG69" s="219"/>
      <c r="EH69" s="219"/>
      <c r="EI69" s="219"/>
      <c r="EJ69" s="219"/>
      <c r="EK69" s="219"/>
      <c r="EL69" s="219"/>
      <c r="EM69" s="219">
        <f t="shared" si="44"/>
        <v>0</v>
      </c>
      <c r="EN69" s="219"/>
      <c r="EO69" s="219"/>
      <c r="EP69" s="219">
        <f t="shared" si="45"/>
        <v>0</v>
      </c>
      <c r="EQ69" s="219">
        <f t="shared" si="74"/>
        <v>0</v>
      </c>
      <c r="ER69" s="219">
        <f t="shared" si="75"/>
        <v>0</v>
      </c>
      <c r="ES69" s="219"/>
      <c r="ET69" s="219">
        <f t="shared" si="46"/>
        <v>0</v>
      </c>
      <c r="EU69" s="363">
        <f t="shared" si="76"/>
        <v>0</v>
      </c>
      <c r="EV69" s="219">
        <f t="shared" si="47"/>
        <v>0</v>
      </c>
      <c r="EW69" s="219">
        <f t="shared" ca="1" si="48"/>
        <v>0</v>
      </c>
      <c r="EX69" s="219">
        <f t="shared" ca="1" si="77"/>
        <v>0</v>
      </c>
      <c r="EY69" s="219">
        <f t="shared" ca="1" si="49"/>
        <v>0</v>
      </c>
      <c r="EZ69" s="220">
        <f ca="1">IF(AND(EW69,EX69=0)=0,0,IF(EW69&gt;0,'На банк Приват'!$AH$1,IF(EX69&gt;0,'На Укрсиб'!$AH$1,0)))</f>
        <v>0</v>
      </c>
      <c r="FA69" s="28" t="str">
        <f t="shared" ca="1" si="50"/>
        <v>Кохан А.Б.</v>
      </c>
      <c r="FB69" s="28" t="str">
        <f t="shared" ca="1" si="51"/>
        <v>Кохан</v>
      </c>
      <c r="FC69" s="28" t="str">
        <f t="shared" ca="1" si="52"/>
        <v>Анатолій</v>
      </c>
      <c r="FD69" s="28" t="str">
        <f t="shared" ca="1" si="53"/>
        <v>Богданович</v>
      </c>
      <c r="FE69" s="28">
        <f t="shared" ca="1" si="54"/>
        <v>62</v>
      </c>
      <c r="FF69">
        <f t="shared" si="55"/>
        <v>0</v>
      </c>
      <c r="FG69" s="531"/>
    </row>
    <row r="70" spans="1:163">
      <c r="A70" s="113"/>
      <c r="B70" s="113" t="str">
        <f t="shared" ca="1" si="0"/>
        <v>Механік -радіотелеграфіст</v>
      </c>
      <c r="C70" s="113" t="str">
        <f t="shared" ca="1" si="1"/>
        <v>м-с</v>
      </c>
      <c r="D70" s="113" t="str">
        <f t="shared" ca="1" si="99"/>
        <v>Тишевич Є.Б.</v>
      </c>
      <c r="E70" s="113">
        <f t="shared" si="3"/>
        <v>0</v>
      </c>
      <c r="F70" s="115"/>
      <c r="G70" s="209">
        <f t="shared" si="102"/>
        <v>0</v>
      </c>
      <c r="H70" s="209">
        <f t="shared" si="103"/>
        <v>0</v>
      </c>
      <c r="I70" s="209">
        <f t="shared" si="104"/>
        <v>0</v>
      </c>
      <c r="J70" s="209">
        <f t="shared" si="82"/>
        <v>0</v>
      </c>
      <c r="K70" s="209">
        <f t="shared" si="83"/>
        <v>0</v>
      </c>
      <c r="L70" s="209">
        <f t="shared" si="84"/>
        <v>0</v>
      </c>
      <c r="M70" s="209">
        <f t="shared" si="85"/>
        <v>0</v>
      </c>
      <c r="N70" s="209">
        <f t="shared" si="86"/>
        <v>0</v>
      </c>
      <c r="O70" s="209">
        <f t="shared" si="105"/>
        <v>0</v>
      </c>
      <c r="P70" s="211">
        <f t="shared" si="87"/>
        <v>0</v>
      </c>
      <c r="Q70" s="209">
        <f t="shared" si="88"/>
        <v>0</v>
      </c>
      <c r="R70" s="209">
        <f t="shared" si="89"/>
        <v>0</v>
      </c>
      <c r="S70" s="209">
        <f t="shared" si="90"/>
        <v>0</v>
      </c>
      <c r="T70" s="209">
        <f t="shared" si="91"/>
        <v>0</v>
      </c>
      <c r="U70" s="209">
        <f t="shared" si="92"/>
        <v>0</v>
      </c>
      <c r="V70" s="209">
        <f t="shared" si="93"/>
        <v>0</v>
      </c>
      <c r="W70" s="209">
        <f t="shared" ca="1" si="94"/>
        <v>0</v>
      </c>
      <c r="X70" s="209">
        <f t="shared" ca="1" si="95"/>
        <v>0</v>
      </c>
      <c r="Y70" s="209">
        <f t="shared" ca="1" si="96"/>
        <v>0</v>
      </c>
      <c r="Z70" s="210" t="str">
        <f t="shared" ca="1" si="6"/>
        <v xml:space="preserve">        </v>
      </c>
      <c r="AA70" s="185"/>
      <c r="AB70" s="185" t="str">
        <f t="shared" ca="1" si="7"/>
        <v>Механік -радіотелеграфіст</v>
      </c>
      <c r="AC70" s="185" t="str">
        <f t="shared" ca="1" si="8"/>
        <v>м-с</v>
      </c>
      <c r="AD70" s="185" t="str">
        <f t="shared" ca="1" si="56"/>
        <v>Тишевич Є.Б.</v>
      </c>
      <c r="AE70" s="185"/>
      <c r="AF70" s="211"/>
      <c r="AG70" s="211"/>
      <c r="AH70" s="211"/>
      <c r="AI70" s="211"/>
      <c r="AJ70" s="211"/>
      <c r="AK70" s="211"/>
      <c r="AL70" s="211"/>
      <c r="AM70" s="211"/>
      <c r="AN70" s="211"/>
      <c r="AO70" s="211"/>
      <c r="AP70" s="623">
        <f t="shared" si="10"/>
        <v>0</v>
      </c>
      <c r="AQ70" s="211">
        <f t="shared" si="57"/>
        <v>0</v>
      </c>
      <c r="AR70" s="211">
        <f t="shared" si="58"/>
        <v>0</v>
      </c>
      <c r="AS70" s="211"/>
      <c r="AT70" s="211">
        <f t="shared" si="11"/>
        <v>0</v>
      </c>
      <c r="AU70" s="358">
        <f t="shared" si="12"/>
        <v>0</v>
      </c>
      <c r="AV70" s="211">
        <f t="shared" si="13"/>
        <v>0</v>
      </c>
      <c r="AW70" s="211">
        <f t="shared" ca="1" si="14"/>
        <v>0</v>
      </c>
      <c r="AX70" s="211">
        <f t="shared" ca="1" si="98"/>
        <v>0</v>
      </c>
      <c r="AY70" s="211">
        <f t="shared" ca="1" si="16"/>
        <v>0</v>
      </c>
      <c r="AZ70" s="212">
        <f ca="1">IF(AND(AW70,AX70=0,AY70=0)=0,0,IF(AW70&gt;0,'На банк Приват'!$J$1,IF(AX70&gt;0,'На Укрсиб'!J63,0)))</f>
        <v>0</v>
      </c>
      <c r="BA70" s="191"/>
      <c r="BB70" s="191" t="str">
        <f t="shared" ca="1" si="17"/>
        <v>Механік -радіотелеграфіст</v>
      </c>
      <c r="BC70" s="191" t="str">
        <f t="shared" ca="1" si="18"/>
        <v>м-с</v>
      </c>
      <c r="BD70" s="191" t="str">
        <f t="shared" ca="1" si="59"/>
        <v>Тишевич Є.Б.</v>
      </c>
      <c r="BE70" s="191"/>
      <c r="BF70" s="213"/>
      <c r="BG70" s="213"/>
      <c r="BH70" s="213"/>
      <c r="BI70" s="213"/>
      <c r="BJ70" s="213"/>
      <c r="BK70" s="213"/>
      <c r="BL70" s="213"/>
      <c r="BM70" s="213"/>
      <c r="BN70" s="213"/>
      <c r="BO70" s="213"/>
      <c r="BP70" s="623">
        <f t="shared" si="20"/>
        <v>0</v>
      </c>
      <c r="BQ70" s="213">
        <f t="shared" si="60"/>
        <v>0</v>
      </c>
      <c r="BR70" s="213">
        <f t="shared" si="61"/>
        <v>0</v>
      </c>
      <c r="BS70" s="213"/>
      <c r="BT70" s="213">
        <f t="shared" si="21"/>
        <v>0</v>
      </c>
      <c r="BU70" s="362">
        <f t="shared" si="62"/>
        <v>0</v>
      </c>
      <c r="BV70" s="213">
        <f t="shared" si="22"/>
        <v>0</v>
      </c>
      <c r="BW70" s="213">
        <f t="shared" ca="1" si="23"/>
        <v>0</v>
      </c>
      <c r="BX70" s="213">
        <f t="shared" ca="1" si="63"/>
        <v>0</v>
      </c>
      <c r="BY70" s="213">
        <f t="shared" ca="1" si="24"/>
        <v>0</v>
      </c>
      <c r="BZ70" s="214">
        <f ca="1">IF(AND(BW70,BX70=0)=0,0,IF(BW70&gt;0,'На банк Приват'!$P$1,IF(BX70&gt;0,'На Укрсиб'!$P$1,0)))</f>
        <v>0</v>
      </c>
      <c r="CA70" s="198">
        <v>63</v>
      </c>
      <c r="CB70" s="198" t="str">
        <f t="shared" ca="1" si="25"/>
        <v>Механік -радіотелеграфіст</v>
      </c>
      <c r="CC70" s="198" t="str">
        <f t="shared" ca="1" si="26"/>
        <v>м-с</v>
      </c>
      <c r="CD70" s="198" t="str">
        <f t="shared" ca="1" si="64"/>
        <v>Тишевич Є.Б.</v>
      </c>
      <c r="CE70" s="198"/>
      <c r="CF70" s="215"/>
      <c r="CG70" s="215"/>
      <c r="CH70" s="215"/>
      <c r="CI70" s="215"/>
      <c r="CJ70" s="215"/>
      <c r="CK70" s="215"/>
      <c r="CL70" s="215"/>
      <c r="CM70" s="215">
        <f t="shared" si="106"/>
        <v>0</v>
      </c>
      <c r="CN70" s="215"/>
      <c r="CO70" s="215"/>
      <c r="CP70" s="215">
        <f t="shared" si="28"/>
        <v>0</v>
      </c>
      <c r="CQ70" s="215">
        <f t="shared" si="65"/>
        <v>0</v>
      </c>
      <c r="CR70" s="215">
        <f t="shared" si="66"/>
        <v>0</v>
      </c>
      <c r="CS70" s="215"/>
      <c r="CT70" s="215">
        <f t="shared" si="29"/>
        <v>0</v>
      </c>
      <c r="CU70" s="369">
        <f t="shared" si="30"/>
        <v>0</v>
      </c>
      <c r="CV70" s="215">
        <f t="shared" si="31"/>
        <v>0</v>
      </c>
      <c r="CW70" s="215">
        <f t="shared" ca="1" si="32"/>
        <v>0</v>
      </c>
      <c r="CX70" s="215">
        <f t="shared" ca="1" si="67"/>
        <v>0</v>
      </c>
      <c r="CY70" s="215">
        <f t="shared" ca="1" si="33"/>
        <v>0</v>
      </c>
      <c r="CZ70" s="216">
        <f ca="1">IF(AND(CW70,CX70=0)=0,0,IF(CW70&gt;0,'На банк Приват'!$V$1,IF(CX70&gt;0,'На Укрсиб'!$V$1,0)))</f>
        <v>0</v>
      </c>
      <c r="DA70" s="204"/>
      <c r="DB70" s="204" t="str">
        <f t="shared" ca="1" si="34"/>
        <v>Механік -радіотелеграфіст</v>
      </c>
      <c r="DC70" s="204" t="str">
        <f t="shared" ca="1" si="35"/>
        <v>м-с</v>
      </c>
      <c r="DD70" s="204" t="str">
        <f t="shared" ca="1" si="68"/>
        <v>Тишевич Є.Б.</v>
      </c>
      <c r="DE70" s="204"/>
      <c r="DF70" s="217"/>
      <c r="DG70" s="217"/>
      <c r="DH70" s="217"/>
      <c r="DI70" s="217"/>
      <c r="DJ70" s="217"/>
      <c r="DK70" s="217"/>
      <c r="DL70" s="217"/>
      <c r="DM70" s="217">
        <f t="shared" si="36"/>
        <v>0</v>
      </c>
      <c r="DN70" s="217"/>
      <c r="DO70" s="217"/>
      <c r="DP70" s="763">
        <f t="shared" si="37"/>
        <v>0</v>
      </c>
      <c r="DQ70" s="217">
        <f t="shared" si="69"/>
        <v>0</v>
      </c>
      <c r="DR70" s="217">
        <f t="shared" si="70"/>
        <v>0</v>
      </c>
      <c r="DS70" s="217"/>
      <c r="DT70" s="217">
        <f t="shared" si="38"/>
        <v>0</v>
      </c>
      <c r="DU70" s="366">
        <f t="shared" si="71"/>
        <v>0</v>
      </c>
      <c r="DV70" s="217">
        <f t="shared" si="39"/>
        <v>0</v>
      </c>
      <c r="DW70" s="217">
        <f t="shared" ca="1" si="40"/>
        <v>0</v>
      </c>
      <c r="DX70" s="217">
        <f t="shared" ca="1" si="72"/>
        <v>0</v>
      </c>
      <c r="DY70" s="217">
        <f t="shared" ca="1" si="41"/>
        <v>0</v>
      </c>
      <c r="DZ70" s="218">
        <f ca="1">IF(AND(DW70,DX70=0)=0,0,IF(DW70&gt;0,'На банк Приват'!$AB$1,IF(DX70&gt;0,'На Укрсиб'!$V$1,0)))</f>
        <v>0</v>
      </c>
      <c r="EA70" s="207"/>
      <c r="EB70" s="207" t="str">
        <f t="shared" ca="1" si="42"/>
        <v>Механік -радіотелеграфіст</v>
      </c>
      <c r="EC70" s="207" t="str">
        <f t="shared" ca="1" si="43"/>
        <v>м-с</v>
      </c>
      <c r="ED70" s="207" t="str">
        <f t="shared" ca="1" si="73"/>
        <v>Тишевич Є.Б.</v>
      </c>
      <c r="EE70" s="207"/>
      <c r="EF70" s="219"/>
      <c r="EG70" s="219"/>
      <c r="EH70" s="219"/>
      <c r="EI70" s="219"/>
      <c r="EJ70" s="219"/>
      <c r="EK70" s="219"/>
      <c r="EL70" s="219"/>
      <c r="EM70" s="219">
        <f t="shared" si="44"/>
        <v>0</v>
      </c>
      <c r="EN70" s="219"/>
      <c r="EO70" s="219"/>
      <c r="EP70" s="219">
        <f t="shared" si="45"/>
        <v>0</v>
      </c>
      <c r="EQ70" s="219">
        <f t="shared" si="74"/>
        <v>0</v>
      </c>
      <c r="ER70" s="219">
        <f t="shared" si="75"/>
        <v>0</v>
      </c>
      <c r="ES70" s="219"/>
      <c r="ET70" s="219">
        <f t="shared" si="46"/>
        <v>0</v>
      </c>
      <c r="EU70" s="363">
        <f t="shared" si="76"/>
        <v>0</v>
      </c>
      <c r="EV70" s="219">
        <f t="shared" si="47"/>
        <v>0</v>
      </c>
      <c r="EW70" s="219">
        <f t="shared" ca="1" si="48"/>
        <v>0</v>
      </c>
      <c r="EX70" s="219">
        <f t="shared" ca="1" si="77"/>
        <v>0</v>
      </c>
      <c r="EY70" s="219">
        <f t="shared" ca="1" si="49"/>
        <v>0</v>
      </c>
      <c r="EZ70" s="220">
        <f ca="1">IF(AND(EW70,EX70=0)=0,0,IF(EW70&gt;0,'На банк Приват'!$AH$1,IF(EX70&gt;0,'На Укрсиб'!$AH$1,0)))</f>
        <v>0</v>
      </c>
      <c r="FA70" s="28" t="str">
        <f t="shared" ca="1" si="50"/>
        <v>Тишевич Є.Б.</v>
      </c>
      <c r="FB70" s="28" t="str">
        <f t="shared" ca="1" si="51"/>
        <v>Тишевич</v>
      </c>
      <c r="FC70" s="28" t="str">
        <f t="shared" ca="1" si="52"/>
        <v>Євген</v>
      </c>
      <c r="FD70" s="28" t="str">
        <f t="shared" ca="1" si="53"/>
        <v>Борисович</v>
      </c>
      <c r="FE70" s="28">
        <f t="shared" ca="1" si="54"/>
        <v>63</v>
      </c>
      <c r="FF70">
        <f t="shared" si="55"/>
        <v>0</v>
      </c>
      <c r="FG70" s="531" t="s">
        <v>337</v>
      </c>
    </row>
    <row r="71" spans="1:163">
      <c r="A71" s="113"/>
      <c r="B71" s="113" t="str">
        <f t="shared" ca="1" si="0"/>
        <v>Механік -радіотелеграфіст</v>
      </c>
      <c r="C71" s="113" t="str">
        <f t="shared" ca="1" si="1"/>
        <v>ст. м-с</v>
      </c>
      <c r="D71" s="113" t="str">
        <f t="shared" ca="1" si="99"/>
        <v>Каражей В.В.</v>
      </c>
      <c r="E71" s="113">
        <f t="shared" si="3"/>
        <v>0</v>
      </c>
      <c r="F71" s="115"/>
      <c r="G71" s="209">
        <f t="shared" si="102"/>
        <v>0</v>
      </c>
      <c r="H71" s="209">
        <f t="shared" si="103"/>
        <v>0</v>
      </c>
      <c r="I71" s="209">
        <f t="shared" si="104"/>
        <v>0</v>
      </c>
      <c r="J71" s="209">
        <f t="shared" si="82"/>
        <v>0</v>
      </c>
      <c r="K71" s="209">
        <f t="shared" si="83"/>
        <v>0</v>
      </c>
      <c r="L71" s="209">
        <f t="shared" si="84"/>
        <v>0</v>
      </c>
      <c r="M71" s="209">
        <f t="shared" si="85"/>
        <v>0</v>
      </c>
      <c r="N71" s="209">
        <f t="shared" si="86"/>
        <v>0</v>
      </c>
      <c r="O71" s="209">
        <f t="shared" si="105"/>
        <v>0</v>
      </c>
      <c r="P71" s="211">
        <f t="shared" si="87"/>
        <v>0</v>
      </c>
      <c r="Q71" s="209">
        <f t="shared" si="88"/>
        <v>0</v>
      </c>
      <c r="R71" s="209">
        <f t="shared" si="89"/>
        <v>0</v>
      </c>
      <c r="S71" s="209">
        <f t="shared" si="90"/>
        <v>0</v>
      </c>
      <c r="T71" s="209">
        <f t="shared" si="91"/>
        <v>0</v>
      </c>
      <c r="U71" s="209">
        <f t="shared" si="92"/>
        <v>0</v>
      </c>
      <c r="V71" s="209">
        <f t="shared" si="93"/>
        <v>0</v>
      </c>
      <c r="W71" s="209">
        <f t="shared" ca="1" si="94"/>
        <v>0</v>
      </c>
      <c r="X71" s="209">
        <f t="shared" ca="1" si="95"/>
        <v>0</v>
      </c>
      <c r="Y71" s="209">
        <f t="shared" ca="1" si="96"/>
        <v>0</v>
      </c>
      <c r="Z71" s="210" t="str">
        <f t="shared" ca="1" si="6"/>
        <v xml:space="preserve">        </v>
      </c>
      <c r="AA71" s="185"/>
      <c r="AB71" s="185" t="str">
        <f t="shared" ca="1" si="7"/>
        <v>Механік -радіотелеграфіст</v>
      </c>
      <c r="AC71" s="185" t="str">
        <f t="shared" ca="1" si="8"/>
        <v>ст. м-с</v>
      </c>
      <c r="AD71" s="185" t="str">
        <f t="shared" ca="1" si="56"/>
        <v>Каражей В.В.</v>
      </c>
      <c r="AE71" s="185"/>
      <c r="AF71" s="211"/>
      <c r="AG71" s="211"/>
      <c r="AH71" s="211"/>
      <c r="AI71" s="211"/>
      <c r="AJ71" s="211"/>
      <c r="AK71" s="211"/>
      <c r="AL71" s="211"/>
      <c r="AM71" s="211"/>
      <c r="AN71" s="211"/>
      <c r="AO71" s="211"/>
      <c r="AP71" s="623">
        <f t="shared" si="10"/>
        <v>0</v>
      </c>
      <c r="AQ71" s="211">
        <f t="shared" si="57"/>
        <v>0</v>
      </c>
      <c r="AR71" s="211">
        <f t="shared" si="58"/>
        <v>0</v>
      </c>
      <c r="AS71" s="211"/>
      <c r="AT71" s="211">
        <f t="shared" si="11"/>
        <v>0</v>
      </c>
      <c r="AU71" s="358">
        <f t="shared" si="12"/>
        <v>0</v>
      </c>
      <c r="AV71" s="211">
        <f t="shared" si="13"/>
        <v>0</v>
      </c>
      <c r="AW71" s="211">
        <f t="shared" ca="1" si="14"/>
        <v>0</v>
      </c>
      <c r="AX71" s="211">
        <f t="shared" ca="1" si="98"/>
        <v>0</v>
      </c>
      <c r="AY71" s="211">
        <f t="shared" ca="1" si="16"/>
        <v>0</v>
      </c>
      <c r="AZ71" s="212">
        <f ca="1">IF(AND(AW71,AX71=0,AY71=0)=0,0,IF(AW71&gt;0,'На банк Приват'!$J$1,IF(AX71&gt;0,'На Укрсиб'!$J$1,0)))</f>
        <v>0</v>
      </c>
      <c r="BA71" s="191"/>
      <c r="BB71" s="191" t="str">
        <f t="shared" ca="1" si="17"/>
        <v>Механік -радіотелеграфіст</v>
      </c>
      <c r="BC71" s="191" t="str">
        <f t="shared" ca="1" si="18"/>
        <v>ст. м-с</v>
      </c>
      <c r="BD71" s="191" t="str">
        <f t="shared" ca="1" si="59"/>
        <v>Каражей В.В.</v>
      </c>
      <c r="BE71" s="191"/>
      <c r="BF71" s="213"/>
      <c r="BG71" s="213"/>
      <c r="BH71" s="213"/>
      <c r="BI71" s="213"/>
      <c r="BJ71" s="213"/>
      <c r="BK71" s="213"/>
      <c r="BL71" s="213"/>
      <c r="BM71" s="213"/>
      <c r="BN71" s="213"/>
      <c r="BO71" s="213"/>
      <c r="BP71" s="623">
        <f t="shared" si="20"/>
        <v>0</v>
      </c>
      <c r="BQ71" s="213">
        <f t="shared" si="60"/>
        <v>0</v>
      </c>
      <c r="BR71" s="213">
        <f t="shared" si="61"/>
        <v>0</v>
      </c>
      <c r="BS71" s="213"/>
      <c r="BT71" s="213">
        <f t="shared" si="21"/>
        <v>0</v>
      </c>
      <c r="BU71" s="362">
        <f t="shared" si="62"/>
        <v>0</v>
      </c>
      <c r="BV71" s="213">
        <f t="shared" si="22"/>
        <v>0</v>
      </c>
      <c r="BW71" s="213">
        <f t="shared" ca="1" si="23"/>
        <v>0</v>
      </c>
      <c r="BX71" s="213">
        <f t="shared" ca="1" si="63"/>
        <v>0</v>
      </c>
      <c r="BY71" s="213">
        <f t="shared" ca="1" si="24"/>
        <v>0</v>
      </c>
      <c r="BZ71" s="214">
        <f ca="1">IF(AND(BW71,BX71=0)=0,0,IF(BW71&gt;0,'На банк Приват'!$P$1,IF(BX71&gt;0,'На Укрсиб'!$P$1,0)))</f>
        <v>0</v>
      </c>
      <c r="CA71" s="198">
        <v>64</v>
      </c>
      <c r="CB71" s="198" t="str">
        <f t="shared" ca="1" si="25"/>
        <v>Механік -радіотелеграфіст</v>
      </c>
      <c r="CC71" s="198" t="str">
        <f t="shared" ca="1" si="26"/>
        <v>ст. м-с</v>
      </c>
      <c r="CD71" s="198" t="str">
        <f t="shared" ca="1" si="64"/>
        <v>Каражей В.В.</v>
      </c>
      <c r="CE71" s="198"/>
      <c r="CF71" s="215"/>
      <c r="CG71" s="215"/>
      <c r="CH71" s="215"/>
      <c r="CI71" s="215"/>
      <c r="CJ71" s="215"/>
      <c r="CK71" s="215"/>
      <c r="CL71" s="215"/>
      <c r="CM71" s="215">
        <f t="shared" si="106"/>
        <v>0</v>
      </c>
      <c r="CN71" s="215"/>
      <c r="CO71" s="215"/>
      <c r="CP71" s="215">
        <f t="shared" si="28"/>
        <v>0</v>
      </c>
      <c r="CQ71" s="215">
        <f t="shared" si="65"/>
        <v>0</v>
      </c>
      <c r="CR71" s="215">
        <f t="shared" si="66"/>
        <v>0</v>
      </c>
      <c r="CS71" s="215"/>
      <c r="CT71" s="215">
        <f t="shared" si="29"/>
        <v>0</v>
      </c>
      <c r="CU71" s="369">
        <f t="shared" si="30"/>
        <v>0</v>
      </c>
      <c r="CV71" s="215">
        <f t="shared" si="31"/>
        <v>0</v>
      </c>
      <c r="CW71" s="215">
        <f t="shared" ca="1" si="32"/>
        <v>0</v>
      </c>
      <c r="CX71" s="215">
        <f t="shared" ca="1" si="67"/>
        <v>0</v>
      </c>
      <c r="CY71" s="215">
        <f t="shared" ca="1" si="33"/>
        <v>0</v>
      </c>
      <c r="CZ71" s="216">
        <f ca="1">IF(AND(CW71,CX71=0)=0,0,IF(CW71&gt;0,'На банк Приват'!$V$1,IF(CX71&gt;0,'На Укрсиб'!$V$1,0)))</f>
        <v>0</v>
      </c>
      <c r="DA71" s="204"/>
      <c r="DB71" s="204" t="str">
        <f t="shared" ca="1" si="34"/>
        <v>Механік -радіотелеграфіст</v>
      </c>
      <c r="DC71" s="204" t="str">
        <f t="shared" ca="1" si="35"/>
        <v>ст. м-с</v>
      </c>
      <c r="DD71" s="204" t="str">
        <f t="shared" ca="1" si="68"/>
        <v>Каражей В.В.</v>
      </c>
      <c r="DE71" s="204"/>
      <c r="DF71" s="217"/>
      <c r="DG71" s="217"/>
      <c r="DH71" s="217"/>
      <c r="DI71" s="217"/>
      <c r="DJ71" s="217"/>
      <c r="DK71" s="217"/>
      <c r="DL71" s="217"/>
      <c r="DM71" s="217">
        <f t="shared" si="36"/>
        <v>0</v>
      </c>
      <c r="DN71" s="217"/>
      <c r="DO71" s="217"/>
      <c r="DP71" s="763">
        <f t="shared" si="37"/>
        <v>0</v>
      </c>
      <c r="DQ71" s="217">
        <f t="shared" si="69"/>
        <v>0</v>
      </c>
      <c r="DR71" s="217">
        <f t="shared" si="70"/>
        <v>0</v>
      </c>
      <c r="DS71" s="217"/>
      <c r="DT71" s="217">
        <f t="shared" si="38"/>
        <v>0</v>
      </c>
      <c r="DU71" s="366">
        <f t="shared" si="71"/>
        <v>0</v>
      </c>
      <c r="DV71" s="217">
        <f t="shared" si="39"/>
        <v>0</v>
      </c>
      <c r="DW71" s="217">
        <f t="shared" ca="1" si="40"/>
        <v>0</v>
      </c>
      <c r="DX71" s="217">
        <f t="shared" ca="1" si="72"/>
        <v>0</v>
      </c>
      <c r="DY71" s="217">
        <f t="shared" ca="1" si="41"/>
        <v>0</v>
      </c>
      <c r="DZ71" s="218">
        <f ca="1">IF(AND(DW71,DX71=0)=0,0,IF(DW71&gt;0,'На банк Приват'!$AB$1,IF(DX71&gt;0,'На Укрсиб'!$V$1,0)))</f>
        <v>0</v>
      </c>
      <c r="EA71" s="207"/>
      <c r="EB71" s="207" t="str">
        <f t="shared" ca="1" si="42"/>
        <v>Механік -радіотелеграфіст</v>
      </c>
      <c r="EC71" s="207" t="str">
        <f t="shared" ca="1" si="43"/>
        <v>ст. м-с</v>
      </c>
      <c r="ED71" s="207" t="str">
        <f t="shared" ca="1" si="73"/>
        <v>Каражей В.В.</v>
      </c>
      <c r="EE71" s="207"/>
      <c r="EF71" s="219"/>
      <c r="EG71" s="219"/>
      <c r="EH71" s="219"/>
      <c r="EI71" s="219"/>
      <c r="EJ71" s="219"/>
      <c r="EK71" s="219"/>
      <c r="EL71" s="219"/>
      <c r="EM71" s="219">
        <f t="shared" si="44"/>
        <v>0</v>
      </c>
      <c r="EN71" s="219"/>
      <c r="EO71" s="219"/>
      <c r="EP71" s="219">
        <f t="shared" si="45"/>
        <v>0</v>
      </c>
      <c r="EQ71" s="219">
        <f t="shared" si="74"/>
        <v>0</v>
      </c>
      <c r="ER71" s="219">
        <f t="shared" si="75"/>
        <v>0</v>
      </c>
      <c r="ES71" s="219"/>
      <c r="ET71" s="219">
        <f t="shared" si="46"/>
        <v>0</v>
      </c>
      <c r="EU71" s="363">
        <f t="shared" si="76"/>
        <v>0</v>
      </c>
      <c r="EV71" s="219">
        <f t="shared" si="47"/>
        <v>0</v>
      </c>
      <c r="EW71" s="219">
        <f t="shared" ca="1" si="48"/>
        <v>0</v>
      </c>
      <c r="EX71" s="219">
        <f t="shared" ca="1" si="77"/>
        <v>0</v>
      </c>
      <c r="EY71" s="219">
        <f t="shared" ca="1" si="49"/>
        <v>0</v>
      </c>
      <c r="EZ71" s="220">
        <f ca="1">IF(AND(EW71,EX71=0)=0,0,IF(EW71&gt;0,'На банк Приват'!$AH$1,IF(EX71&gt;0,'На Укрсиб'!$AH$1,0)))</f>
        <v>0</v>
      </c>
      <c r="FA71" s="28" t="str">
        <f t="shared" ca="1" si="50"/>
        <v>Каражей В.В.</v>
      </c>
      <c r="FB71" s="28" t="str">
        <f t="shared" ca="1" si="51"/>
        <v>Каражей</v>
      </c>
      <c r="FC71" s="28" t="str">
        <f t="shared" ca="1" si="52"/>
        <v>Василь</v>
      </c>
      <c r="FD71" s="28" t="str">
        <f t="shared" ca="1" si="53"/>
        <v>Васильович</v>
      </c>
      <c r="FE71" s="28">
        <f t="shared" ca="1" si="54"/>
        <v>64</v>
      </c>
      <c r="FF71">
        <f t="shared" si="55"/>
        <v>0</v>
      </c>
      <c r="FG71" s="531" t="s">
        <v>396</v>
      </c>
    </row>
    <row r="72" spans="1:163">
      <c r="A72" s="113"/>
      <c r="B72" s="113">
        <f t="shared" ref="B72:B135" ca="1" si="107">INDIRECT("Відомість!b"&amp;ROW()-4)</f>
        <v>0</v>
      </c>
      <c r="C72" s="113">
        <f t="shared" ref="C72:C135" ca="1" si="108">INDIRECT("Відомість!c"&amp;ROW()-4)</f>
        <v>0</v>
      </c>
      <c r="D72" s="113" t="str">
        <f t="shared" ca="1" si="99"/>
        <v xml:space="preserve"> </v>
      </c>
      <c r="E72" s="113">
        <f t="shared" ref="E72:E135" si="109">AE72+BE72+CE72+EE72+DE72</f>
        <v>0</v>
      </c>
      <c r="F72" s="115"/>
      <c r="G72" s="209">
        <f t="shared" si="102"/>
        <v>0</v>
      </c>
      <c r="H72" s="209">
        <f t="shared" si="103"/>
        <v>0</v>
      </c>
      <c r="I72" s="209">
        <f t="shared" si="104"/>
        <v>0</v>
      </c>
      <c r="J72" s="209">
        <f t="shared" si="82"/>
        <v>0</v>
      </c>
      <c r="K72" s="209">
        <f t="shared" si="83"/>
        <v>0</v>
      </c>
      <c r="L72" s="209">
        <f t="shared" si="84"/>
        <v>0</v>
      </c>
      <c r="M72" s="209">
        <f t="shared" si="85"/>
        <v>0</v>
      </c>
      <c r="N72" s="209">
        <f t="shared" si="86"/>
        <v>0</v>
      </c>
      <c r="O72" s="209">
        <f t="shared" si="105"/>
        <v>0</v>
      </c>
      <c r="P72" s="211">
        <f t="shared" si="87"/>
        <v>0</v>
      </c>
      <c r="Q72" s="209">
        <f t="shared" si="88"/>
        <v>0</v>
      </c>
      <c r="R72" s="209">
        <f t="shared" si="89"/>
        <v>0</v>
      </c>
      <c r="S72" s="209">
        <f t="shared" si="90"/>
        <v>0</v>
      </c>
      <c r="T72" s="209">
        <f t="shared" si="91"/>
        <v>0</v>
      </c>
      <c r="U72" s="209">
        <f t="shared" si="92"/>
        <v>0</v>
      </c>
      <c r="V72" s="209">
        <f t="shared" si="93"/>
        <v>0</v>
      </c>
      <c r="W72" s="209">
        <f t="shared" ca="1" si="94"/>
        <v>0</v>
      </c>
      <c r="X72" s="209">
        <f t="shared" ca="1" si="95"/>
        <v>0</v>
      </c>
      <c r="Y72" s="209">
        <f t="shared" ca="1" si="96"/>
        <v>0</v>
      </c>
      <c r="Z72" s="210" t="str">
        <f t="shared" ref="Z72:Z135" ca="1" si="110">IF(AZ72=0,"",AZ72)&amp;"  "&amp;IF(BZ72=0,"",BZ72)&amp;"  "&amp;IF(CZ72=0,"",CZ72)&amp;"  "&amp;IF(DZ72=0,"",DZ72)&amp;"  "&amp;IF(EZ72=0,"",EZ72)</f>
        <v xml:space="preserve">        </v>
      </c>
      <c r="AA72" s="185"/>
      <c r="AB72" s="185">
        <f t="shared" ref="AB72:AB135" ca="1" si="111">INDIRECT("Відомість!b"&amp;ROW()-4)</f>
        <v>0</v>
      </c>
      <c r="AC72" s="185">
        <f t="shared" ref="AC72:AC135" ca="1" si="112">INDIRECT("Відомість!c"&amp;ROW()-4)</f>
        <v>0</v>
      </c>
      <c r="AD72" s="185" t="str">
        <f t="shared" ca="1" si="56"/>
        <v xml:space="preserve"> </v>
      </c>
      <c r="AE72" s="185"/>
      <c r="AF72" s="211"/>
      <c r="AG72" s="211"/>
      <c r="AH72" s="211"/>
      <c r="AI72" s="211"/>
      <c r="AJ72" s="211"/>
      <c r="AK72" s="211"/>
      <c r="AL72" s="211"/>
      <c r="AM72" s="211"/>
      <c r="AN72" s="211"/>
      <c r="AO72" s="211"/>
      <c r="AP72" s="623">
        <f t="shared" ref="AP72:AP135" si="113">SUM(AG72:AO72)</f>
        <v>0</v>
      </c>
      <c r="AQ72" s="211">
        <f t="shared" si="57"/>
        <v>0</v>
      </c>
      <c r="AR72" s="211">
        <f t="shared" si="58"/>
        <v>0</v>
      </c>
      <c r="AS72" s="211"/>
      <c r="AT72" s="211">
        <f t="shared" ref="AT72:AT135" si="114">SUM(AQ72:AS72)</f>
        <v>0</v>
      </c>
      <c r="AU72" s="358">
        <f t="shared" ref="AU72:AU135" si="115">(AP72-AJ72)*22%</f>
        <v>0</v>
      </c>
      <c r="AV72" s="211">
        <f t="shared" ref="AV72:AV135" si="116">AQ72</f>
        <v>0</v>
      </c>
      <c r="AW72" s="211">
        <f t="shared" ref="AW72:AW135" ca="1" si="117">IF(AND(AX72=0,AY72=0),AP72-AT72+AV72,0)</f>
        <v>0</v>
      </c>
      <c r="AX72" s="211">
        <f t="shared" ca="1" si="98"/>
        <v>0</v>
      </c>
      <c r="AY72" s="211">
        <f t="shared" ref="AY72:AY135" ca="1" si="118">IF(OR($D72="Шаповалов В.Ю.",$D72="Сошина Н.В.",$D72="Бабченко В.А.",$D72="Кошель О.І.",$D72="Чкалова Л.О.",$D72="Бернацька Л.М.",$D72="Сержант О.М.",$D72="Білая А.О."),AP72-AT72+AV72,0)</f>
        <v>0</v>
      </c>
      <c r="AZ72" s="212">
        <f ca="1">IF(AND(AW72,AX72=0,AY72=0)=0,0,IF(AW72&gt;0,'На банк Приват'!$J$1,IF(AX72&gt;0,'На Укрсиб'!$J$1,0)))</f>
        <v>0</v>
      </c>
      <c r="BA72" s="191"/>
      <c r="BB72" s="191">
        <f t="shared" ref="BB72:BB135" ca="1" si="119">INDIRECT("Відомість!b"&amp;ROW()-4)</f>
        <v>0</v>
      </c>
      <c r="BC72" s="191">
        <f t="shared" ref="BC72:BC135" ca="1" si="120">INDIRECT("Відомість!c"&amp;ROW()-4)</f>
        <v>0</v>
      </c>
      <c r="BD72" s="191" t="str">
        <f t="shared" ca="1" si="59"/>
        <v xml:space="preserve"> </v>
      </c>
      <c r="BE72" s="191"/>
      <c r="BF72" s="213"/>
      <c r="BG72" s="213"/>
      <c r="BH72" s="213"/>
      <c r="BI72" s="213"/>
      <c r="BJ72" s="213"/>
      <c r="BK72" s="213"/>
      <c r="BL72" s="213"/>
      <c r="BM72" s="213"/>
      <c r="BN72" s="213"/>
      <c r="BO72" s="213"/>
      <c r="BP72" s="623">
        <f t="shared" ref="BP72:BP135" si="121">SUM(BG72:BO72)</f>
        <v>0</v>
      </c>
      <c r="BQ72" s="213">
        <f t="shared" si="60"/>
        <v>0</v>
      </c>
      <c r="BR72" s="213">
        <f t="shared" si="61"/>
        <v>0</v>
      </c>
      <c r="BS72" s="213"/>
      <c r="BT72" s="213">
        <f t="shared" ref="BT72:BT135" si="122">SUM(BQ72:BS72)</f>
        <v>0</v>
      </c>
      <c r="BU72" s="362">
        <f t="shared" si="62"/>
        <v>0</v>
      </c>
      <c r="BV72" s="213">
        <f t="shared" ref="BV72:BV135" si="123">BQ72</f>
        <v>0</v>
      </c>
      <c r="BW72" s="213">
        <f t="shared" ref="BW72:BW135" ca="1" si="124">IF(AND(BX72=0,BY72=0),BP72-BT72+BV72,0)</f>
        <v>0</v>
      </c>
      <c r="BX72" s="213">
        <f t="shared" ca="1" si="63"/>
        <v>0</v>
      </c>
      <c r="BY72" s="213">
        <f t="shared" ref="BY72:BY135" ca="1" si="125">IF(OR($D72="Шаповалов В.Ю.",$D72="Сошина Н.В.",$D72="Бабченко В.А.",$D72="Кошель О.І.",$D72="Чкалова Л.О.",$D72="Бернацька Л.М.",$D72="Сержант О.М.",$D72="Білая А.О."),BP72-BT72+BV72,0)</f>
        <v>0</v>
      </c>
      <c r="BZ72" s="214">
        <f ca="1">IF(AND(BW72,BX72=0)=0,0,IF(BW72&gt;0,'На банк Приват'!$P$1,IF(BX72&gt;0,'На Укрсиб'!$P$1,0)))</f>
        <v>0</v>
      </c>
      <c r="CA72" s="198">
        <v>65</v>
      </c>
      <c r="CB72" s="198">
        <f t="shared" ref="CB72:CB135" ca="1" si="126">INDIRECT("Відомість!b"&amp;ROW()-4)</f>
        <v>0</v>
      </c>
      <c r="CC72" s="198">
        <f t="shared" ref="CC72:CC135" ca="1" si="127">INDIRECT("Відомість!c"&amp;ROW()-4)</f>
        <v>0</v>
      </c>
      <c r="CD72" s="198" t="str">
        <f t="shared" ca="1" si="64"/>
        <v xml:space="preserve"> </v>
      </c>
      <c r="CE72" s="198"/>
      <c r="CF72" s="215"/>
      <c r="CG72" s="215"/>
      <c r="CH72" s="215"/>
      <c r="CI72" s="215"/>
      <c r="CJ72" s="215"/>
      <c r="CK72" s="215"/>
      <c r="CL72" s="215"/>
      <c r="CM72" s="215">
        <f t="shared" si="106"/>
        <v>0</v>
      </c>
      <c r="CN72" s="215"/>
      <c r="CO72" s="215"/>
      <c r="CP72" s="215">
        <f t="shared" ref="CP72:CP135" si="128">SUM(CG72:CO72)</f>
        <v>0</v>
      </c>
      <c r="CQ72" s="215">
        <f t="shared" si="65"/>
        <v>0</v>
      </c>
      <c r="CR72" s="215">
        <f t="shared" si="66"/>
        <v>0</v>
      </c>
      <c r="CS72" s="215"/>
      <c r="CT72" s="215">
        <f t="shared" ref="CT72:CT135" si="129">SUM(CQ72:CS72)</f>
        <v>0</v>
      </c>
      <c r="CU72" s="369">
        <f t="shared" ref="CU72:CU135" si="130">(CP72-CJ72)*22%</f>
        <v>0</v>
      </c>
      <c r="CV72" s="215">
        <f t="shared" ref="CV72:CV135" si="131">CQ72</f>
        <v>0</v>
      </c>
      <c r="CW72" s="215">
        <f t="shared" ref="CW72:CW135" ca="1" si="132">IF(AND(CX72=0,CY72=0),CP72-CT72+CV72,0)</f>
        <v>0</v>
      </c>
      <c r="CX72" s="215">
        <f t="shared" ca="1" si="67"/>
        <v>0</v>
      </c>
      <c r="CY72" s="215">
        <f t="shared" ref="CY72:CY135" ca="1" si="133">IF(OR($D72="Шаповалов В.Ю.",$D72="Сошина Н.В.",$D72="Бабченко В.А.",$D72="Кошель О.І.",$D72="Чкалова Л.О.",$D72="Бернацька Л.М.",$D72="Сержант О.М.",$D72="Білая А.О."),CP72-CT72+CV72,0)</f>
        <v>0</v>
      </c>
      <c r="CZ72" s="216">
        <f ca="1">IF(AND(CW72,CX72=0)=0,0,IF(CW72&gt;0,'На банк Приват'!$V$1,IF(CX72&gt;0,'На Укрсиб'!$V$1,0)))</f>
        <v>0</v>
      </c>
      <c r="DA72" s="204"/>
      <c r="DB72" s="204">
        <f t="shared" ref="DB72:DB135" ca="1" si="134">INDIRECT("Відомість!b"&amp;ROW()-4)</f>
        <v>0</v>
      </c>
      <c r="DC72" s="204">
        <f t="shared" ref="DC72:DC135" ca="1" si="135">INDIRECT("Відомість!c"&amp;ROW()-4)</f>
        <v>0</v>
      </c>
      <c r="DD72" s="204" t="str">
        <f t="shared" ca="1" si="68"/>
        <v xml:space="preserve"> </v>
      </c>
      <c r="DE72" s="204"/>
      <c r="DF72" s="217"/>
      <c r="DG72" s="217"/>
      <c r="DH72" s="217"/>
      <c r="DI72" s="217"/>
      <c r="DJ72" s="217"/>
      <c r="DK72" s="217"/>
      <c r="DL72" s="217"/>
      <c r="DM72" s="217">
        <f t="shared" ref="DM72:DM135" si="136">IF(DN72=0,6500/31*DE72,0)</f>
        <v>0</v>
      </c>
      <c r="DN72" s="217"/>
      <c r="DO72" s="217"/>
      <c r="DP72" s="763">
        <f t="shared" ref="DP72:DP135" si="137">SUM(DG72:DO72)</f>
        <v>0</v>
      </c>
      <c r="DQ72" s="217">
        <f t="shared" si="69"/>
        <v>0</v>
      </c>
      <c r="DR72" s="217">
        <f t="shared" si="70"/>
        <v>0</v>
      </c>
      <c r="DS72" s="217"/>
      <c r="DT72" s="217">
        <f t="shared" ref="DT72:DT135" si="138">SUM(DQ72:DS72)</f>
        <v>0</v>
      </c>
      <c r="DU72" s="366">
        <f t="shared" si="71"/>
        <v>0</v>
      </c>
      <c r="DV72" s="217">
        <f t="shared" ref="DV72:DV135" si="139">DQ72</f>
        <v>0</v>
      </c>
      <c r="DW72" s="217">
        <f t="shared" ref="DW72:DW135" ca="1" si="140">IF(AND(DX72=0,DY72=0),DP72-DT72+DV72,0)</f>
        <v>0</v>
      </c>
      <c r="DX72" s="217">
        <f t="shared" ca="1" si="72"/>
        <v>0</v>
      </c>
      <c r="DY72" s="217">
        <f t="shared" ref="DY72:DY135" ca="1" si="141">IF(OR($D72="Шаповалов В.Ю.",$D72="Сошина Н.В.",$D72="Бабченко В.А.",$D72="Кошель О.І.",$D72="Чкалова Л.О.",$D72="Бернацька Л.М.",$D72="Сержант О.М.",$D72="Білая А.О."),DP72-DT72+DV72,0)</f>
        <v>0</v>
      </c>
      <c r="DZ72" s="218">
        <f ca="1">IF(AND(DW72,DX72=0)=0,0,IF(DW72&gt;0,'На банк Приват'!$AB$1,IF(DX72&gt;0,'На Укрсиб'!$V$1,0)))</f>
        <v>0</v>
      </c>
      <c r="EA72" s="207"/>
      <c r="EB72" s="207">
        <f t="shared" ref="EB72:EB135" ca="1" si="142">INDIRECT("Відомість!b"&amp;ROW()-4)</f>
        <v>0</v>
      </c>
      <c r="EC72" s="207">
        <f t="shared" ref="EC72:EC135" ca="1" si="143">INDIRECT("Відомість!c"&amp;ROW()-4)</f>
        <v>0</v>
      </c>
      <c r="ED72" s="207" t="str">
        <f t="shared" ca="1" si="73"/>
        <v xml:space="preserve"> </v>
      </c>
      <c r="EE72" s="207"/>
      <c r="EF72" s="219"/>
      <c r="EG72" s="219"/>
      <c r="EH72" s="219"/>
      <c r="EI72" s="219"/>
      <c r="EJ72" s="219"/>
      <c r="EK72" s="219"/>
      <c r="EL72" s="219"/>
      <c r="EM72" s="219">
        <f t="shared" ref="EM72:EM135" si="144">IF(EN72=0,6500/31*EE72,0)</f>
        <v>0</v>
      </c>
      <c r="EN72" s="219"/>
      <c r="EO72" s="219"/>
      <c r="EP72" s="219">
        <f t="shared" ref="EP72:EP135" si="145">SUM(EG72:EO72)</f>
        <v>0</v>
      </c>
      <c r="EQ72" s="219">
        <f t="shared" si="74"/>
        <v>0</v>
      </c>
      <c r="ER72" s="219">
        <f t="shared" si="75"/>
        <v>0</v>
      </c>
      <c r="ES72" s="219"/>
      <c r="ET72" s="219">
        <f t="shared" ref="ET72:ET135" si="146">SUM(EQ72:ES72)</f>
        <v>0</v>
      </c>
      <c r="EU72" s="363">
        <f t="shared" si="76"/>
        <v>0</v>
      </c>
      <c r="EV72" s="219">
        <f t="shared" ref="EV72:EV135" si="147">EQ72</f>
        <v>0</v>
      </c>
      <c r="EW72" s="219">
        <f t="shared" ref="EW72:EW135" ca="1" si="148">IF(AND(EX72=0,EY72=0),EP72-ET72+EV72,0)</f>
        <v>0</v>
      </c>
      <c r="EX72" s="219">
        <f t="shared" ca="1" si="77"/>
        <v>0</v>
      </c>
      <c r="EY72" s="219">
        <f t="shared" ref="EY72:EY135" ca="1" si="149">IF(OR($D72="Шаповалов В.Ю.",$D72="Сошина Н.В.",$D72="Бабченко В.А.",$D72="Кошель О.І.",$D72="Чкалова Л.О.",$D72="Бернацька Л.М.",$D72="Сержант О.М.",$D72="Білая А.О."),EP72-ET72+EV72,0)</f>
        <v>0</v>
      </c>
      <c r="EZ72" s="220">
        <f ca="1">IF(AND(EW72,EX72=0)=0,0,IF(EW72&gt;0,'На банк Приват'!$AH$1,IF(EX72&gt;0,'На Укрсиб'!$AH$1,0)))</f>
        <v>0</v>
      </c>
      <c r="FA72" s="28" t="str">
        <f t="shared" ref="FA72:FA135" ca="1" si="150">INDIRECT("Відомість!dk"&amp;ROW()-4)</f>
        <v xml:space="preserve"> </v>
      </c>
      <c r="FB72" s="28">
        <f t="shared" ref="FB72:FB135" ca="1" si="151">INDIRECT("Відомість!dl"&amp;ROW()-4)</f>
        <v>0</v>
      </c>
      <c r="FC72" s="28">
        <f t="shared" ref="FC72:FC135" ca="1" si="152">INDIRECT("Відомість!dm"&amp;ROW()-4)</f>
        <v>0</v>
      </c>
      <c r="FD72" s="28">
        <f t="shared" ref="FD72:FD135" ca="1" si="153">INDIRECT("Відомість!dn"&amp;ROW()-4)</f>
        <v>0</v>
      </c>
      <c r="FE72" s="28">
        <f t="shared" ref="FE72:FE135" ca="1" si="154">INDIRECT("Відомість!a"&amp;ROW()-4)</f>
        <v>65</v>
      </c>
      <c r="FF72">
        <f t="shared" ref="FF72:FF135" si="155">IF(P72=0,0,IF(OR(C72="п-к м/сл",C72="п-к",C72="п-к юст.",C72="п/п-к м/сл",C72="п/п-к",C72="п/п-к юст.",C72="м-р м/сл",C72="м-р",C72="м-р юст."),1,IF(OR(C72="к-н м/сл",C72="к-н",C72="к-н юст.",C72="ст.л-т",C72="ст.л-т м/сл",C72="л-т",C72="л-т м/сл",C72="мол. л-т ",C72="мол. л-т м/сл"),2,IF(D72=0,0,3))))</f>
        <v>0</v>
      </c>
      <c r="FG72" s="533" t="s">
        <v>54</v>
      </c>
    </row>
    <row r="73" spans="1:163">
      <c r="A73" s="113"/>
      <c r="B73" s="113" t="str">
        <f t="shared" ca="1" si="107"/>
        <v xml:space="preserve">Командир відділення </v>
      </c>
      <c r="C73" s="113">
        <f t="shared" ca="1" si="108"/>
        <v>0</v>
      </c>
      <c r="D73" s="113" t="str">
        <f t="shared" ca="1" si="99"/>
        <v>ВАКАНТ</v>
      </c>
      <c r="E73" s="113">
        <f t="shared" si="109"/>
        <v>0</v>
      </c>
      <c r="F73" s="115"/>
      <c r="G73" s="209">
        <f t="shared" si="102"/>
        <v>0</v>
      </c>
      <c r="H73" s="209">
        <f t="shared" si="103"/>
        <v>0</v>
      </c>
      <c r="I73" s="209">
        <f t="shared" si="104"/>
        <v>0</v>
      </c>
      <c r="J73" s="209">
        <f t="shared" si="82"/>
        <v>0</v>
      </c>
      <c r="K73" s="209">
        <f t="shared" si="83"/>
        <v>0</v>
      </c>
      <c r="L73" s="209">
        <f t="shared" si="84"/>
        <v>0</v>
      </c>
      <c r="M73" s="209">
        <f t="shared" si="85"/>
        <v>0</v>
      </c>
      <c r="N73" s="209">
        <f t="shared" si="86"/>
        <v>0</v>
      </c>
      <c r="O73" s="209">
        <f t="shared" si="105"/>
        <v>0</v>
      </c>
      <c r="P73" s="211">
        <f t="shared" si="87"/>
        <v>0</v>
      </c>
      <c r="Q73" s="209">
        <f t="shared" si="88"/>
        <v>0</v>
      </c>
      <c r="R73" s="209">
        <f t="shared" si="89"/>
        <v>0</v>
      </c>
      <c r="S73" s="209">
        <f t="shared" si="90"/>
        <v>0</v>
      </c>
      <c r="T73" s="209">
        <f t="shared" si="91"/>
        <v>0</v>
      </c>
      <c r="U73" s="209">
        <f t="shared" si="92"/>
        <v>0</v>
      </c>
      <c r="V73" s="209">
        <f t="shared" si="93"/>
        <v>0</v>
      </c>
      <c r="W73" s="209">
        <f t="shared" ca="1" si="94"/>
        <v>0</v>
      </c>
      <c r="X73" s="209">
        <f t="shared" ca="1" si="95"/>
        <v>0</v>
      </c>
      <c r="Y73" s="209">
        <f t="shared" ca="1" si="96"/>
        <v>0</v>
      </c>
      <c r="Z73" s="210" t="str">
        <f t="shared" ca="1" si="110"/>
        <v xml:space="preserve">        </v>
      </c>
      <c r="AA73" s="185"/>
      <c r="AB73" s="185" t="str">
        <f t="shared" ca="1" si="111"/>
        <v xml:space="preserve">Командир відділення </v>
      </c>
      <c r="AC73" s="185">
        <f t="shared" ca="1" si="112"/>
        <v>0</v>
      </c>
      <c r="AD73" s="185" t="str">
        <f t="shared" ref="AD73:AD136" ca="1" si="156">INDIRECT("Відомість!dk"&amp;ROW()-4)</f>
        <v>ВАКАНТ</v>
      </c>
      <c r="AE73" s="185"/>
      <c r="AF73" s="211"/>
      <c r="AG73" s="211"/>
      <c r="AH73" s="211"/>
      <c r="AI73" s="211"/>
      <c r="AJ73" s="211"/>
      <c r="AK73" s="211"/>
      <c r="AL73" s="211"/>
      <c r="AM73" s="211"/>
      <c r="AN73" s="211"/>
      <c r="AO73" s="211"/>
      <c r="AP73" s="623">
        <f t="shared" si="113"/>
        <v>0</v>
      </c>
      <c r="AQ73" s="211">
        <f t="shared" ref="AQ73:AQ136" si="157">(AP73)*18%</f>
        <v>0</v>
      </c>
      <c r="AR73" s="211">
        <f t="shared" ref="AR73:AR136" si="158">(AP73-AM73)*1.5%</f>
        <v>0</v>
      </c>
      <c r="AS73" s="211"/>
      <c r="AT73" s="211">
        <f t="shared" si="114"/>
        <v>0</v>
      </c>
      <c r="AU73" s="358">
        <f t="shared" si="115"/>
        <v>0</v>
      </c>
      <c r="AV73" s="211">
        <f t="shared" si="116"/>
        <v>0</v>
      </c>
      <c r="AW73" s="211">
        <f t="shared" ca="1" si="117"/>
        <v>0</v>
      </c>
      <c r="AX73" s="211">
        <f t="shared" ca="1" si="98"/>
        <v>0</v>
      </c>
      <c r="AY73" s="211">
        <f t="shared" ca="1" si="118"/>
        <v>0</v>
      </c>
      <c r="AZ73" s="212">
        <f ca="1">IF(AND(AW73,AX73=0,AY73=0)=0,0,IF(AW73&gt;0,'На банк Приват'!$J$1,IF(AX73&gt;0,'На Укрсиб'!$J$1,0)))</f>
        <v>0</v>
      </c>
      <c r="BA73" s="191"/>
      <c r="BB73" s="191" t="str">
        <f t="shared" ca="1" si="119"/>
        <v xml:space="preserve">Командир відділення </v>
      </c>
      <c r="BC73" s="191">
        <f t="shared" ca="1" si="120"/>
        <v>0</v>
      </c>
      <c r="BD73" s="191" t="str">
        <f t="shared" ref="BD73:BD136" ca="1" si="159">INDIRECT("Відомість!dk"&amp;ROW()-4)</f>
        <v>ВАКАНТ</v>
      </c>
      <c r="BE73" s="191"/>
      <c r="BF73" s="213"/>
      <c r="BG73" s="213"/>
      <c r="BH73" s="213"/>
      <c r="BI73" s="213"/>
      <c r="BJ73" s="213"/>
      <c r="BK73" s="213"/>
      <c r="BL73" s="213"/>
      <c r="BM73" s="213"/>
      <c r="BN73" s="213"/>
      <c r="BO73" s="213"/>
      <c r="BP73" s="623">
        <f t="shared" si="121"/>
        <v>0</v>
      </c>
      <c r="BQ73" s="213">
        <f t="shared" ref="BQ73:BQ136" si="160">(BP73)*18%</f>
        <v>0</v>
      </c>
      <c r="BR73" s="213">
        <f t="shared" ref="BR73:BR136" si="161">(BP73-BM73)*1.5%</f>
        <v>0</v>
      </c>
      <c r="BS73" s="213"/>
      <c r="BT73" s="213">
        <f t="shared" si="122"/>
        <v>0</v>
      </c>
      <c r="BU73" s="362">
        <f t="shared" ref="BU73:BU136" si="162">(BP73-BJ73)*22%</f>
        <v>0</v>
      </c>
      <c r="BV73" s="213">
        <f t="shared" si="123"/>
        <v>0</v>
      </c>
      <c r="BW73" s="213">
        <f t="shared" ca="1" si="124"/>
        <v>0</v>
      </c>
      <c r="BX73" s="213">
        <f t="shared" ref="BX73:BX136" ca="1" si="163">IF(OR($D73="Лазебний О.М.",$D73="Череп'ян С.І. ",$D73="Федчишина С.В.",$D73="Кравченко Р.М.",$D73="Примак Р.В."),BP73-BT73+BV73,0)</f>
        <v>0</v>
      </c>
      <c r="BY73" s="213">
        <f t="shared" ca="1" si="125"/>
        <v>0</v>
      </c>
      <c r="BZ73" s="214">
        <f ca="1">IF(AND(BW73,BX73=0)=0,0,IF(BW73&gt;0,'На банк Приват'!$P$1,IF(BX73&gt;0,'На Укрсиб'!$P$1,0)))</f>
        <v>0</v>
      </c>
      <c r="CA73" s="198">
        <v>66</v>
      </c>
      <c r="CB73" s="198" t="str">
        <f t="shared" ca="1" si="126"/>
        <v xml:space="preserve">Командир відділення </v>
      </c>
      <c r="CC73" s="198">
        <f t="shared" ca="1" si="127"/>
        <v>0</v>
      </c>
      <c r="CD73" s="198" t="str">
        <f t="shared" ref="CD73:CD136" ca="1" si="164">INDIRECT("Відомість!dk"&amp;ROW()-4)</f>
        <v>ВАКАНТ</v>
      </c>
      <c r="CE73" s="198"/>
      <c r="CF73" s="215"/>
      <c r="CG73" s="215"/>
      <c r="CH73" s="215"/>
      <c r="CI73" s="215"/>
      <c r="CJ73" s="215"/>
      <c r="CK73" s="215"/>
      <c r="CL73" s="215"/>
      <c r="CM73" s="215">
        <f t="shared" si="106"/>
        <v>0</v>
      </c>
      <c r="CN73" s="215"/>
      <c r="CO73" s="215"/>
      <c r="CP73" s="215">
        <f t="shared" si="128"/>
        <v>0</v>
      </c>
      <c r="CQ73" s="215">
        <f t="shared" ref="CQ73:CQ136" si="165">(CP73)*18%</f>
        <v>0</v>
      </c>
      <c r="CR73" s="215">
        <f t="shared" ref="CR73:CR136" si="166">(CP73-CM73)*1.5%</f>
        <v>0</v>
      </c>
      <c r="CS73" s="215"/>
      <c r="CT73" s="215">
        <f t="shared" si="129"/>
        <v>0</v>
      </c>
      <c r="CU73" s="369">
        <f t="shared" si="130"/>
        <v>0</v>
      </c>
      <c r="CV73" s="215">
        <f t="shared" si="131"/>
        <v>0</v>
      </c>
      <c r="CW73" s="215">
        <f t="shared" ca="1" si="132"/>
        <v>0</v>
      </c>
      <c r="CX73" s="215">
        <f t="shared" ref="CX73:CX136" ca="1" si="167">IF(OR($D73="Лазебний О.М.",$D73="Череп'ян С.І.",$D73="Федчишина С.В.",$D73="Кравченко Р.М.",$D73="Примак Р.В."),CP73-CT73+CV73,0)</f>
        <v>0</v>
      </c>
      <c r="CY73" s="215">
        <f t="shared" ca="1" si="133"/>
        <v>0</v>
      </c>
      <c r="CZ73" s="216">
        <f ca="1">IF(AND(CW73,CX73=0)=0,0,IF(CW73&gt;0,'На банк Приват'!$V$1,IF(CX73&gt;0,'На Укрсиб'!$V$1,0)))</f>
        <v>0</v>
      </c>
      <c r="DA73" s="204"/>
      <c r="DB73" s="204" t="str">
        <f t="shared" ca="1" si="134"/>
        <v xml:space="preserve">Командир відділення </v>
      </c>
      <c r="DC73" s="204">
        <f t="shared" ca="1" si="135"/>
        <v>0</v>
      </c>
      <c r="DD73" s="204" t="str">
        <f t="shared" ref="DD73:DD136" ca="1" si="168">INDIRECT("Відомість!dk"&amp;ROW()-4)</f>
        <v>ВАКАНТ</v>
      </c>
      <c r="DE73" s="204"/>
      <c r="DF73" s="217"/>
      <c r="DG73" s="217"/>
      <c r="DH73" s="217"/>
      <c r="DI73" s="217"/>
      <c r="DJ73" s="217"/>
      <c r="DK73" s="217"/>
      <c r="DL73" s="217"/>
      <c r="DM73" s="217">
        <f t="shared" si="136"/>
        <v>0</v>
      </c>
      <c r="DN73" s="217"/>
      <c r="DO73" s="217"/>
      <c r="DP73" s="763">
        <f t="shared" si="137"/>
        <v>0</v>
      </c>
      <c r="DQ73" s="217">
        <f t="shared" ref="DQ73:DQ136" si="169">(DP73)*18%</f>
        <v>0</v>
      </c>
      <c r="DR73" s="217">
        <f t="shared" ref="DR73:DR136" si="170">(DP73-DM73)*1.5%</f>
        <v>0</v>
      </c>
      <c r="DS73" s="217"/>
      <c r="DT73" s="217">
        <f t="shared" si="138"/>
        <v>0</v>
      </c>
      <c r="DU73" s="366">
        <f t="shared" ref="DU73:DU136" si="171">(DP73-DJ73)*22%</f>
        <v>0</v>
      </c>
      <c r="DV73" s="217">
        <f t="shared" si="139"/>
        <v>0</v>
      </c>
      <c r="DW73" s="217">
        <f t="shared" ca="1" si="140"/>
        <v>0</v>
      </c>
      <c r="DX73" s="217">
        <f t="shared" ref="DX73:DX136" ca="1" si="172">IF(OR($D73="Лазебний О.М.",$D73="Череп'ян С.І.",$D73="Федчишина С.В.",$D73="Кравченко Р.М.",$D73="Примак Р.В."),DP73-DT73+DV73,0)</f>
        <v>0</v>
      </c>
      <c r="DY73" s="217">
        <f t="shared" ca="1" si="141"/>
        <v>0</v>
      </c>
      <c r="DZ73" s="218">
        <f ca="1">IF(AND(DW73,DX73=0)=0,0,IF(DW73&gt;0,'На банк Приват'!$AB$1,IF(DX73&gt;0,'На Укрсиб'!$V$1,0)))</f>
        <v>0</v>
      </c>
      <c r="EA73" s="207"/>
      <c r="EB73" s="207" t="str">
        <f t="shared" ca="1" si="142"/>
        <v xml:space="preserve">Командир відділення </v>
      </c>
      <c r="EC73" s="207">
        <f t="shared" ca="1" si="143"/>
        <v>0</v>
      </c>
      <c r="ED73" s="207" t="str">
        <f t="shared" ref="ED73:ED136" ca="1" si="173">INDIRECT("Відомість!dk"&amp;ROW()-4)</f>
        <v>ВАКАНТ</v>
      </c>
      <c r="EE73" s="207"/>
      <c r="EF73" s="219"/>
      <c r="EG73" s="219"/>
      <c r="EH73" s="219"/>
      <c r="EI73" s="219"/>
      <c r="EJ73" s="219"/>
      <c r="EK73" s="219"/>
      <c r="EL73" s="219"/>
      <c r="EM73" s="219">
        <f t="shared" si="144"/>
        <v>0</v>
      </c>
      <c r="EN73" s="219"/>
      <c r="EO73" s="219"/>
      <c r="EP73" s="219">
        <f t="shared" si="145"/>
        <v>0</v>
      </c>
      <c r="EQ73" s="219">
        <f t="shared" ref="EQ73:EQ136" si="174">(EP73)*18%</f>
        <v>0</v>
      </c>
      <c r="ER73" s="219">
        <f t="shared" ref="ER73:ER136" si="175">(EP73-EM73)*1.5%</f>
        <v>0</v>
      </c>
      <c r="ES73" s="219"/>
      <c r="ET73" s="219">
        <f t="shared" si="146"/>
        <v>0</v>
      </c>
      <c r="EU73" s="363">
        <f t="shared" ref="EU73:EU136" si="176">(EP73-EJ73)*22%</f>
        <v>0</v>
      </c>
      <c r="EV73" s="219">
        <f t="shared" si="147"/>
        <v>0</v>
      </c>
      <c r="EW73" s="219">
        <f t="shared" ca="1" si="148"/>
        <v>0</v>
      </c>
      <c r="EX73" s="219">
        <f t="shared" ref="EX73:EX136" ca="1" si="177">IF(OR($D73="Лазебний О.М.",$D73="Череп'ян С.І.",$D73="Федчишина С.В.",$D73="Кравченко Р.М.",$D73="Примак Р.В."),EP73-ET73+EV73,0)</f>
        <v>0</v>
      </c>
      <c r="EY73" s="219">
        <f t="shared" ca="1" si="149"/>
        <v>0</v>
      </c>
      <c r="EZ73" s="220">
        <f ca="1">IF(AND(EW73,EX73=0)=0,0,IF(EW73&gt;0,'На банк Приват'!$AH$1,IF(EX73&gt;0,'На Укрсиб'!$AH$1,0)))</f>
        <v>0</v>
      </c>
      <c r="FA73" s="28" t="str">
        <f t="shared" ca="1" si="150"/>
        <v>ВАКАНТ</v>
      </c>
      <c r="FB73" s="28">
        <f t="shared" ca="1" si="151"/>
        <v>0</v>
      </c>
      <c r="FC73" s="28">
        <f t="shared" ca="1" si="152"/>
        <v>0</v>
      </c>
      <c r="FD73" s="28">
        <f t="shared" ca="1" si="153"/>
        <v>0</v>
      </c>
      <c r="FE73" s="28">
        <f t="shared" ca="1" si="154"/>
        <v>66</v>
      </c>
      <c r="FF73">
        <f t="shared" si="155"/>
        <v>0</v>
      </c>
      <c r="FG73" s="531" t="s">
        <v>55</v>
      </c>
    </row>
    <row r="74" spans="1:163">
      <c r="A74" s="113"/>
      <c r="B74" s="113" t="str">
        <f t="shared" ca="1" si="107"/>
        <v>Водій- електрик</v>
      </c>
      <c r="C74" s="113">
        <f t="shared" ca="1" si="108"/>
        <v>0</v>
      </c>
      <c r="D74" s="113">
        <f t="shared" ca="1" si="99"/>
        <v>0</v>
      </c>
      <c r="E74" s="113">
        <f t="shared" si="109"/>
        <v>0</v>
      </c>
      <c r="F74" s="115"/>
      <c r="G74" s="209">
        <f t="shared" si="102"/>
        <v>0</v>
      </c>
      <c r="H74" s="209">
        <f t="shared" si="103"/>
        <v>0</v>
      </c>
      <c r="I74" s="209">
        <f t="shared" si="104"/>
        <v>0</v>
      </c>
      <c r="J74" s="209">
        <f t="shared" si="82"/>
        <v>0</v>
      </c>
      <c r="K74" s="209">
        <f t="shared" si="83"/>
        <v>0</v>
      </c>
      <c r="L74" s="209">
        <f t="shared" si="84"/>
        <v>0</v>
      </c>
      <c r="M74" s="209">
        <f t="shared" si="85"/>
        <v>0</v>
      </c>
      <c r="N74" s="209">
        <f t="shared" si="86"/>
        <v>0</v>
      </c>
      <c r="O74" s="209">
        <f t="shared" si="105"/>
        <v>0</v>
      </c>
      <c r="P74" s="211">
        <f t="shared" si="87"/>
        <v>0</v>
      </c>
      <c r="Q74" s="209">
        <f t="shared" si="88"/>
        <v>0</v>
      </c>
      <c r="R74" s="209">
        <f t="shared" si="89"/>
        <v>0</v>
      </c>
      <c r="S74" s="209">
        <f t="shared" si="90"/>
        <v>0</v>
      </c>
      <c r="T74" s="209">
        <f t="shared" si="91"/>
        <v>0</v>
      </c>
      <c r="U74" s="209">
        <f t="shared" si="92"/>
        <v>0</v>
      </c>
      <c r="V74" s="209">
        <f t="shared" si="93"/>
        <v>0</v>
      </c>
      <c r="W74" s="209">
        <f t="shared" ca="1" si="94"/>
        <v>0</v>
      </c>
      <c r="X74" s="209">
        <f t="shared" ca="1" si="95"/>
        <v>0</v>
      </c>
      <c r="Y74" s="209">
        <f t="shared" ca="1" si="96"/>
        <v>0</v>
      </c>
      <c r="Z74" s="210" t="str">
        <f t="shared" ca="1" si="110"/>
        <v xml:space="preserve">        </v>
      </c>
      <c r="AA74" s="185"/>
      <c r="AB74" s="185" t="str">
        <f t="shared" ca="1" si="111"/>
        <v>Водій- електрик</v>
      </c>
      <c r="AC74" s="185">
        <f t="shared" ca="1" si="112"/>
        <v>0</v>
      </c>
      <c r="AD74" s="185">
        <f t="shared" ca="1" si="156"/>
        <v>0</v>
      </c>
      <c r="AE74" s="185"/>
      <c r="AF74" s="211"/>
      <c r="AG74" s="211"/>
      <c r="AH74" s="211"/>
      <c r="AI74" s="211"/>
      <c r="AJ74" s="211"/>
      <c r="AK74" s="211"/>
      <c r="AL74" s="211"/>
      <c r="AM74" s="211"/>
      <c r="AN74" s="211"/>
      <c r="AO74" s="211"/>
      <c r="AP74" s="623">
        <f t="shared" si="113"/>
        <v>0</v>
      </c>
      <c r="AQ74" s="211">
        <f t="shared" si="157"/>
        <v>0</v>
      </c>
      <c r="AR74" s="211">
        <f t="shared" si="158"/>
        <v>0</v>
      </c>
      <c r="AS74" s="211"/>
      <c r="AT74" s="211">
        <f t="shared" si="114"/>
        <v>0</v>
      </c>
      <c r="AU74" s="358">
        <f t="shared" si="115"/>
        <v>0</v>
      </c>
      <c r="AV74" s="211">
        <f t="shared" si="116"/>
        <v>0</v>
      </c>
      <c r="AW74" s="211">
        <f t="shared" ca="1" si="117"/>
        <v>0</v>
      </c>
      <c r="AX74" s="211">
        <f t="shared" ca="1" si="98"/>
        <v>0</v>
      </c>
      <c r="AY74" s="211">
        <f t="shared" ca="1" si="118"/>
        <v>0</v>
      </c>
      <c r="AZ74" s="212">
        <f ca="1">IF(AND(AW74,AX74=0,AY74=0)=0,0,IF(AW74&gt;0,'На банк Приват'!$J$1,IF(AX74&gt;0,'На Укрсиб'!$J$1,0)))</f>
        <v>0</v>
      </c>
      <c r="BA74" s="191"/>
      <c r="BB74" s="191" t="str">
        <f t="shared" ca="1" si="119"/>
        <v>Водій- електрик</v>
      </c>
      <c r="BC74" s="191">
        <f t="shared" ca="1" si="120"/>
        <v>0</v>
      </c>
      <c r="BD74" s="191">
        <f t="shared" ca="1" si="159"/>
        <v>0</v>
      </c>
      <c r="BE74" s="191"/>
      <c r="BF74" s="213"/>
      <c r="BG74" s="213"/>
      <c r="BH74" s="213"/>
      <c r="BI74" s="213"/>
      <c r="BJ74" s="213"/>
      <c r="BK74" s="213"/>
      <c r="BL74" s="213"/>
      <c r="BM74" s="213"/>
      <c r="BN74" s="213"/>
      <c r="BO74" s="213"/>
      <c r="BP74" s="623">
        <f t="shared" si="121"/>
        <v>0</v>
      </c>
      <c r="BQ74" s="213">
        <f t="shared" si="160"/>
        <v>0</v>
      </c>
      <c r="BR74" s="213">
        <f t="shared" si="161"/>
        <v>0</v>
      </c>
      <c r="BS74" s="213"/>
      <c r="BT74" s="213">
        <f t="shared" si="122"/>
        <v>0</v>
      </c>
      <c r="BU74" s="362">
        <f t="shared" si="162"/>
        <v>0</v>
      </c>
      <c r="BV74" s="213">
        <f t="shared" si="123"/>
        <v>0</v>
      </c>
      <c r="BW74" s="213">
        <f t="shared" ca="1" si="124"/>
        <v>0</v>
      </c>
      <c r="BX74" s="213">
        <f t="shared" ca="1" si="163"/>
        <v>0</v>
      </c>
      <c r="BY74" s="213">
        <f t="shared" ca="1" si="125"/>
        <v>0</v>
      </c>
      <c r="BZ74" s="214">
        <f ca="1">IF(AND(BW74,BX74=0)=0,0,IF(BW74&gt;0,'На банк Приват'!$P$1,IF(BX74&gt;0,'На Укрсиб'!$P$1,0)))</f>
        <v>0</v>
      </c>
      <c r="CA74" s="198">
        <v>67</v>
      </c>
      <c r="CB74" s="198" t="str">
        <f t="shared" ca="1" si="126"/>
        <v>Водій- електрик</v>
      </c>
      <c r="CC74" s="198">
        <f t="shared" ca="1" si="127"/>
        <v>0</v>
      </c>
      <c r="CD74" s="198">
        <f t="shared" ca="1" si="164"/>
        <v>0</v>
      </c>
      <c r="CE74" s="198"/>
      <c r="CF74" s="215"/>
      <c r="CG74" s="215"/>
      <c r="CH74" s="215"/>
      <c r="CI74" s="215"/>
      <c r="CJ74" s="215"/>
      <c r="CK74" s="215"/>
      <c r="CL74" s="215"/>
      <c r="CM74" s="215">
        <f t="shared" si="106"/>
        <v>0</v>
      </c>
      <c r="CN74" s="215"/>
      <c r="CO74" s="215"/>
      <c r="CP74" s="215">
        <f t="shared" si="128"/>
        <v>0</v>
      </c>
      <c r="CQ74" s="215">
        <f t="shared" si="165"/>
        <v>0</v>
      </c>
      <c r="CR74" s="215">
        <f t="shared" si="166"/>
        <v>0</v>
      </c>
      <c r="CS74" s="215"/>
      <c r="CT74" s="215">
        <f t="shared" si="129"/>
        <v>0</v>
      </c>
      <c r="CU74" s="369">
        <f t="shared" si="130"/>
        <v>0</v>
      </c>
      <c r="CV74" s="215">
        <f t="shared" si="131"/>
        <v>0</v>
      </c>
      <c r="CW74" s="215">
        <f t="shared" ca="1" si="132"/>
        <v>0</v>
      </c>
      <c r="CX74" s="215">
        <f t="shared" ca="1" si="167"/>
        <v>0</v>
      </c>
      <c r="CY74" s="215">
        <f t="shared" ca="1" si="133"/>
        <v>0</v>
      </c>
      <c r="CZ74" s="216">
        <f ca="1">IF(AND(CW74,CX74=0)=0,0,IF(CW74&gt;0,'На банк Приват'!$V$1,IF(CX74&gt;0,'На Укрсиб'!$V$1,0)))</f>
        <v>0</v>
      </c>
      <c r="DA74" s="204"/>
      <c r="DB74" s="204" t="str">
        <f t="shared" ca="1" si="134"/>
        <v>Водій- електрик</v>
      </c>
      <c r="DC74" s="204">
        <f t="shared" ca="1" si="135"/>
        <v>0</v>
      </c>
      <c r="DD74" s="204">
        <f t="shared" ca="1" si="168"/>
        <v>0</v>
      </c>
      <c r="DE74" s="204"/>
      <c r="DF74" s="217"/>
      <c r="DG74" s="217"/>
      <c r="DH74" s="217"/>
      <c r="DI74" s="217"/>
      <c r="DJ74" s="217"/>
      <c r="DK74" s="217"/>
      <c r="DL74" s="217"/>
      <c r="DM74" s="217"/>
      <c r="DN74" s="217"/>
      <c r="DO74" s="217"/>
      <c r="DP74" s="763">
        <f t="shared" si="137"/>
        <v>0</v>
      </c>
      <c r="DQ74" s="217">
        <f t="shared" si="169"/>
        <v>0</v>
      </c>
      <c r="DR74" s="217">
        <f t="shared" si="170"/>
        <v>0</v>
      </c>
      <c r="DS74" s="217"/>
      <c r="DT74" s="217">
        <f t="shared" si="138"/>
        <v>0</v>
      </c>
      <c r="DU74" s="366">
        <f t="shared" si="171"/>
        <v>0</v>
      </c>
      <c r="DV74" s="217">
        <f t="shared" si="139"/>
        <v>0</v>
      </c>
      <c r="DW74" s="217">
        <f t="shared" ca="1" si="140"/>
        <v>0</v>
      </c>
      <c r="DX74" s="217">
        <f t="shared" ca="1" si="172"/>
        <v>0</v>
      </c>
      <c r="DY74" s="217">
        <f t="shared" ca="1" si="141"/>
        <v>0</v>
      </c>
      <c r="DZ74" s="218">
        <f ca="1">IF(AND(DW74,DX74=0)=0,0,IF(DW74&gt;0,'На банк Приват'!$AB$1,IF(DX74&gt;0,'На Укрсиб'!$V$1,0)))</f>
        <v>0</v>
      </c>
      <c r="EA74" s="207"/>
      <c r="EB74" s="207" t="str">
        <f t="shared" ca="1" si="142"/>
        <v>Водій- електрик</v>
      </c>
      <c r="EC74" s="207">
        <f t="shared" ca="1" si="143"/>
        <v>0</v>
      </c>
      <c r="ED74" s="207">
        <f t="shared" ca="1" si="173"/>
        <v>0</v>
      </c>
      <c r="EE74" s="207"/>
      <c r="EF74" s="219"/>
      <c r="EG74" s="219"/>
      <c r="EH74" s="219"/>
      <c r="EI74" s="219"/>
      <c r="EJ74" s="219"/>
      <c r="EK74" s="219"/>
      <c r="EL74" s="219"/>
      <c r="EM74" s="219">
        <f t="shared" si="144"/>
        <v>0</v>
      </c>
      <c r="EN74" s="219"/>
      <c r="EO74" s="219"/>
      <c r="EP74" s="219">
        <f t="shared" si="145"/>
        <v>0</v>
      </c>
      <c r="EQ74" s="219">
        <f t="shared" si="174"/>
        <v>0</v>
      </c>
      <c r="ER74" s="219">
        <f t="shared" si="175"/>
        <v>0</v>
      </c>
      <c r="ES74" s="219"/>
      <c r="ET74" s="219">
        <f t="shared" si="146"/>
        <v>0</v>
      </c>
      <c r="EU74" s="363">
        <f t="shared" si="176"/>
        <v>0</v>
      </c>
      <c r="EV74" s="219">
        <f t="shared" si="147"/>
        <v>0</v>
      </c>
      <c r="EW74" s="219">
        <f t="shared" ca="1" si="148"/>
        <v>0</v>
      </c>
      <c r="EX74" s="219">
        <f t="shared" ca="1" si="177"/>
        <v>0</v>
      </c>
      <c r="EY74" s="219">
        <f t="shared" ca="1" si="149"/>
        <v>0</v>
      </c>
      <c r="EZ74" s="220">
        <f ca="1">IF(AND(EW74,EX74=0)=0,0,IF(EW74&gt;0,'На банк Приват'!$AH$1,IF(EX74&gt;0,'На Укрсиб'!$AH$1,0)))</f>
        <v>0</v>
      </c>
      <c r="FA74" s="28">
        <f t="shared" ca="1" si="150"/>
        <v>0</v>
      </c>
      <c r="FB74" s="28" t="str">
        <f t="shared" ca="1" si="151"/>
        <v>вс/сс</v>
      </c>
      <c r="FC74" s="28">
        <f t="shared" ca="1" si="152"/>
        <v>0</v>
      </c>
      <c r="FD74" s="28">
        <f t="shared" ca="1" si="153"/>
        <v>0</v>
      </c>
      <c r="FE74" s="28">
        <f t="shared" ca="1" si="154"/>
        <v>67</v>
      </c>
      <c r="FF74">
        <f t="shared" si="155"/>
        <v>0</v>
      </c>
      <c r="FG74" s="531" t="s">
        <v>56</v>
      </c>
    </row>
    <row r="75" spans="1:163">
      <c r="A75" s="113"/>
      <c r="B75" s="113" t="str">
        <f t="shared" ca="1" si="107"/>
        <v>Телефоніст-лінійний наглядач</v>
      </c>
      <c r="C75" s="113" t="str">
        <f t="shared" ca="1" si="108"/>
        <v>м-с</v>
      </c>
      <c r="D75" s="113" t="str">
        <f t="shared" ca="1" si="99"/>
        <v>Цибульський В.Р.</v>
      </c>
      <c r="E75" s="113">
        <f t="shared" si="109"/>
        <v>0</v>
      </c>
      <c r="F75" s="115"/>
      <c r="G75" s="209">
        <f t="shared" si="102"/>
        <v>0</v>
      </c>
      <c r="H75" s="209">
        <f t="shared" si="103"/>
        <v>0</v>
      </c>
      <c r="I75" s="209">
        <f t="shared" si="104"/>
        <v>0</v>
      </c>
      <c r="J75" s="209">
        <f t="shared" si="82"/>
        <v>0</v>
      </c>
      <c r="K75" s="209">
        <f t="shared" si="83"/>
        <v>0</v>
      </c>
      <c r="L75" s="209">
        <f t="shared" si="84"/>
        <v>0</v>
      </c>
      <c r="M75" s="209">
        <f t="shared" si="85"/>
        <v>0</v>
      </c>
      <c r="N75" s="209">
        <f t="shared" si="86"/>
        <v>0</v>
      </c>
      <c r="O75" s="209">
        <f t="shared" ref="O75:O137" si="178">AO75+BO75+CO75+DO75+EO75</f>
        <v>0</v>
      </c>
      <c r="P75" s="211">
        <f t="shared" si="87"/>
        <v>0</v>
      </c>
      <c r="Q75" s="209">
        <f t="shared" si="88"/>
        <v>0</v>
      </c>
      <c r="R75" s="209">
        <f t="shared" si="89"/>
        <v>0</v>
      </c>
      <c r="S75" s="209">
        <f t="shared" si="90"/>
        <v>0</v>
      </c>
      <c r="T75" s="209">
        <f t="shared" si="91"/>
        <v>0</v>
      </c>
      <c r="U75" s="209">
        <f t="shared" si="92"/>
        <v>0</v>
      </c>
      <c r="V75" s="209">
        <f t="shared" si="93"/>
        <v>0</v>
      </c>
      <c r="W75" s="209">
        <f t="shared" ca="1" si="94"/>
        <v>0</v>
      </c>
      <c r="X75" s="209">
        <f t="shared" ca="1" si="95"/>
        <v>0</v>
      </c>
      <c r="Y75" s="209">
        <f t="shared" ca="1" si="96"/>
        <v>0</v>
      </c>
      <c r="Z75" s="210" t="str">
        <f t="shared" ca="1" si="110"/>
        <v xml:space="preserve">        </v>
      </c>
      <c r="AA75" s="185"/>
      <c r="AB75" s="185" t="str">
        <f t="shared" ca="1" si="111"/>
        <v>Телефоніст-лінійний наглядач</v>
      </c>
      <c r="AC75" s="185" t="str">
        <f t="shared" ca="1" si="112"/>
        <v>м-с</v>
      </c>
      <c r="AD75" s="185" t="str">
        <f t="shared" ca="1" si="156"/>
        <v>Цибульський В.Р.</v>
      </c>
      <c r="AE75" s="211"/>
      <c r="AF75" s="211"/>
      <c r="AG75" s="211"/>
      <c r="AH75" s="211"/>
      <c r="AI75" s="211"/>
      <c r="AJ75" s="211"/>
      <c r="AK75" s="211"/>
      <c r="AL75" s="211"/>
      <c r="AM75" s="211"/>
      <c r="AN75" s="211"/>
      <c r="AO75" s="211"/>
      <c r="AP75" s="623">
        <f t="shared" si="113"/>
        <v>0</v>
      </c>
      <c r="AQ75" s="211">
        <f t="shared" si="157"/>
        <v>0</v>
      </c>
      <c r="AR75" s="211">
        <f t="shared" si="158"/>
        <v>0</v>
      </c>
      <c r="AS75" s="211"/>
      <c r="AT75" s="211">
        <f t="shared" si="114"/>
        <v>0</v>
      </c>
      <c r="AU75" s="358">
        <f t="shared" si="115"/>
        <v>0</v>
      </c>
      <c r="AV75" s="211">
        <f t="shared" si="116"/>
        <v>0</v>
      </c>
      <c r="AW75" s="211">
        <f t="shared" ca="1" si="117"/>
        <v>0</v>
      </c>
      <c r="AX75" s="211">
        <f t="shared" ca="1" si="98"/>
        <v>0</v>
      </c>
      <c r="AY75" s="211">
        <f t="shared" ca="1" si="118"/>
        <v>0</v>
      </c>
      <c r="AZ75" s="212">
        <f ca="1">IF(AND(AW75,AX75=0,AY75=0)=0,0,IF(AW75&gt;0,'На банк Приват'!$J$1,IF(AX75&gt;0,'На Укрсиб'!$J$1,0)))</f>
        <v>0</v>
      </c>
      <c r="BA75" s="191"/>
      <c r="BB75" s="191" t="str">
        <f t="shared" ca="1" si="119"/>
        <v>Телефоніст-лінійний наглядач</v>
      </c>
      <c r="BC75" s="191" t="str">
        <f t="shared" ca="1" si="120"/>
        <v>м-с</v>
      </c>
      <c r="BD75" s="191" t="str">
        <f t="shared" ca="1" si="159"/>
        <v>Цибульський В.Р.</v>
      </c>
      <c r="BE75" s="191"/>
      <c r="BF75" s="213"/>
      <c r="BG75" s="213"/>
      <c r="BH75" s="213"/>
      <c r="BI75" s="213"/>
      <c r="BJ75" s="213"/>
      <c r="BK75" s="213"/>
      <c r="BL75" s="213"/>
      <c r="BM75" s="213"/>
      <c r="BN75" s="213"/>
      <c r="BO75" s="213"/>
      <c r="BP75" s="623">
        <f t="shared" si="121"/>
        <v>0</v>
      </c>
      <c r="BQ75" s="213">
        <f t="shared" si="160"/>
        <v>0</v>
      </c>
      <c r="BR75" s="213">
        <f t="shared" si="161"/>
        <v>0</v>
      </c>
      <c r="BS75" s="213"/>
      <c r="BT75" s="213">
        <f t="shared" si="122"/>
        <v>0</v>
      </c>
      <c r="BU75" s="362">
        <f t="shared" si="162"/>
        <v>0</v>
      </c>
      <c r="BV75" s="213">
        <f t="shared" si="123"/>
        <v>0</v>
      </c>
      <c r="BW75" s="213">
        <f t="shared" ca="1" si="124"/>
        <v>0</v>
      </c>
      <c r="BX75" s="213">
        <f t="shared" ca="1" si="163"/>
        <v>0</v>
      </c>
      <c r="BY75" s="213">
        <f t="shared" ca="1" si="125"/>
        <v>0</v>
      </c>
      <c r="BZ75" s="214">
        <f ca="1">IF(AND(BW75,BX75=0)=0,0,IF(BW75&gt;0,'На банк Приват'!$P$1,IF(BX75&gt;0,'На Укрсиб'!$P$1,0)))</f>
        <v>0</v>
      </c>
      <c r="CA75" s="198">
        <v>68</v>
      </c>
      <c r="CB75" s="198" t="str">
        <f t="shared" ca="1" si="126"/>
        <v>Телефоніст-лінійний наглядач</v>
      </c>
      <c r="CC75" s="198" t="str">
        <f t="shared" ca="1" si="127"/>
        <v>м-с</v>
      </c>
      <c r="CD75" s="198" t="str">
        <f t="shared" ca="1" si="164"/>
        <v>Цибульський В.Р.</v>
      </c>
      <c r="CE75" s="198"/>
      <c r="CF75" s="215"/>
      <c r="CG75" s="215"/>
      <c r="CH75" s="215"/>
      <c r="CI75" s="215"/>
      <c r="CJ75" s="215"/>
      <c r="CK75" s="215"/>
      <c r="CL75" s="215"/>
      <c r="CM75" s="215">
        <f t="shared" si="106"/>
        <v>0</v>
      </c>
      <c r="CN75" s="215"/>
      <c r="CO75" s="215"/>
      <c r="CP75" s="215">
        <f t="shared" si="128"/>
        <v>0</v>
      </c>
      <c r="CQ75" s="215">
        <f t="shared" si="165"/>
        <v>0</v>
      </c>
      <c r="CR75" s="215">
        <f t="shared" si="166"/>
        <v>0</v>
      </c>
      <c r="CS75" s="215"/>
      <c r="CT75" s="215">
        <f t="shared" si="129"/>
        <v>0</v>
      </c>
      <c r="CU75" s="369">
        <f t="shared" si="130"/>
        <v>0</v>
      </c>
      <c r="CV75" s="215">
        <f t="shared" si="131"/>
        <v>0</v>
      </c>
      <c r="CW75" s="215">
        <f t="shared" ca="1" si="132"/>
        <v>0</v>
      </c>
      <c r="CX75" s="215">
        <f t="shared" ca="1" si="167"/>
        <v>0</v>
      </c>
      <c r="CY75" s="215">
        <f t="shared" ca="1" si="133"/>
        <v>0</v>
      </c>
      <c r="CZ75" s="216">
        <f ca="1">IF(AND(CW75,CX75=0)=0,0,IF(CW75&gt;0,'На банк Приват'!$V$1,IF(CX75&gt;0,'На Укрсиб'!$V$1,0)))</f>
        <v>0</v>
      </c>
      <c r="DA75" s="204"/>
      <c r="DB75" s="204" t="str">
        <f t="shared" ca="1" si="134"/>
        <v>Телефоніст-лінійний наглядач</v>
      </c>
      <c r="DC75" s="204" t="str">
        <f t="shared" ca="1" si="135"/>
        <v>м-с</v>
      </c>
      <c r="DD75" s="204" t="str">
        <f t="shared" ca="1" si="168"/>
        <v>Цибульський В.Р.</v>
      </c>
      <c r="DE75" s="204"/>
      <c r="DF75" s="217"/>
      <c r="DG75" s="217"/>
      <c r="DH75" s="217"/>
      <c r="DI75" s="217"/>
      <c r="DJ75" s="217"/>
      <c r="DK75" s="217"/>
      <c r="DL75" s="217"/>
      <c r="DM75" s="217">
        <f t="shared" si="136"/>
        <v>0</v>
      </c>
      <c r="DN75" s="217"/>
      <c r="DO75" s="217"/>
      <c r="DP75" s="763">
        <f t="shared" si="137"/>
        <v>0</v>
      </c>
      <c r="DQ75" s="217">
        <f t="shared" si="169"/>
        <v>0</v>
      </c>
      <c r="DR75" s="217">
        <f t="shared" si="170"/>
        <v>0</v>
      </c>
      <c r="DS75" s="217"/>
      <c r="DT75" s="217">
        <f t="shared" si="138"/>
        <v>0</v>
      </c>
      <c r="DU75" s="366">
        <f t="shared" si="171"/>
        <v>0</v>
      </c>
      <c r="DV75" s="217">
        <f t="shared" si="139"/>
        <v>0</v>
      </c>
      <c r="DW75" s="217">
        <f t="shared" ca="1" si="140"/>
        <v>0</v>
      </c>
      <c r="DX75" s="217">
        <f t="shared" ca="1" si="172"/>
        <v>0</v>
      </c>
      <c r="DY75" s="217">
        <f t="shared" ca="1" si="141"/>
        <v>0</v>
      </c>
      <c r="DZ75" s="218">
        <f ca="1">IF(AND(DW75,DX75=0)=0,0,IF(DW75&gt;0,'На банк Приват'!$AB$1,IF(DX75&gt;0,'На Укрсиб'!$V$1,0)))</f>
        <v>0</v>
      </c>
      <c r="EA75" s="207"/>
      <c r="EB75" s="207" t="str">
        <f t="shared" ca="1" si="142"/>
        <v>Телефоніст-лінійний наглядач</v>
      </c>
      <c r="EC75" s="207" t="str">
        <f t="shared" ca="1" si="143"/>
        <v>м-с</v>
      </c>
      <c r="ED75" s="207" t="str">
        <f t="shared" ca="1" si="173"/>
        <v>Цибульський В.Р.</v>
      </c>
      <c r="EE75" s="207"/>
      <c r="EF75" s="219"/>
      <c r="EG75" s="219"/>
      <c r="EH75" s="219"/>
      <c r="EI75" s="219"/>
      <c r="EJ75" s="219"/>
      <c r="EK75" s="219"/>
      <c r="EL75" s="219"/>
      <c r="EM75" s="219">
        <f t="shared" si="144"/>
        <v>0</v>
      </c>
      <c r="EN75" s="219"/>
      <c r="EO75" s="219"/>
      <c r="EP75" s="219">
        <f t="shared" si="145"/>
        <v>0</v>
      </c>
      <c r="EQ75" s="219">
        <f t="shared" si="174"/>
        <v>0</v>
      </c>
      <c r="ER75" s="219">
        <f t="shared" si="175"/>
        <v>0</v>
      </c>
      <c r="ES75" s="219"/>
      <c r="ET75" s="219">
        <f t="shared" si="146"/>
        <v>0</v>
      </c>
      <c r="EU75" s="363">
        <f t="shared" si="176"/>
        <v>0</v>
      </c>
      <c r="EV75" s="219">
        <f t="shared" si="147"/>
        <v>0</v>
      </c>
      <c r="EW75" s="219">
        <f t="shared" ca="1" si="148"/>
        <v>0</v>
      </c>
      <c r="EX75" s="219">
        <f t="shared" ca="1" si="177"/>
        <v>0</v>
      </c>
      <c r="EY75" s="219">
        <f t="shared" ca="1" si="149"/>
        <v>0</v>
      </c>
      <c r="EZ75" s="220">
        <f ca="1">IF(AND(EW75,EX75=0)=0,0,IF(EW75&gt;0,'На банк Приват'!$AH$1,IF(EX75&gt;0,'На Укрсиб'!$AH$1,0)))</f>
        <v>0</v>
      </c>
      <c r="FA75" s="28" t="str">
        <f t="shared" ca="1" si="150"/>
        <v>Цибульський В.Р.</v>
      </c>
      <c r="FB75" s="28" t="str">
        <f t="shared" ca="1" si="151"/>
        <v>Цибульський</v>
      </c>
      <c r="FC75" s="28" t="str">
        <f t="shared" ca="1" si="152"/>
        <v>Владислав</v>
      </c>
      <c r="FD75" s="28" t="str">
        <f t="shared" ca="1" si="153"/>
        <v>Русланович</v>
      </c>
      <c r="FE75" s="28">
        <f t="shared" ca="1" si="154"/>
        <v>68</v>
      </c>
      <c r="FF75">
        <f t="shared" si="155"/>
        <v>0</v>
      </c>
      <c r="FG75" s="531" t="s">
        <v>397</v>
      </c>
    </row>
    <row r="76" spans="1:163">
      <c r="A76" s="113"/>
      <c r="B76" s="113" t="str">
        <f t="shared" ca="1" si="107"/>
        <v>Телефоніст-лінійний наглядач</v>
      </c>
      <c r="C76" s="113" t="str">
        <f t="shared" ca="1" si="108"/>
        <v>рекрут</v>
      </c>
      <c r="D76" s="113" t="str">
        <f t="shared" ca="1" si="99"/>
        <v>Потапов О.В.</v>
      </c>
      <c r="E76" s="113">
        <f t="shared" si="109"/>
        <v>0</v>
      </c>
      <c r="F76" s="115"/>
      <c r="G76" s="209">
        <f t="shared" si="102"/>
        <v>0</v>
      </c>
      <c r="H76" s="209">
        <f t="shared" si="103"/>
        <v>0</v>
      </c>
      <c r="I76" s="209">
        <f t="shared" si="104"/>
        <v>0</v>
      </c>
      <c r="J76" s="209">
        <f t="shared" si="82"/>
        <v>0</v>
      </c>
      <c r="K76" s="209">
        <f t="shared" si="83"/>
        <v>0</v>
      </c>
      <c r="L76" s="209">
        <f t="shared" si="84"/>
        <v>0</v>
      </c>
      <c r="M76" s="209">
        <f t="shared" si="85"/>
        <v>0</v>
      </c>
      <c r="N76" s="209">
        <f t="shared" si="86"/>
        <v>0</v>
      </c>
      <c r="O76" s="209">
        <f t="shared" si="178"/>
        <v>0</v>
      </c>
      <c r="P76" s="211">
        <f t="shared" si="87"/>
        <v>0</v>
      </c>
      <c r="Q76" s="209">
        <f t="shared" si="88"/>
        <v>0</v>
      </c>
      <c r="R76" s="209">
        <f t="shared" si="89"/>
        <v>0</v>
      </c>
      <c r="S76" s="209">
        <f t="shared" si="90"/>
        <v>0</v>
      </c>
      <c r="T76" s="209">
        <f t="shared" si="91"/>
        <v>0</v>
      </c>
      <c r="U76" s="209">
        <f t="shared" si="92"/>
        <v>0</v>
      </c>
      <c r="V76" s="209">
        <f t="shared" si="93"/>
        <v>0</v>
      </c>
      <c r="W76" s="209">
        <f t="shared" ca="1" si="94"/>
        <v>0</v>
      </c>
      <c r="X76" s="209">
        <f t="shared" ca="1" si="95"/>
        <v>0</v>
      </c>
      <c r="Y76" s="209">
        <f t="shared" ca="1" si="96"/>
        <v>0</v>
      </c>
      <c r="Z76" s="210" t="str">
        <f t="shared" ca="1" si="110"/>
        <v xml:space="preserve">        </v>
      </c>
      <c r="AA76" s="185"/>
      <c r="AB76" s="185" t="str">
        <f t="shared" ca="1" si="111"/>
        <v>Телефоніст-лінійний наглядач</v>
      </c>
      <c r="AC76" s="185" t="str">
        <f t="shared" ca="1" si="112"/>
        <v>рекрут</v>
      </c>
      <c r="AD76" s="185" t="str">
        <f t="shared" ca="1" si="156"/>
        <v>Потапов О.В.</v>
      </c>
      <c r="AE76" s="185"/>
      <c r="AF76" s="211"/>
      <c r="AG76" s="211"/>
      <c r="AH76" s="211"/>
      <c r="AI76" s="211"/>
      <c r="AJ76" s="211"/>
      <c r="AK76" s="211"/>
      <c r="AL76" s="211"/>
      <c r="AM76" s="211"/>
      <c r="AN76" s="211"/>
      <c r="AO76" s="211"/>
      <c r="AP76" s="623">
        <f t="shared" si="113"/>
        <v>0</v>
      </c>
      <c r="AQ76" s="211">
        <f t="shared" si="157"/>
        <v>0</v>
      </c>
      <c r="AR76" s="211">
        <f t="shared" si="158"/>
        <v>0</v>
      </c>
      <c r="AS76" s="211"/>
      <c r="AT76" s="211">
        <f t="shared" si="114"/>
        <v>0</v>
      </c>
      <c r="AU76" s="358">
        <f t="shared" si="115"/>
        <v>0</v>
      </c>
      <c r="AV76" s="211">
        <f t="shared" si="116"/>
        <v>0</v>
      </c>
      <c r="AW76" s="211">
        <f t="shared" ca="1" si="117"/>
        <v>0</v>
      </c>
      <c r="AX76" s="211">
        <f t="shared" ca="1" si="98"/>
        <v>0</v>
      </c>
      <c r="AY76" s="211">
        <f t="shared" ca="1" si="118"/>
        <v>0</v>
      </c>
      <c r="AZ76" s="212">
        <f ca="1">IF(AND(AW76,AX76=0,AY76=0)=0,0,IF(AW76&gt;0,'На банк Приват'!$J$1,IF(AX76&gt;0,'На Укрсиб'!$J$1,0)))</f>
        <v>0</v>
      </c>
      <c r="BA76" s="191"/>
      <c r="BB76" s="191" t="str">
        <f t="shared" ca="1" si="119"/>
        <v>Телефоніст-лінійний наглядач</v>
      </c>
      <c r="BC76" s="191" t="str">
        <f t="shared" ca="1" si="120"/>
        <v>рекрут</v>
      </c>
      <c r="BD76" s="191" t="str">
        <f t="shared" ca="1" si="159"/>
        <v>Потапов О.В.</v>
      </c>
      <c r="BE76" s="191"/>
      <c r="BF76" s="213"/>
      <c r="BG76" s="213"/>
      <c r="BH76" s="213"/>
      <c r="BI76" s="213"/>
      <c r="BJ76" s="213"/>
      <c r="BK76" s="213"/>
      <c r="BL76" s="213"/>
      <c r="BM76" s="213"/>
      <c r="BN76" s="213"/>
      <c r="BO76" s="213"/>
      <c r="BP76" s="623">
        <f t="shared" si="121"/>
        <v>0</v>
      </c>
      <c r="BQ76" s="213">
        <f t="shared" si="160"/>
        <v>0</v>
      </c>
      <c r="BR76" s="213">
        <f t="shared" si="161"/>
        <v>0</v>
      </c>
      <c r="BS76" s="213"/>
      <c r="BT76" s="213">
        <f t="shared" si="122"/>
        <v>0</v>
      </c>
      <c r="BU76" s="362">
        <f t="shared" si="162"/>
        <v>0</v>
      </c>
      <c r="BV76" s="213">
        <f t="shared" si="123"/>
        <v>0</v>
      </c>
      <c r="BW76" s="213">
        <f t="shared" ca="1" si="124"/>
        <v>0</v>
      </c>
      <c r="BX76" s="213">
        <f t="shared" ca="1" si="163"/>
        <v>0</v>
      </c>
      <c r="BY76" s="213">
        <f t="shared" ca="1" si="125"/>
        <v>0</v>
      </c>
      <c r="BZ76" s="214">
        <f ca="1">IF(AND(BW76,BX76=0)=0,0,IF(BW76&gt;0,'На банк Приват'!$P$1,IF(BX76&gt;0,'На Укрсиб'!$P$1,0)))</f>
        <v>0</v>
      </c>
      <c r="CA76" s="198">
        <v>69</v>
      </c>
      <c r="CB76" s="198" t="str">
        <f t="shared" ca="1" si="126"/>
        <v>Телефоніст-лінійний наглядач</v>
      </c>
      <c r="CC76" s="198" t="str">
        <f t="shared" ca="1" si="127"/>
        <v>рекрут</v>
      </c>
      <c r="CD76" s="198" t="str">
        <f t="shared" ca="1" si="164"/>
        <v>Потапов О.В.</v>
      </c>
      <c r="CE76" s="198"/>
      <c r="CF76" s="215"/>
      <c r="CG76" s="215"/>
      <c r="CH76" s="215"/>
      <c r="CI76" s="215"/>
      <c r="CJ76" s="215"/>
      <c r="CK76" s="215"/>
      <c r="CL76" s="215"/>
      <c r="CM76" s="215">
        <f t="shared" si="106"/>
        <v>0</v>
      </c>
      <c r="CN76" s="215"/>
      <c r="CO76" s="215"/>
      <c r="CP76" s="215">
        <f t="shared" si="128"/>
        <v>0</v>
      </c>
      <c r="CQ76" s="215">
        <f t="shared" si="165"/>
        <v>0</v>
      </c>
      <c r="CR76" s="215">
        <f t="shared" si="166"/>
        <v>0</v>
      </c>
      <c r="CS76" s="215"/>
      <c r="CT76" s="215">
        <f t="shared" si="129"/>
        <v>0</v>
      </c>
      <c r="CU76" s="369">
        <f t="shared" si="130"/>
        <v>0</v>
      </c>
      <c r="CV76" s="215">
        <f t="shared" si="131"/>
        <v>0</v>
      </c>
      <c r="CW76" s="215">
        <f t="shared" ca="1" si="132"/>
        <v>0</v>
      </c>
      <c r="CX76" s="215">
        <f t="shared" ca="1" si="167"/>
        <v>0</v>
      </c>
      <c r="CY76" s="215">
        <f t="shared" ca="1" si="133"/>
        <v>0</v>
      </c>
      <c r="CZ76" s="216">
        <f ca="1">IF(AND(CW76,CX76=0)=0,0,IF(CW76&gt;0,'На банк Приват'!$V$1,IF(CX76&gt;0,'На Укрсиб'!$V$1,0)))</f>
        <v>0</v>
      </c>
      <c r="DA76" s="204"/>
      <c r="DB76" s="204" t="str">
        <f t="shared" ca="1" si="134"/>
        <v>Телефоніст-лінійний наглядач</v>
      </c>
      <c r="DC76" s="204" t="str">
        <f t="shared" ca="1" si="135"/>
        <v>рекрут</v>
      </c>
      <c r="DD76" s="204" t="str">
        <f t="shared" ca="1" si="168"/>
        <v>Потапов О.В.</v>
      </c>
      <c r="DE76" s="204"/>
      <c r="DF76" s="217"/>
      <c r="DG76" s="217"/>
      <c r="DH76" s="217"/>
      <c r="DI76" s="217"/>
      <c r="DJ76" s="217"/>
      <c r="DK76" s="217"/>
      <c r="DL76" s="217"/>
      <c r="DM76" s="217">
        <f t="shared" si="136"/>
        <v>0</v>
      </c>
      <c r="DN76" s="217"/>
      <c r="DO76" s="217"/>
      <c r="DP76" s="763">
        <f t="shared" si="137"/>
        <v>0</v>
      </c>
      <c r="DQ76" s="217">
        <f t="shared" si="169"/>
        <v>0</v>
      </c>
      <c r="DR76" s="217">
        <f t="shared" si="170"/>
        <v>0</v>
      </c>
      <c r="DS76" s="217"/>
      <c r="DT76" s="217">
        <f t="shared" si="138"/>
        <v>0</v>
      </c>
      <c r="DU76" s="366">
        <f t="shared" si="171"/>
        <v>0</v>
      </c>
      <c r="DV76" s="217">
        <f t="shared" si="139"/>
        <v>0</v>
      </c>
      <c r="DW76" s="217">
        <f t="shared" ca="1" si="140"/>
        <v>0</v>
      </c>
      <c r="DX76" s="217">
        <f t="shared" ca="1" si="172"/>
        <v>0</v>
      </c>
      <c r="DY76" s="217">
        <f t="shared" ca="1" si="141"/>
        <v>0</v>
      </c>
      <c r="DZ76" s="218">
        <f ca="1">IF(AND(DW76,DX76=0)=0,0,IF(DW76&gt;0,'На банк Приват'!$AB$1,IF(DX76&gt;0,'На Укрсиб'!$V$1,0)))</f>
        <v>0</v>
      </c>
      <c r="EA76" s="207"/>
      <c r="EB76" s="207" t="str">
        <f t="shared" ca="1" si="142"/>
        <v>Телефоніст-лінійний наглядач</v>
      </c>
      <c r="EC76" s="207" t="str">
        <f t="shared" ca="1" si="143"/>
        <v>рекрут</v>
      </c>
      <c r="ED76" s="207" t="str">
        <f t="shared" ca="1" si="173"/>
        <v>Потапов О.В.</v>
      </c>
      <c r="EE76" s="207"/>
      <c r="EF76" s="219"/>
      <c r="EG76" s="219"/>
      <c r="EH76" s="219"/>
      <c r="EI76" s="219"/>
      <c r="EJ76" s="219"/>
      <c r="EK76" s="219"/>
      <c r="EL76" s="219"/>
      <c r="EM76" s="219">
        <f t="shared" si="144"/>
        <v>0</v>
      </c>
      <c r="EN76" s="219"/>
      <c r="EO76" s="219"/>
      <c r="EP76" s="219">
        <f t="shared" si="145"/>
        <v>0</v>
      </c>
      <c r="EQ76" s="219">
        <f t="shared" si="174"/>
        <v>0</v>
      </c>
      <c r="ER76" s="219">
        <f t="shared" si="175"/>
        <v>0</v>
      </c>
      <c r="ES76" s="219"/>
      <c r="ET76" s="219">
        <f t="shared" si="146"/>
        <v>0</v>
      </c>
      <c r="EU76" s="363">
        <f t="shared" si="176"/>
        <v>0</v>
      </c>
      <c r="EV76" s="219">
        <f t="shared" si="147"/>
        <v>0</v>
      </c>
      <c r="EW76" s="219">
        <f t="shared" ca="1" si="148"/>
        <v>0</v>
      </c>
      <c r="EX76" s="219">
        <f t="shared" ca="1" si="177"/>
        <v>0</v>
      </c>
      <c r="EY76" s="219">
        <f t="shared" ca="1" si="149"/>
        <v>0</v>
      </c>
      <c r="EZ76" s="220">
        <f ca="1">IF(AND(EW76,EX76=0)=0,0,IF(EW76&gt;0,'На банк Приват'!$AH$1,IF(EX76&gt;0,'На Укрсиб'!$AH$1,0)))</f>
        <v>0</v>
      </c>
      <c r="FA76" s="28" t="str">
        <f t="shared" ca="1" si="150"/>
        <v>Потапов О.В.</v>
      </c>
      <c r="FB76" s="28" t="str">
        <f t="shared" ca="1" si="151"/>
        <v>Потапов</v>
      </c>
      <c r="FC76" s="28" t="str">
        <f t="shared" ca="1" si="152"/>
        <v>Олександр</v>
      </c>
      <c r="FD76" s="28" t="str">
        <f t="shared" ca="1" si="153"/>
        <v>Віталійович</v>
      </c>
      <c r="FE76" s="28">
        <f t="shared" ca="1" si="154"/>
        <v>69</v>
      </c>
      <c r="FF76">
        <f t="shared" si="155"/>
        <v>0</v>
      </c>
      <c r="FG76" s="531" t="s">
        <v>404</v>
      </c>
    </row>
    <row r="77" spans="1:163">
      <c r="A77" s="113"/>
      <c r="B77" s="113">
        <f t="shared" ca="1" si="107"/>
        <v>0</v>
      </c>
      <c r="C77" s="113">
        <f t="shared" ca="1" si="108"/>
        <v>0</v>
      </c>
      <c r="D77" s="113" t="str">
        <f t="shared" ca="1" si="99"/>
        <v xml:space="preserve"> </v>
      </c>
      <c r="E77" s="113">
        <f t="shared" si="109"/>
        <v>0</v>
      </c>
      <c r="F77" s="115"/>
      <c r="G77" s="209">
        <f t="shared" si="102"/>
        <v>0</v>
      </c>
      <c r="H77" s="209">
        <f t="shared" si="103"/>
        <v>0</v>
      </c>
      <c r="I77" s="209">
        <f t="shared" si="104"/>
        <v>0</v>
      </c>
      <c r="J77" s="209">
        <f t="shared" si="82"/>
        <v>0</v>
      </c>
      <c r="K77" s="209">
        <f t="shared" si="83"/>
        <v>0</v>
      </c>
      <c r="L77" s="209">
        <f t="shared" si="84"/>
        <v>0</v>
      </c>
      <c r="M77" s="209">
        <f t="shared" si="85"/>
        <v>0</v>
      </c>
      <c r="N77" s="209">
        <f t="shared" si="86"/>
        <v>0</v>
      </c>
      <c r="O77" s="209">
        <f t="shared" si="178"/>
        <v>0</v>
      </c>
      <c r="P77" s="211">
        <f t="shared" si="87"/>
        <v>0</v>
      </c>
      <c r="Q77" s="209">
        <f t="shared" si="88"/>
        <v>0</v>
      </c>
      <c r="R77" s="209">
        <f t="shared" si="89"/>
        <v>0</v>
      </c>
      <c r="S77" s="209">
        <f t="shared" si="90"/>
        <v>0</v>
      </c>
      <c r="T77" s="209">
        <f t="shared" si="91"/>
        <v>0</v>
      </c>
      <c r="U77" s="209">
        <f t="shared" si="92"/>
        <v>0</v>
      </c>
      <c r="V77" s="209">
        <f t="shared" si="93"/>
        <v>0</v>
      </c>
      <c r="W77" s="209">
        <f t="shared" ca="1" si="94"/>
        <v>0</v>
      </c>
      <c r="X77" s="209">
        <f t="shared" ca="1" si="95"/>
        <v>0</v>
      </c>
      <c r="Y77" s="209">
        <f t="shared" ca="1" si="96"/>
        <v>0</v>
      </c>
      <c r="Z77" s="210" t="str">
        <f t="shared" ca="1" si="110"/>
        <v xml:space="preserve">        </v>
      </c>
      <c r="AA77" s="185"/>
      <c r="AB77" s="185">
        <f t="shared" ca="1" si="111"/>
        <v>0</v>
      </c>
      <c r="AC77" s="185">
        <f t="shared" ca="1" si="112"/>
        <v>0</v>
      </c>
      <c r="AD77" s="185" t="str">
        <f t="shared" ca="1" si="156"/>
        <v xml:space="preserve"> </v>
      </c>
      <c r="AE77" s="185"/>
      <c r="AF77" s="211"/>
      <c r="AG77" s="211"/>
      <c r="AH77" s="211"/>
      <c r="AI77" s="211"/>
      <c r="AJ77" s="211"/>
      <c r="AK77" s="211"/>
      <c r="AL77" s="211"/>
      <c r="AM77" s="211"/>
      <c r="AN77" s="211"/>
      <c r="AO77" s="211"/>
      <c r="AP77" s="623">
        <f t="shared" si="113"/>
        <v>0</v>
      </c>
      <c r="AQ77" s="211">
        <f t="shared" si="157"/>
        <v>0</v>
      </c>
      <c r="AR77" s="211">
        <f t="shared" si="158"/>
        <v>0</v>
      </c>
      <c r="AS77" s="211"/>
      <c r="AT77" s="211">
        <f t="shared" si="114"/>
        <v>0</v>
      </c>
      <c r="AU77" s="358">
        <f t="shared" si="115"/>
        <v>0</v>
      </c>
      <c r="AV77" s="211">
        <f t="shared" si="116"/>
        <v>0</v>
      </c>
      <c r="AW77" s="211">
        <f t="shared" ca="1" si="117"/>
        <v>0</v>
      </c>
      <c r="AX77" s="211">
        <f t="shared" ca="1" si="98"/>
        <v>0</v>
      </c>
      <c r="AY77" s="211">
        <f t="shared" ca="1" si="118"/>
        <v>0</v>
      </c>
      <c r="AZ77" s="212">
        <f ca="1">IF(AND(AW77,AX77=0,AY77=0)=0,0,IF(AW77&gt;0,'На банк Приват'!$J$1,IF(AX77&gt;0,'На Укрсиб'!$J$1,0)))</f>
        <v>0</v>
      </c>
      <c r="BA77" s="191"/>
      <c r="BB77" s="191">
        <f t="shared" ca="1" si="119"/>
        <v>0</v>
      </c>
      <c r="BC77" s="191">
        <f t="shared" ca="1" si="120"/>
        <v>0</v>
      </c>
      <c r="BD77" s="191" t="str">
        <f t="shared" ca="1" si="159"/>
        <v xml:space="preserve"> </v>
      </c>
      <c r="BE77" s="191"/>
      <c r="BF77" s="213"/>
      <c r="BG77" s="213"/>
      <c r="BH77" s="213"/>
      <c r="BI77" s="213"/>
      <c r="BJ77" s="213"/>
      <c r="BK77" s="213"/>
      <c r="BL77" s="213"/>
      <c r="BM77" s="213"/>
      <c r="BN77" s="213"/>
      <c r="BO77" s="213"/>
      <c r="BP77" s="623">
        <f t="shared" si="121"/>
        <v>0</v>
      </c>
      <c r="BQ77" s="213">
        <f t="shared" si="160"/>
        <v>0</v>
      </c>
      <c r="BR77" s="213">
        <f t="shared" si="161"/>
        <v>0</v>
      </c>
      <c r="BS77" s="213"/>
      <c r="BT77" s="213">
        <f t="shared" si="122"/>
        <v>0</v>
      </c>
      <c r="BU77" s="362">
        <f t="shared" si="162"/>
        <v>0</v>
      </c>
      <c r="BV77" s="213">
        <f t="shared" si="123"/>
        <v>0</v>
      </c>
      <c r="BW77" s="213">
        <f t="shared" ca="1" si="124"/>
        <v>0</v>
      </c>
      <c r="BX77" s="213">
        <f t="shared" ca="1" si="163"/>
        <v>0</v>
      </c>
      <c r="BY77" s="213">
        <f t="shared" ca="1" si="125"/>
        <v>0</v>
      </c>
      <c r="BZ77" s="214">
        <f ca="1">IF(AND(BW77,BX77=0)=0,0,IF(BW77&gt;0,'На банк Приват'!$P$1,IF(BX77&gt;0,'На Укрсиб'!$P$1,0)))</f>
        <v>0</v>
      </c>
      <c r="CA77" s="198">
        <v>70</v>
      </c>
      <c r="CB77" s="198">
        <f t="shared" ca="1" si="126"/>
        <v>0</v>
      </c>
      <c r="CC77" s="198">
        <f t="shared" ca="1" si="127"/>
        <v>0</v>
      </c>
      <c r="CD77" s="198" t="str">
        <f t="shared" ca="1" si="164"/>
        <v xml:space="preserve"> </v>
      </c>
      <c r="CE77" s="198"/>
      <c r="CF77" s="215"/>
      <c r="CG77" s="215"/>
      <c r="CH77" s="215"/>
      <c r="CI77" s="215"/>
      <c r="CJ77" s="215"/>
      <c r="CK77" s="215"/>
      <c r="CL77" s="215"/>
      <c r="CM77" s="215">
        <f t="shared" si="106"/>
        <v>0</v>
      </c>
      <c r="CN77" s="215"/>
      <c r="CO77" s="215"/>
      <c r="CP77" s="215">
        <f t="shared" si="128"/>
        <v>0</v>
      </c>
      <c r="CQ77" s="215">
        <f t="shared" si="165"/>
        <v>0</v>
      </c>
      <c r="CR77" s="215">
        <f t="shared" si="166"/>
        <v>0</v>
      </c>
      <c r="CS77" s="215"/>
      <c r="CT77" s="215">
        <f t="shared" si="129"/>
        <v>0</v>
      </c>
      <c r="CU77" s="369">
        <f t="shared" si="130"/>
        <v>0</v>
      </c>
      <c r="CV77" s="215">
        <f t="shared" si="131"/>
        <v>0</v>
      </c>
      <c r="CW77" s="215">
        <f t="shared" ca="1" si="132"/>
        <v>0</v>
      </c>
      <c r="CX77" s="215">
        <f t="shared" ca="1" si="167"/>
        <v>0</v>
      </c>
      <c r="CY77" s="215">
        <f t="shared" ca="1" si="133"/>
        <v>0</v>
      </c>
      <c r="CZ77" s="216">
        <f ca="1">IF(AND(CW77,CX77=0)=0,0,IF(CW77&gt;0,'На банк Приват'!$V$1,IF(CX77&gt;0,'На Укрсиб'!$V$1,0)))</f>
        <v>0</v>
      </c>
      <c r="DA77" s="204"/>
      <c r="DB77" s="204">
        <f t="shared" ca="1" si="134"/>
        <v>0</v>
      </c>
      <c r="DC77" s="204">
        <f t="shared" ca="1" si="135"/>
        <v>0</v>
      </c>
      <c r="DD77" s="204" t="str">
        <f t="shared" ca="1" si="168"/>
        <v xml:space="preserve"> </v>
      </c>
      <c r="DE77" s="204"/>
      <c r="DF77" s="217"/>
      <c r="DG77" s="217"/>
      <c r="DH77" s="217"/>
      <c r="DI77" s="217"/>
      <c r="DJ77" s="217"/>
      <c r="DK77" s="217"/>
      <c r="DL77" s="217"/>
      <c r="DM77" s="217">
        <f t="shared" si="136"/>
        <v>0</v>
      </c>
      <c r="DN77" s="217"/>
      <c r="DO77" s="217"/>
      <c r="DP77" s="763">
        <f t="shared" si="137"/>
        <v>0</v>
      </c>
      <c r="DQ77" s="217">
        <f t="shared" si="169"/>
        <v>0</v>
      </c>
      <c r="DR77" s="217">
        <f t="shared" si="170"/>
        <v>0</v>
      </c>
      <c r="DS77" s="217"/>
      <c r="DT77" s="217">
        <f t="shared" si="138"/>
        <v>0</v>
      </c>
      <c r="DU77" s="366">
        <f t="shared" si="171"/>
        <v>0</v>
      </c>
      <c r="DV77" s="217">
        <f t="shared" si="139"/>
        <v>0</v>
      </c>
      <c r="DW77" s="217">
        <f t="shared" ca="1" si="140"/>
        <v>0</v>
      </c>
      <c r="DX77" s="217">
        <f t="shared" ca="1" si="172"/>
        <v>0</v>
      </c>
      <c r="DY77" s="217">
        <f t="shared" ca="1" si="141"/>
        <v>0</v>
      </c>
      <c r="DZ77" s="218">
        <f ca="1">IF(AND(DW77,DX77=0)=0,0,IF(DW77&gt;0,'На банк Приват'!$AB$1,IF(DX77&gt;0,'На Укрсиб'!$V$1,0)))</f>
        <v>0</v>
      </c>
      <c r="EA77" s="207"/>
      <c r="EB77" s="207">
        <f t="shared" ca="1" si="142"/>
        <v>0</v>
      </c>
      <c r="EC77" s="207">
        <f t="shared" ca="1" si="143"/>
        <v>0</v>
      </c>
      <c r="ED77" s="207" t="str">
        <f t="shared" ca="1" si="173"/>
        <v xml:space="preserve"> </v>
      </c>
      <c r="EE77" s="207"/>
      <c r="EF77" s="219"/>
      <c r="EG77" s="219"/>
      <c r="EH77" s="219"/>
      <c r="EI77" s="219"/>
      <c r="EJ77" s="219"/>
      <c r="EK77" s="219"/>
      <c r="EL77" s="219"/>
      <c r="EM77" s="219">
        <f t="shared" si="144"/>
        <v>0</v>
      </c>
      <c r="EN77" s="219"/>
      <c r="EO77" s="219"/>
      <c r="EP77" s="219">
        <f t="shared" si="145"/>
        <v>0</v>
      </c>
      <c r="EQ77" s="219">
        <f t="shared" si="174"/>
        <v>0</v>
      </c>
      <c r="ER77" s="219">
        <f t="shared" si="175"/>
        <v>0</v>
      </c>
      <c r="ES77" s="219"/>
      <c r="ET77" s="219">
        <f t="shared" si="146"/>
        <v>0</v>
      </c>
      <c r="EU77" s="363">
        <f t="shared" si="176"/>
        <v>0</v>
      </c>
      <c r="EV77" s="219">
        <f t="shared" si="147"/>
        <v>0</v>
      </c>
      <c r="EW77" s="219">
        <f t="shared" ca="1" si="148"/>
        <v>0</v>
      </c>
      <c r="EX77" s="219">
        <f t="shared" ca="1" si="177"/>
        <v>0</v>
      </c>
      <c r="EY77" s="219">
        <f t="shared" ca="1" si="149"/>
        <v>0</v>
      </c>
      <c r="EZ77" s="220">
        <f ca="1">IF(AND(EW77,EX77=0)=0,0,IF(EW77&gt;0,'На банк Приват'!$AH$1,IF(EX77&gt;0,'На Укрсиб'!$AH$1,0)))</f>
        <v>0</v>
      </c>
      <c r="FA77" s="28" t="str">
        <f t="shared" ca="1" si="150"/>
        <v xml:space="preserve"> </v>
      </c>
      <c r="FB77" s="28">
        <f t="shared" ca="1" si="151"/>
        <v>0</v>
      </c>
      <c r="FC77" s="28">
        <f t="shared" ca="1" si="152"/>
        <v>0</v>
      </c>
      <c r="FD77" s="28">
        <f t="shared" ca="1" si="153"/>
        <v>0</v>
      </c>
      <c r="FE77" s="28">
        <f t="shared" ca="1" si="154"/>
        <v>70</v>
      </c>
      <c r="FF77">
        <f t="shared" si="155"/>
        <v>0</v>
      </c>
      <c r="FG77" s="531" t="s">
        <v>57</v>
      </c>
    </row>
    <row r="78" spans="1:163">
      <c r="A78" s="113"/>
      <c r="B78" s="113" t="str">
        <f t="shared" ca="1" si="107"/>
        <v>Командрир батареї</v>
      </c>
      <c r="C78" s="113" t="str">
        <f t="shared" ca="1" si="108"/>
        <v>к-н</v>
      </c>
      <c r="D78" s="113" t="str">
        <f t="shared" ca="1" si="99"/>
        <v>Табачук М.О.</v>
      </c>
      <c r="E78" s="113">
        <f t="shared" si="109"/>
        <v>0</v>
      </c>
      <c r="F78" s="115"/>
      <c r="G78" s="209">
        <f t="shared" ref="G78:G109" si="179">AG78+BG78+CG78+DG78+EG78</f>
        <v>0</v>
      </c>
      <c r="H78" s="209">
        <f t="shared" ref="H78:H109" si="180">AH78+BH78+CH78+DH78+EH78</f>
        <v>0</v>
      </c>
      <c r="I78" s="209">
        <f t="shared" ref="I78:I109" si="181">AI78+BI78+CI78+DI78+EI78</f>
        <v>0</v>
      </c>
      <c r="J78" s="209">
        <f t="shared" si="82"/>
        <v>0</v>
      </c>
      <c r="K78" s="209">
        <f t="shared" si="83"/>
        <v>0</v>
      </c>
      <c r="L78" s="209">
        <f t="shared" si="84"/>
        <v>0</v>
      </c>
      <c r="M78" s="209">
        <f t="shared" si="85"/>
        <v>0</v>
      </c>
      <c r="N78" s="209">
        <f t="shared" si="86"/>
        <v>0</v>
      </c>
      <c r="O78" s="209">
        <f t="shared" si="178"/>
        <v>0</v>
      </c>
      <c r="P78" s="211">
        <f t="shared" si="87"/>
        <v>0</v>
      </c>
      <c r="Q78" s="209">
        <f t="shared" si="88"/>
        <v>0</v>
      </c>
      <c r="R78" s="209">
        <f t="shared" si="89"/>
        <v>0</v>
      </c>
      <c r="S78" s="209">
        <f t="shared" si="90"/>
        <v>0</v>
      </c>
      <c r="T78" s="209">
        <f t="shared" si="91"/>
        <v>0</v>
      </c>
      <c r="U78" s="209">
        <f t="shared" si="92"/>
        <v>0</v>
      </c>
      <c r="V78" s="209">
        <f t="shared" si="93"/>
        <v>0</v>
      </c>
      <c r="W78" s="209">
        <f t="shared" ca="1" si="94"/>
        <v>0</v>
      </c>
      <c r="X78" s="209">
        <f t="shared" ca="1" si="95"/>
        <v>0</v>
      </c>
      <c r="Y78" s="209">
        <f t="shared" ca="1" si="96"/>
        <v>0</v>
      </c>
      <c r="Z78" s="210" t="str">
        <f t="shared" ca="1" si="110"/>
        <v xml:space="preserve">        </v>
      </c>
      <c r="AA78" s="185"/>
      <c r="AB78" s="185" t="str">
        <f t="shared" ca="1" si="111"/>
        <v>Командрир батареї</v>
      </c>
      <c r="AC78" s="185" t="str">
        <f t="shared" ca="1" si="112"/>
        <v>к-н</v>
      </c>
      <c r="AD78" s="185" t="str">
        <f t="shared" ca="1" si="156"/>
        <v>Табачук М.О.</v>
      </c>
      <c r="AE78" s="185"/>
      <c r="AF78" s="211"/>
      <c r="AG78" s="211"/>
      <c r="AH78" s="211"/>
      <c r="AI78" s="211"/>
      <c r="AJ78" s="211"/>
      <c r="AK78" s="211"/>
      <c r="AL78" s="211"/>
      <c r="AM78" s="211"/>
      <c r="AN78" s="211"/>
      <c r="AO78" s="211"/>
      <c r="AP78" s="623">
        <f t="shared" si="113"/>
        <v>0</v>
      </c>
      <c r="AQ78" s="211">
        <f t="shared" si="157"/>
        <v>0</v>
      </c>
      <c r="AR78" s="211">
        <f t="shared" si="158"/>
        <v>0</v>
      </c>
      <c r="AS78" s="211"/>
      <c r="AT78" s="211">
        <f t="shared" si="114"/>
        <v>0</v>
      </c>
      <c r="AU78" s="358">
        <f t="shared" si="115"/>
        <v>0</v>
      </c>
      <c r="AV78" s="211">
        <f t="shared" si="116"/>
        <v>0</v>
      </c>
      <c r="AW78" s="211">
        <f t="shared" ca="1" si="117"/>
        <v>0</v>
      </c>
      <c r="AX78" s="211">
        <f t="shared" ca="1" si="98"/>
        <v>0</v>
      </c>
      <c r="AY78" s="211">
        <f t="shared" ca="1" si="118"/>
        <v>0</v>
      </c>
      <c r="AZ78" s="212">
        <f ca="1">IF(AND(AW78,AX78=0,AY78=0)=0,0,IF(AW78&gt;0,'На банк Приват'!$J$1,IF(AX78&gt;0,'На Укрсиб'!$J$1,0)))</f>
        <v>0</v>
      </c>
      <c r="BA78" s="191"/>
      <c r="BB78" s="191" t="str">
        <f t="shared" ca="1" si="119"/>
        <v>Командрир батареї</v>
      </c>
      <c r="BC78" s="191" t="str">
        <f t="shared" ca="1" si="120"/>
        <v>к-н</v>
      </c>
      <c r="BD78" s="191" t="str">
        <f t="shared" ca="1" si="159"/>
        <v>Табачук М.О.</v>
      </c>
      <c r="BE78" s="191"/>
      <c r="BF78" s="213"/>
      <c r="BG78" s="213"/>
      <c r="BH78" s="213"/>
      <c r="BI78" s="213"/>
      <c r="BJ78" s="213"/>
      <c r="BK78" s="213"/>
      <c r="BL78" s="213"/>
      <c r="BM78" s="213"/>
      <c r="BN78" s="213"/>
      <c r="BO78" s="213"/>
      <c r="BP78" s="623">
        <f t="shared" si="121"/>
        <v>0</v>
      </c>
      <c r="BQ78" s="213">
        <f t="shared" si="160"/>
        <v>0</v>
      </c>
      <c r="BR78" s="213">
        <f t="shared" si="161"/>
        <v>0</v>
      </c>
      <c r="BS78" s="213"/>
      <c r="BT78" s="213">
        <f t="shared" si="122"/>
        <v>0</v>
      </c>
      <c r="BU78" s="362">
        <f t="shared" si="162"/>
        <v>0</v>
      </c>
      <c r="BV78" s="213">
        <f t="shared" si="123"/>
        <v>0</v>
      </c>
      <c r="BW78" s="213">
        <f t="shared" ca="1" si="124"/>
        <v>0</v>
      </c>
      <c r="BX78" s="213">
        <f t="shared" ca="1" si="163"/>
        <v>0</v>
      </c>
      <c r="BY78" s="213">
        <f t="shared" ca="1" si="125"/>
        <v>0</v>
      </c>
      <c r="BZ78" s="214">
        <f ca="1">IF(AND(BW78,BX78=0)=0,0,IF(BW78&gt;0,'На банк Приват'!$P$1,IF(BX78&gt;0,'На Укрсиб'!$P$1,0)))</f>
        <v>0</v>
      </c>
      <c r="CA78" s="198">
        <v>71</v>
      </c>
      <c r="CB78" s="198" t="str">
        <f t="shared" ca="1" si="126"/>
        <v>Командрир батареї</v>
      </c>
      <c r="CC78" s="198" t="str">
        <f t="shared" ca="1" si="127"/>
        <v>к-н</v>
      </c>
      <c r="CD78" s="198" t="str">
        <f t="shared" ca="1" si="164"/>
        <v>Табачук М.О.</v>
      </c>
      <c r="CE78" s="198"/>
      <c r="CF78" s="215"/>
      <c r="CG78" s="215"/>
      <c r="CH78" s="215"/>
      <c r="CI78" s="215"/>
      <c r="CJ78" s="215"/>
      <c r="CK78" s="215"/>
      <c r="CL78" s="215"/>
      <c r="CM78" s="215">
        <f t="shared" si="106"/>
        <v>0</v>
      </c>
      <c r="CN78" s="215"/>
      <c r="CO78" s="215"/>
      <c r="CP78" s="215">
        <f t="shared" si="128"/>
        <v>0</v>
      </c>
      <c r="CQ78" s="215">
        <f t="shared" si="165"/>
        <v>0</v>
      </c>
      <c r="CR78" s="215">
        <f t="shared" si="166"/>
        <v>0</v>
      </c>
      <c r="CS78" s="215"/>
      <c r="CT78" s="215">
        <f t="shared" si="129"/>
        <v>0</v>
      </c>
      <c r="CU78" s="369">
        <f t="shared" si="130"/>
        <v>0</v>
      </c>
      <c r="CV78" s="215">
        <f t="shared" si="131"/>
        <v>0</v>
      </c>
      <c r="CW78" s="215">
        <f t="shared" ca="1" si="132"/>
        <v>0</v>
      </c>
      <c r="CX78" s="215">
        <f t="shared" ca="1" si="167"/>
        <v>0</v>
      </c>
      <c r="CY78" s="215">
        <f t="shared" ca="1" si="133"/>
        <v>0</v>
      </c>
      <c r="CZ78" s="216">
        <f ca="1">IF(AND(CW78,CX78=0)=0,0,IF(CW78&gt;0,'На банк Приват'!$V$1,IF(CX78&gt;0,'На Укрсиб'!$V$1,0)))</f>
        <v>0</v>
      </c>
      <c r="DA78" s="204"/>
      <c r="DB78" s="204" t="str">
        <f t="shared" ca="1" si="134"/>
        <v>Командрир батареї</v>
      </c>
      <c r="DC78" s="204" t="str">
        <f t="shared" ca="1" si="135"/>
        <v>к-н</v>
      </c>
      <c r="DD78" s="204" t="str">
        <f t="shared" ca="1" si="168"/>
        <v>Табачук М.О.</v>
      </c>
      <c r="DE78" s="204"/>
      <c r="DF78" s="217"/>
      <c r="DG78" s="217"/>
      <c r="DH78" s="217"/>
      <c r="DI78" s="217"/>
      <c r="DJ78" s="217"/>
      <c r="DK78" s="217"/>
      <c r="DL78" s="217"/>
      <c r="DM78" s="217">
        <f t="shared" si="136"/>
        <v>0</v>
      </c>
      <c r="DN78" s="217"/>
      <c r="DO78" s="217"/>
      <c r="DP78" s="763">
        <f t="shared" si="137"/>
        <v>0</v>
      </c>
      <c r="DQ78" s="217">
        <f t="shared" si="169"/>
        <v>0</v>
      </c>
      <c r="DR78" s="217">
        <f t="shared" si="170"/>
        <v>0</v>
      </c>
      <c r="DS78" s="217"/>
      <c r="DT78" s="217">
        <f t="shared" si="138"/>
        <v>0</v>
      </c>
      <c r="DU78" s="366">
        <f t="shared" si="171"/>
        <v>0</v>
      </c>
      <c r="DV78" s="217">
        <f t="shared" si="139"/>
        <v>0</v>
      </c>
      <c r="DW78" s="217">
        <f t="shared" ca="1" si="140"/>
        <v>0</v>
      </c>
      <c r="DX78" s="217">
        <f t="shared" ca="1" si="172"/>
        <v>0</v>
      </c>
      <c r="DY78" s="217">
        <f t="shared" ca="1" si="141"/>
        <v>0</v>
      </c>
      <c r="DZ78" s="218">
        <f ca="1">IF(AND(DW78,DX78=0)=0,0,IF(DW78&gt;0,'На банк Приват'!$AB$1,IF(DX78&gt;0,'На Укрсиб'!$V$1,0)))</f>
        <v>0</v>
      </c>
      <c r="EA78" s="207"/>
      <c r="EB78" s="207" t="str">
        <f t="shared" ca="1" si="142"/>
        <v>Командрир батареї</v>
      </c>
      <c r="EC78" s="207" t="str">
        <f t="shared" ca="1" si="143"/>
        <v>к-н</v>
      </c>
      <c r="ED78" s="207" t="str">
        <f t="shared" ca="1" si="173"/>
        <v>Табачук М.О.</v>
      </c>
      <c r="EE78" s="207"/>
      <c r="EF78" s="219"/>
      <c r="EG78" s="219"/>
      <c r="EH78" s="219"/>
      <c r="EI78" s="219"/>
      <c r="EJ78" s="219"/>
      <c r="EK78" s="219"/>
      <c r="EL78" s="219"/>
      <c r="EM78" s="219">
        <f t="shared" si="144"/>
        <v>0</v>
      </c>
      <c r="EN78" s="219"/>
      <c r="EO78" s="219"/>
      <c r="EP78" s="219">
        <f t="shared" si="145"/>
        <v>0</v>
      </c>
      <c r="EQ78" s="219">
        <f t="shared" si="174"/>
        <v>0</v>
      </c>
      <c r="ER78" s="219">
        <f t="shared" si="175"/>
        <v>0</v>
      </c>
      <c r="ES78" s="219"/>
      <c r="ET78" s="219">
        <f t="shared" si="146"/>
        <v>0</v>
      </c>
      <c r="EU78" s="363">
        <f t="shared" si="176"/>
        <v>0</v>
      </c>
      <c r="EV78" s="219">
        <f t="shared" si="147"/>
        <v>0</v>
      </c>
      <c r="EW78" s="219">
        <f t="shared" ca="1" si="148"/>
        <v>0</v>
      </c>
      <c r="EX78" s="219">
        <f t="shared" ca="1" si="177"/>
        <v>0</v>
      </c>
      <c r="EY78" s="219">
        <f t="shared" ca="1" si="149"/>
        <v>0</v>
      </c>
      <c r="EZ78" s="220">
        <f ca="1">IF(AND(EW78,EX78=0)=0,0,IF(EW78&gt;0,'На банк Приват'!$AH$1,IF(EX78&gt;0,'На Укрсиб'!$AH$1,0)))</f>
        <v>0</v>
      </c>
      <c r="FA78" s="28" t="str">
        <f t="shared" ca="1" si="150"/>
        <v>Табачук М.О.</v>
      </c>
      <c r="FB78" s="28" t="str">
        <f t="shared" ca="1" si="151"/>
        <v>Табачук</v>
      </c>
      <c r="FC78" s="28" t="str">
        <f t="shared" ca="1" si="152"/>
        <v>Максим</v>
      </c>
      <c r="FD78" s="28" t="str">
        <f t="shared" ca="1" si="153"/>
        <v>Олегович</v>
      </c>
      <c r="FE78" s="28">
        <f t="shared" ca="1" si="154"/>
        <v>71</v>
      </c>
      <c r="FF78">
        <f t="shared" si="155"/>
        <v>0</v>
      </c>
      <c r="FG78" s="531" t="s">
        <v>49</v>
      </c>
    </row>
    <row r="79" spans="1:163">
      <c r="A79" s="113"/>
      <c r="B79" s="113" t="str">
        <f t="shared" ca="1" si="107"/>
        <v>Командрир батареї</v>
      </c>
      <c r="C79" s="113" t="str">
        <f t="shared" ca="1" si="108"/>
        <v>ст.л-т</v>
      </c>
      <c r="D79" s="113" t="str">
        <f t="shared" ca="1" si="99"/>
        <v>Сухина Р.М.</v>
      </c>
      <c r="E79" s="113">
        <f t="shared" si="109"/>
        <v>0</v>
      </c>
      <c r="F79" s="115"/>
      <c r="G79" s="209">
        <f t="shared" si="179"/>
        <v>0</v>
      </c>
      <c r="H79" s="209">
        <f t="shared" si="180"/>
        <v>0</v>
      </c>
      <c r="I79" s="209">
        <f t="shared" si="181"/>
        <v>0</v>
      </c>
      <c r="J79" s="209">
        <f t="shared" ref="J79:J142" si="182">AJ79+BJ79+CJ79+DJ79+EJ79</f>
        <v>0</v>
      </c>
      <c r="K79" s="209">
        <f t="shared" ref="K79:K142" si="183">AK79+BK79+CK79+DK79+EK79</f>
        <v>0</v>
      </c>
      <c r="L79" s="209">
        <f t="shared" ref="L79:L142" si="184">AL79+BL79+CL79+DL79+EL79</f>
        <v>0</v>
      </c>
      <c r="M79" s="209">
        <f t="shared" ref="M79:M142" si="185">AM79+BM79+CM79+DM79+EM79</f>
        <v>0</v>
      </c>
      <c r="N79" s="209">
        <f t="shared" ref="N79:N142" si="186">AN79+BN79+CN79+DN79+EN79</f>
        <v>0</v>
      </c>
      <c r="O79" s="209">
        <f t="shared" si="178"/>
        <v>0</v>
      </c>
      <c r="P79" s="211">
        <f t="shared" ref="P79:P142" si="187">AP79+BP79+CP79+DP79+EP79</f>
        <v>0</v>
      </c>
      <c r="Q79" s="209">
        <f t="shared" ref="Q79:Q142" si="188">AQ79+BQ79+CQ79+DQ79+EQ79</f>
        <v>0</v>
      </c>
      <c r="R79" s="209">
        <f t="shared" ref="R79:R142" si="189">AR79+BR79+CR79+DR79+ER79</f>
        <v>0</v>
      </c>
      <c r="S79" s="209">
        <f t="shared" ref="S79:S142" si="190">AS79+BS79+CS79+DS79+ES79</f>
        <v>0</v>
      </c>
      <c r="T79" s="209">
        <f t="shared" ref="T79:T142" si="191">AT79+BT79+CT79+DT79+ET79</f>
        <v>0</v>
      </c>
      <c r="U79" s="209">
        <f t="shared" ref="U79:U142" si="192">AU79+BU79+CU79+DU79+EU79</f>
        <v>0</v>
      </c>
      <c r="V79" s="209">
        <f t="shared" ref="V79:V142" si="193">AV79+BV79+CV79+DV79+EV79</f>
        <v>0</v>
      </c>
      <c r="W79" s="209">
        <f t="shared" ref="W79:W142" ca="1" si="194">AW79+BW79+CW79+DW79+EW79</f>
        <v>0</v>
      </c>
      <c r="X79" s="209">
        <f t="shared" ref="X79:X142" ca="1" si="195">AX79+BX79+CX79+DX79+EX79</f>
        <v>0</v>
      </c>
      <c r="Y79" s="209">
        <f t="shared" ref="Y79:Y142" ca="1" si="196">AY79+BY79+CY79+DY79+EY79</f>
        <v>0</v>
      </c>
      <c r="Z79" s="210" t="str">
        <f t="shared" ca="1" si="110"/>
        <v xml:space="preserve">        </v>
      </c>
      <c r="AA79" s="185"/>
      <c r="AB79" s="185" t="str">
        <f t="shared" ca="1" si="111"/>
        <v>Командрир батареї</v>
      </c>
      <c r="AC79" s="185" t="str">
        <f t="shared" ca="1" si="112"/>
        <v>ст.л-т</v>
      </c>
      <c r="AD79" s="185" t="str">
        <f t="shared" ca="1" si="156"/>
        <v>Сухина Р.М.</v>
      </c>
      <c r="AE79" s="185"/>
      <c r="AF79" s="211"/>
      <c r="AG79" s="211"/>
      <c r="AH79" s="211"/>
      <c r="AI79" s="211"/>
      <c r="AJ79" s="211"/>
      <c r="AK79" s="211"/>
      <c r="AL79" s="211"/>
      <c r="AM79" s="211"/>
      <c r="AN79" s="211"/>
      <c r="AO79" s="211"/>
      <c r="AP79" s="623">
        <f t="shared" si="113"/>
        <v>0</v>
      </c>
      <c r="AQ79" s="211">
        <f t="shared" si="157"/>
        <v>0</v>
      </c>
      <c r="AR79" s="211">
        <f t="shared" si="158"/>
        <v>0</v>
      </c>
      <c r="AS79" s="211"/>
      <c r="AT79" s="211">
        <f t="shared" si="114"/>
        <v>0</v>
      </c>
      <c r="AU79" s="358">
        <f t="shared" si="115"/>
        <v>0</v>
      </c>
      <c r="AV79" s="211">
        <f t="shared" si="116"/>
        <v>0</v>
      </c>
      <c r="AW79" s="211">
        <f t="shared" ca="1" si="117"/>
        <v>0</v>
      </c>
      <c r="AX79" s="211">
        <f t="shared" ca="1" si="98"/>
        <v>0</v>
      </c>
      <c r="AY79" s="211">
        <f t="shared" ca="1" si="118"/>
        <v>0</v>
      </c>
      <c r="AZ79" s="212">
        <f ca="1">IF(AND(AW79,AX79=0,AY79=0)=0,0,IF(AW79&gt;0,'На банк Приват'!$J$1,IF(AX79&gt;0,'На Укрсиб'!$J$1,0)))</f>
        <v>0</v>
      </c>
      <c r="BA79" s="191"/>
      <c r="BB79" s="191" t="str">
        <f t="shared" ca="1" si="119"/>
        <v>Командрир батареї</v>
      </c>
      <c r="BC79" s="191" t="str">
        <f t="shared" ca="1" si="120"/>
        <v>ст.л-т</v>
      </c>
      <c r="BD79" s="191" t="str">
        <f t="shared" ca="1" si="159"/>
        <v>Сухина Р.М.</v>
      </c>
      <c r="BE79" s="191"/>
      <c r="BF79" s="213"/>
      <c r="BG79" s="213"/>
      <c r="BH79" s="213"/>
      <c r="BI79" s="213"/>
      <c r="BJ79" s="213"/>
      <c r="BK79" s="213"/>
      <c r="BL79" s="213"/>
      <c r="BM79" s="213"/>
      <c r="BN79" s="213"/>
      <c r="BO79" s="213"/>
      <c r="BP79" s="623">
        <f t="shared" si="121"/>
        <v>0</v>
      </c>
      <c r="BQ79" s="213">
        <f t="shared" si="160"/>
        <v>0</v>
      </c>
      <c r="BR79" s="213">
        <f t="shared" si="161"/>
        <v>0</v>
      </c>
      <c r="BS79" s="213"/>
      <c r="BT79" s="213">
        <f t="shared" si="122"/>
        <v>0</v>
      </c>
      <c r="BU79" s="362">
        <f t="shared" si="162"/>
        <v>0</v>
      </c>
      <c r="BV79" s="213">
        <f t="shared" si="123"/>
        <v>0</v>
      </c>
      <c r="BW79" s="213">
        <f t="shared" ca="1" si="124"/>
        <v>0</v>
      </c>
      <c r="BX79" s="213">
        <f t="shared" ca="1" si="163"/>
        <v>0</v>
      </c>
      <c r="BY79" s="213">
        <f t="shared" ca="1" si="125"/>
        <v>0</v>
      </c>
      <c r="BZ79" s="214">
        <f ca="1">IF(AND(BW79,BX79=0)=0,0,IF(BW79&gt;0,'На банк Приват'!$P$1,IF(BX79&gt;0,'На Укрсиб'!$P$1,0)))</f>
        <v>0</v>
      </c>
      <c r="CA79" s="198">
        <v>72</v>
      </c>
      <c r="CB79" s="198" t="str">
        <f t="shared" ca="1" si="126"/>
        <v>Командрир батареї</v>
      </c>
      <c r="CC79" s="198" t="str">
        <f t="shared" ca="1" si="127"/>
        <v>ст.л-т</v>
      </c>
      <c r="CD79" s="198" t="str">
        <f t="shared" ca="1" si="164"/>
        <v>Сухина Р.М.</v>
      </c>
      <c r="CE79" s="198"/>
      <c r="CF79" s="215"/>
      <c r="CG79" s="215"/>
      <c r="CH79" s="215"/>
      <c r="CI79" s="215"/>
      <c r="CJ79" s="215"/>
      <c r="CK79" s="215"/>
      <c r="CL79" s="215"/>
      <c r="CM79" s="215">
        <f t="shared" si="106"/>
        <v>0</v>
      </c>
      <c r="CN79" s="215"/>
      <c r="CO79" s="215"/>
      <c r="CP79" s="215">
        <f t="shared" si="128"/>
        <v>0</v>
      </c>
      <c r="CQ79" s="215">
        <f t="shared" si="165"/>
        <v>0</v>
      </c>
      <c r="CR79" s="215">
        <f t="shared" si="166"/>
        <v>0</v>
      </c>
      <c r="CS79" s="215"/>
      <c r="CT79" s="215">
        <f t="shared" si="129"/>
        <v>0</v>
      </c>
      <c r="CU79" s="369">
        <f t="shared" si="130"/>
        <v>0</v>
      </c>
      <c r="CV79" s="215">
        <f t="shared" si="131"/>
        <v>0</v>
      </c>
      <c r="CW79" s="215">
        <f t="shared" ca="1" si="132"/>
        <v>0</v>
      </c>
      <c r="CX79" s="215">
        <f t="shared" ca="1" si="167"/>
        <v>0</v>
      </c>
      <c r="CY79" s="215">
        <f t="shared" ca="1" si="133"/>
        <v>0</v>
      </c>
      <c r="CZ79" s="216">
        <f ca="1">IF(AND(CW79,CX79=0)=0,0,IF(CW79&gt;0,'На банк Приват'!$V$1,IF(CX79&gt;0,'На Укрсиб'!$V$1,0)))</f>
        <v>0</v>
      </c>
      <c r="DA79" s="204"/>
      <c r="DB79" s="204" t="str">
        <f t="shared" ca="1" si="134"/>
        <v>Командрир батареї</v>
      </c>
      <c r="DC79" s="204" t="str">
        <f t="shared" ca="1" si="135"/>
        <v>ст.л-т</v>
      </c>
      <c r="DD79" s="204" t="str">
        <f t="shared" ca="1" si="168"/>
        <v>Сухина Р.М.</v>
      </c>
      <c r="DE79" s="204"/>
      <c r="DF79" s="217"/>
      <c r="DG79" s="217"/>
      <c r="DH79" s="217"/>
      <c r="DI79" s="217"/>
      <c r="DJ79" s="217"/>
      <c r="DK79" s="217"/>
      <c r="DL79" s="217"/>
      <c r="DM79" s="217">
        <f t="shared" si="136"/>
        <v>0</v>
      </c>
      <c r="DN79" s="217"/>
      <c r="DO79" s="217"/>
      <c r="DP79" s="763">
        <f t="shared" si="137"/>
        <v>0</v>
      </c>
      <c r="DQ79" s="217">
        <f t="shared" si="169"/>
        <v>0</v>
      </c>
      <c r="DR79" s="217">
        <f t="shared" si="170"/>
        <v>0</v>
      </c>
      <c r="DS79" s="217"/>
      <c r="DT79" s="217">
        <f t="shared" si="138"/>
        <v>0</v>
      </c>
      <c r="DU79" s="366">
        <f t="shared" si="171"/>
        <v>0</v>
      </c>
      <c r="DV79" s="217">
        <f t="shared" si="139"/>
        <v>0</v>
      </c>
      <c r="DW79" s="217">
        <f t="shared" ca="1" si="140"/>
        <v>0</v>
      </c>
      <c r="DX79" s="217">
        <f t="shared" ca="1" si="172"/>
        <v>0</v>
      </c>
      <c r="DY79" s="217">
        <f t="shared" ca="1" si="141"/>
        <v>0</v>
      </c>
      <c r="DZ79" s="218">
        <f ca="1">IF(AND(DW79,DX79=0)=0,0,IF(DW79&gt;0,'На банк Приват'!$AB$1,IF(DX79&gt;0,'На Укрсиб'!$V$1,0)))</f>
        <v>0</v>
      </c>
      <c r="EA79" s="207"/>
      <c r="EB79" s="207" t="str">
        <f t="shared" ca="1" si="142"/>
        <v>Командрир батареї</v>
      </c>
      <c r="EC79" s="207" t="str">
        <f t="shared" ca="1" si="143"/>
        <v>ст.л-т</v>
      </c>
      <c r="ED79" s="207" t="str">
        <f t="shared" ca="1" si="173"/>
        <v>Сухина Р.М.</v>
      </c>
      <c r="EE79" s="207"/>
      <c r="EF79" s="219"/>
      <c r="EG79" s="219"/>
      <c r="EH79" s="219"/>
      <c r="EI79" s="219"/>
      <c r="EJ79" s="219"/>
      <c r="EK79" s="219"/>
      <c r="EL79" s="219"/>
      <c r="EM79" s="219">
        <f t="shared" si="144"/>
        <v>0</v>
      </c>
      <c r="EN79" s="219"/>
      <c r="EO79" s="219"/>
      <c r="EP79" s="219">
        <f t="shared" si="145"/>
        <v>0</v>
      </c>
      <c r="EQ79" s="219">
        <f t="shared" si="174"/>
        <v>0</v>
      </c>
      <c r="ER79" s="219">
        <f t="shared" si="175"/>
        <v>0</v>
      </c>
      <c r="ES79" s="219"/>
      <c r="ET79" s="219">
        <f t="shared" si="146"/>
        <v>0</v>
      </c>
      <c r="EU79" s="363">
        <f t="shared" si="176"/>
        <v>0</v>
      </c>
      <c r="EV79" s="219">
        <f t="shared" si="147"/>
        <v>0</v>
      </c>
      <c r="EW79" s="219">
        <f t="shared" ca="1" si="148"/>
        <v>0</v>
      </c>
      <c r="EX79" s="219">
        <f t="shared" ca="1" si="177"/>
        <v>0</v>
      </c>
      <c r="EY79" s="219">
        <f t="shared" ca="1" si="149"/>
        <v>0</v>
      </c>
      <c r="EZ79" s="220">
        <f ca="1">IF(AND(EW79,EX79=0)=0,0,IF(EW79&gt;0,'На банк Приват'!$AH$1,IF(EX79&gt;0,'На Укрсиб'!$AH$1,0)))</f>
        <v>0</v>
      </c>
      <c r="FA79" s="28" t="str">
        <f t="shared" ca="1" si="150"/>
        <v>Сухина Р.М.</v>
      </c>
      <c r="FB79" s="28" t="str">
        <f t="shared" ca="1" si="151"/>
        <v>Сухина</v>
      </c>
      <c r="FC79" s="28" t="str">
        <f t="shared" ca="1" si="152"/>
        <v>Роман</v>
      </c>
      <c r="FD79" s="28" t="str">
        <f t="shared" ca="1" si="153"/>
        <v>Михайлович</v>
      </c>
      <c r="FE79" s="28">
        <f t="shared" ca="1" si="154"/>
        <v>72</v>
      </c>
      <c r="FF79">
        <f t="shared" si="155"/>
        <v>0</v>
      </c>
      <c r="FG79" s="531" t="s">
        <v>59</v>
      </c>
    </row>
    <row r="80" spans="1:163">
      <c r="A80" s="113"/>
      <c r="B80" s="113" t="str">
        <f t="shared" ca="1" si="107"/>
        <v>Командрир батареї</v>
      </c>
      <c r="C80" s="113" t="str">
        <f t="shared" ca="1" si="108"/>
        <v>ст.л-т</v>
      </c>
      <c r="D80" s="113" t="str">
        <f t="shared" ca="1" si="99"/>
        <v>Шкребій В.О.</v>
      </c>
      <c r="E80" s="113">
        <f t="shared" si="109"/>
        <v>0</v>
      </c>
      <c r="F80" s="115"/>
      <c r="G80" s="209">
        <f t="shared" si="179"/>
        <v>0</v>
      </c>
      <c r="H80" s="209">
        <f t="shared" si="180"/>
        <v>0</v>
      </c>
      <c r="I80" s="209">
        <f t="shared" si="181"/>
        <v>0</v>
      </c>
      <c r="J80" s="209">
        <f t="shared" si="182"/>
        <v>0</v>
      </c>
      <c r="K80" s="209">
        <f t="shared" si="183"/>
        <v>0</v>
      </c>
      <c r="L80" s="209">
        <f t="shared" si="184"/>
        <v>0</v>
      </c>
      <c r="M80" s="209">
        <f t="shared" si="185"/>
        <v>0</v>
      </c>
      <c r="N80" s="209">
        <f t="shared" si="186"/>
        <v>0</v>
      </c>
      <c r="O80" s="209">
        <f t="shared" si="178"/>
        <v>0</v>
      </c>
      <c r="P80" s="211">
        <f t="shared" si="187"/>
        <v>0</v>
      </c>
      <c r="Q80" s="209">
        <f t="shared" si="188"/>
        <v>0</v>
      </c>
      <c r="R80" s="209">
        <f t="shared" si="189"/>
        <v>0</v>
      </c>
      <c r="S80" s="209">
        <f t="shared" si="190"/>
        <v>0</v>
      </c>
      <c r="T80" s="209">
        <f t="shared" si="191"/>
        <v>0</v>
      </c>
      <c r="U80" s="209">
        <f t="shared" si="192"/>
        <v>0</v>
      </c>
      <c r="V80" s="209">
        <f t="shared" si="193"/>
        <v>0</v>
      </c>
      <c r="W80" s="209">
        <f t="shared" ca="1" si="194"/>
        <v>0</v>
      </c>
      <c r="X80" s="209">
        <f t="shared" ca="1" si="195"/>
        <v>0</v>
      </c>
      <c r="Y80" s="209">
        <f t="shared" ca="1" si="196"/>
        <v>0</v>
      </c>
      <c r="Z80" s="210" t="str">
        <f t="shared" ca="1" si="110"/>
        <v xml:space="preserve">        </v>
      </c>
      <c r="AA80" s="185"/>
      <c r="AB80" s="185" t="str">
        <f t="shared" ca="1" si="111"/>
        <v>Командрир батареї</v>
      </c>
      <c r="AC80" s="185" t="str">
        <f t="shared" ca="1" si="112"/>
        <v>ст.л-т</v>
      </c>
      <c r="AD80" s="185" t="str">
        <f t="shared" ca="1" si="156"/>
        <v>Шкребій В.О.</v>
      </c>
      <c r="AE80" s="185"/>
      <c r="AF80" s="211"/>
      <c r="AG80" s="211"/>
      <c r="AH80" s="211"/>
      <c r="AI80" s="211"/>
      <c r="AJ80" s="211"/>
      <c r="AK80" s="211"/>
      <c r="AL80" s="211"/>
      <c r="AM80" s="211"/>
      <c r="AN80" s="211"/>
      <c r="AO80" s="211"/>
      <c r="AP80" s="623">
        <f t="shared" si="113"/>
        <v>0</v>
      </c>
      <c r="AQ80" s="211">
        <f t="shared" si="157"/>
        <v>0</v>
      </c>
      <c r="AR80" s="211">
        <f t="shared" si="158"/>
        <v>0</v>
      </c>
      <c r="AS80" s="211"/>
      <c r="AT80" s="211">
        <f t="shared" si="114"/>
        <v>0</v>
      </c>
      <c r="AU80" s="358">
        <f t="shared" si="115"/>
        <v>0</v>
      </c>
      <c r="AV80" s="211">
        <f t="shared" si="116"/>
        <v>0</v>
      </c>
      <c r="AW80" s="211">
        <f t="shared" ca="1" si="117"/>
        <v>0</v>
      </c>
      <c r="AX80" s="211">
        <f t="shared" ref="AX80:AX143" ca="1" si="197">IF(OR($D80="Череп'ян С.І.",$D80="Кравченко Р.М.",$D80="Федчишина С.В.",$D80="Шишка О.О.",$D80="Примак Р.В."),AP80-AT80+AV80,0)</f>
        <v>0</v>
      </c>
      <c r="AY80" s="211">
        <f t="shared" ca="1" si="118"/>
        <v>0</v>
      </c>
      <c r="AZ80" s="212">
        <f ca="1">IF(AND(AW80,AX80=0,AY80=0)=0,0,IF(AW80&gt;0,'На банк Приват'!$J$1,IF(AX80&gt;0,'На Укрсиб'!$J$1,0)))</f>
        <v>0</v>
      </c>
      <c r="BA80" s="191"/>
      <c r="BB80" s="191" t="str">
        <f t="shared" ca="1" si="119"/>
        <v>Командрир батареї</v>
      </c>
      <c r="BC80" s="191" t="str">
        <f t="shared" ca="1" si="120"/>
        <v>ст.л-т</v>
      </c>
      <c r="BD80" s="191" t="str">
        <f t="shared" ca="1" si="159"/>
        <v>Шкребій В.О.</v>
      </c>
      <c r="BE80" s="191"/>
      <c r="BF80" s="213"/>
      <c r="BG80" s="213"/>
      <c r="BH80" s="213"/>
      <c r="BI80" s="213"/>
      <c r="BJ80" s="213"/>
      <c r="BK80" s="213"/>
      <c r="BL80" s="213"/>
      <c r="BM80" s="213"/>
      <c r="BN80" s="213"/>
      <c r="BO80" s="213"/>
      <c r="BP80" s="623">
        <f t="shared" si="121"/>
        <v>0</v>
      </c>
      <c r="BQ80" s="213">
        <f t="shared" si="160"/>
        <v>0</v>
      </c>
      <c r="BR80" s="213">
        <f t="shared" si="161"/>
        <v>0</v>
      </c>
      <c r="BS80" s="213"/>
      <c r="BT80" s="213">
        <f t="shared" si="122"/>
        <v>0</v>
      </c>
      <c r="BU80" s="362">
        <f t="shared" si="162"/>
        <v>0</v>
      </c>
      <c r="BV80" s="213">
        <f t="shared" si="123"/>
        <v>0</v>
      </c>
      <c r="BW80" s="213">
        <f t="shared" ca="1" si="124"/>
        <v>0</v>
      </c>
      <c r="BX80" s="213">
        <f t="shared" ca="1" si="163"/>
        <v>0</v>
      </c>
      <c r="BY80" s="213">
        <f t="shared" ca="1" si="125"/>
        <v>0</v>
      </c>
      <c r="BZ80" s="214">
        <f ca="1">IF(AND(BW80,BX80=0)=0,0,IF(BW80&gt;0,'На банк Приват'!$P$1,IF(BX80&gt;0,'На Укрсиб'!$P$1,0)))</f>
        <v>0</v>
      </c>
      <c r="CA80" s="198">
        <v>73</v>
      </c>
      <c r="CB80" s="198" t="str">
        <f t="shared" ca="1" si="126"/>
        <v>Командрир батареї</v>
      </c>
      <c r="CC80" s="198" t="str">
        <f t="shared" ca="1" si="127"/>
        <v>ст.л-т</v>
      </c>
      <c r="CD80" s="198" t="str">
        <f t="shared" ca="1" si="164"/>
        <v>Шкребій В.О.</v>
      </c>
      <c r="CE80" s="198"/>
      <c r="CF80" s="215"/>
      <c r="CG80" s="215"/>
      <c r="CH80" s="215"/>
      <c r="CI80" s="215"/>
      <c r="CJ80" s="215"/>
      <c r="CK80" s="215"/>
      <c r="CL80" s="215"/>
      <c r="CM80" s="215">
        <f t="shared" si="106"/>
        <v>0</v>
      </c>
      <c r="CN80" s="215"/>
      <c r="CO80" s="215"/>
      <c r="CP80" s="215">
        <f t="shared" si="128"/>
        <v>0</v>
      </c>
      <c r="CQ80" s="215">
        <f t="shared" si="165"/>
        <v>0</v>
      </c>
      <c r="CR80" s="215">
        <f t="shared" si="166"/>
        <v>0</v>
      </c>
      <c r="CS80" s="215"/>
      <c r="CT80" s="215">
        <f t="shared" si="129"/>
        <v>0</v>
      </c>
      <c r="CU80" s="369">
        <f t="shared" si="130"/>
        <v>0</v>
      </c>
      <c r="CV80" s="215">
        <f t="shared" si="131"/>
        <v>0</v>
      </c>
      <c r="CW80" s="215">
        <f t="shared" ca="1" si="132"/>
        <v>0</v>
      </c>
      <c r="CX80" s="215">
        <f t="shared" ca="1" si="167"/>
        <v>0</v>
      </c>
      <c r="CY80" s="215">
        <f t="shared" ca="1" si="133"/>
        <v>0</v>
      </c>
      <c r="CZ80" s="216">
        <f ca="1">IF(AND(CW80,CX80=0)=0,0,IF(CW80&gt;0,'На банк Приват'!$V$1,IF(CX80&gt;0,'На Укрсиб'!$V$1,0)))</f>
        <v>0</v>
      </c>
      <c r="DA80" s="204"/>
      <c r="DB80" s="204" t="str">
        <f t="shared" ca="1" si="134"/>
        <v>Командрир батареї</v>
      </c>
      <c r="DC80" s="204" t="str">
        <f t="shared" ca="1" si="135"/>
        <v>ст.л-т</v>
      </c>
      <c r="DD80" s="204" t="str">
        <f t="shared" ca="1" si="168"/>
        <v>Шкребій В.О.</v>
      </c>
      <c r="DE80" s="204"/>
      <c r="DF80" s="217"/>
      <c r="DG80" s="217"/>
      <c r="DH80" s="217"/>
      <c r="DI80" s="217"/>
      <c r="DJ80" s="217"/>
      <c r="DK80" s="217"/>
      <c r="DL80" s="217"/>
      <c r="DM80" s="217">
        <f t="shared" si="136"/>
        <v>0</v>
      </c>
      <c r="DN80" s="217"/>
      <c r="DO80" s="217"/>
      <c r="DP80" s="763">
        <f t="shared" si="137"/>
        <v>0</v>
      </c>
      <c r="DQ80" s="217">
        <f t="shared" si="169"/>
        <v>0</v>
      </c>
      <c r="DR80" s="217">
        <f t="shared" si="170"/>
        <v>0</v>
      </c>
      <c r="DS80" s="217"/>
      <c r="DT80" s="217">
        <f t="shared" si="138"/>
        <v>0</v>
      </c>
      <c r="DU80" s="366">
        <f t="shared" si="171"/>
        <v>0</v>
      </c>
      <c r="DV80" s="217">
        <f t="shared" si="139"/>
        <v>0</v>
      </c>
      <c r="DW80" s="217">
        <f t="shared" ca="1" si="140"/>
        <v>0</v>
      </c>
      <c r="DX80" s="217">
        <f t="shared" ca="1" si="172"/>
        <v>0</v>
      </c>
      <c r="DY80" s="217">
        <f t="shared" ca="1" si="141"/>
        <v>0</v>
      </c>
      <c r="DZ80" s="218">
        <f ca="1">IF(AND(DW80,DX80=0)=0,0,IF(DW80&gt;0,'На банк Приват'!$AB$1,IF(DX80&gt;0,'На Укрсиб'!$V$1,0)))</f>
        <v>0</v>
      </c>
      <c r="EA80" s="207"/>
      <c r="EB80" s="207" t="str">
        <f t="shared" ca="1" si="142"/>
        <v>Командрир батареї</v>
      </c>
      <c r="EC80" s="207" t="str">
        <f t="shared" ca="1" si="143"/>
        <v>ст.л-т</v>
      </c>
      <c r="ED80" s="207" t="str">
        <f t="shared" ca="1" si="173"/>
        <v>Шкребій В.О.</v>
      </c>
      <c r="EE80" s="207"/>
      <c r="EF80" s="219"/>
      <c r="EG80" s="219"/>
      <c r="EH80" s="219"/>
      <c r="EI80" s="219"/>
      <c r="EJ80" s="219"/>
      <c r="EK80" s="219"/>
      <c r="EL80" s="219"/>
      <c r="EM80" s="219">
        <f t="shared" si="144"/>
        <v>0</v>
      </c>
      <c r="EN80" s="219"/>
      <c r="EO80" s="219"/>
      <c r="EP80" s="219">
        <f t="shared" si="145"/>
        <v>0</v>
      </c>
      <c r="EQ80" s="219">
        <f t="shared" si="174"/>
        <v>0</v>
      </c>
      <c r="ER80" s="219">
        <f t="shared" si="175"/>
        <v>0</v>
      </c>
      <c r="ES80" s="219"/>
      <c r="ET80" s="219">
        <f t="shared" si="146"/>
        <v>0</v>
      </c>
      <c r="EU80" s="363">
        <f t="shared" si="176"/>
        <v>0</v>
      </c>
      <c r="EV80" s="219">
        <f t="shared" si="147"/>
        <v>0</v>
      </c>
      <c r="EW80" s="219">
        <f t="shared" ca="1" si="148"/>
        <v>0</v>
      </c>
      <c r="EX80" s="219">
        <f t="shared" ca="1" si="177"/>
        <v>0</v>
      </c>
      <c r="EY80" s="219">
        <f t="shared" ca="1" si="149"/>
        <v>0</v>
      </c>
      <c r="EZ80" s="220">
        <f ca="1">IF(AND(EW80,EX80=0)=0,0,IF(EW80&gt;0,'На банк Приват'!$AH$1,IF(EX80&gt;0,'На Укрсиб'!$AH$1,0)))</f>
        <v>0</v>
      </c>
      <c r="FA80" s="28" t="str">
        <f t="shared" ca="1" si="150"/>
        <v>Шкребій В.О.</v>
      </c>
      <c r="FB80" s="28" t="str">
        <f t="shared" ca="1" si="151"/>
        <v>Шкребій</v>
      </c>
      <c r="FC80" s="28" t="str">
        <f t="shared" ca="1" si="152"/>
        <v>Вадим</v>
      </c>
      <c r="FD80" s="28" t="str">
        <f t="shared" ca="1" si="153"/>
        <v>Олегович</v>
      </c>
      <c r="FE80" s="28">
        <f t="shared" ca="1" si="154"/>
        <v>73</v>
      </c>
      <c r="FF80">
        <f t="shared" si="155"/>
        <v>0</v>
      </c>
      <c r="FG80" s="531" t="s">
        <v>468</v>
      </c>
    </row>
    <row r="81" spans="1:163">
      <c r="A81" s="113"/>
      <c r="B81" s="113">
        <f t="shared" ca="1" si="107"/>
        <v>0</v>
      </c>
      <c r="C81" s="113">
        <f t="shared" ca="1" si="108"/>
        <v>0</v>
      </c>
      <c r="D81" s="113">
        <f t="shared" ca="1" si="99"/>
        <v>0</v>
      </c>
      <c r="E81" s="113">
        <f t="shared" si="109"/>
        <v>0</v>
      </c>
      <c r="F81" s="115"/>
      <c r="G81" s="209">
        <f t="shared" si="179"/>
        <v>0</v>
      </c>
      <c r="H81" s="209">
        <f t="shared" si="180"/>
        <v>0</v>
      </c>
      <c r="I81" s="209">
        <f t="shared" si="181"/>
        <v>0</v>
      </c>
      <c r="J81" s="209">
        <f t="shared" si="182"/>
        <v>0</v>
      </c>
      <c r="K81" s="209">
        <f t="shared" si="183"/>
        <v>0</v>
      </c>
      <c r="L81" s="209">
        <f t="shared" si="184"/>
        <v>0</v>
      </c>
      <c r="M81" s="209">
        <f t="shared" si="185"/>
        <v>0</v>
      </c>
      <c r="N81" s="209">
        <f t="shared" si="186"/>
        <v>0</v>
      </c>
      <c r="O81" s="209">
        <f t="shared" si="178"/>
        <v>0</v>
      </c>
      <c r="P81" s="211">
        <f t="shared" si="187"/>
        <v>0</v>
      </c>
      <c r="Q81" s="209">
        <f t="shared" si="188"/>
        <v>0</v>
      </c>
      <c r="R81" s="209">
        <f t="shared" si="189"/>
        <v>0</v>
      </c>
      <c r="S81" s="209">
        <f t="shared" si="190"/>
        <v>0</v>
      </c>
      <c r="T81" s="209">
        <f t="shared" si="191"/>
        <v>0</v>
      </c>
      <c r="U81" s="209">
        <f t="shared" si="192"/>
        <v>0</v>
      </c>
      <c r="V81" s="209">
        <f t="shared" si="193"/>
        <v>0</v>
      </c>
      <c r="W81" s="209">
        <f t="shared" ca="1" si="194"/>
        <v>0</v>
      </c>
      <c r="X81" s="209">
        <f t="shared" ca="1" si="195"/>
        <v>0</v>
      </c>
      <c r="Y81" s="209">
        <f t="shared" ca="1" si="196"/>
        <v>0</v>
      </c>
      <c r="Z81" s="210" t="str">
        <f t="shared" ca="1" si="110"/>
        <v xml:space="preserve">        </v>
      </c>
      <c r="AA81" s="185"/>
      <c r="AB81" s="185">
        <f t="shared" ca="1" si="111"/>
        <v>0</v>
      </c>
      <c r="AC81" s="185">
        <f t="shared" ca="1" si="112"/>
        <v>0</v>
      </c>
      <c r="AD81" s="185">
        <f t="shared" ca="1" si="156"/>
        <v>0</v>
      </c>
      <c r="AE81" s="185"/>
      <c r="AF81" s="211"/>
      <c r="AG81" s="211"/>
      <c r="AH81" s="211"/>
      <c r="AI81" s="211"/>
      <c r="AJ81" s="211"/>
      <c r="AK81" s="211"/>
      <c r="AL81" s="211"/>
      <c r="AM81" s="211"/>
      <c r="AN81" s="211"/>
      <c r="AO81" s="211"/>
      <c r="AP81" s="623">
        <f t="shared" si="113"/>
        <v>0</v>
      </c>
      <c r="AQ81" s="211">
        <f t="shared" si="157"/>
        <v>0</v>
      </c>
      <c r="AR81" s="211">
        <f t="shared" si="158"/>
        <v>0</v>
      </c>
      <c r="AS81" s="211"/>
      <c r="AT81" s="211">
        <f t="shared" si="114"/>
        <v>0</v>
      </c>
      <c r="AU81" s="358">
        <f t="shared" si="115"/>
        <v>0</v>
      </c>
      <c r="AV81" s="211">
        <f t="shared" si="116"/>
        <v>0</v>
      </c>
      <c r="AW81" s="211">
        <f t="shared" ca="1" si="117"/>
        <v>0</v>
      </c>
      <c r="AX81" s="211">
        <f t="shared" ca="1" si="197"/>
        <v>0</v>
      </c>
      <c r="AY81" s="211">
        <f t="shared" ca="1" si="118"/>
        <v>0</v>
      </c>
      <c r="AZ81" s="212">
        <f ca="1">IF(AND(AW81,AX81=0,AY81=0)=0,0,IF(AW81&gt;0,'На банк Приват'!$J$1,IF(AX81&gt;0,'На Укрсиб'!J74,0)))</f>
        <v>0</v>
      </c>
      <c r="BA81" s="191"/>
      <c r="BB81" s="191">
        <f t="shared" ca="1" si="119"/>
        <v>0</v>
      </c>
      <c r="BC81" s="191">
        <f t="shared" ca="1" si="120"/>
        <v>0</v>
      </c>
      <c r="BD81" s="191">
        <f t="shared" ca="1" si="159"/>
        <v>0</v>
      </c>
      <c r="BE81" s="191"/>
      <c r="BF81" s="213"/>
      <c r="BG81" s="213"/>
      <c r="BH81" s="213"/>
      <c r="BI81" s="213"/>
      <c r="BJ81" s="213"/>
      <c r="BK81" s="213"/>
      <c r="BL81" s="213"/>
      <c r="BM81" s="213"/>
      <c r="BN81" s="213"/>
      <c r="BO81" s="213"/>
      <c r="BP81" s="623">
        <f t="shared" si="121"/>
        <v>0</v>
      </c>
      <c r="BQ81" s="213">
        <f t="shared" si="160"/>
        <v>0</v>
      </c>
      <c r="BR81" s="213">
        <f t="shared" si="161"/>
        <v>0</v>
      </c>
      <c r="BS81" s="213"/>
      <c r="BT81" s="213">
        <f t="shared" si="122"/>
        <v>0</v>
      </c>
      <c r="BU81" s="362">
        <f t="shared" si="162"/>
        <v>0</v>
      </c>
      <c r="BV81" s="213">
        <f t="shared" si="123"/>
        <v>0</v>
      </c>
      <c r="BW81" s="213">
        <f t="shared" ca="1" si="124"/>
        <v>0</v>
      </c>
      <c r="BX81" s="213">
        <f t="shared" ca="1" si="163"/>
        <v>0</v>
      </c>
      <c r="BY81" s="213">
        <f t="shared" ca="1" si="125"/>
        <v>0</v>
      </c>
      <c r="BZ81" s="214">
        <f ca="1">IF(AND(BW81,BX81=0)=0,0,IF(BW81&gt;0,'На банк Приват'!$P$1,IF(BX81&gt;0,'На Укрсиб'!$P$1,0)))</f>
        <v>0</v>
      </c>
      <c r="CA81" s="198">
        <v>74</v>
      </c>
      <c r="CB81" s="198">
        <f t="shared" ca="1" si="126"/>
        <v>0</v>
      </c>
      <c r="CC81" s="198">
        <f t="shared" ca="1" si="127"/>
        <v>0</v>
      </c>
      <c r="CD81" s="198">
        <f t="shared" ca="1" si="164"/>
        <v>0</v>
      </c>
      <c r="CE81" s="198"/>
      <c r="CF81" s="215"/>
      <c r="CG81" s="215"/>
      <c r="CH81" s="215"/>
      <c r="CI81" s="215"/>
      <c r="CJ81" s="215"/>
      <c r="CK81" s="215"/>
      <c r="CL81" s="215"/>
      <c r="CM81" s="215">
        <f t="shared" si="106"/>
        <v>0</v>
      </c>
      <c r="CN81" s="215"/>
      <c r="CO81" s="215"/>
      <c r="CP81" s="215">
        <f t="shared" si="128"/>
        <v>0</v>
      </c>
      <c r="CQ81" s="215">
        <f t="shared" si="165"/>
        <v>0</v>
      </c>
      <c r="CR81" s="215">
        <f t="shared" si="166"/>
        <v>0</v>
      </c>
      <c r="CS81" s="215"/>
      <c r="CT81" s="215">
        <f t="shared" si="129"/>
        <v>0</v>
      </c>
      <c r="CU81" s="369">
        <f t="shared" si="130"/>
        <v>0</v>
      </c>
      <c r="CV81" s="215">
        <f t="shared" si="131"/>
        <v>0</v>
      </c>
      <c r="CW81" s="215">
        <f t="shared" ca="1" si="132"/>
        <v>0</v>
      </c>
      <c r="CX81" s="215">
        <f t="shared" ca="1" si="167"/>
        <v>0</v>
      </c>
      <c r="CY81" s="215">
        <f t="shared" ca="1" si="133"/>
        <v>0</v>
      </c>
      <c r="CZ81" s="216">
        <f ca="1">IF(AND(CW81,CX81=0)=0,0,IF(CW81&gt;0,'На банк Приват'!$V$1,IF(CX81&gt;0,'На Укрсиб'!$V$1,0)))</f>
        <v>0</v>
      </c>
      <c r="DA81" s="204"/>
      <c r="DB81" s="204">
        <f t="shared" ca="1" si="134"/>
        <v>0</v>
      </c>
      <c r="DC81" s="204">
        <f t="shared" ca="1" si="135"/>
        <v>0</v>
      </c>
      <c r="DD81" s="204">
        <f t="shared" ca="1" si="168"/>
        <v>0</v>
      </c>
      <c r="DE81" s="204"/>
      <c r="DF81" s="217"/>
      <c r="DG81" s="217"/>
      <c r="DH81" s="217"/>
      <c r="DI81" s="217"/>
      <c r="DJ81" s="217"/>
      <c r="DK81" s="217"/>
      <c r="DL81" s="217"/>
      <c r="DM81" s="217">
        <f t="shared" si="136"/>
        <v>0</v>
      </c>
      <c r="DN81" s="217"/>
      <c r="DO81" s="217"/>
      <c r="DP81" s="763">
        <f t="shared" si="137"/>
        <v>0</v>
      </c>
      <c r="DQ81" s="217">
        <f t="shared" si="169"/>
        <v>0</v>
      </c>
      <c r="DR81" s="217">
        <f t="shared" si="170"/>
        <v>0</v>
      </c>
      <c r="DS81" s="217"/>
      <c r="DT81" s="217">
        <f t="shared" si="138"/>
        <v>0</v>
      </c>
      <c r="DU81" s="366">
        <f t="shared" si="171"/>
        <v>0</v>
      </c>
      <c r="DV81" s="217">
        <f t="shared" si="139"/>
        <v>0</v>
      </c>
      <c r="DW81" s="217">
        <f t="shared" ca="1" si="140"/>
        <v>0</v>
      </c>
      <c r="DX81" s="217">
        <f t="shared" ca="1" si="172"/>
        <v>0</v>
      </c>
      <c r="DY81" s="217">
        <f t="shared" ca="1" si="141"/>
        <v>0</v>
      </c>
      <c r="DZ81" s="218">
        <f ca="1">IF(AND(DW81,DX81=0)=0,0,IF(DW81&gt;0,'На банк Приват'!$AB$1,IF(DX81&gt;0,'На Укрсиб'!$V$1,0)))</f>
        <v>0</v>
      </c>
      <c r="EA81" s="207"/>
      <c r="EB81" s="207">
        <f t="shared" ca="1" si="142"/>
        <v>0</v>
      </c>
      <c r="EC81" s="207">
        <f t="shared" ca="1" si="143"/>
        <v>0</v>
      </c>
      <c r="ED81" s="207">
        <f t="shared" ca="1" si="173"/>
        <v>0</v>
      </c>
      <c r="EE81" s="207"/>
      <c r="EF81" s="219"/>
      <c r="EG81" s="219"/>
      <c r="EH81" s="219"/>
      <c r="EI81" s="219"/>
      <c r="EJ81" s="219"/>
      <c r="EK81" s="219"/>
      <c r="EL81" s="219"/>
      <c r="EM81" s="219">
        <f t="shared" si="144"/>
        <v>0</v>
      </c>
      <c r="EN81" s="219"/>
      <c r="EO81" s="219"/>
      <c r="EP81" s="219">
        <f t="shared" si="145"/>
        <v>0</v>
      </c>
      <c r="EQ81" s="219">
        <f t="shared" si="174"/>
        <v>0</v>
      </c>
      <c r="ER81" s="219">
        <f t="shared" si="175"/>
        <v>0</v>
      </c>
      <c r="ES81" s="219"/>
      <c r="ET81" s="219">
        <f t="shared" si="146"/>
        <v>0</v>
      </c>
      <c r="EU81" s="363">
        <f t="shared" si="176"/>
        <v>0</v>
      </c>
      <c r="EV81" s="219">
        <f t="shared" si="147"/>
        <v>0</v>
      </c>
      <c r="EW81" s="219">
        <f t="shared" ca="1" si="148"/>
        <v>0</v>
      </c>
      <c r="EX81" s="219">
        <f t="shared" ca="1" si="177"/>
        <v>0</v>
      </c>
      <c r="EY81" s="219">
        <f t="shared" ca="1" si="149"/>
        <v>0</v>
      </c>
      <c r="EZ81" s="220">
        <f ca="1">IF(AND(EW81,EX81=0)=0,0,IF(EW81&gt;0,'На банк Приват'!$AH$1,IF(EX81&gt;0,'На Укрсиб'!$AH$1,0)))</f>
        <v>0</v>
      </c>
      <c r="FA81" s="28">
        <f t="shared" ca="1" si="150"/>
        <v>0</v>
      </c>
      <c r="FB81" s="28">
        <f t="shared" ca="1" si="151"/>
        <v>0</v>
      </c>
      <c r="FC81" s="28">
        <f t="shared" ca="1" si="152"/>
        <v>0</v>
      </c>
      <c r="FD81" s="28">
        <f t="shared" ca="1" si="153"/>
        <v>0</v>
      </c>
      <c r="FE81" s="28">
        <f t="shared" ca="1" si="154"/>
        <v>74</v>
      </c>
      <c r="FF81">
        <f t="shared" si="155"/>
        <v>0</v>
      </c>
      <c r="FG81" s="531"/>
    </row>
    <row r="82" spans="1:163">
      <c r="A82" s="113"/>
      <c r="B82" s="113">
        <f t="shared" ca="1" si="107"/>
        <v>0</v>
      </c>
      <c r="C82" s="113">
        <f t="shared" ca="1" si="108"/>
        <v>0</v>
      </c>
      <c r="D82" s="113">
        <f t="shared" ca="1" si="99"/>
        <v>0</v>
      </c>
      <c r="E82" s="113">
        <f t="shared" si="109"/>
        <v>0</v>
      </c>
      <c r="F82" s="115"/>
      <c r="G82" s="209">
        <f t="shared" si="179"/>
        <v>0</v>
      </c>
      <c r="H82" s="209">
        <f t="shared" si="180"/>
        <v>0</v>
      </c>
      <c r="I82" s="209">
        <f t="shared" si="181"/>
        <v>0</v>
      </c>
      <c r="J82" s="209">
        <f t="shared" si="182"/>
        <v>0</v>
      </c>
      <c r="K82" s="209">
        <f t="shared" si="183"/>
        <v>0</v>
      </c>
      <c r="L82" s="209">
        <f t="shared" si="184"/>
        <v>0</v>
      </c>
      <c r="M82" s="209">
        <f t="shared" si="185"/>
        <v>0</v>
      </c>
      <c r="N82" s="209">
        <f t="shared" si="186"/>
        <v>0</v>
      </c>
      <c r="O82" s="209">
        <f t="shared" si="178"/>
        <v>0</v>
      </c>
      <c r="P82" s="211">
        <f t="shared" si="187"/>
        <v>0</v>
      </c>
      <c r="Q82" s="209">
        <f t="shared" si="188"/>
        <v>0</v>
      </c>
      <c r="R82" s="209">
        <f t="shared" si="189"/>
        <v>0</v>
      </c>
      <c r="S82" s="209">
        <f t="shared" si="190"/>
        <v>0</v>
      </c>
      <c r="T82" s="209">
        <f t="shared" si="191"/>
        <v>0</v>
      </c>
      <c r="U82" s="209">
        <f t="shared" si="192"/>
        <v>0</v>
      </c>
      <c r="V82" s="209">
        <f t="shared" si="193"/>
        <v>0</v>
      </c>
      <c r="W82" s="209">
        <f t="shared" ca="1" si="194"/>
        <v>0</v>
      </c>
      <c r="X82" s="209">
        <f t="shared" ca="1" si="195"/>
        <v>0</v>
      </c>
      <c r="Y82" s="209">
        <f t="shared" ca="1" si="196"/>
        <v>0</v>
      </c>
      <c r="Z82" s="210" t="str">
        <f t="shared" ca="1" si="110"/>
        <v xml:space="preserve">        </v>
      </c>
      <c r="AA82" s="185"/>
      <c r="AB82" s="185">
        <f t="shared" ca="1" si="111"/>
        <v>0</v>
      </c>
      <c r="AC82" s="185">
        <f t="shared" ca="1" si="112"/>
        <v>0</v>
      </c>
      <c r="AD82" s="185">
        <f t="shared" ca="1" si="156"/>
        <v>0</v>
      </c>
      <c r="AE82" s="185"/>
      <c r="AF82" s="211"/>
      <c r="AG82" s="211"/>
      <c r="AH82" s="211"/>
      <c r="AI82" s="211"/>
      <c r="AJ82" s="211"/>
      <c r="AK82" s="211"/>
      <c r="AL82" s="211"/>
      <c r="AM82" s="211"/>
      <c r="AN82" s="211"/>
      <c r="AO82" s="211"/>
      <c r="AP82" s="623">
        <f t="shared" si="113"/>
        <v>0</v>
      </c>
      <c r="AQ82" s="211">
        <f t="shared" si="157"/>
        <v>0</v>
      </c>
      <c r="AR82" s="211">
        <f t="shared" si="158"/>
        <v>0</v>
      </c>
      <c r="AS82" s="211"/>
      <c r="AT82" s="211">
        <f t="shared" si="114"/>
        <v>0</v>
      </c>
      <c r="AU82" s="358">
        <f t="shared" si="115"/>
        <v>0</v>
      </c>
      <c r="AV82" s="211">
        <f t="shared" si="116"/>
        <v>0</v>
      </c>
      <c r="AW82" s="211">
        <f t="shared" ca="1" si="117"/>
        <v>0</v>
      </c>
      <c r="AX82" s="211">
        <f t="shared" ca="1" si="197"/>
        <v>0</v>
      </c>
      <c r="AY82" s="211">
        <f t="shared" ca="1" si="118"/>
        <v>0</v>
      </c>
      <c r="AZ82" s="212">
        <f ca="1">IF(AND(AW82,AX82=0,AY82=0)=0,0,IF(AW82&gt;0,'На банк Приват'!$J$1,IF(AX82&gt;0,'На Укрсиб'!J75,0)))</f>
        <v>0</v>
      </c>
      <c r="BA82" s="191"/>
      <c r="BB82" s="191">
        <f t="shared" ca="1" si="119"/>
        <v>0</v>
      </c>
      <c r="BC82" s="191">
        <f t="shared" ca="1" si="120"/>
        <v>0</v>
      </c>
      <c r="BD82" s="191">
        <f t="shared" ca="1" si="159"/>
        <v>0</v>
      </c>
      <c r="BE82" s="191"/>
      <c r="BF82" s="213"/>
      <c r="BG82" s="213"/>
      <c r="BH82" s="213"/>
      <c r="BI82" s="213"/>
      <c r="BJ82" s="213"/>
      <c r="BK82" s="213"/>
      <c r="BL82" s="213"/>
      <c r="BM82" s="213"/>
      <c r="BN82" s="213"/>
      <c r="BO82" s="213"/>
      <c r="BP82" s="623">
        <f t="shared" si="121"/>
        <v>0</v>
      </c>
      <c r="BQ82" s="213">
        <f t="shared" si="160"/>
        <v>0</v>
      </c>
      <c r="BR82" s="213">
        <f t="shared" si="161"/>
        <v>0</v>
      </c>
      <c r="BS82" s="213"/>
      <c r="BT82" s="213">
        <f t="shared" si="122"/>
        <v>0</v>
      </c>
      <c r="BU82" s="362">
        <f t="shared" si="162"/>
        <v>0</v>
      </c>
      <c r="BV82" s="213">
        <f t="shared" si="123"/>
        <v>0</v>
      </c>
      <c r="BW82" s="213">
        <f t="shared" ca="1" si="124"/>
        <v>0</v>
      </c>
      <c r="BX82" s="213">
        <f t="shared" ca="1" si="163"/>
        <v>0</v>
      </c>
      <c r="BY82" s="213">
        <f t="shared" ca="1" si="125"/>
        <v>0</v>
      </c>
      <c r="BZ82" s="214">
        <f ca="1">IF(AND(BW82,BX82=0)=0,0,IF(BW82&gt;0,'На банк Приват'!$P$1,IF(BX82&gt;0,'На Укрсиб'!$P$1,0)))</f>
        <v>0</v>
      </c>
      <c r="CA82" s="198">
        <v>75</v>
      </c>
      <c r="CB82" s="198">
        <f t="shared" ca="1" si="126"/>
        <v>0</v>
      </c>
      <c r="CC82" s="198">
        <f t="shared" ca="1" si="127"/>
        <v>0</v>
      </c>
      <c r="CD82" s="198">
        <f t="shared" ca="1" si="164"/>
        <v>0</v>
      </c>
      <c r="CE82" s="198"/>
      <c r="CF82" s="215"/>
      <c r="CG82" s="215"/>
      <c r="CH82" s="215"/>
      <c r="CI82" s="215"/>
      <c r="CJ82" s="215"/>
      <c r="CK82" s="215"/>
      <c r="CL82" s="215"/>
      <c r="CM82" s="215">
        <f t="shared" si="106"/>
        <v>0</v>
      </c>
      <c r="CN82" s="215"/>
      <c r="CO82" s="215"/>
      <c r="CP82" s="215">
        <f t="shared" si="128"/>
        <v>0</v>
      </c>
      <c r="CQ82" s="215">
        <f t="shared" si="165"/>
        <v>0</v>
      </c>
      <c r="CR82" s="215">
        <f t="shared" si="166"/>
        <v>0</v>
      </c>
      <c r="CS82" s="215"/>
      <c r="CT82" s="215">
        <f t="shared" si="129"/>
        <v>0</v>
      </c>
      <c r="CU82" s="369">
        <f t="shared" si="130"/>
        <v>0</v>
      </c>
      <c r="CV82" s="215">
        <f t="shared" si="131"/>
        <v>0</v>
      </c>
      <c r="CW82" s="215">
        <f t="shared" ca="1" si="132"/>
        <v>0</v>
      </c>
      <c r="CX82" s="215">
        <f t="shared" ca="1" si="167"/>
        <v>0</v>
      </c>
      <c r="CY82" s="215">
        <f t="shared" ca="1" si="133"/>
        <v>0</v>
      </c>
      <c r="CZ82" s="216">
        <f ca="1">IF(AND(CW82,CX82=0)=0,0,IF(CW82&gt;0,'На банк Приват'!$V$1,IF(CX82&gt;0,'На Укрсиб'!$V$1,0)))</f>
        <v>0</v>
      </c>
      <c r="DA82" s="204"/>
      <c r="DB82" s="204">
        <f t="shared" ca="1" si="134"/>
        <v>0</v>
      </c>
      <c r="DC82" s="204">
        <f t="shared" ca="1" si="135"/>
        <v>0</v>
      </c>
      <c r="DD82" s="204">
        <f t="shared" ca="1" si="168"/>
        <v>0</v>
      </c>
      <c r="DE82" s="204"/>
      <c r="DF82" s="217"/>
      <c r="DG82" s="217"/>
      <c r="DH82" s="217"/>
      <c r="DI82" s="217"/>
      <c r="DJ82" s="217"/>
      <c r="DK82" s="217"/>
      <c r="DL82" s="217"/>
      <c r="DM82" s="217">
        <f t="shared" si="136"/>
        <v>0</v>
      </c>
      <c r="DN82" s="217"/>
      <c r="DO82" s="217"/>
      <c r="DP82" s="763">
        <f t="shared" si="137"/>
        <v>0</v>
      </c>
      <c r="DQ82" s="217">
        <f t="shared" si="169"/>
        <v>0</v>
      </c>
      <c r="DR82" s="217">
        <f t="shared" si="170"/>
        <v>0</v>
      </c>
      <c r="DS82" s="217"/>
      <c r="DT82" s="217">
        <f t="shared" si="138"/>
        <v>0</v>
      </c>
      <c r="DU82" s="366">
        <f t="shared" si="171"/>
        <v>0</v>
      </c>
      <c r="DV82" s="217">
        <f t="shared" si="139"/>
        <v>0</v>
      </c>
      <c r="DW82" s="217">
        <f t="shared" ca="1" si="140"/>
        <v>0</v>
      </c>
      <c r="DX82" s="217">
        <f t="shared" ca="1" si="172"/>
        <v>0</v>
      </c>
      <c r="DY82" s="217">
        <f t="shared" ca="1" si="141"/>
        <v>0</v>
      </c>
      <c r="DZ82" s="218">
        <f ca="1">IF(AND(DW82,DX82=0)=0,0,IF(DW82&gt;0,'На банк Приват'!$AB$1,IF(DX82&gt;0,'На Укрсиб'!$V$1,0)))</f>
        <v>0</v>
      </c>
      <c r="EA82" s="207"/>
      <c r="EB82" s="207">
        <f t="shared" ca="1" si="142"/>
        <v>0</v>
      </c>
      <c r="EC82" s="207">
        <f t="shared" ca="1" si="143"/>
        <v>0</v>
      </c>
      <c r="ED82" s="207">
        <f t="shared" ca="1" si="173"/>
        <v>0</v>
      </c>
      <c r="EE82" s="207"/>
      <c r="EF82" s="219"/>
      <c r="EG82" s="219"/>
      <c r="EH82" s="219"/>
      <c r="EI82" s="219"/>
      <c r="EJ82" s="219"/>
      <c r="EK82" s="219"/>
      <c r="EL82" s="219"/>
      <c r="EM82" s="219">
        <f t="shared" si="144"/>
        <v>0</v>
      </c>
      <c r="EN82" s="219"/>
      <c r="EO82" s="219"/>
      <c r="EP82" s="219">
        <f t="shared" si="145"/>
        <v>0</v>
      </c>
      <c r="EQ82" s="219">
        <f t="shared" si="174"/>
        <v>0</v>
      </c>
      <c r="ER82" s="219">
        <f t="shared" si="175"/>
        <v>0</v>
      </c>
      <c r="ES82" s="219"/>
      <c r="ET82" s="219">
        <f t="shared" si="146"/>
        <v>0</v>
      </c>
      <c r="EU82" s="363">
        <f t="shared" si="176"/>
        <v>0</v>
      </c>
      <c r="EV82" s="219">
        <f t="shared" si="147"/>
        <v>0</v>
      </c>
      <c r="EW82" s="219">
        <f t="shared" ca="1" si="148"/>
        <v>0</v>
      </c>
      <c r="EX82" s="219">
        <f t="shared" ca="1" si="177"/>
        <v>0</v>
      </c>
      <c r="EY82" s="219">
        <f t="shared" ca="1" si="149"/>
        <v>0</v>
      </c>
      <c r="EZ82" s="220">
        <f ca="1">IF(AND(EW82,EX82=0)=0,0,IF(EW82&gt;0,'На банк Приват'!$AH$1,IF(EX82&gt;0,'На Укрсиб'!$AH$1,0)))</f>
        <v>0</v>
      </c>
      <c r="FA82" s="28">
        <f t="shared" ca="1" si="150"/>
        <v>0</v>
      </c>
      <c r="FB82" s="28">
        <f t="shared" ca="1" si="151"/>
        <v>0</v>
      </c>
      <c r="FC82" s="28">
        <f t="shared" ca="1" si="152"/>
        <v>0</v>
      </c>
      <c r="FD82" s="28">
        <f t="shared" ca="1" si="153"/>
        <v>0</v>
      </c>
      <c r="FE82" s="28" t="str">
        <f t="shared" ca="1" si="154"/>
        <v>По сторінці:</v>
      </c>
      <c r="FF82">
        <f t="shared" si="155"/>
        <v>0</v>
      </c>
      <c r="FG82" s="531"/>
    </row>
    <row r="83" spans="1:163">
      <c r="A83" s="113"/>
      <c r="B83" s="113">
        <f t="shared" ca="1" si="107"/>
        <v>0</v>
      </c>
      <c r="C83" s="113">
        <f t="shared" ca="1" si="108"/>
        <v>0</v>
      </c>
      <c r="D83" s="113">
        <f t="shared" ca="1" si="99"/>
        <v>0</v>
      </c>
      <c r="E83" s="113">
        <f t="shared" si="109"/>
        <v>0</v>
      </c>
      <c r="F83" s="115"/>
      <c r="G83" s="209">
        <f t="shared" si="179"/>
        <v>0</v>
      </c>
      <c r="H83" s="209">
        <f t="shared" si="180"/>
        <v>0</v>
      </c>
      <c r="I83" s="209">
        <f t="shared" si="181"/>
        <v>0</v>
      </c>
      <c r="J83" s="209">
        <f t="shared" si="182"/>
        <v>0</v>
      </c>
      <c r="K83" s="209">
        <f t="shared" si="183"/>
        <v>0</v>
      </c>
      <c r="L83" s="209">
        <f t="shared" si="184"/>
        <v>0</v>
      </c>
      <c r="M83" s="209">
        <f t="shared" si="185"/>
        <v>0</v>
      </c>
      <c r="N83" s="209">
        <f t="shared" si="186"/>
        <v>0</v>
      </c>
      <c r="O83" s="209">
        <f t="shared" si="178"/>
        <v>0</v>
      </c>
      <c r="P83" s="211">
        <f t="shared" si="187"/>
        <v>0</v>
      </c>
      <c r="Q83" s="209">
        <f t="shared" si="188"/>
        <v>0</v>
      </c>
      <c r="R83" s="209">
        <f t="shared" si="189"/>
        <v>0</v>
      </c>
      <c r="S83" s="209">
        <f t="shared" si="190"/>
        <v>0</v>
      </c>
      <c r="T83" s="209">
        <f t="shared" si="191"/>
        <v>0</v>
      </c>
      <c r="U83" s="209">
        <f t="shared" si="192"/>
        <v>0</v>
      </c>
      <c r="V83" s="209">
        <f t="shared" si="193"/>
        <v>0</v>
      </c>
      <c r="W83" s="209">
        <f t="shared" ca="1" si="194"/>
        <v>0</v>
      </c>
      <c r="X83" s="209">
        <f t="shared" ca="1" si="195"/>
        <v>0</v>
      </c>
      <c r="Y83" s="209">
        <f t="shared" ca="1" si="196"/>
        <v>0</v>
      </c>
      <c r="Z83" s="210" t="str">
        <f t="shared" ca="1" si="110"/>
        <v xml:space="preserve">        </v>
      </c>
      <c r="AA83" s="185"/>
      <c r="AB83" s="185">
        <f t="shared" ca="1" si="111"/>
        <v>0</v>
      </c>
      <c r="AC83" s="185">
        <f t="shared" ca="1" si="112"/>
        <v>0</v>
      </c>
      <c r="AD83" s="185">
        <f t="shared" ca="1" si="156"/>
        <v>0</v>
      </c>
      <c r="AE83" s="185"/>
      <c r="AF83" s="211"/>
      <c r="AG83" s="211"/>
      <c r="AH83" s="211"/>
      <c r="AI83" s="211"/>
      <c r="AJ83" s="211"/>
      <c r="AK83" s="211"/>
      <c r="AL83" s="211"/>
      <c r="AM83" s="211"/>
      <c r="AN83" s="211"/>
      <c r="AO83" s="211"/>
      <c r="AP83" s="623">
        <f t="shared" si="113"/>
        <v>0</v>
      </c>
      <c r="AQ83" s="211">
        <f t="shared" si="157"/>
        <v>0</v>
      </c>
      <c r="AR83" s="211">
        <f t="shared" si="158"/>
        <v>0</v>
      </c>
      <c r="AS83" s="211"/>
      <c r="AT83" s="211">
        <f t="shared" si="114"/>
        <v>0</v>
      </c>
      <c r="AU83" s="358">
        <f t="shared" si="115"/>
        <v>0</v>
      </c>
      <c r="AV83" s="211">
        <f t="shared" si="116"/>
        <v>0</v>
      </c>
      <c r="AW83" s="211">
        <f t="shared" ca="1" si="117"/>
        <v>0</v>
      </c>
      <c r="AX83" s="211">
        <f t="shared" ca="1" si="197"/>
        <v>0</v>
      </c>
      <c r="AY83" s="211">
        <f t="shared" ca="1" si="118"/>
        <v>0</v>
      </c>
      <c r="AZ83" s="212">
        <f ca="1">IF(AND(AW83,AX83=0,AY83=0)=0,0,IF(AW83&gt;0,'На банк Приват'!$J$1,IF(AX83&gt;0,'На Укрсиб'!$J$1,0)))</f>
        <v>0</v>
      </c>
      <c r="BA83" s="191"/>
      <c r="BB83" s="191">
        <f t="shared" ca="1" si="119"/>
        <v>0</v>
      </c>
      <c r="BC83" s="191">
        <f t="shared" ca="1" si="120"/>
        <v>0</v>
      </c>
      <c r="BD83" s="191">
        <f t="shared" ca="1" si="159"/>
        <v>0</v>
      </c>
      <c r="BE83" s="191"/>
      <c r="BF83" s="213"/>
      <c r="BG83" s="213"/>
      <c r="BH83" s="213"/>
      <c r="BI83" s="213"/>
      <c r="BJ83" s="213"/>
      <c r="BK83" s="213"/>
      <c r="BL83" s="213"/>
      <c r="BM83" s="213"/>
      <c r="BN83" s="213"/>
      <c r="BO83" s="213"/>
      <c r="BP83" s="623">
        <f t="shared" si="121"/>
        <v>0</v>
      </c>
      <c r="BQ83" s="213">
        <f t="shared" si="160"/>
        <v>0</v>
      </c>
      <c r="BR83" s="213">
        <f t="shared" si="161"/>
        <v>0</v>
      </c>
      <c r="BS83" s="213"/>
      <c r="BT83" s="213">
        <f t="shared" si="122"/>
        <v>0</v>
      </c>
      <c r="BU83" s="362">
        <f t="shared" si="162"/>
        <v>0</v>
      </c>
      <c r="BV83" s="213">
        <f t="shared" si="123"/>
        <v>0</v>
      </c>
      <c r="BW83" s="213">
        <f t="shared" ca="1" si="124"/>
        <v>0</v>
      </c>
      <c r="BX83" s="213">
        <f t="shared" ca="1" si="163"/>
        <v>0</v>
      </c>
      <c r="BY83" s="213">
        <f t="shared" ca="1" si="125"/>
        <v>0</v>
      </c>
      <c r="BZ83" s="214">
        <f ca="1">IF(AND(BW83,BX83=0)=0,0,IF(BW83&gt;0,'На банк Приват'!$P$1,IF(BX83&gt;0,'На Укрсиб'!$P$1,0)))</f>
        <v>0</v>
      </c>
      <c r="CA83" s="198">
        <v>76</v>
      </c>
      <c r="CB83" s="198">
        <f t="shared" ca="1" si="126"/>
        <v>0</v>
      </c>
      <c r="CC83" s="198">
        <f t="shared" ca="1" si="127"/>
        <v>0</v>
      </c>
      <c r="CD83" s="198">
        <f t="shared" ca="1" si="164"/>
        <v>0</v>
      </c>
      <c r="CE83" s="198"/>
      <c r="CF83" s="215"/>
      <c r="CG83" s="215"/>
      <c r="CH83" s="215"/>
      <c r="CI83" s="215"/>
      <c r="CJ83" s="215"/>
      <c r="CK83" s="215"/>
      <c r="CL83" s="215"/>
      <c r="CM83" s="215">
        <f t="shared" si="106"/>
        <v>0</v>
      </c>
      <c r="CN83" s="215"/>
      <c r="CO83" s="215"/>
      <c r="CP83" s="215">
        <f t="shared" si="128"/>
        <v>0</v>
      </c>
      <c r="CQ83" s="215">
        <f t="shared" si="165"/>
        <v>0</v>
      </c>
      <c r="CR83" s="215">
        <f t="shared" si="166"/>
        <v>0</v>
      </c>
      <c r="CS83" s="215"/>
      <c r="CT83" s="215">
        <f t="shared" si="129"/>
        <v>0</v>
      </c>
      <c r="CU83" s="369">
        <f t="shared" si="130"/>
        <v>0</v>
      </c>
      <c r="CV83" s="215">
        <f t="shared" si="131"/>
        <v>0</v>
      </c>
      <c r="CW83" s="215">
        <f t="shared" ca="1" si="132"/>
        <v>0</v>
      </c>
      <c r="CX83" s="215">
        <f t="shared" ca="1" si="167"/>
        <v>0</v>
      </c>
      <c r="CY83" s="215">
        <f t="shared" ca="1" si="133"/>
        <v>0</v>
      </c>
      <c r="CZ83" s="216">
        <f ca="1">IF(AND(CW83,CX83=0)=0,0,IF(CW83&gt;0,'На банк Приват'!$V$1,IF(CX83&gt;0,'На Укрсиб'!$V$1,0)))</f>
        <v>0</v>
      </c>
      <c r="DA83" s="204"/>
      <c r="DB83" s="204">
        <f t="shared" ca="1" si="134"/>
        <v>0</v>
      </c>
      <c r="DC83" s="204">
        <f t="shared" ca="1" si="135"/>
        <v>0</v>
      </c>
      <c r="DD83" s="204">
        <f t="shared" ca="1" si="168"/>
        <v>0</v>
      </c>
      <c r="DE83" s="204"/>
      <c r="DF83" s="217"/>
      <c r="DG83" s="217"/>
      <c r="DH83" s="217"/>
      <c r="DI83" s="217"/>
      <c r="DJ83" s="217"/>
      <c r="DK83" s="217"/>
      <c r="DL83" s="217"/>
      <c r="DM83" s="217">
        <f t="shared" si="136"/>
        <v>0</v>
      </c>
      <c r="DN83" s="217"/>
      <c r="DO83" s="217"/>
      <c r="DP83" s="763">
        <f t="shared" si="137"/>
        <v>0</v>
      </c>
      <c r="DQ83" s="217">
        <f t="shared" si="169"/>
        <v>0</v>
      </c>
      <c r="DR83" s="217">
        <f t="shared" si="170"/>
        <v>0</v>
      </c>
      <c r="DS83" s="217"/>
      <c r="DT83" s="217">
        <f t="shared" si="138"/>
        <v>0</v>
      </c>
      <c r="DU83" s="366">
        <f t="shared" si="171"/>
        <v>0</v>
      </c>
      <c r="DV83" s="217">
        <f t="shared" si="139"/>
        <v>0</v>
      </c>
      <c r="DW83" s="217">
        <f t="shared" ca="1" si="140"/>
        <v>0</v>
      </c>
      <c r="DX83" s="217">
        <f t="shared" ca="1" si="172"/>
        <v>0</v>
      </c>
      <c r="DY83" s="217">
        <f t="shared" ca="1" si="141"/>
        <v>0</v>
      </c>
      <c r="DZ83" s="218">
        <f ca="1">IF(AND(DW83,DX83=0)=0,0,IF(DW83&gt;0,'На банк Приват'!$AB$1,IF(DX83&gt;0,'На Укрсиб'!$V$1,0)))</f>
        <v>0</v>
      </c>
      <c r="EA83" s="207"/>
      <c r="EB83" s="207">
        <f t="shared" ca="1" si="142"/>
        <v>0</v>
      </c>
      <c r="EC83" s="207">
        <f t="shared" ca="1" si="143"/>
        <v>0</v>
      </c>
      <c r="ED83" s="207">
        <f t="shared" ca="1" si="173"/>
        <v>0</v>
      </c>
      <c r="EE83" s="207"/>
      <c r="EF83" s="219"/>
      <c r="EG83" s="219"/>
      <c r="EH83" s="219"/>
      <c r="EI83" s="219"/>
      <c r="EJ83" s="219"/>
      <c r="EK83" s="219"/>
      <c r="EL83" s="219"/>
      <c r="EM83" s="219">
        <f t="shared" si="144"/>
        <v>0</v>
      </c>
      <c r="EN83" s="219"/>
      <c r="EO83" s="219"/>
      <c r="EP83" s="219">
        <f t="shared" si="145"/>
        <v>0</v>
      </c>
      <c r="EQ83" s="219">
        <f t="shared" si="174"/>
        <v>0</v>
      </c>
      <c r="ER83" s="219">
        <f t="shared" si="175"/>
        <v>0</v>
      </c>
      <c r="ES83" s="219"/>
      <c r="ET83" s="219">
        <f t="shared" si="146"/>
        <v>0</v>
      </c>
      <c r="EU83" s="363">
        <f t="shared" si="176"/>
        <v>0</v>
      </c>
      <c r="EV83" s="219">
        <f t="shared" si="147"/>
        <v>0</v>
      </c>
      <c r="EW83" s="219">
        <f t="shared" ca="1" si="148"/>
        <v>0</v>
      </c>
      <c r="EX83" s="219">
        <f t="shared" ca="1" si="177"/>
        <v>0</v>
      </c>
      <c r="EY83" s="219">
        <f t="shared" ca="1" si="149"/>
        <v>0</v>
      </c>
      <c r="EZ83" s="220">
        <f ca="1">IF(AND(EW83,EX83=0)=0,0,IF(EW83&gt;0,'На банк Приват'!$AH$1,IF(EX83&gt;0,'На Укрсиб'!$AH$1,0)))</f>
        <v>0</v>
      </c>
      <c r="FA83" s="28">
        <f t="shared" ca="1" si="150"/>
        <v>0</v>
      </c>
      <c r="FB83" s="28">
        <f t="shared" ca="1" si="151"/>
        <v>0</v>
      </c>
      <c r="FC83" s="28">
        <f t="shared" ca="1" si="152"/>
        <v>0</v>
      </c>
      <c r="FD83" s="28">
        <f t="shared" ca="1" si="153"/>
        <v>0</v>
      </c>
      <c r="FE83" s="28">
        <f t="shared" ca="1" si="154"/>
        <v>75</v>
      </c>
      <c r="FF83">
        <f t="shared" si="155"/>
        <v>0</v>
      </c>
      <c r="FG83" s="534" t="s">
        <v>60</v>
      </c>
    </row>
    <row r="84" spans="1:163">
      <c r="A84" s="113"/>
      <c r="B84" s="113">
        <f t="shared" ca="1" si="107"/>
        <v>0</v>
      </c>
      <c r="C84" s="113">
        <f t="shared" ca="1" si="108"/>
        <v>0</v>
      </c>
      <c r="D84" s="113">
        <f t="shared" ca="1" si="99"/>
        <v>0</v>
      </c>
      <c r="E84" s="113">
        <f t="shared" si="109"/>
        <v>0</v>
      </c>
      <c r="F84" s="115"/>
      <c r="G84" s="209">
        <f t="shared" si="179"/>
        <v>0</v>
      </c>
      <c r="H84" s="209">
        <f t="shared" si="180"/>
        <v>0</v>
      </c>
      <c r="I84" s="209">
        <f t="shared" si="181"/>
        <v>0</v>
      </c>
      <c r="J84" s="209">
        <f t="shared" si="182"/>
        <v>0</v>
      </c>
      <c r="K84" s="209">
        <f t="shared" si="183"/>
        <v>0</v>
      </c>
      <c r="L84" s="209">
        <f t="shared" si="184"/>
        <v>0</v>
      </c>
      <c r="M84" s="209">
        <f t="shared" si="185"/>
        <v>0</v>
      </c>
      <c r="N84" s="209">
        <f t="shared" si="186"/>
        <v>0</v>
      </c>
      <c r="O84" s="209">
        <f t="shared" si="178"/>
        <v>0</v>
      </c>
      <c r="P84" s="211">
        <f t="shared" si="187"/>
        <v>0</v>
      </c>
      <c r="Q84" s="209">
        <f t="shared" si="188"/>
        <v>0</v>
      </c>
      <c r="R84" s="209">
        <f t="shared" si="189"/>
        <v>0</v>
      </c>
      <c r="S84" s="209">
        <f t="shared" si="190"/>
        <v>0</v>
      </c>
      <c r="T84" s="209">
        <f t="shared" si="191"/>
        <v>0</v>
      </c>
      <c r="U84" s="209">
        <f t="shared" si="192"/>
        <v>0</v>
      </c>
      <c r="V84" s="209">
        <f t="shared" si="193"/>
        <v>0</v>
      </c>
      <c r="W84" s="209">
        <f t="shared" ca="1" si="194"/>
        <v>0</v>
      </c>
      <c r="X84" s="209">
        <f t="shared" ca="1" si="195"/>
        <v>0</v>
      </c>
      <c r="Y84" s="209">
        <f t="shared" ca="1" si="196"/>
        <v>0</v>
      </c>
      <c r="Z84" s="210" t="str">
        <f t="shared" ca="1" si="110"/>
        <v xml:space="preserve">        </v>
      </c>
      <c r="AA84" s="185"/>
      <c r="AB84" s="185">
        <f t="shared" ca="1" si="111"/>
        <v>0</v>
      </c>
      <c r="AC84" s="185">
        <f t="shared" ca="1" si="112"/>
        <v>0</v>
      </c>
      <c r="AD84" s="185">
        <f t="shared" ca="1" si="156"/>
        <v>0</v>
      </c>
      <c r="AE84" s="185"/>
      <c r="AF84" s="211"/>
      <c r="AG84" s="211"/>
      <c r="AH84" s="211"/>
      <c r="AI84" s="211"/>
      <c r="AJ84" s="211"/>
      <c r="AK84" s="211"/>
      <c r="AL84" s="211"/>
      <c r="AM84" s="211"/>
      <c r="AN84" s="211"/>
      <c r="AO84" s="211"/>
      <c r="AP84" s="623">
        <f t="shared" si="113"/>
        <v>0</v>
      </c>
      <c r="AQ84" s="211">
        <f t="shared" si="157"/>
        <v>0</v>
      </c>
      <c r="AR84" s="211">
        <f t="shared" si="158"/>
        <v>0</v>
      </c>
      <c r="AS84" s="211"/>
      <c r="AT84" s="211">
        <f t="shared" si="114"/>
        <v>0</v>
      </c>
      <c r="AU84" s="358">
        <f t="shared" si="115"/>
        <v>0</v>
      </c>
      <c r="AV84" s="211">
        <f t="shared" si="116"/>
        <v>0</v>
      </c>
      <c r="AW84" s="211">
        <f t="shared" ca="1" si="117"/>
        <v>0</v>
      </c>
      <c r="AX84" s="211">
        <f t="shared" ca="1" si="197"/>
        <v>0</v>
      </c>
      <c r="AY84" s="211">
        <f t="shared" ca="1" si="118"/>
        <v>0</v>
      </c>
      <c r="AZ84" s="212">
        <f ca="1">IF(AND(AW84,AX84=0,AY84=0)=0,0,IF(AW84&gt;0,'На банк Приват'!$J$1,IF(AX84&gt;0,'На Укрсиб'!$J$1,0)))</f>
        <v>0</v>
      </c>
      <c r="BA84" s="191"/>
      <c r="BB84" s="191">
        <f t="shared" ca="1" si="119"/>
        <v>0</v>
      </c>
      <c r="BC84" s="191">
        <f t="shared" ca="1" si="120"/>
        <v>0</v>
      </c>
      <c r="BD84" s="191">
        <f t="shared" ca="1" si="159"/>
        <v>0</v>
      </c>
      <c r="BE84" s="191"/>
      <c r="BF84" s="213"/>
      <c r="BG84" s="213"/>
      <c r="BH84" s="213"/>
      <c r="BI84" s="213"/>
      <c r="BJ84" s="213"/>
      <c r="BK84" s="213"/>
      <c r="BL84" s="213"/>
      <c r="BM84" s="213"/>
      <c r="BN84" s="213"/>
      <c r="BO84" s="213"/>
      <c r="BP84" s="623">
        <f t="shared" si="121"/>
        <v>0</v>
      </c>
      <c r="BQ84" s="213">
        <f t="shared" si="160"/>
        <v>0</v>
      </c>
      <c r="BR84" s="213">
        <f t="shared" si="161"/>
        <v>0</v>
      </c>
      <c r="BS84" s="213"/>
      <c r="BT84" s="213">
        <f t="shared" si="122"/>
        <v>0</v>
      </c>
      <c r="BU84" s="362">
        <f t="shared" si="162"/>
        <v>0</v>
      </c>
      <c r="BV84" s="213">
        <f t="shared" si="123"/>
        <v>0</v>
      </c>
      <c r="BW84" s="213">
        <f t="shared" ca="1" si="124"/>
        <v>0</v>
      </c>
      <c r="BX84" s="213">
        <f t="shared" ca="1" si="163"/>
        <v>0</v>
      </c>
      <c r="BY84" s="213">
        <f t="shared" ca="1" si="125"/>
        <v>0</v>
      </c>
      <c r="BZ84" s="214">
        <f ca="1">IF(AND(BW84,BX84=0)=0,0,IF(BW84&gt;0,'На банк Приват'!$P$1,IF(BX84&gt;0,'На Укрсиб'!$P$1,0)))</f>
        <v>0</v>
      </c>
      <c r="CA84" s="198">
        <v>77</v>
      </c>
      <c r="CB84" s="198">
        <f t="shared" ca="1" si="126"/>
        <v>0</v>
      </c>
      <c r="CC84" s="198">
        <f t="shared" ca="1" si="127"/>
        <v>0</v>
      </c>
      <c r="CD84" s="198">
        <f t="shared" ca="1" si="164"/>
        <v>0</v>
      </c>
      <c r="CE84" s="198"/>
      <c r="CF84" s="215"/>
      <c r="CG84" s="215"/>
      <c r="CH84" s="215"/>
      <c r="CI84" s="215"/>
      <c r="CJ84" s="215"/>
      <c r="CK84" s="215"/>
      <c r="CL84" s="215"/>
      <c r="CM84" s="215">
        <f t="shared" si="106"/>
        <v>0</v>
      </c>
      <c r="CN84" s="215"/>
      <c r="CO84" s="215"/>
      <c r="CP84" s="215">
        <f t="shared" si="128"/>
        <v>0</v>
      </c>
      <c r="CQ84" s="215">
        <f t="shared" si="165"/>
        <v>0</v>
      </c>
      <c r="CR84" s="215">
        <f t="shared" si="166"/>
        <v>0</v>
      </c>
      <c r="CS84" s="215"/>
      <c r="CT84" s="215">
        <f t="shared" si="129"/>
        <v>0</v>
      </c>
      <c r="CU84" s="369">
        <f t="shared" si="130"/>
        <v>0</v>
      </c>
      <c r="CV84" s="215">
        <f t="shared" si="131"/>
        <v>0</v>
      </c>
      <c r="CW84" s="215">
        <f t="shared" ca="1" si="132"/>
        <v>0</v>
      </c>
      <c r="CX84" s="215">
        <f t="shared" ca="1" si="167"/>
        <v>0</v>
      </c>
      <c r="CY84" s="215">
        <f t="shared" ca="1" si="133"/>
        <v>0</v>
      </c>
      <c r="CZ84" s="216">
        <f ca="1">IF(AND(CW84,CX84=0)=0,0,IF(CW84&gt;0,'На банк Приват'!$V$1,IF(CX84&gt;0,'На Укрсиб'!$V$1,0)))</f>
        <v>0</v>
      </c>
      <c r="DA84" s="204"/>
      <c r="DB84" s="204">
        <f t="shared" ca="1" si="134"/>
        <v>0</v>
      </c>
      <c r="DC84" s="204">
        <f t="shared" ca="1" si="135"/>
        <v>0</v>
      </c>
      <c r="DD84" s="204">
        <f t="shared" ca="1" si="168"/>
        <v>0</v>
      </c>
      <c r="DE84" s="204"/>
      <c r="DF84" s="217"/>
      <c r="DG84" s="217"/>
      <c r="DH84" s="217"/>
      <c r="DI84" s="217"/>
      <c r="DJ84" s="217"/>
      <c r="DK84" s="217"/>
      <c r="DL84" s="217"/>
      <c r="DM84" s="217">
        <f t="shared" si="136"/>
        <v>0</v>
      </c>
      <c r="DN84" s="217"/>
      <c r="DO84" s="217"/>
      <c r="DP84" s="763">
        <f t="shared" si="137"/>
        <v>0</v>
      </c>
      <c r="DQ84" s="217">
        <f t="shared" si="169"/>
        <v>0</v>
      </c>
      <c r="DR84" s="217">
        <f t="shared" si="170"/>
        <v>0</v>
      </c>
      <c r="DS84" s="217"/>
      <c r="DT84" s="217">
        <f t="shared" si="138"/>
        <v>0</v>
      </c>
      <c r="DU84" s="366">
        <f t="shared" si="171"/>
        <v>0</v>
      </c>
      <c r="DV84" s="217">
        <f t="shared" si="139"/>
        <v>0</v>
      </c>
      <c r="DW84" s="217">
        <f t="shared" ca="1" si="140"/>
        <v>0</v>
      </c>
      <c r="DX84" s="217">
        <f t="shared" ca="1" si="172"/>
        <v>0</v>
      </c>
      <c r="DY84" s="217">
        <f t="shared" ca="1" si="141"/>
        <v>0</v>
      </c>
      <c r="DZ84" s="218">
        <f ca="1">IF(AND(DW84,DX84=0)=0,0,IF(DW84&gt;0,'На банк Приват'!$AB$1,IF(DX84&gt;0,'На Укрсиб'!$V$1,0)))</f>
        <v>0</v>
      </c>
      <c r="EA84" s="207"/>
      <c r="EB84" s="207">
        <f t="shared" ca="1" si="142"/>
        <v>0</v>
      </c>
      <c r="EC84" s="207">
        <f t="shared" ca="1" si="143"/>
        <v>0</v>
      </c>
      <c r="ED84" s="207">
        <f t="shared" ca="1" si="173"/>
        <v>0</v>
      </c>
      <c r="EE84" s="207"/>
      <c r="EF84" s="219"/>
      <c r="EG84" s="219"/>
      <c r="EH84" s="219"/>
      <c r="EI84" s="219"/>
      <c r="EJ84" s="219"/>
      <c r="EK84" s="219"/>
      <c r="EL84" s="219"/>
      <c r="EM84" s="219">
        <f t="shared" si="144"/>
        <v>0</v>
      </c>
      <c r="EN84" s="219"/>
      <c r="EO84" s="219"/>
      <c r="EP84" s="219">
        <f t="shared" si="145"/>
        <v>0</v>
      </c>
      <c r="EQ84" s="219">
        <f t="shared" si="174"/>
        <v>0</v>
      </c>
      <c r="ER84" s="219">
        <f t="shared" si="175"/>
        <v>0</v>
      </c>
      <c r="ES84" s="219"/>
      <c r="ET84" s="219">
        <f t="shared" si="146"/>
        <v>0</v>
      </c>
      <c r="EU84" s="363">
        <f t="shared" si="176"/>
        <v>0</v>
      </c>
      <c r="EV84" s="219">
        <f t="shared" si="147"/>
        <v>0</v>
      </c>
      <c r="EW84" s="219">
        <f t="shared" ca="1" si="148"/>
        <v>0</v>
      </c>
      <c r="EX84" s="219">
        <f t="shared" ca="1" si="177"/>
        <v>0</v>
      </c>
      <c r="EY84" s="219">
        <f t="shared" ca="1" si="149"/>
        <v>0</v>
      </c>
      <c r="EZ84" s="220">
        <f ca="1">IF(AND(EW84,EX84=0)=0,0,IF(EW84&gt;0,'На банк Приват'!$AH$1,IF(EX84&gt;0,'На Укрсиб'!$AH$1,0)))</f>
        <v>0</v>
      </c>
      <c r="FA84" s="28">
        <f t="shared" ca="1" si="150"/>
        <v>0</v>
      </c>
      <c r="FB84" s="28">
        <f t="shared" ca="1" si="151"/>
        <v>0</v>
      </c>
      <c r="FC84" s="28">
        <f t="shared" ca="1" si="152"/>
        <v>0</v>
      </c>
      <c r="FD84" s="28">
        <f t="shared" ca="1" si="153"/>
        <v>0</v>
      </c>
      <c r="FE84" s="28">
        <f t="shared" ca="1" si="154"/>
        <v>76</v>
      </c>
      <c r="FF84">
        <f t="shared" si="155"/>
        <v>0</v>
      </c>
      <c r="FG84" s="531" t="s">
        <v>109</v>
      </c>
    </row>
    <row r="85" spans="1:163">
      <c r="A85" s="113"/>
      <c r="B85" s="113" t="str">
        <f t="shared" ca="1" si="107"/>
        <v>Водій</v>
      </c>
      <c r="C85" s="113" t="str">
        <f t="shared" ca="1" si="108"/>
        <v>м-с</v>
      </c>
      <c r="D85" s="113" t="str">
        <f t="shared" ca="1" si="99"/>
        <v>Скалянський К.Ю.</v>
      </c>
      <c r="E85" s="113">
        <f t="shared" si="109"/>
        <v>0</v>
      </c>
      <c r="F85" s="115"/>
      <c r="G85" s="209">
        <f t="shared" si="179"/>
        <v>0</v>
      </c>
      <c r="H85" s="209">
        <f t="shared" si="180"/>
        <v>0</v>
      </c>
      <c r="I85" s="209">
        <f t="shared" si="181"/>
        <v>0</v>
      </c>
      <c r="J85" s="209">
        <f t="shared" si="182"/>
        <v>0</v>
      </c>
      <c r="K85" s="209">
        <f t="shared" si="183"/>
        <v>0</v>
      </c>
      <c r="L85" s="209">
        <f t="shared" si="184"/>
        <v>0</v>
      </c>
      <c r="M85" s="209">
        <f t="shared" si="185"/>
        <v>0</v>
      </c>
      <c r="N85" s="209">
        <f t="shared" si="186"/>
        <v>0</v>
      </c>
      <c r="O85" s="209">
        <f t="shared" si="178"/>
        <v>0</v>
      </c>
      <c r="P85" s="211">
        <f t="shared" si="187"/>
        <v>0</v>
      </c>
      <c r="Q85" s="209">
        <f t="shared" si="188"/>
        <v>0</v>
      </c>
      <c r="R85" s="209">
        <f t="shared" si="189"/>
        <v>0</v>
      </c>
      <c r="S85" s="209">
        <f t="shared" si="190"/>
        <v>0</v>
      </c>
      <c r="T85" s="209">
        <f t="shared" si="191"/>
        <v>0</v>
      </c>
      <c r="U85" s="209">
        <f t="shared" si="192"/>
        <v>0</v>
      </c>
      <c r="V85" s="209">
        <f t="shared" si="193"/>
        <v>0</v>
      </c>
      <c r="W85" s="209">
        <f t="shared" ca="1" si="194"/>
        <v>0</v>
      </c>
      <c r="X85" s="209">
        <f t="shared" ca="1" si="195"/>
        <v>0</v>
      </c>
      <c r="Y85" s="209">
        <f t="shared" ca="1" si="196"/>
        <v>0</v>
      </c>
      <c r="Z85" s="210" t="str">
        <f t="shared" ca="1" si="110"/>
        <v xml:space="preserve">        </v>
      </c>
      <c r="AA85" s="185"/>
      <c r="AB85" s="185" t="str">
        <f t="shared" ca="1" si="111"/>
        <v>Водій</v>
      </c>
      <c r="AC85" s="185" t="str">
        <f t="shared" ca="1" si="112"/>
        <v>м-с</v>
      </c>
      <c r="AD85" s="185" t="str">
        <f t="shared" ca="1" si="156"/>
        <v>Скалянський К.Ю.</v>
      </c>
      <c r="AE85" s="185"/>
      <c r="AF85" s="211"/>
      <c r="AG85" s="211"/>
      <c r="AH85" s="211"/>
      <c r="AI85" s="211"/>
      <c r="AJ85" s="211"/>
      <c r="AK85" s="211"/>
      <c r="AL85" s="211"/>
      <c r="AM85" s="211"/>
      <c r="AN85" s="211"/>
      <c r="AO85" s="211"/>
      <c r="AP85" s="623">
        <f t="shared" si="113"/>
        <v>0</v>
      </c>
      <c r="AQ85" s="211">
        <f t="shared" si="157"/>
        <v>0</v>
      </c>
      <c r="AR85" s="211">
        <f t="shared" si="158"/>
        <v>0</v>
      </c>
      <c r="AS85" s="211"/>
      <c r="AT85" s="211">
        <f t="shared" si="114"/>
        <v>0</v>
      </c>
      <c r="AU85" s="358">
        <f t="shared" si="115"/>
        <v>0</v>
      </c>
      <c r="AV85" s="211">
        <f t="shared" si="116"/>
        <v>0</v>
      </c>
      <c r="AW85" s="211">
        <f t="shared" ca="1" si="117"/>
        <v>0</v>
      </c>
      <c r="AX85" s="211">
        <f t="shared" ca="1" si="197"/>
        <v>0</v>
      </c>
      <c r="AY85" s="211">
        <f t="shared" ca="1" si="118"/>
        <v>0</v>
      </c>
      <c r="AZ85" s="212">
        <f ca="1">IF(AND(AW85,AX85=0,AY85=0)=0,0,IF(AW85&gt;0,'На банк Приват'!$J$1,IF(AX85&gt;0,'На Укрсиб'!$J$1,0)))</f>
        <v>0</v>
      </c>
      <c r="BA85" s="191"/>
      <c r="BB85" s="191" t="str">
        <f t="shared" ca="1" si="119"/>
        <v>Водій</v>
      </c>
      <c r="BC85" s="191" t="str">
        <f t="shared" ca="1" si="120"/>
        <v>м-с</v>
      </c>
      <c r="BD85" s="191" t="str">
        <f t="shared" ca="1" si="159"/>
        <v>Скалянський К.Ю.</v>
      </c>
      <c r="BE85" s="191"/>
      <c r="BF85" s="213"/>
      <c r="BG85" s="213"/>
      <c r="BH85" s="213"/>
      <c r="BI85" s="213"/>
      <c r="BJ85" s="213"/>
      <c r="BK85" s="213"/>
      <c r="BL85" s="213"/>
      <c r="BM85" s="213"/>
      <c r="BN85" s="213"/>
      <c r="BO85" s="213"/>
      <c r="BP85" s="623">
        <f t="shared" si="121"/>
        <v>0</v>
      </c>
      <c r="BQ85" s="213">
        <f t="shared" si="160"/>
        <v>0</v>
      </c>
      <c r="BR85" s="213">
        <f t="shared" si="161"/>
        <v>0</v>
      </c>
      <c r="BS85" s="213"/>
      <c r="BT85" s="213">
        <f t="shared" si="122"/>
        <v>0</v>
      </c>
      <c r="BU85" s="362">
        <f t="shared" si="162"/>
        <v>0</v>
      </c>
      <c r="BV85" s="213">
        <f t="shared" si="123"/>
        <v>0</v>
      </c>
      <c r="BW85" s="213">
        <f t="shared" ca="1" si="124"/>
        <v>0</v>
      </c>
      <c r="BX85" s="213">
        <f t="shared" ca="1" si="163"/>
        <v>0</v>
      </c>
      <c r="BY85" s="213">
        <f t="shared" ca="1" si="125"/>
        <v>0</v>
      </c>
      <c r="BZ85" s="214">
        <f ca="1">IF(AND(BW85,BX85=0)=0,0,IF(BW85&gt;0,'На банк Приват'!$P$1,IF(BX85&gt;0,'На Укрсиб'!$P$1,0)))</f>
        <v>0</v>
      </c>
      <c r="CA85" s="198">
        <v>78</v>
      </c>
      <c r="CB85" s="198" t="str">
        <f t="shared" ca="1" si="126"/>
        <v>Водій</v>
      </c>
      <c r="CC85" s="198" t="str">
        <f t="shared" ca="1" si="127"/>
        <v>м-с</v>
      </c>
      <c r="CD85" s="198" t="str">
        <f t="shared" ca="1" si="164"/>
        <v>Скалянський К.Ю.</v>
      </c>
      <c r="CE85" s="198"/>
      <c r="CF85" s="215"/>
      <c r="CG85" s="215"/>
      <c r="CH85" s="215"/>
      <c r="CI85" s="215"/>
      <c r="CJ85" s="215"/>
      <c r="CK85" s="215"/>
      <c r="CL85" s="215"/>
      <c r="CM85" s="215">
        <f t="shared" si="106"/>
        <v>0</v>
      </c>
      <c r="CN85" s="215"/>
      <c r="CO85" s="215"/>
      <c r="CP85" s="215">
        <f t="shared" si="128"/>
        <v>0</v>
      </c>
      <c r="CQ85" s="215">
        <f t="shared" si="165"/>
        <v>0</v>
      </c>
      <c r="CR85" s="215">
        <f t="shared" si="166"/>
        <v>0</v>
      </c>
      <c r="CS85" s="215"/>
      <c r="CT85" s="215">
        <f t="shared" si="129"/>
        <v>0</v>
      </c>
      <c r="CU85" s="369">
        <f t="shared" si="130"/>
        <v>0</v>
      </c>
      <c r="CV85" s="215">
        <f t="shared" si="131"/>
        <v>0</v>
      </c>
      <c r="CW85" s="215">
        <f t="shared" ca="1" si="132"/>
        <v>0</v>
      </c>
      <c r="CX85" s="215">
        <f t="shared" ca="1" si="167"/>
        <v>0</v>
      </c>
      <c r="CY85" s="215">
        <f t="shared" ca="1" si="133"/>
        <v>0</v>
      </c>
      <c r="CZ85" s="216">
        <f ca="1">IF(AND(CW85,CX85=0)=0,0,IF(CW85&gt;0,'На банк Приват'!$V$1,IF(CX85&gt;0,'На Укрсиб'!$V$1,0)))</f>
        <v>0</v>
      </c>
      <c r="DA85" s="204"/>
      <c r="DB85" s="204" t="str">
        <f t="shared" ca="1" si="134"/>
        <v>Водій</v>
      </c>
      <c r="DC85" s="204" t="str">
        <f t="shared" ca="1" si="135"/>
        <v>м-с</v>
      </c>
      <c r="DD85" s="204" t="str">
        <f t="shared" ca="1" si="168"/>
        <v>Скалянський К.Ю.</v>
      </c>
      <c r="DE85" s="204"/>
      <c r="DF85" s="217"/>
      <c r="DG85" s="217"/>
      <c r="DH85" s="217"/>
      <c r="DI85" s="217"/>
      <c r="DJ85" s="217"/>
      <c r="DK85" s="217"/>
      <c r="DL85" s="217"/>
      <c r="DM85" s="217">
        <f t="shared" si="136"/>
        <v>0</v>
      </c>
      <c r="DN85" s="217"/>
      <c r="DO85" s="217"/>
      <c r="DP85" s="763">
        <f t="shared" si="137"/>
        <v>0</v>
      </c>
      <c r="DQ85" s="217">
        <f t="shared" si="169"/>
        <v>0</v>
      </c>
      <c r="DR85" s="217">
        <f t="shared" si="170"/>
        <v>0</v>
      </c>
      <c r="DS85" s="217"/>
      <c r="DT85" s="217">
        <f t="shared" si="138"/>
        <v>0</v>
      </c>
      <c r="DU85" s="366">
        <f t="shared" si="171"/>
        <v>0</v>
      </c>
      <c r="DV85" s="217">
        <f t="shared" si="139"/>
        <v>0</v>
      </c>
      <c r="DW85" s="217">
        <f t="shared" ca="1" si="140"/>
        <v>0</v>
      </c>
      <c r="DX85" s="217">
        <f t="shared" ca="1" si="172"/>
        <v>0</v>
      </c>
      <c r="DY85" s="217">
        <f t="shared" ca="1" si="141"/>
        <v>0</v>
      </c>
      <c r="DZ85" s="218">
        <f ca="1">IF(AND(DW85,DX85=0)=0,0,IF(DW85&gt;0,'На банк Приват'!$AB$1,IF(DX85&gt;0,'На Укрсиб'!$V$1,0)))</f>
        <v>0</v>
      </c>
      <c r="EA85" s="207"/>
      <c r="EB85" s="207" t="str">
        <f t="shared" ca="1" si="142"/>
        <v>Водій</v>
      </c>
      <c r="EC85" s="207" t="str">
        <f t="shared" ca="1" si="143"/>
        <v>м-с</v>
      </c>
      <c r="ED85" s="207" t="str">
        <f t="shared" ca="1" si="173"/>
        <v>Скалянський К.Ю.</v>
      </c>
      <c r="EE85" s="207"/>
      <c r="EF85" s="219"/>
      <c r="EG85" s="219"/>
      <c r="EH85" s="219"/>
      <c r="EI85" s="219"/>
      <c r="EJ85" s="219"/>
      <c r="EK85" s="219"/>
      <c r="EL85" s="219"/>
      <c r="EM85" s="219">
        <f t="shared" si="144"/>
        <v>0</v>
      </c>
      <c r="EN85" s="219"/>
      <c r="EO85" s="219"/>
      <c r="EP85" s="219">
        <f t="shared" si="145"/>
        <v>0</v>
      </c>
      <c r="EQ85" s="219">
        <f t="shared" si="174"/>
        <v>0</v>
      </c>
      <c r="ER85" s="219">
        <f t="shared" si="175"/>
        <v>0</v>
      </c>
      <c r="ES85" s="219"/>
      <c r="ET85" s="219">
        <f t="shared" si="146"/>
        <v>0</v>
      </c>
      <c r="EU85" s="363">
        <f t="shared" si="176"/>
        <v>0</v>
      </c>
      <c r="EV85" s="219">
        <f t="shared" si="147"/>
        <v>0</v>
      </c>
      <c r="EW85" s="219">
        <f t="shared" ca="1" si="148"/>
        <v>0</v>
      </c>
      <c r="EX85" s="219">
        <f t="shared" ca="1" si="177"/>
        <v>0</v>
      </c>
      <c r="EY85" s="219">
        <f t="shared" ca="1" si="149"/>
        <v>0</v>
      </c>
      <c r="EZ85" s="220">
        <f ca="1">IF(AND(EW85,EX85=0)=0,0,IF(EW85&gt;0,'На банк Приват'!$AH$1,IF(EX85&gt;0,'На Укрсиб'!$AH$1,0)))</f>
        <v>0</v>
      </c>
      <c r="FA85" s="28" t="str">
        <f t="shared" ca="1" si="150"/>
        <v>Скалянський К.Ю.</v>
      </c>
      <c r="FB85" s="28" t="str">
        <f t="shared" ca="1" si="151"/>
        <v>Скалянський</v>
      </c>
      <c r="FC85" s="28" t="str">
        <f t="shared" ca="1" si="152"/>
        <v>Костянтин</v>
      </c>
      <c r="FD85" s="28" t="str">
        <f t="shared" ca="1" si="153"/>
        <v>Юрійович</v>
      </c>
      <c r="FE85" s="28">
        <f t="shared" ca="1" si="154"/>
        <v>77</v>
      </c>
      <c r="FF85">
        <f t="shared" si="155"/>
        <v>0</v>
      </c>
      <c r="FG85" s="531" t="s">
        <v>62</v>
      </c>
    </row>
    <row r="86" spans="1:163">
      <c r="A86" s="113"/>
      <c r="B86" s="113" t="str">
        <f t="shared" ca="1" si="107"/>
        <v>Водій</v>
      </c>
      <c r="C86" s="113" t="str">
        <f t="shared" ca="1" si="108"/>
        <v>ст. м-с</v>
      </c>
      <c r="D86" s="113" t="str">
        <f t="shared" ca="1" si="99"/>
        <v>Суліма Д.О.</v>
      </c>
      <c r="E86" s="113">
        <f t="shared" si="109"/>
        <v>0</v>
      </c>
      <c r="F86" s="115"/>
      <c r="G86" s="209">
        <f t="shared" si="179"/>
        <v>0</v>
      </c>
      <c r="H86" s="209">
        <f t="shared" si="180"/>
        <v>0</v>
      </c>
      <c r="I86" s="209">
        <f t="shared" si="181"/>
        <v>0</v>
      </c>
      <c r="J86" s="209">
        <f t="shared" si="182"/>
        <v>0</v>
      </c>
      <c r="K86" s="209">
        <f t="shared" si="183"/>
        <v>0</v>
      </c>
      <c r="L86" s="209">
        <f t="shared" si="184"/>
        <v>0</v>
      </c>
      <c r="M86" s="209">
        <f t="shared" si="185"/>
        <v>0</v>
      </c>
      <c r="N86" s="209">
        <f t="shared" si="186"/>
        <v>0</v>
      </c>
      <c r="O86" s="209">
        <f t="shared" si="178"/>
        <v>0</v>
      </c>
      <c r="P86" s="211">
        <f t="shared" si="187"/>
        <v>0</v>
      </c>
      <c r="Q86" s="209">
        <f t="shared" si="188"/>
        <v>0</v>
      </c>
      <c r="R86" s="209">
        <f t="shared" si="189"/>
        <v>0</v>
      </c>
      <c r="S86" s="209">
        <f t="shared" si="190"/>
        <v>0</v>
      </c>
      <c r="T86" s="209">
        <f t="shared" si="191"/>
        <v>0</v>
      </c>
      <c r="U86" s="209">
        <f t="shared" si="192"/>
        <v>0</v>
      </c>
      <c r="V86" s="209">
        <f t="shared" si="193"/>
        <v>0</v>
      </c>
      <c r="W86" s="209">
        <f t="shared" ca="1" si="194"/>
        <v>0</v>
      </c>
      <c r="X86" s="209">
        <f t="shared" ca="1" si="195"/>
        <v>0</v>
      </c>
      <c r="Y86" s="209">
        <f t="shared" ca="1" si="196"/>
        <v>0</v>
      </c>
      <c r="Z86" s="210" t="str">
        <f t="shared" ca="1" si="110"/>
        <v xml:space="preserve">        </v>
      </c>
      <c r="AA86" s="185"/>
      <c r="AB86" s="185" t="str">
        <f t="shared" ca="1" si="111"/>
        <v>Водій</v>
      </c>
      <c r="AC86" s="185" t="str">
        <f t="shared" ca="1" si="112"/>
        <v>ст. м-с</v>
      </c>
      <c r="AD86" s="185" t="str">
        <f t="shared" ca="1" si="156"/>
        <v>Суліма Д.О.</v>
      </c>
      <c r="AE86" s="185"/>
      <c r="AF86" s="211"/>
      <c r="AG86" s="211"/>
      <c r="AH86" s="211"/>
      <c r="AI86" s="211"/>
      <c r="AJ86" s="211"/>
      <c r="AK86" s="211"/>
      <c r="AL86" s="211"/>
      <c r="AM86" s="211"/>
      <c r="AN86" s="211"/>
      <c r="AO86" s="211"/>
      <c r="AP86" s="623">
        <f t="shared" si="113"/>
        <v>0</v>
      </c>
      <c r="AQ86" s="211">
        <f t="shared" si="157"/>
        <v>0</v>
      </c>
      <c r="AR86" s="211">
        <f t="shared" si="158"/>
        <v>0</v>
      </c>
      <c r="AS86" s="211"/>
      <c r="AT86" s="211">
        <f t="shared" si="114"/>
        <v>0</v>
      </c>
      <c r="AU86" s="358">
        <f t="shared" si="115"/>
        <v>0</v>
      </c>
      <c r="AV86" s="211">
        <f t="shared" si="116"/>
        <v>0</v>
      </c>
      <c r="AW86" s="211">
        <f t="shared" ca="1" si="117"/>
        <v>0</v>
      </c>
      <c r="AX86" s="211">
        <f t="shared" ca="1" si="197"/>
        <v>0</v>
      </c>
      <c r="AY86" s="211">
        <f t="shared" ca="1" si="118"/>
        <v>0</v>
      </c>
      <c r="AZ86" s="212">
        <f ca="1">IF(AND(AW86,AX86=0,AY86=0)=0,0,IF(AW86&gt;0,'На банк Приват'!$J$1,IF(AX86&gt;0,'На Укрсиб'!J79,0)))</f>
        <v>0</v>
      </c>
      <c r="BA86" s="191"/>
      <c r="BB86" s="191" t="str">
        <f t="shared" ca="1" si="119"/>
        <v>Водій</v>
      </c>
      <c r="BC86" s="191" t="str">
        <f t="shared" ca="1" si="120"/>
        <v>ст. м-с</v>
      </c>
      <c r="BD86" s="191" t="str">
        <f t="shared" ca="1" si="159"/>
        <v>Суліма Д.О.</v>
      </c>
      <c r="BE86" s="191"/>
      <c r="BF86" s="213"/>
      <c r="BG86" s="213"/>
      <c r="BH86" s="213"/>
      <c r="BI86" s="213"/>
      <c r="BJ86" s="213"/>
      <c r="BK86" s="213"/>
      <c r="BL86" s="213"/>
      <c r="BM86" s="213"/>
      <c r="BN86" s="213"/>
      <c r="BO86" s="213"/>
      <c r="BP86" s="623">
        <f t="shared" si="121"/>
        <v>0</v>
      </c>
      <c r="BQ86" s="213">
        <f t="shared" si="160"/>
        <v>0</v>
      </c>
      <c r="BR86" s="213">
        <f t="shared" si="161"/>
        <v>0</v>
      </c>
      <c r="BS86" s="213"/>
      <c r="BT86" s="213">
        <f t="shared" si="122"/>
        <v>0</v>
      </c>
      <c r="BU86" s="362">
        <f t="shared" si="162"/>
        <v>0</v>
      </c>
      <c r="BV86" s="213">
        <f t="shared" si="123"/>
        <v>0</v>
      </c>
      <c r="BW86" s="213">
        <f t="shared" ca="1" si="124"/>
        <v>0</v>
      </c>
      <c r="BX86" s="213">
        <f t="shared" ca="1" si="163"/>
        <v>0</v>
      </c>
      <c r="BY86" s="213">
        <f t="shared" ca="1" si="125"/>
        <v>0</v>
      </c>
      <c r="BZ86" s="214">
        <f ca="1">IF(AND(BW86,BX86=0)=0,0,IF(BW86&gt;0,'На банк Приват'!$P$1,IF(BX86&gt;0,'На Укрсиб'!$P$1,0)))</f>
        <v>0</v>
      </c>
      <c r="CA86" s="198">
        <v>79</v>
      </c>
      <c r="CB86" s="198" t="str">
        <f t="shared" ca="1" si="126"/>
        <v>Водій</v>
      </c>
      <c r="CC86" s="198" t="str">
        <f t="shared" ca="1" si="127"/>
        <v>ст. м-с</v>
      </c>
      <c r="CD86" s="198" t="str">
        <f t="shared" ca="1" si="164"/>
        <v>Суліма Д.О.</v>
      </c>
      <c r="CE86" s="198"/>
      <c r="CF86" s="215"/>
      <c r="CG86" s="215"/>
      <c r="CH86" s="215"/>
      <c r="CI86" s="215"/>
      <c r="CJ86" s="215"/>
      <c r="CK86" s="215"/>
      <c r="CL86" s="215"/>
      <c r="CM86" s="215">
        <f t="shared" si="106"/>
        <v>0</v>
      </c>
      <c r="CN86" s="215"/>
      <c r="CO86" s="215"/>
      <c r="CP86" s="215">
        <f t="shared" si="128"/>
        <v>0</v>
      </c>
      <c r="CQ86" s="215">
        <f t="shared" si="165"/>
        <v>0</v>
      </c>
      <c r="CR86" s="215">
        <f t="shared" si="166"/>
        <v>0</v>
      </c>
      <c r="CS86" s="215"/>
      <c r="CT86" s="215">
        <f t="shared" si="129"/>
        <v>0</v>
      </c>
      <c r="CU86" s="369">
        <f t="shared" si="130"/>
        <v>0</v>
      </c>
      <c r="CV86" s="215">
        <f t="shared" si="131"/>
        <v>0</v>
      </c>
      <c r="CW86" s="215">
        <f t="shared" ca="1" si="132"/>
        <v>0</v>
      </c>
      <c r="CX86" s="215">
        <f t="shared" ca="1" si="167"/>
        <v>0</v>
      </c>
      <c r="CY86" s="215">
        <f t="shared" ca="1" si="133"/>
        <v>0</v>
      </c>
      <c r="CZ86" s="216">
        <f ca="1">IF(AND(CW86,CX86=0)=0,0,IF(CW86&gt;0,'На банк Приват'!$V$1,IF(CX86&gt;0,'На Укрсиб'!$V$1,0)))</f>
        <v>0</v>
      </c>
      <c r="DA86" s="204"/>
      <c r="DB86" s="204" t="str">
        <f t="shared" ca="1" si="134"/>
        <v>Водій</v>
      </c>
      <c r="DC86" s="204" t="str">
        <f t="shared" ca="1" si="135"/>
        <v>ст. м-с</v>
      </c>
      <c r="DD86" s="204" t="str">
        <f t="shared" ca="1" si="168"/>
        <v>Суліма Д.О.</v>
      </c>
      <c r="DE86" s="204"/>
      <c r="DF86" s="217"/>
      <c r="DG86" s="217"/>
      <c r="DH86" s="217"/>
      <c r="DI86" s="217"/>
      <c r="DJ86" s="217"/>
      <c r="DK86" s="217"/>
      <c r="DL86" s="217"/>
      <c r="DM86" s="217">
        <f t="shared" si="136"/>
        <v>0</v>
      </c>
      <c r="DN86" s="217"/>
      <c r="DO86" s="217"/>
      <c r="DP86" s="763">
        <f t="shared" si="137"/>
        <v>0</v>
      </c>
      <c r="DQ86" s="217">
        <f t="shared" si="169"/>
        <v>0</v>
      </c>
      <c r="DR86" s="217">
        <f t="shared" si="170"/>
        <v>0</v>
      </c>
      <c r="DS86" s="217"/>
      <c r="DT86" s="217">
        <f t="shared" si="138"/>
        <v>0</v>
      </c>
      <c r="DU86" s="366">
        <f t="shared" si="171"/>
        <v>0</v>
      </c>
      <c r="DV86" s="217">
        <f t="shared" si="139"/>
        <v>0</v>
      </c>
      <c r="DW86" s="217">
        <f t="shared" ca="1" si="140"/>
        <v>0</v>
      </c>
      <c r="DX86" s="217">
        <f t="shared" ca="1" si="172"/>
        <v>0</v>
      </c>
      <c r="DY86" s="217">
        <f t="shared" ca="1" si="141"/>
        <v>0</v>
      </c>
      <c r="DZ86" s="218">
        <f ca="1">IF(AND(DW86,DX86=0)=0,0,IF(DW86&gt;0,'На банк Приват'!$AB$1,IF(DX86&gt;0,'На Укрсиб'!$V$1,0)))</f>
        <v>0</v>
      </c>
      <c r="EA86" s="207"/>
      <c r="EB86" s="207" t="str">
        <f t="shared" ca="1" si="142"/>
        <v>Водій</v>
      </c>
      <c r="EC86" s="207" t="str">
        <f t="shared" ca="1" si="143"/>
        <v>ст. м-с</v>
      </c>
      <c r="ED86" s="207" t="str">
        <f t="shared" ca="1" si="173"/>
        <v>Суліма Д.О.</v>
      </c>
      <c r="EE86" s="207"/>
      <c r="EF86" s="219"/>
      <c r="EG86" s="219"/>
      <c r="EH86" s="219"/>
      <c r="EI86" s="219"/>
      <c r="EJ86" s="219"/>
      <c r="EK86" s="219"/>
      <c r="EL86" s="219"/>
      <c r="EM86" s="219">
        <f t="shared" si="144"/>
        <v>0</v>
      </c>
      <c r="EN86" s="219"/>
      <c r="EO86" s="219"/>
      <c r="EP86" s="219">
        <f t="shared" si="145"/>
        <v>0</v>
      </c>
      <c r="EQ86" s="219">
        <f t="shared" si="174"/>
        <v>0</v>
      </c>
      <c r="ER86" s="219">
        <f t="shared" si="175"/>
        <v>0</v>
      </c>
      <c r="ES86" s="219"/>
      <c r="ET86" s="219">
        <f t="shared" si="146"/>
        <v>0</v>
      </c>
      <c r="EU86" s="363">
        <f t="shared" si="176"/>
        <v>0</v>
      </c>
      <c r="EV86" s="219">
        <f t="shared" si="147"/>
        <v>0</v>
      </c>
      <c r="EW86" s="219">
        <f t="shared" ca="1" si="148"/>
        <v>0</v>
      </c>
      <c r="EX86" s="219">
        <f t="shared" ca="1" si="177"/>
        <v>0</v>
      </c>
      <c r="EY86" s="219">
        <f t="shared" ca="1" si="149"/>
        <v>0</v>
      </c>
      <c r="EZ86" s="220">
        <f ca="1">IF(AND(EW86,EX86=0)=0,0,IF(EW86&gt;0,'На банк Приват'!$AH$1,IF(EX86&gt;0,'На Укрсиб'!$AH$1,0)))</f>
        <v>0</v>
      </c>
      <c r="FA86" s="28" t="str">
        <f t="shared" ca="1" si="150"/>
        <v>Суліма Д.О.</v>
      </c>
      <c r="FB86" s="28" t="str">
        <f t="shared" ca="1" si="151"/>
        <v>Суліма</v>
      </c>
      <c r="FC86" s="28" t="str">
        <f t="shared" ca="1" si="152"/>
        <v>Дмитро</v>
      </c>
      <c r="FD86" s="28" t="str">
        <f t="shared" ca="1" si="153"/>
        <v>Олегович</v>
      </c>
      <c r="FE86" s="28">
        <f t="shared" ca="1" si="154"/>
        <v>78</v>
      </c>
      <c r="FF86">
        <f t="shared" si="155"/>
        <v>0</v>
      </c>
      <c r="FG86" s="531"/>
    </row>
    <row r="87" spans="1:163">
      <c r="A87" s="113"/>
      <c r="B87" s="113" t="str">
        <f t="shared" ca="1" si="107"/>
        <v>Водій</v>
      </c>
      <c r="C87" s="113" t="str">
        <f t="shared" ca="1" si="108"/>
        <v>ст. м-с</v>
      </c>
      <c r="D87" s="113" t="str">
        <f t="shared" ca="1" si="99"/>
        <v>Зарванський М.О.</v>
      </c>
      <c r="E87" s="113">
        <f t="shared" si="109"/>
        <v>0</v>
      </c>
      <c r="F87" s="115"/>
      <c r="G87" s="209">
        <f t="shared" si="179"/>
        <v>0</v>
      </c>
      <c r="H87" s="209">
        <f t="shared" si="180"/>
        <v>0</v>
      </c>
      <c r="I87" s="209">
        <f t="shared" si="181"/>
        <v>0</v>
      </c>
      <c r="J87" s="209">
        <f t="shared" si="182"/>
        <v>0</v>
      </c>
      <c r="K87" s="209">
        <f t="shared" si="183"/>
        <v>0</v>
      </c>
      <c r="L87" s="209">
        <f t="shared" si="184"/>
        <v>0</v>
      </c>
      <c r="M87" s="209">
        <f t="shared" si="185"/>
        <v>0</v>
      </c>
      <c r="N87" s="209">
        <f t="shared" si="186"/>
        <v>0</v>
      </c>
      <c r="O87" s="209">
        <f t="shared" si="178"/>
        <v>0</v>
      </c>
      <c r="P87" s="211">
        <f t="shared" si="187"/>
        <v>0</v>
      </c>
      <c r="Q87" s="209">
        <f t="shared" si="188"/>
        <v>0</v>
      </c>
      <c r="R87" s="209">
        <f t="shared" si="189"/>
        <v>0</v>
      </c>
      <c r="S87" s="209">
        <f t="shared" si="190"/>
        <v>0</v>
      </c>
      <c r="T87" s="209">
        <f t="shared" si="191"/>
        <v>0</v>
      </c>
      <c r="U87" s="209">
        <f t="shared" si="192"/>
        <v>0</v>
      </c>
      <c r="V87" s="209">
        <f t="shared" si="193"/>
        <v>0</v>
      </c>
      <c r="W87" s="209">
        <f t="shared" ca="1" si="194"/>
        <v>0</v>
      </c>
      <c r="X87" s="209">
        <f t="shared" ca="1" si="195"/>
        <v>0</v>
      </c>
      <c r="Y87" s="209">
        <f t="shared" ca="1" si="196"/>
        <v>0</v>
      </c>
      <c r="Z87" s="210" t="str">
        <f t="shared" ca="1" si="110"/>
        <v xml:space="preserve">        </v>
      </c>
      <c r="AA87" s="185"/>
      <c r="AB87" s="185" t="str">
        <f t="shared" ca="1" si="111"/>
        <v>Водій</v>
      </c>
      <c r="AC87" s="185" t="str">
        <f t="shared" ca="1" si="112"/>
        <v>ст. м-с</v>
      </c>
      <c r="AD87" s="185" t="str">
        <f t="shared" ca="1" si="156"/>
        <v>Зарванський М.О.</v>
      </c>
      <c r="AE87" s="185"/>
      <c r="AF87" s="211"/>
      <c r="AG87" s="211"/>
      <c r="AH87" s="211"/>
      <c r="AI87" s="211"/>
      <c r="AJ87" s="211"/>
      <c r="AK87" s="211"/>
      <c r="AL87" s="211"/>
      <c r="AM87" s="211"/>
      <c r="AN87" s="211"/>
      <c r="AO87" s="211"/>
      <c r="AP87" s="623">
        <f t="shared" si="113"/>
        <v>0</v>
      </c>
      <c r="AQ87" s="211">
        <f t="shared" si="157"/>
        <v>0</v>
      </c>
      <c r="AR87" s="211">
        <f t="shared" si="158"/>
        <v>0</v>
      </c>
      <c r="AS87" s="211"/>
      <c r="AT87" s="211">
        <f t="shared" si="114"/>
        <v>0</v>
      </c>
      <c r="AU87" s="358">
        <f t="shared" si="115"/>
        <v>0</v>
      </c>
      <c r="AV87" s="211">
        <f t="shared" si="116"/>
        <v>0</v>
      </c>
      <c r="AW87" s="211">
        <f t="shared" ca="1" si="117"/>
        <v>0</v>
      </c>
      <c r="AX87" s="211">
        <f t="shared" ca="1" si="197"/>
        <v>0</v>
      </c>
      <c r="AY87" s="211">
        <f t="shared" ca="1" si="118"/>
        <v>0</v>
      </c>
      <c r="AZ87" s="212">
        <f ca="1">IF(AND(AW87,AX87=0,AY87=0)=0,0,IF(AW87&gt;0,'На банк Приват'!$J$1,IF(AX87&gt;0,'На Укрсиб'!$J$1,0)))</f>
        <v>0</v>
      </c>
      <c r="BA87" s="191"/>
      <c r="BB87" s="191" t="str">
        <f t="shared" ca="1" si="119"/>
        <v>Водій</v>
      </c>
      <c r="BC87" s="191" t="str">
        <f t="shared" ca="1" si="120"/>
        <v>ст. м-с</v>
      </c>
      <c r="BD87" s="191" t="str">
        <f t="shared" ca="1" si="159"/>
        <v>Зарванський М.О.</v>
      </c>
      <c r="BE87" s="191"/>
      <c r="BF87" s="213"/>
      <c r="BG87" s="213"/>
      <c r="BH87" s="213"/>
      <c r="BI87" s="213"/>
      <c r="BJ87" s="213"/>
      <c r="BK87" s="213"/>
      <c r="BL87" s="213"/>
      <c r="BM87" s="213"/>
      <c r="BN87" s="213"/>
      <c r="BO87" s="213"/>
      <c r="BP87" s="623">
        <f t="shared" si="121"/>
        <v>0</v>
      </c>
      <c r="BQ87" s="213">
        <f t="shared" si="160"/>
        <v>0</v>
      </c>
      <c r="BR87" s="213">
        <f t="shared" si="161"/>
        <v>0</v>
      </c>
      <c r="BS87" s="213"/>
      <c r="BT87" s="213">
        <f t="shared" si="122"/>
        <v>0</v>
      </c>
      <c r="BU87" s="362">
        <f t="shared" si="162"/>
        <v>0</v>
      </c>
      <c r="BV87" s="213">
        <f t="shared" si="123"/>
        <v>0</v>
      </c>
      <c r="BW87" s="213">
        <f t="shared" ca="1" si="124"/>
        <v>0</v>
      </c>
      <c r="BX87" s="213">
        <f t="shared" ca="1" si="163"/>
        <v>0</v>
      </c>
      <c r="BY87" s="213">
        <f t="shared" ca="1" si="125"/>
        <v>0</v>
      </c>
      <c r="BZ87" s="214">
        <f ca="1">IF(AND(BW87,BX87=0)=0,0,IF(BW87&gt;0,'На банк Приват'!$P$1,IF(BX87&gt;0,'На Укрсиб'!$P$1,0)))</f>
        <v>0</v>
      </c>
      <c r="CA87" s="198">
        <v>80</v>
      </c>
      <c r="CB87" s="198" t="str">
        <f t="shared" ca="1" si="126"/>
        <v>Водій</v>
      </c>
      <c r="CC87" s="198" t="str">
        <f t="shared" ca="1" si="127"/>
        <v>ст. м-с</v>
      </c>
      <c r="CD87" s="198" t="str">
        <f t="shared" ca="1" si="164"/>
        <v>Зарванський М.О.</v>
      </c>
      <c r="CE87" s="198"/>
      <c r="CF87" s="215"/>
      <c r="CG87" s="215"/>
      <c r="CH87" s="215"/>
      <c r="CI87" s="215"/>
      <c r="CJ87" s="215"/>
      <c r="CK87" s="215"/>
      <c r="CL87" s="215"/>
      <c r="CM87" s="215">
        <f t="shared" si="106"/>
        <v>0</v>
      </c>
      <c r="CN87" s="215"/>
      <c r="CO87" s="215"/>
      <c r="CP87" s="215">
        <f t="shared" si="128"/>
        <v>0</v>
      </c>
      <c r="CQ87" s="215">
        <f t="shared" si="165"/>
        <v>0</v>
      </c>
      <c r="CR87" s="215">
        <f t="shared" si="166"/>
        <v>0</v>
      </c>
      <c r="CS87" s="215"/>
      <c r="CT87" s="215">
        <f t="shared" si="129"/>
        <v>0</v>
      </c>
      <c r="CU87" s="369">
        <f t="shared" si="130"/>
        <v>0</v>
      </c>
      <c r="CV87" s="215">
        <f t="shared" si="131"/>
        <v>0</v>
      </c>
      <c r="CW87" s="215">
        <f t="shared" ca="1" si="132"/>
        <v>0</v>
      </c>
      <c r="CX87" s="215">
        <f t="shared" ca="1" si="167"/>
        <v>0</v>
      </c>
      <c r="CY87" s="215">
        <f t="shared" ca="1" si="133"/>
        <v>0</v>
      </c>
      <c r="CZ87" s="216">
        <f ca="1">IF(AND(CW87,CX87=0)=0,0,IF(CW87&gt;0,'На банк Приват'!$V$1,IF(CX87&gt;0,'На Укрсиб'!$V$1,0)))</f>
        <v>0</v>
      </c>
      <c r="DA87" s="204"/>
      <c r="DB87" s="204" t="str">
        <f t="shared" ca="1" si="134"/>
        <v>Водій</v>
      </c>
      <c r="DC87" s="204" t="str">
        <f t="shared" ca="1" si="135"/>
        <v>ст. м-с</v>
      </c>
      <c r="DD87" s="204" t="str">
        <f t="shared" ca="1" si="168"/>
        <v>Зарванський М.О.</v>
      </c>
      <c r="DE87" s="204"/>
      <c r="DF87" s="217"/>
      <c r="DG87" s="217"/>
      <c r="DH87" s="217"/>
      <c r="DI87" s="217"/>
      <c r="DJ87" s="217"/>
      <c r="DK87" s="217"/>
      <c r="DL87" s="217"/>
      <c r="DM87" s="217">
        <f t="shared" si="136"/>
        <v>0</v>
      </c>
      <c r="DN87" s="217"/>
      <c r="DO87" s="217"/>
      <c r="DP87" s="763">
        <f t="shared" si="137"/>
        <v>0</v>
      </c>
      <c r="DQ87" s="217">
        <f t="shared" si="169"/>
        <v>0</v>
      </c>
      <c r="DR87" s="217">
        <f t="shared" si="170"/>
        <v>0</v>
      </c>
      <c r="DS87" s="217"/>
      <c r="DT87" s="217">
        <f t="shared" si="138"/>
        <v>0</v>
      </c>
      <c r="DU87" s="366">
        <f t="shared" si="171"/>
        <v>0</v>
      </c>
      <c r="DV87" s="217">
        <f t="shared" si="139"/>
        <v>0</v>
      </c>
      <c r="DW87" s="217">
        <f t="shared" ca="1" si="140"/>
        <v>0</v>
      </c>
      <c r="DX87" s="217">
        <f t="shared" ca="1" si="172"/>
        <v>0</v>
      </c>
      <c r="DY87" s="217">
        <f t="shared" ca="1" si="141"/>
        <v>0</v>
      </c>
      <c r="DZ87" s="218">
        <f ca="1">IF(AND(DW87,DX87=0)=0,0,IF(DW87&gt;0,'На банк Приват'!$AB$1,IF(DX87&gt;0,'На Укрсиб'!$V$1,0)))</f>
        <v>0</v>
      </c>
      <c r="EA87" s="207"/>
      <c r="EB87" s="207" t="str">
        <f t="shared" ca="1" si="142"/>
        <v>Водій</v>
      </c>
      <c r="EC87" s="207" t="str">
        <f t="shared" ca="1" si="143"/>
        <v>ст. м-с</v>
      </c>
      <c r="ED87" s="207" t="str">
        <f t="shared" ca="1" si="173"/>
        <v>Зарванський М.О.</v>
      </c>
      <c r="EE87" s="207"/>
      <c r="EF87" s="219"/>
      <c r="EG87" s="219"/>
      <c r="EH87" s="219"/>
      <c r="EI87" s="219"/>
      <c r="EJ87" s="219"/>
      <c r="EK87" s="219"/>
      <c r="EL87" s="219"/>
      <c r="EM87" s="219">
        <f t="shared" si="144"/>
        <v>0</v>
      </c>
      <c r="EN87" s="219"/>
      <c r="EO87" s="219"/>
      <c r="EP87" s="219">
        <f t="shared" si="145"/>
        <v>0</v>
      </c>
      <c r="EQ87" s="219">
        <f t="shared" si="174"/>
        <v>0</v>
      </c>
      <c r="ER87" s="219">
        <f t="shared" si="175"/>
        <v>0</v>
      </c>
      <c r="ES87" s="219"/>
      <c r="ET87" s="219">
        <f t="shared" si="146"/>
        <v>0</v>
      </c>
      <c r="EU87" s="363">
        <f t="shared" si="176"/>
        <v>0</v>
      </c>
      <c r="EV87" s="219">
        <f t="shared" si="147"/>
        <v>0</v>
      </c>
      <c r="EW87" s="219">
        <f t="shared" ca="1" si="148"/>
        <v>0</v>
      </c>
      <c r="EX87" s="219">
        <f t="shared" ca="1" si="177"/>
        <v>0</v>
      </c>
      <c r="EY87" s="219">
        <f t="shared" ca="1" si="149"/>
        <v>0</v>
      </c>
      <c r="EZ87" s="220">
        <f ca="1">IF(AND(EW87,EX87=0)=0,0,IF(EW87&gt;0,'На банк Приват'!$AH$1,IF(EX87&gt;0,'На Укрсиб'!$AH$1,0)))</f>
        <v>0</v>
      </c>
      <c r="FA87" s="28" t="str">
        <f t="shared" ca="1" si="150"/>
        <v>Зарванський М.О.</v>
      </c>
      <c r="FB87" s="28" t="str">
        <f t="shared" ca="1" si="151"/>
        <v>Зарванський</v>
      </c>
      <c r="FC87" s="28" t="str">
        <f t="shared" ca="1" si="152"/>
        <v>Михайло</v>
      </c>
      <c r="FD87" s="28" t="str">
        <f t="shared" ca="1" si="153"/>
        <v>Олександрович</v>
      </c>
      <c r="FE87" s="28">
        <f t="shared" ca="1" si="154"/>
        <v>79</v>
      </c>
      <c r="FF87">
        <f t="shared" si="155"/>
        <v>0</v>
      </c>
      <c r="FG87" s="531" t="s">
        <v>63</v>
      </c>
    </row>
    <row r="88" spans="1:163">
      <c r="A88" s="113"/>
      <c r="B88" s="113">
        <f t="shared" ca="1" si="107"/>
        <v>0</v>
      </c>
      <c r="C88" s="113">
        <f t="shared" ca="1" si="108"/>
        <v>0</v>
      </c>
      <c r="D88" s="113" t="str">
        <f t="shared" ca="1" si="99"/>
        <v xml:space="preserve"> </v>
      </c>
      <c r="E88" s="113">
        <f t="shared" si="109"/>
        <v>0</v>
      </c>
      <c r="F88" s="115"/>
      <c r="G88" s="209">
        <f t="shared" si="179"/>
        <v>0</v>
      </c>
      <c r="H88" s="209">
        <f t="shared" si="180"/>
        <v>0</v>
      </c>
      <c r="I88" s="209">
        <f t="shared" si="181"/>
        <v>0</v>
      </c>
      <c r="J88" s="209">
        <f t="shared" si="182"/>
        <v>0</v>
      </c>
      <c r="K88" s="209">
        <f t="shared" si="183"/>
        <v>0</v>
      </c>
      <c r="L88" s="209">
        <f t="shared" si="184"/>
        <v>0</v>
      </c>
      <c r="M88" s="209">
        <f t="shared" si="185"/>
        <v>0</v>
      </c>
      <c r="N88" s="209">
        <f t="shared" si="186"/>
        <v>0</v>
      </c>
      <c r="O88" s="209">
        <f t="shared" si="178"/>
        <v>0</v>
      </c>
      <c r="P88" s="211">
        <f t="shared" si="187"/>
        <v>0</v>
      </c>
      <c r="Q88" s="209">
        <f t="shared" si="188"/>
        <v>0</v>
      </c>
      <c r="R88" s="209">
        <f t="shared" si="189"/>
        <v>0</v>
      </c>
      <c r="S88" s="209">
        <f t="shared" si="190"/>
        <v>0</v>
      </c>
      <c r="T88" s="209">
        <f t="shared" si="191"/>
        <v>0</v>
      </c>
      <c r="U88" s="209">
        <f t="shared" si="192"/>
        <v>0</v>
      </c>
      <c r="V88" s="209">
        <f t="shared" si="193"/>
        <v>0</v>
      </c>
      <c r="W88" s="209">
        <f t="shared" ca="1" si="194"/>
        <v>0</v>
      </c>
      <c r="X88" s="209">
        <f t="shared" ca="1" si="195"/>
        <v>0</v>
      </c>
      <c r="Y88" s="209">
        <f t="shared" ca="1" si="196"/>
        <v>0</v>
      </c>
      <c r="Z88" s="210" t="str">
        <f t="shared" ca="1" si="110"/>
        <v xml:space="preserve">        </v>
      </c>
      <c r="AA88" s="185"/>
      <c r="AB88" s="185">
        <f t="shared" ca="1" si="111"/>
        <v>0</v>
      </c>
      <c r="AC88" s="185">
        <f t="shared" ca="1" si="112"/>
        <v>0</v>
      </c>
      <c r="AD88" s="185" t="str">
        <f t="shared" ca="1" si="156"/>
        <v xml:space="preserve"> </v>
      </c>
      <c r="AE88" s="185"/>
      <c r="AF88" s="211"/>
      <c r="AG88" s="211"/>
      <c r="AH88" s="211"/>
      <c r="AI88" s="211"/>
      <c r="AJ88" s="211"/>
      <c r="AK88" s="211"/>
      <c r="AL88" s="211"/>
      <c r="AM88" s="211"/>
      <c r="AN88" s="211"/>
      <c r="AO88" s="211"/>
      <c r="AP88" s="623">
        <f t="shared" si="113"/>
        <v>0</v>
      </c>
      <c r="AQ88" s="211">
        <f t="shared" si="157"/>
        <v>0</v>
      </c>
      <c r="AR88" s="211">
        <f t="shared" si="158"/>
        <v>0</v>
      </c>
      <c r="AS88" s="211"/>
      <c r="AT88" s="211">
        <f t="shared" si="114"/>
        <v>0</v>
      </c>
      <c r="AU88" s="358">
        <f t="shared" si="115"/>
        <v>0</v>
      </c>
      <c r="AV88" s="211">
        <f t="shared" si="116"/>
        <v>0</v>
      </c>
      <c r="AW88" s="211">
        <f t="shared" ca="1" si="117"/>
        <v>0</v>
      </c>
      <c r="AX88" s="211">
        <f t="shared" ca="1" si="197"/>
        <v>0</v>
      </c>
      <c r="AY88" s="211">
        <f t="shared" ca="1" si="118"/>
        <v>0</v>
      </c>
      <c r="AZ88" s="212">
        <f ca="1">IF(AND(AW88,AX88=0,AY88=0)=0,0,IF(AW88&gt;0,'На банк Приват'!$J$1,IF(AX88&gt;0,'На Укрсиб'!$J$1,0)))</f>
        <v>0</v>
      </c>
      <c r="BA88" s="191"/>
      <c r="BB88" s="191">
        <f t="shared" ca="1" si="119"/>
        <v>0</v>
      </c>
      <c r="BC88" s="191">
        <f t="shared" ca="1" si="120"/>
        <v>0</v>
      </c>
      <c r="BD88" s="191" t="str">
        <f t="shared" ca="1" si="159"/>
        <v xml:space="preserve"> </v>
      </c>
      <c r="BE88" s="191"/>
      <c r="BF88" s="213"/>
      <c r="BG88" s="213"/>
      <c r="BH88" s="213"/>
      <c r="BI88" s="213"/>
      <c r="BJ88" s="213"/>
      <c r="BK88" s="213"/>
      <c r="BL88" s="213"/>
      <c r="BM88" s="213"/>
      <c r="BN88" s="213"/>
      <c r="BO88" s="213"/>
      <c r="BP88" s="623">
        <f t="shared" si="121"/>
        <v>0</v>
      </c>
      <c r="BQ88" s="213">
        <f t="shared" si="160"/>
        <v>0</v>
      </c>
      <c r="BR88" s="213">
        <f t="shared" si="161"/>
        <v>0</v>
      </c>
      <c r="BS88" s="213"/>
      <c r="BT88" s="213">
        <f t="shared" si="122"/>
        <v>0</v>
      </c>
      <c r="BU88" s="362">
        <f t="shared" si="162"/>
        <v>0</v>
      </c>
      <c r="BV88" s="213">
        <f t="shared" si="123"/>
        <v>0</v>
      </c>
      <c r="BW88" s="213">
        <f t="shared" ca="1" si="124"/>
        <v>0</v>
      </c>
      <c r="BX88" s="213">
        <f t="shared" ca="1" si="163"/>
        <v>0</v>
      </c>
      <c r="BY88" s="213">
        <f t="shared" ca="1" si="125"/>
        <v>0</v>
      </c>
      <c r="BZ88" s="214">
        <f ca="1">IF(AND(BW88,BX88=0)=0,0,IF(BW88&gt;0,'На банк Приват'!$P$1,IF(BX88&gt;0,'На Укрсиб'!$P$1,0)))</f>
        <v>0</v>
      </c>
      <c r="CA88" s="198">
        <v>81</v>
      </c>
      <c r="CB88" s="198">
        <f t="shared" ca="1" si="126"/>
        <v>0</v>
      </c>
      <c r="CC88" s="198">
        <f t="shared" ca="1" si="127"/>
        <v>0</v>
      </c>
      <c r="CD88" s="198" t="str">
        <f t="shared" ca="1" si="164"/>
        <v xml:space="preserve"> </v>
      </c>
      <c r="CE88" s="198"/>
      <c r="CF88" s="215"/>
      <c r="CG88" s="215"/>
      <c r="CH88" s="215"/>
      <c r="CI88" s="215"/>
      <c r="CJ88" s="215"/>
      <c r="CK88" s="215"/>
      <c r="CL88" s="215"/>
      <c r="CM88" s="215">
        <f t="shared" si="106"/>
        <v>0</v>
      </c>
      <c r="CN88" s="215"/>
      <c r="CO88" s="215"/>
      <c r="CP88" s="215">
        <f t="shared" si="128"/>
        <v>0</v>
      </c>
      <c r="CQ88" s="215">
        <f t="shared" si="165"/>
        <v>0</v>
      </c>
      <c r="CR88" s="215">
        <f t="shared" si="166"/>
        <v>0</v>
      </c>
      <c r="CS88" s="215"/>
      <c r="CT88" s="215">
        <f t="shared" si="129"/>
        <v>0</v>
      </c>
      <c r="CU88" s="369">
        <f t="shared" si="130"/>
        <v>0</v>
      </c>
      <c r="CV88" s="215">
        <f t="shared" si="131"/>
        <v>0</v>
      </c>
      <c r="CW88" s="215">
        <f t="shared" ca="1" si="132"/>
        <v>0</v>
      </c>
      <c r="CX88" s="215">
        <f t="shared" ca="1" si="167"/>
        <v>0</v>
      </c>
      <c r="CY88" s="215">
        <f t="shared" ca="1" si="133"/>
        <v>0</v>
      </c>
      <c r="CZ88" s="216">
        <f ca="1">IF(AND(CW88,CX88=0)=0,0,IF(CW88&gt;0,'На банк Приват'!$V$1,IF(CX88&gt;0,'На Укрсиб'!$V$1,0)))</f>
        <v>0</v>
      </c>
      <c r="DA88" s="204"/>
      <c r="DB88" s="204">
        <f t="shared" ca="1" si="134"/>
        <v>0</v>
      </c>
      <c r="DC88" s="204">
        <f t="shared" ca="1" si="135"/>
        <v>0</v>
      </c>
      <c r="DD88" s="204" t="str">
        <f t="shared" ca="1" si="168"/>
        <v xml:space="preserve"> </v>
      </c>
      <c r="DE88" s="204"/>
      <c r="DF88" s="217"/>
      <c r="DG88" s="217"/>
      <c r="DH88" s="217"/>
      <c r="DI88" s="217"/>
      <c r="DJ88" s="217"/>
      <c r="DK88" s="217"/>
      <c r="DL88" s="217"/>
      <c r="DM88" s="217">
        <f t="shared" si="136"/>
        <v>0</v>
      </c>
      <c r="DN88" s="217"/>
      <c r="DO88" s="217"/>
      <c r="DP88" s="763">
        <f t="shared" si="137"/>
        <v>0</v>
      </c>
      <c r="DQ88" s="217">
        <f t="shared" si="169"/>
        <v>0</v>
      </c>
      <c r="DR88" s="217">
        <f t="shared" si="170"/>
        <v>0</v>
      </c>
      <c r="DS88" s="217"/>
      <c r="DT88" s="217">
        <f t="shared" si="138"/>
        <v>0</v>
      </c>
      <c r="DU88" s="366">
        <f t="shared" si="171"/>
        <v>0</v>
      </c>
      <c r="DV88" s="217">
        <f t="shared" si="139"/>
        <v>0</v>
      </c>
      <c r="DW88" s="217">
        <f t="shared" ca="1" si="140"/>
        <v>0</v>
      </c>
      <c r="DX88" s="217">
        <f t="shared" ca="1" si="172"/>
        <v>0</v>
      </c>
      <c r="DY88" s="217">
        <f t="shared" ca="1" si="141"/>
        <v>0</v>
      </c>
      <c r="DZ88" s="218">
        <f ca="1">IF(AND(DW88,DX88=0)=0,0,IF(DW88&gt;0,'На банк Приват'!$AB$1,IF(DX88&gt;0,'На Укрсиб'!$V$1,0)))</f>
        <v>0</v>
      </c>
      <c r="EA88" s="207"/>
      <c r="EB88" s="207">
        <f t="shared" ca="1" si="142"/>
        <v>0</v>
      </c>
      <c r="EC88" s="207">
        <f t="shared" ca="1" si="143"/>
        <v>0</v>
      </c>
      <c r="ED88" s="207" t="str">
        <f t="shared" ca="1" si="173"/>
        <v xml:space="preserve"> </v>
      </c>
      <c r="EE88" s="207"/>
      <c r="EF88" s="219"/>
      <c r="EG88" s="219"/>
      <c r="EH88" s="219"/>
      <c r="EI88" s="219"/>
      <c r="EJ88" s="219"/>
      <c r="EK88" s="219"/>
      <c r="EL88" s="219"/>
      <c r="EM88" s="219">
        <f t="shared" si="144"/>
        <v>0</v>
      </c>
      <c r="EN88" s="219"/>
      <c r="EO88" s="219"/>
      <c r="EP88" s="219">
        <f t="shared" si="145"/>
        <v>0</v>
      </c>
      <c r="EQ88" s="219">
        <f t="shared" si="174"/>
        <v>0</v>
      </c>
      <c r="ER88" s="219">
        <f t="shared" si="175"/>
        <v>0</v>
      </c>
      <c r="ES88" s="219"/>
      <c r="ET88" s="219">
        <f t="shared" si="146"/>
        <v>0</v>
      </c>
      <c r="EU88" s="363">
        <f t="shared" si="176"/>
        <v>0</v>
      </c>
      <c r="EV88" s="219">
        <f t="shared" si="147"/>
        <v>0</v>
      </c>
      <c r="EW88" s="219">
        <f t="shared" ca="1" si="148"/>
        <v>0</v>
      </c>
      <c r="EX88" s="219">
        <f t="shared" ca="1" si="177"/>
        <v>0</v>
      </c>
      <c r="EY88" s="219">
        <f t="shared" ca="1" si="149"/>
        <v>0</v>
      </c>
      <c r="EZ88" s="220">
        <f ca="1">IF(AND(EW88,EX88=0)=0,0,IF(EW88&gt;0,'На банк Приват'!$AH$1,IF(EX88&gt;0,'На Укрсиб'!$AH$1,0)))</f>
        <v>0</v>
      </c>
      <c r="FA88" s="28" t="str">
        <f t="shared" ca="1" si="150"/>
        <v xml:space="preserve"> </v>
      </c>
      <c r="FB88" s="28">
        <f t="shared" ca="1" si="151"/>
        <v>0</v>
      </c>
      <c r="FC88" s="28">
        <f t="shared" ca="1" si="152"/>
        <v>0</v>
      </c>
      <c r="FD88" s="28">
        <f t="shared" ca="1" si="153"/>
        <v>0</v>
      </c>
      <c r="FE88" s="28">
        <f t="shared" ca="1" si="154"/>
        <v>80</v>
      </c>
      <c r="FF88">
        <f t="shared" si="155"/>
        <v>0</v>
      </c>
      <c r="FG88" s="531" t="s">
        <v>64</v>
      </c>
    </row>
    <row r="89" spans="1:163">
      <c r="A89" s="113"/>
      <c r="B89" s="113" t="str">
        <f t="shared" ca="1" si="107"/>
        <v>Начальник відділення</v>
      </c>
      <c r="C89" s="113" t="str">
        <f t="shared" ca="1" si="108"/>
        <v>л-т</v>
      </c>
      <c r="D89" s="113" t="str">
        <f t="shared" ca="1" si="99"/>
        <v>Мальчук Т.В.</v>
      </c>
      <c r="E89" s="113">
        <f t="shared" si="109"/>
        <v>0</v>
      </c>
      <c r="F89" s="115"/>
      <c r="G89" s="209">
        <f t="shared" si="179"/>
        <v>0</v>
      </c>
      <c r="H89" s="209">
        <f t="shared" si="180"/>
        <v>0</v>
      </c>
      <c r="I89" s="209">
        <f t="shared" si="181"/>
        <v>0</v>
      </c>
      <c r="J89" s="209">
        <f t="shared" si="182"/>
        <v>0</v>
      </c>
      <c r="K89" s="209">
        <f t="shared" si="183"/>
        <v>0</v>
      </c>
      <c r="L89" s="209">
        <f t="shared" si="184"/>
        <v>0</v>
      </c>
      <c r="M89" s="209">
        <f t="shared" si="185"/>
        <v>0</v>
      </c>
      <c r="N89" s="209">
        <f t="shared" si="186"/>
        <v>0</v>
      </c>
      <c r="O89" s="209">
        <f t="shared" si="178"/>
        <v>0</v>
      </c>
      <c r="P89" s="211">
        <f t="shared" si="187"/>
        <v>0</v>
      </c>
      <c r="Q89" s="209">
        <f t="shared" si="188"/>
        <v>0</v>
      </c>
      <c r="R89" s="209">
        <f t="shared" si="189"/>
        <v>0</v>
      </c>
      <c r="S89" s="209">
        <f t="shared" si="190"/>
        <v>0</v>
      </c>
      <c r="T89" s="209">
        <f t="shared" si="191"/>
        <v>0</v>
      </c>
      <c r="U89" s="209">
        <f t="shared" si="192"/>
        <v>0</v>
      </c>
      <c r="V89" s="209">
        <f t="shared" si="193"/>
        <v>0</v>
      </c>
      <c r="W89" s="209">
        <f t="shared" ca="1" si="194"/>
        <v>0</v>
      </c>
      <c r="X89" s="209">
        <f t="shared" ca="1" si="195"/>
        <v>0</v>
      </c>
      <c r="Y89" s="209">
        <f t="shared" ca="1" si="196"/>
        <v>0</v>
      </c>
      <c r="Z89" s="210" t="str">
        <f t="shared" ca="1" si="110"/>
        <v xml:space="preserve">        </v>
      </c>
      <c r="AA89" s="185"/>
      <c r="AB89" s="185" t="str">
        <f t="shared" ca="1" si="111"/>
        <v>Начальник відділення</v>
      </c>
      <c r="AC89" s="185" t="str">
        <f t="shared" ca="1" si="112"/>
        <v>л-т</v>
      </c>
      <c r="AD89" s="185" t="str">
        <f t="shared" ca="1" si="156"/>
        <v>Мальчук Т.В.</v>
      </c>
      <c r="AE89" s="185"/>
      <c r="AF89" s="211"/>
      <c r="AG89" s="211"/>
      <c r="AH89" s="211"/>
      <c r="AI89" s="211"/>
      <c r="AJ89" s="211"/>
      <c r="AK89" s="211"/>
      <c r="AL89" s="211"/>
      <c r="AM89" s="211"/>
      <c r="AN89" s="211"/>
      <c r="AO89" s="211"/>
      <c r="AP89" s="623">
        <f t="shared" si="113"/>
        <v>0</v>
      </c>
      <c r="AQ89" s="211">
        <f t="shared" si="157"/>
        <v>0</v>
      </c>
      <c r="AR89" s="211">
        <f t="shared" si="158"/>
        <v>0</v>
      </c>
      <c r="AS89" s="211"/>
      <c r="AT89" s="211">
        <f t="shared" si="114"/>
        <v>0</v>
      </c>
      <c r="AU89" s="358">
        <f t="shared" si="115"/>
        <v>0</v>
      </c>
      <c r="AV89" s="211">
        <f t="shared" si="116"/>
        <v>0</v>
      </c>
      <c r="AW89" s="211">
        <f t="shared" ca="1" si="117"/>
        <v>0</v>
      </c>
      <c r="AX89" s="211">
        <f t="shared" ca="1" si="197"/>
        <v>0</v>
      </c>
      <c r="AY89" s="211">
        <f t="shared" ca="1" si="118"/>
        <v>0</v>
      </c>
      <c r="AZ89" s="212">
        <f ca="1">IF(AND(AW89,AX89=0,AY89=0)=0,0,IF(AW89&gt;0,'На банк Приват'!$J$1,IF(AX89&gt;0,'На Укрсиб'!J82,0)))</f>
        <v>0</v>
      </c>
      <c r="BA89" s="191"/>
      <c r="BB89" s="191" t="str">
        <f t="shared" ca="1" si="119"/>
        <v>Начальник відділення</v>
      </c>
      <c r="BC89" s="191" t="str">
        <f t="shared" ca="1" si="120"/>
        <v>л-т</v>
      </c>
      <c r="BD89" s="191" t="str">
        <f t="shared" ca="1" si="159"/>
        <v>Мальчук Т.В.</v>
      </c>
      <c r="BE89" s="191"/>
      <c r="BF89" s="213"/>
      <c r="BG89" s="213"/>
      <c r="BH89" s="213"/>
      <c r="BI89" s="213"/>
      <c r="BJ89" s="213"/>
      <c r="BK89" s="213"/>
      <c r="BL89" s="213"/>
      <c r="BM89" s="213"/>
      <c r="BN89" s="213"/>
      <c r="BO89" s="213"/>
      <c r="BP89" s="623">
        <f t="shared" si="121"/>
        <v>0</v>
      </c>
      <c r="BQ89" s="213">
        <f t="shared" si="160"/>
        <v>0</v>
      </c>
      <c r="BR89" s="213">
        <f t="shared" si="161"/>
        <v>0</v>
      </c>
      <c r="BS89" s="213"/>
      <c r="BT89" s="213">
        <f t="shared" si="122"/>
        <v>0</v>
      </c>
      <c r="BU89" s="362">
        <f t="shared" si="162"/>
        <v>0</v>
      </c>
      <c r="BV89" s="213">
        <f t="shared" si="123"/>
        <v>0</v>
      </c>
      <c r="BW89" s="213">
        <f t="shared" ca="1" si="124"/>
        <v>0</v>
      </c>
      <c r="BX89" s="213">
        <f t="shared" ca="1" si="163"/>
        <v>0</v>
      </c>
      <c r="BY89" s="213">
        <f t="shared" ca="1" si="125"/>
        <v>0</v>
      </c>
      <c r="BZ89" s="214">
        <f ca="1">IF(AND(BW89,BX89=0)=0,0,IF(BW89&gt;0,'На банк Приват'!$P$1,IF(BX89&gt;0,'На Укрсиб'!$P$1,0)))</f>
        <v>0</v>
      </c>
      <c r="CA89" s="198">
        <v>82</v>
      </c>
      <c r="CB89" s="198" t="str">
        <f t="shared" ca="1" si="126"/>
        <v>Начальник відділення</v>
      </c>
      <c r="CC89" s="198" t="str">
        <f t="shared" ca="1" si="127"/>
        <v>л-т</v>
      </c>
      <c r="CD89" s="198" t="str">
        <f t="shared" ca="1" si="164"/>
        <v>Мальчук Т.В.</v>
      </c>
      <c r="CE89" s="198"/>
      <c r="CF89" s="215"/>
      <c r="CG89" s="215"/>
      <c r="CH89" s="215"/>
      <c r="CI89" s="215"/>
      <c r="CJ89" s="215"/>
      <c r="CK89" s="215"/>
      <c r="CL89" s="215"/>
      <c r="CM89" s="215">
        <f t="shared" si="106"/>
        <v>0</v>
      </c>
      <c r="CN89" s="215"/>
      <c r="CO89" s="215"/>
      <c r="CP89" s="215">
        <f t="shared" si="128"/>
        <v>0</v>
      </c>
      <c r="CQ89" s="215">
        <f t="shared" si="165"/>
        <v>0</v>
      </c>
      <c r="CR89" s="215">
        <f t="shared" si="166"/>
        <v>0</v>
      </c>
      <c r="CS89" s="215"/>
      <c r="CT89" s="215">
        <f t="shared" si="129"/>
        <v>0</v>
      </c>
      <c r="CU89" s="369">
        <f t="shared" si="130"/>
        <v>0</v>
      </c>
      <c r="CV89" s="215">
        <f t="shared" si="131"/>
        <v>0</v>
      </c>
      <c r="CW89" s="215">
        <f t="shared" ca="1" si="132"/>
        <v>0</v>
      </c>
      <c r="CX89" s="215">
        <f t="shared" ca="1" si="167"/>
        <v>0</v>
      </c>
      <c r="CY89" s="215">
        <f t="shared" ca="1" si="133"/>
        <v>0</v>
      </c>
      <c r="CZ89" s="216">
        <f ca="1">IF(AND(CW89,CX89=0)=0,0,IF(CW89&gt;0,'На банк Приват'!$V$1,IF(CX89&gt;0,'На Укрсиб'!$V$1,0)))</f>
        <v>0</v>
      </c>
      <c r="DA89" s="204"/>
      <c r="DB89" s="204" t="str">
        <f t="shared" ca="1" si="134"/>
        <v>Начальник відділення</v>
      </c>
      <c r="DC89" s="204" t="str">
        <f t="shared" ca="1" si="135"/>
        <v>л-т</v>
      </c>
      <c r="DD89" s="204" t="str">
        <f t="shared" ca="1" si="168"/>
        <v>Мальчук Т.В.</v>
      </c>
      <c r="DE89" s="204"/>
      <c r="DF89" s="217"/>
      <c r="DG89" s="217"/>
      <c r="DH89" s="217"/>
      <c r="DI89" s="217"/>
      <c r="DJ89" s="217"/>
      <c r="DK89" s="217"/>
      <c r="DL89" s="217"/>
      <c r="DM89" s="217">
        <f t="shared" si="136"/>
        <v>0</v>
      </c>
      <c r="DN89" s="217"/>
      <c r="DO89" s="217"/>
      <c r="DP89" s="763">
        <f t="shared" si="137"/>
        <v>0</v>
      </c>
      <c r="DQ89" s="217">
        <f t="shared" si="169"/>
        <v>0</v>
      </c>
      <c r="DR89" s="217">
        <f t="shared" si="170"/>
        <v>0</v>
      </c>
      <c r="DS89" s="217"/>
      <c r="DT89" s="217">
        <f t="shared" si="138"/>
        <v>0</v>
      </c>
      <c r="DU89" s="366">
        <f t="shared" si="171"/>
        <v>0</v>
      </c>
      <c r="DV89" s="217">
        <f t="shared" si="139"/>
        <v>0</v>
      </c>
      <c r="DW89" s="217">
        <f t="shared" ca="1" si="140"/>
        <v>0</v>
      </c>
      <c r="DX89" s="217">
        <f t="shared" ca="1" si="172"/>
        <v>0</v>
      </c>
      <c r="DY89" s="217">
        <f t="shared" ca="1" si="141"/>
        <v>0</v>
      </c>
      <c r="DZ89" s="218">
        <f ca="1">IF(AND(DW89,DX89=0)=0,0,IF(DW89&gt;0,'На банк Приват'!$AB$1,IF(DX89&gt;0,'На Укрсиб'!$V$1,0)))</f>
        <v>0</v>
      </c>
      <c r="EA89" s="207"/>
      <c r="EB89" s="207" t="str">
        <f t="shared" ca="1" si="142"/>
        <v>Начальник відділення</v>
      </c>
      <c r="EC89" s="207" t="str">
        <f t="shared" ca="1" si="143"/>
        <v>л-т</v>
      </c>
      <c r="ED89" s="207" t="str">
        <f t="shared" ca="1" si="173"/>
        <v>Мальчук Т.В.</v>
      </c>
      <c r="EE89" s="207"/>
      <c r="EF89" s="219"/>
      <c r="EG89" s="219"/>
      <c r="EH89" s="219"/>
      <c r="EI89" s="219"/>
      <c r="EJ89" s="219"/>
      <c r="EK89" s="219"/>
      <c r="EL89" s="219"/>
      <c r="EM89" s="219">
        <f t="shared" si="144"/>
        <v>0</v>
      </c>
      <c r="EN89" s="219"/>
      <c r="EO89" s="219"/>
      <c r="EP89" s="219">
        <f t="shared" si="145"/>
        <v>0</v>
      </c>
      <c r="EQ89" s="219">
        <f t="shared" si="174"/>
        <v>0</v>
      </c>
      <c r="ER89" s="219">
        <f t="shared" si="175"/>
        <v>0</v>
      </c>
      <c r="ES89" s="219"/>
      <c r="ET89" s="219">
        <f t="shared" si="146"/>
        <v>0</v>
      </c>
      <c r="EU89" s="363">
        <f t="shared" si="176"/>
        <v>0</v>
      </c>
      <c r="EV89" s="219">
        <f t="shared" si="147"/>
        <v>0</v>
      </c>
      <c r="EW89" s="219">
        <f t="shared" ca="1" si="148"/>
        <v>0</v>
      </c>
      <c r="EX89" s="219">
        <f t="shared" ca="1" si="177"/>
        <v>0</v>
      </c>
      <c r="EY89" s="219">
        <f t="shared" ca="1" si="149"/>
        <v>0</v>
      </c>
      <c r="EZ89" s="220">
        <f ca="1">IF(AND(EW89,EX89=0)=0,0,IF(EW89&gt;0,'На банк Приват'!$AH$1,IF(EX89&gt;0,'На Укрсиб'!$AH$1,0)))</f>
        <v>0</v>
      </c>
      <c r="FA89" s="28" t="str">
        <f t="shared" ca="1" si="150"/>
        <v>Мальчук Т.В.</v>
      </c>
      <c r="FB89" s="28" t="str">
        <f t="shared" ca="1" si="151"/>
        <v>Мальчук</v>
      </c>
      <c r="FC89" s="28" t="str">
        <f t="shared" ca="1" si="152"/>
        <v>Тимур</v>
      </c>
      <c r="FD89" s="28" t="str">
        <f t="shared" ca="1" si="153"/>
        <v>Вадимович</v>
      </c>
      <c r="FE89" s="28">
        <f t="shared" ca="1" si="154"/>
        <v>81</v>
      </c>
      <c r="FF89">
        <f t="shared" si="155"/>
        <v>0</v>
      </c>
      <c r="FG89" s="531"/>
    </row>
    <row r="90" spans="1:163">
      <c r="A90" s="113"/>
      <c r="B90" s="113" t="str">
        <f t="shared" ca="1" si="107"/>
        <v>Начальник відділення</v>
      </c>
      <c r="C90" s="113" t="str">
        <f t="shared" ca="1" si="108"/>
        <v>л-т</v>
      </c>
      <c r="D90" s="113" t="str">
        <f t="shared" ca="1" si="99"/>
        <v>Курижко А.І.</v>
      </c>
      <c r="E90" s="113">
        <f t="shared" si="109"/>
        <v>0</v>
      </c>
      <c r="F90" s="115"/>
      <c r="G90" s="209">
        <f t="shared" si="179"/>
        <v>0</v>
      </c>
      <c r="H90" s="209">
        <f t="shared" si="180"/>
        <v>0</v>
      </c>
      <c r="I90" s="209">
        <f t="shared" si="181"/>
        <v>0</v>
      </c>
      <c r="J90" s="209">
        <f t="shared" si="182"/>
        <v>0</v>
      </c>
      <c r="K90" s="209">
        <f t="shared" si="183"/>
        <v>0</v>
      </c>
      <c r="L90" s="209">
        <f t="shared" si="184"/>
        <v>0</v>
      </c>
      <c r="M90" s="209">
        <f t="shared" si="185"/>
        <v>0</v>
      </c>
      <c r="N90" s="209">
        <f t="shared" si="186"/>
        <v>0</v>
      </c>
      <c r="O90" s="209">
        <f t="shared" si="178"/>
        <v>0</v>
      </c>
      <c r="P90" s="211">
        <f t="shared" si="187"/>
        <v>0</v>
      </c>
      <c r="Q90" s="209">
        <f t="shared" si="188"/>
        <v>0</v>
      </c>
      <c r="R90" s="209">
        <f t="shared" si="189"/>
        <v>0</v>
      </c>
      <c r="S90" s="209">
        <f t="shared" si="190"/>
        <v>0</v>
      </c>
      <c r="T90" s="209">
        <f t="shared" si="191"/>
        <v>0</v>
      </c>
      <c r="U90" s="209">
        <f t="shared" si="192"/>
        <v>0</v>
      </c>
      <c r="V90" s="209">
        <f t="shared" si="193"/>
        <v>0</v>
      </c>
      <c r="W90" s="209">
        <f t="shared" ca="1" si="194"/>
        <v>0</v>
      </c>
      <c r="X90" s="209">
        <f t="shared" ca="1" si="195"/>
        <v>0</v>
      </c>
      <c r="Y90" s="209">
        <f t="shared" ca="1" si="196"/>
        <v>0</v>
      </c>
      <c r="Z90" s="210" t="str">
        <f t="shared" ca="1" si="110"/>
        <v xml:space="preserve">        </v>
      </c>
      <c r="AA90" s="185"/>
      <c r="AB90" s="185" t="str">
        <f t="shared" ca="1" si="111"/>
        <v>Начальник відділення</v>
      </c>
      <c r="AC90" s="185" t="str">
        <f t="shared" ca="1" si="112"/>
        <v>л-т</v>
      </c>
      <c r="AD90" s="185" t="str">
        <f t="shared" ca="1" si="156"/>
        <v>Курижко А.І.</v>
      </c>
      <c r="AE90" s="185"/>
      <c r="AF90" s="211"/>
      <c r="AG90" s="211"/>
      <c r="AH90" s="211"/>
      <c r="AI90" s="211"/>
      <c r="AJ90" s="211"/>
      <c r="AK90" s="211"/>
      <c r="AL90" s="211"/>
      <c r="AM90" s="211"/>
      <c r="AN90" s="211"/>
      <c r="AO90" s="211"/>
      <c r="AP90" s="623">
        <f t="shared" si="113"/>
        <v>0</v>
      </c>
      <c r="AQ90" s="211">
        <f t="shared" si="157"/>
        <v>0</v>
      </c>
      <c r="AR90" s="211">
        <f t="shared" si="158"/>
        <v>0</v>
      </c>
      <c r="AS90" s="211"/>
      <c r="AT90" s="211">
        <f t="shared" si="114"/>
        <v>0</v>
      </c>
      <c r="AU90" s="358">
        <f t="shared" si="115"/>
        <v>0</v>
      </c>
      <c r="AV90" s="211">
        <f t="shared" si="116"/>
        <v>0</v>
      </c>
      <c r="AW90" s="211">
        <f t="shared" ca="1" si="117"/>
        <v>0</v>
      </c>
      <c r="AX90" s="211">
        <f t="shared" ca="1" si="197"/>
        <v>0</v>
      </c>
      <c r="AY90" s="211">
        <f t="shared" ca="1" si="118"/>
        <v>0</v>
      </c>
      <c r="AZ90" s="212">
        <f ca="1">IF(AND(AW90,AX90=0,AY90=0)=0,0,IF(AW90&gt;0,'На банк Приват'!$J$1,IF(AX90&gt;0,'На Укрсиб'!$J$1,0)))</f>
        <v>0</v>
      </c>
      <c r="BA90" s="191"/>
      <c r="BB90" s="191" t="str">
        <f t="shared" ca="1" si="119"/>
        <v>Начальник відділення</v>
      </c>
      <c r="BC90" s="191" t="str">
        <f t="shared" ca="1" si="120"/>
        <v>л-т</v>
      </c>
      <c r="BD90" s="191" t="str">
        <f t="shared" ca="1" si="159"/>
        <v>Курижко А.І.</v>
      </c>
      <c r="BE90" s="191"/>
      <c r="BF90" s="213"/>
      <c r="BG90" s="213"/>
      <c r="BH90" s="213"/>
      <c r="BI90" s="213"/>
      <c r="BJ90" s="213"/>
      <c r="BK90" s="213"/>
      <c r="BL90" s="213"/>
      <c r="BM90" s="213"/>
      <c r="BN90" s="213"/>
      <c r="BO90" s="213"/>
      <c r="BP90" s="623">
        <f t="shared" si="121"/>
        <v>0</v>
      </c>
      <c r="BQ90" s="213">
        <f t="shared" si="160"/>
        <v>0</v>
      </c>
      <c r="BR90" s="213">
        <f t="shared" si="161"/>
        <v>0</v>
      </c>
      <c r="BS90" s="213"/>
      <c r="BT90" s="213">
        <f t="shared" si="122"/>
        <v>0</v>
      </c>
      <c r="BU90" s="362">
        <f t="shared" si="162"/>
        <v>0</v>
      </c>
      <c r="BV90" s="213">
        <f t="shared" si="123"/>
        <v>0</v>
      </c>
      <c r="BW90" s="213">
        <f t="shared" ca="1" si="124"/>
        <v>0</v>
      </c>
      <c r="BX90" s="213">
        <f t="shared" ca="1" si="163"/>
        <v>0</v>
      </c>
      <c r="BY90" s="213">
        <f t="shared" ca="1" si="125"/>
        <v>0</v>
      </c>
      <c r="BZ90" s="214">
        <f ca="1">IF(AND(BW90,BX90=0)=0,0,IF(BW90&gt;0,'На банк Приват'!$P$1,IF(BX90&gt;0,'На Укрсиб'!$P$1,0)))</f>
        <v>0</v>
      </c>
      <c r="CA90" s="198">
        <v>83</v>
      </c>
      <c r="CB90" s="198" t="str">
        <f t="shared" ca="1" si="126"/>
        <v>Начальник відділення</v>
      </c>
      <c r="CC90" s="198" t="str">
        <f t="shared" ca="1" si="127"/>
        <v>л-т</v>
      </c>
      <c r="CD90" s="198" t="str">
        <f t="shared" ca="1" si="164"/>
        <v>Курижко А.І.</v>
      </c>
      <c r="CE90" s="198"/>
      <c r="CF90" s="215"/>
      <c r="CG90" s="215"/>
      <c r="CH90" s="215"/>
      <c r="CI90" s="215"/>
      <c r="CJ90" s="215"/>
      <c r="CK90" s="215"/>
      <c r="CL90" s="215"/>
      <c r="CM90" s="215">
        <f t="shared" si="106"/>
        <v>0</v>
      </c>
      <c r="CN90" s="215"/>
      <c r="CO90" s="215"/>
      <c r="CP90" s="215">
        <f t="shared" si="128"/>
        <v>0</v>
      </c>
      <c r="CQ90" s="215">
        <f t="shared" si="165"/>
        <v>0</v>
      </c>
      <c r="CR90" s="215">
        <f t="shared" si="166"/>
        <v>0</v>
      </c>
      <c r="CS90" s="215"/>
      <c r="CT90" s="215">
        <f t="shared" si="129"/>
        <v>0</v>
      </c>
      <c r="CU90" s="369">
        <f t="shared" si="130"/>
        <v>0</v>
      </c>
      <c r="CV90" s="215">
        <f t="shared" si="131"/>
        <v>0</v>
      </c>
      <c r="CW90" s="215">
        <f t="shared" ca="1" si="132"/>
        <v>0</v>
      </c>
      <c r="CX90" s="215">
        <f t="shared" ca="1" si="167"/>
        <v>0</v>
      </c>
      <c r="CY90" s="215">
        <f t="shared" ca="1" si="133"/>
        <v>0</v>
      </c>
      <c r="CZ90" s="216">
        <f ca="1">IF(AND(CW90,CX90=0)=0,0,IF(CW90&gt;0,'На банк Приват'!$V$1,IF(CX90&gt;0,'На Укрсиб'!$V$1,0)))</f>
        <v>0</v>
      </c>
      <c r="DA90" s="204"/>
      <c r="DB90" s="204" t="str">
        <f t="shared" ca="1" si="134"/>
        <v>Начальник відділення</v>
      </c>
      <c r="DC90" s="204" t="str">
        <f t="shared" ca="1" si="135"/>
        <v>л-т</v>
      </c>
      <c r="DD90" s="204" t="str">
        <f t="shared" ca="1" si="168"/>
        <v>Курижко А.І.</v>
      </c>
      <c r="DE90" s="204"/>
      <c r="DF90" s="217"/>
      <c r="DG90" s="217"/>
      <c r="DH90" s="217"/>
      <c r="DI90" s="217"/>
      <c r="DJ90" s="217"/>
      <c r="DK90" s="217"/>
      <c r="DL90" s="217"/>
      <c r="DM90" s="217">
        <f t="shared" si="136"/>
        <v>0</v>
      </c>
      <c r="DN90" s="217"/>
      <c r="DO90" s="217"/>
      <c r="DP90" s="763">
        <f t="shared" si="137"/>
        <v>0</v>
      </c>
      <c r="DQ90" s="217">
        <f t="shared" si="169"/>
        <v>0</v>
      </c>
      <c r="DR90" s="217">
        <f t="shared" si="170"/>
        <v>0</v>
      </c>
      <c r="DS90" s="217"/>
      <c r="DT90" s="217">
        <f t="shared" si="138"/>
        <v>0</v>
      </c>
      <c r="DU90" s="366">
        <f t="shared" si="171"/>
        <v>0</v>
      </c>
      <c r="DV90" s="217">
        <f t="shared" si="139"/>
        <v>0</v>
      </c>
      <c r="DW90" s="217">
        <f t="shared" ca="1" si="140"/>
        <v>0</v>
      </c>
      <c r="DX90" s="217">
        <f t="shared" ca="1" si="172"/>
        <v>0</v>
      </c>
      <c r="DY90" s="217">
        <f t="shared" ca="1" si="141"/>
        <v>0</v>
      </c>
      <c r="DZ90" s="218">
        <f ca="1">IF(AND(DW90,DX90=0)=0,0,IF(DW90&gt;0,'На банк Приват'!$AB$1,IF(DX90&gt;0,'На Укрсиб'!$V$1,0)))</f>
        <v>0</v>
      </c>
      <c r="EA90" s="207"/>
      <c r="EB90" s="207" t="str">
        <f t="shared" ca="1" si="142"/>
        <v>Начальник відділення</v>
      </c>
      <c r="EC90" s="207" t="str">
        <f t="shared" ca="1" si="143"/>
        <v>л-т</v>
      </c>
      <c r="ED90" s="207" t="str">
        <f t="shared" ca="1" si="173"/>
        <v>Курижко А.І.</v>
      </c>
      <c r="EE90" s="207"/>
      <c r="EF90" s="219"/>
      <c r="EG90" s="219"/>
      <c r="EH90" s="219"/>
      <c r="EI90" s="219"/>
      <c r="EJ90" s="219"/>
      <c r="EK90" s="219"/>
      <c r="EL90" s="219"/>
      <c r="EM90" s="219">
        <f t="shared" si="144"/>
        <v>0</v>
      </c>
      <c r="EN90" s="219"/>
      <c r="EO90" s="219"/>
      <c r="EP90" s="219">
        <f t="shared" si="145"/>
        <v>0</v>
      </c>
      <c r="EQ90" s="219">
        <f t="shared" si="174"/>
        <v>0</v>
      </c>
      <c r="ER90" s="219">
        <f t="shared" si="175"/>
        <v>0</v>
      </c>
      <c r="ES90" s="219"/>
      <c r="ET90" s="219">
        <f t="shared" si="146"/>
        <v>0</v>
      </c>
      <c r="EU90" s="363">
        <f t="shared" si="176"/>
        <v>0</v>
      </c>
      <c r="EV90" s="219">
        <f t="shared" si="147"/>
        <v>0</v>
      </c>
      <c r="EW90" s="219">
        <f t="shared" ca="1" si="148"/>
        <v>0</v>
      </c>
      <c r="EX90" s="219">
        <f t="shared" ca="1" si="177"/>
        <v>0</v>
      </c>
      <c r="EY90" s="219">
        <f t="shared" ca="1" si="149"/>
        <v>0</v>
      </c>
      <c r="EZ90" s="220">
        <f ca="1">IF(AND(EW90,EX90=0)=0,0,IF(EW90&gt;0,'На банк Приват'!$AH$1,IF(EX90&gt;0,'На Укрсиб'!$AH$1,0)))</f>
        <v>0</v>
      </c>
      <c r="FA90" s="28" t="str">
        <f t="shared" ca="1" si="150"/>
        <v>Курижко А.І.</v>
      </c>
      <c r="FB90" s="28" t="str">
        <f t="shared" ca="1" si="151"/>
        <v>Курижко</v>
      </c>
      <c r="FC90" s="28" t="str">
        <f t="shared" ca="1" si="152"/>
        <v>Артем</v>
      </c>
      <c r="FD90" s="28" t="str">
        <f t="shared" ca="1" si="153"/>
        <v>Іванович</v>
      </c>
      <c r="FE90" s="28">
        <f t="shared" ca="1" si="154"/>
        <v>82</v>
      </c>
      <c r="FF90">
        <f t="shared" si="155"/>
        <v>0</v>
      </c>
      <c r="FG90" s="531" t="s">
        <v>65</v>
      </c>
    </row>
    <row r="91" spans="1:163">
      <c r="A91" s="113"/>
      <c r="B91" s="113" t="str">
        <f t="shared" ca="1" si="107"/>
        <v>Начальник відділення</v>
      </c>
      <c r="C91" s="113" t="str">
        <f t="shared" ca="1" si="108"/>
        <v>л-т</v>
      </c>
      <c r="D91" s="113" t="str">
        <f t="shared" ca="1" si="99"/>
        <v>Клємішев Ю.В.</v>
      </c>
      <c r="E91" s="113">
        <f t="shared" si="109"/>
        <v>0</v>
      </c>
      <c r="F91" s="115"/>
      <c r="G91" s="209">
        <f t="shared" si="179"/>
        <v>0</v>
      </c>
      <c r="H91" s="209">
        <f t="shared" si="180"/>
        <v>0</v>
      </c>
      <c r="I91" s="209">
        <f t="shared" si="181"/>
        <v>0</v>
      </c>
      <c r="J91" s="209">
        <f t="shared" si="182"/>
        <v>0</v>
      </c>
      <c r="K91" s="209">
        <f t="shared" si="183"/>
        <v>0</v>
      </c>
      <c r="L91" s="209">
        <f t="shared" si="184"/>
        <v>0</v>
      </c>
      <c r="M91" s="209">
        <f t="shared" si="185"/>
        <v>0</v>
      </c>
      <c r="N91" s="209">
        <f t="shared" si="186"/>
        <v>0</v>
      </c>
      <c r="O91" s="209">
        <f t="shared" si="178"/>
        <v>0</v>
      </c>
      <c r="P91" s="211">
        <f t="shared" si="187"/>
        <v>0</v>
      </c>
      <c r="Q91" s="209">
        <f t="shared" si="188"/>
        <v>0</v>
      </c>
      <c r="R91" s="209">
        <f t="shared" si="189"/>
        <v>0</v>
      </c>
      <c r="S91" s="209">
        <f t="shared" si="190"/>
        <v>0</v>
      </c>
      <c r="T91" s="209">
        <f t="shared" si="191"/>
        <v>0</v>
      </c>
      <c r="U91" s="209">
        <f t="shared" si="192"/>
        <v>0</v>
      </c>
      <c r="V91" s="209">
        <f t="shared" si="193"/>
        <v>0</v>
      </c>
      <c r="W91" s="209">
        <f t="shared" ca="1" si="194"/>
        <v>0</v>
      </c>
      <c r="X91" s="209">
        <f t="shared" ca="1" si="195"/>
        <v>0</v>
      </c>
      <c r="Y91" s="209">
        <f t="shared" ca="1" si="196"/>
        <v>0</v>
      </c>
      <c r="Z91" s="210" t="str">
        <f t="shared" ca="1" si="110"/>
        <v xml:space="preserve">        </v>
      </c>
      <c r="AA91" s="185"/>
      <c r="AB91" s="185" t="str">
        <f t="shared" ca="1" si="111"/>
        <v>Начальник відділення</v>
      </c>
      <c r="AC91" s="185" t="str">
        <f t="shared" ca="1" si="112"/>
        <v>л-т</v>
      </c>
      <c r="AD91" s="185" t="str">
        <f t="shared" ca="1" si="156"/>
        <v>Клємішев Ю.В.</v>
      </c>
      <c r="AE91" s="185"/>
      <c r="AF91" s="211"/>
      <c r="AG91" s="211"/>
      <c r="AH91" s="211"/>
      <c r="AI91" s="211"/>
      <c r="AJ91" s="211"/>
      <c r="AK91" s="211"/>
      <c r="AL91" s="211"/>
      <c r="AM91" s="211"/>
      <c r="AN91" s="211"/>
      <c r="AO91" s="211"/>
      <c r="AP91" s="623">
        <f t="shared" si="113"/>
        <v>0</v>
      </c>
      <c r="AQ91" s="211">
        <f t="shared" si="157"/>
        <v>0</v>
      </c>
      <c r="AR91" s="211">
        <f t="shared" si="158"/>
        <v>0</v>
      </c>
      <c r="AS91" s="211"/>
      <c r="AT91" s="211">
        <f t="shared" si="114"/>
        <v>0</v>
      </c>
      <c r="AU91" s="358">
        <f t="shared" si="115"/>
        <v>0</v>
      </c>
      <c r="AV91" s="211">
        <f t="shared" si="116"/>
        <v>0</v>
      </c>
      <c r="AW91" s="211">
        <f t="shared" ca="1" si="117"/>
        <v>0</v>
      </c>
      <c r="AX91" s="211">
        <f t="shared" ca="1" si="197"/>
        <v>0</v>
      </c>
      <c r="AY91" s="211">
        <f t="shared" ca="1" si="118"/>
        <v>0</v>
      </c>
      <c r="AZ91" s="212">
        <f ca="1">IF(AND(AW91,AX91=0,AY91=0)=0,0,IF(AW91&gt;0,'На банк Приват'!$J$1,IF(AX91&gt;0,'На Укрсиб'!$J$1,0)))</f>
        <v>0</v>
      </c>
      <c r="BA91" s="191"/>
      <c r="BB91" s="191" t="str">
        <f t="shared" ca="1" si="119"/>
        <v>Начальник відділення</v>
      </c>
      <c r="BC91" s="191" t="str">
        <f t="shared" ca="1" si="120"/>
        <v>л-т</v>
      </c>
      <c r="BD91" s="191" t="str">
        <f t="shared" ca="1" si="159"/>
        <v>Клємішев Ю.В.</v>
      </c>
      <c r="BE91" s="191"/>
      <c r="BF91" s="213"/>
      <c r="BG91" s="213"/>
      <c r="BH91" s="213"/>
      <c r="BI91" s="213"/>
      <c r="BJ91" s="213"/>
      <c r="BK91" s="213"/>
      <c r="BL91" s="213"/>
      <c r="BM91" s="213"/>
      <c r="BN91" s="213"/>
      <c r="BO91" s="213"/>
      <c r="BP91" s="623">
        <f t="shared" si="121"/>
        <v>0</v>
      </c>
      <c r="BQ91" s="213">
        <f t="shared" si="160"/>
        <v>0</v>
      </c>
      <c r="BR91" s="213">
        <f t="shared" si="161"/>
        <v>0</v>
      </c>
      <c r="BS91" s="213"/>
      <c r="BT91" s="213">
        <f t="shared" si="122"/>
        <v>0</v>
      </c>
      <c r="BU91" s="362">
        <f t="shared" si="162"/>
        <v>0</v>
      </c>
      <c r="BV91" s="213">
        <f t="shared" si="123"/>
        <v>0</v>
      </c>
      <c r="BW91" s="213">
        <f t="shared" ca="1" si="124"/>
        <v>0</v>
      </c>
      <c r="BX91" s="213">
        <f t="shared" ca="1" si="163"/>
        <v>0</v>
      </c>
      <c r="BY91" s="213">
        <f t="shared" ca="1" si="125"/>
        <v>0</v>
      </c>
      <c r="BZ91" s="214">
        <f ca="1">IF(AND(BW91,BX91=0)=0,0,IF(BW91&gt;0,'На банк Приват'!$P$1,IF(BX91&gt;0,'На Укрсиб'!$P$1,0)))</f>
        <v>0</v>
      </c>
      <c r="CA91" s="198">
        <v>84</v>
      </c>
      <c r="CB91" s="198" t="str">
        <f t="shared" ca="1" si="126"/>
        <v>Начальник відділення</v>
      </c>
      <c r="CC91" s="198" t="str">
        <f t="shared" ca="1" si="127"/>
        <v>л-т</v>
      </c>
      <c r="CD91" s="198" t="str">
        <f t="shared" ca="1" si="164"/>
        <v>Клємішев Ю.В.</v>
      </c>
      <c r="CE91" s="198"/>
      <c r="CF91" s="215"/>
      <c r="CG91" s="215"/>
      <c r="CH91" s="215"/>
      <c r="CI91" s="215"/>
      <c r="CJ91" s="215"/>
      <c r="CK91" s="215"/>
      <c r="CL91" s="215"/>
      <c r="CM91" s="215">
        <f t="shared" si="106"/>
        <v>0</v>
      </c>
      <c r="CN91" s="215"/>
      <c r="CO91" s="215"/>
      <c r="CP91" s="215">
        <f t="shared" si="128"/>
        <v>0</v>
      </c>
      <c r="CQ91" s="215">
        <f t="shared" si="165"/>
        <v>0</v>
      </c>
      <c r="CR91" s="215">
        <f t="shared" si="166"/>
        <v>0</v>
      </c>
      <c r="CS91" s="215"/>
      <c r="CT91" s="215">
        <f t="shared" si="129"/>
        <v>0</v>
      </c>
      <c r="CU91" s="369">
        <f t="shared" si="130"/>
        <v>0</v>
      </c>
      <c r="CV91" s="215">
        <f t="shared" si="131"/>
        <v>0</v>
      </c>
      <c r="CW91" s="215">
        <f t="shared" ca="1" si="132"/>
        <v>0</v>
      </c>
      <c r="CX91" s="215">
        <f t="shared" ca="1" si="167"/>
        <v>0</v>
      </c>
      <c r="CY91" s="215">
        <f t="shared" ca="1" si="133"/>
        <v>0</v>
      </c>
      <c r="CZ91" s="216">
        <f ca="1">IF(AND(CW91,CX91=0)=0,0,IF(CW91&gt;0,'На банк Приват'!$V$1,IF(CX91&gt;0,'На Укрсиб'!$V$1,0)))</f>
        <v>0</v>
      </c>
      <c r="DA91" s="204"/>
      <c r="DB91" s="204" t="str">
        <f t="shared" ca="1" si="134"/>
        <v>Начальник відділення</v>
      </c>
      <c r="DC91" s="204" t="str">
        <f t="shared" ca="1" si="135"/>
        <v>л-т</v>
      </c>
      <c r="DD91" s="204" t="str">
        <f t="shared" ca="1" si="168"/>
        <v>Клємішев Ю.В.</v>
      </c>
      <c r="DE91" s="204"/>
      <c r="DF91" s="217"/>
      <c r="DG91" s="217"/>
      <c r="DH91" s="217"/>
      <c r="DI91" s="217"/>
      <c r="DJ91" s="217"/>
      <c r="DK91" s="217"/>
      <c r="DL91" s="217"/>
      <c r="DM91" s="217">
        <f t="shared" si="136"/>
        <v>0</v>
      </c>
      <c r="DN91" s="217"/>
      <c r="DO91" s="217"/>
      <c r="DP91" s="763">
        <f t="shared" si="137"/>
        <v>0</v>
      </c>
      <c r="DQ91" s="217">
        <f t="shared" si="169"/>
        <v>0</v>
      </c>
      <c r="DR91" s="217">
        <f t="shared" si="170"/>
        <v>0</v>
      </c>
      <c r="DS91" s="217"/>
      <c r="DT91" s="217">
        <f t="shared" si="138"/>
        <v>0</v>
      </c>
      <c r="DU91" s="366">
        <f t="shared" si="171"/>
        <v>0</v>
      </c>
      <c r="DV91" s="217">
        <f t="shared" si="139"/>
        <v>0</v>
      </c>
      <c r="DW91" s="217">
        <f t="shared" ca="1" si="140"/>
        <v>0</v>
      </c>
      <c r="DX91" s="217">
        <f t="shared" ca="1" si="172"/>
        <v>0</v>
      </c>
      <c r="DY91" s="217">
        <f t="shared" ca="1" si="141"/>
        <v>0</v>
      </c>
      <c r="DZ91" s="218">
        <f ca="1">IF(AND(DW91,DX91=0)=0,0,IF(DW91&gt;0,'На банк Приват'!$AB$1,IF(DX91&gt;0,'На Укрсиб'!$V$1,0)))</f>
        <v>0</v>
      </c>
      <c r="EA91" s="207"/>
      <c r="EB91" s="207" t="str">
        <f t="shared" ca="1" si="142"/>
        <v>Начальник відділення</v>
      </c>
      <c r="EC91" s="207" t="str">
        <f t="shared" ca="1" si="143"/>
        <v>л-т</v>
      </c>
      <c r="ED91" s="207" t="str">
        <f t="shared" ca="1" si="173"/>
        <v>Клємішев Ю.В.</v>
      </c>
      <c r="EE91" s="207"/>
      <c r="EF91" s="219"/>
      <c r="EG91" s="219"/>
      <c r="EH91" s="219"/>
      <c r="EI91" s="219"/>
      <c r="EJ91" s="219"/>
      <c r="EK91" s="219"/>
      <c r="EL91" s="219"/>
      <c r="EM91" s="219">
        <f t="shared" si="144"/>
        <v>0</v>
      </c>
      <c r="EN91" s="219"/>
      <c r="EO91" s="219"/>
      <c r="EP91" s="219">
        <f t="shared" si="145"/>
        <v>0</v>
      </c>
      <c r="EQ91" s="219">
        <f t="shared" si="174"/>
        <v>0</v>
      </c>
      <c r="ER91" s="219">
        <f t="shared" si="175"/>
        <v>0</v>
      </c>
      <c r="ES91" s="219"/>
      <c r="ET91" s="219">
        <f t="shared" si="146"/>
        <v>0</v>
      </c>
      <c r="EU91" s="363">
        <f t="shared" si="176"/>
        <v>0</v>
      </c>
      <c r="EV91" s="219">
        <f t="shared" si="147"/>
        <v>0</v>
      </c>
      <c r="EW91" s="219">
        <f t="shared" ca="1" si="148"/>
        <v>0</v>
      </c>
      <c r="EX91" s="219">
        <f t="shared" ca="1" si="177"/>
        <v>0</v>
      </c>
      <c r="EY91" s="219">
        <f t="shared" ca="1" si="149"/>
        <v>0</v>
      </c>
      <c r="EZ91" s="220">
        <f ca="1">IF(AND(EW91,EX91=0)=0,0,IF(EW91&gt;0,'На банк Приват'!$AH$1,IF(EX91&gt;0,'На Укрсиб'!$AH$1,0)))</f>
        <v>0</v>
      </c>
      <c r="FA91" s="28" t="str">
        <f t="shared" ca="1" si="150"/>
        <v>Клємішев Ю.В.</v>
      </c>
      <c r="FB91" s="28" t="str">
        <f t="shared" ca="1" si="151"/>
        <v>Клємішев</v>
      </c>
      <c r="FC91" s="28" t="str">
        <f t="shared" ca="1" si="152"/>
        <v>Юрій</v>
      </c>
      <c r="FD91" s="28" t="str">
        <f t="shared" ca="1" si="153"/>
        <v>Володимирович</v>
      </c>
      <c r="FE91" s="28">
        <f t="shared" ca="1" si="154"/>
        <v>83</v>
      </c>
      <c r="FF91">
        <f t="shared" si="155"/>
        <v>0</v>
      </c>
      <c r="FG91" s="531" t="s">
        <v>66</v>
      </c>
    </row>
    <row r="92" spans="1:163">
      <c r="A92" s="113"/>
      <c r="B92" s="113">
        <f t="shared" ca="1" si="107"/>
        <v>0</v>
      </c>
      <c r="C92" s="113">
        <f t="shared" ca="1" si="108"/>
        <v>0</v>
      </c>
      <c r="D92" s="113" t="str">
        <f t="shared" ca="1" si="99"/>
        <v xml:space="preserve"> </v>
      </c>
      <c r="E92" s="113">
        <f t="shared" si="109"/>
        <v>0</v>
      </c>
      <c r="F92" s="115"/>
      <c r="G92" s="209">
        <f t="shared" si="179"/>
        <v>0</v>
      </c>
      <c r="H92" s="209">
        <f t="shared" si="180"/>
        <v>0</v>
      </c>
      <c r="I92" s="209">
        <f t="shared" si="181"/>
        <v>0</v>
      </c>
      <c r="J92" s="209">
        <f t="shared" si="182"/>
        <v>0</v>
      </c>
      <c r="K92" s="209">
        <f t="shared" si="183"/>
        <v>0</v>
      </c>
      <c r="L92" s="209">
        <f t="shared" si="184"/>
        <v>0</v>
      </c>
      <c r="M92" s="209">
        <f t="shared" si="185"/>
        <v>0</v>
      </c>
      <c r="N92" s="209">
        <f t="shared" si="186"/>
        <v>0</v>
      </c>
      <c r="O92" s="209">
        <f t="shared" si="178"/>
        <v>0</v>
      </c>
      <c r="P92" s="211">
        <f t="shared" si="187"/>
        <v>0</v>
      </c>
      <c r="Q92" s="209">
        <f t="shared" si="188"/>
        <v>0</v>
      </c>
      <c r="R92" s="209">
        <f t="shared" si="189"/>
        <v>0</v>
      </c>
      <c r="S92" s="209">
        <f t="shared" si="190"/>
        <v>0</v>
      </c>
      <c r="T92" s="209">
        <f t="shared" si="191"/>
        <v>0</v>
      </c>
      <c r="U92" s="209">
        <f t="shared" si="192"/>
        <v>0</v>
      </c>
      <c r="V92" s="209">
        <f t="shared" si="193"/>
        <v>0</v>
      </c>
      <c r="W92" s="209">
        <f t="shared" ca="1" si="194"/>
        <v>0</v>
      </c>
      <c r="X92" s="209">
        <f t="shared" ca="1" si="195"/>
        <v>0</v>
      </c>
      <c r="Y92" s="209">
        <f t="shared" ca="1" si="196"/>
        <v>0</v>
      </c>
      <c r="Z92" s="210" t="str">
        <f t="shared" ca="1" si="110"/>
        <v xml:space="preserve">        </v>
      </c>
      <c r="AA92" s="185"/>
      <c r="AB92" s="185">
        <f t="shared" ca="1" si="111"/>
        <v>0</v>
      </c>
      <c r="AC92" s="185">
        <f t="shared" ca="1" si="112"/>
        <v>0</v>
      </c>
      <c r="AD92" s="185" t="str">
        <f t="shared" ca="1" si="156"/>
        <v xml:space="preserve"> </v>
      </c>
      <c r="AE92" s="185"/>
      <c r="AF92" s="211"/>
      <c r="AG92" s="211"/>
      <c r="AH92" s="211"/>
      <c r="AI92" s="211"/>
      <c r="AJ92" s="211"/>
      <c r="AK92" s="211"/>
      <c r="AL92" s="211"/>
      <c r="AM92" s="211"/>
      <c r="AN92" s="211"/>
      <c r="AO92" s="211"/>
      <c r="AP92" s="623">
        <f t="shared" si="113"/>
        <v>0</v>
      </c>
      <c r="AQ92" s="211">
        <f t="shared" si="157"/>
        <v>0</v>
      </c>
      <c r="AR92" s="211">
        <f t="shared" si="158"/>
        <v>0</v>
      </c>
      <c r="AS92" s="211"/>
      <c r="AT92" s="211">
        <f t="shared" si="114"/>
        <v>0</v>
      </c>
      <c r="AU92" s="358">
        <f t="shared" si="115"/>
        <v>0</v>
      </c>
      <c r="AV92" s="211">
        <f t="shared" si="116"/>
        <v>0</v>
      </c>
      <c r="AW92" s="211">
        <f t="shared" ca="1" si="117"/>
        <v>0</v>
      </c>
      <c r="AX92" s="211">
        <f t="shared" ca="1" si="197"/>
        <v>0</v>
      </c>
      <c r="AY92" s="211">
        <f t="shared" ca="1" si="118"/>
        <v>0</v>
      </c>
      <c r="AZ92" s="212">
        <f ca="1">IF(AND(AW92,AX92=0,AY92=0)=0,0,IF(AW92&gt;0,'На банк Приват'!$J$1,IF(AX92&gt;0,'На Укрсиб'!$J$1,0)))</f>
        <v>0</v>
      </c>
      <c r="BA92" s="191"/>
      <c r="BB92" s="191">
        <f t="shared" ca="1" si="119"/>
        <v>0</v>
      </c>
      <c r="BC92" s="191">
        <f t="shared" ca="1" si="120"/>
        <v>0</v>
      </c>
      <c r="BD92" s="191" t="str">
        <f t="shared" ca="1" si="159"/>
        <v xml:space="preserve"> </v>
      </c>
      <c r="BE92" s="191"/>
      <c r="BF92" s="213"/>
      <c r="BG92" s="213"/>
      <c r="BH92" s="213"/>
      <c r="BI92" s="213"/>
      <c r="BJ92" s="213"/>
      <c r="BK92" s="213"/>
      <c r="BL92" s="213"/>
      <c r="BM92" s="213"/>
      <c r="BN92" s="213"/>
      <c r="BO92" s="213"/>
      <c r="BP92" s="623">
        <f t="shared" si="121"/>
        <v>0</v>
      </c>
      <c r="BQ92" s="213">
        <f t="shared" si="160"/>
        <v>0</v>
      </c>
      <c r="BR92" s="213">
        <f t="shared" si="161"/>
        <v>0</v>
      </c>
      <c r="BS92" s="213"/>
      <c r="BT92" s="213">
        <f t="shared" si="122"/>
        <v>0</v>
      </c>
      <c r="BU92" s="362">
        <f t="shared" si="162"/>
        <v>0</v>
      </c>
      <c r="BV92" s="213">
        <f t="shared" si="123"/>
        <v>0</v>
      </c>
      <c r="BW92" s="213">
        <f t="shared" ca="1" si="124"/>
        <v>0</v>
      </c>
      <c r="BX92" s="213">
        <f t="shared" ca="1" si="163"/>
        <v>0</v>
      </c>
      <c r="BY92" s="213">
        <f t="shared" ca="1" si="125"/>
        <v>0</v>
      </c>
      <c r="BZ92" s="214">
        <f ca="1">IF(AND(BW92,BX92=0)=0,0,IF(BW92&gt;0,'На банк Приват'!$P$1,IF(BX92&gt;0,'На Укрсиб'!$P$1,0)))</f>
        <v>0</v>
      </c>
      <c r="CA92" s="198">
        <v>85</v>
      </c>
      <c r="CB92" s="198">
        <f t="shared" ca="1" si="126"/>
        <v>0</v>
      </c>
      <c r="CC92" s="198">
        <f t="shared" ca="1" si="127"/>
        <v>0</v>
      </c>
      <c r="CD92" s="198" t="str">
        <f t="shared" ca="1" si="164"/>
        <v xml:space="preserve"> </v>
      </c>
      <c r="CE92" s="198"/>
      <c r="CF92" s="215"/>
      <c r="CG92" s="215"/>
      <c r="CH92" s="215"/>
      <c r="CI92" s="215"/>
      <c r="CJ92" s="215"/>
      <c r="CK92" s="215"/>
      <c r="CL92" s="215"/>
      <c r="CM92" s="215">
        <f t="shared" si="106"/>
        <v>0</v>
      </c>
      <c r="CN92" s="215"/>
      <c r="CO92" s="215"/>
      <c r="CP92" s="215">
        <f t="shared" si="128"/>
        <v>0</v>
      </c>
      <c r="CQ92" s="215">
        <f t="shared" si="165"/>
        <v>0</v>
      </c>
      <c r="CR92" s="215">
        <f t="shared" si="166"/>
        <v>0</v>
      </c>
      <c r="CS92" s="215"/>
      <c r="CT92" s="215">
        <f t="shared" si="129"/>
        <v>0</v>
      </c>
      <c r="CU92" s="369">
        <f t="shared" si="130"/>
        <v>0</v>
      </c>
      <c r="CV92" s="215">
        <f t="shared" si="131"/>
        <v>0</v>
      </c>
      <c r="CW92" s="215">
        <f t="shared" ca="1" si="132"/>
        <v>0</v>
      </c>
      <c r="CX92" s="215">
        <f t="shared" ca="1" si="167"/>
        <v>0</v>
      </c>
      <c r="CY92" s="215">
        <f t="shared" ca="1" si="133"/>
        <v>0</v>
      </c>
      <c r="CZ92" s="216">
        <f ca="1">IF(AND(CW92,CX92=0)=0,0,IF(CW92&gt;0,'На банк Приват'!$V$1,IF(CX92&gt;0,'На Укрсиб'!$V$1,0)))</f>
        <v>0</v>
      </c>
      <c r="DA92" s="204"/>
      <c r="DB92" s="204">
        <f t="shared" ca="1" si="134"/>
        <v>0</v>
      </c>
      <c r="DC92" s="204">
        <f t="shared" ca="1" si="135"/>
        <v>0</v>
      </c>
      <c r="DD92" s="204" t="str">
        <f t="shared" ca="1" si="168"/>
        <v xml:space="preserve"> </v>
      </c>
      <c r="DE92" s="204"/>
      <c r="DF92" s="217"/>
      <c r="DG92" s="217"/>
      <c r="DH92" s="217"/>
      <c r="DI92" s="217"/>
      <c r="DJ92" s="217"/>
      <c r="DK92" s="217"/>
      <c r="DL92" s="217"/>
      <c r="DM92" s="217">
        <f t="shared" si="136"/>
        <v>0</v>
      </c>
      <c r="DN92" s="217"/>
      <c r="DO92" s="217"/>
      <c r="DP92" s="763">
        <f t="shared" si="137"/>
        <v>0</v>
      </c>
      <c r="DQ92" s="217">
        <f t="shared" si="169"/>
        <v>0</v>
      </c>
      <c r="DR92" s="217">
        <f t="shared" si="170"/>
        <v>0</v>
      </c>
      <c r="DS92" s="217"/>
      <c r="DT92" s="217">
        <f t="shared" si="138"/>
        <v>0</v>
      </c>
      <c r="DU92" s="366">
        <f t="shared" si="171"/>
        <v>0</v>
      </c>
      <c r="DV92" s="217">
        <f t="shared" si="139"/>
        <v>0</v>
      </c>
      <c r="DW92" s="217">
        <f t="shared" ca="1" si="140"/>
        <v>0</v>
      </c>
      <c r="DX92" s="217">
        <f t="shared" ca="1" si="172"/>
        <v>0</v>
      </c>
      <c r="DY92" s="217">
        <f t="shared" ca="1" si="141"/>
        <v>0</v>
      </c>
      <c r="DZ92" s="218">
        <f ca="1">IF(AND(DW92,DX92=0)=0,0,IF(DW92&gt;0,'На банк Приват'!$AB$1,IF(DX92&gt;0,'На Укрсиб'!$V$1,0)))</f>
        <v>0</v>
      </c>
      <c r="EA92" s="207"/>
      <c r="EB92" s="207">
        <f t="shared" ca="1" si="142"/>
        <v>0</v>
      </c>
      <c r="EC92" s="207">
        <f t="shared" ca="1" si="143"/>
        <v>0</v>
      </c>
      <c r="ED92" s="207" t="str">
        <f t="shared" ca="1" si="173"/>
        <v xml:space="preserve"> </v>
      </c>
      <c r="EE92" s="207"/>
      <c r="EF92" s="219"/>
      <c r="EG92" s="219"/>
      <c r="EH92" s="219"/>
      <c r="EI92" s="219"/>
      <c r="EJ92" s="219"/>
      <c r="EK92" s="219"/>
      <c r="EL92" s="219"/>
      <c r="EM92" s="219">
        <f t="shared" si="144"/>
        <v>0</v>
      </c>
      <c r="EN92" s="219"/>
      <c r="EO92" s="219"/>
      <c r="EP92" s="219">
        <f t="shared" si="145"/>
        <v>0</v>
      </c>
      <c r="EQ92" s="219">
        <f t="shared" si="174"/>
        <v>0</v>
      </c>
      <c r="ER92" s="219">
        <f t="shared" si="175"/>
        <v>0</v>
      </c>
      <c r="ES92" s="219"/>
      <c r="ET92" s="219">
        <f t="shared" si="146"/>
        <v>0</v>
      </c>
      <c r="EU92" s="363">
        <f t="shared" si="176"/>
        <v>0</v>
      </c>
      <c r="EV92" s="219">
        <f t="shared" si="147"/>
        <v>0</v>
      </c>
      <c r="EW92" s="219">
        <f t="shared" ca="1" si="148"/>
        <v>0</v>
      </c>
      <c r="EX92" s="219">
        <f t="shared" ca="1" si="177"/>
        <v>0</v>
      </c>
      <c r="EY92" s="219">
        <f t="shared" ca="1" si="149"/>
        <v>0</v>
      </c>
      <c r="EZ92" s="220">
        <f ca="1">IF(AND(EW92,EX92=0)=0,0,IF(EW92&gt;0,'На банк Приват'!$AH$1,IF(EX92&gt;0,'На Укрсиб'!$AH$1,0)))</f>
        <v>0</v>
      </c>
      <c r="FA92" s="28" t="str">
        <f t="shared" ca="1" si="150"/>
        <v xml:space="preserve"> </v>
      </c>
      <c r="FB92" s="28">
        <f t="shared" ca="1" si="151"/>
        <v>0</v>
      </c>
      <c r="FC92" s="28">
        <f t="shared" ca="1" si="152"/>
        <v>0</v>
      </c>
      <c r="FD92" s="28">
        <f t="shared" ca="1" si="153"/>
        <v>0</v>
      </c>
      <c r="FE92" s="28">
        <f t="shared" ca="1" si="154"/>
        <v>84</v>
      </c>
      <c r="FF92">
        <f t="shared" si="155"/>
        <v>0</v>
      </c>
      <c r="FG92" s="531" t="s">
        <v>67</v>
      </c>
    </row>
    <row r="93" spans="1:163">
      <c r="A93" s="113"/>
      <c r="B93" s="113">
        <f t="shared" ca="1" si="107"/>
        <v>0</v>
      </c>
      <c r="C93" s="113">
        <f t="shared" ca="1" si="108"/>
        <v>0</v>
      </c>
      <c r="D93" s="113" t="str">
        <f t="shared" ca="1" si="99"/>
        <v xml:space="preserve"> </v>
      </c>
      <c r="E93" s="113">
        <f t="shared" si="109"/>
        <v>0</v>
      </c>
      <c r="F93" s="115"/>
      <c r="G93" s="209">
        <f t="shared" si="179"/>
        <v>0</v>
      </c>
      <c r="H93" s="209">
        <f t="shared" si="180"/>
        <v>0</v>
      </c>
      <c r="I93" s="209">
        <f t="shared" si="181"/>
        <v>0</v>
      </c>
      <c r="J93" s="209">
        <f t="shared" si="182"/>
        <v>0</v>
      </c>
      <c r="K93" s="209">
        <f t="shared" si="183"/>
        <v>0</v>
      </c>
      <c r="L93" s="209">
        <f t="shared" si="184"/>
        <v>0</v>
      </c>
      <c r="M93" s="209">
        <f t="shared" si="185"/>
        <v>0</v>
      </c>
      <c r="N93" s="209">
        <f t="shared" si="186"/>
        <v>0</v>
      </c>
      <c r="O93" s="209">
        <f t="shared" si="178"/>
        <v>0</v>
      </c>
      <c r="P93" s="211">
        <f t="shared" si="187"/>
        <v>0</v>
      </c>
      <c r="Q93" s="209">
        <f t="shared" si="188"/>
        <v>0</v>
      </c>
      <c r="R93" s="209">
        <f t="shared" si="189"/>
        <v>0</v>
      </c>
      <c r="S93" s="209">
        <f t="shared" si="190"/>
        <v>0</v>
      </c>
      <c r="T93" s="209">
        <f t="shared" si="191"/>
        <v>0</v>
      </c>
      <c r="U93" s="209">
        <f t="shared" si="192"/>
        <v>0</v>
      </c>
      <c r="V93" s="209">
        <f t="shared" si="193"/>
        <v>0</v>
      </c>
      <c r="W93" s="209">
        <f t="shared" ca="1" si="194"/>
        <v>0</v>
      </c>
      <c r="X93" s="209">
        <f t="shared" ca="1" si="195"/>
        <v>0</v>
      </c>
      <c r="Y93" s="209">
        <f t="shared" ca="1" si="196"/>
        <v>0</v>
      </c>
      <c r="Z93" s="210" t="str">
        <f t="shared" ca="1" si="110"/>
        <v xml:space="preserve">        </v>
      </c>
      <c r="AA93" s="185"/>
      <c r="AB93" s="185">
        <f t="shared" ca="1" si="111"/>
        <v>0</v>
      </c>
      <c r="AC93" s="185">
        <f t="shared" ca="1" si="112"/>
        <v>0</v>
      </c>
      <c r="AD93" s="185" t="str">
        <f t="shared" ca="1" si="156"/>
        <v xml:space="preserve"> </v>
      </c>
      <c r="AE93" s="185"/>
      <c r="AF93" s="211"/>
      <c r="AG93" s="211"/>
      <c r="AH93" s="211"/>
      <c r="AI93" s="211"/>
      <c r="AJ93" s="211"/>
      <c r="AK93" s="211"/>
      <c r="AL93" s="211"/>
      <c r="AM93" s="211"/>
      <c r="AN93" s="211"/>
      <c r="AO93" s="211"/>
      <c r="AP93" s="623">
        <f t="shared" si="113"/>
        <v>0</v>
      </c>
      <c r="AQ93" s="211">
        <f t="shared" si="157"/>
        <v>0</v>
      </c>
      <c r="AR93" s="211">
        <f t="shared" si="158"/>
        <v>0</v>
      </c>
      <c r="AS93" s="211"/>
      <c r="AT93" s="211">
        <f t="shared" si="114"/>
        <v>0</v>
      </c>
      <c r="AU93" s="358">
        <f t="shared" si="115"/>
        <v>0</v>
      </c>
      <c r="AV93" s="211">
        <f t="shared" si="116"/>
        <v>0</v>
      </c>
      <c r="AW93" s="211">
        <f t="shared" ca="1" si="117"/>
        <v>0</v>
      </c>
      <c r="AX93" s="211">
        <f t="shared" ca="1" si="197"/>
        <v>0</v>
      </c>
      <c r="AY93" s="211">
        <f t="shared" ca="1" si="118"/>
        <v>0</v>
      </c>
      <c r="AZ93" s="212">
        <f ca="1">IF(AND(AW93,AX93=0,AY93=0)=0,0,IF(AW93&gt;0,'На банк Приват'!$J$1,IF(AX93&gt;0,'На Укрсиб'!$J$1,0)))</f>
        <v>0</v>
      </c>
      <c r="BA93" s="191"/>
      <c r="BB93" s="191">
        <f t="shared" ca="1" si="119"/>
        <v>0</v>
      </c>
      <c r="BC93" s="191">
        <f t="shared" ca="1" si="120"/>
        <v>0</v>
      </c>
      <c r="BD93" s="191" t="str">
        <f t="shared" ca="1" si="159"/>
        <v xml:space="preserve"> </v>
      </c>
      <c r="BE93" s="191"/>
      <c r="BF93" s="213"/>
      <c r="BG93" s="213"/>
      <c r="BH93" s="213"/>
      <c r="BI93" s="213"/>
      <c r="BJ93" s="213"/>
      <c r="BK93" s="213"/>
      <c r="BL93" s="213"/>
      <c r="BM93" s="213"/>
      <c r="BN93" s="213"/>
      <c r="BO93" s="213"/>
      <c r="BP93" s="623">
        <f t="shared" si="121"/>
        <v>0</v>
      </c>
      <c r="BQ93" s="213">
        <f t="shared" si="160"/>
        <v>0</v>
      </c>
      <c r="BR93" s="213">
        <f t="shared" si="161"/>
        <v>0</v>
      </c>
      <c r="BS93" s="213"/>
      <c r="BT93" s="213">
        <f t="shared" si="122"/>
        <v>0</v>
      </c>
      <c r="BU93" s="362">
        <f t="shared" si="162"/>
        <v>0</v>
      </c>
      <c r="BV93" s="213">
        <f t="shared" si="123"/>
        <v>0</v>
      </c>
      <c r="BW93" s="213">
        <f t="shared" ca="1" si="124"/>
        <v>0</v>
      </c>
      <c r="BX93" s="213">
        <f t="shared" ca="1" si="163"/>
        <v>0</v>
      </c>
      <c r="BY93" s="213">
        <f t="shared" ca="1" si="125"/>
        <v>0</v>
      </c>
      <c r="BZ93" s="214">
        <f ca="1">IF(AND(BW93,BX93=0)=0,0,IF(BW93&gt;0,'На банк Приват'!$P$1,IF(BX93&gt;0,'На Укрсиб'!$P$1,0)))</f>
        <v>0</v>
      </c>
      <c r="CA93" s="198">
        <v>86</v>
      </c>
      <c r="CB93" s="198">
        <f t="shared" ca="1" si="126"/>
        <v>0</v>
      </c>
      <c r="CC93" s="198">
        <f t="shared" ca="1" si="127"/>
        <v>0</v>
      </c>
      <c r="CD93" s="198" t="str">
        <f t="shared" ca="1" si="164"/>
        <v xml:space="preserve"> </v>
      </c>
      <c r="CE93" s="198"/>
      <c r="CF93" s="215"/>
      <c r="CG93" s="215"/>
      <c r="CH93" s="215"/>
      <c r="CI93" s="215"/>
      <c r="CJ93" s="215"/>
      <c r="CK93" s="215"/>
      <c r="CL93" s="215"/>
      <c r="CM93" s="215">
        <f t="shared" si="106"/>
        <v>0</v>
      </c>
      <c r="CN93" s="215"/>
      <c r="CO93" s="215"/>
      <c r="CP93" s="215">
        <f t="shared" si="128"/>
        <v>0</v>
      </c>
      <c r="CQ93" s="215">
        <f t="shared" si="165"/>
        <v>0</v>
      </c>
      <c r="CR93" s="215">
        <f t="shared" si="166"/>
        <v>0</v>
      </c>
      <c r="CS93" s="215"/>
      <c r="CT93" s="215">
        <f t="shared" si="129"/>
        <v>0</v>
      </c>
      <c r="CU93" s="369">
        <f t="shared" si="130"/>
        <v>0</v>
      </c>
      <c r="CV93" s="215">
        <f t="shared" si="131"/>
        <v>0</v>
      </c>
      <c r="CW93" s="215">
        <f t="shared" ca="1" si="132"/>
        <v>0</v>
      </c>
      <c r="CX93" s="215">
        <f t="shared" ca="1" si="167"/>
        <v>0</v>
      </c>
      <c r="CY93" s="215">
        <f t="shared" ca="1" si="133"/>
        <v>0</v>
      </c>
      <c r="CZ93" s="216">
        <f ca="1">IF(AND(CW93,CX93=0)=0,0,IF(CW93&gt;0,'На банк Приват'!$V$1,IF(CX93&gt;0,'На Укрсиб'!$V$1,0)))</f>
        <v>0</v>
      </c>
      <c r="DA93" s="204"/>
      <c r="DB93" s="204">
        <f t="shared" ca="1" si="134"/>
        <v>0</v>
      </c>
      <c r="DC93" s="204">
        <f t="shared" ca="1" si="135"/>
        <v>0</v>
      </c>
      <c r="DD93" s="204" t="str">
        <f t="shared" ca="1" si="168"/>
        <v xml:space="preserve"> </v>
      </c>
      <c r="DE93" s="204"/>
      <c r="DF93" s="217"/>
      <c r="DG93" s="217"/>
      <c r="DH93" s="217"/>
      <c r="DI93" s="217"/>
      <c r="DJ93" s="217"/>
      <c r="DK93" s="217"/>
      <c r="DL93" s="217"/>
      <c r="DM93" s="217">
        <f t="shared" si="136"/>
        <v>0</v>
      </c>
      <c r="DN93" s="217"/>
      <c r="DO93" s="217"/>
      <c r="DP93" s="763">
        <f t="shared" si="137"/>
        <v>0</v>
      </c>
      <c r="DQ93" s="217">
        <f t="shared" si="169"/>
        <v>0</v>
      </c>
      <c r="DR93" s="217">
        <f t="shared" si="170"/>
        <v>0</v>
      </c>
      <c r="DS93" s="217"/>
      <c r="DT93" s="217">
        <f t="shared" si="138"/>
        <v>0</v>
      </c>
      <c r="DU93" s="366">
        <f t="shared" si="171"/>
        <v>0</v>
      </c>
      <c r="DV93" s="217">
        <f t="shared" si="139"/>
        <v>0</v>
      </c>
      <c r="DW93" s="217">
        <f t="shared" ca="1" si="140"/>
        <v>0</v>
      </c>
      <c r="DX93" s="217">
        <f t="shared" ca="1" si="172"/>
        <v>0</v>
      </c>
      <c r="DY93" s="217">
        <f t="shared" ca="1" si="141"/>
        <v>0</v>
      </c>
      <c r="DZ93" s="218">
        <f ca="1">IF(AND(DW93,DX93=0)=0,0,IF(DW93&gt;0,'На банк Приват'!$AB$1,IF(DX93&gt;0,'На Укрсиб'!$V$1,0)))</f>
        <v>0</v>
      </c>
      <c r="EA93" s="207"/>
      <c r="EB93" s="207">
        <f t="shared" ca="1" si="142"/>
        <v>0</v>
      </c>
      <c r="EC93" s="207">
        <f t="shared" ca="1" si="143"/>
        <v>0</v>
      </c>
      <c r="ED93" s="207" t="str">
        <f t="shared" ca="1" si="173"/>
        <v xml:space="preserve"> </v>
      </c>
      <c r="EE93" s="207"/>
      <c r="EF93" s="219"/>
      <c r="EG93" s="219"/>
      <c r="EH93" s="219"/>
      <c r="EI93" s="219"/>
      <c r="EJ93" s="219"/>
      <c r="EK93" s="219"/>
      <c r="EL93" s="219"/>
      <c r="EM93" s="219">
        <f t="shared" si="144"/>
        <v>0</v>
      </c>
      <c r="EN93" s="219"/>
      <c r="EO93" s="219"/>
      <c r="EP93" s="219">
        <f t="shared" si="145"/>
        <v>0</v>
      </c>
      <c r="EQ93" s="219">
        <f t="shared" si="174"/>
        <v>0</v>
      </c>
      <c r="ER93" s="219">
        <f t="shared" si="175"/>
        <v>0</v>
      </c>
      <c r="ES93" s="219"/>
      <c r="ET93" s="219">
        <f t="shared" si="146"/>
        <v>0</v>
      </c>
      <c r="EU93" s="363">
        <f t="shared" si="176"/>
        <v>0</v>
      </c>
      <c r="EV93" s="219">
        <f t="shared" si="147"/>
        <v>0</v>
      </c>
      <c r="EW93" s="219">
        <f t="shared" ca="1" si="148"/>
        <v>0</v>
      </c>
      <c r="EX93" s="219">
        <f t="shared" ca="1" si="177"/>
        <v>0</v>
      </c>
      <c r="EY93" s="219">
        <f t="shared" ca="1" si="149"/>
        <v>0</v>
      </c>
      <c r="EZ93" s="220">
        <f ca="1">IF(AND(EW93,EX93=0)=0,0,IF(EW93&gt;0,'На банк Приват'!$AH$1,IF(EX93&gt;0,'На Укрсиб'!$AH$1,0)))</f>
        <v>0</v>
      </c>
      <c r="FA93" s="28" t="str">
        <f t="shared" ca="1" si="150"/>
        <v xml:space="preserve"> </v>
      </c>
      <c r="FB93" s="28">
        <f t="shared" ca="1" si="151"/>
        <v>0</v>
      </c>
      <c r="FC93" s="28">
        <f t="shared" ca="1" si="152"/>
        <v>0</v>
      </c>
      <c r="FD93" s="28">
        <f t="shared" ca="1" si="153"/>
        <v>0</v>
      </c>
      <c r="FE93" s="28">
        <f t="shared" ca="1" si="154"/>
        <v>85</v>
      </c>
      <c r="FF93">
        <f t="shared" si="155"/>
        <v>0</v>
      </c>
      <c r="FG93" s="531" t="s">
        <v>476</v>
      </c>
    </row>
    <row r="94" spans="1:163">
      <c r="A94" s="113"/>
      <c r="B94" s="113">
        <f t="shared" ca="1" si="107"/>
        <v>0</v>
      </c>
      <c r="C94" s="113">
        <f t="shared" ca="1" si="108"/>
        <v>0</v>
      </c>
      <c r="D94" s="113" t="str">
        <f t="shared" ca="1" si="99"/>
        <v xml:space="preserve"> </v>
      </c>
      <c r="E94" s="113">
        <f t="shared" si="109"/>
        <v>0</v>
      </c>
      <c r="F94" s="115"/>
      <c r="G94" s="209">
        <f t="shared" si="179"/>
        <v>0</v>
      </c>
      <c r="H94" s="209">
        <f t="shared" si="180"/>
        <v>0</v>
      </c>
      <c r="I94" s="209">
        <f t="shared" si="181"/>
        <v>0</v>
      </c>
      <c r="J94" s="209">
        <f t="shared" si="182"/>
        <v>0</v>
      </c>
      <c r="K94" s="209">
        <f t="shared" si="183"/>
        <v>0</v>
      </c>
      <c r="L94" s="209">
        <f t="shared" si="184"/>
        <v>0</v>
      </c>
      <c r="M94" s="209">
        <f t="shared" si="185"/>
        <v>0</v>
      </c>
      <c r="N94" s="209">
        <f t="shared" si="186"/>
        <v>0</v>
      </c>
      <c r="O94" s="209">
        <f t="shared" si="178"/>
        <v>0</v>
      </c>
      <c r="P94" s="211">
        <f t="shared" si="187"/>
        <v>0</v>
      </c>
      <c r="Q94" s="209">
        <f t="shared" si="188"/>
        <v>0</v>
      </c>
      <c r="R94" s="209">
        <f t="shared" si="189"/>
        <v>0</v>
      </c>
      <c r="S94" s="209">
        <f t="shared" si="190"/>
        <v>0</v>
      </c>
      <c r="T94" s="209">
        <f t="shared" si="191"/>
        <v>0</v>
      </c>
      <c r="U94" s="209">
        <f t="shared" si="192"/>
        <v>0</v>
      </c>
      <c r="V94" s="209">
        <f t="shared" si="193"/>
        <v>0</v>
      </c>
      <c r="W94" s="209">
        <f t="shared" ca="1" si="194"/>
        <v>0</v>
      </c>
      <c r="X94" s="209">
        <f t="shared" ca="1" si="195"/>
        <v>0</v>
      </c>
      <c r="Y94" s="209">
        <f t="shared" ca="1" si="196"/>
        <v>0</v>
      </c>
      <c r="Z94" s="210" t="str">
        <f t="shared" ca="1" si="110"/>
        <v xml:space="preserve">        </v>
      </c>
      <c r="AA94" s="185"/>
      <c r="AB94" s="185">
        <f t="shared" ca="1" si="111"/>
        <v>0</v>
      </c>
      <c r="AC94" s="185">
        <f t="shared" ca="1" si="112"/>
        <v>0</v>
      </c>
      <c r="AD94" s="185" t="str">
        <f t="shared" ca="1" si="156"/>
        <v xml:space="preserve"> </v>
      </c>
      <c r="AE94" s="185"/>
      <c r="AF94" s="211"/>
      <c r="AG94" s="211"/>
      <c r="AH94" s="211"/>
      <c r="AI94" s="211"/>
      <c r="AJ94" s="211"/>
      <c r="AK94" s="211"/>
      <c r="AL94" s="211"/>
      <c r="AM94" s="211"/>
      <c r="AN94" s="211"/>
      <c r="AO94" s="211"/>
      <c r="AP94" s="623">
        <f t="shared" si="113"/>
        <v>0</v>
      </c>
      <c r="AQ94" s="211">
        <f t="shared" si="157"/>
        <v>0</v>
      </c>
      <c r="AR94" s="211">
        <f t="shared" si="158"/>
        <v>0</v>
      </c>
      <c r="AS94" s="211"/>
      <c r="AT94" s="211">
        <f t="shared" si="114"/>
        <v>0</v>
      </c>
      <c r="AU94" s="358">
        <f t="shared" si="115"/>
        <v>0</v>
      </c>
      <c r="AV94" s="211">
        <f t="shared" si="116"/>
        <v>0</v>
      </c>
      <c r="AW94" s="211">
        <f t="shared" ca="1" si="117"/>
        <v>0</v>
      </c>
      <c r="AX94" s="211">
        <f t="shared" ca="1" si="197"/>
        <v>0</v>
      </c>
      <c r="AY94" s="211">
        <f t="shared" ca="1" si="118"/>
        <v>0</v>
      </c>
      <c r="AZ94" s="212">
        <f ca="1">IF(AND(AW94,AX94=0,AY94=0)=0,0,IF(AW94&gt;0,'На банк Приват'!$J$1,IF(AX94&gt;0,'На Укрсиб'!$J$1,0)))</f>
        <v>0</v>
      </c>
      <c r="BA94" s="191"/>
      <c r="BB94" s="191">
        <f t="shared" ca="1" si="119"/>
        <v>0</v>
      </c>
      <c r="BC94" s="191">
        <f t="shared" ca="1" si="120"/>
        <v>0</v>
      </c>
      <c r="BD94" s="191" t="str">
        <f t="shared" ca="1" si="159"/>
        <v xml:space="preserve"> </v>
      </c>
      <c r="BE94" s="191"/>
      <c r="BF94" s="213"/>
      <c r="BG94" s="213"/>
      <c r="BH94" s="213"/>
      <c r="BI94" s="213"/>
      <c r="BJ94" s="213"/>
      <c r="BK94" s="213"/>
      <c r="BL94" s="213"/>
      <c r="BM94" s="213"/>
      <c r="BN94" s="213"/>
      <c r="BO94" s="213"/>
      <c r="BP94" s="623">
        <f t="shared" si="121"/>
        <v>0</v>
      </c>
      <c r="BQ94" s="213">
        <f t="shared" si="160"/>
        <v>0</v>
      </c>
      <c r="BR94" s="213">
        <f t="shared" si="161"/>
        <v>0</v>
      </c>
      <c r="BS94" s="213"/>
      <c r="BT94" s="213">
        <f t="shared" si="122"/>
        <v>0</v>
      </c>
      <c r="BU94" s="362">
        <f t="shared" si="162"/>
        <v>0</v>
      </c>
      <c r="BV94" s="213">
        <f t="shared" si="123"/>
        <v>0</v>
      </c>
      <c r="BW94" s="213">
        <f t="shared" ca="1" si="124"/>
        <v>0</v>
      </c>
      <c r="BX94" s="213">
        <f t="shared" ca="1" si="163"/>
        <v>0</v>
      </c>
      <c r="BY94" s="213">
        <f t="shared" ca="1" si="125"/>
        <v>0</v>
      </c>
      <c r="BZ94" s="214">
        <f ca="1">IF(AND(BW94,BX94=0)=0,0,IF(BW94&gt;0,'На банк Приват'!$P$1,IF(BX94&gt;0,'На Укрсиб'!$P$1,0)))</f>
        <v>0</v>
      </c>
      <c r="CA94" s="198">
        <v>87</v>
      </c>
      <c r="CB94" s="198">
        <f t="shared" ca="1" si="126"/>
        <v>0</v>
      </c>
      <c r="CC94" s="198">
        <f t="shared" ca="1" si="127"/>
        <v>0</v>
      </c>
      <c r="CD94" s="198" t="str">
        <f t="shared" ca="1" si="164"/>
        <v xml:space="preserve"> </v>
      </c>
      <c r="CE94" s="198"/>
      <c r="CF94" s="215"/>
      <c r="CG94" s="215"/>
      <c r="CH94" s="215"/>
      <c r="CI94" s="215"/>
      <c r="CJ94" s="215"/>
      <c r="CK94" s="215"/>
      <c r="CL94" s="215"/>
      <c r="CM94" s="215">
        <f t="shared" si="106"/>
        <v>0</v>
      </c>
      <c r="CN94" s="215"/>
      <c r="CO94" s="215"/>
      <c r="CP94" s="215">
        <f t="shared" si="128"/>
        <v>0</v>
      </c>
      <c r="CQ94" s="215">
        <f t="shared" si="165"/>
        <v>0</v>
      </c>
      <c r="CR94" s="215">
        <f t="shared" si="166"/>
        <v>0</v>
      </c>
      <c r="CS94" s="215"/>
      <c r="CT94" s="215">
        <f t="shared" si="129"/>
        <v>0</v>
      </c>
      <c r="CU94" s="369">
        <f t="shared" si="130"/>
        <v>0</v>
      </c>
      <c r="CV94" s="215">
        <f t="shared" si="131"/>
        <v>0</v>
      </c>
      <c r="CW94" s="215">
        <f t="shared" ca="1" si="132"/>
        <v>0</v>
      </c>
      <c r="CX94" s="215">
        <f t="shared" ca="1" si="167"/>
        <v>0</v>
      </c>
      <c r="CY94" s="215">
        <f t="shared" ca="1" si="133"/>
        <v>0</v>
      </c>
      <c r="CZ94" s="216">
        <f ca="1">IF(AND(CW94,CX94=0)=0,0,IF(CW94&gt;0,'На банк Приват'!$V$1,IF(CX94&gt;0,'На Укрсиб'!$V$1,0)))</f>
        <v>0</v>
      </c>
      <c r="DA94" s="204"/>
      <c r="DB94" s="204">
        <f t="shared" ca="1" si="134"/>
        <v>0</v>
      </c>
      <c r="DC94" s="204">
        <f t="shared" ca="1" si="135"/>
        <v>0</v>
      </c>
      <c r="DD94" s="204" t="str">
        <f t="shared" ca="1" si="168"/>
        <v xml:space="preserve"> </v>
      </c>
      <c r="DE94" s="204"/>
      <c r="DF94" s="217"/>
      <c r="DG94" s="217"/>
      <c r="DH94" s="217"/>
      <c r="DI94" s="217"/>
      <c r="DJ94" s="217"/>
      <c r="DK94" s="217"/>
      <c r="DL94" s="217"/>
      <c r="DM94" s="217">
        <f t="shared" si="136"/>
        <v>0</v>
      </c>
      <c r="DN94" s="217"/>
      <c r="DO94" s="217"/>
      <c r="DP94" s="763">
        <f t="shared" si="137"/>
        <v>0</v>
      </c>
      <c r="DQ94" s="217">
        <f t="shared" si="169"/>
        <v>0</v>
      </c>
      <c r="DR94" s="217">
        <f t="shared" si="170"/>
        <v>0</v>
      </c>
      <c r="DS94" s="217"/>
      <c r="DT94" s="217">
        <f t="shared" si="138"/>
        <v>0</v>
      </c>
      <c r="DU94" s="366">
        <f t="shared" si="171"/>
        <v>0</v>
      </c>
      <c r="DV94" s="217">
        <f t="shared" si="139"/>
        <v>0</v>
      </c>
      <c r="DW94" s="217">
        <f t="shared" ca="1" si="140"/>
        <v>0</v>
      </c>
      <c r="DX94" s="217">
        <f t="shared" ca="1" si="172"/>
        <v>0</v>
      </c>
      <c r="DY94" s="217">
        <f t="shared" ca="1" si="141"/>
        <v>0</v>
      </c>
      <c r="DZ94" s="218">
        <f ca="1">IF(AND(DW94,DX94=0)=0,0,IF(DW94&gt;0,'На банк Приват'!$AB$1,IF(DX94&gt;0,'На Укрсиб'!$V$1,0)))</f>
        <v>0</v>
      </c>
      <c r="EA94" s="207"/>
      <c r="EB94" s="207">
        <f t="shared" ca="1" si="142"/>
        <v>0</v>
      </c>
      <c r="EC94" s="207">
        <f t="shared" ca="1" si="143"/>
        <v>0</v>
      </c>
      <c r="ED94" s="207" t="str">
        <f t="shared" ca="1" si="173"/>
        <v xml:space="preserve"> </v>
      </c>
      <c r="EE94" s="207"/>
      <c r="EF94" s="219"/>
      <c r="EG94" s="219"/>
      <c r="EH94" s="219"/>
      <c r="EI94" s="219"/>
      <c r="EJ94" s="219"/>
      <c r="EK94" s="219"/>
      <c r="EL94" s="219"/>
      <c r="EM94" s="219">
        <f t="shared" si="144"/>
        <v>0</v>
      </c>
      <c r="EN94" s="219"/>
      <c r="EO94" s="219"/>
      <c r="EP94" s="219">
        <f t="shared" si="145"/>
        <v>0</v>
      </c>
      <c r="EQ94" s="219">
        <f t="shared" si="174"/>
        <v>0</v>
      </c>
      <c r="ER94" s="219">
        <f t="shared" si="175"/>
        <v>0</v>
      </c>
      <c r="ES94" s="219"/>
      <c r="ET94" s="219">
        <f t="shared" si="146"/>
        <v>0</v>
      </c>
      <c r="EU94" s="363">
        <f t="shared" si="176"/>
        <v>0</v>
      </c>
      <c r="EV94" s="219">
        <f t="shared" si="147"/>
        <v>0</v>
      </c>
      <c r="EW94" s="219">
        <f t="shared" ca="1" si="148"/>
        <v>0</v>
      </c>
      <c r="EX94" s="219">
        <f t="shared" ca="1" si="177"/>
        <v>0</v>
      </c>
      <c r="EY94" s="219">
        <f t="shared" ca="1" si="149"/>
        <v>0</v>
      </c>
      <c r="EZ94" s="220">
        <f ca="1">IF(AND(EW94,EX94=0)=0,0,IF(EW94&gt;0,'На банк Приват'!$AH$1,IF(EX94&gt;0,'На Укрсиб'!$AH$1,0)))</f>
        <v>0</v>
      </c>
      <c r="FA94" s="28" t="str">
        <f t="shared" ca="1" si="150"/>
        <v xml:space="preserve"> </v>
      </c>
      <c r="FB94" s="28">
        <f t="shared" ca="1" si="151"/>
        <v>0</v>
      </c>
      <c r="FC94" s="28">
        <f t="shared" ca="1" si="152"/>
        <v>0</v>
      </c>
      <c r="FD94" s="28">
        <f t="shared" ca="1" si="153"/>
        <v>0</v>
      </c>
      <c r="FE94" s="28">
        <f t="shared" ca="1" si="154"/>
        <v>86</v>
      </c>
      <c r="FF94">
        <f t="shared" si="155"/>
        <v>0</v>
      </c>
      <c r="FG94" s="531" t="s">
        <v>475</v>
      </c>
    </row>
    <row r="95" spans="1:163">
      <c r="A95" s="113"/>
      <c r="B95" s="113" t="str">
        <f t="shared" ca="1" si="107"/>
        <v>Заступник командира батареї -начальник відділення</v>
      </c>
      <c r="C95" s="113">
        <f t="shared" ca="1" si="108"/>
        <v>0</v>
      </c>
      <c r="D95" s="113" t="str">
        <f t="shared" ca="1" si="99"/>
        <v>ВАКАНТ</v>
      </c>
      <c r="E95" s="113">
        <f t="shared" si="109"/>
        <v>0</v>
      </c>
      <c r="F95" s="115"/>
      <c r="G95" s="209">
        <f t="shared" si="179"/>
        <v>0</v>
      </c>
      <c r="H95" s="209">
        <f t="shared" si="180"/>
        <v>0</v>
      </c>
      <c r="I95" s="209">
        <f t="shared" si="181"/>
        <v>0</v>
      </c>
      <c r="J95" s="209">
        <f t="shared" si="182"/>
        <v>0</v>
      </c>
      <c r="K95" s="209">
        <f t="shared" si="183"/>
        <v>0</v>
      </c>
      <c r="L95" s="209">
        <f t="shared" si="184"/>
        <v>0</v>
      </c>
      <c r="M95" s="209">
        <f t="shared" si="185"/>
        <v>0</v>
      </c>
      <c r="N95" s="209">
        <f t="shared" si="186"/>
        <v>0</v>
      </c>
      <c r="O95" s="209">
        <f t="shared" si="178"/>
        <v>0</v>
      </c>
      <c r="P95" s="211">
        <f t="shared" si="187"/>
        <v>0</v>
      </c>
      <c r="Q95" s="209">
        <f t="shared" si="188"/>
        <v>0</v>
      </c>
      <c r="R95" s="209">
        <f t="shared" si="189"/>
        <v>0</v>
      </c>
      <c r="S95" s="209">
        <f t="shared" si="190"/>
        <v>0</v>
      </c>
      <c r="T95" s="209">
        <f t="shared" si="191"/>
        <v>0</v>
      </c>
      <c r="U95" s="209">
        <f t="shared" si="192"/>
        <v>0</v>
      </c>
      <c r="V95" s="209">
        <f t="shared" si="193"/>
        <v>0</v>
      </c>
      <c r="W95" s="209">
        <f t="shared" ca="1" si="194"/>
        <v>0</v>
      </c>
      <c r="X95" s="209">
        <f t="shared" ca="1" si="195"/>
        <v>0</v>
      </c>
      <c r="Y95" s="209">
        <f t="shared" ca="1" si="196"/>
        <v>0</v>
      </c>
      <c r="Z95" s="210" t="str">
        <f t="shared" ca="1" si="110"/>
        <v xml:space="preserve">        </v>
      </c>
      <c r="AA95" s="185"/>
      <c r="AB95" s="185" t="str">
        <f t="shared" ca="1" si="111"/>
        <v>Заступник командира батареї -начальник відділення</v>
      </c>
      <c r="AC95" s="185">
        <f t="shared" ca="1" si="112"/>
        <v>0</v>
      </c>
      <c r="AD95" s="185" t="str">
        <f t="shared" ca="1" si="156"/>
        <v>ВАКАНТ</v>
      </c>
      <c r="AE95" s="185"/>
      <c r="AF95" s="211"/>
      <c r="AG95" s="211"/>
      <c r="AH95" s="211"/>
      <c r="AI95" s="211"/>
      <c r="AJ95" s="211"/>
      <c r="AK95" s="211"/>
      <c r="AL95" s="211"/>
      <c r="AM95" s="211"/>
      <c r="AN95" s="211"/>
      <c r="AO95" s="211"/>
      <c r="AP95" s="623">
        <f t="shared" si="113"/>
        <v>0</v>
      </c>
      <c r="AQ95" s="211">
        <f t="shared" si="157"/>
        <v>0</v>
      </c>
      <c r="AR95" s="211">
        <f t="shared" si="158"/>
        <v>0</v>
      </c>
      <c r="AS95" s="211"/>
      <c r="AT95" s="211">
        <f t="shared" si="114"/>
        <v>0</v>
      </c>
      <c r="AU95" s="358">
        <f t="shared" si="115"/>
        <v>0</v>
      </c>
      <c r="AV95" s="211">
        <f t="shared" si="116"/>
        <v>0</v>
      </c>
      <c r="AW95" s="211">
        <f t="shared" ca="1" si="117"/>
        <v>0</v>
      </c>
      <c r="AX95" s="211">
        <f t="shared" ca="1" si="197"/>
        <v>0</v>
      </c>
      <c r="AY95" s="211">
        <f t="shared" ca="1" si="118"/>
        <v>0</v>
      </c>
      <c r="AZ95" s="212">
        <f ca="1">IF(AND(AW95,AX95=0,AY95=0)=0,0,IF(AW95&gt;0,'На банк Приват'!$J$1,IF(AX95&gt;0,'На Укрсиб'!J88,0)))</f>
        <v>0</v>
      </c>
      <c r="BA95" s="191"/>
      <c r="BB95" s="191" t="str">
        <f t="shared" ca="1" si="119"/>
        <v>Заступник командира батареї -начальник відділення</v>
      </c>
      <c r="BC95" s="191">
        <f t="shared" ca="1" si="120"/>
        <v>0</v>
      </c>
      <c r="BD95" s="191" t="str">
        <f t="shared" ca="1" si="159"/>
        <v>ВАКАНТ</v>
      </c>
      <c r="BE95" s="191"/>
      <c r="BF95" s="213"/>
      <c r="BG95" s="213"/>
      <c r="BH95" s="213"/>
      <c r="BI95" s="213"/>
      <c r="BJ95" s="213"/>
      <c r="BK95" s="213"/>
      <c r="BL95" s="213"/>
      <c r="BM95" s="213"/>
      <c r="BN95" s="213"/>
      <c r="BO95" s="213"/>
      <c r="BP95" s="623">
        <f t="shared" si="121"/>
        <v>0</v>
      </c>
      <c r="BQ95" s="213">
        <f t="shared" si="160"/>
        <v>0</v>
      </c>
      <c r="BR95" s="213">
        <f t="shared" si="161"/>
        <v>0</v>
      </c>
      <c r="BS95" s="213"/>
      <c r="BT95" s="213">
        <f t="shared" si="122"/>
        <v>0</v>
      </c>
      <c r="BU95" s="362">
        <f t="shared" si="162"/>
        <v>0</v>
      </c>
      <c r="BV95" s="213">
        <f t="shared" si="123"/>
        <v>0</v>
      </c>
      <c r="BW95" s="213">
        <f t="shared" ca="1" si="124"/>
        <v>0</v>
      </c>
      <c r="BX95" s="213">
        <f t="shared" ca="1" si="163"/>
        <v>0</v>
      </c>
      <c r="BY95" s="213">
        <f t="shared" ca="1" si="125"/>
        <v>0</v>
      </c>
      <c r="BZ95" s="214">
        <f ca="1">IF(AND(BW95,BX95=0)=0,0,IF(BW95&gt;0,'На банк Приват'!$P$1,IF(BX95&gt;0,'На Укрсиб'!$P$1,0)))</f>
        <v>0</v>
      </c>
      <c r="CA95" s="198">
        <v>88</v>
      </c>
      <c r="CB95" s="198" t="str">
        <f t="shared" ca="1" si="126"/>
        <v>Заступник командира батареї -начальник відділення</v>
      </c>
      <c r="CC95" s="198">
        <f t="shared" ca="1" si="127"/>
        <v>0</v>
      </c>
      <c r="CD95" s="198" t="str">
        <f t="shared" ca="1" si="164"/>
        <v>ВАКАНТ</v>
      </c>
      <c r="CE95" s="198"/>
      <c r="CF95" s="215"/>
      <c r="CG95" s="215"/>
      <c r="CH95" s="215"/>
      <c r="CI95" s="215"/>
      <c r="CJ95" s="215"/>
      <c r="CK95" s="215"/>
      <c r="CL95" s="215"/>
      <c r="CM95" s="215">
        <f t="shared" si="106"/>
        <v>0</v>
      </c>
      <c r="CN95" s="215"/>
      <c r="CO95" s="215"/>
      <c r="CP95" s="215">
        <f t="shared" si="128"/>
        <v>0</v>
      </c>
      <c r="CQ95" s="215">
        <f t="shared" si="165"/>
        <v>0</v>
      </c>
      <c r="CR95" s="215">
        <f t="shared" si="166"/>
        <v>0</v>
      </c>
      <c r="CS95" s="215"/>
      <c r="CT95" s="215">
        <f t="shared" si="129"/>
        <v>0</v>
      </c>
      <c r="CU95" s="369">
        <f t="shared" si="130"/>
        <v>0</v>
      </c>
      <c r="CV95" s="215">
        <f t="shared" si="131"/>
        <v>0</v>
      </c>
      <c r="CW95" s="215">
        <f t="shared" ca="1" si="132"/>
        <v>0</v>
      </c>
      <c r="CX95" s="215">
        <f t="shared" ca="1" si="167"/>
        <v>0</v>
      </c>
      <c r="CY95" s="215">
        <f t="shared" ca="1" si="133"/>
        <v>0</v>
      </c>
      <c r="CZ95" s="216">
        <f ca="1">IF(AND(CW95,CX95=0)=0,0,IF(CW95&gt;0,'На банк Приват'!$V$1,IF(CX95&gt;0,'На Укрсиб'!$V$1,0)))</f>
        <v>0</v>
      </c>
      <c r="DA95" s="204"/>
      <c r="DB95" s="204" t="str">
        <f t="shared" ca="1" si="134"/>
        <v>Заступник командира батареї -начальник відділення</v>
      </c>
      <c r="DC95" s="204">
        <f t="shared" ca="1" si="135"/>
        <v>0</v>
      </c>
      <c r="DD95" s="204" t="str">
        <f t="shared" ca="1" si="168"/>
        <v>ВАКАНТ</v>
      </c>
      <c r="DE95" s="204"/>
      <c r="DF95" s="217"/>
      <c r="DG95" s="217"/>
      <c r="DH95" s="217"/>
      <c r="DI95" s="217"/>
      <c r="DJ95" s="217"/>
      <c r="DK95" s="217"/>
      <c r="DL95" s="217"/>
      <c r="DM95" s="217">
        <f t="shared" si="136"/>
        <v>0</v>
      </c>
      <c r="DN95" s="217"/>
      <c r="DO95" s="217"/>
      <c r="DP95" s="763">
        <f t="shared" si="137"/>
        <v>0</v>
      </c>
      <c r="DQ95" s="217">
        <f t="shared" si="169"/>
        <v>0</v>
      </c>
      <c r="DR95" s="217">
        <f t="shared" si="170"/>
        <v>0</v>
      </c>
      <c r="DS95" s="217"/>
      <c r="DT95" s="217">
        <f t="shared" si="138"/>
        <v>0</v>
      </c>
      <c r="DU95" s="366">
        <f t="shared" si="171"/>
        <v>0</v>
      </c>
      <c r="DV95" s="217">
        <f t="shared" si="139"/>
        <v>0</v>
      </c>
      <c r="DW95" s="217">
        <f t="shared" ca="1" si="140"/>
        <v>0</v>
      </c>
      <c r="DX95" s="217">
        <f t="shared" ca="1" si="172"/>
        <v>0</v>
      </c>
      <c r="DY95" s="217">
        <f t="shared" ca="1" si="141"/>
        <v>0</v>
      </c>
      <c r="DZ95" s="218">
        <f ca="1">IF(AND(DW95,DX95=0)=0,0,IF(DW95&gt;0,'На банк Приват'!$AB$1,IF(DX95&gt;0,'На Укрсиб'!$V$1,0)))</f>
        <v>0</v>
      </c>
      <c r="EA95" s="207"/>
      <c r="EB95" s="207" t="str">
        <f t="shared" ca="1" si="142"/>
        <v>Заступник командира батареї -начальник відділення</v>
      </c>
      <c r="EC95" s="207">
        <f t="shared" ca="1" si="143"/>
        <v>0</v>
      </c>
      <c r="ED95" s="207" t="str">
        <f t="shared" ca="1" si="173"/>
        <v>ВАКАНТ</v>
      </c>
      <c r="EE95" s="207"/>
      <c r="EF95" s="219"/>
      <c r="EG95" s="219"/>
      <c r="EH95" s="219"/>
      <c r="EI95" s="219"/>
      <c r="EJ95" s="219"/>
      <c r="EK95" s="219"/>
      <c r="EL95" s="219"/>
      <c r="EM95" s="219">
        <f t="shared" si="144"/>
        <v>0</v>
      </c>
      <c r="EN95" s="219"/>
      <c r="EO95" s="219"/>
      <c r="EP95" s="219">
        <f t="shared" si="145"/>
        <v>0</v>
      </c>
      <c r="EQ95" s="219">
        <f t="shared" si="174"/>
        <v>0</v>
      </c>
      <c r="ER95" s="219">
        <f t="shared" si="175"/>
        <v>0</v>
      </c>
      <c r="ES95" s="219"/>
      <c r="ET95" s="219">
        <f t="shared" si="146"/>
        <v>0</v>
      </c>
      <c r="EU95" s="363">
        <f t="shared" si="176"/>
        <v>0</v>
      </c>
      <c r="EV95" s="219">
        <f t="shared" si="147"/>
        <v>0</v>
      </c>
      <c r="EW95" s="219">
        <f t="shared" ca="1" si="148"/>
        <v>0</v>
      </c>
      <c r="EX95" s="219">
        <f t="shared" ca="1" si="177"/>
        <v>0</v>
      </c>
      <c r="EY95" s="219">
        <f t="shared" ca="1" si="149"/>
        <v>0</v>
      </c>
      <c r="EZ95" s="220">
        <f ca="1">IF(AND(EW95,EX95=0)=0,0,IF(EW95&gt;0,'На банк Приват'!$AH$1,IF(EX95&gt;0,'На Укрсиб'!$AH$1,0)))</f>
        <v>0</v>
      </c>
      <c r="FA95" s="28" t="str">
        <f t="shared" ca="1" si="150"/>
        <v>ВАКАНТ</v>
      </c>
      <c r="FB95" s="28">
        <f t="shared" ca="1" si="151"/>
        <v>0</v>
      </c>
      <c r="FC95" s="28">
        <f t="shared" ca="1" si="152"/>
        <v>0</v>
      </c>
      <c r="FD95" s="28">
        <f t="shared" ca="1" si="153"/>
        <v>0</v>
      </c>
      <c r="FE95" s="28">
        <f t="shared" ca="1" si="154"/>
        <v>87</v>
      </c>
      <c r="FF95">
        <f t="shared" si="155"/>
        <v>0</v>
      </c>
      <c r="FG95" s="531" t="s">
        <v>68</v>
      </c>
    </row>
    <row r="96" spans="1:163">
      <c r="A96" s="113"/>
      <c r="B96" s="113" t="str">
        <f t="shared" ca="1" si="107"/>
        <v>Заступник командира батареї -начальник відділення</v>
      </c>
      <c r="C96" s="113">
        <f t="shared" ca="1" si="108"/>
        <v>0</v>
      </c>
      <c r="D96" s="113" t="str">
        <f t="shared" ca="1" si="99"/>
        <v>ВАКАНТ</v>
      </c>
      <c r="E96" s="113">
        <f t="shared" si="109"/>
        <v>0</v>
      </c>
      <c r="F96" s="115"/>
      <c r="G96" s="209">
        <f t="shared" si="179"/>
        <v>0</v>
      </c>
      <c r="H96" s="209">
        <f t="shared" si="180"/>
        <v>0</v>
      </c>
      <c r="I96" s="209">
        <f t="shared" si="181"/>
        <v>0</v>
      </c>
      <c r="J96" s="209">
        <f t="shared" si="182"/>
        <v>0</v>
      </c>
      <c r="K96" s="209">
        <f t="shared" si="183"/>
        <v>0</v>
      </c>
      <c r="L96" s="209">
        <f t="shared" si="184"/>
        <v>0</v>
      </c>
      <c r="M96" s="209">
        <f t="shared" si="185"/>
        <v>0</v>
      </c>
      <c r="N96" s="209">
        <f t="shared" si="186"/>
        <v>0</v>
      </c>
      <c r="O96" s="209">
        <f t="shared" si="178"/>
        <v>0</v>
      </c>
      <c r="P96" s="211">
        <f t="shared" si="187"/>
        <v>0</v>
      </c>
      <c r="Q96" s="209">
        <f t="shared" si="188"/>
        <v>0</v>
      </c>
      <c r="R96" s="209">
        <f t="shared" si="189"/>
        <v>0</v>
      </c>
      <c r="S96" s="209">
        <f t="shared" si="190"/>
        <v>0</v>
      </c>
      <c r="T96" s="209">
        <f t="shared" si="191"/>
        <v>0</v>
      </c>
      <c r="U96" s="209">
        <f t="shared" si="192"/>
        <v>0</v>
      </c>
      <c r="V96" s="209">
        <f t="shared" si="193"/>
        <v>0</v>
      </c>
      <c r="W96" s="209">
        <f t="shared" ca="1" si="194"/>
        <v>0</v>
      </c>
      <c r="X96" s="209">
        <f t="shared" ca="1" si="195"/>
        <v>0</v>
      </c>
      <c r="Y96" s="209">
        <f t="shared" ca="1" si="196"/>
        <v>0</v>
      </c>
      <c r="Z96" s="210" t="str">
        <f t="shared" ca="1" si="110"/>
        <v xml:space="preserve">        </v>
      </c>
      <c r="AA96" s="185"/>
      <c r="AB96" s="185" t="str">
        <f t="shared" ca="1" si="111"/>
        <v>Заступник командира батареї -начальник відділення</v>
      </c>
      <c r="AC96" s="185">
        <f t="shared" ca="1" si="112"/>
        <v>0</v>
      </c>
      <c r="AD96" s="185" t="str">
        <f t="shared" ca="1" si="156"/>
        <v>ВАКАНТ</v>
      </c>
      <c r="AE96" s="211"/>
      <c r="AF96" s="211"/>
      <c r="AG96" s="211"/>
      <c r="AH96" s="211"/>
      <c r="AI96" s="211"/>
      <c r="AJ96" s="211"/>
      <c r="AK96" s="211"/>
      <c r="AL96" s="211"/>
      <c r="AM96" s="211"/>
      <c r="AN96" s="211"/>
      <c r="AO96" s="211"/>
      <c r="AP96" s="623">
        <f t="shared" si="113"/>
        <v>0</v>
      </c>
      <c r="AQ96" s="211">
        <f t="shared" si="157"/>
        <v>0</v>
      </c>
      <c r="AR96" s="211">
        <f t="shared" si="158"/>
        <v>0</v>
      </c>
      <c r="AS96" s="211"/>
      <c r="AT96" s="211">
        <f t="shared" si="114"/>
        <v>0</v>
      </c>
      <c r="AU96" s="358">
        <f t="shared" si="115"/>
        <v>0</v>
      </c>
      <c r="AV96" s="211">
        <f t="shared" si="116"/>
        <v>0</v>
      </c>
      <c r="AW96" s="211">
        <f t="shared" ca="1" si="117"/>
        <v>0</v>
      </c>
      <c r="AX96" s="211">
        <f t="shared" ca="1" si="197"/>
        <v>0</v>
      </c>
      <c r="AY96" s="211">
        <f t="shared" ca="1" si="118"/>
        <v>0</v>
      </c>
      <c r="AZ96" s="212">
        <f ca="1">IF(AND(AW96,AX96=0,AY96=0)=0,0,IF(AW96&gt;0,'На банк Приват'!$J$1,IF(AX96&gt;0,'На Укрсиб'!$J$1,0)))</f>
        <v>0</v>
      </c>
      <c r="BA96" s="191"/>
      <c r="BB96" s="191" t="str">
        <f t="shared" ca="1" si="119"/>
        <v>Заступник командира батареї -начальник відділення</v>
      </c>
      <c r="BC96" s="191">
        <f t="shared" ca="1" si="120"/>
        <v>0</v>
      </c>
      <c r="BD96" s="191" t="str">
        <f t="shared" ca="1" si="159"/>
        <v>ВАКАНТ</v>
      </c>
      <c r="BE96" s="191"/>
      <c r="BF96" s="213"/>
      <c r="BG96" s="213"/>
      <c r="BH96" s="213"/>
      <c r="BI96" s="213"/>
      <c r="BJ96" s="213"/>
      <c r="BK96" s="213"/>
      <c r="BL96" s="213"/>
      <c r="BM96" s="213"/>
      <c r="BN96" s="213"/>
      <c r="BO96" s="213"/>
      <c r="BP96" s="623">
        <f t="shared" si="121"/>
        <v>0</v>
      </c>
      <c r="BQ96" s="213">
        <f t="shared" si="160"/>
        <v>0</v>
      </c>
      <c r="BR96" s="213">
        <f t="shared" si="161"/>
        <v>0</v>
      </c>
      <c r="BS96" s="213"/>
      <c r="BT96" s="213">
        <f t="shared" si="122"/>
        <v>0</v>
      </c>
      <c r="BU96" s="362">
        <f t="shared" si="162"/>
        <v>0</v>
      </c>
      <c r="BV96" s="213">
        <f t="shared" si="123"/>
        <v>0</v>
      </c>
      <c r="BW96" s="213">
        <f t="shared" ca="1" si="124"/>
        <v>0</v>
      </c>
      <c r="BX96" s="213">
        <f t="shared" ca="1" si="163"/>
        <v>0</v>
      </c>
      <c r="BY96" s="213">
        <f t="shared" ca="1" si="125"/>
        <v>0</v>
      </c>
      <c r="BZ96" s="214">
        <f ca="1">IF(AND(BW96,BX96=0)=0,0,IF(BW96&gt;0,'На банк Приват'!$P$1,IF(BX96&gt;0,'На Укрсиб'!$P$1,0)))</f>
        <v>0</v>
      </c>
      <c r="CA96" s="198">
        <v>89</v>
      </c>
      <c r="CB96" s="198" t="str">
        <f t="shared" ca="1" si="126"/>
        <v>Заступник командира батареї -начальник відділення</v>
      </c>
      <c r="CC96" s="198">
        <f t="shared" ca="1" si="127"/>
        <v>0</v>
      </c>
      <c r="CD96" s="198" t="str">
        <f t="shared" ca="1" si="164"/>
        <v>ВАКАНТ</v>
      </c>
      <c r="CE96" s="198"/>
      <c r="CF96" s="215"/>
      <c r="CG96" s="215"/>
      <c r="CH96" s="215"/>
      <c r="CI96" s="215"/>
      <c r="CJ96" s="215"/>
      <c r="CK96" s="215"/>
      <c r="CL96" s="215"/>
      <c r="CM96" s="215">
        <f t="shared" ref="CM96:CM127" si="198">IF(CN96=0,6500/31*CE96,0)</f>
        <v>0</v>
      </c>
      <c r="CN96" s="215"/>
      <c r="CO96" s="215"/>
      <c r="CP96" s="215">
        <f t="shared" si="128"/>
        <v>0</v>
      </c>
      <c r="CQ96" s="215">
        <f t="shared" si="165"/>
        <v>0</v>
      </c>
      <c r="CR96" s="215">
        <f t="shared" si="166"/>
        <v>0</v>
      </c>
      <c r="CS96" s="215"/>
      <c r="CT96" s="215">
        <f t="shared" si="129"/>
        <v>0</v>
      </c>
      <c r="CU96" s="369">
        <f t="shared" si="130"/>
        <v>0</v>
      </c>
      <c r="CV96" s="215">
        <f t="shared" si="131"/>
        <v>0</v>
      </c>
      <c r="CW96" s="215">
        <f t="shared" ca="1" si="132"/>
        <v>0</v>
      </c>
      <c r="CX96" s="215">
        <f t="shared" ca="1" si="167"/>
        <v>0</v>
      </c>
      <c r="CY96" s="215">
        <f t="shared" ca="1" si="133"/>
        <v>0</v>
      </c>
      <c r="CZ96" s="216">
        <f ca="1">IF(AND(CW96,CX96=0)=0,0,IF(CW96&gt;0,'На банк Приват'!$V$1,IF(CX96&gt;0,'На Укрсиб'!$V$1,0)))</f>
        <v>0</v>
      </c>
      <c r="DA96" s="204"/>
      <c r="DB96" s="204" t="str">
        <f t="shared" ca="1" si="134"/>
        <v>Заступник командира батареї -начальник відділення</v>
      </c>
      <c r="DC96" s="204">
        <f t="shared" ca="1" si="135"/>
        <v>0</v>
      </c>
      <c r="DD96" s="204" t="str">
        <f t="shared" ca="1" si="168"/>
        <v>ВАКАНТ</v>
      </c>
      <c r="DE96" s="204"/>
      <c r="DF96" s="217"/>
      <c r="DG96" s="217"/>
      <c r="DH96" s="217"/>
      <c r="DI96" s="217"/>
      <c r="DJ96" s="217"/>
      <c r="DK96" s="217"/>
      <c r="DL96" s="217"/>
      <c r="DM96" s="217">
        <f t="shared" si="136"/>
        <v>0</v>
      </c>
      <c r="DN96" s="217"/>
      <c r="DO96" s="217"/>
      <c r="DP96" s="763">
        <f t="shared" si="137"/>
        <v>0</v>
      </c>
      <c r="DQ96" s="217">
        <f t="shared" si="169"/>
        <v>0</v>
      </c>
      <c r="DR96" s="217">
        <f t="shared" si="170"/>
        <v>0</v>
      </c>
      <c r="DS96" s="217"/>
      <c r="DT96" s="217">
        <f t="shared" si="138"/>
        <v>0</v>
      </c>
      <c r="DU96" s="366">
        <f t="shared" si="171"/>
        <v>0</v>
      </c>
      <c r="DV96" s="217">
        <f t="shared" si="139"/>
        <v>0</v>
      </c>
      <c r="DW96" s="217">
        <f t="shared" ca="1" si="140"/>
        <v>0</v>
      </c>
      <c r="DX96" s="217">
        <f t="shared" ca="1" si="172"/>
        <v>0</v>
      </c>
      <c r="DY96" s="217">
        <f t="shared" ca="1" si="141"/>
        <v>0</v>
      </c>
      <c r="DZ96" s="218">
        <f ca="1">IF(AND(DW96,DX96=0)=0,0,IF(DW96&gt;0,'На банк Приват'!$AB$1,IF(DX96&gt;0,'На Укрсиб'!$V$1,0)))</f>
        <v>0</v>
      </c>
      <c r="EA96" s="207"/>
      <c r="EB96" s="207" t="str">
        <f t="shared" ca="1" si="142"/>
        <v>Заступник командира батареї -начальник відділення</v>
      </c>
      <c r="EC96" s="207">
        <f t="shared" ca="1" si="143"/>
        <v>0</v>
      </c>
      <c r="ED96" s="207" t="str">
        <f t="shared" ca="1" si="173"/>
        <v>ВАКАНТ</v>
      </c>
      <c r="EE96" s="207"/>
      <c r="EF96" s="219"/>
      <c r="EG96" s="219"/>
      <c r="EH96" s="219"/>
      <c r="EI96" s="219"/>
      <c r="EJ96" s="219"/>
      <c r="EK96" s="219"/>
      <c r="EL96" s="219"/>
      <c r="EM96" s="219">
        <f t="shared" si="144"/>
        <v>0</v>
      </c>
      <c r="EN96" s="219"/>
      <c r="EO96" s="219"/>
      <c r="EP96" s="219">
        <f t="shared" si="145"/>
        <v>0</v>
      </c>
      <c r="EQ96" s="219">
        <f t="shared" si="174"/>
        <v>0</v>
      </c>
      <c r="ER96" s="219">
        <f t="shared" si="175"/>
        <v>0</v>
      </c>
      <c r="ES96" s="219"/>
      <c r="ET96" s="219">
        <f t="shared" si="146"/>
        <v>0</v>
      </c>
      <c r="EU96" s="363">
        <f t="shared" si="176"/>
        <v>0</v>
      </c>
      <c r="EV96" s="219">
        <f t="shared" si="147"/>
        <v>0</v>
      </c>
      <c r="EW96" s="219">
        <f t="shared" ca="1" si="148"/>
        <v>0</v>
      </c>
      <c r="EX96" s="219">
        <f t="shared" ca="1" si="177"/>
        <v>0</v>
      </c>
      <c r="EY96" s="219">
        <f t="shared" ca="1" si="149"/>
        <v>0</v>
      </c>
      <c r="EZ96" s="220">
        <f ca="1">IF(AND(EW96,EX96=0)=0,0,IF(EW96&gt;0,'На банк Приват'!$AH$1,IF(EX96&gt;0,'На Укрсиб'!$AH$1,0)))</f>
        <v>0</v>
      </c>
      <c r="FA96" s="28" t="str">
        <f t="shared" ca="1" si="150"/>
        <v>ВАКАНТ</v>
      </c>
      <c r="FB96" s="28">
        <f t="shared" ca="1" si="151"/>
        <v>0</v>
      </c>
      <c r="FC96" s="28">
        <f t="shared" ca="1" si="152"/>
        <v>0</v>
      </c>
      <c r="FD96" s="28">
        <f t="shared" ca="1" si="153"/>
        <v>0</v>
      </c>
      <c r="FE96" s="28">
        <f t="shared" ca="1" si="154"/>
        <v>88</v>
      </c>
      <c r="FF96">
        <f t="shared" si="155"/>
        <v>0</v>
      </c>
      <c r="FG96" s="531" t="s">
        <v>69</v>
      </c>
    </row>
    <row r="97" spans="1:163">
      <c r="A97" s="113"/>
      <c r="B97" s="113" t="str">
        <f t="shared" ca="1" si="107"/>
        <v>Заступник командира батареї -начальник відділення</v>
      </c>
      <c r="C97" s="113" t="str">
        <f t="shared" ca="1" si="108"/>
        <v>л-т</v>
      </c>
      <c r="D97" s="113" t="str">
        <f t="shared" ref="D97:D160" ca="1" si="199">INDIRECT("Відомість!dk"&amp;ROW()-4)</f>
        <v>Сідорович В.Р.</v>
      </c>
      <c r="E97" s="113">
        <f t="shared" si="109"/>
        <v>0</v>
      </c>
      <c r="F97" s="115"/>
      <c r="G97" s="209">
        <f t="shared" si="179"/>
        <v>0</v>
      </c>
      <c r="H97" s="209">
        <f t="shared" si="180"/>
        <v>0</v>
      </c>
      <c r="I97" s="209">
        <f t="shared" si="181"/>
        <v>0</v>
      </c>
      <c r="J97" s="209">
        <f t="shared" si="182"/>
        <v>0</v>
      </c>
      <c r="K97" s="209">
        <f t="shared" si="183"/>
        <v>0</v>
      </c>
      <c r="L97" s="209">
        <f t="shared" si="184"/>
        <v>0</v>
      </c>
      <c r="M97" s="209">
        <f t="shared" si="185"/>
        <v>0</v>
      </c>
      <c r="N97" s="209">
        <f t="shared" si="186"/>
        <v>0</v>
      </c>
      <c r="O97" s="209">
        <f t="shared" si="178"/>
        <v>0</v>
      </c>
      <c r="P97" s="211">
        <f t="shared" si="187"/>
        <v>0</v>
      </c>
      <c r="Q97" s="209">
        <f t="shared" si="188"/>
        <v>0</v>
      </c>
      <c r="R97" s="209">
        <f t="shared" si="189"/>
        <v>0</v>
      </c>
      <c r="S97" s="209">
        <f t="shared" si="190"/>
        <v>0</v>
      </c>
      <c r="T97" s="209">
        <f t="shared" si="191"/>
        <v>0</v>
      </c>
      <c r="U97" s="209">
        <f t="shared" si="192"/>
        <v>0</v>
      </c>
      <c r="V97" s="209">
        <f t="shared" si="193"/>
        <v>0</v>
      </c>
      <c r="W97" s="209">
        <f t="shared" ca="1" si="194"/>
        <v>0</v>
      </c>
      <c r="X97" s="209">
        <f t="shared" ca="1" si="195"/>
        <v>0</v>
      </c>
      <c r="Y97" s="209">
        <f t="shared" ca="1" si="196"/>
        <v>0</v>
      </c>
      <c r="Z97" s="210" t="str">
        <f t="shared" ca="1" si="110"/>
        <v xml:space="preserve">        </v>
      </c>
      <c r="AA97" s="185"/>
      <c r="AB97" s="185" t="str">
        <f t="shared" ca="1" si="111"/>
        <v>Заступник командира батареї -начальник відділення</v>
      </c>
      <c r="AC97" s="185" t="str">
        <f t="shared" ca="1" si="112"/>
        <v>л-т</v>
      </c>
      <c r="AD97" s="185" t="str">
        <f t="shared" ca="1" si="156"/>
        <v>Сідорович В.Р.</v>
      </c>
      <c r="AE97" s="185"/>
      <c r="AF97" s="211"/>
      <c r="AG97" s="211"/>
      <c r="AH97" s="211"/>
      <c r="AI97" s="211"/>
      <c r="AJ97" s="211"/>
      <c r="AK97" s="211"/>
      <c r="AL97" s="211"/>
      <c r="AM97" s="211"/>
      <c r="AN97" s="211"/>
      <c r="AO97" s="211"/>
      <c r="AP97" s="623">
        <f t="shared" si="113"/>
        <v>0</v>
      </c>
      <c r="AQ97" s="211">
        <f t="shared" si="157"/>
        <v>0</v>
      </c>
      <c r="AR97" s="211">
        <f t="shared" si="158"/>
        <v>0</v>
      </c>
      <c r="AS97" s="211"/>
      <c r="AT97" s="211">
        <f t="shared" si="114"/>
        <v>0</v>
      </c>
      <c r="AU97" s="358">
        <f t="shared" si="115"/>
        <v>0</v>
      </c>
      <c r="AV97" s="211">
        <f t="shared" si="116"/>
        <v>0</v>
      </c>
      <c r="AW97" s="211">
        <f t="shared" ca="1" si="117"/>
        <v>0</v>
      </c>
      <c r="AX97" s="211">
        <f t="shared" ca="1" si="197"/>
        <v>0</v>
      </c>
      <c r="AY97" s="211">
        <f t="shared" ca="1" si="118"/>
        <v>0</v>
      </c>
      <c r="AZ97" s="212">
        <f ca="1">IF(AND(AW97,AX97=0,AY97=0)=0,0,IF(AW97&gt;0,'На банк Приват'!$J$1,IF(AX97&gt;0,'На Укрсиб'!$J$1,0)))</f>
        <v>0</v>
      </c>
      <c r="BA97" s="191"/>
      <c r="BB97" s="191" t="str">
        <f t="shared" ca="1" si="119"/>
        <v>Заступник командира батареї -начальник відділення</v>
      </c>
      <c r="BC97" s="191" t="str">
        <f t="shared" ca="1" si="120"/>
        <v>л-т</v>
      </c>
      <c r="BD97" s="191" t="str">
        <f t="shared" ca="1" si="159"/>
        <v>Сідорович В.Р.</v>
      </c>
      <c r="BE97" s="191"/>
      <c r="BF97" s="213"/>
      <c r="BG97" s="213"/>
      <c r="BH97" s="213"/>
      <c r="BI97" s="213"/>
      <c r="BJ97" s="213"/>
      <c r="BK97" s="213"/>
      <c r="BL97" s="213"/>
      <c r="BM97" s="213"/>
      <c r="BN97" s="213"/>
      <c r="BO97" s="213"/>
      <c r="BP97" s="623">
        <f t="shared" si="121"/>
        <v>0</v>
      </c>
      <c r="BQ97" s="213">
        <f t="shared" si="160"/>
        <v>0</v>
      </c>
      <c r="BR97" s="213">
        <f t="shared" si="161"/>
        <v>0</v>
      </c>
      <c r="BS97" s="213"/>
      <c r="BT97" s="213">
        <f t="shared" si="122"/>
        <v>0</v>
      </c>
      <c r="BU97" s="362">
        <f t="shared" si="162"/>
        <v>0</v>
      </c>
      <c r="BV97" s="213">
        <f t="shared" si="123"/>
        <v>0</v>
      </c>
      <c r="BW97" s="213">
        <f t="shared" ca="1" si="124"/>
        <v>0</v>
      </c>
      <c r="BX97" s="213">
        <f t="shared" ca="1" si="163"/>
        <v>0</v>
      </c>
      <c r="BY97" s="213">
        <f t="shared" ca="1" si="125"/>
        <v>0</v>
      </c>
      <c r="BZ97" s="214">
        <f ca="1">IF(AND(BW97,BX97=0)=0,0,IF(BW97&gt;0,'На банк Приват'!$P$1,IF(BX97&gt;0,'На Укрсиб'!$P$1,0)))</f>
        <v>0</v>
      </c>
      <c r="CA97" s="198">
        <v>90</v>
      </c>
      <c r="CB97" s="198" t="str">
        <f t="shared" ca="1" si="126"/>
        <v>Заступник командира батареї -начальник відділення</v>
      </c>
      <c r="CC97" s="198" t="str">
        <f t="shared" ca="1" si="127"/>
        <v>л-т</v>
      </c>
      <c r="CD97" s="198" t="str">
        <f t="shared" ca="1" si="164"/>
        <v>Сідорович В.Р.</v>
      </c>
      <c r="CE97" s="198"/>
      <c r="CF97" s="215"/>
      <c r="CG97" s="215"/>
      <c r="CH97" s="215"/>
      <c r="CI97" s="215"/>
      <c r="CJ97" s="215"/>
      <c r="CK97" s="215"/>
      <c r="CL97" s="215"/>
      <c r="CM97" s="215">
        <f t="shared" si="198"/>
        <v>0</v>
      </c>
      <c r="CN97" s="215"/>
      <c r="CO97" s="215"/>
      <c r="CP97" s="215">
        <f t="shared" si="128"/>
        <v>0</v>
      </c>
      <c r="CQ97" s="215">
        <f t="shared" si="165"/>
        <v>0</v>
      </c>
      <c r="CR97" s="215">
        <f t="shared" si="166"/>
        <v>0</v>
      </c>
      <c r="CS97" s="215"/>
      <c r="CT97" s="215">
        <f t="shared" si="129"/>
        <v>0</v>
      </c>
      <c r="CU97" s="369">
        <f t="shared" si="130"/>
        <v>0</v>
      </c>
      <c r="CV97" s="215">
        <f t="shared" si="131"/>
        <v>0</v>
      </c>
      <c r="CW97" s="215">
        <f t="shared" ca="1" si="132"/>
        <v>0</v>
      </c>
      <c r="CX97" s="215">
        <f t="shared" ca="1" si="167"/>
        <v>0</v>
      </c>
      <c r="CY97" s="215">
        <f t="shared" ca="1" si="133"/>
        <v>0</v>
      </c>
      <c r="CZ97" s="216">
        <f ca="1">IF(AND(CW97,CX97=0)=0,0,IF(CW97&gt;0,'На банк Приват'!$V$1,IF(CX97&gt;0,'На Укрсиб'!$V$1,0)))</f>
        <v>0</v>
      </c>
      <c r="DA97" s="204"/>
      <c r="DB97" s="204" t="str">
        <f t="shared" ca="1" si="134"/>
        <v>Заступник командира батареї -начальник відділення</v>
      </c>
      <c r="DC97" s="204" t="str">
        <f t="shared" ca="1" si="135"/>
        <v>л-т</v>
      </c>
      <c r="DD97" s="204" t="str">
        <f t="shared" ca="1" si="168"/>
        <v>Сідорович В.Р.</v>
      </c>
      <c r="DE97" s="204"/>
      <c r="DF97" s="217"/>
      <c r="DG97" s="217"/>
      <c r="DH97" s="217"/>
      <c r="DI97" s="217"/>
      <c r="DJ97" s="217"/>
      <c r="DK97" s="217"/>
      <c r="DL97" s="217"/>
      <c r="DM97" s="217">
        <f t="shared" si="136"/>
        <v>0</v>
      </c>
      <c r="DN97" s="217"/>
      <c r="DO97" s="217"/>
      <c r="DP97" s="763">
        <f t="shared" si="137"/>
        <v>0</v>
      </c>
      <c r="DQ97" s="217">
        <f t="shared" si="169"/>
        <v>0</v>
      </c>
      <c r="DR97" s="217">
        <f t="shared" si="170"/>
        <v>0</v>
      </c>
      <c r="DS97" s="217"/>
      <c r="DT97" s="217">
        <f t="shared" si="138"/>
        <v>0</v>
      </c>
      <c r="DU97" s="366">
        <f t="shared" si="171"/>
        <v>0</v>
      </c>
      <c r="DV97" s="217">
        <f t="shared" si="139"/>
        <v>0</v>
      </c>
      <c r="DW97" s="217">
        <f t="shared" ca="1" si="140"/>
        <v>0</v>
      </c>
      <c r="DX97" s="217">
        <f t="shared" ca="1" si="172"/>
        <v>0</v>
      </c>
      <c r="DY97" s="217">
        <f t="shared" ca="1" si="141"/>
        <v>0</v>
      </c>
      <c r="DZ97" s="218">
        <f ca="1">IF(AND(DW97,DX97=0)=0,0,IF(DW97&gt;0,'На банк Приват'!$AB$1,IF(DX97&gt;0,'На Укрсиб'!$V$1,0)))</f>
        <v>0</v>
      </c>
      <c r="EA97" s="207"/>
      <c r="EB97" s="207" t="str">
        <f t="shared" ca="1" si="142"/>
        <v>Заступник командира батареї -начальник відділення</v>
      </c>
      <c r="EC97" s="207" t="str">
        <f t="shared" ca="1" si="143"/>
        <v>л-т</v>
      </c>
      <c r="ED97" s="207" t="str">
        <f t="shared" ca="1" si="173"/>
        <v>Сідорович В.Р.</v>
      </c>
      <c r="EE97" s="207"/>
      <c r="EF97" s="219"/>
      <c r="EG97" s="219"/>
      <c r="EH97" s="219"/>
      <c r="EI97" s="219"/>
      <c r="EJ97" s="219"/>
      <c r="EK97" s="219"/>
      <c r="EL97" s="219"/>
      <c r="EM97" s="219">
        <f t="shared" si="144"/>
        <v>0</v>
      </c>
      <c r="EN97" s="219"/>
      <c r="EO97" s="219"/>
      <c r="EP97" s="219">
        <f t="shared" si="145"/>
        <v>0</v>
      </c>
      <c r="EQ97" s="219">
        <f t="shared" si="174"/>
        <v>0</v>
      </c>
      <c r="ER97" s="219">
        <f t="shared" si="175"/>
        <v>0</v>
      </c>
      <c r="ES97" s="219"/>
      <c r="ET97" s="219">
        <f t="shared" si="146"/>
        <v>0</v>
      </c>
      <c r="EU97" s="363">
        <f t="shared" si="176"/>
        <v>0</v>
      </c>
      <c r="EV97" s="219">
        <f t="shared" si="147"/>
        <v>0</v>
      </c>
      <c r="EW97" s="219">
        <f t="shared" ca="1" si="148"/>
        <v>0</v>
      </c>
      <c r="EX97" s="219">
        <f t="shared" ca="1" si="177"/>
        <v>0</v>
      </c>
      <c r="EY97" s="219">
        <f t="shared" ca="1" si="149"/>
        <v>0</v>
      </c>
      <c r="EZ97" s="220">
        <f ca="1">IF(AND(EW97,EX97=0)=0,0,IF(EW97&gt;0,'На банк Приват'!$AH$1,IF(EX97&gt;0,'На Укрсиб'!$AH$1,0)))</f>
        <v>0</v>
      </c>
      <c r="FA97" s="28" t="str">
        <f t="shared" ca="1" si="150"/>
        <v>Сідорович В.Р.</v>
      </c>
      <c r="FB97" s="28" t="str">
        <f t="shared" ca="1" si="151"/>
        <v>Сідорович</v>
      </c>
      <c r="FC97" s="28" t="str">
        <f t="shared" ca="1" si="152"/>
        <v>Валентин</v>
      </c>
      <c r="FD97" s="28" t="str">
        <f t="shared" ca="1" si="153"/>
        <v>Русланович</v>
      </c>
      <c r="FE97" s="28">
        <f t="shared" ca="1" si="154"/>
        <v>89</v>
      </c>
      <c r="FF97">
        <f t="shared" si="155"/>
        <v>0</v>
      </c>
      <c r="FG97" s="531" t="s">
        <v>71</v>
      </c>
    </row>
    <row r="98" spans="1:163">
      <c r="A98" s="113"/>
      <c r="B98" s="113" t="str">
        <f t="shared" ca="1" si="107"/>
        <v xml:space="preserve">Інженер </v>
      </c>
      <c r="C98" s="113" t="str">
        <f t="shared" ca="1" si="108"/>
        <v>л-т</v>
      </c>
      <c r="D98" s="113" t="str">
        <f t="shared" ca="1" si="199"/>
        <v>Булатов Р.А.</v>
      </c>
      <c r="E98" s="113">
        <f t="shared" si="109"/>
        <v>0</v>
      </c>
      <c r="F98" s="115"/>
      <c r="G98" s="209">
        <f t="shared" si="179"/>
        <v>0</v>
      </c>
      <c r="H98" s="209">
        <f t="shared" si="180"/>
        <v>0</v>
      </c>
      <c r="I98" s="209">
        <f t="shared" si="181"/>
        <v>0</v>
      </c>
      <c r="J98" s="209">
        <f t="shared" si="182"/>
        <v>0</v>
      </c>
      <c r="K98" s="209">
        <f t="shared" si="183"/>
        <v>0</v>
      </c>
      <c r="L98" s="209">
        <f t="shared" si="184"/>
        <v>0</v>
      </c>
      <c r="M98" s="209">
        <f t="shared" si="185"/>
        <v>0</v>
      </c>
      <c r="N98" s="209">
        <f t="shared" si="186"/>
        <v>0</v>
      </c>
      <c r="O98" s="209">
        <f t="shared" si="178"/>
        <v>0</v>
      </c>
      <c r="P98" s="211">
        <f t="shared" si="187"/>
        <v>0</v>
      </c>
      <c r="Q98" s="209">
        <f t="shared" si="188"/>
        <v>0</v>
      </c>
      <c r="R98" s="209">
        <f t="shared" si="189"/>
        <v>0</v>
      </c>
      <c r="S98" s="209">
        <f t="shared" si="190"/>
        <v>0</v>
      </c>
      <c r="T98" s="209">
        <f t="shared" si="191"/>
        <v>0</v>
      </c>
      <c r="U98" s="209">
        <f t="shared" si="192"/>
        <v>0</v>
      </c>
      <c r="V98" s="209">
        <f t="shared" si="193"/>
        <v>0</v>
      </c>
      <c r="W98" s="209">
        <f t="shared" ca="1" si="194"/>
        <v>0</v>
      </c>
      <c r="X98" s="209">
        <f t="shared" ca="1" si="195"/>
        <v>0</v>
      </c>
      <c r="Y98" s="209">
        <f t="shared" ca="1" si="196"/>
        <v>0</v>
      </c>
      <c r="Z98" s="210" t="str">
        <f t="shared" ca="1" si="110"/>
        <v xml:space="preserve">        </v>
      </c>
      <c r="AA98" s="185"/>
      <c r="AB98" s="185" t="str">
        <f t="shared" ca="1" si="111"/>
        <v xml:space="preserve">Інженер </v>
      </c>
      <c r="AC98" s="185" t="str">
        <f t="shared" ca="1" si="112"/>
        <v>л-т</v>
      </c>
      <c r="AD98" s="185" t="str">
        <f t="shared" ca="1" si="156"/>
        <v>Булатов Р.А.</v>
      </c>
      <c r="AE98" s="185"/>
      <c r="AF98" s="211"/>
      <c r="AG98" s="211"/>
      <c r="AH98" s="211"/>
      <c r="AI98" s="211"/>
      <c r="AJ98" s="211"/>
      <c r="AK98" s="211"/>
      <c r="AL98" s="211"/>
      <c r="AM98" s="211"/>
      <c r="AN98" s="211"/>
      <c r="AO98" s="211"/>
      <c r="AP98" s="623">
        <f t="shared" si="113"/>
        <v>0</v>
      </c>
      <c r="AQ98" s="211">
        <f t="shared" si="157"/>
        <v>0</v>
      </c>
      <c r="AR98" s="211">
        <f t="shared" si="158"/>
        <v>0</v>
      </c>
      <c r="AS98" s="211"/>
      <c r="AT98" s="211">
        <f t="shared" si="114"/>
        <v>0</v>
      </c>
      <c r="AU98" s="358">
        <f t="shared" si="115"/>
        <v>0</v>
      </c>
      <c r="AV98" s="211">
        <f t="shared" si="116"/>
        <v>0</v>
      </c>
      <c r="AW98" s="211">
        <f t="shared" ca="1" si="117"/>
        <v>0</v>
      </c>
      <c r="AX98" s="211">
        <f t="shared" ca="1" si="197"/>
        <v>0</v>
      </c>
      <c r="AY98" s="211">
        <f t="shared" ca="1" si="118"/>
        <v>0</v>
      </c>
      <c r="AZ98" s="212">
        <f ca="1">IF(AND(AW98,AX98=0,AY98=0)=0,0,IF(AW98&gt;0,'На банк Приват'!$J$1,IF(AX98&gt;0,'На Укрсиб'!$J$1,0)))</f>
        <v>0</v>
      </c>
      <c r="BA98" s="191"/>
      <c r="BB98" s="191" t="str">
        <f t="shared" ca="1" si="119"/>
        <v xml:space="preserve">Інженер </v>
      </c>
      <c r="BC98" s="191" t="str">
        <f t="shared" ca="1" si="120"/>
        <v>л-т</v>
      </c>
      <c r="BD98" s="191" t="str">
        <f t="shared" ca="1" si="159"/>
        <v>Булатов Р.А.</v>
      </c>
      <c r="BE98" s="191"/>
      <c r="BF98" s="213"/>
      <c r="BG98" s="213"/>
      <c r="BH98" s="213"/>
      <c r="BI98" s="213"/>
      <c r="BJ98" s="213"/>
      <c r="BK98" s="213"/>
      <c r="BL98" s="213"/>
      <c r="BM98" s="213"/>
      <c r="BN98" s="213"/>
      <c r="BO98" s="213"/>
      <c r="BP98" s="623">
        <f t="shared" si="121"/>
        <v>0</v>
      </c>
      <c r="BQ98" s="213">
        <f t="shared" si="160"/>
        <v>0</v>
      </c>
      <c r="BR98" s="213">
        <f t="shared" si="161"/>
        <v>0</v>
      </c>
      <c r="BS98" s="213"/>
      <c r="BT98" s="213">
        <f t="shared" si="122"/>
        <v>0</v>
      </c>
      <c r="BU98" s="362">
        <f t="shared" si="162"/>
        <v>0</v>
      </c>
      <c r="BV98" s="213">
        <f t="shared" si="123"/>
        <v>0</v>
      </c>
      <c r="BW98" s="213">
        <f t="shared" ca="1" si="124"/>
        <v>0</v>
      </c>
      <c r="BX98" s="213">
        <f t="shared" ca="1" si="163"/>
        <v>0</v>
      </c>
      <c r="BY98" s="213">
        <f t="shared" ca="1" si="125"/>
        <v>0</v>
      </c>
      <c r="BZ98" s="214">
        <f ca="1">IF(AND(BW98,BX98=0)=0,0,IF(BW98&gt;0,'На банк Приват'!$P$1,IF(BX98&gt;0,'На Укрсиб'!$P$1,0)))</f>
        <v>0</v>
      </c>
      <c r="CA98" s="198">
        <v>91</v>
      </c>
      <c r="CB98" s="198" t="str">
        <f t="shared" ca="1" si="126"/>
        <v xml:space="preserve">Інженер </v>
      </c>
      <c r="CC98" s="198" t="str">
        <f t="shared" ca="1" si="127"/>
        <v>л-т</v>
      </c>
      <c r="CD98" s="198" t="str">
        <f t="shared" ca="1" si="164"/>
        <v>Булатов Р.А.</v>
      </c>
      <c r="CE98" s="198"/>
      <c r="CF98" s="215"/>
      <c r="CG98" s="215"/>
      <c r="CH98" s="215"/>
      <c r="CI98" s="215"/>
      <c r="CJ98" s="215"/>
      <c r="CK98" s="215"/>
      <c r="CL98" s="215"/>
      <c r="CM98" s="215">
        <f t="shared" si="198"/>
        <v>0</v>
      </c>
      <c r="CN98" s="215"/>
      <c r="CO98" s="215"/>
      <c r="CP98" s="215">
        <f t="shared" si="128"/>
        <v>0</v>
      </c>
      <c r="CQ98" s="215">
        <f t="shared" si="165"/>
        <v>0</v>
      </c>
      <c r="CR98" s="215">
        <f t="shared" si="166"/>
        <v>0</v>
      </c>
      <c r="CS98" s="215"/>
      <c r="CT98" s="215">
        <f t="shared" si="129"/>
        <v>0</v>
      </c>
      <c r="CU98" s="369">
        <f t="shared" si="130"/>
        <v>0</v>
      </c>
      <c r="CV98" s="215">
        <f t="shared" si="131"/>
        <v>0</v>
      </c>
      <c r="CW98" s="215">
        <f t="shared" ca="1" si="132"/>
        <v>0</v>
      </c>
      <c r="CX98" s="215">
        <f t="shared" ca="1" si="167"/>
        <v>0</v>
      </c>
      <c r="CY98" s="215">
        <f t="shared" ca="1" si="133"/>
        <v>0</v>
      </c>
      <c r="CZ98" s="216">
        <f ca="1">IF(AND(CW98,CX98=0)=0,0,IF(CW98&gt;0,'На банк Приват'!$V$1,IF(CX98&gt;0,'На Укрсиб'!$V$1,0)))</f>
        <v>0</v>
      </c>
      <c r="DA98" s="204"/>
      <c r="DB98" s="204" t="str">
        <f t="shared" ca="1" si="134"/>
        <v xml:space="preserve">Інженер </v>
      </c>
      <c r="DC98" s="204" t="str">
        <f t="shared" ca="1" si="135"/>
        <v>л-т</v>
      </c>
      <c r="DD98" s="204" t="str">
        <f t="shared" ca="1" si="168"/>
        <v>Булатов Р.А.</v>
      </c>
      <c r="DE98" s="204"/>
      <c r="DF98" s="217"/>
      <c r="DG98" s="217"/>
      <c r="DH98" s="217"/>
      <c r="DI98" s="217"/>
      <c r="DJ98" s="217"/>
      <c r="DK98" s="217"/>
      <c r="DL98" s="217"/>
      <c r="DM98" s="217">
        <f t="shared" si="136"/>
        <v>0</v>
      </c>
      <c r="DN98" s="217"/>
      <c r="DO98" s="217"/>
      <c r="DP98" s="763">
        <f t="shared" si="137"/>
        <v>0</v>
      </c>
      <c r="DQ98" s="217">
        <f t="shared" si="169"/>
        <v>0</v>
      </c>
      <c r="DR98" s="217">
        <f t="shared" si="170"/>
        <v>0</v>
      </c>
      <c r="DS98" s="217"/>
      <c r="DT98" s="217">
        <f t="shared" si="138"/>
        <v>0</v>
      </c>
      <c r="DU98" s="366">
        <f t="shared" si="171"/>
        <v>0</v>
      </c>
      <c r="DV98" s="217">
        <f t="shared" si="139"/>
        <v>0</v>
      </c>
      <c r="DW98" s="217">
        <f t="shared" ca="1" si="140"/>
        <v>0</v>
      </c>
      <c r="DX98" s="217">
        <f t="shared" ca="1" si="172"/>
        <v>0</v>
      </c>
      <c r="DY98" s="217">
        <f t="shared" ca="1" si="141"/>
        <v>0</v>
      </c>
      <c r="DZ98" s="218">
        <f ca="1">IF(AND(DW98,DX98=0)=0,0,IF(DW98&gt;0,'На банк Приват'!$AB$1,IF(DX98&gt;0,'На Укрсиб'!$V$1,0)))</f>
        <v>0</v>
      </c>
      <c r="EA98" s="207"/>
      <c r="EB98" s="207" t="str">
        <f t="shared" ca="1" si="142"/>
        <v xml:space="preserve">Інженер </v>
      </c>
      <c r="EC98" s="207" t="str">
        <f t="shared" ca="1" si="143"/>
        <v>л-т</v>
      </c>
      <c r="ED98" s="207" t="str">
        <f t="shared" ca="1" si="173"/>
        <v>Булатов Р.А.</v>
      </c>
      <c r="EE98" s="207"/>
      <c r="EF98" s="219"/>
      <c r="EG98" s="219"/>
      <c r="EH98" s="219"/>
      <c r="EI98" s="219"/>
      <c r="EJ98" s="219"/>
      <c r="EK98" s="219"/>
      <c r="EL98" s="219"/>
      <c r="EM98" s="219">
        <f t="shared" si="144"/>
        <v>0</v>
      </c>
      <c r="EN98" s="219"/>
      <c r="EO98" s="219"/>
      <c r="EP98" s="219">
        <f t="shared" si="145"/>
        <v>0</v>
      </c>
      <c r="EQ98" s="219">
        <f t="shared" si="174"/>
        <v>0</v>
      </c>
      <c r="ER98" s="219">
        <f t="shared" si="175"/>
        <v>0</v>
      </c>
      <c r="ES98" s="219"/>
      <c r="ET98" s="219">
        <f t="shared" si="146"/>
        <v>0</v>
      </c>
      <c r="EU98" s="363">
        <f t="shared" si="176"/>
        <v>0</v>
      </c>
      <c r="EV98" s="219">
        <f t="shared" si="147"/>
        <v>0</v>
      </c>
      <c r="EW98" s="219">
        <f t="shared" ca="1" si="148"/>
        <v>0</v>
      </c>
      <c r="EX98" s="219">
        <f t="shared" ca="1" si="177"/>
        <v>0</v>
      </c>
      <c r="EY98" s="219">
        <f t="shared" ca="1" si="149"/>
        <v>0</v>
      </c>
      <c r="EZ98" s="220">
        <f ca="1">IF(AND(EW98,EX98=0)=0,0,IF(EW98&gt;0,'На банк Приват'!$AH$1,IF(EX98&gt;0,'На Укрсиб'!$AH$1,0)))</f>
        <v>0</v>
      </c>
      <c r="FA98" s="28" t="str">
        <f t="shared" ca="1" si="150"/>
        <v>Булатов Р.А.</v>
      </c>
      <c r="FB98" s="28" t="str">
        <f t="shared" ca="1" si="151"/>
        <v>Булатов</v>
      </c>
      <c r="FC98" s="28" t="str">
        <f t="shared" ca="1" si="152"/>
        <v>Радіон</v>
      </c>
      <c r="FD98" s="28" t="str">
        <f t="shared" ca="1" si="153"/>
        <v>Андрійович</v>
      </c>
      <c r="FE98" s="28">
        <f t="shared" ca="1" si="154"/>
        <v>90</v>
      </c>
      <c r="FF98">
        <f t="shared" si="155"/>
        <v>0</v>
      </c>
      <c r="FG98" s="531" t="s">
        <v>72</v>
      </c>
    </row>
    <row r="99" spans="1:163">
      <c r="A99" s="113"/>
      <c r="B99" s="113" t="str">
        <f t="shared" ca="1" si="107"/>
        <v xml:space="preserve">Інженер </v>
      </c>
      <c r="C99" s="113" t="str">
        <f t="shared" ca="1" si="108"/>
        <v>л-т</v>
      </c>
      <c r="D99" s="113" t="str">
        <f t="shared" ca="1" si="199"/>
        <v>Калугін І.В.</v>
      </c>
      <c r="E99" s="113">
        <f t="shared" si="109"/>
        <v>0</v>
      </c>
      <c r="F99" s="115"/>
      <c r="G99" s="209">
        <f t="shared" si="179"/>
        <v>0</v>
      </c>
      <c r="H99" s="209">
        <f t="shared" si="180"/>
        <v>0</v>
      </c>
      <c r="I99" s="209">
        <f t="shared" si="181"/>
        <v>0</v>
      </c>
      <c r="J99" s="209">
        <f t="shared" si="182"/>
        <v>0</v>
      </c>
      <c r="K99" s="209">
        <f t="shared" si="183"/>
        <v>0</v>
      </c>
      <c r="L99" s="209">
        <f t="shared" si="184"/>
        <v>0</v>
      </c>
      <c r="M99" s="209">
        <f t="shared" si="185"/>
        <v>0</v>
      </c>
      <c r="N99" s="209">
        <f t="shared" si="186"/>
        <v>0</v>
      </c>
      <c r="O99" s="209">
        <f t="shared" si="178"/>
        <v>0</v>
      </c>
      <c r="P99" s="211">
        <f t="shared" si="187"/>
        <v>0</v>
      </c>
      <c r="Q99" s="209">
        <f t="shared" si="188"/>
        <v>0</v>
      </c>
      <c r="R99" s="209">
        <f t="shared" si="189"/>
        <v>0</v>
      </c>
      <c r="S99" s="209">
        <f t="shared" si="190"/>
        <v>0</v>
      </c>
      <c r="T99" s="209">
        <f t="shared" si="191"/>
        <v>0</v>
      </c>
      <c r="U99" s="209">
        <f t="shared" si="192"/>
        <v>0</v>
      </c>
      <c r="V99" s="209">
        <f t="shared" si="193"/>
        <v>0</v>
      </c>
      <c r="W99" s="209">
        <f t="shared" ca="1" si="194"/>
        <v>0</v>
      </c>
      <c r="X99" s="209">
        <f t="shared" ca="1" si="195"/>
        <v>0</v>
      </c>
      <c r="Y99" s="209">
        <f t="shared" ca="1" si="196"/>
        <v>0</v>
      </c>
      <c r="Z99" s="210" t="str">
        <f t="shared" ca="1" si="110"/>
        <v xml:space="preserve">        </v>
      </c>
      <c r="AA99" s="185"/>
      <c r="AB99" s="185" t="str">
        <f t="shared" ca="1" si="111"/>
        <v xml:space="preserve">Інженер </v>
      </c>
      <c r="AC99" s="185" t="str">
        <f t="shared" ca="1" si="112"/>
        <v>л-т</v>
      </c>
      <c r="AD99" s="185" t="str">
        <f t="shared" ca="1" si="156"/>
        <v>Калугін І.В.</v>
      </c>
      <c r="AE99" s="185"/>
      <c r="AF99" s="211"/>
      <c r="AG99" s="211"/>
      <c r="AH99" s="211"/>
      <c r="AI99" s="211"/>
      <c r="AJ99" s="211"/>
      <c r="AK99" s="211"/>
      <c r="AL99" s="211"/>
      <c r="AM99" s="211"/>
      <c r="AN99" s="211"/>
      <c r="AO99" s="211"/>
      <c r="AP99" s="623">
        <f t="shared" si="113"/>
        <v>0</v>
      </c>
      <c r="AQ99" s="211">
        <f t="shared" si="157"/>
        <v>0</v>
      </c>
      <c r="AR99" s="211">
        <f t="shared" si="158"/>
        <v>0</v>
      </c>
      <c r="AS99" s="211"/>
      <c r="AT99" s="211">
        <f t="shared" si="114"/>
        <v>0</v>
      </c>
      <c r="AU99" s="358">
        <f t="shared" si="115"/>
        <v>0</v>
      </c>
      <c r="AV99" s="211">
        <f t="shared" si="116"/>
        <v>0</v>
      </c>
      <c r="AW99" s="211">
        <f t="shared" ca="1" si="117"/>
        <v>0</v>
      </c>
      <c r="AX99" s="211">
        <f t="shared" ca="1" si="197"/>
        <v>0</v>
      </c>
      <c r="AY99" s="211">
        <f t="shared" ca="1" si="118"/>
        <v>0</v>
      </c>
      <c r="AZ99" s="212">
        <f ca="1">IF(AND(AW99,AX99=0,AY99=0)=0,0,IF(AW99&gt;0,'На банк Приват'!$J$1,IF(AX99&gt;0,'На Укрсиб'!$J$1,0)))</f>
        <v>0</v>
      </c>
      <c r="BA99" s="191"/>
      <c r="BB99" s="191" t="str">
        <f t="shared" ca="1" si="119"/>
        <v xml:space="preserve">Інженер </v>
      </c>
      <c r="BC99" s="191" t="str">
        <f t="shared" ca="1" si="120"/>
        <v>л-т</v>
      </c>
      <c r="BD99" s="191" t="str">
        <f t="shared" ca="1" si="159"/>
        <v>Калугін І.В.</v>
      </c>
      <c r="BE99" s="191"/>
      <c r="BF99" s="213"/>
      <c r="BG99" s="213"/>
      <c r="BH99" s="213"/>
      <c r="BI99" s="213"/>
      <c r="BJ99" s="213"/>
      <c r="BK99" s="213"/>
      <c r="BL99" s="213"/>
      <c r="BM99" s="213"/>
      <c r="BN99" s="213"/>
      <c r="BO99" s="213"/>
      <c r="BP99" s="623">
        <f t="shared" si="121"/>
        <v>0</v>
      </c>
      <c r="BQ99" s="213">
        <f t="shared" si="160"/>
        <v>0</v>
      </c>
      <c r="BR99" s="213">
        <f t="shared" si="161"/>
        <v>0</v>
      </c>
      <c r="BS99" s="213"/>
      <c r="BT99" s="213">
        <f t="shared" si="122"/>
        <v>0</v>
      </c>
      <c r="BU99" s="362">
        <f t="shared" si="162"/>
        <v>0</v>
      </c>
      <c r="BV99" s="213">
        <f t="shared" si="123"/>
        <v>0</v>
      </c>
      <c r="BW99" s="213">
        <f t="shared" ca="1" si="124"/>
        <v>0</v>
      </c>
      <c r="BX99" s="213">
        <f t="shared" ca="1" si="163"/>
        <v>0</v>
      </c>
      <c r="BY99" s="213">
        <f t="shared" ca="1" si="125"/>
        <v>0</v>
      </c>
      <c r="BZ99" s="214">
        <f ca="1">IF(AND(BW99,BX99=0)=0,0,IF(BW99&gt;0,'На банк Приват'!$P$1,IF(BX99&gt;0,'На Укрсиб'!$P$1,0)))</f>
        <v>0</v>
      </c>
      <c r="CA99" s="198">
        <v>92</v>
      </c>
      <c r="CB99" s="198" t="str">
        <f t="shared" ca="1" si="126"/>
        <v xml:space="preserve">Інженер </v>
      </c>
      <c r="CC99" s="198" t="str">
        <f t="shared" ca="1" si="127"/>
        <v>л-т</v>
      </c>
      <c r="CD99" s="198" t="str">
        <f t="shared" ca="1" si="164"/>
        <v>Калугін І.В.</v>
      </c>
      <c r="CE99" s="198"/>
      <c r="CF99" s="215"/>
      <c r="CG99" s="215"/>
      <c r="CH99" s="215"/>
      <c r="CI99" s="215"/>
      <c r="CJ99" s="215"/>
      <c r="CK99" s="215"/>
      <c r="CL99" s="215"/>
      <c r="CM99" s="215">
        <f t="shared" si="198"/>
        <v>0</v>
      </c>
      <c r="CN99" s="215"/>
      <c r="CO99" s="215"/>
      <c r="CP99" s="215">
        <f t="shared" si="128"/>
        <v>0</v>
      </c>
      <c r="CQ99" s="215">
        <f t="shared" si="165"/>
        <v>0</v>
      </c>
      <c r="CR99" s="215">
        <f t="shared" si="166"/>
        <v>0</v>
      </c>
      <c r="CS99" s="215"/>
      <c r="CT99" s="215">
        <f t="shared" si="129"/>
        <v>0</v>
      </c>
      <c r="CU99" s="369">
        <f t="shared" si="130"/>
        <v>0</v>
      </c>
      <c r="CV99" s="215">
        <f t="shared" si="131"/>
        <v>0</v>
      </c>
      <c r="CW99" s="215">
        <f t="shared" ca="1" si="132"/>
        <v>0</v>
      </c>
      <c r="CX99" s="215">
        <f t="shared" ca="1" si="167"/>
        <v>0</v>
      </c>
      <c r="CY99" s="215">
        <f t="shared" ca="1" si="133"/>
        <v>0</v>
      </c>
      <c r="CZ99" s="216">
        <f ca="1">IF(AND(CW99,CX99=0)=0,0,IF(CW99&gt;0,'На банк Приват'!$V$1,IF(CX99&gt;0,'На Укрсиб'!$V$1,0)))</f>
        <v>0</v>
      </c>
      <c r="DA99" s="204"/>
      <c r="DB99" s="204" t="str">
        <f t="shared" ca="1" si="134"/>
        <v xml:space="preserve">Інженер </v>
      </c>
      <c r="DC99" s="204" t="str">
        <f t="shared" ca="1" si="135"/>
        <v>л-т</v>
      </c>
      <c r="DD99" s="204" t="str">
        <f t="shared" ca="1" si="168"/>
        <v>Калугін І.В.</v>
      </c>
      <c r="DE99" s="204"/>
      <c r="DF99" s="217"/>
      <c r="DG99" s="217"/>
      <c r="DH99" s="217"/>
      <c r="DI99" s="217"/>
      <c r="DJ99" s="217"/>
      <c r="DK99" s="217"/>
      <c r="DL99" s="217"/>
      <c r="DM99" s="217">
        <f t="shared" si="136"/>
        <v>0</v>
      </c>
      <c r="DN99" s="217"/>
      <c r="DO99" s="217"/>
      <c r="DP99" s="763">
        <f t="shared" si="137"/>
        <v>0</v>
      </c>
      <c r="DQ99" s="217">
        <f t="shared" si="169"/>
        <v>0</v>
      </c>
      <c r="DR99" s="217">
        <f t="shared" si="170"/>
        <v>0</v>
      </c>
      <c r="DS99" s="217"/>
      <c r="DT99" s="217">
        <f t="shared" si="138"/>
        <v>0</v>
      </c>
      <c r="DU99" s="366">
        <f t="shared" si="171"/>
        <v>0</v>
      </c>
      <c r="DV99" s="217">
        <f t="shared" si="139"/>
        <v>0</v>
      </c>
      <c r="DW99" s="217">
        <f t="shared" ca="1" si="140"/>
        <v>0</v>
      </c>
      <c r="DX99" s="217">
        <f t="shared" ca="1" si="172"/>
        <v>0</v>
      </c>
      <c r="DY99" s="217">
        <f t="shared" ca="1" si="141"/>
        <v>0</v>
      </c>
      <c r="DZ99" s="218">
        <f ca="1">IF(AND(DW99,DX99=0)=0,0,IF(DW99&gt;0,'На банк Приват'!$AB$1,IF(DX99&gt;0,'На Укрсиб'!$V$1,0)))</f>
        <v>0</v>
      </c>
      <c r="EA99" s="207"/>
      <c r="EB99" s="207" t="str">
        <f t="shared" ca="1" si="142"/>
        <v xml:space="preserve">Інженер </v>
      </c>
      <c r="EC99" s="207" t="str">
        <f t="shared" ca="1" si="143"/>
        <v>л-т</v>
      </c>
      <c r="ED99" s="207" t="str">
        <f t="shared" ca="1" si="173"/>
        <v>Калугін І.В.</v>
      </c>
      <c r="EE99" s="207"/>
      <c r="EF99" s="219"/>
      <c r="EG99" s="219"/>
      <c r="EH99" s="219"/>
      <c r="EI99" s="219"/>
      <c r="EJ99" s="219"/>
      <c r="EK99" s="219"/>
      <c r="EL99" s="219"/>
      <c r="EM99" s="219">
        <f t="shared" si="144"/>
        <v>0</v>
      </c>
      <c r="EN99" s="219"/>
      <c r="EO99" s="219"/>
      <c r="EP99" s="219">
        <f t="shared" si="145"/>
        <v>0</v>
      </c>
      <c r="EQ99" s="219">
        <f t="shared" si="174"/>
        <v>0</v>
      </c>
      <c r="ER99" s="219">
        <f t="shared" si="175"/>
        <v>0</v>
      </c>
      <c r="ES99" s="219"/>
      <c r="ET99" s="219">
        <f t="shared" si="146"/>
        <v>0</v>
      </c>
      <c r="EU99" s="363">
        <f t="shared" si="176"/>
        <v>0</v>
      </c>
      <c r="EV99" s="219">
        <f t="shared" si="147"/>
        <v>0</v>
      </c>
      <c r="EW99" s="219">
        <f t="shared" ca="1" si="148"/>
        <v>0</v>
      </c>
      <c r="EX99" s="219">
        <f t="shared" ca="1" si="177"/>
        <v>0</v>
      </c>
      <c r="EY99" s="219">
        <f t="shared" ca="1" si="149"/>
        <v>0</v>
      </c>
      <c r="EZ99" s="220">
        <f ca="1">IF(AND(EW99,EX99=0)=0,0,IF(EW99&gt;0,'На банк Приват'!$AH$1,IF(EX99&gt;0,'На Укрсиб'!$AH$1,0)))</f>
        <v>0</v>
      </c>
      <c r="FA99" s="28" t="str">
        <f t="shared" ca="1" si="150"/>
        <v>Калугін І.В.</v>
      </c>
      <c r="FB99" s="28" t="str">
        <f t="shared" ca="1" si="151"/>
        <v>Калугін</v>
      </c>
      <c r="FC99" s="28" t="str">
        <f t="shared" ca="1" si="152"/>
        <v>Іван</v>
      </c>
      <c r="FD99" s="28" t="str">
        <f t="shared" ca="1" si="153"/>
        <v>Володимирович</v>
      </c>
      <c r="FE99" s="28">
        <f t="shared" ca="1" si="154"/>
        <v>91</v>
      </c>
      <c r="FF99">
        <f t="shared" si="155"/>
        <v>0</v>
      </c>
      <c r="FG99" s="531" t="s">
        <v>73</v>
      </c>
    </row>
    <row r="100" spans="1:163">
      <c r="A100" s="113"/>
      <c r="B100" s="113" t="str">
        <f t="shared" ca="1" si="107"/>
        <v xml:space="preserve">Інженер </v>
      </c>
      <c r="C100" s="113" t="str">
        <f t="shared" ca="1" si="108"/>
        <v>л-т</v>
      </c>
      <c r="D100" s="113" t="str">
        <f t="shared" ca="1" si="199"/>
        <v>Борідько  .І.</v>
      </c>
      <c r="E100" s="113">
        <f t="shared" si="109"/>
        <v>0</v>
      </c>
      <c r="F100" s="115"/>
      <c r="G100" s="209">
        <f t="shared" si="179"/>
        <v>0</v>
      </c>
      <c r="H100" s="209">
        <f t="shared" si="180"/>
        <v>0</v>
      </c>
      <c r="I100" s="209">
        <f t="shared" si="181"/>
        <v>0</v>
      </c>
      <c r="J100" s="209">
        <f t="shared" si="182"/>
        <v>0</v>
      </c>
      <c r="K100" s="209">
        <f t="shared" si="183"/>
        <v>0</v>
      </c>
      <c r="L100" s="209">
        <f t="shared" si="184"/>
        <v>0</v>
      </c>
      <c r="M100" s="209">
        <f t="shared" si="185"/>
        <v>0</v>
      </c>
      <c r="N100" s="209">
        <f t="shared" si="186"/>
        <v>0</v>
      </c>
      <c r="O100" s="209">
        <f t="shared" si="178"/>
        <v>0</v>
      </c>
      <c r="P100" s="211">
        <f t="shared" si="187"/>
        <v>0</v>
      </c>
      <c r="Q100" s="209">
        <f t="shared" si="188"/>
        <v>0</v>
      </c>
      <c r="R100" s="209">
        <f t="shared" si="189"/>
        <v>0</v>
      </c>
      <c r="S100" s="209">
        <f t="shared" si="190"/>
        <v>0</v>
      </c>
      <c r="T100" s="209">
        <f t="shared" si="191"/>
        <v>0</v>
      </c>
      <c r="U100" s="209">
        <f t="shared" si="192"/>
        <v>0</v>
      </c>
      <c r="V100" s="209">
        <f t="shared" si="193"/>
        <v>0</v>
      </c>
      <c r="W100" s="209">
        <f t="shared" ca="1" si="194"/>
        <v>0</v>
      </c>
      <c r="X100" s="209">
        <f t="shared" ca="1" si="195"/>
        <v>0</v>
      </c>
      <c r="Y100" s="209">
        <f t="shared" ca="1" si="196"/>
        <v>0</v>
      </c>
      <c r="Z100" s="210" t="str">
        <f t="shared" ca="1" si="110"/>
        <v xml:space="preserve">        </v>
      </c>
      <c r="AA100" s="185"/>
      <c r="AB100" s="185" t="str">
        <f t="shared" ca="1" si="111"/>
        <v xml:space="preserve">Інженер </v>
      </c>
      <c r="AC100" s="185" t="str">
        <f t="shared" ca="1" si="112"/>
        <v>л-т</v>
      </c>
      <c r="AD100" s="185" t="str">
        <f t="shared" ca="1" si="156"/>
        <v>Борідько  .І.</v>
      </c>
      <c r="AE100" s="185"/>
      <c r="AF100" s="211"/>
      <c r="AG100" s="211"/>
      <c r="AH100" s="211"/>
      <c r="AI100" s="211"/>
      <c r="AJ100" s="211"/>
      <c r="AK100" s="211"/>
      <c r="AL100" s="211"/>
      <c r="AM100" s="211"/>
      <c r="AN100" s="211"/>
      <c r="AO100" s="211"/>
      <c r="AP100" s="623">
        <f t="shared" si="113"/>
        <v>0</v>
      </c>
      <c r="AQ100" s="211">
        <f t="shared" si="157"/>
        <v>0</v>
      </c>
      <c r="AR100" s="211">
        <f t="shared" si="158"/>
        <v>0</v>
      </c>
      <c r="AS100" s="211"/>
      <c r="AT100" s="211">
        <f t="shared" si="114"/>
        <v>0</v>
      </c>
      <c r="AU100" s="358">
        <f t="shared" si="115"/>
        <v>0</v>
      </c>
      <c r="AV100" s="211">
        <f t="shared" si="116"/>
        <v>0</v>
      </c>
      <c r="AW100" s="211">
        <f t="shared" ca="1" si="117"/>
        <v>0</v>
      </c>
      <c r="AX100" s="211">
        <f t="shared" ca="1" si="197"/>
        <v>0</v>
      </c>
      <c r="AY100" s="211">
        <f t="shared" ca="1" si="118"/>
        <v>0</v>
      </c>
      <c r="AZ100" s="212">
        <f ca="1">IF(AND(AW100,AX100=0,AY100=0)=0,0,IF(AW100&gt;0,'На банк Приват'!$J$1,IF(AX100&gt;0,'На Укрсиб'!$J$1,0)))</f>
        <v>0</v>
      </c>
      <c r="BA100" s="191"/>
      <c r="BB100" s="191" t="str">
        <f t="shared" ca="1" si="119"/>
        <v xml:space="preserve">Інженер </v>
      </c>
      <c r="BC100" s="191" t="str">
        <f t="shared" ca="1" si="120"/>
        <v>л-т</v>
      </c>
      <c r="BD100" s="191" t="str">
        <f t="shared" ca="1" si="159"/>
        <v>Борідько  .І.</v>
      </c>
      <c r="BE100" s="191"/>
      <c r="BF100" s="213"/>
      <c r="BG100" s="213"/>
      <c r="BH100" s="213"/>
      <c r="BI100" s="213"/>
      <c r="BJ100" s="213"/>
      <c r="BK100" s="213"/>
      <c r="BL100" s="213"/>
      <c r="BM100" s="213"/>
      <c r="BN100" s="213"/>
      <c r="BO100" s="213"/>
      <c r="BP100" s="623">
        <f t="shared" si="121"/>
        <v>0</v>
      </c>
      <c r="BQ100" s="213">
        <f t="shared" si="160"/>
        <v>0</v>
      </c>
      <c r="BR100" s="213">
        <f t="shared" si="161"/>
        <v>0</v>
      </c>
      <c r="BS100" s="213"/>
      <c r="BT100" s="213">
        <f t="shared" si="122"/>
        <v>0</v>
      </c>
      <c r="BU100" s="362">
        <f t="shared" si="162"/>
        <v>0</v>
      </c>
      <c r="BV100" s="213">
        <f t="shared" si="123"/>
        <v>0</v>
      </c>
      <c r="BW100" s="213">
        <f t="shared" ca="1" si="124"/>
        <v>0</v>
      </c>
      <c r="BX100" s="213">
        <f t="shared" ca="1" si="163"/>
        <v>0</v>
      </c>
      <c r="BY100" s="213">
        <f t="shared" ca="1" si="125"/>
        <v>0</v>
      </c>
      <c r="BZ100" s="214">
        <f ca="1">IF(AND(BW100,BX100=0)=0,0,IF(BW100&gt;0,'На банк Приват'!$P$1,IF(BX100&gt;0,'На Укрсиб'!$P$1,0)))</f>
        <v>0</v>
      </c>
      <c r="CA100" s="198">
        <v>93</v>
      </c>
      <c r="CB100" s="198" t="str">
        <f t="shared" ca="1" si="126"/>
        <v xml:space="preserve">Інженер </v>
      </c>
      <c r="CC100" s="198" t="str">
        <f t="shared" ca="1" si="127"/>
        <v>л-т</v>
      </c>
      <c r="CD100" s="198" t="str">
        <f t="shared" ca="1" si="164"/>
        <v>Борідько  .І.</v>
      </c>
      <c r="CE100" s="198"/>
      <c r="CF100" s="215"/>
      <c r="CG100" s="215"/>
      <c r="CH100" s="215"/>
      <c r="CI100" s="215"/>
      <c r="CJ100" s="215"/>
      <c r="CK100" s="215"/>
      <c r="CL100" s="215"/>
      <c r="CM100" s="215">
        <f t="shared" si="198"/>
        <v>0</v>
      </c>
      <c r="CN100" s="215"/>
      <c r="CO100" s="215"/>
      <c r="CP100" s="215">
        <f t="shared" si="128"/>
        <v>0</v>
      </c>
      <c r="CQ100" s="215">
        <f t="shared" si="165"/>
        <v>0</v>
      </c>
      <c r="CR100" s="215">
        <f t="shared" si="166"/>
        <v>0</v>
      </c>
      <c r="CS100" s="215"/>
      <c r="CT100" s="215">
        <f t="shared" si="129"/>
        <v>0</v>
      </c>
      <c r="CU100" s="369">
        <f t="shared" si="130"/>
        <v>0</v>
      </c>
      <c r="CV100" s="215">
        <f t="shared" si="131"/>
        <v>0</v>
      </c>
      <c r="CW100" s="215">
        <f t="shared" ca="1" si="132"/>
        <v>0</v>
      </c>
      <c r="CX100" s="215">
        <f t="shared" ca="1" si="167"/>
        <v>0</v>
      </c>
      <c r="CY100" s="215">
        <f t="shared" ca="1" si="133"/>
        <v>0</v>
      </c>
      <c r="CZ100" s="216">
        <f ca="1">IF(AND(CW100,CX100=0)=0,0,IF(CW100&gt;0,'На банк Приват'!$V$1,IF(CX100&gt;0,'На Укрсиб'!$V$1,0)))</f>
        <v>0</v>
      </c>
      <c r="DA100" s="204"/>
      <c r="DB100" s="204" t="str">
        <f t="shared" ca="1" si="134"/>
        <v xml:space="preserve">Інженер </v>
      </c>
      <c r="DC100" s="204" t="str">
        <f t="shared" ca="1" si="135"/>
        <v>л-т</v>
      </c>
      <c r="DD100" s="204" t="str">
        <f t="shared" ca="1" si="168"/>
        <v>Борідько  .І.</v>
      </c>
      <c r="DE100" s="204"/>
      <c r="DF100" s="217"/>
      <c r="DG100" s="217"/>
      <c r="DH100" s="217"/>
      <c r="DI100" s="217"/>
      <c r="DJ100" s="217"/>
      <c r="DK100" s="217"/>
      <c r="DL100" s="217"/>
      <c r="DM100" s="217">
        <f t="shared" si="136"/>
        <v>0</v>
      </c>
      <c r="DN100" s="217"/>
      <c r="DO100" s="217"/>
      <c r="DP100" s="763">
        <f t="shared" si="137"/>
        <v>0</v>
      </c>
      <c r="DQ100" s="217">
        <f t="shared" si="169"/>
        <v>0</v>
      </c>
      <c r="DR100" s="217">
        <f t="shared" si="170"/>
        <v>0</v>
      </c>
      <c r="DS100" s="217"/>
      <c r="DT100" s="217">
        <f t="shared" si="138"/>
        <v>0</v>
      </c>
      <c r="DU100" s="366">
        <f t="shared" si="171"/>
        <v>0</v>
      </c>
      <c r="DV100" s="217">
        <f t="shared" si="139"/>
        <v>0</v>
      </c>
      <c r="DW100" s="217">
        <f t="shared" ca="1" si="140"/>
        <v>0</v>
      </c>
      <c r="DX100" s="217">
        <f t="shared" ca="1" si="172"/>
        <v>0</v>
      </c>
      <c r="DY100" s="217">
        <f t="shared" ca="1" si="141"/>
        <v>0</v>
      </c>
      <c r="DZ100" s="218">
        <f ca="1">IF(AND(DW100,DX100=0)=0,0,IF(DW100&gt;0,'На банк Приват'!$AB$1,IF(DX100&gt;0,'На Укрсиб'!$V$1,0)))</f>
        <v>0</v>
      </c>
      <c r="EA100" s="207"/>
      <c r="EB100" s="207" t="str">
        <f t="shared" ca="1" si="142"/>
        <v xml:space="preserve">Інженер </v>
      </c>
      <c r="EC100" s="207" t="str">
        <f t="shared" ca="1" si="143"/>
        <v>л-т</v>
      </c>
      <c r="ED100" s="207" t="str">
        <f t="shared" ca="1" si="173"/>
        <v>Борідько  .І.</v>
      </c>
      <c r="EE100" s="207"/>
      <c r="EF100" s="219"/>
      <c r="EG100" s="219"/>
      <c r="EH100" s="219"/>
      <c r="EI100" s="219"/>
      <c r="EJ100" s="219"/>
      <c r="EK100" s="219"/>
      <c r="EL100" s="219"/>
      <c r="EM100" s="219">
        <f t="shared" si="144"/>
        <v>0</v>
      </c>
      <c r="EN100" s="219"/>
      <c r="EO100" s="219"/>
      <c r="EP100" s="219">
        <f t="shared" si="145"/>
        <v>0</v>
      </c>
      <c r="EQ100" s="219">
        <f t="shared" si="174"/>
        <v>0</v>
      </c>
      <c r="ER100" s="219">
        <f t="shared" si="175"/>
        <v>0</v>
      </c>
      <c r="ES100" s="219"/>
      <c r="ET100" s="219">
        <f t="shared" si="146"/>
        <v>0</v>
      </c>
      <c r="EU100" s="363">
        <f t="shared" si="176"/>
        <v>0</v>
      </c>
      <c r="EV100" s="219">
        <f t="shared" si="147"/>
        <v>0</v>
      </c>
      <c r="EW100" s="219">
        <f t="shared" ca="1" si="148"/>
        <v>0</v>
      </c>
      <c r="EX100" s="219">
        <f t="shared" ca="1" si="177"/>
        <v>0</v>
      </c>
      <c r="EY100" s="219">
        <f t="shared" ca="1" si="149"/>
        <v>0</v>
      </c>
      <c r="EZ100" s="220">
        <f ca="1">IF(AND(EW100,EX100=0)=0,0,IF(EW100&gt;0,'На банк Приват'!$AH$1,IF(EX100&gt;0,'На Укрсиб'!$AH$1,0)))</f>
        <v>0</v>
      </c>
      <c r="FA100" s="28" t="str">
        <f t="shared" ca="1" si="150"/>
        <v>Борідько  .І.</v>
      </c>
      <c r="FB100" s="28" t="str">
        <f t="shared" ca="1" si="151"/>
        <v>Борідько</v>
      </c>
      <c r="FC100" s="28" t="str">
        <f t="shared" ca="1" si="152"/>
        <v>Ігор</v>
      </c>
      <c r="FD100" s="28" t="str">
        <f t="shared" ca="1" si="153"/>
        <v>Сергійович</v>
      </c>
      <c r="FE100" s="28">
        <f t="shared" ca="1" si="154"/>
        <v>92</v>
      </c>
      <c r="FF100">
        <f t="shared" si="155"/>
        <v>0</v>
      </c>
      <c r="FG100" s="477" t="s">
        <v>83</v>
      </c>
    </row>
    <row r="101" spans="1:163">
      <c r="A101" s="113"/>
      <c r="B101" s="113" t="str">
        <f t="shared" ca="1" si="107"/>
        <v xml:space="preserve">Інженер </v>
      </c>
      <c r="C101" s="113" t="str">
        <f t="shared" ca="1" si="108"/>
        <v>ст.л-т</v>
      </c>
      <c r="D101" s="113" t="str">
        <f t="shared" ca="1" si="199"/>
        <v>Кручинін О.А.</v>
      </c>
      <c r="E101" s="113">
        <f t="shared" si="109"/>
        <v>0</v>
      </c>
      <c r="F101" s="115"/>
      <c r="G101" s="209">
        <f t="shared" si="179"/>
        <v>0</v>
      </c>
      <c r="H101" s="209">
        <f t="shared" si="180"/>
        <v>0</v>
      </c>
      <c r="I101" s="209">
        <f t="shared" si="181"/>
        <v>0</v>
      </c>
      <c r="J101" s="209">
        <f t="shared" si="182"/>
        <v>0</v>
      </c>
      <c r="K101" s="209">
        <f t="shared" si="183"/>
        <v>0</v>
      </c>
      <c r="L101" s="209">
        <f t="shared" si="184"/>
        <v>0</v>
      </c>
      <c r="M101" s="209">
        <f t="shared" si="185"/>
        <v>0</v>
      </c>
      <c r="N101" s="209">
        <f t="shared" si="186"/>
        <v>0</v>
      </c>
      <c r="O101" s="209">
        <f t="shared" si="178"/>
        <v>0</v>
      </c>
      <c r="P101" s="211">
        <f t="shared" si="187"/>
        <v>0</v>
      </c>
      <c r="Q101" s="209">
        <f t="shared" si="188"/>
        <v>0</v>
      </c>
      <c r="R101" s="209">
        <f t="shared" si="189"/>
        <v>0</v>
      </c>
      <c r="S101" s="209">
        <f t="shared" si="190"/>
        <v>0</v>
      </c>
      <c r="T101" s="209">
        <f t="shared" si="191"/>
        <v>0</v>
      </c>
      <c r="U101" s="209">
        <f t="shared" si="192"/>
        <v>0</v>
      </c>
      <c r="V101" s="209">
        <f t="shared" si="193"/>
        <v>0</v>
      </c>
      <c r="W101" s="209">
        <f t="shared" ca="1" si="194"/>
        <v>0</v>
      </c>
      <c r="X101" s="209">
        <f t="shared" ca="1" si="195"/>
        <v>0</v>
      </c>
      <c r="Y101" s="209">
        <f t="shared" ca="1" si="196"/>
        <v>0</v>
      </c>
      <c r="Z101" s="210" t="str">
        <f t="shared" ca="1" si="110"/>
        <v xml:space="preserve">        </v>
      </c>
      <c r="AA101" s="185"/>
      <c r="AB101" s="185" t="str">
        <f t="shared" ca="1" si="111"/>
        <v xml:space="preserve">Інженер </v>
      </c>
      <c r="AC101" s="185" t="str">
        <f t="shared" ca="1" si="112"/>
        <v>ст.л-т</v>
      </c>
      <c r="AD101" s="185" t="str">
        <f t="shared" ca="1" si="156"/>
        <v>Кручинін О.А.</v>
      </c>
      <c r="AE101" s="185"/>
      <c r="AF101" s="211"/>
      <c r="AG101" s="211"/>
      <c r="AH101" s="211"/>
      <c r="AI101" s="211"/>
      <c r="AJ101" s="211"/>
      <c r="AK101" s="211"/>
      <c r="AL101" s="211"/>
      <c r="AM101" s="211"/>
      <c r="AN101" s="211"/>
      <c r="AO101" s="211"/>
      <c r="AP101" s="623">
        <f t="shared" si="113"/>
        <v>0</v>
      </c>
      <c r="AQ101" s="211">
        <f t="shared" si="157"/>
        <v>0</v>
      </c>
      <c r="AR101" s="211">
        <f t="shared" si="158"/>
        <v>0</v>
      </c>
      <c r="AS101" s="211"/>
      <c r="AT101" s="211">
        <f t="shared" si="114"/>
        <v>0</v>
      </c>
      <c r="AU101" s="358">
        <f t="shared" si="115"/>
        <v>0</v>
      </c>
      <c r="AV101" s="211">
        <f t="shared" si="116"/>
        <v>0</v>
      </c>
      <c r="AW101" s="211">
        <f t="shared" ca="1" si="117"/>
        <v>0</v>
      </c>
      <c r="AX101" s="211">
        <f t="shared" ca="1" si="197"/>
        <v>0</v>
      </c>
      <c r="AY101" s="211">
        <f t="shared" ca="1" si="118"/>
        <v>0</v>
      </c>
      <c r="AZ101" s="212">
        <f ca="1">IF(AND(AW101,AX101=0,AY101=0)=0,0,IF(AW101&gt;0,'На банк Приват'!$J$1,IF(AX101&gt;0,'На Укрсиб'!J94,0)))</f>
        <v>0</v>
      </c>
      <c r="BA101" s="191"/>
      <c r="BB101" s="191" t="str">
        <f t="shared" ca="1" si="119"/>
        <v xml:space="preserve">Інженер </v>
      </c>
      <c r="BC101" s="191" t="str">
        <f t="shared" ca="1" si="120"/>
        <v>ст.л-т</v>
      </c>
      <c r="BD101" s="191" t="str">
        <f t="shared" ca="1" si="159"/>
        <v>Кручинін О.А.</v>
      </c>
      <c r="BE101" s="191"/>
      <c r="BF101" s="213"/>
      <c r="BG101" s="213"/>
      <c r="BH101" s="213"/>
      <c r="BI101" s="213"/>
      <c r="BJ101" s="213"/>
      <c r="BK101" s="213"/>
      <c r="BL101" s="213"/>
      <c r="BM101" s="213"/>
      <c r="BN101" s="213"/>
      <c r="BO101" s="213"/>
      <c r="BP101" s="623">
        <f t="shared" si="121"/>
        <v>0</v>
      </c>
      <c r="BQ101" s="213">
        <f t="shared" si="160"/>
        <v>0</v>
      </c>
      <c r="BR101" s="213">
        <f t="shared" si="161"/>
        <v>0</v>
      </c>
      <c r="BS101" s="213"/>
      <c r="BT101" s="213">
        <f t="shared" si="122"/>
        <v>0</v>
      </c>
      <c r="BU101" s="362">
        <f t="shared" si="162"/>
        <v>0</v>
      </c>
      <c r="BV101" s="213">
        <f t="shared" si="123"/>
        <v>0</v>
      </c>
      <c r="BW101" s="213">
        <f t="shared" ca="1" si="124"/>
        <v>0</v>
      </c>
      <c r="BX101" s="213">
        <f t="shared" ca="1" si="163"/>
        <v>0</v>
      </c>
      <c r="BY101" s="213">
        <f t="shared" ca="1" si="125"/>
        <v>0</v>
      </c>
      <c r="BZ101" s="214">
        <f ca="1">IF(AND(BW101,BX101=0)=0,0,IF(BW101&gt;0,'На банк Приват'!$P$1,IF(BX101&gt;0,'На Укрсиб'!$P$1,0)))</f>
        <v>0</v>
      </c>
      <c r="CA101" s="198">
        <v>94</v>
      </c>
      <c r="CB101" s="198" t="str">
        <f t="shared" ca="1" si="126"/>
        <v xml:space="preserve">Інженер </v>
      </c>
      <c r="CC101" s="198" t="str">
        <f t="shared" ca="1" si="127"/>
        <v>ст.л-т</v>
      </c>
      <c r="CD101" s="198" t="str">
        <f t="shared" ca="1" si="164"/>
        <v>Кручинін О.А.</v>
      </c>
      <c r="CE101" s="198"/>
      <c r="CF101" s="215"/>
      <c r="CG101" s="215"/>
      <c r="CH101" s="215"/>
      <c r="CI101" s="215"/>
      <c r="CJ101" s="215"/>
      <c r="CK101" s="215"/>
      <c r="CL101" s="215"/>
      <c r="CM101" s="215">
        <f t="shared" si="198"/>
        <v>0</v>
      </c>
      <c r="CN101" s="215"/>
      <c r="CO101" s="215"/>
      <c r="CP101" s="215">
        <f t="shared" si="128"/>
        <v>0</v>
      </c>
      <c r="CQ101" s="215">
        <f t="shared" si="165"/>
        <v>0</v>
      </c>
      <c r="CR101" s="215">
        <f t="shared" si="166"/>
        <v>0</v>
      </c>
      <c r="CS101" s="215"/>
      <c r="CT101" s="215">
        <f t="shared" si="129"/>
        <v>0</v>
      </c>
      <c r="CU101" s="369">
        <f t="shared" si="130"/>
        <v>0</v>
      </c>
      <c r="CV101" s="215">
        <f t="shared" si="131"/>
        <v>0</v>
      </c>
      <c r="CW101" s="215">
        <f t="shared" ca="1" si="132"/>
        <v>0</v>
      </c>
      <c r="CX101" s="215">
        <f t="shared" ca="1" si="167"/>
        <v>0</v>
      </c>
      <c r="CY101" s="215">
        <f t="shared" ca="1" si="133"/>
        <v>0</v>
      </c>
      <c r="CZ101" s="216">
        <f ca="1">IF(AND(CW101,CX101=0)=0,0,IF(CW101&gt;0,'На банк Приват'!$V$1,IF(CX101&gt;0,'На Укрсиб'!$V$1,0)))</f>
        <v>0</v>
      </c>
      <c r="DA101" s="204"/>
      <c r="DB101" s="204" t="str">
        <f t="shared" ca="1" si="134"/>
        <v xml:space="preserve">Інженер </v>
      </c>
      <c r="DC101" s="204" t="str">
        <f t="shared" ca="1" si="135"/>
        <v>ст.л-т</v>
      </c>
      <c r="DD101" s="204" t="str">
        <f t="shared" ca="1" si="168"/>
        <v>Кручинін О.А.</v>
      </c>
      <c r="DE101" s="204"/>
      <c r="DF101" s="217"/>
      <c r="DG101" s="217"/>
      <c r="DH101" s="217"/>
      <c r="DI101" s="217"/>
      <c r="DJ101" s="217"/>
      <c r="DK101" s="217"/>
      <c r="DL101" s="217"/>
      <c r="DM101" s="217">
        <f t="shared" si="136"/>
        <v>0</v>
      </c>
      <c r="DN101" s="217"/>
      <c r="DO101" s="217"/>
      <c r="DP101" s="763">
        <f t="shared" si="137"/>
        <v>0</v>
      </c>
      <c r="DQ101" s="217">
        <f t="shared" si="169"/>
        <v>0</v>
      </c>
      <c r="DR101" s="217">
        <f t="shared" si="170"/>
        <v>0</v>
      </c>
      <c r="DS101" s="217"/>
      <c r="DT101" s="217">
        <f t="shared" si="138"/>
        <v>0</v>
      </c>
      <c r="DU101" s="366">
        <f t="shared" si="171"/>
        <v>0</v>
      </c>
      <c r="DV101" s="217">
        <f t="shared" si="139"/>
        <v>0</v>
      </c>
      <c r="DW101" s="217">
        <f t="shared" ca="1" si="140"/>
        <v>0</v>
      </c>
      <c r="DX101" s="217">
        <f t="shared" ca="1" si="172"/>
        <v>0</v>
      </c>
      <c r="DY101" s="217">
        <f t="shared" ca="1" si="141"/>
        <v>0</v>
      </c>
      <c r="DZ101" s="218">
        <f ca="1">IF(AND(DW101,DX101=0)=0,0,IF(DW101&gt;0,'На банк Приват'!$AB$1,IF(DX101&gt;0,'На Укрсиб'!$V$1,0)))</f>
        <v>0</v>
      </c>
      <c r="EA101" s="207"/>
      <c r="EB101" s="207" t="str">
        <f t="shared" ca="1" si="142"/>
        <v xml:space="preserve">Інженер </v>
      </c>
      <c r="EC101" s="207" t="str">
        <f t="shared" ca="1" si="143"/>
        <v>ст.л-т</v>
      </c>
      <c r="ED101" s="207" t="str">
        <f t="shared" ca="1" si="173"/>
        <v>Кручинін О.А.</v>
      </c>
      <c r="EE101" s="207"/>
      <c r="EF101" s="219"/>
      <c r="EG101" s="219"/>
      <c r="EH101" s="219"/>
      <c r="EI101" s="219"/>
      <c r="EJ101" s="219"/>
      <c r="EK101" s="219"/>
      <c r="EL101" s="219"/>
      <c r="EM101" s="219">
        <f t="shared" si="144"/>
        <v>0</v>
      </c>
      <c r="EN101" s="219"/>
      <c r="EO101" s="219"/>
      <c r="EP101" s="219">
        <f t="shared" si="145"/>
        <v>0</v>
      </c>
      <c r="EQ101" s="219">
        <f t="shared" si="174"/>
        <v>0</v>
      </c>
      <c r="ER101" s="219">
        <f t="shared" si="175"/>
        <v>0</v>
      </c>
      <c r="ES101" s="219"/>
      <c r="ET101" s="219">
        <f t="shared" si="146"/>
        <v>0</v>
      </c>
      <c r="EU101" s="363">
        <f t="shared" si="176"/>
        <v>0</v>
      </c>
      <c r="EV101" s="219">
        <f t="shared" si="147"/>
        <v>0</v>
      </c>
      <c r="EW101" s="219">
        <f t="shared" ca="1" si="148"/>
        <v>0</v>
      </c>
      <c r="EX101" s="219">
        <f t="shared" ca="1" si="177"/>
        <v>0</v>
      </c>
      <c r="EY101" s="219">
        <f t="shared" ca="1" si="149"/>
        <v>0</v>
      </c>
      <c r="EZ101" s="220">
        <f ca="1">IF(AND(EW101,EX101=0)=0,0,IF(EW101&gt;0,'На банк Приват'!$AH$1,IF(EX101&gt;0,'На Укрсиб'!$AH$1,0)))</f>
        <v>0</v>
      </c>
      <c r="FA101" s="28" t="str">
        <f t="shared" ca="1" si="150"/>
        <v>Кручинін О.А.</v>
      </c>
      <c r="FB101" s="28" t="str">
        <f t="shared" ca="1" si="151"/>
        <v>Кручинін</v>
      </c>
      <c r="FC101" s="28" t="str">
        <f t="shared" ca="1" si="152"/>
        <v>Олег</v>
      </c>
      <c r="FD101" s="28" t="str">
        <f t="shared" ca="1" si="153"/>
        <v>Анатолійович</v>
      </c>
      <c r="FE101" s="28">
        <f t="shared" ca="1" si="154"/>
        <v>93</v>
      </c>
      <c r="FF101">
        <f t="shared" si="155"/>
        <v>0</v>
      </c>
      <c r="FG101" s="531"/>
    </row>
    <row r="102" spans="1:163">
      <c r="A102" s="113"/>
      <c r="B102" s="113" t="str">
        <f t="shared" ca="1" si="107"/>
        <v xml:space="preserve">Інженер </v>
      </c>
      <c r="C102" s="113" t="str">
        <f t="shared" ca="1" si="108"/>
        <v>л-т</v>
      </c>
      <c r="D102" s="113" t="str">
        <f t="shared" ca="1" si="199"/>
        <v>Логачов Р.В.</v>
      </c>
      <c r="E102" s="113">
        <f t="shared" si="109"/>
        <v>0</v>
      </c>
      <c r="F102" s="115"/>
      <c r="G102" s="209">
        <f t="shared" si="179"/>
        <v>0</v>
      </c>
      <c r="H102" s="209">
        <f t="shared" si="180"/>
        <v>0</v>
      </c>
      <c r="I102" s="209">
        <f t="shared" si="181"/>
        <v>0</v>
      </c>
      <c r="J102" s="209">
        <f t="shared" si="182"/>
        <v>0</v>
      </c>
      <c r="K102" s="209">
        <f t="shared" si="183"/>
        <v>0</v>
      </c>
      <c r="L102" s="209">
        <f t="shared" si="184"/>
        <v>0</v>
      </c>
      <c r="M102" s="209">
        <f t="shared" si="185"/>
        <v>0</v>
      </c>
      <c r="N102" s="209">
        <f t="shared" si="186"/>
        <v>0</v>
      </c>
      <c r="O102" s="209">
        <f t="shared" si="178"/>
        <v>0</v>
      </c>
      <c r="P102" s="211">
        <f t="shared" si="187"/>
        <v>0</v>
      </c>
      <c r="Q102" s="209">
        <f t="shared" si="188"/>
        <v>0</v>
      </c>
      <c r="R102" s="209">
        <f t="shared" si="189"/>
        <v>0</v>
      </c>
      <c r="S102" s="209">
        <f t="shared" si="190"/>
        <v>0</v>
      </c>
      <c r="T102" s="209">
        <f t="shared" si="191"/>
        <v>0</v>
      </c>
      <c r="U102" s="209">
        <f t="shared" si="192"/>
        <v>0</v>
      </c>
      <c r="V102" s="209">
        <f t="shared" si="193"/>
        <v>0</v>
      </c>
      <c r="W102" s="209">
        <f t="shared" ca="1" si="194"/>
        <v>0</v>
      </c>
      <c r="X102" s="209">
        <f t="shared" ca="1" si="195"/>
        <v>0</v>
      </c>
      <c r="Y102" s="209">
        <f t="shared" ca="1" si="196"/>
        <v>0</v>
      </c>
      <c r="Z102" s="210" t="str">
        <f t="shared" ca="1" si="110"/>
        <v xml:space="preserve">        </v>
      </c>
      <c r="AA102" s="185"/>
      <c r="AB102" s="185" t="str">
        <f t="shared" ca="1" si="111"/>
        <v xml:space="preserve">Інженер </v>
      </c>
      <c r="AC102" s="185" t="str">
        <f t="shared" ca="1" si="112"/>
        <v>л-т</v>
      </c>
      <c r="AD102" s="185" t="str">
        <f t="shared" ca="1" si="156"/>
        <v>Логачов Р.В.</v>
      </c>
      <c r="AE102" s="185"/>
      <c r="AF102" s="211"/>
      <c r="AG102" s="211"/>
      <c r="AH102" s="211"/>
      <c r="AI102" s="211"/>
      <c r="AJ102" s="211"/>
      <c r="AK102" s="211"/>
      <c r="AL102" s="211"/>
      <c r="AM102" s="211"/>
      <c r="AN102" s="211"/>
      <c r="AO102" s="211"/>
      <c r="AP102" s="623">
        <f t="shared" si="113"/>
        <v>0</v>
      </c>
      <c r="AQ102" s="211">
        <f t="shared" si="157"/>
        <v>0</v>
      </c>
      <c r="AR102" s="211">
        <f t="shared" si="158"/>
        <v>0</v>
      </c>
      <c r="AS102" s="211"/>
      <c r="AT102" s="211">
        <f t="shared" si="114"/>
        <v>0</v>
      </c>
      <c r="AU102" s="358">
        <f t="shared" si="115"/>
        <v>0</v>
      </c>
      <c r="AV102" s="211">
        <f t="shared" si="116"/>
        <v>0</v>
      </c>
      <c r="AW102" s="211">
        <f t="shared" ca="1" si="117"/>
        <v>0</v>
      </c>
      <c r="AX102" s="211">
        <f t="shared" ca="1" si="197"/>
        <v>0</v>
      </c>
      <c r="AY102" s="211">
        <f t="shared" ca="1" si="118"/>
        <v>0</v>
      </c>
      <c r="AZ102" s="212">
        <f ca="1">IF(AND(AW102,AX102=0,AY102=0)=0,0,IF(AW102&gt;0,'На банк Приват'!$J$1,IF(AX102&gt;0,'На Укрсиб'!$J$1,0)))</f>
        <v>0</v>
      </c>
      <c r="BA102" s="191"/>
      <c r="BB102" s="191" t="str">
        <f t="shared" ca="1" si="119"/>
        <v xml:space="preserve">Інженер </v>
      </c>
      <c r="BC102" s="191" t="str">
        <f t="shared" ca="1" si="120"/>
        <v>л-т</v>
      </c>
      <c r="BD102" s="191" t="str">
        <f t="shared" ca="1" si="159"/>
        <v>Логачов Р.В.</v>
      </c>
      <c r="BE102" s="191"/>
      <c r="BF102" s="213"/>
      <c r="BG102" s="213"/>
      <c r="BH102" s="213"/>
      <c r="BI102" s="213"/>
      <c r="BJ102" s="213"/>
      <c r="BK102" s="213"/>
      <c r="BL102" s="213"/>
      <c r="BM102" s="213"/>
      <c r="BN102" s="213"/>
      <c r="BO102" s="213"/>
      <c r="BP102" s="623">
        <f t="shared" si="121"/>
        <v>0</v>
      </c>
      <c r="BQ102" s="213">
        <f t="shared" si="160"/>
        <v>0</v>
      </c>
      <c r="BR102" s="213">
        <f t="shared" si="161"/>
        <v>0</v>
      </c>
      <c r="BS102" s="213"/>
      <c r="BT102" s="213">
        <f t="shared" si="122"/>
        <v>0</v>
      </c>
      <c r="BU102" s="362">
        <f t="shared" si="162"/>
        <v>0</v>
      </c>
      <c r="BV102" s="213">
        <f t="shared" si="123"/>
        <v>0</v>
      </c>
      <c r="BW102" s="213">
        <f t="shared" ca="1" si="124"/>
        <v>0</v>
      </c>
      <c r="BX102" s="213">
        <f t="shared" ca="1" si="163"/>
        <v>0</v>
      </c>
      <c r="BY102" s="213">
        <f t="shared" ca="1" si="125"/>
        <v>0</v>
      </c>
      <c r="BZ102" s="214">
        <f ca="1">IF(AND(BW102,BX102=0)=0,0,IF(BW102&gt;0,'На банк Приват'!$P$1,IF(BX102&gt;0,'На Укрсиб'!$P$1,0)))</f>
        <v>0</v>
      </c>
      <c r="CA102" s="198">
        <v>95</v>
      </c>
      <c r="CB102" s="198" t="str">
        <f t="shared" ca="1" si="126"/>
        <v xml:space="preserve">Інженер </v>
      </c>
      <c r="CC102" s="198" t="str">
        <f t="shared" ca="1" si="127"/>
        <v>л-т</v>
      </c>
      <c r="CD102" s="198" t="str">
        <f t="shared" ca="1" si="164"/>
        <v>Логачов Р.В.</v>
      </c>
      <c r="CE102" s="198"/>
      <c r="CF102" s="215"/>
      <c r="CG102" s="215"/>
      <c r="CH102" s="215"/>
      <c r="CI102" s="215"/>
      <c r="CJ102" s="215"/>
      <c r="CK102" s="215"/>
      <c r="CL102" s="215"/>
      <c r="CM102" s="215">
        <f t="shared" si="198"/>
        <v>0</v>
      </c>
      <c r="CN102" s="215"/>
      <c r="CO102" s="215"/>
      <c r="CP102" s="215">
        <f t="shared" si="128"/>
        <v>0</v>
      </c>
      <c r="CQ102" s="215">
        <f t="shared" si="165"/>
        <v>0</v>
      </c>
      <c r="CR102" s="215">
        <f t="shared" si="166"/>
        <v>0</v>
      </c>
      <c r="CS102" s="215"/>
      <c r="CT102" s="215">
        <f t="shared" si="129"/>
        <v>0</v>
      </c>
      <c r="CU102" s="369">
        <f t="shared" si="130"/>
        <v>0</v>
      </c>
      <c r="CV102" s="215">
        <f t="shared" si="131"/>
        <v>0</v>
      </c>
      <c r="CW102" s="215">
        <f t="shared" ca="1" si="132"/>
        <v>0</v>
      </c>
      <c r="CX102" s="215">
        <f t="shared" ca="1" si="167"/>
        <v>0</v>
      </c>
      <c r="CY102" s="215">
        <f t="shared" ca="1" si="133"/>
        <v>0</v>
      </c>
      <c r="CZ102" s="216">
        <f ca="1">IF(AND(CW102,CX102=0)=0,0,IF(CW102&gt;0,'На банк Приват'!$V$1,IF(CX102&gt;0,'На Укрсиб'!$V$1,0)))</f>
        <v>0</v>
      </c>
      <c r="DA102" s="204"/>
      <c r="DB102" s="204" t="str">
        <f t="shared" ca="1" si="134"/>
        <v xml:space="preserve">Інженер </v>
      </c>
      <c r="DC102" s="204" t="str">
        <f t="shared" ca="1" si="135"/>
        <v>л-т</v>
      </c>
      <c r="DD102" s="204" t="str">
        <f t="shared" ca="1" si="168"/>
        <v>Логачов Р.В.</v>
      </c>
      <c r="DE102" s="204"/>
      <c r="DF102" s="217"/>
      <c r="DG102" s="217"/>
      <c r="DH102" s="217"/>
      <c r="DI102" s="217"/>
      <c r="DJ102" s="217"/>
      <c r="DK102" s="217"/>
      <c r="DL102" s="217"/>
      <c r="DM102" s="217">
        <f t="shared" si="136"/>
        <v>0</v>
      </c>
      <c r="DN102" s="217"/>
      <c r="DO102" s="217"/>
      <c r="DP102" s="763">
        <f t="shared" si="137"/>
        <v>0</v>
      </c>
      <c r="DQ102" s="217">
        <f t="shared" si="169"/>
        <v>0</v>
      </c>
      <c r="DR102" s="217">
        <f t="shared" si="170"/>
        <v>0</v>
      </c>
      <c r="DS102" s="217"/>
      <c r="DT102" s="217">
        <f t="shared" si="138"/>
        <v>0</v>
      </c>
      <c r="DU102" s="366">
        <f t="shared" si="171"/>
        <v>0</v>
      </c>
      <c r="DV102" s="217">
        <f t="shared" si="139"/>
        <v>0</v>
      </c>
      <c r="DW102" s="217">
        <f t="shared" ca="1" si="140"/>
        <v>0</v>
      </c>
      <c r="DX102" s="217">
        <f t="shared" ca="1" si="172"/>
        <v>0</v>
      </c>
      <c r="DY102" s="217">
        <f t="shared" ca="1" si="141"/>
        <v>0</v>
      </c>
      <c r="DZ102" s="218">
        <f ca="1">IF(AND(DW102,DX102=0)=0,0,IF(DW102&gt;0,'На банк Приват'!$AB$1,IF(DX102&gt;0,'На Укрсиб'!$V$1,0)))</f>
        <v>0</v>
      </c>
      <c r="EA102" s="207"/>
      <c r="EB102" s="207" t="str">
        <f t="shared" ca="1" si="142"/>
        <v xml:space="preserve">Інженер </v>
      </c>
      <c r="EC102" s="207" t="str">
        <f t="shared" ca="1" si="143"/>
        <v>л-т</v>
      </c>
      <c r="ED102" s="207" t="str">
        <f t="shared" ca="1" si="173"/>
        <v>Логачов Р.В.</v>
      </c>
      <c r="EE102" s="207"/>
      <c r="EF102" s="219"/>
      <c r="EG102" s="219"/>
      <c r="EH102" s="219"/>
      <c r="EI102" s="219"/>
      <c r="EJ102" s="219"/>
      <c r="EK102" s="219"/>
      <c r="EL102" s="219"/>
      <c r="EM102" s="219">
        <f t="shared" si="144"/>
        <v>0</v>
      </c>
      <c r="EN102" s="219"/>
      <c r="EO102" s="219"/>
      <c r="EP102" s="219">
        <f t="shared" si="145"/>
        <v>0</v>
      </c>
      <c r="EQ102" s="219">
        <f t="shared" si="174"/>
        <v>0</v>
      </c>
      <c r="ER102" s="219">
        <f t="shared" si="175"/>
        <v>0</v>
      </c>
      <c r="ES102" s="219"/>
      <c r="ET102" s="219">
        <f t="shared" si="146"/>
        <v>0</v>
      </c>
      <c r="EU102" s="363">
        <f t="shared" si="176"/>
        <v>0</v>
      </c>
      <c r="EV102" s="219">
        <f t="shared" si="147"/>
        <v>0</v>
      </c>
      <c r="EW102" s="219">
        <f t="shared" ca="1" si="148"/>
        <v>0</v>
      </c>
      <c r="EX102" s="219">
        <f t="shared" ca="1" si="177"/>
        <v>0</v>
      </c>
      <c r="EY102" s="219">
        <f t="shared" ca="1" si="149"/>
        <v>0</v>
      </c>
      <c r="EZ102" s="220">
        <f ca="1">IF(AND(EW102,EX102=0)=0,0,IF(EW102&gt;0,'На банк Приват'!$AH$1,IF(EX102&gt;0,'На Укрсиб'!$AH$1,0)))</f>
        <v>0</v>
      </c>
      <c r="FA102" s="28" t="str">
        <f t="shared" ca="1" si="150"/>
        <v>Логачов Р.В.</v>
      </c>
      <c r="FB102" s="28" t="str">
        <f t="shared" ca="1" si="151"/>
        <v>Логачов</v>
      </c>
      <c r="FC102" s="28" t="str">
        <f t="shared" ca="1" si="152"/>
        <v>Роман</v>
      </c>
      <c r="FD102" s="28" t="str">
        <f t="shared" ca="1" si="153"/>
        <v>Ваталійович</v>
      </c>
      <c r="FE102" s="28">
        <f t="shared" ca="1" si="154"/>
        <v>94</v>
      </c>
      <c r="FF102">
        <f t="shared" si="155"/>
        <v>0</v>
      </c>
      <c r="FG102" s="531" t="s">
        <v>53</v>
      </c>
    </row>
    <row r="103" spans="1:163">
      <c r="A103" s="113"/>
      <c r="B103" s="113" t="str">
        <f t="shared" ca="1" si="107"/>
        <v xml:space="preserve">Інженер </v>
      </c>
      <c r="C103" s="113">
        <f t="shared" ca="1" si="108"/>
        <v>0</v>
      </c>
      <c r="D103" s="113" t="str">
        <f t="shared" ca="1" si="199"/>
        <v>ВАКАНТ</v>
      </c>
      <c r="E103" s="113">
        <f t="shared" si="109"/>
        <v>0</v>
      </c>
      <c r="F103" s="115"/>
      <c r="G103" s="209">
        <f t="shared" si="179"/>
        <v>0</v>
      </c>
      <c r="H103" s="209">
        <f t="shared" si="180"/>
        <v>0</v>
      </c>
      <c r="I103" s="209">
        <f t="shared" si="181"/>
        <v>0</v>
      </c>
      <c r="J103" s="209">
        <f t="shared" si="182"/>
        <v>0</v>
      </c>
      <c r="K103" s="209">
        <f t="shared" si="183"/>
        <v>0</v>
      </c>
      <c r="L103" s="209">
        <f t="shared" si="184"/>
        <v>0</v>
      </c>
      <c r="M103" s="209">
        <f t="shared" si="185"/>
        <v>0</v>
      </c>
      <c r="N103" s="209">
        <f t="shared" si="186"/>
        <v>0</v>
      </c>
      <c r="O103" s="209">
        <f t="shared" si="178"/>
        <v>0</v>
      </c>
      <c r="P103" s="211">
        <f t="shared" si="187"/>
        <v>0</v>
      </c>
      <c r="Q103" s="209">
        <f t="shared" si="188"/>
        <v>0</v>
      </c>
      <c r="R103" s="209">
        <f t="shared" si="189"/>
        <v>0</v>
      </c>
      <c r="S103" s="209">
        <f t="shared" si="190"/>
        <v>0</v>
      </c>
      <c r="T103" s="209">
        <f t="shared" si="191"/>
        <v>0</v>
      </c>
      <c r="U103" s="209">
        <f t="shared" si="192"/>
        <v>0</v>
      </c>
      <c r="V103" s="209">
        <f t="shared" si="193"/>
        <v>0</v>
      </c>
      <c r="W103" s="209">
        <f t="shared" ca="1" si="194"/>
        <v>0</v>
      </c>
      <c r="X103" s="209">
        <f t="shared" ca="1" si="195"/>
        <v>0</v>
      </c>
      <c r="Y103" s="209">
        <f t="shared" ca="1" si="196"/>
        <v>0</v>
      </c>
      <c r="Z103" s="210" t="str">
        <f t="shared" ca="1" si="110"/>
        <v xml:space="preserve">        </v>
      </c>
      <c r="AA103" s="185"/>
      <c r="AB103" s="185" t="str">
        <f t="shared" ca="1" si="111"/>
        <v xml:space="preserve">Інженер </v>
      </c>
      <c r="AC103" s="185">
        <f t="shared" ca="1" si="112"/>
        <v>0</v>
      </c>
      <c r="AD103" s="185" t="str">
        <f t="shared" ca="1" si="156"/>
        <v>ВАКАНТ</v>
      </c>
      <c r="AE103" s="185"/>
      <c r="AF103" s="211"/>
      <c r="AG103" s="211"/>
      <c r="AH103" s="211"/>
      <c r="AI103" s="211"/>
      <c r="AJ103" s="211"/>
      <c r="AK103" s="211"/>
      <c r="AL103" s="211"/>
      <c r="AM103" s="211"/>
      <c r="AN103" s="211"/>
      <c r="AO103" s="211"/>
      <c r="AP103" s="623">
        <f t="shared" si="113"/>
        <v>0</v>
      </c>
      <c r="AQ103" s="211">
        <f t="shared" si="157"/>
        <v>0</v>
      </c>
      <c r="AR103" s="211">
        <f t="shared" si="158"/>
        <v>0</v>
      </c>
      <c r="AS103" s="211"/>
      <c r="AT103" s="211">
        <f t="shared" si="114"/>
        <v>0</v>
      </c>
      <c r="AU103" s="358">
        <f t="shared" si="115"/>
        <v>0</v>
      </c>
      <c r="AV103" s="211">
        <f t="shared" si="116"/>
        <v>0</v>
      </c>
      <c r="AW103" s="211">
        <f t="shared" ca="1" si="117"/>
        <v>0</v>
      </c>
      <c r="AX103" s="211">
        <f t="shared" ca="1" si="197"/>
        <v>0</v>
      </c>
      <c r="AY103" s="211">
        <f t="shared" ca="1" si="118"/>
        <v>0</v>
      </c>
      <c r="AZ103" s="212">
        <f ca="1">IF(AND(AW103,AX103=0,AY103=0)=0,0,IF(AW103&gt;0,'На банк Приват'!$J$1,IF(AX103&gt;0,'На Укрсиб'!J96,0)))</f>
        <v>0</v>
      </c>
      <c r="BA103" s="191"/>
      <c r="BB103" s="191" t="str">
        <f t="shared" ca="1" si="119"/>
        <v xml:space="preserve">Інженер </v>
      </c>
      <c r="BC103" s="191">
        <f t="shared" ca="1" si="120"/>
        <v>0</v>
      </c>
      <c r="BD103" s="191" t="str">
        <f t="shared" ca="1" si="159"/>
        <v>ВАКАНТ</v>
      </c>
      <c r="BE103" s="191"/>
      <c r="BF103" s="213"/>
      <c r="BG103" s="213"/>
      <c r="BH103" s="213"/>
      <c r="BI103" s="213"/>
      <c r="BJ103" s="213"/>
      <c r="BK103" s="213"/>
      <c r="BL103" s="213"/>
      <c r="BM103" s="213"/>
      <c r="BN103" s="213"/>
      <c r="BO103" s="213"/>
      <c r="BP103" s="623">
        <f t="shared" si="121"/>
        <v>0</v>
      </c>
      <c r="BQ103" s="213">
        <f t="shared" si="160"/>
        <v>0</v>
      </c>
      <c r="BR103" s="213">
        <f t="shared" si="161"/>
        <v>0</v>
      </c>
      <c r="BS103" s="213"/>
      <c r="BT103" s="213">
        <f t="shared" si="122"/>
        <v>0</v>
      </c>
      <c r="BU103" s="362">
        <f t="shared" si="162"/>
        <v>0</v>
      </c>
      <c r="BV103" s="213">
        <f t="shared" si="123"/>
        <v>0</v>
      </c>
      <c r="BW103" s="213">
        <f t="shared" ca="1" si="124"/>
        <v>0</v>
      </c>
      <c r="BX103" s="213">
        <f t="shared" ca="1" si="163"/>
        <v>0</v>
      </c>
      <c r="BY103" s="213">
        <f t="shared" ca="1" si="125"/>
        <v>0</v>
      </c>
      <c r="BZ103" s="214">
        <f ca="1">IF(AND(BW103,BX103=0)=0,0,IF(BW103&gt;0,'На банк Приват'!$P$1,IF(BX103&gt;0,'На Укрсиб'!$P$1,0)))</f>
        <v>0</v>
      </c>
      <c r="CA103" s="198">
        <v>96</v>
      </c>
      <c r="CB103" s="198" t="str">
        <f t="shared" ca="1" si="126"/>
        <v xml:space="preserve">Інженер </v>
      </c>
      <c r="CC103" s="198">
        <f t="shared" ca="1" si="127"/>
        <v>0</v>
      </c>
      <c r="CD103" s="198" t="str">
        <f t="shared" ca="1" si="164"/>
        <v>ВАКАНТ</v>
      </c>
      <c r="CE103" s="198"/>
      <c r="CF103" s="215"/>
      <c r="CG103" s="215"/>
      <c r="CH103" s="215"/>
      <c r="CI103" s="215"/>
      <c r="CJ103" s="215"/>
      <c r="CK103" s="215"/>
      <c r="CL103" s="215"/>
      <c r="CM103" s="215">
        <f t="shared" si="198"/>
        <v>0</v>
      </c>
      <c r="CN103" s="215"/>
      <c r="CO103" s="215"/>
      <c r="CP103" s="215">
        <f t="shared" si="128"/>
        <v>0</v>
      </c>
      <c r="CQ103" s="215">
        <f t="shared" si="165"/>
        <v>0</v>
      </c>
      <c r="CR103" s="215">
        <f t="shared" si="166"/>
        <v>0</v>
      </c>
      <c r="CS103" s="215"/>
      <c r="CT103" s="215">
        <f t="shared" si="129"/>
        <v>0</v>
      </c>
      <c r="CU103" s="369">
        <f t="shared" si="130"/>
        <v>0</v>
      </c>
      <c r="CV103" s="215">
        <f t="shared" si="131"/>
        <v>0</v>
      </c>
      <c r="CW103" s="215">
        <f t="shared" ca="1" si="132"/>
        <v>0</v>
      </c>
      <c r="CX103" s="215">
        <f t="shared" ca="1" si="167"/>
        <v>0</v>
      </c>
      <c r="CY103" s="215">
        <f t="shared" ca="1" si="133"/>
        <v>0</v>
      </c>
      <c r="CZ103" s="216">
        <f ca="1">IF(AND(CW103,CX103=0)=0,0,IF(CW103&gt;0,'На банк Приват'!$V$1,IF(CX103&gt;0,'На Укрсиб'!$V$1,0)))</f>
        <v>0</v>
      </c>
      <c r="DA103" s="204"/>
      <c r="DB103" s="204" t="str">
        <f t="shared" ca="1" si="134"/>
        <v xml:space="preserve">Інженер </v>
      </c>
      <c r="DC103" s="204">
        <f t="shared" ca="1" si="135"/>
        <v>0</v>
      </c>
      <c r="DD103" s="204" t="str">
        <f t="shared" ca="1" si="168"/>
        <v>ВАКАНТ</v>
      </c>
      <c r="DE103" s="204"/>
      <c r="DF103" s="217"/>
      <c r="DG103" s="217"/>
      <c r="DH103" s="217"/>
      <c r="DI103" s="217"/>
      <c r="DJ103" s="217"/>
      <c r="DK103" s="217"/>
      <c r="DL103" s="217"/>
      <c r="DM103" s="217">
        <f t="shared" si="136"/>
        <v>0</v>
      </c>
      <c r="DN103" s="217"/>
      <c r="DO103" s="217"/>
      <c r="DP103" s="763">
        <f t="shared" si="137"/>
        <v>0</v>
      </c>
      <c r="DQ103" s="217">
        <f t="shared" si="169"/>
        <v>0</v>
      </c>
      <c r="DR103" s="217">
        <f t="shared" si="170"/>
        <v>0</v>
      </c>
      <c r="DS103" s="217"/>
      <c r="DT103" s="217">
        <f t="shared" si="138"/>
        <v>0</v>
      </c>
      <c r="DU103" s="366">
        <f t="shared" si="171"/>
        <v>0</v>
      </c>
      <c r="DV103" s="217">
        <f t="shared" si="139"/>
        <v>0</v>
      </c>
      <c r="DW103" s="217">
        <f t="shared" ca="1" si="140"/>
        <v>0</v>
      </c>
      <c r="DX103" s="217">
        <f t="shared" ca="1" si="172"/>
        <v>0</v>
      </c>
      <c r="DY103" s="217">
        <f t="shared" ca="1" si="141"/>
        <v>0</v>
      </c>
      <c r="DZ103" s="218">
        <f ca="1">IF(AND(DW103,DX103=0)=0,0,IF(DW103&gt;0,'На банк Приват'!$AB$1,IF(DX103&gt;0,'На Укрсиб'!$V$1,0)))</f>
        <v>0</v>
      </c>
      <c r="EA103" s="207"/>
      <c r="EB103" s="207" t="str">
        <f t="shared" ca="1" si="142"/>
        <v xml:space="preserve">Інженер </v>
      </c>
      <c r="EC103" s="207">
        <f t="shared" ca="1" si="143"/>
        <v>0</v>
      </c>
      <c r="ED103" s="207" t="str">
        <f t="shared" ca="1" si="173"/>
        <v>ВАКАНТ</v>
      </c>
      <c r="EE103" s="207"/>
      <c r="EF103" s="219"/>
      <c r="EG103" s="219"/>
      <c r="EH103" s="219"/>
      <c r="EI103" s="219"/>
      <c r="EJ103" s="219"/>
      <c r="EK103" s="219"/>
      <c r="EL103" s="219"/>
      <c r="EM103" s="219">
        <f t="shared" si="144"/>
        <v>0</v>
      </c>
      <c r="EN103" s="219"/>
      <c r="EO103" s="219"/>
      <c r="EP103" s="219">
        <f t="shared" si="145"/>
        <v>0</v>
      </c>
      <c r="EQ103" s="219">
        <f t="shared" si="174"/>
        <v>0</v>
      </c>
      <c r="ER103" s="219">
        <f t="shared" si="175"/>
        <v>0</v>
      </c>
      <c r="ES103" s="219"/>
      <c r="ET103" s="219">
        <f t="shared" si="146"/>
        <v>0</v>
      </c>
      <c r="EU103" s="363">
        <f t="shared" si="176"/>
        <v>0</v>
      </c>
      <c r="EV103" s="219">
        <f t="shared" si="147"/>
        <v>0</v>
      </c>
      <c r="EW103" s="219">
        <f t="shared" ca="1" si="148"/>
        <v>0</v>
      </c>
      <c r="EX103" s="219">
        <f t="shared" ca="1" si="177"/>
        <v>0</v>
      </c>
      <c r="EY103" s="219">
        <f t="shared" ca="1" si="149"/>
        <v>0</v>
      </c>
      <c r="EZ103" s="220">
        <f ca="1">IF(AND(EW103,EX103=0)=0,0,IF(EW103&gt;0,'На банк Приват'!$AH$1,IF(EX103&gt;0,'На Укрсиб'!$AH$1,0)))</f>
        <v>0</v>
      </c>
      <c r="FA103" s="28" t="str">
        <f t="shared" ca="1" si="150"/>
        <v>ВАКАНТ</v>
      </c>
      <c r="FB103" s="28">
        <f t="shared" ca="1" si="151"/>
        <v>0</v>
      </c>
      <c r="FC103" s="28">
        <f t="shared" ca="1" si="152"/>
        <v>0</v>
      </c>
      <c r="FD103" s="28">
        <f t="shared" ca="1" si="153"/>
        <v>0</v>
      </c>
      <c r="FE103" s="28">
        <f t="shared" ca="1" si="154"/>
        <v>95</v>
      </c>
      <c r="FF103">
        <f t="shared" si="155"/>
        <v>0</v>
      </c>
      <c r="FG103" s="531" t="s">
        <v>61</v>
      </c>
    </row>
    <row r="104" spans="1:163">
      <c r="A104" s="113"/>
      <c r="B104" s="113" t="str">
        <f t="shared" ca="1" si="107"/>
        <v xml:space="preserve">Технік </v>
      </c>
      <c r="C104" s="113" t="str">
        <f t="shared" ca="1" si="108"/>
        <v>штаб - с-нт</v>
      </c>
      <c r="D104" s="113" t="str">
        <f t="shared" ca="1" si="199"/>
        <v>Поляков А.С.</v>
      </c>
      <c r="E104" s="113">
        <f t="shared" si="109"/>
        <v>0</v>
      </c>
      <c r="F104" s="115"/>
      <c r="G104" s="209">
        <f t="shared" si="179"/>
        <v>0</v>
      </c>
      <c r="H104" s="209">
        <f t="shared" si="180"/>
        <v>0</v>
      </c>
      <c r="I104" s="209">
        <f t="shared" si="181"/>
        <v>0</v>
      </c>
      <c r="J104" s="209">
        <f t="shared" si="182"/>
        <v>0</v>
      </c>
      <c r="K104" s="209">
        <f t="shared" si="183"/>
        <v>0</v>
      </c>
      <c r="L104" s="209">
        <f t="shared" si="184"/>
        <v>0</v>
      </c>
      <c r="M104" s="209">
        <f t="shared" si="185"/>
        <v>0</v>
      </c>
      <c r="N104" s="209">
        <f t="shared" si="186"/>
        <v>0</v>
      </c>
      <c r="O104" s="209">
        <f t="shared" si="178"/>
        <v>0</v>
      </c>
      <c r="P104" s="211">
        <f t="shared" si="187"/>
        <v>0</v>
      </c>
      <c r="Q104" s="209">
        <f t="shared" si="188"/>
        <v>0</v>
      </c>
      <c r="R104" s="209">
        <f t="shared" si="189"/>
        <v>0</v>
      </c>
      <c r="S104" s="209">
        <f t="shared" si="190"/>
        <v>0</v>
      </c>
      <c r="T104" s="209">
        <f t="shared" si="191"/>
        <v>0</v>
      </c>
      <c r="U104" s="209">
        <f t="shared" si="192"/>
        <v>0</v>
      </c>
      <c r="V104" s="209">
        <f t="shared" si="193"/>
        <v>0</v>
      </c>
      <c r="W104" s="209">
        <f t="shared" ca="1" si="194"/>
        <v>0</v>
      </c>
      <c r="X104" s="209">
        <f t="shared" ca="1" si="195"/>
        <v>0</v>
      </c>
      <c r="Y104" s="209">
        <f t="shared" ca="1" si="196"/>
        <v>0</v>
      </c>
      <c r="Z104" s="210" t="str">
        <f t="shared" ca="1" si="110"/>
        <v xml:space="preserve">        </v>
      </c>
      <c r="AA104" s="185"/>
      <c r="AB104" s="185" t="str">
        <f t="shared" ca="1" si="111"/>
        <v xml:space="preserve">Технік </v>
      </c>
      <c r="AC104" s="185" t="str">
        <f t="shared" ca="1" si="112"/>
        <v>штаб - с-нт</v>
      </c>
      <c r="AD104" s="185" t="str">
        <f t="shared" ca="1" si="156"/>
        <v>Поляков А.С.</v>
      </c>
      <c r="AE104" s="185"/>
      <c r="AF104" s="211"/>
      <c r="AG104" s="211"/>
      <c r="AH104" s="211"/>
      <c r="AI104" s="211"/>
      <c r="AJ104" s="211"/>
      <c r="AK104" s="211"/>
      <c r="AL104" s="211"/>
      <c r="AM104" s="211"/>
      <c r="AN104" s="211"/>
      <c r="AO104" s="211"/>
      <c r="AP104" s="623">
        <f t="shared" si="113"/>
        <v>0</v>
      </c>
      <c r="AQ104" s="211">
        <f t="shared" si="157"/>
        <v>0</v>
      </c>
      <c r="AR104" s="211">
        <f t="shared" si="158"/>
        <v>0</v>
      </c>
      <c r="AS104" s="211"/>
      <c r="AT104" s="211">
        <f t="shared" si="114"/>
        <v>0</v>
      </c>
      <c r="AU104" s="358">
        <f t="shared" si="115"/>
        <v>0</v>
      </c>
      <c r="AV104" s="211">
        <f t="shared" si="116"/>
        <v>0</v>
      </c>
      <c r="AW104" s="211">
        <f t="shared" ca="1" si="117"/>
        <v>0</v>
      </c>
      <c r="AX104" s="211">
        <f t="shared" ca="1" si="197"/>
        <v>0</v>
      </c>
      <c r="AY104" s="211">
        <f t="shared" ca="1" si="118"/>
        <v>0</v>
      </c>
      <c r="AZ104" s="212">
        <f ca="1">IF(AND(AW104,AX104=0,AY104=0)=0,0,IF(AW104&gt;0,'На банк Приват'!$J$1,IF(AX104&gt;0,'На Укрсиб'!$J$1,0)))</f>
        <v>0</v>
      </c>
      <c r="BA104" s="191"/>
      <c r="BB104" s="191" t="str">
        <f t="shared" ca="1" si="119"/>
        <v xml:space="preserve">Технік </v>
      </c>
      <c r="BC104" s="191" t="str">
        <f t="shared" ca="1" si="120"/>
        <v>штаб - с-нт</v>
      </c>
      <c r="BD104" s="191" t="str">
        <f t="shared" ca="1" si="159"/>
        <v>Поляков А.С.</v>
      </c>
      <c r="BE104" s="191"/>
      <c r="BF104" s="213"/>
      <c r="BG104" s="213"/>
      <c r="BH104" s="213"/>
      <c r="BI104" s="213"/>
      <c r="BJ104" s="213"/>
      <c r="BK104" s="213"/>
      <c r="BL104" s="213"/>
      <c r="BM104" s="213"/>
      <c r="BN104" s="213"/>
      <c r="BO104" s="213"/>
      <c r="BP104" s="623">
        <f t="shared" si="121"/>
        <v>0</v>
      </c>
      <c r="BQ104" s="213">
        <f t="shared" si="160"/>
        <v>0</v>
      </c>
      <c r="BR104" s="213">
        <f t="shared" si="161"/>
        <v>0</v>
      </c>
      <c r="BS104" s="213"/>
      <c r="BT104" s="213">
        <f t="shared" si="122"/>
        <v>0</v>
      </c>
      <c r="BU104" s="362">
        <f t="shared" si="162"/>
        <v>0</v>
      </c>
      <c r="BV104" s="213">
        <f t="shared" si="123"/>
        <v>0</v>
      </c>
      <c r="BW104" s="213">
        <f t="shared" ca="1" si="124"/>
        <v>0</v>
      </c>
      <c r="BX104" s="213">
        <f t="shared" ca="1" si="163"/>
        <v>0</v>
      </c>
      <c r="BY104" s="213">
        <f t="shared" ca="1" si="125"/>
        <v>0</v>
      </c>
      <c r="BZ104" s="214">
        <f ca="1">IF(AND(BW104,BX104=0)=0,0,IF(BW104&gt;0,'На банк Приват'!$P$1,IF(BX104&gt;0,'На Укрсиб'!$P$1,0)))</f>
        <v>0</v>
      </c>
      <c r="CA104" s="198">
        <v>97</v>
      </c>
      <c r="CB104" s="198" t="str">
        <f t="shared" ca="1" si="126"/>
        <v xml:space="preserve">Технік </v>
      </c>
      <c r="CC104" s="198" t="str">
        <f t="shared" ca="1" si="127"/>
        <v>штаб - с-нт</v>
      </c>
      <c r="CD104" s="198" t="str">
        <f t="shared" ca="1" si="164"/>
        <v>Поляков А.С.</v>
      </c>
      <c r="CE104" s="198"/>
      <c r="CF104" s="215"/>
      <c r="CG104" s="215"/>
      <c r="CH104" s="215"/>
      <c r="CI104" s="215"/>
      <c r="CJ104" s="215"/>
      <c r="CK104" s="215"/>
      <c r="CL104" s="215"/>
      <c r="CM104" s="215">
        <f t="shared" si="198"/>
        <v>0</v>
      </c>
      <c r="CN104" s="215"/>
      <c r="CO104" s="215"/>
      <c r="CP104" s="215">
        <f t="shared" si="128"/>
        <v>0</v>
      </c>
      <c r="CQ104" s="215">
        <f t="shared" si="165"/>
        <v>0</v>
      </c>
      <c r="CR104" s="215">
        <f t="shared" si="166"/>
        <v>0</v>
      </c>
      <c r="CS104" s="215"/>
      <c r="CT104" s="215">
        <f t="shared" si="129"/>
        <v>0</v>
      </c>
      <c r="CU104" s="369">
        <f t="shared" si="130"/>
        <v>0</v>
      </c>
      <c r="CV104" s="215">
        <f t="shared" si="131"/>
        <v>0</v>
      </c>
      <c r="CW104" s="215">
        <f t="shared" ca="1" si="132"/>
        <v>0</v>
      </c>
      <c r="CX104" s="215">
        <f t="shared" ca="1" si="167"/>
        <v>0</v>
      </c>
      <c r="CY104" s="215">
        <f t="shared" ca="1" si="133"/>
        <v>0</v>
      </c>
      <c r="CZ104" s="216">
        <f ca="1">IF(AND(CW104,CX104=0)=0,0,IF(CW104&gt;0,'На банк Приват'!$V$1,IF(CX104&gt;0,'На Укрсиб'!$V$1,0)))</f>
        <v>0</v>
      </c>
      <c r="DA104" s="204"/>
      <c r="DB104" s="204" t="str">
        <f t="shared" ca="1" si="134"/>
        <v xml:space="preserve">Технік </v>
      </c>
      <c r="DC104" s="204" t="str">
        <f t="shared" ca="1" si="135"/>
        <v>штаб - с-нт</v>
      </c>
      <c r="DD104" s="204" t="str">
        <f t="shared" ca="1" si="168"/>
        <v>Поляков А.С.</v>
      </c>
      <c r="DE104" s="204"/>
      <c r="DF104" s="217"/>
      <c r="DG104" s="217"/>
      <c r="DH104" s="217"/>
      <c r="DI104" s="217"/>
      <c r="DJ104" s="217"/>
      <c r="DK104" s="217"/>
      <c r="DL104" s="217"/>
      <c r="DM104" s="217">
        <f t="shared" si="136"/>
        <v>0</v>
      </c>
      <c r="DN104" s="217"/>
      <c r="DO104" s="217"/>
      <c r="DP104" s="763">
        <f t="shared" si="137"/>
        <v>0</v>
      </c>
      <c r="DQ104" s="217">
        <f t="shared" si="169"/>
        <v>0</v>
      </c>
      <c r="DR104" s="217">
        <f t="shared" si="170"/>
        <v>0</v>
      </c>
      <c r="DS104" s="217"/>
      <c r="DT104" s="217">
        <f t="shared" si="138"/>
        <v>0</v>
      </c>
      <c r="DU104" s="366">
        <f t="shared" si="171"/>
        <v>0</v>
      </c>
      <c r="DV104" s="217">
        <f t="shared" si="139"/>
        <v>0</v>
      </c>
      <c r="DW104" s="217">
        <f t="shared" ca="1" si="140"/>
        <v>0</v>
      </c>
      <c r="DX104" s="217">
        <f t="shared" ca="1" si="172"/>
        <v>0</v>
      </c>
      <c r="DY104" s="217">
        <f t="shared" ca="1" si="141"/>
        <v>0</v>
      </c>
      <c r="DZ104" s="218">
        <f ca="1">IF(AND(DW104,DX104=0)=0,0,IF(DW104&gt;0,'На банк Приват'!$AB$1,IF(DX104&gt;0,'На Укрсиб'!$V$1,0)))</f>
        <v>0</v>
      </c>
      <c r="EA104" s="207"/>
      <c r="EB104" s="207" t="str">
        <f t="shared" ca="1" si="142"/>
        <v xml:space="preserve">Технік </v>
      </c>
      <c r="EC104" s="207" t="str">
        <f t="shared" ca="1" si="143"/>
        <v>штаб - с-нт</v>
      </c>
      <c r="ED104" s="207" t="str">
        <f t="shared" ca="1" si="173"/>
        <v>Поляков А.С.</v>
      </c>
      <c r="EE104" s="207"/>
      <c r="EF104" s="219"/>
      <c r="EG104" s="219"/>
      <c r="EH104" s="219"/>
      <c r="EI104" s="219"/>
      <c r="EJ104" s="219"/>
      <c r="EK104" s="219"/>
      <c r="EL104" s="219"/>
      <c r="EM104" s="219">
        <f t="shared" si="144"/>
        <v>0</v>
      </c>
      <c r="EN104" s="219"/>
      <c r="EO104" s="219"/>
      <c r="EP104" s="219">
        <f t="shared" si="145"/>
        <v>0</v>
      </c>
      <c r="EQ104" s="219">
        <f t="shared" si="174"/>
        <v>0</v>
      </c>
      <c r="ER104" s="219">
        <f t="shared" si="175"/>
        <v>0</v>
      </c>
      <c r="ES104" s="219"/>
      <c r="ET104" s="219">
        <f t="shared" si="146"/>
        <v>0</v>
      </c>
      <c r="EU104" s="363">
        <f t="shared" si="176"/>
        <v>0</v>
      </c>
      <c r="EV104" s="219">
        <f t="shared" si="147"/>
        <v>0</v>
      </c>
      <c r="EW104" s="219">
        <f t="shared" ca="1" si="148"/>
        <v>0</v>
      </c>
      <c r="EX104" s="219">
        <f t="shared" ca="1" si="177"/>
        <v>0</v>
      </c>
      <c r="EY104" s="219">
        <f t="shared" ca="1" si="149"/>
        <v>0</v>
      </c>
      <c r="EZ104" s="220">
        <f ca="1">IF(AND(EW104,EX104=0)=0,0,IF(EW104&gt;0,'На банк Приват'!$AH$1,IF(EX104&gt;0,'На Укрсиб'!$AH$1,0)))</f>
        <v>0</v>
      </c>
      <c r="FA104" s="28" t="str">
        <f t="shared" ca="1" si="150"/>
        <v>Поляков А.С.</v>
      </c>
      <c r="FB104" s="28" t="str">
        <f t="shared" ca="1" si="151"/>
        <v>Поляков</v>
      </c>
      <c r="FC104" s="28" t="str">
        <f t="shared" ca="1" si="152"/>
        <v>Артем</v>
      </c>
      <c r="FD104" s="28" t="str">
        <f t="shared" ca="1" si="153"/>
        <v>Сергійович</v>
      </c>
      <c r="FE104" s="28">
        <f t="shared" ca="1" si="154"/>
        <v>96</v>
      </c>
      <c r="FF104">
        <f t="shared" si="155"/>
        <v>0</v>
      </c>
      <c r="FG104" s="532" t="s">
        <v>75</v>
      </c>
    </row>
    <row r="105" spans="1:163">
      <c r="A105" s="113"/>
      <c r="B105" s="113" t="str">
        <f t="shared" ca="1" si="107"/>
        <v xml:space="preserve">Технік </v>
      </c>
      <c r="C105" s="113" t="str">
        <f t="shared" ca="1" si="108"/>
        <v>штаб - с-нт</v>
      </c>
      <c r="D105" s="113" t="str">
        <f t="shared" ca="1" si="199"/>
        <v>Рудий М.О.</v>
      </c>
      <c r="E105" s="113">
        <f t="shared" si="109"/>
        <v>0</v>
      </c>
      <c r="F105" s="115"/>
      <c r="G105" s="209">
        <f t="shared" si="179"/>
        <v>0</v>
      </c>
      <c r="H105" s="209">
        <f t="shared" si="180"/>
        <v>0</v>
      </c>
      <c r="I105" s="209">
        <f t="shared" si="181"/>
        <v>0</v>
      </c>
      <c r="J105" s="209">
        <f t="shared" si="182"/>
        <v>0</v>
      </c>
      <c r="K105" s="209">
        <f t="shared" si="183"/>
        <v>0</v>
      </c>
      <c r="L105" s="209">
        <f t="shared" si="184"/>
        <v>0</v>
      </c>
      <c r="M105" s="209">
        <f t="shared" si="185"/>
        <v>0</v>
      </c>
      <c r="N105" s="209">
        <f t="shared" si="186"/>
        <v>0</v>
      </c>
      <c r="O105" s="209">
        <f t="shared" si="178"/>
        <v>0</v>
      </c>
      <c r="P105" s="211">
        <f t="shared" si="187"/>
        <v>0</v>
      </c>
      <c r="Q105" s="209">
        <f t="shared" si="188"/>
        <v>0</v>
      </c>
      <c r="R105" s="209">
        <f t="shared" si="189"/>
        <v>0</v>
      </c>
      <c r="S105" s="209">
        <f t="shared" si="190"/>
        <v>0</v>
      </c>
      <c r="T105" s="209">
        <f t="shared" si="191"/>
        <v>0</v>
      </c>
      <c r="U105" s="209">
        <f t="shared" si="192"/>
        <v>0</v>
      </c>
      <c r="V105" s="209">
        <f t="shared" si="193"/>
        <v>0</v>
      </c>
      <c r="W105" s="209">
        <f t="shared" ca="1" si="194"/>
        <v>0</v>
      </c>
      <c r="X105" s="209">
        <f t="shared" ca="1" si="195"/>
        <v>0</v>
      </c>
      <c r="Y105" s="209">
        <f t="shared" ca="1" si="196"/>
        <v>0</v>
      </c>
      <c r="Z105" s="210" t="str">
        <f t="shared" ca="1" si="110"/>
        <v xml:space="preserve">        </v>
      </c>
      <c r="AA105" s="185"/>
      <c r="AB105" s="185" t="str">
        <f t="shared" ca="1" si="111"/>
        <v xml:space="preserve">Технік </v>
      </c>
      <c r="AC105" s="185" t="str">
        <f t="shared" ca="1" si="112"/>
        <v>штаб - с-нт</v>
      </c>
      <c r="AD105" s="185" t="str">
        <f t="shared" ca="1" si="156"/>
        <v>Рудий М.О.</v>
      </c>
      <c r="AE105" s="185"/>
      <c r="AF105" s="211"/>
      <c r="AG105" s="211"/>
      <c r="AH105" s="211"/>
      <c r="AI105" s="211"/>
      <c r="AJ105" s="211"/>
      <c r="AK105" s="211"/>
      <c r="AL105" s="211"/>
      <c r="AM105" s="211"/>
      <c r="AN105" s="211"/>
      <c r="AO105" s="211"/>
      <c r="AP105" s="623">
        <f t="shared" si="113"/>
        <v>0</v>
      </c>
      <c r="AQ105" s="211">
        <f t="shared" si="157"/>
        <v>0</v>
      </c>
      <c r="AR105" s="211">
        <f t="shared" si="158"/>
        <v>0</v>
      </c>
      <c r="AS105" s="211"/>
      <c r="AT105" s="211">
        <f t="shared" si="114"/>
        <v>0</v>
      </c>
      <c r="AU105" s="358">
        <f t="shared" si="115"/>
        <v>0</v>
      </c>
      <c r="AV105" s="211">
        <f t="shared" si="116"/>
        <v>0</v>
      </c>
      <c r="AW105" s="211">
        <f t="shared" ca="1" si="117"/>
        <v>0</v>
      </c>
      <c r="AX105" s="211">
        <f t="shared" ca="1" si="197"/>
        <v>0</v>
      </c>
      <c r="AY105" s="211">
        <f t="shared" ca="1" si="118"/>
        <v>0</v>
      </c>
      <c r="AZ105" s="212">
        <f ca="1">IF(AND(AW105,AX105=0,AY105=0)=0,0,IF(AW105&gt;0,'На банк Приват'!$J$1,IF(AX105&gt;0,'На Укрсиб'!$J$1,0)))</f>
        <v>0</v>
      </c>
      <c r="BA105" s="191"/>
      <c r="BB105" s="191" t="str">
        <f t="shared" ca="1" si="119"/>
        <v xml:space="preserve">Технік </v>
      </c>
      <c r="BC105" s="191" t="str">
        <f t="shared" ca="1" si="120"/>
        <v>штаб - с-нт</v>
      </c>
      <c r="BD105" s="191" t="str">
        <f t="shared" ca="1" si="159"/>
        <v>Рудий М.О.</v>
      </c>
      <c r="BE105" s="191"/>
      <c r="BF105" s="213"/>
      <c r="BG105" s="213"/>
      <c r="BH105" s="213"/>
      <c r="BI105" s="213"/>
      <c r="BJ105" s="213"/>
      <c r="BK105" s="213"/>
      <c r="BL105" s="213"/>
      <c r="BM105" s="213"/>
      <c r="BN105" s="213"/>
      <c r="BO105" s="213"/>
      <c r="BP105" s="623">
        <f t="shared" si="121"/>
        <v>0</v>
      </c>
      <c r="BQ105" s="213">
        <f t="shared" si="160"/>
        <v>0</v>
      </c>
      <c r="BR105" s="213">
        <f t="shared" si="161"/>
        <v>0</v>
      </c>
      <c r="BS105" s="213"/>
      <c r="BT105" s="213">
        <f t="shared" si="122"/>
        <v>0</v>
      </c>
      <c r="BU105" s="362">
        <f t="shared" si="162"/>
        <v>0</v>
      </c>
      <c r="BV105" s="213">
        <f t="shared" si="123"/>
        <v>0</v>
      </c>
      <c r="BW105" s="213">
        <f t="shared" ca="1" si="124"/>
        <v>0</v>
      </c>
      <c r="BX105" s="213">
        <f t="shared" ca="1" si="163"/>
        <v>0</v>
      </c>
      <c r="BY105" s="213">
        <f t="shared" ca="1" si="125"/>
        <v>0</v>
      </c>
      <c r="BZ105" s="214">
        <f ca="1">IF(AND(BW105,BX105=0)=0,0,IF(BW105&gt;0,'На банк Приват'!$P$1,IF(BX105&gt;0,'На Укрсиб'!$P$1,0)))</f>
        <v>0</v>
      </c>
      <c r="CA105" s="198">
        <v>98</v>
      </c>
      <c r="CB105" s="198" t="str">
        <f t="shared" ca="1" si="126"/>
        <v xml:space="preserve">Технік </v>
      </c>
      <c r="CC105" s="198" t="str">
        <f t="shared" ca="1" si="127"/>
        <v>штаб - с-нт</v>
      </c>
      <c r="CD105" s="198" t="str">
        <f t="shared" ca="1" si="164"/>
        <v>Рудий М.О.</v>
      </c>
      <c r="CE105" s="198"/>
      <c r="CF105" s="215"/>
      <c r="CG105" s="215"/>
      <c r="CH105" s="215"/>
      <c r="CI105" s="215"/>
      <c r="CJ105" s="215"/>
      <c r="CK105" s="215"/>
      <c r="CL105" s="215"/>
      <c r="CM105" s="215">
        <f t="shared" si="198"/>
        <v>0</v>
      </c>
      <c r="CN105" s="215"/>
      <c r="CO105" s="215"/>
      <c r="CP105" s="215">
        <f t="shared" si="128"/>
        <v>0</v>
      </c>
      <c r="CQ105" s="215">
        <f t="shared" si="165"/>
        <v>0</v>
      </c>
      <c r="CR105" s="215">
        <f t="shared" si="166"/>
        <v>0</v>
      </c>
      <c r="CS105" s="215"/>
      <c r="CT105" s="215">
        <f t="shared" si="129"/>
        <v>0</v>
      </c>
      <c r="CU105" s="369">
        <f t="shared" si="130"/>
        <v>0</v>
      </c>
      <c r="CV105" s="215">
        <f t="shared" si="131"/>
        <v>0</v>
      </c>
      <c r="CW105" s="215">
        <f t="shared" ca="1" si="132"/>
        <v>0</v>
      </c>
      <c r="CX105" s="215">
        <f t="shared" ca="1" si="167"/>
        <v>0</v>
      </c>
      <c r="CY105" s="215">
        <f t="shared" ca="1" si="133"/>
        <v>0</v>
      </c>
      <c r="CZ105" s="216">
        <f ca="1">IF(AND(CW105,CX105=0)=0,0,IF(CW105&gt;0,'На банк Приват'!$V$1,IF(CX105&gt;0,'На Укрсиб'!$V$1,0)))</f>
        <v>0</v>
      </c>
      <c r="DA105" s="204"/>
      <c r="DB105" s="204" t="str">
        <f t="shared" ca="1" si="134"/>
        <v xml:space="preserve">Технік </v>
      </c>
      <c r="DC105" s="204" t="str">
        <f t="shared" ca="1" si="135"/>
        <v>штаб - с-нт</v>
      </c>
      <c r="DD105" s="204" t="str">
        <f t="shared" ca="1" si="168"/>
        <v>Рудий М.О.</v>
      </c>
      <c r="DE105" s="204"/>
      <c r="DF105" s="217"/>
      <c r="DG105" s="217"/>
      <c r="DH105" s="217"/>
      <c r="DI105" s="217"/>
      <c r="DJ105" s="217"/>
      <c r="DK105" s="217"/>
      <c r="DL105" s="217"/>
      <c r="DM105" s="217">
        <f t="shared" si="136"/>
        <v>0</v>
      </c>
      <c r="DN105" s="217"/>
      <c r="DO105" s="217"/>
      <c r="DP105" s="763">
        <f t="shared" si="137"/>
        <v>0</v>
      </c>
      <c r="DQ105" s="217">
        <f t="shared" si="169"/>
        <v>0</v>
      </c>
      <c r="DR105" s="217">
        <f t="shared" si="170"/>
        <v>0</v>
      </c>
      <c r="DS105" s="217"/>
      <c r="DT105" s="217">
        <f t="shared" si="138"/>
        <v>0</v>
      </c>
      <c r="DU105" s="366">
        <f t="shared" si="171"/>
        <v>0</v>
      </c>
      <c r="DV105" s="217">
        <f t="shared" si="139"/>
        <v>0</v>
      </c>
      <c r="DW105" s="217">
        <f t="shared" ca="1" si="140"/>
        <v>0</v>
      </c>
      <c r="DX105" s="217">
        <f t="shared" ca="1" si="172"/>
        <v>0</v>
      </c>
      <c r="DY105" s="217">
        <f t="shared" ca="1" si="141"/>
        <v>0</v>
      </c>
      <c r="DZ105" s="218">
        <f ca="1">IF(AND(DW105,DX105=0)=0,0,IF(DW105&gt;0,'На банк Приват'!$AB$1,IF(DX105&gt;0,'На Укрсиб'!$V$1,0)))</f>
        <v>0</v>
      </c>
      <c r="EA105" s="207"/>
      <c r="EB105" s="207" t="str">
        <f t="shared" ca="1" si="142"/>
        <v xml:space="preserve">Технік </v>
      </c>
      <c r="EC105" s="207" t="str">
        <f t="shared" ca="1" si="143"/>
        <v>штаб - с-нт</v>
      </c>
      <c r="ED105" s="207" t="str">
        <f t="shared" ca="1" si="173"/>
        <v>Рудий М.О.</v>
      </c>
      <c r="EE105" s="207"/>
      <c r="EF105" s="219"/>
      <c r="EG105" s="219"/>
      <c r="EH105" s="219"/>
      <c r="EI105" s="219"/>
      <c r="EJ105" s="219"/>
      <c r="EK105" s="219"/>
      <c r="EL105" s="219"/>
      <c r="EM105" s="219">
        <f t="shared" si="144"/>
        <v>0</v>
      </c>
      <c r="EN105" s="219"/>
      <c r="EO105" s="219"/>
      <c r="EP105" s="219">
        <f t="shared" si="145"/>
        <v>0</v>
      </c>
      <c r="EQ105" s="219">
        <f t="shared" si="174"/>
        <v>0</v>
      </c>
      <c r="ER105" s="219">
        <f t="shared" si="175"/>
        <v>0</v>
      </c>
      <c r="ES105" s="219"/>
      <c r="ET105" s="219">
        <f t="shared" si="146"/>
        <v>0</v>
      </c>
      <c r="EU105" s="363">
        <f t="shared" si="176"/>
        <v>0</v>
      </c>
      <c r="EV105" s="219">
        <f t="shared" si="147"/>
        <v>0</v>
      </c>
      <c r="EW105" s="219">
        <f t="shared" ca="1" si="148"/>
        <v>0</v>
      </c>
      <c r="EX105" s="219">
        <f t="shared" ca="1" si="177"/>
        <v>0</v>
      </c>
      <c r="EY105" s="219">
        <f t="shared" ca="1" si="149"/>
        <v>0</v>
      </c>
      <c r="EZ105" s="220">
        <f ca="1">IF(AND(EW105,EX105=0)=0,0,IF(EW105&gt;0,'На банк Приват'!$AH$1,IF(EX105&gt;0,'На Укрсиб'!$AH$1,0)))</f>
        <v>0</v>
      </c>
      <c r="FA105" s="28" t="str">
        <f t="shared" ca="1" si="150"/>
        <v>Рудий М.О.</v>
      </c>
      <c r="FB105" s="28" t="str">
        <f t="shared" ca="1" si="151"/>
        <v>Рудий</v>
      </c>
      <c r="FC105" s="28" t="str">
        <f t="shared" ca="1" si="152"/>
        <v>Микола</v>
      </c>
      <c r="FD105" s="28" t="str">
        <f t="shared" ca="1" si="153"/>
        <v>Олександрович</v>
      </c>
      <c r="FE105" s="28">
        <f t="shared" ca="1" si="154"/>
        <v>97</v>
      </c>
      <c r="FF105">
        <f t="shared" si="155"/>
        <v>0</v>
      </c>
      <c r="FG105" s="531" t="s">
        <v>343</v>
      </c>
    </row>
    <row r="106" spans="1:163">
      <c r="A106" s="113"/>
      <c r="B106" s="113" t="str">
        <f t="shared" ca="1" si="107"/>
        <v xml:space="preserve">Технік </v>
      </c>
      <c r="C106" s="113">
        <f t="shared" ca="1" si="108"/>
        <v>0</v>
      </c>
      <c r="D106" s="113" t="str">
        <f t="shared" ca="1" si="199"/>
        <v>ВАКАНТ</v>
      </c>
      <c r="E106" s="113">
        <f t="shared" si="109"/>
        <v>0</v>
      </c>
      <c r="F106" s="115"/>
      <c r="G106" s="209">
        <f t="shared" si="179"/>
        <v>0</v>
      </c>
      <c r="H106" s="209">
        <f t="shared" si="180"/>
        <v>0</v>
      </c>
      <c r="I106" s="209">
        <f t="shared" si="181"/>
        <v>0</v>
      </c>
      <c r="J106" s="209">
        <f t="shared" si="182"/>
        <v>0</v>
      </c>
      <c r="K106" s="209">
        <f t="shared" si="183"/>
        <v>0</v>
      </c>
      <c r="L106" s="209">
        <f t="shared" si="184"/>
        <v>0</v>
      </c>
      <c r="M106" s="209">
        <f t="shared" si="185"/>
        <v>0</v>
      </c>
      <c r="N106" s="209">
        <f t="shared" si="186"/>
        <v>0</v>
      </c>
      <c r="O106" s="209">
        <f t="shared" si="178"/>
        <v>0</v>
      </c>
      <c r="P106" s="211">
        <f t="shared" si="187"/>
        <v>0</v>
      </c>
      <c r="Q106" s="209">
        <f t="shared" si="188"/>
        <v>0</v>
      </c>
      <c r="R106" s="209">
        <f t="shared" si="189"/>
        <v>0</v>
      </c>
      <c r="S106" s="209">
        <f t="shared" si="190"/>
        <v>0</v>
      </c>
      <c r="T106" s="209">
        <f t="shared" si="191"/>
        <v>0</v>
      </c>
      <c r="U106" s="209">
        <f t="shared" si="192"/>
        <v>0</v>
      </c>
      <c r="V106" s="209">
        <f t="shared" si="193"/>
        <v>0</v>
      </c>
      <c r="W106" s="209">
        <f t="shared" ca="1" si="194"/>
        <v>0</v>
      </c>
      <c r="X106" s="209">
        <f t="shared" ca="1" si="195"/>
        <v>0</v>
      </c>
      <c r="Y106" s="209">
        <f t="shared" ca="1" si="196"/>
        <v>0</v>
      </c>
      <c r="Z106" s="210" t="str">
        <f t="shared" ca="1" si="110"/>
        <v xml:space="preserve">        </v>
      </c>
      <c r="AA106" s="185"/>
      <c r="AB106" s="185" t="str">
        <f t="shared" ca="1" si="111"/>
        <v xml:space="preserve">Технік </v>
      </c>
      <c r="AC106" s="185">
        <f t="shared" ca="1" si="112"/>
        <v>0</v>
      </c>
      <c r="AD106" s="185" t="str">
        <f t="shared" ca="1" si="156"/>
        <v>ВАКАНТ</v>
      </c>
      <c r="AE106" s="185"/>
      <c r="AF106" s="211"/>
      <c r="AG106" s="211"/>
      <c r="AH106" s="211"/>
      <c r="AI106" s="211"/>
      <c r="AJ106" s="211"/>
      <c r="AK106" s="211"/>
      <c r="AL106" s="211"/>
      <c r="AM106" s="211"/>
      <c r="AN106" s="211"/>
      <c r="AO106" s="211"/>
      <c r="AP106" s="623">
        <f t="shared" si="113"/>
        <v>0</v>
      </c>
      <c r="AQ106" s="211">
        <f t="shared" si="157"/>
        <v>0</v>
      </c>
      <c r="AR106" s="211">
        <f t="shared" si="158"/>
        <v>0</v>
      </c>
      <c r="AS106" s="211"/>
      <c r="AT106" s="211">
        <f t="shared" si="114"/>
        <v>0</v>
      </c>
      <c r="AU106" s="358">
        <f t="shared" si="115"/>
        <v>0</v>
      </c>
      <c r="AV106" s="211">
        <f t="shared" si="116"/>
        <v>0</v>
      </c>
      <c r="AW106" s="211">
        <f t="shared" ca="1" si="117"/>
        <v>0</v>
      </c>
      <c r="AX106" s="211">
        <f t="shared" ca="1" si="197"/>
        <v>0</v>
      </c>
      <c r="AY106" s="211">
        <f t="shared" ca="1" si="118"/>
        <v>0</v>
      </c>
      <c r="AZ106" s="212">
        <f ca="1">IF(AND(AW106,AX106=0,AY106=0)=0,0,IF(AW106&gt;0,'На банк Приват'!$J$1,IF(AX106&gt;0,'На Укрсиб'!$J$1,0)))</f>
        <v>0</v>
      </c>
      <c r="BA106" s="191"/>
      <c r="BB106" s="191" t="str">
        <f t="shared" ca="1" si="119"/>
        <v xml:space="preserve">Технік </v>
      </c>
      <c r="BC106" s="191">
        <f t="shared" ca="1" si="120"/>
        <v>0</v>
      </c>
      <c r="BD106" s="191" t="str">
        <f t="shared" ca="1" si="159"/>
        <v>ВАКАНТ</v>
      </c>
      <c r="BE106" s="191"/>
      <c r="BF106" s="213"/>
      <c r="BG106" s="213"/>
      <c r="BH106" s="213"/>
      <c r="BI106" s="213"/>
      <c r="BJ106" s="213"/>
      <c r="BK106" s="213"/>
      <c r="BL106" s="213"/>
      <c r="BM106" s="213"/>
      <c r="BN106" s="213"/>
      <c r="BO106" s="213"/>
      <c r="BP106" s="623">
        <f t="shared" si="121"/>
        <v>0</v>
      </c>
      <c r="BQ106" s="213">
        <f t="shared" si="160"/>
        <v>0</v>
      </c>
      <c r="BR106" s="213">
        <f t="shared" si="161"/>
        <v>0</v>
      </c>
      <c r="BS106" s="213"/>
      <c r="BT106" s="213">
        <f t="shared" si="122"/>
        <v>0</v>
      </c>
      <c r="BU106" s="362">
        <f t="shared" si="162"/>
        <v>0</v>
      </c>
      <c r="BV106" s="213">
        <f t="shared" si="123"/>
        <v>0</v>
      </c>
      <c r="BW106" s="213">
        <f t="shared" ca="1" si="124"/>
        <v>0</v>
      </c>
      <c r="BX106" s="213">
        <f t="shared" ca="1" si="163"/>
        <v>0</v>
      </c>
      <c r="BY106" s="213">
        <f t="shared" ca="1" si="125"/>
        <v>0</v>
      </c>
      <c r="BZ106" s="214">
        <f ca="1">IF(AND(BW106,BX106=0)=0,0,IF(BW106&gt;0,'На банк Приват'!$P$1,IF(BX106&gt;0,'На Укрсиб'!$P$1,0)))</f>
        <v>0</v>
      </c>
      <c r="CA106" s="198">
        <v>99</v>
      </c>
      <c r="CB106" s="198" t="str">
        <f t="shared" ca="1" si="126"/>
        <v xml:space="preserve">Технік </v>
      </c>
      <c r="CC106" s="198">
        <f t="shared" ca="1" si="127"/>
        <v>0</v>
      </c>
      <c r="CD106" s="198" t="str">
        <f t="shared" ca="1" si="164"/>
        <v>ВАКАНТ</v>
      </c>
      <c r="CE106" s="198"/>
      <c r="CF106" s="215"/>
      <c r="CG106" s="215"/>
      <c r="CH106" s="215"/>
      <c r="CI106" s="215"/>
      <c r="CJ106" s="215"/>
      <c r="CK106" s="215"/>
      <c r="CL106" s="215"/>
      <c r="CM106" s="215">
        <f t="shared" si="198"/>
        <v>0</v>
      </c>
      <c r="CN106" s="215"/>
      <c r="CO106" s="215"/>
      <c r="CP106" s="215">
        <f t="shared" si="128"/>
        <v>0</v>
      </c>
      <c r="CQ106" s="215">
        <f t="shared" si="165"/>
        <v>0</v>
      </c>
      <c r="CR106" s="215">
        <f t="shared" si="166"/>
        <v>0</v>
      </c>
      <c r="CS106" s="215"/>
      <c r="CT106" s="215">
        <f t="shared" si="129"/>
        <v>0</v>
      </c>
      <c r="CU106" s="369">
        <f t="shared" si="130"/>
        <v>0</v>
      </c>
      <c r="CV106" s="215">
        <f t="shared" si="131"/>
        <v>0</v>
      </c>
      <c r="CW106" s="215">
        <f t="shared" ca="1" si="132"/>
        <v>0</v>
      </c>
      <c r="CX106" s="215">
        <f t="shared" ca="1" si="167"/>
        <v>0</v>
      </c>
      <c r="CY106" s="215">
        <f t="shared" ca="1" si="133"/>
        <v>0</v>
      </c>
      <c r="CZ106" s="216">
        <f ca="1">IF(AND(CW106,CX106=0)=0,0,IF(CW106&gt;0,'На банк Приват'!$V$1,IF(CX106&gt;0,'На Укрсиб'!$V$1,0)))</f>
        <v>0</v>
      </c>
      <c r="DA106" s="204"/>
      <c r="DB106" s="204" t="str">
        <f t="shared" ca="1" si="134"/>
        <v xml:space="preserve">Технік </v>
      </c>
      <c r="DC106" s="204">
        <f t="shared" ca="1" si="135"/>
        <v>0</v>
      </c>
      <c r="DD106" s="204" t="str">
        <f t="shared" ca="1" si="168"/>
        <v>ВАКАНТ</v>
      </c>
      <c r="DE106" s="204"/>
      <c r="DF106" s="217"/>
      <c r="DG106" s="217"/>
      <c r="DH106" s="217"/>
      <c r="DI106" s="217"/>
      <c r="DJ106" s="217"/>
      <c r="DK106" s="217"/>
      <c r="DL106" s="217"/>
      <c r="DM106" s="217">
        <f t="shared" si="136"/>
        <v>0</v>
      </c>
      <c r="DN106" s="217"/>
      <c r="DO106" s="217"/>
      <c r="DP106" s="763">
        <f t="shared" si="137"/>
        <v>0</v>
      </c>
      <c r="DQ106" s="217">
        <f t="shared" si="169"/>
        <v>0</v>
      </c>
      <c r="DR106" s="217">
        <f t="shared" si="170"/>
        <v>0</v>
      </c>
      <c r="DS106" s="217"/>
      <c r="DT106" s="217">
        <f t="shared" si="138"/>
        <v>0</v>
      </c>
      <c r="DU106" s="366">
        <f t="shared" si="171"/>
        <v>0</v>
      </c>
      <c r="DV106" s="217">
        <f t="shared" si="139"/>
        <v>0</v>
      </c>
      <c r="DW106" s="217">
        <f t="shared" ca="1" si="140"/>
        <v>0</v>
      </c>
      <c r="DX106" s="217">
        <f t="shared" ca="1" si="172"/>
        <v>0</v>
      </c>
      <c r="DY106" s="217">
        <f t="shared" ca="1" si="141"/>
        <v>0</v>
      </c>
      <c r="DZ106" s="218">
        <f ca="1">IF(AND(DW106,DX106=0)=0,0,IF(DW106&gt;0,'На банк Приват'!$AB$1,IF(DX106&gt;0,'На Укрсиб'!$V$1,0)))</f>
        <v>0</v>
      </c>
      <c r="EA106" s="207"/>
      <c r="EB106" s="207" t="str">
        <f t="shared" ca="1" si="142"/>
        <v xml:space="preserve">Технік </v>
      </c>
      <c r="EC106" s="207">
        <f t="shared" ca="1" si="143"/>
        <v>0</v>
      </c>
      <c r="ED106" s="207" t="str">
        <f t="shared" ca="1" si="173"/>
        <v>ВАКАНТ</v>
      </c>
      <c r="EE106" s="207"/>
      <c r="EF106" s="219"/>
      <c r="EG106" s="219"/>
      <c r="EH106" s="219"/>
      <c r="EI106" s="219"/>
      <c r="EJ106" s="219"/>
      <c r="EK106" s="219"/>
      <c r="EL106" s="219"/>
      <c r="EM106" s="219">
        <f t="shared" si="144"/>
        <v>0</v>
      </c>
      <c r="EN106" s="219"/>
      <c r="EO106" s="219"/>
      <c r="EP106" s="219">
        <f t="shared" si="145"/>
        <v>0</v>
      </c>
      <c r="EQ106" s="219">
        <f t="shared" si="174"/>
        <v>0</v>
      </c>
      <c r="ER106" s="219">
        <f t="shared" si="175"/>
        <v>0</v>
      </c>
      <c r="ES106" s="219"/>
      <c r="ET106" s="219">
        <f t="shared" si="146"/>
        <v>0</v>
      </c>
      <c r="EU106" s="363">
        <f t="shared" si="176"/>
        <v>0</v>
      </c>
      <c r="EV106" s="219">
        <f t="shared" si="147"/>
        <v>0</v>
      </c>
      <c r="EW106" s="219">
        <f t="shared" ca="1" si="148"/>
        <v>0</v>
      </c>
      <c r="EX106" s="219">
        <f t="shared" ca="1" si="177"/>
        <v>0</v>
      </c>
      <c r="EY106" s="219">
        <f t="shared" ca="1" si="149"/>
        <v>0</v>
      </c>
      <c r="EZ106" s="220">
        <f ca="1">IF(AND(EW106,EX106=0)=0,0,IF(EW106&gt;0,'На банк Приват'!$AH$1,IF(EX106&gt;0,'На Укрсиб'!$AH$1,0)))</f>
        <v>0</v>
      </c>
      <c r="FA106" s="28" t="str">
        <f t="shared" ca="1" si="150"/>
        <v>ВАКАНТ</v>
      </c>
      <c r="FB106" s="28">
        <f t="shared" ca="1" si="151"/>
        <v>0</v>
      </c>
      <c r="FC106" s="28">
        <f t="shared" ca="1" si="152"/>
        <v>0</v>
      </c>
      <c r="FD106" s="28">
        <f t="shared" ca="1" si="153"/>
        <v>0</v>
      </c>
      <c r="FE106" s="28">
        <f t="shared" ca="1" si="154"/>
        <v>98</v>
      </c>
      <c r="FF106">
        <f t="shared" si="155"/>
        <v>0</v>
      </c>
      <c r="FG106" s="531" t="s">
        <v>616</v>
      </c>
    </row>
    <row r="107" spans="1:163">
      <c r="A107" s="113"/>
      <c r="B107" s="113" t="str">
        <f t="shared" ca="1" si="107"/>
        <v xml:space="preserve">Технік </v>
      </c>
      <c r="C107" s="113">
        <f t="shared" ca="1" si="108"/>
        <v>0</v>
      </c>
      <c r="D107" s="113" t="str">
        <f t="shared" ca="1" si="199"/>
        <v>ВАКАНТ</v>
      </c>
      <c r="E107" s="113">
        <f t="shared" si="109"/>
        <v>0</v>
      </c>
      <c r="F107" s="115"/>
      <c r="G107" s="209">
        <f t="shared" si="179"/>
        <v>0</v>
      </c>
      <c r="H107" s="209">
        <f t="shared" si="180"/>
        <v>0</v>
      </c>
      <c r="I107" s="209">
        <f t="shared" si="181"/>
        <v>0</v>
      </c>
      <c r="J107" s="209">
        <f t="shared" si="182"/>
        <v>0</v>
      </c>
      <c r="K107" s="209">
        <f t="shared" si="183"/>
        <v>0</v>
      </c>
      <c r="L107" s="209">
        <f t="shared" si="184"/>
        <v>0</v>
      </c>
      <c r="M107" s="209">
        <f t="shared" si="185"/>
        <v>0</v>
      </c>
      <c r="N107" s="209">
        <f t="shared" si="186"/>
        <v>0</v>
      </c>
      <c r="O107" s="209">
        <f>AO107+BO107+CO107+DO107+EO107</f>
        <v>0</v>
      </c>
      <c r="P107" s="211">
        <f t="shared" si="187"/>
        <v>0</v>
      </c>
      <c r="Q107" s="209">
        <f t="shared" si="188"/>
        <v>0</v>
      </c>
      <c r="R107" s="209">
        <f t="shared" si="189"/>
        <v>0</v>
      </c>
      <c r="S107" s="209">
        <f t="shared" si="190"/>
        <v>0</v>
      </c>
      <c r="T107" s="209">
        <f t="shared" si="191"/>
        <v>0</v>
      </c>
      <c r="U107" s="209">
        <f t="shared" si="192"/>
        <v>0</v>
      </c>
      <c r="V107" s="209">
        <f t="shared" si="193"/>
        <v>0</v>
      </c>
      <c r="W107" s="209">
        <f t="shared" ca="1" si="194"/>
        <v>0</v>
      </c>
      <c r="X107" s="209">
        <f t="shared" ca="1" si="195"/>
        <v>0</v>
      </c>
      <c r="Y107" s="209">
        <f t="shared" ca="1" si="196"/>
        <v>0</v>
      </c>
      <c r="Z107" s="210" t="str">
        <f t="shared" ca="1" si="110"/>
        <v xml:space="preserve">        </v>
      </c>
      <c r="AA107" s="185"/>
      <c r="AB107" s="185" t="str">
        <f t="shared" ca="1" si="111"/>
        <v xml:space="preserve">Технік </v>
      </c>
      <c r="AC107" s="185">
        <f t="shared" ca="1" si="112"/>
        <v>0</v>
      </c>
      <c r="AD107" s="185" t="str">
        <f t="shared" ca="1" si="156"/>
        <v>ВАКАНТ</v>
      </c>
      <c r="AE107" s="185"/>
      <c r="AF107" s="211"/>
      <c r="AG107" s="211"/>
      <c r="AH107" s="211"/>
      <c r="AI107" s="211"/>
      <c r="AJ107" s="211"/>
      <c r="AK107" s="211"/>
      <c r="AL107" s="211"/>
      <c r="AM107" s="211"/>
      <c r="AN107" s="211"/>
      <c r="AO107" s="211"/>
      <c r="AP107" s="623">
        <f t="shared" si="113"/>
        <v>0</v>
      </c>
      <c r="AQ107" s="211">
        <f t="shared" si="157"/>
        <v>0</v>
      </c>
      <c r="AR107" s="211">
        <f t="shared" si="158"/>
        <v>0</v>
      </c>
      <c r="AS107" s="211"/>
      <c r="AT107" s="211">
        <f t="shared" si="114"/>
        <v>0</v>
      </c>
      <c r="AU107" s="358">
        <f t="shared" si="115"/>
        <v>0</v>
      </c>
      <c r="AV107" s="211">
        <f t="shared" si="116"/>
        <v>0</v>
      </c>
      <c r="AW107" s="211">
        <f t="shared" ca="1" si="117"/>
        <v>0</v>
      </c>
      <c r="AX107" s="211">
        <f t="shared" ca="1" si="197"/>
        <v>0</v>
      </c>
      <c r="AY107" s="211">
        <f t="shared" ca="1" si="118"/>
        <v>0</v>
      </c>
      <c r="AZ107" s="212">
        <f ca="1">IF(AND(AW107,AX107=0,AY107=0)=0,0,IF(AW107&gt;0,'На банк Приват'!$J$1,IF(AX107&gt;0,'На Укрсиб'!$J$1,0)))</f>
        <v>0</v>
      </c>
      <c r="BA107" s="191"/>
      <c r="BB107" s="191" t="str">
        <f t="shared" ca="1" si="119"/>
        <v xml:space="preserve">Технік </v>
      </c>
      <c r="BC107" s="191">
        <f t="shared" ca="1" si="120"/>
        <v>0</v>
      </c>
      <c r="BD107" s="191" t="str">
        <f t="shared" ca="1" si="159"/>
        <v>ВАКАНТ</v>
      </c>
      <c r="BE107" s="191"/>
      <c r="BF107" s="213"/>
      <c r="BG107" s="213"/>
      <c r="BH107" s="213"/>
      <c r="BI107" s="213"/>
      <c r="BJ107" s="213"/>
      <c r="BK107" s="213"/>
      <c r="BL107" s="213"/>
      <c r="BM107" s="213"/>
      <c r="BN107" s="213"/>
      <c r="BO107" s="213"/>
      <c r="BP107" s="623">
        <f t="shared" si="121"/>
        <v>0</v>
      </c>
      <c r="BQ107" s="213">
        <f t="shared" si="160"/>
        <v>0</v>
      </c>
      <c r="BR107" s="213">
        <f t="shared" si="161"/>
        <v>0</v>
      </c>
      <c r="BS107" s="213"/>
      <c r="BT107" s="213">
        <f t="shared" si="122"/>
        <v>0</v>
      </c>
      <c r="BU107" s="362">
        <f t="shared" si="162"/>
        <v>0</v>
      </c>
      <c r="BV107" s="213">
        <f t="shared" si="123"/>
        <v>0</v>
      </c>
      <c r="BW107" s="213">
        <f t="shared" ca="1" si="124"/>
        <v>0</v>
      </c>
      <c r="BX107" s="213">
        <f t="shared" ca="1" si="163"/>
        <v>0</v>
      </c>
      <c r="BY107" s="213">
        <f t="shared" ca="1" si="125"/>
        <v>0</v>
      </c>
      <c r="BZ107" s="214">
        <f ca="1">IF(AND(BW107,BX107=0)=0,0,IF(BW107&gt;0,'На банк Приват'!$P$1,IF(BX107&gt;0,'На Укрсиб'!$P$1,0)))</f>
        <v>0</v>
      </c>
      <c r="CA107" s="198">
        <v>100</v>
      </c>
      <c r="CB107" s="198" t="str">
        <f t="shared" ca="1" si="126"/>
        <v xml:space="preserve">Технік </v>
      </c>
      <c r="CC107" s="198">
        <f t="shared" ca="1" si="127"/>
        <v>0</v>
      </c>
      <c r="CD107" s="198" t="str">
        <f t="shared" ca="1" si="164"/>
        <v>ВАКАНТ</v>
      </c>
      <c r="CE107" s="198"/>
      <c r="CF107" s="215"/>
      <c r="CG107" s="215"/>
      <c r="CH107" s="215"/>
      <c r="CI107" s="215"/>
      <c r="CJ107" s="215"/>
      <c r="CK107" s="215"/>
      <c r="CL107" s="215"/>
      <c r="CM107" s="215">
        <f t="shared" si="198"/>
        <v>0</v>
      </c>
      <c r="CN107" s="215"/>
      <c r="CO107" s="215"/>
      <c r="CP107" s="215">
        <f t="shared" si="128"/>
        <v>0</v>
      </c>
      <c r="CQ107" s="215">
        <f t="shared" si="165"/>
        <v>0</v>
      </c>
      <c r="CR107" s="215">
        <f t="shared" si="166"/>
        <v>0</v>
      </c>
      <c r="CS107" s="215"/>
      <c r="CT107" s="215">
        <f t="shared" si="129"/>
        <v>0</v>
      </c>
      <c r="CU107" s="369">
        <f t="shared" si="130"/>
        <v>0</v>
      </c>
      <c r="CV107" s="215">
        <f t="shared" si="131"/>
        <v>0</v>
      </c>
      <c r="CW107" s="215">
        <f t="shared" ca="1" si="132"/>
        <v>0</v>
      </c>
      <c r="CX107" s="215">
        <f t="shared" ca="1" si="167"/>
        <v>0</v>
      </c>
      <c r="CY107" s="215">
        <f t="shared" ca="1" si="133"/>
        <v>0</v>
      </c>
      <c r="CZ107" s="216">
        <f ca="1">IF(AND(CW107,CX107=0)=0,0,IF(CW107&gt;0,'На банк Приват'!$V$1,IF(CX107&gt;0,'На Укрсиб'!$V$1,0)))</f>
        <v>0</v>
      </c>
      <c r="DA107" s="204"/>
      <c r="DB107" s="204" t="str">
        <f t="shared" ca="1" si="134"/>
        <v xml:space="preserve">Технік </v>
      </c>
      <c r="DC107" s="204">
        <f t="shared" ca="1" si="135"/>
        <v>0</v>
      </c>
      <c r="DD107" s="204" t="str">
        <f t="shared" ca="1" si="168"/>
        <v>ВАКАНТ</v>
      </c>
      <c r="DE107" s="204"/>
      <c r="DF107" s="217"/>
      <c r="DG107" s="217"/>
      <c r="DH107" s="217"/>
      <c r="DI107" s="217"/>
      <c r="DJ107" s="217"/>
      <c r="DK107" s="217"/>
      <c r="DL107" s="217"/>
      <c r="DM107" s="217">
        <f t="shared" si="136"/>
        <v>0</v>
      </c>
      <c r="DN107" s="217"/>
      <c r="DO107" s="217"/>
      <c r="DP107" s="763">
        <f t="shared" si="137"/>
        <v>0</v>
      </c>
      <c r="DQ107" s="217">
        <f t="shared" si="169"/>
        <v>0</v>
      </c>
      <c r="DR107" s="217">
        <f t="shared" si="170"/>
        <v>0</v>
      </c>
      <c r="DS107" s="217"/>
      <c r="DT107" s="217">
        <f t="shared" si="138"/>
        <v>0</v>
      </c>
      <c r="DU107" s="366">
        <f t="shared" si="171"/>
        <v>0</v>
      </c>
      <c r="DV107" s="217">
        <f t="shared" si="139"/>
        <v>0</v>
      </c>
      <c r="DW107" s="217">
        <f t="shared" ca="1" si="140"/>
        <v>0</v>
      </c>
      <c r="DX107" s="217">
        <f t="shared" ca="1" si="172"/>
        <v>0</v>
      </c>
      <c r="DY107" s="217">
        <f t="shared" ca="1" si="141"/>
        <v>0</v>
      </c>
      <c r="DZ107" s="218">
        <f ca="1">IF(AND(DW107,DX107=0)=0,0,IF(DW107&gt;0,'На банк Приват'!$AB$1,IF(DX107&gt;0,'На Укрсиб'!$V$1,0)))</f>
        <v>0</v>
      </c>
      <c r="EA107" s="207"/>
      <c r="EB107" s="207" t="str">
        <f t="shared" ca="1" si="142"/>
        <v xml:space="preserve">Технік </v>
      </c>
      <c r="EC107" s="207">
        <f t="shared" ca="1" si="143"/>
        <v>0</v>
      </c>
      <c r="ED107" s="207" t="str">
        <f t="shared" ca="1" si="173"/>
        <v>ВАКАНТ</v>
      </c>
      <c r="EE107" s="207"/>
      <c r="EF107" s="219"/>
      <c r="EG107" s="219"/>
      <c r="EH107" s="219"/>
      <c r="EI107" s="219"/>
      <c r="EJ107" s="219"/>
      <c r="EK107" s="219"/>
      <c r="EL107" s="219"/>
      <c r="EM107" s="219">
        <f t="shared" si="144"/>
        <v>0</v>
      </c>
      <c r="EN107" s="219"/>
      <c r="EO107" s="219"/>
      <c r="EP107" s="219">
        <f t="shared" si="145"/>
        <v>0</v>
      </c>
      <c r="EQ107" s="219">
        <f t="shared" si="174"/>
        <v>0</v>
      </c>
      <c r="ER107" s="219">
        <f t="shared" si="175"/>
        <v>0</v>
      </c>
      <c r="ES107" s="219"/>
      <c r="ET107" s="219">
        <f t="shared" si="146"/>
        <v>0</v>
      </c>
      <c r="EU107" s="363">
        <f t="shared" si="176"/>
        <v>0</v>
      </c>
      <c r="EV107" s="219">
        <f t="shared" si="147"/>
        <v>0</v>
      </c>
      <c r="EW107" s="219">
        <f t="shared" ca="1" si="148"/>
        <v>0</v>
      </c>
      <c r="EX107" s="219">
        <f t="shared" ca="1" si="177"/>
        <v>0</v>
      </c>
      <c r="EY107" s="219">
        <f t="shared" ca="1" si="149"/>
        <v>0</v>
      </c>
      <c r="EZ107" s="220">
        <f ca="1">IF(AND(EW107,EX107=0)=0,0,IF(EW107&gt;0,'На банк Приват'!$AH$1,IF(EX107&gt;0,'На Укрсиб'!$AH$1,0)))</f>
        <v>0</v>
      </c>
      <c r="FA107" s="28" t="str">
        <f t="shared" ca="1" si="150"/>
        <v>ВАКАНТ</v>
      </c>
      <c r="FB107" s="28">
        <f t="shared" ca="1" si="151"/>
        <v>0</v>
      </c>
      <c r="FC107" s="28">
        <f t="shared" ca="1" si="152"/>
        <v>0</v>
      </c>
      <c r="FD107" s="28">
        <f t="shared" ca="1" si="153"/>
        <v>0</v>
      </c>
      <c r="FE107" s="28">
        <f t="shared" ca="1" si="154"/>
        <v>99</v>
      </c>
      <c r="FF107">
        <f t="shared" si="155"/>
        <v>0</v>
      </c>
      <c r="FG107" s="531" t="s">
        <v>286</v>
      </c>
    </row>
    <row r="108" spans="1:163">
      <c r="A108" s="113"/>
      <c r="B108" s="113" t="str">
        <f t="shared" ca="1" si="107"/>
        <v xml:space="preserve">Технік </v>
      </c>
      <c r="C108" s="113" t="str">
        <f t="shared" ca="1" si="108"/>
        <v>гол. с-нт</v>
      </c>
      <c r="D108" s="113" t="str">
        <f t="shared" ca="1" si="199"/>
        <v>Лановенко О.А.</v>
      </c>
      <c r="E108" s="113">
        <f t="shared" si="109"/>
        <v>0</v>
      </c>
      <c r="F108" s="115"/>
      <c r="G108" s="209">
        <f t="shared" si="179"/>
        <v>0</v>
      </c>
      <c r="H108" s="209">
        <f t="shared" si="180"/>
        <v>0</v>
      </c>
      <c r="I108" s="209">
        <f t="shared" si="181"/>
        <v>0</v>
      </c>
      <c r="J108" s="209">
        <f t="shared" si="182"/>
        <v>0</v>
      </c>
      <c r="K108" s="209">
        <f t="shared" si="183"/>
        <v>0</v>
      </c>
      <c r="L108" s="209">
        <f t="shared" si="184"/>
        <v>0</v>
      </c>
      <c r="M108" s="209">
        <f t="shared" si="185"/>
        <v>0</v>
      </c>
      <c r="N108" s="209">
        <f t="shared" si="186"/>
        <v>0</v>
      </c>
      <c r="O108" s="209">
        <f t="shared" si="178"/>
        <v>0</v>
      </c>
      <c r="P108" s="211">
        <f t="shared" si="187"/>
        <v>0</v>
      </c>
      <c r="Q108" s="209">
        <f t="shared" si="188"/>
        <v>0</v>
      </c>
      <c r="R108" s="209">
        <f t="shared" si="189"/>
        <v>0</v>
      </c>
      <c r="S108" s="209">
        <f t="shared" si="190"/>
        <v>0</v>
      </c>
      <c r="T108" s="209">
        <f t="shared" si="191"/>
        <v>0</v>
      </c>
      <c r="U108" s="209">
        <f t="shared" si="192"/>
        <v>0</v>
      </c>
      <c r="V108" s="209">
        <f t="shared" si="193"/>
        <v>0</v>
      </c>
      <c r="W108" s="209">
        <f t="shared" ca="1" si="194"/>
        <v>0</v>
      </c>
      <c r="X108" s="209">
        <f t="shared" ca="1" si="195"/>
        <v>0</v>
      </c>
      <c r="Y108" s="209">
        <f t="shared" ca="1" si="196"/>
        <v>0</v>
      </c>
      <c r="Z108" s="210" t="str">
        <f t="shared" ca="1" si="110"/>
        <v xml:space="preserve">        </v>
      </c>
      <c r="AA108" s="185"/>
      <c r="AB108" s="185" t="str">
        <f t="shared" ca="1" si="111"/>
        <v xml:space="preserve">Технік </v>
      </c>
      <c r="AC108" s="185" t="str">
        <f t="shared" ca="1" si="112"/>
        <v>гол. с-нт</v>
      </c>
      <c r="AD108" s="185" t="str">
        <f t="shared" ca="1" si="156"/>
        <v>Лановенко О.А.</v>
      </c>
      <c r="AE108" s="185"/>
      <c r="AF108" s="211"/>
      <c r="AG108" s="211"/>
      <c r="AH108" s="211"/>
      <c r="AI108" s="211"/>
      <c r="AJ108" s="211"/>
      <c r="AK108" s="211"/>
      <c r="AL108" s="211"/>
      <c r="AM108" s="211"/>
      <c r="AN108" s="211"/>
      <c r="AO108" s="211"/>
      <c r="AP108" s="623">
        <f t="shared" si="113"/>
        <v>0</v>
      </c>
      <c r="AQ108" s="211">
        <f t="shared" si="157"/>
        <v>0</v>
      </c>
      <c r="AR108" s="211">
        <f t="shared" si="158"/>
        <v>0</v>
      </c>
      <c r="AS108" s="211"/>
      <c r="AT108" s="211">
        <f t="shared" si="114"/>
        <v>0</v>
      </c>
      <c r="AU108" s="358">
        <f t="shared" si="115"/>
        <v>0</v>
      </c>
      <c r="AV108" s="211">
        <f t="shared" si="116"/>
        <v>0</v>
      </c>
      <c r="AW108" s="211">
        <f t="shared" ca="1" si="117"/>
        <v>0</v>
      </c>
      <c r="AX108" s="211">
        <f t="shared" ca="1" si="197"/>
        <v>0</v>
      </c>
      <c r="AY108" s="211">
        <f t="shared" ca="1" si="118"/>
        <v>0</v>
      </c>
      <c r="AZ108" s="212">
        <f ca="1">IF(AND(AW108,AX108=0,AY108=0)=0,0,IF(AW108&gt;0,'На банк Приват'!$J$1,IF(AX108&gt;0,'На Укрсиб'!$J$1,0)))</f>
        <v>0</v>
      </c>
      <c r="BA108" s="191"/>
      <c r="BB108" s="191" t="str">
        <f t="shared" ca="1" si="119"/>
        <v xml:space="preserve">Технік </v>
      </c>
      <c r="BC108" s="191" t="str">
        <f t="shared" ca="1" si="120"/>
        <v>гол. с-нт</v>
      </c>
      <c r="BD108" s="191" t="str">
        <f t="shared" ca="1" si="159"/>
        <v>Лановенко О.А.</v>
      </c>
      <c r="BE108" s="191"/>
      <c r="BF108" s="213"/>
      <c r="BG108" s="213"/>
      <c r="BH108" s="213"/>
      <c r="BI108" s="213"/>
      <c r="BJ108" s="213"/>
      <c r="BK108" s="213"/>
      <c r="BL108" s="213"/>
      <c r="BM108" s="213"/>
      <c r="BN108" s="213"/>
      <c r="BO108" s="213"/>
      <c r="BP108" s="623">
        <f t="shared" si="121"/>
        <v>0</v>
      </c>
      <c r="BQ108" s="213">
        <f t="shared" si="160"/>
        <v>0</v>
      </c>
      <c r="BR108" s="213">
        <f t="shared" si="161"/>
        <v>0</v>
      </c>
      <c r="BS108" s="213"/>
      <c r="BT108" s="213">
        <f t="shared" si="122"/>
        <v>0</v>
      </c>
      <c r="BU108" s="362">
        <f t="shared" si="162"/>
        <v>0</v>
      </c>
      <c r="BV108" s="213">
        <f t="shared" si="123"/>
        <v>0</v>
      </c>
      <c r="BW108" s="213">
        <f t="shared" ca="1" si="124"/>
        <v>0</v>
      </c>
      <c r="BX108" s="213">
        <f t="shared" ca="1" si="163"/>
        <v>0</v>
      </c>
      <c r="BY108" s="213">
        <f t="shared" ca="1" si="125"/>
        <v>0</v>
      </c>
      <c r="BZ108" s="214">
        <f ca="1">IF(AND(BW108,BX108=0)=0,0,IF(BW108&gt;0,'На банк Приват'!$P$1,IF(BX108&gt;0,'На Укрсиб'!$P$1,0)))</f>
        <v>0</v>
      </c>
      <c r="CA108" s="198">
        <v>101</v>
      </c>
      <c r="CB108" s="198" t="str">
        <f t="shared" ca="1" si="126"/>
        <v xml:space="preserve">Технік </v>
      </c>
      <c r="CC108" s="198" t="str">
        <f t="shared" ca="1" si="127"/>
        <v>гол. с-нт</v>
      </c>
      <c r="CD108" s="198" t="str">
        <f t="shared" ca="1" si="164"/>
        <v>Лановенко О.А.</v>
      </c>
      <c r="CE108" s="198"/>
      <c r="CF108" s="215"/>
      <c r="CG108" s="215"/>
      <c r="CH108" s="215"/>
      <c r="CI108" s="215"/>
      <c r="CJ108" s="215"/>
      <c r="CK108" s="215"/>
      <c r="CL108" s="215"/>
      <c r="CM108" s="215">
        <f t="shared" si="198"/>
        <v>0</v>
      </c>
      <c r="CN108" s="215"/>
      <c r="CO108" s="215"/>
      <c r="CP108" s="215">
        <f t="shared" si="128"/>
        <v>0</v>
      </c>
      <c r="CQ108" s="215">
        <f t="shared" si="165"/>
        <v>0</v>
      </c>
      <c r="CR108" s="215">
        <f t="shared" si="166"/>
        <v>0</v>
      </c>
      <c r="CS108" s="215"/>
      <c r="CT108" s="215">
        <f t="shared" si="129"/>
        <v>0</v>
      </c>
      <c r="CU108" s="369">
        <f t="shared" si="130"/>
        <v>0</v>
      </c>
      <c r="CV108" s="215">
        <f t="shared" si="131"/>
        <v>0</v>
      </c>
      <c r="CW108" s="215">
        <f t="shared" ca="1" si="132"/>
        <v>0</v>
      </c>
      <c r="CX108" s="215">
        <f t="shared" ca="1" si="167"/>
        <v>0</v>
      </c>
      <c r="CY108" s="215">
        <f t="shared" ca="1" si="133"/>
        <v>0</v>
      </c>
      <c r="CZ108" s="216">
        <f ca="1">IF(AND(CW108,CX108=0)=0,0,IF(CW108&gt;0,'На банк Приват'!$V$1,IF(CX108&gt;0,'На Укрсиб'!$V$1,0)))</f>
        <v>0</v>
      </c>
      <c r="DA108" s="204"/>
      <c r="DB108" s="204" t="str">
        <f t="shared" ca="1" si="134"/>
        <v xml:space="preserve">Технік </v>
      </c>
      <c r="DC108" s="204" t="str">
        <f t="shared" ca="1" si="135"/>
        <v>гол. с-нт</v>
      </c>
      <c r="DD108" s="204" t="str">
        <f t="shared" ca="1" si="168"/>
        <v>Лановенко О.А.</v>
      </c>
      <c r="DE108" s="204"/>
      <c r="DF108" s="217"/>
      <c r="DG108" s="217"/>
      <c r="DH108" s="217"/>
      <c r="DI108" s="217"/>
      <c r="DJ108" s="217"/>
      <c r="DK108" s="217"/>
      <c r="DL108" s="217"/>
      <c r="DM108" s="217">
        <f t="shared" si="136"/>
        <v>0</v>
      </c>
      <c r="DN108" s="217"/>
      <c r="DO108" s="217"/>
      <c r="DP108" s="763">
        <f t="shared" si="137"/>
        <v>0</v>
      </c>
      <c r="DQ108" s="217">
        <f t="shared" si="169"/>
        <v>0</v>
      </c>
      <c r="DR108" s="217">
        <f t="shared" si="170"/>
        <v>0</v>
      </c>
      <c r="DS108" s="217"/>
      <c r="DT108" s="217">
        <f t="shared" si="138"/>
        <v>0</v>
      </c>
      <c r="DU108" s="366">
        <f t="shared" si="171"/>
        <v>0</v>
      </c>
      <c r="DV108" s="217">
        <f t="shared" si="139"/>
        <v>0</v>
      </c>
      <c r="DW108" s="217">
        <f t="shared" ca="1" si="140"/>
        <v>0</v>
      </c>
      <c r="DX108" s="217">
        <f t="shared" ca="1" si="172"/>
        <v>0</v>
      </c>
      <c r="DY108" s="217">
        <f t="shared" ca="1" si="141"/>
        <v>0</v>
      </c>
      <c r="DZ108" s="218">
        <f ca="1">IF(AND(DW108,DX108=0)=0,0,IF(DW108&gt;0,'На банк Приват'!$AB$1,IF(DX108&gt;0,'На Укрсиб'!$V$1,0)))</f>
        <v>0</v>
      </c>
      <c r="EA108" s="207"/>
      <c r="EB108" s="207" t="str">
        <f t="shared" ca="1" si="142"/>
        <v xml:space="preserve">Технік </v>
      </c>
      <c r="EC108" s="207" t="str">
        <f t="shared" ca="1" si="143"/>
        <v>гол. с-нт</v>
      </c>
      <c r="ED108" s="207" t="str">
        <f t="shared" ca="1" si="173"/>
        <v>Лановенко О.А.</v>
      </c>
      <c r="EE108" s="207"/>
      <c r="EF108" s="219"/>
      <c r="EG108" s="219"/>
      <c r="EH108" s="219"/>
      <c r="EI108" s="219"/>
      <c r="EJ108" s="219"/>
      <c r="EK108" s="219"/>
      <c r="EL108" s="219"/>
      <c r="EM108" s="219">
        <f t="shared" si="144"/>
        <v>0</v>
      </c>
      <c r="EN108" s="219"/>
      <c r="EO108" s="219"/>
      <c r="EP108" s="219">
        <f t="shared" si="145"/>
        <v>0</v>
      </c>
      <c r="EQ108" s="219">
        <f t="shared" si="174"/>
        <v>0</v>
      </c>
      <c r="ER108" s="219">
        <f t="shared" si="175"/>
        <v>0</v>
      </c>
      <c r="ES108" s="219"/>
      <c r="ET108" s="219">
        <f t="shared" si="146"/>
        <v>0</v>
      </c>
      <c r="EU108" s="363">
        <f t="shared" si="176"/>
        <v>0</v>
      </c>
      <c r="EV108" s="219">
        <f t="shared" si="147"/>
        <v>0</v>
      </c>
      <c r="EW108" s="219">
        <f t="shared" ca="1" si="148"/>
        <v>0</v>
      </c>
      <c r="EX108" s="219">
        <f t="shared" ca="1" si="177"/>
        <v>0</v>
      </c>
      <c r="EY108" s="219">
        <f t="shared" ca="1" si="149"/>
        <v>0</v>
      </c>
      <c r="EZ108" s="220">
        <f ca="1">IF(AND(EW108,EX108=0)=0,0,IF(EW108&gt;0,'На банк Приват'!$AH$1,IF(EX108&gt;0,'На Укрсиб'!$AH$1,0)))</f>
        <v>0</v>
      </c>
      <c r="FA108" s="28" t="str">
        <f t="shared" ca="1" si="150"/>
        <v>Лановенко О.А.</v>
      </c>
      <c r="FB108" s="28" t="str">
        <f t="shared" ca="1" si="151"/>
        <v>Лановенко</v>
      </c>
      <c r="FC108" s="28" t="str">
        <f t="shared" ca="1" si="152"/>
        <v>Олександр</v>
      </c>
      <c r="FD108" s="28" t="str">
        <f t="shared" ca="1" si="153"/>
        <v>Анатолійович</v>
      </c>
      <c r="FE108" s="28">
        <f t="shared" ca="1" si="154"/>
        <v>100</v>
      </c>
      <c r="FF108">
        <f t="shared" si="155"/>
        <v>0</v>
      </c>
      <c r="FG108" s="531" t="s">
        <v>308</v>
      </c>
    </row>
    <row r="109" spans="1:163">
      <c r="A109" s="113"/>
      <c r="B109" s="113" t="str">
        <f t="shared" ca="1" si="107"/>
        <v xml:space="preserve">Технік </v>
      </c>
      <c r="C109" s="113" t="str">
        <f t="shared" ca="1" si="108"/>
        <v>штаб - с-нт</v>
      </c>
      <c r="D109" s="113" t="str">
        <f t="shared" ca="1" si="199"/>
        <v>Таранюк О.В.</v>
      </c>
      <c r="E109" s="113">
        <f t="shared" si="109"/>
        <v>0</v>
      </c>
      <c r="F109" s="115"/>
      <c r="G109" s="209">
        <f t="shared" si="179"/>
        <v>0</v>
      </c>
      <c r="H109" s="209">
        <f t="shared" si="180"/>
        <v>0</v>
      </c>
      <c r="I109" s="209">
        <f t="shared" si="181"/>
        <v>0</v>
      </c>
      <c r="J109" s="209">
        <f t="shared" si="182"/>
        <v>0</v>
      </c>
      <c r="K109" s="209">
        <f t="shared" si="183"/>
        <v>0</v>
      </c>
      <c r="L109" s="209">
        <f t="shared" si="184"/>
        <v>0</v>
      </c>
      <c r="M109" s="209">
        <f t="shared" si="185"/>
        <v>0</v>
      </c>
      <c r="N109" s="209">
        <f t="shared" si="186"/>
        <v>0</v>
      </c>
      <c r="O109" s="209">
        <f t="shared" si="178"/>
        <v>0</v>
      </c>
      <c r="P109" s="211">
        <f t="shared" si="187"/>
        <v>0</v>
      </c>
      <c r="Q109" s="209">
        <f t="shared" si="188"/>
        <v>0</v>
      </c>
      <c r="R109" s="209">
        <f t="shared" si="189"/>
        <v>0</v>
      </c>
      <c r="S109" s="209">
        <f t="shared" si="190"/>
        <v>0</v>
      </c>
      <c r="T109" s="209">
        <f t="shared" si="191"/>
        <v>0</v>
      </c>
      <c r="U109" s="209">
        <f t="shared" si="192"/>
        <v>0</v>
      </c>
      <c r="V109" s="209">
        <f t="shared" si="193"/>
        <v>0</v>
      </c>
      <c r="W109" s="209">
        <f t="shared" ca="1" si="194"/>
        <v>0</v>
      </c>
      <c r="X109" s="209">
        <f t="shared" ca="1" si="195"/>
        <v>0</v>
      </c>
      <c r="Y109" s="209">
        <f t="shared" ca="1" si="196"/>
        <v>0</v>
      </c>
      <c r="Z109" s="210" t="str">
        <f t="shared" ca="1" si="110"/>
        <v xml:space="preserve">        </v>
      </c>
      <c r="AA109" s="185"/>
      <c r="AB109" s="185" t="str">
        <f t="shared" ca="1" si="111"/>
        <v xml:space="preserve">Технік </v>
      </c>
      <c r="AC109" s="185" t="str">
        <f t="shared" ca="1" si="112"/>
        <v>штаб - с-нт</v>
      </c>
      <c r="AD109" s="185" t="str">
        <f t="shared" ca="1" si="156"/>
        <v>Таранюк О.В.</v>
      </c>
      <c r="AE109" s="185"/>
      <c r="AF109" s="211"/>
      <c r="AG109" s="211"/>
      <c r="AH109" s="211"/>
      <c r="AI109" s="211"/>
      <c r="AJ109" s="211"/>
      <c r="AK109" s="211"/>
      <c r="AL109" s="211"/>
      <c r="AM109" s="211"/>
      <c r="AN109" s="211"/>
      <c r="AO109" s="211"/>
      <c r="AP109" s="623">
        <f t="shared" si="113"/>
        <v>0</v>
      </c>
      <c r="AQ109" s="211">
        <f t="shared" si="157"/>
        <v>0</v>
      </c>
      <c r="AR109" s="211">
        <f t="shared" si="158"/>
        <v>0</v>
      </c>
      <c r="AS109" s="211"/>
      <c r="AT109" s="211">
        <f t="shared" si="114"/>
        <v>0</v>
      </c>
      <c r="AU109" s="358">
        <f t="shared" si="115"/>
        <v>0</v>
      </c>
      <c r="AV109" s="211">
        <f t="shared" si="116"/>
        <v>0</v>
      </c>
      <c r="AW109" s="211">
        <f t="shared" ca="1" si="117"/>
        <v>0</v>
      </c>
      <c r="AX109" s="211">
        <f t="shared" ca="1" si="197"/>
        <v>0</v>
      </c>
      <c r="AY109" s="211">
        <f t="shared" ca="1" si="118"/>
        <v>0</v>
      </c>
      <c r="AZ109" s="212">
        <f ca="1">IF(AND(AW109,AX109=0,AY109=0)=0,0,IF(AW109&gt;0,'На банк Приват'!$J$1,IF(AX109&gt;0,'На Укрсиб'!$J$1,0)))</f>
        <v>0</v>
      </c>
      <c r="BA109" s="191"/>
      <c r="BB109" s="191" t="str">
        <f t="shared" ca="1" si="119"/>
        <v xml:space="preserve">Технік </v>
      </c>
      <c r="BC109" s="191" t="str">
        <f t="shared" ca="1" si="120"/>
        <v>штаб - с-нт</v>
      </c>
      <c r="BD109" s="191" t="str">
        <f t="shared" ca="1" si="159"/>
        <v>Таранюк О.В.</v>
      </c>
      <c r="BE109" s="191"/>
      <c r="BF109" s="213"/>
      <c r="BG109" s="213"/>
      <c r="BH109" s="213"/>
      <c r="BI109" s="213"/>
      <c r="BJ109" s="213"/>
      <c r="BK109" s="213"/>
      <c r="BL109" s="213"/>
      <c r="BM109" s="213"/>
      <c r="BN109" s="213"/>
      <c r="BO109" s="213"/>
      <c r="BP109" s="623">
        <f t="shared" si="121"/>
        <v>0</v>
      </c>
      <c r="BQ109" s="213">
        <f t="shared" si="160"/>
        <v>0</v>
      </c>
      <c r="BR109" s="213">
        <f t="shared" si="161"/>
        <v>0</v>
      </c>
      <c r="BS109" s="213"/>
      <c r="BT109" s="213">
        <f t="shared" si="122"/>
        <v>0</v>
      </c>
      <c r="BU109" s="362">
        <f t="shared" si="162"/>
        <v>0</v>
      </c>
      <c r="BV109" s="213">
        <f t="shared" si="123"/>
        <v>0</v>
      </c>
      <c r="BW109" s="213">
        <f t="shared" ca="1" si="124"/>
        <v>0</v>
      </c>
      <c r="BX109" s="213">
        <f t="shared" ca="1" si="163"/>
        <v>0</v>
      </c>
      <c r="BY109" s="213">
        <f t="shared" ca="1" si="125"/>
        <v>0</v>
      </c>
      <c r="BZ109" s="214">
        <f ca="1">IF(AND(BW109,BX109=0)=0,0,IF(BW109&gt;0,'На банк Приват'!$P$1,IF(BX109&gt;0,'На Укрсиб'!$P$1,0)))</f>
        <v>0</v>
      </c>
      <c r="CA109" s="198">
        <v>102</v>
      </c>
      <c r="CB109" s="198" t="str">
        <f t="shared" ca="1" si="126"/>
        <v xml:space="preserve">Технік </v>
      </c>
      <c r="CC109" s="198" t="str">
        <f t="shared" ca="1" si="127"/>
        <v>штаб - с-нт</v>
      </c>
      <c r="CD109" s="198" t="str">
        <f t="shared" ca="1" si="164"/>
        <v>Таранюк О.В.</v>
      </c>
      <c r="CE109" s="198"/>
      <c r="CF109" s="215"/>
      <c r="CG109" s="215"/>
      <c r="CH109" s="215"/>
      <c r="CI109" s="215"/>
      <c r="CJ109" s="215"/>
      <c r="CK109" s="215"/>
      <c r="CL109" s="215"/>
      <c r="CM109" s="215">
        <f t="shared" si="198"/>
        <v>0</v>
      </c>
      <c r="CN109" s="215"/>
      <c r="CO109" s="215"/>
      <c r="CP109" s="215">
        <f t="shared" si="128"/>
        <v>0</v>
      </c>
      <c r="CQ109" s="215">
        <f t="shared" si="165"/>
        <v>0</v>
      </c>
      <c r="CR109" s="215">
        <f t="shared" si="166"/>
        <v>0</v>
      </c>
      <c r="CS109" s="215"/>
      <c r="CT109" s="215">
        <f t="shared" si="129"/>
        <v>0</v>
      </c>
      <c r="CU109" s="369">
        <f t="shared" si="130"/>
        <v>0</v>
      </c>
      <c r="CV109" s="215">
        <f t="shared" si="131"/>
        <v>0</v>
      </c>
      <c r="CW109" s="215">
        <f t="shared" ca="1" si="132"/>
        <v>0</v>
      </c>
      <c r="CX109" s="215">
        <f t="shared" ca="1" si="167"/>
        <v>0</v>
      </c>
      <c r="CY109" s="215">
        <f t="shared" ca="1" si="133"/>
        <v>0</v>
      </c>
      <c r="CZ109" s="216">
        <f ca="1">IF(AND(CW109,CX109=0)=0,0,IF(CW109&gt;0,'На банк Приват'!$V$1,IF(CX109&gt;0,'На Укрсиб'!$V$1,0)))</f>
        <v>0</v>
      </c>
      <c r="DA109" s="204"/>
      <c r="DB109" s="204" t="str">
        <f t="shared" ca="1" si="134"/>
        <v xml:space="preserve">Технік </v>
      </c>
      <c r="DC109" s="204" t="str">
        <f t="shared" ca="1" si="135"/>
        <v>штаб - с-нт</v>
      </c>
      <c r="DD109" s="204" t="str">
        <f t="shared" ca="1" si="168"/>
        <v>Таранюк О.В.</v>
      </c>
      <c r="DE109" s="204"/>
      <c r="DF109" s="217"/>
      <c r="DG109" s="217"/>
      <c r="DH109" s="217"/>
      <c r="DI109" s="217"/>
      <c r="DJ109" s="217"/>
      <c r="DK109" s="217"/>
      <c r="DL109" s="217"/>
      <c r="DM109" s="217"/>
      <c r="DN109" s="217"/>
      <c r="DO109" s="217"/>
      <c r="DP109" s="763">
        <f t="shared" si="137"/>
        <v>0</v>
      </c>
      <c r="DQ109" s="217">
        <f t="shared" si="169"/>
        <v>0</v>
      </c>
      <c r="DR109" s="217">
        <f t="shared" si="170"/>
        <v>0</v>
      </c>
      <c r="DS109" s="217"/>
      <c r="DT109" s="217">
        <f t="shared" si="138"/>
        <v>0</v>
      </c>
      <c r="DU109" s="366">
        <f t="shared" si="171"/>
        <v>0</v>
      </c>
      <c r="DV109" s="217">
        <f t="shared" si="139"/>
        <v>0</v>
      </c>
      <c r="DW109" s="217">
        <f t="shared" ca="1" si="140"/>
        <v>0</v>
      </c>
      <c r="DX109" s="217">
        <f t="shared" ca="1" si="172"/>
        <v>0</v>
      </c>
      <c r="DY109" s="217">
        <f t="shared" ca="1" si="141"/>
        <v>0</v>
      </c>
      <c r="DZ109" s="218">
        <f ca="1">IF(AND(DW109,DX109=0)=0,0,IF(DW109&gt;0,'На банк Приват'!$AB$1,IF(DX109&gt;0,'На Укрсиб'!$V$1,0)))</f>
        <v>0</v>
      </c>
      <c r="EA109" s="207"/>
      <c r="EB109" s="207" t="str">
        <f t="shared" ca="1" si="142"/>
        <v xml:space="preserve">Технік </v>
      </c>
      <c r="EC109" s="207" t="str">
        <f t="shared" ca="1" si="143"/>
        <v>штаб - с-нт</v>
      </c>
      <c r="ED109" s="207" t="str">
        <f t="shared" ca="1" si="173"/>
        <v>Таранюк О.В.</v>
      </c>
      <c r="EE109" s="207"/>
      <c r="EF109" s="219"/>
      <c r="EG109" s="219"/>
      <c r="EH109" s="219"/>
      <c r="EI109" s="219"/>
      <c r="EJ109" s="219"/>
      <c r="EK109" s="219"/>
      <c r="EL109" s="219"/>
      <c r="EM109" s="219">
        <f t="shared" si="144"/>
        <v>0</v>
      </c>
      <c r="EN109" s="219"/>
      <c r="EO109" s="219"/>
      <c r="EP109" s="219">
        <f t="shared" si="145"/>
        <v>0</v>
      </c>
      <c r="EQ109" s="219">
        <f t="shared" si="174"/>
        <v>0</v>
      </c>
      <c r="ER109" s="219">
        <f t="shared" si="175"/>
        <v>0</v>
      </c>
      <c r="ES109" s="219"/>
      <c r="ET109" s="219">
        <f t="shared" si="146"/>
        <v>0</v>
      </c>
      <c r="EU109" s="363">
        <f t="shared" si="176"/>
        <v>0</v>
      </c>
      <c r="EV109" s="219">
        <f t="shared" si="147"/>
        <v>0</v>
      </c>
      <c r="EW109" s="219">
        <f t="shared" ca="1" si="148"/>
        <v>0</v>
      </c>
      <c r="EX109" s="219">
        <f t="shared" ca="1" si="177"/>
        <v>0</v>
      </c>
      <c r="EY109" s="219">
        <f t="shared" ca="1" si="149"/>
        <v>0</v>
      </c>
      <c r="EZ109" s="220">
        <f ca="1">IF(AND(EW109,EX109=0)=0,0,IF(EW109&gt;0,'На банк Приват'!$AH$1,IF(EX109&gt;0,'На Укрсиб'!$AH$1,0)))</f>
        <v>0</v>
      </c>
      <c r="FA109" s="28" t="str">
        <f t="shared" ca="1" si="150"/>
        <v>Таранюк О.В.</v>
      </c>
      <c r="FB109" s="28" t="str">
        <f t="shared" ca="1" si="151"/>
        <v>Таранюк</v>
      </c>
      <c r="FC109" s="28" t="str">
        <f t="shared" ca="1" si="152"/>
        <v>Олександр</v>
      </c>
      <c r="FD109" s="28" t="str">
        <f t="shared" ca="1" si="153"/>
        <v>Валентинович</v>
      </c>
      <c r="FE109" s="28">
        <f t="shared" ca="1" si="154"/>
        <v>101</v>
      </c>
      <c r="FF109">
        <f t="shared" si="155"/>
        <v>0</v>
      </c>
      <c r="FG109" s="531" t="s">
        <v>77</v>
      </c>
    </row>
    <row r="110" spans="1:163">
      <c r="A110" s="113"/>
      <c r="B110" s="113" t="str">
        <f t="shared" ca="1" si="107"/>
        <v>Старший механік-водій</v>
      </c>
      <c r="C110" s="113" t="str">
        <f t="shared" ca="1" si="108"/>
        <v>штаб - с-нт</v>
      </c>
      <c r="D110" s="113" t="str">
        <f t="shared" ca="1" si="199"/>
        <v>Шевчук О.Г.</v>
      </c>
      <c r="E110" s="113">
        <f t="shared" si="109"/>
        <v>0</v>
      </c>
      <c r="F110" s="115"/>
      <c r="G110" s="209">
        <f t="shared" ref="G110:G141" si="200">AG110+BG110+CG110+DG110+EG110</f>
        <v>0</v>
      </c>
      <c r="H110" s="209">
        <f t="shared" ref="H110:H141" si="201">AH110+BH110+CH110+DH110+EH110</f>
        <v>0</v>
      </c>
      <c r="I110" s="209">
        <f t="shared" ref="I110:I141" si="202">AI110+BI110+CI110+DI110+EI110</f>
        <v>0</v>
      </c>
      <c r="J110" s="209">
        <f t="shared" si="182"/>
        <v>0</v>
      </c>
      <c r="K110" s="209">
        <f t="shared" si="183"/>
        <v>0</v>
      </c>
      <c r="L110" s="209">
        <f t="shared" si="184"/>
        <v>0</v>
      </c>
      <c r="M110" s="209">
        <f t="shared" si="185"/>
        <v>0</v>
      </c>
      <c r="N110" s="209">
        <f t="shared" si="186"/>
        <v>0</v>
      </c>
      <c r="O110" s="209">
        <f t="shared" si="178"/>
        <v>0</v>
      </c>
      <c r="P110" s="211">
        <f t="shared" si="187"/>
        <v>0</v>
      </c>
      <c r="Q110" s="209">
        <f t="shared" si="188"/>
        <v>0</v>
      </c>
      <c r="R110" s="209">
        <f t="shared" si="189"/>
        <v>0</v>
      </c>
      <c r="S110" s="209">
        <f t="shared" si="190"/>
        <v>0</v>
      </c>
      <c r="T110" s="209">
        <f t="shared" si="191"/>
        <v>0</v>
      </c>
      <c r="U110" s="209">
        <f t="shared" si="192"/>
        <v>0</v>
      </c>
      <c r="V110" s="209">
        <f t="shared" si="193"/>
        <v>0</v>
      </c>
      <c r="W110" s="209">
        <f t="shared" ca="1" si="194"/>
        <v>0</v>
      </c>
      <c r="X110" s="209">
        <f t="shared" ca="1" si="195"/>
        <v>0</v>
      </c>
      <c r="Y110" s="209">
        <f t="shared" ca="1" si="196"/>
        <v>0</v>
      </c>
      <c r="Z110" s="210" t="str">
        <f t="shared" ca="1" si="110"/>
        <v xml:space="preserve">        </v>
      </c>
      <c r="AA110" s="185"/>
      <c r="AB110" s="185" t="str">
        <f t="shared" ca="1" si="111"/>
        <v>Старший механік-водій</v>
      </c>
      <c r="AC110" s="185" t="str">
        <f t="shared" ca="1" si="112"/>
        <v>штаб - с-нт</v>
      </c>
      <c r="AD110" s="185" t="str">
        <f t="shared" ca="1" si="156"/>
        <v>Шевчук О.Г.</v>
      </c>
      <c r="AE110" s="185"/>
      <c r="AF110" s="211"/>
      <c r="AG110" s="211"/>
      <c r="AH110" s="211"/>
      <c r="AI110" s="211"/>
      <c r="AJ110" s="211"/>
      <c r="AK110" s="211"/>
      <c r="AL110" s="211"/>
      <c r="AM110" s="211"/>
      <c r="AN110" s="211"/>
      <c r="AO110" s="211"/>
      <c r="AP110" s="623">
        <f t="shared" si="113"/>
        <v>0</v>
      </c>
      <c r="AQ110" s="211">
        <f t="shared" si="157"/>
        <v>0</v>
      </c>
      <c r="AR110" s="211">
        <f t="shared" si="158"/>
        <v>0</v>
      </c>
      <c r="AS110" s="211"/>
      <c r="AT110" s="211">
        <f t="shared" si="114"/>
        <v>0</v>
      </c>
      <c r="AU110" s="358">
        <f t="shared" si="115"/>
        <v>0</v>
      </c>
      <c r="AV110" s="211">
        <f t="shared" si="116"/>
        <v>0</v>
      </c>
      <c r="AW110" s="211">
        <f t="shared" ca="1" si="117"/>
        <v>0</v>
      </c>
      <c r="AX110" s="211">
        <f t="shared" ca="1" si="197"/>
        <v>0</v>
      </c>
      <c r="AY110" s="211">
        <f t="shared" ca="1" si="118"/>
        <v>0</v>
      </c>
      <c r="AZ110" s="212">
        <f ca="1">IF(AND(AW110,AX110=0,AY110=0)=0,0,IF(AW110&gt;0,'На банк Приват'!$J$1,IF(AX110&gt;0,'На Укрсиб'!J103,0)))</f>
        <v>0</v>
      </c>
      <c r="BA110" s="191"/>
      <c r="BB110" s="191" t="str">
        <f t="shared" ca="1" si="119"/>
        <v>Старший механік-водій</v>
      </c>
      <c r="BC110" s="191" t="str">
        <f t="shared" ca="1" si="120"/>
        <v>штаб - с-нт</v>
      </c>
      <c r="BD110" s="191" t="str">
        <f t="shared" ca="1" si="159"/>
        <v>Шевчук О.Г.</v>
      </c>
      <c r="BE110" s="191"/>
      <c r="BF110" s="213"/>
      <c r="BG110" s="213"/>
      <c r="BH110" s="213"/>
      <c r="BI110" s="213"/>
      <c r="BJ110" s="213"/>
      <c r="BK110" s="213"/>
      <c r="BL110" s="213"/>
      <c r="BM110" s="213"/>
      <c r="BN110" s="213"/>
      <c r="BO110" s="213"/>
      <c r="BP110" s="623">
        <f t="shared" si="121"/>
        <v>0</v>
      </c>
      <c r="BQ110" s="213">
        <f t="shared" si="160"/>
        <v>0</v>
      </c>
      <c r="BR110" s="213">
        <f t="shared" si="161"/>
        <v>0</v>
      </c>
      <c r="BS110" s="213"/>
      <c r="BT110" s="213">
        <f t="shared" si="122"/>
        <v>0</v>
      </c>
      <c r="BU110" s="362">
        <f t="shared" si="162"/>
        <v>0</v>
      </c>
      <c r="BV110" s="213">
        <f t="shared" si="123"/>
        <v>0</v>
      </c>
      <c r="BW110" s="213">
        <f t="shared" ca="1" si="124"/>
        <v>0</v>
      </c>
      <c r="BX110" s="213">
        <f t="shared" ca="1" si="163"/>
        <v>0</v>
      </c>
      <c r="BY110" s="213">
        <f t="shared" ca="1" si="125"/>
        <v>0</v>
      </c>
      <c r="BZ110" s="214">
        <f ca="1">IF(AND(BW110,BX110=0)=0,0,IF(BW110&gt;0,'На банк Приват'!$P$1,IF(BX110&gt;0,'На Укрсиб'!$P$1,0)))</f>
        <v>0</v>
      </c>
      <c r="CA110" s="198">
        <v>103</v>
      </c>
      <c r="CB110" s="198" t="str">
        <f t="shared" ca="1" si="126"/>
        <v>Старший механік-водій</v>
      </c>
      <c r="CC110" s="198" t="str">
        <f t="shared" ca="1" si="127"/>
        <v>штаб - с-нт</v>
      </c>
      <c r="CD110" s="198" t="str">
        <f t="shared" ca="1" si="164"/>
        <v>Шевчук О.Г.</v>
      </c>
      <c r="CE110" s="198"/>
      <c r="CF110" s="215"/>
      <c r="CG110" s="215"/>
      <c r="CH110" s="215"/>
      <c r="CI110" s="215"/>
      <c r="CJ110" s="215"/>
      <c r="CK110" s="215"/>
      <c r="CL110" s="215"/>
      <c r="CM110" s="215">
        <f t="shared" si="198"/>
        <v>0</v>
      </c>
      <c r="CN110" s="215"/>
      <c r="CO110" s="215"/>
      <c r="CP110" s="215">
        <f t="shared" si="128"/>
        <v>0</v>
      </c>
      <c r="CQ110" s="215">
        <f t="shared" si="165"/>
        <v>0</v>
      </c>
      <c r="CR110" s="215">
        <f t="shared" si="166"/>
        <v>0</v>
      </c>
      <c r="CS110" s="215"/>
      <c r="CT110" s="215">
        <f t="shared" si="129"/>
        <v>0</v>
      </c>
      <c r="CU110" s="369">
        <f t="shared" si="130"/>
        <v>0</v>
      </c>
      <c r="CV110" s="215">
        <f t="shared" si="131"/>
        <v>0</v>
      </c>
      <c r="CW110" s="215">
        <f t="shared" ca="1" si="132"/>
        <v>0</v>
      </c>
      <c r="CX110" s="215">
        <f t="shared" ca="1" si="167"/>
        <v>0</v>
      </c>
      <c r="CY110" s="215">
        <f t="shared" ca="1" si="133"/>
        <v>0</v>
      </c>
      <c r="CZ110" s="216">
        <f ca="1">IF(AND(CW110,CX110=0)=0,0,IF(CW110&gt;0,'На банк Приват'!$V$1,IF(CX110&gt;0,'На Укрсиб'!$V$1,0)))</f>
        <v>0</v>
      </c>
      <c r="DA110" s="204"/>
      <c r="DB110" s="204" t="str">
        <f t="shared" ca="1" si="134"/>
        <v>Старший механік-водій</v>
      </c>
      <c r="DC110" s="204" t="str">
        <f t="shared" ca="1" si="135"/>
        <v>штаб - с-нт</v>
      </c>
      <c r="DD110" s="204" t="str">
        <f t="shared" ca="1" si="168"/>
        <v>Шевчук О.Г.</v>
      </c>
      <c r="DE110" s="204"/>
      <c r="DF110" s="217"/>
      <c r="DG110" s="217"/>
      <c r="DH110" s="217"/>
      <c r="DI110" s="217"/>
      <c r="DJ110" s="217"/>
      <c r="DK110" s="217"/>
      <c r="DL110" s="217"/>
      <c r="DM110" s="217">
        <f t="shared" si="136"/>
        <v>0</v>
      </c>
      <c r="DN110" s="217"/>
      <c r="DO110" s="217"/>
      <c r="DP110" s="763">
        <f t="shared" si="137"/>
        <v>0</v>
      </c>
      <c r="DQ110" s="217">
        <f t="shared" si="169"/>
        <v>0</v>
      </c>
      <c r="DR110" s="217">
        <f t="shared" si="170"/>
        <v>0</v>
      </c>
      <c r="DS110" s="217"/>
      <c r="DT110" s="217">
        <f t="shared" si="138"/>
        <v>0</v>
      </c>
      <c r="DU110" s="366">
        <f t="shared" si="171"/>
        <v>0</v>
      </c>
      <c r="DV110" s="217">
        <f t="shared" si="139"/>
        <v>0</v>
      </c>
      <c r="DW110" s="217">
        <f t="shared" ca="1" si="140"/>
        <v>0</v>
      </c>
      <c r="DX110" s="217">
        <f t="shared" ca="1" si="172"/>
        <v>0</v>
      </c>
      <c r="DY110" s="217">
        <f t="shared" ca="1" si="141"/>
        <v>0</v>
      </c>
      <c r="DZ110" s="218">
        <f ca="1">IF(AND(DW110,DX110=0)=0,0,IF(DW110&gt;0,'На банк Приват'!$AB$1,IF(DX110&gt;0,'На Укрсиб'!$V$1,0)))</f>
        <v>0</v>
      </c>
      <c r="EA110" s="207"/>
      <c r="EB110" s="207" t="str">
        <f t="shared" ca="1" si="142"/>
        <v>Старший механік-водій</v>
      </c>
      <c r="EC110" s="207" t="str">
        <f t="shared" ca="1" si="143"/>
        <v>штаб - с-нт</v>
      </c>
      <c r="ED110" s="207" t="str">
        <f t="shared" ca="1" si="173"/>
        <v>Шевчук О.Г.</v>
      </c>
      <c r="EE110" s="207"/>
      <c r="EF110" s="219"/>
      <c r="EG110" s="219"/>
      <c r="EH110" s="219"/>
      <c r="EI110" s="219"/>
      <c r="EJ110" s="219"/>
      <c r="EK110" s="219"/>
      <c r="EL110" s="219"/>
      <c r="EM110" s="219">
        <f t="shared" si="144"/>
        <v>0</v>
      </c>
      <c r="EN110" s="219"/>
      <c r="EO110" s="219"/>
      <c r="EP110" s="219">
        <f t="shared" si="145"/>
        <v>0</v>
      </c>
      <c r="EQ110" s="219">
        <f t="shared" si="174"/>
        <v>0</v>
      </c>
      <c r="ER110" s="219">
        <f t="shared" si="175"/>
        <v>0</v>
      </c>
      <c r="ES110" s="219"/>
      <c r="ET110" s="219">
        <f t="shared" si="146"/>
        <v>0</v>
      </c>
      <c r="EU110" s="363">
        <f t="shared" si="176"/>
        <v>0</v>
      </c>
      <c r="EV110" s="219">
        <f t="shared" si="147"/>
        <v>0</v>
      </c>
      <c r="EW110" s="219">
        <f t="shared" ca="1" si="148"/>
        <v>0</v>
      </c>
      <c r="EX110" s="219">
        <f t="shared" ca="1" si="177"/>
        <v>0</v>
      </c>
      <c r="EY110" s="219">
        <f t="shared" ca="1" si="149"/>
        <v>0</v>
      </c>
      <c r="EZ110" s="220">
        <f ca="1">IF(AND(EW110,EX110=0)=0,0,IF(EW110&gt;0,'На банк Приват'!$AH$1,IF(EX110&gt;0,'На Укрсиб'!$AH$1,0)))</f>
        <v>0</v>
      </c>
      <c r="FA110" s="28" t="str">
        <f t="shared" ca="1" si="150"/>
        <v>Шевчук О.Г.</v>
      </c>
      <c r="FB110" s="28" t="str">
        <f t="shared" ca="1" si="151"/>
        <v>Шевчук</v>
      </c>
      <c r="FC110" s="28" t="str">
        <f t="shared" ca="1" si="152"/>
        <v>Олег</v>
      </c>
      <c r="FD110" s="28" t="str">
        <f t="shared" ca="1" si="153"/>
        <v>Григорович</v>
      </c>
      <c r="FE110" s="28">
        <f t="shared" ca="1" si="154"/>
        <v>102</v>
      </c>
      <c r="FF110">
        <f t="shared" si="155"/>
        <v>0</v>
      </c>
      <c r="FG110" s="531"/>
    </row>
    <row r="111" spans="1:163">
      <c r="A111" s="113"/>
      <c r="B111" s="113" t="str">
        <f t="shared" ca="1" si="107"/>
        <v>Старший механік-водій</v>
      </c>
      <c r="C111" s="113" t="str">
        <f t="shared" ca="1" si="108"/>
        <v>мол. с-нт</v>
      </c>
      <c r="D111" s="113" t="str">
        <f t="shared" ca="1" si="199"/>
        <v>Баганін Д.О.</v>
      </c>
      <c r="E111" s="113">
        <f t="shared" si="109"/>
        <v>0</v>
      </c>
      <c r="F111" s="115"/>
      <c r="G111" s="209">
        <f t="shared" si="200"/>
        <v>0</v>
      </c>
      <c r="H111" s="209">
        <f t="shared" si="201"/>
        <v>0</v>
      </c>
      <c r="I111" s="209">
        <f t="shared" si="202"/>
        <v>0</v>
      </c>
      <c r="J111" s="209">
        <f t="shared" si="182"/>
        <v>0</v>
      </c>
      <c r="K111" s="209">
        <f t="shared" si="183"/>
        <v>0</v>
      </c>
      <c r="L111" s="209">
        <f t="shared" si="184"/>
        <v>0</v>
      </c>
      <c r="M111" s="209">
        <f t="shared" si="185"/>
        <v>0</v>
      </c>
      <c r="N111" s="209">
        <f t="shared" si="186"/>
        <v>0</v>
      </c>
      <c r="O111" s="209">
        <f t="shared" si="178"/>
        <v>0</v>
      </c>
      <c r="P111" s="211">
        <f t="shared" si="187"/>
        <v>0</v>
      </c>
      <c r="Q111" s="209">
        <f t="shared" si="188"/>
        <v>0</v>
      </c>
      <c r="R111" s="209">
        <f t="shared" si="189"/>
        <v>0</v>
      </c>
      <c r="S111" s="209">
        <f t="shared" si="190"/>
        <v>0</v>
      </c>
      <c r="T111" s="209">
        <f t="shared" si="191"/>
        <v>0</v>
      </c>
      <c r="U111" s="209">
        <f t="shared" si="192"/>
        <v>0</v>
      </c>
      <c r="V111" s="209">
        <f t="shared" si="193"/>
        <v>0</v>
      </c>
      <c r="W111" s="209">
        <f t="shared" ca="1" si="194"/>
        <v>0</v>
      </c>
      <c r="X111" s="209">
        <f t="shared" ca="1" si="195"/>
        <v>0</v>
      </c>
      <c r="Y111" s="209">
        <f t="shared" ca="1" si="196"/>
        <v>0</v>
      </c>
      <c r="Z111" s="210" t="str">
        <f t="shared" ca="1" si="110"/>
        <v xml:space="preserve">        </v>
      </c>
      <c r="AA111" s="185"/>
      <c r="AB111" s="185" t="str">
        <f t="shared" ca="1" si="111"/>
        <v>Старший механік-водій</v>
      </c>
      <c r="AC111" s="185" t="str">
        <f t="shared" ca="1" si="112"/>
        <v>мол. с-нт</v>
      </c>
      <c r="AD111" s="185" t="str">
        <f t="shared" ca="1" si="156"/>
        <v>Баганін Д.О.</v>
      </c>
      <c r="AE111" s="185"/>
      <c r="AF111" s="211"/>
      <c r="AG111" s="211"/>
      <c r="AH111" s="211"/>
      <c r="AI111" s="211"/>
      <c r="AJ111" s="211"/>
      <c r="AK111" s="211"/>
      <c r="AL111" s="211"/>
      <c r="AM111" s="211"/>
      <c r="AN111" s="211"/>
      <c r="AO111" s="211"/>
      <c r="AP111" s="623">
        <f t="shared" si="113"/>
        <v>0</v>
      </c>
      <c r="AQ111" s="211">
        <f t="shared" si="157"/>
        <v>0</v>
      </c>
      <c r="AR111" s="211">
        <f t="shared" si="158"/>
        <v>0</v>
      </c>
      <c r="AS111" s="211"/>
      <c r="AT111" s="211">
        <f t="shared" si="114"/>
        <v>0</v>
      </c>
      <c r="AU111" s="358">
        <f t="shared" si="115"/>
        <v>0</v>
      </c>
      <c r="AV111" s="211">
        <f t="shared" si="116"/>
        <v>0</v>
      </c>
      <c r="AW111" s="211">
        <f t="shared" ca="1" si="117"/>
        <v>0</v>
      </c>
      <c r="AX111" s="211">
        <f t="shared" ca="1" si="197"/>
        <v>0</v>
      </c>
      <c r="AY111" s="211">
        <f t="shared" ca="1" si="118"/>
        <v>0</v>
      </c>
      <c r="AZ111" s="212">
        <f ca="1">IF(AND(AW111,AX111=0,AY111=0)=0,0,IF(AW111&gt;0,'На банк Приват'!$J$1,IF(AX111&gt;0,'На Укрсиб'!$J$1,0)))</f>
        <v>0</v>
      </c>
      <c r="BA111" s="191"/>
      <c r="BB111" s="191" t="str">
        <f t="shared" ca="1" si="119"/>
        <v>Старший механік-водій</v>
      </c>
      <c r="BC111" s="191" t="str">
        <f t="shared" ca="1" si="120"/>
        <v>мол. с-нт</v>
      </c>
      <c r="BD111" s="191" t="str">
        <f t="shared" ca="1" si="159"/>
        <v>Баганін Д.О.</v>
      </c>
      <c r="BE111" s="191"/>
      <c r="BF111" s="213"/>
      <c r="BG111" s="213"/>
      <c r="BH111" s="213"/>
      <c r="BI111" s="213"/>
      <c r="BJ111" s="213"/>
      <c r="BK111" s="213"/>
      <c r="BL111" s="213"/>
      <c r="BM111" s="213"/>
      <c r="BN111" s="213"/>
      <c r="BO111" s="213"/>
      <c r="BP111" s="623">
        <f t="shared" si="121"/>
        <v>0</v>
      </c>
      <c r="BQ111" s="213">
        <f t="shared" si="160"/>
        <v>0</v>
      </c>
      <c r="BR111" s="213">
        <f t="shared" si="161"/>
        <v>0</v>
      </c>
      <c r="BS111" s="213"/>
      <c r="BT111" s="213">
        <f t="shared" si="122"/>
        <v>0</v>
      </c>
      <c r="BU111" s="362">
        <f t="shared" si="162"/>
        <v>0</v>
      </c>
      <c r="BV111" s="213">
        <f t="shared" si="123"/>
        <v>0</v>
      </c>
      <c r="BW111" s="213">
        <f t="shared" ca="1" si="124"/>
        <v>0</v>
      </c>
      <c r="BX111" s="213">
        <f t="shared" ca="1" si="163"/>
        <v>0</v>
      </c>
      <c r="BY111" s="213">
        <f t="shared" ca="1" si="125"/>
        <v>0</v>
      </c>
      <c r="BZ111" s="214">
        <f ca="1">IF(AND(BW111,BX111=0)=0,0,IF(BW111&gt;0,'На банк Приват'!$P$1,IF(BX111&gt;0,'На Укрсиб'!$P$1,0)))</f>
        <v>0</v>
      </c>
      <c r="CA111" s="198">
        <v>104</v>
      </c>
      <c r="CB111" s="198" t="str">
        <f t="shared" ca="1" si="126"/>
        <v>Старший механік-водій</v>
      </c>
      <c r="CC111" s="198" t="str">
        <f t="shared" ca="1" si="127"/>
        <v>мол. с-нт</v>
      </c>
      <c r="CD111" s="198" t="str">
        <f t="shared" ca="1" si="164"/>
        <v>Баганін Д.О.</v>
      </c>
      <c r="CE111" s="198"/>
      <c r="CF111" s="215"/>
      <c r="CG111" s="215"/>
      <c r="CH111" s="215"/>
      <c r="CI111" s="215"/>
      <c r="CJ111" s="215"/>
      <c r="CK111" s="215"/>
      <c r="CL111" s="215"/>
      <c r="CM111" s="215">
        <f t="shared" si="198"/>
        <v>0</v>
      </c>
      <c r="CN111" s="215"/>
      <c r="CO111" s="215"/>
      <c r="CP111" s="215">
        <f t="shared" si="128"/>
        <v>0</v>
      </c>
      <c r="CQ111" s="215">
        <f t="shared" si="165"/>
        <v>0</v>
      </c>
      <c r="CR111" s="215">
        <f t="shared" si="166"/>
        <v>0</v>
      </c>
      <c r="CS111" s="215"/>
      <c r="CT111" s="215">
        <f t="shared" si="129"/>
        <v>0</v>
      </c>
      <c r="CU111" s="369">
        <f t="shared" si="130"/>
        <v>0</v>
      </c>
      <c r="CV111" s="215">
        <f t="shared" si="131"/>
        <v>0</v>
      </c>
      <c r="CW111" s="215">
        <f t="shared" ca="1" si="132"/>
        <v>0</v>
      </c>
      <c r="CX111" s="215">
        <f t="shared" ca="1" si="167"/>
        <v>0</v>
      </c>
      <c r="CY111" s="215">
        <f t="shared" ca="1" si="133"/>
        <v>0</v>
      </c>
      <c r="CZ111" s="216">
        <f ca="1">IF(AND(CW111,CX111=0)=0,0,IF(CW111&gt;0,'На банк Приват'!$V$1,IF(CX111&gt;0,'На Укрсиб'!$V$1,0)))</f>
        <v>0</v>
      </c>
      <c r="DA111" s="204"/>
      <c r="DB111" s="204" t="str">
        <f t="shared" ca="1" si="134"/>
        <v>Старший механік-водій</v>
      </c>
      <c r="DC111" s="204" t="str">
        <f t="shared" ca="1" si="135"/>
        <v>мол. с-нт</v>
      </c>
      <c r="DD111" s="204" t="str">
        <f t="shared" ca="1" si="168"/>
        <v>Баганін Д.О.</v>
      </c>
      <c r="DE111" s="204"/>
      <c r="DF111" s="217"/>
      <c r="DG111" s="217"/>
      <c r="DH111" s="217"/>
      <c r="DI111" s="217"/>
      <c r="DJ111" s="217"/>
      <c r="DK111" s="217"/>
      <c r="DL111" s="217"/>
      <c r="DM111" s="217">
        <f t="shared" si="136"/>
        <v>0</v>
      </c>
      <c r="DN111" s="217"/>
      <c r="DO111" s="217"/>
      <c r="DP111" s="763">
        <f t="shared" si="137"/>
        <v>0</v>
      </c>
      <c r="DQ111" s="217">
        <f t="shared" si="169"/>
        <v>0</v>
      </c>
      <c r="DR111" s="217">
        <f t="shared" si="170"/>
        <v>0</v>
      </c>
      <c r="DS111" s="217"/>
      <c r="DT111" s="217">
        <f t="shared" si="138"/>
        <v>0</v>
      </c>
      <c r="DU111" s="366">
        <f t="shared" si="171"/>
        <v>0</v>
      </c>
      <c r="DV111" s="217">
        <f t="shared" si="139"/>
        <v>0</v>
      </c>
      <c r="DW111" s="217">
        <f t="shared" ca="1" si="140"/>
        <v>0</v>
      </c>
      <c r="DX111" s="217">
        <f t="shared" ca="1" si="172"/>
        <v>0</v>
      </c>
      <c r="DY111" s="217">
        <f t="shared" ca="1" si="141"/>
        <v>0</v>
      </c>
      <c r="DZ111" s="218">
        <f ca="1">IF(AND(DW111,DX111=0)=0,0,IF(DW111&gt;0,'На банк Приват'!$AB$1,IF(DX111&gt;0,'На Укрсиб'!$V$1,0)))</f>
        <v>0</v>
      </c>
      <c r="EA111" s="207"/>
      <c r="EB111" s="207" t="str">
        <f t="shared" ca="1" si="142"/>
        <v>Старший механік-водій</v>
      </c>
      <c r="EC111" s="207" t="str">
        <f t="shared" ca="1" si="143"/>
        <v>мол. с-нт</v>
      </c>
      <c r="ED111" s="207" t="str">
        <f t="shared" ca="1" si="173"/>
        <v>Баганін Д.О.</v>
      </c>
      <c r="EE111" s="207"/>
      <c r="EF111" s="219"/>
      <c r="EG111" s="219"/>
      <c r="EH111" s="219"/>
      <c r="EI111" s="219"/>
      <c r="EJ111" s="219"/>
      <c r="EK111" s="219"/>
      <c r="EL111" s="219"/>
      <c r="EM111" s="219">
        <f t="shared" si="144"/>
        <v>0</v>
      </c>
      <c r="EN111" s="219"/>
      <c r="EO111" s="219"/>
      <c r="EP111" s="219">
        <f t="shared" si="145"/>
        <v>0</v>
      </c>
      <c r="EQ111" s="219">
        <f t="shared" si="174"/>
        <v>0</v>
      </c>
      <c r="ER111" s="219">
        <f t="shared" si="175"/>
        <v>0</v>
      </c>
      <c r="ES111" s="219"/>
      <c r="ET111" s="219">
        <f t="shared" si="146"/>
        <v>0</v>
      </c>
      <c r="EU111" s="363">
        <f t="shared" si="176"/>
        <v>0</v>
      </c>
      <c r="EV111" s="219">
        <f t="shared" si="147"/>
        <v>0</v>
      </c>
      <c r="EW111" s="219">
        <f t="shared" ca="1" si="148"/>
        <v>0</v>
      </c>
      <c r="EX111" s="219">
        <f t="shared" ca="1" si="177"/>
        <v>0</v>
      </c>
      <c r="EY111" s="219">
        <f t="shared" ca="1" si="149"/>
        <v>0</v>
      </c>
      <c r="EZ111" s="220">
        <f ca="1">IF(AND(EW111,EX111=0)=0,0,IF(EW111&gt;0,'На банк Приват'!$AH$1,IF(EX111&gt;0,'На Укрсиб'!$AH$1,0)))</f>
        <v>0</v>
      </c>
      <c r="FA111" s="28" t="str">
        <f t="shared" ca="1" si="150"/>
        <v>Баганін Д.О.</v>
      </c>
      <c r="FB111" s="28" t="str">
        <f t="shared" ca="1" si="151"/>
        <v>Баганін</v>
      </c>
      <c r="FC111" s="28" t="str">
        <f t="shared" ca="1" si="152"/>
        <v>Дмитрій</v>
      </c>
      <c r="FD111" s="28" t="str">
        <f t="shared" ca="1" si="153"/>
        <v>Олександрович</v>
      </c>
      <c r="FE111" s="28">
        <f t="shared" ca="1" si="154"/>
        <v>103</v>
      </c>
      <c r="FF111">
        <f t="shared" si="155"/>
        <v>0</v>
      </c>
      <c r="FG111" s="531" t="s">
        <v>78</v>
      </c>
    </row>
    <row r="112" spans="1:163">
      <c r="A112" s="113"/>
      <c r="B112" s="113" t="str">
        <f t="shared" ca="1" si="107"/>
        <v>Старший механік-водій</v>
      </c>
      <c r="C112" s="113">
        <f t="shared" ca="1" si="108"/>
        <v>0</v>
      </c>
      <c r="D112" s="113" t="str">
        <f t="shared" ca="1" si="199"/>
        <v>ВАКАНТ</v>
      </c>
      <c r="E112" s="113">
        <f t="shared" si="109"/>
        <v>0</v>
      </c>
      <c r="F112" s="115"/>
      <c r="G112" s="209">
        <f t="shared" si="200"/>
        <v>0</v>
      </c>
      <c r="H112" s="209">
        <f t="shared" si="201"/>
        <v>0</v>
      </c>
      <c r="I112" s="209">
        <f t="shared" si="202"/>
        <v>0</v>
      </c>
      <c r="J112" s="209">
        <f t="shared" si="182"/>
        <v>0</v>
      </c>
      <c r="K112" s="209">
        <f t="shared" si="183"/>
        <v>0</v>
      </c>
      <c r="L112" s="209">
        <f t="shared" si="184"/>
        <v>0</v>
      </c>
      <c r="M112" s="209">
        <f t="shared" si="185"/>
        <v>0</v>
      </c>
      <c r="N112" s="209">
        <f t="shared" si="186"/>
        <v>0</v>
      </c>
      <c r="O112" s="209">
        <f t="shared" si="178"/>
        <v>0</v>
      </c>
      <c r="P112" s="211">
        <f t="shared" si="187"/>
        <v>0</v>
      </c>
      <c r="Q112" s="209">
        <f t="shared" si="188"/>
        <v>0</v>
      </c>
      <c r="R112" s="209">
        <f t="shared" si="189"/>
        <v>0</v>
      </c>
      <c r="S112" s="209">
        <f t="shared" si="190"/>
        <v>0</v>
      </c>
      <c r="T112" s="209">
        <f t="shared" si="191"/>
        <v>0</v>
      </c>
      <c r="U112" s="209">
        <f t="shared" si="192"/>
        <v>0</v>
      </c>
      <c r="V112" s="209">
        <f t="shared" si="193"/>
        <v>0</v>
      </c>
      <c r="W112" s="209">
        <f t="shared" ca="1" si="194"/>
        <v>0</v>
      </c>
      <c r="X112" s="209">
        <f t="shared" ca="1" si="195"/>
        <v>0</v>
      </c>
      <c r="Y112" s="209">
        <f t="shared" ca="1" si="196"/>
        <v>0</v>
      </c>
      <c r="Z112" s="210" t="str">
        <f t="shared" ca="1" si="110"/>
        <v xml:space="preserve">        </v>
      </c>
      <c r="AA112" s="185"/>
      <c r="AB112" s="185" t="str">
        <f t="shared" ca="1" si="111"/>
        <v>Старший механік-водій</v>
      </c>
      <c r="AC112" s="185">
        <f t="shared" ca="1" si="112"/>
        <v>0</v>
      </c>
      <c r="AD112" s="185" t="str">
        <f t="shared" ca="1" si="156"/>
        <v>ВАКАНТ</v>
      </c>
      <c r="AE112" s="185"/>
      <c r="AF112" s="211"/>
      <c r="AG112" s="211"/>
      <c r="AH112" s="211"/>
      <c r="AI112" s="211"/>
      <c r="AJ112" s="211"/>
      <c r="AK112" s="211"/>
      <c r="AL112" s="211"/>
      <c r="AM112" s="211"/>
      <c r="AN112" s="211"/>
      <c r="AO112" s="211"/>
      <c r="AP112" s="623">
        <f t="shared" si="113"/>
        <v>0</v>
      </c>
      <c r="AQ112" s="211">
        <f t="shared" si="157"/>
        <v>0</v>
      </c>
      <c r="AR112" s="211">
        <f t="shared" si="158"/>
        <v>0</v>
      </c>
      <c r="AS112" s="211"/>
      <c r="AT112" s="211">
        <f t="shared" si="114"/>
        <v>0</v>
      </c>
      <c r="AU112" s="358">
        <f t="shared" si="115"/>
        <v>0</v>
      </c>
      <c r="AV112" s="211">
        <f t="shared" si="116"/>
        <v>0</v>
      </c>
      <c r="AW112" s="211">
        <f t="shared" ca="1" si="117"/>
        <v>0</v>
      </c>
      <c r="AX112" s="211">
        <f t="shared" ca="1" si="197"/>
        <v>0</v>
      </c>
      <c r="AY112" s="211">
        <f t="shared" ca="1" si="118"/>
        <v>0</v>
      </c>
      <c r="AZ112" s="212">
        <f ca="1">IF(AND(AW112,AX112=0,AY112=0)=0,0,IF(AW112&gt;0,'На банк Приват'!$J$1,IF(AX112&gt;0,'На Укрсиб'!$J$1,0)))</f>
        <v>0</v>
      </c>
      <c r="BA112" s="191"/>
      <c r="BB112" s="191" t="str">
        <f t="shared" ca="1" si="119"/>
        <v>Старший механік-водій</v>
      </c>
      <c r="BC112" s="191">
        <f t="shared" ca="1" si="120"/>
        <v>0</v>
      </c>
      <c r="BD112" s="191" t="str">
        <f t="shared" ca="1" si="159"/>
        <v>ВАКАНТ</v>
      </c>
      <c r="BE112" s="191"/>
      <c r="BF112" s="213"/>
      <c r="BG112" s="213"/>
      <c r="BH112" s="213"/>
      <c r="BI112" s="213"/>
      <c r="BJ112" s="213"/>
      <c r="BK112" s="213"/>
      <c r="BL112" s="213"/>
      <c r="BM112" s="213"/>
      <c r="BN112" s="213"/>
      <c r="BO112" s="213"/>
      <c r="BP112" s="623">
        <f t="shared" si="121"/>
        <v>0</v>
      </c>
      <c r="BQ112" s="213">
        <f t="shared" si="160"/>
        <v>0</v>
      </c>
      <c r="BR112" s="213">
        <f t="shared" si="161"/>
        <v>0</v>
      </c>
      <c r="BS112" s="213"/>
      <c r="BT112" s="213">
        <f t="shared" si="122"/>
        <v>0</v>
      </c>
      <c r="BU112" s="362">
        <f t="shared" si="162"/>
        <v>0</v>
      </c>
      <c r="BV112" s="213">
        <f t="shared" si="123"/>
        <v>0</v>
      </c>
      <c r="BW112" s="213">
        <f t="shared" ca="1" si="124"/>
        <v>0</v>
      </c>
      <c r="BX112" s="213">
        <f t="shared" ca="1" si="163"/>
        <v>0</v>
      </c>
      <c r="BY112" s="213">
        <f t="shared" ca="1" si="125"/>
        <v>0</v>
      </c>
      <c r="BZ112" s="214">
        <f ca="1">IF(AND(BW112,BX112=0)=0,0,IF(BW112&gt;0,'На банк Приват'!$P$1,IF(BX112&gt;0,'На Укрсиб'!$P$1,0)))</f>
        <v>0</v>
      </c>
      <c r="CA112" s="198">
        <v>105</v>
      </c>
      <c r="CB112" s="198" t="str">
        <f t="shared" ca="1" si="126"/>
        <v>Старший механік-водій</v>
      </c>
      <c r="CC112" s="198">
        <f t="shared" ca="1" si="127"/>
        <v>0</v>
      </c>
      <c r="CD112" s="198" t="str">
        <f t="shared" ca="1" si="164"/>
        <v>ВАКАНТ</v>
      </c>
      <c r="CE112" s="198"/>
      <c r="CF112" s="215"/>
      <c r="CG112" s="215"/>
      <c r="CH112" s="215"/>
      <c r="CI112" s="215"/>
      <c r="CJ112" s="215"/>
      <c r="CK112" s="215"/>
      <c r="CL112" s="215"/>
      <c r="CM112" s="215">
        <f t="shared" si="198"/>
        <v>0</v>
      </c>
      <c r="CN112" s="215"/>
      <c r="CO112" s="215"/>
      <c r="CP112" s="215">
        <f t="shared" si="128"/>
        <v>0</v>
      </c>
      <c r="CQ112" s="215">
        <f t="shared" si="165"/>
        <v>0</v>
      </c>
      <c r="CR112" s="215">
        <f t="shared" si="166"/>
        <v>0</v>
      </c>
      <c r="CS112" s="215"/>
      <c r="CT112" s="215">
        <f t="shared" si="129"/>
        <v>0</v>
      </c>
      <c r="CU112" s="369">
        <f t="shared" si="130"/>
        <v>0</v>
      </c>
      <c r="CV112" s="215">
        <f t="shared" si="131"/>
        <v>0</v>
      </c>
      <c r="CW112" s="215">
        <f t="shared" ca="1" si="132"/>
        <v>0</v>
      </c>
      <c r="CX112" s="215">
        <f t="shared" ca="1" si="167"/>
        <v>0</v>
      </c>
      <c r="CY112" s="215">
        <f t="shared" ca="1" si="133"/>
        <v>0</v>
      </c>
      <c r="CZ112" s="216">
        <f ca="1">IF(AND(CW112,CX112=0)=0,0,IF(CW112&gt;0,'На банк Приват'!$V$1,IF(CX112&gt;0,'На Укрсиб'!$V$1,0)))</f>
        <v>0</v>
      </c>
      <c r="DA112" s="204"/>
      <c r="DB112" s="204" t="str">
        <f t="shared" ca="1" si="134"/>
        <v>Старший механік-водій</v>
      </c>
      <c r="DC112" s="204">
        <f t="shared" ca="1" si="135"/>
        <v>0</v>
      </c>
      <c r="DD112" s="204" t="str">
        <f t="shared" ca="1" si="168"/>
        <v>ВАКАНТ</v>
      </c>
      <c r="DE112" s="204"/>
      <c r="DF112" s="217"/>
      <c r="DG112" s="217"/>
      <c r="DH112" s="217"/>
      <c r="DI112" s="217"/>
      <c r="DJ112" s="217"/>
      <c r="DK112" s="217"/>
      <c r="DL112" s="217"/>
      <c r="DM112" s="217">
        <f t="shared" si="136"/>
        <v>0</v>
      </c>
      <c r="DN112" s="217"/>
      <c r="DO112" s="217"/>
      <c r="DP112" s="763">
        <f t="shared" si="137"/>
        <v>0</v>
      </c>
      <c r="DQ112" s="217">
        <f t="shared" si="169"/>
        <v>0</v>
      </c>
      <c r="DR112" s="217">
        <f t="shared" si="170"/>
        <v>0</v>
      </c>
      <c r="DS112" s="217"/>
      <c r="DT112" s="217">
        <f t="shared" si="138"/>
        <v>0</v>
      </c>
      <c r="DU112" s="366">
        <f t="shared" si="171"/>
        <v>0</v>
      </c>
      <c r="DV112" s="217">
        <f t="shared" si="139"/>
        <v>0</v>
      </c>
      <c r="DW112" s="217">
        <f t="shared" ca="1" si="140"/>
        <v>0</v>
      </c>
      <c r="DX112" s="217">
        <f t="shared" ca="1" si="172"/>
        <v>0</v>
      </c>
      <c r="DY112" s="217">
        <f t="shared" ca="1" si="141"/>
        <v>0</v>
      </c>
      <c r="DZ112" s="218">
        <f ca="1">IF(AND(DW112,DX112=0)=0,0,IF(DW112&gt;0,'На банк Приват'!$AB$1,IF(DX112&gt;0,'На Укрсиб'!$V$1,0)))</f>
        <v>0</v>
      </c>
      <c r="EA112" s="207"/>
      <c r="EB112" s="207" t="str">
        <f t="shared" ca="1" si="142"/>
        <v>Старший механік-водій</v>
      </c>
      <c r="EC112" s="207">
        <f t="shared" ca="1" si="143"/>
        <v>0</v>
      </c>
      <c r="ED112" s="207" t="str">
        <f t="shared" ca="1" si="173"/>
        <v>ВАКАНТ</v>
      </c>
      <c r="EE112" s="207"/>
      <c r="EF112" s="219"/>
      <c r="EG112" s="219"/>
      <c r="EH112" s="219"/>
      <c r="EI112" s="219"/>
      <c r="EJ112" s="219"/>
      <c r="EK112" s="219"/>
      <c r="EL112" s="219"/>
      <c r="EM112" s="219">
        <f t="shared" si="144"/>
        <v>0</v>
      </c>
      <c r="EN112" s="219"/>
      <c r="EO112" s="219"/>
      <c r="EP112" s="219">
        <f t="shared" si="145"/>
        <v>0</v>
      </c>
      <c r="EQ112" s="219">
        <f t="shared" si="174"/>
        <v>0</v>
      </c>
      <c r="ER112" s="219">
        <f t="shared" si="175"/>
        <v>0</v>
      </c>
      <c r="ES112" s="219"/>
      <c r="ET112" s="219">
        <f t="shared" si="146"/>
        <v>0</v>
      </c>
      <c r="EU112" s="363">
        <f t="shared" si="176"/>
        <v>0</v>
      </c>
      <c r="EV112" s="219">
        <f t="shared" si="147"/>
        <v>0</v>
      </c>
      <c r="EW112" s="219">
        <f t="shared" ca="1" si="148"/>
        <v>0</v>
      </c>
      <c r="EX112" s="219">
        <f t="shared" ca="1" si="177"/>
        <v>0</v>
      </c>
      <c r="EY112" s="219">
        <f t="shared" ca="1" si="149"/>
        <v>0</v>
      </c>
      <c r="EZ112" s="220">
        <f ca="1">IF(AND(EW112,EX112=0)=0,0,IF(EW112&gt;0,'На банк Приват'!$AH$1,IF(EX112&gt;0,'На Укрсиб'!$AH$1,0)))</f>
        <v>0</v>
      </c>
      <c r="FA112" s="28" t="str">
        <f t="shared" ca="1" si="150"/>
        <v>ВАКАНТ</v>
      </c>
      <c r="FB112" s="28">
        <f t="shared" ca="1" si="151"/>
        <v>0</v>
      </c>
      <c r="FC112" s="28">
        <f t="shared" ca="1" si="152"/>
        <v>0</v>
      </c>
      <c r="FD112" s="28">
        <f t="shared" ca="1" si="153"/>
        <v>0</v>
      </c>
      <c r="FE112" s="28">
        <f t="shared" ca="1" si="154"/>
        <v>104</v>
      </c>
      <c r="FF112">
        <f t="shared" si="155"/>
        <v>0</v>
      </c>
      <c r="FG112" s="531" t="s">
        <v>79</v>
      </c>
    </row>
    <row r="113" spans="1:163">
      <c r="A113" s="113"/>
      <c r="B113" s="113" t="str">
        <f t="shared" ca="1" si="107"/>
        <v>Старший механік-водій</v>
      </c>
      <c r="C113" s="113">
        <f t="shared" ca="1" si="108"/>
        <v>0</v>
      </c>
      <c r="D113" s="113" t="str">
        <f t="shared" ca="1" si="199"/>
        <v>ВАКАНТ</v>
      </c>
      <c r="E113" s="113">
        <f t="shared" si="109"/>
        <v>0</v>
      </c>
      <c r="F113" s="115"/>
      <c r="G113" s="209">
        <f t="shared" si="200"/>
        <v>0</v>
      </c>
      <c r="H113" s="209">
        <f t="shared" si="201"/>
        <v>0</v>
      </c>
      <c r="I113" s="209">
        <f t="shared" si="202"/>
        <v>0</v>
      </c>
      <c r="J113" s="209">
        <f t="shared" si="182"/>
        <v>0</v>
      </c>
      <c r="K113" s="209">
        <f t="shared" si="183"/>
        <v>0</v>
      </c>
      <c r="L113" s="209">
        <f t="shared" si="184"/>
        <v>0</v>
      </c>
      <c r="M113" s="209">
        <f t="shared" si="185"/>
        <v>0</v>
      </c>
      <c r="N113" s="209">
        <f t="shared" si="186"/>
        <v>0</v>
      </c>
      <c r="O113" s="209">
        <f t="shared" si="178"/>
        <v>0</v>
      </c>
      <c r="P113" s="211">
        <f t="shared" si="187"/>
        <v>0</v>
      </c>
      <c r="Q113" s="209">
        <f t="shared" si="188"/>
        <v>0</v>
      </c>
      <c r="R113" s="209">
        <f t="shared" si="189"/>
        <v>0</v>
      </c>
      <c r="S113" s="209">
        <f t="shared" si="190"/>
        <v>0</v>
      </c>
      <c r="T113" s="209">
        <f t="shared" si="191"/>
        <v>0</v>
      </c>
      <c r="U113" s="209">
        <f t="shared" si="192"/>
        <v>0</v>
      </c>
      <c r="V113" s="209">
        <f t="shared" si="193"/>
        <v>0</v>
      </c>
      <c r="W113" s="209">
        <f t="shared" ca="1" si="194"/>
        <v>0</v>
      </c>
      <c r="X113" s="209">
        <f t="shared" ca="1" si="195"/>
        <v>0</v>
      </c>
      <c r="Y113" s="209">
        <f t="shared" ca="1" si="196"/>
        <v>0</v>
      </c>
      <c r="Z113" s="210" t="str">
        <f t="shared" ca="1" si="110"/>
        <v xml:space="preserve">        </v>
      </c>
      <c r="AA113" s="185"/>
      <c r="AB113" s="185" t="str">
        <f t="shared" ca="1" si="111"/>
        <v>Старший механік-водій</v>
      </c>
      <c r="AC113" s="185">
        <f t="shared" ca="1" si="112"/>
        <v>0</v>
      </c>
      <c r="AD113" s="185" t="str">
        <f t="shared" ca="1" si="156"/>
        <v>ВАКАНТ</v>
      </c>
      <c r="AE113" s="185"/>
      <c r="AF113" s="211"/>
      <c r="AG113" s="211"/>
      <c r="AH113" s="211"/>
      <c r="AI113" s="211"/>
      <c r="AJ113" s="211"/>
      <c r="AK113" s="211"/>
      <c r="AL113" s="211"/>
      <c r="AM113" s="211"/>
      <c r="AN113" s="211"/>
      <c r="AO113" s="211"/>
      <c r="AP113" s="623">
        <f t="shared" si="113"/>
        <v>0</v>
      </c>
      <c r="AQ113" s="211">
        <f t="shared" si="157"/>
        <v>0</v>
      </c>
      <c r="AR113" s="211">
        <f t="shared" si="158"/>
        <v>0</v>
      </c>
      <c r="AS113" s="211"/>
      <c r="AT113" s="211">
        <f t="shared" si="114"/>
        <v>0</v>
      </c>
      <c r="AU113" s="358">
        <f t="shared" si="115"/>
        <v>0</v>
      </c>
      <c r="AV113" s="211">
        <f t="shared" si="116"/>
        <v>0</v>
      </c>
      <c r="AW113" s="211">
        <f t="shared" ca="1" si="117"/>
        <v>0</v>
      </c>
      <c r="AX113" s="211">
        <f t="shared" ca="1" si="197"/>
        <v>0</v>
      </c>
      <c r="AY113" s="211">
        <f t="shared" ca="1" si="118"/>
        <v>0</v>
      </c>
      <c r="AZ113" s="212">
        <f ca="1">IF(AND(AW113,AX113=0,AY113=0)=0,0,IF(AW113&gt;0,'На банк Приват'!$J$1,IF(AX113&gt;0,'На Укрсиб'!J106,0)))</f>
        <v>0</v>
      </c>
      <c r="BA113" s="191"/>
      <c r="BB113" s="191" t="str">
        <f t="shared" ca="1" si="119"/>
        <v>Старший механік-водій</v>
      </c>
      <c r="BC113" s="191">
        <f t="shared" ca="1" si="120"/>
        <v>0</v>
      </c>
      <c r="BD113" s="191" t="str">
        <f t="shared" ca="1" si="159"/>
        <v>ВАКАНТ</v>
      </c>
      <c r="BE113" s="191"/>
      <c r="BF113" s="213"/>
      <c r="BG113" s="213"/>
      <c r="BH113" s="213"/>
      <c r="BI113" s="213"/>
      <c r="BJ113" s="213"/>
      <c r="BK113" s="213"/>
      <c r="BL113" s="213"/>
      <c r="BM113" s="213"/>
      <c r="BN113" s="213"/>
      <c r="BO113" s="213"/>
      <c r="BP113" s="623">
        <f t="shared" si="121"/>
        <v>0</v>
      </c>
      <c r="BQ113" s="213">
        <f t="shared" si="160"/>
        <v>0</v>
      </c>
      <c r="BR113" s="213">
        <f t="shared" si="161"/>
        <v>0</v>
      </c>
      <c r="BS113" s="213"/>
      <c r="BT113" s="213">
        <f t="shared" si="122"/>
        <v>0</v>
      </c>
      <c r="BU113" s="362">
        <f t="shared" si="162"/>
        <v>0</v>
      </c>
      <c r="BV113" s="213">
        <f t="shared" si="123"/>
        <v>0</v>
      </c>
      <c r="BW113" s="213">
        <f t="shared" ca="1" si="124"/>
        <v>0</v>
      </c>
      <c r="BX113" s="213">
        <f t="shared" ca="1" si="163"/>
        <v>0</v>
      </c>
      <c r="BY113" s="213">
        <f t="shared" ca="1" si="125"/>
        <v>0</v>
      </c>
      <c r="BZ113" s="214">
        <f ca="1">IF(AND(BW113,BX113=0)=0,0,IF(BW113&gt;0,'На банк Приват'!$P$1,IF(BX113&gt;0,'На Укрсиб'!$P$1,0)))</f>
        <v>0</v>
      </c>
      <c r="CA113" s="198">
        <v>106</v>
      </c>
      <c r="CB113" s="198" t="str">
        <f t="shared" ca="1" si="126"/>
        <v>Старший механік-водій</v>
      </c>
      <c r="CC113" s="198">
        <f t="shared" ca="1" si="127"/>
        <v>0</v>
      </c>
      <c r="CD113" s="198" t="str">
        <f t="shared" ca="1" si="164"/>
        <v>ВАКАНТ</v>
      </c>
      <c r="CE113" s="198"/>
      <c r="CF113" s="215"/>
      <c r="CG113" s="215"/>
      <c r="CH113" s="215"/>
      <c r="CI113" s="215"/>
      <c r="CJ113" s="215"/>
      <c r="CK113" s="215"/>
      <c r="CL113" s="215"/>
      <c r="CM113" s="215">
        <f t="shared" si="198"/>
        <v>0</v>
      </c>
      <c r="CN113" s="215"/>
      <c r="CO113" s="215"/>
      <c r="CP113" s="215">
        <f t="shared" si="128"/>
        <v>0</v>
      </c>
      <c r="CQ113" s="215">
        <f t="shared" si="165"/>
        <v>0</v>
      </c>
      <c r="CR113" s="215">
        <f t="shared" si="166"/>
        <v>0</v>
      </c>
      <c r="CS113" s="215"/>
      <c r="CT113" s="215">
        <f t="shared" si="129"/>
        <v>0</v>
      </c>
      <c r="CU113" s="369">
        <f t="shared" si="130"/>
        <v>0</v>
      </c>
      <c r="CV113" s="215">
        <f t="shared" si="131"/>
        <v>0</v>
      </c>
      <c r="CW113" s="215">
        <f t="shared" ca="1" si="132"/>
        <v>0</v>
      </c>
      <c r="CX113" s="215">
        <f t="shared" ca="1" si="167"/>
        <v>0</v>
      </c>
      <c r="CY113" s="215">
        <f t="shared" ca="1" si="133"/>
        <v>0</v>
      </c>
      <c r="CZ113" s="216">
        <f ca="1">IF(AND(CW113,CX113=0)=0,0,IF(CW113&gt;0,'На банк Приват'!$V$1,IF(CX113&gt;0,'На Укрсиб'!$V$1,0)))</f>
        <v>0</v>
      </c>
      <c r="DA113" s="204"/>
      <c r="DB113" s="204" t="str">
        <f t="shared" ca="1" si="134"/>
        <v>Старший механік-водій</v>
      </c>
      <c r="DC113" s="204">
        <f t="shared" ca="1" si="135"/>
        <v>0</v>
      </c>
      <c r="DD113" s="204" t="str">
        <f t="shared" ca="1" si="168"/>
        <v>ВАКАНТ</v>
      </c>
      <c r="DE113" s="204"/>
      <c r="DF113" s="217"/>
      <c r="DG113" s="217"/>
      <c r="DH113" s="217"/>
      <c r="DI113" s="217"/>
      <c r="DJ113" s="217"/>
      <c r="DK113" s="217"/>
      <c r="DL113" s="217"/>
      <c r="DM113" s="217">
        <f t="shared" si="136"/>
        <v>0</v>
      </c>
      <c r="DN113" s="217"/>
      <c r="DO113" s="217"/>
      <c r="DP113" s="763">
        <f t="shared" si="137"/>
        <v>0</v>
      </c>
      <c r="DQ113" s="217">
        <f t="shared" si="169"/>
        <v>0</v>
      </c>
      <c r="DR113" s="217">
        <f t="shared" si="170"/>
        <v>0</v>
      </c>
      <c r="DS113" s="217"/>
      <c r="DT113" s="217">
        <f t="shared" si="138"/>
        <v>0</v>
      </c>
      <c r="DU113" s="366">
        <f t="shared" si="171"/>
        <v>0</v>
      </c>
      <c r="DV113" s="217">
        <f t="shared" si="139"/>
        <v>0</v>
      </c>
      <c r="DW113" s="217">
        <f t="shared" ca="1" si="140"/>
        <v>0</v>
      </c>
      <c r="DX113" s="217">
        <f t="shared" ca="1" si="172"/>
        <v>0</v>
      </c>
      <c r="DY113" s="217">
        <f t="shared" ca="1" si="141"/>
        <v>0</v>
      </c>
      <c r="DZ113" s="218">
        <f ca="1">IF(AND(DW113,DX113=0)=0,0,IF(DW113&gt;0,'На банк Приват'!$AB$1,IF(DX113&gt;0,'На Укрсиб'!$V$1,0)))</f>
        <v>0</v>
      </c>
      <c r="EA113" s="207"/>
      <c r="EB113" s="207" t="str">
        <f t="shared" ca="1" si="142"/>
        <v>Старший механік-водій</v>
      </c>
      <c r="EC113" s="207">
        <f t="shared" ca="1" si="143"/>
        <v>0</v>
      </c>
      <c r="ED113" s="207" t="str">
        <f t="shared" ca="1" si="173"/>
        <v>ВАКАНТ</v>
      </c>
      <c r="EE113" s="207"/>
      <c r="EF113" s="219"/>
      <c r="EG113" s="219"/>
      <c r="EH113" s="219"/>
      <c r="EI113" s="219"/>
      <c r="EJ113" s="219"/>
      <c r="EK113" s="219"/>
      <c r="EL113" s="219"/>
      <c r="EM113" s="219">
        <f t="shared" si="144"/>
        <v>0</v>
      </c>
      <c r="EN113" s="219"/>
      <c r="EO113" s="219"/>
      <c r="EP113" s="219">
        <f t="shared" si="145"/>
        <v>0</v>
      </c>
      <c r="EQ113" s="219">
        <f t="shared" si="174"/>
        <v>0</v>
      </c>
      <c r="ER113" s="219">
        <f t="shared" si="175"/>
        <v>0</v>
      </c>
      <c r="ES113" s="219"/>
      <c r="ET113" s="219">
        <f t="shared" si="146"/>
        <v>0</v>
      </c>
      <c r="EU113" s="363">
        <f t="shared" si="176"/>
        <v>0</v>
      </c>
      <c r="EV113" s="219">
        <f t="shared" si="147"/>
        <v>0</v>
      </c>
      <c r="EW113" s="219">
        <f t="shared" ca="1" si="148"/>
        <v>0</v>
      </c>
      <c r="EX113" s="219">
        <f t="shared" ca="1" si="177"/>
        <v>0</v>
      </c>
      <c r="EY113" s="219">
        <f t="shared" ca="1" si="149"/>
        <v>0</v>
      </c>
      <c r="EZ113" s="220">
        <f ca="1">IF(AND(EW113,EX113=0)=0,0,IF(EW113&gt;0,'На банк Приват'!$AH$1,IF(EX113&gt;0,'На Укрсиб'!$AH$1,0)))</f>
        <v>0</v>
      </c>
      <c r="FA113" s="28" t="str">
        <f t="shared" ca="1" si="150"/>
        <v>ВАКАНТ</v>
      </c>
      <c r="FB113" s="28">
        <f t="shared" ca="1" si="151"/>
        <v>0</v>
      </c>
      <c r="FC113" s="28">
        <f t="shared" ca="1" si="152"/>
        <v>0</v>
      </c>
      <c r="FD113" s="28">
        <f t="shared" ca="1" si="153"/>
        <v>0</v>
      </c>
      <c r="FE113" s="28">
        <f t="shared" ca="1" si="154"/>
        <v>105</v>
      </c>
      <c r="FF113">
        <f t="shared" si="155"/>
        <v>0</v>
      </c>
      <c r="FG113" s="531" t="s">
        <v>342</v>
      </c>
    </row>
    <row r="114" spans="1:163">
      <c r="A114" s="113"/>
      <c r="B114" s="113" t="str">
        <f t="shared" ca="1" si="107"/>
        <v>Старший механік-водій</v>
      </c>
      <c r="C114" s="113" t="str">
        <f t="shared" ca="1" si="108"/>
        <v>мол. с-нт</v>
      </c>
      <c r="D114" s="113" t="str">
        <f t="shared" ca="1" si="199"/>
        <v>Шевчук С.О.</v>
      </c>
      <c r="E114" s="113">
        <f t="shared" si="109"/>
        <v>0</v>
      </c>
      <c r="F114" s="115"/>
      <c r="G114" s="209">
        <f t="shared" si="200"/>
        <v>0</v>
      </c>
      <c r="H114" s="209">
        <f t="shared" si="201"/>
        <v>0</v>
      </c>
      <c r="I114" s="209">
        <f t="shared" si="202"/>
        <v>0</v>
      </c>
      <c r="J114" s="209">
        <f t="shared" si="182"/>
        <v>0</v>
      </c>
      <c r="K114" s="209">
        <f t="shared" si="183"/>
        <v>0</v>
      </c>
      <c r="L114" s="209">
        <f t="shared" si="184"/>
        <v>0</v>
      </c>
      <c r="M114" s="209">
        <f t="shared" si="185"/>
        <v>0</v>
      </c>
      <c r="N114" s="209">
        <f t="shared" si="186"/>
        <v>0</v>
      </c>
      <c r="O114" s="209">
        <f t="shared" si="178"/>
        <v>0</v>
      </c>
      <c r="P114" s="211">
        <f t="shared" si="187"/>
        <v>0</v>
      </c>
      <c r="Q114" s="209">
        <f t="shared" si="188"/>
        <v>0</v>
      </c>
      <c r="R114" s="209">
        <f t="shared" si="189"/>
        <v>0</v>
      </c>
      <c r="S114" s="209">
        <f t="shared" si="190"/>
        <v>0</v>
      </c>
      <c r="T114" s="209">
        <f t="shared" si="191"/>
        <v>0</v>
      </c>
      <c r="U114" s="209">
        <f t="shared" si="192"/>
        <v>0</v>
      </c>
      <c r="V114" s="209">
        <f t="shared" si="193"/>
        <v>0</v>
      </c>
      <c r="W114" s="209">
        <f t="shared" ca="1" si="194"/>
        <v>0</v>
      </c>
      <c r="X114" s="209">
        <f t="shared" ca="1" si="195"/>
        <v>0</v>
      </c>
      <c r="Y114" s="209">
        <f t="shared" ca="1" si="196"/>
        <v>0</v>
      </c>
      <c r="Z114" s="210" t="str">
        <f t="shared" ca="1" si="110"/>
        <v xml:space="preserve">        </v>
      </c>
      <c r="AA114" s="185"/>
      <c r="AB114" s="185" t="str">
        <f t="shared" ca="1" si="111"/>
        <v>Старший механік-водій</v>
      </c>
      <c r="AC114" s="185" t="str">
        <f t="shared" ca="1" si="112"/>
        <v>мол. с-нт</v>
      </c>
      <c r="AD114" s="185" t="str">
        <f t="shared" ca="1" si="156"/>
        <v>Шевчук С.О.</v>
      </c>
      <c r="AE114" s="185"/>
      <c r="AF114" s="211"/>
      <c r="AG114" s="211"/>
      <c r="AH114" s="211"/>
      <c r="AI114" s="211"/>
      <c r="AJ114" s="211"/>
      <c r="AK114" s="211"/>
      <c r="AL114" s="211"/>
      <c r="AM114" s="211"/>
      <c r="AN114" s="211"/>
      <c r="AO114" s="211"/>
      <c r="AP114" s="623">
        <f t="shared" si="113"/>
        <v>0</v>
      </c>
      <c r="AQ114" s="211">
        <f t="shared" si="157"/>
        <v>0</v>
      </c>
      <c r="AR114" s="211">
        <f t="shared" si="158"/>
        <v>0</v>
      </c>
      <c r="AS114" s="211"/>
      <c r="AT114" s="211">
        <f t="shared" si="114"/>
        <v>0</v>
      </c>
      <c r="AU114" s="358">
        <f t="shared" si="115"/>
        <v>0</v>
      </c>
      <c r="AV114" s="211">
        <f t="shared" si="116"/>
        <v>0</v>
      </c>
      <c r="AW114" s="211">
        <f t="shared" ca="1" si="117"/>
        <v>0</v>
      </c>
      <c r="AX114" s="211">
        <f t="shared" ca="1" si="197"/>
        <v>0</v>
      </c>
      <c r="AY114" s="211">
        <f t="shared" ca="1" si="118"/>
        <v>0</v>
      </c>
      <c r="AZ114" s="212">
        <f ca="1">IF(AND(AW114,AX114=0,AY114=0)=0,0,IF(AW114&gt;0,'На банк Приват'!$J$1,IF(AX114&gt;0,'На Укрсиб'!$J$1,0)))</f>
        <v>0</v>
      </c>
      <c r="BA114" s="191"/>
      <c r="BB114" s="191" t="str">
        <f t="shared" ca="1" si="119"/>
        <v>Старший механік-водій</v>
      </c>
      <c r="BC114" s="191" t="str">
        <f t="shared" ca="1" si="120"/>
        <v>мол. с-нт</v>
      </c>
      <c r="BD114" s="191" t="str">
        <f t="shared" ca="1" si="159"/>
        <v>Шевчук С.О.</v>
      </c>
      <c r="BE114" s="191"/>
      <c r="BF114" s="213"/>
      <c r="BG114" s="213"/>
      <c r="BH114" s="213"/>
      <c r="BI114" s="213"/>
      <c r="BJ114" s="213"/>
      <c r="BK114" s="213"/>
      <c r="BL114" s="213"/>
      <c r="BM114" s="213"/>
      <c r="BN114" s="213"/>
      <c r="BO114" s="213"/>
      <c r="BP114" s="623">
        <f t="shared" si="121"/>
        <v>0</v>
      </c>
      <c r="BQ114" s="213">
        <f t="shared" si="160"/>
        <v>0</v>
      </c>
      <c r="BR114" s="213">
        <f t="shared" si="161"/>
        <v>0</v>
      </c>
      <c r="BS114" s="213"/>
      <c r="BT114" s="213">
        <f t="shared" si="122"/>
        <v>0</v>
      </c>
      <c r="BU114" s="362">
        <f t="shared" si="162"/>
        <v>0</v>
      </c>
      <c r="BV114" s="213">
        <f t="shared" si="123"/>
        <v>0</v>
      </c>
      <c r="BW114" s="213">
        <f t="shared" ca="1" si="124"/>
        <v>0</v>
      </c>
      <c r="BX114" s="213">
        <f t="shared" ca="1" si="163"/>
        <v>0</v>
      </c>
      <c r="BY114" s="213">
        <f t="shared" ca="1" si="125"/>
        <v>0</v>
      </c>
      <c r="BZ114" s="214">
        <f ca="1">IF(AND(BW114,BX114=0)=0,0,IF(BW114&gt;0,'На банк Приват'!$P$1,IF(BX114&gt;0,'На Укрсиб'!$P$1,0)))</f>
        <v>0</v>
      </c>
      <c r="CA114" s="198">
        <v>107</v>
      </c>
      <c r="CB114" s="198" t="str">
        <f t="shared" ca="1" si="126"/>
        <v>Старший механік-водій</v>
      </c>
      <c r="CC114" s="198" t="str">
        <f t="shared" ca="1" si="127"/>
        <v>мол. с-нт</v>
      </c>
      <c r="CD114" s="198" t="str">
        <f t="shared" ca="1" si="164"/>
        <v>Шевчук С.О.</v>
      </c>
      <c r="CE114" s="198"/>
      <c r="CF114" s="215"/>
      <c r="CG114" s="215"/>
      <c r="CH114" s="215"/>
      <c r="CI114" s="215"/>
      <c r="CJ114" s="215"/>
      <c r="CK114" s="215"/>
      <c r="CL114" s="215"/>
      <c r="CM114" s="215">
        <f t="shared" si="198"/>
        <v>0</v>
      </c>
      <c r="CN114" s="215"/>
      <c r="CO114" s="215"/>
      <c r="CP114" s="215">
        <f t="shared" si="128"/>
        <v>0</v>
      </c>
      <c r="CQ114" s="215">
        <f t="shared" si="165"/>
        <v>0</v>
      </c>
      <c r="CR114" s="215">
        <f t="shared" si="166"/>
        <v>0</v>
      </c>
      <c r="CS114" s="215"/>
      <c r="CT114" s="215">
        <f t="shared" si="129"/>
        <v>0</v>
      </c>
      <c r="CU114" s="369">
        <f t="shared" si="130"/>
        <v>0</v>
      </c>
      <c r="CV114" s="215">
        <f t="shared" si="131"/>
        <v>0</v>
      </c>
      <c r="CW114" s="215">
        <f t="shared" ca="1" si="132"/>
        <v>0</v>
      </c>
      <c r="CX114" s="215">
        <f t="shared" ca="1" si="167"/>
        <v>0</v>
      </c>
      <c r="CY114" s="215">
        <f t="shared" ca="1" si="133"/>
        <v>0</v>
      </c>
      <c r="CZ114" s="216">
        <f ca="1">IF(AND(CW114,CX114=0)=0,0,IF(CW114&gt;0,'На банк Приват'!$V$1,IF(CX114&gt;0,'На Укрсиб'!$V$1,0)))</f>
        <v>0</v>
      </c>
      <c r="DA114" s="204"/>
      <c r="DB114" s="204" t="str">
        <f t="shared" ca="1" si="134"/>
        <v>Старший механік-водій</v>
      </c>
      <c r="DC114" s="204" t="str">
        <f t="shared" ca="1" si="135"/>
        <v>мол. с-нт</v>
      </c>
      <c r="DD114" s="204" t="str">
        <f t="shared" ca="1" si="168"/>
        <v>Шевчук С.О.</v>
      </c>
      <c r="DE114" s="204"/>
      <c r="DF114" s="217"/>
      <c r="DG114" s="217"/>
      <c r="DH114" s="217"/>
      <c r="DI114" s="217"/>
      <c r="DJ114" s="217"/>
      <c r="DK114" s="217"/>
      <c r="DL114" s="217"/>
      <c r="DM114" s="217">
        <f t="shared" si="136"/>
        <v>0</v>
      </c>
      <c r="DN114" s="217"/>
      <c r="DO114" s="217"/>
      <c r="DP114" s="763">
        <f t="shared" si="137"/>
        <v>0</v>
      </c>
      <c r="DQ114" s="217">
        <f t="shared" si="169"/>
        <v>0</v>
      </c>
      <c r="DR114" s="217">
        <f t="shared" si="170"/>
        <v>0</v>
      </c>
      <c r="DS114" s="217"/>
      <c r="DT114" s="217">
        <f t="shared" si="138"/>
        <v>0</v>
      </c>
      <c r="DU114" s="366">
        <f t="shared" si="171"/>
        <v>0</v>
      </c>
      <c r="DV114" s="217">
        <f t="shared" si="139"/>
        <v>0</v>
      </c>
      <c r="DW114" s="217">
        <f t="shared" ca="1" si="140"/>
        <v>0</v>
      </c>
      <c r="DX114" s="217">
        <f t="shared" ca="1" si="172"/>
        <v>0</v>
      </c>
      <c r="DY114" s="217">
        <f t="shared" ca="1" si="141"/>
        <v>0</v>
      </c>
      <c r="DZ114" s="218">
        <f ca="1">IF(AND(DW114,DX114=0)=0,0,IF(DW114&gt;0,'На банк Приват'!$AB$1,IF(DX114&gt;0,'На Укрсиб'!$V$1,0)))</f>
        <v>0</v>
      </c>
      <c r="EA114" s="207"/>
      <c r="EB114" s="207" t="str">
        <f t="shared" ca="1" si="142"/>
        <v>Старший механік-водій</v>
      </c>
      <c r="EC114" s="207" t="str">
        <f t="shared" ca="1" si="143"/>
        <v>мол. с-нт</v>
      </c>
      <c r="ED114" s="207" t="str">
        <f t="shared" ca="1" si="173"/>
        <v>Шевчук С.О.</v>
      </c>
      <c r="EE114" s="207"/>
      <c r="EF114" s="219"/>
      <c r="EG114" s="219"/>
      <c r="EH114" s="219"/>
      <c r="EI114" s="219"/>
      <c r="EJ114" s="219"/>
      <c r="EK114" s="219"/>
      <c r="EL114" s="219"/>
      <c r="EM114" s="219">
        <f t="shared" si="144"/>
        <v>0</v>
      </c>
      <c r="EN114" s="219"/>
      <c r="EO114" s="219"/>
      <c r="EP114" s="219">
        <f t="shared" si="145"/>
        <v>0</v>
      </c>
      <c r="EQ114" s="219">
        <f t="shared" si="174"/>
        <v>0</v>
      </c>
      <c r="ER114" s="219">
        <f t="shared" si="175"/>
        <v>0</v>
      </c>
      <c r="ES114" s="219"/>
      <c r="ET114" s="219">
        <f t="shared" si="146"/>
        <v>0</v>
      </c>
      <c r="EU114" s="363">
        <f t="shared" si="176"/>
        <v>0</v>
      </c>
      <c r="EV114" s="219">
        <f t="shared" si="147"/>
        <v>0</v>
      </c>
      <c r="EW114" s="219">
        <f t="shared" ca="1" si="148"/>
        <v>0</v>
      </c>
      <c r="EX114" s="219">
        <f t="shared" ca="1" si="177"/>
        <v>0</v>
      </c>
      <c r="EY114" s="219">
        <f t="shared" ca="1" si="149"/>
        <v>0</v>
      </c>
      <c r="EZ114" s="220">
        <f ca="1">IF(AND(EW114,EX114=0)=0,0,IF(EW114&gt;0,'На банк Приват'!$AH$1,IF(EX114&gt;0,'На Укрсиб'!$AH$1,0)))</f>
        <v>0</v>
      </c>
      <c r="FA114" s="28" t="str">
        <f t="shared" ca="1" si="150"/>
        <v>Шевчук С.О.</v>
      </c>
      <c r="FB114" s="28" t="str">
        <f t="shared" ca="1" si="151"/>
        <v>Шевчук</v>
      </c>
      <c r="FC114" s="28" t="str">
        <f t="shared" ca="1" si="152"/>
        <v>Станіслав</v>
      </c>
      <c r="FD114" s="28" t="str">
        <f t="shared" ca="1" si="153"/>
        <v>Олександрович</v>
      </c>
      <c r="FE114" s="28">
        <f t="shared" ca="1" si="154"/>
        <v>106</v>
      </c>
      <c r="FF114">
        <f t="shared" si="155"/>
        <v>0</v>
      </c>
      <c r="FG114" s="531" t="s">
        <v>626</v>
      </c>
    </row>
    <row r="115" spans="1:163">
      <c r="A115" s="113"/>
      <c r="B115" s="113" t="str">
        <f t="shared" ca="1" si="107"/>
        <v>Старший механік-водій</v>
      </c>
      <c r="C115" s="113">
        <f t="shared" ca="1" si="108"/>
        <v>0</v>
      </c>
      <c r="D115" s="113" t="str">
        <f t="shared" ca="1" si="199"/>
        <v>ВАКАНТ</v>
      </c>
      <c r="E115" s="113">
        <f t="shared" si="109"/>
        <v>0</v>
      </c>
      <c r="F115" s="115"/>
      <c r="G115" s="209">
        <f t="shared" si="200"/>
        <v>0</v>
      </c>
      <c r="H115" s="209">
        <f t="shared" si="201"/>
        <v>0</v>
      </c>
      <c r="I115" s="209">
        <f t="shared" si="202"/>
        <v>0</v>
      </c>
      <c r="J115" s="209">
        <f t="shared" si="182"/>
        <v>0</v>
      </c>
      <c r="K115" s="209">
        <f t="shared" si="183"/>
        <v>0</v>
      </c>
      <c r="L115" s="209">
        <f t="shared" si="184"/>
        <v>0</v>
      </c>
      <c r="M115" s="209">
        <f t="shared" si="185"/>
        <v>0</v>
      </c>
      <c r="N115" s="209">
        <f t="shared" si="186"/>
        <v>0</v>
      </c>
      <c r="O115" s="209">
        <f t="shared" si="178"/>
        <v>0</v>
      </c>
      <c r="P115" s="211">
        <f t="shared" si="187"/>
        <v>0</v>
      </c>
      <c r="Q115" s="209">
        <f t="shared" si="188"/>
        <v>0</v>
      </c>
      <c r="R115" s="209">
        <f t="shared" si="189"/>
        <v>0</v>
      </c>
      <c r="S115" s="209">
        <f t="shared" si="190"/>
        <v>0</v>
      </c>
      <c r="T115" s="209">
        <f t="shared" si="191"/>
        <v>0</v>
      </c>
      <c r="U115" s="209">
        <f t="shared" si="192"/>
        <v>0</v>
      </c>
      <c r="V115" s="209">
        <f t="shared" si="193"/>
        <v>0</v>
      </c>
      <c r="W115" s="209">
        <f t="shared" ca="1" si="194"/>
        <v>0</v>
      </c>
      <c r="X115" s="209">
        <f t="shared" ca="1" si="195"/>
        <v>0</v>
      </c>
      <c r="Y115" s="209">
        <f t="shared" ca="1" si="196"/>
        <v>0</v>
      </c>
      <c r="Z115" s="210" t="str">
        <f t="shared" ca="1" si="110"/>
        <v xml:space="preserve">        </v>
      </c>
      <c r="AA115" s="185"/>
      <c r="AB115" s="185" t="str">
        <f t="shared" ca="1" si="111"/>
        <v>Старший механік-водій</v>
      </c>
      <c r="AC115" s="185">
        <f t="shared" ca="1" si="112"/>
        <v>0</v>
      </c>
      <c r="AD115" s="185" t="str">
        <f t="shared" ca="1" si="156"/>
        <v>ВАКАНТ</v>
      </c>
      <c r="AE115" s="185"/>
      <c r="AF115" s="211"/>
      <c r="AG115" s="211"/>
      <c r="AH115" s="211"/>
      <c r="AI115" s="211"/>
      <c r="AJ115" s="211"/>
      <c r="AK115" s="211"/>
      <c r="AL115" s="211"/>
      <c r="AM115" s="211"/>
      <c r="AN115" s="211"/>
      <c r="AO115" s="211"/>
      <c r="AP115" s="623">
        <f t="shared" si="113"/>
        <v>0</v>
      </c>
      <c r="AQ115" s="211">
        <f t="shared" si="157"/>
        <v>0</v>
      </c>
      <c r="AR115" s="211">
        <f t="shared" si="158"/>
        <v>0</v>
      </c>
      <c r="AS115" s="211"/>
      <c r="AT115" s="211">
        <f t="shared" si="114"/>
        <v>0</v>
      </c>
      <c r="AU115" s="358">
        <f t="shared" si="115"/>
        <v>0</v>
      </c>
      <c r="AV115" s="211">
        <f t="shared" si="116"/>
        <v>0</v>
      </c>
      <c r="AW115" s="211">
        <f t="shared" ca="1" si="117"/>
        <v>0</v>
      </c>
      <c r="AX115" s="211">
        <f t="shared" ca="1" si="197"/>
        <v>0</v>
      </c>
      <c r="AY115" s="211">
        <f t="shared" ca="1" si="118"/>
        <v>0</v>
      </c>
      <c r="AZ115" s="212">
        <f ca="1">IF(AND(AW115,AX115=0,AY115=0)=0,0,IF(AW115&gt;0,'На банк Приват'!$J$1,IF(AX115&gt;0,'На Укрсиб'!$J$1,0)))</f>
        <v>0</v>
      </c>
      <c r="BA115" s="191"/>
      <c r="BB115" s="191" t="str">
        <f t="shared" ca="1" si="119"/>
        <v>Старший механік-водій</v>
      </c>
      <c r="BC115" s="191">
        <f t="shared" ca="1" si="120"/>
        <v>0</v>
      </c>
      <c r="BD115" s="191" t="str">
        <f t="shared" ca="1" si="159"/>
        <v>ВАКАНТ</v>
      </c>
      <c r="BE115" s="191"/>
      <c r="BF115" s="213"/>
      <c r="BG115" s="213"/>
      <c r="BH115" s="213"/>
      <c r="BI115" s="213"/>
      <c r="BJ115" s="213"/>
      <c r="BK115" s="213"/>
      <c r="BL115" s="213"/>
      <c r="BM115" s="213"/>
      <c r="BN115" s="213"/>
      <c r="BO115" s="213"/>
      <c r="BP115" s="623">
        <f t="shared" si="121"/>
        <v>0</v>
      </c>
      <c r="BQ115" s="213">
        <f t="shared" si="160"/>
        <v>0</v>
      </c>
      <c r="BR115" s="213">
        <f t="shared" si="161"/>
        <v>0</v>
      </c>
      <c r="BS115" s="213"/>
      <c r="BT115" s="213">
        <f t="shared" si="122"/>
        <v>0</v>
      </c>
      <c r="BU115" s="362">
        <f t="shared" si="162"/>
        <v>0</v>
      </c>
      <c r="BV115" s="213">
        <f t="shared" si="123"/>
        <v>0</v>
      </c>
      <c r="BW115" s="213">
        <f t="shared" ca="1" si="124"/>
        <v>0</v>
      </c>
      <c r="BX115" s="213">
        <f t="shared" ca="1" si="163"/>
        <v>0</v>
      </c>
      <c r="BY115" s="213">
        <f t="shared" ca="1" si="125"/>
        <v>0</v>
      </c>
      <c r="BZ115" s="214">
        <f ca="1">IF(AND(BW115,BX115=0)=0,0,IF(BW115&gt;0,'На банк Приват'!$P$1,IF(BX115&gt;0,'На Укрсиб'!$P$1,0)))</f>
        <v>0</v>
      </c>
      <c r="CA115" s="198">
        <v>108</v>
      </c>
      <c r="CB115" s="198" t="str">
        <f t="shared" ca="1" si="126"/>
        <v>Старший механік-водій</v>
      </c>
      <c r="CC115" s="198">
        <f t="shared" ca="1" si="127"/>
        <v>0</v>
      </c>
      <c r="CD115" s="198" t="str">
        <f t="shared" ca="1" si="164"/>
        <v>ВАКАНТ</v>
      </c>
      <c r="CE115" s="198"/>
      <c r="CF115" s="215"/>
      <c r="CG115" s="215"/>
      <c r="CH115" s="215"/>
      <c r="CI115" s="215"/>
      <c r="CJ115" s="215"/>
      <c r="CK115" s="215"/>
      <c r="CL115" s="215"/>
      <c r="CM115" s="215">
        <f t="shared" si="198"/>
        <v>0</v>
      </c>
      <c r="CN115" s="215"/>
      <c r="CO115" s="215"/>
      <c r="CP115" s="215">
        <f t="shared" si="128"/>
        <v>0</v>
      </c>
      <c r="CQ115" s="215">
        <f t="shared" si="165"/>
        <v>0</v>
      </c>
      <c r="CR115" s="215">
        <f t="shared" si="166"/>
        <v>0</v>
      </c>
      <c r="CS115" s="215"/>
      <c r="CT115" s="215">
        <f t="shared" si="129"/>
        <v>0</v>
      </c>
      <c r="CU115" s="369">
        <f t="shared" si="130"/>
        <v>0</v>
      </c>
      <c r="CV115" s="215">
        <f t="shared" si="131"/>
        <v>0</v>
      </c>
      <c r="CW115" s="215">
        <f t="shared" ca="1" si="132"/>
        <v>0</v>
      </c>
      <c r="CX115" s="215">
        <f t="shared" ca="1" si="167"/>
        <v>0</v>
      </c>
      <c r="CY115" s="215">
        <f t="shared" ca="1" si="133"/>
        <v>0</v>
      </c>
      <c r="CZ115" s="216">
        <f ca="1">IF(AND(CW115,CX115=0)=0,0,IF(CW115&gt;0,'На банк Приват'!$V$1,IF(CX115&gt;0,'На Укрсиб'!$V$1,0)))</f>
        <v>0</v>
      </c>
      <c r="DA115" s="204"/>
      <c r="DB115" s="204" t="str">
        <f t="shared" ca="1" si="134"/>
        <v>Старший механік-водій</v>
      </c>
      <c r="DC115" s="204">
        <f t="shared" ca="1" si="135"/>
        <v>0</v>
      </c>
      <c r="DD115" s="204" t="str">
        <f t="shared" ca="1" si="168"/>
        <v>ВАКАНТ</v>
      </c>
      <c r="DE115" s="204"/>
      <c r="DF115" s="217"/>
      <c r="DG115" s="217"/>
      <c r="DH115" s="217"/>
      <c r="DI115" s="217"/>
      <c r="DJ115" s="217"/>
      <c r="DK115" s="217"/>
      <c r="DL115" s="217"/>
      <c r="DM115" s="217">
        <f t="shared" si="136"/>
        <v>0</v>
      </c>
      <c r="DN115" s="217"/>
      <c r="DO115" s="217"/>
      <c r="DP115" s="763">
        <f t="shared" si="137"/>
        <v>0</v>
      </c>
      <c r="DQ115" s="217">
        <f t="shared" si="169"/>
        <v>0</v>
      </c>
      <c r="DR115" s="217">
        <f t="shared" si="170"/>
        <v>0</v>
      </c>
      <c r="DS115" s="217"/>
      <c r="DT115" s="217">
        <f t="shared" si="138"/>
        <v>0</v>
      </c>
      <c r="DU115" s="366">
        <f t="shared" si="171"/>
        <v>0</v>
      </c>
      <c r="DV115" s="217">
        <f t="shared" si="139"/>
        <v>0</v>
      </c>
      <c r="DW115" s="217">
        <f t="shared" ca="1" si="140"/>
        <v>0</v>
      </c>
      <c r="DX115" s="217">
        <f t="shared" ca="1" si="172"/>
        <v>0</v>
      </c>
      <c r="DY115" s="217">
        <f t="shared" ca="1" si="141"/>
        <v>0</v>
      </c>
      <c r="DZ115" s="218">
        <f ca="1">IF(AND(DW115,DX115=0)=0,0,IF(DW115&gt;0,'На банк Приват'!$AB$1,IF(DX115&gt;0,'На Укрсиб'!$V$1,0)))</f>
        <v>0</v>
      </c>
      <c r="EA115" s="207"/>
      <c r="EB115" s="207" t="str">
        <f t="shared" ca="1" si="142"/>
        <v>Старший механік-водій</v>
      </c>
      <c r="EC115" s="207">
        <f t="shared" ca="1" si="143"/>
        <v>0</v>
      </c>
      <c r="ED115" s="207" t="str">
        <f t="shared" ca="1" si="173"/>
        <v>ВАКАНТ</v>
      </c>
      <c r="EE115" s="207"/>
      <c r="EF115" s="219"/>
      <c r="EG115" s="219"/>
      <c r="EH115" s="219"/>
      <c r="EI115" s="219"/>
      <c r="EJ115" s="219"/>
      <c r="EK115" s="219"/>
      <c r="EL115" s="219"/>
      <c r="EM115" s="219">
        <f t="shared" si="144"/>
        <v>0</v>
      </c>
      <c r="EN115" s="219"/>
      <c r="EO115" s="219"/>
      <c r="EP115" s="219">
        <f t="shared" si="145"/>
        <v>0</v>
      </c>
      <c r="EQ115" s="219">
        <f t="shared" si="174"/>
        <v>0</v>
      </c>
      <c r="ER115" s="219">
        <f t="shared" si="175"/>
        <v>0</v>
      </c>
      <c r="ES115" s="219"/>
      <c r="ET115" s="219">
        <f t="shared" si="146"/>
        <v>0</v>
      </c>
      <c r="EU115" s="363">
        <f t="shared" si="176"/>
        <v>0</v>
      </c>
      <c r="EV115" s="219">
        <f t="shared" si="147"/>
        <v>0</v>
      </c>
      <c r="EW115" s="219">
        <f t="shared" ca="1" si="148"/>
        <v>0</v>
      </c>
      <c r="EX115" s="219">
        <f t="shared" ca="1" si="177"/>
        <v>0</v>
      </c>
      <c r="EY115" s="219">
        <f t="shared" ca="1" si="149"/>
        <v>0</v>
      </c>
      <c r="EZ115" s="220">
        <f ca="1">IF(AND(EW115,EX115=0)=0,0,IF(EW115&gt;0,'На банк Приват'!$AH$1,IF(EX115&gt;0,'На Укрсиб'!$AH$1,0)))</f>
        <v>0</v>
      </c>
      <c r="FA115" s="28" t="str">
        <f t="shared" ca="1" si="150"/>
        <v>ВАКАНТ</v>
      </c>
      <c r="FB115" s="28">
        <f t="shared" ca="1" si="151"/>
        <v>0</v>
      </c>
      <c r="FC115" s="28">
        <f t="shared" ca="1" si="152"/>
        <v>0</v>
      </c>
      <c r="FD115" s="28">
        <f t="shared" ca="1" si="153"/>
        <v>0</v>
      </c>
      <c r="FE115" s="28">
        <f t="shared" ca="1" si="154"/>
        <v>107</v>
      </c>
      <c r="FF115">
        <f t="shared" si="155"/>
        <v>0</v>
      </c>
      <c r="FG115" s="477" t="s">
        <v>81</v>
      </c>
    </row>
    <row r="116" spans="1:163">
      <c r="A116" s="113"/>
      <c r="B116" s="113">
        <f t="shared" ca="1" si="107"/>
        <v>0</v>
      </c>
      <c r="C116" s="113">
        <f t="shared" ca="1" si="108"/>
        <v>0</v>
      </c>
      <c r="D116" s="113" t="str">
        <f t="shared" ca="1" si="199"/>
        <v xml:space="preserve"> </v>
      </c>
      <c r="E116" s="113">
        <f t="shared" si="109"/>
        <v>0</v>
      </c>
      <c r="F116" s="115"/>
      <c r="G116" s="209">
        <f t="shared" si="200"/>
        <v>0</v>
      </c>
      <c r="H116" s="209">
        <f t="shared" si="201"/>
        <v>0</v>
      </c>
      <c r="I116" s="209">
        <f t="shared" si="202"/>
        <v>0</v>
      </c>
      <c r="J116" s="209">
        <f t="shared" si="182"/>
        <v>0</v>
      </c>
      <c r="K116" s="209">
        <f t="shared" si="183"/>
        <v>0</v>
      </c>
      <c r="L116" s="209">
        <f t="shared" si="184"/>
        <v>0</v>
      </c>
      <c r="M116" s="209">
        <f t="shared" si="185"/>
        <v>0</v>
      </c>
      <c r="N116" s="209">
        <f t="shared" si="186"/>
        <v>0</v>
      </c>
      <c r="O116" s="209">
        <f t="shared" si="178"/>
        <v>0</v>
      </c>
      <c r="P116" s="211">
        <f t="shared" si="187"/>
        <v>0</v>
      </c>
      <c r="Q116" s="209">
        <f t="shared" si="188"/>
        <v>0</v>
      </c>
      <c r="R116" s="209">
        <f t="shared" si="189"/>
        <v>0</v>
      </c>
      <c r="S116" s="209">
        <f t="shared" si="190"/>
        <v>0</v>
      </c>
      <c r="T116" s="209">
        <f t="shared" si="191"/>
        <v>0</v>
      </c>
      <c r="U116" s="209">
        <f t="shared" si="192"/>
        <v>0</v>
      </c>
      <c r="V116" s="209">
        <f t="shared" si="193"/>
        <v>0</v>
      </c>
      <c r="W116" s="209">
        <f t="shared" ca="1" si="194"/>
        <v>0</v>
      </c>
      <c r="X116" s="209">
        <f t="shared" ca="1" si="195"/>
        <v>0</v>
      </c>
      <c r="Y116" s="209">
        <f t="shared" ca="1" si="196"/>
        <v>0</v>
      </c>
      <c r="Z116" s="210" t="str">
        <f t="shared" ca="1" si="110"/>
        <v xml:space="preserve">        </v>
      </c>
      <c r="AA116" s="185"/>
      <c r="AB116" s="185">
        <f t="shared" ca="1" si="111"/>
        <v>0</v>
      </c>
      <c r="AC116" s="185">
        <f t="shared" ca="1" si="112"/>
        <v>0</v>
      </c>
      <c r="AD116" s="185" t="str">
        <f t="shared" ca="1" si="156"/>
        <v xml:space="preserve"> </v>
      </c>
      <c r="AE116" s="185"/>
      <c r="AF116" s="211"/>
      <c r="AG116" s="211"/>
      <c r="AH116" s="211"/>
      <c r="AI116" s="211"/>
      <c r="AJ116" s="211"/>
      <c r="AK116" s="211"/>
      <c r="AL116" s="211"/>
      <c r="AM116" s="211"/>
      <c r="AN116" s="211"/>
      <c r="AO116" s="211"/>
      <c r="AP116" s="623">
        <f t="shared" si="113"/>
        <v>0</v>
      </c>
      <c r="AQ116" s="211">
        <f t="shared" si="157"/>
        <v>0</v>
      </c>
      <c r="AR116" s="211">
        <f t="shared" si="158"/>
        <v>0</v>
      </c>
      <c r="AS116" s="211"/>
      <c r="AT116" s="211">
        <f t="shared" si="114"/>
        <v>0</v>
      </c>
      <c r="AU116" s="358">
        <f t="shared" si="115"/>
        <v>0</v>
      </c>
      <c r="AV116" s="211">
        <f t="shared" si="116"/>
        <v>0</v>
      </c>
      <c r="AW116" s="211">
        <f t="shared" ca="1" si="117"/>
        <v>0</v>
      </c>
      <c r="AX116" s="211">
        <f t="shared" ca="1" si="197"/>
        <v>0</v>
      </c>
      <c r="AY116" s="211">
        <f t="shared" ca="1" si="118"/>
        <v>0</v>
      </c>
      <c r="AZ116" s="212">
        <f ca="1">IF(AND(AW116,AX116=0,AY116=0)=0,0,IF(AW116&gt;0,'На банк Приват'!$J$1,IF(AX116&gt;0,'На Укрсиб'!$J$1,0)))</f>
        <v>0</v>
      </c>
      <c r="BA116" s="191"/>
      <c r="BB116" s="191">
        <f t="shared" ca="1" si="119"/>
        <v>0</v>
      </c>
      <c r="BC116" s="191">
        <f t="shared" ca="1" si="120"/>
        <v>0</v>
      </c>
      <c r="BD116" s="191" t="str">
        <f t="shared" ca="1" si="159"/>
        <v xml:space="preserve"> </v>
      </c>
      <c r="BE116" s="191"/>
      <c r="BF116" s="213"/>
      <c r="BG116" s="213"/>
      <c r="BH116" s="213"/>
      <c r="BI116" s="213"/>
      <c r="BJ116" s="213"/>
      <c r="BK116" s="213"/>
      <c r="BL116" s="213"/>
      <c r="BM116" s="213"/>
      <c r="BN116" s="213"/>
      <c r="BO116" s="213"/>
      <c r="BP116" s="623">
        <f t="shared" si="121"/>
        <v>0</v>
      </c>
      <c r="BQ116" s="213">
        <f t="shared" si="160"/>
        <v>0</v>
      </c>
      <c r="BR116" s="213">
        <f t="shared" si="161"/>
        <v>0</v>
      </c>
      <c r="BS116" s="213"/>
      <c r="BT116" s="213">
        <f t="shared" si="122"/>
        <v>0</v>
      </c>
      <c r="BU116" s="362">
        <f t="shared" si="162"/>
        <v>0</v>
      </c>
      <c r="BV116" s="213">
        <f t="shared" si="123"/>
        <v>0</v>
      </c>
      <c r="BW116" s="213">
        <f t="shared" ca="1" si="124"/>
        <v>0</v>
      </c>
      <c r="BX116" s="213">
        <f t="shared" ca="1" si="163"/>
        <v>0</v>
      </c>
      <c r="BY116" s="213">
        <f t="shared" ca="1" si="125"/>
        <v>0</v>
      </c>
      <c r="BZ116" s="214">
        <f ca="1">IF(AND(BW116,BX116=0)=0,0,IF(BW116&gt;0,'На банк Приват'!$P$1,IF(BX116&gt;0,'На Укрсиб'!$P$1,0)))</f>
        <v>0</v>
      </c>
      <c r="CA116" s="198">
        <v>109</v>
      </c>
      <c r="CB116" s="198">
        <f t="shared" ca="1" si="126"/>
        <v>0</v>
      </c>
      <c r="CC116" s="198">
        <f t="shared" ca="1" si="127"/>
        <v>0</v>
      </c>
      <c r="CD116" s="198" t="str">
        <f t="shared" ca="1" si="164"/>
        <v xml:space="preserve"> </v>
      </c>
      <c r="CE116" s="198"/>
      <c r="CF116" s="215"/>
      <c r="CG116" s="215"/>
      <c r="CH116" s="215"/>
      <c r="CI116" s="215"/>
      <c r="CJ116" s="215"/>
      <c r="CK116" s="215"/>
      <c r="CL116" s="215"/>
      <c r="CM116" s="215">
        <f t="shared" si="198"/>
        <v>0</v>
      </c>
      <c r="CN116" s="215"/>
      <c r="CO116" s="215"/>
      <c r="CP116" s="215">
        <f t="shared" si="128"/>
        <v>0</v>
      </c>
      <c r="CQ116" s="215">
        <f t="shared" si="165"/>
        <v>0</v>
      </c>
      <c r="CR116" s="215">
        <f t="shared" si="166"/>
        <v>0</v>
      </c>
      <c r="CS116" s="215"/>
      <c r="CT116" s="215">
        <f t="shared" si="129"/>
        <v>0</v>
      </c>
      <c r="CU116" s="369">
        <f t="shared" si="130"/>
        <v>0</v>
      </c>
      <c r="CV116" s="215">
        <f t="shared" si="131"/>
        <v>0</v>
      </c>
      <c r="CW116" s="215">
        <f t="shared" ca="1" si="132"/>
        <v>0</v>
      </c>
      <c r="CX116" s="215">
        <f t="shared" ca="1" si="167"/>
        <v>0</v>
      </c>
      <c r="CY116" s="215">
        <f t="shared" ca="1" si="133"/>
        <v>0</v>
      </c>
      <c r="CZ116" s="216">
        <f ca="1">IF(AND(CW116,CX116=0)=0,0,IF(CW116&gt;0,'На банк Приват'!$V$1,IF(CX116&gt;0,'На Укрсиб'!$V$1,0)))</f>
        <v>0</v>
      </c>
      <c r="DA116" s="204"/>
      <c r="DB116" s="204">
        <f t="shared" ca="1" si="134"/>
        <v>0</v>
      </c>
      <c r="DC116" s="204">
        <f t="shared" ca="1" si="135"/>
        <v>0</v>
      </c>
      <c r="DD116" s="204" t="str">
        <f t="shared" ca="1" si="168"/>
        <v xml:space="preserve"> </v>
      </c>
      <c r="DE116" s="204"/>
      <c r="DF116" s="217"/>
      <c r="DG116" s="217"/>
      <c r="DH116" s="217"/>
      <c r="DI116" s="217"/>
      <c r="DJ116" s="217"/>
      <c r="DK116" s="217"/>
      <c r="DL116" s="217"/>
      <c r="DM116" s="217">
        <f t="shared" si="136"/>
        <v>0</v>
      </c>
      <c r="DN116" s="217"/>
      <c r="DO116" s="217"/>
      <c r="DP116" s="763">
        <f t="shared" si="137"/>
        <v>0</v>
      </c>
      <c r="DQ116" s="217">
        <f t="shared" si="169"/>
        <v>0</v>
      </c>
      <c r="DR116" s="217">
        <f t="shared" si="170"/>
        <v>0</v>
      </c>
      <c r="DS116" s="217"/>
      <c r="DT116" s="217">
        <f t="shared" si="138"/>
        <v>0</v>
      </c>
      <c r="DU116" s="366">
        <f t="shared" si="171"/>
        <v>0</v>
      </c>
      <c r="DV116" s="217">
        <f t="shared" si="139"/>
        <v>0</v>
      </c>
      <c r="DW116" s="217">
        <f t="shared" ca="1" si="140"/>
        <v>0</v>
      </c>
      <c r="DX116" s="217">
        <f t="shared" ca="1" si="172"/>
        <v>0</v>
      </c>
      <c r="DY116" s="217">
        <f t="shared" ca="1" si="141"/>
        <v>0</v>
      </c>
      <c r="DZ116" s="218">
        <f ca="1">IF(AND(DW116,DX116=0)=0,0,IF(DW116&gt;0,'На банк Приват'!$AB$1,IF(DX116&gt;0,'На Укрсиб'!$V$1,0)))</f>
        <v>0</v>
      </c>
      <c r="EA116" s="207"/>
      <c r="EB116" s="207">
        <f t="shared" ca="1" si="142"/>
        <v>0</v>
      </c>
      <c r="EC116" s="207">
        <f t="shared" ca="1" si="143"/>
        <v>0</v>
      </c>
      <c r="ED116" s="207" t="str">
        <f t="shared" ca="1" si="173"/>
        <v xml:space="preserve"> </v>
      </c>
      <c r="EE116" s="207"/>
      <c r="EF116" s="219"/>
      <c r="EG116" s="219"/>
      <c r="EH116" s="219"/>
      <c r="EI116" s="219"/>
      <c r="EJ116" s="219"/>
      <c r="EK116" s="219"/>
      <c r="EL116" s="219"/>
      <c r="EM116" s="219">
        <f t="shared" si="144"/>
        <v>0</v>
      </c>
      <c r="EN116" s="219"/>
      <c r="EO116" s="219"/>
      <c r="EP116" s="219">
        <f t="shared" si="145"/>
        <v>0</v>
      </c>
      <c r="EQ116" s="219">
        <f t="shared" si="174"/>
        <v>0</v>
      </c>
      <c r="ER116" s="219">
        <f t="shared" si="175"/>
        <v>0</v>
      </c>
      <c r="ES116" s="219"/>
      <c r="ET116" s="219">
        <f t="shared" si="146"/>
        <v>0</v>
      </c>
      <c r="EU116" s="363">
        <f t="shared" si="176"/>
        <v>0</v>
      </c>
      <c r="EV116" s="219">
        <f t="shared" si="147"/>
        <v>0</v>
      </c>
      <c r="EW116" s="219">
        <f t="shared" ca="1" si="148"/>
        <v>0</v>
      </c>
      <c r="EX116" s="219">
        <f t="shared" ca="1" si="177"/>
        <v>0</v>
      </c>
      <c r="EY116" s="219">
        <f t="shared" ca="1" si="149"/>
        <v>0</v>
      </c>
      <c r="EZ116" s="220">
        <f ca="1">IF(AND(EW116,EX116=0)=0,0,IF(EW116&gt;0,'На банк Приват'!$AH$1,IF(EX116&gt;0,'На Укрсиб'!$AH$1,0)))</f>
        <v>0</v>
      </c>
      <c r="FA116" s="28" t="str">
        <f t="shared" ca="1" si="150"/>
        <v xml:space="preserve"> </v>
      </c>
      <c r="FB116" s="28">
        <f t="shared" ca="1" si="151"/>
        <v>0</v>
      </c>
      <c r="FC116" s="28">
        <f t="shared" ca="1" si="152"/>
        <v>0</v>
      </c>
      <c r="FD116" s="28">
        <f t="shared" ca="1" si="153"/>
        <v>0</v>
      </c>
      <c r="FE116" s="28">
        <f t="shared" ca="1" si="154"/>
        <v>108</v>
      </c>
      <c r="FF116">
        <f t="shared" si="155"/>
        <v>0</v>
      </c>
      <c r="FG116" s="477" t="s">
        <v>82</v>
      </c>
    </row>
    <row r="117" spans="1:163">
      <c r="A117" s="113"/>
      <c r="B117" s="113" t="str">
        <f t="shared" ca="1" si="107"/>
        <v>Командир батареї</v>
      </c>
      <c r="C117" s="113" t="str">
        <f t="shared" ca="1" si="108"/>
        <v>ст.л-т</v>
      </c>
      <c r="D117" s="113" t="str">
        <f t="shared" ca="1" si="199"/>
        <v>Чернишенко Є.В.</v>
      </c>
      <c r="E117" s="113">
        <f t="shared" si="109"/>
        <v>0</v>
      </c>
      <c r="F117" s="115"/>
      <c r="G117" s="209">
        <f t="shared" si="200"/>
        <v>0</v>
      </c>
      <c r="H117" s="209">
        <f t="shared" si="201"/>
        <v>0</v>
      </c>
      <c r="I117" s="209">
        <f t="shared" si="202"/>
        <v>0</v>
      </c>
      <c r="J117" s="209">
        <f t="shared" si="182"/>
        <v>0</v>
      </c>
      <c r="K117" s="209">
        <f t="shared" si="183"/>
        <v>0</v>
      </c>
      <c r="L117" s="209">
        <f t="shared" si="184"/>
        <v>0</v>
      </c>
      <c r="M117" s="209">
        <f t="shared" si="185"/>
        <v>0</v>
      </c>
      <c r="N117" s="209">
        <f t="shared" si="186"/>
        <v>0</v>
      </c>
      <c r="O117" s="209">
        <f t="shared" si="178"/>
        <v>0</v>
      </c>
      <c r="P117" s="211">
        <f t="shared" si="187"/>
        <v>0</v>
      </c>
      <c r="Q117" s="209">
        <f t="shared" si="188"/>
        <v>0</v>
      </c>
      <c r="R117" s="209">
        <f t="shared" si="189"/>
        <v>0</v>
      </c>
      <c r="S117" s="209">
        <f t="shared" si="190"/>
        <v>0</v>
      </c>
      <c r="T117" s="209">
        <f t="shared" si="191"/>
        <v>0</v>
      </c>
      <c r="U117" s="209">
        <f t="shared" si="192"/>
        <v>0</v>
      </c>
      <c r="V117" s="209">
        <f t="shared" si="193"/>
        <v>0</v>
      </c>
      <c r="W117" s="209">
        <f t="shared" ca="1" si="194"/>
        <v>0</v>
      </c>
      <c r="X117" s="209">
        <f t="shared" ca="1" si="195"/>
        <v>0</v>
      </c>
      <c r="Y117" s="209">
        <f t="shared" ca="1" si="196"/>
        <v>0</v>
      </c>
      <c r="Z117" s="210" t="str">
        <f t="shared" ca="1" si="110"/>
        <v xml:space="preserve">        </v>
      </c>
      <c r="AA117" s="185"/>
      <c r="AB117" s="185" t="str">
        <f t="shared" ca="1" si="111"/>
        <v>Командир батареї</v>
      </c>
      <c r="AC117" s="185" t="str">
        <f t="shared" ca="1" si="112"/>
        <v>ст.л-т</v>
      </c>
      <c r="AD117" s="185" t="str">
        <f t="shared" ca="1" si="156"/>
        <v>Чернишенко Є.В.</v>
      </c>
      <c r="AE117" s="185"/>
      <c r="AF117" s="211"/>
      <c r="AG117" s="211"/>
      <c r="AH117" s="211"/>
      <c r="AI117" s="211"/>
      <c r="AJ117" s="211"/>
      <c r="AK117" s="211"/>
      <c r="AL117" s="211"/>
      <c r="AM117" s="211"/>
      <c r="AN117" s="211"/>
      <c r="AO117" s="211"/>
      <c r="AP117" s="623">
        <f t="shared" si="113"/>
        <v>0</v>
      </c>
      <c r="AQ117" s="211">
        <f t="shared" si="157"/>
        <v>0</v>
      </c>
      <c r="AR117" s="211">
        <f t="shared" si="158"/>
        <v>0</v>
      </c>
      <c r="AS117" s="211"/>
      <c r="AT117" s="211">
        <f t="shared" si="114"/>
        <v>0</v>
      </c>
      <c r="AU117" s="358">
        <f t="shared" si="115"/>
        <v>0</v>
      </c>
      <c r="AV117" s="211">
        <f t="shared" si="116"/>
        <v>0</v>
      </c>
      <c r="AW117" s="211">
        <f t="shared" ca="1" si="117"/>
        <v>0</v>
      </c>
      <c r="AX117" s="211">
        <f t="shared" ca="1" si="197"/>
        <v>0</v>
      </c>
      <c r="AY117" s="211">
        <f t="shared" ca="1" si="118"/>
        <v>0</v>
      </c>
      <c r="AZ117" s="212">
        <f ca="1">IF(AND(AW117,AX117=0,AY117=0)=0,0,IF(AW117&gt;0,'На банк Приват'!$J$1,IF(AX117&gt;0,'На Укрсиб'!$J$1,0)))</f>
        <v>0</v>
      </c>
      <c r="BA117" s="191"/>
      <c r="BB117" s="191" t="str">
        <f t="shared" ca="1" si="119"/>
        <v>Командир батареї</v>
      </c>
      <c r="BC117" s="191" t="str">
        <f t="shared" ca="1" si="120"/>
        <v>ст.л-т</v>
      </c>
      <c r="BD117" s="191" t="str">
        <f t="shared" ca="1" si="159"/>
        <v>Чернишенко Є.В.</v>
      </c>
      <c r="BE117" s="191"/>
      <c r="BF117" s="213"/>
      <c r="BG117" s="213"/>
      <c r="BH117" s="213"/>
      <c r="BI117" s="213"/>
      <c r="BJ117" s="213"/>
      <c r="BK117" s="213"/>
      <c r="BL117" s="213"/>
      <c r="BM117" s="213"/>
      <c r="BN117" s="213"/>
      <c r="BO117" s="213"/>
      <c r="BP117" s="623">
        <f t="shared" si="121"/>
        <v>0</v>
      </c>
      <c r="BQ117" s="213">
        <f t="shared" si="160"/>
        <v>0</v>
      </c>
      <c r="BR117" s="213">
        <f t="shared" si="161"/>
        <v>0</v>
      </c>
      <c r="BS117" s="213"/>
      <c r="BT117" s="213">
        <f t="shared" si="122"/>
        <v>0</v>
      </c>
      <c r="BU117" s="362">
        <f t="shared" si="162"/>
        <v>0</v>
      </c>
      <c r="BV117" s="213">
        <f t="shared" si="123"/>
        <v>0</v>
      </c>
      <c r="BW117" s="213">
        <f t="shared" ca="1" si="124"/>
        <v>0</v>
      </c>
      <c r="BX117" s="213">
        <f t="shared" ca="1" si="163"/>
        <v>0</v>
      </c>
      <c r="BY117" s="213">
        <f t="shared" ca="1" si="125"/>
        <v>0</v>
      </c>
      <c r="BZ117" s="214">
        <f ca="1">IF(AND(BW117,BX117=0)=0,0,IF(BW117&gt;0,'На банк Приват'!$P$1,IF(BX117&gt;0,'На Укрсиб'!$P$1,0)))</f>
        <v>0</v>
      </c>
      <c r="CA117" s="198">
        <v>110</v>
      </c>
      <c r="CB117" s="198" t="str">
        <f t="shared" ca="1" si="126"/>
        <v>Командир батареї</v>
      </c>
      <c r="CC117" s="198" t="str">
        <f t="shared" ca="1" si="127"/>
        <v>ст.л-т</v>
      </c>
      <c r="CD117" s="198" t="str">
        <f t="shared" ca="1" si="164"/>
        <v>Чернишенко Є.В.</v>
      </c>
      <c r="CE117" s="198"/>
      <c r="CF117" s="215"/>
      <c r="CG117" s="215"/>
      <c r="CH117" s="215"/>
      <c r="CI117" s="215"/>
      <c r="CJ117" s="215"/>
      <c r="CK117" s="215"/>
      <c r="CL117" s="215"/>
      <c r="CM117" s="215">
        <f t="shared" si="198"/>
        <v>0</v>
      </c>
      <c r="CN117" s="215"/>
      <c r="CO117" s="215"/>
      <c r="CP117" s="215">
        <f t="shared" si="128"/>
        <v>0</v>
      </c>
      <c r="CQ117" s="215">
        <f t="shared" si="165"/>
        <v>0</v>
      </c>
      <c r="CR117" s="215">
        <f t="shared" si="166"/>
        <v>0</v>
      </c>
      <c r="CS117" s="215"/>
      <c r="CT117" s="215">
        <f t="shared" si="129"/>
        <v>0</v>
      </c>
      <c r="CU117" s="369">
        <f t="shared" si="130"/>
        <v>0</v>
      </c>
      <c r="CV117" s="215">
        <f t="shared" si="131"/>
        <v>0</v>
      </c>
      <c r="CW117" s="215">
        <f t="shared" ca="1" si="132"/>
        <v>0</v>
      </c>
      <c r="CX117" s="215">
        <f t="shared" ca="1" si="167"/>
        <v>0</v>
      </c>
      <c r="CY117" s="215">
        <f t="shared" ca="1" si="133"/>
        <v>0</v>
      </c>
      <c r="CZ117" s="216">
        <f ca="1">IF(AND(CW117,CX117=0)=0,0,IF(CW117&gt;0,'На банк Приват'!$V$1,IF(CX117&gt;0,'На Укрсиб'!$V$1,0)))</f>
        <v>0</v>
      </c>
      <c r="DA117" s="204"/>
      <c r="DB117" s="204" t="str">
        <f t="shared" ca="1" si="134"/>
        <v>Командир батареї</v>
      </c>
      <c r="DC117" s="204" t="str">
        <f t="shared" ca="1" si="135"/>
        <v>ст.л-т</v>
      </c>
      <c r="DD117" s="204" t="str">
        <f t="shared" ca="1" si="168"/>
        <v>Чернишенко Є.В.</v>
      </c>
      <c r="DE117" s="204"/>
      <c r="DF117" s="217"/>
      <c r="DG117" s="217"/>
      <c r="DH117" s="217"/>
      <c r="DI117" s="217"/>
      <c r="DJ117" s="217"/>
      <c r="DK117" s="217"/>
      <c r="DL117" s="217"/>
      <c r="DM117" s="217"/>
      <c r="DN117" s="217"/>
      <c r="DO117" s="217"/>
      <c r="DP117" s="763">
        <f t="shared" si="137"/>
        <v>0</v>
      </c>
      <c r="DQ117" s="217">
        <f t="shared" si="169"/>
        <v>0</v>
      </c>
      <c r="DR117" s="217">
        <f t="shared" si="170"/>
        <v>0</v>
      </c>
      <c r="DS117" s="217"/>
      <c r="DT117" s="217">
        <f t="shared" si="138"/>
        <v>0</v>
      </c>
      <c r="DU117" s="366">
        <f t="shared" si="171"/>
        <v>0</v>
      </c>
      <c r="DV117" s="217">
        <f t="shared" si="139"/>
        <v>0</v>
      </c>
      <c r="DW117" s="217">
        <f t="shared" ca="1" si="140"/>
        <v>0</v>
      </c>
      <c r="DX117" s="217">
        <f t="shared" ca="1" si="172"/>
        <v>0</v>
      </c>
      <c r="DY117" s="217">
        <f t="shared" ca="1" si="141"/>
        <v>0</v>
      </c>
      <c r="DZ117" s="218">
        <f ca="1">IF(AND(DW117,DX117=0)=0,0,IF(DW117&gt;0,'На банк Приват'!$AB$1,IF(DX117&gt;0,'На Укрсиб'!$V$1,0)))</f>
        <v>0</v>
      </c>
      <c r="EA117" s="207"/>
      <c r="EB117" s="207" t="str">
        <f t="shared" ca="1" si="142"/>
        <v>Командир батареї</v>
      </c>
      <c r="EC117" s="207" t="str">
        <f t="shared" ca="1" si="143"/>
        <v>ст.л-т</v>
      </c>
      <c r="ED117" s="207" t="str">
        <f t="shared" ca="1" si="173"/>
        <v>Чернишенко Є.В.</v>
      </c>
      <c r="EE117" s="207"/>
      <c r="EF117" s="219"/>
      <c r="EG117" s="219"/>
      <c r="EH117" s="219"/>
      <c r="EI117" s="219"/>
      <c r="EJ117" s="219"/>
      <c r="EK117" s="219"/>
      <c r="EL117" s="219"/>
      <c r="EM117" s="219">
        <f t="shared" si="144"/>
        <v>0</v>
      </c>
      <c r="EN117" s="219"/>
      <c r="EO117" s="219"/>
      <c r="EP117" s="219">
        <f t="shared" si="145"/>
        <v>0</v>
      </c>
      <c r="EQ117" s="219">
        <f t="shared" si="174"/>
        <v>0</v>
      </c>
      <c r="ER117" s="219">
        <f t="shared" si="175"/>
        <v>0</v>
      </c>
      <c r="ES117" s="219"/>
      <c r="ET117" s="219">
        <f t="shared" si="146"/>
        <v>0</v>
      </c>
      <c r="EU117" s="363">
        <f t="shared" si="176"/>
        <v>0</v>
      </c>
      <c r="EV117" s="219">
        <f t="shared" si="147"/>
        <v>0</v>
      </c>
      <c r="EW117" s="219">
        <f t="shared" ca="1" si="148"/>
        <v>0</v>
      </c>
      <c r="EX117" s="219">
        <f t="shared" ca="1" si="177"/>
        <v>0</v>
      </c>
      <c r="EY117" s="219">
        <f t="shared" ca="1" si="149"/>
        <v>0</v>
      </c>
      <c r="EZ117" s="220">
        <f ca="1">IF(AND(EW117,EX117=0)=0,0,IF(EW117&gt;0,'На банк Приват'!$AH$1,IF(EX117&gt;0,'На Укрсиб'!$AH$1,0)))</f>
        <v>0</v>
      </c>
      <c r="FA117" s="28" t="str">
        <f t="shared" ca="1" si="150"/>
        <v>Чернишенко Є.В.</v>
      </c>
      <c r="FB117" s="28" t="str">
        <f t="shared" ca="1" si="151"/>
        <v>Чернишенко</v>
      </c>
      <c r="FC117" s="28" t="str">
        <f t="shared" ca="1" si="152"/>
        <v>Євген</v>
      </c>
      <c r="FD117" s="28" t="str">
        <f t="shared" ca="1" si="153"/>
        <v>Вікторович</v>
      </c>
      <c r="FE117" s="28">
        <f t="shared" ca="1" si="154"/>
        <v>109</v>
      </c>
      <c r="FF117">
        <f t="shared" si="155"/>
        <v>0</v>
      </c>
      <c r="FG117" s="531" t="s">
        <v>150</v>
      </c>
    </row>
    <row r="118" spans="1:163">
      <c r="A118" s="113"/>
      <c r="B118" s="113" t="str">
        <f t="shared" ca="1" si="107"/>
        <v>Заступник командира батареї</v>
      </c>
      <c r="C118" s="113">
        <f t="shared" ca="1" si="108"/>
        <v>0</v>
      </c>
      <c r="D118" s="113" t="str">
        <f t="shared" ca="1" si="199"/>
        <v>ВАКАНТ</v>
      </c>
      <c r="E118" s="113">
        <f t="shared" si="109"/>
        <v>0</v>
      </c>
      <c r="F118" s="115"/>
      <c r="G118" s="209">
        <f t="shared" si="200"/>
        <v>0</v>
      </c>
      <c r="H118" s="209">
        <f t="shared" si="201"/>
        <v>0</v>
      </c>
      <c r="I118" s="209">
        <f t="shared" si="202"/>
        <v>0</v>
      </c>
      <c r="J118" s="209">
        <f t="shared" si="182"/>
        <v>0</v>
      </c>
      <c r="K118" s="209">
        <f t="shared" si="183"/>
        <v>0</v>
      </c>
      <c r="L118" s="209">
        <f t="shared" si="184"/>
        <v>0</v>
      </c>
      <c r="M118" s="209">
        <f t="shared" si="185"/>
        <v>0</v>
      </c>
      <c r="N118" s="209">
        <f t="shared" si="186"/>
        <v>0</v>
      </c>
      <c r="O118" s="209">
        <f t="shared" si="178"/>
        <v>0</v>
      </c>
      <c r="P118" s="211">
        <f t="shared" si="187"/>
        <v>0</v>
      </c>
      <c r="Q118" s="209">
        <f t="shared" si="188"/>
        <v>0</v>
      </c>
      <c r="R118" s="209">
        <f t="shared" si="189"/>
        <v>0</v>
      </c>
      <c r="S118" s="209">
        <f t="shared" si="190"/>
        <v>0</v>
      </c>
      <c r="T118" s="209">
        <f t="shared" si="191"/>
        <v>0</v>
      </c>
      <c r="U118" s="209">
        <f t="shared" si="192"/>
        <v>0</v>
      </c>
      <c r="V118" s="209">
        <f t="shared" si="193"/>
        <v>0</v>
      </c>
      <c r="W118" s="209">
        <f t="shared" ca="1" si="194"/>
        <v>0</v>
      </c>
      <c r="X118" s="209">
        <f t="shared" ca="1" si="195"/>
        <v>0</v>
      </c>
      <c r="Y118" s="209">
        <f t="shared" ca="1" si="196"/>
        <v>0</v>
      </c>
      <c r="Z118" s="210" t="str">
        <f t="shared" ca="1" si="110"/>
        <v xml:space="preserve">        </v>
      </c>
      <c r="AA118" s="185"/>
      <c r="AB118" s="185" t="str">
        <f t="shared" ca="1" si="111"/>
        <v>Заступник командира батареї</v>
      </c>
      <c r="AC118" s="185">
        <f t="shared" ca="1" si="112"/>
        <v>0</v>
      </c>
      <c r="AD118" s="185" t="str">
        <f t="shared" ca="1" si="156"/>
        <v>ВАКАНТ</v>
      </c>
      <c r="AE118" s="185"/>
      <c r="AF118" s="211"/>
      <c r="AG118" s="211"/>
      <c r="AH118" s="211"/>
      <c r="AI118" s="211"/>
      <c r="AJ118" s="211"/>
      <c r="AK118" s="211"/>
      <c r="AL118" s="211"/>
      <c r="AM118" s="211"/>
      <c r="AN118" s="211"/>
      <c r="AO118" s="211"/>
      <c r="AP118" s="623">
        <f t="shared" si="113"/>
        <v>0</v>
      </c>
      <c r="AQ118" s="211">
        <f t="shared" si="157"/>
        <v>0</v>
      </c>
      <c r="AR118" s="211">
        <f t="shared" si="158"/>
        <v>0</v>
      </c>
      <c r="AS118" s="211"/>
      <c r="AT118" s="211">
        <f t="shared" si="114"/>
        <v>0</v>
      </c>
      <c r="AU118" s="358">
        <f t="shared" si="115"/>
        <v>0</v>
      </c>
      <c r="AV118" s="211">
        <f t="shared" si="116"/>
        <v>0</v>
      </c>
      <c r="AW118" s="211">
        <f t="shared" ca="1" si="117"/>
        <v>0</v>
      </c>
      <c r="AX118" s="211">
        <f t="shared" ca="1" si="197"/>
        <v>0</v>
      </c>
      <c r="AY118" s="211">
        <f t="shared" ca="1" si="118"/>
        <v>0</v>
      </c>
      <c r="AZ118" s="212">
        <f ca="1">IF(AND(AW118,AX118=0,AY118=0)=0,0,IF(AW118&gt;0,'На банк Приват'!$J$1,IF(AX118&gt;0,'На Укрсиб'!J111,0)))</f>
        <v>0</v>
      </c>
      <c r="BA118" s="191"/>
      <c r="BB118" s="191" t="str">
        <f t="shared" ca="1" si="119"/>
        <v>Заступник командира батареї</v>
      </c>
      <c r="BC118" s="191">
        <f t="shared" ca="1" si="120"/>
        <v>0</v>
      </c>
      <c r="BD118" s="191" t="str">
        <f t="shared" ca="1" si="159"/>
        <v>ВАКАНТ</v>
      </c>
      <c r="BE118" s="191"/>
      <c r="BF118" s="213"/>
      <c r="BG118" s="213"/>
      <c r="BH118" s="213"/>
      <c r="BI118" s="213"/>
      <c r="BJ118" s="213"/>
      <c r="BK118" s="213"/>
      <c r="BL118" s="213"/>
      <c r="BM118" s="213"/>
      <c r="BN118" s="213"/>
      <c r="BO118" s="213"/>
      <c r="BP118" s="623">
        <f t="shared" si="121"/>
        <v>0</v>
      </c>
      <c r="BQ118" s="213">
        <f t="shared" si="160"/>
        <v>0</v>
      </c>
      <c r="BR118" s="213">
        <f t="shared" si="161"/>
        <v>0</v>
      </c>
      <c r="BS118" s="213"/>
      <c r="BT118" s="213">
        <f t="shared" si="122"/>
        <v>0</v>
      </c>
      <c r="BU118" s="362">
        <f t="shared" si="162"/>
        <v>0</v>
      </c>
      <c r="BV118" s="213">
        <f t="shared" si="123"/>
        <v>0</v>
      </c>
      <c r="BW118" s="213">
        <f t="shared" ca="1" si="124"/>
        <v>0</v>
      </c>
      <c r="BX118" s="213">
        <f t="shared" ca="1" si="163"/>
        <v>0</v>
      </c>
      <c r="BY118" s="213">
        <f t="shared" ca="1" si="125"/>
        <v>0</v>
      </c>
      <c r="BZ118" s="214">
        <f ca="1">IF(AND(BW118,BX118=0)=0,0,IF(BW118&gt;0,'На банк Приват'!$P$1,IF(BX118&gt;0,'На Укрсиб'!$P$1,0)))</f>
        <v>0</v>
      </c>
      <c r="CA118" s="198">
        <v>111</v>
      </c>
      <c r="CB118" s="198" t="str">
        <f t="shared" ca="1" si="126"/>
        <v>Заступник командира батареї</v>
      </c>
      <c r="CC118" s="198">
        <f t="shared" ca="1" si="127"/>
        <v>0</v>
      </c>
      <c r="CD118" s="198" t="str">
        <f t="shared" ca="1" si="164"/>
        <v>ВАКАНТ</v>
      </c>
      <c r="CE118" s="198"/>
      <c r="CF118" s="215"/>
      <c r="CG118" s="215"/>
      <c r="CH118" s="215"/>
      <c r="CI118" s="215"/>
      <c r="CJ118" s="215"/>
      <c r="CK118" s="215"/>
      <c r="CL118" s="215"/>
      <c r="CM118" s="215">
        <f t="shared" si="198"/>
        <v>0</v>
      </c>
      <c r="CN118" s="215"/>
      <c r="CO118" s="215"/>
      <c r="CP118" s="215">
        <f t="shared" si="128"/>
        <v>0</v>
      </c>
      <c r="CQ118" s="215">
        <f t="shared" si="165"/>
        <v>0</v>
      </c>
      <c r="CR118" s="215">
        <f t="shared" si="166"/>
        <v>0</v>
      </c>
      <c r="CS118" s="215"/>
      <c r="CT118" s="215">
        <f t="shared" si="129"/>
        <v>0</v>
      </c>
      <c r="CU118" s="369">
        <f t="shared" si="130"/>
        <v>0</v>
      </c>
      <c r="CV118" s="215">
        <f t="shared" si="131"/>
        <v>0</v>
      </c>
      <c r="CW118" s="215">
        <f t="shared" ca="1" si="132"/>
        <v>0</v>
      </c>
      <c r="CX118" s="215">
        <f t="shared" ca="1" si="167"/>
        <v>0</v>
      </c>
      <c r="CY118" s="215">
        <f t="shared" ca="1" si="133"/>
        <v>0</v>
      </c>
      <c r="CZ118" s="216">
        <f ca="1">IF(AND(CW118,CX118=0)=0,0,IF(CW118&gt;0,'На банк Приват'!$V$1,IF(CX118&gt;0,'На Укрсиб'!$V$1,0)))</f>
        <v>0</v>
      </c>
      <c r="DA118" s="204"/>
      <c r="DB118" s="204" t="str">
        <f t="shared" ca="1" si="134"/>
        <v>Заступник командира батареї</v>
      </c>
      <c r="DC118" s="204">
        <f t="shared" ca="1" si="135"/>
        <v>0</v>
      </c>
      <c r="DD118" s="204" t="str">
        <f t="shared" ca="1" si="168"/>
        <v>ВАКАНТ</v>
      </c>
      <c r="DE118" s="204"/>
      <c r="DF118" s="217"/>
      <c r="DG118" s="217"/>
      <c r="DH118" s="217"/>
      <c r="DI118" s="217"/>
      <c r="DJ118" s="217"/>
      <c r="DK118" s="217"/>
      <c r="DL118" s="217"/>
      <c r="DM118" s="217">
        <f t="shared" si="136"/>
        <v>0</v>
      </c>
      <c r="DN118" s="217"/>
      <c r="DO118" s="217"/>
      <c r="DP118" s="763">
        <f t="shared" si="137"/>
        <v>0</v>
      </c>
      <c r="DQ118" s="217">
        <f t="shared" si="169"/>
        <v>0</v>
      </c>
      <c r="DR118" s="217">
        <f t="shared" si="170"/>
        <v>0</v>
      </c>
      <c r="DS118" s="217"/>
      <c r="DT118" s="217">
        <f t="shared" si="138"/>
        <v>0</v>
      </c>
      <c r="DU118" s="366">
        <f t="shared" si="171"/>
        <v>0</v>
      </c>
      <c r="DV118" s="217">
        <f t="shared" si="139"/>
        <v>0</v>
      </c>
      <c r="DW118" s="217">
        <f t="shared" ca="1" si="140"/>
        <v>0</v>
      </c>
      <c r="DX118" s="217">
        <f t="shared" ca="1" si="172"/>
        <v>0</v>
      </c>
      <c r="DY118" s="217">
        <f t="shared" ca="1" si="141"/>
        <v>0</v>
      </c>
      <c r="DZ118" s="218">
        <f ca="1">IF(AND(DW118,DX118=0)=0,0,IF(DW118&gt;0,'На банк Приват'!$AB$1,IF(DX118&gt;0,'На Укрсиб'!$V$1,0)))</f>
        <v>0</v>
      </c>
      <c r="EA118" s="207"/>
      <c r="EB118" s="207" t="str">
        <f t="shared" ca="1" si="142"/>
        <v>Заступник командира батареї</v>
      </c>
      <c r="EC118" s="207">
        <f t="shared" ca="1" si="143"/>
        <v>0</v>
      </c>
      <c r="ED118" s="207" t="str">
        <f t="shared" ca="1" si="173"/>
        <v>ВАКАНТ</v>
      </c>
      <c r="EE118" s="207"/>
      <c r="EF118" s="219"/>
      <c r="EG118" s="219"/>
      <c r="EH118" s="219"/>
      <c r="EI118" s="219"/>
      <c r="EJ118" s="219"/>
      <c r="EK118" s="219"/>
      <c r="EL118" s="219"/>
      <c r="EM118" s="219">
        <f t="shared" si="144"/>
        <v>0</v>
      </c>
      <c r="EN118" s="219"/>
      <c r="EO118" s="219"/>
      <c r="EP118" s="219">
        <f t="shared" si="145"/>
        <v>0</v>
      </c>
      <c r="EQ118" s="219">
        <f t="shared" si="174"/>
        <v>0</v>
      </c>
      <c r="ER118" s="219">
        <f t="shared" si="175"/>
        <v>0</v>
      </c>
      <c r="ES118" s="219"/>
      <c r="ET118" s="219">
        <f t="shared" si="146"/>
        <v>0</v>
      </c>
      <c r="EU118" s="363">
        <f t="shared" si="176"/>
        <v>0</v>
      </c>
      <c r="EV118" s="219">
        <f t="shared" si="147"/>
        <v>0</v>
      </c>
      <c r="EW118" s="219">
        <f t="shared" ca="1" si="148"/>
        <v>0</v>
      </c>
      <c r="EX118" s="219">
        <f t="shared" ca="1" si="177"/>
        <v>0</v>
      </c>
      <c r="EY118" s="219">
        <f t="shared" ca="1" si="149"/>
        <v>0</v>
      </c>
      <c r="EZ118" s="220">
        <f ca="1">IF(AND(EW118,EX118=0)=0,0,IF(EW118&gt;0,'На банк Приват'!$AH$1,IF(EX118&gt;0,'На Укрсиб'!$AH$1,0)))</f>
        <v>0</v>
      </c>
      <c r="FA118" s="28" t="str">
        <f t="shared" ca="1" si="150"/>
        <v>ВАКАНТ</v>
      </c>
      <c r="FB118" s="28">
        <f t="shared" ca="1" si="151"/>
        <v>0</v>
      </c>
      <c r="FC118" s="28">
        <f t="shared" ca="1" si="152"/>
        <v>0</v>
      </c>
      <c r="FD118" s="28">
        <f t="shared" ca="1" si="153"/>
        <v>0</v>
      </c>
      <c r="FE118" s="28">
        <f t="shared" ca="1" si="154"/>
        <v>110</v>
      </c>
      <c r="FF118">
        <f t="shared" si="155"/>
        <v>0</v>
      </c>
      <c r="FG118" s="477"/>
    </row>
    <row r="119" spans="1:163">
      <c r="A119" s="113"/>
      <c r="B119" s="113" t="str">
        <f t="shared" ca="1" si="107"/>
        <v xml:space="preserve">Водій </v>
      </c>
      <c r="C119" s="113" t="str">
        <f t="shared" ca="1" si="108"/>
        <v>м-с</v>
      </c>
      <c r="D119" s="113" t="str">
        <f t="shared" ca="1" si="199"/>
        <v>Гаценко І.Я.</v>
      </c>
      <c r="E119" s="113">
        <f t="shared" si="109"/>
        <v>0</v>
      </c>
      <c r="F119" s="115"/>
      <c r="G119" s="209">
        <f t="shared" si="200"/>
        <v>0</v>
      </c>
      <c r="H119" s="209">
        <f t="shared" si="201"/>
        <v>0</v>
      </c>
      <c r="I119" s="209">
        <f t="shared" si="202"/>
        <v>0</v>
      </c>
      <c r="J119" s="209">
        <f t="shared" si="182"/>
        <v>0</v>
      </c>
      <c r="K119" s="209">
        <f t="shared" si="183"/>
        <v>0</v>
      </c>
      <c r="L119" s="209">
        <f t="shared" si="184"/>
        <v>0</v>
      </c>
      <c r="M119" s="209">
        <f t="shared" si="185"/>
        <v>0</v>
      </c>
      <c r="N119" s="209">
        <f t="shared" si="186"/>
        <v>0</v>
      </c>
      <c r="O119" s="209">
        <f t="shared" si="178"/>
        <v>0</v>
      </c>
      <c r="P119" s="211">
        <f t="shared" si="187"/>
        <v>0</v>
      </c>
      <c r="Q119" s="209">
        <f t="shared" si="188"/>
        <v>0</v>
      </c>
      <c r="R119" s="209">
        <f t="shared" si="189"/>
        <v>0</v>
      </c>
      <c r="S119" s="209">
        <f t="shared" si="190"/>
        <v>0</v>
      </c>
      <c r="T119" s="209">
        <f t="shared" si="191"/>
        <v>0</v>
      </c>
      <c r="U119" s="209">
        <f t="shared" si="192"/>
        <v>0</v>
      </c>
      <c r="V119" s="209">
        <f t="shared" si="193"/>
        <v>0</v>
      </c>
      <c r="W119" s="209">
        <f t="shared" ca="1" si="194"/>
        <v>0</v>
      </c>
      <c r="X119" s="209">
        <f t="shared" ca="1" si="195"/>
        <v>0</v>
      </c>
      <c r="Y119" s="209">
        <f t="shared" ca="1" si="196"/>
        <v>0</v>
      </c>
      <c r="Z119" s="210" t="str">
        <f t="shared" ca="1" si="110"/>
        <v xml:space="preserve">        </v>
      </c>
      <c r="AA119" s="185"/>
      <c r="AB119" s="185" t="str">
        <f t="shared" ca="1" si="111"/>
        <v xml:space="preserve">Водій </v>
      </c>
      <c r="AC119" s="185" t="str">
        <f t="shared" ca="1" si="112"/>
        <v>м-с</v>
      </c>
      <c r="AD119" s="185" t="str">
        <f t="shared" ca="1" si="156"/>
        <v>Гаценко І.Я.</v>
      </c>
      <c r="AE119" s="185"/>
      <c r="AF119" s="211"/>
      <c r="AG119" s="211"/>
      <c r="AH119" s="211"/>
      <c r="AI119" s="211"/>
      <c r="AJ119" s="211"/>
      <c r="AK119" s="211"/>
      <c r="AL119" s="211"/>
      <c r="AM119" s="211"/>
      <c r="AN119" s="211"/>
      <c r="AO119" s="211"/>
      <c r="AP119" s="623">
        <f t="shared" si="113"/>
        <v>0</v>
      </c>
      <c r="AQ119" s="211">
        <f t="shared" si="157"/>
        <v>0</v>
      </c>
      <c r="AR119" s="211">
        <f t="shared" si="158"/>
        <v>0</v>
      </c>
      <c r="AS119" s="211"/>
      <c r="AT119" s="211">
        <f t="shared" si="114"/>
        <v>0</v>
      </c>
      <c r="AU119" s="358">
        <f t="shared" si="115"/>
        <v>0</v>
      </c>
      <c r="AV119" s="211">
        <f t="shared" si="116"/>
        <v>0</v>
      </c>
      <c r="AW119" s="211">
        <f t="shared" ca="1" si="117"/>
        <v>0</v>
      </c>
      <c r="AX119" s="211">
        <f t="shared" ca="1" si="197"/>
        <v>0</v>
      </c>
      <c r="AY119" s="211">
        <f t="shared" ca="1" si="118"/>
        <v>0</v>
      </c>
      <c r="AZ119" s="212">
        <f ca="1">IF(AND(AW119,AX119=0,AY119=0)=0,0,IF(AW119&gt;0,'На банк Приват'!$J$1,IF(AX119&gt;0,'На Укрсиб'!$J$1,0)))</f>
        <v>0</v>
      </c>
      <c r="BA119" s="191"/>
      <c r="BB119" s="191" t="str">
        <f t="shared" ca="1" si="119"/>
        <v xml:space="preserve">Водій </v>
      </c>
      <c r="BC119" s="191" t="str">
        <f t="shared" ca="1" si="120"/>
        <v>м-с</v>
      </c>
      <c r="BD119" s="191" t="str">
        <f t="shared" ca="1" si="159"/>
        <v>Гаценко І.Я.</v>
      </c>
      <c r="BE119" s="191"/>
      <c r="BF119" s="213"/>
      <c r="BG119" s="213"/>
      <c r="BH119" s="213"/>
      <c r="BI119" s="213"/>
      <c r="BJ119" s="213"/>
      <c r="BK119" s="213"/>
      <c r="BL119" s="213"/>
      <c r="BM119" s="213"/>
      <c r="BN119" s="213"/>
      <c r="BO119" s="213"/>
      <c r="BP119" s="623">
        <f t="shared" si="121"/>
        <v>0</v>
      </c>
      <c r="BQ119" s="213">
        <f t="shared" si="160"/>
        <v>0</v>
      </c>
      <c r="BR119" s="213">
        <f t="shared" si="161"/>
        <v>0</v>
      </c>
      <c r="BS119" s="213"/>
      <c r="BT119" s="213">
        <f t="shared" si="122"/>
        <v>0</v>
      </c>
      <c r="BU119" s="362">
        <f t="shared" si="162"/>
        <v>0</v>
      </c>
      <c r="BV119" s="213">
        <f t="shared" si="123"/>
        <v>0</v>
      </c>
      <c r="BW119" s="213">
        <f t="shared" ca="1" si="124"/>
        <v>0</v>
      </c>
      <c r="BX119" s="213">
        <f t="shared" ca="1" si="163"/>
        <v>0</v>
      </c>
      <c r="BY119" s="213">
        <f t="shared" ca="1" si="125"/>
        <v>0</v>
      </c>
      <c r="BZ119" s="214">
        <f ca="1">IF(AND(BW119,BX119=0)=0,0,IF(BW119&gt;0,'На банк Приват'!$P$1,IF(BX119&gt;0,'На Укрсиб'!$P$1,0)))</f>
        <v>0</v>
      </c>
      <c r="CA119" s="198">
        <v>112</v>
      </c>
      <c r="CB119" s="198" t="str">
        <f t="shared" ca="1" si="126"/>
        <v xml:space="preserve">Водій </v>
      </c>
      <c r="CC119" s="198" t="str">
        <f t="shared" ca="1" si="127"/>
        <v>м-с</v>
      </c>
      <c r="CD119" s="198" t="str">
        <f t="shared" ca="1" si="164"/>
        <v>Гаценко І.Я.</v>
      </c>
      <c r="CE119" s="198"/>
      <c r="CF119" s="215"/>
      <c r="CG119" s="215"/>
      <c r="CH119" s="215"/>
      <c r="CI119" s="215"/>
      <c r="CJ119" s="215"/>
      <c r="CK119" s="215"/>
      <c r="CL119" s="215"/>
      <c r="CM119" s="215">
        <f t="shared" si="198"/>
        <v>0</v>
      </c>
      <c r="CN119" s="215"/>
      <c r="CO119" s="215"/>
      <c r="CP119" s="215">
        <f t="shared" si="128"/>
        <v>0</v>
      </c>
      <c r="CQ119" s="215">
        <f t="shared" si="165"/>
        <v>0</v>
      </c>
      <c r="CR119" s="215">
        <f t="shared" si="166"/>
        <v>0</v>
      </c>
      <c r="CS119" s="215"/>
      <c r="CT119" s="215">
        <f t="shared" si="129"/>
        <v>0</v>
      </c>
      <c r="CU119" s="369">
        <f t="shared" si="130"/>
        <v>0</v>
      </c>
      <c r="CV119" s="215">
        <f t="shared" si="131"/>
        <v>0</v>
      </c>
      <c r="CW119" s="215">
        <f t="shared" ca="1" si="132"/>
        <v>0</v>
      </c>
      <c r="CX119" s="215">
        <f t="shared" ca="1" si="167"/>
        <v>0</v>
      </c>
      <c r="CY119" s="215">
        <f t="shared" ca="1" si="133"/>
        <v>0</v>
      </c>
      <c r="CZ119" s="216">
        <f ca="1">IF(AND(CW119,CX119=0)=0,0,IF(CW119&gt;0,'На банк Приват'!$V$1,IF(CX119&gt;0,'На Укрсиб'!$V$1,0)))</f>
        <v>0</v>
      </c>
      <c r="DA119" s="204"/>
      <c r="DB119" s="204" t="str">
        <f t="shared" ca="1" si="134"/>
        <v xml:space="preserve">Водій </v>
      </c>
      <c r="DC119" s="204" t="str">
        <f t="shared" ca="1" si="135"/>
        <v>м-с</v>
      </c>
      <c r="DD119" s="204" t="str">
        <f t="shared" ca="1" si="168"/>
        <v>Гаценко І.Я.</v>
      </c>
      <c r="DE119" s="204"/>
      <c r="DF119" s="217"/>
      <c r="DG119" s="217"/>
      <c r="DH119" s="217"/>
      <c r="DI119" s="217"/>
      <c r="DJ119" s="217"/>
      <c r="DK119" s="217"/>
      <c r="DL119" s="217"/>
      <c r="DM119" s="217">
        <f t="shared" si="136"/>
        <v>0</v>
      </c>
      <c r="DN119" s="217"/>
      <c r="DO119" s="217"/>
      <c r="DP119" s="763">
        <f t="shared" si="137"/>
        <v>0</v>
      </c>
      <c r="DQ119" s="217">
        <f t="shared" si="169"/>
        <v>0</v>
      </c>
      <c r="DR119" s="217">
        <f t="shared" si="170"/>
        <v>0</v>
      </c>
      <c r="DS119" s="217"/>
      <c r="DT119" s="217">
        <f t="shared" si="138"/>
        <v>0</v>
      </c>
      <c r="DU119" s="366">
        <f t="shared" si="171"/>
        <v>0</v>
      </c>
      <c r="DV119" s="217">
        <f t="shared" si="139"/>
        <v>0</v>
      </c>
      <c r="DW119" s="217">
        <f t="shared" ca="1" si="140"/>
        <v>0</v>
      </c>
      <c r="DX119" s="217">
        <f t="shared" ca="1" si="172"/>
        <v>0</v>
      </c>
      <c r="DY119" s="217">
        <f t="shared" ca="1" si="141"/>
        <v>0</v>
      </c>
      <c r="DZ119" s="218">
        <f ca="1">IF(AND(DW119,DX119=0)=0,0,IF(DW119&gt;0,'На банк Приват'!$AB$1,IF(DX119&gt;0,'На Укрсиб'!$V$1,0)))</f>
        <v>0</v>
      </c>
      <c r="EA119" s="207"/>
      <c r="EB119" s="207" t="str">
        <f t="shared" ca="1" si="142"/>
        <v xml:space="preserve">Водій </v>
      </c>
      <c r="EC119" s="207" t="str">
        <f t="shared" ca="1" si="143"/>
        <v>м-с</v>
      </c>
      <c r="ED119" s="207" t="str">
        <f t="shared" ca="1" si="173"/>
        <v>Гаценко І.Я.</v>
      </c>
      <c r="EE119" s="207"/>
      <c r="EF119" s="219"/>
      <c r="EG119" s="219"/>
      <c r="EH119" s="219"/>
      <c r="EI119" s="219"/>
      <c r="EJ119" s="219"/>
      <c r="EK119" s="219"/>
      <c r="EL119" s="219"/>
      <c r="EM119" s="219">
        <f t="shared" si="144"/>
        <v>0</v>
      </c>
      <c r="EN119" s="219"/>
      <c r="EO119" s="219"/>
      <c r="EP119" s="219">
        <f t="shared" si="145"/>
        <v>0</v>
      </c>
      <c r="EQ119" s="219">
        <f t="shared" si="174"/>
        <v>0</v>
      </c>
      <c r="ER119" s="219">
        <f t="shared" si="175"/>
        <v>0</v>
      </c>
      <c r="ES119" s="219"/>
      <c r="ET119" s="219">
        <f t="shared" si="146"/>
        <v>0</v>
      </c>
      <c r="EU119" s="363">
        <f t="shared" si="176"/>
        <v>0</v>
      </c>
      <c r="EV119" s="219">
        <f t="shared" si="147"/>
        <v>0</v>
      </c>
      <c r="EW119" s="219">
        <f t="shared" ca="1" si="148"/>
        <v>0</v>
      </c>
      <c r="EX119" s="219">
        <f t="shared" ca="1" si="177"/>
        <v>0</v>
      </c>
      <c r="EY119" s="219">
        <f t="shared" ca="1" si="149"/>
        <v>0</v>
      </c>
      <c r="EZ119" s="220">
        <f ca="1">IF(AND(EW119,EX119=0)=0,0,IF(EW119&gt;0,'На банк Приват'!$AH$1,IF(EX119&gt;0,'На Укрсиб'!$AH$1,0)))</f>
        <v>0</v>
      </c>
      <c r="FA119" s="28" t="str">
        <f t="shared" ca="1" si="150"/>
        <v>Гаценко І.Я.</v>
      </c>
      <c r="FB119" s="28" t="str">
        <f t="shared" ca="1" si="151"/>
        <v>Гаценко</v>
      </c>
      <c r="FC119" s="28" t="str">
        <f t="shared" ca="1" si="152"/>
        <v>Іван</v>
      </c>
      <c r="FD119" s="28" t="str">
        <f t="shared" ca="1" si="153"/>
        <v>Ярославович</v>
      </c>
      <c r="FE119" s="28">
        <f t="shared" ca="1" si="154"/>
        <v>111</v>
      </c>
      <c r="FF119">
        <f t="shared" si="155"/>
        <v>0</v>
      </c>
      <c r="FG119" s="531" t="s">
        <v>116</v>
      </c>
    </row>
    <row r="120" spans="1:163">
      <c r="A120" s="113"/>
      <c r="B120" s="113">
        <f t="shared" ca="1" si="107"/>
        <v>0</v>
      </c>
      <c r="C120" s="113">
        <f t="shared" ca="1" si="108"/>
        <v>0</v>
      </c>
      <c r="D120" s="113" t="str">
        <f t="shared" ca="1" si="199"/>
        <v xml:space="preserve"> </v>
      </c>
      <c r="E120" s="113">
        <f t="shared" si="109"/>
        <v>0</v>
      </c>
      <c r="F120" s="115"/>
      <c r="G120" s="209">
        <f t="shared" si="200"/>
        <v>0</v>
      </c>
      <c r="H120" s="209">
        <f t="shared" si="201"/>
        <v>0</v>
      </c>
      <c r="I120" s="209">
        <f t="shared" si="202"/>
        <v>0</v>
      </c>
      <c r="J120" s="209">
        <f t="shared" si="182"/>
        <v>0</v>
      </c>
      <c r="K120" s="209">
        <f t="shared" si="183"/>
        <v>0</v>
      </c>
      <c r="L120" s="209">
        <f t="shared" si="184"/>
        <v>0</v>
      </c>
      <c r="M120" s="209">
        <f t="shared" si="185"/>
        <v>0</v>
      </c>
      <c r="N120" s="209">
        <f t="shared" si="186"/>
        <v>0</v>
      </c>
      <c r="O120" s="209">
        <f t="shared" si="178"/>
        <v>0</v>
      </c>
      <c r="P120" s="211">
        <f t="shared" si="187"/>
        <v>0</v>
      </c>
      <c r="Q120" s="209">
        <f t="shared" si="188"/>
        <v>0</v>
      </c>
      <c r="R120" s="209">
        <f t="shared" si="189"/>
        <v>0</v>
      </c>
      <c r="S120" s="209">
        <f t="shared" si="190"/>
        <v>0</v>
      </c>
      <c r="T120" s="209">
        <f t="shared" si="191"/>
        <v>0</v>
      </c>
      <c r="U120" s="209">
        <f t="shared" si="192"/>
        <v>0</v>
      </c>
      <c r="V120" s="209">
        <f t="shared" si="193"/>
        <v>0</v>
      </c>
      <c r="W120" s="209">
        <f t="shared" ca="1" si="194"/>
        <v>0</v>
      </c>
      <c r="X120" s="209">
        <f t="shared" ca="1" si="195"/>
        <v>0</v>
      </c>
      <c r="Y120" s="209">
        <f t="shared" ca="1" si="196"/>
        <v>0</v>
      </c>
      <c r="Z120" s="210" t="str">
        <f t="shared" ca="1" si="110"/>
        <v xml:space="preserve">        </v>
      </c>
      <c r="AA120" s="185"/>
      <c r="AB120" s="185">
        <f t="shared" ca="1" si="111"/>
        <v>0</v>
      </c>
      <c r="AC120" s="185">
        <f t="shared" ca="1" si="112"/>
        <v>0</v>
      </c>
      <c r="AD120" s="185" t="str">
        <f t="shared" ca="1" si="156"/>
        <v xml:space="preserve"> </v>
      </c>
      <c r="AE120" s="185"/>
      <c r="AF120" s="211"/>
      <c r="AG120" s="211"/>
      <c r="AH120" s="211"/>
      <c r="AI120" s="211"/>
      <c r="AJ120" s="211"/>
      <c r="AK120" s="211"/>
      <c r="AL120" s="211"/>
      <c r="AM120" s="211"/>
      <c r="AN120" s="211"/>
      <c r="AO120" s="211"/>
      <c r="AP120" s="623">
        <f t="shared" si="113"/>
        <v>0</v>
      </c>
      <c r="AQ120" s="211">
        <f t="shared" si="157"/>
        <v>0</v>
      </c>
      <c r="AR120" s="211">
        <f t="shared" si="158"/>
        <v>0</v>
      </c>
      <c r="AS120" s="211"/>
      <c r="AT120" s="211">
        <f t="shared" si="114"/>
        <v>0</v>
      </c>
      <c r="AU120" s="358">
        <f t="shared" si="115"/>
        <v>0</v>
      </c>
      <c r="AV120" s="211">
        <f t="shared" si="116"/>
        <v>0</v>
      </c>
      <c r="AW120" s="211">
        <f t="shared" ca="1" si="117"/>
        <v>0</v>
      </c>
      <c r="AX120" s="211">
        <f t="shared" ca="1" si="197"/>
        <v>0</v>
      </c>
      <c r="AY120" s="211">
        <f t="shared" ca="1" si="118"/>
        <v>0</v>
      </c>
      <c r="AZ120" s="212">
        <f ca="1">IF(AND(AW120,AX120=0,AY120=0)=0,0,IF(AW120&gt;0,'На банк Приват'!$J$1,IF(AX120&gt;0,'На Укрсиб'!$J$1,0)))</f>
        <v>0</v>
      </c>
      <c r="BA120" s="191"/>
      <c r="BB120" s="191">
        <f t="shared" ca="1" si="119"/>
        <v>0</v>
      </c>
      <c r="BC120" s="191">
        <f t="shared" ca="1" si="120"/>
        <v>0</v>
      </c>
      <c r="BD120" s="191" t="str">
        <f t="shared" ca="1" si="159"/>
        <v xml:space="preserve"> </v>
      </c>
      <c r="BE120" s="191"/>
      <c r="BF120" s="213"/>
      <c r="BG120" s="213"/>
      <c r="BH120" s="213"/>
      <c r="BI120" s="213"/>
      <c r="BJ120" s="213"/>
      <c r="BK120" s="213"/>
      <c r="BL120" s="213"/>
      <c r="BM120" s="213"/>
      <c r="BN120" s="213"/>
      <c r="BO120" s="213"/>
      <c r="BP120" s="623">
        <f t="shared" si="121"/>
        <v>0</v>
      </c>
      <c r="BQ120" s="213">
        <f t="shared" si="160"/>
        <v>0</v>
      </c>
      <c r="BR120" s="213">
        <f t="shared" si="161"/>
        <v>0</v>
      </c>
      <c r="BS120" s="213"/>
      <c r="BT120" s="213">
        <f t="shared" si="122"/>
        <v>0</v>
      </c>
      <c r="BU120" s="362">
        <f t="shared" si="162"/>
        <v>0</v>
      </c>
      <c r="BV120" s="213">
        <f t="shared" si="123"/>
        <v>0</v>
      </c>
      <c r="BW120" s="213">
        <f t="shared" ca="1" si="124"/>
        <v>0</v>
      </c>
      <c r="BX120" s="213">
        <f t="shared" ca="1" si="163"/>
        <v>0</v>
      </c>
      <c r="BY120" s="213">
        <f t="shared" ca="1" si="125"/>
        <v>0</v>
      </c>
      <c r="BZ120" s="214">
        <f ca="1">IF(AND(BW120,BX120=0)=0,0,IF(BW120&gt;0,'На банк Приват'!$P$1,IF(BX120&gt;0,'На Укрсиб'!$P$1,0)))</f>
        <v>0</v>
      </c>
      <c r="CA120" s="198">
        <v>113</v>
      </c>
      <c r="CB120" s="198">
        <f t="shared" ca="1" si="126"/>
        <v>0</v>
      </c>
      <c r="CC120" s="198">
        <f t="shared" ca="1" si="127"/>
        <v>0</v>
      </c>
      <c r="CD120" s="198" t="str">
        <f t="shared" ca="1" si="164"/>
        <v xml:space="preserve"> </v>
      </c>
      <c r="CE120" s="198"/>
      <c r="CF120" s="215"/>
      <c r="CG120" s="215"/>
      <c r="CH120" s="215"/>
      <c r="CI120" s="215"/>
      <c r="CJ120" s="215"/>
      <c r="CK120" s="215"/>
      <c r="CL120" s="215"/>
      <c r="CM120" s="215">
        <f t="shared" si="198"/>
        <v>0</v>
      </c>
      <c r="CN120" s="215"/>
      <c r="CO120" s="215"/>
      <c r="CP120" s="215">
        <f t="shared" si="128"/>
        <v>0</v>
      </c>
      <c r="CQ120" s="215">
        <f t="shared" si="165"/>
        <v>0</v>
      </c>
      <c r="CR120" s="215">
        <f t="shared" si="166"/>
        <v>0</v>
      </c>
      <c r="CS120" s="215"/>
      <c r="CT120" s="215">
        <f t="shared" si="129"/>
        <v>0</v>
      </c>
      <c r="CU120" s="369">
        <f t="shared" si="130"/>
        <v>0</v>
      </c>
      <c r="CV120" s="215">
        <f t="shared" si="131"/>
        <v>0</v>
      </c>
      <c r="CW120" s="215">
        <f t="shared" ca="1" si="132"/>
        <v>0</v>
      </c>
      <c r="CX120" s="215">
        <f t="shared" ca="1" si="167"/>
        <v>0</v>
      </c>
      <c r="CY120" s="215">
        <f t="shared" ca="1" si="133"/>
        <v>0</v>
      </c>
      <c r="CZ120" s="216">
        <f ca="1">IF(AND(CW120,CX120=0)=0,0,IF(CW120&gt;0,'На банк Приват'!$V$1,IF(CX120&gt;0,'На Укрсиб'!$V$1,0)))</f>
        <v>0</v>
      </c>
      <c r="DA120" s="204"/>
      <c r="DB120" s="204">
        <f t="shared" ca="1" si="134"/>
        <v>0</v>
      </c>
      <c r="DC120" s="204">
        <f t="shared" ca="1" si="135"/>
        <v>0</v>
      </c>
      <c r="DD120" s="204" t="str">
        <f t="shared" ca="1" si="168"/>
        <v xml:space="preserve"> </v>
      </c>
      <c r="DE120" s="204"/>
      <c r="DF120" s="217"/>
      <c r="DG120" s="217"/>
      <c r="DH120" s="217"/>
      <c r="DI120" s="217"/>
      <c r="DJ120" s="217"/>
      <c r="DK120" s="217"/>
      <c r="DL120" s="217"/>
      <c r="DM120" s="217">
        <f t="shared" si="136"/>
        <v>0</v>
      </c>
      <c r="DN120" s="217"/>
      <c r="DO120" s="217"/>
      <c r="DP120" s="763">
        <f t="shared" si="137"/>
        <v>0</v>
      </c>
      <c r="DQ120" s="217">
        <f t="shared" si="169"/>
        <v>0</v>
      </c>
      <c r="DR120" s="217">
        <f t="shared" si="170"/>
        <v>0</v>
      </c>
      <c r="DS120" s="217"/>
      <c r="DT120" s="217">
        <f t="shared" si="138"/>
        <v>0</v>
      </c>
      <c r="DU120" s="366">
        <f t="shared" si="171"/>
        <v>0</v>
      </c>
      <c r="DV120" s="217">
        <f t="shared" si="139"/>
        <v>0</v>
      </c>
      <c r="DW120" s="217">
        <f t="shared" ca="1" si="140"/>
        <v>0</v>
      </c>
      <c r="DX120" s="217">
        <f t="shared" ca="1" si="172"/>
        <v>0</v>
      </c>
      <c r="DY120" s="217">
        <f t="shared" ca="1" si="141"/>
        <v>0</v>
      </c>
      <c r="DZ120" s="218">
        <f ca="1">IF(AND(DW120,DX120=0)=0,0,IF(DW120&gt;0,'На банк Приват'!$AB$1,IF(DX120&gt;0,'На Укрсиб'!$V$1,0)))</f>
        <v>0</v>
      </c>
      <c r="EA120" s="207"/>
      <c r="EB120" s="207">
        <f t="shared" ca="1" si="142"/>
        <v>0</v>
      </c>
      <c r="EC120" s="207">
        <f t="shared" ca="1" si="143"/>
        <v>0</v>
      </c>
      <c r="ED120" s="207" t="str">
        <f t="shared" ca="1" si="173"/>
        <v xml:space="preserve"> </v>
      </c>
      <c r="EE120" s="207"/>
      <c r="EF120" s="219"/>
      <c r="EG120" s="219"/>
      <c r="EH120" s="219"/>
      <c r="EI120" s="219"/>
      <c r="EJ120" s="219"/>
      <c r="EK120" s="219"/>
      <c r="EL120" s="219"/>
      <c r="EM120" s="219">
        <f t="shared" si="144"/>
        <v>0</v>
      </c>
      <c r="EN120" s="219"/>
      <c r="EO120" s="219"/>
      <c r="EP120" s="219">
        <f t="shared" si="145"/>
        <v>0</v>
      </c>
      <c r="EQ120" s="219">
        <f t="shared" si="174"/>
        <v>0</v>
      </c>
      <c r="ER120" s="219">
        <f t="shared" si="175"/>
        <v>0</v>
      </c>
      <c r="ES120" s="219"/>
      <c r="ET120" s="219">
        <f t="shared" si="146"/>
        <v>0</v>
      </c>
      <c r="EU120" s="363">
        <f t="shared" si="176"/>
        <v>0</v>
      </c>
      <c r="EV120" s="219">
        <f t="shared" si="147"/>
        <v>0</v>
      </c>
      <c r="EW120" s="219">
        <f t="shared" ca="1" si="148"/>
        <v>0</v>
      </c>
      <c r="EX120" s="219">
        <f t="shared" ca="1" si="177"/>
        <v>0</v>
      </c>
      <c r="EY120" s="219">
        <f t="shared" ca="1" si="149"/>
        <v>0</v>
      </c>
      <c r="EZ120" s="220">
        <f ca="1">IF(AND(EW120,EX120=0)=0,0,IF(EW120&gt;0,'На банк Приват'!$AH$1,IF(EX120&gt;0,'На Укрсиб'!$AH$1,0)))</f>
        <v>0</v>
      </c>
      <c r="FA120" s="28" t="str">
        <f t="shared" ca="1" si="150"/>
        <v xml:space="preserve"> </v>
      </c>
      <c r="FB120" s="28">
        <f t="shared" ca="1" si="151"/>
        <v>0</v>
      </c>
      <c r="FC120" s="28">
        <f t="shared" ca="1" si="152"/>
        <v>0</v>
      </c>
      <c r="FD120" s="28">
        <f t="shared" ca="1" si="153"/>
        <v>0</v>
      </c>
      <c r="FE120" s="28">
        <f t="shared" ca="1" si="154"/>
        <v>112</v>
      </c>
      <c r="FF120">
        <f t="shared" si="155"/>
        <v>0</v>
      </c>
      <c r="FG120" s="531" t="s">
        <v>147</v>
      </c>
    </row>
    <row r="121" spans="1:163">
      <c r="A121" s="113"/>
      <c r="B121" s="113" t="str">
        <f t="shared" ca="1" si="107"/>
        <v>Начальник відділення</v>
      </c>
      <c r="C121" s="113" t="str">
        <f t="shared" ca="1" si="108"/>
        <v>л-т</v>
      </c>
      <c r="D121" s="113" t="str">
        <f t="shared" ca="1" si="199"/>
        <v>Буяр Р.Б.</v>
      </c>
      <c r="E121" s="113">
        <f t="shared" si="109"/>
        <v>0</v>
      </c>
      <c r="F121" s="115"/>
      <c r="G121" s="209">
        <f t="shared" si="200"/>
        <v>0</v>
      </c>
      <c r="H121" s="209">
        <f t="shared" si="201"/>
        <v>0</v>
      </c>
      <c r="I121" s="209">
        <f t="shared" si="202"/>
        <v>0</v>
      </c>
      <c r="J121" s="209">
        <f t="shared" si="182"/>
        <v>0</v>
      </c>
      <c r="K121" s="209">
        <f t="shared" si="183"/>
        <v>0</v>
      </c>
      <c r="L121" s="209">
        <f t="shared" si="184"/>
        <v>0</v>
      </c>
      <c r="M121" s="209">
        <f t="shared" si="185"/>
        <v>0</v>
      </c>
      <c r="N121" s="209">
        <f t="shared" si="186"/>
        <v>0</v>
      </c>
      <c r="O121" s="209">
        <f t="shared" si="178"/>
        <v>0</v>
      </c>
      <c r="P121" s="211">
        <f t="shared" si="187"/>
        <v>0</v>
      </c>
      <c r="Q121" s="209">
        <f t="shared" si="188"/>
        <v>0</v>
      </c>
      <c r="R121" s="209">
        <f t="shared" si="189"/>
        <v>0</v>
      </c>
      <c r="S121" s="209">
        <f t="shared" si="190"/>
        <v>0</v>
      </c>
      <c r="T121" s="209">
        <f t="shared" si="191"/>
        <v>0</v>
      </c>
      <c r="U121" s="209">
        <f t="shared" si="192"/>
        <v>0</v>
      </c>
      <c r="V121" s="209">
        <f t="shared" si="193"/>
        <v>0</v>
      </c>
      <c r="W121" s="209">
        <f t="shared" ca="1" si="194"/>
        <v>0</v>
      </c>
      <c r="X121" s="209">
        <f t="shared" ca="1" si="195"/>
        <v>0</v>
      </c>
      <c r="Y121" s="209">
        <f t="shared" ca="1" si="196"/>
        <v>0</v>
      </c>
      <c r="Z121" s="210" t="str">
        <f t="shared" ca="1" si="110"/>
        <v xml:space="preserve">        </v>
      </c>
      <c r="AA121" s="185"/>
      <c r="AB121" s="185" t="str">
        <f t="shared" ca="1" si="111"/>
        <v>Начальник відділення</v>
      </c>
      <c r="AC121" s="185" t="str">
        <f t="shared" ca="1" si="112"/>
        <v>л-т</v>
      </c>
      <c r="AD121" s="185" t="str">
        <f t="shared" ca="1" si="156"/>
        <v>Буяр Р.Б.</v>
      </c>
      <c r="AE121" s="185"/>
      <c r="AF121" s="211"/>
      <c r="AG121" s="211"/>
      <c r="AH121" s="211"/>
      <c r="AI121" s="211"/>
      <c r="AJ121" s="211"/>
      <c r="AK121" s="211"/>
      <c r="AL121" s="211"/>
      <c r="AM121" s="211"/>
      <c r="AN121" s="211"/>
      <c r="AO121" s="211"/>
      <c r="AP121" s="623">
        <f t="shared" si="113"/>
        <v>0</v>
      </c>
      <c r="AQ121" s="211">
        <f t="shared" si="157"/>
        <v>0</v>
      </c>
      <c r="AR121" s="211">
        <f t="shared" si="158"/>
        <v>0</v>
      </c>
      <c r="AS121" s="211"/>
      <c r="AT121" s="211">
        <f t="shared" si="114"/>
        <v>0</v>
      </c>
      <c r="AU121" s="358">
        <f t="shared" si="115"/>
        <v>0</v>
      </c>
      <c r="AV121" s="211">
        <f t="shared" si="116"/>
        <v>0</v>
      </c>
      <c r="AW121" s="211">
        <f t="shared" ca="1" si="117"/>
        <v>0</v>
      </c>
      <c r="AX121" s="211">
        <f t="shared" ca="1" si="197"/>
        <v>0</v>
      </c>
      <c r="AY121" s="211">
        <f t="shared" ca="1" si="118"/>
        <v>0</v>
      </c>
      <c r="AZ121" s="212">
        <f ca="1">IF(AND(AW121,AX121=0,AY121=0)=0,0,IF(AW121&gt;0,'На банк Приват'!$J$1,IF(AX121&gt;0,'На Укрсиб'!J114,0)))</f>
        <v>0</v>
      </c>
      <c r="BA121" s="191"/>
      <c r="BB121" s="191" t="str">
        <f t="shared" ca="1" si="119"/>
        <v>Начальник відділення</v>
      </c>
      <c r="BC121" s="191" t="str">
        <f t="shared" ca="1" si="120"/>
        <v>л-т</v>
      </c>
      <c r="BD121" s="191" t="str">
        <f t="shared" ca="1" si="159"/>
        <v>Буяр Р.Б.</v>
      </c>
      <c r="BE121" s="191"/>
      <c r="BF121" s="213"/>
      <c r="BG121" s="213"/>
      <c r="BH121" s="213"/>
      <c r="BI121" s="213"/>
      <c r="BJ121" s="213"/>
      <c r="BK121" s="213"/>
      <c r="BL121" s="213"/>
      <c r="BM121" s="213"/>
      <c r="BN121" s="213"/>
      <c r="BO121" s="213"/>
      <c r="BP121" s="623">
        <f t="shared" si="121"/>
        <v>0</v>
      </c>
      <c r="BQ121" s="213">
        <f t="shared" si="160"/>
        <v>0</v>
      </c>
      <c r="BR121" s="213">
        <f t="shared" si="161"/>
        <v>0</v>
      </c>
      <c r="BS121" s="213"/>
      <c r="BT121" s="213">
        <f t="shared" si="122"/>
        <v>0</v>
      </c>
      <c r="BU121" s="362">
        <f t="shared" si="162"/>
        <v>0</v>
      </c>
      <c r="BV121" s="213">
        <f t="shared" si="123"/>
        <v>0</v>
      </c>
      <c r="BW121" s="213">
        <f t="shared" ca="1" si="124"/>
        <v>0</v>
      </c>
      <c r="BX121" s="213">
        <f t="shared" ca="1" si="163"/>
        <v>0</v>
      </c>
      <c r="BY121" s="213">
        <f t="shared" ca="1" si="125"/>
        <v>0</v>
      </c>
      <c r="BZ121" s="214">
        <f ca="1">IF(AND(BW121,BX121=0)=0,0,IF(BW121&gt;0,'На банк Приват'!$P$1,IF(BX121&gt;0,'На Укрсиб'!$P$1,0)))</f>
        <v>0</v>
      </c>
      <c r="CA121" s="198">
        <v>114</v>
      </c>
      <c r="CB121" s="198" t="str">
        <f t="shared" ca="1" si="126"/>
        <v>Начальник відділення</v>
      </c>
      <c r="CC121" s="198" t="str">
        <f t="shared" ca="1" si="127"/>
        <v>л-т</v>
      </c>
      <c r="CD121" s="198" t="str">
        <f t="shared" ca="1" si="164"/>
        <v>Буяр Р.Б.</v>
      </c>
      <c r="CE121" s="198"/>
      <c r="CF121" s="215"/>
      <c r="CG121" s="215"/>
      <c r="CH121" s="215"/>
      <c r="CI121" s="215"/>
      <c r="CJ121" s="215"/>
      <c r="CK121" s="215"/>
      <c r="CL121" s="215"/>
      <c r="CM121" s="215">
        <f t="shared" si="198"/>
        <v>0</v>
      </c>
      <c r="CN121" s="215"/>
      <c r="CO121" s="215"/>
      <c r="CP121" s="215">
        <f t="shared" si="128"/>
        <v>0</v>
      </c>
      <c r="CQ121" s="215">
        <f t="shared" si="165"/>
        <v>0</v>
      </c>
      <c r="CR121" s="215">
        <f t="shared" si="166"/>
        <v>0</v>
      </c>
      <c r="CS121" s="215"/>
      <c r="CT121" s="215">
        <f t="shared" si="129"/>
        <v>0</v>
      </c>
      <c r="CU121" s="369">
        <f t="shared" si="130"/>
        <v>0</v>
      </c>
      <c r="CV121" s="215">
        <f t="shared" si="131"/>
        <v>0</v>
      </c>
      <c r="CW121" s="215">
        <f t="shared" ca="1" si="132"/>
        <v>0</v>
      </c>
      <c r="CX121" s="215">
        <f t="shared" ca="1" si="167"/>
        <v>0</v>
      </c>
      <c r="CY121" s="215">
        <f t="shared" ca="1" si="133"/>
        <v>0</v>
      </c>
      <c r="CZ121" s="216">
        <f ca="1">IF(AND(CW121,CX121=0)=0,0,IF(CW121&gt;0,'На банк Приват'!$V$1,IF(CX121&gt;0,'На Укрсиб'!$V$1,0)))</f>
        <v>0</v>
      </c>
      <c r="DA121" s="204"/>
      <c r="DB121" s="204" t="str">
        <f t="shared" ca="1" si="134"/>
        <v>Начальник відділення</v>
      </c>
      <c r="DC121" s="204" t="str">
        <f t="shared" ca="1" si="135"/>
        <v>л-т</v>
      </c>
      <c r="DD121" s="204" t="str">
        <f t="shared" ca="1" si="168"/>
        <v>Буяр Р.Б.</v>
      </c>
      <c r="DE121" s="204"/>
      <c r="DF121" s="217"/>
      <c r="DG121" s="217"/>
      <c r="DH121" s="217"/>
      <c r="DI121" s="217"/>
      <c r="DJ121" s="217"/>
      <c r="DK121" s="217"/>
      <c r="DL121" s="217"/>
      <c r="DM121" s="217">
        <f t="shared" si="136"/>
        <v>0</v>
      </c>
      <c r="DN121" s="217"/>
      <c r="DO121" s="217"/>
      <c r="DP121" s="763">
        <f t="shared" si="137"/>
        <v>0</v>
      </c>
      <c r="DQ121" s="217">
        <f t="shared" si="169"/>
        <v>0</v>
      </c>
      <c r="DR121" s="217">
        <f t="shared" si="170"/>
        <v>0</v>
      </c>
      <c r="DS121" s="217"/>
      <c r="DT121" s="217">
        <f t="shared" si="138"/>
        <v>0</v>
      </c>
      <c r="DU121" s="366">
        <f t="shared" si="171"/>
        <v>0</v>
      </c>
      <c r="DV121" s="217">
        <f t="shared" si="139"/>
        <v>0</v>
      </c>
      <c r="DW121" s="217">
        <f t="shared" ca="1" si="140"/>
        <v>0</v>
      </c>
      <c r="DX121" s="217">
        <f t="shared" ca="1" si="172"/>
        <v>0</v>
      </c>
      <c r="DY121" s="217">
        <f t="shared" ca="1" si="141"/>
        <v>0</v>
      </c>
      <c r="DZ121" s="218">
        <f ca="1">IF(AND(DW121,DX121=0)=0,0,IF(DW121&gt;0,'На банк Приват'!$AB$1,IF(DX121&gt;0,'На Укрсиб'!$V$1,0)))</f>
        <v>0</v>
      </c>
      <c r="EA121" s="207"/>
      <c r="EB121" s="207" t="str">
        <f t="shared" ca="1" si="142"/>
        <v>Начальник відділення</v>
      </c>
      <c r="EC121" s="207" t="str">
        <f t="shared" ca="1" si="143"/>
        <v>л-т</v>
      </c>
      <c r="ED121" s="207" t="str">
        <f t="shared" ca="1" si="173"/>
        <v>Буяр Р.Б.</v>
      </c>
      <c r="EE121" s="207"/>
      <c r="EF121" s="219"/>
      <c r="EG121" s="219"/>
      <c r="EH121" s="219"/>
      <c r="EI121" s="219"/>
      <c r="EJ121" s="219"/>
      <c r="EK121" s="219"/>
      <c r="EL121" s="219"/>
      <c r="EM121" s="219">
        <f t="shared" si="144"/>
        <v>0</v>
      </c>
      <c r="EN121" s="219"/>
      <c r="EO121" s="219"/>
      <c r="EP121" s="219">
        <f t="shared" si="145"/>
        <v>0</v>
      </c>
      <c r="EQ121" s="219">
        <f t="shared" si="174"/>
        <v>0</v>
      </c>
      <c r="ER121" s="219">
        <f t="shared" si="175"/>
        <v>0</v>
      </c>
      <c r="ES121" s="219"/>
      <c r="ET121" s="219">
        <f t="shared" si="146"/>
        <v>0</v>
      </c>
      <c r="EU121" s="363">
        <f t="shared" si="176"/>
        <v>0</v>
      </c>
      <c r="EV121" s="219">
        <f t="shared" si="147"/>
        <v>0</v>
      </c>
      <c r="EW121" s="219">
        <f t="shared" ca="1" si="148"/>
        <v>0</v>
      </c>
      <c r="EX121" s="219">
        <f t="shared" ca="1" si="177"/>
        <v>0</v>
      </c>
      <c r="EY121" s="219">
        <f t="shared" ca="1" si="149"/>
        <v>0</v>
      </c>
      <c r="EZ121" s="220">
        <f ca="1">IF(AND(EW121,EX121=0)=0,0,IF(EW121&gt;0,'На банк Приват'!$AH$1,IF(EX121&gt;0,'На Укрсиб'!$AH$1,0)))</f>
        <v>0</v>
      </c>
      <c r="FA121" s="28" t="str">
        <f t="shared" ca="1" si="150"/>
        <v>Буяр Р.Б.</v>
      </c>
      <c r="FB121" s="28" t="str">
        <f t="shared" ca="1" si="151"/>
        <v>Буяр</v>
      </c>
      <c r="FC121" s="28" t="str">
        <f t="shared" ca="1" si="152"/>
        <v>Роман</v>
      </c>
      <c r="FD121" s="28" t="str">
        <f t="shared" ca="1" si="153"/>
        <v>Богданович</v>
      </c>
      <c r="FE121" s="28">
        <f t="shared" ca="1" si="154"/>
        <v>113</v>
      </c>
      <c r="FF121">
        <f t="shared" si="155"/>
        <v>0</v>
      </c>
      <c r="FG121" s="531"/>
    </row>
    <row r="122" spans="1:163">
      <c r="A122" s="113"/>
      <c r="B122" s="113" t="str">
        <f t="shared" ca="1" si="107"/>
        <v xml:space="preserve">Інженер </v>
      </c>
      <c r="C122" s="113" t="str">
        <f t="shared" ca="1" si="108"/>
        <v>л-т</v>
      </c>
      <c r="D122" s="113" t="str">
        <f t="shared" ca="1" si="199"/>
        <v>Мовчан І.Г.</v>
      </c>
      <c r="E122" s="113">
        <f t="shared" si="109"/>
        <v>0</v>
      </c>
      <c r="F122" s="115"/>
      <c r="G122" s="209">
        <f t="shared" si="200"/>
        <v>0</v>
      </c>
      <c r="H122" s="209">
        <f t="shared" si="201"/>
        <v>0</v>
      </c>
      <c r="I122" s="209">
        <f t="shared" si="202"/>
        <v>0</v>
      </c>
      <c r="J122" s="209">
        <f t="shared" si="182"/>
        <v>0</v>
      </c>
      <c r="K122" s="209">
        <f t="shared" si="183"/>
        <v>0</v>
      </c>
      <c r="L122" s="209">
        <f t="shared" si="184"/>
        <v>0</v>
      </c>
      <c r="M122" s="209">
        <f t="shared" si="185"/>
        <v>0</v>
      </c>
      <c r="N122" s="209">
        <f t="shared" si="186"/>
        <v>0</v>
      </c>
      <c r="O122" s="209">
        <f t="shared" si="178"/>
        <v>0</v>
      </c>
      <c r="P122" s="211">
        <f t="shared" si="187"/>
        <v>0</v>
      </c>
      <c r="Q122" s="209">
        <f t="shared" si="188"/>
        <v>0</v>
      </c>
      <c r="R122" s="209">
        <f t="shared" si="189"/>
        <v>0</v>
      </c>
      <c r="S122" s="209">
        <f t="shared" si="190"/>
        <v>0</v>
      </c>
      <c r="T122" s="209">
        <f t="shared" si="191"/>
        <v>0</v>
      </c>
      <c r="U122" s="209">
        <f t="shared" si="192"/>
        <v>0</v>
      </c>
      <c r="V122" s="209">
        <f t="shared" si="193"/>
        <v>0</v>
      </c>
      <c r="W122" s="209">
        <f t="shared" ca="1" si="194"/>
        <v>0</v>
      </c>
      <c r="X122" s="209">
        <f t="shared" ca="1" si="195"/>
        <v>0</v>
      </c>
      <c r="Y122" s="209">
        <f t="shared" ca="1" si="196"/>
        <v>0</v>
      </c>
      <c r="Z122" s="210" t="str">
        <f t="shared" ca="1" si="110"/>
        <v xml:space="preserve">        </v>
      </c>
      <c r="AA122" s="185"/>
      <c r="AB122" s="185" t="str">
        <f t="shared" ca="1" si="111"/>
        <v xml:space="preserve">Інженер </v>
      </c>
      <c r="AC122" s="185" t="str">
        <f t="shared" ca="1" si="112"/>
        <v>л-т</v>
      </c>
      <c r="AD122" s="185" t="str">
        <f t="shared" ca="1" si="156"/>
        <v>Мовчан І.Г.</v>
      </c>
      <c r="AE122" s="185"/>
      <c r="AF122" s="211"/>
      <c r="AG122" s="211"/>
      <c r="AH122" s="211"/>
      <c r="AI122" s="211"/>
      <c r="AJ122" s="211"/>
      <c r="AK122" s="211"/>
      <c r="AL122" s="211"/>
      <c r="AM122" s="211"/>
      <c r="AN122" s="211"/>
      <c r="AO122" s="211"/>
      <c r="AP122" s="623">
        <f t="shared" si="113"/>
        <v>0</v>
      </c>
      <c r="AQ122" s="211">
        <f t="shared" si="157"/>
        <v>0</v>
      </c>
      <c r="AR122" s="211">
        <f t="shared" si="158"/>
        <v>0</v>
      </c>
      <c r="AS122" s="211"/>
      <c r="AT122" s="211">
        <f t="shared" si="114"/>
        <v>0</v>
      </c>
      <c r="AU122" s="358">
        <f t="shared" si="115"/>
        <v>0</v>
      </c>
      <c r="AV122" s="211">
        <f t="shared" si="116"/>
        <v>0</v>
      </c>
      <c r="AW122" s="211">
        <f t="shared" ca="1" si="117"/>
        <v>0</v>
      </c>
      <c r="AX122" s="211">
        <f t="shared" ca="1" si="197"/>
        <v>0</v>
      </c>
      <c r="AY122" s="211">
        <f t="shared" ca="1" si="118"/>
        <v>0</v>
      </c>
      <c r="AZ122" s="212">
        <f ca="1">IF(AND(AW122,AX122=0,AY122=0)=0,0,IF(AW122&gt;0,'На банк Приват'!$J$1,IF(AX122&gt;0,'На Укрсиб'!$J$1,0)))</f>
        <v>0</v>
      </c>
      <c r="BA122" s="191"/>
      <c r="BB122" s="191" t="str">
        <f t="shared" ca="1" si="119"/>
        <v xml:space="preserve">Інженер </v>
      </c>
      <c r="BC122" s="191" t="str">
        <f t="shared" ca="1" si="120"/>
        <v>л-т</v>
      </c>
      <c r="BD122" s="191" t="str">
        <f t="shared" ca="1" si="159"/>
        <v>Мовчан І.Г.</v>
      </c>
      <c r="BE122" s="191"/>
      <c r="BF122" s="213"/>
      <c r="BG122" s="213"/>
      <c r="BH122" s="213"/>
      <c r="BI122" s="213"/>
      <c r="BJ122" s="213"/>
      <c r="BK122" s="213"/>
      <c r="BL122" s="213"/>
      <c r="BM122" s="213"/>
      <c r="BN122" s="213"/>
      <c r="BO122" s="213"/>
      <c r="BP122" s="623">
        <f t="shared" si="121"/>
        <v>0</v>
      </c>
      <c r="BQ122" s="213">
        <f t="shared" si="160"/>
        <v>0</v>
      </c>
      <c r="BR122" s="213">
        <f t="shared" si="161"/>
        <v>0</v>
      </c>
      <c r="BS122" s="213"/>
      <c r="BT122" s="213">
        <f t="shared" si="122"/>
        <v>0</v>
      </c>
      <c r="BU122" s="362">
        <f t="shared" si="162"/>
        <v>0</v>
      </c>
      <c r="BV122" s="213">
        <f t="shared" si="123"/>
        <v>0</v>
      </c>
      <c r="BW122" s="213">
        <f t="shared" ca="1" si="124"/>
        <v>0</v>
      </c>
      <c r="BX122" s="213">
        <f t="shared" ca="1" si="163"/>
        <v>0</v>
      </c>
      <c r="BY122" s="213">
        <f t="shared" ca="1" si="125"/>
        <v>0</v>
      </c>
      <c r="BZ122" s="214">
        <f ca="1">IF(AND(BW122,BX122=0)=0,0,IF(BW122&gt;0,'На банк Приват'!$P$1,IF(BX122&gt;0,'На Укрсиб'!$P$1,0)))</f>
        <v>0</v>
      </c>
      <c r="CA122" s="198">
        <v>115</v>
      </c>
      <c r="CB122" s="198" t="str">
        <f t="shared" ca="1" si="126"/>
        <v xml:space="preserve">Інженер </v>
      </c>
      <c r="CC122" s="198" t="str">
        <f t="shared" ca="1" si="127"/>
        <v>л-т</v>
      </c>
      <c r="CD122" s="198" t="str">
        <f t="shared" ca="1" si="164"/>
        <v>Мовчан І.Г.</v>
      </c>
      <c r="CE122" s="198"/>
      <c r="CF122" s="215"/>
      <c r="CG122" s="215"/>
      <c r="CH122" s="215"/>
      <c r="CI122" s="215"/>
      <c r="CJ122" s="215"/>
      <c r="CK122" s="215"/>
      <c r="CL122" s="215"/>
      <c r="CM122" s="215">
        <f t="shared" si="198"/>
        <v>0</v>
      </c>
      <c r="CN122" s="215"/>
      <c r="CO122" s="215"/>
      <c r="CP122" s="215">
        <f t="shared" si="128"/>
        <v>0</v>
      </c>
      <c r="CQ122" s="215">
        <f t="shared" si="165"/>
        <v>0</v>
      </c>
      <c r="CR122" s="215">
        <f t="shared" si="166"/>
        <v>0</v>
      </c>
      <c r="CS122" s="215"/>
      <c r="CT122" s="215">
        <f t="shared" si="129"/>
        <v>0</v>
      </c>
      <c r="CU122" s="369">
        <f t="shared" si="130"/>
        <v>0</v>
      </c>
      <c r="CV122" s="215">
        <f t="shared" si="131"/>
        <v>0</v>
      </c>
      <c r="CW122" s="215">
        <f t="shared" ca="1" si="132"/>
        <v>0</v>
      </c>
      <c r="CX122" s="215">
        <f t="shared" ca="1" si="167"/>
        <v>0</v>
      </c>
      <c r="CY122" s="215">
        <f t="shared" ca="1" si="133"/>
        <v>0</v>
      </c>
      <c r="CZ122" s="216">
        <f ca="1">IF(AND(CW122,CX122=0)=0,0,IF(CW122&gt;0,'На банк Приват'!$V$1,IF(CX122&gt;0,'На Укрсиб'!$V$1,0)))</f>
        <v>0</v>
      </c>
      <c r="DA122" s="204"/>
      <c r="DB122" s="204" t="str">
        <f t="shared" ca="1" si="134"/>
        <v xml:space="preserve">Інженер </v>
      </c>
      <c r="DC122" s="204" t="str">
        <f t="shared" ca="1" si="135"/>
        <v>л-т</v>
      </c>
      <c r="DD122" s="204" t="str">
        <f t="shared" ca="1" si="168"/>
        <v>Мовчан І.Г.</v>
      </c>
      <c r="DE122" s="204"/>
      <c r="DF122" s="217"/>
      <c r="DG122" s="217"/>
      <c r="DH122" s="217"/>
      <c r="DI122" s="217"/>
      <c r="DJ122" s="217"/>
      <c r="DK122" s="217"/>
      <c r="DL122" s="217"/>
      <c r="DM122" s="217">
        <f t="shared" si="136"/>
        <v>0</v>
      </c>
      <c r="DN122" s="217"/>
      <c r="DO122" s="217"/>
      <c r="DP122" s="763">
        <f t="shared" si="137"/>
        <v>0</v>
      </c>
      <c r="DQ122" s="217">
        <f t="shared" si="169"/>
        <v>0</v>
      </c>
      <c r="DR122" s="217">
        <f t="shared" si="170"/>
        <v>0</v>
      </c>
      <c r="DS122" s="217"/>
      <c r="DT122" s="217">
        <f t="shared" si="138"/>
        <v>0</v>
      </c>
      <c r="DU122" s="366">
        <f t="shared" si="171"/>
        <v>0</v>
      </c>
      <c r="DV122" s="217">
        <f t="shared" si="139"/>
        <v>0</v>
      </c>
      <c r="DW122" s="217">
        <f t="shared" ca="1" si="140"/>
        <v>0</v>
      </c>
      <c r="DX122" s="217">
        <f t="shared" ca="1" si="172"/>
        <v>0</v>
      </c>
      <c r="DY122" s="217">
        <f t="shared" ca="1" si="141"/>
        <v>0</v>
      </c>
      <c r="DZ122" s="218">
        <f ca="1">IF(AND(DW122,DX122=0)=0,0,IF(DW122&gt;0,'На банк Приват'!$AB$1,IF(DX122&gt;0,'На Укрсиб'!$V$1,0)))</f>
        <v>0</v>
      </c>
      <c r="EA122" s="207"/>
      <c r="EB122" s="207" t="str">
        <f t="shared" ca="1" si="142"/>
        <v xml:space="preserve">Інженер </v>
      </c>
      <c r="EC122" s="207" t="str">
        <f t="shared" ca="1" si="143"/>
        <v>л-т</v>
      </c>
      <c r="ED122" s="207" t="str">
        <f t="shared" ca="1" si="173"/>
        <v>Мовчан І.Г.</v>
      </c>
      <c r="EE122" s="207"/>
      <c r="EF122" s="219"/>
      <c r="EG122" s="219"/>
      <c r="EH122" s="219"/>
      <c r="EI122" s="219"/>
      <c r="EJ122" s="219"/>
      <c r="EK122" s="219"/>
      <c r="EL122" s="219"/>
      <c r="EM122" s="219">
        <f t="shared" si="144"/>
        <v>0</v>
      </c>
      <c r="EN122" s="219"/>
      <c r="EO122" s="219"/>
      <c r="EP122" s="219">
        <f t="shared" si="145"/>
        <v>0</v>
      </c>
      <c r="EQ122" s="219">
        <f t="shared" si="174"/>
        <v>0</v>
      </c>
      <c r="ER122" s="219">
        <f t="shared" si="175"/>
        <v>0</v>
      </c>
      <c r="ES122" s="219"/>
      <c r="ET122" s="219">
        <f t="shared" si="146"/>
        <v>0</v>
      </c>
      <c r="EU122" s="363">
        <f t="shared" si="176"/>
        <v>0</v>
      </c>
      <c r="EV122" s="219">
        <f t="shared" si="147"/>
        <v>0</v>
      </c>
      <c r="EW122" s="219">
        <f t="shared" ca="1" si="148"/>
        <v>0</v>
      </c>
      <c r="EX122" s="219">
        <f t="shared" ca="1" si="177"/>
        <v>0</v>
      </c>
      <c r="EY122" s="219">
        <f t="shared" ca="1" si="149"/>
        <v>0</v>
      </c>
      <c r="EZ122" s="220">
        <f ca="1">IF(AND(EW122,EX122=0)=0,0,IF(EW122&gt;0,'На банк Приват'!$AH$1,IF(EX122&gt;0,'На Укрсиб'!$AH$1,0)))</f>
        <v>0</v>
      </c>
      <c r="FA122" s="28" t="str">
        <f t="shared" ca="1" si="150"/>
        <v>Мовчан І.Г.</v>
      </c>
      <c r="FB122" s="28" t="str">
        <f t="shared" ca="1" si="151"/>
        <v>Мовчан</v>
      </c>
      <c r="FC122" s="28" t="str">
        <f t="shared" ca="1" si="152"/>
        <v>Ілля</v>
      </c>
      <c r="FD122" s="28" t="str">
        <f t="shared" ca="1" si="153"/>
        <v>Григорович</v>
      </c>
      <c r="FE122" s="28">
        <f t="shared" ca="1" si="154"/>
        <v>114</v>
      </c>
      <c r="FF122">
        <f t="shared" si="155"/>
        <v>0</v>
      </c>
      <c r="FG122" s="477" t="s">
        <v>84</v>
      </c>
    </row>
    <row r="123" spans="1:163">
      <c r="A123" s="113"/>
      <c r="B123" s="113" t="str">
        <f t="shared" ca="1" si="107"/>
        <v>Водій</v>
      </c>
      <c r="C123" s="113">
        <f t="shared" ca="1" si="108"/>
        <v>0</v>
      </c>
      <c r="D123" s="113" t="str">
        <f t="shared" ca="1" si="199"/>
        <v>ВАКАНТ</v>
      </c>
      <c r="E123" s="113">
        <f t="shared" si="109"/>
        <v>0</v>
      </c>
      <c r="F123" s="115"/>
      <c r="G123" s="209">
        <f t="shared" si="200"/>
        <v>0</v>
      </c>
      <c r="H123" s="209">
        <f t="shared" si="201"/>
        <v>0</v>
      </c>
      <c r="I123" s="209">
        <f t="shared" si="202"/>
        <v>0</v>
      </c>
      <c r="J123" s="209">
        <f t="shared" si="182"/>
        <v>0</v>
      </c>
      <c r="K123" s="209">
        <f t="shared" si="183"/>
        <v>0</v>
      </c>
      <c r="L123" s="209">
        <f t="shared" si="184"/>
        <v>0</v>
      </c>
      <c r="M123" s="209">
        <f t="shared" si="185"/>
        <v>0</v>
      </c>
      <c r="N123" s="209">
        <f t="shared" si="186"/>
        <v>0</v>
      </c>
      <c r="O123" s="209">
        <f t="shared" si="178"/>
        <v>0</v>
      </c>
      <c r="P123" s="211">
        <f t="shared" si="187"/>
        <v>0</v>
      </c>
      <c r="Q123" s="209">
        <f t="shared" si="188"/>
        <v>0</v>
      </c>
      <c r="R123" s="209">
        <f t="shared" si="189"/>
        <v>0</v>
      </c>
      <c r="S123" s="209">
        <f t="shared" si="190"/>
        <v>0</v>
      </c>
      <c r="T123" s="209">
        <f t="shared" si="191"/>
        <v>0</v>
      </c>
      <c r="U123" s="209">
        <f t="shared" si="192"/>
        <v>0</v>
      </c>
      <c r="V123" s="209">
        <f t="shared" si="193"/>
        <v>0</v>
      </c>
      <c r="W123" s="209">
        <f t="shared" ca="1" si="194"/>
        <v>0</v>
      </c>
      <c r="X123" s="209">
        <f t="shared" ca="1" si="195"/>
        <v>0</v>
      </c>
      <c r="Y123" s="209">
        <f t="shared" ca="1" si="196"/>
        <v>0</v>
      </c>
      <c r="Z123" s="210" t="str">
        <f t="shared" ca="1" si="110"/>
        <v xml:space="preserve">        </v>
      </c>
      <c r="AA123" s="185"/>
      <c r="AB123" s="185" t="str">
        <f t="shared" ca="1" si="111"/>
        <v>Водій</v>
      </c>
      <c r="AC123" s="185">
        <f t="shared" ca="1" si="112"/>
        <v>0</v>
      </c>
      <c r="AD123" s="185" t="str">
        <f t="shared" ca="1" si="156"/>
        <v>ВАКАНТ</v>
      </c>
      <c r="AE123" s="185"/>
      <c r="AF123" s="211"/>
      <c r="AG123" s="211"/>
      <c r="AH123" s="211"/>
      <c r="AI123" s="211"/>
      <c r="AJ123" s="211"/>
      <c r="AK123" s="211"/>
      <c r="AL123" s="211"/>
      <c r="AM123" s="211"/>
      <c r="AN123" s="211"/>
      <c r="AO123" s="211"/>
      <c r="AP123" s="623">
        <f t="shared" si="113"/>
        <v>0</v>
      </c>
      <c r="AQ123" s="211">
        <f t="shared" si="157"/>
        <v>0</v>
      </c>
      <c r="AR123" s="211">
        <f t="shared" si="158"/>
        <v>0</v>
      </c>
      <c r="AS123" s="211"/>
      <c r="AT123" s="211">
        <f t="shared" si="114"/>
        <v>0</v>
      </c>
      <c r="AU123" s="358">
        <f t="shared" si="115"/>
        <v>0</v>
      </c>
      <c r="AV123" s="211">
        <f t="shared" si="116"/>
        <v>0</v>
      </c>
      <c r="AW123" s="211">
        <f t="shared" ca="1" si="117"/>
        <v>0</v>
      </c>
      <c r="AX123" s="211">
        <f t="shared" ca="1" si="197"/>
        <v>0</v>
      </c>
      <c r="AY123" s="211">
        <f t="shared" ca="1" si="118"/>
        <v>0</v>
      </c>
      <c r="AZ123" s="212">
        <f ca="1">IF(AND(AW123,AX123=0,AY123=0)=0,0,IF(AW123&gt;0,'На банк Приват'!$J$1,IF(AX123&gt;0,'На Укрсиб'!$J$1,0)))</f>
        <v>0</v>
      </c>
      <c r="BA123" s="191"/>
      <c r="BB123" s="191" t="str">
        <f t="shared" ca="1" si="119"/>
        <v>Водій</v>
      </c>
      <c r="BC123" s="191">
        <f t="shared" ca="1" si="120"/>
        <v>0</v>
      </c>
      <c r="BD123" s="191" t="str">
        <f t="shared" ca="1" si="159"/>
        <v>ВАКАНТ</v>
      </c>
      <c r="BE123" s="191"/>
      <c r="BF123" s="213"/>
      <c r="BG123" s="213"/>
      <c r="BH123" s="213"/>
      <c r="BI123" s="213"/>
      <c r="BJ123" s="213"/>
      <c r="BK123" s="213"/>
      <c r="BL123" s="213"/>
      <c r="BM123" s="213"/>
      <c r="BN123" s="213"/>
      <c r="BO123" s="213"/>
      <c r="BP123" s="623">
        <f t="shared" si="121"/>
        <v>0</v>
      </c>
      <c r="BQ123" s="213">
        <f t="shared" si="160"/>
        <v>0</v>
      </c>
      <c r="BR123" s="213">
        <f t="shared" si="161"/>
        <v>0</v>
      </c>
      <c r="BS123" s="213"/>
      <c r="BT123" s="213">
        <f t="shared" si="122"/>
        <v>0</v>
      </c>
      <c r="BU123" s="362">
        <f t="shared" si="162"/>
        <v>0</v>
      </c>
      <c r="BV123" s="213">
        <f t="shared" si="123"/>
        <v>0</v>
      </c>
      <c r="BW123" s="213">
        <f t="shared" ca="1" si="124"/>
        <v>0</v>
      </c>
      <c r="BX123" s="213">
        <f t="shared" ca="1" si="163"/>
        <v>0</v>
      </c>
      <c r="BY123" s="213">
        <f t="shared" ca="1" si="125"/>
        <v>0</v>
      </c>
      <c r="BZ123" s="214">
        <f ca="1">IF(AND(BW123,BX123=0)=0,0,IF(BW123&gt;0,'На банк Приват'!$P$1,IF(BX123&gt;0,'На Укрсиб'!$P$1,0)))</f>
        <v>0</v>
      </c>
      <c r="CA123" s="198">
        <v>116</v>
      </c>
      <c r="CB123" s="198" t="str">
        <f t="shared" ca="1" si="126"/>
        <v>Водій</v>
      </c>
      <c r="CC123" s="198">
        <f t="shared" ca="1" si="127"/>
        <v>0</v>
      </c>
      <c r="CD123" s="198" t="str">
        <f t="shared" ca="1" si="164"/>
        <v>ВАКАНТ</v>
      </c>
      <c r="CE123" s="198"/>
      <c r="CF123" s="215"/>
      <c r="CG123" s="215"/>
      <c r="CH123" s="215"/>
      <c r="CI123" s="215"/>
      <c r="CJ123" s="215"/>
      <c r="CK123" s="215"/>
      <c r="CL123" s="215"/>
      <c r="CM123" s="215">
        <f t="shared" si="198"/>
        <v>0</v>
      </c>
      <c r="CN123" s="215"/>
      <c r="CO123" s="215"/>
      <c r="CP123" s="215">
        <f t="shared" si="128"/>
        <v>0</v>
      </c>
      <c r="CQ123" s="215">
        <f t="shared" si="165"/>
        <v>0</v>
      </c>
      <c r="CR123" s="215">
        <f t="shared" si="166"/>
        <v>0</v>
      </c>
      <c r="CS123" s="215"/>
      <c r="CT123" s="215">
        <f t="shared" si="129"/>
        <v>0</v>
      </c>
      <c r="CU123" s="369">
        <f t="shared" si="130"/>
        <v>0</v>
      </c>
      <c r="CV123" s="215">
        <f t="shared" si="131"/>
        <v>0</v>
      </c>
      <c r="CW123" s="215">
        <f t="shared" ca="1" si="132"/>
        <v>0</v>
      </c>
      <c r="CX123" s="215">
        <f t="shared" ca="1" si="167"/>
        <v>0</v>
      </c>
      <c r="CY123" s="215">
        <f t="shared" ca="1" si="133"/>
        <v>0</v>
      </c>
      <c r="CZ123" s="216">
        <f ca="1">IF(AND(CW123,CX123=0)=0,0,IF(CW123&gt;0,'На банк Приват'!$V$1,IF(CX123&gt;0,'На Укрсиб'!$V$1,0)))</f>
        <v>0</v>
      </c>
      <c r="DA123" s="204"/>
      <c r="DB123" s="204" t="str">
        <f t="shared" ca="1" si="134"/>
        <v>Водій</v>
      </c>
      <c r="DC123" s="204">
        <f t="shared" ca="1" si="135"/>
        <v>0</v>
      </c>
      <c r="DD123" s="204" t="str">
        <f t="shared" ca="1" si="168"/>
        <v>ВАКАНТ</v>
      </c>
      <c r="DE123" s="204"/>
      <c r="DF123" s="217"/>
      <c r="DG123" s="217"/>
      <c r="DH123" s="217"/>
      <c r="DI123" s="217"/>
      <c r="DJ123" s="217"/>
      <c r="DK123" s="217"/>
      <c r="DL123" s="217"/>
      <c r="DM123" s="217">
        <f t="shared" si="136"/>
        <v>0</v>
      </c>
      <c r="DN123" s="217"/>
      <c r="DO123" s="217"/>
      <c r="DP123" s="763">
        <f t="shared" si="137"/>
        <v>0</v>
      </c>
      <c r="DQ123" s="217">
        <f t="shared" si="169"/>
        <v>0</v>
      </c>
      <c r="DR123" s="217">
        <f t="shared" si="170"/>
        <v>0</v>
      </c>
      <c r="DS123" s="217"/>
      <c r="DT123" s="217">
        <f t="shared" si="138"/>
        <v>0</v>
      </c>
      <c r="DU123" s="366">
        <f t="shared" si="171"/>
        <v>0</v>
      </c>
      <c r="DV123" s="217">
        <f t="shared" si="139"/>
        <v>0</v>
      </c>
      <c r="DW123" s="217">
        <f t="shared" ca="1" si="140"/>
        <v>0</v>
      </c>
      <c r="DX123" s="217">
        <f t="shared" ca="1" si="172"/>
        <v>0</v>
      </c>
      <c r="DY123" s="217">
        <f t="shared" ca="1" si="141"/>
        <v>0</v>
      </c>
      <c r="DZ123" s="218">
        <f ca="1">IF(AND(DW123,DX123=0)=0,0,IF(DW123&gt;0,'На банк Приват'!$AB$1,IF(DX123&gt;0,'На Укрсиб'!$V$1,0)))</f>
        <v>0</v>
      </c>
      <c r="EA123" s="207"/>
      <c r="EB123" s="207" t="str">
        <f t="shared" ca="1" si="142"/>
        <v>Водій</v>
      </c>
      <c r="EC123" s="207">
        <f t="shared" ca="1" si="143"/>
        <v>0</v>
      </c>
      <c r="ED123" s="207" t="str">
        <f t="shared" ca="1" si="173"/>
        <v>ВАКАНТ</v>
      </c>
      <c r="EE123" s="207"/>
      <c r="EF123" s="219"/>
      <c r="EG123" s="219"/>
      <c r="EH123" s="219"/>
      <c r="EI123" s="219"/>
      <c r="EJ123" s="219"/>
      <c r="EK123" s="219"/>
      <c r="EL123" s="219"/>
      <c r="EM123" s="219">
        <f t="shared" si="144"/>
        <v>0</v>
      </c>
      <c r="EN123" s="219"/>
      <c r="EO123" s="219"/>
      <c r="EP123" s="219">
        <f t="shared" si="145"/>
        <v>0</v>
      </c>
      <c r="EQ123" s="219">
        <f t="shared" si="174"/>
        <v>0</v>
      </c>
      <c r="ER123" s="219">
        <f t="shared" si="175"/>
        <v>0</v>
      </c>
      <c r="ES123" s="219"/>
      <c r="ET123" s="219">
        <f t="shared" si="146"/>
        <v>0</v>
      </c>
      <c r="EU123" s="363">
        <f t="shared" si="176"/>
        <v>0</v>
      </c>
      <c r="EV123" s="219">
        <f t="shared" si="147"/>
        <v>0</v>
      </c>
      <c r="EW123" s="219">
        <f t="shared" ca="1" si="148"/>
        <v>0</v>
      </c>
      <c r="EX123" s="219">
        <f t="shared" ca="1" si="177"/>
        <v>0</v>
      </c>
      <c r="EY123" s="219">
        <f t="shared" ca="1" si="149"/>
        <v>0</v>
      </c>
      <c r="EZ123" s="220">
        <f ca="1">IF(AND(EW123,EX123=0)=0,0,IF(EW123&gt;0,'На банк Приват'!$AH$1,IF(EX123&gt;0,'На Укрсиб'!$AH$1,0)))</f>
        <v>0</v>
      </c>
      <c r="FA123" s="28" t="str">
        <f t="shared" ca="1" si="150"/>
        <v>ВАКАНТ</v>
      </c>
      <c r="FB123" s="28">
        <f t="shared" ca="1" si="151"/>
        <v>0</v>
      </c>
      <c r="FC123" s="28">
        <f t="shared" ca="1" si="152"/>
        <v>0</v>
      </c>
      <c r="FD123" s="28">
        <f t="shared" ca="1" si="153"/>
        <v>0</v>
      </c>
      <c r="FE123" s="28">
        <f t="shared" ca="1" si="154"/>
        <v>115</v>
      </c>
      <c r="FF123">
        <f t="shared" si="155"/>
        <v>0</v>
      </c>
      <c r="FG123" s="477" t="s">
        <v>85</v>
      </c>
    </row>
    <row r="124" spans="1:163">
      <c r="A124" s="113"/>
      <c r="B124" s="113">
        <f t="shared" ca="1" si="107"/>
        <v>0</v>
      </c>
      <c r="C124" s="113">
        <f t="shared" ca="1" si="108"/>
        <v>0</v>
      </c>
      <c r="D124" s="113" t="str">
        <f t="shared" ca="1" si="199"/>
        <v xml:space="preserve"> </v>
      </c>
      <c r="E124" s="113">
        <f t="shared" si="109"/>
        <v>0</v>
      </c>
      <c r="F124" s="115"/>
      <c r="G124" s="209">
        <f t="shared" si="200"/>
        <v>0</v>
      </c>
      <c r="H124" s="209">
        <f t="shared" si="201"/>
        <v>0</v>
      </c>
      <c r="I124" s="209">
        <f t="shared" si="202"/>
        <v>0</v>
      </c>
      <c r="J124" s="209">
        <f t="shared" si="182"/>
        <v>0</v>
      </c>
      <c r="K124" s="209">
        <f t="shared" si="183"/>
        <v>0</v>
      </c>
      <c r="L124" s="209">
        <f t="shared" si="184"/>
        <v>0</v>
      </c>
      <c r="M124" s="209">
        <f t="shared" si="185"/>
        <v>0</v>
      </c>
      <c r="N124" s="209">
        <f t="shared" si="186"/>
        <v>0</v>
      </c>
      <c r="O124" s="209">
        <f t="shared" si="178"/>
        <v>0</v>
      </c>
      <c r="P124" s="211">
        <f t="shared" si="187"/>
        <v>0</v>
      </c>
      <c r="Q124" s="209">
        <f t="shared" si="188"/>
        <v>0</v>
      </c>
      <c r="R124" s="209">
        <f t="shared" si="189"/>
        <v>0</v>
      </c>
      <c r="S124" s="209">
        <f t="shared" si="190"/>
        <v>0</v>
      </c>
      <c r="T124" s="209">
        <f t="shared" si="191"/>
        <v>0</v>
      </c>
      <c r="U124" s="209">
        <f t="shared" si="192"/>
        <v>0</v>
      </c>
      <c r="V124" s="209">
        <f t="shared" si="193"/>
        <v>0</v>
      </c>
      <c r="W124" s="209">
        <f t="shared" ca="1" si="194"/>
        <v>0</v>
      </c>
      <c r="X124" s="209">
        <f t="shared" ca="1" si="195"/>
        <v>0</v>
      </c>
      <c r="Y124" s="209">
        <f t="shared" ca="1" si="196"/>
        <v>0</v>
      </c>
      <c r="Z124" s="210" t="str">
        <f t="shared" ca="1" si="110"/>
        <v xml:space="preserve">        </v>
      </c>
      <c r="AA124" s="185"/>
      <c r="AB124" s="185">
        <f t="shared" ca="1" si="111"/>
        <v>0</v>
      </c>
      <c r="AC124" s="185">
        <f t="shared" ca="1" si="112"/>
        <v>0</v>
      </c>
      <c r="AD124" s="185" t="str">
        <f t="shared" ca="1" si="156"/>
        <v xml:space="preserve"> </v>
      </c>
      <c r="AE124" s="185"/>
      <c r="AF124" s="211"/>
      <c r="AG124" s="211"/>
      <c r="AH124" s="211"/>
      <c r="AI124" s="211"/>
      <c r="AJ124" s="211"/>
      <c r="AK124" s="211"/>
      <c r="AL124" s="211"/>
      <c r="AM124" s="211"/>
      <c r="AN124" s="211"/>
      <c r="AO124" s="211"/>
      <c r="AP124" s="623">
        <f t="shared" si="113"/>
        <v>0</v>
      </c>
      <c r="AQ124" s="211">
        <f t="shared" si="157"/>
        <v>0</v>
      </c>
      <c r="AR124" s="211">
        <f t="shared" si="158"/>
        <v>0</v>
      </c>
      <c r="AS124" s="211"/>
      <c r="AT124" s="211">
        <f t="shared" si="114"/>
        <v>0</v>
      </c>
      <c r="AU124" s="358">
        <f t="shared" si="115"/>
        <v>0</v>
      </c>
      <c r="AV124" s="211">
        <f t="shared" si="116"/>
        <v>0</v>
      </c>
      <c r="AW124" s="211">
        <f t="shared" ca="1" si="117"/>
        <v>0</v>
      </c>
      <c r="AX124" s="211">
        <f t="shared" ca="1" si="197"/>
        <v>0</v>
      </c>
      <c r="AY124" s="211">
        <f t="shared" ca="1" si="118"/>
        <v>0</v>
      </c>
      <c r="AZ124" s="212">
        <f ca="1">IF(AND(AW124,AX124=0,AY124=0)=0,0,IF(AW124&gt;0,'На банк Приват'!$J$1,IF(AX124&gt;0,'На Укрсиб'!$J$1,0)))</f>
        <v>0</v>
      </c>
      <c r="BA124" s="191"/>
      <c r="BB124" s="191">
        <f t="shared" ca="1" si="119"/>
        <v>0</v>
      </c>
      <c r="BC124" s="191">
        <f t="shared" ca="1" si="120"/>
        <v>0</v>
      </c>
      <c r="BD124" s="191" t="str">
        <f t="shared" ca="1" si="159"/>
        <v xml:space="preserve"> </v>
      </c>
      <c r="BE124" s="191"/>
      <c r="BF124" s="213"/>
      <c r="BG124" s="213"/>
      <c r="BH124" s="213"/>
      <c r="BI124" s="213"/>
      <c r="BJ124" s="213"/>
      <c r="BK124" s="213"/>
      <c r="BL124" s="213"/>
      <c r="BM124" s="213"/>
      <c r="BN124" s="213"/>
      <c r="BO124" s="213"/>
      <c r="BP124" s="623">
        <f t="shared" si="121"/>
        <v>0</v>
      </c>
      <c r="BQ124" s="213">
        <f t="shared" si="160"/>
        <v>0</v>
      </c>
      <c r="BR124" s="213">
        <f t="shared" si="161"/>
        <v>0</v>
      </c>
      <c r="BS124" s="213"/>
      <c r="BT124" s="213">
        <f t="shared" si="122"/>
        <v>0</v>
      </c>
      <c r="BU124" s="362">
        <f t="shared" si="162"/>
        <v>0</v>
      </c>
      <c r="BV124" s="213">
        <f t="shared" si="123"/>
        <v>0</v>
      </c>
      <c r="BW124" s="213">
        <f t="shared" ca="1" si="124"/>
        <v>0</v>
      </c>
      <c r="BX124" s="213">
        <f t="shared" ca="1" si="163"/>
        <v>0</v>
      </c>
      <c r="BY124" s="213">
        <f t="shared" ca="1" si="125"/>
        <v>0</v>
      </c>
      <c r="BZ124" s="214">
        <f ca="1">IF(AND(BW124,BX124=0)=0,0,IF(BW124&gt;0,'На банк Приват'!$P$1,IF(BX124&gt;0,'На Укрсиб'!$P$1,0)))</f>
        <v>0</v>
      </c>
      <c r="CA124" s="198">
        <v>117</v>
      </c>
      <c r="CB124" s="198">
        <f t="shared" ca="1" si="126"/>
        <v>0</v>
      </c>
      <c r="CC124" s="198">
        <f t="shared" ca="1" si="127"/>
        <v>0</v>
      </c>
      <c r="CD124" s="198" t="str">
        <f t="shared" ca="1" si="164"/>
        <v xml:space="preserve"> </v>
      </c>
      <c r="CE124" s="198"/>
      <c r="CF124" s="215"/>
      <c r="CG124" s="215"/>
      <c r="CH124" s="215"/>
      <c r="CI124" s="215"/>
      <c r="CJ124" s="215"/>
      <c r="CK124" s="215"/>
      <c r="CL124" s="215"/>
      <c r="CM124" s="215">
        <f t="shared" si="198"/>
        <v>0</v>
      </c>
      <c r="CN124" s="215"/>
      <c r="CO124" s="215"/>
      <c r="CP124" s="215">
        <f t="shared" si="128"/>
        <v>0</v>
      </c>
      <c r="CQ124" s="215">
        <f t="shared" si="165"/>
        <v>0</v>
      </c>
      <c r="CR124" s="215">
        <f t="shared" si="166"/>
        <v>0</v>
      </c>
      <c r="CS124" s="215"/>
      <c r="CT124" s="215">
        <f t="shared" si="129"/>
        <v>0</v>
      </c>
      <c r="CU124" s="369">
        <f t="shared" si="130"/>
        <v>0</v>
      </c>
      <c r="CV124" s="215">
        <f t="shared" si="131"/>
        <v>0</v>
      </c>
      <c r="CW124" s="215">
        <f t="shared" ca="1" si="132"/>
        <v>0</v>
      </c>
      <c r="CX124" s="215">
        <f t="shared" ca="1" si="167"/>
        <v>0</v>
      </c>
      <c r="CY124" s="215">
        <f t="shared" ca="1" si="133"/>
        <v>0</v>
      </c>
      <c r="CZ124" s="216">
        <f ca="1">IF(AND(CW124,CX124=0)=0,0,IF(CW124&gt;0,'На банк Приват'!$V$1,IF(CX124&gt;0,'На Укрсиб'!$V$1,0)))</f>
        <v>0</v>
      </c>
      <c r="DA124" s="204"/>
      <c r="DB124" s="204">
        <f t="shared" ca="1" si="134"/>
        <v>0</v>
      </c>
      <c r="DC124" s="204">
        <f t="shared" ca="1" si="135"/>
        <v>0</v>
      </c>
      <c r="DD124" s="204" t="str">
        <f t="shared" ca="1" si="168"/>
        <v xml:space="preserve"> </v>
      </c>
      <c r="DE124" s="204"/>
      <c r="DF124" s="217"/>
      <c r="DG124" s="217"/>
      <c r="DH124" s="217"/>
      <c r="DI124" s="217"/>
      <c r="DJ124" s="217"/>
      <c r="DK124" s="217"/>
      <c r="DL124" s="217"/>
      <c r="DM124" s="217">
        <f t="shared" si="136"/>
        <v>0</v>
      </c>
      <c r="DN124" s="217"/>
      <c r="DO124" s="217"/>
      <c r="DP124" s="763">
        <f t="shared" si="137"/>
        <v>0</v>
      </c>
      <c r="DQ124" s="217">
        <f t="shared" si="169"/>
        <v>0</v>
      </c>
      <c r="DR124" s="217">
        <f t="shared" si="170"/>
        <v>0</v>
      </c>
      <c r="DS124" s="217"/>
      <c r="DT124" s="217">
        <f t="shared" si="138"/>
        <v>0</v>
      </c>
      <c r="DU124" s="366">
        <f t="shared" si="171"/>
        <v>0</v>
      </c>
      <c r="DV124" s="217">
        <f t="shared" si="139"/>
        <v>0</v>
      </c>
      <c r="DW124" s="217">
        <f t="shared" ca="1" si="140"/>
        <v>0</v>
      </c>
      <c r="DX124" s="217">
        <f t="shared" ca="1" si="172"/>
        <v>0</v>
      </c>
      <c r="DY124" s="217">
        <f t="shared" ca="1" si="141"/>
        <v>0</v>
      </c>
      <c r="DZ124" s="218">
        <f ca="1">IF(AND(DW124,DX124=0)=0,0,IF(DW124&gt;0,'На банк Приват'!$AB$1,IF(DX124&gt;0,'На Укрсиб'!$V$1,0)))</f>
        <v>0</v>
      </c>
      <c r="EA124" s="207"/>
      <c r="EB124" s="207">
        <f t="shared" ca="1" si="142"/>
        <v>0</v>
      </c>
      <c r="EC124" s="207">
        <f t="shared" ca="1" si="143"/>
        <v>0</v>
      </c>
      <c r="ED124" s="207" t="str">
        <f t="shared" ca="1" si="173"/>
        <v xml:space="preserve"> </v>
      </c>
      <c r="EE124" s="207"/>
      <c r="EF124" s="219"/>
      <c r="EG124" s="219"/>
      <c r="EH124" s="219"/>
      <c r="EI124" s="219"/>
      <c r="EJ124" s="219"/>
      <c r="EK124" s="219"/>
      <c r="EL124" s="219"/>
      <c r="EM124" s="219">
        <f t="shared" si="144"/>
        <v>0</v>
      </c>
      <c r="EN124" s="219"/>
      <c r="EO124" s="219"/>
      <c r="EP124" s="219">
        <f t="shared" si="145"/>
        <v>0</v>
      </c>
      <c r="EQ124" s="219">
        <f t="shared" si="174"/>
        <v>0</v>
      </c>
      <c r="ER124" s="219">
        <f t="shared" si="175"/>
        <v>0</v>
      </c>
      <c r="ES124" s="219"/>
      <c r="ET124" s="219">
        <f t="shared" si="146"/>
        <v>0</v>
      </c>
      <c r="EU124" s="363">
        <f t="shared" si="176"/>
        <v>0</v>
      </c>
      <c r="EV124" s="219">
        <f t="shared" si="147"/>
        <v>0</v>
      </c>
      <c r="EW124" s="219">
        <f t="shared" ca="1" si="148"/>
        <v>0</v>
      </c>
      <c r="EX124" s="219">
        <f t="shared" ca="1" si="177"/>
        <v>0</v>
      </c>
      <c r="EY124" s="219">
        <f t="shared" ca="1" si="149"/>
        <v>0</v>
      </c>
      <c r="EZ124" s="220">
        <f ca="1">IF(AND(EW124,EX124=0)=0,0,IF(EW124&gt;0,'На банк Приват'!$AH$1,IF(EX124&gt;0,'На Укрсиб'!$AH$1,0)))</f>
        <v>0</v>
      </c>
      <c r="FA124" s="28" t="str">
        <f t="shared" ca="1" si="150"/>
        <v xml:space="preserve"> </v>
      </c>
      <c r="FB124" s="28">
        <f t="shared" ca="1" si="151"/>
        <v>0</v>
      </c>
      <c r="FC124" s="28">
        <f t="shared" ca="1" si="152"/>
        <v>0</v>
      </c>
      <c r="FD124" s="28">
        <f t="shared" ca="1" si="153"/>
        <v>0</v>
      </c>
      <c r="FE124" s="28">
        <f t="shared" ca="1" si="154"/>
        <v>116</v>
      </c>
      <c r="FF124">
        <f t="shared" si="155"/>
        <v>0</v>
      </c>
      <c r="FG124" s="477" t="s">
        <v>86</v>
      </c>
    </row>
    <row r="125" spans="1:163">
      <c r="A125" s="113"/>
      <c r="B125" s="113" t="str">
        <f t="shared" ca="1" si="107"/>
        <v>Головний сержант- командир відділення</v>
      </c>
      <c r="C125" s="113" t="str">
        <f t="shared" ca="1" si="108"/>
        <v>штаб - с-нт</v>
      </c>
      <c r="D125" s="113" t="str">
        <f t="shared" ca="1" si="199"/>
        <v>Глотов С.О.</v>
      </c>
      <c r="E125" s="113">
        <f t="shared" si="109"/>
        <v>0</v>
      </c>
      <c r="F125" s="115"/>
      <c r="G125" s="209">
        <f t="shared" si="200"/>
        <v>0</v>
      </c>
      <c r="H125" s="209">
        <f t="shared" si="201"/>
        <v>0</v>
      </c>
      <c r="I125" s="209">
        <f t="shared" si="202"/>
        <v>0</v>
      </c>
      <c r="J125" s="209">
        <f t="shared" si="182"/>
        <v>0</v>
      </c>
      <c r="K125" s="209">
        <f t="shared" si="183"/>
        <v>0</v>
      </c>
      <c r="L125" s="209">
        <f t="shared" si="184"/>
        <v>0</v>
      </c>
      <c r="M125" s="209">
        <f t="shared" si="185"/>
        <v>0</v>
      </c>
      <c r="N125" s="209">
        <f t="shared" si="186"/>
        <v>0</v>
      </c>
      <c r="O125" s="209">
        <f t="shared" si="178"/>
        <v>0</v>
      </c>
      <c r="P125" s="211">
        <f t="shared" si="187"/>
        <v>0</v>
      </c>
      <c r="Q125" s="209">
        <f t="shared" si="188"/>
        <v>0</v>
      </c>
      <c r="R125" s="209">
        <f t="shared" si="189"/>
        <v>0</v>
      </c>
      <c r="S125" s="209">
        <f t="shared" si="190"/>
        <v>0</v>
      </c>
      <c r="T125" s="209">
        <f t="shared" si="191"/>
        <v>0</v>
      </c>
      <c r="U125" s="209">
        <f t="shared" si="192"/>
        <v>0</v>
      </c>
      <c r="V125" s="209">
        <f t="shared" si="193"/>
        <v>0</v>
      </c>
      <c r="W125" s="209">
        <f t="shared" ca="1" si="194"/>
        <v>0</v>
      </c>
      <c r="X125" s="209">
        <f t="shared" ca="1" si="195"/>
        <v>0</v>
      </c>
      <c r="Y125" s="209">
        <f t="shared" ca="1" si="196"/>
        <v>0</v>
      </c>
      <c r="Z125" s="210" t="str">
        <f t="shared" ca="1" si="110"/>
        <v xml:space="preserve">        </v>
      </c>
      <c r="AA125" s="185"/>
      <c r="AB125" s="185" t="str">
        <f t="shared" ca="1" si="111"/>
        <v>Головний сержант- командир відділення</v>
      </c>
      <c r="AC125" s="185" t="str">
        <f t="shared" ca="1" si="112"/>
        <v>штаб - с-нт</v>
      </c>
      <c r="AD125" s="185" t="str">
        <f t="shared" ca="1" si="156"/>
        <v>Глотов С.О.</v>
      </c>
      <c r="AE125" s="185"/>
      <c r="AF125" s="211"/>
      <c r="AG125" s="211"/>
      <c r="AH125" s="211"/>
      <c r="AI125" s="211"/>
      <c r="AJ125" s="211"/>
      <c r="AK125" s="211"/>
      <c r="AL125" s="211"/>
      <c r="AM125" s="211"/>
      <c r="AN125" s="211"/>
      <c r="AO125" s="211"/>
      <c r="AP125" s="623">
        <f t="shared" si="113"/>
        <v>0</v>
      </c>
      <c r="AQ125" s="211">
        <f t="shared" si="157"/>
        <v>0</v>
      </c>
      <c r="AR125" s="211">
        <f t="shared" si="158"/>
        <v>0</v>
      </c>
      <c r="AS125" s="211"/>
      <c r="AT125" s="211">
        <f t="shared" si="114"/>
        <v>0</v>
      </c>
      <c r="AU125" s="358">
        <f t="shared" si="115"/>
        <v>0</v>
      </c>
      <c r="AV125" s="211">
        <f t="shared" si="116"/>
        <v>0</v>
      </c>
      <c r="AW125" s="211">
        <f t="shared" ca="1" si="117"/>
        <v>0</v>
      </c>
      <c r="AX125" s="211">
        <f t="shared" ca="1" si="197"/>
        <v>0</v>
      </c>
      <c r="AY125" s="211">
        <f t="shared" ca="1" si="118"/>
        <v>0</v>
      </c>
      <c r="AZ125" s="212">
        <f ca="1">IF(AND(AW125,AX125=0,AY125=0)=0,0,IF(AW125&gt;0,'На банк Приват'!$J$1,IF(AX125&gt;0,'На Укрсиб'!$J$1,0)))</f>
        <v>0</v>
      </c>
      <c r="BA125" s="191"/>
      <c r="BB125" s="191" t="str">
        <f t="shared" ca="1" si="119"/>
        <v>Головний сержант- командир відділення</v>
      </c>
      <c r="BC125" s="191" t="str">
        <f t="shared" ca="1" si="120"/>
        <v>штаб - с-нт</v>
      </c>
      <c r="BD125" s="191" t="str">
        <f t="shared" ca="1" si="159"/>
        <v>Глотов С.О.</v>
      </c>
      <c r="BE125" s="191"/>
      <c r="BF125" s="213"/>
      <c r="BG125" s="213"/>
      <c r="BH125" s="213"/>
      <c r="BI125" s="213"/>
      <c r="BJ125" s="213"/>
      <c r="BK125" s="213"/>
      <c r="BL125" s="213"/>
      <c r="BM125" s="213"/>
      <c r="BN125" s="213"/>
      <c r="BO125" s="213"/>
      <c r="BP125" s="623">
        <f t="shared" si="121"/>
        <v>0</v>
      </c>
      <c r="BQ125" s="213">
        <f t="shared" si="160"/>
        <v>0</v>
      </c>
      <c r="BR125" s="213">
        <f t="shared" si="161"/>
        <v>0</v>
      </c>
      <c r="BS125" s="213"/>
      <c r="BT125" s="213">
        <f t="shared" si="122"/>
        <v>0</v>
      </c>
      <c r="BU125" s="362">
        <f t="shared" si="162"/>
        <v>0</v>
      </c>
      <c r="BV125" s="213">
        <f t="shared" si="123"/>
        <v>0</v>
      </c>
      <c r="BW125" s="213">
        <f t="shared" ca="1" si="124"/>
        <v>0</v>
      </c>
      <c r="BX125" s="213">
        <f t="shared" ca="1" si="163"/>
        <v>0</v>
      </c>
      <c r="BY125" s="213">
        <f t="shared" ca="1" si="125"/>
        <v>0</v>
      </c>
      <c r="BZ125" s="214">
        <f ca="1">IF(AND(BW125,BX125=0)=0,0,IF(BW125&gt;0,'На банк Приват'!$P$1,IF(BX125&gt;0,'На Укрсиб'!$P$1,0)))</f>
        <v>0</v>
      </c>
      <c r="CA125" s="198">
        <v>118</v>
      </c>
      <c r="CB125" s="198" t="str">
        <f t="shared" ca="1" si="126"/>
        <v>Головний сержант- командир відділення</v>
      </c>
      <c r="CC125" s="198" t="str">
        <f t="shared" ca="1" si="127"/>
        <v>штаб - с-нт</v>
      </c>
      <c r="CD125" s="198" t="str">
        <f t="shared" ca="1" si="164"/>
        <v>Глотов С.О.</v>
      </c>
      <c r="CE125" s="198"/>
      <c r="CF125" s="215"/>
      <c r="CG125" s="215"/>
      <c r="CH125" s="215"/>
      <c r="CI125" s="215"/>
      <c r="CJ125" s="215"/>
      <c r="CK125" s="215"/>
      <c r="CL125" s="215"/>
      <c r="CM125" s="215">
        <f t="shared" si="198"/>
        <v>0</v>
      </c>
      <c r="CN125" s="215"/>
      <c r="CO125" s="215"/>
      <c r="CP125" s="215">
        <f t="shared" si="128"/>
        <v>0</v>
      </c>
      <c r="CQ125" s="215">
        <f t="shared" si="165"/>
        <v>0</v>
      </c>
      <c r="CR125" s="215">
        <f t="shared" si="166"/>
        <v>0</v>
      </c>
      <c r="CS125" s="215"/>
      <c r="CT125" s="215">
        <f t="shared" si="129"/>
        <v>0</v>
      </c>
      <c r="CU125" s="369">
        <f t="shared" si="130"/>
        <v>0</v>
      </c>
      <c r="CV125" s="215">
        <f t="shared" si="131"/>
        <v>0</v>
      </c>
      <c r="CW125" s="215">
        <f t="shared" ca="1" si="132"/>
        <v>0</v>
      </c>
      <c r="CX125" s="215">
        <f t="shared" ca="1" si="167"/>
        <v>0</v>
      </c>
      <c r="CY125" s="215">
        <f t="shared" ca="1" si="133"/>
        <v>0</v>
      </c>
      <c r="CZ125" s="216">
        <f ca="1">IF(AND(CW125,CX125=0)=0,0,IF(CW125&gt;0,'На банк Приват'!$V$1,IF(CX125&gt;0,'На Укрсиб'!$V$1,0)))</f>
        <v>0</v>
      </c>
      <c r="DA125" s="204"/>
      <c r="DB125" s="204" t="str">
        <f t="shared" ca="1" si="134"/>
        <v>Головний сержант- командир відділення</v>
      </c>
      <c r="DC125" s="204" t="str">
        <f t="shared" ca="1" si="135"/>
        <v>штаб - с-нт</v>
      </c>
      <c r="DD125" s="204" t="str">
        <f t="shared" ca="1" si="168"/>
        <v>Глотов С.О.</v>
      </c>
      <c r="DE125" s="204"/>
      <c r="DF125" s="217"/>
      <c r="DG125" s="217"/>
      <c r="DH125" s="217"/>
      <c r="DI125" s="217"/>
      <c r="DJ125" s="217"/>
      <c r="DK125" s="217"/>
      <c r="DL125" s="217"/>
      <c r="DM125" s="217">
        <f t="shared" si="136"/>
        <v>0</v>
      </c>
      <c r="DN125" s="217"/>
      <c r="DO125" s="217"/>
      <c r="DP125" s="763">
        <f t="shared" si="137"/>
        <v>0</v>
      </c>
      <c r="DQ125" s="217">
        <f t="shared" si="169"/>
        <v>0</v>
      </c>
      <c r="DR125" s="217">
        <f t="shared" si="170"/>
        <v>0</v>
      </c>
      <c r="DS125" s="217"/>
      <c r="DT125" s="217">
        <f t="shared" si="138"/>
        <v>0</v>
      </c>
      <c r="DU125" s="366">
        <f t="shared" si="171"/>
        <v>0</v>
      </c>
      <c r="DV125" s="217">
        <f t="shared" si="139"/>
        <v>0</v>
      </c>
      <c r="DW125" s="217">
        <f t="shared" ca="1" si="140"/>
        <v>0</v>
      </c>
      <c r="DX125" s="217">
        <f t="shared" ca="1" si="172"/>
        <v>0</v>
      </c>
      <c r="DY125" s="217">
        <f t="shared" ca="1" si="141"/>
        <v>0</v>
      </c>
      <c r="DZ125" s="218">
        <f ca="1">IF(AND(DW125,DX125=0)=0,0,IF(DW125&gt;0,'На банк Приват'!$AB$1,IF(DX125&gt;0,'На Укрсиб'!$V$1,0)))</f>
        <v>0</v>
      </c>
      <c r="EA125" s="207"/>
      <c r="EB125" s="207" t="str">
        <f t="shared" ca="1" si="142"/>
        <v>Головний сержант- командир відділення</v>
      </c>
      <c r="EC125" s="207" t="str">
        <f t="shared" ca="1" si="143"/>
        <v>штаб - с-нт</v>
      </c>
      <c r="ED125" s="207" t="str">
        <f t="shared" ca="1" si="173"/>
        <v>Глотов С.О.</v>
      </c>
      <c r="EE125" s="207"/>
      <c r="EF125" s="219"/>
      <c r="EG125" s="219"/>
      <c r="EH125" s="219"/>
      <c r="EI125" s="219"/>
      <c r="EJ125" s="219"/>
      <c r="EK125" s="219"/>
      <c r="EL125" s="219"/>
      <c r="EM125" s="219">
        <f t="shared" si="144"/>
        <v>0</v>
      </c>
      <c r="EN125" s="219"/>
      <c r="EO125" s="219"/>
      <c r="EP125" s="219">
        <f t="shared" si="145"/>
        <v>0</v>
      </c>
      <c r="EQ125" s="219">
        <f t="shared" si="174"/>
        <v>0</v>
      </c>
      <c r="ER125" s="219">
        <f t="shared" si="175"/>
        <v>0</v>
      </c>
      <c r="ES125" s="219"/>
      <c r="ET125" s="219">
        <f t="shared" si="146"/>
        <v>0</v>
      </c>
      <c r="EU125" s="363">
        <f t="shared" si="176"/>
        <v>0</v>
      </c>
      <c r="EV125" s="219">
        <f t="shared" si="147"/>
        <v>0</v>
      </c>
      <c r="EW125" s="219">
        <f t="shared" ca="1" si="148"/>
        <v>0</v>
      </c>
      <c r="EX125" s="219">
        <f t="shared" ca="1" si="177"/>
        <v>0</v>
      </c>
      <c r="EY125" s="219">
        <f t="shared" ca="1" si="149"/>
        <v>0</v>
      </c>
      <c r="EZ125" s="220">
        <f ca="1">IF(AND(EW125,EX125=0)=0,0,IF(EW125&gt;0,'На банк Приват'!$AH$1,IF(EX125&gt;0,'На Укрсиб'!$AH$1,0)))</f>
        <v>0</v>
      </c>
      <c r="FA125" s="28" t="str">
        <f t="shared" ca="1" si="150"/>
        <v>Глотов С.О.</v>
      </c>
      <c r="FB125" s="28" t="str">
        <f t="shared" ca="1" si="151"/>
        <v>Глотов</v>
      </c>
      <c r="FC125" s="28" t="str">
        <f t="shared" ca="1" si="152"/>
        <v>Сергій</v>
      </c>
      <c r="FD125" s="28" t="str">
        <f t="shared" ca="1" si="153"/>
        <v>Олександрович</v>
      </c>
      <c r="FE125" s="28">
        <f t="shared" ca="1" si="154"/>
        <v>117</v>
      </c>
      <c r="FF125">
        <f t="shared" si="155"/>
        <v>0</v>
      </c>
      <c r="FG125" s="477" t="s">
        <v>87</v>
      </c>
    </row>
    <row r="126" spans="1:163">
      <c r="A126" s="113"/>
      <c r="B126" s="113" t="str">
        <f t="shared" ca="1" si="107"/>
        <v xml:space="preserve">Командир відділення </v>
      </c>
      <c r="C126" s="113">
        <f t="shared" ca="1" si="108"/>
        <v>0</v>
      </c>
      <c r="D126" s="113" t="str">
        <f t="shared" ca="1" si="199"/>
        <v>ВАКАНТ</v>
      </c>
      <c r="E126" s="113">
        <f t="shared" si="109"/>
        <v>0</v>
      </c>
      <c r="F126" s="115"/>
      <c r="G126" s="209">
        <f t="shared" si="200"/>
        <v>0</v>
      </c>
      <c r="H126" s="209">
        <f t="shared" si="201"/>
        <v>0</v>
      </c>
      <c r="I126" s="209">
        <f t="shared" si="202"/>
        <v>0</v>
      </c>
      <c r="J126" s="209">
        <f t="shared" si="182"/>
        <v>0</v>
      </c>
      <c r="K126" s="209">
        <f t="shared" si="183"/>
        <v>0</v>
      </c>
      <c r="L126" s="209">
        <f t="shared" si="184"/>
        <v>0</v>
      </c>
      <c r="M126" s="209">
        <f t="shared" si="185"/>
        <v>0</v>
      </c>
      <c r="N126" s="209">
        <f t="shared" si="186"/>
        <v>0</v>
      </c>
      <c r="O126" s="209">
        <f t="shared" si="178"/>
        <v>0</v>
      </c>
      <c r="P126" s="211">
        <f t="shared" si="187"/>
        <v>0</v>
      </c>
      <c r="Q126" s="209">
        <f t="shared" si="188"/>
        <v>0</v>
      </c>
      <c r="R126" s="209">
        <f t="shared" si="189"/>
        <v>0</v>
      </c>
      <c r="S126" s="209">
        <f t="shared" si="190"/>
        <v>0</v>
      </c>
      <c r="T126" s="209">
        <f t="shared" si="191"/>
        <v>0</v>
      </c>
      <c r="U126" s="209">
        <f t="shared" si="192"/>
        <v>0</v>
      </c>
      <c r="V126" s="209">
        <f t="shared" si="193"/>
        <v>0</v>
      </c>
      <c r="W126" s="209">
        <f t="shared" ca="1" si="194"/>
        <v>0</v>
      </c>
      <c r="X126" s="209">
        <f t="shared" ca="1" si="195"/>
        <v>0</v>
      </c>
      <c r="Y126" s="209">
        <f t="shared" ca="1" si="196"/>
        <v>0</v>
      </c>
      <c r="Z126" s="210" t="str">
        <f t="shared" ca="1" si="110"/>
        <v xml:space="preserve">        </v>
      </c>
      <c r="AA126" s="185"/>
      <c r="AB126" s="185" t="str">
        <f t="shared" ca="1" si="111"/>
        <v xml:space="preserve">Командир відділення </v>
      </c>
      <c r="AC126" s="185">
        <f t="shared" ca="1" si="112"/>
        <v>0</v>
      </c>
      <c r="AD126" s="185" t="str">
        <f t="shared" ca="1" si="156"/>
        <v>ВАКАНТ</v>
      </c>
      <c r="AE126" s="185"/>
      <c r="AF126" s="211"/>
      <c r="AG126" s="211"/>
      <c r="AH126" s="211"/>
      <c r="AI126" s="211"/>
      <c r="AJ126" s="211"/>
      <c r="AK126" s="211"/>
      <c r="AL126" s="211"/>
      <c r="AM126" s="211"/>
      <c r="AN126" s="211"/>
      <c r="AO126" s="211"/>
      <c r="AP126" s="623">
        <f t="shared" si="113"/>
        <v>0</v>
      </c>
      <c r="AQ126" s="211">
        <f t="shared" si="157"/>
        <v>0</v>
      </c>
      <c r="AR126" s="211">
        <f t="shared" si="158"/>
        <v>0</v>
      </c>
      <c r="AS126" s="211"/>
      <c r="AT126" s="211">
        <f t="shared" si="114"/>
        <v>0</v>
      </c>
      <c r="AU126" s="358">
        <f t="shared" si="115"/>
        <v>0</v>
      </c>
      <c r="AV126" s="211">
        <f t="shared" si="116"/>
        <v>0</v>
      </c>
      <c r="AW126" s="211">
        <f t="shared" ca="1" si="117"/>
        <v>0</v>
      </c>
      <c r="AX126" s="211">
        <f t="shared" ca="1" si="197"/>
        <v>0</v>
      </c>
      <c r="AY126" s="211">
        <f t="shared" ca="1" si="118"/>
        <v>0</v>
      </c>
      <c r="AZ126" s="212">
        <f ca="1">IF(AND(AW126,AX126=0,AY126=0)=0,0,IF(AW126&gt;0,'На банк Приват'!$J$1,IF(AX126&gt;0,'На Укрсиб'!J119,0)))</f>
        <v>0</v>
      </c>
      <c r="BA126" s="191"/>
      <c r="BB126" s="191" t="str">
        <f t="shared" ca="1" si="119"/>
        <v xml:space="preserve">Командир відділення </v>
      </c>
      <c r="BC126" s="191">
        <f t="shared" ca="1" si="120"/>
        <v>0</v>
      </c>
      <c r="BD126" s="191" t="str">
        <f t="shared" ca="1" si="159"/>
        <v>ВАКАНТ</v>
      </c>
      <c r="BE126" s="191"/>
      <c r="BF126" s="213"/>
      <c r="BG126" s="213"/>
      <c r="BH126" s="213"/>
      <c r="BI126" s="213"/>
      <c r="BJ126" s="213"/>
      <c r="BK126" s="213"/>
      <c r="BL126" s="213"/>
      <c r="BM126" s="213"/>
      <c r="BN126" s="213"/>
      <c r="BO126" s="213"/>
      <c r="BP126" s="623">
        <f t="shared" si="121"/>
        <v>0</v>
      </c>
      <c r="BQ126" s="213">
        <f t="shared" si="160"/>
        <v>0</v>
      </c>
      <c r="BR126" s="213">
        <f t="shared" si="161"/>
        <v>0</v>
      </c>
      <c r="BS126" s="213"/>
      <c r="BT126" s="213">
        <f t="shared" si="122"/>
        <v>0</v>
      </c>
      <c r="BU126" s="362">
        <f t="shared" si="162"/>
        <v>0</v>
      </c>
      <c r="BV126" s="213">
        <f t="shared" si="123"/>
        <v>0</v>
      </c>
      <c r="BW126" s="213">
        <f t="shared" ca="1" si="124"/>
        <v>0</v>
      </c>
      <c r="BX126" s="213">
        <f t="shared" ca="1" si="163"/>
        <v>0</v>
      </c>
      <c r="BY126" s="213">
        <f t="shared" ca="1" si="125"/>
        <v>0</v>
      </c>
      <c r="BZ126" s="214">
        <f ca="1">IF(AND(BW126,BX126=0)=0,0,IF(BW126&gt;0,'На банк Приват'!$P$1,IF(BX126&gt;0,'На Укрсиб'!$P$1,0)))</f>
        <v>0</v>
      </c>
      <c r="CA126" s="198">
        <v>119</v>
      </c>
      <c r="CB126" s="198" t="str">
        <f t="shared" ca="1" si="126"/>
        <v xml:space="preserve">Командир відділення </v>
      </c>
      <c r="CC126" s="198">
        <f t="shared" ca="1" si="127"/>
        <v>0</v>
      </c>
      <c r="CD126" s="198" t="str">
        <f t="shared" ca="1" si="164"/>
        <v>ВАКАНТ</v>
      </c>
      <c r="CE126" s="198"/>
      <c r="CF126" s="215"/>
      <c r="CG126" s="215"/>
      <c r="CH126" s="215"/>
      <c r="CI126" s="215"/>
      <c r="CJ126" s="215"/>
      <c r="CK126" s="215"/>
      <c r="CL126" s="215"/>
      <c r="CM126" s="215">
        <f t="shared" si="198"/>
        <v>0</v>
      </c>
      <c r="CN126" s="215"/>
      <c r="CO126" s="215"/>
      <c r="CP126" s="215">
        <f t="shared" si="128"/>
        <v>0</v>
      </c>
      <c r="CQ126" s="215">
        <f t="shared" si="165"/>
        <v>0</v>
      </c>
      <c r="CR126" s="215">
        <f t="shared" si="166"/>
        <v>0</v>
      </c>
      <c r="CS126" s="215"/>
      <c r="CT126" s="215">
        <f t="shared" si="129"/>
        <v>0</v>
      </c>
      <c r="CU126" s="369">
        <f t="shared" si="130"/>
        <v>0</v>
      </c>
      <c r="CV126" s="215">
        <f t="shared" si="131"/>
        <v>0</v>
      </c>
      <c r="CW126" s="215">
        <f t="shared" ca="1" si="132"/>
        <v>0</v>
      </c>
      <c r="CX126" s="215">
        <f t="shared" ca="1" si="167"/>
        <v>0</v>
      </c>
      <c r="CY126" s="215">
        <f t="shared" ca="1" si="133"/>
        <v>0</v>
      </c>
      <c r="CZ126" s="216">
        <f ca="1">IF(AND(CW126,CX126=0)=0,0,IF(CW126&gt;0,'На банк Приват'!$V$1,IF(CX126&gt;0,'На Укрсиб'!$V$1,0)))</f>
        <v>0</v>
      </c>
      <c r="DA126" s="204"/>
      <c r="DB126" s="204" t="str">
        <f t="shared" ca="1" si="134"/>
        <v xml:space="preserve">Командир відділення </v>
      </c>
      <c r="DC126" s="204">
        <f t="shared" ca="1" si="135"/>
        <v>0</v>
      </c>
      <c r="DD126" s="204" t="str">
        <f t="shared" ca="1" si="168"/>
        <v>ВАКАНТ</v>
      </c>
      <c r="DE126" s="204"/>
      <c r="DF126" s="217"/>
      <c r="DG126" s="217"/>
      <c r="DH126" s="217"/>
      <c r="DI126" s="217"/>
      <c r="DJ126" s="217"/>
      <c r="DK126" s="217"/>
      <c r="DL126" s="217"/>
      <c r="DM126" s="217">
        <f t="shared" si="136"/>
        <v>0</v>
      </c>
      <c r="DN126" s="217"/>
      <c r="DO126" s="217"/>
      <c r="DP126" s="763">
        <f t="shared" si="137"/>
        <v>0</v>
      </c>
      <c r="DQ126" s="217">
        <f t="shared" si="169"/>
        <v>0</v>
      </c>
      <c r="DR126" s="217">
        <f t="shared" si="170"/>
        <v>0</v>
      </c>
      <c r="DS126" s="217"/>
      <c r="DT126" s="217">
        <f t="shared" si="138"/>
        <v>0</v>
      </c>
      <c r="DU126" s="366">
        <f t="shared" si="171"/>
        <v>0</v>
      </c>
      <c r="DV126" s="217">
        <f t="shared" si="139"/>
        <v>0</v>
      </c>
      <c r="DW126" s="217">
        <f t="shared" ca="1" si="140"/>
        <v>0</v>
      </c>
      <c r="DX126" s="217">
        <f t="shared" ca="1" si="172"/>
        <v>0</v>
      </c>
      <c r="DY126" s="217">
        <f t="shared" ca="1" si="141"/>
        <v>0</v>
      </c>
      <c r="DZ126" s="218">
        <f ca="1">IF(AND(DW126,DX126=0)=0,0,IF(DW126&gt;0,'На банк Приват'!$AB$1,IF(DX126&gt;0,'На Укрсиб'!$V$1,0)))</f>
        <v>0</v>
      </c>
      <c r="EA126" s="207"/>
      <c r="EB126" s="207" t="str">
        <f t="shared" ca="1" si="142"/>
        <v xml:space="preserve">Командир відділення </v>
      </c>
      <c r="EC126" s="207">
        <f t="shared" ca="1" si="143"/>
        <v>0</v>
      </c>
      <c r="ED126" s="207" t="str">
        <f t="shared" ca="1" si="173"/>
        <v>ВАКАНТ</v>
      </c>
      <c r="EE126" s="207"/>
      <c r="EF126" s="219"/>
      <c r="EG126" s="219"/>
      <c r="EH126" s="219"/>
      <c r="EI126" s="219"/>
      <c r="EJ126" s="219"/>
      <c r="EK126" s="219"/>
      <c r="EL126" s="219"/>
      <c r="EM126" s="219">
        <f t="shared" si="144"/>
        <v>0</v>
      </c>
      <c r="EN126" s="219"/>
      <c r="EO126" s="219"/>
      <c r="EP126" s="219">
        <f t="shared" si="145"/>
        <v>0</v>
      </c>
      <c r="EQ126" s="219">
        <f t="shared" si="174"/>
        <v>0</v>
      </c>
      <c r="ER126" s="219">
        <f t="shared" si="175"/>
        <v>0</v>
      </c>
      <c r="ES126" s="219"/>
      <c r="ET126" s="219">
        <f t="shared" si="146"/>
        <v>0</v>
      </c>
      <c r="EU126" s="363">
        <f t="shared" si="176"/>
        <v>0</v>
      </c>
      <c r="EV126" s="219">
        <f t="shared" si="147"/>
        <v>0</v>
      </c>
      <c r="EW126" s="219">
        <f t="shared" ca="1" si="148"/>
        <v>0</v>
      </c>
      <c r="EX126" s="219">
        <f t="shared" ca="1" si="177"/>
        <v>0</v>
      </c>
      <c r="EY126" s="219">
        <f t="shared" ca="1" si="149"/>
        <v>0</v>
      </c>
      <c r="EZ126" s="220">
        <f ca="1">IF(AND(EW126,EX126=0)=0,0,IF(EW126&gt;0,'На банк Приват'!$AH$1,IF(EX126&gt;0,'На Укрсиб'!$AH$1,0)))</f>
        <v>0</v>
      </c>
      <c r="FA126" s="28" t="str">
        <f t="shared" ca="1" si="150"/>
        <v>ВАКАНТ</v>
      </c>
      <c r="FB126" s="28">
        <f t="shared" ca="1" si="151"/>
        <v>0</v>
      </c>
      <c r="FC126" s="28">
        <f t="shared" ca="1" si="152"/>
        <v>0</v>
      </c>
      <c r="FD126" s="28">
        <f t="shared" ca="1" si="153"/>
        <v>0</v>
      </c>
      <c r="FE126" s="28">
        <f t="shared" ca="1" si="154"/>
        <v>118</v>
      </c>
      <c r="FF126">
        <f t="shared" si="155"/>
        <v>0</v>
      </c>
      <c r="FG126" s="477"/>
    </row>
    <row r="127" spans="1:163">
      <c r="A127" s="113"/>
      <c r="B127" s="113" t="str">
        <f t="shared" ca="1" si="107"/>
        <v xml:space="preserve">Командир відділення </v>
      </c>
      <c r="C127" s="113">
        <f t="shared" ca="1" si="108"/>
        <v>0</v>
      </c>
      <c r="D127" s="113" t="str">
        <f t="shared" ca="1" si="199"/>
        <v>ВАКАНТ</v>
      </c>
      <c r="E127" s="113">
        <f t="shared" si="109"/>
        <v>0</v>
      </c>
      <c r="F127" s="115"/>
      <c r="G127" s="209">
        <f t="shared" si="200"/>
        <v>0</v>
      </c>
      <c r="H127" s="209">
        <f t="shared" si="201"/>
        <v>0</v>
      </c>
      <c r="I127" s="209">
        <f t="shared" si="202"/>
        <v>0</v>
      </c>
      <c r="J127" s="209">
        <f t="shared" si="182"/>
        <v>0</v>
      </c>
      <c r="K127" s="209">
        <f t="shared" si="183"/>
        <v>0</v>
      </c>
      <c r="L127" s="209">
        <f t="shared" si="184"/>
        <v>0</v>
      </c>
      <c r="M127" s="209">
        <f t="shared" si="185"/>
        <v>0</v>
      </c>
      <c r="N127" s="209">
        <f t="shared" si="186"/>
        <v>0</v>
      </c>
      <c r="O127" s="209">
        <f t="shared" si="178"/>
        <v>0</v>
      </c>
      <c r="P127" s="211">
        <f t="shared" si="187"/>
        <v>0</v>
      </c>
      <c r="Q127" s="209">
        <f t="shared" si="188"/>
        <v>0</v>
      </c>
      <c r="R127" s="209">
        <f t="shared" si="189"/>
        <v>0</v>
      </c>
      <c r="S127" s="209">
        <f t="shared" si="190"/>
        <v>0</v>
      </c>
      <c r="T127" s="209">
        <f t="shared" si="191"/>
        <v>0</v>
      </c>
      <c r="U127" s="209">
        <f t="shared" si="192"/>
        <v>0</v>
      </c>
      <c r="V127" s="209">
        <f t="shared" si="193"/>
        <v>0</v>
      </c>
      <c r="W127" s="209">
        <f t="shared" ca="1" si="194"/>
        <v>0</v>
      </c>
      <c r="X127" s="209">
        <f t="shared" ca="1" si="195"/>
        <v>0</v>
      </c>
      <c r="Y127" s="209">
        <f t="shared" ca="1" si="196"/>
        <v>0</v>
      </c>
      <c r="Z127" s="210" t="str">
        <f t="shared" ca="1" si="110"/>
        <v xml:space="preserve">        </v>
      </c>
      <c r="AA127" s="185"/>
      <c r="AB127" s="185" t="str">
        <f t="shared" ca="1" si="111"/>
        <v xml:space="preserve">Командир відділення </v>
      </c>
      <c r="AC127" s="185">
        <f t="shared" ca="1" si="112"/>
        <v>0</v>
      </c>
      <c r="AD127" s="185" t="str">
        <f t="shared" ca="1" si="156"/>
        <v>ВАКАНТ</v>
      </c>
      <c r="AE127" s="185"/>
      <c r="AF127" s="211"/>
      <c r="AG127" s="211"/>
      <c r="AH127" s="211"/>
      <c r="AI127" s="211"/>
      <c r="AJ127" s="211"/>
      <c r="AK127" s="211"/>
      <c r="AL127" s="211"/>
      <c r="AM127" s="211"/>
      <c r="AN127" s="211"/>
      <c r="AO127" s="211"/>
      <c r="AP127" s="623">
        <f t="shared" si="113"/>
        <v>0</v>
      </c>
      <c r="AQ127" s="211">
        <f t="shared" si="157"/>
        <v>0</v>
      </c>
      <c r="AR127" s="211">
        <f t="shared" si="158"/>
        <v>0</v>
      </c>
      <c r="AS127" s="211"/>
      <c r="AT127" s="211">
        <f t="shared" si="114"/>
        <v>0</v>
      </c>
      <c r="AU127" s="358">
        <f t="shared" si="115"/>
        <v>0</v>
      </c>
      <c r="AV127" s="211">
        <f t="shared" si="116"/>
        <v>0</v>
      </c>
      <c r="AW127" s="211">
        <f t="shared" ca="1" si="117"/>
        <v>0</v>
      </c>
      <c r="AX127" s="211">
        <f t="shared" ca="1" si="197"/>
        <v>0</v>
      </c>
      <c r="AY127" s="211">
        <f t="shared" ca="1" si="118"/>
        <v>0</v>
      </c>
      <c r="AZ127" s="212">
        <f ca="1">IF(AND(AW127,AX127=0,AY127=0)=0,0,IF(AW127&gt;0,'На банк Приват'!$J$1,IF(AX127&gt;0,'На Укрсиб'!J120,0)))</f>
        <v>0</v>
      </c>
      <c r="BA127" s="191"/>
      <c r="BB127" s="191" t="str">
        <f t="shared" ca="1" si="119"/>
        <v xml:space="preserve">Командир відділення </v>
      </c>
      <c r="BC127" s="191">
        <f t="shared" ca="1" si="120"/>
        <v>0</v>
      </c>
      <c r="BD127" s="191" t="str">
        <f t="shared" ca="1" si="159"/>
        <v>ВАКАНТ</v>
      </c>
      <c r="BE127" s="191"/>
      <c r="BF127" s="213"/>
      <c r="BG127" s="213"/>
      <c r="BH127" s="213"/>
      <c r="BI127" s="213"/>
      <c r="BJ127" s="213"/>
      <c r="BK127" s="213"/>
      <c r="BL127" s="213"/>
      <c r="BM127" s="213"/>
      <c r="BN127" s="213"/>
      <c r="BO127" s="213"/>
      <c r="BP127" s="623">
        <f t="shared" si="121"/>
        <v>0</v>
      </c>
      <c r="BQ127" s="213">
        <f t="shared" si="160"/>
        <v>0</v>
      </c>
      <c r="BR127" s="213">
        <f t="shared" si="161"/>
        <v>0</v>
      </c>
      <c r="BS127" s="213"/>
      <c r="BT127" s="213">
        <f t="shared" si="122"/>
        <v>0</v>
      </c>
      <c r="BU127" s="362">
        <f t="shared" si="162"/>
        <v>0</v>
      </c>
      <c r="BV127" s="213">
        <f t="shared" si="123"/>
        <v>0</v>
      </c>
      <c r="BW127" s="213">
        <f t="shared" ca="1" si="124"/>
        <v>0</v>
      </c>
      <c r="BX127" s="213">
        <f t="shared" ca="1" si="163"/>
        <v>0</v>
      </c>
      <c r="BY127" s="213">
        <f t="shared" ca="1" si="125"/>
        <v>0</v>
      </c>
      <c r="BZ127" s="214">
        <f ca="1">IF(AND(BW127,BX127=0)=0,0,IF(BW127&gt;0,'На банк Приват'!$P$1,IF(BX127&gt;0,'На Укрсиб'!$P$1,0)))</f>
        <v>0</v>
      </c>
      <c r="CA127" s="198">
        <v>120</v>
      </c>
      <c r="CB127" s="198" t="str">
        <f t="shared" ca="1" si="126"/>
        <v xml:space="preserve">Командир відділення </v>
      </c>
      <c r="CC127" s="198">
        <f t="shared" ca="1" si="127"/>
        <v>0</v>
      </c>
      <c r="CD127" s="198" t="str">
        <f t="shared" ca="1" si="164"/>
        <v>ВАКАНТ</v>
      </c>
      <c r="CE127" s="198"/>
      <c r="CF127" s="215"/>
      <c r="CG127" s="215"/>
      <c r="CH127" s="215"/>
      <c r="CI127" s="215"/>
      <c r="CJ127" s="215"/>
      <c r="CK127" s="215"/>
      <c r="CL127" s="215"/>
      <c r="CM127" s="215">
        <f t="shared" si="198"/>
        <v>0</v>
      </c>
      <c r="CN127" s="215"/>
      <c r="CO127" s="215"/>
      <c r="CP127" s="215">
        <f t="shared" si="128"/>
        <v>0</v>
      </c>
      <c r="CQ127" s="215">
        <f t="shared" si="165"/>
        <v>0</v>
      </c>
      <c r="CR127" s="215">
        <f t="shared" si="166"/>
        <v>0</v>
      </c>
      <c r="CS127" s="215"/>
      <c r="CT127" s="215">
        <f t="shared" si="129"/>
        <v>0</v>
      </c>
      <c r="CU127" s="369">
        <f t="shared" si="130"/>
        <v>0</v>
      </c>
      <c r="CV127" s="215">
        <f t="shared" si="131"/>
        <v>0</v>
      </c>
      <c r="CW127" s="215">
        <f t="shared" ca="1" si="132"/>
        <v>0</v>
      </c>
      <c r="CX127" s="215">
        <f t="shared" ca="1" si="167"/>
        <v>0</v>
      </c>
      <c r="CY127" s="215">
        <f t="shared" ca="1" si="133"/>
        <v>0</v>
      </c>
      <c r="CZ127" s="216">
        <f ca="1">IF(AND(CW127,CX127=0)=0,0,IF(CW127&gt;0,'На банк Приват'!$V$1,IF(CX127&gt;0,'На Укрсиб'!$V$1,0)))</f>
        <v>0</v>
      </c>
      <c r="DA127" s="204"/>
      <c r="DB127" s="204" t="str">
        <f t="shared" ca="1" si="134"/>
        <v xml:space="preserve">Командир відділення </v>
      </c>
      <c r="DC127" s="204">
        <f t="shared" ca="1" si="135"/>
        <v>0</v>
      </c>
      <c r="DD127" s="204" t="str">
        <f t="shared" ca="1" si="168"/>
        <v>ВАКАНТ</v>
      </c>
      <c r="DE127" s="204"/>
      <c r="DF127" s="217"/>
      <c r="DG127" s="217"/>
      <c r="DH127" s="217"/>
      <c r="DI127" s="217"/>
      <c r="DJ127" s="217"/>
      <c r="DK127" s="217"/>
      <c r="DL127" s="217"/>
      <c r="DM127" s="217">
        <f t="shared" si="136"/>
        <v>0</v>
      </c>
      <c r="DN127" s="217"/>
      <c r="DO127" s="217"/>
      <c r="DP127" s="763">
        <f t="shared" si="137"/>
        <v>0</v>
      </c>
      <c r="DQ127" s="217">
        <f t="shared" si="169"/>
        <v>0</v>
      </c>
      <c r="DR127" s="217">
        <f t="shared" si="170"/>
        <v>0</v>
      </c>
      <c r="DS127" s="217"/>
      <c r="DT127" s="217">
        <f t="shared" si="138"/>
        <v>0</v>
      </c>
      <c r="DU127" s="366">
        <f t="shared" si="171"/>
        <v>0</v>
      </c>
      <c r="DV127" s="217">
        <f t="shared" si="139"/>
        <v>0</v>
      </c>
      <c r="DW127" s="217">
        <f t="shared" ca="1" si="140"/>
        <v>0</v>
      </c>
      <c r="DX127" s="217">
        <f t="shared" ca="1" si="172"/>
        <v>0</v>
      </c>
      <c r="DY127" s="217">
        <f t="shared" ca="1" si="141"/>
        <v>0</v>
      </c>
      <c r="DZ127" s="218">
        <f ca="1">IF(AND(DW127,DX127=0)=0,0,IF(DW127&gt;0,'На банк Приват'!$AB$1,IF(DX127&gt;0,'На Укрсиб'!$V$1,0)))</f>
        <v>0</v>
      </c>
      <c r="EA127" s="207"/>
      <c r="EB127" s="207" t="str">
        <f t="shared" ca="1" si="142"/>
        <v xml:space="preserve">Командир відділення </v>
      </c>
      <c r="EC127" s="207">
        <f t="shared" ca="1" si="143"/>
        <v>0</v>
      </c>
      <c r="ED127" s="207" t="str">
        <f t="shared" ca="1" si="173"/>
        <v>ВАКАНТ</v>
      </c>
      <c r="EE127" s="207"/>
      <c r="EF127" s="219"/>
      <c r="EG127" s="219"/>
      <c r="EH127" s="219"/>
      <c r="EI127" s="219"/>
      <c r="EJ127" s="219"/>
      <c r="EK127" s="219"/>
      <c r="EL127" s="219"/>
      <c r="EM127" s="219">
        <f t="shared" si="144"/>
        <v>0</v>
      </c>
      <c r="EN127" s="219"/>
      <c r="EO127" s="219"/>
      <c r="EP127" s="219">
        <f t="shared" si="145"/>
        <v>0</v>
      </c>
      <c r="EQ127" s="219">
        <f t="shared" si="174"/>
        <v>0</v>
      </c>
      <c r="ER127" s="219">
        <f t="shared" si="175"/>
        <v>0</v>
      </c>
      <c r="ES127" s="219"/>
      <c r="ET127" s="219">
        <f t="shared" si="146"/>
        <v>0</v>
      </c>
      <c r="EU127" s="363">
        <f t="shared" si="176"/>
        <v>0</v>
      </c>
      <c r="EV127" s="219">
        <f t="shared" si="147"/>
        <v>0</v>
      </c>
      <c r="EW127" s="219">
        <f t="shared" ca="1" si="148"/>
        <v>0</v>
      </c>
      <c r="EX127" s="219">
        <f t="shared" ca="1" si="177"/>
        <v>0</v>
      </c>
      <c r="EY127" s="219">
        <f t="shared" ca="1" si="149"/>
        <v>0</v>
      </c>
      <c r="EZ127" s="220">
        <f ca="1">IF(AND(EW127,EX127=0)=0,0,IF(EW127&gt;0,'На банк Приват'!$AH$1,IF(EX127&gt;0,'На Укрсиб'!$AH$1,0)))</f>
        <v>0</v>
      </c>
      <c r="FA127" s="28" t="str">
        <f t="shared" ca="1" si="150"/>
        <v>ВАКАНТ</v>
      </c>
      <c r="FB127" s="28">
        <f t="shared" ca="1" si="151"/>
        <v>0</v>
      </c>
      <c r="FC127" s="28">
        <f t="shared" ca="1" si="152"/>
        <v>0</v>
      </c>
      <c r="FD127" s="28">
        <f t="shared" ca="1" si="153"/>
        <v>0</v>
      </c>
      <c r="FE127" s="28">
        <f t="shared" ca="1" si="154"/>
        <v>119</v>
      </c>
      <c r="FF127">
        <f t="shared" si="155"/>
        <v>0</v>
      </c>
      <c r="FG127" s="477"/>
    </row>
    <row r="128" spans="1:163">
      <c r="A128" s="113"/>
      <c r="B128" s="113" t="str">
        <f t="shared" ca="1" si="107"/>
        <v xml:space="preserve">Командир відділення </v>
      </c>
      <c r="C128" s="113">
        <f t="shared" ca="1" si="108"/>
        <v>0</v>
      </c>
      <c r="D128" s="113" t="str">
        <f t="shared" ca="1" si="199"/>
        <v>ВАКАНТ</v>
      </c>
      <c r="E128" s="113">
        <f t="shared" si="109"/>
        <v>0</v>
      </c>
      <c r="F128" s="115"/>
      <c r="G128" s="209">
        <f t="shared" si="200"/>
        <v>0</v>
      </c>
      <c r="H128" s="209">
        <f t="shared" si="201"/>
        <v>0</v>
      </c>
      <c r="I128" s="209">
        <f t="shared" si="202"/>
        <v>0</v>
      </c>
      <c r="J128" s="209">
        <f t="shared" si="182"/>
        <v>0</v>
      </c>
      <c r="K128" s="209">
        <f t="shared" si="183"/>
        <v>0</v>
      </c>
      <c r="L128" s="209">
        <f t="shared" si="184"/>
        <v>0</v>
      </c>
      <c r="M128" s="209">
        <f t="shared" si="185"/>
        <v>0</v>
      </c>
      <c r="N128" s="209">
        <f t="shared" si="186"/>
        <v>0</v>
      </c>
      <c r="O128" s="209">
        <f t="shared" si="178"/>
        <v>0</v>
      </c>
      <c r="P128" s="211">
        <f t="shared" si="187"/>
        <v>0</v>
      </c>
      <c r="Q128" s="209">
        <f t="shared" si="188"/>
        <v>0</v>
      </c>
      <c r="R128" s="209">
        <f t="shared" si="189"/>
        <v>0</v>
      </c>
      <c r="S128" s="209">
        <f t="shared" si="190"/>
        <v>0</v>
      </c>
      <c r="T128" s="209">
        <f t="shared" si="191"/>
        <v>0</v>
      </c>
      <c r="U128" s="209">
        <f t="shared" si="192"/>
        <v>0</v>
      </c>
      <c r="V128" s="209">
        <f t="shared" si="193"/>
        <v>0</v>
      </c>
      <c r="W128" s="209">
        <f t="shared" ca="1" si="194"/>
        <v>0</v>
      </c>
      <c r="X128" s="209">
        <f t="shared" ca="1" si="195"/>
        <v>0</v>
      </c>
      <c r="Y128" s="209">
        <f t="shared" ca="1" si="196"/>
        <v>0</v>
      </c>
      <c r="Z128" s="210" t="str">
        <f t="shared" ca="1" si="110"/>
        <v xml:space="preserve">        </v>
      </c>
      <c r="AA128" s="185"/>
      <c r="AB128" s="185" t="str">
        <f t="shared" ca="1" si="111"/>
        <v xml:space="preserve">Командир відділення </v>
      </c>
      <c r="AC128" s="185">
        <f t="shared" ca="1" si="112"/>
        <v>0</v>
      </c>
      <c r="AD128" s="185" t="str">
        <f t="shared" ca="1" si="156"/>
        <v>ВАКАНТ</v>
      </c>
      <c r="AE128" s="185"/>
      <c r="AF128" s="211"/>
      <c r="AG128" s="211"/>
      <c r="AH128" s="211"/>
      <c r="AI128" s="211"/>
      <c r="AJ128" s="211"/>
      <c r="AK128" s="211"/>
      <c r="AL128" s="211"/>
      <c r="AM128" s="211"/>
      <c r="AN128" s="211"/>
      <c r="AO128" s="211"/>
      <c r="AP128" s="623">
        <f t="shared" si="113"/>
        <v>0</v>
      </c>
      <c r="AQ128" s="211">
        <f t="shared" si="157"/>
        <v>0</v>
      </c>
      <c r="AR128" s="211">
        <f t="shared" si="158"/>
        <v>0</v>
      </c>
      <c r="AS128" s="211"/>
      <c r="AT128" s="211">
        <f t="shared" si="114"/>
        <v>0</v>
      </c>
      <c r="AU128" s="358">
        <f t="shared" si="115"/>
        <v>0</v>
      </c>
      <c r="AV128" s="211">
        <f t="shared" si="116"/>
        <v>0</v>
      </c>
      <c r="AW128" s="211">
        <f t="shared" ca="1" si="117"/>
        <v>0</v>
      </c>
      <c r="AX128" s="211">
        <f t="shared" ca="1" si="197"/>
        <v>0</v>
      </c>
      <c r="AY128" s="211">
        <f t="shared" ca="1" si="118"/>
        <v>0</v>
      </c>
      <c r="AZ128" s="212">
        <f ca="1">IF(AND(AW128,AX128=0,AY128=0)=0,0,IF(AW128&gt;0,'На банк Приват'!$J$1,IF(AX128&gt;0,'На Укрсиб'!$J$1,0)))</f>
        <v>0</v>
      </c>
      <c r="BA128" s="191"/>
      <c r="BB128" s="191" t="str">
        <f t="shared" ca="1" si="119"/>
        <v xml:space="preserve">Командир відділення </v>
      </c>
      <c r="BC128" s="191">
        <f t="shared" ca="1" si="120"/>
        <v>0</v>
      </c>
      <c r="BD128" s="191" t="str">
        <f t="shared" ca="1" si="159"/>
        <v>ВАКАНТ</v>
      </c>
      <c r="BE128" s="191"/>
      <c r="BF128" s="213"/>
      <c r="BG128" s="213"/>
      <c r="BH128" s="213"/>
      <c r="BI128" s="213"/>
      <c r="BJ128" s="213"/>
      <c r="BK128" s="213"/>
      <c r="BL128" s="213"/>
      <c r="BM128" s="213"/>
      <c r="BN128" s="213"/>
      <c r="BO128" s="213"/>
      <c r="BP128" s="623">
        <f t="shared" si="121"/>
        <v>0</v>
      </c>
      <c r="BQ128" s="213">
        <f t="shared" si="160"/>
        <v>0</v>
      </c>
      <c r="BR128" s="213">
        <f t="shared" si="161"/>
        <v>0</v>
      </c>
      <c r="BS128" s="213"/>
      <c r="BT128" s="213">
        <f t="shared" si="122"/>
        <v>0</v>
      </c>
      <c r="BU128" s="362">
        <f t="shared" si="162"/>
        <v>0</v>
      </c>
      <c r="BV128" s="213">
        <f t="shared" si="123"/>
        <v>0</v>
      </c>
      <c r="BW128" s="213">
        <f t="shared" ca="1" si="124"/>
        <v>0</v>
      </c>
      <c r="BX128" s="213">
        <f t="shared" ca="1" si="163"/>
        <v>0</v>
      </c>
      <c r="BY128" s="213">
        <f t="shared" ca="1" si="125"/>
        <v>0</v>
      </c>
      <c r="BZ128" s="214">
        <f ca="1">IF(AND(BW128,BX128=0)=0,0,IF(BW128&gt;0,'На банк Приват'!$P$1,IF(BX128&gt;0,'На Укрсиб'!$P$1,0)))</f>
        <v>0</v>
      </c>
      <c r="CA128" s="198">
        <v>121</v>
      </c>
      <c r="CB128" s="198" t="str">
        <f t="shared" ca="1" si="126"/>
        <v xml:space="preserve">Командир відділення </v>
      </c>
      <c r="CC128" s="198">
        <f t="shared" ca="1" si="127"/>
        <v>0</v>
      </c>
      <c r="CD128" s="198" t="str">
        <f t="shared" ca="1" si="164"/>
        <v>ВАКАНТ</v>
      </c>
      <c r="CE128" s="198"/>
      <c r="CF128" s="215"/>
      <c r="CG128" s="215"/>
      <c r="CH128" s="215"/>
      <c r="CI128" s="215"/>
      <c r="CJ128" s="215"/>
      <c r="CK128" s="215"/>
      <c r="CL128" s="215"/>
      <c r="CM128" s="215">
        <f t="shared" ref="CM128:CM147" si="203">IF(CN128=0,6500/31*CE128,0)</f>
        <v>0</v>
      </c>
      <c r="CN128" s="215"/>
      <c r="CO128" s="215"/>
      <c r="CP128" s="215">
        <f t="shared" si="128"/>
        <v>0</v>
      </c>
      <c r="CQ128" s="215">
        <f t="shared" si="165"/>
        <v>0</v>
      </c>
      <c r="CR128" s="215">
        <f t="shared" si="166"/>
        <v>0</v>
      </c>
      <c r="CS128" s="215"/>
      <c r="CT128" s="215">
        <f t="shared" si="129"/>
        <v>0</v>
      </c>
      <c r="CU128" s="369">
        <f t="shared" si="130"/>
        <v>0</v>
      </c>
      <c r="CV128" s="215">
        <f t="shared" si="131"/>
        <v>0</v>
      </c>
      <c r="CW128" s="215">
        <f t="shared" ca="1" si="132"/>
        <v>0</v>
      </c>
      <c r="CX128" s="215">
        <f t="shared" ca="1" si="167"/>
        <v>0</v>
      </c>
      <c r="CY128" s="215">
        <f t="shared" ca="1" si="133"/>
        <v>0</v>
      </c>
      <c r="CZ128" s="216">
        <f ca="1">IF(AND(CW128,CX128=0)=0,0,IF(CW128&gt;0,'На банк Приват'!$V$1,IF(CX128&gt;0,'На Укрсиб'!$V$1,0)))</f>
        <v>0</v>
      </c>
      <c r="DA128" s="204"/>
      <c r="DB128" s="204" t="str">
        <f t="shared" ca="1" si="134"/>
        <v xml:space="preserve">Командир відділення </v>
      </c>
      <c r="DC128" s="204">
        <f t="shared" ca="1" si="135"/>
        <v>0</v>
      </c>
      <c r="DD128" s="204" t="str">
        <f t="shared" ca="1" si="168"/>
        <v>ВАКАНТ</v>
      </c>
      <c r="DE128" s="204"/>
      <c r="DF128" s="217"/>
      <c r="DG128" s="217"/>
      <c r="DH128" s="217"/>
      <c r="DI128" s="217"/>
      <c r="DJ128" s="217"/>
      <c r="DK128" s="217"/>
      <c r="DL128" s="217"/>
      <c r="DM128" s="217">
        <f t="shared" si="136"/>
        <v>0</v>
      </c>
      <c r="DN128" s="217"/>
      <c r="DO128" s="217"/>
      <c r="DP128" s="763">
        <f t="shared" si="137"/>
        <v>0</v>
      </c>
      <c r="DQ128" s="217">
        <f t="shared" si="169"/>
        <v>0</v>
      </c>
      <c r="DR128" s="217">
        <f t="shared" si="170"/>
        <v>0</v>
      </c>
      <c r="DS128" s="217"/>
      <c r="DT128" s="217">
        <f t="shared" si="138"/>
        <v>0</v>
      </c>
      <c r="DU128" s="366">
        <f t="shared" si="171"/>
        <v>0</v>
      </c>
      <c r="DV128" s="217">
        <f t="shared" si="139"/>
        <v>0</v>
      </c>
      <c r="DW128" s="217">
        <f t="shared" ca="1" si="140"/>
        <v>0</v>
      </c>
      <c r="DX128" s="217">
        <f t="shared" ca="1" si="172"/>
        <v>0</v>
      </c>
      <c r="DY128" s="217">
        <f t="shared" ca="1" si="141"/>
        <v>0</v>
      </c>
      <c r="DZ128" s="218">
        <f ca="1">IF(AND(DW128,DX128=0)=0,0,IF(DW128&gt;0,'На банк Приват'!$AB$1,IF(DX128&gt;0,'На Укрсиб'!$V$1,0)))</f>
        <v>0</v>
      </c>
      <c r="EA128" s="207"/>
      <c r="EB128" s="207" t="str">
        <f t="shared" ca="1" si="142"/>
        <v xml:space="preserve">Командир відділення </v>
      </c>
      <c r="EC128" s="207">
        <f t="shared" ca="1" si="143"/>
        <v>0</v>
      </c>
      <c r="ED128" s="207" t="str">
        <f t="shared" ca="1" si="173"/>
        <v>ВАКАНТ</v>
      </c>
      <c r="EE128" s="207"/>
      <c r="EF128" s="219"/>
      <c r="EG128" s="219"/>
      <c r="EH128" s="219"/>
      <c r="EI128" s="219"/>
      <c r="EJ128" s="219"/>
      <c r="EK128" s="219"/>
      <c r="EL128" s="219"/>
      <c r="EM128" s="219">
        <f t="shared" si="144"/>
        <v>0</v>
      </c>
      <c r="EN128" s="219"/>
      <c r="EO128" s="219"/>
      <c r="EP128" s="219">
        <f t="shared" si="145"/>
        <v>0</v>
      </c>
      <c r="EQ128" s="219">
        <f t="shared" si="174"/>
        <v>0</v>
      </c>
      <c r="ER128" s="219">
        <f t="shared" si="175"/>
        <v>0</v>
      </c>
      <c r="ES128" s="219"/>
      <c r="ET128" s="219">
        <f t="shared" si="146"/>
        <v>0</v>
      </c>
      <c r="EU128" s="363">
        <f t="shared" si="176"/>
        <v>0</v>
      </c>
      <c r="EV128" s="219">
        <f t="shared" si="147"/>
        <v>0</v>
      </c>
      <c r="EW128" s="219">
        <f t="shared" ca="1" si="148"/>
        <v>0</v>
      </c>
      <c r="EX128" s="219">
        <f t="shared" ca="1" si="177"/>
        <v>0</v>
      </c>
      <c r="EY128" s="219">
        <f t="shared" ca="1" si="149"/>
        <v>0</v>
      </c>
      <c r="EZ128" s="220">
        <f ca="1">IF(AND(EW128,EX128=0)=0,0,IF(EW128&gt;0,'На банк Приват'!$AH$1,IF(EX128&gt;0,'На Укрсиб'!$AH$1,0)))</f>
        <v>0</v>
      </c>
      <c r="FA128" s="28" t="str">
        <f t="shared" ca="1" si="150"/>
        <v>ВАКАНТ</v>
      </c>
      <c r="FB128" s="28">
        <f t="shared" ca="1" si="151"/>
        <v>0</v>
      </c>
      <c r="FC128" s="28">
        <f t="shared" ca="1" si="152"/>
        <v>0</v>
      </c>
      <c r="FD128" s="28">
        <f t="shared" ca="1" si="153"/>
        <v>0</v>
      </c>
      <c r="FE128" s="28">
        <f t="shared" ca="1" si="154"/>
        <v>120</v>
      </c>
      <c r="FF128">
        <f t="shared" si="155"/>
        <v>0</v>
      </c>
      <c r="FG128" s="477" t="s">
        <v>88</v>
      </c>
    </row>
    <row r="129" spans="1:163">
      <c r="A129" s="113"/>
      <c r="B129" s="113" t="str">
        <f t="shared" ca="1" si="107"/>
        <v xml:space="preserve">Командир відділення </v>
      </c>
      <c r="C129" s="113">
        <f t="shared" ca="1" si="108"/>
        <v>0</v>
      </c>
      <c r="D129" s="113" t="str">
        <f t="shared" ca="1" si="199"/>
        <v>ВАКАНТ</v>
      </c>
      <c r="E129" s="113">
        <f t="shared" si="109"/>
        <v>0</v>
      </c>
      <c r="F129" s="115"/>
      <c r="G129" s="209">
        <f t="shared" si="200"/>
        <v>0</v>
      </c>
      <c r="H129" s="209">
        <f t="shared" si="201"/>
        <v>0</v>
      </c>
      <c r="I129" s="209">
        <f t="shared" si="202"/>
        <v>0</v>
      </c>
      <c r="J129" s="209">
        <f t="shared" si="182"/>
        <v>0</v>
      </c>
      <c r="K129" s="209">
        <f t="shared" si="183"/>
        <v>0</v>
      </c>
      <c r="L129" s="209">
        <f t="shared" si="184"/>
        <v>0</v>
      </c>
      <c r="M129" s="209">
        <f t="shared" si="185"/>
        <v>0</v>
      </c>
      <c r="N129" s="209">
        <f t="shared" si="186"/>
        <v>0</v>
      </c>
      <c r="O129" s="209">
        <f t="shared" si="178"/>
        <v>0</v>
      </c>
      <c r="P129" s="211">
        <f t="shared" si="187"/>
        <v>0</v>
      </c>
      <c r="Q129" s="209">
        <f t="shared" si="188"/>
        <v>0</v>
      </c>
      <c r="R129" s="209">
        <f t="shared" si="189"/>
        <v>0</v>
      </c>
      <c r="S129" s="209">
        <f t="shared" si="190"/>
        <v>0</v>
      </c>
      <c r="T129" s="209">
        <f t="shared" si="191"/>
        <v>0</v>
      </c>
      <c r="U129" s="209">
        <f t="shared" si="192"/>
        <v>0</v>
      </c>
      <c r="V129" s="209">
        <f t="shared" si="193"/>
        <v>0</v>
      </c>
      <c r="W129" s="209">
        <f t="shared" ca="1" si="194"/>
        <v>0</v>
      </c>
      <c r="X129" s="209">
        <f t="shared" ca="1" si="195"/>
        <v>0</v>
      </c>
      <c r="Y129" s="209">
        <f t="shared" ca="1" si="196"/>
        <v>0</v>
      </c>
      <c r="Z129" s="210" t="str">
        <f t="shared" ca="1" si="110"/>
        <v xml:space="preserve">        </v>
      </c>
      <c r="AA129" s="185"/>
      <c r="AB129" s="185" t="str">
        <f t="shared" ca="1" si="111"/>
        <v xml:space="preserve">Командир відділення </v>
      </c>
      <c r="AC129" s="185">
        <f t="shared" ca="1" si="112"/>
        <v>0</v>
      </c>
      <c r="AD129" s="185" t="str">
        <f t="shared" ca="1" si="156"/>
        <v>ВАКАНТ</v>
      </c>
      <c r="AE129" s="185"/>
      <c r="AF129" s="211"/>
      <c r="AG129" s="211"/>
      <c r="AH129" s="211"/>
      <c r="AI129" s="211"/>
      <c r="AJ129" s="211"/>
      <c r="AK129" s="211"/>
      <c r="AL129" s="211"/>
      <c r="AM129" s="211"/>
      <c r="AN129" s="211"/>
      <c r="AO129" s="211"/>
      <c r="AP129" s="623">
        <f t="shared" si="113"/>
        <v>0</v>
      </c>
      <c r="AQ129" s="211">
        <f t="shared" si="157"/>
        <v>0</v>
      </c>
      <c r="AR129" s="211">
        <f t="shared" si="158"/>
        <v>0</v>
      </c>
      <c r="AS129" s="211"/>
      <c r="AT129" s="211">
        <f t="shared" si="114"/>
        <v>0</v>
      </c>
      <c r="AU129" s="358">
        <f t="shared" si="115"/>
        <v>0</v>
      </c>
      <c r="AV129" s="211">
        <f t="shared" si="116"/>
        <v>0</v>
      </c>
      <c r="AW129" s="211">
        <f t="shared" ca="1" si="117"/>
        <v>0</v>
      </c>
      <c r="AX129" s="211">
        <f t="shared" ca="1" si="197"/>
        <v>0</v>
      </c>
      <c r="AY129" s="211">
        <f t="shared" ca="1" si="118"/>
        <v>0</v>
      </c>
      <c r="AZ129" s="212">
        <f ca="1">IF(AND(AW129,AX129=0,AY129=0)=0,0,IF(AW129&gt;0,'На банк Приват'!$J$1,IF(AX129&gt;0,'На Укрсиб'!$J$1,0)))</f>
        <v>0</v>
      </c>
      <c r="BA129" s="191"/>
      <c r="BB129" s="191" t="str">
        <f t="shared" ca="1" si="119"/>
        <v xml:space="preserve">Командир відділення </v>
      </c>
      <c r="BC129" s="191">
        <f t="shared" ca="1" si="120"/>
        <v>0</v>
      </c>
      <c r="BD129" s="191" t="str">
        <f t="shared" ca="1" si="159"/>
        <v>ВАКАНТ</v>
      </c>
      <c r="BE129" s="191"/>
      <c r="BF129" s="213"/>
      <c r="BG129" s="213"/>
      <c r="BH129" s="213"/>
      <c r="BI129" s="213"/>
      <c r="BJ129" s="213"/>
      <c r="BK129" s="213"/>
      <c r="BL129" s="213"/>
      <c r="BM129" s="213"/>
      <c r="BN129" s="213"/>
      <c r="BO129" s="213"/>
      <c r="BP129" s="623">
        <f t="shared" si="121"/>
        <v>0</v>
      </c>
      <c r="BQ129" s="213">
        <f t="shared" si="160"/>
        <v>0</v>
      </c>
      <c r="BR129" s="213">
        <f t="shared" si="161"/>
        <v>0</v>
      </c>
      <c r="BS129" s="213"/>
      <c r="BT129" s="213">
        <f t="shared" si="122"/>
        <v>0</v>
      </c>
      <c r="BU129" s="362">
        <f t="shared" si="162"/>
        <v>0</v>
      </c>
      <c r="BV129" s="213">
        <f t="shared" si="123"/>
        <v>0</v>
      </c>
      <c r="BW129" s="213">
        <f t="shared" ca="1" si="124"/>
        <v>0</v>
      </c>
      <c r="BX129" s="213">
        <f t="shared" ca="1" si="163"/>
        <v>0</v>
      </c>
      <c r="BY129" s="213">
        <f t="shared" ca="1" si="125"/>
        <v>0</v>
      </c>
      <c r="BZ129" s="214">
        <f ca="1">IF(AND(BW129,BX129=0)=0,0,IF(BW129&gt;0,'На банк Приват'!$P$1,IF(BX129&gt;0,'На Укрсиб'!$P$1,0)))</f>
        <v>0</v>
      </c>
      <c r="CA129" s="198">
        <v>122</v>
      </c>
      <c r="CB129" s="198" t="str">
        <f t="shared" ca="1" si="126"/>
        <v xml:space="preserve">Командир відділення </v>
      </c>
      <c r="CC129" s="198">
        <f t="shared" ca="1" si="127"/>
        <v>0</v>
      </c>
      <c r="CD129" s="198" t="str">
        <f t="shared" ca="1" si="164"/>
        <v>ВАКАНТ</v>
      </c>
      <c r="CE129" s="198"/>
      <c r="CF129" s="215"/>
      <c r="CG129" s="215"/>
      <c r="CH129" s="215"/>
      <c r="CI129" s="215"/>
      <c r="CJ129" s="215"/>
      <c r="CK129" s="215"/>
      <c r="CL129" s="215"/>
      <c r="CM129" s="215">
        <f t="shared" si="203"/>
        <v>0</v>
      </c>
      <c r="CN129" s="215"/>
      <c r="CO129" s="215"/>
      <c r="CP129" s="215">
        <f t="shared" si="128"/>
        <v>0</v>
      </c>
      <c r="CQ129" s="215">
        <f t="shared" si="165"/>
        <v>0</v>
      </c>
      <c r="CR129" s="215">
        <f t="shared" si="166"/>
        <v>0</v>
      </c>
      <c r="CS129" s="215"/>
      <c r="CT129" s="215">
        <f t="shared" si="129"/>
        <v>0</v>
      </c>
      <c r="CU129" s="369">
        <f t="shared" si="130"/>
        <v>0</v>
      </c>
      <c r="CV129" s="215">
        <f t="shared" si="131"/>
        <v>0</v>
      </c>
      <c r="CW129" s="215">
        <f t="shared" ca="1" si="132"/>
        <v>0</v>
      </c>
      <c r="CX129" s="215">
        <f t="shared" ca="1" si="167"/>
        <v>0</v>
      </c>
      <c r="CY129" s="215">
        <f t="shared" ca="1" si="133"/>
        <v>0</v>
      </c>
      <c r="CZ129" s="216">
        <f ca="1">IF(AND(CW129,CX129=0)=0,0,IF(CW129&gt;0,'На банк Приват'!$V$1,IF(CX129&gt;0,'На Укрсиб'!$V$1,0)))</f>
        <v>0</v>
      </c>
      <c r="DA129" s="204"/>
      <c r="DB129" s="204" t="str">
        <f t="shared" ca="1" si="134"/>
        <v xml:space="preserve">Командир відділення </v>
      </c>
      <c r="DC129" s="204">
        <f t="shared" ca="1" si="135"/>
        <v>0</v>
      </c>
      <c r="DD129" s="204" t="str">
        <f t="shared" ca="1" si="168"/>
        <v>ВАКАНТ</v>
      </c>
      <c r="DE129" s="204"/>
      <c r="DF129" s="217"/>
      <c r="DG129" s="217"/>
      <c r="DH129" s="217"/>
      <c r="DI129" s="217"/>
      <c r="DJ129" s="217"/>
      <c r="DK129" s="217"/>
      <c r="DL129" s="217"/>
      <c r="DM129" s="217">
        <f t="shared" si="136"/>
        <v>0</v>
      </c>
      <c r="DN129" s="217"/>
      <c r="DO129" s="217"/>
      <c r="DP129" s="763">
        <f t="shared" si="137"/>
        <v>0</v>
      </c>
      <c r="DQ129" s="217">
        <f t="shared" si="169"/>
        <v>0</v>
      </c>
      <c r="DR129" s="217">
        <f t="shared" si="170"/>
        <v>0</v>
      </c>
      <c r="DS129" s="217"/>
      <c r="DT129" s="217">
        <f t="shared" si="138"/>
        <v>0</v>
      </c>
      <c r="DU129" s="366">
        <f t="shared" si="171"/>
        <v>0</v>
      </c>
      <c r="DV129" s="217">
        <f t="shared" si="139"/>
        <v>0</v>
      </c>
      <c r="DW129" s="217">
        <f t="shared" ca="1" si="140"/>
        <v>0</v>
      </c>
      <c r="DX129" s="217">
        <f t="shared" ca="1" si="172"/>
        <v>0</v>
      </c>
      <c r="DY129" s="217">
        <f t="shared" ca="1" si="141"/>
        <v>0</v>
      </c>
      <c r="DZ129" s="218">
        <f ca="1">IF(AND(DW129,DX129=0)=0,0,IF(DW129&gt;0,'На банк Приват'!$AB$1,IF(DX129&gt;0,'На Укрсиб'!$V$1,0)))</f>
        <v>0</v>
      </c>
      <c r="EA129" s="207"/>
      <c r="EB129" s="207" t="str">
        <f t="shared" ca="1" si="142"/>
        <v xml:space="preserve">Командир відділення </v>
      </c>
      <c r="EC129" s="207">
        <f t="shared" ca="1" si="143"/>
        <v>0</v>
      </c>
      <c r="ED129" s="207" t="str">
        <f t="shared" ca="1" si="173"/>
        <v>ВАКАНТ</v>
      </c>
      <c r="EE129" s="207"/>
      <c r="EF129" s="219"/>
      <c r="EG129" s="219"/>
      <c r="EH129" s="219"/>
      <c r="EI129" s="219"/>
      <c r="EJ129" s="219"/>
      <c r="EK129" s="219"/>
      <c r="EL129" s="219"/>
      <c r="EM129" s="219">
        <f t="shared" si="144"/>
        <v>0</v>
      </c>
      <c r="EN129" s="219"/>
      <c r="EO129" s="219"/>
      <c r="EP129" s="219">
        <f t="shared" si="145"/>
        <v>0</v>
      </c>
      <c r="EQ129" s="219">
        <f t="shared" si="174"/>
        <v>0</v>
      </c>
      <c r="ER129" s="219">
        <f t="shared" si="175"/>
        <v>0</v>
      </c>
      <c r="ES129" s="219"/>
      <c r="ET129" s="219">
        <f t="shared" si="146"/>
        <v>0</v>
      </c>
      <c r="EU129" s="363">
        <f t="shared" si="176"/>
        <v>0</v>
      </c>
      <c r="EV129" s="219">
        <f t="shared" si="147"/>
        <v>0</v>
      </c>
      <c r="EW129" s="219">
        <f t="shared" ca="1" si="148"/>
        <v>0</v>
      </c>
      <c r="EX129" s="219">
        <f t="shared" ca="1" si="177"/>
        <v>0</v>
      </c>
      <c r="EY129" s="219">
        <f t="shared" ca="1" si="149"/>
        <v>0</v>
      </c>
      <c r="EZ129" s="220">
        <f ca="1">IF(AND(EW129,EX129=0)=0,0,IF(EW129&gt;0,'На банк Приват'!$AH$1,IF(EX129&gt;0,'На Укрсиб'!$AH$1,0)))</f>
        <v>0</v>
      </c>
      <c r="FA129" s="28" t="str">
        <f t="shared" ca="1" si="150"/>
        <v>ВАКАНТ</v>
      </c>
      <c r="FB129" s="28">
        <f t="shared" ca="1" si="151"/>
        <v>0</v>
      </c>
      <c r="FC129" s="28">
        <f t="shared" ca="1" si="152"/>
        <v>0</v>
      </c>
      <c r="FD129" s="28">
        <f t="shared" ca="1" si="153"/>
        <v>0</v>
      </c>
      <c r="FE129" s="28">
        <f t="shared" ca="1" si="154"/>
        <v>121</v>
      </c>
      <c r="FF129">
        <f t="shared" si="155"/>
        <v>0</v>
      </c>
      <c r="FG129" s="477" t="s">
        <v>89</v>
      </c>
    </row>
    <row r="130" spans="1:163">
      <c r="A130" s="113"/>
      <c r="B130" s="113" t="str">
        <f t="shared" ca="1" si="107"/>
        <v xml:space="preserve">Командир відділення </v>
      </c>
      <c r="C130" s="113">
        <f t="shared" ca="1" si="108"/>
        <v>0</v>
      </c>
      <c r="D130" s="113" t="str">
        <f t="shared" ca="1" si="199"/>
        <v>ВАКАНТ</v>
      </c>
      <c r="E130" s="113">
        <f t="shared" si="109"/>
        <v>0</v>
      </c>
      <c r="F130" s="115"/>
      <c r="G130" s="209">
        <f t="shared" si="200"/>
        <v>0</v>
      </c>
      <c r="H130" s="209">
        <f t="shared" si="201"/>
        <v>0</v>
      </c>
      <c r="I130" s="209">
        <f t="shared" si="202"/>
        <v>0</v>
      </c>
      <c r="J130" s="209">
        <f t="shared" si="182"/>
        <v>0</v>
      </c>
      <c r="K130" s="209">
        <f t="shared" si="183"/>
        <v>0</v>
      </c>
      <c r="L130" s="209">
        <f t="shared" si="184"/>
        <v>0</v>
      </c>
      <c r="M130" s="209">
        <f t="shared" si="185"/>
        <v>0</v>
      </c>
      <c r="N130" s="209">
        <f t="shared" si="186"/>
        <v>0</v>
      </c>
      <c r="O130" s="209">
        <f t="shared" si="178"/>
        <v>0</v>
      </c>
      <c r="P130" s="211">
        <f t="shared" si="187"/>
        <v>0</v>
      </c>
      <c r="Q130" s="209">
        <f t="shared" si="188"/>
        <v>0</v>
      </c>
      <c r="R130" s="209">
        <f t="shared" si="189"/>
        <v>0</v>
      </c>
      <c r="S130" s="209">
        <f t="shared" si="190"/>
        <v>0</v>
      </c>
      <c r="T130" s="209">
        <f t="shared" si="191"/>
        <v>0</v>
      </c>
      <c r="U130" s="209">
        <f t="shared" si="192"/>
        <v>0</v>
      </c>
      <c r="V130" s="209">
        <f t="shared" si="193"/>
        <v>0</v>
      </c>
      <c r="W130" s="209">
        <f t="shared" ca="1" si="194"/>
        <v>0</v>
      </c>
      <c r="X130" s="209">
        <f t="shared" ca="1" si="195"/>
        <v>0</v>
      </c>
      <c r="Y130" s="209">
        <f t="shared" ca="1" si="196"/>
        <v>0</v>
      </c>
      <c r="Z130" s="210" t="str">
        <f t="shared" ca="1" si="110"/>
        <v xml:space="preserve">        </v>
      </c>
      <c r="AA130" s="185"/>
      <c r="AB130" s="185" t="str">
        <f t="shared" ca="1" si="111"/>
        <v xml:space="preserve">Командир відділення </v>
      </c>
      <c r="AC130" s="185">
        <f t="shared" ca="1" si="112"/>
        <v>0</v>
      </c>
      <c r="AD130" s="185" t="str">
        <f t="shared" ca="1" si="156"/>
        <v>ВАКАНТ</v>
      </c>
      <c r="AE130" s="185"/>
      <c r="AF130" s="211"/>
      <c r="AG130" s="211"/>
      <c r="AH130" s="211"/>
      <c r="AI130" s="211"/>
      <c r="AJ130" s="211"/>
      <c r="AK130" s="211"/>
      <c r="AL130" s="211"/>
      <c r="AM130" s="211"/>
      <c r="AN130" s="211"/>
      <c r="AO130" s="211"/>
      <c r="AP130" s="623">
        <f t="shared" si="113"/>
        <v>0</v>
      </c>
      <c r="AQ130" s="211">
        <f t="shared" si="157"/>
        <v>0</v>
      </c>
      <c r="AR130" s="211">
        <f t="shared" si="158"/>
        <v>0</v>
      </c>
      <c r="AS130" s="211"/>
      <c r="AT130" s="211">
        <f t="shared" si="114"/>
        <v>0</v>
      </c>
      <c r="AU130" s="358">
        <f t="shared" si="115"/>
        <v>0</v>
      </c>
      <c r="AV130" s="211">
        <f t="shared" si="116"/>
        <v>0</v>
      </c>
      <c r="AW130" s="211">
        <f t="shared" ca="1" si="117"/>
        <v>0</v>
      </c>
      <c r="AX130" s="211">
        <f t="shared" ca="1" si="197"/>
        <v>0</v>
      </c>
      <c r="AY130" s="211">
        <f t="shared" ca="1" si="118"/>
        <v>0</v>
      </c>
      <c r="AZ130" s="212">
        <f ca="1">IF(AND(AW130,AX130=0,AY130=0)=0,0,IF(AW130&gt;0,'На банк Приват'!$J$1,IF(AX130&gt;0,'На Укрсиб'!$J$1,0)))</f>
        <v>0</v>
      </c>
      <c r="BA130" s="191"/>
      <c r="BB130" s="191" t="str">
        <f t="shared" ca="1" si="119"/>
        <v xml:space="preserve">Командир відділення </v>
      </c>
      <c r="BC130" s="191">
        <f t="shared" ca="1" si="120"/>
        <v>0</v>
      </c>
      <c r="BD130" s="191" t="str">
        <f t="shared" ca="1" si="159"/>
        <v>ВАКАНТ</v>
      </c>
      <c r="BE130" s="191"/>
      <c r="BF130" s="213"/>
      <c r="BG130" s="213"/>
      <c r="BH130" s="213"/>
      <c r="BI130" s="213"/>
      <c r="BJ130" s="213"/>
      <c r="BK130" s="213"/>
      <c r="BL130" s="213"/>
      <c r="BM130" s="213"/>
      <c r="BN130" s="213"/>
      <c r="BO130" s="213"/>
      <c r="BP130" s="623">
        <f t="shared" si="121"/>
        <v>0</v>
      </c>
      <c r="BQ130" s="213">
        <f t="shared" si="160"/>
        <v>0</v>
      </c>
      <c r="BR130" s="213">
        <f t="shared" si="161"/>
        <v>0</v>
      </c>
      <c r="BS130" s="213"/>
      <c r="BT130" s="213">
        <f t="shared" si="122"/>
        <v>0</v>
      </c>
      <c r="BU130" s="362">
        <f t="shared" si="162"/>
        <v>0</v>
      </c>
      <c r="BV130" s="213">
        <f t="shared" si="123"/>
        <v>0</v>
      </c>
      <c r="BW130" s="213">
        <f t="shared" ca="1" si="124"/>
        <v>0</v>
      </c>
      <c r="BX130" s="213">
        <f t="shared" ca="1" si="163"/>
        <v>0</v>
      </c>
      <c r="BY130" s="213">
        <f t="shared" ca="1" si="125"/>
        <v>0</v>
      </c>
      <c r="BZ130" s="214">
        <f ca="1">IF(AND(BW130,BX130=0)=0,0,IF(BW130&gt;0,'На банк Приват'!$P$1,IF(BX130&gt;0,'На Укрсиб'!$P$1,0)))</f>
        <v>0</v>
      </c>
      <c r="CA130" s="198">
        <v>123</v>
      </c>
      <c r="CB130" s="198" t="str">
        <f t="shared" ca="1" si="126"/>
        <v xml:space="preserve">Командир відділення </v>
      </c>
      <c r="CC130" s="198">
        <f t="shared" ca="1" si="127"/>
        <v>0</v>
      </c>
      <c r="CD130" s="198" t="str">
        <f t="shared" ca="1" si="164"/>
        <v>ВАКАНТ</v>
      </c>
      <c r="CE130" s="198"/>
      <c r="CF130" s="215"/>
      <c r="CG130" s="215"/>
      <c r="CH130" s="215"/>
      <c r="CI130" s="215"/>
      <c r="CJ130" s="215"/>
      <c r="CK130" s="215"/>
      <c r="CL130" s="215"/>
      <c r="CM130" s="215">
        <f t="shared" si="203"/>
        <v>0</v>
      </c>
      <c r="CN130" s="215"/>
      <c r="CO130" s="215"/>
      <c r="CP130" s="215">
        <f t="shared" si="128"/>
        <v>0</v>
      </c>
      <c r="CQ130" s="215">
        <f t="shared" si="165"/>
        <v>0</v>
      </c>
      <c r="CR130" s="215">
        <f t="shared" si="166"/>
        <v>0</v>
      </c>
      <c r="CS130" s="215"/>
      <c r="CT130" s="215">
        <f t="shared" si="129"/>
        <v>0</v>
      </c>
      <c r="CU130" s="369">
        <f t="shared" si="130"/>
        <v>0</v>
      </c>
      <c r="CV130" s="215">
        <f t="shared" si="131"/>
        <v>0</v>
      </c>
      <c r="CW130" s="215">
        <f t="shared" ca="1" si="132"/>
        <v>0</v>
      </c>
      <c r="CX130" s="215">
        <f t="shared" ca="1" si="167"/>
        <v>0</v>
      </c>
      <c r="CY130" s="215">
        <f t="shared" ca="1" si="133"/>
        <v>0</v>
      </c>
      <c r="CZ130" s="216">
        <f ca="1">IF(AND(CW130,CX130=0)=0,0,IF(CW130&gt;0,'На банк Приват'!$V$1,IF(CX130&gt;0,'На Укрсиб'!$V$1,0)))</f>
        <v>0</v>
      </c>
      <c r="DA130" s="204"/>
      <c r="DB130" s="204" t="str">
        <f t="shared" ca="1" si="134"/>
        <v xml:space="preserve">Командир відділення </v>
      </c>
      <c r="DC130" s="204">
        <f t="shared" ca="1" si="135"/>
        <v>0</v>
      </c>
      <c r="DD130" s="204" t="str">
        <f t="shared" ca="1" si="168"/>
        <v>ВАКАНТ</v>
      </c>
      <c r="DE130" s="204"/>
      <c r="DF130" s="217"/>
      <c r="DG130" s="217"/>
      <c r="DH130" s="217"/>
      <c r="DI130" s="217"/>
      <c r="DJ130" s="217"/>
      <c r="DK130" s="217"/>
      <c r="DL130" s="217"/>
      <c r="DM130" s="217">
        <f t="shared" si="136"/>
        <v>0</v>
      </c>
      <c r="DN130" s="217"/>
      <c r="DO130" s="217"/>
      <c r="DP130" s="763">
        <f t="shared" si="137"/>
        <v>0</v>
      </c>
      <c r="DQ130" s="217">
        <f t="shared" si="169"/>
        <v>0</v>
      </c>
      <c r="DR130" s="217">
        <f t="shared" si="170"/>
        <v>0</v>
      </c>
      <c r="DS130" s="217"/>
      <c r="DT130" s="217">
        <f t="shared" si="138"/>
        <v>0</v>
      </c>
      <c r="DU130" s="366">
        <f t="shared" si="171"/>
        <v>0</v>
      </c>
      <c r="DV130" s="217">
        <f t="shared" si="139"/>
        <v>0</v>
      </c>
      <c r="DW130" s="217">
        <f t="shared" ca="1" si="140"/>
        <v>0</v>
      </c>
      <c r="DX130" s="217">
        <f t="shared" ca="1" si="172"/>
        <v>0</v>
      </c>
      <c r="DY130" s="217">
        <f t="shared" ca="1" si="141"/>
        <v>0</v>
      </c>
      <c r="DZ130" s="218">
        <f ca="1">IF(AND(DW130,DX130=0)=0,0,IF(DW130&gt;0,'На банк Приват'!$AB$1,IF(DX130&gt;0,'На Укрсиб'!$V$1,0)))</f>
        <v>0</v>
      </c>
      <c r="EA130" s="207"/>
      <c r="EB130" s="207" t="str">
        <f t="shared" ca="1" si="142"/>
        <v xml:space="preserve">Командир відділення </v>
      </c>
      <c r="EC130" s="207">
        <f t="shared" ca="1" si="143"/>
        <v>0</v>
      </c>
      <c r="ED130" s="207" t="str">
        <f t="shared" ca="1" si="173"/>
        <v>ВАКАНТ</v>
      </c>
      <c r="EE130" s="207"/>
      <c r="EF130" s="219"/>
      <c r="EG130" s="219"/>
      <c r="EH130" s="219"/>
      <c r="EI130" s="219"/>
      <c r="EJ130" s="219"/>
      <c r="EK130" s="219"/>
      <c r="EL130" s="219"/>
      <c r="EM130" s="219">
        <f t="shared" si="144"/>
        <v>0</v>
      </c>
      <c r="EN130" s="219"/>
      <c r="EO130" s="219"/>
      <c r="EP130" s="219">
        <f t="shared" si="145"/>
        <v>0</v>
      </c>
      <c r="EQ130" s="219">
        <f t="shared" si="174"/>
        <v>0</v>
      </c>
      <c r="ER130" s="219">
        <f t="shared" si="175"/>
        <v>0</v>
      </c>
      <c r="ES130" s="219"/>
      <c r="ET130" s="219">
        <f t="shared" si="146"/>
        <v>0</v>
      </c>
      <c r="EU130" s="363">
        <f t="shared" si="176"/>
        <v>0</v>
      </c>
      <c r="EV130" s="219">
        <f t="shared" si="147"/>
        <v>0</v>
      </c>
      <c r="EW130" s="219">
        <f t="shared" ca="1" si="148"/>
        <v>0</v>
      </c>
      <c r="EX130" s="219">
        <f t="shared" ca="1" si="177"/>
        <v>0</v>
      </c>
      <c r="EY130" s="219">
        <f t="shared" ca="1" si="149"/>
        <v>0</v>
      </c>
      <c r="EZ130" s="220">
        <f ca="1">IF(AND(EW130,EX130=0)=0,0,IF(EW130&gt;0,'На банк Приват'!$AH$1,IF(EX130&gt;0,'На Укрсиб'!$AH$1,0)))</f>
        <v>0</v>
      </c>
      <c r="FA130" s="28" t="str">
        <f t="shared" ca="1" si="150"/>
        <v>ВАКАНТ</v>
      </c>
      <c r="FB130" s="28">
        <f t="shared" ca="1" si="151"/>
        <v>0</v>
      </c>
      <c r="FC130" s="28">
        <f t="shared" ca="1" si="152"/>
        <v>0</v>
      </c>
      <c r="FD130" s="28">
        <f t="shared" ca="1" si="153"/>
        <v>0</v>
      </c>
      <c r="FE130" s="28">
        <f t="shared" ca="1" si="154"/>
        <v>122</v>
      </c>
      <c r="FF130">
        <f t="shared" si="155"/>
        <v>0</v>
      </c>
      <c r="FG130" s="477" t="s">
        <v>93</v>
      </c>
    </row>
    <row r="131" spans="1:163">
      <c r="A131" s="113"/>
      <c r="B131" s="113" t="str">
        <f t="shared" ca="1" si="107"/>
        <v>Старший водій</v>
      </c>
      <c r="C131" s="113" t="str">
        <f t="shared" ca="1" si="108"/>
        <v>ст. м-с</v>
      </c>
      <c r="D131" s="113" t="str">
        <f t="shared" ca="1" si="199"/>
        <v>Смолярчук А.А.</v>
      </c>
      <c r="E131" s="113">
        <f t="shared" si="109"/>
        <v>0</v>
      </c>
      <c r="F131" s="115"/>
      <c r="G131" s="209">
        <f t="shared" si="200"/>
        <v>0</v>
      </c>
      <c r="H131" s="209">
        <f t="shared" si="201"/>
        <v>0</v>
      </c>
      <c r="I131" s="209">
        <f t="shared" si="202"/>
        <v>0</v>
      </c>
      <c r="J131" s="209">
        <f t="shared" si="182"/>
        <v>0</v>
      </c>
      <c r="K131" s="209">
        <f t="shared" si="183"/>
        <v>0</v>
      </c>
      <c r="L131" s="209">
        <f t="shared" si="184"/>
        <v>0</v>
      </c>
      <c r="M131" s="209">
        <f t="shared" si="185"/>
        <v>0</v>
      </c>
      <c r="N131" s="209">
        <f t="shared" si="186"/>
        <v>0</v>
      </c>
      <c r="O131" s="209">
        <f t="shared" si="178"/>
        <v>0</v>
      </c>
      <c r="P131" s="211">
        <f t="shared" si="187"/>
        <v>0</v>
      </c>
      <c r="Q131" s="209">
        <f t="shared" si="188"/>
        <v>0</v>
      </c>
      <c r="R131" s="209">
        <f t="shared" si="189"/>
        <v>0</v>
      </c>
      <c r="S131" s="209">
        <f t="shared" si="190"/>
        <v>0</v>
      </c>
      <c r="T131" s="209">
        <f t="shared" si="191"/>
        <v>0</v>
      </c>
      <c r="U131" s="209">
        <f t="shared" si="192"/>
        <v>0</v>
      </c>
      <c r="V131" s="209">
        <f t="shared" si="193"/>
        <v>0</v>
      </c>
      <c r="W131" s="209">
        <f t="shared" ca="1" si="194"/>
        <v>0</v>
      </c>
      <c r="X131" s="209">
        <f t="shared" ca="1" si="195"/>
        <v>0</v>
      </c>
      <c r="Y131" s="209">
        <f t="shared" ca="1" si="196"/>
        <v>0</v>
      </c>
      <c r="Z131" s="210" t="str">
        <f t="shared" ca="1" si="110"/>
        <v xml:space="preserve">        </v>
      </c>
      <c r="AA131" s="185"/>
      <c r="AB131" s="185" t="str">
        <f t="shared" ca="1" si="111"/>
        <v>Старший водій</v>
      </c>
      <c r="AC131" s="185" t="str">
        <f t="shared" ca="1" si="112"/>
        <v>ст. м-с</v>
      </c>
      <c r="AD131" s="185" t="str">
        <f t="shared" ca="1" si="156"/>
        <v>Смолярчук А.А.</v>
      </c>
      <c r="AE131" s="185"/>
      <c r="AF131" s="211"/>
      <c r="AG131" s="211"/>
      <c r="AH131" s="211"/>
      <c r="AI131" s="211"/>
      <c r="AJ131" s="211"/>
      <c r="AK131" s="211"/>
      <c r="AL131" s="211"/>
      <c r="AM131" s="211"/>
      <c r="AN131" s="211"/>
      <c r="AO131" s="211"/>
      <c r="AP131" s="623">
        <f t="shared" si="113"/>
        <v>0</v>
      </c>
      <c r="AQ131" s="211">
        <f t="shared" si="157"/>
        <v>0</v>
      </c>
      <c r="AR131" s="211">
        <f t="shared" si="158"/>
        <v>0</v>
      </c>
      <c r="AS131" s="211"/>
      <c r="AT131" s="211">
        <f t="shared" si="114"/>
        <v>0</v>
      </c>
      <c r="AU131" s="358">
        <f t="shared" si="115"/>
        <v>0</v>
      </c>
      <c r="AV131" s="211">
        <f t="shared" si="116"/>
        <v>0</v>
      </c>
      <c r="AW131" s="211">
        <f t="shared" ca="1" si="117"/>
        <v>0</v>
      </c>
      <c r="AX131" s="211">
        <f t="shared" ca="1" si="197"/>
        <v>0</v>
      </c>
      <c r="AY131" s="211">
        <f t="shared" ca="1" si="118"/>
        <v>0</v>
      </c>
      <c r="AZ131" s="212">
        <f ca="1">IF(AND(AW131,AX131=0,AY131=0)=0,0,IF(AW131&gt;0,'На банк Приват'!$J$1,IF(AX131&gt;0,'На Укрсиб'!$J$1,0)))</f>
        <v>0</v>
      </c>
      <c r="BA131" s="191"/>
      <c r="BB131" s="191" t="str">
        <f t="shared" ca="1" si="119"/>
        <v>Старший водій</v>
      </c>
      <c r="BC131" s="191" t="str">
        <f t="shared" ca="1" si="120"/>
        <v>ст. м-с</v>
      </c>
      <c r="BD131" s="191" t="str">
        <f t="shared" ca="1" si="159"/>
        <v>Смолярчук А.А.</v>
      </c>
      <c r="BE131" s="191"/>
      <c r="BF131" s="213"/>
      <c r="BG131" s="213"/>
      <c r="BH131" s="213"/>
      <c r="BI131" s="213"/>
      <c r="BJ131" s="213"/>
      <c r="BK131" s="213"/>
      <c r="BL131" s="213"/>
      <c r="BM131" s="213"/>
      <c r="BN131" s="213"/>
      <c r="BO131" s="213"/>
      <c r="BP131" s="623">
        <f t="shared" si="121"/>
        <v>0</v>
      </c>
      <c r="BQ131" s="213">
        <f t="shared" si="160"/>
        <v>0</v>
      </c>
      <c r="BR131" s="213">
        <f t="shared" si="161"/>
        <v>0</v>
      </c>
      <c r="BS131" s="213"/>
      <c r="BT131" s="213">
        <f t="shared" si="122"/>
        <v>0</v>
      </c>
      <c r="BU131" s="362">
        <f t="shared" si="162"/>
        <v>0</v>
      </c>
      <c r="BV131" s="213">
        <f t="shared" si="123"/>
        <v>0</v>
      </c>
      <c r="BW131" s="213">
        <f t="shared" ca="1" si="124"/>
        <v>0</v>
      </c>
      <c r="BX131" s="213">
        <f t="shared" ca="1" si="163"/>
        <v>0</v>
      </c>
      <c r="BY131" s="213">
        <f t="shared" ca="1" si="125"/>
        <v>0</v>
      </c>
      <c r="BZ131" s="214">
        <f ca="1">IF(AND(BW131,BX131=0)=0,0,IF(BW131&gt;0,'На банк Приват'!$P$1,IF(BX131&gt;0,'На Укрсиб'!$P$1,0)))</f>
        <v>0</v>
      </c>
      <c r="CA131" s="198">
        <v>124</v>
      </c>
      <c r="CB131" s="198" t="str">
        <f t="shared" ca="1" si="126"/>
        <v>Старший водій</v>
      </c>
      <c r="CC131" s="198" t="str">
        <f t="shared" ca="1" si="127"/>
        <v>ст. м-с</v>
      </c>
      <c r="CD131" s="198" t="str">
        <f t="shared" ca="1" si="164"/>
        <v>Смолярчук А.А.</v>
      </c>
      <c r="CE131" s="198"/>
      <c r="CF131" s="215"/>
      <c r="CG131" s="215"/>
      <c r="CH131" s="215"/>
      <c r="CI131" s="215"/>
      <c r="CJ131" s="215"/>
      <c r="CK131" s="215"/>
      <c r="CL131" s="215"/>
      <c r="CM131" s="215">
        <f t="shared" si="203"/>
        <v>0</v>
      </c>
      <c r="CN131" s="215"/>
      <c r="CO131" s="215"/>
      <c r="CP131" s="215">
        <f t="shared" si="128"/>
        <v>0</v>
      </c>
      <c r="CQ131" s="215">
        <f t="shared" si="165"/>
        <v>0</v>
      </c>
      <c r="CR131" s="215">
        <f t="shared" si="166"/>
        <v>0</v>
      </c>
      <c r="CS131" s="215"/>
      <c r="CT131" s="215">
        <f t="shared" si="129"/>
        <v>0</v>
      </c>
      <c r="CU131" s="369">
        <f t="shared" si="130"/>
        <v>0</v>
      </c>
      <c r="CV131" s="215">
        <f t="shared" si="131"/>
        <v>0</v>
      </c>
      <c r="CW131" s="215">
        <f t="shared" ca="1" si="132"/>
        <v>0</v>
      </c>
      <c r="CX131" s="215">
        <f t="shared" ca="1" si="167"/>
        <v>0</v>
      </c>
      <c r="CY131" s="215">
        <f t="shared" ca="1" si="133"/>
        <v>0</v>
      </c>
      <c r="CZ131" s="216">
        <f ca="1">IF(AND(CW131,CX131=0)=0,0,IF(CW131&gt;0,'На банк Приват'!$V$1,IF(CX131&gt;0,'На Укрсиб'!$V$1,0)))</f>
        <v>0</v>
      </c>
      <c r="DA131" s="204"/>
      <c r="DB131" s="204" t="str">
        <f t="shared" ca="1" si="134"/>
        <v>Старший водій</v>
      </c>
      <c r="DC131" s="204" t="str">
        <f t="shared" ca="1" si="135"/>
        <v>ст. м-с</v>
      </c>
      <c r="DD131" s="204" t="str">
        <f t="shared" ca="1" si="168"/>
        <v>Смолярчук А.А.</v>
      </c>
      <c r="DE131" s="204"/>
      <c r="DF131" s="217"/>
      <c r="DG131" s="217"/>
      <c r="DH131" s="217"/>
      <c r="DI131" s="217"/>
      <c r="DJ131" s="217"/>
      <c r="DK131" s="217"/>
      <c r="DL131" s="217"/>
      <c r="DM131" s="217">
        <f t="shared" si="136"/>
        <v>0</v>
      </c>
      <c r="DN131" s="217"/>
      <c r="DO131" s="217"/>
      <c r="DP131" s="763">
        <f t="shared" si="137"/>
        <v>0</v>
      </c>
      <c r="DQ131" s="217">
        <f t="shared" si="169"/>
        <v>0</v>
      </c>
      <c r="DR131" s="217">
        <f t="shared" si="170"/>
        <v>0</v>
      </c>
      <c r="DS131" s="217"/>
      <c r="DT131" s="217">
        <f t="shared" si="138"/>
        <v>0</v>
      </c>
      <c r="DU131" s="366">
        <f t="shared" si="171"/>
        <v>0</v>
      </c>
      <c r="DV131" s="217">
        <f t="shared" si="139"/>
        <v>0</v>
      </c>
      <c r="DW131" s="217">
        <f t="shared" ca="1" si="140"/>
        <v>0</v>
      </c>
      <c r="DX131" s="217">
        <f t="shared" ca="1" si="172"/>
        <v>0</v>
      </c>
      <c r="DY131" s="217">
        <f t="shared" ca="1" si="141"/>
        <v>0</v>
      </c>
      <c r="DZ131" s="218">
        <f ca="1">IF(AND(DW131,DX131=0)=0,0,IF(DW131&gt;0,'На банк Приват'!$AB$1,IF(DX131&gt;0,'На Укрсиб'!$V$1,0)))</f>
        <v>0</v>
      </c>
      <c r="EA131" s="207"/>
      <c r="EB131" s="207" t="str">
        <f t="shared" ca="1" si="142"/>
        <v>Старший водій</v>
      </c>
      <c r="EC131" s="207" t="str">
        <f t="shared" ca="1" si="143"/>
        <v>ст. м-с</v>
      </c>
      <c r="ED131" s="207" t="str">
        <f t="shared" ca="1" si="173"/>
        <v>Смолярчук А.А.</v>
      </c>
      <c r="EE131" s="207"/>
      <c r="EF131" s="219"/>
      <c r="EG131" s="219"/>
      <c r="EH131" s="219"/>
      <c r="EI131" s="219"/>
      <c r="EJ131" s="219"/>
      <c r="EK131" s="219"/>
      <c r="EL131" s="219"/>
      <c r="EM131" s="219">
        <f t="shared" si="144"/>
        <v>0</v>
      </c>
      <c r="EN131" s="219"/>
      <c r="EO131" s="219"/>
      <c r="EP131" s="219">
        <f t="shared" si="145"/>
        <v>0</v>
      </c>
      <c r="EQ131" s="219">
        <f t="shared" si="174"/>
        <v>0</v>
      </c>
      <c r="ER131" s="219">
        <f t="shared" si="175"/>
        <v>0</v>
      </c>
      <c r="ES131" s="219"/>
      <c r="ET131" s="219">
        <f t="shared" si="146"/>
        <v>0</v>
      </c>
      <c r="EU131" s="363">
        <f t="shared" si="176"/>
        <v>0</v>
      </c>
      <c r="EV131" s="219">
        <f t="shared" si="147"/>
        <v>0</v>
      </c>
      <c r="EW131" s="219">
        <f t="shared" ca="1" si="148"/>
        <v>0</v>
      </c>
      <c r="EX131" s="219">
        <f t="shared" ca="1" si="177"/>
        <v>0</v>
      </c>
      <c r="EY131" s="219">
        <f t="shared" ca="1" si="149"/>
        <v>0</v>
      </c>
      <c r="EZ131" s="220">
        <f ca="1">IF(AND(EW131,EX131=0)=0,0,IF(EW131&gt;0,'На банк Приват'!$AH$1,IF(EX131&gt;0,'На Укрсиб'!$AH$1,0)))</f>
        <v>0</v>
      </c>
      <c r="FA131" s="28" t="str">
        <f t="shared" ca="1" si="150"/>
        <v>Смолярчук А.А.</v>
      </c>
      <c r="FB131" s="28" t="str">
        <f t="shared" ca="1" si="151"/>
        <v>Смолярчук</v>
      </c>
      <c r="FC131" s="28" t="str">
        <f t="shared" ca="1" si="152"/>
        <v>Артур</v>
      </c>
      <c r="FD131" s="28" t="str">
        <f t="shared" ca="1" si="153"/>
        <v>Андрійович</v>
      </c>
      <c r="FE131" s="28">
        <f t="shared" ca="1" si="154"/>
        <v>123</v>
      </c>
      <c r="FF131">
        <f t="shared" si="155"/>
        <v>0</v>
      </c>
      <c r="FG131" s="477" t="s">
        <v>91</v>
      </c>
    </row>
    <row r="132" spans="1:163">
      <c r="A132" s="113"/>
      <c r="B132" s="113" t="str">
        <f t="shared" ca="1" si="107"/>
        <v>Старший водій</v>
      </c>
      <c r="C132" s="113" t="str">
        <f t="shared" ca="1" si="108"/>
        <v>ст. м-с</v>
      </c>
      <c r="D132" s="113" t="str">
        <f t="shared" ca="1" si="199"/>
        <v>Коваленко В.Є.</v>
      </c>
      <c r="E132" s="113">
        <f t="shared" si="109"/>
        <v>0</v>
      </c>
      <c r="F132" s="115"/>
      <c r="G132" s="209">
        <f t="shared" si="200"/>
        <v>0</v>
      </c>
      <c r="H132" s="209">
        <f t="shared" si="201"/>
        <v>0</v>
      </c>
      <c r="I132" s="209">
        <f t="shared" si="202"/>
        <v>0</v>
      </c>
      <c r="J132" s="209">
        <f t="shared" si="182"/>
        <v>0</v>
      </c>
      <c r="K132" s="209">
        <f t="shared" si="183"/>
        <v>0</v>
      </c>
      <c r="L132" s="209">
        <f t="shared" si="184"/>
        <v>0</v>
      </c>
      <c r="M132" s="209">
        <f t="shared" si="185"/>
        <v>0</v>
      </c>
      <c r="N132" s="209">
        <f t="shared" si="186"/>
        <v>0</v>
      </c>
      <c r="O132" s="209">
        <f t="shared" si="178"/>
        <v>0</v>
      </c>
      <c r="P132" s="211">
        <f t="shared" si="187"/>
        <v>0</v>
      </c>
      <c r="Q132" s="209">
        <f t="shared" si="188"/>
        <v>0</v>
      </c>
      <c r="R132" s="209">
        <f t="shared" si="189"/>
        <v>0</v>
      </c>
      <c r="S132" s="209">
        <f t="shared" si="190"/>
        <v>0</v>
      </c>
      <c r="T132" s="209">
        <f t="shared" si="191"/>
        <v>0</v>
      </c>
      <c r="U132" s="209">
        <f t="shared" si="192"/>
        <v>0</v>
      </c>
      <c r="V132" s="209">
        <f t="shared" si="193"/>
        <v>0</v>
      </c>
      <c r="W132" s="209">
        <f t="shared" ca="1" si="194"/>
        <v>0</v>
      </c>
      <c r="X132" s="209">
        <f t="shared" ca="1" si="195"/>
        <v>0</v>
      </c>
      <c r="Y132" s="209">
        <f t="shared" ca="1" si="196"/>
        <v>0</v>
      </c>
      <c r="Z132" s="210" t="str">
        <f t="shared" ca="1" si="110"/>
        <v xml:space="preserve">        </v>
      </c>
      <c r="AA132" s="185"/>
      <c r="AB132" s="185" t="str">
        <f t="shared" ca="1" si="111"/>
        <v>Старший водій</v>
      </c>
      <c r="AC132" s="185" t="str">
        <f t="shared" ca="1" si="112"/>
        <v>ст. м-с</v>
      </c>
      <c r="AD132" s="185" t="str">
        <f t="shared" ca="1" si="156"/>
        <v>Коваленко В.Є.</v>
      </c>
      <c r="AE132" s="185"/>
      <c r="AF132" s="211"/>
      <c r="AG132" s="211"/>
      <c r="AH132" s="211"/>
      <c r="AI132" s="211"/>
      <c r="AJ132" s="211"/>
      <c r="AK132" s="211"/>
      <c r="AL132" s="211"/>
      <c r="AM132" s="211"/>
      <c r="AN132" s="211"/>
      <c r="AO132" s="211"/>
      <c r="AP132" s="623">
        <f t="shared" si="113"/>
        <v>0</v>
      </c>
      <c r="AQ132" s="211">
        <f t="shared" si="157"/>
        <v>0</v>
      </c>
      <c r="AR132" s="211">
        <f t="shared" si="158"/>
        <v>0</v>
      </c>
      <c r="AS132" s="211"/>
      <c r="AT132" s="211">
        <f t="shared" si="114"/>
        <v>0</v>
      </c>
      <c r="AU132" s="358">
        <f t="shared" si="115"/>
        <v>0</v>
      </c>
      <c r="AV132" s="211">
        <f t="shared" si="116"/>
        <v>0</v>
      </c>
      <c r="AW132" s="211">
        <f t="shared" ca="1" si="117"/>
        <v>0</v>
      </c>
      <c r="AX132" s="211">
        <f t="shared" ca="1" si="197"/>
        <v>0</v>
      </c>
      <c r="AY132" s="211">
        <f t="shared" ca="1" si="118"/>
        <v>0</v>
      </c>
      <c r="AZ132" s="212">
        <f ca="1">IF(AND(AW132,AX132=0,AY132=0)=0,0,IF(AW132&gt;0,'На банк Приват'!$J$1,IF(AX132&gt;0,'На Укрсиб'!$J$1,0)))</f>
        <v>0</v>
      </c>
      <c r="BA132" s="191"/>
      <c r="BB132" s="191" t="str">
        <f t="shared" ca="1" si="119"/>
        <v>Старший водій</v>
      </c>
      <c r="BC132" s="191" t="str">
        <f t="shared" ca="1" si="120"/>
        <v>ст. м-с</v>
      </c>
      <c r="BD132" s="191" t="str">
        <f t="shared" ca="1" si="159"/>
        <v>Коваленко В.Є.</v>
      </c>
      <c r="BE132" s="191"/>
      <c r="BF132" s="213"/>
      <c r="BG132" s="213"/>
      <c r="BH132" s="213"/>
      <c r="BI132" s="213"/>
      <c r="BJ132" s="213"/>
      <c r="BK132" s="213"/>
      <c r="BL132" s="213"/>
      <c r="BM132" s="213"/>
      <c r="BN132" s="213"/>
      <c r="BO132" s="213"/>
      <c r="BP132" s="623">
        <f t="shared" si="121"/>
        <v>0</v>
      </c>
      <c r="BQ132" s="213">
        <f t="shared" si="160"/>
        <v>0</v>
      </c>
      <c r="BR132" s="213">
        <f t="shared" si="161"/>
        <v>0</v>
      </c>
      <c r="BS132" s="213"/>
      <c r="BT132" s="213">
        <f t="shared" si="122"/>
        <v>0</v>
      </c>
      <c r="BU132" s="362">
        <f t="shared" si="162"/>
        <v>0</v>
      </c>
      <c r="BV132" s="213">
        <f t="shared" si="123"/>
        <v>0</v>
      </c>
      <c r="BW132" s="213">
        <f t="shared" ca="1" si="124"/>
        <v>0</v>
      </c>
      <c r="BX132" s="213">
        <f t="shared" ca="1" si="163"/>
        <v>0</v>
      </c>
      <c r="BY132" s="213">
        <f t="shared" ca="1" si="125"/>
        <v>0</v>
      </c>
      <c r="BZ132" s="214">
        <f ca="1">IF(AND(BW132,BX132=0)=0,0,IF(BW132&gt;0,'На банк Приват'!$P$1,IF(BX132&gt;0,'На Укрсиб'!$P$1,0)))</f>
        <v>0</v>
      </c>
      <c r="CA132" s="198">
        <v>125</v>
      </c>
      <c r="CB132" s="198" t="str">
        <f t="shared" ca="1" si="126"/>
        <v>Старший водій</v>
      </c>
      <c r="CC132" s="198" t="str">
        <f t="shared" ca="1" si="127"/>
        <v>ст. м-с</v>
      </c>
      <c r="CD132" s="198" t="str">
        <f t="shared" ca="1" si="164"/>
        <v>Коваленко В.Є.</v>
      </c>
      <c r="CE132" s="198"/>
      <c r="CF132" s="215"/>
      <c r="CG132" s="215"/>
      <c r="CH132" s="215"/>
      <c r="CI132" s="215"/>
      <c r="CJ132" s="215"/>
      <c r="CK132" s="215"/>
      <c r="CL132" s="215"/>
      <c r="CM132" s="215">
        <f t="shared" si="203"/>
        <v>0</v>
      </c>
      <c r="CN132" s="215"/>
      <c r="CO132" s="215"/>
      <c r="CP132" s="215">
        <f t="shared" si="128"/>
        <v>0</v>
      </c>
      <c r="CQ132" s="215">
        <f t="shared" si="165"/>
        <v>0</v>
      </c>
      <c r="CR132" s="215">
        <f t="shared" si="166"/>
        <v>0</v>
      </c>
      <c r="CS132" s="215"/>
      <c r="CT132" s="215">
        <f t="shared" si="129"/>
        <v>0</v>
      </c>
      <c r="CU132" s="369">
        <f t="shared" si="130"/>
        <v>0</v>
      </c>
      <c r="CV132" s="215">
        <f t="shared" si="131"/>
        <v>0</v>
      </c>
      <c r="CW132" s="215">
        <f t="shared" ca="1" si="132"/>
        <v>0</v>
      </c>
      <c r="CX132" s="215">
        <f t="shared" ca="1" si="167"/>
        <v>0</v>
      </c>
      <c r="CY132" s="215">
        <f t="shared" ca="1" si="133"/>
        <v>0</v>
      </c>
      <c r="CZ132" s="216">
        <f ca="1">IF(AND(CW132,CX132=0)=0,0,IF(CW132&gt;0,'На банк Приват'!$V$1,IF(CX132&gt;0,'На Укрсиб'!$V$1,0)))</f>
        <v>0</v>
      </c>
      <c r="DA132" s="204"/>
      <c r="DB132" s="204" t="str">
        <f t="shared" ca="1" si="134"/>
        <v>Старший водій</v>
      </c>
      <c r="DC132" s="204" t="str">
        <f t="shared" ca="1" si="135"/>
        <v>ст. м-с</v>
      </c>
      <c r="DD132" s="204" t="str">
        <f t="shared" ca="1" si="168"/>
        <v>Коваленко В.Є.</v>
      </c>
      <c r="DE132" s="204"/>
      <c r="DF132" s="217"/>
      <c r="DG132" s="217"/>
      <c r="DH132" s="217"/>
      <c r="DI132" s="217"/>
      <c r="DJ132" s="217"/>
      <c r="DK132" s="217"/>
      <c r="DL132" s="217"/>
      <c r="DM132" s="217">
        <f t="shared" si="136"/>
        <v>0</v>
      </c>
      <c r="DN132" s="217"/>
      <c r="DO132" s="217"/>
      <c r="DP132" s="763">
        <f t="shared" si="137"/>
        <v>0</v>
      </c>
      <c r="DQ132" s="217">
        <f t="shared" si="169"/>
        <v>0</v>
      </c>
      <c r="DR132" s="217">
        <f t="shared" si="170"/>
        <v>0</v>
      </c>
      <c r="DS132" s="217"/>
      <c r="DT132" s="217">
        <f t="shared" si="138"/>
        <v>0</v>
      </c>
      <c r="DU132" s="366">
        <f t="shared" si="171"/>
        <v>0</v>
      </c>
      <c r="DV132" s="217">
        <f t="shared" si="139"/>
        <v>0</v>
      </c>
      <c r="DW132" s="217">
        <f t="shared" ca="1" si="140"/>
        <v>0</v>
      </c>
      <c r="DX132" s="217">
        <f t="shared" ca="1" si="172"/>
        <v>0</v>
      </c>
      <c r="DY132" s="217">
        <f t="shared" ca="1" si="141"/>
        <v>0</v>
      </c>
      <c r="DZ132" s="218">
        <f ca="1">IF(AND(DW132,DX132=0)=0,0,IF(DW132&gt;0,'На банк Приват'!$AB$1,IF(DX132&gt;0,'На Укрсиб'!$V$1,0)))</f>
        <v>0</v>
      </c>
      <c r="EA132" s="207"/>
      <c r="EB132" s="207" t="str">
        <f t="shared" ca="1" si="142"/>
        <v>Старший водій</v>
      </c>
      <c r="EC132" s="207" t="str">
        <f t="shared" ca="1" si="143"/>
        <v>ст. м-с</v>
      </c>
      <c r="ED132" s="207" t="str">
        <f t="shared" ca="1" si="173"/>
        <v>Коваленко В.Є.</v>
      </c>
      <c r="EE132" s="207"/>
      <c r="EF132" s="219"/>
      <c r="EG132" s="219"/>
      <c r="EH132" s="219"/>
      <c r="EI132" s="219"/>
      <c r="EJ132" s="219"/>
      <c r="EK132" s="219"/>
      <c r="EL132" s="219"/>
      <c r="EM132" s="219">
        <f t="shared" si="144"/>
        <v>0</v>
      </c>
      <c r="EN132" s="219"/>
      <c r="EO132" s="219"/>
      <c r="EP132" s="219">
        <f t="shared" si="145"/>
        <v>0</v>
      </c>
      <c r="EQ132" s="219">
        <f t="shared" si="174"/>
        <v>0</v>
      </c>
      <c r="ER132" s="219">
        <f t="shared" si="175"/>
        <v>0</v>
      </c>
      <c r="ES132" s="219"/>
      <c r="ET132" s="219">
        <f t="shared" si="146"/>
        <v>0</v>
      </c>
      <c r="EU132" s="363">
        <f t="shared" si="176"/>
        <v>0</v>
      </c>
      <c r="EV132" s="219">
        <f t="shared" si="147"/>
        <v>0</v>
      </c>
      <c r="EW132" s="219">
        <f t="shared" ca="1" si="148"/>
        <v>0</v>
      </c>
      <c r="EX132" s="219">
        <f t="shared" ca="1" si="177"/>
        <v>0</v>
      </c>
      <c r="EY132" s="219">
        <f t="shared" ca="1" si="149"/>
        <v>0</v>
      </c>
      <c r="EZ132" s="220">
        <f ca="1">IF(AND(EW132,EX132=0)=0,0,IF(EW132&gt;0,'На банк Приват'!$AH$1,IF(EX132&gt;0,'На Укрсиб'!$AH$1,0)))</f>
        <v>0</v>
      </c>
      <c r="FA132" s="28" t="str">
        <f t="shared" ca="1" si="150"/>
        <v>Коваленко В.Є.</v>
      </c>
      <c r="FB132" s="28" t="str">
        <f t="shared" ca="1" si="151"/>
        <v>Коваленко</v>
      </c>
      <c r="FC132" s="28" t="str">
        <f t="shared" ca="1" si="152"/>
        <v>Василь</v>
      </c>
      <c r="FD132" s="28" t="str">
        <f t="shared" ca="1" si="153"/>
        <v>Євгенович</v>
      </c>
      <c r="FE132" s="28">
        <f t="shared" ca="1" si="154"/>
        <v>124</v>
      </c>
      <c r="FF132">
        <f t="shared" si="155"/>
        <v>0</v>
      </c>
      <c r="FG132" s="477" t="s">
        <v>92</v>
      </c>
    </row>
    <row r="133" spans="1:163">
      <c r="A133" s="113"/>
      <c r="B133" s="113" t="str">
        <f t="shared" ca="1" si="107"/>
        <v>Старший водій</v>
      </c>
      <c r="C133" s="113">
        <f t="shared" ca="1" si="108"/>
        <v>0</v>
      </c>
      <c r="D133" s="113" t="str">
        <f t="shared" ca="1" si="199"/>
        <v>ВАКАНТ</v>
      </c>
      <c r="E133" s="113">
        <f t="shared" si="109"/>
        <v>0</v>
      </c>
      <c r="F133" s="115"/>
      <c r="G133" s="209">
        <f t="shared" si="200"/>
        <v>0</v>
      </c>
      <c r="H133" s="209">
        <f t="shared" si="201"/>
        <v>0</v>
      </c>
      <c r="I133" s="209">
        <f t="shared" si="202"/>
        <v>0</v>
      </c>
      <c r="J133" s="209">
        <f t="shared" si="182"/>
        <v>0</v>
      </c>
      <c r="K133" s="209">
        <f t="shared" si="183"/>
        <v>0</v>
      </c>
      <c r="L133" s="209">
        <f t="shared" si="184"/>
        <v>0</v>
      </c>
      <c r="M133" s="209">
        <f t="shared" si="185"/>
        <v>0</v>
      </c>
      <c r="N133" s="209">
        <f t="shared" si="186"/>
        <v>0</v>
      </c>
      <c r="O133" s="209">
        <f t="shared" si="178"/>
        <v>0</v>
      </c>
      <c r="P133" s="211">
        <f t="shared" si="187"/>
        <v>0</v>
      </c>
      <c r="Q133" s="209">
        <f t="shared" si="188"/>
        <v>0</v>
      </c>
      <c r="R133" s="209">
        <f t="shared" si="189"/>
        <v>0</v>
      </c>
      <c r="S133" s="209">
        <f t="shared" si="190"/>
        <v>0</v>
      </c>
      <c r="T133" s="209">
        <f t="shared" si="191"/>
        <v>0</v>
      </c>
      <c r="U133" s="209">
        <f t="shared" si="192"/>
        <v>0</v>
      </c>
      <c r="V133" s="209">
        <f t="shared" si="193"/>
        <v>0</v>
      </c>
      <c r="W133" s="209">
        <f t="shared" ca="1" si="194"/>
        <v>0</v>
      </c>
      <c r="X133" s="209">
        <f t="shared" ca="1" si="195"/>
        <v>0</v>
      </c>
      <c r="Y133" s="209">
        <f t="shared" ca="1" si="196"/>
        <v>0</v>
      </c>
      <c r="Z133" s="210" t="str">
        <f t="shared" ca="1" si="110"/>
        <v xml:space="preserve">        </v>
      </c>
      <c r="AA133" s="185"/>
      <c r="AB133" s="185" t="str">
        <f t="shared" ca="1" si="111"/>
        <v>Старший водій</v>
      </c>
      <c r="AC133" s="185">
        <f t="shared" ca="1" si="112"/>
        <v>0</v>
      </c>
      <c r="AD133" s="185" t="str">
        <f t="shared" ca="1" si="156"/>
        <v>ВАКАНТ</v>
      </c>
      <c r="AE133" s="185"/>
      <c r="AF133" s="211"/>
      <c r="AG133" s="211"/>
      <c r="AH133" s="211"/>
      <c r="AI133" s="211"/>
      <c r="AJ133" s="211"/>
      <c r="AK133" s="211"/>
      <c r="AL133" s="211"/>
      <c r="AM133" s="211"/>
      <c r="AN133" s="211"/>
      <c r="AO133" s="211"/>
      <c r="AP133" s="623">
        <f t="shared" si="113"/>
        <v>0</v>
      </c>
      <c r="AQ133" s="211">
        <f t="shared" si="157"/>
        <v>0</v>
      </c>
      <c r="AR133" s="211">
        <f t="shared" si="158"/>
        <v>0</v>
      </c>
      <c r="AS133" s="211"/>
      <c r="AT133" s="211">
        <f t="shared" si="114"/>
        <v>0</v>
      </c>
      <c r="AU133" s="358">
        <f t="shared" si="115"/>
        <v>0</v>
      </c>
      <c r="AV133" s="211">
        <f t="shared" si="116"/>
        <v>0</v>
      </c>
      <c r="AW133" s="211">
        <f t="shared" ca="1" si="117"/>
        <v>0</v>
      </c>
      <c r="AX133" s="211">
        <f t="shared" ca="1" si="197"/>
        <v>0</v>
      </c>
      <c r="AY133" s="211">
        <f t="shared" ca="1" si="118"/>
        <v>0</v>
      </c>
      <c r="AZ133" s="212">
        <f ca="1">IF(AND(AW133,AX133=0,AY133=0)=0,0,IF(AW133&gt;0,'На банк Приват'!$J$1,IF(AX133&gt;0,'На Укрсиб'!J126,0)))</f>
        <v>0</v>
      </c>
      <c r="BA133" s="191"/>
      <c r="BB133" s="191" t="str">
        <f t="shared" ca="1" si="119"/>
        <v>Старший водій</v>
      </c>
      <c r="BC133" s="191">
        <f t="shared" ca="1" si="120"/>
        <v>0</v>
      </c>
      <c r="BD133" s="191" t="str">
        <f t="shared" ca="1" si="159"/>
        <v>ВАКАНТ</v>
      </c>
      <c r="BE133" s="191"/>
      <c r="BF133" s="213"/>
      <c r="BG133" s="213"/>
      <c r="BH133" s="213"/>
      <c r="BI133" s="213"/>
      <c r="BJ133" s="213"/>
      <c r="BK133" s="213"/>
      <c r="BL133" s="213"/>
      <c r="BM133" s="213"/>
      <c r="BN133" s="213"/>
      <c r="BO133" s="213"/>
      <c r="BP133" s="623">
        <f t="shared" si="121"/>
        <v>0</v>
      </c>
      <c r="BQ133" s="213">
        <f t="shared" si="160"/>
        <v>0</v>
      </c>
      <c r="BR133" s="213">
        <f t="shared" si="161"/>
        <v>0</v>
      </c>
      <c r="BS133" s="213"/>
      <c r="BT133" s="213">
        <f t="shared" si="122"/>
        <v>0</v>
      </c>
      <c r="BU133" s="362">
        <f t="shared" si="162"/>
        <v>0</v>
      </c>
      <c r="BV133" s="213">
        <f t="shared" si="123"/>
        <v>0</v>
      </c>
      <c r="BW133" s="213">
        <f t="shared" ca="1" si="124"/>
        <v>0</v>
      </c>
      <c r="BX133" s="213">
        <f t="shared" ca="1" si="163"/>
        <v>0</v>
      </c>
      <c r="BY133" s="213">
        <f t="shared" ca="1" si="125"/>
        <v>0</v>
      </c>
      <c r="BZ133" s="214">
        <f ca="1">IF(AND(BW133,BX133=0)=0,0,IF(BW133&gt;0,'На банк Приват'!$P$1,IF(BX133&gt;0,'На Укрсиб'!$P$1,0)))</f>
        <v>0</v>
      </c>
      <c r="CA133" s="198">
        <v>126</v>
      </c>
      <c r="CB133" s="198" t="str">
        <f t="shared" ca="1" si="126"/>
        <v>Старший водій</v>
      </c>
      <c r="CC133" s="198">
        <f t="shared" ca="1" si="127"/>
        <v>0</v>
      </c>
      <c r="CD133" s="198" t="str">
        <f t="shared" ca="1" si="164"/>
        <v>ВАКАНТ</v>
      </c>
      <c r="CE133" s="198"/>
      <c r="CF133" s="215"/>
      <c r="CG133" s="215"/>
      <c r="CH133" s="215"/>
      <c r="CI133" s="215"/>
      <c r="CJ133" s="215"/>
      <c r="CK133" s="215"/>
      <c r="CL133" s="215"/>
      <c r="CM133" s="215">
        <f t="shared" si="203"/>
        <v>0</v>
      </c>
      <c r="CN133" s="215"/>
      <c r="CO133" s="215"/>
      <c r="CP133" s="215">
        <f t="shared" si="128"/>
        <v>0</v>
      </c>
      <c r="CQ133" s="215">
        <f t="shared" si="165"/>
        <v>0</v>
      </c>
      <c r="CR133" s="215">
        <f t="shared" si="166"/>
        <v>0</v>
      </c>
      <c r="CS133" s="215"/>
      <c r="CT133" s="215">
        <f t="shared" si="129"/>
        <v>0</v>
      </c>
      <c r="CU133" s="369">
        <f t="shared" si="130"/>
        <v>0</v>
      </c>
      <c r="CV133" s="215">
        <f t="shared" si="131"/>
        <v>0</v>
      </c>
      <c r="CW133" s="215">
        <f t="shared" ca="1" si="132"/>
        <v>0</v>
      </c>
      <c r="CX133" s="215">
        <f t="shared" ca="1" si="167"/>
        <v>0</v>
      </c>
      <c r="CY133" s="215">
        <f t="shared" ca="1" si="133"/>
        <v>0</v>
      </c>
      <c r="CZ133" s="216">
        <f ca="1">IF(AND(CW133,CX133=0)=0,0,IF(CW133&gt;0,'На банк Приват'!$V$1,IF(CX133&gt;0,'На Укрсиб'!$V$1,0)))</f>
        <v>0</v>
      </c>
      <c r="DA133" s="204"/>
      <c r="DB133" s="204" t="str">
        <f t="shared" ca="1" si="134"/>
        <v>Старший водій</v>
      </c>
      <c r="DC133" s="204">
        <f t="shared" ca="1" si="135"/>
        <v>0</v>
      </c>
      <c r="DD133" s="204" t="str">
        <f t="shared" ca="1" si="168"/>
        <v>ВАКАНТ</v>
      </c>
      <c r="DE133" s="204"/>
      <c r="DF133" s="217"/>
      <c r="DG133" s="217"/>
      <c r="DH133" s="217"/>
      <c r="DI133" s="217"/>
      <c r="DJ133" s="217"/>
      <c r="DK133" s="217"/>
      <c r="DL133" s="217"/>
      <c r="DM133" s="217">
        <f t="shared" si="136"/>
        <v>0</v>
      </c>
      <c r="DN133" s="217"/>
      <c r="DO133" s="217"/>
      <c r="DP133" s="763">
        <f t="shared" si="137"/>
        <v>0</v>
      </c>
      <c r="DQ133" s="217">
        <f t="shared" si="169"/>
        <v>0</v>
      </c>
      <c r="DR133" s="217">
        <f t="shared" si="170"/>
        <v>0</v>
      </c>
      <c r="DS133" s="217"/>
      <c r="DT133" s="217">
        <f t="shared" si="138"/>
        <v>0</v>
      </c>
      <c r="DU133" s="366">
        <f t="shared" si="171"/>
        <v>0</v>
      </c>
      <c r="DV133" s="217">
        <f t="shared" si="139"/>
        <v>0</v>
      </c>
      <c r="DW133" s="217">
        <f t="shared" ca="1" si="140"/>
        <v>0</v>
      </c>
      <c r="DX133" s="217">
        <f t="shared" ca="1" si="172"/>
        <v>0</v>
      </c>
      <c r="DY133" s="217">
        <f t="shared" ca="1" si="141"/>
        <v>0</v>
      </c>
      <c r="DZ133" s="218">
        <f ca="1">IF(AND(DW133,DX133=0)=0,0,IF(DW133&gt;0,'На банк Приват'!$AB$1,IF(DX133&gt;0,'На Укрсиб'!$V$1,0)))</f>
        <v>0</v>
      </c>
      <c r="EA133" s="207"/>
      <c r="EB133" s="207" t="str">
        <f t="shared" ca="1" si="142"/>
        <v>Старший водій</v>
      </c>
      <c r="EC133" s="207">
        <f t="shared" ca="1" si="143"/>
        <v>0</v>
      </c>
      <c r="ED133" s="207" t="str">
        <f t="shared" ca="1" si="173"/>
        <v>ВАКАНТ</v>
      </c>
      <c r="EE133" s="207"/>
      <c r="EF133" s="219"/>
      <c r="EG133" s="219"/>
      <c r="EH133" s="219"/>
      <c r="EI133" s="219"/>
      <c r="EJ133" s="219"/>
      <c r="EK133" s="219"/>
      <c r="EL133" s="219"/>
      <c r="EM133" s="219">
        <f t="shared" si="144"/>
        <v>0</v>
      </c>
      <c r="EN133" s="219"/>
      <c r="EO133" s="219"/>
      <c r="EP133" s="219">
        <f t="shared" si="145"/>
        <v>0</v>
      </c>
      <c r="EQ133" s="219">
        <f t="shared" si="174"/>
        <v>0</v>
      </c>
      <c r="ER133" s="219">
        <f t="shared" si="175"/>
        <v>0</v>
      </c>
      <c r="ES133" s="219"/>
      <c r="ET133" s="219">
        <f t="shared" si="146"/>
        <v>0</v>
      </c>
      <c r="EU133" s="363">
        <f t="shared" si="176"/>
        <v>0</v>
      </c>
      <c r="EV133" s="219">
        <f t="shared" si="147"/>
        <v>0</v>
      </c>
      <c r="EW133" s="219">
        <f t="shared" ca="1" si="148"/>
        <v>0</v>
      </c>
      <c r="EX133" s="219">
        <f t="shared" ca="1" si="177"/>
        <v>0</v>
      </c>
      <c r="EY133" s="219">
        <f t="shared" ca="1" si="149"/>
        <v>0</v>
      </c>
      <c r="EZ133" s="220">
        <f ca="1">IF(AND(EW133,EX133=0)=0,0,IF(EW133&gt;0,'На банк Приват'!$AH$1,IF(EX133&gt;0,'На Укрсиб'!$AH$1,0)))</f>
        <v>0</v>
      </c>
      <c r="FA133" s="28" t="str">
        <f t="shared" ca="1" si="150"/>
        <v>ВАКАНТ</v>
      </c>
      <c r="FB133" s="28">
        <f t="shared" ca="1" si="151"/>
        <v>0</v>
      </c>
      <c r="FC133" s="28">
        <f t="shared" ca="1" si="152"/>
        <v>0</v>
      </c>
      <c r="FD133" s="28">
        <f t="shared" ca="1" si="153"/>
        <v>0</v>
      </c>
      <c r="FE133" s="28">
        <f t="shared" ca="1" si="154"/>
        <v>125</v>
      </c>
      <c r="FF133">
        <f t="shared" si="155"/>
        <v>0</v>
      </c>
      <c r="FG133" s="477"/>
    </row>
    <row r="134" spans="1:163">
      <c r="A134" s="113"/>
      <c r="B134" s="113" t="str">
        <f t="shared" ca="1" si="107"/>
        <v>Такелажник</v>
      </c>
      <c r="C134" s="113" t="str">
        <f t="shared" ca="1" si="108"/>
        <v>м-с</v>
      </c>
      <c r="D134" s="113" t="str">
        <f t="shared" ca="1" si="199"/>
        <v>Кічев В.І.</v>
      </c>
      <c r="E134" s="113">
        <f t="shared" si="109"/>
        <v>0</v>
      </c>
      <c r="F134" s="115"/>
      <c r="G134" s="209">
        <f t="shared" si="200"/>
        <v>0</v>
      </c>
      <c r="H134" s="209">
        <f t="shared" si="201"/>
        <v>0</v>
      </c>
      <c r="I134" s="209">
        <f t="shared" si="202"/>
        <v>0</v>
      </c>
      <c r="J134" s="209">
        <f t="shared" si="182"/>
        <v>0</v>
      </c>
      <c r="K134" s="209">
        <f t="shared" si="183"/>
        <v>0</v>
      </c>
      <c r="L134" s="209">
        <f t="shared" si="184"/>
        <v>0</v>
      </c>
      <c r="M134" s="209">
        <f t="shared" si="185"/>
        <v>0</v>
      </c>
      <c r="N134" s="209">
        <f t="shared" si="186"/>
        <v>0</v>
      </c>
      <c r="O134" s="209">
        <f t="shared" si="178"/>
        <v>0</v>
      </c>
      <c r="P134" s="211">
        <f t="shared" si="187"/>
        <v>0</v>
      </c>
      <c r="Q134" s="209">
        <f t="shared" si="188"/>
        <v>0</v>
      </c>
      <c r="R134" s="209">
        <f t="shared" si="189"/>
        <v>0</v>
      </c>
      <c r="S134" s="209">
        <f t="shared" si="190"/>
        <v>0</v>
      </c>
      <c r="T134" s="209">
        <f t="shared" si="191"/>
        <v>0</v>
      </c>
      <c r="U134" s="209">
        <f t="shared" si="192"/>
        <v>0</v>
      </c>
      <c r="V134" s="209">
        <f t="shared" si="193"/>
        <v>0</v>
      </c>
      <c r="W134" s="209">
        <f t="shared" ca="1" si="194"/>
        <v>0</v>
      </c>
      <c r="X134" s="209">
        <f t="shared" ca="1" si="195"/>
        <v>0</v>
      </c>
      <c r="Y134" s="209">
        <f t="shared" ca="1" si="196"/>
        <v>0</v>
      </c>
      <c r="Z134" s="210" t="str">
        <f t="shared" ca="1" si="110"/>
        <v xml:space="preserve">        </v>
      </c>
      <c r="AA134" s="185"/>
      <c r="AB134" s="185" t="str">
        <f t="shared" ca="1" si="111"/>
        <v>Такелажник</v>
      </c>
      <c r="AC134" s="185" t="str">
        <f t="shared" ca="1" si="112"/>
        <v>м-с</v>
      </c>
      <c r="AD134" s="185" t="str">
        <f t="shared" ca="1" si="156"/>
        <v>Кічев В.І.</v>
      </c>
      <c r="AE134" s="185"/>
      <c r="AF134" s="211"/>
      <c r="AG134" s="211"/>
      <c r="AH134" s="211"/>
      <c r="AI134" s="211"/>
      <c r="AJ134" s="211"/>
      <c r="AK134" s="211"/>
      <c r="AL134" s="211"/>
      <c r="AM134" s="211"/>
      <c r="AN134" s="211"/>
      <c r="AO134" s="211"/>
      <c r="AP134" s="623">
        <f t="shared" si="113"/>
        <v>0</v>
      </c>
      <c r="AQ134" s="211">
        <f t="shared" si="157"/>
        <v>0</v>
      </c>
      <c r="AR134" s="211">
        <f t="shared" si="158"/>
        <v>0</v>
      </c>
      <c r="AS134" s="211"/>
      <c r="AT134" s="211">
        <f t="shared" si="114"/>
        <v>0</v>
      </c>
      <c r="AU134" s="358">
        <f t="shared" si="115"/>
        <v>0</v>
      </c>
      <c r="AV134" s="211">
        <f t="shared" si="116"/>
        <v>0</v>
      </c>
      <c r="AW134" s="211">
        <f t="shared" ca="1" si="117"/>
        <v>0</v>
      </c>
      <c r="AX134" s="211">
        <f t="shared" ca="1" si="197"/>
        <v>0</v>
      </c>
      <c r="AY134" s="211">
        <f t="shared" ca="1" si="118"/>
        <v>0</v>
      </c>
      <c r="AZ134" s="212">
        <f ca="1">IF(AND(AW134,AX134=0,AY134=0)=0,0,IF(AW134&gt;0,'На банк Приват'!$J$1,IF(AX134&gt;0,'На Укрсиб'!$J$1,0)))</f>
        <v>0</v>
      </c>
      <c r="BA134" s="191"/>
      <c r="BB134" s="191" t="str">
        <f t="shared" ca="1" si="119"/>
        <v>Такелажник</v>
      </c>
      <c r="BC134" s="191" t="str">
        <f t="shared" ca="1" si="120"/>
        <v>м-с</v>
      </c>
      <c r="BD134" s="191" t="str">
        <f t="shared" ca="1" si="159"/>
        <v>Кічев В.І.</v>
      </c>
      <c r="BE134" s="191"/>
      <c r="BF134" s="213"/>
      <c r="BG134" s="213"/>
      <c r="BH134" s="213"/>
      <c r="BI134" s="213"/>
      <c r="BJ134" s="213"/>
      <c r="BK134" s="213"/>
      <c r="BL134" s="213"/>
      <c r="BM134" s="213"/>
      <c r="BN134" s="213"/>
      <c r="BO134" s="213"/>
      <c r="BP134" s="623">
        <f t="shared" si="121"/>
        <v>0</v>
      </c>
      <c r="BQ134" s="213">
        <f t="shared" si="160"/>
        <v>0</v>
      </c>
      <c r="BR134" s="213">
        <f t="shared" si="161"/>
        <v>0</v>
      </c>
      <c r="BS134" s="213"/>
      <c r="BT134" s="213">
        <f t="shared" si="122"/>
        <v>0</v>
      </c>
      <c r="BU134" s="362">
        <f t="shared" si="162"/>
        <v>0</v>
      </c>
      <c r="BV134" s="213">
        <f t="shared" si="123"/>
        <v>0</v>
      </c>
      <c r="BW134" s="213">
        <f t="shared" ca="1" si="124"/>
        <v>0</v>
      </c>
      <c r="BX134" s="213">
        <f t="shared" ca="1" si="163"/>
        <v>0</v>
      </c>
      <c r="BY134" s="213">
        <f t="shared" ca="1" si="125"/>
        <v>0</v>
      </c>
      <c r="BZ134" s="214">
        <f ca="1">IF(AND(BW134,BX134=0)=0,0,IF(BW134&gt;0,'На банк Приват'!$P$1,IF(BX134&gt;0,'На Укрсиб'!$P$1,0)))</f>
        <v>0</v>
      </c>
      <c r="CA134" s="198">
        <v>127</v>
      </c>
      <c r="CB134" s="198" t="str">
        <f t="shared" ca="1" si="126"/>
        <v>Такелажник</v>
      </c>
      <c r="CC134" s="198" t="str">
        <f t="shared" ca="1" si="127"/>
        <v>м-с</v>
      </c>
      <c r="CD134" s="198" t="str">
        <f t="shared" ca="1" si="164"/>
        <v>Кічев В.І.</v>
      </c>
      <c r="CE134" s="198"/>
      <c r="CF134" s="215"/>
      <c r="CG134" s="215"/>
      <c r="CH134" s="215"/>
      <c r="CI134" s="215"/>
      <c r="CJ134" s="215"/>
      <c r="CK134" s="215"/>
      <c r="CL134" s="215"/>
      <c r="CM134" s="215">
        <f t="shared" si="203"/>
        <v>0</v>
      </c>
      <c r="CN134" s="215"/>
      <c r="CO134" s="215"/>
      <c r="CP134" s="215">
        <f t="shared" si="128"/>
        <v>0</v>
      </c>
      <c r="CQ134" s="215">
        <f t="shared" si="165"/>
        <v>0</v>
      </c>
      <c r="CR134" s="215">
        <f t="shared" si="166"/>
        <v>0</v>
      </c>
      <c r="CS134" s="215"/>
      <c r="CT134" s="215">
        <f t="shared" si="129"/>
        <v>0</v>
      </c>
      <c r="CU134" s="369">
        <f t="shared" si="130"/>
        <v>0</v>
      </c>
      <c r="CV134" s="215">
        <f t="shared" si="131"/>
        <v>0</v>
      </c>
      <c r="CW134" s="215">
        <f t="shared" ca="1" si="132"/>
        <v>0</v>
      </c>
      <c r="CX134" s="215">
        <f t="shared" ca="1" si="167"/>
        <v>0</v>
      </c>
      <c r="CY134" s="215">
        <f t="shared" ca="1" si="133"/>
        <v>0</v>
      </c>
      <c r="CZ134" s="216">
        <f ca="1">IF(AND(CW134,CX134=0)=0,0,IF(CW134&gt;0,'На банк Приват'!$V$1,IF(CX134&gt;0,'На Укрсиб'!$V$1,0)))</f>
        <v>0</v>
      </c>
      <c r="DA134" s="204"/>
      <c r="DB134" s="204" t="str">
        <f t="shared" ca="1" si="134"/>
        <v>Такелажник</v>
      </c>
      <c r="DC134" s="204" t="str">
        <f t="shared" ca="1" si="135"/>
        <v>м-с</v>
      </c>
      <c r="DD134" s="204" t="str">
        <f t="shared" ca="1" si="168"/>
        <v>Кічев В.І.</v>
      </c>
      <c r="DE134" s="204"/>
      <c r="DF134" s="217"/>
      <c r="DG134" s="217"/>
      <c r="DH134" s="217"/>
      <c r="DI134" s="217"/>
      <c r="DJ134" s="217"/>
      <c r="DK134" s="217"/>
      <c r="DL134" s="217"/>
      <c r="DM134" s="217">
        <f t="shared" si="136"/>
        <v>0</v>
      </c>
      <c r="DN134" s="217"/>
      <c r="DO134" s="217"/>
      <c r="DP134" s="763">
        <f t="shared" si="137"/>
        <v>0</v>
      </c>
      <c r="DQ134" s="217">
        <f t="shared" si="169"/>
        <v>0</v>
      </c>
      <c r="DR134" s="217">
        <f t="shared" si="170"/>
        <v>0</v>
      </c>
      <c r="DS134" s="217"/>
      <c r="DT134" s="217">
        <f t="shared" si="138"/>
        <v>0</v>
      </c>
      <c r="DU134" s="366">
        <f t="shared" si="171"/>
        <v>0</v>
      </c>
      <c r="DV134" s="217">
        <f t="shared" si="139"/>
        <v>0</v>
      </c>
      <c r="DW134" s="217">
        <f t="shared" ca="1" si="140"/>
        <v>0</v>
      </c>
      <c r="DX134" s="217">
        <f t="shared" ca="1" si="172"/>
        <v>0</v>
      </c>
      <c r="DY134" s="217">
        <f t="shared" ca="1" si="141"/>
        <v>0</v>
      </c>
      <c r="DZ134" s="218">
        <f ca="1">IF(AND(DW134,DX134=0)=0,0,IF(DW134&gt;0,'На банк Приват'!$AB$1,IF(DX134&gt;0,'На Укрсиб'!$V$1,0)))</f>
        <v>0</v>
      </c>
      <c r="EA134" s="207"/>
      <c r="EB134" s="207" t="str">
        <f t="shared" ca="1" si="142"/>
        <v>Такелажник</v>
      </c>
      <c r="EC134" s="207" t="str">
        <f t="shared" ca="1" si="143"/>
        <v>м-с</v>
      </c>
      <c r="ED134" s="207" t="str">
        <f t="shared" ca="1" si="173"/>
        <v>Кічев В.І.</v>
      </c>
      <c r="EE134" s="207"/>
      <c r="EF134" s="219"/>
      <c r="EG134" s="219"/>
      <c r="EH134" s="219"/>
      <c r="EI134" s="219"/>
      <c r="EJ134" s="219"/>
      <c r="EK134" s="219"/>
      <c r="EL134" s="219"/>
      <c r="EM134" s="219">
        <f t="shared" si="144"/>
        <v>0</v>
      </c>
      <c r="EN134" s="219"/>
      <c r="EO134" s="219"/>
      <c r="EP134" s="219">
        <f t="shared" si="145"/>
        <v>0</v>
      </c>
      <c r="EQ134" s="219">
        <f t="shared" si="174"/>
        <v>0</v>
      </c>
      <c r="ER134" s="219">
        <f t="shared" si="175"/>
        <v>0</v>
      </c>
      <c r="ES134" s="219"/>
      <c r="ET134" s="219">
        <f t="shared" si="146"/>
        <v>0</v>
      </c>
      <c r="EU134" s="363">
        <f t="shared" si="176"/>
        <v>0</v>
      </c>
      <c r="EV134" s="219">
        <f t="shared" si="147"/>
        <v>0</v>
      </c>
      <c r="EW134" s="219">
        <f t="shared" ca="1" si="148"/>
        <v>0</v>
      </c>
      <c r="EX134" s="219">
        <f t="shared" ca="1" si="177"/>
        <v>0</v>
      </c>
      <c r="EY134" s="219">
        <f t="shared" ca="1" si="149"/>
        <v>0</v>
      </c>
      <c r="EZ134" s="220">
        <f ca="1">IF(AND(EW134,EX134=0)=0,0,IF(EW134&gt;0,'На банк Приват'!$AH$1,IF(EX134&gt;0,'На Укрсиб'!$AH$1,0)))</f>
        <v>0</v>
      </c>
      <c r="FA134" s="28" t="str">
        <f t="shared" ca="1" si="150"/>
        <v>Кічев В.І.</v>
      </c>
      <c r="FB134" s="28" t="str">
        <f t="shared" ca="1" si="151"/>
        <v>Кічев</v>
      </c>
      <c r="FC134" s="28" t="str">
        <f t="shared" ca="1" si="152"/>
        <v>Віктор</v>
      </c>
      <c r="FD134" s="28" t="str">
        <f t="shared" ca="1" si="153"/>
        <v>Іванович</v>
      </c>
      <c r="FE134" s="28">
        <f t="shared" ca="1" si="154"/>
        <v>126</v>
      </c>
      <c r="FF134">
        <f t="shared" si="155"/>
        <v>0</v>
      </c>
      <c r="FG134" s="477" t="s">
        <v>621</v>
      </c>
    </row>
    <row r="135" spans="1:163">
      <c r="A135" s="113"/>
      <c r="B135" s="113" t="str">
        <f t="shared" ca="1" si="107"/>
        <v>Такелажник</v>
      </c>
      <c r="C135" s="113" t="str">
        <f t="shared" ca="1" si="108"/>
        <v>м-с</v>
      </c>
      <c r="D135" s="113" t="str">
        <f t="shared" ca="1" si="199"/>
        <v>Казіміров В.С.</v>
      </c>
      <c r="E135" s="113">
        <f t="shared" si="109"/>
        <v>0</v>
      </c>
      <c r="F135" s="115"/>
      <c r="G135" s="209">
        <f t="shared" si="200"/>
        <v>0</v>
      </c>
      <c r="H135" s="209">
        <f t="shared" si="201"/>
        <v>0</v>
      </c>
      <c r="I135" s="209">
        <f t="shared" si="202"/>
        <v>0</v>
      </c>
      <c r="J135" s="209">
        <f t="shared" si="182"/>
        <v>0</v>
      </c>
      <c r="K135" s="209">
        <f t="shared" si="183"/>
        <v>0</v>
      </c>
      <c r="L135" s="209">
        <f t="shared" si="184"/>
        <v>0</v>
      </c>
      <c r="M135" s="209">
        <f t="shared" si="185"/>
        <v>0</v>
      </c>
      <c r="N135" s="209">
        <f t="shared" si="186"/>
        <v>0</v>
      </c>
      <c r="O135" s="209">
        <f t="shared" si="178"/>
        <v>0</v>
      </c>
      <c r="P135" s="211">
        <f t="shared" si="187"/>
        <v>0</v>
      </c>
      <c r="Q135" s="209">
        <f t="shared" si="188"/>
        <v>0</v>
      </c>
      <c r="R135" s="209">
        <f t="shared" si="189"/>
        <v>0</v>
      </c>
      <c r="S135" s="209">
        <f t="shared" si="190"/>
        <v>0</v>
      </c>
      <c r="T135" s="209">
        <f t="shared" si="191"/>
        <v>0</v>
      </c>
      <c r="U135" s="209">
        <f t="shared" si="192"/>
        <v>0</v>
      </c>
      <c r="V135" s="209">
        <f t="shared" si="193"/>
        <v>0</v>
      </c>
      <c r="W135" s="209">
        <f t="shared" ca="1" si="194"/>
        <v>0</v>
      </c>
      <c r="X135" s="209">
        <f t="shared" ca="1" si="195"/>
        <v>0</v>
      </c>
      <c r="Y135" s="209">
        <f t="shared" ca="1" si="196"/>
        <v>0</v>
      </c>
      <c r="Z135" s="210" t="str">
        <f t="shared" ca="1" si="110"/>
        <v xml:space="preserve">        </v>
      </c>
      <c r="AA135" s="185"/>
      <c r="AB135" s="185" t="str">
        <f t="shared" ca="1" si="111"/>
        <v>Такелажник</v>
      </c>
      <c r="AC135" s="185" t="str">
        <f t="shared" ca="1" si="112"/>
        <v>м-с</v>
      </c>
      <c r="AD135" s="185" t="str">
        <f t="shared" ca="1" si="156"/>
        <v>Казіміров В.С.</v>
      </c>
      <c r="AE135" s="211"/>
      <c r="AF135" s="211"/>
      <c r="AG135" s="211"/>
      <c r="AH135" s="211"/>
      <c r="AI135" s="211"/>
      <c r="AJ135" s="211"/>
      <c r="AK135" s="211"/>
      <c r="AL135" s="211"/>
      <c r="AM135" s="211"/>
      <c r="AN135" s="211"/>
      <c r="AO135" s="211"/>
      <c r="AP135" s="623">
        <f t="shared" si="113"/>
        <v>0</v>
      </c>
      <c r="AQ135" s="211">
        <f t="shared" si="157"/>
        <v>0</v>
      </c>
      <c r="AR135" s="211">
        <f t="shared" si="158"/>
        <v>0</v>
      </c>
      <c r="AS135" s="211"/>
      <c r="AT135" s="211">
        <f t="shared" si="114"/>
        <v>0</v>
      </c>
      <c r="AU135" s="358">
        <f t="shared" si="115"/>
        <v>0</v>
      </c>
      <c r="AV135" s="211">
        <f t="shared" si="116"/>
        <v>0</v>
      </c>
      <c r="AW135" s="211">
        <f t="shared" ca="1" si="117"/>
        <v>0</v>
      </c>
      <c r="AX135" s="211">
        <f t="shared" ca="1" si="197"/>
        <v>0</v>
      </c>
      <c r="AY135" s="211">
        <f t="shared" ca="1" si="118"/>
        <v>0</v>
      </c>
      <c r="AZ135" s="212">
        <f ca="1">IF(AND(AW135,AX135=0,AY135=0)=0,0,IF(AW135&gt;0,'На банк Приват'!$J$1,IF(AX135&gt;0,'На Укрсиб'!$J$1,0)))</f>
        <v>0</v>
      </c>
      <c r="BA135" s="191"/>
      <c r="BB135" s="191" t="str">
        <f t="shared" ca="1" si="119"/>
        <v>Такелажник</v>
      </c>
      <c r="BC135" s="191" t="str">
        <f t="shared" ca="1" si="120"/>
        <v>м-с</v>
      </c>
      <c r="BD135" s="191" t="str">
        <f t="shared" ca="1" si="159"/>
        <v>Казіміров В.С.</v>
      </c>
      <c r="BE135" s="191"/>
      <c r="BF135" s="213"/>
      <c r="BG135" s="213"/>
      <c r="BH135" s="213"/>
      <c r="BI135" s="213"/>
      <c r="BJ135" s="213"/>
      <c r="BK135" s="213"/>
      <c r="BL135" s="213"/>
      <c r="BM135" s="213"/>
      <c r="BN135" s="213"/>
      <c r="BO135" s="213"/>
      <c r="BP135" s="623">
        <f t="shared" si="121"/>
        <v>0</v>
      </c>
      <c r="BQ135" s="213">
        <f t="shared" si="160"/>
        <v>0</v>
      </c>
      <c r="BR135" s="213">
        <f t="shared" si="161"/>
        <v>0</v>
      </c>
      <c r="BS135" s="213"/>
      <c r="BT135" s="213">
        <f t="shared" si="122"/>
        <v>0</v>
      </c>
      <c r="BU135" s="362">
        <f t="shared" si="162"/>
        <v>0</v>
      </c>
      <c r="BV135" s="213">
        <f t="shared" si="123"/>
        <v>0</v>
      </c>
      <c r="BW135" s="213">
        <f t="shared" ca="1" si="124"/>
        <v>0</v>
      </c>
      <c r="BX135" s="213">
        <f t="shared" ca="1" si="163"/>
        <v>0</v>
      </c>
      <c r="BY135" s="213">
        <f t="shared" ca="1" si="125"/>
        <v>0</v>
      </c>
      <c r="BZ135" s="214">
        <f ca="1">IF(AND(BW135,BX135=0)=0,0,IF(BW135&gt;0,'На банк Приват'!$P$1,IF(BX135&gt;0,'На Укрсиб'!$P$1,0)))</f>
        <v>0</v>
      </c>
      <c r="CA135" s="198">
        <v>128</v>
      </c>
      <c r="CB135" s="198" t="str">
        <f t="shared" ca="1" si="126"/>
        <v>Такелажник</v>
      </c>
      <c r="CC135" s="198" t="str">
        <f t="shared" ca="1" si="127"/>
        <v>м-с</v>
      </c>
      <c r="CD135" s="198" t="str">
        <f t="shared" ca="1" si="164"/>
        <v>Казіміров В.С.</v>
      </c>
      <c r="CE135" s="198"/>
      <c r="CF135" s="215"/>
      <c r="CG135" s="215"/>
      <c r="CH135" s="215"/>
      <c r="CI135" s="215"/>
      <c r="CJ135" s="215"/>
      <c r="CK135" s="215"/>
      <c r="CL135" s="215"/>
      <c r="CM135" s="215">
        <f t="shared" si="203"/>
        <v>0</v>
      </c>
      <c r="CN135" s="215"/>
      <c r="CO135" s="215"/>
      <c r="CP135" s="215">
        <f t="shared" si="128"/>
        <v>0</v>
      </c>
      <c r="CQ135" s="215">
        <f t="shared" si="165"/>
        <v>0</v>
      </c>
      <c r="CR135" s="215">
        <f t="shared" si="166"/>
        <v>0</v>
      </c>
      <c r="CS135" s="215"/>
      <c r="CT135" s="215">
        <f t="shared" si="129"/>
        <v>0</v>
      </c>
      <c r="CU135" s="369">
        <f t="shared" si="130"/>
        <v>0</v>
      </c>
      <c r="CV135" s="215">
        <f t="shared" si="131"/>
        <v>0</v>
      </c>
      <c r="CW135" s="215">
        <f t="shared" ca="1" si="132"/>
        <v>0</v>
      </c>
      <c r="CX135" s="215">
        <f t="shared" ca="1" si="167"/>
        <v>0</v>
      </c>
      <c r="CY135" s="215">
        <f t="shared" ca="1" si="133"/>
        <v>0</v>
      </c>
      <c r="CZ135" s="216">
        <f ca="1">IF(AND(CW135,CX135=0)=0,0,IF(CW135&gt;0,'На банк Приват'!$V$1,IF(CX135&gt;0,'На Укрсиб'!$V$1,0)))</f>
        <v>0</v>
      </c>
      <c r="DA135" s="204"/>
      <c r="DB135" s="204" t="str">
        <f t="shared" ca="1" si="134"/>
        <v>Такелажник</v>
      </c>
      <c r="DC135" s="204" t="str">
        <f t="shared" ca="1" si="135"/>
        <v>м-с</v>
      </c>
      <c r="DD135" s="204" t="str">
        <f t="shared" ca="1" si="168"/>
        <v>Казіміров В.С.</v>
      </c>
      <c r="DE135" s="204"/>
      <c r="DF135" s="217"/>
      <c r="DG135" s="217"/>
      <c r="DH135" s="217"/>
      <c r="DI135" s="217"/>
      <c r="DJ135" s="217"/>
      <c r="DK135" s="217"/>
      <c r="DL135" s="217"/>
      <c r="DM135" s="217">
        <f t="shared" si="136"/>
        <v>0</v>
      </c>
      <c r="DN135" s="217"/>
      <c r="DO135" s="217"/>
      <c r="DP135" s="763">
        <f t="shared" si="137"/>
        <v>0</v>
      </c>
      <c r="DQ135" s="217">
        <f t="shared" si="169"/>
        <v>0</v>
      </c>
      <c r="DR135" s="217">
        <f t="shared" si="170"/>
        <v>0</v>
      </c>
      <c r="DS135" s="217"/>
      <c r="DT135" s="217">
        <f t="shared" si="138"/>
        <v>0</v>
      </c>
      <c r="DU135" s="366">
        <f t="shared" si="171"/>
        <v>0</v>
      </c>
      <c r="DV135" s="217">
        <f t="shared" si="139"/>
        <v>0</v>
      </c>
      <c r="DW135" s="217">
        <f t="shared" ca="1" si="140"/>
        <v>0</v>
      </c>
      <c r="DX135" s="217">
        <f t="shared" ca="1" si="172"/>
        <v>0</v>
      </c>
      <c r="DY135" s="217">
        <f t="shared" ca="1" si="141"/>
        <v>0</v>
      </c>
      <c r="DZ135" s="218">
        <f ca="1">IF(AND(DW135,DX135=0)=0,0,IF(DW135&gt;0,'На банк Приват'!$AB$1,IF(DX135&gt;0,'На Укрсиб'!$V$1,0)))</f>
        <v>0</v>
      </c>
      <c r="EA135" s="207"/>
      <c r="EB135" s="207" t="str">
        <f t="shared" ca="1" si="142"/>
        <v>Такелажник</v>
      </c>
      <c r="EC135" s="207" t="str">
        <f t="shared" ca="1" si="143"/>
        <v>м-с</v>
      </c>
      <c r="ED135" s="207" t="str">
        <f t="shared" ca="1" si="173"/>
        <v>Казіміров В.С.</v>
      </c>
      <c r="EE135" s="207"/>
      <c r="EF135" s="219"/>
      <c r="EG135" s="219"/>
      <c r="EH135" s="219"/>
      <c r="EI135" s="219"/>
      <c r="EJ135" s="219"/>
      <c r="EK135" s="219"/>
      <c r="EL135" s="219"/>
      <c r="EM135" s="219">
        <f t="shared" si="144"/>
        <v>0</v>
      </c>
      <c r="EN135" s="219"/>
      <c r="EO135" s="219"/>
      <c r="EP135" s="219">
        <f t="shared" si="145"/>
        <v>0</v>
      </c>
      <c r="EQ135" s="219">
        <f t="shared" si="174"/>
        <v>0</v>
      </c>
      <c r="ER135" s="219">
        <f t="shared" si="175"/>
        <v>0</v>
      </c>
      <c r="ES135" s="219"/>
      <c r="ET135" s="219">
        <f t="shared" si="146"/>
        <v>0</v>
      </c>
      <c r="EU135" s="363">
        <f t="shared" si="176"/>
        <v>0</v>
      </c>
      <c r="EV135" s="219">
        <f t="shared" si="147"/>
        <v>0</v>
      </c>
      <c r="EW135" s="219">
        <f t="shared" ca="1" si="148"/>
        <v>0</v>
      </c>
      <c r="EX135" s="219">
        <f t="shared" ca="1" si="177"/>
        <v>0</v>
      </c>
      <c r="EY135" s="219">
        <f t="shared" ca="1" si="149"/>
        <v>0</v>
      </c>
      <c r="EZ135" s="220">
        <f ca="1">IF(AND(EW135,EX135=0)=0,0,IF(EW135&gt;0,'На банк Приват'!$AH$1,IF(EX135&gt;0,'На Укрсиб'!$AH$1,0)))</f>
        <v>0</v>
      </c>
      <c r="FA135" s="28" t="str">
        <f t="shared" ca="1" si="150"/>
        <v>Казіміров В.С.</v>
      </c>
      <c r="FB135" s="28" t="str">
        <f t="shared" ca="1" si="151"/>
        <v>Казіміров</v>
      </c>
      <c r="FC135" s="28" t="str">
        <f t="shared" ca="1" si="152"/>
        <v>Вадим</v>
      </c>
      <c r="FD135" s="28" t="str">
        <f t="shared" ca="1" si="153"/>
        <v>Сергійович</v>
      </c>
      <c r="FE135" s="28">
        <f t="shared" ca="1" si="154"/>
        <v>127</v>
      </c>
      <c r="FF135">
        <f t="shared" si="155"/>
        <v>0</v>
      </c>
      <c r="FG135" s="477" t="s">
        <v>94</v>
      </c>
    </row>
    <row r="136" spans="1:163">
      <c r="A136" s="113"/>
      <c r="B136" s="113" t="str">
        <f t="shared" ref="B136:B199" ca="1" si="204">INDIRECT("Відомість!b"&amp;ROW()-4)</f>
        <v>Такелажник</v>
      </c>
      <c r="C136" s="113">
        <f t="shared" ref="C136:C199" ca="1" si="205">INDIRECT("Відомість!c"&amp;ROW()-4)</f>
        <v>0</v>
      </c>
      <c r="D136" s="113">
        <f t="shared" ca="1" si="199"/>
        <v>0</v>
      </c>
      <c r="E136" s="113">
        <f t="shared" ref="E136:E199" si="206">AE136+BE136+CE136+EE136+DE136</f>
        <v>0</v>
      </c>
      <c r="F136" s="115"/>
      <c r="G136" s="209">
        <f t="shared" si="200"/>
        <v>0</v>
      </c>
      <c r="H136" s="209">
        <f t="shared" si="201"/>
        <v>0</v>
      </c>
      <c r="I136" s="209">
        <f t="shared" si="202"/>
        <v>0</v>
      </c>
      <c r="J136" s="209">
        <f t="shared" si="182"/>
        <v>0</v>
      </c>
      <c r="K136" s="209">
        <f t="shared" si="183"/>
        <v>0</v>
      </c>
      <c r="L136" s="209">
        <f t="shared" si="184"/>
        <v>0</v>
      </c>
      <c r="M136" s="209">
        <f t="shared" si="185"/>
        <v>0</v>
      </c>
      <c r="N136" s="209">
        <f t="shared" si="186"/>
        <v>0</v>
      </c>
      <c r="O136" s="209">
        <f t="shared" si="178"/>
        <v>0</v>
      </c>
      <c r="P136" s="211">
        <f t="shared" si="187"/>
        <v>0</v>
      </c>
      <c r="Q136" s="209">
        <f t="shared" si="188"/>
        <v>0</v>
      </c>
      <c r="R136" s="209">
        <f t="shared" si="189"/>
        <v>0</v>
      </c>
      <c r="S136" s="209">
        <f t="shared" si="190"/>
        <v>0</v>
      </c>
      <c r="T136" s="209">
        <f t="shared" si="191"/>
        <v>0</v>
      </c>
      <c r="U136" s="209">
        <f t="shared" si="192"/>
        <v>0</v>
      </c>
      <c r="V136" s="209">
        <f t="shared" si="193"/>
        <v>0</v>
      </c>
      <c r="W136" s="209">
        <f t="shared" ca="1" si="194"/>
        <v>0</v>
      </c>
      <c r="X136" s="209">
        <f t="shared" ca="1" si="195"/>
        <v>0</v>
      </c>
      <c r="Y136" s="209">
        <f t="shared" ca="1" si="196"/>
        <v>0</v>
      </c>
      <c r="Z136" s="210" t="str">
        <f t="shared" ref="Z136:Z199" ca="1" si="207">IF(AZ136=0,"",AZ136)&amp;"  "&amp;IF(BZ136=0,"",BZ136)&amp;"  "&amp;IF(CZ136=0,"",CZ136)&amp;"  "&amp;IF(DZ136=0,"",DZ136)&amp;"  "&amp;IF(EZ136=0,"",EZ136)</f>
        <v xml:space="preserve">        </v>
      </c>
      <c r="AA136" s="185"/>
      <c r="AB136" s="185" t="str">
        <f t="shared" ref="AB136:AB199" ca="1" si="208">INDIRECT("Відомість!b"&amp;ROW()-4)</f>
        <v>Такелажник</v>
      </c>
      <c r="AC136" s="185">
        <f t="shared" ref="AC136:AC199" ca="1" si="209">INDIRECT("Відомість!c"&amp;ROW()-4)</f>
        <v>0</v>
      </c>
      <c r="AD136" s="185">
        <f t="shared" ca="1" si="156"/>
        <v>0</v>
      </c>
      <c r="AE136" s="185"/>
      <c r="AF136" s="211"/>
      <c r="AG136" s="211"/>
      <c r="AH136" s="211"/>
      <c r="AI136" s="211"/>
      <c r="AJ136" s="211"/>
      <c r="AK136" s="211"/>
      <c r="AL136" s="211"/>
      <c r="AM136" s="211"/>
      <c r="AN136" s="211"/>
      <c r="AO136" s="211"/>
      <c r="AP136" s="623">
        <f t="shared" ref="AP136:AP199" si="210">SUM(AG136:AO136)</f>
        <v>0</v>
      </c>
      <c r="AQ136" s="211">
        <f t="shared" si="157"/>
        <v>0</v>
      </c>
      <c r="AR136" s="211">
        <f t="shared" si="158"/>
        <v>0</v>
      </c>
      <c r="AS136" s="211"/>
      <c r="AT136" s="211">
        <f t="shared" ref="AT136:AT199" si="211">SUM(AQ136:AS136)</f>
        <v>0</v>
      </c>
      <c r="AU136" s="358">
        <f t="shared" ref="AU136:AU199" si="212">(AP136-AJ136)*22%</f>
        <v>0</v>
      </c>
      <c r="AV136" s="211">
        <f t="shared" ref="AV136:AV199" si="213">AQ136</f>
        <v>0</v>
      </c>
      <c r="AW136" s="211">
        <f t="shared" ref="AW136:AW199" ca="1" si="214">IF(AND(AX136=0,AY136=0),AP136-AT136+AV136,0)</f>
        <v>0</v>
      </c>
      <c r="AX136" s="211">
        <f t="shared" ca="1" si="197"/>
        <v>0</v>
      </c>
      <c r="AY136" s="211">
        <f t="shared" ref="AY136:AY199" ca="1" si="215">IF(OR($D136="Шаповалов В.Ю.",$D136="Сошина Н.В.",$D136="Бабченко В.А.",$D136="Кошель О.І.",$D136="Чкалова Л.О.",$D136="Бернацька Л.М.",$D136="Сержант О.М.",$D136="Білая А.О."),AP136-AT136+AV136,0)</f>
        <v>0</v>
      </c>
      <c r="AZ136" s="212">
        <f ca="1">IF(AND(AW136,AX136=0,AY136=0)=0,0,IF(AW136&gt;0,'На банк Приват'!$J$1,IF(AX136&gt;0,'На Укрсиб'!$J$1,0)))</f>
        <v>0</v>
      </c>
      <c r="BA136" s="191"/>
      <c r="BB136" s="191" t="str">
        <f t="shared" ref="BB136:BB199" ca="1" si="216">INDIRECT("Відомість!b"&amp;ROW()-4)</f>
        <v>Такелажник</v>
      </c>
      <c r="BC136" s="191">
        <f t="shared" ref="BC136:BC199" ca="1" si="217">INDIRECT("Відомість!c"&amp;ROW()-4)</f>
        <v>0</v>
      </c>
      <c r="BD136" s="191">
        <f t="shared" ca="1" si="159"/>
        <v>0</v>
      </c>
      <c r="BE136" s="191"/>
      <c r="BF136" s="213"/>
      <c r="BG136" s="213"/>
      <c r="BH136" s="213"/>
      <c r="BI136" s="213"/>
      <c r="BJ136" s="213"/>
      <c r="BK136" s="213"/>
      <c r="BL136" s="213"/>
      <c r="BM136" s="213"/>
      <c r="BN136" s="213"/>
      <c r="BO136" s="213"/>
      <c r="BP136" s="623">
        <f t="shared" ref="BP136:BP199" si="218">SUM(BG136:BO136)</f>
        <v>0</v>
      </c>
      <c r="BQ136" s="213">
        <f t="shared" si="160"/>
        <v>0</v>
      </c>
      <c r="BR136" s="213">
        <f t="shared" si="161"/>
        <v>0</v>
      </c>
      <c r="BS136" s="213"/>
      <c r="BT136" s="213">
        <f t="shared" ref="BT136:BT199" si="219">SUM(BQ136:BS136)</f>
        <v>0</v>
      </c>
      <c r="BU136" s="362">
        <f t="shared" si="162"/>
        <v>0</v>
      </c>
      <c r="BV136" s="213">
        <f t="shared" ref="BV136:BV199" si="220">BQ136</f>
        <v>0</v>
      </c>
      <c r="BW136" s="213">
        <f t="shared" ref="BW136:BW199" ca="1" si="221">IF(AND(BX136=0,BY136=0),BP136-BT136+BV136,0)</f>
        <v>0</v>
      </c>
      <c r="BX136" s="213">
        <f t="shared" ca="1" si="163"/>
        <v>0</v>
      </c>
      <c r="BY136" s="213">
        <f t="shared" ref="BY136:BY199" ca="1" si="222">IF(OR($D136="Шаповалов В.Ю.",$D136="Сошина Н.В.",$D136="Бабченко В.А.",$D136="Кошель О.І.",$D136="Чкалова Л.О.",$D136="Бернацька Л.М.",$D136="Сержант О.М.",$D136="Білая А.О."),BP136-BT136+BV136,0)</f>
        <v>0</v>
      </c>
      <c r="BZ136" s="214">
        <f ca="1">IF(AND(BW136,BX136=0)=0,0,IF(BW136&gt;0,'На банк Приват'!$P$1,IF(BX136&gt;0,'На Укрсиб'!$P$1,0)))</f>
        <v>0</v>
      </c>
      <c r="CA136" s="198">
        <v>129</v>
      </c>
      <c r="CB136" s="198" t="str">
        <f t="shared" ref="CB136:CB199" ca="1" si="223">INDIRECT("Відомість!b"&amp;ROW()-4)</f>
        <v>Такелажник</v>
      </c>
      <c r="CC136" s="198">
        <f t="shared" ref="CC136:CC199" ca="1" si="224">INDIRECT("Відомість!c"&amp;ROW()-4)</f>
        <v>0</v>
      </c>
      <c r="CD136" s="198">
        <f t="shared" ca="1" si="164"/>
        <v>0</v>
      </c>
      <c r="CE136" s="198"/>
      <c r="CF136" s="215"/>
      <c r="CG136" s="215"/>
      <c r="CH136" s="215"/>
      <c r="CI136" s="215"/>
      <c r="CJ136" s="215"/>
      <c r="CK136" s="215"/>
      <c r="CL136" s="215"/>
      <c r="CM136" s="215">
        <f t="shared" si="203"/>
        <v>0</v>
      </c>
      <c r="CN136" s="215"/>
      <c r="CO136" s="215"/>
      <c r="CP136" s="215">
        <f t="shared" ref="CP136:CP199" si="225">SUM(CG136:CO136)</f>
        <v>0</v>
      </c>
      <c r="CQ136" s="215">
        <f t="shared" si="165"/>
        <v>0</v>
      </c>
      <c r="CR136" s="215">
        <f t="shared" si="166"/>
        <v>0</v>
      </c>
      <c r="CS136" s="215"/>
      <c r="CT136" s="215">
        <f t="shared" ref="CT136:CT199" si="226">SUM(CQ136:CS136)</f>
        <v>0</v>
      </c>
      <c r="CU136" s="369">
        <f t="shared" ref="CU136:CU199" si="227">(CP136-CJ136)*22%</f>
        <v>0</v>
      </c>
      <c r="CV136" s="215">
        <f t="shared" ref="CV136:CV199" si="228">CQ136</f>
        <v>0</v>
      </c>
      <c r="CW136" s="215">
        <f t="shared" ref="CW136:CW199" ca="1" si="229">IF(AND(CX136=0,CY136=0),CP136-CT136+CV136,0)</f>
        <v>0</v>
      </c>
      <c r="CX136" s="215">
        <f t="shared" ca="1" si="167"/>
        <v>0</v>
      </c>
      <c r="CY136" s="215">
        <f t="shared" ref="CY136:CY199" ca="1" si="230">IF(OR($D136="Шаповалов В.Ю.",$D136="Сошина Н.В.",$D136="Бабченко В.А.",$D136="Кошель О.І.",$D136="Чкалова Л.О.",$D136="Бернацька Л.М.",$D136="Сержант О.М.",$D136="Білая А.О."),CP136-CT136+CV136,0)</f>
        <v>0</v>
      </c>
      <c r="CZ136" s="216">
        <f ca="1">IF(AND(CW136,CX136=0)=0,0,IF(CW136&gt;0,'На банк Приват'!$V$1,IF(CX136&gt;0,'На Укрсиб'!$V$1,0)))</f>
        <v>0</v>
      </c>
      <c r="DA136" s="204"/>
      <c r="DB136" s="204" t="str">
        <f t="shared" ref="DB136:DB199" ca="1" si="231">INDIRECT("Відомість!b"&amp;ROW()-4)</f>
        <v>Такелажник</v>
      </c>
      <c r="DC136" s="204">
        <f t="shared" ref="DC136:DC199" ca="1" si="232">INDIRECT("Відомість!c"&amp;ROW()-4)</f>
        <v>0</v>
      </c>
      <c r="DD136" s="204">
        <f t="shared" ca="1" si="168"/>
        <v>0</v>
      </c>
      <c r="DE136" s="204"/>
      <c r="DF136" s="217"/>
      <c r="DG136" s="217"/>
      <c r="DH136" s="217"/>
      <c r="DI136" s="217"/>
      <c r="DJ136" s="217"/>
      <c r="DK136" s="217"/>
      <c r="DL136" s="217"/>
      <c r="DM136" s="217">
        <f t="shared" ref="DM136:DM199" si="233">IF(DN136=0,6500/31*DE136,0)</f>
        <v>0</v>
      </c>
      <c r="DN136" s="217"/>
      <c r="DO136" s="217"/>
      <c r="DP136" s="763">
        <f t="shared" ref="DP136:DP199" si="234">SUM(DG136:DO136)</f>
        <v>0</v>
      </c>
      <c r="DQ136" s="217">
        <f t="shared" si="169"/>
        <v>0</v>
      </c>
      <c r="DR136" s="217">
        <f t="shared" si="170"/>
        <v>0</v>
      </c>
      <c r="DS136" s="217"/>
      <c r="DT136" s="217">
        <f t="shared" ref="DT136:DT199" si="235">SUM(DQ136:DS136)</f>
        <v>0</v>
      </c>
      <c r="DU136" s="366">
        <f t="shared" si="171"/>
        <v>0</v>
      </c>
      <c r="DV136" s="217">
        <f t="shared" ref="DV136:DV199" si="236">DQ136</f>
        <v>0</v>
      </c>
      <c r="DW136" s="217">
        <f t="shared" ref="DW136:DW199" ca="1" si="237">IF(AND(DX136=0,DY136=0),DP136-DT136+DV136,0)</f>
        <v>0</v>
      </c>
      <c r="DX136" s="217">
        <f t="shared" ca="1" si="172"/>
        <v>0</v>
      </c>
      <c r="DY136" s="217">
        <f t="shared" ref="DY136:DY199" ca="1" si="238">IF(OR($D136="Шаповалов В.Ю.",$D136="Сошина Н.В.",$D136="Бабченко В.А.",$D136="Кошель О.І.",$D136="Чкалова Л.О.",$D136="Бернацька Л.М.",$D136="Сержант О.М.",$D136="Білая А.О."),DP136-DT136+DV136,0)</f>
        <v>0</v>
      </c>
      <c r="DZ136" s="218">
        <f ca="1">IF(AND(DW136,DX136=0)=0,0,IF(DW136&gt;0,'На банк Приват'!$AB$1,IF(DX136&gt;0,'На Укрсиб'!$V$1,0)))</f>
        <v>0</v>
      </c>
      <c r="EA136" s="207"/>
      <c r="EB136" s="207" t="str">
        <f t="shared" ref="EB136:EB199" ca="1" si="239">INDIRECT("Відомість!b"&amp;ROW()-4)</f>
        <v>Такелажник</v>
      </c>
      <c r="EC136" s="207">
        <f t="shared" ref="EC136:EC199" ca="1" si="240">INDIRECT("Відомість!c"&amp;ROW()-4)</f>
        <v>0</v>
      </c>
      <c r="ED136" s="207">
        <f t="shared" ca="1" si="173"/>
        <v>0</v>
      </c>
      <c r="EE136" s="207"/>
      <c r="EF136" s="219"/>
      <c r="EG136" s="219"/>
      <c r="EH136" s="219"/>
      <c r="EI136" s="219"/>
      <c r="EJ136" s="219"/>
      <c r="EK136" s="219"/>
      <c r="EL136" s="219"/>
      <c r="EM136" s="219">
        <f t="shared" ref="EM136:EM199" si="241">IF(EN136=0,6500/31*EE136,0)</f>
        <v>0</v>
      </c>
      <c r="EN136" s="219"/>
      <c r="EO136" s="219"/>
      <c r="EP136" s="219">
        <f t="shared" ref="EP136:EP199" si="242">SUM(EG136:EO136)</f>
        <v>0</v>
      </c>
      <c r="EQ136" s="219">
        <f t="shared" si="174"/>
        <v>0</v>
      </c>
      <c r="ER136" s="219">
        <f t="shared" si="175"/>
        <v>0</v>
      </c>
      <c r="ES136" s="219"/>
      <c r="ET136" s="219">
        <f t="shared" ref="ET136:ET199" si="243">SUM(EQ136:ES136)</f>
        <v>0</v>
      </c>
      <c r="EU136" s="363">
        <f t="shared" si="176"/>
        <v>0</v>
      </c>
      <c r="EV136" s="219">
        <f t="shared" ref="EV136:EV199" si="244">EQ136</f>
        <v>0</v>
      </c>
      <c r="EW136" s="219">
        <f t="shared" ref="EW136:EW199" ca="1" si="245">IF(AND(EX136=0,EY136=0),EP136-ET136+EV136,0)</f>
        <v>0</v>
      </c>
      <c r="EX136" s="219">
        <f t="shared" ca="1" si="177"/>
        <v>0</v>
      </c>
      <c r="EY136" s="219">
        <f t="shared" ref="EY136:EY199" ca="1" si="246">IF(OR($D136="Шаповалов В.Ю.",$D136="Сошина Н.В.",$D136="Бабченко В.А.",$D136="Кошель О.І.",$D136="Чкалова Л.О.",$D136="Бернацька Л.М.",$D136="Сержант О.М.",$D136="Білая А.О."),EP136-ET136+EV136,0)</f>
        <v>0</v>
      </c>
      <c r="EZ136" s="220">
        <f ca="1">IF(AND(EW136,EX136=0)=0,0,IF(EW136&gt;0,'На банк Приват'!$AH$1,IF(EX136&gt;0,'На Укрсиб'!$AH$1,0)))</f>
        <v>0</v>
      </c>
      <c r="FA136" s="28">
        <f t="shared" ref="FA136:FA199" ca="1" si="247">INDIRECT("Відомість!dk"&amp;ROW()-4)</f>
        <v>0</v>
      </c>
      <c r="FB136" s="28">
        <f t="shared" ref="FB136:FB199" ca="1" si="248">INDIRECT("Відомість!dl"&amp;ROW()-4)</f>
        <v>0</v>
      </c>
      <c r="FC136" s="28">
        <f t="shared" ref="FC136:FC199" ca="1" si="249">INDIRECT("Відомість!dm"&amp;ROW()-4)</f>
        <v>0</v>
      </c>
      <c r="FD136" s="28">
        <f t="shared" ref="FD136:FD199" ca="1" si="250">INDIRECT("Відомість!dn"&amp;ROW()-4)</f>
        <v>0</v>
      </c>
      <c r="FE136" s="28">
        <f t="shared" ref="FE136:FE199" ca="1" si="251">INDIRECT("Відомість!a"&amp;ROW()-4)</f>
        <v>128</v>
      </c>
      <c r="FF136">
        <f t="shared" ref="FF136:FF199" si="252">IF(P136=0,0,IF(OR(C136="п-к м/сл",C136="п-к",C136="п-к юст.",C136="п/п-к м/сл",C136="п/п-к",C136="п/п-к юст.",C136="м-р м/сл",C136="м-р",C136="м-р юст."),1,IF(OR(C136="к-н м/сл",C136="к-н",C136="к-н юст.",C136="ст.л-т",C136="ст.л-т м/сл",C136="л-т",C136="л-т м/сл",C136="мол. л-т ",C136="мол. л-т м/сл"),2,IF(D136=0,0,3))))</f>
        <v>0</v>
      </c>
      <c r="FG136" s="531" t="s">
        <v>95</v>
      </c>
    </row>
    <row r="137" spans="1:163">
      <c r="A137" s="113"/>
      <c r="B137" s="113" t="str">
        <f t="shared" ca="1" si="204"/>
        <v>Такелажник</v>
      </c>
      <c r="C137" s="113" t="str">
        <f t="shared" ca="1" si="205"/>
        <v>ст. м-с</v>
      </c>
      <c r="D137" s="113" t="str">
        <f t="shared" ca="1" si="199"/>
        <v>Волканов В.В.</v>
      </c>
      <c r="E137" s="113">
        <f t="shared" si="206"/>
        <v>0</v>
      </c>
      <c r="F137" s="115"/>
      <c r="G137" s="209">
        <f t="shared" si="200"/>
        <v>0</v>
      </c>
      <c r="H137" s="209">
        <f t="shared" si="201"/>
        <v>0</v>
      </c>
      <c r="I137" s="209">
        <f t="shared" si="202"/>
        <v>0</v>
      </c>
      <c r="J137" s="209">
        <f t="shared" si="182"/>
        <v>0</v>
      </c>
      <c r="K137" s="209">
        <f t="shared" si="183"/>
        <v>0</v>
      </c>
      <c r="L137" s="209">
        <f t="shared" si="184"/>
        <v>0</v>
      </c>
      <c r="M137" s="209">
        <f t="shared" si="185"/>
        <v>0</v>
      </c>
      <c r="N137" s="209">
        <f t="shared" si="186"/>
        <v>0</v>
      </c>
      <c r="O137" s="209">
        <f t="shared" si="178"/>
        <v>0</v>
      </c>
      <c r="P137" s="211">
        <f t="shared" si="187"/>
        <v>0</v>
      </c>
      <c r="Q137" s="209">
        <f t="shared" si="188"/>
        <v>0</v>
      </c>
      <c r="R137" s="209">
        <f t="shared" si="189"/>
        <v>0</v>
      </c>
      <c r="S137" s="209">
        <f t="shared" si="190"/>
        <v>0</v>
      </c>
      <c r="T137" s="209">
        <f t="shared" si="191"/>
        <v>0</v>
      </c>
      <c r="U137" s="209">
        <f t="shared" si="192"/>
        <v>0</v>
      </c>
      <c r="V137" s="209">
        <f t="shared" si="193"/>
        <v>0</v>
      </c>
      <c r="W137" s="209">
        <f t="shared" ca="1" si="194"/>
        <v>0</v>
      </c>
      <c r="X137" s="209">
        <f t="shared" ca="1" si="195"/>
        <v>0</v>
      </c>
      <c r="Y137" s="209">
        <f t="shared" ca="1" si="196"/>
        <v>0</v>
      </c>
      <c r="Z137" s="210" t="str">
        <f t="shared" ca="1" si="207"/>
        <v xml:space="preserve">        </v>
      </c>
      <c r="AA137" s="185"/>
      <c r="AB137" s="185" t="str">
        <f t="shared" ca="1" si="208"/>
        <v>Такелажник</v>
      </c>
      <c r="AC137" s="185" t="str">
        <f t="shared" ca="1" si="209"/>
        <v>ст. м-с</v>
      </c>
      <c r="AD137" s="185" t="str">
        <f t="shared" ref="AD137:AD200" ca="1" si="253">INDIRECT("Відомість!dk"&amp;ROW()-4)</f>
        <v>Волканов В.В.</v>
      </c>
      <c r="AE137" s="185"/>
      <c r="AF137" s="211"/>
      <c r="AG137" s="211"/>
      <c r="AH137" s="211"/>
      <c r="AI137" s="211"/>
      <c r="AJ137" s="211"/>
      <c r="AK137" s="211"/>
      <c r="AL137" s="211"/>
      <c r="AM137" s="211"/>
      <c r="AN137" s="211"/>
      <c r="AO137" s="211"/>
      <c r="AP137" s="623">
        <f t="shared" si="210"/>
        <v>0</v>
      </c>
      <c r="AQ137" s="211">
        <f t="shared" ref="AQ137:AQ200" si="254">(AP137)*18%</f>
        <v>0</v>
      </c>
      <c r="AR137" s="211">
        <f t="shared" ref="AR137:AR200" si="255">(AP137-AM137)*1.5%</f>
        <v>0</v>
      </c>
      <c r="AS137" s="211"/>
      <c r="AT137" s="211">
        <f t="shared" si="211"/>
        <v>0</v>
      </c>
      <c r="AU137" s="358">
        <f t="shared" si="212"/>
        <v>0</v>
      </c>
      <c r="AV137" s="211">
        <f t="shared" si="213"/>
        <v>0</v>
      </c>
      <c r="AW137" s="211">
        <f t="shared" ca="1" si="214"/>
        <v>0</v>
      </c>
      <c r="AX137" s="211">
        <f t="shared" ca="1" si="197"/>
        <v>0</v>
      </c>
      <c r="AY137" s="211">
        <f t="shared" ca="1" si="215"/>
        <v>0</v>
      </c>
      <c r="AZ137" s="212">
        <f ca="1">IF(AND(AW137,AX137=0,AY137=0)=0,0,IF(AW137&gt;0,'На банк Приват'!$J$1,IF(AX137&gt;0,'На Укрсиб'!$J$1,0)))</f>
        <v>0</v>
      </c>
      <c r="BA137" s="191"/>
      <c r="BB137" s="191" t="str">
        <f t="shared" ca="1" si="216"/>
        <v>Такелажник</v>
      </c>
      <c r="BC137" s="191" t="str">
        <f t="shared" ca="1" si="217"/>
        <v>ст. м-с</v>
      </c>
      <c r="BD137" s="191" t="str">
        <f t="shared" ref="BD137:BD200" ca="1" si="256">INDIRECT("Відомість!dk"&amp;ROW()-4)</f>
        <v>Волканов В.В.</v>
      </c>
      <c r="BE137" s="191"/>
      <c r="BF137" s="213"/>
      <c r="BG137" s="213"/>
      <c r="BH137" s="213"/>
      <c r="BI137" s="213"/>
      <c r="BJ137" s="213"/>
      <c r="BK137" s="213"/>
      <c r="BL137" s="213"/>
      <c r="BM137" s="213"/>
      <c r="BN137" s="213"/>
      <c r="BO137" s="213"/>
      <c r="BP137" s="623">
        <f t="shared" si="218"/>
        <v>0</v>
      </c>
      <c r="BQ137" s="213">
        <f t="shared" ref="BQ137:BQ200" si="257">(BP137)*18%</f>
        <v>0</v>
      </c>
      <c r="BR137" s="213">
        <f t="shared" ref="BR137:BR200" si="258">(BP137-BM137)*1.5%</f>
        <v>0</v>
      </c>
      <c r="BS137" s="213"/>
      <c r="BT137" s="213">
        <f t="shared" si="219"/>
        <v>0</v>
      </c>
      <c r="BU137" s="362">
        <f t="shared" ref="BU137:BU200" si="259">(BP137-BJ137)*22%</f>
        <v>0</v>
      </c>
      <c r="BV137" s="213">
        <f t="shared" si="220"/>
        <v>0</v>
      </c>
      <c r="BW137" s="213">
        <f t="shared" ca="1" si="221"/>
        <v>0</v>
      </c>
      <c r="BX137" s="213">
        <f t="shared" ref="BX137:BX200" ca="1" si="260">IF(OR($D137="Лазебний О.М.",$D137="Череп'ян С.І. ",$D137="Федчишина С.В.",$D137="Кравченко Р.М.",$D137="Примак Р.В."),BP137-BT137+BV137,0)</f>
        <v>0</v>
      </c>
      <c r="BY137" s="213">
        <f t="shared" ca="1" si="222"/>
        <v>0</v>
      </c>
      <c r="BZ137" s="214">
        <f ca="1">IF(AND(BW137,BX137=0)=0,0,IF(BW137&gt;0,'На банк Приват'!$P$1,IF(BX137&gt;0,'На Укрсиб'!$P$1,0)))</f>
        <v>0</v>
      </c>
      <c r="CA137" s="198">
        <v>130</v>
      </c>
      <c r="CB137" s="198" t="str">
        <f t="shared" ca="1" si="223"/>
        <v>Такелажник</v>
      </c>
      <c r="CC137" s="198" t="str">
        <f t="shared" ca="1" si="224"/>
        <v>ст. м-с</v>
      </c>
      <c r="CD137" s="198" t="str">
        <f t="shared" ref="CD137:CD200" ca="1" si="261">INDIRECT("Відомість!dk"&amp;ROW()-4)</f>
        <v>Волканов В.В.</v>
      </c>
      <c r="CE137" s="198"/>
      <c r="CF137" s="215"/>
      <c r="CG137" s="215"/>
      <c r="CH137" s="215"/>
      <c r="CI137" s="215"/>
      <c r="CJ137" s="215"/>
      <c r="CK137" s="215"/>
      <c r="CL137" s="215"/>
      <c r="CM137" s="215">
        <f t="shared" si="203"/>
        <v>0</v>
      </c>
      <c r="CN137" s="215"/>
      <c r="CO137" s="215"/>
      <c r="CP137" s="215">
        <f t="shared" si="225"/>
        <v>0</v>
      </c>
      <c r="CQ137" s="215">
        <f t="shared" ref="CQ137:CQ200" si="262">(CP137)*18%</f>
        <v>0</v>
      </c>
      <c r="CR137" s="215">
        <f t="shared" ref="CR137:CR200" si="263">(CP137-CM137)*1.5%</f>
        <v>0</v>
      </c>
      <c r="CS137" s="215"/>
      <c r="CT137" s="215">
        <f t="shared" si="226"/>
        <v>0</v>
      </c>
      <c r="CU137" s="369">
        <f t="shared" si="227"/>
        <v>0</v>
      </c>
      <c r="CV137" s="215">
        <f t="shared" si="228"/>
        <v>0</v>
      </c>
      <c r="CW137" s="215">
        <f t="shared" ca="1" si="229"/>
        <v>0</v>
      </c>
      <c r="CX137" s="215">
        <f t="shared" ref="CX137:CX200" ca="1" si="264">IF(OR($D137="Лазебний О.М.",$D137="Череп'ян С.І.",$D137="Федчишина С.В.",$D137="Кравченко Р.М.",$D137="Примак Р.В."),CP137-CT137+CV137,0)</f>
        <v>0</v>
      </c>
      <c r="CY137" s="215">
        <f t="shared" ca="1" si="230"/>
        <v>0</v>
      </c>
      <c r="CZ137" s="216">
        <f ca="1">IF(AND(CW137,CX137=0)=0,0,IF(CW137&gt;0,'На банк Приват'!$V$1,IF(CX137&gt;0,'На Укрсиб'!$V$1,0)))</f>
        <v>0</v>
      </c>
      <c r="DA137" s="204"/>
      <c r="DB137" s="204" t="str">
        <f t="shared" ca="1" si="231"/>
        <v>Такелажник</v>
      </c>
      <c r="DC137" s="204" t="str">
        <f t="shared" ca="1" si="232"/>
        <v>ст. м-с</v>
      </c>
      <c r="DD137" s="204" t="str">
        <f t="shared" ref="DD137:DD200" ca="1" si="265">INDIRECT("Відомість!dk"&amp;ROW()-4)</f>
        <v>Волканов В.В.</v>
      </c>
      <c r="DE137" s="204"/>
      <c r="DF137" s="217"/>
      <c r="DG137" s="217"/>
      <c r="DH137" s="217"/>
      <c r="DI137" s="217"/>
      <c r="DJ137" s="217"/>
      <c r="DK137" s="217"/>
      <c r="DL137" s="217"/>
      <c r="DM137" s="217">
        <f t="shared" si="233"/>
        <v>0</v>
      </c>
      <c r="DN137" s="217"/>
      <c r="DO137" s="217"/>
      <c r="DP137" s="763">
        <f t="shared" si="234"/>
        <v>0</v>
      </c>
      <c r="DQ137" s="217">
        <f t="shared" ref="DQ137:DQ200" si="266">(DP137)*18%</f>
        <v>0</v>
      </c>
      <c r="DR137" s="217">
        <f t="shared" ref="DR137:DR200" si="267">(DP137-DM137)*1.5%</f>
        <v>0</v>
      </c>
      <c r="DS137" s="217"/>
      <c r="DT137" s="217">
        <f t="shared" si="235"/>
        <v>0</v>
      </c>
      <c r="DU137" s="366">
        <f t="shared" ref="DU137:DU200" si="268">(DP137-DJ137)*22%</f>
        <v>0</v>
      </c>
      <c r="DV137" s="217">
        <f t="shared" si="236"/>
        <v>0</v>
      </c>
      <c r="DW137" s="217">
        <f t="shared" ca="1" si="237"/>
        <v>0</v>
      </c>
      <c r="DX137" s="217">
        <f t="shared" ref="DX137:DX200" ca="1" si="269">IF(OR($D137="Лазебний О.М.",$D137="Череп'ян С.І.",$D137="Федчишина С.В.",$D137="Кравченко Р.М.",$D137="Примак Р.В."),DP137-DT137+DV137,0)</f>
        <v>0</v>
      </c>
      <c r="DY137" s="217">
        <f t="shared" ca="1" si="238"/>
        <v>0</v>
      </c>
      <c r="DZ137" s="218">
        <f ca="1">IF(AND(DW137,DX137=0)=0,0,IF(DW137&gt;0,'На банк Приват'!$AB$1,IF(DX137&gt;0,'На Укрсиб'!$V$1,0)))</f>
        <v>0</v>
      </c>
      <c r="EA137" s="207"/>
      <c r="EB137" s="207" t="str">
        <f t="shared" ca="1" si="239"/>
        <v>Такелажник</v>
      </c>
      <c r="EC137" s="207" t="str">
        <f t="shared" ca="1" si="240"/>
        <v>ст. м-с</v>
      </c>
      <c r="ED137" s="207" t="str">
        <f t="shared" ref="ED137:ED200" ca="1" si="270">INDIRECT("Відомість!dk"&amp;ROW()-4)</f>
        <v>Волканов В.В.</v>
      </c>
      <c r="EE137" s="207"/>
      <c r="EF137" s="219"/>
      <c r="EG137" s="219"/>
      <c r="EH137" s="219"/>
      <c r="EI137" s="219"/>
      <c r="EJ137" s="219"/>
      <c r="EK137" s="219"/>
      <c r="EL137" s="219"/>
      <c r="EM137" s="219">
        <f t="shared" si="241"/>
        <v>0</v>
      </c>
      <c r="EN137" s="219"/>
      <c r="EO137" s="219"/>
      <c r="EP137" s="219">
        <f t="shared" si="242"/>
        <v>0</v>
      </c>
      <c r="EQ137" s="219">
        <f t="shared" ref="EQ137:EQ200" si="271">(EP137)*18%</f>
        <v>0</v>
      </c>
      <c r="ER137" s="219">
        <f t="shared" ref="ER137:ER200" si="272">(EP137-EM137)*1.5%</f>
        <v>0</v>
      </c>
      <c r="ES137" s="219"/>
      <c r="ET137" s="219">
        <f t="shared" si="243"/>
        <v>0</v>
      </c>
      <c r="EU137" s="363">
        <f t="shared" ref="EU137:EU200" si="273">(EP137-EJ137)*22%</f>
        <v>0</v>
      </c>
      <c r="EV137" s="219">
        <f t="shared" si="244"/>
        <v>0</v>
      </c>
      <c r="EW137" s="219">
        <f t="shared" ca="1" si="245"/>
        <v>0</v>
      </c>
      <c r="EX137" s="219">
        <f t="shared" ref="EX137:EX200" ca="1" si="274">IF(OR($D137="Лазебний О.М.",$D137="Череп'ян С.І.",$D137="Федчишина С.В.",$D137="Кравченко Р.М.",$D137="Примак Р.В."),EP137-ET137+EV137,0)</f>
        <v>0</v>
      </c>
      <c r="EY137" s="219">
        <f t="shared" ca="1" si="246"/>
        <v>0</v>
      </c>
      <c r="EZ137" s="220">
        <f ca="1">IF(AND(EW137,EX137=0)=0,0,IF(EW137&gt;0,'На банк Приват'!$AH$1,IF(EX137&gt;0,'На Укрсиб'!$AH$1,0)))</f>
        <v>0</v>
      </c>
      <c r="FA137" s="28" t="str">
        <f t="shared" ca="1" si="247"/>
        <v>Волканов В.В.</v>
      </c>
      <c r="FB137" s="28" t="str">
        <f t="shared" ca="1" si="248"/>
        <v>Волканов</v>
      </c>
      <c r="FC137" s="28" t="str">
        <f t="shared" ca="1" si="249"/>
        <v>Віктор</v>
      </c>
      <c r="FD137" s="28" t="str">
        <f t="shared" ca="1" si="250"/>
        <v>Володимирович</v>
      </c>
      <c r="FE137" s="28">
        <f t="shared" ca="1" si="251"/>
        <v>129</v>
      </c>
      <c r="FF137">
        <f t="shared" si="252"/>
        <v>0</v>
      </c>
      <c r="FG137" s="531" t="s">
        <v>96</v>
      </c>
    </row>
    <row r="138" spans="1:163">
      <c r="A138" s="113"/>
      <c r="B138" s="113" t="str">
        <f t="shared" ca="1" si="204"/>
        <v>Такелажник</v>
      </c>
      <c r="C138" s="113" t="str">
        <f t="shared" ca="1" si="205"/>
        <v>ст. м-с</v>
      </c>
      <c r="D138" s="113" t="str">
        <f t="shared" ca="1" si="199"/>
        <v>Майновецький П.Ю.</v>
      </c>
      <c r="E138" s="113">
        <f t="shared" si="206"/>
        <v>0</v>
      </c>
      <c r="F138" s="115"/>
      <c r="G138" s="209">
        <f t="shared" si="200"/>
        <v>0</v>
      </c>
      <c r="H138" s="209">
        <f t="shared" si="201"/>
        <v>0</v>
      </c>
      <c r="I138" s="209">
        <f t="shared" si="202"/>
        <v>0</v>
      </c>
      <c r="J138" s="209">
        <f t="shared" si="182"/>
        <v>0</v>
      </c>
      <c r="K138" s="209">
        <f t="shared" si="183"/>
        <v>0</v>
      </c>
      <c r="L138" s="209">
        <f t="shared" si="184"/>
        <v>0</v>
      </c>
      <c r="M138" s="209">
        <f t="shared" si="185"/>
        <v>0</v>
      </c>
      <c r="N138" s="209">
        <f t="shared" si="186"/>
        <v>0</v>
      </c>
      <c r="O138" s="209">
        <f t="shared" ref="O138:O201" si="275">AO138+BO138+CO138+DO138+EO138</f>
        <v>0</v>
      </c>
      <c r="P138" s="211">
        <f t="shared" si="187"/>
        <v>0</v>
      </c>
      <c r="Q138" s="209">
        <f t="shared" si="188"/>
        <v>0</v>
      </c>
      <c r="R138" s="209">
        <f t="shared" si="189"/>
        <v>0</v>
      </c>
      <c r="S138" s="209">
        <f t="shared" si="190"/>
        <v>0</v>
      </c>
      <c r="T138" s="209">
        <f t="shared" si="191"/>
        <v>0</v>
      </c>
      <c r="U138" s="209">
        <f t="shared" si="192"/>
        <v>0</v>
      </c>
      <c r="V138" s="209">
        <f t="shared" si="193"/>
        <v>0</v>
      </c>
      <c r="W138" s="209">
        <f t="shared" ca="1" si="194"/>
        <v>0</v>
      </c>
      <c r="X138" s="209">
        <f t="shared" ca="1" si="195"/>
        <v>0</v>
      </c>
      <c r="Y138" s="209">
        <f t="shared" ca="1" si="196"/>
        <v>0</v>
      </c>
      <c r="Z138" s="210" t="str">
        <f t="shared" ca="1" si="207"/>
        <v xml:space="preserve">        </v>
      </c>
      <c r="AA138" s="185"/>
      <c r="AB138" s="185" t="str">
        <f t="shared" ca="1" si="208"/>
        <v>Такелажник</v>
      </c>
      <c r="AC138" s="185" t="str">
        <f t="shared" ca="1" si="209"/>
        <v>ст. м-с</v>
      </c>
      <c r="AD138" s="185" t="str">
        <f t="shared" ca="1" si="253"/>
        <v>Майновецький П.Ю.</v>
      </c>
      <c r="AE138" s="185"/>
      <c r="AF138" s="211"/>
      <c r="AG138" s="211"/>
      <c r="AH138" s="211"/>
      <c r="AI138" s="211"/>
      <c r="AJ138" s="211"/>
      <c r="AK138" s="211"/>
      <c r="AL138" s="211"/>
      <c r="AM138" s="211"/>
      <c r="AN138" s="211"/>
      <c r="AO138" s="211"/>
      <c r="AP138" s="623">
        <f t="shared" si="210"/>
        <v>0</v>
      </c>
      <c r="AQ138" s="211">
        <f t="shared" si="254"/>
        <v>0</v>
      </c>
      <c r="AR138" s="211">
        <f t="shared" si="255"/>
        <v>0</v>
      </c>
      <c r="AS138" s="211"/>
      <c r="AT138" s="211">
        <f t="shared" si="211"/>
        <v>0</v>
      </c>
      <c r="AU138" s="358">
        <f t="shared" si="212"/>
        <v>0</v>
      </c>
      <c r="AV138" s="211">
        <f t="shared" si="213"/>
        <v>0</v>
      </c>
      <c r="AW138" s="211">
        <f t="shared" ca="1" si="214"/>
        <v>0</v>
      </c>
      <c r="AX138" s="211">
        <f t="shared" ca="1" si="197"/>
        <v>0</v>
      </c>
      <c r="AY138" s="211">
        <f t="shared" ca="1" si="215"/>
        <v>0</v>
      </c>
      <c r="AZ138" s="212">
        <f ca="1">IF(AND(AW138,AX138=0,AY138=0)=0,0,IF(AW138&gt;0,'На банк Приват'!$J$1,IF(AX138&gt;0,'На Укрсиб'!J131,0)))</f>
        <v>0</v>
      </c>
      <c r="BA138" s="191"/>
      <c r="BB138" s="191" t="str">
        <f t="shared" ca="1" si="216"/>
        <v>Такелажник</v>
      </c>
      <c r="BC138" s="191" t="str">
        <f t="shared" ca="1" si="217"/>
        <v>ст. м-с</v>
      </c>
      <c r="BD138" s="191" t="str">
        <f t="shared" ca="1" si="256"/>
        <v>Майновецький П.Ю.</v>
      </c>
      <c r="BE138" s="191"/>
      <c r="BF138" s="213"/>
      <c r="BG138" s="213"/>
      <c r="BH138" s="213"/>
      <c r="BI138" s="213"/>
      <c r="BJ138" s="213"/>
      <c r="BK138" s="213"/>
      <c r="BL138" s="213"/>
      <c r="BM138" s="213"/>
      <c r="BN138" s="213"/>
      <c r="BO138" s="213"/>
      <c r="BP138" s="623">
        <f t="shared" si="218"/>
        <v>0</v>
      </c>
      <c r="BQ138" s="213">
        <f t="shared" si="257"/>
        <v>0</v>
      </c>
      <c r="BR138" s="213">
        <f t="shared" si="258"/>
        <v>0</v>
      </c>
      <c r="BS138" s="213"/>
      <c r="BT138" s="213">
        <f t="shared" si="219"/>
        <v>0</v>
      </c>
      <c r="BU138" s="362">
        <f t="shared" si="259"/>
        <v>0</v>
      </c>
      <c r="BV138" s="213">
        <f t="shared" si="220"/>
        <v>0</v>
      </c>
      <c r="BW138" s="213">
        <f t="shared" ca="1" si="221"/>
        <v>0</v>
      </c>
      <c r="BX138" s="213">
        <f t="shared" ca="1" si="260"/>
        <v>0</v>
      </c>
      <c r="BY138" s="213">
        <f t="shared" ca="1" si="222"/>
        <v>0</v>
      </c>
      <c r="BZ138" s="214">
        <f ca="1">IF(AND(BW138,BX138=0)=0,0,IF(BW138&gt;0,'На банк Приват'!$P$1,IF(BX138&gt;0,'На Укрсиб'!$P$1,0)))</f>
        <v>0</v>
      </c>
      <c r="CA138" s="198">
        <v>131</v>
      </c>
      <c r="CB138" s="198" t="str">
        <f t="shared" ca="1" si="223"/>
        <v>Такелажник</v>
      </c>
      <c r="CC138" s="198" t="str">
        <f t="shared" ca="1" si="224"/>
        <v>ст. м-с</v>
      </c>
      <c r="CD138" s="198" t="str">
        <f t="shared" ca="1" si="261"/>
        <v>Майновецький П.Ю.</v>
      </c>
      <c r="CE138" s="198"/>
      <c r="CF138" s="215"/>
      <c r="CG138" s="215"/>
      <c r="CH138" s="215"/>
      <c r="CI138" s="215"/>
      <c r="CJ138" s="215"/>
      <c r="CK138" s="215"/>
      <c r="CL138" s="215"/>
      <c r="CM138" s="215">
        <f t="shared" si="203"/>
        <v>0</v>
      </c>
      <c r="CN138" s="215"/>
      <c r="CO138" s="215"/>
      <c r="CP138" s="215">
        <f t="shared" si="225"/>
        <v>0</v>
      </c>
      <c r="CQ138" s="215">
        <f t="shared" si="262"/>
        <v>0</v>
      </c>
      <c r="CR138" s="215">
        <f t="shared" si="263"/>
        <v>0</v>
      </c>
      <c r="CS138" s="215"/>
      <c r="CT138" s="215">
        <f t="shared" si="226"/>
        <v>0</v>
      </c>
      <c r="CU138" s="369">
        <f t="shared" si="227"/>
        <v>0</v>
      </c>
      <c r="CV138" s="215">
        <f t="shared" si="228"/>
        <v>0</v>
      </c>
      <c r="CW138" s="215">
        <f t="shared" ca="1" si="229"/>
        <v>0</v>
      </c>
      <c r="CX138" s="215">
        <f t="shared" ca="1" si="264"/>
        <v>0</v>
      </c>
      <c r="CY138" s="215">
        <f t="shared" ca="1" si="230"/>
        <v>0</v>
      </c>
      <c r="CZ138" s="216">
        <f ca="1">IF(AND(CW138,CX138=0)=0,0,IF(CW138&gt;0,'На банк Приват'!$V$1,IF(CX138&gt;0,'На Укрсиб'!$V$1,0)))</f>
        <v>0</v>
      </c>
      <c r="DA138" s="204"/>
      <c r="DB138" s="204" t="str">
        <f t="shared" ca="1" si="231"/>
        <v>Такелажник</v>
      </c>
      <c r="DC138" s="204" t="str">
        <f t="shared" ca="1" si="232"/>
        <v>ст. м-с</v>
      </c>
      <c r="DD138" s="204" t="str">
        <f t="shared" ca="1" si="265"/>
        <v>Майновецький П.Ю.</v>
      </c>
      <c r="DE138" s="204"/>
      <c r="DF138" s="217"/>
      <c r="DG138" s="217"/>
      <c r="DH138" s="217"/>
      <c r="DI138" s="217"/>
      <c r="DJ138" s="217"/>
      <c r="DK138" s="217"/>
      <c r="DL138" s="217"/>
      <c r="DM138" s="217">
        <f t="shared" si="233"/>
        <v>0</v>
      </c>
      <c r="DN138" s="217"/>
      <c r="DO138" s="217"/>
      <c r="DP138" s="763">
        <f t="shared" si="234"/>
        <v>0</v>
      </c>
      <c r="DQ138" s="217">
        <f t="shared" si="266"/>
        <v>0</v>
      </c>
      <c r="DR138" s="217">
        <f t="shared" si="267"/>
        <v>0</v>
      </c>
      <c r="DS138" s="217"/>
      <c r="DT138" s="217">
        <f t="shared" si="235"/>
        <v>0</v>
      </c>
      <c r="DU138" s="366">
        <f t="shared" si="268"/>
        <v>0</v>
      </c>
      <c r="DV138" s="217">
        <f t="shared" si="236"/>
        <v>0</v>
      </c>
      <c r="DW138" s="217">
        <f t="shared" ca="1" si="237"/>
        <v>0</v>
      </c>
      <c r="DX138" s="217">
        <f t="shared" ca="1" si="269"/>
        <v>0</v>
      </c>
      <c r="DY138" s="217">
        <f t="shared" ca="1" si="238"/>
        <v>0</v>
      </c>
      <c r="DZ138" s="218">
        <f ca="1">IF(AND(DW138,DX138=0)=0,0,IF(DW138&gt;0,'На банк Приват'!$AB$1,IF(DX138&gt;0,'На Укрсиб'!$V$1,0)))</f>
        <v>0</v>
      </c>
      <c r="EA138" s="207"/>
      <c r="EB138" s="207" t="str">
        <f t="shared" ca="1" si="239"/>
        <v>Такелажник</v>
      </c>
      <c r="EC138" s="207" t="str">
        <f t="shared" ca="1" si="240"/>
        <v>ст. м-с</v>
      </c>
      <c r="ED138" s="207" t="str">
        <f t="shared" ca="1" si="270"/>
        <v>Майновецький П.Ю.</v>
      </c>
      <c r="EE138" s="207"/>
      <c r="EF138" s="219"/>
      <c r="EG138" s="219"/>
      <c r="EH138" s="219"/>
      <c r="EI138" s="219"/>
      <c r="EJ138" s="219"/>
      <c r="EK138" s="219"/>
      <c r="EL138" s="219"/>
      <c r="EM138" s="219">
        <f t="shared" si="241"/>
        <v>0</v>
      </c>
      <c r="EN138" s="219"/>
      <c r="EO138" s="219"/>
      <c r="EP138" s="219">
        <f t="shared" si="242"/>
        <v>0</v>
      </c>
      <c r="EQ138" s="219">
        <f t="shared" si="271"/>
        <v>0</v>
      </c>
      <c r="ER138" s="219">
        <f t="shared" si="272"/>
        <v>0</v>
      </c>
      <c r="ES138" s="219"/>
      <c r="ET138" s="219">
        <f t="shared" si="243"/>
        <v>0</v>
      </c>
      <c r="EU138" s="363">
        <f t="shared" si="273"/>
        <v>0</v>
      </c>
      <c r="EV138" s="219">
        <f t="shared" si="244"/>
        <v>0</v>
      </c>
      <c r="EW138" s="219">
        <f t="shared" ca="1" si="245"/>
        <v>0</v>
      </c>
      <c r="EX138" s="219">
        <f t="shared" ca="1" si="274"/>
        <v>0</v>
      </c>
      <c r="EY138" s="219">
        <f t="shared" ca="1" si="246"/>
        <v>0</v>
      </c>
      <c r="EZ138" s="220">
        <f ca="1">IF(AND(EW138,EX138=0)=0,0,IF(EW138&gt;0,'На банк Приват'!$AH$1,IF(EX138&gt;0,'На Укрсиб'!$AH$1,0)))</f>
        <v>0</v>
      </c>
      <c r="FA138" s="28" t="str">
        <f t="shared" ca="1" si="247"/>
        <v>Майновецький П.Ю.</v>
      </c>
      <c r="FB138" s="28" t="str">
        <f t="shared" ca="1" si="248"/>
        <v>Майновецький</v>
      </c>
      <c r="FC138" s="28" t="str">
        <f t="shared" ca="1" si="249"/>
        <v>Петро</v>
      </c>
      <c r="FD138" s="28" t="str">
        <f t="shared" ca="1" si="250"/>
        <v>Юрійович</v>
      </c>
      <c r="FE138" s="28">
        <f t="shared" ca="1" si="251"/>
        <v>130</v>
      </c>
      <c r="FF138">
        <f t="shared" si="252"/>
        <v>0</v>
      </c>
      <c r="FG138" s="531"/>
    </row>
    <row r="139" spans="1:163">
      <c r="A139" s="113"/>
      <c r="B139" s="113" t="str">
        <f t="shared" ca="1" si="204"/>
        <v>Такелажник</v>
      </c>
      <c r="C139" s="113" t="str">
        <f t="shared" ca="1" si="205"/>
        <v>ст. м-с</v>
      </c>
      <c r="D139" s="113" t="str">
        <f t="shared" ca="1" si="199"/>
        <v>Пастушков Д.В.</v>
      </c>
      <c r="E139" s="113">
        <f t="shared" si="206"/>
        <v>0</v>
      </c>
      <c r="F139" s="115"/>
      <c r="G139" s="209">
        <f t="shared" si="200"/>
        <v>0</v>
      </c>
      <c r="H139" s="209">
        <f t="shared" si="201"/>
        <v>0</v>
      </c>
      <c r="I139" s="209">
        <f t="shared" si="202"/>
        <v>0</v>
      </c>
      <c r="J139" s="209">
        <f t="shared" si="182"/>
        <v>0</v>
      </c>
      <c r="K139" s="209">
        <f t="shared" si="183"/>
        <v>0</v>
      </c>
      <c r="L139" s="209">
        <f t="shared" si="184"/>
        <v>0</v>
      </c>
      <c r="M139" s="209">
        <f t="shared" si="185"/>
        <v>0</v>
      </c>
      <c r="N139" s="209">
        <f t="shared" si="186"/>
        <v>0</v>
      </c>
      <c r="O139" s="209">
        <f t="shared" si="275"/>
        <v>0</v>
      </c>
      <c r="P139" s="211">
        <f t="shared" si="187"/>
        <v>0</v>
      </c>
      <c r="Q139" s="209">
        <f t="shared" si="188"/>
        <v>0</v>
      </c>
      <c r="R139" s="209">
        <f t="shared" si="189"/>
        <v>0</v>
      </c>
      <c r="S139" s="209">
        <f t="shared" si="190"/>
        <v>0</v>
      </c>
      <c r="T139" s="209">
        <f t="shared" si="191"/>
        <v>0</v>
      </c>
      <c r="U139" s="209">
        <f t="shared" si="192"/>
        <v>0</v>
      </c>
      <c r="V139" s="209">
        <f t="shared" si="193"/>
        <v>0</v>
      </c>
      <c r="W139" s="209">
        <f t="shared" ca="1" si="194"/>
        <v>0</v>
      </c>
      <c r="X139" s="209">
        <f t="shared" ca="1" si="195"/>
        <v>0</v>
      </c>
      <c r="Y139" s="209">
        <f t="shared" ca="1" si="196"/>
        <v>0</v>
      </c>
      <c r="Z139" s="210" t="str">
        <f t="shared" ca="1" si="207"/>
        <v xml:space="preserve">        </v>
      </c>
      <c r="AA139" s="185"/>
      <c r="AB139" s="185" t="str">
        <f t="shared" ca="1" si="208"/>
        <v>Такелажник</v>
      </c>
      <c r="AC139" s="185" t="str">
        <f t="shared" ca="1" si="209"/>
        <v>ст. м-с</v>
      </c>
      <c r="AD139" s="185" t="str">
        <f t="shared" ca="1" si="253"/>
        <v>Пастушков Д.В.</v>
      </c>
      <c r="AE139" s="185"/>
      <c r="AF139" s="211"/>
      <c r="AG139" s="211"/>
      <c r="AH139" s="211"/>
      <c r="AI139" s="211"/>
      <c r="AJ139" s="211"/>
      <c r="AK139" s="211"/>
      <c r="AL139" s="211"/>
      <c r="AM139" s="211"/>
      <c r="AN139" s="211"/>
      <c r="AO139" s="211"/>
      <c r="AP139" s="623">
        <f t="shared" si="210"/>
        <v>0</v>
      </c>
      <c r="AQ139" s="211">
        <f t="shared" si="254"/>
        <v>0</v>
      </c>
      <c r="AR139" s="211">
        <f t="shared" si="255"/>
        <v>0</v>
      </c>
      <c r="AS139" s="211"/>
      <c r="AT139" s="211">
        <f t="shared" si="211"/>
        <v>0</v>
      </c>
      <c r="AU139" s="358">
        <f t="shared" si="212"/>
        <v>0</v>
      </c>
      <c r="AV139" s="211">
        <f t="shared" si="213"/>
        <v>0</v>
      </c>
      <c r="AW139" s="211">
        <f t="shared" ca="1" si="214"/>
        <v>0</v>
      </c>
      <c r="AX139" s="211">
        <f t="shared" ca="1" si="197"/>
        <v>0</v>
      </c>
      <c r="AY139" s="211">
        <f t="shared" ca="1" si="215"/>
        <v>0</v>
      </c>
      <c r="AZ139" s="212">
        <f ca="1">IF(AND(AW139,AX139=0,AY139=0)=0,0,IF(AW139&gt;0,'На банк Приват'!$J$1,IF(AX139&gt;0,'На Укрсиб'!$J$1,0)))</f>
        <v>0</v>
      </c>
      <c r="BA139" s="191"/>
      <c r="BB139" s="191" t="str">
        <f t="shared" ca="1" si="216"/>
        <v>Такелажник</v>
      </c>
      <c r="BC139" s="191" t="str">
        <f t="shared" ca="1" si="217"/>
        <v>ст. м-с</v>
      </c>
      <c r="BD139" s="191" t="str">
        <f t="shared" ca="1" si="256"/>
        <v>Пастушков Д.В.</v>
      </c>
      <c r="BE139" s="191"/>
      <c r="BF139" s="213"/>
      <c r="BG139" s="213"/>
      <c r="BH139" s="213"/>
      <c r="BI139" s="213"/>
      <c r="BJ139" s="213"/>
      <c r="BK139" s="213"/>
      <c r="BL139" s="213"/>
      <c r="BM139" s="213"/>
      <c r="BN139" s="213"/>
      <c r="BO139" s="213"/>
      <c r="BP139" s="623">
        <f t="shared" si="218"/>
        <v>0</v>
      </c>
      <c r="BQ139" s="213">
        <f t="shared" si="257"/>
        <v>0</v>
      </c>
      <c r="BR139" s="213">
        <f t="shared" si="258"/>
        <v>0</v>
      </c>
      <c r="BS139" s="213"/>
      <c r="BT139" s="213">
        <f t="shared" si="219"/>
        <v>0</v>
      </c>
      <c r="BU139" s="362">
        <f t="shared" si="259"/>
        <v>0</v>
      </c>
      <c r="BV139" s="213">
        <f t="shared" si="220"/>
        <v>0</v>
      </c>
      <c r="BW139" s="213">
        <f t="shared" ca="1" si="221"/>
        <v>0</v>
      </c>
      <c r="BX139" s="213">
        <f t="shared" ca="1" si="260"/>
        <v>0</v>
      </c>
      <c r="BY139" s="213">
        <f t="shared" ca="1" si="222"/>
        <v>0</v>
      </c>
      <c r="BZ139" s="214">
        <f ca="1">IF(AND(BW139,BX139=0)=0,0,IF(BW139&gt;0,'На банк Приват'!$P$1,IF(BX139&gt;0,'На Укрсиб'!$P$1,0)))</f>
        <v>0</v>
      </c>
      <c r="CA139" s="198">
        <v>132</v>
      </c>
      <c r="CB139" s="198" t="str">
        <f t="shared" ca="1" si="223"/>
        <v>Такелажник</v>
      </c>
      <c r="CC139" s="198" t="str">
        <f t="shared" ca="1" si="224"/>
        <v>ст. м-с</v>
      </c>
      <c r="CD139" s="198" t="str">
        <f t="shared" ca="1" si="261"/>
        <v>Пастушков Д.В.</v>
      </c>
      <c r="CE139" s="198"/>
      <c r="CF139" s="215"/>
      <c r="CG139" s="215"/>
      <c r="CH139" s="215"/>
      <c r="CI139" s="215"/>
      <c r="CJ139" s="215"/>
      <c r="CK139" s="215"/>
      <c r="CL139" s="215"/>
      <c r="CM139" s="215">
        <f t="shared" si="203"/>
        <v>0</v>
      </c>
      <c r="CN139" s="215"/>
      <c r="CO139" s="215"/>
      <c r="CP139" s="215">
        <f t="shared" si="225"/>
        <v>0</v>
      </c>
      <c r="CQ139" s="215">
        <f t="shared" si="262"/>
        <v>0</v>
      </c>
      <c r="CR139" s="215">
        <f t="shared" si="263"/>
        <v>0</v>
      </c>
      <c r="CS139" s="215"/>
      <c r="CT139" s="215">
        <f t="shared" si="226"/>
        <v>0</v>
      </c>
      <c r="CU139" s="369">
        <f t="shared" si="227"/>
        <v>0</v>
      </c>
      <c r="CV139" s="215">
        <f t="shared" si="228"/>
        <v>0</v>
      </c>
      <c r="CW139" s="215">
        <f t="shared" ca="1" si="229"/>
        <v>0</v>
      </c>
      <c r="CX139" s="215">
        <f t="shared" ca="1" si="264"/>
        <v>0</v>
      </c>
      <c r="CY139" s="215">
        <f t="shared" ca="1" si="230"/>
        <v>0</v>
      </c>
      <c r="CZ139" s="216">
        <f ca="1">IF(AND(CW139,CX139=0)=0,0,IF(CW139&gt;0,'На банк Приват'!$V$1,IF(CX139&gt;0,'На Укрсиб'!$V$1,0)))</f>
        <v>0</v>
      </c>
      <c r="DA139" s="204"/>
      <c r="DB139" s="204" t="str">
        <f t="shared" ca="1" si="231"/>
        <v>Такелажник</v>
      </c>
      <c r="DC139" s="204" t="str">
        <f t="shared" ca="1" si="232"/>
        <v>ст. м-с</v>
      </c>
      <c r="DD139" s="204" t="str">
        <f t="shared" ca="1" si="265"/>
        <v>Пастушков Д.В.</v>
      </c>
      <c r="DE139" s="204"/>
      <c r="DF139" s="217"/>
      <c r="DG139" s="217"/>
      <c r="DH139" s="217"/>
      <c r="DI139" s="217"/>
      <c r="DJ139" s="217"/>
      <c r="DK139" s="217"/>
      <c r="DL139" s="217"/>
      <c r="DM139" s="217">
        <f t="shared" si="233"/>
        <v>0</v>
      </c>
      <c r="DN139" s="217"/>
      <c r="DO139" s="217"/>
      <c r="DP139" s="763">
        <f t="shared" si="234"/>
        <v>0</v>
      </c>
      <c r="DQ139" s="217">
        <f t="shared" si="266"/>
        <v>0</v>
      </c>
      <c r="DR139" s="217">
        <f t="shared" si="267"/>
        <v>0</v>
      </c>
      <c r="DS139" s="217"/>
      <c r="DT139" s="217">
        <f t="shared" si="235"/>
        <v>0</v>
      </c>
      <c r="DU139" s="366">
        <f t="shared" si="268"/>
        <v>0</v>
      </c>
      <c r="DV139" s="217">
        <f t="shared" si="236"/>
        <v>0</v>
      </c>
      <c r="DW139" s="217">
        <f t="shared" ca="1" si="237"/>
        <v>0</v>
      </c>
      <c r="DX139" s="217">
        <f t="shared" ca="1" si="269"/>
        <v>0</v>
      </c>
      <c r="DY139" s="217">
        <f t="shared" ca="1" si="238"/>
        <v>0</v>
      </c>
      <c r="DZ139" s="218">
        <f ca="1">IF(AND(DW139,DX139=0)=0,0,IF(DW139&gt;0,'На банк Приват'!$AB$1,IF(DX139&gt;0,'На Укрсиб'!$V$1,0)))</f>
        <v>0</v>
      </c>
      <c r="EA139" s="207"/>
      <c r="EB139" s="207" t="str">
        <f t="shared" ca="1" si="239"/>
        <v>Такелажник</v>
      </c>
      <c r="EC139" s="207" t="str">
        <f t="shared" ca="1" si="240"/>
        <v>ст. м-с</v>
      </c>
      <c r="ED139" s="207" t="str">
        <f t="shared" ca="1" si="270"/>
        <v>Пастушков Д.В.</v>
      </c>
      <c r="EE139" s="207"/>
      <c r="EF139" s="219"/>
      <c r="EG139" s="219"/>
      <c r="EH139" s="219"/>
      <c r="EI139" s="219"/>
      <c r="EJ139" s="219"/>
      <c r="EK139" s="219"/>
      <c r="EL139" s="219"/>
      <c r="EM139" s="219">
        <f t="shared" si="241"/>
        <v>0</v>
      </c>
      <c r="EN139" s="219"/>
      <c r="EO139" s="219"/>
      <c r="EP139" s="219">
        <f t="shared" si="242"/>
        <v>0</v>
      </c>
      <c r="EQ139" s="219">
        <f t="shared" si="271"/>
        <v>0</v>
      </c>
      <c r="ER139" s="219">
        <f t="shared" si="272"/>
        <v>0</v>
      </c>
      <c r="ES139" s="219"/>
      <c r="ET139" s="219">
        <f t="shared" si="243"/>
        <v>0</v>
      </c>
      <c r="EU139" s="363">
        <f t="shared" si="273"/>
        <v>0</v>
      </c>
      <c r="EV139" s="219">
        <f t="shared" si="244"/>
        <v>0</v>
      </c>
      <c r="EW139" s="219">
        <f t="shared" ca="1" si="245"/>
        <v>0</v>
      </c>
      <c r="EX139" s="219">
        <f t="shared" ca="1" si="274"/>
        <v>0</v>
      </c>
      <c r="EY139" s="219">
        <f t="shared" ca="1" si="246"/>
        <v>0</v>
      </c>
      <c r="EZ139" s="220">
        <f ca="1">IF(AND(EW139,EX139=0)=0,0,IF(EW139&gt;0,'На банк Приват'!$AH$1,IF(EX139&gt;0,'На Укрсиб'!$AH$1,0)))</f>
        <v>0</v>
      </c>
      <c r="FA139" s="28" t="str">
        <f t="shared" ca="1" si="247"/>
        <v>Пастушков Д.В.</v>
      </c>
      <c r="FB139" s="28" t="str">
        <f t="shared" ca="1" si="248"/>
        <v>Пастушков</v>
      </c>
      <c r="FC139" s="28" t="str">
        <f t="shared" ca="1" si="249"/>
        <v>Дмитро</v>
      </c>
      <c r="FD139" s="28" t="str">
        <f t="shared" ca="1" si="250"/>
        <v>Вікторович</v>
      </c>
      <c r="FE139" s="28">
        <f t="shared" ca="1" si="251"/>
        <v>131</v>
      </c>
      <c r="FF139">
        <f t="shared" si="252"/>
        <v>0</v>
      </c>
      <c r="FG139" s="531" t="s">
        <v>76</v>
      </c>
    </row>
    <row r="140" spans="1:163">
      <c r="A140" s="113"/>
      <c r="B140" s="113" t="str">
        <f t="shared" ca="1" si="204"/>
        <v>Водій</v>
      </c>
      <c r="C140" s="113" t="str">
        <f t="shared" ca="1" si="205"/>
        <v>м-с</v>
      </c>
      <c r="D140" s="113" t="str">
        <f t="shared" ca="1" si="199"/>
        <v>Кирилов М.М.</v>
      </c>
      <c r="E140" s="113">
        <f t="shared" si="206"/>
        <v>0</v>
      </c>
      <c r="F140" s="115"/>
      <c r="G140" s="209">
        <f t="shared" si="200"/>
        <v>0</v>
      </c>
      <c r="H140" s="209">
        <f t="shared" si="201"/>
        <v>0</v>
      </c>
      <c r="I140" s="209">
        <f t="shared" si="202"/>
        <v>0</v>
      </c>
      <c r="J140" s="209">
        <f t="shared" si="182"/>
        <v>0</v>
      </c>
      <c r="K140" s="209">
        <f t="shared" si="183"/>
        <v>0</v>
      </c>
      <c r="L140" s="209">
        <f t="shared" si="184"/>
        <v>0</v>
      </c>
      <c r="M140" s="209">
        <f t="shared" si="185"/>
        <v>0</v>
      </c>
      <c r="N140" s="209">
        <f t="shared" si="186"/>
        <v>0</v>
      </c>
      <c r="O140" s="209">
        <f t="shared" si="275"/>
        <v>0</v>
      </c>
      <c r="P140" s="211">
        <f t="shared" si="187"/>
        <v>0</v>
      </c>
      <c r="Q140" s="209">
        <f t="shared" si="188"/>
        <v>0</v>
      </c>
      <c r="R140" s="209">
        <f t="shared" si="189"/>
        <v>0</v>
      </c>
      <c r="S140" s="209">
        <f t="shared" si="190"/>
        <v>0</v>
      </c>
      <c r="T140" s="209">
        <f t="shared" si="191"/>
        <v>0</v>
      </c>
      <c r="U140" s="209">
        <f t="shared" si="192"/>
        <v>0</v>
      </c>
      <c r="V140" s="209">
        <f t="shared" si="193"/>
        <v>0</v>
      </c>
      <c r="W140" s="209">
        <f t="shared" ca="1" si="194"/>
        <v>0</v>
      </c>
      <c r="X140" s="209">
        <f t="shared" ca="1" si="195"/>
        <v>0</v>
      </c>
      <c r="Y140" s="209">
        <f t="shared" ca="1" si="196"/>
        <v>0</v>
      </c>
      <c r="Z140" s="210" t="str">
        <f t="shared" ca="1" si="207"/>
        <v xml:space="preserve">        </v>
      </c>
      <c r="AA140" s="185"/>
      <c r="AB140" s="185" t="str">
        <f t="shared" ca="1" si="208"/>
        <v>Водій</v>
      </c>
      <c r="AC140" s="185" t="str">
        <f t="shared" ca="1" si="209"/>
        <v>м-с</v>
      </c>
      <c r="AD140" s="185" t="str">
        <f t="shared" ca="1" si="253"/>
        <v>Кирилов М.М.</v>
      </c>
      <c r="AE140" s="185"/>
      <c r="AF140" s="211"/>
      <c r="AG140" s="211"/>
      <c r="AH140" s="211"/>
      <c r="AI140" s="211"/>
      <c r="AJ140" s="211"/>
      <c r="AK140" s="211"/>
      <c r="AL140" s="211"/>
      <c r="AM140" s="211"/>
      <c r="AN140" s="211"/>
      <c r="AO140" s="211"/>
      <c r="AP140" s="623">
        <f t="shared" si="210"/>
        <v>0</v>
      </c>
      <c r="AQ140" s="211">
        <f t="shared" si="254"/>
        <v>0</v>
      </c>
      <c r="AR140" s="211">
        <f t="shared" si="255"/>
        <v>0</v>
      </c>
      <c r="AS140" s="211"/>
      <c r="AT140" s="211">
        <f t="shared" si="211"/>
        <v>0</v>
      </c>
      <c r="AU140" s="358">
        <f t="shared" si="212"/>
        <v>0</v>
      </c>
      <c r="AV140" s="211">
        <f t="shared" si="213"/>
        <v>0</v>
      </c>
      <c r="AW140" s="211">
        <f t="shared" ca="1" si="214"/>
        <v>0</v>
      </c>
      <c r="AX140" s="211">
        <f t="shared" ca="1" si="197"/>
        <v>0</v>
      </c>
      <c r="AY140" s="211">
        <f t="shared" ca="1" si="215"/>
        <v>0</v>
      </c>
      <c r="AZ140" s="212">
        <f ca="1">IF(AND(AW140,AX140=0,AY140=0)=0,0,IF(AW140&gt;0,'На банк Приват'!$J$1,IF(AX140&gt;0,'На Укрсиб'!$J$1,0)))</f>
        <v>0</v>
      </c>
      <c r="BA140" s="191"/>
      <c r="BB140" s="191" t="str">
        <f t="shared" ca="1" si="216"/>
        <v>Водій</v>
      </c>
      <c r="BC140" s="191" t="str">
        <f t="shared" ca="1" si="217"/>
        <v>м-с</v>
      </c>
      <c r="BD140" s="191" t="str">
        <f t="shared" ca="1" si="256"/>
        <v>Кирилов М.М.</v>
      </c>
      <c r="BE140" s="191"/>
      <c r="BF140" s="213"/>
      <c r="BG140" s="213"/>
      <c r="BH140" s="213"/>
      <c r="BI140" s="213"/>
      <c r="BJ140" s="213"/>
      <c r="BK140" s="213"/>
      <c r="BL140" s="213"/>
      <c r="BM140" s="213"/>
      <c r="BN140" s="213"/>
      <c r="BO140" s="213"/>
      <c r="BP140" s="623">
        <f t="shared" si="218"/>
        <v>0</v>
      </c>
      <c r="BQ140" s="213">
        <f t="shared" si="257"/>
        <v>0</v>
      </c>
      <c r="BR140" s="213">
        <f t="shared" si="258"/>
        <v>0</v>
      </c>
      <c r="BS140" s="213"/>
      <c r="BT140" s="213">
        <f t="shared" si="219"/>
        <v>0</v>
      </c>
      <c r="BU140" s="362">
        <f t="shared" si="259"/>
        <v>0</v>
      </c>
      <c r="BV140" s="213">
        <f t="shared" si="220"/>
        <v>0</v>
      </c>
      <c r="BW140" s="213">
        <f t="shared" ca="1" si="221"/>
        <v>0</v>
      </c>
      <c r="BX140" s="213">
        <f t="shared" ca="1" si="260"/>
        <v>0</v>
      </c>
      <c r="BY140" s="213">
        <f t="shared" ca="1" si="222"/>
        <v>0</v>
      </c>
      <c r="BZ140" s="214">
        <f ca="1">IF(AND(BW140,BX140=0)=0,0,IF(BW140&gt;0,'На банк Приват'!$P$1,IF(BX140&gt;0,'На Укрсиб'!$P$1,0)))</f>
        <v>0</v>
      </c>
      <c r="CA140" s="198">
        <v>133</v>
      </c>
      <c r="CB140" s="198" t="str">
        <f t="shared" ca="1" si="223"/>
        <v>Водій</v>
      </c>
      <c r="CC140" s="198" t="str">
        <f t="shared" ca="1" si="224"/>
        <v>м-с</v>
      </c>
      <c r="CD140" s="198" t="str">
        <f t="shared" ca="1" si="261"/>
        <v>Кирилов М.М.</v>
      </c>
      <c r="CE140" s="198"/>
      <c r="CF140" s="215"/>
      <c r="CG140" s="215"/>
      <c r="CH140" s="215"/>
      <c r="CI140" s="215"/>
      <c r="CJ140" s="215"/>
      <c r="CK140" s="215"/>
      <c r="CL140" s="215"/>
      <c r="CM140" s="215">
        <f t="shared" si="203"/>
        <v>0</v>
      </c>
      <c r="CN140" s="215"/>
      <c r="CO140" s="215"/>
      <c r="CP140" s="215">
        <f t="shared" si="225"/>
        <v>0</v>
      </c>
      <c r="CQ140" s="215">
        <f t="shared" si="262"/>
        <v>0</v>
      </c>
      <c r="CR140" s="215">
        <f t="shared" si="263"/>
        <v>0</v>
      </c>
      <c r="CS140" s="215"/>
      <c r="CT140" s="215">
        <f t="shared" si="226"/>
        <v>0</v>
      </c>
      <c r="CU140" s="369">
        <f t="shared" si="227"/>
        <v>0</v>
      </c>
      <c r="CV140" s="215">
        <f t="shared" si="228"/>
        <v>0</v>
      </c>
      <c r="CW140" s="215">
        <f t="shared" ca="1" si="229"/>
        <v>0</v>
      </c>
      <c r="CX140" s="215">
        <f t="shared" ca="1" si="264"/>
        <v>0</v>
      </c>
      <c r="CY140" s="215">
        <f t="shared" ca="1" si="230"/>
        <v>0</v>
      </c>
      <c r="CZ140" s="216">
        <f ca="1">IF(AND(CW140,CX140=0)=0,0,IF(CW140&gt;0,'На банк Приват'!$V$1,IF(CX140&gt;0,'На Укрсиб'!$V$1,0)))</f>
        <v>0</v>
      </c>
      <c r="DA140" s="204"/>
      <c r="DB140" s="204" t="str">
        <f t="shared" ca="1" si="231"/>
        <v>Водій</v>
      </c>
      <c r="DC140" s="204" t="str">
        <f t="shared" ca="1" si="232"/>
        <v>м-с</v>
      </c>
      <c r="DD140" s="204" t="str">
        <f t="shared" ca="1" si="265"/>
        <v>Кирилов М.М.</v>
      </c>
      <c r="DE140" s="204"/>
      <c r="DF140" s="217"/>
      <c r="DG140" s="217"/>
      <c r="DH140" s="217"/>
      <c r="DI140" s="217"/>
      <c r="DJ140" s="217"/>
      <c r="DK140" s="217"/>
      <c r="DL140" s="217"/>
      <c r="DM140" s="217"/>
      <c r="DN140" s="217"/>
      <c r="DO140" s="217"/>
      <c r="DP140" s="763">
        <f t="shared" si="234"/>
        <v>0</v>
      </c>
      <c r="DQ140" s="217">
        <f t="shared" si="266"/>
        <v>0</v>
      </c>
      <c r="DR140" s="217">
        <f t="shared" si="267"/>
        <v>0</v>
      </c>
      <c r="DS140" s="217"/>
      <c r="DT140" s="217">
        <f t="shared" si="235"/>
        <v>0</v>
      </c>
      <c r="DU140" s="366">
        <f t="shared" si="268"/>
        <v>0</v>
      </c>
      <c r="DV140" s="217">
        <f t="shared" si="236"/>
        <v>0</v>
      </c>
      <c r="DW140" s="217">
        <f t="shared" ca="1" si="237"/>
        <v>0</v>
      </c>
      <c r="DX140" s="217">
        <f t="shared" ca="1" si="269"/>
        <v>0</v>
      </c>
      <c r="DY140" s="217">
        <f t="shared" ca="1" si="238"/>
        <v>0</v>
      </c>
      <c r="DZ140" s="218">
        <f ca="1">IF(AND(DW140,DX140=0)=0,0,IF(DW140&gt;0,'На банк Приват'!$AB$1,IF(DX140&gt;0,'На Укрсиб'!$V$1,0)))</f>
        <v>0</v>
      </c>
      <c r="EA140" s="207"/>
      <c r="EB140" s="207" t="str">
        <f t="shared" ca="1" si="239"/>
        <v>Водій</v>
      </c>
      <c r="EC140" s="207" t="str">
        <f t="shared" ca="1" si="240"/>
        <v>м-с</v>
      </c>
      <c r="ED140" s="207" t="str">
        <f t="shared" ca="1" si="270"/>
        <v>Кирилов М.М.</v>
      </c>
      <c r="EE140" s="207"/>
      <c r="EF140" s="219"/>
      <c r="EG140" s="219"/>
      <c r="EH140" s="219"/>
      <c r="EI140" s="219"/>
      <c r="EJ140" s="219"/>
      <c r="EK140" s="219"/>
      <c r="EL140" s="219"/>
      <c r="EM140" s="219">
        <f t="shared" si="241"/>
        <v>0</v>
      </c>
      <c r="EN140" s="219"/>
      <c r="EO140" s="219"/>
      <c r="EP140" s="219">
        <f t="shared" si="242"/>
        <v>0</v>
      </c>
      <c r="EQ140" s="219">
        <f t="shared" si="271"/>
        <v>0</v>
      </c>
      <c r="ER140" s="219">
        <f t="shared" si="272"/>
        <v>0</v>
      </c>
      <c r="ES140" s="219"/>
      <c r="ET140" s="219">
        <f t="shared" si="243"/>
        <v>0</v>
      </c>
      <c r="EU140" s="363">
        <f t="shared" si="273"/>
        <v>0</v>
      </c>
      <c r="EV140" s="219">
        <f t="shared" si="244"/>
        <v>0</v>
      </c>
      <c r="EW140" s="219">
        <f t="shared" ca="1" si="245"/>
        <v>0</v>
      </c>
      <c r="EX140" s="219">
        <f t="shared" ca="1" si="274"/>
        <v>0</v>
      </c>
      <c r="EY140" s="219">
        <f t="shared" ca="1" si="246"/>
        <v>0</v>
      </c>
      <c r="EZ140" s="220">
        <f ca="1">IF(AND(EW140,EX140=0)=0,0,IF(EW140&gt;0,'На банк Приват'!$AH$1,IF(EX140&gt;0,'На Укрсиб'!$AH$1,0)))</f>
        <v>0</v>
      </c>
      <c r="FA140" s="28" t="str">
        <f t="shared" ca="1" si="247"/>
        <v>Кирилов М.М.</v>
      </c>
      <c r="FB140" s="28" t="str">
        <f t="shared" ca="1" si="248"/>
        <v>Кирилов</v>
      </c>
      <c r="FC140" s="28" t="str">
        <f t="shared" ca="1" si="249"/>
        <v>Максим</v>
      </c>
      <c r="FD140" s="28" t="str">
        <f t="shared" ca="1" si="250"/>
        <v>Михайлович</v>
      </c>
      <c r="FE140" s="28">
        <f t="shared" ca="1" si="251"/>
        <v>132</v>
      </c>
      <c r="FF140">
        <f t="shared" si="252"/>
        <v>0</v>
      </c>
      <c r="FG140" s="531" t="s">
        <v>98</v>
      </c>
    </row>
    <row r="141" spans="1:163">
      <c r="A141" s="113"/>
      <c r="B141" s="113" t="str">
        <f t="shared" ca="1" si="204"/>
        <v>Водій</v>
      </c>
      <c r="C141" s="113" t="str">
        <f t="shared" ca="1" si="205"/>
        <v>м-с</v>
      </c>
      <c r="D141" s="113" t="str">
        <f t="shared" ca="1" si="199"/>
        <v>Герасименко Ю.Р.</v>
      </c>
      <c r="E141" s="113">
        <f t="shared" si="206"/>
        <v>0</v>
      </c>
      <c r="F141" s="115"/>
      <c r="G141" s="209">
        <f t="shared" si="200"/>
        <v>0</v>
      </c>
      <c r="H141" s="209">
        <f t="shared" si="201"/>
        <v>0</v>
      </c>
      <c r="I141" s="209">
        <f t="shared" si="202"/>
        <v>0</v>
      </c>
      <c r="J141" s="209">
        <f t="shared" si="182"/>
        <v>0</v>
      </c>
      <c r="K141" s="209">
        <f t="shared" si="183"/>
        <v>0</v>
      </c>
      <c r="L141" s="209">
        <f t="shared" si="184"/>
        <v>0</v>
      </c>
      <c r="M141" s="209">
        <f t="shared" si="185"/>
        <v>0</v>
      </c>
      <c r="N141" s="209">
        <f t="shared" si="186"/>
        <v>0</v>
      </c>
      <c r="O141" s="209">
        <f t="shared" si="275"/>
        <v>0</v>
      </c>
      <c r="P141" s="211">
        <f t="shared" si="187"/>
        <v>0</v>
      </c>
      <c r="Q141" s="209">
        <f t="shared" si="188"/>
        <v>0</v>
      </c>
      <c r="R141" s="209">
        <f t="shared" si="189"/>
        <v>0</v>
      </c>
      <c r="S141" s="209">
        <f t="shared" si="190"/>
        <v>0</v>
      </c>
      <c r="T141" s="209">
        <f t="shared" si="191"/>
        <v>0</v>
      </c>
      <c r="U141" s="209">
        <f t="shared" si="192"/>
        <v>0</v>
      </c>
      <c r="V141" s="209">
        <f t="shared" si="193"/>
        <v>0</v>
      </c>
      <c r="W141" s="209">
        <f t="shared" ca="1" si="194"/>
        <v>0</v>
      </c>
      <c r="X141" s="209">
        <f t="shared" ca="1" si="195"/>
        <v>0</v>
      </c>
      <c r="Y141" s="209">
        <f t="shared" ca="1" si="196"/>
        <v>0</v>
      </c>
      <c r="Z141" s="210" t="str">
        <f t="shared" ca="1" si="207"/>
        <v xml:space="preserve">        </v>
      </c>
      <c r="AA141" s="185"/>
      <c r="AB141" s="185" t="str">
        <f t="shared" ca="1" si="208"/>
        <v>Водій</v>
      </c>
      <c r="AC141" s="185" t="str">
        <f t="shared" ca="1" si="209"/>
        <v>м-с</v>
      </c>
      <c r="AD141" s="185" t="str">
        <f t="shared" ca="1" si="253"/>
        <v>Герасименко Ю.Р.</v>
      </c>
      <c r="AE141" s="185"/>
      <c r="AF141" s="211"/>
      <c r="AG141" s="211"/>
      <c r="AH141" s="211"/>
      <c r="AI141" s="211"/>
      <c r="AJ141" s="211"/>
      <c r="AK141" s="211"/>
      <c r="AL141" s="211"/>
      <c r="AM141" s="211"/>
      <c r="AN141" s="211"/>
      <c r="AO141" s="211"/>
      <c r="AP141" s="623">
        <f t="shared" si="210"/>
        <v>0</v>
      </c>
      <c r="AQ141" s="211">
        <f t="shared" si="254"/>
        <v>0</v>
      </c>
      <c r="AR141" s="211">
        <f t="shared" si="255"/>
        <v>0</v>
      </c>
      <c r="AS141" s="211"/>
      <c r="AT141" s="211">
        <f t="shared" si="211"/>
        <v>0</v>
      </c>
      <c r="AU141" s="358">
        <f t="shared" si="212"/>
        <v>0</v>
      </c>
      <c r="AV141" s="211">
        <f t="shared" si="213"/>
        <v>0</v>
      </c>
      <c r="AW141" s="211">
        <f t="shared" ca="1" si="214"/>
        <v>0</v>
      </c>
      <c r="AX141" s="211">
        <f t="shared" ca="1" si="197"/>
        <v>0</v>
      </c>
      <c r="AY141" s="211">
        <f t="shared" ca="1" si="215"/>
        <v>0</v>
      </c>
      <c r="AZ141" s="212">
        <f ca="1">IF(AND(AW141,AX141=0,AY141=0)=0,0,IF(AW141&gt;0,'На банк Приват'!$J$1,IF(AX141&gt;0,'На Укрсиб'!J134,0)))</f>
        <v>0</v>
      </c>
      <c r="BA141" s="191"/>
      <c r="BB141" s="191" t="str">
        <f t="shared" ca="1" si="216"/>
        <v>Водій</v>
      </c>
      <c r="BC141" s="191" t="str">
        <f t="shared" ca="1" si="217"/>
        <v>м-с</v>
      </c>
      <c r="BD141" s="191" t="str">
        <f t="shared" ca="1" si="256"/>
        <v>Герасименко Ю.Р.</v>
      </c>
      <c r="BE141" s="191"/>
      <c r="BF141" s="213"/>
      <c r="BG141" s="213"/>
      <c r="BH141" s="213"/>
      <c r="BI141" s="213"/>
      <c r="BJ141" s="213"/>
      <c r="BK141" s="213"/>
      <c r="BL141" s="213"/>
      <c r="BM141" s="213"/>
      <c r="BN141" s="213"/>
      <c r="BO141" s="213"/>
      <c r="BP141" s="623">
        <f t="shared" si="218"/>
        <v>0</v>
      </c>
      <c r="BQ141" s="213">
        <f t="shared" si="257"/>
        <v>0</v>
      </c>
      <c r="BR141" s="213">
        <f t="shared" si="258"/>
        <v>0</v>
      </c>
      <c r="BS141" s="213"/>
      <c r="BT141" s="213">
        <f t="shared" si="219"/>
        <v>0</v>
      </c>
      <c r="BU141" s="362">
        <f t="shared" si="259"/>
        <v>0</v>
      </c>
      <c r="BV141" s="213">
        <f t="shared" si="220"/>
        <v>0</v>
      </c>
      <c r="BW141" s="213">
        <f t="shared" ca="1" si="221"/>
        <v>0</v>
      </c>
      <c r="BX141" s="213">
        <f t="shared" ca="1" si="260"/>
        <v>0</v>
      </c>
      <c r="BY141" s="213">
        <f t="shared" ca="1" si="222"/>
        <v>0</v>
      </c>
      <c r="BZ141" s="214">
        <f ca="1">IF(AND(BW141,BX141=0)=0,0,IF(BW141&gt;0,'На банк Приват'!$P$1,IF(BX141&gt;0,'На Укрсиб'!$P$1,0)))</f>
        <v>0</v>
      </c>
      <c r="CA141" s="198">
        <v>134</v>
      </c>
      <c r="CB141" s="198" t="str">
        <f t="shared" ca="1" si="223"/>
        <v>Водій</v>
      </c>
      <c r="CC141" s="198" t="str">
        <f t="shared" ca="1" si="224"/>
        <v>м-с</v>
      </c>
      <c r="CD141" s="198" t="str">
        <f t="shared" ca="1" si="261"/>
        <v>Герасименко Ю.Р.</v>
      </c>
      <c r="CE141" s="198"/>
      <c r="CF141" s="215"/>
      <c r="CG141" s="215"/>
      <c r="CH141" s="215"/>
      <c r="CI141" s="215"/>
      <c r="CJ141" s="215"/>
      <c r="CK141" s="215"/>
      <c r="CL141" s="215"/>
      <c r="CM141" s="215">
        <f t="shared" si="203"/>
        <v>0</v>
      </c>
      <c r="CN141" s="215"/>
      <c r="CO141" s="215"/>
      <c r="CP141" s="215">
        <f t="shared" si="225"/>
        <v>0</v>
      </c>
      <c r="CQ141" s="215">
        <f t="shared" si="262"/>
        <v>0</v>
      </c>
      <c r="CR141" s="215">
        <f t="shared" si="263"/>
        <v>0</v>
      </c>
      <c r="CS141" s="215"/>
      <c r="CT141" s="215">
        <f t="shared" si="226"/>
        <v>0</v>
      </c>
      <c r="CU141" s="369">
        <f t="shared" si="227"/>
        <v>0</v>
      </c>
      <c r="CV141" s="215">
        <f t="shared" si="228"/>
        <v>0</v>
      </c>
      <c r="CW141" s="215">
        <f t="shared" ca="1" si="229"/>
        <v>0</v>
      </c>
      <c r="CX141" s="215">
        <f t="shared" ca="1" si="264"/>
        <v>0</v>
      </c>
      <c r="CY141" s="215">
        <f t="shared" ca="1" si="230"/>
        <v>0</v>
      </c>
      <c r="CZ141" s="216">
        <f ca="1">IF(AND(CW141,CX141=0)=0,0,IF(CW141&gt;0,'На банк Приват'!$V$1,IF(CX141&gt;0,'На Укрсиб'!$V$1,0)))</f>
        <v>0</v>
      </c>
      <c r="DA141" s="204"/>
      <c r="DB141" s="204" t="str">
        <f t="shared" ca="1" si="231"/>
        <v>Водій</v>
      </c>
      <c r="DC141" s="204" t="str">
        <f t="shared" ca="1" si="232"/>
        <v>м-с</v>
      </c>
      <c r="DD141" s="204" t="str">
        <f t="shared" ca="1" si="265"/>
        <v>Герасименко Ю.Р.</v>
      </c>
      <c r="DE141" s="204"/>
      <c r="DF141" s="217"/>
      <c r="DG141" s="217"/>
      <c r="DH141" s="217"/>
      <c r="DI141" s="217"/>
      <c r="DJ141" s="217"/>
      <c r="DK141" s="217"/>
      <c r="DL141" s="217"/>
      <c r="DM141" s="217">
        <f t="shared" si="233"/>
        <v>0</v>
      </c>
      <c r="DN141" s="217"/>
      <c r="DO141" s="217"/>
      <c r="DP141" s="763">
        <f t="shared" si="234"/>
        <v>0</v>
      </c>
      <c r="DQ141" s="217">
        <f t="shared" si="266"/>
        <v>0</v>
      </c>
      <c r="DR141" s="217">
        <f t="shared" si="267"/>
        <v>0</v>
      </c>
      <c r="DS141" s="217"/>
      <c r="DT141" s="217">
        <f t="shared" si="235"/>
        <v>0</v>
      </c>
      <c r="DU141" s="366">
        <f t="shared" si="268"/>
        <v>0</v>
      </c>
      <c r="DV141" s="217">
        <f t="shared" si="236"/>
        <v>0</v>
      </c>
      <c r="DW141" s="217">
        <f t="shared" ca="1" si="237"/>
        <v>0</v>
      </c>
      <c r="DX141" s="217">
        <f t="shared" ca="1" si="269"/>
        <v>0</v>
      </c>
      <c r="DY141" s="217">
        <f t="shared" ca="1" si="238"/>
        <v>0</v>
      </c>
      <c r="DZ141" s="218">
        <f ca="1">IF(AND(DW141,DX141=0)=0,0,IF(DW141&gt;0,'На банк Приват'!$AB$1,IF(DX141&gt;0,'На Укрсиб'!$V$1,0)))</f>
        <v>0</v>
      </c>
      <c r="EA141" s="207"/>
      <c r="EB141" s="207" t="str">
        <f t="shared" ca="1" si="239"/>
        <v>Водій</v>
      </c>
      <c r="EC141" s="207" t="str">
        <f t="shared" ca="1" si="240"/>
        <v>м-с</v>
      </c>
      <c r="ED141" s="207" t="str">
        <f t="shared" ca="1" si="270"/>
        <v>Герасименко Ю.Р.</v>
      </c>
      <c r="EE141" s="207"/>
      <c r="EF141" s="219"/>
      <c r="EG141" s="219"/>
      <c r="EH141" s="219"/>
      <c r="EI141" s="219"/>
      <c r="EJ141" s="219"/>
      <c r="EK141" s="219"/>
      <c r="EL141" s="219"/>
      <c r="EM141" s="219">
        <f t="shared" si="241"/>
        <v>0</v>
      </c>
      <c r="EN141" s="219"/>
      <c r="EO141" s="219"/>
      <c r="EP141" s="219">
        <f t="shared" si="242"/>
        <v>0</v>
      </c>
      <c r="EQ141" s="219">
        <f t="shared" si="271"/>
        <v>0</v>
      </c>
      <c r="ER141" s="219">
        <f t="shared" si="272"/>
        <v>0</v>
      </c>
      <c r="ES141" s="219"/>
      <c r="ET141" s="219">
        <f t="shared" si="243"/>
        <v>0</v>
      </c>
      <c r="EU141" s="363">
        <f t="shared" si="273"/>
        <v>0</v>
      </c>
      <c r="EV141" s="219">
        <f t="shared" si="244"/>
        <v>0</v>
      </c>
      <c r="EW141" s="219">
        <f t="shared" ca="1" si="245"/>
        <v>0</v>
      </c>
      <c r="EX141" s="219">
        <f t="shared" ca="1" si="274"/>
        <v>0</v>
      </c>
      <c r="EY141" s="219">
        <f t="shared" ca="1" si="246"/>
        <v>0</v>
      </c>
      <c r="EZ141" s="220">
        <f ca="1">IF(AND(EW141,EX141=0)=0,0,IF(EW141&gt;0,'На банк Приват'!$AH$1,IF(EX141&gt;0,'На Укрсиб'!$AH$1,0)))</f>
        <v>0</v>
      </c>
      <c r="FA141" s="28" t="str">
        <f t="shared" ca="1" si="247"/>
        <v>Герасименко Ю.Р.</v>
      </c>
      <c r="FB141" s="28" t="str">
        <f t="shared" ca="1" si="248"/>
        <v>Герасименко</v>
      </c>
      <c r="FC141" s="28" t="str">
        <f t="shared" ca="1" si="249"/>
        <v>Юрій</v>
      </c>
      <c r="FD141" s="28" t="str">
        <f t="shared" ca="1" si="250"/>
        <v>Русланович</v>
      </c>
      <c r="FE141" s="28">
        <f t="shared" ca="1" si="251"/>
        <v>133</v>
      </c>
      <c r="FF141">
        <f t="shared" si="252"/>
        <v>0</v>
      </c>
      <c r="FG141" s="531"/>
    </row>
    <row r="142" spans="1:163">
      <c r="A142" s="113"/>
      <c r="B142" s="113" t="str">
        <f t="shared" ca="1" si="204"/>
        <v>Водій</v>
      </c>
      <c r="C142" s="113">
        <f t="shared" ca="1" si="205"/>
        <v>0</v>
      </c>
      <c r="D142" s="113">
        <f t="shared" ca="1" si="199"/>
        <v>0</v>
      </c>
      <c r="E142" s="113">
        <f t="shared" si="206"/>
        <v>0</v>
      </c>
      <c r="F142" s="115"/>
      <c r="G142" s="209">
        <f t="shared" ref="G142:G173" si="276">AG142+BG142+CG142+DG142+EG142</f>
        <v>0</v>
      </c>
      <c r="H142" s="209">
        <f t="shared" ref="H142:H173" si="277">AH142+BH142+CH142+DH142+EH142</f>
        <v>0</v>
      </c>
      <c r="I142" s="209">
        <f t="shared" ref="I142:I173" si="278">AI142+BI142+CI142+DI142+EI142</f>
        <v>0</v>
      </c>
      <c r="J142" s="209">
        <f t="shared" si="182"/>
        <v>0</v>
      </c>
      <c r="K142" s="209">
        <f t="shared" si="183"/>
        <v>0</v>
      </c>
      <c r="L142" s="209">
        <f t="shared" si="184"/>
        <v>0</v>
      </c>
      <c r="M142" s="209">
        <f t="shared" si="185"/>
        <v>0</v>
      </c>
      <c r="N142" s="209">
        <f t="shared" si="186"/>
        <v>0</v>
      </c>
      <c r="O142" s="209">
        <f t="shared" si="275"/>
        <v>0</v>
      </c>
      <c r="P142" s="211">
        <f t="shared" si="187"/>
        <v>0</v>
      </c>
      <c r="Q142" s="209">
        <f t="shared" si="188"/>
        <v>0</v>
      </c>
      <c r="R142" s="209">
        <f t="shared" si="189"/>
        <v>0</v>
      </c>
      <c r="S142" s="209">
        <f t="shared" si="190"/>
        <v>0</v>
      </c>
      <c r="T142" s="209">
        <f t="shared" si="191"/>
        <v>0</v>
      </c>
      <c r="U142" s="209">
        <f t="shared" si="192"/>
        <v>0</v>
      </c>
      <c r="V142" s="209">
        <f t="shared" si="193"/>
        <v>0</v>
      </c>
      <c r="W142" s="209">
        <f t="shared" ca="1" si="194"/>
        <v>0</v>
      </c>
      <c r="X142" s="209">
        <f t="shared" ca="1" si="195"/>
        <v>0</v>
      </c>
      <c r="Y142" s="209">
        <f t="shared" ca="1" si="196"/>
        <v>0</v>
      </c>
      <c r="Z142" s="210" t="str">
        <f t="shared" ca="1" si="207"/>
        <v xml:space="preserve">        </v>
      </c>
      <c r="AA142" s="185"/>
      <c r="AB142" s="185" t="str">
        <f t="shared" ca="1" si="208"/>
        <v>Водій</v>
      </c>
      <c r="AC142" s="185">
        <f t="shared" ca="1" si="209"/>
        <v>0</v>
      </c>
      <c r="AD142" s="185">
        <f t="shared" ca="1" si="253"/>
        <v>0</v>
      </c>
      <c r="AE142" s="185"/>
      <c r="AF142" s="211"/>
      <c r="AG142" s="211"/>
      <c r="AH142" s="211"/>
      <c r="AI142" s="211"/>
      <c r="AJ142" s="211"/>
      <c r="AK142" s="211"/>
      <c r="AL142" s="211"/>
      <c r="AM142" s="211"/>
      <c r="AN142" s="211"/>
      <c r="AO142" s="211"/>
      <c r="AP142" s="623">
        <f t="shared" si="210"/>
        <v>0</v>
      </c>
      <c r="AQ142" s="211">
        <f t="shared" si="254"/>
        <v>0</v>
      </c>
      <c r="AR142" s="211">
        <f t="shared" si="255"/>
        <v>0</v>
      </c>
      <c r="AS142" s="211"/>
      <c r="AT142" s="211">
        <f t="shared" si="211"/>
        <v>0</v>
      </c>
      <c r="AU142" s="358">
        <f t="shared" si="212"/>
        <v>0</v>
      </c>
      <c r="AV142" s="211">
        <f t="shared" si="213"/>
        <v>0</v>
      </c>
      <c r="AW142" s="211">
        <f t="shared" ca="1" si="214"/>
        <v>0</v>
      </c>
      <c r="AX142" s="211">
        <f t="shared" ca="1" si="197"/>
        <v>0</v>
      </c>
      <c r="AY142" s="211">
        <f t="shared" ca="1" si="215"/>
        <v>0</v>
      </c>
      <c r="AZ142" s="212">
        <f ca="1">IF(AND(AW142,AX142=0,AY142=0)=0,0,IF(AW142&gt;0,'На банк Приват'!$J$1,IF(AX142&gt;0,'На Укрсиб'!$J$1,0)))</f>
        <v>0</v>
      </c>
      <c r="BA142" s="191"/>
      <c r="BB142" s="191" t="str">
        <f t="shared" ca="1" si="216"/>
        <v>Водій</v>
      </c>
      <c r="BC142" s="191">
        <f t="shared" ca="1" si="217"/>
        <v>0</v>
      </c>
      <c r="BD142" s="191">
        <f t="shared" ca="1" si="256"/>
        <v>0</v>
      </c>
      <c r="BE142" s="191"/>
      <c r="BF142" s="213"/>
      <c r="BG142" s="213"/>
      <c r="BH142" s="213"/>
      <c r="BI142" s="213"/>
      <c r="BJ142" s="213"/>
      <c r="BK142" s="213"/>
      <c r="BL142" s="213"/>
      <c r="BM142" s="213"/>
      <c r="BN142" s="213"/>
      <c r="BO142" s="213"/>
      <c r="BP142" s="623">
        <f t="shared" si="218"/>
        <v>0</v>
      </c>
      <c r="BQ142" s="213">
        <f t="shared" si="257"/>
        <v>0</v>
      </c>
      <c r="BR142" s="213">
        <f t="shared" si="258"/>
        <v>0</v>
      </c>
      <c r="BS142" s="213"/>
      <c r="BT142" s="213">
        <f t="shared" si="219"/>
        <v>0</v>
      </c>
      <c r="BU142" s="362">
        <f t="shared" si="259"/>
        <v>0</v>
      </c>
      <c r="BV142" s="213">
        <f t="shared" si="220"/>
        <v>0</v>
      </c>
      <c r="BW142" s="213">
        <f t="shared" ca="1" si="221"/>
        <v>0</v>
      </c>
      <c r="BX142" s="213">
        <f t="shared" ca="1" si="260"/>
        <v>0</v>
      </c>
      <c r="BY142" s="213">
        <f t="shared" ca="1" si="222"/>
        <v>0</v>
      </c>
      <c r="BZ142" s="214">
        <f ca="1">IF(AND(BW142,BX142=0)=0,0,IF(BW142&gt;0,'На банк Приват'!$P$1,IF(BX142&gt;0,'На Укрсиб'!$P$1,0)))</f>
        <v>0</v>
      </c>
      <c r="CA142" s="198">
        <v>135</v>
      </c>
      <c r="CB142" s="198" t="str">
        <f t="shared" ca="1" si="223"/>
        <v>Водій</v>
      </c>
      <c r="CC142" s="198">
        <f t="shared" ca="1" si="224"/>
        <v>0</v>
      </c>
      <c r="CD142" s="198">
        <f t="shared" ca="1" si="261"/>
        <v>0</v>
      </c>
      <c r="CE142" s="198"/>
      <c r="CF142" s="215"/>
      <c r="CG142" s="215"/>
      <c r="CH142" s="215"/>
      <c r="CI142" s="215"/>
      <c r="CJ142" s="215"/>
      <c r="CK142" s="215"/>
      <c r="CL142" s="215"/>
      <c r="CM142" s="215">
        <f t="shared" si="203"/>
        <v>0</v>
      </c>
      <c r="CN142" s="215"/>
      <c r="CO142" s="215"/>
      <c r="CP142" s="215">
        <f t="shared" si="225"/>
        <v>0</v>
      </c>
      <c r="CQ142" s="215">
        <f t="shared" si="262"/>
        <v>0</v>
      </c>
      <c r="CR142" s="215">
        <f t="shared" si="263"/>
        <v>0</v>
      </c>
      <c r="CS142" s="215"/>
      <c r="CT142" s="215">
        <f t="shared" si="226"/>
        <v>0</v>
      </c>
      <c r="CU142" s="369">
        <f t="shared" si="227"/>
        <v>0</v>
      </c>
      <c r="CV142" s="215">
        <f t="shared" si="228"/>
        <v>0</v>
      </c>
      <c r="CW142" s="215">
        <f t="shared" ca="1" si="229"/>
        <v>0</v>
      </c>
      <c r="CX142" s="215">
        <f t="shared" ca="1" si="264"/>
        <v>0</v>
      </c>
      <c r="CY142" s="215">
        <f t="shared" ca="1" si="230"/>
        <v>0</v>
      </c>
      <c r="CZ142" s="216">
        <f ca="1">IF(AND(CW142,CX142=0)=0,0,IF(CW142&gt;0,'На банк Приват'!$V$1,IF(CX142&gt;0,'На Укрсиб'!$V$1,0)))</f>
        <v>0</v>
      </c>
      <c r="DA142" s="204"/>
      <c r="DB142" s="204" t="str">
        <f t="shared" ca="1" si="231"/>
        <v>Водій</v>
      </c>
      <c r="DC142" s="204">
        <f t="shared" ca="1" si="232"/>
        <v>0</v>
      </c>
      <c r="DD142" s="204">
        <f t="shared" ca="1" si="265"/>
        <v>0</v>
      </c>
      <c r="DE142" s="204"/>
      <c r="DF142" s="217"/>
      <c r="DG142" s="217"/>
      <c r="DH142" s="217"/>
      <c r="DI142" s="217"/>
      <c r="DJ142" s="217"/>
      <c r="DK142" s="217"/>
      <c r="DL142" s="217"/>
      <c r="DM142" s="217">
        <f t="shared" si="233"/>
        <v>0</v>
      </c>
      <c r="DN142" s="217"/>
      <c r="DO142" s="217"/>
      <c r="DP142" s="763">
        <f t="shared" si="234"/>
        <v>0</v>
      </c>
      <c r="DQ142" s="217">
        <f t="shared" si="266"/>
        <v>0</v>
      </c>
      <c r="DR142" s="217">
        <f t="shared" si="267"/>
        <v>0</v>
      </c>
      <c r="DS142" s="217"/>
      <c r="DT142" s="217">
        <f t="shared" si="235"/>
        <v>0</v>
      </c>
      <c r="DU142" s="366">
        <f t="shared" si="268"/>
        <v>0</v>
      </c>
      <c r="DV142" s="217">
        <f t="shared" si="236"/>
        <v>0</v>
      </c>
      <c r="DW142" s="217">
        <f t="shared" ca="1" si="237"/>
        <v>0</v>
      </c>
      <c r="DX142" s="217">
        <f t="shared" ca="1" si="269"/>
        <v>0</v>
      </c>
      <c r="DY142" s="217">
        <f t="shared" ca="1" si="238"/>
        <v>0</v>
      </c>
      <c r="DZ142" s="218">
        <f ca="1">IF(AND(DW142,DX142=0)=0,0,IF(DW142&gt;0,'На банк Приват'!$AB$1,IF(DX142&gt;0,'На Укрсиб'!$V$1,0)))</f>
        <v>0</v>
      </c>
      <c r="EA142" s="207"/>
      <c r="EB142" s="207" t="str">
        <f t="shared" ca="1" si="239"/>
        <v>Водій</v>
      </c>
      <c r="EC142" s="207">
        <f t="shared" ca="1" si="240"/>
        <v>0</v>
      </c>
      <c r="ED142" s="207">
        <f t="shared" ca="1" si="270"/>
        <v>0</v>
      </c>
      <c r="EE142" s="207"/>
      <c r="EF142" s="219"/>
      <c r="EG142" s="219"/>
      <c r="EH142" s="219"/>
      <c r="EI142" s="219"/>
      <c r="EJ142" s="219"/>
      <c r="EK142" s="219"/>
      <c r="EL142" s="219"/>
      <c r="EM142" s="219">
        <f t="shared" si="241"/>
        <v>0</v>
      </c>
      <c r="EN142" s="219"/>
      <c r="EO142" s="219"/>
      <c r="EP142" s="219">
        <f t="shared" si="242"/>
        <v>0</v>
      </c>
      <c r="EQ142" s="219">
        <f t="shared" si="271"/>
        <v>0</v>
      </c>
      <c r="ER142" s="219">
        <f t="shared" si="272"/>
        <v>0</v>
      </c>
      <c r="ES142" s="219"/>
      <c r="ET142" s="219">
        <f t="shared" si="243"/>
        <v>0</v>
      </c>
      <c r="EU142" s="363">
        <f t="shared" si="273"/>
        <v>0</v>
      </c>
      <c r="EV142" s="219">
        <f t="shared" si="244"/>
        <v>0</v>
      </c>
      <c r="EW142" s="219">
        <f t="shared" ca="1" si="245"/>
        <v>0</v>
      </c>
      <c r="EX142" s="219">
        <f t="shared" ca="1" si="274"/>
        <v>0</v>
      </c>
      <c r="EY142" s="219">
        <f t="shared" ca="1" si="246"/>
        <v>0</v>
      </c>
      <c r="EZ142" s="220">
        <f ca="1">IF(AND(EW142,EX142=0)=0,0,IF(EW142&gt;0,'На банк Приват'!$AH$1,IF(EX142&gt;0,'На Укрсиб'!$AH$1,0)))</f>
        <v>0</v>
      </c>
      <c r="FA142" s="28">
        <f t="shared" ca="1" si="247"/>
        <v>0</v>
      </c>
      <c r="FB142" s="28" t="str">
        <f t="shared" ca="1" si="248"/>
        <v>вс/сс</v>
      </c>
      <c r="FC142" s="28">
        <f t="shared" ca="1" si="249"/>
        <v>0</v>
      </c>
      <c r="FD142" s="28">
        <f t="shared" ca="1" si="250"/>
        <v>0</v>
      </c>
      <c r="FE142" s="28">
        <f t="shared" ca="1" si="251"/>
        <v>134</v>
      </c>
      <c r="FF142">
        <f t="shared" si="252"/>
        <v>0</v>
      </c>
      <c r="FG142" s="531" t="s">
        <v>99</v>
      </c>
    </row>
    <row r="143" spans="1:163">
      <c r="A143" s="113"/>
      <c r="B143" s="113" t="str">
        <f t="shared" ca="1" si="204"/>
        <v>Водій- кранівник</v>
      </c>
      <c r="C143" s="113" t="str">
        <f t="shared" ca="1" si="205"/>
        <v>м-с</v>
      </c>
      <c r="D143" s="113" t="str">
        <f t="shared" ca="1" si="199"/>
        <v>Баришніков Д.С.</v>
      </c>
      <c r="E143" s="113">
        <f t="shared" si="206"/>
        <v>0</v>
      </c>
      <c r="F143" s="115"/>
      <c r="G143" s="209">
        <f t="shared" si="276"/>
        <v>0</v>
      </c>
      <c r="H143" s="209">
        <f t="shared" si="277"/>
        <v>0</v>
      </c>
      <c r="I143" s="209">
        <f t="shared" si="278"/>
        <v>0</v>
      </c>
      <c r="J143" s="209">
        <f t="shared" ref="J143:J206" si="279">AJ143+BJ143+CJ143+DJ143+EJ143</f>
        <v>0</v>
      </c>
      <c r="K143" s="209">
        <f t="shared" ref="K143:K206" si="280">AK143+BK143+CK143+DK143+EK143</f>
        <v>0</v>
      </c>
      <c r="L143" s="209">
        <f t="shared" ref="L143:L206" si="281">AL143+BL143+CL143+DL143+EL143</f>
        <v>0</v>
      </c>
      <c r="M143" s="209">
        <f t="shared" ref="M143:M206" si="282">AM143+BM143+CM143+DM143+EM143</f>
        <v>0</v>
      </c>
      <c r="N143" s="209">
        <f t="shared" ref="N143:N206" si="283">AN143+BN143+CN143+DN143+EN143</f>
        <v>0</v>
      </c>
      <c r="O143" s="209">
        <f t="shared" si="275"/>
        <v>0</v>
      </c>
      <c r="P143" s="211">
        <f t="shared" ref="P143:P206" si="284">AP143+BP143+CP143+DP143+EP143</f>
        <v>0</v>
      </c>
      <c r="Q143" s="209">
        <f t="shared" ref="Q143:Q206" si="285">AQ143+BQ143+CQ143+DQ143+EQ143</f>
        <v>0</v>
      </c>
      <c r="R143" s="209">
        <f t="shared" ref="R143:R206" si="286">AR143+BR143+CR143+DR143+ER143</f>
        <v>0</v>
      </c>
      <c r="S143" s="209">
        <f t="shared" ref="S143:S206" si="287">AS143+BS143+CS143+DS143+ES143</f>
        <v>0</v>
      </c>
      <c r="T143" s="209">
        <f t="shared" ref="T143:T206" si="288">AT143+BT143+CT143+DT143+ET143</f>
        <v>0</v>
      </c>
      <c r="U143" s="209">
        <f t="shared" ref="U143:U206" si="289">AU143+BU143+CU143+DU143+EU143</f>
        <v>0</v>
      </c>
      <c r="V143" s="209">
        <f t="shared" ref="V143:V206" si="290">AV143+BV143+CV143+DV143+EV143</f>
        <v>0</v>
      </c>
      <c r="W143" s="209">
        <f t="shared" ref="W143:W206" ca="1" si="291">AW143+BW143+CW143+DW143+EW143</f>
        <v>0</v>
      </c>
      <c r="X143" s="209">
        <f t="shared" ref="X143:X206" ca="1" si="292">AX143+BX143+CX143+DX143+EX143</f>
        <v>0</v>
      </c>
      <c r="Y143" s="209">
        <f t="shared" ref="Y143:Y206" ca="1" si="293">AY143+BY143+CY143+DY143+EY143</f>
        <v>0</v>
      </c>
      <c r="Z143" s="210" t="str">
        <f t="shared" ca="1" si="207"/>
        <v xml:space="preserve">        </v>
      </c>
      <c r="AA143" s="185"/>
      <c r="AB143" s="185" t="str">
        <f t="shared" ca="1" si="208"/>
        <v>Водій- кранівник</v>
      </c>
      <c r="AC143" s="185" t="str">
        <f t="shared" ca="1" si="209"/>
        <v>м-с</v>
      </c>
      <c r="AD143" s="185" t="str">
        <f t="shared" ca="1" si="253"/>
        <v>Баришніков Д.С.</v>
      </c>
      <c r="AE143" s="185"/>
      <c r="AF143" s="211"/>
      <c r="AG143" s="211"/>
      <c r="AH143" s="211"/>
      <c r="AI143" s="211"/>
      <c r="AJ143" s="211"/>
      <c r="AK143" s="211"/>
      <c r="AL143" s="211"/>
      <c r="AM143" s="211"/>
      <c r="AN143" s="211"/>
      <c r="AO143" s="211"/>
      <c r="AP143" s="623">
        <f t="shared" si="210"/>
        <v>0</v>
      </c>
      <c r="AQ143" s="211">
        <f t="shared" si="254"/>
        <v>0</v>
      </c>
      <c r="AR143" s="211">
        <f t="shared" si="255"/>
        <v>0</v>
      </c>
      <c r="AS143" s="211"/>
      <c r="AT143" s="211">
        <f t="shared" si="211"/>
        <v>0</v>
      </c>
      <c r="AU143" s="358">
        <f t="shared" si="212"/>
        <v>0</v>
      </c>
      <c r="AV143" s="211">
        <f t="shared" si="213"/>
        <v>0</v>
      </c>
      <c r="AW143" s="211">
        <f t="shared" ca="1" si="214"/>
        <v>0</v>
      </c>
      <c r="AX143" s="211">
        <f t="shared" ca="1" si="197"/>
        <v>0</v>
      </c>
      <c r="AY143" s="211">
        <f t="shared" ca="1" si="215"/>
        <v>0</v>
      </c>
      <c r="AZ143" s="212">
        <f ca="1">IF(AND(AW143,AX143=0,AY143=0)=0,0,IF(AW143&gt;0,'На банк Приват'!$J$1,IF(AX143&gt;0,'На Укрсиб'!$J$1,0)))</f>
        <v>0</v>
      </c>
      <c r="BA143" s="191"/>
      <c r="BB143" s="191" t="str">
        <f t="shared" ca="1" si="216"/>
        <v>Водій- кранівник</v>
      </c>
      <c r="BC143" s="191" t="str">
        <f t="shared" ca="1" si="217"/>
        <v>м-с</v>
      </c>
      <c r="BD143" s="191" t="str">
        <f t="shared" ca="1" si="256"/>
        <v>Баришніков Д.С.</v>
      </c>
      <c r="BE143" s="191"/>
      <c r="BF143" s="213"/>
      <c r="BG143" s="213"/>
      <c r="BH143" s="213"/>
      <c r="BI143" s="213"/>
      <c r="BJ143" s="213"/>
      <c r="BK143" s="213"/>
      <c r="BL143" s="213"/>
      <c r="BM143" s="213"/>
      <c r="BN143" s="213"/>
      <c r="BO143" s="213"/>
      <c r="BP143" s="623">
        <f t="shared" si="218"/>
        <v>0</v>
      </c>
      <c r="BQ143" s="213">
        <f t="shared" si="257"/>
        <v>0</v>
      </c>
      <c r="BR143" s="213">
        <f t="shared" si="258"/>
        <v>0</v>
      </c>
      <c r="BS143" s="213"/>
      <c r="BT143" s="213">
        <f t="shared" si="219"/>
        <v>0</v>
      </c>
      <c r="BU143" s="362">
        <f t="shared" si="259"/>
        <v>0</v>
      </c>
      <c r="BV143" s="213">
        <f t="shared" si="220"/>
        <v>0</v>
      </c>
      <c r="BW143" s="213">
        <f t="shared" ca="1" si="221"/>
        <v>0</v>
      </c>
      <c r="BX143" s="213">
        <f t="shared" ca="1" si="260"/>
        <v>0</v>
      </c>
      <c r="BY143" s="213">
        <f t="shared" ca="1" si="222"/>
        <v>0</v>
      </c>
      <c r="BZ143" s="214">
        <f ca="1">IF(AND(BW143,BX143=0)=0,0,IF(BW143&gt;0,'На банк Приват'!$P$1,IF(BX143&gt;0,'На Укрсиб'!$P$1,0)))</f>
        <v>0</v>
      </c>
      <c r="CA143" s="198">
        <v>136</v>
      </c>
      <c r="CB143" s="198" t="str">
        <f t="shared" ca="1" si="223"/>
        <v>Водій- кранівник</v>
      </c>
      <c r="CC143" s="198" t="str">
        <f t="shared" ca="1" si="224"/>
        <v>м-с</v>
      </c>
      <c r="CD143" s="198" t="str">
        <f t="shared" ca="1" si="261"/>
        <v>Баришніков Д.С.</v>
      </c>
      <c r="CE143" s="198"/>
      <c r="CF143" s="215"/>
      <c r="CG143" s="215"/>
      <c r="CH143" s="215"/>
      <c r="CI143" s="215"/>
      <c r="CJ143" s="215"/>
      <c r="CK143" s="215"/>
      <c r="CL143" s="215"/>
      <c r="CM143" s="215">
        <f t="shared" si="203"/>
        <v>0</v>
      </c>
      <c r="CN143" s="215"/>
      <c r="CO143" s="215"/>
      <c r="CP143" s="215">
        <f t="shared" si="225"/>
        <v>0</v>
      </c>
      <c r="CQ143" s="215">
        <f t="shared" si="262"/>
        <v>0</v>
      </c>
      <c r="CR143" s="215">
        <f t="shared" si="263"/>
        <v>0</v>
      </c>
      <c r="CS143" s="215"/>
      <c r="CT143" s="215">
        <f t="shared" si="226"/>
        <v>0</v>
      </c>
      <c r="CU143" s="369">
        <f t="shared" si="227"/>
        <v>0</v>
      </c>
      <c r="CV143" s="215">
        <f t="shared" si="228"/>
        <v>0</v>
      </c>
      <c r="CW143" s="215">
        <f t="shared" ca="1" si="229"/>
        <v>0</v>
      </c>
      <c r="CX143" s="215">
        <f t="shared" ca="1" si="264"/>
        <v>0</v>
      </c>
      <c r="CY143" s="215">
        <f t="shared" ca="1" si="230"/>
        <v>0</v>
      </c>
      <c r="CZ143" s="216">
        <f ca="1">IF(AND(CW143,CX143=0)=0,0,IF(CW143&gt;0,'На банк Приват'!$V$1,IF(CX143&gt;0,'На Укрсиб'!$V$1,0)))</f>
        <v>0</v>
      </c>
      <c r="DA143" s="204"/>
      <c r="DB143" s="204" t="str">
        <f t="shared" ca="1" si="231"/>
        <v>Водій- кранівник</v>
      </c>
      <c r="DC143" s="204" t="str">
        <f t="shared" ca="1" si="232"/>
        <v>м-с</v>
      </c>
      <c r="DD143" s="204" t="str">
        <f t="shared" ca="1" si="265"/>
        <v>Баришніков Д.С.</v>
      </c>
      <c r="DE143" s="204"/>
      <c r="DF143" s="217"/>
      <c r="DG143" s="217"/>
      <c r="DH143" s="217"/>
      <c r="DI143" s="217"/>
      <c r="DJ143" s="217"/>
      <c r="DK143" s="217"/>
      <c r="DL143" s="217"/>
      <c r="DM143" s="217">
        <f t="shared" si="233"/>
        <v>0</v>
      </c>
      <c r="DN143" s="217"/>
      <c r="DO143" s="217"/>
      <c r="DP143" s="763">
        <f t="shared" si="234"/>
        <v>0</v>
      </c>
      <c r="DQ143" s="217">
        <f t="shared" si="266"/>
        <v>0</v>
      </c>
      <c r="DR143" s="217">
        <f t="shared" si="267"/>
        <v>0</v>
      </c>
      <c r="DS143" s="217"/>
      <c r="DT143" s="217">
        <f t="shared" si="235"/>
        <v>0</v>
      </c>
      <c r="DU143" s="366">
        <f t="shared" si="268"/>
        <v>0</v>
      </c>
      <c r="DV143" s="217">
        <f t="shared" si="236"/>
        <v>0</v>
      </c>
      <c r="DW143" s="217">
        <f t="shared" ca="1" si="237"/>
        <v>0</v>
      </c>
      <c r="DX143" s="217">
        <f t="shared" ca="1" si="269"/>
        <v>0</v>
      </c>
      <c r="DY143" s="217">
        <f t="shared" ca="1" si="238"/>
        <v>0</v>
      </c>
      <c r="DZ143" s="218">
        <f ca="1">IF(AND(DW143,DX143=0)=0,0,IF(DW143&gt;0,'На банк Приват'!$AB$1,IF(DX143&gt;0,'На Укрсиб'!$V$1,0)))</f>
        <v>0</v>
      </c>
      <c r="EA143" s="207"/>
      <c r="EB143" s="207" t="str">
        <f t="shared" ca="1" si="239"/>
        <v>Водій- кранівник</v>
      </c>
      <c r="EC143" s="207" t="str">
        <f t="shared" ca="1" si="240"/>
        <v>м-с</v>
      </c>
      <c r="ED143" s="207" t="str">
        <f t="shared" ca="1" si="270"/>
        <v>Баришніков Д.С.</v>
      </c>
      <c r="EE143" s="207"/>
      <c r="EF143" s="219"/>
      <c r="EG143" s="219"/>
      <c r="EH143" s="219"/>
      <c r="EI143" s="219"/>
      <c r="EJ143" s="219"/>
      <c r="EK143" s="219"/>
      <c r="EL143" s="219"/>
      <c r="EM143" s="219">
        <f t="shared" si="241"/>
        <v>0</v>
      </c>
      <c r="EN143" s="219"/>
      <c r="EO143" s="219"/>
      <c r="EP143" s="219">
        <f t="shared" si="242"/>
        <v>0</v>
      </c>
      <c r="EQ143" s="219">
        <f t="shared" si="271"/>
        <v>0</v>
      </c>
      <c r="ER143" s="219">
        <f t="shared" si="272"/>
        <v>0</v>
      </c>
      <c r="ES143" s="219"/>
      <c r="ET143" s="219">
        <f t="shared" si="243"/>
        <v>0</v>
      </c>
      <c r="EU143" s="363">
        <f t="shared" si="273"/>
        <v>0</v>
      </c>
      <c r="EV143" s="219">
        <f t="shared" si="244"/>
        <v>0</v>
      </c>
      <c r="EW143" s="219">
        <f t="shared" ca="1" si="245"/>
        <v>0</v>
      </c>
      <c r="EX143" s="219">
        <f t="shared" ca="1" si="274"/>
        <v>0</v>
      </c>
      <c r="EY143" s="219">
        <f t="shared" ca="1" si="246"/>
        <v>0</v>
      </c>
      <c r="EZ143" s="220">
        <f ca="1">IF(AND(EW143,EX143=0)=0,0,IF(EW143&gt;0,'На банк Приват'!$AH$1,IF(EX143&gt;0,'На Укрсиб'!$AH$1,0)))</f>
        <v>0</v>
      </c>
      <c r="FA143" s="28" t="str">
        <f t="shared" ca="1" si="247"/>
        <v>Баришніков Д.С.</v>
      </c>
      <c r="FB143" s="28" t="str">
        <f t="shared" ca="1" si="248"/>
        <v>Баришніков</v>
      </c>
      <c r="FC143" s="28" t="str">
        <f t="shared" ca="1" si="249"/>
        <v>Дмитро</v>
      </c>
      <c r="FD143" s="28" t="str">
        <f t="shared" ca="1" si="250"/>
        <v>Сергійович</v>
      </c>
      <c r="FE143" s="28">
        <f t="shared" ca="1" si="251"/>
        <v>135</v>
      </c>
      <c r="FF143">
        <f t="shared" si="252"/>
        <v>0</v>
      </c>
      <c r="FG143" s="531" t="s">
        <v>393</v>
      </c>
    </row>
    <row r="144" spans="1:163">
      <c r="A144" s="113"/>
      <c r="B144" s="113" t="str">
        <f t="shared" ca="1" si="204"/>
        <v>Водій- кранівник</v>
      </c>
      <c r="C144" s="113" t="str">
        <f t="shared" ca="1" si="205"/>
        <v>м-с</v>
      </c>
      <c r="D144" s="113" t="str">
        <f t="shared" ca="1" si="199"/>
        <v>Бойко М.Є.</v>
      </c>
      <c r="E144" s="113">
        <f t="shared" si="206"/>
        <v>0</v>
      </c>
      <c r="F144" s="115"/>
      <c r="G144" s="209">
        <f t="shared" si="276"/>
        <v>0</v>
      </c>
      <c r="H144" s="209">
        <f t="shared" si="277"/>
        <v>0</v>
      </c>
      <c r="I144" s="209">
        <f t="shared" si="278"/>
        <v>0</v>
      </c>
      <c r="J144" s="209">
        <f t="shared" si="279"/>
        <v>0</v>
      </c>
      <c r="K144" s="209">
        <f t="shared" si="280"/>
        <v>0</v>
      </c>
      <c r="L144" s="209">
        <f t="shared" si="281"/>
        <v>0</v>
      </c>
      <c r="M144" s="209">
        <f t="shared" si="282"/>
        <v>0</v>
      </c>
      <c r="N144" s="209">
        <f t="shared" si="283"/>
        <v>0</v>
      </c>
      <c r="O144" s="209">
        <f t="shared" si="275"/>
        <v>0</v>
      </c>
      <c r="P144" s="211">
        <f t="shared" si="284"/>
        <v>0</v>
      </c>
      <c r="Q144" s="209">
        <f t="shared" si="285"/>
        <v>0</v>
      </c>
      <c r="R144" s="209">
        <f t="shared" si="286"/>
        <v>0</v>
      </c>
      <c r="S144" s="209">
        <f t="shared" si="287"/>
        <v>0</v>
      </c>
      <c r="T144" s="209">
        <f t="shared" si="288"/>
        <v>0</v>
      </c>
      <c r="U144" s="209">
        <f t="shared" si="289"/>
        <v>0</v>
      </c>
      <c r="V144" s="209">
        <f t="shared" si="290"/>
        <v>0</v>
      </c>
      <c r="W144" s="209">
        <f t="shared" ca="1" si="291"/>
        <v>0</v>
      </c>
      <c r="X144" s="209">
        <f t="shared" ca="1" si="292"/>
        <v>0</v>
      </c>
      <c r="Y144" s="209">
        <f t="shared" ca="1" si="293"/>
        <v>0</v>
      </c>
      <c r="Z144" s="210" t="str">
        <f t="shared" ca="1" si="207"/>
        <v xml:space="preserve">        </v>
      </c>
      <c r="AA144" s="185"/>
      <c r="AB144" s="185" t="str">
        <f t="shared" ca="1" si="208"/>
        <v>Водій- кранівник</v>
      </c>
      <c r="AC144" s="185" t="str">
        <f t="shared" ca="1" si="209"/>
        <v>м-с</v>
      </c>
      <c r="AD144" s="185" t="str">
        <f t="shared" ca="1" si="253"/>
        <v>Бойко М.Є.</v>
      </c>
      <c r="AE144" s="185"/>
      <c r="AF144" s="211"/>
      <c r="AG144" s="211"/>
      <c r="AH144" s="211"/>
      <c r="AI144" s="211"/>
      <c r="AJ144" s="211"/>
      <c r="AK144" s="211"/>
      <c r="AL144" s="211"/>
      <c r="AM144" s="211"/>
      <c r="AN144" s="211"/>
      <c r="AO144" s="211"/>
      <c r="AP144" s="623">
        <f t="shared" si="210"/>
        <v>0</v>
      </c>
      <c r="AQ144" s="211">
        <f t="shared" si="254"/>
        <v>0</v>
      </c>
      <c r="AR144" s="211">
        <f t="shared" si="255"/>
        <v>0</v>
      </c>
      <c r="AS144" s="211"/>
      <c r="AT144" s="211">
        <f t="shared" si="211"/>
        <v>0</v>
      </c>
      <c r="AU144" s="358">
        <f t="shared" si="212"/>
        <v>0</v>
      </c>
      <c r="AV144" s="211">
        <f t="shared" si="213"/>
        <v>0</v>
      </c>
      <c r="AW144" s="211">
        <f t="shared" ca="1" si="214"/>
        <v>0</v>
      </c>
      <c r="AX144" s="211">
        <f t="shared" ref="AX144:AX207" ca="1" si="294">IF(OR($D144="Череп'ян С.І.",$D144="Кравченко Р.М.",$D144="Федчишина С.В.",$D144="Шишка О.О.",$D144="Примак Р.В."),AP144-AT144+AV144,0)</f>
        <v>0</v>
      </c>
      <c r="AY144" s="211">
        <f t="shared" ca="1" si="215"/>
        <v>0</v>
      </c>
      <c r="AZ144" s="212">
        <f ca="1">IF(AND(AW144,AX144=0,AY144=0)=0,0,IF(AW144&gt;0,'На банк Приват'!$J$1,IF(AX144&gt;0,'На Укрсиб'!J137,0)))</f>
        <v>0</v>
      </c>
      <c r="BA144" s="191"/>
      <c r="BB144" s="191" t="str">
        <f t="shared" ca="1" si="216"/>
        <v>Водій- кранівник</v>
      </c>
      <c r="BC144" s="191" t="str">
        <f t="shared" ca="1" si="217"/>
        <v>м-с</v>
      </c>
      <c r="BD144" s="191" t="str">
        <f t="shared" ca="1" si="256"/>
        <v>Бойко М.Є.</v>
      </c>
      <c r="BE144" s="191"/>
      <c r="BF144" s="213"/>
      <c r="BG144" s="213"/>
      <c r="BH144" s="213"/>
      <c r="BI144" s="213"/>
      <c r="BJ144" s="213"/>
      <c r="BK144" s="213"/>
      <c r="BL144" s="213"/>
      <c r="BM144" s="213"/>
      <c r="BN144" s="213"/>
      <c r="BO144" s="213"/>
      <c r="BP144" s="623">
        <f t="shared" si="218"/>
        <v>0</v>
      </c>
      <c r="BQ144" s="213">
        <f t="shared" si="257"/>
        <v>0</v>
      </c>
      <c r="BR144" s="213">
        <f t="shared" si="258"/>
        <v>0</v>
      </c>
      <c r="BS144" s="213"/>
      <c r="BT144" s="213">
        <f t="shared" si="219"/>
        <v>0</v>
      </c>
      <c r="BU144" s="362">
        <f t="shared" si="259"/>
        <v>0</v>
      </c>
      <c r="BV144" s="213">
        <f t="shared" si="220"/>
        <v>0</v>
      </c>
      <c r="BW144" s="213">
        <f t="shared" ca="1" si="221"/>
        <v>0</v>
      </c>
      <c r="BX144" s="213">
        <f t="shared" ca="1" si="260"/>
        <v>0</v>
      </c>
      <c r="BY144" s="213">
        <f t="shared" ca="1" si="222"/>
        <v>0</v>
      </c>
      <c r="BZ144" s="214">
        <f ca="1">IF(AND(BW144,BX144=0)=0,0,IF(BW144&gt;0,'На банк Приват'!$P$1,IF(BX144&gt;0,'На Укрсиб'!$P$1,0)))</f>
        <v>0</v>
      </c>
      <c r="CA144" s="198">
        <v>137</v>
      </c>
      <c r="CB144" s="198" t="str">
        <f t="shared" ca="1" si="223"/>
        <v>Водій- кранівник</v>
      </c>
      <c r="CC144" s="198" t="str">
        <f t="shared" ca="1" si="224"/>
        <v>м-с</v>
      </c>
      <c r="CD144" s="198" t="str">
        <f t="shared" ca="1" si="261"/>
        <v>Бойко М.Є.</v>
      </c>
      <c r="CE144" s="198"/>
      <c r="CF144" s="215"/>
      <c r="CG144" s="215"/>
      <c r="CH144" s="215"/>
      <c r="CI144" s="215"/>
      <c r="CJ144" s="215"/>
      <c r="CK144" s="215"/>
      <c r="CL144" s="215"/>
      <c r="CM144" s="215">
        <f t="shared" si="203"/>
        <v>0</v>
      </c>
      <c r="CN144" s="215"/>
      <c r="CO144" s="215"/>
      <c r="CP144" s="215">
        <f t="shared" si="225"/>
        <v>0</v>
      </c>
      <c r="CQ144" s="215">
        <f t="shared" si="262"/>
        <v>0</v>
      </c>
      <c r="CR144" s="215">
        <f t="shared" si="263"/>
        <v>0</v>
      </c>
      <c r="CS144" s="215"/>
      <c r="CT144" s="215">
        <f t="shared" si="226"/>
        <v>0</v>
      </c>
      <c r="CU144" s="369">
        <f t="shared" si="227"/>
        <v>0</v>
      </c>
      <c r="CV144" s="215">
        <f t="shared" si="228"/>
        <v>0</v>
      </c>
      <c r="CW144" s="215">
        <f t="shared" ca="1" si="229"/>
        <v>0</v>
      </c>
      <c r="CX144" s="215">
        <f t="shared" ca="1" si="264"/>
        <v>0</v>
      </c>
      <c r="CY144" s="215">
        <f t="shared" ca="1" si="230"/>
        <v>0</v>
      </c>
      <c r="CZ144" s="216">
        <f ca="1">IF(AND(CW144,CX144=0)=0,0,IF(CW144&gt;0,'На банк Приват'!$V$1,IF(CX144&gt;0,'На Укрсиб'!$V$1,0)))</f>
        <v>0</v>
      </c>
      <c r="DA144" s="204"/>
      <c r="DB144" s="204" t="str">
        <f t="shared" ca="1" si="231"/>
        <v>Водій- кранівник</v>
      </c>
      <c r="DC144" s="204" t="str">
        <f t="shared" ca="1" si="232"/>
        <v>м-с</v>
      </c>
      <c r="DD144" s="204" t="str">
        <f t="shared" ca="1" si="265"/>
        <v>Бойко М.Є.</v>
      </c>
      <c r="DE144" s="204"/>
      <c r="DF144" s="217"/>
      <c r="DG144" s="217"/>
      <c r="DH144" s="217"/>
      <c r="DI144" s="217"/>
      <c r="DJ144" s="217"/>
      <c r="DK144" s="217"/>
      <c r="DL144" s="217"/>
      <c r="DM144" s="217">
        <f t="shared" si="233"/>
        <v>0</v>
      </c>
      <c r="DN144" s="217"/>
      <c r="DO144" s="217"/>
      <c r="DP144" s="763">
        <f t="shared" si="234"/>
        <v>0</v>
      </c>
      <c r="DQ144" s="217">
        <f t="shared" si="266"/>
        <v>0</v>
      </c>
      <c r="DR144" s="217">
        <f t="shared" si="267"/>
        <v>0</v>
      </c>
      <c r="DS144" s="217"/>
      <c r="DT144" s="217">
        <f t="shared" si="235"/>
        <v>0</v>
      </c>
      <c r="DU144" s="366">
        <f t="shared" si="268"/>
        <v>0</v>
      </c>
      <c r="DV144" s="217">
        <f t="shared" si="236"/>
        <v>0</v>
      </c>
      <c r="DW144" s="217">
        <f t="shared" ca="1" si="237"/>
        <v>0</v>
      </c>
      <c r="DX144" s="217">
        <f t="shared" ca="1" si="269"/>
        <v>0</v>
      </c>
      <c r="DY144" s="217">
        <f t="shared" ca="1" si="238"/>
        <v>0</v>
      </c>
      <c r="DZ144" s="218">
        <f ca="1">IF(AND(DW144,DX144=0)=0,0,IF(DW144&gt;0,'На банк Приват'!$AB$1,IF(DX144&gt;0,'На Укрсиб'!$V$1,0)))</f>
        <v>0</v>
      </c>
      <c r="EA144" s="207"/>
      <c r="EB144" s="207" t="str">
        <f t="shared" ca="1" si="239"/>
        <v>Водій- кранівник</v>
      </c>
      <c r="EC144" s="207" t="str">
        <f t="shared" ca="1" si="240"/>
        <v>м-с</v>
      </c>
      <c r="ED144" s="207" t="str">
        <f t="shared" ca="1" si="270"/>
        <v>Бойко М.Є.</v>
      </c>
      <c r="EE144" s="207"/>
      <c r="EF144" s="219"/>
      <c r="EG144" s="219"/>
      <c r="EH144" s="219"/>
      <c r="EI144" s="219"/>
      <c r="EJ144" s="219"/>
      <c r="EK144" s="219"/>
      <c r="EL144" s="219"/>
      <c r="EM144" s="219">
        <f t="shared" si="241"/>
        <v>0</v>
      </c>
      <c r="EN144" s="219"/>
      <c r="EO144" s="219"/>
      <c r="EP144" s="219">
        <f t="shared" si="242"/>
        <v>0</v>
      </c>
      <c r="EQ144" s="219">
        <f t="shared" si="271"/>
        <v>0</v>
      </c>
      <c r="ER144" s="219">
        <f t="shared" si="272"/>
        <v>0</v>
      </c>
      <c r="ES144" s="219"/>
      <c r="ET144" s="219">
        <f t="shared" si="243"/>
        <v>0</v>
      </c>
      <c r="EU144" s="363">
        <f t="shared" si="273"/>
        <v>0</v>
      </c>
      <c r="EV144" s="219">
        <f t="shared" si="244"/>
        <v>0</v>
      </c>
      <c r="EW144" s="219">
        <f t="shared" ca="1" si="245"/>
        <v>0</v>
      </c>
      <c r="EX144" s="219">
        <f t="shared" ca="1" si="274"/>
        <v>0</v>
      </c>
      <c r="EY144" s="219">
        <f t="shared" ca="1" si="246"/>
        <v>0</v>
      </c>
      <c r="EZ144" s="220">
        <f ca="1">IF(AND(EW144,EX144=0)=0,0,IF(EW144&gt;0,'На банк Приват'!$AH$1,IF(EX144&gt;0,'На Укрсиб'!$AH$1,0)))</f>
        <v>0</v>
      </c>
      <c r="FA144" s="28" t="str">
        <f t="shared" ca="1" si="247"/>
        <v>Бойко М.Є.</v>
      </c>
      <c r="FB144" s="28" t="str">
        <f t="shared" ca="1" si="248"/>
        <v>Бойко</v>
      </c>
      <c r="FC144" s="28" t="str">
        <f t="shared" ca="1" si="249"/>
        <v>Максим</v>
      </c>
      <c r="FD144" s="28" t="str">
        <f t="shared" ca="1" si="250"/>
        <v>Єдуардович</v>
      </c>
      <c r="FE144" s="28">
        <f t="shared" ca="1" si="251"/>
        <v>136</v>
      </c>
      <c r="FF144">
        <f t="shared" si="252"/>
        <v>0</v>
      </c>
      <c r="FG144" s="531"/>
    </row>
    <row r="145" spans="1:163">
      <c r="A145" s="113"/>
      <c r="B145" s="113" t="str">
        <f t="shared" ca="1" si="204"/>
        <v>Водій- кранівник</v>
      </c>
      <c r="C145" s="113" t="str">
        <f t="shared" ca="1" si="205"/>
        <v>рекрут</v>
      </c>
      <c r="D145" s="113" t="str">
        <f t="shared" ca="1" si="199"/>
        <v>Вожиловський Д.Г.</v>
      </c>
      <c r="E145" s="113">
        <f t="shared" si="206"/>
        <v>0</v>
      </c>
      <c r="F145" s="115"/>
      <c r="G145" s="209">
        <f t="shared" si="276"/>
        <v>0</v>
      </c>
      <c r="H145" s="209">
        <f t="shared" si="277"/>
        <v>0</v>
      </c>
      <c r="I145" s="209">
        <f t="shared" si="278"/>
        <v>0</v>
      </c>
      <c r="J145" s="209">
        <f t="shared" si="279"/>
        <v>0</v>
      </c>
      <c r="K145" s="209">
        <f t="shared" si="280"/>
        <v>0</v>
      </c>
      <c r="L145" s="209">
        <f t="shared" si="281"/>
        <v>0</v>
      </c>
      <c r="M145" s="209">
        <f t="shared" si="282"/>
        <v>0</v>
      </c>
      <c r="N145" s="209">
        <f t="shared" si="283"/>
        <v>0</v>
      </c>
      <c r="O145" s="209">
        <f t="shared" si="275"/>
        <v>0</v>
      </c>
      <c r="P145" s="211">
        <f t="shared" si="284"/>
        <v>0</v>
      </c>
      <c r="Q145" s="209">
        <f t="shared" si="285"/>
        <v>0</v>
      </c>
      <c r="R145" s="209">
        <f t="shared" si="286"/>
        <v>0</v>
      </c>
      <c r="S145" s="209">
        <f t="shared" si="287"/>
        <v>0</v>
      </c>
      <c r="T145" s="209">
        <f t="shared" si="288"/>
        <v>0</v>
      </c>
      <c r="U145" s="209">
        <f t="shared" si="289"/>
        <v>0</v>
      </c>
      <c r="V145" s="209">
        <f t="shared" si="290"/>
        <v>0</v>
      </c>
      <c r="W145" s="209">
        <f t="shared" ca="1" si="291"/>
        <v>0</v>
      </c>
      <c r="X145" s="209">
        <f t="shared" ca="1" si="292"/>
        <v>0</v>
      </c>
      <c r="Y145" s="209">
        <f t="shared" ca="1" si="293"/>
        <v>0</v>
      </c>
      <c r="Z145" s="210" t="str">
        <f t="shared" ca="1" si="207"/>
        <v xml:space="preserve">        </v>
      </c>
      <c r="AA145" s="185"/>
      <c r="AB145" s="185" t="str">
        <f t="shared" ca="1" si="208"/>
        <v>Водій- кранівник</v>
      </c>
      <c r="AC145" s="185" t="str">
        <f t="shared" ca="1" si="209"/>
        <v>рекрут</v>
      </c>
      <c r="AD145" s="185" t="str">
        <f t="shared" ca="1" si="253"/>
        <v>Вожиловський Д.Г.</v>
      </c>
      <c r="AE145" s="185"/>
      <c r="AF145" s="211"/>
      <c r="AG145" s="211"/>
      <c r="AH145" s="211"/>
      <c r="AI145" s="211"/>
      <c r="AJ145" s="211"/>
      <c r="AK145" s="211"/>
      <c r="AL145" s="211"/>
      <c r="AM145" s="211"/>
      <c r="AN145" s="211"/>
      <c r="AO145" s="211"/>
      <c r="AP145" s="623">
        <f t="shared" si="210"/>
        <v>0</v>
      </c>
      <c r="AQ145" s="211">
        <f t="shared" si="254"/>
        <v>0</v>
      </c>
      <c r="AR145" s="211">
        <f t="shared" si="255"/>
        <v>0</v>
      </c>
      <c r="AS145" s="211"/>
      <c r="AT145" s="211">
        <f t="shared" si="211"/>
        <v>0</v>
      </c>
      <c r="AU145" s="358">
        <f t="shared" si="212"/>
        <v>0</v>
      </c>
      <c r="AV145" s="211">
        <f t="shared" si="213"/>
        <v>0</v>
      </c>
      <c r="AW145" s="211">
        <f t="shared" ca="1" si="214"/>
        <v>0</v>
      </c>
      <c r="AX145" s="211">
        <f t="shared" ca="1" si="294"/>
        <v>0</v>
      </c>
      <c r="AY145" s="211">
        <f t="shared" ca="1" si="215"/>
        <v>0</v>
      </c>
      <c r="AZ145" s="212">
        <f ca="1">IF(AND(AW145,AX145=0,AY145=0)=0,0,IF(AW145&gt;0,'На банк Приват'!$J$1,IF(AX145&gt;0,'На Укрсиб'!$J$1,0)))</f>
        <v>0</v>
      </c>
      <c r="BA145" s="191"/>
      <c r="BB145" s="191" t="str">
        <f t="shared" ca="1" si="216"/>
        <v>Водій- кранівник</v>
      </c>
      <c r="BC145" s="191" t="str">
        <f t="shared" ca="1" si="217"/>
        <v>рекрут</v>
      </c>
      <c r="BD145" s="191" t="str">
        <f t="shared" ca="1" si="256"/>
        <v>Вожиловський Д.Г.</v>
      </c>
      <c r="BE145" s="191"/>
      <c r="BF145" s="213"/>
      <c r="BG145" s="213"/>
      <c r="BH145" s="213"/>
      <c r="BI145" s="213"/>
      <c r="BJ145" s="213"/>
      <c r="BK145" s="213"/>
      <c r="BL145" s="213"/>
      <c r="BM145" s="213"/>
      <c r="BN145" s="213"/>
      <c r="BO145" s="213"/>
      <c r="BP145" s="623">
        <f t="shared" si="218"/>
        <v>0</v>
      </c>
      <c r="BQ145" s="213">
        <f t="shared" si="257"/>
        <v>0</v>
      </c>
      <c r="BR145" s="213">
        <f t="shared" si="258"/>
        <v>0</v>
      </c>
      <c r="BS145" s="213"/>
      <c r="BT145" s="213">
        <f t="shared" si="219"/>
        <v>0</v>
      </c>
      <c r="BU145" s="362">
        <f t="shared" si="259"/>
        <v>0</v>
      </c>
      <c r="BV145" s="213">
        <f t="shared" si="220"/>
        <v>0</v>
      </c>
      <c r="BW145" s="213">
        <f t="shared" ca="1" si="221"/>
        <v>0</v>
      </c>
      <c r="BX145" s="213">
        <f t="shared" ca="1" si="260"/>
        <v>0</v>
      </c>
      <c r="BY145" s="213">
        <f t="shared" ca="1" si="222"/>
        <v>0</v>
      </c>
      <c r="BZ145" s="214">
        <f ca="1">IF(AND(BW145,BX145=0)=0,0,IF(BW145&gt;0,'На банк Приват'!$P$1,IF(BX145&gt;0,'На Укрсиб'!$P$1,0)))</f>
        <v>0</v>
      </c>
      <c r="CA145" s="198">
        <v>138</v>
      </c>
      <c r="CB145" s="198" t="str">
        <f t="shared" ca="1" si="223"/>
        <v>Водій- кранівник</v>
      </c>
      <c r="CC145" s="198" t="str">
        <f t="shared" ca="1" si="224"/>
        <v>рекрут</v>
      </c>
      <c r="CD145" s="198" t="str">
        <f t="shared" ca="1" si="261"/>
        <v>Вожиловський Д.Г.</v>
      </c>
      <c r="CE145" s="198"/>
      <c r="CF145" s="215"/>
      <c r="CG145" s="215"/>
      <c r="CH145" s="215"/>
      <c r="CI145" s="215"/>
      <c r="CJ145" s="215"/>
      <c r="CK145" s="215"/>
      <c r="CL145" s="215"/>
      <c r="CM145" s="215">
        <f t="shared" si="203"/>
        <v>0</v>
      </c>
      <c r="CN145" s="215"/>
      <c r="CO145" s="215"/>
      <c r="CP145" s="215">
        <f t="shared" si="225"/>
        <v>0</v>
      </c>
      <c r="CQ145" s="215">
        <f t="shared" si="262"/>
        <v>0</v>
      </c>
      <c r="CR145" s="215">
        <f t="shared" si="263"/>
        <v>0</v>
      </c>
      <c r="CS145" s="215"/>
      <c r="CT145" s="215">
        <f t="shared" si="226"/>
        <v>0</v>
      </c>
      <c r="CU145" s="369">
        <f t="shared" si="227"/>
        <v>0</v>
      </c>
      <c r="CV145" s="215">
        <f t="shared" si="228"/>
        <v>0</v>
      </c>
      <c r="CW145" s="215">
        <f t="shared" ca="1" si="229"/>
        <v>0</v>
      </c>
      <c r="CX145" s="215">
        <f t="shared" ca="1" si="264"/>
        <v>0</v>
      </c>
      <c r="CY145" s="215">
        <f t="shared" ca="1" si="230"/>
        <v>0</v>
      </c>
      <c r="CZ145" s="216">
        <f ca="1">IF(AND(CW145,CX145=0)=0,0,IF(CW145&gt;0,'На банк Приват'!$V$1,IF(CX145&gt;0,'На Укрсиб'!$V$1,0)))</f>
        <v>0</v>
      </c>
      <c r="DA145" s="204"/>
      <c r="DB145" s="204" t="str">
        <f t="shared" ca="1" si="231"/>
        <v>Водій- кранівник</v>
      </c>
      <c r="DC145" s="204" t="str">
        <f t="shared" ca="1" si="232"/>
        <v>рекрут</v>
      </c>
      <c r="DD145" s="204" t="str">
        <f t="shared" ca="1" si="265"/>
        <v>Вожиловський Д.Г.</v>
      </c>
      <c r="DE145" s="204"/>
      <c r="DF145" s="217"/>
      <c r="DG145" s="217"/>
      <c r="DH145" s="217"/>
      <c r="DI145" s="217"/>
      <c r="DJ145" s="217"/>
      <c r="DK145" s="217"/>
      <c r="DL145" s="217"/>
      <c r="DM145" s="217"/>
      <c r="DN145" s="217"/>
      <c r="DO145" s="217"/>
      <c r="DP145" s="763">
        <f t="shared" si="234"/>
        <v>0</v>
      </c>
      <c r="DQ145" s="217">
        <f t="shared" si="266"/>
        <v>0</v>
      </c>
      <c r="DR145" s="217">
        <f t="shared" si="267"/>
        <v>0</v>
      </c>
      <c r="DS145" s="217"/>
      <c r="DT145" s="217">
        <f t="shared" si="235"/>
        <v>0</v>
      </c>
      <c r="DU145" s="366">
        <f t="shared" si="268"/>
        <v>0</v>
      </c>
      <c r="DV145" s="217">
        <f t="shared" si="236"/>
        <v>0</v>
      </c>
      <c r="DW145" s="217">
        <f t="shared" ca="1" si="237"/>
        <v>0</v>
      </c>
      <c r="DX145" s="217">
        <f t="shared" ca="1" si="269"/>
        <v>0</v>
      </c>
      <c r="DY145" s="217">
        <f t="shared" ca="1" si="238"/>
        <v>0</v>
      </c>
      <c r="DZ145" s="218">
        <f ca="1">IF(AND(DW145,DX145=0)=0,0,IF(DW145&gt;0,'На банк Приват'!$AB$1,IF(DX145&gt;0,'На Укрсиб'!$V$1,0)))</f>
        <v>0</v>
      </c>
      <c r="EA145" s="207"/>
      <c r="EB145" s="207" t="str">
        <f t="shared" ca="1" si="239"/>
        <v>Водій- кранівник</v>
      </c>
      <c r="EC145" s="207" t="str">
        <f t="shared" ca="1" si="240"/>
        <v>рекрут</v>
      </c>
      <c r="ED145" s="207" t="str">
        <f t="shared" ca="1" si="270"/>
        <v>Вожиловський Д.Г.</v>
      </c>
      <c r="EE145" s="207"/>
      <c r="EF145" s="219"/>
      <c r="EG145" s="219"/>
      <c r="EH145" s="219"/>
      <c r="EI145" s="219"/>
      <c r="EJ145" s="219"/>
      <c r="EK145" s="219"/>
      <c r="EL145" s="219"/>
      <c r="EM145" s="219">
        <f t="shared" si="241"/>
        <v>0</v>
      </c>
      <c r="EN145" s="219"/>
      <c r="EO145" s="219"/>
      <c r="EP145" s="219">
        <f t="shared" si="242"/>
        <v>0</v>
      </c>
      <c r="EQ145" s="219">
        <f t="shared" si="271"/>
        <v>0</v>
      </c>
      <c r="ER145" s="219">
        <f t="shared" si="272"/>
        <v>0</v>
      </c>
      <c r="ES145" s="219"/>
      <c r="ET145" s="219">
        <f t="shared" si="243"/>
        <v>0</v>
      </c>
      <c r="EU145" s="363">
        <f t="shared" si="273"/>
        <v>0</v>
      </c>
      <c r="EV145" s="219">
        <f t="shared" si="244"/>
        <v>0</v>
      </c>
      <c r="EW145" s="219">
        <f t="shared" ca="1" si="245"/>
        <v>0</v>
      </c>
      <c r="EX145" s="219">
        <f t="shared" ca="1" si="274"/>
        <v>0</v>
      </c>
      <c r="EY145" s="219">
        <f t="shared" ca="1" si="246"/>
        <v>0</v>
      </c>
      <c r="EZ145" s="220">
        <f ca="1">IF(AND(EW145,EX145=0)=0,0,IF(EW145&gt;0,'На банк Приват'!$AH$1,IF(EX145&gt;0,'На Укрсиб'!$AH$1,0)))</f>
        <v>0</v>
      </c>
      <c r="FA145" s="28" t="str">
        <f t="shared" ca="1" si="247"/>
        <v>Вожиловський Д.Г.</v>
      </c>
      <c r="FB145" s="28" t="str">
        <f t="shared" ca="1" si="248"/>
        <v>Вожиловський</v>
      </c>
      <c r="FC145" s="28" t="str">
        <f t="shared" ca="1" si="249"/>
        <v>Дмитро</v>
      </c>
      <c r="FD145" s="28" t="str">
        <f t="shared" ca="1" si="250"/>
        <v>Георгійович</v>
      </c>
      <c r="FE145" s="28">
        <f t="shared" ca="1" si="251"/>
        <v>137</v>
      </c>
      <c r="FF145">
        <f t="shared" si="252"/>
        <v>0</v>
      </c>
      <c r="FG145" s="531" t="s">
        <v>101</v>
      </c>
    </row>
    <row r="146" spans="1:163">
      <c r="A146" s="113"/>
      <c r="B146" s="113">
        <f t="shared" ca="1" si="204"/>
        <v>0</v>
      </c>
      <c r="C146" s="113">
        <f t="shared" ca="1" si="205"/>
        <v>0</v>
      </c>
      <c r="D146" s="113" t="str">
        <f t="shared" ca="1" si="199"/>
        <v xml:space="preserve"> </v>
      </c>
      <c r="E146" s="113">
        <f t="shared" si="206"/>
        <v>0</v>
      </c>
      <c r="F146" s="115"/>
      <c r="G146" s="209">
        <f t="shared" si="276"/>
        <v>0</v>
      </c>
      <c r="H146" s="209">
        <f t="shared" si="277"/>
        <v>0</v>
      </c>
      <c r="I146" s="209">
        <f t="shared" si="278"/>
        <v>0</v>
      </c>
      <c r="J146" s="209">
        <f t="shared" si="279"/>
        <v>0</v>
      </c>
      <c r="K146" s="209">
        <f t="shared" si="280"/>
        <v>0</v>
      </c>
      <c r="L146" s="209">
        <f t="shared" si="281"/>
        <v>0</v>
      </c>
      <c r="M146" s="209">
        <f t="shared" si="282"/>
        <v>0</v>
      </c>
      <c r="N146" s="209">
        <f t="shared" si="283"/>
        <v>0</v>
      </c>
      <c r="O146" s="209">
        <f t="shared" si="275"/>
        <v>0</v>
      </c>
      <c r="P146" s="211">
        <f t="shared" si="284"/>
        <v>0</v>
      </c>
      <c r="Q146" s="209">
        <f t="shared" si="285"/>
        <v>0</v>
      </c>
      <c r="R146" s="209">
        <f t="shared" si="286"/>
        <v>0</v>
      </c>
      <c r="S146" s="209">
        <f t="shared" si="287"/>
        <v>0</v>
      </c>
      <c r="T146" s="209">
        <f t="shared" si="288"/>
        <v>0</v>
      </c>
      <c r="U146" s="209">
        <f t="shared" si="289"/>
        <v>0</v>
      </c>
      <c r="V146" s="209">
        <f t="shared" si="290"/>
        <v>0</v>
      </c>
      <c r="W146" s="209">
        <f t="shared" ca="1" si="291"/>
        <v>0</v>
      </c>
      <c r="X146" s="209">
        <f t="shared" ca="1" si="292"/>
        <v>0</v>
      </c>
      <c r="Y146" s="209">
        <f t="shared" ca="1" si="293"/>
        <v>0</v>
      </c>
      <c r="Z146" s="210" t="str">
        <f t="shared" ca="1" si="207"/>
        <v xml:space="preserve">        </v>
      </c>
      <c r="AA146" s="185"/>
      <c r="AB146" s="185">
        <f t="shared" ca="1" si="208"/>
        <v>0</v>
      </c>
      <c r="AC146" s="185">
        <f t="shared" ca="1" si="209"/>
        <v>0</v>
      </c>
      <c r="AD146" s="185" t="str">
        <f t="shared" ca="1" si="253"/>
        <v xml:space="preserve"> </v>
      </c>
      <c r="AE146" s="185"/>
      <c r="AF146" s="211"/>
      <c r="AG146" s="211"/>
      <c r="AH146" s="211"/>
      <c r="AI146" s="211"/>
      <c r="AJ146" s="211"/>
      <c r="AK146" s="211"/>
      <c r="AL146" s="211"/>
      <c r="AM146" s="211"/>
      <c r="AN146" s="211"/>
      <c r="AO146" s="211"/>
      <c r="AP146" s="623">
        <f t="shared" si="210"/>
        <v>0</v>
      </c>
      <c r="AQ146" s="211">
        <f t="shared" si="254"/>
        <v>0</v>
      </c>
      <c r="AR146" s="211">
        <f t="shared" si="255"/>
        <v>0</v>
      </c>
      <c r="AS146" s="211"/>
      <c r="AT146" s="211">
        <f t="shared" si="211"/>
        <v>0</v>
      </c>
      <c r="AU146" s="358">
        <f t="shared" si="212"/>
        <v>0</v>
      </c>
      <c r="AV146" s="211">
        <f t="shared" si="213"/>
        <v>0</v>
      </c>
      <c r="AW146" s="211">
        <f t="shared" ca="1" si="214"/>
        <v>0</v>
      </c>
      <c r="AX146" s="211">
        <f t="shared" ca="1" si="294"/>
        <v>0</v>
      </c>
      <c r="AY146" s="211">
        <f t="shared" ca="1" si="215"/>
        <v>0</v>
      </c>
      <c r="AZ146" s="212">
        <f ca="1">IF(AND(AW146,AX146=0,AY146=0)=0,0,IF(AW146&gt;0,'На банк Приват'!$J$1,IF(AX146&gt;0,'На Укрсиб'!$J$1,0)))</f>
        <v>0</v>
      </c>
      <c r="BA146" s="191"/>
      <c r="BB146" s="191">
        <f t="shared" ca="1" si="216"/>
        <v>0</v>
      </c>
      <c r="BC146" s="191">
        <f t="shared" ca="1" si="217"/>
        <v>0</v>
      </c>
      <c r="BD146" s="191" t="str">
        <f t="shared" ca="1" si="256"/>
        <v xml:space="preserve"> </v>
      </c>
      <c r="BE146" s="191"/>
      <c r="BF146" s="213"/>
      <c r="BG146" s="213"/>
      <c r="BH146" s="213"/>
      <c r="BI146" s="213"/>
      <c r="BJ146" s="213"/>
      <c r="BK146" s="213"/>
      <c r="BL146" s="734"/>
      <c r="BM146" s="213"/>
      <c r="BN146" s="213"/>
      <c r="BO146" s="213"/>
      <c r="BP146" s="623">
        <f>SUM(BG146:BO146)</f>
        <v>0</v>
      </c>
      <c r="BQ146" s="213">
        <f t="shared" si="257"/>
        <v>0</v>
      </c>
      <c r="BR146" s="213">
        <f>(BP146-BM146)*1.5%</f>
        <v>0</v>
      </c>
      <c r="BS146" s="213"/>
      <c r="BT146" s="213">
        <f t="shared" si="219"/>
        <v>0</v>
      </c>
      <c r="BU146" s="362">
        <f t="shared" si="259"/>
        <v>0</v>
      </c>
      <c r="BV146" s="213">
        <f t="shared" si="220"/>
        <v>0</v>
      </c>
      <c r="BW146" s="213">
        <f t="shared" ca="1" si="221"/>
        <v>0</v>
      </c>
      <c r="BX146" s="213">
        <f t="shared" ca="1" si="260"/>
        <v>0</v>
      </c>
      <c r="BY146" s="213">
        <f t="shared" ca="1" si="222"/>
        <v>0</v>
      </c>
      <c r="BZ146" s="214">
        <f ca="1">IF(AND(BW146,BX146=0)=0,0,IF(BW146&gt;0,'На банк Приват'!$P$1,IF(BX146&gt;0,'На Укрсиб'!$P$1,0)))</f>
        <v>0</v>
      </c>
      <c r="CA146" s="198">
        <v>139</v>
      </c>
      <c r="CB146" s="198">
        <f t="shared" ca="1" si="223"/>
        <v>0</v>
      </c>
      <c r="CC146" s="198">
        <f t="shared" ca="1" si="224"/>
        <v>0</v>
      </c>
      <c r="CD146" s="198" t="str">
        <f t="shared" ca="1" si="261"/>
        <v xml:space="preserve"> </v>
      </c>
      <c r="CE146" s="198"/>
      <c r="CF146" s="215"/>
      <c r="CG146" s="215"/>
      <c r="CH146" s="215"/>
      <c r="CI146" s="215"/>
      <c r="CJ146" s="215"/>
      <c r="CK146" s="215"/>
      <c r="CL146" s="215"/>
      <c r="CM146" s="215">
        <f t="shared" si="203"/>
        <v>0</v>
      </c>
      <c r="CN146" s="215"/>
      <c r="CO146" s="215"/>
      <c r="CP146" s="215">
        <f t="shared" si="225"/>
        <v>0</v>
      </c>
      <c r="CQ146" s="215">
        <f t="shared" si="262"/>
        <v>0</v>
      </c>
      <c r="CR146" s="215">
        <f t="shared" si="263"/>
        <v>0</v>
      </c>
      <c r="CS146" s="215"/>
      <c r="CT146" s="215">
        <f t="shared" si="226"/>
        <v>0</v>
      </c>
      <c r="CU146" s="369">
        <f t="shared" si="227"/>
        <v>0</v>
      </c>
      <c r="CV146" s="215">
        <f t="shared" si="228"/>
        <v>0</v>
      </c>
      <c r="CW146" s="215">
        <f t="shared" ca="1" si="229"/>
        <v>0</v>
      </c>
      <c r="CX146" s="215">
        <f t="shared" ca="1" si="264"/>
        <v>0</v>
      </c>
      <c r="CY146" s="215">
        <f t="shared" ca="1" si="230"/>
        <v>0</v>
      </c>
      <c r="CZ146" s="216">
        <f ca="1">IF(AND(CW146,CX146=0)=0,0,IF(CW146&gt;0,'На банк Приват'!$V$1,IF(CX146&gt;0,'На Укрсиб'!$V$1,0)))</f>
        <v>0</v>
      </c>
      <c r="DA146" s="204"/>
      <c r="DB146" s="204">
        <f t="shared" ca="1" si="231"/>
        <v>0</v>
      </c>
      <c r="DC146" s="204">
        <f t="shared" ca="1" si="232"/>
        <v>0</v>
      </c>
      <c r="DD146" s="204" t="str">
        <f t="shared" ca="1" si="265"/>
        <v xml:space="preserve"> </v>
      </c>
      <c r="DE146" s="204"/>
      <c r="DF146" s="217"/>
      <c r="DG146" s="217"/>
      <c r="DH146" s="217"/>
      <c r="DI146" s="217"/>
      <c r="DJ146" s="217"/>
      <c r="DK146" s="217"/>
      <c r="DL146" s="217"/>
      <c r="DM146" s="217"/>
      <c r="DN146" s="217"/>
      <c r="DO146" s="217"/>
      <c r="DP146" s="763">
        <f t="shared" si="234"/>
        <v>0</v>
      </c>
      <c r="DQ146" s="217">
        <f t="shared" si="266"/>
        <v>0</v>
      </c>
      <c r="DR146" s="217">
        <f t="shared" si="267"/>
        <v>0</v>
      </c>
      <c r="DS146" s="217"/>
      <c r="DT146" s="217">
        <f t="shared" si="235"/>
        <v>0</v>
      </c>
      <c r="DU146" s="366">
        <f t="shared" si="268"/>
        <v>0</v>
      </c>
      <c r="DV146" s="217">
        <f t="shared" si="236"/>
        <v>0</v>
      </c>
      <c r="DW146" s="217">
        <f t="shared" ca="1" si="237"/>
        <v>0</v>
      </c>
      <c r="DX146" s="217">
        <f t="shared" ca="1" si="269"/>
        <v>0</v>
      </c>
      <c r="DY146" s="217">
        <f t="shared" ca="1" si="238"/>
        <v>0</v>
      </c>
      <c r="DZ146" s="218">
        <f ca="1">IF(AND(DW146,DX146=0)=0,0,IF(DW146&gt;0,'На банк Приват'!$AB$1,IF(DX146&gt;0,'На Укрсиб'!$V$1,0)))</f>
        <v>0</v>
      </c>
      <c r="EA146" s="207"/>
      <c r="EB146" s="207">
        <f t="shared" ca="1" si="239"/>
        <v>0</v>
      </c>
      <c r="EC146" s="207">
        <f t="shared" ca="1" si="240"/>
        <v>0</v>
      </c>
      <c r="ED146" s="207" t="str">
        <f t="shared" ca="1" si="270"/>
        <v xml:space="preserve"> </v>
      </c>
      <c r="EE146" s="207"/>
      <c r="EF146" s="219"/>
      <c r="EG146" s="219"/>
      <c r="EH146" s="219"/>
      <c r="EI146" s="219"/>
      <c r="EJ146" s="219"/>
      <c r="EK146" s="219"/>
      <c r="EL146" s="219"/>
      <c r="EM146" s="219">
        <f t="shared" si="241"/>
        <v>0</v>
      </c>
      <c r="EN146" s="219"/>
      <c r="EO146" s="219"/>
      <c r="EP146" s="219">
        <f t="shared" si="242"/>
        <v>0</v>
      </c>
      <c r="EQ146" s="219">
        <f t="shared" si="271"/>
        <v>0</v>
      </c>
      <c r="ER146" s="219">
        <f t="shared" si="272"/>
        <v>0</v>
      </c>
      <c r="ES146" s="219"/>
      <c r="ET146" s="219">
        <f t="shared" si="243"/>
        <v>0</v>
      </c>
      <c r="EU146" s="363">
        <f t="shared" si="273"/>
        <v>0</v>
      </c>
      <c r="EV146" s="219">
        <f t="shared" si="244"/>
        <v>0</v>
      </c>
      <c r="EW146" s="219">
        <f t="shared" ca="1" si="245"/>
        <v>0</v>
      </c>
      <c r="EX146" s="219">
        <f t="shared" ca="1" si="274"/>
        <v>0</v>
      </c>
      <c r="EY146" s="219">
        <f t="shared" ca="1" si="246"/>
        <v>0</v>
      </c>
      <c r="EZ146" s="220">
        <f ca="1">IF(AND(EW146,EX146=0)=0,0,IF(EW146&gt;0,'На банк Приват'!$AH$1,IF(EX146&gt;0,'На Укрсиб'!$AH$1,0)))</f>
        <v>0</v>
      </c>
      <c r="FA146" s="28" t="str">
        <f t="shared" ca="1" si="247"/>
        <v xml:space="preserve"> </v>
      </c>
      <c r="FB146" s="28">
        <f t="shared" ca="1" si="248"/>
        <v>0</v>
      </c>
      <c r="FC146" s="28">
        <f t="shared" ca="1" si="249"/>
        <v>0</v>
      </c>
      <c r="FD146" s="28">
        <f t="shared" ca="1" si="250"/>
        <v>0</v>
      </c>
      <c r="FE146" s="28">
        <f t="shared" ca="1" si="251"/>
        <v>138</v>
      </c>
      <c r="FF146">
        <f t="shared" si="252"/>
        <v>0</v>
      </c>
      <c r="FG146" s="531" t="s">
        <v>102</v>
      </c>
    </row>
    <row r="147" spans="1:163">
      <c r="A147" s="113"/>
      <c r="B147" s="113" t="str">
        <f t="shared" ca="1" si="204"/>
        <v xml:space="preserve">Командир відділення </v>
      </c>
      <c r="C147" s="113">
        <f t="shared" ca="1" si="205"/>
        <v>0</v>
      </c>
      <c r="D147" s="113" t="str">
        <f t="shared" ca="1" si="199"/>
        <v>ВАКАНТ</v>
      </c>
      <c r="E147" s="113">
        <f t="shared" si="206"/>
        <v>0</v>
      </c>
      <c r="F147" s="115"/>
      <c r="G147" s="209">
        <f t="shared" si="276"/>
        <v>0</v>
      </c>
      <c r="H147" s="209">
        <f t="shared" si="277"/>
        <v>0</v>
      </c>
      <c r="I147" s="209">
        <f t="shared" si="278"/>
        <v>0</v>
      </c>
      <c r="J147" s="209">
        <f t="shared" si="279"/>
        <v>0</v>
      </c>
      <c r="K147" s="209">
        <f t="shared" si="280"/>
        <v>0</v>
      </c>
      <c r="L147" s="209">
        <f t="shared" si="281"/>
        <v>0</v>
      </c>
      <c r="M147" s="209">
        <f t="shared" si="282"/>
        <v>0</v>
      </c>
      <c r="N147" s="209">
        <f t="shared" si="283"/>
        <v>0</v>
      </c>
      <c r="O147" s="209">
        <f t="shared" si="275"/>
        <v>0</v>
      </c>
      <c r="P147" s="211">
        <f t="shared" si="284"/>
        <v>0</v>
      </c>
      <c r="Q147" s="209">
        <f t="shared" si="285"/>
        <v>0</v>
      </c>
      <c r="R147" s="209">
        <f t="shared" si="286"/>
        <v>0</v>
      </c>
      <c r="S147" s="209">
        <f t="shared" si="287"/>
        <v>0</v>
      </c>
      <c r="T147" s="209">
        <f t="shared" si="288"/>
        <v>0</v>
      </c>
      <c r="U147" s="209">
        <f t="shared" si="289"/>
        <v>0</v>
      </c>
      <c r="V147" s="209">
        <f t="shared" si="290"/>
        <v>0</v>
      </c>
      <c r="W147" s="209">
        <f t="shared" ca="1" si="291"/>
        <v>0</v>
      </c>
      <c r="X147" s="209">
        <f t="shared" ca="1" si="292"/>
        <v>0</v>
      </c>
      <c r="Y147" s="209">
        <f t="shared" ca="1" si="293"/>
        <v>0</v>
      </c>
      <c r="Z147" s="210" t="str">
        <f t="shared" ca="1" si="207"/>
        <v xml:space="preserve">        </v>
      </c>
      <c r="AA147" s="185"/>
      <c r="AB147" s="185" t="str">
        <f t="shared" ca="1" si="208"/>
        <v xml:space="preserve">Командир відділення </v>
      </c>
      <c r="AC147" s="185">
        <f t="shared" ca="1" si="209"/>
        <v>0</v>
      </c>
      <c r="AD147" s="185" t="str">
        <f t="shared" ca="1" si="253"/>
        <v>ВАКАНТ</v>
      </c>
      <c r="AE147" s="185"/>
      <c r="AF147" s="211"/>
      <c r="AG147" s="211"/>
      <c r="AH147" s="211"/>
      <c r="AI147" s="211"/>
      <c r="AJ147" s="211"/>
      <c r="AK147" s="211"/>
      <c r="AL147" s="211"/>
      <c r="AM147" s="211"/>
      <c r="AN147" s="211"/>
      <c r="AO147" s="211"/>
      <c r="AP147" s="623">
        <f t="shared" si="210"/>
        <v>0</v>
      </c>
      <c r="AQ147" s="211">
        <f t="shared" si="254"/>
        <v>0</v>
      </c>
      <c r="AR147" s="211">
        <f t="shared" si="255"/>
        <v>0</v>
      </c>
      <c r="AS147" s="211"/>
      <c r="AT147" s="211">
        <f t="shared" si="211"/>
        <v>0</v>
      </c>
      <c r="AU147" s="358">
        <f t="shared" si="212"/>
        <v>0</v>
      </c>
      <c r="AV147" s="211">
        <f t="shared" si="213"/>
        <v>0</v>
      </c>
      <c r="AW147" s="211">
        <f t="shared" ca="1" si="214"/>
        <v>0</v>
      </c>
      <c r="AX147" s="211">
        <f t="shared" ca="1" si="294"/>
        <v>0</v>
      </c>
      <c r="AY147" s="211">
        <f t="shared" ca="1" si="215"/>
        <v>0</v>
      </c>
      <c r="AZ147" s="212">
        <f ca="1">IF(AND(AW147,AX147=0,AY147=0)=0,0,IF(AW147&gt;0,'На банк Приват'!$J$1,IF(AX147&gt;0,'На Укрсиб'!$J$1,0)))</f>
        <v>0</v>
      </c>
      <c r="BA147" s="191"/>
      <c r="BB147" s="191" t="str">
        <f t="shared" ca="1" si="216"/>
        <v xml:space="preserve">Командир відділення </v>
      </c>
      <c r="BC147" s="191">
        <f t="shared" ca="1" si="217"/>
        <v>0</v>
      </c>
      <c r="BD147" s="191" t="str">
        <f t="shared" ca="1" si="256"/>
        <v>ВАКАНТ</v>
      </c>
      <c r="BE147" s="191"/>
      <c r="BF147" s="213"/>
      <c r="BG147" s="213"/>
      <c r="BH147" s="213"/>
      <c r="BI147" s="213"/>
      <c r="BJ147" s="213"/>
      <c r="BK147" s="213"/>
      <c r="BL147" s="213"/>
      <c r="BM147" s="213"/>
      <c r="BN147" s="213"/>
      <c r="BO147" s="213"/>
      <c r="BP147" s="623">
        <f t="shared" si="218"/>
        <v>0</v>
      </c>
      <c r="BQ147" s="213">
        <f t="shared" si="257"/>
        <v>0</v>
      </c>
      <c r="BR147" s="213">
        <f t="shared" si="258"/>
        <v>0</v>
      </c>
      <c r="BS147" s="213"/>
      <c r="BT147" s="213">
        <f t="shared" si="219"/>
        <v>0</v>
      </c>
      <c r="BU147" s="362">
        <f t="shared" si="259"/>
        <v>0</v>
      </c>
      <c r="BV147" s="213">
        <f t="shared" si="220"/>
        <v>0</v>
      </c>
      <c r="BW147" s="213">
        <f t="shared" ca="1" si="221"/>
        <v>0</v>
      </c>
      <c r="BX147" s="213">
        <f t="shared" ca="1" si="260"/>
        <v>0</v>
      </c>
      <c r="BY147" s="213">
        <f t="shared" ca="1" si="222"/>
        <v>0</v>
      </c>
      <c r="BZ147" s="214">
        <f ca="1">IF(AND(BW147,BX147=0)=0,0,IF(BW147&gt;0,'На банк Приват'!$P$1,IF(BX147&gt;0,'На Укрсиб'!$P$1,0)))</f>
        <v>0</v>
      </c>
      <c r="CA147" s="198">
        <v>140</v>
      </c>
      <c r="CB147" s="198" t="str">
        <f t="shared" ca="1" si="223"/>
        <v xml:space="preserve">Командир відділення </v>
      </c>
      <c r="CC147" s="198">
        <f t="shared" ca="1" si="224"/>
        <v>0</v>
      </c>
      <c r="CD147" s="198" t="str">
        <f t="shared" ca="1" si="261"/>
        <v>ВАКАНТ</v>
      </c>
      <c r="CE147" s="198"/>
      <c r="CF147" s="215"/>
      <c r="CG147" s="215"/>
      <c r="CH147" s="215"/>
      <c r="CI147" s="215"/>
      <c r="CJ147" s="215"/>
      <c r="CK147" s="215"/>
      <c r="CL147" s="215"/>
      <c r="CM147" s="215">
        <f t="shared" si="203"/>
        <v>0</v>
      </c>
      <c r="CN147" s="215"/>
      <c r="CO147" s="215"/>
      <c r="CP147" s="215">
        <f t="shared" si="225"/>
        <v>0</v>
      </c>
      <c r="CQ147" s="215">
        <f t="shared" si="262"/>
        <v>0</v>
      </c>
      <c r="CR147" s="215">
        <f t="shared" si="263"/>
        <v>0</v>
      </c>
      <c r="CS147" s="215"/>
      <c r="CT147" s="215">
        <f t="shared" si="226"/>
        <v>0</v>
      </c>
      <c r="CU147" s="369">
        <f t="shared" si="227"/>
        <v>0</v>
      </c>
      <c r="CV147" s="215">
        <f t="shared" si="228"/>
        <v>0</v>
      </c>
      <c r="CW147" s="215">
        <f t="shared" ca="1" si="229"/>
        <v>0</v>
      </c>
      <c r="CX147" s="215">
        <f t="shared" ca="1" si="264"/>
        <v>0</v>
      </c>
      <c r="CY147" s="215">
        <f t="shared" ca="1" si="230"/>
        <v>0</v>
      </c>
      <c r="CZ147" s="216">
        <f ca="1">IF(AND(CW147,CX147=0)=0,0,IF(CW147&gt;0,'На банк Приват'!$V$1,IF(CX147&gt;0,'На Укрсиб'!$V$1,0)))</f>
        <v>0</v>
      </c>
      <c r="DA147" s="204"/>
      <c r="DB147" s="204" t="str">
        <f t="shared" ca="1" si="231"/>
        <v xml:space="preserve">Командир відділення </v>
      </c>
      <c r="DC147" s="204">
        <f t="shared" ca="1" si="232"/>
        <v>0</v>
      </c>
      <c r="DD147" s="204" t="str">
        <f t="shared" ca="1" si="265"/>
        <v>ВАКАНТ</v>
      </c>
      <c r="DE147" s="204"/>
      <c r="DF147" s="217"/>
      <c r="DG147" s="217"/>
      <c r="DH147" s="217"/>
      <c r="DI147" s="217"/>
      <c r="DJ147" s="217"/>
      <c r="DK147" s="217"/>
      <c r="DL147" s="217"/>
      <c r="DM147" s="217">
        <f t="shared" si="233"/>
        <v>0</v>
      </c>
      <c r="DN147" s="217"/>
      <c r="DO147" s="217"/>
      <c r="DP147" s="763">
        <f t="shared" si="234"/>
        <v>0</v>
      </c>
      <c r="DQ147" s="217">
        <f t="shared" si="266"/>
        <v>0</v>
      </c>
      <c r="DR147" s="217">
        <f t="shared" si="267"/>
        <v>0</v>
      </c>
      <c r="DS147" s="217"/>
      <c r="DT147" s="217">
        <f t="shared" si="235"/>
        <v>0</v>
      </c>
      <c r="DU147" s="366">
        <f t="shared" si="268"/>
        <v>0</v>
      </c>
      <c r="DV147" s="217">
        <f t="shared" si="236"/>
        <v>0</v>
      </c>
      <c r="DW147" s="217">
        <f t="shared" ca="1" si="237"/>
        <v>0</v>
      </c>
      <c r="DX147" s="217">
        <f t="shared" ca="1" si="269"/>
        <v>0</v>
      </c>
      <c r="DY147" s="217">
        <f t="shared" ca="1" si="238"/>
        <v>0</v>
      </c>
      <c r="DZ147" s="218">
        <f ca="1">IF(AND(DW147,DX147=0)=0,0,IF(DW147&gt;0,'На банк Приват'!$AB$1,IF(DX147&gt;0,'На Укрсиб'!$V$1,0)))</f>
        <v>0</v>
      </c>
      <c r="EA147" s="207"/>
      <c r="EB147" s="207" t="str">
        <f t="shared" ca="1" si="239"/>
        <v xml:space="preserve">Командир відділення </v>
      </c>
      <c r="EC147" s="207">
        <f t="shared" ca="1" si="240"/>
        <v>0</v>
      </c>
      <c r="ED147" s="207" t="str">
        <f t="shared" ca="1" si="270"/>
        <v>ВАКАНТ</v>
      </c>
      <c r="EE147" s="207"/>
      <c r="EF147" s="219"/>
      <c r="EG147" s="219"/>
      <c r="EH147" s="219"/>
      <c r="EI147" s="219"/>
      <c r="EJ147" s="219"/>
      <c r="EK147" s="219"/>
      <c r="EL147" s="219"/>
      <c r="EM147" s="219">
        <f t="shared" si="241"/>
        <v>0</v>
      </c>
      <c r="EN147" s="219"/>
      <c r="EO147" s="219"/>
      <c r="EP147" s="219">
        <f t="shared" si="242"/>
        <v>0</v>
      </c>
      <c r="EQ147" s="219">
        <f t="shared" si="271"/>
        <v>0</v>
      </c>
      <c r="ER147" s="219">
        <f t="shared" si="272"/>
        <v>0</v>
      </c>
      <c r="ES147" s="219"/>
      <c r="ET147" s="219">
        <f t="shared" si="243"/>
        <v>0</v>
      </c>
      <c r="EU147" s="363">
        <f t="shared" si="273"/>
        <v>0</v>
      </c>
      <c r="EV147" s="219">
        <f t="shared" si="244"/>
        <v>0</v>
      </c>
      <c r="EW147" s="219">
        <f t="shared" ca="1" si="245"/>
        <v>0</v>
      </c>
      <c r="EX147" s="219">
        <f t="shared" ca="1" si="274"/>
        <v>0</v>
      </c>
      <c r="EY147" s="219">
        <f t="shared" ca="1" si="246"/>
        <v>0</v>
      </c>
      <c r="EZ147" s="220">
        <f ca="1">IF(AND(EW147,EX147=0)=0,0,IF(EW147&gt;0,'На банк Приват'!$AH$1,IF(EX147&gt;0,'На Укрсиб'!$AH$1,0)))</f>
        <v>0</v>
      </c>
      <c r="FA147" s="28" t="str">
        <f t="shared" ca="1" si="247"/>
        <v>ВАКАНТ</v>
      </c>
      <c r="FB147" s="28">
        <f t="shared" ca="1" si="248"/>
        <v>0</v>
      </c>
      <c r="FC147" s="28">
        <f t="shared" ca="1" si="249"/>
        <v>0</v>
      </c>
      <c r="FD147" s="28">
        <f t="shared" ca="1" si="250"/>
        <v>0</v>
      </c>
      <c r="FE147" s="28">
        <f t="shared" ca="1" si="251"/>
        <v>139</v>
      </c>
      <c r="FF147">
        <f t="shared" si="252"/>
        <v>0</v>
      </c>
      <c r="FG147" s="531" t="s">
        <v>97</v>
      </c>
    </row>
    <row r="148" spans="1:163">
      <c r="A148" s="113"/>
      <c r="B148" s="113" t="str">
        <f t="shared" ca="1" si="204"/>
        <v xml:space="preserve">Командир відділення </v>
      </c>
      <c r="C148" s="113" t="str">
        <f t="shared" ca="1" si="205"/>
        <v>мол. с-нт</v>
      </c>
      <c r="D148" s="113" t="str">
        <f t="shared" ca="1" si="199"/>
        <v>Кода А.М.</v>
      </c>
      <c r="E148" s="113">
        <f t="shared" si="206"/>
        <v>0</v>
      </c>
      <c r="F148" s="115"/>
      <c r="G148" s="209">
        <f t="shared" si="276"/>
        <v>0</v>
      </c>
      <c r="H148" s="209">
        <f t="shared" si="277"/>
        <v>0</v>
      </c>
      <c r="I148" s="209">
        <f t="shared" si="278"/>
        <v>0</v>
      </c>
      <c r="J148" s="209">
        <f t="shared" si="279"/>
        <v>0</v>
      </c>
      <c r="K148" s="209">
        <f t="shared" si="280"/>
        <v>0</v>
      </c>
      <c r="L148" s="209">
        <f t="shared" si="281"/>
        <v>0</v>
      </c>
      <c r="M148" s="209">
        <f t="shared" si="282"/>
        <v>0</v>
      </c>
      <c r="N148" s="209">
        <f t="shared" si="283"/>
        <v>0</v>
      </c>
      <c r="O148" s="209">
        <f t="shared" si="275"/>
        <v>0</v>
      </c>
      <c r="P148" s="211">
        <f t="shared" si="284"/>
        <v>0</v>
      </c>
      <c r="Q148" s="209">
        <f t="shared" si="285"/>
        <v>0</v>
      </c>
      <c r="R148" s="209">
        <f t="shared" si="286"/>
        <v>0</v>
      </c>
      <c r="S148" s="209">
        <f t="shared" si="287"/>
        <v>0</v>
      </c>
      <c r="T148" s="209">
        <f t="shared" si="288"/>
        <v>0</v>
      </c>
      <c r="U148" s="209">
        <f t="shared" si="289"/>
        <v>0</v>
      </c>
      <c r="V148" s="209">
        <f t="shared" si="290"/>
        <v>0</v>
      </c>
      <c r="W148" s="209">
        <f t="shared" ca="1" si="291"/>
        <v>0</v>
      </c>
      <c r="X148" s="209">
        <f t="shared" ca="1" si="292"/>
        <v>0</v>
      </c>
      <c r="Y148" s="209">
        <f t="shared" ca="1" si="293"/>
        <v>0</v>
      </c>
      <c r="Z148" s="210" t="str">
        <f t="shared" ca="1" si="207"/>
        <v xml:space="preserve">        </v>
      </c>
      <c r="AA148" s="185"/>
      <c r="AB148" s="185" t="str">
        <f t="shared" ca="1" si="208"/>
        <v xml:space="preserve">Командир відділення </v>
      </c>
      <c r="AC148" s="185" t="str">
        <f t="shared" ca="1" si="209"/>
        <v>мол. с-нт</v>
      </c>
      <c r="AD148" s="185" t="str">
        <f t="shared" ca="1" si="253"/>
        <v>Кода А.М.</v>
      </c>
      <c r="AE148" s="185"/>
      <c r="AF148" s="211"/>
      <c r="AG148" s="211"/>
      <c r="AH148" s="211"/>
      <c r="AI148" s="211"/>
      <c r="AJ148" s="211"/>
      <c r="AK148" s="211"/>
      <c r="AL148" s="211"/>
      <c r="AM148" s="211"/>
      <c r="AN148" s="211"/>
      <c r="AO148" s="211"/>
      <c r="AP148" s="623">
        <f t="shared" si="210"/>
        <v>0</v>
      </c>
      <c r="AQ148" s="211">
        <f t="shared" si="254"/>
        <v>0</v>
      </c>
      <c r="AR148" s="211">
        <f t="shared" si="255"/>
        <v>0</v>
      </c>
      <c r="AS148" s="211"/>
      <c r="AT148" s="211">
        <f t="shared" si="211"/>
        <v>0</v>
      </c>
      <c r="AU148" s="358">
        <f t="shared" si="212"/>
        <v>0</v>
      </c>
      <c r="AV148" s="211">
        <f t="shared" si="213"/>
        <v>0</v>
      </c>
      <c r="AW148" s="211">
        <f t="shared" ca="1" si="214"/>
        <v>0</v>
      </c>
      <c r="AX148" s="211">
        <f t="shared" ca="1" si="294"/>
        <v>0</v>
      </c>
      <c r="AY148" s="211">
        <f t="shared" ca="1" si="215"/>
        <v>0</v>
      </c>
      <c r="AZ148" s="212">
        <f ca="1">IF(AND(AW148,AX148=0,AY148=0)=0,0,IF(AW148&gt;0,'На банк Приват'!$J$1,IF(AX148&gt;0,'На Укрсиб'!$J$1,0)))</f>
        <v>0</v>
      </c>
      <c r="BA148" s="191"/>
      <c r="BB148" s="191" t="str">
        <f t="shared" ca="1" si="216"/>
        <v xml:space="preserve">Командир відділення </v>
      </c>
      <c r="BC148" s="191" t="str">
        <f t="shared" ca="1" si="217"/>
        <v>мол. с-нт</v>
      </c>
      <c r="BD148" s="191" t="str">
        <f t="shared" ca="1" si="256"/>
        <v>Кода А.М.</v>
      </c>
      <c r="BE148" s="191"/>
      <c r="BF148" s="213"/>
      <c r="BG148" s="213"/>
      <c r="BH148" s="213"/>
      <c r="BI148" s="213"/>
      <c r="BJ148" s="213"/>
      <c r="BK148" s="213"/>
      <c r="BL148" s="213"/>
      <c r="BM148" s="213"/>
      <c r="BN148" s="213"/>
      <c r="BO148" s="213"/>
      <c r="BP148" s="623">
        <f t="shared" si="218"/>
        <v>0</v>
      </c>
      <c r="BQ148" s="213">
        <f t="shared" si="257"/>
        <v>0</v>
      </c>
      <c r="BR148" s="213">
        <f t="shared" si="258"/>
        <v>0</v>
      </c>
      <c r="BS148" s="213"/>
      <c r="BT148" s="213">
        <f t="shared" si="219"/>
        <v>0</v>
      </c>
      <c r="BU148" s="362">
        <f t="shared" si="259"/>
        <v>0</v>
      </c>
      <c r="BV148" s="213">
        <f t="shared" si="220"/>
        <v>0</v>
      </c>
      <c r="BW148" s="213">
        <f t="shared" ca="1" si="221"/>
        <v>0</v>
      </c>
      <c r="BX148" s="213">
        <f t="shared" ca="1" si="260"/>
        <v>0</v>
      </c>
      <c r="BY148" s="213">
        <f t="shared" ca="1" si="222"/>
        <v>0</v>
      </c>
      <c r="BZ148" s="214">
        <f ca="1">IF(AND(BW148,BX148=0)=0,0,IF(BW148&gt;0,'На банк Приват'!$P$1,IF(BX148&gt;0,'На Укрсиб'!$P$1,0)))</f>
        <v>0</v>
      </c>
      <c r="CA148" s="198">
        <v>141</v>
      </c>
      <c r="CB148" s="198" t="str">
        <f t="shared" ca="1" si="223"/>
        <v xml:space="preserve">Командир відділення </v>
      </c>
      <c r="CC148" s="198" t="str">
        <f t="shared" ca="1" si="224"/>
        <v>мол. с-нт</v>
      </c>
      <c r="CD148" s="198" t="str">
        <f t="shared" ca="1" si="261"/>
        <v>Кода А.М.</v>
      </c>
      <c r="CE148" s="198"/>
      <c r="CF148" s="215"/>
      <c r="CG148" s="215"/>
      <c r="CH148" s="215"/>
      <c r="CI148" s="215"/>
      <c r="CJ148" s="215"/>
      <c r="CK148" s="215"/>
      <c r="CL148" s="215"/>
      <c r="CM148" s="215"/>
      <c r="CN148" s="215"/>
      <c r="CO148" s="215"/>
      <c r="CP148" s="215">
        <f t="shared" si="225"/>
        <v>0</v>
      </c>
      <c r="CQ148" s="215">
        <f t="shared" si="262"/>
        <v>0</v>
      </c>
      <c r="CR148" s="215">
        <f t="shared" si="263"/>
        <v>0</v>
      </c>
      <c r="CS148" s="215"/>
      <c r="CT148" s="215">
        <f t="shared" si="226"/>
        <v>0</v>
      </c>
      <c r="CU148" s="369">
        <f t="shared" si="227"/>
        <v>0</v>
      </c>
      <c r="CV148" s="215">
        <f t="shared" si="228"/>
        <v>0</v>
      </c>
      <c r="CW148" s="215">
        <f t="shared" ca="1" si="229"/>
        <v>0</v>
      </c>
      <c r="CX148" s="215">
        <f t="shared" ca="1" si="264"/>
        <v>0</v>
      </c>
      <c r="CY148" s="215">
        <f t="shared" ca="1" si="230"/>
        <v>0</v>
      </c>
      <c r="CZ148" s="216">
        <f ca="1">IF(AND(CW148,CX148=0)=0,0,IF(CW148&gt;0,'На банк Приват'!$V$1,IF(CX148&gt;0,'На Укрсиб'!$V$1,0)))</f>
        <v>0</v>
      </c>
      <c r="DA148" s="204"/>
      <c r="DB148" s="204" t="str">
        <f t="shared" ca="1" si="231"/>
        <v xml:space="preserve">Командир відділення </v>
      </c>
      <c r="DC148" s="204" t="str">
        <f t="shared" ca="1" si="232"/>
        <v>мол. с-нт</v>
      </c>
      <c r="DD148" s="204" t="str">
        <f t="shared" ca="1" si="265"/>
        <v>Кода А.М.</v>
      </c>
      <c r="DE148" s="204"/>
      <c r="DF148" s="217"/>
      <c r="DG148" s="217"/>
      <c r="DH148" s="217"/>
      <c r="DI148" s="217"/>
      <c r="DJ148" s="217"/>
      <c r="DK148" s="217"/>
      <c r="DL148" s="217"/>
      <c r="DM148" s="217">
        <f t="shared" si="233"/>
        <v>0</v>
      </c>
      <c r="DN148" s="217"/>
      <c r="DO148" s="217"/>
      <c r="DP148" s="763">
        <f t="shared" si="234"/>
        <v>0</v>
      </c>
      <c r="DQ148" s="217">
        <f t="shared" si="266"/>
        <v>0</v>
      </c>
      <c r="DR148" s="217">
        <f t="shared" si="267"/>
        <v>0</v>
      </c>
      <c r="DS148" s="217"/>
      <c r="DT148" s="217">
        <f t="shared" si="235"/>
        <v>0</v>
      </c>
      <c r="DU148" s="366">
        <f t="shared" si="268"/>
        <v>0</v>
      </c>
      <c r="DV148" s="217">
        <f t="shared" si="236"/>
        <v>0</v>
      </c>
      <c r="DW148" s="217">
        <f t="shared" ca="1" si="237"/>
        <v>0</v>
      </c>
      <c r="DX148" s="217">
        <f t="shared" ca="1" si="269"/>
        <v>0</v>
      </c>
      <c r="DY148" s="217">
        <f t="shared" ca="1" si="238"/>
        <v>0</v>
      </c>
      <c r="DZ148" s="218">
        <f ca="1">IF(AND(DW148,DX148=0)=0,0,IF(DW148&gt;0,'На банк Приват'!$AB$1,IF(DX148&gt;0,'На Укрсиб'!$V$1,0)))</f>
        <v>0</v>
      </c>
      <c r="EA148" s="207"/>
      <c r="EB148" s="207" t="str">
        <f t="shared" ca="1" si="239"/>
        <v xml:space="preserve">Командир відділення </v>
      </c>
      <c r="EC148" s="207" t="str">
        <f t="shared" ca="1" si="240"/>
        <v>мол. с-нт</v>
      </c>
      <c r="ED148" s="207" t="str">
        <f t="shared" ca="1" si="270"/>
        <v>Кода А.М.</v>
      </c>
      <c r="EE148" s="207"/>
      <c r="EF148" s="219"/>
      <c r="EG148" s="219"/>
      <c r="EH148" s="219"/>
      <c r="EI148" s="219"/>
      <c r="EJ148" s="219"/>
      <c r="EK148" s="219"/>
      <c r="EL148" s="219"/>
      <c r="EM148" s="219">
        <f t="shared" si="241"/>
        <v>0</v>
      </c>
      <c r="EN148" s="219"/>
      <c r="EO148" s="219"/>
      <c r="EP148" s="219">
        <f t="shared" si="242"/>
        <v>0</v>
      </c>
      <c r="EQ148" s="219">
        <f t="shared" si="271"/>
        <v>0</v>
      </c>
      <c r="ER148" s="219">
        <f t="shared" si="272"/>
        <v>0</v>
      </c>
      <c r="ES148" s="219"/>
      <c r="ET148" s="219">
        <f t="shared" si="243"/>
        <v>0</v>
      </c>
      <c r="EU148" s="363">
        <f t="shared" si="273"/>
        <v>0</v>
      </c>
      <c r="EV148" s="219">
        <f t="shared" si="244"/>
        <v>0</v>
      </c>
      <c r="EW148" s="219">
        <f t="shared" ca="1" si="245"/>
        <v>0</v>
      </c>
      <c r="EX148" s="219">
        <f t="shared" ca="1" si="274"/>
        <v>0</v>
      </c>
      <c r="EY148" s="219">
        <f t="shared" ca="1" si="246"/>
        <v>0</v>
      </c>
      <c r="EZ148" s="220">
        <f ca="1">IF(AND(EW148,EX148=0)=0,0,IF(EW148&gt;0,'На банк Приват'!$AH$1,IF(EX148&gt;0,'На Укрсиб'!$AH$1,0)))</f>
        <v>0</v>
      </c>
      <c r="FA148" s="28" t="str">
        <f t="shared" ca="1" si="247"/>
        <v>Кода А.М.</v>
      </c>
      <c r="FB148" s="28" t="str">
        <f t="shared" ca="1" si="248"/>
        <v>Кода</v>
      </c>
      <c r="FC148" s="28" t="str">
        <f t="shared" ca="1" si="249"/>
        <v>Артем</v>
      </c>
      <c r="FD148" s="28" t="str">
        <f t="shared" ca="1" si="250"/>
        <v>Миколайович</v>
      </c>
      <c r="FE148" s="28">
        <f t="shared" ca="1" si="251"/>
        <v>140</v>
      </c>
      <c r="FF148">
        <f t="shared" si="252"/>
        <v>0</v>
      </c>
      <c r="FG148" s="531" t="s">
        <v>480</v>
      </c>
    </row>
    <row r="149" spans="1:163">
      <c r="A149" s="113"/>
      <c r="B149" s="113" t="str">
        <f t="shared" ca="1" si="204"/>
        <v xml:space="preserve">Командир відділення </v>
      </c>
      <c r="C149" s="113" t="str">
        <f t="shared" ca="1" si="205"/>
        <v>ст. м-с</v>
      </c>
      <c r="D149" s="113" t="str">
        <f t="shared" ca="1" si="199"/>
        <v>Зозуля В.В.</v>
      </c>
      <c r="E149" s="113">
        <f t="shared" si="206"/>
        <v>0</v>
      </c>
      <c r="F149" s="115"/>
      <c r="G149" s="209">
        <f t="shared" si="276"/>
        <v>0</v>
      </c>
      <c r="H149" s="209">
        <f t="shared" si="277"/>
        <v>0</v>
      </c>
      <c r="I149" s="209">
        <f t="shared" si="278"/>
        <v>0</v>
      </c>
      <c r="J149" s="209">
        <f t="shared" si="279"/>
        <v>0</v>
      </c>
      <c r="K149" s="209">
        <f t="shared" si="280"/>
        <v>0</v>
      </c>
      <c r="L149" s="209">
        <f t="shared" si="281"/>
        <v>0</v>
      </c>
      <c r="M149" s="209">
        <f t="shared" si="282"/>
        <v>0</v>
      </c>
      <c r="N149" s="209">
        <f t="shared" si="283"/>
        <v>0</v>
      </c>
      <c r="O149" s="209">
        <f t="shared" si="275"/>
        <v>0</v>
      </c>
      <c r="P149" s="211">
        <f t="shared" si="284"/>
        <v>0</v>
      </c>
      <c r="Q149" s="209">
        <f t="shared" si="285"/>
        <v>0</v>
      </c>
      <c r="R149" s="209">
        <f t="shared" si="286"/>
        <v>0</v>
      </c>
      <c r="S149" s="209">
        <f t="shared" si="287"/>
        <v>0</v>
      </c>
      <c r="T149" s="209">
        <f t="shared" si="288"/>
        <v>0</v>
      </c>
      <c r="U149" s="209">
        <f t="shared" si="289"/>
        <v>0</v>
      </c>
      <c r="V149" s="209">
        <f t="shared" si="290"/>
        <v>0</v>
      </c>
      <c r="W149" s="209">
        <f t="shared" ca="1" si="291"/>
        <v>0</v>
      </c>
      <c r="X149" s="209">
        <f t="shared" ca="1" si="292"/>
        <v>0</v>
      </c>
      <c r="Y149" s="209">
        <f t="shared" ca="1" si="293"/>
        <v>0</v>
      </c>
      <c r="Z149" s="210" t="str">
        <f t="shared" ca="1" si="207"/>
        <v xml:space="preserve">        </v>
      </c>
      <c r="AA149" s="185"/>
      <c r="AB149" s="185" t="str">
        <f t="shared" ca="1" si="208"/>
        <v xml:space="preserve">Командир відділення </v>
      </c>
      <c r="AC149" s="185" t="str">
        <f t="shared" ca="1" si="209"/>
        <v>ст. м-с</v>
      </c>
      <c r="AD149" s="185" t="str">
        <f t="shared" ca="1" si="253"/>
        <v>Зозуля В.В.</v>
      </c>
      <c r="AE149" s="185"/>
      <c r="AF149" s="211"/>
      <c r="AG149" s="211"/>
      <c r="AH149" s="211"/>
      <c r="AI149" s="211"/>
      <c r="AJ149" s="211"/>
      <c r="AK149" s="211"/>
      <c r="AL149" s="211"/>
      <c r="AM149" s="211"/>
      <c r="AN149" s="211"/>
      <c r="AO149" s="211"/>
      <c r="AP149" s="623">
        <f t="shared" si="210"/>
        <v>0</v>
      </c>
      <c r="AQ149" s="211">
        <f t="shared" si="254"/>
        <v>0</v>
      </c>
      <c r="AR149" s="211">
        <f t="shared" si="255"/>
        <v>0</v>
      </c>
      <c r="AS149" s="211"/>
      <c r="AT149" s="211">
        <f t="shared" si="211"/>
        <v>0</v>
      </c>
      <c r="AU149" s="358">
        <f t="shared" si="212"/>
        <v>0</v>
      </c>
      <c r="AV149" s="211">
        <f t="shared" si="213"/>
        <v>0</v>
      </c>
      <c r="AW149" s="211">
        <f t="shared" ca="1" si="214"/>
        <v>0</v>
      </c>
      <c r="AX149" s="211">
        <f t="shared" ca="1" si="294"/>
        <v>0</v>
      </c>
      <c r="AY149" s="211">
        <f t="shared" ca="1" si="215"/>
        <v>0</v>
      </c>
      <c r="AZ149" s="212">
        <f ca="1">IF(AND(AW149,AX149=0,AY149=0)=0,0,IF(AW149&gt;0,'На банк Приват'!$J$1,IF(AX149&gt;0,'На Укрсиб'!$J$1,0)))</f>
        <v>0</v>
      </c>
      <c r="BA149" s="191"/>
      <c r="BB149" s="191" t="str">
        <f t="shared" ca="1" si="216"/>
        <v xml:space="preserve">Командир відділення </v>
      </c>
      <c r="BC149" s="191" t="str">
        <f t="shared" ca="1" si="217"/>
        <v>ст. м-с</v>
      </c>
      <c r="BD149" s="191" t="str">
        <f t="shared" ca="1" si="256"/>
        <v>Зозуля В.В.</v>
      </c>
      <c r="BE149" s="191"/>
      <c r="BF149" s="213"/>
      <c r="BG149" s="213"/>
      <c r="BH149" s="213"/>
      <c r="BI149" s="213"/>
      <c r="BJ149" s="213"/>
      <c r="BK149" s="213"/>
      <c r="BL149" s="213"/>
      <c r="BM149" s="213"/>
      <c r="BN149" s="213"/>
      <c r="BO149" s="213"/>
      <c r="BP149" s="623">
        <f t="shared" si="218"/>
        <v>0</v>
      </c>
      <c r="BQ149" s="213">
        <f t="shared" si="257"/>
        <v>0</v>
      </c>
      <c r="BR149" s="213">
        <f t="shared" si="258"/>
        <v>0</v>
      </c>
      <c r="BS149" s="213"/>
      <c r="BT149" s="213">
        <f t="shared" si="219"/>
        <v>0</v>
      </c>
      <c r="BU149" s="362">
        <f t="shared" si="259"/>
        <v>0</v>
      </c>
      <c r="BV149" s="213">
        <f t="shared" si="220"/>
        <v>0</v>
      </c>
      <c r="BW149" s="213">
        <f t="shared" ca="1" si="221"/>
        <v>0</v>
      </c>
      <c r="BX149" s="213">
        <f t="shared" ca="1" si="260"/>
        <v>0</v>
      </c>
      <c r="BY149" s="213">
        <f t="shared" ca="1" si="222"/>
        <v>0</v>
      </c>
      <c r="BZ149" s="214">
        <f ca="1">IF(AND(BW149,BX149=0)=0,0,IF(BW149&gt;0,'На банк Приват'!$P$1,IF(BX149&gt;0,'На Укрсиб'!$P$1,0)))</f>
        <v>0</v>
      </c>
      <c r="CA149" s="198">
        <v>142</v>
      </c>
      <c r="CB149" s="198" t="str">
        <f t="shared" ca="1" si="223"/>
        <v xml:space="preserve">Командир відділення </v>
      </c>
      <c r="CC149" s="198" t="str">
        <f t="shared" ca="1" si="224"/>
        <v>ст. м-с</v>
      </c>
      <c r="CD149" s="198" t="str">
        <f t="shared" ca="1" si="261"/>
        <v>Зозуля В.В.</v>
      </c>
      <c r="CE149" s="198"/>
      <c r="CF149" s="215"/>
      <c r="CG149" s="215"/>
      <c r="CH149" s="215"/>
      <c r="CI149" s="215"/>
      <c r="CJ149" s="215"/>
      <c r="CK149" s="215"/>
      <c r="CL149" s="215"/>
      <c r="CM149" s="215">
        <f t="shared" ref="CM149:CM164" si="295">IF(CN149=0,6500/31*CE149,0)</f>
        <v>0</v>
      </c>
      <c r="CN149" s="215"/>
      <c r="CO149" s="215"/>
      <c r="CP149" s="215">
        <f t="shared" si="225"/>
        <v>0</v>
      </c>
      <c r="CQ149" s="215">
        <f t="shared" si="262"/>
        <v>0</v>
      </c>
      <c r="CR149" s="215">
        <f t="shared" si="263"/>
        <v>0</v>
      </c>
      <c r="CS149" s="215"/>
      <c r="CT149" s="215">
        <f t="shared" si="226"/>
        <v>0</v>
      </c>
      <c r="CU149" s="369">
        <f t="shared" si="227"/>
        <v>0</v>
      </c>
      <c r="CV149" s="215">
        <f t="shared" si="228"/>
        <v>0</v>
      </c>
      <c r="CW149" s="215">
        <f t="shared" ca="1" si="229"/>
        <v>0</v>
      </c>
      <c r="CX149" s="215">
        <f t="shared" ca="1" si="264"/>
        <v>0</v>
      </c>
      <c r="CY149" s="215">
        <f t="shared" ca="1" si="230"/>
        <v>0</v>
      </c>
      <c r="CZ149" s="216">
        <f ca="1">IF(AND(CW149,CX149=0)=0,0,IF(CW149&gt;0,'На банк Приват'!$V$1,IF(CX149&gt;0,'На Укрсиб'!$V$1,0)))</f>
        <v>0</v>
      </c>
      <c r="DA149" s="204"/>
      <c r="DB149" s="204" t="str">
        <f t="shared" ca="1" si="231"/>
        <v xml:space="preserve">Командир відділення </v>
      </c>
      <c r="DC149" s="204" t="str">
        <f t="shared" ca="1" si="232"/>
        <v>ст. м-с</v>
      </c>
      <c r="DD149" s="204" t="str">
        <f t="shared" ca="1" si="265"/>
        <v>Зозуля В.В.</v>
      </c>
      <c r="DE149" s="204"/>
      <c r="DF149" s="217"/>
      <c r="DG149" s="217"/>
      <c r="DH149" s="217"/>
      <c r="DI149" s="217"/>
      <c r="DJ149" s="217"/>
      <c r="DK149" s="217"/>
      <c r="DL149" s="217"/>
      <c r="DM149" s="217">
        <f t="shared" si="233"/>
        <v>0</v>
      </c>
      <c r="DN149" s="217"/>
      <c r="DO149" s="217"/>
      <c r="DP149" s="763">
        <f t="shared" si="234"/>
        <v>0</v>
      </c>
      <c r="DQ149" s="217">
        <f t="shared" si="266"/>
        <v>0</v>
      </c>
      <c r="DR149" s="217">
        <f t="shared" si="267"/>
        <v>0</v>
      </c>
      <c r="DS149" s="217"/>
      <c r="DT149" s="217">
        <f t="shared" si="235"/>
        <v>0</v>
      </c>
      <c r="DU149" s="366">
        <f t="shared" si="268"/>
        <v>0</v>
      </c>
      <c r="DV149" s="217">
        <f t="shared" si="236"/>
        <v>0</v>
      </c>
      <c r="DW149" s="217">
        <f t="shared" ca="1" si="237"/>
        <v>0</v>
      </c>
      <c r="DX149" s="217">
        <f t="shared" ca="1" si="269"/>
        <v>0</v>
      </c>
      <c r="DY149" s="217">
        <f t="shared" ca="1" si="238"/>
        <v>0</v>
      </c>
      <c r="DZ149" s="218">
        <f ca="1">IF(AND(DW149,DX149=0)=0,0,IF(DW149&gt;0,'На банк Приват'!$AB$1,IF(DX149&gt;0,'На Укрсиб'!$V$1,0)))</f>
        <v>0</v>
      </c>
      <c r="EA149" s="207"/>
      <c r="EB149" s="207" t="str">
        <f t="shared" ca="1" si="239"/>
        <v xml:space="preserve">Командир відділення </v>
      </c>
      <c r="EC149" s="207" t="str">
        <f t="shared" ca="1" si="240"/>
        <v>ст. м-с</v>
      </c>
      <c r="ED149" s="207" t="str">
        <f t="shared" ca="1" si="270"/>
        <v>Зозуля В.В.</v>
      </c>
      <c r="EE149" s="207"/>
      <c r="EF149" s="219"/>
      <c r="EG149" s="219"/>
      <c r="EH149" s="219"/>
      <c r="EI149" s="219"/>
      <c r="EJ149" s="219"/>
      <c r="EK149" s="219"/>
      <c r="EL149" s="219"/>
      <c r="EM149" s="219">
        <f t="shared" si="241"/>
        <v>0</v>
      </c>
      <c r="EN149" s="219"/>
      <c r="EO149" s="219"/>
      <c r="EP149" s="219">
        <f t="shared" si="242"/>
        <v>0</v>
      </c>
      <c r="EQ149" s="219">
        <f t="shared" si="271"/>
        <v>0</v>
      </c>
      <c r="ER149" s="219">
        <f t="shared" si="272"/>
        <v>0</v>
      </c>
      <c r="ES149" s="219"/>
      <c r="ET149" s="219">
        <f t="shared" si="243"/>
        <v>0</v>
      </c>
      <c r="EU149" s="363">
        <f t="shared" si="273"/>
        <v>0</v>
      </c>
      <c r="EV149" s="219">
        <f t="shared" si="244"/>
        <v>0</v>
      </c>
      <c r="EW149" s="219">
        <f t="shared" ca="1" si="245"/>
        <v>0</v>
      </c>
      <c r="EX149" s="219">
        <f t="shared" ca="1" si="274"/>
        <v>0</v>
      </c>
      <c r="EY149" s="219">
        <f t="shared" ca="1" si="246"/>
        <v>0</v>
      </c>
      <c r="EZ149" s="220">
        <f ca="1">IF(AND(EW149,EX149=0)=0,0,IF(EW149&gt;0,'На банк Приват'!$AH$1,IF(EX149&gt;0,'На Укрсиб'!$AH$1,0)))</f>
        <v>0</v>
      </c>
      <c r="FA149" s="28" t="str">
        <f t="shared" ca="1" si="247"/>
        <v>Зозуля В.В.</v>
      </c>
      <c r="FB149" s="28" t="str">
        <f t="shared" ca="1" si="248"/>
        <v>Зозуля</v>
      </c>
      <c r="FC149" s="28" t="str">
        <f t="shared" ca="1" si="249"/>
        <v>Віталій</v>
      </c>
      <c r="FD149" s="28" t="str">
        <f t="shared" ca="1" si="250"/>
        <v>Владиславович</v>
      </c>
      <c r="FE149" s="28">
        <f t="shared" ca="1" si="251"/>
        <v>141</v>
      </c>
      <c r="FF149">
        <f t="shared" si="252"/>
        <v>0</v>
      </c>
      <c r="FG149" s="531" t="s">
        <v>103</v>
      </c>
    </row>
    <row r="150" spans="1:163">
      <c r="A150" s="113"/>
      <c r="B150" s="113" t="str">
        <f t="shared" ca="1" si="204"/>
        <v xml:space="preserve">Командир відділення </v>
      </c>
      <c r="C150" s="113">
        <f t="shared" ca="1" si="205"/>
        <v>0</v>
      </c>
      <c r="D150" s="113" t="str">
        <f t="shared" ca="1" si="199"/>
        <v>ВАКАНТ</v>
      </c>
      <c r="E150" s="113">
        <f t="shared" si="206"/>
        <v>0</v>
      </c>
      <c r="F150" s="115"/>
      <c r="G150" s="209">
        <f t="shared" si="276"/>
        <v>0</v>
      </c>
      <c r="H150" s="209">
        <f t="shared" si="277"/>
        <v>0</v>
      </c>
      <c r="I150" s="209">
        <f t="shared" si="278"/>
        <v>0</v>
      </c>
      <c r="J150" s="209">
        <f t="shared" si="279"/>
        <v>0</v>
      </c>
      <c r="K150" s="209">
        <f t="shared" si="280"/>
        <v>0</v>
      </c>
      <c r="L150" s="209">
        <f t="shared" si="281"/>
        <v>0</v>
      </c>
      <c r="M150" s="209">
        <f t="shared" si="282"/>
        <v>0</v>
      </c>
      <c r="N150" s="209">
        <f t="shared" si="283"/>
        <v>0</v>
      </c>
      <c r="O150" s="209">
        <f t="shared" si="275"/>
        <v>0</v>
      </c>
      <c r="P150" s="211">
        <f t="shared" si="284"/>
        <v>0</v>
      </c>
      <c r="Q150" s="209">
        <f t="shared" si="285"/>
        <v>0</v>
      </c>
      <c r="R150" s="209">
        <f t="shared" si="286"/>
        <v>0</v>
      </c>
      <c r="S150" s="209">
        <f t="shared" si="287"/>
        <v>0</v>
      </c>
      <c r="T150" s="209">
        <f t="shared" si="288"/>
        <v>0</v>
      </c>
      <c r="U150" s="209">
        <f t="shared" si="289"/>
        <v>0</v>
      </c>
      <c r="V150" s="209">
        <f t="shared" si="290"/>
        <v>0</v>
      </c>
      <c r="W150" s="209">
        <f t="shared" ca="1" si="291"/>
        <v>0</v>
      </c>
      <c r="X150" s="209">
        <f t="shared" ca="1" si="292"/>
        <v>0</v>
      </c>
      <c r="Y150" s="209">
        <f t="shared" ca="1" si="293"/>
        <v>0</v>
      </c>
      <c r="Z150" s="210" t="str">
        <f t="shared" ca="1" si="207"/>
        <v xml:space="preserve">        </v>
      </c>
      <c r="AA150" s="185"/>
      <c r="AB150" s="185" t="str">
        <f t="shared" ca="1" si="208"/>
        <v xml:space="preserve">Командир відділення </v>
      </c>
      <c r="AC150" s="185">
        <f t="shared" ca="1" si="209"/>
        <v>0</v>
      </c>
      <c r="AD150" s="185" t="str">
        <f t="shared" ca="1" si="253"/>
        <v>ВАКАНТ</v>
      </c>
      <c r="AE150" s="185"/>
      <c r="AF150" s="211"/>
      <c r="AG150" s="211"/>
      <c r="AH150" s="211"/>
      <c r="AI150" s="211"/>
      <c r="AJ150" s="211"/>
      <c r="AK150" s="211"/>
      <c r="AL150" s="211"/>
      <c r="AM150" s="211"/>
      <c r="AN150" s="211"/>
      <c r="AO150" s="211"/>
      <c r="AP150" s="623">
        <f t="shared" si="210"/>
        <v>0</v>
      </c>
      <c r="AQ150" s="211">
        <f t="shared" si="254"/>
        <v>0</v>
      </c>
      <c r="AR150" s="211">
        <f t="shared" si="255"/>
        <v>0</v>
      </c>
      <c r="AS150" s="211"/>
      <c r="AT150" s="211">
        <f t="shared" si="211"/>
        <v>0</v>
      </c>
      <c r="AU150" s="358">
        <f t="shared" si="212"/>
        <v>0</v>
      </c>
      <c r="AV150" s="211">
        <f t="shared" si="213"/>
        <v>0</v>
      </c>
      <c r="AW150" s="211">
        <f t="shared" ca="1" si="214"/>
        <v>0</v>
      </c>
      <c r="AX150" s="211">
        <f t="shared" ca="1" si="294"/>
        <v>0</v>
      </c>
      <c r="AY150" s="211">
        <f t="shared" ca="1" si="215"/>
        <v>0</v>
      </c>
      <c r="AZ150" s="212">
        <f ca="1">IF(AND(AW150,AX150=0,AY150=0)=0,0,IF(AW150&gt;0,'На банк Приват'!$J$1,IF(AX150&gt;0,'На Укрсиб'!$J$1,0)))</f>
        <v>0</v>
      </c>
      <c r="BA150" s="191"/>
      <c r="BB150" s="191" t="str">
        <f t="shared" ca="1" si="216"/>
        <v xml:space="preserve">Командир відділення </v>
      </c>
      <c r="BC150" s="191">
        <f t="shared" ca="1" si="217"/>
        <v>0</v>
      </c>
      <c r="BD150" s="191" t="str">
        <f t="shared" ca="1" si="256"/>
        <v>ВАКАНТ</v>
      </c>
      <c r="BE150" s="191"/>
      <c r="BF150" s="213"/>
      <c r="BG150" s="213"/>
      <c r="BH150" s="213"/>
      <c r="BI150" s="213"/>
      <c r="BJ150" s="213"/>
      <c r="BK150" s="213"/>
      <c r="BL150" s="213"/>
      <c r="BM150" s="213"/>
      <c r="BN150" s="213"/>
      <c r="BO150" s="213"/>
      <c r="BP150" s="623">
        <f t="shared" si="218"/>
        <v>0</v>
      </c>
      <c r="BQ150" s="213">
        <f t="shared" si="257"/>
        <v>0</v>
      </c>
      <c r="BR150" s="213">
        <f t="shared" si="258"/>
        <v>0</v>
      </c>
      <c r="BS150" s="213"/>
      <c r="BT150" s="213">
        <f t="shared" si="219"/>
        <v>0</v>
      </c>
      <c r="BU150" s="362">
        <f t="shared" si="259"/>
        <v>0</v>
      </c>
      <c r="BV150" s="213">
        <f t="shared" si="220"/>
        <v>0</v>
      </c>
      <c r="BW150" s="213">
        <f t="shared" ca="1" si="221"/>
        <v>0</v>
      </c>
      <c r="BX150" s="213">
        <f t="shared" ca="1" si="260"/>
        <v>0</v>
      </c>
      <c r="BY150" s="213">
        <f t="shared" ca="1" si="222"/>
        <v>0</v>
      </c>
      <c r="BZ150" s="214">
        <f ca="1">IF(AND(BW150,BX150=0)=0,0,IF(BW150&gt;0,'На банк Приват'!$P$1,IF(BX150&gt;0,'На Укрсиб'!$P$1,0)))</f>
        <v>0</v>
      </c>
      <c r="CA150" s="198">
        <v>143</v>
      </c>
      <c r="CB150" s="198" t="str">
        <f t="shared" ca="1" si="223"/>
        <v xml:space="preserve">Командир відділення </v>
      </c>
      <c r="CC150" s="198">
        <f t="shared" ca="1" si="224"/>
        <v>0</v>
      </c>
      <c r="CD150" s="198" t="str">
        <f t="shared" ca="1" si="261"/>
        <v>ВАКАНТ</v>
      </c>
      <c r="CE150" s="198"/>
      <c r="CF150" s="215"/>
      <c r="CG150" s="215"/>
      <c r="CH150" s="215"/>
      <c r="CI150" s="215"/>
      <c r="CJ150" s="215"/>
      <c r="CK150" s="215"/>
      <c r="CL150" s="215"/>
      <c r="CM150" s="215">
        <f t="shared" si="295"/>
        <v>0</v>
      </c>
      <c r="CN150" s="215"/>
      <c r="CO150" s="215"/>
      <c r="CP150" s="215">
        <f t="shared" si="225"/>
        <v>0</v>
      </c>
      <c r="CQ150" s="215">
        <f t="shared" si="262"/>
        <v>0</v>
      </c>
      <c r="CR150" s="215">
        <f t="shared" si="263"/>
        <v>0</v>
      </c>
      <c r="CS150" s="215"/>
      <c r="CT150" s="215">
        <f t="shared" si="226"/>
        <v>0</v>
      </c>
      <c r="CU150" s="369">
        <f t="shared" si="227"/>
        <v>0</v>
      </c>
      <c r="CV150" s="215">
        <f t="shared" si="228"/>
        <v>0</v>
      </c>
      <c r="CW150" s="215">
        <f t="shared" ca="1" si="229"/>
        <v>0</v>
      </c>
      <c r="CX150" s="215">
        <f t="shared" ca="1" si="264"/>
        <v>0</v>
      </c>
      <c r="CY150" s="215">
        <f t="shared" ca="1" si="230"/>
        <v>0</v>
      </c>
      <c r="CZ150" s="216">
        <f ca="1">IF(AND(CW150,CX150=0)=0,0,IF(CW150&gt;0,'На банк Приват'!$V$1,IF(CX150&gt;0,'На Укрсиб'!$V$1,0)))</f>
        <v>0</v>
      </c>
      <c r="DA150" s="204"/>
      <c r="DB150" s="204" t="str">
        <f t="shared" ca="1" si="231"/>
        <v xml:space="preserve">Командир відділення </v>
      </c>
      <c r="DC150" s="204">
        <f t="shared" ca="1" si="232"/>
        <v>0</v>
      </c>
      <c r="DD150" s="204" t="str">
        <f t="shared" ca="1" si="265"/>
        <v>ВАКАНТ</v>
      </c>
      <c r="DE150" s="204"/>
      <c r="DF150" s="217"/>
      <c r="DG150" s="217"/>
      <c r="DH150" s="217"/>
      <c r="DI150" s="217"/>
      <c r="DJ150" s="217"/>
      <c r="DK150" s="217"/>
      <c r="DL150" s="217"/>
      <c r="DM150" s="217">
        <f t="shared" si="233"/>
        <v>0</v>
      </c>
      <c r="DN150" s="217"/>
      <c r="DO150" s="217"/>
      <c r="DP150" s="763">
        <f t="shared" si="234"/>
        <v>0</v>
      </c>
      <c r="DQ150" s="217">
        <f t="shared" si="266"/>
        <v>0</v>
      </c>
      <c r="DR150" s="217">
        <f t="shared" si="267"/>
        <v>0</v>
      </c>
      <c r="DS150" s="217"/>
      <c r="DT150" s="217">
        <f t="shared" si="235"/>
        <v>0</v>
      </c>
      <c r="DU150" s="366">
        <f t="shared" si="268"/>
        <v>0</v>
      </c>
      <c r="DV150" s="217">
        <f t="shared" si="236"/>
        <v>0</v>
      </c>
      <c r="DW150" s="217">
        <f t="shared" ca="1" si="237"/>
        <v>0</v>
      </c>
      <c r="DX150" s="217">
        <f t="shared" ca="1" si="269"/>
        <v>0</v>
      </c>
      <c r="DY150" s="217">
        <f t="shared" ca="1" si="238"/>
        <v>0</v>
      </c>
      <c r="DZ150" s="218">
        <f ca="1">IF(AND(DW150,DX150=0)=0,0,IF(DW150&gt;0,'На банк Приват'!$AB$1,IF(DX150&gt;0,'На Укрсиб'!$V$1,0)))</f>
        <v>0</v>
      </c>
      <c r="EA150" s="207"/>
      <c r="EB150" s="207" t="str">
        <f t="shared" ca="1" si="239"/>
        <v xml:space="preserve">Командир відділення </v>
      </c>
      <c r="EC150" s="207">
        <f t="shared" ca="1" si="240"/>
        <v>0</v>
      </c>
      <c r="ED150" s="207" t="str">
        <f t="shared" ca="1" si="270"/>
        <v>ВАКАНТ</v>
      </c>
      <c r="EE150" s="207"/>
      <c r="EF150" s="219"/>
      <c r="EG150" s="219"/>
      <c r="EH150" s="219"/>
      <c r="EI150" s="219"/>
      <c r="EJ150" s="219"/>
      <c r="EK150" s="219"/>
      <c r="EL150" s="219"/>
      <c r="EM150" s="219">
        <f t="shared" si="241"/>
        <v>0</v>
      </c>
      <c r="EN150" s="219"/>
      <c r="EO150" s="219"/>
      <c r="EP150" s="219">
        <f t="shared" si="242"/>
        <v>0</v>
      </c>
      <c r="EQ150" s="219">
        <f t="shared" si="271"/>
        <v>0</v>
      </c>
      <c r="ER150" s="219">
        <f t="shared" si="272"/>
        <v>0</v>
      </c>
      <c r="ES150" s="219"/>
      <c r="ET150" s="219">
        <f t="shared" si="243"/>
        <v>0</v>
      </c>
      <c r="EU150" s="363">
        <f t="shared" si="273"/>
        <v>0</v>
      </c>
      <c r="EV150" s="219">
        <f t="shared" si="244"/>
        <v>0</v>
      </c>
      <c r="EW150" s="219">
        <f t="shared" ca="1" si="245"/>
        <v>0</v>
      </c>
      <c r="EX150" s="219">
        <f t="shared" ca="1" si="274"/>
        <v>0</v>
      </c>
      <c r="EY150" s="219">
        <f t="shared" ca="1" si="246"/>
        <v>0</v>
      </c>
      <c r="EZ150" s="220">
        <f ca="1">IF(AND(EW150,EX150=0)=0,0,IF(EW150&gt;0,'На банк Приват'!$AH$1,IF(EX150&gt;0,'На Укрсиб'!$AH$1,0)))</f>
        <v>0</v>
      </c>
      <c r="FA150" s="28" t="str">
        <f t="shared" ca="1" si="247"/>
        <v>ВАКАНТ</v>
      </c>
      <c r="FB150" s="28">
        <f t="shared" ca="1" si="248"/>
        <v>0</v>
      </c>
      <c r="FC150" s="28">
        <f t="shared" ca="1" si="249"/>
        <v>0</v>
      </c>
      <c r="FD150" s="28">
        <f t="shared" ca="1" si="250"/>
        <v>0</v>
      </c>
      <c r="FE150" s="28">
        <f t="shared" ca="1" si="251"/>
        <v>142</v>
      </c>
      <c r="FF150">
        <f t="shared" si="252"/>
        <v>0</v>
      </c>
      <c r="FG150" s="531" t="s">
        <v>618</v>
      </c>
    </row>
    <row r="151" spans="1:163">
      <c r="A151" s="113"/>
      <c r="B151" s="113" t="str">
        <f t="shared" ca="1" si="204"/>
        <v xml:space="preserve">Командир відділення </v>
      </c>
      <c r="C151" s="113">
        <f t="shared" ca="1" si="205"/>
        <v>0</v>
      </c>
      <c r="D151" s="113" t="str">
        <f t="shared" ca="1" si="199"/>
        <v>ВАКАНТ</v>
      </c>
      <c r="E151" s="113">
        <f t="shared" si="206"/>
        <v>0</v>
      </c>
      <c r="F151" s="115"/>
      <c r="G151" s="209">
        <f t="shared" si="276"/>
        <v>0</v>
      </c>
      <c r="H151" s="209">
        <f t="shared" si="277"/>
        <v>0</v>
      </c>
      <c r="I151" s="209">
        <f t="shared" si="278"/>
        <v>0</v>
      </c>
      <c r="J151" s="209">
        <f t="shared" si="279"/>
        <v>0</v>
      </c>
      <c r="K151" s="209">
        <f t="shared" si="280"/>
        <v>0</v>
      </c>
      <c r="L151" s="209">
        <f t="shared" si="281"/>
        <v>0</v>
      </c>
      <c r="M151" s="209">
        <f t="shared" si="282"/>
        <v>0</v>
      </c>
      <c r="N151" s="209">
        <f t="shared" si="283"/>
        <v>0</v>
      </c>
      <c r="O151" s="209">
        <f t="shared" si="275"/>
        <v>0</v>
      </c>
      <c r="P151" s="211">
        <f t="shared" si="284"/>
        <v>0</v>
      </c>
      <c r="Q151" s="209">
        <f t="shared" si="285"/>
        <v>0</v>
      </c>
      <c r="R151" s="209">
        <f t="shared" si="286"/>
        <v>0</v>
      </c>
      <c r="S151" s="209">
        <f t="shared" si="287"/>
        <v>0</v>
      </c>
      <c r="T151" s="209">
        <f t="shared" si="288"/>
        <v>0</v>
      </c>
      <c r="U151" s="209">
        <f t="shared" si="289"/>
        <v>0</v>
      </c>
      <c r="V151" s="209">
        <f t="shared" si="290"/>
        <v>0</v>
      </c>
      <c r="W151" s="209">
        <f t="shared" ca="1" si="291"/>
        <v>0</v>
      </c>
      <c r="X151" s="209">
        <f t="shared" ca="1" si="292"/>
        <v>0</v>
      </c>
      <c r="Y151" s="209">
        <f t="shared" ca="1" si="293"/>
        <v>0</v>
      </c>
      <c r="Z151" s="210" t="str">
        <f t="shared" ca="1" si="207"/>
        <v xml:space="preserve">        </v>
      </c>
      <c r="AA151" s="185"/>
      <c r="AB151" s="185" t="str">
        <f t="shared" ca="1" si="208"/>
        <v xml:space="preserve">Командир відділення </v>
      </c>
      <c r="AC151" s="185">
        <f t="shared" ca="1" si="209"/>
        <v>0</v>
      </c>
      <c r="AD151" s="185" t="str">
        <f t="shared" ca="1" si="253"/>
        <v>ВАКАНТ</v>
      </c>
      <c r="AE151" s="185"/>
      <c r="AF151" s="211"/>
      <c r="AG151" s="211"/>
      <c r="AH151" s="211"/>
      <c r="AI151" s="211"/>
      <c r="AJ151" s="211"/>
      <c r="AK151" s="211"/>
      <c r="AL151" s="211"/>
      <c r="AM151" s="211"/>
      <c r="AN151" s="211"/>
      <c r="AO151" s="211"/>
      <c r="AP151" s="623">
        <f t="shared" si="210"/>
        <v>0</v>
      </c>
      <c r="AQ151" s="211">
        <f t="shared" si="254"/>
        <v>0</v>
      </c>
      <c r="AR151" s="211">
        <f t="shared" si="255"/>
        <v>0</v>
      </c>
      <c r="AS151" s="211"/>
      <c r="AT151" s="211">
        <f t="shared" si="211"/>
        <v>0</v>
      </c>
      <c r="AU151" s="358">
        <f t="shared" si="212"/>
        <v>0</v>
      </c>
      <c r="AV151" s="211">
        <f t="shared" si="213"/>
        <v>0</v>
      </c>
      <c r="AW151" s="211">
        <f t="shared" ca="1" si="214"/>
        <v>0</v>
      </c>
      <c r="AX151" s="211">
        <f t="shared" ca="1" si="294"/>
        <v>0</v>
      </c>
      <c r="AY151" s="211">
        <f t="shared" ca="1" si="215"/>
        <v>0</v>
      </c>
      <c r="AZ151" s="212">
        <f ca="1">IF(AND(AW151,AX151=0,AY151=0)=0,0,IF(AW151&gt;0,'На банк Приват'!$J$1,IF(AX151&gt;0,'На Укрсиб'!$J$1,0)))</f>
        <v>0</v>
      </c>
      <c r="BA151" s="191"/>
      <c r="BB151" s="191" t="str">
        <f t="shared" ca="1" si="216"/>
        <v xml:space="preserve">Командир відділення </v>
      </c>
      <c r="BC151" s="191">
        <f t="shared" ca="1" si="217"/>
        <v>0</v>
      </c>
      <c r="BD151" s="191" t="str">
        <f t="shared" ca="1" si="256"/>
        <v>ВАКАНТ</v>
      </c>
      <c r="BE151" s="191"/>
      <c r="BF151" s="213"/>
      <c r="BG151" s="213"/>
      <c r="BH151" s="213"/>
      <c r="BI151" s="213"/>
      <c r="BJ151" s="213"/>
      <c r="BK151" s="213"/>
      <c r="BL151" s="213"/>
      <c r="BM151" s="213"/>
      <c r="BN151" s="213"/>
      <c r="BO151" s="213"/>
      <c r="BP151" s="623">
        <f t="shared" si="218"/>
        <v>0</v>
      </c>
      <c r="BQ151" s="213">
        <f t="shared" si="257"/>
        <v>0</v>
      </c>
      <c r="BR151" s="213">
        <f t="shared" si="258"/>
        <v>0</v>
      </c>
      <c r="BS151" s="213"/>
      <c r="BT151" s="213">
        <f t="shared" si="219"/>
        <v>0</v>
      </c>
      <c r="BU151" s="362">
        <f t="shared" si="259"/>
        <v>0</v>
      </c>
      <c r="BV151" s="213">
        <f t="shared" si="220"/>
        <v>0</v>
      </c>
      <c r="BW151" s="213">
        <f t="shared" ca="1" si="221"/>
        <v>0</v>
      </c>
      <c r="BX151" s="213">
        <f t="shared" ca="1" si="260"/>
        <v>0</v>
      </c>
      <c r="BY151" s="213">
        <f t="shared" ca="1" si="222"/>
        <v>0</v>
      </c>
      <c r="BZ151" s="214">
        <f ca="1">IF(AND(BW151,BX151=0)=0,0,IF(BW151&gt;0,'На банк Приват'!$P$1,IF(BX151&gt;0,'На Укрсиб'!$P$1,0)))</f>
        <v>0</v>
      </c>
      <c r="CA151" s="198">
        <v>144</v>
      </c>
      <c r="CB151" s="198" t="str">
        <f t="shared" ca="1" si="223"/>
        <v xml:space="preserve">Командир відділення </v>
      </c>
      <c r="CC151" s="198">
        <f t="shared" ca="1" si="224"/>
        <v>0</v>
      </c>
      <c r="CD151" s="198" t="str">
        <f t="shared" ca="1" si="261"/>
        <v>ВАКАНТ</v>
      </c>
      <c r="CE151" s="198"/>
      <c r="CF151" s="215"/>
      <c r="CG151" s="215"/>
      <c r="CH151" s="215"/>
      <c r="CI151" s="215"/>
      <c r="CJ151" s="215"/>
      <c r="CK151" s="215"/>
      <c r="CL151" s="215"/>
      <c r="CM151" s="215">
        <f t="shared" si="295"/>
        <v>0</v>
      </c>
      <c r="CN151" s="215"/>
      <c r="CO151" s="215"/>
      <c r="CP151" s="215">
        <f t="shared" si="225"/>
        <v>0</v>
      </c>
      <c r="CQ151" s="215">
        <f t="shared" si="262"/>
        <v>0</v>
      </c>
      <c r="CR151" s="215">
        <f t="shared" si="263"/>
        <v>0</v>
      </c>
      <c r="CS151" s="215"/>
      <c r="CT151" s="215">
        <f t="shared" si="226"/>
        <v>0</v>
      </c>
      <c r="CU151" s="369">
        <f t="shared" si="227"/>
        <v>0</v>
      </c>
      <c r="CV151" s="215">
        <f t="shared" si="228"/>
        <v>0</v>
      </c>
      <c r="CW151" s="215">
        <f t="shared" ca="1" si="229"/>
        <v>0</v>
      </c>
      <c r="CX151" s="215">
        <f t="shared" ca="1" si="264"/>
        <v>0</v>
      </c>
      <c r="CY151" s="215">
        <f t="shared" ca="1" si="230"/>
        <v>0</v>
      </c>
      <c r="CZ151" s="216">
        <f ca="1">IF(AND(CW151,CX151=0)=0,0,IF(CW151&gt;0,'На банк Приват'!$V$1,IF(CX151&gt;0,'На Укрсиб'!$V$1,0)))</f>
        <v>0</v>
      </c>
      <c r="DA151" s="204"/>
      <c r="DB151" s="204" t="str">
        <f t="shared" ca="1" si="231"/>
        <v xml:space="preserve">Командир відділення </v>
      </c>
      <c r="DC151" s="204">
        <f t="shared" ca="1" si="232"/>
        <v>0</v>
      </c>
      <c r="DD151" s="204" t="str">
        <f t="shared" ca="1" si="265"/>
        <v>ВАКАНТ</v>
      </c>
      <c r="DE151" s="204"/>
      <c r="DF151" s="217"/>
      <c r="DG151" s="217"/>
      <c r="DH151" s="217"/>
      <c r="DI151" s="217"/>
      <c r="DJ151" s="217"/>
      <c r="DK151" s="217"/>
      <c r="DL151" s="217"/>
      <c r="DM151" s="217">
        <f t="shared" si="233"/>
        <v>0</v>
      </c>
      <c r="DN151" s="217"/>
      <c r="DO151" s="217"/>
      <c r="DP151" s="763">
        <f t="shared" si="234"/>
        <v>0</v>
      </c>
      <c r="DQ151" s="217">
        <f t="shared" si="266"/>
        <v>0</v>
      </c>
      <c r="DR151" s="217">
        <f t="shared" si="267"/>
        <v>0</v>
      </c>
      <c r="DS151" s="217"/>
      <c r="DT151" s="217">
        <f t="shared" si="235"/>
        <v>0</v>
      </c>
      <c r="DU151" s="366">
        <f t="shared" si="268"/>
        <v>0</v>
      </c>
      <c r="DV151" s="217">
        <f t="shared" si="236"/>
        <v>0</v>
      </c>
      <c r="DW151" s="217">
        <f t="shared" ca="1" si="237"/>
        <v>0</v>
      </c>
      <c r="DX151" s="217">
        <f t="shared" ca="1" si="269"/>
        <v>0</v>
      </c>
      <c r="DY151" s="217">
        <f t="shared" ca="1" si="238"/>
        <v>0</v>
      </c>
      <c r="DZ151" s="218">
        <f ca="1">IF(AND(DW151,DX151=0)=0,0,IF(DW151&gt;0,'На банк Приват'!$AB$1,IF(DX151&gt;0,'На Укрсиб'!$V$1,0)))</f>
        <v>0</v>
      </c>
      <c r="EA151" s="207"/>
      <c r="EB151" s="207" t="str">
        <f t="shared" ca="1" si="239"/>
        <v xml:space="preserve">Командир відділення </v>
      </c>
      <c r="EC151" s="207">
        <f t="shared" ca="1" si="240"/>
        <v>0</v>
      </c>
      <c r="ED151" s="207" t="str">
        <f t="shared" ca="1" si="270"/>
        <v>ВАКАНТ</v>
      </c>
      <c r="EE151" s="207"/>
      <c r="EF151" s="219"/>
      <c r="EG151" s="219"/>
      <c r="EH151" s="219"/>
      <c r="EI151" s="219"/>
      <c r="EJ151" s="219"/>
      <c r="EK151" s="219"/>
      <c r="EL151" s="219"/>
      <c r="EM151" s="219">
        <f t="shared" si="241"/>
        <v>0</v>
      </c>
      <c r="EN151" s="219"/>
      <c r="EO151" s="219"/>
      <c r="EP151" s="219">
        <f t="shared" si="242"/>
        <v>0</v>
      </c>
      <c r="EQ151" s="219">
        <f t="shared" si="271"/>
        <v>0</v>
      </c>
      <c r="ER151" s="219">
        <f t="shared" si="272"/>
        <v>0</v>
      </c>
      <c r="ES151" s="219"/>
      <c r="ET151" s="219">
        <f t="shared" si="243"/>
        <v>0</v>
      </c>
      <c r="EU151" s="363">
        <f t="shared" si="273"/>
        <v>0</v>
      </c>
      <c r="EV151" s="219">
        <f t="shared" si="244"/>
        <v>0</v>
      </c>
      <c r="EW151" s="219">
        <f t="shared" ca="1" si="245"/>
        <v>0</v>
      </c>
      <c r="EX151" s="219">
        <f t="shared" ca="1" si="274"/>
        <v>0</v>
      </c>
      <c r="EY151" s="219">
        <f t="shared" ca="1" si="246"/>
        <v>0</v>
      </c>
      <c r="EZ151" s="220">
        <f ca="1">IF(AND(EW151,EX151=0)=0,0,IF(EW151&gt;0,'На банк Приват'!$AH$1,IF(EX151&gt;0,'На Укрсиб'!$AH$1,0)))</f>
        <v>0</v>
      </c>
      <c r="FA151" s="28" t="str">
        <f t="shared" ca="1" si="247"/>
        <v>ВАКАНТ</v>
      </c>
      <c r="FB151" s="28">
        <f t="shared" ca="1" si="248"/>
        <v>0</v>
      </c>
      <c r="FC151" s="28">
        <f t="shared" ca="1" si="249"/>
        <v>0</v>
      </c>
      <c r="FD151" s="28">
        <f t="shared" ca="1" si="250"/>
        <v>0</v>
      </c>
      <c r="FE151" s="28">
        <f t="shared" ca="1" si="251"/>
        <v>143</v>
      </c>
      <c r="FF151">
        <f t="shared" si="252"/>
        <v>0</v>
      </c>
      <c r="FG151" s="477" t="s">
        <v>90</v>
      </c>
    </row>
    <row r="152" spans="1:163">
      <c r="A152" s="113"/>
      <c r="B152" s="113" t="str">
        <f t="shared" ca="1" si="204"/>
        <v xml:space="preserve">Командир відділення </v>
      </c>
      <c r="C152" s="113">
        <f t="shared" ca="1" si="205"/>
        <v>0</v>
      </c>
      <c r="D152" s="113" t="str">
        <f t="shared" ca="1" si="199"/>
        <v>ВАКАНТ</v>
      </c>
      <c r="E152" s="113">
        <f t="shared" si="206"/>
        <v>0</v>
      </c>
      <c r="F152" s="115"/>
      <c r="G152" s="209">
        <f t="shared" si="276"/>
        <v>0</v>
      </c>
      <c r="H152" s="209">
        <f t="shared" si="277"/>
        <v>0</v>
      </c>
      <c r="I152" s="209">
        <f t="shared" si="278"/>
        <v>0</v>
      </c>
      <c r="J152" s="209">
        <f t="shared" si="279"/>
        <v>0</v>
      </c>
      <c r="K152" s="209">
        <f t="shared" si="280"/>
        <v>0</v>
      </c>
      <c r="L152" s="209">
        <f t="shared" si="281"/>
        <v>0</v>
      </c>
      <c r="M152" s="209">
        <f t="shared" si="282"/>
        <v>0</v>
      </c>
      <c r="N152" s="209">
        <f t="shared" si="283"/>
        <v>0</v>
      </c>
      <c r="O152" s="209">
        <f t="shared" si="275"/>
        <v>0</v>
      </c>
      <c r="P152" s="211">
        <f t="shared" si="284"/>
        <v>0</v>
      </c>
      <c r="Q152" s="209">
        <f t="shared" si="285"/>
        <v>0</v>
      </c>
      <c r="R152" s="209">
        <f t="shared" si="286"/>
        <v>0</v>
      </c>
      <c r="S152" s="209">
        <f t="shared" si="287"/>
        <v>0</v>
      </c>
      <c r="T152" s="209">
        <f t="shared" si="288"/>
        <v>0</v>
      </c>
      <c r="U152" s="209">
        <f t="shared" si="289"/>
        <v>0</v>
      </c>
      <c r="V152" s="209">
        <f t="shared" si="290"/>
        <v>0</v>
      </c>
      <c r="W152" s="209">
        <f t="shared" ca="1" si="291"/>
        <v>0</v>
      </c>
      <c r="X152" s="209">
        <f t="shared" ca="1" si="292"/>
        <v>0</v>
      </c>
      <c r="Y152" s="209">
        <f t="shared" ca="1" si="293"/>
        <v>0</v>
      </c>
      <c r="Z152" s="210" t="str">
        <f t="shared" ca="1" si="207"/>
        <v xml:space="preserve">        </v>
      </c>
      <c r="AA152" s="185"/>
      <c r="AB152" s="185" t="str">
        <f t="shared" ca="1" si="208"/>
        <v xml:space="preserve">Командир відділення </v>
      </c>
      <c r="AC152" s="185">
        <f t="shared" ca="1" si="209"/>
        <v>0</v>
      </c>
      <c r="AD152" s="185" t="str">
        <f t="shared" ca="1" si="253"/>
        <v>ВАКАНТ</v>
      </c>
      <c r="AE152" s="185"/>
      <c r="AF152" s="211"/>
      <c r="AG152" s="211"/>
      <c r="AH152" s="211"/>
      <c r="AI152" s="211"/>
      <c r="AJ152" s="211"/>
      <c r="AK152" s="211"/>
      <c r="AL152" s="211"/>
      <c r="AM152" s="211"/>
      <c r="AN152" s="211"/>
      <c r="AO152" s="211"/>
      <c r="AP152" s="623">
        <f t="shared" si="210"/>
        <v>0</v>
      </c>
      <c r="AQ152" s="211">
        <f t="shared" si="254"/>
        <v>0</v>
      </c>
      <c r="AR152" s="211">
        <f t="shared" si="255"/>
        <v>0</v>
      </c>
      <c r="AS152" s="211"/>
      <c r="AT152" s="211">
        <f t="shared" si="211"/>
        <v>0</v>
      </c>
      <c r="AU152" s="358">
        <f t="shared" si="212"/>
        <v>0</v>
      </c>
      <c r="AV152" s="211">
        <f t="shared" si="213"/>
        <v>0</v>
      </c>
      <c r="AW152" s="211">
        <f t="shared" ca="1" si="214"/>
        <v>0</v>
      </c>
      <c r="AX152" s="211">
        <f t="shared" ca="1" si="294"/>
        <v>0</v>
      </c>
      <c r="AY152" s="211">
        <f t="shared" ca="1" si="215"/>
        <v>0</v>
      </c>
      <c r="AZ152" s="212">
        <f ca="1">IF(AND(AW152,AX152=0,AY152=0)=0,0,IF(AW152&gt;0,'На банк Приват'!$J$1,IF(AX152&gt;0,'На Укрсиб'!$J$1,0)))</f>
        <v>0</v>
      </c>
      <c r="BA152" s="191"/>
      <c r="BB152" s="191" t="str">
        <f t="shared" ca="1" si="216"/>
        <v xml:space="preserve">Командир відділення </v>
      </c>
      <c r="BC152" s="191">
        <f t="shared" ca="1" si="217"/>
        <v>0</v>
      </c>
      <c r="BD152" s="191" t="str">
        <f t="shared" ca="1" si="256"/>
        <v>ВАКАНТ</v>
      </c>
      <c r="BE152" s="191"/>
      <c r="BF152" s="213"/>
      <c r="BG152" s="213"/>
      <c r="BH152" s="213"/>
      <c r="BI152" s="213"/>
      <c r="BJ152" s="213"/>
      <c r="BK152" s="213"/>
      <c r="BL152" s="213"/>
      <c r="BM152" s="213"/>
      <c r="BN152" s="213"/>
      <c r="BO152" s="213"/>
      <c r="BP152" s="623">
        <f t="shared" si="218"/>
        <v>0</v>
      </c>
      <c r="BQ152" s="213">
        <f t="shared" si="257"/>
        <v>0</v>
      </c>
      <c r="BR152" s="213">
        <f t="shared" si="258"/>
        <v>0</v>
      </c>
      <c r="BS152" s="213"/>
      <c r="BT152" s="213">
        <f t="shared" si="219"/>
        <v>0</v>
      </c>
      <c r="BU152" s="362">
        <f t="shared" si="259"/>
        <v>0</v>
      </c>
      <c r="BV152" s="213">
        <f t="shared" si="220"/>
        <v>0</v>
      </c>
      <c r="BW152" s="213">
        <f t="shared" ca="1" si="221"/>
        <v>0</v>
      </c>
      <c r="BX152" s="213">
        <f t="shared" ca="1" si="260"/>
        <v>0</v>
      </c>
      <c r="BY152" s="213">
        <f t="shared" ca="1" si="222"/>
        <v>0</v>
      </c>
      <c r="BZ152" s="214">
        <f ca="1">IF(AND(BW152,BX152=0)=0,0,IF(BW152&gt;0,'На банк Приват'!$P$1,IF(BX152&gt;0,'На Укрсиб'!$P$1,0)))</f>
        <v>0</v>
      </c>
      <c r="CA152" s="198">
        <v>145</v>
      </c>
      <c r="CB152" s="198" t="str">
        <f t="shared" ca="1" si="223"/>
        <v xml:space="preserve">Командир відділення </v>
      </c>
      <c r="CC152" s="198">
        <f t="shared" ca="1" si="224"/>
        <v>0</v>
      </c>
      <c r="CD152" s="198" t="str">
        <f t="shared" ca="1" si="261"/>
        <v>ВАКАНТ</v>
      </c>
      <c r="CE152" s="198"/>
      <c r="CF152" s="215"/>
      <c r="CG152" s="215"/>
      <c r="CH152" s="215"/>
      <c r="CI152" s="215"/>
      <c r="CJ152" s="215"/>
      <c r="CK152" s="215"/>
      <c r="CL152" s="215"/>
      <c r="CM152" s="215">
        <f t="shared" si="295"/>
        <v>0</v>
      </c>
      <c r="CN152" s="215"/>
      <c r="CO152" s="215"/>
      <c r="CP152" s="215">
        <f t="shared" si="225"/>
        <v>0</v>
      </c>
      <c r="CQ152" s="215">
        <f t="shared" si="262"/>
        <v>0</v>
      </c>
      <c r="CR152" s="215">
        <f t="shared" si="263"/>
        <v>0</v>
      </c>
      <c r="CS152" s="215"/>
      <c r="CT152" s="215">
        <f t="shared" si="226"/>
        <v>0</v>
      </c>
      <c r="CU152" s="369">
        <f t="shared" si="227"/>
        <v>0</v>
      </c>
      <c r="CV152" s="215">
        <f t="shared" si="228"/>
        <v>0</v>
      </c>
      <c r="CW152" s="215">
        <f t="shared" ca="1" si="229"/>
        <v>0</v>
      </c>
      <c r="CX152" s="215">
        <f t="shared" ca="1" si="264"/>
        <v>0</v>
      </c>
      <c r="CY152" s="215">
        <f t="shared" ca="1" si="230"/>
        <v>0</v>
      </c>
      <c r="CZ152" s="216">
        <f ca="1">IF(AND(CW152,CX152=0)=0,0,IF(CW152&gt;0,'На банк Приват'!$V$1,IF(CX152&gt;0,'На Укрсиб'!$V$1,0)))</f>
        <v>0</v>
      </c>
      <c r="DA152" s="204"/>
      <c r="DB152" s="204" t="str">
        <f t="shared" ca="1" si="231"/>
        <v xml:space="preserve">Командир відділення </v>
      </c>
      <c r="DC152" s="204">
        <f t="shared" ca="1" si="232"/>
        <v>0</v>
      </c>
      <c r="DD152" s="204" t="str">
        <f t="shared" ca="1" si="265"/>
        <v>ВАКАНТ</v>
      </c>
      <c r="DE152" s="204"/>
      <c r="DF152" s="217"/>
      <c r="DG152" s="217"/>
      <c r="DH152" s="217"/>
      <c r="DI152" s="217"/>
      <c r="DJ152" s="217"/>
      <c r="DK152" s="217"/>
      <c r="DL152" s="217"/>
      <c r="DM152" s="217">
        <f t="shared" si="233"/>
        <v>0</v>
      </c>
      <c r="DN152" s="217"/>
      <c r="DO152" s="217"/>
      <c r="DP152" s="763">
        <f t="shared" si="234"/>
        <v>0</v>
      </c>
      <c r="DQ152" s="217">
        <f t="shared" si="266"/>
        <v>0</v>
      </c>
      <c r="DR152" s="217">
        <f t="shared" si="267"/>
        <v>0</v>
      </c>
      <c r="DS152" s="217"/>
      <c r="DT152" s="217">
        <f t="shared" si="235"/>
        <v>0</v>
      </c>
      <c r="DU152" s="366">
        <f t="shared" si="268"/>
        <v>0</v>
      </c>
      <c r="DV152" s="217">
        <f t="shared" si="236"/>
        <v>0</v>
      </c>
      <c r="DW152" s="217">
        <f t="shared" ca="1" si="237"/>
        <v>0</v>
      </c>
      <c r="DX152" s="217">
        <f t="shared" ca="1" si="269"/>
        <v>0</v>
      </c>
      <c r="DY152" s="217">
        <f t="shared" ca="1" si="238"/>
        <v>0</v>
      </c>
      <c r="DZ152" s="218">
        <f ca="1">IF(AND(DW152,DX152=0)=0,0,IF(DW152&gt;0,'На банк Приват'!$AB$1,IF(DX152&gt;0,'На Укрсиб'!$V$1,0)))</f>
        <v>0</v>
      </c>
      <c r="EA152" s="207"/>
      <c r="EB152" s="207" t="str">
        <f t="shared" ca="1" si="239"/>
        <v xml:space="preserve">Командир відділення </v>
      </c>
      <c r="EC152" s="207">
        <f t="shared" ca="1" si="240"/>
        <v>0</v>
      </c>
      <c r="ED152" s="207" t="str">
        <f t="shared" ca="1" si="270"/>
        <v>ВАКАНТ</v>
      </c>
      <c r="EE152" s="207"/>
      <c r="EF152" s="219"/>
      <c r="EG152" s="219"/>
      <c r="EH152" s="219"/>
      <c r="EI152" s="219"/>
      <c r="EJ152" s="219"/>
      <c r="EK152" s="219"/>
      <c r="EL152" s="219"/>
      <c r="EM152" s="219">
        <f t="shared" si="241"/>
        <v>0</v>
      </c>
      <c r="EN152" s="219"/>
      <c r="EO152" s="219"/>
      <c r="EP152" s="219">
        <f t="shared" si="242"/>
        <v>0</v>
      </c>
      <c r="EQ152" s="219">
        <f t="shared" si="271"/>
        <v>0</v>
      </c>
      <c r="ER152" s="219">
        <f t="shared" si="272"/>
        <v>0</v>
      </c>
      <c r="ES152" s="219"/>
      <c r="ET152" s="219">
        <f t="shared" si="243"/>
        <v>0</v>
      </c>
      <c r="EU152" s="363">
        <f t="shared" si="273"/>
        <v>0</v>
      </c>
      <c r="EV152" s="219">
        <f t="shared" si="244"/>
        <v>0</v>
      </c>
      <c r="EW152" s="219">
        <f t="shared" ca="1" si="245"/>
        <v>0</v>
      </c>
      <c r="EX152" s="219">
        <f t="shared" ca="1" si="274"/>
        <v>0</v>
      </c>
      <c r="EY152" s="219">
        <f t="shared" ca="1" si="246"/>
        <v>0</v>
      </c>
      <c r="EZ152" s="220">
        <f ca="1">IF(AND(EW152,EX152=0)=0,0,IF(EW152&gt;0,'На банк Приват'!$AH$1,IF(EX152&gt;0,'На Укрсиб'!$AH$1,0)))</f>
        <v>0</v>
      </c>
      <c r="FA152" s="28" t="str">
        <f t="shared" ca="1" si="247"/>
        <v>ВАКАНТ</v>
      </c>
      <c r="FB152" s="28">
        <f t="shared" ca="1" si="248"/>
        <v>0</v>
      </c>
      <c r="FC152" s="28">
        <f t="shared" ca="1" si="249"/>
        <v>0</v>
      </c>
      <c r="FD152" s="28">
        <f t="shared" ca="1" si="250"/>
        <v>0</v>
      </c>
      <c r="FE152" s="28">
        <f t="shared" ca="1" si="251"/>
        <v>144</v>
      </c>
      <c r="FF152">
        <f t="shared" si="252"/>
        <v>0</v>
      </c>
      <c r="FG152" s="531" t="s">
        <v>474</v>
      </c>
    </row>
    <row r="153" spans="1:163">
      <c r="A153" s="113"/>
      <c r="B153" s="113" t="str">
        <f t="shared" ca="1" si="204"/>
        <v>Такелажник</v>
      </c>
      <c r="C153" s="113" t="str">
        <f t="shared" ca="1" si="205"/>
        <v>ст. м-с</v>
      </c>
      <c r="D153" s="113" t="str">
        <f t="shared" ca="1" si="199"/>
        <v>Колосов В.А.</v>
      </c>
      <c r="E153" s="113">
        <f t="shared" si="206"/>
        <v>0</v>
      </c>
      <c r="F153" s="115"/>
      <c r="G153" s="209">
        <f t="shared" si="276"/>
        <v>0</v>
      </c>
      <c r="H153" s="209">
        <f t="shared" si="277"/>
        <v>0</v>
      </c>
      <c r="I153" s="209">
        <f t="shared" si="278"/>
        <v>0</v>
      </c>
      <c r="J153" s="209">
        <f t="shared" si="279"/>
        <v>0</v>
      </c>
      <c r="K153" s="209">
        <f t="shared" si="280"/>
        <v>0</v>
      </c>
      <c r="L153" s="209">
        <f t="shared" si="281"/>
        <v>0</v>
      </c>
      <c r="M153" s="209">
        <f t="shared" si="282"/>
        <v>0</v>
      </c>
      <c r="N153" s="209">
        <f t="shared" si="283"/>
        <v>0</v>
      </c>
      <c r="O153" s="209">
        <f t="shared" si="275"/>
        <v>0</v>
      </c>
      <c r="P153" s="211">
        <f t="shared" si="284"/>
        <v>0</v>
      </c>
      <c r="Q153" s="209">
        <f t="shared" si="285"/>
        <v>0</v>
      </c>
      <c r="R153" s="209">
        <f t="shared" si="286"/>
        <v>0</v>
      </c>
      <c r="S153" s="209">
        <f t="shared" si="287"/>
        <v>0</v>
      </c>
      <c r="T153" s="209">
        <f t="shared" si="288"/>
        <v>0</v>
      </c>
      <c r="U153" s="209">
        <f t="shared" si="289"/>
        <v>0</v>
      </c>
      <c r="V153" s="209">
        <f t="shared" si="290"/>
        <v>0</v>
      </c>
      <c r="W153" s="209">
        <f t="shared" ca="1" si="291"/>
        <v>0</v>
      </c>
      <c r="X153" s="209">
        <f t="shared" ca="1" si="292"/>
        <v>0</v>
      </c>
      <c r="Y153" s="209">
        <f t="shared" ca="1" si="293"/>
        <v>0</v>
      </c>
      <c r="Z153" s="210" t="str">
        <f t="shared" ca="1" si="207"/>
        <v xml:space="preserve">        </v>
      </c>
      <c r="AA153" s="185"/>
      <c r="AB153" s="185" t="str">
        <f t="shared" ca="1" si="208"/>
        <v>Такелажник</v>
      </c>
      <c r="AC153" s="185" t="str">
        <f t="shared" ca="1" si="209"/>
        <v>ст. м-с</v>
      </c>
      <c r="AD153" s="185" t="str">
        <f t="shared" ca="1" si="253"/>
        <v>Колосов В.А.</v>
      </c>
      <c r="AE153" s="185"/>
      <c r="AF153" s="211"/>
      <c r="AG153" s="211"/>
      <c r="AH153" s="211"/>
      <c r="AI153" s="211"/>
      <c r="AJ153" s="211"/>
      <c r="AK153" s="211"/>
      <c r="AL153" s="211"/>
      <c r="AM153" s="211"/>
      <c r="AN153" s="211"/>
      <c r="AO153" s="211"/>
      <c r="AP153" s="623">
        <f t="shared" si="210"/>
        <v>0</v>
      </c>
      <c r="AQ153" s="211">
        <f t="shared" si="254"/>
        <v>0</v>
      </c>
      <c r="AR153" s="211">
        <f t="shared" si="255"/>
        <v>0</v>
      </c>
      <c r="AS153" s="211"/>
      <c r="AT153" s="211">
        <f t="shared" si="211"/>
        <v>0</v>
      </c>
      <c r="AU153" s="358">
        <f t="shared" si="212"/>
        <v>0</v>
      </c>
      <c r="AV153" s="211">
        <f t="shared" si="213"/>
        <v>0</v>
      </c>
      <c r="AW153" s="211">
        <f t="shared" ca="1" si="214"/>
        <v>0</v>
      </c>
      <c r="AX153" s="211">
        <f t="shared" ca="1" si="294"/>
        <v>0</v>
      </c>
      <c r="AY153" s="211">
        <f t="shared" ca="1" si="215"/>
        <v>0</v>
      </c>
      <c r="AZ153" s="212">
        <f ca="1">IF(AND(AW153,AX153=0,AY153=0)=0,0,IF(AW153&gt;0,'На банк Приват'!$J$1,IF(AX153&gt;0,'На Укрсиб'!$J$1,0)))</f>
        <v>0</v>
      </c>
      <c r="BA153" s="191"/>
      <c r="BB153" s="191" t="str">
        <f t="shared" ca="1" si="216"/>
        <v>Такелажник</v>
      </c>
      <c r="BC153" s="191" t="str">
        <f t="shared" ca="1" si="217"/>
        <v>ст. м-с</v>
      </c>
      <c r="BD153" s="191" t="str">
        <f t="shared" ca="1" si="256"/>
        <v>Колосов В.А.</v>
      </c>
      <c r="BE153" s="191"/>
      <c r="BF153" s="213"/>
      <c r="BG153" s="213"/>
      <c r="BH153" s="213"/>
      <c r="BI153" s="213"/>
      <c r="BJ153" s="213"/>
      <c r="BK153" s="213"/>
      <c r="BL153" s="213"/>
      <c r="BM153" s="213"/>
      <c r="BN153" s="213"/>
      <c r="BO153" s="213"/>
      <c r="BP153" s="623">
        <f t="shared" si="218"/>
        <v>0</v>
      </c>
      <c r="BQ153" s="213">
        <f t="shared" si="257"/>
        <v>0</v>
      </c>
      <c r="BR153" s="213">
        <f t="shared" si="258"/>
        <v>0</v>
      </c>
      <c r="BS153" s="213"/>
      <c r="BT153" s="213">
        <f t="shared" si="219"/>
        <v>0</v>
      </c>
      <c r="BU153" s="362">
        <f t="shared" si="259"/>
        <v>0</v>
      </c>
      <c r="BV153" s="213">
        <f t="shared" si="220"/>
        <v>0</v>
      </c>
      <c r="BW153" s="213">
        <f t="shared" ca="1" si="221"/>
        <v>0</v>
      </c>
      <c r="BX153" s="213">
        <f t="shared" ca="1" si="260"/>
        <v>0</v>
      </c>
      <c r="BY153" s="213">
        <f t="shared" ca="1" si="222"/>
        <v>0</v>
      </c>
      <c r="BZ153" s="214">
        <f ca="1">IF(AND(BW153,BX153=0)=0,0,IF(BW153&gt;0,'На банк Приват'!$P$1,IF(BX153&gt;0,'На Укрсиб'!$P$1,0)))</f>
        <v>0</v>
      </c>
      <c r="CA153" s="198">
        <v>146</v>
      </c>
      <c r="CB153" s="198" t="str">
        <f t="shared" ca="1" si="223"/>
        <v>Такелажник</v>
      </c>
      <c r="CC153" s="198" t="str">
        <f t="shared" ca="1" si="224"/>
        <v>ст. м-с</v>
      </c>
      <c r="CD153" s="198" t="str">
        <f t="shared" ca="1" si="261"/>
        <v>Колосов В.А.</v>
      </c>
      <c r="CE153" s="198"/>
      <c r="CF153" s="215"/>
      <c r="CG153" s="215"/>
      <c r="CH153" s="215"/>
      <c r="CI153" s="215"/>
      <c r="CJ153" s="215"/>
      <c r="CK153" s="215"/>
      <c r="CL153" s="215"/>
      <c r="CM153" s="215">
        <f t="shared" si="295"/>
        <v>0</v>
      </c>
      <c r="CN153" s="215"/>
      <c r="CO153" s="215"/>
      <c r="CP153" s="215">
        <f t="shared" si="225"/>
        <v>0</v>
      </c>
      <c r="CQ153" s="215">
        <f t="shared" si="262"/>
        <v>0</v>
      </c>
      <c r="CR153" s="215">
        <f t="shared" si="263"/>
        <v>0</v>
      </c>
      <c r="CS153" s="215"/>
      <c r="CT153" s="215">
        <f t="shared" si="226"/>
        <v>0</v>
      </c>
      <c r="CU153" s="369">
        <f t="shared" si="227"/>
        <v>0</v>
      </c>
      <c r="CV153" s="215">
        <f t="shared" si="228"/>
        <v>0</v>
      </c>
      <c r="CW153" s="215">
        <f t="shared" ca="1" si="229"/>
        <v>0</v>
      </c>
      <c r="CX153" s="215">
        <f t="shared" ca="1" si="264"/>
        <v>0</v>
      </c>
      <c r="CY153" s="215">
        <f t="shared" ca="1" si="230"/>
        <v>0</v>
      </c>
      <c r="CZ153" s="216">
        <f ca="1">IF(AND(CW153,CX153=0)=0,0,IF(CW153&gt;0,'На банк Приват'!$V$1,IF(CX153&gt;0,'На Укрсиб'!$V$1,0)))</f>
        <v>0</v>
      </c>
      <c r="DA153" s="204"/>
      <c r="DB153" s="204" t="str">
        <f t="shared" ca="1" si="231"/>
        <v>Такелажник</v>
      </c>
      <c r="DC153" s="204" t="str">
        <f t="shared" ca="1" si="232"/>
        <v>ст. м-с</v>
      </c>
      <c r="DD153" s="204" t="str">
        <f t="shared" ca="1" si="265"/>
        <v>Колосов В.А.</v>
      </c>
      <c r="DE153" s="204"/>
      <c r="DF153" s="217"/>
      <c r="DG153" s="217"/>
      <c r="DH153" s="217"/>
      <c r="DI153" s="217"/>
      <c r="DJ153" s="217"/>
      <c r="DK153" s="217"/>
      <c r="DL153" s="217"/>
      <c r="DM153" s="217">
        <f t="shared" si="233"/>
        <v>0</v>
      </c>
      <c r="DN153" s="217"/>
      <c r="DO153" s="217"/>
      <c r="DP153" s="763">
        <f t="shared" si="234"/>
        <v>0</v>
      </c>
      <c r="DQ153" s="217">
        <f t="shared" si="266"/>
        <v>0</v>
      </c>
      <c r="DR153" s="217">
        <f t="shared" si="267"/>
        <v>0</v>
      </c>
      <c r="DS153" s="217"/>
      <c r="DT153" s="217">
        <f t="shared" si="235"/>
        <v>0</v>
      </c>
      <c r="DU153" s="366">
        <f t="shared" si="268"/>
        <v>0</v>
      </c>
      <c r="DV153" s="217">
        <f t="shared" si="236"/>
        <v>0</v>
      </c>
      <c r="DW153" s="217">
        <f t="shared" ca="1" si="237"/>
        <v>0</v>
      </c>
      <c r="DX153" s="217">
        <f t="shared" ca="1" si="269"/>
        <v>0</v>
      </c>
      <c r="DY153" s="217">
        <f t="shared" ca="1" si="238"/>
        <v>0</v>
      </c>
      <c r="DZ153" s="218">
        <f ca="1">IF(AND(DW153,DX153=0)=0,0,IF(DW153&gt;0,'На банк Приват'!$AB$1,IF(DX153&gt;0,'На Укрсиб'!$V$1,0)))</f>
        <v>0</v>
      </c>
      <c r="EA153" s="207"/>
      <c r="EB153" s="207" t="str">
        <f t="shared" ca="1" si="239"/>
        <v>Такелажник</v>
      </c>
      <c r="EC153" s="207" t="str">
        <f t="shared" ca="1" si="240"/>
        <v>ст. м-с</v>
      </c>
      <c r="ED153" s="207" t="str">
        <f t="shared" ca="1" si="270"/>
        <v>Колосов В.А.</v>
      </c>
      <c r="EE153" s="207"/>
      <c r="EF153" s="219"/>
      <c r="EG153" s="219"/>
      <c r="EH153" s="219"/>
      <c r="EI153" s="219"/>
      <c r="EJ153" s="219"/>
      <c r="EK153" s="219"/>
      <c r="EL153" s="219"/>
      <c r="EM153" s="219">
        <f t="shared" si="241"/>
        <v>0</v>
      </c>
      <c r="EN153" s="219"/>
      <c r="EO153" s="219"/>
      <c r="EP153" s="219">
        <f t="shared" si="242"/>
        <v>0</v>
      </c>
      <c r="EQ153" s="219">
        <f t="shared" si="271"/>
        <v>0</v>
      </c>
      <c r="ER153" s="219">
        <f t="shared" si="272"/>
        <v>0</v>
      </c>
      <c r="ES153" s="219"/>
      <c r="ET153" s="219">
        <f t="shared" si="243"/>
        <v>0</v>
      </c>
      <c r="EU153" s="363">
        <f t="shared" si="273"/>
        <v>0</v>
      </c>
      <c r="EV153" s="219">
        <f t="shared" si="244"/>
        <v>0</v>
      </c>
      <c r="EW153" s="219">
        <f t="shared" ca="1" si="245"/>
        <v>0</v>
      </c>
      <c r="EX153" s="219">
        <f t="shared" ca="1" si="274"/>
        <v>0</v>
      </c>
      <c r="EY153" s="219">
        <f t="shared" ca="1" si="246"/>
        <v>0</v>
      </c>
      <c r="EZ153" s="220">
        <f ca="1">IF(AND(EW153,EX153=0)=0,0,IF(EW153&gt;0,'На банк Приват'!$AH$1,IF(EX153&gt;0,'На Укрсиб'!$AH$1,0)))</f>
        <v>0</v>
      </c>
      <c r="FA153" s="28" t="str">
        <f t="shared" ca="1" si="247"/>
        <v>Колосов В.А.</v>
      </c>
      <c r="FB153" s="28" t="str">
        <f t="shared" ca="1" si="248"/>
        <v>Колосов</v>
      </c>
      <c r="FC153" s="28" t="str">
        <f t="shared" ca="1" si="249"/>
        <v>Віталій</v>
      </c>
      <c r="FD153" s="28" t="str">
        <f t="shared" ca="1" si="250"/>
        <v>Анатолійович</v>
      </c>
      <c r="FE153" s="28">
        <f t="shared" ca="1" si="251"/>
        <v>145</v>
      </c>
      <c r="FF153">
        <f t="shared" si="252"/>
        <v>0</v>
      </c>
      <c r="FG153" s="531" t="s">
        <v>104</v>
      </c>
    </row>
    <row r="154" spans="1:163">
      <c r="A154" s="113"/>
      <c r="B154" s="113" t="str">
        <f t="shared" ca="1" si="204"/>
        <v>Такелажник</v>
      </c>
      <c r="C154" s="113" t="str">
        <f t="shared" ca="1" si="205"/>
        <v>ст. м-с</v>
      </c>
      <c r="D154" s="113" t="str">
        <f t="shared" ca="1" si="199"/>
        <v>Бортник Р.М.</v>
      </c>
      <c r="E154" s="113">
        <f t="shared" si="206"/>
        <v>0</v>
      </c>
      <c r="F154" s="115"/>
      <c r="G154" s="209">
        <f t="shared" si="276"/>
        <v>0</v>
      </c>
      <c r="H154" s="209">
        <f t="shared" si="277"/>
        <v>0</v>
      </c>
      <c r="I154" s="209">
        <f t="shared" si="278"/>
        <v>0</v>
      </c>
      <c r="J154" s="209">
        <f t="shared" si="279"/>
        <v>0</v>
      </c>
      <c r="K154" s="209">
        <f t="shared" si="280"/>
        <v>0</v>
      </c>
      <c r="L154" s="209">
        <f t="shared" si="281"/>
        <v>0</v>
      </c>
      <c r="M154" s="209">
        <f t="shared" si="282"/>
        <v>0</v>
      </c>
      <c r="N154" s="209">
        <f t="shared" si="283"/>
        <v>0</v>
      </c>
      <c r="O154" s="209">
        <f t="shared" si="275"/>
        <v>0</v>
      </c>
      <c r="P154" s="211">
        <f t="shared" si="284"/>
        <v>0</v>
      </c>
      <c r="Q154" s="209">
        <f t="shared" si="285"/>
        <v>0</v>
      </c>
      <c r="R154" s="209">
        <f t="shared" si="286"/>
        <v>0</v>
      </c>
      <c r="S154" s="209">
        <f t="shared" si="287"/>
        <v>0</v>
      </c>
      <c r="T154" s="209">
        <f t="shared" si="288"/>
        <v>0</v>
      </c>
      <c r="U154" s="209">
        <f t="shared" si="289"/>
        <v>0</v>
      </c>
      <c r="V154" s="209">
        <f t="shared" si="290"/>
        <v>0</v>
      </c>
      <c r="W154" s="209">
        <f t="shared" ca="1" si="291"/>
        <v>0</v>
      </c>
      <c r="X154" s="209">
        <f t="shared" ca="1" si="292"/>
        <v>0</v>
      </c>
      <c r="Y154" s="209">
        <f t="shared" ca="1" si="293"/>
        <v>0</v>
      </c>
      <c r="Z154" s="210" t="str">
        <f t="shared" ca="1" si="207"/>
        <v xml:space="preserve">        </v>
      </c>
      <c r="AA154" s="185"/>
      <c r="AB154" s="185" t="str">
        <f t="shared" ca="1" si="208"/>
        <v>Такелажник</v>
      </c>
      <c r="AC154" s="185" t="str">
        <f t="shared" ca="1" si="209"/>
        <v>ст. м-с</v>
      </c>
      <c r="AD154" s="185" t="str">
        <f t="shared" ca="1" si="253"/>
        <v>Бортник Р.М.</v>
      </c>
      <c r="AE154" s="211"/>
      <c r="AF154" s="211"/>
      <c r="AG154" s="211"/>
      <c r="AH154" s="211"/>
      <c r="AI154" s="211"/>
      <c r="AJ154" s="211"/>
      <c r="AK154" s="211"/>
      <c r="AL154" s="211"/>
      <c r="AM154" s="211"/>
      <c r="AN154" s="211"/>
      <c r="AO154" s="211"/>
      <c r="AP154" s="623">
        <f t="shared" si="210"/>
        <v>0</v>
      </c>
      <c r="AQ154" s="211">
        <f t="shared" si="254"/>
        <v>0</v>
      </c>
      <c r="AR154" s="211">
        <f t="shared" si="255"/>
        <v>0</v>
      </c>
      <c r="AS154" s="211"/>
      <c r="AT154" s="211">
        <f t="shared" si="211"/>
        <v>0</v>
      </c>
      <c r="AU154" s="358">
        <f t="shared" si="212"/>
        <v>0</v>
      </c>
      <c r="AV154" s="211">
        <f t="shared" si="213"/>
        <v>0</v>
      </c>
      <c r="AW154" s="211">
        <f t="shared" ca="1" si="214"/>
        <v>0</v>
      </c>
      <c r="AX154" s="211">
        <f t="shared" ca="1" si="294"/>
        <v>0</v>
      </c>
      <c r="AY154" s="211">
        <f t="shared" ca="1" si="215"/>
        <v>0</v>
      </c>
      <c r="AZ154" s="212">
        <f ca="1">IF(AND(AW154,AX154=0,AY154=0)=0,0,IF(AW154&gt;0,'На банк Приват'!$J$1,IF(AX154&gt;0,'На Укрсиб'!$J$1,0)))</f>
        <v>0</v>
      </c>
      <c r="BA154" s="191"/>
      <c r="BB154" s="191" t="str">
        <f t="shared" ca="1" si="216"/>
        <v>Такелажник</v>
      </c>
      <c r="BC154" s="191" t="str">
        <f t="shared" ca="1" si="217"/>
        <v>ст. м-с</v>
      </c>
      <c r="BD154" s="191" t="str">
        <f t="shared" ca="1" si="256"/>
        <v>Бортник Р.М.</v>
      </c>
      <c r="BE154" s="191"/>
      <c r="BF154" s="213"/>
      <c r="BG154" s="213"/>
      <c r="BH154" s="213"/>
      <c r="BI154" s="213"/>
      <c r="BJ154" s="213"/>
      <c r="BK154" s="213"/>
      <c r="BL154" s="213"/>
      <c r="BM154" s="213"/>
      <c r="BN154" s="213"/>
      <c r="BO154" s="213"/>
      <c r="BP154" s="623">
        <f t="shared" si="218"/>
        <v>0</v>
      </c>
      <c r="BQ154" s="213">
        <f t="shared" si="257"/>
        <v>0</v>
      </c>
      <c r="BR154" s="213">
        <f t="shared" si="258"/>
        <v>0</v>
      </c>
      <c r="BS154" s="213"/>
      <c r="BT154" s="213">
        <f t="shared" si="219"/>
        <v>0</v>
      </c>
      <c r="BU154" s="362">
        <f t="shared" si="259"/>
        <v>0</v>
      </c>
      <c r="BV154" s="213">
        <f t="shared" si="220"/>
        <v>0</v>
      </c>
      <c r="BW154" s="213">
        <f t="shared" ca="1" si="221"/>
        <v>0</v>
      </c>
      <c r="BX154" s="213">
        <f t="shared" ca="1" si="260"/>
        <v>0</v>
      </c>
      <c r="BY154" s="213">
        <f t="shared" ca="1" si="222"/>
        <v>0</v>
      </c>
      <c r="BZ154" s="214">
        <f ca="1">IF(AND(BW154,BX154=0)=0,0,IF(BW154&gt;0,'На банк Приват'!$P$1,IF(BX154&gt;0,'На Укрсиб'!$P$1,0)))</f>
        <v>0</v>
      </c>
      <c r="CA154" s="198">
        <v>147</v>
      </c>
      <c r="CB154" s="198" t="str">
        <f t="shared" ca="1" si="223"/>
        <v>Такелажник</v>
      </c>
      <c r="CC154" s="198" t="str">
        <f t="shared" ca="1" si="224"/>
        <v>ст. м-с</v>
      </c>
      <c r="CD154" s="198" t="str">
        <f t="shared" ca="1" si="261"/>
        <v>Бортник Р.М.</v>
      </c>
      <c r="CE154" s="198"/>
      <c r="CF154" s="215"/>
      <c r="CG154" s="215"/>
      <c r="CH154" s="215"/>
      <c r="CI154" s="215"/>
      <c r="CJ154" s="215"/>
      <c r="CK154" s="215"/>
      <c r="CL154" s="215"/>
      <c r="CM154" s="215">
        <f t="shared" si="295"/>
        <v>0</v>
      </c>
      <c r="CN154" s="215"/>
      <c r="CO154" s="215"/>
      <c r="CP154" s="215">
        <f t="shared" si="225"/>
        <v>0</v>
      </c>
      <c r="CQ154" s="215">
        <f t="shared" si="262"/>
        <v>0</v>
      </c>
      <c r="CR154" s="215">
        <f t="shared" si="263"/>
        <v>0</v>
      </c>
      <c r="CS154" s="215"/>
      <c r="CT154" s="215">
        <f t="shared" si="226"/>
        <v>0</v>
      </c>
      <c r="CU154" s="369">
        <f t="shared" si="227"/>
        <v>0</v>
      </c>
      <c r="CV154" s="215">
        <f t="shared" si="228"/>
        <v>0</v>
      </c>
      <c r="CW154" s="215">
        <f t="shared" ca="1" si="229"/>
        <v>0</v>
      </c>
      <c r="CX154" s="215">
        <f t="shared" ca="1" si="264"/>
        <v>0</v>
      </c>
      <c r="CY154" s="215">
        <f t="shared" ca="1" si="230"/>
        <v>0</v>
      </c>
      <c r="CZ154" s="216">
        <f ca="1">IF(AND(CW154,CX154=0)=0,0,IF(CW154&gt;0,'На банк Приват'!$V$1,IF(CX154&gt;0,'На Укрсиб'!$V$1,0)))</f>
        <v>0</v>
      </c>
      <c r="DA154" s="204"/>
      <c r="DB154" s="204" t="str">
        <f t="shared" ca="1" si="231"/>
        <v>Такелажник</v>
      </c>
      <c r="DC154" s="204" t="str">
        <f t="shared" ca="1" si="232"/>
        <v>ст. м-с</v>
      </c>
      <c r="DD154" s="204" t="str">
        <f t="shared" ca="1" si="265"/>
        <v>Бортник Р.М.</v>
      </c>
      <c r="DE154" s="204"/>
      <c r="DF154" s="217"/>
      <c r="DG154" s="217"/>
      <c r="DH154" s="217"/>
      <c r="DI154" s="217"/>
      <c r="DJ154" s="217"/>
      <c r="DK154" s="217"/>
      <c r="DL154" s="217"/>
      <c r="DM154" s="217"/>
      <c r="DN154" s="217"/>
      <c r="DO154" s="217"/>
      <c r="DP154" s="763">
        <f t="shared" si="234"/>
        <v>0</v>
      </c>
      <c r="DQ154" s="217">
        <f t="shared" si="266"/>
        <v>0</v>
      </c>
      <c r="DR154" s="217">
        <f t="shared" si="267"/>
        <v>0</v>
      </c>
      <c r="DS154" s="217"/>
      <c r="DT154" s="217">
        <f t="shared" si="235"/>
        <v>0</v>
      </c>
      <c r="DU154" s="366">
        <f t="shared" si="268"/>
        <v>0</v>
      </c>
      <c r="DV154" s="217">
        <f t="shared" si="236"/>
        <v>0</v>
      </c>
      <c r="DW154" s="217">
        <f t="shared" ca="1" si="237"/>
        <v>0</v>
      </c>
      <c r="DX154" s="217">
        <f t="shared" ca="1" si="269"/>
        <v>0</v>
      </c>
      <c r="DY154" s="217">
        <f t="shared" ca="1" si="238"/>
        <v>0</v>
      </c>
      <c r="DZ154" s="218">
        <f ca="1">IF(AND(DW154,DX154=0)=0,0,IF(DW154&gt;0,'На банк Приват'!$AB$1,IF(DX154&gt;0,'На Укрсиб'!$V$1,0)))</f>
        <v>0</v>
      </c>
      <c r="EA154" s="207"/>
      <c r="EB154" s="207" t="str">
        <f t="shared" ca="1" si="239"/>
        <v>Такелажник</v>
      </c>
      <c r="EC154" s="207" t="str">
        <f t="shared" ca="1" si="240"/>
        <v>ст. м-с</v>
      </c>
      <c r="ED154" s="207" t="str">
        <f t="shared" ca="1" si="270"/>
        <v>Бортник Р.М.</v>
      </c>
      <c r="EE154" s="207"/>
      <c r="EF154" s="219"/>
      <c r="EG154" s="219"/>
      <c r="EH154" s="219"/>
      <c r="EI154" s="219"/>
      <c r="EJ154" s="219"/>
      <c r="EK154" s="219"/>
      <c r="EL154" s="219"/>
      <c r="EM154" s="219">
        <f t="shared" si="241"/>
        <v>0</v>
      </c>
      <c r="EN154" s="219"/>
      <c r="EO154" s="219"/>
      <c r="EP154" s="219">
        <f t="shared" si="242"/>
        <v>0</v>
      </c>
      <c r="EQ154" s="219">
        <f t="shared" si="271"/>
        <v>0</v>
      </c>
      <c r="ER154" s="219">
        <f t="shared" si="272"/>
        <v>0</v>
      </c>
      <c r="ES154" s="219"/>
      <c r="ET154" s="219">
        <f t="shared" si="243"/>
        <v>0</v>
      </c>
      <c r="EU154" s="363">
        <f t="shared" si="273"/>
        <v>0</v>
      </c>
      <c r="EV154" s="219">
        <f t="shared" si="244"/>
        <v>0</v>
      </c>
      <c r="EW154" s="219">
        <f t="shared" ca="1" si="245"/>
        <v>0</v>
      </c>
      <c r="EX154" s="219">
        <f t="shared" ca="1" si="274"/>
        <v>0</v>
      </c>
      <c r="EY154" s="219">
        <f t="shared" ca="1" si="246"/>
        <v>0</v>
      </c>
      <c r="EZ154" s="220">
        <f ca="1">IF(AND(EW154,EX154=0)=0,0,IF(EW154&gt;0,'На банк Приват'!$AH$1,IF(EX154&gt;0,'На Укрсиб'!$AH$1,0)))</f>
        <v>0</v>
      </c>
      <c r="FA154" s="28" t="str">
        <f t="shared" ca="1" si="247"/>
        <v>Бортник Р.М.</v>
      </c>
      <c r="FB154" s="28" t="str">
        <f t="shared" ca="1" si="248"/>
        <v>Бортник</v>
      </c>
      <c r="FC154" s="28" t="str">
        <f t="shared" ca="1" si="249"/>
        <v>Роман</v>
      </c>
      <c r="FD154" s="28" t="str">
        <f t="shared" ca="1" si="250"/>
        <v>Миколайович</v>
      </c>
      <c r="FE154" s="28">
        <f t="shared" ca="1" si="251"/>
        <v>146</v>
      </c>
      <c r="FF154">
        <f t="shared" si="252"/>
        <v>0</v>
      </c>
      <c r="FG154" s="531" t="s">
        <v>105</v>
      </c>
    </row>
    <row r="155" spans="1:163">
      <c r="A155" s="113"/>
      <c r="B155" s="113">
        <f t="shared" ca="1" si="204"/>
        <v>0</v>
      </c>
      <c r="C155" s="113">
        <f t="shared" ca="1" si="205"/>
        <v>0</v>
      </c>
      <c r="D155" s="113">
        <f t="shared" ca="1" si="199"/>
        <v>0</v>
      </c>
      <c r="E155" s="113">
        <f t="shared" si="206"/>
        <v>0</v>
      </c>
      <c r="F155" s="115"/>
      <c r="G155" s="209">
        <f t="shared" si="276"/>
        <v>0</v>
      </c>
      <c r="H155" s="209">
        <f t="shared" si="277"/>
        <v>0</v>
      </c>
      <c r="I155" s="209">
        <f t="shared" si="278"/>
        <v>0</v>
      </c>
      <c r="J155" s="209">
        <f t="shared" si="279"/>
        <v>0</v>
      </c>
      <c r="K155" s="209">
        <f t="shared" si="280"/>
        <v>0</v>
      </c>
      <c r="L155" s="209">
        <f t="shared" si="281"/>
        <v>0</v>
      </c>
      <c r="M155" s="209">
        <f t="shared" si="282"/>
        <v>0</v>
      </c>
      <c r="N155" s="209">
        <f t="shared" si="283"/>
        <v>0</v>
      </c>
      <c r="O155" s="209">
        <f t="shared" si="275"/>
        <v>0</v>
      </c>
      <c r="P155" s="211">
        <f t="shared" si="284"/>
        <v>0</v>
      </c>
      <c r="Q155" s="209">
        <f t="shared" si="285"/>
        <v>0</v>
      </c>
      <c r="R155" s="209">
        <f t="shared" si="286"/>
        <v>0</v>
      </c>
      <c r="S155" s="209">
        <f t="shared" si="287"/>
        <v>0</v>
      </c>
      <c r="T155" s="209">
        <f t="shared" si="288"/>
        <v>0</v>
      </c>
      <c r="U155" s="209">
        <f t="shared" si="289"/>
        <v>0</v>
      </c>
      <c r="V155" s="209">
        <f t="shared" si="290"/>
        <v>0</v>
      </c>
      <c r="W155" s="209">
        <f t="shared" ca="1" si="291"/>
        <v>0</v>
      </c>
      <c r="X155" s="209">
        <f t="shared" ca="1" si="292"/>
        <v>0</v>
      </c>
      <c r="Y155" s="209">
        <f t="shared" ca="1" si="293"/>
        <v>0</v>
      </c>
      <c r="Z155" s="210" t="str">
        <f t="shared" ca="1" si="207"/>
        <v xml:space="preserve">        </v>
      </c>
      <c r="AA155" s="185"/>
      <c r="AB155" s="185">
        <f t="shared" ca="1" si="208"/>
        <v>0</v>
      </c>
      <c r="AC155" s="185">
        <f t="shared" ca="1" si="209"/>
        <v>0</v>
      </c>
      <c r="AD155" s="185">
        <f t="shared" ca="1" si="253"/>
        <v>0</v>
      </c>
      <c r="AE155" s="185"/>
      <c r="AF155" s="211"/>
      <c r="AG155" s="211"/>
      <c r="AH155" s="211"/>
      <c r="AI155" s="211"/>
      <c r="AJ155" s="211"/>
      <c r="AK155" s="211"/>
      <c r="AL155" s="211"/>
      <c r="AM155" s="211"/>
      <c r="AN155" s="211"/>
      <c r="AO155" s="211"/>
      <c r="AP155" s="623">
        <f t="shared" si="210"/>
        <v>0</v>
      </c>
      <c r="AQ155" s="211">
        <f t="shared" si="254"/>
        <v>0</v>
      </c>
      <c r="AR155" s="211">
        <f t="shared" si="255"/>
        <v>0</v>
      </c>
      <c r="AS155" s="211"/>
      <c r="AT155" s="211">
        <f t="shared" si="211"/>
        <v>0</v>
      </c>
      <c r="AU155" s="358">
        <f t="shared" si="212"/>
        <v>0</v>
      </c>
      <c r="AV155" s="211">
        <f t="shared" si="213"/>
        <v>0</v>
      </c>
      <c r="AW155" s="211">
        <f t="shared" ca="1" si="214"/>
        <v>0</v>
      </c>
      <c r="AX155" s="211">
        <f t="shared" ca="1" si="294"/>
        <v>0</v>
      </c>
      <c r="AY155" s="211">
        <f t="shared" ca="1" si="215"/>
        <v>0</v>
      </c>
      <c r="AZ155" s="212">
        <f ca="1">IF(AND(AW155,AX155=0,AY155=0)=0,0,IF(AW155&gt;0,'На банк Приват'!$J$1,IF(AX155&gt;0,'На Укрсиб'!$J$1,0)))</f>
        <v>0</v>
      </c>
      <c r="BA155" s="191"/>
      <c r="BB155" s="191">
        <f t="shared" ca="1" si="216"/>
        <v>0</v>
      </c>
      <c r="BC155" s="191">
        <f t="shared" ca="1" si="217"/>
        <v>0</v>
      </c>
      <c r="BD155" s="191">
        <f t="shared" ca="1" si="256"/>
        <v>0</v>
      </c>
      <c r="BE155" s="191"/>
      <c r="BF155" s="213"/>
      <c r="BG155" s="213"/>
      <c r="BH155" s="213"/>
      <c r="BI155" s="213"/>
      <c r="BJ155" s="213"/>
      <c r="BK155" s="213"/>
      <c r="BL155" s="213"/>
      <c r="BM155" s="213"/>
      <c r="BN155" s="213"/>
      <c r="BO155" s="213"/>
      <c r="BP155" s="623">
        <f t="shared" si="218"/>
        <v>0</v>
      </c>
      <c r="BQ155" s="213">
        <f t="shared" si="257"/>
        <v>0</v>
      </c>
      <c r="BR155" s="213">
        <f t="shared" si="258"/>
        <v>0</v>
      </c>
      <c r="BS155" s="213"/>
      <c r="BT155" s="213">
        <f t="shared" si="219"/>
        <v>0</v>
      </c>
      <c r="BU155" s="362">
        <f t="shared" si="259"/>
        <v>0</v>
      </c>
      <c r="BV155" s="213">
        <f t="shared" si="220"/>
        <v>0</v>
      </c>
      <c r="BW155" s="213">
        <f t="shared" ca="1" si="221"/>
        <v>0</v>
      </c>
      <c r="BX155" s="213">
        <f t="shared" ca="1" si="260"/>
        <v>0</v>
      </c>
      <c r="BY155" s="213">
        <f t="shared" ca="1" si="222"/>
        <v>0</v>
      </c>
      <c r="BZ155" s="214">
        <f ca="1">IF(AND(BW155,BX155=0)=0,0,IF(BW155&gt;0,'На банк Приват'!$P$1,IF(BX155&gt;0,'На Укрсиб'!$P$1,0)))</f>
        <v>0</v>
      </c>
      <c r="CA155" s="198">
        <v>148</v>
      </c>
      <c r="CB155" s="198">
        <f t="shared" ca="1" si="223"/>
        <v>0</v>
      </c>
      <c r="CC155" s="198">
        <f t="shared" ca="1" si="224"/>
        <v>0</v>
      </c>
      <c r="CD155" s="198">
        <f t="shared" ca="1" si="261"/>
        <v>0</v>
      </c>
      <c r="CE155" s="198"/>
      <c r="CF155" s="215"/>
      <c r="CG155" s="215"/>
      <c r="CH155" s="215"/>
      <c r="CI155" s="215"/>
      <c r="CJ155" s="215"/>
      <c r="CK155" s="215"/>
      <c r="CL155" s="215"/>
      <c r="CM155" s="215">
        <f t="shared" si="295"/>
        <v>0</v>
      </c>
      <c r="CN155" s="215"/>
      <c r="CO155" s="215"/>
      <c r="CP155" s="215">
        <f t="shared" si="225"/>
        <v>0</v>
      </c>
      <c r="CQ155" s="215">
        <f t="shared" si="262"/>
        <v>0</v>
      </c>
      <c r="CR155" s="215">
        <f t="shared" si="263"/>
        <v>0</v>
      </c>
      <c r="CS155" s="215"/>
      <c r="CT155" s="215">
        <f t="shared" si="226"/>
        <v>0</v>
      </c>
      <c r="CU155" s="369">
        <f t="shared" si="227"/>
        <v>0</v>
      </c>
      <c r="CV155" s="215">
        <f t="shared" si="228"/>
        <v>0</v>
      </c>
      <c r="CW155" s="215">
        <f t="shared" ca="1" si="229"/>
        <v>0</v>
      </c>
      <c r="CX155" s="215">
        <f t="shared" ca="1" si="264"/>
        <v>0</v>
      </c>
      <c r="CY155" s="215">
        <f t="shared" ca="1" si="230"/>
        <v>0</v>
      </c>
      <c r="CZ155" s="216">
        <f ca="1">IF(AND(CW155,CX155=0)=0,0,IF(CW155&gt;0,'На банк Приват'!$V$1,IF(CX155&gt;0,'На Укрсиб'!$V$1,0)))</f>
        <v>0</v>
      </c>
      <c r="DA155" s="204"/>
      <c r="DB155" s="204">
        <f t="shared" ca="1" si="231"/>
        <v>0</v>
      </c>
      <c r="DC155" s="204">
        <f t="shared" ca="1" si="232"/>
        <v>0</v>
      </c>
      <c r="DD155" s="204">
        <f t="shared" ca="1" si="265"/>
        <v>0</v>
      </c>
      <c r="DE155" s="204"/>
      <c r="DF155" s="217"/>
      <c r="DG155" s="217"/>
      <c r="DH155" s="217"/>
      <c r="DI155" s="217"/>
      <c r="DJ155" s="217"/>
      <c r="DK155" s="217"/>
      <c r="DL155" s="217"/>
      <c r="DM155" s="217">
        <f t="shared" si="233"/>
        <v>0</v>
      </c>
      <c r="DN155" s="217"/>
      <c r="DO155" s="217"/>
      <c r="DP155" s="763">
        <f t="shared" si="234"/>
        <v>0</v>
      </c>
      <c r="DQ155" s="217">
        <f t="shared" si="266"/>
        <v>0</v>
      </c>
      <c r="DR155" s="217">
        <f t="shared" si="267"/>
        <v>0</v>
      </c>
      <c r="DS155" s="217"/>
      <c r="DT155" s="217">
        <f t="shared" si="235"/>
        <v>0</v>
      </c>
      <c r="DU155" s="366">
        <f t="shared" si="268"/>
        <v>0</v>
      </c>
      <c r="DV155" s="217">
        <f t="shared" si="236"/>
        <v>0</v>
      </c>
      <c r="DW155" s="217">
        <f t="shared" ca="1" si="237"/>
        <v>0</v>
      </c>
      <c r="DX155" s="217">
        <f t="shared" ca="1" si="269"/>
        <v>0</v>
      </c>
      <c r="DY155" s="217">
        <f t="shared" ca="1" si="238"/>
        <v>0</v>
      </c>
      <c r="DZ155" s="218">
        <f ca="1">IF(AND(DW155,DX155=0)=0,0,IF(DW155&gt;0,'На банк Приват'!$AB$1,IF(DX155&gt;0,'На Укрсиб'!$V$1,0)))</f>
        <v>0</v>
      </c>
      <c r="EA155" s="207"/>
      <c r="EB155" s="207">
        <f t="shared" ca="1" si="239"/>
        <v>0</v>
      </c>
      <c r="EC155" s="207">
        <f t="shared" ca="1" si="240"/>
        <v>0</v>
      </c>
      <c r="ED155" s="207">
        <f t="shared" ca="1" si="270"/>
        <v>0</v>
      </c>
      <c r="EE155" s="207"/>
      <c r="EF155" s="219"/>
      <c r="EG155" s="219"/>
      <c r="EH155" s="219"/>
      <c r="EI155" s="219"/>
      <c r="EJ155" s="219"/>
      <c r="EK155" s="219"/>
      <c r="EL155" s="219"/>
      <c r="EM155" s="219">
        <f t="shared" si="241"/>
        <v>0</v>
      </c>
      <c r="EN155" s="219"/>
      <c r="EO155" s="219"/>
      <c r="EP155" s="219">
        <f t="shared" si="242"/>
        <v>0</v>
      </c>
      <c r="EQ155" s="219">
        <f t="shared" si="271"/>
        <v>0</v>
      </c>
      <c r="ER155" s="219">
        <f t="shared" si="272"/>
        <v>0</v>
      </c>
      <c r="ES155" s="219"/>
      <c r="ET155" s="219">
        <f t="shared" si="243"/>
        <v>0</v>
      </c>
      <c r="EU155" s="363">
        <f t="shared" si="273"/>
        <v>0</v>
      </c>
      <c r="EV155" s="219">
        <f t="shared" si="244"/>
        <v>0</v>
      </c>
      <c r="EW155" s="219">
        <f t="shared" ca="1" si="245"/>
        <v>0</v>
      </c>
      <c r="EX155" s="219">
        <f t="shared" ca="1" si="274"/>
        <v>0</v>
      </c>
      <c r="EY155" s="219">
        <f t="shared" ca="1" si="246"/>
        <v>0</v>
      </c>
      <c r="EZ155" s="220">
        <f ca="1">IF(AND(EW155,EX155=0)=0,0,IF(EW155&gt;0,'На банк Приват'!$AH$1,IF(EX155&gt;0,'На Укрсиб'!$AH$1,0)))</f>
        <v>0</v>
      </c>
      <c r="FA155" s="28">
        <f t="shared" ca="1" si="247"/>
        <v>0</v>
      </c>
      <c r="FB155" s="28">
        <f t="shared" ca="1" si="248"/>
        <v>0</v>
      </c>
      <c r="FC155" s="28">
        <f t="shared" ca="1" si="249"/>
        <v>0</v>
      </c>
      <c r="FD155" s="28">
        <f t="shared" ca="1" si="250"/>
        <v>0</v>
      </c>
      <c r="FE155" s="28">
        <f t="shared" ca="1" si="251"/>
        <v>147</v>
      </c>
      <c r="FF155">
        <f t="shared" si="252"/>
        <v>0</v>
      </c>
      <c r="FG155" s="531" t="s">
        <v>106</v>
      </c>
    </row>
    <row r="156" spans="1:163">
      <c r="A156" s="113"/>
      <c r="B156" s="113">
        <f t="shared" ca="1" si="204"/>
        <v>0</v>
      </c>
      <c r="C156" s="113">
        <f t="shared" ca="1" si="205"/>
        <v>0</v>
      </c>
      <c r="D156" s="113">
        <f t="shared" ca="1" si="199"/>
        <v>0</v>
      </c>
      <c r="E156" s="113">
        <f t="shared" si="206"/>
        <v>0</v>
      </c>
      <c r="F156" s="115"/>
      <c r="G156" s="209">
        <f t="shared" si="276"/>
        <v>0</v>
      </c>
      <c r="H156" s="209">
        <f t="shared" si="277"/>
        <v>0</v>
      </c>
      <c r="I156" s="209">
        <f t="shared" si="278"/>
        <v>0</v>
      </c>
      <c r="J156" s="209">
        <f t="shared" si="279"/>
        <v>0</v>
      </c>
      <c r="K156" s="209">
        <f t="shared" si="280"/>
        <v>0</v>
      </c>
      <c r="L156" s="209">
        <f t="shared" si="281"/>
        <v>0</v>
      </c>
      <c r="M156" s="209">
        <f t="shared" si="282"/>
        <v>0</v>
      </c>
      <c r="N156" s="209">
        <f t="shared" si="283"/>
        <v>0</v>
      </c>
      <c r="O156" s="209">
        <f t="shared" si="275"/>
        <v>0</v>
      </c>
      <c r="P156" s="211">
        <f t="shared" si="284"/>
        <v>0</v>
      </c>
      <c r="Q156" s="209">
        <f t="shared" si="285"/>
        <v>0</v>
      </c>
      <c r="R156" s="209">
        <f t="shared" si="286"/>
        <v>0</v>
      </c>
      <c r="S156" s="209">
        <f t="shared" si="287"/>
        <v>0</v>
      </c>
      <c r="T156" s="209">
        <f t="shared" si="288"/>
        <v>0</v>
      </c>
      <c r="U156" s="209">
        <f t="shared" si="289"/>
        <v>0</v>
      </c>
      <c r="V156" s="209">
        <f t="shared" si="290"/>
        <v>0</v>
      </c>
      <c r="W156" s="209">
        <f t="shared" ca="1" si="291"/>
        <v>0</v>
      </c>
      <c r="X156" s="209">
        <f t="shared" ca="1" si="292"/>
        <v>0</v>
      </c>
      <c r="Y156" s="209">
        <f t="shared" ca="1" si="293"/>
        <v>0</v>
      </c>
      <c r="Z156" s="210" t="str">
        <f t="shared" ca="1" si="207"/>
        <v xml:space="preserve">        </v>
      </c>
      <c r="AA156" s="185"/>
      <c r="AB156" s="185">
        <f t="shared" ca="1" si="208"/>
        <v>0</v>
      </c>
      <c r="AC156" s="185">
        <f t="shared" ca="1" si="209"/>
        <v>0</v>
      </c>
      <c r="AD156" s="185">
        <f t="shared" ca="1" si="253"/>
        <v>0</v>
      </c>
      <c r="AE156" s="185"/>
      <c r="AF156" s="211"/>
      <c r="AG156" s="211"/>
      <c r="AH156" s="211"/>
      <c r="AI156" s="211"/>
      <c r="AJ156" s="211"/>
      <c r="AK156" s="211"/>
      <c r="AL156" s="211"/>
      <c r="AM156" s="211"/>
      <c r="AN156" s="211"/>
      <c r="AO156" s="211"/>
      <c r="AP156" s="623">
        <f t="shared" si="210"/>
        <v>0</v>
      </c>
      <c r="AQ156" s="211">
        <f t="shared" si="254"/>
        <v>0</v>
      </c>
      <c r="AR156" s="211">
        <f t="shared" si="255"/>
        <v>0</v>
      </c>
      <c r="AS156" s="211"/>
      <c r="AT156" s="211">
        <f t="shared" si="211"/>
        <v>0</v>
      </c>
      <c r="AU156" s="358">
        <f t="shared" si="212"/>
        <v>0</v>
      </c>
      <c r="AV156" s="211">
        <f t="shared" si="213"/>
        <v>0</v>
      </c>
      <c r="AW156" s="211">
        <f t="shared" ca="1" si="214"/>
        <v>0</v>
      </c>
      <c r="AX156" s="211">
        <f t="shared" ca="1" si="294"/>
        <v>0</v>
      </c>
      <c r="AY156" s="211">
        <f t="shared" ca="1" si="215"/>
        <v>0</v>
      </c>
      <c r="AZ156" s="212">
        <f ca="1">IF(AND(AW156,AX156=0,AY156=0)=0,0,IF(AW156&gt;0,'На банк Приват'!$J$1,IF(AX156&gt;0,'На Укрсиб'!J149,0)))</f>
        <v>0</v>
      </c>
      <c r="BA156" s="191"/>
      <c r="BB156" s="191">
        <f t="shared" ca="1" si="216"/>
        <v>0</v>
      </c>
      <c r="BC156" s="191">
        <f t="shared" ca="1" si="217"/>
        <v>0</v>
      </c>
      <c r="BD156" s="191">
        <f t="shared" ca="1" si="256"/>
        <v>0</v>
      </c>
      <c r="BE156" s="191"/>
      <c r="BF156" s="213"/>
      <c r="BG156" s="213"/>
      <c r="BH156" s="213"/>
      <c r="BI156" s="213"/>
      <c r="BJ156" s="213"/>
      <c r="BK156" s="213"/>
      <c r="BL156" s="213"/>
      <c r="BM156" s="213"/>
      <c r="BN156" s="213"/>
      <c r="BO156" s="213"/>
      <c r="BP156" s="623">
        <f t="shared" si="218"/>
        <v>0</v>
      </c>
      <c r="BQ156" s="213">
        <f t="shared" si="257"/>
        <v>0</v>
      </c>
      <c r="BR156" s="213">
        <f t="shared" si="258"/>
        <v>0</v>
      </c>
      <c r="BS156" s="213"/>
      <c r="BT156" s="213">
        <f t="shared" si="219"/>
        <v>0</v>
      </c>
      <c r="BU156" s="362">
        <f t="shared" si="259"/>
        <v>0</v>
      </c>
      <c r="BV156" s="213">
        <f t="shared" si="220"/>
        <v>0</v>
      </c>
      <c r="BW156" s="213">
        <f t="shared" ca="1" si="221"/>
        <v>0</v>
      </c>
      <c r="BX156" s="213">
        <f t="shared" ca="1" si="260"/>
        <v>0</v>
      </c>
      <c r="BY156" s="213">
        <f t="shared" ca="1" si="222"/>
        <v>0</v>
      </c>
      <c r="BZ156" s="214">
        <f ca="1">IF(AND(BW156,BX156=0)=0,0,IF(BW156&gt;0,'На банк Приват'!$P$1,IF(BX156&gt;0,'На Укрсиб'!$P$1,0)))</f>
        <v>0</v>
      </c>
      <c r="CA156" s="198">
        <v>149</v>
      </c>
      <c r="CB156" s="198">
        <f t="shared" ca="1" si="223"/>
        <v>0</v>
      </c>
      <c r="CC156" s="198">
        <f t="shared" ca="1" si="224"/>
        <v>0</v>
      </c>
      <c r="CD156" s="198">
        <f t="shared" ca="1" si="261"/>
        <v>0</v>
      </c>
      <c r="CE156" s="198"/>
      <c r="CF156" s="215"/>
      <c r="CG156" s="215"/>
      <c r="CH156" s="215"/>
      <c r="CI156" s="215"/>
      <c r="CJ156" s="215"/>
      <c r="CK156" s="215"/>
      <c r="CL156" s="215"/>
      <c r="CM156" s="215">
        <f t="shared" si="295"/>
        <v>0</v>
      </c>
      <c r="CN156" s="215"/>
      <c r="CO156" s="215"/>
      <c r="CP156" s="215">
        <f t="shared" si="225"/>
        <v>0</v>
      </c>
      <c r="CQ156" s="215">
        <f t="shared" si="262"/>
        <v>0</v>
      </c>
      <c r="CR156" s="215">
        <f t="shared" si="263"/>
        <v>0</v>
      </c>
      <c r="CS156" s="215"/>
      <c r="CT156" s="215">
        <f t="shared" si="226"/>
        <v>0</v>
      </c>
      <c r="CU156" s="369">
        <f t="shared" si="227"/>
        <v>0</v>
      </c>
      <c r="CV156" s="215">
        <f t="shared" si="228"/>
        <v>0</v>
      </c>
      <c r="CW156" s="215">
        <f t="shared" ca="1" si="229"/>
        <v>0</v>
      </c>
      <c r="CX156" s="215">
        <f t="shared" ca="1" si="264"/>
        <v>0</v>
      </c>
      <c r="CY156" s="215">
        <f t="shared" ca="1" si="230"/>
        <v>0</v>
      </c>
      <c r="CZ156" s="216">
        <f ca="1">IF(AND(CW156,CX156=0)=0,0,IF(CW156&gt;0,'На банк Приват'!$V$1,IF(CX156&gt;0,'На Укрсиб'!$V$1,0)))</f>
        <v>0</v>
      </c>
      <c r="DA156" s="204"/>
      <c r="DB156" s="204">
        <f t="shared" ca="1" si="231"/>
        <v>0</v>
      </c>
      <c r="DC156" s="204">
        <f t="shared" ca="1" si="232"/>
        <v>0</v>
      </c>
      <c r="DD156" s="204">
        <f t="shared" ca="1" si="265"/>
        <v>0</v>
      </c>
      <c r="DE156" s="204"/>
      <c r="DF156" s="217"/>
      <c r="DG156" s="217"/>
      <c r="DH156" s="217"/>
      <c r="DI156" s="217"/>
      <c r="DJ156" s="217"/>
      <c r="DK156" s="217"/>
      <c r="DL156" s="217"/>
      <c r="DM156" s="217">
        <f t="shared" si="233"/>
        <v>0</v>
      </c>
      <c r="DN156" s="217"/>
      <c r="DO156" s="217"/>
      <c r="DP156" s="763">
        <f t="shared" si="234"/>
        <v>0</v>
      </c>
      <c r="DQ156" s="217">
        <f t="shared" si="266"/>
        <v>0</v>
      </c>
      <c r="DR156" s="217">
        <f t="shared" si="267"/>
        <v>0</v>
      </c>
      <c r="DS156" s="217"/>
      <c r="DT156" s="217">
        <f t="shared" si="235"/>
        <v>0</v>
      </c>
      <c r="DU156" s="366">
        <f t="shared" si="268"/>
        <v>0</v>
      </c>
      <c r="DV156" s="217">
        <f t="shared" si="236"/>
        <v>0</v>
      </c>
      <c r="DW156" s="217">
        <f t="shared" ca="1" si="237"/>
        <v>0</v>
      </c>
      <c r="DX156" s="217">
        <f t="shared" ca="1" si="269"/>
        <v>0</v>
      </c>
      <c r="DY156" s="217">
        <f t="shared" ca="1" si="238"/>
        <v>0</v>
      </c>
      <c r="DZ156" s="218">
        <f ca="1">IF(AND(DW156,DX156=0)=0,0,IF(DW156&gt;0,'На банк Приват'!$AB$1,IF(DX156&gt;0,'На Укрсиб'!$V$1,0)))</f>
        <v>0</v>
      </c>
      <c r="EA156" s="207"/>
      <c r="EB156" s="207">
        <f t="shared" ca="1" si="239"/>
        <v>0</v>
      </c>
      <c r="EC156" s="207">
        <f t="shared" ca="1" si="240"/>
        <v>0</v>
      </c>
      <c r="ED156" s="207">
        <f t="shared" ca="1" si="270"/>
        <v>0</v>
      </c>
      <c r="EE156" s="207"/>
      <c r="EF156" s="219"/>
      <c r="EG156" s="219"/>
      <c r="EH156" s="219"/>
      <c r="EI156" s="219"/>
      <c r="EJ156" s="219"/>
      <c r="EK156" s="219"/>
      <c r="EL156" s="219"/>
      <c r="EM156" s="219">
        <f t="shared" si="241"/>
        <v>0</v>
      </c>
      <c r="EN156" s="219"/>
      <c r="EO156" s="219"/>
      <c r="EP156" s="219">
        <f t="shared" si="242"/>
        <v>0</v>
      </c>
      <c r="EQ156" s="219">
        <f t="shared" si="271"/>
        <v>0</v>
      </c>
      <c r="ER156" s="219">
        <f t="shared" si="272"/>
        <v>0</v>
      </c>
      <c r="ES156" s="219"/>
      <c r="ET156" s="219">
        <f t="shared" si="243"/>
        <v>0</v>
      </c>
      <c r="EU156" s="363">
        <f t="shared" si="273"/>
        <v>0</v>
      </c>
      <c r="EV156" s="219">
        <f t="shared" si="244"/>
        <v>0</v>
      </c>
      <c r="EW156" s="219">
        <f t="shared" ca="1" si="245"/>
        <v>0</v>
      </c>
      <c r="EX156" s="219">
        <f t="shared" ca="1" si="274"/>
        <v>0</v>
      </c>
      <c r="EY156" s="219">
        <f t="shared" ca="1" si="246"/>
        <v>0</v>
      </c>
      <c r="EZ156" s="220">
        <f ca="1">IF(AND(EW156,EX156=0)=0,0,IF(EW156&gt;0,'На банк Приват'!$AH$1,IF(EX156&gt;0,'На Укрсиб'!$AH$1,0)))</f>
        <v>0</v>
      </c>
      <c r="FA156" s="28">
        <f t="shared" ca="1" si="247"/>
        <v>0</v>
      </c>
      <c r="FB156" s="28">
        <f t="shared" ca="1" si="248"/>
        <v>0</v>
      </c>
      <c r="FC156" s="28">
        <f t="shared" ca="1" si="249"/>
        <v>0</v>
      </c>
      <c r="FD156" s="28">
        <f t="shared" ca="1" si="250"/>
        <v>0</v>
      </c>
      <c r="FE156" s="28" t="str">
        <f t="shared" ca="1" si="251"/>
        <v>По сторінці:</v>
      </c>
      <c r="FF156">
        <f t="shared" si="252"/>
        <v>0</v>
      </c>
      <c r="FG156" s="531"/>
    </row>
    <row r="157" spans="1:163">
      <c r="A157" s="113"/>
      <c r="B157" s="113" t="str">
        <f t="shared" ca="1" si="204"/>
        <v>Такелажник</v>
      </c>
      <c r="C157" s="113" t="str">
        <f t="shared" ca="1" si="205"/>
        <v>ст. м-с</v>
      </c>
      <c r="D157" s="113" t="str">
        <f t="shared" ca="1" si="199"/>
        <v>Коваль І.І.</v>
      </c>
      <c r="E157" s="113">
        <f t="shared" si="206"/>
        <v>0</v>
      </c>
      <c r="F157" s="115"/>
      <c r="G157" s="209">
        <f t="shared" si="276"/>
        <v>0</v>
      </c>
      <c r="H157" s="209">
        <f t="shared" si="277"/>
        <v>0</v>
      </c>
      <c r="I157" s="209">
        <f t="shared" si="278"/>
        <v>0</v>
      </c>
      <c r="J157" s="209">
        <f t="shared" si="279"/>
        <v>0</v>
      </c>
      <c r="K157" s="209">
        <f t="shared" si="280"/>
        <v>0</v>
      </c>
      <c r="L157" s="209">
        <f t="shared" si="281"/>
        <v>0</v>
      </c>
      <c r="M157" s="209">
        <f t="shared" si="282"/>
        <v>0</v>
      </c>
      <c r="N157" s="209">
        <f t="shared" si="283"/>
        <v>0</v>
      </c>
      <c r="O157" s="209">
        <f t="shared" si="275"/>
        <v>0</v>
      </c>
      <c r="P157" s="211">
        <f t="shared" si="284"/>
        <v>0</v>
      </c>
      <c r="Q157" s="209">
        <f t="shared" si="285"/>
        <v>0</v>
      </c>
      <c r="R157" s="209">
        <f t="shared" si="286"/>
        <v>0</v>
      </c>
      <c r="S157" s="209">
        <f t="shared" si="287"/>
        <v>0</v>
      </c>
      <c r="T157" s="209">
        <f t="shared" si="288"/>
        <v>0</v>
      </c>
      <c r="U157" s="209">
        <f t="shared" si="289"/>
        <v>0</v>
      </c>
      <c r="V157" s="209">
        <f t="shared" si="290"/>
        <v>0</v>
      </c>
      <c r="W157" s="209">
        <f t="shared" ca="1" si="291"/>
        <v>0</v>
      </c>
      <c r="X157" s="209">
        <f t="shared" ca="1" si="292"/>
        <v>0</v>
      </c>
      <c r="Y157" s="209">
        <f t="shared" ca="1" si="293"/>
        <v>0</v>
      </c>
      <c r="Z157" s="210" t="str">
        <f t="shared" ca="1" si="207"/>
        <v xml:space="preserve">        </v>
      </c>
      <c r="AA157" s="185"/>
      <c r="AB157" s="185" t="str">
        <f t="shared" ca="1" si="208"/>
        <v>Такелажник</v>
      </c>
      <c r="AC157" s="185" t="str">
        <f t="shared" ca="1" si="209"/>
        <v>ст. м-с</v>
      </c>
      <c r="AD157" s="185" t="str">
        <f t="shared" ca="1" si="253"/>
        <v>Коваль І.І.</v>
      </c>
      <c r="AE157" s="185"/>
      <c r="AF157" s="211"/>
      <c r="AG157" s="211"/>
      <c r="AH157" s="211"/>
      <c r="AI157" s="211"/>
      <c r="AJ157" s="211"/>
      <c r="AK157" s="211"/>
      <c r="AL157" s="211"/>
      <c r="AM157" s="211"/>
      <c r="AN157" s="211"/>
      <c r="AO157" s="211"/>
      <c r="AP157" s="623">
        <f t="shared" si="210"/>
        <v>0</v>
      </c>
      <c r="AQ157" s="211">
        <f t="shared" si="254"/>
        <v>0</v>
      </c>
      <c r="AR157" s="211">
        <f t="shared" si="255"/>
        <v>0</v>
      </c>
      <c r="AS157" s="211"/>
      <c r="AT157" s="211">
        <f t="shared" si="211"/>
        <v>0</v>
      </c>
      <c r="AU157" s="358">
        <f t="shared" si="212"/>
        <v>0</v>
      </c>
      <c r="AV157" s="211">
        <f t="shared" si="213"/>
        <v>0</v>
      </c>
      <c r="AW157" s="211">
        <f t="shared" ca="1" si="214"/>
        <v>0</v>
      </c>
      <c r="AX157" s="211">
        <f t="shared" ca="1" si="294"/>
        <v>0</v>
      </c>
      <c r="AY157" s="211">
        <f t="shared" ca="1" si="215"/>
        <v>0</v>
      </c>
      <c r="AZ157" s="212">
        <f ca="1">IF(AND(AW157,AX157=0,AY157=0)=0,0,IF(AW157&gt;0,'На банк Приват'!$J$1,IF(AX157&gt;0,'На Укрсиб'!$J$1,0)))</f>
        <v>0</v>
      </c>
      <c r="BA157" s="191"/>
      <c r="BB157" s="191" t="str">
        <f t="shared" ca="1" si="216"/>
        <v>Такелажник</v>
      </c>
      <c r="BC157" s="191" t="str">
        <f t="shared" ca="1" si="217"/>
        <v>ст. м-с</v>
      </c>
      <c r="BD157" s="191" t="str">
        <f t="shared" ca="1" si="256"/>
        <v>Коваль І.І.</v>
      </c>
      <c r="BE157" s="191"/>
      <c r="BF157" s="213"/>
      <c r="BG157" s="213"/>
      <c r="BH157" s="213"/>
      <c r="BI157" s="213"/>
      <c r="BJ157" s="213"/>
      <c r="BK157" s="213"/>
      <c r="BL157" s="213"/>
      <c r="BM157" s="213"/>
      <c r="BN157" s="213"/>
      <c r="BO157" s="213"/>
      <c r="BP157" s="623">
        <f t="shared" si="218"/>
        <v>0</v>
      </c>
      <c r="BQ157" s="213">
        <f t="shared" si="257"/>
        <v>0</v>
      </c>
      <c r="BR157" s="213">
        <f t="shared" si="258"/>
        <v>0</v>
      </c>
      <c r="BS157" s="213"/>
      <c r="BT157" s="213">
        <f t="shared" si="219"/>
        <v>0</v>
      </c>
      <c r="BU157" s="362">
        <f t="shared" si="259"/>
        <v>0</v>
      </c>
      <c r="BV157" s="213">
        <f t="shared" si="220"/>
        <v>0</v>
      </c>
      <c r="BW157" s="213">
        <f t="shared" ca="1" si="221"/>
        <v>0</v>
      </c>
      <c r="BX157" s="213">
        <f t="shared" ca="1" si="260"/>
        <v>0</v>
      </c>
      <c r="BY157" s="213">
        <f t="shared" ca="1" si="222"/>
        <v>0</v>
      </c>
      <c r="BZ157" s="214">
        <f ca="1">IF(AND(BW157,BX157=0)=0,0,IF(BW157&gt;0,'На банк Приват'!$P$1,IF(BX157&gt;0,'На Укрсиб'!$P$1,0)))</f>
        <v>0</v>
      </c>
      <c r="CA157" s="198">
        <v>150</v>
      </c>
      <c r="CB157" s="198" t="str">
        <f t="shared" ca="1" si="223"/>
        <v>Такелажник</v>
      </c>
      <c r="CC157" s="198" t="str">
        <f t="shared" ca="1" si="224"/>
        <v>ст. м-с</v>
      </c>
      <c r="CD157" s="198" t="str">
        <f t="shared" ca="1" si="261"/>
        <v>Коваль І.І.</v>
      </c>
      <c r="CE157" s="198"/>
      <c r="CF157" s="215"/>
      <c r="CG157" s="215"/>
      <c r="CH157" s="215"/>
      <c r="CI157" s="215"/>
      <c r="CJ157" s="215"/>
      <c r="CK157" s="215"/>
      <c r="CL157" s="215"/>
      <c r="CM157" s="215">
        <f t="shared" si="295"/>
        <v>0</v>
      </c>
      <c r="CN157" s="215"/>
      <c r="CO157" s="215"/>
      <c r="CP157" s="215">
        <f t="shared" si="225"/>
        <v>0</v>
      </c>
      <c r="CQ157" s="215">
        <f t="shared" si="262"/>
        <v>0</v>
      </c>
      <c r="CR157" s="215">
        <f t="shared" si="263"/>
        <v>0</v>
      </c>
      <c r="CS157" s="215"/>
      <c r="CT157" s="215">
        <f t="shared" si="226"/>
        <v>0</v>
      </c>
      <c r="CU157" s="369">
        <f t="shared" si="227"/>
        <v>0</v>
      </c>
      <c r="CV157" s="215">
        <f t="shared" si="228"/>
        <v>0</v>
      </c>
      <c r="CW157" s="215">
        <f t="shared" ca="1" si="229"/>
        <v>0</v>
      </c>
      <c r="CX157" s="215">
        <f t="shared" ca="1" si="264"/>
        <v>0</v>
      </c>
      <c r="CY157" s="215">
        <f t="shared" ca="1" si="230"/>
        <v>0</v>
      </c>
      <c r="CZ157" s="216">
        <f ca="1">IF(AND(CW157,CX157=0)=0,0,IF(CW157&gt;0,'На банк Приват'!$V$1,IF(CX157&gt;0,'На Укрсиб'!$V$1,0)))</f>
        <v>0</v>
      </c>
      <c r="DA157" s="204"/>
      <c r="DB157" s="204" t="str">
        <f t="shared" ca="1" si="231"/>
        <v>Такелажник</v>
      </c>
      <c r="DC157" s="204" t="str">
        <f t="shared" ca="1" si="232"/>
        <v>ст. м-с</v>
      </c>
      <c r="DD157" s="204" t="str">
        <f t="shared" ca="1" si="265"/>
        <v>Коваль І.І.</v>
      </c>
      <c r="DE157" s="204"/>
      <c r="DF157" s="217"/>
      <c r="DG157" s="217"/>
      <c r="DH157" s="217"/>
      <c r="DI157" s="217"/>
      <c r="DJ157" s="217"/>
      <c r="DK157" s="217"/>
      <c r="DL157" s="217"/>
      <c r="DM157" s="217">
        <f t="shared" si="233"/>
        <v>0</v>
      </c>
      <c r="DN157" s="217"/>
      <c r="DO157" s="217"/>
      <c r="DP157" s="763">
        <f t="shared" si="234"/>
        <v>0</v>
      </c>
      <c r="DQ157" s="217">
        <f t="shared" si="266"/>
        <v>0</v>
      </c>
      <c r="DR157" s="217">
        <f t="shared" si="267"/>
        <v>0</v>
      </c>
      <c r="DS157" s="217"/>
      <c r="DT157" s="217">
        <f t="shared" si="235"/>
        <v>0</v>
      </c>
      <c r="DU157" s="366">
        <f t="shared" si="268"/>
        <v>0</v>
      </c>
      <c r="DV157" s="217">
        <f t="shared" si="236"/>
        <v>0</v>
      </c>
      <c r="DW157" s="217">
        <f t="shared" ca="1" si="237"/>
        <v>0</v>
      </c>
      <c r="DX157" s="217">
        <f t="shared" ca="1" si="269"/>
        <v>0</v>
      </c>
      <c r="DY157" s="217">
        <f t="shared" ca="1" si="238"/>
        <v>0</v>
      </c>
      <c r="DZ157" s="218">
        <f ca="1">IF(AND(DW157,DX157=0)=0,0,IF(DW157&gt;0,'На банк Приват'!$AB$1,IF(DX157&gt;0,'На Укрсиб'!$V$1,0)))</f>
        <v>0</v>
      </c>
      <c r="EA157" s="207"/>
      <c r="EB157" s="207" t="str">
        <f t="shared" ca="1" si="239"/>
        <v>Такелажник</v>
      </c>
      <c r="EC157" s="207" t="str">
        <f t="shared" ca="1" si="240"/>
        <v>ст. м-с</v>
      </c>
      <c r="ED157" s="207" t="str">
        <f t="shared" ca="1" si="270"/>
        <v>Коваль І.І.</v>
      </c>
      <c r="EE157" s="207"/>
      <c r="EF157" s="219"/>
      <c r="EG157" s="219"/>
      <c r="EH157" s="219"/>
      <c r="EI157" s="219"/>
      <c r="EJ157" s="219"/>
      <c r="EK157" s="219"/>
      <c r="EL157" s="219"/>
      <c r="EM157" s="219">
        <f t="shared" si="241"/>
        <v>0</v>
      </c>
      <c r="EN157" s="219"/>
      <c r="EO157" s="219"/>
      <c r="EP157" s="219">
        <f t="shared" si="242"/>
        <v>0</v>
      </c>
      <c r="EQ157" s="219">
        <f t="shared" si="271"/>
        <v>0</v>
      </c>
      <c r="ER157" s="219">
        <f t="shared" si="272"/>
        <v>0</v>
      </c>
      <c r="ES157" s="219"/>
      <c r="ET157" s="219">
        <f t="shared" si="243"/>
        <v>0</v>
      </c>
      <c r="EU157" s="363">
        <f t="shared" si="273"/>
        <v>0</v>
      </c>
      <c r="EV157" s="219">
        <f t="shared" si="244"/>
        <v>0</v>
      </c>
      <c r="EW157" s="219">
        <f t="shared" ca="1" si="245"/>
        <v>0</v>
      </c>
      <c r="EX157" s="219">
        <f t="shared" ca="1" si="274"/>
        <v>0</v>
      </c>
      <c r="EY157" s="219">
        <f t="shared" ca="1" si="246"/>
        <v>0</v>
      </c>
      <c r="EZ157" s="220">
        <f ca="1">IF(AND(EW157,EX157=0)=0,0,IF(EW157&gt;0,'На банк Приват'!$AH$1,IF(EX157&gt;0,'На Укрсиб'!$AH$1,0)))</f>
        <v>0</v>
      </c>
      <c r="FA157" s="28" t="str">
        <f t="shared" ca="1" si="247"/>
        <v>Коваль І.І.</v>
      </c>
      <c r="FB157" s="28" t="str">
        <f t="shared" ca="1" si="248"/>
        <v>Коваль</v>
      </c>
      <c r="FC157" s="28" t="str">
        <f t="shared" ca="1" si="249"/>
        <v>Іван</v>
      </c>
      <c r="FD157" s="28" t="str">
        <f t="shared" ca="1" si="250"/>
        <v>Іванович</v>
      </c>
      <c r="FE157" s="28">
        <f t="shared" ca="1" si="251"/>
        <v>148</v>
      </c>
      <c r="FF157">
        <f t="shared" si="252"/>
        <v>0</v>
      </c>
      <c r="FG157" s="531" t="s">
        <v>107</v>
      </c>
    </row>
    <row r="158" spans="1:163">
      <c r="A158" s="113"/>
      <c r="B158" s="113" t="str">
        <f t="shared" ca="1" si="204"/>
        <v>Такелажник</v>
      </c>
      <c r="C158" s="113" t="str">
        <f t="shared" ca="1" si="205"/>
        <v>м-с</v>
      </c>
      <c r="D158" s="113" t="str">
        <f t="shared" ca="1" si="199"/>
        <v>Пожаров Р.М.</v>
      </c>
      <c r="E158" s="113">
        <f t="shared" si="206"/>
        <v>0</v>
      </c>
      <c r="F158" s="115"/>
      <c r="G158" s="209">
        <f t="shared" si="276"/>
        <v>0</v>
      </c>
      <c r="H158" s="209">
        <f t="shared" si="277"/>
        <v>0</v>
      </c>
      <c r="I158" s="209">
        <f t="shared" si="278"/>
        <v>0</v>
      </c>
      <c r="J158" s="209">
        <f t="shared" si="279"/>
        <v>0</v>
      </c>
      <c r="K158" s="209">
        <f t="shared" si="280"/>
        <v>0</v>
      </c>
      <c r="L158" s="209">
        <f t="shared" si="281"/>
        <v>0</v>
      </c>
      <c r="M158" s="209">
        <f t="shared" si="282"/>
        <v>0</v>
      </c>
      <c r="N158" s="209">
        <f t="shared" si="283"/>
        <v>0</v>
      </c>
      <c r="O158" s="209">
        <f t="shared" si="275"/>
        <v>0</v>
      </c>
      <c r="P158" s="211">
        <f t="shared" si="284"/>
        <v>0</v>
      </c>
      <c r="Q158" s="209">
        <f t="shared" si="285"/>
        <v>0</v>
      </c>
      <c r="R158" s="209">
        <f t="shared" si="286"/>
        <v>0</v>
      </c>
      <c r="S158" s="209">
        <f t="shared" si="287"/>
        <v>0</v>
      </c>
      <c r="T158" s="209">
        <f t="shared" si="288"/>
        <v>0</v>
      </c>
      <c r="U158" s="209">
        <f t="shared" si="289"/>
        <v>0</v>
      </c>
      <c r="V158" s="209">
        <f t="shared" si="290"/>
        <v>0</v>
      </c>
      <c r="W158" s="209">
        <f t="shared" ca="1" si="291"/>
        <v>0</v>
      </c>
      <c r="X158" s="209">
        <f t="shared" ca="1" si="292"/>
        <v>0</v>
      </c>
      <c r="Y158" s="209">
        <f t="shared" ca="1" si="293"/>
        <v>0</v>
      </c>
      <c r="Z158" s="210" t="str">
        <f t="shared" ca="1" si="207"/>
        <v xml:space="preserve">        </v>
      </c>
      <c r="AA158" s="185"/>
      <c r="AB158" s="185" t="str">
        <f t="shared" ca="1" si="208"/>
        <v>Такелажник</v>
      </c>
      <c r="AC158" s="185" t="str">
        <f t="shared" ca="1" si="209"/>
        <v>м-с</v>
      </c>
      <c r="AD158" s="185" t="str">
        <f t="shared" ca="1" si="253"/>
        <v>Пожаров Р.М.</v>
      </c>
      <c r="AE158" s="185"/>
      <c r="AF158" s="211"/>
      <c r="AG158" s="211"/>
      <c r="AH158" s="211"/>
      <c r="AI158" s="211"/>
      <c r="AJ158" s="211"/>
      <c r="AK158" s="211"/>
      <c r="AL158" s="211"/>
      <c r="AM158" s="211"/>
      <c r="AN158" s="211"/>
      <c r="AO158" s="211"/>
      <c r="AP158" s="623">
        <f t="shared" si="210"/>
        <v>0</v>
      </c>
      <c r="AQ158" s="211">
        <f t="shared" si="254"/>
        <v>0</v>
      </c>
      <c r="AR158" s="211">
        <f t="shared" si="255"/>
        <v>0</v>
      </c>
      <c r="AS158" s="211"/>
      <c r="AT158" s="211">
        <f t="shared" si="211"/>
        <v>0</v>
      </c>
      <c r="AU158" s="358">
        <f t="shared" si="212"/>
        <v>0</v>
      </c>
      <c r="AV158" s="211">
        <f t="shared" si="213"/>
        <v>0</v>
      </c>
      <c r="AW158" s="211">
        <f t="shared" ca="1" si="214"/>
        <v>0</v>
      </c>
      <c r="AX158" s="211">
        <f t="shared" ca="1" si="294"/>
        <v>0</v>
      </c>
      <c r="AY158" s="211">
        <f t="shared" ca="1" si="215"/>
        <v>0</v>
      </c>
      <c r="AZ158" s="212">
        <f ca="1">IF(AND(AW158,AX158=0,AY158=0)=0,0,IF(AW158&gt;0,'На банк Приват'!$J$1,IF(AX158&gt;0,'На Укрсиб'!$J$1,0)))</f>
        <v>0</v>
      </c>
      <c r="BA158" s="191"/>
      <c r="BB158" s="191" t="str">
        <f t="shared" ca="1" si="216"/>
        <v>Такелажник</v>
      </c>
      <c r="BC158" s="191" t="str">
        <f t="shared" ca="1" si="217"/>
        <v>м-с</v>
      </c>
      <c r="BD158" s="191" t="str">
        <f t="shared" ca="1" si="256"/>
        <v>Пожаров Р.М.</v>
      </c>
      <c r="BE158" s="191"/>
      <c r="BF158" s="213"/>
      <c r="BG158" s="213"/>
      <c r="BH158" s="213"/>
      <c r="BI158" s="213"/>
      <c r="BJ158" s="213"/>
      <c r="BK158" s="213"/>
      <c r="BL158" s="213"/>
      <c r="BM158" s="213"/>
      <c r="BN158" s="213"/>
      <c r="BO158" s="213"/>
      <c r="BP158" s="623">
        <f t="shared" si="218"/>
        <v>0</v>
      </c>
      <c r="BQ158" s="213">
        <f t="shared" si="257"/>
        <v>0</v>
      </c>
      <c r="BR158" s="213">
        <f t="shared" si="258"/>
        <v>0</v>
      </c>
      <c r="BS158" s="213"/>
      <c r="BT158" s="213">
        <f t="shared" si="219"/>
        <v>0</v>
      </c>
      <c r="BU158" s="362">
        <f t="shared" si="259"/>
        <v>0</v>
      </c>
      <c r="BV158" s="213">
        <f t="shared" si="220"/>
        <v>0</v>
      </c>
      <c r="BW158" s="213">
        <f t="shared" ca="1" si="221"/>
        <v>0</v>
      </c>
      <c r="BX158" s="213">
        <f t="shared" ca="1" si="260"/>
        <v>0</v>
      </c>
      <c r="BY158" s="213">
        <f t="shared" ca="1" si="222"/>
        <v>0</v>
      </c>
      <c r="BZ158" s="214">
        <f ca="1">IF(AND(BW158,BX158=0)=0,0,IF(BW158&gt;0,'На банк Приват'!$P$1,IF(BX158&gt;0,'На Укрсиб'!$P$1,0)))</f>
        <v>0</v>
      </c>
      <c r="CA158" s="198">
        <v>151</v>
      </c>
      <c r="CB158" s="198" t="str">
        <f t="shared" ca="1" si="223"/>
        <v>Такелажник</v>
      </c>
      <c r="CC158" s="198" t="str">
        <f t="shared" ca="1" si="224"/>
        <v>м-с</v>
      </c>
      <c r="CD158" s="198" t="str">
        <f t="shared" ca="1" si="261"/>
        <v>Пожаров Р.М.</v>
      </c>
      <c r="CE158" s="198"/>
      <c r="CF158" s="215"/>
      <c r="CG158" s="215"/>
      <c r="CH158" s="215"/>
      <c r="CI158" s="215"/>
      <c r="CJ158" s="215"/>
      <c r="CK158" s="215"/>
      <c r="CL158" s="215"/>
      <c r="CM158" s="215">
        <f t="shared" si="295"/>
        <v>0</v>
      </c>
      <c r="CN158" s="215"/>
      <c r="CO158" s="215"/>
      <c r="CP158" s="215">
        <f t="shared" si="225"/>
        <v>0</v>
      </c>
      <c r="CQ158" s="215">
        <f t="shared" si="262"/>
        <v>0</v>
      </c>
      <c r="CR158" s="215">
        <f t="shared" si="263"/>
        <v>0</v>
      </c>
      <c r="CS158" s="215"/>
      <c r="CT158" s="215">
        <f t="shared" si="226"/>
        <v>0</v>
      </c>
      <c r="CU158" s="369">
        <f t="shared" si="227"/>
        <v>0</v>
      </c>
      <c r="CV158" s="215">
        <f t="shared" si="228"/>
        <v>0</v>
      </c>
      <c r="CW158" s="215">
        <f t="shared" ca="1" si="229"/>
        <v>0</v>
      </c>
      <c r="CX158" s="215">
        <f t="shared" ca="1" si="264"/>
        <v>0</v>
      </c>
      <c r="CY158" s="215">
        <f t="shared" ca="1" si="230"/>
        <v>0</v>
      </c>
      <c r="CZ158" s="216">
        <f ca="1">IF(AND(CW158,CX158=0)=0,0,IF(CW158&gt;0,'На банк Приват'!$V$1,IF(CX158&gt;0,'На Укрсиб'!$V$1,0)))</f>
        <v>0</v>
      </c>
      <c r="DA158" s="204"/>
      <c r="DB158" s="204" t="str">
        <f t="shared" ca="1" si="231"/>
        <v>Такелажник</v>
      </c>
      <c r="DC158" s="204" t="str">
        <f t="shared" ca="1" si="232"/>
        <v>м-с</v>
      </c>
      <c r="DD158" s="204" t="str">
        <f t="shared" ca="1" si="265"/>
        <v>Пожаров Р.М.</v>
      </c>
      <c r="DE158" s="204"/>
      <c r="DF158" s="217"/>
      <c r="DG158" s="217"/>
      <c r="DH158" s="217"/>
      <c r="DI158" s="217"/>
      <c r="DJ158" s="217"/>
      <c r="DK158" s="217"/>
      <c r="DL158" s="217"/>
      <c r="DM158" s="217">
        <f t="shared" si="233"/>
        <v>0</v>
      </c>
      <c r="DN158" s="217"/>
      <c r="DO158" s="217"/>
      <c r="DP158" s="763">
        <f t="shared" si="234"/>
        <v>0</v>
      </c>
      <c r="DQ158" s="217">
        <f t="shared" si="266"/>
        <v>0</v>
      </c>
      <c r="DR158" s="217">
        <f t="shared" si="267"/>
        <v>0</v>
      </c>
      <c r="DS158" s="217"/>
      <c r="DT158" s="217">
        <f t="shared" si="235"/>
        <v>0</v>
      </c>
      <c r="DU158" s="366">
        <f t="shared" si="268"/>
        <v>0</v>
      </c>
      <c r="DV158" s="217">
        <f t="shared" si="236"/>
        <v>0</v>
      </c>
      <c r="DW158" s="217">
        <f t="shared" ca="1" si="237"/>
        <v>0</v>
      </c>
      <c r="DX158" s="217">
        <f t="shared" ca="1" si="269"/>
        <v>0</v>
      </c>
      <c r="DY158" s="217">
        <f t="shared" ca="1" si="238"/>
        <v>0</v>
      </c>
      <c r="DZ158" s="218">
        <f ca="1">IF(AND(DW158,DX158=0)=0,0,IF(DW158&gt;0,'На банк Приват'!$AB$1,IF(DX158&gt;0,'На Укрсиб'!$V$1,0)))</f>
        <v>0</v>
      </c>
      <c r="EA158" s="207"/>
      <c r="EB158" s="207" t="str">
        <f t="shared" ca="1" si="239"/>
        <v>Такелажник</v>
      </c>
      <c r="EC158" s="207" t="str">
        <f t="shared" ca="1" si="240"/>
        <v>м-с</v>
      </c>
      <c r="ED158" s="207" t="str">
        <f t="shared" ca="1" si="270"/>
        <v>Пожаров Р.М.</v>
      </c>
      <c r="EE158" s="207"/>
      <c r="EF158" s="219"/>
      <c r="EG158" s="219"/>
      <c r="EH158" s="219"/>
      <c r="EI158" s="219"/>
      <c r="EJ158" s="219"/>
      <c r="EK158" s="219"/>
      <c r="EL158" s="219"/>
      <c r="EM158" s="219">
        <f t="shared" si="241"/>
        <v>0</v>
      </c>
      <c r="EN158" s="219"/>
      <c r="EO158" s="219"/>
      <c r="EP158" s="219">
        <f t="shared" si="242"/>
        <v>0</v>
      </c>
      <c r="EQ158" s="219">
        <f t="shared" si="271"/>
        <v>0</v>
      </c>
      <c r="ER158" s="219">
        <f t="shared" si="272"/>
        <v>0</v>
      </c>
      <c r="ES158" s="219"/>
      <c r="ET158" s="219">
        <f t="shared" si="243"/>
        <v>0</v>
      </c>
      <c r="EU158" s="363">
        <f t="shared" si="273"/>
        <v>0</v>
      </c>
      <c r="EV158" s="219">
        <f t="shared" si="244"/>
        <v>0</v>
      </c>
      <c r="EW158" s="219">
        <f t="shared" ca="1" si="245"/>
        <v>0</v>
      </c>
      <c r="EX158" s="219">
        <f t="shared" ca="1" si="274"/>
        <v>0</v>
      </c>
      <c r="EY158" s="219">
        <f t="shared" ca="1" si="246"/>
        <v>0</v>
      </c>
      <c r="EZ158" s="220">
        <f ca="1">IF(AND(EW158,EX158=0)=0,0,IF(EW158&gt;0,'На банк Приват'!$AH$1,IF(EX158&gt;0,'На Укрсиб'!$AH$1,0)))</f>
        <v>0</v>
      </c>
      <c r="FA158" s="28" t="str">
        <f t="shared" ca="1" si="247"/>
        <v>Пожаров Р.М.</v>
      </c>
      <c r="FB158" s="28" t="str">
        <f t="shared" ca="1" si="248"/>
        <v>Пожаров</v>
      </c>
      <c r="FC158" s="28" t="str">
        <f t="shared" ca="1" si="249"/>
        <v>Руслан</v>
      </c>
      <c r="FD158" s="28" t="str">
        <f t="shared" ca="1" si="250"/>
        <v>Михайлович</v>
      </c>
      <c r="FE158" s="28">
        <f t="shared" ca="1" si="251"/>
        <v>149</v>
      </c>
      <c r="FF158">
        <f t="shared" si="252"/>
        <v>0</v>
      </c>
      <c r="FG158" s="531" t="s">
        <v>108</v>
      </c>
    </row>
    <row r="159" spans="1:163">
      <c r="A159" s="113"/>
      <c r="B159" s="113" t="str">
        <f t="shared" ca="1" si="204"/>
        <v>Такелажник</v>
      </c>
      <c r="C159" s="113" t="str">
        <f t="shared" ca="1" si="205"/>
        <v>м-с</v>
      </c>
      <c r="D159" s="113" t="str">
        <f t="shared" ca="1" si="199"/>
        <v>Грігорьєв М.О.</v>
      </c>
      <c r="E159" s="113">
        <f t="shared" si="206"/>
        <v>0</v>
      </c>
      <c r="F159" s="115"/>
      <c r="G159" s="209">
        <f t="shared" si="276"/>
        <v>0</v>
      </c>
      <c r="H159" s="209">
        <f t="shared" si="277"/>
        <v>0</v>
      </c>
      <c r="I159" s="209">
        <f t="shared" si="278"/>
        <v>0</v>
      </c>
      <c r="J159" s="209">
        <f t="shared" si="279"/>
        <v>0</v>
      </c>
      <c r="K159" s="209">
        <f t="shared" si="280"/>
        <v>0</v>
      </c>
      <c r="L159" s="209">
        <f t="shared" si="281"/>
        <v>0</v>
      </c>
      <c r="M159" s="209">
        <f t="shared" si="282"/>
        <v>0</v>
      </c>
      <c r="N159" s="209">
        <f t="shared" si="283"/>
        <v>0</v>
      </c>
      <c r="O159" s="209">
        <f t="shared" si="275"/>
        <v>0</v>
      </c>
      <c r="P159" s="211">
        <f t="shared" si="284"/>
        <v>0</v>
      </c>
      <c r="Q159" s="209">
        <f t="shared" si="285"/>
        <v>0</v>
      </c>
      <c r="R159" s="209">
        <f t="shared" si="286"/>
        <v>0</v>
      </c>
      <c r="S159" s="209">
        <f t="shared" si="287"/>
        <v>0</v>
      </c>
      <c r="T159" s="209">
        <f t="shared" si="288"/>
        <v>0</v>
      </c>
      <c r="U159" s="209">
        <f t="shared" si="289"/>
        <v>0</v>
      </c>
      <c r="V159" s="209">
        <f t="shared" si="290"/>
        <v>0</v>
      </c>
      <c r="W159" s="209">
        <f t="shared" ca="1" si="291"/>
        <v>0</v>
      </c>
      <c r="X159" s="209">
        <f t="shared" ca="1" si="292"/>
        <v>0</v>
      </c>
      <c r="Y159" s="209">
        <f t="shared" ca="1" si="293"/>
        <v>0</v>
      </c>
      <c r="Z159" s="210" t="str">
        <f t="shared" ca="1" si="207"/>
        <v xml:space="preserve">        </v>
      </c>
      <c r="AA159" s="185"/>
      <c r="AB159" s="185" t="str">
        <f t="shared" ca="1" si="208"/>
        <v>Такелажник</v>
      </c>
      <c r="AC159" s="185" t="str">
        <f t="shared" ca="1" si="209"/>
        <v>м-с</v>
      </c>
      <c r="AD159" s="185" t="str">
        <f t="shared" ca="1" si="253"/>
        <v>Грігорьєв М.О.</v>
      </c>
      <c r="AE159" s="185"/>
      <c r="AF159" s="211"/>
      <c r="AG159" s="211"/>
      <c r="AH159" s="211"/>
      <c r="AI159" s="211"/>
      <c r="AJ159" s="211"/>
      <c r="AK159" s="211"/>
      <c r="AL159" s="211"/>
      <c r="AM159" s="211"/>
      <c r="AN159" s="211"/>
      <c r="AO159" s="211"/>
      <c r="AP159" s="623">
        <f t="shared" si="210"/>
        <v>0</v>
      </c>
      <c r="AQ159" s="211">
        <f t="shared" si="254"/>
        <v>0</v>
      </c>
      <c r="AR159" s="211">
        <f t="shared" si="255"/>
        <v>0</v>
      </c>
      <c r="AS159" s="211"/>
      <c r="AT159" s="211">
        <f t="shared" si="211"/>
        <v>0</v>
      </c>
      <c r="AU159" s="358">
        <f t="shared" si="212"/>
        <v>0</v>
      </c>
      <c r="AV159" s="211">
        <f t="shared" si="213"/>
        <v>0</v>
      </c>
      <c r="AW159" s="211">
        <f t="shared" ca="1" si="214"/>
        <v>0</v>
      </c>
      <c r="AX159" s="211">
        <f t="shared" ca="1" si="294"/>
        <v>0</v>
      </c>
      <c r="AY159" s="211">
        <f t="shared" ca="1" si="215"/>
        <v>0</v>
      </c>
      <c r="AZ159" s="212">
        <f ca="1">IF(AND(AW159,AX159=0,AY159=0)=0,0,IF(AW159&gt;0,'На банк Приват'!$J$1,IF(AX159&gt;0,'На Укрсиб'!$J$1,0)))</f>
        <v>0</v>
      </c>
      <c r="BA159" s="191"/>
      <c r="BB159" s="191" t="str">
        <f t="shared" ca="1" si="216"/>
        <v>Такелажник</v>
      </c>
      <c r="BC159" s="191" t="str">
        <f t="shared" ca="1" si="217"/>
        <v>м-с</v>
      </c>
      <c r="BD159" s="191" t="str">
        <f t="shared" ca="1" si="256"/>
        <v>Грігорьєв М.О.</v>
      </c>
      <c r="BE159" s="191"/>
      <c r="BF159" s="213"/>
      <c r="BG159" s="213"/>
      <c r="BH159" s="213"/>
      <c r="BI159" s="213"/>
      <c r="BJ159" s="213"/>
      <c r="BK159" s="213"/>
      <c r="BL159" s="213"/>
      <c r="BM159" s="213"/>
      <c r="BN159" s="213"/>
      <c r="BO159" s="213"/>
      <c r="BP159" s="623">
        <f t="shared" si="218"/>
        <v>0</v>
      </c>
      <c r="BQ159" s="213">
        <f t="shared" si="257"/>
        <v>0</v>
      </c>
      <c r="BR159" s="213">
        <f t="shared" si="258"/>
        <v>0</v>
      </c>
      <c r="BS159" s="213"/>
      <c r="BT159" s="213">
        <f t="shared" si="219"/>
        <v>0</v>
      </c>
      <c r="BU159" s="362">
        <f t="shared" si="259"/>
        <v>0</v>
      </c>
      <c r="BV159" s="213">
        <f t="shared" si="220"/>
        <v>0</v>
      </c>
      <c r="BW159" s="213">
        <f t="shared" ca="1" si="221"/>
        <v>0</v>
      </c>
      <c r="BX159" s="213">
        <f t="shared" ca="1" si="260"/>
        <v>0</v>
      </c>
      <c r="BY159" s="213">
        <f t="shared" ca="1" si="222"/>
        <v>0</v>
      </c>
      <c r="BZ159" s="214">
        <f ca="1">IF(AND(BW159,BX159=0)=0,0,IF(BW159&gt;0,'На банк Приват'!$P$1,IF(BX159&gt;0,'На Укрсиб'!$P$1,0)))</f>
        <v>0</v>
      </c>
      <c r="CA159" s="198">
        <v>152</v>
      </c>
      <c r="CB159" s="198" t="str">
        <f t="shared" ca="1" si="223"/>
        <v>Такелажник</v>
      </c>
      <c r="CC159" s="198" t="str">
        <f t="shared" ca="1" si="224"/>
        <v>м-с</v>
      </c>
      <c r="CD159" s="198" t="str">
        <f t="shared" ca="1" si="261"/>
        <v>Грігорьєв М.О.</v>
      </c>
      <c r="CE159" s="198"/>
      <c r="CF159" s="215"/>
      <c r="CG159" s="215"/>
      <c r="CH159" s="215"/>
      <c r="CI159" s="215"/>
      <c r="CJ159" s="215"/>
      <c r="CK159" s="215"/>
      <c r="CL159" s="215"/>
      <c r="CM159" s="215">
        <f t="shared" si="295"/>
        <v>0</v>
      </c>
      <c r="CN159" s="215"/>
      <c r="CO159" s="215"/>
      <c r="CP159" s="215">
        <f t="shared" si="225"/>
        <v>0</v>
      </c>
      <c r="CQ159" s="215">
        <f t="shared" si="262"/>
        <v>0</v>
      </c>
      <c r="CR159" s="215">
        <f t="shared" si="263"/>
        <v>0</v>
      </c>
      <c r="CS159" s="215"/>
      <c r="CT159" s="215">
        <f t="shared" si="226"/>
        <v>0</v>
      </c>
      <c r="CU159" s="369">
        <f t="shared" si="227"/>
        <v>0</v>
      </c>
      <c r="CV159" s="215">
        <f t="shared" si="228"/>
        <v>0</v>
      </c>
      <c r="CW159" s="215">
        <f t="shared" ca="1" si="229"/>
        <v>0</v>
      </c>
      <c r="CX159" s="215">
        <f t="shared" ca="1" si="264"/>
        <v>0</v>
      </c>
      <c r="CY159" s="215">
        <f t="shared" ca="1" si="230"/>
        <v>0</v>
      </c>
      <c r="CZ159" s="216">
        <f ca="1">IF(AND(CW159,CX159=0)=0,0,IF(CW159&gt;0,'На банк Приват'!$V$1,IF(CX159&gt;0,'На Укрсиб'!$V$1,0)))</f>
        <v>0</v>
      </c>
      <c r="DA159" s="204"/>
      <c r="DB159" s="204" t="str">
        <f t="shared" ca="1" si="231"/>
        <v>Такелажник</v>
      </c>
      <c r="DC159" s="204" t="str">
        <f t="shared" ca="1" si="232"/>
        <v>м-с</v>
      </c>
      <c r="DD159" s="204" t="str">
        <f t="shared" ca="1" si="265"/>
        <v>Грігорьєв М.О.</v>
      </c>
      <c r="DE159" s="204"/>
      <c r="DF159" s="217"/>
      <c r="DG159" s="217"/>
      <c r="DH159" s="217"/>
      <c r="DI159" s="217"/>
      <c r="DJ159" s="217"/>
      <c r="DK159" s="217"/>
      <c r="DL159" s="217"/>
      <c r="DM159" s="217">
        <f t="shared" si="233"/>
        <v>0</v>
      </c>
      <c r="DN159" s="217"/>
      <c r="DO159" s="217"/>
      <c r="DP159" s="763">
        <f t="shared" si="234"/>
        <v>0</v>
      </c>
      <c r="DQ159" s="217">
        <f t="shared" si="266"/>
        <v>0</v>
      </c>
      <c r="DR159" s="217">
        <f t="shared" si="267"/>
        <v>0</v>
      </c>
      <c r="DS159" s="217"/>
      <c r="DT159" s="217">
        <f t="shared" si="235"/>
        <v>0</v>
      </c>
      <c r="DU159" s="366">
        <f t="shared" si="268"/>
        <v>0</v>
      </c>
      <c r="DV159" s="217">
        <f t="shared" si="236"/>
        <v>0</v>
      </c>
      <c r="DW159" s="217">
        <f t="shared" ca="1" si="237"/>
        <v>0</v>
      </c>
      <c r="DX159" s="217">
        <f t="shared" ca="1" si="269"/>
        <v>0</v>
      </c>
      <c r="DY159" s="217">
        <f t="shared" ca="1" si="238"/>
        <v>0</v>
      </c>
      <c r="DZ159" s="218">
        <f ca="1">IF(AND(DW159,DX159=0)=0,0,IF(DW159&gt;0,'На банк Приват'!$AB$1,IF(DX159&gt;0,'На Укрсиб'!$V$1,0)))</f>
        <v>0</v>
      </c>
      <c r="EA159" s="207"/>
      <c r="EB159" s="207" t="str">
        <f t="shared" ca="1" si="239"/>
        <v>Такелажник</v>
      </c>
      <c r="EC159" s="207" t="str">
        <f t="shared" ca="1" si="240"/>
        <v>м-с</v>
      </c>
      <c r="ED159" s="207" t="str">
        <f t="shared" ca="1" si="270"/>
        <v>Грігорьєв М.О.</v>
      </c>
      <c r="EE159" s="207"/>
      <c r="EF159" s="219"/>
      <c r="EG159" s="219"/>
      <c r="EH159" s="219"/>
      <c r="EI159" s="219"/>
      <c r="EJ159" s="219"/>
      <c r="EK159" s="219"/>
      <c r="EL159" s="219"/>
      <c r="EM159" s="219">
        <f t="shared" si="241"/>
        <v>0</v>
      </c>
      <c r="EN159" s="219"/>
      <c r="EO159" s="219"/>
      <c r="EP159" s="219">
        <f t="shared" si="242"/>
        <v>0</v>
      </c>
      <c r="EQ159" s="219">
        <f t="shared" si="271"/>
        <v>0</v>
      </c>
      <c r="ER159" s="219">
        <f t="shared" si="272"/>
        <v>0</v>
      </c>
      <c r="ES159" s="219"/>
      <c r="ET159" s="219">
        <f t="shared" si="243"/>
        <v>0</v>
      </c>
      <c r="EU159" s="363">
        <f t="shared" si="273"/>
        <v>0</v>
      </c>
      <c r="EV159" s="219">
        <f t="shared" si="244"/>
        <v>0</v>
      </c>
      <c r="EW159" s="219">
        <f t="shared" ca="1" si="245"/>
        <v>0</v>
      </c>
      <c r="EX159" s="219">
        <f t="shared" ca="1" si="274"/>
        <v>0</v>
      </c>
      <c r="EY159" s="219">
        <f t="shared" ca="1" si="246"/>
        <v>0</v>
      </c>
      <c r="EZ159" s="220">
        <f ca="1">IF(AND(EW159,EX159=0)=0,0,IF(EW159&gt;0,'На банк Приват'!$AH$1,IF(EX159&gt;0,'На Укрсиб'!$AH$1,0)))</f>
        <v>0</v>
      </c>
      <c r="FA159" s="28" t="str">
        <f t="shared" ca="1" si="247"/>
        <v>Грігорьєв М.О.</v>
      </c>
      <c r="FB159" s="28" t="str">
        <f t="shared" ca="1" si="248"/>
        <v>Грігорьєв</v>
      </c>
      <c r="FC159" s="28" t="str">
        <f t="shared" ca="1" si="249"/>
        <v>Микола</v>
      </c>
      <c r="FD159" s="28" t="str">
        <f t="shared" ca="1" si="250"/>
        <v>Олександрович</v>
      </c>
      <c r="FE159" s="28">
        <f t="shared" ca="1" si="251"/>
        <v>150</v>
      </c>
      <c r="FF159">
        <f t="shared" si="252"/>
        <v>0</v>
      </c>
      <c r="FG159" s="533" t="s">
        <v>375</v>
      </c>
    </row>
    <row r="160" spans="1:163">
      <c r="A160" s="113"/>
      <c r="B160" s="113" t="str">
        <f t="shared" ca="1" si="204"/>
        <v>Такелажник</v>
      </c>
      <c r="C160" s="113" t="str">
        <f t="shared" ca="1" si="205"/>
        <v>м-с</v>
      </c>
      <c r="D160" s="113" t="str">
        <f t="shared" ca="1" si="199"/>
        <v>Панфілов А.Р.</v>
      </c>
      <c r="E160" s="113">
        <f t="shared" si="206"/>
        <v>0</v>
      </c>
      <c r="F160" s="115"/>
      <c r="G160" s="209">
        <f t="shared" si="276"/>
        <v>0</v>
      </c>
      <c r="H160" s="209">
        <f t="shared" si="277"/>
        <v>0</v>
      </c>
      <c r="I160" s="209">
        <f t="shared" si="278"/>
        <v>0</v>
      </c>
      <c r="J160" s="209">
        <f t="shared" si="279"/>
        <v>0</v>
      </c>
      <c r="K160" s="209">
        <f t="shared" si="280"/>
        <v>0</v>
      </c>
      <c r="L160" s="209">
        <f t="shared" si="281"/>
        <v>0</v>
      </c>
      <c r="M160" s="209">
        <f t="shared" si="282"/>
        <v>0</v>
      </c>
      <c r="N160" s="209">
        <f t="shared" si="283"/>
        <v>0</v>
      </c>
      <c r="O160" s="209">
        <f t="shared" si="275"/>
        <v>0</v>
      </c>
      <c r="P160" s="211">
        <f t="shared" si="284"/>
        <v>0</v>
      </c>
      <c r="Q160" s="209">
        <f t="shared" si="285"/>
        <v>0</v>
      </c>
      <c r="R160" s="209">
        <f t="shared" si="286"/>
        <v>0</v>
      </c>
      <c r="S160" s="209">
        <f t="shared" si="287"/>
        <v>0</v>
      </c>
      <c r="T160" s="209">
        <f t="shared" si="288"/>
        <v>0</v>
      </c>
      <c r="U160" s="209">
        <f t="shared" si="289"/>
        <v>0</v>
      </c>
      <c r="V160" s="209">
        <f t="shared" si="290"/>
        <v>0</v>
      </c>
      <c r="W160" s="209">
        <f t="shared" ca="1" si="291"/>
        <v>0</v>
      </c>
      <c r="X160" s="209">
        <f t="shared" ca="1" si="292"/>
        <v>0</v>
      </c>
      <c r="Y160" s="209">
        <f t="shared" ca="1" si="293"/>
        <v>0</v>
      </c>
      <c r="Z160" s="210" t="str">
        <f t="shared" ca="1" si="207"/>
        <v xml:space="preserve">        </v>
      </c>
      <c r="AA160" s="185"/>
      <c r="AB160" s="185" t="str">
        <f t="shared" ca="1" si="208"/>
        <v>Такелажник</v>
      </c>
      <c r="AC160" s="185" t="str">
        <f t="shared" ca="1" si="209"/>
        <v>м-с</v>
      </c>
      <c r="AD160" s="185" t="str">
        <f t="shared" ca="1" si="253"/>
        <v>Панфілов А.Р.</v>
      </c>
      <c r="AE160" s="185"/>
      <c r="AF160" s="211"/>
      <c r="AG160" s="211"/>
      <c r="AH160" s="211"/>
      <c r="AI160" s="211"/>
      <c r="AJ160" s="211"/>
      <c r="AK160" s="211"/>
      <c r="AL160" s="211"/>
      <c r="AM160" s="211"/>
      <c r="AN160" s="211"/>
      <c r="AO160" s="211"/>
      <c r="AP160" s="623">
        <f t="shared" si="210"/>
        <v>0</v>
      </c>
      <c r="AQ160" s="211">
        <f t="shared" si="254"/>
        <v>0</v>
      </c>
      <c r="AR160" s="211">
        <f t="shared" si="255"/>
        <v>0</v>
      </c>
      <c r="AS160" s="211"/>
      <c r="AT160" s="211">
        <f t="shared" si="211"/>
        <v>0</v>
      </c>
      <c r="AU160" s="358">
        <f t="shared" si="212"/>
        <v>0</v>
      </c>
      <c r="AV160" s="211">
        <f t="shared" si="213"/>
        <v>0</v>
      </c>
      <c r="AW160" s="211">
        <f t="shared" ca="1" si="214"/>
        <v>0</v>
      </c>
      <c r="AX160" s="211">
        <f t="shared" ca="1" si="294"/>
        <v>0</v>
      </c>
      <c r="AY160" s="211">
        <f t="shared" ca="1" si="215"/>
        <v>0</v>
      </c>
      <c r="AZ160" s="212">
        <f ca="1">IF(AND(AW160,AX160=0,AY160=0)=0,0,IF(AW160&gt;0,'На банк Приват'!$J$1,IF(AX160&gt;0,'На Укрсиб'!$J$1,0)))</f>
        <v>0</v>
      </c>
      <c r="BA160" s="191"/>
      <c r="BB160" s="191" t="str">
        <f t="shared" ca="1" si="216"/>
        <v>Такелажник</v>
      </c>
      <c r="BC160" s="191" t="str">
        <f t="shared" ca="1" si="217"/>
        <v>м-с</v>
      </c>
      <c r="BD160" s="191" t="str">
        <f t="shared" ca="1" si="256"/>
        <v>Панфілов А.Р.</v>
      </c>
      <c r="BE160" s="191"/>
      <c r="BF160" s="213"/>
      <c r="BG160" s="213"/>
      <c r="BH160" s="213"/>
      <c r="BI160" s="213"/>
      <c r="BJ160" s="213"/>
      <c r="BK160" s="213"/>
      <c r="BL160" s="213"/>
      <c r="BM160" s="213"/>
      <c r="BN160" s="213"/>
      <c r="BO160" s="213"/>
      <c r="BP160" s="623">
        <f t="shared" si="218"/>
        <v>0</v>
      </c>
      <c r="BQ160" s="213">
        <f t="shared" si="257"/>
        <v>0</v>
      </c>
      <c r="BR160" s="213">
        <f t="shared" si="258"/>
        <v>0</v>
      </c>
      <c r="BS160" s="213"/>
      <c r="BT160" s="213">
        <f t="shared" si="219"/>
        <v>0</v>
      </c>
      <c r="BU160" s="362">
        <f t="shared" si="259"/>
        <v>0</v>
      </c>
      <c r="BV160" s="213">
        <f t="shared" si="220"/>
        <v>0</v>
      </c>
      <c r="BW160" s="213">
        <f t="shared" ca="1" si="221"/>
        <v>0</v>
      </c>
      <c r="BX160" s="213">
        <f t="shared" ca="1" si="260"/>
        <v>0</v>
      </c>
      <c r="BY160" s="213">
        <f t="shared" ca="1" si="222"/>
        <v>0</v>
      </c>
      <c r="BZ160" s="214">
        <f ca="1">IF(AND(BW160,BX160=0)=0,0,IF(BW160&gt;0,'На банк Приват'!$P$1,IF(BX160&gt;0,'На Укрсиб'!$P$1,0)))</f>
        <v>0</v>
      </c>
      <c r="CA160" s="198">
        <v>153</v>
      </c>
      <c r="CB160" s="198" t="str">
        <f t="shared" ca="1" si="223"/>
        <v>Такелажник</v>
      </c>
      <c r="CC160" s="198" t="str">
        <f t="shared" ca="1" si="224"/>
        <v>м-с</v>
      </c>
      <c r="CD160" s="198" t="str">
        <f t="shared" ca="1" si="261"/>
        <v>Панфілов А.Р.</v>
      </c>
      <c r="CE160" s="198"/>
      <c r="CF160" s="215"/>
      <c r="CG160" s="215"/>
      <c r="CH160" s="215"/>
      <c r="CI160" s="215"/>
      <c r="CJ160" s="215"/>
      <c r="CK160" s="215"/>
      <c r="CL160" s="215"/>
      <c r="CM160" s="215">
        <f t="shared" si="295"/>
        <v>0</v>
      </c>
      <c r="CN160" s="215"/>
      <c r="CO160" s="215"/>
      <c r="CP160" s="215">
        <f t="shared" si="225"/>
        <v>0</v>
      </c>
      <c r="CQ160" s="215">
        <f t="shared" si="262"/>
        <v>0</v>
      </c>
      <c r="CR160" s="215">
        <f t="shared" si="263"/>
        <v>0</v>
      </c>
      <c r="CS160" s="215"/>
      <c r="CT160" s="215">
        <f t="shared" si="226"/>
        <v>0</v>
      </c>
      <c r="CU160" s="369">
        <f t="shared" si="227"/>
        <v>0</v>
      </c>
      <c r="CV160" s="215">
        <f t="shared" si="228"/>
        <v>0</v>
      </c>
      <c r="CW160" s="215">
        <f t="shared" ca="1" si="229"/>
        <v>0</v>
      </c>
      <c r="CX160" s="215">
        <f t="shared" ca="1" si="264"/>
        <v>0</v>
      </c>
      <c r="CY160" s="215">
        <f t="shared" ca="1" si="230"/>
        <v>0</v>
      </c>
      <c r="CZ160" s="216">
        <f ca="1">IF(AND(CW160,CX160=0)=0,0,IF(CW160&gt;0,'На банк Приват'!$V$1,IF(CX160&gt;0,'На Укрсиб'!$V$1,0)))</f>
        <v>0</v>
      </c>
      <c r="DA160" s="204"/>
      <c r="DB160" s="204" t="str">
        <f t="shared" ca="1" si="231"/>
        <v>Такелажник</v>
      </c>
      <c r="DC160" s="204" t="str">
        <f t="shared" ca="1" si="232"/>
        <v>м-с</v>
      </c>
      <c r="DD160" s="204" t="str">
        <f t="shared" ca="1" si="265"/>
        <v>Панфілов А.Р.</v>
      </c>
      <c r="DE160" s="204"/>
      <c r="DF160" s="217"/>
      <c r="DG160" s="217"/>
      <c r="DH160" s="217"/>
      <c r="DI160" s="217"/>
      <c r="DJ160" s="217"/>
      <c r="DK160" s="217"/>
      <c r="DL160" s="217"/>
      <c r="DM160" s="217">
        <f t="shared" si="233"/>
        <v>0</v>
      </c>
      <c r="DN160" s="217"/>
      <c r="DO160" s="217"/>
      <c r="DP160" s="763">
        <f t="shared" si="234"/>
        <v>0</v>
      </c>
      <c r="DQ160" s="217">
        <f t="shared" si="266"/>
        <v>0</v>
      </c>
      <c r="DR160" s="217">
        <f t="shared" si="267"/>
        <v>0</v>
      </c>
      <c r="DS160" s="217"/>
      <c r="DT160" s="217">
        <f t="shared" si="235"/>
        <v>0</v>
      </c>
      <c r="DU160" s="366">
        <f t="shared" si="268"/>
        <v>0</v>
      </c>
      <c r="DV160" s="217">
        <f t="shared" si="236"/>
        <v>0</v>
      </c>
      <c r="DW160" s="217">
        <f t="shared" ca="1" si="237"/>
        <v>0</v>
      </c>
      <c r="DX160" s="217">
        <f t="shared" ca="1" si="269"/>
        <v>0</v>
      </c>
      <c r="DY160" s="217">
        <f t="shared" ca="1" si="238"/>
        <v>0</v>
      </c>
      <c r="DZ160" s="218">
        <f ca="1">IF(AND(DW160,DX160=0)=0,0,IF(DW160&gt;0,'На банк Приват'!$AB$1,IF(DX160&gt;0,'На Укрсиб'!$V$1,0)))</f>
        <v>0</v>
      </c>
      <c r="EA160" s="207"/>
      <c r="EB160" s="207" t="str">
        <f t="shared" ca="1" si="239"/>
        <v>Такелажник</v>
      </c>
      <c r="EC160" s="207" t="str">
        <f t="shared" ca="1" si="240"/>
        <v>м-с</v>
      </c>
      <c r="ED160" s="207" t="str">
        <f t="shared" ca="1" si="270"/>
        <v>Панфілов А.Р.</v>
      </c>
      <c r="EE160" s="207"/>
      <c r="EF160" s="219"/>
      <c r="EG160" s="219"/>
      <c r="EH160" s="219"/>
      <c r="EI160" s="219"/>
      <c r="EJ160" s="219"/>
      <c r="EK160" s="219"/>
      <c r="EL160" s="219"/>
      <c r="EM160" s="219">
        <f t="shared" si="241"/>
        <v>0</v>
      </c>
      <c r="EN160" s="219"/>
      <c r="EO160" s="219"/>
      <c r="EP160" s="219">
        <f t="shared" si="242"/>
        <v>0</v>
      </c>
      <c r="EQ160" s="219">
        <f t="shared" si="271"/>
        <v>0</v>
      </c>
      <c r="ER160" s="219">
        <f t="shared" si="272"/>
        <v>0</v>
      </c>
      <c r="ES160" s="219"/>
      <c r="ET160" s="219">
        <f t="shared" si="243"/>
        <v>0</v>
      </c>
      <c r="EU160" s="363">
        <f t="shared" si="273"/>
        <v>0</v>
      </c>
      <c r="EV160" s="219">
        <f t="shared" si="244"/>
        <v>0</v>
      </c>
      <c r="EW160" s="219">
        <f t="shared" ca="1" si="245"/>
        <v>0</v>
      </c>
      <c r="EX160" s="219">
        <f t="shared" ca="1" si="274"/>
        <v>0</v>
      </c>
      <c r="EY160" s="219">
        <f t="shared" ca="1" si="246"/>
        <v>0</v>
      </c>
      <c r="EZ160" s="220">
        <f ca="1">IF(AND(EW160,EX160=0)=0,0,IF(EW160&gt;0,'На банк Приват'!$AH$1,IF(EX160&gt;0,'На Укрсиб'!$AH$1,0)))</f>
        <v>0</v>
      </c>
      <c r="FA160" s="28" t="str">
        <f t="shared" ca="1" si="247"/>
        <v>Панфілов А.Р.</v>
      </c>
      <c r="FB160" s="28" t="str">
        <f t="shared" ca="1" si="248"/>
        <v>Панфілов</v>
      </c>
      <c r="FC160" s="28" t="str">
        <f t="shared" ca="1" si="249"/>
        <v>Артем</v>
      </c>
      <c r="FD160" s="28" t="str">
        <f t="shared" ca="1" si="250"/>
        <v>Романович</v>
      </c>
      <c r="FE160" s="28">
        <f t="shared" ca="1" si="251"/>
        <v>151</v>
      </c>
      <c r="FF160">
        <f t="shared" si="252"/>
        <v>0</v>
      </c>
      <c r="FG160" s="531" t="s">
        <v>110</v>
      </c>
    </row>
    <row r="161" spans="1:163">
      <c r="A161" s="113"/>
      <c r="B161" s="113" t="str">
        <f t="shared" ca="1" si="204"/>
        <v>Водій- кранівник</v>
      </c>
      <c r="C161" s="113" t="str">
        <f t="shared" ca="1" si="205"/>
        <v>ст. м-с</v>
      </c>
      <c r="D161" s="113" t="str">
        <f t="shared" ref="D161:D224" ca="1" si="296">INDIRECT("Відомість!dk"&amp;ROW()-4)</f>
        <v>Сафієв С.А.</v>
      </c>
      <c r="E161" s="113">
        <f t="shared" si="206"/>
        <v>0</v>
      </c>
      <c r="F161" s="115"/>
      <c r="G161" s="209">
        <f t="shared" si="276"/>
        <v>0</v>
      </c>
      <c r="H161" s="209">
        <f t="shared" si="277"/>
        <v>0</v>
      </c>
      <c r="I161" s="209">
        <f t="shared" si="278"/>
        <v>0</v>
      </c>
      <c r="J161" s="209">
        <f t="shared" si="279"/>
        <v>0</v>
      </c>
      <c r="K161" s="209">
        <f t="shared" si="280"/>
        <v>0</v>
      </c>
      <c r="L161" s="209">
        <f t="shared" si="281"/>
        <v>0</v>
      </c>
      <c r="M161" s="209">
        <f t="shared" si="282"/>
        <v>0</v>
      </c>
      <c r="N161" s="209">
        <f t="shared" si="283"/>
        <v>0</v>
      </c>
      <c r="O161" s="209">
        <f t="shared" si="275"/>
        <v>0</v>
      </c>
      <c r="P161" s="211">
        <f t="shared" si="284"/>
        <v>0</v>
      </c>
      <c r="Q161" s="209">
        <f t="shared" si="285"/>
        <v>0</v>
      </c>
      <c r="R161" s="209">
        <f t="shared" si="286"/>
        <v>0</v>
      </c>
      <c r="S161" s="209">
        <f t="shared" si="287"/>
        <v>0</v>
      </c>
      <c r="T161" s="209">
        <f t="shared" si="288"/>
        <v>0</v>
      </c>
      <c r="U161" s="209">
        <f t="shared" si="289"/>
        <v>0</v>
      </c>
      <c r="V161" s="209">
        <f t="shared" si="290"/>
        <v>0</v>
      </c>
      <c r="W161" s="209">
        <f t="shared" ca="1" si="291"/>
        <v>0</v>
      </c>
      <c r="X161" s="209">
        <f t="shared" ca="1" si="292"/>
        <v>0</v>
      </c>
      <c r="Y161" s="209">
        <f t="shared" ca="1" si="293"/>
        <v>0</v>
      </c>
      <c r="Z161" s="210" t="str">
        <f t="shared" ca="1" si="207"/>
        <v xml:space="preserve">        </v>
      </c>
      <c r="AA161" s="185"/>
      <c r="AB161" s="185" t="str">
        <f t="shared" ca="1" si="208"/>
        <v>Водій- кранівник</v>
      </c>
      <c r="AC161" s="185" t="str">
        <f t="shared" ca="1" si="209"/>
        <v>ст. м-с</v>
      </c>
      <c r="AD161" s="185" t="str">
        <f t="shared" ca="1" si="253"/>
        <v>Сафієв С.А.</v>
      </c>
      <c r="AE161" s="185"/>
      <c r="AF161" s="211"/>
      <c r="AG161" s="211"/>
      <c r="AH161" s="211"/>
      <c r="AI161" s="211"/>
      <c r="AJ161" s="211"/>
      <c r="AK161" s="211"/>
      <c r="AL161" s="211"/>
      <c r="AM161" s="211"/>
      <c r="AN161" s="211"/>
      <c r="AO161" s="211"/>
      <c r="AP161" s="623">
        <f t="shared" si="210"/>
        <v>0</v>
      </c>
      <c r="AQ161" s="211">
        <f t="shared" si="254"/>
        <v>0</v>
      </c>
      <c r="AR161" s="211">
        <f t="shared" si="255"/>
        <v>0</v>
      </c>
      <c r="AS161" s="211"/>
      <c r="AT161" s="211">
        <f t="shared" si="211"/>
        <v>0</v>
      </c>
      <c r="AU161" s="358">
        <f t="shared" si="212"/>
        <v>0</v>
      </c>
      <c r="AV161" s="211">
        <f t="shared" si="213"/>
        <v>0</v>
      </c>
      <c r="AW161" s="211">
        <f t="shared" ca="1" si="214"/>
        <v>0</v>
      </c>
      <c r="AX161" s="211">
        <f t="shared" ca="1" si="294"/>
        <v>0</v>
      </c>
      <c r="AY161" s="211">
        <f t="shared" ca="1" si="215"/>
        <v>0</v>
      </c>
      <c r="AZ161" s="212">
        <f ca="1">IF(AND(AW161,AX161=0,AY161=0)=0,0,IF(AW161&gt;0,'На банк Приват'!$J$1,IF(AX161&gt;0,'На Укрсиб'!$J$1,0)))</f>
        <v>0</v>
      </c>
      <c r="BA161" s="191"/>
      <c r="BB161" s="191" t="str">
        <f t="shared" ca="1" si="216"/>
        <v>Водій- кранівник</v>
      </c>
      <c r="BC161" s="191" t="str">
        <f t="shared" ca="1" si="217"/>
        <v>ст. м-с</v>
      </c>
      <c r="BD161" s="191" t="str">
        <f t="shared" ca="1" si="256"/>
        <v>Сафієв С.А.</v>
      </c>
      <c r="BE161" s="191"/>
      <c r="BF161" s="213"/>
      <c r="BG161" s="213"/>
      <c r="BH161" s="213"/>
      <c r="BI161" s="213"/>
      <c r="BJ161" s="213"/>
      <c r="BK161" s="213"/>
      <c r="BL161" s="213"/>
      <c r="BM161" s="213"/>
      <c r="BN161" s="213"/>
      <c r="BO161" s="213"/>
      <c r="BP161" s="623">
        <f t="shared" si="218"/>
        <v>0</v>
      </c>
      <c r="BQ161" s="213">
        <f t="shared" si="257"/>
        <v>0</v>
      </c>
      <c r="BR161" s="213">
        <f t="shared" si="258"/>
        <v>0</v>
      </c>
      <c r="BS161" s="213"/>
      <c r="BT161" s="213">
        <f t="shared" si="219"/>
        <v>0</v>
      </c>
      <c r="BU161" s="362">
        <f t="shared" si="259"/>
        <v>0</v>
      </c>
      <c r="BV161" s="213">
        <f t="shared" si="220"/>
        <v>0</v>
      </c>
      <c r="BW161" s="213">
        <f t="shared" ca="1" si="221"/>
        <v>0</v>
      </c>
      <c r="BX161" s="213">
        <f t="shared" ca="1" si="260"/>
        <v>0</v>
      </c>
      <c r="BY161" s="213">
        <f t="shared" ca="1" si="222"/>
        <v>0</v>
      </c>
      <c r="BZ161" s="214">
        <f ca="1">IF(AND(BW161,BX161=0)=0,0,IF(BW161&gt;0,'На банк Приват'!$P$1,IF(BX161&gt;0,'На Укрсиб'!$P$1,0)))</f>
        <v>0</v>
      </c>
      <c r="CA161" s="198">
        <v>154</v>
      </c>
      <c r="CB161" s="198" t="str">
        <f t="shared" ca="1" si="223"/>
        <v>Водій- кранівник</v>
      </c>
      <c r="CC161" s="198" t="str">
        <f t="shared" ca="1" si="224"/>
        <v>ст. м-с</v>
      </c>
      <c r="CD161" s="198" t="str">
        <f t="shared" ca="1" si="261"/>
        <v>Сафієв С.А.</v>
      </c>
      <c r="CE161" s="198"/>
      <c r="CF161" s="215"/>
      <c r="CG161" s="215"/>
      <c r="CH161" s="215"/>
      <c r="CI161" s="215"/>
      <c r="CJ161" s="215"/>
      <c r="CK161" s="215"/>
      <c r="CL161" s="215"/>
      <c r="CM161" s="215">
        <f t="shared" si="295"/>
        <v>0</v>
      </c>
      <c r="CN161" s="215"/>
      <c r="CO161" s="215"/>
      <c r="CP161" s="215">
        <f t="shared" si="225"/>
        <v>0</v>
      </c>
      <c r="CQ161" s="215">
        <f t="shared" si="262"/>
        <v>0</v>
      </c>
      <c r="CR161" s="215">
        <f t="shared" si="263"/>
        <v>0</v>
      </c>
      <c r="CS161" s="215"/>
      <c r="CT161" s="215">
        <f t="shared" si="226"/>
        <v>0</v>
      </c>
      <c r="CU161" s="369">
        <f t="shared" si="227"/>
        <v>0</v>
      </c>
      <c r="CV161" s="215">
        <f t="shared" si="228"/>
        <v>0</v>
      </c>
      <c r="CW161" s="215">
        <f t="shared" ca="1" si="229"/>
        <v>0</v>
      </c>
      <c r="CX161" s="215">
        <f t="shared" ca="1" si="264"/>
        <v>0</v>
      </c>
      <c r="CY161" s="215">
        <f t="shared" ca="1" si="230"/>
        <v>0</v>
      </c>
      <c r="CZ161" s="216">
        <f ca="1">IF(AND(CW161,CX161=0)=0,0,IF(CW161&gt;0,'На банк Приват'!$V$1,IF(CX161&gt;0,'На Укрсиб'!$V$1,0)))</f>
        <v>0</v>
      </c>
      <c r="DA161" s="204"/>
      <c r="DB161" s="204" t="str">
        <f t="shared" ca="1" si="231"/>
        <v>Водій- кранівник</v>
      </c>
      <c r="DC161" s="204" t="str">
        <f t="shared" ca="1" si="232"/>
        <v>ст. м-с</v>
      </c>
      <c r="DD161" s="204" t="str">
        <f t="shared" ca="1" si="265"/>
        <v>Сафієв С.А.</v>
      </c>
      <c r="DE161" s="204"/>
      <c r="DF161" s="217"/>
      <c r="DG161" s="217"/>
      <c r="DH161" s="217"/>
      <c r="DI161" s="217"/>
      <c r="DJ161" s="217"/>
      <c r="DK161" s="217"/>
      <c r="DL161" s="217"/>
      <c r="DM161" s="217">
        <f t="shared" si="233"/>
        <v>0</v>
      </c>
      <c r="DN161" s="217"/>
      <c r="DO161" s="217"/>
      <c r="DP161" s="763">
        <f t="shared" si="234"/>
        <v>0</v>
      </c>
      <c r="DQ161" s="217">
        <f t="shared" si="266"/>
        <v>0</v>
      </c>
      <c r="DR161" s="217">
        <f t="shared" si="267"/>
        <v>0</v>
      </c>
      <c r="DS161" s="217"/>
      <c r="DT161" s="217">
        <f t="shared" si="235"/>
        <v>0</v>
      </c>
      <c r="DU161" s="366">
        <f t="shared" si="268"/>
        <v>0</v>
      </c>
      <c r="DV161" s="217">
        <f t="shared" si="236"/>
        <v>0</v>
      </c>
      <c r="DW161" s="217">
        <f t="shared" ca="1" si="237"/>
        <v>0</v>
      </c>
      <c r="DX161" s="217">
        <f t="shared" ca="1" si="269"/>
        <v>0</v>
      </c>
      <c r="DY161" s="217">
        <f t="shared" ca="1" si="238"/>
        <v>0</v>
      </c>
      <c r="DZ161" s="218">
        <f ca="1">IF(AND(DW161,DX161=0)=0,0,IF(DW161&gt;0,'На банк Приват'!$AB$1,IF(DX161&gt;0,'На Укрсиб'!$V$1,0)))</f>
        <v>0</v>
      </c>
      <c r="EA161" s="207"/>
      <c r="EB161" s="207" t="str">
        <f t="shared" ca="1" si="239"/>
        <v>Водій- кранівник</v>
      </c>
      <c r="EC161" s="207" t="str">
        <f t="shared" ca="1" si="240"/>
        <v>ст. м-с</v>
      </c>
      <c r="ED161" s="207" t="str">
        <f t="shared" ca="1" si="270"/>
        <v>Сафієв С.А.</v>
      </c>
      <c r="EE161" s="207"/>
      <c r="EF161" s="219"/>
      <c r="EG161" s="219"/>
      <c r="EH161" s="219"/>
      <c r="EI161" s="219"/>
      <c r="EJ161" s="219"/>
      <c r="EK161" s="219"/>
      <c r="EL161" s="219"/>
      <c r="EM161" s="219">
        <f t="shared" si="241"/>
        <v>0</v>
      </c>
      <c r="EN161" s="219"/>
      <c r="EO161" s="219"/>
      <c r="EP161" s="219">
        <f t="shared" si="242"/>
        <v>0</v>
      </c>
      <c r="EQ161" s="219">
        <f t="shared" si="271"/>
        <v>0</v>
      </c>
      <c r="ER161" s="219">
        <f t="shared" si="272"/>
        <v>0</v>
      </c>
      <c r="ES161" s="219"/>
      <c r="ET161" s="219">
        <f t="shared" si="243"/>
        <v>0</v>
      </c>
      <c r="EU161" s="363">
        <f t="shared" si="273"/>
        <v>0</v>
      </c>
      <c r="EV161" s="219">
        <f t="shared" si="244"/>
        <v>0</v>
      </c>
      <c r="EW161" s="219">
        <f t="shared" ca="1" si="245"/>
        <v>0</v>
      </c>
      <c r="EX161" s="219">
        <f t="shared" ca="1" si="274"/>
        <v>0</v>
      </c>
      <c r="EY161" s="219">
        <f t="shared" ca="1" si="246"/>
        <v>0</v>
      </c>
      <c r="EZ161" s="220">
        <f ca="1">IF(AND(EW161,EX161=0)=0,0,IF(EW161&gt;0,'На банк Приват'!$AH$1,IF(EX161&gt;0,'На Укрсиб'!$AH$1,0)))</f>
        <v>0</v>
      </c>
      <c r="FA161" s="28" t="str">
        <f t="shared" ca="1" si="247"/>
        <v>Сафієв С.А.</v>
      </c>
      <c r="FB161" s="28" t="str">
        <f t="shared" ca="1" si="248"/>
        <v>Сафієв</v>
      </c>
      <c r="FC161" s="28" t="str">
        <f t="shared" ca="1" si="249"/>
        <v>Сергій</v>
      </c>
      <c r="FD161" s="28" t="str">
        <f t="shared" ca="1" si="250"/>
        <v>Абдумуталібович</v>
      </c>
      <c r="FE161" s="28">
        <f t="shared" ca="1" si="251"/>
        <v>152</v>
      </c>
      <c r="FF161">
        <f t="shared" si="252"/>
        <v>0</v>
      </c>
      <c r="FG161" s="533" t="s">
        <v>373</v>
      </c>
    </row>
    <row r="162" spans="1:163">
      <c r="A162" s="113"/>
      <c r="B162" s="113" t="str">
        <f t="shared" ca="1" si="204"/>
        <v>Водій- кранівник</v>
      </c>
      <c r="C162" s="113" t="str">
        <f t="shared" ca="1" si="205"/>
        <v>гол. с-нт</v>
      </c>
      <c r="D162" s="113" t="str">
        <f t="shared" ca="1" si="296"/>
        <v>Петков Г.Ф.</v>
      </c>
      <c r="E162" s="113">
        <f t="shared" si="206"/>
        <v>0</v>
      </c>
      <c r="F162" s="115"/>
      <c r="G162" s="209">
        <f t="shared" si="276"/>
        <v>0</v>
      </c>
      <c r="H162" s="209">
        <f t="shared" si="277"/>
        <v>0</v>
      </c>
      <c r="I162" s="209">
        <f t="shared" si="278"/>
        <v>0</v>
      </c>
      <c r="J162" s="209">
        <f t="shared" si="279"/>
        <v>0</v>
      </c>
      <c r="K162" s="209">
        <f t="shared" si="280"/>
        <v>0</v>
      </c>
      <c r="L162" s="209">
        <f t="shared" si="281"/>
        <v>0</v>
      </c>
      <c r="M162" s="209">
        <f t="shared" si="282"/>
        <v>0</v>
      </c>
      <c r="N162" s="209">
        <f t="shared" si="283"/>
        <v>0</v>
      </c>
      <c r="O162" s="209">
        <f t="shared" si="275"/>
        <v>0</v>
      </c>
      <c r="P162" s="211">
        <f t="shared" si="284"/>
        <v>0</v>
      </c>
      <c r="Q162" s="209">
        <f t="shared" si="285"/>
        <v>0</v>
      </c>
      <c r="R162" s="209">
        <f t="shared" si="286"/>
        <v>0</v>
      </c>
      <c r="S162" s="209">
        <f t="shared" si="287"/>
        <v>0</v>
      </c>
      <c r="T162" s="209">
        <f t="shared" si="288"/>
        <v>0</v>
      </c>
      <c r="U162" s="209">
        <f t="shared" si="289"/>
        <v>0</v>
      </c>
      <c r="V162" s="209">
        <f t="shared" si="290"/>
        <v>0</v>
      </c>
      <c r="W162" s="209">
        <f t="shared" ca="1" si="291"/>
        <v>0</v>
      </c>
      <c r="X162" s="209">
        <f t="shared" ca="1" si="292"/>
        <v>0</v>
      </c>
      <c r="Y162" s="209">
        <f t="shared" ca="1" si="293"/>
        <v>0</v>
      </c>
      <c r="Z162" s="210" t="str">
        <f t="shared" ca="1" si="207"/>
        <v xml:space="preserve">        </v>
      </c>
      <c r="AA162" s="185"/>
      <c r="AB162" s="185" t="str">
        <f t="shared" ca="1" si="208"/>
        <v>Водій- кранівник</v>
      </c>
      <c r="AC162" s="185" t="str">
        <f t="shared" ca="1" si="209"/>
        <v>гол. с-нт</v>
      </c>
      <c r="AD162" s="185" t="str">
        <f t="shared" ca="1" si="253"/>
        <v>Петков Г.Ф.</v>
      </c>
      <c r="AE162" s="185"/>
      <c r="AF162" s="211"/>
      <c r="AG162" s="211"/>
      <c r="AH162" s="211"/>
      <c r="AI162" s="211"/>
      <c r="AJ162" s="211"/>
      <c r="AK162" s="211"/>
      <c r="AL162" s="211"/>
      <c r="AM162" s="211"/>
      <c r="AN162" s="211"/>
      <c r="AO162" s="211"/>
      <c r="AP162" s="623">
        <f t="shared" si="210"/>
        <v>0</v>
      </c>
      <c r="AQ162" s="211">
        <f t="shared" si="254"/>
        <v>0</v>
      </c>
      <c r="AR162" s="211">
        <f t="shared" si="255"/>
        <v>0</v>
      </c>
      <c r="AS162" s="211"/>
      <c r="AT162" s="211">
        <f t="shared" si="211"/>
        <v>0</v>
      </c>
      <c r="AU162" s="358">
        <f t="shared" si="212"/>
        <v>0</v>
      </c>
      <c r="AV162" s="211">
        <f t="shared" si="213"/>
        <v>0</v>
      </c>
      <c r="AW162" s="211">
        <f t="shared" ca="1" si="214"/>
        <v>0</v>
      </c>
      <c r="AX162" s="211">
        <f t="shared" ca="1" si="294"/>
        <v>0</v>
      </c>
      <c r="AY162" s="211">
        <f t="shared" ca="1" si="215"/>
        <v>0</v>
      </c>
      <c r="AZ162" s="212">
        <f ca="1">IF(AND(AW162,AX162=0,AY162=0)=0,0,IF(AW162&gt;0,'На банк Приват'!$J$1,IF(AX162&gt;0,'На Укрсиб'!$J$1,0)))</f>
        <v>0</v>
      </c>
      <c r="BA162" s="191"/>
      <c r="BB162" s="191" t="str">
        <f t="shared" ca="1" si="216"/>
        <v>Водій- кранівник</v>
      </c>
      <c r="BC162" s="191" t="str">
        <f t="shared" ca="1" si="217"/>
        <v>гол. с-нт</v>
      </c>
      <c r="BD162" s="191" t="str">
        <f t="shared" ca="1" si="256"/>
        <v>Петков Г.Ф.</v>
      </c>
      <c r="BE162" s="191"/>
      <c r="BF162" s="213"/>
      <c r="BG162" s="213"/>
      <c r="BH162" s="213"/>
      <c r="BI162" s="213"/>
      <c r="BJ162" s="213"/>
      <c r="BK162" s="213"/>
      <c r="BL162" s="213"/>
      <c r="BM162" s="213"/>
      <c r="BN162" s="213"/>
      <c r="BO162" s="213"/>
      <c r="BP162" s="623">
        <f t="shared" si="218"/>
        <v>0</v>
      </c>
      <c r="BQ162" s="213">
        <f t="shared" si="257"/>
        <v>0</v>
      </c>
      <c r="BR162" s="213">
        <f t="shared" si="258"/>
        <v>0</v>
      </c>
      <c r="BS162" s="213"/>
      <c r="BT162" s="213">
        <f t="shared" si="219"/>
        <v>0</v>
      </c>
      <c r="BU162" s="362">
        <f t="shared" si="259"/>
        <v>0</v>
      </c>
      <c r="BV162" s="213">
        <f t="shared" si="220"/>
        <v>0</v>
      </c>
      <c r="BW162" s="213">
        <f t="shared" ca="1" si="221"/>
        <v>0</v>
      </c>
      <c r="BX162" s="213">
        <f t="shared" ca="1" si="260"/>
        <v>0</v>
      </c>
      <c r="BY162" s="213">
        <f t="shared" ca="1" si="222"/>
        <v>0</v>
      </c>
      <c r="BZ162" s="214">
        <f ca="1">IF(AND(BW162,BX162=0)=0,0,IF(BW162&gt;0,'На банк Приват'!$P$1,IF(BX162&gt;0,'На Укрсиб'!$P$1,0)))</f>
        <v>0</v>
      </c>
      <c r="CA162" s="198">
        <v>155</v>
      </c>
      <c r="CB162" s="198" t="str">
        <f t="shared" ca="1" si="223"/>
        <v>Водій- кранівник</v>
      </c>
      <c r="CC162" s="198" t="str">
        <f t="shared" ca="1" si="224"/>
        <v>гол. с-нт</v>
      </c>
      <c r="CD162" s="198" t="str">
        <f t="shared" ca="1" si="261"/>
        <v>Петков Г.Ф.</v>
      </c>
      <c r="CE162" s="198"/>
      <c r="CF162" s="215"/>
      <c r="CG162" s="215"/>
      <c r="CH162" s="215"/>
      <c r="CI162" s="215"/>
      <c r="CJ162" s="215"/>
      <c r="CK162" s="215"/>
      <c r="CL162" s="215"/>
      <c r="CM162" s="215">
        <f t="shared" si="295"/>
        <v>0</v>
      </c>
      <c r="CN162" s="215"/>
      <c r="CO162" s="215"/>
      <c r="CP162" s="215">
        <f t="shared" si="225"/>
        <v>0</v>
      </c>
      <c r="CQ162" s="215">
        <f t="shared" si="262"/>
        <v>0</v>
      </c>
      <c r="CR162" s="215">
        <f t="shared" si="263"/>
        <v>0</v>
      </c>
      <c r="CS162" s="215"/>
      <c r="CT162" s="215">
        <f t="shared" si="226"/>
        <v>0</v>
      </c>
      <c r="CU162" s="369">
        <f t="shared" si="227"/>
        <v>0</v>
      </c>
      <c r="CV162" s="215">
        <f t="shared" si="228"/>
        <v>0</v>
      </c>
      <c r="CW162" s="215">
        <f t="shared" ca="1" si="229"/>
        <v>0</v>
      </c>
      <c r="CX162" s="215">
        <f t="shared" ca="1" si="264"/>
        <v>0</v>
      </c>
      <c r="CY162" s="215">
        <f t="shared" ca="1" si="230"/>
        <v>0</v>
      </c>
      <c r="CZ162" s="216">
        <f ca="1">IF(AND(CW162,CX162=0)=0,0,IF(CW162&gt;0,'На банк Приват'!$V$1,IF(CX162&gt;0,'На Укрсиб'!$V$1,0)))</f>
        <v>0</v>
      </c>
      <c r="DA162" s="204"/>
      <c r="DB162" s="204" t="str">
        <f t="shared" ca="1" si="231"/>
        <v>Водій- кранівник</v>
      </c>
      <c r="DC162" s="204" t="str">
        <f t="shared" ca="1" si="232"/>
        <v>гол. с-нт</v>
      </c>
      <c r="DD162" s="204" t="str">
        <f t="shared" ca="1" si="265"/>
        <v>Петков Г.Ф.</v>
      </c>
      <c r="DE162" s="204"/>
      <c r="DF162" s="217"/>
      <c r="DG162" s="217"/>
      <c r="DH162" s="217"/>
      <c r="DI162" s="217"/>
      <c r="DJ162" s="217"/>
      <c r="DK162" s="217"/>
      <c r="DL162" s="217"/>
      <c r="DM162" s="217">
        <f t="shared" si="233"/>
        <v>0</v>
      </c>
      <c r="DN162" s="217"/>
      <c r="DO162" s="217"/>
      <c r="DP162" s="763">
        <f t="shared" si="234"/>
        <v>0</v>
      </c>
      <c r="DQ162" s="217">
        <f t="shared" si="266"/>
        <v>0</v>
      </c>
      <c r="DR162" s="217">
        <f t="shared" si="267"/>
        <v>0</v>
      </c>
      <c r="DS162" s="217"/>
      <c r="DT162" s="217">
        <f t="shared" si="235"/>
        <v>0</v>
      </c>
      <c r="DU162" s="366">
        <f t="shared" si="268"/>
        <v>0</v>
      </c>
      <c r="DV162" s="217">
        <f t="shared" si="236"/>
        <v>0</v>
      </c>
      <c r="DW162" s="217">
        <f t="shared" ca="1" si="237"/>
        <v>0</v>
      </c>
      <c r="DX162" s="217">
        <f t="shared" ca="1" si="269"/>
        <v>0</v>
      </c>
      <c r="DY162" s="217">
        <f t="shared" ca="1" si="238"/>
        <v>0</v>
      </c>
      <c r="DZ162" s="218">
        <f ca="1">IF(AND(DW162,DX162=0)=0,0,IF(DW162&gt;0,'На банк Приват'!$AB$1,IF(DX162&gt;0,'На Укрсиб'!$V$1,0)))</f>
        <v>0</v>
      </c>
      <c r="EA162" s="207"/>
      <c r="EB162" s="207" t="str">
        <f t="shared" ca="1" si="239"/>
        <v>Водій- кранівник</v>
      </c>
      <c r="EC162" s="207" t="str">
        <f t="shared" ca="1" si="240"/>
        <v>гол. с-нт</v>
      </c>
      <c r="ED162" s="207" t="str">
        <f t="shared" ca="1" si="270"/>
        <v>Петков Г.Ф.</v>
      </c>
      <c r="EE162" s="207"/>
      <c r="EF162" s="219"/>
      <c r="EG162" s="219"/>
      <c r="EH162" s="219"/>
      <c r="EI162" s="219"/>
      <c r="EJ162" s="219"/>
      <c r="EK162" s="219"/>
      <c r="EL162" s="219"/>
      <c r="EM162" s="219">
        <f t="shared" si="241"/>
        <v>0</v>
      </c>
      <c r="EN162" s="219"/>
      <c r="EO162" s="219"/>
      <c r="EP162" s="219">
        <f t="shared" si="242"/>
        <v>0</v>
      </c>
      <c r="EQ162" s="219">
        <f t="shared" si="271"/>
        <v>0</v>
      </c>
      <c r="ER162" s="219">
        <f t="shared" si="272"/>
        <v>0</v>
      </c>
      <c r="ES162" s="219"/>
      <c r="ET162" s="219">
        <f t="shared" si="243"/>
        <v>0</v>
      </c>
      <c r="EU162" s="363">
        <f t="shared" si="273"/>
        <v>0</v>
      </c>
      <c r="EV162" s="219">
        <f t="shared" si="244"/>
        <v>0</v>
      </c>
      <c r="EW162" s="219">
        <f t="shared" ca="1" si="245"/>
        <v>0</v>
      </c>
      <c r="EX162" s="219">
        <f t="shared" ca="1" si="274"/>
        <v>0</v>
      </c>
      <c r="EY162" s="219">
        <f t="shared" ca="1" si="246"/>
        <v>0</v>
      </c>
      <c r="EZ162" s="220">
        <f ca="1">IF(AND(EW162,EX162=0)=0,0,IF(EW162&gt;0,'На банк Приват'!$AH$1,IF(EX162&gt;0,'На Укрсиб'!$AH$1,0)))</f>
        <v>0</v>
      </c>
      <c r="FA162" s="28" t="str">
        <f t="shared" ca="1" si="247"/>
        <v>Петков Г.Ф.</v>
      </c>
      <c r="FB162" s="28" t="str">
        <f t="shared" ca="1" si="248"/>
        <v>Петков</v>
      </c>
      <c r="FC162" s="28" t="str">
        <f t="shared" ca="1" si="249"/>
        <v>Георгій</v>
      </c>
      <c r="FD162" s="28" t="str">
        <f t="shared" ca="1" si="250"/>
        <v>Федорович</v>
      </c>
      <c r="FE162" s="28">
        <f t="shared" ca="1" si="251"/>
        <v>153</v>
      </c>
      <c r="FF162">
        <f t="shared" si="252"/>
        <v>0</v>
      </c>
      <c r="FG162" s="531" t="s">
        <v>111</v>
      </c>
    </row>
    <row r="163" spans="1:163">
      <c r="A163" s="113"/>
      <c r="B163" s="113" t="str">
        <f t="shared" ca="1" si="204"/>
        <v>Водій- кранівник</v>
      </c>
      <c r="C163" s="113" t="str">
        <f t="shared" ca="1" si="205"/>
        <v>м-с</v>
      </c>
      <c r="D163" s="113" t="str">
        <f t="shared" ca="1" si="296"/>
        <v>Сіренко О.О.</v>
      </c>
      <c r="E163" s="113">
        <f t="shared" si="206"/>
        <v>0</v>
      </c>
      <c r="F163" s="115"/>
      <c r="G163" s="209">
        <f t="shared" si="276"/>
        <v>0</v>
      </c>
      <c r="H163" s="209">
        <f t="shared" si="277"/>
        <v>0</v>
      </c>
      <c r="I163" s="209">
        <f t="shared" si="278"/>
        <v>0</v>
      </c>
      <c r="J163" s="209">
        <f t="shared" si="279"/>
        <v>0</v>
      </c>
      <c r="K163" s="209">
        <f t="shared" si="280"/>
        <v>0</v>
      </c>
      <c r="L163" s="209">
        <f t="shared" si="281"/>
        <v>0</v>
      </c>
      <c r="M163" s="209">
        <f t="shared" si="282"/>
        <v>0</v>
      </c>
      <c r="N163" s="209">
        <f t="shared" si="283"/>
        <v>0</v>
      </c>
      <c r="O163" s="209">
        <f t="shared" si="275"/>
        <v>0</v>
      </c>
      <c r="P163" s="211">
        <f t="shared" si="284"/>
        <v>0</v>
      </c>
      <c r="Q163" s="209">
        <f t="shared" si="285"/>
        <v>0</v>
      </c>
      <c r="R163" s="209">
        <f t="shared" si="286"/>
        <v>0</v>
      </c>
      <c r="S163" s="209">
        <f t="shared" si="287"/>
        <v>0</v>
      </c>
      <c r="T163" s="209">
        <f t="shared" si="288"/>
        <v>0</v>
      </c>
      <c r="U163" s="209">
        <f t="shared" si="289"/>
        <v>0</v>
      </c>
      <c r="V163" s="209">
        <f t="shared" si="290"/>
        <v>0</v>
      </c>
      <c r="W163" s="209">
        <f t="shared" ca="1" si="291"/>
        <v>0</v>
      </c>
      <c r="X163" s="209">
        <f t="shared" ca="1" si="292"/>
        <v>0</v>
      </c>
      <c r="Y163" s="209">
        <f t="shared" ca="1" si="293"/>
        <v>0</v>
      </c>
      <c r="Z163" s="210" t="str">
        <f t="shared" ca="1" si="207"/>
        <v xml:space="preserve">        </v>
      </c>
      <c r="AA163" s="185"/>
      <c r="AB163" s="185" t="str">
        <f t="shared" ca="1" si="208"/>
        <v>Водій- кранівник</v>
      </c>
      <c r="AC163" s="185" t="str">
        <f t="shared" ca="1" si="209"/>
        <v>м-с</v>
      </c>
      <c r="AD163" s="185" t="str">
        <f t="shared" ca="1" si="253"/>
        <v>Сіренко О.О.</v>
      </c>
      <c r="AE163" s="185"/>
      <c r="AF163" s="211"/>
      <c r="AG163" s="211"/>
      <c r="AH163" s="211"/>
      <c r="AI163" s="211"/>
      <c r="AJ163" s="211"/>
      <c r="AK163" s="211"/>
      <c r="AL163" s="211"/>
      <c r="AM163" s="211"/>
      <c r="AN163" s="211"/>
      <c r="AO163" s="211"/>
      <c r="AP163" s="623">
        <f t="shared" si="210"/>
        <v>0</v>
      </c>
      <c r="AQ163" s="211">
        <f t="shared" si="254"/>
        <v>0</v>
      </c>
      <c r="AR163" s="211">
        <f t="shared" si="255"/>
        <v>0</v>
      </c>
      <c r="AS163" s="211"/>
      <c r="AT163" s="211">
        <f t="shared" si="211"/>
        <v>0</v>
      </c>
      <c r="AU163" s="358">
        <f t="shared" si="212"/>
        <v>0</v>
      </c>
      <c r="AV163" s="211">
        <f t="shared" si="213"/>
        <v>0</v>
      </c>
      <c r="AW163" s="211">
        <f t="shared" ca="1" si="214"/>
        <v>0</v>
      </c>
      <c r="AX163" s="211">
        <f t="shared" ca="1" si="294"/>
        <v>0</v>
      </c>
      <c r="AY163" s="211">
        <f t="shared" ca="1" si="215"/>
        <v>0</v>
      </c>
      <c r="AZ163" s="212">
        <f ca="1">IF(AND(AW163,AX163=0,AY163=0)=0,0,IF(AW163&gt;0,'На банк Приват'!$J$1,IF(AX163&gt;0,'На Укрсиб'!$J$1,0)))</f>
        <v>0</v>
      </c>
      <c r="BA163" s="191"/>
      <c r="BB163" s="191" t="str">
        <f t="shared" ca="1" si="216"/>
        <v>Водій- кранівник</v>
      </c>
      <c r="BC163" s="191" t="str">
        <f t="shared" ca="1" si="217"/>
        <v>м-с</v>
      </c>
      <c r="BD163" s="191" t="str">
        <f t="shared" ca="1" si="256"/>
        <v>Сіренко О.О.</v>
      </c>
      <c r="BE163" s="191"/>
      <c r="BF163" s="213"/>
      <c r="BG163" s="213"/>
      <c r="BH163" s="213"/>
      <c r="BI163" s="213"/>
      <c r="BJ163" s="213"/>
      <c r="BK163" s="213"/>
      <c r="BL163" s="213"/>
      <c r="BM163" s="213"/>
      <c r="BN163" s="213"/>
      <c r="BO163" s="213"/>
      <c r="BP163" s="623">
        <f t="shared" si="218"/>
        <v>0</v>
      </c>
      <c r="BQ163" s="213">
        <f t="shared" si="257"/>
        <v>0</v>
      </c>
      <c r="BR163" s="213">
        <f t="shared" si="258"/>
        <v>0</v>
      </c>
      <c r="BS163" s="213"/>
      <c r="BT163" s="213">
        <f t="shared" si="219"/>
        <v>0</v>
      </c>
      <c r="BU163" s="362">
        <f t="shared" si="259"/>
        <v>0</v>
      </c>
      <c r="BV163" s="213">
        <f t="shared" si="220"/>
        <v>0</v>
      </c>
      <c r="BW163" s="213">
        <f t="shared" ca="1" si="221"/>
        <v>0</v>
      </c>
      <c r="BX163" s="213">
        <f t="shared" ca="1" si="260"/>
        <v>0</v>
      </c>
      <c r="BY163" s="213">
        <f t="shared" ca="1" si="222"/>
        <v>0</v>
      </c>
      <c r="BZ163" s="214">
        <f ca="1">IF(AND(BW163,BX163=0)=0,0,IF(BW163&gt;0,'На банк Приват'!$P$1,IF(BX163&gt;0,'На Укрсиб'!$P$1,0)))</f>
        <v>0</v>
      </c>
      <c r="CA163" s="198">
        <v>156</v>
      </c>
      <c r="CB163" s="198" t="str">
        <f t="shared" ca="1" si="223"/>
        <v>Водій- кранівник</v>
      </c>
      <c r="CC163" s="198" t="str">
        <f t="shared" ca="1" si="224"/>
        <v>м-с</v>
      </c>
      <c r="CD163" s="198" t="str">
        <f t="shared" ca="1" si="261"/>
        <v>Сіренко О.О.</v>
      </c>
      <c r="CE163" s="198"/>
      <c r="CF163" s="215"/>
      <c r="CG163" s="215"/>
      <c r="CH163" s="215"/>
      <c r="CI163" s="215"/>
      <c r="CJ163" s="215"/>
      <c r="CK163" s="215"/>
      <c r="CL163" s="215"/>
      <c r="CM163" s="215">
        <f t="shared" si="295"/>
        <v>0</v>
      </c>
      <c r="CN163" s="215"/>
      <c r="CO163" s="215"/>
      <c r="CP163" s="215">
        <f t="shared" si="225"/>
        <v>0</v>
      </c>
      <c r="CQ163" s="215">
        <f t="shared" si="262"/>
        <v>0</v>
      </c>
      <c r="CR163" s="215">
        <f t="shared" si="263"/>
        <v>0</v>
      </c>
      <c r="CS163" s="215"/>
      <c r="CT163" s="215">
        <f t="shared" si="226"/>
        <v>0</v>
      </c>
      <c r="CU163" s="369">
        <f t="shared" si="227"/>
        <v>0</v>
      </c>
      <c r="CV163" s="215">
        <f t="shared" si="228"/>
        <v>0</v>
      </c>
      <c r="CW163" s="215">
        <f t="shared" ca="1" si="229"/>
        <v>0</v>
      </c>
      <c r="CX163" s="215">
        <f t="shared" ca="1" si="264"/>
        <v>0</v>
      </c>
      <c r="CY163" s="215">
        <f t="shared" ca="1" si="230"/>
        <v>0</v>
      </c>
      <c r="CZ163" s="216">
        <f ca="1">IF(AND(CW163,CX163=0)=0,0,IF(CW163&gt;0,'На банк Приват'!$V$1,IF(CX163&gt;0,'На Укрсиб'!$V$1,0)))</f>
        <v>0</v>
      </c>
      <c r="DA163" s="204"/>
      <c r="DB163" s="204" t="str">
        <f t="shared" ca="1" si="231"/>
        <v>Водій- кранівник</v>
      </c>
      <c r="DC163" s="204" t="str">
        <f t="shared" ca="1" si="232"/>
        <v>м-с</v>
      </c>
      <c r="DD163" s="204" t="str">
        <f t="shared" ca="1" si="265"/>
        <v>Сіренко О.О.</v>
      </c>
      <c r="DE163" s="204"/>
      <c r="DF163" s="217"/>
      <c r="DG163" s="217"/>
      <c r="DH163" s="217"/>
      <c r="DI163" s="217"/>
      <c r="DJ163" s="217"/>
      <c r="DK163" s="217"/>
      <c r="DL163" s="217"/>
      <c r="DM163" s="217"/>
      <c r="DN163" s="217"/>
      <c r="DO163" s="217"/>
      <c r="DP163" s="763">
        <f t="shared" si="234"/>
        <v>0</v>
      </c>
      <c r="DQ163" s="217">
        <f t="shared" si="266"/>
        <v>0</v>
      </c>
      <c r="DR163" s="217">
        <f t="shared" si="267"/>
        <v>0</v>
      </c>
      <c r="DS163" s="217"/>
      <c r="DT163" s="217">
        <f t="shared" si="235"/>
        <v>0</v>
      </c>
      <c r="DU163" s="366">
        <f t="shared" si="268"/>
        <v>0</v>
      </c>
      <c r="DV163" s="217">
        <f t="shared" si="236"/>
        <v>0</v>
      </c>
      <c r="DW163" s="217">
        <f t="shared" ca="1" si="237"/>
        <v>0</v>
      </c>
      <c r="DX163" s="217">
        <f t="shared" ca="1" si="269"/>
        <v>0</v>
      </c>
      <c r="DY163" s="217">
        <f t="shared" ca="1" si="238"/>
        <v>0</v>
      </c>
      <c r="DZ163" s="218">
        <f ca="1">IF(AND(DW163,DX163=0)=0,0,IF(DW163&gt;0,'На банк Приват'!$AB$1,IF(DX163&gt;0,'На Укрсиб'!$V$1,0)))</f>
        <v>0</v>
      </c>
      <c r="EA163" s="207"/>
      <c r="EB163" s="207" t="str">
        <f t="shared" ca="1" si="239"/>
        <v>Водій- кранівник</v>
      </c>
      <c r="EC163" s="207" t="str">
        <f t="shared" ca="1" si="240"/>
        <v>м-с</v>
      </c>
      <c r="ED163" s="207" t="str">
        <f t="shared" ca="1" si="270"/>
        <v>Сіренко О.О.</v>
      </c>
      <c r="EE163" s="207"/>
      <c r="EF163" s="219"/>
      <c r="EG163" s="219"/>
      <c r="EH163" s="219"/>
      <c r="EI163" s="219"/>
      <c r="EJ163" s="219"/>
      <c r="EK163" s="219"/>
      <c r="EL163" s="219"/>
      <c r="EM163" s="219">
        <f t="shared" si="241"/>
        <v>0</v>
      </c>
      <c r="EN163" s="219"/>
      <c r="EO163" s="219"/>
      <c r="EP163" s="219">
        <f t="shared" si="242"/>
        <v>0</v>
      </c>
      <c r="EQ163" s="219">
        <f t="shared" si="271"/>
        <v>0</v>
      </c>
      <c r="ER163" s="219">
        <f t="shared" si="272"/>
        <v>0</v>
      </c>
      <c r="ES163" s="219"/>
      <c r="ET163" s="219">
        <f t="shared" si="243"/>
        <v>0</v>
      </c>
      <c r="EU163" s="363">
        <f t="shared" si="273"/>
        <v>0</v>
      </c>
      <c r="EV163" s="219">
        <f t="shared" si="244"/>
        <v>0</v>
      </c>
      <c r="EW163" s="219">
        <f t="shared" ca="1" si="245"/>
        <v>0</v>
      </c>
      <c r="EX163" s="219">
        <f t="shared" ca="1" si="274"/>
        <v>0</v>
      </c>
      <c r="EY163" s="219">
        <f t="shared" ca="1" si="246"/>
        <v>0</v>
      </c>
      <c r="EZ163" s="220">
        <f ca="1">IF(AND(EW163,EX163=0)=0,0,IF(EW163&gt;0,'На банк Приват'!$AH$1,IF(EX163&gt;0,'На Укрсиб'!$AH$1,0)))</f>
        <v>0</v>
      </c>
      <c r="FA163" s="28" t="str">
        <f t="shared" ca="1" si="247"/>
        <v>Сіренко О.О.</v>
      </c>
      <c r="FB163" s="28" t="str">
        <f t="shared" ca="1" si="248"/>
        <v>Сіренко</v>
      </c>
      <c r="FC163" s="28" t="str">
        <f t="shared" ca="1" si="249"/>
        <v>Олександр</v>
      </c>
      <c r="FD163" s="28" t="str">
        <f t="shared" ca="1" si="250"/>
        <v>Олександрович</v>
      </c>
      <c r="FE163" s="28">
        <f t="shared" ca="1" si="251"/>
        <v>154</v>
      </c>
      <c r="FF163">
        <f t="shared" si="252"/>
        <v>0</v>
      </c>
      <c r="FG163" s="531" t="s">
        <v>112</v>
      </c>
    </row>
    <row r="164" spans="1:163">
      <c r="A164" s="113"/>
      <c r="B164" s="113" t="str">
        <f t="shared" ca="1" si="204"/>
        <v>Водій- кранівник</v>
      </c>
      <c r="C164" s="113">
        <f t="shared" ca="1" si="205"/>
        <v>0</v>
      </c>
      <c r="D164" s="113">
        <f t="shared" ca="1" si="296"/>
        <v>0</v>
      </c>
      <c r="E164" s="113">
        <f t="shared" si="206"/>
        <v>0</v>
      </c>
      <c r="F164" s="115"/>
      <c r="G164" s="209">
        <f t="shared" si="276"/>
        <v>0</v>
      </c>
      <c r="H164" s="209">
        <f t="shared" si="277"/>
        <v>0</v>
      </c>
      <c r="I164" s="209">
        <f t="shared" si="278"/>
        <v>0</v>
      </c>
      <c r="J164" s="209">
        <f t="shared" si="279"/>
        <v>0</v>
      </c>
      <c r="K164" s="209">
        <f t="shared" si="280"/>
        <v>0</v>
      </c>
      <c r="L164" s="209">
        <f t="shared" si="281"/>
        <v>0</v>
      </c>
      <c r="M164" s="209">
        <f t="shared" si="282"/>
        <v>0</v>
      </c>
      <c r="N164" s="209">
        <f t="shared" si="283"/>
        <v>0</v>
      </c>
      <c r="O164" s="209">
        <f t="shared" si="275"/>
        <v>0</v>
      </c>
      <c r="P164" s="211">
        <f t="shared" si="284"/>
        <v>0</v>
      </c>
      <c r="Q164" s="209">
        <f t="shared" si="285"/>
        <v>0</v>
      </c>
      <c r="R164" s="209">
        <f t="shared" si="286"/>
        <v>0</v>
      </c>
      <c r="S164" s="209">
        <f t="shared" si="287"/>
        <v>0</v>
      </c>
      <c r="T164" s="209">
        <f t="shared" si="288"/>
        <v>0</v>
      </c>
      <c r="U164" s="209">
        <f t="shared" si="289"/>
        <v>0</v>
      </c>
      <c r="V164" s="209">
        <f t="shared" si="290"/>
        <v>0</v>
      </c>
      <c r="W164" s="209">
        <f t="shared" ca="1" si="291"/>
        <v>0</v>
      </c>
      <c r="X164" s="209">
        <f t="shared" ca="1" si="292"/>
        <v>0</v>
      </c>
      <c r="Y164" s="209">
        <f t="shared" ca="1" si="293"/>
        <v>0</v>
      </c>
      <c r="Z164" s="210" t="str">
        <f t="shared" ca="1" si="207"/>
        <v xml:space="preserve">        </v>
      </c>
      <c r="AA164" s="185"/>
      <c r="AB164" s="185" t="str">
        <f t="shared" ca="1" si="208"/>
        <v>Водій- кранівник</v>
      </c>
      <c r="AC164" s="185">
        <f t="shared" ca="1" si="209"/>
        <v>0</v>
      </c>
      <c r="AD164" s="185">
        <f t="shared" ca="1" si="253"/>
        <v>0</v>
      </c>
      <c r="AE164" s="185"/>
      <c r="AF164" s="211"/>
      <c r="AG164" s="211"/>
      <c r="AH164" s="211"/>
      <c r="AI164" s="211"/>
      <c r="AJ164" s="211"/>
      <c r="AK164" s="211"/>
      <c r="AL164" s="211"/>
      <c r="AM164" s="211"/>
      <c r="AN164" s="211"/>
      <c r="AO164" s="211"/>
      <c r="AP164" s="623">
        <f t="shared" si="210"/>
        <v>0</v>
      </c>
      <c r="AQ164" s="211">
        <f t="shared" si="254"/>
        <v>0</v>
      </c>
      <c r="AR164" s="211">
        <f t="shared" si="255"/>
        <v>0</v>
      </c>
      <c r="AS164" s="211"/>
      <c r="AT164" s="211">
        <f t="shared" si="211"/>
        <v>0</v>
      </c>
      <c r="AU164" s="358">
        <f t="shared" si="212"/>
        <v>0</v>
      </c>
      <c r="AV164" s="211">
        <f t="shared" si="213"/>
        <v>0</v>
      </c>
      <c r="AW164" s="211">
        <f t="shared" ca="1" si="214"/>
        <v>0</v>
      </c>
      <c r="AX164" s="211">
        <f t="shared" ca="1" si="294"/>
        <v>0</v>
      </c>
      <c r="AY164" s="211">
        <f t="shared" ca="1" si="215"/>
        <v>0</v>
      </c>
      <c r="AZ164" s="212">
        <f ca="1">IF(AND(AW164,AX164=0,AY164=0)=0,0,IF(AW164&gt;0,'На банк Приват'!$J$1,IF(AX164&gt;0,'На Укрсиб'!$J$1,0)))</f>
        <v>0</v>
      </c>
      <c r="BA164" s="191"/>
      <c r="BB164" s="191" t="str">
        <f t="shared" ca="1" si="216"/>
        <v>Водій- кранівник</v>
      </c>
      <c r="BC164" s="191">
        <f t="shared" ca="1" si="217"/>
        <v>0</v>
      </c>
      <c r="BD164" s="191">
        <f t="shared" ca="1" si="256"/>
        <v>0</v>
      </c>
      <c r="BE164" s="191"/>
      <c r="BF164" s="213"/>
      <c r="BG164" s="213"/>
      <c r="BH164" s="213"/>
      <c r="BI164" s="213"/>
      <c r="BJ164" s="213"/>
      <c r="BK164" s="213"/>
      <c r="BL164" s="213"/>
      <c r="BM164" s="213"/>
      <c r="BN164" s="213"/>
      <c r="BO164" s="213"/>
      <c r="BP164" s="623">
        <f t="shared" si="218"/>
        <v>0</v>
      </c>
      <c r="BQ164" s="213">
        <f t="shared" si="257"/>
        <v>0</v>
      </c>
      <c r="BR164" s="213">
        <f t="shared" si="258"/>
        <v>0</v>
      </c>
      <c r="BS164" s="213"/>
      <c r="BT164" s="213">
        <f t="shared" si="219"/>
        <v>0</v>
      </c>
      <c r="BU164" s="362">
        <f t="shared" si="259"/>
        <v>0</v>
      </c>
      <c r="BV164" s="213">
        <f t="shared" si="220"/>
        <v>0</v>
      </c>
      <c r="BW164" s="213">
        <f t="shared" ca="1" si="221"/>
        <v>0</v>
      </c>
      <c r="BX164" s="213">
        <f t="shared" ca="1" si="260"/>
        <v>0</v>
      </c>
      <c r="BY164" s="213">
        <f t="shared" ca="1" si="222"/>
        <v>0</v>
      </c>
      <c r="BZ164" s="214">
        <f ca="1">IF(AND(BW164,BX164=0)=0,0,IF(BW164&gt;0,'На банк Приват'!$P$1,IF(BX164&gt;0,'На Укрсиб'!$P$1,0)))</f>
        <v>0</v>
      </c>
      <c r="CA164" s="198">
        <v>157</v>
      </c>
      <c r="CB164" s="198" t="str">
        <f t="shared" ca="1" si="223"/>
        <v>Водій- кранівник</v>
      </c>
      <c r="CC164" s="198">
        <f t="shared" ca="1" si="224"/>
        <v>0</v>
      </c>
      <c r="CD164" s="198">
        <f t="shared" ca="1" si="261"/>
        <v>0</v>
      </c>
      <c r="CE164" s="198"/>
      <c r="CF164" s="215"/>
      <c r="CG164" s="215"/>
      <c r="CH164" s="215"/>
      <c r="CI164" s="215"/>
      <c r="CJ164" s="215"/>
      <c r="CK164" s="215"/>
      <c r="CL164" s="215"/>
      <c r="CM164" s="215">
        <f t="shared" si="295"/>
        <v>0</v>
      </c>
      <c r="CN164" s="215"/>
      <c r="CO164" s="215"/>
      <c r="CP164" s="215">
        <f t="shared" si="225"/>
        <v>0</v>
      </c>
      <c r="CQ164" s="215">
        <f t="shared" si="262"/>
        <v>0</v>
      </c>
      <c r="CR164" s="215">
        <f t="shared" si="263"/>
        <v>0</v>
      </c>
      <c r="CS164" s="215"/>
      <c r="CT164" s="215">
        <f t="shared" si="226"/>
        <v>0</v>
      </c>
      <c r="CU164" s="369">
        <f t="shared" si="227"/>
        <v>0</v>
      </c>
      <c r="CV164" s="215">
        <f t="shared" si="228"/>
        <v>0</v>
      </c>
      <c r="CW164" s="215">
        <f t="shared" ca="1" si="229"/>
        <v>0</v>
      </c>
      <c r="CX164" s="215">
        <f t="shared" ca="1" si="264"/>
        <v>0</v>
      </c>
      <c r="CY164" s="215">
        <f t="shared" ca="1" si="230"/>
        <v>0</v>
      </c>
      <c r="CZ164" s="216">
        <f ca="1">IF(AND(CW164,CX164=0)=0,0,IF(CW164&gt;0,'На банк Приват'!$V$1,IF(CX164&gt;0,'На Укрсиб'!$V$1,0)))</f>
        <v>0</v>
      </c>
      <c r="DA164" s="204"/>
      <c r="DB164" s="204" t="str">
        <f t="shared" ca="1" si="231"/>
        <v>Водій- кранівник</v>
      </c>
      <c r="DC164" s="204">
        <f t="shared" ca="1" si="232"/>
        <v>0</v>
      </c>
      <c r="DD164" s="204">
        <f t="shared" ca="1" si="265"/>
        <v>0</v>
      </c>
      <c r="DE164" s="204"/>
      <c r="DF164" s="217"/>
      <c r="DG164" s="217"/>
      <c r="DH164" s="217"/>
      <c r="DI164" s="217"/>
      <c r="DJ164" s="217"/>
      <c r="DK164" s="217"/>
      <c r="DL164" s="217"/>
      <c r="DM164" s="217">
        <f t="shared" si="233"/>
        <v>0</v>
      </c>
      <c r="DN164" s="217"/>
      <c r="DO164" s="217"/>
      <c r="DP164" s="763">
        <f t="shared" si="234"/>
        <v>0</v>
      </c>
      <c r="DQ164" s="217">
        <f t="shared" si="266"/>
        <v>0</v>
      </c>
      <c r="DR164" s="217">
        <f t="shared" si="267"/>
        <v>0</v>
      </c>
      <c r="DS164" s="217"/>
      <c r="DT164" s="217">
        <f t="shared" si="235"/>
        <v>0</v>
      </c>
      <c r="DU164" s="366">
        <f t="shared" si="268"/>
        <v>0</v>
      </c>
      <c r="DV164" s="217">
        <f t="shared" si="236"/>
        <v>0</v>
      </c>
      <c r="DW164" s="217">
        <f t="shared" ca="1" si="237"/>
        <v>0</v>
      </c>
      <c r="DX164" s="217">
        <f t="shared" ca="1" si="269"/>
        <v>0</v>
      </c>
      <c r="DY164" s="217">
        <f t="shared" ca="1" si="238"/>
        <v>0</v>
      </c>
      <c r="DZ164" s="218">
        <f ca="1">IF(AND(DW164,DX164=0)=0,0,IF(DW164&gt;0,'На банк Приват'!$AB$1,IF(DX164&gt;0,'На Укрсиб'!$V$1,0)))</f>
        <v>0</v>
      </c>
      <c r="EA164" s="207"/>
      <c r="EB164" s="207" t="str">
        <f t="shared" ca="1" si="239"/>
        <v>Водій- кранівник</v>
      </c>
      <c r="EC164" s="207">
        <f t="shared" ca="1" si="240"/>
        <v>0</v>
      </c>
      <c r="ED164" s="207">
        <f t="shared" ca="1" si="270"/>
        <v>0</v>
      </c>
      <c r="EE164" s="207"/>
      <c r="EF164" s="219"/>
      <c r="EG164" s="219"/>
      <c r="EH164" s="219"/>
      <c r="EI164" s="219"/>
      <c r="EJ164" s="219"/>
      <c r="EK164" s="219"/>
      <c r="EL164" s="219"/>
      <c r="EM164" s="219">
        <f t="shared" si="241"/>
        <v>0</v>
      </c>
      <c r="EN164" s="219"/>
      <c r="EO164" s="219"/>
      <c r="EP164" s="219">
        <f t="shared" si="242"/>
        <v>0</v>
      </c>
      <c r="EQ164" s="219">
        <f t="shared" si="271"/>
        <v>0</v>
      </c>
      <c r="ER164" s="219">
        <f t="shared" si="272"/>
        <v>0</v>
      </c>
      <c r="ES164" s="219"/>
      <c r="ET164" s="219">
        <f t="shared" si="243"/>
        <v>0</v>
      </c>
      <c r="EU164" s="363">
        <f t="shared" si="273"/>
        <v>0</v>
      </c>
      <c r="EV164" s="219">
        <f t="shared" si="244"/>
        <v>0</v>
      </c>
      <c r="EW164" s="219">
        <f t="shared" ca="1" si="245"/>
        <v>0</v>
      </c>
      <c r="EX164" s="219">
        <f t="shared" ca="1" si="274"/>
        <v>0</v>
      </c>
      <c r="EY164" s="219">
        <f t="shared" ca="1" si="246"/>
        <v>0</v>
      </c>
      <c r="EZ164" s="220">
        <f ca="1">IF(AND(EW164,EX164=0)=0,0,IF(EW164&gt;0,'На банк Приват'!$AH$1,IF(EX164&gt;0,'На Укрсиб'!$AH$1,0)))</f>
        <v>0</v>
      </c>
      <c r="FA164" s="28">
        <f t="shared" ca="1" si="247"/>
        <v>0</v>
      </c>
      <c r="FB164" s="28" t="str">
        <f t="shared" ca="1" si="248"/>
        <v>вс/сс</v>
      </c>
      <c r="FC164" s="28">
        <f t="shared" ca="1" si="249"/>
        <v>0</v>
      </c>
      <c r="FD164" s="28">
        <f t="shared" ca="1" si="250"/>
        <v>0</v>
      </c>
      <c r="FE164" s="28">
        <f t="shared" ca="1" si="251"/>
        <v>155</v>
      </c>
      <c r="FF164">
        <f t="shared" si="252"/>
        <v>0</v>
      </c>
      <c r="FG164" s="531" t="s">
        <v>113</v>
      </c>
    </row>
    <row r="165" spans="1:163">
      <c r="A165" s="113"/>
      <c r="B165" s="113" t="str">
        <f t="shared" ca="1" si="204"/>
        <v>Водій- кранівник</v>
      </c>
      <c r="C165" s="113">
        <f t="shared" ca="1" si="205"/>
        <v>0</v>
      </c>
      <c r="D165" s="113">
        <f t="shared" ca="1" si="296"/>
        <v>0</v>
      </c>
      <c r="E165" s="113">
        <f t="shared" si="206"/>
        <v>0</v>
      </c>
      <c r="F165" s="115"/>
      <c r="G165" s="209">
        <f t="shared" si="276"/>
        <v>0</v>
      </c>
      <c r="H165" s="209">
        <f t="shared" si="277"/>
        <v>0</v>
      </c>
      <c r="I165" s="209">
        <f t="shared" si="278"/>
        <v>0</v>
      </c>
      <c r="J165" s="209">
        <f t="shared" si="279"/>
        <v>0</v>
      </c>
      <c r="K165" s="209">
        <f t="shared" si="280"/>
        <v>0</v>
      </c>
      <c r="L165" s="209">
        <f t="shared" si="281"/>
        <v>0</v>
      </c>
      <c r="M165" s="209">
        <f t="shared" si="282"/>
        <v>0</v>
      </c>
      <c r="N165" s="209">
        <f t="shared" si="283"/>
        <v>0</v>
      </c>
      <c r="O165" s="209">
        <f t="shared" si="275"/>
        <v>0</v>
      </c>
      <c r="P165" s="211">
        <f t="shared" si="284"/>
        <v>0</v>
      </c>
      <c r="Q165" s="209">
        <f t="shared" si="285"/>
        <v>0</v>
      </c>
      <c r="R165" s="209">
        <f t="shared" si="286"/>
        <v>0</v>
      </c>
      <c r="S165" s="209">
        <f t="shared" si="287"/>
        <v>0</v>
      </c>
      <c r="T165" s="209">
        <f t="shared" si="288"/>
        <v>0</v>
      </c>
      <c r="U165" s="209">
        <f t="shared" si="289"/>
        <v>0</v>
      </c>
      <c r="V165" s="209">
        <f t="shared" si="290"/>
        <v>0</v>
      </c>
      <c r="W165" s="209">
        <f t="shared" ca="1" si="291"/>
        <v>0</v>
      </c>
      <c r="X165" s="209">
        <f t="shared" ca="1" si="292"/>
        <v>0</v>
      </c>
      <c r="Y165" s="209">
        <f t="shared" ca="1" si="293"/>
        <v>0</v>
      </c>
      <c r="Z165" s="210" t="str">
        <f t="shared" ca="1" si="207"/>
        <v xml:space="preserve">        </v>
      </c>
      <c r="AA165" s="185"/>
      <c r="AB165" s="185" t="str">
        <f t="shared" ca="1" si="208"/>
        <v>Водій- кранівник</v>
      </c>
      <c r="AC165" s="185">
        <f t="shared" ca="1" si="209"/>
        <v>0</v>
      </c>
      <c r="AD165" s="185">
        <f t="shared" ca="1" si="253"/>
        <v>0</v>
      </c>
      <c r="AE165" s="185"/>
      <c r="AF165" s="211"/>
      <c r="AG165" s="211"/>
      <c r="AH165" s="211"/>
      <c r="AI165" s="211"/>
      <c r="AJ165" s="211"/>
      <c r="AK165" s="211"/>
      <c r="AL165" s="211"/>
      <c r="AM165" s="211"/>
      <c r="AN165" s="211"/>
      <c r="AO165" s="211"/>
      <c r="AP165" s="623">
        <f t="shared" si="210"/>
        <v>0</v>
      </c>
      <c r="AQ165" s="211">
        <f t="shared" si="254"/>
        <v>0</v>
      </c>
      <c r="AR165" s="211">
        <f t="shared" si="255"/>
        <v>0</v>
      </c>
      <c r="AS165" s="211"/>
      <c r="AT165" s="211">
        <f t="shared" si="211"/>
        <v>0</v>
      </c>
      <c r="AU165" s="358">
        <f t="shared" si="212"/>
        <v>0</v>
      </c>
      <c r="AV165" s="211">
        <f t="shared" si="213"/>
        <v>0</v>
      </c>
      <c r="AW165" s="211">
        <f t="shared" ca="1" si="214"/>
        <v>0</v>
      </c>
      <c r="AX165" s="211">
        <f t="shared" ca="1" si="294"/>
        <v>0</v>
      </c>
      <c r="AY165" s="211">
        <f t="shared" ca="1" si="215"/>
        <v>0</v>
      </c>
      <c r="AZ165" s="212">
        <f ca="1">IF(AND(AW165,AX165=0,AY165=0)=0,0,IF(AW165&gt;0,'На банк Приват'!$J$1,IF(AX165&gt;0,'На Укрсиб'!J158,0)))</f>
        <v>0</v>
      </c>
      <c r="BA165" s="191"/>
      <c r="BB165" s="191" t="str">
        <f t="shared" ca="1" si="216"/>
        <v>Водій- кранівник</v>
      </c>
      <c r="BC165" s="191">
        <f t="shared" ca="1" si="217"/>
        <v>0</v>
      </c>
      <c r="BD165" s="191">
        <f t="shared" ca="1" si="256"/>
        <v>0</v>
      </c>
      <c r="BE165" s="191"/>
      <c r="BF165" s="213"/>
      <c r="BG165" s="213"/>
      <c r="BH165" s="213"/>
      <c r="BI165" s="213"/>
      <c r="BJ165" s="213"/>
      <c r="BK165" s="213"/>
      <c r="BL165" s="213"/>
      <c r="BM165" s="213"/>
      <c r="BN165" s="213"/>
      <c r="BO165" s="213"/>
      <c r="BP165" s="623">
        <f t="shared" si="218"/>
        <v>0</v>
      </c>
      <c r="BQ165" s="213">
        <f t="shared" si="257"/>
        <v>0</v>
      </c>
      <c r="BR165" s="213">
        <f t="shared" si="258"/>
        <v>0</v>
      </c>
      <c r="BS165" s="213"/>
      <c r="BT165" s="213">
        <f t="shared" si="219"/>
        <v>0</v>
      </c>
      <c r="BU165" s="362">
        <f t="shared" si="259"/>
        <v>0</v>
      </c>
      <c r="BV165" s="213">
        <f t="shared" si="220"/>
        <v>0</v>
      </c>
      <c r="BW165" s="213">
        <f t="shared" ca="1" si="221"/>
        <v>0</v>
      </c>
      <c r="BX165" s="213">
        <f t="shared" ca="1" si="260"/>
        <v>0</v>
      </c>
      <c r="BY165" s="213">
        <f t="shared" ca="1" si="222"/>
        <v>0</v>
      </c>
      <c r="BZ165" s="214">
        <f ca="1">IF(AND(BW165,BX165=0)=0,0,IF(BW165&gt;0,'На банк Приват'!$P$1,IF(BX165&gt;0,'На Укрсиб'!$P$1,0)))</f>
        <v>0</v>
      </c>
      <c r="CA165" s="198">
        <v>158</v>
      </c>
      <c r="CB165" s="198" t="str">
        <f t="shared" ca="1" si="223"/>
        <v>Водій- кранівник</v>
      </c>
      <c r="CC165" s="198">
        <f t="shared" ca="1" si="224"/>
        <v>0</v>
      </c>
      <c r="CD165" s="198">
        <f t="shared" ca="1" si="261"/>
        <v>0</v>
      </c>
      <c r="CE165" s="198"/>
      <c r="CF165" s="215"/>
      <c r="CG165" s="215"/>
      <c r="CH165" s="215"/>
      <c r="CI165" s="215"/>
      <c r="CJ165" s="215"/>
      <c r="CK165" s="215"/>
      <c r="CL165" s="215"/>
      <c r="CM165" s="215"/>
      <c r="CN165" s="215"/>
      <c r="CO165" s="215"/>
      <c r="CP165" s="215">
        <f t="shared" si="225"/>
        <v>0</v>
      </c>
      <c r="CQ165" s="215">
        <f t="shared" si="262"/>
        <v>0</v>
      </c>
      <c r="CR165" s="215">
        <f t="shared" si="263"/>
        <v>0</v>
      </c>
      <c r="CS165" s="215"/>
      <c r="CT165" s="215">
        <f t="shared" si="226"/>
        <v>0</v>
      </c>
      <c r="CU165" s="369">
        <f t="shared" si="227"/>
        <v>0</v>
      </c>
      <c r="CV165" s="215">
        <f t="shared" si="228"/>
        <v>0</v>
      </c>
      <c r="CW165" s="215">
        <f t="shared" ca="1" si="229"/>
        <v>0</v>
      </c>
      <c r="CX165" s="215">
        <f t="shared" ca="1" si="264"/>
        <v>0</v>
      </c>
      <c r="CY165" s="215">
        <f t="shared" ca="1" si="230"/>
        <v>0</v>
      </c>
      <c r="CZ165" s="216">
        <f ca="1">IF(AND(CW165,CX165=0)=0,0,IF(CW165&gt;0,'На банк Приват'!$V$1,IF(CX165&gt;0,'На Укрсиб'!$V$1,0)))</f>
        <v>0</v>
      </c>
      <c r="DA165" s="204"/>
      <c r="DB165" s="204" t="str">
        <f t="shared" ca="1" si="231"/>
        <v>Водій- кранівник</v>
      </c>
      <c r="DC165" s="204">
        <f t="shared" ca="1" si="232"/>
        <v>0</v>
      </c>
      <c r="DD165" s="204">
        <f t="shared" ca="1" si="265"/>
        <v>0</v>
      </c>
      <c r="DE165" s="204"/>
      <c r="DF165" s="217"/>
      <c r="DG165" s="217"/>
      <c r="DH165" s="217"/>
      <c r="DI165" s="217"/>
      <c r="DJ165" s="217"/>
      <c r="DK165" s="217"/>
      <c r="DL165" s="217"/>
      <c r="DM165" s="217">
        <f t="shared" si="233"/>
        <v>0</v>
      </c>
      <c r="DN165" s="217"/>
      <c r="DO165" s="217"/>
      <c r="DP165" s="763">
        <f t="shared" si="234"/>
        <v>0</v>
      </c>
      <c r="DQ165" s="217">
        <f t="shared" si="266"/>
        <v>0</v>
      </c>
      <c r="DR165" s="217">
        <f t="shared" si="267"/>
        <v>0</v>
      </c>
      <c r="DS165" s="217"/>
      <c r="DT165" s="217">
        <f t="shared" si="235"/>
        <v>0</v>
      </c>
      <c r="DU165" s="366">
        <f t="shared" si="268"/>
        <v>0</v>
      </c>
      <c r="DV165" s="217">
        <f t="shared" si="236"/>
        <v>0</v>
      </c>
      <c r="DW165" s="217">
        <f t="shared" ca="1" si="237"/>
        <v>0</v>
      </c>
      <c r="DX165" s="217">
        <f t="shared" ca="1" si="269"/>
        <v>0</v>
      </c>
      <c r="DY165" s="217">
        <f t="shared" ca="1" si="238"/>
        <v>0</v>
      </c>
      <c r="DZ165" s="218">
        <f ca="1">IF(AND(DW165,DX165=0)=0,0,IF(DW165&gt;0,'На банк Приват'!$AB$1,IF(DX165&gt;0,'На Укрсиб'!$V$1,0)))</f>
        <v>0</v>
      </c>
      <c r="EA165" s="207"/>
      <c r="EB165" s="207" t="str">
        <f t="shared" ca="1" si="239"/>
        <v>Водій- кранівник</v>
      </c>
      <c r="EC165" s="207">
        <f t="shared" ca="1" si="240"/>
        <v>0</v>
      </c>
      <c r="ED165" s="207">
        <f t="shared" ca="1" si="270"/>
        <v>0</v>
      </c>
      <c r="EE165" s="207"/>
      <c r="EF165" s="219"/>
      <c r="EG165" s="219"/>
      <c r="EH165" s="219"/>
      <c r="EI165" s="219"/>
      <c r="EJ165" s="219"/>
      <c r="EK165" s="219"/>
      <c r="EL165" s="219"/>
      <c r="EM165" s="219">
        <f t="shared" si="241"/>
        <v>0</v>
      </c>
      <c r="EN165" s="219"/>
      <c r="EO165" s="219"/>
      <c r="EP165" s="219">
        <f t="shared" si="242"/>
        <v>0</v>
      </c>
      <c r="EQ165" s="219">
        <f t="shared" si="271"/>
        <v>0</v>
      </c>
      <c r="ER165" s="219">
        <f t="shared" si="272"/>
        <v>0</v>
      </c>
      <c r="ES165" s="219"/>
      <c r="ET165" s="219">
        <f t="shared" si="243"/>
        <v>0</v>
      </c>
      <c r="EU165" s="363">
        <f t="shared" si="273"/>
        <v>0</v>
      </c>
      <c r="EV165" s="219">
        <f t="shared" si="244"/>
        <v>0</v>
      </c>
      <c r="EW165" s="219">
        <f t="shared" ca="1" si="245"/>
        <v>0</v>
      </c>
      <c r="EX165" s="219">
        <f t="shared" ca="1" si="274"/>
        <v>0</v>
      </c>
      <c r="EY165" s="219">
        <f t="shared" ca="1" si="246"/>
        <v>0</v>
      </c>
      <c r="EZ165" s="220">
        <f ca="1">IF(AND(EW165,EX165=0)=0,0,IF(EW165&gt;0,'На банк Приват'!$AH$1,IF(EX165&gt;0,'На Укрсиб'!$AH$1,0)))</f>
        <v>0</v>
      </c>
      <c r="FA165" s="28">
        <f t="shared" ca="1" si="247"/>
        <v>0</v>
      </c>
      <c r="FB165" s="28" t="str">
        <f t="shared" ca="1" si="248"/>
        <v>вс/сс</v>
      </c>
      <c r="FC165" s="28">
        <f t="shared" ca="1" si="249"/>
        <v>0</v>
      </c>
      <c r="FD165" s="28">
        <f t="shared" ca="1" si="250"/>
        <v>0</v>
      </c>
      <c r="FE165" s="28">
        <f t="shared" ca="1" si="251"/>
        <v>156</v>
      </c>
      <c r="FF165">
        <f t="shared" si="252"/>
        <v>0</v>
      </c>
      <c r="FG165" s="531"/>
    </row>
    <row r="166" spans="1:163">
      <c r="A166" s="113"/>
      <c r="B166" s="113" t="str">
        <f t="shared" ca="1" si="204"/>
        <v>Водій- кранівник</v>
      </c>
      <c r="C166" s="113">
        <f t="shared" ca="1" si="205"/>
        <v>0</v>
      </c>
      <c r="D166" s="113" t="str">
        <f t="shared" ca="1" si="296"/>
        <v>ВАКАНТ</v>
      </c>
      <c r="E166" s="113">
        <f t="shared" si="206"/>
        <v>0</v>
      </c>
      <c r="F166" s="115"/>
      <c r="G166" s="209">
        <f t="shared" si="276"/>
        <v>0</v>
      </c>
      <c r="H166" s="209">
        <f t="shared" si="277"/>
        <v>0</v>
      </c>
      <c r="I166" s="209">
        <f t="shared" si="278"/>
        <v>0</v>
      </c>
      <c r="J166" s="209">
        <f t="shared" si="279"/>
        <v>0</v>
      </c>
      <c r="K166" s="209">
        <f t="shared" si="280"/>
        <v>0</v>
      </c>
      <c r="L166" s="209">
        <f t="shared" si="281"/>
        <v>0</v>
      </c>
      <c r="M166" s="209">
        <f t="shared" si="282"/>
        <v>0</v>
      </c>
      <c r="N166" s="209">
        <f t="shared" si="283"/>
        <v>0</v>
      </c>
      <c r="O166" s="209">
        <f t="shared" si="275"/>
        <v>0</v>
      </c>
      <c r="P166" s="211">
        <f t="shared" si="284"/>
        <v>0</v>
      </c>
      <c r="Q166" s="209">
        <f t="shared" si="285"/>
        <v>0</v>
      </c>
      <c r="R166" s="209">
        <f t="shared" si="286"/>
        <v>0</v>
      </c>
      <c r="S166" s="209">
        <f t="shared" si="287"/>
        <v>0</v>
      </c>
      <c r="T166" s="209">
        <f t="shared" si="288"/>
        <v>0</v>
      </c>
      <c r="U166" s="209">
        <f t="shared" si="289"/>
        <v>0</v>
      </c>
      <c r="V166" s="209">
        <f t="shared" si="290"/>
        <v>0</v>
      </c>
      <c r="W166" s="209">
        <f t="shared" ca="1" si="291"/>
        <v>0</v>
      </c>
      <c r="X166" s="209">
        <f t="shared" ca="1" si="292"/>
        <v>0</v>
      </c>
      <c r="Y166" s="209">
        <f t="shared" ca="1" si="293"/>
        <v>0</v>
      </c>
      <c r="Z166" s="210" t="str">
        <f t="shared" ca="1" si="207"/>
        <v xml:space="preserve">        </v>
      </c>
      <c r="AA166" s="185"/>
      <c r="AB166" s="185" t="str">
        <f t="shared" ca="1" si="208"/>
        <v>Водій- кранівник</v>
      </c>
      <c r="AC166" s="185">
        <f t="shared" ca="1" si="209"/>
        <v>0</v>
      </c>
      <c r="AD166" s="185" t="str">
        <f t="shared" ca="1" si="253"/>
        <v>ВАКАНТ</v>
      </c>
      <c r="AE166" s="185"/>
      <c r="AF166" s="211"/>
      <c r="AG166" s="211"/>
      <c r="AH166" s="211"/>
      <c r="AI166" s="211"/>
      <c r="AJ166" s="211"/>
      <c r="AK166" s="211"/>
      <c r="AL166" s="211"/>
      <c r="AM166" s="211"/>
      <c r="AN166" s="211"/>
      <c r="AO166" s="211"/>
      <c r="AP166" s="623">
        <f t="shared" si="210"/>
        <v>0</v>
      </c>
      <c r="AQ166" s="211">
        <f t="shared" si="254"/>
        <v>0</v>
      </c>
      <c r="AR166" s="211">
        <f t="shared" si="255"/>
        <v>0</v>
      </c>
      <c r="AS166" s="211"/>
      <c r="AT166" s="211">
        <f t="shared" si="211"/>
        <v>0</v>
      </c>
      <c r="AU166" s="358">
        <f t="shared" si="212"/>
        <v>0</v>
      </c>
      <c r="AV166" s="211">
        <f t="shared" si="213"/>
        <v>0</v>
      </c>
      <c r="AW166" s="211">
        <f t="shared" ca="1" si="214"/>
        <v>0</v>
      </c>
      <c r="AX166" s="211">
        <f t="shared" ca="1" si="294"/>
        <v>0</v>
      </c>
      <c r="AY166" s="211">
        <f t="shared" ca="1" si="215"/>
        <v>0</v>
      </c>
      <c r="AZ166" s="212">
        <f ca="1">IF(AND(AW166,AX166=0,AY166=0)=0,0,IF(AW166&gt;0,'На банк Приват'!$J$1,IF(AX166&gt;0,'На Укрсиб'!$J$1,0)))</f>
        <v>0</v>
      </c>
      <c r="BA166" s="191"/>
      <c r="BB166" s="191" t="str">
        <f t="shared" ca="1" si="216"/>
        <v>Водій- кранівник</v>
      </c>
      <c r="BC166" s="191">
        <f t="shared" ca="1" si="217"/>
        <v>0</v>
      </c>
      <c r="BD166" s="191" t="str">
        <f t="shared" ca="1" si="256"/>
        <v>ВАКАНТ</v>
      </c>
      <c r="BE166" s="191"/>
      <c r="BF166" s="213"/>
      <c r="BG166" s="213"/>
      <c r="BH166" s="213"/>
      <c r="BI166" s="213"/>
      <c r="BJ166" s="213"/>
      <c r="BK166" s="213"/>
      <c r="BL166" s="213"/>
      <c r="BM166" s="213"/>
      <c r="BN166" s="213"/>
      <c r="BO166" s="213"/>
      <c r="BP166" s="623">
        <f t="shared" si="218"/>
        <v>0</v>
      </c>
      <c r="BQ166" s="213">
        <f t="shared" si="257"/>
        <v>0</v>
      </c>
      <c r="BR166" s="213">
        <f t="shared" si="258"/>
        <v>0</v>
      </c>
      <c r="BS166" s="213"/>
      <c r="BT166" s="213">
        <f t="shared" si="219"/>
        <v>0</v>
      </c>
      <c r="BU166" s="362">
        <f t="shared" si="259"/>
        <v>0</v>
      </c>
      <c r="BV166" s="213">
        <f t="shared" si="220"/>
        <v>0</v>
      </c>
      <c r="BW166" s="213">
        <f t="shared" ca="1" si="221"/>
        <v>0</v>
      </c>
      <c r="BX166" s="213">
        <f t="shared" ca="1" si="260"/>
        <v>0</v>
      </c>
      <c r="BY166" s="213">
        <f t="shared" ca="1" si="222"/>
        <v>0</v>
      </c>
      <c r="BZ166" s="214">
        <f ca="1">IF(AND(BW166,BX166=0)=0,0,IF(BW166&gt;0,'На банк Приват'!$P$1,IF(BX166&gt;0,'На Укрсиб'!$P$1,0)))</f>
        <v>0</v>
      </c>
      <c r="CA166" s="198">
        <v>159</v>
      </c>
      <c r="CB166" s="198" t="str">
        <f t="shared" ca="1" si="223"/>
        <v>Водій- кранівник</v>
      </c>
      <c r="CC166" s="198">
        <f t="shared" ca="1" si="224"/>
        <v>0</v>
      </c>
      <c r="CD166" s="198" t="str">
        <f t="shared" ca="1" si="261"/>
        <v>ВАКАНТ</v>
      </c>
      <c r="CE166" s="198"/>
      <c r="CF166" s="215"/>
      <c r="CG166" s="215"/>
      <c r="CH166" s="215"/>
      <c r="CI166" s="215"/>
      <c r="CJ166" s="215"/>
      <c r="CK166" s="215"/>
      <c r="CL166" s="215"/>
      <c r="CM166" s="215">
        <f t="shared" ref="CM166:CM197" si="297">IF(CN166=0,6500/31*CE166,0)</f>
        <v>0</v>
      </c>
      <c r="CN166" s="215"/>
      <c r="CO166" s="215"/>
      <c r="CP166" s="215">
        <f t="shared" si="225"/>
        <v>0</v>
      </c>
      <c r="CQ166" s="215">
        <f t="shared" si="262"/>
        <v>0</v>
      </c>
      <c r="CR166" s="215">
        <f t="shared" si="263"/>
        <v>0</v>
      </c>
      <c r="CS166" s="215"/>
      <c r="CT166" s="215">
        <f t="shared" si="226"/>
        <v>0</v>
      </c>
      <c r="CU166" s="369">
        <f t="shared" si="227"/>
        <v>0</v>
      </c>
      <c r="CV166" s="215">
        <f t="shared" si="228"/>
        <v>0</v>
      </c>
      <c r="CW166" s="215">
        <f t="shared" ca="1" si="229"/>
        <v>0</v>
      </c>
      <c r="CX166" s="215">
        <f t="shared" ca="1" si="264"/>
        <v>0</v>
      </c>
      <c r="CY166" s="215">
        <f t="shared" ca="1" si="230"/>
        <v>0</v>
      </c>
      <c r="CZ166" s="216">
        <f ca="1">IF(AND(CW166,CX166=0)=0,0,IF(CW166&gt;0,'На банк Приват'!$V$1,IF(CX166&gt;0,'На Укрсиб'!$V$1,0)))</f>
        <v>0</v>
      </c>
      <c r="DA166" s="204"/>
      <c r="DB166" s="204" t="str">
        <f t="shared" ca="1" si="231"/>
        <v>Водій- кранівник</v>
      </c>
      <c r="DC166" s="204">
        <f t="shared" ca="1" si="232"/>
        <v>0</v>
      </c>
      <c r="DD166" s="204" t="str">
        <f t="shared" ca="1" si="265"/>
        <v>ВАКАНТ</v>
      </c>
      <c r="DE166" s="204"/>
      <c r="DF166" s="217"/>
      <c r="DG166" s="217"/>
      <c r="DH166" s="217"/>
      <c r="DI166" s="217"/>
      <c r="DJ166" s="217"/>
      <c r="DK166" s="217"/>
      <c r="DL166" s="217"/>
      <c r="DM166" s="217">
        <f t="shared" si="233"/>
        <v>0</v>
      </c>
      <c r="DN166" s="217"/>
      <c r="DO166" s="217"/>
      <c r="DP166" s="763">
        <f t="shared" si="234"/>
        <v>0</v>
      </c>
      <c r="DQ166" s="217">
        <f t="shared" si="266"/>
        <v>0</v>
      </c>
      <c r="DR166" s="217">
        <f t="shared" si="267"/>
        <v>0</v>
      </c>
      <c r="DS166" s="217"/>
      <c r="DT166" s="217">
        <f t="shared" si="235"/>
        <v>0</v>
      </c>
      <c r="DU166" s="366">
        <f t="shared" si="268"/>
        <v>0</v>
      </c>
      <c r="DV166" s="217">
        <f t="shared" si="236"/>
        <v>0</v>
      </c>
      <c r="DW166" s="217">
        <f t="shared" ca="1" si="237"/>
        <v>0</v>
      </c>
      <c r="DX166" s="217">
        <f t="shared" ca="1" si="269"/>
        <v>0</v>
      </c>
      <c r="DY166" s="217">
        <f t="shared" ca="1" si="238"/>
        <v>0</v>
      </c>
      <c r="DZ166" s="218">
        <f ca="1">IF(AND(DW166,DX166=0)=0,0,IF(DW166&gt;0,'На банк Приват'!$AB$1,IF(DX166&gt;0,'На Укрсиб'!$V$1,0)))</f>
        <v>0</v>
      </c>
      <c r="EA166" s="207"/>
      <c r="EB166" s="207" t="str">
        <f t="shared" ca="1" si="239"/>
        <v>Водій- кранівник</v>
      </c>
      <c r="EC166" s="207">
        <f t="shared" ca="1" si="240"/>
        <v>0</v>
      </c>
      <c r="ED166" s="207" t="str">
        <f t="shared" ca="1" si="270"/>
        <v>ВАКАНТ</v>
      </c>
      <c r="EE166" s="207"/>
      <c r="EF166" s="219"/>
      <c r="EG166" s="219"/>
      <c r="EH166" s="219"/>
      <c r="EI166" s="219"/>
      <c r="EJ166" s="219"/>
      <c r="EK166" s="219"/>
      <c r="EL166" s="219"/>
      <c r="EM166" s="219">
        <f t="shared" si="241"/>
        <v>0</v>
      </c>
      <c r="EN166" s="219"/>
      <c r="EO166" s="219"/>
      <c r="EP166" s="219">
        <f t="shared" si="242"/>
        <v>0</v>
      </c>
      <c r="EQ166" s="219">
        <f t="shared" si="271"/>
        <v>0</v>
      </c>
      <c r="ER166" s="219">
        <f t="shared" si="272"/>
        <v>0</v>
      </c>
      <c r="ES166" s="219"/>
      <c r="ET166" s="219">
        <f t="shared" si="243"/>
        <v>0</v>
      </c>
      <c r="EU166" s="363">
        <f t="shared" si="273"/>
        <v>0</v>
      </c>
      <c r="EV166" s="219">
        <f t="shared" si="244"/>
        <v>0</v>
      </c>
      <c r="EW166" s="219">
        <f t="shared" ca="1" si="245"/>
        <v>0</v>
      </c>
      <c r="EX166" s="219">
        <f t="shared" ca="1" si="274"/>
        <v>0</v>
      </c>
      <c r="EY166" s="219">
        <f t="shared" ca="1" si="246"/>
        <v>0</v>
      </c>
      <c r="EZ166" s="220">
        <f ca="1">IF(AND(EW166,EX166=0)=0,0,IF(EW166&gt;0,'На банк Приват'!$AH$1,IF(EX166&gt;0,'На Укрсиб'!$AH$1,0)))</f>
        <v>0</v>
      </c>
      <c r="FA166" s="28" t="str">
        <f t="shared" ca="1" si="247"/>
        <v>ВАКАНТ</v>
      </c>
      <c r="FB166" s="28">
        <f t="shared" ca="1" si="248"/>
        <v>0</v>
      </c>
      <c r="FC166" s="28">
        <f t="shared" ca="1" si="249"/>
        <v>0</v>
      </c>
      <c r="FD166" s="28">
        <f t="shared" ca="1" si="250"/>
        <v>0</v>
      </c>
      <c r="FE166" s="28">
        <f t="shared" ca="1" si="251"/>
        <v>157</v>
      </c>
      <c r="FF166">
        <f t="shared" si="252"/>
        <v>0</v>
      </c>
      <c r="FG166" s="531" t="s">
        <v>114</v>
      </c>
    </row>
    <row r="167" spans="1:163">
      <c r="A167" s="113"/>
      <c r="B167" s="113">
        <f t="shared" ca="1" si="204"/>
        <v>0</v>
      </c>
      <c r="C167" s="113">
        <f t="shared" ca="1" si="205"/>
        <v>0</v>
      </c>
      <c r="D167" s="113" t="str">
        <f t="shared" ca="1" si="296"/>
        <v xml:space="preserve"> </v>
      </c>
      <c r="E167" s="113">
        <f t="shared" si="206"/>
        <v>0</v>
      </c>
      <c r="F167" s="115"/>
      <c r="G167" s="209">
        <f t="shared" si="276"/>
        <v>0</v>
      </c>
      <c r="H167" s="209">
        <f t="shared" si="277"/>
        <v>0</v>
      </c>
      <c r="I167" s="209">
        <f t="shared" si="278"/>
        <v>0</v>
      </c>
      <c r="J167" s="209">
        <f t="shared" si="279"/>
        <v>0</v>
      </c>
      <c r="K167" s="209">
        <f t="shared" si="280"/>
        <v>0</v>
      </c>
      <c r="L167" s="209">
        <f t="shared" si="281"/>
        <v>0</v>
      </c>
      <c r="M167" s="209">
        <f t="shared" si="282"/>
        <v>0</v>
      </c>
      <c r="N167" s="209">
        <f t="shared" si="283"/>
        <v>0</v>
      </c>
      <c r="O167" s="209">
        <f t="shared" si="275"/>
        <v>0</v>
      </c>
      <c r="P167" s="211">
        <f t="shared" si="284"/>
        <v>0</v>
      </c>
      <c r="Q167" s="209">
        <f t="shared" si="285"/>
        <v>0</v>
      </c>
      <c r="R167" s="209">
        <f t="shared" si="286"/>
        <v>0</v>
      </c>
      <c r="S167" s="209">
        <f t="shared" si="287"/>
        <v>0</v>
      </c>
      <c r="T167" s="209">
        <f t="shared" si="288"/>
        <v>0</v>
      </c>
      <c r="U167" s="209">
        <f t="shared" si="289"/>
        <v>0</v>
      </c>
      <c r="V167" s="209">
        <f t="shared" si="290"/>
        <v>0</v>
      </c>
      <c r="W167" s="209">
        <f t="shared" ca="1" si="291"/>
        <v>0</v>
      </c>
      <c r="X167" s="209">
        <f t="shared" ca="1" si="292"/>
        <v>0</v>
      </c>
      <c r="Y167" s="209">
        <f t="shared" ca="1" si="293"/>
        <v>0</v>
      </c>
      <c r="Z167" s="210" t="str">
        <f t="shared" ca="1" si="207"/>
        <v xml:space="preserve">        </v>
      </c>
      <c r="AA167" s="185"/>
      <c r="AB167" s="185">
        <f t="shared" ca="1" si="208"/>
        <v>0</v>
      </c>
      <c r="AC167" s="185">
        <f t="shared" ca="1" si="209"/>
        <v>0</v>
      </c>
      <c r="AD167" s="185" t="str">
        <f t="shared" ca="1" si="253"/>
        <v xml:space="preserve"> </v>
      </c>
      <c r="AE167" s="185"/>
      <c r="AF167" s="211"/>
      <c r="AG167" s="211"/>
      <c r="AH167" s="211"/>
      <c r="AI167" s="211"/>
      <c r="AJ167" s="211"/>
      <c r="AK167" s="211"/>
      <c r="AL167" s="211"/>
      <c r="AM167" s="211"/>
      <c r="AN167" s="211"/>
      <c r="AO167" s="211"/>
      <c r="AP167" s="623">
        <f t="shared" si="210"/>
        <v>0</v>
      </c>
      <c r="AQ167" s="211">
        <f t="shared" si="254"/>
        <v>0</v>
      </c>
      <c r="AR167" s="211">
        <f t="shared" si="255"/>
        <v>0</v>
      </c>
      <c r="AS167" s="211"/>
      <c r="AT167" s="211">
        <f t="shared" si="211"/>
        <v>0</v>
      </c>
      <c r="AU167" s="358">
        <f t="shared" si="212"/>
        <v>0</v>
      </c>
      <c r="AV167" s="211">
        <f t="shared" si="213"/>
        <v>0</v>
      </c>
      <c r="AW167" s="211">
        <f t="shared" ca="1" si="214"/>
        <v>0</v>
      </c>
      <c r="AX167" s="211">
        <f t="shared" ca="1" si="294"/>
        <v>0</v>
      </c>
      <c r="AY167" s="211">
        <f t="shared" ca="1" si="215"/>
        <v>0</v>
      </c>
      <c r="AZ167" s="212">
        <f ca="1">IF(AND(AW167,AX167=0,AY167=0)=0,0,IF(AW167&gt;0,'На банк Приват'!$J$1,IF(AX167&gt;0,'На Укрсиб'!$J$1,0)))</f>
        <v>0</v>
      </c>
      <c r="BA167" s="191"/>
      <c r="BB167" s="191">
        <f t="shared" ca="1" si="216"/>
        <v>0</v>
      </c>
      <c r="BC167" s="191">
        <f t="shared" ca="1" si="217"/>
        <v>0</v>
      </c>
      <c r="BD167" s="191" t="str">
        <f t="shared" ca="1" si="256"/>
        <v xml:space="preserve"> </v>
      </c>
      <c r="BE167" s="191"/>
      <c r="BF167" s="213"/>
      <c r="BG167" s="213"/>
      <c r="BH167" s="213"/>
      <c r="BI167" s="213"/>
      <c r="BJ167" s="213"/>
      <c r="BK167" s="213"/>
      <c r="BL167" s="213"/>
      <c r="BM167" s="213"/>
      <c r="BN167" s="213"/>
      <c r="BO167" s="213"/>
      <c r="BP167" s="623">
        <f t="shared" si="218"/>
        <v>0</v>
      </c>
      <c r="BQ167" s="213">
        <f t="shared" si="257"/>
        <v>0</v>
      </c>
      <c r="BR167" s="213">
        <f t="shared" si="258"/>
        <v>0</v>
      </c>
      <c r="BS167" s="213"/>
      <c r="BT167" s="213">
        <f t="shared" si="219"/>
        <v>0</v>
      </c>
      <c r="BU167" s="362">
        <f t="shared" si="259"/>
        <v>0</v>
      </c>
      <c r="BV167" s="213">
        <f t="shared" si="220"/>
        <v>0</v>
      </c>
      <c r="BW167" s="213">
        <f t="shared" ca="1" si="221"/>
        <v>0</v>
      </c>
      <c r="BX167" s="213">
        <f t="shared" ca="1" si="260"/>
        <v>0</v>
      </c>
      <c r="BY167" s="213">
        <f t="shared" ca="1" si="222"/>
        <v>0</v>
      </c>
      <c r="BZ167" s="214">
        <f ca="1">IF(AND(BW167,BX167=0)=0,0,IF(BW167&gt;0,'На банк Приват'!$P$1,IF(BX167&gt;0,'На Укрсиб'!$P$1,0)))</f>
        <v>0</v>
      </c>
      <c r="CA167" s="198">
        <v>160</v>
      </c>
      <c r="CB167" s="198">
        <f t="shared" ca="1" si="223"/>
        <v>0</v>
      </c>
      <c r="CC167" s="198">
        <f t="shared" ca="1" si="224"/>
        <v>0</v>
      </c>
      <c r="CD167" s="198" t="str">
        <f t="shared" ca="1" si="261"/>
        <v xml:space="preserve"> </v>
      </c>
      <c r="CE167" s="198"/>
      <c r="CF167" s="215"/>
      <c r="CG167" s="215"/>
      <c r="CH167" s="215"/>
      <c r="CI167" s="215"/>
      <c r="CJ167" s="215"/>
      <c r="CK167" s="215"/>
      <c r="CL167" s="215"/>
      <c r="CM167" s="215">
        <f t="shared" si="297"/>
        <v>0</v>
      </c>
      <c r="CN167" s="215"/>
      <c r="CO167" s="215"/>
      <c r="CP167" s="215">
        <f t="shared" si="225"/>
        <v>0</v>
      </c>
      <c r="CQ167" s="215">
        <f t="shared" si="262"/>
        <v>0</v>
      </c>
      <c r="CR167" s="215">
        <f t="shared" si="263"/>
        <v>0</v>
      </c>
      <c r="CS167" s="215"/>
      <c r="CT167" s="215">
        <f t="shared" si="226"/>
        <v>0</v>
      </c>
      <c r="CU167" s="369">
        <f t="shared" si="227"/>
        <v>0</v>
      </c>
      <c r="CV167" s="215">
        <f t="shared" si="228"/>
        <v>0</v>
      </c>
      <c r="CW167" s="215">
        <f t="shared" ca="1" si="229"/>
        <v>0</v>
      </c>
      <c r="CX167" s="215">
        <f t="shared" ca="1" si="264"/>
        <v>0</v>
      </c>
      <c r="CY167" s="215">
        <f t="shared" ca="1" si="230"/>
        <v>0</v>
      </c>
      <c r="CZ167" s="216">
        <f ca="1">IF(AND(CW167,CX167=0)=0,0,IF(CW167&gt;0,'На банк Приват'!$V$1,IF(CX167&gt;0,'На Укрсиб'!$V$1,0)))</f>
        <v>0</v>
      </c>
      <c r="DA167" s="204"/>
      <c r="DB167" s="204">
        <f t="shared" ca="1" si="231"/>
        <v>0</v>
      </c>
      <c r="DC167" s="204">
        <f t="shared" ca="1" si="232"/>
        <v>0</v>
      </c>
      <c r="DD167" s="204" t="str">
        <f t="shared" ca="1" si="265"/>
        <v xml:space="preserve"> </v>
      </c>
      <c r="DE167" s="204"/>
      <c r="DF167" s="217"/>
      <c r="DG167" s="217"/>
      <c r="DH167" s="217"/>
      <c r="DI167" s="217"/>
      <c r="DJ167" s="217"/>
      <c r="DK167" s="217"/>
      <c r="DL167" s="217"/>
      <c r="DM167" s="217">
        <f t="shared" si="233"/>
        <v>0</v>
      </c>
      <c r="DN167" s="217"/>
      <c r="DO167" s="217"/>
      <c r="DP167" s="763">
        <f t="shared" si="234"/>
        <v>0</v>
      </c>
      <c r="DQ167" s="217">
        <f t="shared" si="266"/>
        <v>0</v>
      </c>
      <c r="DR167" s="217">
        <f t="shared" si="267"/>
        <v>0</v>
      </c>
      <c r="DS167" s="217"/>
      <c r="DT167" s="217">
        <f t="shared" si="235"/>
        <v>0</v>
      </c>
      <c r="DU167" s="366">
        <f t="shared" si="268"/>
        <v>0</v>
      </c>
      <c r="DV167" s="217">
        <f t="shared" si="236"/>
        <v>0</v>
      </c>
      <c r="DW167" s="217">
        <f t="shared" ca="1" si="237"/>
        <v>0</v>
      </c>
      <c r="DX167" s="217">
        <f t="shared" ca="1" si="269"/>
        <v>0</v>
      </c>
      <c r="DY167" s="217">
        <f t="shared" ca="1" si="238"/>
        <v>0</v>
      </c>
      <c r="DZ167" s="218">
        <f ca="1">IF(AND(DW167,DX167=0)=0,0,IF(DW167&gt;0,'На банк Приват'!$AB$1,IF(DX167&gt;0,'На Укрсиб'!$V$1,0)))</f>
        <v>0</v>
      </c>
      <c r="EA167" s="207"/>
      <c r="EB167" s="207">
        <f t="shared" ca="1" si="239"/>
        <v>0</v>
      </c>
      <c r="EC167" s="207">
        <f t="shared" ca="1" si="240"/>
        <v>0</v>
      </c>
      <c r="ED167" s="207" t="str">
        <f t="shared" ca="1" si="270"/>
        <v xml:space="preserve"> </v>
      </c>
      <c r="EE167" s="207"/>
      <c r="EF167" s="219"/>
      <c r="EG167" s="219"/>
      <c r="EH167" s="219"/>
      <c r="EI167" s="219"/>
      <c r="EJ167" s="219"/>
      <c r="EK167" s="219"/>
      <c r="EL167" s="219"/>
      <c r="EM167" s="219">
        <f t="shared" si="241"/>
        <v>0</v>
      </c>
      <c r="EN167" s="219"/>
      <c r="EO167" s="219"/>
      <c r="EP167" s="219">
        <f t="shared" si="242"/>
        <v>0</v>
      </c>
      <c r="EQ167" s="219">
        <f t="shared" si="271"/>
        <v>0</v>
      </c>
      <c r="ER167" s="219">
        <f t="shared" si="272"/>
        <v>0</v>
      </c>
      <c r="ES167" s="219"/>
      <c r="ET167" s="219">
        <f t="shared" si="243"/>
        <v>0</v>
      </c>
      <c r="EU167" s="363">
        <f t="shared" si="273"/>
        <v>0</v>
      </c>
      <c r="EV167" s="219">
        <f t="shared" si="244"/>
        <v>0</v>
      </c>
      <c r="EW167" s="219">
        <f t="shared" ca="1" si="245"/>
        <v>0</v>
      </c>
      <c r="EX167" s="219">
        <f t="shared" ca="1" si="274"/>
        <v>0</v>
      </c>
      <c r="EY167" s="219">
        <f t="shared" ca="1" si="246"/>
        <v>0</v>
      </c>
      <c r="EZ167" s="220">
        <f ca="1">IF(AND(EW167,EX167=0)=0,0,IF(EW167&gt;0,'На банк Приват'!$AH$1,IF(EX167&gt;0,'На Укрсиб'!$AH$1,0)))</f>
        <v>0</v>
      </c>
      <c r="FA167" s="28" t="str">
        <f t="shared" ca="1" si="247"/>
        <v xml:space="preserve"> </v>
      </c>
      <c r="FB167" s="28">
        <f t="shared" ca="1" si="248"/>
        <v>0</v>
      </c>
      <c r="FC167" s="28">
        <f t="shared" ca="1" si="249"/>
        <v>0</v>
      </c>
      <c r="FD167" s="28">
        <f t="shared" ca="1" si="250"/>
        <v>0</v>
      </c>
      <c r="FE167" s="28">
        <f t="shared" ca="1" si="251"/>
        <v>158</v>
      </c>
      <c r="FF167">
        <f t="shared" si="252"/>
        <v>0</v>
      </c>
      <c r="FG167" s="531" t="s">
        <v>45</v>
      </c>
    </row>
    <row r="168" spans="1:163">
      <c r="A168" s="113"/>
      <c r="B168" s="113" t="str">
        <f t="shared" ca="1" si="204"/>
        <v>Командир батареї</v>
      </c>
      <c r="C168" s="113" t="str">
        <f t="shared" ca="1" si="205"/>
        <v>ст.л-т</v>
      </c>
      <c r="D168" s="113" t="str">
        <f t="shared" ca="1" si="296"/>
        <v>Мороз В.В.</v>
      </c>
      <c r="E168" s="113">
        <f t="shared" si="206"/>
        <v>0</v>
      </c>
      <c r="F168" s="115"/>
      <c r="G168" s="209">
        <f t="shared" si="276"/>
        <v>0</v>
      </c>
      <c r="H168" s="209">
        <f t="shared" si="277"/>
        <v>0</v>
      </c>
      <c r="I168" s="209">
        <f t="shared" si="278"/>
        <v>0</v>
      </c>
      <c r="J168" s="209">
        <f t="shared" si="279"/>
        <v>0</v>
      </c>
      <c r="K168" s="209">
        <f t="shared" si="280"/>
        <v>0</v>
      </c>
      <c r="L168" s="209">
        <f t="shared" si="281"/>
        <v>0</v>
      </c>
      <c r="M168" s="209">
        <f t="shared" si="282"/>
        <v>0</v>
      </c>
      <c r="N168" s="209">
        <f t="shared" si="283"/>
        <v>0</v>
      </c>
      <c r="O168" s="209">
        <f t="shared" si="275"/>
        <v>0</v>
      </c>
      <c r="P168" s="211">
        <f t="shared" si="284"/>
        <v>0</v>
      </c>
      <c r="Q168" s="209">
        <f t="shared" si="285"/>
        <v>0</v>
      </c>
      <c r="R168" s="209">
        <f t="shared" si="286"/>
        <v>0</v>
      </c>
      <c r="S168" s="209">
        <f t="shared" si="287"/>
        <v>0</v>
      </c>
      <c r="T168" s="209">
        <f t="shared" si="288"/>
        <v>0</v>
      </c>
      <c r="U168" s="209">
        <f t="shared" si="289"/>
        <v>0</v>
      </c>
      <c r="V168" s="209">
        <f t="shared" si="290"/>
        <v>0</v>
      </c>
      <c r="W168" s="209">
        <f t="shared" ca="1" si="291"/>
        <v>0</v>
      </c>
      <c r="X168" s="209">
        <f t="shared" ca="1" si="292"/>
        <v>0</v>
      </c>
      <c r="Y168" s="209">
        <f t="shared" ca="1" si="293"/>
        <v>0</v>
      </c>
      <c r="Z168" s="210" t="str">
        <f t="shared" ca="1" si="207"/>
        <v xml:space="preserve">        </v>
      </c>
      <c r="AA168" s="185"/>
      <c r="AB168" s="185" t="str">
        <f t="shared" ca="1" si="208"/>
        <v>Командир батареї</v>
      </c>
      <c r="AC168" s="185" t="str">
        <f t="shared" ca="1" si="209"/>
        <v>ст.л-т</v>
      </c>
      <c r="AD168" s="185" t="str">
        <f t="shared" ca="1" si="253"/>
        <v>Мороз В.В.</v>
      </c>
      <c r="AE168" s="185"/>
      <c r="AF168" s="211"/>
      <c r="AG168" s="211"/>
      <c r="AH168" s="211"/>
      <c r="AI168" s="211"/>
      <c r="AJ168" s="211"/>
      <c r="AK168" s="211"/>
      <c r="AL168" s="211"/>
      <c r="AM168" s="211"/>
      <c r="AN168" s="211"/>
      <c r="AO168" s="211"/>
      <c r="AP168" s="623">
        <f t="shared" si="210"/>
        <v>0</v>
      </c>
      <c r="AQ168" s="211">
        <f t="shared" si="254"/>
        <v>0</v>
      </c>
      <c r="AR168" s="211">
        <f t="shared" si="255"/>
        <v>0</v>
      </c>
      <c r="AS168" s="211"/>
      <c r="AT168" s="211">
        <f t="shared" si="211"/>
        <v>0</v>
      </c>
      <c r="AU168" s="358">
        <f t="shared" si="212"/>
        <v>0</v>
      </c>
      <c r="AV168" s="211">
        <f t="shared" si="213"/>
        <v>0</v>
      </c>
      <c r="AW168" s="211">
        <f t="shared" ca="1" si="214"/>
        <v>0</v>
      </c>
      <c r="AX168" s="211">
        <f t="shared" ca="1" si="294"/>
        <v>0</v>
      </c>
      <c r="AY168" s="211">
        <f t="shared" ca="1" si="215"/>
        <v>0</v>
      </c>
      <c r="AZ168" s="212">
        <f ca="1">IF(AND(AW168,AX168=0,AY168=0)=0,0,IF(AW168&gt;0,'На банк Приват'!$J$1,IF(AX168&gt;0,'На Укрсиб'!J161,0)))</f>
        <v>0</v>
      </c>
      <c r="BA168" s="191"/>
      <c r="BB168" s="191" t="str">
        <f t="shared" ca="1" si="216"/>
        <v>Командир батареї</v>
      </c>
      <c r="BC168" s="191" t="str">
        <f t="shared" ca="1" si="217"/>
        <v>ст.л-т</v>
      </c>
      <c r="BD168" s="191" t="str">
        <f t="shared" ca="1" si="256"/>
        <v>Мороз В.В.</v>
      </c>
      <c r="BE168" s="191"/>
      <c r="BF168" s="213"/>
      <c r="BG168" s="213"/>
      <c r="BH168" s="213"/>
      <c r="BI168" s="213"/>
      <c r="BJ168" s="213"/>
      <c r="BK168" s="213"/>
      <c r="BL168" s="213"/>
      <c r="BM168" s="213"/>
      <c r="BN168" s="213"/>
      <c r="BO168" s="213"/>
      <c r="BP168" s="623">
        <f t="shared" si="218"/>
        <v>0</v>
      </c>
      <c r="BQ168" s="213">
        <f t="shared" si="257"/>
        <v>0</v>
      </c>
      <c r="BR168" s="213">
        <f t="shared" si="258"/>
        <v>0</v>
      </c>
      <c r="BS168" s="213"/>
      <c r="BT168" s="213">
        <f t="shared" si="219"/>
        <v>0</v>
      </c>
      <c r="BU168" s="362">
        <f t="shared" si="259"/>
        <v>0</v>
      </c>
      <c r="BV168" s="213">
        <f t="shared" si="220"/>
        <v>0</v>
      </c>
      <c r="BW168" s="213">
        <f t="shared" ca="1" si="221"/>
        <v>0</v>
      </c>
      <c r="BX168" s="213">
        <f t="shared" ca="1" si="260"/>
        <v>0</v>
      </c>
      <c r="BY168" s="213">
        <f t="shared" ca="1" si="222"/>
        <v>0</v>
      </c>
      <c r="BZ168" s="214">
        <f ca="1">IF(AND(BW168,BX168=0)=0,0,IF(BW168&gt;0,'На банк Приват'!$P$1,IF(BX168&gt;0,'На Укрсиб'!$P$1,0)))</f>
        <v>0</v>
      </c>
      <c r="CA168" s="198">
        <v>161</v>
      </c>
      <c r="CB168" s="198" t="str">
        <f t="shared" ca="1" si="223"/>
        <v>Командир батареї</v>
      </c>
      <c r="CC168" s="198" t="str">
        <f t="shared" ca="1" si="224"/>
        <v>ст.л-т</v>
      </c>
      <c r="CD168" s="198" t="str">
        <f t="shared" ca="1" si="261"/>
        <v>Мороз В.В.</v>
      </c>
      <c r="CE168" s="198"/>
      <c r="CF168" s="215"/>
      <c r="CG168" s="215"/>
      <c r="CH168" s="215"/>
      <c r="CI168" s="215"/>
      <c r="CJ168" s="215"/>
      <c r="CK168" s="215"/>
      <c r="CL168" s="215"/>
      <c r="CM168" s="215">
        <f t="shared" si="297"/>
        <v>0</v>
      </c>
      <c r="CN168" s="215"/>
      <c r="CO168" s="215"/>
      <c r="CP168" s="215">
        <f t="shared" si="225"/>
        <v>0</v>
      </c>
      <c r="CQ168" s="215">
        <f t="shared" si="262"/>
        <v>0</v>
      </c>
      <c r="CR168" s="215">
        <f t="shared" si="263"/>
        <v>0</v>
      </c>
      <c r="CS168" s="215"/>
      <c r="CT168" s="215">
        <f t="shared" si="226"/>
        <v>0</v>
      </c>
      <c r="CU168" s="369">
        <f t="shared" si="227"/>
        <v>0</v>
      </c>
      <c r="CV168" s="215">
        <f t="shared" si="228"/>
        <v>0</v>
      </c>
      <c r="CW168" s="215">
        <f t="shared" ca="1" si="229"/>
        <v>0</v>
      </c>
      <c r="CX168" s="215">
        <f t="shared" ca="1" si="264"/>
        <v>0</v>
      </c>
      <c r="CY168" s="215">
        <f t="shared" ca="1" si="230"/>
        <v>0</v>
      </c>
      <c r="CZ168" s="216">
        <f ca="1">IF(AND(CW168,CX168=0)=0,0,IF(CW168&gt;0,'На банк Приват'!$V$1,IF(CX168&gt;0,'На Укрсиб'!$V$1,0)))</f>
        <v>0</v>
      </c>
      <c r="DA168" s="204"/>
      <c r="DB168" s="204" t="str">
        <f t="shared" ca="1" si="231"/>
        <v>Командир батареї</v>
      </c>
      <c r="DC168" s="204" t="str">
        <f t="shared" ca="1" si="232"/>
        <v>ст.л-т</v>
      </c>
      <c r="DD168" s="204" t="str">
        <f t="shared" ca="1" si="265"/>
        <v>Мороз В.В.</v>
      </c>
      <c r="DE168" s="204"/>
      <c r="DF168" s="217"/>
      <c r="DG168" s="217"/>
      <c r="DH168" s="217"/>
      <c r="DI168" s="217"/>
      <c r="DJ168" s="217"/>
      <c r="DK168" s="217"/>
      <c r="DL168" s="217"/>
      <c r="DM168" s="217">
        <f t="shared" si="233"/>
        <v>0</v>
      </c>
      <c r="DN168" s="217"/>
      <c r="DO168" s="217"/>
      <c r="DP168" s="763">
        <f t="shared" si="234"/>
        <v>0</v>
      </c>
      <c r="DQ168" s="217">
        <f t="shared" si="266"/>
        <v>0</v>
      </c>
      <c r="DR168" s="217">
        <f t="shared" si="267"/>
        <v>0</v>
      </c>
      <c r="DS168" s="217"/>
      <c r="DT168" s="217">
        <f t="shared" si="235"/>
        <v>0</v>
      </c>
      <c r="DU168" s="366">
        <f t="shared" si="268"/>
        <v>0</v>
      </c>
      <c r="DV168" s="217">
        <f t="shared" si="236"/>
        <v>0</v>
      </c>
      <c r="DW168" s="217">
        <f t="shared" ca="1" si="237"/>
        <v>0</v>
      </c>
      <c r="DX168" s="217">
        <f t="shared" ca="1" si="269"/>
        <v>0</v>
      </c>
      <c r="DY168" s="217">
        <f t="shared" ca="1" si="238"/>
        <v>0</v>
      </c>
      <c r="DZ168" s="218">
        <f ca="1">IF(AND(DW168,DX168=0)=0,0,IF(DW168&gt;0,'На банк Приват'!$AB$1,IF(DX168&gt;0,'На Укрсиб'!$V$1,0)))</f>
        <v>0</v>
      </c>
      <c r="EA168" s="207"/>
      <c r="EB168" s="207" t="str">
        <f t="shared" ca="1" si="239"/>
        <v>Командир батареї</v>
      </c>
      <c r="EC168" s="207" t="str">
        <f t="shared" ca="1" si="240"/>
        <v>ст.л-т</v>
      </c>
      <c r="ED168" s="207" t="str">
        <f t="shared" ca="1" si="270"/>
        <v>Мороз В.В.</v>
      </c>
      <c r="EE168" s="207"/>
      <c r="EF168" s="219"/>
      <c r="EG168" s="219"/>
      <c r="EH168" s="219"/>
      <c r="EI168" s="219"/>
      <c r="EJ168" s="219"/>
      <c r="EK168" s="219"/>
      <c r="EL168" s="219"/>
      <c r="EM168" s="219">
        <f t="shared" si="241"/>
        <v>0</v>
      </c>
      <c r="EN168" s="219"/>
      <c r="EO168" s="219"/>
      <c r="EP168" s="219">
        <f t="shared" si="242"/>
        <v>0</v>
      </c>
      <c r="EQ168" s="219">
        <f t="shared" si="271"/>
        <v>0</v>
      </c>
      <c r="ER168" s="219">
        <f t="shared" si="272"/>
        <v>0</v>
      </c>
      <c r="ES168" s="219"/>
      <c r="ET168" s="219">
        <f t="shared" si="243"/>
        <v>0</v>
      </c>
      <c r="EU168" s="363">
        <f t="shared" si="273"/>
        <v>0</v>
      </c>
      <c r="EV168" s="219">
        <f t="shared" si="244"/>
        <v>0</v>
      </c>
      <c r="EW168" s="219">
        <f t="shared" ca="1" si="245"/>
        <v>0</v>
      </c>
      <c r="EX168" s="219">
        <f t="shared" ca="1" si="274"/>
        <v>0</v>
      </c>
      <c r="EY168" s="219">
        <f t="shared" ca="1" si="246"/>
        <v>0</v>
      </c>
      <c r="EZ168" s="220">
        <f ca="1">IF(AND(EW168,EX168=0)=0,0,IF(EW168&gt;0,'На банк Приват'!$AH$1,IF(EX168&gt;0,'На Укрсиб'!$AH$1,0)))</f>
        <v>0</v>
      </c>
      <c r="FA168" s="28" t="str">
        <f t="shared" ca="1" si="247"/>
        <v>Мороз В.В.</v>
      </c>
      <c r="FB168" s="28" t="str">
        <f t="shared" ca="1" si="248"/>
        <v>Мороз</v>
      </c>
      <c r="FC168" s="28" t="str">
        <f t="shared" ca="1" si="249"/>
        <v>Василь</v>
      </c>
      <c r="FD168" s="28" t="str">
        <f t="shared" ca="1" si="250"/>
        <v>Васильович</v>
      </c>
      <c r="FE168" s="28">
        <f t="shared" ca="1" si="251"/>
        <v>159</v>
      </c>
      <c r="FF168">
        <f t="shared" si="252"/>
        <v>0</v>
      </c>
      <c r="FG168" s="531" t="s">
        <v>115</v>
      </c>
    </row>
    <row r="169" spans="1:163">
      <c r="A169" s="113"/>
      <c r="B169" s="113" t="str">
        <f t="shared" ca="1" si="204"/>
        <v xml:space="preserve">Старший механік-водій </v>
      </c>
      <c r="C169" s="113" t="str">
        <f t="shared" ca="1" si="205"/>
        <v>штаб - с-нт</v>
      </c>
      <c r="D169" s="113" t="str">
        <f t="shared" ca="1" si="296"/>
        <v>Ротар Р.А.</v>
      </c>
      <c r="E169" s="113">
        <f t="shared" si="206"/>
        <v>0</v>
      </c>
      <c r="F169" s="115"/>
      <c r="G169" s="209">
        <f t="shared" si="276"/>
        <v>0</v>
      </c>
      <c r="H169" s="209">
        <f t="shared" si="277"/>
        <v>0</v>
      </c>
      <c r="I169" s="209">
        <f t="shared" si="278"/>
        <v>0</v>
      </c>
      <c r="J169" s="209">
        <f t="shared" si="279"/>
        <v>0</v>
      </c>
      <c r="K169" s="209">
        <f t="shared" si="280"/>
        <v>0</v>
      </c>
      <c r="L169" s="209">
        <f t="shared" si="281"/>
        <v>0</v>
      </c>
      <c r="M169" s="209">
        <f t="shared" si="282"/>
        <v>0</v>
      </c>
      <c r="N169" s="209">
        <f t="shared" si="283"/>
        <v>0</v>
      </c>
      <c r="O169" s="209">
        <f t="shared" si="275"/>
        <v>0</v>
      </c>
      <c r="P169" s="211">
        <f t="shared" si="284"/>
        <v>0</v>
      </c>
      <c r="Q169" s="209">
        <f t="shared" si="285"/>
        <v>0</v>
      </c>
      <c r="R169" s="209">
        <f t="shared" si="286"/>
        <v>0</v>
      </c>
      <c r="S169" s="209">
        <f t="shared" si="287"/>
        <v>0</v>
      </c>
      <c r="T169" s="209">
        <f t="shared" si="288"/>
        <v>0</v>
      </c>
      <c r="U169" s="209">
        <f t="shared" si="289"/>
        <v>0</v>
      </c>
      <c r="V169" s="209">
        <f t="shared" si="290"/>
        <v>0</v>
      </c>
      <c r="W169" s="209">
        <f t="shared" ca="1" si="291"/>
        <v>0</v>
      </c>
      <c r="X169" s="209">
        <f t="shared" ca="1" si="292"/>
        <v>0</v>
      </c>
      <c r="Y169" s="209">
        <f t="shared" ca="1" si="293"/>
        <v>0</v>
      </c>
      <c r="Z169" s="210" t="str">
        <f t="shared" ca="1" si="207"/>
        <v xml:space="preserve">        </v>
      </c>
      <c r="AA169" s="185"/>
      <c r="AB169" s="185" t="str">
        <f t="shared" ca="1" si="208"/>
        <v xml:space="preserve">Старший механік-водій </v>
      </c>
      <c r="AC169" s="185" t="str">
        <f t="shared" ca="1" si="209"/>
        <v>штаб - с-нт</v>
      </c>
      <c r="AD169" s="185" t="str">
        <f t="shared" ca="1" si="253"/>
        <v>Ротар Р.А.</v>
      </c>
      <c r="AE169" s="185"/>
      <c r="AF169" s="211"/>
      <c r="AG169" s="211"/>
      <c r="AH169" s="211"/>
      <c r="AI169" s="211"/>
      <c r="AJ169" s="211"/>
      <c r="AK169" s="211"/>
      <c r="AL169" s="211"/>
      <c r="AM169" s="211"/>
      <c r="AN169" s="211"/>
      <c r="AO169" s="211"/>
      <c r="AP169" s="623">
        <f t="shared" si="210"/>
        <v>0</v>
      </c>
      <c r="AQ169" s="211">
        <f t="shared" si="254"/>
        <v>0</v>
      </c>
      <c r="AR169" s="211">
        <f t="shared" si="255"/>
        <v>0</v>
      </c>
      <c r="AS169" s="211"/>
      <c r="AT169" s="211">
        <f t="shared" si="211"/>
        <v>0</v>
      </c>
      <c r="AU169" s="358">
        <f t="shared" si="212"/>
        <v>0</v>
      </c>
      <c r="AV169" s="211">
        <f t="shared" si="213"/>
        <v>0</v>
      </c>
      <c r="AW169" s="211">
        <f t="shared" ca="1" si="214"/>
        <v>0</v>
      </c>
      <c r="AX169" s="211">
        <f t="shared" ca="1" si="294"/>
        <v>0</v>
      </c>
      <c r="AY169" s="211">
        <f t="shared" ca="1" si="215"/>
        <v>0</v>
      </c>
      <c r="AZ169" s="212">
        <f ca="1">IF(AND(AW169,AX169=0,AY169=0)=0,0,IF(AW169&gt;0,'На банк Приват'!$J$1,IF(AX169&gt;0,'На Укрсиб'!J162,0)))</f>
        <v>0</v>
      </c>
      <c r="BA169" s="191"/>
      <c r="BB169" s="191" t="str">
        <f t="shared" ca="1" si="216"/>
        <v xml:space="preserve">Старший механік-водій </v>
      </c>
      <c r="BC169" s="191" t="str">
        <f t="shared" ca="1" si="217"/>
        <v>штаб - с-нт</v>
      </c>
      <c r="BD169" s="191" t="str">
        <f t="shared" ca="1" si="256"/>
        <v>Ротар Р.А.</v>
      </c>
      <c r="BE169" s="191"/>
      <c r="BF169" s="213"/>
      <c r="BG169" s="213"/>
      <c r="BH169" s="213"/>
      <c r="BI169" s="213"/>
      <c r="BJ169" s="213"/>
      <c r="BK169" s="213"/>
      <c r="BL169" s="213"/>
      <c r="BM169" s="213"/>
      <c r="BN169" s="213"/>
      <c r="BO169" s="213"/>
      <c r="BP169" s="623">
        <f t="shared" si="218"/>
        <v>0</v>
      </c>
      <c r="BQ169" s="213">
        <f t="shared" si="257"/>
        <v>0</v>
      </c>
      <c r="BR169" s="213">
        <f t="shared" si="258"/>
        <v>0</v>
      </c>
      <c r="BS169" s="213"/>
      <c r="BT169" s="213">
        <f t="shared" si="219"/>
        <v>0</v>
      </c>
      <c r="BU169" s="362">
        <f t="shared" si="259"/>
        <v>0</v>
      </c>
      <c r="BV169" s="213">
        <f t="shared" si="220"/>
        <v>0</v>
      </c>
      <c r="BW169" s="213">
        <f t="shared" ca="1" si="221"/>
        <v>0</v>
      </c>
      <c r="BX169" s="213">
        <f t="shared" ca="1" si="260"/>
        <v>0</v>
      </c>
      <c r="BY169" s="213">
        <f t="shared" ca="1" si="222"/>
        <v>0</v>
      </c>
      <c r="BZ169" s="214">
        <f ca="1">IF(AND(BW169,BX169=0)=0,0,IF(BW169&gt;0,'На банк Приват'!$P$1,IF(BX169&gt;0,'На Укрсиб'!$P$1,0)))</f>
        <v>0</v>
      </c>
      <c r="CA169" s="198">
        <v>162</v>
      </c>
      <c r="CB169" s="198" t="str">
        <f t="shared" ca="1" si="223"/>
        <v xml:space="preserve">Старший механік-водій </v>
      </c>
      <c r="CC169" s="198" t="str">
        <f t="shared" ca="1" si="224"/>
        <v>штаб - с-нт</v>
      </c>
      <c r="CD169" s="198" t="str">
        <f t="shared" ca="1" si="261"/>
        <v>Ротар Р.А.</v>
      </c>
      <c r="CE169" s="198"/>
      <c r="CF169" s="215"/>
      <c r="CG169" s="215"/>
      <c r="CH169" s="215"/>
      <c r="CI169" s="215"/>
      <c r="CJ169" s="215"/>
      <c r="CK169" s="215"/>
      <c r="CL169" s="215"/>
      <c r="CM169" s="215">
        <f t="shared" si="297"/>
        <v>0</v>
      </c>
      <c r="CN169" s="215"/>
      <c r="CO169" s="215"/>
      <c r="CP169" s="215">
        <f t="shared" si="225"/>
        <v>0</v>
      </c>
      <c r="CQ169" s="215">
        <f t="shared" si="262"/>
        <v>0</v>
      </c>
      <c r="CR169" s="215">
        <f t="shared" si="263"/>
        <v>0</v>
      </c>
      <c r="CS169" s="215"/>
      <c r="CT169" s="215">
        <f t="shared" si="226"/>
        <v>0</v>
      </c>
      <c r="CU169" s="369">
        <f t="shared" si="227"/>
        <v>0</v>
      </c>
      <c r="CV169" s="215">
        <f t="shared" si="228"/>
        <v>0</v>
      </c>
      <c r="CW169" s="215">
        <f t="shared" ca="1" si="229"/>
        <v>0</v>
      </c>
      <c r="CX169" s="215">
        <f t="shared" ca="1" si="264"/>
        <v>0</v>
      </c>
      <c r="CY169" s="215">
        <f t="shared" ca="1" si="230"/>
        <v>0</v>
      </c>
      <c r="CZ169" s="216">
        <f ca="1">IF(AND(CW169,CX169=0)=0,0,IF(CW169&gt;0,'На банк Приват'!$V$1,IF(CX169&gt;0,'На Укрсиб'!$V$1,0)))</f>
        <v>0</v>
      </c>
      <c r="DA169" s="204"/>
      <c r="DB169" s="204" t="str">
        <f t="shared" ca="1" si="231"/>
        <v xml:space="preserve">Старший механік-водій </v>
      </c>
      <c r="DC169" s="204" t="str">
        <f t="shared" ca="1" si="232"/>
        <v>штаб - с-нт</v>
      </c>
      <c r="DD169" s="204" t="str">
        <f t="shared" ca="1" si="265"/>
        <v>Ротар Р.А.</v>
      </c>
      <c r="DE169" s="204"/>
      <c r="DF169" s="217"/>
      <c r="DG169" s="217"/>
      <c r="DH169" s="217"/>
      <c r="DI169" s="217"/>
      <c r="DJ169" s="217"/>
      <c r="DK169" s="217"/>
      <c r="DL169" s="217"/>
      <c r="DM169" s="217">
        <f t="shared" si="233"/>
        <v>0</v>
      </c>
      <c r="DN169" s="217"/>
      <c r="DO169" s="217"/>
      <c r="DP169" s="763">
        <f t="shared" si="234"/>
        <v>0</v>
      </c>
      <c r="DQ169" s="217">
        <f t="shared" si="266"/>
        <v>0</v>
      </c>
      <c r="DR169" s="217">
        <f t="shared" si="267"/>
        <v>0</v>
      </c>
      <c r="DS169" s="217"/>
      <c r="DT169" s="217">
        <f t="shared" si="235"/>
        <v>0</v>
      </c>
      <c r="DU169" s="366">
        <f t="shared" si="268"/>
        <v>0</v>
      </c>
      <c r="DV169" s="217">
        <f t="shared" si="236"/>
        <v>0</v>
      </c>
      <c r="DW169" s="217">
        <f t="shared" ca="1" si="237"/>
        <v>0</v>
      </c>
      <c r="DX169" s="217">
        <f t="shared" ca="1" si="269"/>
        <v>0</v>
      </c>
      <c r="DY169" s="217">
        <f t="shared" ca="1" si="238"/>
        <v>0</v>
      </c>
      <c r="DZ169" s="218">
        <f ca="1">IF(AND(DW169,DX169=0)=0,0,IF(DW169&gt;0,'На банк Приват'!$AB$1,IF(DX169&gt;0,'На Укрсиб'!$V$1,0)))</f>
        <v>0</v>
      </c>
      <c r="EA169" s="207"/>
      <c r="EB169" s="207" t="str">
        <f t="shared" ca="1" si="239"/>
        <v xml:space="preserve">Старший механік-водій </v>
      </c>
      <c r="EC169" s="207" t="str">
        <f t="shared" ca="1" si="240"/>
        <v>штаб - с-нт</v>
      </c>
      <c r="ED169" s="207" t="str">
        <f t="shared" ca="1" si="270"/>
        <v>Ротар Р.А.</v>
      </c>
      <c r="EE169" s="207"/>
      <c r="EF169" s="219"/>
      <c r="EG169" s="219"/>
      <c r="EH169" s="219"/>
      <c r="EI169" s="219"/>
      <c r="EJ169" s="219"/>
      <c r="EK169" s="219"/>
      <c r="EL169" s="219"/>
      <c r="EM169" s="219">
        <f t="shared" si="241"/>
        <v>0</v>
      </c>
      <c r="EN169" s="219"/>
      <c r="EO169" s="219"/>
      <c r="EP169" s="219">
        <f t="shared" si="242"/>
        <v>0</v>
      </c>
      <c r="EQ169" s="219">
        <f t="shared" si="271"/>
        <v>0</v>
      </c>
      <c r="ER169" s="219">
        <f t="shared" si="272"/>
        <v>0</v>
      </c>
      <c r="ES169" s="219"/>
      <c r="ET169" s="219">
        <f t="shared" si="243"/>
        <v>0</v>
      </c>
      <c r="EU169" s="363">
        <f t="shared" si="273"/>
        <v>0</v>
      </c>
      <c r="EV169" s="219">
        <f t="shared" si="244"/>
        <v>0</v>
      </c>
      <c r="EW169" s="219">
        <f t="shared" ca="1" si="245"/>
        <v>0</v>
      </c>
      <c r="EX169" s="219">
        <f t="shared" ca="1" si="274"/>
        <v>0</v>
      </c>
      <c r="EY169" s="219">
        <f t="shared" ca="1" si="246"/>
        <v>0</v>
      </c>
      <c r="EZ169" s="220">
        <f ca="1">IF(AND(EW169,EX169=0)=0,0,IF(EW169&gt;0,'На банк Приват'!$AH$1,IF(EX169&gt;0,'На Укрсиб'!$AH$1,0)))</f>
        <v>0</v>
      </c>
      <c r="FA169" s="28" t="str">
        <f t="shared" ca="1" si="247"/>
        <v>Ротар Р.А.</v>
      </c>
      <c r="FB169" s="28" t="str">
        <f t="shared" ca="1" si="248"/>
        <v>Ротар</v>
      </c>
      <c r="FC169" s="28" t="str">
        <f t="shared" ca="1" si="249"/>
        <v>Руслан</v>
      </c>
      <c r="FD169" s="28" t="str">
        <f t="shared" ca="1" si="250"/>
        <v>Андрійович</v>
      </c>
      <c r="FE169" s="28">
        <f t="shared" ca="1" si="251"/>
        <v>160</v>
      </c>
      <c r="FF169">
        <f t="shared" si="252"/>
        <v>0</v>
      </c>
      <c r="FG169" s="531"/>
    </row>
    <row r="170" spans="1:163">
      <c r="A170" s="113"/>
      <c r="B170" s="113" t="str">
        <f t="shared" ca="1" si="204"/>
        <v>Водій- кранівник</v>
      </c>
      <c r="C170" s="113" t="str">
        <f t="shared" ca="1" si="205"/>
        <v>ст. м-с</v>
      </c>
      <c r="D170" s="113" t="str">
        <f t="shared" ca="1" si="296"/>
        <v>Карчевський С.В.</v>
      </c>
      <c r="E170" s="113">
        <f t="shared" si="206"/>
        <v>0</v>
      </c>
      <c r="F170" s="115"/>
      <c r="G170" s="209">
        <f t="shared" si="276"/>
        <v>0</v>
      </c>
      <c r="H170" s="209">
        <f t="shared" si="277"/>
        <v>0</v>
      </c>
      <c r="I170" s="209">
        <f t="shared" si="278"/>
        <v>0</v>
      </c>
      <c r="J170" s="209">
        <f t="shared" si="279"/>
        <v>0</v>
      </c>
      <c r="K170" s="209">
        <f t="shared" si="280"/>
        <v>0</v>
      </c>
      <c r="L170" s="209">
        <f t="shared" si="281"/>
        <v>0</v>
      </c>
      <c r="M170" s="209">
        <f t="shared" si="282"/>
        <v>0</v>
      </c>
      <c r="N170" s="209">
        <f t="shared" si="283"/>
        <v>0</v>
      </c>
      <c r="O170" s="209">
        <f t="shared" si="275"/>
        <v>0</v>
      </c>
      <c r="P170" s="211">
        <f t="shared" si="284"/>
        <v>0</v>
      </c>
      <c r="Q170" s="209">
        <f t="shared" si="285"/>
        <v>0</v>
      </c>
      <c r="R170" s="209">
        <f t="shared" si="286"/>
        <v>0</v>
      </c>
      <c r="S170" s="209">
        <f t="shared" si="287"/>
        <v>0</v>
      </c>
      <c r="T170" s="209">
        <f t="shared" si="288"/>
        <v>0</v>
      </c>
      <c r="U170" s="209">
        <f t="shared" si="289"/>
        <v>0</v>
      </c>
      <c r="V170" s="209">
        <f t="shared" si="290"/>
        <v>0</v>
      </c>
      <c r="W170" s="209">
        <f t="shared" ca="1" si="291"/>
        <v>0</v>
      </c>
      <c r="X170" s="209">
        <f t="shared" ca="1" si="292"/>
        <v>0</v>
      </c>
      <c r="Y170" s="209">
        <f t="shared" ca="1" si="293"/>
        <v>0</v>
      </c>
      <c r="Z170" s="210" t="str">
        <f t="shared" ca="1" si="207"/>
        <v xml:space="preserve">        </v>
      </c>
      <c r="AA170" s="185"/>
      <c r="AB170" s="185" t="str">
        <f t="shared" ca="1" si="208"/>
        <v>Водій- кранівник</v>
      </c>
      <c r="AC170" s="185" t="str">
        <f t="shared" ca="1" si="209"/>
        <v>ст. м-с</v>
      </c>
      <c r="AD170" s="185" t="str">
        <f t="shared" ca="1" si="253"/>
        <v>Карчевський С.В.</v>
      </c>
      <c r="AE170" s="185"/>
      <c r="AF170" s="211"/>
      <c r="AG170" s="211"/>
      <c r="AH170" s="211"/>
      <c r="AI170" s="211"/>
      <c r="AJ170" s="211"/>
      <c r="AK170" s="211"/>
      <c r="AL170" s="211"/>
      <c r="AM170" s="211"/>
      <c r="AN170" s="211"/>
      <c r="AO170" s="211"/>
      <c r="AP170" s="623">
        <f t="shared" si="210"/>
        <v>0</v>
      </c>
      <c r="AQ170" s="211">
        <f t="shared" si="254"/>
        <v>0</v>
      </c>
      <c r="AR170" s="211">
        <f t="shared" si="255"/>
        <v>0</v>
      </c>
      <c r="AS170" s="211"/>
      <c r="AT170" s="211">
        <f t="shared" si="211"/>
        <v>0</v>
      </c>
      <c r="AU170" s="358">
        <f t="shared" si="212"/>
        <v>0</v>
      </c>
      <c r="AV170" s="211">
        <f t="shared" si="213"/>
        <v>0</v>
      </c>
      <c r="AW170" s="211">
        <f t="shared" ca="1" si="214"/>
        <v>0</v>
      </c>
      <c r="AX170" s="211">
        <f t="shared" ca="1" si="294"/>
        <v>0</v>
      </c>
      <c r="AY170" s="211">
        <f t="shared" ca="1" si="215"/>
        <v>0</v>
      </c>
      <c r="AZ170" s="212">
        <f ca="1">IF(AND(AW170,AX170=0,AY170=0)=0,0,IF(AW170&gt;0,'На банк Приват'!$J$1,IF(AX170&gt;0,'На Укрсиб'!$J$1,0)))</f>
        <v>0</v>
      </c>
      <c r="BA170" s="191"/>
      <c r="BB170" s="191" t="str">
        <f t="shared" ca="1" si="216"/>
        <v>Водій- кранівник</v>
      </c>
      <c r="BC170" s="191" t="str">
        <f t="shared" ca="1" si="217"/>
        <v>ст. м-с</v>
      </c>
      <c r="BD170" s="191" t="str">
        <f t="shared" ca="1" si="256"/>
        <v>Карчевський С.В.</v>
      </c>
      <c r="BE170" s="191"/>
      <c r="BF170" s="213"/>
      <c r="BG170" s="213"/>
      <c r="BH170" s="213"/>
      <c r="BI170" s="213"/>
      <c r="BJ170" s="213"/>
      <c r="BK170" s="213"/>
      <c r="BL170" s="213"/>
      <c r="BM170" s="213"/>
      <c r="BN170" s="213"/>
      <c r="BO170" s="213"/>
      <c r="BP170" s="623">
        <f t="shared" si="218"/>
        <v>0</v>
      </c>
      <c r="BQ170" s="213">
        <f t="shared" si="257"/>
        <v>0</v>
      </c>
      <c r="BR170" s="213">
        <f t="shared" si="258"/>
        <v>0</v>
      </c>
      <c r="BS170" s="213"/>
      <c r="BT170" s="213">
        <f t="shared" si="219"/>
        <v>0</v>
      </c>
      <c r="BU170" s="362">
        <f t="shared" si="259"/>
        <v>0</v>
      </c>
      <c r="BV170" s="213">
        <f t="shared" si="220"/>
        <v>0</v>
      </c>
      <c r="BW170" s="213">
        <f t="shared" ca="1" si="221"/>
        <v>0</v>
      </c>
      <c r="BX170" s="213">
        <f t="shared" ca="1" si="260"/>
        <v>0</v>
      </c>
      <c r="BY170" s="213">
        <f t="shared" ca="1" si="222"/>
        <v>0</v>
      </c>
      <c r="BZ170" s="214">
        <f ca="1">IF(AND(BW170,BX170=0)=0,0,IF(BW170&gt;0,'На банк Приват'!$P$1,IF(BX170&gt;0,'На Укрсиб'!$P$1,0)))</f>
        <v>0</v>
      </c>
      <c r="CA170" s="198">
        <v>163</v>
      </c>
      <c r="CB170" s="198" t="str">
        <f t="shared" ca="1" si="223"/>
        <v>Водій- кранівник</v>
      </c>
      <c r="CC170" s="198" t="str">
        <f t="shared" ca="1" si="224"/>
        <v>ст. м-с</v>
      </c>
      <c r="CD170" s="198" t="str">
        <f t="shared" ca="1" si="261"/>
        <v>Карчевський С.В.</v>
      </c>
      <c r="CE170" s="198"/>
      <c r="CF170" s="215"/>
      <c r="CG170" s="215"/>
      <c r="CH170" s="215"/>
      <c r="CI170" s="215"/>
      <c r="CJ170" s="215"/>
      <c r="CK170" s="215"/>
      <c r="CL170" s="215"/>
      <c r="CM170" s="215">
        <f t="shared" si="297"/>
        <v>0</v>
      </c>
      <c r="CN170" s="215"/>
      <c r="CO170" s="215"/>
      <c r="CP170" s="215">
        <f t="shared" si="225"/>
        <v>0</v>
      </c>
      <c r="CQ170" s="215">
        <f t="shared" si="262"/>
        <v>0</v>
      </c>
      <c r="CR170" s="215">
        <f t="shared" si="263"/>
        <v>0</v>
      </c>
      <c r="CS170" s="215"/>
      <c r="CT170" s="215">
        <f t="shared" si="226"/>
        <v>0</v>
      </c>
      <c r="CU170" s="369">
        <f t="shared" si="227"/>
        <v>0</v>
      </c>
      <c r="CV170" s="215">
        <f t="shared" si="228"/>
        <v>0</v>
      </c>
      <c r="CW170" s="215">
        <f t="shared" ca="1" si="229"/>
        <v>0</v>
      </c>
      <c r="CX170" s="215">
        <f t="shared" ca="1" si="264"/>
        <v>0</v>
      </c>
      <c r="CY170" s="215">
        <f t="shared" ca="1" si="230"/>
        <v>0</v>
      </c>
      <c r="CZ170" s="216">
        <f ca="1">IF(AND(CW170,CX170=0)=0,0,IF(CW170&gt;0,'На банк Приват'!$V$1,IF(CX170&gt;0,'На Укрсиб'!$V$1,0)))</f>
        <v>0</v>
      </c>
      <c r="DA170" s="204"/>
      <c r="DB170" s="204" t="str">
        <f t="shared" ca="1" si="231"/>
        <v>Водій- кранівник</v>
      </c>
      <c r="DC170" s="204" t="str">
        <f t="shared" ca="1" si="232"/>
        <v>ст. м-с</v>
      </c>
      <c r="DD170" s="204" t="str">
        <f t="shared" ca="1" si="265"/>
        <v>Карчевський С.В.</v>
      </c>
      <c r="DE170" s="204"/>
      <c r="DF170" s="217"/>
      <c r="DG170" s="217"/>
      <c r="DH170" s="217"/>
      <c r="DI170" s="217"/>
      <c r="DJ170" s="217"/>
      <c r="DK170" s="217"/>
      <c r="DL170" s="217"/>
      <c r="DM170" s="217">
        <f t="shared" si="233"/>
        <v>0</v>
      </c>
      <c r="DN170" s="217"/>
      <c r="DO170" s="217"/>
      <c r="DP170" s="763">
        <f t="shared" si="234"/>
        <v>0</v>
      </c>
      <c r="DQ170" s="217">
        <f t="shared" si="266"/>
        <v>0</v>
      </c>
      <c r="DR170" s="217">
        <f t="shared" si="267"/>
        <v>0</v>
      </c>
      <c r="DS170" s="217"/>
      <c r="DT170" s="217">
        <f t="shared" si="235"/>
        <v>0</v>
      </c>
      <c r="DU170" s="366">
        <f t="shared" si="268"/>
        <v>0</v>
      </c>
      <c r="DV170" s="217">
        <f t="shared" si="236"/>
        <v>0</v>
      </c>
      <c r="DW170" s="217">
        <f t="shared" ca="1" si="237"/>
        <v>0</v>
      </c>
      <c r="DX170" s="217">
        <f t="shared" ca="1" si="269"/>
        <v>0</v>
      </c>
      <c r="DY170" s="217">
        <f t="shared" ca="1" si="238"/>
        <v>0</v>
      </c>
      <c r="DZ170" s="218">
        <f ca="1">IF(AND(DW170,DX170=0)=0,0,IF(DW170&gt;0,'На банк Приват'!$AB$1,IF(DX170&gt;0,'На Укрсиб'!$V$1,0)))</f>
        <v>0</v>
      </c>
      <c r="EA170" s="207"/>
      <c r="EB170" s="207" t="str">
        <f t="shared" ca="1" si="239"/>
        <v>Водій- кранівник</v>
      </c>
      <c r="EC170" s="207" t="str">
        <f t="shared" ca="1" si="240"/>
        <v>ст. м-с</v>
      </c>
      <c r="ED170" s="207" t="str">
        <f t="shared" ca="1" si="270"/>
        <v>Карчевський С.В.</v>
      </c>
      <c r="EE170" s="207"/>
      <c r="EF170" s="219"/>
      <c r="EG170" s="219"/>
      <c r="EH170" s="219"/>
      <c r="EI170" s="219"/>
      <c r="EJ170" s="219"/>
      <c r="EK170" s="219"/>
      <c r="EL170" s="219"/>
      <c r="EM170" s="219">
        <f t="shared" si="241"/>
        <v>0</v>
      </c>
      <c r="EN170" s="219"/>
      <c r="EO170" s="219"/>
      <c r="EP170" s="219">
        <f t="shared" si="242"/>
        <v>0</v>
      </c>
      <c r="EQ170" s="219">
        <f t="shared" si="271"/>
        <v>0</v>
      </c>
      <c r="ER170" s="219">
        <f t="shared" si="272"/>
        <v>0</v>
      </c>
      <c r="ES170" s="219"/>
      <c r="ET170" s="219">
        <f t="shared" si="243"/>
        <v>0</v>
      </c>
      <c r="EU170" s="363">
        <f t="shared" si="273"/>
        <v>0</v>
      </c>
      <c r="EV170" s="219">
        <f t="shared" si="244"/>
        <v>0</v>
      </c>
      <c r="EW170" s="219">
        <f t="shared" ca="1" si="245"/>
        <v>0</v>
      </c>
      <c r="EX170" s="219">
        <f t="shared" ca="1" si="274"/>
        <v>0</v>
      </c>
      <c r="EY170" s="219">
        <f t="shared" ca="1" si="246"/>
        <v>0</v>
      </c>
      <c r="EZ170" s="220">
        <f ca="1">IF(AND(EW170,EX170=0)=0,0,IF(EW170&gt;0,'На банк Приват'!$AH$1,IF(EX170&gt;0,'На Укрсиб'!$AH$1,0)))</f>
        <v>0</v>
      </c>
      <c r="FA170" s="28" t="str">
        <f t="shared" ca="1" si="247"/>
        <v>Карчевський С.В.</v>
      </c>
      <c r="FB170" s="28" t="str">
        <f t="shared" ca="1" si="248"/>
        <v>Карчевський</v>
      </c>
      <c r="FC170" s="28" t="str">
        <f t="shared" ca="1" si="249"/>
        <v>Сергій</v>
      </c>
      <c r="FD170" s="28" t="str">
        <f t="shared" ca="1" si="250"/>
        <v>Вікторович</v>
      </c>
      <c r="FE170" s="28">
        <f t="shared" ca="1" si="251"/>
        <v>161</v>
      </c>
      <c r="FF170">
        <f t="shared" si="252"/>
        <v>0</v>
      </c>
      <c r="FG170" s="531" t="s">
        <v>117</v>
      </c>
    </row>
    <row r="171" spans="1:163">
      <c r="A171" s="113"/>
      <c r="B171" s="113" t="str">
        <f t="shared" ca="1" si="204"/>
        <v>Водій</v>
      </c>
      <c r="C171" s="113">
        <f t="shared" ca="1" si="205"/>
        <v>0</v>
      </c>
      <c r="D171" s="113" t="str">
        <f t="shared" ca="1" si="296"/>
        <v>ВАКАНТ</v>
      </c>
      <c r="E171" s="113">
        <f t="shared" si="206"/>
        <v>0</v>
      </c>
      <c r="F171" s="115"/>
      <c r="G171" s="209">
        <f t="shared" si="276"/>
        <v>0</v>
      </c>
      <c r="H171" s="209">
        <f t="shared" si="277"/>
        <v>0</v>
      </c>
      <c r="I171" s="209">
        <f t="shared" si="278"/>
        <v>0</v>
      </c>
      <c r="J171" s="209">
        <f t="shared" si="279"/>
        <v>0</v>
      </c>
      <c r="K171" s="209">
        <f t="shared" si="280"/>
        <v>0</v>
      </c>
      <c r="L171" s="209">
        <f t="shared" si="281"/>
        <v>0</v>
      </c>
      <c r="M171" s="209">
        <f t="shared" si="282"/>
        <v>0</v>
      </c>
      <c r="N171" s="209">
        <f t="shared" si="283"/>
        <v>0</v>
      </c>
      <c r="O171" s="209">
        <f t="shared" si="275"/>
        <v>0</v>
      </c>
      <c r="P171" s="211">
        <f t="shared" si="284"/>
        <v>0</v>
      </c>
      <c r="Q171" s="209">
        <f t="shared" si="285"/>
        <v>0</v>
      </c>
      <c r="R171" s="209">
        <f t="shared" si="286"/>
        <v>0</v>
      </c>
      <c r="S171" s="209">
        <f t="shared" si="287"/>
        <v>0</v>
      </c>
      <c r="T171" s="209">
        <f t="shared" si="288"/>
        <v>0</v>
      </c>
      <c r="U171" s="209">
        <f t="shared" si="289"/>
        <v>0</v>
      </c>
      <c r="V171" s="209">
        <f t="shared" si="290"/>
        <v>0</v>
      </c>
      <c r="W171" s="209">
        <f t="shared" ca="1" si="291"/>
        <v>0</v>
      </c>
      <c r="X171" s="209">
        <f t="shared" ca="1" si="292"/>
        <v>0</v>
      </c>
      <c r="Y171" s="209">
        <f t="shared" ca="1" si="293"/>
        <v>0</v>
      </c>
      <c r="Z171" s="210" t="str">
        <f t="shared" ca="1" si="207"/>
        <v xml:space="preserve">        </v>
      </c>
      <c r="AA171" s="185"/>
      <c r="AB171" s="185" t="str">
        <f t="shared" ca="1" si="208"/>
        <v>Водій</v>
      </c>
      <c r="AC171" s="185">
        <f t="shared" ca="1" si="209"/>
        <v>0</v>
      </c>
      <c r="AD171" s="185" t="str">
        <f t="shared" ca="1" si="253"/>
        <v>ВАКАНТ</v>
      </c>
      <c r="AE171" s="185"/>
      <c r="AF171" s="211"/>
      <c r="AG171" s="211"/>
      <c r="AH171" s="211"/>
      <c r="AI171" s="211"/>
      <c r="AJ171" s="211"/>
      <c r="AK171" s="211"/>
      <c r="AL171" s="211"/>
      <c r="AM171" s="211"/>
      <c r="AN171" s="211"/>
      <c r="AO171" s="211"/>
      <c r="AP171" s="623">
        <f t="shared" si="210"/>
        <v>0</v>
      </c>
      <c r="AQ171" s="211">
        <f t="shared" si="254"/>
        <v>0</v>
      </c>
      <c r="AR171" s="211">
        <f t="shared" si="255"/>
        <v>0</v>
      </c>
      <c r="AS171" s="211"/>
      <c r="AT171" s="211">
        <f t="shared" si="211"/>
        <v>0</v>
      </c>
      <c r="AU171" s="358">
        <f t="shared" si="212"/>
        <v>0</v>
      </c>
      <c r="AV171" s="211">
        <f t="shared" si="213"/>
        <v>0</v>
      </c>
      <c r="AW171" s="211">
        <f t="shared" ca="1" si="214"/>
        <v>0</v>
      </c>
      <c r="AX171" s="211">
        <f t="shared" ca="1" si="294"/>
        <v>0</v>
      </c>
      <c r="AY171" s="211">
        <f t="shared" ca="1" si="215"/>
        <v>0</v>
      </c>
      <c r="AZ171" s="212">
        <f ca="1">IF(AND(AW171,AX171=0,AY171=0)=0,0,IF(AW171&gt;0,'На банк Приват'!$J$1,IF(AX171&gt;0,'На Укрсиб'!$J$1,0)))</f>
        <v>0</v>
      </c>
      <c r="BA171" s="191"/>
      <c r="BB171" s="191" t="str">
        <f t="shared" ca="1" si="216"/>
        <v>Водій</v>
      </c>
      <c r="BC171" s="191">
        <f t="shared" ca="1" si="217"/>
        <v>0</v>
      </c>
      <c r="BD171" s="191" t="str">
        <f t="shared" ca="1" si="256"/>
        <v>ВАКАНТ</v>
      </c>
      <c r="BE171" s="191"/>
      <c r="BF171" s="213"/>
      <c r="BG171" s="213"/>
      <c r="BH171" s="213"/>
      <c r="BI171" s="213"/>
      <c r="BJ171" s="213"/>
      <c r="BK171" s="213"/>
      <c r="BL171" s="213"/>
      <c r="BM171" s="213"/>
      <c r="BN171" s="213"/>
      <c r="BO171" s="213"/>
      <c r="BP171" s="623">
        <f t="shared" si="218"/>
        <v>0</v>
      </c>
      <c r="BQ171" s="213">
        <f t="shared" si="257"/>
        <v>0</v>
      </c>
      <c r="BR171" s="213">
        <f t="shared" si="258"/>
        <v>0</v>
      </c>
      <c r="BS171" s="213"/>
      <c r="BT171" s="213">
        <f t="shared" si="219"/>
        <v>0</v>
      </c>
      <c r="BU171" s="362">
        <f t="shared" si="259"/>
        <v>0</v>
      </c>
      <c r="BV171" s="213">
        <f t="shared" si="220"/>
        <v>0</v>
      </c>
      <c r="BW171" s="213">
        <f t="shared" ca="1" si="221"/>
        <v>0</v>
      </c>
      <c r="BX171" s="213">
        <f t="shared" ca="1" si="260"/>
        <v>0</v>
      </c>
      <c r="BY171" s="213">
        <f t="shared" ca="1" si="222"/>
        <v>0</v>
      </c>
      <c r="BZ171" s="214">
        <f ca="1">IF(AND(BW171,BX171=0)=0,0,IF(BW171&gt;0,'На банк Приват'!$P$1,IF(BX171&gt;0,'На Укрсиб'!$P$1,0)))</f>
        <v>0</v>
      </c>
      <c r="CA171" s="198">
        <v>164</v>
      </c>
      <c r="CB171" s="198" t="str">
        <f t="shared" ca="1" si="223"/>
        <v>Водій</v>
      </c>
      <c r="CC171" s="198">
        <f t="shared" ca="1" si="224"/>
        <v>0</v>
      </c>
      <c r="CD171" s="198" t="str">
        <f t="shared" ca="1" si="261"/>
        <v>ВАКАНТ</v>
      </c>
      <c r="CE171" s="198"/>
      <c r="CF171" s="215"/>
      <c r="CG171" s="215"/>
      <c r="CH171" s="215"/>
      <c r="CI171" s="215"/>
      <c r="CJ171" s="215"/>
      <c r="CK171" s="215"/>
      <c r="CL171" s="215"/>
      <c r="CM171" s="215">
        <f t="shared" si="297"/>
        <v>0</v>
      </c>
      <c r="CN171" s="215"/>
      <c r="CO171" s="215"/>
      <c r="CP171" s="215">
        <f t="shared" si="225"/>
        <v>0</v>
      </c>
      <c r="CQ171" s="215">
        <f t="shared" si="262"/>
        <v>0</v>
      </c>
      <c r="CR171" s="215">
        <f t="shared" si="263"/>
        <v>0</v>
      </c>
      <c r="CS171" s="215"/>
      <c r="CT171" s="215">
        <f t="shared" si="226"/>
        <v>0</v>
      </c>
      <c r="CU171" s="369">
        <f t="shared" si="227"/>
        <v>0</v>
      </c>
      <c r="CV171" s="215">
        <f t="shared" si="228"/>
        <v>0</v>
      </c>
      <c r="CW171" s="215">
        <f t="shared" ca="1" si="229"/>
        <v>0</v>
      </c>
      <c r="CX171" s="215">
        <f t="shared" ca="1" si="264"/>
        <v>0</v>
      </c>
      <c r="CY171" s="215">
        <f t="shared" ca="1" si="230"/>
        <v>0</v>
      </c>
      <c r="CZ171" s="216">
        <f ca="1">IF(AND(CW171,CX171=0)=0,0,IF(CW171&gt;0,'На банк Приват'!$V$1,IF(CX171&gt;0,'На Укрсиб'!$V$1,0)))</f>
        <v>0</v>
      </c>
      <c r="DA171" s="204"/>
      <c r="DB171" s="204" t="str">
        <f t="shared" ca="1" si="231"/>
        <v>Водій</v>
      </c>
      <c r="DC171" s="204">
        <f t="shared" ca="1" si="232"/>
        <v>0</v>
      </c>
      <c r="DD171" s="204" t="str">
        <f t="shared" ca="1" si="265"/>
        <v>ВАКАНТ</v>
      </c>
      <c r="DE171" s="204"/>
      <c r="DF171" s="217"/>
      <c r="DG171" s="217"/>
      <c r="DH171" s="217"/>
      <c r="DI171" s="217"/>
      <c r="DJ171" s="217"/>
      <c r="DK171" s="217"/>
      <c r="DL171" s="217"/>
      <c r="DM171" s="217">
        <f t="shared" si="233"/>
        <v>0</v>
      </c>
      <c r="DN171" s="217"/>
      <c r="DO171" s="217"/>
      <c r="DP171" s="763">
        <f t="shared" si="234"/>
        <v>0</v>
      </c>
      <c r="DQ171" s="217">
        <f t="shared" si="266"/>
        <v>0</v>
      </c>
      <c r="DR171" s="217">
        <f t="shared" si="267"/>
        <v>0</v>
      </c>
      <c r="DS171" s="217"/>
      <c r="DT171" s="217">
        <f t="shared" si="235"/>
        <v>0</v>
      </c>
      <c r="DU171" s="366">
        <f t="shared" si="268"/>
        <v>0</v>
      </c>
      <c r="DV171" s="217">
        <f t="shared" si="236"/>
        <v>0</v>
      </c>
      <c r="DW171" s="217">
        <f t="shared" ca="1" si="237"/>
        <v>0</v>
      </c>
      <c r="DX171" s="217">
        <f t="shared" ca="1" si="269"/>
        <v>0</v>
      </c>
      <c r="DY171" s="217">
        <f t="shared" ca="1" si="238"/>
        <v>0</v>
      </c>
      <c r="DZ171" s="218">
        <f ca="1">IF(AND(DW171,DX171=0)=0,0,IF(DW171&gt;0,'На банк Приват'!$AB$1,IF(DX171&gt;0,'На Укрсиб'!$V$1,0)))</f>
        <v>0</v>
      </c>
      <c r="EA171" s="207"/>
      <c r="EB171" s="207" t="str">
        <f t="shared" ca="1" si="239"/>
        <v>Водій</v>
      </c>
      <c r="EC171" s="207">
        <f t="shared" ca="1" si="240"/>
        <v>0</v>
      </c>
      <c r="ED171" s="207" t="str">
        <f t="shared" ca="1" si="270"/>
        <v>ВАКАНТ</v>
      </c>
      <c r="EE171" s="207"/>
      <c r="EF171" s="219"/>
      <c r="EG171" s="219"/>
      <c r="EH171" s="219"/>
      <c r="EI171" s="219"/>
      <c r="EJ171" s="219"/>
      <c r="EK171" s="219"/>
      <c r="EL171" s="219"/>
      <c r="EM171" s="219">
        <f t="shared" si="241"/>
        <v>0</v>
      </c>
      <c r="EN171" s="219"/>
      <c r="EO171" s="219"/>
      <c r="EP171" s="219">
        <f t="shared" si="242"/>
        <v>0</v>
      </c>
      <c r="EQ171" s="219">
        <f t="shared" si="271"/>
        <v>0</v>
      </c>
      <c r="ER171" s="219">
        <f t="shared" si="272"/>
        <v>0</v>
      </c>
      <c r="ES171" s="219"/>
      <c r="ET171" s="219">
        <f t="shared" si="243"/>
        <v>0</v>
      </c>
      <c r="EU171" s="363">
        <f t="shared" si="273"/>
        <v>0</v>
      </c>
      <c r="EV171" s="219">
        <f t="shared" si="244"/>
        <v>0</v>
      </c>
      <c r="EW171" s="219">
        <f t="shared" ca="1" si="245"/>
        <v>0</v>
      </c>
      <c r="EX171" s="219">
        <f t="shared" ca="1" si="274"/>
        <v>0</v>
      </c>
      <c r="EY171" s="219">
        <f t="shared" ca="1" si="246"/>
        <v>0</v>
      </c>
      <c r="EZ171" s="220">
        <f ca="1">IF(AND(EW171,EX171=0)=0,0,IF(EW171&gt;0,'На банк Приват'!$AH$1,IF(EX171&gt;0,'На Укрсиб'!$AH$1,0)))</f>
        <v>0</v>
      </c>
      <c r="FA171" s="28" t="str">
        <f t="shared" ca="1" si="247"/>
        <v>ВАКАНТ</v>
      </c>
      <c r="FB171" s="28">
        <f t="shared" ca="1" si="248"/>
        <v>0</v>
      </c>
      <c r="FC171" s="28">
        <f t="shared" ca="1" si="249"/>
        <v>0</v>
      </c>
      <c r="FD171" s="28">
        <f t="shared" ca="1" si="250"/>
        <v>0</v>
      </c>
      <c r="FE171" s="28">
        <f t="shared" ca="1" si="251"/>
        <v>162</v>
      </c>
      <c r="FF171">
        <f t="shared" si="252"/>
        <v>0</v>
      </c>
      <c r="FG171" s="531" t="s">
        <v>244</v>
      </c>
    </row>
    <row r="172" spans="1:163">
      <c r="A172" s="113"/>
      <c r="B172" s="113">
        <f t="shared" ca="1" si="204"/>
        <v>0</v>
      </c>
      <c r="C172" s="113">
        <f t="shared" ca="1" si="205"/>
        <v>0</v>
      </c>
      <c r="D172" s="113" t="str">
        <f t="shared" ca="1" si="296"/>
        <v xml:space="preserve"> </v>
      </c>
      <c r="E172" s="113">
        <f t="shared" si="206"/>
        <v>0</v>
      </c>
      <c r="F172" s="115"/>
      <c r="G172" s="209">
        <f t="shared" si="276"/>
        <v>0</v>
      </c>
      <c r="H172" s="209">
        <f t="shared" si="277"/>
        <v>0</v>
      </c>
      <c r="I172" s="209">
        <f t="shared" si="278"/>
        <v>0</v>
      </c>
      <c r="J172" s="209">
        <f t="shared" si="279"/>
        <v>0</v>
      </c>
      <c r="K172" s="209">
        <f t="shared" si="280"/>
        <v>0</v>
      </c>
      <c r="L172" s="209">
        <f t="shared" si="281"/>
        <v>0</v>
      </c>
      <c r="M172" s="209">
        <f t="shared" si="282"/>
        <v>0</v>
      </c>
      <c r="N172" s="209">
        <f t="shared" si="283"/>
        <v>0</v>
      </c>
      <c r="O172" s="209">
        <f t="shared" si="275"/>
        <v>0</v>
      </c>
      <c r="P172" s="211">
        <f t="shared" si="284"/>
        <v>0</v>
      </c>
      <c r="Q172" s="209">
        <f t="shared" si="285"/>
        <v>0</v>
      </c>
      <c r="R172" s="209">
        <f t="shared" si="286"/>
        <v>0</v>
      </c>
      <c r="S172" s="209">
        <f t="shared" si="287"/>
        <v>0</v>
      </c>
      <c r="T172" s="209">
        <f t="shared" si="288"/>
        <v>0</v>
      </c>
      <c r="U172" s="209">
        <f t="shared" si="289"/>
        <v>0</v>
      </c>
      <c r="V172" s="209">
        <f t="shared" si="290"/>
        <v>0</v>
      </c>
      <c r="W172" s="209">
        <f t="shared" ca="1" si="291"/>
        <v>0</v>
      </c>
      <c r="X172" s="209">
        <f t="shared" ca="1" si="292"/>
        <v>0</v>
      </c>
      <c r="Y172" s="209">
        <f t="shared" ca="1" si="293"/>
        <v>0</v>
      </c>
      <c r="Z172" s="210" t="str">
        <f t="shared" ca="1" si="207"/>
        <v xml:space="preserve">        </v>
      </c>
      <c r="AA172" s="185"/>
      <c r="AB172" s="185">
        <f t="shared" ca="1" si="208"/>
        <v>0</v>
      </c>
      <c r="AC172" s="185">
        <f t="shared" ca="1" si="209"/>
        <v>0</v>
      </c>
      <c r="AD172" s="185" t="str">
        <f t="shared" ca="1" si="253"/>
        <v xml:space="preserve"> </v>
      </c>
      <c r="AE172" s="185"/>
      <c r="AF172" s="211"/>
      <c r="AG172" s="211"/>
      <c r="AH172" s="211"/>
      <c r="AI172" s="211"/>
      <c r="AJ172" s="211"/>
      <c r="AK172" s="211"/>
      <c r="AL172" s="211"/>
      <c r="AM172" s="211"/>
      <c r="AN172" s="211"/>
      <c r="AO172" s="211"/>
      <c r="AP172" s="623">
        <f t="shared" si="210"/>
        <v>0</v>
      </c>
      <c r="AQ172" s="211">
        <f t="shared" si="254"/>
        <v>0</v>
      </c>
      <c r="AR172" s="211">
        <f t="shared" si="255"/>
        <v>0</v>
      </c>
      <c r="AS172" s="211"/>
      <c r="AT172" s="211">
        <f t="shared" si="211"/>
        <v>0</v>
      </c>
      <c r="AU172" s="358">
        <f t="shared" si="212"/>
        <v>0</v>
      </c>
      <c r="AV172" s="211">
        <f t="shared" si="213"/>
        <v>0</v>
      </c>
      <c r="AW172" s="211">
        <f t="shared" ca="1" si="214"/>
        <v>0</v>
      </c>
      <c r="AX172" s="211">
        <f t="shared" ca="1" si="294"/>
        <v>0</v>
      </c>
      <c r="AY172" s="211">
        <f t="shared" ca="1" si="215"/>
        <v>0</v>
      </c>
      <c r="AZ172" s="212">
        <f ca="1">IF(AND(AW172,AX172=0,AY172=0)=0,0,IF(AW172&gt;0,'На банк Приват'!$J$1,IF(AX172&gt;0,'На Укрсиб'!$J$1,0)))</f>
        <v>0</v>
      </c>
      <c r="BA172" s="191"/>
      <c r="BB172" s="191">
        <f t="shared" ca="1" si="216"/>
        <v>0</v>
      </c>
      <c r="BC172" s="191">
        <f t="shared" ca="1" si="217"/>
        <v>0</v>
      </c>
      <c r="BD172" s="191" t="str">
        <f t="shared" ca="1" si="256"/>
        <v xml:space="preserve"> </v>
      </c>
      <c r="BE172" s="191"/>
      <c r="BF172" s="213"/>
      <c r="BG172" s="213"/>
      <c r="BH172" s="213"/>
      <c r="BI172" s="213"/>
      <c r="BJ172" s="213"/>
      <c r="BK172" s="213"/>
      <c r="BL172" s="213"/>
      <c r="BM172" s="213"/>
      <c r="BN172" s="213"/>
      <c r="BO172" s="213"/>
      <c r="BP172" s="623">
        <f t="shared" si="218"/>
        <v>0</v>
      </c>
      <c r="BQ172" s="213">
        <f t="shared" si="257"/>
        <v>0</v>
      </c>
      <c r="BR172" s="213">
        <f t="shared" si="258"/>
        <v>0</v>
      </c>
      <c r="BS172" s="213"/>
      <c r="BT172" s="213">
        <f t="shared" si="219"/>
        <v>0</v>
      </c>
      <c r="BU172" s="362">
        <f t="shared" si="259"/>
        <v>0</v>
      </c>
      <c r="BV172" s="213">
        <f t="shared" si="220"/>
        <v>0</v>
      </c>
      <c r="BW172" s="213">
        <f t="shared" ca="1" si="221"/>
        <v>0</v>
      </c>
      <c r="BX172" s="213">
        <f t="shared" ca="1" si="260"/>
        <v>0</v>
      </c>
      <c r="BY172" s="213">
        <f t="shared" ca="1" si="222"/>
        <v>0</v>
      </c>
      <c r="BZ172" s="214">
        <f ca="1">IF(AND(BW172,BX172=0)=0,0,IF(BW172&gt;0,'На банк Приват'!$P$1,IF(BX172&gt;0,'На Укрсиб'!$P$1,0)))</f>
        <v>0</v>
      </c>
      <c r="CA172" s="198">
        <v>165</v>
      </c>
      <c r="CB172" s="198">
        <f t="shared" ca="1" si="223"/>
        <v>0</v>
      </c>
      <c r="CC172" s="198">
        <f t="shared" ca="1" si="224"/>
        <v>0</v>
      </c>
      <c r="CD172" s="198" t="str">
        <f t="shared" ca="1" si="261"/>
        <v xml:space="preserve"> </v>
      </c>
      <c r="CE172" s="198"/>
      <c r="CF172" s="215"/>
      <c r="CG172" s="215"/>
      <c r="CH172" s="215"/>
      <c r="CI172" s="215"/>
      <c r="CJ172" s="215"/>
      <c r="CK172" s="215"/>
      <c r="CL172" s="215"/>
      <c r="CM172" s="215">
        <f t="shared" si="297"/>
        <v>0</v>
      </c>
      <c r="CN172" s="215"/>
      <c r="CO172" s="215"/>
      <c r="CP172" s="215">
        <f t="shared" si="225"/>
        <v>0</v>
      </c>
      <c r="CQ172" s="215">
        <f t="shared" si="262"/>
        <v>0</v>
      </c>
      <c r="CR172" s="215">
        <f t="shared" si="263"/>
        <v>0</v>
      </c>
      <c r="CS172" s="215"/>
      <c r="CT172" s="215">
        <f t="shared" si="226"/>
        <v>0</v>
      </c>
      <c r="CU172" s="369">
        <f t="shared" si="227"/>
        <v>0</v>
      </c>
      <c r="CV172" s="215">
        <f t="shared" si="228"/>
        <v>0</v>
      </c>
      <c r="CW172" s="215">
        <f t="shared" ca="1" si="229"/>
        <v>0</v>
      </c>
      <c r="CX172" s="215">
        <f t="shared" ca="1" si="264"/>
        <v>0</v>
      </c>
      <c r="CY172" s="215">
        <f t="shared" ca="1" si="230"/>
        <v>0</v>
      </c>
      <c r="CZ172" s="216">
        <f ca="1">IF(AND(CW172,CX172=0)=0,0,IF(CW172&gt;0,'На банк Приват'!$V$1,IF(CX172&gt;0,'На Укрсиб'!$V$1,0)))</f>
        <v>0</v>
      </c>
      <c r="DA172" s="204"/>
      <c r="DB172" s="204">
        <f t="shared" ca="1" si="231"/>
        <v>0</v>
      </c>
      <c r="DC172" s="204">
        <f t="shared" ca="1" si="232"/>
        <v>0</v>
      </c>
      <c r="DD172" s="204" t="str">
        <f t="shared" ca="1" si="265"/>
        <v xml:space="preserve"> </v>
      </c>
      <c r="DE172" s="204"/>
      <c r="DF172" s="217"/>
      <c r="DG172" s="217"/>
      <c r="DH172" s="217"/>
      <c r="DI172" s="217"/>
      <c r="DJ172" s="217"/>
      <c r="DK172" s="217"/>
      <c r="DL172" s="217"/>
      <c r="DM172" s="217">
        <f t="shared" si="233"/>
        <v>0</v>
      </c>
      <c r="DN172" s="217"/>
      <c r="DO172" s="217"/>
      <c r="DP172" s="763">
        <f t="shared" si="234"/>
        <v>0</v>
      </c>
      <c r="DQ172" s="217">
        <f t="shared" si="266"/>
        <v>0</v>
      </c>
      <c r="DR172" s="217">
        <f t="shared" si="267"/>
        <v>0</v>
      </c>
      <c r="DS172" s="217"/>
      <c r="DT172" s="217">
        <f t="shared" si="235"/>
        <v>0</v>
      </c>
      <c r="DU172" s="366">
        <f t="shared" si="268"/>
        <v>0</v>
      </c>
      <c r="DV172" s="217">
        <f t="shared" si="236"/>
        <v>0</v>
      </c>
      <c r="DW172" s="217">
        <f t="shared" ca="1" si="237"/>
        <v>0</v>
      </c>
      <c r="DX172" s="217">
        <f t="shared" ca="1" si="269"/>
        <v>0</v>
      </c>
      <c r="DY172" s="217">
        <f t="shared" ca="1" si="238"/>
        <v>0</v>
      </c>
      <c r="DZ172" s="218">
        <f ca="1">IF(AND(DW172,DX172=0)=0,0,IF(DW172&gt;0,'На банк Приват'!$AB$1,IF(DX172&gt;0,'На Укрсиб'!$V$1,0)))</f>
        <v>0</v>
      </c>
      <c r="EA172" s="207"/>
      <c r="EB172" s="207">
        <f t="shared" ca="1" si="239"/>
        <v>0</v>
      </c>
      <c r="EC172" s="207">
        <f t="shared" ca="1" si="240"/>
        <v>0</v>
      </c>
      <c r="ED172" s="207" t="str">
        <f t="shared" ca="1" si="270"/>
        <v xml:space="preserve"> </v>
      </c>
      <c r="EE172" s="207"/>
      <c r="EF172" s="219"/>
      <c r="EG172" s="219"/>
      <c r="EH172" s="219"/>
      <c r="EI172" s="219"/>
      <c r="EJ172" s="219"/>
      <c r="EK172" s="219"/>
      <c r="EL172" s="219"/>
      <c r="EM172" s="219">
        <f t="shared" si="241"/>
        <v>0</v>
      </c>
      <c r="EN172" s="219"/>
      <c r="EO172" s="219"/>
      <c r="EP172" s="219">
        <f t="shared" si="242"/>
        <v>0</v>
      </c>
      <c r="EQ172" s="219">
        <f t="shared" si="271"/>
        <v>0</v>
      </c>
      <c r="ER172" s="219">
        <f t="shared" si="272"/>
        <v>0</v>
      </c>
      <c r="ES172" s="219"/>
      <c r="ET172" s="219">
        <f t="shared" si="243"/>
        <v>0</v>
      </c>
      <c r="EU172" s="363">
        <f t="shared" si="273"/>
        <v>0</v>
      </c>
      <c r="EV172" s="219">
        <f t="shared" si="244"/>
        <v>0</v>
      </c>
      <c r="EW172" s="219">
        <f t="shared" ca="1" si="245"/>
        <v>0</v>
      </c>
      <c r="EX172" s="219">
        <f t="shared" ca="1" si="274"/>
        <v>0</v>
      </c>
      <c r="EY172" s="219">
        <f t="shared" ca="1" si="246"/>
        <v>0</v>
      </c>
      <c r="EZ172" s="220">
        <f ca="1">IF(AND(EW172,EX172=0)=0,0,IF(EW172&gt;0,'На банк Приват'!$AH$1,IF(EX172&gt;0,'На Укрсиб'!$AH$1,0)))</f>
        <v>0</v>
      </c>
      <c r="FA172" s="28" t="str">
        <f t="shared" ca="1" si="247"/>
        <v xml:space="preserve"> </v>
      </c>
      <c r="FB172" s="28">
        <f t="shared" ca="1" si="248"/>
        <v>0</v>
      </c>
      <c r="FC172" s="28">
        <f t="shared" ca="1" si="249"/>
        <v>0</v>
      </c>
      <c r="FD172" s="28">
        <f t="shared" ca="1" si="250"/>
        <v>0</v>
      </c>
      <c r="FE172" s="28">
        <f t="shared" ca="1" si="251"/>
        <v>163</v>
      </c>
      <c r="FF172">
        <f t="shared" si="252"/>
        <v>0</v>
      </c>
      <c r="FG172" s="531" t="s">
        <v>118</v>
      </c>
    </row>
    <row r="173" spans="1:163">
      <c r="A173" s="113"/>
      <c r="B173" s="113" t="str">
        <f t="shared" ca="1" si="204"/>
        <v xml:space="preserve">Заступник командира батареї -начальник командного пункту </v>
      </c>
      <c r="C173" s="113">
        <f t="shared" ca="1" si="205"/>
        <v>0</v>
      </c>
      <c r="D173" s="113" t="str">
        <f t="shared" ca="1" si="296"/>
        <v>ВАКАНТ</v>
      </c>
      <c r="E173" s="113">
        <f t="shared" si="206"/>
        <v>0</v>
      </c>
      <c r="F173" s="115"/>
      <c r="G173" s="209">
        <f t="shared" si="276"/>
        <v>0</v>
      </c>
      <c r="H173" s="209">
        <f t="shared" si="277"/>
        <v>0</v>
      </c>
      <c r="I173" s="209">
        <f t="shared" si="278"/>
        <v>0</v>
      </c>
      <c r="J173" s="209">
        <f t="shared" si="279"/>
        <v>0</v>
      </c>
      <c r="K173" s="209">
        <f t="shared" si="280"/>
        <v>0</v>
      </c>
      <c r="L173" s="209">
        <f t="shared" si="281"/>
        <v>0</v>
      </c>
      <c r="M173" s="209">
        <f t="shared" si="282"/>
        <v>0</v>
      </c>
      <c r="N173" s="209">
        <f t="shared" si="283"/>
        <v>0</v>
      </c>
      <c r="O173" s="209">
        <f t="shared" si="275"/>
        <v>0</v>
      </c>
      <c r="P173" s="211">
        <f t="shared" si="284"/>
        <v>0</v>
      </c>
      <c r="Q173" s="209">
        <f t="shared" si="285"/>
        <v>0</v>
      </c>
      <c r="R173" s="209">
        <f t="shared" si="286"/>
        <v>0</v>
      </c>
      <c r="S173" s="209">
        <f t="shared" si="287"/>
        <v>0</v>
      </c>
      <c r="T173" s="209">
        <f t="shared" si="288"/>
        <v>0</v>
      </c>
      <c r="U173" s="209">
        <f t="shared" si="289"/>
        <v>0</v>
      </c>
      <c r="V173" s="209">
        <f t="shared" si="290"/>
        <v>0</v>
      </c>
      <c r="W173" s="209">
        <f t="shared" ca="1" si="291"/>
        <v>0</v>
      </c>
      <c r="X173" s="209">
        <f t="shared" ca="1" si="292"/>
        <v>0</v>
      </c>
      <c r="Y173" s="209">
        <f t="shared" ca="1" si="293"/>
        <v>0</v>
      </c>
      <c r="Z173" s="210" t="str">
        <f t="shared" ca="1" si="207"/>
        <v xml:space="preserve">        </v>
      </c>
      <c r="AA173" s="185"/>
      <c r="AB173" s="185" t="str">
        <f t="shared" ca="1" si="208"/>
        <v xml:space="preserve">Заступник командира батареї -начальник командного пункту </v>
      </c>
      <c r="AC173" s="185">
        <f t="shared" ca="1" si="209"/>
        <v>0</v>
      </c>
      <c r="AD173" s="185" t="str">
        <f t="shared" ca="1" si="253"/>
        <v>ВАКАНТ</v>
      </c>
      <c r="AE173" s="185"/>
      <c r="AF173" s="211"/>
      <c r="AG173" s="211"/>
      <c r="AH173" s="211"/>
      <c r="AI173" s="211"/>
      <c r="AJ173" s="211"/>
      <c r="AK173" s="211"/>
      <c r="AL173" s="211"/>
      <c r="AM173" s="211"/>
      <c r="AN173" s="211"/>
      <c r="AO173" s="211"/>
      <c r="AP173" s="623">
        <f t="shared" si="210"/>
        <v>0</v>
      </c>
      <c r="AQ173" s="211">
        <f t="shared" si="254"/>
        <v>0</v>
      </c>
      <c r="AR173" s="211">
        <f t="shared" si="255"/>
        <v>0</v>
      </c>
      <c r="AS173" s="211"/>
      <c r="AT173" s="211">
        <f t="shared" si="211"/>
        <v>0</v>
      </c>
      <c r="AU173" s="358">
        <f t="shared" si="212"/>
        <v>0</v>
      </c>
      <c r="AV173" s="211">
        <f t="shared" si="213"/>
        <v>0</v>
      </c>
      <c r="AW173" s="211">
        <f t="shared" ca="1" si="214"/>
        <v>0</v>
      </c>
      <c r="AX173" s="211">
        <f t="shared" ca="1" si="294"/>
        <v>0</v>
      </c>
      <c r="AY173" s="211">
        <f t="shared" ca="1" si="215"/>
        <v>0</v>
      </c>
      <c r="AZ173" s="212">
        <f ca="1">IF(AND(AW173,AX173=0,AY173=0)=0,0,IF(AW173&gt;0,'На банк Приват'!$J$1,IF(AX173&gt;0,'На Укрсиб'!$J$1,0)))</f>
        <v>0</v>
      </c>
      <c r="BA173" s="191"/>
      <c r="BB173" s="191" t="str">
        <f t="shared" ca="1" si="216"/>
        <v xml:space="preserve">Заступник командира батареї -начальник командного пункту </v>
      </c>
      <c r="BC173" s="191">
        <f t="shared" ca="1" si="217"/>
        <v>0</v>
      </c>
      <c r="BD173" s="191" t="str">
        <f t="shared" ca="1" si="256"/>
        <v>ВАКАНТ</v>
      </c>
      <c r="BE173" s="191"/>
      <c r="BF173" s="213"/>
      <c r="BG173" s="213"/>
      <c r="BH173" s="213"/>
      <c r="BI173" s="213"/>
      <c r="BJ173" s="213"/>
      <c r="BK173" s="213"/>
      <c r="BL173" s="213"/>
      <c r="BM173" s="213"/>
      <c r="BN173" s="213"/>
      <c r="BO173" s="213"/>
      <c r="BP173" s="623">
        <f t="shared" si="218"/>
        <v>0</v>
      </c>
      <c r="BQ173" s="213">
        <f t="shared" si="257"/>
        <v>0</v>
      </c>
      <c r="BR173" s="213">
        <f t="shared" si="258"/>
        <v>0</v>
      </c>
      <c r="BS173" s="213"/>
      <c r="BT173" s="213">
        <f t="shared" si="219"/>
        <v>0</v>
      </c>
      <c r="BU173" s="362">
        <f t="shared" si="259"/>
        <v>0</v>
      </c>
      <c r="BV173" s="213">
        <f t="shared" si="220"/>
        <v>0</v>
      </c>
      <c r="BW173" s="213">
        <f t="shared" ca="1" si="221"/>
        <v>0</v>
      </c>
      <c r="BX173" s="213">
        <f t="shared" ca="1" si="260"/>
        <v>0</v>
      </c>
      <c r="BY173" s="213">
        <f t="shared" ca="1" si="222"/>
        <v>0</v>
      </c>
      <c r="BZ173" s="214">
        <f ca="1">IF(AND(BW173,BX173=0)=0,0,IF(BW173&gt;0,'На банк Приват'!$P$1,IF(BX173&gt;0,'На Укрсиб'!$P$1,0)))</f>
        <v>0</v>
      </c>
      <c r="CA173" s="198">
        <v>166</v>
      </c>
      <c r="CB173" s="198" t="str">
        <f t="shared" ca="1" si="223"/>
        <v xml:space="preserve">Заступник командира батареї -начальник командного пункту </v>
      </c>
      <c r="CC173" s="198">
        <f t="shared" ca="1" si="224"/>
        <v>0</v>
      </c>
      <c r="CD173" s="198" t="str">
        <f t="shared" ca="1" si="261"/>
        <v>ВАКАНТ</v>
      </c>
      <c r="CE173" s="198"/>
      <c r="CF173" s="215"/>
      <c r="CG173" s="215"/>
      <c r="CH173" s="215"/>
      <c r="CI173" s="215"/>
      <c r="CJ173" s="215"/>
      <c r="CK173" s="215"/>
      <c r="CL173" s="215"/>
      <c r="CM173" s="215">
        <f t="shared" si="297"/>
        <v>0</v>
      </c>
      <c r="CN173" s="215"/>
      <c r="CO173" s="215"/>
      <c r="CP173" s="215">
        <f t="shared" si="225"/>
        <v>0</v>
      </c>
      <c r="CQ173" s="215">
        <f t="shared" si="262"/>
        <v>0</v>
      </c>
      <c r="CR173" s="215">
        <f t="shared" si="263"/>
        <v>0</v>
      </c>
      <c r="CS173" s="215"/>
      <c r="CT173" s="215">
        <f t="shared" si="226"/>
        <v>0</v>
      </c>
      <c r="CU173" s="369">
        <f t="shared" si="227"/>
        <v>0</v>
      </c>
      <c r="CV173" s="215">
        <f t="shared" si="228"/>
        <v>0</v>
      </c>
      <c r="CW173" s="215">
        <f t="shared" ca="1" si="229"/>
        <v>0</v>
      </c>
      <c r="CX173" s="215">
        <f t="shared" ca="1" si="264"/>
        <v>0</v>
      </c>
      <c r="CY173" s="215">
        <f t="shared" ca="1" si="230"/>
        <v>0</v>
      </c>
      <c r="CZ173" s="216">
        <f ca="1">IF(AND(CW173,CX173=0)=0,0,IF(CW173&gt;0,'На банк Приват'!$V$1,IF(CX173&gt;0,'На Укрсиб'!$V$1,0)))</f>
        <v>0</v>
      </c>
      <c r="DA173" s="204"/>
      <c r="DB173" s="204" t="str">
        <f t="shared" ca="1" si="231"/>
        <v xml:space="preserve">Заступник командира батареї -начальник командного пункту </v>
      </c>
      <c r="DC173" s="204">
        <f t="shared" ca="1" si="232"/>
        <v>0</v>
      </c>
      <c r="DD173" s="204" t="str">
        <f t="shared" ca="1" si="265"/>
        <v>ВАКАНТ</v>
      </c>
      <c r="DE173" s="204"/>
      <c r="DF173" s="217"/>
      <c r="DG173" s="217"/>
      <c r="DH173" s="217"/>
      <c r="DI173" s="217"/>
      <c r="DJ173" s="217"/>
      <c r="DK173" s="217"/>
      <c r="DL173" s="217"/>
      <c r="DM173" s="217">
        <f t="shared" si="233"/>
        <v>0</v>
      </c>
      <c r="DN173" s="217"/>
      <c r="DO173" s="217"/>
      <c r="DP173" s="763">
        <f t="shared" si="234"/>
        <v>0</v>
      </c>
      <c r="DQ173" s="217">
        <f t="shared" si="266"/>
        <v>0</v>
      </c>
      <c r="DR173" s="217">
        <f t="shared" si="267"/>
        <v>0</v>
      </c>
      <c r="DS173" s="217"/>
      <c r="DT173" s="217">
        <f t="shared" si="235"/>
        <v>0</v>
      </c>
      <c r="DU173" s="366">
        <f t="shared" si="268"/>
        <v>0</v>
      </c>
      <c r="DV173" s="217">
        <f t="shared" si="236"/>
        <v>0</v>
      </c>
      <c r="DW173" s="217">
        <f t="shared" ca="1" si="237"/>
        <v>0</v>
      </c>
      <c r="DX173" s="217">
        <f t="shared" ca="1" si="269"/>
        <v>0</v>
      </c>
      <c r="DY173" s="217">
        <f t="shared" ca="1" si="238"/>
        <v>0</v>
      </c>
      <c r="DZ173" s="218">
        <f ca="1">IF(AND(DW173,DX173=0)=0,0,IF(DW173&gt;0,'На банк Приват'!$AB$1,IF(DX173&gt;0,'На Укрсиб'!$V$1,0)))</f>
        <v>0</v>
      </c>
      <c r="EA173" s="207"/>
      <c r="EB173" s="207" t="str">
        <f t="shared" ca="1" si="239"/>
        <v xml:space="preserve">Заступник командира батареї -начальник командного пункту </v>
      </c>
      <c r="EC173" s="207">
        <f t="shared" ca="1" si="240"/>
        <v>0</v>
      </c>
      <c r="ED173" s="207" t="str">
        <f t="shared" ca="1" si="270"/>
        <v>ВАКАНТ</v>
      </c>
      <c r="EE173" s="207"/>
      <c r="EF173" s="219"/>
      <c r="EG173" s="219"/>
      <c r="EH173" s="219"/>
      <c r="EI173" s="219"/>
      <c r="EJ173" s="219"/>
      <c r="EK173" s="219"/>
      <c r="EL173" s="219"/>
      <c r="EM173" s="219">
        <f t="shared" si="241"/>
        <v>0</v>
      </c>
      <c r="EN173" s="219"/>
      <c r="EO173" s="219"/>
      <c r="EP173" s="219">
        <f t="shared" si="242"/>
        <v>0</v>
      </c>
      <c r="EQ173" s="219">
        <f t="shared" si="271"/>
        <v>0</v>
      </c>
      <c r="ER173" s="219">
        <f t="shared" si="272"/>
        <v>0</v>
      </c>
      <c r="ES173" s="219"/>
      <c r="ET173" s="219">
        <f t="shared" si="243"/>
        <v>0</v>
      </c>
      <c r="EU173" s="363">
        <f t="shared" si="273"/>
        <v>0</v>
      </c>
      <c r="EV173" s="219">
        <f t="shared" si="244"/>
        <v>0</v>
      </c>
      <c r="EW173" s="219">
        <f t="shared" ca="1" si="245"/>
        <v>0</v>
      </c>
      <c r="EX173" s="219">
        <f t="shared" ca="1" si="274"/>
        <v>0</v>
      </c>
      <c r="EY173" s="219">
        <f t="shared" ca="1" si="246"/>
        <v>0</v>
      </c>
      <c r="EZ173" s="220">
        <f ca="1">IF(AND(EW173,EX173=0)=0,0,IF(EW173&gt;0,'На банк Приват'!$AH$1,IF(EX173&gt;0,'На Укрсиб'!$AH$1,0)))</f>
        <v>0</v>
      </c>
      <c r="FA173" s="28" t="str">
        <f t="shared" ca="1" si="247"/>
        <v>ВАКАНТ</v>
      </c>
      <c r="FB173" s="28">
        <f t="shared" ca="1" si="248"/>
        <v>0</v>
      </c>
      <c r="FC173" s="28">
        <f t="shared" ca="1" si="249"/>
        <v>0</v>
      </c>
      <c r="FD173" s="28">
        <f t="shared" ca="1" si="250"/>
        <v>0</v>
      </c>
      <c r="FE173" s="28">
        <f t="shared" ca="1" si="251"/>
        <v>164</v>
      </c>
      <c r="FF173">
        <f t="shared" si="252"/>
        <v>0</v>
      </c>
      <c r="FG173" s="531" t="s">
        <v>119</v>
      </c>
    </row>
    <row r="174" spans="1:163">
      <c r="A174" s="113"/>
      <c r="B174" s="113" t="str">
        <f t="shared" ca="1" si="204"/>
        <v xml:space="preserve">Офіцер </v>
      </c>
      <c r="C174" s="113" t="str">
        <f t="shared" ca="1" si="205"/>
        <v>л-т</v>
      </c>
      <c r="D174" s="113" t="str">
        <f t="shared" ca="1" si="296"/>
        <v>Лущик В.В.</v>
      </c>
      <c r="E174" s="113">
        <f t="shared" si="206"/>
        <v>0</v>
      </c>
      <c r="F174" s="115"/>
      <c r="G174" s="209">
        <f t="shared" ref="G174:G212" si="298">AG174+BG174+CG174+DG174+EG174</f>
        <v>0</v>
      </c>
      <c r="H174" s="209">
        <f t="shared" ref="H174:H209" si="299">AH174+BH174+CH174+DH174+EH174</f>
        <v>0</v>
      </c>
      <c r="I174" s="209">
        <f t="shared" ref="I174:I209" si="300">AI174+BI174+CI174+DI174+EI174</f>
        <v>0</v>
      </c>
      <c r="J174" s="209">
        <f t="shared" si="279"/>
        <v>0</v>
      </c>
      <c r="K174" s="209">
        <f t="shared" si="280"/>
        <v>0</v>
      </c>
      <c r="L174" s="209">
        <f t="shared" si="281"/>
        <v>0</v>
      </c>
      <c r="M174" s="209">
        <f t="shared" si="282"/>
        <v>0</v>
      </c>
      <c r="N174" s="209">
        <f t="shared" si="283"/>
        <v>0</v>
      </c>
      <c r="O174" s="209">
        <f t="shared" si="275"/>
        <v>0</v>
      </c>
      <c r="P174" s="211">
        <f t="shared" si="284"/>
        <v>0</v>
      </c>
      <c r="Q174" s="209">
        <f t="shared" si="285"/>
        <v>0</v>
      </c>
      <c r="R174" s="209">
        <f t="shared" si="286"/>
        <v>0</v>
      </c>
      <c r="S174" s="209">
        <f t="shared" si="287"/>
        <v>0</v>
      </c>
      <c r="T174" s="209">
        <f t="shared" si="288"/>
        <v>0</v>
      </c>
      <c r="U174" s="209">
        <f t="shared" si="289"/>
        <v>0</v>
      </c>
      <c r="V174" s="209">
        <f t="shared" si="290"/>
        <v>0</v>
      </c>
      <c r="W174" s="209">
        <f t="shared" ca="1" si="291"/>
        <v>0</v>
      </c>
      <c r="X174" s="209">
        <f t="shared" ca="1" si="292"/>
        <v>0</v>
      </c>
      <c r="Y174" s="209">
        <f t="shared" ca="1" si="293"/>
        <v>0</v>
      </c>
      <c r="Z174" s="210" t="str">
        <f t="shared" ca="1" si="207"/>
        <v xml:space="preserve">        </v>
      </c>
      <c r="AA174" s="185"/>
      <c r="AB174" s="185" t="str">
        <f t="shared" ca="1" si="208"/>
        <v xml:space="preserve">Офіцер </v>
      </c>
      <c r="AC174" s="185" t="str">
        <f t="shared" ca="1" si="209"/>
        <v>л-т</v>
      </c>
      <c r="AD174" s="185" t="str">
        <f t="shared" ca="1" si="253"/>
        <v>Лущик В.В.</v>
      </c>
      <c r="AE174" s="185"/>
      <c r="AF174" s="211"/>
      <c r="AG174" s="211"/>
      <c r="AH174" s="211"/>
      <c r="AI174" s="211"/>
      <c r="AJ174" s="211"/>
      <c r="AK174" s="211"/>
      <c r="AL174" s="211"/>
      <c r="AM174" s="211"/>
      <c r="AN174" s="211"/>
      <c r="AO174" s="211"/>
      <c r="AP174" s="623">
        <f t="shared" si="210"/>
        <v>0</v>
      </c>
      <c r="AQ174" s="211">
        <f t="shared" si="254"/>
        <v>0</v>
      </c>
      <c r="AR174" s="211">
        <f t="shared" si="255"/>
        <v>0</v>
      </c>
      <c r="AS174" s="211"/>
      <c r="AT174" s="211">
        <f t="shared" si="211"/>
        <v>0</v>
      </c>
      <c r="AU174" s="358">
        <f t="shared" si="212"/>
        <v>0</v>
      </c>
      <c r="AV174" s="211">
        <f t="shared" si="213"/>
        <v>0</v>
      </c>
      <c r="AW174" s="211">
        <f t="shared" ca="1" si="214"/>
        <v>0</v>
      </c>
      <c r="AX174" s="211">
        <f t="shared" ca="1" si="294"/>
        <v>0</v>
      </c>
      <c r="AY174" s="211">
        <f t="shared" ca="1" si="215"/>
        <v>0</v>
      </c>
      <c r="AZ174" s="212">
        <f ca="1">IF(AND(AW174,AX174=0,AY174=0)=0,0,IF(AW174&gt;0,'На банк Приват'!$J$1,IF(AX174&gt;0,'На Укрсиб'!J167,0)))</f>
        <v>0</v>
      </c>
      <c r="BA174" s="191"/>
      <c r="BB174" s="191" t="str">
        <f t="shared" ca="1" si="216"/>
        <v xml:space="preserve">Офіцер </v>
      </c>
      <c r="BC174" s="191" t="str">
        <f t="shared" ca="1" si="217"/>
        <v>л-т</v>
      </c>
      <c r="BD174" s="191" t="str">
        <f t="shared" ca="1" si="256"/>
        <v>Лущик В.В.</v>
      </c>
      <c r="BE174" s="191"/>
      <c r="BF174" s="213"/>
      <c r="BG174" s="213"/>
      <c r="BH174" s="213"/>
      <c r="BI174" s="213"/>
      <c r="BJ174" s="213"/>
      <c r="BK174" s="213"/>
      <c r="BL174" s="213"/>
      <c r="BM174" s="213"/>
      <c r="BN174" s="213"/>
      <c r="BO174" s="213"/>
      <c r="BP174" s="623">
        <f t="shared" si="218"/>
        <v>0</v>
      </c>
      <c r="BQ174" s="213">
        <f t="shared" si="257"/>
        <v>0</v>
      </c>
      <c r="BR174" s="213">
        <f t="shared" si="258"/>
        <v>0</v>
      </c>
      <c r="BS174" s="213"/>
      <c r="BT174" s="213">
        <f t="shared" si="219"/>
        <v>0</v>
      </c>
      <c r="BU174" s="362">
        <f t="shared" si="259"/>
        <v>0</v>
      </c>
      <c r="BV174" s="213">
        <f t="shared" si="220"/>
        <v>0</v>
      </c>
      <c r="BW174" s="213">
        <f t="shared" ca="1" si="221"/>
        <v>0</v>
      </c>
      <c r="BX174" s="213">
        <f t="shared" ca="1" si="260"/>
        <v>0</v>
      </c>
      <c r="BY174" s="213">
        <f t="shared" ca="1" si="222"/>
        <v>0</v>
      </c>
      <c r="BZ174" s="214">
        <f ca="1">IF(AND(BW174,BX174=0)=0,0,IF(BW174&gt;0,'На банк Приват'!$P$1,IF(BX174&gt;0,'На Укрсиб'!$P$1,0)))</f>
        <v>0</v>
      </c>
      <c r="CA174" s="198">
        <v>167</v>
      </c>
      <c r="CB174" s="198" t="str">
        <f t="shared" ca="1" si="223"/>
        <v xml:space="preserve">Офіцер </v>
      </c>
      <c r="CC174" s="198" t="str">
        <f t="shared" ca="1" si="224"/>
        <v>л-т</v>
      </c>
      <c r="CD174" s="198" t="str">
        <f t="shared" ca="1" si="261"/>
        <v>Лущик В.В.</v>
      </c>
      <c r="CE174" s="198"/>
      <c r="CF174" s="215"/>
      <c r="CG174" s="215"/>
      <c r="CH174" s="215"/>
      <c r="CI174" s="215"/>
      <c r="CJ174" s="215"/>
      <c r="CK174" s="215"/>
      <c r="CL174" s="215"/>
      <c r="CM174" s="215">
        <f t="shared" si="297"/>
        <v>0</v>
      </c>
      <c r="CN174" s="215"/>
      <c r="CO174" s="215"/>
      <c r="CP174" s="215">
        <f t="shared" si="225"/>
        <v>0</v>
      </c>
      <c r="CQ174" s="215">
        <f t="shared" si="262"/>
        <v>0</v>
      </c>
      <c r="CR174" s="215">
        <f t="shared" si="263"/>
        <v>0</v>
      </c>
      <c r="CS174" s="215"/>
      <c r="CT174" s="215">
        <f t="shared" si="226"/>
        <v>0</v>
      </c>
      <c r="CU174" s="369">
        <f t="shared" si="227"/>
        <v>0</v>
      </c>
      <c r="CV174" s="215">
        <f t="shared" si="228"/>
        <v>0</v>
      </c>
      <c r="CW174" s="215">
        <f t="shared" ca="1" si="229"/>
        <v>0</v>
      </c>
      <c r="CX174" s="215">
        <f t="shared" ca="1" si="264"/>
        <v>0</v>
      </c>
      <c r="CY174" s="215">
        <f t="shared" ca="1" si="230"/>
        <v>0</v>
      </c>
      <c r="CZ174" s="216">
        <f ca="1">IF(AND(CW174,CX174=0)=0,0,IF(CW174&gt;0,'На банк Приват'!$V$1,IF(CX174&gt;0,'На Укрсиб'!$V$1,0)))</f>
        <v>0</v>
      </c>
      <c r="DA174" s="204"/>
      <c r="DB174" s="204" t="str">
        <f t="shared" ca="1" si="231"/>
        <v xml:space="preserve">Офіцер </v>
      </c>
      <c r="DC174" s="204" t="str">
        <f t="shared" ca="1" si="232"/>
        <v>л-т</v>
      </c>
      <c r="DD174" s="204" t="str">
        <f t="shared" ca="1" si="265"/>
        <v>Лущик В.В.</v>
      </c>
      <c r="DE174" s="204"/>
      <c r="DF174" s="217"/>
      <c r="DG174" s="217"/>
      <c r="DH174" s="217"/>
      <c r="DI174" s="217"/>
      <c r="DJ174" s="217"/>
      <c r="DK174" s="217"/>
      <c r="DL174" s="217"/>
      <c r="DM174" s="217">
        <f t="shared" si="233"/>
        <v>0</v>
      </c>
      <c r="DN174" s="217"/>
      <c r="DO174" s="217"/>
      <c r="DP174" s="763">
        <f t="shared" si="234"/>
        <v>0</v>
      </c>
      <c r="DQ174" s="217">
        <f t="shared" si="266"/>
        <v>0</v>
      </c>
      <c r="DR174" s="217">
        <f t="shared" si="267"/>
        <v>0</v>
      </c>
      <c r="DS174" s="217"/>
      <c r="DT174" s="217">
        <f t="shared" si="235"/>
        <v>0</v>
      </c>
      <c r="DU174" s="366">
        <f t="shared" si="268"/>
        <v>0</v>
      </c>
      <c r="DV174" s="217">
        <f t="shared" si="236"/>
        <v>0</v>
      </c>
      <c r="DW174" s="217">
        <f t="shared" ca="1" si="237"/>
        <v>0</v>
      </c>
      <c r="DX174" s="217">
        <f t="shared" ca="1" si="269"/>
        <v>0</v>
      </c>
      <c r="DY174" s="217">
        <f t="shared" ca="1" si="238"/>
        <v>0</v>
      </c>
      <c r="DZ174" s="218">
        <f ca="1">IF(AND(DW174,DX174=0)=0,0,IF(DW174&gt;0,'На банк Приват'!$AB$1,IF(DX174&gt;0,'На Укрсиб'!$V$1,0)))</f>
        <v>0</v>
      </c>
      <c r="EA174" s="207"/>
      <c r="EB174" s="207" t="str">
        <f t="shared" ca="1" si="239"/>
        <v xml:space="preserve">Офіцер </v>
      </c>
      <c r="EC174" s="207" t="str">
        <f t="shared" ca="1" si="240"/>
        <v>л-т</v>
      </c>
      <c r="ED174" s="207" t="str">
        <f t="shared" ca="1" si="270"/>
        <v>Лущик В.В.</v>
      </c>
      <c r="EE174" s="207"/>
      <c r="EF174" s="219"/>
      <c r="EG174" s="219"/>
      <c r="EH174" s="219"/>
      <c r="EI174" s="219"/>
      <c r="EJ174" s="219"/>
      <c r="EK174" s="219"/>
      <c r="EL174" s="219"/>
      <c r="EM174" s="219">
        <f t="shared" si="241"/>
        <v>0</v>
      </c>
      <c r="EN174" s="219"/>
      <c r="EO174" s="219"/>
      <c r="EP174" s="219">
        <f t="shared" si="242"/>
        <v>0</v>
      </c>
      <c r="EQ174" s="219">
        <f t="shared" si="271"/>
        <v>0</v>
      </c>
      <c r="ER174" s="219">
        <f t="shared" si="272"/>
        <v>0</v>
      </c>
      <c r="ES174" s="219"/>
      <c r="ET174" s="219">
        <f t="shared" si="243"/>
        <v>0</v>
      </c>
      <c r="EU174" s="363">
        <f t="shared" si="273"/>
        <v>0</v>
      </c>
      <c r="EV174" s="219">
        <f t="shared" si="244"/>
        <v>0</v>
      </c>
      <c r="EW174" s="219">
        <f t="shared" ca="1" si="245"/>
        <v>0</v>
      </c>
      <c r="EX174" s="219">
        <f t="shared" ca="1" si="274"/>
        <v>0</v>
      </c>
      <c r="EY174" s="219">
        <f t="shared" ca="1" si="246"/>
        <v>0</v>
      </c>
      <c r="EZ174" s="220">
        <f ca="1">IF(AND(EW174,EX174=0)=0,0,IF(EW174&gt;0,'На банк Приват'!$AH$1,IF(EX174&gt;0,'На Укрсиб'!$AH$1,0)))</f>
        <v>0</v>
      </c>
      <c r="FA174" s="28" t="str">
        <f t="shared" ca="1" si="247"/>
        <v>Лущик В.В.</v>
      </c>
      <c r="FB174" s="28" t="str">
        <f t="shared" ca="1" si="248"/>
        <v>Лущик</v>
      </c>
      <c r="FC174" s="28" t="str">
        <f t="shared" ca="1" si="249"/>
        <v>Володимир</v>
      </c>
      <c r="FD174" s="28" t="str">
        <f t="shared" ca="1" si="250"/>
        <v>Валерійович</v>
      </c>
      <c r="FE174" s="28">
        <f t="shared" ca="1" si="251"/>
        <v>165</v>
      </c>
      <c r="FF174">
        <f t="shared" si="252"/>
        <v>0</v>
      </c>
      <c r="FG174" s="531" t="s">
        <v>120</v>
      </c>
    </row>
    <row r="175" spans="1:163">
      <c r="A175" s="113"/>
      <c r="B175" s="113" t="str">
        <f t="shared" ca="1" si="204"/>
        <v>Водій-електрик</v>
      </c>
      <c r="C175" s="113" t="str">
        <f t="shared" ca="1" si="205"/>
        <v>ст. м-с</v>
      </c>
      <c r="D175" s="113" t="str">
        <f t="shared" ca="1" si="296"/>
        <v>Гоминюк В.В.</v>
      </c>
      <c r="E175" s="113">
        <f t="shared" si="206"/>
        <v>0</v>
      </c>
      <c r="F175" s="115"/>
      <c r="G175" s="209">
        <f t="shared" si="298"/>
        <v>0</v>
      </c>
      <c r="H175" s="209">
        <f t="shared" si="299"/>
        <v>0</v>
      </c>
      <c r="I175" s="209">
        <f t="shared" si="300"/>
        <v>0</v>
      </c>
      <c r="J175" s="209">
        <f t="shared" si="279"/>
        <v>0</v>
      </c>
      <c r="K175" s="209">
        <f t="shared" si="280"/>
        <v>0</v>
      </c>
      <c r="L175" s="209">
        <f t="shared" si="281"/>
        <v>0</v>
      </c>
      <c r="M175" s="209">
        <f t="shared" si="282"/>
        <v>0</v>
      </c>
      <c r="N175" s="209">
        <f t="shared" si="283"/>
        <v>0</v>
      </c>
      <c r="O175" s="209">
        <f t="shared" si="275"/>
        <v>0</v>
      </c>
      <c r="P175" s="211">
        <f t="shared" si="284"/>
        <v>0</v>
      </c>
      <c r="Q175" s="209">
        <f t="shared" si="285"/>
        <v>0</v>
      </c>
      <c r="R175" s="209">
        <f t="shared" si="286"/>
        <v>0</v>
      </c>
      <c r="S175" s="209">
        <f t="shared" si="287"/>
        <v>0</v>
      </c>
      <c r="T175" s="209">
        <f t="shared" si="288"/>
        <v>0</v>
      </c>
      <c r="U175" s="209">
        <f t="shared" si="289"/>
        <v>0</v>
      </c>
      <c r="V175" s="209">
        <f t="shared" si="290"/>
        <v>0</v>
      </c>
      <c r="W175" s="209">
        <f t="shared" ca="1" si="291"/>
        <v>0</v>
      </c>
      <c r="X175" s="209">
        <f t="shared" ca="1" si="292"/>
        <v>0</v>
      </c>
      <c r="Y175" s="209">
        <f t="shared" ca="1" si="293"/>
        <v>0</v>
      </c>
      <c r="Z175" s="210" t="str">
        <f t="shared" ca="1" si="207"/>
        <v xml:space="preserve">        </v>
      </c>
      <c r="AA175" s="185"/>
      <c r="AB175" s="185" t="str">
        <f t="shared" ca="1" si="208"/>
        <v>Водій-електрик</v>
      </c>
      <c r="AC175" s="185" t="str">
        <f t="shared" ca="1" si="209"/>
        <v>ст. м-с</v>
      </c>
      <c r="AD175" s="185" t="str">
        <f t="shared" ca="1" si="253"/>
        <v>Гоминюк В.В.</v>
      </c>
      <c r="AE175" s="185"/>
      <c r="AF175" s="211"/>
      <c r="AG175" s="211"/>
      <c r="AH175" s="211"/>
      <c r="AI175" s="211"/>
      <c r="AJ175" s="211"/>
      <c r="AK175" s="211"/>
      <c r="AL175" s="211"/>
      <c r="AM175" s="211"/>
      <c r="AN175" s="211"/>
      <c r="AO175" s="211"/>
      <c r="AP175" s="623">
        <f t="shared" si="210"/>
        <v>0</v>
      </c>
      <c r="AQ175" s="211">
        <f t="shared" si="254"/>
        <v>0</v>
      </c>
      <c r="AR175" s="211">
        <f t="shared" si="255"/>
        <v>0</v>
      </c>
      <c r="AS175" s="211"/>
      <c r="AT175" s="211">
        <f t="shared" si="211"/>
        <v>0</v>
      </c>
      <c r="AU175" s="358">
        <f t="shared" si="212"/>
        <v>0</v>
      </c>
      <c r="AV175" s="211">
        <f t="shared" si="213"/>
        <v>0</v>
      </c>
      <c r="AW175" s="211">
        <f t="shared" ca="1" si="214"/>
        <v>0</v>
      </c>
      <c r="AX175" s="211">
        <f t="shared" ca="1" si="294"/>
        <v>0</v>
      </c>
      <c r="AY175" s="211">
        <f t="shared" ca="1" si="215"/>
        <v>0</v>
      </c>
      <c r="AZ175" s="212">
        <f ca="1">IF(AND(AW175,AX175=0,AY175=0)=0,0,IF(AW175&gt;0,'На банк Приват'!$J$1,IF(AX175&gt;0,'На Укрсиб'!J168,0)))</f>
        <v>0</v>
      </c>
      <c r="BA175" s="191"/>
      <c r="BB175" s="191" t="str">
        <f t="shared" ca="1" si="216"/>
        <v>Водій-електрик</v>
      </c>
      <c r="BC175" s="191" t="str">
        <f t="shared" ca="1" si="217"/>
        <v>ст. м-с</v>
      </c>
      <c r="BD175" s="191" t="str">
        <f t="shared" ca="1" si="256"/>
        <v>Гоминюк В.В.</v>
      </c>
      <c r="BE175" s="191"/>
      <c r="BF175" s="213"/>
      <c r="BG175" s="213"/>
      <c r="BH175" s="213"/>
      <c r="BI175" s="213"/>
      <c r="BJ175" s="213"/>
      <c r="BK175" s="213"/>
      <c r="BL175" s="213"/>
      <c r="BM175" s="213"/>
      <c r="BN175" s="213"/>
      <c r="BO175" s="213"/>
      <c r="BP175" s="623">
        <f t="shared" si="218"/>
        <v>0</v>
      </c>
      <c r="BQ175" s="213">
        <f t="shared" si="257"/>
        <v>0</v>
      </c>
      <c r="BR175" s="213">
        <f t="shared" si="258"/>
        <v>0</v>
      </c>
      <c r="BS175" s="213"/>
      <c r="BT175" s="213">
        <f t="shared" si="219"/>
        <v>0</v>
      </c>
      <c r="BU175" s="362">
        <f t="shared" si="259"/>
        <v>0</v>
      </c>
      <c r="BV175" s="213">
        <f t="shared" si="220"/>
        <v>0</v>
      </c>
      <c r="BW175" s="213">
        <f t="shared" ca="1" si="221"/>
        <v>0</v>
      </c>
      <c r="BX175" s="213">
        <f t="shared" ca="1" si="260"/>
        <v>0</v>
      </c>
      <c r="BY175" s="213">
        <f t="shared" ca="1" si="222"/>
        <v>0</v>
      </c>
      <c r="BZ175" s="214">
        <f ca="1">IF(AND(BW175,BX175=0)=0,0,IF(BW175&gt;0,'На банк Приват'!$P$1,IF(BX175&gt;0,'На Укрсиб'!$P$1,0)))</f>
        <v>0</v>
      </c>
      <c r="CA175" s="198">
        <v>168</v>
      </c>
      <c r="CB175" s="198" t="str">
        <f t="shared" ca="1" si="223"/>
        <v>Водій-електрик</v>
      </c>
      <c r="CC175" s="198" t="str">
        <f t="shared" ca="1" si="224"/>
        <v>ст. м-с</v>
      </c>
      <c r="CD175" s="198" t="str">
        <f t="shared" ca="1" si="261"/>
        <v>Гоминюк В.В.</v>
      </c>
      <c r="CE175" s="198"/>
      <c r="CF175" s="215"/>
      <c r="CG175" s="215"/>
      <c r="CH175" s="215"/>
      <c r="CI175" s="215"/>
      <c r="CJ175" s="215"/>
      <c r="CK175" s="215"/>
      <c r="CL175" s="215"/>
      <c r="CM175" s="215">
        <f t="shared" si="297"/>
        <v>0</v>
      </c>
      <c r="CN175" s="215"/>
      <c r="CO175" s="215"/>
      <c r="CP175" s="215">
        <f t="shared" si="225"/>
        <v>0</v>
      </c>
      <c r="CQ175" s="215">
        <f t="shared" si="262"/>
        <v>0</v>
      </c>
      <c r="CR175" s="215">
        <f t="shared" si="263"/>
        <v>0</v>
      </c>
      <c r="CS175" s="215"/>
      <c r="CT175" s="215">
        <f t="shared" si="226"/>
        <v>0</v>
      </c>
      <c r="CU175" s="369">
        <f t="shared" si="227"/>
        <v>0</v>
      </c>
      <c r="CV175" s="215">
        <f t="shared" si="228"/>
        <v>0</v>
      </c>
      <c r="CW175" s="215">
        <f t="shared" ca="1" si="229"/>
        <v>0</v>
      </c>
      <c r="CX175" s="215">
        <f t="shared" ca="1" si="264"/>
        <v>0</v>
      </c>
      <c r="CY175" s="215">
        <f t="shared" ca="1" si="230"/>
        <v>0</v>
      </c>
      <c r="CZ175" s="216">
        <f ca="1">IF(AND(CW175,CX175=0)=0,0,IF(CW175&gt;0,'На банк Приват'!$V$1,IF(CX175&gt;0,'На Укрсиб'!$V$1,0)))</f>
        <v>0</v>
      </c>
      <c r="DA175" s="204"/>
      <c r="DB175" s="204" t="str">
        <f t="shared" ca="1" si="231"/>
        <v>Водій-електрик</v>
      </c>
      <c r="DC175" s="204" t="str">
        <f t="shared" ca="1" si="232"/>
        <v>ст. м-с</v>
      </c>
      <c r="DD175" s="204" t="str">
        <f t="shared" ca="1" si="265"/>
        <v>Гоминюк В.В.</v>
      </c>
      <c r="DE175" s="204"/>
      <c r="DF175" s="217"/>
      <c r="DG175" s="217"/>
      <c r="DH175" s="217"/>
      <c r="DI175" s="217"/>
      <c r="DJ175" s="217"/>
      <c r="DK175" s="217"/>
      <c r="DL175" s="217"/>
      <c r="DM175" s="217">
        <f t="shared" si="233"/>
        <v>0</v>
      </c>
      <c r="DN175" s="217"/>
      <c r="DO175" s="217"/>
      <c r="DP175" s="763">
        <f t="shared" si="234"/>
        <v>0</v>
      </c>
      <c r="DQ175" s="217">
        <f t="shared" si="266"/>
        <v>0</v>
      </c>
      <c r="DR175" s="217">
        <f t="shared" si="267"/>
        <v>0</v>
      </c>
      <c r="DS175" s="217"/>
      <c r="DT175" s="217">
        <f t="shared" si="235"/>
        <v>0</v>
      </c>
      <c r="DU175" s="366">
        <f t="shared" si="268"/>
        <v>0</v>
      </c>
      <c r="DV175" s="217">
        <f t="shared" si="236"/>
        <v>0</v>
      </c>
      <c r="DW175" s="217">
        <f t="shared" ca="1" si="237"/>
        <v>0</v>
      </c>
      <c r="DX175" s="217">
        <f t="shared" ca="1" si="269"/>
        <v>0</v>
      </c>
      <c r="DY175" s="217">
        <f t="shared" ca="1" si="238"/>
        <v>0</v>
      </c>
      <c r="DZ175" s="218">
        <f ca="1">IF(AND(DW175,DX175=0)=0,0,IF(DW175&gt;0,'На банк Приват'!$AB$1,IF(DX175&gt;0,'На Укрсиб'!$V$1,0)))</f>
        <v>0</v>
      </c>
      <c r="EA175" s="207"/>
      <c r="EB175" s="207" t="str">
        <f t="shared" ca="1" si="239"/>
        <v>Водій-електрик</v>
      </c>
      <c r="EC175" s="207" t="str">
        <f t="shared" ca="1" si="240"/>
        <v>ст. м-с</v>
      </c>
      <c r="ED175" s="207" t="str">
        <f t="shared" ca="1" si="270"/>
        <v>Гоминюк В.В.</v>
      </c>
      <c r="EE175" s="207"/>
      <c r="EF175" s="219"/>
      <c r="EG175" s="219"/>
      <c r="EH175" s="219"/>
      <c r="EI175" s="219"/>
      <c r="EJ175" s="219"/>
      <c r="EK175" s="219"/>
      <c r="EL175" s="219"/>
      <c r="EM175" s="219">
        <f t="shared" si="241"/>
        <v>0</v>
      </c>
      <c r="EN175" s="219"/>
      <c r="EO175" s="219"/>
      <c r="EP175" s="219">
        <f t="shared" si="242"/>
        <v>0</v>
      </c>
      <c r="EQ175" s="219">
        <f t="shared" si="271"/>
        <v>0</v>
      </c>
      <c r="ER175" s="219">
        <f t="shared" si="272"/>
        <v>0</v>
      </c>
      <c r="ES175" s="219"/>
      <c r="ET175" s="219">
        <f t="shared" si="243"/>
        <v>0</v>
      </c>
      <c r="EU175" s="363">
        <f t="shared" si="273"/>
        <v>0</v>
      </c>
      <c r="EV175" s="219">
        <f t="shared" si="244"/>
        <v>0</v>
      </c>
      <c r="EW175" s="219">
        <f t="shared" ca="1" si="245"/>
        <v>0</v>
      </c>
      <c r="EX175" s="219">
        <f t="shared" ca="1" si="274"/>
        <v>0</v>
      </c>
      <c r="EY175" s="219">
        <f t="shared" ca="1" si="246"/>
        <v>0</v>
      </c>
      <c r="EZ175" s="220">
        <f ca="1">IF(AND(EW175,EX175=0)=0,0,IF(EW175&gt;0,'На банк Приват'!$AH$1,IF(EX175&gt;0,'На Укрсиб'!$AH$1,0)))</f>
        <v>0</v>
      </c>
      <c r="FA175" s="28" t="str">
        <f t="shared" ca="1" si="247"/>
        <v>Гоминюк В.В.</v>
      </c>
      <c r="FB175" s="28" t="str">
        <f t="shared" ca="1" si="248"/>
        <v>Гоминюк</v>
      </c>
      <c r="FC175" s="28" t="str">
        <f t="shared" ca="1" si="249"/>
        <v>Володимир</v>
      </c>
      <c r="FD175" s="28" t="str">
        <f t="shared" ca="1" si="250"/>
        <v>Володимировмч</v>
      </c>
      <c r="FE175" s="28">
        <f t="shared" ca="1" si="251"/>
        <v>166</v>
      </c>
      <c r="FF175">
        <f t="shared" si="252"/>
        <v>0</v>
      </c>
      <c r="FG175" s="531"/>
    </row>
    <row r="176" spans="1:163">
      <c r="A176" s="113"/>
      <c r="B176" s="113">
        <f t="shared" ca="1" si="204"/>
        <v>0</v>
      </c>
      <c r="C176" s="113">
        <f t="shared" ca="1" si="205"/>
        <v>0</v>
      </c>
      <c r="D176" s="113" t="str">
        <f t="shared" ca="1" si="296"/>
        <v xml:space="preserve"> </v>
      </c>
      <c r="E176" s="113">
        <f t="shared" si="206"/>
        <v>0</v>
      </c>
      <c r="F176" s="115"/>
      <c r="G176" s="209">
        <f t="shared" si="298"/>
        <v>0</v>
      </c>
      <c r="H176" s="209">
        <f t="shared" si="299"/>
        <v>0</v>
      </c>
      <c r="I176" s="209">
        <f t="shared" si="300"/>
        <v>0</v>
      </c>
      <c r="J176" s="209">
        <f t="shared" si="279"/>
        <v>0</v>
      </c>
      <c r="K176" s="209">
        <f t="shared" si="280"/>
        <v>0</v>
      </c>
      <c r="L176" s="209">
        <f t="shared" si="281"/>
        <v>0</v>
      </c>
      <c r="M176" s="209">
        <f t="shared" si="282"/>
        <v>0</v>
      </c>
      <c r="N176" s="209">
        <f t="shared" si="283"/>
        <v>0</v>
      </c>
      <c r="O176" s="209">
        <f t="shared" si="275"/>
        <v>0</v>
      </c>
      <c r="P176" s="211">
        <f t="shared" si="284"/>
        <v>0</v>
      </c>
      <c r="Q176" s="209">
        <f t="shared" si="285"/>
        <v>0</v>
      </c>
      <c r="R176" s="209">
        <f t="shared" si="286"/>
        <v>0</v>
      </c>
      <c r="S176" s="209">
        <f t="shared" si="287"/>
        <v>0</v>
      </c>
      <c r="T176" s="209">
        <f t="shared" si="288"/>
        <v>0</v>
      </c>
      <c r="U176" s="209">
        <f t="shared" si="289"/>
        <v>0</v>
      </c>
      <c r="V176" s="209">
        <f t="shared" si="290"/>
        <v>0</v>
      </c>
      <c r="W176" s="209">
        <f t="shared" ca="1" si="291"/>
        <v>0</v>
      </c>
      <c r="X176" s="209">
        <f t="shared" ca="1" si="292"/>
        <v>0</v>
      </c>
      <c r="Y176" s="209">
        <f t="shared" ca="1" si="293"/>
        <v>0</v>
      </c>
      <c r="Z176" s="210" t="str">
        <f t="shared" ca="1" si="207"/>
        <v xml:space="preserve">        </v>
      </c>
      <c r="AA176" s="185"/>
      <c r="AB176" s="185">
        <f t="shared" ca="1" si="208"/>
        <v>0</v>
      </c>
      <c r="AC176" s="185">
        <f t="shared" ca="1" si="209"/>
        <v>0</v>
      </c>
      <c r="AD176" s="185" t="str">
        <f t="shared" ca="1" si="253"/>
        <v xml:space="preserve"> </v>
      </c>
      <c r="AE176" s="185"/>
      <c r="AF176" s="211"/>
      <c r="AG176" s="211"/>
      <c r="AH176" s="211"/>
      <c r="AI176" s="211"/>
      <c r="AJ176" s="211"/>
      <c r="AK176" s="211"/>
      <c r="AL176" s="211"/>
      <c r="AM176" s="211"/>
      <c r="AN176" s="211"/>
      <c r="AO176" s="211"/>
      <c r="AP176" s="623">
        <f t="shared" si="210"/>
        <v>0</v>
      </c>
      <c r="AQ176" s="211">
        <f t="shared" si="254"/>
        <v>0</v>
      </c>
      <c r="AR176" s="211">
        <f t="shared" si="255"/>
        <v>0</v>
      </c>
      <c r="AS176" s="211"/>
      <c r="AT176" s="211">
        <f t="shared" si="211"/>
        <v>0</v>
      </c>
      <c r="AU176" s="358">
        <f t="shared" si="212"/>
        <v>0</v>
      </c>
      <c r="AV176" s="211">
        <f t="shared" si="213"/>
        <v>0</v>
      </c>
      <c r="AW176" s="211">
        <f t="shared" ca="1" si="214"/>
        <v>0</v>
      </c>
      <c r="AX176" s="211">
        <f t="shared" ca="1" si="294"/>
        <v>0</v>
      </c>
      <c r="AY176" s="211">
        <f t="shared" ca="1" si="215"/>
        <v>0</v>
      </c>
      <c r="AZ176" s="212">
        <f ca="1">IF(AND(AW176,AX176=0,AY176=0)=0,0,IF(AW176&gt;0,'На банк Приват'!$J$1,IF(AX176&gt;0,'На Укрсиб'!$J$1,0)))</f>
        <v>0</v>
      </c>
      <c r="BA176" s="191"/>
      <c r="BB176" s="191">
        <f t="shared" ca="1" si="216"/>
        <v>0</v>
      </c>
      <c r="BC176" s="191">
        <f t="shared" ca="1" si="217"/>
        <v>0</v>
      </c>
      <c r="BD176" s="191" t="str">
        <f t="shared" ca="1" si="256"/>
        <v xml:space="preserve"> </v>
      </c>
      <c r="BE176" s="191"/>
      <c r="BF176" s="213"/>
      <c r="BG176" s="213"/>
      <c r="BH176" s="213"/>
      <c r="BI176" s="213"/>
      <c r="BJ176" s="213"/>
      <c r="BK176" s="213"/>
      <c r="BL176" s="213"/>
      <c r="BM176" s="213"/>
      <c r="BN176" s="213"/>
      <c r="BO176" s="213"/>
      <c r="BP176" s="623">
        <f t="shared" si="218"/>
        <v>0</v>
      </c>
      <c r="BQ176" s="213">
        <f t="shared" si="257"/>
        <v>0</v>
      </c>
      <c r="BR176" s="213">
        <f t="shared" si="258"/>
        <v>0</v>
      </c>
      <c r="BS176" s="213"/>
      <c r="BT176" s="213">
        <f t="shared" si="219"/>
        <v>0</v>
      </c>
      <c r="BU176" s="362">
        <f t="shared" si="259"/>
        <v>0</v>
      </c>
      <c r="BV176" s="213">
        <f t="shared" si="220"/>
        <v>0</v>
      </c>
      <c r="BW176" s="213">
        <f t="shared" ca="1" si="221"/>
        <v>0</v>
      </c>
      <c r="BX176" s="213">
        <f t="shared" ca="1" si="260"/>
        <v>0</v>
      </c>
      <c r="BY176" s="213">
        <f t="shared" ca="1" si="222"/>
        <v>0</v>
      </c>
      <c r="BZ176" s="214">
        <f ca="1">IF(AND(BW176,BX176=0)=0,0,IF(BW176&gt;0,'На банк Приват'!$P$1,IF(BX176&gt;0,'На Укрсиб'!$P$1,0)))</f>
        <v>0</v>
      </c>
      <c r="CA176" s="198">
        <v>169</v>
      </c>
      <c r="CB176" s="198">
        <f t="shared" ca="1" si="223"/>
        <v>0</v>
      </c>
      <c r="CC176" s="198">
        <f t="shared" ca="1" si="224"/>
        <v>0</v>
      </c>
      <c r="CD176" s="198" t="str">
        <f t="shared" ca="1" si="261"/>
        <v xml:space="preserve"> </v>
      </c>
      <c r="CE176" s="198"/>
      <c r="CF176" s="215"/>
      <c r="CG176" s="215"/>
      <c r="CH176" s="215"/>
      <c r="CI176" s="215"/>
      <c r="CJ176" s="215"/>
      <c r="CK176" s="215"/>
      <c r="CL176" s="215"/>
      <c r="CM176" s="215">
        <f t="shared" si="297"/>
        <v>0</v>
      </c>
      <c r="CN176" s="215"/>
      <c r="CO176" s="215"/>
      <c r="CP176" s="215">
        <f t="shared" si="225"/>
        <v>0</v>
      </c>
      <c r="CQ176" s="215">
        <f t="shared" si="262"/>
        <v>0</v>
      </c>
      <c r="CR176" s="215">
        <f t="shared" si="263"/>
        <v>0</v>
      </c>
      <c r="CS176" s="215"/>
      <c r="CT176" s="215">
        <f t="shared" si="226"/>
        <v>0</v>
      </c>
      <c r="CU176" s="369">
        <f t="shared" si="227"/>
        <v>0</v>
      </c>
      <c r="CV176" s="215">
        <f t="shared" si="228"/>
        <v>0</v>
      </c>
      <c r="CW176" s="215">
        <f t="shared" ca="1" si="229"/>
        <v>0</v>
      </c>
      <c r="CX176" s="215">
        <f t="shared" ca="1" si="264"/>
        <v>0</v>
      </c>
      <c r="CY176" s="215">
        <f t="shared" ca="1" si="230"/>
        <v>0</v>
      </c>
      <c r="CZ176" s="216">
        <f ca="1">IF(AND(CW176,CX176=0)=0,0,IF(CW176&gt;0,'На банк Приват'!$V$1,IF(CX176&gt;0,'На Укрсиб'!$V$1,0)))</f>
        <v>0</v>
      </c>
      <c r="DA176" s="204"/>
      <c r="DB176" s="204">
        <f t="shared" ca="1" si="231"/>
        <v>0</v>
      </c>
      <c r="DC176" s="204">
        <f t="shared" ca="1" si="232"/>
        <v>0</v>
      </c>
      <c r="DD176" s="204" t="str">
        <f t="shared" ca="1" si="265"/>
        <v xml:space="preserve"> </v>
      </c>
      <c r="DE176" s="204"/>
      <c r="DF176" s="217"/>
      <c r="DG176" s="217"/>
      <c r="DH176" s="217"/>
      <c r="DI176" s="217"/>
      <c r="DJ176" s="217"/>
      <c r="DK176" s="217"/>
      <c r="DL176" s="217"/>
      <c r="DM176" s="217">
        <f t="shared" si="233"/>
        <v>0</v>
      </c>
      <c r="DN176" s="217"/>
      <c r="DO176" s="217"/>
      <c r="DP176" s="763">
        <f t="shared" si="234"/>
        <v>0</v>
      </c>
      <c r="DQ176" s="217">
        <f t="shared" si="266"/>
        <v>0</v>
      </c>
      <c r="DR176" s="217">
        <f t="shared" si="267"/>
        <v>0</v>
      </c>
      <c r="DS176" s="217"/>
      <c r="DT176" s="217">
        <f t="shared" si="235"/>
        <v>0</v>
      </c>
      <c r="DU176" s="366">
        <f t="shared" si="268"/>
        <v>0</v>
      </c>
      <c r="DV176" s="217">
        <f t="shared" si="236"/>
        <v>0</v>
      </c>
      <c r="DW176" s="217">
        <f t="shared" ca="1" si="237"/>
        <v>0</v>
      </c>
      <c r="DX176" s="217">
        <f t="shared" ca="1" si="269"/>
        <v>0</v>
      </c>
      <c r="DY176" s="217">
        <f t="shared" ca="1" si="238"/>
        <v>0</v>
      </c>
      <c r="DZ176" s="218">
        <f ca="1">IF(AND(DW176,DX176=0)=0,0,IF(DW176&gt;0,'На банк Приват'!$AB$1,IF(DX176&gt;0,'На Укрсиб'!$V$1,0)))</f>
        <v>0</v>
      </c>
      <c r="EA176" s="207"/>
      <c r="EB176" s="207">
        <f t="shared" ca="1" si="239"/>
        <v>0</v>
      </c>
      <c r="EC176" s="207">
        <f t="shared" ca="1" si="240"/>
        <v>0</v>
      </c>
      <c r="ED176" s="207" t="str">
        <f t="shared" ca="1" si="270"/>
        <v xml:space="preserve"> </v>
      </c>
      <c r="EE176" s="207"/>
      <c r="EF176" s="219"/>
      <c r="EG176" s="219"/>
      <c r="EH176" s="219"/>
      <c r="EI176" s="219"/>
      <c r="EJ176" s="219"/>
      <c r="EK176" s="219"/>
      <c r="EL176" s="219"/>
      <c r="EM176" s="219">
        <f t="shared" si="241"/>
        <v>0</v>
      </c>
      <c r="EN176" s="219"/>
      <c r="EO176" s="219"/>
      <c r="EP176" s="219">
        <f t="shared" si="242"/>
        <v>0</v>
      </c>
      <c r="EQ176" s="219">
        <f t="shared" si="271"/>
        <v>0</v>
      </c>
      <c r="ER176" s="219">
        <f t="shared" si="272"/>
        <v>0</v>
      </c>
      <c r="ES176" s="219"/>
      <c r="ET176" s="219">
        <f t="shared" si="243"/>
        <v>0</v>
      </c>
      <c r="EU176" s="363">
        <f t="shared" si="273"/>
        <v>0</v>
      </c>
      <c r="EV176" s="219">
        <f t="shared" si="244"/>
        <v>0</v>
      </c>
      <c r="EW176" s="219">
        <f t="shared" ca="1" si="245"/>
        <v>0</v>
      </c>
      <c r="EX176" s="219">
        <f t="shared" ca="1" si="274"/>
        <v>0</v>
      </c>
      <c r="EY176" s="219">
        <f t="shared" ca="1" si="246"/>
        <v>0</v>
      </c>
      <c r="EZ176" s="220">
        <f ca="1">IF(AND(EW176,EX176=0)=0,0,IF(EW176&gt;0,'На банк Приват'!$AH$1,IF(EX176&gt;0,'На Укрсиб'!$AH$1,0)))</f>
        <v>0</v>
      </c>
      <c r="FA176" s="28" t="str">
        <f t="shared" ca="1" si="247"/>
        <v xml:space="preserve"> </v>
      </c>
      <c r="FB176" s="28">
        <f t="shared" ca="1" si="248"/>
        <v>0</v>
      </c>
      <c r="FC176" s="28">
        <f t="shared" ca="1" si="249"/>
        <v>0</v>
      </c>
      <c r="FD176" s="28">
        <f t="shared" ca="1" si="250"/>
        <v>0</v>
      </c>
      <c r="FE176" s="28">
        <f t="shared" ca="1" si="251"/>
        <v>167</v>
      </c>
      <c r="FF176">
        <f t="shared" si="252"/>
        <v>0</v>
      </c>
      <c r="FG176" s="531" t="s">
        <v>482</v>
      </c>
    </row>
    <row r="177" spans="1:163">
      <c r="A177" s="113"/>
      <c r="B177" s="113" t="str">
        <f t="shared" ca="1" si="204"/>
        <v>Командир взводу</v>
      </c>
      <c r="C177" s="113" t="str">
        <f t="shared" ca="1" si="205"/>
        <v>майст с-нт</v>
      </c>
      <c r="D177" s="113" t="str">
        <f t="shared" ca="1" si="296"/>
        <v>Федорняк В.В.</v>
      </c>
      <c r="E177" s="113">
        <f t="shared" si="206"/>
        <v>0</v>
      </c>
      <c r="F177" s="115"/>
      <c r="G177" s="209">
        <f t="shared" si="298"/>
        <v>0</v>
      </c>
      <c r="H177" s="209">
        <f t="shared" si="299"/>
        <v>0</v>
      </c>
      <c r="I177" s="209">
        <f t="shared" si="300"/>
        <v>0</v>
      </c>
      <c r="J177" s="209">
        <f t="shared" si="279"/>
        <v>0</v>
      </c>
      <c r="K177" s="209">
        <f t="shared" si="280"/>
        <v>0</v>
      </c>
      <c r="L177" s="209">
        <f t="shared" si="281"/>
        <v>0</v>
      </c>
      <c r="M177" s="209">
        <f t="shared" si="282"/>
        <v>0</v>
      </c>
      <c r="N177" s="209">
        <f t="shared" si="283"/>
        <v>0</v>
      </c>
      <c r="O177" s="209">
        <f t="shared" si="275"/>
        <v>0</v>
      </c>
      <c r="P177" s="211">
        <f t="shared" si="284"/>
        <v>0</v>
      </c>
      <c r="Q177" s="209">
        <f t="shared" si="285"/>
        <v>0</v>
      </c>
      <c r="R177" s="209">
        <f t="shared" si="286"/>
        <v>0</v>
      </c>
      <c r="S177" s="209">
        <f t="shared" si="287"/>
        <v>0</v>
      </c>
      <c r="T177" s="209">
        <f t="shared" si="288"/>
        <v>0</v>
      </c>
      <c r="U177" s="209">
        <f t="shared" si="289"/>
        <v>0</v>
      </c>
      <c r="V177" s="209">
        <f t="shared" si="290"/>
        <v>0</v>
      </c>
      <c r="W177" s="209">
        <f t="shared" ca="1" si="291"/>
        <v>0</v>
      </c>
      <c r="X177" s="209">
        <f t="shared" ca="1" si="292"/>
        <v>0</v>
      </c>
      <c r="Y177" s="209">
        <f t="shared" ca="1" si="293"/>
        <v>0</v>
      </c>
      <c r="Z177" s="210" t="str">
        <f t="shared" ca="1" si="207"/>
        <v xml:space="preserve">        </v>
      </c>
      <c r="AA177" s="185"/>
      <c r="AB177" s="185" t="str">
        <f t="shared" ca="1" si="208"/>
        <v>Командир взводу</v>
      </c>
      <c r="AC177" s="185" t="str">
        <f t="shared" ca="1" si="209"/>
        <v>майст с-нт</v>
      </c>
      <c r="AD177" s="185" t="str">
        <f t="shared" ca="1" si="253"/>
        <v>Федорняк В.В.</v>
      </c>
      <c r="AE177" s="185"/>
      <c r="AF177" s="211"/>
      <c r="AG177" s="211"/>
      <c r="AH177" s="211"/>
      <c r="AI177" s="211"/>
      <c r="AJ177" s="211"/>
      <c r="AK177" s="211"/>
      <c r="AL177" s="211"/>
      <c r="AM177" s="211"/>
      <c r="AN177" s="211"/>
      <c r="AO177" s="211"/>
      <c r="AP177" s="623">
        <f t="shared" si="210"/>
        <v>0</v>
      </c>
      <c r="AQ177" s="211">
        <f t="shared" si="254"/>
        <v>0</v>
      </c>
      <c r="AR177" s="211">
        <f t="shared" si="255"/>
        <v>0</v>
      </c>
      <c r="AS177" s="211"/>
      <c r="AT177" s="211">
        <f t="shared" si="211"/>
        <v>0</v>
      </c>
      <c r="AU177" s="358">
        <f t="shared" si="212"/>
        <v>0</v>
      </c>
      <c r="AV177" s="211">
        <f t="shared" si="213"/>
        <v>0</v>
      </c>
      <c r="AW177" s="211">
        <f t="shared" ca="1" si="214"/>
        <v>0</v>
      </c>
      <c r="AX177" s="211">
        <f t="shared" ca="1" si="294"/>
        <v>0</v>
      </c>
      <c r="AY177" s="211">
        <f t="shared" ca="1" si="215"/>
        <v>0</v>
      </c>
      <c r="AZ177" s="212">
        <f ca="1">IF(AND(AW177,AX177=0,AY177=0)=0,0,IF(AW177&gt;0,'На банк Приват'!$J$1,IF(AX177&gt;0,'На Укрсиб'!$J$1,0)))</f>
        <v>0</v>
      </c>
      <c r="BA177" s="191"/>
      <c r="BB177" s="191" t="str">
        <f t="shared" ca="1" si="216"/>
        <v>Командир взводу</v>
      </c>
      <c r="BC177" s="191" t="str">
        <f t="shared" ca="1" si="217"/>
        <v>майст с-нт</v>
      </c>
      <c r="BD177" s="191" t="str">
        <f t="shared" ca="1" si="256"/>
        <v>Федорняк В.В.</v>
      </c>
      <c r="BE177" s="191"/>
      <c r="BF177" s="213"/>
      <c r="BG177" s="213"/>
      <c r="BH177" s="213"/>
      <c r="BI177" s="213"/>
      <c r="BJ177" s="213"/>
      <c r="BK177" s="213"/>
      <c r="BL177" s="213"/>
      <c r="BM177" s="213"/>
      <c r="BN177" s="213"/>
      <c r="BO177" s="213"/>
      <c r="BP177" s="623">
        <f t="shared" si="218"/>
        <v>0</v>
      </c>
      <c r="BQ177" s="213">
        <f t="shared" si="257"/>
        <v>0</v>
      </c>
      <c r="BR177" s="213">
        <f t="shared" si="258"/>
        <v>0</v>
      </c>
      <c r="BS177" s="213"/>
      <c r="BT177" s="213">
        <f t="shared" si="219"/>
        <v>0</v>
      </c>
      <c r="BU177" s="362">
        <f t="shared" si="259"/>
        <v>0</v>
      </c>
      <c r="BV177" s="213">
        <f t="shared" si="220"/>
        <v>0</v>
      </c>
      <c r="BW177" s="213">
        <f t="shared" ca="1" si="221"/>
        <v>0</v>
      </c>
      <c r="BX177" s="213">
        <f t="shared" ca="1" si="260"/>
        <v>0</v>
      </c>
      <c r="BY177" s="213">
        <f t="shared" ca="1" si="222"/>
        <v>0</v>
      </c>
      <c r="BZ177" s="214">
        <f ca="1">IF(AND(BW177,BX177=0)=0,0,IF(BW177&gt;0,'На банк Приват'!$P$1,IF(BX177&gt;0,'На Укрсиб'!$P$1,0)))</f>
        <v>0</v>
      </c>
      <c r="CA177" s="198">
        <v>170</v>
      </c>
      <c r="CB177" s="198" t="str">
        <f t="shared" ca="1" si="223"/>
        <v>Командир взводу</v>
      </c>
      <c r="CC177" s="198" t="str">
        <f t="shared" ca="1" si="224"/>
        <v>майст с-нт</v>
      </c>
      <c r="CD177" s="198" t="str">
        <f t="shared" ca="1" si="261"/>
        <v>Федорняк В.В.</v>
      </c>
      <c r="CE177" s="198"/>
      <c r="CF177" s="215"/>
      <c r="CG177" s="215"/>
      <c r="CH177" s="215"/>
      <c r="CI177" s="215"/>
      <c r="CJ177" s="215"/>
      <c r="CK177" s="215"/>
      <c r="CL177" s="215"/>
      <c r="CM177" s="215">
        <f t="shared" si="297"/>
        <v>0</v>
      </c>
      <c r="CN177" s="215"/>
      <c r="CO177" s="215"/>
      <c r="CP177" s="215">
        <f t="shared" si="225"/>
        <v>0</v>
      </c>
      <c r="CQ177" s="215">
        <f t="shared" si="262"/>
        <v>0</v>
      </c>
      <c r="CR177" s="215">
        <f t="shared" si="263"/>
        <v>0</v>
      </c>
      <c r="CS177" s="215"/>
      <c r="CT177" s="215">
        <f t="shared" si="226"/>
        <v>0</v>
      </c>
      <c r="CU177" s="369">
        <f t="shared" si="227"/>
        <v>0</v>
      </c>
      <c r="CV177" s="215">
        <f t="shared" si="228"/>
        <v>0</v>
      </c>
      <c r="CW177" s="215">
        <f t="shared" ca="1" si="229"/>
        <v>0</v>
      </c>
      <c r="CX177" s="215">
        <f t="shared" ca="1" si="264"/>
        <v>0</v>
      </c>
      <c r="CY177" s="215">
        <f t="shared" ca="1" si="230"/>
        <v>0</v>
      </c>
      <c r="CZ177" s="216">
        <f ca="1">IF(AND(CW177,CX177=0)=0,0,IF(CW177&gt;0,'На банк Приват'!$V$1,IF(CX177&gt;0,'На Укрсиб'!$V$1,0)))</f>
        <v>0</v>
      </c>
      <c r="DA177" s="204"/>
      <c r="DB177" s="204" t="str">
        <f t="shared" ca="1" si="231"/>
        <v>Командир взводу</v>
      </c>
      <c r="DC177" s="204" t="str">
        <f t="shared" ca="1" si="232"/>
        <v>майст с-нт</v>
      </c>
      <c r="DD177" s="204" t="str">
        <f t="shared" ca="1" si="265"/>
        <v>Федорняк В.В.</v>
      </c>
      <c r="DE177" s="204"/>
      <c r="DF177" s="217"/>
      <c r="DG177" s="217"/>
      <c r="DH177" s="217"/>
      <c r="DI177" s="217"/>
      <c r="DJ177" s="217"/>
      <c r="DK177" s="217"/>
      <c r="DL177" s="217"/>
      <c r="DM177" s="217">
        <f t="shared" si="233"/>
        <v>0</v>
      </c>
      <c r="DN177" s="217"/>
      <c r="DO177" s="217"/>
      <c r="DP177" s="763">
        <f t="shared" si="234"/>
        <v>0</v>
      </c>
      <c r="DQ177" s="217">
        <f t="shared" si="266"/>
        <v>0</v>
      </c>
      <c r="DR177" s="217">
        <f t="shared" si="267"/>
        <v>0</v>
      </c>
      <c r="DS177" s="217"/>
      <c r="DT177" s="217">
        <f t="shared" si="235"/>
        <v>0</v>
      </c>
      <c r="DU177" s="366">
        <f t="shared" si="268"/>
        <v>0</v>
      </c>
      <c r="DV177" s="217">
        <f t="shared" si="236"/>
        <v>0</v>
      </c>
      <c r="DW177" s="217">
        <f t="shared" ca="1" si="237"/>
        <v>0</v>
      </c>
      <c r="DX177" s="217">
        <f t="shared" ca="1" si="269"/>
        <v>0</v>
      </c>
      <c r="DY177" s="217">
        <f t="shared" ca="1" si="238"/>
        <v>0</v>
      </c>
      <c r="DZ177" s="218">
        <f ca="1">IF(AND(DW177,DX177=0)=0,0,IF(DW177&gt;0,'На банк Приват'!$AB$1,IF(DX177&gt;0,'На Укрсиб'!$V$1,0)))</f>
        <v>0</v>
      </c>
      <c r="EA177" s="207"/>
      <c r="EB177" s="207" t="str">
        <f t="shared" ca="1" si="239"/>
        <v>Командир взводу</v>
      </c>
      <c r="EC177" s="207" t="str">
        <f t="shared" ca="1" si="240"/>
        <v>майст с-нт</v>
      </c>
      <c r="ED177" s="207" t="str">
        <f t="shared" ca="1" si="270"/>
        <v>Федорняк В.В.</v>
      </c>
      <c r="EE177" s="207"/>
      <c r="EF177" s="219"/>
      <c r="EG177" s="219"/>
      <c r="EH177" s="219"/>
      <c r="EI177" s="219"/>
      <c r="EJ177" s="219"/>
      <c r="EK177" s="219"/>
      <c r="EL177" s="219"/>
      <c r="EM177" s="219">
        <f t="shared" si="241"/>
        <v>0</v>
      </c>
      <c r="EN177" s="219"/>
      <c r="EO177" s="219"/>
      <c r="EP177" s="219">
        <f t="shared" si="242"/>
        <v>0</v>
      </c>
      <c r="EQ177" s="219">
        <f t="shared" si="271"/>
        <v>0</v>
      </c>
      <c r="ER177" s="219">
        <f t="shared" si="272"/>
        <v>0</v>
      </c>
      <c r="ES177" s="219"/>
      <c r="ET177" s="219">
        <f t="shared" si="243"/>
        <v>0</v>
      </c>
      <c r="EU177" s="363">
        <f t="shared" si="273"/>
        <v>0</v>
      </c>
      <c r="EV177" s="219">
        <f t="shared" si="244"/>
        <v>0</v>
      </c>
      <c r="EW177" s="219">
        <f t="shared" ca="1" si="245"/>
        <v>0</v>
      </c>
      <c r="EX177" s="219">
        <f t="shared" ca="1" si="274"/>
        <v>0</v>
      </c>
      <c r="EY177" s="219">
        <f t="shared" ca="1" si="246"/>
        <v>0</v>
      </c>
      <c r="EZ177" s="220">
        <f ca="1">IF(AND(EW177,EX177=0)=0,0,IF(EW177&gt;0,'На банк Приват'!$AH$1,IF(EX177&gt;0,'На Укрсиб'!$AH$1,0)))</f>
        <v>0</v>
      </c>
      <c r="FA177" s="28" t="str">
        <f t="shared" ca="1" si="247"/>
        <v>Федорняк В.В.</v>
      </c>
      <c r="FB177" s="28" t="str">
        <f t="shared" ca="1" si="248"/>
        <v>Федорняк</v>
      </c>
      <c r="FC177" s="28" t="str">
        <f t="shared" ca="1" si="249"/>
        <v>Віталій</v>
      </c>
      <c r="FD177" s="28" t="str">
        <f t="shared" ca="1" si="250"/>
        <v>Володимирович</v>
      </c>
      <c r="FE177" s="28">
        <f t="shared" ca="1" si="251"/>
        <v>168</v>
      </c>
      <c r="FF177">
        <f t="shared" si="252"/>
        <v>0</v>
      </c>
      <c r="FG177" s="531" t="s">
        <v>121</v>
      </c>
    </row>
    <row r="178" spans="1:163">
      <c r="A178" s="113"/>
      <c r="B178" s="113" t="str">
        <f t="shared" ca="1" si="204"/>
        <v>Головний сержант-командир відділення</v>
      </c>
      <c r="C178" s="113" t="str">
        <f t="shared" ca="1" si="205"/>
        <v>гол. с-нт</v>
      </c>
      <c r="D178" s="113" t="str">
        <f t="shared" ca="1" si="296"/>
        <v>Шкворець О.І.</v>
      </c>
      <c r="E178" s="113">
        <f t="shared" si="206"/>
        <v>0</v>
      </c>
      <c r="F178" s="115"/>
      <c r="G178" s="209">
        <f t="shared" si="298"/>
        <v>0</v>
      </c>
      <c r="H178" s="209">
        <f t="shared" si="299"/>
        <v>0</v>
      </c>
      <c r="I178" s="209">
        <f t="shared" si="300"/>
        <v>0</v>
      </c>
      <c r="J178" s="209">
        <f t="shared" si="279"/>
        <v>0</v>
      </c>
      <c r="K178" s="209">
        <f t="shared" si="280"/>
        <v>0</v>
      </c>
      <c r="L178" s="209">
        <f t="shared" si="281"/>
        <v>0</v>
      </c>
      <c r="M178" s="209">
        <f t="shared" si="282"/>
        <v>0</v>
      </c>
      <c r="N178" s="209">
        <f t="shared" si="283"/>
        <v>0</v>
      </c>
      <c r="O178" s="209">
        <f t="shared" si="275"/>
        <v>0</v>
      </c>
      <c r="P178" s="211">
        <f t="shared" si="284"/>
        <v>0</v>
      </c>
      <c r="Q178" s="209">
        <f t="shared" si="285"/>
        <v>0</v>
      </c>
      <c r="R178" s="209">
        <f t="shared" si="286"/>
        <v>0</v>
      </c>
      <c r="S178" s="209">
        <f t="shared" si="287"/>
        <v>0</v>
      </c>
      <c r="T178" s="209">
        <f t="shared" si="288"/>
        <v>0</v>
      </c>
      <c r="U178" s="209">
        <f t="shared" si="289"/>
        <v>0</v>
      </c>
      <c r="V178" s="209">
        <f t="shared" si="290"/>
        <v>0</v>
      </c>
      <c r="W178" s="209">
        <f t="shared" ca="1" si="291"/>
        <v>0</v>
      </c>
      <c r="X178" s="209">
        <f t="shared" ca="1" si="292"/>
        <v>0</v>
      </c>
      <c r="Y178" s="209">
        <f t="shared" ca="1" si="293"/>
        <v>0</v>
      </c>
      <c r="Z178" s="210" t="str">
        <f t="shared" ca="1" si="207"/>
        <v xml:space="preserve">        </v>
      </c>
      <c r="AA178" s="185"/>
      <c r="AB178" s="185" t="str">
        <f t="shared" ca="1" si="208"/>
        <v>Головний сержант-командир відділення</v>
      </c>
      <c r="AC178" s="185" t="str">
        <f t="shared" ca="1" si="209"/>
        <v>гол. с-нт</v>
      </c>
      <c r="AD178" s="185" t="str">
        <f t="shared" ca="1" si="253"/>
        <v>Шкворець О.І.</v>
      </c>
      <c r="AE178" s="185"/>
      <c r="AF178" s="211"/>
      <c r="AG178" s="211"/>
      <c r="AH178" s="211"/>
      <c r="AI178" s="211"/>
      <c r="AJ178" s="211"/>
      <c r="AK178" s="211"/>
      <c r="AL178" s="211"/>
      <c r="AM178" s="211"/>
      <c r="AN178" s="211"/>
      <c r="AO178" s="211"/>
      <c r="AP178" s="623">
        <f t="shared" si="210"/>
        <v>0</v>
      </c>
      <c r="AQ178" s="211">
        <f t="shared" si="254"/>
        <v>0</v>
      </c>
      <c r="AR178" s="211">
        <f t="shared" si="255"/>
        <v>0</v>
      </c>
      <c r="AS178" s="211"/>
      <c r="AT178" s="211">
        <f t="shared" si="211"/>
        <v>0</v>
      </c>
      <c r="AU178" s="358">
        <f t="shared" si="212"/>
        <v>0</v>
      </c>
      <c r="AV178" s="211">
        <f t="shared" si="213"/>
        <v>0</v>
      </c>
      <c r="AW178" s="211">
        <f t="shared" ca="1" si="214"/>
        <v>0</v>
      </c>
      <c r="AX178" s="211">
        <f t="shared" ca="1" si="294"/>
        <v>0</v>
      </c>
      <c r="AY178" s="211">
        <f t="shared" ca="1" si="215"/>
        <v>0</v>
      </c>
      <c r="AZ178" s="212">
        <f ca="1">IF(AND(AW178,AX178=0,AY178=0)=0,0,IF(AW178&gt;0,'На банк Приват'!$J$1,IF(AX178&gt;0,'На Укрсиб'!$J$1,0)))</f>
        <v>0</v>
      </c>
      <c r="BA178" s="191"/>
      <c r="BB178" s="191" t="str">
        <f t="shared" ca="1" si="216"/>
        <v>Головний сержант-командир відділення</v>
      </c>
      <c r="BC178" s="191" t="str">
        <f t="shared" ca="1" si="217"/>
        <v>гол. с-нт</v>
      </c>
      <c r="BD178" s="191" t="str">
        <f t="shared" ca="1" si="256"/>
        <v>Шкворець О.І.</v>
      </c>
      <c r="BE178" s="191"/>
      <c r="BF178" s="213"/>
      <c r="BG178" s="213"/>
      <c r="BH178" s="213"/>
      <c r="BI178" s="213"/>
      <c r="BJ178" s="213"/>
      <c r="BK178" s="213"/>
      <c r="BL178" s="213"/>
      <c r="BM178" s="213"/>
      <c r="BN178" s="213"/>
      <c r="BO178" s="213"/>
      <c r="BP178" s="623">
        <f t="shared" si="218"/>
        <v>0</v>
      </c>
      <c r="BQ178" s="213">
        <f t="shared" si="257"/>
        <v>0</v>
      </c>
      <c r="BR178" s="213">
        <f t="shared" si="258"/>
        <v>0</v>
      </c>
      <c r="BS178" s="213"/>
      <c r="BT178" s="213">
        <f t="shared" si="219"/>
        <v>0</v>
      </c>
      <c r="BU178" s="362">
        <f t="shared" si="259"/>
        <v>0</v>
      </c>
      <c r="BV178" s="213">
        <f t="shared" si="220"/>
        <v>0</v>
      </c>
      <c r="BW178" s="213">
        <f t="shared" ca="1" si="221"/>
        <v>0</v>
      </c>
      <c r="BX178" s="213">
        <f t="shared" ca="1" si="260"/>
        <v>0</v>
      </c>
      <c r="BY178" s="213">
        <f t="shared" ca="1" si="222"/>
        <v>0</v>
      </c>
      <c r="BZ178" s="214">
        <f ca="1">IF(AND(BW178,BX178=0)=0,0,IF(BW178&gt;0,'На банк Приват'!$P$1,IF(BX178&gt;0,'На Укрсиб'!$P$1,0)))</f>
        <v>0</v>
      </c>
      <c r="CA178" s="198">
        <v>171</v>
      </c>
      <c r="CB178" s="198" t="str">
        <f t="shared" ca="1" si="223"/>
        <v>Головний сержант-командир відділення</v>
      </c>
      <c r="CC178" s="198" t="str">
        <f t="shared" ca="1" si="224"/>
        <v>гол. с-нт</v>
      </c>
      <c r="CD178" s="198" t="str">
        <f t="shared" ca="1" si="261"/>
        <v>Шкворець О.І.</v>
      </c>
      <c r="CE178" s="198"/>
      <c r="CF178" s="215"/>
      <c r="CG178" s="215"/>
      <c r="CH178" s="215"/>
      <c r="CI178" s="215"/>
      <c r="CJ178" s="215"/>
      <c r="CK178" s="215"/>
      <c r="CL178" s="215"/>
      <c r="CM178" s="215">
        <f t="shared" si="297"/>
        <v>0</v>
      </c>
      <c r="CN178" s="215"/>
      <c r="CO178" s="215"/>
      <c r="CP178" s="215">
        <f t="shared" si="225"/>
        <v>0</v>
      </c>
      <c r="CQ178" s="215">
        <f t="shared" si="262"/>
        <v>0</v>
      </c>
      <c r="CR178" s="215">
        <f t="shared" si="263"/>
        <v>0</v>
      </c>
      <c r="CS178" s="215"/>
      <c r="CT178" s="215">
        <f t="shared" si="226"/>
        <v>0</v>
      </c>
      <c r="CU178" s="369">
        <f t="shared" si="227"/>
        <v>0</v>
      </c>
      <c r="CV178" s="215">
        <f t="shared" si="228"/>
        <v>0</v>
      </c>
      <c r="CW178" s="215">
        <f t="shared" ca="1" si="229"/>
        <v>0</v>
      </c>
      <c r="CX178" s="215">
        <f t="shared" ca="1" si="264"/>
        <v>0</v>
      </c>
      <c r="CY178" s="215">
        <f t="shared" ca="1" si="230"/>
        <v>0</v>
      </c>
      <c r="CZ178" s="216">
        <f ca="1">IF(AND(CW178,CX178=0)=0,0,IF(CW178&gt;0,'На банк Приват'!$V$1,IF(CX178&gt;0,'На Укрсиб'!$V$1,0)))</f>
        <v>0</v>
      </c>
      <c r="DA178" s="204"/>
      <c r="DB178" s="204" t="str">
        <f t="shared" ca="1" si="231"/>
        <v>Головний сержант-командир відділення</v>
      </c>
      <c r="DC178" s="204" t="str">
        <f t="shared" ca="1" si="232"/>
        <v>гол. с-нт</v>
      </c>
      <c r="DD178" s="204" t="str">
        <f t="shared" ca="1" si="265"/>
        <v>Шкворець О.І.</v>
      </c>
      <c r="DE178" s="204"/>
      <c r="DF178" s="217"/>
      <c r="DG178" s="217"/>
      <c r="DH178" s="217"/>
      <c r="DI178" s="217"/>
      <c r="DJ178" s="217"/>
      <c r="DK178" s="217"/>
      <c r="DL178" s="217"/>
      <c r="DM178" s="217">
        <f t="shared" si="233"/>
        <v>0</v>
      </c>
      <c r="DN178" s="217"/>
      <c r="DO178" s="217"/>
      <c r="DP178" s="763">
        <f t="shared" si="234"/>
        <v>0</v>
      </c>
      <c r="DQ178" s="217">
        <f t="shared" si="266"/>
        <v>0</v>
      </c>
      <c r="DR178" s="217">
        <f t="shared" si="267"/>
        <v>0</v>
      </c>
      <c r="DS178" s="217"/>
      <c r="DT178" s="217">
        <f t="shared" si="235"/>
        <v>0</v>
      </c>
      <c r="DU178" s="366">
        <f t="shared" si="268"/>
        <v>0</v>
      </c>
      <c r="DV178" s="217">
        <f t="shared" si="236"/>
        <v>0</v>
      </c>
      <c r="DW178" s="217">
        <f t="shared" ca="1" si="237"/>
        <v>0</v>
      </c>
      <c r="DX178" s="217">
        <f t="shared" ca="1" si="269"/>
        <v>0</v>
      </c>
      <c r="DY178" s="217">
        <f t="shared" ca="1" si="238"/>
        <v>0</v>
      </c>
      <c r="DZ178" s="218">
        <f ca="1">IF(AND(DW178,DX178=0)=0,0,IF(DW178&gt;0,'На банк Приват'!$AB$1,IF(DX178&gt;0,'На Укрсиб'!$V$1,0)))</f>
        <v>0</v>
      </c>
      <c r="EA178" s="207"/>
      <c r="EB178" s="207" t="str">
        <f t="shared" ca="1" si="239"/>
        <v>Головний сержант-командир відділення</v>
      </c>
      <c r="EC178" s="207" t="str">
        <f t="shared" ca="1" si="240"/>
        <v>гол. с-нт</v>
      </c>
      <c r="ED178" s="207" t="str">
        <f t="shared" ca="1" si="270"/>
        <v>Шкворець О.І.</v>
      </c>
      <c r="EE178" s="207"/>
      <c r="EF178" s="219"/>
      <c r="EG178" s="219"/>
      <c r="EH178" s="219"/>
      <c r="EI178" s="219"/>
      <c r="EJ178" s="219"/>
      <c r="EK178" s="219"/>
      <c r="EL178" s="219"/>
      <c r="EM178" s="219">
        <f t="shared" si="241"/>
        <v>0</v>
      </c>
      <c r="EN178" s="219"/>
      <c r="EO178" s="219"/>
      <c r="EP178" s="219">
        <f t="shared" si="242"/>
        <v>0</v>
      </c>
      <c r="EQ178" s="219">
        <f t="shared" si="271"/>
        <v>0</v>
      </c>
      <c r="ER178" s="219">
        <f t="shared" si="272"/>
        <v>0</v>
      </c>
      <c r="ES178" s="219"/>
      <c r="ET178" s="219">
        <f t="shared" si="243"/>
        <v>0</v>
      </c>
      <c r="EU178" s="363">
        <f t="shared" si="273"/>
        <v>0</v>
      </c>
      <c r="EV178" s="219">
        <f t="shared" si="244"/>
        <v>0</v>
      </c>
      <c r="EW178" s="219">
        <f t="shared" ca="1" si="245"/>
        <v>0</v>
      </c>
      <c r="EX178" s="219">
        <f t="shared" ca="1" si="274"/>
        <v>0</v>
      </c>
      <c r="EY178" s="219">
        <f t="shared" ca="1" si="246"/>
        <v>0</v>
      </c>
      <c r="EZ178" s="220">
        <f ca="1">IF(AND(EW178,EX178=0)=0,0,IF(EW178&gt;0,'На банк Приват'!$AH$1,IF(EX178&gt;0,'На Укрсиб'!$AH$1,0)))</f>
        <v>0</v>
      </c>
      <c r="FA178" s="28" t="str">
        <f t="shared" ca="1" si="247"/>
        <v>Шкворець О.І.</v>
      </c>
      <c r="FB178" s="28" t="str">
        <f t="shared" ca="1" si="248"/>
        <v>Шкворець</v>
      </c>
      <c r="FC178" s="28" t="str">
        <f t="shared" ca="1" si="249"/>
        <v>Олег</v>
      </c>
      <c r="FD178" s="28" t="str">
        <f t="shared" ca="1" si="250"/>
        <v>Іванович</v>
      </c>
      <c r="FE178" s="28">
        <f t="shared" ca="1" si="251"/>
        <v>169</v>
      </c>
      <c r="FF178">
        <f t="shared" si="252"/>
        <v>0</v>
      </c>
      <c r="FG178" s="531" t="s">
        <v>122</v>
      </c>
    </row>
    <row r="179" spans="1:163">
      <c r="A179" s="113"/>
      <c r="B179" s="113" t="str">
        <f t="shared" ca="1" si="204"/>
        <v xml:space="preserve">Командир відділення </v>
      </c>
      <c r="C179" s="113" t="str">
        <f t="shared" ca="1" si="205"/>
        <v>мол. с-нт</v>
      </c>
      <c r="D179" s="113" t="str">
        <f t="shared" ca="1" si="296"/>
        <v>Мельничук І.М.</v>
      </c>
      <c r="E179" s="113">
        <f t="shared" si="206"/>
        <v>0</v>
      </c>
      <c r="F179" s="115"/>
      <c r="G179" s="209">
        <f t="shared" si="298"/>
        <v>0</v>
      </c>
      <c r="H179" s="209">
        <f t="shared" si="299"/>
        <v>0</v>
      </c>
      <c r="I179" s="209">
        <f t="shared" si="300"/>
        <v>0</v>
      </c>
      <c r="J179" s="209">
        <f t="shared" si="279"/>
        <v>0</v>
      </c>
      <c r="K179" s="209">
        <f t="shared" si="280"/>
        <v>0</v>
      </c>
      <c r="L179" s="209">
        <f t="shared" si="281"/>
        <v>0</v>
      </c>
      <c r="M179" s="209">
        <f t="shared" si="282"/>
        <v>0</v>
      </c>
      <c r="N179" s="209">
        <f t="shared" si="283"/>
        <v>0</v>
      </c>
      <c r="O179" s="209">
        <f t="shared" si="275"/>
        <v>0</v>
      </c>
      <c r="P179" s="211">
        <f t="shared" si="284"/>
        <v>0</v>
      </c>
      <c r="Q179" s="209">
        <f t="shared" si="285"/>
        <v>0</v>
      </c>
      <c r="R179" s="209">
        <f t="shared" si="286"/>
        <v>0</v>
      </c>
      <c r="S179" s="209">
        <f t="shared" si="287"/>
        <v>0</v>
      </c>
      <c r="T179" s="209">
        <f t="shared" si="288"/>
        <v>0</v>
      </c>
      <c r="U179" s="209">
        <f t="shared" si="289"/>
        <v>0</v>
      </c>
      <c r="V179" s="209">
        <f t="shared" si="290"/>
        <v>0</v>
      </c>
      <c r="W179" s="209">
        <f t="shared" ca="1" si="291"/>
        <v>0</v>
      </c>
      <c r="X179" s="209">
        <f t="shared" ca="1" si="292"/>
        <v>0</v>
      </c>
      <c r="Y179" s="209">
        <f t="shared" ca="1" si="293"/>
        <v>0</v>
      </c>
      <c r="Z179" s="210" t="str">
        <f t="shared" ca="1" si="207"/>
        <v xml:space="preserve">        </v>
      </c>
      <c r="AA179" s="185"/>
      <c r="AB179" s="185" t="str">
        <f t="shared" ca="1" si="208"/>
        <v xml:space="preserve">Командир відділення </v>
      </c>
      <c r="AC179" s="185" t="str">
        <f t="shared" ca="1" si="209"/>
        <v>мол. с-нт</v>
      </c>
      <c r="AD179" s="185" t="str">
        <f t="shared" ca="1" si="253"/>
        <v>Мельничук І.М.</v>
      </c>
      <c r="AE179" s="185"/>
      <c r="AF179" s="211"/>
      <c r="AG179" s="211"/>
      <c r="AH179" s="211"/>
      <c r="AI179" s="211"/>
      <c r="AJ179" s="211"/>
      <c r="AK179" s="211"/>
      <c r="AL179" s="211"/>
      <c r="AM179" s="211"/>
      <c r="AN179" s="211"/>
      <c r="AO179" s="211"/>
      <c r="AP179" s="623">
        <f t="shared" si="210"/>
        <v>0</v>
      </c>
      <c r="AQ179" s="211">
        <f t="shared" si="254"/>
        <v>0</v>
      </c>
      <c r="AR179" s="211">
        <f t="shared" si="255"/>
        <v>0</v>
      </c>
      <c r="AS179" s="211"/>
      <c r="AT179" s="211">
        <f t="shared" si="211"/>
        <v>0</v>
      </c>
      <c r="AU179" s="358">
        <f t="shared" si="212"/>
        <v>0</v>
      </c>
      <c r="AV179" s="211">
        <f t="shared" si="213"/>
        <v>0</v>
      </c>
      <c r="AW179" s="211">
        <f t="shared" ca="1" si="214"/>
        <v>0</v>
      </c>
      <c r="AX179" s="211">
        <f t="shared" ca="1" si="294"/>
        <v>0</v>
      </c>
      <c r="AY179" s="211">
        <f t="shared" ca="1" si="215"/>
        <v>0</v>
      </c>
      <c r="AZ179" s="212">
        <f ca="1">IF(AND(AW179,AX179=0,AY179=0)=0,0,IF(AW179&gt;0,'На банк Приват'!$J$1,IF(AX179&gt;0,'На Укрсиб'!$J$1,0)))</f>
        <v>0</v>
      </c>
      <c r="BA179" s="191"/>
      <c r="BB179" s="191" t="str">
        <f t="shared" ca="1" si="216"/>
        <v xml:space="preserve">Командир відділення </v>
      </c>
      <c r="BC179" s="191" t="str">
        <f t="shared" ca="1" si="217"/>
        <v>мол. с-нт</v>
      </c>
      <c r="BD179" s="191" t="str">
        <f t="shared" ca="1" si="256"/>
        <v>Мельничук І.М.</v>
      </c>
      <c r="BE179" s="191"/>
      <c r="BF179" s="213"/>
      <c r="BG179" s="213"/>
      <c r="BH179" s="213"/>
      <c r="BI179" s="213"/>
      <c r="BJ179" s="213"/>
      <c r="BK179" s="213"/>
      <c r="BL179" s="213"/>
      <c r="BM179" s="213"/>
      <c r="BN179" s="213"/>
      <c r="BO179" s="213"/>
      <c r="BP179" s="623">
        <f t="shared" si="218"/>
        <v>0</v>
      </c>
      <c r="BQ179" s="213">
        <f t="shared" si="257"/>
        <v>0</v>
      </c>
      <c r="BR179" s="213">
        <f t="shared" si="258"/>
        <v>0</v>
      </c>
      <c r="BS179" s="213"/>
      <c r="BT179" s="213">
        <f t="shared" si="219"/>
        <v>0</v>
      </c>
      <c r="BU179" s="362">
        <f t="shared" si="259"/>
        <v>0</v>
      </c>
      <c r="BV179" s="213">
        <f t="shared" si="220"/>
        <v>0</v>
      </c>
      <c r="BW179" s="213">
        <f t="shared" ca="1" si="221"/>
        <v>0</v>
      </c>
      <c r="BX179" s="213">
        <f t="shared" ca="1" si="260"/>
        <v>0</v>
      </c>
      <c r="BY179" s="213">
        <f t="shared" ca="1" si="222"/>
        <v>0</v>
      </c>
      <c r="BZ179" s="214">
        <f ca="1">IF(AND(BW179,BX179=0)=0,0,IF(BW179&gt;0,'На банк Приват'!$P$1,IF(BX179&gt;0,'На Укрсиб'!$P$1,0)))</f>
        <v>0</v>
      </c>
      <c r="CA179" s="198">
        <v>172</v>
      </c>
      <c r="CB179" s="198" t="str">
        <f t="shared" ca="1" si="223"/>
        <v xml:space="preserve">Командир відділення </v>
      </c>
      <c r="CC179" s="198" t="str">
        <f t="shared" ca="1" si="224"/>
        <v>мол. с-нт</v>
      </c>
      <c r="CD179" s="198" t="str">
        <f t="shared" ca="1" si="261"/>
        <v>Мельничук І.М.</v>
      </c>
      <c r="CE179" s="198"/>
      <c r="CF179" s="215"/>
      <c r="CG179" s="215"/>
      <c r="CH179" s="215"/>
      <c r="CI179" s="215"/>
      <c r="CJ179" s="215"/>
      <c r="CK179" s="215"/>
      <c r="CL179" s="215"/>
      <c r="CM179" s="215">
        <f t="shared" si="297"/>
        <v>0</v>
      </c>
      <c r="CN179" s="215"/>
      <c r="CO179" s="215"/>
      <c r="CP179" s="215">
        <f t="shared" si="225"/>
        <v>0</v>
      </c>
      <c r="CQ179" s="215">
        <f t="shared" si="262"/>
        <v>0</v>
      </c>
      <c r="CR179" s="215">
        <f t="shared" si="263"/>
        <v>0</v>
      </c>
      <c r="CS179" s="215"/>
      <c r="CT179" s="215">
        <f t="shared" si="226"/>
        <v>0</v>
      </c>
      <c r="CU179" s="369">
        <f t="shared" si="227"/>
        <v>0</v>
      </c>
      <c r="CV179" s="215">
        <f t="shared" si="228"/>
        <v>0</v>
      </c>
      <c r="CW179" s="215">
        <f t="shared" ca="1" si="229"/>
        <v>0</v>
      </c>
      <c r="CX179" s="215">
        <f t="shared" ca="1" si="264"/>
        <v>0</v>
      </c>
      <c r="CY179" s="215">
        <f t="shared" ca="1" si="230"/>
        <v>0</v>
      </c>
      <c r="CZ179" s="216">
        <f ca="1">IF(AND(CW179,CX179=0)=0,0,IF(CW179&gt;0,'На банк Приват'!$V$1,IF(CX179&gt;0,'На Укрсиб'!$V$1,0)))</f>
        <v>0</v>
      </c>
      <c r="DA179" s="204"/>
      <c r="DB179" s="204" t="str">
        <f t="shared" ca="1" si="231"/>
        <v xml:space="preserve">Командир відділення </v>
      </c>
      <c r="DC179" s="204" t="str">
        <f t="shared" ca="1" si="232"/>
        <v>мол. с-нт</v>
      </c>
      <c r="DD179" s="204" t="str">
        <f t="shared" ca="1" si="265"/>
        <v>Мельничук І.М.</v>
      </c>
      <c r="DE179" s="204"/>
      <c r="DF179" s="217"/>
      <c r="DG179" s="217"/>
      <c r="DH179" s="217"/>
      <c r="DI179" s="217"/>
      <c r="DJ179" s="217"/>
      <c r="DK179" s="217"/>
      <c r="DL179" s="217"/>
      <c r="DM179" s="217">
        <f t="shared" si="233"/>
        <v>0</v>
      </c>
      <c r="DN179" s="217"/>
      <c r="DO179" s="217"/>
      <c r="DP179" s="763">
        <f t="shared" si="234"/>
        <v>0</v>
      </c>
      <c r="DQ179" s="217">
        <f t="shared" si="266"/>
        <v>0</v>
      </c>
      <c r="DR179" s="217">
        <f t="shared" si="267"/>
        <v>0</v>
      </c>
      <c r="DS179" s="217"/>
      <c r="DT179" s="217">
        <f t="shared" si="235"/>
        <v>0</v>
      </c>
      <c r="DU179" s="366">
        <f t="shared" si="268"/>
        <v>0</v>
      </c>
      <c r="DV179" s="217">
        <f t="shared" si="236"/>
        <v>0</v>
      </c>
      <c r="DW179" s="217">
        <f t="shared" ca="1" si="237"/>
        <v>0</v>
      </c>
      <c r="DX179" s="217">
        <f t="shared" ca="1" si="269"/>
        <v>0</v>
      </c>
      <c r="DY179" s="217">
        <f t="shared" ca="1" si="238"/>
        <v>0</v>
      </c>
      <c r="DZ179" s="218">
        <f ca="1">IF(AND(DW179,DX179=0)=0,0,IF(DW179&gt;0,'На банк Приват'!$AB$1,IF(DX179&gt;0,'На Укрсиб'!$V$1,0)))</f>
        <v>0</v>
      </c>
      <c r="EA179" s="207"/>
      <c r="EB179" s="207" t="str">
        <f t="shared" ca="1" si="239"/>
        <v xml:space="preserve">Командир відділення </v>
      </c>
      <c r="EC179" s="207" t="str">
        <f t="shared" ca="1" si="240"/>
        <v>мол. с-нт</v>
      </c>
      <c r="ED179" s="207" t="str">
        <f t="shared" ca="1" si="270"/>
        <v>Мельничук І.М.</v>
      </c>
      <c r="EE179" s="207"/>
      <c r="EF179" s="219"/>
      <c r="EG179" s="219"/>
      <c r="EH179" s="219"/>
      <c r="EI179" s="219"/>
      <c r="EJ179" s="219"/>
      <c r="EK179" s="219"/>
      <c r="EL179" s="219"/>
      <c r="EM179" s="219">
        <f t="shared" si="241"/>
        <v>0</v>
      </c>
      <c r="EN179" s="219"/>
      <c r="EO179" s="219"/>
      <c r="EP179" s="219">
        <f t="shared" si="242"/>
        <v>0</v>
      </c>
      <c r="EQ179" s="219">
        <f t="shared" si="271"/>
        <v>0</v>
      </c>
      <c r="ER179" s="219">
        <f t="shared" si="272"/>
        <v>0</v>
      </c>
      <c r="ES179" s="219"/>
      <c r="ET179" s="219">
        <f t="shared" si="243"/>
        <v>0</v>
      </c>
      <c r="EU179" s="363">
        <f t="shared" si="273"/>
        <v>0</v>
      </c>
      <c r="EV179" s="219">
        <f t="shared" si="244"/>
        <v>0</v>
      </c>
      <c r="EW179" s="219">
        <f t="shared" ca="1" si="245"/>
        <v>0</v>
      </c>
      <c r="EX179" s="219">
        <f t="shared" ca="1" si="274"/>
        <v>0</v>
      </c>
      <c r="EY179" s="219">
        <f t="shared" ca="1" si="246"/>
        <v>0</v>
      </c>
      <c r="EZ179" s="220">
        <f ca="1">IF(AND(EW179,EX179=0)=0,0,IF(EW179&gt;0,'На банк Приват'!$AH$1,IF(EX179&gt;0,'На Укрсиб'!$AH$1,0)))</f>
        <v>0</v>
      </c>
      <c r="FA179" s="28" t="str">
        <f t="shared" ca="1" si="247"/>
        <v>Мельничук І.М.</v>
      </c>
      <c r="FB179" s="28" t="str">
        <f t="shared" ca="1" si="248"/>
        <v>Мельничук</v>
      </c>
      <c r="FC179" s="28" t="str">
        <f t="shared" ca="1" si="249"/>
        <v>Ігор</v>
      </c>
      <c r="FD179" s="28" t="str">
        <f t="shared" ca="1" si="250"/>
        <v>Михайлович</v>
      </c>
      <c r="FE179" s="28">
        <f t="shared" ca="1" si="251"/>
        <v>170</v>
      </c>
      <c r="FF179">
        <f t="shared" si="252"/>
        <v>0</v>
      </c>
      <c r="FG179" s="531" t="s">
        <v>123</v>
      </c>
    </row>
    <row r="180" spans="1:163">
      <c r="A180" s="113"/>
      <c r="B180" s="113" t="str">
        <f t="shared" ca="1" si="204"/>
        <v xml:space="preserve">Старший стрілець </v>
      </c>
      <c r="C180" s="113" t="str">
        <f t="shared" ca="1" si="205"/>
        <v>рекрут</v>
      </c>
      <c r="D180" s="113" t="str">
        <f t="shared" ca="1" si="296"/>
        <v>Стрігун Д.О.</v>
      </c>
      <c r="E180" s="113">
        <f t="shared" si="206"/>
        <v>0</v>
      </c>
      <c r="F180" s="115"/>
      <c r="G180" s="209">
        <f t="shared" si="298"/>
        <v>0</v>
      </c>
      <c r="H180" s="209">
        <f t="shared" si="299"/>
        <v>0</v>
      </c>
      <c r="I180" s="209">
        <f t="shared" si="300"/>
        <v>0</v>
      </c>
      <c r="J180" s="209">
        <f t="shared" si="279"/>
        <v>0</v>
      </c>
      <c r="K180" s="209">
        <f t="shared" si="280"/>
        <v>0</v>
      </c>
      <c r="L180" s="209">
        <f t="shared" si="281"/>
        <v>0</v>
      </c>
      <c r="M180" s="209">
        <f t="shared" si="282"/>
        <v>0</v>
      </c>
      <c r="N180" s="209">
        <f t="shared" si="283"/>
        <v>0</v>
      </c>
      <c r="O180" s="209">
        <f t="shared" si="275"/>
        <v>0</v>
      </c>
      <c r="P180" s="211">
        <f t="shared" si="284"/>
        <v>0</v>
      </c>
      <c r="Q180" s="209">
        <f t="shared" si="285"/>
        <v>0</v>
      </c>
      <c r="R180" s="209">
        <f t="shared" si="286"/>
        <v>0</v>
      </c>
      <c r="S180" s="209">
        <f t="shared" si="287"/>
        <v>0</v>
      </c>
      <c r="T180" s="209">
        <f t="shared" si="288"/>
        <v>0</v>
      </c>
      <c r="U180" s="209">
        <f t="shared" si="289"/>
        <v>0</v>
      </c>
      <c r="V180" s="209">
        <f t="shared" si="290"/>
        <v>0</v>
      </c>
      <c r="W180" s="209">
        <f t="shared" ca="1" si="291"/>
        <v>0</v>
      </c>
      <c r="X180" s="209">
        <f t="shared" ca="1" si="292"/>
        <v>0</v>
      </c>
      <c r="Y180" s="209">
        <f t="shared" ca="1" si="293"/>
        <v>0</v>
      </c>
      <c r="Z180" s="210" t="str">
        <f t="shared" ca="1" si="207"/>
        <v xml:space="preserve">        </v>
      </c>
      <c r="AA180" s="185"/>
      <c r="AB180" s="185" t="str">
        <f t="shared" ca="1" si="208"/>
        <v xml:space="preserve">Старший стрілець </v>
      </c>
      <c r="AC180" s="185" t="str">
        <f t="shared" ca="1" si="209"/>
        <v>рекрут</v>
      </c>
      <c r="AD180" s="185" t="str">
        <f t="shared" ca="1" si="253"/>
        <v>Стрігун Д.О.</v>
      </c>
      <c r="AE180" s="185"/>
      <c r="AF180" s="211"/>
      <c r="AG180" s="211"/>
      <c r="AH180" s="211"/>
      <c r="AI180" s="211"/>
      <c r="AJ180" s="211"/>
      <c r="AK180" s="211"/>
      <c r="AL180" s="211"/>
      <c r="AM180" s="211"/>
      <c r="AN180" s="211"/>
      <c r="AO180" s="211"/>
      <c r="AP180" s="623">
        <f t="shared" si="210"/>
        <v>0</v>
      </c>
      <c r="AQ180" s="211">
        <f t="shared" si="254"/>
        <v>0</v>
      </c>
      <c r="AR180" s="211">
        <f t="shared" si="255"/>
        <v>0</v>
      </c>
      <c r="AS180" s="211"/>
      <c r="AT180" s="211">
        <f t="shared" si="211"/>
        <v>0</v>
      </c>
      <c r="AU180" s="358">
        <f t="shared" si="212"/>
        <v>0</v>
      </c>
      <c r="AV180" s="211">
        <f t="shared" si="213"/>
        <v>0</v>
      </c>
      <c r="AW180" s="211">
        <f t="shared" ca="1" si="214"/>
        <v>0</v>
      </c>
      <c r="AX180" s="211">
        <f t="shared" ca="1" si="294"/>
        <v>0</v>
      </c>
      <c r="AY180" s="211">
        <f t="shared" ca="1" si="215"/>
        <v>0</v>
      </c>
      <c r="AZ180" s="212">
        <f ca="1">IF(AND(AW180,AX180=0,AY180=0)=0,0,IF(AW180&gt;0,'На банк Приват'!$J$1,IF(AX180&gt;0,'На Укрсиб'!$J$1,0)))</f>
        <v>0</v>
      </c>
      <c r="BA180" s="191"/>
      <c r="BB180" s="191" t="str">
        <f t="shared" ca="1" si="216"/>
        <v xml:space="preserve">Старший стрілець </v>
      </c>
      <c r="BC180" s="191" t="str">
        <f t="shared" ca="1" si="217"/>
        <v>рекрут</v>
      </c>
      <c r="BD180" s="191" t="str">
        <f t="shared" ca="1" si="256"/>
        <v>Стрігун Д.О.</v>
      </c>
      <c r="BE180" s="191"/>
      <c r="BF180" s="213"/>
      <c r="BG180" s="213"/>
      <c r="BH180" s="213"/>
      <c r="BI180" s="213"/>
      <c r="BJ180" s="213"/>
      <c r="BK180" s="213"/>
      <c r="BL180" s="213"/>
      <c r="BM180" s="213"/>
      <c r="BN180" s="213"/>
      <c r="BO180" s="213"/>
      <c r="BP180" s="623">
        <f t="shared" si="218"/>
        <v>0</v>
      </c>
      <c r="BQ180" s="213">
        <f t="shared" si="257"/>
        <v>0</v>
      </c>
      <c r="BR180" s="213">
        <f t="shared" si="258"/>
        <v>0</v>
      </c>
      <c r="BS180" s="213"/>
      <c r="BT180" s="213">
        <f t="shared" si="219"/>
        <v>0</v>
      </c>
      <c r="BU180" s="362">
        <f t="shared" si="259"/>
        <v>0</v>
      </c>
      <c r="BV180" s="213">
        <f t="shared" si="220"/>
        <v>0</v>
      </c>
      <c r="BW180" s="213">
        <f t="shared" ca="1" si="221"/>
        <v>0</v>
      </c>
      <c r="BX180" s="213">
        <f t="shared" ca="1" si="260"/>
        <v>0</v>
      </c>
      <c r="BY180" s="213">
        <f t="shared" ca="1" si="222"/>
        <v>0</v>
      </c>
      <c r="BZ180" s="214">
        <f ca="1">IF(AND(BW180,BX180=0)=0,0,IF(BW180&gt;0,'На банк Приват'!$P$1,IF(BX180&gt;0,'На Укрсиб'!$P$1,0)))</f>
        <v>0</v>
      </c>
      <c r="CA180" s="198">
        <v>173</v>
      </c>
      <c r="CB180" s="198" t="str">
        <f t="shared" ca="1" si="223"/>
        <v xml:space="preserve">Старший стрілець </v>
      </c>
      <c r="CC180" s="198" t="str">
        <f t="shared" ca="1" si="224"/>
        <v>рекрут</v>
      </c>
      <c r="CD180" s="198" t="str">
        <f t="shared" ca="1" si="261"/>
        <v>Стрігун Д.О.</v>
      </c>
      <c r="CE180" s="198"/>
      <c r="CF180" s="215"/>
      <c r="CG180" s="215"/>
      <c r="CH180" s="215"/>
      <c r="CI180" s="215"/>
      <c r="CJ180" s="215"/>
      <c r="CK180" s="215"/>
      <c r="CL180" s="215"/>
      <c r="CM180" s="215">
        <f t="shared" si="297"/>
        <v>0</v>
      </c>
      <c r="CN180" s="215"/>
      <c r="CO180" s="215"/>
      <c r="CP180" s="215">
        <f t="shared" si="225"/>
        <v>0</v>
      </c>
      <c r="CQ180" s="215">
        <f t="shared" si="262"/>
        <v>0</v>
      </c>
      <c r="CR180" s="215">
        <f t="shared" si="263"/>
        <v>0</v>
      </c>
      <c r="CS180" s="215"/>
      <c r="CT180" s="215">
        <f t="shared" si="226"/>
        <v>0</v>
      </c>
      <c r="CU180" s="369">
        <f t="shared" si="227"/>
        <v>0</v>
      </c>
      <c r="CV180" s="215">
        <f t="shared" si="228"/>
        <v>0</v>
      </c>
      <c r="CW180" s="215">
        <f t="shared" ca="1" si="229"/>
        <v>0</v>
      </c>
      <c r="CX180" s="215">
        <f t="shared" ca="1" si="264"/>
        <v>0</v>
      </c>
      <c r="CY180" s="215">
        <f t="shared" ca="1" si="230"/>
        <v>0</v>
      </c>
      <c r="CZ180" s="216">
        <f ca="1">IF(AND(CW180,CX180=0)=0,0,IF(CW180&gt;0,'На банк Приват'!$V$1,IF(CX180&gt;0,'На Укрсиб'!$V$1,0)))</f>
        <v>0</v>
      </c>
      <c r="DA180" s="204"/>
      <c r="DB180" s="204" t="str">
        <f t="shared" ca="1" si="231"/>
        <v xml:space="preserve">Старший стрілець </v>
      </c>
      <c r="DC180" s="204" t="str">
        <f t="shared" ca="1" si="232"/>
        <v>рекрут</v>
      </c>
      <c r="DD180" s="204" t="str">
        <f t="shared" ca="1" si="265"/>
        <v>Стрігун Д.О.</v>
      </c>
      <c r="DE180" s="204"/>
      <c r="DF180" s="217"/>
      <c r="DG180" s="217"/>
      <c r="DH180" s="217"/>
      <c r="DI180" s="217"/>
      <c r="DJ180" s="217"/>
      <c r="DK180" s="217"/>
      <c r="DL180" s="217"/>
      <c r="DM180" s="217"/>
      <c r="DN180" s="217"/>
      <c r="DO180" s="217"/>
      <c r="DP180" s="763">
        <f t="shared" si="234"/>
        <v>0</v>
      </c>
      <c r="DQ180" s="217">
        <f t="shared" si="266"/>
        <v>0</v>
      </c>
      <c r="DR180" s="217">
        <f t="shared" si="267"/>
        <v>0</v>
      </c>
      <c r="DS180" s="217"/>
      <c r="DT180" s="217">
        <f t="shared" si="235"/>
        <v>0</v>
      </c>
      <c r="DU180" s="366">
        <f t="shared" si="268"/>
        <v>0</v>
      </c>
      <c r="DV180" s="217">
        <f t="shared" si="236"/>
        <v>0</v>
      </c>
      <c r="DW180" s="217">
        <f t="shared" ca="1" si="237"/>
        <v>0</v>
      </c>
      <c r="DX180" s="217">
        <f t="shared" ca="1" si="269"/>
        <v>0</v>
      </c>
      <c r="DY180" s="217">
        <f t="shared" ca="1" si="238"/>
        <v>0</v>
      </c>
      <c r="DZ180" s="218">
        <f ca="1">IF(AND(DW180,DX180=0)=0,0,IF(DW180&gt;0,'На банк Приват'!$AB$1,IF(DX180&gt;0,'На Укрсиб'!$V$1,0)))</f>
        <v>0</v>
      </c>
      <c r="EA180" s="207"/>
      <c r="EB180" s="207" t="str">
        <f t="shared" ca="1" si="239"/>
        <v xml:space="preserve">Старший стрілець </v>
      </c>
      <c r="EC180" s="207" t="str">
        <f t="shared" ca="1" si="240"/>
        <v>рекрут</v>
      </c>
      <c r="ED180" s="207" t="str">
        <f t="shared" ca="1" si="270"/>
        <v>Стрігун Д.О.</v>
      </c>
      <c r="EE180" s="207"/>
      <c r="EF180" s="219"/>
      <c r="EG180" s="219"/>
      <c r="EH180" s="219"/>
      <c r="EI180" s="219"/>
      <c r="EJ180" s="219"/>
      <c r="EK180" s="219"/>
      <c r="EL180" s="219"/>
      <c r="EM180" s="219">
        <f t="shared" si="241"/>
        <v>0</v>
      </c>
      <c r="EN180" s="219"/>
      <c r="EO180" s="219"/>
      <c r="EP180" s="219">
        <f t="shared" si="242"/>
        <v>0</v>
      </c>
      <c r="EQ180" s="219">
        <f t="shared" si="271"/>
        <v>0</v>
      </c>
      <c r="ER180" s="219">
        <f t="shared" si="272"/>
        <v>0</v>
      </c>
      <c r="ES180" s="219"/>
      <c r="ET180" s="219">
        <f t="shared" si="243"/>
        <v>0</v>
      </c>
      <c r="EU180" s="363">
        <f t="shared" si="273"/>
        <v>0</v>
      </c>
      <c r="EV180" s="219">
        <f t="shared" si="244"/>
        <v>0</v>
      </c>
      <c r="EW180" s="219">
        <f t="shared" ca="1" si="245"/>
        <v>0</v>
      </c>
      <c r="EX180" s="219">
        <f t="shared" ca="1" si="274"/>
        <v>0</v>
      </c>
      <c r="EY180" s="219">
        <f t="shared" ca="1" si="246"/>
        <v>0</v>
      </c>
      <c r="EZ180" s="220">
        <f ca="1">IF(AND(EW180,EX180=0)=0,0,IF(EW180&gt;0,'На банк Приват'!$AH$1,IF(EX180&gt;0,'На Укрсиб'!$AH$1,0)))</f>
        <v>0</v>
      </c>
      <c r="FA180" s="28" t="str">
        <f t="shared" ca="1" si="247"/>
        <v>Стрігун Д.О.</v>
      </c>
      <c r="FB180" s="28" t="str">
        <f t="shared" ca="1" si="248"/>
        <v>Стрігун</v>
      </c>
      <c r="FC180" s="28" t="str">
        <f t="shared" ca="1" si="249"/>
        <v>Данило</v>
      </c>
      <c r="FD180" s="28" t="str">
        <f t="shared" ca="1" si="250"/>
        <v>Олегович</v>
      </c>
      <c r="FE180" s="28">
        <f t="shared" ca="1" si="251"/>
        <v>171</v>
      </c>
      <c r="FF180">
        <f t="shared" si="252"/>
        <v>0</v>
      </c>
      <c r="FG180" s="531" t="s">
        <v>394</v>
      </c>
    </row>
    <row r="181" spans="1:163">
      <c r="A181" s="113"/>
      <c r="B181" s="113" t="str">
        <f t="shared" ca="1" si="204"/>
        <v xml:space="preserve">Старший стрілець </v>
      </c>
      <c r="C181" s="113">
        <f t="shared" ca="1" si="205"/>
        <v>0</v>
      </c>
      <c r="D181" s="113">
        <f t="shared" ca="1" si="296"/>
        <v>0</v>
      </c>
      <c r="E181" s="113">
        <f t="shared" si="206"/>
        <v>0</v>
      </c>
      <c r="F181" s="115"/>
      <c r="G181" s="209">
        <f t="shared" si="298"/>
        <v>0</v>
      </c>
      <c r="H181" s="209">
        <f t="shared" si="299"/>
        <v>0</v>
      </c>
      <c r="I181" s="209">
        <f t="shared" si="300"/>
        <v>0</v>
      </c>
      <c r="J181" s="209">
        <f t="shared" si="279"/>
        <v>0</v>
      </c>
      <c r="K181" s="209">
        <f t="shared" si="280"/>
        <v>0</v>
      </c>
      <c r="L181" s="209">
        <f>AL421+BL181+CL181+DL181+EL181</f>
        <v>0</v>
      </c>
      <c r="M181" s="209">
        <f t="shared" si="282"/>
        <v>0</v>
      </c>
      <c r="N181" s="209">
        <f t="shared" si="283"/>
        <v>0</v>
      </c>
      <c r="O181" s="209">
        <f t="shared" si="275"/>
        <v>0</v>
      </c>
      <c r="P181" s="211">
        <f t="shared" si="284"/>
        <v>0</v>
      </c>
      <c r="Q181" s="209">
        <f t="shared" si="285"/>
        <v>0</v>
      </c>
      <c r="R181" s="209">
        <f t="shared" si="286"/>
        <v>0</v>
      </c>
      <c r="S181" s="209">
        <f t="shared" si="287"/>
        <v>0</v>
      </c>
      <c r="T181" s="209">
        <f t="shared" si="288"/>
        <v>0</v>
      </c>
      <c r="U181" s="209">
        <f t="shared" si="289"/>
        <v>0</v>
      </c>
      <c r="V181" s="209">
        <f t="shared" si="290"/>
        <v>0</v>
      </c>
      <c r="W181" s="209">
        <f t="shared" ca="1" si="291"/>
        <v>0</v>
      </c>
      <c r="X181" s="209">
        <f t="shared" ca="1" si="292"/>
        <v>0</v>
      </c>
      <c r="Y181" s="209">
        <f t="shared" ca="1" si="293"/>
        <v>0</v>
      </c>
      <c r="Z181" s="210" t="str">
        <f t="shared" ca="1" si="207"/>
        <v xml:space="preserve">        </v>
      </c>
      <c r="AA181" s="185"/>
      <c r="AB181" s="185" t="str">
        <f t="shared" ca="1" si="208"/>
        <v xml:space="preserve">Старший стрілець </v>
      </c>
      <c r="AC181" s="185">
        <f t="shared" ca="1" si="209"/>
        <v>0</v>
      </c>
      <c r="AD181" s="185">
        <f t="shared" ca="1" si="253"/>
        <v>0</v>
      </c>
      <c r="AE181" s="185"/>
      <c r="AF181" s="211"/>
      <c r="AG181" s="211"/>
      <c r="AH181" s="211"/>
      <c r="AI181" s="211"/>
      <c r="AJ181" s="211"/>
      <c r="AK181" s="211"/>
      <c r="AL181" s="211"/>
      <c r="AM181" s="211"/>
      <c r="AN181" s="211"/>
      <c r="AO181" s="211"/>
      <c r="AP181" s="623">
        <f t="shared" si="210"/>
        <v>0</v>
      </c>
      <c r="AQ181" s="211">
        <f t="shared" si="254"/>
        <v>0</v>
      </c>
      <c r="AR181" s="211">
        <f t="shared" si="255"/>
        <v>0</v>
      </c>
      <c r="AS181" s="211"/>
      <c r="AT181" s="211">
        <f t="shared" si="211"/>
        <v>0</v>
      </c>
      <c r="AU181" s="358">
        <f t="shared" si="212"/>
        <v>0</v>
      </c>
      <c r="AV181" s="211">
        <f t="shared" si="213"/>
        <v>0</v>
      </c>
      <c r="AW181" s="211">
        <f t="shared" ca="1" si="214"/>
        <v>0</v>
      </c>
      <c r="AX181" s="211">
        <f t="shared" ca="1" si="294"/>
        <v>0</v>
      </c>
      <c r="AY181" s="211">
        <f t="shared" ca="1" si="215"/>
        <v>0</v>
      </c>
      <c r="AZ181" s="212">
        <f ca="1">IF(AND(AW181,AX181=0,AY181=0)=0,0,IF(AW181&gt;0,'На банк Приват'!$J$1,IF(AX181&gt;0,'На Укрсиб'!J174,0)))</f>
        <v>0</v>
      </c>
      <c r="BA181" s="191"/>
      <c r="BB181" s="191" t="str">
        <f t="shared" ca="1" si="216"/>
        <v xml:space="preserve">Старший стрілець </v>
      </c>
      <c r="BC181" s="191">
        <f t="shared" ca="1" si="217"/>
        <v>0</v>
      </c>
      <c r="BD181" s="191">
        <f t="shared" ca="1" si="256"/>
        <v>0</v>
      </c>
      <c r="BE181" s="191"/>
      <c r="BF181" s="213"/>
      <c r="BG181" s="213"/>
      <c r="BH181" s="213"/>
      <c r="BI181" s="213"/>
      <c r="BJ181" s="213"/>
      <c r="BK181" s="213"/>
      <c r="BL181" s="213"/>
      <c r="BM181" s="213"/>
      <c r="BN181" s="213"/>
      <c r="BO181" s="213"/>
      <c r="BP181" s="623">
        <f t="shared" si="218"/>
        <v>0</v>
      </c>
      <c r="BQ181" s="213">
        <f t="shared" si="257"/>
        <v>0</v>
      </c>
      <c r="BR181" s="213">
        <f t="shared" si="258"/>
        <v>0</v>
      </c>
      <c r="BS181" s="213"/>
      <c r="BT181" s="213">
        <f t="shared" si="219"/>
        <v>0</v>
      </c>
      <c r="BU181" s="362">
        <f t="shared" si="259"/>
        <v>0</v>
      </c>
      <c r="BV181" s="213">
        <f t="shared" si="220"/>
        <v>0</v>
      </c>
      <c r="BW181" s="213">
        <f t="shared" ca="1" si="221"/>
        <v>0</v>
      </c>
      <c r="BX181" s="213">
        <f t="shared" ca="1" si="260"/>
        <v>0</v>
      </c>
      <c r="BY181" s="213">
        <f t="shared" ca="1" si="222"/>
        <v>0</v>
      </c>
      <c r="BZ181" s="214">
        <f ca="1">IF(AND(BW181,BX181=0)=0,0,IF(BW181&gt;0,'На банк Приват'!$P$1,IF(BX181&gt;0,'На Укрсиб'!$P$1,0)))</f>
        <v>0</v>
      </c>
      <c r="CA181" s="198">
        <v>174</v>
      </c>
      <c r="CB181" s="198" t="str">
        <f t="shared" ca="1" si="223"/>
        <v xml:space="preserve">Старший стрілець </v>
      </c>
      <c r="CC181" s="198">
        <f t="shared" ca="1" si="224"/>
        <v>0</v>
      </c>
      <c r="CD181" s="198">
        <f t="shared" ca="1" si="261"/>
        <v>0</v>
      </c>
      <c r="CE181" s="198"/>
      <c r="CF181" s="215"/>
      <c r="CG181" s="215"/>
      <c r="CH181" s="215"/>
      <c r="CI181" s="215"/>
      <c r="CJ181" s="215"/>
      <c r="CK181" s="215"/>
      <c r="CL181" s="215"/>
      <c r="CM181" s="215">
        <f t="shared" si="297"/>
        <v>0</v>
      </c>
      <c r="CN181" s="215"/>
      <c r="CO181" s="215"/>
      <c r="CP181" s="215">
        <f t="shared" si="225"/>
        <v>0</v>
      </c>
      <c r="CQ181" s="215">
        <f t="shared" si="262"/>
        <v>0</v>
      </c>
      <c r="CR181" s="215">
        <f t="shared" si="263"/>
        <v>0</v>
      </c>
      <c r="CS181" s="215"/>
      <c r="CT181" s="215">
        <f t="shared" si="226"/>
        <v>0</v>
      </c>
      <c r="CU181" s="369">
        <f t="shared" si="227"/>
        <v>0</v>
      </c>
      <c r="CV181" s="215">
        <f t="shared" si="228"/>
        <v>0</v>
      </c>
      <c r="CW181" s="215">
        <f t="shared" ca="1" si="229"/>
        <v>0</v>
      </c>
      <c r="CX181" s="215">
        <f t="shared" ca="1" si="264"/>
        <v>0</v>
      </c>
      <c r="CY181" s="215">
        <f t="shared" ca="1" si="230"/>
        <v>0</v>
      </c>
      <c r="CZ181" s="216">
        <f ca="1">IF(AND(CW181,CX181=0)=0,0,IF(CW181&gt;0,'На банк Приват'!$V$1,IF(CX181&gt;0,'На Укрсиб'!$V$1,0)))</f>
        <v>0</v>
      </c>
      <c r="DA181" s="204"/>
      <c r="DB181" s="204" t="str">
        <f t="shared" ca="1" si="231"/>
        <v xml:space="preserve">Старший стрілець </v>
      </c>
      <c r="DC181" s="204">
        <f t="shared" ca="1" si="232"/>
        <v>0</v>
      </c>
      <c r="DD181" s="204">
        <f t="shared" ca="1" si="265"/>
        <v>0</v>
      </c>
      <c r="DE181" s="204"/>
      <c r="DF181" s="217"/>
      <c r="DG181" s="217"/>
      <c r="DH181" s="217"/>
      <c r="DI181" s="217"/>
      <c r="DJ181" s="217"/>
      <c r="DK181" s="217"/>
      <c r="DL181" s="217"/>
      <c r="DM181" s="217">
        <f t="shared" si="233"/>
        <v>0</v>
      </c>
      <c r="DN181" s="217"/>
      <c r="DO181" s="217"/>
      <c r="DP181" s="763">
        <f t="shared" si="234"/>
        <v>0</v>
      </c>
      <c r="DQ181" s="217">
        <f t="shared" si="266"/>
        <v>0</v>
      </c>
      <c r="DR181" s="217">
        <f t="shared" si="267"/>
        <v>0</v>
      </c>
      <c r="DS181" s="217"/>
      <c r="DT181" s="217">
        <f t="shared" si="235"/>
        <v>0</v>
      </c>
      <c r="DU181" s="366">
        <f t="shared" si="268"/>
        <v>0</v>
      </c>
      <c r="DV181" s="217">
        <f t="shared" si="236"/>
        <v>0</v>
      </c>
      <c r="DW181" s="217">
        <f t="shared" ca="1" si="237"/>
        <v>0</v>
      </c>
      <c r="DX181" s="217">
        <f t="shared" ca="1" si="269"/>
        <v>0</v>
      </c>
      <c r="DY181" s="217">
        <f t="shared" ca="1" si="238"/>
        <v>0</v>
      </c>
      <c r="DZ181" s="218">
        <f ca="1">IF(AND(DW181,DX181=0)=0,0,IF(DW181&gt;0,'На банк Приват'!$AB$1,IF(DX181&gt;0,'На Укрсиб'!$V$1,0)))</f>
        <v>0</v>
      </c>
      <c r="EA181" s="207"/>
      <c r="EB181" s="207" t="str">
        <f t="shared" ca="1" si="239"/>
        <v xml:space="preserve">Старший стрілець </v>
      </c>
      <c r="EC181" s="207">
        <f t="shared" ca="1" si="240"/>
        <v>0</v>
      </c>
      <c r="ED181" s="207">
        <f t="shared" ca="1" si="270"/>
        <v>0</v>
      </c>
      <c r="EE181" s="207"/>
      <c r="EF181" s="219"/>
      <c r="EG181" s="219"/>
      <c r="EH181" s="219"/>
      <c r="EI181" s="219"/>
      <c r="EJ181" s="219"/>
      <c r="EK181" s="219"/>
      <c r="EL181" s="219"/>
      <c r="EM181" s="219">
        <f t="shared" si="241"/>
        <v>0</v>
      </c>
      <c r="EN181" s="219"/>
      <c r="EO181" s="219"/>
      <c r="EP181" s="219">
        <f t="shared" si="242"/>
        <v>0</v>
      </c>
      <c r="EQ181" s="219">
        <f t="shared" si="271"/>
        <v>0</v>
      </c>
      <c r="ER181" s="219">
        <f t="shared" si="272"/>
        <v>0</v>
      </c>
      <c r="ES181" s="219"/>
      <c r="ET181" s="219">
        <f t="shared" si="243"/>
        <v>0</v>
      </c>
      <c r="EU181" s="363">
        <f t="shared" si="273"/>
        <v>0</v>
      </c>
      <c r="EV181" s="219">
        <f t="shared" si="244"/>
        <v>0</v>
      </c>
      <c r="EW181" s="219">
        <f t="shared" ca="1" si="245"/>
        <v>0</v>
      </c>
      <c r="EX181" s="219">
        <f t="shared" ca="1" si="274"/>
        <v>0</v>
      </c>
      <c r="EY181" s="219">
        <f t="shared" ca="1" si="246"/>
        <v>0</v>
      </c>
      <c r="EZ181" s="220">
        <f ca="1">IF(AND(EW181,EX181=0)=0,0,IF(EW181&gt;0,'На банк Приват'!$AH$1,IF(EX181&gt;0,'На Укрсиб'!$AH$1,0)))</f>
        <v>0</v>
      </c>
      <c r="FA181" s="28">
        <f t="shared" ca="1" si="247"/>
        <v>0</v>
      </c>
      <c r="FB181" s="28" t="str">
        <f t="shared" ca="1" si="248"/>
        <v>вс/сс</v>
      </c>
      <c r="FC181" s="28">
        <f t="shared" ca="1" si="249"/>
        <v>0</v>
      </c>
      <c r="FD181" s="28">
        <f t="shared" ca="1" si="250"/>
        <v>0</v>
      </c>
      <c r="FE181" s="28">
        <f t="shared" ca="1" si="251"/>
        <v>172</v>
      </c>
      <c r="FF181">
        <f t="shared" si="252"/>
        <v>0</v>
      </c>
      <c r="FG181" s="531" t="s">
        <v>368</v>
      </c>
    </row>
    <row r="182" spans="1:163">
      <c r="A182" s="113"/>
      <c r="B182" s="113" t="str">
        <f t="shared" ca="1" si="204"/>
        <v>Кулеметник</v>
      </c>
      <c r="C182" s="113" t="str">
        <f t="shared" ca="1" si="205"/>
        <v>сол-т</v>
      </c>
      <c r="D182" s="113" t="str">
        <f t="shared" ca="1" si="296"/>
        <v>Бобок Я.Д.</v>
      </c>
      <c r="E182" s="113">
        <f t="shared" si="206"/>
        <v>0</v>
      </c>
      <c r="F182" s="115"/>
      <c r="G182" s="209">
        <f t="shared" si="298"/>
        <v>0</v>
      </c>
      <c r="H182" s="209">
        <f t="shared" si="299"/>
        <v>0</v>
      </c>
      <c r="I182" s="209">
        <f t="shared" si="300"/>
        <v>0</v>
      </c>
      <c r="J182" s="209">
        <f t="shared" si="279"/>
        <v>0</v>
      </c>
      <c r="K182" s="209">
        <f t="shared" si="280"/>
        <v>0</v>
      </c>
      <c r="L182" s="209">
        <f t="shared" si="281"/>
        <v>0</v>
      </c>
      <c r="M182" s="209">
        <f t="shared" si="282"/>
        <v>0</v>
      </c>
      <c r="N182" s="209">
        <f t="shared" si="283"/>
        <v>0</v>
      </c>
      <c r="O182" s="209">
        <f t="shared" si="275"/>
        <v>0</v>
      </c>
      <c r="P182" s="211">
        <f t="shared" si="284"/>
        <v>0</v>
      </c>
      <c r="Q182" s="209">
        <f t="shared" si="285"/>
        <v>0</v>
      </c>
      <c r="R182" s="209">
        <f t="shared" si="286"/>
        <v>0</v>
      </c>
      <c r="S182" s="209">
        <f t="shared" si="287"/>
        <v>0</v>
      </c>
      <c r="T182" s="209">
        <f t="shared" si="288"/>
        <v>0</v>
      </c>
      <c r="U182" s="209">
        <f t="shared" si="289"/>
        <v>0</v>
      </c>
      <c r="V182" s="209">
        <f t="shared" si="290"/>
        <v>0</v>
      </c>
      <c r="W182" s="209">
        <f t="shared" ca="1" si="291"/>
        <v>0</v>
      </c>
      <c r="X182" s="209">
        <f t="shared" ca="1" si="292"/>
        <v>0</v>
      </c>
      <c r="Y182" s="209">
        <f t="shared" ca="1" si="293"/>
        <v>0</v>
      </c>
      <c r="Z182" s="210" t="str">
        <f t="shared" ca="1" si="207"/>
        <v xml:space="preserve">        </v>
      </c>
      <c r="AA182" s="185"/>
      <c r="AB182" s="185" t="str">
        <f t="shared" ca="1" si="208"/>
        <v>Кулеметник</v>
      </c>
      <c r="AC182" s="185" t="str">
        <f t="shared" ca="1" si="209"/>
        <v>сол-т</v>
      </c>
      <c r="AD182" s="185" t="str">
        <f t="shared" ca="1" si="253"/>
        <v>Бобок Я.Д.</v>
      </c>
      <c r="AE182" s="185"/>
      <c r="AF182" s="211"/>
      <c r="AG182" s="211"/>
      <c r="AH182" s="211"/>
      <c r="AI182" s="211"/>
      <c r="AJ182" s="211"/>
      <c r="AK182" s="211"/>
      <c r="AL182" s="211"/>
      <c r="AM182" s="211"/>
      <c r="AN182" s="211"/>
      <c r="AO182" s="211"/>
      <c r="AP182" s="623">
        <f t="shared" si="210"/>
        <v>0</v>
      </c>
      <c r="AQ182" s="211">
        <f t="shared" si="254"/>
        <v>0</v>
      </c>
      <c r="AR182" s="211">
        <f t="shared" si="255"/>
        <v>0</v>
      </c>
      <c r="AS182" s="211"/>
      <c r="AT182" s="211">
        <f t="shared" si="211"/>
        <v>0</v>
      </c>
      <c r="AU182" s="358">
        <f t="shared" si="212"/>
        <v>0</v>
      </c>
      <c r="AV182" s="211">
        <f t="shared" si="213"/>
        <v>0</v>
      </c>
      <c r="AW182" s="211">
        <f t="shared" ca="1" si="214"/>
        <v>0</v>
      </c>
      <c r="AX182" s="211">
        <f t="shared" ca="1" si="294"/>
        <v>0</v>
      </c>
      <c r="AY182" s="211">
        <f t="shared" ca="1" si="215"/>
        <v>0</v>
      </c>
      <c r="AZ182" s="212">
        <f ca="1">IF(AND(AW182,AX182=0,AY182=0)=0,0,IF(AW182&gt;0,'На банк Приват'!$J$1,IF(AX182&gt;0,'На Укрсиб'!$J$1,0)))</f>
        <v>0</v>
      </c>
      <c r="BA182" s="191"/>
      <c r="BB182" s="191" t="str">
        <f t="shared" ca="1" si="216"/>
        <v>Кулеметник</v>
      </c>
      <c r="BC182" s="191" t="str">
        <f t="shared" ca="1" si="217"/>
        <v>сол-т</v>
      </c>
      <c r="BD182" s="191" t="str">
        <f t="shared" ca="1" si="256"/>
        <v>Бобок Я.Д.</v>
      </c>
      <c r="BE182" s="191"/>
      <c r="BF182" s="213"/>
      <c r="BG182" s="213"/>
      <c r="BH182" s="213"/>
      <c r="BI182" s="213"/>
      <c r="BJ182" s="213"/>
      <c r="BK182" s="213"/>
      <c r="BL182" s="213"/>
      <c r="BM182" s="213"/>
      <c r="BN182" s="213"/>
      <c r="BO182" s="213"/>
      <c r="BP182" s="623">
        <f t="shared" si="218"/>
        <v>0</v>
      </c>
      <c r="BQ182" s="213">
        <f t="shared" si="257"/>
        <v>0</v>
      </c>
      <c r="BR182" s="213">
        <f t="shared" si="258"/>
        <v>0</v>
      </c>
      <c r="BS182" s="213"/>
      <c r="BT182" s="213">
        <f t="shared" si="219"/>
        <v>0</v>
      </c>
      <c r="BU182" s="362">
        <f t="shared" si="259"/>
        <v>0</v>
      </c>
      <c r="BV182" s="213">
        <f t="shared" si="220"/>
        <v>0</v>
      </c>
      <c r="BW182" s="213">
        <f t="shared" ca="1" si="221"/>
        <v>0</v>
      </c>
      <c r="BX182" s="213">
        <f t="shared" ca="1" si="260"/>
        <v>0</v>
      </c>
      <c r="BY182" s="213">
        <f t="shared" ca="1" si="222"/>
        <v>0</v>
      </c>
      <c r="BZ182" s="214">
        <f ca="1">IF(AND(BW182,BX182=0)=0,0,IF(BW182&gt;0,'На банк Приват'!$P$1,IF(BX182&gt;0,'На Укрсиб'!$P$1,0)))</f>
        <v>0</v>
      </c>
      <c r="CA182" s="198">
        <v>175</v>
      </c>
      <c r="CB182" s="198" t="str">
        <f t="shared" ca="1" si="223"/>
        <v>Кулеметник</v>
      </c>
      <c r="CC182" s="198" t="str">
        <f t="shared" ca="1" si="224"/>
        <v>сол-т</v>
      </c>
      <c r="CD182" s="198" t="str">
        <f t="shared" ca="1" si="261"/>
        <v>Бобок Я.Д.</v>
      </c>
      <c r="CE182" s="198"/>
      <c r="CF182" s="215"/>
      <c r="CG182" s="215"/>
      <c r="CH182" s="215"/>
      <c r="CI182" s="215"/>
      <c r="CJ182" s="215"/>
      <c r="CK182" s="215"/>
      <c r="CL182" s="215"/>
      <c r="CM182" s="215">
        <f t="shared" si="297"/>
        <v>0</v>
      </c>
      <c r="CN182" s="215"/>
      <c r="CO182" s="215"/>
      <c r="CP182" s="215">
        <f t="shared" si="225"/>
        <v>0</v>
      </c>
      <c r="CQ182" s="215">
        <f t="shared" si="262"/>
        <v>0</v>
      </c>
      <c r="CR182" s="215">
        <f t="shared" si="263"/>
        <v>0</v>
      </c>
      <c r="CS182" s="215"/>
      <c r="CT182" s="215">
        <f t="shared" si="226"/>
        <v>0</v>
      </c>
      <c r="CU182" s="369">
        <f t="shared" si="227"/>
        <v>0</v>
      </c>
      <c r="CV182" s="215">
        <f t="shared" si="228"/>
        <v>0</v>
      </c>
      <c r="CW182" s="215">
        <f t="shared" ca="1" si="229"/>
        <v>0</v>
      </c>
      <c r="CX182" s="215">
        <f t="shared" ca="1" si="264"/>
        <v>0</v>
      </c>
      <c r="CY182" s="215">
        <f t="shared" ca="1" si="230"/>
        <v>0</v>
      </c>
      <c r="CZ182" s="216">
        <f ca="1">IF(AND(CW182,CX182=0)=0,0,IF(CW182&gt;0,'На банк Приват'!$V$1,IF(CX182&gt;0,'На Укрсиб'!$V$1,0)))</f>
        <v>0</v>
      </c>
      <c r="DA182" s="204"/>
      <c r="DB182" s="204" t="str">
        <f t="shared" ca="1" si="231"/>
        <v>Кулеметник</v>
      </c>
      <c r="DC182" s="204" t="str">
        <f t="shared" ca="1" si="232"/>
        <v>сол-т</v>
      </c>
      <c r="DD182" s="204" t="str">
        <f t="shared" ca="1" si="265"/>
        <v>Бобок Я.Д.</v>
      </c>
      <c r="DE182" s="204"/>
      <c r="DF182" s="217"/>
      <c r="DG182" s="217"/>
      <c r="DH182" s="217"/>
      <c r="DI182" s="217"/>
      <c r="DJ182" s="217"/>
      <c r="DK182" s="217"/>
      <c r="DL182" s="217"/>
      <c r="DM182" s="217">
        <f t="shared" si="233"/>
        <v>0</v>
      </c>
      <c r="DN182" s="217"/>
      <c r="DO182" s="217"/>
      <c r="DP182" s="763">
        <f t="shared" si="234"/>
        <v>0</v>
      </c>
      <c r="DQ182" s="217">
        <f t="shared" si="266"/>
        <v>0</v>
      </c>
      <c r="DR182" s="217">
        <f t="shared" si="267"/>
        <v>0</v>
      </c>
      <c r="DS182" s="217"/>
      <c r="DT182" s="217">
        <f t="shared" si="235"/>
        <v>0</v>
      </c>
      <c r="DU182" s="366">
        <f t="shared" si="268"/>
        <v>0</v>
      </c>
      <c r="DV182" s="217">
        <f t="shared" si="236"/>
        <v>0</v>
      </c>
      <c r="DW182" s="217">
        <f t="shared" ca="1" si="237"/>
        <v>0</v>
      </c>
      <c r="DX182" s="217">
        <f t="shared" ca="1" si="269"/>
        <v>0</v>
      </c>
      <c r="DY182" s="217">
        <f t="shared" ca="1" si="238"/>
        <v>0</v>
      </c>
      <c r="DZ182" s="218">
        <f ca="1">IF(AND(DW182,DX182=0)=0,0,IF(DW182&gt;0,'На банк Приват'!$AB$1,IF(DX182&gt;0,'На Укрсиб'!$V$1,0)))</f>
        <v>0</v>
      </c>
      <c r="EA182" s="207"/>
      <c r="EB182" s="207" t="str">
        <f t="shared" ca="1" si="239"/>
        <v>Кулеметник</v>
      </c>
      <c r="EC182" s="207" t="str">
        <f t="shared" ca="1" si="240"/>
        <v>сол-т</v>
      </c>
      <c r="ED182" s="207" t="str">
        <f t="shared" ca="1" si="270"/>
        <v>Бобок Я.Д.</v>
      </c>
      <c r="EE182" s="207"/>
      <c r="EF182" s="219"/>
      <c r="EG182" s="219"/>
      <c r="EH182" s="219"/>
      <c r="EI182" s="219"/>
      <c r="EJ182" s="219"/>
      <c r="EK182" s="219"/>
      <c r="EL182" s="219"/>
      <c r="EM182" s="219">
        <f t="shared" si="241"/>
        <v>0</v>
      </c>
      <c r="EN182" s="219"/>
      <c r="EO182" s="219"/>
      <c r="EP182" s="219">
        <f t="shared" si="242"/>
        <v>0</v>
      </c>
      <c r="EQ182" s="219">
        <f t="shared" si="271"/>
        <v>0</v>
      </c>
      <c r="ER182" s="219">
        <f t="shared" si="272"/>
        <v>0</v>
      </c>
      <c r="ES182" s="219"/>
      <c r="ET182" s="219">
        <f t="shared" si="243"/>
        <v>0</v>
      </c>
      <c r="EU182" s="363">
        <f t="shared" si="273"/>
        <v>0</v>
      </c>
      <c r="EV182" s="219">
        <f t="shared" si="244"/>
        <v>0</v>
      </c>
      <c r="EW182" s="219">
        <f t="shared" ca="1" si="245"/>
        <v>0</v>
      </c>
      <c r="EX182" s="219">
        <f t="shared" ca="1" si="274"/>
        <v>0</v>
      </c>
      <c r="EY182" s="219">
        <f t="shared" ca="1" si="246"/>
        <v>0</v>
      </c>
      <c r="EZ182" s="220">
        <f ca="1">IF(AND(EW182,EX182=0)=0,0,IF(EW182&gt;0,'На банк Приват'!$AH$1,IF(EX182&gt;0,'На Укрсиб'!$AH$1,0)))</f>
        <v>0</v>
      </c>
      <c r="FA182" s="28" t="str">
        <f t="shared" ca="1" si="247"/>
        <v>Бобок Я.Д.</v>
      </c>
      <c r="FB182" s="28" t="str">
        <f t="shared" ca="1" si="248"/>
        <v>Бобок</v>
      </c>
      <c r="FC182" s="28" t="str">
        <f t="shared" ca="1" si="249"/>
        <v>Янош</v>
      </c>
      <c r="FD182" s="28" t="str">
        <f t="shared" ca="1" si="250"/>
        <v>Дмитрович</v>
      </c>
      <c r="FE182" s="28">
        <f t="shared" ca="1" si="251"/>
        <v>173</v>
      </c>
      <c r="FF182">
        <f t="shared" si="252"/>
        <v>0</v>
      </c>
      <c r="FG182" s="531" t="s">
        <v>124</v>
      </c>
    </row>
    <row r="183" spans="1:163">
      <c r="A183" s="113"/>
      <c r="B183" s="113" t="str">
        <f t="shared" ca="1" si="204"/>
        <v>Кулеметник</v>
      </c>
      <c r="C183" s="113" t="str">
        <f t="shared" ca="1" si="205"/>
        <v>м-с</v>
      </c>
      <c r="D183" s="113" t="str">
        <f t="shared" ca="1" si="296"/>
        <v>Досмухамбетов Р.Р.</v>
      </c>
      <c r="E183" s="113">
        <f t="shared" si="206"/>
        <v>0</v>
      </c>
      <c r="F183" s="115"/>
      <c r="G183" s="209">
        <f t="shared" si="298"/>
        <v>0</v>
      </c>
      <c r="H183" s="209">
        <f t="shared" si="299"/>
        <v>0</v>
      </c>
      <c r="I183" s="209">
        <f t="shared" si="300"/>
        <v>0</v>
      </c>
      <c r="J183" s="209">
        <f t="shared" si="279"/>
        <v>0</v>
      </c>
      <c r="K183" s="209">
        <f t="shared" si="280"/>
        <v>0</v>
      </c>
      <c r="L183" s="209">
        <f t="shared" si="281"/>
        <v>0</v>
      </c>
      <c r="M183" s="209">
        <f t="shared" si="282"/>
        <v>0</v>
      </c>
      <c r="N183" s="209">
        <f t="shared" si="283"/>
        <v>0</v>
      </c>
      <c r="O183" s="209">
        <f t="shared" si="275"/>
        <v>0</v>
      </c>
      <c r="P183" s="211">
        <f t="shared" si="284"/>
        <v>0</v>
      </c>
      <c r="Q183" s="209">
        <f t="shared" si="285"/>
        <v>0</v>
      </c>
      <c r="R183" s="209">
        <f t="shared" si="286"/>
        <v>0</v>
      </c>
      <c r="S183" s="209">
        <f t="shared" si="287"/>
        <v>0</v>
      </c>
      <c r="T183" s="209">
        <f t="shared" si="288"/>
        <v>0</v>
      </c>
      <c r="U183" s="209">
        <f t="shared" si="289"/>
        <v>0</v>
      </c>
      <c r="V183" s="209">
        <f t="shared" si="290"/>
        <v>0</v>
      </c>
      <c r="W183" s="209">
        <f t="shared" ca="1" si="291"/>
        <v>0</v>
      </c>
      <c r="X183" s="209">
        <f t="shared" ca="1" si="292"/>
        <v>0</v>
      </c>
      <c r="Y183" s="209">
        <f t="shared" ca="1" si="293"/>
        <v>0</v>
      </c>
      <c r="Z183" s="210" t="str">
        <f t="shared" ca="1" si="207"/>
        <v xml:space="preserve">        </v>
      </c>
      <c r="AA183" s="185"/>
      <c r="AB183" s="185" t="str">
        <f t="shared" ca="1" si="208"/>
        <v>Кулеметник</v>
      </c>
      <c r="AC183" s="185" t="str">
        <f t="shared" ca="1" si="209"/>
        <v>м-с</v>
      </c>
      <c r="AD183" s="185" t="str">
        <f t="shared" ca="1" si="253"/>
        <v>Досмухамбетов Р.Р.</v>
      </c>
      <c r="AE183" s="185"/>
      <c r="AF183" s="211"/>
      <c r="AG183" s="211"/>
      <c r="AH183" s="211"/>
      <c r="AI183" s="211"/>
      <c r="AJ183" s="211"/>
      <c r="AK183" s="211"/>
      <c r="AL183" s="211"/>
      <c r="AM183" s="211"/>
      <c r="AN183" s="211"/>
      <c r="AO183" s="211"/>
      <c r="AP183" s="623">
        <f t="shared" si="210"/>
        <v>0</v>
      </c>
      <c r="AQ183" s="211">
        <f t="shared" si="254"/>
        <v>0</v>
      </c>
      <c r="AR183" s="211">
        <f t="shared" si="255"/>
        <v>0</v>
      </c>
      <c r="AS183" s="211"/>
      <c r="AT183" s="211">
        <f t="shared" si="211"/>
        <v>0</v>
      </c>
      <c r="AU183" s="358">
        <f t="shared" si="212"/>
        <v>0</v>
      </c>
      <c r="AV183" s="211">
        <f t="shared" si="213"/>
        <v>0</v>
      </c>
      <c r="AW183" s="211">
        <f t="shared" ca="1" si="214"/>
        <v>0</v>
      </c>
      <c r="AX183" s="211">
        <f t="shared" ca="1" si="294"/>
        <v>0</v>
      </c>
      <c r="AY183" s="211">
        <f t="shared" ca="1" si="215"/>
        <v>0</v>
      </c>
      <c r="AZ183" s="212">
        <f ca="1">IF(AND(AW183,AX183=0,AY183=0)=0,0,IF(AW183&gt;0,'На банк Приват'!$J$1,IF(AX183&gt;0,'На Укрсиб'!$J$1,0)))</f>
        <v>0</v>
      </c>
      <c r="BA183" s="191"/>
      <c r="BB183" s="191" t="str">
        <f t="shared" ca="1" si="216"/>
        <v>Кулеметник</v>
      </c>
      <c r="BC183" s="191" t="str">
        <f t="shared" ca="1" si="217"/>
        <v>м-с</v>
      </c>
      <c r="BD183" s="191" t="str">
        <f t="shared" ca="1" si="256"/>
        <v>Досмухамбетов Р.Р.</v>
      </c>
      <c r="BE183" s="191"/>
      <c r="BF183" s="213"/>
      <c r="BG183" s="213"/>
      <c r="BH183" s="213"/>
      <c r="BI183" s="213"/>
      <c r="BJ183" s="213"/>
      <c r="BK183" s="213"/>
      <c r="BL183" s="213"/>
      <c r="BM183" s="213"/>
      <c r="BN183" s="213"/>
      <c r="BO183" s="213"/>
      <c r="BP183" s="623">
        <f t="shared" si="218"/>
        <v>0</v>
      </c>
      <c r="BQ183" s="213">
        <f t="shared" si="257"/>
        <v>0</v>
      </c>
      <c r="BR183" s="213">
        <f t="shared" si="258"/>
        <v>0</v>
      </c>
      <c r="BS183" s="213"/>
      <c r="BT183" s="213">
        <f t="shared" si="219"/>
        <v>0</v>
      </c>
      <c r="BU183" s="362">
        <f t="shared" si="259"/>
        <v>0</v>
      </c>
      <c r="BV183" s="213">
        <f t="shared" si="220"/>
        <v>0</v>
      </c>
      <c r="BW183" s="213">
        <f t="shared" ca="1" si="221"/>
        <v>0</v>
      </c>
      <c r="BX183" s="213">
        <f t="shared" ca="1" si="260"/>
        <v>0</v>
      </c>
      <c r="BY183" s="213">
        <f t="shared" ca="1" si="222"/>
        <v>0</v>
      </c>
      <c r="BZ183" s="214">
        <f ca="1">IF(AND(BW183,BX183=0)=0,0,IF(BW183&gt;0,'На банк Приват'!$P$1,IF(BX183&gt;0,'На Укрсиб'!$P$1,0)))</f>
        <v>0</v>
      </c>
      <c r="CA183" s="198">
        <v>176</v>
      </c>
      <c r="CB183" s="198" t="str">
        <f t="shared" ca="1" si="223"/>
        <v>Кулеметник</v>
      </c>
      <c r="CC183" s="198" t="str">
        <f t="shared" ca="1" si="224"/>
        <v>м-с</v>
      </c>
      <c r="CD183" s="198" t="str">
        <f t="shared" ca="1" si="261"/>
        <v>Досмухамбетов Р.Р.</v>
      </c>
      <c r="CE183" s="198"/>
      <c r="CF183" s="215"/>
      <c r="CG183" s="215"/>
      <c r="CH183" s="215"/>
      <c r="CI183" s="215"/>
      <c r="CJ183" s="215"/>
      <c r="CK183" s="215"/>
      <c r="CL183" s="215"/>
      <c r="CM183" s="215">
        <f t="shared" si="297"/>
        <v>0</v>
      </c>
      <c r="CN183" s="215"/>
      <c r="CO183" s="215"/>
      <c r="CP183" s="215">
        <f t="shared" si="225"/>
        <v>0</v>
      </c>
      <c r="CQ183" s="215">
        <f t="shared" si="262"/>
        <v>0</v>
      </c>
      <c r="CR183" s="215">
        <f t="shared" si="263"/>
        <v>0</v>
      </c>
      <c r="CS183" s="215"/>
      <c r="CT183" s="215">
        <f t="shared" si="226"/>
        <v>0</v>
      </c>
      <c r="CU183" s="369">
        <f t="shared" si="227"/>
        <v>0</v>
      </c>
      <c r="CV183" s="215">
        <f t="shared" si="228"/>
        <v>0</v>
      </c>
      <c r="CW183" s="215">
        <f t="shared" ca="1" si="229"/>
        <v>0</v>
      </c>
      <c r="CX183" s="215">
        <f t="shared" ca="1" si="264"/>
        <v>0</v>
      </c>
      <c r="CY183" s="215">
        <f t="shared" ca="1" si="230"/>
        <v>0</v>
      </c>
      <c r="CZ183" s="216">
        <f ca="1">IF(AND(CW183,CX183=0)=0,0,IF(CW183&gt;0,'На банк Приват'!$V$1,IF(CX183&gt;0,'На Укрсиб'!$V$1,0)))</f>
        <v>0</v>
      </c>
      <c r="DA183" s="204"/>
      <c r="DB183" s="204" t="str">
        <f t="shared" ca="1" si="231"/>
        <v>Кулеметник</v>
      </c>
      <c r="DC183" s="204" t="str">
        <f t="shared" ca="1" si="232"/>
        <v>м-с</v>
      </c>
      <c r="DD183" s="204" t="str">
        <f t="shared" ca="1" si="265"/>
        <v>Досмухамбетов Р.Р.</v>
      </c>
      <c r="DE183" s="204"/>
      <c r="DF183" s="217"/>
      <c r="DG183" s="217"/>
      <c r="DH183" s="217"/>
      <c r="DI183" s="217"/>
      <c r="DJ183" s="217"/>
      <c r="DK183" s="217"/>
      <c r="DL183" s="217"/>
      <c r="DM183" s="217">
        <f t="shared" si="233"/>
        <v>0</v>
      </c>
      <c r="DN183" s="217"/>
      <c r="DO183" s="217"/>
      <c r="DP183" s="763">
        <f t="shared" si="234"/>
        <v>0</v>
      </c>
      <c r="DQ183" s="217">
        <f t="shared" si="266"/>
        <v>0</v>
      </c>
      <c r="DR183" s="217">
        <f t="shared" si="267"/>
        <v>0</v>
      </c>
      <c r="DS183" s="217"/>
      <c r="DT183" s="217">
        <f t="shared" si="235"/>
        <v>0</v>
      </c>
      <c r="DU183" s="366">
        <f t="shared" si="268"/>
        <v>0</v>
      </c>
      <c r="DV183" s="217">
        <f t="shared" si="236"/>
        <v>0</v>
      </c>
      <c r="DW183" s="217">
        <f t="shared" ca="1" si="237"/>
        <v>0</v>
      </c>
      <c r="DX183" s="217">
        <f t="shared" ca="1" si="269"/>
        <v>0</v>
      </c>
      <c r="DY183" s="217">
        <f t="shared" ca="1" si="238"/>
        <v>0</v>
      </c>
      <c r="DZ183" s="218">
        <f ca="1">IF(AND(DW183,DX183=0)=0,0,IF(DW183&gt;0,'На банк Приват'!$AB$1,IF(DX183&gt;0,'На Укрсиб'!$V$1,0)))</f>
        <v>0</v>
      </c>
      <c r="EA183" s="207"/>
      <c r="EB183" s="207" t="str">
        <f t="shared" ca="1" si="239"/>
        <v>Кулеметник</v>
      </c>
      <c r="EC183" s="207" t="str">
        <f t="shared" ca="1" si="240"/>
        <v>м-с</v>
      </c>
      <c r="ED183" s="207" t="str">
        <f t="shared" ca="1" si="270"/>
        <v>Досмухамбетов Р.Р.</v>
      </c>
      <c r="EE183" s="207"/>
      <c r="EF183" s="219"/>
      <c r="EG183" s="219"/>
      <c r="EH183" s="219"/>
      <c r="EI183" s="219"/>
      <c r="EJ183" s="219"/>
      <c r="EK183" s="219"/>
      <c r="EL183" s="219"/>
      <c r="EM183" s="219">
        <f t="shared" si="241"/>
        <v>0</v>
      </c>
      <c r="EN183" s="219"/>
      <c r="EO183" s="219"/>
      <c r="EP183" s="219">
        <f t="shared" si="242"/>
        <v>0</v>
      </c>
      <c r="EQ183" s="219">
        <f t="shared" si="271"/>
        <v>0</v>
      </c>
      <c r="ER183" s="219">
        <f t="shared" si="272"/>
        <v>0</v>
      </c>
      <c r="ES183" s="219"/>
      <c r="ET183" s="219">
        <f t="shared" si="243"/>
        <v>0</v>
      </c>
      <c r="EU183" s="363">
        <f t="shared" si="273"/>
        <v>0</v>
      </c>
      <c r="EV183" s="219">
        <f t="shared" si="244"/>
        <v>0</v>
      </c>
      <c r="EW183" s="219">
        <f t="shared" ca="1" si="245"/>
        <v>0</v>
      </c>
      <c r="EX183" s="219">
        <f t="shared" ca="1" si="274"/>
        <v>0</v>
      </c>
      <c r="EY183" s="219">
        <f t="shared" ca="1" si="246"/>
        <v>0</v>
      </c>
      <c r="EZ183" s="220">
        <f ca="1">IF(AND(EW183,EX183=0)=0,0,IF(EW183&gt;0,'На банк Приват'!$AH$1,IF(EX183&gt;0,'На Укрсиб'!$AH$1,0)))</f>
        <v>0</v>
      </c>
      <c r="FA183" s="28" t="str">
        <f t="shared" ca="1" si="247"/>
        <v>Досмухамбетов Р.Р.</v>
      </c>
      <c r="FB183" s="28" t="str">
        <f t="shared" ca="1" si="248"/>
        <v>Досмухамбетов</v>
      </c>
      <c r="FC183" s="28" t="str">
        <f t="shared" ca="1" si="249"/>
        <v>Ренат</v>
      </c>
      <c r="FD183" s="28" t="str">
        <f t="shared" ca="1" si="250"/>
        <v>Русланович</v>
      </c>
      <c r="FE183" s="28">
        <f t="shared" ca="1" si="251"/>
        <v>174</v>
      </c>
      <c r="FF183">
        <f t="shared" si="252"/>
        <v>0</v>
      </c>
      <c r="FG183" s="531" t="s">
        <v>351</v>
      </c>
    </row>
    <row r="184" spans="1:163">
      <c r="A184" s="113"/>
      <c r="B184" s="113" t="str">
        <f t="shared" ca="1" si="204"/>
        <v>Стрілець</v>
      </c>
      <c r="C184" s="113" t="str">
        <f t="shared" ca="1" si="205"/>
        <v>ст. м-с</v>
      </c>
      <c r="D184" s="113" t="str">
        <f t="shared" ca="1" si="296"/>
        <v>Табачук Н.А.</v>
      </c>
      <c r="E184" s="113">
        <f t="shared" si="206"/>
        <v>0</v>
      </c>
      <c r="F184" s="115"/>
      <c r="G184" s="209">
        <f t="shared" si="298"/>
        <v>0</v>
      </c>
      <c r="H184" s="209">
        <f t="shared" si="299"/>
        <v>0</v>
      </c>
      <c r="I184" s="209">
        <f t="shared" si="300"/>
        <v>0</v>
      </c>
      <c r="J184" s="209">
        <f t="shared" si="279"/>
        <v>0</v>
      </c>
      <c r="K184" s="209">
        <f t="shared" si="280"/>
        <v>0</v>
      </c>
      <c r="L184" s="209">
        <f t="shared" si="281"/>
        <v>0</v>
      </c>
      <c r="M184" s="209">
        <f t="shared" si="282"/>
        <v>0</v>
      </c>
      <c r="N184" s="209">
        <f t="shared" si="283"/>
        <v>0</v>
      </c>
      <c r="O184" s="209">
        <f t="shared" si="275"/>
        <v>0</v>
      </c>
      <c r="P184" s="211">
        <f t="shared" si="284"/>
        <v>0</v>
      </c>
      <c r="Q184" s="209">
        <f t="shared" si="285"/>
        <v>0</v>
      </c>
      <c r="R184" s="209">
        <f t="shared" si="286"/>
        <v>0</v>
      </c>
      <c r="S184" s="209">
        <f t="shared" si="287"/>
        <v>0</v>
      </c>
      <c r="T184" s="209">
        <f t="shared" si="288"/>
        <v>0</v>
      </c>
      <c r="U184" s="209">
        <f t="shared" si="289"/>
        <v>0</v>
      </c>
      <c r="V184" s="209">
        <f t="shared" si="290"/>
        <v>0</v>
      </c>
      <c r="W184" s="209">
        <f t="shared" ca="1" si="291"/>
        <v>0</v>
      </c>
      <c r="X184" s="209">
        <f t="shared" ca="1" si="292"/>
        <v>0</v>
      </c>
      <c r="Y184" s="209">
        <f t="shared" ca="1" si="293"/>
        <v>0</v>
      </c>
      <c r="Z184" s="210" t="str">
        <f t="shared" ca="1" si="207"/>
        <v xml:space="preserve">        </v>
      </c>
      <c r="AA184" s="185"/>
      <c r="AB184" s="185" t="str">
        <f t="shared" ca="1" si="208"/>
        <v>Стрілець</v>
      </c>
      <c r="AC184" s="185" t="str">
        <f t="shared" ca="1" si="209"/>
        <v>ст. м-с</v>
      </c>
      <c r="AD184" s="185" t="str">
        <f t="shared" ca="1" si="253"/>
        <v>Табачук Н.А.</v>
      </c>
      <c r="AE184" s="185"/>
      <c r="AF184" s="211"/>
      <c r="AG184" s="211"/>
      <c r="AH184" s="211"/>
      <c r="AI184" s="211"/>
      <c r="AJ184" s="211"/>
      <c r="AK184" s="211"/>
      <c r="AL184" s="211"/>
      <c r="AM184" s="211"/>
      <c r="AN184" s="211"/>
      <c r="AO184" s="211"/>
      <c r="AP184" s="623">
        <f t="shared" si="210"/>
        <v>0</v>
      </c>
      <c r="AQ184" s="211">
        <f t="shared" si="254"/>
        <v>0</v>
      </c>
      <c r="AR184" s="211">
        <f t="shared" si="255"/>
        <v>0</v>
      </c>
      <c r="AS184" s="211"/>
      <c r="AT184" s="211">
        <f t="shared" si="211"/>
        <v>0</v>
      </c>
      <c r="AU184" s="358">
        <f t="shared" si="212"/>
        <v>0</v>
      </c>
      <c r="AV184" s="211">
        <f t="shared" si="213"/>
        <v>0</v>
      </c>
      <c r="AW184" s="211">
        <f t="shared" ca="1" si="214"/>
        <v>0</v>
      </c>
      <c r="AX184" s="211">
        <f t="shared" ca="1" si="294"/>
        <v>0</v>
      </c>
      <c r="AY184" s="211">
        <f t="shared" ca="1" si="215"/>
        <v>0</v>
      </c>
      <c r="AZ184" s="212">
        <f ca="1">IF(AND(AW184,AX184=0,AY184=0)=0,0,IF(AW184&gt;0,'На банк Приват'!$J$1,IF(AX184&gt;0,'На Укрсиб'!$J$1,0)))</f>
        <v>0</v>
      </c>
      <c r="BA184" s="191"/>
      <c r="BB184" s="191" t="str">
        <f t="shared" ca="1" si="216"/>
        <v>Стрілець</v>
      </c>
      <c r="BC184" s="191" t="str">
        <f t="shared" ca="1" si="217"/>
        <v>ст. м-с</v>
      </c>
      <c r="BD184" s="191" t="str">
        <f t="shared" ca="1" si="256"/>
        <v>Табачук Н.А.</v>
      </c>
      <c r="BE184" s="191"/>
      <c r="BF184" s="213"/>
      <c r="BG184" s="213"/>
      <c r="BH184" s="213"/>
      <c r="BI184" s="213"/>
      <c r="BJ184" s="213"/>
      <c r="BK184" s="213"/>
      <c r="BL184" s="213"/>
      <c r="BM184" s="213"/>
      <c r="BN184" s="213"/>
      <c r="BO184" s="213"/>
      <c r="BP184" s="623">
        <f t="shared" si="218"/>
        <v>0</v>
      </c>
      <c r="BQ184" s="213">
        <f t="shared" si="257"/>
        <v>0</v>
      </c>
      <c r="BR184" s="213">
        <f t="shared" si="258"/>
        <v>0</v>
      </c>
      <c r="BS184" s="213"/>
      <c r="BT184" s="213">
        <f t="shared" si="219"/>
        <v>0</v>
      </c>
      <c r="BU184" s="362">
        <f t="shared" si="259"/>
        <v>0</v>
      </c>
      <c r="BV184" s="213">
        <f t="shared" si="220"/>
        <v>0</v>
      </c>
      <c r="BW184" s="213">
        <f t="shared" ca="1" si="221"/>
        <v>0</v>
      </c>
      <c r="BX184" s="213">
        <f t="shared" ca="1" si="260"/>
        <v>0</v>
      </c>
      <c r="BY184" s="213">
        <f t="shared" ca="1" si="222"/>
        <v>0</v>
      </c>
      <c r="BZ184" s="214">
        <f ca="1">IF(AND(BW184,BX184=0)=0,0,IF(BW184&gt;0,'На банк Приват'!$P$1,IF(BX184&gt;0,'На Укрсиб'!$P$1,0)))</f>
        <v>0</v>
      </c>
      <c r="CA184" s="198">
        <v>177</v>
      </c>
      <c r="CB184" s="198" t="str">
        <f t="shared" ca="1" si="223"/>
        <v>Стрілець</v>
      </c>
      <c r="CC184" s="198" t="str">
        <f t="shared" ca="1" si="224"/>
        <v>ст. м-с</v>
      </c>
      <c r="CD184" s="198" t="str">
        <f t="shared" ca="1" si="261"/>
        <v>Табачук Н.А.</v>
      </c>
      <c r="CE184" s="198"/>
      <c r="CF184" s="215"/>
      <c r="CG184" s="215"/>
      <c r="CH184" s="215"/>
      <c r="CI184" s="215"/>
      <c r="CJ184" s="215"/>
      <c r="CK184" s="215"/>
      <c r="CL184" s="215"/>
      <c r="CM184" s="215">
        <f t="shared" si="297"/>
        <v>0</v>
      </c>
      <c r="CN184" s="215"/>
      <c r="CO184" s="215"/>
      <c r="CP184" s="215">
        <f t="shared" si="225"/>
        <v>0</v>
      </c>
      <c r="CQ184" s="215">
        <f t="shared" si="262"/>
        <v>0</v>
      </c>
      <c r="CR184" s="215">
        <f t="shared" si="263"/>
        <v>0</v>
      </c>
      <c r="CS184" s="215"/>
      <c r="CT184" s="215">
        <f t="shared" si="226"/>
        <v>0</v>
      </c>
      <c r="CU184" s="369">
        <f t="shared" si="227"/>
        <v>0</v>
      </c>
      <c r="CV184" s="215">
        <f t="shared" si="228"/>
        <v>0</v>
      </c>
      <c r="CW184" s="215">
        <f t="shared" ca="1" si="229"/>
        <v>0</v>
      </c>
      <c r="CX184" s="215">
        <f t="shared" ca="1" si="264"/>
        <v>0</v>
      </c>
      <c r="CY184" s="215">
        <f t="shared" ca="1" si="230"/>
        <v>0</v>
      </c>
      <c r="CZ184" s="216">
        <f ca="1">IF(AND(CW184,CX184=0)=0,0,IF(CW184&gt;0,'На банк Приват'!$V$1,IF(CX184&gt;0,'На Укрсиб'!$V$1,0)))</f>
        <v>0</v>
      </c>
      <c r="DA184" s="204"/>
      <c r="DB184" s="204" t="str">
        <f t="shared" ca="1" si="231"/>
        <v>Стрілець</v>
      </c>
      <c r="DC184" s="204" t="str">
        <f t="shared" ca="1" si="232"/>
        <v>ст. м-с</v>
      </c>
      <c r="DD184" s="204" t="str">
        <f t="shared" ca="1" si="265"/>
        <v>Табачук Н.А.</v>
      </c>
      <c r="DE184" s="204"/>
      <c r="DF184" s="217"/>
      <c r="DG184" s="217"/>
      <c r="DH184" s="217"/>
      <c r="DI184" s="217"/>
      <c r="DJ184" s="217"/>
      <c r="DK184" s="217"/>
      <c r="DL184" s="217"/>
      <c r="DM184" s="217">
        <f t="shared" si="233"/>
        <v>0</v>
      </c>
      <c r="DN184" s="217"/>
      <c r="DO184" s="217"/>
      <c r="DP184" s="763">
        <f t="shared" si="234"/>
        <v>0</v>
      </c>
      <c r="DQ184" s="217">
        <f t="shared" si="266"/>
        <v>0</v>
      </c>
      <c r="DR184" s="217">
        <f t="shared" si="267"/>
        <v>0</v>
      </c>
      <c r="DS184" s="217"/>
      <c r="DT184" s="217">
        <f t="shared" si="235"/>
        <v>0</v>
      </c>
      <c r="DU184" s="366">
        <f t="shared" si="268"/>
        <v>0</v>
      </c>
      <c r="DV184" s="217">
        <f t="shared" si="236"/>
        <v>0</v>
      </c>
      <c r="DW184" s="217">
        <f t="shared" ca="1" si="237"/>
        <v>0</v>
      </c>
      <c r="DX184" s="217">
        <f t="shared" ca="1" si="269"/>
        <v>0</v>
      </c>
      <c r="DY184" s="217">
        <f t="shared" ca="1" si="238"/>
        <v>0</v>
      </c>
      <c r="DZ184" s="218">
        <f ca="1">IF(AND(DW184,DX184=0)=0,0,IF(DW184&gt;0,'На банк Приват'!$AB$1,IF(DX184&gt;0,'На Укрсиб'!$V$1,0)))</f>
        <v>0</v>
      </c>
      <c r="EA184" s="207"/>
      <c r="EB184" s="207" t="str">
        <f t="shared" ca="1" si="239"/>
        <v>Стрілець</v>
      </c>
      <c r="EC184" s="207" t="str">
        <f t="shared" ca="1" si="240"/>
        <v>ст. м-с</v>
      </c>
      <c r="ED184" s="207" t="str">
        <f t="shared" ca="1" si="270"/>
        <v>Табачук Н.А.</v>
      </c>
      <c r="EE184" s="207"/>
      <c r="EF184" s="219"/>
      <c r="EG184" s="219"/>
      <c r="EH184" s="219"/>
      <c r="EI184" s="219"/>
      <c r="EJ184" s="219"/>
      <c r="EK184" s="219"/>
      <c r="EL184" s="219"/>
      <c r="EM184" s="219">
        <f t="shared" si="241"/>
        <v>0</v>
      </c>
      <c r="EN184" s="219"/>
      <c r="EO184" s="219"/>
      <c r="EP184" s="219">
        <f t="shared" si="242"/>
        <v>0</v>
      </c>
      <c r="EQ184" s="219">
        <f t="shared" si="271"/>
        <v>0</v>
      </c>
      <c r="ER184" s="219">
        <f t="shared" si="272"/>
        <v>0</v>
      </c>
      <c r="ES184" s="219"/>
      <c r="ET184" s="219">
        <f t="shared" si="243"/>
        <v>0</v>
      </c>
      <c r="EU184" s="363">
        <f t="shared" si="273"/>
        <v>0</v>
      </c>
      <c r="EV184" s="219">
        <f t="shared" si="244"/>
        <v>0</v>
      </c>
      <c r="EW184" s="219">
        <f t="shared" ca="1" si="245"/>
        <v>0</v>
      </c>
      <c r="EX184" s="219">
        <f t="shared" ca="1" si="274"/>
        <v>0</v>
      </c>
      <c r="EY184" s="219">
        <f t="shared" ca="1" si="246"/>
        <v>0</v>
      </c>
      <c r="EZ184" s="220">
        <f ca="1">IF(AND(EW184,EX184=0)=0,0,IF(EW184&gt;0,'На банк Приват'!$AH$1,IF(EX184&gt;0,'На Укрсиб'!$AH$1,0)))</f>
        <v>0</v>
      </c>
      <c r="FA184" s="28" t="str">
        <f t="shared" ca="1" si="247"/>
        <v>Табачук Н.А.</v>
      </c>
      <c r="FB184" s="28" t="str">
        <f t="shared" ca="1" si="248"/>
        <v>Табачук</v>
      </c>
      <c r="FC184" s="28" t="str">
        <f t="shared" ca="1" si="249"/>
        <v>Наталія</v>
      </c>
      <c r="FD184" s="28" t="str">
        <f t="shared" ca="1" si="250"/>
        <v>Анатоліївна</v>
      </c>
      <c r="FE184" s="28">
        <f t="shared" ca="1" si="251"/>
        <v>175</v>
      </c>
      <c r="FF184">
        <f t="shared" si="252"/>
        <v>0</v>
      </c>
      <c r="FG184" s="531" t="s">
        <v>163</v>
      </c>
    </row>
    <row r="185" spans="1:163">
      <c r="A185" s="113"/>
      <c r="B185" s="113" t="str">
        <f t="shared" ca="1" si="204"/>
        <v>Стрілець</v>
      </c>
      <c r="C185" s="113" t="str">
        <f t="shared" ca="1" si="205"/>
        <v>м-с</v>
      </c>
      <c r="D185" s="113" t="str">
        <f t="shared" ca="1" si="296"/>
        <v>Алєйнік Г.Р.</v>
      </c>
      <c r="E185" s="113">
        <f t="shared" si="206"/>
        <v>0</v>
      </c>
      <c r="F185" s="115"/>
      <c r="G185" s="209">
        <f t="shared" si="298"/>
        <v>0</v>
      </c>
      <c r="H185" s="209">
        <f t="shared" si="299"/>
        <v>0</v>
      </c>
      <c r="I185" s="209">
        <f t="shared" si="300"/>
        <v>0</v>
      </c>
      <c r="J185" s="209">
        <f t="shared" si="279"/>
        <v>0</v>
      </c>
      <c r="K185" s="209">
        <f t="shared" si="280"/>
        <v>0</v>
      </c>
      <c r="L185" s="209">
        <f t="shared" si="281"/>
        <v>0</v>
      </c>
      <c r="M185" s="209">
        <f t="shared" si="282"/>
        <v>0</v>
      </c>
      <c r="N185" s="209">
        <f t="shared" si="283"/>
        <v>0</v>
      </c>
      <c r="O185" s="209">
        <f t="shared" si="275"/>
        <v>0</v>
      </c>
      <c r="P185" s="211">
        <f t="shared" si="284"/>
        <v>0</v>
      </c>
      <c r="Q185" s="209">
        <f t="shared" si="285"/>
        <v>0</v>
      </c>
      <c r="R185" s="209">
        <f t="shared" si="286"/>
        <v>0</v>
      </c>
      <c r="S185" s="209">
        <f t="shared" si="287"/>
        <v>0</v>
      </c>
      <c r="T185" s="209">
        <f t="shared" si="288"/>
        <v>0</v>
      </c>
      <c r="U185" s="209">
        <f t="shared" si="289"/>
        <v>0</v>
      </c>
      <c r="V185" s="209">
        <f t="shared" si="290"/>
        <v>0</v>
      </c>
      <c r="W185" s="209">
        <f t="shared" ca="1" si="291"/>
        <v>0</v>
      </c>
      <c r="X185" s="209">
        <f t="shared" ca="1" si="292"/>
        <v>0</v>
      </c>
      <c r="Y185" s="209">
        <f t="shared" ca="1" si="293"/>
        <v>0</v>
      </c>
      <c r="Z185" s="210" t="str">
        <f t="shared" ca="1" si="207"/>
        <v xml:space="preserve">        </v>
      </c>
      <c r="AA185" s="185"/>
      <c r="AB185" s="185" t="str">
        <f t="shared" ca="1" si="208"/>
        <v>Стрілець</v>
      </c>
      <c r="AC185" s="185" t="str">
        <f t="shared" ca="1" si="209"/>
        <v>м-с</v>
      </c>
      <c r="AD185" s="185" t="str">
        <f t="shared" ca="1" si="253"/>
        <v>Алєйнік Г.Р.</v>
      </c>
      <c r="AE185" s="185"/>
      <c r="AF185" s="211"/>
      <c r="AG185" s="211"/>
      <c r="AH185" s="211"/>
      <c r="AI185" s="211"/>
      <c r="AJ185" s="211"/>
      <c r="AK185" s="211"/>
      <c r="AL185" s="211"/>
      <c r="AM185" s="211"/>
      <c r="AN185" s="211"/>
      <c r="AO185" s="211"/>
      <c r="AP185" s="623">
        <f t="shared" si="210"/>
        <v>0</v>
      </c>
      <c r="AQ185" s="211">
        <f t="shared" si="254"/>
        <v>0</v>
      </c>
      <c r="AR185" s="211">
        <f t="shared" si="255"/>
        <v>0</v>
      </c>
      <c r="AS185" s="211"/>
      <c r="AT185" s="211">
        <f t="shared" si="211"/>
        <v>0</v>
      </c>
      <c r="AU185" s="358">
        <f t="shared" si="212"/>
        <v>0</v>
      </c>
      <c r="AV185" s="211">
        <f t="shared" si="213"/>
        <v>0</v>
      </c>
      <c r="AW185" s="211">
        <f t="shared" ca="1" si="214"/>
        <v>0</v>
      </c>
      <c r="AX185" s="211">
        <f t="shared" ca="1" si="294"/>
        <v>0</v>
      </c>
      <c r="AY185" s="211">
        <f t="shared" ca="1" si="215"/>
        <v>0</v>
      </c>
      <c r="AZ185" s="212">
        <f ca="1">IF(AND(AW185,AX185=0,AY185=0)=0,0,IF(AW185&gt;0,'На банк Приват'!$J$1,IF(AX185&gt;0,'На Укрсиб'!$J$1,0)))</f>
        <v>0</v>
      </c>
      <c r="BA185" s="191"/>
      <c r="BB185" s="191" t="str">
        <f t="shared" ca="1" si="216"/>
        <v>Стрілець</v>
      </c>
      <c r="BC185" s="191" t="str">
        <f t="shared" ca="1" si="217"/>
        <v>м-с</v>
      </c>
      <c r="BD185" s="191" t="str">
        <f t="shared" ca="1" si="256"/>
        <v>Алєйнік Г.Р.</v>
      </c>
      <c r="BE185" s="191"/>
      <c r="BF185" s="213"/>
      <c r="BG185" s="213"/>
      <c r="BH185" s="213"/>
      <c r="BI185" s="213"/>
      <c r="BJ185" s="213"/>
      <c r="BK185" s="213"/>
      <c r="BL185" s="213"/>
      <c r="BM185" s="213"/>
      <c r="BN185" s="213"/>
      <c r="BO185" s="213"/>
      <c r="BP185" s="623">
        <f t="shared" si="218"/>
        <v>0</v>
      </c>
      <c r="BQ185" s="213">
        <f t="shared" si="257"/>
        <v>0</v>
      </c>
      <c r="BR185" s="213">
        <f t="shared" si="258"/>
        <v>0</v>
      </c>
      <c r="BS185" s="213"/>
      <c r="BT185" s="213">
        <f t="shared" si="219"/>
        <v>0</v>
      </c>
      <c r="BU185" s="362">
        <f t="shared" si="259"/>
        <v>0</v>
      </c>
      <c r="BV185" s="213">
        <f t="shared" si="220"/>
        <v>0</v>
      </c>
      <c r="BW185" s="213">
        <f t="shared" ca="1" si="221"/>
        <v>0</v>
      </c>
      <c r="BX185" s="213">
        <f t="shared" ca="1" si="260"/>
        <v>0</v>
      </c>
      <c r="BY185" s="213">
        <f t="shared" ca="1" si="222"/>
        <v>0</v>
      </c>
      <c r="BZ185" s="214">
        <f ca="1">IF(AND(BW185,BX185=0)=0,0,IF(BW185&gt;0,'На банк Приват'!$P$1,IF(BX185&gt;0,'На Укрсиб'!$P$1,0)))</f>
        <v>0</v>
      </c>
      <c r="CA185" s="198">
        <v>178</v>
      </c>
      <c r="CB185" s="198" t="str">
        <f t="shared" ca="1" si="223"/>
        <v>Стрілець</v>
      </c>
      <c r="CC185" s="198" t="str">
        <f t="shared" ca="1" si="224"/>
        <v>м-с</v>
      </c>
      <c r="CD185" s="198" t="str">
        <f t="shared" ca="1" si="261"/>
        <v>Алєйнік Г.Р.</v>
      </c>
      <c r="CE185" s="198"/>
      <c r="CF185" s="215"/>
      <c r="CG185" s="215"/>
      <c r="CH185" s="215"/>
      <c r="CI185" s="215"/>
      <c r="CJ185" s="215"/>
      <c r="CK185" s="215"/>
      <c r="CL185" s="215"/>
      <c r="CM185" s="215">
        <f t="shared" si="297"/>
        <v>0</v>
      </c>
      <c r="CN185" s="215"/>
      <c r="CO185" s="215"/>
      <c r="CP185" s="215">
        <f t="shared" si="225"/>
        <v>0</v>
      </c>
      <c r="CQ185" s="215">
        <f t="shared" si="262"/>
        <v>0</v>
      </c>
      <c r="CR185" s="215">
        <f t="shared" si="263"/>
        <v>0</v>
      </c>
      <c r="CS185" s="215"/>
      <c r="CT185" s="215">
        <f t="shared" si="226"/>
        <v>0</v>
      </c>
      <c r="CU185" s="369">
        <f t="shared" si="227"/>
        <v>0</v>
      </c>
      <c r="CV185" s="215">
        <f t="shared" si="228"/>
        <v>0</v>
      </c>
      <c r="CW185" s="215">
        <f t="shared" ca="1" si="229"/>
        <v>0</v>
      </c>
      <c r="CX185" s="215">
        <f t="shared" ca="1" si="264"/>
        <v>0</v>
      </c>
      <c r="CY185" s="215">
        <f t="shared" ca="1" si="230"/>
        <v>0</v>
      </c>
      <c r="CZ185" s="216">
        <f ca="1">IF(AND(CW185,CX185=0)=0,0,IF(CW185&gt;0,'На банк Приват'!$V$1,IF(CX185&gt;0,'На Укрсиб'!$V$1,0)))</f>
        <v>0</v>
      </c>
      <c r="DA185" s="204"/>
      <c r="DB185" s="204" t="str">
        <f t="shared" ca="1" si="231"/>
        <v>Стрілець</v>
      </c>
      <c r="DC185" s="204" t="str">
        <f t="shared" ca="1" si="232"/>
        <v>м-с</v>
      </c>
      <c r="DD185" s="204" t="str">
        <f t="shared" ca="1" si="265"/>
        <v>Алєйнік Г.Р.</v>
      </c>
      <c r="DE185" s="204"/>
      <c r="DF185" s="217"/>
      <c r="DG185" s="217"/>
      <c r="DH185" s="217"/>
      <c r="DI185" s="217"/>
      <c r="DJ185" s="217"/>
      <c r="DK185" s="217"/>
      <c r="DL185" s="217"/>
      <c r="DM185" s="217">
        <f t="shared" si="233"/>
        <v>0</v>
      </c>
      <c r="DN185" s="217"/>
      <c r="DO185" s="217"/>
      <c r="DP185" s="763">
        <f t="shared" si="234"/>
        <v>0</v>
      </c>
      <c r="DQ185" s="217">
        <f t="shared" si="266"/>
        <v>0</v>
      </c>
      <c r="DR185" s="217">
        <f t="shared" si="267"/>
        <v>0</v>
      </c>
      <c r="DS185" s="217"/>
      <c r="DT185" s="217">
        <f t="shared" si="235"/>
        <v>0</v>
      </c>
      <c r="DU185" s="366">
        <f t="shared" si="268"/>
        <v>0</v>
      </c>
      <c r="DV185" s="217">
        <f t="shared" si="236"/>
        <v>0</v>
      </c>
      <c r="DW185" s="217">
        <f t="shared" ca="1" si="237"/>
        <v>0</v>
      </c>
      <c r="DX185" s="217">
        <f t="shared" ca="1" si="269"/>
        <v>0</v>
      </c>
      <c r="DY185" s="217">
        <f t="shared" ca="1" si="238"/>
        <v>0</v>
      </c>
      <c r="DZ185" s="218">
        <f ca="1">IF(AND(DW185,DX185=0)=0,0,IF(DW185&gt;0,'На банк Приват'!$AB$1,IF(DX185&gt;0,'На Укрсиб'!$V$1,0)))</f>
        <v>0</v>
      </c>
      <c r="EA185" s="207"/>
      <c r="EB185" s="207" t="str">
        <f t="shared" ca="1" si="239"/>
        <v>Стрілець</v>
      </c>
      <c r="EC185" s="207" t="str">
        <f t="shared" ca="1" si="240"/>
        <v>м-с</v>
      </c>
      <c r="ED185" s="207" t="str">
        <f t="shared" ca="1" si="270"/>
        <v>Алєйнік Г.Р.</v>
      </c>
      <c r="EE185" s="207"/>
      <c r="EF185" s="219"/>
      <c r="EG185" s="219"/>
      <c r="EH185" s="219"/>
      <c r="EI185" s="219"/>
      <c r="EJ185" s="219"/>
      <c r="EK185" s="219"/>
      <c r="EL185" s="219"/>
      <c r="EM185" s="219">
        <f t="shared" si="241"/>
        <v>0</v>
      </c>
      <c r="EN185" s="219"/>
      <c r="EO185" s="219"/>
      <c r="EP185" s="219">
        <f t="shared" si="242"/>
        <v>0</v>
      </c>
      <c r="EQ185" s="219">
        <f t="shared" si="271"/>
        <v>0</v>
      </c>
      <c r="ER185" s="219">
        <f t="shared" si="272"/>
        <v>0</v>
      </c>
      <c r="ES185" s="219"/>
      <c r="ET185" s="219">
        <f t="shared" si="243"/>
        <v>0</v>
      </c>
      <c r="EU185" s="363">
        <f t="shared" si="273"/>
        <v>0</v>
      </c>
      <c r="EV185" s="219">
        <f t="shared" si="244"/>
        <v>0</v>
      </c>
      <c r="EW185" s="219">
        <f t="shared" ca="1" si="245"/>
        <v>0</v>
      </c>
      <c r="EX185" s="219">
        <f t="shared" ca="1" si="274"/>
        <v>0</v>
      </c>
      <c r="EY185" s="219">
        <f t="shared" ca="1" si="246"/>
        <v>0</v>
      </c>
      <c r="EZ185" s="220">
        <f ca="1">IF(AND(EW185,EX185=0)=0,0,IF(EW185&gt;0,'На банк Приват'!$AH$1,IF(EX185&gt;0,'На Укрсиб'!$AH$1,0)))</f>
        <v>0</v>
      </c>
      <c r="FA185" s="28" t="str">
        <f t="shared" ca="1" si="247"/>
        <v>Алєйнік Г.Р.</v>
      </c>
      <c r="FB185" s="28" t="str">
        <f t="shared" ca="1" si="248"/>
        <v>Алєйнік</v>
      </c>
      <c r="FC185" s="28" t="str">
        <f t="shared" ca="1" si="249"/>
        <v>Григорій</v>
      </c>
      <c r="FD185" s="28" t="str">
        <f t="shared" ca="1" si="250"/>
        <v>Русланович</v>
      </c>
      <c r="FE185" s="28">
        <f t="shared" ca="1" si="251"/>
        <v>176</v>
      </c>
      <c r="FF185">
        <f t="shared" si="252"/>
        <v>0</v>
      </c>
      <c r="FG185" s="531" t="s">
        <v>153</v>
      </c>
    </row>
    <row r="186" spans="1:163">
      <c r="A186" s="113"/>
      <c r="B186" s="113" t="str">
        <f t="shared" ca="1" si="204"/>
        <v>Стрілець</v>
      </c>
      <c r="C186" s="113" t="str">
        <f t="shared" ca="1" si="205"/>
        <v>рекрут</v>
      </c>
      <c r="D186" s="113" t="str">
        <f t="shared" ca="1" si="296"/>
        <v>Ярмолюк К.О.</v>
      </c>
      <c r="E186" s="113">
        <f t="shared" si="206"/>
        <v>0</v>
      </c>
      <c r="F186" s="115"/>
      <c r="G186" s="209">
        <f t="shared" si="298"/>
        <v>0</v>
      </c>
      <c r="H186" s="209">
        <f t="shared" si="299"/>
        <v>0</v>
      </c>
      <c r="I186" s="209">
        <f t="shared" si="300"/>
        <v>0</v>
      </c>
      <c r="J186" s="209">
        <f t="shared" si="279"/>
        <v>0</v>
      </c>
      <c r="K186" s="209">
        <f t="shared" si="280"/>
        <v>0</v>
      </c>
      <c r="L186" s="209">
        <f t="shared" si="281"/>
        <v>0</v>
      </c>
      <c r="M186" s="209">
        <f t="shared" si="282"/>
        <v>0</v>
      </c>
      <c r="N186" s="209">
        <f t="shared" si="283"/>
        <v>0</v>
      </c>
      <c r="O186" s="209">
        <f t="shared" si="275"/>
        <v>0</v>
      </c>
      <c r="P186" s="211">
        <f t="shared" si="284"/>
        <v>0</v>
      </c>
      <c r="Q186" s="209">
        <f t="shared" si="285"/>
        <v>0</v>
      </c>
      <c r="R186" s="209">
        <f t="shared" si="286"/>
        <v>0</v>
      </c>
      <c r="S186" s="209">
        <f t="shared" si="287"/>
        <v>0</v>
      </c>
      <c r="T186" s="209">
        <f t="shared" si="288"/>
        <v>0</v>
      </c>
      <c r="U186" s="209">
        <f t="shared" si="289"/>
        <v>0</v>
      </c>
      <c r="V186" s="209">
        <f t="shared" si="290"/>
        <v>0</v>
      </c>
      <c r="W186" s="209">
        <f t="shared" ca="1" si="291"/>
        <v>0</v>
      </c>
      <c r="X186" s="209">
        <f t="shared" ca="1" si="292"/>
        <v>0</v>
      </c>
      <c r="Y186" s="209">
        <f t="shared" ca="1" si="293"/>
        <v>0</v>
      </c>
      <c r="Z186" s="210" t="str">
        <f t="shared" ca="1" si="207"/>
        <v xml:space="preserve">        </v>
      </c>
      <c r="AA186" s="185"/>
      <c r="AB186" s="185" t="str">
        <f t="shared" ca="1" si="208"/>
        <v>Стрілець</v>
      </c>
      <c r="AC186" s="185" t="str">
        <f t="shared" ca="1" si="209"/>
        <v>рекрут</v>
      </c>
      <c r="AD186" s="185" t="str">
        <f t="shared" ca="1" si="253"/>
        <v>Ярмолюк К.О.</v>
      </c>
      <c r="AE186" s="185"/>
      <c r="AF186" s="211"/>
      <c r="AG186" s="211"/>
      <c r="AH186" s="211"/>
      <c r="AI186" s="211"/>
      <c r="AJ186" s="211"/>
      <c r="AK186" s="211"/>
      <c r="AL186" s="211"/>
      <c r="AM186" s="211"/>
      <c r="AN186" s="211"/>
      <c r="AO186" s="211"/>
      <c r="AP186" s="623">
        <f t="shared" si="210"/>
        <v>0</v>
      </c>
      <c r="AQ186" s="211">
        <f t="shared" si="254"/>
        <v>0</v>
      </c>
      <c r="AR186" s="211">
        <f t="shared" si="255"/>
        <v>0</v>
      </c>
      <c r="AS186" s="211"/>
      <c r="AT186" s="211">
        <f t="shared" si="211"/>
        <v>0</v>
      </c>
      <c r="AU186" s="358">
        <f t="shared" si="212"/>
        <v>0</v>
      </c>
      <c r="AV186" s="211">
        <f t="shared" si="213"/>
        <v>0</v>
      </c>
      <c r="AW186" s="211">
        <f t="shared" ca="1" si="214"/>
        <v>0</v>
      </c>
      <c r="AX186" s="211">
        <f t="shared" ca="1" si="294"/>
        <v>0</v>
      </c>
      <c r="AY186" s="211">
        <f t="shared" ca="1" si="215"/>
        <v>0</v>
      </c>
      <c r="AZ186" s="212">
        <f ca="1">IF(AND(AW186,AX186=0,AY186=0)=0,0,IF(AW186&gt;0,'На банк Приват'!$J$1,IF(AX186&gt;0,'На Укрсиб'!$J$1,0)))</f>
        <v>0</v>
      </c>
      <c r="BA186" s="191"/>
      <c r="BB186" s="191" t="str">
        <f t="shared" ca="1" si="216"/>
        <v>Стрілець</v>
      </c>
      <c r="BC186" s="191" t="str">
        <f t="shared" ca="1" si="217"/>
        <v>рекрут</v>
      </c>
      <c r="BD186" s="191" t="str">
        <f t="shared" ca="1" si="256"/>
        <v>Ярмолюк К.О.</v>
      </c>
      <c r="BE186" s="191"/>
      <c r="BF186" s="213"/>
      <c r="BG186" s="213"/>
      <c r="BH186" s="213"/>
      <c r="BI186" s="213"/>
      <c r="BJ186" s="213"/>
      <c r="BK186" s="213"/>
      <c r="BL186" s="213"/>
      <c r="BM186" s="213"/>
      <c r="BN186" s="213"/>
      <c r="BO186" s="213"/>
      <c r="BP186" s="623">
        <f t="shared" si="218"/>
        <v>0</v>
      </c>
      <c r="BQ186" s="213">
        <f t="shared" si="257"/>
        <v>0</v>
      </c>
      <c r="BR186" s="213">
        <f t="shared" si="258"/>
        <v>0</v>
      </c>
      <c r="BS186" s="213"/>
      <c r="BT186" s="213">
        <f t="shared" si="219"/>
        <v>0</v>
      </c>
      <c r="BU186" s="362">
        <f t="shared" si="259"/>
        <v>0</v>
      </c>
      <c r="BV186" s="213">
        <f t="shared" si="220"/>
        <v>0</v>
      </c>
      <c r="BW186" s="213">
        <f t="shared" ca="1" si="221"/>
        <v>0</v>
      </c>
      <c r="BX186" s="213">
        <f t="shared" ca="1" si="260"/>
        <v>0</v>
      </c>
      <c r="BY186" s="213">
        <f t="shared" ca="1" si="222"/>
        <v>0</v>
      </c>
      <c r="BZ186" s="214">
        <f ca="1">IF(AND(BW186,BX186=0)=0,0,IF(BW186&gt;0,'На банк Приват'!$P$1,IF(BX186&gt;0,'На Укрсиб'!$P$1,0)))</f>
        <v>0</v>
      </c>
      <c r="CA186" s="198">
        <v>179</v>
      </c>
      <c r="CB186" s="198" t="str">
        <f t="shared" ca="1" si="223"/>
        <v>Стрілець</v>
      </c>
      <c r="CC186" s="198" t="str">
        <f t="shared" ca="1" si="224"/>
        <v>рекрут</v>
      </c>
      <c r="CD186" s="198" t="str">
        <f t="shared" ca="1" si="261"/>
        <v>Ярмолюк К.О.</v>
      </c>
      <c r="CE186" s="198"/>
      <c r="CF186" s="215"/>
      <c r="CG186" s="215"/>
      <c r="CH186" s="215"/>
      <c r="CI186" s="215"/>
      <c r="CJ186" s="215"/>
      <c r="CK186" s="215"/>
      <c r="CL186" s="215"/>
      <c r="CM186" s="215">
        <f t="shared" si="297"/>
        <v>0</v>
      </c>
      <c r="CN186" s="215"/>
      <c r="CO186" s="215"/>
      <c r="CP186" s="215">
        <f t="shared" si="225"/>
        <v>0</v>
      </c>
      <c r="CQ186" s="215">
        <f t="shared" si="262"/>
        <v>0</v>
      </c>
      <c r="CR186" s="215">
        <f t="shared" si="263"/>
        <v>0</v>
      </c>
      <c r="CS186" s="215"/>
      <c r="CT186" s="215">
        <f t="shared" si="226"/>
        <v>0</v>
      </c>
      <c r="CU186" s="369">
        <f t="shared" si="227"/>
        <v>0</v>
      </c>
      <c r="CV186" s="215">
        <f t="shared" si="228"/>
        <v>0</v>
      </c>
      <c r="CW186" s="215">
        <f t="shared" ca="1" si="229"/>
        <v>0</v>
      </c>
      <c r="CX186" s="215">
        <f t="shared" ca="1" si="264"/>
        <v>0</v>
      </c>
      <c r="CY186" s="215">
        <f t="shared" ca="1" si="230"/>
        <v>0</v>
      </c>
      <c r="CZ186" s="216">
        <f ca="1">IF(AND(CW186,CX186=0)=0,0,IF(CW186&gt;0,'На банк Приват'!$V$1,IF(CX186&gt;0,'На Укрсиб'!$V$1,0)))</f>
        <v>0</v>
      </c>
      <c r="DA186" s="204"/>
      <c r="DB186" s="204" t="str">
        <f t="shared" ca="1" si="231"/>
        <v>Стрілець</v>
      </c>
      <c r="DC186" s="204" t="str">
        <f t="shared" ca="1" si="232"/>
        <v>рекрут</v>
      </c>
      <c r="DD186" s="204" t="str">
        <f t="shared" ca="1" si="265"/>
        <v>Ярмолюк К.О.</v>
      </c>
      <c r="DE186" s="204"/>
      <c r="DF186" s="217"/>
      <c r="DG186" s="217"/>
      <c r="DH186" s="217"/>
      <c r="DI186" s="217"/>
      <c r="DJ186" s="217"/>
      <c r="DK186" s="217"/>
      <c r="DL186" s="217"/>
      <c r="DM186" s="217">
        <f t="shared" si="233"/>
        <v>0</v>
      </c>
      <c r="DN186" s="217"/>
      <c r="DO186" s="217"/>
      <c r="DP186" s="763">
        <f t="shared" si="234"/>
        <v>0</v>
      </c>
      <c r="DQ186" s="217">
        <f t="shared" si="266"/>
        <v>0</v>
      </c>
      <c r="DR186" s="217">
        <f t="shared" si="267"/>
        <v>0</v>
      </c>
      <c r="DS186" s="217"/>
      <c r="DT186" s="217">
        <f t="shared" si="235"/>
        <v>0</v>
      </c>
      <c r="DU186" s="366">
        <f t="shared" si="268"/>
        <v>0</v>
      </c>
      <c r="DV186" s="217">
        <f t="shared" si="236"/>
        <v>0</v>
      </c>
      <c r="DW186" s="217">
        <f t="shared" ca="1" si="237"/>
        <v>0</v>
      </c>
      <c r="DX186" s="217">
        <f t="shared" ca="1" si="269"/>
        <v>0</v>
      </c>
      <c r="DY186" s="217">
        <f t="shared" ca="1" si="238"/>
        <v>0</v>
      </c>
      <c r="DZ186" s="218">
        <f ca="1">IF(AND(DW186,DX186=0)=0,0,IF(DW186&gt;0,'На банк Приват'!$AB$1,IF(DX186&gt;0,'На Укрсиб'!$V$1,0)))</f>
        <v>0</v>
      </c>
      <c r="EA186" s="207"/>
      <c r="EB186" s="207" t="str">
        <f t="shared" ca="1" si="239"/>
        <v>Стрілець</v>
      </c>
      <c r="EC186" s="207" t="str">
        <f t="shared" ca="1" si="240"/>
        <v>рекрут</v>
      </c>
      <c r="ED186" s="207" t="str">
        <f t="shared" ca="1" si="270"/>
        <v>Ярмолюк К.О.</v>
      </c>
      <c r="EE186" s="207"/>
      <c r="EF186" s="219"/>
      <c r="EG186" s="219"/>
      <c r="EH186" s="219"/>
      <c r="EI186" s="219"/>
      <c r="EJ186" s="219"/>
      <c r="EK186" s="219"/>
      <c r="EL186" s="219"/>
      <c r="EM186" s="219">
        <f t="shared" si="241"/>
        <v>0</v>
      </c>
      <c r="EN186" s="219"/>
      <c r="EO186" s="219"/>
      <c r="EP186" s="219">
        <f t="shared" si="242"/>
        <v>0</v>
      </c>
      <c r="EQ186" s="219">
        <f t="shared" si="271"/>
        <v>0</v>
      </c>
      <c r="ER186" s="219">
        <f t="shared" si="272"/>
        <v>0</v>
      </c>
      <c r="ES186" s="219"/>
      <c r="ET186" s="219">
        <f t="shared" si="243"/>
        <v>0</v>
      </c>
      <c r="EU186" s="363">
        <f t="shared" si="273"/>
        <v>0</v>
      </c>
      <c r="EV186" s="219">
        <f t="shared" si="244"/>
        <v>0</v>
      </c>
      <c r="EW186" s="219">
        <f t="shared" ca="1" si="245"/>
        <v>0</v>
      </c>
      <c r="EX186" s="219">
        <f t="shared" ca="1" si="274"/>
        <v>0</v>
      </c>
      <c r="EY186" s="219">
        <f t="shared" ca="1" si="246"/>
        <v>0</v>
      </c>
      <c r="EZ186" s="220">
        <f ca="1">IF(AND(EW186,EX186=0)=0,0,IF(EW186&gt;0,'На банк Приват'!$AH$1,IF(EX186&gt;0,'На Укрсиб'!$AH$1,0)))</f>
        <v>0</v>
      </c>
      <c r="FA186" s="28" t="str">
        <f t="shared" ca="1" si="247"/>
        <v>Ярмолюк К.О.</v>
      </c>
      <c r="FB186" s="28" t="str">
        <f t="shared" ca="1" si="248"/>
        <v>Ярмолюк</v>
      </c>
      <c r="FC186" s="28" t="str">
        <f t="shared" ca="1" si="249"/>
        <v>Костянтин</v>
      </c>
      <c r="FD186" s="28" t="str">
        <f t="shared" ca="1" si="250"/>
        <v>Олександрович</v>
      </c>
      <c r="FE186" s="28">
        <f t="shared" ca="1" si="251"/>
        <v>177</v>
      </c>
      <c r="FF186">
        <f t="shared" si="252"/>
        <v>0</v>
      </c>
      <c r="FG186" s="477" t="s">
        <v>638</v>
      </c>
    </row>
    <row r="187" spans="1:163">
      <c r="A187" s="113"/>
      <c r="B187" s="113" t="str">
        <f t="shared" ca="1" si="204"/>
        <v>Стрілець</v>
      </c>
      <c r="C187" s="113" t="str">
        <f t="shared" ca="1" si="205"/>
        <v>м-с</v>
      </c>
      <c r="D187" s="113" t="str">
        <f t="shared" ca="1" si="296"/>
        <v>Ахмедов В.Е.</v>
      </c>
      <c r="E187" s="113">
        <f t="shared" si="206"/>
        <v>0</v>
      </c>
      <c r="F187" s="115"/>
      <c r="G187" s="209">
        <f t="shared" si="298"/>
        <v>0</v>
      </c>
      <c r="H187" s="209">
        <f t="shared" si="299"/>
        <v>0</v>
      </c>
      <c r="I187" s="209">
        <f t="shared" si="300"/>
        <v>0</v>
      </c>
      <c r="J187" s="209">
        <f t="shared" si="279"/>
        <v>0</v>
      </c>
      <c r="K187" s="209">
        <f t="shared" si="280"/>
        <v>0</v>
      </c>
      <c r="L187" s="209">
        <f t="shared" si="281"/>
        <v>0</v>
      </c>
      <c r="M187" s="209">
        <f t="shared" si="282"/>
        <v>0</v>
      </c>
      <c r="N187" s="209">
        <f t="shared" si="283"/>
        <v>0</v>
      </c>
      <c r="O187" s="209">
        <f t="shared" si="275"/>
        <v>0</v>
      </c>
      <c r="P187" s="211">
        <f t="shared" si="284"/>
        <v>0</v>
      </c>
      <c r="Q187" s="209">
        <f t="shared" si="285"/>
        <v>0</v>
      </c>
      <c r="R187" s="209">
        <f t="shared" si="286"/>
        <v>0</v>
      </c>
      <c r="S187" s="209">
        <f t="shared" si="287"/>
        <v>0</v>
      </c>
      <c r="T187" s="209">
        <f t="shared" si="288"/>
        <v>0</v>
      </c>
      <c r="U187" s="209">
        <f t="shared" si="289"/>
        <v>0</v>
      </c>
      <c r="V187" s="209">
        <f t="shared" si="290"/>
        <v>0</v>
      </c>
      <c r="W187" s="209">
        <f t="shared" ca="1" si="291"/>
        <v>0</v>
      </c>
      <c r="X187" s="209">
        <f t="shared" ca="1" si="292"/>
        <v>0</v>
      </c>
      <c r="Y187" s="209">
        <f t="shared" ca="1" si="293"/>
        <v>0</v>
      </c>
      <c r="Z187" s="210" t="str">
        <f t="shared" ca="1" si="207"/>
        <v xml:space="preserve">        </v>
      </c>
      <c r="AA187" s="185"/>
      <c r="AB187" s="185" t="str">
        <f t="shared" ca="1" si="208"/>
        <v>Стрілець</v>
      </c>
      <c r="AC187" s="185" t="str">
        <f t="shared" ca="1" si="209"/>
        <v>м-с</v>
      </c>
      <c r="AD187" s="185" t="str">
        <f t="shared" ca="1" si="253"/>
        <v>Ахмедов В.Е.</v>
      </c>
      <c r="AE187" s="185"/>
      <c r="AF187" s="211"/>
      <c r="AG187" s="211"/>
      <c r="AH187" s="211"/>
      <c r="AI187" s="211"/>
      <c r="AJ187" s="211"/>
      <c r="AK187" s="211"/>
      <c r="AL187" s="211"/>
      <c r="AM187" s="211"/>
      <c r="AN187" s="211"/>
      <c r="AO187" s="211"/>
      <c r="AP187" s="623">
        <f t="shared" si="210"/>
        <v>0</v>
      </c>
      <c r="AQ187" s="211">
        <f t="shared" si="254"/>
        <v>0</v>
      </c>
      <c r="AR187" s="211">
        <f t="shared" si="255"/>
        <v>0</v>
      </c>
      <c r="AS187" s="211"/>
      <c r="AT187" s="211">
        <f t="shared" si="211"/>
        <v>0</v>
      </c>
      <c r="AU187" s="358">
        <f t="shared" si="212"/>
        <v>0</v>
      </c>
      <c r="AV187" s="211">
        <f t="shared" si="213"/>
        <v>0</v>
      </c>
      <c r="AW187" s="211">
        <f t="shared" ca="1" si="214"/>
        <v>0</v>
      </c>
      <c r="AX187" s="211">
        <f t="shared" ca="1" si="294"/>
        <v>0</v>
      </c>
      <c r="AY187" s="211">
        <f t="shared" ca="1" si="215"/>
        <v>0</v>
      </c>
      <c r="AZ187" s="212">
        <f ca="1">IF(AND(AW187,AX187=0,AY187=0)=0,0,IF(AW187&gt;0,'На банк Приват'!$J$1,IF(AX187&gt;0,'На Укрсиб'!$J$1,0)))</f>
        <v>0</v>
      </c>
      <c r="BA187" s="191"/>
      <c r="BB187" s="191" t="str">
        <f t="shared" ca="1" si="216"/>
        <v>Стрілець</v>
      </c>
      <c r="BC187" s="191" t="str">
        <f t="shared" ca="1" si="217"/>
        <v>м-с</v>
      </c>
      <c r="BD187" s="191" t="str">
        <f t="shared" ca="1" si="256"/>
        <v>Ахмедов В.Е.</v>
      </c>
      <c r="BE187" s="191"/>
      <c r="BF187" s="213"/>
      <c r="BG187" s="213"/>
      <c r="BH187" s="213"/>
      <c r="BI187" s="213"/>
      <c r="BJ187" s="213"/>
      <c r="BK187" s="213"/>
      <c r="BL187" s="213"/>
      <c r="BM187" s="213"/>
      <c r="BN187" s="213"/>
      <c r="BO187" s="213"/>
      <c r="BP187" s="623">
        <f t="shared" si="218"/>
        <v>0</v>
      </c>
      <c r="BQ187" s="213">
        <f t="shared" si="257"/>
        <v>0</v>
      </c>
      <c r="BR187" s="213">
        <f t="shared" si="258"/>
        <v>0</v>
      </c>
      <c r="BS187" s="213"/>
      <c r="BT187" s="213">
        <f t="shared" si="219"/>
        <v>0</v>
      </c>
      <c r="BU187" s="362">
        <f t="shared" si="259"/>
        <v>0</v>
      </c>
      <c r="BV187" s="213">
        <f t="shared" si="220"/>
        <v>0</v>
      </c>
      <c r="BW187" s="213">
        <f t="shared" ca="1" si="221"/>
        <v>0</v>
      </c>
      <c r="BX187" s="213">
        <f t="shared" ca="1" si="260"/>
        <v>0</v>
      </c>
      <c r="BY187" s="213">
        <f t="shared" ca="1" si="222"/>
        <v>0</v>
      </c>
      <c r="BZ187" s="214">
        <f ca="1">IF(AND(BW187,BX187=0)=0,0,IF(BW187&gt;0,'На банк Приват'!$P$1,IF(BX187&gt;0,'На Укрсиб'!$P$1,0)))</f>
        <v>0</v>
      </c>
      <c r="CA187" s="198">
        <v>180</v>
      </c>
      <c r="CB187" s="198" t="str">
        <f t="shared" ca="1" si="223"/>
        <v>Стрілець</v>
      </c>
      <c r="CC187" s="198" t="str">
        <f t="shared" ca="1" si="224"/>
        <v>м-с</v>
      </c>
      <c r="CD187" s="198" t="str">
        <f t="shared" ca="1" si="261"/>
        <v>Ахмедов В.Е.</v>
      </c>
      <c r="CE187" s="198"/>
      <c r="CF187" s="215"/>
      <c r="CG187" s="215"/>
      <c r="CH187" s="215"/>
      <c r="CI187" s="215"/>
      <c r="CJ187" s="215"/>
      <c r="CK187" s="215"/>
      <c r="CL187" s="215"/>
      <c r="CM187" s="215">
        <f t="shared" si="297"/>
        <v>0</v>
      </c>
      <c r="CN187" s="215"/>
      <c r="CO187" s="215"/>
      <c r="CP187" s="215">
        <f t="shared" si="225"/>
        <v>0</v>
      </c>
      <c r="CQ187" s="215">
        <f t="shared" si="262"/>
        <v>0</v>
      </c>
      <c r="CR187" s="215">
        <f t="shared" si="263"/>
        <v>0</v>
      </c>
      <c r="CS187" s="215"/>
      <c r="CT187" s="215">
        <f t="shared" si="226"/>
        <v>0</v>
      </c>
      <c r="CU187" s="369">
        <f t="shared" si="227"/>
        <v>0</v>
      </c>
      <c r="CV187" s="215">
        <f t="shared" si="228"/>
        <v>0</v>
      </c>
      <c r="CW187" s="215">
        <f t="shared" ca="1" si="229"/>
        <v>0</v>
      </c>
      <c r="CX187" s="215">
        <f t="shared" ca="1" si="264"/>
        <v>0</v>
      </c>
      <c r="CY187" s="215">
        <f t="shared" ca="1" si="230"/>
        <v>0</v>
      </c>
      <c r="CZ187" s="216">
        <f ca="1">IF(AND(CW187,CX187=0)=0,0,IF(CW187&gt;0,'На банк Приват'!$V$1,IF(CX187&gt;0,'На Укрсиб'!$V$1,0)))</f>
        <v>0</v>
      </c>
      <c r="DA187" s="204"/>
      <c r="DB187" s="204" t="str">
        <f t="shared" ca="1" si="231"/>
        <v>Стрілець</v>
      </c>
      <c r="DC187" s="204" t="str">
        <f t="shared" ca="1" si="232"/>
        <v>м-с</v>
      </c>
      <c r="DD187" s="204" t="str">
        <f t="shared" ca="1" si="265"/>
        <v>Ахмедов В.Е.</v>
      </c>
      <c r="DE187" s="204"/>
      <c r="DF187" s="217"/>
      <c r="DG187" s="217"/>
      <c r="DH187" s="217"/>
      <c r="DI187" s="217"/>
      <c r="DJ187" s="217"/>
      <c r="DK187" s="217"/>
      <c r="DL187" s="217"/>
      <c r="DM187" s="217">
        <f t="shared" si="233"/>
        <v>0</v>
      </c>
      <c r="DN187" s="217"/>
      <c r="DO187" s="217"/>
      <c r="DP187" s="763">
        <f t="shared" si="234"/>
        <v>0</v>
      </c>
      <c r="DQ187" s="217">
        <f t="shared" si="266"/>
        <v>0</v>
      </c>
      <c r="DR187" s="217">
        <f t="shared" si="267"/>
        <v>0</v>
      </c>
      <c r="DS187" s="217"/>
      <c r="DT187" s="217">
        <f t="shared" si="235"/>
        <v>0</v>
      </c>
      <c r="DU187" s="366">
        <f t="shared" si="268"/>
        <v>0</v>
      </c>
      <c r="DV187" s="217">
        <f t="shared" si="236"/>
        <v>0</v>
      </c>
      <c r="DW187" s="217">
        <f t="shared" ca="1" si="237"/>
        <v>0</v>
      </c>
      <c r="DX187" s="217">
        <f t="shared" ca="1" si="269"/>
        <v>0</v>
      </c>
      <c r="DY187" s="217">
        <f t="shared" ca="1" si="238"/>
        <v>0</v>
      </c>
      <c r="DZ187" s="218">
        <f ca="1">IF(AND(DW187,DX187=0)=0,0,IF(DW187&gt;0,'На банк Приват'!$AB$1,IF(DX187&gt;0,'На Укрсиб'!$V$1,0)))</f>
        <v>0</v>
      </c>
      <c r="EA187" s="207"/>
      <c r="EB187" s="207" t="str">
        <f t="shared" ca="1" si="239"/>
        <v>Стрілець</v>
      </c>
      <c r="EC187" s="207" t="str">
        <f t="shared" ca="1" si="240"/>
        <v>м-с</v>
      </c>
      <c r="ED187" s="207" t="str">
        <f t="shared" ca="1" si="270"/>
        <v>Ахмедов В.Е.</v>
      </c>
      <c r="EE187" s="207"/>
      <c r="EF187" s="219"/>
      <c r="EG187" s="219"/>
      <c r="EH187" s="219"/>
      <c r="EI187" s="219"/>
      <c r="EJ187" s="219"/>
      <c r="EK187" s="219"/>
      <c r="EL187" s="219"/>
      <c r="EM187" s="219">
        <f t="shared" si="241"/>
        <v>0</v>
      </c>
      <c r="EN187" s="219"/>
      <c r="EO187" s="219"/>
      <c r="EP187" s="219">
        <f t="shared" si="242"/>
        <v>0</v>
      </c>
      <c r="EQ187" s="219">
        <f t="shared" si="271"/>
        <v>0</v>
      </c>
      <c r="ER187" s="219">
        <f t="shared" si="272"/>
        <v>0</v>
      </c>
      <c r="ES187" s="219"/>
      <c r="ET187" s="219">
        <f t="shared" si="243"/>
        <v>0</v>
      </c>
      <c r="EU187" s="363">
        <f t="shared" si="273"/>
        <v>0</v>
      </c>
      <c r="EV187" s="219">
        <f t="shared" si="244"/>
        <v>0</v>
      </c>
      <c r="EW187" s="219">
        <f t="shared" ca="1" si="245"/>
        <v>0</v>
      </c>
      <c r="EX187" s="219">
        <f t="shared" ca="1" si="274"/>
        <v>0</v>
      </c>
      <c r="EY187" s="219">
        <f t="shared" ca="1" si="246"/>
        <v>0</v>
      </c>
      <c r="EZ187" s="220">
        <f ca="1">IF(AND(EW187,EX187=0)=0,0,IF(EW187&gt;0,'На банк Приват'!$AH$1,IF(EX187&gt;0,'На Укрсиб'!$AH$1,0)))</f>
        <v>0</v>
      </c>
      <c r="FA187" s="28" t="str">
        <f t="shared" ca="1" si="247"/>
        <v>Ахмедов В.Е.</v>
      </c>
      <c r="FB187" s="28" t="str">
        <f t="shared" ca="1" si="248"/>
        <v>Ахмедов</v>
      </c>
      <c r="FC187" s="28" t="str">
        <f t="shared" ca="1" si="249"/>
        <v>Вюгар</v>
      </c>
      <c r="FD187" s="28" t="str">
        <f t="shared" ca="1" si="250"/>
        <v>Елданізович</v>
      </c>
      <c r="FE187" s="28">
        <f t="shared" ca="1" si="251"/>
        <v>178</v>
      </c>
      <c r="FF187">
        <f t="shared" si="252"/>
        <v>0</v>
      </c>
      <c r="FG187" s="531" t="s">
        <v>125</v>
      </c>
    </row>
    <row r="188" spans="1:163">
      <c r="A188" s="113"/>
      <c r="B188" s="113" t="str">
        <f t="shared" ca="1" si="204"/>
        <v>Водій</v>
      </c>
      <c r="C188" s="113" t="str">
        <f t="shared" ca="1" si="205"/>
        <v>м-с</v>
      </c>
      <c r="D188" s="113" t="str">
        <f t="shared" ca="1" si="296"/>
        <v>Шерстньов М.В.</v>
      </c>
      <c r="E188" s="113">
        <f t="shared" si="206"/>
        <v>0</v>
      </c>
      <c r="F188" s="115"/>
      <c r="G188" s="209">
        <f t="shared" si="298"/>
        <v>0</v>
      </c>
      <c r="H188" s="209">
        <f t="shared" si="299"/>
        <v>0</v>
      </c>
      <c r="I188" s="209">
        <f t="shared" si="300"/>
        <v>0</v>
      </c>
      <c r="J188" s="209">
        <f t="shared" si="279"/>
        <v>0</v>
      </c>
      <c r="K188" s="209">
        <f t="shared" si="280"/>
        <v>0</v>
      </c>
      <c r="L188" s="209">
        <f t="shared" si="281"/>
        <v>0</v>
      </c>
      <c r="M188" s="209">
        <f t="shared" si="282"/>
        <v>0</v>
      </c>
      <c r="N188" s="209">
        <f t="shared" si="283"/>
        <v>0</v>
      </c>
      <c r="O188" s="209">
        <f t="shared" si="275"/>
        <v>0</v>
      </c>
      <c r="P188" s="211">
        <f t="shared" si="284"/>
        <v>0</v>
      </c>
      <c r="Q188" s="209">
        <f t="shared" si="285"/>
        <v>0</v>
      </c>
      <c r="R188" s="209">
        <f t="shared" si="286"/>
        <v>0</v>
      </c>
      <c r="S188" s="209">
        <f t="shared" si="287"/>
        <v>0</v>
      </c>
      <c r="T188" s="209">
        <f t="shared" si="288"/>
        <v>0</v>
      </c>
      <c r="U188" s="209">
        <f t="shared" si="289"/>
        <v>0</v>
      </c>
      <c r="V188" s="209">
        <f t="shared" si="290"/>
        <v>0</v>
      </c>
      <c r="W188" s="209">
        <f t="shared" ca="1" si="291"/>
        <v>0</v>
      </c>
      <c r="X188" s="209">
        <f t="shared" ca="1" si="292"/>
        <v>0</v>
      </c>
      <c r="Y188" s="209">
        <f t="shared" ca="1" si="293"/>
        <v>0</v>
      </c>
      <c r="Z188" s="210" t="str">
        <f t="shared" ca="1" si="207"/>
        <v xml:space="preserve">        </v>
      </c>
      <c r="AA188" s="185"/>
      <c r="AB188" s="185" t="str">
        <f t="shared" ca="1" si="208"/>
        <v>Водій</v>
      </c>
      <c r="AC188" s="185" t="str">
        <f t="shared" ca="1" si="209"/>
        <v>м-с</v>
      </c>
      <c r="AD188" s="185" t="str">
        <f t="shared" ca="1" si="253"/>
        <v>Шерстньов М.В.</v>
      </c>
      <c r="AE188" s="185"/>
      <c r="AF188" s="211"/>
      <c r="AG188" s="211"/>
      <c r="AH188" s="211"/>
      <c r="AI188" s="211"/>
      <c r="AJ188" s="211"/>
      <c r="AK188" s="211"/>
      <c r="AL188" s="211"/>
      <c r="AM188" s="211"/>
      <c r="AN188" s="211"/>
      <c r="AO188" s="211"/>
      <c r="AP188" s="623">
        <f t="shared" si="210"/>
        <v>0</v>
      </c>
      <c r="AQ188" s="211">
        <f t="shared" si="254"/>
        <v>0</v>
      </c>
      <c r="AR188" s="211">
        <f t="shared" si="255"/>
        <v>0</v>
      </c>
      <c r="AS188" s="211"/>
      <c r="AT188" s="211">
        <f t="shared" si="211"/>
        <v>0</v>
      </c>
      <c r="AU188" s="358">
        <f t="shared" si="212"/>
        <v>0</v>
      </c>
      <c r="AV188" s="211">
        <f t="shared" si="213"/>
        <v>0</v>
      </c>
      <c r="AW188" s="211">
        <f t="shared" ca="1" si="214"/>
        <v>0</v>
      </c>
      <c r="AX188" s="211">
        <f t="shared" ca="1" si="294"/>
        <v>0</v>
      </c>
      <c r="AY188" s="211">
        <f t="shared" ca="1" si="215"/>
        <v>0</v>
      </c>
      <c r="AZ188" s="212">
        <f ca="1">IF(AND(AW188,AX188=0,AY188=0)=0,0,IF(AW188&gt;0,'На банк Приват'!$J$1,IF(AX188&gt;0,'На Укрсиб'!$J$1,0)))</f>
        <v>0</v>
      </c>
      <c r="BA188" s="191"/>
      <c r="BB188" s="191" t="str">
        <f t="shared" ca="1" si="216"/>
        <v>Водій</v>
      </c>
      <c r="BC188" s="191" t="str">
        <f t="shared" ca="1" si="217"/>
        <v>м-с</v>
      </c>
      <c r="BD188" s="191" t="str">
        <f t="shared" ca="1" si="256"/>
        <v>Шерстньов М.В.</v>
      </c>
      <c r="BE188" s="191"/>
      <c r="BF188" s="213"/>
      <c r="BG188" s="213"/>
      <c r="BH188" s="213"/>
      <c r="BI188" s="213"/>
      <c r="BJ188" s="213"/>
      <c r="BK188" s="213"/>
      <c r="BL188" s="213"/>
      <c r="BM188" s="213"/>
      <c r="BN188" s="213"/>
      <c r="BO188" s="213"/>
      <c r="BP188" s="623">
        <f t="shared" si="218"/>
        <v>0</v>
      </c>
      <c r="BQ188" s="213">
        <f t="shared" si="257"/>
        <v>0</v>
      </c>
      <c r="BR188" s="213">
        <f t="shared" si="258"/>
        <v>0</v>
      </c>
      <c r="BS188" s="213"/>
      <c r="BT188" s="213">
        <f t="shared" si="219"/>
        <v>0</v>
      </c>
      <c r="BU188" s="362">
        <f t="shared" si="259"/>
        <v>0</v>
      </c>
      <c r="BV188" s="213">
        <f t="shared" si="220"/>
        <v>0</v>
      </c>
      <c r="BW188" s="213">
        <f t="shared" ca="1" si="221"/>
        <v>0</v>
      </c>
      <c r="BX188" s="213">
        <f t="shared" ca="1" si="260"/>
        <v>0</v>
      </c>
      <c r="BY188" s="213">
        <f t="shared" ca="1" si="222"/>
        <v>0</v>
      </c>
      <c r="BZ188" s="214">
        <f ca="1">IF(AND(BW188,BX188=0)=0,0,IF(BW188&gt;0,'На банк Приват'!$P$1,IF(BX188&gt;0,'На Укрсиб'!$P$1,0)))</f>
        <v>0</v>
      </c>
      <c r="CA188" s="198">
        <v>181</v>
      </c>
      <c r="CB188" s="198" t="str">
        <f t="shared" ca="1" si="223"/>
        <v>Водій</v>
      </c>
      <c r="CC188" s="198" t="str">
        <f t="shared" ca="1" si="224"/>
        <v>м-с</v>
      </c>
      <c r="CD188" s="198" t="str">
        <f t="shared" ca="1" si="261"/>
        <v>Шерстньов М.В.</v>
      </c>
      <c r="CE188" s="198"/>
      <c r="CF188" s="215"/>
      <c r="CG188" s="215"/>
      <c r="CH188" s="215"/>
      <c r="CI188" s="215"/>
      <c r="CJ188" s="215"/>
      <c r="CK188" s="215"/>
      <c r="CL188" s="215"/>
      <c r="CM188" s="215">
        <f t="shared" si="297"/>
        <v>0</v>
      </c>
      <c r="CN188" s="215"/>
      <c r="CO188" s="215"/>
      <c r="CP188" s="215">
        <f t="shared" si="225"/>
        <v>0</v>
      </c>
      <c r="CQ188" s="215">
        <f t="shared" si="262"/>
        <v>0</v>
      </c>
      <c r="CR188" s="215">
        <f t="shared" si="263"/>
        <v>0</v>
      </c>
      <c r="CS188" s="215"/>
      <c r="CT188" s="215">
        <f t="shared" si="226"/>
        <v>0</v>
      </c>
      <c r="CU188" s="369">
        <f t="shared" si="227"/>
        <v>0</v>
      </c>
      <c r="CV188" s="215">
        <f t="shared" si="228"/>
        <v>0</v>
      </c>
      <c r="CW188" s="215">
        <f t="shared" ca="1" si="229"/>
        <v>0</v>
      </c>
      <c r="CX188" s="215">
        <f t="shared" ca="1" si="264"/>
        <v>0</v>
      </c>
      <c r="CY188" s="215">
        <f t="shared" ca="1" si="230"/>
        <v>0</v>
      </c>
      <c r="CZ188" s="216">
        <f ca="1">IF(AND(CW188,CX188=0)=0,0,IF(CW188&gt;0,'На банк Приват'!$V$1,IF(CX188&gt;0,'На Укрсиб'!$V$1,0)))</f>
        <v>0</v>
      </c>
      <c r="DA188" s="204"/>
      <c r="DB188" s="204" t="str">
        <f t="shared" ca="1" si="231"/>
        <v>Водій</v>
      </c>
      <c r="DC188" s="204" t="str">
        <f t="shared" ca="1" si="232"/>
        <v>м-с</v>
      </c>
      <c r="DD188" s="204" t="str">
        <f t="shared" ca="1" si="265"/>
        <v>Шерстньов М.В.</v>
      </c>
      <c r="DE188" s="204"/>
      <c r="DF188" s="217"/>
      <c r="DG188" s="217"/>
      <c r="DH188" s="217"/>
      <c r="DI188" s="217"/>
      <c r="DJ188" s="217"/>
      <c r="DK188" s="217"/>
      <c r="DL188" s="217"/>
      <c r="DM188" s="217">
        <f t="shared" si="233"/>
        <v>0</v>
      </c>
      <c r="DN188" s="217"/>
      <c r="DO188" s="217"/>
      <c r="DP188" s="763">
        <f t="shared" si="234"/>
        <v>0</v>
      </c>
      <c r="DQ188" s="217">
        <f t="shared" si="266"/>
        <v>0</v>
      </c>
      <c r="DR188" s="217">
        <f t="shared" si="267"/>
        <v>0</v>
      </c>
      <c r="DS188" s="217"/>
      <c r="DT188" s="217">
        <f t="shared" si="235"/>
        <v>0</v>
      </c>
      <c r="DU188" s="366">
        <f t="shared" si="268"/>
        <v>0</v>
      </c>
      <c r="DV188" s="217">
        <f t="shared" si="236"/>
        <v>0</v>
      </c>
      <c r="DW188" s="217">
        <f t="shared" ca="1" si="237"/>
        <v>0</v>
      </c>
      <c r="DX188" s="217">
        <f t="shared" ca="1" si="269"/>
        <v>0</v>
      </c>
      <c r="DY188" s="217">
        <f t="shared" ca="1" si="238"/>
        <v>0</v>
      </c>
      <c r="DZ188" s="218">
        <f ca="1">IF(AND(DW188,DX188=0)=0,0,IF(DW188&gt;0,'На банк Приват'!$AB$1,IF(DX188&gt;0,'На Укрсиб'!$V$1,0)))</f>
        <v>0</v>
      </c>
      <c r="EA188" s="207"/>
      <c r="EB188" s="207" t="str">
        <f t="shared" ca="1" si="239"/>
        <v>Водій</v>
      </c>
      <c r="EC188" s="207" t="str">
        <f t="shared" ca="1" si="240"/>
        <v>м-с</v>
      </c>
      <c r="ED188" s="207" t="str">
        <f t="shared" ca="1" si="270"/>
        <v>Шерстньов М.В.</v>
      </c>
      <c r="EE188" s="207"/>
      <c r="EF188" s="219"/>
      <c r="EG188" s="219"/>
      <c r="EH188" s="219"/>
      <c r="EI188" s="219"/>
      <c r="EJ188" s="219"/>
      <c r="EK188" s="219"/>
      <c r="EL188" s="219"/>
      <c r="EM188" s="219">
        <f t="shared" si="241"/>
        <v>0</v>
      </c>
      <c r="EN188" s="219"/>
      <c r="EO188" s="219"/>
      <c r="EP188" s="219">
        <f t="shared" si="242"/>
        <v>0</v>
      </c>
      <c r="EQ188" s="219">
        <f t="shared" si="271"/>
        <v>0</v>
      </c>
      <c r="ER188" s="219">
        <f t="shared" si="272"/>
        <v>0</v>
      </c>
      <c r="ES188" s="219"/>
      <c r="ET188" s="219">
        <f t="shared" si="243"/>
        <v>0</v>
      </c>
      <c r="EU188" s="363">
        <f t="shared" si="273"/>
        <v>0</v>
      </c>
      <c r="EV188" s="219">
        <f t="shared" si="244"/>
        <v>0</v>
      </c>
      <c r="EW188" s="219">
        <f t="shared" ca="1" si="245"/>
        <v>0</v>
      </c>
      <c r="EX188" s="219">
        <f t="shared" ca="1" si="274"/>
        <v>0</v>
      </c>
      <c r="EY188" s="219">
        <f t="shared" ca="1" si="246"/>
        <v>0</v>
      </c>
      <c r="EZ188" s="220">
        <f ca="1">IF(AND(EW188,EX188=0)=0,0,IF(EW188&gt;0,'На банк Приват'!$AH$1,IF(EX188&gt;0,'На Укрсиб'!$AH$1,0)))</f>
        <v>0</v>
      </c>
      <c r="FA188" s="28" t="str">
        <f t="shared" ca="1" si="247"/>
        <v>Шерстньов М.В.</v>
      </c>
      <c r="FB188" s="28" t="str">
        <f t="shared" ca="1" si="248"/>
        <v>Шерстньов</v>
      </c>
      <c r="FC188" s="28" t="str">
        <f t="shared" ca="1" si="249"/>
        <v>Максим</v>
      </c>
      <c r="FD188" s="28" t="str">
        <f t="shared" ca="1" si="250"/>
        <v>Володимирович</v>
      </c>
      <c r="FE188" s="28">
        <f t="shared" ca="1" si="251"/>
        <v>179</v>
      </c>
      <c r="FF188">
        <f t="shared" si="252"/>
        <v>0</v>
      </c>
      <c r="FG188" s="531" t="s">
        <v>126</v>
      </c>
    </row>
    <row r="189" spans="1:163">
      <c r="A189" s="113"/>
      <c r="B189" s="113" t="str">
        <f t="shared" ca="1" si="204"/>
        <v>Водій</v>
      </c>
      <c r="C189" s="113">
        <f t="shared" ca="1" si="205"/>
        <v>0</v>
      </c>
      <c r="D189" s="113">
        <f t="shared" ca="1" si="296"/>
        <v>0</v>
      </c>
      <c r="E189" s="113">
        <f t="shared" si="206"/>
        <v>0</v>
      </c>
      <c r="F189" s="115"/>
      <c r="G189" s="209">
        <f t="shared" si="298"/>
        <v>0</v>
      </c>
      <c r="H189" s="209">
        <f t="shared" si="299"/>
        <v>0</v>
      </c>
      <c r="I189" s="209">
        <f t="shared" si="300"/>
        <v>0</v>
      </c>
      <c r="J189" s="209">
        <f t="shared" si="279"/>
        <v>0</v>
      </c>
      <c r="K189" s="209">
        <f t="shared" si="280"/>
        <v>0</v>
      </c>
      <c r="L189" s="209">
        <f t="shared" si="281"/>
        <v>0</v>
      </c>
      <c r="M189" s="209">
        <f t="shared" si="282"/>
        <v>0</v>
      </c>
      <c r="N189" s="209">
        <f t="shared" si="283"/>
        <v>0</v>
      </c>
      <c r="O189" s="209">
        <f t="shared" si="275"/>
        <v>0</v>
      </c>
      <c r="P189" s="211">
        <f t="shared" si="284"/>
        <v>0</v>
      </c>
      <c r="Q189" s="209">
        <f t="shared" si="285"/>
        <v>0</v>
      </c>
      <c r="R189" s="209">
        <f t="shared" si="286"/>
        <v>0</v>
      </c>
      <c r="S189" s="209">
        <f t="shared" si="287"/>
        <v>0</v>
      </c>
      <c r="T189" s="209">
        <f t="shared" si="288"/>
        <v>0</v>
      </c>
      <c r="U189" s="209">
        <f t="shared" si="289"/>
        <v>0</v>
      </c>
      <c r="V189" s="209">
        <f t="shared" si="290"/>
        <v>0</v>
      </c>
      <c r="W189" s="209">
        <f t="shared" ca="1" si="291"/>
        <v>0</v>
      </c>
      <c r="X189" s="209">
        <f t="shared" ca="1" si="292"/>
        <v>0</v>
      </c>
      <c r="Y189" s="209">
        <f t="shared" ca="1" si="293"/>
        <v>0</v>
      </c>
      <c r="Z189" s="210" t="str">
        <f t="shared" ca="1" si="207"/>
        <v xml:space="preserve">        </v>
      </c>
      <c r="AA189" s="185"/>
      <c r="AB189" s="185" t="str">
        <f t="shared" ca="1" si="208"/>
        <v>Водій</v>
      </c>
      <c r="AC189" s="185">
        <f t="shared" ca="1" si="209"/>
        <v>0</v>
      </c>
      <c r="AD189" s="185">
        <f t="shared" ca="1" si="253"/>
        <v>0</v>
      </c>
      <c r="AE189" s="185"/>
      <c r="AF189" s="211"/>
      <c r="AG189" s="211"/>
      <c r="AH189" s="211"/>
      <c r="AI189" s="211"/>
      <c r="AJ189" s="211"/>
      <c r="AK189" s="211"/>
      <c r="AL189" s="211"/>
      <c r="AM189" s="211"/>
      <c r="AN189" s="211"/>
      <c r="AO189" s="211"/>
      <c r="AP189" s="623">
        <f t="shared" si="210"/>
        <v>0</v>
      </c>
      <c r="AQ189" s="211">
        <f t="shared" si="254"/>
        <v>0</v>
      </c>
      <c r="AR189" s="211">
        <f t="shared" si="255"/>
        <v>0</v>
      </c>
      <c r="AS189" s="211"/>
      <c r="AT189" s="211">
        <f t="shared" si="211"/>
        <v>0</v>
      </c>
      <c r="AU189" s="358">
        <f t="shared" si="212"/>
        <v>0</v>
      </c>
      <c r="AV189" s="211">
        <f t="shared" si="213"/>
        <v>0</v>
      </c>
      <c r="AW189" s="211">
        <f t="shared" ca="1" si="214"/>
        <v>0</v>
      </c>
      <c r="AX189" s="211">
        <f t="shared" ca="1" si="294"/>
        <v>0</v>
      </c>
      <c r="AY189" s="211">
        <f t="shared" ca="1" si="215"/>
        <v>0</v>
      </c>
      <c r="AZ189" s="212">
        <f ca="1">IF(AND(AW189,AX189=0,AY189=0)=0,0,IF(AW189&gt;0,'На банк Приват'!$J$1,IF(AX189&gt;0,'На Укрсиб'!$J$1,0)))</f>
        <v>0</v>
      </c>
      <c r="BA189" s="191"/>
      <c r="BB189" s="191" t="str">
        <f t="shared" ca="1" si="216"/>
        <v>Водій</v>
      </c>
      <c r="BC189" s="191">
        <f t="shared" ca="1" si="217"/>
        <v>0</v>
      </c>
      <c r="BD189" s="191">
        <f t="shared" ca="1" si="256"/>
        <v>0</v>
      </c>
      <c r="BE189" s="191"/>
      <c r="BF189" s="213"/>
      <c r="BG189" s="213"/>
      <c r="BH189" s="213"/>
      <c r="BI189" s="213"/>
      <c r="BJ189" s="213"/>
      <c r="BK189" s="213"/>
      <c r="BL189" s="213"/>
      <c r="BM189" s="213"/>
      <c r="BN189" s="213"/>
      <c r="BO189" s="213"/>
      <c r="BP189" s="623">
        <f t="shared" si="218"/>
        <v>0</v>
      </c>
      <c r="BQ189" s="213">
        <f t="shared" si="257"/>
        <v>0</v>
      </c>
      <c r="BR189" s="213">
        <f t="shared" si="258"/>
        <v>0</v>
      </c>
      <c r="BS189" s="213"/>
      <c r="BT189" s="213">
        <f t="shared" si="219"/>
        <v>0</v>
      </c>
      <c r="BU189" s="362">
        <f t="shared" si="259"/>
        <v>0</v>
      </c>
      <c r="BV189" s="213">
        <f t="shared" si="220"/>
        <v>0</v>
      </c>
      <c r="BW189" s="213">
        <f t="shared" ca="1" si="221"/>
        <v>0</v>
      </c>
      <c r="BX189" s="213">
        <f t="shared" ca="1" si="260"/>
        <v>0</v>
      </c>
      <c r="BY189" s="213">
        <f t="shared" ca="1" si="222"/>
        <v>0</v>
      </c>
      <c r="BZ189" s="214">
        <f ca="1">IF(AND(BW189,BX189=0)=0,0,IF(BW189&gt;0,'На банк Приват'!$P$1,IF(BX189&gt;0,'На Укрсиб'!$P$1,0)))</f>
        <v>0</v>
      </c>
      <c r="CA189" s="198">
        <v>182</v>
      </c>
      <c r="CB189" s="198" t="str">
        <f t="shared" ca="1" si="223"/>
        <v>Водій</v>
      </c>
      <c r="CC189" s="198">
        <f t="shared" ca="1" si="224"/>
        <v>0</v>
      </c>
      <c r="CD189" s="198">
        <f t="shared" ca="1" si="261"/>
        <v>0</v>
      </c>
      <c r="CE189" s="198"/>
      <c r="CF189" s="215"/>
      <c r="CG189" s="215"/>
      <c r="CH189" s="215"/>
      <c r="CI189" s="215"/>
      <c r="CJ189" s="215"/>
      <c r="CK189" s="215"/>
      <c r="CL189" s="215"/>
      <c r="CM189" s="215">
        <f t="shared" si="297"/>
        <v>0</v>
      </c>
      <c r="CN189" s="215"/>
      <c r="CO189" s="215"/>
      <c r="CP189" s="215">
        <f t="shared" si="225"/>
        <v>0</v>
      </c>
      <c r="CQ189" s="215">
        <f t="shared" si="262"/>
        <v>0</v>
      </c>
      <c r="CR189" s="215">
        <f t="shared" si="263"/>
        <v>0</v>
      </c>
      <c r="CS189" s="215"/>
      <c r="CT189" s="215">
        <f t="shared" si="226"/>
        <v>0</v>
      </c>
      <c r="CU189" s="369">
        <f t="shared" si="227"/>
        <v>0</v>
      </c>
      <c r="CV189" s="215">
        <f t="shared" si="228"/>
        <v>0</v>
      </c>
      <c r="CW189" s="215">
        <f t="shared" ca="1" si="229"/>
        <v>0</v>
      </c>
      <c r="CX189" s="215">
        <f t="shared" ca="1" si="264"/>
        <v>0</v>
      </c>
      <c r="CY189" s="215">
        <f t="shared" ca="1" si="230"/>
        <v>0</v>
      </c>
      <c r="CZ189" s="216">
        <f ca="1">IF(AND(CW189,CX189=0)=0,0,IF(CW189&gt;0,'На банк Приват'!$V$1,IF(CX189&gt;0,'На Укрсиб'!$V$1,0)))</f>
        <v>0</v>
      </c>
      <c r="DA189" s="204"/>
      <c r="DB189" s="204" t="str">
        <f t="shared" ca="1" si="231"/>
        <v>Водій</v>
      </c>
      <c r="DC189" s="204">
        <f t="shared" ca="1" si="232"/>
        <v>0</v>
      </c>
      <c r="DD189" s="204">
        <f t="shared" ca="1" si="265"/>
        <v>0</v>
      </c>
      <c r="DE189" s="204"/>
      <c r="DF189" s="217"/>
      <c r="DG189" s="217"/>
      <c r="DH189" s="217"/>
      <c r="DI189" s="217"/>
      <c r="DJ189" s="217"/>
      <c r="DK189" s="217"/>
      <c r="DL189" s="217"/>
      <c r="DM189" s="217">
        <f t="shared" si="233"/>
        <v>0</v>
      </c>
      <c r="DN189" s="217"/>
      <c r="DO189" s="217"/>
      <c r="DP189" s="763">
        <f t="shared" si="234"/>
        <v>0</v>
      </c>
      <c r="DQ189" s="217">
        <f t="shared" si="266"/>
        <v>0</v>
      </c>
      <c r="DR189" s="217">
        <f t="shared" si="267"/>
        <v>0</v>
      </c>
      <c r="DS189" s="217"/>
      <c r="DT189" s="217">
        <f t="shared" si="235"/>
        <v>0</v>
      </c>
      <c r="DU189" s="366">
        <f t="shared" si="268"/>
        <v>0</v>
      </c>
      <c r="DV189" s="217">
        <f t="shared" si="236"/>
        <v>0</v>
      </c>
      <c r="DW189" s="217">
        <f t="shared" ca="1" si="237"/>
        <v>0</v>
      </c>
      <c r="DX189" s="217">
        <f t="shared" ca="1" si="269"/>
        <v>0</v>
      </c>
      <c r="DY189" s="217">
        <f t="shared" ca="1" si="238"/>
        <v>0</v>
      </c>
      <c r="DZ189" s="218">
        <f ca="1">IF(AND(DW189,DX189=0)=0,0,IF(DW189&gt;0,'На банк Приват'!$AB$1,IF(DX189&gt;0,'На Укрсиб'!$V$1,0)))</f>
        <v>0</v>
      </c>
      <c r="EA189" s="207"/>
      <c r="EB189" s="207" t="str">
        <f t="shared" ca="1" si="239"/>
        <v>Водій</v>
      </c>
      <c r="EC189" s="207">
        <f t="shared" ca="1" si="240"/>
        <v>0</v>
      </c>
      <c r="ED189" s="207">
        <f t="shared" ca="1" si="270"/>
        <v>0</v>
      </c>
      <c r="EE189" s="207"/>
      <c r="EF189" s="219"/>
      <c r="EG189" s="219"/>
      <c r="EH189" s="219"/>
      <c r="EI189" s="219"/>
      <c r="EJ189" s="219"/>
      <c r="EK189" s="219"/>
      <c r="EL189" s="219"/>
      <c r="EM189" s="219">
        <f t="shared" si="241"/>
        <v>0</v>
      </c>
      <c r="EN189" s="219"/>
      <c r="EO189" s="219"/>
      <c r="EP189" s="219">
        <f t="shared" si="242"/>
        <v>0</v>
      </c>
      <c r="EQ189" s="219">
        <f t="shared" si="271"/>
        <v>0</v>
      </c>
      <c r="ER189" s="219">
        <f t="shared" si="272"/>
        <v>0</v>
      </c>
      <c r="ES189" s="219"/>
      <c r="ET189" s="219">
        <f t="shared" si="243"/>
        <v>0</v>
      </c>
      <c r="EU189" s="363">
        <f t="shared" si="273"/>
        <v>0</v>
      </c>
      <c r="EV189" s="219">
        <f t="shared" si="244"/>
        <v>0</v>
      </c>
      <c r="EW189" s="219">
        <f t="shared" ca="1" si="245"/>
        <v>0</v>
      </c>
      <c r="EX189" s="219">
        <f t="shared" ca="1" si="274"/>
        <v>0</v>
      </c>
      <c r="EY189" s="219">
        <f t="shared" ca="1" si="246"/>
        <v>0</v>
      </c>
      <c r="EZ189" s="220">
        <f ca="1">IF(AND(EW189,EX189=0)=0,0,IF(EW189&gt;0,'На банк Приват'!$AH$1,IF(EX189&gt;0,'На Укрсиб'!$AH$1,0)))</f>
        <v>0</v>
      </c>
      <c r="FA189" s="28">
        <f t="shared" ca="1" si="247"/>
        <v>0</v>
      </c>
      <c r="FB189" s="28" t="str">
        <f t="shared" ca="1" si="248"/>
        <v>вс/сс</v>
      </c>
      <c r="FC189" s="28">
        <f t="shared" ca="1" si="249"/>
        <v>0</v>
      </c>
      <c r="FD189" s="28">
        <f t="shared" ca="1" si="250"/>
        <v>0</v>
      </c>
      <c r="FE189" s="28">
        <f t="shared" ca="1" si="251"/>
        <v>180</v>
      </c>
      <c r="FF189">
        <f t="shared" si="252"/>
        <v>0</v>
      </c>
      <c r="FG189" s="531" t="s">
        <v>148</v>
      </c>
    </row>
    <row r="190" spans="1:163">
      <c r="A190" s="113"/>
      <c r="B190" s="113">
        <f t="shared" ca="1" si="204"/>
        <v>0</v>
      </c>
      <c r="C190" s="113">
        <f t="shared" ca="1" si="205"/>
        <v>0</v>
      </c>
      <c r="D190" s="113" t="str">
        <f t="shared" ca="1" si="296"/>
        <v xml:space="preserve"> </v>
      </c>
      <c r="E190" s="113">
        <f t="shared" si="206"/>
        <v>0</v>
      </c>
      <c r="F190" s="115"/>
      <c r="G190" s="209">
        <f t="shared" si="298"/>
        <v>0</v>
      </c>
      <c r="H190" s="209">
        <f t="shared" si="299"/>
        <v>0</v>
      </c>
      <c r="I190" s="209">
        <f t="shared" si="300"/>
        <v>0</v>
      </c>
      <c r="J190" s="209">
        <f t="shared" si="279"/>
        <v>0</v>
      </c>
      <c r="K190" s="209">
        <f t="shared" si="280"/>
        <v>0</v>
      </c>
      <c r="L190" s="209">
        <f t="shared" si="281"/>
        <v>0</v>
      </c>
      <c r="M190" s="209">
        <f t="shared" si="282"/>
        <v>0</v>
      </c>
      <c r="N190" s="209">
        <f t="shared" si="283"/>
        <v>0</v>
      </c>
      <c r="O190" s="209">
        <f t="shared" si="275"/>
        <v>0</v>
      </c>
      <c r="P190" s="211">
        <f t="shared" si="284"/>
        <v>0</v>
      </c>
      <c r="Q190" s="209">
        <f t="shared" si="285"/>
        <v>0</v>
      </c>
      <c r="R190" s="209">
        <f t="shared" si="286"/>
        <v>0</v>
      </c>
      <c r="S190" s="209">
        <f t="shared" si="287"/>
        <v>0</v>
      </c>
      <c r="T190" s="209">
        <f t="shared" si="288"/>
        <v>0</v>
      </c>
      <c r="U190" s="209">
        <f t="shared" si="289"/>
        <v>0</v>
      </c>
      <c r="V190" s="209">
        <f t="shared" si="290"/>
        <v>0</v>
      </c>
      <c r="W190" s="209">
        <f t="shared" ca="1" si="291"/>
        <v>0</v>
      </c>
      <c r="X190" s="209">
        <f t="shared" ca="1" si="292"/>
        <v>0</v>
      </c>
      <c r="Y190" s="209">
        <f t="shared" ca="1" si="293"/>
        <v>0</v>
      </c>
      <c r="Z190" s="210" t="str">
        <f t="shared" ca="1" si="207"/>
        <v xml:space="preserve">        </v>
      </c>
      <c r="AA190" s="185"/>
      <c r="AB190" s="185">
        <f t="shared" ca="1" si="208"/>
        <v>0</v>
      </c>
      <c r="AC190" s="185">
        <f t="shared" ca="1" si="209"/>
        <v>0</v>
      </c>
      <c r="AD190" s="185" t="str">
        <f t="shared" ca="1" si="253"/>
        <v xml:space="preserve"> </v>
      </c>
      <c r="AE190" s="185"/>
      <c r="AF190" s="211"/>
      <c r="AG190" s="211"/>
      <c r="AH190" s="211"/>
      <c r="AI190" s="211"/>
      <c r="AJ190" s="211"/>
      <c r="AK190" s="211"/>
      <c r="AL190" s="211"/>
      <c r="AM190" s="211"/>
      <c r="AN190" s="211"/>
      <c r="AO190" s="211"/>
      <c r="AP190" s="623">
        <f t="shared" si="210"/>
        <v>0</v>
      </c>
      <c r="AQ190" s="211">
        <f t="shared" si="254"/>
        <v>0</v>
      </c>
      <c r="AR190" s="211">
        <f t="shared" si="255"/>
        <v>0</v>
      </c>
      <c r="AS190" s="211"/>
      <c r="AT190" s="211">
        <f t="shared" si="211"/>
        <v>0</v>
      </c>
      <c r="AU190" s="358">
        <f t="shared" si="212"/>
        <v>0</v>
      </c>
      <c r="AV190" s="211">
        <f t="shared" si="213"/>
        <v>0</v>
      </c>
      <c r="AW190" s="211">
        <f t="shared" ca="1" si="214"/>
        <v>0</v>
      </c>
      <c r="AX190" s="211">
        <f t="shared" ca="1" si="294"/>
        <v>0</v>
      </c>
      <c r="AY190" s="211">
        <f t="shared" ca="1" si="215"/>
        <v>0</v>
      </c>
      <c r="AZ190" s="212">
        <f ca="1">IF(AND(AW190,AX190=0,AY190=0)=0,0,IF(AW190&gt;0,'На банк Приват'!$J$1,IF(AX190&gt;0,'На Укрсиб'!$J$1,0)))</f>
        <v>0</v>
      </c>
      <c r="BA190" s="191"/>
      <c r="BB190" s="191">
        <f t="shared" ca="1" si="216"/>
        <v>0</v>
      </c>
      <c r="BC190" s="191">
        <f t="shared" ca="1" si="217"/>
        <v>0</v>
      </c>
      <c r="BD190" s="191" t="str">
        <f t="shared" ca="1" si="256"/>
        <v xml:space="preserve"> </v>
      </c>
      <c r="BE190" s="191"/>
      <c r="BF190" s="213"/>
      <c r="BG190" s="213"/>
      <c r="BH190" s="213"/>
      <c r="BI190" s="213"/>
      <c r="BJ190" s="213"/>
      <c r="BK190" s="213"/>
      <c r="BL190" s="213"/>
      <c r="BM190" s="213"/>
      <c r="BN190" s="213"/>
      <c r="BO190" s="213"/>
      <c r="BP190" s="623">
        <f t="shared" si="218"/>
        <v>0</v>
      </c>
      <c r="BQ190" s="213">
        <f t="shared" si="257"/>
        <v>0</v>
      </c>
      <c r="BR190" s="213">
        <f t="shared" si="258"/>
        <v>0</v>
      </c>
      <c r="BS190" s="213"/>
      <c r="BT190" s="213">
        <f t="shared" si="219"/>
        <v>0</v>
      </c>
      <c r="BU190" s="362">
        <f t="shared" si="259"/>
        <v>0</v>
      </c>
      <c r="BV190" s="213">
        <f t="shared" si="220"/>
        <v>0</v>
      </c>
      <c r="BW190" s="213">
        <f t="shared" ca="1" si="221"/>
        <v>0</v>
      </c>
      <c r="BX190" s="213">
        <f t="shared" ca="1" si="260"/>
        <v>0</v>
      </c>
      <c r="BY190" s="213">
        <f t="shared" ca="1" si="222"/>
        <v>0</v>
      </c>
      <c r="BZ190" s="214">
        <f ca="1">IF(AND(BW190,BX190=0)=0,0,IF(BW190&gt;0,'На банк Приват'!$P$1,IF(BX190&gt;0,'На Укрсиб'!$P$1,0)))</f>
        <v>0</v>
      </c>
      <c r="CA190" s="198">
        <v>183</v>
      </c>
      <c r="CB190" s="198">
        <f t="shared" ca="1" si="223"/>
        <v>0</v>
      </c>
      <c r="CC190" s="198">
        <f t="shared" ca="1" si="224"/>
        <v>0</v>
      </c>
      <c r="CD190" s="198" t="str">
        <f t="shared" ca="1" si="261"/>
        <v xml:space="preserve"> </v>
      </c>
      <c r="CE190" s="198"/>
      <c r="CF190" s="215"/>
      <c r="CG190" s="215"/>
      <c r="CH190" s="215"/>
      <c r="CI190" s="215"/>
      <c r="CJ190" s="215"/>
      <c r="CK190" s="215"/>
      <c r="CL190" s="215"/>
      <c r="CM190" s="215">
        <f t="shared" si="297"/>
        <v>0</v>
      </c>
      <c r="CN190" s="215"/>
      <c r="CO190" s="215"/>
      <c r="CP190" s="215">
        <f t="shared" si="225"/>
        <v>0</v>
      </c>
      <c r="CQ190" s="215">
        <f t="shared" si="262"/>
        <v>0</v>
      </c>
      <c r="CR190" s="215">
        <f t="shared" si="263"/>
        <v>0</v>
      </c>
      <c r="CS190" s="215"/>
      <c r="CT190" s="215">
        <f t="shared" si="226"/>
        <v>0</v>
      </c>
      <c r="CU190" s="369">
        <f t="shared" si="227"/>
        <v>0</v>
      </c>
      <c r="CV190" s="215">
        <f t="shared" si="228"/>
        <v>0</v>
      </c>
      <c r="CW190" s="215">
        <f t="shared" ca="1" si="229"/>
        <v>0</v>
      </c>
      <c r="CX190" s="215">
        <f t="shared" ca="1" si="264"/>
        <v>0</v>
      </c>
      <c r="CY190" s="215">
        <f t="shared" ca="1" si="230"/>
        <v>0</v>
      </c>
      <c r="CZ190" s="216">
        <f ca="1">IF(AND(CW190,CX190=0)=0,0,IF(CW190&gt;0,'На банк Приват'!$V$1,IF(CX190&gt;0,'На Укрсиб'!$V$1,0)))</f>
        <v>0</v>
      </c>
      <c r="DA190" s="204"/>
      <c r="DB190" s="204">
        <f t="shared" ca="1" si="231"/>
        <v>0</v>
      </c>
      <c r="DC190" s="204">
        <f t="shared" ca="1" si="232"/>
        <v>0</v>
      </c>
      <c r="DD190" s="204" t="str">
        <f t="shared" ca="1" si="265"/>
        <v xml:space="preserve"> </v>
      </c>
      <c r="DE190" s="204"/>
      <c r="DF190" s="217"/>
      <c r="DG190" s="217"/>
      <c r="DH190" s="217"/>
      <c r="DI190" s="217"/>
      <c r="DJ190" s="217"/>
      <c r="DK190" s="217"/>
      <c r="DL190" s="217"/>
      <c r="DM190" s="217">
        <f t="shared" si="233"/>
        <v>0</v>
      </c>
      <c r="DN190" s="217"/>
      <c r="DO190" s="217"/>
      <c r="DP190" s="763">
        <f t="shared" si="234"/>
        <v>0</v>
      </c>
      <c r="DQ190" s="217">
        <f t="shared" si="266"/>
        <v>0</v>
      </c>
      <c r="DR190" s="217">
        <f t="shared" si="267"/>
        <v>0</v>
      </c>
      <c r="DS190" s="217"/>
      <c r="DT190" s="217">
        <f t="shared" si="235"/>
        <v>0</v>
      </c>
      <c r="DU190" s="366">
        <f t="shared" si="268"/>
        <v>0</v>
      </c>
      <c r="DV190" s="217">
        <f t="shared" si="236"/>
        <v>0</v>
      </c>
      <c r="DW190" s="217">
        <f t="shared" ca="1" si="237"/>
        <v>0</v>
      </c>
      <c r="DX190" s="217">
        <f t="shared" ca="1" si="269"/>
        <v>0</v>
      </c>
      <c r="DY190" s="217">
        <f t="shared" ca="1" si="238"/>
        <v>0</v>
      </c>
      <c r="DZ190" s="218">
        <f ca="1">IF(AND(DW190,DX190=0)=0,0,IF(DW190&gt;0,'На банк Приват'!$AB$1,IF(DX190&gt;0,'На Укрсиб'!$V$1,0)))</f>
        <v>0</v>
      </c>
      <c r="EA190" s="207"/>
      <c r="EB190" s="207">
        <f t="shared" ca="1" si="239"/>
        <v>0</v>
      </c>
      <c r="EC190" s="207">
        <f t="shared" ca="1" si="240"/>
        <v>0</v>
      </c>
      <c r="ED190" s="207" t="str">
        <f t="shared" ca="1" si="270"/>
        <v xml:space="preserve"> </v>
      </c>
      <c r="EE190" s="207"/>
      <c r="EF190" s="219"/>
      <c r="EG190" s="219"/>
      <c r="EH190" s="219"/>
      <c r="EI190" s="219"/>
      <c r="EJ190" s="219"/>
      <c r="EK190" s="219"/>
      <c r="EL190" s="219"/>
      <c r="EM190" s="219">
        <f t="shared" si="241"/>
        <v>0</v>
      </c>
      <c r="EN190" s="219"/>
      <c r="EO190" s="219"/>
      <c r="EP190" s="219">
        <f t="shared" si="242"/>
        <v>0</v>
      </c>
      <c r="EQ190" s="219">
        <f t="shared" si="271"/>
        <v>0</v>
      </c>
      <c r="ER190" s="219">
        <f t="shared" si="272"/>
        <v>0</v>
      </c>
      <c r="ES190" s="219"/>
      <c r="ET190" s="219">
        <f t="shared" si="243"/>
        <v>0</v>
      </c>
      <c r="EU190" s="363">
        <f t="shared" si="273"/>
        <v>0</v>
      </c>
      <c r="EV190" s="219">
        <f t="shared" si="244"/>
        <v>0</v>
      </c>
      <c r="EW190" s="219">
        <f t="shared" ca="1" si="245"/>
        <v>0</v>
      </c>
      <c r="EX190" s="219">
        <f t="shared" ca="1" si="274"/>
        <v>0</v>
      </c>
      <c r="EY190" s="219">
        <f t="shared" ca="1" si="246"/>
        <v>0</v>
      </c>
      <c r="EZ190" s="220">
        <f ca="1">IF(AND(EW190,EX190=0)=0,0,IF(EW190&gt;0,'На банк Приват'!$AH$1,IF(EX190&gt;0,'На Укрсиб'!$AH$1,0)))</f>
        <v>0</v>
      </c>
      <c r="FA190" s="28" t="str">
        <f t="shared" ca="1" si="247"/>
        <v xml:space="preserve"> </v>
      </c>
      <c r="FB190" s="28">
        <f t="shared" ca="1" si="248"/>
        <v>0</v>
      </c>
      <c r="FC190" s="28">
        <f t="shared" ca="1" si="249"/>
        <v>0</v>
      </c>
      <c r="FD190" s="28">
        <f t="shared" ca="1" si="250"/>
        <v>0</v>
      </c>
      <c r="FE190" s="28">
        <f t="shared" ca="1" si="251"/>
        <v>181</v>
      </c>
      <c r="FF190">
        <f t="shared" si="252"/>
        <v>0</v>
      </c>
      <c r="FG190" s="531" t="s">
        <v>149</v>
      </c>
    </row>
    <row r="191" spans="1:163">
      <c r="A191" s="113"/>
      <c r="B191" s="113" t="str">
        <f t="shared" ca="1" si="204"/>
        <v xml:space="preserve">Начальник відділення </v>
      </c>
      <c r="C191" s="113" t="str">
        <f t="shared" ca="1" si="205"/>
        <v>л-т</v>
      </c>
      <c r="D191" s="113" t="str">
        <f t="shared" ca="1" si="296"/>
        <v>Іванчук В.О.</v>
      </c>
      <c r="E191" s="113">
        <f t="shared" si="206"/>
        <v>0</v>
      </c>
      <c r="F191" s="115"/>
      <c r="G191" s="209">
        <f t="shared" si="298"/>
        <v>0</v>
      </c>
      <c r="H191" s="209">
        <f t="shared" si="299"/>
        <v>0</v>
      </c>
      <c r="I191" s="209">
        <f t="shared" si="300"/>
        <v>0</v>
      </c>
      <c r="J191" s="209">
        <f t="shared" si="279"/>
        <v>0</v>
      </c>
      <c r="K191" s="209">
        <f t="shared" si="280"/>
        <v>0</v>
      </c>
      <c r="L191" s="209">
        <f t="shared" si="281"/>
        <v>0</v>
      </c>
      <c r="M191" s="209">
        <f t="shared" si="282"/>
        <v>0</v>
      </c>
      <c r="N191" s="209">
        <f t="shared" si="283"/>
        <v>0</v>
      </c>
      <c r="O191" s="209">
        <f t="shared" si="275"/>
        <v>0</v>
      </c>
      <c r="P191" s="211">
        <f t="shared" si="284"/>
        <v>0</v>
      </c>
      <c r="Q191" s="209">
        <f t="shared" si="285"/>
        <v>0</v>
      </c>
      <c r="R191" s="209">
        <f t="shared" si="286"/>
        <v>0</v>
      </c>
      <c r="S191" s="209">
        <f t="shared" si="287"/>
        <v>0</v>
      </c>
      <c r="T191" s="209">
        <f t="shared" si="288"/>
        <v>0</v>
      </c>
      <c r="U191" s="209">
        <f t="shared" si="289"/>
        <v>0</v>
      </c>
      <c r="V191" s="209">
        <f t="shared" si="290"/>
        <v>0</v>
      </c>
      <c r="W191" s="209">
        <f t="shared" ca="1" si="291"/>
        <v>0</v>
      </c>
      <c r="X191" s="209">
        <f t="shared" ca="1" si="292"/>
        <v>0</v>
      </c>
      <c r="Y191" s="209">
        <f t="shared" ca="1" si="293"/>
        <v>0</v>
      </c>
      <c r="Z191" s="210" t="str">
        <f t="shared" ca="1" si="207"/>
        <v xml:space="preserve">        </v>
      </c>
      <c r="AA191" s="185"/>
      <c r="AB191" s="185" t="str">
        <f t="shared" ca="1" si="208"/>
        <v xml:space="preserve">Начальник відділення </v>
      </c>
      <c r="AC191" s="185" t="str">
        <f t="shared" ca="1" si="209"/>
        <v>л-т</v>
      </c>
      <c r="AD191" s="185" t="str">
        <f t="shared" ca="1" si="253"/>
        <v>Іванчук В.О.</v>
      </c>
      <c r="AE191" s="185"/>
      <c r="AF191" s="211"/>
      <c r="AG191" s="211"/>
      <c r="AH191" s="211"/>
      <c r="AI191" s="211"/>
      <c r="AJ191" s="211"/>
      <c r="AK191" s="211"/>
      <c r="AL191" s="211"/>
      <c r="AM191" s="211"/>
      <c r="AN191" s="211"/>
      <c r="AO191" s="211"/>
      <c r="AP191" s="623">
        <f t="shared" si="210"/>
        <v>0</v>
      </c>
      <c r="AQ191" s="211">
        <f t="shared" si="254"/>
        <v>0</v>
      </c>
      <c r="AR191" s="211">
        <f t="shared" si="255"/>
        <v>0</v>
      </c>
      <c r="AS191" s="211"/>
      <c r="AT191" s="211">
        <f t="shared" si="211"/>
        <v>0</v>
      </c>
      <c r="AU191" s="358">
        <f t="shared" si="212"/>
        <v>0</v>
      </c>
      <c r="AV191" s="211">
        <f t="shared" si="213"/>
        <v>0</v>
      </c>
      <c r="AW191" s="211">
        <f t="shared" ca="1" si="214"/>
        <v>0</v>
      </c>
      <c r="AX191" s="211">
        <f t="shared" ca="1" si="294"/>
        <v>0</v>
      </c>
      <c r="AY191" s="211">
        <f t="shared" ca="1" si="215"/>
        <v>0</v>
      </c>
      <c r="AZ191" s="212">
        <f ca="1">IF(AND(AW191,AX191=0,AY191=0)=0,0,IF(AW191&gt;0,'На банк Приват'!$J$1,IF(AX191&gt;0,'На Укрсиб'!$J$1,0)))</f>
        <v>0</v>
      </c>
      <c r="BA191" s="191"/>
      <c r="BB191" s="191" t="str">
        <f t="shared" ca="1" si="216"/>
        <v xml:space="preserve">Начальник відділення </v>
      </c>
      <c r="BC191" s="191" t="str">
        <f t="shared" ca="1" si="217"/>
        <v>л-т</v>
      </c>
      <c r="BD191" s="191" t="str">
        <f t="shared" ca="1" si="256"/>
        <v>Іванчук В.О.</v>
      </c>
      <c r="BE191" s="191"/>
      <c r="BF191" s="213"/>
      <c r="BG191" s="213"/>
      <c r="BH191" s="213"/>
      <c r="BI191" s="213"/>
      <c r="BJ191" s="213"/>
      <c r="BK191" s="213"/>
      <c r="BL191" s="213"/>
      <c r="BM191" s="213"/>
      <c r="BN191" s="213"/>
      <c r="BO191" s="213"/>
      <c r="BP191" s="623">
        <f t="shared" si="218"/>
        <v>0</v>
      </c>
      <c r="BQ191" s="213">
        <f t="shared" si="257"/>
        <v>0</v>
      </c>
      <c r="BR191" s="213">
        <f t="shared" si="258"/>
        <v>0</v>
      </c>
      <c r="BS191" s="213"/>
      <c r="BT191" s="213">
        <f t="shared" si="219"/>
        <v>0</v>
      </c>
      <c r="BU191" s="362">
        <f t="shared" si="259"/>
        <v>0</v>
      </c>
      <c r="BV191" s="213">
        <f t="shared" si="220"/>
        <v>0</v>
      </c>
      <c r="BW191" s="213">
        <f t="shared" ca="1" si="221"/>
        <v>0</v>
      </c>
      <c r="BX191" s="213">
        <f t="shared" ca="1" si="260"/>
        <v>0</v>
      </c>
      <c r="BY191" s="213">
        <f t="shared" ca="1" si="222"/>
        <v>0</v>
      </c>
      <c r="BZ191" s="214">
        <f ca="1">IF(AND(BW191,BX191=0)=0,0,IF(BW191&gt;0,'На банк Приват'!$P$1,IF(BX191&gt;0,'На Укрсиб'!$P$1,0)))</f>
        <v>0</v>
      </c>
      <c r="CA191" s="198">
        <v>184</v>
      </c>
      <c r="CB191" s="198" t="str">
        <f t="shared" ca="1" si="223"/>
        <v xml:space="preserve">Начальник відділення </v>
      </c>
      <c r="CC191" s="198" t="str">
        <f t="shared" ca="1" si="224"/>
        <v>л-т</v>
      </c>
      <c r="CD191" s="198" t="str">
        <f t="shared" ca="1" si="261"/>
        <v>Іванчук В.О.</v>
      </c>
      <c r="CE191" s="198"/>
      <c r="CF191" s="215"/>
      <c r="CG191" s="215"/>
      <c r="CH191" s="215"/>
      <c r="CI191" s="215"/>
      <c r="CJ191" s="215"/>
      <c r="CK191" s="215"/>
      <c r="CL191" s="215"/>
      <c r="CM191" s="215">
        <f t="shared" si="297"/>
        <v>0</v>
      </c>
      <c r="CN191" s="215"/>
      <c r="CO191" s="215"/>
      <c r="CP191" s="215">
        <f t="shared" si="225"/>
        <v>0</v>
      </c>
      <c r="CQ191" s="215">
        <f t="shared" si="262"/>
        <v>0</v>
      </c>
      <c r="CR191" s="215">
        <f t="shared" si="263"/>
        <v>0</v>
      </c>
      <c r="CS191" s="215"/>
      <c r="CT191" s="215">
        <f t="shared" si="226"/>
        <v>0</v>
      </c>
      <c r="CU191" s="369">
        <f t="shared" si="227"/>
        <v>0</v>
      </c>
      <c r="CV191" s="215">
        <f t="shared" si="228"/>
        <v>0</v>
      </c>
      <c r="CW191" s="215">
        <f t="shared" ca="1" si="229"/>
        <v>0</v>
      </c>
      <c r="CX191" s="215">
        <f t="shared" ca="1" si="264"/>
        <v>0</v>
      </c>
      <c r="CY191" s="215">
        <f t="shared" ca="1" si="230"/>
        <v>0</v>
      </c>
      <c r="CZ191" s="216">
        <f ca="1">IF(AND(CW191,CX191=0)=0,0,IF(CW191&gt;0,'На банк Приват'!$V$1,IF(CX191&gt;0,'На Укрсиб'!$V$1,0)))</f>
        <v>0</v>
      </c>
      <c r="DA191" s="204"/>
      <c r="DB191" s="204" t="str">
        <f t="shared" ca="1" si="231"/>
        <v xml:space="preserve">Начальник відділення </v>
      </c>
      <c r="DC191" s="204" t="str">
        <f t="shared" ca="1" si="232"/>
        <v>л-т</v>
      </c>
      <c r="DD191" s="204" t="str">
        <f t="shared" ca="1" si="265"/>
        <v>Іванчук В.О.</v>
      </c>
      <c r="DE191" s="204"/>
      <c r="DF191" s="217"/>
      <c r="DG191" s="217"/>
      <c r="DH191" s="217"/>
      <c r="DI191" s="217"/>
      <c r="DJ191" s="217"/>
      <c r="DK191" s="217"/>
      <c r="DL191" s="217"/>
      <c r="DM191" s="217">
        <f t="shared" si="233"/>
        <v>0</v>
      </c>
      <c r="DN191" s="217"/>
      <c r="DO191" s="217"/>
      <c r="DP191" s="763">
        <f t="shared" si="234"/>
        <v>0</v>
      </c>
      <c r="DQ191" s="217">
        <f t="shared" si="266"/>
        <v>0</v>
      </c>
      <c r="DR191" s="217">
        <f t="shared" si="267"/>
        <v>0</v>
      </c>
      <c r="DS191" s="217"/>
      <c r="DT191" s="217">
        <f t="shared" si="235"/>
        <v>0</v>
      </c>
      <c r="DU191" s="366">
        <f t="shared" si="268"/>
        <v>0</v>
      </c>
      <c r="DV191" s="217">
        <f t="shared" si="236"/>
        <v>0</v>
      </c>
      <c r="DW191" s="217">
        <f t="shared" ca="1" si="237"/>
        <v>0</v>
      </c>
      <c r="DX191" s="217">
        <f t="shared" ca="1" si="269"/>
        <v>0</v>
      </c>
      <c r="DY191" s="217">
        <f t="shared" ca="1" si="238"/>
        <v>0</v>
      </c>
      <c r="DZ191" s="218">
        <f ca="1">IF(AND(DW191,DX191=0)=0,0,IF(DW191&gt;0,'На банк Приват'!$AB$1,IF(DX191&gt;0,'На Укрсиб'!$V$1,0)))</f>
        <v>0</v>
      </c>
      <c r="EA191" s="207"/>
      <c r="EB191" s="207" t="str">
        <f t="shared" ca="1" si="239"/>
        <v xml:space="preserve">Начальник відділення </v>
      </c>
      <c r="EC191" s="207" t="str">
        <f t="shared" ca="1" si="240"/>
        <v>л-т</v>
      </c>
      <c r="ED191" s="207" t="str">
        <f t="shared" ca="1" si="270"/>
        <v>Іванчук В.О.</v>
      </c>
      <c r="EE191" s="207"/>
      <c r="EF191" s="219"/>
      <c r="EG191" s="219"/>
      <c r="EH191" s="219"/>
      <c r="EI191" s="219"/>
      <c r="EJ191" s="219"/>
      <c r="EK191" s="219"/>
      <c r="EL191" s="219"/>
      <c r="EM191" s="219">
        <f t="shared" si="241"/>
        <v>0</v>
      </c>
      <c r="EN191" s="219"/>
      <c r="EO191" s="219"/>
      <c r="EP191" s="219">
        <f t="shared" si="242"/>
        <v>0</v>
      </c>
      <c r="EQ191" s="219">
        <f t="shared" si="271"/>
        <v>0</v>
      </c>
      <c r="ER191" s="219">
        <f t="shared" si="272"/>
        <v>0</v>
      </c>
      <c r="ES191" s="219"/>
      <c r="ET191" s="219">
        <f t="shared" si="243"/>
        <v>0</v>
      </c>
      <c r="EU191" s="363">
        <f t="shared" si="273"/>
        <v>0</v>
      </c>
      <c r="EV191" s="219">
        <f t="shared" si="244"/>
        <v>0</v>
      </c>
      <c r="EW191" s="219">
        <f t="shared" ca="1" si="245"/>
        <v>0</v>
      </c>
      <c r="EX191" s="219">
        <f t="shared" ca="1" si="274"/>
        <v>0</v>
      </c>
      <c r="EY191" s="219">
        <f t="shared" ca="1" si="246"/>
        <v>0</v>
      </c>
      <c r="EZ191" s="220">
        <f ca="1">IF(AND(EW191,EX191=0)=0,0,IF(EW191&gt;0,'На банк Приват'!$AH$1,IF(EX191&gt;0,'На Укрсиб'!$AH$1,0)))</f>
        <v>0</v>
      </c>
      <c r="FA191" s="28" t="str">
        <f t="shared" ca="1" si="247"/>
        <v>Іванчук В.О.</v>
      </c>
      <c r="FB191" s="28" t="str">
        <f t="shared" ca="1" si="248"/>
        <v>Іванчук</v>
      </c>
      <c r="FC191" s="28" t="str">
        <f t="shared" ca="1" si="249"/>
        <v>Вадим</v>
      </c>
      <c r="FD191" s="28" t="str">
        <f t="shared" ca="1" si="250"/>
        <v>Олександрович</v>
      </c>
      <c r="FE191" s="28">
        <f t="shared" ca="1" si="251"/>
        <v>182</v>
      </c>
      <c r="FF191">
        <f t="shared" si="252"/>
        <v>0</v>
      </c>
      <c r="FG191" s="531" t="s">
        <v>245</v>
      </c>
    </row>
    <row r="192" spans="1:163">
      <c r="A192" s="113"/>
      <c r="B192" s="113" t="str">
        <f t="shared" ca="1" si="204"/>
        <v xml:space="preserve">Технік </v>
      </c>
      <c r="C192" s="113">
        <f t="shared" ca="1" si="205"/>
        <v>0</v>
      </c>
      <c r="D192" s="113" t="str">
        <f t="shared" ca="1" si="296"/>
        <v>ВАКАНТ</v>
      </c>
      <c r="E192" s="113">
        <f t="shared" si="206"/>
        <v>0</v>
      </c>
      <c r="F192" s="115"/>
      <c r="G192" s="209">
        <f t="shared" si="298"/>
        <v>0</v>
      </c>
      <c r="H192" s="209">
        <f t="shared" si="299"/>
        <v>0</v>
      </c>
      <c r="I192" s="209">
        <f t="shared" si="300"/>
        <v>0</v>
      </c>
      <c r="J192" s="209">
        <f t="shared" si="279"/>
        <v>0</v>
      </c>
      <c r="K192" s="209">
        <f t="shared" si="280"/>
        <v>0</v>
      </c>
      <c r="L192" s="209">
        <f t="shared" si="281"/>
        <v>0</v>
      </c>
      <c r="M192" s="209">
        <f t="shared" si="282"/>
        <v>0</v>
      </c>
      <c r="N192" s="209">
        <f t="shared" si="283"/>
        <v>0</v>
      </c>
      <c r="O192" s="209">
        <f t="shared" si="275"/>
        <v>0</v>
      </c>
      <c r="P192" s="211">
        <f t="shared" si="284"/>
        <v>0</v>
      </c>
      <c r="Q192" s="209">
        <f t="shared" si="285"/>
        <v>0</v>
      </c>
      <c r="R192" s="209">
        <f t="shared" si="286"/>
        <v>0</v>
      </c>
      <c r="S192" s="209">
        <f t="shared" si="287"/>
        <v>0</v>
      </c>
      <c r="T192" s="209">
        <f t="shared" si="288"/>
        <v>0</v>
      </c>
      <c r="U192" s="209">
        <f t="shared" si="289"/>
        <v>0</v>
      </c>
      <c r="V192" s="209">
        <f t="shared" si="290"/>
        <v>0</v>
      </c>
      <c r="W192" s="209">
        <f t="shared" ca="1" si="291"/>
        <v>0</v>
      </c>
      <c r="X192" s="209">
        <f t="shared" ca="1" si="292"/>
        <v>0</v>
      </c>
      <c r="Y192" s="209">
        <f t="shared" ca="1" si="293"/>
        <v>0</v>
      </c>
      <c r="Z192" s="210" t="str">
        <f t="shared" ca="1" si="207"/>
        <v xml:space="preserve">        </v>
      </c>
      <c r="AA192" s="185"/>
      <c r="AB192" s="185" t="str">
        <f t="shared" ca="1" si="208"/>
        <v xml:space="preserve">Технік </v>
      </c>
      <c r="AC192" s="185">
        <f t="shared" ca="1" si="209"/>
        <v>0</v>
      </c>
      <c r="AD192" s="185" t="str">
        <f t="shared" ca="1" si="253"/>
        <v>ВАКАНТ</v>
      </c>
      <c r="AE192" s="211"/>
      <c r="AF192" s="211"/>
      <c r="AG192" s="211"/>
      <c r="AH192" s="211"/>
      <c r="AI192" s="211"/>
      <c r="AJ192" s="211"/>
      <c r="AK192" s="211"/>
      <c r="AL192" s="211"/>
      <c r="AM192" s="211"/>
      <c r="AN192" s="211"/>
      <c r="AO192" s="211"/>
      <c r="AP192" s="623">
        <f t="shared" si="210"/>
        <v>0</v>
      </c>
      <c r="AQ192" s="211">
        <f t="shared" si="254"/>
        <v>0</v>
      </c>
      <c r="AR192" s="211">
        <f t="shared" si="255"/>
        <v>0</v>
      </c>
      <c r="AS192" s="211"/>
      <c r="AT192" s="211">
        <f t="shared" si="211"/>
        <v>0</v>
      </c>
      <c r="AU192" s="358">
        <f t="shared" si="212"/>
        <v>0</v>
      </c>
      <c r="AV192" s="211">
        <f t="shared" si="213"/>
        <v>0</v>
      </c>
      <c r="AW192" s="211">
        <f t="shared" ca="1" si="214"/>
        <v>0</v>
      </c>
      <c r="AX192" s="211">
        <f t="shared" ca="1" si="294"/>
        <v>0</v>
      </c>
      <c r="AY192" s="211">
        <f t="shared" ca="1" si="215"/>
        <v>0</v>
      </c>
      <c r="AZ192" s="212">
        <f ca="1">IF(AND(AW192,AX192=0,AY192=0)=0,0,IF(AW192&gt;0,'На банк Приват'!$J$1,IF(AX192&gt;0,'На Укрсиб'!$J$1,0)))</f>
        <v>0</v>
      </c>
      <c r="BA192" s="191"/>
      <c r="BB192" s="191" t="str">
        <f t="shared" ca="1" si="216"/>
        <v xml:space="preserve">Технік </v>
      </c>
      <c r="BC192" s="191">
        <f t="shared" ca="1" si="217"/>
        <v>0</v>
      </c>
      <c r="BD192" s="191" t="str">
        <f t="shared" ca="1" si="256"/>
        <v>ВАКАНТ</v>
      </c>
      <c r="BE192" s="191"/>
      <c r="BF192" s="213"/>
      <c r="BG192" s="213"/>
      <c r="BH192" s="213"/>
      <c r="BI192" s="213"/>
      <c r="BJ192" s="213"/>
      <c r="BK192" s="213"/>
      <c r="BL192" s="213"/>
      <c r="BM192" s="213"/>
      <c r="BN192" s="213"/>
      <c r="BO192" s="213"/>
      <c r="BP192" s="623">
        <f t="shared" si="218"/>
        <v>0</v>
      </c>
      <c r="BQ192" s="213">
        <f t="shared" si="257"/>
        <v>0</v>
      </c>
      <c r="BR192" s="213">
        <f t="shared" si="258"/>
        <v>0</v>
      </c>
      <c r="BS192" s="213"/>
      <c r="BT192" s="213">
        <f t="shared" si="219"/>
        <v>0</v>
      </c>
      <c r="BU192" s="362">
        <f t="shared" si="259"/>
        <v>0</v>
      </c>
      <c r="BV192" s="213">
        <f t="shared" si="220"/>
        <v>0</v>
      </c>
      <c r="BW192" s="213">
        <f t="shared" ca="1" si="221"/>
        <v>0</v>
      </c>
      <c r="BX192" s="213">
        <f t="shared" ca="1" si="260"/>
        <v>0</v>
      </c>
      <c r="BY192" s="213">
        <f t="shared" ca="1" si="222"/>
        <v>0</v>
      </c>
      <c r="BZ192" s="214">
        <f ca="1">IF(AND(BW192,BX192=0)=0,0,IF(BW192&gt;0,'На банк Приват'!$P$1,IF(BX192&gt;0,'На Укрсиб'!$P$1,0)))</f>
        <v>0</v>
      </c>
      <c r="CA192" s="198">
        <v>185</v>
      </c>
      <c r="CB192" s="198" t="str">
        <f t="shared" ca="1" si="223"/>
        <v xml:space="preserve">Технік </v>
      </c>
      <c r="CC192" s="198">
        <f t="shared" ca="1" si="224"/>
        <v>0</v>
      </c>
      <c r="CD192" s="198" t="str">
        <f t="shared" ca="1" si="261"/>
        <v>ВАКАНТ</v>
      </c>
      <c r="CE192" s="198"/>
      <c r="CF192" s="215"/>
      <c r="CG192" s="215"/>
      <c r="CH192" s="215"/>
      <c r="CI192" s="215"/>
      <c r="CJ192" s="215"/>
      <c r="CK192" s="215"/>
      <c r="CL192" s="215"/>
      <c r="CM192" s="215">
        <f t="shared" si="297"/>
        <v>0</v>
      </c>
      <c r="CN192" s="215"/>
      <c r="CO192" s="215"/>
      <c r="CP192" s="215">
        <f t="shared" si="225"/>
        <v>0</v>
      </c>
      <c r="CQ192" s="215">
        <f t="shared" si="262"/>
        <v>0</v>
      </c>
      <c r="CR192" s="215">
        <f t="shared" si="263"/>
        <v>0</v>
      </c>
      <c r="CS192" s="215"/>
      <c r="CT192" s="215">
        <f t="shared" si="226"/>
        <v>0</v>
      </c>
      <c r="CU192" s="369">
        <f t="shared" si="227"/>
        <v>0</v>
      </c>
      <c r="CV192" s="215">
        <f t="shared" si="228"/>
        <v>0</v>
      </c>
      <c r="CW192" s="215">
        <f t="shared" ca="1" si="229"/>
        <v>0</v>
      </c>
      <c r="CX192" s="215">
        <f t="shared" ca="1" si="264"/>
        <v>0</v>
      </c>
      <c r="CY192" s="215">
        <f t="shared" ca="1" si="230"/>
        <v>0</v>
      </c>
      <c r="CZ192" s="216">
        <f ca="1">IF(AND(CW192,CX192=0)=0,0,IF(CW192&gt;0,'На банк Приват'!$V$1,IF(CX192&gt;0,'На Укрсиб'!$V$1,0)))</f>
        <v>0</v>
      </c>
      <c r="DA192" s="204"/>
      <c r="DB192" s="204" t="str">
        <f t="shared" ca="1" si="231"/>
        <v xml:space="preserve">Технік </v>
      </c>
      <c r="DC192" s="204">
        <f t="shared" ca="1" si="232"/>
        <v>0</v>
      </c>
      <c r="DD192" s="204" t="str">
        <f t="shared" ca="1" si="265"/>
        <v>ВАКАНТ</v>
      </c>
      <c r="DE192" s="204"/>
      <c r="DF192" s="217"/>
      <c r="DG192" s="217"/>
      <c r="DH192" s="217"/>
      <c r="DI192" s="217"/>
      <c r="DJ192" s="217"/>
      <c r="DK192" s="217"/>
      <c r="DL192" s="217"/>
      <c r="DM192" s="217">
        <f t="shared" si="233"/>
        <v>0</v>
      </c>
      <c r="DN192" s="217"/>
      <c r="DO192" s="217"/>
      <c r="DP192" s="763">
        <f t="shared" si="234"/>
        <v>0</v>
      </c>
      <c r="DQ192" s="217">
        <f t="shared" si="266"/>
        <v>0</v>
      </c>
      <c r="DR192" s="217">
        <f t="shared" si="267"/>
        <v>0</v>
      </c>
      <c r="DS192" s="217"/>
      <c r="DT192" s="217">
        <f t="shared" si="235"/>
        <v>0</v>
      </c>
      <c r="DU192" s="366">
        <f t="shared" si="268"/>
        <v>0</v>
      </c>
      <c r="DV192" s="217">
        <f t="shared" si="236"/>
        <v>0</v>
      </c>
      <c r="DW192" s="217">
        <f t="shared" ca="1" si="237"/>
        <v>0</v>
      </c>
      <c r="DX192" s="217">
        <f t="shared" ca="1" si="269"/>
        <v>0</v>
      </c>
      <c r="DY192" s="217">
        <f t="shared" ca="1" si="238"/>
        <v>0</v>
      </c>
      <c r="DZ192" s="218">
        <f ca="1">IF(AND(DW192,DX192=0)=0,0,IF(DW192&gt;0,'На банк Приват'!$AB$1,IF(DX192&gt;0,'На Укрсиб'!$V$1,0)))</f>
        <v>0</v>
      </c>
      <c r="EA192" s="207"/>
      <c r="EB192" s="207" t="str">
        <f t="shared" ca="1" si="239"/>
        <v xml:space="preserve">Технік </v>
      </c>
      <c r="EC192" s="207">
        <f t="shared" ca="1" si="240"/>
        <v>0</v>
      </c>
      <c r="ED192" s="207" t="str">
        <f t="shared" ca="1" si="270"/>
        <v>ВАКАНТ</v>
      </c>
      <c r="EE192" s="207"/>
      <c r="EF192" s="219"/>
      <c r="EG192" s="219"/>
      <c r="EH192" s="219"/>
      <c r="EI192" s="219"/>
      <c r="EJ192" s="219"/>
      <c r="EK192" s="219"/>
      <c r="EL192" s="219"/>
      <c r="EM192" s="219">
        <f t="shared" si="241"/>
        <v>0</v>
      </c>
      <c r="EN192" s="219"/>
      <c r="EO192" s="219"/>
      <c r="EP192" s="219">
        <f t="shared" si="242"/>
        <v>0</v>
      </c>
      <c r="EQ192" s="219">
        <f t="shared" si="271"/>
        <v>0</v>
      </c>
      <c r="ER192" s="219">
        <f t="shared" si="272"/>
        <v>0</v>
      </c>
      <c r="ES192" s="219"/>
      <c r="ET192" s="219">
        <f t="shared" si="243"/>
        <v>0</v>
      </c>
      <c r="EU192" s="363">
        <f t="shared" si="273"/>
        <v>0</v>
      </c>
      <c r="EV192" s="219">
        <f t="shared" si="244"/>
        <v>0</v>
      </c>
      <c r="EW192" s="219">
        <f t="shared" ca="1" si="245"/>
        <v>0</v>
      </c>
      <c r="EX192" s="219">
        <f t="shared" ca="1" si="274"/>
        <v>0</v>
      </c>
      <c r="EY192" s="219">
        <f t="shared" ca="1" si="246"/>
        <v>0</v>
      </c>
      <c r="EZ192" s="220">
        <f ca="1">IF(AND(EW192,EX192=0)=0,0,IF(EW192&gt;0,'На банк Приват'!$AH$1,IF(EX192&gt;0,'На Укрсиб'!$AH$1,0)))</f>
        <v>0</v>
      </c>
      <c r="FA192" s="28" t="str">
        <f t="shared" ca="1" si="247"/>
        <v>ВАКАНТ</v>
      </c>
      <c r="FB192" s="28">
        <f t="shared" ca="1" si="248"/>
        <v>0</v>
      </c>
      <c r="FC192" s="28">
        <f t="shared" ca="1" si="249"/>
        <v>0</v>
      </c>
      <c r="FD192" s="28">
        <f t="shared" ca="1" si="250"/>
        <v>0</v>
      </c>
      <c r="FE192" s="28">
        <f t="shared" ca="1" si="251"/>
        <v>183</v>
      </c>
      <c r="FF192">
        <f t="shared" si="252"/>
        <v>0</v>
      </c>
      <c r="FG192" s="531" t="s">
        <v>127</v>
      </c>
    </row>
    <row r="193" spans="1:163">
      <c r="A193" s="113"/>
      <c r="B193" s="113" t="str">
        <f t="shared" ca="1" si="204"/>
        <v>Спеціаліст - оператор</v>
      </c>
      <c r="C193" s="113" t="str">
        <f t="shared" ca="1" si="205"/>
        <v>ст. м-с</v>
      </c>
      <c r="D193" s="113" t="str">
        <f t="shared" ca="1" si="296"/>
        <v>Кучєров Ю.Л.</v>
      </c>
      <c r="E193" s="113">
        <f t="shared" si="206"/>
        <v>0</v>
      </c>
      <c r="F193" s="115"/>
      <c r="G193" s="209">
        <f t="shared" si="298"/>
        <v>0</v>
      </c>
      <c r="H193" s="209">
        <f t="shared" si="299"/>
        <v>0</v>
      </c>
      <c r="I193" s="209">
        <f t="shared" si="300"/>
        <v>0</v>
      </c>
      <c r="J193" s="209">
        <f t="shared" si="279"/>
        <v>0</v>
      </c>
      <c r="K193" s="209">
        <f t="shared" si="280"/>
        <v>0</v>
      </c>
      <c r="L193" s="209">
        <f t="shared" si="281"/>
        <v>0</v>
      </c>
      <c r="M193" s="209">
        <f t="shared" si="282"/>
        <v>0</v>
      </c>
      <c r="N193" s="209">
        <f t="shared" si="283"/>
        <v>0</v>
      </c>
      <c r="O193" s="209">
        <f t="shared" si="275"/>
        <v>0</v>
      </c>
      <c r="P193" s="211">
        <f t="shared" si="284"/>
        <v>0</v>
      </c>
      <c r="Q193" s="209">
        <f t="shared" si="285"/>
        <v>0</v>
      </c>
      <c r="R193" s="209">
        <f t="shared" si="286"/>
        <v>0</v>
      </c>
      <c r="S193" s="209">
        <f t="shared" si="287"/>
        <v>0</v>
      </c>
      <c r="T193" s="209">
        <f t="shared" si="288"/>
        <v>0</v>
      </c>
      <c r="U193" s="209">
        <f t="shared" si="289"/>
        <v>0</v>
      </c>
      <c r="V193" s="209">
        <f t="shared" si="290"/>
        <v>0</v>
      </c>
      <c r="W193" s="209">
        <f t="shared" ca="1" si="291"/>
        <v>0</v>
      </c>
      <c r="X193" s="209">
        <f t="shared" ca="1" si="292"/>
        <v>0</v>
      </c>
      <c r="Y193" s="209">
        <f t="shared" ca="1" si="293"/>
        <v>0</v>
      </c>
      <c r="Z193" s="210" t="str">
        <f t="shared" ca="1" si="207"/>
        <v xml:space="preserve">        </v>
      </c>
      <c r="AA193" s="185"/>
      <c r="AB193" s="185" t="str">
        <f t="shared" ca="1" si="208"/>
        <v>Спеціаліст - оператор</v>
      </c>
      <c r="AC193" s="185" t="str">
        <f t="shared" ca="1" si="209"/>
        <v>ст. м-с</v>
      </c>
      <c r="AD193" s="185" t="str">
        <f t="shared" ca="1" si="253"/>
        <v>Кучєров Ю.Л.</v>
      </c>
      <c r="AE193" s="185"/>
      <c r="AF193" s="211"/>
      <c r="AG193" s="211"/>
      <c r="AH193" s="211"/>
      <c r="AI193" s="211"/>
      <c r="AJ193" s="211"/>
      <c r="AK193" s="211"/>
      <c r="AL193" s="211"/>
      <c r="AM193" s="211"/>
      <c r="AN193" s="211"/>
      <c r="AO193" s="211"/>
      <c r="AP193" s="623">
        <f t="shared" si="210"/>
        <v>0</v>
      </c>
      <c r="AQ193" s="211">
        <f t="shared" si="254"/>
        <v>0</v>
      </c>
      <c r="AR193" s="211">
        <f t="shared" si="255"/>
        <v>0</v>
      </c>
      <c r="AS193" s="211"/>
      <c r="AT193" s="211">
        <f t="shared" si="211"/>
        <v>0</v>
      </c>
      <c r="AU193" s="358">
        <f t="shared" si="212"/>
        <v>0</v>
      </c>
      <c r="AV193" s="211">
        <f t="shared" si="213"/>
        <v>0</v>
      </c>
      <c r="AW193" s="211">
        <f t="shared" ca="1" si="214"/>
        <v>0</v>
      </c>
      <c r="AX193" s="211">
        <f t="shared" ca="1" si="294"/>
        <v>0</v>
      </c>
      <c r="AY193" s="211">
        <f t="shared" ca="1" si="215"/>
        <v>0</v>
      </c>
      <c r="AZ193" s="212">
        <f ca="1">IF(AND(AW193,AX193=0,AY193=0)=0,0,IF(AW193&gt;0,'На банк Приват'!$J$1,IF(AX193&gt;0,'На Укрсиб'!J186,0)))</f>
        <v>0</v>
      </c>
      <c r="BA193" s="191"/>
      <c r="BB193" s="191" t="str">
        <f t="shared" ca="1" si="216"/>
        <v>Спеціаліст - оператор</v>
      </c>
      <c r="BC193" s="191" t="str">
        <f t="shared" ca="1" si="217"/>
        <v>ст. м-с</v>
      </c>
      <c r="BD193" s="191" t="str">
        <f t="shared" ca="1" si="256"/>
        <v>Кучєров Ю.Л.</v>
      </c>
      <c r="BE193" s="191"/>
      <c r="BF193" s="213"/>
      <c r="BG193" s="213"/>
      <c r="BH193" s="213"/>
      <c r="BI193" s="213"/>
      <c r="BJ193" s="213"/>
      <c r="BK193" s="213"/>
      <c r="BL193" s="213"/>
      <c r="BM193" s="213"/>
      <c r="BN193" s="213"/>
      <c r="BO193" s="213"/>
      <c r="BP193" s="623">
        <f t="shared" si="218"/>
        <v>0</v>
      </c>
      <c r="BQ193" s="213">
        <f t="shared" si="257"/>
        <v>0</v>
      </c>
      <c r="BR193" s="213">
        <f t="shared" si="258"/>
        <v>0</v>
      </c>
      <c r="BS193" s="213"/>
      <c r="BT193" s="213">
        <f t="shared" si="219"/>
        <v>0</v>
      </c>
      <c r="BU193" s="362">
        <f t="shared" si="259"/>
        <v>0</v>
      </c>
      <c r="BV193" s="213">
        <f t="shared" si="220"/>
        <v>0</v>
      </c>
      <c r="BW193" s="213">
        <f t="shared" ca="1" si="221"/>
        <v>0</v>
      </c>
      <c r="BX193" s="213">
        <f t="shared" ca="1" si="260"/>
        <v>0</v>
      </c>
      <c r="BY193" s="213">
        <f t="shared" ca="1" si="222"/>
        <v>0</v>
      </c>
      <c r="BZ193" s="214">
        <f ca="1">IF(AND(BW193,BX193=0)=0,0,IF(BW193&gt;0,'На банк Приват'!$P$1,IF(BX193&gt;0,'На Укрсиб'!$P$1,0)))</f>
        <v>0</v>
      </c>
      <c r="CA193" s="198">
        <v>186</v>
      </c>
      <c r="CB193" s="198" t="str">
        <f t="shared" ca="1" si="223"/>
        <v>Спеціаліст - оператор</v>
      </c>
      <c r="CC193" s="198" t="str">
        <f t="shared" ca="1" si="224"/>
        <v>ст. м-с</v>
      </c>
      <c r="CD193" s="198" t="str">
        <f t="shared" ca="1" si="261"/>
        <v>Кучєров Ю.Л.</v>
      </c>
      <c r="CE193" s="198"/>
      <c r="CF193" s="215"/>
      <c r="CG193" s="215"/>
      <c r="CH193" s="215"/>
      <c r="CI193" s="215"/>
      <c r="CJ193" s="215"/>
      <c r="CK193" s="215"/>
      <c r="CL193" s="215"/>
      <c r="CM193" s="215">
        <f t="shared" si="297"/>
        <v>0</v>
      </c>
      <c r="CN193" s="215"/>
      <c r="CO193" s="215"/>
      <c r="CP193" s="215">
        <f t="shared" si="225"/>
        <v>0</v>
      </c>
      <c r="CQ193" s="215">
        <f t="shared" si="262"/>
        <v>0</v>
      </c>
      <c r="CR193" s="215">
        <f t="shared" si="263"/>
        <v>0</v>
      </c>
      <c r="CS193" s="215"/>
      <c r="CT193" s="215">
        <f t="shared" si="226"/>
        <v>0</v>
      </c>
      <c r="CU193" s="369">
        <f t="shared" si="227"/>
        <v>0</v>
      </c>
      <c r="CV193" s="215">
        <f t="shared" si="228"/>
        <v>0</v>
      </c>
      <c r="CW193" s="215">
        <f t="shared" ca="1" si="229"/>
        <v>0</v>
      </c>
      <c r="CX193" s="215">
        <f t="shared" ca="1" si="264"/>
        <v>0</v>
      </c>
      <c r="CY193" s="215">
        <f t="shared" ca="1" si="230"/>
        <v>0</v>
      </c>
      <c r="CZ193" s="216">
        <f ca="1">IF(AND(CW193,CX193=0)=0,0,IF(CW193&gt;0,'На банк Приват'!$V$1,IF(CX193&gt;0,'На Укрсиб'!$V$1,0)))</f>
        <v>0</v>
      </c>
      <c r="DA193" s="204"/>
      <c r="DB193" s="204" t="str">
        <f t="shared" ca="1" si="231"/>
        <v>Спеціаліст - оператор</v>
      </c>
      <c r="DC193" s="204" t="str">
        <f t="shared" ca="1" si="232"/>
        <v>ст. м-с</v>
      </c>
      <c r="DD193" s="204" t="str">
        <f t="shared" ca="1" si="265"/>
        <v>Кучєров Ю.Л.</v>
      </c>
      <c r="DE193" s="204"/>
      <c r="DF193" s="217"/>
      <c r="DG193" s="217"/>
      <c r="DH193" s="217"/>
      <c r="DI193" s="217"/>
      <c r="DJ193" s="217"/>
      <c r="DK193" s="217"/>
      <c r="DL193" s="217"/>
      <c r="DM193" s="217">
        <f t="shared" si="233"/>
        <v>0</v>
      </c>
      <c r="DN193" s="217"/>
      <c r="DO193" s="217"/>
      <c r="DP193" s="763">
        <f t="shared" si="234"/>
        <v>0</v>
      </c>
      <c r="DQ193" s="217">
        <f t="shared" si="266"/>
        <v>0</v>
      </c>
      <c r="DR193" s="217">
        <f t="shared" si="267"/>
        <v>0</v>
      </c>
      <c r="DS193" s="217"/>
      <c r="DT193" s="217">
        <f t="shared" si="235"/>
        <v>0</v>
      </c>
      <c r="DU193" s="366">
        <f t="shared" si="268"/>
        <v>0</v>
      </c>
      <c r="DV193" s="217">
        <f t="shared" si="236"/>
        <v>0</v>
      </c>
      <c r="DW193" s="217">
        <f t="shared" ca="1" si="237"/>
        <v>0</v>
      </c>
      <c r="DX193" s="217">
        <f t="shared" ca="1" si="269"/>
        <v>0</v>
      </c>
      <c r="DY193" s="217">
        <f t="shared" ca="1" si="238"/>
        <v>0</v>
      </c>
      <c r="DZ193" s="218">
        <f ca="1">IF(AND(DW193,DX193=0)=0,0,IF(DW193&gt;0,'На банк Приват'!$AB$1,IF(DX193&gt;0,'На Укрсиб'!$V$1,0)))</f>
        <v>0</v>
      </c>
      <c r="EA193" s="207"/>
      <c r="EB193" s="207" t="str">
        <f t="shared" ca="1" si="239"/>
        <v>Спеціаліст - оператор</v>
      </c>
      <c r="EC193" s="207" t="str">
        <f t="shared" ca="1" si="240"/>
        <v>ст. м-с</v>
      </c>
      <c r="ED193" s="207" t="str">
        <f t="shared" ca="1" si="270"/>
        <v>Кучєров Ю.Л.</v>
      </c>
      <c r="EE193" s="207"/>
      <c r="EF193" s="219"/>
      <c r="EG193" s="219"/>
      <c r="EH193" s="219"/>
      <c r="EI193" s="219"/>
      <c r="EJ193" s="219"/>
      <c r="EK193" s="219"/>
      <c r="EL193" s="219"/>
      <c r="EM193" s="219">
        <f t="shared" si="241"/>
        <v>0</v>
      </c>
      <c r="EN193" s="219"/>
      <c r="EO193" s="219"/>
      <c r="EP193" s="219">
        <f t="shared" si="242"/>
        <v>0</v>
      </c>
      <c r="EQ193" s="219">
        <f t="shared" si="271"/>
        <v>0</v>
      </c>
      <c r="ER193" s="219">
        <f t="shared" si="272"/>
        <v>0</v>
      </c>
      <c r="ES193" s="219"/>
      <c r="ET193" s="219">
        <f t="shared" si="243"/>
        <v>0</v>
      </c>
      <c r="EU193" s="363">
        <f t="shared" si="273"/>
        <v>0</v>
      </c>
      <c r="EV193" s="219">
        <f t="shared" si="244"/>
        <v>0</v>
      </c>
      <c r="EW193" s="219">
        <f t="shared" ca="1" si="245"/>
        <v>0</v>
      </c>
      <c r="EX193" s="219">
        <f t="shared" ca="1" si="274"/>
        <v>0</v>
      </c>
      <c r="EY193" s="219">
        <f t="shared" ca="1" si="246"/>
        <v>0</v>
      </c>
      <c r="EZ193" s="220">
        <f ca="1">IF(AND(EW193,EX193=0)=0,0,IF(EW193&gt;0,'На банк Приват'!$AH$1,IF(EX193&gt;0,'На Укрсиб'!$AH$1,0)))</f>
        <v>0</v>
      </c>
      <c r="FA193" s="28" t="str">
        <f t="shared" ca="1" si="247"/>
        <v>Кучєров Ю.Л.</v>
      </c>
      <c r="FB193" s="28" t="str">
        <f t="shared" ca="1" si="248"/>
        <v>Кучєров</v>
      </c>
      <c r="FC193" s="28" t="str">
        <f t="shared" ca="1" si="249"/>
        <v>Юрій</v>
      </c>
      <c r="FD193" s="28" t="str">
        <f t="shared" ca="1" si="250"/>
        <v>Леонідович</v>
      </c>
      <c r="FE193" s="28">
        <f t="shared" ca="1" si="251"/>
        <v>184</v>
      </c>
      <c r="FF193">
        <f t="shared" si="252"/>
        <v>0</v>
      </c>
      <c r="FG193" s="531"/>
    </row>
    <row r="194" spans="1:163">
      <c r="A194" s="113"/>
      <c r="B194" s="113" t="str">
        <f t="shared" ca="1" si="204"/>
        <v>Спеціаліст - оператор</v>
      </c>
      <c r="C194" s="113" t="str">
        <f t="shared" ca="1" si="205"/>
        <v>ст. м-с</v>
      </c>
      <c r="D194" s="113" t="str">
        <f t="shared" ca="1" si="296"/>
        <v>Таранюк Р.В.</v>
      </c>
      <c r="E194" s="113">
        <f t="shared" si="206"/>
        <v>0</v>
      </c>
      <c r="F194" s="115"/>
      <c r="G194" s="209">
        <f t="shared" si="298"/>
        <v>0</v>
      </c>
      <c r="H194" s="209">
        <f t="shared" si="299"/>
        <v>0</v>
      </c>
      <c r="I194" s="209">
        <f t="shared" si="300"/>
        <v>0</v>
      </c>
      <c r="J194" s="209">
        <f t="shared" si="279"/>
        <v>0</v>
      </c>
      <c r="K194" s="209">
        <f t="shared" si="280"/>
        <v>0</v>
      </c>
      <c r="L194" s="209">
        <f t="shared" si="281"/>
        <v>0</v>
      </c>
      <c r="M194" s="209">
        <f t="shared" si="282"/>
        <v>0</v>
      </c>
      <c r="N194" s="209">
        <f t="shared" si="283"/>
        <v>0</v>
      </c>
      <c r="O194" s="209">
        <f t="shared" si="275"/>
        <v>0</v>
      </c>
      <c r="P194" s="211">
        <f t="shared" si="284"/>
        <v>0</v>
      </c>
      <c r="Q194" s="209">
        <f t="shared" si="285"/>
        <v>0</v>
      </c>
      <c r="R194" s="209">
        <f t="shared" si="286"/>
        <v>0</v>
      </c>
      <c r="S194" s="209">
        <f t="shared" si="287"/>
        <v>0</v>
      </c>
      <c r="T194" s="209">
        <f t="shared" si="288"/>
        <v>0</v>
      </c>
      <c r="U194" s="209">
        <f t="shared" si="289"/>
        <v>0</v>
      </c>
      <c r="V194" s="209">
        <f t="shared" si="290"/>
        <v>0</v>
      </c>
      <c r="W194" s="209">
        <f t="shared" ca="1" si="291"/>
        <v>0</v>
      </c>
      <c r="X194" s="209">
        <f t="shared" ca="1" si="292"/>
        <v>0</v>
      </c>
      <c r="Y194" s="209">
        <f t="shared" ca="1" si="293"/>
        <v>0</v>
      </c>
      <c r="Z194" s="210" t="str">
        <f t="shared" ca="1" si="207"/>
        <v xml:space="preserve">        </v>
      </c>
      <c r="AA194" s="185"/>
      <c r="AB194" s="185" t="str">
        <f t="shared" ca="1" si="208"/>
        <v>Спеціаліст - оператор</v>
      </c>
      <c r="AC194" s="185" t="str">
        <f t="shared" ca="1" si="209"/>
        <v>ст. м-с</v>
      </c>
      <c r="AD194" s="185" t="str">
        <f t="shared" ca="1" si="253"/>
        <v>Таранюк Р.В.</v>
      </c>
      <c r="AE194" s="185"/>
      <c r="AF194" s="211"/>
      <c r="AG194" s="211"/>
      <c r="AH194" s="211"/>
      <c r="AI194" s="211"/>
      <c r="AJ194" s="211"/>
      <c r="AK194" s="211"/>
      <c r="AL194" s="211"/>
      <c r="AM194" s="211"/>
      <c r="AN194" s="211"/>
      <c r="AO194" s="211"/>
      <c r="AP194" s="623">
        <f t="shared" si="210"/>
        <v>0</v>
      </c>
      <c r="AQ194" s="211">
        <f t="shared" si="254"/>
        <v>0</v>
      </c>
      <c r="AR194" s="211">
        <f t="shared" si="255"/>
        <v>0</v>
      </c>
      <c r="AS194" s="211"/>
      <c r="AT194" s="211">
        <f t="shared" si="211"/>
        <v>0</v>
      </c>
      <c r="AU194" s="358">
        <f t="shared" si="212"/>
        <v>0</v>
      </c>
      <c r="AV194" s="211">
        <f t="shared" si="213"/>
        <v>0</v>
      </c>
      <c r="AW194" s="211">
        <f t="shared" ca="1" si="214"/>
        <v>0</v>
      </c>
      <c r="AX194" s="211">
        <f t="shared" ca="1" si="294"/>
        <v>0</v>
      </c>
      <c r="AY194" s="211">
        <f t="shared" ca="1" si="215"/>
        <v>0</v>
      </c>
      <c r="AZ194" s="212">
        <f ca="1">IF(AND(AW194,AX194=0,AY194=0)=0,0,IF(AW194&gt;0,'На банк Приват'!$J$1,IF(AX194&gt;0,'На Укрсиб'!$J$1,0)))</f>
        <v>0</v>
      </c>
      <c r="BA194" s="191"/>
      <c r="BB194" s="191" t="str">
        <f t="shared" ca="1" si="216"/>
        <v>Спеціаліст - оператор</v>
      </c>
      <c r="BC194" s="191" t="str">
        <f t="shared" ca="1" si="217"/>
        <v>ст. м-с</v>
      </c>
      <c r="BD194" s="191" t="str">
        <f t="shared" ca="1" si="256"/>
        <v>Таранюк Р.В.</v>
      </c>
      <c r="BE194" s="191"/>
      <c r="BF194" s="213"/>
      <c r="BG194" s="213"/>
      <c r="BH194" s="213"/>
      <c r="BI194" s="213"/>
      <c r="BJ194" s="213"/>
      <c r="BK194" s="213"/>
      <c r="BL194" s="213"/>
      <c r="BM194" s="213"/>
      <c r="BN194" s="213"/>
      <c r="BO194" s="213"/>
      <c r="BP194" s="623">
        <f t="shared" si="218"/>
        <v>0</v>
      </c>
      <c r="BQ194" s="213">
        <f t="shared" si="257"/>
        <v>0</v>
      </c>
      <c r="BR194" s="213">
        <f t="shared" si="258"/>
        <v>0</v>
      </c>
      <c r="BS194" s="213"/>
      <c r="BT194" s="213">
        <f t="shared" si="219"/>
        <v>0</v>
      </c>
      <c r="BU194" s="362">
        <f t="shared" si="259"/>
        <v>0</v>
      </c>
      <c r="BV194" s="213">
        <f t="shared" si="220"/>
        <v>0</v>
      </c>
      <c r="BW194" s="213">
        <f t="shared" ca="1" si="221"/>
        <v>0</v>
      </c>
      <c r="BX194" s="213">
        <f t="shared" ca="1" si="260"/>
        <v>0</v>
      </c>
      <c r="BY194" s="213">
        <f t="shared" ca="1" si="222"/>
        <v>0</v>
      </c>
      <c r="BZ194" s="214">
        <f ca="1">IF(AND(BW194,BX194=0)=0,0,IF(BW194&gt;0,'На банк Приват'!$P$1,IF(BX194&gt;0,'На Укрсиб'!$P$1,0)))</f>
        <v>0</v>
      </c>
      <c r="CA194" s="198">
        <v>187</v>
      </c>
      <c r="CB194" s="198" t="str">
        <f t="shared" ca="1" si="223"/>
        <v>Спеціаліст - оператор</v>
      </c>
      <c r="CC194" s="198" t="str">
        <f t="shared" ca="1" si="224"/>
        <v>ст. м-с</v>
      </c>
      <c r="CD194" s="198" t="str">
        <f t="shared" ca="1" si="261"/>
        <v>Таранюк Р.В.</v>
      </c>
      <c r="CE194" s="198"/>
      <c r="CF194" s="215"/>
      <c r="CG194" s="215"/>
      <c r="CH194" s="215"/>
      <c r="CI194" s="215"/>
      <c r="CJ194" s="215"/>
      <c r="CK194" s="215"/>
      <c r="CL194" s="215"/>
      <c r="CM194" s="215">
        <f t="shared" si="297"/>
        <v>0</v>
      </c>
      <c r="CN194" s="215"/>
      <c r="CO194" s="215"/>
      <c r="CP194" s="215">
        <f t="shared" si="225"/>
        <v>0</v>
      </c>
      <c r="CQ194" s="215">
        <f t="shared" si="262"/>
        <v>0</v>
      </c>
      <c r="CR194" s="215">
        <f t="shared" si="263"/>
        <v>0</v>
      </c>
      <c r="CS194" s="215"/>
      <c r="CT194" s="215">
        <f t="shared" si="226"/>
        <v>0</v>
      </c>
      <c r="CU194" s="369">
        <f t="shared" si="227"/>
        <v>0</v>
      </c>
      <c r="CV194" s="215">
        <f t="shared" si="228"/>
        <v>0</v>
      </c>
      <c r="CW194" s="215">
        <f t="shared" ca="1" si="229"/>
        <v>0</v>
      </c>
      <c r="CX194" s="215">
        <f t="shared" ca="1" si="264"/>
        <v>0</v>
      </c>
      <c r="CY194" s="215">
        <f t="shared" ca="1" si="230"/>
        <v>0</v>
      </c>
      <c r="CZ194" s="216">
        <f ca="1">IF(AND(CW194,CX194=0)=0,0,IF(CW194&gt;0,'На банк Приват'!$V$1,IF(CX194&gt;0,'На Укрсиб'!$V$1,0)))</f>
        <v>0</v>
      </c>
      <c r="DA194" s="204"/>
      <c r="DB194" s="204" t="str">
        <f t="shared" ca="1" si="231"/>
        <v>Спеціаліст - оператор</v>
      </c>
      <c r="DC194" s="204" t="str">
        <f t="shared" ca="1" si="232"/>
        <v>ст. м-с</v>
      </c>
      <c r="DD194" s="204" t="str">
        <f t="shared" ca="1" si="265"/>
        <v>Таранюк Р.В.</v>
      </c>
      <c r="DE194" s="204"/>
      <c r="DF194" s="217"/>
      <c r="DG194" s="217"/>
      <c r="DH194" s="217"/>
      <c r="DI194" s="217"/>
      <c r="DJ194" s="217"/>
      <c r="DK194" s="217"/>
      <c r="DL194" s="217"/>
      <c r="DM194" s="217">
        <f t="shared" si="233"/>
        <v>0</v>
      </c>
      <c r="DN194" s="217"/>
      <c r="DO194" s="217"/>
      <c r="DP194" s="763">
        <f t="shared" si="234"/>
        <v>0</v>
      </c>
      <c r="DQ194" s="217">
        <f t="shared" si="266"/>
        <v>0</v>
      </c>
      <c r="DR194" s="217">
        <f t="shared" si="267"/>
        <v>0</v>
      </c>
      <c r="DS194" s="217"/>
      <c r="DT194" s="217">
        <f t="shared" si="235"/>
        <v>0</v>
      </c>
      <c r="DU194" s="366">
        <f t="shared" si="268"/>
        <v>0</v>
      </c>
      <c r="DV194" s="217">
        <f t="shared" si="236"/>
        <v>0</v>
      </c>
      <c r="DW194" s="217">
        <f t="shared" ca="1" si="237"/>
        <v>0</v>
      </c>
      <c r="DX194" s="217">
        <f t="shared" ca="1" si="269"/>
        <v>0</v>
      </c>
      <c r="DY194" s="217">
        <f t="shared" ca="1" si="238"/>
        <v>0</v>
      </c>
      <c r="DZ194" s="218">
        <f ca="1">IF(AND(DW194,DX194=0)=0,0,IF(DW194&gt;0,'На банк Приват'!$AB$1,IF(DX194&gt;0,'На Укрсиб'!$V$1,0)))</f>
        <v>0</v>
      </c>
      <c r="EA194" s="207"/>
      <c r="EB194" s="207" t="str">
        <f t="shared" ca="1" si="239"/>
        <v>Спеціаліст - оператор</v>
      </c>
      <c r="EC194" s="207" t="str">
        <f t="shared" ca="1" si="240"/>
        <v>ст. м-с</v>
      </c>
      <c r="ED194" s="207" t="str">
        <f t="shared" ca="1" si="270"/>
        <v>Таранюк Р.В.</v>
      </c>
      <c r="EE194" s="207"/>
      <c r="EF194" s="219"/>
      <c r="EG194" s="219"/>
      <c r="EH194" s="219"/>
      <c r="EI194" s="219"/>
      <c r="EJ194" s="219"/>
      <c r="EK194" s="219"/>
      <c r="EL194" s="219"/>
      <c r="EM194" s="219">
        <f t="shared" si="241"/>
        <v>0</v>
      </c>
      <c r="EN194" s="219"/>
      <c r="EO194" s="219"/>
      <c r="EP194" s="219">
        <f t="shared" si="242"/>
        <v>0</v>
      </c>
      <c r="EQ194" s="219">
        <f t="shared" si="271"/>
        <v>0</v>
      </c>
      <c r="ER194" s="219">
        <f t="shared" si="272"/>
        <v>0</v>
      </c>
      <c r="ES194" s="219"/>
      <c r="ET194" s="219">
        <f t="shared" si="243"/>
        <v>0</v>
      </c>
      <c r="EU194" s="363">
        <f t="shared" si="273"/>
        <v>0</v>
      </c>
      <c r="EV194" s="219">
        <f t="shared" si="244"/>
        <v>0</v>
      </c>
      <c r="EW194" s="219">
        <f t="shared" ca="1" si="245"/>
        <v>0</v>
      </c>
      <c r="EX194" s="219">
        <f t="shared" ca="1" si="274"/>
        <v>0</v>
      </c>
      <c r="EY194" s="219">
        <f t="shared" ca="1" si="246"/>
        <v>0</v>
      </c>
      <c r="EZ194" s="220">
        <f ca="1">IF(AND(EW194,EX194=0)=0,0,IF(EW194&gt;0,'На банк Приват'!$AH$1,IF(EX194&gt;0,'На Укрсиб'!$AH$1,0)))</f>
        <v>0</v>
      </c>
      <c r="FA194" s="28" t="str">
        <f t="shared" ca="1" si="247"/>
        <v>Таранюк Р.В.</v>
      </c>
      <c r="FB194" s="28" t="str">
        <f t="shared" ca="1" si="248"/>
        <v>Таранюк</v>
      </c>
      <c r="FC194" s="28" t="str">
        <f t="shared" ca="1" si="249"/>
        <v>Руслан</v>
      </c>
      <c r="FD194" s="28" t="str">
        <f t="shared" ca="1" si="250"/>
        <v>Валентинович</v>
      </c>
      <c r="FE194" s="28">
        <f t="shared" ca="1" si="251"/>
        <v>185</v>
      </c>
      <c r="FF194">
        <f t="shared" si="252"/>
        <v>0</v>
      </c>
      <c r="FG194" s="531" t="s">
        <v>128</v>
      </c>
    </row>
    <row r="195" spans="1:163">
      <c r="A195" s="113"/>
      <c r="B195" s="113" t="str">
        <f t="shared" ca="1" si="204"/>
        <v>Спеціаліст - оператор-водій</v>
      </c>
      <c r="C195" s="113">
        <f t="shared" ca="1" si="205"/>
        <v>0</v>
      </c>
      <c r="D195" s="113" t="str">
        <f t="shared" ca="1" si="296"/>
        <v>ВАКАНТ</v>
      </c>
      <c r="E195" s="113">
        <f t="shared" si="206"/>
        <v>0</v>
      </c>
      <c r="F195" s="115"/>
      <c r="G195" s="209">
        <f t="shared" si="298"/>
        <v>0</v>
      </c>
      <c r="H195" s="209">
        <f t="shared" si="299"/>
        <v>0</v>
      </c>
      <c r="I195" s="209">
        <f t="shared" si="300"/>
        <v>0</v>
      </c>
      <c r="J195" s="209">
        <f t="shared" si="279"/>
        <v>0</v>
      </c>
      <c r="K195" s="209">
        <f t="shared" si="280"/>
        <v>0</v>
      </c>
      <c r="L195" s="209">
        <f t="shared" si="281"/>
        <v>0</v>
      </c>
      <c r="M195" s="209">
        <f t="shared" si="282"/>
        <v>0</v>
      </c>
      <c r="N195" s="209">
        <f t="shared" si="283"/>
        <v>0</v>
      </c>
      <c r="O195" s="209">
        <f t="shared" si="275"/>
        <v>0</v>
      </c>
      <c r="P195" s="211">
        <f t="shared" si="284"/>
        <v>0</v>
      </c>
      <c r="Q195" s="209">
        <f t="shared" si="285"/>
        <v>0</v>
      </c>
      <c r="R195" s="209">
        <f t="shared" si="286"/>
        <v>0</v>
      </c>
      <c r="S195" s="209">
        <f t="shared" si="287"/>
        <v>0</v>
      </c>
      <c r="T195" s="209">
        <f t="shared" si="288"/>
        <v>0</v>
      </c>
      <c r="U195" s="209">
        <f t="shared" si="289"/>
        <v>0</v>
      </c>
      <c r="V195" s="209">
        <f t="shared" si="290"/>
        <v>0</v>
      </c>
      <c r="W195" s="209">
        <f t="shared" ca="1" si="291"/>
        <v>0</v>
      </c>
      <c r="X195" s="209">
        <f t="shared" ca="1" si="292"/>
        <v>0</v>
      </c>
      <c r="Y195" s="209">
        <f t="shared" ca="1" si="293"/>
        <v>0</v>
      </c>
      <c r="Z195" s="210" t="str">
        <f t="shared" ca="1" si="207"/>
        <v xml:space="preserve">        </v>
      </c>
      <c r="AA195" s="185"/>
      <c r="AB195" s="185" t="str">
        <f t="shared" ca="1" si="208"/>
        <v>Спеціаліст - оператор-водій</v>
      </c>
      <c r="AC195" s="185">
        <f t="shared" ca="1" si="209"/>
        <v>0</v>
      </c>
      <c r="AD195" s="185" t="str">
        <f t="shared" ca="1" si="253"/>
        <v>ВАКАНТ</v>
      </c>
      <c r="AE195" s="185"/>
      <c r="AF195" s="211"/>
      <c r="AG195" s="211"/>
      <c r="AH195" s="211"/>
      <c r="AI195" s="211"/>
      <c r="AJ195" s="211"/>
      <c r="AK195" s="211"/>
      <c r="AL195" s="211"/>
      <c r="AM195" s="211"/>
      <c r="AN195" s="211"/>
      <c r="AO195" s="211"/>
      <c r="AP195" s="623">
        <f t="shared" si="210"/>
        <v>0</v>
      </c>
      <c r="AQ195" s="211">
        <f t="shared" si="254"/>
        <v>0</v>
      </c>
      <c r="AR195" s="211">
        <f t="shared" si="255"/>
        <v>0</v>
      </c>
      <c r="AS195" s="211"/>
      <c r="AT195" s="211">
        <f t="shared" si="211"/>
        <v>0</v>
      </c>
      <c r="AU195" s="358">
        <f t="shared" si="212"/>
        <v>0</v>
      </c>
      <c r="AV195" s="211">
        <f t="shared" si="213"/>
        <v>0</v>
      </c>
      <c r="AW195" s="211">
        <f t="shared" ca="1" si="214"/>
        <v>0</v>
      </c>
      <c r="AX195" s="211">
        <f t="shared" ca="1" si="294"/>
        <v>0</v>
      </c>
      <c r="AY195" s="211">
        <f t="shared" ca="1" si="215"/>
        <v>0</v>
      </c>
      <c r="AZ195" s="212">
        <f ca="1">IF(AND(AW195,AX195=0,AY195=0)=0,0,IF(AW195&gt;0,'На банк Приват'!$J$1,IF(AX195&gt;0,'На Укрсиб'!$J$1,0)))</f>
        <v>0</v>
      </c>
      <c r="BA195" s="191"/>
      <c r="BB195" s="191" t="str">
        <f t="shared" ca="1" si="216"/>
        <v>Спеціаліст - оператор-водій</v>
      </c>
      <c r="BC195" s="191">
        <f t="shared" ca="1" si="217"/>
        <v>0</v>
      </c>
      <c r="BD195" s="191" t="str">
        <f t="shared" ca="1" si="256"/>
        <v>ВАКАНТ</v>
      </c>
      <c r="BE195" s="191"/>
      <c r="BF195" s="213"/>
      <c r="BG195" s="213"/>
      <c r="BH195" s="213"/>
      <c r="BI195" s="213"/>
      <c r="BJ195" s="213"/>
      <c r="BK195" s="213"/>
      <c r="BL195" s="213"/>
      <c r="BM195" s="213"/>
      <c r="BN195" s="213"/>
      <c r="BO195" s="213"/>
      <c r="BP195" s="623">
        <f t="shared" si="218"/>
        <v>0</v>
      </c>
      <c r="BQ195" s="213">
        <f t="shared" si="257"/>
        <v>0</v>
      </c>
      <c r="BR195" s="213">
        <f t="shared" si="258"/>
        <v>0</v>
      </c>
      <c r="BS195" s="213"/>
      <c r="BT195" s="213">
        <f t="shared" si="219"/>
        <v>0</v>
      </c>
      <c r="BU195" s="362">
        <f t="shared" si="259"/>
        <v>0</v>
      </c>
      <c r="BV195" s="213">
        <f t="shared" si="220"/>
        <v>0</v>
      </c>
      <c r="BW195" s="213">
        <f t="shared" ca="1" si="221"/>
        <v>0</v>
      </c>
      <c r="BX195" s="213">
        <f t="shared" ca="1" si="260"/>
        <v>0</v>
      </c>
      <c r="BY195" s="213">
        <f t="shared" ca="1" si="222"/>
        <v>0</v>
      </c>
      <c r="BZ195" s="214">
        <f ca="1">IF(AND(BW195,BX195=0)=0,0,IF(BW195&gt;0,'На банк Приват'!$P$1,IF(BX195&gt;0,'На Укрсиб'!$P$1,0)))</f>
        <v>0</v>
      </c>
      <c r="CA195" s="198">
        <v>188</v>
      </c>
      <c r="CB195" s="198" t="str">
        <f t="shared" ca="1" si="223"/>
        <v>Спеціаліст - оператор-водій</v>
      </c>
      <c r="CC195" s="198">
        <f t="shared" ca="1" si="224"/>
        <v>0</v>
      </c>
      <c r="CD195" s="198" t="str">
        <f t="shared" ca="1" si="261"/>
        <v>ВАКАНТ</v>
      </c>
      <c r="CE195" s="198"/>
      <c r="CF195" s="215"/>
      <c r="CG195" s="215"/>
      <c r="CH195" s="215"/>
      <c r="CI195" s="215"/>
      <c r="CJ195" s="215"/>
      <c r="CK195" s="215"/>
      <c r="CL195" s="215"/>
      <c r="CM195" s="215">
        <f t="shared" si="297"/>
        <v>0</v>
      </c>
      <c r="CN195" s="215"/>
      <c r="CO195" s="215"/>
      <c r="CP195" s="215">
        <f t="shared" si="225"/>
        <v>0</v>
      </c>
      <c r="CQ195" s="215">
        <f t="shared" si="262"/>
        <v>0</v>
      </c>
      <c r="CR195" s="215">
        <f t="shared" si="263"/>
        <v>0</v>
      </c>
      <c r="CS195" s="215"/>
      <c r="CT195" s="215">
        <f t="shared" si="226"/>
        <v>0</v>
      </c>
      <c r="CU195" s="369">
        <f t="shared" si="227"/>
        <v>0</v>
      </c>
      <c r="CV195" s="215">
        <f t="shared" si="228"/>
        <v>0</v>
      </c>
      <c r="CW195" s="215">
        <f t="shared" ca="1" si="229"/>
        <v>0</v>
      </c>
      <c r="CX195" s="215">
        <f t="shared" ca="1" si="264"/>
        <v>0</v>
      </c>
      <c r="CY195" s="215">
        <f t="shared" ca="1" si="230"/>
        <v>0</v>
      </c>
      <c r="CZ195" s="216">
        <f ca="1">IF(AND(CW195,CX195=0)=0,0,IF(CW195&gt;0,'На банк Приват'!$V$1,IF(CX195&gt;0,'На Укрсиб'!$V$1,0)))</f>
        <v>0</v>
      </c>
      <c r="DA195" s="204"/>
      <c r="DB195" s="204" t="str">
        <f t="shared" ca="1" si="231"/>
        <v>Спеціаліст - оператор-водій</v>
      </c>
      <c r="DC195" s="204">
        <f t="shared" ca="1" si="232"/>
        <v>0</v>
      </c>
      <c r="DD195" s="204" t="str">
        <f t="shared" ca="1" si="265"/>
        <v>ВАКАНТ</v>
      </c>
      <c r="DE195" s="204"/>
      <c r="DF195" s="217"/>
      <c r="DG195" s="217"/>
      <c r="DH195" s="217"/>
      <c r="DI195" s="217"/>
      <c r="DJ195" s="217"/>
      <c r="DK195" s="217"/>
      <c r="DL195" s="217"/>
      <c r="DM195" s="217">
        <f t="shared" si="233"/>
        <v>0</v>
      </c>
      <c r="DN195" s="217"/>
      <c r="DO195" s="217"/>
      <c r="DP195" s="763">
        <f t="shared" si="234"/>
        <v>0</v>
      </c>
      <c r="DQ195" s="217">
        <f t="shared" si="266"/>
        <v>0</v>
      </c>
      <c r="DR195" s="217">
        <f t="shared" si="267"/>
        <v>0</v>
      </c>
      <c r="DS195" s="217"/>
      <c r="DT195" s="217">
        <f t="shared" si="235"/>
        <v>0</v>
      </c>
      <c r="DU195" s="366">
        <f t="shared" si="268"/>
        <v>0</v>
      </c>
      <c r="DV195" s="217">
        <f t="shared" si="236"/>
        <v>0</v>
      </c>
      <c r="DW195" s="217">
        <f t="shared" ca="1" si="237"/>
        <v>0</v>
      </c>
      <c r="DX195" s="217">
        <f t="shared" ca="1" si="269"/>
        <v>0</v>
      </c>
      <c r="DY195" s="217">
        <f t="shared" ca="1" si="238"/>
        <v>0</v>
      </c>
      <c r="DZ195" s="218">
        <f ca="1">IF(AND(DW195,DX195=0)=0,0,IF(DW195&gt;0,'На банк Приват'!$AB$1,IF(DX195&gt;0,'На Укрсиб'!$V$1,0)))</f>
        <v>0</v>
      </c>
      <c r="EA195" s="207"/>
      <c r="EB195" s="207" t="str">
        <f t="shared" ca="1" si="239"/>
        <v>Спеціаліст - оператор-водій</v>
      </c>
      <c r="EC195" s="207">
        <f t="shared" ca="1" si="240"/>
        <v>0</v>
      </c>
      <c r="ED195" s="207" t="str">
        <f t="shared" ca="1" si="270"/>
        <v>ВАКАНТ</v>
      </c>
      <c r="EE195" s="207"/>
      <c r="EF195" s="219"/>
      <c r="EG195" s="219"/>
      <c r="EH195" s="219"/>
      <c r="EI195" s="219"/>
      <c r="EJ195" s="219"/>
      <c r="EK195" s="219"/>
      <c r="EL195" s="219"/>
      <c r="EM195" s="219">
        <f t="shared" si="241"/>
        <v>0</v>
      </c>
      <c r="EN195" s="219"/>
      <c r="EO195" s="219"/>
      <c r="EP195" s="219">
        <f t="shared" si="242"/>
        <v>0</v>
      </c>
      <c r="EQ195" s="219">
        <f t="shared" si="271"/>
        <v>0</v>
      </c>
      <c r="ER195" s="219">
        <f t="shared" si="272"/>
        <v>0</v>
      </c>
      <c r="ES195" s="219"/>
      <c r="ET195" s="219">
        <f t="shared" si="243"/>
        <v>0</v>
      </c>
      <c r="EU195" s="363">
        <f t="shared" si="273"/>
        <v>0</v>
      </c>
      <c r="EV195" s="219">
        <f t="shared" si="244"/>
        <v>0</v>
      </c>
      <c r="EW195" s="219">
        <f t="shared" ca="1" si="245"/>
        <v>0</v>
      </c>
      <c r="EX195" s="219">
        <f t="shared" ca="1" si="274"/>
        <v>0</v>
      </c>
      <c r="EY195" s="219">
        <f t="shared" ca="1" si="246"/>
        <v>0</v>
      </c>
      <c r="EZ195" s="220">
        <f ca="1">IF(AND(EW195,EX195=0)=0,0,IF(EW195&gt;0,'На банк Приват'!$AH$1,IF(EX195&gt;0,'На Укрсиб'!$AH$1,0)))</f>
        <v>0</v>
      </c>
      <c r="FA195" s="28" t="str">
        <f t="shared" ca="1" si="247"/>
        <v>ВАКАНТ</v>
      </c>
      <c r="FB195" s="28">
        <f t="shared" ca="1" si="248"/>
        <v>0</v>
      </c>
      <c r="FC195" s="28">
        <f t="shared" ca="1" si="249"/>
        <v>0</v>
      </c>
      <c r="FD195" s="28">
        <f t="shared" ca="1" si="250"/>
        <v>0</v>
      </c>
      <c r="FE195" s="28">
        <f t="shared" ca="1" si="251"/>
        <v>186</v>
      </c>
      <c r="FF195">
        <f t="shared" si="252"/>
        <v>0</v>
      </c>
      <c r="FG195" s="531" t="s">
        <v>472</v>
      </c>
    </row>
    <row r="196" spans="1:163">
      <c r="A196" s="113"/>
      <c r="B196" s="113">
        <f t="shared" ca="1" si="204"/>
        <v>0</v>
      </c>
      <c r="C196" s="113">
        <f t="shared" ca="1" si="205"/>
        <v>0</v>
      </c>
      <c r="D196" s="113" t="str">
        <f t="shared" ca="1" si="296"/>
        <v xml:space="preserve"> </v>
      </c>
      <c r="E196" s="113">
        <f t="shared" si="206"/>
        <v>0</v>
      </c>
      <c r="F196" s="115"/>
      <c r="G196" s="209">
        <f t="shared" si="298"/>
        <v>0</v>
      </c>
      <c r="H196" s="209">
        <f t="shared" si="299"/>
        <v>0</v>
      </c>
      <c r="I196" s="209">
        <f t="shared" si="300"/>
        <v>0</v>
      </c>
      <c r="J196" s="209">
        <f t="shared" si="279"/>
        <v>0</v>
      </c>
      <c r="K196" s="209">
        <f t="shared" si="280"/>
        <v>0</v>
      </c>
      <c r="L196" s="209">
        <f t="shared" si="281"/>
        <v>0</v>
      </c>
      <c r="M196" s="209">
        <f t="shared" si="282"/>
        <v>0</v>
      </c>
      <c r="N196" s="209">
        <f t="shared" si="283"/>
        <v>0</v>
      </c>
      <c r="O196" s="209">
        <f t="shared" si="275"/>
        <v>0</v>
      </c>
      <c r="P196" s="211">
        <f t="shared" si="284"/>
        <v>0</v>
      </c>
      <c r="Q196" s="209">
        <f t="shared" si="285"/>
        <v>0</v>
      </c>
      <c r="R196" s="209">
        <f t="shared" si="286"/>
        <v>0</v>
      </c>
      <c r="S196" s="209">
        <f t="shared" si="287"/>
        <v>0</v>
      </c>
      <c r="T196" s="209">
        <f t="shared" si="288"/>
        <v>0</v>
      </c>
      <c r="U196" s="209">
        <f t="shared" si="289"/>
        <v>0</v>
      </c>
      <c r="V196" s="209">
        <f t="shared" si="290"/>
        <v>0</v>
      </c>
      <c r="W196" s="209">
        <f t="shared" ca="1" si="291"/>
        <v>0</v>
      </c>
      <c r="X196" s="209">
        <f t="shared" ca="1" si="292"/>
        <v>0</v>
      </c>
      <c r="Y196" s="209">
        <f t="shared" ca="1" si="293"/>
        <v>0</v>
      </c>
      <c r="Z196" s="210" t="str">
        <f t="shared" ca="1" si="207"/>
        <v xml:space="preserve">        </v>
      </c>
      <c r="AA196" s="185"/>
      <c r="AB196" s="185">
        <f t="shared" ca="1" si="208"/>
        <v>0</v>
      </c>
      <c r="AC196" s="185">
        <f t="shared" ca="1" si="209"/>
        <v>0</v>
      </c>
      <c r="AD196" s="185" t="str">
        <f t="shared" ca="1" si="253"/>
        <v xml:space="preserve"> </v>
      </c>
      <c r="AE196" s="185"/>
      <c r="AF196" s="211"/>
      <c r="AG196" s="211"/>
      <c r="AH196" s="211"/>
      <c r="AI196" s="211"/>
      <c r="AJ196" s="211"/>
      <c r="AK196" s="211"/>
      <c r="AL196" s="211"/>
      <c r="AM196" s="211"/>
      <c r="AN196" s="211"/>
      <c r="AO196" s="211"/>
      <c r="AP196" s="623">
        <f t="shared" si="210"/>
        <v>0</v>
      </c>
      <c r="AQ196" s="211">
        <f t="shared" si="254"/>
        <v>0</v>
      </c>
      <c r="AR196" s="211">
        <f t="shared" si="255"/>
        <v>0</v>
      </c>
      <c r="AS196" s="211"/>
      <c r="AT196" s="211">
        <f t="shared" si="211"/>
        <v>0</v>
      </c>
      <c r="AU196" s="358">
        <f t="shared" si="212"/>
        <v>0</v>
      </c>
      <c r="AV196" s="211">
        <f t="shared" si="213"/>
        <v>0</v>
      </c>
      <c r="AW196" s="211">
        <f t="shared" ca="1" si="214"/>
        <v>0</v>
      </c>
      <c r="AX196" s="211">
        <f t="shared" ca="1" si="294"/>
        <v>0</v>
      </c>
      <c r="AY196" s="211">
        <f t="shared" ca="1" si="215"/>
        <v>0</v>
      </c>
      <c r="AZ196" s="212">
        <f ca="1">IF(AND(AW196,AX196=0,AY196=0)=0,0,IF(AW196&gt;0,'На банк Приват'!$J$1,IF(AX196&gt;0,'На Укрсиб'!$J$1,0)))</f>
        <v>0</v>
      </c>
      <c r="BA196" s="191"/>
      <c r="BB196" s="191">
        <f t="shared" ca="1" si="216"/>
        <v>0</v>
      </c>
      <c r="BC196" s="191">
        <f t="shared" ca="1" si="217"/>
        <v>0</v>
      </c>
      <c r="BD196" s="191" t="str">
        <f t="shared" ca="1" si="256"/>
        <v xml:space="preserve"> </v>
      </c>
      <c r="BE196" s="191"/>
      <c r="BF196" s="213"/>
      <c r="BG196" s="213"/>
      <c r="BH196" s="213"/>
      <c r="BI196" s="213"/>
      <c r="BJ196" s="213"/>
      <c r="BK196" s="213"/>
      <c r="BL196" s="213"/>
      <c r="BM196" s="213"/>
      <c r="BN196" s="213"/>
      <c r="BO196" s="213"/>
      <c r="BP196" s="623">
        <f t="shared" si="218"/>
        <v>0</v>
      </c>
      <c r="BQ196" s="213">
        <f t="shared" si="257"/>
        <v>0</v>
      </c>
      <c r="BR196" s="213">
        <f t="shared" si="258"/>
        <v>0</v>
      </c>
      <c r="BS196" s="213"/>
      <c r="BT196" s="213">
        <f t="shared" si="219"/>
        <v>0</v>
      </c>
      <c r="BU196" s="362">
        <f t="shared" si="259"/>
        <v>0</v>
      </c>
      <c r="BV196" s="213">
        <f t="shared" si="220"/>
        <v>0</v>
      </c>
      <c r="BW196" s="213">
        <f t="shared" ca="1" si="221"/>
        <v>0</v>
      </c>
      <c r="BX196" s="213">
        <f t="shared" ca="1" si="260"/>
        <v>0</v>
      </c>
      <c r="BY196" s="213">
        <f t="shared" ca="1" si="222"/>
        <v>0</v>
      </c>
      <c r="BZ196" s="214">
        <f ca="1">IF(AND(BW196,BX196=0)=0,0,IF(BW196&gt;0,'На банк Приват'!$P$1,IF(BX196&gt;0,'На Укрсиб'!$P$1,0)))</f>
        <v>0</v>
      </c>
      <c r="CA196" s="198">
        <v>189</v>
      </c>
      <c r="CB196" s="198">
        <f t="shared" ca="1" si="223"/>
        <v>0</v>
      </c>
      <c r="CC196" s="198">
        <f t="shared" ca="1" si="224"/>
        <v>0</v>
      </c>
      <c r="CD196" s="198" t="str">
        <f t="shared" ca="1" si="261"/>
        <v xml:space="preserve"> </v>
      </c>
      <c r="CE196" s="198"/>
      <c r="CF196" s="215"/>
      <c r="CG196" s="215"/>
      <c r="CH196" s="215"/>
      <c r="CI196" s="215"/>
      <c r="CJ196" s="215"/>
      <c r="CK196" s="215"/>
      <c r="CL196" s="215"/>
      <c r="CM196" s="215">
        <f t="shared" si="297"/>
        <v>0</v>
      </c>
      <c r="CN196" s="215"/>
      <c r="CO196" s="215"/>
      <c r="CP196" s="215">
        <f t="shared" si="225"/>
        <v>0</v>
      </c>
      <c r="CQ196" s="215">
        <f t="shared" si="262"/>
        <v>0</v>
      </c>
      <c r="CR196" s="215">
        <f t="shared" si="263"/>
        <v>0</v>
      </c>
      <c r="CS196" s="215"/>
      <c r="CT196" s="215">
        <f t="shared" si="226"/>
        <v>0</v>
      </c>
      <c r="CU196" s="369">
        <f t="shared" si="227"/>
        <v>0</v>
      </c>
      <c r="CV196" s="215">
        <f t="shared" si="228"/>
        <v>0</v>
      </c>
      <c r="CW196" s="215">
        <f t="shared" ca="1" si="229"/>
        <v>0</v>
      </c>
      <c r="CX196" s="215">
        <f t="shared" ca="1" si="264"/>
        <v>0</v>
      </c>
      <c r="CY196" s="215">
        <f t="shared" ca="1" si="230"/>
        <v>0</v>
      </c>
      <c r="CZ196" s="216">
        <f ca="1">IF(AND(CW196,CX196=0)=0,0,IF(CW196&gt;0,'На банк Приват'!$V$1,IF(CX196&gt;0,'На Укрсиб'!$V$1,0)))</f>
        <v>0</v>
      </c>
      <c r="DA196" s="204"/>
      <c r="DB196" s="204">
        <f t="shared" ca="1" si="231"/>
        <v>0</v>
      </c>
      <c r="DC196" s="204">
        <f t="shared" ca="1" si="232"/>
        <v>0</v>
      </c>
      <c r="DD196" s="204" t="str">
        <f t="shared" ca="1" si="265"/>
        <v xml:space="preserve"> </v>
      </c>
      <c r="DE196" s="204"/>
      <c r="DF196" s="217"/>
      <c r="DG196" s="217"/>
      <c r="DH196" s="217"/>
      <c r="DI196" s="217"/>
      <c r="DJ196" s="217"/>
      <c r="DK196" s="217"/>
      <c r="DL196" s="217"/>
      <c r="DM196" s="217">
        <f t="shared" si="233"/>
        <v>0</v>
      </c>
      <c r="DN196" s="217"/>
      <c r="DO196" s="217"/>
      <c r="DP196" s="763">
        <f t="shared" si="234"/>
        <v>0</v>
      </c>
      <c r="DQ196" s="217">
        <f t="shared" si="266"/>
        <v>0</v>
      </c>
      <c r="DR196" s="217">
        <f t="shared" si="267"/>
        <v>0</v>
      </c>
      <c r="DS196" s="217"/>
      <c r="DT196" s="217">
        <f t="shared" si="235"/>
        <v>0</v>
      </c>
      <c r="DU196" s="366">
        <f t="shared" si="268"/>
        <v>0</v>
      </c>
      <c r="DV196" s="217">
        <f t="shared" si="236"/>
        <v>0</v>
      </c>
      <c r="DW196" s="217">
        <f t="shared" ca="1" si="237"/>
        <v>0</v>
      </c>
      <c r="DX196" s="217">
        <f t="shared" ca="1" si="269"/>
        <v>0</v>
      </c>
      <c r="DY196" s="217">
        <f t="shared" ca="1" si="238"/>
        <v>0</v>
      </c>
      <c r="DZ196" s="218">
        <f ca="1">IF(AND(DW196,DX196=0)=0,0,IF(DW196&gt;0,'На банк Приват'!$AB$1,IF(DX196&gt;0,'На Укрсиб'!$V$1,0)))</f>
        <v>0</v>
      </c>
      <c r="EA196" s="207"/>
      <c r="EB196" s="207">
        <f t="shared" ca="1" si="239"/>
        <v>0</v>
      </c>
      <c r="EC196" s="207">
        <f t="shared" ca="1" si="240"/>
        <v>0</v>
      </c>
      <c r="ED196" s="207" t="str">
        <f t="shared" ca="1" si="270"/>
        <v xml:space="preserve"> </v>
      </c>
      <c r="EE196" s="207"/>
      <c r="EF196" s="219"/>
      <c r="EG196" s="219"/>
      <c r="EH196" s="219"/>
      <c r="EI196" s="219"/>
      <c r="EJ196" s="219"/>
      <c r="EK196" s="219"/>
      <c r="EL196" s="219"/>
      <c r="EM196" s="219">
        <f t="shared" si="241"/>
        <v>0</v>
      </c>
      <c r="EN196" s="219"/>
      <c r="EO196" s="219"/>
      <c r="EP196" s="219">
        <f t="shared" si="242"/>
        <v>0</v>
      </c>
      <c r="EQ196" s="219">
        <f t="shared" si="271"/>
        <v>0</v>
      </c>
      <c r="ER196" s="219">
        <f t="shared" si="272"/>
        <v>0</v>
      </c>
      <c r="ES196" s="219"/>
      <c r="ET196" s="219">
        <f t="shared" si="243"/>
        <v>0</v>
      </c>
      <c r="EU196" s="363">
        <f t="shared" si="273"/>
        <v>0</v>
      </c>
      <c r="EV196" s="219">
        <f t="shared" si="244"/>
        <v>0</v>
      </c>
      <c r="EW196" s="219">
        <f t="shared" ca="1" si="245"/>
        <v>0</v>
      </c>
      <c r="EX196" s="219">
        <f t="shared" ca="1" si="274"/>
        <v>0</v>
      </c>
      <c r="EY196" s="219">
        <f t="shared" ca="1" si="246"/>
        <v>0</v>
      </c>
      <c r="EZ196" s="220">
        <f ca="1">IF(AND(EW196,EX196=0)=0,0,IF(EW196&gt;0,'На банк Приват'!$AH$1,IF(EX196&gt;0,'На Укрсиб'!$AH$1,0)))</f>
        <v>0</v>
      </c>
      <c r="FA196" s="28" t="str">
        <f t="shared" ca="1" si="247"/>
        <v xml:space="preserve"> </v>
      </c>
      <c r="FB196" s="28">
        <f t="shared" ca="1" si="248"/>
        <v>0</v>
      </c>
      <c r="FC196" s="28">
        <f t="shared" ca="1" si="249"/>
        <v>0</v>
      </c>
      <c r="FD196" s="28">
        <f t="shared" ca="1" si="250"/>
        <v>0</v>
      </c>
      <c r="FE196" s="28">
        <f t="shared" ca="1" si="251"/>
        <v>187</v>
      </c>
      <c r="FF196">
        <f t="shared" si="252"/>
        <v>0</v>
      </c>
      <c r="FG196" s="531" t="s">
        <v>129</v>
      </c>
    </row>
    <row r="197" spans="1:163">
      <c r="A197" s="113"/>
      <c r="B197" s="113" t="str">
        <f t="shared" ca="1" si="204"/>
        <v>Начальниу вузла</v>
      </c>
      <c r="C197" s="113" t="str">
        <f t="shared" ca="1" si="205"/>
        <v>л-т</v>
      </c>
      <c r="D197" s="113" t="str">
        <f t="shared" ca="1" si="296"/>
        <v>Новіков С.В.</v>
      </c>
      <c r="E197" s="113">
        <f t="shared" si="206"/>
        <v>0</v>
      </c>
      <c r="F197" s="115"/>
      <c r="G197" s="209">
        <f t="shared" si="298"/>
        <v>0</v>
      </c>
      <c r="H197" s="209">
        <f t="shared" si="299"/>
        <v>0</v>
      </c>
      <c r="I197" s="209">
        <f t="shared" si="300"/>
        <v>0</v>
      </c>
      <c r="J197" s="209">
        <f t="shared" si="279"/>
        <v>0</v>
      </c>
      <c r="K197" s="209">
        <f t="shared" si="280"/>
        <v>0</v>
      </c>
      <c r="L197" s="209">
        <f t="shared" si="281"/>
        <v>0</v>
      </c>
      <c r="M197" s="209">
        <f t="shared" si="282"/>
        <v>0</v>
      </c>
      <c r="N197" s="209">
        <f t="shared" si="283"/>
        <v>0</v>
      </c>
      <c r="O197" s="209">
        <f t="shared" si="275"/>
        <v>0</v>
      </c>
      <c r="P197" s="211">
        <f t="shared" si="284"/>
        <v>0</v>
      </c>
      <c r="Q197" s="209">
        <f t="shared" si="285"/>
        <v>0</v>
      </c>
      <c r="R197" s="209">
        <f t="shared" si="286"/>
        <v>0</v>
      </c>
      <c r="S197" s="209">
        <f t="shared" si="287"/>
        <v>0</v>
      </c>
      <c r="T197" s="209">
        <f t="shared" si="288"/>
        <v>0</v>
      </c>
      <c r="U197" s="209">
        <f t="shared" si="289"/>
        <v>0</v>
      </c>
      <c r="V197" s="209">
        <f t="shared" si="290"/>
        <v>0</v>
      </c>
      <c r="W197" s="209">
        <f t="shared" ca="1" si="291"/>
        <v>0</v>
      </c>
      <c r="X197" s="209">
        <f t="shared" ca="1" si="292"/>
        <v>0</v>
      </c>
      <c r="Y197" s="209">
        <f t="shared" ca="1" si="293"/>
        <v>0</v>
      </c>
      <c r="Z197" s="210" t="str">
        <f t="shared" ca="1" si="207"/>
        <v xml:space="preserve">        </v>
      </c>
      <c r="AA197" s="185"/>
      <c r="AB197" s="185" t="str">
        <f t="shared" ca="1" si="208"/>
        <v>Начальниу вузла</v>
      </c>
      <c r="AC197" s="185" t="str">
        <f t="shared" ca="1" si="209"/>
        <v>л-т</v>
      </c>
      <c r="AD197" s="185" t="str">
        <f t="shared" ca="1" si="253"/>
        <v>Новіков С.В.</v>
      </c>
      <c r="AE197" s="185"/>
      <c r="AF197" s="211"/>
      <c r="AG197" s="211"/>
      <c r="AH197" s="211"/>
      <c r="AI197" s="211"/>
      <c r="AJ197" s="211"/>
      <c r="AK197" s="211"/>
      <c r="AL197" s="211"/>
      <c r="AM197" s="211"/>
      <c r="AN197" s="211"/>
      <c r="AO197" s="211"/>
      <c r="AP197" s="623">
        <f t="shared" si="210"/>
        <v>0</v>
      </c>
      <c r="AQ197" s="211">
        <f t="shared" si="254"/>
        <v>0</v>
      </c>
      <c r="AR197" s="211">
        <f t="shared" si="255"/>
        <v>0</v>
      </c>
      <c r="AS197" s="211"/>
      <c r="AT197" s="211">
        <f t="shared" si="211"/>
        <v>0</v>
      </c>
      <c r="AU197" s="358">
        <f t="shared" si="212"/>
        <v>0</v>
      </c>
      <c r="AV197" s="211">
        <f t="shared" si="213"/>
        <v>0</v>
      </c>
      <c r="AW197" s="211">
        <f t="shared" ca="1" si="214"/>
        <v>0</v>
      </c>
      <c r="AX197" s="211">
        <f t="shared" ca="1" si="294"/>
        <v>0</v>
      </c>
      <c r="AY197" s="211">
        <f t="shared" ca="1" si="215"/>
        <v>0</v>
      </c>
      <c r="AZ197" s="212">
        <f ca="1">IF(AND(AW197,AX197=0,AY197=0)=0,0,IF(AW197&gt;0,'На банк Приват'!$J$1,IF(AX197&gt;0,'На Укрсиб'!$J$1,0)))</f>
        <v>0</v>
      </c>
      <c r="BA197" s="191"/>
      <c r="BB197" s="191" t="str">
        <f t="shared" ca="1" si="216"/>
        <v>Начальниу вузла</v>
      </c>
      <c r="BC197" s="191" t="str">
        <f t="shared" ca="1" si="217"/>
        <v>л-т</v>
      </c>
      <c r="BD197" s="191" t="str">
        <f t="shared" ca="1" si="256"/>
        <v>Новіков С.В.</v>
      </c>
      <c r="BE197" s="191"/>
      <c r="BF197" s="213"/>
      <c r="BG197" s="213"/>
      <c r="BH197" s="213"/>
      <c r="BI197" s="213"/>
      <c r="BJ197" s="213"/>
      <c r="BK197" s="213"/>
      <c r="BL197" s="213"/>
      <c r="BM197" s="213"/>
      <c r="BN197" s="213"/>
      <c r="BO197" s="213"/>
      <c r="BP197" s="623">
        <f t="shared" si="218"/>
        <v>0</v>
      </c>
      <c r="BQ197" s="213">
        <f t="shared" si="257"/>
        <v>0</v>
      </c>
      <c r="BR197" s="213">
        <f t="shared" si="258"/>
        <v>0</v>
      </c>
      <c r="BS197" s="213"/>
      <c r="BT197" s="213">
        <f t="shared" si="219"/>
        <v>0</v>
      </c>
      <c r="BU197" s="362">
        <f t="shared" si="259"/>
        <v>0</v>
      </c>
      <c r="BV197" s="213">
        <f t="shared" si="220"/>
        <v>0</v>
      </c>
      <c r="BW197" s="213">
        <f t="shared" ca="1" si="221"/>
        <v>0</v>
      </c>
      <c r="BX197" s="213">
        <f t="shared" ca="1" si="260"/>
        <v>0</v>
      </c>
      <c r="BY197" s="213">
        <f t="shared" ca="1" si="222"/>
        <v>0</v>
      </c>
      <c r="BZ197" s="214">
        <f ca="1">IF(AND(BW197,BX197=0)=0,0,IF(BW197&gt;0,'На банк Приват'!$P$1,IF(BX197&gt;0,'На Укрсиб'!$P$1,0)))</f>
        <v>0</v>
      </c>
      <c r="CA197" s="198">
        <v>190</v>
      </c>
      <c r="CB197" s="198" t="str">
        <f t="shared" ca="1" si="223"/>
        <v>Начальниу вузла</v>
      </c>
      <c r="CC197" s="198" t="str">
        <f t="shared" ca="1" si="224"/>
        <v>л-т</v>
      </c>
      <c r="CD197" s="198" t="str">
        <f t="shared" ca="1" si="261"/>
        <v>Новіков С.В.</v>
      </c>
      <c r="CE197" s="198"/>
      <c r="CF197" s="215"/>
      <c r="CG197" s="215"/>
      <c r="CH197" s="215"/>
      <c r="CI197" s="215"/>
      <c r="CJ197" s="215"/>
      <c r="CK197" s="215"/>
      <c r="CL197" s="215"/>
      <c r="CM197" s="215">
        <f t="shared" si="297"/>
        <v>0</v>
      </c>
      <c r="CN197" s="215"/>
      <c r="CO197" s="215"/>
      <c r="CP197" s="215">
        <f t="shared" si="225"/>
        <v>0</v>
      </c>
      <c r="CQ197" s="215">
        <f t="shared" si="262"/>
        <v>0</v>
      </c>
      <c r="CR197" s="215">
        <f t="shared" si="263"/>
        <v>0</v>
      </c>
      <c r="CS197" s="215"/>
      <c r="CT197" s="215">
        <f t="shared" si="226"/>
        <v>0</v>
      </c>
      <c r="CU197" s="369">
        <f t="shared" si="227"/>
        <v>0</v>
      </c>
      <c r="CV197" s="215">
        <f t="shared" si="228"/>
        <v>0</v>
      </c>
      <c r="CW197" s="215">
        <f t="shared" ca="1" si="229"/>
        <v>0</v>
      </c>
      <c r="CX197" s="215">
        <f t="shared" ca="1" si="264"/>
        <v>0</v>
      </c>
      <c r="CY197" s="215">
        <f t="shared" ca="1" si="230"/>
        <v>0</v>
      </c>
      <c r="CZ197" s="216">
        <f ca="1">IF(AND(CW197,CX197=0)=0,0,IF(CW197&gt;0,'На банк Приват'!$V$1,IF(CX197&gt;0,'На Укрсиб'!$V$1,0)))</f>
        <v>0</v>
      </c>
      <c r="DA197" s="204"/>
      <c r="DB197" s="204" t="str">
        <f t="shared" ca="1" si="231"/>
        <v>Начальниу вузла</v>
      </c>
      <c r="DC197" s="204" t="str">
        <f t="shared" ca="1" si="232"/>
        <v>л-т</v>
      </c>
      <c r="DD197" s="204" t="str">
        <f t="shared" ca="1" si="265"/>
        <v>Новіков С.В.</v>
      </c>
      <c r="DE197" s="204"/>
      <c r="DF197" s="217"/>
      <c r="DG197" s="217"/>
      <c r="DH197" s="217"/>
      <c r="DI197" s="217"/>
      <c r="DJ197" s="217"/>
      <c r="DK197" s="217"/>
      <c r="DL197" s="217"/>
      <c r="DM197" s="217">
        <f t="shared" si="233"/>
        <v>0</v>
      </c>
      <c r="DN197" s="217"/>
      <c r="DO197" s="217"/>
      <c r="DP197" s="763">
        <f t="shared" si="234"/>
        <v>0</v>
      </c>
      <c r="DQ197" s="217">
        <f t="shared" si="266"/>
        <v>0</v>
      </c>
      <c r="DR197" s="217">
        <f t="shared" si="267"/>
        <v>0</v>
      </c>
      <c r="DS197" s="217"/>
      <c r="DT197" s="217">
        <f t="shared" si="235"/>
        <v>0</v>
      </c>
      <c r="DU197" s="366">
        <f t="shared" si="268"/>
        <v>0</v>
      </c>
      <c r="DV197" s="217">
        <f t="shared" si="236"/>
        <v>0</v>
      </c>
      <c r="DW197" s="217">
        <f t="shared" ca="1" si="237"/>
        <v>0</v>
      </c>
      <c r="DX197" s="217">
        <f t="shared" ca="1" si="269"/>
        <v>0</v>
      </c>
      <c r="DY197" s="217">
        <f t="shared" ca="1" si="238"/>
        <v>0</v>
      </c>
      <c r="DZ197" s="218">
        <f ca="1">IF(AND(DW197,DX197=0)=0,0,IF(DW197&gt;0,'На банк Приват'!$AB$1,IF(DX197&gt;0,'На Укрсиб'!$V$1,0)))</f>
        <v>0</v>
      </c>
      <c r="EA197" s="207"/>
      <c r="EB197" s="207" t="str">
        <f t="shared" ca="1" si="239"/>
        <v>Начальниу вузла</v>
      </c>
      <c r="EC197" s="207" t="str">
        <f t="shared" ca="1" si="240"/>
        <v>л-т</v>
      </c>
      <c r="ED197" s="207" t="str">
        <f t="shared" ca="1" si="270"/>
        <v>Новіков С.В.</v>
      </c>
      <c r="EE197" s="207"/>
      <c r="EF197" s="219"/>
      <c r="EG197" s="219"/>
      <c r="EH197" s="219"/>
      <c r="EI197" s="219"/>
      <c r="EJ197" s="219"/>
      <c r="EK197" s="219"/>
      <c r="EL197" s="219"/>
      <c r="EM197" s="219">
        <f t="shared" si="241"/>
        <v>0</v>
      </c>
      <c r="EN197" s="219"/>
      <c r="EO197" s="219"/>
      <c r="EP197" s="219">
        <f t="shared" si="242"/>
        <v>0</v>
      </c>
      <c r="EQ197" s="219">
        <f t="shared" si="271"/>
        <v>0</v>
      </c>
      <c r="ER197" s="219">
        <f t="shared" si="272"/>
        <v>0</v>
      </c>
      <c r="ES197" s="219"/>
      <c r="ET197" s="219">
        <f t="shared" si="243"/>
        <v>0</v>
      </c>
      <c r="EU197" s="363">
        <f t="shared" si="273"/>
        <v>0</v>
      </c>
      <c r="EV197" s="219">
        <f t="shared" si="244"/>
        <v>0</v>
      </c>
      <c r="EW197" s="219">
        <f t="shared" ca="1" si="245"/>
        <v>0</v>
      </c>
      <c r="EX197" s="219">
        <f t="shared" ca="1" si="274"/>
        <v>0</v>
      </c>
      <c r="EY197" s="219">
        <f t="shared" ca="1" si="246"/>
        <v>0</v>
      </c>
      <c r="EZ197" s="220">
        <f ca="1">IF(AND(EW197,EX197=0)=0,0,IF(EW197&gt;0,'На банк Приват'!$AH$1,IF(EX197&gt;0,'На Укрсиб'!$AH$1,0)))</f>
        <v>0</v>
      </c>
      <c r="FA197" s="28" t="str">
        <f t="shared" ca="1" si="247"/>
        <v>Новіков С.В.</v>
      </c>
      <c r="FB197" s="28" t="str">
        <f t="shared" ca="1" si="248"/>
        <v>Новіков</v>
      </c>
      <c r="FC197" s="28" t="str">
        <f t="shared" ca="1" si="249"/>
        <v>Сергій</v>
      </c>
      <c r="FD197" s="28" t="str">
        <f t="shared" ca="1" si="250"/>
        <v>Володимирович</v>
      </c>
      <c r="FE197" s="28">
        <f t="shared" ca="1" si="251"/>
        <v>188</v>
      </c>
      <c r="FF197">
        <f t="shared" si="252"/>
        <v>0</v>
      </c>
      <c r="FG197" s="531" t="s">
        <v>130</v>
      </c>
    </row>
    <row r="198" spans="1:163">
      <c r="A198" s="113"/>
      <c r="B198" s="113">
        <f t="shared" ca="1" si="204"/>
        <v>0</v>
      </c>
      <c r="C198" s="113">
        <f t="shared" ca="1" si="205"/>
        <v>0</v>
      </c>
      <c r="D198" s="113" t="str">
        <f t="shared" ca="1" si="296"/>
        <v xml:space="preserve"> </v>
      </c>
      <c r="E198" s="113">
        <f t="shared" si="206"/>
        <v>0</v>
      </c>
      <c r="F198" s="115"/>
      <c r="G198" s="209">
        <f t="shared" si="298"/>
        <v>0</v>
      </c>
      <c r="H198" s="209">
        <f t="shared" si="299"/>
        <v>0</v>
      </c>
      <c r="I198" s="209">
        <f t="shared" si="300"/>
        <v>0</v>
      </c>
      <c r="J198" s="209">
        <f t="shared" si="279"/>
        <v>0</v>
      </c>
      <c r="K198" s="209">
        <f t="shared" si="280"/>
        <v>0</v>
      </c>
      <c r="L198" s="209">
        <f t="shared" si="281"/>
        <v>0</v>
      </c>
      <c r="M198" s="209">
        <f t="shared" si="282"/>
        <v>0</v>
      </c>
      <c r="N198" s="209">
        <f t="shared" si="283"/>
        <v>0</v>
      </c>
      <c r="O198" s="209">
        <f t="shared" si="275"/>
        <v>0</v>
      </c>
      <c r="P198" s="211">
        <f t="shared" si="284"/>
        <v>0</v>
      </c>
      <c r="Q198" s="209">
        <f t="shared" si="285"/>
        <v>0</v>
      </c>
      <c r="R198" s="209">
        <f t="shared" si="286"/>
        <v>0</v>
      </c>
      <c r="S198" s="209">
        <f t="shared" si="287"/>
        <v>0</v>
      </c>
      <c r="T198" s="209">
        <f t="shared" si="288"/>
        <v>0</v>
      </c>
      <c r="U198" s="209">
        <f t="shared" si="289"/>
        <v>0</v>
      </c>
      <c r="V198" s="209">
        <f t="shared" si="290"/>
        <v>0</v>
      </c>
      <c r="W198" s="209">
        <f t="shared" ca="1" si="291"/>
        <v>0</v>
      </c>
      <c r="X198" s="209">
        <f t="shared" ca="1" si="292"/>
        <v>0</v>
      </c>
      <c r="Y198" s="209">
        <f t="shared" ca="1" si="293"/>
        <v>0</v>
      </c>
      <c r="Z198" s="210" t="str">
        <f t="shared" ca="1" si="207"/>
        <v xml:space="preserve">        </v>
      </c>
      <c r="AA198" s="185"/>
      <c r="AB198" s="185">
        <f t="shared" ca="1" si="208"/>
        <v>0</v>
      </c>
      <c r="AC198" s="185">
        <f t="shared" ca="1" si="209"/>
        <v>0</v>
      </c>
      <c r="AD198" s="185" t="str">
        <f t="shared" ca="1" si="253"/>
        <v xml:space="preserve"> </v>
      </c>
      <c r="AE198" s="185"/>
      <c r="AF198" s="211"/>
      <c r="AG198" s="211"/>
      <c r="AH198" s="211"/>
      <c r="AI198" s="211"/>
      <c r="AJ198" s="211"/>
      <c r="AK198" s="211"/>
      <c r="AL198" s="211"/>
      <c r="AM198" s="211"/>
      <c r="AN198" s="211"/>
      <c r="AO198" s="211"/>
      <c r="AP198" s="623">
        <f t="shared" si="210"/>
        <v>0</v>
      </c>
      <c r="AQ198" s="211">
        <f t="shared" si="254"/>
        <v>0</v>
      </c>
      <c r="AR198" s="211">
        <f t="shared" si="255"/>
        <v>0</v>
      </c>
      <c r="AS198" s="211"/>
      <c r="AT198" s="211">
        <f t="shared" si="211"/>
        <v>0</v>
      </c>
      <c r="AU198" s="358">
        <f t="shared" si="212"/>
        <v>0</v>
      </c>
      <c r="AV198" s="211">
        <f t="shared" si="213"/>
        <v>0</v>
      </c>
      <c r="AW198" s="211">
        <f t="shared" ca="1" si="214"/>
        <v>0</v>
      </c>
      <c r="AX198" s="211">
        <f t="shared" ca="1" si="294"/>
        <v>0</v>
      </c>
      <c r="AY198" s="211">
        <f t="shared" ca="1" si="215"/>
        <v>0</v>
      </c>
      <c r="AZ198" s="212">
        <f ca="1">IF(AND(AW198,AX198=0,AY198=0)=0,0,IF(AW198&gt;0,'На банк Приват'!$J$1,IF(AX198&gt;0,'На Укрсиб'!$J$1,0)))</f>
        <v>0</v>
      </c>
      <c r="BA198" s="191"/>
      <c r="BB198" s="191">
        <f t="shared" ca="1" si="216"/>
        <v>0</v>
      </c>
      <c r="BC198" s="191">
        <f t="shared" ca="1" si="217"/>
        <v>0</v>
      </c>
      <c r="BD198" s="191" t="str">
        <f t="shared" ca="1" si="256"/>
        <v xml:space="preserve"> </v>
      </c>
      <c r="BE198" s="191"/>
      <c r="BF198" s="213"/>
      <c r="BG198" s="213"/>
      <c r="BH198" s="213"/>
      <c r="BI198" s="213"/>
      <c r="BJ198" s="213"/>
      <c r="BK198" s="213"/>
      <c r="BL198" s="213"/>
      <c r="BM198" s="213"/>
      <c r="BN198" s="213"/>
      <c r="BO198" s="213"/>
      <c r="BP198" s="623">
        <f t="shared" si="218"/>
        <v>0</v>
      </c>
      <c r="BQ198" s="213">
        <f t="shared" si="257"/>
        <v>0</v>
      </c>
      <c r="BR198" s="213">
        <f t="shared" si="258"/>
        <v>0</v>
      </c>
      <c r="BS198" s="213"/>
      <c r="BT198" s="213">
        <f t="shared" si="219"/>
        <v>0</v>
      </c>
      <c r="BU198" s="362">
        <f t="shared" si="259"/>
        <v>0</v>
      </c>
      <c r="BV198" s="213">
        <f t="shared" si="220"/>
        <v>0</v>
      </c>
      <c r="BW198" s="213">
        <f t="shared" ca="1" si="221"/>
        <v>0</v>
      </c>
      <c r="BX198" s="213">
        <f t="shared" ca="1" si="260"/>
        <v>0</v>
      </c>
      <c r="BY198" s="213">
        <f t="shared" ca="1" si="222"/>
        <v>0</v>
      </c>
      <c r="BZ198" s="214">
        <f ca="1">IF(AND(BW198,BX198=0)=0,0,IF(BW198&gt;0,'На банк Приват'!$P$1,IF(BX198&gt;0,'На Укрсиб'!$P$1,0)))</f>
        <v>0</v>
      </c>
      <c r="CA198" s="198">
        <v>191</v>
      </c>
      <c r="CB198" s="198">
        <f t="shared" ca="1" si="223"/>
        <v>0</v>
      </c>
      <c r="CC198" s="198">
        <f t="shared" ca="1" si="224"/>
        <v>0</v>
      </c>
      <c r="CD198" s="198" t="str">
        <f t="shared" ca="1" si="261"/>
        <v xml:space="preserve"> </v>
      </c>
      <c r="CE198" s="198"/>
      <c r="CF198" s="215"/>
      <c r="CG198" s="215"/>
      <c r="CH198" s="215"/>
      <c r="CI198" s="215"/>
      <c r="CJ198" s="215"/>
      <c r="CK198" s="215"/>
      <c r="CL198" s="215"/>
      <c r="CM198" s="215">
        <f t="shared" ref="CM198:CM229" si="301">IF(CN198=0,6500/31*CE198,0)</f>
        <v>0</v>
      </c>
      <c r="CN198" s="215"/>
      <c r="CO198" s="215"/>
      <c r="CP198" s="215">
        <f t="shared" si="225"/>
        <v>0</v>
      </c>
      <c r="CQ198" s="215">
        <f t="shared" si="262"/>
        <v>0</v>
      </c>
      <c r="CR198" s="215">
        <f t="shared" si="263"/>
        <v>0</v>
      </c>
      <c r="CS198" s="215"/>
      <c r="CT198" s="215">
        <f t="shared" si="226"/>
        <v>0</v>
      </c>
      <c r="CU198" s="369">
        <f t="shared" si="227"/>
        <v>0</v>
      </c>
      <c r="CV198" s="215">
        <f t="shared" si="228"/>
        <v>0</v>
      </c>
      <c r="CW198" s="215">
        <f t="shared" ca="1" si="229"/>
        <v>0</v>
      </c>
      <c r="CX198" s="215">
        <f t="shared" ca="1" si="264"/>
        <v>0</v>
      </c>
      <c r="CY198" s="215">
        <f t="shared" ca="1" si="230"/>
        <v>0</v>
      </c>
      <c r="CZ198" s="216">
        <f ca="1">IF(AND(CW198,CX198=0)=0,0,IF(CW198&gt;0,'На банк Приват'!$V$1,IF(CX198&gt;0,'На Укрсиб'!$V$1,0)))</f>
        <v>0</v>
      </c>
      <c r="DA198" s="204"/>
      <c r="DB198" s="204">
        <f t="shared" ca="1" si="231"/>
        <v>0</v>
      </c>
      <c r="DC198" s="204">
        <f t="shared" ca="1" si="232"/>
        <v>0</v>
      </c>
      <c r="DD198" s="204" t="str">
        <f t="shared" ca="1" si="265"/>
        <v xml:space="preserve"> </v>
      </c>
      <c r="DE198" s="204"/>
      <c r="DF198" s="217"/>
      <c r="DG198" s="217"/>
      <c r="DH198" s="217"/>
      <c r="DI198" s="217"/>
      <c r="DJ198" s="217"/>
      <c r="DK198" s="217"/>
      <c r="DL198" s="217"/>
      <c r="DM198" s="217">
        <f t="shared" si="233"/>
        <v>0</v>
      </c>
      <c r="DN198" s="217"/>
      <c r="DO198" s="217"/>
      <c r="DP198" s="763">
        <f t="shared" si="234"/>
        <v>0</v>
      </c>
      <c r="DQ198" s="217">
        <f t="shared" si="266"/>
        <v>0</v>
      </c>
      <c r="DR198" s="217">
        <f t="shared" si="267"/>
        <v>0</v>
      </c>
      <c r="DS198" s="217"/>
      <c r="DT198" s="217">
        <f t="shared" si="235"/>
        <v>0</v>
      </c>
      <c r="DU198" s="366">
        <f t="shared" si="268"/>
        <v>0</v>
      </c>
      <c r="DV198" s="217">
        <f t="shared" si="236"/>
        <v>0</v>
      </c>
      <c r="DW198" s="217">
        <f t="shared" ca="1" si="237"/>
        <v>0</v>
      </c>
      <c r="DX198" s="217">
        <f t="shared" ca="1" si="269"/>
        <v>0</v>
      </c>
      <c r="DY198" s="217">
        <f t="shared" ca="1" si="238"/>
        <v>0</v>
      </c>
      <c r="DZ198" s="218">
        <f ca="1">IF(AND(DW198,DX198=0)=0,0,IF(DW198&gt;0,'На банк Приват'!$AB$1,IF(DX198&gt;0,'На Укрсиб'!$V$1,0)))</f>
        <v>0</v>
      </c>
      <c r="EA198" s="207"/>
      <c r="EB198" s="207">
        <f t="shared" ca="1" si="239"/>
        <v>0</v>
      </c>
      <c r="EC198" s="207">
        <f t="shared" ca="1" si="240"/>
        <v>0</v>
      </c>
      <c r="ED198" s="207" t="str">
        <f t="shared" ca="1" si="270"/>
        <v xml:space="preserve"> </v>
      </c>
      <c r="EE198" s="207"/>
      <c r="EF198" s="219"/>
      <c r="EG198" s="219"/>
      <c r="EH198" s="219"/>
      <c r="EI198" s="219"/>
      <c r="EJ198" s="219"/>
      <c r="EK198" s="219"/>
      <c r="EL198" s="219"/>
      <c r="EM198" s="219">
        <f t="shared" si="241"/>
        <v>0</v>
      </c>
      <c r="EN198" s="219"/>
      <c r="EO198" s="219"/>
      <c r="EP198" s="219">
        <f t="shared" si="242"/>
        <v>0</v>
      </c>
      <c r="EQ198" s="219">
        <f t="shared" si="271"/>
        <v>0</v>
      </c>
      <c r="ER198" s="219">
        <f t="shared" si="272"/>
        <v>0</v>
      </c>
      <c r="ES198" s="219"/>
      <c r="ET198" s="219">
        <f t="shared" si="243"/>
        <v>0</v>
      </c>
      <c r="EU198" s="363">
        <f t="shared" si="273"/>
        <v>0</v>
      </c>
      <c r="EV198" s="219">
        <f t="shared" si="244"/>
        <v>0</v>
      </c>
      <c r="EW198" s="219">
        <f t="shared" ca="1" si="245"/>
        <v>0</v>
      </c>
      <c r="EX198" s="219">
        <f t="shared" ca="1" si="274"/>
        <v>0</v>
      </c>
      <c r="EY198" s="219">
        <f t="shared" ca="1" si="246"/>
        <v>0</v>
      </c>
      <c r="EZ198" s="220">
        <f ca="1">IF(AND(EW198,EX198=0)=0,0,IF(EW198&gt;0,'На банк Приват'!$AH$1,IF(EX198&gt;0,'На Укрсиб'!$AH$1,0)))</f>
        <v>0</v>
      </c>
      <c r="FA198" s="28" t="str">
        <f t="shared" ca="1" si="247"/>
        <v xml:space="preserve"> </v>
      </c>
      <c r="FB198" s="28">
        <f t="shared" ca="1" si="248"/>
        <v>0</v>
      </c>
      <c r="FC198" s="28">
        <f t="shared" ca="1" si="249"/>
        <v>0</v>
      </c>
      <c r="FD198" s="28">
        <f t="shared" ca="1" si="250"/>
        <v>0</v>
      </c>
      <c r="FE198" s="28">
        <f t="shared" ca="1" si="251"/>
        <v>189</v>
      </c>
      <c r="FF198">
        <f t="shared" si="252"/>
        <v>0</v>
      </c>
      <c r="FG198" s="531" t="s">
        <v>131</v>
      </c>
    </row>
    <row r="199" spans="1:163">
      <c r="A199" s="113"/>
      <c r="B199" s="113" t="str">
        <f t="shared" ca="1" si="204"/>
        <v xml:space="preserve">Начальник відділення </v>
      </c>
      <c r="C199" s="113">
        <f t="shared" ca="1" si="205"/>
        <v>0</v>
      </c>
      <c r="D199" s="113">
        <f t="shared" ca="1" si="296"/>
        <v>0</v>
      </c>
      <c r="E199" s="113">
        <f t="shared" si="206"/>
        <v>0</v>
      </c>
      <c r="F199" s="115"/>
      <c r="G199" s="209">
        <f t="shared" si="298"/>
        <v>0</v>
      </c>
      <c r="H199" s="209">
        <f t="shared" si="299"/>
        <v>0</v>
      </c>
      <c r="I199" s="209">
        <f t="shared" si="300"/>
        <v>0</v>
      </c>
      <c r="J199" s="209">
        <f t="shared" si="279"/>
        <v>0</v>
      </c>
      <c r="K199" s="209">
        <f t="shared" si="280"/>
        <v>0</v>
      </c>
      <c r="L199" s="209">
        <f t="shared" si="281"/>
        <v>0</v>
      </c>
      <c r="M199" s="209">
        <f t="shared" si="282"/>
        <v>0</v>
      </c>
      <c r="N199" s="209">
        <f t="shared" si="283"/>
        <v>0</v>
      </c>
      <c r="O199" s="209">
        <f t="shared" si="275"/>
        <v>0</v>
      </c>
      <c r="P199" s="211">
        <f t="shared" si="284"/>
        <v>0</v>
      </c>
      <c r="Q199" s="209">
        <f t="shared" si="285"/>
        <v>0</v>
      </c>
      <c r="R199" s="209">
        <f t="shared" si="286"/>
        <v>0</v>
      </c>
      <c r="S199" s="209">
        <f t="shared" si="287"/>
        <v>0</v>
      </c>
      <c r="T199" s="209">
        <f t="shared" si="288"/>
        <v>0</v>
      </c>
      <c r="U199" s="209">
        <f t="shared" si="289"/>
        <v>0</v>
      </c>
      <c r="V199" s="209">
        <f t="shared" si="290"/>
        <v>0</v>
      </c>
      <c r="W199" s="209">
        <f t="shared" ca="1" si="291"/>
        <v>0</v>
      </c>
      <c r="X199" s="209">
        <f t="shared" ca="1" si="292"/>
        <v>0</v>
      </c>
      <c r="Y199" s="209">
        <f t="shared" ca="1" si="293"/>
        <v>0</v>
      </c>
      <c r="Z199" s="210" t="str">
        <f t="shared" ca="1" si="207"/>
        <v xml:space="preserve">        </v>
      </c>
      <c r="AA199" s="185"/>
      <c r="AB199" s="185" t="str">
        <f t="shared" ca="1" si="208"/>
        <v xml:space="preserve">Начальник відділення </v>
      </c>
      <c r="AC199" s="185">
        <f t="shared" ca="1" si="209"/>
        <v>0</v>
      </c>
      <c r="AD199" s="185">
        <f t="shared" ca="1" si="253"/>
        <v>0</v>
      </c>
      <c r="AE199" s="185"/>
      <c r="AF199" s="211"/>
      <c r="AG199" s="211"/>
      <c r="AH199" s="211"/>
      <c r="AI199" s="211"/>
      <c r="AJ199" s="211"/>
      <c r="AK199" s="211"/>
      <c r="AL199" s="211"/>
      <c r="AM199" s="211"/>
      <c r="AN199" s="211"/>
      <c r="AO199" s="211"/>
      <c r="AP199" s="623">
        <f t="shared" si="210"/>
        <v>0</v>
      </c>
      <c r="AQ199" s="211">
        <f t="shared" si="254"/>
        <v>0</v>
      </c>
      <c r="AR199" s="211">
        <f t="shared" si="255"/>
        <v>0</v>
      </c>
      <c r="AS199" s="211"/>
      <c r="AT199" s="211">
        <f t="shared" si="211"/>
        <v>0</v>
      </c>
      <c r="AU199" s="358">
        <f t="shared" si="212"/>
        <v>0</v>
      </c>
      <c r="AV199" s="211">
        <f t="shared" si="213"/>
        <v>0</v>
      </c>
      <c r="AW199" s="211">
        <f t="shared" ca="1" si="214"/>
        <v>0</v>
      </c>
      <c r="AX199" s="211">
        <f t="shared" ca="1" si="294"/>
        <v>0</v>
      </c>
      <c r="AY199" s="211">
        <f t="shared" ca="1" si="215"/>
        <v>0</v>
      </c>
      <c r="AZ199" s="212">
        <f ca="1">IF(AND(AW199,AX199=0,AY199=0)=0,0,IF(AW199&gt;0,'На банк Приват'!$J$1,IF(AX199&gt;0,'На Укрсиб'!$J$1,0)))</f>
        <v>0</v>
      </c>
      <c r="BA199" s="191"/>
      <c r="BB199" s="191" t="str">
        <f t="shared" ca="1" si="216"/>
        <v xml:space="preserve">Начальник відділення </v>
      </c>
      <c r="BC199" s="191">
        <f t="shared" ca="1" si="217"/>
        <v>0</v>
      </c>
      <c r="BD199" s="191">
        <f t="shared" ca="1" si="256"/>
        <v>0</v>
      </c>
      <c r="BE199" s="191"/>
      <c r="BF199" s="213"/>
      <c r="BG199" s="213"/>
      <c r="BH199" s="213"/>
      <c r="BI199" s="213"/>
      <c r="BJ199" s="213"/>
      <c r="BK199" s="213"/>
      <c r="BL199" s="213"/>
      <c r="BM199" s="213"/>
      <c r="BN199" s="213"/>
      <c r="BO199" s="213"/>
      <c r="BP199" s="623">
        <f t="shared" si="218"/>
        <v>0</v>
      </c>
      <c r="BQ199" s="213">
        <f t="shared" si="257"/>
        <v>0</v>
      </c>
      <c r="BR199" s="213">
        <f t="shared" si="258"/>
        <v>0</v>
      </c>
      <c r="BS199" s="213"/>
      <c r="BT199" s="213">
        <f t="shared" si="219"/>
        <v>0</v>
      </c>
      <c r="BU199" s="362">
        <f t="shared" si="259"/>
        <v>0</v>
      </c>
      <c r="BV199" s="213">
        <f t="shared" si="220"/>
        <v>0</v>
      </c>
      <c r="BW199" s="213">
        <f t="shared" ca="1" si="221"/>
        <v>0</v>
      </c>
      <c r="BX199" s="213">
        <f t="shared" ca="1" si="260"/>
        <v>0</v>
      </c>
      <c r="BY199" s="213">
        <f t="shared" ca="1" si="222"/>
        <v>0</v>
      </c>
      <c r="BZ199" s="214">
        <f ca="1">IF(AND(BW199,BX199=0)=0,0,IF(BW199&gt;0,'На банк Приват'!$P$1,IF(BX199&gt;0,'На Укрсиб'!$P$1,0)))</f>
        <v>0</v>
      </c>
      <c r="CA199" s="198">
        <v>192</v>
      </c>
      <c r="CB199" s="198" t="str">
        <f t="shared" ca="1" si="223"/>
        <v xml:space="preserve">Начальник відділення </v>
      </c>
      <c r="CC199" s="198">
        <f t="shared" ca="1" si="224"/>
        <v>0</v>
      </c>
      <c r="CD199" s="198">
        <f t="shared" ca="1" si="261"/>
        <v>0</v>
      </c>
      <c r="CE199" s="198"/>
      <c r="CF199" s="215"/>
      <c r="CG199" s="215"/>
      <c r="CH199" s="215"/>
      <c r="CI199" s="215"/>
      <c r="CJ199" s="215"/>
      <c r="CK199" s="215"/>
      <c r="CL199" s="215"/>
      <c r="CM199" s="215">
        <f t="shared" si="301"/>
        <v>0</v>
      </c>
      <c r="CN199" s="215"/>
      <c r="CO199" s="215"/>
      <c r="CP199" s="215">
        <f t="shared" si="225"/>
        <v>0</v>
      </c>
      <c r="CQ199" s="215">
        <f t="shared" si="262"/>
        <v>0</v>
      </c>
      <c r="CR199" s="215">
        <f t="shared" si="263"/>
        <v>0</v>
      </c>
      <c r="CS199" s="215"/>
      <c r="CT199" s="215">
        <f t="shared" si="226"/>
        <v>0</v>
      </c>
      <c r="CU199" s="369">
        <f t="shared" si="227"/>
        <v>0</v>
      </c>
      <c r="CV199" s="215">
        <f t="shared" si="228"/>
        <v>0</v>
      </c>
      <c r="CW199" s="215">
        <f t="shared" ca="1" si="229"/>
        <v>0</v>
      </c>
      <c r="CX199" s="215">
        <f t="shared" ca="1" si="264"/>
        <v>0</v>
      </c>
      <c r="CY199" s="215">
        <f t="shared" ca="1" si="230"/>
        <v>0</v>
      </c>
      <c r="CZ199" s="216">
        <f ca="1">IF(AND(CW199,CX199=0)=0,0,IF(CW199&gt;0,'На банк Приват'!$V$1,IF(CX199&gt;0,'На Укрсиб'!$V$1,0)))</f>
        <v>0</v>
      </c>
      <c r="DA199" s="204"/>
      <c r="DB199" s="204" t="str">
        <f t="shared" ca="1" si="231"/>
        <v xml:space="preserve">Начальник відділення </v>
      </c>
      <c r="DC199" s="204">
        <f t="shared" ca="1" si="232"/>
        <v>0</v>
      </c>
      <c r="DD199" s="204">
        <f t="shared" ca="1" si="265"/>
        <v>0</v>
      </c>
      <c r="DE199" s="204"/>
      <c r="DF199" s="217"/>
      <c r="DG199" s="217"/>
      <c r="DH199" s="217"/>
      <c r="DI199" s="217"/>
      <c r="DJ199" s="217"/>
      <c r="DK199" s="217"/>
      <c r="DL199" s="217"/>
      <c r="DM199" s="217">
        <f t="shared" si="233"/>
        <v>0</v>
      </c>
      <c r="DN199" s="217"/>
      <c r="DO199" s="217"/>
      <c r="DP199" s="763">
        <f t="shared" si="234"/>
        <v>0</v>
      </c>
      <c r="DQ199" s="217">
        <f t="shared" si="266"/>
        <v>0</v>
      </c>
      <c r="DR199" s="217">
        <f t="shared" si="267"/>
        <v>0</v>
      </c>
      <c r="DS199" s="217"/>
      <c r="DT199" s="217">
        <f t="shared" si="235"/>
        <v>0</v>
      </c>
      <c r="DU199" s="366">
        <f t="shared" si="268"/>
        <v>0</v>
      </c>
      <c r="DV199" s="217">
        <f t="shared" si="236"/>
        <v>0</v>
      </c>
      <c r="DW199" s="217">
        <f t="shared" ca="1" si="237"/>
        <v>0</v>
      </c>
      <c r="DX199" s="217">
        <f t="shared" ca="1" si="269"/>
        <v>0</v>
      </c>
      <c r="DY199" s="217">
        <f t="shared" ca="1" si="238"/>
        <v>0</v>
      </c>
      <c r="DZ199" s="218">
        <f ca="1">IF(AND(DW199,DX199=0)=0,0,IF(DW199&gt;0,'На банк Приват'!$AB$1,IF(DX199&gt;0,'На Укрсиб'!$V$1,0)))</f>
        <v>0</v>
      </c>
      <c r="EA199" s="207"/>
      <c r="EB199" s="207" t="str">
        <f t="shared" ca="1" si="239"/>
        <v xml:space="preserve">Начальник відділення </v>
      </c>
      <c r="EC199" s="207">
        <f t="shared" ca="1" si="240"/>
        <v>0</v>
      </c>
      <c r="ED199" s="207">
        <f t="shared" ca="1" si="270"/>
        <v>0</v>
      </c>
      <c r="EE199" s="207"/>
      <c r="EF199" s="219"/>
      <c r="EG199" s="219"/>
      <c r="EH199" s="219"/>
      <c r="EI199" s="219"/>
      <c r="EJ199" s="219"/>
      <c r="EK199" s="219"/>
      <c r="EL199" s="219"/>
      <c r="EM199" s="219">
        <f t="shared" si="241"/>
        <v>0</v>
      </c>
      <c r="EN199" s="219"/>
      <c r="EO199" s="219"/>
      <c r="EP199" s="219">
        <f t="shared" si="242"/>
        <v>0</v>
      </c>
      <c r="EQ199" s="219">
        <f t="shared" si="271"/>
        <v>0</v>
      </c>
      <c r="ER199" s="219">
        <f t="shared" si="272"/>
        <v>0</v>
      </c>
      <c r="ES199" s="219"/>
      <c r="ET199" s="219">
        <f t="shared" si="243"/>
        <v>0</v>
      </c>
      <c r="EU199" s="363">
        <f t="shared" si="273"/>
        <v>0</v>
      </c>
      <c r="EV199" s="219">
        <f t="shared" si="244"/>
        <v>0</v>
      </c>
      <c r="EW199" s="219">
        <f t="shared" ca="1" si="245"/>
        <v>0</v>
      </c>
      <c r="EX199" s="219">
        <f t="shared" ca="1" si="274"/>
        <v>0</v>
      </c>
      <c r="EY199" s="219">
        <f t="shared" ca="1" si="246"/>
        <v>0</v>
      </c>
      <c r="EZ199" s="220">
        <f ca="1">IF(AND(EW199,EX199=0)=0,0,IF(EW199&gt;0,'На банк Приват'!$AH$1,IF(EX199&gt;0,'На Укрсиб'!$AH$1,0)))</f>
        <v>0</v>
      </c>
      <c r="FA199" s="28">
        <f t="shared" ca="1" si="247"/>
        <v>0</v>
      </c>
      <c r="FB199" s="28">
        <f t="shared" ca="1" si="248"/>
        <v>0</v>
      </c>
      <c r="FC199" s="28">
        <f t="shared" ca="1" si="249"/>
        <v>0</v>
      </c>
      <c r="FD199" s="28">
        <f t="shared" ca="1" si="250"/>
        <v>0</v>
      </c>
      <c r="FE199" s="28">
        <f t="shared" ca="1" si="251"/>
        <v>190</v>
      </c>
      <c r="FF199">
        <f t="shared" si="252"/>
        <v>0</v>
      </c>
      <c r="FG199" s="531" t="s">
        <v>132</v>
      </c>
    </row>
    <row r="200" spans="1:163">
      <c r="A200" s="113"/>
      <c r="B200" s="113" t="str">
        <f t="shared" ref="B200:B263" ca="1" si="302">INDIRECT("Відомість!b"&amp;ROW()-4)</f>
        <v>Старший оператор</v>
      </c>
      <c r="C200" s="113">
        <f t="shared" ref="C200:C263" ca="1" si="303">INDIRECT("Відомість!c"&amp;ROW()-4)</f>
        <v>0</v>
      </c>
      <c r="D200" s="113" t="str">
        <f t="shared" ca="1" si="296"/>
        <v>ВАКАНТ</v>
      </c>
      <c r="E200" s="113">
        <f t="shared" ref="E200:E263" si="304">AE200+BE200+CE200+EE200+DE200</f>
        <v>0</v>
      </c>
      <c r="F200" s="115"/>
      <c r="G200" s="209">
        <f t="shared" si="298"/>
        <v>0</v>
      </c>
      <c r="H200" s="209">
        <f t="shared" si="299"/>
        <v>0</v>
      </c>
      <c r="I200" s="209">
        <f t="shared" si="300"/>
        <v>0</v>
      </c>
      <c r="J200" s="209">
        <f t="shared" si="279"/>
        <v>0</v>
      </c>
      <c r="K200" s="209">
        <f t="shared" si="280"/>
        <v>0</v>
      </c>
      <c r="L200" s="209">
        <f t="shared" si="281"/>
        <v>0</v>
      </c>
      <c r="M200" s="209">
        <f t="shared" si="282"/>
        <v>0</v>
      </c>
      <c r="N200" s="209">
        <f t="shared" si="283"/>
        <v>0</v>
      </c>
      <c r="O200" s="209">
        <f t="shared" si="275"/>
        <v>0</v>
      </c>
      <c r="P200" s="211">
        <f t="shared" si="284"/>
        <v>0</v>
      </c>
      <c r="Q200" s="209">
        <f t="shared" si="285"/>
        <v>0</v>
      </c>
      <c r="R200" s="209">
        <f t="shared" si="286"/>
        <v>0</v>
      </c>
      <c r="S200" s="209">
        <f t="shared" si="287"/>
        <v>0</v>
      </c>
      <c r="T200" s="209">
        <f t="shared" si="288"/>
        <v>0</v>
      </c>
      <c r="U200" s="209">
        <f t="shared" si="289"/>
        <v>0</v>
      </c>
      <c r="V200" s="209">
        <f t="shared" si="290"/>
        <v>0</v>
      </c>
      <c r="W200" s="209">
        <f t="shared" ca="1" si="291"/>
        <v>0</v>
      </c>
      <c r="X200" s="209">
        <f t="shared" ca="1" si="292"/>
        <v>0</v>
      </c>
      <c r="Y200" s="209">
        <f t="shared" ca="1" si="293"/>
        <v>0</v>
      </c>
      <c r="Z200" s="210" t="str">
        <f t="shared" ref="Z200:Z263" ca="1" si="305">IF(AZ200=0,"",AZ200)&amp;"  "&amp;IF(BZ200=0,"",BZ200)&amp;"  "&amp;IF(CZ200=0,"",CZ200)&amp;"  "&amp;IF(DZ200=0,"",DZ200)&amp;"  "&amp;IF(EZ200=0,"",EZ200)</f>
        <v xml:space="preserve">        </v>
      </c>
      <c r="AA200" s="185"/>
      <c r="AB200" s="185" t="str">
        <f t="shared" ref="AB200:AB263" ca="1" si="306">INDIRECT("Відомість!b"&amp;ROW()-4)</f>
        <v>Старший оператор</v>
      </c>
      <c r="AC200" s="185">
        <f t="shared" ref="AC200:AC263" ca="1" si="307">INDIRECT("Відомість!c"&amp;ROW()-4)</f>
        <v>0</v>
      </c>
      <c r="AD200" s="185" t="str">
        <f t="shared" ca="1" si="253"/>
        <v>ВАКАНТ</v>
      </c>
      <c r="AE200" s="185"/>
      <c r="AF200" s="211"/>
      <c r="AG200" s="211"/>
      <c r="AH200" s="211"/>
      <c r="AI200" s="211"/>
      <c r="AJ200" s="211"/>
      <c r="AK200" s="211"/>
      <c r="AL200" s="211"/>
      <c r="AM200" s="211"/>
      <c r="AN200" s="211"/>
      <c r="AO200" s="211"/>
      <c r="AP200" s="623">
        <f t="shared" ref="AP200:AP263" si="308">SUM(AG200:AO200)</f>
        <v>0</v>
      </c>
      <c r="AQ200" s="211">
        <f t="shared" si="254"/>
        <v>0</v>
      </c>
      <c r="AR200" s="211">
        <f t="shared" si="255"/>
        <v>0</v>
      </c>
      <c r="AS200" s="211"/>
      <c r="AT200" s="211">
        <f t="shared" ref="AT200:AT263" si="309">SUM(AQ200:AS200)</f>
        <v>0</v>
      </c>
      <c r="AU200" s="358">
        <f t="shared" ref="AU200:AU263" si="310">(AP200-AJ200)*22%</f>
        <v>0</v>
      </c>
      <c r="AV200" s="211">
        <f t="shared" ref="AV200:AV263" si="311">AQ200</f>
        <v>0</v>
      </c>
      <c r="AW200" s="211">
        <f t="shared" ref="AW200:AW263" ca="1" si="312">IF(AND(AX200=0,AY200=0),AP200-AT200+AV200,0)</f>
        <v>0</v>
      </c>
      <c r="AX200" s="211">
        <f t="shared" ca="1" si="294"/>
        <v>0</v>
      </c>
      <c r="AY200" s="211">
        <f t="shared" ref="AY200:AY263" ca="1" si="313">IF(OR($D200="Шаповалов В.Ю.",$D200="Сошина Н.В.",$D200="Бабченко В.А.",$D200="Кошель О.І.",$D200="Чкалова Л.О.",$D200="Бернацька Л.М.",$D200="Сержант О.М.",$D200="Білая А.О."),AP200-AT200+AV200,0)</f>
        <v>0</v>
      </c>
      <c r="AZ200" s="212">
        <f ca="1">IF(AND(AW200,AX200=0,AY200=0)=0,0,IF(AW200&gt;0,'На банк Приват'!$J$1,IF(AX200&gt;0,'На Укрсиб'!$J$1,0)))</f>
        <v>0</v>
      </c>
      <c r="BA200" s="191"/>
      <c r="BB200" s="191" t="str">
        <f t="shared" ref="BB200:BB263" ca="1" si="314">INDIRECT("Відомість!b"&amp;ROW()-4)</f>
        <v>Старший оператор</v>
      </c>
      <c r="BC200" s="191">
        <f t="shared" ref="BC200:BC263" ca="1" si="315">INDIRECT("Відомість!c"&amp;ROW()-4)</f>
        <v>0</v>
      </c>
      <c r="BD200" s="191" t="str">
        <f t="shared" ca="1" si="256"/>
        <v>ВАКАНТ</v>
      </c>
      <c r="BE200" s="191"/>
      <c r="BF200" s="213"/>
      <c r="BG200" s="213"/>
      <c r="BH200" s="213"/>
      <c r="BI200" s="213"/>
      <c r="BJ200" s="213"/>
      <c r="BK200" s="213"/>
      <c r="BL200" s="213"/>
      <c r="BM200" s="213"/>
      <c r="BN200" s="213"/>
      <c r="BO200" s="213"/>
      <c r="BP200" s="623">
        <f t="shared" ref="BP200:BP263" si="316">SUM(BG200:BO200)</f>
        <v>0</v>
      </c>
      <c r="BQ200" s="213">
        <f t="shared" si="257"/>
        <v>0</v>
      </c>
      <c r="BR200" s="213">
        <f t="shared" si="258"/>
        <v>0</v>
      </c>
      <c r="BS200" s="213"/>
      <c r="BT200" s="213">
        <f t="shared" ref="BT200:BT263" si="317">SUM(BQ200:BS200)</f>
        <v>0</v>
      </c>
      <c r="BU200" s="362">
        <f t="shared" si="259"/>
        <v>0</v>
      </c>
      <c r="BV200" s="213">
        <f t="shared" ref="BV200:BV263" si="318">BQ200</f>
        <v>0</v>
      </c>
      <c r="BW200" s="213">
        <f t="shared" ref="BW200:BW263" ca="1" si="319">IF(AND(BX200=0,BY200=0),BP200-BT200+BV200,0)</f>
        <v>0</v>
      </c>
      <c r="BX200" s="213">
        <f t="shared" ca="1" si="260"/>
        <v>0</v>
      </c>
      <c r="BY200" s="213">
        <f t="shared" ref="BY200:BY263" ca="1" si="320">IF(OR($D200="Шаповалов В.Ю.",$D200="Сошина Н.В.",$D200="Бабченко В.А.",$D200="Кошель О.І.",$D200="Чкалова Л.О.",$D200="Бернацька Л.М.",$D200="Сержант О.М.",$D200="Білая А.О."),BP200-BT200+BV200,0)</f>
        <v>0</v>
      </c>
      <c r="BZ200" s="214">
        <f ca="1">IF(AND(BW200,BX200=0)=0,0,IF(BW200&gt;0,'На банк Приват'!$P$1,IF(BX200&gt;0,'На Укрсиб'!$P$1,0)))</f>
        <v>0</v>
      </c>
      <c r="CA200" s="198">
        <v>193</v>
      </c>
      <c r="CB200" s="198" t="str">
        <f t="shared" ref="CB200:CB263" ca="1" si="321">INDIRECT("Відомість!b"&amp;ROW()-4)</f>
        <v>Старший оператор</v>
      </c>
      <c r="CC200" s="198">
        <f t="shared" ref="CC200:CC263" ca="1" si="322">INDIRECT("Відомість!c"&amp;ROW()-4)</f>
        <v>0</v>
      </c>
      <c r="CD200" s="198" t="str">
        <f t="shared" ca="1" si="261"/>
        <v>ВАКАНТ</v>
      </c>
      <c r="CE200" s="198"/>
      <c r="CF200" s="215"/>
      <c r="CG200" s="215"/>
      <c r="CH200" s="215"/>
      <c r="CI200" s="215"/>
      <c r="CJ200" s="215"/>
      <c r="CK200" s="215"/>
      <c r="CL200" s="215"/>
      <c r="CM200" s="215">
        <f t="shared" si="301"/>
        <v>0</v>
      </c>
      <c r="CN200" s="215"/>
      <c r="CO200" s="215"/>
      <c r="CP200" s="215">
        <f t="shared" ref="CP200:CP263" si="323">SUM(CG200:CO200)</f>
        <v>0</v>
      </c>
      <c r="CQ200" s="215">
        <f t="shared" si="262"/>
        <v>0</v>
      </c>
      <c r="CR200" s="215">
        <f t="shared" si="263"/>
        <v>0</v>
      </c>
      <c r="CS200" s="215"/>
      <c r="CT200" s="215">
        <f t="shared" ref="CT200:CT263" si="324">SUM(CQ200:CS200)</f>
        <v>0</v>
      </c>
      <c r="CU200" s="369">
        <f t="shared" ref="CU200:CU263" si="325">(CP200-CJ200)*22%</f>
        <v>0</v>
      </c>
      <c r="CV200" s="215">
        <f t="shared" ref="CV200:CV263" si="326">CQ200</f>
        <v>0</v>
      </c>
      <c r="CW200" s="215">
        <f t="shared" ref="CW200:CW263" ca="1" si="327">IF(AND(CX200=0,CY200=0),CP200-CT200+CV200,0)</f>
        <v>0</v>
      </c>
      <c r="CX200" s="215">
        <f t="shared" ca="1" si="264"/>
        <v>0</v>
      </c>
      <c r="CY200" s="215">
        <f t="shared" ref="CY200:CY263" ca="1" si="328">IF(OR($D200="Шаповалов В.Ю.",$D200="Сошина Н.В.",$D200="Бабченко В.А.",$D200="Кошель О.І.",$D200="Чкалова Л.О.",$D200="Бернацька Л.М.",$D200="Сержант О.М.",$D200="Білая А.О."),CP200-CT200+CV200,0)</f>
        <v>0</v>
      </c>
      <c r="CZ200" s="216">
        <f ca="1">IF(AND(CW200,CX200=0)=0,0,IF(CW200&gt;0,'На банк Приват'!$V$1,IF(CX200&gt;0,'На Укрсиб'!$V$1,0)))</f>
        <v>0</v>
      </c>
      <c r="DA200" s="204"/>
      <c r="DB200" s="204" t="str">
        <f t="shared" ref="DB200:DB263" ca="1" si="329">INDIRECT("Відомість!b"&amp;ROW()-4)</f>
        <v>Старший оператор</v>
      </c>
      <c r="DC200" s="204">
        <f t="shared" ref="DC200:DC263" ca="1" si="330">INDIRECT("Відомість!c"&amp;ROW()-4)</f>
        <v>0</v>
      </c>
      <c r="DD200" s="204" t="str">
        <f t="shared" ca="1" si="265"/>
        <v>ВАКАНТ</v>
      </c>
      <c r="DE200" s="204"/>
      <c r="DF200" s="217"/>
      <c r="DG200" s="217"/>
      <c r="DH200" s="217"/>
      <c r="DI200" s="217"/>
      <c r="DJ200" s="217"/>
      <c r="DK200" s="217"/>
      <c r="DL200" s="217"/>
      <c r="DM200" s="217">
        <f t="shared" ref="DM200:DM262" si="331">IF(DN200=0,6500/31*DE200,0)</f>
        <v>0</v>
      </c>
      <c r="DN200" s="217"/>
      <c r="DO200" s="217"/>
      <c r="DP200" s="763">
        <f t="shared" ref="DP200:DP263" si="332">SUM(DG200:DO200)</f>
        <v>0</v>
      </c>
      <c r="DQ200" s="217">
        <f t="shared" si="266"/>
        <v>0</v>
      </c>
      <c r="DR200" s="217">
        <f t="shared" si="267"/>
        <v>0</v>
      </c>
      <c r="DS200" s="217"/>
      <c r="DT200" s="217">
        <f t="shared" ref="DT200:DT263" si="333">SUM(DQ200:DS200)</f>
        <v>0</v>
      </c>
      <c r="DU200" s="366">
        <f t="shared" si="268"/>
        <v>0</v>
      </c>
      <c r="DV200" s="217">
        <f t="shared" ref="DV200:DV263" si="334">DQ200</f>
        <v>0</v>
      </c>
      <c r="DW200" s="217">
        <f t="shared" ref="DW200:DW263" ca="1" si="335">IF(AND(DX200=0,DY200=0),DP200-DT200+DV200,0)</f>
        <v>0</v>
      </c>
      <c r="DX200" s="217">
        <f t="shared" ca="1" si="269"/>
        <v>0</v>
      </c>
      <c r="DY200" s="217">
        <f t="shared" ref="DY200:DY263" ca="1" si="336">IF(OR($D200="Шаповалов В.Ю.",$D200="Сошина Н.В.",$D200="Бабченко В.А.",$D200="Кошель О.І.",$D200="Чкалова Л.О.",$D200="Бернацька Л.М.",$D200="Сержант О.М.",$D200="Білая А.О."),DP200-DT200+DV200,0)</f>
        <v>0</v>
      </c>
      <c r="DZ200" s="218">
        <f ca="1">IF(AND(DW200,DX200=0)=0,0,IF(DW200&gt;0,'На банк Приват'!$AB$1,IF(DX200&gt;0,'На Укрсиб'!$V$1,0)))</f>
        <v>0</v>
      </c>
      <c r="EA200" s="207"/>
      <c r="EB200" s="207" t="str">
        <f t="shared" ref="EB200:EB263" ca="1" si="337">INDIRECT("Відомість!b"&amp;ROW()-4)</f>
        <v>Старший оператор</v>
      </c>
      <c r="EC200" s="207">
        <f t="shared" ref="EC200:EC263" ca="1" si="338">INDIRECT("Відомість!c"&amp;ROW()-4)</f>
        <v>0</v>
      </c>
      <c r="ED200" s="207" t="str">
        <f t="shared" ca="1" si="270"/>
        <v>ВАКАНТ</v>
      </c>
      <c r="EE200" s="207"/>
      <c r="EF200" s="219"/>
      <c r="EG200" s="219"/>
      <c r="EH200" s="219"/>
      <c r="EI200" s="219"/>
      <c r="EJ200" s="219"/>
      <c r="EK200" s="219"/>
      <c r="EL200" s="219"/>
      <c r="EM200" s="219">
        <f t="shared" ref="EM200:EM263" si="339">IF(EN200=0,6500/31*EE200,0)</f>
        <v>0</v>
      </c>
      <c r="EN200" s="219"/>
      <c r="EO200" s="219"/>
      <c r="EP200" s="219">
        <f t="shared" ref="EP200:EP263" si="340">SUM(EG200:EO200)</f>
        <v>0</v>
      </c>
      <c r="EQ200" s="219">
        <f t="shared" si="271"/>
        <v>0</v>
      </c>
      <c r="ER200" s="219">
        <f t="shared" si="272"/>
        <v>0</v>
      </c>
      <c r="ES200" s="219"/>
      <c r="ET200" s="219">
        <f t="shared" ref="ET200:ET263" si="341">SUM(EQ200:ES200)</f>
        <v>0</v>
      </c>
      <c r="EU200" s="363">
        <f t="shared" si="273"/>
        <v>0</v>
      </c>
      <c r="EV200" s="219">
        <f t="shared" ref="EV200:EV263" si="342">EQ200</f>
        <v>0</v>
      </c>
      <c r="EW200" s="219">
        <f t="shared" ref="EW200:EW263" ca="1" si="343">IF(AND(EX200=0,EY200=0),EP200-ET200+EV200,0)</f>
        <v>0</v>
      </c>
      <c r="EX200" s="219">
        <f t="shared" ca="1" si="274"/>
        <v>0</v>
      </c>
      <c r="EY200" s="219">
        <f t="shared" ref="EY200:EY263" ca="1" si="344">IF(OR($D200="Шаповалов В.Ю.",$D200="Сошина Н.В.",$D200="Бабченко В.А.",$D200="Кошель О.І.",$D200="Чкалова Л.О.",$D200="Бернацька Л.М.",$D200="Сержант О.М.",$D200="Білая А.О."),EP200-ET200+EV200,0)</f>
        <v>0</v>
      </c>
      <c r="EZ200" s="220">
        <f ca="1">IF(AND(EW200,EX200=0)=0,0,IF(EW200&gt;0,'На банк Приват'!$AH$1,IF(EX200&gt;0,'На Укрсиб'!$AH$1,0)))</f>
        <v>0</v>
      </c>
      <c r="FA200" s="28" t="str">
        <f t="shared" ref="FA200:FA263" ca="1" si="345">INDIRECT("Відомість!dk"&amp;ROW()-4)</f>
        <v>ВАКАНТ</v>
      </c>
      <c r="FB200" s="28">
        <f t="shared" ref="FB200:FB263" ca="1" si="346">INDIRECT("Відомість!dl"&amp;ROW()-4)</f>
        <v>0</v>
      </c>
      <c r="FC200" s="28">
        <f t="shared" ref="FC200:FC263" ca="1" si="347">INDIRECT("Відомість!dm"&amp;ROW()-4)</f>
        <v>0</v>
      </c>
      <c r="FD200" s="28">
        <f t="shared" ref="FD200:FD263" ca="1" si="348">INDIRECT("Відомість!dn"&amp;ROW()-4)</f>
        <v>0</v>
      </c>
      <c r="FE200" s="28">
        <f t="shared" ref="FE200:FE263" ca="1" si="349">INDIRECT("Відомість!a"&amp;ROW()-4)</f>
        <v>191</v>
      </c>
      <c r="FF200">
        <f t="shared" ref="FF200:FF263" si="350">IF(P200=0,0,IF(OR(C200="п-к м/сл",C200="п-к",C200="п-к юст.",C200="п/п-к м/сл",C200="п/п-к",C200="п/п-к юст.",C200="м-р м/сл",C200="м-р",C200="м-р юст."),1,IF(OR(C200="к-н м/сл",C200="к-н",C200="к-н юст.",C200="ст.л-т",C200="ст.л-т м/сл",C200="л-т",C200="л-т м/сл",C200="мол. л-т ",C200="мол. л-т м/сл"),2,IF(D200=0,0,3))))</f>
        <v>0</v>
      </c>
      <c r="FG200" s="531" t="s">
        <v>333</v>
      </c>
    </row>
    <row r="201" spans="1:163">
      <c r="A201" s="113"/>
      <c r="B201" s="113" t="str">
        <f t="shared" ca="1" si="302"/>
        <v>Оператор-лінійний наглядач</v>
      </c>
      <c r="C201" s="113" t="str">
        <f t="shared" ca="1" si="303"/>
        <v>ст. м-с</v>
      </c>
      <c r="D201" s="113" t="str">
        <f t="shared" ca="1" si="296"/>
        <v>Феіне Ю.С.</v>
      </c>
      <c r="E201" s="113">
        <f t="shared" si="304"/>
        <v>0</v>
      </c>
      <c r="F201" s="115"/>
      <c r="G201" s="209">
        <f t="shared" si="298"/>
        <v>0</v>
      </c>
      <c r="H201" s="209">
        <f t="shared" si="299"/>
        <v>0</v>
      </c>
      <c r="I201" s="209">
        <f t="shared" si="300"/>
        <v>0</v>
      </c>
      <c r="J201" s="209">
        <f t="shared" si="279"/>
        <v>0</v>
      </c>
      <c r="K201" s="209">
        <f t="shared" si="280"/>
        <v>0</v>
      </c>
      <c r="L201" s="209">
        <f t="shared" si="281"/>
        <v>0</v>
      </c>
      <c r="M201" s="209">
        <f t="shared" si="282"/>
        <v>0</v>
      </c>
      <c r="N201" s="209">
        <f t="shared" si="283"/>
        <v>0</v>
      </c>
      <c r="O201" s="209">
        <f t="shared" si="275"/>
        <v>0</v>
      </c>
      <c r="P201" s="211">
        <f t="shared" si="284"/>
        <v>0</v>
      </c>
      <c r="Q201" s="209">
        <f t="shared" si="285"/>
        <v>0</v>
      </c>
      <c r="R201" s="209">
        <f t="shared" si="286"/>
        <v>0</v>
      </c>
      <c r="S201" s="209">
        <f t="shared" si="287"/>
        <v>0</v>
      </c>
      <c r="T201" s="209">
        <f t="shared" si="288"/>
        <v>0</v>
      </c>
      <c r="U201" s="209">
        <f t="shared" si="289"/>
        <v>0</v>
      </c>
      <c r="V201" s="209">
        <f t="shared" si="290"/>
        <v>0</v>
      </c>
      <c r="W201" s="209">
        <f t="shared" ca="1" si="291"/>
        <v>0</v>
      </c>
      <c r="X201" s="209">
        <f t="shared" ca="1" si="292"/>
        <v>0</v>
      </c>
      <c r="Y201" s="209">
        <f t="shared" ca="1" si="293"/>
        <v>0</v>
      </c>
      <c r="Z201" s="210" t="str">
        <f t="shared" ca="1" si="305"/>
        <v xml:space="preserve">        </v>
      </c>
      <c r="AA201" s="185"/>
      <c r="AB201" s="185" t="str">
        <f t="shared" ca="1" si="306"/>
        <v>Оператор-лінійний наглядач</v>
      </c>
      <c r="AC201" s="185" t="str">
        <f t="shared" ca="1" si="307"/>
        <v>ст. м-с</v>
      </c>
      <c r="AD201" s="185" t="str">
        <f t="shared" ref="AD201:AD264" ca="1" si="351">INDIRECT("Відомість!dk"&amp;ROW()-4)</f>
        <v>Феіне Ю.С.</v>
      </c>
      <c r="AE201" s="185"/>
      <c r="AF201" s="211"/>
      <c r="AG201" s="211"/>
      <c r="AH201" s="211"/>
      <c r="AI201" s="211"/>
      <c r="AJ201" s="211"/>
      <c r="AK201" s="211"/>
      <c r="AL201" s="211"/>
      <c r="AM201" s="211"/>
      <c r="AN201" s="211"/>
      <c r="AO201" s="211"/>
      <c r="AP201" s="623">
        <f t="shared" si="308"/>
        <v>0</v>
      </c>
      <c r="AQ201" s="211">
        <f t="shared" ref="AQ201:AQ264" si="352">(AP201)*18%</f>
        <v>0</v>
      </c>
      <c r="AR201" s="211">
        <f t="shared" ref="AR201:AR264" si="353">(AP201-AM201)*1.5%</f>
        <v>0</v>
      </c>
      <c r="AS201" s="211"/>
      <c r="AT201" s="211">
        <f t="shared" si="309"/>
        <v>0</v>
      </c>
      <c r="AU201" s="358">
        <f t="shared" si="310"/>
        <v>0</v>
      </c>
      <c r="AV201" s="211">
        <f t="shared" si="311"/>
        <v>0</v>
      </c>
      <c r="AW201" s="211">
        <f t="shared" ca="1" si="312"/>
        <v>0</v>
      </c>
      <c r="AX201" s="211">
        <f t="shared" ca="1" si="294"/>
        <v>0</v>
      </c>
      <c r="AY201" s="211">
        <f t="shared" ca="1" si="313"/>
        <v>0</v>
      </c>
      <c r="AZ201" s="212">
        <f ca="1">IF(AND(AW201,AX201=0,AY201=0)=0,0,IF(AW201&gt;0,'На банк Приват'!$J$1,IF(AX201&gt;0,'На Укрсиб'!$J$1,0)))</f>
        <v>0</v>
      </c>
      <c r="BA201" s="191"/>
      <c r="BB201" s="191" t="str">
        <f t="shared" ca="1" si="314"/>
        <v>Оператор-лінійний наглядач</v>
      </c>
      <c r="BC201" s="191" t="str">
        <f t="shared" ca="1" si="315"/>
        <v>ст. м-с</v>
      </c>
      <c r="BD201" s="191" t="str">
        <f t="shared" ref="BD201:BD264" ca="1" si="354">INDIRECT("Відомість!dk"&amp;ROW()-4)</f>
        <v>Феіне Ю.С.</v>
      </c>
      <c r="BE201" s="191"/>
      <c r="BF201" s="213"/>
      <c r="BG201" s="213"/>
      <c r="BH201" s="213"/>
      <c r="BI201" s="213"/>
      <c r="BJ201" s="213"/>
      <c r="BK201" s="213"/>
      <c r="BL201" s="213"/>
      <c r="BM201" s="213"/>
      <c r="BN201" s="213"/>
      <c r="BO201" s="213"/>
      <c r="BP201" s="623">
        <f t="shared" si="316"/>
        <v>0</v>
      </c>
      <c r="BQ201" s="213">
        <f t="shared" ref="BQ201:BQ264" si="355">(BP201)*18%</f>
        <v>0</v>
      </c>
      <c r="BR201" s="213">
        <f t="shared" ref="BR201:BR264" si="356">(BP201-BM201)*1.5%</f>
        <v>0</v>
      </c>
      <c r="BS201" s="213"/>
      <c r="BT201" s="213">
        <f t="shared" si="317"/>
        <v>0</v>
      </c>
      <c r="BU201" s="362">
        <f t="shared" ref="BU201:BU264" si="357">(BP201-BJ201)*22%</f>
        <v>0</v>
      </c>
      <c r="BV201" s="213">
        <f t="shared" si="318"/>
        <v>0</v>
      </c>
      <c r="BW201" s="213">
        <f t="shared" ca="1" si="319"/>
        <v>0</v>
      </c>
      <c r="BX201" s="213">
        <f t="shared" ref="BX201:BX264" ca="1" si="358">IF(OR($D201="Лазебний О.М.",$D201="Череп'ян С.І. ",$D201="Федчишина С.В.",$D201="Кравченко Р.М.",$D201="Примак Р.В."),BP201-BT201+BV201,0)</f>
        <v>0</v>
      </c>
      <c r="BY201" s="213">
        <f t="shared" ca="1" si="320"/>
        <v>0</v>
      </c>
      <c r="BZ201" s="214">
        <f ca="1">IF(AND(BW201,BX201=0)=0,0,IF(BW201&gt;0,'На банк Приват'!$P$1,IF(BX201&gt;0,'На Укрсиб'!$P$1,0)))</f>
        <v>0</v>
      </c>
      <c r="CA201" s="198">
        <v>194</v>
      </c>
      <c r="CB201" s="198" t="str">
        <f t="shared" ca="1" si="321"/>
        <v>Оператор-лінійний наглядач</v>
      </c>
      <c r="CC201" s="198" t="str">
        <f t="shared" ca="1" si="322"/>
        <v>ст. м-с</v>
      </c>
      <c r="CD201" s="198" t="str">
        <f t="shared" ref="CD201:CD264" ca="1" si="359">INDIRECT("Відомість!dk"&amp;ROW()-4)</f>
        <v>Феіне Ю.С.</v>
      </c>
      <c r="CE201" s="198"/>
      <c r="CF201" s="215"/>
      <c r="CG201" s="215"/>
      <c r="CH201" s="215"/>
      <c r="CI201" s="215"/>
      <c r="CJ201" s="215"/>
      <c r="CK201" s="215"/>
      <c r="CL201" s="215"/>
      <c r="CM201" s="215">
        <f t="shared" si="301"/>
        <v>0</v>
      </c>
      <c r="CN201" s="215"/>
      <c r="CO201" s="215"/>
      <c r="CP201" s="215">
        <f t="shared" si="323"/>
        <v>0</v>
      </c>
      <c r="CQ201" s="215">
        <f t="shared" ref="CQ201:CQ264" si="360">(CP201)*18%</f>
        <v>0</v>
      </c>
      <c r="CR201" s="215">
        <f t="shared" ref="CR201:CR264" si="361">(CP201-CM201)*1.5%</f>
        <v>0</v>
      </c>
      <c r="CS201" s="215"/>
      <c r="CT201" s="215">
        <f t="shared" si="324"/>
        <v>0</v>
      </c>
      <c r="CU201" s="369">
        <f t="shared" si="325"/>
        <v>0</v>
      </c>
      <c r="CV201" s="215">
        <f t="shared" si="326"/>
        <v>0</v>
      </c>
      <c r="CW201" s="215">
        <f t="shared" ca="1" si="327"/>
        <v>0</v>
      </c>
      <c r="CX201" s="215">
        <f t="shared" ref="CX201:CX264" ca="1" si="362">IF(OR($D201="Лазебний О.М.",$D201="Череп'ян С.І.",$D201="Федчишина С.В.",$D201="Кравченко Р.М.",$D201="Примак Р.В."),CP201-CT201+CV201,0)</f>
        <v>0</v>
      </c>
      <c r="CY201" s="215">
        <f t="shared" ca="1" si="328"/>
        <v>0</v>
      </c>
      <c r="CZ201" s="216">
        <f ca="1">IF(AND(CW201,CX201=0)=0,0,IF(CW201&gt;0,'На банк Приват'!$V$1,IF(CX201&gt;0,'На Укрсиб'!$V$1,0)))</f>
        <v>0</v>
      </c>
      <c r="DA201" s="204"/>
      <c r="DB201" s="204" t="str">
        <f t="shared" ca="1" si="329"/>
        <v>Оператор-лінійний наглядач</v>
      </c>
      <c r="DC201" s="204" t="str">
        <f t="shared" ca="1" si="330"/>
        <v>ст. м-с</v>
      </c>
      <c r="DD201" s="204" t="str">
        <f t="shared" ref="DD201:DD264" ca="1" si="363">INDIRECT("Відомість!dk"&amp;ROW()-4)</f>
        <v>Феіне Ю.С.</v>
      </c>
      <c r="DE201" s="204"/>
      <c r="DF201" s="217"/>
      <c r="DG201" s="217"/>
      <c r="DH201" s="217"/>
      <c r="DI201" s="217"/>
      <c r="DJ201" s="217"/>
      <c r="DK201" s="217"/>
      <c r="DL201" s="217"/>
      <c r="DM201" s="217">
        <f t="shared" si="331"/>
        <v>0</v>
      </c>
      <c r="DN201" s="217"/>
      <c r="DO201" s="217"/>
      <c r="DP201" s="763">
        <f t="shared" si="332"/>
        <v>0</v>
      </c>
      <c r="DQ201" s="217">
        <f t="shared" ref="DQ201:DQ264" si="364">(DP201)*18%</f>
        <v>0</v>
      </c>
      <c r="DR201" s="217">
        <f t="shared" ref="DR201:DR264" si="365">(DP201-DM201)*1.5%</f>
        <v>0</v>
      </c>
      <c r="DS201" s="217"/>
      <c r="DT201" s="217">
        <f t="shared" si="333"/>
        <v>0</v>
      </c>
      <c r="DU201" s="366">
        <f t="shared" ref="DU201:DU264" si="366">(DP201-DJ201)*22%</f>
        <v>0</v>
      </c>
      <c r="DV201" s="217">
        <f t="shared" si="334"/>
        <v>0</v>
      </c>
      <c r="DW201" s="217">
        <f t="shared" ca="1" si="335"/>
        <v>0</v>
      </c>
      <c r="DX201" s="217">
        <f t="shared" ref="DX201:DX264" ca="1" si="367">IF(OR($D201="Лазебний О.М.",$D201="Череп'ян С.І.",$D201="Федчишина С.В.",$D201="Кравченко Р.М.",$D201="Примак Р.В."),DP201-DT201+DV201,0)</f>
        <v>0</v>
      </c>
      <c r="DY201" s="217">
        <f t="shared" ca="1" si="336"/>
        <v>0</v>
      </c>
      <c r="DZ201" s="218">
        <f ca="1">IF(AND(DW201,DX201=0)=0,0,IF(DW201&gt;0,'На банк Приват'!$AB$1,IF(DX201&gt;0,'На Укрсиб'!$V$1,0)))</f>
        <v>0</v>
      </c>
      <c r="EA201" s="207"/>
      <c r="EB201" s="207" t="str">
        <f t="shared" ca="1" si="337"/>
        <v>Оператор-лінійний наглядач</v>
      </c>
      <c r="EC201" s="207" t="str">
        <f t="shared" ca="1" si="338"/>
        <v>ст. м-с</v>
      </c>
      <c r="ED201" s="207" t="str">
        <f t="shared" ref="ED201:ED264" ca="1" si="368">INDIRECT("Відомість!dk"&amp;ROW()-4)</f>
        <v>Феіне Ю.С.</v>
      </c>
      <c r="EE201" s="207"/>
      <c r="EF201" s="219"/>
      <c r="EG201" s="219"/>
      <c r="EH201" s="219"/>
      <c r="EI201" s="219"/>
      <c r="EJ201" s="219"/>
      <c r="EK201" s="219"/>
      <c r="EL201" s="219"/>
      <c r="EM201" s="219">
        <f t="shared" si="339"/>
        <v>0</v>
      </c>
      <c r="EN201" s="219"/>
      <c r="EO201" s="219"/>
      <c r="EP201" s="219">
        <f t="shared" si="340"/>
        <v>0</v>
      </c>
      <c r="EQ201" s="219">
        <f t="shared" ref="EQ201:EQ264" si="369">(EP201)*18%</f>
        <v>0</v>
      </c>
      <c r="ER201" s="219">
        <f t="shared" ref="ER201:ER264" si="370">(EP201-EM201)*1.5%</f>
        <v>0</v>
      </c>
      <c r="ES201" s="219"/>
      <c r="ET201" s="219">
        <f t="shared" si="341"/>
        <v>0</v>
      </c>
      <c r="EU201" s="363">
        <f t="shared" ref="EU201:EU264" si="371">(EP201-EJ201)*22%</f>
        <v>0</v>
      </c>
      <c r="EV201" s="219">
        <f t="shared" si="342"/>
        <v>0</v>
      </c>
      <c r="EW201" s="219">
        <f t="shared" ca="1" si="343"/>
        <v>0</v>
      </c>
      <c r="EX201" s="219">
        <f t="shared" ref="EX201:EX264" ca="1" si="372">IF(OR($D201="Лазебний О.М.",$D201="Череп'ян С.І.",$D201="Федчишина С.В.",$D201="Кравченко Р.М.",$D201="Примак Р.В."),EP201-ET201+EV201,0)</f>
        <v>0</v>
      </c>
      <c r="EY201" s="219">
        <f t="shared" ca="1" si="344"/>
        <v>0</v>
      </c>
      <c r="EZ201" s="220">
        <f ca="1">IF(AND(EW201,EX201=0)=0,0,IF(EW201&gt;0,'На банк Приват'!$AH$1,IF(EX201&gt;0,'На Укрсиб'!$AH$1,0)))</f>
        <v>0</v>
      </c>
      <c r="FA201" s="28" t="str">
        <f t="shared" ca="1" si="345"/>
        <v>Феіне Ю.С.</v>
      </c>
      <c r="FB201" s="28" t="str">
        <f t="shared" ca="1" si="346"/>
        <v>Феіне</v>
      </c>
      <c r="FC201" s="28" t="str">
        <f t="shared" ca="1" si="347"/>
        <v>Юлія</v>
      </c>
      <c r="FD201" s="28" t="str">
        <f t="shared" ca="1" si="348"/>
        <v>Сергіївна</v>
      </c>
      <c r="FE201" s="28">
        <f t="shared" ca="1" si="349"/>
        <v>192</v>
      </c>
      <c r="FF201">
        <f t="shared" si="350"/>
        <v>0</v>
      </c>
      <c r="FG201" s="531" t="s">
        <v>133</v>
      </c>
    </row>
    <row r="202" spans="1:163">
      <c r="A202" s="113"/>
      <c r="B202" s="113" t="str">
        <f t="shared" ca="1" si="302"/>
        <v>Оператор-лінійний наглядач</v>
      </c>
      <c r="C202" s="113" t="str">
        <f t="shared" ca="1" si="303"/>
        <v>м-с</v>
      </c>
      <c r="D202" s="113" t="str">
        <f t="shared" ca="1" si="296"/>
        <v>Стародумов В.М.</v>
      </c>
      <c r="E202" s="113">
        <f t="shared" si="304"/>
        <v>0</v>
      </c>
      <c r="F202" s="115"/>
      <c r="G202" s="209">
        <f t="shared" si="298"/>
        <v>0</v>
      </c>
      <c r="H202" s="209">
        <f t="shared" si="299"/>
        <v>0</v>
      </c>
      <c r="I202" s="209">
        <f t="shared" si="300"/>
        <v>0</v>
      </c>
      <c r="J202" s="209">
        <f t="shared" si="279"/>
        <v>0</v>
      </c>
      <c r="K202" s="209">
        <f t="shared" si="280"/>
        <v>0</v>
      </c>
      <c r="L202" s="209">
        <f t="shared" si="281"/>
        <v>0</v>
      </c>
      <c r="M202" s="209">
        <f t="shared" si="282"/>
        <v>0</v>
      </c>
      <c r="N202" s="209">
        <f t="shared" si="283"/>
        <v>0</v>
      </c>
      <c r="O202" s="209">
        <f t="shared" ref="O202:O265" si="373">AO202+BO202+CO202+DO202+EO202</f>
        <v>0</v>
      </c>
      <c r="P202" s="211">
        <f t="shared" si="284"/>
        <v>0</v>
      </c>
      <c r="Q202" s="209">
        <f t="shared" si="285"/>
        <v>0</v>
      </c>
      <c r="R202" s="209">
        <f t="shared" si="286"/>
        <v>0</v>
      </c>
      <c r="S202" s="209">
        <f t="shared" si="287"/>
        <v>0</v>
      </c>
      <c r="T202" s="209">
        <f t="shared" si="288"/>
        <v>0</v>
      </c>
      <c r="U202" s="209">
        <f t="shared" si="289"/>
        <v>0</v>
      </c>
      <c r="V202" s="209">
        <f t="shared" si="290"/>
        <v>0</v>
      </c>
      <c r="W202" s="209">
        <f t="shared" ca="1" si="291"/>
        <v>0</v>
      </c>
      <c r="X202" s="209">
        <f t="shared" ca="1" si="292"/>
        <v>0</v>
      </c>
      <c r="Y202" s="209">
        <f t="shared" ca="1" si="293"/>
        <v>0</v>
      </c>
      <c r="Z202" s="210" t="str">
        <f t="shared" ca="1" si="305"/>
        <v xml:space="preserve">        </v>
      </c>
      <c r="AA202" s="185"/>
      <c r="AB202" s="185" t="str">
        <f t="shared" ca="1" si="306"/>
        <v>Оператор-лінійний наглядач</v>
      </c>
      <c r="AC202" s="185" t="str">
        <f t="shared" ca="1" si="307"/>
        <v>м-с</v>
      </c>
      <c r="AD202" s="185" t="str">
        <f t="shared" ca="1" si="351"/>
        <v>Стародумов В.М.</v>
      </c>
      <c r="AE202" s="185"/>
      <c r="AF202" s="211"/>
      <c r="AG202" s="211"/>
      <c r="AH202" s="211"/>
      <c r="AI202" s="211"/>
      <c r="AJ202" s="211"/>
      <c r="AK202" s="211"/>
      <c r="AL202" s="211"/>
      <c r="AM202" s="211"/>
      <c r="AN202" s="211"/>
      <c r="AO202" s="211"/>
      <c r="AP202" s="623">
        <f t="shared" si="308"/>
        <v>0</v>
      </c>
      <c r="AQ202" s="211">
        <f t="shared" si="352"/>
        <v>0</v>
      </c>
      <c r="AR202" s="211">
        <f t="shared" si="353"/>
        <v>0</v>
      </c>
      <c r="AS202" s="211"/>
      <c r="AT202" s="211">
        <f t="shared" si="309"/>
        <v>0</v>
      </c>
      <c r="AU202" s="358">
        <f t="shared" si="310"/>
        <v>0</v>
      </c>
      <c r="AV202" s="211">
        <f t="shared" si="311"/>
        <v>0</v>
      </c>
      <c r="AW202" s="211">
        <f t="shared" ca="1" si="312"/>
        <v>0</v>
      </c>
      <c r="AX202" s="211">
        <f t="shared" ca="1" si="294"/>
        <v>0</v>
      </c>
      <c r="AY202" s="211">
        <f t="shared" ca="1" si="313"/>
        <v>0</v>
      </c>
      <c r="AZ202" s="212">
        <f ca="1">IF(AND(AW202,AX202=0,AY202=0)=0,0,IF(AW202&gt;0,'На банк Приват'!$J$1,IF(AX202&gt;0,'На Укрсиб'!J195,0)))</f>
        <v>0</v>
      </c>
      <c r="BA202" s="191"/>
      <c r="BB202" s="191" t="str">
        <f t="shared" ca="1" si="314"/>
        <v>Оператор-лінійний наглядач</v>
      </c>
      <c r="BC202" s="191" t="str">
        <f t="shared" ca="1" si="315"/>
        <v>м-с</v>
      </c>
      <c r="BD202" s="191" t="str">
        <f t="shared" ca="1" si="354"/>
        <v>Стародумов В.М.</v>
      </c>
      <c r="BE202" s="191"/>
      <c r="BF202" s="213"/>
      <c r="BG202" s="213"/>
      <c r="BH202" s="213"/>
      <c r="BI202" s="213"/>
      <c r="BJ202" s="213"/>
      <c r="BK202" s="213"/>
      <c r="BL202" s="213"/>
      <c r="BM202" s="213"/>
      <c r="BN202" s="213"/>
      <c r="BO202" s="213"/>
      <c r="BP202" s="623">
        <f t="shared" si="316"/>
        <v>0</v>
      </c>
      <c r="BQ202" s="213">
        <f t="shared" si="355"/>
        <v>0</v>
      </c>
      <c r="BR202" s="213">
        <f t="shared" si="356"/>
        <v>0</v>
      </c>
      <c r="BS202" s="213"/>
      <c r="BT202" s="213">
        <f t="shared" si="317"/>
        <v>0</v>
      </c>
      <c r="BU202" s="362">
        <f t="shared" si="357"/>
        <v>0</v>
      </c>
      <c r="BV202" s="213">
        <f t="shared" si="318"/>
        <v>0</v>
      </c>
      <c r="BW202" s="213">
        <f t="shared" ca="1" si="319"/>
        <v>0</v>
      </c>
      <c r="BX202" s="213">
        <f t="shared" ca="1" si="358"/>
        <v>0</v>
      </c>
      <c r="BY202" s="213">
        <f t="shared" ca="1" si="320"/>
        <v>0</v>
      </c>
      <c r="BZ202" s="214">
        <f ca="1">IF(AND(BW202,BX202=0)=0,0,IF(BW202&gt;0,'На банк Приват'!$P$1,IF(BX202&gt;0,'На Укрсиб'!$P$1,0)))</f>
        <v>0</v>
      </c>
      <c r="CA202" s="198">
        <v>195</v>
      </c>
      <c r="CB202" s="198" t="str">
        <f t="shared" ca="1" si="321"/>
        <v>Оператор-лінійний наглядач</v>
      </c>
      <c r="CC202" s="198" t="str">
        <f t="shared" ca="1" si="322"/>
        <v>м-с</v>
      </c>
      <c r="CD202" s="198" t="str">
        <f t="shared" ca="1" si="359"/>
        <v>Стародумов В.М.</v>
      </c>
      <c r="CE202" s="198"/>
      <c r="CF202" s="215"/>
      <c r="CG202" s="215"/>
      <c r="CH202" s="215"/>
      <c r="CI202" s="215"/>
      <c r="CJ202" s="215"/>
      <c r="CK202" s="215"/>
      <c r="CL202" s="215"/>
      <c r="CM202" s="215">
        <f t="shared" si="301"/>
        <v>0</v>
      </c>
      <c r="CN202" s="215"/>
      <c r="CO202" s="215"/>
      <c r="CP202" s="215">
        <f t="shared" si="323"/>
        <v>0</v>
      </c>
      <c r="CQ202" s="215">
        <f t="shared" si="360"/>
        <v>0</v>
      </c>
      <c r="CR202" s="215">
        <f t="shared" si="361"/>
        <v>0</v>
      </c>
      <c r="CS202" s="215"/>
      <c r="CT202" s="215">
        <f t="shared" si="324"/>
        <v>0</v>
      </c>
      <c r="CU202" s="369">
        <f t="shared" si="325"/>
        <v>0</v>
      </c>
      <c r="CV202" s="215">
        <f t="shared" si="326"/>
        <v>0</v>
      </c>
      <c r="CW202" s="215">
        <f t="shared" ca="1" si="327"/>
        <v>0</v>
      </c>
      <c r="CX202" s="215">
        <f t="shared" ca="1" si="362"/>
        <v>0</v>
      </c>
      <c r="CY202" s="215">
        <f t="shared" ca="1" si="328"/>
        <v>0</v>
      </c>
      <c r="CZ202" s="216">
        <f ca="1">IF(AND(CW202,CX202=0)=0,0,IF(CW202&gt;0,'На банк Приват'!$V$1,IF(CX202&gt;0,'На Укрсиб'!$V$1,0)))</f>
        <v>0</v>
      </c>
      <c r="DA202" s="204"/>
      <c r="DB202" s="204" t="str">
        <f t="shared" ca="1" si="329"/>
        <v>Оператор-лінійний наглядач</v>
      </c>
      <c r="DC202" s="204" t="str">
        <f t="shared" ca="1" si="330"/>
        <v>м-с</v>
      </c>
      <c r="DD202" s="204" t="str">
        <f t="shared" ca="1" si="363"/>
        <v>Стародумов В.М.</v>
      </c>
      <c r="DE202" s="204"/>
      <c r="DF202" s="217"/>
      <c r="DG202" s="217"/>
      <c r="DH202" s="217"/>
      <c r="DI202" s="217"/>
      <c r="DJ202" s="217"/>
      <c r="DK202" s="217"/>
      <c r="DL202" s="217"/>
      <c r="DM202" s="217">
        <f t="shared" si="331"/>
        <v>0</v>
      </c>
      <c r="DN202" s="217"/>
      <c r="DO202" s="217"/>
      <c r="DP202" s="763">
        <f t="shared" si="332"/>
        <v>0</v>
      </c>
      <c r="DQ202" s="217">
        <f t="shared" si="364"/>
        <v>0</v>
      </c>
      <c r="DR202" s="217">
        <f t="shared" si="365"/>
        <v>0</v>
      </c>
      <c r="DS202" s="217"/>
      <c r="DT202" s="217">
        <f t="shared" si="333"/>
        <v>0</v>
      </c>
      <c r="DU202" s="366">
        <f t="shared" si="366"/>
        <v>0</v>
      </c>
      <c r="DV202" s="217">
        <f t="shared" si="334"/>
        <v>0</v>
      </c>
      <c r="DW202" s="217">
        <f t="shared" ca="1" si="335"/>
        <v>0</v>
      </c>
      <c r="DX202" s="217">
        <f t="shared" ca="1" si="367"/>
        <v>0</v>
      </c>
      <c r="DY202" s="217">
        <f t="shared" ca="1" si="336"/>
        <v>0</v>
      </c>
      <c r="DZ202" s="218">
        <f ca="1">IF(AND(DW202,DX202=0)=0,0,IF(DW202&gt;0,'На банк Приват'!$AB$1,IF(DX202&gt;0,'На Укрсиб'!$V$1,0)))</f>
        <v>0</v>
      </c>
      <c r="EA202" s="207"/>
      <c r="EB202" s="207" t="str">
        <f t="shared" ca="1" si="337"/>
        <v>Оператор-лінійний наглядач</v>
      </c>
      <c r="EC202" s="207" t="str">
        <f t="shared" ca="1" si="338"/>
        <v>м-с</v>
      </c>
      <c r="ED202" s="207" t="str">
        <f t="shared" ca="1" si="368"/>
        <v>Стародумов В.М.</v>
      </c>
      <c r="EE202" s="207"/>
      <c r="EF202" s="219"/>
      <c r="EG202" s="219"/>
      <c r="EH202" s="219"/>
      <c r="EI202" s="219"/>
      <c r="EJ202" s="219"/>
      <c r="EK202" s="219"/>
      <c r="EL202" s="219"/>
      <c r="EM202" s="219">
        <f t="shared" si="339"/>
        <v>0</v>
      </c>
      <c r="EN202" s="219"/>
      <c r="EO202" s="219"/>
      <c r="EP202" s="219">
        <f t="shared" si="340"/>
        <v>0</v>
      </c>
      <c r="EQ202" s="219">
        <f t="shared" si="369"/>
        <v>0</v>
      </c>
      <c r="ER202" s="219">
        <f t="shared" si="370"/>
        <v>0</v>
      </c>
      <c r="ES202" s="219"/>
      <c r="ET202" s="219">
        <f t="shared" si="341"/>
        <v>0</v>
      </c>
      <c r="EU202" s="363">
        <f t="shared" si="371"/>
        <v>0</v>
      </c>
      <c r="EV202" s="219">
        <f t="shared" si="342"/>
        <v>0</v>
      </c>
      <c r="EW202" s="219">
        <f t="shared" ca="1" si="343"/>
        <v>0</v>
      </c>
      <c r="EX202" s="219">
        <f t="shared" ca="1" si="372"/>
        <v>0</v>
      </c>
      <c r="EY202" s="219">
        <f t="shared" ca="1" si="344"/>
        <v>0</v>
      </c>
      <c r="EZ202" s="220">
        <f ca="1">IF(AND(EW202,EX202=0)=0,0,IF(EW202&gt;0,'На банк Приват'!$AH$1,IF(EX202&gt;0,'На Укрсиб'!$AH$1,0)))</f>
        <v>0</v>
      </c>
      <c r="FA202" s="28" t="str">
        <f t="shared" ca="1" si="345"/>
        <v>Стародумов В.М.</v>
      </c>
      <c r="FB202" s="28" t="str">
        <f t="shared" ca="1" si="346"/>
        <v>Стародумов</v>
      </c>
      <c r="FC202" s="28" t="str">
        <f t="shared" ca="1" si="347"/>
        <v>Владислав</v>
      </c>
      <c r="FD202" s="28" t="str">
        <f t="shared" ca="1" si="348"/>
        <v>Миколайович</v>
      </c>
      <c r="FE202" s="28">
        <f t="shared" ca="1" si="349"/>
        <v>193</v>
      </c>
      <c r="FF202">
        <f t="shared" si="350"/>
        <v>0</v>
      </c>
      <c r="FG202" s="531"/>
    </row>
    <row r="203" spans="1:163">
      <c r="A203" s="113"/>
      <c r="B203" s="113">
        <f t="shared" ca="1" si="302"/>
        <v>0</v>
      </c>
      <c r="C203" s="113">
        <f t="shared" ca="1" si="303"/>
        <v>0</v>
      </c>
      <c r="D203" s="113" t="str">
        <f t="shared" ca="1" si="296"/>
        <v xml:space="preserve"> </v>
      </c>
      <c r="E203" s="113">
        <f t="shared" si="304"/>
        <v>0</v>
      </c>
      <c r="F203" s="115"/>
      <c r="G203" s="209">
        <f t="shared" si="298"/>
        <v>0</v>
      </c>
      <c r="H203" s="209">
        <f t="shared" si="299"/>
        <v>0</v>
      </c>
      <c r="I203" s="209">
        <f t="shared" si="300"/>
        <v>0</v>
      </c>
      <c r="J203" s="209">
        <f t="shared" si="279"/>
        <v>0</v>
      </c>
      <c r="K203" s="209">
        <f t="shared" si="280"/>
        <v>0</v>
      </c>
      <c r="L203" s="209">
        <f t="shared" si="281"/>
        <v>0</v>
      </c>
      <c r="M203" s="209">
        <f t="shared" si="282"/>
        <v>0</v>
      </c>
      <c r="N203" s="209">
        <f t="shared" si="283"/>
        <v>0</v>
      </c>
      <c r="O203" s="209">
        <f t="shared" si="373"/>
        <v>0</v>
      </c>
      <c r="P203" s="211">
        <f t="shared" si="284"/>
        <v>0</v>
      </c>
      <c r="Q203" s="209">
        <f t="shared" si="285"/>
        <v>0</v>
      </c>
      <c r="R203" s="209">
        <f t="shared" si="286"/>
        <v>0</v>
      </c>
      <c r="S203" s="209">
        <f t="shared" si="287"/>
        <v>0</v>
      </c>
      <c r="T203" s="209">
        <f t="shared" si="288"/>
        <v>0</v>
      </c>
      <c r="U203" s="209">
        <f t="shared" si="289"/>
        <v>0</v>
      </c>
      <c r="V203" s="209">
        <f t="shared" si="290"/>
        <v>0</v>
      </c>
      <c r="W203" s="209">
        <f t="shared" ca="1" si="291"/>
        <v>0</v>
      </c>
      <c r="X203" s="209">
        <f t="shared" ca="1" si="292"/>
        <v>0</v>
      </c>
      <c r="Y203" s="209">
        <f t="shared" ca="1" si="293"/>
        <v>0</v>
      </c>
      <c r="Z203" s="210" t="str">
        <f t="shared" ca="1" si="305"/>
        <v xml:space="preserve">        </v>
      </c>
      <c r="AA203" s="185"/>
      <c r="AB203" s="185">
        <f t="shared" ca="1" si="306"/>
        <v>0</v>
      </c>
      <c r="AC203" s="185">
        <f t="shared" ca="1" si="307"/>
        <v>0</v>
      </c>
      <c r="AD203" s="185" t="str">
        <f t="shared" ca="1" si="351"/>
        <v xml:space="preserve"> </v>
      </c>
      <c r="AE203" s="185"/>
      <c r="AF203" s="211"/>
      <c r="AG203" s="211"/>
      <c r="AH203" s="211"/>
      <c r="AI203" s="211"/>
      <c r="AJ203" s="211"/>
      <c r="AK203" s="211"/>
      <c r="AL203" s="211"/>
      <c r="AM203" s="211"/>
      <c r="AN203" s="211"/>
      <c r="AO203" s="211"/>
      <c r="AP203" s="623">
        <f t="shared" si="308"/>
        <v>0</v>
      </c>
      <c r="AQ203" s="211">
        <f t="shared" si="352"/>
        <v>0</v>
      </c>
      <c r="AR203" s="211">
        <f t="shared" si="353"/>
        <v>0</v>
      </c>
      <c r="AS203" s="211"/>
      <c r="AT203" s="211">
        <f t="shared" si="309"/>
        <v>0</v>
      </c>
      <c r="AU203" s="358">
        <f t="shared" si="310"/>
        <v>0</v>
      </c>
      <c r="AV203" s="211">
        <f t="shared" si="311"/>
        <v>0</v>
      </c>
      <c r="AW203" s="211">
        <f t="shared" ca="1" si="312"/>
        <v>0</v>
      </c>
      <c r="AX203" s="211">
        <f t="shared" ca="1" si="294"/>
        <v>0</v>
      </c>
      <c r="AY203" s="211">
        <f t="shared" ca="1" si="313"/>
        <v>0</v>
      </c>
      <c r="AZ203" s="212">
        <f ca="1">IF(AND(AW203,AX203=0,AY203=0)=0,0,IF(AW203&gt;0,'На банк Приват'!$J$1,IF(AX203&gt;0,'На Укрсиб'!$J$1,0)))</f>
        <v>0</v>
      </c>
      <c r="BA203" s="191"/>
      <c r="BB203" s="191">
        <f t="shared" ca="1" si="314"/>
        <v>0</v>
      </c>
      <c r="BC203" s="191">
        <f t="shared" ca="1" si="315"/>
        <v>0</v>
      </c>
      <c r="BD203" s="191" t="str">
        <f t="shared" ca="1" si="354"/>
        <v xml:space="preserve"> </v>
      </c>
      <c r="BE203" s="191"/>
      <c r="BF203" s="213"/>
      <c r="BG203" s="213"/>
      <c r="BH203" s="213"/>
      <c r="BI203" s="213"/>
      <c r="BJ203" s="213"/>
      <c r="BK203" s="213"/>
      <c r="BL203" s="213"/>
      <c r="BM203" s="213"/>
      <c r="BN203" s="213"/>
      <c r="BO203" s="213"/>
      <c r="BP203" s="623">
        <f t="shared" si="316"/>
        <v>0</v>
      </c>
      <c r="BQ203" s="213">
        <f t="shared" si="355"/>
        <v>0</v>
      </c>
      <c r="BR203" s="213">
        <f t="shared" si="356"/>
        <v>0</v>
      </c>
      <c r="BS203" s="213"/>
      <c r="BT203" s="213">
        <f t="shared" si="317"/>
        <v>0</v>
      </c>
      <c r="BU203" s="362">
        <f t="shared" si="357"/>
        <v>0</v>
      </c>
      <c r="BV203" s="213">
        <f t="shared" si="318"/>
        <v>0</v>
      </c>
      <c r="BW203" s="213">
        <f t="shared" ca="1" si="319"/>
        <v>0</v>
      </c>
      <c r="BX203" s="213">
        <f t="shared" ca="1" si="358"/>
        <v>0</v>
      </c>
      <c r="BY203" s="213">
        <f t="shared" ca="1" si="320"/>
        <v>0</v>
      </c>
      <c r="BZ203" s="214">
        <f ca="1">IF(AND(BW203,BX203=0)=0,0,IF(BW203&gt;0,'На банк Приват'!$P$1,IF(BX203&gt;0,'На Укрсиб'!$P$1,0)))</f>
        <v>0</v>
      </c>
      <c r="CA203" s="198">
        <v>196</v>
      </c>
      <c r="CB203" s="198">
        <f t="shared" ca="1" si="321"/>
        <v>0</v>
      </c>
      <c r="CC203" s="198">
        <f t="shared" ca="1" si="322"/>
        <v>0</v>
      </c>
      <c r="CD203" s="198" t="str">
        <f t="shared" ca="1" si="359"/>
        <v xml:space="preserve"> </v>
      </c>
      <c r="CE203" s="198"/>
      <c r="CF203" s="215"/>
      <c r="CG203" s="215"/>
      <c r="CH203" s="215"/>
      <c r="CI203" s="215"/>
      <c r="CJ203" s="215"/>
      <c r="CK203" s="215"/>
      <c r="CL203" s="215"/>
      <c r="CM203" s="215">
        <f t="shared" si="301"/>
        <v>0</v>
      </c>
      <c r="CN203" s="215"/>
      <c r="CO203" s="215"/>
      <c r="CP203" s="215">
        <f t="shared" si="323"/>
        <v>0</v>
      </c>
      <c r="CQ203" s="215">
        <f t="shared" si="360"/>
        <v>0</v>
      </c>
      <c r="CR203" s="215">
        <f t="shared" si="361"/>
        <v>0</v>
      </c>
      <c r="CS203" s="215"/>
      <c r="CT203" s="215">
        <f t="shared" si="324"/>
        <v>0</v>
      </c>
      <c r="CU203" s="369">
        <f t="shared" si="325"/>
        <v>0</v>
      </c>
      <c r="CV203" s="215">
        <f t="shared" si="326"/>
        <v>0</v>
      </c>
      <c r="CW203" s="215">
        <f t="shared" ca="1" si="327"/>
        <v>0</v>
      </c>
      <c r="CX203" s="215">
        <f t="shared" ca="1" si="362"/>
        <v>0</v>
      </c>
      <c r="CY203" s="215">
        <f t="shared" ca="1" si="328"/>
        <v>0</v>
      </c>
      <c r="CZ203" s="216">
        <f ca="1">IF(AND(CW203,CX203=0)=0,0,IF(CW203&gt;0,'На банк Приват'!$V$1,IF(CX203&gt;0,'На Укрсиб'!$V$1,0)))</f>
        <v>0</v>
      </c>
      <c r="DA203" s="204"/>
      <c r="DB203" s="204">
        <f t="shared" ca="1" si="329"/>
        <v>0</v>
      </c>
      <c r="DC203" s="204">
        <f t="shared" ca="1" si="330"/>
        <v>0</v>
      </c>
      <c r="DD203" s="204" t="str">
        <f t="shared" ca="1" si="363"/>
        <v xml:space="preserve"> </v>
      </c>
      <c r="DE203" s="204"/>
      <c r="DF203" s="217"/>
      <c r="DG203" s="217"/>
      <c r="DH203" s="217"/>
      <c r="DI203" s="217"/>
      <c r="DJ203" s="217"/>
      <c r="DK203" s="217"/>
      <c r="DL203" s="217"/>
      <c r="DM203" s="217"/>
      <c r="DN203" s="217"/>
      <c r="DO203" s="217"/>
      <c r="DP203" s="763">
        <f t="shared" si="332"/>
        <v>0</v>
      </c>
      <c r="DQ203" s="217">
        <f t="shared" si="364"/>
        <v>0</v>
      </c>
      <c r="DR203" s="217">
        <f t="shared" si="365"/>
        <v>0</v>
      </c>
      <c r="DS203" s="217"/>
      <c r="DT203" s="217">
        <f t="shared" si="333"/>
        <v>0</v>
      </c>
      <c r="DU203" s="366">
        <f t="shared" si="366"/>
        <v>0</v>
      </c>
      <c r="DV203" s="217">
        <f t="shared" si="334"/>
        <v>0</v>
      </c>
      <c r="DW203" s="217">
        <f t="shared" ca="1" si="335"/>
        <v>0</v>
      </c>
      <c r="DX203" s="217">
        <f t="shared" ca="1" si="367"/>
        <v>0</v>
      </c>
      <c r="DY203" s="217">
        <f t="shared" ca="1" si="336"/>
        <v>0</v>
      </c>
      <c r="DZ203" s="218">
        <f ca="1">IF(AND(DW203,DX203=0)=0,0,IF(DW203&gt;0,'На банк Приват'!$AB$1,IF(DX203&gt;0,'На Укрсиб'!$V$1,0)))</f>
        <v>0</v>
      </c>
      <c r="EA203" s="207"/>
      <c r="EB203" s="207">
        <f t="shared" ca="1" si="337"/>
        <v>0</v>
      </c>
      <c r="EC203" s="207">
        <f t="shared" ca="1" si="338"/>
        <v>0</v>
      </c>
      <c r="ED203" s="207" t="str">
        <f t="shared" ca="1" si="368"/>
        <v xml:space="preserve"> </v>
      </c>
      <c r="EE203" s="207"/>
      <c r="EF203" s="219"/>
      <c r="EG203" s="219"/>
      <c r="EH203" s="219"/>
      <c r="EI203" s="219"/>
      <c r="EJ203" s="219"/>
      <c r="EK203" s="219"/>
      <c r="EL203" s="219"/>
      <c r="EM203" s="219">
        <f t="shared" si="339"/>
        <v>0</v>
      </c>
      <c r="EN203" s="219"/>
      <c r="EO203" s="219"/>
      <c r="EP203" s="219">
        <f t="shared" si="340"/>
        <v>0</v>
      </c>
      <c r="EQ203" s="219">
        <f t="shared" si="369"/>
        <v>0</v>
      </c>
      <c r="ER203" s="219">
        <f t="shared" si="370"/>
        <v>0</v>
      </c>
      <c r="ES203" s="219"/>
      <c r="ET203" s="219">
        <f t="shared" si="341"/>
        <v>0</v>
      </c>
      <c r="EU203" s="363">
        <f t="shared" si="371"/>
        <v>0</v>
      </c>
      <c r="EV203" s="219">
        <f t="shared" si="342"/>
        <v>0</v>
      </c>
      <c r="EW203" s="219">
        <f t="shared" ca="1" si="343"/>
        <v>0</v>
      </c>
      <c r="EX203" s="219">
        <f t="shared" ca="1" si="372"/>
        <v>0</v>
      </c>
      <c r="EY203" s="219">
        <f t="shared" ca="1" si="344"/>
        <v>0</v>
      </c>
      <c r="EZ203" s="220">
        <f ca="1">IF(AND(EW203,EX203=0)=0,0,IF(EW203&gt;0,'На банк Приват'!$AH$1,IF(EX203&gt;0,'На Укрсиб'!$AH$1,0)))</f>
        <v>0</v>
      </c>
      <c r="FA203" s="28" t="str">
        <f t="shared" ca="1" si="345"/>
        <v xml:space="preserve"> </v>
      </c>
      <c r="FB203" s="28">
        <f t="shared" ca="1" si="346"/>
        <v>0</v>
      </c>
      <c r="FC203" s="28">
        <f t="shared" ca="1" si="347"/>
        <v>0</v>
      </c>
      <c r="FD203" s="28">
        <f t="shared" ca="1" si="348"/>
        <v>0</v>
      </c>
      <c r="FE203" s="28">
        <f t="shared" ca="1" si="349"/>
        <v>194</v>
      </c>
      <c r="FF203">
        <f t="shared" si="350"/>
        <v>0</v>
      </c>
      <c r="FG203" s="531" t="s">
        <v>179</v>
      </c>
    </row>
    <row r="204" spans="1:163">
      <c r="A204" s="113"/>
      <c r="B204" s="113" t="str">
        <f t="shared" ca="1" si="302"/>
        <v>Начальник  відділення</v>
      </c>
      <c r="C204" s="113" t="str">
        <f t="shared" ca="1" si="303"/>
        <v>с-нт</v>
      </c>
      <c r="D204" s="113" t="str">
        <f t="shared" ca="1" si="296"/>
        <v>Смолярчук М.Є.</v>
      </c>
      <c r="E204" s="113">
        <f t="shared" si="304"/>
        <v>0</v>
      </c>
      <c r="F204" s="115"/>
      <c r="G204" s="209">
        <f t="shared" si="298"/>
        <v>0</v>
      </c>
      <c r="H204" s="209">
        <f t="shared" si="299"/>
        <v>0</v>
      </c>
      <c r="I204" s="209">
        <f t="shared" si="300"/>
        <v>0</v>
      </c>
      <c r="J204" s="209">
        <f t="shared" si="279"/>
        <v>0</v>
      </c>
      <c r="K204" s="209">
        <f t="shared" si="280"/>
        <v>0</v>
      </c>
      <c r="L204" s="209">
        <f t="shared" si="281"/>
        <v>0</v>
      </c>
      <c r="M204" s="209">
        <f t="shared" si="282"/>
        <v>0</v>
      </c>
      <c r="N204" s="209">
        <f t="shared" si="283"/>
        <v>0</v>
      </c>
      <c r="O204" s="209">
        <f t="shared" si="373"/>
        <v>0</v>
      </c>
      <c r="P204" s="211">
        <f t="shared" si="284"/>
        <v>0</v>
      </c>
      <c r="Q204" s="209">
        <f t="shared" si="285"/>
        <v>0</v>
      </c>
      <c r="R204" s="209">
        <f t="shared" si="286"/>
        <v>0</v>
      </c>
      <c r="S204" s="209">
        <f t="shared" si="287"/>
        <v>0</v>
      </c>
      <c r="T204" s="209">
        <f t="shared" si="288"/>
        <v>0</v>
      </c>
      <c r="U204" s="209">
        <f t="shared" si="289"/>
        <v>0</v>
      </c>
      <c r="V204" s="209">
        <f t="shared" si="290"/>
        <v>0</v>
      </c>
      <c r="W204" s="209">
        <f t="shared" ca="1" si="291"/>
        <v>0</v>
      </c>
      <c r="X204" s="209">
        <f t="shared" ca="1" si="292"/>
        <v>0</v>
      </c>
      <c r="Y204" s="209">
        <f t="shared" ca="1" si="293"/>
        <v>0</v>
      </c>
      <c r="Z204" s="210" t="str">
        <f t="shared" ca="1" si="305"/>
        <v xml:space="preserve">        </v>
      </c>
      <c r="AA204" s="185"/>
      <c r="AB204" s="185" t="str">
        <f t="shared" ca="1" si="306"/>
        <v>Начальник  відділення</v>
      </c>
      <c r="AC204" s="185" t="str">
        <f t="shared" ca="1" si="307"/>
        <v>с-нт</v>
      </c>
      <c r="AD204" s="185" t="str">
        <f t="shared" ca="1" si="351"/>
        <v>Смолярчук М.Є.</v>
      </c>
      <c r="AE204" s="185"/>
      <c r="AF204" s="211"/>
      <c r="AG204" s="211"/>
      <c r="AH204" s="211"/>
      <c r="AI204" s="211"/>
      <c r="AJ204" s="211"/>
      <c r="AK204" s="211"/>
      <c r="AL204" s="211"/>
      <c r="AM204" s="211"/>
      <c r="AN204" s="211"/>
      <c r="AO204" s="211"/>
      <c r="AP204" s="623">
        <f t="shared" si="308"/>
        <v>0</v>
      </c>
      <c r="AQ204" s="211">
        <f t="shared" si="352"/>
        <v>0</v>
      </c>
      <c r="AR204" s="211">
        <f t="shared" si="353"/>
        <v>0</v>
      </c>
      <c r="AS204" s="211"/>
      <c r="AT204" s="211">
        <f t="shared" si="309"/>
        <v>0</v>
      </c>
      <c r="AU204" s="358">
        <f t="shared" si="310"/>
        <v>0</v>
      </c>
      <c r="AV204" s="211">
        <f t="shared" si="311"/>
        <v>0</v>
      </c>
      <c r="AW204" s="211">
        <f t="shared" ca="1" si="312"/>
        <v>0</v>
      </c>
      <c r="AX204" s="211">
        <f t="shared" ca="1" si="294"/>
        <v>0</v>
      </c>
      <c r="AY204" s="211">
        <f t="shared" ca="1" si="313"/>
        <v>0</v>
      </c>
      <c r="AZ204" s="212">
        <f ca="1">IF(AND(AW204,AX204=0,AY204=0)=0,0,IF(AW204&gt;0,'На банк Приват'!$J$1,IF(AX204&gt;0,'На Укрсиб'!$J$1,0)))</f>
        <v>0</v>
      </c>
      <c r="BA204" s="191"/>
      <c r="BB204" s="191" t="str">
        <f t="shared" ca="1" si="314"/>
        <v>Начальник  відділення</v>
      </c>
      <c r="BC204" s="191" t="str">
        <f t="shared" ca="1" si="315"/>
        <v>с-нт</v>
      </c>
      <c r="BD204" s="191" t="str">
        <f t="shared" ca="1" si="354"/>
        <v>Смолярчук М.Є.</v>
      </c>
      <c r="BE204" s="191"/>
      <c r="BF204" s="213"/>
      <c r="BG204" s="213"/>
      <c r="BH204" s="213"/>
      <c r="BI204" s="213"/>
      <c r="BJ204" s="213"/>
      <c r="BK204" s="213"/>
      <c r="BL204" s="213"/>
      <c r="BM204" s="213"/>
      <c r="BN204" s="213"/>
      <c r="BO204" s="213"/>
      <c r="BP204" s="623">
        <f t="shared" si="316"/>
        <v>0</v>
      </c>
      <c r="BQ204" s="213">
        <f t="shared" si="355"/>
        <v>0</v>
      </c>
      <c r="BR204" s="213">
        <f t="shared" si="356"/>
        <v>0</v>
      </c>
      <c r="BS204" s="213"/>
      <c r="BT204" s="213">
        <f t="shared" si="317"/>
        <v>0</v>
      </c>
      <c r="BU204" s="362">
        <f t="shared" si="357"/>
        <v>0</v>
      </c>
      <c r="BV204" s="213">
        <f t="shared" si="318"/>
        <v>0</v>
      </c>
      <c r="BW204" s="213">
        <f t="shared" ca="1" si="319"/>
        <v>0</v>
      </c>
      <c r="BX204" s="213">
        <f t="shared" ca="1" si="358"/>
        <v>0</v>
      </c>
      <c r="BY204" s="213">
        <f t="shared" ca="1" si="320"/>
        <v>0</v>
      </c>
      <c r="BZ204" s="214">
        <f ca="1">IF(AND(BW204,BX204=0)=0,0,IF(BW204&gt;0,'На банк Приват'!$P$1,IF(BX204&gt;0,'На Укрсиб'!$P$1,0)))</f>
        <v>0</v>
      </c>
      <c r="CA204" s="198">
        <v>197</v>
      </c>
      <c r="CB204" s="198" t="str">
        <f t="shared" ca="1" si="321"/>
        <v>Начальник  відділення</v>
      </c>
      <c r="CC204" s="198" t="str">
        <f t="shared" ca="1" si="322"/>
        <v>с-нт</v>
      </c>
      <c r="CD204" s="198" t="str">
        <f t="shared" ca="1" si="359"/>
        <v>Смолярчук М.Є.</v>
      </c>
      <c r="CE204" s="198"/>
      <c r="CF204" s="215"/>
      <c r="CG204" s="215"/>
      <c r="CH204" s="215"/>
      <c r="CI204" s="215"/>
      <c r="CJ204" s="215"/>
      <c r="CK204" s="215"/>
      <c r="CL204" s="215"/>
      <c r="CM204" s="215">
        <f t="shared" si="301"/>
        <v>0</v>
      </c>
      <c r="CN204" s="215"/>
      <c r="CO204" s="215"/>
      <c r="CP204" s="215">
        <f t="shared" si="323"/>
        <v>0</v>
      </c>
      <c r="CQ204" s="215">
        <f t="shared" si="360"/>
        <v>0</v>
      </c>
      <c r="CR204" s="215">
        <f t="shared" si="361"/>
        <v>0</v>
      </c>
      <c r="CS204" s="215"/>
      <c r="CT204" s="215">
        <f t="shared" si="324"/>
        <v>0</v>
      </c>
      <c r="CU204" s="369">
        <f t="shared" si="325"/>
        <v>0</v>
      </c>
      <c r="CV204" s="215">
        <f t="shared" si="326"/>
        <v>0</v>
      </c>
      <c r="CW204" s="215">
        <f t="shared" ca="1" si="327"/>
        <v>0</v>
      </c>
      <c r="CX204" s="215">
        <f t="shared" ca="1" si="362"/>
        <v>0</v>
      </c>
      <c r="CY204" s="215">
        <f t="shared" ca="1" si="328"/>
        <v>0</v>
      </c>
      <c r="CZ204" s="216">
        <f ca="1">IF(AND(CW204,CX204=0)=0,0,IF(CW204&gt;0,'На банк Приват'!$V$1,IF(CX204&gt;0,'На Укрсиб'!$V$1,0)))</f>
        <v>0</v>
      </c>
      <c r="DA204" s="204"/>
      <c r="DB204" s="204" t="str">
        <f t="shared" ca="1" si="329"/>
        <v>Начальник  відділення</v>
      </c>
      <c r="DC204" s="204" t="str">
        <f t="shared" ca="1" si="330"/>
        <v>с-нт</v>
      </c>
      <c r="DD204" s="204" t="str">
        <f t="shared" ca="1" si="363"/>
        <v>Смолярчук М.Є.</v>
      </c>
      <c r="DE204" s="204"/>
      <c r="DF204" s="217"/>
      <c r="DG204" s="217"/>
      <c r="DH204" s="217"/>
      <c r="DI204" s="217"/>
      <c r="DJ204" s="217"/>
      <c r="DK204" s="217"/>
      <c r="DL204" s="217"/>
      <c r="DM204" s="217">
        <f t="shared" si="331"/>
        <v>0</v>
      </c>
      <c r="DN204" s="217"/>
      <c r="DO204" s="217"/>
      <c r="DP204" s="763">
        <f t="shared" si="332"/>
        <v>0</v>
      </c>
      <c r="DQ204" s="217">
        <f t="shared" si="364"/>
        <v>0</v>
      </c>
      <c r="DR204" s="217">
        <f t="shared" si="365"/>
        <v>0</v>
      </c>
      <c r="DS204" s="217"/>
      <c r="DT204" s="217">
        <f t="shared" si="333"/>
        <v>0</v>
      </c>
      <c r="DU204" s="366">
        <f t="shared" si="366"/>
        <v>0</v>
      </c>
      <c r="DV204" s="217">
        <f t="shared" si="334"/>
        <v>0</v>
      </c>
      <c r="DW204" s="217">
        <f t="shared" ca="1" si="335"/>
        <v>0</v>
      </c>
      <c r="DX204" s="217">
        <f t="shared" ca="1" si="367"/>
        <v>0</v>
      </c>
      <c r="DY204" s="217">
        <f t="shared" ca="1" si="336"/>
        <v>0</v>
      </c>
      <c r="DZ204" s="218">
        <f ca="1">IF(AND(DW204,DX204=0)=0,0,IF(DW204&gt;0,'На банк Приват'!$AB$1,IF(DX204&gt;0,'На Укрсиб'!$V$1,0)))</f>
        <v>0</v>
      </c>
      <c r="EA204" s="207"/>
      <c r="EB204" s="207" t="str">
        <f t="shared" ca="1" si="337"/>
        <v>Начальник  відділення</v>
      </c>
      <c r="EC204" s="207" t="str">
        <f t="shared" ca="1" si="338"/>
        <v>с-нт</v>
      </c>
      <c r="ED204" s="207" t="str">
        <f t="shared" ca="1" si="368"/>
        <v>Смолярчук М.Є.</v>
      </c>
      <c r="EE204" s="207"/>
      <c r="EF204" s="219"/>
      <c r="EG204" s="219"/>
      <c r="EH204" s="219"/>
      <c r="EI204" s="219"/>
      <c r="EJ204" s="219"/>
      <c r="EK204" s="219"/>
      <c r="EL204" s="219"/>
      <c r="EM204" s="219">
        <f t="shared" si="339"/>
        <v>0</v>
      </c>
      <c r="EN204" s="219"/>
      <c r="EO204" s="219"/>
      <c r="EP204" s="219">
        <f t="shared" si="340"/>
        <v>0</v>
      </c>
      <c r="EQ204" s="219">
        <f t="shared" si="369"/>
        <v>0</v>
      </c>
      <c r="ER204" s="219">
        <f t="shared" si="370"/>
        <v>0</v>
      </c>
      <c r="ES204" s="219"/>
      <c r="ET204" s="219">
        <f t="shared" si="341"/>
        <v>0</v>
      </c>
      <c r="EU204" s="363">
        <f t="shared" si="371"/>
        <v>0</v>
      </c>
      <c r="EV204" s="219">
        <f t="shared" si="342"/>
        <v>0</v>
      </c>
      <c r="EW204" s="219">
        <f t="shared" ca="1" si="343"/>
        <v>0</v>
      </c>
      <c r="EX204" s="219">
        <f t="shared" ca="1" si="372"/>
        <v>0</v>
      </c>
      <c r="EY204" s="219">
        <f t="shared" ca="1" si="344"/>
        <v>0</v>
      </c>
      <c r="EZ204" s="220">
        <f ca="1">IF(AND(EW204,EX204=0)=0,0,IF(EW204&gt;0,'На банк Приват'!$AH$1,IF(EX204&gt;0,'На Укрсиб'!$AH$1,0)))</f>
        <v>0</v>
      </c>
      <c r="FA204" s="28" t="str">
        <f t="shared" ca="1" si="345"/>
        <v>Смолярчук М.Є.</v>
      </c>
      <c r="FB204" s="28" t="str">
        <f t="shared" ca="1" si="346"/>
        <v>Смолярчук</v>
      </c>
      <c r="FC204" s="28" t="str">
        <f t="shared" ca="1" si="347"/>
        <v>Марія</v>
      </c>
      <c r="FD204" s="28" t="str">
        <f t="shared" ca="1" si="348"/>
        <v>Євгенівна</v>
      </c>
      <c r="FE204" s="28">
        <f t="shared" ca="1" si="349"/>
        <v>195</v>
      </c>
      <c r="FF204">
        <f t="shared" si="350"/>
        <v>0</v>
      </c>
      <c r="FG204" s="531" t="s">
        <v>134</v>
      </c>
    </row>
    <row r="205" spans="1:163">
      <c r="A205" s="113"/>
      <c r="B205" s="113" t="str">
        <f t="shared" ca="1" si="302"/>
        <v xml:space="preserve">Старший оператор </v>
      </c>
      <c r="C205" s="113" t="str">
        <f t="shared" ca="1" si="303"/>
        <v>ст. м-с</v>
      </c>
      <c r="D205" s="113" t="str">
        <f t="shared" ca="1" si="296"/>
        <v>Коломійченко В.С.</v>
      </c>
      <c r="E205" s="113">
        <f t="shared" si="304"/>
        <v>0</v>
      </c>
      <c r="F205" s="115"/>
      <c r="G205" s="209">
        <f t="shared" si="298"/>
        <v>0</v>
      </c>
      <c r="H205" s="209">
        <f t="shared" si="299"/>
        <v>0</v>
      </c>
      <c r="I205" s="209">
        <f t="shared" si="300"/>
        <v>0</v>
      </c>
      <c r="J205" s="209">
        <f t="shared" si="279"/>
        <v>0</v>
      </c>
      <c r="K205" s="209">
        <f t="shared" si="280"/>
        <v>0</v>
      </c>
      <c r="L205" s="209">
        <f t="shared" si="281"/>
        <v>0</v>
      </c>
      <c r="M205" s="209">
        <f t="shared" si="282"/>
        <v>0</v>
      </c>
      <c r="N205" s="209">
        <f t="shared" si="283"/>
        <v>0</v>
      </c>
      <c r="O205" s="209">
        <f t="shared" si="373"/>
        <v>0</v>
      </c>
      <c r="P205" s="211">
        <f t="shared" si="284"/>
        <v>0</v>
      </c>
      <c r="Q205" s="209">
        <f t="shared" si="285"/>
        <v>0</v>
      </c>
      <c r="R205" s="209">
        <f t="shared" si="286"/>
        <v>0</v>
      </c>
      <c r="S205" s="209">
        <f t="shared" si="287"/>
        <v>0</v>
      </c>
      <c r="T205" s="209">
        <f t="shared" si="288"/>
        <v>0</v>
      </c>
      <c r="U205" s="209">
        <f t="shared" si="289"/>
        <v>0</v>
      </c>
      <c r="V205" s="209">
        <f t="shared" si="290"/>
        <v>0</v>
      </c>
      <c r="W205" s="209">
        <f t="shared" ca="1" si="291"/>
        <v>0</v>
      </c>
      <c r="X205" s="209">
        <f t="shared" ca="1" si="292"/>
        <v>0</v>
      </c>
      <c r="Y205" s="209">
        <f t="shared" ca="1" si="293"/>
        <v>0</v>
      </c>
      <c r="Z205" s="210" t="str">
        <f t="shared" ca="1" si="305"/>
        <v xml:space="preserve">        </v>
      </c>
      <c r="AA205" s="185"/>
      <c r="AB205" s="185" t="str">
        <f t="shared" ca="1" si="306"/>
        <v xml:space="preserve">Старший оператор </v>
      </c>
      <c r="AC205" s="185" t="str">
        <f t="shared" ca="1" si="307"/>
        <v>ст. м-с</v>
      </c>
      <c r="AD205" s="185" t="str">
        <f t="shared" ca="1" si="351"/>
        <v>Коломійченко В.С.</v>
      </c>
      <c r="AE205" s="185"/>
      <c r="AF205" s="211"/>
      <c r="AG205" s="211"/>
      <c r="AH205" s="211"/>
      <c r="AI205" s="211"/>
      <c r="AJ205" s="211"/>
      <c r="AK205" s="211"/>
      <c r="AL205" s="211"/>
      <c r="AM205" s="211"/>
      <c r="AN205" s="211"/>
      <c r="AO205" s="211"/>
      <c r="AP205" s="623">
        <f t="shared" si="308"/>
        <v>0</v>
      </c>
      <c r="AQ205" s="211">
        <f t="shared" si="352"/>
        <v>0</v>
      </c>
      <c r="AR205" s="211">
        <f t="shared" si="353"/>
        <v>0</v>
      </c>
      <c r="AS205" s="211"/>
      <c r="AT205" s="211">
        <f t="shared" si="309"/>
        <v>0</v>
      </c>
      <c r="AU205" s="358">
        <f t="shared" si="310"/>
        <v>0</v>
      </c>
      <c r="AV205" s="211">
        <f t="shared" si="311"/>
        <v>0</v>
      </c>
      <c r="AW205" s="211">
        <f t="shared" ca="1" si="312"/>
        <v>0</v>
      </c>
      <c r="AX205" s="211">
        <f t="shared" ca="1" si="294"/>
        <v>0</v>
      </c>
      <c r="AY205" s="211">
        <f t="shared" ca="1" si="313"/>
        <v>0</v>
      </c>
      <c r="AZ205" s="212">
        <f ca="1">IF(AND(AW205,AX205=0,AY205=0)=0,0,IF(AW205&gt;0,'На банк Приват'!$J$1,IF(AX205&gt;0,'На Укрсиб'!$J$1,0)))</f>
        <v>0</v>
      </c>
      <c r="BA205" s="191"/>
      <c r="BB205" s="191" t="str">
        <f t="shared" ca="1" si="314"/>
        <v xml:space="preserve">Старший оператор </v>
      </c>
      <c r="BC205" s="191" t="str">
        <f t="shared" ca="1" si="315"/>
        <v>ст. м-с</v>
      </c>
      <c r="BD205" s="191" t="str">
        <f t="shared" ca="1" si="354"/>
        <v>Коломійченко В.С.</v>
      </c>
      <c r="BE205" s="191"/>
      <c r="BF205" s="213"/>
      <c r="BG205" s="213"/>
      <c r="BH205" s="213"/>
      <c r="BI205" s="213"/>
      <c r="BJ205" s="213"/>
      <c r="BK205" s="213"/>
      <c r="BL205" s="213"/>
      <c r="BM205" s="213"/>
      <c r="BN205" s="213"/>
      <c r="BO205" s="213"/>
      <c r="BP205" s="623">
        <f t="shared" si="316"/>
        <v>0</v>
      </c>
      <c r="BQ205" s="213">
        <f t="shared" si="355"/>
        <v>0</v>
      </c>
      <c r="BR205" s="213">
        <f t="shared" si="356"/>
        <v>0</v>
      </c>
      <c r="BS205" s="213"/>
      <c r="BT205" s="213">
        <f t="shared" si="317"/>
        <v>0</v>
      </c>
      <c r="BU205" s="362">
        <f t="shared" si="357"/>
        <v>0</v>
      </c>
      <c r="BV205" s="213">
        <f t="shared" si="318"/>
        <v>0</v>
      </c>
      <c r="BW205" s="213">
        <f t="shared" ca="1" si="319"/>
        <v>0</v>
      </c>
      <c r="BX205" s="213">
        <f t="shared" ca="1" si="358"/>
        <v>0</v>
      </c>
      <c r="BY205" s="213">
        <f t="shared" ca="1" si="320"/>
        <v>0</v>
      </c>
      <c r="BZ205" s="214">
        <f ca="1">IF(AND(BW205,BX205=0)=0,0,IF(BW205&gt;0,'На банк Приват'!$P$1,IF(BX205&gt;0,'На Укрсиб'!$P$1,0)))</f>
        <v>0</v>
      </c>
      <c r="CA205" s="198">
        <v>198</v>
      </c>
      <c r="CB205" s="198" t="str">
        <f t="shared" ca="1" si="321"/>
        <v xml:space="preserve">Старший оператор </v>
      </c>
      <c r="CC205" s="198" t="str">
        <f t="shared" ca="1" si="322"/>
        <v>ст. м-с</v>
      </c>
      <c r="CD205" s="198" t="str">
        <f t="shared" ca="1" si="359"/>
        <v>Коломійченко В.С.</v>
      </c>
      <c r="CE205" s="198"/>
      <c r="CF205" s="215"/>
      <c r="CG205" s="215"/>
      <c r="CH205" s="215"/>
      <c r="CI205" s="215"/>
      <c r="CJ205" s="215"/>
      <c r="CK205" s="215"/>
      <c r="CL205" s="215"/>
      <c r="CM205" s="215">
        <f t="shared" si="301"/>
        <v>0</v>
      </c>
      <c r="CN205" s="215"/>
      <c r="CO205" s="215"/>
      <c r="CP205" s="215">
        <f t="shared" si="323"/>
        <v>0</v>
      </c>
      <c r="CQ205" s="215">
        <f t="shared" si="360"/>
        <v>0</v>
      </c>
      <c r="CR205" s="215">
        <f t="shared" si="361"/>
        <v>0</v>
      </c>
      <c r="CS205" s="215"/>
      <c r="CT205" s="215">
        <f t="shared" si="324"/>
        <v>0</v>
      </c>
      <c r="CU205" s="369">
        <f t="shared" si="325"/>
        <v>0</v>
      </c>
      <c r="CV205" s="215">
        <f t="shared" si="326"/>
        <v>0</v>
      </c>
      <c r="CW205" s="215">
        <f t="shared" ca="1" si="327"/>
        <v>0</v>
      </c>
      <c r="CX205" s="215">
        <f t="shared" ca="1" si="362"/>
        <v>0</v>
      </c>
      <c r="CY205" s="215">
        <f t="shared" ca="1" si="328"/>
        <v>0</v>
      </c>
      <c r="CZ205" s="216">
        <f ca="1">IF(AND(CW205,CX205=0)=0,0,IF(CW205&gt;0,'На банк Приват'!$V$1,IF(CX205&gt;0,'На Укрсиб'!$V$1,0)))</f>
        <v>0</v>
      </c>
      <c r="DA205" s="204"/>
      <c r="DB205" s="204" t="str">
        <f t="shared" ca="1" si="329"/>
        <v xml:space="preserve">Старший оператор </v>
      </c>
      <c r="DC205" s="204" t="str">
        <f t="shared" ca="1" si="330"/>
        <v>ст. м-с</v>
      </c>
      <c r="DD205" s="204" t="str">
        <f t="shared" ca="1" si="363"/>
        <v>Коломійченко В.С.</v>
      </c>
      <c r="DE205" s="204"/>
      <c r="DF205" s="217"/>
      <c r="DG205" s="217"/>
      <c r="DH205" s="217"/>
      <c r="DI205" s="217"/>
      <c r="DJ205" s="217"/>
      <c r="DK205" s="217"/>
      <c r="DL205" s="217"/>
      <c r="DM205" s="217">
        <f t="shared" si="331"/>
        <v>0</v>
      </c>
      <c r="DN205" s="217"/>
      <c r="DO205" s="217"/>
      <c r="DP205" s="763">
        <f t="shared" si="332"/>
        <v>0</v>
      </c>
      <c r="DQ205" s="217">
        <f t="shared" si="364"/>
        <v>0</v>
      </c>
      <c r="DR205" s="217">
        <f t="shared" si="365"/>
        <v>0</v>
      </c>
      <c r="DS205" s="217"/>
      <c r="DT205" s="217">
        <f t="shared" si="333"/>
        <v>0</v>
      </c>
      <c r="DU205" s="366">
        <f t="shared" si="366"/>
        <v>0</v>
      </c>
      <c r="DV205" s="217">
        <f t="shared" si="334"/>
        <v>0</v>
      </c>
      <c r="DW205" s="217">
        <f t="shared" ca="1" si="335"/>
        <v>0</v>
      </c>
      <c r="DX205" s="217">
        <f t="shared" ca="1" si="367"/>
        <v>0</v>
      </c>
      <c r="DY205" s="217">
        <f t="shared" ca="1" si="336"/>
        <v>0</v>
      </c>
      <c r="DZ205" s="218">
        <f ca="1">IF(AND(DW205,DX205=0)=0,0,IF(DW205&gt;0,'На банк Приват'!$AB$1,IF(DX205&gt;0,'На Укрсиб'!$V$1,0)))</f>
        <v>0</v>
      </c>
      <c r="EA205" s="207"/>
      <c r="EB205" s="207" t="str">
        <f t="shared" ca="1" si="337"/>
        <v xml:space="preserve">Старший оператор </v>
      </c>
      <c r="EC205" s="207" t="str">
        <f t="shared" ca="1" si="338"/>
        <v>ст. м-с</v>
      </c>
      <c r="ED205" s="207" t="str">
        <f t="shared" ca="1" si="368"/>
        <v>Коломійченко В.С.</v>
      </c>
      <c r="EE205" s="207"/>
      <c r="EF205" s="219"/>
      <c r="EG205" s="219"/>
      <c r="EH205" s="219"/>
      <c r="EI205" s="219"/>
      <c r="EJ205" s="219"/>
      <c r="EK205" s="219"/>
      <c r="EL205" s="219"/>
      <c r="EM205" s="219">
        <f t="shared" si="339"/>
        <v>0</v>
      </c>
      <c r="EN205" s="219"/>
      <c r="EO205" s="219"/>
      <c r="EP205" s="219">
        <f t="shared" si="340"/>
        <v>0</v>
      </c>
      <c r="EQ205" s="219">
        <f t="shared" si="369"/>
        <v>0</v>
      </c>
      <c r="ER205" s="219">
        <f t="shared" si="370"/>
        <v>0</v>
      </c>
      <c r="ES205" s="219"/>
      <c r="ET205" s="219">
        <f t="shared" si="341"/>
        <v>0</v>
      </c>
      <c r="EU205" s="363">
        <f t="shared" si="371"/>
        <v>0</v>
      </c>
      <c r="EV205" s="219">
        <f t="shared" si="342"/>
        <v>0</v>
      </c>
      <c r="EW205" s="219">
        <f t="shared" ca="1" si="343"/>
        <v>0</v>
      </c>
      <c r="EX205" s="219">
        <f t="shared" ca="1" si="372"/>
        <v>0</v>
      </c>
      <c r="EY205" s="219">
        <f t="shared" ca="1" si="344"/>
        <v>0</v>
      </c>
      <c r="EZ205" s="220">
        <f ca="1">IF(AND(EW205,EX205=0)=0,0,IF(EW205&gt;0,'На банк Приват'!$AH$1,IF(EX205&gt;0,'На Укрсиб'!$AH$1,0)))</f>
        <v>0</v>
      </c>
      <c r="FA205" s="28" t="str">
        <f t="shared" ca="1" si="345"/>
        <v>Коломійченко В.С.</v>
      </c>
      <c r="FB205" s="28" t="str">
        <f t="shared" ca="1" si="346"/>
        <v>Коломійченко</v>
      </c>
      <c r="FC205" s="28" t="str">
        <f t="shared" ca="1" si="347"/>
        <v>Вікторія</v>
      </c>
      <c r="FD205" s="28" t="str">
        <f t="shared" ca="1" si="348"/>
        <v>Сергіївна</v>
      </c>
      <c r="FE205" s="28">
        <f t="shared" ca="1" si="349"/>
        <v>196</v>
      </c>
      <c r="FF205">
        <f t="shared" si="350"/>
        <v>0</v>
      </c>
      <c r="FG205" s="531" t="s">
        <v>332</v>
      </c>
    </row>
    <row r="206" spans="1:163">
      <c r="A206" s="113"/>
      <c r="B206" s="113" t="str">
        <f t="shared" ca="1" si="302"/>
        <v>Оператор</v>
      </c>
      <c r="C206" s="113">
        <f t="shared" ca="1" si="303"/>
        <v>0</v>
      </c>
      <c r="D206" s="113" t="str">
        <f t="shared" ca="1" si="296"/>
        <v>ВАКАНТ</v>
      </c>
      <c r="E206" s="113">
        <f t="shared" si="304"/>
        <v>0</v>
      </c>
      <c r="F206" s="115"/>
      <c r="G206" s="209">
        <f t="shared" si="298"/>
        <v>0</v>
      </c>
      <c r="H206" s="209">
        <f t="shared" si="299"/>
        <v>0</v>
      </c>
      <c r="I206" s="209">
        <f t="shared" si="300"/>
        <v>0</v>
      </c>
      <c r="J206" s="209">
        <f t="shared" si="279"/>
        <v>0</v>
      </c>
      <c r="K206" s="209">
        <f t="shared" si="280"/>
        <v>0</v>
      </c>
      <c r="L206" s="209">
        <f t="shared" si="281"/>
        <v>0</v>
      </c>
      <c r="M206" s="209">
        <f t="shared" si="282"/>
        <v>0</v>
      </c>
      <c r="N206" s="209">
        <f t="shared" si="283"/>
        <v>0</v>
      </c>
      <c r="O206" s="209">
        <f t="shared" si="373"/>
        <v>0</v>
      </c>
      <c r="P206" s="211">
        <f t="shared" si="284"/>
        <v>0</v>
      </c>
      <c r="Q206" s="209">
        <f t="shared" si="285"/>
        <v>0</v>
      </c>
      <c r="R206" s="209">
        <f t="shared" si="286"/>
        <v>0</v>
      </c>
      <c r="S206" s="209">
        <f t="shared" si="287"/>
        <v>0</v>
      </c>
      <c r="T206" s="209">
        <f t="shared" si="288"/>
        <v>0</v>
      </c>
      <c r="U206" s="209">
        <f t="shared" si="289"/>
        <v>0</v>
      </c>
      <c r="V206" s="209">
        <f t="shared" si="290"/>
        <v>0</v>
      </c>
      <c r="W206" s="209">
        <f t="shared" ca="1" si="291"/>
        <v>0</v>
      </c>
      <c r="X206" s="209">
        <f t="shared" ca="1" si="292"/>
        <v>0</v>
      </c>
      <c r="Y206" s="209">
        <f t="shared" ca="1" si="293"/>
        <v>0</v>
      </c>
      <c r="Z206" s="210" t="str">
        <f t="shared" ca="1" si="305"/>
        <v xml:space="preserve">        </v>
      </c>
      <c r="AA206" s="185"/>
      <c r="AB206" s="185" t="str">
        <f t="shared" ca="1" si="306"/>
        <v>Оператор</v>
      </c>
      <c r="AC206" s="185">
        <f t="shared" ca="1" si="307"/>
        <v>0</v>
      </c>
      <c r="AD206" s="185" t="str">
        <f t="shared" ca="1" si="351"/>
        <v>ВАКАНТ</v>
      </c>
      <c r="AE206" s="185"/>
      <c r="AF206" s="211"/>
      <c r="AG206" s="211"/>
      <c r="AH206" s="211"/>
      <c r="AI206" s="211"/>
      <c r="AJ206" s="211"/>
      <c r="AK206" s="211"/>
      <c r="AL206" s="211"/>
      <c r="AM206" s="211"/>
      <c r="AN206" s="211"/>
      <c r="AO206" s="211"/>
      <c r="AP206" s="623">
        <f t="shared" si="308"/>
        <v>0</v>
      </c>
      <c r="AQ206" s="211">
        <f t="shared" si="352"/>
        <v>0</v>
      </c>
      <c r="AR206" s="211">
        <f t="shared" si="353"/>
        <v>0</v>
      </c>
      <c r="AS206" s="211"/>
      <c r="AT206" s="211">
        <f t="shared" si="309"/>
        <v>0</v>
      </c>
      <c r="AU206" s="358">
        <f t="shared" si="310"/>
        <v>0</v>
      </c>
      <c r="AV206" s="211">
        <f t="shared" si="311"/>
        <v>0</v>
      </c>
      <c r="AW206" s="211">
        <f t="shared" ca="1" si="312"/>
        <v>0</v>
      </c>
      <c r="AX206" s="211">
        <f t="shared" ca="1" si="294"/>
        <v>0</v>
      </c>
      <c r="AY206" s="211">
        <f t="shared" ca="1" si="313"/>
        <v>0</v>
      </c>
      <c r="AZ206" s="212">
        <f ca="1">IF(AND(AW206,AX206=0,AY206=0)=0,0,IF(AW206&gt;0,'На банк Приват'!$J$1,IF(AX206&gt;0,'На Укрсиб'!J199,0)))</f>
        <v>0</v>
      </c>
      <c r="BA206" s="191"/>
      <c r="BB206" s="191" t="str">
        <f t="shared" ca="1" si="314"/>
        <v>Оператор</v>
      </c>
      <c r="BC206" s="191">
        <f t="shared" ca="1" si="315"/>
        <v>0</v>
      </c>
      <c r="BD206" s="191" t="str">
        <f t="shared" ca="1" si="354"/>
        <v>ВАКАНТ</v>
      </c>
      <c r="BE206" s="191"/>
      <c r="BF206" s="213"/>
      <c r="BG206" s="213"/>
      <c r="BH206" s="213"/>
      <c r="BI206" s="213"/>
      <c r="BJ206" s="213"/>
      <c r="BK206" s="213"/>
      <c r="BL206" s="213"/>
      <c r="BM206" s="213"/>
      <c r="BN206" s="213"/>
      <c r="BO206" s="213"/>
      <c r="BP206" s="623">
        <f t="shared" si="316"/>
        <v>0</v>
      </c>
      <c r="BQ206" s="213">
        <f t="shared" si="355"/>
        <v>0</v>
      </c>
      <c r="BR206" s="213">
        <f t="shared" si="356"/>
        <v>0</v>
      </c>
      <c r="BS206" s="213"/>
      <c r="BT206" s="213">
        <f t="shared" si="317"/>
        <v>0</v>
      </c>
      <c r="BU206" s="362">
        <f t="shared" si="357"/>
        <v>0</v>
      </c>
      <c r="BV206" s="213">
        <f t="shared" si="318"/>
        <v>0</v>
      </c>
      <c r="BW206" s="213">
        <f t="shared" ca="1" si="319"/>
        <v>0</v>
      </c>
      <c r="BX206" s="213">
        <f t="shared" ca="1" si="358"/>
        <v>0</v>
      </c>
      <c r="BY206" s="213">
        <f t="shared" ca="1" si="320"/>
        <v>0</v>
      </c>
      <c r="BZ206" s="214">
        <f ca="1">IF(AND(BW206,BX206=0)=0,0,IF(BW206&gt;0,'На банк Приват'!$P$1,IF(BX206&gt;0,'На Укрсиб'!$P$1,0)))</f>
        <v>0</v>
      </c>
      <c r="CA206" s="198">
        <v>199</v>
      </c>
      <c r="CB206" s="198" t="str">
        <f t="shared" ca="1" si="321"/>
        <v>Оператор</v>
      </c>
      <c r="CC206" s="198">
        <f t="shared" ca="1" si="322"/>
        <v>0</v>
      </c>
      <c r="CD206" s="198" t="str">
        <f t="shared" ca="1" si="359"/>
        <v>ВАКАНТ</v>
      </c>
      <c r="CE206" s="198"/>
      <c r="CF206" s="215"/>
      <c r="CG206" s="215"/>
      <c r="CH206" s="215"/>
      <c r="CI206" s="215"/>
      <c r="CJ206" s="215"/>
      <c r="CK206" s="215"/>
      <c r="CL206" s="215"/>
      <c r="CM206" s="215">
        <f t="shared" si="301"/>
        <v>0</v>
      </c>
      <c r="CN206" s="215"/>
      <c r="CO206" s="215"/>
      <c r="CP206" s="215">
        <f t="shared" si="323"/>
        <v>0</v>
      </c>
      <c r="CQ206" s="215">
        <f t="shared" si="360"/>
        <v>0</v>
      </c>
      <c r="CR206" s="215">
        <f t="shared" si="361"/>
        <v>0</v>
      </c>
      <c r="CS206" s="215"/>
      <c r="CT206" s="215">
        <f t="shared" si="324"/>
        <v>0</v>
      </c>
      <c r="CU206" s="369">
        <f t="shared" si="325"/>
        <v>0</v>
      </c>
      <c r="CV206" s="215">
        <f t="shared" si="326"/>
        <v>0</v>
      </c>
      <c r="CW206" s="215">
        <f t="shared" ca="1" si="327"/>
        <v>0</v>
      </c>
      <c r="CX206" s="215">
        <f t="shared" ca="1" si="362"/>
        <v>0</v>
      </c>
      <c r="CY206" s="215">
        <f t="shared" ca="1" si="328"/>
        <v>0</v>
      </c>
      <c r="CZ206" s="216">
        <f ca="1">IF(AND(CW206,CX206=0)=0,0,IF(CW206&gt;0,'На банк Приват'!$V$1,IF(CX206&gt;0,'На Укрсиб'!$V$1,0)))</f>
        <v>0</v>
      </c>
      <c r="DA206" s="204"/>
      <c r="DB206" s="204" t="str">
        <f t="shared" ca="1" si="329"/>
        <v>Оператор</v>
      </c>
      <c r="DC206" s="204">
        <f t="shared" ca="1" si="330"/>
        <v>0</v>
      </c>
      <c r="DD206" s="204" t="str">
        <f t="shared" ca="1" si="363"/>
        <v>ВАКАНТ</v>
      </c>
      <c r="DE206" s="204"/>
      <c r="DF206" s="217"/>
      <c r="DG206" s="217"/>
      <c r="DH206" s="217"/>
      <c r="DI206" s="217"/>
      <c r="DJ206" s="217"/>
      <c r="DK206" s="217"/>
      <c r="DL206" s="217"/>
      <c r="DM206" s="217">
        <f t="shared" si="331"/>
        <v>0</v>
      </c>
      <c r="DN206" s="217"/>
      <c r="DO206" s="217"/>
      <c r="DP206" s="763">
        <f t="shared" si="332"/>
        <v>0</v>
      </c>
      <c r="DQ206" s="217">
        <f t="shared" si="364"/>
        <v>0</v>
      </c>
      <c r="DR206" s="217">
        <f t="shared" si="365"/>
        <v>0</v>
      </c>
      <c r="DS206" s="217"/>
      <c r="DT206" s="217">
        <f t="shared" si="333"/>
        <v>0</v>
      </c>
      <c r="DU206" s="366">
        <f t="shared" si="366"/>
        <v>0</v>
      </c>
      <c r="DV206" s="217">
        <f t="shared" si="334"/>
        <v>0</v>
      </c>
      <c r="DW206" s="217">
        <f t="shared" ca="1" si="335"/>
        <v>0</v>
      </c>
      <c r="DX206" s="217">
        <f t="shared" ca="1" si="367"/>
        <v>0</v>
      </c>
      <c r="DY206" s="217">
        <f t="shared" ca="1" si="336"/>
        <v>0</v>
      </c>
      <c r="DZ206" s="218">
        <f ca="1">IF(AND(DW206,DX206=0)=0,0,IF(DW206&gt;0,'На банк Приват'!$AB$1,IF(DX206&gt;0,'На Укрсиб'!$V$1,0)))</f>
        <v>0</v>
      </c>
      <c r="EA206" s="207"/>
      <c r="EB206" s="207" t="str">
        <f t="shared" ca="1" si="337"/>
        <v>Оператор</v>
      </c>
      <c r="EC206" s="207">
        <f t="shared" ca="1" si="338"/>
        <v>0</v>
      </c>
      <c r="ED206" s="207" t="str">
        <f t="shared" ca="1" si="368"/>
        <v>ВАКАНТ</v>
      </c>
      <c r="EE206" s="207"/>
      <c r="EF206" s="219"/>
      <c r="EG206" s="219"/>
      <c r="EH206" s="219"/>
      <c r="EI206" s="219"/>
      <c r="EJ206" s="219"/>
      <c r="EK206" s="219"/>
      <c r="EL206" s="219"/>
      <c r="EM206" s="219">
        <f t="shared" si="339"/>
        <v>0</v>
      </c>
      <c r="EN206" s="219"/>
      <c r="EO206" s="219"/>
      <c r="EP206" s="219">
        <f t="shared" si="340"/>
        <v>0</v>
      </c>
      <c r="EQ206" s="219">
        <f t="shared" si="369"/>
        <v>0</v>
      </c>
      <c r="ER206" s="219">
        <f t="shared" si="370"/>
        <v>0</v>
      </c>
      <c r="ES206" s="219"/>
      <c r="ET206" s="219">
        <f t="shared" si="341"/>
        <v>0</v>
      </c>
      <c r="EU206" s="363">
        <f t="shared" si="371"/>
        <v>0</v>
      </c>
      <c r="EV206" s="219">
        <f t="shared" si="342"/>
        <v>0</v>
      </c>
      <c r="EW206" s="219">
        <f t="shared" ca="1" si="343"/>
        <v>0</v>
      </c>
      <c r="EX206" s="219">
        <f t="shared" ca="1" si="372"/>
        <v>0</v>
      </c>
      <c r="EY206" s="219">
        <f t="shared" ca="1" si="344"/>
        <v>0</v>
      </c>
      <c r="EZ206" s="220">
        <f ca="1">IF(AND(EW206,EX206=0)=0,0,IF(EW206&gt;0,'На банк Приват'!$AH$1,IF(EX206&gt;0,'На Укрсиб'!$AH$1,0)))</f>
        <v>0</v>
      </c>
      <c r="FA206" s="28" t="str">
        <f t="shared" ca="1" si="345"/>
        <v>ВАКАНТ</v>
      </c>
      <c r="FB206" s="28">
        <f t="shared" ca="1" si="346"/>
        <v>0</v>
      </c>
      <c r="FC206" s="28">
        <f t="shared" ca="1" si="347"/>
        <v>0</v>
      </c>
      <c r="FD206" s="28">
        <f t="shared" ca="1" si="348"/>
        <v>0</v>
      </c>
      <c r="FE206" s="28">
        <f t="shared" ca="1" si="349"/>
        <v>197</v>
      </c>
      <c r="FF206">
        <f t="shared" si="350"/>
        <v>0</v>
      </c>
      <c r="FG206" s="531" t="s">
        <v>622</v>
      </c>
    </row>
    <row r="207" spans="1:163">
      <c r="A207" s="113"/>
      <c r="B207" s="113" t="str">
        <f t="shared" ca="1" si="302"/>
        <v>Оператор</v>
      </c>
      <c r="C207" s="113" t="str">
        <f t="shared" ca="1" si="303"/>
        <v>ст. м-с</v>
      </c>
      <c r="D207" s="113" t="str">
        <f t="shared" ca="1" si="296"/>
        <v>Завізіон Д.Р.</v>
      </c>
      <c r="E207" s="113">
        <f t="shared" si="304"/>
        <v>0</v>
      </c>
      <c r="F207" s="115"/>
      <c r="G207" s="209">
        <f t="shared" si="298"/>
        <v>0</v>
      </c>
      <c r="H207" s="209">
        <f t="shared" si="299"/>
        <v>0</v>
      </c>
      <c r="I207" s="209">
        <f t="shared" si="300"/>
        <v>0</v>
      </c>
      <c r="J207" s="209">
        <f t="shared" ref="J207:J270" si="374">AJ207+BJ207+CJ207+DJ207+EJ207</f>
        <v>0</v>
      </c>
      <c r="K207" s="209">
        <f t="shared" ref="K207:K270" si="375">AK207+BK207+CK207+DK207+EK207</f>
        <v>0</v>
      </c>
      <c r="L207" s="209">
        <f t="shared" ref="L207:L270" si="376">AL207+BL207+CL207+DL207+EL207</f>
        <v>0</v>
      </c>
      <c r="M207" s="209">
        <f t="shared" ref="M207:M270" si="377">AM207+BM207+CM207+DM207+EM207</f>
        <v>0</v>
      </c>
      <c r="N207" s="209">
        <f t="shared" ref="N207:N270" si="378">AN207+BN207+CN207+DN207+EN207</f>
        <v>0</v>
      </c>
      <c r="O207" s="209">
        <f t="shared" si="373"/>
        <v>0</v>
      </c>
      <c r="P207" s="211">
        <f t="shared" ref="P207:P270" si="379">AP207+BP207+CP207+DP207+EP207</f>
        <v>0</v>
      </c>
      <c r="Q207" s="209">
        <f t="shared" ref="Q207:Q270" si="380">AQ207+BQ207+CQ207+DQ207+EQ207</f>
        <v>0</v>
      </c>
      <c r="R207" s="209">
        <f t="shared" ref="R207:R270" si="381">AR207+BR207+CR207+DR207+ER207</f>
        <v>0</v>
      </c>
      <c r="S207" s="209">
        <f t="shared" ref="S207:S270" si="382">AS207+BS207+CS207+DS207+ES207</f>
        <v>0</v>
      </c>
      <c r="T207" s="209">
        <f t="shared" ref="T207:T270" si="383">AT207+BT207+CT207+DT207+ET207</f>
        <v>0</v>
      </c>
      <c r="U207" s="209">
        <f t="shared" ref="U207:U270" si="384">AU207+BU207+CU207+DU207+EU207</f>
        <v>0</v>
      </c>
      <c r="V207" s="209">
        <f t="shared" ref="V207:V270" si="385">AV207+BV207+CV207+DV207+EV207</f>
        <v>0</v>
      </c>
      <c r="W207" s="209">
        <f t="shared" ref="W207:W270" ca="1" si="386">AW207+BW207+CW207+DW207+EW207</f>
        <v>0</v>
      </c>
      <c r="X207" s="209">
        <f t="shared" ref="X207:X270" ca="1" si="387">AX207+BX207+CX207+DX207+EX207</f>
        <v>0</v>
      </c>
      <c r="Y207" s="209">
        <f t="shared" ref="Y207:Y270" ca="1" si="388">AY207+BY207+CY207+DY207+EY207</f>
        <v>0</v>
      </c>
      <c r="Z207" s="210" t="str">
        <f t="shared" ca="1" si="305"/>
        <v xml:space="preserve">        </v>
      </c>
      <c r="AA207" s="185"/>
      <c r="AB207" s="185" t="str">
        <f t="shared" ca="1" si="306"/>
        <v>Оператор</v>
      </c>
      <c r="AC207" s="185" t="str">
        <f t="shared" ca="1" si="307"/>
        <v>ст. м-с</v>
      </c>
      <c r="AD207" s="185" t="str">
        <f t="shared" ca="1" si="351"/>
        <v>Завізіон Д.Р.</v>
      </c>
      <c r="AE207" s="185"/>
      <c r="AF207" s="211"/>
      <c r="AG207" s="211"/>
      <c r="AH207" s="211"/>
      <c r="AI207" s="211"/>
      <c r="AJ207" s="211"/>
      <c r="AK207" s="211"/>
      <c r="AL207" s="211"/>
      <c r="AM207" s="211"/>
      <c r="AN207" s="211"/>
      <c r="AO207" s="211"/>
      <c r="AP207" s="623">
        <f t="shared" si="308"/>
        <v>0</v>
      </c>
      <c r="AQ207" s="211">
        <f t="shared" si="352"/>
        <v>0</v>
      </c>
      <c r="AR207" s="211">
        <f t="shared" si="353"/>
        <v>0</v>
      </c>
      <c r="AS207" s="211"/>
      <c r="AT207" s="211">
        <f t="shared" si="309"/>
        <v>0</v>
      </c>
      <c r="AU207" s="358">
        <f t="shared" si="310"/>
        <v>0</v>
      </c>
      <c r="AV207" s="211">
        <f t="shared" si="311"/>
        <v>0</v>
      </c>
      <c r="AW207" s="211">
        <f t="shared" ca="1" si="312"/>
        <v>0</v>
      </c>
      <c r="AX207" s="211">
        <f t="shared" ca="1" si="294"/>
        <v>0</v>
      </c>
      <c r="AY207" s="211">
        <f t="shared" ca="1" si="313"/>
        <v>0</v>
      </c>
      <c r="AZ207" s="212">
        <f ca="1">IF(AND(AW207,AX207=0,AY207=0)=0,0,IF(AW207&gt;0,'На банк Приват'!$J$1,IF(AX207&gt;0,'На Укрсиб'!J200,0)))</f>
        <v>0</v>
      </c>
      <c r="BA207" s="191"/>
      <c r="BB207" s="191" t="str">
        <f t="shared" ca="1" si="314"/>
        <v>Оператор</v>
      </c>
      <c r="BC207" s="191" t="str">
        <f t="shared" ca="1" si="315"/>
        <v>ст. м-с</v>
      </c>
      <c r="BD207" s="191" t="str">
        <f t="shared" ca="1" si="354"/>
        <v>Завізіон Д.Р.</v>
      </c>
      <c r="BE207" s="191"/>
      <c r="BF207" s="213"/>
      <c r="BG207" s="213"/>
      <c r="BH207" s="213"/>
      <c r="BI207" s="213"/>
      <c r="BJ207" s="213"/>
      <c r="BK207" s="213"/>
      <c r="BL207" s="213"/>
      <c r="BM207" s="213"/>
      <c r="BN207" s="213"/>
      <c r="BO207" s="213"/>
      <c r="BP207" s="623">
        <f t="shared" si="316"/>
        <v>0</v>
      </c>
      <c r="BQ207" s="213">
        <f t="shared" si="355"/>
        <v>0</v>
      </c>
      <c r="BR207" s="213">
        <f t="shared" si="356"/>
        <v>0</v>
      </c>
      <c r="BS207" s="213"/>
      <c r="BT207" s="213">
        <f t="shared" si="317"/>
        <v>0</v>
      </c>
      <c r="BU207" s="362">
        <f t="shared" si="357"/>
        <v>0</v>
      </c>
      <c r="BV207" s="213">
        <f t="shared" si="318"/>
        <v>0</v>
      </c>
      <c r="BW207" s="213">
        <f t="shared" ca="1" si="319"/>
        <v>0</v>
      </c>
      <c r="BX207" s="213">
        <f t="shared" ca="1" si="358"/>
        <v>0</v>
      </c>
      <c r="BY207" s="213">
        <f t="shared" ca="1" si="320"/>
        <v>0</v>
      </c>
      <c r="BZ207" s="214">
        <f ca="1">IF(AND(BW207,BX207=0)=0,0,IF(BW207&gt;0,'На банк Приват'!$P$1,IF(BX207&gt;0,'На Укрсиб'!$P$1,0)))</f>
        <v>0</v>
      </c>
      <c r="CA207" s="198">
        <v>200</v>
      </c>
      <c r="CB207" s="198" t="str">
        <f t="shared" ca="1" si="321"/>
        <v>Оператор</v>
      </c>
      <c r="CC207" s="198" t="str">
        <f t="shared" ca="1" si="322"/>
        <v>ст. м-с</v>
      </c>
      <c r="CD207" s="198" t="str">
        <f t="shared" ca="1" si="359"/>
        <v>Завізіон Д.Р.</v>
      </c>
      <c r="CE207" s="198"/>
      <c r="CF207" s="215"/>
      <c r="CG207" s="215"/>
      <c r="CH207" s="215"/>
      <c r="CI207" s="215"/>
      <c r="CJ207" s="215"/>
      <c r="CK207" s="215"/>
      <c r="CL207" s="215"/>
      <c r="CM207" s="215">
        <f t="shared" si="301"/>
        <v>0</v>
      </c>
      <c r="CN207" s="215"/>
      <c r="CO207" s="215"/>
      <c r="CP207" s="215">
        <f t="shared" si="323"/>
        <v>0</v>
      </c>
      <c r="CQ207" s="215">
        <f t="shared" si="360"/>
        <v>0</v>
      </c>
      <c r="CR207" s="215">
        <f t="shared" si="361"/>
        <v>0</v>
      </c>
      <c r="CS207" s="215"/>
      <c r="CT207" s="215">
        <f t="shared" si="324"/>
        <v>0</v>
      </c>
      <c r="CU207" s="369">
        <f t="shared" si="325"/>
        <v>0</v>
      </c>
      <c r="CV207" s="215">
        <f t="shared" si="326"/>
        <v>0</v>
      </c>
      <c r="CW207" s="215">
        <f t="shared" ca="1" si="327"/>
        <v>0</v>
      </c>
      <c r="CX207" s="215">
        <f t="shared" ca="1" si="362"/>
        <v>0</v>
      </c>
      <c r="CY207" s="215">
        <f t="shared" ca="1" si="328"/>
        <v>0</v>
      </c>
      <c r="CZ207" s="216">
        <f ca="1">IF(AND(CW207,CX207=0)=0,0,IF(CW207&gt;0,'На банк Приват'!$V$1,IF(CX207&gt;0,'На Укрсиб'!$V$1,0)))</f>
        <v>0</v>
      </c>
      <c r="DA207" s="204"/>
      <c r="DB207" s="204" t="str">
        <f t="shared" ca="1" si="329"/>
        <v>Оператор</v>
      </c>
      <c r="DC207" s="204" t="str">
        <f t="shared" ca="1" si="330"/>
        <v>ст. м-с</v>
      </c>
      <c r="DD207" s="204" t="str">
        <f t="shared" ca="1" si="363"/>
        <v>Завізіон Д.Р.</v>
      </c>
      <c r="DE207" s="204"/>
      <c r="DF207" s="217"/>
      <c r="DG207" s="217"/>
      <c r="DH207" s="217"/>
      <c r="DI207" s="217"/>
      <c r="DJ207" s="217"/>
      <c r="DK207" s="217"/>
      <c r="DL207" s="217"/>
      <c r="DM207" s="217">
        <f t="shared" si="331"/>
        <v>0</v>
      </c>
      <c r="DN207" s="217"/>
      <c r="DO207" s="217"/>
      <c r="DP207" s="763">
        <f t="shared" si="332"/>
        <v>0</v>
      </c>
      <c r="DQ207" s="217">
        <f t="shared" si="364"/>
        <v>0</v>
      </c>
      <c r="DR207" s="217">
        <f t="shared" si="365"/>
        <v>0</v>
      </c>
      <c r="DS207" s="217"/>
      <c r="DT207" s="217">
        <f t="shared" si="333"/>
        <v>0</v>
      </c>
      <c r="DU207" s="366">
        <f t="shared" si="366"/>
        <v>0</v>
      </c>
      <c r="DV207" s="217">
        <f t="shared" si="334"/>
        <v>0</v>
      </c>
      <c r="DW207" s="217">
        <f t="shared" ca="1" si="335"/>
        <v>0</v>
      </c>
      <c r="DX207" s="217">
        <f t="shared" ca="1" si="367"/>
        <v>0</v>
      </c>
      <c r="DY207" s="217">
        <f t="shared" ca="1" si="336"/>
        <v>0</v>
      </c>
      <c r="DZ207" s="218">
        <f ca="1">IF(AND(DW207,DX207=0)=0,0,IF(DW207&gt;0,'На банк Приват'!$AB$1,IF(DX207&gt;0,'На Укрсиб'!$V$1,0)))</f>
        <v>0</v>
      </c>
      <c r="EA207" s="207"/>
      <c r="EB207" s="207" t="str">
        <f t="shared" ca="1" si="337"/>
        <v>Оператор</v>
      </c>
      <c r="EC207" s="207" t="str">
        <f t="shared" ca="1" si="338"/>
        <v>ст. м-с</v>
      </c>
      <c r="ED207" s="207" t="str">
        <f t="shared" ca="1" si="368"/>
        <v>Завізіон Д.Р.</v>
      </c>
      <c r="EE207" s="207"/>
      <c r="EF207" s="219"/>
      <c r="EG207" s="219"/>
      <c r="EH207" s="219"/>
      <c r="EI207" s="219"/>
      <c r="EJ207" s="219"/>
      <c r="EK207" s="219"/>
      <c r="EL207" s="219"/>
      <c r="EM207" s="219">
        <f t="shared" si="339"/>
        <v>0</v>
      </c>
      <c r="EN207" s="219"/>
      <c r="EO207" s="219"/>
      <c r="EP207" s="219">
        <f t="shared" si="340"/>
        <v>0</v>
      </c>
      <c r="EQ207" s="219">
        <f t="shared" si="369"/>
        <v>0</v>
      </c>
      <c r="ER207" s="219">
        <f t="shared" si="370"/>
        <v>0</v>
      </c>
      <c r="ES207" s="219"/>
      <c r="ET207" s="219">
        <f t="shared" si="341"/>
        <v>0</v>
      </c>
      <c r="EU207" s="363">
        <f t="shared" si="371"/>
        <v>0</v>
      </c>
      <c r="EV207" s="219">
        <f t="shared" si="342"/>
        <v>0</v>
      </c>
      <c r="EW207" s="219">
        <f t="shared" ca="1" si="343"/>
        <v>0</v>
      </c>
      <c r="EX207" s="219">
        <f t="shared" ca="1" si="372"/>
        <v>0</v>
      </c>
      <c r="EY207" s="219">
        <f t="shared" ca="1" si="344"/>
        <v>0</v>
      </c>
      <c r="EZ207" s="220">
        <f ca="1">IF(AND(EW207,EX207=0)=0,0,IF(EW207&gt;0,'На банк Приват'!$AH$1,IF(EX207&gt;0,'На Укрсиб'!$AH$1,0)))</f>
        <v>0</v>
      </c>
      <c r="FA207" s="28" t="str">
        <f t="shared" ca="1" si="345"/>
        <v>Завізіон Д.Р.</v>
      </c>
      <c r="FB207" s="28" t="str">
        <f t="shared" ca="1" si="346"/>
        <v>Завізіон</v>
      </c>
      <c r="FC207" s="28" t="str">
        <f t="shared" ca="1" si="347"/>
        <v>Діана</v>
      </c>
      <c r="FD207" s="28" t="str">
        <f t="shared" ca="1" si="348"/>
        <v>Русланівна</v>
      </c>
      <c r="FE207" s="28">
        <f t="shared" ca="1" si="349"/>
        <v>198</v>
      </c>
      <c r="FF207">
        <f t="shared" si="350"/>
        <v>0</v>
      </c>
      <c r="FG207" s="531"/>
    </row>
    <row r="208" spans="1:163">
      <c r="A208" s="113"/>
      <c r="B208" s="113">
        <f t="shared" ca="1" si="302"/>
        <v>0</v>
      </c>
      <c r="C208" s="113">
        <f t="shared" ca="1" si="303"/>
        <v>0</v>
      </c>
      <c r="D208" s="113" t="str">
        <f t="shared" ca="1" si="296"/>
        <v xml:space="preserve"> </v>
      </c>
      <c r="E208" s="113">
        <f t="shared" si="304"/>
        <v>0</v>
      </c>
      <c r="F208" s="115"/>
      <c r="G208" s="209">
        <f t="shared" si="298"/>
        <v>0</v>
      </c>
      <c r="H208" s="209">
        <f t="shared" si="299"/>
        <v>0</v>
      </c>
      <c r="I208" s="209">
        <f t="shared" si="300"/>
        <v>0</v>
      </c>
      <c r="J208" s="209">
        <f t="shared" si="374"/>
        <v>0</v>
      </c>
      <c r="K208" s="209">
        <f t="shared" si="375"/>
        <v>0</v>
      </c>
      <c r="L208" s="209">
        <f t="shared" si="376"/>
        <v>0</v>
      </c>
      <c r="M208" s="209">
        <f t="shared" si="377"/>
        <v>0</v>
      </c>
      <c r="N208" s="209">
        <f t="shared" si="378"/>
        <v>0</v>
      </c>
      <c r="O208" s="209">
        <f t="shared" si="373"/>
        <v>0</v>
      </c>
      <c r="P208" s="211">
        <f t="shared" si="379"/>
        <v>0</v>
      </c>
      <c r="Q208" s="209">
        <f t="shared" si="380"/>
        <v>0</v>
      </c>
      <c r="R208" s="209">
        <f t="shared" si="381"/>
        <v>0</v>
      </c>
      <c r="S208" s="209">
        <f t="shared" si="382"/>
        <v>0</v>
      </c>
      <c r="T208" s="209">
        <f t="shared" si="383"/>
        <v>0</v>
      </c>
      <c r="U208" s="209">
        <f t="shared" si="384"/>
        <v>0</v>
      </c>
      <c r="V208" s="209">
        <f t="shared" si="385"/>
        <v>0</v>
      </c>
      <c r="W208" s="209">
        <f t="shared" ca="1" si="386"/>
        <v>0</v>
      </c>
      <c r="X208" s="209">
        <f t="shared" ca="1" si="387"/>
        <v>0</v>
      </c>
      <c r="Y208" s="209">
        <f t="shared" ca="1" si="388"/>
        <v>0</v>
      </c>
      <c r="Z208" s="210" t="str">
        <f t="shared" ca="1" si="305"/>
        <v xml:space="preserve">        </v>
      </c>
      <c r="AA208" s="185"/>
      <c r="AB208" s="185">
        <f t="shared" ca="1" si="306"/>
        <v>0</v>
      </c>
      <c r="AC208" s="185">
        <f t="shared" ca="1" si="307"/>
        <v>0</v>
      </c>
      <c r="AD208" s="185" t="str">
        <f t="shared" ca="1" si="351"/>
        <v xml:space="preserve"> </v>
      </c>
      <c r="AE208" s="185"/>
      <c r="AF208" s="211"/>
      <c r="AG208" s="211"/>
      <c r="AH208" s="211"/>
      <c r="AI208" s="211"/>
      <c r="AJ208" s="211"/>
      <c r="AK208" s="211"/>
      <c r="AL208" s="211"/>
      <c r="AM208" s="211"/>
      <c r="AN208" s="211"/>
      <c r="AO208" s="211"/>
      <c r="AP208" s="623">
        <f t="shared" si="308"/>
        <v>0</v>
      </c>
      <c r="AQ208" s="211">
        <f t="shared" si="352"/>
        <v>0</v>
      </c>
      <c r="AR208" s="211">
        <f t="shared" si="353"/>
        <v>0</v>
      </c>
      <c r="AS208" s="211"/>
      <c r="AT208" s="211">
        <f t="shared" si="309"/>
        <v>0</v>
      </c>
      <c r="AU208" s="358">
        <f t="shared" si="310"/>
        <v>0</v>
      </c>
      <c r="AV208" s="211">
        <f t="shared" si="311"/>
        <v>0</v>
      </c>
      <c r="AW208" s="211">
        <f t="shared" ca="1" si="312"/>
        <v>0</v>
      </c>
      <c r="AX208" s="211">
        <f t="shared" ref="AX208:AX271" ca="1" si="389">IF(OR($D208="Череп'ян С.І.",$D208="Кравченко Р.М.",$D208="Федчишина С.В.",$D208="Шишка О.О.",$D208="Примак Р.В."),AP208-AT208+AV208,0)</f>
        <v>0</v>
      </c>
      <c r="AY208" s="211">
        <f t="shared" ca="1" si="313"/>
        <v>0</v>
      </c>
      <c r="AZ208" s="212">
        <f ca="1">IF(AND(AW208,AX208=0,AY208=0)=0,0,IF(AW208&gt;0,'На банк Приват'!$J$1,IF(AX208&gt;0,'На Укрсиб'!$J$1,0)))</f>
        <v>0</v>
      </c>
      <c r="BA208" s="191"/>
      <c r="BB208" s="191">
        <f t="shared" ca="1" si="314"/>
        <v>0</v>
      </c>
      <c r="BC208" s="191">
        <f t="shared" ca="1" si="315"/>
        <v>0</v>
      </c>
      <c r="BD208" s="191" t="str">
        <f t="shared" ca="1" si="354"/>
        <v xml:space="preserve"> </v>
      </c>
      <c r="BE208" s="191"/>
      <c r="BF208" s="213"/>
      <c r="BG208" s="213"/>
      <c r="BH208" s="213"/>
      <c r="BI208" s="213"/>
      <c r="BJ208" s="213"/>
      <c r="BK208" s="213"/>
      <c r="BL208" s="213"/>
      <c r="BM208" s="213"/>
      <c r="BN208" s="213"/>
      <c r="BO208" s="213"/>
      <c r="BP208" s="623">
        <f t="shared" si="316"/>
        <v>0</v>
      </c>
      <c r="BQ208" s="213">
        <f t="shared" si="355"/>
        <v>0</v>
      </c>
      <c r="BR208" s="213">
        <f t="shared" si="356"/>
        <v>0</v>
      </c>
      <c r="BS208" s="213"/>
      <c r="BT208" s="213">
        <f t="shared" si="317"/>
        <v>0</v>
      </c>
      <c r="BU208" s="362">
        <f t="shared" si="357"/>
        <v>0</v>
      </c>
      <c r="BV208" s="213">
        <f t="shared" si="318"/>
        <v>0</v>
      </c>
      <c r="BW208" s="213">
        <f t="shared" ca="1" si="319"/>
        <v>0</v>
      </c>
      <c r="BX208" s="213">
        <f t="shared" ca="1" si="358"/>
        <v>0</v>
      </c>
      <c r="BY208" s="213">
        <f t="shared" ca="1" si="320"/>
        <v>0</v>
      </c>
      <c r="BZ208" s="214">
        <f ca="1">IF(AND(BW208,BX208=0)=0,0,IF(BW208&gt;0,'На банк Приват'!$P$1,IF(BX208&gt;0,'На Укрсиб'!$P$1,0)))</f>
        <v>0</v>
      </c>
      <c r="CA208" s="198">
        <v>201</v>
      </c>
      <c r="CB208" s="198">
        <f t="shared" ca="1" si="321"/>
        <v>0</v>
      </c>
      <c r="CC208" s="198">
        <f t="shared" ca="1" si="322"/>
        <v>0</v>
      </c>
      <c r="CD208" s="198" t="str">
        <f t="shared" ca="1" si="359"/>
        <v xml:space="preserve"> </v>
      </c>
      <c r="CE208" s="198"/>
      <c r="CF208" s="215"/>
      <c r="CG208" s="215"/>
      <c r="CH208" s="215"/>
      <c r="CI208" s="215"/>
      <c r="CJ208" s="215"/>
      <c r="CK208" s="215"/>
      <c r="CL208" s="215"/>
      <c r="CM208" s="215">
        <f t="shared" si="301"/>
        <v>0</v>
      </c>
      <c r="CN208" s="215"/>
      <c r="CO208" s="215"/>
      <c r="CP208" s="215">
        <f t="shared" si="323"/>
        <v>0</v>
      </c>
      <c r="CQ208" s="215">
        <f t="shared" si="360"/>
        <v>0</v>
      </c>
      <c r="CR208" s="215">
        <f t="shared" si="361"/>
        <v>0</v>
      </c>
      <c r="CS208" s="215"/>
      <c r="CT208" s="215">
        <f t="shared" si="324"/>
        <v>0</v>
      </c>
      <c r="CU208" s="369">
        <f t="shared" si="325"/>
        <v>0</v>
      </c>
      <c r="CV208" s="215">
        <f t="shared" si="326"/>
        <v>0</v>
      </c>
      <c r="CW208" s="215">
        <f t="shared" ca="1" si="327"/>
        <v>0</v>
      </c>
      <c r="CX208" s="215">
        <f t="shared" ca="1" si="362"/>
        <v>0</v>
      </c>
      <c r="CY208" s="215">
        <f t="shared" ca="1" si="328"/>
        <v>0</v>
      </c>
      <c r="CZ208" s="216">
        <f ca="1">IF(AND(CW208,CX208=0)=0,0,IF(CW208&gt;0,'На банк Приват'!$V$1,IF(CX208&gt;0,'На Укрсиб'!$V$1,0)))</f>
        <v>0</v>
      </c>
      <c r="DA208" s="204"/>
      <c r="DB208" s="204">
        <f t="shared" ca="1" si="329"/>
        <v>0</v>
      </c>
      <c r="DC208" s="204">
        <f t="shared" ca="1" si="330"/>
        <v>0</v>
      </c>
      <c r="DD208" s="204" t="str">
        <f t="shared" ca="1" si="363"/>
        <v xml:space="preserve"> </v>
      </c>
      <c r="DE208" s="204"/>
      <c r="DF208" s="217"/>
      <c r="DG208" s="217"/>
      <c r="DH208" s="217"/>
      <c r="DI208" s="217"/>
      <c r="DJ208" s="217"/>
      <c r="DK208" s="217"/>
      <c r="DL208" s="217"/>
      <c r="DM208" s="217">
        <f t="shared" si="331"/>
        <v>0</v>
      </c>
      <c r="DN208" s="217"/>
      <c r="DO208" s="217"/>
      <c r="DP208" s="763">
        <f t="shared" si="332"/>
        <v>0</v>
      </c>
      <c r="DQ208" s="217">
        <f t="shared" si="364"/>
        <v>0</v>
      </c>
      <c r="DR208" s="217">
        <f t="shared" si="365"/>
        <v>0</v>
      </c>
      <c r="DS208" s="217"/>
      <c r="DT208" s="217">
        <f t="shared" si="333"/>
        <v>0</v>
      </c>
      <c r="DU208" s="366">
        <f t="shared" si="366"/>
        <v>0</v>
      </c>
      <c r="DV208" s="217">
        <f t="shared" si="334"/>
        <v>0</v>
      </c>
      <c r="DW208" s="217">
        <f t="shared" ca="1" si="335"/>
        <v>0</v>
      </c>
      <c r="DX208" s="217">
        <f t="shared" ca="1" si="367"/>
        <v>0</v>
      </c>
      <c r="DY208" s="217">
        <f t="shared" ca="1" si="336"/>
        <v>0</v>
      </c>
      <c r="DZ208" s="218">
        <f ca="1">IF(AND(DW208,DX208=0)=0,0,IF(DW208&gt;0,'На банк Приват'!$AB$1,IF(DX208&gt;0,'На Укрсиб'!$V$1,0)))</f>
        <v>0</v>
      </c>
      <c r="EA208" s="207"/>
      <c r="EB208" s="207">
        <f t="shared" ca="1" si="337"/>
        <v>0</v>
      </c>
      <c r="EC208" s="207">
        <f t="shared" ca="1" si="338"/>
        <v>0</v>
      </c>
      <c r="ED208" s="207" t="str">
        <f t="shared" ca="1" si="368"/>
        <v xml:space="preserve"> </v>
      </c>
      <c r="EE208" s="207"/>
      <c r="EF208" s="219"/>
      <c r="EG208" s="219"/>
      <c r="EH208" s="219"/>
      <c r="EI208" s="219"/>
      <c r="EJ208" s="219"/>
      <c r="EK208" s="219"/>
      <c r="EL208" s="219"/>
      <c r="EM208" s="219">
        <f t="shared" si="339"/>
        <v>0</v>
      </c>
      <c r="EN208" s="219"/>
      <c r="EO208" s="219"/>
      <c r="EP208" s="219">
        <f t="shared" si="340"/>
        <v>0</v>
      </c>
      <c r="EQ208" s="219">
        <f t="shared" si="369"/>
        <v>0</v>
      </c>
      <c r="ER208" s="219">
        <f t="shared" si="370"/>
        <v>0</v>
      </c>
      <c r="ES208" s="219"/>
      <c r="ET208" s="219">
        <f t="shared" si="341"/>
        <v>0</v>
      </c>
      <c r="EU208" s="363">
        <f t="shared" si="371"/>
        <v>0</v>
      </c>
      <c r="EV208" s="219">
        <f t="shared" si="342"/>
        <v>0</v>
      </c>
      <c r="EW208" s="219">
        <f t="shared" ca="1" si="343"/>
        <v>0</v>
      </c>
      <c r="EX208" s="219">
        <f t="shared" ca="1" si="372"/>
        <v>0</v>
      </c>
      <c r="EY208" s="219">
        <f t="shared" ca="1" si="344"/>
        <v>0</v>
      </c>
      <c r="EZ208" s="220">
        <f ca="1">IF(AND(EW208,EX208=0)=0,0,IF(EW208&gt;0,'На банк Приват'!$AH$1,IF(EX208&gt;0,'На Укрсиб'!$AH$1,0)))</f>
        <v>0</v>
      </c>
      <c r="FA208" s="28" t="str">
        <f t="shared" ca="1" si="345"/>
        <v xml:space="preserve"> </v>
      </c>
      <c r="FB208" s="28">
        <f t="shared" ca="1" si="346"/>
        <v>0</v>
      </c>
      <c r="FC208" s="28">
        <f t="shared" ca="1" si="347"/>
        <v>0</v>
      </c>
      <c r="FD208" s="28">
        <f t="shared" ca="1" si="348"/>
        <v>0</v>
      </c>
      <c r="FE208" s="28">
        <f t="shared" ca="1" si="349"/>
        <v>199</v>
      </c>
      <c r="FF208">
        <f t="shared" si="350"/>
        <v>0</v>
      </c>
      <c r="FG208" s="531" t="s">
        <v>478</v>
      </c>
    </row>
    <row r="209" spans="1:163">
      <c r="A209" s="113"/>
      <c r="B209" s="113" t="str">
        <f t="shared" ca="1" si="302"/>
        <v>Командир взводу</v>
      </c>
      <c r="C209" s="113" t="str">
        <f t="shared" ca="1" si="303"/>
        <v>ст.л-т</v>
      </c>
      <c r="D209" s="113" t="str">
        <f t="shared" ca="1" si="296"/>
        <v>Складенко Ф.П.</v>
      </c>
      <c r="E209" s="113">
        <f t="shared" si="304"/>
        <v>0</v>
      </c>
      <c r="F209" s="115"/>
      <c r="G209" s="209">
        <f t="shared" si="298"/>
        <v>0</v>
      </c>
      <c r="H209" s="209">
        <f t="shared" si="299"/>
        <v>0</v>
      </c>
      <c r="I209" s="209">
        <f t="shared" si="300"/>
        <v>0</v>
      </c>
      <c r="J209" s="209">
        <f t="shared" si="374"/>
        <v>0</v>
      </c>
      <c r="K209" s="209">
        <f t="shared" si="375"/>
        <v>0</v>
      </c>
      <c r="L209" s="209">
        <f t="shared" si="376"/>
        <v>0</v>
      </c>
      <c r="M209" s="209">
        <f t="shared" si="377"/>
        <v>0</v>
      </c>
      <c r="N209" s="209">
        <f t="shared" si="378"/>
        <v>0</v>
      </c>
      <c r="O209" s="209">
        <f t="shared" si="373"/>
        <v>0</v>
      </c>
      <c r="P209" s="211">
        <f t="shared" si="379"/>
        <v>0</v>
      </c>
      <c r="Q209" s="209">
        <f t="shared" si="380"/>
        <v>0</v>
      </c>
      <c r="R209" s="209">
        <f t="shared" si="381"/>
        <v>0</v>
      </c>
      <c r="S209" s="209">
        <f t="shared" si="382"/>
        <v>0</v>
      </c>
      <c r="T209" s="209">
        <f t="shared" si="383"/>
        <v>0</v>
      </c>
      <c r="U209" s="209">
        <f t="shared" si="384"/>
        <v>0</v>
      </c>
      <c r="V209" s="209">
        <f t="shared" si="385"/>
        <v>0</v>
      </c>
      <c r="W209" s="209">
        <f t="shared" ca="1" si="386"/>
        <v>0</v>
      </c>
      <c r="X209" s="209">
        <f t="shared" ca="1" si="387"/>
        <v>0</v>
      </c>
      <c r="Y209" s="209">
        <f t="shared" ca="1" si="388"/>
        <v>0</v>
      </c>
      <c r="Z209" s="210" t="str">
        <f t="shared" ca="1" si="305"/>
        <v xml:space="preserve">        </v>
      </c>
      <c r="AA209" s="185"/>
      <c r="AB209" s="185" t="str">
        <f t="shared" ca="1" si="306"/>
        <v>Командир взводу</v>
      </c>
      <c r="AC209" s="185" t="str">
        <f t="shared" ca="1" si="307"/>
        <v>ст.л-т</v>
      </c>
      <c r="AD209" s="185" t="str">
        <f t="shared" ca="1" si="351"/>
        <v>Складенко Ф.П.</v>
      </c>
      <c r="AE209" s="185"/>
      <c r="AF209" s="211"/>
      <c r="AG209" s="211"/>
      <c r="AH209" s="211"/>
      <c r="AI209" s="211"/>
      <c r="AJ209" s="211"/>
      <c r="AK209" s="211"/>
      <c r="AL209" s="211"/>
      <c r="AM209" s="211"/>
      <c r="AN209" s="211"/>
      <c r="AO209" s="211"/>
      <c r="AP209" s="623">
        <f t="shared" si="308"/>
        <v>0</v>
      </c>
      <c r="AQ209" s="211">
        <f t="shared" si="352"/>
        <v>0</v>
      </c>
      <c r="AR209" s="211">
        <f t="shared" si="353"/>
        <v>0</v>
      </c>
      <c r="AS209" s="211"/>
      <c r="AT209" s="211">
        <f t="shared" si="309"/>
        <v>0</v>
      </c>
      <c r="AU209" s="358">
        <f t="shared" si="310"/>
        <v>0</v>
      </c>
      <c r="AV209" s="211">
        <f t="shared" si="311"/>
        <v>0</v>
      </c>
      <c r="AW209" s="211">
        <f t="shared" ca="1" si="312"/>
        <v>0</v>
      </c>
      <c r="AX209" s="211">
        <f t="shared" ca="1" si="389"/>
        <v>0</v>
      </c>
      <c r="AY209" s="211">
        <f t="shared" ca="1" si="313"/>
        <v>0</v>
      </c>
      <c r="AZ209" s="212">
        <f ca="1">IF(AND(AW209,AX209=0,AY209=0)=0,0,IF(AW209&gt;0,'На банк Приват'!$J$1,IF(AX209&gt;0,'На Укрсиб'!$J$1,0)))</f>
        <v>0</v>
      </c>
      <c r="BA209" s="191"/>
      <c r="BB209" s="191" t="str">
        <f t="shared" ca="1" si="314"/>
        <v>Командир взводу</v>
      </c>
      <c r="BC209" s="191" t="str">
        <f t="shared" ca="1" si="315"/>
        <v>ст.л-т</v>
      </c>
      <c r="BD209" s="191" t="str">
        <f t="shared" ca="1" si="354"/>
        <v>Складенко Ф.П.</v>
      </c>
      <c r="BE209" s="191"/>
      <c r="BF209" s="213"/>
      <c r="BG209" s="213"/>
      <c r="BH209" s="213"/>
      <c r="BI209" s="213"/>
      <c r="BJ209" s="213"/>
      <c r="BK209" s="213"/>
      <c r="BL209" s="213"/>
      <c r="BM209" s="213"/>
      <c r="BN209" s="213"/>
      <c r="BO209" s="213"/>
      <c r="BP209" s="623">
        <f t="shared" si="316"/>
        <v>0</v>
      </c>
      <c r="BQ209" s="213">
        <f t="shared" si="355"/>
        <v>0</v>
      </c>
      <c r="BR209" s="213">
        <f t="shared" si="356"/>
        <v>0</v>
      </c>
      <c r="BS209" s="213"/>
      <c r="BT209" s="213">
        <f t="shared" si="317"/>
        <v>0</v>
      </c>
      <c r="BU209" s="362">
        <f t="shared" si="357"/>
        <v>0</v>
      </c>
      <c r="BV209" s="213">
        <f t="shared" si="318"/>
        <v>0</v>
      </c>
      <c r="BW209" s="213">
        <f t="shared" ca="1" si="319"/>
        <v>0</v>
      </c>
      <c r="BX209" s="213">
        <f t="shared" ca="1" si="358"/>
        <v>0</v>
      </c>
      <c r="BY209" s="213">
        <f t="shared" ca="1" si="320"/>
        <v>0</v>
      </c>
      <c r="BZ209" s="214">
        <f ca="1">IF(AND(BW209,BX209=0)=0,0,IF(BW209&gt;0,'На банк Приват'!$P$1,IF(BX209&gt;0,'На Укрсиб'!$P$1,0)))</f>
        <v>0</v>
      </c>
      <c r="CA209" s="198">
        <v>202</v>
      </c>
      <c r="CB209" s="198" t="str">
        <f t="shared" ca="1" si="321"/>
        <v>Командир взводу</v>
      </c>
      <c r="CC209" s="198" t="str">
        <f t="shared" ca="1" si="322"/>
        <v>ст.л-т</v>
      </c>
      <c r="CD209" s="198" t="str">
        <f t="shared" ca="1" si="359"/>
        <v>Складенко Ф.П.</v>
      </c>
      <c r="CE209" s="198"/>
      <c r="CF209" s="215"/>
      <c r="CG209" s="215"/>
      <c r="CH209" s="215"/>
      <c r="CI209" s="215"/>
      <c r="CJ209" s="215"/>
      <c r="CK209" s="215"/>
      <c r="CL209" s="215"/>
      <c r="CM209" s="215">
        <f t="shared" si="301"/>
        <v>0</v>
      </c>
      <c r="CN209" s="215"/>
      <c r="CO209" s="215"/>
      <c r="CP209" s="215">
        <f t="shared" si="323"/>
        <v>0</v>
      </c>
      <c r="CQ209" s="215">
        <f t="shared" si="360"/>
        <v>0</v>
      </c>
      <c r="CR209" s="215">
        <f t="shared" si="361"/>
        <v>0</v>
      </c>
      <c r="CS209" s="215"/>
      <c r="CT209" s="215">
        <f t="shared" si="324"/>
        <v>0</v>
      </c>
      <c r="CU209" s="369">
        <f t="shared" si="325"/>
        <v>0</v>
      </c>
      <c r="CV209" s="215">
        <f t="shared" si="326"/>
        <v>0</v>
      </c>
      <c r="CW209" s="215">
        <f t="shared" ca="1" si="327"/>
        <v>0</v>
      </c>
      <c r="CX209" s="215">
        <f t="shared" ca="1" si="362"/>
        <v>0</v>
      </c>
      <c r="CY209" s="215">
        <f t="shared" ca="1" si="328"/>
        <v>0</v>
      </c>
      <c r="CZ209" s="216">
        <f ca="1">IF(AND(CW209,CX209=0)=0,0,IF(CW209&gt;0,'На банк Приват'!$V$1,IF(CX209&gt;0,'На Укрсиб'!$V$1,0)))</f>
        <v>0</v>
      </c>
      <c r="DA209" s="204"/>
      <c r="DB209" s="204" t="str">
        <f t="shared" ca="1" si="329"/>
        <v>Командир взводу</v>
      </c>
      <c r="DC209" s="204" t="str">
        <f t="shared" ca="1" si="330"/>
        <v>ст.л-т</v>
      </c>
      <c r="DD209" s="204" t="str">
        <f t="shared" ca="1" si="363"/>
        <v>Складенко Ф.П.</v>
      </c>
      <c r="DE209" s="204"/>
      <c r="DF209" s="217"/>
      <c r="DG209" s="217"/>
      <c r="DH209" s="217"/>
      <c r="DI209" s="217"/>
      <c r="DJ209" s="217"/>
      <c r="DK209" s="217"/>
      <c r="DL209" s="217"/>
      <c r="DM209" s="217">
        <f t="shared" si="331"/>
        <v>0</v>
      </c>
      <c r="DN209" s="217"/>
      <c r="DO209" s="217"/>
      <c r="DP209" s="763">
        <f t="shared" si="332"/>
        <v>0</v>
      </c>
      <c r="DQ209" s="217">
        <f t="shared" si="364"/>
        <v>0</v>
      </c>
      <c r="DR209" s="217">
        <f t="shared" si="365"/>
        <v>0</v>
      </c>
      <c r="DS209" s="217"/>
      <c r="DT209" s="217">
        <f t="shared" si="333"/>
        <v>0</v>
      </c>
      <c r="DU209" s="366">
        <f t="shared" si="366"/>
        <v>0</v>
      </c>
      <c r="DV209" s="217">
        <f t="shared" si="334"/>
        <v>0</v>
      </c>
      <c r="DW209" s="217">
        <f t="shared" ca="1" si="335"/>
        <v>0</v>
      </c>
      <c r="DX209" s="217">
        <f t="shared" ca="1" si="367"/>
        <v>0</v>
      </c>
      <c r="DY209" s="217">
        <f t="shared" ca="1" si="336"/>
        <v>0</v>
      </c>
      <c r="DZ209" s="218">
        <f ca="1">IF(AND(DW209,DX209=0)=0,0,IF(DW209&gt;0,'На банк Приват'!$AB$1,IF(DX209&gt;0,'На Укрсиб'!$V$1,0)))</f>
        <v>0</v>
      </c>
      <c r="EA209" s="207"/>
      <c r="EB209" s="207" t="str">
        <f t="shared" ca="1" si="337"/>
        <v>Командир взводу</v>
      </c>
      <c r="EC209" s="207" t="str">
        <f t="shared" ca="1" si="338"/>
        <v>ст.л-т</v>
      </c>
      <c r="ED209" s="207" t="str">
        <f t="shared" ca="1" si="368"/>
        <v>Складенко Ф.П.</v>
      </c>
      <c r="EE209" s="207"/>
      <c r="EF209" s="219"/>
      <c r="EG209" s="219"/>
      <c r="EH209" s="219"/>
      <c r="EI209" s="219"/>
      <c r="EJ209" s="219"/>
      <c r="EK209" s="219"/>
      <c r="EL209" s="219"/>
      <c r="EM209" s="219">
        <f t="shared" si="339"/>
        <v>0</v>
      </c>
      <c r="EN209" s="219"/>
      <c r="EO209" s="219"/>
      <c r="EP209" s="219">
        <f t="shared" si="340"/>
        <v>0</v>
      </c>
      <c r="EQ209" s="219">
        <f t="shared" si="369"/>
        <v>0</v>
      </c>
      <c r="ER209" s="219">
        <f t="shared" si="370"/>
        <v>0</v>
      </c>
      <c r="ES209" s="219"/>
      <c r="ET209" s="219">
        <f t="shared" si="341"/>
        <v>0</v>
      </c>
      <c r="EU209" s="363">
        <f t="shared" si="371"/>
        <v>0</v>
      </c>
      <c r="EV209" s="219">
        <f t="shared" si="342"/>
        <v>0</v>
      </c>
      <c r="EW209" s="219">
        <f t="shared" ca="1" si="343"/>
        <v>0</v>
      </c>
      <c r="EX209" s="219">
        <f t="shared" ca="1" si="372"/>
        <v>0</v>
      </c>
      <c r="EY209" s="219">
        <f t="shared" ca="1" si="344"/>
        <v>0</v>
      </c>
      <c r="EZ209" s="220">
        <f ca="1">IF(AND(EW209,EX209=0)=0,0,IF(EW209&gt;0,'На банк Приват'!$AH$1,IF(EX209&gt;0,'На Укрсиб'!$AH$1,0)))</f>
        <v>0</v>
      </c>
      <c r="FA209" s="28" t="str">
        <f t="shared" ca="1" si="345"/>
        <v>Складенко Ф.П.</v>
      </c>
      <c r="FB209" s="28" t="str">
        <f t="shared" ca="1" si="346"/>
        <v>Складенко</v>
      </c>
      <c r="FC209" s="28" t="str">
        <f t="shared" ca="1" si="347"/>
        <v>Федір</v>
      </c>
      <c r="FD209" s="28" t="str">
        <f t="shared" ca="1" si="348"/>
        <v>Петрович</v>
      </c>
      <c r="FE209" s="28">
        <f t="shared" ca="1" si="349"/>
        <v>200</v>
      </c>
      <c r="FF209">
        <f t="shared" si="350"/>
        <v>0</v>
      </c>
      <c r="FG209" s="531" t="s">
        <v>499</v>
      </c>
    </row>
    <row r="210" spans="1:163">
      <c r="A210" s="113"/>
      <c r="B210" s="113">
        <f t="shared" ca="1" si="302"/>
        <v>0</v>
      </c>
      <c r="C210" s="113">
        <f t="shared" ca="1" si="303"/>
        <v>0</v>
      </c>
      <c r="D210" s="113" t="str">
        <f t="shared" ca="1" si="296"/>
        <v xml:space="preserve"> </v>
      </c>
      <c r="E210" s="113">
        <f t="shared" si="304"/>
        <v>0</v>
      </c>
      <c r="F210" s="115"/>
      <c r="G210" s="209">
        <f t="shared" si="298"/>
        <v>0</v>
      </c>
      <c r="H210" s="209">
        <f t="shared" ref="H210:H273" si="390">AH210+BH210+CH210+DH210+EH210</f>
        <v>0</v>
      </c>
      <c r="I210" s="209">
        <f t="shared" ref="I210:I273" si="391">AI210+BI210+CI210+DI210+EI210</f>
        <v>0</v>
      </c>
      <c r="J210" s="209">
        <f t="shared" si="374"/>
        <v>0</v>
      </c>
      <c r="K210" s="209">
        <f t="shared" si="375"/>
        <v>0</v>
      </c>
      <c r="L210" s="209">
        <f t="shared" si="376"/>
        <v>0</v>
      </c>
      <c r="M210" s="209">
        <f t="shared" si="377"/>
        <v>0</v>
      </c>
      <c r="N210" s="209">
        <f t="shared" si="378"/>
        <v>0</v>
      </c>
      <c r="O210" s="209">
        <f t="shared" si="373"/>
        <v>0</v>
      </c>
      <c r="P210" s="211">
        <f t="shared" si="379"/>
        <v>0</v>
      </c>
      <c r="Q210" s="209">
        <f t="shared" si="380"/>
        <v>0</v>
      </c>
      <c r="R210" s="209">
        <f t="shared" si="381"/>
        <v>0</v>
      </c>
      <c r="S210" s="209">
        <f t="shared" si="382"/>
        <v>0</v>
      </c>
      <c r="T210" s="209">
        <f t="shared" si="383"/>
        <v>0</v>
      </c>
      <c r="U210" s="209">
        <f t="shared" si="384"/>
        <v>0</v>
      </c>
      <c r="V210" s="209">
        <f t="shared" si="385"/>
        <v>0</v>
      </c>
      <c r="W210" s="209">
        <f t="shared" ca="1" si="386"/>
        <v>0</v>
      </c>
      <c r="X210" s="209">
        <f t="shared" ca="1" si="387"/>
        <v>0</v>
      </c>
      <c r="Y210" s="209">
        <f t="shared" ca="1" si="388"/>
        <v>0</v>
      </c>
      <c r="Z210" s="210" t="str">
        <f t="shared" ca="1" si="305"/>
        <v xml:space="preserve">        </v>
      </c>
      <c r="AA210" s="185"/>
      <c r="AB210" s="185">
        <f t="shared" ca="1" si="306"/>
        <v>0</v>
      </c>
      <c r="AC210" s="185">
        <f t="shared" ca="1" si="307"/>
        <v>0</v>
      </c>
      <c r="AD210" s="185" t="str">
        <f t="shared" ca="1" si="351"/>
        <v xml:space="preserve"> </v>
      </c>
      <c r="AE210" s="185"/>
      <c r="AF210" s="211"/>
      <c r="AG210" s="211"/>
      <c r="AH210" s="211"/>
      <c r="AI210" s="211"/>
      <c r="AJ210" s="211"/>
      <c r="AK210" s="211"/>
      <c r="AL210" s="211"/>
      <c r="AM210" s="211"/>
      <c r="AN210" s="211"/>
      <c r="AO210" s="211"/>
      <c r="AP210" s="623">
        <f t="shared" si="308"/>
        <v>0</v>
      </c>
      <c r="AQ210" s="211">
        <f t="shared" si="352"/>
        <v>0</v>
      </c>
      <c r="AR210" s="211">
        <f t="shared" si="353"/>
        <v>0</v>
      </c>
      <c r="AS210" s="211"/>
      <c r="AT210" s="211">
        <f t="shared" si="309"/>
        <v>0</v>
      </c>
      <c r="AU210" s="358">
        <f t="shared" si="310"/>
        <v>0</v>
      </c>
      <c r="AV210" s="211">
        <f t="shared" si="311"/>
        <v>0</v>
      </c>
      <c r="AW210" s="211">
        <f t="shared" ca="1" si="312"/>
        <v>0</v>
      </c>
      <c r="AX210" s="211">
        <f t="shared" ca="1" si="389"/>
        <v>0</v>
      </c>
      <c r="AY210" s="211">
        <f t="shared" ca="1" si="313"/>
        <v>0</v>
      </c>
      <c r="AZ210" s="212">
        <f ca="1">IF(AND(AW210,AX210=0,AY210=0)=0,0,IF(AW210&gt;0,'На банк Приват'!$J$1,IF(AX210&gt;0,'На Укрсиб'!$J$1,0)))</f>
        <v>0</v>
      </c>
      <c r="BA210" s="191"/>
      <c r="BB210" s="191">
        <f t="shared" ca="1" si="314"/>
        <v>0</v>
      </c>
      <c r="BC210" s="191">
        <f t="shared" ca="1" si="315"/>
        <v>0</v>
      </c>
      <c r="BD210" s="191" t="str">
        <f t="shared" ca="1" si="354"/>
        <v xml:space="preserve"> </v>
      </c>
      <c r="BE210" s="191"/>
      <c r="BF210" s="213"/>
      <c r="BG210" s="213"/>
      <c r="BH210" s="213"/>
      <c r="BI210" s="213"/>
      <c r="BJ210" s="213"/>
      <c r="BK210" s="213"/>
      <c r="BL210" s="213"/>
      <c r="BM210" s="213"/>
      <c r="BN210" s="213"/>
      <c r="BO210" s="213"/>
      <c r="BP210" s="623">
        <f t="shared" si="316"/>
        <v>0</v>
      </c>
      <c r="BQ210" s="213">
        <f t="shared" si="355"/>
        <v>0</v>
      </c>
      <c r="BR210" s="213">
        <f t="shared" si="356"/>
        <v>0</v>
      </c>
      <c r="BS210" s="213"/>
      <c r="BT210" s="213">
        <f t="shared" si="317"/>
        <v>0</v>
      </c>
      <c r="BU210" s="362">
        <f t="shared" si="357"/>
        <v>0</v>
      </c>
      <c r="BV210" s="213">
        <f t="shared" si="318"/>
        <v>0</v>
      </c>
      <c r="BW210" s="213">
        <f t="shared" ca="1" si="319"/>
        <v>0</v>
      </c>
      <c r="BX210" s="213">
        <f t="shared" ca="1" si="358"/>
        <v>0</v>
      </c>
      <c r="BY210" s="213">
        <f t="shared" ca="1" si="320"/>
        <v>0</v>
      </c>
      <c r="BZ210" s="214">
        <f ca="1">IF(AND(BW210,BX210=0)=0,0,IF(BW210&gt;0,'На банк Приват'!$P$1,IF(BX210&gt;0,'На Укрсиб'!$P$1,0)))</f>
        <v>0</v>
      </c>
      <c r="CA210" s="198">
        <v>203</v>
      </c>
      <c r="CB210" s="198">
        <f t="shared" ca="1" si="321"/>
        <v>0</v>
      </c>
      <c r="CC210" s="198">
        <f t="shared" ca="1" si="322"/>
        <v>0</v>
      </c>
      <c r="CD210" s="198" t="str">
        <f t="shared" ca="1" si="359"/>
        <v xml:space="preserve"> </v>
      </c>
      <c r="CE210" s="198"/>
      <c r="CF210" s="215"/>
      <c r="CG210" s="215"/>
      <c r="CH210" s="215"/>
      <c r="CI210" s="215"/>
      <c r="CJ210" s="215"/>
      <c r="CK210" s="215"/>
      <c r="CL210" s="215"/>
      <c r="CM210" s="215">
        <f t="shared" si="301"/>
        <v>0</v>
      </c>
      <c r="CN210" s="215"/>
      <c r="CO210" s="215"/>
      <c r="CP210" s="215">
        <f t="shared" si="323"/>
        <v>0</v>
      </c>
      <c r="CQ210" s="215">
        <f t="shared" si="360"/>
        <v>0</v>
      </c>
      <c r="CR210" s="215">
        <f t="shared" si="361"/>
        <v>0</v>
      </c>
      <c r="CS210" s="215"/>
      <c r="CT210" s="215">
        <f t="shared" si="324"/>
        <v>0</v>
      </c>
      <c r="CU210" s="369">
        <f t="shared" si="325"/>
        <v>0</v>
      </c>
      <c r="CV210" s="215">
        <f t="shared" si="326"/>
        <v>0</v>
      </c>
      <c r="CW210" s="215">
        <f t="shared" ca="1" si="327"/>
        <v>0</v>
      </c>
      <c r="CX210" s="215">
        <f t="shared" ca="1" si="362"/>
        <v>0</v>
      </c>
      <c r="CY210" s="215">
        <f t="shared" ca="1" si="328"/>
        <v>0</v>
      </c>
      <c r="CZ210" s="216">
        <f ca="1">IF(AND(CW210,CX210=0)=0,0,IF(CW210&gt;0,'На банк Приват'!$V$1,IF(CX210&gt;0,'На Укрсиб'!$V$1,0)))</f>
        <v>0</v>
      </c>
      <c r="DA210" s="204"/>
      <c r="DB210" s="204">
        <f t="shared" ca="1" si="329"/>
        <v>0</v>
      </c>
      <c r="DC210" s="204">
        <f t="shared" ca="1" si="330"/>
        <v>0</v>
      </c>
      <c r="DD210" s="204" t="str">
        <f t="shared" ca="1" si="363"/>
        <v xml:space="preserve"> </v>
      </c>
      <c r="DE210" s="204"/>
      <c r="DF210" s="217"/>
      <c r="DG210" s="217"/>
      <c r="DH210" s="217"/>
      <c r="DI210" s="217"/>
      <c r="DJ210" s="217"/>
      <c r="DK210" s="217"/>
      <c r="DL210" s="217"/>
      <c r="DM210" s="217">
        <f t="shared" si="331"/>
        <v>0</v>
      </c>
      <c r="DN210" s="217"/>
      <c r="DO210" s="217"/>
      <c r="DP210" s="763">
        <f t="shared" si="332"/>
        <v>0</v>
      </c>
      <c r="DQ210" s="217">
        <f t="shared" si="364"/>
        <v>0</v>
      </c>
      <c r="DR210" s="217">
        <f t="shared" si="365"/>
        <v>0</v>
      </c>
      <c r="DS210" s="217"/>
      <c r="DT210" s="217">
        <f t="shared" si="333"/>
        <v>0</v>
      </c>
      <c r="DU210" s="366">
        <f t="shared" si="366"/>
        <v>0</v>
      </c>
      <c r="DV210" s="217">
        <f t="shared" si="334"/>
        <v>0</v>
      </c>
      <c r="DW210" s="217">
        <f t="shared" ca="1" si="335"/>
        <v>0</v>
      </c>
      <c r="DX210" s="217">
        <f t="shared" ca="1" si="367"/>
        <v>0</v>
      </c>
      <c r="DY210" s="217">
        <f t="shared" ca="1" si="336"/>
        <v>0</v>
      </c>
      <c r="DZ210" s="218">
        <f ca="1">IF(AND(DW210,DX210=0)=0,0,IF(DW210&gt;0,'На банк Приват'!$AB$1,IF(DX210&gt;0,'На Укрсиб'!$V$1,0)))</f>
        <v>0</v>
      </c>
      <c r="EA210" s="207"/>
      <c r="EB210" s="207">
        <f t="shared" ca="1" si="337"/>
        <v>0</v>
      </c>
      <c r="EC210" s="207">
        <f t="shared" ca="1" si="338"/>
        <v>0</v>
      </c>
      <c r="ED210" s="207" t="str">
        <f t="shared" ca="1" si="368"/>
        <v xml:space="preserve"> </v>
      </c>
      <c r="EE210" s="207"/>
      <c r="EF210" s="219"/>
      <c r="EG210" s="219"/>
      <c r="EH210" s="219"/>
      <c r="EI210" s="219"/>
      <c r="EJ210" s="219"/>
      <c r="EK210" s="219"/>
      <c r="EL210" s="219"/>
      <c r="EM210" s="219">
        <f t="shared" si="339"/>
        <v>0</v>
      </c>
      <c r="EN210" s="219"/>
      <c r="EO210" s="219"/>
      <c r="EP210" s="219">
        <f t="shared" si="340"/>
        <v>0</v>
      </c>
      <c r="EQ210" s="219">
        <f t="shared" si="369"/>
        <v>0</v>
      </c>
      <c r="ER210" s="219">
        <f t="shared" si="370"/>
        <v>0</v>
      </c>
      <c r="ES210" s="219"/>
      <c r="ET210" s="219">
        <f t="shared" si="341"/>
        <v>0</v>
      </c>
      <c r="EU210" s="363">
        <f t="shared" si="371"/>
        <v>0</v>
      </c>
      <c r="EV210" s="219">
        <f t="shared" si="342"/>
        <v>0</v>
      </c>
      <c r="EW210" s="219">
        <f t="shared" ca="1" si="343"/>
        <v>0</v>
      </c>
      <c r="EX210" s="219">
        <f t="shared" ca="1" si="372"/>
        <v>0</v>
      </c>
      <c r="EY210" s="219">
        <f t="shared" ca="1" si="344"/>
        <v>0</v>
      </c>
      <c r="EZ210" s="220">
        <f ca="1">IF(AND(EW210,EX210=0)=0,0,IF(EW210&gt;0,'На банк Приват'!$AH$1,IF(EX210&gt;0,'На Укрсиб'!$AH$1,0)))</f>
        <v>0</v>
      </c>
      <c r="FA210" s="28" t="str">
        <f t="shared" ca="1" si="345"/>
        <v xml:space="preserve"> </v>
      </c>
      <c r="FB210" s="28">
        <f t="shared" ca="1" si="346"/>
        <v>0</v>
      </c>
      <c r="FC210" s="28">
        <f t="shared" ca="1" si="347"/>
        <v>0</v>
      </c>
      <c r="FD210" s="28">
        <f t="shared" ca="1" si="348"/>
        <v>0</v>
      </c>
      <c r="FE210" s="28">
        <f t="shared" ca="1" si="349"/>
        <v>201</v>
      </c>
      <c r="FF210">
        <f t="shared" si="350"/>
        <v>0</v>
      </c>
      <c r="FG210" s="531" t="s">
        <v>299</v>
      </c>
    </row>
    <row r="211" spans="1:163">
      <c r="A211" s="113"/>
      <c r="B211" s="113" t="str">
        <f t="shared" ca="1" si="302"/>
        <v xml:space="preserve">Командир відділення </v>
      </c>
      <c r="C211" s="113">
        <f t="shared" ca="1" si="303"/>
        <v>0</v>
      </c>
      <c r="D211" s="113" t="str">
        <f t="shared" ca="1" si="296"/>
        <v>ВАКАНТ</v>
      </c>
      <c r="E211" s="113">
        <f t="shared" si="304"/>
        <v>0</v>
      </c>
      <c r="F211" s="115"/>
      <c r="G211" s="209">
        <f t="shared" si="298"/>
        <v>0</v>
      </c>
      <c r="H211" s="209">
        <f t="shared" si="390"/>
        <v>0</v>
      </c>
      <c r="I211" s="209">
        <f t="shared" si="391"/>
        <v>0</v>
      </c>
      <c r="J211" s="209">
        <f t="shared" si="374"/>
        <v>0</v>
      </c>
      <c r="K211" s="209">
        <f t="shared" si="375"/>
        <v>0</v>
      </c>
      <c r="L211" s="209">
        <f t="shared" si="376"/>
        <v>0</v>
      </c>
      <c r="M211" s="209">
        <f t="shared" si="377"/>
        <v>0</v>
      </c>
      <c r="N211" s="209">
        <f t="shared" si="378"/>
        <v>0</v>
      </c>
      <c r="O211" s="209">
        <f t="shared" si="373"/>
        <v>0</v>
      </c>
      <c r="P211" s="211">
        <f t="shared" si="379"/>
        <v>0</v>
      </c>
      <c r="Q211" s="209">
        <f t="shared" si="380"/>
        <v>0</v>
      </c>
      <c r="R211" s="209">
        <f t="shared" si="381"/>
        <v>0</v>
      </c>
      <c r="S211" s="209">
        <f t="shared" si="382"/>
        <v>0</v>
      </c>
      <c r="T211" s="209">
        <f t="shared" si="383"/>
        <v>0</v>
      </c>
      <c r="U211" s="209">
        <f t="shared" si="384"/>
        <v>0</v>
      </c>
      <c r="V211" s="209">
        <f t="shared" si="385"/>
        <v>0</v>
      </c>
      <c r="W211" s="209">
        <f t="shared" ca="1" si="386"/>
        <v>0</v>
      </c>
      <c r="X211" s="209">
        <f t="shared" ca="1" si="387"/>
        <v>0</v>
      </c>
      <c r="Y211" s="209">
        <f t="shared" ca="1" si="388"/>
        <v>0</v>
      </c>
      <c r="Z211" s="210" t="str">
        <f t="shared" ca="1" si="305"/>
        <v xml:space="preserve">        </v>
      </c>
      <c r="AA211" s="185"/>
      <c r="AB211" s="185" t="str">
        <f t="shared" ca="1" si="306"/>
        <v xml:space="preserve">Командир відділення </v>
      </c>
      <c r="AC211" s="185">
        <f t="shared" ca="1" si="307"/>
        <v>0</v>
      </c>
      <c r="AD211" s="185" t="str">
        <f t="shared" ca="1" si="351"/>
        <v>ВАКАНТ</v>
      </c>
      <c r="AE211" s="185"/>
      <c r="AF211" s="211"/>
      <c r="AG211" s="211"/>
      <c r="AH211" s="211"/>
      <c r="AI211" s="211"/>
      <c r="AJ211" s="211"/>
      <c r="AK211" s="211"/>
      <c r="AL211" s="211"/>
      <c r="AM211" s="211"/>
      <c r="AN211" s="211"/>
      <c r="AO211" s="211"/>
      <c r="AP211" s="623">
        <f t="shared" si="308"/>
        <v>0</v>
      </c>
      <c r="AQ211" s="211">
        <f t="shared" si="352"/>
        <v>0</v>
      </c>
      <c r="AR211" s="211">
        <f t="shared" si="353"/>
        <v>0</v>
      </c>
      <c r="AS211" s="211"/>
      <c r="AT211" s="211">
        <f t="shared" si="309"/>
        <v>0</v>
      </c>
      <c r="AU211" s="358">
        <f t="shared" si="310"/>
        <v>0</v>
      </c>
      <c r="AV211" s="211">
        <f t="shared" si="311"/>
        <v>0</v>
      </c>
      <c r="AW211" s="211">
        <f t="shared" ca="1" si="312"/>
        <v>0</v>
      </c>
      <c r="AX211" s="211">
        <f t="shared" ca="1" si="389"/>
        <v>0</v>
      </c>
      <c r="AY211" s="211">
        <f t="shared" ca="1" si="313"/>
        <v>0</v>
      </c>
      <c r="AZ211" s="212">
        <f ca="1">IF(AND(AW211,AX211=0,AY211=0)=0,0,IF(AW211&gt;0,'На банк Приват'!$J$1,IF(AX211&gt;0,'На Укрсиб'!$J$1,0)))</f>
        <v>0</v>
      </c>
      <c r="BA211" s="191"/>
      <c r="BB211" s="191" t="str">
        <f t="shared" ca="1" si="314"/>
        <v xml:space="preserve">Командир відділення </v>
      </c>
      <c r="BC211" s="191">
        <f t="shared" ca="1" si="315"/>
        <v>0</v>
      </c>
      <c r="BD211" s="191" t="str">
        <f t="shared" ca="1" si="354"/>
        <v>ВАКАНТ</v>
      </c>
      <c r="BE211" s="191"/>
      <c r="BF211" s="213"/>
      <c r="BG211" s="213"/>
      <c r="BH211" s="213"/>
      <c r="BI211" s="213"/>
      <c r="BJ211" s="213"/>
      <c r="BK211" s="213"/>
      <c r="BL211" s="213"/>
      <c r="BM211" s="213"/>
      <c r="BN211" s="213"/>
      <c r="BO211" s="213"/>
      <c r="BP211" s="623">
        <f t="shared" si="316"/>
        <v>0</v>
      </c>
      <c r="BQ211" s="213">
        <f t="shared" si="355"/>
        <v>0</v>
      </c>
      <c r="BR211" s="213">
        <f t="shared" si="356"/>
        <v>0</v>
      </c>
      <c r="BS211" s="213"/>
      <c r="BT211" s="213">
        <f t="shared" si="317"/>
        <v>0</v>
      </c>
      <c r="BU211" s="362">
        <f t="shared" si="357"/>
        <v>0</v>
      </c>
      <c r="BV211" s="213">
        <f t="shared" si="318"/>
        <v>0</v>
      </c>
      <c r="BW211" s="213">
        <f t="shared" ca="1" si="319"/>
        <v>0</v>
      </c>
      <c r="BX211" s="213">
        <f t="shared" ca="1" si="358"/>
        <v>0</v>
      </c>
      <c r="BY211" s="213">
        <f t="shared" ca="1" si="320"/>
        <v>0</v>
      </c>
      <c r="BZ211" s="214">
        <f ca="1">IF(AND(BW211,BX211=0)=0,0,IF(BW211&gt;0,'На банк Приват'!$P$1,IF(BX211&gt;0,'На Укрсиб'!$P$1,0)))</f>
        <v>0</v>
      </c>
      <c r="CA211" s="198">
        <v>204</v>
      </c>
      <c r="CB211" s="198" t="str">
        <f t="shared" ca="1" si="321"/>
        <v xml:space="preserve">Командир відділення </v>
      </c>
      <c r="CC211" s="198">
        <f t="shared" ca="1" si="322"/>
        <v>0</v>
      </c>
      <c r="CD211" s="198" t="str">
        <f t="shared" ca="1" si="359"/>
        <v>ВАКАНТ</v>
      </c>
      <c r="CE211" s="198"/>
      <c r="CF211" s="215"/>
      <c r="CG211" s="215"/>
      <c r="CH211" s="215"/>
      <c r="CI211" s="215"/>
      <c r="CJ211" s="215"/>
      <c r="CK211" s="215"/>
      <c r="CL211" s="215"/>
      <c r="CM211" s="215">
        <f t="shared" si="301"/>
        <v>0</v>
      </c>
      <c r="CN211" s="215"/>
      <c r="CO211" s="215"/>
      <c r="CP211" s="215">
        <f t="shared" si="323"/>
        <v>0</v>
      </c>
      <c r="CQ211" s="215">
        <f t="shared" si="360"/>
        <v>0</v>
      </c>
      <c r="CR211" s="215">
        <f t="shared" si="361"/>
        <v>0</v>
      </c>
      <c r="CS211" s="215"/>
      <c r="CT211" s="215">
        <f t="shared" si="324"/>
        <v>0</v>
      </c>
      <c r="CU211" s="369">
        <f t="shared" si="325"/>
        <v>0</v>
      </c>
      <c r="CV211" s="215">
        <f t="shared" si="326"/>
        <v>0</v>
      </c>
      <c r="CW211" s="215">
        <f t="shared" ca="1" si="327"/>
        <v>0</v>
      </c>
      <c r="CX211" s="215">
        <f t="shared" ca="1" si="362"/>
        <v>0</v>
      </c>
      <c r="CY211" s="215">
        <f t="shared" ca="1" si="328"/>
        <v>0</v>
      </c>
      <c r="CZ211" s="216">
        <f ca="1">IF(AND(CW211,CX211=0)=0,0,IF(CW211&gt;0,'На банк Приват'!$V$1,IF(CX211&gt;0,'На Укрсиб'!$V$1,0)))</f>
        <v>0</v>
      </c>
      <c r="DA211" s="204"/>
      <c r="DB211" s="204" t="str">
        <f t="shared" ca="1" si="329"/>
        <v xml:space="preserve">Командир відділення </v>
      </c>
      <c r="DC211" s="204">
        <f t="shared" ca="1" si="330"/>
        <v>0</v>
      </c>
      <c r="DD211" s="204" t="str">
        <f t="shared" ca="1" si="363"/>
        <v>ВАКАНТ</v>
      </c>
      <c r="DE211" s="204"/>
      <c r="DF211" s="217"/>
      <c r="DG211" s="217"/>
      <c r="DH211" s="217"/>
      <c r="DI211" s="217"/>
      <c r="DJ211" s="217"/>
      <c r="DK211" s="217"/>
      <c r="DL211" s="217"/>
      <c r="DM211" s="217">
        <f t="shared" si="331"/>
        <v>0</v>
      </c>
      <c r="DN211" s="217"/>
      <c r="DO211" s="217"/>
      <c r="DP211" s="763">
        <f t="shared" si="332"/>
        <v>0</v>
      </c>
      <c r="DQ211" s="217">
        <f t="shared" si="364"/>
        <v>0</v>
      </c>
      <c r="DR211" s="217">
        <f t="shared" si="365"/>
        <v>0</v>
      </c>
      <c r="DS211" s="217"/>
      <c r="DT211" s="217">
        <f t="shared" si="333"/>
        <v>0</v>
      </c>
      <c r="DU211" s="366">
        <f t="shared" si="366"/>
        <v>0</v>
      </c>
      <c r="DV211" s="217">
        <f t="shared" si="334"/>
        <v>0</v>
      </c>
      <c r="DW211" s="217">
        <f t="shared" ca="1" si="335"/>
        <v>0</v>
      </c>
      <c r="DX211" s="217">
        <f t="shared" ca="1" si="367"/>
        <v>0</v>
      </c>
      <c r="DY211" s="217">
        <f t="shared" ca="1" si="336"/>
        <v>0</v>
      </c>
      <c r="DZ211" s="218">
        <f ca="1">IF(AND(DW211,DX211=0)=0,0,IF(DW211&gt;0,'На банк Приват'!$AB$1,IF(DX211&gt;0,'На Укрсиб'!$V$1,0)))</f>
        <v>0</v>
      </c>
      <c r="EA211" s="207"/>
      <c r="EB211" s="207" t="str">
        <f t="shared" ca="1" si="337"/>
        <v xml:space="preserve">Командир відділення </v>
      </c>
      <c r="EC211" s="207">
        <f t="shared" ca="1" si="338"/>
        <v>0</v>
      </c>
      <c r="ED211" s="207" t="str">
        <f t="shared" ca="1" si="368"/>
        <v>ВАКАНТ</v>
      </c>
      <c r="EE211" s="207"/>
      <c r="EF211" s="219"/>
      <c r="EG211" s="219"/>
      <c r="EH211" s="219"/>
      <c r="EI211" s="219"/>
      <c r="EJ211" s="219"/>
      <c r="EK211" s="219"/>
      <c r="EL211" s="219"/>
      <c r="EM211" s="219">
        <f t="shared" si="339"/>
        <v>0</v>
      </c>
      <c r="EN211" s="219"/>
      <c r="EO211" s="219"/>
      <c r="EP211" s="219">
        <f t="shared" si="340"/>
        <v>0</v>
      </c>
      <c r="EQ211" s="219">
        <f t="shared" si="369"/>
        <v>0</v>
      </c>
      <c r="ER211" s="219">
        <f t="shared" si="370"/>
        <v>0</v>
      </c>
      <c r="ES211" s="219"/>
      <c r="ET211" s="219">
        <f t="shared" si="341"/>
        <v>0</v>
      </c>
      <c r="EU211" s="363">
        <f t="shared" si="371"/>
        <v>0</v>
      </c>
      <c r="EV211" s="219">
        <f t="shared" si="342"/>
        <v>0</v>
      </c>
      <c r="EW211" s="219">
        <f t="shared" ca="1" si="343"/>
        <v>0</v>
      </c>
      <c r="EX211" s="219">
        <f t="shared" ca="1" si="372"/>
        <v>0</v>
      </c>
      <c r="EY211" s="219">
        <f t="shared" ca="1" si="344"/>
        <v>0</v>
      </c>
      <c r="EZ211" s="220">
        <f ca="1">IF(AND(EW211,EX211=0)=0,0,IF(EW211&gt;0,'На банк Приват'!$AH$1,IF(EX211&gt;0,'На Укрсиб'!$AH$1,0)))</f>
        <v>0</v>
      </c>
      <c r="FA211" s="28" t="str">
        <f t="shared" ca="1" si="345"/>
        <v>ВАКАНТ</v>
      </c>
      <c r="FB211" s="28">
        <f t="shared" ca="1" si="346"/>
        <v>0</v>
      </c>
      <c r="FC211" s="28">
        <f t="shared" ca="1" si="347"/>
        <v>0</v>
      </c>
      <c r="FD211" s="28">
        <f t="shared" ca="1" si="348"/>
        <v>0</v>
      </c>
      <c r="FE211" s="28">
        <f t="shared" ca="1" si="349"/>
        <v>202</v>
      </c>
      <c r="FF211">
        <f t="shared" si="350"/>
        <v>0</v>
      </c>
      <c r="FG211" s="531" t="s">
        <v>140</v>
      </c>
    </row>
    <row r="212" spans="1:163">
      <c r="A212" s="113"/>
      <c r="B212" s="113" t="str">
        <f t="shared" ca="1" si="302"/>
        <v>Старший механік акумуляторник</v>
      </c>
      <c r="C212" s="113">
        <f t="shared" ca="1" si="303"/>
        <v>0</v>
      </c>
      <c r="D212" s="113">
        <f t="shared" ca="1" si="296"/>
        <v>0</v>
      </c>
      <c r="E212" s="113">
        <f t="shared" si="304"/>
        <v>0</v>
      </c>
      <c r="F212" s="115"/>
      <c r="G212" s="209">
        <f t="shared" si="298"/>
        <v>0</v>
      </c>
      <c r="H212" s="209">
        <f t="shared" si="390"/>
        <v>0</v>
      </c>
      <c r="I212" s="209">
        <f t="shared" si="391"/>
        <v>0</v>
      </c>
      <c r="J212" s="209">
        <f t="shared" si="374"/>
        <v>0</v>
      </c>
      <c r="K212" s="209">
        <f t="shared" si="375"/>
        <v>0</v>
      </c>
      <c r="L212" s="209">
        <f t="shared" si="376"/>
        <v>0</v>
      </c>
      <c r="M212" s="209">
        <f t="shared" si="377"/>
        <v>0</v>
      </c>
      <c r="N212" s="209">
        <f t="shared" si="378"/>
        <v>0</v>
      </c>
      <c r="O212" s="209">
        <f t="shared" si="373"/>
        <v>0</v>
      </c>
      <c r="P212" s="211">
        <f t="shared" si="379"/>
        <v>0</v>
      </c>
      <c r="Q212" s="209">
        <f t="shared" si="380"/>
        <v>0</v>
      </c>
      <c r="R212" s="209">
        <f t="shared" si="381"/>
        <v>0</v>
      </c>
      <c r="S212" s="209">
        <f t="shared" si="382"/>
        <v>0</v>
      </c>
      <c r="T212" s="209">
        <f t="shared" si="383"/>
        <v>0</v>
      </c>
      <c r="U212" s="209">
        <f t="shared" si="384"/>
        <v>0</v>
      </c>
      <c r="V212" s="209">
        <f t="shared" si="385"/>
        <v>0</v>
      </c>
      <c r="W212" s="209">
        <f t="shared" ca="1" si="386"/>
        <v>0</v>
      </c>
      <c r="X212" s="209">
        <f t="shared" ca="1" si="387"/>
        <v>0</v>
      </c>
      <c r="Y212" s="209">
        <f t="shared" ca="1" si="388"/>
        <v>0</v>
      </c>
      <c r="Z212" s="210" t="str">
        <f t="shared" ca="1" si="305"/>
        <v xml:space="preserve">        </v>
      </c>
      <c r="AA212" s="185"/>
      <c r="AB212" s="185" t="str">
        <f t="shared" ca="1" si="306"/>
        <v>Старший механік акумуляторник</v>
      </c>
      <c r="AC212" s="185">
        <f t="shared" ca="1" si="307"/>
        <v>0</v>
      </c>
      <c r="AD212" s="185">
        <f t="shared" ca="1" si="351"/>
        <v>0</v>
      </c>
      <c r="AE212" s="185"/>
      <c r="AF212" s="211"/>
      <c r="AG212" s="211"/>
      <c r="AH212" s="211"/>
      <c r="AI212" s="211"/>
      <c r="AJ212" s="211"/>
      <c r="AK212" s="211"/>
      <c r="AL212" s="211"/>
      <c r="AM212" s="211"/>
      <c r="AN212" s="211"/>
      <c r="AO212" s="211"/>
      <c r="AP212" s="623">
        <f t="shared" si="308"/>
        <v>0</v>
      </c>
      <c r="AQ212" s="211">
        <f t="shared" si="352"/>
        <v>0</v>
      </c>
      <c r="AR212" s="211">
        <f t="shared" si="353"/>
        <v>0</v>
      </c>
      <c r="AS212" s="211"/>
      <c r="AT212" s="211">
        <f t="shared" si="309"/>
        <v>0</v>
      </c>
      <c r="AU212" s="358">
        <f t="shared" si="310"/>
        <v>0</v>
      </c>
      <c r="AV212" s="211">
        <f t="shared" si="311"/>
        <v>0</v>
      </c>
      <c r="AW212" s="211">
        <f t="shared" ca="1" si="312"/>
        <v>0</v>
      </c>
      <c r="AX212" s="211">
        <f t="shared" ca="1" si="389"/>
        <v>0</v>
      </c>
      <c r="AY212" s="211">
        <f t="shared" ca="1" si="313"/>
        <v>0</v>
      </c>
      <c r="AZ212" s="212">
        <f ca="1">IF(AND(AW212,AX212=0,AY212=0)=0,0,IF(AW212&gt;0,'На банк Приват'!$J$1,IF(AX212&gt;0,'На Укрсиб'!$J$1,0)))</f>
        <v>0</v>
      </c>
      <c r="BA212" s="191"/>
      <c r="BB212" s="191" t="str">
        <f t="shared" ca="1" si="314"/>
        <v>Старший механік акумуляторник</v>
      </c>
      <c r="BC212" s="191">
        <f t="shared" ca="1" si="315"/>
        <v>0</v>
      </c>
      <c r="BD212" s="191">
        <f t="shared" ca="1" si="354"/>
        <v>0</v>
      </c>
      <c r="BE212" s="191"/>
      <c r="BF212" s="213"/>
      <c r="BG212" s="213"/>
      <c r="BH212" s="213"/>
      <c r="BI212" s="213"/>
      <c r="BJ212" s="213"/>
      <c r="BK212" s="213"/>
      <c r="BL212" s="213"/>
      <c r="BM212" s="213"/>
      <c r="BN212" s="213"/>
      <c r="BO212" s="213"/>
      <c r="BP212" s="623">
        <f t="shared" si="316"/>
        <v>0</v>
      </c>
      <c r="BQ212" s="213">
        <f t="shared" si="355"/>
        <v>0</v>
      </c>
      <c r="BR212" s="213">
        <f t="shared" si="356"/>
        <v>0</v>
      </c>
      <c r="BS212" s="213"/>
      <c r="BT212" s="213">
        <f t="shared" si="317"/>
        <v>0</v>
      </c>
      <c r="BU212" s="362">
        <f t="shared" si="357"/>
        <v>0</v>
      </c>
      <c r="BV212" s="213">
        <f t="shared" si="318"/>
        <v>0</v>
      </c>
      <c r="BW212" s="213">
        <f t="shared" ca="1" si="319"/>
        <v>0</v>
      </c>
      <c r="BX212" s="213">
        <f t="shared" ca="1" si="358"/>
        <v>0</v>
      </c>
      <c r="BY212" s="213">
        <f t="shared" ca="1" si="320"/>
        <v>0</v>
      </c>
      <c r="BZ212" s="214">
        <f ca="1">IF(AND(BW212,BX212=0)=0,0,IF(BW212&gt;0,'На банк Приват'!$P$1,IF(BX212&gt;0,'На Укрсиб'!$P$1,0)))</f>
        <v>0</v>
      </c>
      <c r="CA212" s="198">
        <v>205</v>
      </c>
      <c r="CB212" s="198" t="str">
        <f t="shared" ca="1" si="321"/>
        <v>Старший механік акумуляторник</v>
      </c>
      <c r="CC212" s="198">
        <f t="shared" ca="1" si="322"/>
        <v>0</v>
      </c>
      <c r="CD212" s="198">
        <f t="shared" ca="1" si="359"/>
        <v>0</v>
      </c>
      <c r="CE212" s="198"/>
      <c r="CF212" s="215"/>
      <c r="CG212" s="215"/>
      <c r="CH212" s="215"/>
      <c r="CI212" s="215"/>
      <c r="CJ212" s="215"/>
      <c r="CK212" s="215"/>
      <c r="CL212" s="215"/>
      <c r="CM212" s="215">
        <f t="shared" si="301"/>
        <v>0</v>
      </c>
      <c r="CN212" s="215"/>
      <c r="CO212" s="215"/>
      <c r="CP212" s="215">
        <f t="shared" si="323"/>
        <v>0</v>
      </c>
      <c r="CQ212" s="215">
        <f t="shared" si="360"/>
        <v>0</v>
      </c>
      <c r="CR212" s="215">
        <f t="shared" si="361"/>
        <v>0</v>
      </c>
      <c r="CS212" s="215"/>
      <c r="CT212" s="215">
        <f t="shared" si="324"/>
        <v>0</v>
      </c>
      <c r="CU212" s="369">
        <f t="shared" si="325"/>
        <v>0</v>
      </c>
      <c r="CV212" s="215">
        <f t="shared" si="326"/>
        <v>0</v>
      </c>
      <c r="CW212" s="215">
        <f t="shared" ca="1" si="327"/>
        <v>0</v>
      </c>
      <c r="CX212" s="215">
        <f t="shared" ca="1" si="362"/>
        <v>0</v>
      </c>
      <c r="CY212" s="215">
        <f t="shared" ca="1" si="328"/>
        <v>0</v>
      </c>
      <c r="CZ212" s="216">
        <f ca="1">IF(AND(CW212,CX212=0)=0,0,IF(CW212&gt;0,'На банк Приват'!$V$1,IF(CX212&gt;0,'На Укрсиб'!$V$1,0)))</f>
        <v>0</v>
      </c>
      <c r="DA212" s="204"/>
      <c r="DB212" s="204" t="str">
        <f t="shared" ca="1" si="329"/>
        <v>Старший механік акумуляторник</v>
      </c>
      <c r="DC212" s="204">
        <f t="shared" ca="1" si="330"/>
        <v>0</v>
      </c>
      <c r="DD212" s="204">
        <f t="shared" ca="1" si="363"/>
        <v>0</v>
      </c>
      <c r="DE212" s="204"/>
      <c r="DF212" s="217"/>
      <c r="DG212" s="217"/>
      <c r="DH212" s="217"/>
      <c r="DI212" s="217"/>
      <c r="DJ212" s="217"/>
      <c r="DK212" s="217"/>
      <c r="DL212" s="217"/>
      <c r="DM212" s="217">
        <f t="shared" si="331"/>
        <v>0</v>
      </c>
      <c r="DN212" s="217"/>
      <c r="DO212" s="217"/>
      <c r="DP212" s="763">
        <f t="shared" si="332"/>
        <v>0</v>
      </c>
      <c r="DQ212" s="217">
        <f t="shared" si="364"/>
        <v>0</v>
      </c>
      <c r="DR212" s="217">
        <f t="shared" si="365"/>
        <v>0</v>
      </c>
      <c r="DS212" s="217"/>
      <c r="DT212" s="217">
        <f t="shared" si="333"/>
        <v>0</v>
      </c>
      <c r="DU212" s="366">
        <f t="shared" si="366"/>
        <v>0</v>
      </c>
      <c r="DV212" s="217">
        <f t="shared" si="334"/>
        <v>0</v>
      </c>
      <c r="DW212" s="217">
        <f t="shared" ca="1" si="335"/>
        <v>0</v>
      </c>
      <c r="DX212" s="217">
        <f t="shared" ca="1" si="367"/>
        <v>0</v>
      </c>
      <c r="DY212" s="217">
        <f t="shared" ca="1" si="336"/>
        <v>0</v>
      </c>
      <c r="DZ212" s="218">
        <f ca="1">IF(AND(DW212,DX212=0)=0,0,IF(DW212&gt;0,'На банк Приват'!$AB$1,IF(DX212&gt;0,'На Укрсиб'!$V$1,0)))</f>
        <v>0</v>
      </c>
      <c r="EA212" s="207"/>
      <c r="EB212" s="207" t="str">
        <f t="shared" ca="1" si="337"/>
        <v>Старший механік акумуляторник</v>
      </c>
      <c r="EC212" s="207">
        <f t="shared" ca="1" si="338"/>
        <v>0</v>
      </c>
      <c r="ED212" s="207">
        <f t="shared" ca="1" si="368"/>
        <v>0</v>
      </c>
      <c r="EE212" s="207"/>
      <c r="EF212" s="219"/>
      <c r="EG212" s="219"/>
      <c r="EH212" s="219"/>
      <c r="EI212" s="219"/>
      <c r="EJ212" s="219"/>
      <c r="EK212" s="219"/>
      <c r="EL212" s="219"/>
      <c r="EM212" s="219">
        <f t="shared" si="339"/>
        <v>0</v>
      </c>
      <c r="EN212" s="219"/>
      <c r="EO212" s="219"/>
      <c r="EP212" s="219">
        <f t="shared" si="340"/>
        <v>0</v>
      </c>
      <c r="EQ212" s="219">
        <f t="shared" si="369"/>
        <v>0</v>
      </c>
      <c r="ER212" s="219">
        <f t="shared" si="370"/>
        <v>0</v>
      </c>
      <c r="ES212" s="219"/>
      <c r="ET212" s="219">
        <f t="shared" si="341"/>
        <v>0</v>
      </c>
      <c r="EU212" s="363">
        <f t="shared" si="371"/>
        <v>0</v>
      </c>
      <c r="EV212" s="219">
        <f t="shared" si="342"/>
        <v>0</v>
      </c>
      <c r="EW212" s="219">
        <f t="shared" ca="1" si="343"/>
        <v>0</v>
      </c>
      <c r="EX212" s="219">
        <f t="shared" ca="1" si="372"/>
        <v>0</v>
      </c>
      <c r="EY212" s="219">
        <f t="shared" ca="1" si="344"/>
        <v>0</v>
      </c>
      <c r="EZ212" s="220">
        <f ca="1">IF(AND(EW212,EX212=0)=0,0,IF(EW212&gt;0,'На банк Приват'!$AH$1,IF(EX212&gt;0,'На Укрсиб'!$AH$1,0)))</f>
        <v>0</v>
      </c>
      <c r="FA212" s="28">
        <f t="shared" ca="1" si="345"/>
        <v>0</v>
      </c>
      <c r="FB212" s="28" t="str">
        <f t="shared" ca="1" si="346"/>
        <v>вс/сс</v>
      </c>
      <c r="FC212" s="28">
        <f t="shared" ca="1" si="347"/>
        <v>0</v>
      </c>
      <c r="FD212" s="28">
        <f t="shared" ca="1" si="348"/>
        <v>0</v>
      </c>
      <c r="FE212" s="28">
        <f t="shared" ca="1" si="349"/>
        <v>203</v>
      </c>
      <c r="FF212">
        <f t="shared" si="350"/>
        <v>0</v>
      </c>
      <c r="FG212" s="531" t="s">
        <v>135</v>
      </c>
    </row>
    <row r="213" spans="1:163">
      <c r="A213" s="113"/>
      <c r="B213" s="113" t="str">
        <f t="shared" ca="1" si="302"/>
        <v>Електрозварник-акумуляторник</v>
      </c>
      <c r="C213" s="113">
        <f t="shared" ca="1" si="303"/>
        <v>0</v>
      </c>
      <c r="D213" s="113">
        <f t="shared" ca="1" si="296"/>
        <v>0</v>
      </c>
      <c r="E213" s="113">
        <f t="shared" si="304"/>
        <v>0</v>
      </c>
      <c r="F213" s="115"/>
      <c r="G213" s="209">
        <f t="shared" ref="G213:G275" si="392">AG213+BG213+CG213+DG213+EG213</f>
        <v>0</v>
      </c>
      <c r="H213" s="209">
        <f t="shared" si="390"/>
        <v>0</v>
      </c>
      <c r="I213" s="209">
        <f t="shared" si="391"/>
        <v>0</v>
      </c>
      <c r="J213" s="209">
        <f t="shared" si="374"/>
        <v>0</v>
      </c>
      <c r="K213" s="209">
        <f t="shared" si="375"/>
        <v>0</v>
      </c>
      <c r="L213" s="209">
        <f t="shared" si="376"/>
        <v>0</v>
      </c>
      <c r="M213" s="209">
        <f t="shared" si="377"/>
        <v>0</v>
      </c>
      <c r="N213" s="209">
        <f t="shared" si="378"/>
        <v>0</v>
      </c>
      <c r="O213" s="209">
        <f t="shared" si="373"/>
        <v>0</v>
      </c>
      <c r="P213" s="211">
        <f t="shared" si="379"/>
        <v>0</v>
      </c>
      <c r="Q213" s="209">
        <f t="shared" si="380"/>
        <v>0</v>
      </c>
      <c r="R213" s="209">
        <f t="shared" si="381"/>
        <v>0</v>
      </c>
      <c r="S213" s="209">
        <f t="shared" si="382"/>
        <v>0</v>
      </c>
      <c r="T213" s="209">
        <f t="shared" si="383"/>
        <v>0</v>
      </c>
      <c r="U213" s="209">
        <f t="shared" si="384"/>
        <v>0</v>
      </c>
      <c r="V213" s="209">
        <f t="shared" si="385"/>
        <v>0</v>
      </c>
      <c r="W213" s="209">
        <f t="shared" ca="1" si="386"/>
        <v>0</v>
      </c>
      <c r="X213" s="209">
        <f t="shared" ca="1" si="387"/>
        <v>0</v>
      </c>
      <c r="Y213" s="209">
        <f t="shared" ca="1" si="388"/>
        <v>0</v>
      </c>
      <c r="Z213" s="210" t="str">
        <f t="shared" ca="1" si="305"/>
        <v xml:space="preserve">        </v>
      </c>
      <c r="AA213" s="185"/>
      <c r="AB213" s="185" t="str">
        <f t="shared" ca="1" si="306"/>
        <v>Електрозварник-акумуляторник</v>
      </c>
      <c r="AC213" s="185">
        <f t="shared" ca="1" si="307"/>
        <v>0</v>
      </c>
      <c r="AD213" s="185">
        <f t="shared" ca="1" si="351"/>
        <v>0</v>
      </c>
      <c r="AE213" s="185"/>
      <c r="AF213" s="211"/>
      <c r="AG213" s="211"/>
      <c r="AH213" s="211"/>
      <c r="AI213" s="211"/>
      <c r="AJ213" s="211"/>
      <c r="AK213" s="211"/>
      <c r="AL213" s="211"/>
      <c r="AM213" s="211"/>
      <c r="AN213" s="211"/>
      <c r="AO213" s="211"/>
      <c r="AP213" s="623">
        <f t="shared" si="308"/>
        <v>0</v>
      </c>
      <c r="AQ213" s="211">
        <f t="shared" si="352"/>
        <v>0</v>
      </c>
      <c r="AR213" s="211">
        <f t="shared" si="353"/>
        <v>0</v>
      </c>
      <c r="AS213" s="211"/>
      <c r="AT213" s="211">
        <f t="shared" si="309"/>
        <v>0</v>
      </c>
      <c r="AU213" s="358">
        <f t="shared" si="310"/>
        <v>0</v>
      </c>
      <c r="AV213" s="211">
        <f t="shared" si="311"/>
        <v>0</v>
      </c>
      <c r="AW213" s="211">
        <f t="shared" ca="1" si="312"/>
        <v>0</v>
      </c>
      <c r="AX213" s="211">
        <f t="shared" ca="1" si="389"/>
        <v>0</v>
      </c>
      <c r="AY213" s="211">
        <f t="shared" ca="1" si="313"/>
        <v>0</v>
      </c>
      <c r="AZ213" s="212">
        <f ca="1">IF(AND(AW213,AX213=0,AY213=0)=0,0,IF(AW213&gt;0,'На банк Приват'!$J$1,IF(AX213&gt;0,'На Укрсиб'!J206,0)))</f>
        <v>0</v>
      </c>
      <c r="BA213" s="191"/>
      <c r="BB213" s="191" t="str">
        <f t="shared" ca="1" si="314"/>
        <v>Електрозварник-акумуляторник</v>
      </c>
      <c r="BC213" s="191">
        <f t="shared" ca="1" si="315"/>
        <v>0</v>
      </c>
      <c r="BD213" s="191">
        <f t="shared" ca="1" si="354"/>
        <v>0</v>
      </c>
      <c r="BE213" s="191"/>
      <c r="BF213" s="213"/>
      <c r="BG213" s="213"/>
      <c r="BH213" s="213"/>
      <c r="BI213" s="213"/>
      <c r="BJ213" s="213"/>
      <c r="BK213" s="213"/>
      <c r="BL213" s="213"/>
      <c r="BM213" s="213"/>
      <c r="BN213" s="213"/>
      <c r="BO213" s="213"/>
      <c r="BP213" s="623">
        <f t="shared" si="316"/>
        <v>0</v>
      </c>
      <c r="BQ213" s="213">
        <f t="shared" si="355"/>
        <v>0</v>
      </c>
      <c r="BR213" s="213">
        <f t="shared" si="356"/>
        <v>0</v>
      </c>
      <c r="BS213" s="213"/>
      <c r="BT213" s="213">
        <f t="shared" si="317"/>
        <v>0</v>
      </c>
      <c r="BU213" s="362">
        <f t="shared" si="357"/>
        <v>0</v>
      </c>
      <c r="BV213" s="213">
        <f t="shared" si="318"/>
        <v>0</v>
      </c>
      <c r="BW213" s="213">
        <f t="shared" ca="1" si="319"/>
        <v>0</v>
      </c>
      <c r="BX213" s="213">
        <f t="shared" ca="1" si="358"/>
        <v>0</v>
      </c>
      <c r="BY213" s="213">
        <f t="shared" ca="1" si="320"/>
        <v>0</v>
      </c>
      <c r="BZ213" s="214">
        <f ca="1">IF(AND(BW213,BX213=0)=0,0,IF(BW213&gt;0,'На банк Приват'!$P$1,IF(BX213&gt;0,'На Укрсиб'!$P$1,0)))</f>
        <v>0</v>
      </c>
      <c r="CA213" s="198">
        <v>206</v>
      </c>
      <c r="CB213" s="198" t="str">
        <f t="shared" ca="1" si="321"/>
        <v>Електрозварник-акумуляторник</v>
      </c>
      <c r="CC213" s="198">
        <f t="shared" ca="1" si="322"/>
        <v>0</v>
      </c>
      <c r="CD213" s="198">
        <f t="shared" ca="1" si="359"/>
        <v>0</v>
      </c>
      <c r="CE213" s="198"/>
      <c r="CF213" s="215"/>
      <c r="CG213" s="215"/>
      <c r="CH213" s="215"/>
      <c r="CI213" s="215"/>
      <c r="CJ213" s="215"/>
      <c r="CK213" s="215"/>
      <c r="CL213" s="215"/>
      <c r="CM213" s="215">
        <f t="shared" si="301"/>
        <v>0</v>
      </c>
      <c r="CN213" s="215"/>
      <c r="CO213" s="215"/>
      <c r="CP213" s="215">
        <f t="shared" si="323"/>
        <v>0</v>
      </c>
      <c r="CQ213" s="215">
        <f t="shared" si="360"/>
        <v>0</v>
      </c>
      <c r="CR213" s="215">
        <f t="shared" si="361"/>
        <v>0</v>
      </c>
      <c r="CS213" s="215"/>
      <c r="CT213" s="215">
        <f t="shared" si="324"/>
        <v>0</v>
      </c>
      <c r="CU213" s="369">
        <f t="shared" si="325"/>
        <v>0</v>
      </c>
      <c r="CV213" s="215">
        <f t="shared" si="326"/>
        <v>0</v>
      </c>
      <c r="CW213" s="215">
        <f t="shared" ca="1" si="327"/>
        <v>0</v>
      </c>
      <c r="CX213" s="215">
        <f t="shared" ca="1" si="362"/>
        <v>0</v>
      </c>
      <c r="CY213" s="215">
        <f t="shared" ca="1" si="328"/>
        <v>0</v>
      </c>
      <c r="CZ213" s="216">
        <f ca="1">IF(AND(CW213,CX213=0)=0,0,IF(CW213&gt;0,'На банк Приват'!$V$1,IF(CX213&gt;0,'На Укрсиб'!$V$1,0)))</f>
        <v>0</v>
      </c>
      <c r="DA213" s="204"/>
      <c r="DB213" s="204" t="str">
        <f t="shared" ca="1" si="329"/>
        <v>Електрозварник-акумуляторник</v>
      </c>
      <c r="DC213" s="204">
        <f t="shared" ca="1" si="330"/>
        <v>0</v>
      </c>
      <c r="DD213" s="204">
        <f t="shared" ca="1" si="363"/>
        <v>0</v>
      </c>
      <c r="DE213" s="204"/>
      <c r="DF213" s="217"/>
      <c r="DG213" s="217"/>
      <c r="DH213" s="217"/>
      <c r="DI213" s="217"/>
      <c r="DJ213" s="217"/>
      <c r="DK213" s="217"/>
      <c r="DL213" s="217"/>
      <c r="DM213" s="217">
        <f t="shared" si="331"/>
        <v>0</v>
      </c>
      <c r="DN213" s="217"/>
      <c r="DO213" s="217"/>
      <c r="DP213" s="763">
        <f t="shared" si="332"/>
        <v>0</v>
      </c>
      <c r="DQ213" s="217">
        <f t="shared" si="364"/>
        <v>0</v>
      </c>
      <c r="DR213" s="217">
        <f t="shared" si="365"/>
        <v>0</v>
      </c>
      <c r="DS213" s="217"/>
      <c r="DT213" s="217">
        <f t="shared" si="333"/>
        <v>0</v>
      </c>
      <c r="DU213" s="366">
        <f t="shared" si="366"/>
        <v>0</v>
      </c>
      <c r="DV213" s="217">
        <f t="shared" si="334"/>
        <v>0</v>
      </c>
      <c r="DW213" s="217">
        <f t="shared" ca="1" si="335"/>
        <v>0</v>
      </c>
      <c r="DX213" s="217">
        <f t="shared" ca="1" si="367"/>
        <v>0</v>
      </c>
      <c r="DY213" s="217">
        <f t="shared" ca="1" si="336"/>
        <v>0</v>
      </c>
      <c r="DZ213" s="218">
        <f ca="1">IF(AND(DW213,DX213=0)=0,0,IF(DW213&gt;0,'На банк Приват'!$AB$1,IF(DX213&gt;0,'На Укрсиб'!$V$1,0)))</f>
        <v>0</v>
      </c>
      <c r="EA213" s="207"/>
      <c r="EB213" s="207" t="str">
        <f t="shared" ca="1" si="337"/>
        <v>Електрозварник-акумуляторник</v>
      </c>
      <c r="EC213" s="207">
        <f t="shared" ca="1" si="338"/>
        <v>0</v>
      </c>
      <c r="ED213" s="207">
        <f t="shared" ca="1" si="368"/>
        <v>0</v>
      </c>
      <c r="EE213" s="207"/>
      <c r="EF213" s="219"/>
      <c r="EG213" s="219"/>
      <c r="EH213" s="219"/>
      <c r="EI213" s="219"/>
      <c r="EJ213" s="219"/>
      <c r="EK213" s="219"/>
      <c r="EL213" s="219"/>
      <c r="EM213" s="219">
        <f t="shared" si="339"/>
        <v>0</v>
      </c>
      <c r="EN213" s="219"/>
      <c r="EO213" s="219"/>
      <c r="EP213" s="219">
        <f t="shared" si="340"/>
        <v>0</v>
      </c>
      <c r="EQ213" s="219">
        <f t="shared" si="369"/>
        <v>0</v>
      </c>
      <c r="ER213" s="219">
        <f t="shared" si="370"/>
        <v>0</v>
      </c>
      <c r="ES213" s="219"/>
      <c r="ET213" s="219">
        <f t="shared" si="341"/>
        <v>0</v>
      </c>
      <c r="EU213" s="363">
        <f t="shared" si="371"/>
        <v>0</v>
      </c>
      <c r="EV213" s="219">
        <f t="shared" si="342"/>
        <v>0</v>
      </c>
      <c r="EW213" s="219">
        <f t="shared" ca="1" si="343"/>
        <v>0</v>
      </c>
      <c r="EX213" s="219">
        <f t="shared" ca="1" si="372"/>
        <v>0</v>
      </c>
      <c r="EY213" s="219">
        <f t="shared" ca="1" si="344"/>
        <v>0</v>
      </c>
      <c r="EZ213" s="220">
        <f ca="1">IF(AND(EW213,EX213=0)=0,0,IF(EW213&gt;0,'На банк Приват'!$AH$1,IF(EX213&gt;0,'На Укрсиб'!$AH$1,0)))</f>
        <v>0</v>
      </c>
      <c r="FA213" s="28">
        <f t="shared" ca="1" si="345"/>
        <v>0</v>
      </c>
      <c r="FB213" s="28" t="str">
        <f t="shared" ca="1" si="346"/>
        <v>вс/сс</v>
      </c>
      <c r="FC213" s="28">
        <f t="shared" ca="1" si="347"/>
        <v>0</v>
      </c>
      <c r="FD213" s="28">
        <f t="shared" ca="1" si="348"/>
        <v>0</v>
      </c>
      <c r="FE213" s="28">
        <f t="shared" ca="1" si="349"/>
        <v>204</v>
      </c>
      <c r="FF213">
        <f t="shared" si="350"/>
        <v>0</v>
      </c>
      <c r="FG213" s="531" t="s">
        <v>137</v>
      </c>
    </row>
    <row r="214" spans="1:163">
      <c r="A214" s="113"/>
      <c r="B214" s="113" t="str">
        <f t="shared" ca="1" si="302"/>
        <v>Водій механік</v>
      </c>
      <c r="C214" s="113">
        <f t="shared" ca="1" si="303"/>
        <v>0</v>
      </c>
      <c r="D214" s="113">
        <f t="shared" ca="1" si="296"/>
        <v>0</v>
      </c>
      <c r="E214" s="113">
        <f t="shared" si="304"/>
        <v>0</v>
      </c>
      <c r="F214" s="115"/>
      <c r="G214" s="209">
        <f t="shared" si="392"/>
        <v>0</v>
      </c>
      <c r="H214" s="209">
        <f t="shared" si="390"/>
        <v>0</v>
      </c>
      <c r="I214" s="209">
        <f t="shared" si="391"/>
        <v>0</v>
      </c>
      <c r="J214" s="209">
        <f t="shared" si="374"/>
        <v>0</v>
      </c>
      <c r="K214" s="209">
        <f t="shared" si="375"/>
        <v>0</v>
      </c>
      <c r="L214" s="209">
        <f t="shared" si="376"/>
        <v>0</v>
      </c>
      <c r="M214" s="209">
        <f t="shared" si="377"/>
        <v>0</v>
      </c>
      <c r="N214" s="209">
        <f t="shared" si="378"/>
        <v>0</v>
      </c>
      <c r="O214" s="209">
        <f t="shared" si="373"/>
        <v>0</v>
      </c>
      <c r="P214" s="211">
        <f t="shared" si="379"/>
        <v>0</v>
      </c>
      <c r="Q214" s="209">
        <f t="shared" si="380"/>
        <v>0</v>
      </c>
      <c r="R214" s="209">
        <f t="shared" si="381"/>
        <v>0</v>
      </c>
      <c r="S214" s="209">
        <f t="shared" si="382"/>
        <v>0</v>
      </c>
      <c r="T214" s="209">
        <f t="shared" si="383"/>
        <v>0</v>
      </c>
      <c r="U214" s="209">
        <f t="shared" si="384"/>
        <v>0</v>
      </c>
      <c r="V214" s="209">
        <f t="shared" si="385"/>
        <v>0</v>
      </c>
      <c r="W214" s="209">
        <f t="shared" ca="1" si="386"/>
        <v>0</v>
      </c>
      <c r="X214" s="209">
        <f t="shared" ca="1" si="387"/>
        <v>0</v>
      </c>
      <c r="Y214" s="209">
        <f t="shared" ca="1" si="388"/>
        <v>0</v>
      </c>
      <c r="Z214" s="210" t="str">
        <f t="shared" ca="1" si="305"/>
        <v xml:space="preserve">        </v>
      </c>
      <c r="AA214" s="185"/>
      <c r="AB214" s="185" t="str">
        <f t="shared" ca="1" si="306"/>
        <v>Водій механік</v>
      </c>
      <c r="AC214" s="185">
        <f t="shared" ca="1" si="307"/>
        <v>0</v>
      </c>
      <c r="AD214" s="185">
        <f t="shared" ca="1" si="351"/>
        <v>0</v>
      </c>
      <c r="AE214" s="185"/>
      <c r="AF214" s="211"/>
      <c r="AG214" s="211"/>
      <c r="AH214" s="211"/>
      <c r="AI214" s="211"/>
      <c r="AJ214" s="211"/>
      <c r="AK214" s="211"/>
      <c r="AL214" s="211"/>
      <c r="AM214" s="211"/>
      <c r="AN214" s="211"/>
      <c r="AO214" s="211"/>
      <c r="AP214" s="623">
        <f t="shared" si="308"/>
        <v>0</v>
      </c>
      <c r="AQ214" s="211">
        <f t="shared" si="352"/>
        <v>0</v>
      </c>
      <c r="AR214" s="211">
        <f t="shared" si="353"/>
        <v>0</v>
      </c>
      <c r="AS214" s="211"/>
      <c r="AT214" s="211">
        <f t="shared" si="309"/>
        <v>0</v>
      </c>
      <c r="AU214" s="358">
        <f t="shared" si="310"/>
        <v>0</v>
      </c>
      <c r="AV214" s="211">
        <f t="shared" si="311"/>
        <v>0</v>
      </c>
      <c r="AW214" s="211">
        <f t="shared" ca="1" si="312"/>
        <v>0</v>
      </c>
      <c r="AX214" s="211">
        <f t="shared" ca="1" si="389"/>
        <v>0</v>
      </c>
      <c r="AY214" s="211">
        <f t="shared" ca="1" si="313"/>
        <v>0</v>
      </c>
      <c r="AZ214" s="212">
        <f ca="1">IF(AND(AW214,AX214=0,AY214=0)=0,0,IF(AW214&gt;0,'На банк Приват'!$J$1,IF(AX214&gt;0,'На Укрсиб'!$J$1,0)))</f>
        <v>0</v>
      </c>
      <c r="BA214" s="191"/>
      <c r="BB214" s="191" t="str">
        <f t="shared" ca="1" si="314"/>
        <v>Водій механік</v>
      </c>
      <c r="BC214" s="191">
        <f t="shared" ca="1" si="315"/>
        <v>0</v>
      </c>
      <c r="BD214" s="191">
        <f t="shared" ca="1" si="354"/>
        <v>0</v>
      </c>
      <c r="BE214" s="191"/>
      <c r="BF214" s="213"/>
      <c r="BG214" s="213"/>
      <c r="BH214" s="213"/>
      <c r="BI214" s="213"/>
      <c r="BJ214" s="213"/>
      <c r="BK214" s="213"/>
      <c r="BL214" s="213"/>
      <c r="BM214" s="213"/>
      <c r="BN214" s="213"/>
      <c r="BO214" s="213"/>
      <c r="BP214" s="623">
        <f t="shared" si="316"/>
        <v>0</v>
      </c>
      <c r="BQ214" s="213">
        <f t="shared" si="355"/>
        <v>0</v>
      </c>
      <c r="BR214" s="213">
        <f t="shared" si="356"/>
        <v>0</v>
      </c>
      <c r="BS214" s="213"/>
      <c r="BT214" s="213">
        <f t="shared" si="317"/>
        <v>0</v>
      </c>
      <c r="BU214" s="362">
        <f t="shared" si="357"/>
        <v>0</v>
      </c>
      <c r="BV214" s="213">
        <f t="shared" si="318"/>
        <v>0</v>
      </c>
      <c r="BW214" s="213">
        <f t="shared" ca="1" si="319"/>
        <v>0</v>
      </c>
      <c r="BX214" s="213">
        <f t="shared" ca="1" si="358"/>
        <v>0</v>
      </c>
      <c r="BY214" s="213">
        <f t="shared" ca="1" si="320"/>
        <v>0</v>
      </c>
      <c r="BZ214" s="214">
        <f ca="1">IF(AND(BW214,BX214=0)=0,0,IF(BW214&gt;0,'На банк Приват'!$P$1,IF(BX214&gt;0,'На Укрсиб'!$P$1,0)))</f>
        <v>0</v>
      </c>
      <c r="CA214" s="198">
        <v>207</v>
      </c>
      <c r="CB214" s="198" t="str">
        <f t="shared" ca="1" si="321"/>
        <v>Водій механік</v>
      </c>
      <c r="CC214" s="198">
        <f t="shared" ca="1" si="322"/>
        <v>0</v>
      </c>
      <c r="CD214" s="198">
        <f t="shared" ca="1" si="359"/>
        <v>0</v>
      </c>
      <c r="CE214" s="198"/>
      <c r="CF214" s="215"/>
      <c r="CG214" s="215"/>
      <c r="CH214" s="215"/>
      <c r="CI214" s="215"/>
      <c r="CJ214" s="215"/>
      <c r="CK214" s="215"/>
      <c r="CL214" s="215"/>
      <c r="CM214" s="215">
        <f t="shared" si="301"/>
        <v>0</v>
      </c>
      <c r="CN214" s="215"/>
      <c r="CO214" s="215"/>
      <c r="CP214" s="215">
        <f t="shared" si="323"/>
        <v>0</v>
      </c>
      <c r="CQ214" s="215">
        <f t="shared" si="360"/>
        <v>0</v>
      </c>
      <c r="CR214" s="215">
        <f t="shared" si="361"/>
        <v>0</v>
      </c>
      <c r="CS214" s="215"/>
      <c r="CT214" s="215">
        <f t="shared" si="324"/>
        <v>0</v>
      </c>
      <c r="CU214" s="369">
        <f t="shared" si="325"/>
        <v>0</v>
      </c>
      <c r="CV214" s="215">
        <f t="shared" si="326"/>
        <v>0</v>
      </c>
      <c r="CW214" s="215">
        <f t="shared" ca="1" si="327"/>
        <v>0</v>
      </c>
      <c r="CX214" s="215">
        <f t="shared" ca="1" si="362"/>
        <v>0</v>
      </c>
      <c r="CY214" s="215">
        <f t="shared" ca="1" si="328"/>
        <v>0</v>
      </c>
      <c r="CZ214" s="216">
        <f ca="1">IF(AND(CW214,CX214=0)=0,0,IF(CW214&gt;0,'На банк Приват'!$V$1,IF(CX214&gt;0,'На Укрсиб'!$V$1,0)))</f>
        <v>0</v>
      </c>
      <c r="DA214" s="204"/>
      <c r="DB214" s="204" t="str">
        <f t="shared" ca="1" si="329"/>
        <v>Водій механік</v>
      </c>
      <c r="DC214" s="204">
        <f t="shared" ca="1" si="330"/>
        <v>0</v>
      </c>
      <c r="DD214" s="204">
        <f t="shared" ca="1" si="363"/>
        <v>0</v>
      </c>
      <c r="DE214" s="204"/>
      <c r="DF214" s="217"/>
      <c r="DG214" s="217"/>
      <c r="DH214" s="217"/>
      <c r="DI214" s="217"/>
      <c r="DJ214" s="217"/>
      <c r="DK214" s="217"/>
      <c r="DL214" s="217"/>
      <c r="DM214" s="217">
        <f t="shared" si="331"/>
        <v>0</v>
      </c>
      <c r="DN214" s="217"/>
      <c r="DO214" s="217"/>
      <c r="DP214" s="763">
        <f t="shared" si="332"/>
        <v>0</v>
      </c>
      <c r="DQ214" s="217">
        <f t="shared" si="364"/>
        <v>0</v>
      </c>
      <c r="DR214" s="217">
        <f t="shared" si="365"/>
        <v>0</v>
      </c>
      <c r="DS214" s="217"/>
      <c r="DT214" s="217">
        <f t="shared" si="333"/>
        <v>0</v>
      </c>
      <c r="DU214" s="366">
        <f t="shared" si="366"/>
        <v>0</v>
      </c>
      <c r="DV214" s="217">
        <f t="shared" si="334"/>
        <v>0</v>
      </c>
      <c r="DW214" s="217">
        <f t="shared" ca="1" si="335"/>
        <v>0</v>
      </c>
      <c r="DX214" s="217">
        <f t="shared" ca="1" si="367"/>
        <v>0</v>
      </c>
      <c r="DY214" s="217">
        <f t="shared" ca="1" si="336"/>
        <v>0</v>
      </c>
      <c r="DZ214" s="218">
        <f ca="1">IF(AND(DW214,DX214=0)=0,0,IF(DW214&gt;0,'На банк Приват'!$AB$1,IF(DX214&gt;0,'На Укрсиб'!$V$1,0)))</f>
        <v>0</v>
      </c>
      <c r="EA214" s="207"/>
      <c r="EB214" s="207" t="str">
        <f t="shared" ca="1" si="337"/>
        <v>Водій механік</v>
      </c>
      <c r="EC214" s="207">
        <f t="shared" ca="1" si="338"/>
        <v>0</v>
      </c>
      <c r="ED214" s="207">
        <f t="shared" ca="1" si="368"/>
        <v>0</v>
      </c>
      <c r="EE214" s="207"/>
      <c r="EF214" s="219"/>
      <c r="EG214" s="219"/>
      <c r="EH214" s="219"/>
      <c r="EI214" s="219"/>
      <c r="EJ214" s="219"/>
      <c r="EK214" s="219"/>
      <c r="EL214" s="219"/>
      <c r="EM214" s="219">
        <f t="shared" si="339"/>
        <v>0</v>
      </c>
      <c r="EN214" s="219"/>
      <c r="EO214" s="219"/>
      <c r="EP214" s="219">
        <f t="shared" si="340"/>
        <v>0</v>
      </c>
      <c r="EQ214" s="219">
        <f t="shared" si="369"/>
        <v>0</v>
      </c>
      <c r="ER214" s="219">
        <f t="shared" si="370"/>
        <v>0</v>
      </c>
      <c r="ES214" s="219"/>
      <c r="ET214" s="219">
        <f t="shared" si="341"/>
        <v>0</v>
      </c>
      <c r="EU214" s="363">
        <f t="shared" si="371"/>
        <v>0</v>
      </c>
      <c r="EV214" s="219">
        <f t="shared" si="342"/>
        <v>0</v>
      </c>
      <c r="EW214" s="219">
        <f t="shared" ca="1" si="343"/>
        <v>0</v>
      </c>
      <c r="EX214" s="219">
        <f t="shared" ca="1" si="372"/>
        <v>0</v>
      </c>
      <c r="EY214" s="219">
        <f t="shared" ca="1" si="344"/>
        <v>0</v>
      </c>
      <c r="EZ214" s="220">
        <f ca="1">IF(AND(EW214,EX214=0)=0,0,IF(EW214&gt;0,'На банк Приват'!$AH$1,IF(EX214&gt;0,'На Укрсиб'!$AH$1,0)))</f>
        <v>0</v>
      </c>
      <c r="FA214" s="28">
        <f t="shared" ca="1" si="345"/>
        <v>0</v>
      </c>
      <c r="FB214" s="28" t="str">
        <f t="shared" ca="1" si="346"/>
        <v>вс/сс</v>
      </c>
      <c r="FC214" s="28">
        <f t="shared" ca="1" si="347"/>
        <v>0</v>
      </c>
      <c r="FD214" s="28">
        <f t="shared" ca="1" si="348"/>
        <v>0</v>
      </c>
      <c r="FE214" s="28">
        <f t="shared" ca="1" si="349"/>
        <v>205</v>
      </c>
      <c r="FF214">
        <f t="shared" si="350"/>
        <v>0</v>
      </c>
      <c r="FG214" s="531" t="s">
        <v>164</v>
      </c>
    </row>
    <row r="215" spans="1:163">
      <c r="A215" s="113"/>
      <c r="B215" s="113">
        <f t="shared" ca="1" si="302"/>
        <v>0</v>
      </c>
      <c r="C215" s="113">
        <f t="shared" ca="1" si="303"/>
        <v>0</v>
      </c>
      <c r="D215" s="113" t="str">
        <f t="shared" ca="1" si="296"/>
        <v xml:space="preserve"> </v>
      </c>
      <c r="E215" s="113">
        <f t="shared" si="304"/>
        <v>0</v>
      </c>
      <c r="F215" s="115"/>
      <c r="G215" s="209">
        <f t="shared" si="392"/>
        <v>0</v>
      </c>
      <c r="H215" s="209">
        <f t="shared" si="390"/>
        <v>0</v>
      </c>
      <c r="I215" s="209">
        <f t="shared" si="391"/>
        <v>0</v>
      </c>
      <c r="J215" s="209">
        <f t="shared" si="374"/>
        <v>0</v>
      </c>
      <c r="K215" s="209">
        <f t="shared" si="375"/>
        <v>0</v>
      </c>
      <c r="L215" s="209">
        <f t="shared" si="376"/>
        <v>0</v>
      </c>
      <c r="M215" s="209">
        <f t="shared" si="377"/>
        <v>0</v>
      </c>
      <c r="N215" s="209">
        <f t="shared" si="378"/>
        <v>0</v>
      </c>
      <c r="O215" s="209">
        <f t="shared" si="373"/>
        <v>0</v>
      </c>
      <c r="P215" s="211">
        <f t="shared" si="379"/>
        <v>0</v>
      </c>
      <c r="Q215" s="209">
        <f t="shared" si="380"/>
        <v>0</v>
      </c>
      <c r="R215" s="209">
        <f t="shared" si="381"/>
        <v>0</v>
      </c>
      <c r="S215" s="209">
        <f t="shared" si="382"/>
        <v>0</v>
      </c>
      <c r="T215" s="209">
        <f t="shared" si="383"/>
        <v>0</v>
      </c>
      <c r="U215" s="209">
        <f t="shared" si="384"/>
        <v>0</v>
      </c>
      <c r="V215" s="209">
        <f t="shared" si="385"/>
        <v>0</v>
      </c>
      <c r="W215" s="209">
        <f t="shared" ca="1" si="386"/>
        <v>0</v>
      </c>
      <c r="X215" s="209">
        <f t="shared" ca="1" si="387"/>
        <v>0</v>
      </c>
      <c r="Y215" s="209">
        <f t="shared" ca="1" si="388"/>
        <v>0</v>
      </c>
      <c r="Z215" s="210" t="str">
        <f t="shared" ca="1" si="305"/>
        <v xml:space="preserve">        </v>
      </c>
      <c r="AA215" s="185"/>
      <c r="AB215" s="185">
        <f t="shared" ca="1" si="306"/>
        <v>0</v>
      </c>
      <c r="AC215" s="185">
        <f t="shared" ca="1" si="307"/>
        <v>0</v>
      </c>
      <c r="AD215" s="185" t="str">
        <f t="shared" ca="1" si="351"/>
        <v xml:space="preserve"> </v>
      </c>
      <c r="AE215" s="185"/>
      <c r="AF215" s="211"/>
      <c r="AG215" s="211"/>
      <c r="AH215" s="211"/>
      <c r="AI215" s="211"/>
      <c r="AJ215" s="211"/>
      <c r="AK215" s="211"/>
      <c r="AL215" s="211"/>
      <c r="AM215" s="211"/>
      <c r="AN215" s="211"/>
      <c r="AO215" s="211"/>
      <c r="AP215" s="623">
        <f t="shared" si="308"/>
        <v>0</v>
      </c>
      <c r="AQ215" s="211">
        <f t="shared" si="352"/>
        <v>0</v>
      </c>
      <c r="AR215" s="211">
        <f t="shared" si="353"/>
        <v>0</v>
      </c>
      <c r="AS215" s="211"/>
      <c r="AT215" s="211">
        <f t="shared" si="309"/>
        <v>0</v>
      </c>
      <c r="AU215" s="358">
        <f t="shared" si="310"/>
        <v>0</v>
      </c>
      <c r="AV215" s="211">
        <f t="shared" si="311"/>
        <v>0</v>
      </c>
      <c r="AW215" s="211">
        <f t="shared" ca="1" si="312"/>
        <v>0</v>
      </c>
      <c r="AX215" s="211">
        <f t="shared" ca="1" si="389"/>
        <v>0</v>
      </c>
      <c r="AY215" s="211">
        <f t="shared" ca="1" si="313"/>
        <v>0</v>
      </c>
      <c r="AZ215" s="212">
        <f ca="1">IF(AND(AW215,AX215=0,AY215=0)=0,0,IF(AW215&gt;0,'На банк Приват'!$J$1,IF(AX215&gt;0,'На Укрсиб'!J208,0)))</f>
        <v>0</v>
      </c>
      <c r="BA215" s="191"/>
      <c r="BB215" s="191">
        <f t="shared" ca="1" si="314"/>
        <v>0</v>
      </c>
      <c r="BC215" s="191">
        <f t="shared" ca="1" si="315"/>
        <v>0</v>
      </c>
      <c r="BD215" s="191" t="str">
        <f t="shared" ca="1" si="354"/>
        <v xml:space="preserve"> </v>
      </c>
      <c r="BE215" s="191"/>
      <c r="BF215" s="213"/>
      <c r="BG215" s="213"/>
      <c r="BH215" s="213"/>
      <c r="BI215" s="213"/>
      <c r="BJ215" s="213"/>
      <c r="BK215" s="213"/>
      <c r="BL215" s="213"/>
      <c r="BM215" s="213"/>
      <c r="BN215" s="213"/>
      <c r="BO215" s="213"/>
      <c r="BP215" s="623">
        <f t="shared" si="316"/>
        <v>0</v>
      </c>
      <c r="BQ215" s="213">
        <f t="shared" si="355"/>
        <v>0</v>
      </c>
      <c r="BR215" s="213">
        <f t="shared" si="356"/>
        <v>0</v>
      </c>
      <c r="BS215" s="213"/>
      <c r="BT215" s="213">
        <f t="shared" si="317"/>
        <v>0</v>
      </c>
      <c r="BU215" s="362">
        <f t="shared" si="357"/>
        <v>0</v>
      </c>
      <c r="BV215" s="213">
        <f t="shared" si="318"/>
        <v>0</v>
      </c>
      <c r="BW215" s="213">
        <f t="shared" ca="1" si="319"/>
        <v>0</v>
      </c>
      <c r="BX215" s="213">
        <f t="shared" ca="1" si="358"/>
        <v>0</v>
      </c>
      <c r="BY215" s="213">
        <f t="shared" ca="1" si="320"/>
        <v>0</v>
      </c>
      <c r="BZ215" s="214">
        <f ca="1">IF(AND(BW215,BX215=0)=0,0,IF(BW215&gt;0,'На банк Приват'!$P$1,IF(BX215&gt;0,'На Укрсиб'!$P$1,0)))</f>
        <v>0</v>
      </c>
      <c r="CA215" s="198">
        <v>208</v>
      </c>
      <c r="CB215" s="198">
        <f t="shared" ca="1" si="321"/>
        <v>0</v>
      </c>
      <c r="CC215" s="198">
        <f t="shared" ca="1" si="322"/>
        <v>0</v>
      </c>
      <c r="CD215" s="198" t="str">
        <f t="shared" ca="1" si="359"/>
        <v xml:space="preserve"> </v>
      </c>
      <c r="CE215" s="198"/>
      <c r="CF215" s="215"/>
      <c r="CG215" s="215"/>
      <c r="CH215" s="215"/>
      <c r="CI215" s="215"/>
      <c r="CJ215" s="215"/>
      <c r="CK215" s="215"/>
      <c r="CL215" s="215"/>
      <c r="CM215" s="215">
        <f t="shared" si="301"/>
        <v>0</v>
      </c>
      <c r="CN215" s="215"/>
      <c r="CO215" s="215"/>
      <c r="CP215" s="215">
        <f t="shared" si="323"/>
        <v>0</v>
      </c>
      <c r="CQ215" s="215">
        <f t="shared" si="360"/>
        <v>0</v>
      </c>
      <c r="CR215" s="215">
        <f t="shared" si="361"/>
        <v>0</v>
      </c>
      <c r="CS215" s="215"/>
      <c r="CT215" s="215">
        <f t="shared" si="324"/>
        <v>0</v>
      </c>
      <c r="CU215" s="369">
        <f t="shared" si="325"/>
        <v>0</v>
      </c>
      <c r="CV215" s="215">
        <f t="shared" si="326"/>
        <v>0</v>
      </c>
      <c r="CW215" s="215">
        <f t="shared" ca="1" si="327"/>
        <v>0</v>
      </c>
      <c r="CX215" s="215">
        <f t="shared" ca="1" si="362"/>
        <v>0</v>
      </c>
      <c r="CY215" s="215">
        <f t="shared" ca="1" si="328"/>
        <v>0</v>
      </c>
      <c r="CZ215" s="216">
        <f ca="1">IF(AND(CW215,CX215=0)=0,0,IF(CW215&gt;0,'На банк Приват'!$V$1,IF(CX215&gt;0,'На Укрсиб'!$V$1,0)))</f>
        <v>0</v>
      </c>
      <c r="DA215" s="204"/>
      <c r="DB215" s="204">
        <f t="shared" ca="1" si="329"/>
        <v>0</v>
      </c>
      <c r="DC215" s="204">
        <f t="shared" ca="1" si="330"/>
        <v>0</v>
      </c>
      <c r="DD215" s="204" t="str">
        <f t="shared" ca="1" si="363"/>
        <v xml:space="preserve"> </v>
      </c>
      <c r="DE215" s="204"/>
      <c r="DF215" s="217"/>
      <c r="DG215" s="217"/>
      <c r="DH215" s="217"/>
      <c r="DI215" s="217"/>
      <c r="DJ215" s="217"/>
      <c r="DK215" s="217"/>
      <c r="DL215" s="217"/>
      <c r="DM215" s="217">
        <f t="shared" si="331"/>
        <v>0</v>
      </c>
      <c r="DN215" s="217"/>
      <c r="DO215" s="217"/>
      <c r="DP215" s="763">
        <f t="shared" si="332"/>
        <v>0</v>
      </c>
      <c r="DQ215" s="217">
        <f t="shared" si="364"/>
        <v>0</v>
      </c>
      <c r="DR215" s="217">
        <f t="shared" si="365"/>
        <v>0</v>
      </c>
      <c r="DS215" s="217"/>
      <c r="DT215" s="217">
        <f t="shared" si="333"/>
        <v>0</v>
      </c>
      <c r="DU215" s="366">
        <f t="shared" si="366"/>
        <v>0</v>
      </c>
      <c r="DV215" s="217">
        <f t="shared" si="334"/>
        <v>0</v>
      </c>
      <c r="DW215" s="217">
        <f t="shared" ca="1" si="335"/>
        <v>0</v>
      </c>
      <c r="DX215" s="217">
        <f t="shared" ca="1" si="367"/>
        <v>0</v>
      </c>
      <c r="DY215" s="217">
        <f t="shared" ca="1" si="336"/>
        <v>0</v>
      </c>
      <c r="DZ215" s="218">
        <f ca="1">IF(AND(DW215,DX215=0)=0,0,IF(DW215&gt;0,'На банк Приват'!$AB$1,IF(DX215&gt;0,'На Укрсиб'!$V$1,0)))</f>
        <v>0</v>
      </c>
      <c r="EA215" s="207"/>
      <c r="EB215" s="207">
        <f t="shared" ca="1" si="337"/>
        <v>0</v>
      </c>
      <c r="EC215" s="207">
        <f t="shared" ca="1" si="338"/>
        <v>0</v>
      </c>
      <c r="ED215" s="207" t="str">
        <f t="shared" ca="1" si="368"/>
        <v xml:space="preserve"> </v>
      </c>
      <c r="EE215" s="207"/>
      <c r="EF215" s="219"/>
      <c r="EG215" s="219"/>
      <c r="EH215" s="219"/>
      <c r="EI215" s="219"/>
      <c r="EJ215" s="219"/>
      <c r="EK215" s="219"/>
      <c r="EL215" s="219"/>
      <c r="EM215" s="219">
        <f t="shared" si="339"/>
        <v>0</v>
      </c>
      <c r="EN215" s="219"/>
      <c r="EO215" s="219"/>
      <c r="EP215" s="219">
        <f t="shared" si="340"/>
        <v>0</v>
      </c>
      <c r="EQ215" s="219">
        <f t="shared" si="369"/>
        <v>0</v>
      </c>
      <c r="ER215" s="219">
        <f t="shared" si="370"/>
        <v>0</v>
      </c>
      <c r="ES215" s="219"/>
      <c r="ET215" s="219">
        <f t="shared" si="341"/>
        <v>0</v>
      </c>
      <c r="EU215" s="363">
        <f t="shared" si="371"/>
        <v>0</v>
      </c>
      <c r="EV215" s="219">
        <f t="shared" si="342"/>
        <v>0</v>
      </c>
      <c r="EW215" s="219">
        <f t="shared" ca="1" si="343"/>
        <v>0</v>
      </c>
      <c r="EX215" s="219">
        <f t="shared" ca="1" si="372"/>
        <v>0</v>
      </c>
      <c r="EY215" s="219">
        <f t="shared" ca="1" si="344"/>
        <v>0</v>
      </c>
      <c r="EZ215" s="220">
        <f ca="1">IF(AND(EW215,EX215=0)=0,0,IF(EW215&gt;0,'На банк Приват'!$AH$1,IF(EX215&gt;0,'На Укрсиб'!$AH$1,0)))</f>
        <v>0</v>
      </c>
      <c r="FA215" s="28" t="str">
        <f t="shared" ca="1" si="345"/>
        <v xml:space="preserve"> </v>
      </c>
      <c r="FB215" s="28">
        <f t="shared" ca="1" si="346"/>
        <v>0</v>
      </c>
      <c r="FC215" s="28">
        <f t="shared" ca="1" si="347"/>
        <v>0</v>
      </c>
      <c r="FD215" s="28">
        <f t="shared" ca="1" si="348"/>
        <v>0</v>
      </c>
      <c r="FE215" s="28">
        <f t="shared" ca="1" si="349"/>
        <v>206</v>
      </c>
      <c r="FF215">
        <f t="shared" si="350"/>
        <v>0</v>
      </c>
      <c r="FG215" s="531" t="s">
        <v>138</v>
      </c>
    </row>
    <row r="216" spans="1:163">
      <c r="A216" s="113"/>
      <c r="B216" s="113" t="str">
        <f t="shared" ca="1" si="302"/>
        <v>Командир відділення</v>
      </c>
      <c r="C216" s="113">
        <f t="shared" ca="1" si="303"/>
        <v>0</v>
      </c>
      <c r="D216" s="113" t="str">
        <f t="shared" ca="1" si="296"/>
        <v>ВАКАНТ</v>
      </c>
      <c r="E216" s="113">
        <f t="shared" si="304"/>
        <v>0</v>
      </c>
      <c r="F216" s="115"/>
      <c r="G216" s="209">
        <f t="shared" si="392"/>
        <v>0</v>
      </c>
      <c r="H216" s="209">
        <f t="shared" si="390"/>
        <v>0</v>
      </c>
      <c r="I216" s="209">
        <f t="shared" si="391"/>
        <v>0</v>
      </c>
      <c r="J216" s="209">
        <f t="shared" si="374"/>
        <v>0</v>
      </c>
      <c r="K216" s="209">
        <f t="shared" si="375"/>
        <v>0</v>
      </c>
      <c r="L216" s="209">
        <f t="shared" si="376"/>
        <v>0</v>
      </c>
      <c r="M216" s="209">
        <f t="shared" si="377"/>
        <v>0</v>
      </c>
      <c r="N216" s="209">
        <f t="shared" si="378"/>
        <v>0</v>
      </c>
      <c r="O216" s="209">
        <f t="shared" si="373"/>
        <v>0</v>
      </c>
      <c r="P216" s="211">
        <f t="shared" si="379"/>
        <v>0</v>
      </c>
      <c r="Q216" s="209">
        <f t="shared" si="380"/>
        <v>0</v>
      </c>
      <c r="R216" s="209">
        <f t="shared" si="381"/>
        <v>0</v>
      </c>
      <c r="S216" s="209">
        <f t="shared" si="382"/>
        <v>0</v>
      </c>
      <c r="T216" s="209">
        <f t="shared" si="383"/>
        <v>0</v>
      </c>
      <c r="U216" s="209">
        <f t="shared" si="384"/>
        <v>0</v>
      </c>
      <c r="V216" s="209">
        <f t="shared" si="385"/>
        <v>0</v>
      </c>
      <c r="W216" s="209">
        <f t="shared" ca="1" si="386"/>
        <v>0</v>
      </c>
      <c r="X216" s="209">
        <f t="shared" ca="1" si="387"/>
        <v>0</v>
      </c>
      <c r="Y216" s="209">
        <f t="shared" ca="1" si="388"/>
        <v>0</v>
      </c>
      <c r="Z216" s="210" t="str">
        <f t="shared" ca="1" si="305"/>
        <v xml:space="preserve">        </v>
      </c>
      <c r="AA216" s="185"/>
      <c r="AB216" s="185" t="str">
        <f t="shared" ca="1" si="306"/>
        <v>Командир відділення</v>
      </c>
      <c r="AC216" s="185">
        <f t="shared" ca="1" si="307"/>
        <v>0</v>
      </c>
      <c r="AD216" s="185" t="str">
        <f t="shared" ca="1" si="351"/>
        <v>ВАКАНТ</v>
      </c>
      <c r="AE216" s="211"/>
      <c r="AF216" s="211"/>
      <c r="AG216" s="211"/>
      <c r="AH216" s="211"/>
      <c r="AI216" s="211"/>
      <c r="AJ216" s="211"/>
      <c r="AK216" s="211"/>
      <c r="AL216" s="211"/>
      <c r="AM216" s="211"/>
      <c r="AN216" s="211"/>
      <c r="AO216" s="211"/>
      <c r="AP216" s="623">
        <f t="shared" si="308"/>
        <v>0</v>
      </c>
      <c r="AQ216" s="211">
        <f t="shared" si="352"/>
        <v>0</v>
      </c>
      <c r="AR216" s="211">
        <f t="shared" si="353"/>
        <v>0</v>
      </c>
      <c r="AS216" s="211"/>
      <c r="AT216" s="211">
        <f t="shared" si="309"/>
        <v>0</v>
      </c>
      <c r="AU216" s="358">
        <f t="shared" si="310"/>
        <v>0</v>
      </c>
      <c r="AV216" s="211">
        <f t="shared" si="311"/>
        <v>0</v>
      </c>
      <c r="AW216" s="211">
        <f t="shared" ca="1" si="312"/>
        <v>0</v>
      </c>
      <c r="AX216" s="211">
        <f t="shared" ca="1" si="389"/>
        <v>0</v>
      </c>
      <c r="AY216" s="211">
        <f t="shared" ca="1" si="313"/>
        <v>0</v>
      </c>
      <c r="AZ216" s="212">
        <f ca="1">IF(AND(AW216,AX216=0,AY216=0)=0,0,IF(AW216&gt;0,'На банк Приват'!$J$1,IF(AX216&gt;0,'На Укрсиб'!$J$1,0)))</f>
        <v>0</v>
      </c>
      <c r="BA216" s="191"/>
      <c r="BB216" s="191" t="str">
        <f t="shared" ca="1" si="314"/>
        <v>Командир відділення</v>
      </c>
      <c r="BC216" s="191">
        <f t="shared" ca="1" si="315"/>
        <v>0</v>
      </c>
      <c r="BD216" s="191" t="str">
        <f t="shared" ca="1" si="354"/>
        <v>ВАКАНТ</v>
      </c>
      <c r="BE216" s="191"/>
      <c r="BF216" s="213"/>
      <c r="BG216" s="213"/>
      <c r="BH216" s="213"/>
      <c r="BI216" s="213"/>
      <c r="BJ216" s="213"/>
      <c r="BK216" s="213"/>
      <c r="BL216" s="213"/>
      <c r="BM216" s="213"/>
      <c r="BN216" s="213"/>
      <c r="BO216" s="213"/>
      <c r="BP216" s="623">
        <f t="shared" si="316"/>
        <v>0</v>
      </c>
      <c r="BQ216" s="213">
        <f t="shared" si="355"/>
        <v>0</v>
      </c>
      <c r="BR216" s="213">
        <f t="shared" si="356"/>
        <v>0</v>
      </c>
      <c r="BS216" s="213"/>
      <c r="BT216" s="213">
        <f t="shared" si="317"/>
        <v>0</v>
      </c>
      <c r="BU216" s="362">
        <f t="shared" si="357"/>
        <v>0</v>
      </c>
      <c r="BV216" s="213">
        <f t="shared" si="318"/>
        <v>0</v>
      </c>
      <c r="BW216" s="213">
        <f t="shared" ca="1" si="319"/>
        <v>0</v>
      </c>
      <c r="BX216" s="213">
        <f t="shared" ca="1" si="358"/>
        <v>0</v>
      </c>
      <c r="BY216" s="213">
        <f t="shared" ca="1" si="320"/>
        <v>0</v>
      </c>
      <c r="BZ216" s="214">
        <f ca="1">IF(AND(BW216,BX216=0)=0,0,IF(BW216&gt;0,'На банк Приват'!$P$1,IF(BX216&gt;0,'На Укрсиб'!$P$1,0)))</f>
        <v>0</v>
      </c>
      <c r="CA216" s="198">
        <v>209</v>
      </c>
      <c r="CB216" s="198" t="str">
        <f t="shared" ca="1" si="321"/>
        <v>Командир відділення</v>
      </c>
      <c r="CC216" s="198">
        <f t="shared" ca="1" si="322"/>
        <v>0</v>
      </c>
      <c r="CD216" s="198" t="str">
        <f t="shared" ca="1" si="359"/>
        <v>ВАКАНТ</v>
      </c>
      <c r="CE216" s="198"/>
      <c r="CF216" s="215"/>
      <c r="CG216" s="215"/>
      <c r="CH216" s="215"/>
      <c r="CI216" s="215"/>
      <c r="CJ216" s="215"/>
      <c r="CK216" s="215"/>
      <c r="CL216" s="215"/>
      <c r="CM216" s="215">
        <f t="shared" si="301"/>
        <v>0</v>
      </c>
      <c r="CN216" s="215"/>
      <c r="CO216" s="215"/>
      <c r="CP216" s="215">
        <f t="shared" si="323"/>
        <v>0</v>
      </c>
      <c r="CQ216" s="215">
        <f t="shared" si="360"/>
        <v>0</v>
      </c>
      <c r="CR216" s="215">
        <f t="shared" si="361"/>
        <v>0</v>
      </c>
      <c r="CS216" s="215"/>
      <c r="CT216" s="215">
        <f t="shared" si="324"/>
        <v>0</v>
      </c>
      <c r="CU216" s="369">
        <f t="shared" si="325"/>
        <v>0</v>
      </c>
      <c r="CV216" s="215">
        <f t="shared" si="326"/>
        <v>0</v>
      </c>
      <c r="CW216" s="215">
        <f t="shared" ca="1" si="327"/>
        <v>0</v>
      </c>
      <c r="CX216" s="215">
        <f t="shared" ca="1" si="362"/>
        <v>0</v>
      </c>
      <c r="CY216" s="215">
        <f t="shared" ca="1" si="328"/>
        <v>0</v>
      </c>
      <c r="CZ216" s="216">
        <f ca="1">IF(AND(CW216,CX216=0)=0,0,IF(CW216&gt;0,'На банк Приват'!$V$1,IF(CX216&gt;0,'На Укрсиб'!$V$1,0)))</f>
        <v>0</v>
      </c>
      <c r="DA216" s="204"/>
      <c r="DB216" s="204" t="str">
        <f t="shared" ca="1" si="329"/>
        <v>Командир відділення</v>
      </c>
      <c r="DC216" s="204">
        <f t="shared" ca="1" si="330"/>
        <v>0</v>
      </c>
      <c r="DD216" s="204" t="str">
        <f t="shared" ca="1" si="363"/>
        <v>ВАКАНТ</v>
      </c>
      <c r="DE216" s="204"/>
      <c r="DF216" s="217"/>
      <c r="DG216" s="217"/>
      <c r="DH216" s="217"/>
      <c r="DI216" s="217"/>
      <c r="DJ216" s="217"/>
      <c r="DK216" s="217"/>
      <c r="DL216" s="217"/>
      <c r="DM216" s="217">
        <f t="shared" si="331"/>
        <v>0</v>
      </c>
      <c r="DN216" s="217"/>
      <c r="DO216" s="217"/>
      <c r="DP216" s="763">
        <f t="shared" si="332"/>
        <v>0</v>
      </c>
      <c r="DQ216" s="217">
        <f t="shared" si="364"/>
        <v>0</v>
      </c>
      <c r="DR216" s="217">
        <f t="shared" si="365"/>
        <v>0</v>
      </c>
      <c r="DS216" s="217"/>
      <c r="DT216" s="217">
        <f t="shared" si="333"/>
        <v>0</v>
      </c>
      <c r="DU216" s="366">
        <f t="shared" si="366"/>
        <v>0</v>
      </c>
      <c r="DV216" s="217">
        <f t="shared" si="334"/>
        <v>0</v>
      </c>
      <c r="DW216" s="217">
        <f t="shared" ca="1" si="335"/>
        <v>0</v>
      </c>
      <c r="DX216" s="217">
        <f t="shared" ca="1" si="367"/>
        <v>0</v>
      </c>
      <c r="DY216" s="217">
        <f t="shared" ca="1" si="336"/>
        <v>0</v>
      </c>
      <c r="DZ216" s="218">
        <f ca="1">IF(AND(DW216,DX216=0)=0,0,IF(DW216&gt;0,'На банк Приват'!$AB$1,IF(DX216&gt;0,'На Укрсиб'!$V$1,0)))</f>
        <v>0</v>
      </c>
      <c r="EA216" s="207"/>
      <c r="EB216" s="207" t="str">
        <f t="shared" ca="1" si="337"/>
        <v>Командир відділення</v>
      </c>
      <c r="EC216" s="207">
        <f t="shared" ca="1" si="338"/>
        <v>0</v>
      </c>
      <c r="ED216" s="207" t="str">
        <f t="shared" ca="1" si="368"/>
        <v>ВАКАНТ</v>
      </c>
      <c r="EE216" s="207"/>
      <c r="EF216" s="219"/>
      <c r="EG216" s="219"/>
      <c r="EH216" s="219"/>
      <c r="EI216" s="219"/>
      <c r="EJ216" s="219"/>
      <c r="EK216" s="219"/>
      <c r="EL216" s="219"/>
      <c r="EM216" s="219">
        <f t="shared" si="339"/>
        <v>0</v>
      </c>
      <c r="EN216" s="219"/>
      <c r="EO216" s="219"/>
      <c r="EP216" s="219">
        <f t="shared" si="340"/>
        <v>0</v>
      </c>
      <c r="EQ216" s="219">
        <f t="shared" si="369"/>
        <v>0</v>
      </c>
      <c r="ER216" s="219">
        <f t="shared" si="370"/>
        <v>0</v>
      </c>
      <c r="ES216" s="219"/>
      <c r="ET216" s="219">
        <f t="shared" si="341"/>
        <v>0</v>
      </c>
      <c r="EU216" s="363">
        <f t="shared" si="371"/>
        <v>0</v>
      </c>
      <c r="EV216" s="219">
        <f t="shared" si="342"/>
        <v>0</v>
      </c>
      <c r="EW216" s="219">
        <f t="shared" ca="1" si="343"/>
        <v>0</v>
      </c>
      <c r="EX216" s="219">
        <f t="shared" ca="1" si="372"/>
        <v>0</v>
      </c>
      <c r="EY216" s="219">
        <f t="shared" ca="1" si="344"/>
        <v>0</v>
      </c>
      <c r="EZ216" s="220">
        <f ca="1">IF(AND(EW216,EX216=0)=0,0,IF(EW216&gt;0,'На банк Приват'!$AH$1,IF(EX216&gt;0,'На Укрсиб'!$AH$1,0)))</f>
        <v>0</v>
      </c>
      <c r="FA216" s="28" t="str">
        <f t="shared" ca="1" si="345"/>
        <v>ВАКАНТ</v>
      </c>
      <c r="FB216" s="28">
        <f t="shared" ca="1" si="346"/>
        <v>0</v>
      </c>
      <c r="FC216" s="28">
        <f t="shared" ca="1" si="347"/>
        <v>0</v>
      </c>
      <c r="FD216" s="28">
        <f t="shared" ca="1" si="348"/>
        <v>0</v>
      </c>
      <c r="FE216" s="28">
        <f t="shared" ca="1" si="349"/>
        <v>207</v>
      </c>
      <c r="FF216">
        <f t="shared" si="350"/>
        <v>0</v>
      </c>
      <c r="FG216" s="531" t="s">
        <v>139</v>
      </c>
    </row>
    <row r="217" spans="1:163">
      <c r="A217" s="113"/>
      <c r="B217" s="113" t="str">
        <f t="shared" ca="1" si="302"/>
        <v xml:space="preserve">Водій-механік </v>
      </c>
      <c r="C217" s="113">
        <f t="shared" ca="1" si="303"/>
        <v>0</v>
      </c>
      <c r="D217" s="113">
        <f t="shared" ca="1" si="296"/>
        <v>0</v>
      </c>
      <c r="E217" s="113">
        <f t="shared" si="304"/>
        <v>0</v>
      </c>
      <c r="F217" s="115"/>
      <c r="G217" s="209">
        <f t="shared" si="392"/>
        <v>0</v>
      </c>
      <c r="H217" s="209">
        <f t="shared" si="390"/>
        <v>0</v>
      </c>
      <c r="I217" s="209">
        <f t="shared" si="391"/>
        <v>0</v>
      </c>
      <c r="J217" s="209">
        <f t="shared" si="374"/>
        <v>0</v>
      </c>
      <c r="K217" s="209">
        <f t="shared" si="375"/>
        <v>0</v>
      </c>
      <c r="L217" s="209">
        <f t="shared" si="376"/>
        <v>0</v>
      </c>
      <c r="M217" s="209">
        <f t="shared" si="377"/>
        <v>0</v>
      </c>
      <c r="N217" s="209">
        <f t="shared" si="378"/>
        <v>0</v>
      </c>
      <c r="O217" s="209">
        <f t="shared" si="373"/>
        <v>0</v>
      </c>
      <c r="P217" s="211">
        <f t="shared" si="379"/>
        <v>0</v>
      </c>
      <c r="Q217" s="209">
        <f t="shared" si="380"/>
        <v>0</v>
      </c>
      <c r="R217" s="209">
        <f t="shared" si="381"/>
        <v>0</v>
      </c>
      <c r="S217" s="209">
        <f t="shared" si="382"/>
        <v>0</v>
      </c>
      <c r="T217" s="209">
        <f t="shared" si="383"/>
        <v>0</v>
      </c>
      <c r="U217" s="209">
        <f t="shared" si="384"/>
        <v>0</v>
      </c>
      <c r="V217" s="209">
        <f t="shared" si="385"/>
        <v>0</v>
      </c>
      <c r="W217" s="209">
        <f t="shared" ca="1" si="386"/>
        <v>0</v>
      </c>
      <c r="X217" s="209">
        <f t="shared" ca="1" si="387"/>
        <v>0</v>
      </c>
      <c r="Y217" s="209">
        <f t="shared" ca="1" si="388"/>
        <v>0</v>
      </c>
      <c r="Z217" s="210" t="str">
        <f t="shared" ca="1" si="305"/>
        <v xml:space="preserve">        </v>
      </c>
      <c r="AA217" s="185"/>
      <c r="AB217" s="185" t="str">
        <f t="shared" ca="1" si="306"/>
        <v xml:space="preserve">Водій-механік </v>
      </c>
      <c r="AC217" s="185">
        <f t="shared" ca="1" si="307"/>
        <v>0</v>
      </c>
      <c r="AD217" s="185">
        <f t="shared" ca="1" si="351"/>
        <v>0</v>
      </c>
      <c r="AE217" s="185"/>
      <c r="AF217" s="211"/>
      <c r="AG217" s="211"/>
      <c r="AH217" s="211"/>
      <c r="AI217" s="211"/>
      <c r="AJ217" s="211"/>
      <c r="AK217" s="211"/>
      <c r="AL217" s="211"/>
      <c r="AM217" s="211"/>
      <c r="AN217" s="211"/>
      <c r="AO217" s="211"/>
      <c r="AP217" s="623">
        <f t="shared" si="308"/>
        <v>0</v>
      </c>
      <c r="AQ217" s="211">
        <f t="shared" si="352"/>
        <v>0</v>
      </c>
      <c r="AR217" s="211">
        <f t="shared" si="353"/>
        <v>0</v>
      </c>
      <c r="AS217" s="211"/>
      <c r="AT217" s="211">
        <f t="shared" si="309"/>
        <v>0</v>
      </c>
      <c r="AU217" s="358">
        <f t="shared" si="310"/>
        <v>0</v>
      </c>
      <c r="AV217" s="211">
        <f t="shared" si="311"/>
        <v>0</v>
      </c>
      <c r="AW217" s="211">
        <f t="shared" ca="1" si="312"/>
        <v>0</v>
      </c>
      <c r="AX217" s="211">
        <f t="shared" ca="1" si="389"/>
        <v>0</v>
      </c>
      <c r="AY217" s="211">
        <f t="shared" ca="1" si="313"/>
        <v>0</v>
      </c>
      <c r="AZ217" s="212">
        <f ca="1">IF(AND(AW217,AX217=0,AY217=0)=0,0,IF(AW217&gt;0,'На банк Приват'!$J$1,IF(AX217&gt;0,'На Укрсиб'!J210,0)))</f>
        <v>0</v>
      </c>
      <c r="BA217" s="191"/>
      <c r="BB217" s="191" t="str">
        <f t="shared" ca="1" si="314"/>
        <v xml:space="preserve">Водій-механік </v>
      </c>
      <c r="BC217" s="191">
        <f t="shared" ca="1" si="315"/>
        <v>0</v>
      </c>
      <c r="BD217" s="191">
        <f t="shared" ca="1" si="354"/>
        <v>0</v>
      </c>
      <c r="BE217" s="191"/>
      <c r="BF217" s="213"/>
      <c r="BG217" s="213"/>
      <c r="BH217" s="213"/>
      <c r="BI217" s="213"/>
      <c r="BJ217" s="213"/>
      <c r="BK217" s="213"/>
      <c r="BL217" s="213"/>
      <c r="BM217" s="213"/>
      <c r="BN217" s="213"/>
      <c r="BO217" s="213"/>
      <c r="BP217" s="623">
        <f t="shared" si="316"/>
        <v>0</v>
      </c>
      <c r="BQ217" s="213">
        <f t="shared" si="355"/>
        <v>0</v>
      </c>
      <c r="BR217" s="213">
        <f t="shared" si="356"/>
        <v>0</v>
      </c>
      <c r="BS217" s="213"/>
      <c r="BT217" s="213">
        <f t="shared" si="317"/>
        <v>0</v>
      </c>
      <c r="BU217" s="362">
        <f t="shared" si="357"/>
        <v>0</v>
      </c>
      <c r="BV217" s="213">
        <f t="shared" si="318"/>
        <v>0</v>
      </c>
      <c r="BW217" s="213">
        <f t="shared" ca="1" si="319"/>
        <v>0</v>
      </c>
      <c r="BX217" s="213">
        <f t="shared" ca="1" si="358"/>
        <v>0</v>
      </c>
      <c r="BY217" s="213">
        <f t="shared" ca="1" si="320"/>
        <v>0</v>
      </c>
      <c r="BZ217" s="214">
        <f ca="1">IF(AND(BW217,BX217=0)=0,0,IF(BW217&gt;0,'На банк Приват'!$P$1,IF(BX217&gt;0,'На Укрсиб'!$P$1,0)))</f>
        <v>0</v>
      </c>
      <c r="CA217" s="198">
        <v>210</v>
      </c>
      <c r="CB217" s="198" t="str">
        <f t="shared" ca="1" si="321"/>
        <v xml:space="preserve">Водій-механік </v>
      </c>
      <c r="CC217" s="198">
        <f t="shared" ca="1" si="322"/>
        <v>0</v>
      </c>
      <c r="CD217" s="198">
        <f t="shared" ca="1" si="359"/>
        <v>0</v>
      </c>
      <c r="CE217" s="198"/>
      <c r="CF217" s="215"/>
      <c r="CG217" s="215"/>
      <c r="CH217" s="215"/>
      <c r="CI217" s="215"/>
      <c r="CJ217" s="215"/>
      <c r="CK217" s="215"/>
      <c r="CL217" s="215"/>
      <c r="CM217" s="215">
        <f t="shared" si="301"/>
        <v>0</v>
      </c>
      <c r="CN217" s="215"/>
      <c r="CO217" s="215"/>
      <c r="CP217" s="215">
        <f t="shared" si="323"/>
        <v>0</v>
      </c>
      <c r="CQ217" s="215">
        <f t="shared" si="360"/>
        <v>0</v>
      </c>
      <c r="CR217" s="215">
        <f t="shared" si="361"/>
        <v>0</v>
      </c>
      <c r="CS217" s="215"/>
      <c r="CT217" s="215">
        <f t="shared" si="324"/>
        <v>0</v>
      </c>
      <c r="CU217" s="369">
        <f t="shared" si="325"/>
        <v>0</v>
      </c>
      <c r="CV217" s="215">
        <f t="shared" si="326"/>
        <v>0</v>
      </c>
      <c r="CW217" s="215">
        <f t="shared" ca="1" si="327"/>
        <v>0</v>
      </c>
      <c r="CX217" s="215">
        <f t="shared" ca="1" si="362"/>
        <v>0</v>
      </c>
      <c r="CY217" s="215">
        <f t="shared" ca="1" si="328"/>
        <v>0</v>
      </c>
      <c r="CZ217" s="216">
        <f ca="1">IF(AND(CW217,CX217=0)=0,0,IF(CW217&gt;0,'На банк Приват'!$V$1,IF(CX217&gt;0,'На Укрсиб'!$V$1,0)))</f>
        <v>0</v>
      </c>
      <c r="DA217" s="204"/>
      <c r="DB217" s="204" t="str">
        <f t="shared" ca="1" si="329"/>
        <v xml:space="preserve">Водій-механік </v>
      </c>
      <c r="DC217" s="204">
        <f t="shared" ca="1" si="330"/>
        <v>0</v>
      </c>
      <c r="DD217" s="204">
        <f t="shared" ca="1" si="363"/>
        <v>0</v>
      </c>
      <c r="DE217" s="204"/>
      <c r="DF217" s="217"/>
      <c r="DG217" s="217"/>
      <c r="DH217" s="217"/>
      <c r="DI217" s="217"/>
      <c r="DJ217" s="217"/>
      <c r="DK217" s="217"/>
      <c r="DL217" s="217"/>
      <c r="DM217" s="217">
        <f t="shared" si="331"/>
        <v>0</v>
      </c>
      <c r="DN217" s="217"/>
      <c r="DO217" s="217"/>
      <c r="DP217" s="763">
        <f t="shared" si="332"/>
        <v>0</v>
      </c>
      <c r="DQ217" s="217">
        <f t="shared" si="364"/>
        <v>0</v>
      </c>
      <c r="DR217" s="217">
        <f t="shared" si="365"/>
        <v>0</v>
      </c>
      <c r="DS217" s="217"/>
      <c r="DT217" s="217">
        <f t="shared" si="333"/>
        <v>0</v>
      </c>
      <c r="DU217" s="366">
        <f t="shared" si="366"/>
        <v>0</v>
      </c>
      <c r="DV217" s="217">
        <f t="shared" si="334"/>
        <v>0</v>
      </c>
      <c r="DW217" s="217">
        <f t="shared" ca="1" si="335"/>
        <v>0</v>
      </c>
      <c r="DX217" s="217">
        <f t="shared" ca="1" si="367"/>
        <v>0</v>
      </c>
      <c r="DY217" s="217">
        <f t="shared" ca="1" si="336"/>
        <v>0</v>
      </c>
      <c r="DZ217" s="218">
        <f ca="1">IF(AND(DW217,DX217=0)=0,0,IF(DW217&gt;0,'На банк Приват'!$AB$1,IF(DX217&gt;0,'На Укрсиб'!$V$1,0)))</f>
        <v>0</v>
      </c>
      <c r="EA217" s="207"/>
      <c r="EB217" s="207" t="str">
        <f t="shared" ca="1" si="337"/>
        <v xml:space="preserve">Водій-механік </v>
      </c>
      <c r="EC217" s="207">
        <f t="shared" ca="1" si="338"/>
        <v>0</v>
      </c>
      <c r="ED217" s="207">
        <f t="shared" ca="1" si="368"/>
        <v>0</v>
      </c>
      <c r="EE217" s="207"/>
      <c r="EF217" s="219"/>
      <c r="EG217" s="219"/>
      <c r="EH217" s="219"/>
      <c r="EI217" s="219"/>
      <c r="EJ217" s="219"/>
      <c r="EK217" s="219"/>
      <c r="EL217" s="219"/>
      <c r="EM217" s="219">
        <f t="shared" si="339"/>
        <v>0</v>
      </c>
      <c r="EN217" s="219"/>
      <c r="EO217" s="219"/>
      <c r="EP217" s="219">
        <f t="shared" si="340"/>
        <v>0</v>
      </c>
      <c r="EQ217" s="219">
        <f t="shared" si="369"/>
        <v>0</v>
      </c>
      <c r="ER217" s="219">
        <f t="shared" si="370"/>
        <v>0</v>
      </c>
      <c r="ES217" s="219"/>
      <c r="ET217" s="219">
        <f t="shared" si="341"/>
        <v>0</v>
      </c>
      <c r="EU217" s="363">
        <f t="shared" si="371"/>
        <v>0</v>
      </c>
      <c r="EV217" s="219">
        <f t="shared" si="342"/>
        <v>0</v>
      </c>
      <c r="EW217" s="219">
        <f t="shared" ca="1" si="343"/>
        <v>0</v>
      </c>
      <c r="EX217" s="219">
        <f t="shared" ca="1" si="372"/>
        <v>0</v>
      </c>
      <c r="EY217" s="219">
        <f t="shared" ca="1" si="344"/>
        <v>0</v>
      </c>
      <c r="EZ217" s="220">
        <f ca="1">IF(AND(EW217,EX217=0)=0,0,IF(EW217&gt;0,'На банк Приват'!$AH$1,IF(EX217&gt;0,'На Укрсиб'!$AH$1,0)))</f>
        <v>0</v>
      </c>
      <c r="FA217" s="28">
        <f t="shared" ca="1" si="345"/>
        <v>0</v>
      </c>
      <c r="FB217" s="28" t="str">
        <f t="shared" ca="1" si="346"/>
        <v>вс/сс</v>
      </c>
      <c r="FC217" s="28">
        <f t="shared" ca="1" si="347"/>
        <v>0</v>
      </c>
      <c r="FD217" s="28">
        <f t="shared" ca="1" si="348"/>
        <v>0</v>
      </c>
      <c r="FE217" s="28">
        <f t="shared" ca="1" si="349"/>
        <v>208</v>
      </c>
      <c r="FF217">
        <f t="shared" si="350"/>
        <v>0</v>
      </c>
      <c r="FG217" s="531"/>
    </row>
    <row r="218" spans="1:163">
      <c r="A218" s="113"/>
      <c r="B218" s="113" t="str">
        <f t="shared" ca="1" si="302"/>
        <v xml:space="preserve">Водій-механік </v>
      </c>
      <c r="C218" s="113">
        <f t="shared" ca="1" si="303"/>
        <v>0</v>
      </c>
      <c r="D218" s="113">
        <f t="shared" ca="1" si="296"/>
        <v>0</v>
      </c>
      <c r="E218" s="113">
        <f t="shared" si="304"/>
        <v>0</v>
      </c>
      <c r="F218" s="115"/>
      <c r="G218" s="209">
        <f t="shared" si="392"/>
        <v>0</v>
      </c>
      <c r="H218" s="209">
        <f t="shared" si="390"/>
        <v>0</v>
      </c>
      <c r="I218" s="209">
        <f t="shared" si="391"/>
        <v>0</v>
      </c>
      <c r="J218" s="209">
        <f t="shared" si="374"/>
        <v>0</v>
      </c>
      <c r="K218" s="209">
        <f t="shared" si="375"/>
        <v>0</v>
      </c>
      <c r="L218" s="209">
        <f t="shared" si="376"/>
        <v>0</v>
      </c>
      <c r="M218" s="209">
        <f t="shared" si="377"/>
        <v>0</v>
      </c>
      <c r="N218" s="209">
        <f t="shared" si="378"/>
        <v>0</v>
      </c>
      <c r="O218" s="209">
        <f t="shared" si="373"/>
        <v>0</v>
      </c>
      <c r="P218" s="211">
        <f t="shared" si="379"/>
        <v>0</v>
      </c>
      <c r="Q218" s="209">
        <f t="shared" si="380"/>
        <v>0</v>
      </c>
      <c r="R218" s="209">
        <f t="shared" si="381"/>
        <v>0</v>
      </c>
      <c r="S218" s="209">
        <f t="shared" si="382"/>
        <v>0</v>
      </c>
      <c r="T218" s="209">
        <f t="shared" si="383"/>
        <v>0</v>
      </c>
      <c r="U218" s="209">
        <f t="shared" si="384"/>
        <v>0</v>
      </c>
      <c r="V218" s="209">
        <f t="shared" si="385"/>
        <v>0</v>
      </c>
      <c r="W218" s="209">
        <f t="shared" ca="1" si="386"/>
        <v>0</v>
      </c>
      <c r="X218" s="209">
        <f t="shared" ca="1" si="387"/>
        <v>0</v>
      </c>
      <c r="Y218" s="209">
        <f t="shared" ca="1" si="388"/>
        <v>0</v>
      </c>
      <c r="Z218" s="210" t="str">
        <f t="shared" ca="1" si="305"/>
        <v xml:space="preserve">        </v>
      </c>
      <c r="AA218" s="185"/>
      <c r="AB218" s="185" t="str">
        <f t="shared" ca="1" si="306"/>
        <v xml:space="preserve">Водій-механік </v>
      </c>
      <c r="AC218" s="185">
        <f t="shared" ca="1" si="307"/>
        <v>0</v>
      </c>
      <c r="AD218" s="185">
        <f t="shared" ca="1" si="351"/>
        <v>0</v>
      </c>
      <c r="AE218" s="185"/>
      <c r="AF218" s="211"/>
      <c r="AG218" s="211"/>
      <c r="AH218" s="211"/>
      <c r="AI218" s="211"/>
      <c r="AJ218" s="211"/>
      <c r="AK218" s="211"/>
      <c r="AL218" s="211"/>
      <c r="AM218" s="211"/>
      <c r="AN218" s="211"/>
      <c r="AO218" s="211"/>
      <c r="AP218" s="623">
        <f t="shared" si="308"/>
        <v>0</v>
      </c>
      <c r="AQ218" s="211">
        <f t="shared" si="352"/>
        <v>0</v>
      </c>
      <c r="AR218" s="211">
        <f t="shared" si="353"/>
        <v>0</v>
      </c>
      <c r="AS218" s="211"/>
      <c r="AT218" s="211">
        <f t="shared" si="309"/>
        <v>0</v>
      </c>
      <c r="AU218" s="358">
        <f t="shared" si="310"/>
        <v>0</v>
      </c>
      <c r="AV218" s="211">
        <f t="shared" si="311"/>
        <v>0</v>
      </c>
      <c r="AW218" s="211">
        <f t="shared" ca="1" si="312"/>
        <v>0</v>
      </c>
      <c r="AX218" s="211">
        <f t="shared" ca="1" si="389"/>
        <v>0</v>
      </c>
      <c r="AY218" s="211">
        <f t="shared" ca="1" si="313"/>
        <v>0</v>
      </c>
      <c r="AZ218" s="212">
        <f ca="1">IF(AND(AW218,AX218=0,AY218=0)=0,0,IF(AW218&gt;0,'На банк Приват'!$J$1,IF(AX218&gt;0,'На Укрсиб'!$J$1,0)))</f>
        <v>0</v>
      </c>
      <c r="BA218" s="191"/>
      <c r="BB218" s="191" t="str">
        <f t="shared" ca="1" si="314"/>
        <v xml:space="preserve">Водій-механік </v>
      </c>
      <c r="BC218" s="191">
        <f t="shared" ca="1" si="315"/>
        <v>0</v>
      </c>
      <c r="BD218" s="191">
        <f t="shared" ca="1" si="354"/>
        <v>0</v>
      </c>
      <c r="BE218" s="191"/>
      <c r="BF218" s="213"/>
      <c r="BG218" s="213"/>
      <c r="BH218" s="213"/>
      <c r="BI218" s="213"/>
      <c r="BJ218" s="213"/>
      <c r="BK218" s="213"/>
      <c r="BL218" s="213"/>
      <c r="BM218" s="213"/>
      <c r="BN218" s="213"/>
      <c r="BO218" s="213"/>
      <c r="BP218" s="623">
        <f t="shared" si="316"/>
        <v>0</v>
      </c>
      <c r="BQ218" s="213">
        <f t="shared" si="355"/>
        <v>0</v>
      </c>
      <c r="BR218" s="213">
        <f t="shared" si="356"/>
        <v>0</v>
      </c>
      <c r="BS218" s="213"/>
      <c r="BT218" s="213">
        <f t="shared" si="317"/>
        <v>0</v>
      </c>
      <c r="BU218" s="362">
        <f t="shared" si="357"/>
        <v>0</v>
      </c>
      <c r="BV218" s="213">
        <f t="shared" si="318"/>
        <v>0</v>
      </c>
      <c r="BW218" s="213">
        <f t="shared" ca="1" si="319"/>
        <v>0</v>
      </c>
      <c r="BX218" s="213">
        <f t="shared" ca="1" si="358"/>
        <v>0</v>
      </c>
      <c r="BY218" s="213">
        <f t="shared" ca="1" si="320"/>
        <v>0</v>
      </c>
      <c r="BZ218" s="214">
        <f ca="1">IF(AND(BW218,BX218=0)=0,0,IF(BW218&gt;0,'На банк Приват'!$P$1,IF(BX218&gt;0,'На Укрсиб'!$P$1,0)))</f>
        <v>0</v>
      </c>
      <c r="CA218" s="198">
        <v>211</v>
      </c>
      <c r="CB218" s="198" t="str">
        <f t="shared" ca="1" si="321"/>
        <v xml:space="preserve">Водій-механік </v>
      </c>
      <c r="CC218" s="198">
        <f t="shared" ca="1" si="322"/>
        <v>0</v>
      </c>
      <c r="CD218" s="198">
        <f t="shared" ca="1" si="359"/>
        <v>0</v>
      </c>
      <c r="CE218" s="198"/>
      <c r="CF218" s="215"/>
      <c r="CG218" s="215"/>
      <c r="CH218" s="215"/>
      <c r="CI218" s="215"/>
      <c r="CJ218" s="215"/>
      <c r="CK218" s="215"/>
      <c r="CL218" s="215"/>
      <c r="CM218" s="215">
        <f t="shared" si="301"/>
        <v>0</v>
      </c>
      <c r="CN218" s="215"/>
      <c r="CO218" s="215"/>
      <c r="CP218" s="215">
        <f t="shared" si="323"/>
        <v>0</v>
      </c>
      <c r="CQ218" s="215">
        <f t="shared" si="360"/>
        <v>0</v>
      </c>
      <c r="CR218" s="215">
        <f t="shared" si="361"/>
        <v>0</v>
      </c>
      <c r="CS218" s="215"/>
      <c r="CT218" s="215">
        <f t="shared" si="324"/>
        <v>0</v>
      </c>
      <c r="CU218" s="369">
        <f t="shared" si="325"/>
        <v>0</v>
      </c>
      <c r="CV218" s="215">
        <f t="shared" si="326"/>
        <v>0</v>
      </c>
      <c r="CW218" s="215">
        <f t="shared" ca="1" si="327"/>
        <v>0</v>
      </c>
      <c r="CX218" s="215">
        <f t="shared" ca="1" si="362"/>
        <v>0</v>
      </c>
      <c r="CY218" s="215">
        <f t="shared" ca="1" si="328"/>
        <v>0</v>
      </c>
      <c r="CZ218" s="216">
        <f ca="1">IF(AND(CW218,CX218=0)=0,0,IF(CW218&gt;0,'На банк Приват'!$V$1,IF(CX218&gt;0,'На Укрсиб'!$V$1,0)))</f>
        <v>0</v>
      </c>
      <c r="DA218" s="204"/>
      <c r="DB218" s="204" t="str">
        <f t="shared" ca="1" si="329"/>
        <v xml:space="preserve">Водій-механік </v>
      </c>
      <c r="DC218" s="204">
        <f t="shared" ca="1" si="330"/>
        <v>0</v>
      </c>
      <c r="DD218" s="204">
        <f t="shared" ca="1" si="363"/>
        <v>0</v>
      </c>
      <c r="DE218" s="204"/>
      <c r="DF218" s="217"/>
      <c r="DG218" s="217"/>
      <c r="DH218" s="217"/>
      <c r="DI218" s="217"/>
      <c r="DJ218" s="217"/>
      <c r="DK218" s="217"/>
      <c r="DL218" s="217"/>
      <c r="DM218" s="217">
        <f t="shared" si="331"/>
        <v>0</v>
      </c>
      <c r="DN218" s="217"/>
      <c r="DO218" s="217"/>
      <c r="DP218" s="763">
        <f t="shared" si="332"/>
        <v>0</v>
      </c>
      <c r="DQ218" s="217">
        <f t="shared" si="364"/>
        <v>0</v>
      </c>
      <c r="DR218" s="217">
        <f t="shared" si="365"/>
        <v>0</v>
      </c>
      <c r="DS218" s="217"/>
      <c r="DT218" s="217">
        <f t="shared" si="333"/>
        <v>0</v>
      </c>
      <c r="DU218" s="366">
        <f t="shared" si="366"/>
        <v>0</v>
      </c>
      <c r="DV218" s="217">
        <f t="shared" si="334"/>
        <v>0</v>
      </c>
      <c r="DW218" s="217">
        <f t="shared" ca="1" si="335"/>
        <v>0</v>
      </c>
      <c r="DX218" s="217">
        <f t="shared" ca="1" si="367"/>
        <v>0</v>
      </c>
      <c r="DY218" s="217">
        <f t="shared" ca="1" si="336"/>
        <v>0</v>
      </c>
      <c r="DZ218" s="218">
        <f ca="1">IF(AND(DW218,DX218=0)=0,0,IF(DW218&gt;0,'На банк Приват'!$AB$1,IF(DX218&gt;0,'На Укрсиб'!$V$1,0)))</f>
        <v>0</v>
      </c>
      <c r="EA218" s="207"/>
      <c r="EB218" s="207" t="str">
        <f t="shared" ca="1" si="337"/>
        <v xml:space="preserve">Водій-механік </v>
      </c>
      <c r="EC218" s="207">
        <f t="shared" ca="1" si="338"/>
        <v>0</v>
      </c>
      <c r="ED218" s="207">
        <f t="shared" ca="1" si="368"/>
        <v>0</v>
      </c>
      <c r="EE218" s="207"/>
      <c r="EF218" s="219"/>
      <c r="EG218" s="219"/>
      <c r="EH218" s="219"/>
      <c r="EI218" s="219"/>
      <c r="EJ218" s="219"/>
      <c r="EK218" s="219"/>
      <c r="EL218" s="219"/>
      <c r="EM218" s="219">
        <f t="shared" si="339"/>
        <v>0</v>
      </c>
      <c r="EN218" s="219"/>
      <c r="EO218" s="219"/>
      <c r="EP218" s="219">
        <f t="shared" si="340"/>
        <v>0</v>
      </c>
      <c r="EQ218" s="219">
        <f t="shared" si="369"/>
        <v>0</v>
      </c>
      <c r="ER218" s="219">
        <f t="shared" si="370"/>
        <v>0</v>
      </c>
      <c r="ES218" s="219"/>
      <c r="ET218" s="219">
        <f t="shared" si="341"/>
        <v>0</v>
      </c>
      <c r="EU218" s="363">
        <f t="shared" si="371"/>
        <v>0</v>
      </c>
      <c r="EV218" s="219">
        <f t="shared" si="342"/>
        <v>0</v>
      </c>
      <c r="EW218" s="219">
        <f t="shared" ca="1" si="343"/>
        <v>0</v>
      </c>
      <c r="EX218" s="219">
        <f t="shared" ca="1" si="372"/>
        <v>0</v>
      </c>
      <c r="EY218" s="219">
        <f t="shared" ca="1" si="344"/>
        <v>0</v>
      </c>
      <c r="EZ218" s="220">
        <f ca="1">IF(AND(EW218,EX218=0)=0,0,IF(EW218&gt;0,'На банк Приват'!$AH$1,IF(EX218&gt;0,'На Укрсиб'!$AH$1,0)))</f>
        <v>0</v>
      </c>
      <c r="FA218" s="28">
        <f t="shared" ca="1" si="345"/>
        <v>0</v>
      </c>
      <c r="FB218" s="28" t="str">
        <f t="shared" ca="1" si="346"/>
        <v>вс/сс</v>
      </c>
      <c r="FC218" s="28">
        <f t="shared" ca="1" si="347"/>
        <v>0</v>
      </c>
      <c r="FD218" s="28">
        <f t="shared" ca="1" si="348"/>
        <v>0</v>
      </c>
      <c r="FE218" s="28">
        <f t="shared" ca="1" si="349"/>
        <v>209</v>
      </c>
      <c r="FF218">
        <f t="shared" si="350"/>
        <v>0</v>
      </c>
      <c r="FG218" s="533" t="s">
        <v>371</v>
      </c>
    </row>
    <row r="219" spans="1:163">
      <c r="A219" s="113"/>
      <c r="B219" s="113" t="str">
        <f t="shared" ca="1" si="302"/>
        <v>Такелажник</v>
      </c>
      <c r="C219" s="113">
        <f t="shared" ca="1" si="303"/>
        <v>0</v>
      </c>
      <c r="D219" s="113">
        <f t="shared" ca="1" si="296"/>
        <v>0</v>
      </c>
      <c r="E219" s="113">
        <f t="shared" si="304"/>
        <v>0</v>
      </c>
      <c r="F219" s="115"/>
      <c r="G219" s="209">
        <f t="shared" si="392"/>
        <v>0</v>
      </c>
      <c r="H219" s="209">
        <f t="shared" si="390"/>
        <v>0</v>
      </c>
      <c r="I219" s="209">
        <f t="shared" si="391"/>
        <v>0</v>
      </c>
      <c r="J219" s="209">
        <f t="shared" si="374"/>
        <v>0</v>
      </c>
      <c r="K219" s="209">
        <f t="shared" si="375"/>
        <v>0</v>
      </c>
      <c r="L219" s="209">
        <f t="shared" si="376"/>
        <v>0</v>
      </c>
      <c r="M219" s="209">
        <f t="shared" si="377"/>
        <v>0</v>
      </c>
      <c r="N219" s="209">
        <f t="shared" si="378"/>
        <v>0</v>
      </c>
      <c r="O219" s="209">
        <f t="shared" si="373"/>
        <v>0</v>
      </c>
      <c r="P219" s="211">
        <f t="shared" si="379"/>
        <v>0</v>
      </c>
      <c r="Q219" s="209">
        <f t="shared" si="380"/>
        <v>0</v>
      </c>
      <c r="R219" s="209">
        <f t="shared" si="381"/>
        <v>0</v>
      </c>
      <c r="S219" s="209">
        <f t="shared" si="382"/>
        <v>0</v>
      </c>
      <c r="T219" s="209">
        <f t="shared" si="383"/>
        <v>0</v>
      </c>
      <c r="U219" s="209">
        <f t="shared" si="384"/>
        <v>0</v>
      </c>
      <c r="V219" s="209">
        <f t="shared" si="385"/>
        <v>0</v>
      </c>
      <c r="W219" s="209">
        <f t="shared" ca="1" si="386"/>
        <v>0</v>
      </c>
      <c r="X219" s="209">
        <f t="shared" ca="1" si="387"/>
        <v>0</v>
      </c>
      <c r="Y219" s="209">
        <f t="shared" ca="1" si="388"/>
        <v>0</v>
      </c>
      <c r="Z219" s="210" t="str">
        <f t="shared" ca="1" si="305"/>
        <v xml:space="preserve">        </v>
      </c>
      <c r="AA219" s="185"/>
      <c r="AB219" s="185" t="str">
        <f t="shared" ca="1" si="306"/>
        <v>Такелажник</v>
      </c>
      <c r="AC219" s="185">
        <f t="shared" ca="1" si="307"/>
        <v>0</v>
      </c>
      <c r="AD219" s="185">
        <f t="shared" ca="1" si="351"/>
        <v>0</v>
      </c>
      <c r="AE219" s="185"/>
      <c r="AF219" s="211"/>
      <c r="AG219" s="211"/>
      <c r="AH219" s="211"/>
      <c r="AI219" s="211"/>
      <c r="AJ219" s="211"/>
      <c r="AK219" s="211"/>
      <c r="AL219" s="211"/>
      <c r="AM219" s="211"/>
      <c r="AN219" s="211"/>
      <c r="AO219" s="211"/>
      <c r="AP219" s="623">
        <f t="shared" si="308"/>
        <v>0</v>
      </c>
      <c r="AQ219" s="211">
        <f t="shared" si="352"/>
        <v>0</v>
      </c>
      <c r="AR219" s="211">
        <f t="shared" si="353"/>
        <v>0</v>
      </c>
      <c r="AS219" s="211"/>
      <c r="AT219" s="211">
        <f t="shared" si="309"/>
        <v>0</v>
      </c>
      <c r="AU219" s="358">
        <f t="shared" si="310"/>
        <v>0</v>
      </c>
      <c r="AV219" s="211">
        <f t="shared" si="311"/>
        <v>0</v>
      </c>
      <c r="AW219" s="211">
        <f t="shared" ca="1" si="312"/>
        <v>0</v>
      </c>
      <c r="AX219" s="211">
        <f t="shared" ca="1" si="389"/>
        <v>0</v>
      </c>
      <c r="AY219" s="211">
        <f t="shared" ca="1" si="313"/>
        <v>0</v>
      </c>
      <c r="AZ219" s="212">
        <f ca="1">IF(AND(AW219,AX219=0,AY219=0)=0,0,IF(AW219&gt;0,'На банк Приват'!$J$1,IF(AX219&gt;0,'На Укрсиб'!$J$1,0)))</f>
        <v>0</v>
      </c>
      <c r="BA219" s="191"/>
      <c r="BB219" s="191" t="str">
        <f t="shared" ca="1" si="314"/>
        <v>Такелажник</v>
      </c>
      <c r="BC219" s="191">
        <f t="shared" ca="1" si="315"/>
        <v>0</v>
      </c>
      <c r="BD219" s="191">
        <f t="shared" ca="1" si="354"/>
        <v>0</v>
      </c>
      <c r="BE219" s="191"/>
      <c r="BF219" s="213"/>
      <c r="BG219" s="213"/>
      <c r="BH219" s="213"/>
      <c r="BI219" s="213"/>
      <c r="BJ219" s="213"/>
      <c r="BK219" s="213"/>
      <c r="BL219" s="213"/>
      <c r="BM219" s="213"/>
      <c r="BN219" s="213"/>
      <c r="BO219" s="213"/>
      <c r="BP219" s="623">
        <f t="shared" si="316"/>
        <v>0</v>
      </c>
      <c r="BQ219" s="213">
        <f t="shared" si="355"/>
        <v>0</v>
      </c>
      <c r="BR219" s="213">
        <f t="shared" si="356"/>
        <v>0</v>
      </c>
      <c r="BS219" s="213"/>
      <c r="BT219" s="213">
        <f t="shared" si="317"/>
        <v>0</v>
      </c>
      <c r="BU219" s="362">
        <f t="shared" si="357"/>
        <v>0</v>
      </c>
      <c r="BV219" s="213">
        <f t="shared" si="318"/>
        <v>0</v>
      </c>
      <c r="BW219" s="213">
        <f t="shared" ca="1" si="319"/>
        <v>0</v>
      </c>
      <c r="BX219" s="213">
        <f t="shared" ca="1" si="358"/>
        <v>0</v>
      </c>
      <c r="BY219" s="213">
        <f t="shared" ca="1" si="320"/>
        <v>0</v>
      </c>
      <c r="BZ219" s="214">
        <f ca="1">IF(AND(BW219,BX219=0)=0,0,IF(BW219&gt;0,'На банк Приват'!$P$1,IF(BX219&gt;0,'На Укрсиб'!$P$1,0)))</f>
        <v>0</v>
      </c>
      <c r="CA219" s="198">
        <v>212</v>
      </c>
      <c r="CB219" s="198" t="str">
        <f t="shared" ca="1" si="321"/>
        <v>Такелажник</v>
      </c>
      <c r="CC219" s="198">
        <f t="shared" ca="1" si="322"/>
        <v>0</v>
      </c>
      <c r="CD219" s="198">
        <f t="shared" ca="1" si="359"/>
        <v>0</v>
      </c>
      <c r="CE219" s="198"/>
      <c r="CF219" s="215"/>
      <c r="CG219" s="215"/>
      <c r="CH219" s="215"/>
      <c r="CI219" s="215"/>
      <c r="CJ219" s="215"/>
      <c r="CK219" s="215"/>
      <c r="CL219" s="215"/>
      <c r="CM219" s="215">
        <f t="shared" si="301"/>
        <v>0</v>
      </c>
      <c r="CN219" s="215"/>
      <c r="CO219" s="215"/>
      <c r="CP219" s="215">
        <f t="shared" si="323"/>
        <v>0</v>
      </c>
      <c r="CQ219" s="215">
        <f t="shared" si="360"/>
        <v>0</v>
      </c>
      <c r="CR219" s="215">
        <f t="shared" si="361"/>
        <v>0</v>
      </c>
      <c r="CS219" s="215"/>
      <c r="CT219" s="215">
        <f t="shared" si="324"/>
        <v>0</v>
      </c>
      <c r="CU219" s="369">
        <f t="shared" si="325"/>
        <v>0</v>
      </c>
      <c r="CV219" s="215">
        <f t="shared" si="326"/>
        <v>0</v>
      </c>
      <c r="CW219" s="215">
        <f t="shared" ca="1" si="327"/>
        <v>0</v>
      </c>
      <c r="CX219" s="215">
        <f t="shared" ca="1" si="362"/>
        <v>0</v>
      </c>
      <c r="CY219" s="215">
        <f t="shared" ca="1" si="328"/>
        <v>0</v>
      </c>
      <c r="CZ219" s="216">
        <f ca="1">IF(AND(CW219,CX219=0)=0,0,IF(CW219&gt;0,'На банк Приват'!$V$1,IF(CX219&gt;0,'На Укрсиб'!$V$1,0)))</f>
        <v>0</v>
      </c>
      <c r="DA219" s="204"/>
      <c r="DB219" s="204" t="str">
        <f t="shared" ca="1" si="329"/>
        <v>Такелажник</v>
      </c>
      <c r="DC219" s="204">
        <f t="shared" ca="1" si="330"/>
        <v>0</v>
      </c>
      <c r="DD219" s="204">
        <f t="shared" ca="1" si="363"/>
        <v>0</v>
      </c>
      <c r="DE219" s="204"/>
      <c r="DF219" s="217"/>
      <c r="DG219" s="217"/>
      <c r="DH219" s="217"/>
      <c r="DI219" s="217"/>
      <c r="DJ219" s="217"/>
      <c r="DK219" s="217"/>
      <c r="DL219" s="217"/>
      <c r="DM219" s="217">
        <f t="shared" si="331"/>
        <v>0</v>
      </c>
      <c r="DN219" s="217"/>
      <c r="DO219" s="217"/>
      <c r="DP219" s="763">
        <f t="shared" si="332"/>
        <v>0</v>
      </c>
      <c r="DQ219" s="217">
        <f t="shared" si="364"/>
        <v>0</v>
      </c>
      <c r="DR219" s="217">
        <f t="shared" si="365"/>
        <v>0</v>
      </c>
      <c r="DS219" s="217"/>
      <c r="DT219" s="217">
        <f t="shared" si="333"/>
        <v>0</v>
      </c>
      <c r="DU219" s="366">
        <f t="shared" si="366"/>
        <v>0</v>
      </c>
      <c r="DV219" s="217">
        <f t="shared" si="334"/>
        <v>0</v>
      </c>
      <c r="DW219" s="217">
        <f t="shared" ca="1" si="335"/>
        <v>0</v>
      </c>
      <c r="DX219" s="217">
        <f t="shared" ca="1" si="367"/>
        <v>0</v>
      </c>
      <c r="DY219" s="217">
        <f t="shared" ca="1" si="336"/>
        <v>0</v>
      </c>
      <c r="DZ219" s="218">
        <f ca="1">IF(AND(DW219,DX219=0)=0,0,IF(DW219&gt;0,'На банк Приват'!$AB$1,IF(DX219&gt;0,'На Укрсиб'!$V$1,0)))</f>
        <v>0</v>
      </c>
      <c r="EA219" s="207"/>
      <c r="EB219" s="207" t="str">
        <f t="shared" ca="1" si="337"/>
        <v>Такелажник</v>
      </c>
      <c r="EC219" s="207">
        <f t="shared" ca="1" si="338"/>
        <v>0</v>
      </c>
      <c r="ED219" s="207">
        <f t="shared" ca="1" si="368"/>
        <v>0</v>
      </c>
      <c r="EE219" s="207"/>
      <c r="EF219" s="219"/>
      <c r="EG219" s="219"/>
      <c r="EH219" s="219"/>
      <c r="EI219" s="219"/>
      <c r="EJ219" s="219"/>
      <c r="EK219" s="219"/>
      <c r="EL219" s="219"/>
      <c r="EM219" s="219">
        <f t="shared" si="339"/>
        <v>0</v>
      </c>
      <c r="EN219" s="219"/>
      <c r="EO219" s="219"/>
      <c r="EP219" s="219">
        <f t="shared" si="340"/>
        <v>0</v>
      </c>
      <c r="EQ219" s="219">
        <f t="shared" si="369"/>
        <v>0</v>
      </c>
      <c r="ER219" s="219">
        <f t="shared" si="370"/>
        <v>0</v>
      </c>
      <c r="ES219" s="219"/>
      <c r="ET219" s="219">
        <f t="shared" si="341"/>
        <v>0</v>
      </c>
      <c r="EU219" s="363">
        <f t="shared" si="371"/>
        <v>0</v>
      </c>
      <c r="EV219" s="219">
        <f t="shared" si="342"/>
        <v>0</v>
      </c>
      <c r="EW219" s="219">
        <f t="shared" ca="1" si="343"/>
        <v>0</v>
      </c>
      <c r="EX219" s="219">
        <f t="shared" ca="1" si="372"/>
        <v>0</v>
      </c>
      <c r="EY219" s="219">
        <f t="shared" ca="1" si="344"/>
        <v>0</v>
      </c>
      <c r="EZ219" s="220">
        <f ca="1">IF(AND(EW219,EX219=0)=0,0,IF(EW219&gt;0,'На банк Приват'!$AH$1,IF(EX219&gt;0,'На Укрсиб'!$AH$1,0)))</f>
        <v>0</v>
      </c>
      <c r="FA219" s="28">
        <f t="shared" ca="1" si="345"/>
        <v>0</v>
      </c>
      <c r="FB219" s="28" t="str">
        <f t="shared" ca="1" si="346"/>
        <v>вс/сс</v>
      </c>
      <c r="FC219" s="28">
        <f t="shared" ca="1" si="347"/>
        <v>0</v>
      </c>
      <c r="FD219" s="28">
        <f t="shared" ca="1" si="348"/>
        <v>0</v>
      </c>
      <c r="FE219" s="28">
        <f t="shared" ca="1" si="349"/>
        <v>210</v>
      </c>
      <c r="FF219">
        <f t="shared" si="350"/>
        <v>0</v>
      </c>
      <c r="FG219" s="531" t="s">
        <v>136</v>
      </c>
    </row>
    <row r="220" spans="1:163">
      <c r="A220" s="113"/>
      <c r="B220" s="113" t="str">
        <f t="shared" ca="1" si="302"/>
        <v>Такелажник</v>
      </c>
      <c r="C220" s="113" t="str">
        <f t="shared" ca="1" si="303"/>
        <v>м-с</v>
      </c>
      <c r="D220" s="113" t="str">
        <f t="shared" ca="1" si="296"/>
        <v>Логвіненко О.Ю.</v>
      </c>
      <c r="E220" s="113">
        <f t="shared" si="304"/>
        <v>0</v>
      </c>
      <c r="F220" s="115"/>
      <c r="G220" s="209">
        <f t="shared" si="392"/>
        <v>0</v>
      </c>
      <c r="H220" s="209">
        <f t="shared" si="390"/>
        <v>0</v>
      </c>
      <c r="I220" s="209">
        <f t="shared" si="391"/>
        <v>0</v>
      </c>
      <c r="J220" s="209">
        <f t="shared" si="374"/>
        <v>0</v>
      </c>
      <c r="K220" s="209">
        <f t="shared" si="375"/>
        <v>0</v>
      </c>
      <c r="L220" s="209">
        <f t="shared" si="376"/>
        <v>0</v>
      </c>
      <c r="M220" s="209">
        <f t="shared" si="377"/>
        <v>0</v>
      </c>
      <c r="N220" s="209">
        <f t="shared" si="378"/>
        <v>0</v>
      </c>
      <c r="O220" s="209">
        <f t="shared" si="373"/>
        <v>0</v>
      </c>
      <c r="P220" s="211">
        <f t="shared" si="379"/>
        <v>0</v>
      </c>
      <c r="Q220" s="209">
        <f t="shared" si="380"/>
        <v>0</v>
      </c>
      <c r="R220" s="209">
        <f t="shared" si="381"/>
        <v>0</v>
      </c>
      <c r="S220" s="209">
        <f t="shared" si="382"/>
        <v>0</v>
      </c>
      <c r="T220" s="209">
        <f t="shared" si="383"/>
        <v>0</v>
      </c>
      <c r="U220" s="209">
        <f t="shared" si="384"/>
        <v>0</v>
      </c>
      <c r="V220" s="209">
        <f t="shared" si="385"/>
        <v>0</v>
      </c>
      <c r="W220" s="209">
        <f t="shared" ca="1" si="386"/>
        <v>0</v>
      </c>
      <c r="X220" s="209">
        <f t="shared" ca="1" si="387"/>
        <v>0</v>
      </c>
      <c r="Y220" s="209">
        <f t="shared" ca="1" si="388"/>
        <v>0</v>
      </c>
      <c r="Z220" s="210" t="str">
        <f t="shared" ca="1" si="305"/>
        <v xml:space="preserve">        </v>
      </c>
      <c r="AA220" s="185"/>
      <c r="AB220" s="185" t="str">
        <f t="shared" ca="1" si="306"/>
        <v>Такелажник</v>
      </c>
      <c r="AC220" s="185" t="str">
        <f t="shared" ca="1" si="307"/>
        <v>м-с</v>
      </c>
      <c r="AD220" s="185" t="str">
        <f t="shared" ca="1" si="351"/>
        <v>Логвіненко О.Ю.</v>
      </c>
      <c r="AE220" s="211"/>
      <c r="AF220" s="211"/>
      <c r="AG220" s="211"/>
      <c r="AH220" s="211"/>
      <c r="AI220" s="211"/>
      <c r="AJ220" s="211"/>
      <c r="AK220" s="211"/>
      <c r="AL220" s="211"/>
      <c r="AM220" s="211"/>
      <c r="AN220" s="211"/>
      <c r="AO220" s="211"/>
      <c r="AP220" s="623">
        <f t="shared" si="308"/>
        <v>0</v>
      </c>
      <c r="AQ220" s="211">
        <f t="shared" si="352"/>
        <v>0</v>
      </c>
      <c r="AR220" s="211">
        <f t="shared" si="353"/>
        <v>0</v>
      </c>
      <c r="AS220" s="211"/>
      <c r="AT220" s="211">
        <f t="shared" si="309"/>
        <v>0</v>
      </c>
      <c r="AU220" s="358">
        <f t="shared" si="310"/>
        <v>0</v>
      </c>
      <c r="AV220" s="211">
        <f t="shared" si="311"/>
        <v>0</v>
      </c>
      <c r="AW220" s="211">
        <f t="shared" ca="1" si="312"/>
        <v>0</v>
      </c>
      <c r="AX220" s="211">
        <f t="shared" ca="1" si="389"/>
        <v>0</v>
      </c>
      <c r="AY220" s="211">
        <f t="shared" ca="1" si="313"/>
        <v>0</v>
      </c>
      <c r="AZ220" s="212">
        <f ca="1">IF(AND(AW220,AX220=0,AY220=0)=0,0,IF(AW220&gt;0,'На банк Приват'!$J$1,IF(AX220&gt;0,'На Укрсиб'!$J$1,0)))</f>
        <v>0</v>
      </c>
      <c r="BA220" s="191"/>
      <c r="BB220" s="191" t="str">
        <f t="shared" ca="1" si="314"/>
        <v>Такелажник</v>
      </c>
      <c r="BC220" s="191" t="str">
        <f t="shared" ca="1" si="315"/>
        <v>м-с</v>
      </c>
      <c r="BD220" s="191" t="str">
        <f t="shared" ca="1" si="354"/>
        <v>Логвіненко О.Ю.</v>
      </c>
      <c r="BE220" s="191"/>
      <c r="BF220" s="213"/>
      <c r="BG220" s="213"/>
      <c r="BH220" s="213"/>
      <c r="BI220" s="213"/>
      <c r="BJ220" s="213"/>
      <c r="BK220" s="213"/>
      <c r="BL220" s="213"/>
      <c r="BM220" s="213"/>
      <c r="BN220" s="213"/>
      <c r="BO220" s="213"/>
      <c r="BP220" s="623">
        <f t="shared" si="316"/>
        <v>0</v>
      </c>
      <c r="BQ220" s="213">
        <f t="shared" si="355"/>
        <v>0</v>
      </c>
      <c r="BR220" s="213">
        <f t="shared" si="356"/>
        <v>0</v>
      </c>
      <c r="BS220" s="213"/>
      <c r="BT220" s="213">
        <f t="shared" si="317"/>
        <v>0</v>
      </c>
      <c r="BU220" s="362">
        <f t="shared" si="357"/>
        <v>0</v>
      </c>
      <c r="BV220" s="213">
        <f t="shared" si="318"/>
        <v>0</v>
      </c>
      <c r="BW220" s="213">
        <f t="shared" ca="1" si="319"/>
        <v>0</v>
      </c>
      <c r="BX220" s="213">
        <f t="shared" ca="1" si="358"/>
        <v>0</v>
      </c>
      <c r="BY220" s="213">
        <f t="shared" ca="1" si="320"/>
        <v>0</v>
      </c>
      <c r="BZ220" s="214">
        <f ca="1">IF(AND(BW220,BX220=0)=0,0,IF(BW220&gt;0,'На банк Приват'!$P$1,IF(BX220&gt;0,'На Укрсиб'!$P$1,0)))</f>
        <v>0</v>
      </c>
      <c r="CA220" s="198">
        <v>213</v>
      </c>
      <c r="CB220" s="198" t="str">
        <f t="shared" ca="1" si="321"/>
        <v>Такелажник</v>
      </c>
      <c r="CC220" s="198" t="str">
        <f t="shared" ca="1" si="322"/>
        <v>м-с</v>
      </c>
      <c r="CD220" s="198" t="str">
        <f t="shared" ca="1" si="359"/>
        <v>Логвіненко О.Ю.</v>
      </c>
      <c r="CE220" s="198"/>
      <c r="CF220" s="215"/>
      <c r="CG220" s="215"/>
      <c r="CH220" s="215"/>
      <c r="CI220" s="215"/>
      <c r="CJ220" s="215"/>
      <c r="CK220" s="215"/>
      <c r="CL220" s="215"/>
      <c r="CM220" s="215">
        <f t="shared" si="301"/>
        <v>0</v>
      </c>
      <c r="CN220" s="215"/>
      <c r="CO220" s="215"/>
      <c r="CP220" s="215">
        <f t="shared" si="323"/>
        <v>0</v>
      </c>
      <c r="CQ220" s="215">
        <f t="shared" si="360"/>
        <v>0</v>
      </c>
      <c r="CR220" s="215">
        <f t="shared" si="361"/>
        <v>0</v>
      </c>
      <c r="CS220" s="215"/>
      <c r="CT220" s="215">
        <f t="shared" si="324"/>
        <v>0</v>
      </c>
      <c r="CU220" s="369">
        <f t="shared" si="325"/>
        <v>0</v>
      </c>
      <c r="CV220" s="215">
        <f t="shared" si="326"/>
        <v>0</v>
      </c>
      <c r="CW220" s="215">
        <f t="shared" ca="1" si="327"/>
        <v>0</v>
      </c>
      <c r="CX220" s="215">
        <f t="shared" ca="1" si="362"/>
        <v>0</v>
      </c>
      <c r="CY220" s="215">
        <f t="shared" ca="1" si="328"/>
        <v>0</v>
      </c>
      <c r="CZ220" s="216">
        <f ca="1">IF(AND(CW220,CX220=0)=0,0,IF(CW220&gt;0,'На банк Приват'!$V$1,IF(CX220&gt;0,'На Укрсиб'!$V$1,0)))</f>
        <v>0</v>
      </c>
      <c r="DA220" s="204"/>
      <c r="DB220" s="204" t="str">
        <f t="shared" ca="1" si="329"/>
        <v>Такелажник</v>
      </c>
      <c r="DC220" s="204" t="str">
        <f t="shared" ca="1" si="330"/>
        <v>м-с</v>
      </c>
      <c r="DD220" s="204" t="str">
        <f t="shared" ca="1" si="363"/>
        <v>Логвіненко О.Ю.</v>
      </c>
      <c r="DE220" s="204"/>
      <c r="DF220" s="217"/>
      <c r="DG220" s="217"/>
      <c r="DH220" s="217"/>
      <c r="DI220" s="217"/>
      <c r="DJ220" s="217"/>
      <c r="DK220" s="217"/>
      <c r="DL220" s="217"/>
      <c r="DM220" s="217">
        <f t="shared" si="331"/>
        <v>0</v>
      </c>
      <c r="DN220" s="217"/>
      <c r="DO220" s="217"/>
      <c r="DP220" s="763">
        <f t="shared" si="332"/>
        <v>0</v>
      </c>
      <c r="DQ220" s="217">
        <f t="shared" si="364"/>
        <v>0</v>
      </c>
      <c r="DR220" s="217">
        <f t="shared" si="365"/>
        <v>0</v>
      </c>
      <c r="DS220" s="217"/>
      <c r="DT220" s="217">
        <f t="shared" si="333"/>
        <v>0</v>
      </c>
      <c r="DU220" s="366">
        <f t="shared" si="366"/>
        <v>0</v>
      </c>
      <c r="DV220" s="217">
        <f t="shared" si="334"/>
        <v>0</v>
      </c>
      <c r="DW220" s="217">
        <f t="shared" ca="1" si="335"/>
        <v>0</v>
      </c>
      <c r="DX220" s="217">
        <f t="shared" ca="1" si="367"/>
        <v>0</v>
      </c>
      <c r="DY220" s="217">
        <f t="shared" ca="1" si="336"/>
        <v>0</v>
      </c>
      <c r="DZ220" s="218">
        <f ca="1">IF(AND(DW220,DX220=0)=0,0,IF(DW220&gt;0,'На банк Приват'!$AB$1,IF(DX220&gt;0,'На Укрсиб'!$V$1,0)))</f>
        <v>0</v>
      </c>
      <c r="EA220" s="207"/>
      <c r="EB220" s="207" t="str">
        <f t="shared" ca="1" si="337"/>
        <v>Такелажник</v>
      </c>
      <c r="EC220" s="207" t="str">
        <f t="shared" ca="1" si="338"/>
        <v>м-с</v>
      </c>
      <c r="ED220" s="207" t="str">
        <f t="shared" ca="1" si="368"/>
        <v>Логвіненко О.Ю.</v>
      </c>
      <c r="EE220" s="207"/>
      <c r="EF220" s="219"/>
      <c r="EG220" s="219"/>
      <c r="EH220" s="219"/>
      <c r="EI220" s="219"/>
      <c r="EJ220" s="219"/>
      <c r="EK220" s="219"/>
      <c r="EL220" s="219"/>
      <c r="EM220" s="219">
        <f t="shared" si="339"/>
        <v>0</v>
      </c>
      <c r="EN220" s="219"/>
      <c r="EO220" s="219"/>
      <c r="EP220" s="219">
        <f t="shared" si="340"/>
        <v>0</v>
      </c>
      <c r="EQ220" s="219">
        <f t="shared" si="369"/>
        <v>0</v>
      </c>
      <c r="ER220" s="219">
        <f t="shared" si="370"/>
        <v>0</v>
      </c>
      <c r="ES220" s="219"/>
      <c r="ET220" s="219">
        <f t="shared" si="341"/>
        <v>0</v>
      </c>
      <c r="EU220" s="363">
        <f t="shared" si="371"/>
        <v>0</v>
      </c>
      <c r="EV220" s="219">
        <f t="shared" si="342"/>
        <v>0</v>
      </c>
      <c r="EW220" s="219">
        <f t="shared" ca="1" si="343"/>
        <v>0</v>
      </c>
      <c r="EX220" s="219">
        <f t="shared" ca="1" si="372"/>
        <v>0</v>
      </c>
      <c r="EY220" s="219">
        <f t="shared" ca="1" si="344"/>
        <v>0</v>
      </c>
      <c r="EZ220" s="220">
        <f ca="1">IF(AND(EW220,EX220=0)=0,0,IF(EW220&gt;0,'На банк Приват'!$AH$1,IF(EX220&gt;0,'На Укрсиб'!$AH$1,0)))</f>
        <v>0</v>
      </c>
      <c r="FA220" s="28" t="str">
        <f t="shared" ca="1" si="345"/>
        <v>Логвіненко О.Ю.</v>
      </c>
      <c r="FB220" s="28" t="str">
        <f t="shared" ca="1" si="346"/>
        <v>Логвіненко</v>
      </c>
      <c r="FC220" s="28" t="str">
        <f t="shared" ca="1" si="347"/>
        <v>Олександр</v>
      </c>
      <c r="FD220" s="28" t="str">
        <f t="shared" ca="1" si="348"/>
        <v>Юрійович</v>
      </c>
      <c r="FE220" s="28">
        <f t="shared" ca="1" si="349"/>
        <v>211</v>
      </c>
      <c r="FF220">
        <f t="shared" si="350"/>
        <v>0</v>
      </c>
      <c r="FG220" s="531" t="s">
        <v>100</v>
      </c>
    </row>
    <row r="221" spans="1:163">
      <c r="A221" s="113"/>
      <c r="B221" s="113">
        <f t="shared" ca="1" si="302"/>
        <v>0</v>
      </c>
      <c r="C221" s="113">
        <f t="shared" ca="1" si="303"/>
        <v>0</v>
      </c>
      <c r="D221" s="113" t="str">
        <f t="shared" ca="1" si="296"/>
        <v xml:space="preserve"> </v>
      </c>
      <c r="E221" s="113">
        <f t="shared" si="304"/>
        <v>0</v>
      </c>
      <c r="F221" s="115"/>
      <c r="G221" s="209">
        <f t="shared" si="392"/>
        <v>0</v>
      </c>
      <c r="H221" s="209">
        <f t="shared" si="390"/>
        <v>0</v>
      </c>
      <c r="I221" s="209">
        <f t="shared" si="391"/>
        <v>0</v>
      </c>
      <c r="J221" s="209">
        <f t="shared" si="374"/>
        <v>0</v>
      </c>
      <c r="K221" s="209">
        <f t="shared" si="375"/>
        <v>0</v>
      </c>
      <c r="L221" s="209">
        <f t="shared" si="376"/>
        <v>0</v>
      </c>
      <c r="M221" s="209">
        <f t="shared" si="377"/>
        <v>0</v>
      </c>
      <c r="N221" s="209">
        <f t="shared" si="378"/>
        <v>0</v>
      </c>
      <c r="O221" s="209">
        <f t="shared" si="373"/>
        <v>0</v>
      </c>
      <c r="P221" s="211">
        <f t="shared" si="379"/>
        <v>0</v>
      </c>
      <c r="Q221" s="209">
        <f t="shared" si="380"/>
        <v>0</v>
      </c>
      <c r="R221" s="209">
        <f t="shared" si="381"/>
        <v>0</v>
      </c>
      <c r="S221" s="209">
        <f t="shared" si="382"/>
        <v>0</v>
      </c>
      <c r="T221" s="209">
        <f t="shared" si="383"/>
        <v>0</v>
      </c>
      <c r="U221" s="209">
        <f t="shared" si="384"/>
        <v>0</v>
      </c>
      <c r="V221" s="209">
        <f t="shared" si="385"/>
        <v>0</v>
      </c>
      <c r="W221" s="209">
        <f t="shared" ca="1" si="386"/>
        <v>0</v>
      </c>
      <c r="X221" s="209">
        <f t="shared" ca="1" si="387"/>
        <v>0</v>
      </c>
      <c r="Y221" s="209">
        <f t="shared" ca="1" si="388"/>
        <v>0</v>
      </c>
      <c r="Z221" s="210" t="str">
        <f t="shared" ca="1" si="305"/>
        <v xml:space="preserve">        </v>
      </c>
      <c r="AA221" s="185"/>
      <c r="AB221" s="185">
        <f t="shared" ca="1" si="306"/>
        <v>0</v>
      </c>
      <c r="AC221" s="185">
        <f t="shared" ca="1" si="307"/>
        <v>0</v>
      </c>
      <c r="AD221" s="185" t="str">
        <f t="shared" ca="1" si="351"/>
        <v xml:space="preserve"> </v>
      </c>
      <c r="AE221" s="185"/>
      <c r="AF221" s="211"/>
      <c r="AG221" s="211"/>
      <c r="AH221" s="211"/>
      <c r="AI221" s="211"/>
      <c r="AJ221" s="211"/>
      <c r="AK221" s="211"/>
      <c r="AL221" s="211"/>
      <c r="AM221" s="211"/>
      <c r="AN221" s="211"/>
      <c r="AO221" s="211"/>
      <c r="AP221" s="623">
        <f t="shared" si="308"/>
        <v>0</v>
      </c>
      <c r="AQ221" s="211">
        <f t="shared" si="352"/>
        <v>0</v>
      </c>
      <c r="AR221" s="211">
        <f t="shared" si="353"/>
        <v>0</v>
      </c>
      <c r="AS221" s="211"/>
      <c r="AT221" s="211">
        <f t="shared" si="309"/>
        <v>0</v>
      </c>
      <c r="AU221" s="358">
        <f t="shared" si="310"/>
        <v>0</v>
      </c>
      <c r="AV221" s="211">
        <f t="shared" si="311"/>
        <v>0</v>
      </c>
      <c r="AW221" s="211">
        <f t="shared" ca="1" si="312"/>
        <v>0</v>
      </c>
      <c r="AX221" s="211">
        <f t="shared" ca="1" si="389"/>
        <v>0</v>
      </c>
      <c r="AY221" s="211">
        <f t="shared" ca="1" si="313"/>
        <v>0</v>
      </c>
      <c r="AZ221" s="212">
        <f ca="1">IF(AND(AW221,AX221=0,AY221=0)=0,0,IF(AW221&gt;0,'На банк Приват'!$J$1,IF(AX221&gt;0,'На Укрсиб'!$J$1,0)))</f>
        <v>0</v>
      </c>
      <c r="BA221" s="191"/>
      <c r="BB221" s="191">
        <f t="shared" ca="1" si="314"/>
        <v>0</v>
      </c>
      <c r="BC221" s="191">
        <f t="shared" ca="1" si="315"/>
        <v>0</v>
      </c>
      <c r="BD221" s="191" t="str">
        <f t="shared" ca="1" si="354"/>
        <v xml:space="preserve"> </v>
      </c>
      <c r="BE221" s="191"/>
      <c r="BF221" s="213"/>
      <c r="BG221" s="213"/>
      <c r="BH221" s="213"/>
      <c r="BI221" s="213"/>
      <c r="BJ221" s="213"/>
      <c r="BK221" s="213"/>
      <c r="BL221" s="213"/>
      <c r="BM221" s="213"/>
      <c r="BN221" s="213"/>
      <c r="BO221" s="213"/>
      <c r="BP221" s="623">
        <f t="shared" si="316"/>
        <v>0</v>
      </c>
      <c r="BQ221" s="213">
        <f t="shared" si="355"/>
        <v>0</v>
      </c>
      <c r="BR221" s="213">
        <f t="shared" si="356"/>
        <v>0</v>
      </c>
      <c r="BS221" s="213"/>
      <c r="BT221" s="213">
        <f t="shared" si="317"/>
        <v>0</v>
      </c>
      <c r="BU221" s="362">
        <f t="shared" si="357"/>
        <v>0</v>
      </c>
      <c r="BV221" s="213">
        <f t="shared" si="318"/>
        <v>0</v>
      </c>
      <c r="BW221" s="213">
        <f t="shared" ca="1" si="319"/>
        <v>0</v>
      </c>
      <c r="BX221" s="213">
        <f t="shared" ca="1" si="358"/>
        <v>0</v>
      </c>
      <c r="BY221" s="213">
        <f t="shared" ca="1" si="320"/>
        <v>0</v>
      </c>
      <c r="BZ221" s="214">
        <f ca="1">IF(AND(BW221,BX221=0)=0,0,IF(BW221&gt;0,'На банк Приват'!$P$1,IF(BX221&gt;0,'На Укрсиб'!$P$1,0)))</f>
        <v>0</v>
      </c>
      <c r="CA221" s="198">
        <v>214</v>
      </c>
      <c r="CB221" s="198">
        <f t="shared" ca="1" si="321"/>
        <v>0</v>
      </c>
      <c r="CC221" s="198">
        <f t="shared" ca="1" si="322"/>
        <v>0</v>
      </c>
      <c r="CD221" s="198" t="str">
        <f t="shared" ca="1" si="359"/>
        <v xml:space="preserve"> </v>
      </c>
      <c r="CE221" s="198"/>
      <c r="CF221" s="215"/>
      <c r="CG221" s="215"/>
      <c r="CH221" s="215"/>
      <c r="CI221" s="215"/>
      <c r="CJ221" s="215"/>
      <c r="CK221" s="215"/>
      <c r="CL221" s="215"/>
      <c r="CM221" s="215">
        <f t="shared" si="301"/>
        <v>0</v>
      </c>
      <c r="CN221" s="215"/>
      <c r="CO221" s="215"/>
      <c r="CP221" s="215">
        <f t="shared" si="323"/>
        <v>0</v>
      </c>
      <c r="CQ221" s="215">
        <f t="shared" si="360"/>
        <v>0</v>
      </c>
      <c r="CR221" s="215">
        <f t="shared" si="361"/>
        <v>0</v>
      </c>
      <c r="CS221" s="215"/>
      <c r="CT221" s="215">
        <f t="shared" si="324"/>
        <v>0</v>
      </c>
      <c r="CU221" s="369">
        <f t="shared" si="325"/>
        <v>0</v>
      </c>
      <c r="CV221" s="215">
        <f t="shared" si="326"/>
        <v>0</v>
      </c>
      <c r="CW221" s="215">
        <f t="shared" ca="1" si="327"/>
        <v>0</v>
      </c>
      <c r="CX221" s="215">
        <f t="shared" ca="1" si="362"/>
        <v>0</v>
      </c>
      <c r="CY221" s="215">
        <f t="shared" ca="1" si="328"/>
        <v>0</v>
      </c>
      <c r="CZ221" s="216">
        <f ca="1">IF(AND(CW221,CX221=0)=0,0,IF(CW221&gt;0,'На банк Приват'!$V$1,IF(CX221&gt;0,'На Укрсиб'!$V$1,0)))</f>
        <v>0</v>
      </c>
      <c r="DA221" s="204"/>
      <c r="DB221" s="204">
        <f t="shared" ca="1" si="329"/>
        <v>0</v>
      </c>
      <c r="DC221" s="204">
        <f t="shared" ca="1" si="330"/>
        <v>0</v>
      </c>
      <c r="DD221" s="204" t="str">
        <f t="shared" ca="1" si="363"/>
        <v xml:space="preserve"> </v>
      </c>
      <c r="DE221" s="204"/>
      <c r="DF221" s="217"/>
      <c r="DG221" s="217"/>
      <c r="DH221" s="217"/>
      <c r="DI221" s="217"/>
      <c r="DJ221" s="217"/>
      <c r="DK221" s="217"/>
      <c r="DL221" s="217"/>
      <c r="DM221" s="217"/>
      <c r="DN221" s="217"/>
      <c r="DO221" s="217"/>
      <c r="DP221" s="763">
        <f t="shared" si="332"/>
        <v>0</v>
      </c>
      <c r="DQ221" s="217">
        <f t="shared" si="364"/>
        <v>0</v>
      </c>
      <c r="DR221" s="217">
        <f t="shared" si="365"/>
        <v>0</v>
      </c>
      <c r="DS221" s="217"/>
      <c r="DT221" s="217">
        <f t="shared" si="333"/>
        <v>0</v>
      </c>
      <c r="DU221" s="366">
        <f t="shared" si="366"/>
        <v>0</v>
      </c>
      <c r="DV221" s="217">
        <f t="shared" si="334"/>
        <v>0</v>
      </c>
      <c r="DW221" s="217">
        <f t="shared" ca="1" si="335"/>
        <v>0</v>
      </c>
      <c r="DX221" s="217">
        <f t="shared" ca="1" si="367"/>
        <v>0</v>
      </c>
      <c r="DY221" s="217">
        <f t="shared" ca="1" si="336"/>
        <v>0</v>
      </c>
      <c r="DZ221" s="218">
        <f ca="1">IF(AND(DW221,DX221=0)=0,0,IF(DW221&gt;0,'На банк Приват'!$AB$1,IF(DX221&gt;0,'На Укрсиб'!$V$1,0)))</f>
        <v>0</v>
      </c>
      <c r="EA221" s="207"/>
      <c r="EB221" s="207">
        <f t="shared" ca="1" si="337"/>
        <v>0</v>
      </c>
      <c r="EC221" s="207">
        <f t="shared" ca="1" si="338"/>
        <v>0</v>
      </c>
      <c r="ED221" s="207" t="str">
        <f t="shared" ca="1" si="368"/>
        <v xml:space="preserve"> </v>
      </c>
      <c r="EE221" s="207"/>
      <c r="EF221" s="219"/>
      <c r="EG221" s="219"/>
      <c r="EH221" s="219"/>
      <c r="EI221" s="219"/>
      <c r="EJ221" s="219"/>
      <c r="EK221" s="219"/>
      <c r="EL221" s="219"/>
      <c r="EM221" s="219">
        <f t="shared" si="339"/>
        <v>0</v>
      </c>
      <c r="EN221" s="219"/>
      <c r="EO221" s="219"/>
      <c r="EP221" s="219">
        <f t="shared" si="340"/>
        <v>0</v>
      </c>
      <c r="EQ221" s="219">
        <f t="shared" si="369"/>
        <v>0</v>
      </c>
      <c r="ER221" s="219">
        <f t="shared" si="370"/>
        <v>0</v>
      </c>
      <c r="ES221" s="219"/>
      <c r="ET221" s="219">
        <f t="shared" si="341"/>
        <v>0</v>
      </c>
      <c r="EU221" s="363">
        <f t="shared" si="371"/>
        <v>0</v>
      </c>
      <c r="EV221" s="219">
        <f t="shared" si="342"/>
        <v>0</v>
      </c>
      <c r="EW221" s="219">
        <f t="shared" ca="1" si="343"/>
        <v>0</v>
      </c>
      <c r="EX221" s="219">
        <f t="shared" ca="1" si="372"/>
        <v>0</v>
      </c>
      <c r="EY221" s="219">
        <f t="shared" ca="1" si="344"/>
        <v>0</v>
      </c>
      <c r="EZ221" s="220">
        <f ca="1">IF(AND(EW221,EX221=0)=0,0,IF(EW221&gt;0,'На банк Приват'!$AH$1,IF(EX221&gt;0,'На Укрсиб'!$AH$1,0)))</f>
        <v>0</v>
      </c>
      <c r="FA221" s="28" t="str">
        <f t="shared" ca="1" si="345"/>
        <v xml:space="preserve"> </v>
      </c>
      <c r="FB221" s="28">
        <f t="shared" ca="1" si="346"/>
        <v>0</v>
      </c>
      <c r="FC221" s="28">
        <f t="shared" ca="1" si="347"/>
        <v>0</v>
      </c>
      <c r="FD221" s="28">
        <f t="shared" ca="1" si="348"/>
        <v>0</v>
      </c>
      <c r="FE221" s="28">
        <f t="shared" ca="1" si="349"/>
        <v>212</v>
      </c>
      <c r="FF221">
        <f t="shared" si="350"/>
        <v>0</v>
      </c>
      <c r="FG221" s="531" t="s">
        <v>141</v>
      </c>
    </row>
    <row r="222" spans="1:163">
      <c r="A222" s="113"/>
      <c r="B222" s="113" t="str">
        <f t="shared" ca="1" si="302"/>
        <v xml:space="preserve">Командир взводу </v>
      </c>
      <c r="C222" s="113" t="str">
        <f t="shared" ca="1" si="303"/>
        <v>штаб - с-нт</v>
      </c>
      <c r="D222" s="113" t="str">
        <f t="shared" ca="1" si="296"/>
        <v>Поліщук С.І.</v>
      </c>
      <c r="E222" s="113">
        <f t="shared" si="304"/>
        <v>0</v>
      </c>
      <c r="F222" s="115"/>
      <c r="G222" s="209">
        <f t="shared" si="392"/>
        <v>0</v>
      </c>
      <c r="H222" s="209">
        <f t="shared" si="390"/>
        <v>0</v>
      </c>
      <c r="I222" s="209">
        <f t="shared" si="391"/>
        <v>0</v>
      </c>
      <c r="J222" s="209">
        <f t="shared" si="374"/>
        <v>0</v>
      </c>
      <c r="K222" s="209">
        <f t="shared" si="375"/>
        <v>0</v>
      </c>
      <c r="L222" s="209">
        <f t="shared" si="376"/>
        <v>0</v>
      </c>
      <c r="M222" s="209">
        <f t="shared" si="377"/>
        <v>0</v>
      </c>
      <c r="N222" s="209">
        <f t="shared" si="378"/>
        <v>0</v>
      </c>
      <c r="O222" s="209">
        <f t="shared" si="373"/>
        <v>0</v>
      </c>
      <c r="P222" s="211">
        <f t="shared" si="379"/>
        <v>0</v>
      </c>
      <c r="Q222" s="209">
        <f t="shared" si="380"/>
        <v>0</v>
      </c>
      <c r="R222" s="209">
        <f t="shared" si="381"/>
        <v>0</v>
      </c>
      <c r="S222" s="209">
        <f t="shared" si="382"/>
        <v>0</v>
      </c>
      <c r="T222" s="209">
        <f t="shared" si="383"/>
        <v>0</v>
      </c>
      <c r="U222" s="209">
        <f t="shared" si="384"/>
        <v>0</v>
      </c>
      <c r="V222" s="209">
        <f t="shared" si="385"/>
        <v>0</v>
      </c>
      <c r="W222" s="209">
        <f t="shared" ca="1" si="386"/>
        <v>0</v>
      </c>
      <c r="X222" s="209">
        <f t="shared" ca="1" si="387"/>
        <v>0</v>
      </c>
      <c r="Y222" s="209">
        <f t="shared" ca="1" si="388"/>
        <v>0</v>
      </c>
      <c r="Z222" s="210" t="str">
        <f t="shared" ca="1" si="305"/>
        <v xml:space="preserve">        </v>
      </c>
      <c r="AA222" s="185"/>
      <c r="AB222" s="185" t="str">
        <f t="shared" ca="1" si="306"/>
        <v xml:space="preserve">Командир взводу </v>
      </c>
      <c r="AC222" s="185" t="str">
        <f t="shared" ca="1" si="307"/>
        <v>штаб - с-нт</v>
      </c>
      <c r="AD222" s="185" t="str">
        <f t="shared" ca="1" si="351"/>
        <v>Поліщук С.І.</v>
      </c>
      <c r="AE222" s="185"/>
      <c r="AF222" s="211"/>
      <c r="AG222" s="211"/>
      <c r="AH222" s="211"/>
      <c r="AI222" s="211"/>
      <c r="AJ222" s="211"/>
      <c r="AK222" s="211"/>
      <c r="AL222" s="211"/>
      <c r="AM222" s="211"/>
      <c r="AN222" s="211"/>
      <c r="AO222" s="211"/>
      <c r="AP222" s="623">
        <f t="shared" si="308"/>
        <v>0</v>
      </c>
      <c r="AQ222" s="211">
        <f t="shared" si="352"/>
        <v>0</v>
      </c>
      <c r="AR222" s="211">
        <f t="shared" si="353"/>
        <v>0</v>
      </c>
      <c r="AS222" s="211"/>
      <c r="AT222" s="211">
        <f t="shared" si="309"/>
        <v>0</v>
      </c>
      <c r="AU222" s="358">
        <f t="shared" si="310"/>
        <v>0</v>
      </c>
      <c r="AV222" s="211">
        <f t="shared" si="311"/>
        <v>0</v>
      </c>
      <c r="AW222" s="211">
        <f t="shared" ca="1" si="312"/>
        <v>0</v>
      </c>
      <c r="AX222" s="211">
        <f t="shared" ca="1" si="389"/>
        <v>0</v>
      </c>
      <c r="AY222" s="211">
        <f t="shared" ca="1" si="313"/>
        <v>0</v>
      </c>
      <c r="AZ222" s="212">
        <f ca="1">IF(AND(AW222,AX222=0,AY222=0)=0,0,IF(AW222&gt;0,'На банк Приват'!$J$1,IF(AX222&gt;0,'На Укрсиб'!$J$1,0)))</f>
        <v>0</v>
      </c>
      <c r="BA222" s="191"/>
      <c r="BB222" s="191" t="str">
        <f t="shared" ca="1" si="314"/>
        <v xml:space="preserve">Командир взводу </v>
      </c>
      <c r="BC222" s="191" t="str">
        <f t="shared" ca="1" si="315"/>
        <v>штаб - с-нт</v>
      </c>
      <c r="BD222" s="191" t="str">
        <f t="shared" ca="1" si="354"/>
        <v>Поліщук С.І.</v>
      </c>
      <c r="BE222" s="191"/>
      <c r="BF222" s="213"/>
      <c r="BG222" s="213"/>
      <c r="BH222" s="213"/>
      <c r="BI222" s="213"/>
      <c r="BJ222" s="213"/>
      <c r="BK222" s="213"/>
      <c r="BL222" s="213"/>
      <c r="BM222" s="213"/>
      <c r="BN222" s="213"/>
      <c r="BO222" s="213"/>
      <c r="BP222" s="623">
        <f t="shared" si="316"/>
        <v>0</v>
      </c>
      <c r="BQ222" s="213">
        <f t="shared" si="355"/>
        <v>0</v>
      </c>
      <c r="BR222" s="213">
        <f t="shared" si="356"/>
        <v>0</v>
      </c>
      <c r="BS222" s="213"/>
      <c r="BT222" s="213">
        <f t="shared" si="317"/>
        <v>0</v>
      </c>
      <c r="BU222" s="362">
        <f t="shared" si="357"/>
        <v>0</v>
      </c>
      <c r="BV222" s="213">
        <f t="shared" si="318"/>
        <v>0</v>
      </c>
      <c r="BW222" s="213">
        <f t="shared" ca="1" si="319"/>
        <v>0</v>
      </c>
      <c r="BX222" s="213">
        <f t="shared" ca="1" si="358"/>
        <v>0</v>
      </c>
      <c r="BY222" s="213">
        <f t="shared" ca="1" si="320"/>
        <v>0</v>
      </c>
      <c r="BZ222" s="214">
        <f ca="1">IF(AND(BW222,BX222=0)=0,0,IF(BW222&gt;0,'На банк Приват'!$P$1,IF(BX222&gt;0,'На Укрсиб'!$P$1,0)))</f>
        <v>0</v>
      </c>
      <c r="CA222" s="198">
        <v>215</v>
      </c>
      <c r="CB222" s="198" t="str">
        <f t="shared" ca="1" si="321"/>
        <v xml:space="preserve">Командир взводу </v>
      </c>
      <c r="CC222" s="198" t="str">
        <f t="shared" ca="1" si="322"/>
        <v>штаб - с-нт</v>
      </c>
      <c r="CD222" s="198" t="str">
        <f t="shared" ca="1" si="359"/>
        <v>Поліщук С.І.</v>
      </c>
      <c r="CE222" s="198"/>
      <c r="CF222" s="215"/>
      <c r="CG222" s="215"/>
      <c r="CH222" s="215"/>
      <c r="CI222" s="215"/>
      <c r="CJ222" s="215"/>
      <c r="CK222" s="215"/>
      <c r="CL222" s="215"/>
      <c r="CM222" s="215">
        <f t="shared" si="301"/>
        <v>0</v>
      </c>
      <c r="CN222" s="215"/>
      <c r="CO222" s="215"/>
      <c r="CP222" s="215">
        <f t="shared" si="323"/>
        <v>0</v>
      </c>
      <c r="CQ222" s="215">
        <f t="shared" si="360"/>
        <v>0</v>
      </c>
      <c r="CR222" s="215">
        <f t="shared" si="361"/>
        <v>0</v>
      </c>
      <c r="CS222" s="215"/>
      <c r="CT222" s="215">
        <f t="shared" si="324"/>
        <v>0</v>
      </c>
      <c r="CU222" s="369">
        <f t="shared" si="325"/>
        <v>0</v>
      </c>
      <c r="CV222" s="215">
        <f t="shared" si="326"/>
        <v>0</v>
      </c>
      <c r="CW222" s="215">
        <f t="shared" ca="1" si="327"/>
        <v>0</v>
      </c>
      <c r="CX222" s="215">
        <f t="shared" ca="1" si="362"/>
        <v>0</v>
      </c>
      <c r="CY222" s="215">
        <f t="shared" ca="1" si="328"/>
        <v>0</v>
      </c>
      <c r="CZ222" s="216">
        <f ca="1">IF(AND(CW222,CX222=0)=0,0,IF(CW222&gt;0,'На банк Приват'!$V$1,IF(CX222&gt;0,'На Укрсиб'!$V$1,0)))</f>
        <v>0</v>
      </c>
      <c r="DA222" s="204"/>
      <c r="DB222" s="204" t="str">
        <f t="shared" ca="1" si="329"/>
        <v xml:space="preserve">Командир взводу </v>
      </c>
      <c r="DC222" s="204" t="str">
        <f t="shared" ca="1" si="330"/>
        <v>штаб - с-нт</v>
      </c>
      <c r="DD222" s="204" t="str">
        <f t="shared" ca="1" si="363"/>
        <v>Поліщук С.І.</v>
      </c>
      <c r="DE222" s="204"/>
      <c r="DF222" s="217"/>
      <c r="DG222" s="217"/>
      <c r="DH222" s="217"/>
      <c r="DI222" s="217"/>
      <c r="DJ222" s="217"/>
      <c r="DK222" s="217"/>
      <c r="DL222" s="217"/>
      <c r="DM222" s="217">
        <f t="shared" si="331"/>
        <v>0</v>
      </c>
      <c r="DN222" s="217"/>
      <c r="DO222" s="217"/>
      <c r="DP222" s="763">
        <f t="shared" si="332"/>
        <v>0</v>
      </c>
      <c r="DQ222" s="217">
        <f t="shared" si="364"/>
        <v>0</v>
      </c>
      <c r="DR222" s="217">
        <f t="shared" si="365"/>
        <v>0</v>
      </c>
      <c r="DS222" s="217"/>
      <c r="DT222" s="217">
        <f t="shared" si="333"/>
        <v>0</v>
      </c>
      <c r="DU222" s="366">
        <f t="shared" si="366"/>
        <v>0</v>
      </c>
      <c r="DV222" s="217">
        <f t="shared" si="334"/>
        <v>0</v>
      </c>
      <c r="DW222" s="217">
        <f t="shared" ca="1" si="335"/>
        <v>0</v>
      </c>
      <c r="DX222" s="217">
        <f t="shared" ca="1" si="367"/>
        <v>0</v>
      </c>
      <c r="DY222" s="217">
        <f t="shared" ca="1" si="336"/>
        <v>0</v>
      </c>
      <c r="DZ222" s="218">
        <f ca="1">IF(AND(DW222,DX222=0)=0,0,IF(DW222&gt;0,'На банк Приват'!$AB$1,IF(DX222&gt;0,'На Укрсиб'!$V$1,0)))</f>
        <v>0</v>
      </c>
      <c r="EA222" s="207"/>
      <c r="EB222" s="207" t="str">
        <f t="shared" ca="1" si="337"/>
        <v xml:space="preserve">Командир взводу </v>
      </c>
      <c r="EC222" s="207" t="str">
        <f t="shared" ca="1" si="338"/>
        <v>штаб - с-нт</v>
      </c>
      <c r="ED222" s="207" t="str">
        <f t="shared" ca="1" si="368"/>
        <v>Поліщук С.І.</v>
      </c>
      <c r="EE222" s="207"/>
      <c r="EF222" s="219"/>
      <c r="EG222" s="219"/>
      <c r="EH222" s="219"/>
      <c r="EI222" s="219"/>
      <c r="EJ222" s="219"/>
      <c r="EK222" s="219"/>
      <c r="EL222" s="219"/>
      <c r="EM222" s="219">
        <f t="shared" si="339"/>
        <v>0</v>
      </c>
      <c r="EN222" s="219"/>
      <c r="EO222" s="219"/>
      <c r="EP222" s="219">
        <f t="shared" si="340"/>
        <v>0</v>
      </c>
      <c r="EQ222" s="219">
        <f t="shared" si="369"/>
        <v>0</v>
      </c>
      <c r="ER222" s="219">
        <f t="shared" si="370"/>
        <v>0</v>
      </c>
      <c r="ES222" s="219"/>
      <c r="ET222" s="219">
        <f t="shared" si="341"/>
        <v>0</v>
      </c>
      <c r="EU222" s="363">
        <f t="shared" si="371"/>
        <v>0</v>
      </c>
      <c r="EV222" s="219">
        <f t="shared" si="342"/>
        <v>0</v>
      </c>
      <c r="EW222" s="219">
        <f t="shared" ca="1" si="343"/>
        <v>0</v>
      </c>
      <c r="EX222" s="219">
        <f t="shared" ca="1" si="372"/>
        <v>0</v>
      </c>
      <c r="EY222" s="219">
        <f t="shared" ca="1" si="344"/>
        <v>0</v>
      </c>
      <c r="EZ222" s="220">
        <f ca="1">IF(AND(EW222,EX222=0)=0,0,IF(EW222&gt;0,'На банк Приват'!$AH$1,IF(EX222&gt;0,'На Укрсиб'!$AH$1,0)))</f>
        <v>0</v>
      </c>
      <c r="FA222" s="28" t="str">
        <f t="shared" ca="1" si="345"/>
        <v>Поліщук С.І.</v>
      </c>
      <c r="FB222" s="28" t="str">
        <f t="shared" ca="1" si="346"/>
        <v>Поліщук</v>
      </c>
      <c r="FC222" s="28" t="str">
        <f t="shared" ca="1" si="347"/>
        <v>Сергій</v>
      </c>
      <c r="FD222" s="28" t="str">
        <f t="shared" ca="1" si="348"/>
        <v>Іванович</v>
      </c>
      <c r="FE222" s="28">
        <f t="shared" ca="1" si="349"/>
        <v>213</v>
      </c>
      <c r="FF222">
        <f t="shared" si="350"/>
        <v>0</v>
      </c>
      <c r="FG222" s="531" t="s">
        <v>142</v>
      </c>
    </row>
    <row r="223" spans="1:163">
      <c r="A223" s="113"/>
      <c r="B223" s="113">
        <f t="shared" ca="1" si="302"/>
        <v>0</v>
      </c>
      <c r="C223" s="113">
        <f t="shared" ca="1" si="303"/>
        <v>0</v>
      </c>
      <c r="D223" s="113" t="str">
        <f t="shared" ca="1" si="296"/>
        <v xml:space="preserve"> </v>
      </c>
      <c r="E223" s="113">
        <f t="shared" si="304"/>
        <v>0</v>
      </c>
      <c r="F223" s="115"/>
      <c r="G223" s="209">
        <f t="shared" si="392"/>
        <v>0</v>
      </c>
      <c r="H223" s="209">
        <f t="shared" si="390"/>
        <v>0</v>
      </c>
      <c r="I223" s="209">
        <f t="shared" si="391"/>
        <v>0</v>
      </c>
      <c r="J223" s="209">
        <f t="shared" si="374"/>
        <v>0</v>
      </c>
      <c r="K223" s="209">
        <f t="shared" si="375"/>
        <v>0</v>
      </c>
      <c r="L223" s="209">
        <f t="shared" si="376"/>
        <v>0</v>
      </c>
      <c r="M223" s="209">
        <f t="shared" si="377"/>
        <v>0</v>
      </c>
      <c r="N223" s="209">
        <f t="shared" si="378"/>
        <v>0</v>
      </c>
      <c r="O223" s="209">
        <f t="shared" si="373"/>
        <v>0</v>
      </c>
      <c r="P223" s="211">
        <f t="shared" si="379"/>
        <v>0</v>
      </c>
      <c r="Q223" s="209">
        <f t="shared" si="380"/>
        <v>0</v>
      </c>
      <c r="R223" s="209">
        <f t="shared" si="381"/>
        <v>0</v>
      </c>
      <c r="S223" s="209">
        <f t="shared" si="382"/>
        <v>0</v>
      </c>
      <c r="T223" s="209">
        <f t="shared" si="383"/>
        <v>0</v>
      </c>
      <c r="U223" s="209">
        <f t="shared" si="384"/>
        <v>0</v>
      </c>
      <c r="V223" s="209">
        <f t="shared" si="385"/>
        <v>0</v>
      </c>
      <c r="W223" s="209">
        <f t="shared" ca="1" si="386"/>
        <v>0</v>
      </c>
      <c r="X223" s="209">
        <f t="shared" ca="1" si="387"/>
        <v>0</v>
      </c>
      <c r="Y223" s="209">
        <f t="shared" ca="1" si="388"/>
        <v>0</v>
      </c>
      <c r="Z223" s="210" t="str">
        <f t="shared" ca="1" si="305"/>
        <v xml:space="preserve">        </v>
      </c>
      <c r="AA223" s="185"/>
      <c r="AB223" s="185">
        <f t="shared" ca="1" si="306"/>
        <v>0</v>
      </c>
      <c r="AC223" s="185">
        <f t="shared" ca="1" si="307"/>
        <v>0</v>
      </c>
      <c r="AD223" s="185" t="str">
        <f t="shared" ca="1" si="351"/>
        <v xml:space="preserve"> </v>
      </c>
      <c r="AE223" s="185"/>
      <c r="AF223" s="211"/>
      <c r="AG223" s="211"/>
      <c r="AH223" s="211"/>
      <c r="AI223" s="211"/>
      <c r="AJ223" s="211"/>
      <c r="AK223" s="211"/>
      <c r="AL223" s="211"/>
      <c r="AM223" s="211"/>
      <c r="AN223" s="211"/>
      <c r="AO223" s="211"/>
      <c r="AP223" s="623">
        <f t="shared" si="308"/>
        <v>0</v>
      </c>
      <c r="AQ223" s="211">
        <f t="shared" si="352"/>
        <v>0</v>
      </c>
      <c r="AR223" s="211">
        <f t="shared" si="353"/>
        <v>0</v>
      </c>
      <c r="AS223" s="211"/>
      <c r="AT223" s="211">
        <f t="shared" si="309"/>
        <v>0</v>
      </c>
      <c r="AU223" s="358">
        <f t="shared" si="310"/>
        <v>0</v>
      </c>
      <c r="AV223" s="211">
        <f t="shared" si="311"/>
        <v>0</v>
      </c>
      <c r="AW223" s="211">
        <f t="shared" ca="1" si="312"/>
        <v>0</v>
      </c>
      <c r="AX223" s="211">
        <f t="shared" ca="1" si="389"/>
        <v>0</v>
      </c>
      <c r="AY223" s="211">
        <f t="shared" ca="1" si="313"/>
        <v>0</v>
      </c>
      <c r="AZ223" s="212">
        <f ca="1">IF(AND(AW223,AX223=0,AY223=0)=0,0,IF(AW223&gt;0,'На банк Приват'!$J$1,IF(AX223&gt;0,'На Укрсиб'!$J$1,0)))</f>
        <v>0</v>
      </c>
      <c r="BA223" s="191"/>
      <c r="BB223" s="191">
        <f t="shared" ca="1" si="314"/>
        <v>0</v>
      </c>
      <c r="BC223" s="191">
        <f t="shared" ca="1" si="315"/>
        <v>0</v>
      </c>
      <c r="BD223" s="191" t="str">
        <f t="shared" ca="1" si="354"/>
        <v xml:space="preserve"> </v>
      </c>
      <c r="BE223" s="191"/>
      <c r="BF223" s="213"/>
      <c r="BG223" s="213"/>
      <c r="BH223" s="213"/>
      <c r="BI223" s="213"/>
      <c r="BJ223" s="213"/>
      <c r="BK223" s="213"/>
      <c r="BL223" s="213"/>
      <c r="BM223" s="213"/>
      <c r="BN223" s="213"/>
      <c r="BO223" s="213"/>
      <c r="BP223" s="623">
        <f t="shared" si="316"/>
        <v>0</v>
      </c>
      <c r="BQ223" s="213">
        <f t="shared" si="355"/>
        <v>0</v>
      </c>
      <c r="BR223" s="213">
        <f t="shared" si="356"/>
        <v>0</v>
      </c>
      <c r="BS223" s="213"/>
      <c r="BT223" s="213">
        <f t="shared" si="317"/>
        <v>0</v>
      </c>
      <c r="BU223" s="362">
        <f t="shared" si="357"/>
        <v>0</v>
      </c>
      <c r="BV223" s="213">
        <f t="shared" si="318"/>
        <v>0</v>
      </c>
      <c r="BW223" s="213">
        <f t="shared" ca="1" si="319"/>
        <v>0</v>
      </c>
      <c r="BX223" s="213">
        <f t="shared" ca="1" si="358"/>
        <v>0</v>
      </c>
      <c r="BY223" s="213">
        <f t="shared" ca="1" si="320"/>
        <v>0</v>
      </c>
      <c r="BZ223" s="214">
        <f ca="1">IF(AND(BW223,BX223=0)=0,0,IF(BW223&gt;0,'На банк Приват'!$P$1,IF(BX223&gt;0,'На Укрсиб'!$P$1,0)))</f>
        <v>0</v>
      </c>
      <c r="CA223" s="198">
        <v>216</v>
      </c>
      <c r="CB223" s="198">
        <f t="shared" ca="1" si="321"/>
        <v>0</v>
      </c>
      <c r="CC223" s="198">
        <f t="shared" ca="1" si="322"/>
        <v>0</v>
      </c>
      <c r="CD223" s="198" t="str">
        <f t="shared" ca="1" si="359"/>
        <v xml:space="preserve"> </v>
      </c>
      <c r="CE223" s="198"/>
      <c r="CF223" s="215"/>
      <c r="CG223" s="215"/>
      <c r="CH223" s="215"/>
      <c r="CI223" s="215"/>
      <c r="CJ223" s="215"/>
      <c r="CK223" s="215"/>
      <c r="CL223" s="215"/>
      <c r="CM223" s="215">
        <f t="shared" si="301"/>
        <v>0</v>
      </c>
      <c r="CN223" s="215"/>
      <c r="CO223" s="215"/>
      <c r="CP223" s="215">
        <f t="shared" si="323"/>
        <v>0</v>
      </c>
      <c r="CQ223" s="215">
        <f t="shared" si="360"/>
        <v>0</v>
      </c>
      <c r="CR223" s="215">
        <f t="shared" si="361"/>
        <v>0</v>
      </c>
      <c r="CS223" s="215"/>
      <c r="CT223" s="215">
        <f t="shared" si="324"/>
        <v>0</v>
      </c>
      <c r="CU223" s="369">
        <f t="shared" si="325"/>
        <v>0</v>
      </c>
      <c r="CV223" s="215">
        <f t="shared" si="326"/>
        <v>0</v>
      </c>
      <c r="CW223" s="215">
        <f t="shared" ca="1" si="327"/>
        <v>0</v>
      </c>
      <c r="CX223" s="215">
        <f t="shared" ca="1" si="362"/>
        <v>0</v>
      </c>
      <c r="CY223" s="215">
        <f t="shared" ca="1" si="328"/>
        <v>0</v>
      </c>
      <c r="CZ223" s="216">
        <f ca="1">IF(AND(CW223,CX223=0)=0,0,IF(CW223&gt;0,'На банк Приват'!$V$1,IF(CX223&gt;0,'На Укрсиб'!$V$1,0)))</f>
        <v>0</v>
      </c>
      <c r="DA223" s="204"/>
      <c r="DB223" s="204">
        <f t="shared" ca="1" si="329"/>
        <v>0</v>
      </c>
      <c r="DC223" s="204">
        <f t="shared" ca="1" si="330"/>
        <v>0</v>
      </c>
      <c r="DD223" s="204" t="str">
        <f t="shared" ca="1" si="363"/>
        <v xml:space="preserve"> </v>
      </c>
      <c r="DE223" s="204"/>
      <c r="DF223" s="217"/>
      <c r="DG223" s="217"/>
      <c r="DH223" s="217"/>
      <c r="DI223" s="217"/>
      <c r="DJ223" s="217"/>
      <c r="DK223" s="217"/>
      <c r="DL223" s="217"/>
      <c r="DM223" s="217">
        <f t="shared" si="331"/>
        <v>0</v>
      </c>
      <c r="DN223" s="217"/>
      <c r="DO223" s="217"/>
      <c r="DP223" s="763">
        <f t="shared" si="332"/>
        <v>0</v>
      </c>
      <c r="DQ223" s="217">
        <f t="shared" si="364"/>
        <v>0</v>
      </c>
      <c r="DR223" s="217">
        <f t="shared" si="365"/>
        <v>0</v>
      </c>
      <c r="DS223" s="217"/>
      <c r="DT223" s="217">
        <f t="shared" si="333"/>
        <v>0</v>
      </c>
      <c r="DU223" s="366">
        <f t="shared" si="366"/>
        <v>0</v>
      </c>
      <c r="DV223" s="217">
        <f t="shared" si="334"/>
        <v>0</v>
      </c>
      <c r="DW223" s="217">
        <f t="shared" ca="1" si="335"/>
        <v>0</v>
      </c>
      <c r="DX223" s="217">
        <f t="shared" ca="1" si="367"/>
        <v>0</v>
      </c>
      <c r="DY223" s="217">
        <f t="shared" ca="1" si="336"/>
        <v>0</v>
      </c>
      <c r="DZ223" s="218">
        <f ca="1">IF(AND(DW223,DX223=0)=0,0,IF(DW223&gt;0,'На банк Приват'!$AB$1,IF(DX223&gt;0,'На Укрсиб'!$V$1,0)))</f>
        <v>0</v>
      </c>
      <c r="EA223" s="207"/>
      <c r="EB223" s="207">
        <f t="shared" ca="1" si="337"/>
        <v>0</v>
      </c>
      <c r="EC223" s="207">
        <f t="shared" ca="1" si="338"/>
        <v>0</v>
      </c>
      <c r="ED223" s="207" t="str">
        <f t="shared" ca="1" si="368"/>
        <v xml:space="preserve"> </v>
      </c>
      <c r="EE223" s="207"/>
      <c r="EF223" s="219"/>
      <c r="EG223" s="219"/>
      <c r="EH223" s="219"/>
      <c r="EI223" s="219"/>
      <c r="EJ223" s="219"/>
      <c r="EK223" s="219"/>
      <c r="EL223" s="219"/>
      <c r="EM223" s="219">
        <f t="shared" si="339"/>
        <v>0</v>
      </c>
      <c r="EN223" s="219"/>
      <c r="EO223" s="219"/>
      <c r="EP223" s="219">
        <f t="shared" si="340"/>
        <v>0</v>
      </c>
      <c r="EQ223" s="219">
        <f t="shared" si="369"/>
        <v>0</v>
      </c>
      <c r="ER223" s="219">
        <f t="shared" si="370"/>
        <v>0</v>
      </c>
      <c r="ES223" s="219"/>
      <c r="ET223" s="219">
        <f t="shared" si="341"/>
        <v>0</v>
      </c>
      <c r="EU223" s="363">
        <f t="shared" si="371"/>
        <v>0</v>
      </c>
      <c r="EV223" s="219">
        <f t="shared" si="342"/>
        <v>0</v>
      </c>
      <c r="EW223" s="219">
        <f t="shared" ca="1" si="343"/>
        <v>0</v>
      </c>
      <c r="EX223" s="219">
        <f t="shared" ca="1" si="372"/>
        <v>0</v>
      </c>
      <c r="EY223" s="219">
        <f t="shared" ca="1" si="344"/>
        <v>0</v>
      </c>
      <c r="EZ223" s="220">
        <f ca="1">IF(AND(EW223,EX223=0)=0,0,IF(EW223&gt;0,'На банк Приват'!$AH$1,IF(EX223&gt;0,'На Укрсиб'!$AH$1,0)))</f>
        <v>0</v>
      </c>
      <c r="FA223" s="28" t="str">
        <f t="shared" ca="1" si="345"/>
        <v xml:space="preserve"> </v>
      </c>
      <c r="FB223" s="28">
        <f t="shared" ca="1" si="346"/>
        <v>0</v>
      </c>
      <c r="FC223" s="28">
        <f t="shared" ca="1" si="347"/>
        <v>0</v>
      </c>
      <c r="FD223" s="28">
        <f t="shared" ca="1" si="348"/>
        <v>0</v>
      </c>
      <c r="FE223" s="28">
        <f t="shared" ca="1" si="349"/>
        <v>214</v>
      </c>
      <c r="FF223">
        <f t="shared" si="350"/>
        <v>0</v>
      </c>
      <c r="FG223" s="531" t="s">
        <v>416</v>
      </c>
    </row>
    <row r="224" spans="1:163">
      <c r="A224" s="113"/>
      <c r="B224" s="113" t="str">
        <f t="shared" ca="1" si="302"/>
        <v>Командир відділення</v>
      </c>
      <c r="C224" s="113">
        <f t="shared" ca="1" si="303"/>
        <v>0</v>
      </c>
      <c r="D224" s="113" t="str">
        <f t="shared" ca="1" si="296"/>
        <v>ВАКАНТ</v>
      </c>
      <c r="E224" s="113">
        <f t="shared" si="304"/>
        <v>0</v>
      </c>
      <c r="F224" s="115"/>
      <c r="G224" s="209">
        <f t="shared" si="392"/>
        <v>0</v>
      </c>
      <c r="H224" s="209">
        <f t="shared" si="390"/>
        <v>0</v>
      </c>
      <c r="I224" s="209">
        <f t="shared" si="391"/>
        <v>0</v>
      </c>
      <c r="J224" s="209">
        <f t="shared" si="374"/>
        <v>0</v>
      </c>
      <c r="K224" s="209">
        <f t="shared" si="375"/>
        <v>0</v>
      </c>
      <c r="L224" s="209">
        <f t="shared" si="376"/>
        <v>0</v>
      </c>
      <c r="M224" s="209">
        <f t="shared" si="377"/>
        <v>0</v>
      </c>
      <c r="N224" s="209">
        <f t="shared" si="378"/>
        <v>0</v>
      </c>
      <c r="O224" s="209">
        <f t="shared" si="373"/>
        <v>0</v>
      </c>
      <c r="P224" s="211">
        <f t="shared" si="379"/>
        <v>0</v>
      </c>
      <c r="Q224" s="209">
        <f t="shared" si="380"/>
        <v>0</v>
      </c>
      <c r="R224" s="209">
        <f t="shared" si="381"/>
        <v>0</v>
      </c>
      <c r="S224" s="209">
        <f t="shared" si="382"/>
        <v>0</v>
      </c>
      <c r="T224" s="209">
        <f t="shared" si="383"/>
        <v>0</v>
      </c>
      <c r="U224" s="209">
        <f t="shared" si="384"/>
        <v>0</v>
      </c>
      <c r="V224" s="209">
        <f t="shared" si="385"/>
        <v>0</v>
      </c>
      <c r="W224" s="209">
        <f t="shared" ca="1" si="386"/>
        <v>0</v>
      </c>
      <c r="X224" s="209">
        <f t="shared" ca="1" si="387"/>
        <v>0</v>
      </c>
      <c r="Y224" s="209">
        <f t="shared" ca="1" si="388"/>
        <v>0</v>
      </c>
      <c r="Z224" s="210" t="str">
        <f t="shared" ca="1" si="305"/>
        <v xml:space="preserve">        </v>
      </c>
      <c r="AA224" s="185"/>
      <c r="AB224" s="185" t="str">
        <f t="shared" ca="1" si="306"/>
        <v>Командир відділення</v>
      </c>
      <c r="AC224" s="185">
        <f t="shared" ca="1" si="307"/>
        <v>0</v>
      </c>
      <c r="AD224" s="185" t="str">
        <f t="shared" ca="1" si="351"/>
        <v>ВАКАНТ</v>
      </c>
      <c r="AE224" s="185"/>
      <c r="AF224" s="211"/>
      <c r="AG224" s="211"/>
      <c r="AH224" s="211"/>
      <c r="AI224" s="211"/>
      <c r="AJ224" s="211"/>
      <c r="AK224" s="211"/>
      <c r="AL224" s="211"/>
      <c r="AM224" s="211"/>
      <c r="AN224" s="211"/>
      <c r="AO224" s="211"/>
      <c r="AP224" s="623">
        <f t="shared" si="308"/>
        <v>0</v>
      </c>
      <c r="AQ224" s="211">
        <f t="shared" si="352"/>
        <v>0</v>
      </c>
      <c r="AR224" s="211">
        <f t="shared" si="353"/>
        <v>0</v>
      </c>
      <c r="AS224" s="211"/>
      <c r="AT224" s="211">
        <f t="shared" si="309"/>
        <v>0</v>
      </c>
      <c r="AU224" s="358">
        <f t="shared" si="310"/>
        <v>0</v>
      </c>
      <c r="AV224" s="211">
        <f t="shared" si="311"/>
        <v>0</v>
      </c>
      <c r="AW224" s="211">
        <f t="shared" ca="1" si="312"/>
        <v>0</v>
      </c>
      <c r="AX224" s="211">
        <f t="shared" ca="1" si="389"/>
        <v>0</v>
      </c>
      <c r="AY224" s="211">
        <f t="shared" ca="1" si="313"/>
        <v>0</v>
      </c>
      <c r="AZ224" s="212">
        <f ca="1">IF(AND(AW224,AX224=0,AY224=0)=0,0,IF(AW224&gt;0,'На банк Приват'!$J$1,IF(AX224&gt;0,'На Укрсиб'!J217,0)))</f>
        <v>0</v>
      </c>
      <c r="BA224" s="191"/>
      <c r="BB224" s="191" t="str">
        <f t="shared" ca="1" si="314"/>
        <v>Командир відділення</v>
      </c>
      <c r="BC224" s="191">
        <f t="shared" ca="1" si="315"/>
        <v>0</v>
      </c>
      <c r="BD224" s="191" t="str">
        <f t="shared" ca="1" si="354"/>
        <v>ВАКАНТ</v>
      </c>
      <c r="BE224" s="191"/>
      <c r="BF224" s="213"/>
      <c r="BG224" s="213"/>
      <c r="BH224" s="213"/>
      <c r="BI224" s="213"/>
      <c r="BJ224" s="213"/>
      <c r="BK224" s="213"/>
      <c r="BL224" s="213"/>
      <c r="BM224" s="213"/>
      <c r="BN224" s="213"/>
      <c r="BO224" s="213"/>
      <c r="BP224" s="623">
        <f t="shared" si="316"/>
        <v>0</v>
      </c>
      <c r="BQ224" s="213">
        <f t="shared" si="355"/>
        <v>0</v>
      </c>
      <c r="BR224" s="213">
        <f t="shared" si="356"/>
        <v>0</v>
      </c>
      <c r="BS224" s="213"/>
      <c r="BT224" s="213">
        <f t="shared" si="317"/>
        <v>0</v>
      </c>
      <c r="BU224" s="362">
        <f t="shared" si="357"/>
        <v>0</v>
      </c>
      <c r="BV224" s="213">
        <f t="shared" si="318"/>
        <v>0</v>
      </c>
      <c r="BW224" s="213">
        <f t="shared" ca="1" si="319"/>
        <v>0</v>
      </c>
      <c r="BX224" s="213">
        <f t="shared" ca="1" si="358"/>
        <v>0</v>
      </c>
      <c r="BY224" s="213">
        <f t="shared" ca="1" si="320"/>
        <v>0</v>
      </c>
      <c r="BZ224" s="214">
        <f ca="1">IF(AND(BW224,BX224=0)=0,0,IF(BW224&gt;0,'На банк Приват'!$P$1,IF(BX224&gt;0,'На Укрсиб'!$P$1,0)))</f>
        <v>0</v>
      </c>
      <c r="CA224" s="198">
        <v>217</v>
      </c>
      <c r="CB224" s="198" t="str">
        <f t="shared" ca="1" si="321"/>
        <v>Командир відділення</v>
      </c>
      <c r="CC224" s="198">
        <f t="shared" ca="1" si="322"/>
        <v>0</v>
      </c>
      <c r="CD224" s="198" t="str">
        <f t="shared" ca="1" si="359"/>
        <v>ВАКАНТ</v>
      </c>
      <c r="CE224" s="198"/>
      <c r="CF224" s="215"/>
      <c r="CG224" s="215"/>
      <c r="CH224" s="215"/>
      <c r="CI224" s="215"/>
      <c r="CJ224" s="215"/>
      <c r="CK224" s="215"/>
      <c r="CL224" s="215"/>
      <c r="CM224" s="215">
        <f t="shared" si="301"/>
        <v>0</v>
      </c>
      <c r="CN224" s="215"/>
      <c r="CO224" s="215"/>
      <c r="CP224" s="215">
        <f t="shared" si="323"/>
        <v>0</v>
      </c>
      <c r="CQ224" s="215">
        <f t="shared" si="360"/>
        <v>0</v>
      </c>
      <c r="CR224" s="215">
        <f t="shared" si="361"/>
        <v>0</v>
      </c>
      <c r="CS224" s="215"/>
      <c r="CT224" s="215">
        <f t="shared" si="324"/>
        <v>0</v>
      </c>
      <c r="CU224" s="369">
        <f t="shared" si="325"/>
        <v>0</v>
      </c>
      <c r="CV224" s="215">
        <f t="shared" si="326"/>
        <v>0</v>
      </c>
      <c r="CW224" s="215">
        <f t="shared" ca="1" si="327"/>
        <v>0</v>
      </c>
      <c r="CX224" s="215">
        <f t="shared" ca="1" si="362"/>
        <v>0</v>
      </c>
      <c r="CY224" s="215">
        <f t="shared" ca="1" si="328"/>
        <v>0</v>
      </c>
      <c r="CZ224" s="216">
        <f ca="1">IF(AND(CW224,CX224=0)=0,0,IF(CW224&gt;0,'На банк Приват'!$V$1,IF(CX224&gt;0,'На Укрсиб'!$V$1,0)))</f>
        <v>0</v>
      </c>
      <c r="DA224" s="204"/>
      <c r="DB224" s="204" t="str">
        <f t="shared" ca="1" si="329"/>
        <v>Командир відділення</v>
      </c>
      <c r="DC224" s="204">
        <f t="shared" ca="1" si="330"/>
        <v>0</v>
      </c>
      <c r="DD224" s="204" t="str">
        <f t="shared" ca="1" si="363"/>
        <v>ВАКАНТ</v>
      </c>
      <c r="DE224" s="204"/>
      <c r="DF224" s="217"/>
      <c r="DG224" s="217"/>
      <c r="DH224" s="217"/>
      <c r="DI224" s="217"/>
      <c r="DJ224" s="217"/>
      <c r="DK224" s="217"/>
      <c r="DL224" s="217"/>
      <c r="DM224" s="217">
        <f t="shared" si="331"/>
        <v>0</v>
      </c>
      <c r="DN224" s="217"/>
      <c r="DO224" s="217"/>
      <c r="DP224" s="763">
        <f t="shared" si="332"/>
        <v>0</v>
      </c>
      <c r="DQ224" s="217">
        <f t="shared" si="364"/>
        <v>0</v>
      </c>
      <c r="DR224" s="217">
        <f t="shared" si="365"/>
        <v>0</v>
      </c>
      <c r="DS224" s="217"/>
      <c r="DT224" s="217">
        <f t="shared" si="333"/>
        <v>0</v>
      </c>
      <c r="DU224" s="366">
        <f t="shared" si="366"/>
        <v>0</v>
      </c>
      <c r="DV224" s="217">
        <f t="shared" si="334"/>
        <v>0</v>
      </c>
      <c r="DW224" s="217">
        <f t="shared" ca="1" si="335"/>
        <v>0</v>
      </c>
      <c r="DX224" s="217">
        <f t="shared" ca="1" si="367"/>
        <v>0</v>
      </c>
      <c r="DY224" s="217">
        <f t="shared" ca="1" si="336"/>
        <v>0</v>
      </c>
      <c r="DZ224" s="218">
        <f ca="1">IF(AND(DW224,DX224=0)=0,0,IF(DW224&gt;0,'На банк Приват'!$AB$1,IF(DX224&gt;0,'На Укрсиб'!$V$1,0)))</f>
        <v>0</v>
      </c>
      <c r="EA224" s="207"/>
      <c r="EB224" s="207" t="str">
        <f t="shared" ca="1" si="337"/>
        <v>Командир відділення</v>
      </c>
      <c r="EC224" s="207">
        <f t="shared" ca="1" si="338"/>
        <v>0</v>
      </c>
      <c r="ED224" s="207" t="str">
        <f t="shared" ca="1" si="368"/>
        <v>ВАКАНТ</v>
      </c>
      <c r="EE224" s="207"/>
      <c r="EF224" s="219"/>
      <c r="EG224" s="219"/>
      <c r="EH224" s="219"/>
      <c r="EI224" s="219"/>
      <c r="EJ224" s="219"/>
      <c r="EK224" s="219"/>
      <c r="EL224" s="219"/>
      <c r="EM224" s="219">
        <f t="shared" si="339"/>
        <v>0</v>
      </c>
      <c r="EN224" s="219"/>
      <c r="EO224" s="219"/>
      <c r="EP224" s="219">
        <f t="shared" si="340"/>
        <v>0</v>
      </c>
      <c r="EQ224" s="219">
        <f t="shared" si="369"/>
        <v>0</v>
      </c>
      <c r="ER224" s="219">
        <f t="shared" si="370"/>
        <v>0</v>
      </c>
      <c r="ES224" s="219"/>
      <c r="ET224" s="219">
        <f t="shared" si="341"/>
        <v>0</v>
      </c>
      <c r="EU224" s="363">
        <f t="shared" si="371"/>
        <v>0</v>
      </c>
      <c r="EV224" s="219">
        <f t="shared" si="342"/>
        <v>0</v>
      </c>
      <c r="EW224" s="219">
        <f t="shared" ca="1" si="343"/>
        <v>0</v>
      </c>
      <c r="EX224" s="219">
        <f t="shared" ca="1" si="372"/>
        <v>0</v>
      </c>
      <c r="EY224" s="219">
        <f t="shared" ca="1" si="344"/>
        <v>0</v>
      </c>
      <c r="EZ224" s="220">
        <f ca="1">IF(AND(EW224,EX224=0)=0,0,IF(EW224&gt;0,'На банк Приват'!$AH$1,IF(EX224&gt;0,'На Укрсиб'!$AH$1,0)))</f>
        <v>0</v>
      </c>
      <c r="FA224" s="28" t="str">
        <f t="shared" ca="1" si="345"/>
        <v>ВАКАНТ</v>
      </c>
      <c r="FB224" s="28">
        <f t="shared" ca="1" si="346"/>
        <v>0</v>
      </c>
      <c r="FC224" s="28">
        <f t="shared" ca="1" si="347"/>
        <v>0</v>
      </c>
      <c r="FD224" s="28">
        <f t="shared" ca="1" si="348"/>
        <v>0</v>
      </c>
      <c r="FE224" s="28">
        <f t="shared" ca="1" si="349"/>
        <v>215</v>
      </c>
      <c r="FF224">
        <f t="shared" si="350"/>
        <v>0</v>
      </c>
      <c r="FG224" s="531"/>
    </row>
    <row r="225" spans="1:163">
      <c r="A225" s="113"/>
      <c r="B225" s="113" t="str">
        <f t="shared" ca="1" si="302"/>
        <v xml:space="preserve">Старший водій </v>
      </c>
      <c r="C225" s="113">
        <f t="shared" ca="1" si="303"/>
        <v>0</v>
      </c>
      <c r="D225" s="113">
        <f t="shared" ref="D225:D288" ca="1" si="393">INDIRECT("Відомість!dk"&amp;ROW()-4)</f>
        <v>0</v>
      </c>
      <c r="E225" s="113">
        <f t="shared" si="304"/>
        <v>0</v>
      </c>
      <c r="F225" s="115"/>
      <c r="G225" s="209">
        <f t="shared" si="392"/>
        <v>0</v>
      </c>
      <c r="H225" s="209">
        <f t="shared" si="390"/>
        <v>0</v>
      </c>
      <c r="I225" s="209">
        <f t="shared" si="391"/>
        <v>0</v>
      </c>
      <c r="J225" s="209">
        <f t="shared" si="374"/>
        <v>0</v>
      </c>
      <c r="K225" s="209">
        <f t="shared" si="375"/>
        <v>0</v>
      </c>
      <c r="L225" s="209">
        <f t="shared" si="376"/>
        <v>0</v>
      </c>
      <c r="M225" s="209">
        <f t="shared" si="377"/>
        <v>0</v>
      </c>
      <c r="N225" s="209">
        <f t="shared" si="378"/>
        <v>0</v>
      </c>
      <c r="O225" s="209">
        <f t="shared" si="373"/>
        <v>0</v>
      </c>
      <c r="P225" s="211">
        <f t="shared" si="379"/>
        <v>0</v>
      </c>
      <c r="Q225" s="209">
        <f t="shared" si="380"/>
        <v>0</v>
      </c>
      <c r="R225" s="209">
        <f t="shared" si="381"/>
        <v>0</v>
      </c>
      <c r="S225" s="209">
        <f t="shared" si="382"/>
        <v>0</v>
      </c>
      <c r="T225" s="209">
        <f t="shared" si="383"/>
        <v>0</v>
      </c>
      <c r="U225" s="209">
        <f t="shared" si="384"/>
        <v>0</v>
      </c>
      <c r="V225" s="209">
        <f t="shared" si="385"/>
        <v>0</v>
      </c>
      <c r="W225" s="209">
        <f t="shared" ca="1" si="386"/>
        <v>0</v>
      </c>
      <c r="X225" s="209">
        <f t="shared" ca="1" si="387"/>
        <v>0</v>
      </c>
      <c r="Y225" s="209">
        <f t="shared" ca="1" si="388"/>
        <v>0</v>
      </c>
      <c r="Z225" s="210" t="str">
        <f t="shared" ca="1" si="305"/>
        <v xml:space="preserve">        </v>
      </c>
      <c r="AA225" s="185"/>
      <c r="AB225" s="185" t="str">
        <f t="shared" ca="1" si="306"/>
        <v xml:space="preserve">Старший водій </v>
      </c>
      <c r="AC225" s="185">
        <f t="shared" ca="1" si="307"/>
        <v>0</v>
      </c>
      <c r="AD225" s="185">
        <f t="shared" ca="1" si="351"/>
        <v>0</v>
      </c>
      <c r="AE225" s="185"/>
      <c r="AF225" s="211"/>
      <c r="AG225" s="211"/>
      <c r="AH225" s="211"/>
      <c r="AI225" s="211"/>
      <c r="AJ225" s="211"/>
      <c r="AK225" s="211"/>
      <c r="AL225" s="211"/>
      <c r="AM225" s="211"/>
      <c r="AN225" s="211"/>
      <c r="AO225" s="211"/>
      <c r="AP225" s="623">
        <f t="shared" si="308"/>
        <v>0</v>
      </c>
      <c r="AQ225" s="211">
        <f t="shared" si="352"/>
        <v>0</v>
      </c>
      <c r="AR225" s="211">
        <f t="shared" si="353"/>
        <v>0</v>
      </c>
      <c r="AS225" s="211"/>
      <c r="AT225" s="211">
        <f t="shared" si="309"/>
        <v>0</v>
      </c>
      <c r="AU225" s="358">
        <f t="shared" si="310"/>
        <v>0</v>
      </c>
      <c r="AV225" s="211">
        <f t="shared" si="311"/>
        <v>0</v>
      </c>
      <c r="AW225" s="211">
        <f t="shared" ca="1" si="312"/>
        <v>0</v>
      </c>
      <c r="AX225" s="211">
        <f t="shared" ca="1" si="389"/>
        <v>0</v>
      </c>
      <c r="AY225" s="211">
        <f t="shared" ca="1" si="313"/>
        <v>0</v>
      </c>
      <c r="AZ225" s="212">
        <f ca="1">IF(AND(AW225,AX225=0,AY225=0)=0,0,IF(AW225&gt;0,'На банк Приват'!$J$1,IF(AX225&gt;0,'На Укрсиб'!$J$1,0)))</f>
        <v>0</v>
      </c>
      <c r="BA225" s="191"/>
      <c r="BB225" s="191" t="str">
        <f t="shared" ca="1" si="314"/>
        <v xml:space="preserve">Старший водій </v>
      </c>
      <c r="BC225" s="191">
        <f t="shared" ca="1" si="315"/>
        <v>0</v>
      </c>
      <c r="BD225" s="191">
        <f t="shared" ca="1" si="354"/>
        <v>0</v>
      </c>
      <c r="BE225" s="191"/>
      <c r="BF225" s="213"/>
      <c r="BG225" s="213"/>
      <c r="BH225" s="213"/>
      <c r="BI225" s="213"/>
      <c r="BJ225" s="213"/>
      <c r="BK225" s="213"/>
      <c r="BL225" s="213"/>
      <c r="BM225" s="213"/>
      <c r="BN225" s="213"/>
      <c r="BO225" s="213"/>
      <c r="BP225" s="623">
        <f t="shared" si="316"/>
        <v>0</v>
      </c>
      <c r="BQ225" s="213">
        <f t="shared" si="355"/>
        <v>0</v>
      </c>
      <c r="BR225" s="213">
        <f t="shared" si="356"/>
        <v>0</v>
      </c>
      <c r="BS225" s="213"/>
      <c r="BT225" s="213">
        <f t="shared" si="317"/>
        <v>0</v>
      </c>
      <c r="BU225" s="362">
        <f t="shared" si="357"/>
        <v>0</v>
      </c>
      <c r="BV225" s="213">
        <f t="shared" si="318"/>
        <v>0</v>
      </c>
      <c r="BW225" s="213">
        <f t="shared" ca="1" si="319"/>
        <v>0</v>
      </c>
      <c r="BX225" s="213">
        <f t="shared" ca="1" si="358"/>
        <v>0</v>
      </c>
      <c r="BY225" s="213">
        <f t="shared" ca="1" si="320"/>
        <v>0</v>
      </c>
      <c r="BZ225" s="214">
        <f ca="1">IF(AND(BW225,BX225=0)=0,0,IF(BW225&gt;0,'На банк Приват'!$P$1,IF(BX225&gt;0,'На Укрсиб'!$P$1,0)))</f>
        <v>0</v>
      </c>
      <c r="CA225" s="198">
        <v>218</v>
      </c>
      <c r="CB225" s="198" t="str">
        <f t="shared" ca="1" si="321"/>
        <v xml:space="preserve">Старший водій </v>
      </c>
      <c r="CC225" s="198">
        <f t="shared" ca="1" si="322"/>
        <v>0</v>
      </c>
      <c r="CD225" s="198">
        <f t="shared" ca="1" si="359"/>
        <v>0</v>
      </c>
      <c r="CE225" s="198"/>
      <c r="CF225" s="215"/>
      <c r="CG225" s="215"/>
      <c r="CH225" s="215"/>
      <c r="CI225" s="215"/>
      <c r="CJ225" s="215"/>
      <c r="CK225" s="215"/>
      <c r="CL225" s="215"/>
      <c r="CM225" s="215">
        <f t="shared" si="301"/>
        <v>0</v>
      </c>
      <c r="CN225" s="215"/>
      <c r="CO225" s="215"/>
      <c r="CP225" s="215">
        <f t="shared" si="323"/>
        <v>0</v>
      </c>
      <c r="CQ225" s="215">
        <f t="shared" si="360"/>
        <v>0</v>
      </c>
      <c r="CR225" s="215">
        <f t="shared" si="361"/>
        <v>0</v>
      </c>
      <c r="CS225" s="215"/>
      <c r="CT225" s="215">
        <f t="shared" si="324"/>
        <v>0</v>
      </c>
      <c r="CU225" s="369">
        <f t="shared" si="325"/>
        <v>0</v>
      </c>
      <c r="CV225" s="215">
        <f t="shared" si="326"/>
        <v>0</v>
      </c>
      <c r="CW225" s="215">
        <f t="shared" ca="1" si="327"/>
        <v>0</v>
      </c>
      <c r="CX225" s="215">
        <f t="shared" ca="1" si="362"/>
        <v>0</v>
      </c>
      <c r="CY225" s="215">
        <f t="shared" ca="1" si="328"/>
        <v>0</v>
      </c>
      <c r="CZ225" s="216">
        <f ca="1">IF(AND(CW225,CX225=0)=0,0,IF(CW225&gt;0,'На банк Приват'!$V$1,IF(CX225&gt;0,'На Укрсиб'!$V$1,0)))</f>
        <v>0</v>
      </c>
      <c r="DA225" s="204"/>
      <c r="DB225" s="204" t="str">
        <f t="shared" ca="1" si="329"/>
        <v xml:space="preserve">Старший водій </v>
      </c>
      <c r="DC225" s="204">
        <f t="shared" ca="1" si="330"/>
        <v>0</v>
      </c>
      <c r="DD225" s="204">
        <f t="shared" ca="1" si="363"/>
        <v>0</v>
      </c>
      <c r="DE225" s="204"/>
      <c r="DF225" s="217"/>
      <c r="DG225" s="217"/>
      <c r="DH225" s="217"/>
      <c r="DI225" s="217"/>
      <c r="DJ225" s="217"/>
      <c r="DK225" s="217"/>
      <c r="DL225" s="217"/>
      <c r="DM225" s="217"/>
      <c r="DN225" s="217"/>
      <c r="DO225" s="217"/>
      <c r="DP225" s="763">
        <f t="shared" si="332"/>
        <v>0</v>
      </c>
      <c r="DQ225" s="217">
        <f t="shared" si="364"/>
        <v>0</v>
      </c>
      <c r="DR225" s="217">
        <f t="shared" si="365"/>
        <v>0</v>
      </c>
      <c r="DS225" s="217"/>
      <c r="DT225" s="217">
        <f t="shared" si="333"/>
        <v>0</v>
      </c>
      <c r="DU225" s="366">
        <f t="shared" si="366"/>
        <v>0</v>
      </c>
      <c r="DV225" s="217">
        <f t="shared" si="334"/>
        <v>0</v>
      </c>
      <c r="DW225" s="217">
        <f t="shared" ca="1" si="335"/>
        <v>0</v>
      </c>
      <c r="DX225" s="217">
        <f t="shared" ca="1" si="367"/>
        <v>0</v>
      </c>
      <c r="DY225" s="217">
        <f t="shared" ca="1" si="336"/>
        <v>0</v>
      </c>
      <c r="DZ225" s="218">
        <f ca="1">IF(AND(DW225,DX225=0)=0,0,IF(DW225&gt;0,'На банк Приват'!$AB$1,IF(DX225&gt;0,'На Укрсиб'!$V$1,0)))</f>
        <v>0</v>
      </c>
      <c r="EA225" s="207"/>
      <c r="EB225" s="207" t="str">
        <f t="shared" ca="1" si="337"/>
        <v xml:space="preserve">Старший водій </v>
      </c>
      <c r="EC225" s="207">
        <f t="shared" ca="1" si="338"/>
        <v>0</v>
      </c>
      <c r="ED225" s="207">
        <f t="shared" ca="1" si="368"/>
        <v>0</v>
      </c>
      <c r="EE225" s="207"/>
      <c r="EF225" s="219"/>
      <c r="EG225" s="219"/>
      <c r="EH225" s="219"/>
      <c r="EI225" s="219"/>
      <c r="EJ225" s="219"/>
      <c r="EK225" s="219"/>
      <c r="EL225" s="219"/>
      <c r="EM225" s="219">
        <f t="shared" si="339"/>
        <v>0</v>
      </c>
      <c r="EN225" s="219"/>
      <c r="EO225" s="219"/>
      <c r="EP225" s="219">
        <f t="shared" si="340"/>
        <v>0</v>
      </c>
      <c r="EQ225" s="219">
        <f t="shared" si="369"/>
        <v>0</v>
      </c>
      <c r="ER225" s="219">
        <f t="shared" si="370"/>
        <v>0</v>
      </c>
      <c r="ES225" s="219"/>
      <c r="ET225" s="219">
        <f t="shared" si="341"/>
        <v>0</v>
      </c>
      <c r="EU225" s="363">
        <f t="shared" si="371"/>
        <v>0</v>
      </c>
      <c r="EV225" s="219">
        <f t="shared" si="342"/>
        <v>0</v>
      </c>
      <c r="EW225" s="219">
        <f t="shared" ca="1" si="343"/>
        <v>0</v>
      </c>
      <c r="EX225" s="219">
        <f t="shared" ca="1" si="372"/>
        <v>0</v>
      </c>
      <c r="EY225" s="219">
        <f t="shared" ca="1" si="344"/>
        <v>0</v>
      </c>
      <c r="EZ225" s="220">
        <f ca="1">IF(AND(EW225,EX225=0)=0,0,IF(EW225&gt;0,'На банк Приват'!$AH$1,IF(EX225&gt;0,'На Укрсиб'!$AH$1,0)))</f>
        <v>0</v>
      </c>
      <c r="FA225" s="28">
        <f t="shared" ca="1" si="345"/>
        <v>0</v>
      </c>
      <c r="FB225" s="28" t="str">
        <f t="shared" ca="1" si="346"/>
        <v>вс/сс</v>
      </c>
      <c r="FC225" s="28">
        <f t="shared" ca="1" si="347"/>
        <v>0</v>
      </c>
      <c r="FD225" s="28">
        <f t="shared" ca="1" si="348"/>
        <v>0</v>
      </c>
      <c r="FE225" s="28">
        <f t="shared" ca="1" si="349"/>
        <v>216</v>
      </c>
      <c r="FF225">
        <f t="shared" si="350"/>
        <v>0</v>
      </c>
      <c r="FG225" s="531" t="s">
        <v>143</v>
      </c>
    </row>
    <row r="226" spans="1:163">
      <c r="A226" s="113"/>
      <c r="B226" s="113" t="str">
        <f t="shared" ca="1" si="302"/>
        <v xml:space="preserve">Водій </v>
      </c>
      <c r="C226" s="113">
        <f t="shared" ca="1" si="303"/>
        <v>0</v>
      </c>
      <c r="D226" s="113" t="str">
        <f t="shared" ca="1" si="393"/>
        <v>ВАКАНТ</v>
      </c>
      <c r="E226" s="113">
        <f t="shared" si="304"/>
        <v>0</v>
      </c>
      <c r="F226" s="115"/>
      <c r="G226" s="209">
        <f t="shared" si="392"/>
        <v>0</v>
      </c>
      <c r="H226" s="209">
        <f t="shared" si="390"/>
        <v>0</v>
      </c>
      <c r="I226" s="209">
        <f t="shared" si="391"/>
        <v>0</v>
      </c>
      <c r="J226" s="209">
        <f t="shared" si="374"/>
        <v>0</v>
      </c>
      <c r="K226" s="209">
        <f t="shared" si="375"/>
        <v>0</v>
      </c>
      <c r="L226" s="209">
        <f t="shared" si="376"/>
        <v>0</v>
      </c>
      <c r="M226" s="209">
        <f t="shared" si="377"/>
        <v>0</v>
      </c>
      <c r="N226" s="209">
        <f t="shared" si="378"/>
        <v>0</v>
      </c>
      <c r="O226" s="209">
        <f t="shared" si="373"/>
        <v>0</v>
      </c>
      <c r="P226" s="211">
        <f t="shared" si="379"/>
        <v>0</v>
      </c>
      <c r="Q226" s="209">
        <f t="shared" si="380"/>
        <v>0</v>
      </c>
      <c r="R226" s="209">
        <f t="shared" si="381"/>
        <v>0</v>
      </c>
      <c r="S226" s="209">
        <f t="shared" si="382"/>
        <v>0</v>
      </c>
      <c r="T226" s="209">
        <f t="shared" si="383"/>
        <v>0</v>
      </c>
      <c r="U226" s="209">
        <f t="shared" si="384"/>
        <v>0</v>
      </c>
      <c r="V226" s="209">
        <f t="shared" si="385"/>
        <v>0</v>
      </c>
      <c r="W226" s="209">
        <f t="shared" ca="1" si="386"/>
        <v>0</v>
      </c>
      <c r="X226" s="209">
        <f t="shared" ca="1" si="387"/>
        <v>0</v>
      </c>
      <c r="Y226" s="209">
        <f t="shared" ca="1" si="388"/>
        <v>0</v>
      </c>
      <c r="Z226" s="210" t="str">
        <f t="shared" ca="1" si="305"/>
        <v xml:space="preserve">        </v>
      </c>
      <c r="AA226" s="185"/>
      <c r="AB226" s="185" t="str">
        <f t="shared" ca="1" si="306"/>
        <v xml:space="preserve">Водій </v>
      </c>
      <c r="AC226" s="185">
        <f t="shared" ca="1" si="307"/>
        <v>0</v>
      </c>
      <c r="AD226" s="185" t="str">
        <f t="shared" ca="1" si="351"/>
        <v>ВАКАНТ</v>
      </c>
      <c r="AE226" s="185"/>
      <c r="AF226" s="211"/>
      <c r="AG226" s="211"/>
      <c r="AH226" s="211"/>
      <c r="AI226" s="211"/>
      <c r="AJ226" s="211"/>
      <c r="AK226" s="211"/>
      <c r="AL226" s="211"/>
      <c r="AM226" s="211"/>
      <c r="AN226" s="211"/>
      <c r="AO226" s="211"/>
      <c r="AP226" s="623">
        <f t="shared" si="308"/>
        <v>0</v>
      </c>
      <c r="AQ226" s="211">
        <f t="shared" si="352"/>
        <v>0</v>
      </c>
      <c r="AR226" s="211">
        <f t="shared" si="353"/>
        <v>0</v>
      </c>
      <c r="AS226" s="211"/>
      <c r="AT226" s="211">
        <f t="shared" si="309"/>
        <v>0</v>
      </c>
      <c r="AU226" s="358">
        <f t="shared" si="310"/>
        <v>0</v>
      </c>
      <c r="AV226" s="211">
        <f t="shared" si="311"/>
        <v>0</v>
      </c>
      <c r="AW226" s="211">
        <f t="shared" ca="1" si="312"/>
        <v>0</v>
      </c>
      <c r="AX226" s="211">
        <f t="shared" ca="1" si="389"/>
        <v>0</v>
      </c>
      <c r="AY226" s="211">
        <f t="shared" ca="1" si="313"/>
        <v>0</v>
      </c>
      <c r="AZ226" s="212">
        <f ca="1">IF(AND(AW226,AX226=0,AY226=0)=0,0,IF(AW226&gt;0,'На банк Приват'!$J$1,IF(AX226&gt;0,'На Укрсиб'!$J$1,0)))</f>
        <v>0</v>
      </c>
      <c r="BA226" s="191"/>
      <c r="BB226" s="191" t="str">
        <f t="shared" ca="1" si="314"/>
        <v xml:space="preserve">Водій </v>
      </c>
      <c r="BC226" s="191">
        <f t="shared" ca="1" si="315"/>
        <v>0</v>
      </c>
      <c r="BD226" s="191" t="str">
        <f t="shared" ca="1" si="354"/>
        <v>ВАКАНТ</v>
      </c>
      <c r="BE226" s="191"/>
      <c r="BF226" s="213"/>
      <c r="BG226" s="213"/>
      <c r="BH226" s="213"/>
      <c r="BI226" s="213"/>
      <c r="BJ226" s="213"/>
      <c r="BK226" s="213"/>
      <c r="BL226" s="213"/>
      <c r="BM226" s="213"/>
      <c r="BN226" s="213"/>
      <c r="BO226" s="213"/>
      <c r="BP226" s="623">
        <f t="shared" si="316"/>
        <v>0</v>
      </c>
      <c r="BQ226" s="213">
        <f t="shared" si="355"/>
        <v>0</v>
      </c>
      <c r="BR226" s="213">
        <f t="shared" si="356"/>
        <v>0</v>
      </c>
      <c r="BS226" s="213"/>
      <c r="BT226" s="213">
        <f t="shared" si="317"/>
        <v>0</v>
      </c>
      <c r="BU226" s="362">
        <f t="shared" si="357"/>
        <v>0</v>
      </c>
      <c r="BV226" s="213">
        <f t="shared" si="318"/>
        <v>0</v>
      </c>
      <c r="BW226" s="213">
        <f t="shared" ca="1" si="319"/>
        <v>0</v>
      </c>
      <c r="BX226" s="213">
        <f t="shared" ca="1" si="358"/>
        <v>0</v>
      </c>
      <c r="BY226" s="213">
        <f t="shared" ca="1" si="320"/>
        <v>0</v>
      </c>
      <c r="BZ226" s="214">
        <f ca="1">IF(AND(BW226,BX226=0)=0,0,IF(BW226&gt;0,'На банк Приват'!$P$1,IF(BX226&gt;0,'На Укрсиб'!$P$1,0)))</f>
        <v>0</v>
      </c>
      <c r="CA226" s="198">
        <v>219</v>
      </c>
      <c r="CB226" s="198" t="str">
        <f t="shared" ca="1" si="321"/>
        <v xml:space="preserve">Водій </v>
      </c>
      <c r="CC226" s="198">
        <f t="shared" ca="1" si="322"/>
        <v>0</v>
      </c>
      <c r="CD226" s="198" t="str">
        <f t="shared" ca="1" si="359"/>
        <v>ВАКАНТ</v>
      </c>
      <c r="CE226" s="198"/>
      <c r="CF226" s="215"/>
      <c r="CG226" s="215"/>
      <c r="CH226" s="215"/>
      <c r="CI226" s="215"/>
      <c r="CJ226" s="215"/>
      <c r="CK226" s="215"/>
      <c r="CL226" s="215"/>
      <c r="CM226" s="215">
        <f t="shared" si="301"/>
        <v>0</v>
      </c>
      <c r="CN226" s="215"/>
      <c r="CO226" s="215"/>
      <c r="CP226" s="215">
        <f t="shared" si="323"/>
        <v>0</v>
      </c>
      <c r="CQ226" s="215">
        <f t="shared" si="360"/>
        <v>0</v>
      </c>
      <c r="CR226" s="215">
        <f t="shared" si="361"/>
        <v>0</v>
      </c>
      <c r="CS226" s="215"/>
      <c r="CT226" s="215">
        <f t="shared" si="324"/>
        <v>0</v>
      </c>
      <c r="CU226" s="369">
        <f t="shared" si="325"/>
        <v>0</v>
      </c>
      <c r="CV226" s="215">
        <f t="shared" si="326"/>
        <v>0</v>
      </c>
      <c r="CW226" s="215">
        <f t="shared" ca="1" si="327"/>
        <v>0</v>
      </c>
      <c r="CX226" s="215">
        <f t="shared" ca="1" si="362"/>
        <v>0</v>
      </c>
      <c r="CY226" s="215">
        <f t="shared" ca="1" si="328"/>
        <v>0</v>
      </c>
      <c r="CZ226" s="216">
        <f ca="1">IF(AND(CW226,CX226=0)=0,0,IF(CW226&gt;0,'На банк Приват'!$V$1,IF(CX226&gt;0,'На Укрсиб'!$V$1,0)))</f>
        <v>0</v>
      </c>
      <c r="DA226" s="204"/>
      <c r="DB226" s="204" t="str">
        <f t="shared" ca="1" si="329"/>
        <v xml:space="preserve">Водій </v>
      </c>
      <c r="DC226" s="204">
        <f t="shared" ca="1" si="330"/>
        <v>0</v>
      </c>
      <c r="DD226" s="204" t="str">
        <f t="shared" ca="1" si="363"/>
        <v>ВАКАНТ</v>
      </c>
      <c r="DE226" s="204"/>
      <c r="DF226" s="217"/>
      <c r="DG226" s="217"/>
      <c r="DH226" s="217"/>
      <c r="DI226" s="217"/>
      <c r="DJ226" s="217"/>
      <c r="DK226" s="217"/>
      <c r="DL226" s="217"/>
      <c r="DM226" s="217">
        <f t="shared" si="331"/>
        <v>0</v>
      </c>
      <c r="DN226" s="217"/>
      <c r="DO226" s="217"/>
      <c r="DP226" s="763">
        <f t="shared" si="332"/>
        <v>0</v>
      </c>
      <c r="DQ226" s="217">
        <f t="shared" si="364"/>
        <v>0</v>
      </c>
      <c r="DR226" s="217">
        <f t="shared" si="365"/>
        <v>0</v>
      </c>
      <c r="DS226" s="217"/>
      <c r="DT226" s="217">
        <f t="shared" si="333"/>
        <v>0</v>
      </c>
      <c r="DU226" s="366">
        <f t="shared" si="366"/>
        <v>0</v>
      </c>
      <c r="DV226" s="217">
        <f t="shared" si="334"/>
        <v>0</v>
      </c>
      <c r="DW226" s="217">
        <f t="shared" ca="1" si="335"/>
        <v>0</v>
      </c>
      <c r="DX226" s="217">
        <f t="shared" ca="1" si="367"/>
        <v>0</v>
      </c>
      <c r="DY226" s="217">
        <f t="shared" ca="1" si="336"/>
        <v>0</v>
      </c>
      <c r="DZ226" s="218">
        <f ca="1">IF(AND(DW226,DX226=0)=0,0,IF(DW226&gt;0,'На банк Приват'!$AB$1,IF(DX226&gt;0,'На Укрсиб'!$V$1,0)))</f>
        <v>0</v>
      </c>
      <c r="EA226" s="207"/>
      <c r="EB226" s="207" t="str">
        <f t="shared" ca="1" si="337"/>
        <v xml:space="preserve">Водій </v>
      </c>
      <c r="EC226" s="207">
        <f t="shared" ca="1" si="338"/>
        <v>0</v>
      </c>
      <c r="ED226" s="207" t="str">
        <f t="shared" ca="1" si="368"/>
        <v>ВАКАНТ</v>
      </c>
      <c r="EE226" s="207"/>
      <c r="EF226" s="219"/>
      <c r="EG226" s="219"/>
      <c r="EH226" s="219"/>
      <c r="EI226" s="219"/>
      <c r="EJ226" s="219"/>
      <c r="EK226" s="219"/>
      <c r="EL226" s="219"/>
      <c r="EM226" s="219">
        <f t="shared" si="339"/>
        <v>0</v>
      </c>
      <c r="EN226" s="219"/>
      <c r="EO226" s="219"/>
      <c r="EP226" s="219">
        <f t="shared" si="340"/>
        <v>0</v>
      </c>
      <c r="EQ226" s="219">
        <f t="shared" si="369"/>
        <v>0</v>
      </c>
      <c r="ER226" s="219">
        <f t="shared" si="370"/>
        <v>0</v>
      </c>
      <c r="ES226" s="219"/>
      <c r="ET226" s="219">
        <f t="shared" si="341"/>
        <v>0</v>
      </c>
      <c r="EU226" s="363">
        <f t="shared" si="371"/>
        <v>0</v>
      </c>
      <c r="EV226" s="219">
        <f t="shared" si="342"/>
        <v>0</v>
      </c>
      <c r="EW226" s="219">
        <f t="shared" ca="1" si="343"/>
        <v>0</v>
      </c>
      <c r="EX226" s="219">
        <f t="shared" ca="1" si="372"/>
        <v>0</v>
      </c>
      <c r="EY226" s="219">
        <f t="shared" ca="1" si="344"/>
        <v>0</v>
      </c>
      <c r="EZ226" s="220">
        <f ca="1">IF(AND(EW226,EX226=0)=0,0,IF(EW226&gt;0,'На банк Приват'!$AH$1,IF(EX226&gt;0,'На Укрсиб'!$AH$1,0)))</f>
        <v>0</v>
      </c>
      <c r="FA226" s="28" t="str">
        <f t="shared" ca="1" si="345"/>
        <v>ВАКАНТ</v>
      </c>
      <c r="FB226" s="28">
        <f t="shared" ca="1" si="346"/>
        <v>0</v>
      </c>
      <c r="FC226" s="28">
        <f t="shared" ca="1" si="347"/>
        <v>0</v>
      </c>
      <c r="FD226" s="28">
        <f t="shared" ca="1" si="348"/>
        <v>0</v>
      </c>
      <c r="FE226" s="28">
        <f t="shared" ca="1" si="349"/>
        <v>217</v>
      </c>
      <c r="FF226">
        <f t="shared" si="350"/>
        <v>0</v>
      </c>
      <c r="FG226" s="531" t="s">
        <v>144</v>
      </c>
    </row>
    <row r="227" spans="1:163">
      <c r="A227" s="113"/>
      <c r="B227" s="113" t="str">
        <f t="shared" ca="1" si="302"/>
        <v xml:space="preserve">Водій </v>
      </c>
      <c r="C227" s="113" t="str">
        <f t="shared" ca="1" si="303"/>
        <v>ст. м-с</v>
      </c>
      <c r="D227" s="113" t="str">
        <f t="shared" ca="1" si="393"/>
        <v>Жиров О.М.</v>
      </c>
      <c r="E227" s="113">
        <f t="shared" si="304"/>
        <v>0</v>
      </c>
      <c r="F227" s="115"/>
      <c r="G227" s="209">
        <f t="shared" si="392"/>
        <v>0</v>
      </c>
      <c r="H227" s="209">
        <f t="shared" si="390"/>
        <v>0</v>
      </c>
      <c r="I227" s="209">
        <f t="shared" si="391"/>
        <v>0</v>
      </c>
      <c r="J227" s="209">
        <f t="shared" si="374"/>
        <v>0</v>
      </c>
      <c r="K227" s="209">
        <f t="shared" si="375"/>
        <v>0</v>
      </c>
      <c r="L227" s="209">
        <f t="shared" si="376"/>
        <v>0</v>
      </c>
      <c r="M227" s="209">
        <f t="shared" si="377"/>
        <v>0</v>
      </c>
      <c r="N227" s="209">
        <f t="shared" si="378"/>
        <v>0</v>
      </c>
      <c r="O227" s="209">
        <f t="shared" si="373"/>
        <v>0</v>
      </c>
      <c r="P227" s="211">
        <f t="shared" si="379"/>
        <v>0</v>
      </c>
      <c r="Q227" s="209">
        <f t="shared" si="380"/>
        <v>0</v>
      </c>
      <c r="R227" s="209">
        <f t="shared" si="381"/>
        <v>0</v>
      </c>
      <c r="S227" s="209">
        <f t="shared" si="382"/>
        <v>0</v>
      </c>
      <c r="T227" s="209">
        <f t="shared" si="383"/>
        <v>0</v>
      </c>
      <c r="U227" s="209">
        <f t="shared" si="384"/>
        <v>0</v>
      </c>
      <c r="V227" s="209">
        <f t="shared" si="385"/>
        <v>0</v>
      </c>
      <c r="W227" s="209">
        <f t="shared" ca="1" si="386"/>
        <v>0</v>
      </c>
      <c r="X227" s="209">
        <f t="shared" ca="1" si="387"/>
        <v>0</v>
      </c>
      <c r="Y227" s="209">
        <f t="shared" ca="1" si="388"/>
        <v>0</v>
      </c>
      <c r="Z227" s="210" t="str">
        <f t="shared" ca="1" si="305"/>
        <v xml:space="preserve">        </v>
      </c>
      <c r="AA227" s="185"/>
      <c r="AB227" s="185" t="str">
        <f t="shared" ca="1" si="306"/>
        <v xml:space="preserve">Водій </v>
      </c>
      <c r="AC227" s="185" t="str">
        <f t="shared" ca="1" si="307"/>
        <v>ст. м-с</v>
      </c>
      <c r="AD227" s="185" t="str">
        <f t="shared" ca="1" si="351"/>
        <v>Жиров О.М.</v>
      </c>
      <c r="AE227" s="185"/>
      <c r="AF227" s="211"/>
      <c r="AG227" s="211"/>
      <c r="AH227" s="211"/>
      <c r="AI227" s="211"/>
      <c r="AJ227" s="211"/>
      <c r="AK227" s="211"/>
      <c r="AL227" s="211"/>
      <c r="AM227" s="211"/>
      <c r="AN227" s="211"/>
      <c r="AO227" s="211"/>
      <c r="AP227" s="623">
        <f t="shared" si="308"/>
        <v>0</v>
      </c>
      <c r="AQ227" s="211">
        <f t="shared" si="352"/>
        <v>0</v>
      </c>
      <c r="AR227" s="211">
        <f t="shared" si="353"/>
        <v>0</v>
      </c>
      <c r="AS227" s="211"/>
      <c r="AT227" s="211">
        <f t="shared" si="309"/>
        <v>0</v>
      </c>
      <c r="AU227" s="358">
        <f t="shared" si="310"/>
        <v>0</v>
      </c>
      <c r="AV227" s="211">
        <f t="shared" si="311"/>
        <v>0</v>
      </c>
      <c r="AW227" s="211">
        <f t="shared" ca="1" si="312"/>
        <v>0</v>
      </c>
      <c r="AX227" s="211">
        <f t="shared" ca="1" si="389"/>
        <v>0</v>
      </c>
      <c r="AY227" s="211">
        <f t="shared" ca="1" si="313"/>
        <v>0</v>
      </c>
      <c r="AZ227" s="212">
        <f ca="1">IF(AND(AW227,AX227=0,AY227=0)=0,0,IF(AW227&gt;0,'На банк Приват'!$J$1,IF(AX227&gt;0,'На Укрсиб'!$J$1,0)))</f>
        <v>0</v>
      </c>
      <c r="BA227" s="191"/>
      <c r="BB227" s="191" t="str">
        <f t="shared" ca="1" si="314"/>
        <v xml:space="preserve">Водій </v>
      </c>
      <c r="BC227" s="191" t="str">
        <f t="shared" ca="1" si="315"/>
        <v>ст. м-с</v>
      </c>
      <c r="BD227" s="191" t="str">
        <f t="shared" ca="1" si="354"/>
        <v>Жиров О.М.</v>
      </c>
      <c r="BE227" s="191"/>
      <c r="BF227" s="213"/>
      <c r="BG227" s="213"/>
      <c r="BH227" s="213"/>
      <c r="BI227" s="213"/>
      <c r="BJ227" s="213"/>
      <c r="BK227" s="213"/>
      <c r="BL227" s="213"/>
      <c r="BM227" s="213"/>
      <c r="BN227" s="213"/>
      <c r="BO227" s="213"/>
      <c r="BP227" s="623">
        <f t="shared" si="316"/>
        <v>0</v>
      </c>
      <c r="BQ227" s="213">
        <f t="shared" si="355"/>
        <v>0</v>
      </c>
      <c r="BR227" s="213">
        <f t="shared" si="356"/>
        <v>0</v>
      </c>
      <c r="BS227" s="213"/>
      <c r="BT227" s="213">
        <f t="shared" si="317"/>
        <v>0</v>
      </c>
      <c r="BU227" s="362">
        <f t="shared" si="357"/>
        <v>0</v>
      </c>
      <c r="BV227" s="213">
        <f t="shared" si="318"/>
        <v>0</v>
      </c>
      <c r="BW227" s="213">
        <f t="shared" ca="1" si="319"/>
        <v>0</v>
      </c>
      <c r="BX227" s="213">
        <f t="shared" ca="1" si="358"/>
        <v>0</v>
      </c>
      <c r="BY227" s="213">
        <f t="shared" ca="1" si="320"/>
        <v>0</v>
      </c>
      <c r="BZ227" s="214">
        <f ca="1">IF(AND(BW227,BX227=0)=0,0,IF(BW227&gt;0,'На банк Приват'!$P$1,IF(BX227&gt;0,'На Укрсиб'!$P$1,0)))</f>
        <v>0</v>
      </c>
      <c r="CA227" s="198">
        <v>220</v>
      </c>
      <c r="CB227" s="198" t="str">
        <f t="shared" ca="1" si="321"/>
        <v xml:space="preserve">Водій </v>
      </c>
      <c r="CC227" s="198" t="str">
        <f t="shared" ca="1" si="322"/>
        <v>ст. м-с</v>
      </c>
      <c r="CD227" s="198" t="str">
        <f t="shared" ca="1" si="359"/>
        <v>Жиров О.М.</v>
      </c>
      <c r="CE227" s="198"/>
      <c r="CF227" s="215"/>
      <c r="CG227" s="215"/>
      <c r="CH227" s="215"/>
      <c r="CI227" s="215"/>
      <c r="CJ227" s="215"/>
      <c r="CK227" s="215"/>
      <c r="CL227" s="215"/>
      <c r="CM227" s="215">
        <f t="shared" si="301"/>
        <v>0</v>
      </c>
      <c r="CN227" s="215"/>
      <c r="CO227" s="215"/>
      <c r="CP227" s="215">
        <f t="shared" si="323"/>
        <v>0</v>
      </c>
      <c r="CQ227" s="215">
        <f t="shared" si="360"/>
        <v>0</v>
      </c>
      <c r="CR227" s="215">
        <f t="shared" si="361"/>
        <v>0</v>
      </c>
      <c r="CS227" s="215"/>
      <c r="CT227" s="215">
        <f t="shared" si="324"/>
        <v>0</v>
      </c>
      <c r="CU227" s="369">
        <f t="shared" si="325"/>
        <v>0</v>
      </c>
      <c r="CV227" s="215">
        <f t="shared" si="326"/>
        <v>0</v>
      </c>
      <c r="CW227" s="215">
        <f t="shared" ca="1" si="327"/>
        <v>0</v>
      </c>
      <c r="CX227" s="215">
        <f t="shared" ca="1" si="362"/>
        <v>0</v>
      </c>
      <c r="CY227" s="215">
        <f t="shared" ca="1" si="328"/>
        <v>0</v>
      </c>
      <c r="CZ227" s="216">
        <f ca="1">IF(AND(CW227,CX227=0)=0,0,IF(CW227&gt;0,'На банк Приват'!$V$1,IF(CX227&gt;0,'На Укрсиб'!$V$1,0)))</f>
        <v>0</v>
      </c>
      <c r="DA227" s="204"/>
      <c r="DB227" s="204" t="str">
        <f t="shared" ca="1" si="329"/>
        <v xml:space="preserve">Водій </v>
      </c>
      <c r="DC227" s="204" t="str">
        <f t="shared" ca="1" si="330"/>
        <v>ст. м-с</v>
      </c>
      <c r="DD227" s="204" t="str">
        <f t="shared" ca="1" si="363"/>
        <v>Жиров О.М.</v>
      </c>
      <c r="DE227" s="204"/>
      <c r="DF227" s="217"/>
      <c r="DG227" s="217"/>
      <c r="DH227" s="217"/>
      <c r="DI227" s="217"/>
      <c r="DJ227" s="217"/>
      <c r="DK227" s="217"/>
      <c r="DL227" s="217"/>
      <c r="DM227" s="217">
        <f t="shared" si="331"/>
        <v>0</v>
      </c>
      <c r="DN227" s="217"/>
      <c r="DO227" s="217"/>
      <c r="DP227" s="763">
        <f t="shared" si="332"/>
        <v>0</v>
      </c>
      <c r="DQ227" s="217">
        <f t="shared" si="364"/>
        <v>0</v>
      </c>
      <c r="DR227" s="217">
        <f t="shared" si="365"/>
        <v>0</v>
      </c>
      <c r="DS227" s="217"/>
      <c r="DT227" s="217">
        <f t="shared" si="333"/>
        <v>0</v>
      </c>
      <c r="DU227" s="366">
        <f t="shared" si="366"/>
        <v>0</v>
      </c>
      <c r="DV227" s="217">
        <f t="shared" si="334"/>
        <v>0</v>
      </c>
      <c r="DW227" s="217">
        <f t="shared" ca="1" si="335"/>
        <v>0</v>
      </c>
      <c r="DX227" s="217">
        <f t="shared" ca="1" si="367"/>
        <v>0</v>
      </c>
      <c r="DY227" s="217">
        <f t="shared" ca="1" si="336"/>
        <v>0</v>
      </c>
      <c r="DZ227" s="218">
        <f ca="1">IF(AND(DW227,DX227=0)=0,0,IF(DW227&gt;0,'На банк Приват'!$AB$1,IF(DX227&gt;0,'На Укрсиб'!$V$1,0)))</f>
        <v>0</v>
      </c>
      <c r="EA227" s="207"/>
      <c r="EB227" s="207" t="str">
        <f t="shared" ca="1" si="337"/>
        <v xml:space="preserve">Водій </v>
      </c>
      <c r="EC227" s="207" t="str">
        <f t="shared" ca="1" si="338"/>
        <v>ст. м-с</v>
      </c>
      <c r="ED227" s="207" t="str">
        <f t="shared" ca="1" si="368"/>
        <v>Жиров О.М.</v>
      </c>
      <c r="EE227" s="207"/>
      <c r="EF227" s="219"/>
      <c r="EG227" s="219"/>
      <c r="EH227" s="219"/>
      <c r="EI227" s="219"/>
      <c r="EJ227" s="219"/>
      <c r="EK227" s="219"/>
      <c r="EL227" s="219"/>
      <c r="EM227" s="219">
        <f t="shared" si="339"/>
        <v>0</v>
      </c>
      <c r="EN227" s="219"/>
      <c r="EO227" s="219"/>
      <c r="EP227" s="219">
        <f t="shared" si="340"/>
        <v>0</v>
      </c>
      <c r="EQ227" s="219">
        <f t="shared" si="369"/>
        <v>0</v>
      </c>
      <c r="ER227" s="219">
        <f t="shared" si="370"/>
        <v>0</v>
      </c>
      <c r="ES227" s="219"/>
      <c r="ET227" s="219">
        <f t="shared" si="341"/>
        <v>0</v>
      </c>
      <c r="EU227" s="363">
        <f t="shared" si="371"/>
        <v>0</v>
      </c>
      <c r="EV227" s="219">
        <f t="shared" si="342"/>
        <v>0</v>
      </c>
      <c r="EW227" s="219">
        <f t="shared" ca="1" si="343"/>
        <v>0</v>
      </c>
      <c r="EX227" s="219">
        <f t="shared" ca="1" si="372"/>
        <v>0</v>
      </c>
      <c r="EY227" s="219">
        <f t="shared" ca="1" si="344"/>
        <v>0</v>
      </c>
      <c r="EZ227" s="220">
        <f ca="1">IF(AND(EW227,EX227=0)=0,0,IF(EW227&gt;0,'На банк Приват'!$AH$1,IF(EX227&gt;0,'На Укрсиб'!$AH$1,0)))</f>
        <v>0</v>
      </c>
      <c r="FA227" s="28" t="str">
        <f t="shared" ca="1" si="345"/>
        <v>Жиров О.М.</v>
      </c>
      <c r="FB227" s="28" t="str">
        <f t="shared" ca="1" si="346"/>
        <v>Жиров</v>
      </c>
      <c r="FC227" s="28" t="str">
        <f t="shared" ca="1" si="347"/>
        <v>Олександр</v>
      </c>
      <c r="FD227" s="28" t="str">
        <f t="shared" ca="1" si="348"/>
        <v>Михайлович</v>
      </c>
      <c r="FE227" s="28">
        <f t="shared" ca="1" si="349"/>
        <v>218</v>
      </c>
      <c r="FF227">
        <f t="shared" si="350"/>
        <v>0</v>
      </c>
      <c r="FG227" s="531" t="s">
        <v>145</v>
      </c>
    </row>
    <row r="228" spans="1:163">
      <c r="A228" s="113"/>
      <c r="B228" s="113">
        <f t="shared" ca="1" si="302"/>
        <v>0</v>
      </c>
      <c r="C228" s="113">
        <f t="shared" ca="1" si="303"/>
        <v>0</v>
      </c>
      <c r="D228" s="113" t="str">
        <f t="shared" ca="1" si="393"/>
        <v xml:space="preserve"> </v>
      </c>
      <c r="E228" s="113">
        <f t="shared" si="304"/>
        <v>0</v>
      </c>
      <c r="F228" s="115"/>
      <c r="G228" s="209">
        <f t="shared" si="392"/>
        <v>0</v>
      </c>
      <c r="H228" s="209">
        <f t="shared" si="390"/>
        <v>0</v>
      </c>
      <c r="I228" s="209">
        <f t="shared" si="391"/>
        <v>0</v>
      </c>
      <c r="J228" s="209">
        <f t="shared" si="374"/>
        <v>0</v>
      </c>
      <c r="K228" s="209">
        <f t="shared" si="375"/>
        <v>0</v>
      </c>
      <c r="L228" s="209">
        <f t="shared" si="376"/>
        <v>0</v>
      </c>
      <c r="M228" s="209">
        <f t="shared" si="377"/>
        <v>0</v>
      </c>
      <c r="N228" s="209">
        <f t="shared" si="378"/>
        <v>0</v>
      </c>
      <c r="O228" s="209">
        <f t="shared" si="373"/>
        <v>0</v>
      </c>
      <c r="P228" s="211">
        <f t="shared" si="379"/>
        <v>0</v>
      </c>
      <c r="Q228" s="209">
        <f t="shared" si="380"/>
        <v>0</v>
      </c>
      <c r="R228" s="209">
        <f t="shared" si="381"/>
        <v>0</v>
      </c>
      <c r="S228" s="209">
        <f t="shared" si="382"/>
        <v>0</v>
      </c>
      <c r="T228" s="209">
        <f t="shared" si="383"/>
        <v>0</v>
      </c>
      <c r="U228" s="209">
        <f t="shared" si="384"/>
        <v>0</v>
      </c>
      <c r="V228" s="209">
        <f t="shared" si="385"/>
        <v>0</v>
      </c>
      <c r="W228" s="209">
        <f t="shared" ca="1" si="386"/>
        <v>0</v>
      </c>
      <c r="X228" s="209">
        <f t="shared" ca="1" si="387"/>
        <v>0</v>
      </c>
      <c r="Y228" s="209">
        <f t="shared" ca="1" si="388"/>
        <v>0</v>
      </c>
      <c r="Z228" s="210" t="str">
        <f t="shared" ca="1" si="305"/>
        <v xml:space="preserve">        </v>
      </c>
      <c r="AA228" s="185"/>
      <c r="AB228" s="185">
        <f t="shared" ca="1" si="306"/>
        <v>0</v>
      </c>
      <c r="AC228" s="185">
        <f t="shared" ca="1" si="307"/>
        <v>0</v>
      </c>
      <c r="AD228" s="185" t="str">
        <f t="shared" ca="1" si="351"/>
        <v xml:space="preserve"> </v>
      </c>
      <c r="AE228" s="185"/>
      <c r="AF228" s="211"/>
      <c r="AG228" s="211"/>
      <c r="AH228" s="211"/>
      <c r="AI228" s="211"/>
      <c r="AJ228" s="211"/>
      <c r="AK228" s="211"/>
      <c r="AL228" s="211"/>
      <c r="AM228" s="211"/>
      <c r="AN228" s="211"/>
      <c r="AO228" s="211"/>
      <c r="AP228" s="623">
        <f t="shared" si="308"/>
        <v>0</v>
      </c>
      <c r="AQ228" s="211">
        <f t="shared" si="352"/>
        <v>0</v>
      </c>
      <c r="AR228" s="211">
        <f t="shared" si="353"/>
        <v>0</v>
      </c>
      <c r="AS228" s="211"/>
      <c r="AT228" s="211">
        <f t="shared" si="309"/>
        <v>0</v>
      </c>
      <c r="AU228" s="358">
        <f t="shared" si="310"/>
        <v>0</v>
      </c>
      <c r="AV228" s="211">
        <f t="shared" si="311"/>
        <v>0</v>
      </c>
      <c r="AW228" s="211">
        <f t="shared" ca="1" si="312"/>
        <v>0</v>
      </c>
      <c r="AX228" s="211">
        <f t="shared" ca="1" si="389"/>
        <v>0</v>
      </c>
      <c r="AY228" s="211">
        <f t="shared" ca="1" si="313"/>
        <v>0</v>
      </c>
      <c r="AZ228" s="212">
        <f ca="1">IF(AND(AW228,AX228=0,AY228=0)=0,0,IF(AW228&gt;0,'На банк Приват'!$J$1,IF(AX228&gt;0,'На Укрсиб'!$J$1,0)))</f>
        <v>0</v>
      </c>
      <c r="BA228" s="191"/>
      <c r="BB228" s="191">
        <f t="shared" ca="1" si="314"/>
        <v>0</v>
      </c>
      <c r="BC228" s="191">
        <f t="shared" ca="1" si="315"/>
        <v>0</v>
      </c>
      <c r="BD228" s="191" t="str">
        <f t="shared" ca="1" si="354"/>
        <v xml:space="preserve"> </v>
      </c>
      <c r="BE228" s="191"/>
      <c r="BF228" s="213"/>
      <c r="BG228" s="213"/>
      <c r="BH228" s="213"/>
      <c r="BI228" s="213"/>
      <c r="BJ228" s="213"/>
      <c r="BK228" s="213"/>
      <c r="BL228" s="213"/>
      <c r="BM228" s="213"/>
      <c r="BN228" s="213"/>
      <c r="BO228" s="213"/>
      <c r="BP228" s="623">
        <f t="shared" si="316"/>
        <v>0</v>
      </c>
      <c r="BQ228" s="213">
        <f t="shared" si="355"/>
        <v>0</v>
      </c>
      <c r="BR228" s="213">
        <f t="shared" si="356"/>
        <v>0</v>
      </c>
      <c r="BS228" s="213"/>
      <c r="BT228" s="213">
        <f t="shared" si="317"/>
        <v>0</v>
      </c>
      <c r="BU228" s="362">
        <f t="shared" si="357"/>
        <v>0</v>
      </c>
      <c r="BV228" s="213">
        <f t="shared" si="318"/>
        <v>0</v>
      </c>
      <c r="BW228" s="213">
        <f t="shared" ca="1" si="319"/>
        <v>0</v>
      </c>
      <c r="BX228" s="213">
        <f t="shared" ca="1" si="358"/>
        <v>0</v>
      </c>
      <c r="BY228" s="213">
        <f t="shared" ca="1" si="320"/>
        <v>0</v>
      </c>
      <c r="BZ228" s="214">
        <f ca="1">IF(AND(BW228,BX228=0)=0,0,IF(BW228&gt;0,'На банк Приват'!$P$1,IF(BX228&gt;0,'На Укрсиб'!$P$1,0)))</f>
        <v>0</v>
      </c>
      <c r="CA228" s="198">
        <v>221</v>
      </c>
      <c r="CB228" s="198">
        <f t="shared" ca="1" si="321"/>
        <v>0</v>
      </c>
      <c r="CC228" s="198">
        <f t="shared" ca="1" si="322"/>
        <v>0</v>
      </c>
      <c r="CD228" s="198" t="str">
        <f t="shared" ca="1" si="359"/>
        <v xml:space="preserve"> </v>
      </c>
      <c r="CE228" s="198"/>
      <c r="CF228" s="215"/>
      <c r="CG228" s="215"/>
      <c r="CH228" s="215"/>
      <c r="CI228" s="215"/>
      <c r="CJ228" s="215"/>
      <c r="CK228" s="215"/>
      <c r="CL228" s="215"/>
      <c r="CM228" s="215">
        <f t="shared" si="301"/>
        <v>0</v>
      </c>
      <c r="CN228" s="215"/>
      <c r="CO228" s="215"/>
      <c r="CP228" s="215">
        <f t="shared" si="323"/>
        <v>0</v>
      </c>
      <c r="CQ228" s="215">
        <f t="shared" si="360"/>
        <v>0</v>
      </c>
      <c r="CR228" s="215">
        <f t="shared" si="361"/>
        <v>0</v>
      </c>
      <c r="CS228" s="215"/>
      <c r="CT228" s="215">
        <f t="shared" si="324"/>
        <v>0</v>
      </c>
      <c r="CU228" s="369">
        <f t="shared" si="325"/>
        <v>0</v>
      </c>
      <c r="CV228" s="215">
        <f t="shared" si="326"/>
        <v>0</v>
      </c>
      <c r="CW228" s="215">
        <f t="shared" ca="1" si="327"/>
        <v>0</v>
      </c>
      <c r="CX228" s="215">
        <f t="shared" ca="1" si="362"/>
        <v>0</v>
      </c>
      <c r="CY228" s="215">
        <f t="shared" ca="1" si="328"/>
        <v>0</v>
      </c>
      <c r="CZ228" s="216">
        <f ca="1">IF(AND(CW228,CX228=0)=0,0,IF(CW228&gt;0,'На банк Приват'!$V$1,IF(CX228&gt;0,'На Укрсиб'!$V$1,0)))</f>
        <v>0</v>
      </c>
      <c r="DA228" s="204"/>
      <c r="DB228" s="204">
        <f t="shared" ca="1" si="329"/>
        <v>0</v>
      </c>
      <c r="DC228" s="204">
        <f t="shared" ca="1" si="330"/>
        <v>0</v>
      </c>
      <c r="DD228" s="204" t="str">
        <f t="shared" ca="1" si="363"/>
        <v xml:space="preserve"> </v>
      </c>
      <c r="DE228" s="204"/>
      <c r="DF228" s="217"/>
      <c r="DG228" s="217"/>
      <c r="DH228" s="217"/>
      <c r="DI228" s="217"/>
      <c r="DJ228" s="217"/>
      <c r="DK228" s="217"/>
      <c r="DL228" s="217"/>
      <c r="DM228" s="217"/>
      <c r="DN228" s="217"/>
      <c r="DO228" s="217"/>
      <c r="DP228" s="763">
        <f t="shared" si="332"/>
        <v>0</v>
      </c>
      <c r="DQ228" s="217">
        <f t="shared" si="364"/>
        <v>0</v>
      </c>
      <c r="DR228" s="217">
        <f t="shared" si="365"/>
        <v>0</v>
      </c>
      <c r="DS228" s="217"/>
      <c r="DT228" s="217">
        <f t="shared" si="333"/>
        <v>0</v>
      </c>
      <c r="DU228" s="366">
        <f t="shared" si="366"/>
        <v>0</v>
      </c>
      <c r="DV228" s="217">
        <f t="shared" si="334"/>
        <v>0</v>
      </c>
      <c r="DW228" s="217">
        <f t="shared" ca="1" si="335"/>
        <v>0</v>
      </c>
      <c r="DX228" s="217">
        <f t="shared" ca="1" si="367"/>
        <v>0</v>
      </c>
      <c r="DY228" s="217">
        <f t="shared" ca="1" si="336"/>
        <v>0</v>
      </c>
      <c r="DZ228" s="218">
        <f ca="1">IF(AND(DW228,DX228=0)=0,0,IF(DW228&gt;0,'На банк Приват'!$AB$1,IF(DX228&gt;0,'На Укрсиб'!$V$1,0)))</f>
        <v>0</v>
      </c>
      <c r="EA228" s="207"/>
      <c r="EB228" s="207">
        <f t="shared" ca="1" si="337"/>
        <v>0</v>
      </c>
      <c r="EC228" s="207">
        <f t="shared" ca="1" si="338"/>
        <v>0</v>
      </c>
      <c r="ED228" s="207" t="str">
        <f t="shared" ca="1" si="368"/>
        <v xml:space="preserve"> </v>
      </c>
      <c r="EE228" s="207"/>
      <c r="EF228" s="219"/>
      <c r="EG228" s="219"/>
      <c r="EH228" s="219"/>
      <c r="EI228" s="219"/>
      <c r="EJ228" s="219"/>
      <c r="EK228" s="219"/>
      <c r="EL228" s="219"/>
      <c r="EM228" s="219">
        <f t="shared" si="339"/>
        <v>0</v>
      </c>
      <c r="EN228" s="219"/>
      <c r="EO228" s="219"/>
      <c r="EP228" s="219">
        <f t="shared" si="340"/>
        <v>0</v>
      </c>
      <c r="EQ228" s="219">
        <f t="shared" si="369"/>
        <v>0</v>
      </c>
      <c r="ER228" s="219">
        <f t="shared" si="370"/>
        <v>0</v>
      </c>
      <c r="ES228" s="219"/>
      <c r="ET228" s="219">
        <f t="shared" si="341"/>
        <v>0</v>
      </c>
      <c r="EU228" s="363">
        <f t="shared" si="371"/>
        <v>0</v>
      </c>
      <c r="EV228" s="219">
        <f t="shared" si="342"/>
        <v>0</v>
      </c>
      <c r="EW228" s="219">
        <f t="shared" ca="1" si="343"/>
        <v>0</v>
      </c>
      <c r="EX228" s="219">
        <f t="shared" ca="1" si="372"/>
        <v>0</v>
      </c>
      <c r="EY228" s="219">
        <f t="shared" ca="1" si="344"/>
        <v>0</v>
      </c>
      <c r="EZ228" s="220">
        <f ca="1">IF(AND(EW228,EX228=0)=0,0,IF(EW228&gt;0,'На банк Приват'!$AH$1,IF(EX228&gt;0,'На Укрсиб'!$AH$1,0)))</f>
        <v>0</v>
      </c>
      <c r="FA228" s="28" t="str">
        <f t="shared" ca="1" si="345"/>
        <v xml:space="preserve"> </v>
      </c>
      <c r="FB228" s="28">
        <f t="shared" ca="1" si="346"/>
        <v>0</v>
      </c>
      <c r="FC228" s="28">
        <f t="shared" ca="1" si="347"/>
        <v>0</v>
      </c>
      <c r="FD228" s="28">
        <f t="shared" ca="1" si="348"/>
        <v>0</v>
      </c>
      <c r="FE228" s="28">
        <f t="shared" ca="1" si="349"/>
        <v>219</v>
      </c>
      <c r="FF228">
        <f t="shared" si="350"/>
        <v>0</v>
      </c>
      <c r="FG228" s="531" t="s">
        <v>146</v>
      </c>
    </row>
    <row r="229" spans="1:163">
      <c r="A229" s="113"/>
      <c r="B229" s="113" t="str">
        <f t="shared" ca="1" si="302"/>
        <v xml:space="preserve">Командрир відділення </v>
      </c>
      <c r="C229" s="113" t="str">
        <f t="shared" ca="1" si="303"/>
        <v>мол. с-нт</v>
      </c>
      <c r="D229" s="113" t="str">
        <f t="shared" ca="1" si="393"/>
        <v>Денчик О.М.</v>
      </c>
      <c r="E229" s="113">
        <f t="shared" si="304"/>
        <v>0</v>
      </c>
      <c r="F229" s="115"/>
      <c r="G229" s="209">
        <f t="shared" si="392"/>
        <v>0</v>
      </c>
      <c r="H229" s="209">
        <f t="shared" si="390"/>
        <v>0</v>
      </c>
      <c r="I229" s="209">
        <f t="shared" si="391"/>
        <v>0</v>
      </c>
      <c r="J229" s="209">
        <f t="shared" si="374"/>
        <v>0</v>
      </c>
      <c r="K229" s="209">
        <f t="shared" si="375"/>
        <v>0</v>
      </c>
      <c r="L229" s="209">
        <f t="shared" si="376"/>
        <v>0</v>
      </c>
      <c r="M229" s="209">
        <f t="shared" si="377"/>
        <v>0</v>
      </c>
      <c r="N229" s="209">
        <f t="shared" si="378"/>
        <v>0</v>
      </c>
      <c r="O229" s="209">
        <f t="shared" si="373"/>
        <v>0</v>
      </c>
      <c r="P229" s="211">
        <f t="shared" si="379"/>
        <v>0</v>
      </c>
      <c r="Q229" s="209">
        <f t="shared" si="380"/>
        <v>0</v>
      </c>
      <c r="R229" s="209">
        <f t="shared" si="381"/>
        <v>0</v>
      </c>
      <c r="S229" s="209">
        <f t="shared" si="382"/>
        <v>0</v>
      </c>
      <c r="T229" s="209">
        <f t="shared" si="383"/>
        <v>0</v>
      </c>
      <c r="U229" s="209">
        <f t="shared" si="384"/>
        <v>0</v>
      </c>
      <c r="V229" s="209">
        <f t="shared" si="385"/>
        <v>0</v>
      </c>
      <c r="W229" s="209">
        <f t="shared" ca="1" si="386"/>
        <v>0</v>
      </c>
      <c r="X229" s="209">
        <f t="shared" ca="1" si="387"/>
        <v>0</v>
      </c>
      <c r="Y229" s="209">
        <f t="shared" ca="1" si="388"/>
        <v>0</v>
      </c>
      <c r="Z229" s="210" t="str">
        <f t="shared" ca="1" si="305"/>
        <v xml:space="preserve">        </v>
      </c>
      <c r="AA229" s="185"/>
      <c r="AB229" s="185" t="str">
        <f t="shared" ca="1" si="306"/>
        <v xml:space="preserve">Командрир відділення </v>
      </c>
      <c r="AC229" s="185" t="str">
        <f t="shared" ca="1" si="307"/>
        <v>мол. с-нт</v>
      </c>
      <c r="AD229" s="185" t="str">
        <f t="shared" ca="1" si="351"/>
        <v>Денчик О.М.</v>
      </c>
      <c r="AE229" s="185"/>
      <c r="AF229" s="211"/>
      <c r="AG229" s="211"/>
      <c r="AH229" s="211"/>
      <c r="AI229" s="211"/>
      <c r="AJ229" s="211"/>
      <c r="AK229" s="211"/>
      <c r="AL229" s="211"/>
      <c r="AM229" s="211"/>
      <c r="AN229" s="211"/>
      <c r="AO229" s="211"/>
      <c r="AP229" s="623">
        <f t="shared" si="308"/>
        <v>0</v>
      </c>
      <c r="AQ229" s="211">
        <f t="shared" si="352"/>
        <v>0</v>
      </c>
      <c r="AR229" s="211">
        <f t="shared" si="353"/>
        <v>0</v>
      </c>
      <c r="AS229" s="211"/>
      <c r="AT229" s="211">
        <f t="shared" si="309"/>
        <v>0</v>
      </c>
      <c r="AU229" s="358">
        <f t="shared" si="310"/>
        <v>0</v>
      </c>
      <c r="AV229" s="211">
        <f t="shared" si="311"/>
        <v>0</v>
      </c>
      <c r="AW229" s="211">
        <f t="shared" ca="1" si="312"/>
        <v>0</v>
      </c>
      <c r="AX229" s="211">
        <f t="shared" ca="1" si="389"/>
        <v>0</v>
      </c>
      <c r="AY229" s="211">
        <f t="shared" ca="1" si="313"/>
        <v>0</v>
      </c>
      <c r="AZ229" s="212">
        <f ca="1">IF(AND(AW229,AX229=0,AY229=0)=0,0,IF(AW229&gt;0,'На банк Приват'!$J$1,IF(AX229&gt;0,'На Укрсиб'!J222,0)))</f>
        <v>0</v>
      </c>
      <c r="BA229" s="191"/>
      <c r="BB229" s="191" t="str">
        <f t="shared" ca="1" si="314"/>
        <v xml:space="preserve">Командрир відділення </v>
      </c>
      <c r="BC229" s="191" t="str">
        <f t="shared" ca="1" si="315"/>
        <v>мол. с-нт</v>
      </c>
      <c r="BD229" s="191" t="str">
        <f t="shared" ca="1" si="354"/>
        <v>Денчик О.М.</v>
      </c>
      <c r="BE229" s="191"/>
      <c r="BF229" s="213"/>
      <c r="BG229" s="213"/>
      <c r="BH229" s="213"/>
      <c r="BI229" s="213"/>
      <c r="BJ229" s="213"/>
      <c r="BK229" s="213"/>
      <c r="BL229" s="213"/>
      <c r="BM229" s="213"/>
      <c r="BN229" s="213"/>
      <c r="BO229" s="213"/>
      <c r="BP229" s="623">
        <f t="shared" si="316"/>
        <v>0</v>
      </c>
      <c r="BQ229" s="213">
        <f t="shared" si="355"/>
        <v>0</v>
      </c>
      <c r="BR229" s="213">
        <f t="shared" si="356"/>
        <v>0</v>
      </c>
      <c r="BS229" s="213"/>
      <c r="BT229" s="213">
        <f t="shared" si="317"/>
        <v>0</v>
      </c>
      <c r="BU229" s="362">
        <f t="shared" si="357"/>
        <v>0</v>
      </c>
      <c r="BV229" s="213">
        <f t="shared" si="318"/>
        <v>0</v>
      </c>
      <c r="BW229" s="213">
        <f t="shared" ca="1" si="319"/>
        <v>0</v>
      </c>
      <c r="BX229" s="213">
        <f t="shared" ca="1" si="358"/>
        <v>0</v>
      </c>
      <c r="BY229" s="213">
        <f t="shared" ca="1" si="320"/>
        <v>0</v>
      </c>
      <c r="BZ229" s="214">
        <f ca="1">IF(AND(BW229,BX229=0)=0,0,IF(BW229&gt;0,'На банк Приват'!$P$1,IF(BX229&gt;0,'На Укрсиб'!$P$1,0)))</f>
        <v>0</v>
      </c>
      <c r="CA229" s="198">
        <v>222</v>
      </c>
      <c r="CB229" s="198" t="str">
        <f t="shared" ca="1" si="321"/>
        <v xml:space="preserve">Командрир відділення </v>
      </c>
      <c r="CC229" s="198" t="str">
        <f t="shared" ca="1" si="322"/>
        <v>мол. с-нт</v>
      </c>
      <c r="CD229" s="198" t="str">
        <f t="shared" ca="1" si="359"/>
        <v>Денчик О.М.</v>
      </c>
      <c r="CE229" s="198"/>
      <c r="CF229" s="215"/>
      <c r="CG229" s="215"/>
      <c r="CH229" s="215"/>
      <c r="CI229" s="215"/>
      <c r="CJ229" s="215"/>
      <c r="CK229" s="215"/>
      <c r="CL229" s="215"/>
      <c r="CM229" s="215">
        <f t="shared" si="301"/>
        <v>0</v>
      </c>
      <c r="CN229" s="215"/>
      <c r="CO229" s="215"/>
      <c r="CP229" s="215">
        <f t="shared" si="323"/>
        <v>0</v>
      </c>
      <c r="CQ229" s="215">
        <f t="shared" si="360"/>
        <v>0</v>
      </c>
      <c r="CR229" s="215">
        <f t="shared" si="361"/>
        <v>0</v>
      </c>
      <c r="CS229" s="215"/>
      <c r="CT229" s="215">
        <f t="shared" si="324"/>
        <v>0</v>
      </c>
      <c r="CU229" s="369">
        <f t="shared" si="325"/>
        <v>0</v>
      </c>
      <c r="CV229" s="215">
        <f t="shared" si="326"/>
        <v>0</v>
      </c>
      <c r="CW229" s="215">
        <f t="shared" ca="1" si="327"/>
        <v>0</v>
      </c>
      <c r="CX229" s="215">
        <f t="shared" ca="1" si="362"/>
        <v>0</v>
      </c>
      <c r="CY229" s="215">
        <f t="shared" ca="1" si="328"/>
        <v>0</v>
      </c>
      <c r="CZ229" s="216">
        <f ca="1">IF(AND(CW229,CX229=0)=0,0,IF(CW229&gt;0,'На банк Приват'!$V$1,IF(CX229&gt;0,'На Укрсиб'!$V$1,0)))</f>
        <v>0</v>
      </c>
      <c r="DA229" s="204"/>
      <c r="DB229" s="204" t="str">
        <f t="shared" ca="1" si="329"/>
        <v xml:space="preserve">Командрир відділення </v>
      </c>
      <c r="DC229" s="204" t="str">
        <f t="shared" ca="1" si="330"/>
        <v>мол. с-нт</v>
      </c>
      <c r="DD229" s="204" t="str">
        <f t="shared" ca="1" si="363"/>
        <v>Денчик О.М.</v>
      </c>
      <c r="DE229" s="204"/>
      <c r="DF229" s="217"/>
      <c r="DG229" s="217"/>
      <c r="DH229" s="217"/>
      <c r="DI229" s="217"/>
      <c r="DJ229" s="217"/>
      <c r="DK229" s="217"/>
      <c r="DL229" s="217"/>
      <c r="DM229" s="217">
        <f t="shared" si="331"/>
        <v>0</v>
      </c>
      <c r="DN229" s="217"/>
      <c r="DO229" s="217"/>
      <c r="DP229" s="763">
        <f t="shared" si="332"/>
        <v>0</v>
      </c>
      <c r="DQ229" s="217">
        <f t="shared" si="364"/>
        <v>0</v>
      </c>
      <c r="DR229" s="217">
        <f t="shared" si="365"/>
        <v>0</v>
      </c>
      <c r="DS229" s="217"/>
      <c r="DT229" s="217">
        <f t="shared" si="333"/>
        <v>0</v>
      </c>
      <c r="DU229" s="366">
        <f t="shared" si="366"/>
        <v>0</v>
      </c>
      <c r="DV229" s="217">
        <f t="shared" si="334"/>
        <v>0</v>
      </c>
      <c r="DW229" s="217">
        <f t="shared" ca="1" si="335"/>
        <v>0</v>
      </c>
      <c r="DX229" s="217">
        <f t="shared" ca="1" si="367"/>
        <v>0</v>
      </c>
      <c r="DY229" s="217">
        <f t="shared" ca="1" si="336"/>
        <v>0</v>
      </c>
      <c r="DZ229" s="218">
        <f ca="1">IF(AND(DW229,DX229=0)=0,0,IF(DW229&gt;0,'На банк Приват'!$AB$1,IF(DX229&gt;0,'На Укрсиб'!$V$1,0)))</f>
        <v>0</v>
      </c>
      <c r="EA229" s="207"/>
      <c r="EB229" s="207" t="str">
        <f t="shared" ca="1" si="337"/>
        <v xml:space="preserve">Командрир відділення </v>
      </c>
      <c r="EC229" s="207" t="str">
        <f t="shared" ca="1" si="338"/>
        <v>мол. с-нт</v>
      </c>
      <c r="ED229" s="207" t="str">
        <f t="shared" ca="1" si="368"/>
        <v>Денчик О.М.</v>
      </c>
      <c r="EE229" s="207"/>
      <c r="EF229" s="219"/>
      <c r="EG229" s="219"/>
      <c r="EH229" s="219"/>
      <c r="EI229" s="219"/>
      <c r="EJ229" s="219"/>
      <c r="EK229" s="219"/>
      <c r="EL229" s="219"/>
      <c r="EM229" s="219">
        <f t="shared" si="339"/>
        <v>0</v>
      </c>
      <c r="EN229" s="219"/>
      <c r="EO229" s="219"/>
      <c r="EP229" s="219">
        <f t="shared" si="340"/>
        <v>0</v>
      </c>
      <c r="EQ229" s="219">
        <f t="shared" si="369"/>
        <v>0</v>
      </c>
      <c r="ER229" s="219">
        <f t="shared" si="370"/>
        <v>0</v>
      </c>
      <c r="ES229" s="219"/>
      <c r="ET229" s="219">
        <f t="shared" si="341"/>
        <v>0</v>
      </c>
      <c r="EU229" s="363">
        <f t="shared" si="371"/>
        <v>0</v>
      </c>
      <c r="EV229" s="219">
        <f t="shared" si="342"/>
        <v>0</v>
      </c>
      <c r="EW229" s="219">
        <f t="shared" ca="1" si="343"/>
        <v>0</v>
      </c>
      <c r="EX229" s="219">
        <f t="shared" ca="1" si="372"/>
        <v>0</v>
      </c>
      <c r="EY229" s="219">
        <f t="shared" ca="1" si="344"/>
        <v>0</v>
      </c>
      <c r="EZ229" s="220">
        <f ca="1">IF(AND(EW229,EX229=0)=0,0,IF(EW229&gt;0,'На банк Приват'!$AH$1,IF(EX229&gt;0,'На Укрсиб'!$AH$1,0)))</f>
        <v>0</v>
      </c>
      <c r="FA229" s="28" t="str">
        <f t="shared" ca="1" si="345"/>
        <v>Денчик О.М.</v>
      </c>
      <c r="FB229" s="28" t="str">
        <f t="shared" ca="1" si="346"/>
        <v>Денчик</v>
      </c>
      <c r="FC229" s="28" t="str">
        <f t="shared" ca="1" si="347"/>
        <v>Олександр</v>
      </c>
      <c r="FD229" s="28" t="str">
        <f t="shared" ca="1" si="348"/>
        <v>Максимович</v>
      </c>
      <c r="FE229" s="28">
        <f t="shared" ca="1" si="349"/>
        <v>220</v>
      </c>
      <c r="FF229">
        <f t="shared" si="350"/>
        <v>0</v>
      </c>
      <c r="FG229" s="531"/>
    </row>
    <row r="230" spans="1:163">
      <c r="A230" s="113"/>
      <c r="B230" s="113">
        <f t="shared" ca="1" si="302"/>
        <v>0</v>
      </c>
      <c r="C230" s="113">
        <f t="shared" ca="1" si="303"/>
        <v>0</v>
      </c>
      <c r="D230" s="113">
        <f t="shared" ca="1" si="393"/>
        <v>0</v>
      </c>
      <c r="E230" s="113">
        <f t="shared" si="304"/>
        <v>0</v>
      </c>
      <c r="F230" s="115"/>
      <c r="G230" s="209">
        <f t="shared" si="392"/>
        <v>0</v>
      </c>
      <c r="H230" s="209">
        <f t="shared" si="390"/>
        <v>0</v>
      </c>
      <c r="I230" s="209">
        <f t="shared" si="391"/>
        <v>0</v>
      </c>
      <c r="J230" s="209">
        <f t="shared" si="374"/>
        <v>0</v>
      </c>
      <c r="K230" s="209">
        <f t="shared" si="375"/>
        <v>0</v>
      </c>
      <c r="L230" s="209">
        <f t="shared" si="376"/>
        <v>0</v>
      </c>
      <c r="M230" s="209">
        <f t="shared" si="377"/>
        <v>0</v>
      </c>
      <c r="N230" s="209">
        <f t="shared" si="378"/>
        <v>0</v>
      </c>
      <c r="O230" s="209">
        <f t="shared" si="373"/>
        <v>0</v>
      </c>
      <c r="P230" s="211">
        <f t="shared" si="379"/>
        <v>0</v>
      </c>
      <c r="Q230" s="209">
        <f t="shared" si="380"/>
        <v>0</v>
      </c>
      <c r="R230" s="209">
        <f t="shared" si="381"/>
        <v>0</v>
      </c>
      <c r="S230" s="209">
        <f t="shared" si="382"/>
        <v>0</v>
      </c>
      <c r="T230" s="209">
        <f t="shared" si="383"/>
        <v>0</v>
      </c>
      <c r="U230" s="209">
        <f t="shared" si="384"/>
        <v>0</v>
      </c>
      <c r="V230" s="209">
        <f t="shared" si="385"/>
        <v>0</v>
      </c>
      <c r="W230" s="209">
        <f t="shared" ca="1" si="386"/>
        <v>0</v>
      </c>
      <c r="X230" s="209">
        <f t="shared" ca="1" si="387"/>
        <v>0</v>
      </c>
      <c r="Y230" s="209">
        <f t="shared" ca="1" si="388"/>
        <v>0</v>
      </c>
      <c r="Z230" s="210" t="str">
        <f t="shared" ca="1" si="305"/>
        <v xml:space="preserve">        </v>
      </c>
      <c r="AA230" s="185"/>
      <c r="AB230" s="185">
        <f t="shared" ca="1" si="306"/>
        <v>0</v>
      </c>
      <c r="AC230" s="185">
        <f t="shared" ca="1" si="307"/>
        <v>0</v>
      </c>
      <c r="AD230" s="185">
        <f t="shared" ca="1" si="351"/>
        <v>0</v>
      </c>
      <c r="AE230" s="185"/>
      <c r="AF230" s="211"/>
      <c r="AG230" s="211"/>
      <c r="AH230" s="211"/>
      <c r="AI230" s="211"/>
      <c r="AJ230" s="211"/>
      <c r="AK230" s="211"/>
      <c r="AL230" s="211"/>
      <c r="AM230" s="211"/>
      <c r="AN230" s="211"/>
      <c r="AO230" s="211"/>
      <c r="AP230" s="623">
        <f t="shared" si="308"/>
        <v>0</v>
      </c>
      <c r="AQ230" s="211">
        <f t="shared" si="352"/>
        <v>0</v>
      </c>
      <c r="AR230" s="211">
        <f t="shared" si="353"/>
        <v>0</v>
      </c>
      <c r="AS230" s="211"/>
      <c r="AT230" s="211">
        <f t="shared" si="309"/>
        <v>0</v>
      </c>
      <c r="AU230" s="358">
        <f t="shared" si="310"/>
        <v>0</v>
      </c>
      <c r="AV230" s="211">
        <f t="shared" si="311"/>
        <v>0</v>
      </c>
      <c r="AW230" s="211">
        <f t="shared" ca="1" si="312"/>
        <v>0</v>
      </c>
      <c r="AX230" s="211">
        <f t="shared" ca="1" si="389"/>
        <v>0</v>
      </c>
      <c r="AY230" s="211">
        <f t="shared" ca="1" si="313"/>
        <v>0</v>
      </c>
      <c r="AZ230" s="212">
        <f ca="1">IF(AND(AW230,AX230=0,AY230=0)=0,0,IF(AW230&gt;0,'На банк Приват'!$J$1,IF(AX230&gt;0,'На Укрсиб'!J223,0)))</f>
        <v>0</v>
      </c>
      <c r="BA230" s="191"/>
      <c r="BB230" s="191">
        <f t="shared" ca="1" si="314"/>
        <v>0</v>
      </c>
      <c r="BC230" s="191">
        <f t="shared" ca="1" si="315"/>
        <v>0</v>
      </c>
      <c r="BD230" s="191">
        <f t="shared" ca="1" si="354"/>
        <v>0</v>
      </c>
      <c r="BE230" s="191"/>
      <c r="BF230" s="213"/>
      <c r="BG230" s="213"/>
      <c r="BH230" s="213"/>
      <c r="BI230" s="213"/>
      <c r="BJ230" s="213"/>
      <c r="BK230" s="213"/>
      <c r="BL230" s="213"/>
      <c r="BM230" s="213"/>
      <c r="BN230" s="213"/>
      <c r="BO230" s="213"/>
      <c r="BP230" s="623">
        <f t="shared" si="316"/>
        <v>0</v>
      </c>
      <c r="BQ230" s="213">
        <f t="shared" si="355"/>
        <v>0</v>
      </c>
      <c r="BR230" s="213">
        <f t="shared" si="356"/>
        <v>0</v>
      </c>
      <c r="BS230" s="213"/>
      <c r="BT230" s="213">
        <f t="shared" si="317"/>
        <v>0</v>
      </c>
      <c r="BU230" s="362">
        <f t="shared" si="357"/>
        <v>0</v>
      </c>
      <c r="BV230" s="213">
        <f t="shared" si="318"/>
        <v>0</v>
      </c>
      <c r="BW230" s="213">
        <f t="shared" ca="1" si="319"/>
        <v>0</v>
      </c>
      <c r="BX230" s="213">
        <f t="shared" ca="1" si="358"/>
        <v>0</v>
      </c>
      <c r="BY230" s="213">
        <f t="shared" ca="1" si="320"/>
        <v>0</v>
      </c>
      <c r="BZ230" s="214">
        <f ca="1">IF(AND(BW230,BX230=0)=0,0,IF(BW230&gt;0,'На банк Приват'!$P$1,IF(BX230&gt;0,'На Укрсиб'!$P$1,0)))</f>
        <v>0</v>
      </c>
      <c r="CA230" s="198">
        <v>223</v>
      </c>
      <c r="CB230" s="198">
        <f t="shared" ca="1" si="321"/>
        <v>0</v>
      </c>
      <c r="CC230" s="198">
        <f t="shared" ca="1" si="322"/>
        <v>0</v>
      </c>
      <c r="CD230" s="198">
        <f t="shared" ca="1" si="359"/>
        <v>0</v>
      </c>
      <c r="CE230" s="198"/>
      <c r="CF230" s="215"/>
      <c r="CG230" s="215"/>
      <c r="CH230" s="215"/>
      <c r="CI230" s="215"/>
      <c r="CJ230" s="215"/>
      <c r="CK230" s="215"/>
      <c r="CL230" s="215"/>
      <c r="CM230" s="215">
        <f t="shared" ref="CM230:CM244" si="394">IF(CN230=0,6500/31*CE230,0)</f>
        <v>0</v>
      </c>
      <c r="CN230" s="215"/>
      <c r="CO230" s="215"/>
      <c r="CP230" s="215">
        <f t="shared" si="323"/>
        <v>0</v>
      </c>
      <c r="CQ230" s="215">
        <f t="shared" si="360"/>
        <v>0</v>
      </c>
      <c r="CR230" s="215">
        <f t="shared" si="361"/>
        <v>0</v>
      </c>
      <c r="CS230" s="215"/>
      <c r="CT230" s="215">
        <f t="shared" si="324"/>
        <v>0</v>
      </c>
      <c r="CU230" s="369">
        <f t="shared" si="325"/>
        <v>0</v>
      </c>
      <c r="CV230" s="215">
        <f t="shared" si="326"/>
        <v>0</v>
      </c>
      <c r="CW230" s="215">
        <f t="shared" ca="1" si="327"/>
        <v>0</v>
      </c>
      <c r="CX230" s="215">
        <f t="shared" ca="1" si="362"/>
        <v>0</v>
      </c>
      <c r="CY230" s="215">
        <f t="shared" ca="1" si="328"/>
        <v>0</v>
      </c>
      <c r="CZ230" s="216">
        <f ca="1">IF(AND(CW230,CX230=0)=0,0,IF(CW230&gt;0,'На банк Приват'!$V$1,IF(CX230&gt;0,'На Укрсиб'!$V$1,0)))</f>
        <v>0</v>
      </c>
      <c r="DA230" s="204"/>
      <c r="DB230" s="204">
        <f t="shared" ca="1" si="329"/>
        <v>0</v>
      </c>
      <c r="DC230" s="204">
        <f t="shared" ca="1" si="330"/>
        <v>0</v>
      </c>
      <c r="DD230" s="204">
        <f t="shared" ca="1" si="363"/>
        <v>0</v>
      </c>
      <c r="DE230" s="204"/>
      <c r="DF230" s="217"/>
      <c r="DG230" s="217"/>
      <c r="DH230" s="217"/>
      <c r="DI230" s="217"/>
      <c r="DJ230" s="217"/>
      <c r="DK230" s="217"/>
      <c r="DL230" s="217"/>
      <c r="DM230" s="217">
        <f t="shared" si="331"/>
        <v>0</v>
      </c>
      <c r="DN230" s="217"/>
      <c r="DO230" s="217"/>
      <c r="DP230" s="763">
        <f t="shared" si="332"/>
        <v>0</v>
      </c>
      <c r="DQ230" s="217">
        <f t="shared" si="364"/>
        <v>0</v>
      </c>
      <c r="DR230" s="217">
        <f t="shared" si="365"/>
        <v>0</v>
      </c>
      <c r="DS230" s="217"/>
      <c r="DT230" s="217">
        <f t="shared" si="333"/>
        <v>0</v>
      </c>
      <c r="DU230" s="366">
        <f t="shared" si="366"/>
        <v>0</v>
      </c>
      <c r="DV230" s="217">
        <f t="shared" si="334"/>
        <v>0</v>
      </c>
      <c r="DW230" s="217">
        <f t="shared" ca="1" si="335"/>
        <v>0</v>
      </c>
      <c r="DX230" s="217">
        <f t="shared" ca="1" si="367"/>
        <v>0</v>
      </c>
      <c r="DY230" s="217">
        <f t="shared" ca="1" si="336"/>
        <v>0</v>
      </c>
      <c r="DZ230" s="218">
        <f ca="1">IF(AND(DW230,DX230=0)=0,0,IF(DW230&gt;0,'На банк Приват'!$AB$1,IF(DX230&gt;0,'На Укрсиб'!$V$1,0)))</f>
        <v>0</v>
      </c>
      <c r="EA230" s="207"/>
      <c r="EB230" s="207">
        <f t="shared" ca="1" si="337"/>
        <v>0</v>
      </c>
      <c r="EC230" s="207">
        <f t="shared" ca="1" si="338"/>
        <v>0</v>
      </c>
      <c r="ED230" s="207">
        <f t="shared" ca="1" si="368"/>
        <v>0</v>
      </c>
      <c r="EE230" s="207"/>
      <c r="EF230" s="219"/>
      <c r="EG230" s="219"/>
      <c r="EH230" s="219"/>
      <c r="EI230" s="219"/>
      <c r="EJ230" s="219"/>
      <c r="EK230" s="219"/>
      <c r="EL230" s="219"/>
      <c r="EM230" s="219">
        <f t="shared" si="339"/>
        <v>0</v>
      </c>
      <c r="EN230" s="219"/>
      <c r="EO230" s="219"/>
      <c r="EP230" s="219">
        <f t="shared" si="340"/>
        <v>0</v>
      </c>
      <c r="EQ230" s="219">
        <f t="shared" si="369"/>
        <v>0</v>
      </c>
      <c r="ER230" s="219">
        <f t="shared" si="370"/>
        <v>0</v>
      </c>
      <c r="ES230" s="219"/>
      <c r="ET230" s="219">
        <f t="shared" si="341"/>
        <v>0</v>
      </c>
      <c r="EU230" s="363">
        <f t="shared" si="371"/>
        <v>0</v>
      </c>
      <c r="EV230" s="219">
        <f t="shared" si="342"/>
        <v>0</v>
      </c>
      <c r="EW230" s="219">
        <f t="shared" ca="1" si="343"/>
        <v>0</v>
      </c>
      <c r="EX230" s="219">
        <f t="shared" ca="1" si="372"/>
        <v>0</v>
      </c>
      <c r="EY230" s="219">
        <f t="shared" ca="1" si="344"/>
        <v>0</v>
      </c>
      <c r="EZ230" s="220">
        <f ca="1">IF(AND(EW230,EX230=0)=0,0,IF(EW230&gt;0,'На банк Приват'!$AH$1,IF(EX230&gt;0,'На Укрсиб'!$AH$1,0)))</f>
        <v>0</v>
      </c>
      <c r="FA230" s="28">
        <f t="shared" ca="1" si="345"/>
        <v>0</v>
      </c>
      <c r="FB230" s="28">
        <f t="shared" ca="1" si="346"/>
        <v>0</v>
      </c>
      <c r="FC230" s="28">
        <f t="shared" ca="1" si="347"/>
        <v>0</v>
      </c>
      <c r="FD230" s="28">
        <f t="shared" ca="1" si="348"/>
        <v>0</v>
      </c>
      <c r="FE230" s="28" t="str">
        <f t="shared" ca="1" si="349"/>
        <v>По сторінці:</v>
      </c>
      <c r="FF230">
        <f t="shared" si="350"/>
        <v>0</v>
      </c>
      <c r="FG230" s="531"/>
    </row>
    <row r="231" spans="1:163">
      <c r="A231" s="113"/>
      <c r="B231" s="113" t="str">
        <f t="shared" ca="1" si="302"/>
        <v>Старший водій-радіотелефоніст</v>
      </c>
      <c r="C231" s="113" t="str">
        <f t="shared" ca="1" si="303"/>
        <v>м-с</v>
      </c>
      <c r="D231" s="113" t="str">
        <f t="shared" ca="1" si="393"/>
        <v>Кожокар С.Є.</v>
      </c>
      <c r="E231" s="113">
        <f t="shared" si="304"/>
        <v>0</v>
      </c>
      <c r="F231" s="115"/>
      <c r="G231" s="209">
        <f t="shared" si="392"/>
        <v>0</v>
      </c>
      <c r="H231" s="209">
        <f t="shared" si="390"/>
        <v>0</v>
      </c>
      <c r="I231" s="209">
        <f t="shared" si="391"/>
        <v>0</v>
      </c>
      <c r="J231" s="209">
        <f t="shared" si="374"/>
        <v>0</v>
      </c>
      <c r="K231" s="209">
        <f t="shared" si="375"/>
        <v>0</v>
      </c>
      <c r="L231" s="209">
        <f t="shared" si="376"/>
        <v>0</v>
      </c>
      <c r="M231" s="209">
        <f t="shared" si="377"/>
        <v>0</v>
      </c>
      <c r="N231" s="209">
        <f t="shared" si="378"/>
        <v>0</v>
      </c>
      <c r="O231" s="209">
        <f t="shared" si="373"/>
        <v>0</v>
      </c>
      <c r="P231" s="211">
        <f t="shared" si="379"/>
        <v>0</v>
      </c>
      <c r="Q231" s="209">
        <f t="shared" si="380"/>
        <v>0</v>
      </c>
      <c r="R231" s="209">
        <f t="shared" si="381"/>
        <v>0</v>
      </c>
      <c r="S231" s="209">
        <f t="shared" si="382"/>
        <v>0</v>
      </c>
      <c r="T231" s="209">
        <f t="shared" si="383"/>
        <v>0</v>
      </c>
      <c r="U231" s="209">
        <f t="shared" si="384"/>
        <v>0</v>
      </c>
      <c r="V231" s="209">
        <f t="shared" si="385"/>
        <v>0</v>
      </c>
      <c r="W231" s="209">
        <f t="shared" ca="1" si="386"/>
        <v>0</v>
      </c>
      <c r="X231" s="209">
        <f t="shared" ca="1" si="387"/>
        <v>0</v>
      </c>
      <c r="Y231" s="209">
        <f t="shared" ca="1" si="388"/>
        <v>0</v>
      </c>
      <c r="Z231" s="210" t="str">
        <f t="shared" ca="1" si="305"/>
        <v xml:space="preserve">        </v>
      </c>
      <c r="AA231" s="185"/>
      <c r="AB231" s="185" t="str">
        <f t="shared" ca="1" si="306"/>
        <v>Старший водій-радіотелефоніст</v>
      </c>
      <c r="AC231" s="185" t="str">
        <f t="shared" ca="1" si="307"/>
        <v>м-с</v>
      </c>
      <c r="AD231" s="185" t="str">
        <f t="shared" ca="1" si="351"/>
        <v>Кожокар С.Є.</v>
      </c>
      <c r="AE231" s="185"/>
      <c r="AF231" s="211"/>
      <c r="AG231" s="211"/>
      <c r="AH231" s="211"/>
      <c r="AI231" s="211"/>
      <c r="AJ231" s="211"/>
      <c r="AK231" s="211"/>
      <c r="AL231" s="211"/>
      <c r="AM231" s="211"/>
      <c r="AN231" s="211"/>
      <c r="AO231" s="211"/>
      <c r="AP231" s="623">
        <f t="shared" si="308"/>
        <v>0</v>
      </c>
      <c r="AQ231" s="211">
        <f t="shared" si="352"/>
        <v>0</v>
      </c>
      <c r="AR231" s="211">
        <f t="shared" si="353"/>
        <v>0</v>
      </c>
      <c r="AS231" s="211"/>
      <c r="AT231" s="211">
        <f t="shared" si="309"/>
        <v>0</v>
      </c>
      <c r="AU231" s="358">
        <f t="shared" si="310"/>
        <v>0</v>
      </c>
      <c r="AV231" s="211">
        <f t="shared" si="311"/>
        <v>0</v>
      </c>
      <c r="AW231" s="211">
        <f t="shared" ca="1" si="312"/>
        <v>0</v>
      </c>
      <c r="AX231" s="211">
        <f t="shared" ca="1" si="389"/>
        <v>0</v>
      </c>
      <c r="AY231" s="211">
        <f t="shared" ca="1" si="313"/>
        <v>0</v>
      </c>
      <c r="AZ231" s="212">
        <f ca="1">IF(AND(AW231,AX231=0,AY231=0)=0,0,IF(AW231&gt;0,'На банк Приват'!$J$1,IF(AX231&gt;0,'На Укрсиб'!J224,0)))</f>
        <v>0</v>
      </c>
      <c r="BA231" s="191"/>
      <c r="BB231" s="191" t="str">
        <f t="shared" ca="1" si="314"/>
        <v>Старший водій-радіотелефоніст</v>
      </c>
      <c r="BC231" s="191" t="str">
        <f t="shared" ca="1" si="315"/>
        <v>м-с</v>
      </c>
      <c r="BD231" s="191" t="str">
        <f t="shared" ca="1" si="354"/>
        <v>Кожокар С.Є.</v>
      </c>
      <c r="BE231" s="191"/>
      <c r="BF231" s="213"/>
      <c r="BG231" s="213"/>
      <c r="BH231" s="213"/>
      <c r="BI231" s="213"/>
      <c r="BJ231" s="213"/>
      <c r="BK231" s="213"/>
      <c r="BL231" s="213"/>
      <c r="BM231" s="213"/>
      <c r="BN231" s="213"/>
      <c r="BO231" s="213"/>
      <c r="BP231" s="623">
        <f t="shared" si="316"/>
        <v>0</v>
      </c>
      <c r="BQ231" s="213">
        <f t="shared" si="355"/>
        <v>0</v>
      </c>
      <c r="BR231" s="213">
        <f t="shared" si="356"/>
        <v>0</v>
      </c>
      <c r="BS231" s="213"/>
      <c r="BT231" s="213">
        <f t="shared" si="317"/>
        <v>0</v>
      </c>
      <c r="BU231" s="362">
        <f t="shared" si="357"/>
        <v>0</v>
      </c>
      <c r="BV231" s="213">
        <f t="shared" si="318"/>
        <v>0</v>
      </c>
      <c r="BW231" s="213">
        <f t="shared" ca="1" si="319"/>
        <v>0</v>
      </c>
      <c r="BX231" s="213">
        <f t="shared" ca="1" si="358"/>
        <v>0</v>
      </c>
      <c r="BY231" s="213">
        <f t="shared" ca="1" si="320"/>
        <v>0</v>
      </c>
      <c r="BZ231" s="214">
        <f ca="1">IF(AND(BW231,BX231=0)=0,0,IF(BW231&gt;0,'На банк Приват'!$P$1,IF(BX231&gt;0,'На Укрсиб'!$P$1,0)))</f>
        <v>0</v>
      </c>
      <c r="CA231" s="198">
        <v>224</v>
      </c>
      <c r="CB231" s="198" t="str">
        <f t="shared" ca="1" si="321"/>
        <v>Старший водій-радіотелефоніст</v>
      </c>
      <c r="CC231" s="198" t="str">
        <f t="shared" ca="1" si="322"/>
        <v>м-с</v>
      </c>
      <c r="CD231" s="198" t="str">
        <f t="shared" ca="1" si="359"/>
        <v>Кожокар С.Є.</v>
      </c>
      <c r="CE231" s="198"/>
      <c r="CF231" s="215"/>
      <c r="CG231" s="215"/>
      <c r="CH231" s="215"/>
      <c r="CI231" s="215"/>
      <c r="CJ231" s="215"/>
      <c r="CK231" s="215"/>
      <c r="CL231" s="215"/>
      <c r="CM231" s="215">
        <f t="shared" si="394"/>
        <v>0</v>
      </c>
      <c r="CN231" s="215"/>
      <c r="CO231" s="215"/>
      <c r="CP231" s="215">
        <f t="shared" si="323"/>
        <v>0</v>
      </c>
      <c r="CQ231" s="215">
        <f t="shared" si="360"/>
        <v>0</v>
      </c>
      <c r="CR231" s="215">
        <f t="shared" si="361"/>
        <v>0</v>
      </c>
      <c r="CS231" s="215"/>
      <c r="CT231" s="215">
        <f t="shared" si="324"/>
        <v>0</v>
      </c>
      <c r="CU231" s="369">
        <f t="shared" si="325"/>
        <v>0</v>
      </c>
      <c r="CV231" s="215">
        <f t="shared" si="326"/>
        <v>0</v>
      </c>
      <c r="CW231" s="215">
        <f t="shared" ca="1" si="327"/>
        <v>0</v>
      </c>
      <c r="CX231" s="215">
        <f t="shared" ca="1" si="362"/>
        <v>0</v>
      </c>
      <c r="CY231" s="215">
        <f t="shared" ca="1" si="328"/>
        <v>0</v>
      </c>
      <c r="CZ231" s="216">
        <f ca="1">IF(AND(CW231,CX231=0)=0,0,IF(CW231&gt;0,'На банк Приват'!$V$1,IF(CX231&gt;0,'На Укрсиб'!$V$1,0)))</f>
        <v>0</v>
      </c>
      <c r="DA231" s="204"/>
      <c r="DB231" s="204" t="str">
        <f t="shared" ca="1" si="329"/>
        <v>Старший водій-радіотелефоніст</v>
      </c>
      <c r="DC231" s="204" t="str">
        <f t="shared" ca="1" si="330"/>
        <v>м-с</v>
      </c>
      <c r="DD231" s="204" t="str">
        <f t="shared" ca="1" si="363"/>
        <v>Кожокар С.Є.</v>
      </c>
      <c r="DE231" s="204"/>
      <c r="DF231" s="217"/>
      <c r="DG231" s="217"/>
      <c r="DH231" s="217"/>
      <c r="DI231" s="217"/>
      <c r="DJ231" s="217"/>
      <c r="DK231" s="217"/>
      <c r="DL231" s="217"/>
      <c r="DM231" s="217">
        <f t="shared" si="331"/>
        <v>0</v>
      </c>
      <c r="DN231" s="217"/>
      <c r="DO231" s="217"/>
      <c r="DP231" s="763">
        <f t="shared" si="332"/>
        <v>0</v>
      </c>
      <c r="DQ231" s="217">
        <f t="shared" si="364"/>
        <v>0</v>
      </c>
      <c r="DR231" s="217">
        <f t="shared" si="365"/>
        <v>0</v>
      </c>
      <c r="DS231" s="217"/>
      <c r="DT231" s="217">
        <f t="shared" si="333"/>
        <v>0</v>
      </c>
      <c r="DU231" s="366">
        <f t="shared" si="366"/>
        <v>0</v>
      </c>
      <c r="DV231" s="217">
        <f t="shared" si="334"/>
        <v>0</v>
      </c>
      <c r="DW231" s="217">
        <f t="shared" ca="1" si="335"/>
        <v>0</v>
      </c>
      <c r="DX231" s="217">
        <f t="shared" ca="1" si="367"/>
        <v>0</v>
      </c>
      <c r="DY231" s="217">
        <f t="shared" ca="1" si="336"/>
        <v>0</v>
      </c>
      <c r="DZ231" s="218">
        <f ca="1">IF(AND(DW231,DX231=0)=0,0,IF(DW231&gt;0,'На банк Приват'!$AB$1,IF(DX231&gt;0,'На Укрсиб'!$V$1,0)))</f>
        <v>0</v>
      </c>
      <c r="EA231" s="207"/>
      <c r="EB231" s="207" t="str">
        <f t="shared" ca="1" si="337"/>
        <v>Старший водій-радіотелефоніст</v>
      </c>
      <c r="EC231" s="207" t="str">
        <f t="shared" ca="1" si="338"/>
        <v>м-с</v>
      </c>
      <c r="ED231" s="207" t="str">
        <f t="shared" ca="1" si="368"/>
        <v>Кожокар С.Є.</v>
      </c>
      <c r="EE231" s="207"/>
      <c r="EF231" s="219"/>
      <c r="EG231" s="219"/>
      <c r="EH231" s="219"/>
      <c r="EI231" s="219"/>
      <c r="EJ231" s="219"/>
      <c r="EK231" s="219"/>
      <c r="EL231" s="219"/>
      <c r="EM231" s="219">
        <f t="shared" si="339"/>
        <v>0</v>
      </c>
      <c r="EN231" s="219"/>
      <c r="EO231" s="219"/>
      <c r="EP231" s="219">
        <f t="shared" si="340"/>
        <v>0</v>
      </c>
      <c r="EQ231" s="219">
        <f t="shared" si="369"/>
        <v>0</v>
      </c>
      <c r="ER231" s="219">
        <f t="shared" si="370"/>
        <v>0</v>
      </c>
      <c r="ES231" s="219"/>
      <c r="ET231" s="219">
        <f t="shared" si="341"/>
        <v>0</v>
      </c>
      <c r="EU231" s="363">
        <f t="shared" si="371"/>
        <v>0</v>
      </c>
      <c r="EV231" s="219">
        <f t="shared" si="342"/>
        <v>0</v>
      </c>
      <c r="EW231" s="219">
        <f t="shared" ca="1" si="343"/>
        <v>0</v>
      </c>
      <c r="EX231" s="219">
        <f t="shared" ca="1" si="372"/>
        <v>0</v>
      </c>
      <c r="EY231" s="219">
        <f t="shared" ca="1" si="344"/>
        <v>0</v>
      </c>
      <c r="EZ231" s="220">
        <f ca="1">IF(AND(EW231,EX231=0)=0,0,IF(EW231&gt;0,'На банк Приват'!$AH$1,IF(EX231&gt;0,'На Укрсиб'!$AH$1,0)))</f>
        <v>0</v>
      </c>
      <c r="FA231" s="28" t="str">
        <f t="shared" ca="1" si="345"/>
        <v>Кожокар С.Є.</v>
      </c>
      <c r="FB231" s="28" t="str">
        <f t="shared" ca="1" si="346"/>
        <v>Кожокар</v>
      </c>
      <c r="FC231" s="28" t="str">
        <f t="shared" ca="1" si="347"/>
        <v>Станіслав</v>
      </c>
      <c r="FD231" s="28" t="str">
        <f t="shared" ca="1" si="348"/>
        <v>Євгенійович</v>
      </c>
      <c r="FE231" s="28">
        <f t="shared" ca="1" si="349"/>
        <v>221</v>
      </c>
      <c r="FF231">
        <f t="shared" si="350"/>
        <v>0</v>
      </c>
      <c r="FG231" s="531"/>
    </row>
    <row r="232" spans="1:163">
      <c r="A232" s="113"/>
      <c r="B232" s="113" t="str">
        <f t="shared" ca="1" si="302"/>
        <v>Водій -заправник</v>
      </c>
      <c r="C232" s="113">
        <f t="shared" ca="1" si="303"/>
        <v>0</v>
      </c>
      <c r="D232" s="113">
        <f t="shared" ca="1" si="393"/>
        <v>0</v>
      </c>
      <c r="E232" s="113">
        <f t="shared" si="304"/>
        <v>0</v>
      </c>
      <c r="F232" s="115"/>
      <c r="G232" s="209">
        <f t="shared" si="392"/>
        <v>0</v>
      </c>
      <c r="H232" s="209">
        <f t="shared" si="390"/>
        <v>0</v>
      </c>
      <c r="I232" s="209">
        <f t="shared" si="391"/>
        <v>0</v>
      </c>
      <c r="J232" s="209">
        <f t="shared" si="374"/>
        <v>0</v>
      </c>
      <c r="K232" s="209">
        <f t="shared" si="375"/>
        <v>0</v>
      </c>
      <c r="L232" s="209">
        <f t="shared" si="376"/>
        <v>0</v>
      </c>
      <c r="M232" s="209">
        <f t="shared" si="377"/>
        <v>0</v>
      </c>
      <c r="N232" s="209">
        <f t="shared" si="378"/>
        <v>0</v>
      </c>
      <c r="O232" s="209">
        <f t="shared" si="373"/>
        <v>0</v>
      </c>
      <c r="P232" s="211">
        <f t="shared" si="379"/>
        <v>0</v>
      </c>
      <c r="Q232" s="209">
        <f t="shared" si="380"/>
        <v>0</v>
      </c>
      <c r="R232" s="209">
        <f t="shared" si="381"/>
        <v>0</v>
      </c>
      <c r="S232" s="209">
        <f t="shared" si="382"/>
        <v>0</v>
      </c>
      <c r="T232" s="209">
        <f t="shared" si="383"/>
        <v>0</v>
      </c>
      <c r="U232" s="209">
        <f t="shared" si="384"/>
        <v>0</v>
      </c>
      <c r="V232" s="209">
        <f t="shared" si="385"/>
        <v>0</v>
      </c>
      <c r="W232" s="209">
        <f t="shared" ca="1" si="386"/>
        <v>0</v>
      </c>
      <c r="X232" s="209">
        <f t="shared" ca="1" si="387"/>
        <v>0</v>
      </c>
      <c r="Y232" s="209">
        <f t="shared" ca="1" si="388"/>
        <v>0</v>
      </c>
      <c r="Z232" s="210" t="str">
        <f t="shared" ca="1" si="305"/>
        <v xml:space="preserve">        </v>
      </c>
      <c r="AA232" s="185"/>
      <c r="AB232" s="185" t="str">
        <f t="shared" ca="1" si="306"/>
        <v>Водій -заправник</v>
      </c>
      <c r="AC232" s="185">
        <f t="shared" ca="1" si="307"/>
        <v>0</v>
      </c>
      <c r="AD232" s="185">
        <f t="shared" ca="1" si="351"/>
        <v>0</v>
      </c>
      <c r="AE232" s="185"/>
      <c r="AF232" s="211"/>
      <c r="AG232" s="211"/>
      <c r="AH232" s="211"/>
      <c r="AI232" s="211"/>
      <c r="AJ232" s="211"/>
      <c r="AK232" s="211"/>
      <c r="AL232" s="211"/>
      <c r="AM232" s="211"/>
      <c r="AN232" s="211"/>
      <c r="AO232" s="211"/>
      <c r="AP232" s="623">
        <f t="shared" si="308"/>
        <v>0</v>
      </c>
      <c r="AQ232" s="211">
        <f t="shared" si="352"/>
        <v>0</v>
      </c>
      <c r="AR232" s="211">
        <f t="shared" si="353"/>
        <v>0</v>
      </c>
      <c r="AS232" s="211"/>
      <c r="AT232" s="211">
        <f t="shared" si="309"/>
        <v>0</v>
      </c>
      <c r="AU232" s="358">
        <f t="shared" si="310"/>
        <v>0</v>
      </c>
      <c r="AV232" s="211">
        <f t="shared" si="311"/>
        <v>0</v>
      </c>
      <c r="AW232" s="211">
        <f t="shared" ca="1" si="312"/>
        <v>0</v>
      </c>
      <c r="AX232" s="211">
        <f t="shared" ca="1" si="389"/>
        <v>0</v>
      </c>
      <c r="AY232" s="211">
        <f t="shared" ca="1" si="313"/>
        <v>0</v>
      </c>
      <c r="AZ232" s="212">
        <f ca="1">IF(AND(AW232,AX232=0,AY232=0)=0,0,IF(AW232&gt;0,'На банк Приват'!$J$1,IF(AX232&gt;0,'На Укрсиб'!$J$1,0)))</f>
        <v>0</v>
      </c>
      <c r="BA232" s="191"/>
      <c r="BB232" s="191" t="str">
        <f t="shared" ca="1" si="314"/>
        <v>Водій -заправник</v>
      </c>
      <c r="BC232" s="191">
        <f t="shared" ca="1" si="315"/>
        <v>0</v>
      </c>
      <c r="BD232" s="191">
        <f t="shared" ca="1" si="354"/>
        <v>0</v>
      </c>
      <c r="BE232" s="191"/>
      <c r="BF232" s="213"/>
      <c r="BG232" s="213"/>
      <c r="BH232" s="213"/>
      <c r="BI232" s="213"/>
      <c r="BJ232" s="213"/>
      <c r="BK232" s="213"/>
      <c r="BL232" s="213"/>
      <c r="BM232" s="213"/>
      <c r="BN232" s="213"/>
      <c r="BO232" s="213"/>
      <c r="BP232" s="623">
        <f t="shared" si="316"/>
        <v>0</v>
      </c>
      <c r="BQ232" s="213">
        <f t="shared" si="355"/>
        <v>0</v>
      </c>
      <c r="BR232" s="213">
        <f t="shared" si="356"/>
        <v>0</v>
      </c>
      <c r="BS232" s="213"/>
      <c r="BT232" s="213">
        <f t="shared" si="317"/>
        <v>0</v>
      </c>
      <c r="BU232" s="362">
        <f t="shared" si="357"/>
        <v>0</v>
      </c>
      <c r="BV232" s="213">
        <f t="shared" si="318"/>
        <v>0</v>
      </c>
      <c r="BW232" s="213">
        <f t="shared" ca="1" si="319"/>
        <v>0</v>
      </c>
      <c r="BX232" s="213">
        <f t="shared" ca="1" si="358"/>
        <v>0</v>
      </c>
      <c r="BY232" s="213">
        <f t="shared" ca="1" si="320"/>
        <v>0</v>
      </c>
      <c r="BZ232" s="214">
        <f ca="1">IF(AND(BW232,BX232=0)=0,0,IF(BW232&gt;0,'На банк Приват'!$P$1,IF(BX232&gt;0,'На Укрсиб'!$P$1,0)))</f>
        <v>0</v>
      </c>
      <c r="CA232" s="198">
        <v>225</v>
      </c>
      <c r="CB232" s="198" t="str">
        <f t="shared" ca="1" si="321"/>
        <v>Водій -заправник</v>
      </c>
      <c r="CC232" s="198">
        <f t="shared" ca="1" si="322"/>
        <v>0</v>
      </c>
      <c r="CD232" s="198">
        <f t="shared" ca="1" si="359"/>
        <v>0</v>
      </c>
      <c r="CE232" s="198"/>
      <c r="CF232" s="215"/>
      <c r="CG232" s="215"/>
      <c r="CH232" s="215"/>
      <c r="CI232" s="215"/>
      <c r="CJ232" s="215"/>
      <c r="CK232" s="215"/>
      <c r="CL232" s="215"/>
      <c r="CM232" s="215">
        <f t="shared" si="394"/>
        <v>0</v>
      </c>
      <c r="CN232" s="215"/>
      <c r="CO232" s="215"/>
      <c r="CP232" s="215">
        <f t="shared" si="323"/>
        <v>0</v>
      </c>
      <c r="CQ232" s="215">
        <f t="shared" si="360"/>
        <v>0</v>
      </c>
      <c r="CR232" s="215">
        <f t="shared" si="361"/>
        <v>0</v>
      </c>
      <c r="CS232" s="215"/>
      <c r="CT232" s="215">
        <f t="shared" si="324"/>
        <v>0</v>
      </c>
      <c r="CU232" s="369">
        <f t="shared" si="325"/>
        <v>0</v>
      </c>
      <c r="CV232" s="215">
        <f t="shared" si="326"/>
        <v>0</v>
      </c>
      <c r="CW232" s="215">
        <f t="shared" ca="1" si="327"/>
        <v>0</v>
      </c>
      <c r="CX232" s="215">
        <f t="shared" ca="1" si="362"/>
        <v>0</v>
      </c>
      <c r="CY232" s="215">
        <f t="shared" ca="1" si="328"/>
        <v>0</v>
      </c>
      <c r="CZ232" s="216">
        <f ca="1">IF(AND(CW232,CX232=0)=0,0,IF(CW232&gt;0,'На банк Приват'!$V$1,IF(CX232&gt;0,'На Укрсиб'!$V$1,0)))</f>
        <v>0</v>
      </c>
      <c r="DA232" s="204"/>
      <c r="DB232" s="204" t="str">
        <f t="shared" ca="1" si="329"/>
        <v>Водій -заправник</v>
      </c>
      <c r="DC232" s="204">
        <f t="shared" ca="1" si="330"/>
        <v>0</v>
      </c>
      <c r="DD232" s="204">
        <f t="shared" ca="1" si="363"/>
        <v>0</v>
      </c>
      <c r="DE232" s="204"/>
      <c r="DF232" s="217"/>
      <c r="DG232" s="217"/>
      <c r="DH232" s="217"/>
      <c r="DI232" s="217"/>
      <c r="DJ232" s="217"/>
      <c r="DK232" s="217"/>
      <c r="DL232" s="217"/>
      <c r="DM232" s="217"/>
      <c r="DN232" s="217"/>
      <c r="DO232" s="217"/>
      <c r="DP232" s="763">
        <f t="shared" si="332"/>
        <v>0</v>
      </c>
      <c r="DQ232" s="217">
        <f t="shared" si="364"/>
        <v>0</v>
      </c>
      <c r="DR232" s="217">
        <f t="shared" si="365"/>
        <v>0</v>
      </c>
      <c r="DS232" s="217"/>
      <c r="DT232" s="217">
        <f t="shared" si="333"/>
        <v>0</v>
      </c>
      <c r="DU232" s="366">
        <f t="shared" si="366"/>
        <v>0</v>
      </c>
      <c r="DV232" s="217">
        <f t="shared" si="334"/>
        <v>0</v>
      </c>
      <c r="DW232" s="217">
        <f t="shared" ca="1" si="335"/>
        <v>0</v>
      </c>
      <c r="DX232" s="217">
        <f t="shared" ca="1" si="367"/>
        <v>0</v>
      </c>
      <c r="DY232" s="217">
        <f t="shared" ca="1" si="336"/>
        <v>0</v>
      </c>
      <c r="DZ232" s="218">
        <f ca="1">IF(AND(DW232,DX232=0)=0,0,IF(DW232&gt;0,'На банк Приват'!$AB$1,IF(DX232&gt;0,'На Укрсиб'!$V$1,0)))</f>
        <v>0</v>
      </c>
      <c r="EA232" s="207"/>
      <c r="EB232" s="207" t="str">
        <f t="shared" ca="1" si="337"/>
        <v>Водій -заправник</v>
      </c>
      <c r="EC232" s="207">
        <f t="shared" ca="1" si="338"/>
        <v>0</v>
      </c>
      <c r="ED232" s="207">
        <f t="shared" ca="1" si="368"/>
        <v>0</v>
      </c>
      <c r="EE232" s="207"/>
      <c r="EF232" s="219"/>
      <c r="EG232" s="219"/>
      <c r="EH232" s="219"/>
      <c r="EI232" s="219"/>
      <c r="EJ232" s="219"/>
      <c r="EK232" s="219"/>
      <c r="EL232" s="219"/>
      <c r="EM232" s="219">
        <f t="shared" si="339"/>
        <v>0</v>
      </c>
      <c r="EN232" s="219"/>
      <c r="EO232" s="219"/>
      <c r="EP232" s="219">
        <f t="shared" si="340"/>
        <v>0</v>
      </c>
      <c r="EQ232" s="219">
        <f t="shared" si="369"/>
        <v>0</v>
      </c>
      <c r="ER232" s="219">
        <f t="shared" si="370"/>
        <v>0</v>
      </c>
      <c r="ES232" s="219"/>
      <c r="ET232" s="219">
        <f t="shared" si="341"/>
        <v>0</v>
      </c>
      <c r="EU232" s="363">
        <f t="shared" si="371"/>
        <v>0</v>
      </c>
      <c r="EV232" s="219">
        <f t="shared" si="342"/>
        <v>0</v>
      </c>
      <c r="EW232" s="219">
        <f t="shared" ca="1" si="343"/>
        <v>0</v>
      </c>
      <c r="EX232" s="219">
        <f t="shared" ca="1" si="372"/>
        <v>0</v>
      </c>
      <c r="EY232" s="219">
        <f t="shared" ca="1" si="344"/>
        <v>0</v>
      </c>
      <c r="EZ232" s="220">
        <f ca="1">IF(AND(EW232,EX232=0)=0,0,IF(EW232&gt;0,'На банк Приват'!$AH$1,IF(EX232&gt;0,'На Укрсиб'!$AH$1,0)))</f>
        <v>0</v>
      </c>
      <c r="FA232" s="28">
        <f t="shared" ca="1" si="345"/>
        <v>0</v>
      </c>
      <c r="FB232" s="28" t="str">
        <f t="shared" ca="1" si="346"/>
        <v>вс/сс</v>
      </c>
      <c r="FC232" s="28">
        <f t="shared" ca="1" si="347"/>
        <v>0</v>
      </c>
      <c r="FD232" s="28">
        <f t="shared" ca="1" si="348"/>
        <v>0</v>
      </c>
      <c r="FE232" s="28">
        <f t="shared" ca="1" si="349"/>
        <v>222</v>
      </c>
      <c r="FF232">
        <f t="shared" si="350"/>
        <v>0</v>
      </c>
      <c r="FG232" s="531" t="s">
        <v>191</v>
      </c>
    </row>
    <row r="233" spans="1:163">
      <c r="A233" s="113"/>
      <c r="B233" s="113" t="str">
        <f t="shared" ca="1" si="302"/>
        <v xml:space="preserve">Водій </v>
      </c>
      <c r="C233" s="113" t="str">
        <f t="shared" ca="1" si="303"/>
        <v>м-с</v>
      </c>
      <c r="D233" s="113" t="str">
        <f t="shared" ca="1" si="393"/>
        <v>М'ясний О.О.</v>
      </c>
      <c r="E233" s="113">
        <f t="shared" si="304"/>
        <v>0</v>
      </c>
      <c r="F233" s="115"/>
      <c r="G233" s="209">
        <f t="shared" si="392"/>
        <v>0</v>
      </c>
      <c r="H233" s="209">
        <f t="shared" si="390"/>
        <v>0</v>
      </c>
      <c r="I233" s="209">
        <f t="shared" si="391"/>
        <v>0</v>
      </c>
      <c r="J233" s="209">
        <f t="shared" si="374"/>
        <v>0</v>
      </c>
      <c r="K233" s="209">
        <f t="shared" si="375"/>
        <v>0</v>
      </c>
      <c r="L233" s="209">
        <f t="shared" si="376"/>
        <v>0</v>
      </c>
      <c r="M233" s="209">
        <f t="shared" si="377"/>
        <v>0</v>
      </c>
      <c r="N233" s="209">
        <f t="shared" si="378"/>
        <v>0</v>
      </c>
      <c r="O233" s="209">
        <f t="shared" si="373"/>
        <v>0</v>
      </c>
      <c r="P233" s="211">
        <f t="shared" si="379"/>
        <v>0</v>
      </c>
      <c r="Q233" s="209">
        <f t="shared" si="380"/>
        <v>0</v>
      </c>
      <c r="R233" s="209">
        <f t="shared" si="381"/>
        <v>0</v>
      </c>
      <c r="S233" s="209">
        <f t="shared" si="382"/>
        <v>0</v>
      </c>
      <c r="T233" s="209">
        <f t="shared" si="383"/>
        <v>0</v>
      </c>
      <c r="U233" s="209">
        <f t="shared" si="384"/>
        <v>0</v>
      </c>
      <c r="V233" s="209">
        <f t="shared" si="385"/>
        <v>0</v>
      </c>
      <c r="W233" s="209">
        <f t="shared" ca="1" si="386"/>
        <v>0</v>
      </c>
      <c r="X233" s="209">
        <f t="shared" ca="1" si="387"/>
        <v>0</v>
      </c>
      <c r="Y233" s="209">
        <f t="shared" ca="1" si="388"/>
        <v>0</v>
      </c>
      <c r="Z233" s="210" t="str">
        <f t="shared" ca="1" si="305"/>
        <v xml:space="preserve">        </v>
      </c>
      <c r="AA233" s="185"/>
      <c r="AB233" s="185" t="str">
        <f t="shared" ca="1" si="306"/>
        <v xml:space="preserve">Водій </v>
      </c>
      <c r="AC233" s="185" t="str">
        <f t="shared" ca="1" si="307"/>
        <v>м-с</v>
      </c>
      <c r="AD233" s="185" t="str">
        <f t="shared" ca="1" si="351"/>
        <v>М'ясний О.О.</v>
      </c>
      <c r="AE233" s="185"/>
      <c r="AF233" s="211"/>
      <c r="AG233" s="211"/>
      <c r="AH233" s="211"/>
      <c r="AI233" s="211"/>
      <c r="AJ233" s="211"/>
      <c r="AK233" s="211"/>
      <c r="AL233" s="211"/>
      <c r="AM233" s="211"/>
      <c r="AN233" s="211"/>
      <c r="AO233" s="211"/>
      <c r="AP233" s="623">
        <f t="shared" si="308"/>
        <v>0</v>
      </c>
      <c r="AQ233" s="211">
        <f t="shared" si="352"/>
        <v>0</v>
      </c>
      <c r="AR233" s="211">
        <f t="shared" si="353"/>
        <v>0</v>
      </c>
      <c r="AS233" s="211"/>
      <c r="AT233" s="211">
        <f t="shared" si="309"/>
        <v>0</v>
      </c>
      <c r="AU233" s="358">
        <f t="shared" si="310"/>
        <v>0</v>
      </c>
      <c r="AV233" s="211">
        <f t="shared" si="311"/>
        <v>0</v>
      </c>
      <c r="AW233" s="211">
        <f t="shared" ca="1" si="312"/>
        <v>0</v>
      </c>
      <c r="AX233" s="211">
        <f t="shared" ca="1" si="389"/>
        <v>0</v>
      </c>
      <c r="AY233" s="211">
        <f t="shared" ca="1" si="313"/>
        <v>0</v>
      </c>
      <c r="AZ233" s="212">
        <f ca="1">IF(AND(AW233,AX233=0,AY233=0)=0,0,IF(AW233&gt;0,'На банк Приват'!$J$1,IF(AX233&gt;0,'На Укрсиб'!J226,0)))</f>
        <v>0</v>
      </c>
      <c r="BA233" s="191"/>
      <c r="BB233" s="191" t="str">
        <f t="shared" ca="1" si="314"/>
        <v xml:space="preserve">Водій </v>
      </c>
      <c r="BC233" s="191" t="str">
        <f t="shared" ca="1" si="315"/>
        <v>м-с</v>
      </c>
      <c r="BD233" s="191" t="str">
        <f t="shared" ca="1" si="354"/>
        <v>М'ясний О.О.</v>
      </c>
      <c r="BE233" s="191"/>
      <c r="BF233" s="213"/>
      <c r="BG233" s="213"/>
      <c r="BH233" s="213"/>
      <c r="BI233" s="213"/>
      <c r="BJ233" s="213"/>
      <c r="BK233" s="213"/>
      <c r="BL233" s="213"/>
      <c r="BM233" s="213"/>
      <c r="BN233" s="213"/>
      <c r="BO233" s="213"/>
      <c r="BP233" s="623">
        <f t="shared" si="316"/>
        <v>0</v>
      </c>
      <c r="BQ233" s="213">
        <f t="shared" si="355"/>
        <v>0</v>
      </c>
      <c r="BR233" s="213">
        <f t="shared" si="356"/>
        <v>0</v>
      </c>
      <c r="BS233" s="213"/>
      <c r="BT233" s="213">
        <f t="shared" si="317"/>
        <v>0</v>
      </c>
      <c r="BU233" s="362">
        <f t="shared" si="357"/>
        <v>0</v>
      </c>
      <c r="BV233" s="213">
        <f t="shared" si="318"/>
        <v>0</v>
      </c>
      <c r="BW233" s="213">
        <f t="shared" ca="1" si="319"/>
        <v>0</v>
      </c>
      <c r="BX233" s="213">
        <f t="shared" ca="1" si="358"/>
        <v>0</v>
      </c>
      <c r="BY233" s="213">
        <f t="shared" ca="1" si="320"/>
        <v>0</v>
      </c>
      <c r="BZ233" s="214">
        <f ca="1">IF(AND(BW233,BX233=0)=0,0,IF(BW233&gt;0,'На банк Приват'!$P$1,IF(BX233&gt;0,'На Укрсиб'!$P$1,0)))</f>
        <v>0</v>
      </c>
      <c r="CA233" s="198">
        <v>226</v>
      </c>
      <c r="CB233" s="198" t="str">
        <f t="shared" ca="1" si="321"/>
        <v xml:space="preserve">Водій </v>
      </c>
      <c r="CC233" s="198" t="str">
        <f t="shared" ca="1" si="322"/>
        <v>м-с</v>
      </c>
      <c r="CD233" s="198" t="str">
        <f t="shared" ca="1" si="359"/>
        <v>М'ясний О.О.</v>
      </c>
      <c r="CE233" s="198"/>
      <c r="CF233" s="215"/>
      <c r="CG233" s="215"/>
      <c r="CH233" s="215"/>
      <c r="CI233" s="215"/>
      <c r="CJ233" s="215"/>
      <c r="CK233" s="215"/>
      <c r="CL233" s="215"/>
      <c r="CM233" s="215">
        <f t="shared" si="394"/>
        <v>0</v>
      </c>
      <c r="CN233" s="215"/>
      <c r="CO233" s="215"/>
      <c r="CP233" s="215">
        <f t="shared" si="323"/>
        <v>0</v>
      </c>
      <c r="CQ233" s="215">
        <f t="shared" si="360"/>
        <v>0</v>
      </c>
      <c r="CR233" s="215">
        <f t="shared" si="361"/>
        <v>0</v>
      </c>
      <c r="CS233" s="215"/>
      <c r="CT233" s="215">
        <f t="shared" si="324"/>
        <v>0</v>
      </c>
      <c r="CU233" s="369">
        <f t="shared" si="325"/>
        <v>0</v>
      </c>
      <c r="CV233" s="215">
        <f t="shared" si="326"/>
        <v>0</v>
      </c>
      <c r="CW233" s="215">
        <f t="shared" ca="1" si="327"/>
        <v>0</v>
      </c>
      <c r="CX233" s="215">
        <f t="shared" ca="1" si="362"/>
        <v>0</v>
      </c>
      <c r="CY233" s="215">
        <f t="shared" ca="1" si="328"/>
        <v>0</v>
      </c>
      <c r="CZ233" s="216">
        <f ca="1">IF(AND(CW233,CX233=0)=0,0,IF(CW233&gt;0,'На банк Приват'!$V$1,IF(CX233&gt;0,'На Укрсиб'!$V$1,0)))</f>
        <v>0</v>
      </c>
      <c r="DA233" s="204"/>
      <c r="DB233" s="204" t="str">
        <f t="shared" ca="1" si="329"/>
        <v xml:space="preserve">Водій </v>
      </c>
      <c r="DC233" s="204" t="str">
        <f t="shared" ca="1" si="330"/>
        <v>м-с</v>
      </c>
      <c r="DD233" s="204" t="str">
        <f t="shared" ca="1" si="363"/>
        <v>М'ясний О.О.</v>
      </c>
      <c r="DE233" s="204"/>
      <c r="DF233" s="217"/>
      <c r="DG233" s="217"/>
      <c r="DH233" s="217"/>
      <c r="DI233" s="217"/>
      <c r="DJ233" s="217"/>
      <c r="DK233" s="217"/>
      <c r="DL233" s="217"/>
      <c r="DM233" s="217">
        <f t="shared" si="331"/>
        <v>0</v>
      </c>
      <c r="DN233" s="217"/>
      <c r="DO233" s="217"/>
      <c r="DP233" s="763">
        <f t="shared" si="332"/>
        <v>0</v>
      </c>
      <c r="DQ233" s="217">
        <f t="shared" si="364"/>
        <v>0</v>
      </c>
      <c r="DR233" s="217">
        <f t="shared" si="365"/>
        <v>0</v>
      </c>
      <c r="DS233" s="217"/>
      <c r="DT233" s="217">
        <f t="shared" si="333"/>
        <v>0</v>
      </c>
      <c r="DU233" s="366">
        <f t="shared" si="366"/>
        <v>0</v>
      </c>
      <c r="DV233" s="217">
        <f t="shared" si="334"/>
        <v>0</v>
      </c>
      <c r="DW233" s="217">
        <f t="shared" ca="1" si="335"/>
        <v>0</v>
      </c>
      <c r="DX233" s="217">
        <f t="shared" ca="1" si="367"/>
        <v>0</v>
      </c>
      <c r="DY233" s="217">
        <f t="shared" ca="1" si="336"/>
        <v>0</v>
      </c>
      <c r="DZ233" s="218">
        <f ca="1">IF(AND(DW233,DX233=0)=0,0,IF(DW233&gt;0,'На банк Приват'!$AB$1,IF(DX233&gt;0,'На Укрсиб'!$V$1,0)))</f>
        <v>0</v>
      </c>
      <c r="EA233" s="207"/>
      <c r="EB233" s="207" t="str">
        <f t="shared" ca="1" si="337"/>
        <v xml:space="preserve">Водій </v>
      </c>
      <c r="EC233" s="207" t="str">
        <f t="shared" ca="1" si="338"/>
        <v>м-с</v>
      </c>
      <c r="ED233" s="207" t="str">
        <f t="shared" ca="1" si="368"/>
        <v>М'ясний О.О.</v>
      </c>
      <c r="EE233" s="207"/>
      <c r="EF233" s="219"/>
      <c r="EG233" s="219"/>
      <c r="EH233" s="219"/>
      <c r="EI233" s="219"/>
      <c r="EJ233" s="219"/>
      <c r="EK233" s="219"/>
      <c r="EL233" s="219"/>
      <c r="EM233" s="219">
        <f t="shared" si="339"/>
        <v>0</v>
      </c>
      <c r="EN233" s="219"/>
      <c r="EO233" s="219"/>
      <c r="EP233" s="219">
        <f t="shared" si="340"/>
        <v>0</v>
      </c>
      <c r="EQ233" s="219">
        <f t="shared" si="369"/>
        <v>0</v>
      </c>
      <c r="ER233" s="219">
        <f t="shared" si="370"/>
        <v>0</v>
      </c>
      <c r="ES233" s="219"/>
      <c r="ET233" s="219">
        <f t="shared" si="341"/>
        <v>0</v>
      </c>
      <c r="EU233" s="363">
        <f t="shared" si="371"/>
        <v>0</v>
      </c>
      <c r="EV233" s="219">
        <f t="shared" si="342"/>
        <v>0</v>
      </c>
      <c r="EW233" s="219">
        <f t="shared" ca="1" si="343"/>
        <v>0</v>
      </c>
      <c r="EX233" s="219">
        <f t="shared" ca="1" si="372"/>
        <v>0</v>
      </c>
      <c r="EY233" s="219">
        <f t="shared" ca="1" si="344"/>
        <v>0</v>
      </c>
      <c r="EZ233" s="220">
        <f ca="1">IF(AND(EW233,EX233=0)=0,0,IF(EW233&gt;0,'На банк Приват'!$AH$1,IF(EX233&gt;0,'На Укрсиб'!$AH$1,0)))</f>
        <v>0</v>
      </c>
      <c r="FA233" s="28" t="str">
        <f t="shared" ca="1" si="345"/>
        <v>М'ясний О.О.</v>
      </c>
      <c r="FB233" s="28" t="str">
        <f t="shared" ca="1" si="346"/>
        <v>М'ясний</v>
      </c>
      <c r="FC233" s="28" t="str">
        <f t="shared" ca="1" si="347"/>
        <v>Олександр</v>
      </c>
      <c r="FD233" s="28" t="str">
        <f t="shared" ca="1" si="348"/>
        <v>Олегович</v>
      </c>
      <c r="FE233" s="28">
        <f t="shared" ca="1" si="349"/>
        <v>223</v>
      </c>
      <c r="FF233">
        <f t="shared" si="350"/>
        <v>0</v>
      </c>
      <c r="FG233" s="531"/>
    </row>
    <row r="234" spans="1:163">
      <c r="A234" s="113"/>
      <c r="B234" s="113">
        <f t="shared" ca="1" si="302"/>
        <v>0</v>
      </c>
      <c r="C234" s="113">
        <f t="shared" ca="1" si="303"/>
        <v>0</v>
      </c>
      <c r="D234" s="113" t="str">
        <f t="shared" ca="1" si="393"/>
        <v xml:space="preserve"> </v>
      </c>
      <c r="E234" s="113">
        <f t="shared" si="304"/>
        <v>0</v>
      </c>
      <c r="F234" s="115"/>
      <c r="G234" s="209">
        <f t="shared" si="392"/>
        <v>0</v>
      </c>
      <c r="H234" s="209">
        <f t="shared" si="390"/>
        <v>0</v>
      </c>
      <c r="I234" s="209">
        <f t="shared" si="391"/>
        <v>0</v>
      </c>
      <c r="J234" s="209">
        <f t="shared" si="374"/>
        <v>0</v>
      </c>
      <c r="K234" s="209">
        <f t="shared" si="375"/>
        <v>0</v>
      </c>
      <c r="L234" s="209">
        <f t="shared" si="376"/>
        <v>0</v>
      </c>
      <c r="M234" s="209">
        <f t="shared" si="377"/>
        <v>0</v>
      </c>
      <c r="N234" s="209">
        <f t="shared" si="378"/>
        <v>0</v>
      </c>
      <c r="O234" s="209">
        <f t="shared" si="373"/>
        <v>0</v>
      </c>
      <c r="P234" s="211">
        <f t="shared" si="379"/>
        <v>0</v>
      </c>
      <c r="Q234" s="209">
        <f t="shared" si="380"/>
        <v>0</v>
      </c>
      <c r="R234" s="209">
        <f t="shared" si="381"/>
        <v>0</v>
      </c>
      <c r="S234" s="209">
        <f t="shared" si="382"/>
        <v>0</v>
      </c>
      <c r="T234" s="209">
        <f t="shared" si="383"/>
        <v>0</v>
      </c>
      <c r="U234" s="209">
        <f t="shared" si="384"/>
        <v>0</v>
      </c>
      <c r="V234" s="209">
        <f t="shared" si="385"/>
        <v>0</v>
      </c>
      <c r="W234" s="209">
        <f t="shared" ca="1" si="386"/>
        <v>0</v>
      </c>
      <c r="X234" s="209">
        <f t="shared" ca="1" si="387"/>
        <v>0</v>
      </c>
      <c r="Y234" s="209">
        <f t="shared" ca="1" si="388"/>
        <v>0</v>
      </c>
      <c r="Z234" s="210" t="str">
        <f t="shared" ca="1" si="305"/>
        <v xml:space="preserve">        </v>
      </c>
      <c r="AA234" s="185"/>
      <c r="AB234" s="185">
        <f t="shared" ca="1" si="306"/>
        <v>0</v>
      </c>
      <c r="AC234" s="185">
        <f t="shared" ca="1" si="307"/>
        <v>0</v>
      </c>
      <c r="AD234" s="185" t="str">
        <f t="shared" ca="1" si="351"/>
        <v xml:space="preserve"> </v>
      </c>
      <c r="AE234" s="185"/>
      <c r="AF234" s="211"/>
      <c r="AG234" s="211"/>
      <c r="AH234" s="211"/>
      <c r="AI234" s="211"/>
      <c r="AJ234" s="211"/>
      <c r="AK234" s="211"/>
      <c r="AL234" s="211"/>
      <c r="AM234" s="211"/>
      <c r="AN234" s="211"/>
      <c r="AO234" s="211"/>
      <c r="AP234" s="623">
        <f t="shared" si="308"/>
        <v>0</v>
      </c>
      <c r="AQ234" s="211">
        <f t="shared" si="352"/>
        <v>0</v>
      </c>
      <c r="AR234" s="211">
        <f t="shared" si="353"/>
        <v>0</v>
      </c>
      <c r="AS234" s="211"/>
      <c r="AT234" s="211">
        <f t="shared" si="309"/>
        <v>0</v>
      </c>
      <c r="AU234" s="358">
        <f t="shared" si="310"/>
        <v>0</v>
      </c>
      <c r="AV234" s="211">
        <f t="shared" si="311"/>
        <v>0</v>
      </c>
      <c r="AW234" s="211">
        <f t="shared" ca="1" si="312"/>
        <v>0</v>
      </c>
      <c r="AX234" s="211">
        <f t="shared" ca="1" si="389"/>
        <v>0</v>
      </c>
      <c r="AY234" s="211">
        <f t="shared" ca="1" si="313"/>
        <v>0</v>
      </c>
      <c r="AZ234" s="212">
        <f ca="1">IF(AND(AW234,AX234=0,AY234=0)=0,0,IF(AW234&gt;0,'На банк Приват'!$J$1,IF(AX234&gt;0,'На Укрсиб'!J227,0)))</f>
        <v>0</v>
      </c>
      <c r="BA234" s="191"/>
      <c r="BB234" s="191">
        <f t="shared" ca="1" si="314"/>
        <v>0</v>
      </c>
      <c r="BC234" s="191">
        <f t="shared" ca="1" si="315"/>
        <v>0</v>
      </c>
      <c r="BD234" s="191" t="str">
        <f t="shared" ca="1" si="354"/>
        <v xml:space="preserve"> </v>
      </c>
      <c r="BE234" s="191"/>
      <c r="BF234" s="213"/>
      <c r="BG234" s="213"/>
      <c r="BH234" s="213"/>
      <c r="BI234" s="213"/>
      <c r="BJ234" s="213"/>
      <c r="BK234" s="213"/>
      <c r="BL234" s="213"/>
      <c r="BM234" s="213"/>
      <c r="BN234" s="213"/>
      <c r="BO234" s="213"/>
      <c r="BP234" s="623">
        <f t="shared" si="316"/>
        <v>0</v>
      </c>
      <c r="BQ234" s="213">
        <f t="shared" si="355"/>
        <v>0</v>
      </c>
      <c r="BR234" s="213">
        <f t="shared" si="356"/>
        <v>0</v>
      </c>
      <c r="BS234" s="213"/>
      <c r="BT234" s="213">
        <f t="shared" si="317"/>
        <v>0</v>
      </c>
      <c r="BU234" s="362">
        <f t="shared" si="357"/>
        <v>0</v>
      </c>
      <c r="BV234" s="213">
        <f t="shared" si="318"/>
        <v>0</v>
      </c>
      <c r="BW234" s="213">
        <f t="shared" ca="1" si="319"/>
        <v>0</v>
      </c>
      <c r="BX234" s="213">
        <f t="shared" ca="1" si="358"/>
        <v>0</v>
      </c>
      <c r="BY234" s="213">
        <f t="shared" ca="1" si="320"/>
        <v>0</v>
      </c>
      <c r="BZ234" s="214">
        <f ca="1">IF(AND(BW234,BX234=0)=0,0,IF(BW234&gt;0,'На банк Приват'!$P$1,IF(BX234&gt;0,'На Укрсиб'!$P$1,0)))</f>
        <v>0</v>
      </c>
      <c r="CA234" s="198">
        <v>227</v>
      </c>
      <c r="CB234" s="198">
        <f t="shared" ca="1" si="321"/>
        <v>0</v>
      </c>
      <c r="CC234" s="198">
        <f t="shared" ca="1" si="322"/>
        <v>0</v>
      </c>
      <c r="CD234" s="198" t="str">
        <f t="shared" ca="1" si="359"/>
        <v xml:space="preserve"> </v>
      </c>
      <c r="CE234" s="198"/>
      <c r="CF234" s="215"/>
      <c r="CG234" s="215"/>
      <c r="CH234" s="215"/>
      <c r="CI234" s="215"/>
      <c r="CJ234" s="215"/>
      <c r="CK234" s="215"/>
      <c r="CL234" s="215"/>
      <c r="CM234" s="215">
        <f t="shared" si="394"/>
        <v>0</v>
      </c>
      <c r="CN234" s="215"/>
      <c r="CO234" s="215"/>
      <c r="CP234" s="215">
        <f t="shared" si="323"/>
        <v>0</v>
      </c>
      <c r="CQ234" s="215">
        <f t="shared" si="360"/>
        <v>0</v>
      </c>
      <c r="CR234" s="215">
        <f t="shared" si="361"/>
        <v>0</v>
      </c>
      <c r="CS234" s="215"/>
      <c r="CT234" s="215">
        <f t="shared" si="324"/>
        <v>0</v>
      </c>
      <c r="CU234" s="369">
        <f t="shared" si="325"/>
        <v>0</v>
      </c>
      <c r="CV234" s="215">
        <f t="shared" si="326"/>
        <v>0</v>
      </c>
      <c r="CW234" s="215">
        <f t="shared" ca="1" si="327"/>
        <v>0</v>
      </c>
      <c r="CX234" s="215">
        <f t="shared" ca="1" si="362"/>
        <v>0</v>
      </c>
      <c r="CY234" s="215">
        <f t="shared" ca="1" si="328"/>
        <v>0</v>
      </c>
      <c r="CZ234" s="216">
        <f ca="1">IF(AND(CW234,CX234=0)=0,0,IF(CW234&gt;0,'На банк Приват'!$V$1,IF(CX234&gt;0,'На Укрсиб'!$V$1,0)))</f>
        <v>0</v>
      </c>
      <c r="DA234" s="204"/>
      <c r="DB234" s="204">
        <f t="shared" ca="1" si="329"/>
        <v>0</v>
      </c>
      <c r="DC234" s="204">
        <f t="shared" ca="1" si="330"/>
        <v>0</v>
      </c>
      <c r="DD234" s="204" t="str">
        <f t="shared" ca="1" si="363"/>
        <v xml:space="preserve"> </v>
      </c>
      <c r="DE234" s="204"/>
      <c r="DF234" s="217"/>
      <c r="DG234" s="217"/>
      <c r="DH234" s="217"/>
      <c r="DI234" s="217"/>
      <c r="DJ234" s="217"/>
      <c r="DK234" s="217"/>
      <c r="DL234" s="217"/>
      <c r="DM234" s="217">
        <f t="shared" si="331"/>
        <v>0</v>
      </c>
      <c r="DN234" s="217"/>
      <c r="DO234" s="217"/>
      <c r="DP234" s="763">
        <f t="shared" si="332"/>
        <v>0</v>
      </c>
      <c r="DQ234" s="217">
        <f t="shared" si="364"/>
        <v>0</v>
      </c>
      <c r="DR234" s="217">
        <f t="shared" si="365"/>
        <v>0</v>
      </c>
      <c r="DS234" s="217"/>
      <c r="DT234" s="217">
        <f t="shared" si="333"/>
        <v>0</v>
      </c>
      <c r="DU234" s="366">
        <f t="shared" si="366"/>
        <v>0</v>
      </c>
      <c r="DV234" s="217">
        <f t="shared" si="334"/>
        <v>0</v>
      </c>
      <c r="DW234" s="217">
        <f t="shared" ca="1" si="335"/>
        <v>0</v>
      </c>
      <c r="DX234" s="217">
        <f t="shared" ca="1" si="367"/>
        <v>0</v>
      </c>
      <c r="DY234" s="217">
        <f t="shared" ca="1" si="336"/>
        <v>0</v>
      </c>
      <c r="DZ234" s="218">
        <f ca="1">IF(AND(DW234,DX234=0)=0,0,IF(DW234&gt;0,'На банк Приват'!$AB$1,IF(DX234&gt;0,'На Укрсиб'!$V$1,0)))</f>
        <v>0</v>
      </c>
      <c r="EA234" s="207"/>
      <c r="EB234" s="207">
        <f t="shared" ca="1" si="337"/>
        <v>0</v>
      </c>
      <c r="EC234" s="207">
        <f t="shared" ca="1" si="338"/>
        <v>0</v>
      </c>
      <c r="ED234" s="207" t="str">
        <f t="shared" ca="1" si="368"/>
        <v xml:space="preserve"> </v>
      </c>
      <c r="EE234" s="207"/>
      <c r="EF234" s="219"/>
      <c r="EG234" s="219"/>
      <c r="EH234" s="219"/>
      <c r="EI234" s="219"/>
      <c r="EJ234" s="219"/>
      <c r="EK234" s="219"/>
      <c r="EL234" s="219"/>
      <c r="EM234" s="219">
        <f t="shared" si="339"/>
        <v>0</v>
      </c>
      <c r="EN234" s="219"/>
      <c r="EO234" s="219"/>
      <c r="EP234" s="219">
        <f t="shared" si="340"/>
        <v>0</v>
      </c>
      <c r="EQ234" s="219">
        <f t="shared" si="369"/>
        <v>0</v>
      </c>
      <c r="ER234" s="219">
        <f t="shared" si="370"/>
        <v>0</v>
      </c>
      <c r="ES234" s="219"/>
      <c r="ET234" s="219">
        <f t="shared" si="341"/>
        <v>0</v>
      </c>
      <c r="EU234" s="363">
        <f t="shared" si="371"/>
        <v>0</v>
      </c>
      <c r="EV234" s="219">
        <f t="shared" si="342"/>
        <v>0</v>
      </c>
      <c r="EW234" s="219">
        <f t="shared" ca="1" si="343"/>
        <v>0</v>
      </c>
      <c r="EX234" s="219">
        <f t="shared" ca="1" si="372"/>
        <v>0</v>
      </c>
      <c r="EY234" s="219">
        <f t="shared" ca="1" si="344"/>
        <v>0</v>
      </c>
      <c r="EZ234" s="220">
        <f ca="1">IF(AND(EW234,EX234=0)=0,0,IF(EW234&gt;0,'На банк Приват'!$AH$1,IF(EX234&gt;0,'На Укрсиб'!$AH$1,0)))</f>
        <v>0</v>
      </c>
      <c r="FA234" s="28" t="str">
        <f t="shared" ca="1" si="345"/>
        <v xml:space="preserve"> </v>
      </c>
      <c r="FB234" s="28">
        <f t="shared" ca="1" si="346"/>
        <v>0</v>
      </c>
      <c r="FC234" s="28">
        <f t="shared" ca="1" si="347"/>
        <v>0</v>
      </c>
      <c r="FD234" s="28">
        <f t="shared" ca="1" si="348"/>
        <v>0</v>
      </c>
      <c r="FE234" s="28">
        <f t="shared" ca="1" si="349"/>
        <v>224</v>
      </c>
      <c r="FF234">
        <f t="shared" si="350"/>
        <v>0</v>
      </c>
      <c r="FG234" s="531"/>
    </row>
    <row r="235" spans="1:163">
      <c r="A235" s="113"/>
      <c r="B235" s="113" t="str">
        <f t="shared" ca="1" si="302"/>
        <v>Начальник Їдальні</v>
      </c>
      <c r="C235" s="113" t="str">
        <f t="shared" ca="1" si="303"/>
        <v>ст.с-нт</v>
      </c>
      <c r="D235" s="113" t="str">
        <f t="shared" ca="1" si="393"/>
        <v>Стрельцов О.П.</v>
      </c>
      <c r="E235" s="113">
        <f t="shared" si="304"/>
        <v>0</v>
      </c>
      <c r="F235" s="115"/>
      <c r="G235" s="209">
        <f t="shared" si="392"/>
        <v>0</v>
      </c>
      <c r="H235" s="209">
        <f t="shared" si="390"/>
        <v>0</v>
      </c>
      <c r="I235" s="209">
        <f t="shared" si="391"/>
        <v>0</v>
      </c>
      <c r="J235" s="209">
        <f t="shared" si="374"/>
        <v>0</v>
      </c>
      <c r="K235" s="209">
        <f t="shared" si="375"/>
        <v>0</v>
      </c>
      <c r="L235" s="209">
        <f t="shared" si="376"/>
        <v>0</v>
      </c>
      <c r="M235" s="209">
        <f t="shared" si="377"/>
        <v>0</v>
      </c>
      <c r="N235" s="209">
        <f t="shared" si="378"/>
        <v>0</v>
      </c>
      <c r="O235" s="209">
        <f t="shared" si="373"/>
        <v>0</v>
      </c>
      <c r="P235" s="211">
        <f t="shared" si="379"/>
        <v>0</v>
      </c>
      <c r="Q235" s="209">
        <f t="shared" si="380"/>
        <v>0</v>
      </c>
      <c r="R235" s="209">
        <f t="shared" si="381"/>
        <v>0</v>
      </c>
      <c r="S235" s="209">
        <f t="shared" si="382"/>
        <v>0</v>
      </c>
      <c r="T235" s="209">
        <f t="shared" si="383"/>
        <v>0</v>
      </c>
      <c r="U235" s="209">
        <f t="shared" si="384"/>
        <v>0</v>
      </c>
      <c r="V235" s="209">
        <f t="shared" si="385"/>
        <v>0</v>
      </c>
      <c r="W235" s="209">
        <f t="shared" ca="1" si="386"/>
        <v>0</v>
      </c>
      <c r="X235" s="209">
        <f t="shared" ca="1" si="387"/>
        <v>0</v>
      </c>
      <c r="Y235" s="209">
        <f t="shared" ca="1" si="388"/>
        <v>0</v>
      </c>
      <c r="Z235" s="210" t="str">
        <f t="shared" ca="1" si="305"/>
        <v xml:space="preserve">        </v>
      </c>
      <c r="AA235" s="185"/>
      <c r="AB235" s="185" t="str">
        <f t="shared" ca="1" si="306"/>
        <v>Начальник Їдальні</v>
      </c>
      <c r="AC235" s="185" t="str">
        <f t="shared" ca="1" si="307"/>
        <v>ст.с-нт</v>
      </c>
      <c r="AD235" s="185" t="str">
        <f t="shared" ca="1" si="351"/>
        <v>Стрельцов О.П.</v>
      </c>
      <c r="AE235" s="185"/>
      <c r="AF235" s="211"/>
      <c r="AG235" s="211"/>
      <c r="AH235" s="211"/>
      <c r="AI235" s="211"/>
      <c r="AJ235" s="211"/>
      <c r="AK235" s="211"/>
      <c r="AL235" s="211"/>
      <c r="AM235" s="211"/>
      <c r="AN235" s="211"/>
      <c r="AO235" s="211"/>
      <c r="AP235" s="623">
        <f t="shared" si="308"/>
        <v>0</v>
      </c>
      <c r="AQ235" s="211">
        <f t="shared" si="352"/>
        <v>0</v>
      </c>
      <c r="AR235" s="211">
        <f t="shared" si="353"/>
        <v>0</v>
      </c>
      <c r="AS235" s="211"/>
      <c r="AT235" s="211">
        <f t="shared" si="309"/>
        <v>0</v>
      </c>
      <c r="AU235" s="358">
        <f t="shared" si="310"/>
        <v>0</v>
      </c>
      <c r="AV235" s="211">
        <f t="shared" si="311"/>
        <v>0</v>
      </c>
      <c r="AW235" s="211">
        <f t="shared" ca="1" si="312"/>
        <v>0</v>
      </c>
      <c r="AX235" s="211">
        <f t="shared" ca="1" si="389"/>
        <v>0</v>
      </c>
      <c r="AY235" s="211">
        <f t="shared" ca="1" si="313"/>
        <v>0</v>
      </c>
      <c r="AZ235" s="212">
        <f ca="1">IF(AND(AW235,AX235=0,AY235=0)=0,0,IF(AW235&gt;0,'На банк Приват'!$J$1,IF(AX235&gt;0,'На Укрсиб'!J228,0)))</f>
        <v>0</v>
      </c>
      <c r="BA235" s="191"/>
      <c r="BB235" s="191" t="str">
        <f t="shared" ca="1" si="314"/>
        <v>Начальник Їдальні</v>
      </c>
      <c r="BC235" s="191" t="str">
        <f t="shared" ca="1" si="315"/>
        <v>ст.с-нт</v>
      </c>
      <c r="BD235" s="191" t="str">
        <f t="shared" ca="1" si="354"/>
        <v>Стрельцов О.П.</v>
      </c>
      <c r="BE235" s="191"/>
      <c r="BF235" s="213"/>
      <c r="BG235" s="213"/>
      <c r="BH235" s="213"/>
      <c r="BI235" s="213"/>
      <c r="BJ235" s="213"/>
      <c r="BK235" s="213"/>
      <c r="BL235" s="213"/>
      <c r="BM235" s="213"/>
      <c r="BN235" s="213"/>
      <c r="BO235" s="213"/>
      <c r="BP235" s="623">
        <f t="shared" si="316"/>
        <v>0</v>
      </c>
      <c r="BQ235" s="213">
        <f t="shared" si="355"/>
        <v>0</v>
      </c>
      <c r="BR235" s="213">
        <f t="shared" si="356"/>
        <v>0</v>
      </c>
      <c r="BS235" s="213"/>
      <c r="BT235" s="213">
        <f t="shared" si="317"/>
        <v>0</v>
      </c>
      <c r="BU235" s="362">
        <f t="shared" si="357"/>
        <v>0</v>
      </c>
      <c r="BV235" s="213">
        <f t="shared" si="318"/>
        <v>0</v>
      </c>
      <c r="BW235" s="213">
        <f t="shared" ca="1" si="319"/>
        <v>0</v>
      </c>
      <c r="BX235" s="213">
        <f t="shared" ca="1" si="358"/>
        <v>0</v>
      </c>
      <c r="BY235" s="213">
        <f t="shared" ca="1" si="320"/>
        <v>0</v>
      </c>
      <c r="BZ235" s="214">
        <f ca="1">IF(AND(BW235,BX235=0)=0,0,IF(BW235&gt;0,'На банк Приват'!$P$1,IF(BX235&gt;0,'На Укрсиб'!$P$1,0)))</f>
        <v>0</v>
      </c>
      <c r="CA235" s="198">
        <v>228</v>
      </c>
      <c r="CB235" s="198" t="str">
        <f t="shared" ca="1" si="321"/>
        <v>Начальник Їдальні</v>
      </c>
      <c r="CC235" s="198" t="str">
        <f t="shared" ca="1" si="322"/>
        <v>ст.с-нт</v>
      </c>
      <c r="CD235" s="198" t="str">
        <f t="shared" ca="1" si="359"/>
        <v>Стрельцов О.П.</v>
      </c>
      <c r="CE235" s="198"/>
      <c r="CF235" s="215"/>
      <c r="CG235" s="215"/>
      <c r="CH235" s="215"/>
      <c r="CI235" s="215"/>
      <c r="CJ235" s="215"/>
      <c r="CK235" s="215"/>
      <c r="CL235" s="215"/>
      <c r="CM235" s="215">
        <f t="shared" si="394"/>
        <v>0</v>
      </c>
      <c r="CN235" s="215"/>
      <c r="CO235" s="215"/>
      <c r="CP235" s="215">
        <f t="shared" si="323"/>
        <v>0</v>
      </c>
      <c r="CQ235" s="215">
        <f t="shared" si="360"/>
        <v>0</v>
      </c>
      <c r="CR235" s="215">
        <f t="shared" si="361"/>
        <v>0</v>
      </c>
      <c r="CS235" s="215"/>
      <c r="CT235" s="215">
        <f t="shared" si="324"/>
        <v>0</v>
      </c>
      <c r="CU235" s="369">
        <f t="shared" si="325"/>
        <v>0</v>
      </c>
      <c r="CV235" s="215">
        <f t="shared" si="326"/>
        <v>0</v>
      </c>
      <c r="CW235" s="215">
        <f t="shared" ca="1" si="327"/>
        <v>0</v>
      </c>
      <c r="CX235" s="215">
        <f t="shared" ca="1" si="362"/>
        <v>0</v>
      </c>
      <c r="CY235" s="215">
        <f t="shared" ca="1" si="328"/>
        <v>0</v>
      </c>
      <c r="CZ235" s="216">
        <f ca="1">IF(AND(CW235,CX235=0)=0,0,IF(CW235&gt;0,'На банк Приват'!$V$1,IF(CX235&gt;0,'На Укрсиб'!$V$1,0)))</f>
        <v>0</v>
      </c>
      <c r="DA235" s="204"/>
      <c r="DB235" s="204" t="str">
        <f t="shared" ca="1" si="329"/>
        <v>Начальник Їдальні</v>
      </c>
      <c r="DC235" s="204" t="str">
        <f t="shared" ca="1" si="330"/>
        <v>ст.с-нт</v>
      </c>
      <c r="DD235" s="204" t="str">
        <f t="shared" ca="1" si="363"/>
        <v>Стрельцов О.П.</v>
      </c>
      <c r="DE235" s="204"/>
      <c r="DF235" s="217"/>
      <c r="DG235" s="217"/>
      <c r="DH235" s="217"/>
      <c r="DI235" s="217"/>
      <c r="DJ235" s="217"/>
      <c r="DK235" s="217"/>
      <c r="DL235" s="217"/>
      <c r="DM235" s="217">
        <f t="shared" si="331"/>
        <v>0</v>
      </c>
      <c r="DN235" s="217"/>
      <c r="DO235" s="217"/>
      <c r="DP235" s="763">
        <f t="shared" si="332"/>
        <v>0</v>
      </c>
      <c r="DQ235" s="217">
        <f t="shared" si="364"/>
        <v>0</v>
      </c>
      <c r="DR235" s="217">
        <f t="shared" si="365"/>
        <v>0</v>
      </c>
      <c r="DS235" s="217"/>
      <c r="DT235" s="217">
        <f t="shared" si="333"/>
        <v>0</v>
      </c>
      <c r="DU235" s="366">
        <f t="shared" si="366"/>
        <v>0</v>
      </c>
      <c r="DV235" s="217">
        <f t="shared" si="334"/>
        <v>0</v>
      </c>
      <c r="DW235" s="217">
        <f t="shared" ca="1" si="335"/>
        <v>0</v>
      </c>
      <c r="DX235" s="217">
        <f t="shared" ca="1" si="367"/>
        <v>0</v>
      </c>
      <c r="DY235" s="217">
        <f t="shared" ca="1" si="336"/>
        <v>0</v>
      </c>
      <c r="DZ235" s="218">
        <f ca="1">IF(AND(DW235,DX235=0)=0,0,IF(DW235&gt;0,'На банк Приват'!$AB$1,IF(DX235&gt;0,'На Укрсиб'!$V$1,0)))</f>
        <v>0</v>
      </c>
      <c r="EA235" s="207"/>
      <c r="EB235" s="207" t="str">
        <f t="shared" ca="1" si="337"/>
        <v>Начальник Їдальні</v>
      </c>
      <c r="EC235" s="207" t="str">
        <f t="shared" ca="1" si="338"/>
        <v>ст.с-нт</v>
      </c>
      <c r="ED235" s="207" t="str">
        <f t="shared" ca="1" si="368"/>
        <v>Стрельцов О.П.</v>
      </c>
      <c r="EE235" s="207"/>
      <c r="EF235" s="219"/>
      <c r="EG235" s="219"/>
      <c r="EH235" s="219"/>
      <c r="EI235" s="219"/>
      <c r="EJ235" s="219"/>
      <c r="EK235" s="219"/>
      <c r="EL235" s="219"/>
      <c r="EM235" s="219">
        <f t="shared" si="339"/>
        <v>0</v>
      </c>
      <c r="EN235" s="219"/>
      <c r="EO235" s="219"/>
      <c r="EP235" s="219">
        <f t="shared" si="340"/>
        <v>0</v>
      </c>
      <c r="EQ235" s="219">
        <f t="shared" si="369"/>
        <v>0</v>
      </c>
      <c r="ER235" s="219">
        <f t="shared" si="370"/>
        <v>0</v>
      </c>
      <c r="ES235" s="219"/>
      <c r="ET235" s="219">
        <f t="shared" si="341"/>
        <v>0</v>
      </c>
      <c r="EU235" s="363">
        <f t="shared" si="371"/>
        <v>0</v>
      </c>
      <c r="EV235" s="219">
        <f t="shared" si="342"/>
        <v>0</v>
      </c>
      <c r="EW235" s="219">
        <f t="shared" ca="1" si="343"/>
        <v>0</v>
      </c>
      <c r="EX235" s="219">
        <f t="shared" ca="1" si="372"/>
        <v>0</v>
      </c>
      <c r="EY235" s="219">
        <f t="shared" ca="1" si="344"/>
        <v>0</v>
      </c>
      <c r="EZ235" s="220">
        <f ca="1">IF(AND(EW235,EX235=0)=0,0,IF(EW235&gt;0,'На банк Приват'!$AH$1,IF(EX235&gt;0,'На Укрсиб'!$AH$1,0)))</f>
        <v>0</v>
      </c>
      <c r="FA235" s="28" t="str">
        <f t="shared" ca="1" si="345"/>
        <v>Стрельцов О.П.</v>
      </c>
      <c r="FB235" s="28" t="str">
        <f t="shared" ca="1" si="346"/>
        <v>Стрельцов</v>
      </c>
      <c r="FC235" s="28" t="str">
        <f t="shared" ca="1" si="347"/>
        <v>Олександр</v>
      </c>
      <c r="FD235" s="28" t="str">
        <f t="shared" ca="1" si="348"/>
        <v>Петрович</v>
      </c>
      <c r="FE235" s="28">
        <f t="shared" ca="1" si="349"/>
        <v>225</v>
      </c>
      <c r="FF235">
        <f t="shared" si="350"/>
        <v>0</v>
      </c>
      <c r="FG235" s="535"/>
    </row>
    <row r="236" spans="1:163">
      <c r="A236" s="113"/>
      <c r="B236" s="113" t="str">
        <f t="shared" ca="1" si="302"/>
        <v>Старший кухар</v>
      </c>
      <c r="C236" s="113">
        <f t="shared" ca="1" si="303"/>
        <v>0</v>
      </c>
      <c r="D236" s="113">
        <f t="shared" ca="1" si="393"/>
        <v>0</v>
      </c>
      <c r="E236" s="113">
        <f t="shared" si="304"/>
        <v>0</v>
      </c>
      <c r="F236" s="115"/>
      <c r="G236" s="209">
        <f t="shared" si="392"/>
        <v>0</v>
      </c>
      <c r="H236" s="209">
        <f t="shared" si="390"/>
        <v>0</v>
      </c>
      <c r="I236" s="209">
        <f t="shared" si="391"/>
        <v>0</v>
      </c>
      <c r="J236" s="209">
        <f t="shared" si="374"/>
        <v>0</v>
      </c>
      <c r="K236" s="209">
        <f t="shared" si="375"/>
        <v>0</v>
      </c>
      <c r="L236" s="209">
        <f t="shared" si="376"/>
        <v>0</v>
      </c>
      <c r="M236" s="209">
        <f t="shared" si="377"/>
        <v>0</v>
      </c>
      <c r="N236" s="209">
        <f t="shared" si="378"/>
        <v>0</v>
      </c>
      <c r="O236" s="209">
        <f t="shared" si="373"/>
        <v>0</v>
      </c>
      <c r="P236" s="211">
        <f t="shared" si="379"/>
        <v>0</v>
      </c>
      <c r="Q236" s="209">
        <f t="shared" si="380"/>
        <v>0</v>
      </c>
      <c r="R236" s="209">
        <f t="shared" si="381"/>
        <v>0</v>
      </c>
      <c r="S236" s="209">
        <f t="shared" si="382"/>
        <v>0</v>
      </c>
      <c r="T236" s="209">
        <f t="shared" si="383"/>
        <v>0</v>
      </c>
      <c r="U236" s="209">
        <f t="shared" si="384"/>
        <v>0</v>
      </c>
      <c r="V236" s="209">
        <f t="shared" si="385"/>
        <v>0</v>
      </c>
      <c r="W236" s="209">
        <f t="shared" ca="1" si="386"/>
        <v>0</v>
      </c>
      <c r="X236" s="209">
        <f t="shared" ca="1" si="387"/>
        <v>0</v>
      </c>
      <c r="Y236" s="209">
        <f t="shared" ca="1" si="388"/>
        <v>0</v>
      </c>
      <c r="Z236" s="210" t="str">
        <f t="shared" ca="1" si="305"/>
        <v xml:space="preserve">        </v>
      </c>
      <c r="AA236" s="185"/>
      <c r="AB236" s="185" t="str">
        <f t="shared" ca="1" si="306"/>
        <v>Старший кухар</v>
      </c>
      <c r="AC236" s="185">
        <f t="shared" ca="1" si="307"/>
        <v>0</v>
      </c>
      <c r="AD236" s="185">
        <f t="shared" ca="1" si="351"/>
        <v>0</v>
      </c>
      <c r="AE236" s="185"/>
      <c r="AF236" s="211"/>
      <c r="AG236" s="211"/>
      <c r="AH236" s="211"/>
      <c r="AI236" s="211"/>
      <c r="AJ236" s="211"/>
      <c r="AK236" s="211"/>
      <c r="AL236" s="211"/>
      <c r="AM236" s="211"/>
      <c r="AN236" s="211"/>
      <c r="AO236" s="211"/>
      <c r="AP236" s="623">
        <f t="shared" si="308"/>
        <v>0</v>
      </c>
      <c r="AQ236" s="211">
        <f t="shared" si="352"/>
        <v>0</v>
      </c>
      <c r="AR236" s="211">
        <f t="shared" si="353"/>
        <v>0</v>
      </c>
      <c r="AS236" s="211"/>
      <c r="AT236" s="211">
        <f t="shared" si="309"/>
        <v>0</v>
      </c>
      <c r="AU236" s="358">
        <f t="shared" si="310"/>
        <v>0</v>
      </c>
      <c r="AV236" s="211">
        <f t="shared" si="311"/>
        <v>0</v>
      </c>
      <c r="AW236" s="211">
        <f t="shared" ca="1" si="312"/>
        <v>0</v>
      </c>
      <c r="AX236" s="211">
        <f t="shared" ca="1" si="389"/>
        <v>0</v>
      </c>
      <c r="AY236" s="211">
        <f t="shared" ca="1" si="313"/>
        <v>0</v>
      </c>
      <c r="AZ236" s="212">
        <f ca="1">IF(AND(AW236,AX236=0,AY236=0)=0,0,IF(AW236&gt;0,'На банк Приват'!$J$1,IF(AX236&gt;0,'На Укрсиб'!J229,0)))</f>
        <v>0</v>
      </c>
      <c r="BA236" s="191"/>
      <c r="BB236" s="191" t="str">
        <f t="shared" ca="1" si="314"/>
        <v>Старший кухар</v>
      </c>
      <c r="BC236" s="191">
        <f t="shared" ca="1" si="315"/>
        <v>0</v>
      </c>
      <c r="BD236" s="191">
        <f t="shared" ca="1" si="354"/>
        <v>0</v>
      </c>
      <c r="BE236" s="191"/>
      <c r="BF236" s="213"/>
      <c r="BG236" s="213"/>
      <c r="BH236" s="213"/>
      <c r="BI236" s="213"/>
      <c r="BJ236" s="213"/>
      <c r="BK236" s="213"/>
      <c r="BL236" s="213"/>
      <c r="BM236" s="213"/>
      <c r="BN236" s="213"/>
      <c r="BO236" s="213"/>
      <c r="BP236" s="623">
        <f t="shared" si="316"/>
        <v>0</v>
      </c>
      <c r="BQ236" s="213">
        <f t="shared" si="355"/>
        <v>0</v>
      </c>
      <c r="BR236" s="213">
        <f t="shared" si="356"/>
        <v>0</v>
      </c>
      <c r="BS236" s="213"/>
      <c r="BT236" s="213">
        <f t="shared" si="317"/>
        <v>0</v>
      </c>
      <c r="BU236" s="362">
        <f t="shared" si="357"/>
        <v>0</v>
      </c>
      <c r="BV236" s="213">
        <f t="shared" si="318"/>
        <v>0</v>
      </c>
      <c r="BW236" s="213">
        <f t="shared" ca="1" si="319"/>
        <v>0</v>
      </c>
      <c r="BX236" s="213">
        <f t="shared" ca="1" si="358"/>
        <v>0</v>
      </c>
      <c r="BY236" s="213">
        <f t="shared" ca="1" si="320"/>
        <v>0</v>
      </c>
      <c r="BZ236" s="214">
        <f ca="1">IF(AND(BW236,BX236=0)=0,0,IF(BW236&gt;0,'На банк Приват'!$P$1,IF(BX236&gt;0,'На Укрсиб'!$P$1,0)))</f>
        <v>0</v>
      </c>
      <c r="CA236" s="198">
        <v>229</v>
      </c>
      <c r="CB236" s="198" t="str">
        <f t="shared" ca="1" si="321"/>
        <v>Старший кухар</v>
      </c>
      <c r="CC236" s="198">
        <f t="shared" ca="1" si="322"/>
        <v>0</v>
      </c>
      <c r="CD236" s="198">
        <f t="shared" ca="1" si="359"/>
        <v>0</v>
      </c>
      <c r="CE236" s="198"/>
      <c r="CF236" s="215"/>
      <c r="CG236" s="215"/>
      <c r="CH236" s="215"/>
      <c r="CI236" s="215"/>
      <c r="CJ236" s="215"/>
      <c r="CK236" s="215"/>
      <c r="CL236" s="215"/>
      <c r="CM236" s="215">
        <f t="shared" si="394"/>
        <v>0</v>
      </c>
      <c r="CN236" s="215"/>
      <c r="CO236" s="215"/>
      <c r="CP236" s="215">
        <f t="shared" si="323"/>
        <v>0</v>
      </c>
      <c r="CQ236" s="215">
        <f t="shared" si="360"/>
        <v>0</v>
      </c>
      <c r="CR236" s="215">
        <f t="shared" si="361"/>
        <v>0</v>
      </c>
      <c r="CS236" s="215"/>
      <c r="CT236" s="215">
        <f t="shared" si="324"/>
        <v>0</v>
      </c>
      <c r="CU236" s="369">
        <f t="shared" si="325"/>
        <v>0</v>
      </c>
      <c r="CV236" s="215">
        <f t="shared" si="326"/>
        <v>0</v>
      </c>
      <c r="CW236" s="215">
        <f t="shared" ca="1" si="327"/>
        <v>0</v>
      </c>
      <c r="CX236" s="215">
        <f t="shared" ca="1" si="362"/>
        <v>0</v>
      </c>
      <c r="CY236" s="215">
        <f t="shared" ca="1" si="328"/>
        <v>0</v>
      </c>
      <c r="CZ236" s="216">
        <f ca="1">IF(AND(CW236,CX236=0)=0,0,IF(CW236&gt;0,'На банк Приват'!$V$1,IF(CX236&gt;0,'На Укрсиб'!$V$1,0)))</f>
        <v>0</v>
      </c>
      <c r="DA236" s="204"/>
      <c r="DB236" s="204" t="str">
        <f t="shared" ca="1" si="329"/>
        <v>Старший кухар</v>
      </c>
      <c r="DC236" s="204">
        <f t="shared" ca="1" si="330"/>
        <v>0</v>
      </c>
      <c r="DD236" s="204">
        <f t="shared" ca="1" si="363"/>
        <v>0</v>
      </c>
      <c r="DE236" s="204"/>
      <c r="DF236" s="217"/>
      <c r="DG236" s="217"/>
      <c r="DH236" s="217"/>
      <c r="DI236" s="217"/>
      <c r="DJ236" s="217"/>
      <c r="DK236" s="217"/>
      <c r="DL236" s="217"/>
      <c r="DM236" s="217">
        <f t="shared" si="331"/>
        <v>0</v>
      </c>
      <c r="DN236" s="217"/>
      <c r="DO236" s="217"/>
      <c r="DP236" s="763">
        <f t="shared" si="332"/>
        <v>0</v>
      </c>
      <c r="DQ236" s="217">
        <f t="shared" si="364"/>
        <v>0</v>
      </c>
      <c r="DR236" s="217">
        <f t="shared" si="365"/>
        <v>0</v>
      </c>
      <c r="DS236" s="217"/>
      <c r="DT236" s="217">
        <f t="shared" si="333"/>
        <v>0</v>
      </c>
      <c r="DU236" s="366">
        <f t="shared" si="366"/>
        <v>0</v>
      </c>
      <c r="DV236" s="217">
        <f t="shared" si="334"/>
        <v>0</v>
      </c>
      <c r="DW236" s="217">
        <f t="shared" ca="1" si="335"/>
        <v>0</v>
      </c>
      <c r="DX236" s="217">
        <f t="shared" ca="1" si="367"/>
        <v>0</v>
      </c>
      <c r="DY236" s="217">
        <f t="shared" ca="1" si="336"/>
        <v>0</v>
      </c>
      <c r="DZ236" s="218">
        <f ca="1">IF(AND(DW236,DX236=0)=0,0,IF(DW236&gt;0,'На банк Приват'!$AB$1,IF(DX236&gt;0,'На Укрсиб'!$V$1,0)))</f>
        <v>0</v>
      </c>
      <c r="EA236" s="207"/>
      <c r="EB236" s="207" t="str">
        <f t="shared" ca="1" si="337"/>
        <v>Старший кухар</v>
      </c>
      <c r="EC236" s="207">
        <f t="shared" ca="1" si="338"/>
        <v>0</v>
      </c>
      <c r="ED236" s="207">
        <f t="shared" ca="1" si="368"/>
        <v>0</v>
      </c>
      <c r="EE236" s="207"/>
      <c r="EF236" s="219"/>
      <c r="EG236" s="219"/>
      <c r="EH236" s="219"/>
      <c r="EI236" s="219"/>
      <c r="EJ236" s="219"/>
      <c r="EK236" s="219"/>
      <c r="EL236" s="219"/>
      <c r="EM236" s="219">
        <f t="shared" si="339"/>
        <v>0</v>
      </c>
      <c r="EN236" s="219"/>
      <c r="EO236" s="219"/>
      <c r="EP236" s="219">
        <f t="shared" si="340"/>
        <v>0</v>
      </c>
      <c r="EQ236" s="219">
        <f t="shared" si="369"/>
        <v>0</v>
      </c>
      <c r="ER236" s="219">
        <f t="shared" si="370"/>
        <v>0</v>
      </c>
      <c r="ES236" s="219"/>
      <c r="ET236" s="219">
        <f t="shared" si="341"/>
        <v>0</v>
      </c>
      <c r="EU236" s="363">
        <f t="shared" si="371"/>
        <v>0</v>
      </c>
      <c r="EV236" s="219">
        <f t="shared" si="342"/>
        <v>0</v>
      </c>
      <c r="EW236" s="219">
        <f t="shared" ca="1" si="343"/>
        <v>0</v>
      </c>
      <c r="EX236" s="219">
        <f t="shared" ca="1" si="372"/>
        <v>0</v>
      </c>
      <c r="EY236" s="219">
        <f t="shared" ca="1" si="344"/>
        <v>0</v>
      </c>
      <c r="EZ236" s="220">
        <f ca="1">IF(AND(EW236,EX236=0)=0,0,IF(EW236&gt;0,'На банк Приват'!$AH$1,IF(EX236&gt;0,'На Укрсиб'!$AH$1,0)))</f>
        <v>0</v>
      </c>
      <c r="FA236" s="28">
        <f t="shared" ca="1" si="345"/>
        <v>0</v>
      </c>
      <c r="FB236" s="28" t="str">
        <f t="shared" ca="1" si="346"/>
        <v>вс/сс</v>
      </c>
      <c r="FC236" s="28">
        <f t="shared" ca="1" si="347"/>
        <v>0</v>
      </c>
      <c r="FD236" s="28">
        <f t="shared" ca="1" si="348"/>
        <v>0</v>
      </c>
      <c r="FE236" s="28">
        <f t="shared" ca="1" si="349"/>
        <v>226</v>
      </c>
      <c r="FF236">
        <f t="shared" si="350"/>
        <v>0</v>
      </c>
      <c r="FG236" s="531"/>
    </row>
    <row r="237" spans="1:163">
      <c r="A237" s="113"/>
      <c r="B237" s="113" t="str">
        <f t="shared" ca="1" si="302"/>
        <v>Кухар</v>
      </c>
      <c r="C237" s="113" t="str">
        <f t="shared" ca="1" si="303"/>
        <v>рекрут</v>
      </c>
      <c r="D237" s="113" t="str">
        <f t="shared" ca="1" si="393"/>
        <v>Сливоцька С.В.</v>
      </c>
      <c r="E237" s="113">
        <f t="shared" si="304"/>
        <v>0</v>
      </c>
      <c r="F237" s="115"/>
      <c r="G237" s="209">
        <f t="shared" si="392"/>
        <v>0</v>
      </c>
      <c r="H237" s="209">
        <f t="shared" si="390"/>
        <v>0</v>
      </c>
      <c r="I237" s="209">
        <f t="shared" si="391"/>
        <v>0</v>
      </c>
      <c r="J237" s="209">
        <f t="shared" si="374"/>
        <v>0</v>
      </c>
      <c r="K237" s="209">
        <f t="shared" si="375"/>
        <v>0</v>
      </c>
      <c r="L237" s="209">
        <f t="shared" si="376"/>
        <v>0</v>
      </c>
      <c r="M237" s="209">
        <f t="shared" si="377"/>
        <v>0</v>
      </c>
      <c r="N237" s="209">
        <f t="shared" si="378"/>
        <v>0</v>
      </c>
      <c r="O237" s="209">
        <f t="shared" si="373"/>
        <v>0</v>
      </c>
      <c r="P237" s="211">
        <f t="shared" si="379"/>
        <v>0</v>
      </c>
      <c r="Q237" s="209">
        <f t="shared" si="380"/>
        <v>0</v>
      </c>
      <c r="R237" s="209">
        <f t="shared" si="381"/>
        <v>0</v>
      </c>
      <c r="S237" s="209">
        <f t="shared" si="382"/>
        <v>0</v>
      </c>
      <c r="T237" s="209">
        <f t="shared" si="383"/>
        <v>0</v>
      </c>
      <c r="U237" s="209">
        <f t="shared" si="384"/>
        <v>0</v>
      </c>
      <c r="V237" s="209">
        <f t="shared" si="385"/>
        <v>0</v>
      </c>
      <c r="W237" s="209">
        <f t="shared" ca="1" si="386"/>
        <v>0</v>
      </c>
      <c r="X237" s="209">
        <f t="shared" ca="1" si="387"/>
        <v>0</v>
      </c>
      <c r="Y237" s="209">
        <f t="shared" ca="1" si="388"/>
        <v>0</v>
      </c>
      <c r="Z237" s="210" t="str">
        <f t="shared" ca="1" si="305"/>
        <v xml:space="preserve">        </v>
      </c>
      <c r="AA237" s="185"/>
      <c r="AB237" s="185" t="str">
        <f t="shared" ca="1" si="306"/>
        <v>Кухар</v>
      </c>
      <c r="AC237" s="185" t="str">
        <f t="shared" ca="1" si="307"/>
        <v>рекрут</v>
      </c>
      <c r="AD237" s="185" t="str">
        <f t="shared" ca="1" si="351"/>
        <v>Сливоцька С.В.</v>
      </c>
      <c r="AE237" s="185"/>
      <c r="AF237" s="211"/>
      <c r="AG237" s="211"/>
      <c r="AH237" s="211"/>
      <c r="AI237" s="211"/>
      <c r="AJ237" s="211"/>
      <c r="AK237" s="211"/>
      <c r="AL237" s="211"/>
      <c r="AM237" s="211"/>
      <c r="AN237" s="211"/>
      <c r="AO237" s="211"/>
      <c r="AP237" s="623">
        <f t="shared" si="308"/>
        <v>0</v>
      </c>
      <c r="AQ237" s="211">
        <f t="shared" si="352"/>
        <v>0</v>
      </c>
      <c r="AR237" s="211">
        <f t="shared" si="353"/>
        <v>0</v>
      </c>
      <c r="AS237" s="211"/>
      <c r="AT237" s="211">
        <f t="shared" si="309"/>
        <v>0</v>
      </c>
      <c r="AU237" s="358">
        <f t="shared" si="310"/>
        <v>0</v>
      </c>
      <c r="AV237" s="211">
        <f t="shared" si="311"/>
        <v>0</v>
      </c>
      <c r="AW237" s="211">
        <f t="shared" ca="1" si="312"/>
        <v>0</v>
      </c>
      <c r="AX237" s="211">
        <f t="shared" ca="1" si="389"/>
        <v>0</v>
      </c>
      <c r="AY237" s="211">
        <f t="shared" ca="1" si="313"/>
        <v>0</v>
      </c>
      <c r="AZ237" s="212">
        <f ca="1">IF(AND(AW237,AX237=0,AY237=0)=0,0,IF(AW237&gt;0,'На банк Приват'!$J$1,IF(AX237&gt;0,'На Укрсиб'!$J$1,0)))</f>
        <v>0</v>
      </c>
      <c r="BA237" s="191"/>
      <c r="BB237" s="191" t="str">
        <f t="shared" ca="1" si="314"/>
        <v>Кухар</v>
      </c>
      <c r="BC237" s="191" t="str">
        <f t="shared" ca="1" si="315"/>
        <v>рекрут</v>
      </c>
      <c r="BD237" s="191" t="str">
        <f t="shared" ca="1" si="354"/>
        <v>Сливоцька С.В.</v>
      </c>
      <c r="BE237" s="191"/>
      <c r="BF237" s="213"/>
      <c r="BG237" s="213"/>
      <c r="BH237" s="213"/>
      <c r="BI237" s="213"/>
      <c r="BJ237" s="213"/>
      <c r="BK237" s="213"/>
      <c r="BL237" s="213"/>
      <c r="BM237" s="213"/>
      <c r="BN237" s="213"/>
      <c r="BO237" s="213"/>
      <c r="BP237" s="623">
        <f t="shared" si="316"/>
        <v>0</v>
      </c>
      <c r="BQ237" s="213">
        <f t="shared" si="355"/>
        <v>0</v>
      </c>
      <c r="BR237" s="213">
        <f t="shared" si="356"/>
        <v>0</v>
      </c>
      <c r="BS237" s="213"/>
      <c r="BT237" s="213">
        <f t="shared" si="317"/>
        <v>0</v>
      </c>
      <c r="BU237" s="362">
        <f t="shared" si="357"/>
        <v>0</v>
      </c>
      <c r="BV237" s="213">
        <f t="shared" si="318"/>
        <v>0</v>
      </c>
      <c r="BW237" s="213">
        <f t="shared" ca="1" si="319"/>
        <v>0</v>
      </c>
      <c r="BX237" s="213">
        <f t="shared" ca="1" si="358"/>
        <v>0</v>
      </c>
      <c r="BY237" s="213">
        <f t="shared" ca="1" si="320"/>
        <v>0</v>
      </c>
      <c r="BZ237" s="214">
        <f ca="1">IF(AND(BW237,BX237=0)=0,0,IF(BW237&gt;0,'На банк Приват'!$P$1,IF(BX237&gt;0,'На Укрсиб'!$P$1,0)))</f>
        <v>0</v>
      </c>
      <c r="CA237" s="198">
        <v>230</v>
      </c>
      <c r="CB237" s="198" t="str">
        <f t="shared" ca="1" si="321"/>
        <v>Кухар</v>
      </c>
      <c r="CC237" s="198" t="str">
        <f t="shared" ca="1" si="322"/>
        <v>рекрут</v>
      </c>
      <c r="CD237" s="198" t="str">
        <f t="shared" ca="1" si="359"/>
        <v>Сливоцька С.В.</v>
      </c>
      <c r="CE237" s="198"/>
      <c r="CF237" s="215"/>
      <c r="CG237" s="215"/>
      <c r="CH237" s="215"/>
      <c r="CI237" s="215"/>
      <c r="CJ237" s="215"/>
      <c r="CK237" s="215"/>
      <c r="CL237" s="215"/>
      <c r="CM237" s="215">
        <f t="shared" si="394"/>
        <v>0</v>
      </c>
      <c r="CN237" s="215"/>
      <c r="CO237" s="215"/>
      <c r="CP237" s="215">
        <f t="shared" si="323"/>
        <v>0</v>
      </c>
      <c r="CQ237" s="215">
        <f t="shared" si="360"/>
        <v>0</v>
      </c>
      <c r="CR237" s="215">
        <f t="shared" si="361"/>
        <v>0</v>
      </c>
      <c r="CS237" s="215"/>
      <c r="CT237" s="215">
        <f t="shared" si="324"/>
        <v>0</v>
      </c>
      <c r="CU237" s="369">
        <f t="shared" si="325"/>
        <v>0</v>
      </c>
      <c r="CV237" s="215">
        <f t="shared" si="326"/>
        <v>0</v>
      </c>
      <c r="CW237" s="215">
        <f t="shared" ca="1" si="327"/>
        <v>0</v>
      </c>
      <c r="CX237" s="215">
        <f t="shared" ca="1" si="362"/>
        <v>0</v>
      </c>
      <c r="CY237" s="215">
        <f t="shared" ca="1" si="328"/>
        <v>0</v>
      </c>
      <c r="CZ237" s="216">
        <f ca="1">IF(AND(CW237,CX237=0)=0,0,IF(CW237&gt;0,'На банк Приват'!$V$1,IF(CX237&gt;0,'На Укрсиб'!$V$1,0)))</f>
        <v>0</v>
      </c>
      <c r="DA237" s="204"/>
      <c r="DB237" s="204" t="str">
        <f t="shared" ca="1" si="329"/>
        <v>Кухар</v>
      </c>
      <c r="DC237" s="204" t="str">
        <f t="shared" ca="1" si="330"/>
        <v>рекрут</v>
      </c>
      <c r="DD237" s="204" t="str">
        <f t="shared" ca="1" si="363"/>
        <v>Сливоцька С.В.</v>
      </c>
      <c r="DE237" s="204"/>
      <c r="DF237" s="217"/>
      <c r="DG237" s="217"/>
      <c r="DH237" s="217"/>
      <c r="DI237" s="217"/>
      <c r="DJ237" s="217"/>
      <c r="DK237" s="217"/>
      <c r="DL237" s="217"/>
      <c r="DM237" s="217">
        <f t="shared" si="331"/>
        <v>0</v>
      </c>
      <c r="DN237" s="217"/>
      <c r="DO237" s="217"/>
      <c r="DP237" s="763">
        <f t="shared" si="332"/>
        <v>0</v>
      </c>
      <c r="DQ237" s="217">
        <f t="shared" si="364"/>
        <v>0</v>
      </c>
      <c r="DR237" s="217">
        <f t="shared" si="365"/>
        <v>0</v>
      </c>
      <c r="DS237" s="217"/>
      <c r="DT237" s="217">
        <f t="shared" si="333"/>
        <v>0</v>
      </c>
      <c r="DU237" s="366">
        <f t="shared" si="366"/>
        <v>0</v>
      </c>
      <c r="DV237" s="217">
        <f t="shared" si="334"/>
        <v>0</v>
      </c>
      <c r="DW237" s="217">
        <f t="shared" ca="1" si="335"/>
        <v>0</v>
      </c>
      <c r="DX237" s="217">
        <f t="shared" ca="1" si="367"/>
        <v>0</v>
      </c>
      <c r="DY237" s="217">
        <f t="shared" ca="1" si="336"/>
        <v>0</v>
      </c>
      <c r="DZ237" s="218">
        <f ca="1">IF(AND(DW237,DX237=0)=0,0,IF(DW237&gt;0,'На банк Приват'!$AB$1,IF(DX237&gt;0,'На Укрсиб'!$V$1,0)))</f>
        <v>0</v>
      </c>
      <c r="EA237" s="207"/>
      <c r="EB237" s="207" t="str">
        <f t="shared" ca="1" si="337"/>
        <v>Кухар</v>
      </c>
      <c r="EC237" s="207" t="str">
        <f t="shared" ca="1" si="338"/>
        <v>рекрут</v>
      </c>
      <c r="ED237" s="207" t="str">
        <f t="shared" ca="1" si="368"/>
        <v>Сливоцька С.В.</v>
      </c>
      <c r="EE237" s="207"/>
      <c r="EF237" s="219"/>
      <c r="EG237" s="219"/>
      <c r="EH237" s="219"/>
      <c r="EI237" s="219"/>
      <c r="EJ237" s="219"/>
      <c r="EK237" s="219"/>
      <c r="EL237" s="219"/>
      <c r="EM237" s="219">
        <f t="shared" si="339"/>
        <v>0</v>
      </c>
      <c r="EN237" s="219"/>
      <c r="EO237" s="219"/>
      <c r="EP237" s="219">
        <f t="shared" si="340"/>
        <v>0</v>
      </c>
      <c r="EQ237" s="219">
        <f t="shared" si="369"/>
        <v>0</v>
      </c>
      <c r="ER237" s="219">
        <f t="shared" si="370"/>
        <v>0</v>
      </c>
      <c r="ES237" s="219"/>
      <c r="ET237" s="219">
        <f t="shared" si="341"/>
        <v>0</v>
      </c>
      <c r="EU237" s="363">
        <f t="shared" si="371"/>
        <v>0</v>
      </c>
      <c r="EV237" s="219">
        <f t="shared" si="342"/>
        <v>0</v>
      </c>
      <c r="EW237" s="219">
        <f t="shared" ca="1" si="343"/>
        <v>0</v>
      </c>
      <c r="EX237" s="219">
        <f t="shared" ca="1" si="372"/>
        <v>0</v>
      </c>
      <c r="EY237" s="219">
        <f t="shared" ca="1" si="344"/>
        <v>0</v>
      </c>
      <c r="EZ237" s="220">
        <f ca="1">IF(AND(EW237,EX237=0)=0,0,IF(EW237&gt;0,'На банк Приват'!$AH$1,IF(EX237&gt;0,'На Укрсиб'!$AH$1,0)))</f>
        <v>0</v>
      </c>
      <c r="FA237" s="28" t="str">
        <f t="shared" ca="1" si="345"/>
        <v>Сливоцька С.В.</v>
      </c>
      <c r="FB237" s="28" t="str">
        <f t="shared" ca="1" si="346"/>
        <v>Сливоцька</v>
      </c>
      <c r="FC237" s="28" t="str">
        <f t="shared" ca="1" si="347"/>
        <v>Сніжана</v>
      </c>
      <c r="FD237" s="28" t="str">
        <f t="shared" ca="1" si="348"/>
        <v>Віталіївна</v>
      </c>
      <c r="FE237" s="28">
        <f t="shared" ca="1" si="349"/>
        <v>227</v>
      </c>
      <c r="FF237">
        <f t="shared" si="350"/>
        <v>0</v>
      </c>
      <c r="FG237" s="531" t="s">
        <v>151</v>
      </c>
    </row>
    <row r="238" spans="1:163">
      <c r="A238" s="113"/>
      <c r="B238" s="113" t="str">
        <f t="shared" ca="1" si="302"/>
        <v>Кухар</v>
      </c>
      <c r="C238" s="113" t="str">
        <f t="shared" ca="1" si="303"/>
        <v>ст. м-с</v>
      </c>
      <c r="D238" s="113" t="str">
        <f t="shared" ca="1" si="393"/>
        <v>Головач М.О.</v>
      </c>
      <c r="E238" s="113">
        <f t="shared" si="304"/>
        <v>0</v>
      </c>
      <c r="F238" s="115"/>
      <c r="G238" s="209">
        <f t="shared" si="392"/>
        <v>0</v>
      </c>
      <c r="H238" s="209">
        <f t="shared" si="390"/>
        <v>0</v>
      </c>
      <c r="I238" s="209">
        <f t="shared" si="391"/>
        <v>0</v>
      </c>
      <c r="J238" s="209">
        <f t="shared" si="374"/>
        <v>0</v>
      </c>
      <c r="K238" s="209">
        <f t="shared" si="375"/>
        <v>0</v>
      </c>
      <c r="L238" s="209">
        <f t="shared" si="376"/>
        <v>0</v>
      </c>
      <c r="M238" s="209">
        <f t="shared" si="377"/>
        <v>0</v>
      </c>
      <c r="N238" s="209">
        <f t="shared" si="378"/>
        <v>0</v>
      </c>
      <c r="O238" s="209">
        <f t="shared" si="373"/>
        <v>0</v>
      </c>
      <c r="P238" s="211">
        <f t="shared" si="379"/>
        <v>0</v>
      </c>
      <c r="Q238" s="209">
        <f t="shared" si="380"/>
        <v>0</v>
      </c>
      <c r="R238" s="209">
        <f t="shared" si="381"/>
        <v>0</v>
      </c>
      <c r="S238" s="209">
        <f t="shared" si="382"/>
        <v>0</v>
      </c>
      <c r="T238" s="209">
        <f t="shared" si="383"/>
        <v>0</v>
      </c>
      <c r="U238" s="209">
        <f t="shared" si="384"/>
        <v>0</v>
      </c>
      <c r="V238" s="209">
        <f t="shared" si="385"/>
        <v>0</v>
      </c>
      <c r="W238" s="209">
        <f t="shared" ca="1" si="386"/>
        <v>0</v>
      </c>
      <c r="X238" s="209">
        <f t="shared" ca="1" si="387"/>
        <v>0</v>
      </c>
      <c r="Y238" s="209">
        <f t="shared" ca="1" si="388"/>
        <v>0</v>
      </c>
      <c r="Z238" s="210" t="str">
        <f t="shared" ca="1" si="305"/>
        <v xml:space="preserve">        </v>
      </c>
      <c r="AA238" s="185"/>
      <c r="AB238" s="185" t="str">
        <f t="shared" ca="1" si="306"/>
        <v>Кухар</v>
      </c>
      <c r="AC238" s="185" t="str">
        <f t="shared" ca="1" si="307"/>
        <v>ст. м-с</v>
      </c>
      <c r="AD238" s="185" t="str">
        <f t="shared" ca="1" si="351"/>
        <v>Головач М.О.</v>
      </c>
      <c r="AE238" s="185"/>
      <c r="AF238" s="211"/>
      <c r="AG238" s="211"/>
      <c r="AH238" s="211"/>
      <c r="AI238" s="211"/>
      <c r="AJ238" s="211"/>
      <c r="AK238" s="211"/>
      <c r="AL238" s="211"/>
      <c r="AM238" s="211"/>
      <c r="AN238" s="211"/>
      <c r="AO238" s="211"/>
      <c r="AP238" s="623">
        <f t="shared" si="308"/>
        <v>0</v>
      </c>
      <c r="AQ238" s="211">
        <f t="shared" si="352"/>
        <v>0</v>
      </c>
      <c r="AR238" s="211">
        <f t="shared" si="353"/>
        <v>0</v>
      </c>
      <c r="AS238" s="211"/>
      <c r="AT238" s="211">
        <f t="shared" si="309"/>
        <v>0</v>
      </c>
      <c r="AU238" s="358">
        <f t="shared" si="310"/>
        <v>0</v>
      </c>
      <c r="AV238" s="211">
        <f t="shared" si="311"/>
        <v>0</v>
      </c>
      <c r="AW238" s="211">
        <f t="shared" ca="1" si="312"/>
        <v>0</v>
      </c>
      <c r="AX238" s="211">
        <f t="shared" ca="1" si="389"/>
        <v>0</v>
      </c>
      <c r="AY238" s="211">
        <f t="shared" ca="1" si="313"/>
        <v>0</v>
      </c>
      <c r="AZ238" s="212">
        <f ca="1">IF(AND(AW238,AX238=0,AY238=0)=0,0,IF(AW238&gt;0,'На банк Приват'!$J$1,IF(AX238&gt;0,'На Укрсиб'!J231,0)))</f>
        <v>0</v>
      </c>
      <c r="BA238" s="191"/>
      <c r="BB238" s="191" t="str">
        <f t="shared" ca="1" si="314"/>
        <v>Кухар</v>
      </c>
      <c r="BC238" s="191" t="str">
        <f t="shared" ca="1" si="315"/>
        <v>ст. м-с</v>
      </c>
      <c r="BD238" s="191" t="str">
        <f t="shared" ca="1" si="354"/>
        <v>Головач М.О.</v>
      </c>
      <c r="BE238" s="191"/>
      <c r="BF238" s="213"/>
      <c r="BG238" s="213"/>
      <c r="BH238" s="213"/>
      <c r="BI238" s="213"/>
      <c r="BJ238" s="213"/>
      <c r="BK238" s="213"/>
      <c r="BL238" s="213"/>
      <c r="BM238" s="213"/>
      <c r="BN238" s="213"/>
      <c r="BO238" s="213"/>
      <c r="BP238" s="623">
        <f t="shared" si="316"/>
        <v>0</v>
      </c>
      <c r="BQ238" s="213">
        <f t="shared" si="355"/>
        <v>0</v>
      </c>
      <c r="BR238" s="213">
        <f t="shared" si="356"/>
        <v>0</v>
      </c>
      <c r="BS238" s="213"/>
      <c r="BT238" s="213">
        <f t="shared" si="317"/>
        <v>0</v>
      </c>
      <c r="BU238" s="362">
        <f t="shared" si="357"/>
        <v>0</v>
      </c>
      <c r="BV238" s="213">
        <f t="shared" si="318"/>
        <v>0</v>
      </c>
      <c r="BW238" s="213">
        <f t="shared" ca="1" si="319"/>
        <v>0</v>
      </c>
      <c r="BX238" s="213">
        <f t="shared" ca="1" si="358"/>
        <v>0</v>
      </c>
      <c r="BY238" s="213">
        <f t="shared" ca="1" si="320"/>
        <v>0</v>
      </c>
      <c r="BZ238" s="214">
        <f ca="1">IF(AND(BW238,BX238=0)=0,0,IF(BW238&gt;0,'На банк Приват'!$P$1,IF(BX238&gt;0,'На Укрсиб'!$P$1,0)))</f>
        <v>0</v>
      </c>
      <c r="CA238" s="198">
        <v>231</v>
      </c>
      <c r="CB238" s="198" t="str">
        <f t="shared" ca="1" si="321"/>
        <v>Кухар</v>
      </c>
      <c r="CC238" s="198" t="str">
        <f t="shared" ca="1" si="322"/>
        <v>ст. м-с</v>
      </c>
      <c r="CD238" s="198" t="str">
        <f t="shared" ca="1" si="359"/>
        <v>Головач М.О.</v>
      </c>
      <c r="CE238" s="198"/>
      <c r="CF238" s="215"/>
      <c r="CG238" s="215"/>
      <c r="CH238" s="215"/>
      <c r="CI238" s="215"/>
      <c r="CJ238" s="215"/>
      <c r="CK238" s="215"/>
      <c r="CL238" s="215"/>
      <c r="CM238" s="215">
        <f t="shared" si="394"/>
        <v>0</v>
      </c>
      <c r="CN238" s="215"/>
      <c r="CO238" s="215"/>
      <c r="CP238" s="215">
        <f t="shared" si="323"/>
        <v>0</v>
      </c>
      <c r="CQ238" s="215">
        <f t="shared" si="360"/>
        <v>0</v>
      </c>
      <c r="CR238" s="215">
        <f t="shared" si="361"/>
        <v>0</v>
      </c>
      <c r="CS238" s="215"/>
      <c r="CT238" s="215">
        <f t="shared" si="324"/>
        <v>0</v>
      </c>
      <c r="CU238" s="369">
        <f t="shared" si="325"/>
        <v>0</v>
      </c>
      <c r="CV238" s="215">
        <f t="shared" si="326"/>
        <v>0</v>
      </c>
      <c r="CW238" s="215">
        <f t="shared" ca="1" si="327"/>
        <v>0</v>
      </c>
      <c r="CX238" s="215">
        <f t="shared" ca="1" si="362"/>
        <v>0</v>
      </c>
      <c r="CY238" s="215">
        <f t="shared" ca="1" si="328"/>
        <v>0</v>
      </c>
      <c r="CZ238" s="216">
        <f ca="1">IF(AND(CW238,CX238=0)=0,0,IF(CW238&gt;0,'На банк Приват'!$V$1,IF(CX238&gt;0,'На Укрсиб'!$V$1,0)))</f>
        <v>0</v>
      </c>
      <c r="DA238" s="204"/>
      <c r="DB238" s="204" t="str">
        <f t="shared" ca="1" si="329"/>
        <v>Кухар</v>
      </c>
      <c r="DC238" s="204" t="str">
        <f t="shared" ca="1" si="330"/>
        <v>ст. м-с</v>
      </c>
      <c r="DD238" s="204" t="str">
        <f t="shared" ca="1" si="363"/>
        <v>Головач М.О.</v>
      </c>
      <c r="DE238" s="204"/>
      <c r="DF238" s="217"/>
      <c r="DG238" s="217"/>
      <c r="DH238" s="217"/>
      <c r="DI238" s="217"/>
      <c r="DJ238" s="217"/>
      <c r="DK238" s="217"/>
      <c r="DL238" s="217"/>
      <c r="DM238" s="217">
        <f t="shared" si="331"/>
        <v>0</v>
      </c>
      <c r="DN238" s="217"/>
      <c r="DO238" s="217"/>
      <c r="DP238" s="763">
        <f t="shared" si="332"/>
        <v>0</v>
      </c>
      <c r="DQ238" s="217">
        <f t="shared" si="364"/>
        <v>0</v>
      </c>
      <c r="DR238" s="217">
        <f t="shared" si="365"/>
        <v>0</v>
      </c>
      <c r="DS238" s="217"/>
      <c r="DT238" s="217">
        <f t="shared" si="333"/>
        <v>0</v>
      </c>
      <c r="DU238" s="366">
        <f t="shared" si="366"/>
        <v>0</v>
      </c>
      <c r="DV238" s="217">
        <f t="shared" si="334"/>
        <v>0</v>
      </c>
      <c r="DW238" s="217">
        <f t="shared" ca="1" si="335"/>
        <v>0</v>
      </c>
      <c r="DX238" s="217">
        <f t="shared" ca="1" si="367"/>
        <v>0</v>
      </c>
      <c r="DY238" s="217">
        <f t="shared" ca="1" si="336"/>
        <v>0</v>
      </c>
      <c r="DZ238" s="218">
        <f ca="1">IF(AND(DW238,DX238=0)=0,0,IF(DW238&gt;0,'На банк Приват'!$AB$1,IF(DX238&gt;0,'На Укрсиб'!$V$1,0)))</f>
        <v>0</v>
      </c>
      <c r="EA238" s="207"/>
      <c r="EB238" s="207" t="str">
        <f t="shared" ca="1" si="337"/>
        <v>Кухар</v>
      </c>
      <c r="EC238" s="207" t="str">
        <f t="shared" ca="1" si="338"/>
        <v>ст. м-с</v>
      </c>
      <c r="ED238" s="207" t="str">
        <f t="shared" ca="1" si="368"/>
        <v>Головач М.О.</v>
      </c>
      <c r="EE238" s="207"/>
      <c r="EF238" s="219"/>
      <c r="EG238" s="219"/>
      <c r="EH238" s="219"/>
      <c r="EI238" s="219"/>
      <c r="EJ238" s="219"/>
      <c r="EK238" s="219"/>
      <c r="EL238" s="219"/>
      <c r="EM238" s="219">
        <f t="shared" si="339"/>
        <v>0</v>
      </c>
      <c r="EN238" s="219"/>
      <c r="EO238" s="219"/>
      <c r="EP238" s="219">
        <f t="shared" si="340"/>
        <v>0</v>
      </c>
      <c r="EQ238" s="219">
        <f t="shared" si="369"/>
        <v>0</v>
      </c>
      <c r="ER238" s="219">
        <f t="shared" si="370"/>
        <v>0</v>
      </c>
      <c r="ES238" s="219"/>
      <c r="ET238" s="219">
        <f t="shared" si="341"/>
        <v>0</v>
      </c>
      <c r="EU238" s="363">
        <f t="shared" si="371"/>
        <v>0</v>
      </c>
      <c r="EV238" s="219">
        <f t="shared" si="342"/>
        <v>0</v>
      </c>
      <c r="EW238" s="219">
        <f t="shared" ca="1" si="343"/>
        <v>0</v>
      </c>
      <c r="EX238" s="219">
        <f t="shared" ca="1" si="372"/>
        <v>0</v>
      </c>
      <c r="EY238" s="219">
        <f t="shared" ca="1" si="344"/>
        <v>0</v>
      </c>
      <c r="EZ238" s="220">
        <f ca="1">IF(AND(EW238,EX238=0)=0,0,IF(EW238&gt;0,'На банк Приват'!$AH$1,IF(EX238&gt;0,'На Укрсиб'!$AH$1,0)))</f>
        <v>0</v>
      </c>
      <c r="FA238" s="28" t="str">
        <f t="shared" ca="1" si="345"/>
        <v>Головач М.О.</v>
      </c>
      <c r="FB238" s="28" t="str">
        <f t="shared" ca="1" si="346"/>
        <v>Головач</v>
      </c>
      <c r="FC238" s="28" t="str">
        <f t="shared" ca="1" si="347"/>
        <v>Марина</v>
      </c>
      <c r="FD238" s="28" t="str">
        <f t="shared" ca="1" si="348"/>
        <v>Олександрівна</v>
      </c>
      <c r="FE238" s="28">
        <f t="shared" ca="1" si="349"/>
        <v>228</v>
      </c>
      <c r="FF238">
        <f t="shared" si="350"/>
        <v>0</v>
      </c>
      <c r="FG238" s="531" t="s">
        <v>414</v>
      </c>
    </row>
    <row r="239" spans="1:163">
      <c r="A239" s="113"/>
      <c r="B239" s="113">
        <f t="shared" ca="1" si="302"/>
        <v>0</v>
      </c>
      <c r="C239" s="113">
        <f t="shared" ca="1" si="303"/>
        <v>0</v>
      </c>
      <c r="D239" s="113" t="str">
        <f t="shared" ca="1" si="393"/>
        <v xml:space="preserve"> </v>
      </c>
      <c r="E239" s="113">
        <f t="shared" si="304"/>
        <v>0</v>
      </c>
      <c r="F239" s="115"/>
      <c r="G239" s="209">
        <f t="shared" si="392"/>
        <v>0</v>
      </c>
      <c r="H239" s="209">
        <f t="shared" si="390"/>
        <v>0</v>
      </c>
      <c r="I239" s="209">
        <f t="shared" si="391"/>
        <v>0</v>
      </c>
      <c r="J239" s="209">
        <f t="shared" si="374"/>
        <v>0</v>
      </c>
      <c r="K239" s="209">
        <f t="shared" si="375"/>
        <v>0</v>
      </c>
      <c r="L239" s="209">
        <f t="shared" si="376"/>
        <v>0</v>
      </c>
      <c r="M239" s="209">
        <f t="shared" si="377"/>
        <v>0</v>
      </c>
      <c r="N239" s="209">
        <f t="shared" si="378"/>
        <v>0</v>
      </c>
      <c r="O239" s="209">
        <f t="shared" si="373"/>
        <v>0</v>
      </c>
      <c r="P239" s="211">
        <f t="shared" si="379"/>
        <v>0</v>
      </c>
      <c r="Q239" s="209">
        <f t="shared" si="380"/>
        <v>0</v>
      </c>
      <c r="R239" s="209">
        <f t="shared" si="381"/>
        <v>0</v>
      </c>
      <c r="S239" s="209">
        <f t="shared" si="382"/>
        <v>0</v>
      </c>
      <c r="T239" s="209">
        <f t="shared" si="383"/>
        <v>0</v>
      </c>
      <c r="U239" s="209">
        <f t="shared" si="384"/>
        <v>0</v>
      </c>
      <c r="V239" s="209">
        <f t="shared" si="385"/>
        <v>0</v>
      </c>
      <c r="W239" s="209">
        <f t="shared" ca="1" si="386"/>
        <v>0</v>
      </c>
      <c r="X239" s="209">
        <f t="shared" ca="1" si="387"/>
        <v>0</v>
      </c>
      <c r="Y239" s="209">
        <f t="shared" ca="1" si="388"/>
        <v>0</v>
      </c>
      <c r="Z239" s="210" t="str">
        <f t="shared" ca="1" si="305"/>
        <v xml:space="preserve">        </v>
      </c>
      <c r="AA239" s="185"/>
      <c r="AB239" s="185">
        <f t="shared" ca="1" si="306"/>
        <v>0</v>
      </c>
      <c r="AC239" s="185">
        <f t="shared" ca="1" si="307"/>
        <v>0</v>
      </c>
      <c r="AD239" s="185" t="str">
        <f t="shared" ca="1" si="351"/>
        <v xml:space="preserve"> </v>
      </c>
      <c r="AE239" s="185"/>
      <c r="AF239" s="211"/>
      <c r="AG239" s="211"/>
      <c r="AH239" s="211"/>
      <c r="AI239" s="211"/>
      <c r="AJ239" s="211"/>
      <c r="AK239" s="211"/>
      <c r="AL239" s="211"/>
      <c r="AM239" s="211"/>
      <c r="AN239" s="211"/>
      <c r="AO239" s="211"/>
      <c r="AP239" s="623">
        <f t="shared" si="308"/>
        <v>0</v>
      </c>
      <c r="AQ239" s="211">
        <f t="shared" si="352"/>
        <v>0</v>
      </c>
      <c r="AR239" s="211">
        <f t="shared" si="353"/>
        <v>0</v>
      </c>
      <c r="AS239" s="211"/>
      <c r="AT239" s="211">
        <f t="shared" si="309"/>
        <v>0</v>
      </c>
      <c r="AU239" s="358">
        <f t="shared" si="310"/>
        <v>0</v>
      </c>
      <c r="AV239" s="211">
        <f t="shared" si="311"/>
        <v>0</v>
      </c>
      <c r="AW239" s="211">
        <f t="shared" ca="1" si="312"/>
        <v>0</v>
      </c>
      <c r="AX239" s="211">
        <f t="shared" ca="1" si="389"/>
        <v>0</v>
      </c>
      <c r="AY239" s="211">
        <f t="shared" ca="1" si="313"/>
        <v>0</v>
      </c>
      <c r="AZ239" s="212">
        <f ca="1">IF(AND(AW239,AX239=0,AY239=0)=0,0,IF(AW239&gt;0,'На банк Приват'!$J$1,IF(AX239&gt;0,'На Укрсиб'!$J$1,0)))</f>
        <v>0</v>
      </c>
      <c r="BA239" s="191"/>
      <c r="BB239" s="191">
        <f t="shared" ca="1" si="314"/>
        <v>0</v>
      </c>
      <c r="BC239" s="191">
        <f t="shared" ca="1" si="315"/>
        <v>0</v>
      </c>
      <c r="BD239" s="191" t="str">
        <f t="shared" ca="1" si="354"/>
        <v xml:space="preserve"> </v>
      </c>
      <c r="BE239" s="191"/>
      <c r="BF239" s="213"/>
      <c r="BG239" s="213"/>
      <c r="BH239" s="213"/>
      <c r="BI239" s="213"/>
      <c r="BJ239" s="213"/>
      <c r="BK239" s="213"/>
      <c r="BL239" s="213"/>
      <c r="BM239" s="213"/>
      <c r="BN239" s="213"/>
      <c r="BO239" s="213"/>
      <c r="BP239" s="623">
        <f t="shared" si="316"/>
        <v>0</v>
      </c>
      <c r="BQ239" s="213">
        <f t="shared" si="355"/>
        <v>0</v>
      </c>
      <c r="BR239" s="213">
        <f t="shared" si="356"/>
        <v>0</v>
      </c>
      <c r="BS239" s="213"/>
      <c r="BT239" s="213">
        <f t="shared" si="317"/>
        <v>0</v>
      </c>
      <c r="BU239" s="362">
        <f t="shared" si="357"/>
        <v>0</v>
      </c>
      <c r="BV239" s="213">
        <f t="shared" si="318"/>
        <v>0</v>
      </c>
      <c r="BW239" s="213">
        <f t="shared" ca="1" si="319"/>
        <v>0</v>
      </c>
      <c r="BX239" s="213">
        <f t="shared" ca="1" si="358"/>
        <v>0</v>
      </c>
      <c r="BY239" s="213">
        <f t="shared" ca="1" si="320"/>
        <v>0</v>
      </c>
      <c r="BZ239" s="214">
        <f ca="1">IF(AND(BW239,BX239=0)=0,0,IF(BW239&gt;0,'На банк Приват'!$P$1,IF(BX239&gt;0,'На Укрсиб'!$P$1,0)))</f>
        <v>0</v>
      </c>
      <c r="CA239" s="198">
        <v>232</v>
      </c>
      <c r="CB239" s="198">
        <f t="shared" ca="1" si="321"/>
        <v>0</v>
      </c>
      <c r="CC239" s="198">
        <f t="shared" ca="1" si="322"/>
        <v>0</v>
      </c>
      <c r="CD239" s="198" t="str">
        <f t="shared" ca="1" si="359"/>
        <v xml:space="preserve"> </v>
      </c>
      <c r="CE239" s="198"/>
      <c r="CF239" s="215"/>
      <c r="CG239" s="215"/>
      <c r="CH239" s="215"/>
      <c r="CI239" s="215"/>
      <c r="CJ239" s="215"/>
      <c r="CK239" s="215"/>
      <c r="CL239" s="215"/>
      <c r="CM239" s="215">
        <f t="shared" si="394"/>
        <v>0</v>
      </c>
      <c r="CN239" s="215"/>
      <c r="CO239" s="215"/>
      <c r="CP239" s="215">
        <f t="shared" si="323"/>
        <v>0</v>
      </c>
      <c r="CQ239" s="215">
        <f t="shared" si="360"/>
        <v>0</v>
      </c>
      <c r="CR239" s="215">
        <f t="shared" si="361"/>
        <v>0</v>
      </c>
      <c r="CS239" s="215"/>
      <c r="CT239" s="215">
        <f t="shared" si="324"/>
        <v>0</v>
      </c>
      <c r="CU239" s="369">
        <f t="shared" si="325"/>
        <v>0</v>
      </c>
      <c r="CV239" s="215">
        <f t="shared" si="326"/>
        <v>0</v>
      </c>
      <c r="CW239" s="215">
        <f t="shared" ca="1" si="327"/>
        <v>0</v>
      </c>
      <c r="CX239" s="215">
        <f t="shared" ca="1" si="362"/>
        <v>0</v>
      </c>
      <c r="CY239" s="215">
        <f t="shared" ca="1" si="328"/>
        <v>0</v>
      </c>
      <c r="CZ239" s="216">
        <f ca="1">IF(AND(CW239,CX239=0)=0,0,IF(CW239&gt;0,'На банк Приват'!$V$1,IF(CX239&gt;0,'На Укрсиб'!$V$1,0)))</f>
        <v>0</v>
      </c>
      <c r="DA239" s="204"/>
      <c r="DB239" s="204">
        <f t="shared" ca="1" si="329"/>
        <v>0</v>
      </c>
      <c r="DC239" s="204">
        <f t="shared" ca="1" si="330"/>
        <v>0</v>
      </c>
      <c r="DD239" s="204" t="str">
        <f t="shared" ca="1" si="363"/>
        <v xml:space="preserve"> </v>
      </c>
      <c r="DE239" s="204"/>
      <c r="DF239" s="217"/>
      <c r="DG239" s="217"/>
      <c r="DH239" s="217"/>
      <c r="DI239" s="217"/>
      <c r="DJ239" s="217"/>
      <c r="DK239" s="217"/>
      <c r="DL239" s="217"/>
      <c r="DM239" s="217">
        <f t="shared" si="331"/>
        <v>0</v>
      </c>
      <c r="DN239" s="217"/>
      <c r="DO239" s="217"/>
      <c r="DP239" s="763">
        <f t="shared" si="332"/>
        <v>0</v>
      </c>
      <c r="DQ239" s="217">
        <f t="shared" si="364"/>
        <v>0</v>
      </c>
      <c r="DR239" s="217">
        <f t="shared" si="365"/>
        <v>0</v>
      </c>
      <c r="DS239" s="217"/>
      <c r="DT239" s="217">
        <f t="shared" si="333"/>
        <v>0</v>
      </c>
      <c r="DU239" s="366">
        <f t="shared" si="366"/>
        <v>0</v>
      </c>
      <c r="DV239" s="217">
        <f t="shared" si="334"/>
        <v>0</v>
      </c>
      <c r="DW239" s="217">
        <f t="shared" ca="1" si="335"/>
        <v>0</v>
      </c>
      <c r="DX239" s="217">
        <f t="shared" ca="1" si="367"/>
        <v>0</v>
      </c>
      <c r="DY239" s="217">
        <f t="shared" ca="1" si="336"/>
        <v>0</v>
      </c>
      <c r="DZ239" s="218">
        <f ca="1">IF(AND(DW239,DX239=0)=0,0,IF(DW239&gt;0,'На банк Приват'!$AB$1,IF(DX239&gt;0,'На Укрсиб'!$V$1,0)))</f>
        <v>0</v>
      </c>
      <c r="EA239" s="207"/>
      <c r="EB239" s="207">
        <f t="shared" ca="1" si="337"/>
        <v>0</v>
      </c>
      <c r="EC239" s="207">
        <f t="shared" ca="1" si="338"/>
        <v>0</v>
      </c>
      <c r="ED239" s="207" t="str">
        <f t="shared" ca="1" si="368"/>
        <v xml:space="preserve"> </v>
      </c>
      <c r="EE239" s="207"/>
      <c r="EF239" s="219"/>
      <c r="EG239" s="219"/>
      <c r="EH239" s="219"/>
      <c r="EI239" s="219"/>
      <c r="EJ239" s="219"/>
      <c r="EK239" s="219"/>
      <c r="EL239" s="219"/>
      <c r="EM239" s="219">
        <f t="shared" si="339"/>
        <v>0</v>
      </c>
      <c r="EN239" s="219"/>
      <c r="EO239" s="219"/>
      <c r="EP239" s="219">
        <f t="shared" si="340"/>
        <v>0</v>
      </c>
      <c r="EQ239" s="219">
        <f t="shared" si="369"/>
        <v>0</v>
      </c>
      <c r="ER239" s="219">
        <f t="shared" si="370"/>
        <v>0</v>
      </c>
      <c r="ES239" s="219"/>
      <c r="ET239" s="219">
        <f t="shared" si="341"/>
        <v>0</v>
      </c>
      <c r="EU239" s="363">
        <f t="shared" si="371"/>
        <v>0</v>
      </c>
      <c r="EV239" s="219">
        <f t="shared" si="342"/>
        <v>0</v>
      </c>
      <c r="EW239" s="219">
        <f t="shared" ca="1" si="343"/>
        <v>0</v>
      </c>
      <c r="EX239" s="219">
        <f t="shared" ca="1" si="372"/>
        <v>0</v>
      </c>
      <c r="EY239" s="219">
        <f t="shared" ca="1" si="344"/>
        <v>0</v>
      </c>
      <c r="EZ239" s="220">
        <f ca="1">IF(AND(EW239,EX239=0)=0,0,IF(EW239&gt;0,'На банк Приват'!$AH$1,IF(EX239&gt;0,'На Укрсиб'!$AH$1,0)))</f>
        <v>0</v>
      </c>
      <c r="FA239" s="28" t="str">
        <f t="shared" ca="1" si="345"/>
        <v xml:space="preserve"> </v>
      </c>
      <c r="FB239" s="28">
        <f t="shared" ca="1" si="346"/>
        <v>0</v>
      </c>
      <c r="FC239" s="28">
        <f t="shared" ca="1" si="347"/>
        <v>0</v>
      </c>
      <c r="FD239" s="28">
        <f t="shared" ca="1" si="348"/>
        <v>0</v>
      </c>
      <c r="FE239" s="28">
        <f t="shared" ca="1" si="349"/>
        <v>229</v>
      </c>
      <c r="FF239">
        <f t="shared" si="350"/>
        <v>0</v>
      </c>
      <c r="FG239" s="531" t="s">
        <v>467</v>
      </c>
    </row>
    <row r="240" spans="1:163">
      <c r="A240" s="113"/>
      <c r="B240" s="113" t="str">
        <f t="shared" ca="1" si="302"/>
        <v>Начальник складу</v>
      </c>
      <c r="C240" s="113" t="str">
        <f t="shared" ca="1" si="303"/>
        <v>штаб - с-нт</v>
      </c>
      <c r="D240" s="113" t="str">
        <f t="shared" ca="1" si="393"/>
        <v>Акатов Д.К.</v>
      </c>
      <c r="E240" s="113">
        <f t="shared" si="304"/>
        <v>0</v>
      </c>
      <c r="F240" s="115"/>
      <c r="G240" s="209">
        <f t="shared" si="392"/>
        <v>0</v>
      </c>
      <c r="H240" s="209">
        <f t="shared" si="390"/>
        <v>0</v>
      </c>
      <c r="I240" s="209">
        <f t="shared" si="391"/>
        <v>0</v>
      </c>
      <c r="J240" s="209">
        <f t="shared" si="374"/>
        <v>0</v>
      </c>
      <c r="K240" s="209">
        <f t="shared" si="375"/>
        <v>0</v>
      </c>
      <c r="L240" s="209">
        <f t="shared" si="376"/>
        <v>0</v>
      </c>
      <c r="M240" s="209">
        <f t="shared" si="377"/>
        <v>0</v>
      </c>
      <c r="N240" s="209">
        <f t="shared" si="378"/>
        <v>0</v>
      </c>
      <c r="O240" s="209">
        <f t="shared" si="373"/>
        <v>0</v>
      </c>
      <c r="P240" s="211">
        <f t="shared" si="379"/>
        <v>0</v>
      </c>
      <c r="Q240" s="209">
        <f t="shared" si="380"/>
        <v>0</v>
      </c>
      <c r="R240" s="209">
        <f t="shared" si="381"/>
        <v>0</v>
      </c>
      <c r="S240" s="209">
        <f t="shared" si="382"/>
        <v>0</v>
      </c>
      <c r="T240" s="209">
        <f t="shared" si="383"/>
        <v>0</v>
      </c>
      <c r="U240" s="209">
        <f t="shared" si="384"/>
        <v>0</v>
      </c>
      <c r="V240" s="209">
        <f t="shared" si="385"/>
        <v>0</v>
      </c>
      <c r="W240" s="209">
        <f t="shared" ca="1" si="386"/>
        <v>0</v>
      </c>
      <c r="X240" s="209">
        <f t="shared" ca="1" si="387"/>
        <v>0</v>
      </c>
      <c r="Y240" s="209">
        <f t="shared" ca="1" si="388"/>
        <v>0</v>
      </c>
      <c r="Z240" s="210" t="str">
        <f t="shared" ca="1" si="305"/>
        <v xml:space="preserve">        </v>
      </c>
      <c r="AA240" s="185"/>
      <c r="AB240" s="185" t="str">
        <f t="shared" ca="1" si="306"/>
        <v>Начальник складу</v>
      </c>
      <c r="AC240" s="185" t="str">
        <f t="shared" ca="1" si="307"/>
        <v>штаб - с-нт</v>
      </c>
      <c r="AD240" s="185" t="str">
        <f t="shared" ca="1" si="351"/>
        <v>Акатов Д.К.</v>
      </c>
      <c r="AE240" s="185"/>
      <c r="AF240" s="211"/>
      <c r="AG240" s="211"/>
      <c r="AH240" s="211"/>
      <c r="AI240" s="211"/>
      <c r="AJ240" s="211"/>
      <c r="AK240" s="211"/>
      <c r="AL240" s="211"/>
      <c r="AM240" s="211"/>
      <c r="AN240" s="211"/>
      <c r="AO240" s="211"/>
      <c r="AP240" s="623">
        <f t="shared" si="308"/>
        <v>0</v>
      </c>
      <c r="AQ240" s="211">
        <f t="shared" si="352"/>
        <v>0</v>
      </c>
      <c r="AR240" s="211">
        <f t="shared" si="353"/>
        <v>0</v>
      </c>
      <c r="AS240" s="211"/>
      <c r="AT240" s="211">
        <f t="shared" si="309"/>
        <v>0</v>
      </c>
      <c r="AU240" s="358">
        <f t="shared" si="310"/>
        <v>0</v>
      </c>
      <c r="AV240" s="211">
        <f t="shared" si="311"/>
        <v>0</v>
      </c>
      <c r="AW240" s="211">
        <f t="shared" ca="1" si="312"/>
        <v>0</v>
      </c>
      <c r="AX240" s="211">
        <f t="shared" ca="1" si="389"/>
        <v>0</v>
      </c>
      <c r="AY240" s="211">
        <f t="shared" ca="1" si="313"/>
        <v>0</v>
      </c>
      <c r="AZ240" s="212">
        <f ca="1">IF(AND(AW240,AX240=0,AY240=0)=0,0,IF(AW240&gt;0,'На банк Приват'!$J$1,IF(AX240&gt;0,'На Укрсиб'!J233,0)))</f>
        <v>0</v>
      </c>
      <c r="BA240" s="191"/>
      <c r="BB240" s="191" t="str">
        <f t="shared" ca="1" si="314"/>
        <v>Начальник складу</v>
      </c>
      <c r="BC240" s="191" t="str">
        <f t="shared" ca="1" si="315"/>
        <v>штаб - с-нт</v>
      </c>
      <c r="BD240" s="191" t="str">
        <f t="shared" ca="1" si="354"/>
        <v>Акатов Д.К.</v>
      </c>
      <c r="BE240" s="191"/>
      <c r="BF240" s="213"/>
      <c r="BG240" s="213"/>
      <c r="BH240" s="213"/>
      <c r="BI240" s="213"/>
      <c r="BJ240" s="213"/>
      <c r="BK240" s="213"/>
      <c r="BL240" s="213"/>
      <c r="BM240" s="213"/>
      <c r="BN240" s="213"/>
      <c r="BO240" s="213"/>
      <c r="BP240" s="623">
        <f t="shared" si="316"/>
        <v>0</v>
      </c>
      <c r="BQ240" s="213">
        <f t="shared" si="355"/>
        <v>0</v>
      </c>
      <c r="BR240" s="213">
        <f t="shared" si="356"/>
        <v>0</v>
      </c>
      <c r="BS240" s="213"/>
      <c r="BT240" s="213">
        <f t="shared" si="317"/>
        <v>0</v>
      </c>
      <c r="BU240" s="362">
        <f t="shared" si="357"/>
        <v>0</v>
      </c>
      <c r="BV240" s="213">
        <f t="shared" si="318"/>
        <v>0</v>
      </c>
      <c r="BW240" s="213">
        <f t="shared" ca="1" si="319"/>
        <v>0</v>
      </c>
      <c r="BX240" s="213">
        <f t="shared" ca="1" si="358"/>
        <v>0</v>
      </c>
      <c r="BY240" s="213">
        <f t="shared" ca="1" si="320"/>
        <v>0</v>
      </c>
      <c r="BZ240" s="214">
        <f ca="1">IF(AND(BW240,BX240=0)=0,0,IF(BW240&gt;0,'На банк Приват'!$P$1,IF(BX240&gt;0,'На Укрсиб'!$P$1,0)))</f>
        <v>0</v>
      </c>
      <c r="CA240" s="198">
        <v>233</v>
      </c>
      <c r="CB240" s="198" t="str">
        <f t="shared" ca="1" si="321"/>
        <v>Начальник складу</v>
      </c>
      <c r="CC240" s="198" t="str">
        <f t="shared" ca="1" si="322"/>
        <v>штаб - с-нт</v>
      </c>
      <c r="CD240" s="198" t="str">
        <f t="shared" ca="1" si="359"/>
        <v>Акатов Д.К.</v>
      </c>
      <c r="CE240" s="198"/>
      <c r="CF240" s="215"/>
      <c r="CG240" s="215"/>
      <c r="CH240" s="215"/>
      <c r="CI240" s="215"/>
      <c r="CJ240" s="215"/>
      <c r="CK240" s="215"/>
      <c r="CL240" s="215"/>
      <c r="CM240" s="215">
        <f t="shared" si="394"/>
        <v>0</v>
      </c>
      <c r="CN240" s="215"/>
      <c r="CO240" s="215"/>
      <c r="CP240" s="215">
        <f t="shared" si="323"/>
        <v>0</v>
      </c>
      <c r="CQ240" s="215">
        <f t="shared" si="360"/>
        <v>0</v>
      </c>
      <c r="CR240" s="215">
        <f t="shared" si="361"/>
        <v>0</v>
      </c>
      <c r="CS240" s="215"/>
      <c r="CT240" s="215">
        <f t="shared" si="324"/>
        <v>0</v>
      </c>
      <c r="CU240" s="369">
        <f t="shared" si="325"/>
        <v>0</v>
      </c>
      <c r="CV240" s="215">
        <f t="shared" si="326"/>
        <v>0</v>
      </c>
      <c r="CW240" s="215">
        <f t="shared" ca="1" si="327"/>
        <v>0</v>
      </c>
      <c r="CX240" s="215">
        <f t="shared" ca="1" si="362"/>
        <v>0</v>
      </c>
      <c r="CY240" s="215">
        <f t="shared" ca="1" si="328"/>
        <v>0</v>
      </c>
      <c r="CZ240" s="216">
        <f ca="1">IF(AND(CW240,CX240=0)=0,0,IF(CW240&gt;0,'На банк Приват'!$V$1,IF(CX240&gt;0,'На Укрсиб'!$V$1,0)))</f>
        <v>0</v>
      </c>
      <c r="DA240" s="204"/>
      <c r="DB240" s="204" t="str">
        <f t="shared" ca="1" si="329"/>
        <v>Начальник складу</v>
      </c>
      <c r="DC240" s="204" t="str">
        <f t="shared" ca="1" si="330"/>
        <v>штаб - с-нт</v>
      </c>
      <c r="DD240" s="204" t="str">
        <f t="shared" ca="1" si="363"/>
        <v>Акатов Д.К.</v>
      </c>
      <c r="DE240" s="204"/>
      <c r="DF240" s="217"/>
      <c r="DG240" s="217"/>
      <c r="DH240" s="217"/>
      <c r="DI240" s="217"/>
      <c r="DJ240" s="217"/>
      <c r="DK240" s="217"/>
      <c r="DL240" s="217"/>
      <c r="DM240" s="217">
        <f t="shared" si="331"/>
        <v>0</v>
      </c>
      <c r="DN240" s="217"/>
      <c r="DO240" s="217"/>
      <c r="DP240" s="763">
        <f t="shared" si="332"/>
        <v>0</v>
      </c>
      <c r="DQ240" s="217">
        <f t="shared" si="364"/>
        <v>0</v>
      </c>
      <c r="DR240" s="217">
        <f t="shared" si="365"/>
        <v>0</v>
      </c>
      <c r="DS240" s="217"/>
      <c r="DT240" s="217">
        <f t="shared" si="333"/>
        <v>0</v>
      </c>
      <c r="DU240" s="366">
        <f t="shared" si="366"/>
        <v>0</v>
      </c>
      <c r="DV240" s="217">
        <f t="shared" si="334"/>
        <v>0</v>
      </c>
      <c r="DW240" s="217">
        <f t="shared" ca="1" si="335"/>
        <v>0</v>
      </c>
      <c r="DX240" s="217">
        <f t="shared" ca="1" si="367"/>
        <v>0</v>
      </c>
      <c r="DY240" s="217">
        <f t="shared" ca="1" si="336"/>
        <v>0</v>
      </c>
      <c r="DZ240" s="218">
        <f ca="1">IF(AND(DW240,DX240=0)=0,0,IF(DW240&gt;0,'На банк Приват'!$AB$1,IF(DX240&gt;0,'На Укрсиб'!$V$1,0)))</f>
        <v>0</v>
      </c>
      <c r="EA240" s="207"/>
      <c r="EB240" s="207" t="str">
        <f t="shared" ca="1" si="337"/>
        <v>Начальник складу</v>
      </c>
      <c r="EC240" s="207" t="str">
        <f t="shared" ca="1" si="338"/>
        <v>штаб - с-нт</v>
      </c>
      <c r="ED240" s="207" t="str">
        <f t="shared" ca="1" si="368"/>
        <v>Акатов Д.К.</v>
      </c>
      <c r="EE240" s="207"/>
      <c r="EF240" s="219"/>
      <c r="EG240" s="219"/>
      <c r="EH240" s="219"/>
      <c r="EI240" s="219"/>
      <c r="EJ240" s="219"/>
      <c r="EK240" s="219"/>
      <c r="EL240" s="219"/>
      <c r="EM240" s="219">
        <f t="shared" si="339"/>
        <v>0</v>
      </c>
      <c r="EN240" s="219"/>
      <c r="EO240" s="219"/>
      <c r="EP240" s="219">
        <f t="shared" si="340"/>
        <v>0</v>
      </c>
      <c r="EQ240" s="219">
        <f t="shared" si="369"/>
        <v>0</v>
      </c>
      <c r="ER240" s="219">
        <f t="shared" si="370"/>
        <v>0</v>
      </c>
      <c r="ES240" s="219"/>
      <c r="ET240" s="219">
        <f t="shared" si="341"/>
        <v>0</v>
      </c>
      <c r="EU240" s="363">
        <f t="shared" si="371"/>
        <v>0</v>
      </c>
      <c r="EV240" s="219">
        <f t="shared" si="342"/>
        <v>0</v>
      </c>
      <c r="EW240" s="219">
        <f t="shared" ca="1" si="343"/>
        <v>0</v>
      </c>
      <c r="EX240" s="219">
        <f t="shared" ca="1" si="372"/>
        <v>0</v>
      </c>
      <c r="EY240" s="219">
        <f t="shared" ca="1" si="344"/>
        <v>0</v>
      </c>
      <c r="EZ240" s="220">
        <f ca="1">IF(AND(EW240,EX240=0)=0,0,IF(EW240&gt;0,'На банк Приват'!$AH$1,IF(EX240&gt;0,'На Укрсиб'!$AH$1,0)))</f>
        <v>0</v>
      </c>
      <c r="FA240" s="28" t="str">
        <f t="shared" ca="1" si="345"/>
        <v>Акатов Д.К.</v>
      </c>
      <c r="FB240" s="28" t="str">
        <f t="shared" ca="1" si="346"/>
        <v>Акатов</v>
      </c>
      <c r="FC240" s="28" t="str">
        <f t="shared" ca="1" si="347"/>
        <v>Дмитро</v>
      </c>
      <c r="FD240" s="28" t="str">
        <f t="shared" ca="1" si="348"/>
        <v>Костянтинович</v>
      </c>
      <c r="FE240" s="28">
        <f t="shared" ca="1" si="349"/>
        <v>230</v>
      </c>
      <c r="FF240">
        <f t="shared" si="350"/>
        <v>0</v>
      </c>
      <c r="FG240" s="531" t="s">
        <v>152</v>
      </c>
    </row>
    <row r="241" spans="1:163">
      <c r="A241" s="113"/>
      <c r="B241" s="113" t="str">
        <f t="shared" ca="1" si="302"/>
        <v>Начальник складу</v>
      </c>
      <c r="C241" s="113" t="str">
        <f t="shared" ca="1" si="303"/>
        <v>штаб - с-нт</v>
      </c>
      <c r="D241" s="113" t="str">
        <f t="shared" ca="1" si="393"/>
        <v>Клокар Г.А.</v>
      </c>
      <c r="E241" s="113">
        <f t="shared" si="304"/>
        <v>0</v>
      </c>
      <c r="F241" s="115"/>
      <c r="G241" s="209">
        <f t="shared" si="392"/>
        <v>0</v>
      </c>
      <c r="H241" s="209">
        <f t="shared" si="390"/>
        <v>0</v>
      </c>
      <c r="I241" s="209">
        <f t="shared" si="391"/>
        <v>0</v>
      </c>
      <c r="J241" s="209">
        <f t="shared" si="374"/>
        <v>0</v>
      </c>
      <c r="K241" s="209">
        <f t="shared" si="375"/>
        <v>0</v>
      </c>
      <c r="L241" s="209">
        <f t="shared" si="376"/>
        <v>0</v>
      </c>
      <c r="M241" s="209">
        <f t="shared" si="377"/>
        <v>0</v>
      </c>
      <c r="N241" s="209">
        <f t="shared" si="378"/>
        <v>0</v>
      </c>
      <c r="O241" s="209">
        <f t="shared" si="373"/>
        <v>0</v>
      </c>
      <c r="P241" s="211">
        <f t="shared" si="379"/>
        <v>0</v>
      </c>
      <c r="Q241" s="209">
        <f t="shared" si="380"/>
        <v>0</v>
      </c>
      <c r="R241" s="209">
        <f t="shared" si="381"/>
        <v>0</v>
      </c>
      <c r="S241" s="209">
        <f t="shared" si="382"/>
        <v>0</v>
      </c>
      <c r="T241" s="209">
        <f t="shared" si="383"/>
        <v>0</v>
      </c>
      <c r="U241" s="209">
        <f t="shared" si="384"/>
        <v>0</v>
      </c>
      <c r="V241" s="209">
        <f t="shared" si="385"/>
        <v>0</v>
      </c>
      <c r="W241" s="209">
        <f t="shared" ca="1" si="386"/>
        <v>0</v>
      </c>
      <c r="X241" s="209">
        <f t="shared" ca="1" si="387"/>
        <v>0</v>
      </c>
      <c r="Y241" s="209">
        <f t="shared" ca="1" si="388"/>
        <v>0</v>
      </c>
      <c r="Z241" s="210" t="str">
        <f t="shared" ca="1" si="305"/>
        <v xml:space="preserve">        </v>
      </c>
      <c r="AA241" s="185"/>
      <c r="AB241" s="185" t="str">
        <f t="shared" ca="1" si="306"/>
        <v>Начальник складу</v>
      </c>
      <c r="AC241" s="185" t="str">
        <f t="shared" ca="1" si="307"/>
        <v>штаб - с-нт</v>
      </c>
      <c r="AD241" s="185" t="str">
        <f t="shared" ca="1" si="351"/>
        <v>Клокар Г.А.</v>
      </c>
      <c r="AE241" s="185"/>
      <c r="AF241" s="211"/>
      <c r="AG241" s="211"/>
      <c r="AH241" s="211"/>
      <c r="AI241" s="211"/>
      <c r="AJ241" s="211"/>
      <c r="AK241" s="211"/>
      <c r="AL241" s="211"/>
      <c r="AM241" s="211"/>
      <c r="AN241" s="211"/>
      <c r="AO241" s="211"/>
      <c r="AP241" s="623">
        <f t="shared" si="308"/>
        <v>0</v>
      </c>
      <c r="AQ241" s="211">
        <f t="shared" si="352"/>
        <v>0</v>
      </c>
      <c r="AR241" s="211">
        <f t="shared" si="353"/>
        <v>0</v>
      </c>
      <c r="AS241" s="211"/>
      <c r="AT241" s="211">
        <f t="shared" si="309"/>
        <v>0</v>
      </c>
      <c r="AU241" s="358">
        <f t="shared" si="310"/>
        <v>0</v>
      </c>
      <c r="AV241" s="211">
        <f t="shared" si="311"/>
        <v>0</v>
      </c>
      <c r="AW241" s="211">
        <f t="shared" ca="1" si="312"/>
        <v>0</v>
      </c>
      <c r="AX241" s="211">
        <f t="shared" ca="1" si="389"/>
        <v>0</v>
      </c>
      <c r="AY241" s="211">
        <f t="shared" ca="1" si="313"/>
        <v>0</v>
      </c>
      <c r="AZ241" s="212">
        <f ca="1">IF(AND(AW241,AX241=0,AY241=0)=0,0,IF(AW241&gt;0,'На банк Приват'!$J$1,IF(AX241&gt;0,'На Укрсиб'!$J$1,0)))</f>
        <v>0</v>
      </c>
      <c r="BA241" s="191"/>
      <c r="BB241" s="191" t="str">
        <f t="shared" ca="1" si="314"/>
        <v>Начальник складу</v>
      </c>
      <c r="BC241" s="191" t="str">
        <f t="shared" ca="1" si="315"/>
        <v>штаб - с-нт</v>
      </c>
      <c r="BD241" s="191" t="str">
        <f t="shared" ca="1" si="354"/>
        <v>Клокар Г.А.</v>
      </c>
      <c r="BE241" s="191"/>
      <c r="BF241" s="213"/>
      <c r="BG241" s="213"/>
      <c r="BH241" s="213"/>
      <c r="BI241" s="213"/>
      <c r="BJ241" s="213"/>
      <c r="BK241" s="213"/>
      <c r="BL241" s="213"/>
      <c r="BM241" s="213"/>
      <c r="BN241" s="213"/>
      <c r="BO241" s="213"/>
      <c r="BP241" s="623">
        <f t="shared" si="316"/>
        <v>0</v>
      </c>
      <c r="BQ241" s="213">
        <f t="shared" si="355"/>
        <v>0</v>
      </c>
      <c r="BR241" s="213">
        <f t="shared" si="356"/>
        <v>0</v>
      </c>
      <c r="BS241" s="213"/>
      <c r="BT241" s="213">
        <f t="shared" si="317"/>
        <v>0</v>
      </c>
      <c r="BU241" s="362">
        <f t="shared" si="357"/>
        <v>0</v>
      </c>
      <c r="BV241" s="213">
        <f t="shared" si="318"/>
        <v>0</v>
      </c>
      <c r="BW241" s="213">
        <f t="shared" ca="1" si="319"/>
        <v>0</v>
      </c>
      <c r="BX241" s="213">
        <f t="shared" ca="1" si="358"/>
        <v>0</v>
      </c>
      <c r="BY241" s="213">
        <f t="shared" ca="1" si="320"/>
        <v>0</v>
      </c>
      <c r="BZ241" s="214">
        <f ca="1">IF(AND(BW241,BX241=0)=0,0,IF(BW241&gt;0,'На банк Приват'!$P$1,IF(BX241&gt;0,'На Укрсиб'!$P$1,0)))</f>
        <v>0</v>
      </c>
      <c r="CA241" s="198">
        <v>234</v>
      </c>
      <c r="CB241" s="198" t="str">
        <f t="shared" ca="1" si="321"/>
        <v>Начальник складу</v>
      </c>
      <c r="CC241" s="198" t="str">
        <f t="shared" ca="1" si="322"/>
        <v>штаб - с-нт</v>
      </c>
      <c r="CD241" s="198" t="str">
        <f t="shared" ca="1" si="359"/>
        <v>Клокар Г.А.</v>
      </c>
      <c r="CE241" s="198"/>
      <c r="CF241" s="215"/>
      <c r="CG241" s="215"/>
      <c r="CH241" s="215"/>
      <c r="CI241" s="215"/>
      <c r="CJ241" s="215"/>
      <c r="CK241" s="215"/>
      <c r="CL241" s="215"/>
      <c r="CM241" s="215">
        <f t="shared" si="394"/>
        <v>0</v>
      </c>
      <c r="CN241" s="215"/>
      <c r="CO241" s="215"/>
      <c r="CP241" s="215">
        <f t="shared" si="323"/>
        <v>0</v>
      </c>
      <c r="CQ241" s="215">
        <f t="shared" si="360"/>
        <v>0</v>
      </c>
      <c r="CR241" s="215">
        <f t="shared" si="361"/>
        <v>0</v>
      </c>
      <c r="CS241" s="215"/>
      <c r="CT241" s="215">
        <f t="shared" si="324"/>
        <v>0</v>
      </c>
      <c r="CU241" s="369">
        <f t="shared" si="325"/>
        <v>0</v>
      </c>
      <c r="CV241" s="215">
        <f t="shared" si="326"/>
        <v>0</v>
      </c>
      <c r="CW241" s="215">
        <f t="shared" ca="1" si="327"/>
        <v>0</v>
      </c>
      <c r="CX241" s="215">
        <f t="shared" ca="1" si="362"/>
        <v>0</v>
      </c>
      <c r="CY241" s="215">
        <f t="shared" ca="1" si="328"/>
        <v>0</v>
      </c>
      <c r="CZ241" s="216">
        <f ca="1">IF(AND(CW241,CX241=0)=0,0,IF(CW241&gt;0,'На банк Приват'!$V$1,IF(CX241&gt;0,'На Укрсиб'!$V$1,0)))</f>
        <v>0</v>
      </c>
      <c r="DA241" s="204"/>
      <c r="DB241" s="204" t="str">
        <f t="shared" ca="1" si="329"/>
        <v>Начальник складу</v>
      </c>
      <c r="DC241" s="204" t="str">
        <f t="shared" ca="1" si="330"/>
        <v>штаб - с-нт</v>
      </c>
      <c r="DD241" s="204" t="str">
        <f t="shared" ca="1" si="363"/>
        <v>Клокар Г.А.</v>
      </c>
      <c r="DE241" s="204"/>
      <c r="DF241" s="217"/>
      <c r="DG241" s="217"/>
      <c r="DH241" s="217"/>
      <c r="DI241" s="217"/>
      <c r="DJ241" s="217"/>
      <c r="DK241" s="217"/>
      <c r="DL241" s="217"/>
      <c r="DM241" s="217"/>
      <c r="DN241" s="217"/>
      <c r="DO241" s="217"/>
      <c r="DP241" s="763">
        <f t="shared" si="332"/>
        <v>0</v>
      </c>
      <c r="DQ241" s="217">
        <f t="shared" si="364"/>
        <v>0</v>
      </c>
      <c r="DR241" s="217">
        <f t="shared" si="365"/>
        <v>0</v>
      </c>
      <c r="DS241" s="217"/>
      <c r="DT241" s="217">
        <f t="shared" si="333"/>
        <v>0</v>
      </c>
      <c r="DU241" s="366">
        <f t="shared" si="366"/>
        <v>0</v>
      </c>
      <c r="DV241" s="217">
        <f t="shared" si="334"/>
        <v>0</v>
      </c>
      <c r="DW241" s="217">
        <f t="shared" ca="1" si="335"/>
        <v>0</v>
      </c>
      <c r="DX241" s="217">
        <f t="shared" ca="1" si="367"/>
        <v>0</v>
      </c>
      <c r="DY241" s="217">
        <f t="shared" ca="1" si="336"/>
        <v>0</v>
      </c>
      <c r="DZ241" s="218">
        <f ca="1">IF(AND(DW241,DX241=0)=0,0,IF(DW241&gt;0,'На банк Приват'!$AB$1,IF(DX241&gt;0,'На Укрсиб'!$V$1,0)))</f>
        <v>0</v>
      </c>
      <c r="EA241" s="207"/>
      <c r="EB241" s="207" t="str">
        <f t="shared" ca="1" si="337"/>
        <v>Начальник складу</v>
      </c>
      <c r="EC241" s="207" t="str">
        <f t="shared" ca="1" si="338"/>
        <v>штаб - с-нт</v>
      </c>
      <c r="ED241" s="207" t="str">
        <f t="shared" ca="1" si="368"/>
        <v>Клокар Г.А.</v>
      </c>
      <c r="EE241" s="207"/>
      <c r="EF241" s="219"/>
      <c r="EG241" s="219"/>
      <c r="EH241" s="219"/>
      <c r="EI241" s="219"/>
      <c r="EJ241" s="219"/>
      <c r="EK241" s="219"/>
      <c r="EL241" s="219"/>
      <c r="EM241" s="219">
        <f t="shared" si="339"/>
        <v>0</v>
      </c>
      <c r="EN241" s="219"/>
      <c r="EO241" s="219"/>
      <c r="EP241" s="219">
        <f t="shared" si="340"/>
        <v>0</v>
      </c>
      <c r="EQ241" s="219">
        <f t="shared" si="369"/>
        <v>0</v>
      </c>
      <c r="ER241" s="219">
        <f t="shared" si="370"/>
        <v>0</v>
      </c>
      <c r="ES241" s="219"/>
      <c r="ET241" s="219">
        <f t="shared" si="341"/>
        <v>0</v>
      </c>
      <c r="EU241" s="363">
        <f t="shared" si="371"/>
        <v>0</v>
      </c>
      <c r="EV241" s="219">
        <f t="shared" si="342"/>
        <v>0</v>
      </c>
      <c r="EW241" s="219">
        <f t="shared" ca="1" si="343"/>
        <v>0</v>
      </c>
      <c r="EX241" s="219">
        <f t="shared" ca="1" si="372"/>
        <v>0</v>
      </c>
      <c r="EY241" s="219">
        <f t="shared" ca="1" si="344"/>
        <v>0</v>
      </c>
      <c r="EZ241" s="220">
        <f ca="1">IF(AND(EW241,EX241=0)=0,0,IF(EW241&gt;0,'На банк Приват'!$AH$1,IF(EX241&gt;0,'На Укрсиб'!$AH$1,0)))</f>
        <v>0</v>
      </c>
      <c r="FA241" s="28" t="str">
        <f t="shared" ca="1" si="345"/>
        <v>Клокар Г.А.</v>
      </c>
      <c r="FB241" s="28" t="str">
        <f t="shared" ca="1" si="346"/>
        <v>Клокар</v>
      </c>
      <c r="FC241" s="28" t="str">
        <f t="shared" ca="1" si="347"/>
        <v>Геннадій</v>
      </c>
      <c r="FD241" s="28" t="str">
        <f t="shared" ca="1" si="348"/>
        <v>Акимович</v>
      </c>
      <c r="FE241" s="28">
        <f t="shared" ca="1" si="349"/>
        <v>231</v>
      </c>
      <c r="FF241">
        <f t="shared" si="350"/>
        <v>0</v>
      </c>
      <c r="FG241" s="533" t="s">
        <v>636</v>
      </c>
    </row>
    <row r="242" spans="1:163">
      <c r="A242" s="113"/>
      <c r="B242" s="113" t="str">
        <f t="shared" ca="1" si="302"/>
        <v>Начальник складу</v>
      </c>
      <c r="C242" s="113" t="str">
        <f t="shared" ca="1" si="303"/>
        <v>майст с-нт</v>
      </c>
      <c r="D242" s="113" t="str">
        <f t="shared" ca="1" si="393"/>
        <v>Головач О.Г.</v>
      </c>
      <c r="E242" s="113">
        <f t="shared" si="304"/>
        <v>0</v>
      </c>
      <c r="F242" s="115"/>
      <c r="G242" s="209">
        <f t="shared" si="392"/>
        <v>0</v>
      </c>
      <c r="H242" s="209">
        <f t="shared" si="390"/>
        <v>0</v>
      </c>
      <c r="I242" s="209">
        <f t="shared" si="391"/>
        <v>0</v>
      </c>
      <c r="J242" s="209">
        <f t="shared" si="374"/>
        <v>0</v>
      </c>
      <c r="K242" s="209">
        <f t="shared" si="375"/>
        <v>0</v>
      </c>
      <c r="L242" s="209">
        <f t="shared" si="376"/>
        <v>0</v>
      </c>
      <c r="M242" s="209">
        <f t="shared" si="377"/>
        <v>0</v>
      </c>
      <c r="N242" s="209">
        <f t="shared" si="378"/>
        <v>0</v>
      </c>
      <c r="O242" s="209">
        <f t="shared" si="373"/>
        <v>0</v>
      </c>
      <c r="P242" s="211">
        <f t="shared" si="379"/>
        <v>0</v>
      </c>
      <c r="Q242" s="209">
        <f t="shared" si="380"/>
        <v>0</v>
      </c>
      <c r="R242" s="209">
        <f t="shared" si="381"/>
        <v>0</v>
      </c>
      <c r="S242" s="209">
        <f t="shared" si="382"/>
        <v>0</v>
      </c>
      <c r="T242" s="209">
        <f t="shared" si="383"/>
        <v>0</v>
      </c>
      <c r="U242" s="209">
        <f t="shared" si="384"/>
        <v>0</v>
      </c>
      <c r="V242" s="209">
        <f t="shared" si="385"/>
        <v>0</v>
      </c>
      <c r="W242" s="209">
        <f t="shared" ca="1" si="386"/>
        <v>0</v>
      </c>
      <c r="X242" s="209">
        <f t="shared" ca="1" si="387"/>
        <v>0</v>
      </c>
      <c r="Y242" s="209">
        <f t="shared" ca="1" si="388"/>
        <v>0</v>
      </c>
      <c r="Z242" s="210" t="str">
        <f t="shared" ca="1" si="305"/>
        <v xml:space="preserve">        </v>
      </c>
      <c r="AA242" s="185"/>
      <c r="AB242" s="185" t="str">
        <f t="shared" ca="1" si="306"/>
        <v>Начальник складу</v>
      </c>
      <c r="AC242" s="185" t="str">
        <f t="shared" ca="1" si="307"/>
        <v>майст с-нт</v>
      </c>
      <c r="AD242" s="185" t="str">
        <f t="shared" ca="1" si="351"/>
        <v>Головач О.Г.</v>
      </c>
      <c r="AE242" s="185"/>
      <c r="AF242" s="211"/>
      <c r="AG242" s="211"/>
      <c r="AH242" s="211"/>
      <c r="AI242" s="211"/>
      <c r="AJ242" s="211"/>
      <c r="AK242" s="211"/>
      <c r="AL242" s="211"/>
      <c r="AM242" s="211"/>
      <c r="AN242" s="211"/>
      <c r="AO242" s="211"/>
      <c r="AP242" s="623">
        <f t="shared" si="308"/>
        <v>0</v>
      </c>
      <c r="AQ242" s="211">
        <f t="shared" si="352"/>
        <v>0</v>
      </c>
      <c r="AR242" s="211">
        <f t="shared" si="353"/>
        <v>0</v>
      </c>
      <c r="AS242" s="211"/>
      <c r="AT242" s="211">
        <f t="shared" si="309"/>
        <v>0</v>
      </c>
      <c r="AU242" s="358">
        <f t="shared" si="310"/>
        <v>0</v>
      </c>
      <c r="AV242" s="211">
        <f t="shared" si="311"/>
        <v>0</v>
      </c>
      <c r="AW242" s="211">
        <f t="shared" ca="1" si="312"/>
        <v>0</v>
      </c>
      <c r="AX242" s="211">
        <f t="shared" ca="1" si="389"/>
        <v>0</v>
      </c>
      <c r="AY242" s="211">
        <f t="shared" ca="1" si="313"/>
        <v>0</v>
      </c>
      <c r="AZ242" s="212">
        <f ca="1">IF(AND(AW242,AX242=0,AY242=0)=0,0,IF(AW242&gt;0,'На банк Приват'!$J$1,IF(AX242&gt;0,'На Укрсиб'!$J$1,0)))</f>
        <v>0</v>
      </c>
      <c r="BA242" s="191"/>
      <c r="BB242" s="191" t="str">
        <f t="shared" ca="1" si="314"/>
        <v>Начальник складу</v>
      </c>
      <c r="BC242" s="191" t="str">
        <f t="shared" ca="1" si="315"/>
        <v>майст с-нт</v>
      </c>
      <c r="BD242" s="191" t="str">
        <f t="shared" ca="1" si="354"/>
        <v>Головач О.Г.</v>
      </c>
      <c r="BE242" s="191"/>
      <c r="BF242" s="213"/>
      <c r="BG242" s="213"/>
      <c r="BH242" s="213"/>
      <c r="BI242" s="213"/>
      <c r="BJ242" s="213"/>
      <c r="BK242" s="213"/>
      <c r="BL242" s="213"/>
      <c r="BM242" s="213"/>
      <c r="BN242" s="213"/>
      <c r="BO242" s="213"/>
      <c r="BP242" s="623">
        <f t="shared" si="316"/>
        <v>0</v>
      </c>
      <c r="BQ242" s="213">
        <f t="shared" si="355"/>
        <v>0</v>
      </c>
      <c r="BR242" s="213">
        <f t="shared" si="356"/>
        <v>0</v>
      </c>
      <c r="BS242" s="213"/>
      <c r="BT242" s="213">
        <f t="shared" si="317"/>
        <v>0</v>
      </c>
      <c r="BU242" s="362">
        <f t="shared" si="357"/>
        <v>0</v>
      </c>
      <c r="BV242" s="213">
        <f t="shared" si="318"/>
        <v>0</v>
      </c>
      <c r="BW242" s="213">
        <f t="shared" ca="1" si="319"/>
        <v>0</v>
      </c>
      <c r="BX242" s="213">
        <f t="shared" ca="1" si="358"/>
        <v>0</v>
      </c>
      <c r="BY242" s="213">
        <f t="shared" ca="1" si="320"/>
        <v>0</v>
      </c>
      <c r="BZ242" s="214">
        <f ca="1">IF(AND(BW242,BX242=0)=0,0,IF(BW242&gt;0,'На банк Приват'!$P$1,IF(BX242&gt;0,'На Укрсиб'!$P$1,0)))</f>
        <v>0</v>
      </c>
      <c r="CA242" s="198">
        <v>235</v>
      </c>
      <c r="CB242" s="198" t="str">
        <f t="shared" ca="1" si="321"/>
        <v>Начальник складу</v>
      </c>
      <c r="CC242" s="198" t="str">
        <f t="shared" ca="1" si="322"/>
        <v>майст с-нт</v>
      </c>
      <c r="CD242" s="198" t="str">
        <f t="shared" ca="1" si="359"/>
        <v>Головач О.Г.</v>
      </c>
      <c r="CE242" s="198"/>
      <c r="CF242" s="215"/>
      <c r="CG242" s="215"/>
      <c r="CH242" s="215"/>
      <c r="CI242" s="215"/>
      <c r="CJ242" s="215"/>
      <c r="CK242" s="215"/>
      <c r="CL242" s="215"/>
      <c r="CM242" s="215">
        <f t="shared" si="394"/>
        <v>0</v>
      </c>
      <c r="CN242" s="215"/>
      <c r="CO242" s="215"/>
      <c r="CP242" s="215">
        <f t="shared" si="323"/>
        <v>0</v>
      </c>
      <c r="CQ242" s="215">
        <f t="shared" si="360"/>
        <v>0</v>
      </c>
      <c r="CR242" s="215">
        <f t="shared" si="361"/>
        <v>0</v>
      </c>
      <c r="CS242" s="215"/>
      <c r="CT242" s="215">
        <f t="shared" si="324"/>
        <v>0</v>
      </c>
      <c r="CU242" s="369">
        <f t="shared" si="325"/>
        <v>0</v>
      </c>
      <c r="CV242" s="215">
        <f t="shared" si="326"/>
        <v>0</v>
      </c>
      <c r="CW242" s="215">
        <f t="shared" ca="1" si="327"/>
        <v>0</v>
      </c>
      <c r="CX242" s="215">
        <f t="shared" ca="1" si="362"/>
        <v>0</v>
      </c>
      <c r="CY242" s="215">
        <f t="shared" ca="1" si="328"/>
        <v>0</v>
      </c>
      <c r="CZ242" s="216">
        <f ca="1">IF(AND(CW242,CX242=0)=0,0,IF(CW242&gt;0,'На банк Приват'!$V$1,IF(CX242&gt;0,'На Укрсиб'!$V$1,0)))</f>
        <v>0</v>
      </c>
      <c r="DA242" s="204"/>
      <c r="DB242" s="204" t="str">
        <f t="shared" ca="1" si="329"/>
        <v>Начальник складу</v>
      </c>
      <c r="DC242" s="204" t="str">
        <f t="shared" ca="1" si="330"/>
        <v>майст с-нт</v>
      </c>
      <c r="DD242" s="204" t="str">
        <f t="shared" ca="1" si="363"/>
        <v>Головач О.Г.</v>
      </c>
      <c r="DE242" s="204"/>
      <c r="DF242" s="217"/>
      <c r="DG242" s="217"/>
      <c r="DH242" s="217"/>
      <c r="DI242" s="217"/>
      <c r="DJ242" s="217"/>
      <c r="DK242" s="217"/>
      <c r="DL242" s="217"/>
      <c r="DM242" s="217">
        <f t="shared" si="331"/>
        <v>0</v>
      </c>
      <c r="DN242" s="217"/>
      <c r="DO242" s="217"/>
      <c r="DP242" s="763">
        <f t="shared" si="332"/>
        <v>0</v>
      </c>
      <c r="DQ242" s="217">
        <f t="shared" si="364"/>
        <v>0</v>
      </c>
      <c r="DR242" s="217">
        <f t="shared" si="365"/>
        <v>0</v>
      </c>
      <c r="DS242" s="217"/>
      <c r="DT242" s="217">
        <f t="shared" si="333"/>
        <v>0</v>
      </c>
      <c r="DU242" s="366">
        <f t="shared" si="366"/>
        <v>0</v>
      </c>
      <c r="DV242" s="217">
        <f t="shared" si="334"/>
        <v>0</v>
      </c>
      <c r="DW242" s="217">
        <f t="shared" ca="1" si="335"/>
        <v>0</v>
      </c>
      <c r="DX242" s="217">
        <f t="shared" ca="1" si="367"/>
        <v>0</v>
      </c>
      <c r="DY242" s="217">
        <f t="shared" ca="1" si="336"/>
        <v>0</v>
      </c>
      <c r="DZ242" s="218">
        <f ca="1">IF(AND(DW242,DX242=0)=0,0,IF(DW242&gt;0,'На банк Приват'!$AB$1,IF(DX242&gt;0,'На Укрсиб'!$V$1,0)))</f>
        <v>0</v>
      </c>
      <c r="EA242" s="207"/>
      <c r="EB242" s="207" t="str">
        <f t="shared" ca="1" si="337"/>
        <v>Начальник складу</v>
      </c>
      <c r="EC242" s="207" t="str">
        <f t="shared" ca="1" si="338"/>
        <v>майст с-нт</v>
      </c>
      <c r="ED242" s="207" t="str">
        <f t="shared" ca="1" si="368"/>
        <v>Головач О.Г.</v>
      </c>
      <c r="EE242" s="207"/>
      <c r="EF242" s="219"/>
      <c r="EG242" s="219"/>
      <c r="EH242" s="219"/>
      <c r="EI242" s="219"/>
      <c r="EJ242" s="219"/>
      <c r="EK242" s="219"/>
      <c r="EL242" s="219"/>
      <c r="EM242" s="219">
        <f t="shared" si="339"/>
        <v>0</v>
      </c>
      <c r="EN242" s="219"/>
      <c r="EO242" s="219"/>
      <c r="EP242" s="219">
        <f t="shared" si="340"/>
        <v>0</v>
      </c>
      <c r="EQ242" s="219">
        <f t="shared" si="369"/>
        <v>0</v>
      </c>
      <c r="ER242" s="219">
        <f t="shared" si="370"/>
        <v>0</v>
      </c>
      <c r="ES242" s="219"/>
      <c r="ET242" s="219">
        <f t="shared" si="341"/>
        <v>0</v>
      </c>
      <c r="EU242" s="363">
        <f t="shared" si="371"/>
        <v>0</v>
      </c>
      <c r="EV242" s="219">
        <f t="shared" si="342"/>
        <v>0</v>
      </c>
      <c r="EW242" s="219">
        <f t="shared" ca="1" si="343"/>
        <v>0</v>
      </c>
      <c r="EX242" s="219">
        <f t="shared" ca="1" si="372"/>
        <v>0</v>
      </c>
      <c r="EY242" s="219">
        <f t="shared" ca="1" si="344"/>
        <v>0</v>
      </c>
      <c r="EZ242" s="220">
        <f ca="1">IF(AND(EW242,EX242=0)=0,0,IF(EW242&gt;0,'На банк Приват'!$AH$1,IF(EX242&gt;0,'На Укрсиб'!$AH$1,0)))</f>
        <v>0</v>
      </c>
      <c r="FA242" s="28" t="str">
        <f t="shared" ca="1" si="345"/>
        <v>Головач О.Г.</v>
      </c>
      <c r="FB242" s="28" t="str">
        <f t="shared" ca="1" si="346"/>
        <v>Головач</v>
      </c>
      <c r="FC242" s="28" t="str">
        <f t="shared" ca="1" si="347"/>
        <v>Олександр</v>
      </c>
      <c r="FD242" s="28" t="str">
        <f t="shared" ca="1" si="348"/>
        <v>Григорович</v>
      </c>
      <c r="FE242" s="28">
        <f t="shared" ca="1" si="349"/>
        <v>232</v>
      </c>
      <c r="FF242">
        <f t="shared" si="350"/>
        <v>0</v>
      </c>
      <c r="FG242" s="531" t="s">
        <v>395</v>
      </c>
    </row>
    <row r="243" spans="1:163">
      <c r="A243" s="113"/>
      <c r="B243" s="113" t="str">
        <f t="shared" ca="1" si="302"/>
        <v>Начальник складу</v>
      </c>
      <c r="C243" s="113" t="str">
        <f t="shared" ca="1" si="303"/>
        <v>гол. с-нт</v>
      </c>
      <c r="D243" s="113" t="str">
        <f t="shared" ca="1" si="393"/>
        <v>Поймало М.В.</v>
      </c>
      <c r="E243" s="113">
        <f t="shared" si="304"/>
        <v>0</v>
      </c>
      <c r="F243" s="115"/>
      <c r="G243" s="209">
        <f t="shared" si="392"/>
        <v>0</v>
      </c>
      <c r="H243" s="209">
        <f t="shared" si="390"/>
        <v>0</v>
      </c>
      <c r="I243" s="209">
        <f t="shared" si="391"/>
        <v>0</v>
      </c>
      <c r="J243" s="209">
        <f t="shared" si="374"/>
        <v>0</v>
      </c>
      <c r="K243" s="209">
        <f t="shared" si="375"/>
        <v>0</v>
      </c>
      <c r="L243" s="209">
        <f t="shared" si="376"/>
        <v>0</v>
      </c>
      <c r="M243" s="209">
        <f t="shared" si="377"/>
        <v>0</v>
      </c>
      <c r="N243" s="209">
        <f t="shared" si="378"/>
        <v>0</v>
      </c>
      <c r="O243" s="209">
        <f t="shared" si="373"/>
        <v>0</v>
      </c>
      <c r="P243" s="211">
        <f t="shared" si="379"/>
        <v>0</v>
      </c>
      <c r="Q243" s="209">
        <f t="shared" si="380"/>
        <v>0</v>
      </c>
      <c r="R243" s="209">
        <f t="shared" si="381"/>
        <v>0</v>
      </c>
      <c r="S243" s="209">
        <f t="shared" si="382"/>
        <v>0</v>
      </c>
      <c r="T243" s="209">
        <f t="shared" si="383"/>
        <v>0</v>
      </c>
      <c r="U243" s="209">
        <f t="shared" si="384"/>
        <v>0</v>
      </c>
      <c r="V243" s="209">
        <f t="shared" si="385"/>
        <v>0</v>
      </c>
      <c r="W243" s="209">
        <f t="shared" ca="1" si="386"/>
        <v>0</v>
      </c>
      <c r="X243" s="209">
        <f t="shared" ca="1" si="387"/>
        <v>0</v>
      </c>
      <c r="Y243" s="209">
        <f t="shared" ca="1" si="388"/>
        <v>0</v>
      </c>
      <c r="Z243" s="210" t="str">
        <f t="shared" ca="1" si="305"/>
        <v xml:space="preserve">        </v>
      </c>
      <c r="AA243" s="185"/>
      <c r="AB243" s="185" t="str">
        <f t="shared" ca="1" si="306"/>
        <v>Начальник складу</v>
      </c>
      <c r="AC243" s="185" t="str">
        <f t="shared" ca="1" si="307"/>
        <v>гол. с-нт</v>
      </c>
      <c r="AD243" s="185" t="str">
        <f t="shared" ca="1" si="351"/>
        <v>Поймало М.В.</v>
      </c>
      <c r="AE243" s="185"/>
      <c r="AF243" s="211"/>
      <c r="AG243" s="211"/>
      <c r="AH243" s="211"/>
      <c r="AI243" s="211"/>
      <c r="AJ243" s="211"/>
      <c r="AK243" s="211"/>
      <c r="AL243" s="211"/>
      <c r="AM243" s="211"/>
      <c r="AN243" s="211"/>
      <c r="AO243" s="211"/>
      <c r="AP243" s="623">
        <f t="shared" si="308"/>
        <v>0</v>
      </c>
      <c r="AQ243" s="211">
        <f t="shared" si="352"/>
        <v>0</v>
      </c>
      <c r="AR243" s="211">
        <f t="shared" si="353"/>
        <v>0</v>
      </c>
      <c r="AS243" s="211"/>
      <c r="AT243" s="211">
        <f t="shared" si="309"/>
        <v>0</v>
      </c>
      <c r="AU243" s="358">
        <f t="shared" si="310"/>
        <v>0</v>
      </c>
      <c r="AV243" s="211">
        <f t="shared" si="311"/>
        <v>0</v>
      </c>
      <c r="AW243" s="211">
        <f t="shared" ca="1" si="312"/>
        <v>0</v>
      </c>
      <c r="AX243" s="211">
        <f t="shared" ca="1" si="389"/>
        <v>0</v>
      </c>
      <c r="AY243" s="211">
        <f t="shared" ca="1" si="313"/>
        <v>0</v>
      </c>
      <c r="AZ243" s="212">
        <f ca="1">IF(AND(AW243,AX243=0,AY243=0)=0,0,IF(AW243&gt;0,'На банк Приват'!$J$1,IF(AX243&gt;0,'На Укрсиб'!$J$1,0)))</f>
        <v>0</v>
      </c>
      <c r="BA243" s="191"/>
      <c r="BB243" s="191" t="str">
        <f t="shared" ca="1" si="314"/>
        <v>Начальник складу</v>
      </c>
      <c r="BC243" s="191" t="str">
        <f t="shared" ca="1" si="315"/>
        <v>гол. с-нт</v>
      </c>
      <c r="BD243" s="191" t="str">
        <f t="shared" ca="1" si="354"/>
        <v>Поймало М.В.</v>
      </c>
      <c r="BE243" s="191"/>
      <c r="BF243" s="213"/>
      <c r="BG243" s="213"/>
      <c r="BH243" s="213"/>
      <c r="BI243" s="213"/>
      <c r="BJ243" s="213"/>
      <c r="BK243" s="213"/>
      <c r="BL243" s="213"/>
      <c r="BM243" s="213"/>
      <c r="BN243" s="213"/>
      <c r="BO243" s="213"/>
      <c r="BP243" s="623">
        <f t="shared" si="316"/>
        <v>0</v>
      </c>
      <c r="BQ243" s="213">
        <f t="shared" si="355"/>
        <v>0</v>
      </c>
      <c r="BR243" s="213">
        <f t="shared" si="356"/>
        <v>0</v>
      </c>
      <c r="BS243" s="213"/>
      <c r="BT243" s="213">
        <f t="shared" si="317"/>
        <v>0</v>
      </c>
      <c r="BU243" s="362">
        <f t="shared" si="357"/>
        <v>0</v>
      </c>
      <c r="BV243" s="213">
        <f t="shared" si="318"/>
        <v>0</v>
      </c>
      <c r="BW243" s="213">
        <f t="shared" ca="1" si="319"/>
        <v>0</v>
      </c>
      <c r="BX243" s="213">
        <f t="shared" ca="1" si="358"/>
        <v>0</v>
      </c>
      <c r="BY243" s="213">
        <f t="shared" ca="1" si="320"/>
        <v>0</v>
      </c>
      <c r="BZ243" s="214">
        <f ca="1">IF(AND(BW243,BX243=0)=0,0,IF(BW243&gt;0,'На банк Приват'!$P$1,IF(BX243&gt;0,'На Укрсиб'!$P$1,0)))</f>
        <v>0</v>
      </c>
      <c r="CA243" s="198">
        <v>236</v>
      </c>
      <c r="CB243" s="198" t="str">
        <f t="shared" ca="1" si="321"/>
        <v>Начальник складу</v>
      </c>
      <c r="CC243" s="198" t="str">
        <f t="shared" ca="1" si="322"/>
        <v>гол. с-нт</v>
      </c>
      <c r="CD243" s="198" t="str">
        <f t="shared" ca="1" si="359"/>
        <v>Поймало М.В.</v>
      </c>
      <c r="CE243" s="198"/>
      <c r="CF243" s="215"/>
      <c r="CG243" s="215"/>
      <c r="CH243" s="215"/>
      <c r="CI243" s="215"/>
      <c r="CJ243" s="215"/>
      <c r="CK243" s="215"/>
      <c r="CL243" s="215"/>
      <c r="CM243" s="215">
        <f t="shared" si="394"/>
        <v>0</v>
      </c>
      <c r="CN243" s="215"/>
      <c r="CO243" s="215"/>
      <c r="CP243" s="215">
        <f t="shared" si="323"/>
        <v>0</v>
      </c>
      <c r="CQ243" s="215">
        <f t="shared" si="360"/>
        <v>0</v>
      </c>
      <c r="CR243" s="215">
        <f t="shared" si="361"/>
        <v>0</v>
      </c>
      <c r="CS243" s="215"/>
      <c r="CT243" s="215">
        <f t="shared" si="324"/>
        <v>0</v>
      </c>
      <c r="CU243" s="369">
        <f t="shared" si="325"/>
        <v>0</v>
      </c>
      <c r="CV243" s="215">
        <f t="shared" si="326"/>
        <v>0</v>
      </c>
      <c r="CW243" s="215">
        <f t="shared" ca="1" si="327"/>
        <v>0</v>
      </c>
      <c r="CX243" s="215">
        <f t="shared" ca="1" si="362"/>
        <v>0</v>
      </c>
      <c r="CY243" s="215">
        <f t="shared" ca="1" si="328"/>
        <v>0</v>
      </c>
      <c r="CZ243" s="216">
        <f ca="1">IF(AND(CW243,CX243=0)=0,0,IF(CW243&gt;0,'На банк Приват'!$V$1,IF(CX243&gt;0,'На Укрсиб'!$V$1,0)))</f>
        <v>0</v>
      </c>
      <c r="DA243" s="204"/>
      <c r="DB243" s="204" t="str">
        <f t="shared" ca="1" si="329"/>
        <v>Начальник складу</v>
      </c>
      <c r="DC243" s="204" t="str">
        <f t="shared" ca="1" si="330"/>
        <v>гол. с-нт</v>
      </c>
      <c r="DD243" s="204" t="str">
        <f t="shared" ca="1" si="363"/>
        <v>Поймало М.В.</v>
      </c>
      <c r="DE243" s="204"/>
      <c r="DF243" s="217"/>
      <c r="DG243" s="217"/>
      <c r="DH243" s="217"/>
      <c r="DI243" s="217"/>
      <c r="DJ243" s="217"/>
      <c r="DK243" s="217"/>
      <c r="DL243" s="217"/>
      <c r="DM243" s="217">
        <f t="shared" si="331"/>
        <v>0</v>
      </c>
      <c r="DN243" s="217"/>
      <c r="DO243" s="217"/>
      <c r="DP243" s="763">
        <f t="shared" si="332"/>
        <v>0</v>
      </c>
      <c r="DQ243" s="217">
        <f t="shared" si="364"/>
        <v>0</v>
      </c>
      <c r="DR243" s="217">
        <f t="shared" si="365"/>
        <v>0</v>
      </c>
      <c r="DS243" s="217"/>
      <c r="DT243" s="217">
        <f t="shared" si="333"/>
        <v>0</v>
      </c>
      <c r="DU243" s="366">
        <f t="shared" si="366"/>
        <v>0</v>
      </c>
      <c r="DV243" s="217">
        <f t="shared" si="334"/>
        <v>0</v>
      </c>
      <c r="DW243" s="217">
        <f t="shared" ca="1" si="335"/>
        <v>0</v>
      </c>
      <c r="DX243" s="217">
        <f t="shared" ca="1" si="367"/>
        <v>0</v>
      </c>
      <c r="DY243" s="217">
        <f t="shared" ca="1" si="336"/>
        <v>0</v>
      </c>
      <c r="DZ243" s="218">
        <f ca="1">IF(AND(DW243,DX243=0)=0,0,IF(DW243&gt;0,'На банк Приват'!$AB$1,IF(DX243&gt;0,'На Укрсиб'!$V$1,0)))</f>
        <v>0</v>
      </c>
      <c r="EA243" s="207"/>
      <c r="EB243" s="207" t="str">
        <f t="shared" ca="1" si="337"/>
        <v>Начальник складу</v>
      </c>
      <c r="EC243" s="207" t="str">
        <f t="shared" ca="1" si="338"/>
        <v>гол. с-нт</v>
      </c>
      <c r="ED243" s="207" t="str">
        <f t="shared" ca="1" si="368"/>
        <v>Поймало М.В.</v>
      </c>
      <c r="EE243" s="207"/>
      <c r="EF243" s="219"/>
      <c r="EG243" s="219"/>
      <c r="EH243" s="219"/>
      <c r="EI243" s="219"/>
      <c r="EJ243" s="219"/>
      <c r="EK243" s="219"/>
      <c r="EL243" s="219"/>
      <c r="EM243" s="219">
        <f t="shared" si="339"/>
        <v>0</v>
      </c>
      <c r="EN243" s="219"/>
      <c r="EO243" s="219"/>
      <c r="EP243" s="219">
        <f t="shared" si="340"/>
        <v>0</v>
      </c>
      <c r="EQ243" s="219">
        <f t="shared" si="369"/>
        <v>0</v>
      </c>
      <c r="ER243" s="219">
        <f t="shared" si="370"/>
        <v>0</v>
      </c>
      <c r="ES243" s="219"/>
      <c r="ET243" s="219">
        <f t="shared" si="341"/>
        <v>0</v>
      </c>
      <c r="EU243" s="363">
        <f t="shared" si="371"/>
        <v>0</v>
      </c>
      <c r="EV243" s="219">
        <f t="shared" si="342"/>
        <v>0</v>
      </c>
      <c r="EW243" s="219">
        <f t="shared" ca="1" si="343"/>
        <v>0</v>
      </c>
      <c r="EX243" s="219">
        <f t="shared" ca="1" si="372"/>
        <v>0</v>
      </c>
      <c r="EY243" s="219">
        <f t="shared" ca="1" si="344"/>
        <v>0</v>
      </c>
      <c r="EZ243" s="220">
        <f ca="1">IF(AND(EW243,EX243=0)=0,0,IF(EW243&gt;0,'На банк Приват'!$AH$1,IF(EX243&gt;0,'На Укрсиб'!$AH$1,0)))</f>
        <v>0</v>
      </c>
      <c r="FA243" s="28" t="str">
        <f t="shared" ca="1" si="345"/>
        <v>Поймало М.В.</v>
      </c>
      <c r="FB243" s="28" t="str">
        <f t="shared" ca="1" si="346"/>
        <v>Поймало</v>
      </c>
      <c r="FC243" s="28" t="str">
        <f t="shared" ca="1" si="347"/>
        <v>Микола</v>
      </c>
      <c r="FD243" s="28" t="str">
        <f t="shared" ca="1" si="348"/>
        <v>Васильович</v>
      </c>
      <c r="FE243" s="28">
        <f t="shared" ca="1" si="349"/>
        <v>233</v>
      </c>
      <c r="FF243">
        <f t="shared" si="350"/>
        <v>0</v>
      </c>
      <c r="FG243" s="531" t="s">
        <v>456</v>
      </c>
    </row>
    <row r="244" spans="1:163">
      <c r="A244" s="113"/>
      <c r="B244" s="113">
        <f t="shared" ca="1" si="302"/>
        <v>0</v>
      </c>
      <c r="C244" s="113">
        <f t="shared" ca="1" si="303"/>
        <v>0</v>
      </c>
      <c r="D244" s="113" t="str">
        <f t="shared" ca="1" si="393"/>
        <v xml:space="preserve"> </v>
      </c>
      <c r="E244" s="113">
        <f t="shared" si="304"/>
        <v>0</v>
      </c>
      <c r="F244" s="115"/>
      <c r="G244" s="209">
        <f t="shared" si="392"/>
        <v>0</v>
      </c>
      <c r="H244" s="209">
        <f t="shared" si="390"/>
        <v>0</v>
      </c>
      <c r="I244" s="209">
        <f t="shared" si="391"/>
        <v>0</v>
      </c>
      <c r="J244" s="209">
        <f t="shared" si="374"/>
        <v>0</v>
      </c>
      <c r="K244" s="209">
        <f t="shared" si="375"/>
        <v>0</v>
      </c>
      <c r="L244" s="209">
        <f t="shared" si="376"/>
        <v>0</v>
      </c>
      <c r="M244" s="209">
        <f t="shared" si="377"/>
        <v>0</v>
      </c>
      <c r="N244" s="209">
        <f t="shared" si="378"/>
        <v>0</v>
      </c>
      <c r="O244" s="209">
        <f t="shared" si="373"/>
        <v>0</v>
      </c>
      <c r="P244" s="211">
        <f t="shared" si="379"/>
        <v>0</v>
      </c>
      <c r="Q244" s="209">
        <f t="shared" si="380"/>
        <v>0</v>
      </c>
      <c r="R244" s="209">
        <f t="shared" si="381"/>
        <v>0</v>
      </c>
      <c r="S244" s="209">
        <f t="shared" si="382"/>
        <v>0</v>
      </c>
      <c r="T244" s="209">
        <f t="shared" si="383"/>
        <v>0</v>
      </c>
      <c r="U244" s="209">
        <f t="shared" si="384"/>
        <v>0</v>
      </c>
      <c r="V244" s="209">
        <f t="shared" si="385"/>
        <v>0</v>
      </c>
      <c r="W244" s="209">
        <f t="shared" ca="1" si="386"/>
        <v>0</v>
      </c>
      <c r="X244" s="209">
        <f t="shared" ca="1" si="387"/>
        <v>0</v>
      </c>
      <c r="Y244" s="209">
        <f t="shared" ca="1" si="388"/>
        <v>0</v>
      </c>
      <c r="Z244" s="210" t="str">
        <f t="shared" ca="1" si="305"/>
        <v xml:space="preserve">        </v>
      </c>
      <c r="AA244" s="185"/>
      <c r="AB244" s="185">
        <f t="shared" ca="1" si="306"/>
        <v>0</v>
      </c>
      <c r="AC244" s="185">
        <f t="shared" ca="1" si="307"/>
        <v>0</v>
      </c>
      <c r="AD244" s="185" t="str">
        <f t="shared" ca="1" si="351"/>
        <v xml:space="preserve"> </v>
      </c>
      <c r="AE244" s="185"/>
      <c r="AF244" s="211"/>
      <c r="AG244" s="211"/>
      <c r="AH244" s="211"/>
      <c r="AI244" s="211"/>
      <c r="AJ244" s="211"/>
      <c r="AK244" s="211"/>
      <c r="AL244" s="211"/>
      <c r="AM244" s="211"/>
      <c r="AN244" s="211"/>
      <c r="AO244" s="211"/>
      <c r="AP244" s="623">
        <f t="shared" si="308"/>
        <v>0</v>
      </c>
      <c r="AQ244" s="211">
        <f t="shared" si="352"/>
        <v>0</v>
      </c>
      <c r="AR244" s="211">
        <f t="shared" si="353"/>
        <v>0</v>
      </c>
      <c r="AS244" s="211"/>
      <c r="AT244" s="211">
        <f t="shared" si="309"/>
        <v>0</v>
      </c>
      <c r="AU244" s="358">
        <f t="shared" si="310"/>
        <v>0</v>
      </c>
      <c r="AV244" s="211">
        <f t="shared" si="311"/>
        <v>0</v>
      </c>
      <c r="AW244" s="211">
        <f t="shared" ca="1" si="312"/>
        <v>0</v>
      </c>
      <c r="AX244" s="211">
        <f t="shared" ca="1" si="389"/>
        <v>0</v>
      </c>
      <c r="AY244" s="211">
        <f t="shared" ca="1" si="313"/>
        <v>0</v>
      </c>
      <c r="AZ244" s="212">
        <f ca="1">IF(AND(AW244,AX244=0,AY244=0)=0,0,IF(AW244&gt;0,'На банк Приват'!$J$1,IF(AX244&gt;0,'На Укрсиб'!J237,0)))</f>
        <v>0</v>
      </c>
      <c r="BA244" s="191"/>
      <c r="BB244" s="191">
        <f t="shared" ca="1" si="314"/>
        <v>0</v>
      </c>
      <c r="BC244" s="191">
        <f t="shared" ca="1" si="315"/>
        <v>0</v>
      </c>
      <c r="BD244" s="191" t="str">
        <f t="shared" ca="1" si="354"/>
        <v xml:space="preserve"> </v>
      </c>
      <c r="BE244" s="191"/>
      <c r="BF244" s="213"/>
      <c r="BG244" s="213"/>
      <c r="BH244" s="213"/>
      <c r="BI244" s="213"/>
      <c r="BJ244" s="213"/>
      <c r="BK244" s="213"/>
      <c r="BL244" s="213"/>
      <c r="BM244" s="213"/>
      <c r="BN244" s="213"/>
      <c r="BO244" s="213"/>
      <c r="BP244" s="623">
        <f t="shared" si="316"/>
        <v>0</v>
      </c>
      <c r="BQ244" s="213">
        <f t="shared" si="355"/>
        <v>0</v>
      </c>
      <c r="BR244" s="213">
        <f t="shared" si="356"/>
        <v>0</v>
      </c>
      <c r="BS244" s="213"/>
      <c r="BT244" s="213">
        <f t="shared" si="317"/>
        <v>0</v>
      </c>
      <c r="BU244" s="362">
        <f t="shared" si="357"/>
        <v>0</v>
      </c>
      <c r="BV244" s="213">
        <f t="shared" si="318"/>
        <v>0</v>
      </c>
      <c r="BW244" s="213">
        <f t="shared" ca="1" si="319"/>
        <v>0</v>
      </c>
      <c r="BX244" s="213">
        <f t="shared" ca="1" si="358"/>
        <v>0</v>
      </c>
      <c r="BY244" s="213">
        <f t="shared" ca="1" si="320"/>
        <v>0</v>
      </c>
      <c r="BZ244" s="214">
        <f ca="1">IF(AND(BW244,BX244=0)=0,0,IF(BW244&gt;0,'На банк Приват'!$P$1,IF(BX244&gt;0,'На Укрсиб'!$P$1,0)))</f>
        <v>0</v>
      </c>
      <c r="CA244" s="198">
        <v>237</v>
      </c>
      <c r="CB244" s="198">
        <f t="shared" ca="1" si="321"/>
        <v>0</v>
      </c>
      <c r="CC244" s="198">
        <f t="shared" ca="1" si="322"/>
        <v>0</v>
      </c>
      <c r="CD244" s="198" t="str">
        <f t="shared" ca="1" si="359"/>
        <v xml:space="preserve"> </v>
      </c>
      <c r="CE244" s="198"/>
      <c r="CF244" s="215"/>
      <c r="CG244" s="215"/>
      <c r="CH244" s="215"/>
      <c r="CI244" s="215"/>
      <c r="CJ244" s="215"/>
      <c r="CK244" s="215"/>
      <c r="CL244" s="215"/>
      <c r="CM244" s="215">
        <f t="shared" si="394"/>
        <v>0</v>
      </c>
      <c r="CN244" s="215"/>
      <c r="CO244" s="215"/>
      <c r="CP244" s="215">
        <f t="shared" si="323"/>
        <v>0</v>
      </c>
      <c r="CQ244" s="215">
        <f t="shared" si="360"/>
        <v>0</v>
      </c>
      <c r="CR244" s="215">
        <f t="shared" si="361"/>
        <v>0</v>
      </c>
      <c r="CS244" s="215"/>
      <c r="CT244" s="215">
        <f t="shared" si="324"/>
        <v>0</v>
      </c>
      <c r="CU244" s="369">
        <f t="shared" si="325"/>
        <v>0</v>
      </c>
      <c r="CV244" s="215">
        <f t="shared" si="326"/>
        <v>0</v>
      </c>
      <c r="CW244" s="215">
        <f t="shared" ca="1" si="327"/>
        <v>0</v>
      </c>
      <c r="CX244" s="215">
        <f t="shared" ca="1" si="362"/>
        <v>0</v>
      </c>
      <c r="CY244" s="215">
        <f t="shared" ca="1" si="328"/>
        <v>0</v>
      </c>
      <c r="CZ244" s="216">
        <f ca="1">IF(AND(CW244,CX244=0)=0,0,IF(CW244&gt;0,'На банк Приват'!$V$1,IF(CX244&gt;0,'На Укрсиб'!$V$1,0)))</f>
        <v>0</v>
      </c>
      <c r="DA244" s="204"/>
      <c r="DB244" s="204">
        <f t="shared" ca="1" si="329"/>
        <v>0</v>
      </c>
      <c r="DC244" s="204">
        <f t="shared" ca="1" si="330"/>
        <v>0</v>
      </c>
      <c r="DD244" s="204" t="str">
        <f t="shared" ca="1" si="363"/>
        <v xml:space="preserve"> </v>
      </c>
      <c r="DE244" s="204"/>
      <c r="DF244" s="217"/>
      <c r="DG244" s="217"/>
      <c r="DH244" s="217"/>
      <c r="DI244" s="217"/>
      <c r="DJ244" s="217"/>
      <c r="DK244" s="217"/>
      <c r="DL244" s="217"/>
      <c r="DM244" s="217">
        <f t="shared" si="331"/>
        <v>0</v>
      </c>
      <c r="DN244" s="217"/>
      <c r="DO244" s="217"/>
      <c r="DP244" s="763">
        <f t="shared" si="332"/>
        <v>0</v>
      </c>
      <c r="DQ244" s="217">
        <f t="shared" si="364"/>
        <v>0</v>
      </c>
      <c r="DR244" s="217">
        <f t="shared" si="365"/>
        <v>0</v>
      </c>
      <c r="DS244" s="217"/>
      <c r="DT244" s="217">
        <f t="shared" si="333"/>
        <v>0</v>
      </c>
      <c r="DU244" s="366">
        <f t="shared" si="366"/>
        <v>0</v>
      </c>
      <c r="DV244" s="217">
        <f t="shared" si="334"/>
        <v>0</v>
      </c>
      <c r="DW244" s="217">
        <f t="shared" ca="1" si="335"/>
        <v>0</v>
      </c>
      <c r="DX244" s="217">
        <f t="shared" ca="1" si="367"/>
        <v>0</v>
      </c>
      <c r="DY244" s="217">
        <f t="shared" ca="1" si="336"/>
        <v>0</v>
      </c>
      <c r="DZ244" s="218">
        <f ca="1">IF(AND(DW244,DX244=0)=0,0,IF(DW244&gt;0,'На банк Приват'!$AB$1,IF(DX244&gt;0,'На Укрсиб'!$V$1,0)))</f>
        <v>0</v>
      </c>
      <c r="EA244" s="207"/>
      <c r="EB244" s="207">
        <f t="shared" ca="1" si="337"/>
        <v>0</v>
      </c>
      <c r="EC244" s="207">
        <f t="shared" ca="1" si="338"/>
        <v>0</v>
      </c>
      <c r="ED244" s="207" t="str">
        <f t="shared" ca="1" si="368"/>
        <v xml:space="preserve"> </v>
      </c>
      <c r="EE244" s="207"/>
      <c r="EF244" s="219"/>
      <c r="EG244" s="219"/>
      <c r="EH244" s="219"/>
      <c r="EI244" s="219"/>
      <c r="EJ244" s="219"/>
      <c r="EK244" s="219"/>
      <c r="EL244" s="219"/>
      <c r="EM244" s="219">
        <f t="shared" si="339"/>
        <v>0</v>
      </c>
      <c r="EN244" s="219"/>
      <c r="EO244" s="219"/>
      <c r="EP244" s="219">
        <f t="shared" si="340"/>
        <v>0</v>
      </c>
      <c r="EQ244" s="219">
        <f t="shared" si="369"/>
        <v>0</v>
      </c>
      <c r="ER244" s="219">
        <f t="shared" si="370"/>
        <v>0</v>
      </c>
      <c r="ES244" s="219"/>
      <c r="ET244" s="219">
        <f t="shared" si="341"/>
        <v>0</v>
      </c>
      <c r="EU244" s="363">
        <f t="shared" si="371"/>
        <v>0</v>
      </c>
      <c r="EV244" s="219">
        <f t="shared" si="342"/>
        <v>0</v>
      </c>
      <c r="EW244" s="219">
        <f t="shared" ca="1" si="343"/>
        <v>0</v>
      </c>
      <c r="EX244" s="219">
        <f t="shared" ca="1" si="372"/>
        <v>0</v>
      </c>
      <c r="EY244" s="219">
        <f t="shared" ca="1" si="344"/>
        <v>0</v>
      </c>
      <c r="EZ244" s="220">
        <f ca="1">IF(AND(EW244,EX244=0)=0,0,IF(EW244&gt;0,'На банк Приват'!$AH$1,IF(EX244&gt;0,'На Укрсиб'!$AH$1,0)))</f>
        <v>0</v>
      </c>
      <c r="FA244" s="28" t="str">
        <f t="shared" ca="1" si="345"/>
        <v xml:space="preserve"> </v>
      </c>
      <c r="FB244" s="28">
        <f t="shared" ca="1" si="346"/>
        <v>0</v>
      </c>
      <c r="FC244" s="28">
        <f t="shared" ca="1" si="347"/>
        <v>0</v>
      </c>
      <c r="FD244" s="28">
        <f t="shared" ca="1" si="348"/>
        <v>0</v>
      </c>
      <c r="FE244" s="28">
        <f t="shared" ca="1" si="349"/>
        <v>234</v>
      </c>
      <c r="FF244">
        <f t="shared" si="350"/>
        <v>0</v>
      </c>
      <c r="FG244" s="531"/>
    </row>
    <row r="245" spans="1:163">
      <c r="A245" s="113"/>
      <c r="B245" s="113" t="str">
        <f t="shared" ca="1" si="302"/>
        <v>Начальник лазні</v>
      </c>
      <c r="C245" s="113" t="str">
        <f t="shared" ca="1" si="303"/>
        <v>штаб - с-нт</v>
      </c>
      <c r="D245" s="113" t="str">
        <f t="shared" ca="1" si="393"/>
        <v>Коваленко Є.В.</v>
      </c>
      <c r="E245" s="113">
        <f t="shared" si="304"/>
        <v>0</v>
      </c>
      <c r="F245" s="115"/>
      <c r="G245" s="209">
        <f t="shared" si="392"/>
        <v>0</v>
      </c>
      <c r="H245" s="209">
        <f t="shared" si="390"/>
        <v>0</v>
      </c>
      <c r="I245" s="209">
        <f t="shared" si="391"/>
        <v>0</v>
      </c>
      <c r="J245" s="209">
        <f t="shared" si="374"/>
        <v>0</v>
      </c>
      <c r="K245" s="209">
        <f t="shared" si="375"/>
        <v>0</v>
      </c>
      <c r="L245" s="209">
        <f t="shared" si="376"/>
        <v>0</v>
      </c>
      <c r="M245" s="209">
        <f t="shared" si="377"/>
        <v>0</v>
      </c>
      <c r="N245" s="209">
        <f t="shared" si="378"/>
        <v>0</v>
      </c>
      <c r="O245" s="209">
        <f t="shared" si="373"/>
        <v>0</v>
      </c>
      <c r="P245" s="211">
        <f t="shared" si="379"/>
        <v>0</v>
      </c>
      <c r="Q245" s="209">
        <f t="shared" si="380"/>
        <v>0</v>
      </c>
      <c r="R245" s="209">
        <f t="shared" si="381"/>
        <v>0</v>
      </c>
      <c r="S245" s="209">
        <f t="shared" si="382"/>
        <v>0</v>
      </c>
      <c r="T245" s="209">
        <f t="shared" si="383"/>
        <v>0</v>
      </c>
      <c r="U245" s="209">
        <f t="shared" si="384"/>
        <v>0</v>
      </c>
      <c r="V245" s="209">
        <f t="shared" si="385"/>
        <v>0</v>
      </c>
      <c r="W245" s="209">
        <f t="shared" ca="1" si="386"/>
        <v>0</v>
      </c>
      <c r="X245" s="209">
        <f t="shared" ca="1" si="387"/>
        <v>0</v>
      </c>
      <c r="Y245" s="209">
        <f t="shared" ca="1" si="388"/>
        <v>0</v>
      </c>
      <c r="Z245" s="210" t="str">
        <f t="shared" ca="1" si="305"/>
        <v xml:space="preserve">        </v>
      </c>
      <c r="AA245" s="185"/>
      <c r="AB245" s="185" t="str">
        <f t="shared" ca="1" si="306"/>
        <v>Начальник лазні</v>
      </c>
      <c r="AC245" s="185" t="str">
        <f t="shared" ca="1" si="307"/>
        <v>штаб - с-нт</v>
      </c>
      <c r="AD245" s="185" t="str">
        <f t="shared" ca="1" si="351"/>
        <v>Коваленко Є.В.</v>
      </c>
      <c r="AE245" s="185"/>
      <c r="AF245" s="211"/>
      <c r="AG245" s="211"/>
      <c r="AH245" s="211"/>
      <c r="AI245" s="211"/>
      <c r="AJ245" s="211"/>
      <c r="AK245" s="211"/>
      <c r="AL245" s="211"/>
      <c r="AM245" s="211"/>
      <c r="AN245" s="211"/>
      <c r="AO245" s="211"/>
      <c r="AP245" s="623">
        <f t="shared" si="308"/>
        <v>0</v>
      </c>
      <c r="AQ245" s="211">
        <f t="shared" si="352"/>
        <v>0</v>
      </c>
      <c r="AR245" s="211">
        <f t="shared" si="353"/>
        <v>0</v>
      </c>
      <c r="AS245" s="211"/>
      <c r="AT245" s="211">
        <f t="shared" si="309"/>
        <v>0</v>
      </c>
      <c r="AU245" s="358">
        <f t="shared" si="310"/>
        <v>0</v>
      </c>
      <c r="AV245" s="211">
        <f t="shared" si="311"/>
        <v>0</v>
      </c>
      <c r="AW245" s="211">
        <f t="shared" ca="1" si="312"/>
        <v>0</v>
      </c>
      <c r="AX245" s="211">
        <f t="shared" ca="1" si="389"/>
        <v>0</v>
      </c>
      <c r="AY245" s="211">
        <f t="shared" ca="1" si="313"/>
        <v>0</v>
      </c>
      <c r="AZ245" s="212">
        <f ca="1">IF(AND(AW245,AX245=0,AY245=0)=0,0,IF(AW245&gt;0,'На банк Приват'!$J$1,IF(AX245&gt;0,'На Укрсиб'!$J$1,0)))</f>
        <v>0</v>
      </c>
      <c r="BA245" s="191"/>
      <c r="BB245" s="191" t="str">
        <f t="shared" ca="1" si="314"/>
        <v>Начальник лазні</v>
      </c>
      <c r="BC245" s="191" t="str">
        <f t="shared" ca="1" si="315"/>
        <v>штаб - с-нт</v>
      </c>
      <c r="BD245" s="191" t="str">
        <f t="shared" ca="1" si="354"/>
        <v>Коваленко Є.В.</v>
      </c>
      <c r="BE245" s="191"/>
      <c r="BF245" s="213"/>
      <c r="BG245" s="213"/>
      <c r="BH245" s="213"/>
      <c r="BI245" s="213"/>
      <c r="BJ245" s="213"/>
      <c r="BK245" s="213"/>
      <c r="BL245" s="213"/>
      <c r="BM245" s="213"/>
      <c r="BN245" s="213"/>
      <c r="BO245" s="213"/>
      <c r="BP245" s="623">
        <f t="shared" si="316"/>
        <v>0</v>
      </c>
      <c r="BQ245" s="213">
        <f t="shared" si="355"/>
        <v>0</v>
      </c>
      <c r="BR245" s="213">
        <f t="shared" si="356"/>
        <v>0</v>
      </c>
      <c r="BS245" s="213"/>
      <c r="BT245" s="213">
        <f t="shared" si="317"/>
        <v>0</v>
      </c>
      <c r="BU245" s="362">
        <f t="shared" si="357"/>
        <v>0</v>
      </c>
      <c r="BV245" s="213">
        <f t="shared" si="318"/>
        <v>0</v>
      </c>
      <c r="BW245" s="213">
        <f t="shared" ca="1" si="319"/>
        <v>0</v>
      </c>
      <c r="BX245" s="213">
        <f t="shared" ca="1" si="358"/>
        <v>0</v>
      </c>
      <c r="BY245" s="213">
        <f t="shared" ca="1" si="320"/>
        <v>0</v>
      </c>
      <c r="BZ245" s="214">
        <f ca="1">IF(AND(BW245,BX245=0)=0,0,IF(BW245&gt;0,'На банк Приват'!$P$1,IF(BX245&gt;0,'На Укрсиб'!$P$1,0)))</f>
        <v>0</v>
      </c>
      <c r="CA245" s="198">
        <v>238</v>
      </c>
      <c r="CB245" s="198" t="str">
        <f t="shared" ca="1" si="321"/>
        <v>Начальник лазні</v>
      </c>
      <c r="CC245" s="198" t="str">
        <f t="shared" ca="1" si="322"/>
        <v>штаб - с-нт</v>
      </c>
      <c r="CD245" s="198" t="str">
        <f t="shared" ca="1" si="359"/>
        <v>Коваленко Є.В.</v>
      </c>
      <c r="CE245" s="198"/>
      <c r="CF245" s="215"/>
      <c r="CG245" s="215"/>
      <c r="CH245" s="215"/>
      <c r="CI245" s="215"/>
      <c r="CJ245" s="215"/>
      <c r="CK245" s="215"/>
      <c r="CL245" s="215"/>
      <c r="CM245" s="215"/>
      <c r="CN245" s="215"/>
      <c r="CO245" s="215"/>
      <c r="CP245" s="215">
        <f t="shared" si="323"/>
        <v>0</v>
      </c>
      <c r="CQ245" s="215">
        <f t="shared" si="360"/>
        <v>0</v>
      </c>
      <c r="CR245" s="215">
        <f t="shared" si="361"/>
        <v>0</v>
      </c>
      <c r="CS245" s="215"/>
      <c r="CT245" s="215">
        <f t="shared" si="324"/>
        <v>0</v>
      </c>
      <c r="CU245" s="369">
        <f t="shared" si="325"/>
        <v>0</v>
      </c>
      <c r="CV245" s="215">
        <f t="shared" si="326"/>
        <v>0</v>
      </c>
      <c r="CW245" s="215">
        <f t="shared" ca="1" si="327"/>
        <v>0</v>
      </c>
      <c r="CX245" s="215">
        <f t="shared" ca="1" si="362"/>
        <v>0</v>
      </c>
      <c r="CY245" s="215">
        <f t="shared" ca="1" si="328"/>
        <v>0</v>
      </c>
      <c r="CZ245" s="216">
        <f ca="1">IF(AND(CW245,CX245=0)=0,0,IF(CW245&gt;0,'На банк Приват'!$V$1,IF(CX245&gt;0,'На Укрсиб'!$V$1,0)))</f>
        <v>0</v>
      </c>
      <c r="DA245" s="204"/>
      <c r="DB245" s="204" t="str">
        <f t="shared" ca="1" si="329"/>
        <v>Начальник лазні</v>
      </c>
      <c r="DC245" s="204" t="str">
        <f t="shared" ca="1" si="330"/>
        <v>штаб - с-нт</v>
      </c>
      <c r="DD245" s="204" t="str">
        <f t="shared" ca="1" si="363"/>
        <v>Коваленко Є.В.</v>
      </c>
      <c r="DE245" s="204"/>
      <c r="DF245" s="217"/>
      <c r="DG245" s="217"/>
      <c r="DH245" s="217"/>
      <c r="DI245" s="217"/>
      <c r="DJ245" s="217"/>
      <c r="DK245" s="217"/>
      <c r="DL245" s="217"/>
      <c r="DM245" s="217">
        <f t="shared" si="331"/>
        <v>0</v>
      </c>
      <c r="DN245" s="217"/>
      <c r="DO245" s="217"/>
      <c r="DP245" s="763">
        <f t="shared" si="332"/>
        <v>0</v>
      </c>
      <c r="DQ245" s="217">
        <f t="shared" si="364"/>
        <v>0</v>
      </c>
      <c r="DR245" s="217">
        <f t="shared" si="365"/>
        <v>0</v>
      </c>
      <c r="DS245" s="217"/>
      <c r="DT245" s="217">
        <f t="shared" si="333"/>
        <v>0</v>
      </c>
      <c r="DU245" s="366">
        <f t="shared" si="366"/>
        <v>0</v>
      </c>
      <c r="DV245" s="217">
        <f t="shared" si="334"/>
        <v>0</v>
      </c>
      <c r="DW245" s="217">
        <f t="shared" ca="1" si="335"/>
        <v>0</v>
      </c>
      <c r="DX245" s="217">
        <f t="shared" ca="1" si="367"/>
        <v>0</v>
      </c>
      <c r="DY245" s="217">
        <f t="shared" ca="1" si="336"/>
        <v>0</v>
      </c>
      <c r="DZ245" s="218">
        <f ca="1">IF(AND(DW245,DX245=0)=0,0,IF(DW245&gt;0,'На банк Приват'!$AB$1,IF(DX245&gt;0,'На Укрсиб'!$V$1,0)))</f>
        <v>0</v>
      </c>
      <c r="EA245" s="207"/>
      <c r="EB245" s="207" t="str">
        <f t="shared" ca="1" si="337"/>
        <v>Начальник лазні</v>
      </c>
      <c r="EC245" s="207" t="str">
        <f t="shared" ca="1" si="338"/>
        <v>штаб - с-нт</v>
      </c>
      <c r="ED245" s="207" t="str">
        <f t="shared" ca="1" si="368"/>
        <v>Коваленко Є.В.</v>
      </c>
      <c r="EE245" s="207"/>
      <c r="EF245" s="219"/>
      <c r="EG245" s="219"/>
      <c r="EH245" s="219"/>
      <c r="EI245" s="219"/>
      <c r="EJ245" s="219"/>
      <c r="EK245" s="219"/>
      <c r="EL245" s="219"/>
      <c r="EM245" s="219">
        <f t="shared" si="339"/>
        <v>0</v>
      </c>
      <c r="EN245" s="219"/>
      <c r="EO245" s="219"/>
      <c r="EP245" s="219">
        <f t="shared" si="340"/>
        <v>0</v>
      </c>
      <c r="EQ245" s="219">
        <f t="shared" si="369"/>
        <v>0</v>
      </c>
      <c r="ER245" s="219">
        <f t="shared" si="370"/>
        <v>0</v>
      </c>
      <c r="ES245" s="219"/>
      <c r="ET245" s="219">
        <f t="shared" si="341"/>
        <v>0</v>
      </c>
      <c r="EU245" s="363">
        <f t="shared" si="371"/>
        <v>0</v>
      </c>
      <c r="EV245" s="219">
        <f t="shared" si="342"/>
        <v>0</v>
      </c>
      <c r="EW245" s="219">
        <f t="shared" ca="1" si="343"/>
        <v>0</v>
      </c>
      <c r="EX245" s="219">
        <f t="shared" ca="1" si="372"/>
        <v>0</v>
      </c>
      <c r="EY245" s="219">
        <f t="shared" ca="1" si="344"/>
        <v>0</v>
      </c>
      <c r="EZ245" s="220">
        <f ca="1">IF(AND(EW245,EX245=0)=0,0,IF(EW245&gt;0,'На банк Приват'!$AH$1,IF(EX245&gt;0,'На Укрсиб'!$AH$1,0)))</f>
        <v>0</v>
      </c>
      <c r="FA245" s="28" t="str">
        <f t="shared" ca="1" si="345"/>
        <v>Коваленко Є.В.</v>
      </c>
      <c r="FB245" s="28" t="str">
        <f t="shared" ca="1" si="346"/>
        <v>Коваленко</v>
      </c>
      <c r="FC245" s="28" t="str">
        <f t="shared" ca="1" si="347"/>
        <v>Євген</v>
      </c>
      <c r="FD245" s="28" t="str">
        <f t="shared" ca="1" si="348"/>
        <v>Володимирович</v>
      </c>
      <c r="FE245" s="28">
        <f t="shared" ca="1" si="349"/>
        <v>235</v>
      </c>
      <c r="FF245">
        <f t="shared" si="350"/>
        <v>0</v>
      </c>
      <c r="FG245" s="531" t="s">
        <v>177</v>
      </c>
    </row>
    <row r="246" spans="1:163">
      <c r="A246" s="113"/>
      <c r="B246" s="113" t="str">
        <f t="shared" ca="1" si="302"/>
        <v>Водій- кочегар</v>
      </c>
      <c r="C246" s="113">
        <f t="shared" ca="1" si="303"/>
        <v>0</v>
      </c>
      <c r="D246" s="113">
        <f t="shared" ca="1" si="393"/>
        <v>0</v>
      </c>
      <c r="E246" s="113">
        <f t="shared" si="304"/>
        <v>0</v>
      </c>
      <c r="F246" s="115"/>
      <c r="G246" s="209">
        <f t="shared" si="392"/>
        <v>0</v>
      </c>
      <c r="H246" s="209">
        <f t="shared" si="390"/>
        <v>0</v>
      </c>
      <c r="I246" s="209">
        <f t="shared" si="391"/>
        <v>0</v>
      </c>
      <c r="J246" s="209">
        <f t="shared" si="374"/>
        <v>0</v>
      </c>
      <c r="K246" s="209">
        <f t="shared" si="375"/>
        <v>0</v>
      </c>
      <c r="L246" s="209">
        <f t="shared" si="376"/>
        <v>0</v>
      </c>
      <c r="M246" s="209">
        <f t="shared" si="377"/>
        <v>0</v>
      </c>
      <c r="N246" s="209">
        <f t="shared" si="378"/>
        <v>0</v>
      </c>
      <c r="O246" s="209">
        <f t="shared" si="373"/>
        <v>0</v>
      </c>
      <c r="P246" s="211">
        <f t="shared" si="379"/>
        <v>0</v>
      </c>
      <c r="Q246" s="209">
        <f t="shared" si="380"/>
        <v>0</v>
      </c>
      <c r="R246" s="209">
        <f t="shared" si="381"/>
        <v>0</v>
      </c>
      <c r="S246" s="209">
        <f t="shared" si="382"/>
        <v>0</v>
      </c>
      <c r="T246" s="209">
        <f t="shared" si="383"/>
        <v>0</v>
      </c>
      <c r="U246" s="209">
        <f t="shared" si="384"/>
        <v>0</v>
      </c>
      <c r="V246" s="209">
        <f t="shared" si="385"/>
        <v>0</v>
      </c>
      <c r="W246" s="209">
        <f t="shared" ca="1" si="386"/>
        <v>0</v>
      </c>
      <c r="X246" s="209">
        <f t="shared" ca="1" si="387"/>
        <v>0</v>
      </c>
      <c r="Y246" s="209">
        <f t="shared" ca="1" si="388"/>
        <v>0</v>
      </c>
      <c r="Z246" s="210" t="str">
        <f t="shared" ca="1" si="305"/>
        <v xml:space="preserve">        </v>
      </c>
      <c r="AA246" s="185"/>
      <c r="AB246" s="185" t="str">
        <f t="shared" ca="1" si="306"/>
        <v>Водій- кочегар</v>
      </c>
      <c r="AC246" s="185">
        <f t="shared" ca="1" si="307"/>
        <v>0</v>
      </c>
      <c r="AD246" s="185">
        <f t="shared" ca="1" si="351"/>
        <v>0</v>
      </c>
      <c r="AE246" s="185"/>
      <c r="AF246" s="211"/>
      <c r="AG246" s="211"/>
      <c r="AH246" s="211"/>
      <c r="AI246" s="211"/>
      <c r="AJ246" s="211"/>
      <c r="AK246" s="211"/>
      <c r="AL246" s="211"/>
      <c r="AM246" s="211"/>
      <c r="AN246" s="211"/>
      <c r="AO246" s="211"/>
      <c r="AP246" s="623">
        <f t="shared" si="308"/>
        <v>0</v>
      </c>
      <c r="AQ246" s="211">
        <f t="shared" si="352"/>
        <v>0</v>
      </c>
      <c r="AR246" s="211">
        <f t="shared" si="353"/>
        <v>0</v>
      </c>
      <c r="AS246" s="211"/>
      <c r="AT246" s="211">
        <f t="shared" si="309"/>
        <v>0</v>
      </c>
      <c r="AU246" s="358">
        <f t="shared" si="310"/>
        <v>0</v>
      </c>
      <c r="AV246" s="211">
        <f t="shared" si="311"/>
        <v>0</v>
      </c>
      <c r="AW246" s="211">
        <f t="shared" ca="1" si="312"/>
        <v>0</v>
      </c>
      <c r="AX246" s="211">
        <f t="shared" ca="1" si="389"/>
        <v>0</v>
      </c>
      <c r="AY246" s="211">
        <f t="shared" ca="1" si="313"/>
        <v>0</v>
      </c>
      <c r="AZ246" s="212">
        <f ca="1">IF(AND(AW246,AX246=0,AY246=0)=0,0,IF(AW246&gt;0,'На банк Приват'!$J$1,IF(AX246&gt;0,'На Укрсиб'!J239,0)))</f>
        <v>0</v>
      </c>
      <c r="BA246" s="191"/>
      <c r="BB246" s="191" t="str">
        <f t="shared" ca="1" si="314"/>
        <v>Водій- кочегар</v>
      </c>
      <c r="BC246" s="191">
        <f t="shared" ca="1" si="315"/>
        <v>0</v>
      </c>
      <c r="BD246" s="191">
        <f t="shared" ca="1" si="354"/>
        <v>0</v>
      </c>
      <c r="BE246" s="191"/>
      <c r="BF246" s="213"/>
      <c r="BG246" s="213"/>
      <c r="BH246" s="213"/>
      <c r="BI246" s="213"/>
      <c r="BJ246" s="213"/>
      <c r="BK246" s="213"/>
      <c r="BL246" s="213"/>
      <c r="BM246" s="213"/>
      <c r="BN246" s="213"/>
      <c r="BO246" s="213"/>
      <c r="BP246" s="623">
        <f t="shared" si="316"/>
        <v>0</v>
      </c>
      <c r="BQ246" s="213">
        <f t="shared" si="355"/>
        <v>0</v>
      </c>
      <c r="BR246" s="213">
        <f t="shared" si="356"/>
        <v>0</v>
      </c>
      <c r="BS246" s="213"/>
      <c r="BT246" s="213">
        <f t="shared" si="317"/>
        <v>0</v>
      </c>
      <c r="BU246" s="362">
        <f t="shared" si="357"/>
        <v>0</v>
      </c>
      <c r="BV246" s="213">
        <f t="shared" si="318"/>
        <v>0</v>
      </c>
      <c r="BW246" s="213">
        <f t="shared" ca="1" si="319"/>
        <v>0</v>
      </c>
      <c r="BX246" s="213">
        <f t="shared" ca="1" si="358"/>
        <v>0</v>
      </c>
      <c r="BY246" s="213">
        <f t="shared" ca="1" si="320"/>
        <v>0</v>
      </c>
      <c r="BZ246" s="214">
        <f ca="1">IF(AND(BW246,BX246=0)=0,0,IF(BW246&gt;0,'На банк Приват'!$P$1,IF(BX246&gt;0,'На Укрсиб'!$P$1,0)))</f>
        <v>0</v>
      </c>
      <c r="CA246" s="198">
        <v>239</v>
      </c>
      <c r="CB246" s="198" t="str">
        <f t="shared" ca="1" si="321"/>
        <v>Водій- кочегар</v>
      </c>
      <c r="CC246" s="198">
        <f t="shared" ca="1" si="322"/>
        <v>0</v>
      </c>
      <c r="CD246" s="198">
        <f t="shared" ca="1" si="359"/>
        <v>0</v>
      </c>
      <c r="CE246" s="198"/>
      <c r="CF246" s="215"/>
      <c r="CG246" s="215"/>
      <c r="CH246" s="215"/>
      <c r="CI246" s="215"/>
      <c r="CJ246" s="215"/>
      <c r="CK246" s="215"/>
      <c r="CL246" s="215"/>
      <c r="CM246" s="215">
        <f t="shared" ref="CM246:CM277" si="395">IF(CN246=0,6500/31*CE246,0)</f>
        <v>0</v>
      </c>
      <c r="CN246" s="215"/>
      <c r="CO246" s="215"/>
      <c r="CP246" s="215">
        <f t="shared" si="323"/>
        <v>0</v>
      </c>
      <c r="CQ246" s="215">
        <f t="shared" si="360"/>
        <v>0</v>
      </c>
      <c r="CR246" s="215">
        <f t="shared" si="361"/>
        <v>0</v>
      </c>
      <c r="CS246" s="215"/>
      <c r="CT246" s="215">
        <f t="shared" si="324"/>
        <v>0</v>
      </c>
      <c r="CU246" s="369">
        <f t="shared" si="325"/>
        <v>0</v>
      </c>
      <c r="CV246" s="215">
        <f t="shared" si="326"/>
        <v>0</v>
      </c>
      <c r="CW246" s="215">
        <f t="shared" ca="1" si="327"/>
        <v>0</v>
      </c>
      <c r="CX246" s="215">
        <f t="shared" ca="1" si="362"/>
        <v>0</v>
      </c>
      <c r="CY246" s="215">
        <f t="shared" ca="1" si="328"/>
        <v>0</v>
      </c>
      <c r="CZ246" s="216">
        <f ca="1">IF(AND(CW246,CX246=0)=0,0,IF(CW246&gt;0,'На банк Приват'!$V$1,IF(CX246&gt;0,'На Укрсиб'!$V$1,0)))</f>
        <v>0</v>
      </c>
      <c r="DA246" s="204"/>
      <c r="DB246" s="204" t="str">
        <f t="shared" ca="1" si="329"/>
        <v>Водій- кочегар</v>
      </c>
      <c r="DC246" s="204">
        <f t="shared" ca="1" si="330"/>
        <v>0</v>
      </c>
      <c r="DD246" s="204">
        <f t="shared" ca="1" si="363"/>
        <v>0</v>
      </c>
      <c r="DE246" s="204"/>
      <c r="DF246" s="217"/>
      <c r="DG246" s="217"/>
      <c r="DH246" s="217"/>
      <c r="DI246" s="217"/>
      <c r="DJ246" s="217"/>
      <c r="DK246" s="217"/>
      <c r="DL246" s="217"/>
      <c r="DM246" s="217">
        <f t="shared" si="331"/>
        <v>0</v>
      </c>
      <c r="DN246" s="217"/>
      <c r="DO246" s="217"/>
      <c r="DP246" s="763">
        <f t="shared" si="332"/>
        <v>0</v>
      </c>
      <c r="DQ246" s="217">
        <f t="shared" si="364"/>
        <v>0</v>
      </c>
      <c r="DR246" s="217">
        <f t="shared" si="365"/>
        <v>0</v>
      </c>
      <c r="DS246" s="217"/>
      <c r="DT246" s="217">
        <f t="shared" si="333"/>
        <v>0</v>
      </c>
      <c r="DU246" s="366">
        <f t="shared" si="366"/>
        <v>0</v>
      </c>
      <c r="DV246" s="217">
        <f t="shared" si="334"/>
        <v>0</v>
      </c>
      <c r="DW246" s="217">
        <f t="shared" ca="1" si="335"/>
        <v>0</v>
      </c>
      <c r="DX246" s="217">
        <f t="shared" ca="1" si="367"/>
        <v>0</v>
      </c>
      <c r="DY246" s="217">
        <f t="shared" ca="1" si="336"/>
        <v>0</v>
      </c>
      <c r="DZ246" s="218">
        <f ca="1">IF(AND(DW246,DX246=0)=0,0,IF(DW246&gt;0,'На банк Приват'!$AB$1,IF(DX246&gt;0,'На Укрсиб'!$V$1,0)))</f>
        <v>0</v>
      </c>
      <c r="EA246" s="207"/>
      <c r="EB246" s="207" t="str">
        <f t="shared" ca="1" si="337"/>
        <v>Водій- кочегар</v>
      </c>
      <c r="EC246" s="207">
        <f t="shared" ca="1" si="338"/>
        <v>0</v>
      </c>
      <c r="ED246" s="207">
        <f t="shared" ca="1" si="368"/>
        <v>0</v>
      </c>
      <c r="EE246" s="207"/>
      <c r="EF246" s="219"/>
      <c r="EG246" s="219"/>
      <c r="EH246" s="219"/>
      <c r="EI246" s="219"/>
      <c r="EJ246" s="219"/>
      <c r="EK246" s="219"/>
      <c r="EL246" s="219"/>
      <c r="EM246" s="219">
        <f t="shared" si="339"/>
        <v>0</v>
      </c>
      <c r="EN246" s="219"/>
      <c r="EO246" s="219"/>
      <c r="EP246" s="219">
        <f t="shared" si="340"/>
        <v>0</v>
      </c>
      <c r="EQ246" s="219">
        <f t="shared" si="369"/>
        <v>0</v>
      </c>
      <c r="ER246" s="219">
        <f t="shared" si="370"/>
        <v>0</v>
      </c>
      <c r="ES246" s="219"/>
      <c r="ET246" s="219">
        <f t="shared" si="341"/>
        <v>0</v>
      </c>
      <c r="EU246" s="363">
        <f t="shared" si="371"/>
        <v>0</v>
      </c>
      <c r="EV246" s="219">
        <f t="shared" si="342"/>
        <v>0</v>
      </c>
      <c r="EW246" s="219">
        <f t="shared" ca="1" si="343"/>
        <v>0</v>
      </c>
      <c r="EX246" s="219">
        <f t="shared" ca="1" si="372"/>
        <v>0</v>
      </c>
      <c r="EY246" s="219">
        <f t="shared" ca="1" si="344"/>
        <v>0</v>
      </c>
      <c r="EZ246" s="220">
        <f ca="1">IF(AND(EW246,EX246=0)=0,0,IF(EW246&gt;0,'На банк Приват'!$AH$1,IF(EX246&gt;0,'На Укрсиб'!$AH$1,0)))</f>
        <v>0</v>
      </c>
      <c r="FA246" s="28">
        <f t="shared" ca="1" si="345"/>
        <v>0</v>
      </c>
      <c r="FB246" s="28" t="str">
        <f t="shared" ca="1" si="346"/>
        <v>вс/сс</v>
      </c>
      <c r="FC246" s="28">
        <f t="shared" ca="1" si="347"/>
        <v>0</v>
      </c>
      <c r="FD246" s="28">
        <f t="shared" ca="1" si="348"/>
        <v>0</v>
      </c>
      <c r="FE246" s="28">
        <f t="shared" ca="1" si="349"/>
        <v>236</v>
      </c>
      <c r="FF246">
        <f t="shared" si="350"/>
        <v>0</v>
      </c>
      <c r="FG246" s="531"/>
    </row>
    <row r="247" spans="1:163">
      <c r="A247" s="113"/>
      <c r="B247" s="113">
        <f t="shared" ca="1" si="302"/>
        <v>0</v>
      </c>
      <c r="C247" s="113">
        <f t="shared" ca="1" si="303"/>
        <v>0</v>
      </c>
      <c r="D247" s="113" t="str">
        <f t="shared" ca="1" si="393"/>
        <v xml:space="preserve"> </v>
      </c>
      <c r="E247" s="113">
        <f t="shared" si="304"/>
        <v>0</v>
      </c>
      <c r="F247" s="115"/>
      <c r="G247" s="209">
        <f t="shared" si="392"/>
        <v>0</v>
      </c>
      <c r="H247" s="209">
        <f t="shared" si="390"/>
        <v>0</v>
      </c>
      <c r="I247" s="209">
        <f t="shared" si="391"/>
        <v>0</v>
      </c>
      <c r="J247" s="209">
        <f t="shared" si="374"/>
        <v>0</v>
      </c>
      <c r="K247" s="209">
        <f t="shared" si="375"/>
        <v>0</v>
      </c>
      <c r="L247" s="209">
        <f t="shared" si="376"/>
        <v>0</v>
      </c>
      <c r="M247" s="209">
        <f t="shared" si="377"/>
        <v>0</v>
      </c>
      <c r="N247" s="209">
        <f t="shared" si="378"/>
        <v>0</v>
      </c>
      <c r="O247" s="209">
        <f t="shared" si="373"/>
        <v>0</v>
      </c>
      <c r="P247" s="211">
        <f t="shared" si="379"/>
        <v>0</v>
      </c>
      <c r="Q247" s="209">
        <f t="shared" si="380"/>
        <v>0</v>
      </c>
      <c r="R247" s="209">
        <f t="shared" si="381"/>
        <v>0</v>
      </c>
      <c r="S247" s="209">
        <f t="shared" si="382"/>
        <v>0</v>
      </c>
      <c r="T247" s="209">
        <f t="shared" si="383"/>
        <v>0</v>
      </c>
      <c r="U247" s="209">
        <f t="shared" si="384"/>
        <v>0</v>
      </c>
      <c r="V247" s="209">
        <f t="shared" si="385"/>
        <v>0</v>
      </c>
      <c r="W247" s="209">
        <f t="shared" ca="1" si="386"/>
        <v>0</v>
      </c>
      <c r="X247" s="209">
        <f t="shared" ca="1" si="387"/>
        <v>0</v>
      </c>
      <c r="Y247" s="209">
        <f t="shared" ca="1" si="388"/>
        <v>0</v>
      </c>
      <c r="Z247" s="210" t="str">
        <f t="shared" ca="1" si="305"/>
        <v xml:space="preserve">        </v>
      </c>
      <c r="AA247" s="185"/>
      <c r="AB247" s="185">
        <f t="shared" ca="1" si="306"/>
        <v>0</v>
      </c>
      <c r="AC247" s="185">
        <f t="shared" ca="1" si="307"/>
        <v>0</v>
      </c>
      <c r="AD247" s="185" t="str">
        <f t="shared" ca="1" si="351"/>
        <v xml:space="preserve"> </v>
      </c>
      <c r="AE247" s="185"/>
      <c r="AF247" s="211"/>
      <c r="AG247" s="211"/>
      <c r="AH247" s="211"/>
      <c r="AI247" s="211"/>
      <c r="AJ247" s="211"/>
      <c r="AK247" s="211"/>
      <c r="AL247" s="211"/>
      <c r="AM247" s="211"/>
      <c r="AN247" s="211"/>
      <c r="AO247" s="211"/>
      <c r="AP247" s="623">
        <f t="shared" si="308"/>
        <v>0</v>
      </c>
      <c r="AQ247" s="211">
        <f t="shared" si="352"/>
        <v>0</v>
      </c>
      <c r="AR247" s="211">
        <f t="shared" si="353"/>
        <v>0</v>
      </c>
      <c r="AS247" s="211"/>
      <c r="AT247" s="211">
        <f t="shared" si="309"/>
        <v>0</v>
      </c>
      <c r="AU247" s="358">
        <f t="shared" si="310"/>
        <v>0</v>
      </c>
      <c r="AV247" s="211">
        <f t="shared" si="311"/>
        <v>0</v>
      </c>
      <c r="AW247" s="211">
        <f t="shared" ca="1" si="312"/>
        <v>0</v>
      </c>
      <c r="AX247" s="211">
        <f t="shared" ca="1" si="389"/>
        <v>0</v>
      </c>
      <c r="AY247" s="211">
        <f t="shared" ca="1" si="313"/>
        <v>0</v>
      </c>
      <c r="AZ247" s="212">
        <f ca="1">IF(AND(AW247,AX247=0,AY247=0)=0,0,IF(AW247&gt;0,'На банк Приват'!$J$1,IF(AX247&gt;0,'На Укрсиб'!$J$1,0)))</f>
        <v>0</v>
      </c>
      <c r="BA247" s="191"/>
      <c r="BB247" s="191">
        <f t="shared" ca="1" si="314"/>
        <v>0</v>
      </c>
      <c r="BC247" s="191">
        <f t="shared" ca="1" si="315"/>
        <v>0</v>
      </c>
      <c r="BD247" s="191" t="str">
        <f t="shared" ca="1" si="354"/>
        <v xml:space="preserve"> </v>
      </c>
      <c r="BE247" s="191"/>
      <c r="BF247" s="213"/>
      <c r="BG247" s="213"/>
      <c r="BH247" s="213"/>
      <c r="BI247" s="213"/>
      <c r="BJ247" s="213"/>
      <c r="BK247" s="213"/>
      <c r="BL247" s="213"/>
      <c r="BM247" s="213"/>
      <c r="BN247" s="213"/>
      <c r="BO247" s="213"/>
      <c r="BP247" s="623">
        <f t="shared" si="316"/>
        <v>0</v>
      </c>
      <c r="BQ247" s="213">
        <f t="shared" si="355"/>
        <v>0</v>
      </c>
      <c r="BR247" s="213">
        <f t="shared" si="356"/>
        <v>0</v>
      </c>
      <c r="BS247" s="213"/>
      <c r="BT247" s="213">
        <f t="shared" si="317"/>
        <v>0</v>
      </c>
      <c r="BU247" s="362">
        <f t="shared" si="357"/>
        <v>0</v>
      </c>
      <c r="BV247" s="213">
        <f t="shared" si="318"/>
        <v>0</v>
      </c>
      <c r="BW247" s="213">
        <f t="shared" ca="1" si="319"/>
        <v>0</v>
      </c>
      <c r="BX247" s="213">
        <f t="shared" ca="1" si="358"/>
        <v>0</v>
      </c>
      <c r="BY247" s="213">
        <f t="shared" ca="1" si="320"/>
        <v>0</v>
      </c>
      <c r="BZ247" s="214">
        <f ca="1">IF(AND(BW247,BX247=0)=0,0,IF(BW247&gt;0,'На банк Приват'!$P$1,IF(BX247&gt;0,'На Укрсиб'!$P$1,0)))</f>
        <v>0</v>
      </c>
      <c r="CA247" s="198">
        <v>240</v>
      </c>
      <c r="CB247" s="198">
        <f t="shared" ca="1" si="321"/>
        <v>0</v>
      </c>
      <c r="CC247" s="198">
        <f t="shared" ca="1" si="322"/>
        <v>0</v>
      </c>
      <c r="CD247" s="198" t="str">
        <f t="shared" ca="1" si="359"/>
        <v xml:space="preserve"> </v>
      </c>
      <c r="CE247" s="198"/>
      <c r="CF247" s="215"/>
      <c r="CG247" s="215"/>
      <c r="CH247" s="215"/>
      <c r="CI247" s="215"/>
      <c r="CJ247" s="215"/>
      <c r="CK247" s="215"/>
      <c r="CL247" s="215"/>
      <c r="CM247" s="215">
        <f t="shared" si="395"/>
        <v>0</v>
      </c>
      <c r="CN247" s="215"/>
      <c r="CO247" s="215"/>
      <c r="CP247" s="215">
        <f t="shared" si="323"/>
        <v>0</v>
      </c>
      <c r="CQ247" s="215">
        <f t="shared" si="360"/>
        <v>0</v>
      </c>
      <c r="CR247" s="215">
        <f t="shared" si="361"/>
        <v>0</v>
      </c>
      <c r="CS247" s="215"/>
      <c r="CT247" s="215">
        <f t="shared" si="324"/>
        <v>0</v>
      </c>
      <c r="CU247" s="369">
        <f t="shared" si="325"/>
        <v>0</v>
      </c>
      <c r="CV247" s="215">
        <f t="shared" si="326"/>
        <v>0</v>
      </c>
      <c r="CW247" s="215">
        <f t="shared" ca="1" si="327"/>
        <v>0</v>
      </c>
      <c r="CX247" s="215">
        <f t="shared" ca="1" si="362"/>
        <v>0</v>
      </c>
      <c r="CY247" s="215">
        <f t="shared" ca="1" si="328"/>
        <v>0</v>
      </c>
      <c r="CZ247" s="216">
        <f ca="1">IF(AND(CW247,CX247=0)=0,0,IF(CW247&gt;0,'На банк Приват'!$V$1,IF(CX247&gt;0,'На Укрсиб'!$V$1,0)))</f>
        <v>0</v>
      </c>
      <c r="DA247" s="204"/>
      <c r="DB247" s="204">
        <f t="shared" ca="1" si="329"/>
        <v>0</v>
      </c>
      <c r="DC247" s="204">
        <f t="shared" ca="1" si="330"/>
        <v>0</v>
      </c>
      <c r="DD247" s="204" t="str">
        <f t="shared" ca="1" si="363"/>
        <v xml:space="preserve"> </v>
      </c>
      <c r="DE247" s="204"/>
      <c r="DF247" s="217"/>
      <c r="DG247" s="217"/>
      <c r="DH247" s="217"/>
      <c r="DI247" s="217"/>
      <c r="DJ247" s="217"/>
      <c r="DK247" s="217"/>
      <c r="DL247" s="217"/>
      <c r="DM247" s="217">
        <f t="shared" si="331"/>
        <v>0</v>
      </c>
      <c r="DN247" s="217"/>
      <c r="DO247" s="217"/>
      <c r="DP247" s="763">
        <f t="shared" si="332"/>
        <v>0</v>
      </c>
      <c r="DQ247" s="217">
        <f t="shared" si="364"/>
        <v>0</v>
      </c>
      <c r="DR247" s="217">
        <f t="shared" si="365"/>
        <v>0</v>
      </c>
      <c r="DS247" s="217"/>
      <c r="DT247" s="217">
        <f t="shared" si="333"/>
        <v>0</v>
      </c>
      <c r="DU247" s="366">
        <f t="shared" si="366"/>
        <v>0</v>
      </c>
      <c r="DV247" s="217">
        <f t="shared" si="334"/>
        <v>0</v>
      </c>
      <c r="DW247" s="217">
        <f t="shared" ca="1" si="335"/>
        <v>0</v>
      </c>
      <c r="DX247" s="217">
        <f t="shared" ca="1" si="367"/>
        <v>0</v>
      </c>
      <c r="DY247" s="217">
        <f t="shared" ca="1" si="336"/>
        <v>0</v>
      </c>
      <c r="DZ247" s="218">
        <f ca="1">IF(AND(DW247,DX247=0)=0,0,IF(DW247&gt;0,'На банк Приват'!$AB$1,IF(DX247&gt;0,'На Укрсиб'!$V$1,0)))</f>
        <v>0</v>
      </c>
      <c r="EA247" s="207"/>
      <c r="EB247" s="207">
        <f t="shared" ca="1" si="337"/>
        <v>0</v>
      </c>
      <c r="EC247" s="207">
        <f t="shared" ca="1" si="338"/>
        <v>0</v>
      </c>
      <c r="ED247" s="207" t="str">
        <f t="shared" ca="1" si="368"/>
        <v xml:space="preserve"> </v>
      </c>
      <c r="EE247" s="207"/>
      <c r="EF247" s="219"/>
      <c r="EG247" s="219"/>
      <c r="EH247" s="219"/>
      <c r="EI247" s="219"/>
      <c r="EJ247" s="219"/>
      <c r="EK247" s="219"/>
      <c r="EL247" s="219"/>
      <c r="EM247" s="219">
        <f t="shared" si="339"/>
        <v>0</v>
      </c>
      <c r="EN247" s="219"/>
      <c r="EO247" s="219"/>
      <c r="EP247" s="219">
        <f t="shared" si="340"/>
        <v>0</v>
      </c>
      <c r="EQ247" s="219">
        <f t="shared" si="369"/>
        <v>0</v>
      </c>
      <c r="ER247" s="219">
        <f t="shared" si="370"/>
        <v>0</v>
      </c>
      <c r="ES247" s="219"/>
      <c r="ET247" s="219">
        <f t="shared" si="341"/>
        <v>0</v>
      </c>
      <c r="EU247" s="363">
        <f t="shared" si="371"/>
        <v>0</v>
      </c>
      <c r="EV247" s="219">
        <f t="shared" si="342"/>
        <v>0</v>
      </c>
      <c r="EW247" s="219">
        <f t="shared" ca="1" si="343"/>
        <v>0</v>
      </c>
      <c r="EX247" s="219">
        <f t="shared" ca="1" si="372"/>
        <v>0</v>
      </c>
      <c r="EY247" s="219">
        <f t="shared" ca="1" si="344"/>
        <v>0</v>
      </c>
      <c r="EZ247" s="220">
        <f ca="1">IF(AND(EW247,EX247=0)=0,0,IF(EW247&gt;0,'На банк Приват'!$AH$1,IF(EX247&gt;0,'На Укрсиб'!$AH$1,0)))</f>
        <v>0</v>
      </c>
      <c r="FA247" s="28" t="str">
        <f t="shared" ca="1" si="345"/>
        <v xml:space="preserve"> </v>
      </c>
      <c r="FB247" s="28">
        <f t="shared" ca="1" si="346"/>
        <v>0</v>
      </c>
      <c r="FC247" s="28">
        <f t="shared" ca="1" si="347"/>
        <v>0</v>
      </c>
      <c r="FD247" s="28">
        <f t="shared" ca="1" si="348"/>
        <v>0</v>
      </c>
      <c r="FE247" s="28">
        <f t="shared" ca="1" si="349"/>
        <v>237</v>
      </c>
      <c r="FF247">
        <f t="shared" si="350"/>
        <v>0</v>
      </c>
      <c r="FG247" s="533" t="s">
        <v>374</v>
      </c>
    </row>
    <row r="248" spans="1:163">
      <c r="A248" s="113"/>
      <c r="B248" s="113" t="str">
        <f t="shared" ca="1" si="302"/>
        <v xml:space="preserve">Командир відділення </v>
      </c>
      <c r="C248" s="113">
        <f t="shared" ca="1" si="303"/>
        <v>0</v>
      </c>
      <c r="D248" s="113" t="str">
        <f t="shared" ca="1" si="393"/>
        <v>ВАКАНТ</v>
      </c>
      <c r="E248" s="113">
        <f t="shared" si="304"/>
        <v>0</v>
      </c>
      <c r="F248" s="115"/>
      <c r="G248" s="209">
        <f t="shared" si="392"/>
        <v>0</v>
      </c>
      <c r="H248" s="209">
        <f t="shared" si="390"/>
        <v>0</v>
      </c>
      <c r="I248" s="209">
        <f t="shared" si="391"/>
        <v>0</v>
      </c>
      <c r="J248" s="209">
        <f t="shared" si="374"/>
        <v>0</v>
      </c>
      <c r="K248" s="209">
        <f t="shared" si="375"/>
        <v>0</v>
      </c>
      <c r="L248" s="209">
        <f t="shared" si="376"/>
        <v>0</v>
      </c>
      <c r="M248" s="209">
        <f t="shared" si="377"/>
        <v>0</v>
      </c>
      <c r="N248" s="209">
        <f t="shared" si="378"/>
        <v>0</v>
      </c>
      <c r="O248" s="209">
        <f t="shared" si="373"/>
        <v>0</v>
      </c>
      <c r="P248" s="211">
        <f t="shared" si="379"/>
        <v>0</v>
      </c>
      <c r="Q248" s="209">
        <f t="shared" si="380"/>
        <v>0</v>
      </c>
      <c r="R248" s="209">
        <f t="shared" si="381"/>
        <v>0</v>
      </c>
      <c r="S248" s="209">
        <f t="shared" si="382"/>
        <v>0</v>
      </c>
      <c r="T248" s="209">
        <f t="shared" si="383"/>
        <v>0</v>
      </c>
      <c r="U248" s="209">
        <f t="shared" si="384"/>
        <v>0</v>
      </c>
      <c r="V248" s="209">
        <f t="shared" si="385"/>
        <v>0</v>
      </c>
      <c r="W248" s="209">
        <f t="shared" ca="1" si="386"/>
        <v>0</v>
      </c>
      <c r="X248" s="209">
        <f t="shared" ca="1" si="387"/>
        <v>0</v>
      </c>
      <c r="Y248" s="209">
        <f t="shared" ca="1" si="388"/>
        <v>0</v>
      </c>
      <c r="Z248" s="210" t="str">
        <f t="shared" ca="1" si="305"/>
        <v xml:space="preserve">        </v>
      </c>
      <c r="AA248" s="185"/>
      <c r="AB248" s="185" t="str">
        <f t="shared" ca="1" si="306"/>
        <v xml:space="preserve">Командир відділення </v>
      </c>
      <c r="AC248" s="185">
        <f t="shared" ca="1" si="307"/>
        <v>0</v>
      </c>
      <c r="AD248" s="185" t="str">
        <f t="shared" ca="1" si="351"/>
        <v>ВАКАНТ</v>
      </c>
      <c r="AE248" s="185"/>
      <c r="AF248" s="211"/>
      <c r="AG248" s="211"/>
      <c r="AH248" s="211"/>
      <c r="AI248" s="211"/>
      <c r="AJ248" s="211"/>
      <c r="AK248" s="211"/>
      <c r="AL248" s="211"/>
      <c r="AM248" s="211"/>
      <c r="AN248" s="211"/>
      <c r="AO248" s="211"/>
      <c r="AP248" s="623">
        <f t="shared" si="308"/>
        <v>0</v>
      </c>
      <c r="AQ248" s="211">
        <f t="shared" si="352"/>
        <v>0</v>
      </c>
      <c r="AR248" s="211">
        <f t="shared" si="353"/>
        <v>0</v>
      </c>
      <c r="AS248" s="211"/>
      <c r="AT248" s="211">
        <f t="shared" si="309"/>
        <v>0</v>
      </c>
      <c r="AU248" s="358">
        <f t="shared" si="310"/>
        <v>0</v>
      </c>
      <c r="AV248" s="211">
        <f t="shared" si="311"/>
        <v>0</v>
      </c>
      <c r="AW248" s="211">
        <f t="shared" ca="1" si="312"/>
        <v>0</v>
      </c>
      <c r="AX248" s="211">
        <f t="shared" ca="1" si="389"/>
        <v>0</v>
      </c>
      <c r="AY248" s="211">
        <f t="shared" ca="1" si="313"/>
        <v>0</v>
      </c>
      <c r="AZ248" s="212">
        <f ca="1">IF(AND(AW248,AX248=0,AY248=0)=0,0,IF(AW248&gt;0,'На банк Приват'!$J$1,IF(AX248&gt;0,'На Укрсиб'!$J$1,0)))</f>
        <v>0</v>
      </c>
      <c r="BA248" s="191"/>
      <c r="BB248" s="191" t="str">
        <f t="shared" ca="1" si="314"/>
        <v xml:space="preserve">Командир відділення </v>
      </c>
      <c r="BC248" s="191">
        <f t="shared" ca="1" si="315"/>
        <v>0</v>
      </c>
      <c r="BD248" s="191" t="str">
        <f t="shared" ca="1" si="354"/>
        <v>ВАКАНТ</v>
      </c>
      <c r="BE248" s="191"/>
      <c r="BF248" s="213"/>
      <c r="BG248" s="213"/>
      <c r="BH248" s="213"/>
      <c r="BI248" s="213"/>
      <c r="BJ248" s="213"/>
      <c r="BK248" s="213"/>
      <c r="BL248" s="213"/>
      <c r="BM248" s="213"/>
      <c r="BN248" s="213"/>
      <c r="BO248" s="213"/>
      <c r="BP248" s="623">
        <f t="shared" si="316"/>
        <v>0</v>
      </c>
      <c r="BQ248" s="213">
        <f t="shared" si="355"/>
        <v>0</v>
      </c>
      <c r="BR248" s="213">
        <f t="shared" si="356"/>
        <v>0</v>
      </c>
      <c r="BS248" s="213"/>
      <c r="BT248" s="213">
        <f t="shared" si="317"/>
        <v>0</v>
      </c>
      <c r="BU248" s="362">
        <f t="shared" si="357"/>
        <v>0</v>
      </c>
      <c r="BV248" s="213">
        <f t="shared" si="318"/>
        <v>0</v>
      </c>
      <c r="BW248" s="213">
        <f t="shared" ca="1" si="319"/>
        <v>0</v>
      </c>
      <c r="BX248" s="213">
        <f t="shared" ca="1" si="358"/>
        <v>0</v>
      </c>
      <c r="BY248" s="213">
        <f t="shared" ca="1" si="320"/>
        <v>0</v>
      </c>
      <c r="BZ248" s="214">
        <f ca="1">IF(AND(BW248,BX248=0)=0,0,IF(BW248&gt;0,'На банк Приват'!$P$1,IF(BX248&gt;0,'На Укрсиб'!$P$1,0)))</f>
        <v>0</v>
      </c>
      <c r="CA248" s="198">
        <v>241</v>
      </c>
      <c r="CB248" s="198" t="str">
        <f t="shared" ca="1" si="321"/>
        <v xml:space="preserve">Командир відділення </v>
      </c>
      <c r="CC248" s="198">
        <f t="shared" ca="1" si="322"/>
        <v>0</v>
      </c>
      <c r="CD248" s="198" t="str">
        <f t="shared" ca="1" si="359"/>
        <v>ВАКАНТ</v>
      </c>
      <c r="CE248" s="198"/>
      <c r="CF248" s="215"/>
      <c r="CG248" s="215"/>
      <c r="CH248" s="215"/>
      <c r="CI248" s="215"/>
      <c r="CJ248" s="215"/>
      <c r="CK248" s="215"/>
      <c r="CL248" s="215"/>
      <c r="CM248" s="215">
        <f t="shared" si="395"/>
        <v>0</v>
      </c>
      <c r="CN248" s="215"/>
      <c r="CO248" s="215"/>
      <c r="CP248" s="215">
        <f t="shared" si="323"/>
        <v>0</v>
      </c>
      <c r="CQ248" s="215">
        <f t="shared" si="360"/>
        <v>0</v>
      </c>
      <c r="CR248" s="215">
        <f t="shared" si="361"/>
        <v>0</v>
      </c>
      <c r="CS248" s="215"/>
      <c r="CT248" s="215">
        <f t="shared" si="324"/>
        <v>0</v>
      </c>
      <c r="CU248" s="369">
        <f t="shared" si="325"/>
        <v>0</v>
      </c>
      <c r="CV248" s="215">
        <f t="shared" si="326"/>
        <v>0</v>
      </c>
      <c r="CW248" s="215">
        <f t="shared" ca="1" si="327"/>
        <v>0</v>
      </c>
      <c r="CX248" s="215">
        <f t="shared" ca="1" si="362"/>
        <v>0</v>
      </c>
      <c r="CY248" s="215">
        <f t="shared" ca="1" si="328"/>
        <v>0</v>
      </c>
      <c r="CZ248" s="216">
        <f ca="1">IF(AND(CW248,CX248=0)=0,0,IF(CW248&gt;0,'На банк Приват'!$V$1,IF(CX248&gt;0,'На Укрсиб'!$V$1,0)))</f>
        <v>0</v>
      </c>
      <c r="DA248" s="204"/>
      <c r="DB248" s="204" t="str">
        <f t="shared" ca="1" si="329"/>
        <v xml:space="preserve">Командир відділення </v>
      </c>
      <c r="DC248" s="204">
        <f t="shared" ca="1" si="330"/>
        <v>0</v>
      </c>
      <c r="DD248" s="204" t="str">
        <f t="shared" ca="1" si="363"/>
        <v>ВАКАНТ</v>
      </c>
      <c r="DE248" s="204"/>
      <c r="DF248" s="217"/>
      <c r="DG248" s="217"/>
      <c r="DH248" s="217"/>
      <c r="DI248" s="217"/>
      <c r="DJ248" s="217"/>
      <c r="DK248" s="217"/>
      <c r="DL248" s="217"/>
      <c r="DM248" s="217">
        <f t="shared" si="331"/>
        <v>0</v>
      </c>
      <c r="DN248" s="217"/>
      <c r="DO248" s="217"/>
      <c r="DP248" s="763">
        <f t="shared" si="332"/>
        <v>0</v>
      </c>
      <c r="DQ248" s="217">
        <f t="shared" si="364"/>
        <v>0</v>
      </c>
      <c r="DR248" s="217">
        <f t="shared" si="365"/>
        <v>0</v>
      </c>
      <c r="DS248" s="217"/>
      <c r="DT248" s="217">
        <f t="shared" si="333"/>
        <v>0</v>
      </c>
      <c r="DU248" s="366">
        <f t="shared" si="366"/>
        <v>0</v>
      </c>
      <c r="DV248" s="217">
        <f t="shared" si="334"/>
        <v>0</v>
      </c>
      <c r="DW248" s="217">
        <f t="shared" ca="1" si="335"/>
        <v>0</v>
      </c>
      <c r="DX248" s="217">
        <f t="shared" ca="1" si="367"/>
        <v>0</v>
      </c>
      <c r="DY248" s="217">
        <f t="shared" ca="1" si="336"/>
        <v>0</v>
      </c>
      <c r="DZ248" s="218">
        <f ca="1">IF(AND(DW248,DX248=0)=0,0,IF(DW248&gt;0,'На банк Приват'!$AB$1,IF(DX248&gt;0,'На Укрсиб'!$V$1,0)))</f>
        <v>0</v>
      </c>
      <c r="EA248" s="207"/>
      <c r="EB248" s="207" t="str">
        <f t="shared" ca="1" si="337"/>
        <v xml:space="preserve">Командир відділення </v>
      </c>
      <c r="EC248" s="207">
        <f t="shared" ca="1" si="338"/>
        <v>0</v>
      </c>
      <c r="ED248" s="207" t="str">
        <f t="shared" ca="1" si="368"/>
        <v>ВАКАНТ</v>
      </c>
      <c r="EE248" s="207"/>
      <c r="EF248" s="219"/>
      <c r="EG248" s="219"/>
      <c r="EH248" s="219"/>
      <c r="EI248" s="219"/>
      <c r="EJ248" s="219"/>
      <c r="EK248" s="219"/>
      <c r="EL248" s="219"/>
      <c r="EM248" s="219">
        <f t="shared" si="339"/>
        <v>0</v>
      </c>
      <c r="EN248" s="219"/>
      <c r="EO248" s="219"/>
      <c r="EP248" s="219">
        <f t="shared" si="340"/>
        <v>0</v>
      </c>
      <c r="EQ248" s="219">
        <f t="shared" si="369"/>
        <v>0</v>
      </c>
      <c r="ER248" s="219">
        <f t="shared" si="370"/>
        <v>0</v>
      </c>
      <c r="ES248" s="219"/>
      <c r="ET248" s="219">
        <f t="shared" si="341"/>
        <v>0</v>
      </c>
      <c r="EU248" s="363">
        <f t="shared" si="371"/>
        <v>0</v>
      </c>
      <c r="EV248" s="219">
        <f t="shared" si="342"/>
        <v>0</v>
      </c>
      <c r="EW248" s="219">
        <f t="shared" ca="1" si="343"/>
        <v>0</v>
      </c>
      <c r="EX248" s="219">
        <f t="shared" ca="1" si="372"/>
        <v>0</v>
      </c>
      <c r="EY248" s="219">
        <f t="shared" ca="1" si="344"/>
        <v>0</v>
      </c>
      <c r="EZ248" s="220">
        <f ca="1">IF(AND(EW248,EX248=0)=0,0,IF(EW248&gt;0,'На банк Приват'!$AH$1,IF(EX248&gt;0,'На Укрсиб'!$AH$1,0)))</f>
        <v>0</v>
      </c>
      <c r="FA248" s="28" t="str">
        <f t="shared" ca="1" si="345"/>
        <v>ВАКАНТ</v>
      </c>
      <c r="FB248" s="28">
        <f t="shared" ca="1" si="346"/>
        <v>0</v>
      </c>
      <c r="FC248" s="28">
        <f t="shared" ca="1" si="347"/>
        <v>0</v>
      </c>
      <c r="FD248" s="28">
        <f t="shared" ca="1" si="348"/>
        <v>0</v>
      </c>
      <c r="FE248" s="28">
        <f t="shared" ca="1" si="349"/>
        <v>238</v>
      </c>
      <c r="FF248">
        <f t="shared" si="350"/>
        <v>0</v>
      </c>
      <c r="FG248" s="531" t="s">
        <v>372</v>
      </c>
    </row>
    <row r="249" spans="1:163">
      <c r="A249" s="113"/>
      <c r="B249" s="113" t="str">
        <f t="shared" ca="1" si="302"/>
        <v>Старший топогеодезист</v>
      </c>
      <c r="C249" s="113">
        <f t="shared" ca="1" si="303"/>
        <v>0</v>
      </c>
      <c r="D249" s="113">
        <f t="shared" ca="1" si="393"/>
        <v>0</v>
      </c>
      <c r="E249" s="113">
        <f t="shared" si="304"/>
        <v>0</v>
      </c>
      <c r="F249" s="115"/>
      <c r="G249" s="209">
        <f t="shared" si="392"/>
        <v>0</v>
      </c>
      <c r="H249" s="209">
        <f t="shared" si="390"/>
        <v>0</v>
      </c>
      <c r="I249" s="209">
        <f t="shared" si="391"/>
        <v>0</v>
      </c>
      <c r="J249" s="209">
        <f t="shared" si="374"/>
        <v>0</v>
      </c>
      <c r="K249" s="209">
        <f t="shared" si="375"/>
        <v>0</v>
      </c>
      <c r="L249" s="209">
        <f t="shared" si="376"/>
        <v>0</v>
      </c>
      <c r="M249" s="209">
        <f t="shared" si="377"/>
        <v>0</v>
      </c>
      <c r="N249" s="209">
        <f t="shared" si="378"/>
        <v>0</v>
      </c>
      <c r="O249" s="209">
        <f t="shared" si="373"/>
        <v>0</v>
      </c>
      <c r="P249" s="211">
        <f t="shared" si="379"/>
        <v>0</v>
      </c>
      <c r="Q249" s="209">
        <f t="shared" si="380"/>
        <v>0</v>
      </c>
      <c r="R249" s="209">
        <f t="shared" si="381"/>
        <v>0</v>
      </c>
      <c r="S249" s="209">
        <f t="shared" si="382"/>
        <v>0</v>
      </c>
      <c r="T249" s="209">
        <f t="shared" si="383"/>
        <v>0</v>
      </c>
      <c r="U249" s="209">
        <f t="shared" si="384"/>
        <v>0</v>
      </c>
      <c r="V249" s="209">
        <f t="shared" si="385"/>
        <v>0</v>
      </c>
      <c r="W249" s="209">
        <f t="shared" ca="1" si="386"/>
        <v>0</v>
      </c>
      <c r="X249" s="209">
        <f t="shared" ca="1" si="387"/>
        <v>0</v>
      </c>
      <c r="Y249" s="209">
        <f t="shared" ca="1" si="388"/>
        <v>0</v>
      </c>
      <c r="Z249" s="210" t="str">
        <f t="shared" ca="1" si="305"/>
        <v xml:space="preserve">        </v>
      </c>
      <c r="AA249" s="185"/>
      <c r="AB249" s="185" t="str">
        <f t="shared" ca="1" si="306"/>
        <v>Старший топогеодезист</v>
      </c>
      <c r="AC249" s="185">
        <f t="shared" ca="1" si="307"/>
        <v>0</v>
      </c>
      <c r="AD249" s="185">
        <f t="shared" ca="1" si="351"/>
        <v>0</v>
      </c>
      <c r="AE249" s="185"/>
      <c r="AF249" s="211"/>
      <c r="AG249" s="211"/>
      <c r="AH249" s="211"/>
      <c r="AI249" s="211"/>
      <c r="AJ249" s="211"/>
      <c r="AK249" s="211"/>
      <c r="AL249" s="211"/>
      <c r="AM249" s="211"/>
      <c r="AN249" s="211"/>
      <c r="AO249" s="211"/>
      <c r="AP249" s="623">
        <f t="shared" si="308"/>
        <v>0</v>
      </c>
      <c r="AQ249" s="211">
        <f t="shared" si="352"/>
        <v>0</v>
      </c>
      <c r="AR249" s="211">
        <f t="shared" si="353"/>
        <v>0</v>
      </c>
      <c r="AS249" s="211"/>
      <c r="AT249" s="211">
        <f t="shared" si="309"/>
        <v>0</v>
      </c>
      <c r="AU249" s="358">
        <f t="shared" si="310"/>
        <v>0</v>
      </c>
      <c r="AV249" s="211">
        <f t="shared" si="311"/>
        <v>0</v>
      </c>
      <c r="AW249" s="211">
        <f t="shared" ca="1" si="312"/>
        <v>0</v>
      </c>
      <c r="AX249" s="211">
        <f t="shared" ca="1" si="389"/>
        <v>0</v>
      </c>
      <c r="AY249" s="211">
        <f t="shared" ca="1" si="313"/>
        <v>0</v>
      </c>
      <c r="AZ249" s="212">
        <f ca="1">IF(AND(AW249,AX249=0,AY249=0)=0,0,IF(AW249&gt;0,'На банк Приват'!$J$1,IF(AX249&gt;0,'На Укрсиб'!$J$1,0)))</f>
        <v>0</v>
      </c>
      <c r="BA249" s="191"/>
      <c r="BB249" s="191" t="str">
        <f t="shared" ca="1" si="314"/>
        <v>Старший топогеодезист</v>
      </c>
      <c r="BC249" s="191">
        <f t="shared" ca="1" si="315"/>
        <v>0</v>
      </c>
      <c r="BD249" s="191">
        <f t="shared" ca="1" si="354"/>
        <v>0</v>
      </c>
      <c r="BE249" s="191"/>
      <c r="BF249" s="213"/>
      <c r="BG249" s="213"/>
      <c r="BH249" s="213"/>
      <c r="BI249" s="213"/>
      <c r="BJ249" s="213"/>
      <c r="BK249" s="213"/>
      <c r="BL249" s="213"/>
      <c r="BM249" s="213"/>
      <c r="BN249" s="213"/>
      <c r="BO249" s="213"/>
      <c r="BP249" s="623">
        <f t="shared" si="316"/>
        <v>0</v>
      </c>
      <c r="BQ249" s="213">
        <f t="shared" si="355"/>
        <v>0</v>
      </c>
      <c r="BR249" s="213">
        <f t="shared" si="356"/>
        <v>0</v>
      </c>
      <c r="BS249" s="213"/>
      <c r="BT249" s="213">
        <f t="shared" si="317"/>
        <v>0</v>
      </c>
      <c r="BU249" s="362">
        <f t="shared" si="357"/>
        <v>0</v>
      </c>
      <c r="BV249" s="213">
        <f t="shared" si="318"/>
        <v>0</v>
      </c>
      <c r="BW249" s="213">
        <f t="shared" ca="1" si="319"/>
        <v>0</v>
      </c>
      <c r="BX249" s="213">
        <f t="shared" ca="1" si="358"/>
        <v>0</v>
      </c>
      <c r="BY249" s="213">
        <f t="shared" ca="1" si="320"/>
        <v>0</v>
      </c>
      <c r="BZ249" s="214">
        <f ca="1">IF(AND(BW249,BX249=0)=0,0,IF(BW249&gt;0,'На банк Приват'!$P$1,IF(BX249&gt;0,'На Укрсиб'!$P$1,0)))</f>
        <v>0</v>
      </c>
      <c r="CA249" s="198">
        <v>242</v>
      </c>
      <c r="CB249" s="198" t="str">
        <f t="shared" ca="1" si="321"/>
        <v>Старший топогеодезист</v>
      </c>
      <c r="CC249" s="198">
        <f t="shared" ca="1" si="322"/>
        <v>0</v>
      </c>
      <c r="CD249" s="198">
        <f t="shared" ca="1" si="359"/>
        <v>0</v>
      </c>
      <c r="CE249" s="198"/>
      <c r="CF249" s="215"/>
      <c r="CG249" s="215"/>
      <c r="CH249" s="215"/>
      <c r="CI249" s="215"/>
      <c r="CJ249" s="215"/>
      <c r="CK249" s="215"/>
      <c r="CL249" s="215"/>
      <c r="CM249" s="215">
        <f t="shared" si="395"/>
        <v>0</v>
      </c>
      <c r="CN249" s="215"/>
      <c r="CO249" s="215"/>
      <c r="CP249" s="215">
        <f t="shared" si="323"/>
        <v>0</v>
      </c>
      <c r="CQ249" s="215">
        <f t="shared" si="360"/>
        <v>0</v>
      </c>
      <c r="CR249" s="215">
        <f t="shared" si="361"/>
        <v>0</v>
      </c>
      <c r="CS249" s="215"/>
      <c r="CT249" s="215">
        <f t="shared" si="324"/>
        <v>0</v>
      </c>
      <c r="CU249" s="369">
        <f t="shared" si="325"/>
        <v>0</v>
      </c>
      <c r="CV249" s="215">
        <f t="shared" si="326"/>
        <v>0</v>
      </c>
      <c r="CW249" s="215">
        <f t="shared" ca="1" si="327"/>
        <v>0</v>
      </c>
      <c r="CX249" s="215">
        <f t="shared" ca="1" si="362"/>
        <v>0</v>
      </c>
      <c r="CY249" s="215">
        <f t="shared" ca="1" si="328"/>
        <v>0</v>
      </c>
      <c r="CZ249" s="216">
        <f ca="1">IF(AND(CW249,CX249=0)=0,0,IF(CW249&gt;0,'На банк Приват'!$V$1,IF(CX249&gt;0,'На Укрсиб'!$V$1,0)))</f>
        <v>0</v>
      </c>
      <c r="DA249" s="204"/>
      <c r="DB249" s="204" t="str">
        <f t="shared" ca="1" si="329"/>
        <v>Старший топогеодезист</v>
      </c>
      <c r="DC249" s="204">
        <f t="shared" ca="1" si="330"/>
        <v>0</v>
      </c>
      <c r="DD249" s="204">
        <f t="shared" ca="1" si="363"/>
        <v>0</v>
      </c>
      <c r="DE249" s="204"/>
      <c r="DF249" s="217"/>
      <c r="DG249" s="217"/>
      <c r="DH249" s="217"/>
      <c r="DI249" s="217"/>
      <c r="DJ249" s="217"/>
      <c r="DK249" s="217"/>
      <c r="DL249" s="217"/>
      <c r="DM249" s="217">
        <f t="shared" si="331"/>
        <v>0</v>
      </c>
      <c r="DN249" s="217"/>
      <c r="DO249" s="217"/>
      <c r="DP249" s="763">
        <f t="shared" si="332"/>
        <v>0</v>
      </c>
      <c r="DQ249" s="217">
        <f t="shared" si="364"/>
        <v>0</v>
      </c>
      <c r="DR249" s="217">
        <f t="shared" si="365"/>
        <v>0</v>
      </c>
      <c r="DS249" s="217"/>
      <c r="DT249" s="217">
        <f t="shared" si="333"/>
        <v>0</v>
      </c>
      <c r="DU249" s="366">
        <f t="shared" si="366"/>
        <v>0</v>
      </c>
      <c r="DV249" s="217">
        <f t="shared" si="334"/>
        <v>0</v>
      </c>
      <c r="DW249" s="217">
        <f t="shared" ca="1" si="335"/>
        <v>0</v>
      </c>
      <c r="DX249" s="217">
        <f t="shared" ca="1" si="367"/>
        <v>0</v>
      </c>
      <c r="DY249" s="217">
        <f t="shared" ca="1" si="336"/>
        <v>0</v>
      </c>
      <c r="DZ249" s="218">
        <f ca="1">IF(AND(DW249,DX249=0)=0,0,IF(DW249&gt;0,'На банк Приват'!$AB$1,IF(DX249&gt;0,'На Укрсиб'!$V$1,0)))</f>
        <v>0</v>
      </c>
      <c r="EA249" s="207"/>
      <c r="EB249" s="207" t="str">
        <f t="shared" ca="1" si="337"/>
        <v>Старший топогеодезист</v>
      </c>
      <c r="EC249" s="207">
        <f t="shared" ca="1" si="338"/>
        <v>0</v>
      </c>
      <c r="ED249" s="207">
        <f t="shared" ca="1" si="368"/>
        <v>0</v>
      </c>
      <c r="EE249" s="207"/>
      <c r="EF249" s="219"/>
      <c r="EG249" s="219"/>
      <c r="EH249" s="219"/>
      <c r="EI249" s="219"/>
      <c r="EJ249" s="219"/>
      <c r="EK249" s="219"/>
      <c r="EL249" s="219"/>
      <c r="EM249" s="219">
        <f t="shared" si="339"/>
        <v>0</v>
      </c>
      <c r="EN249" s="219"/>
      <c r="EO249" s="219"/>
      <c r="EP249" s="219">
        <f t="shared" si="340"/>
        <v>0</v>
      </c>
      <c r="EQ249" s="219">
        <f t="shared" si="369"/>
        <v>0</v>
      </c>
      <c r="ER249" s="219">
        <f t="shared" si="370"/>
        <v>0</v>
      </c>
      <c r="ES249" s="219"/>
      <c r="ET249" s="219">
        <f t="shared" si="341"/>
        <v>0</v>
      </c>
      <c r="EU249" s="363">
        <f t="shared" si="371"/>
        <v>0</v>
      </c>
      <c r="EV249" s="219">
        <f t="shared" si="342"/>
        <v>0</v>
      </c>
      <c r="EW249" s="219">
        <f t="shared" ca="1" si="343"/>
        <v>0</v>
      </c>
      <c r="EX249" s="219">
        <f t="shared" ca="1" si="372"/>
        <v>0</v>
      </c>
      <c r="EY249" s="219">
        <f t="shared" ca="1" si="344"/>
        <v>0</v>
      </c>
      <c r="EZ249" s="220">
        <f ca="1">IF(AND(EW249,EX249=0)=0,0,IF(EW249&gt;0,'На банк Приват'!$AH$1,IF(EX249&gt;0,'На Укрсиб'!$AH$1,0)))</f>
        <v>0</v>
      </c>
      <c r="FA249" s="28">
        <f t="shared" ca="1" si="345"/>
        <v>0</v>
      </c>
      <c r="FB249" s="28">
        <f t="shared" ca="1" si="346"/>
        <v>0</v>
      </c>
      <c r="FC249" s="28">
        <f t="shared" ca="1" si="347"/>
        <v>0</v>
      </c>
      <c r="FD249" s="28">
        <f t="shared" ca="1" si="348"/>
        <v>0</v>
      </c>
      <c r="FE249" s="28">
        <f t="shared" ca="1" si="349"/>
        <v>239</v>
      </c>
      <c r="FF249">
        <f t="shared" si="350"/>
        <v>0</v>
      </c>
      <c r="FG249" s="531" t="s">
        <v>156</v>
      </c>
    </row>
    <row r="250" spans="1:163">
      <c r="A250" s="113"/>
      <c r="B250" s="113" t="str">
        <f t="shared" ca="1" si="302"/>
        <v xml:space="preserve">Оператор -топогеодезист </v>
      </c>
      <c r="C250" s="113" t="str">
        <f t="shared" ca="1" si="303"/>
        <v>м-с</v>
      </c>
      <c r="D250" s="113" t="str">
        <f t="shared" ca="1" si="393"/>
        <v>Волков А.В.</v>
      </c>
      <c r="E250" s="113">
        <f t="shared" si="304"/>
        <v>0</v>
      </c>
      <c r="F250" s="115"/>
      <c r="G250" s="209">
        <f t="shared" si="392"/>
        <v>0</v>
      </c>
      <c r="H250" s="209">
        <f t="shared" si="390"/>
        <v>0</v>
      </c>
      <c r="I250" s="209">
        <f t="shared" si="391"/>
        <v>0</v>
      </c>
      <c r="J250" s="209">
        <f t="shared" si="374"/>
        <v>0</v>
      </c>
      <c r="K250" s="209">
        <f t="shared" si="375"/>
        <v>0</v>
      </c>
      <c r="L250" s="209">
        <f t="shared" si="376"/>
        <v>0</v>
      </c>
      <c r="M250" s="209">
        <f t="shared" si="377"/>
        <v>0</v>
      </c>
      <c r="N250" s="209">
        <f t="shared" si="378"/>
        <v>0</v>
      </c>
      <c r="O250" s="209">
        <f t="shared" si="373"/>
        <v>0</v>
      </c>
      <c r="P250" s="211">
        <f t="shared" si="379"/>
        <v>0</v>
      </c>
      <c r="Q250" s="209">
        <f t="shared" si="380"/>
        <v>0</v>
      </c>
      <c r="R250" s="209">
        <f t="shared" si="381"/>
        <v>0</v>
      </c>
      <c r="S250" s="209">
        <f t="shared" si="382"/>
        <v>0</v>
      </c>
      <c r="T250" s="209">
        <f t="shared" si="383"/>
        <v>0</v>
      </c>
      <c r="U250" s="209">
        <f t="shared" si="384"/>
        <v>0</v>
      </c>
      <c r="V250" s="209">
        <f t="shared" si="385"/>
        <v>0</v>
      </c>
      <c r="W250" s="209">
        <f t="shared" ca="1" si="386"/>
        <v>0</v>
      </c>
      <c r="X250" s="209">
        <f t="shared" ca="1" si="387"/>
        <v>0</v>
      </c>
      <c r="Y250" s="209">
        <f t="shared" ca="1" si="388"/>
        <v>0</v>
      </c>
      <c r="Z250" s="210" t="str">
        <f t="shared" ca="1" si="305"/>
        <v xml:space="preserve">        </v>
      </c>
      <c r="AA250" s="185"/>
      <c r="AB250" s="185" t="str">
        <f t="shared" ca="1" si="306"/>
        <v xml:space="preserve">Оператор -топогеодезист </v>
      </c>
      <c r="AC250" s="185" t="str">
        <f t="shared" ca="1" si="307"/>
        <v>м-с</v>
      </c>
      <c r="AD250" s="185" t="str">
        <f t="shared" ca="1" si="351"/>
        <v>Волков А.В.</v>
      </c>
      <c r="AE250" s="185"/>
      <c r="AF250" s="211"/>
      <c r="AG250" s="211"/>
      <c r="AH250" s="211"/>
      <c r="AI250" s="211"/>
      <c r="AJ250" s="211"/>
      <c r="AK250" s="211"/>
      <c r="AL250" s="211"/>
      <c r="AM250" s="211"/>
      <c r="AN250" s="211"/>
      <c r="AO250" s="211"/>
      <c r="AP250" s="623">
        <f t="shared" si="308"/>
        <v>0</v>
      </c>
      <c r="AQ250" s="211">
        <f t="shared" si="352"/>
        <v>0</v>
      </c>
      <c r="AR250" s="211">
        <f t="shared" si="353"/>
        <v>0</v>
      </c>
      <c r="AS250" s="211"/>
      <c r="AT250" s="211">
        <f t="shared" si="309"/>
        <v>0</v>
      </c>
      <c r="AU250" s="358">
        <f t="shared" si="310"/>
        <v>0</v>
      </c>
      <c r="AV250" s="211">
        <f t="shared" si="311"/>
        <v>0</v>
      </c>
      <c r="AW250" s="211">
        <f t="shared" ca="1" si="312"/>
        <v>0</v>
      </c>
      <c r="AX250" s="211">
        <f t="shared" ca="1" si="389"/>
        <v>0</v>
      </c>
      <c r="AY250" s="211">
        <f t="shared" ca="1" si="313"/>
        <v>0</v>
      </c>
      <c r="AZ250" s="212">
        <f ca="1">IF(AND(AW250,AX250=0,AY250=0)=0,0,IF(AW250&gt;0,'На банк Приват'!$J$1,IF(AX250&gt;0,'На Укрсиб'!J243,0)))</f>
        <v>0</v>
      </c>
      <c r="BA250" s="191"/>
      <c r="BB250" s="191" t="str">
        <f t="shared" ca="1" si="314"/>
        <v xml:space="preserve">Оператор -топогеодезист </v>
      </c>
      <c r="BC250" s="191" t="str">
        <f t="shared" ca="1" si="315"/>
        <v>м-с</v>
      </c>
      <c r="BD250" s="191" t="str">
        <f t="shared" ca="1" si="354"/>
        <v>Волков А.В.</v>
      </c>
      <c r="BE250" s="191"/>
      <c r="BF250" s="213"/>
      <c r="BG250" s="213"/>
      <c r="BH250" s="213"/>
      <c r="BI250" s="213"/>
      <c r="BJ250" s="213"/>
      <c r="BK250" s="213"/>
      <c r="BL250" s="213"/>
      <c r="BM250" s="213"/>
      <c r="BN250" s="213"/>
      <c r="BO250" s="213"/>
      <c r="BP250" s="623">
        <f t="shared" si="316"/>
        <v>0</v>
      </c>
      <c r="BQ250" s="213">
        <f t="shared" si="355"/>
        <v>0</v>
      </c>
      <c r="BR250" s="213">
        <f t="shared" si="356"/>
        <v>0</v>
      </c>
      <c r="BS250" s="213"/>
      <c r="BT250" s="213">
        <f t="shared" si="317"/>
        <v>0</v>
      </c>
      <c r="BU250" s="362">
        <f t="shared" si="357"/>
        <v>0</v>
      </c>
      <c r="BV250" s="213">
        <f t="shared" si="318"/>
        <v>0</v>
      </c>
      <c r="BW250" s="213">
        <f t="shared" ca="1" si="319"/>
        <v>0</v>
      </c>
      <c r="BX250" s="213">
        <f t="shared" ca="1" si="358"/>
        <v>0</v>
      </c>
      <c r="BY250" s="213">
        <f t="shared" ca="1" si="320"/>
        <v>0</v>
      </c>
      <c r="BZ250" s="214">
        <f ca="1">IF(AND(BW250,BX250=0)=0,0,IF(BW250&gt;0,'На банк Приват'!$P$1,IF(BX250&gt;0,'На Укрсиб'!$P$1,0)))</f>
        <v>0</v>
      </c>
      <c r="CA250" s="198">
        <v>243</v>
      </c>
      <c r="CB250" s="198" t="str">
        <f t="shared" ca="1" si="321"/>
        <v xml:space="preserve">Оператор -топогеодезист </v>
      </c>
      <c r="CC250" s="198" t="str">
        <f t="shared" ca="1" si="322"/>
        <v>м-с</v>
      </c>
      <c r="CD250" s="198" t="str">
        <f t="shared" ca="1" si="359"/>
        <v>Волков А.В.</v>
      </c>
      <c r="CE250" s="198"/>
      <c r="CF250" s="215"/>
      <c r="CG250" s="215"/>
      <c r="CH250" s="215"/>
      <c r="CI250" s="215"/>
      <c r="CJ250" s="215"/>
      <c r="CK250" s="215"/>
      <c r="CL250" s="215"/>
      <c r="CM250" s="215">
        <f t="shared" si="395"/>
        <v>0</v>
      </c>
      <c r="CN250" s="215"/>
      <c r="CO250" s="215"/>
      <c r="CP250" s="215">
        <f t="shared" si="323"/>
        <v>0</v>
      </c>
      <c r="CQ250" s="215">
        <f t="shared" si="360"/>
        <v>0</v>
      </c>
      <c r="CR250" s="215">
        <f t="shared" si="361"/>
        <v>0</v>
      </c>
      <c r="CS250" s="215"/>
      <c r="CT250" s="215">
        <f t="shared" si="324"/>
        <v>0</v>
      </c>
      <c r="CU250" s="369">
        <f t="shared" si="325"/>
        <v>0</v>
      </c>
      <c r="CV250" s="215">
        <f t="shared" si="326"/>
        <v>0</v>
      </c>
      <c r="CW250" s="215">
        <f t="shared" ca="1" si="327"/>
        <v>0</v>
      </c>
      <c r="CX250" s="215">
        <f t="shared" ca="1" si="362"/>
        <v>0</v>
      </c>
      <c r="CY250" s="215">
        <f t="shared" ca="1" si="328"/>
        <v>0</v>
      </c>
      <c r="CZ250" s="216">
        <f ca="1">IF(AND(CW250,CX250=0)=0,0,IF(CW250&gt;0,'На банк Приват'!$V$1,IF(CX250&gt;0,'На Укрсиб'!$V$1,0)))</f>
        <v>0</v>
      </c>
      <c r="DA250" s="204"/>
      <c r="DB250" s="204" t="str">
        <f t="shared" ca="1" si="329"/>
        <v xml:space="preserve">Оператор -топогеодезист </v>
      </c>
      <c r="DC250" s="204" t="str">
        <f t="shared" ca="1" si="330"/>
        <v>м-с</v>
      </c>
      <c r="DD250" s="204" t="str">
        <f t="shared" ca="1" si="363"/>
        <v>Волков А.В.</v>
      </c>
      <c r="DE250" s="204"/>
      <c r="DF250" s="217"/>
      <c r="DG250" s="217"/>
      <c r="DH250" s="217"/>
      <c r="DI250" s="217"/>
      <c r="DJ250" s="217"/>
      <c r="DK250" s="217"/>
      <c r="DL250" s="217"/>
      <c r="DM250" s="217">
        <f t="shared" si="331"/>
        <v>0</v>
      </c>
      <c r="DN250" s="217"/>
      <c r="DO250" s="217"/>
      <c r="DP250" s="763">
        <f t="shared" si="332"/>
        <v>0</v>
      </c>
      <c r="DQ250" s="217">
        <f t="shared" si="364"/>
        <v>0</v>
      </c>
      <c r="DR250" s="217">
        <f t="shared" si="365"/>
        <v>0</v>
      </c>
      <c r="DS250" s="217"/>
      <c r="DT250" s="217">
        <f t="shared" si="333"/>
        <v>0</v>
      </c>
      <c r="DU250" s="366">
        <f t="shared" si="366"/>
        <v>0</v>
      </c>
      <c r="DV250" s="217">
        <f t="shared" si="334"/>
        <v>0</v>
      </c>
      <c r="DW250" s="217">
        <f t="shared" ca="1" si="335"/>
        <v>0</v>
      </c>
      <c r="DX250" s="217">
        <f t="shared" ca="1" si="367"/>
        <v>0</v>
      </c>
      <c r="DY250" s="217">
        <f t="shared" ca="1" si="336"/>
        <v>0</v>
      </c>
      <c r="DZ250" s="218">
        <f ca="1">IF(AND(DW250,DX250=0)=0,0,IF(DW250&gt;0,'На банк Приват'!$AB$1,IF(DX250&gt;0,'На Укрсиб'!$V$1,0)))</f>
        <v>0</v>
      </c>
      <c r="EA250" s="207"/>
      <c r="EB250" s="207" t="str">
        <f t="shared" ca="1" si="337"/>
        <v xml:space="preserve">Оператор -топогеодезист </v>
      </c>
      <c r="EC250" s="207" t="str">
        <f t="shared" ca="1" si="338"/>
        <v>м-с</v>
      </c>
      <c r="ED250" s="207" t="str">
        <f t="shared" ca="1" si="368"/>
        <v>Волков А.В.</v>
      </c>
      <c r="EE250" s="207"/>
      <c r="EF250" s="219"/>
      <c r="EG250" s="219"/>
      <c r="EH250" s="219"/>
      <c r="EI250" s="219"/>
      <c r="EJ250" s="219"/>
      <c r="EK250" s="219"/>
      <c r="EL250" s="219"/>
      <c r="EM250" s="219">
        <f t="shared" si="339"/>
        <v>0</v>
      </c>
      <c r="EN250" s="219"/>
      <c r="EO250" s="219"/>
      <c r="EP250" s="219">
        <f t="shared" si="340"/>
        <v>0</v>
      </c>
      <c r="EQ250" s="219">
        <f t="shared" si="369"/>
        <v>0</v>
      </c>
      <c r="ER250" s="219">
        <f t="shared" si="370"/>
        <v>0</v>
      </c>
      <c r="ES250" s="219"/>
      <c r="ET250" s="219">
        <f t="shared" si="341"/>
        <v>0</v>
      </c>
      <c r="EU250" s="363">
        <f t="shared" si="371"/>
        <v>0</v>
      </c>
      <c r="EV250" s="219">
        <f t="shared" si="342"/>
        <v>0</v>
      </c>
      <c r="EW250" s="219">
        <f t="shared" ca="1" si="343"/>
        <v>0</v>
      </c>
      <c r="EX250" s="219">
        <f t="shared" ca="1" si="372"/>
        <v>0</v>
      </c>
      <c r="EY250" s="219">
        <f t="shared" ca="1" si="344"/>
        <v>0</v>
      </c>
      <c r="EZ250" s="220">
        <f ca="1">IF(AND(EW250,EX250=0)=0,0,IF(EW250&gt;0,'На банк Приват'!$AH$1,IF(EX250&gt;0,'На Укрсиб'!$AH$1,0)))</f>
        <v>0</v>
      </c>
      <c r="FA250" s="28" t="str">
        <f t="shared" ca="1" si="345"/>
        <v>Волков А.В.</v>
      </c>
      <c r="FB250" s="28" t="str">
        <f t="shared" ca="1" si="346"/>
        <v>Волков</v>
      </c>
      <c r="FC250" s="28" t="str">
        <f t="shared" ca="1" si="347"/>
        <v>Андрій</v>
      </c>
      <c r="FD250" s="28" t="str">
        <f t="shared" ca="1" si="348"/>
        <v>Вячеславович</v>
      </c>
      <c r="FE250" s="28">
        <f t="shared" ca="1" si="349"/>
        <v>240</v>
      </c>
      <c r="FF250">
        <f t="shared" si="350"/>
        <v>0</v>
      </c>
      <c r="FG250" s="532" t="s">
        <v>488</v>
      </c>
    </row>
    <row r="251" spans="1:163">
      <c r="A251" s="113"/>
      <c r="B251" s="113" t="str">
        <f t="shared" ca="1" si="302"/>
        <v xml:space="preserve">Оператор -топогеодезист </v>
      </c>
      <c r="C251" s="113" t="str">
        <f t="shared" ca="1" si="303"/>
        <v>м-с</v>
      </c>
      <c r="D251" s="113" t="str">
        <f t="shared" ca="1" si="393"/>
        <v>Гега В.В.</v>
      </c>
      <c r="E251" s="113">
        <f t="shared" si="304"/>
        <v>0</v>
      </c>
      <c r="F251" s="115"/>
      <c r="G251" s="209">
        <f t="shared" si="392"/>
        <v>0</v>
      </c>
      <c r="H251" s="209">
        <f t="shared" si="390"/>
        <v>0</v>
      </c>
      <c r="I251" s="209">
        <f t="shared" si="391"/>
        <v>0</v>
      </c>
      <c r="J251" s="209">
        <f t="shared" si="374"/>
        <v>0</v>
      </c>
      <c r="K251" s="209">
        <f t="shared" si="375"/>
        <v>0</v>
      </c>
      <c r="L251" s="209">
        <f t="shared" si="376"/>
        <v>0</v>
      </c>
      <c r="M251" s="209">
        <f t="shared" si="377"/>
        <v>0</v>
      </c>
      <c r="N251" s="209">
        <f t="shared" si="378"/>
        <v>0</v>
      </c>
      <c r="O251" s="209">
        <f t="shared" si="373"/>
        <v>0</v>
      </c>
      <c r="P251" s="211">
        <f t="shared" si="379"/>
        <v>0</v>
      </c>
      <c r="Q251" s="209">
        <f t="shared" si="380"/>
        <v>0</v>
      </c>
      <c r="R251" s="209">
        <f t="shared" si="381"/>
        <v>0</v>
      </c>
      <c r="S251" s="209">
        <f t="shared" si="382"/>
        <v>0</v>
      </c>
      <c r="T251" s="209">
        <f t="shared" si="383"/>
        <v>0</v>
      </c>
      <c r="U251" s="209">
        <f t="shared" si="384"/>
        <v>0</v>
      </c>
      <c r="V251" s="209">
        <f t="shared" si="385"/>
        <v>0</v>
      </c>
      <c r="W251" s="209">
        <f t="shared" ca="1" si="386"/>
        <v>0</v>
      </c>
      <c r="X251" s="209">
        <f t="shared" ca="1" si="387"/>
        <v>0</v>
      </c>
      <c r="Y251" s="209">
        <f t="shared" ca="1" si="388"/>
        <v>0</v>
      </c>
      <c r="Z251" s="210" t="str">
        <f t="shared" ca="1" si="305"/>
        <v xml:space="preserve">        </v>
      </c>
      <c r="AA251" s="185"/>
      <c r="AB251" s="185" t="str">
        <f t="shared" ca="1" si="306"/>
        <v xml:space="preserve">Оператор -топогеодезист </v>
      </c>
      <c r="AC251" s="185" t="str">
        <f t="shared" ca="1" si="307"/>
        <v>м-с</v>
      </c>
      <c r="AD251" s="185" t="str">
        <f t="shared" ca="1" si="351"/>
        <v>Гега В.В.</v>
      </c>
      <c r="AE251" s="185"/>
      <c r="AF251" s="211"/>
      <c r="AG251" s="211"/>
      <c r="AH251" s="211"/>
      <c r="AI251" s="211"/>
      <c r="AJ251" s="211"/>
      <c r="AK251" s="211"/>
      <c r="AL251" s="211"/>
      <c r="AM251" s="211"/>
      <c r="AN251" s="211"/>
      <c r="AO251" s="211"/>
      <c r="AP251" s="623">
        <f t="shared" si="308"/>
        <v>0</v>
      </c>
      <c r="AQ251" s="211">
        <f t="shared" si="352"/>
        <v>0</v>
      </c>
      <c r="AR251" s="211">
        <f t="shared" si="353"/>
        <v>0</v>
      </c>
      <c r="AS251" s="211"/>
      <c r="AT251" s="211">
        <f t="shared" si="309"/>
        <v>0</v>
      </c>
      <c r="AU251" s="358">
        <f t="shared" si="310"/>
        <v>0</v>
      </c>
      <c r="AV251" s="211">
        <f t="shared" si="311"/>
        <v>0</v>
      </c>
      <c r="AW251" s="211">
        <f t="shared" ca="1" si="312"/>
        <v>0</v>
      </c>
      <c r="AX251" s="211">
        <f t="shared" ca="1" si="389"/>
        <v>0</v>
      </c>
      <c r="AY251" s="211">
        <f t="shared" ca="1" si="313"/>
        <v>0</v>
      </c>
      <c r="AZ251" s="212">
        <f ca="1">IF(AND(AW251,AX251=0,AY251=0)=0,0,IF(AW251&gt;0,'На банк Приват'!$J$1,IF(AX251&gt;0,'На Укрсиб'!$J$1,0)))</f>
        <v>0</v>
      </c>
      <c r="BA251" s="191"/>
      <c r="BB251" s="191" t="str">
        <f t="shared" ca="1" si="314"/>
        <v xml:space="preserve">Оператор -топогеодезист </v>
      </c>
      <c r="BC251" s="191" t="str">
        <f t="shared" ca="1" si="315"/>
        <v>м-с</v>
      </c>
      <c r="BD251" s="191" t="str">
        <f t="shared" ca="1" si="354"/>
        <v>Гега В.В.</v>
      </c>
      <c r="BE251" s="191"/>
      <c r="BF251" s="213"/>
      <c r="BG251" s="213"/>
      <c r="BH251" s="213"/>
      <c r="BI251" s="213"/>
      <c r="BJ251" s="213"/>
      <c r="BK251" s="213"/>
      <c r="BL251" s="213"/>
      <c r="BM251" s="213"/>
      <c r="BN251" s="213"/>
      <c r="BO251" s="213"/>
      <c r="BP251" s="623">
        <f t="shared" si="316"/>
        <v>0</v>
      </c>
      <c r="BQ251" s="213">
        <f t="shared" si="355"/>
        <v>0</v>
      </c>
      <c r="BR251" s="213">
        <f t="shared" si="356"/>
        <v>0</v>
      </c>
      <c r="BS251" s="213"/>
      <c r="BT251" s="213">
        <f t="shared" si="317"/>
        <v>0</v>
      </c>
      <c r="BU251" s="362">
        <f t="shared" si="357"/>
        <v>0</v>
      </c>
      <c r="BV251" s="213">
        <f t="shared" si="318"/>
        <v>0</v>
      </c>
      <c r="BW251" s="213">
        <f t="shared" ca="1" si="319"/>
        <v>0</v>
      </c>
      <c r="BX251" s="213">
        <f t="shared" ca="1" si="358"/>
        <v>0</v>
      </c>
      <c r="BY251" s="213">
        <f t="shared" ca="1" si="320"/>
        <v>0</v>
      </c>
      <c r="BZ251" s="214">
        <f ca="1">IF(AND(BW251,BX251=0)=0,0,IF(BW251&gt;0,'На банк Приват'!$P$1,IF(BX251&gt;0,'На Укрсиб'!$P$1,0)))</f>
        <v>0</v>
      </c>
      <c r="CA251" s="198">
        <v>244</v>
      </c>
      <c r="CB251" s="198" t="str">
        <f t="shared" ca="1" si="321"/>
        <v xml:space="preserve">Оператор -топогеодезист </v>
      </c>
      <c r="CC251" s="198" t="str">
        <f t="shared" ca="1" si="322"/>
        <v>м-с</v>
      </c>
      <c r="CD251" s="198" t="str">
        <f t="shared" ca="1" si="359"/>
        <v>Гега В.В.</v>
      </c>
      <c r="CE251" s="198"/>
      <c r="CF251" s="215"/>
      <c r="CG251" s="215"/>
      <c r="CH251" s="215"/>
      <c r="CI251" s="215"/>
      <c r="CJ251" s="215"/>
      <c r="CK251" s="215"/>
      <c r="CL251" s="215"/>
      <c r="CM251" s="215">
        <f t="shared" si="395"/>
        <v>0</v>
      </c>
      <c r="CN251" s="215"/>
      <c r="CO251" s="215"/>
      <c r="CP251" s="215">
        <f t="shared" si="323"/>
        <v>0</v>
      </c>
      <c r="CQ251" s="215">
        <f t="shared" si="360"/>
        <v>0</v>
      </c>
      <c r="CR251" s="215">
        <f t="shared" si="361"/>
        <v>0</v>
      </c>
      <c r="CS251" s="215"/>
      <c r="CT251" s="215">
        <f t="shared" si="324"/>
        <v>0</v>
      </c>
      <c r="CU251" s="369">
        <f t="shared" si="325"/>
        <v>0</v>
      </c>
      <c r="CV251" s="215">
        <f t="shared" si="326"/>
        <v>0</v>
      </c>
      <c r="CW251" s="215">
        <f t="shared" ca="1" si="327"/>
        <v>0</v>
      </c>
      <c r="CX251" s="215">
        <f t="shared" ca="1" si="362"/>
        <v>0</v>
      </c>
      <c r="CY251" s="215">
        <f t="shared" ca="1" si="328"/>
        <v>0</v>
      </c>
      <c r="CZ251" s="216">
        <f ca="1">IF(AND(CW251,CX251=0)=0,0,IF(CW251&gt;0,'На банк Приват'!$V$1,IF(CX251&gt;0,'На Укрсиб'!$V$1,0)))</f>
        <v>0</v>
      </c>
      <c r="DA251" s="204"/>
      <c r="DB251" s="204" t="str">
        <f t="shared" ca="1" si="329"/>
        <v xml:space="preserve">Оператор -топогеодезист </v>
      </c>
      <c r="DC251" s="204" t="str">
        <f t="shared" ca="1" si="330"/>
        <v>м-с</v>
      </c>
      <c r="DD251" s="204" t="str">
        <f t="shared" ca="1" si="363"/>
        <v>Гега В.В.</v>
      </c>
      <c r="DE251" s="204"/>
      <c r="DF251" s="217"/>
      <c r="DG251" s="217"/>
      <c r="DH251" s="217"/>
      <c r="DI251" s="217"/>
      <c r="DJ251" s="217"/>
      <c r="DK251" s="217"/>
      <c r="DL251" s="217"/>
      <c r="DM251" s="217">
        <f t="shared" si="331"/>
        <v>0</v>
      </c>
      <c r="DN251" s="217"/>
      <c r="DO251" s="217"/>
      <c r="DP251" s="763">
        <f t="shared" si="332"/>
        <v>0</v>
      </c>
      <c r="DQ251" s="217">
        <f t="shared" si="364"/>
        <v>0</v>
      </c>
      <c r="DR251" s="217">
        <f t="shared" si="365"/>
        <v>0</v>
      </c>
      <c r="DS251" s="217"/>
      <c r="DT251" s="217">
        <f t="shared" si="333"/>
        <v>0</v>
      </c>
      <c r="DU251" s="366">
        <f t="shared" si="366"/>
        <v>0</v>
      </c>
      <c r="DV251" s="217">
        <f t="shared" si="334"/>
        <v>0</v>
      </c>
      <c r="DW251" s="217">
        <f t="shared" ca="1" si="335"/>
        <v>0</v>
      </c>
      <c r="DX251" s="217">
        <f t="shared" ca="1" si="367"/>
        <v>0</v>
      </c>
      <c r="DY251" s="217">
        <f t="shared" ca="1" si="336"/>
        <v>0</v>
      </c>
      <c r="DZ251" s="218">
        <f ca="1">IF(AND(DW251,DX251=0)=0,0,IF(DW251&gt;0,'На банк Приват'!$AB$1,IF(DX251&gt;0,'На Укрсиб'!$V$1,0)))</f>
        <v>0</v>
      </c>
      <c r="EA251" s="207"/>
      <c r="EB251" s="207" t="str">
        <f t="shared" ca="1" si="337"/>
        <v xml:space="preserve">Оператор -топогеодезист </v>
      </c>
      <c r="EC251" s="207" t="str">
        <f t="shared" ca="1" si="338"/>
        <v>м-с</v>
      </c>
      <c r="ED251" s="207" t="str">
        <f t="shared" ca="1" si="368"/>
        <v>Гега В.В.</v>
      </c>
      <c r="EE251" s="207"/>
      <c r="EF251" s="219"/>
      <c r="EG251" s="219"/>
      <c r="EH251" s="219"/>
      <c r="EI251" s="219"/>
      <c r="EJ251" s="219"/>
      <c r="EK251" s="219"/>
      <c r="EL251" s="219"/>
      <c r="EM251" s="219">
        <f t="shared" si="339"/>
        <v>0</v>
      </c>
      <c r="EN251" s="219"/>
      <c r="EO251" s="219"/>
      <c r="EP251" s="219">
        <f t="shared" si="340"/>
        <v>0</v>
      </c>
      <c r="EQ251" s="219">
        <f t="shared" si="369"/>
        <v>0</v>
      </c>
      <c r="ER251" s="219">
        <f t="shared" si="370"/>
        <v>0</v>
      </c>
      <c r="ES251" s="219"/>
      <c r="ET251" s="219">
        <f t="shared" si="341"/>
        <v>0</v>
      </c>
      <c r="EU251" s="363">
        <f t="shared" si="371"/>
        <v>0</v>
      </c>
      <c r="EV251" s="219">
        <f t="shared" si="342"/>
        <v>0</v>
      </c>
      <c r="EW251" s="219">
        <f t="shared" ca="1" si="343"/>
        <v>0</v>
      </c>
      <c r="EX251" s="219">
        <f t="shared" ca="1" si="372"/>
        <v>0</v>
      </c>
      <c r="EY251" s="219">
        <f t="shared" ca="1" si="344"/>
        <v>0</v>
      </c>
      <c r="EZ251" s="220">
        <f ca="1">IF(AND(EW251,EX251=0)=0,0,IF(EW251&gt;0,'На банк Приват'!$AH$1,IF(EX251&gt;0,'На Укрсиб'!$AH$1,0)))</f>
        <v>0</v>
      </c>
      <c r="FA251" s="28" t="str">
        <f t="shared" ca="1" si="345"/>
        <v>Гега В.В.</v>
      </c>
      <c r="FB251" s="28" t="str">
        <f t="shared" ca="1" si="346"/>
        <v>Гега</v>
      </c>
      <c r="FC251" s="28" t="str">
        <f t="shared" ca="1" si="347"/>
        <v>Валентин</v>
      </c>
      <c r="FD251" s="28" t="str">
        <f t="shared" ca="1" si="348"/>
        <v>Володимирович</v>
      </c>
      <c r="FE251" s="28">
        <f t="shared" ca="1" si="349"/>
        <v>241</v>
      </c>
      <c r="FF251">
        <f t="shared" si="350"/>
        <v>0</v>
      </c>
      <c r="FG251" s="531" t="s">
        <v>615</v>
      </c>
    </row>
    <row r="252" spans="1:163">
      <c r="A252" s="113"/>
      <c r="B252" s="113" t="str">
        <f t="shared" ca="1" si="302"/>
        <v xml:space="preserve">Оператор -топогеодезист </v>
      </c>
      <c r="C252" s="113">
        <f t="shared" ca="1" si="303"/>
        <v>0</v>
      </c>
      <c r="D252" s="113">
        <f t="shared" ca="1" si="393"/>
        <v>0</v>
      </c>
      <c r="E252" s="113">
        <f t="shared" si="304"/>
        <v>0</v>
      </c>
      <c r="F252" s="115"/>
      <c r="G252" s="209">
        <f t="shared" si="392"/>
        <v>0</v>
      </c>
      <c r="H252" s="209">
        <f t="shared" si="390"/>
        <v>0</v>
      </c>
      <c r="I252" s="209">
        <f t="shared" si="391"/>
        <v>0</v>
      </c>
      <c r="J252" s="209">
        <f t="shared" si="374"/>
        <v>0</v>
      </c>
      <c r="K252" s="209">
        <f t="shared" si="375"/>
        <v>0</v>
      </c>
      <c r="L252" s="209">
        <f t="shared" si="376"/>
        <v>0</v>
      </c>
      <c r="M252" s="209">
        <f t="shared" si="377"/>
        <v>0</v>
      </c>
      <c r="N252" s="209">
        <f t="shared" si="378"/>
        <v>0</v>
      </c>
      <c r="O252" s="209">
        <f t="shared" si="373"/>
        <v>0</v>
      </c>
      <c r="P252" s="211">
        <f t="shared" si="379"/>
        <v>0</v>
      </c>
      <c r="Q252" s="209">
        <f t="shared" si="380"/>
        <v>0</v>
      </c>
      <c r="R252" s="209">
        <f t="shared" si="381"/>
        <v>0</v>
      </c>
      <c r="S252" s="209">
        <f t="shared" si="382"/>
        <v>0</v>
      </c>
      <c r="T252" s="209">
        <f t="shared" si="383"/>
        <v>0</v>
      </c>
      <c r="U252" s="209">
        <f t="shared" si="384"/>
        <v>0</v>
      </c>
      <c r="V252" s="209">
        <f t="shared" si="385"/>
        <v>0</v>
      </c>
      <c r="W252" s="209">
        <f t="shared" ca="1" si="386"/>
        <v>0</v>
      </c>
      <c r="X252" s="209">
        <f t="shared" ca="1" si="387"/>
        <v>0</v>
      </c>
      <c r="Y252" s="209">
        <f t="shared" ca="1" si="388"/>
        <v>0</v>
      </c>
      <c r="Z252" s="210" t="str">
        <f t="shared" ca="1" si="305"/>
        <v xml:space="preserve">        </v>
      </c>
      <c r="AA252" s="185"/>
      <c r="AB252" s="185" t="str">
        <f t="shared" ca="1" si="306"/>
        <v xml:space="preserve">Оператор -топогеодезист </v>
      </c>
      <c r="AC252" s="185">
        <f t="shared" ca="1" si="307"/>
        <v>0</v>
      </c>
      <c r="AD252" s="185">
        <f t="shared" ca="1" si="351"/>
        <v>0</v>
      </c>
      <c r="AE252" s="185"/>
      <c r="AF252" s="211"/>
      <c r="AG252" s="211"/>
      <c r="AH252" s="211"/>
      <c r="AI252" s="211"/>
      <c r="AJ252" s="211"/>
      <c r="AK252" s="211"/>
      <c r="AL252" s="211"/>
      <c r="AM252" s="211"/>
      <c r="AN252" s="211"/>
      <c r="AO252" s="211"/>
      <c r="AP252" s="623">
        <f t="shared" si="308"/>
        <v>0</v>
      </c>
      <c r="AQ252" s="211">
        <f t="shared" si="352"/>
        <v>0</v>
      </c>
      <c r="AR252" s="211">
        <f t="shared" si="353"/>
        <v>0</v>
      </c>
      <c r="AS252" s="211"/>
      <c r="AT252" s="211">
        <f t="shared" si="309"/>
        <v>0</v>
      </c>
      <c r="AU252" s="358">
        <f t="shared" si="310"/>
        <v>0</v>
      </c>
      <c r="AV252" s="211">
        <f t="shared" si="311"/>
        <v>0</v>
      </c>
      <c r="AW252" s="211">
        <f t="shared" ca="1" si="312"/>
        <v>0</v>
      </c>
      <c r="AX252" s="211">
        <f t="shared" ca="1" si="389"/>
        <v>0</v>
      </c>
      <c r="AY252" s="211">
        <f t="shared" ca="1" si="313"/>
        <v>0</v>
      </c>
      <c r="AZ252" s="212">
        <f ca="1">IF(AND(AW252,AX252=0,AY252=0)=0,0,IF(AW252&gt;0,'На банк Приват'!$J$1,IF(AX252&gt;0,'На Укрсиб'!$J$1,0)))</f>
        <v>0</v>
      </c>
      <c r="BA252" s="191"/>
      <c r="BB252" s="191" t="str">
        <f t="shared" ca="1" si="314"/>
        <v xml:space="preserve">Оператор -топогеодезист </v>
      </c>
      <c r="BC252" s="191">
        <f t="shared" ca="1" si="315"/>
        <v>0</v>
      </c>
      <c r="BD252" s="191">
        <f t="shared" ca="1" si="354"/>
        <v>0</v>
      </c>
      <c r="BE252" s="191"/>
      <c r="BF252" s="213"/>
      <c r="BG252" s="213"/>
      <c r="BH252" s="213"/>
      <c r="BI252" s="213"/>
      <c r="BJ252" s="213"/>
      <c r="BK252" s="213"/>
      <c r="BL252" s="213"/>
      <c r="BM252" s="213"/>
      <c r="BN252" s="213"/>
      <c r="BO252" s="213"/>
      <c r="BP252" s="623">
        <f t="shared" si="316"/>
        <v>0</v>
      </c>
      <c r="BQ252" s="213">
        <f t="shared" si="355"/>
        <v>0</v>
      </c>
      <c r="BR252" s="213">
        <f t="shared" si="356"/>
        <v>0</v>
      </c>
      <c r="BS252" s="213"/>
      <c r="BT252" s="213">
        <f t="shared" si="317"/>
        <v>0</v>
      </c>
      <c r="BU252" s="362">
        <f t="shared" si="357"/>
        <v>0</v>
      </c>
      <c r="BV252" s="213">
        <f t="shared" si="318"/>
        <v>0</v>
      </c>
      <c r="BW252" s="213">
        <f t="shared" ca="1" si="319"/>
        <v>0</v>
      </c>
      <c r="BX252" s="213">
        <f t="shared" ca="1" si="358"/>
        <v>0</v>
      </c>
      <c r="BY252" s="213">
        <f t="shared" ca="1" si="320"/>
        <v>0</v>
      </c>
      <c r="BZ252" s="214">
        <f ca="1">IF(AND(BW252,BX252=0)=0,0,IF(BW252&gt;0,'На банк Приват'!$P$1,IF(BX252&gt;0,'На Укрсиб'!$P$1,0)))</f>
        <v>0</v>
      </c>
      <c r="CA252" s="198">
        <v>245</v>
      </c>
      <c r="CB252" s="198" t="str">
        <f t="shared" ca="1" si="321"/>
        <v xml:space="preserve">Оператор -топогеодезист </v>
      </c>
      <c r="CC252" s="198">
        <f t="shared" ca="1" si="322"/>
        <v>0</v>
      </c>
      <c r="CD252" s="198">
        <f t="shared" ca="1" si="359"/>
        <v>0</v>
      </c>
      <c r="CE252" s="198"/>
      <c r="CF252" s="215"/>
      <c r="CG252" s="215"/>
      <c r="CH252" s="215"/>
      <c r="CI252" s="215"/>
      <c r="CJ252" s="215"/>
      <c r="CK252" s="215"/>
      <c r="CL252" s="215"/>
      <c r="CM252" s="215">
        <f t="shared" si="395"/>
        <v>0</v>
      </c>
      <c r="CN252" s="215"/>
      <c r="CO252" s="215"/>
      <c r="CP252" s="215">
        <f t="shared" si="323"/>
        <v>0</v>
      </c>
      <c r="CQ252" s="215">
        <f t="shared" si="360"/>
        <v>0</v>
      </c>
      <c r="CR252" s="215">
        <f t="shared" si="361"/>
        <v>0</v>
      </c>
      <c r="CS252" s="215"/>
      <c r="CT252" s="215">
        <f t="shared" si="324"/>
        <v>0</v>
      </c>
      <c r="CU252" s="369">
        <f t="shared" si="325"/>
        <v>0</v>
      </c>
      <c r="CV252" s="215">
        <f t="shared" si="326"/>
        <v>0</v>
      </c>
      <c r="CW252" s="215">
        <f t="shared" ca="1" si="327"/>
        <v>0</v>
      </c>
      <c r="CX252" s="215">
        <f t="shared" ca="1" si="362"/>
        <v>0</v>
      </c>
      <c r="CY252" s="215">
        <f t="shared" ca="1" si="328"/>
        <v>0</v>
      </c>
      <c r="CZ252" s="216">
        <f ca="1">IF(AND(CW252,CX252=0)=0,0,IF(CW252&gt;0,'На банк Приват'!$V$1,IF(CX252&gt;0,'На Укрсиб'!$V$1,0)))</f>
        <v>0</v>
      </c>
      <c r="DA252" s="204"/>
      <c r="DB252" s="204" t="str">
        <f t="shared" ca="1" si="329"/>
        <v xml:space="preserve">Оператор -топогеодезист </v>
      </c>
      <c r="DC252" s="204">
        <f t="shared" ca="1" si="330"/>
        <v>0</v>
      </c>
      <c r="DD252" s="204">
        <f t="shared" ca="1" si="363"/>
        <v>0</v>
      </c>
      <c r="DE252" s="204"/>
      <c r="DF252" s="217"/>
      <c r="DG252" s="217"/>
      <c r="DH252" s="217"/>
      <c r="DI252" s="217"/>
      <c r="DJ252" s="217"/>
      <c r="DK252" s="217"/>
      <c r="DL252" s="217"/>
      <c r="DM252" s="217"/>
      <c r="DN252" s="217"/>
      <c r="DO252" s="217"/>
      <c r="DP252" s="763">
        <f t="shared" si="332"/>
        <v>0</v>
      </c>
      <c r="DQ252" s="217">
        <f t="shared" si="364"/>
        <v>0</v>
      </c>
      <c r="DR252" s="217">
        <f t="shared" si="365"/>
        <v>0</v>
      </c>
      <c r="DS252" s="217"/>
      <c r="DT252" s="217">
        <f t="shared" si="333"/>
        <v>0</v>
      </c>
      <c r="DU252" s="366">
        <f t="shared" si="366"/>
        <v>0</v>
      </c>
      <c r="DV252" s="217">
        <f t="shared" si="334"/>
        <v>0</v>
      </c>
      <c r="DW252" s="217">
        <f t="shared" ca="1" si="335"/>
        <v>0</v>
      </c>
      <c r="DX252" s="217">
        <f t="shared" ca="1" si="367"/>
        <v>0</v>
      </c>
      <c r="DY252" s="217">
        <f t="shared" ca="1" si="336"/>
        <v>0</v>
      </c>
      <c r="DZ252" s="218">
        <f ca="1">IF(AND(DW252,DX252=0)=0,0,IF(DW252&gt;0,'На банк Приват'!$AB$1,IF(DX252&gt;0,'На Укрсиб'!$V$1,0)))</f>
        <v>0</v>
      </c>
      <c r="EA252" s="207"/>
      <c r="EB252" s="207" t="str">
        <f t="shared" ca="1" si="337"/>
        <v xml:space="preserve">Оператор -топогеодезист </v>
      </c>
      <c r="EC252" s="207">
        <f t="shared" ca="1" si="338"/>
        <v>0</v>
      </c>
      <c r="ED252" s="207">
        <f t="shared" ca="1" si="368"/>
        <v>0</v>
      </c>
      <c r="EE252" s="207"/>
      <c r="EF252" s="219"/>
      <c r="EG252" s="219"/>
      <c r="EH252" s="219"/>
      <c r="EI252" s="219"/>
      <c r="EJ252" s="219"/>
      <c r="EK252" s="219"/>
      <c r="EL252" s="219"/>
      <c r="EM252" s="219">
        <f t="shared" si="339"/>
        <v>0</v>
      </c>
      <c r="EN252" s="219"/>
      <c r="EO252" s="219"/>
      <c r="EP252" s="219">
        <f t="shared" si="340"/>
        <v>0</v>
      </c>
      <c r="EQ252" s="219">
        <f t="shared" si="369"/>
        <v>0</v>
      </c>
      <c r="ER252" s="219">
        <f t="shared" si="370"/>
        <v>0</v>
      </c>
      <c r="ES252" s="219"/>
      <c r="ET252" s="219">
        <f t="shared" si="341"/>
        <v>0</v>
      </c>
      <c r="EU252" s="363">
        <f t="shared" si="371"/>
        <v>0</v>
      </c>
      <c r="EV252" s="219">
        <f t="shared" si="342"/>
        <v>0</v>
      </c>
      <c r="EW252" s="219">
        <f t="shared" ca="1" si="343"/>
        <v>0</v>
      </c>
      <c r="EX252" s="219">
        <f t="shared" ca="1" si="372"/>
        <v>0</v>
      </c>
      <c r="EY252" s="219">
        <f t="shared" ca="1" si="344"/>
        <v>0</v>
      </c>
      <c r="EZ252" s="220">
        <f ca="1">IF(AND(EW252,EX252=0)=0,0,IF(EW252&gt;0,'На банк Приват'!$AH$1,IF(EX252&gt;0,'На Укрсиб'!$AH$1,0)))</f>
        <v>0</v>
      </c>
      <c r="FA252" s="28">
        <f t="shared" ca="1" si="345"/>
        <v>0</v>
      </c>
      <c r="FB252" s="28">
        <f t="shared" ca="1" si="346"/>
        <v>0</v>
      </c>
      <c r="FC252" s="28">
        <f t="shared" ca="1" si="347"/>
        <v>0</v>
      </c>
      <c r="FD252" s="28">
        <f t="shared" ca="1" si="348"/>
        <v>0</v>
      </c>
      <c r="FE252" s="28">
        <f t="shared" ca="1" si="349"/>
        <v>242</v>
      </c>
      <c r="FF252">
        <f t="shared" si="350"/>
        <v>0</v>
      </c>
      <c r="FG252" s="531" t="s">
        <v>158</v>
      </c>
    </row>
    <row r="253" spans="1:163">
      <c r="A253" s="113"/>
      <c r="B253" s="113" t="str">
        <f t="shared" ca="1" si="302"/>
        <v>Водій -радіотелефоніст</v>
      </c>
      <c r="C253" s="113" t="str">
        <f t="shared" ca="1" si="303"/>
        <v>м-с</v>
      </c>
      <c r="D253" s="113" t="str">
        <f t="shared" ca="1" si="393"/>
        <v>Носаченко В.Г.</v>
      </c>
      <c r="E253" s="113">
        <f t="shared" si="304"/>
        <v>0</v>
      </c>
      <c r="F253" s="115"/>
      <c r="G253" s="209">
        <f t="shared" si="392"/>
        <v>0</v>
      </c>
      <c r="H253" s="209">
        <f t="shared" si="390"/>
        <v>0</v>
      </c>
      <c r="I253" s="209">
        <f t="shared" si="391"/>
        <v>0</v>
      </c>
      <c r="J253" s="209">
        <f t="shared" si="374"/>
        <v>0</v>
      </c>
      <c r="K253" s="209">
        <f t="shared" si="375"/>
        <v>0</v>
      </c>
      <c r="L253" s="209">
        <f t="shared" si="376"/>
        <v>0</v>
      </c>
      <c r="M253" s="209">
        <f t="shared" si="377"/>
        <v>0</v>
      </c>
      <c r="N253" s="209">
        <f t="shared" si="378"/>
        <v>0</v>
      </c>
      <c r="O253" s="209">
        <f t="shared" si="373"/>
        <v>0</v>
      </c>
      <c r="P253" s="211">
        <f t="shared" si="379"/>
        <v>0</v>
      </c>
      <c r="Q253" s="209">
        <f t="shared" si="380"/>
        <v>0</v>
      </c>
      <c r="R253" s="209">
        <f t="shared" si="381"/>
        <v>0</v>
      </c>
      <c r="S253" s="209">
        <f t="shared" si="382"/>
        <v>0</v>
      </c>
      <c r="T253" s="209">
        <f t="shared" si="383"/>
        <v>0</v>
      </c>
      <c r="U253" s="209">
        <f t="shared" si="384"/>
        <v>0</v>
      </c>
      <c r="V253" s="209">
        <f t="shared" si="385"/>
        <v>0</v>
      </c>
      <c r="W253" s="209">
        <f t="shared" ca="1" si="386"/>
        <v>0</v>
      </c>
      <c r="X253" s="209">
        <f t="shared" ca="1" si="387"/>
        <v>0</v>
      </c>
      <c r="Y253" s="209">
        <f t="shared" ca="1" si="388"/>
        <v>0</v>
      </c>
      <c r="Z253" s="210" t="str">
        <f t="shared" ca="1" si="305"/>
        <v xml:space="preserve">        </v>
      </c>
      <c r="AA253" s="185"/>
      <c r="AB253" s="185" t="str">
        <f t="shared" ca="1" si="306"/>
        <v>Водій -радіотелефоніст</v>
      </c>
      <c r="AC253" s="185" t="str">
        <f t="shared" ca="1" si="307"/>
        <v>м-с</v>
      </c>
      <c r="AD253" s="185" t="str">
        <f t="shared" ca="1" si="351"/>
        <v>Носаченко В.Г.</v>
      </c>
      <c r="AE253" s="185"/>
      <c r="AF253" s="211"/>
      <c r="AG253" s="211"/>
      <c r="AH253" s="211"/>
      <c r="AI253" s="211"/>
      <c r="AJ253" s="211"/>
      <c r="AK253" s="211"/>
      <c r="AL253" s="211"/>
      <c r="AM253" s="211"/>
      <c r="AN253" s="211"/>
      <c r="AO253" s="211"/>
      <c r="AP253" s="623">
        <f t="shared" si="308"/>
        <v>0</v>
      </c>
      <c r="AQ253" s="211">
        <f t="shared" si="352"/>
        <v>0</v>
      </c>
      <c r="AR253" s="211">
        <f t="shared" si="353"/>
        <v>0</v>
      </c>
      <c r="AS253" s="211"/>
      <c r="AT253" s="211">
        <f t="shared" si="309"/>
        <v>0</v>
      </c>
      <c r="AU253" s="358">
        <f t="shared" si="310"/>
        <v>0</v>
      </c>
      <c r="AV253" s="211">
        <f t="shared" si="311"/>
        <v>0</v>
      </c>
      <c r="AW253" s="211">
        <f t="shared" ca="1" si="312"/>
        <v>0</v>
      </c>
      <c r="AX253" s="211">
        <f t="shared" ca="1" si="389"/>
        <v>0</v>
      </c>
      <c r="AY253" s="211">
        <f t="shared" ca="1" si="313"/>
        <v>0</v>
      </c>
      <c r="AZ253" s="212">
        <f ca="1">IF(AND(AW253,AX253=0,AY253=0)=0,0,IF(AW253&gt;0,'На банк Приват'!$J$1,IF(AX253&gt;0,'На Укрсиб'!$J$1,0)))</f>
        <v>0</v>
      </c>
      <c r="BA253" s="191"/>
      <c r="BB253" s="191" t="str">
        <f t="shared" ca="1" si="314"/>
        <v>Водій -радіотелефоніст</v>
      </c>
      <c r="BC253" s="191" t="str">
        <f t="shared" ca="1" si="315"/>
        <v>м-с</v>
      </c>
      <c r="BD253" s="191" t="str">
        <f t="shared" ca="1" si="354"/>
        <v>Носаченко В.Г.</v>
      </c>
      <c r="BE253" s="191"/>
      <c r="BF253" s="213"/>
      <c r="BG253" s="213"/>
      <c r="BH253" s="213"/>
      <c r="BI253" s="213"/>
      <c r="BJ253" s="213"/>
      <c r="BK253" s="213"/>
      <c r="BL253" s="213"/>
      <c r="BM253" s="213"/>
      <c r="BN253" s="213"/>
      <c r="BO253" s="213"/>
      <c r="BP253" s="623">
        <f t="shared" si="316"/>
        <v>0</v>
      </c>
      <c r="BQ253" s="213">
        <f t="shared" si="355"/>
        <v>0</v>
      </c>
      <c r="BR253" s="213">
        <f t="shared" si="356"/>
        <v>0</v>
      </c>
      <c r="BS253" s="213"/>
      <c r="BT253" s="213">
        <f t="shared" si="317"/>
        <v>0</v>
      </c>
      <c r="BU253" s="362">
        <f t="shared" si="357"/>
        <v>0</v>
      </c>
      <c r="BV253" s="213">
        <f t="shared" si="318"/>
        <v>0</v>
      </c>
      <c r="BW253" s="213">
        <f t="shared" ca="1" si="319"/>
        <v>0</v>
      </c>
      <c r="BX253" s="213">
        <f t="shared" ca="1" si="358"/>
        <v>0</v>
      </c>
      <c r="BY253" s="213">
        <f t="shared" ca="1" si="320"/>
        <v>0</v>
      </c>
      <c r="BZ253" s="214">
        <f ca="1">IF(AND(BW253,BX253=0)=0,0,IF(BW253&gt;0,'На банк Приват'!$P$1,IF(BX253&gt;0,'На Укрсиб'!$P$1,0)))</f>
        <v>0</v>
      </c>
      <c r="CA253" s="198">
        <v>246</v>
      </c>
      <c r="CB253" s="198" t="str">
        <f t="shared" ca="1" si="321"/>
        <v>Водій -радіотелефоніст</v>
      </c>
      <c r="CC253" s="198" t="str">
        <f t="shared" ca="1" si="322"/>
        <v>м-с</v>
      </c>
      <c r="CD253" s="198" t="str">
        <f t="shared" ca="1" si="359"/>
        <v>Носаченко В.Г.</v>
      </c>
      <c r="CE253" s="198"/>
      <c r="CF253" s="215"/>
      <c r="CG253" s="215"/>
      <c r="CH253" s="215"/>
      <c r="CI253" s="215"/>
      <c r="CJ253" s="215"/>
      <c r="CK253" s="215"/>
      <c r="CL253" s="215"/>
      <c r="CM253" s="215">
        <f t="shared" si="395"/>
        <v>0</v>
      </c>
      <c r="CN253" s="215"/>
      <c r="CO253" s="215"/>
      <c r="CP253" s="215">
        <f t="shared" si="323"/>
        <v>0</v>
      </c>
      <c r="CQ253" s="215">
        <f t="shared" si="360"/>
        <v>0</v>
      </c>
      <c r="CR253" s="215">
        <f t="shared" si="361"/>
        <v>0</v>
      </c>
      <c r="CS253" s="215"/>
      <c r="CT253" s="215">
        <f t="shared" si="324"/>
        <v>0</v>
      </c>
      <c r="CU253" s="369">
        <f t="shared" si="325"/>
        <v>0</v>
      </c>
      <c r="CV253" s="215">
        <f t="shared" si="326"/>
        <v>0</v>
      </c>
      <c r="CW253" s="215">
        <f t="shared" ca="1" si="327"/>
        <v>0</v>
      </c>
      <c r="CX253" s="215">
        <f t="shared" ca="1" si="362"/>
        <v>0</v>
      </c>
      <c r="CY253" s="215">
        <f t="shared" ca="1" si="328"/>
        <v>0</v>
      </c>
      <c r="CZ253" s="216">
        <f ca="1">IF(AND(CW253,CX253=0)=0,0,IF(CW253&gt;0,'На банк Приват'!$V$1,IF(CX253&gt;0,'На Укрсиб'!$V$1,0)))</f>
        <v>0</v>
      </c>
      <c r="DA253" s="204"/>
      <c r="DB253" s="204" t="str">
        <f t="shared" ca="1" si="329"/>
        <v>Водій -радіотелефоніст</v>
      </c>
      <c r="DC253" s="204" t="str">
        <f t="shared" ca="1" si="330"/>
        <v>м-с</v>
      </c>
      <c r="DD253" s="204" t="str">
        <f t="shared" ca="1" si="363"/>
        <v>Носаченко В.Г.</v>
      </c>
      <c r="DE253" s="204"/>
      <c r="DF253" s="217"/>
      <c r="DG253" s="217"/>
      <c r="DH253" s="217"/>
      <c r="DI253" s="217"/>
      <c r="DJ253" s="217"/>
      <c r="DK253" s="217"/>
      <c r="DL253" s="217"/>
      <c r="DM253" s="217">
        <f t="shared" si="331"/>
        <v>0</v>
      </c>
      <c r="DN253" s="217"/>
      <c r="DO253" s="217"/>
      <c r="DP253" s="763">
        <f t="shared" si="332"/>
        <v>0</v>
      </c>
      <c r="DQ253" s="217">
        <f t="shared" si="364"/>
        <v>0</v>
      </c>
      <c r="DR253" s="217">
        <f t="shared" si="365"/>
        <v>0</v>
      </c>
      <c r="DS253" s="217"/>
      <c r="DT253" s="217">
        <f t="shared" si="333"/>
        <v>0</v>
      </c>
      <c r="DU253" s="366">
        <f t="shared" si="366"/>
        <v>0</v>
      </c>
      <c r="DV253" s="217">
        <f t="shared" si="334"/>
        <v>0</v>
      </c>
      <c r="DW253" s="217">
        <f t="shared" ca="1" si="335"/>
        <v>0</v>
      </c>
      <c r="DX253" s="217">
        <f t="shared" ca="1" si="367"/>
        <v>0</v>
      </c>
      <c r="DY253" s="217">
        <f t="shared" ca="1" si="336"/>
        <v>0</v>
      </c>
      <c r="DZ253" s="218">
        <f ca="1">IF(AND(DW253,DX253=0)=0,0,IF(DW253&gt;0,'На банк Приват'!$AB$1,IF(DX253&gt;0,'На Укрсиб'!$V$1,0)))</f>
        <v>0</v>
      </c>
      <c r="EA253" s="207"/>
      <c r="EB253" s="207" t="str">
        <f t="shared" ca="1" si="337"/>
        <v>Водій -радіотелефоніст</v>
      </c>
      <c r="EC253" s="207" t="str">
        <f t="shared" ca="1" si="338"/>
        <v>м-с</v>
      </c>
      <c r="ED253" s="207" t="str">
        <f t="shared" ca="1" si="368"/>
        <v>Носаченко В.Г.</v>
      </c>
      <c r="EE253" s="207"/>
      <c r="EF253" s="219"/>
      <c r="EG253" s="219"/>
      <c r="EH253" s="219"/>
      <c r="EI253" s="219"/>
      <c r="EJ253" s="219"/>
      <c r="EK253" s="219"/>
      <c r="EL253" s="219"/>
      <c r="EM253" s="219">
        <f t="shared" si="339"/>
        <v>0</v>
      </c>
      <c r="EN253" s="219"/>
      <c r="EO253" s="219"/>
      <c r="EP253" s="219">
        <f t="shared" si="340"/>
        <v>0</v>
      </c>
      <c r="EQ253" s="219">
        <f t="shared" si="369"/>
        <v>0</v>
      </c>
      <c r="ER253" s="219">
        <f t="shared" si="370"/>
        <v>0</v>
      </c>
      <c r="ES253" s="219"/>
      <c r="ET253" s="219">
        <f t="shared" si="341"/>
        <v>0</v>
      </c>
      <c r="EU253" s="363">
        <f t="shared" si="371"/>
        <v>0</v>
      </c>
      <c r="EV253" s="219">
        <f t="shared" si="342"/>
        <v>0</v>
      </c>
      <c r="EW253" s="219">
        <f t="shared" ca="1" si="343"/>
        <v>0</v>
      </c>
      <c r="EX253" s="219">
        <f t="shared" ca="1" si="372"/>
        <v>0</v>
      </c>
      <c r="EY253" s="219">
        <f t="shared" ca="1" si="344"/>
        <v>0</v>
      </c>
      <c r="EZ253" s="220">
        <f ca="1">IF(AND(EW253,EX253=0)=0,0,IF(EW253&gt;0,'На банк Приват'!$AH$1,IF(EX253&gt;0,'На Укрсиб'!$AH$1,0)))</f>
        <v>0</v>
      </c>
      <c r="FA253" s="28" t="str">
        <f t="shared" ca="1" si="345"/>
        <v>Носаченко В.Г.</v>
      </c>
      <c r="FB253" s="28" t="str">
        <f t="shared" ca="1" si="346"/>
        <v>Носаченко</v>
      </c>
      <c r="FC253" s="28" t="str">
        <f t="shared" ca="1" si="347"/>
        <v>Володимир</v>
      </c>
      <c r="FD253" s="28" t="str">
        <f t="shared" ca="1" si="348"/>
        <v>Генадійович</v>
      </c>
      <c r="FE253" s="28">
        <f t="shared" ca="1" si="349"/>
        <v>243</v>
      </c>
      <c r="FF253">
        <f t="shared" si="350"/>
        <v>0</v>
      </c>
      <c r="FG253" s="531" t="s">
        <v>157</v>
      </c>
    </row>
    <row r="254" spans="1:163">
      <c r="A254" s="113"/>
      <c r="B254" s="113">
        <f t="shared" ca="1" si="302"/>
        <v>0</v>
      </c>
      <c r="C254" s="113">
        <f t="shared" ca="1" si="303"/>
        <v>0</v>
      </c>
      <c r="D254" s="113" t="str">
        <f t="shared" ca="1" si="393"/>
        <v xml:space="preserve"> </v>
      </c>
      <c r="E254" s="113">
        <f t="shared" si="304"/>
        <v>0</v>
      </c>
      <c r="F254" s="115"/>
      <c r="G254" s="209">
        <f t="shared" si="392"/>
        <v>0</v>
      </c>
      <c r="H254" s="209">
        <f t="shared" si="390"/>
        <v>0</v>
      </c>
      <c r="I254" s="209">
        <f t="shared" si="391"/>
        <v>0</v>
      </c>
      <c r="J254" s="209">
        <f t="shared" si="374"/>
        <v>0</v>
      </c>
      <c r="K254" s="209">
        <f t="shared" si="375"/>
        <v>0</v>
      </c>
      <c r="L254" s="209">
        <f t="shared" si="376"/>
        <v>0</v>
      </c>
      <c r="M254" s="209">
        <f t="shared" si="377"/>
        <v>0</v>
      </c>
      <c r="N254" s="209">
        <f t="shared" si="378"/>
        <v>0</v>
      </c>
      <c r="O254" s="209">
        <f t="shared" si="373"/>
        <v>0</v>
      </c>
      <c r="P254" s="211">
        <f t="shared" si="379"/>
        <v>0</v>
      </c>
      <c r="Q254" s="209">
        <f t="shared" si="380"/>
        <v>0</v>
      </c>
      <c r="R254" s="209">
        <f t="shared" si="381"/>
        <v>0</v>
      </c>
      <c r="S254" s="209">
        <f t="shared" si="382"/>
        <v>0</v>
      </c>
      <c r="T254" s="209">
        <f t="shared" si="383"/>
        <v>0</v>
      </c>
      <c r="U254" s="209">
        <f t="shared" si="384"/>
        <v>0</v>
      </c>
      <c r="V254" s="209">
        <f t="shared" si="385"/>
        <v>0</v>
      </c>
      <c r="W254" s="209">
        <f t="shared" ca="1" si="386"/>
        <v>0</v>
      </c>
      <c r="X254" s="209">
        <f t="shared" ca="1" si="387"/>
        <v>0</v>
      </c>
      <c r="Y254" s="209">
        <f t="shared" ca="1" si="388"/>
        <v>0</v>
      </c>
      <c r="Z254" s="210" t="str">
        <f t="shared" ca="1" si="305"/>
        <v xml:space="preserve">        </v>
      </c>
      <c r="AA254" s="185"/>
      <c r="AB254" s="185">
        <f t="shared" ca="1" si="306"/>
        <v>0</v>
      </c>
      <c r="AC254" s="185">
        <f t="shared" ca="1" si="307"/>
        <v>0</v>
      </c>
      <c r="AD254" s="185" t="str">
        <f t="shared" ca="1" si="351"/>
        <v xml:space="preserve"> </v>
      </c>
      <c r="AE254" s="185"/>
      <c r="AF254" s="211"/>
      <c r="AG254" s="211"/>
      <c r="AH254" s="211"/>
      <c r="AI254" s="211"/>
      <c r="AJ254" s="211"/>
      <c r="AK254" s="211"/>
      <c r="AL254" s="211"/>
      <c r="AM254" s="211"/>
      <c r="AN254" s="211"/>
      <c r="AO254" s="211"/>
      <c r="AP254" s="623">
        <f t="shared" si="308"/>
        <v>0</v>
      </c>
      <c r="AQ254" s="211">
        <f t="shared" si="352"/>
        <v>0</v>
      </c>
      <c r="AR254" s="211">
        <f t="shared" si="353"/>
        <v>0</v>
      </c>
      <c r="AS254" s="211"/>
      <c r="AT254" s="211">
        <f t="shared" si="309"/>
        <v>0</v>
      </c>
      <c r="AU254" s="358">
        <f t="shared" si="310"/>
        <v>0</v>
      </c>
      <c r="AV254" s="211">
        <f t="shared" si="311"/>
        <v>0</v>
      </c>
      <c r="AW254" s="211">
        <f t="shared" ca="1" si="312"/>
        <v>0</v>
      </c>
      <c r="AX254" s="211">
        <f t="shared" ca="1" si="389"/>
        <v>0</v>
      </c>
      <c r="AY254" s="211">
        <f t="shared" ca="1" si="313"/>
        <v>0</v>
      </c>
      <c r="AZ254" s="212">
        <f ca="1">IF(AND(AW254,AX254=0,AY254=0)=0,0,IF(AW254&gt;0,'На банк Приват'!$J$1,IF(AX254&gt;0,'На Укрсиб'!$J$1,0)))</f>
        <v>0</v>
      </c>
      <c r="BA254" s="191"/>
      <c r="BB254" s="191">
        <f t="shared" ca="1" si="314"/>
        <v>0</v>
      </c>
      <c r="BC254" s="191">
        <f t="shared" ca="1" si="315"/>
        <v>0</v>
      </c>
      <c r="BD254" s="191" t="str">
        <f t="shared" ca="1" si="354"/>
        <v xml:space="preserve"> </v>
      </c>
      <c r="BE254" s="191"/>
      <c r="BF254" s="213"/>
      <c r="BG254" s="213"/>
      <c r="BH254" s="213"/>
      <c r="BI254" s="213"/>
      <c r="BJ254" s="213"/>
      <c r="BK254" s="213"/>
      <c r="BL254" s="213"/>
      <c r="BM254" s="213"/>
      <c r="BN254" s="213"/>
      <c r="BO254" s="213"/>
      <c r="BP254" s="623">
        <f t="shared" si="316"/>
        <v>0</v>
      </c>
      <c r="BQ254" s="213">
        <f t="shared" si="355"/>
        <v>0</v>
      </c>
      <c r="BR254" s="213">
        <f t="shared" si="356"/>
        <v>0</v>
      </c>
      <c r="BS254" s="213"/>
      <c r="BT254" s="213">
        <f t="shared" si="317"/>
        <v>0</v>
      </c>
      <c r="BU254" s="362">
        <f t="shared" si="357"/>
        <v>0</v>
      </c>
      <c r="BV254" s="213">
        <f t="shared" si="318"/>
        <v>0</v>
      </c>
      <c r="BW254" s="213">
        <f t="shared" ca="1" si="319"/>
        <v>0</v>
      </c>
      <c r="BX254" s="213">
        <f t="shared" ca="1" si="358"/>
        <v>0</v>
      </c>
      <c r="BY254" s="213">
        <f t="shared" ca="1" si="320"/>
        <v>0</v>
      </c>
      <c r="BZ254" s="214">
        <f ca="1">IF(AND(BW254,BX254=0)=0,0,IF(BW254&gt;0,'На банк Приват'!$P$1,IF(BX254&gt;0,'На Укрсиб'!$P$1,0)))</f>
        <v>0</v>
      </c>
      <c r="CA254" s="198">
        <v>247</v>
      </c>
      <c r="CB254" s="198">
        <f t="shared" ca="1" si="321"/>
        <v>0</v>
      </c>
      <c r="CC254" s="198">
        <f t="shared" ca="1" si="322"/>
        <v>0</v>
      </c>
      <c r="CD254" s="198" t="str">
        <f t="shared" ca="1" si="359"/>
        <v xml:space="preserve"> </v>
      </c>
      <c r="CE254" s="198"/>
      <c r="CF254" s="215"/>
      <c r="CG254" s="215"/>
      <c r="CH254" s="215"/>
      <c r="CI254" s="215"/>
      <c r="CJ254" s="215"/>
      <c r="CK254" s="215"/>
      <c r="CL254" s="215"/>
      <c r="CM254" s="215">
        <f t="shared" si="395"/>
        <v>0</v>
      </c>
      <c r="CN254" s="215"/>
      <c r="CO254" s="215"/>
      <c r="CP254" s="215">
        <f t="shared" si="323"/>
        <v>0</v>
      </c>
      <c r="CQ254" s="215">
        <f t="shared" si="360"/>
        <v>0</v>
      </c>
      <c r="CR254" s="215">
        <f t="shared" si="361"/>
        <v>0</v>
      </c>
      <c r="CS254" s="215"/>
      <c r="CT254" s="215">
        <f t="shared" si="324"/>
        <v>0</v>
      </c>
      <c r="CU254" s="369">
        <f t="shared" si="325"/>
        <v>0</v>
      </c>
      <c r="CV254" s="215">
        <f t="shared" si="326"/>
        <v>0</v>
      </c>
      <c r="CW254" s="215">
        <f t="shared" ca="1" si="327"/>
        <v>0</v>
      </c>
      <c r="CX254" s="215">
        <f t="shared" ca="1" si="362"/>
        <v>0</v>
      </c>
      <c r="CY254" s="215">
        <f t="shared" ca="1" si="328"/>
        <v>0</v>
      </c>
      <c r="CZ254" s="216">
        <f ca="1">IF(AND(CW254,CX254=0)=0,0,IF(CW254&gt;0,'На банк Приват'!$V$1,IF(CX254&gt;0,'На Укрсиб'!$V$1,0)))</f>
        <v>0</v>
      </c>
      <c r="DA254" s="204"/>
      <c r="DB254" s="204">
        <f t="shared" ca="1" si="329"/>
        <v>0</v>
      </c>
      <c r="DC254" s="204">
        <f t="shared" ca="1" si="330"/>
        <v>0</v>
      </c>
      <c r="DD254" s="204" t="str">
        <f t="shared" ca="1" si="363"/>
        <v xml:space="preserve"> </v>
      </c>
      <c r="DE254" s="204"/>
      <c r="DF254" s="217"/>
      <c r="DG254" s="217"/>
      <c r="DH254" s="217"/>
      <c r="DI254" s="217"/>
      <c r="DJ254" s="217"/>
      <c r="DK254" s="217"/>
      <c r="DL254" s="217"/>
      <c r="DM254" s="217">
        <f t="shared" si="331"/>
        <v>0</v>
      </c>
      <c r="DN254" s="217"/>
      <c r="DO254" s="217"/>
      <c r="DP254" s="763">
        <f t="shared" si="332"/>
        <v>0</v>
      </c>
      <c r="DQ254" s="217">
        <f t="shared" si="364"/>
        <v>0</v>
      </c>
      <c r="DR254" s="217">
        <f t="shared" si="365"/>
        <v>0</v>
      </c>
      <c r="DS254" s="217"/>
      <c r="DT254" s="217">
        <f t="shared" si="333"/>
        <v>0</v>
      </c>
      <c r="DU254" s="366">
        <f t="shared" si="366"/>
        <v>0</v>
      </c>
      <c r="DV254" s="217">
        <f t="shared" si="334"/>
        <v>0</v>
      </c>
      <c r="DW254" s="217">
        <f t="shared" ca="1" si="335"/>
        <v>0</v>
      </c>
      <c r="DX254" s="217">
        <f t="shared" ca="1" si="367"/>
        <v>0</v>
      </c>
      <c r="DY254" s="217">
        <f t="shared" ca="1" si="336"/>
        <v>0</v>
      </c>
      <c r="DZ254" s="218">
        <f ca="1">IF(AND(DW254,DX254=0)=0,0,IF(DW254&gt;0,'На банк Приват'!$AB$1,IF(DX254&gt;0,'На Укрсиб'!$V$1,0)))</f>
        <v>0</v>
      </c>
      <c r="EA254" s="207"/>
      <c r="EB254" s="207">
        <f t="shared" ca="1" si="337"/>
        <v>0</v>
      </c>
      <c r="EC254" s="207">
        <f t="shared" ca="1" si="338"/>
        <v>0</v>
      </c>
      <c r="ED254" s="207" t="str">
        <f t="shared" ca="1" si="368"/>
        <v xml:space="preserve"> </v>
      </c>
      <c r="EE254" s="207"/>
      <c r="EF254" s="219"/>
      <c r="EG254" s="219"/>
      <c r="EH254" s="219"/>
      <c r="EI254" s="219"/>
      <c r="EJ254" s="219"/>
      <c r="EK254" s="219"/>
      <c r="EL254" s="219"/>
      <c r="EM254" s="219">
        <f t="shared" si="339"/>
        <v>0</v>
      </c>
      <c r="EN254" s="219"/>
      <c r="EO254" s="219"/>
      <c r="EP254" s="219">
        <f t="shared" si="340"/>
        <v>0</v>
      </c>
      <c r="EQ254" s="219">
        <f t="shared" si="369"/>
        <v>0</v>
      </c>
      <c r="ER254" s="219">
        <f t="shared" si="370"/>
        <v>0</v>
      </c>
      <c r="ES254" s="219"/>
      <c r="ET254" s="219">
        <f t="shared" si="341"/>
        <v>0</v>
      </c>
      <c r="EU254" s="363">
        <f t="shared" si="371"/>
        <v>0</v>
      </c>
      <c r="EV254" s="219">
        <f t="shared" si="342"/>
        <v>0</v>
      </c>
      <c r="EW254" s="219">
        <f t="shared" ca="1" si="343"/>
        <v>0</v>
      </c>
      <c r="EX254" s="219">
        <f t="shared" ca="1" si="372"/>
        <v>0</v>
      </c>
      <c r="EY254" s="219">
        <f t="shared" ca="1" si="344"/>
        <v>0</v>
      </c>
      <c r="EZ254" s="220">
        <f ca="1">IF(AND(EW254,EX254=0)=0,0,IF(EW254&gt;0,'На банк Приват'!$AH$1,IF(EX254&gt;0,'На Укрсиб'!$AH$1,0)))</f>
        <v>0</v>
      </c>
      <c r="FA254" s="28" t="str">
        <f t="shared" ca="1" si="345"/>
        <v xml:space="preserve"> </v>
      </c>
      <c r="FB254" s="28">
        <f t="shared" ca="1" si="346"/>
        <v>0</v>
      </c>
      <c r="FC254" s="28">
        <f t="shared" ca="1" si="347"/>
        <v>0</v>
      </c>
      <c r="FD254" s="28">
        <f t="shared" ca="1" si="348"/>
        <v>0</v>
      </c>
      <c r="FE254" s="28">
        <f t="shared" ca="1" si="349"/>
        <v>244</v>
      </c>
      <c r="FF254">
        <f t="shared" si="350"/>
        <v>0</v>
      </c>
      <c r="FG254" s="531" t="s">
        <v>635</v>
      </c>
    </row>
    <row r="255" spans="1:163">
      <c r="A255" s="113"/>
      <c r="B255" s="113" t="str">
        <f t="shared" ca="1" si="302"/>
        <v>Командир відділення</v>
      </c>
      <c r="C255" s="113">
        <f t="shared" ca="1" si="303"/>
        <v>0</v>
      </c>
      <c r="D255" s="113" t="str">
        <f t="shared" ca="1" si="393"/>
        <v>ВАКАНТ</v>
      </c>
      <c r="E255" s="113">
        <f t="shared" si="304"/>
        <v>0</v>
      </c>
      <c r="F255" s="115"/>
      <c r="G255" s="209">
        <f t="shared" si="392"/>
        <v>0</v>
      </c>
      <c r="H255" s="209">
        <f t="shared" si="390"/>
        <v>0</v>
      </c>
      <c r="I255" s="209">
        <f t="shared" si="391"/>
        <v>0</v>
      </c>
      <c r="J255" s="209">
        <f t="shared" si="374"/>
        <v>0</v>
      </c>
      <c r="K255" s="209">
        <f t="shared" si="375"/>
        <v>0</v>
      </c>
      <c r="L255" s="209">
        <f t="shared" si="376"/>
        <v>0</v>
      </c>
      <c r="M255" s="209">
        <f t="shared" si="377"/>
        <v>0</v>
      </c>
      <c r="N255" s="209">
        <f t="shared" si="378"/>
        <v>0</v>
      </c>
      <c r="O255" s="209">
        <f t="shared" si="373"/>
        <v>0</v>
      </c>
      <c r="P255" s="211">
        <f t="shared" si="379"/>
        <v>0</v>
      </c>
      <c r="Q255" s="209">
        <f t="shared" si="380"/>
        <v>0</v>
      </c>
      <c r="R255" s="209">
        <f t="shared" si="381"/>
        <v>0</v>
      </c>
      <c r="S255" s="209">
        <f t="shared" si="382"/>
        <v>0</v>
      </c>
      <c r="T255" s="209">
        <f t="shared" si="383"/>
        <v>0</v>
      </c>
      <c r="U255" s="209">
        <f t="shared" si="384"/>
        <v>0</v>
      </c>
      <c r="V255" s="209">
        <f t="shared" si="385"/>
        <v>0</v>
      </c>
      <c r="W255" s="209">
        <f t="shared" ca="1" si="386"/>
        <v>0</v>
      </c>
      <c r="X255" s="209">
        <f t="shared" ca="1" si="387"/>
        <v>0</v>
      </c>
      <c r="Y255" s="209">
        <f t="shared" ca="1" si="388"/>
        <v>0</v>
      </c>
      <c r="Z255" s="210" t="str">
        <f t="shared" ca="1" si="305"/>
        <v xml:space="preserve">        </v>
      </c>
      <c r="AA255" s="185"/>
      <c r="AB255" s="185" t="str">
        <f t="shared" ca="1" si="306"/>
        <v>Командир відділення</v>
      </c>
      <c r="AC255" s="185">
        <f t="shared" ca="1" si="307"/>
        <v>0</v>
      </c>
      <c r="AD255" s="185" t="str">
        <f t="shared" ca="1" si="351"/>
        <v>ВАКАНТ</v>
      </c>
      <c r="AE255" s="185"/>
      <c r="AF255" s="211"/>
      <c r="AG255" s="211"/>
      <c r="AH255" s="211"/>
      <c r="AI255" s="211"/>
      <c r="AJ255" s="211"/>
      <c r="AK255" s="211"/>
      <c r="AL255" s="211"/>
      <c r="AM255" s="211"/>
      <c r="AN255" s="211"/>
      <c r="AO255" s="211"/>
      <c r="AP255" s="623">
        <f t="shared" si="308"/>
        <v>0</v>
      </c>
      <c r="AQ255" s="211">
        <f t="shared" si="352"/>
        <v>0</v>
      </c>
      <c r="AR255" s="211">
        <f t="shared" si="353"/>
        <v>0</v>
      </c>
      <c r="AS255" s="211"/>
      <c r="AT255" s="211">
        <f t="shared" si="309"/>
        <v>0</v>
      </c>
      <c r="AU255" s="358">
        <f t="shared" si="310"/>
        <v>0</v>
      </c>
      <c r="AV255" s="211">
        <f t="shared" si="311"/>
        <v>0</v>
      </c>
      <c r="AW255" s="211">
        <f t="shared" ca="1" si="312"/>
        <v>0</v>
      </c>
      <c r="AX255" s="211">
        <f t="shared" ca="1" si="389"/>
        <v>0</v>
      </c>
      <c r="AY255" s="211">
        <f t="shared" ca="1" si="313"/>
        <v>0</v>
      </c>
      <c r="AZ255" s="212">
        <f ca="1">IF(AND(AW255,AX255=0,AY255=0)=0,0,IF(AW255&gt;0,'На банк Приват'!$J$1,IF(AX255&gt;0,'На Укрсиб'!$J$1,0)))</f>
        <v>0</v>
      </c>
      <c r="BA255" s="191"/>
      <c r="BB255" s="191" t="str">
        <f t="shared" ca="1" si="314"/>
        <v>Командир відділення</v>
      </c>
      <c r="BC255" s="191">
        <f t="shared" ca="1" si="315"/>
        <v>0</v>
      </c>
      <c r="BD255" s="191" t="str">
        <f t="shared" ca="1" si="354"/>
        <v>ВАКАНТ</v>
      </c>
      <c r="BE255" s="191"/>
      <c r="BF255" s="213"/>
      <c r="BG255" s="213"/>
      <c r="BH255" s="213"/>
      <c r="BI255" s="213"/>
      <c r="BJ255" s="213"/>
      <c r="BK255" s="213"/>
      <c r="BL255" s="213"/>
      <c r="BM255" s="213"/>
      <c r="BN255" s="213"/>
      <c r="BO255" s="213"/>
      <c r="BP255" s="623">
        <f t="shared" si="316"/>
        <v>0</v>
      </c>
      <c r="BQ255" s="213">
        <f t="shared" si="355"/>
        <v>0</v>
      </c>
      <c r="BR255" s="213">
        <f t="shared" si="356"/>
        <v>0</v>
      </c>
      <c r="BS255" s="213"/>
      <c r="BT255" s="213">
        <f t="shared" si="317"/>
        <v>0</v>
      </c>
      <c r="BU255" s="362">
        <f t="shared" si="357"/>
        <v>0</v>
      </c>
      <c r="BV255" s="213">
        <f t="shared" si="318"/>
        <v>0</v>
      </c>
      <c r="BW255" s="213">
        <f t="shared" ca="1" si="319"/>
        <v>0</v>
      </c>
      <c r="BX255" s="213">
        <f t="shared" ca="1" si="358"/>
        <v>0</v>
      </c>
      <c r="BY255" s="213">
        <f t="shared" ca="1" si="320"/>
        <v>0</v>
      </c>
      <c r="BZ255" s="214">
        <f ca="1">IF(AND(BW255,BX255=0)=0,0,IF(BW255&gt;0,'На банк Приват'!$P$1,IF(BX255&gt;0,'На Укрсиб'!$P$1,0)))</f>
        <v>0</v>
      </c>
      <c r="CA255" s="198">
        <v>248</v>
      </c>
      <c r="CB255" s="198" t="str">
        <f t="shared" ca="1" si="321"/>
        <v>Командир відділення</v>
      </c>
      <c r="CC255" s="198">
        <f t="shared" ca="1" si="322"/>
        <v>0</v>
      </c>
      <c r="CD255" s="198" t="str">
        <f t="shared" ca="1" si="359"/>
        <v>ВАКАНТ</v>
      </c>
      <c r="CE255" s="198"/>
      <c r="CF255" s="215"/>
      <c r="CG255" s="215"/>
      <c r="CH255" s="215"/>
      <c r="CI255" s="215"/>
      <c r="CJ255" s="215"/>
      <c r="CK255" s="215"/>
      <c r="CL255" s="215"/>
      <c r="CM255" s="215">
        <f t="shared" si="395"/>
        <v>0</v>
      </c>
      <c r="CN255" s="215"/>
      <c r="CO255" s="215"/>
      <c r="CP255" s="215">
        <f t="shared" si="323"/>
        <v>0</v>
      </c>
      <c r="CQ255" s="215">
        <f t="shared" si="360"/>
        <v>0</v>
      </c>
      <c r="CR255" s="215">
        <f t="shared" si="361"/>
        <v>0</v>
      </c>
      <c r="CS255" s="215"/>
      <c r="CT255" s="215">
        <f t="shared" si="324"/>
        <v>0</v>
      </c>
      <c r="CU255" s="369">
        <f t="shared" si="325"/>
        <v>0</v>
      </c>
      <c r="CV255" s="215">
        <f t="shared" si="326"/>
        <v>0</v>
      </c>
      <c r="CW255" s="215">
        <f t="shared" ca="1" si="327"/>
        <v>0</v>
      </c>
      <c r="CX255" s="215">
        <f t="shared" ca="1" si="362"/>
        <v>0</v>
      </c>
      <c r="CY255" s="215">
        <f t="shared" ca="1" si="328"/>
        <v>0</v>
      </c>
      <c r="CZ255" s="216">
        <f ca="1">IF(AND(CW255,CX255=0)=0,0,IF(CW255&gt;0,'На банк Приват'!$V$1,IF(CX255&gt;0,'На Укрсиб'!$V$1,0)))</f>
        <v>0</v>
      </c>
      <c r="DA255" s="204"/>
      <c r="DB255" s="204" t="str">
        <f t="shared" ca="1" si="329"/>
        <v>Командир відділення</v>
      </c>
      <c r="DC255" s="204">
        <f t="shared" ca="1" si="330"/>
        <v>0</v>
      </c>
      <c r="DD255" s="204" t="str">
        <f t="shared" ca="1" si="363"/>
        <v>ВАКАНТ</v>
      </c>
      <c r="DE255" s="204"/>
      <c r="DF255" s="217"/>
      <c r="DG255" s="217"/>
      <c r="DH255" s="217"/>
      <c r="DI255" s="217"/>
      <c r="DJ255" s="217"/>
      <c r="DK255" s="217"/>
      <c r="DL255" s="217"/>
      <c r="DM255" s="217">
        <f t="shared" si="331"/>
        <v>0</v>
      </c>
      <c r="DN255" s="217"/>
      <c r="DO255" s="217"/>
      <c r="DP255" s="763">
        <f t="shared" si="332"/>
        <v>0</v>
      </c>
      <c r="DQ255" s="217">
        <f t="shared" si="364"/>
        <v>0</v>
      </c>
      <c r="DR255" s="217">
        <f t="shared" si="365"/>
        <v>0</v>
      </c>
      <c r="DS255" s="217"/>
      <c r="DT255" s="217">
        <f t="shared" si="333"/>
        <v>0</v>
      </c>
      <c r="DU255" s="366">
        <f t="shared" si="366"/>
        <v>0</v>
      </c>
      <c r="DV255" s="217">
        <f t="shared" si="334"/>
        <v>0</v>
      </c>
      <c r="DW255" s="217">
        <f t="shared" ca="1" si="335"/>
        <v>0</v>
      </c>
      <c r="DX255" s="217">
        <f t="shared" ca="1" si="367"/>
        <v>0</v>
      </c>
      <c r="DY255" s="217">
        <f t="shared" ca="1" si="336"/>
        <v>0</v>
      </c>
      <c r="DZ255" s="218">
        <f ca="1">IF(AND(DW255,DX255=0)=0,0,IF(DW255&gt;0,'На банк Приват'!$AB$1,IF(DX255&gt;0,'На Укрсиб'!$V$1,0)))</f>
        <v>0</v>
      </c>
      <c r="EA255" s="207"/>
      <c r="EB255" s="207" t="str">
        <f t="shared" ca="1" si="337"/>
        <v>Командир відділення</v>
      </c>
      <c r="EC255" s="207">
        <f t="shared" ca="1" si="338"/>
        <v>0</v>
      </c>
      <c r="ED255" s="207" t="str">
        <f t="shared" ca="1" si="368"/>
        <v>ВАКАНТ</v>
      </c>
      <c r="EE255" s="207"/>
      <c r="EF255" s="219"/>
      <c r="EG255" s="219"/>
      <c r="EH255" s="219"/>
      <c r="EI255" s="219"/>
      <c r="EJ255" s="219"/>
      <c r="EK255" s="219"/>
      <c r="EL255" s="219"/>
      <c r="EM255" s="219">
        <f t="shared" si="339"/>
        <v>0</v>
      </c>
      <c r="EN255" s="219"/>
      <c r="EO255" s="219"/>
      <c r="EP255" s="219">
        <f t="shared" si="340"/>
        <v>0</v>
      </c>
      <c r="EQ255" s="219">
        <f t="shared" si="369"/>
        <v>0</v>
      </c>
      <c r="ER255" s="219">
        <f t="shared" si="370"/>
        <v>0</v>
      </c>
      <c r="ES255" s="219"/>
      <c r="ET255" s="219">
        <f t="shared" si="341"/>
        <v>0</v>
      </c>
      <c r="EU255" s="363">
        <f t="shared" si="371"/>
        <v>0</v>
      </c>
      <c r="EV255" s="219">
        <f t="shared" si="342"/>
        <v>0</v>
      </c>
      <c r="EW255" s="219">
        <f t="shared" ca="1" si="343"/>
        <v>0</v>
      </c>
      <c r="EX255" s="219">
        <f t="shared" ca="1" si="372"/>
        <v>0</v>
      </c>
      <c r="EY255" s="219">
        <f t="shared" ca="1" si="344"/>
        <v>0</v>
      </c>
      <c r="EZ255" s="220">
        <f ca="1">IF(AND(EW255,EX255=0)=0,0,IF(EW255&gt;0,'На банк Приват'!$AH$1,IF(EX255&gt;0,'На Укрсиб'!$AH$1,0)))</f>
        <v>0</v>
      </c>
      <c r="FA255" s="28" t="str">
        <f t="shared" ca="1" si="345"/>
        <v>ВАКАНТ</v>
      </c>
      <c r="FB255" s="28">
        <f t="shared" ca="1" si="346"/>
        <v>0</v>
      </c>
      <c r="FC255" s="28">
        <f t="shared" ca="1" si="347"/>
        <v>0</v>
      </c>
      <c r="FD255" s="28">
        <f t="shared" ca="1" si="348"/>
        <v>0</v>
      </c>
      <c r="FE255" s="28">
        <f t="shared" ca="1" si="349"/>
        <v>245</v>
      </c>
      <c r="FF255">
        <f t="shared" si="350"/>
        <v>0</v>
      </c>
      <c r="FG255" s="531" t="s">
        <v>159</v>
      </c>
    </row>
    <row r="256" spans="1:163">
      <c r="A256" s="113"/>
      <c r="B256" s="113" t="str">
        <f t="shared" ca="1" si="302"/>
        <v xml:space="preserve">Старший маскувальник </v>
      </c>
      <c r="C256" s="113" t="str">
        <f t="shared" ca="1" si="303"/>
        <v>ст. м-с</v>
      </c>
      <c r="D256" s="113" t="str">
        <f t="shared" ca="1" si="393"/>
        <v>Генчєв В.М.</v>
      </c>
      <c r="E256" s="113">
        <f t="shared" si="304"/>
        <v>0</v>
      </c>
      <c r="F256" s="115"/>
      <c r="G256" s="209">
        <f t="shared" si="392"/>
        <v>0</v>
      </c>
      <c r="H256" s="209">
        <f t="shared" si="390"/>
        <v>0</v>
      </c>
      <c r="I256" s="209">
        <f t="shared" si="391"/>
        <v>0</v>
      </c>
      <c r="J256" s="209">
        <f t="shared" si="374"/>
        <v>0</v>
      </c>
      <c r="K256" s="209">
        <f t="shared" si="375"/>
        <v>0</v>
      </c>
      <c r="L256" s="209">
        <f t="shared" si="376"/>
        <v>0</v>
      </c>
      <c r="M256" s="209">
        <f t="shared" si="377"/>
        <v>0</v>
      </c>
      <c r="N256" s="209">
        <f t="shared" si="378"/>
        <v>0</v>
      </c>
      <c r="O256" s="209">
        <f t="shared" si="373"/>
        <v>0</v>
      </c>
      <c r="P256" s="211">
        <f t="shared" si="379"/>
        <v>0</v>
      </c>
      <c r="Q256" s="209">
        <f t="shared" si="380"/>
        <v>0</v>
      </c>
      <c r="R256" s="209">
        <f t="shared" si="381"/>
        <v>0</v>
      </c>
      <c r="S256" s="209">
        <f t="shared" si="382"/>
        <v>0</v>
      </c>
      <c r="T256" s="209">
        <f t="shared" si="383"/>
        <v>0</v>
      </c>
      <c r="U256" s="209">
        <f t="shared" si="384"/>
        <v>0</v>
      </c>
      <c r="V256" s="209">
        <f t="shared" si="385"/>
        <v>0</v>
      </c>
      <c r="W256" s="209">
        <f t="shared" ca="1" si="386"/>
        <v>0</v>
      </c>
      <c r="X256" s="209">
        <f t="shared" ca="1" si="387"/>
        <v>0</v>
      </c>
      <c r="Y256" s="209">
        <f t="shared" ca="1" si="388"/>
        <v>0</v>
      </c>
      <c r="Z256" s="210" t="str">
        <f t="shared" ca="1" si="305"/>
        <v xml:space="preserve">        </v>
      </c>
      <c r="AA256" s="185"/>
      <c r="AB256" s="185" t="str">
        <f t="shared" ca="1" si="306"/>
        <v xml:space="preserve">Старший маскувальник </v>
      </c>
      <c r="AC256" s="185" t="str">
        <f t="shared" ca="1" si="307"/>
        <v>ст. м-с</v>
      </c>
      <c r="AD256" s="185" t="str">
        <f t="shared" ca="1" si="351"/>
        <v>Генчєв В.М.</v>
      </c>
      <c r="AE256" s="185"/>
      <c r="AF256" s="211"/>
      <c r="AG256" s="211"/>
      <c r="AH256" s="211"/>
      <c r="AI256" s="211"/>
      <c r="AJ256" s="211"/>
      <c r="AK256" s="211"/>
      <c r="AL256" s="211"/>
      <c r="AM256" s="211"/>
      <c r="AN256" s="211"/>
      <c r="AO256" s="211"/>
      <c r="AP256" s="623">
        <f t="shared" si="308"/>
        <v>0</v>
      </c>
      <c r="AQ256" s="211">
        <f t="shared" si="352"/>
        <v>0</v>
      </c>
      <c r="AR256" s="211">
        <f t="shared" si="353"/>
        <v>0</v>
      </c>
      <c r="AS256" s="211"/>
      <c r="AT256" s="211">
        <f t="shared" si="309"/>
        <v>0</v>
      </c>
      <c r="AU256" s="358">
        <f t="shared" si="310"/>
        <v>0</v>
      </c>
      <c r="AV256" s="211">
        <f t="shared" si="311"/>
        <v>0</v>
      </c>
      <c r="AW256" s="211">
        <f t="shared" ca="1" si="312"/>
        <v>0</v>
      </c>
      <c r="AX256" s="211">
        <f t="shared" ca="1" si="389"/>
        <v>0</v>
      </c>
      <c r="AY256" s="211">
        <f t="shared" ca="1" si="313"/>
        <v>0</v>
      </c>
      <c r="AZ256" s="212">
        <f ca="1">IF(AND(AW256,AX256=0,AY256=0)=0,0,IF(AW256&gt;0,'На банк Приват'!$J$1,IF(AX256&gt;0,'На Укрсиб'!$J$1,0)))</f>
        <v>0</v>
      </c>
      <c r="BA256" s="191"/>
      <c r="BB256" s="191" t="str">
        <f t="shared" ca="1" si="314"/>
        <v xml:space="preserve">Старший маскувальник </v>
      </c>
      <c r="BC256" s="191" t="str">
        <f t="shared" ca="1" si="315"/>
        <v>ст. м-с</v>
      </c>
      <c r="BD256" s="191" t="str">
        <f t="shared" ca="1" si="354"/>
        <v>Генчєв В.М.</v>
      </c>
      <c r="BE256" s="191"/>
      <c r="BF256" s="213"/>
      <c r="BG256" s="213"/>
      <c r="BH256" s="213"/>
      <c r="BI256" s="213"/>
      <c r="BJ256" s="213"/>
      <c r="BK256" s="213"/>
      <c r="BL256" s="213"/>
      <c r="BM256" s="213"/>
      <c r="BN256" s="213"/>
      <c r="BO256" s="213"/>
      <c r="BP256" s="623">
        <f t="shared" si="316"/>
        <v>0</v>
      </c>
      <c r="BQ256" s="213">
        <f t="shared" si="355"/>
        <v>0</v>
      </c>
      <c r="BR256" s="213">
        <f t="shared" si="356"/>
        <v>0</v>
      </c>
      <c r="BS256" s="213"/>
      <c r="BT256" s="213">
        <f t="shared" si="317"/>
        <v>0</v>
      </c>
      <c r="BU256" s="362">
        <f t="shared" si="357"/>
        <v>0</v>
      </c>
      <c r="BV256" s="213">
        <f t="shared" si="318"/>
        <v>0</v>
      </c>
      <c r="BW256" s="213">
        <f t="shared" ca="1" si="319"/>
        <v>0</v>
      </c>
      <c r="BX256" s="213">
        <f t="shared" ca="1" si="358"/>
        <v>0</v>
      </c>
      <c r="BY256" s="213">
        <f t="shared" ca="1" si="320"/>
        <v>0</v>
      </c>
      <c r="BZ256" s="214">
        <f ca="1">IF(AND(BW256,BX256=0)=0,0,IF(BW256&gt;0,'На банк Приват'!$P$1,IF(BX256&gt;0,'На Укрсиб'!$P$1,0)))</f>
        <v>0</v>
      </c>
      <c r="CA256" s="198">
        <v>249</v>
      </c>
      <c r="CB256" s="198" t="str">
        <f t="shared" ca="1" si="321"/>
        <v xml:space="preserve">Старший маскувальник </v>
      </c>
      <c r="CC256" s="198" t="str">
        <f t="shared" ca="1" si="322"/>
        <v>ст. м-с</v>
      </c>
      <c r="CD256" s="198" t="str">
        <f t="shared" ca="1" si="359"/>
        <v>Генчєв В.М.</v>
      </c>
      <c r="CE256" s="198"/>
      <c r="CF256" s="215"/>
      <c r="CG256" s="215"/>
      <c r="CH256" s="215"/>
      <c r="CI256" s="215"/>
      <c r="CJ256" s="215"/>
      <c r="CK256" s="215"/>
      <c r="CL256" s="215"/>
      <c r="CM256" s="215">
        <f t="shared" si="395"/>
        <v>0</v>
      </c>
      <c r="CN256" s="215"/>
      <c r="CO256" s="215"/>
      <c r="CP256" s="215">
        <f t="shared" si="323"/>
        <v>0</v>
      </c>
      <c r="CQ256" s="215">
        <f t="shared" si="360"/>
        <v>0</v>
      </c>
      <c r="CR256" s="215">
        <f t="shared" si="361"/>
        <v>0</v>
      </c>
      <c r="CS256" s="215"/>
      <c r="CT256" s="215">
        <f t="shared" si="324"/>
        <v>0</v>
      </c>
      <c r="CU256" s="369">
        <f t="shared" si="325"/>
        <v>0</v>
      </c>
      <c r="CV256" s="215">
        <f t="shared" si="326"/>
        <v>0</v>
      </c>
      <c r="CW256" s="215">
        <f t="shared" ca="1" si="327"/>
        <v>0</v>
      </c>
      <c r="CX256" s="215">
        <f t="shared" ca="1" si="362"/>
        <v>0</v>
      </c>
      <c r="CY256" s="215">
        <f t="shared" ca="1" si="328"/>
        <v>0</v>
      </c>
      <c r="CZ256" s="216">
        <f ca="1">IF(AND(CW256,CX256=0)=0,0,IF(CW256&gt;0,'На банк Приват'!$V$1,IF(CX256&gt;0,'На Укрсиб'!$V$1,0)))</f>
        <v>0</v>
      </c>
      <c r="DA256" s="204"/>
      <c r="DB256" s="204" t="str">
        <f t="shared" ca="1" si="329"/>
        <v xml:space="preserve">Старший маскувальник </v>
      </c>
      <c r="DC256" s="204" t="str">
        <f t="shared" ca="1" si="330"/>
        <v>ст. м-с</v>
      </c>
      <c r="DD256" s="204" t="str">
        <f t="shared" ca="1" si="363"/>
        <v>Генчєв В.М.</v>
      </c>
      <c r="DE256" s="204"/>
      <c r="DF256" s="217"/>
      <c r="DG256" s="217"/>
      <c r="DH256" s="217"/>
      <c r="DI256" s="217"/>
      <c r="DJ256" s="217"/>
      <c r="DK256" s="217"/>
      <c r="DL256" s="217"/>
      <c r="DM256" s="217">
        <f t="shared" si="331"/>
        <v>0</v>
      </c>
      <c r="DN256" s="217"/>
      <c r="DO256" s="217"/>
      <c r="DP256" s="763">
        <f t="shared" si="332"/>
        <v>0</v>
      </c>
      <c r="DQ256" s="217">
        <f t="shared" si="364"/>
        <v>0</v>
      </c>
      <c r="DR256" s="217">
        <f t="shared" si="365"/>
        <v>0</v>
      </c>
      <c r="DS256" s="217"/>
      <c r="DT256" s="217">
        <f t="shared" si="333"/>
        <v>0</v>
      </c>
      <c r="DU256" s="366">
        <f t="shared" si="366"/>
        <v>0</v>
      </c>
      <c r="DV256" s="217">
        <f t="shared" si="334"/>
        <v>0</v>
      </c>
      <c r="DW256" s="217">
        <f t="shared" ca="1" si="335"/>
        <v>0</v>
      </c>
      <c r="DX256" s="217">
        <f t="shared" ca="1" si="367"/>
        <v>0</v>
      </c>
      <c r="DY256" s="217">
        <f t="shared" ca="1" si="336"/>
        <v>0</v>
      </c>
      <c r="DZ256" s="218">
        <f ca="1">IF(AND(DW256,DX256=0)=0,0,IF(DW256&gt;0,'На банк Приват'!$AB$1,IF(DX256&gt;0,'На Укрсиб'!$V$1,0)))</f>
        <v>0</v>
      </c>
      <c r="EA256" s="207"/>
      <c r="EB256" s="207" t="str">
        <f t="shared" ca="1" si="337"/>
        <v xml:space="preserve">Старший маскувальник </v>
      </c>
      <c r="EC256" s="207" t="str">
        <f t="shared" ca="1" si="338"/>
        <v>ст. м-с</v>
      </c>
      <c r="ED256" s="207" t="str">
        <f t="shared" ca="1" si="368"/>
        <v>Генчєв В.М.</v>
      </c>
      <c r="EE256" s="207"/>
      <c r="EF256" s="219"/>
      <c r="EG256" s="219"/>
      <c r="EH256" s="219"/>
      <c r="EI256" s="219"/>
      <c r="EJ256" s="219"/>
      <c r="EK256" s="219"/>
      <c r="EL256" s="219"/>
      <c r="EM256" s="219">
        <f t="shared" si="339"/>
        <v>0</v>
      </c>
      <c r="EN256" s="219"/>
      <c r="EO256" s="219"/>
      <c r="EP256" s="219">
        <f t="shared" si="340"/>
        <v>0</v>
      </c>
      <c r="EQ256" s="219">
        <f t="shared" si="369"/>
        <v>0</v>
      </c>
      <c r="ER256" s="219">
        <f t="shared" si="370"/>
        <v>0</v>
      </c>
      <c r="ES256" s="219"/>
      <c r="ET256" s="219">
        <f t="shared" si="341"/>
        <v>0</v>
      </c>
      <c r="EU256" s="363">
        <f t="shared" si="371"/>
        <v>0</v>
      </c>
      <c r="EV256" s="219">
        <f t="shared" si="342"/>
        <v>0</v>
      </c>
      <c r="EW256" s="219">
        <f t="shared" ca="1" si="343"/>
        <v>0</v>
      </c>
      <c r="EX256" s="219">
        <f t="shared" ca="1" si="372"/>
        <v>0</v>
      </c>
      <c r="EY256" s="219">
        <f t="shared" ca="1" si="344"/>
        <v>0</v>
      </c>
      <c r="EZ256" s="220">
        <f ca="1">IF(AND(EW256,EX256=0)=0,0,IF(EW256&gt;0,'На банк Приват'!$AH$1,IF(EX256&gt;0,'На Укрсиб'!$AH$1,0)))</f>
        <v>0</v>
      </c>
      <c r="FA256" s="28" t="str">
        <f t="shared" ca="1" si="345"/>
        <v>Генчєв В.М.</v>
      </c>
      <c r="FB256" s="28" t="str">
        <f t="shared" ca="1" si="346"/>
        <v>Генчєв</v>
      </c>
      <c r="FC256" s="28" t="str">
        <f t="shared" ca="1" si="347"/>
        <v>Віталій</v>
      </c>
      <c r="FD256" s="28" t="str">
        <f t="shared" ca="1" si="348"/>
        <v>Миколайович</v>
      </c>
      <c r="FE256" s="28">
        <f t="shared" ca="1" si="349"/>
        <v>246</v>
      </c>
      <c r="FF256">
        <f t="shared" si="350"/>
        <v>0</v>
      </c>
      <c r="FG256" s="531" t="s">
        <v>409</v>
      </c>
    </row>
    <row r="257" spans="1:163">
      <c r="A257" s="113"/>
      <c r="B257" s="113" t="str">
        <f t="shared" ca="1" si="302"/>
        <v>Маскувальник</v>
      </c>
      <c r="C257" s="113">
        <f t="shared" ca="1" si="303"/>
        <v>0</v>
      </c>
      <c r="D257" s="113">
        <f t="shared" ca="1" si="393"/>
        <v>0</v>
      </c>
      <c r="E257" s="113">
        <f t="shared" si="304"/>
        <v>0</v>
      </c>
      <c r="F257" s="115"/>
      <c r="G257" s="209">
        <f t="shared" si="392"/>
        <v>0</v>
      </c>
      <c r="H257" s="209">
        <f t="shared" si="390"/>
        <v>0</v>
      </c>
      <c r="I257" s="209">
        <f t="shared" si="391"/>
        <v>0</v>
      </c>
      <c r="J257" s="209">
        <f t="shared" si="374"/>
        <v>0</v>
      </c>
      <c r="K257" s="209">
        <f t="shared" si="375"/>
        <v>0</v>
      </c>
      <c r="L257" s="209">
        <f t="shared" si="376"/>
        <v>0</v>
      </c>
      <c r="M257" s="209">
        <f t="shared" si="377"/>
        <v>0</v>
      </c>
      <c r="N257" s="209">
        <f t="shared" si="378"/>
        <v>0</v>
      </c>
      <c r="O257" s="209">
        <f t="shared" si="373"/>
        <v>0</v>
      </c>
      <c r="P257" s="211">
        <f t="shared" si="379"/>
        <v>0</v>
      </c>
      <c r="Q257" s="209">
        <f t="shared" si="380"/>
        <v>0</v>
      </c>
      <c r="R257" s="209">
        <f t="shared" si="381"/>
        <v>0</v>
      </c>
      <c r="S257" s="209">
        <f t="shared" si="382"/>
        <v>0</v>
      </c>
      <c r="T257" s="209">
        <f t="shared" si="383"/>
        <v>0</v>
      </c>
      <c r="U257" s="209">
        <f t="shared" si="384"/>
        <v>0</v>
      </c>
      <c r="V257" s="209">
        <f t="shared" si="385"/>
        <v>0</v>
      </c>
      <c r="W257" s="209">
        <f t="shared" ca="1" si="386"/>
        <v>0</v>
      </c>
      <c r="X257" s="209">
        <f t="shared" ca="1" si="387"/>
        <v>0</v>
      </c>
      <c r="Y257" s="209">
        <f t="shared" ca="1" si="388"/>
        <v>0</v>
      </c>
      <c r="Z257" s="210" t="str">
        <f t="shared" ca="1" si="305"/>
        <v xml:space="preserve">        </v>
      </c>
      <c r="AA257" s="185"/>
      <c r="AB257" s="185" t="str">
        <f t="shared" ca="1" si="306"/>
        <v>Маскувальник</v>
      </c>
      <c r="AC257" s="185">
        <f t="shared" ca="1" si="307"/>
        <v>0</v>
      </c>
      <c r="AD257" s="185">
        <f t="shared" ca="1" si="351"/>
        <v>0</v>
      </c>
      <c r="AE257" s="185"/>
      <c r="AF257" s="211"/>
      <c r="AG257" s="211"/>
      <c r="AH257" s="211"/>
      <c r="AI257" s="211"/>
      <c r="AJ257" s="211"/>
      <c r="AK257" s="211"/>
      <c r="AL257" s="211"/>
      <c r="AM257" s="211"/>
      <c r="AN257" s="211"/>
      <c r="AO257" s="211"/>
      <c r="AP257" s="623">
        <f t="shared" si="308"/>
        <v>0</v>
      </c>
      <c r="AQ257" s="211">
        <f t="shared" si="352"/>
        <v>0</v>
      </c>
      <c r="AR257" s="211">
        <f t="shared" si="353"/>
        <v>0</v>
      </c>
      <c r="AS257" s="211"/>
      <c r="AT257" s="211">
        <f t="shared" si="309"/>
        <v>0</v>
      </c>
      <c r="AU257" s="358">
        <f t="shared" si="310"/>
        <v>0</v>
      </c>
      <c r="AV257" s="211">
        <f t="shared" si="311"/>
        <v>0</v>
      </c>
      <c r="AW257" s="211">
        <f t="shared" ca="1" si="312"/>
        <v>0</v>
      </c>
      <c r="AX257" s="211">
        <f t="shared" ca="1" si="389"/>
        <v>0</v>
      </c>
      <c r="AY257" s="211">
        <f t="shared" ca="1" si="313"/>
        <v>0</v>
      </c>
      <c r="AZ257" s="212">
        <f ca="1">IF(AND(AW257,AX257=0,AY257=0)=0,0,IF(AW257&gt;0,'На банк Приват'!$J$1,IF(AX257&gt;0,'На Укрсиб'!J250,0)))</f>
        <v>0</v>
      </c>
      <c r="BA257" s="191"/>
      <c r="BB257" s="191" t="str">
        <f t="shared" ca="1" si="314"/>
        <v>Маскувальник</v>
      </c>
      <c r="BC257" s="191">
        <f t="shared" ca="1" si="315"/>
        <v>0</v>
      </c>
      <c r="BD257" s="191">
        <f t="shared" ca="1" si="354"/>
        <v>0</v>
      </c>
      <c r="BE257" s="191"/>
      <c r="BF257" s="213"/>
      <c r="BG257" s="213"/>
      <c r="BH257" s="213"/>
      <c r="BI257" s="213"/>
      <c r="BJ257" s="213"/>
      <c r="BK257" s="213"/>
      <c r="BL257" s="213"/>
      <c r="BM257" s="213"/>
      <c r="BN257" s="213"/>
      <c r="BO257" s="213"/>
      <c r="BP257" s="623">
        <f t="shared" si="316"/>
        <v>0</v>
      </c>
      <c r="BQ257" s="213">
        <f t="shared" si="355"/>
        <v>0</v>
      </c>
      <c r="BR257" s="213">
        <f t="shared" si="356"/>
        <v>0</v>
      </c>
      <c r="BS257" s="213"/>
      <c r="BT257" s="213">
        <f t="shared" si="317"/>
        <v>0</v>
      </c>
      <c r="BU257" s="362">
        <f t="shared" si="357"/>
        <v>0</v>
      </c>
      <c r="BV257" s="213">
        <f t="shared" si="318"/>
        <v>0</v>
      </c>
      <c r="BW257" s="213">
        <f t="shared" ca="1" si="319"/>
        <v>0</v>
      </c>
      <c r="BX257" s="213">
        <f t="shared" ca="1" si="358"/>
        <v>0</v>
      </c>
      <c r="BY257" s="213">
        <f t="shared" ca="1" si="320"/>
        <v>0</v>
      </c>
      <c r="BZ257" s="214">
        <f ca="1">IF(AND(BW257,BX257=0)=0,0,IF(BW257&gt;0,'На банк Приват'!$P$1,IF(BX257&gt;0,'На Укрсиб'!$P$1,0)))</f>
        <v>0</v>
      </c>
      <c r="CA257" s="198">
        <v>250</v>
      </c>
      <c r="CB257" s="198" t="str">
        <f t="shared" ca="1" si="321"/>
        <v>Маскувальник</v>
      </c>
      <c r="CC257" s="198">
        <f t="shared" ca="1" si="322"/>
        <v>0</v>
      </c>
      <c r="CD257" s="198">
        <f t="shared" ca="1" si="359"/>
        <v>0</v>
      </c>
      <c r="CE257" s="198"/>
      <c r="CF257" s="215"/>
      <c r="CG257" s="215"/>
      <c r="CH257" s="215"/>
      <c r="CI257" s="215"/>
      <c r="CJ257" s="215"/>
      <c r="CK257" s="215"/>
      <c r="CL257" s="215"/>
      <c r="CM257" s="215">
        <f t="shared" si="395"/>
        <v>0</v>
      </c>
      <c r="CN257" s="215"/>
      <c r="CO257" s="215"/>
      <c r="CP257" s="215">
        <f t="shared" si="323"/>
        <v>0</v>
      </c>
      <c r="CQ257" s="215">
        <f t="shared" si="360"/>
        <v>0</v>
      </c>
      <c r="CR257" s="215">
        <f t="shared" si="361"/>
        <v>0</v>
      </c>
      <c r="CS257" s="215"/>
      <c r="CT257" s="215">
        <f t="shared" si="324"/>
        <v>0</v>
      </c>
      <c r="CU257" s="369">
        <f t="shared" si="325"/>
        <v>0</v>
      </c>
      <c r="CV257" s="215">
        <f t="shared" si="326"/>
        <v>0</v>
      </c>
      <c r="CW257" s="215">
        <f t="shared" ca="1" si="327"/>
        <v>0</v>
      </c>
      <c r="CX257" s="215">
        <f t="shared" ca="1" si="362"/>
        <v>0</v>
      </c>
      <c r="CY257" s="215">
        <f t="shared" ca="1" si="328"/>
        <v>0</v>
      </c>
      <c r="CZ257" s="216">
        <f ca="1">IF(AND(CW257,CX257=0)=0,0,IF(CW257&gt;0,'На банк Приват'!$V$1,IF(CX257&gt;0,'На Укрсиб'!$V$1,0)))</f>
        <v>0</v>
      </c>
      <c r="DA257" s="204"/>
      <c r="DB257" s="204" t="str">
        <f t="shared" ca="1" si="329"/>
        <v>Маскувальник</v>
      </c>
      <c r="DC257" s="204">
        <f t="shared" ca="1" si="330"/>
        <v>0</v>
      </c>
      <c r="DD257" s="204">
        <f t="shared" ca="1" si="363"/>
        <v>0</v>
      </c>
      <c r="DE257" s="204"/>
      <c r="DF257" s="217"/>
      <c r="DG257" s="217"/>
      <c r="DH257" s="217"/>
      <c r="DI257" s="217"/>
      <c r="DJ257" s="217"/>
      <c r="DK257" s="217"/>
      <c r="DL257" s="217"/>
      <c r="DM257" s="217">
        <f t="shared" si="331"/>
        <v>0</v>
      </c>
      <c r="DN257" s="217"/>
      <c r="DO257" s="217"/>
      <c r="DP257" s="763">
        <f t="shared" si="332"/>
        <v>0</v>
      </c>
      <c r="DQ257" s="217">
        <f t="shared" si="364"/>
        <v>0</v>
      </c>
      <c r="DR257" s="217">
        <f t="shared" si="365"/>
        <v>0</v>
      </c>
      <c r="DS257" s="217"/>
      <c r="DT257" s="217">
        <f t="shared" si="333"/>
        <v>0</v>
      </c>
      <c r="DU257" s="366">
        <f t="shared" si="366"/>
        <v>0</v>
      </c>
      <c r="DV257" s="217">
        <f t="shared" si="334"/>
        <v>0</v>
      </c>
      <c r="DW257" s="217">
        <f t="shared" ca="1" si="335"/>
        <v>0</v>
      </c>
      <c r="DX257" s="217">
        <f t="shared" ca="1" si="367"/>
        <v>0</v>
      </c>
      <c r="DY257" s="217">
        <f t="shared" ca="1" si="336"/>
        <v>0</v>
      </c>
      <c r="DZ257" s="218">
        <f ca="1">IF(AND(DW257,DX257=0)=0,0,IF(DW257&gt;0,'На банк Приват'!$AB$1,IF(DX257&gt;0,'На Укрсиб'!$V$1,0)))</f>
        <v>0</v>
      </c>
      <c r="EA257" s="207"/>
      <c r="EB257" s="207" t="str">
        <f t="shared" ca="1" si="337"/>
        <v>Маскувальник</v>
      </c>
      <c r="EC257" s="207">
        <f t="shared" ca="1" si="338"/>
        <v>0</v>
      </c>
      <c r="ED257" s="207">
        <f t="shared" ca="1" si="368"/>
        <v>0</v>
      </c>
      <c r="EE257" s="207"/>
      <c r="EF257" s="219"/>
      <c r="EG257" s="219"/>
      <c r="EH257" s="219"/>
      <c r="EI257" s="219"/>
      <c r="EJ257" s="219"/>
      <c r="EK257" s="219"/>
      <c r="EL257" s="219"/>
      <c r="EM257" s="219">
        <f t="shared" si="339"/>
        <v>0</v>
      </c>
      <c r="EN257" s="219"/>
      <c r="EO257" s="219"/>
      <c r="EP257" s="219">
        <f t="shared" si="340"/>
        <v>0</v>
      </c>
      <c r="EQ257" s="219">
        <f t="shared" si="369"/>
        <v>0</v>
      </c>
      <c r="ER257" s="219">
        <f t="shared" si="370"/>
        <v>0</v>
      </c>
      <c r="ES257" s="219"/>
      <c r="ET257" s="219">
        <f t="shared" si="341"/>
        <v>0</v>
      </c>
      <c r="EU257" s="363">
        <f t="shared" si="371"/>
        <v>0</v>
      </c>
      <c r="EV257" s="219">
        <f t="shared" si="342"/>
        <v>0</v>
      </c>
      <c r="EW257" s="219">
        <f t="shared" ca="1" si="343"/>
        <v>0</v>
      </c>
      <c r="EX257" s="219">
        <f t="shared" ca="1" si="372"/>
        <v>0</v>
      </c>
      <c r="EY257" s="219">
        <f t="shared" ca="1" si="344"/>
        <v>0</v>
      </c>
      <c r="EZ257" s="220">
        <f ca="1">IF(AND(EW257,EX257=0)=0,0,IF(EW257&gt;0,'На банк Приват'!$AH$1,IF(EX257&gt;0,'На Укрсиб'!$AH$1,0)))</f>
        <v>0</v>
      </c>
      <c r="FA257" s="28">
        <f t="shared" ca="1" si="345"/>
        <v>0</v>
      </c>
      <c r="FB257" s="28">
        <f t="shared" ca="1" si="346"/>
        <v>0</v>
      </c>
      <c r="FC257" s="28">
        <f t="shared" ca="1" si="347"/>
        <v>0</v>
      </c>
      <c r="FD257" s="28">
        <f t="shared" ca="1" si="348"/>
        <v>0</v>
      </c>
      <c r="FE257" s="28">
        <f t="shared" ca="1" si="349"/>
        <v>247</v>
      </c>
      <c r="FF257">
        <f t="shared" si="350"/>
        <v>0</v>
      </c>
      <c r="FG257" s="531"/>
    </row>
    <row r="258" spans="1:163">
      <c r="A258" s="113"/>
      <c r="B258" s="113" t="str">
        <f t="shared" ca="1" si="302"/>
        <v>Маскувальник</v>
      </c>
      <c r="C258" s="113" t="str">
        <f t="shared" ca="1" si="303"/>
        <v>ст. м-с</v>
      </c>
      <c r="D258" s="113" t="str">
        <f t="shared" ca="1" si="393"/>
        <v>Гега Б.В.</v>
      </c>
      <c r="E258" s="113">
        <f t="shared" si="304"/>
        <v>0</v>
      </c>
      <c r="F258" s="115"/>
      <c r="G258" s="209">
        <f t="shared" si="392"/>
        <v>0</v>
      </c>
      <c r="H258" s="209">
        <f t="shared" si="390"/>
        <v>0</v>
      </c>
      <c r="I258" s="209">
        <f t="shared" si="391"/>
        <v>0</v>
      </c>
      <c r="J258" s="209">
        <f t="shared" si="374"/>
        <v>0</v>
      </c>
      <c r="K258" s="209">
        <f t="shared" si="375"/>
        <v>0</v>
      </c>
      <c r="L258" s="209">
        <f t="shared" si="376"/>
        <v>0</v>
      </c>
      <c r="M258" s="209">
        <f t="shared" si="377"/>
        <v>0</v>
      </c>
      <c r="N258" s="209">
        <f t="shared" si="378"/>
        <v>0</v>
      </c>
      <c r="O258" s="209">
        <f t="shared" si="373"/>
        <v>0</v>
      </c>
      <c r="P258" s="211">
        <f t="shared" si="379"/>
        <v>0</v>
      </c>
      <c r="Q258" s="209">
        <f t="shared" si="380"/>
        <v>0</v>
      </c>
      <c r="R258" s="209">
        <f t="shared" si="381"/>
        <v>0</v>
      </c>
      <c r="S258" s="209">
        <f t="shared" si="382"/>
        <v>0</v>
      </c>
      <c r="T258" s="209">
        <f t="shared" si="383"/>
        <v>0</v>
      </c>
      <c r="U258" s="209">
        <f t="shared" si="384"/>
        <v>0</v>
      </c>
      <c r="V258" s="209">
        <f t="shared" si="385"/>
        <v>0</v>
      </c>
      <c r="W258" s="209">
        <f t="shared" ca="1" si="386"/>
        <v>0</v>
      </c>
      <c r="X258" s="209">
        <f t="shared" ca="1" si="387"/>
        <v>0</v>
      </c>
      <c r="Y258" s="209">
        <f t="shared" ca="1" si="388"/>
        <v>0</v>
      </c>
      <c r="Z258" s="210" t="str">
        <f t="shared" ca="1" si="305"/>
        <v xml:space="preserve">        </v>
      </c>
      <c r="AA258" s="185"/>
      <c r="AB258" s="185" t="str">
        <f t="shared" ca="1" si="306"/>
        <v>Маскувальник</v>
      </c>
      <c r="AC258" s="185" t="str">
        <f t="shared" ca="1" si="307"/>
        <v>ст. м-с</v>
      </c>
      <c r="AD258" s="185" t="str">
        <f t="shared" ca="1" si="351"/>
        <v>Гега Б.В.</v>
      </c>
      <c r="AE258" s="185"/>
      <c r="AF258" s="211"/>
      <c r="AG258" s="211"/>
      <c r="AH258" s="211"/>
      <c r="AI258" s="211"/>
      <c r="AJ258" s="211"/>
      <c r="AK258" s="211"/>
      <c r="AL258" s="211"/>
      <c r="AM258" s="211"/>
      <c r="AN258" s="211"/>
      <c r="AO258" s="211"/>
      <c r="AP258" s="623">
        <f t="shared" si="308"/>
        <v>0</v>
      </c>
      <c r="AQ258" s="211">
        <f t="shared" si="352"/>
        <v>0</v>
      </c>
      <c r="AR258" s="211">
        <f t="shared" si="353"/>
        <v>0</v>
      </c>
      <c r="AS258" s="211"/>
      <c r="AT258" s="211">
        <f t="shared" si="309"/>
        <v>0</v>
      </c>
      <c r="AU258" s="358">
        <f t="shared" si="310"/>
        <v>0</v>
      </c>
      <c r="AV258" s="211">
        <f t="shared" si="311"/>
        <v>0</v>
      </c>
      <c r="AW258" s="211">
        <f t="shared" ca="1" si="312"/>
        <v>0</v>
      </c>
      <c r="AX258" s="211">
        <f t="shared" ca="1" si="389"/>
        <v>0</v>
      </c>
      <c r="AY258" s="211">
        <f t="shared" ca="1" si="313"/>
        <v>0</v>
      </c>
      <c r="AZ258" s="212">
        <f ca="1">IF(AND(AW258,AX258=0,AY258=0)=0,0,IF(AW258&gt;0,'На банк Приват'!$J$1,IF(AX258&gt;0,'На Укрсиб'!$J$1,0)))</f>
        <v>0</v>
      </c>
      <c r="BA258" s="191"/>
      <c r="BB258" s="191" t="str">
        <f t="shared" ca="1" si="314"/>
        <v>Маскувальник</v>
      </c>
      <c r="BC258" s="191" t="str">
        <f t="shared" ca="1" si="315"/>
        <v>ст. м-с</v>
      </c>
      <c r="BD258" s="191" t="str">
        <f t="shared" ca="1" si="354"/>
        <v>Гега Б.В.</v>
      </c>
      <c r="BE258" s="191"/>
      <c r="BF258" s="213"/>
      <c r="BG258" s="213"/>
      <c r="BH258" s="213"/>
      <c r="BI258" s="213"/>
      <c r="BJ258" s="213"/>
      <c r="BK258" s="213"/>
      <c r="BL258" s="213"/>
      <c r="BM258" s="213"/>
      <c r="BN258" s="213"/>
      <c r="BO258" s="213"/>
      <c r="BP258" s="623">
        <f t="shared" si="316"/>
        <v>0</v>
      </c>
      <c r="BQ258" s="213">
        <f t="shared" si="355"/>
        <v>0</v>
      </c>
      <c r="BR258" s="213">
        <f t="shared" si="356"/>
        <v>0</v>
      </c>
      <c r="BS258" s="213"/>
      <c r="BT258" s="213">
        <f t="shared" si="317"/>
        <v>0</v>
      </c>
      <c r="BU258" s="362">
        <f t="shared" si="357"/>
        <v>0</v>
      </c>
      <c r="BV258" s="213">
        <f t="shared" si="318"/>
        <v>0</v>
      </c>
      <c r="BW258" s="213">
        <f t="shared" ca="1" si="319"/>
        <v>0</v>
      </c>
      <c r="BX258" s="213">
        <f t="shared" ca="1" si="358"/>
        <v>0</v>
      </c>
      <c r="BY258" s="213">
        <f t="shared" ca="1" si="320"/>
        <v>0</v>
      </c>
      <c r="BZ258" s="214">
        <f ca="1">IF(AND(BW258,BX258=0)=0,0,IF(BW258&gt;0,'На банк Приват'!$P$1,IF(BX258&gt;0,'На Укрсиб'!$P$1,0)))</f>
        <v>0</v>
      </c>
      <c r="CA258" s="198">
        <v>251</v>
      </c>
      <c r="CB258" s="198" t="str">
        <f t="shared" ca="1" si="321"/>
        <v>Маскувальник</v>
      </c>
      <c r="CC258" s="198" t="str">
        <f t="shared" ca="1" si="322"/>
        <v>ст. м-с</v>
      </c>
      <c r="CD258" s="198" t="str">
        <f t="shared" ca="1" si="359"/>
        <v>Гега Б.В.</v>
      </c>
      <c r="CE258" s="198"/>
      <c r="CF258" s="215"/>
      <c r="CG258" s="215"/>
      <c r="CH258" s="215"/>
      <c r="CI258" s="215"/>
      <c r="CJ258" s="215"/>
      <c r="CK258" s="215"/>
      <c r="CL258" s="215"/>
      <c r="CM258" s="215">
        <f t="shared" si="395"/>
        <v>0</v>
      </c>
      <c r="CN258" s="215"/>
      <c r="CO258" s="215"/>
      <c r="CP258" s="215">
        <f t="shared" si="323"/>
        <v>0</v>
      </c>
      <c r="CQ258" s="215">
        <f t="shared" si="360"/>
        <v>0</v>
      </c>
      <c r="CR258" s="215">
        <f t="shared" si="361"/>
        <v>0</v>
      </c>
      <c r="CS258" s="215"/>
      <c r="CT258" s="215">
        <f t="shared" si="324"/>
        <v>0</v>
      </c>
      <c r="CU258" s="369">
        <f t="shared" si="325"/>
        <v>0</v>
      </c>
      <c r="CV258" s="215">
        <f t="shared" si="326"/>
        <v>0</v>
      </c>
      <c r="CW258" s="215">
        <f t="shared" ca="1" si="327"/>
        <v>0</v>
      </c>
      <c r="CX258" s="215">
        <f t="shared" ca="1" si="362"/>
        <v>0</v>
      </c>
      <c r="CY258" s="215">
        <f t="shared" ca="1" si="328"/>
        <v>0</v>
      </c>
      <c r="CZ258" s="216">
        <f ca="1">IF(AND(CW258,CX258=0)=0,0,IF(CW258&gt;0,'На банк Приват'!$V$1,IF(CX258&gt;0,'На Укрсиб'!$V$1,0)))</f>
        <v>0</v>
      </c>
      <c r="DA258" s="204"/>
      <c r="DB258" s="204" t="str">
        <f t="shared" ca="1" si="329"/>
        <v>Маскувальник</v>
      </c>
      <c r="DC258" s="204" t="str">
        <f t="shared" ca="1" si="330"/>
        <v>ст. м-с</v>
      </c>
      <c r="DD258" s="204" t="str">
        <f t="shared" ca="1" si="363"/>
        <v>Гега Б.В.</v>
      </c>
      <c r="DE258" s="204"/>
      <c r="DF258" s="217"/>
      <c r="DG258" s="217"/>
      <c r="DH258" s="217"/>
      <c r="DI258" s="217"/>
      <c r="DJ258" s="217"/>
      <c r="DK258" s="217"/>
      <c r="DL258" s="217"/>
      <c r="DM258" s="217"/>
      <c r="DN258" s="217"/>
      <c r="DO258" s="217"/>
      <c r="DP258" s="763">
        <f t="shared" si="332"/>
        <v>0</v>
      </c>
      <c r="DQ258" s="217">
        <f t="shared" si="364"/>
        <v>0</v>
      </c>
      <c r="DR258" s="217">
        <f t="shared" si="365"/>
        <v>0</v>
      </c>
      <c r="DS258" s="217"/>
      <c r="DT258" s="217">
        <f t="shared" si="333"/>
        <v>0</v>
      </c>
      <c r="DU258" s="366">
        <f t="shared" si="366"/>
        <v>0</v>
      </c>
      <c r="DV258" s="217">
        <f t="shared" si="334"/>
        <v>0</v>
      </c>
      <c r="DW258" s="217">
        <f t="shared" ca="1" si="335"/>
        <v>0</v>
      </c>
      <c r="DX258" s="217">
        <f t="shared" ca="1" si="367"/>
        <v>0</v>
      </c>
      <c r="DY258" s="217">
        <f t="shared" ca="1" si="336"/>
        <v>0</v>
      </c>
      <c r="DZ258" s="218">
        <f ca="1">IF(AND(DW258,DX258=0)=0,0,IF(DW258&gt;0,'На банк Приват'!$AB$1,IF(DX258&gt;0,'На Укрсиб'!$V$1,0)))</f>
        <v>0</v>
      </c>
      <c r="EA258" s="207"/>
      <c r="EB258" s="207" t="str">
        <f t="shared" ca="1" si="337"/>
        <v>Маскувальник</v>
      </c>
      <c r="EC258" s="207" t="str">
        <f t="shared" ca="1" si="338"/>
        <v>ст. м-с</v>
      </c>
      <c r="ED258" s="207" t="str">
        <f t="shared" ca="1" si="368"/>
        <v>Гега Б.В.</v>
      </c>
      <c r="EE258" s="207"/>
      <c r="EF258" s="219"/>
      <c r="EG258" s="219"/>
      <c r="EH258" s="219"/>
      <c r="EI258" s="219"/>
      <c r="EJ258" s="219"/>
      <c r="EK258" s="219"/>
      <c r="EL258" s="219"/>
      <c r="EM258" s="219">
        <f t="shared" si="339"/>
        <v>0</v>
      </c>
      <c r="EN258" s="219"/>
      <c r="EO258" s="219"/>
      <c r="EP258" s="219">
        <f t="shared" si="340"/>
        <v>0</v>
      </c>
      <c r="EQ258" s="219">
        <f t="shared" si="369"/>
        <v>0</v>
      </c>
      <c r="ER258" s="219">
        <f t="shared" si="370"/>
        <v>0</v>
      </c>
      <c r="ES258" s="219"/>
      <c r="ET258" s="219">
        <f t="shared" si="341"/>
        <v>0</v>
      </c>
      <c r="EU258" s="363">
        <f t="shared" si="371"/>
        <v>0</v>
      </c>
      <c r="EV258" s="219">
        <f t="shared" si="342"/>
        <v>0</v>
      </c>
      <c r="EW258" s="219">
        <f t="shared" ca="1" si="343"/>
        <v>0</v>
      </c>
      <c r="EX258" s="219">
        <f t="shared" ca="1" si="372"/>
        <v>0</v>
      </c>
      <c r="EY258" s="219">
        <f t="shared" ca="1" si="344"/>
        <v>0</v>
      </c>
      <c r="EZ258" s="220">
        <f ca="1">IF(AND(EW258,EX258=0)=0,0,IF(EW258&gt;0,'На банк Приват'!$AH$1,IF(EX258&gt;0,'На Укрсиб'!$AH$1,0)))</f>
        <v>0</v>
      </c>
      <c r="FA258" s="28" t="str">
        <f t="shared" ca="1" si="345"/>
        <v>Гега Б.В.</v>
      </c>
      <c r="FB258" s="28" t="str">
        <f t="shared" ca="1" si="346"/>
        <v>Гега</v>
      </c>
      <c r="FC258" s="28" t="str">
        <f t="shared" ca="1" si="347"/>
        <v>Богдан</v>
      </c>
      <c r="FD258" s="28" t="str">
        <f t="shared" ca="1" si="348"/>
        <v>Валентинович</v>
      </c>
      <c r="FE258" s="28">
        <f t="shared" ca="1" si="349"/>
        <v>248</v>
      </c>
      <c r="FF258">
        <f t="shared" si="350"/>
        <v>0</v>
      </c>
      <c r="FG258" s="531" t="s">
        <v>160</v>
      </c>
    </row>
    <row r="259" spans="1:163">
      <c r="A259" s="113"/>
      <c r="B259" s="113">
        <f t="shared" ca="1" si="302"/>
        <v>0</v>
      </c>
      <c r="C259" s="113">
        <f t="shared" ca="1" si="303"/>
        <v>0</v>
      </c>
      <c r="D259" s="113" t="str">
        <f t="shared" ca="1" si="393"/>
        <v xml:space="preserve"> </v>
      </c>
      <c r="E259" s="113">
        <f t="shared" si="304"/>
        <v>0</v>
      </c>
      <c r="F259" s="115"/>
      <c r="G259" s="209">
        <f t="shared" si="392"/>
        <v>0</v>
      </c>
      <c r="H259" s="209">
        <f t="shared" si="390"/>
        <v>0</v>
      </c>
      <c r="I259" s="209">
        <f t="shared" si="391"/>
        <v>0</v>
      </c>
      <c r="J259" s="209">
        <f t="shared" si="374"/>
        <v>0</v>
      </c>
      <c r="K259" s="209">
        <f t="shared" si="375"/>
        <v>0</v>
      </c>
      <c r="L259" s="209">
        <f t="shared" si="376"/>
        <v>0</v>
      </c>
      <c r="M259" s="209">
        <f t="shared" si="377"/>
        <v>0</v>
      </c>
      <c r="N259" s="209">
        <f t="shared" si="378"/>
        <v>0</v>
      </c>
      <c r="O259" s="209">
        <f t="shared" si="373"/>
        <v>0</v>
      </c>
      <c r="P259" s="211">
        <f t="shared" si="379"/>
        <v>0</v>
      </c>
      <c r="Q259" s="209">
        <f t="shared" si="380"/>
        <v>0</v>
      </c>
      <c r="R259" s="209">
        <f t="shared" si="381"/>
        <v>0</v>
      </c>
      <c r="S259" s="209">
        <f t="shared" si="382"/>
        <v>0</v>
      </c>
      <c r="T259" s="209">
        <f t="shared" si="383"/>
        <v>0</v>
      </c>
      <c r="U259" s="209">
        <f t="shared" si="384"/>
        <v>0</v>
      </c>
      <c r="V259" s="209">
        <f t="shared" si="385"/>
        <v>0</v>
      </c>
      <c r="W259" s="209">
        <f t="shared" ca="1" si="386"/>
        <v>0</v>
      </c>
      <c r="X259" s="209">
        <f t="shared" ca="1" si="387"/>
        <v>0</v>
      </c>
      <c r="Y259" s="209">
        <f t="shared" ca="1" si="388"/>
        <v>0</v>
      </c>
      <c r="Z259" s="210" t="str">
        <f t="shared" ca="1" si="305"/>
        <v xml:space="preserve">        </v>
      </c>
      <c r="AA259" s="185"/>
      <c r="AB259" s="185">
        <f t="shared" ca="1" si="306"/>
        <v>0</v>
      </c>
      <c r="AC259" s="185">
        <f t="shared" ca="1" si="307"/>
        <v>0</v>
      </c>
      <c r="AD259" s="185" t="str">
        <f t="shared" ca="1" si="351"/>
        <v xml:space="preserve"> </v>
      </c>
      <c r="AE259" s="185"/>
      <c r="AF259" s="211"/>
      <c r="AG259" s="211"/>
      <c r="AH259" s="211"/>
      <c r="AI259" s="211"/>
      <c r="AJ259" s="211"/>
      <c r="AK259" s="211"/>
      <c r="AL259" s="211"/>
      <c r="AM259" s="211"/>
      <c r="AN259" s="211"/>
      <c r="AO259" s="211"/>
      <c r="AP259" s="623">
        <f t="shared" si="308"/>
        <v>0</v>
      </c>
      <c r="AQ259" s="211">
        <f t="shared" si="352"/>
        <v>0</v>
      </c>
      <c r="AR259" s="211">
        <f t="shared" si="353"/>
        <v>0</v>
      </c>
      <c r="AS259" s="211"/>
      <c r="AT259" s="211">
        <f t="shared" si="309"/>
        <v>0</v>
      </c>
      <c r="AU259" s="358">
        <f t="shared" si="310"/>
        <v>0</v>
      </c>
      <c r="AV259" s="211">
        <f t="shared" si="311"/>
        <v>0</v>
      </c>
      <c r="AW259" s="211">
        <f t="shared" ca="1" si="312"/>
        <v>0</v>
      </c>
      <c r="AX259" s="211">
        <f t="shared" ca="1" si="389"/>
        <v>0</v>
      </c>
      <c r="AY259" s="211">
        <f t="shared" ca="1" si="313"/>
        <v>0</v>
      </c>
      <c r="AZ259" s="212">
        <f ca="1">IF(AND(AW259,AX259=0,AY259=0)=0,0,IF(AW259&gt;0,'На банк Приват'!$J$1,IF(AX259&gt;0,'На Укрсиб'!J252,0)))</f>
        <v>0</v>
      </c>
      <c r="BA259" s="191"/>
      <c r="BB259" s="191">
        <f t="shared" ca="1" si="314"/>
        <v>0</v>
      </c>
      <c r="BC259" s="191">
        <f t="shared" ca="1" si="315"/>
        <v>0</v>
      </c>
      <c r="BD259" s="191" t="str">
        <f t="shared" ca="1" si="354"/>
        <v xml:space="preserve"> </v>
      </c>
      <c r="BE259" s="191"/>
      <c r="BF259" s="213"/>
      <c r="BG259" s="213"/>
      <c r="BH259" s="213"/>
      <c r="BI259" s="213"/>
      <c r="BJ259" s="213"/>
      <c r="BK259" s="213"/>
      <c r="BL259" s="213"/>
      <c r="BM259" s="213"/>
      <c r="BN259" s="213"/>
      <c r="BO259" s="213"/>
      <c r="BP259" s="623">
        <f t="shared" si="316"/>
        <v>0</v>
      </c>
      <c r="BQ259" s="213">
        <f t="shared" si="355"/>
        <v>0</v>
      </c>
      <c r="BR259" s="213">
        <f t="shared" si="356"/>
        <v>0</v>
      </c>
      <c r="BS259" s="213"/>
      <c r="BT259" s="213">
        <f t="shared" si="317"/>
        <v>0</v>
      </c>
      <c r="BU259" s="362">
        <f t="shared" si="357"/>
        <v>0</v>
      </c>
      <c r="BV259" s="213">
        <f t="shared" si="318"/>
        <v>0</v>
      </c>
      <c r="BW259" s="213">
        <f t="shared" ca="1" si="319"/>
        <v>0</v>
      </c>
      <c r="BX259" s="213">
        <f t="shared" ca="1" si="358"/>
        <v>0</v>
      </c>
      <c r="BY259" s="213">
        <f t="shared" ca="1" si="320"/>
        <v>0</v>
      </c>
      <c r="BZ259" s="214">
        <f ca="1">IF(AND(BW259,BX259=0)=0,0,IF(BW259&gt;0,'На банк Приват'!$P$1,IF(BX259&gt;0,'На Укрсиб'!$P$1,0)))</f>
        <v>0</v>
      </c>
      <c r="CA259" s="198">
        <v>252</v>
      </c>
      <c r="CB259" s="198">
        <f t="shared" ca="1" si="321"/>
        <v>0</v>
      </c>
      <c r="CC259" s="198">
        <f t="shared" ca="1" si="322"/>
        <v>0</v>
      </c>
      <c r="CD259" s="198" t="str">
        <f t="shared" ca="1" si="359"/>
        <v xml:space="preserve"> </v>
      </c>
      <c r="CE259" s="198"/>
      <c r="CF259" s="215"/>
      <c r="CG259" s="215"/>
      <c r="CH259" s="215"/>
      <c r="CI259" s="215"/>
      <c r="CJ259" s="215"/>
      <c r="CK259" s="215"/>
      <c r="CL259" s="215"/>
      <c r="CM259" s="215">
        <f t="shared" si="395"/>
        <v>0</v>
      </c>
      <c r="CN259" s="215"/>
      <c r="CO259" s="215"/>
      <c r="CP259" s="215">
        <f t="shared" si="323"/>
        <v>0</v>
      </c>
      <c r="CQ259" s="215">
        <f t="shared" si="360"/>
        <v>0</v>
      </c>
      <c r="CR259" s="215">
        <f t="shared" si="361"/>
        <v>0</v>
      </c>
      <c r="CS259" s="215"/>
      <c r="CT259" s="215">
        <f t="shared" si="324"/>
        <v>0</v>
      </c>
      <c r="CU259" s="369">
        <f t="shared" si="325"/>
        <v>0</v>
      </c>
      <c r="CV259" s="215">
        <f t="shared" si="326"/>
        <v>0</v>
      </c>
      <c r="CW259" s="215">
        <f t="shared" ca="1" si="327"/>
        <v>0</v>
      </c>
      <c r="CX259" s="215">
        <f t="shared" ca="1" si="362"/>
        <v>0</v>
      </c>
      <c r="CY259" s="215">
        <f t="shared" ca="1" si="328"/>
        <v>0</v>
      </c>
      <c r="CZ259" s="216">
        <f ca="1">IF(AND(CW259,CX259=0)=0,0,IF(CW259&gt;0,'На банк Приват'!$V$1,IF(CX259&gt;0,'На Укрсиб'!$V$1,0)))</f>
        <v>0</v>
      </c>
      <c r="DA259" s="204"/>
      <c r="DB259" s="204">
        <f t="shared" ca="1" si="329"/>
        <v>0</v>
      </c>
      <c r="DC259" s="204">
        <f t="shared" ca="1" si="330"/>
        <v>0</v>
      </c>
      <c r="DD259" s="204" t="str">
        <f t="shared" ca="1" si="363"/>
        <v xml:space="preserve"> </v>
      </c>
      <c r="DE259" s="204"/>
      <c r="DF259" s="217"/>
      <c r="DG259" s="217"/>
      <c r="DH259" s="217"/>
      <c r="DI259" s="217"/>
      <c r="DJ259" s="217"/>
      <c r="DK259" s="217"/>
      <c r="DL259" s="217"/>
      <c r="DM259" s="217">
        <f t="shared" si="331"/>
        <v>0</v>
      </c>
      <c r="DN259" s="217"/>
      <c r="DO259" s="217"/>
      <c r="DP259" s="763">
        <f t="shared" si="332"/>
        <v>0</v>
      </c>
      <c r="DQ259" s="217">
        <f t="shared" si="364"/>
        <v>0</v>
      </c>
      <c r="DR259" s="217">
        <f t="shared" si="365"/>
        <v>0</v>
      </c>
      <c r="DS259" s="217"/>
      <c r="DT259" s="217">
        <f t="shared" si="333"/>
        <v>0</v>
      </c>
      <c r="DU259" s="366">
        <f t="shared" si="366"/>
        <v>0</v>
      </c>
      <c r="DV259" s="217">
        <f t="shared" si="334"/>
        <v>0</v>
      </c>
      <c r="DW259" s="217">
        <f t="shared" ca="1" si="335"/>
        <v>0</v>
      </c>
      <c r="DX259" s="217">
        <f t="shared" ca="1" si="367"/>
        <v>0</v>
      </c>
      <c r="DY259" s="217">
        <f t="shared" ca="1" si="336"/>
        <v>0</v>
      </c>
      <c r="DZ259" s="218">
        <f ca="1">IF(AND(DW259,DX259=0)=0,0,IF(DW259&gt;0,'На банк Приват'!$AB$1,IF(DX259&gt;0,'На Укрсиб'!$V$1,0)))</f>
        <v>0</v>
      </c>
      <c r="EA259" s="207"/>
      <c r="EB259" s="207">
        <f t="shared" ca="1" si="337"/>
        <v>0</v>
      </c>
      <c r="EC259" s="207">
        <f t="shared" ca="1" si="338"/>
        <v>0</v>
      </c>
      <c r="ED259" s="207" t="str">
        <f t="shared" ca="1" si="368"/>
        <v xml:space="preserve"> </v>
      </c>
      <c r="EE259" s="207"/>
      <c r="EF259" s="219"/>
      <c r="EG259" s="219"/>
      <c r="EH259" s="219"/>
      <c r="EI259" s="219"/>
      <c r="EJ259" s="219"/>
      <c r="EK259" s="219"/>
      <c r="EL259" s="219"/>
      <c r="EM259" s="219">
        <f t="shared" si="339"/>
        <v>0</v>
      </c>
      <c r="EN259" s="219"/>
      <c r="EO259" s="219"/>
      <c r="EP259" s="219">
        <f t="shared" si="340"/>
        <v>0</v>
      </c>
      <c r="EQ259" s="219">
        <f t="shared" si="369"/>
        <v>0</v>
      </c>
      <c r="ER259" s="219">
        <f t="shared" si="370"/>
        <v>0</v>
      </c>
      <c r="ES259" s="219"/>
      <c r="ET259" s="219">
        <f t="shared" si="341"/>
        <v>0</v>
      </c>
      <c r="EU259" s="363">
        <f t="shared" si="371"/>
        <v>0</v>
      </c>
      <c r="EV259" s="219">
        <f t="shared" si="342"/>
        <v>0</v>
      </c>
      <c r="EW259" s="219">
        <f t="shared" ca="1" si="343"/>
        <v>0</v>
      </c>
      <c r="EX259" s="219">
        <f t="shared" ca="1" si="372"/>
        <v>0</v>
      </c>
      <c r="EY259" s="219">
        <f t="shared" ca="1" si="344"/>
        <v>0</v>
      </c>
      <c r="EZ259" s="220">
        <f ca="1">IF(AND(EW259,EX259=0)=0,0,IF(EW259&gt;0,'На банк Приват'!$AH$1,IF(EX259&gt;0,'На Укрсиб'!$AH$1,0)))</f>
        <v>0</v>
      </c>
      <c r="FA259" s="28" t="str">
        <f t="shared" ca="1" si="345"/>
        <v xml:space="preserve"> </v>
      </c>
      <c r="FB259" s="28">
        <f t="shared" ca="1" si="346"/>
        <v>0</v>
      </c>
      <c r="FC259" s="28">
        <f t="shared" ca="1" si="347"/>
        <v>0</v>
      </c>
      <c r="FD259" s="28">
        <f t="shared" ca="1" si="348"/>
        <v>0</v>
      </c>
      <c r="FE259" s="28">
        <f t="shared" ca="1" si="349"/>
        <v>249</v>
      </c>
      <c r="FF259">
        <f t="shared" si="350"/>
        <v>0</v>
      </c>
      <c r="FG259" s="532"/>
    </row>
    <row r="260" spans="1:163">
      <c r="A260" s="113"/>
      <c r="B260" s="113" t="str">
        <f t="shared" ca="1" si="302"/>
        <v>Водій - радіотелефоніст</v>
      </c>
      <c r="C260" s="113">
        <f t="shared" ca="1" si="303"/>
        <v>0</v>
      </c>
      <c r="D260" s="113" t="str">
        <f t="shared" ca="1" si="393"/>
        <v>ВАКАНТ</v>
      </c>
      <c r="E260" s="113">
        <f t="shared" si="304"/>
        <v>0</v>
      </c>
      <c r="F260" s="115"/>
      <c r="G260" s="209">
        <f t="shared" si="392"/>
        <v>0</v>
      </c>
      <c r="H260" s="209">
        <f t="shared" si="390"/>
        <v>0</v>
      </c>
      <c r="I260" s="209">
        <f t="shared" si="391"/>
        <v>0</v>
      </c>
      <c r="J260" s="209">
        <f t="shared" si="374"/>
        <v>0</v>
      </c>
      <c r="K260" s="209">
        <f t="shared" si="375"/>
        <v>0</v>
      </c>
      <c r="L260" s="209">
        <f t="shared" si="376"/>
        <v>0</v>
      </c>
      <c r="M260" s="209">
        <f t="shared" si="377"/>
        <v>0</v>
      </c>
      <c r="N260" s="209">
        <f t="shared" si="378"/>
        <v>0</v>
      </c>
      <c r="O260" s="209">
        <f t="shared" si="373"/>
        <v>0</v>
      </c>
      <c r="P260" s="211">
        <f t="shared" si="379"/>
        <v>0</v>
      </c>
      <c r="Q260" s="209">
        <f t="shared" si="380"/>
        <v>0</v>
      </c>
      <c r="R260" s="209">
        <f t="shared" si="381"/>
        <v>0</v>
      </c>
      <c r="S260" s="209">
        <f t="shared" si="382"/>
        <v>0</v>
      </c>
      <c r="T260" s="209">
        <f t="shared" si="383"/>
        <v>0</v>
      </c>
      <c r="U260" s="209">
        <f t="shared" si="384"/>
        <v>0</v>
      </c>
      <c r="V260" s="209">
        <f t="shared" si="385"/>
        <v>0</v>
      </c>
      <c r="W260" s="209">
        <f t="shared" ca="1" si="386"/>
        <v>0</v>
      </c>
      <c r="X260" s="209">
        <f t="shared" ca="1" si="387"/>
        <v>0</v>
      </c>
      <c r="Y260" s="209">
        <f t="shared" ca="1" si="388"/>
        <v>0</v>
      </c>
      <c r="Z260" s="210" t="str">
        <f t="shared" ca="1" si="305"/>
        <v xml:space="preserve">        </v>
      </c>
      <c r="AA260" s="185"/>
      <c r="AB260" s="185" t="str">
        <f t="shared" ca="1" si="306"/>
        <v>Водій - радіотелефоніст</v>
      </c>
      <c r="AC260" s="185">
        <f t="shared" ca="1" si="307"/>
        <v>0</v>
      </c>
      <c r="AD260" s="185" t="str">
        <f t="shared" ca="1" si="351"/>
        <v>ВАКАНТ</v>
      </c>
      <c r="AE260" s="185"/>
      <c r="AF260" s="211"/>
      <c r="AG260" s="211"/>
      <c r="AH260" s="211"/>
      <c r="AI260" s="211"/>
      <c r="AJ260" s="211"/>
      <c r="AK260" s="211"/>
      <c r="AL260" s="211"/>
      <c r="AM260" s="211"/>
      <c r="AN260" s="211"/>
      <c r="AO260" s="211"/>
      <c r="AP260" s="623">
        <f t="shared" si="308"/>
        <v>0</v>
      </c>
      <c r="AQ260" s="211">
        <f t="shared" si="352"/>
        <v>0</v>
      </c>
      <c r="AR260" s="211">
        <f t="shared" si="353"/>
        <v>0</v>
      </c>
      <c r="AS260" s="211"/>
      <c r="AT260" s="211">
        <f t="shared" si="309"/>
        <v>0</v>
      </c>
      <c r="AU260" s="358">
        <f t="shared" si="310"/>
        <v>0</v>
      </c>
      <c r="AV260" s="211">
        <f t="shared" si="311"/>
        <v>0</v>
      </c>
      <c r="AW260" s="211">
        <f t="shared" ca="1" si="312"/>
        <v>0</v>
      </c>
      <c r="AX260" s="211">
        <f t="shared" ca="1" si="389"/>
        <v>0</v>
      </c>
      <c r="AY260" s="211">
        <f t="shared" ca="1" si="313"/>
        <v>0</v>
      </c>
      <c r="AZ260" s="212">
        <f ca="1">IF(AND(AW260,AX260=0,AY260=0)=0,0,IF(AW260&gt;0,'На банк Приват'!$J$1,IF(AX260&gt;0,'На Укрсиб'!$J$1,0)))</f>
        <v>0</v>
      </c>
      <c r="BA260" s="191"/>
      <c r="BB260" s="191" t="str">
        <f t="shared" ca="1" si="314"/>
        <v>Водій - радіотелефоніст</v>
      </c>
      <c r="BC260" s="191">
        <f t="shared" ca="1" si="315"/>
        <v>0</v>
      </c>
      <c r="BD260" s="191" t="str">
        <f t="shared" ca="1" si="354"/>
        <v>ВАКАНТ</v>
      </c>
      <c r="BE260" s="191"/>
      <c r="BF260" s="213"/>
      <c r="BG260" s="213"/>
      <c r="BH260" s="213"/>
      <c r="BI260" s="213"/>
      <c r="BJ260" s="213"/>
      <c r="BK260" s="213"/>
      <c r="BL260" s="213"/>
      <c r="BM260" s="213"/>
      <c r="BN260" s="213"/>
      <c r="BO260" s="213"/>
      <c r="BP260" s="623">
        <f t="shared" si="316"/>
        <v>0</v>
      </c>
      <c r="BQ260" s="213">
        <f t="shared" si="355"/>
        <v>0</v>
      </c>
      <c r="BR260" s="213">
        <f t="shared" si="356"/>
        <v>0</v>
      </c>
      <c r="BS260" s="213"/>
      <c r="BT260" s="213">
        <f t="shared" si="317"/>
        <v>0</v>
      </c>
      <c r="BU260" s="362">
        <f t="shared" si="357"/>
        <v>0</v>
      </c>
      <c r="BV260" s="213">
        <f t="shared" si="318"/>
        <v>0</v>
      </c>
      <c r="BW260" s="213">
        <f t="shared" ca="1" si="319"/>
        <v>0</v>
      </c>
      <c r="BX260" s="213">
        <f t="shared" ca="1" si="358"/>
        <v>0</v>
      </c>
      <c r="BY260" s="213">
        <f t="shared" ca="1" si="320"/>
        <v>0</v>
      </c>
      <c r="BZ260" s="214">
        <f ca="1">IF(AND(BW260,BX260=0)=0,0,IF(BW260&gt;0,'На банк Приват'!$P$1,IF(BX260&gt;0,'На Укрсиб'!$P$1,0)))</f>
        <v>0</v>
      </c>
      <c r="CA260" s="198">
        <v>253</v>
      </c>
      <c r="CB260" s="198" t="str">
        <f t="shared" ca="1" si="321"/>
        <v>Водій - радіотелефоніст</v>
      </c>
      <c r="CC260" s="198">
        <f t="shared" ca="1" si="322"/>
        <v>0</v>
      </c>
      <c r="CD260" s="198" t="str">
        <f t="shared" ca="1" si="359"/>
        <v>ВАКАНТ</v>
      </c>
      <c r="CE260" s="198"/>
      <c r="CF260" s="215"/>
      <c r="CG260" s="215"/>
      <c r="CH260" s="215"/>
      <c r="CI260" s="215"/>
      <c r="CJ260" s="215"/>
      <c r="CK260" s="215"/>
      <c r="CL260" s="215"/>
      <c r="CM260" s="215">
        <f t="shared" si="395"/>
        <v>0</v>
      </c>
      <c r="CN260" s="215"/>
      <c r="CO260" s="215"/>
      <c r="CP260" s="215">
        <f t="shared" si="323"/>
        <v>0</v>
      </c>
      <c r="CQ260" s="215">
        <f t="shared" si="360"/>
        <v>0</v>
      </c>
      <c r="CR260" s="215">
        <f t="shared" si="361"/>
        <v>0</v>
      </c>
      <c r="CS260" s="215"/>
      <c r="CT260" s="215">
        <f t="shared" si="324"/>
        <v>0</v>
      </c>
      <c r="CU260" s="369">
        <f t="shared" si="325"/>
        <v>0</v>
      </c>
      <c r="CV260" s="215">
        <f t="shared" si="326"/>
        <v>0</v>
      </c>
      <c r="CW260" s="215">
        <f t="shared" ca="1" si="327"/>
        <v>0</v>
      </c>
      <c r="CX260" s="215">
        <f t="shared" ca="1" si="362"/>
        <v>0</v>
      </c>
      <c r="CY260" s="215">
        <f t="shared" ca="1" si="328"/>
        <v>0</v>
      </c>
      <c r="CZ260" s="216">
        <f ca="1">IF(AND(CW260,CX260=0)=0,0,IF(CW260&gt;0,'На банк Приват'!$V$1,IF(CX260&gt;0,'На Укрсиб'!$V$1,0)))</f>
        <v>0</v>
      </c>
      <c r="DA260" s="204"/>
      <c r="DB260" s="204" t="str">
        <f t="shared" ca="1" si="329"/>
        <v>Водій - радіотелефоніст</v>
      </c>
      <c r="DC260" s="204">
        <f t="shared" ca="1" si="330"/>
        <v>0</v>
      </c>
      <c r="DD260" s="204" t="str">
        <f t="shared" ca="1" si="363"/>
        <v>ВАКАНТ</v>
      </c>
      <c r="DE260" s="204"/>
      <c r="DF260" s="217"/>
      <c r="DG260" s="217"/>
      <c r="DH260" s="217"/>
      <c r="DI260" s="217"/>
      <c r="DJ260" s="217"/>
      <c r="DK260" s="217"/>
      <c r="DL260" s="217"/>
      <c r="DM260" s="217">
        <f t="shared" si="331"/>
        <v>0</v>
      </c>
      <c r="DN260" s="217"/>
      <c r="DO260" s="217"/>
      <c r="DP260" s="763">
        <f t="shared" si="332"/>
        <v>0</v>
      </c>
      <c r="DQ260" s="217">
        <f t="shared" si="364"/>
        <v>0</v>
      </c>
      <c r="DR260" s="217">
        <f t="shared" si="365"/>
        <v>0</v>
      </c>
      <c r="DS260" s="217"/>
      <c r="DT260" s="217">
        <f t="shared" si="333"/>
        <v>0</v>
      </c>
      <c r="DU260" s="366">
        <f t="shared" si="366"/>
        <v>0</v>
      </c>
      <c r="DV260" s="217">
        <f t="shared" si="334"/>
        <v>0</v>
      </c>
      <c r="DW260" s="217">
        <f t="shared" ca="1" si="335"/>
        <v>0</v>
      </c>
      <c r="DX260" s="217">
        <f t="shared" ca="1" si="367"/>
        <v>0</v>
      </c>
      <c r="DY260" s="217">
        <f t="shared" ca="1" si="336"/>
        <v>0</v>
      </c>
      <c r="DZ260" s="218">
        <f ca="1">IF(AND(DW260,DX260=0)=0,0,IF(DW260&gt;0,'На банк Приват'!$AB$1,IF(DX260&gt;0,'На Укрсиб'!$V$1,0)))</f>
        <v>0</v>
      </c>
      <c r="EA260" s="207"/>
      <c r="EB260" s="207" t="str">
        <f t="shared" ca="1" si="337"/>
        <v>Водій - радіотелефоніст</v>
      </c>
      <c r="EC260" s="207">
        <f t="shared" ca="1" si="338"/>
        <v>0</v>
      </c>
      <c r="ED260" s="207" t="str">
        <f t="shared" ca="1" si="368"/>
        <v>ВАКАНТ</v>
      </c>
      <c r="EE260" s="207"/>
      <c r="EF260" s="219"/>
      <c r="EG260" s="219"/>
      <c r="EH260" s="219"/>
      <c r="EI260" s="219"/>
      <c r="EJ260" s="219"/>
      <c r="EK260" s="219"/>
      <c r="EL260" s="219"/>
      <c r="EM260" s="219">
        <f t="shared" si="339"/>
        <v>0</v>
      </c>
      <c r="EN260" s="219"/>
      <c r="EO260" s="219"/>
      <c r="EP260" s="219">
        <f t="shared" si="340"/>
        <v>0</v>
      </c>
      <c r="EQ260" s="219">
        <f t="shared" si="369"/>
        <v>0</v>
      </c>
      <c r="ER260" s="219">
        <f t="shared" si="370"/>
        <v>0</v>
      </c>
      <c r="ES260" s="219"/>
      <c r="ET260" s="219">
        <f t="shared" si="341"/>
        <v>0</v>
      </c>
      <c r="EU260" s="363">
        <f t="shared" si="371"/>
        <v>0</v>
      </c>
      <c r="EV260" s="219">
        <f t="shared" si="342"/>
        <v>0</v>
      </c>
      <c r="EW260" s="219">
        <f t="shared" ca="1" si="343"/>
        <v>0</v>
      </c>
      <c r="EX260" s="219">
        <f t="shared" ca="1" si="372"/>
        <v>0</v>
      </c>
      <c r="EY260" s="219">
        <f t="shared" ca="1" si="344"/>
        <v>0</v>
      </c>
      <c r="EZ260" s="220">
        <f ca="1">IF(AND(EW260,EX260=0)=0,0,IF(EW260&gt;0,'На банк Приват'!$AH$1,IF(EX260&gt;0,'На Укрсиб'!$AH$1,0)))</f>
        <v>0</v>
      </c>
      <c r="FA260" s="28" t="str">
        <f t="shared" ca="1" si="345"/>
        <v>ВАКАНТ</v>
      </c>
      <c r="FB260" s="28">
        <f t="shared" ca="1" si="346"/>
        <v>0</v>
      </c>
      <c r="FC260" s="28">
        <f t="shared" ca="1" si="347"/>
        <v>0</v>
      </c>
      <c r="FD260" s="28">
        <f t="shared" ca="1" si="348"/>
        <v>0</v>
      </c>
      <c r="FE260" s="28">
        <f t="shared" ca="1" si="349"/>
        <v>250</v>
      </c>
      <c r="FF260">
        <f t="shared" si="350"/>
        <v>0</v>
      </c>
      <c r="FG260" s="531" t="s">
        <v>161</v>
      </c>
    </row>
    <row r="261" spans="1:163">
      <c r="A261" s="113"/>
      <c r="B261" s="113">
        <f t="shared" ca="1" si="302"/>
        <v>0</v>
      </c>
      <c r="C261" s="113">
        <f t="shared" ca="1" si="303"/>
        <v>0</v>
      </c>
      <c r="D261" s="113" t="str">
        <f t="shared" ca="1" si="393"/>
        <v xml:space="preserve"> </v>
      </c>
      <c r="E261" s="113">
        <f t="shared" si="304"/>
        <v>0</v>
      </c>
      <c r="F261" s="115"/>
      <c r="G261" s="209">
        <f t="shared" si="392"/>
        <v>0</v>
      </c>
      <c r="H261" s="209">
        <f t="shared" si="390"/>
        <v>0</v>
      </c>
      <c r="I261" s="209">
        <f t="shared" si="391"/>
        <v>0</v>
      </c>
      <c r="J261" s="209">
        <f t="shared" si="374"/>
        <v>0</v>
      </c>
      <c r="K261" s="209">
        <f t="shared" si="375"/>
        <v>0</v>
      </c>
      <c r="L261" s="209">
        <f t="shared" si="376"/>
        <v>0</v>
      </c>
      <c r="M261" s="209">
        <f t="shared" si="377"/>
        <v>0</v>
      </c>
      <c r="N261" s="209">
        <f t="shared" si="378"/>
        <v>0</v>
      </c>
      <c r="O261" s="209">
        <f t="shared" si="373"/>
        <v>0</v>
      </c>
      <c r="P261" s="211">
        <f t="shared" si="379"/>
        <v>0</v>
      </c>
      <c r="Q261" s="209">
        <f t="shared" si="380"/>
        <v>0</v>
      </c>
      <c r="R261" s="209">
        <f t="shared" si="381"/>
        <v>0</v>
      </c>
      <c r="S261" s="209">
        <f t="shared" si="382"/>
        <v>0</v>
      </c>
      <c r="T261" s="209">
        <f t="shared" si="383"/>
        <v>0</v>
      </c>
      <c r="U261" s="209">
        <f t="shared" si="384"/>
        <v>0</v>
      </c>
      <c r="V261" s="209">
        <f t="shared" si="385"/>
        <v>0</v>
      </c>
      <c r="W261" s="209">
        <f t="shared" ca="1" si="386"/>
        <v>0</v>
      </c>
      <c r="X261" s="209">
        <f t="shared" ca="1" si="387"/>
        <v>0</v>
      </c>
      <c r="Y261" s="209">
        <f t="shared" ca="1" si="388"/>
        <v>0</v>
      </c>
      <c r="Z261" s="210" t="str">
        <f t="shared" ca="1" si="305"/>
        <v xml:space="preserve">        </v>
      </c>
      <c r="AA261" s="185"/>
      <c r="AB261" s="185">
        <f t="shared" ca="1" si="306"/>
        <v>0</v>
      </c>
      <c r="AC261" s="185">
        <f t="shared" ca="1" si="307"/>
        <v>0</v>
      </c>
      <c r="AD261" s="185" t="str">
        <f t="shared" ca="1" si="351"/>
        <v xml:space="preserve"> </v>
      </c>
      <c r="AE261" s="185"/>
      <c r="AF261" s="211"/>
      <c r="AG261" s="211"/>
      <c r="AH261" s="211"/>
      <c r="AI261" s="211"/>
      <c r="AJ261" s="211"/>
      <c r="AK261" s="211"/>
      <c r="AL261" s="211"/>
      <c r="AM261" s="211"/>
      <c r="AN261" s="211"/>
      <c r="AO261" s="211"/>
      <c r="AP261" s="623">
        <f t="shared" si="308"/>
        <v>0</v>
      </c>
      <c r="AQ261" s="211">
        <f t="shared" si="352"/>
        <v>0</v>
      </c>
      <c r="AR261" s="211">
        <f t="shared" si="353"/>
        <v>0</v>
      </c>
      <c r="AS261" s="211"/>
      <c r="AT261" s="211">
        <f t="shared" si="309"/>
        <v>0</v>
      </c>
      <c r="AU261" s="358">
        <f t="shared" si="310"/>
        <v>0</v>
      </c>
      <c r="AV261" s="211">
        <f t="shared" si="311"/>
        <v>0</v>
      </c>
      <c r="AW261" s="211">
        <f t="shared" ca="1" si="312"/>
        <v>0</v>
      </c>
      <c r="AX261" s="211">
        <f t="shared" ca="1" si="389"/>
        <v>0</v>
      </c>
      <c r="AY261" s="211">
        <f t="shared" ca="1" si="313"/>
        <v>0</v>
      </c>
      <c r="AZ261" s="212">
        <f ca="1">IF(AND(AW261,AX261=0,AY261=0)=0,0,IF(AW261&gt;0,'На банк Приват'!$J$1,IF(AX261&gt;0,'На Укрсиб'!$J$1,0)))</f>
        <v>0</v>
      </c>
      <c r="BA261" s="191"/>
      <c r="BB261" s="191">
        <f t="shared" ca="1" si="314"/>
        <v>0</v>
      </c>
      <c r="BC261" s="191">
        <f t="shared" ca="1" si="315"/>
        <v>0</v>
      </c>
      <c r="BD261" s="191" t="str">
        <f t="shared" ca="1" si="354"/>
        <v xml:space="preserve"> </v>
      </c>
      <c r="BE261" s="191"/>
      <c r="BF261" s="213"/>
      <c r="BG261" s="213"/>
      <c r="BH261" s="213"/>
      <c r="BI261" s="213"/>
      <c r="BJ261" s="213"/>
      <c r="BK261" s="213"/>
      <c r="BL261" s="213"/>
      <c r="BM261" s="213"/>
      <c r="BN261" s="213"/>
      <c r="BO261" s="213"/>
      <c r="BP261" s="623">
        <f t="shared" si="316"/>
        <v>0</v>
      </c>
      <c r="BQ261" s="213">
        <f t="shared" si="355"/>
        <v>0</v>
      </c>
      <c r="BR261" s="213">
        <f t="shared" si="356"/>
        <v>0</v>
      </c>
      <c r="BS261" s="213"/>
      <c r="BT261" s="213">
        <f t="shared" si="317"/>
        <v>0</v>
      </c>
      <c r="BU261" s="362">
        <f t="shared" si="357"/>
        <v>0</v>
      </c>
      <c r="BV261" s="213">
        <f t="shared" si="318"/>
        <v>0</v>
      </c>
      <c r="BW261" s="213">
        <f t="shared" ca="1" si="319"/>
        <v>0</v>
      </c>
      <c r="BX261" s="213">
        <f t="shared" ca="1" si="358"/>
        <v>0</v>
      </c>
      <c r="BY261" s="213">
        <f t="shared" ca="1" si="320"/>
        <v>0</v>
      </c>
      <c r="BZ261" s="214">
        <f ca="1">IF(AND(BW261,BX261=0)=0,0,IF(BW261&gt;0,'На банк Приват'!$P$1,IF(BX261&gt;0,'На Укрсиб'!$P$1,0)))</f>
        <v>0</v>
      </c>
      <c r="CA261" s="198">
        <v>254</v>
      </c>
      <c r="CB261" s="198">
        <f t="shared" ca="1" si="321"/>
        <v>0</v>
      </c>
      <c r="CC261" s="198">
        <f t="shared" ca="1" si="322"/>
        <v>0</v>
      </c>
      <c r="CD261" s="198" t="str">
        <f t="shared" ca="1" si="359"/>
        <v xml:space="preserve"> </v>
      </c>
      <c r="CE261" s="198"/>
      <c r="CF261" s="215"/>
      <c r="CG261" s="215"/>
      <c r="CH261" s="215"/>
      <c r="CI261" s="215"/>
      <c r="CJ261" s="215"/>
      <c r="CK261" s="215"/>
      <c r="CL261" s="215"/>
      <c r="CM261" s="215">
        <f t="shared" si="395"/>
        <v>0</v>
      </c>
      <c r="CN261" s="215"/>
      <c r="CO261" s="215"/>
      <c r="CP261" s="215">
        <f t="shared" si="323"/>
        <v>0</v>
      </c>
      <c r="CQ261" s="215">
        <f t="shared" si="360"/>
        <v>0</v>
      </c>
      <c r="CR261" s="215">
        <f t="shared" si="361"/>
        <v>0</v>
      </c>
      <c r="CS261" s="215"/>
      <c r="CT261" s="215">
        <f t="shared" si="324"/>
        <v>0</v>
      </c>
      <c r="CU261" s="369">
        <f t="shared" si="325"/>
        <v>0</v>
      </c>
      <c r="CV261" s="215">
        <f t="shared" si="326"/>
        <v>0</v>
      </c>
      <c r="CW261" s="215">
        <f t="shared" ca="1" si="327"/>
        <v>0</v>
      </c>
      <c r="CX261" s="215">
        <f t="shared" ca="1" si="362"/>
        <v>0</v>
      </c>
      <c r="CY261" s="215">
        <f t="shared" ca="1" si="328"/>
        <v>0</v>
      </c>
      <c r="CZ261" s="216">
        <f ca="1">IF(AND(CW261,CX261=0)=0,0,IF(CW261&gt;0,'На банк Приват'!$V$1,IF(CX261&gt;0,'На Укрсиб'!$V$1,0)))</f>
        <v>0</v>
      </c>
      <c r="DA261" s="204"/>
      <c r="DB261" s="204">
        <f t="shared" ca="1" si="329"/>
        <v>0</v>
      </c>
      <c r="DC261" s="204">
        <f t="shared" ca="1" si="330"/>
        <v>0</v>
      </c>
      <c r="DD261" s="204" t="str">
        <f t="shared" ca="1" si="363"/>
        <v xml:space="preserve"> </v>
      </c>
      <c r="DE261" s="204"/>
      <c r="DF261" s="217"/>
      <c r="DG261" s="217"/>
      <c r="DH261" s="217"/>
      <c r="DI261" s="217"/>
      <c r="DJ261" s="217"/>
      <c r="DK261" s="217"/>
      <c r="DL261" s="217"/>
      <c r="DM261" s="217">
        <f t="shared" si="331"/>
        <v>0</v>
      </c>
      <c r="DN261" s="217"/>
      <c r="DO261" s="217"/>
      <c r="DP261" s="763">
        <f t="shared" si="332"/>
        <v>0</v>
      </c>
      <c r="DQ261" s="217">
        <f t="shared" si="364"/>
        <v>0</v>
      </c>
      <c r="DR261" s="217">
        <f t="shared" si="365"/>
        <v>0</v>
      </c>
      <c r="DS261" s="217"/>
      <c r="DT261" s="217">
        <f t="shared" si="333"/>
        <v>0</v>
      </c>
      <c r="DU261" s="366">
        <f t="shared" si="366"/>
        <v>0</v>
      </c>
      <c r="DV261" s="217">
        <f t="shared" si="334"/>
        <v>0</v>
      </c>
      <c r="DW261" s="217">
        <f t="shared" ca="1" si="335"/>
        <v>0</v>
      </c>
      <c r="DX261" s="217">
        <f t="shared" ca="1" si="367"/>
        <v>0</v>
      </c>
      <c r="DY261" s="217">
        <f t="shared" ca="1" si="336"/>
        <v>0</v>
      </c>
      <c r="DZ261" s="218">
        <f ca="1">IF(AND(DW261,DX261=0)=0,0,IF(DW261&gt;0,'На банк Приват'!$AB$1,IF(DX261&gt;0,'На Укрсиб'!$V$1,0)))</f>
        <v>0</v>
      </c>
      <c r="EA261" s="207"/>
      <c r="EB261" s="207">
        <f t="shared" ca="1" si="337"/>
        <v>0</v>
      </c>
      <c r="EC261" s="207">
        <f t="shared" ca="1" si="338"/>
        <v>0</v>
      </c>
      <c r="ED261" s="207" t="str">
        <f t="shared" ca="1" si="368"/>
        <v xml:space="preserve"> </v>
      </c>
      <c r="EE261" s="207"/>
      <c r="EF261" s="219"/>
      <c r="EG261" s="219"/>
      <c r="EH261" s="219"/>
      <c r="EI261" s="219"/>
      <c r="EJ261" s="219"/>
      <c r="EK261" s="219"/>
      <c r="EL261" s="219"/>
      <c r="EM261" s="219">
        <f t="shared" si="339"/>
        <v>0</v>
      </c>
      <c r="EN261" s="219"/>
      <c r="EO261" s="219"/>
      <c r="EP261" s="219">
        <f t="shared" si="340"/>
        <v>0</v>
      </c>
      <c r="EQ261" s="219">
        <f t="shared" si="369"/>
        <v>0</v>
      </c>
      <c r="ER261" s="219">
        <f t="shared" si="370"/>
        <v>0</v>
      </c>
      <c r="ES261" s="219"/>
      <c r="ET261" s="219">
        <f t="shared" si="341"/>
        <v>0</v>
      </c>
      <c r="EU261" s="363">
        <f t="shared" si="371"/>
        <v>0</v>
      </c>
      <c r="EV261" s="219">
        <f t="shared" si="342"/>
        <v>0</v>
      </c>
      <c r="EW261" s="219">
        <f t="shared" ca="1" si="343"/>
        <v>0</v>
      </c>
      <c r="EX261" s="219">
        <f t="shared" ca="1" si="372"/>
        <v>0</v>
      </c>
      <c r="EY261" s="219">
        <f t="shared" ca="1" si="344"/>
        <v>0</v>
      </c>
      <c r="EZ261" s="220">
        <f ca="1">IF(AND(EW261,EX261=0)=0,0,IF(EW261&gt;0,'На банк Приват'!$AH$1,IF(EX261&gt;0,'На Укрсиб'!$AH$1,0)))</f>
        <v>0</v>
      </c>
      <c r="FA261" s="28" t="str">
        <f t="shared" ca="1" si="345"/>
        <v xml:space="preserve"> </v>
      </c>
      <c r="FB261" s="28">
        <f t="shared" ca="1" si="346"/>
        <v>0</v>
      </c>
      <c r="FC261" s="28">
        <f t="shared" ca="1" si="347"/>
        <v>0</v>
      </c>
      <c r="FD261" s="28">
        <f t="shared" ca="1" si="348"/>
        <v>0</v>
      </c>
      <c r="FE261" s="28">
        <f t="shared" ca="1" si="349"/>
        <v>251</v>
      </c>
      <c r="FF261">
        <f t="shared" si="350"/>
        <v>0</v>
      </c>
      <c r="FG261" s="531" t="s">
        <v>162</v>
      </c>
    </row>
    <row r="262" spans="1:163">
      <c r="A262" s="113"/>
      <c r="B262" s="113" t="str">
        <f t="shared" ca="1" si="302"/>
        <v xml:space="preserve">Начальник медичної служби -начальник медичного пункту </v>
      </c>
      <c r="C262" s="113">
        <f t="shared" ca="1" si="303"/>
        <v>0</v>
      </c>
      <c r="D262" s="113" t="str">
        <f t="shared" ca="1" si="393"/>
        <v>ВАКАНТ</v>
      </c>
      <c r="E262" s="113">
        <f t="shared" si="304"/>
        <v>0</v>
      </c>
      <c r="F262" s="115"/>
      <c r="G262" s="209">
        <f t="shared" si="392"/>
        <v>0</v>
      </c>
      <c r="H262" s="209">
        <f t="shared" si="390"/>
        <v>0</v>
      </c>
      <c r="I262" s="209">
        <f t="shared" si="391"/>
        <v>0</v>
      </c>
      <c r="J262" s="209">
        <f t="shared" si="374"/>
        <v>0</v>
      </c>
      <c r="K262" s="209">
        <f t="shared" si="375"/>
        <v>0</v>
      </c>
      <c r="L262" s="209">
        <f t="shared" si="376"/>
        <v>0</v>
      </c>
      <c r="M262" s="209">
        <f t="shared" si="377"/>
        <v>0</v>
      </c>
      <c r="N262" s="209">
        <f t="shared" si="378"/>
        <v>0</v>
      </c>
      <c r="O262" s="209">
        <f t="shared" si="373"/>
        <v>0</v>
      </c>
      <c r="P262" s="211">
        <f t="shared" si="379"/>
        <v>0</v>
      </c>
      <c r="Q262" s="209">
        <f t="shared" si="380"/>
        <v>0</v>
      </c>
      <c r="R262" s="209">
        <f t="shared" si="381"/>
        <v>0</v>
      </c>
      <c r="S262" s="209">
        <f t="shared" si="382"/>
        <v>0</v>
      </c>
      <c r="T262" s="209">
        <f t="shared" si="383"/>
        <v>0</v>
      </c>
      <c r="U262" s="209">
        <f t="shared" si="384"/>
        <v>0</v>
      </c>
      <c r="V262" s="209">
        <f t="shared" si="385"/>
        <v>0</v>
      </c>
      <c r="W262" s="209">
        <f t="shared" ca="1" si="386"/>
        <v>0</v>
      </c>
      <c r="X262" s="209">
        <f t="shared" ca="1" si="387"/>
        <v>0</v>
      </c>
      <c r="Y262" s="209">
        <f t="shared" ca="1" si="388"/>
        <v>0</v>
      </c>
      <c r="Z262" s="210" t="str">
        <f t="shared" ca="1" si="305"/>
        <v xml:space="preserve">        </v>
      </c>
      <c r="AA262" s="185"/>
      <c r="AB262" s="185" t="str">
        <f t="shared" ca="1" si="306"/>
        <v xml:space="preserve">Начальник медичної служби -начальник медичного пункту </v>
      </c>
      <c r="AC262" s="185">
        <f t="shared" ca="1" si="307"/>
        <v>0</v>
      </c>
      <c r="AD262" s="185" t="str">
        <f t="shared" ca="1" si="351"/>
        <v>ВАКАНТ</v>
      </c>
      <c r="AE262" s="185"/>
      <c r="AF262" s="211"/>
      <c r="AG262" s="211"/>
      <c r="AH262" s="211"/>
      <c r="AI262" s="211"/>
      <c r="AJ262" s="211"/>
      <c r="AK262" s="211"/>
      <c r="AL262" s="211"/>
      <c r="AM262" s="211"/>
      <c r="AN262" s="211"/>
      <c r="AO262" s="211"/>
      <c r="AP262" s="623">
        <f t="shared" si="308"/>
        <v>0</v>
      </c>
      <c r="AQ262" s="211">
        <f t="shared" si="352"/>
        <v>0</v>
      </c>
      <c r="AR262" s="211">
        <f t="shared" si="353"/>
        <v>0</v>
      </c>
      <c r="AS262" s="211"/>
      <c r="AT262" s="211">
        <f t="shared" si="309"/>
        <v>0</v>
      </c>
      <c r="AU262" s="358">
        <f t="shared" si="310"/>
        <v>0</v>
      </c>
      <c r="AV262" s="211">
        <f t="shared" si="311"/>
        <v>0</v>
      </c>
      <c r="AW262" s="211">
        <f t="shared" ca="1" si="312"/>
        <v>0</v>
      </c>
      <c r="AX262" s="211">
        <f t="shared" ca="1" si="389"/>
        <v>0</v>
      </c>
      <c r="AY262" s="211">
        <f t="shared" ca="1" si="313"/>
        <v>0</v>
      </c>
      <c r="AZ262" s="212">
        <f ca="1">IF(AND(AW262,AX262=0,AY262=0)=0,0,IF(AW262&gt;0,'На банк Приват'!$J$1,IF(AX262&gt;0,'На Укрсиб'!$J$1,0)))</f>
        <v>0</v>
      </c>
      <c r="BA262" s="191"/>
      <c r="BB262" s="191" t="str">
        <f t="shared" ca="1" si="314"/>
        <v xml:space="preserve">Начальник медичної служби -начальник медичного пункту </v>
      </c>
      <c r="BC262" s="191">
        <f t="shared" ca="1" si="315"/>
        <v>0</v>
      </c>
      <c r="BD262" s="191" t="str">
        <f t="shared" ca="1" si="354"/>
        <v>ВАКАНТ</v>
      </c>
      <c r="BE262" s="191"/>
      <c r="BF262" s="213"/>
      <c r="BG262" s="213"/>
      <c r="BH262" s="213"/>
      <c r="BI262" s="213"/>
      <c r="BJ262" s="213"/>
      <c r="BK262" s="213"/>
      <c r="BL262" s="213"/>
      <c r="BM262" s="213"/>
      <c r="BN262" s="213"/>
      <c r="BO262" s="213"/>
      <c r="BP262" s="623">
        <f t="shared" si="316"/>
        <v>0</v>
      </c>
      <c r="BQ262" s="213">
        <f t="shared" si="355"/>
        <v>0</v>
      </c>
      <c r="BR262" s="213">
        <f t="shared" si="356"/>
        <v>0</v>
      </c>
      <c r="BS262" s="213"/>
      <c r="BT262" s="213">
        <f t="shared" si="317"/>
        <v>0</v>
      </c>
      <c r="BU262" s="362">
        <f t="shared" si="357"/>
        <v>0</v>
      </c>
      <c r="BV262" s="213">
        <f t="shared" si="318"/>
        <v>0</v>
      </c>
      <c r="BW262" s="213">
        <f t="shared" ca="1" si="319"/>
        <v>0</v>
      </c>
      <c r="BX262" s="213">
        <f t="shared" ca="1" si="358"/>
        <v>0</v>
      </c>
      <c r="BY262" s="213">
        <f t="shared" ca="1" si="320"/>
        <v>0</v>
      </c>
      <c r="BZ262" s="214">
        <f ca="1">IF(AND(BW262,BX262=0)=0,0,IF(BW262&gt;0,'На банк Приват'!$P$1,IF(BX262&gt;0,'На Укрсиб'!$P$1,0)))</f>
        <v>0</v>
      </c>
      <c r="CA262" s="198">
        <v>255</v>
      </c>
      <c r="CB262" s="198" t="str">
        <f t="shared" ca="1" si="321"/>
        <v xml:space="preserve">Начальник медичної служби -начальник медичного пункту </v>
      </c>
      <c r="CC262" s="198">
        <f t="shared" ca="1" si="322"/>
        <v>0</v>
      </c>
      <c r="CD262" s="198" t="str">
        <f t="shared" ca="1" si="359"/>
        <v>ВАКАНТ</v>
      </c>
      <c r="CE262" s="198"/>
      <c r="CF262" s="215"/>
      <c r="CG262" s="215"/>
      <c r="CH262" s="215"/>
      <c r="CI262" s="215"/>
      <c r="CJ262" s="215"/>
      <c r="CK262" s="215"/>
      <c r="CL262" s="215"/>
      <c r="CM262" s="215">
        <f t="shared" si="395"/>
        <v>0</v>
      </c>
      <c r="CN262" s="215"/>
      <c r="CO262" s="215"/>
      <c r="CP262" s="215">
        <f t="shared" si="323"/>
        <v>0</v>
      </c>
      <c r="CQ262" s="215">
        <f t="shared" si="360"/>
        <v>0</v>
      </c>
      <c r="CR262" s="215">
        <f t="shared" si="361"/>
        <v>0</v>
      </c>
      <c r="CS262" s="215"/>
      <c r="CT262" s="215">
        <f t="shared" si="324"/>
        <v>0</v>
      </c>
      <c r="CU262" s="369">
        <f t="shared" si="325"/>
        <v>0</v>
      </c>
      <c r="CV262" s="215">
        <f t="shared" si="326"/>
        <v>0</v>
      </c>
      <c r="CW262" s="215">
        <f t="shared" ca="1" si="327"/>
        <v>0</v>
      </c>
      <c r="CX262" s="215">
        <f t="shared" ca="1" si="362"/>
        <v>0</v>
      </c>
      <c r="CY262" s="215">
        <f t="shared" ca="1" si="328"/>
        <v>0</v>
      </c>
      <c r="CZ262" s="216">
        <f ca="1">IF(AND(CW262,CX262=0)=0,0,IF(CW262&gt;0,'На банк Приват'!$V$1,IF(CX262&gt;0,'На Укрсиб'!$V$1,0)))</f>
        <v>0</v>
      </c>
      <c r="DA262" s="204"/>
      <c r="DB262" s="204" t="str">
        <f t="shared" ca="1" si="329"/>
        <v xml:space="preserve">Начальник медичної служби -начальник медичного пункту </v>
      </c>
      <c r="DC262" s="204">
        <f t="shared" ca="1" si="330"/>
        <v>0</v>
      </c>
      <c r="DD262" s="204" t="str">
        <f t="shared" ca="1" si="363"/>
        <v>ВАКАНТ</v>
      </c>
      <c r="DE262" s="204"/>
      <c r="DF262" s="217"/>
      <c r="DG262" s="217"/>
      <c r="DH262" s="217"/>
      <c r="DI262" s="217"/>
      <c r="DJ262" s="217"/>
      <c r="DK262" s="217"/>
      <c r="DL262" s="217"/>
      <c r="DM262" s="217">
        <f t="shared" si="331"/>
        <v>0</v>
      </c>
      <c r="DN262" s="217"/>
      <c r="DO262" s="217"/>
      <c r="DP262" s="763">
        <f t="shared" si="332"/>
        <v>0</v>
      </c>
      <c r="DQ262" s="217">
        <f t="shared" si="364"/>
        <v>0</v>
      </c>
      <c r="DR262" s="217">
        <f t="shared" si="365"/>
        <v>0</v>
      </c>
      <c r="DS262" s="217"/>
      <c r="DT262" s="217">
        <f t="shared" si="333"/>
        <v>0</v>
      </c>
      <c r="DU262" s="366">
        <f t="shared" si="366"/>
        <v>0</v>
      </c>
      <c r="DV262" s="217">
        <f t="shared" si="334"/>
        <v>0</v>
      </c>
      <c r="DW262" s="217">
        <f t="shared" ca="1" si="335"/>
        <v>0</v>
      </c>
      <c r="DX262" s="217">
        <f t="shared" ca="1" si="367"/>
        <v>0</v>
      </c>
      <c r="DY262" s="217">
        <f t="shared" ca="1" si="336"/>
        <v>0</v>
      </c>
      <c r="DZ262" s="218">
        <f ca="1">IF(AND(DW262,DX262=0)=0,0,IF(DW262&gt;0,'На банк Приват'!$AB$1,IF(DX262&gt;0,'На Укрсиб'!$V$1,0)))</f>
        <v>0</v>
      </c>
      <c r="EA262" s="207"/>
      <c r="EB262" s="207" t="str">
        <f t="shared" ca="1" si="337"/>
        <v xml:space="preserve">Начальник медичної служби -начальник медичного пункту </v>
      </c>
      <c r="EC262" s="207">
        <f t="shared" ca="1" si="338"/>
        <v>0</v>
      </c>
      <c r="ED262" s="207" t="str">
        <f t="shared" ca="1" si="368"/>
        <v>ВАКАНТ</v>
      </c>
      <c r="EE262" s="207"/>
      <c r="EF262" s="219"/>
      <c r="EG262" s="219"/>
      <c r="EH262" s="219"/>
      <c r="EI262" s="219"/>
      <c r="EJ262" s="219"/>
      <c r="EK262" s="219"/>
      <c r="EL262" s="219"/>
      <c r="EM262" s="219">
        <f t="shared" si="339"/>
        <v>0</v>
      </c>
      <c r="EN262" s="219"/>
      <c r="EO262" s="219"/>
      <c r="EP262" s="219">
        <f t="shared" si="340"/>
        <v>0</v>
      </c>
      <c r="EQ262" s="219">
        <f t="shared" si="369"/>
        <v>0</v>
      </c>
      <c r="ER262" s="219">
        <f t="shared" si="370"/>
        <v>0</v>
      </c>
      <c r="ES262" s="219"/>
      <c r="ET262" s="219">
        <f t="shared" si="341"/>
        <v>0</v>
      </c>
      <c r="EU262" s="363">
        <f t="shared" si="371"/>
        <v>0</v>
      </c>
      <c r="EV262" s="219">
        <f t="shared" si="342"/>
        <v>0</v>
      </c>
      <c r="EW262" s="219">
        <f t="shared" ca="1" si="343"/>
        <v>0</v>
      </c>
      <c r="EX262" s="219">
        <f t="shared" ca="1" si="372"/>
        <v>0</v>
      </c>
      <c r="EY262" s="219">
        <f t="shared" ca="1" si="344"/>
        <v>0</v>
      </c>
      <c r="EZ262" s="220">
        <f ca="1">IF(AND(EW262,EX262=0)=0,0,IF(EW262&gt;0,'На банк Приват'!$AH$1,IF(EX262&gt;0,'На Укрсиб'!$AH$1,0)))</f>
        <v>0</v>
      </c>
      <c r="FA262" s="28" t="str">
        <f t="shared" ca="1" si="345"/>
        <v>ВАКАНТ</v>
      </c>
      <c r="FB262" s="28">
        <f t="shared" ca="1" si="346"/>
        <v>0</v>
      </c>
      <c r="FC262" s="28">
        <f t="shared" ca="1" si="347"/>
        <v>0</v>
      </c>
      <c r="FD262" s="28">
        <f t="shared" ca="1" si="348"/>
        <v>0</v>
      </c>
      <c r="FE262" s="28">
        <f t="shared" ca="1" si="349"/>
        <v>252</v>
      </c>
      <c r="FF262">
        <f t="shared" si="350"/>
        <v>0</v>
      </c>
      <c r="FG262" s="531" t="s">
        <v>484</v>
      </c>
    </row>
    <row r="263" spans="1:163">
      <c r="A263" s="113"/>
      <c r="B263" s="113" t="str">
        <f t="shared" ca="1" si="302"/>
        <v xml:space="preserve">Фельдшер </v>
      </c>
      <c r="C263" s="113" t="str">
        <f t="shared" ca="1" si="303"/>
        <v>ст.с-нт</v>
      </c>
      <c r="D263" s="113" t="str">
        <f t="shared" ca="1" si="393"/>
        <v>Акатова О.О.</v>
      </c>
      <c r="E263" s="113">
        <f t="shared" si="304"/>
        <v>0</v>
      </c>
      <c r="F263" s="115"/>
      <c r="G263" s="209">
        <f t="shared" si="392"/>
        <v>0</v>
      </c>
      <c r="H263" s="209">
        <f t="shared" si="390"/>
        <v>0</v>
      </c>
      <c r="I263" s="209">
        <f t="shared" si="391"/>
        <v>0</v>
      </c>
      <c r="J263" s="209">
        <f t="shared" si="374"/>
        <v>0</v>
      </c>
      <c r="K263" s="209">
        <f t="shared" si="375"/>
        <v>0</v>
      </c>
      <c r="L263" s="209">
        <f t="shared" si="376"/>
        <v>0</v>
      </c>
      <c r="M263" s="209">
        <f t="shared" si="377"/>
        <v>0</v>
      </c>
      <c r="N263" s="209">
        <f t="shared" si="378"/>
        <v>0</v>
      </c>
      <c r="O263" s="209">
        <f t="shared" si="373"/>
        <v>0</v>
      </c>
      <c r="P263" s="211">
        <f t="shared" si="379"/>
        <v>0</v>
      </c>
      <c r="Q263" s="209">
        <f t="shared" si="380"/>
        <v>0</v>
      </c>
      <c r="R263" s="209">
        <f t="shared" si="381"/>
        <v>0</v>
      </c>
      <c r="S263" s="209">
        <f t="shared" si="382"/>
        <v>0</v>
      </c>
      <c r="T263" s="209">
        <f t="shared" si="383"/>
        <v>0</v>
      </c>
      <c r="U263" s="209">
        <f t="shared" si="384"/>
        <v>0</v>
      </c>
      <c r="V263" s="209">
        <f t="shared" si="385"/>
        <v>0</v>
      </c>
      <c r="W263" s="209">
        <f t="shared" ca="1" si="386"/>
        <v>0</v>
      </c>
      <c r="X263" s="209">
        <f t="shared" ca="1" si="387"/>
        <v>0</v>
      </c>
      <c r="Y263" s="209">
        <f t="shared" ca="1" si="388"/>
        <v>0</v>
      </c>
      <c r="Z263" s="210" t="str">
        <f t="shared" ca="1" si="305"/>
        <v xml:space="preserve">        </v>
      </c>
      <c r="AA263" s="185"/>
      <c r="AB263" s="185" t="str">
        <f t="shared" ca="1" si="306"/>
        <v xml:space="preserve">Фельдшер </v>
      </c>
      <c r="AC263" s="185" t="str">
        <f t="shared" ca="1" si="307"/>
        <v>ст.с-нт</v>
      </c>
      <c r="AD263" s="185" t="str">
        <f t="shared" ca="1" si="351"/>
        <v>Акатова О.О.</v>
      </c>
      <c r="AE263" s="185"/>
      <c r="AF263" s="211"/>
      <c r="AG263" s="211"/>
      <c r="AH263" s="211"/>
      <c r="AI263" s="211"/>
      <c r="AJ263" s="211"/>
      <c r="AK263" s="211"/>
      <c r="AL263" s="211"/>
      <c r="AM263" s="211"/>
      <c r="AN263" s="211"/>
      <c r="AO263" s="211"/>
      <c r="AP263" s="623">
        <f t="shared" si="308"/>
        <v>0</v>
      </c>
      <c r="AQ263" s="211">
        <f t="shared" si="352"/>
        <v>0</v>
      </c>
      <c r="AR263" s="211">
        <f t="shared" si="353"/>
        <v>0</v>
      </c>
      <c r="AS263" s="211"/>
      <c r="AT263" s="211">
        <f t="shared" si="309"/>
        <v>0</v>
      </c>
      <c r="AU263" s="358">
        <f t="shared" si="310"/>
        <v>0</v>
      </c>
      <c r="AV263" s="211">
        <f t="shared" si="311"/>
        <v>0</v>
      </c>
      <c r="AW263" s="211">
        <f t="shared" ca="1" si="312"/>
        <v>0</v>
      </c>
      <c r="AX263" s="211">
        <f t="shared" ca="1" si="389"/>
        <v>0</v>
      </c>
      <c r="AY263" s="211">
        <f t="shared" ca="1" si="313"/>
        <v>0</v>
      </c>
      <c r="AZ263" s="212">
        <f ca="1">IF(AND(AW263,AX263=0,AY263=0)=0,0,IF(AW263&gt;0,'На банк Приват'!$J$1,IF(AX263&gt;0,'На Укрсиб'!$J$1,0)))</f>
        <v>0</v>
      </c>
      <c r="BA263" s="191"/>
      <c r="BB263" s="191" t="str">
        <f t="shared" ca="1" si="314"/>
        <v xml:space="preserve">Фельдшер </v>
      </c>
      <c r="BC263" s="191" t="str">
        <f t="shared" ca="1" si="315"/>
        <v>ст.с-нт</v>
      </c>
      <c r="BD263" s="191" t="str">
        <f t="shared" ca="1" si="354"/>
        <v>Акатова О.О.</v>
      </c>
      <c r="BE263" s="191"/>
      <c r="BF263" s="213"/>
      <c r="BG263" s="213"/>
      <c r="BH263" s="213"/>
      <c r="BI263" s="213"/>
      <c r="BJ263" s="213"/>
      <c r="BK263" s="213"/>
      <c r="BL263" s="213"/>
      <c r="BM263" s="213"/>
      <c r="BN263" s="213"/>
      <c r="BO263" s="213"/>
      <c r="BP263" s="623">
        <f t="shared" si="316"/>
        <v>0</v>
      </c>
      <c r="BQ263" s="213">
        <f t="shared" si="355"/>
        <v>0</v>
      </c>
      <c r="BR263" s="213">
        <f t="shared" si="356"/>
        <v>0</v>
      </c>
      <c r="BS263" s="213"/>
      <c r="BT263" s="213">
        <f t="shared" si="317"/>
        <v>0</v>
      </c>
      <c r="BU263" s="362">
        <f t="shared" si="357"/>
        <v>0</v>
      </c>
      <c r="BV263" s="213">
        <f t="shared" si="318"/>
        <v>0</v>
      </c>
      <c r="BW263" s="213">
        <f t="shared" ca="1" si="319"/>
        <v>0</v>
      </c>
      <c r="BX263" s="213">
        <f t="shared" ca="1" si="358"/>
        <v>0</v>
      </c>
      <c r="BY263" s="213">
        <f t="shared" ca="1" si="320"/>
        <v>0</v>
      </c>
      <c r="BZ263" s="214">
        <f ca="1">IF(AND(BW263,BX263=0)=0,0,IF(BW263&gt;0,'На банк Приват'!$P$1,IF(BX263&gt;0,'На Укрсиб'!$P$1,0)))</f>
        <v>0</v>
      </c>
      <c r="CA263" s="198">
        <v>256</v>
      </c>
      <c r="CB263" s="198" t="str">
        <f t="shared" ca="1" si="321"/>
        <v xml:space="preserve">Фельдшер </v>
      </c>
      <c r="CC263" s="198" t="str">
        <f t="shared" ca="1" si="322"/>
        <v>ст.с-нт</v>
      </c>
      <c r="CD263" s="198" t="str">
        <f t="shared" ca="1" si="359"/>
        <v>Акатова О.О.</v>
      </c>
      <c r="CE263" s="198"/>
      <c r="CF263" s="215"/>
      <c r="CG263" s="215"/>
      <c r="CH263" s="215"/>
      <c r="CI263" s="215"/>
      <c r="CJ263" s="215"/>
      <c r="CK263" s="215"/>
      <c r="CL263" s="215"/>
      <c r="CM263" s="215">
        <f t="shared" si="395"/>
        <v>0</v>
      </c>
      <c r="CN263" s="215"/>
      <c r="CO263" s="215"/>
      <c r="CP263" s="215">
        <f t="shared" si="323"/>
        <v>0</v>
      </c>
      <c r="CQ263" s="215">
        <f t="shared" si="360"/>
        <v>0</v>
      </c>
      <c r="CR263" s="215">
        <f t="shared" si="361"/>
        <v>0</v>
      </c>
      <c r="CS263" s="215"/>
      <c r="CT263" s="215">
        <f t="shared" si="324"/>
        <v>0</v>
      </c>
      <c r="CU263" s="369">
        <f t="shared" si="325"/>
        <v>0</v>
      </c>
      <c r="CV263" s="215">
        <f t="shared" si="326"/>
        <v>0</v>
      </c>
      <c r="CW263" s="215">
        <f t="shared" ca="1" si="327"/>
        <v>0</v>
      </c>
      <c r="CX263" s="215">
        <f t="shared" ca="1" si="362"/>
        <v>0</v>
      </c>
      <c r="CY263" s="215">
        <f t="shared" ca="1" si="328"/>
        <v>0</v>
      </c>
      <c r="CZ263" s="216">
        <f ca="1">IF(AND(CW263,CX263=0)=0,0,IF(CW263&gt;0,'На банк Приват'!$V$1,IF(CX263&gt;0,'На Укрсиб'!$V$1,0)))</f>
        <v>0</v>
      </c>
      <c r="DA263" s="204"/>
      <c r="DB263" s="204" t="str">
        <f t="shared" ca="1" si="329"/>
        <v xml:space="preserve">Фельдшер </v>
      </c>
      <c r="DC263" s="204" t="str">
        <f t="shared" ca="1" si="330"/>
        <v>ст.с-нт</v>
      </c>
      <c r="DD263" s="204" t="str">
        <f t="shared" ca="1" si="363"/>
        <v>Акатова О.О.</v>
      </c>
      <c r="DE263" s="204"/>
      <c r="DF263" s="217"/>
      <c r="DG263" s="217"/>
      <c r="DH263" s="217"/>
      <c r="DI263" s="217"/>
      <c r="DJ263" s="217"/>
      <c r="DK263" s="217"/>
      <c r="DL263" s="217"/>
      <c r="DM263" s="217"/>
      <c r="DN263" s="217"/>
      <c r="DO263" s="217"/>
      <c r="DP263" s="763">
        <f t="shared" si="332"/>
        <v>0</v>
      </c>
      <c r="DQ263" s="217">
        <f t="shared" si="364"/>
        <v>0</v>
      </c>
      <c r="DR263" s="217">
        <f t="shared" si="365"/>
        <v>0</v>
      </c>
      <c r="DS263" s="217"/>
      <c r="DT263" s="217">
        <f t="shared" si="333"/>
        <v>0</v>
      </c>
      <c r="DU263" s="366">
        <f t="shared" si="366"/>
        <v>0</v>
      </c>
      <c r="DV263" s="217">
        <f t="shared" si="334"/>
        <v>0</v>
      </c>
      <c r="DW263" s="217">
        <f t="shared" ca="1" si="335"/>
        <v>0</v>
      </c>
      <c r="DX263" s="217">
        <f t="shared" ca="1" si="367"/>
        <v>0</v>
      </c>
      <c r="DY263" s="217">
        <f t="shared" ca="1" si="336"/>
        <v>0</v>
      </c>
      <c r="DZ263" s="218">
        <f ca="1">IF(AND(DW263,DX263=0)=0,0,IF(DW263&gt;0,'На банк Приват'!$AB$1,IF(DX263&gt;0,'На Укрсиб'!$V$1,0)))</f>
        <v>0</v>
      </c>
      <c r="EA263" s="207"/>
      <c r="EB263" s="207" t="str">
        <f t="shared" ca="1" si="337"/>
        <v xml:space="preserve">Фельдшер </v>
      </c>
      <c r="EC263" s="207" t="str">
        <f t="shared" ca="1" si="338"/>
        <v>ст.с-нт</v>
      </c>
      <c r="ED263" s="207" t="str">
        <f t="shared" ca="1" si="368"/>
        <v>Акатова О.О.</v>
      </c>
      <c r="EE263" s="207"/>
      <c r="EF263" s="219"/>
      <c r="EG263" s="219"/>
      <c r="EH263" s="219"/>
      <c r="EI263" s="219"/>
      <c r="EJ263" s="219"/>
      <c r="EK263" s="219"/>
      <c r="EL263" s="219"/>
      <c r="EM263" s="219">
        <f t="shared" si="339"/>
        <v>0</v>
      </c>
      <c r="EN263" s="219"/>
      <c r="EO263" s="219"/>
      <c r="EP263" s="219">
        <f t="shared" si="340"/>
        <v>0</v>
      </c>
      <c r="EQ263" s="219">
        <f t="shared" si="369"/>
        <v>0</v>
      </c>
      <c r="ER263" s="219">
        <f t="shared" si="370"/>
        <v>0</v>
      </c>
      <c r="ES263" s="219"/>
      <c r="ET263" s="219">
        <f t="shared" si="341"/>
        <v>0</v>
      </c>
      <c r="EU263" s="363">
        <f t="shared" si="371"/>
        <v>0</v>
      </c>
      <c r="EV263" s="219">
        <f t="shared" si="342"/>
        <v>0</v>
      </c>
      <c r="EW263" s="219">
        <f t="shared" ca="1" si="343"/>
        <v>0</v>
      </c>
      <c r="EX263" s="219">
        <f t="shared" ca="1" si="372"/>
        <v>0</v>
      </c>
      <c r="EY263" s="219">
        <f t="shared" ca="1" si="344"/>
        <v>0</v>
      </c>
      <c r="EZ263" s="220">
        <f ca="1">IF(AND(EW263,EX263=0)=0,0,IF(EW263&gt;0,'На банк Приват'!$AH$1,IF(EX263&gt;0,'На Укрсиб'!$AH$1,0)))</f>
        <v>0</v>
      </c>
      <c r="FA263" s="28" t="str">
        <f t="shared" ca="1" si="345"/>
        <v>Акатова О.О.</v>
      </c>
      <c r="FB263" s="28" t="str">
        <f t="shared" ca="1" si="346"/>
        <v>Акатова</v>
      </c>
      <c r="FC263" s="28" t="str">
        <f t="shared" ca="1" si="347"/>
        <v>Оксана</v>
      </c>
      <c r="FD263" s="28" t="str">
        <f t="shared" ca="1" si="348"/>
        <v>Олександрівна</v>
      </c>
      <c r="FE263" s="28">
        <f t="shared" ca="1" si="349"/>
        <v>253</v>
      </c>
      <c r="FF263">
        <f t="shared" si="350"/>
        <v>0</v>
      </c>
      <c r="FG263" s="531" t="s">
        <v>624</v>
      </c>
    </row>
    <row r="264" spans="1:163">
      <c r="A264" s="113"/>
      <c r="B264" s="113" t="str">
        <f t="shared" ref="B264:B327" ca="1" si="396">INDIRECT("Відомість!b"&amp;ROW()-4)</f>
        <v>Водій-електрик</v>
      </c>
      <c r="C264" s="113">
        <f t="shared" ref="C264:C327" ca="1" si="397">INDIRECT("Відомість!c"&amp;ROW()-4)</f>
        <v>0</v>
      </c>
      <c r="D264" s="113">
        <f t="shared" ca="1" si="393"/>
        <v>0</v>
      </c>
      <c r="E264" s="113">
        <f t="shared" ref="E264:E327" si="398">AE264+BE264+CE264+EE264+DE264</f>
        <v>0</v>
      </c>
      <c r="F264" s="115"/>
      <c r="G264" s="209">
        <f t="shared" si="392"/>
        <v>0</v>
      </c>
      <c r="H264" s="209">
        <f t="shared" si="390"/>
        <v>0</v>
      </c>
      <c r="I264" s="209">
        <f t="shared" si="391"/>
        <v>0</v>
      </c>
      <c r="J264" s="209">
        <f t="shared" si="374"/>
        <v>0</v>
      </c>
      <c r="K264" s="209">
        <f t="shared" si="375"/>
        <v>0</v>
      </c>
      <c r="L264" s="209">
        <f t="shared" si="376"/>
        <v>0</v>
      </c>
      <c r="M264" s="209">
        <f t="shared" si="377"/>
        <v>0</v>
      </c>
      <c r="N264" s="209">
        <f t="shared" si="378"/>
        <v>0</v>
      </c>
      <c r="O264" s="209">
        <f t="shared" si="373"/>
        <v>0</v>
      </c>
      <c r="P264" s="211">
        <f t="shared" si="379"/>
        <v>0</v>
      </c>
      <c r="Q264" s="209">
        <f t="shared" si="380"/>
        <v>0</v>
      </c>
      <c r="R264" s="209">
        <f t="shared" si="381"/>
        <v>0</v>
      </c>
      <c r="S264" s="209">
        <f t="shared" si="382"/>
        <v>0</v>
      </c>
      <c r="T264" s="209">
        <f t="shared" si="383"/>
        <v>0</v>
      </c>
      <c r="U264" s="209">
        <f t="shared" si="384"/>
        <v>0</v>
      </c>
      <c r="V264" s="209">
        <f t="shared" si="385"/>
        <v>0</v>
      </c>
      <c r="W264" s="209">
        <f t="shared" ca="1" si="386"/>
        <v>0</v>
      </c>
      <c r="X264" s="209">
        <f t="shared" ca="1" si="387"/>
        <v>0</v>
      </c>
      <c r="Y264" s="209">
        <f t="shared" ca="1" si="388"/>
        <v>0</v>
      </c>
      <c r="Z264" s="210" t="str">
        <f t="shared" ref="Z264:Z327" ca="1" si="399">IF(AZ264=0,"",AZ264)&amp;"  "&amp;IF(BZ264=0,"",BZ264)&amp;"  "&amp;IF(CZ264=0,"",CZ264)&amp;"  "&amp;IF(DZ264=0,"",DZ264)&amp;"  "&amp;IF(EZ264=0,"",EZ264)</f>
        <v xml:space="preserve">        </v>
      </c>
      <c r="AA264" s="185"/>
      <c r="AB264" s="185" t="str">
        <f t="shared" ref="AB264:AB327" ca="1" si="400">INDIRECT("Відомість!b"&amp;ROW()-4)</f>
        <v>Водій-електрик</v>
      </c>
      <c r="AC264" s="185">
        <f t="shared" ref="AC264:AC327" ca="1" si="401">INDIRECT("Відомість!c"&amp;ROW()-4)</f>
        <v>0</v>
      </c>
      <c r="AD264" s="185">
        <f t="shared" ca="1" si="351"/>
        <v>0</v>
      </c>
      <c r="AE264" s="185"/>
      <c r="AF264" s="211"/>
      <c r="AG264" s="211"/>
      <c r="AH264" s="211"/>
      <c r="AI264" s="211"/>
      <c r="AJ264" s="211"/>
      <c r="AK264" s="211"/>
      <c r="AL264" s="211"/>
      <c r="AM264" s="211"/>
      <c r="AN264" s="211"/>
      <c r="AO264" s="211"/>
      <c r="AP264" s="623">
        <f t="shared" ref="AP264:AP327" si="402">SUM(AG264:AO264)</f>
        <v>0</v>
      </c>
      <c r="AQ264" s="211">
        <f t="shared" si="352"/>
        <v>0</v>
      </c>
      <c r="AR264" s="211">
        <f t="shared" si="353"/>
        <v>0</v>
      </c>
      <c r="AS264" s="211"/>
      <c r="AT264" s="211">
        <f t="shared" ref="AT264:AT327" si="403">SUM(AQ264:AS264)</f>
        <v>0</v>
      </c>
      <c r="AU264" s="358">
        <f t="shared" ref="AU264:AU327" si="404">(AP264-AJ264)*22%</f>
        <v>0</v>
      </c>
      <c r="AV264" s="211">
        <f t="shared" ref="AV264:AV327" si="405">AQ264</f>
        <v>0</v>
      </c>
      <c r="AW264" s="211">
        <f t="shared" ref="AW264:AW327" ca="1" si="406">IF(AND(AX264=0,AY264=0),AP264-AT264+AV264,0)</f>
        <v>0</v>
      </c>
      <c r="AX264" s="211">
        <f t="shared" ca="1" si="389"/>
        <v>0</v>
      </c>
      <c r="AY264" s="211">
        <f t="shared" ref="AY264:AY327" ca="1" si="407">IF(OR($D264="Шаповалов В.Ю.",$D264="Сошина Н.В.",$D264="Бабченко В.А.",$D264="Кошель О.І.",$D264="Чкалова Л.О.",$D264="Бернацька Л.М.",$D264="Сержант О.М.",$D264="Білая А.О."),AP264-AT264+AV264,0)</f>
        <v>0</v>
      </c>
      <c r="AZ264" s="212">
        <f ca="1">IF(AND(AW264,AX264=0,AY264=0)=0,0,IF(AW264&gt;0,'На банк Приват'!$J$1,IF(AX264&gt;0,'На Укрсиб'!$J$1,0)))</f>
        <v>0</v>
      </c>
      <c r="BA264" s="191"/>
      <c r="BB264" s="191" t="str">
        <f t="shared" ref="BB264:BB327" ca="1" si="408">INDIRECT("Відомість!b"&amp;ROW()-4)</f>
        <v>Водій-електрик</v>
      </c>
      <c r="BC264" s="191">
        <f t="shared" ref="BC264:BC327" ca="1" si="409">INDIRECT("Відомість!c"&amp;ROW()-4)</f>
        <v>0</v>
      </c>
      <c r="BD264" s="191">
        <f t="shared" ca="1" si="354"/>
        <v>0</v>
      </c>
      <c r="BE264" s="191"/>
      <c r="BF264" s="213"/>
      <c r="BG264" s="213"/>
      <c r="BH264" s="213"/>
      <c r="BI264" s="213"/>
      <c r="BJ264" s="213"/>
      <c r="BK264" s="213"/>
      <c r="BL264" s="213"/>
      <c r="BM264" s="213"/>
      <c r="BN264" s="213"/>
      <c r="BO264" s="213"/>
      <c r="BP264" s="623">
        <f t="shared" ref="BP264:BP327" si="410">SUM(BG264:BO264)</f>
        <v>0</v>
      </c>
      <c r="BQ264" s="213">
        <f t="shared" si="355"/>
        <v>0</v>
      </c>
      <c r="BR264" s="213">
        <f t="shared" si="356"/>
        <v>0</v>
      </c>
      <c r="BS264" s="213"/>
      <c r="BT264" s="213">
        <f t="shared" ref="BT264:BT327" si="411">SUM(BQ264:BS264)</f>
        <v>0</v>
      </c>
      <c r="BU264" s="362">
        <f t="shared" si="357"/>
        <v>0</v>
      </c>
      <c r="BV264" s="213">
        <f t="shared" ref="BV264:BV327" si="412">BQ264</f>
        <v>0</v>
      </c>
      <c r="BW264" s="213">
        <f t="shared" ref="BW264:BW327" ca="1" si="413">IF(AND(BX264=0,BY264=0),BP264-BT264+BV264,0)</f>
        <v>0</v>
      </c>
      <c r="BX264" s="213">
        <f t="shared" ca="1" si="358"/>
        <v>0</v>
      </c>
      <c r="BY264" s="213">
        <f t="shared" ref="BY264:BY327" ca="1" si="414">IF(OR($D264="Шаповалов В.Ю.",$D264="Сошина Н.В.",$D264="Бабченко В.А.",$D264="Кошель О.І.",$D264="Чкалова Л.О.",$D264="Бернацька Л.М.",$D264="Сержант О.М.",$D264="Білая А.О."),BP264-BT264+BV264,0)</f>
        <v>0</v>
      </c>
      <c r="BZ264" s="214">
        <f ca="1">IF(AND(BW264,BX264=0)=0,0,IF(BW264&gt;0,'На банк Приват'!$P$1,IF(BX264&gt;0,'На Укрсиб'!$P$1,0)))</f>
        <v>0</v>
      </c>
      <c r="CA264" s="198">
        <v>257</v>
      </c>
      <c r="CB264" s="198" t="str">
        <f t="shared" ref="CB264:CB327" ca="1" si="415">INDIRECT("Відомість!b"&amp;ROW()-4)</f>
        <v>Водій-електрик</v>
      </c>
      <c r="CC264" s="198">
        <f t="shared" ref="CC264:CC327" ca="1" si="416">INDIRECT("Відомість!c"&amp;ROW()-4)</f>
        <v>0</v>
      </c>
      <c r="CD264" s="198">
        <f t="shared" ca="1" si="359"/>
        <v>0</v>
      </c>
      <c r="CE264" s="198"/>
      <c r="CF264" s="215"/>
      <c r="CG264" s="215"/>
      <c r="CH264" s="215"/>
      <c r="CI264" s="215"/>
      <c r="CJ264" s="215"/>
      <c r="CK264" s="215"/>
      <c r="CL264" s="215"/>
      <c r="CM264" s="215">
        <f t="shared" si="395"/>
        <v>0</v>
      </c>
      <c r="CN264" s="215"/>
      <c r="CO264" s="215"/>
      <c r="CP264" s="215">
        <f t="shared" ref="CP264:CP327" si="417">SUM(CG264:CO264)</f>
        <v>0</v>
      </c>
      <c r="CQ264" s="215">
        <f t="shared" si="360"/>
        <v>0</v>
      </c>
      <c r="CR264" s="215">
        <f t="shared" si="361"/>
        <v>0</v>
      </c>
      <c r="CS264" s="215"/>
      <c r="CT264" s="215">
        <f t="shared" ref="CT264:CT327" si="418">SUM(CQ264:CS264)</f>
        <v>0</v>
      </c>
      <c r="CU264" s="369">
        <f t="shared" ref="CU264:CU327" si="419">(CP264-CJ264)*22%</f>
        <v>0</v>
      </c>
      <c r="CV264" s="215">
        <f t="shared" ref="CV264:CV327" si="420">CQ264</f>
        <v>0</v>
      </c>
      <c r="CW264" s="215">
        <f t="shared" ref="CW264:CW327" ca="1" si="421">IF(AND(CX264=0,CY264=0),CP264-CT264+CV264,0)</f>
        <v>0</v>
      </c>
      <c r="CX264" s="215">
        <f t="shared" ca="1" si="362"/>
        <v>0</v>
      </c>
      <c r="CY264" s="215">
        <f t="shared" ref="CY264:CY327" ca="1" si="422">IF(OR($D264="Шаповалов В.Ю.",$D264="Сошина Н.В.",$D264="Бабченко В.А.",$D264="Кошель О.І.",$D264="Чкалова Л.О.",$D264="Бернацька Л.М.",$D264="Сержант О.М.",$D264="Білая А.О."),CP264-CT264+CV264,0)</f>
        <v>0</v>
      </c>
      <c r="CZ264" s="216">
        <f ca="1">IF(AND(CW264,CX264=0)=0,0,IF(CW264&gt;0,'На банк Приват'!$V$1,IF(CX264&gt;0,'На Укрсиб'!$V$1,0)))</f>
        <v>0</v>
      </c>
      <c r="DA264" s="204"/>
      <c r="DB264" s="204" t="str">
        <f t="shared" ref="DB264:DB327" ca="1" si="423">INDIRECT("Відомість!b"&amp;ROW()-4)</f>
        <v>Водій-електрик</v>
      </c>
      <c r="DC264" s="204">
        <f t="shared" ref="DC264:DC327" ca="1" si="424">INDIRECT("Відомість!c"&amp;ROW()-4)</f>
        <v>0</v>
      </c>
      <c r="DD264" s="204">
        <f t="shared" ca="1" si="363"/>
        <v>0</v>
      </c>
      <c r="DE264" s="204"/>
      <c r="DF264" s="217"/>
      <c r="DG264" s="217"/>
      <c r="DH264" s="217"/>
      <c r="DI264" s="217"/>
      <c r="DJ264" s="217"/>
      <c r="DK264" s="217"/>
      <c r="DL264" s="217"/>
      <c r="DM264" s="217"/>
      <c r="DN264" s="217"/>
      <c r="DO264" s="217"/>
      <c r="DP264" s="763">
        <f t="shared" ref="DP264:DP327" si="425">SUM(DG264:DO264)</f>
        <v>0</v>
      </c>
      <c r="DQ264" s="217">
        <f t="shared" si="364"/>
        <v>0</v>
      </c>
      <c r="DR264" s="217">
        <f t="shared" si="365"/>
        <v>0</v>
      </c>
      <c r="DS264" s="217"/>
      <c r="DT264" s="217">
        <f t="shared" ref="DT264:DT327" si="426">SUM(DQ264:DS264)</f>
        <v>0</v>
      </c>
      <c r="DU264" s="366">
        <f t="shared" si="366"/>
        <v>0</v>
      </c>
      <c r="DV264" s="217">
        <f t="shared" ref="DV264:DV327" si="427">DQ264</f>
        <v>0</v>
      </c>
      <c r="DW264" s="217">
        <f t="shared" ref="DW264:DW327" ca="1" si="428">IF(AND(DX264=0,DY264=0),DP264-DT264+DV264,0)</f>
        <v>0</v>
      </c>
      <c r="DX264" s="217">
        <f t="shared" ca="1" si="367"/>
        <v>0</v>
      </c>
      <c r="DY264" s="217">
        <f t="shared" ref="DY264:DY327" ca="1" si="429">IF(OR($D264="Шаповалов В.Ю.",$D264="Сошина Н.В.",$D264="Бабченко В.А.",$D264="Кошель О.І.",$D264="Чкалова Л.О.",$D264="Бернацька Л.М.",$D264="Сержант О.М.",$D264="Білая А.О."),DP264-DT264+DV264,0)</f>
        <v>0</v>
      </c>
      <c r="DZ264" s="218">
        <f ca="1">IF(AND(DW264,DX264=0)=0,0,IF(DW264&gt;0,'На банк Приват'!$AB$1,IF(DX264&gt;0,'На Укрсиб'!$V$1,0)))</f>
        <v>0</v>
      </c>
      <c r="EA264" s="207"/>
      <c r="EB264" s="207" t="str">
        <f t="shared" ref="EB264:EB327" ca="1" si="430">INDIRECT("Відомість!b"&amp;ROW()-4)</f>
        <v>Водій-електрик</v>
      </c>
      <c r="EC264" s="207">
        <f t="shared" ref="EC264:EC327" ca="1" si="431">INDIRECT("Відомість!c"&amp;ROW()-4)</f>
        <v>0</v>
      </c>
      <c r="ED264" s="207">
        <f t="shared" ca="1" si="368"/>
        <v>0</v>
      </c>
      <c r="EE264" s="207"/>
      <c r="EF264" s="219"/>
      <c r="EG264" s="219"/>
      <c r="EH264" s="219"/>
      <c r="EI264" s="219"/>
      <c r="EJ264" s="219"/>
      <c r="EK264" s="219"/>
      <c r="EL264" s="219"/>
      <c r="EM264" s="219">
        <f t="shared" ref="EM264:EM327" si="432">IF(EN264=0,6500/31*EE264,0)</f>
        <v>0</v>
      </c>
      <c r="EN264" s="219"/>
      <c r="EO264" s="219"/>
      <c r="EP264" s="219">
        <f t="shared" ref="EP264:EP327" si="433">SUM(EG264:EO264)</f>
        <v>0</v>
      </c>
      <c r="EQ264" s="219">
        <f t="shared" si="369"/>
        <v>0</v>
      </c>
      <c r="ER264" s="219">
        <f t="shared" si="370"/>
        <v>0</v>
      </c>
      <c r="ES264" s="219"/>
      <c r="ET264" s="219">
        <f t="shared" ref="ET264:ET327" si="434">SUM(EQ264:ES264)</f>
        <v>0</v>
      </c>
      <c r="EU264" s="363">
        <f t="shared" si="371"/>
        <v>0</v>
      </c>
      <c r="EV264" s="219">
        <f t="shared" ref="EV264:EV327" si="435">EQ264</f>
        <v>0</v>
      </c>
      <c r="EW264" s="219">
        <f t="shared" ref="EW264:EW327" ca="1" si="436">IF(AND(EX264=0,EY264=0),EP264-ET264+EV264,0)</f>
        <v>0</v>
      </c>
      <c r="EX264" s="219">
        <f t="shared" ca="1" si="372"/>
        <v>0</v>
      </c>
      <c r="EY264" s="219">
        <f t="shared" ref="EY264:EY327" ca="1" si="437">IF(OR($D264="Шаповалов В.Ю.",$D264="Сошина Н.В.",$D264="Бабченко В.А.",$D264="Кошель О.І.",$D264="Чкалова Л.О.",$D264="Бернацька Л.М.",$D264="Сержант О.М.",$D264="Білая А.О."),EP264-ET264+EV264,0)</f>
        <v>0</v>
      </c>
      <c r="EZ264" s="220">
        <f ca="1">IF(AND(EW264,EX264=0)=0,0,IF(EW264&gt;0,'На банк Приват'!$AH$1,IF(EX264&gt;0,'На Укрсиб'!$AH$1,0)))</f>
        <v>0</v>
      </c>
      <c r="FA264" s="28">
        <f t="shared" ref="FA264:FA327" ca="1" si="438">INDIRECT("Відомість!dk"&amp;ROW()-4)</f>
        <v>0</v>
      </c>
      <c r="FB264" s="28" t="str">
        <f t="shared" ref="FB264:FB327" ca="1" si="439">INDIRECT("Відомість!dl"&amp;ROW()-4)</f>
        <v>вс/сс</v>
      </c>
      <c r="FC264" s="28">
        <f t="shared" ref="FC264:FC327" ca="1" si="440">INDIRECT("Відомість!dm"&amp;ROW()-4)</f>
        <v>0</v>
      </c>
      <c r="FD264" s="28">
        <f t="shared" ref="FD264:FD327" ca="1" si="441">INDIRECT("Відомість!dn"&amp;ROW()-4)</f>
        <v>0</v>
      </c>
      <c r="FE264" s="28">
        <f t="shared" ref="FE264:FE327" ca="1" si="442">INDIRECT("Відомість!a"&amp;ROW()-4)</f>
        <v>254</v>
      </c>
      <c r="FF264">
        <f t="shared" ref="FF264:FF327" si="443">IF(P264=0,0,IF(OR(C264="п-к м/сл",C264="п-к",C264="п-к юст.",C264="п/п-к м/сл",C264="п/п-к",C264="п/п-к юст.",C264="м-р м/сл",C264="м-р",C264="м-р юст."),1,IF(OR(C264="к-н м/сл",C264="к-н",C264="к-н юст.",C264="ст.л-т",C264="ст.л-т м/сл",C264="л-т",C264="л-т м/сл",C264="мол. л-т ",C264="мол. л-т м/сл"),2,IF(D264=0,0,3))))</f>
        <v>0</v>
      </c>
      <c r="FG264" s="531" t="s">
        <v>486</v>
      </c>
    </row>
    <row r="265" spans="1:163">
      <c r="A265" s="113"/>
      <c r="B265" s="113" t="str">
        <f t="shared" ca="1" si="396"/>
        <v xml:space="preserve">Водій- санітар </v>
      </c>
      <c r="C265" s="113" t="str">
        <f t="shared" ca="1" si="397"/>
        <v>м-с</v>
      </c>
      <c r="D265" s="113" t="str">
        <f t="shared" ca="1" si="393"/>
        <v>Руденко С.С.</v>
      </c>
      <c r="E265" s="113">
        <f t="shared" si="398"/>
        <v>0</v>
      </c>
      <c r="F265" s="115"/>
      <c r="G265" s="209">
        <f t="shared" si="392"/>
        <v>0</v>
      </c>
      <c r="H265" s="209">
        <f t="shared" si="390"/>
        <v>0</v>
      </c>
      <c r="I265" s="209">
        <f t="shared" si="391"/>
        <v>0</v>
      </c>
      <c r="J265" s="209">
        <f t="shared" si="374"/>
        <v>0</v>
      </c>
      <c r="K265" s="209">
        <f t="shared" si="375"/>
        <v>0</v>
      </c>
      <c r="L265" s="209">
        <f t="shared" si="376"/>
        <v>0</v>
      </c>
      <c r="M265" s="209">
        <f t="shared" si="377"/>
        <v>0</v>
      </c>
      <c r="N265" s="209">
        <f t="shared" si="378"/>
        <v>0</v>
      </c>
      <c r="O265" s="209">
        <f t="shared" si="373"/>
        <v>0</v>
      </c>
      <c r="P265" s="211">
        <f t="shared" si="379"/>
        <v>0</v>
      </c>
      <c r="Q265" s="209">
        <f t="shared" si="380"/>
        <v>0</v>
      </c>
      <c r="R265" s="209">
        <f t="shared" si="381"/>
        <v>0</v>
      </c>
      <c r="S265" s="209">
        <f t="shared" si="382"/>
        <v>0</v>
      </c>
      <c r="T265" s="209">
        <f t="shared" si="383"/>
        <v>0</v>
      </c>
      <c r="U265" s="209">
        <f t="shared" si="384"/>
        <v>0</v>
      </c>
      <c r="V265" s="209">
        <f t="shared" si="385"/>
        <v>0</v>
      </c>
      <c r="W265" s="209">
        <f t="shared" ca="1" si="386"/>
        <v>0</v>
      </c>
      <c r="X265" s="209">
        <f t="shared" ca="1" si="387"/>
        <v>0</v>
      </c>
      <c r="Y265" s="209">
        <f t="shared" ca="1" si="388"/>
        <v>0</v>
      </c>
      <c r="Z265" s="210" t="str">
        <f t="shared" ca="1" si="399"/>
        <v xml:space="preserve">        </v>
      </c>
      <c r="AA265" s="185"/>
      <c r="AB265" s="185" t="str">
        <f t="shared" ca="1" si="400"/>
        <v xml:space="preserve">Водій- санітар </v>
      </c>
      <c r="AC265" s="185" t="str">
        <f t="shared" ca="1" si="401"/>
        <v>м-с</v>
      </c>
      <c r="AD265" s="185" t="str">
        <f t="shared" ref="AD265:AD328" ca="1" si="444">INDIRECT("Відомість!dk"&amp;ROW()-4)</f>
        <v>Руденко С.С.</v>
      </c>
      <c r="AE265" s="211"/>
      <c r="AF265" s="211"/>
      <c r="AG265" s="211"/>
      <c r="AH265" s="211"/>
      <c r="AI265" s="211"/>
      <c r="AJ265" s="211"/>
      <c r="AK265" s="211"/>
      <c r="AL265" s="211"/>
      <c r="AM265" s="211"/>
      <c r="AN265" s="211"/>
      <c r="AO265" s="211"/>
      <c r="AP265" s="623">
        <f t="shared" si="402"/>
        <v>0</v>
      </c>
      <c r="AQ265" s="211">
        <f t="shared" ref="AQ265:AQ328" si="445">(AP265)*18%</f>
        <v>0</v>
      </c>
      <c r="AR265" s="211">
        <f t="shared" ref="AR265:AR328" si="446">(AP265-AM265)*1.5%</f>
        <v>0</v>
      </c>
      <c r="AS265" s="211"/>
      <c r="AT265" s="211">
        <f t="shared" si="403"/>
        <v>0</v>
      </c>
      <c r="AU265" s="358">
        <f t="shared" si="404"/>
        <v>0</v>
      </c>
      <c r="AV265" s="211">
        <f t="shared" si="405"/>
        <v>0</v>
      </c>
      <c r="AW265" s="211">
        <f t="shared" ca="1" si="406"/>
        <v>0</v>
      </c>
      <c r="AX265" s="211">
        <f t="shared" ca="1" si="389"/>
        <v>0</v>
      </c>
      <c r="AY265" s="211">
        <f t="shared" ca="1" si="407"/>
        <v>0</v>
      </c>
      <c r="AZ265" s="212">
        <f ca="1">IF(AND(AW265,AX265=0,AY265=0)=0,0,IF(AW265&gt;0,'На банк Приват'!$J$1,IF(AX265&gt;0,'На Укрсиб'!$J$1,0)))</f>
        <v>0</v>
      </c>
      <c r="BA265" s="191"/>
      <c r="BB265" s="191" t="str">
        <f t="shared" ca="1" si="408"/>
        <v xml:space="preserve">Водій- санітар </v>
      </c>
      <c r="BC265" s="191" t="str">
        <f t="shared" ca="1" si="409"/>
        <v>м-с</v>
      </c>
      <c r="BD265" s="191" t="str">
        <f t="shared" ref="BD265:BD328" ca="1" si="447">INDIRECT("Відомість!dk"&amp;ROW()-4)</f>
        <v>Руденко С.С.</v>
      </c>
      <c r="BE265" s="191"/>
      <c r="BF265" s="213"/>
      <c r="BG265" s="213"/>
      <c r="BH265" s="213"/>
      <c r="BI265" s="213"/>
      <c r="BJ265" s="213"/>
      <c r="BK265" s="213"/>
      <c r="BL265" s="213"/>
      <c r="BM265" s="213"/>
      <c r="BN265" s="213"/>
      <c r="BO265" s="213"/>
      <c r="BP265" s="623">
        <f t="shared" si="410"/>
        <v>0</v>
      </c>
      <c r="BQ265" s="213">
        <f t="shared" ref="BQ265:BQ328" si="448">(BP265)*18%</f>
        <v>0</v>
      </c>
      <c r="BR265" s="213">
        <f t="shared" ref="BR265:BR328" si="449">(BP265-BM265)*1.5%</f>
        <v>0</v>
      </c>
      <c r="BS265" s="213"/>
      <c r="BT265" s="213">
        <f t="shared" si="411"/>
        <v>0</v>
      </c>
      <c r="BU265" s="362">
        <f t="shared" ref="BU265:BU328" si="450">(BP265-BJ265)*22%</f>
        <v>0</v>
      </c>
      <c r="BV265" s="213">
        <f t="shared" si="412"/>
        <v>0</v>
      </c>
      <c r="BW265" s="213">
        <f t="shared" ca="1" si="413"/>
        <v>0</v>
      </c>
      <c r="BX265" s="213">
        <f t="shared" ref="BX265:BX328" ca="1" si="451">IF(OR($D265="Лазебний О.М.",$D265="Череп'ян С.І. ",$D265="Федчишина С.В.",$D265="Кравченко Р.М.",$D265="Примак Р.В."),BP265-BT265+BV265,0)</f>
        <v>0</v>
      </c>
      <c r="BY265" s="213">
        <f t="shared" ca="1" si="414"/>
        <v>0</v>
      </c>
      <c r="BZ265" s="214">
        <f ca="1">IF(AND(BW265,BX265=0)=0,0,IF(BW265&gt;0,'На банк Приват'!$P$1,IF(BX265&gt;0,'На Укрсиб'!$P$1,0)))</f>
        <v>0</v>
      </c>
      <c r="CA265" s="198">
        <v>258</v>
      </c>
      <c r="CB265" s="198" t="str">
        <f t="shared" ca="1" si="415"/>
        <v xml:space="preserve">Водій- санітар </v>
      </c>
      <c r="CC265" s="198" t="str">
        <f t="shared" ca="1" si="416"/>
        <v>м-с</v>
      </c>
      <c r="CD265" s="198" t="str">
        <f t="shared" ref="CD265:CD328" ca="1" si="452">INDIRECT("Відомість!dk"&amp;ROW()-4)</f>
        <v>Руденко С.С.</v>
      </c>
      <c r="CE265" s="198"/>
      <c r="CF265" s="215"/>
      <c r="CG265" s="215"/>
      <c r="CH265" s="215"/>
      <c r="CI265" s="215"/>
      <c r="CJ265" s="215"/>
      <c r="CK265" s="215"/>
      <c r="CL265" s="215"/>
      <c r="CM265" s="215">
        <f t="shared" si="395"/>
        <v>0</v>
      </c>
      <c r="CN265" s="215"/>
      <c r="CO265" s="215"/>
      <c r="CP265" s="215">
        <f t="shared" si="417"/>
        <v>0</v>
      </c>
      <c r="CQ265" s="215">
        <f t="shared" ref="CQ265:CQ328" si="453">(CP265)*18%</f>
        <v>0</v>
      </c>
      <c r="CR265" s="215">
        <f t="shared" ref="CR265:CR328" si="454">(CP265-CM265)*1.5%</f>
        <v>0</v>
      </c>
      <c r="CS265" s="215"/>
      <c r="CT265" s="215">
        <f t="shared" si="418"/>
        <v>0</v>
      </c>
      <c r="CU265" s="369">
        <f t="shared" si="419"/>
        <v>0</v>
      </c>
      <c r="CV265" s="215">
        <f t="shared" si="420"/>
        <v>0</v>
      </c>
      <c r="CW265" s="215">
        <f t="shared" ca="1" si="421"/>
        <v>0</v>
      </c>
      <c r="CX265" s="215">
        <f t="shared" ref="CX265:CX328" ca="1" si="455">IF(OR($D265="Лазебний О.М.",$D265="Череп'ян С.І.",$D265="Федчишина С.В.",$D265="Кравченко Р.М.",$D265="Примак Р.В."),CP265-CT265+CV265,0)</f>
        <v>0</v>
      </c>
      <c r="CY265" s="215">
        <f t="shared" ca="1" si="422"/>
        <v>0</v>
      </c>
      <c r="CZ265" s="216">
        <f ca="1">IF(AND(CW265,CX265=0)=0,0,IF(CW265&gt;0,'На банк Приват'!$V$1,IF(CX265&gt;0,'На Укрсиб'!$V$1,0)))</f>
        <v>0</v>
      </c>
      <c r="DA265" s="204"/>
      <c r="DB265" s="204" t="str">
        <f t="shared" ca="1" si="423"/>
        <v xml:space="preserve">Водій- санітар </v>
      </c>
      <c r="DC265" s="204" t="str">
        <f t="shared" ca="1" si="424"/>
        <v>м-с</v>
      </c>
      <c r="DD265" s="204" t="str">
        <f t="shared" ref="DD265:DD328" ca="1" si="456">INDIRECT("Відомість!dk"&amp;ROW()-4)</f>
        <v>Руденко С.С.</v>
      </c>
      <c r="DE265" s="204"/>
      <c r="DF265" s="217"/>
      <c r="DG265" s="217"/>
      <c r="DH265" s="217"/>
      <c r="DI265" s="217"/>
      <c r="DJ265" s="217"/>
      <c r="DK265" s="217"/>
      <c r="DL265" s="217"/>
      <c r="DM265" s="217">
        <f t="shared" ref="DM265:DM327" si="457">IF(DN265=0,6500/31*DE265,0)</f>
        <v>0</v>
      </c>
      <c r="DN265" s="217"/>
      <c r="DO265" s="217"/>
      <c r="DP265" s="763">
        <f t="shared" si="425"/>
        <v>0</v>
      </c>
      <c r="DQ265" s="217">
        <f t="shared" ref="DQ265:DQ328" si="458">(DP265)*18%</f>
        <v>0</v>
      </c>
      <c r="DR265" s="217">
        <f t="shared" ref="DR265:DR328" si="459">(DP265-DM265)*1.5%</f>
        <v>0</v>
      </c>
      <c r="DS265" s="217"/>
      <c r="DT265" s="217">
        <f t="shared" si="426"/>
        <v>0</v>
      </c>
      <c r="DU265" s="366">
        <f t="shared" ref="DU265:DU328" si="460">(DP265-DJ265)*22%</f>
        <v>0</v>
      </c>
      <c r="DV265" s="217">
        <f t="shared" si="427"/>
        <v>0</v>
      </c>
      <c r="DW265" s="217">
        <f t="shared" ca="1" si="428"/>
        <v>0</v>
      </c>
      <c r="DX265" s="217">
        <f t="shared" ref="DX265:DX328" ca="1" si="461">IF(OR($D265="Лазебний О.М.",$D265="Череп'ян С.І.",$D265="Федчишина С.В.",$D265="Кравченко Р.М.",$D265="Примак Р.В."),DP265-DT265+DV265,0)</f>
        <v>0</v>
      </c>
      <c r="DY265" s="217">
        <f t="shared" ca="1" si="429"/>
        <v>0</v>
      </c>
      <c r="DZ265" s="218">
        <f ca="1">IF(AND(DW265,DX265=0)=0,0,IF(DW265&gt;0,'На банк Приват'!$AB$1,IF(DX265&gt;0,'На Укрсиб'!$V$1,0)))</f>
        <v>0</v>
      </c>
      <c r="EA265" s="207"/>
      <c r="EB265" s="207" t="str">
        <f t="shared" ca="1" si="430"/>
        <v xml:space="preserve">Водій- санітар </v>
      </c>
      <c r="EC265" s="207" t="str">
        <f t="shared" ca="1" si="431"/>
        <v>м-с</v>
      </c>
      <c r="ED265" s="207" t="str">
        <f t="shared" ref="ED265:ED328" ca="1" si="462">INDIRECT("Відомість!dk"&amp;ROW()-4)</f>
        <v>Руденко С.С.</v>
      </c>
      <c r="EE265" s="207"/>
      <c r="EF265" s="219"/>
      <c r="EG265" s="219"/>
      <c r="EH265" s="219"/>
      <c r="EI265" s="219"/>
      <c r="EJ265" s="219"/>
      <c r="EK265" s="219"/>
      <c r="EL265" s="219"/>
      <c r="EM265" s="219">
        <f t="shared" si="432"/>
        <v>0</v>
      </c>
      <c r="EN265" s="219"/>
      <c r="EO265" s="219"/>
      <c r="EP265" s="219">
        <f t="shared" si="433"/>
        <v>0</v>
      </c>
      <c r="EQ265" s="219">
        <f t="shared" ref="EQ265:EQ328" si="463">(EP265)*18%</f>
        <v>0</v>
      </c>
      <c r="ER265" s="219">
        <f t="shared" ref="ER265:ER328" si="464">(EP265-EM265)*1.5%</f>
        <v>0</v>
      </c>
      <c r="ES265" s="219"/>
      <c r="ET265" s="219">
        <f t="shared" si="434"/>
        <v>0</v>
      </c>
      <c r="EU265" s="363">
        <f t="shared" ref="EU265:EU328" si="465">(EP265-EJ265)*22%</f>
        <v>0</v>
      </c>
      <c r="EV265" s="219">
        <f t="shared" si="435"/>
        <v>0</v>
      </c>
      <c r="EW265" s="219">
        <f t="shared" ca="1" si="436"/>
        <v>0</v>
      </c>
      <c r="EX265" s="219">
        <f t="shared" ref="EX265:EX328" ca="1" si="466">IF(OR($D265="Лазебний О.М.",$D265="Череп'ян С.І.",$D265="Федчишина С.В.",$D265="Кравченко Р.М.",$D265="Примак Р.В."),EP265-ET265+EV265,0)</f>
        <v>0</v>
      </c>
      <c r="EY265" s="219">
        <f t="shared" ca="1" si="437"/>
        <v>0</v>
      </c>
      <c r="EZ265" s="220">
        <f ca="1">IF(AND(EW265,EX265=0)=0,0,IF(EW265&gt;0,'На банк Приват'!$AH$1,IF(EX265&gt;0,'На Укрсиб'!$AH$1,0)))</f>
        <v>0</v>
      </c>
      <c r="FA265" s="28" t="str">
        <f t="shared" ca="1" si="438"/>
        <v>Руденко С.С.</v>
      </c>
      <c r="FB265" s="28" t="str">
        <f t="shared" ca="1" si="439"/>
        <v>Руденко</v>
      </c>
      <c r="FC265" s="28" t="str">
        <f t="shared" ca="1" si="440"/>
        <v>Сергій</v>
      </c>
      <c r="FD265" s="28" t="str">
        <f t="shared" ca="1" si="441"/>
        <v>Сергійович</v>
      </c>
      <c r="FE265" s="28">
        <f t="shared" ca="1" si="442"/>
        <v>255</v>
      </c>
      <c r="FF265">
        <f t="shared" si="443"/>
        <v>0</v>
      </c>
      <c r="FG265" s="531" t="s">
        <v>630</v>
      </c>
    </row>
    <row r="266" spans="1:163">
      <c r="A266" s="113"/>
      <c r="B266" s="113">
        <f t="shared" ca="1" si="396"/>
        <v>0</v>
      </c>
      <c r="C266" s="113">
        <f t="shared" ca="1" si="397"/>
        <v>0</v>
      </c>
      <c r="D266" s="113" t="str">
        <f t="shared" ca="1" si="393"/>
        <v xml:space="preserve"> </v>
      </c>
      <c r="E266" s="113">
        <f t="shared" si="398"/>
        <v>0</v>
      </c>
      <c r="F266" s="115"/>
      <c r="G266" s="209">
        <f t="shared" si="392"/>
        <v>0</v>
      </c>
      <c r="H266" s="209">
        <f t="shared" si="390"/>
        <v>0</v>
      </c>
      <c r="I266" s="209">
        <f t="shared" si="391"/>
        <v>0</v>
      </c>
      <c r="J266" s="209">
        <f t="shared" si="374"/>
        <v>0</v>
      </c>
      <c r="K266" s="209">
        <f t="shared" si="375"/>
        <v>0</v>
      </c>
      <c r="L266" s="209">
        <f t="shared" si="376"/>
        <v>0</v>
      </c>
      <c r="M266" s="209">
        <f t="shared" si="377"/>
        <v>0</v>
      </c>
      <c r="N266" s="209">
        <f t="shared" si="378"/>
        <v>0</v>
      </c>
      <c r="O266" s="209">
        <f t="shared" ref="O266:O329" si="467">AO266+BO266+CO266+DO266+EO266</f>
        <v>0</v>
      </c>
      <c r="P266" s="211">
        <f t="shared" si="379"/>
        <v>0</v>
      </c>
      <c r="Q266" s="209">
        <f t="shared" si="380"/>
        <v>0</v>
      </c>
      <c r="R266" s="209">
        <f t="shared" si="381"/>
        <v>0</v>
      </c>
      <c r="S266" s="209">
        <f t="shared" si="382"/>
        <v>0</v>
      </c>
      <c r="T266" s="209">
        <f t="shared" si="383"/>
        <v>0</v>
      </c>
      <c r="U266" s="209">
        <f t="shared" si="384"/>
        <v>0</v>
      </c>
      <c r="V266" s="209">
        <f t="shared" si="385"/>
        <v>0</v>
      </c>
      <c r="W266" s="209">
        <f t="shared" ca="1" si="386"/>
        <v>0</v>
      </c>
      <c r="X266" s="209">
        <f t="shared" ca="1" si="387"/>
        <v>0</v>
      </c>
      <c r="Y266" s="209">
        <f t="shared" ca="1" si="388"/>
        <v>0</v>
      </c>
      <c r="Z266" s="210" t="str">
        <f t="shared" ca="1" si="399"/>
        <v xml:space="preserve">        </v>
      </c>
      <c r="AA266" s="185"/>
      <c r="AB266" s="185">
        <f t="shared" ca="1" si="400"/>
        <v>0</v>
      </c>
      <c r="AC266" s="185">
        <f t="shared" ca="1" si="401"/>
        <v>0</v>
      </c>
      <c r="AD266" s="185" t="str">
        <f t="shared" ca="1" si="444"/>
        <v xml:space="preserve"> </v>
      </c>
      <c r="AE266" s="185"/>
      <c r="AF266" s="211"/>
      <c r="AG266" s="211"/>
      <c r="AH266" s="211"/>
      <c r="AI266" s="211"/>
      <c r="AJ266" s="211"/>
      <c r="AK266" s="211"/>
      <c r="AL266" s="211"/>
      <c r="AM266" s="211"/>
      <c r="AN266" s="211"/>
      <c r="AO266" s="211"/>
      <c r="AP266" s="623">
        <f t="shared" si="402"/>
        <v>0</v>
      </c>
      <c r="AQ266" s="211">
        <f t="shared" si="445"/>
        <v>0</v>
      </c>
      <c r="AR266" s="211">
        <f t="shared" si="446"/>
        <v>0</v>
      </c>
      <c r="AS266" s="211"/>
      <c r="AT266" s="211">
        <f t="shared" si="403"/>
        <v>0</v>
      </c>
      <c r="AU266" s="358">
        <f t="shared" si="404"/>
        <v>0</v>
      </c>
      <c r="AV266" s="211">
        <f t="shared" si="405"/>
        <v>0</v>
      </c>
      <c r="AW266" s="211">
        <f t="shared" ca="1" si="406"/>
        <v>0</v>
      </c>
      <c r="AX266" s="211">
        <f t="shared" ca="1" si="389"/>
        <v>0</v>
      </c>
      <c r="AY266" s="211">
        <f t="shared" ca="1" si="407"/>
        <v>0</v>
      </c>
      <c r="AZ266" s="212">
        <f ca="1">IF(AND(AW266,AX266=0,AY266=0)=0,0,IF(AW266&gt;0,'На банк Приват'!$J$1,IF(AX266&gt;0,'На Укрсиб'!$J$1,0)))</f>
        <v>0</v>
      </c>
      <c r="BA266" s="191"/>
      <c r="BB266" s="191">
        <f t="shared" ca="1" si="408"/>
        <v>0</v>
      </c>
      <c r="BC266" s="191">
        <f t="shared" ca="1" si="409"/>
        <v>0</v>
      </c>
      <c r="BD266" s="191" t="str">
        <f t="shared" ca="1" si="447"/>
        <v xml:space="preserve"> </v>
      </c>
      <c r="BE266" s="191"/>
      <c r="BF266" s="213"/>
      <c r="BG266" s="213"/>
      <c r="BH266" s="213"/>
      <c r="BI266" s="213"/>
      <c r="BJ266" s="213"/>
      <c r="BK266" s="213"/>
      <c r="BL266" s="213"/>
      <c r="BM266" s="213"/>
      <c r="BN266" s="213"/>
      <c r="BO266" s="213"/>
      <c r="BP266" s="623">
        <f t="shared" si="410"/>
        <v>0</v>
      </c>
      <c r="BQ266" s="213">
        <f t="shared" si="448"/>
        <v>0</v>
      </c>
      <c r="BR266" s="213">
        <f t="shared" si="449"/>
        <v>0</v>
      </c>
      <c r="BS266" s="213"/>
      <c r="BT266" s="213">
        <f t="shared" si="411"/>
        <v>0</v>
      </c>
      <c r="BU266" s="362">
        <f t="shared" si="450"/>
        <v>0</v>
      </c>
      <c r="BV266" s="213">
        <f t="shared" si="412"/>
        <v>0</v>
      </c>
      <c r="BW266" s="213">
        <f t="shared" ca="1" si="413"/>
        <v>0</v>
      </c>
      <c r="BX266" s="213">
        <f t="shared" ca="1" si="451"/>
        <v>0</v>
      </c>
      <c r="BY266" s="213">
        <f t="shared" ca="1" si="414"/>
        <v>0</v>
      </c>
      <c r="BZ266" s="214">
        <f ca="1">IF(AND(BW266,BX266=0)=0,0,IF(BW266&gt;0,'На банк Приват'!$P$1,IF(BX266&gt;0,'На Укрсиб'!$P$1,0)))</f>
        <v>0</v>
      </c>
      <c r="CA266" s="198">
        <v>259</v>
      </c>
      <c r="CB266" s="198">
        <f t="shared" ca="1" si="415"/>
        <v>0</v>
      </c>
      <c r="CC266" s="198">
        <f t="shared" ca="1" si="416"/>
        <v>0</v>
      </c>
      <c r="CD266" s="198" t="str">
        <f t="shared" ca="1" si="452"/>
        <v xml:space="preserve"> </v>
      </c>
      <c r="CE266" s="198"/>
      <c r="CF266" s="215"/>
      <c r="CG266" s="215"/>
      <c r="CH266" s="215"/>
      <c r="CI266" s="215"/>
      <c r="CJ266" s="215"/>
      <c r="CK266" s="215"/>
      <c r="CL266" s="215"/>
      <c r="CM266" s="215">
        <f t="shared" si="395"/>
        <v>0</v>
      </c>
      <c r="CN266" s="215"/>
      <c r="CO266" s="215"/>
      <c r="CP266" s="215">
        <f t="shared" si="417"/>
        <v>0</v>
      </c>
      <c r="CQ266" s="215">
        <f t="shared" si="453"/>
        <v>0</v>
      </c>
      <c r="CR266" s="215">
        <f t="shared" si="454"/>
        <v>0</v>
      </c>
      <c r="CS266" s="215"/>
      <c r="CT266" s="215">
        <f t="shared" si="418"/>
        <v>0</v>
      </c>
      <c r="CU266" s="369">
        <f t="shared" si="419"/>
        <v>0</v>
      </c>
      <c r="CV266" s="215">
        <f t="shared" si="420"/>
        <v>0</v>
      </c>
      <c r="CW266" s="215">
        <f t="shared" ca="1" si="421"/>
        <v>0</v>
      </c>
      <c r="CX266" s="215">
        <f t="shared" ca="1" si="455"/>
        <v>0</v>
      </c>
      <c r="CY266" s="215">
        <f t="shared" ca="1" si="422"/>
        <v>0</v>
      </c>
      <c r="CZ266" s="216">
        <f ca="1">IF(AND(CW266,CX266=0)=0,0,IF(CW266&gt;0,'На банк Приват'!$V$1,IF(CX266&gt;0,'На Укрсиб'!$V$1,0)))</f>
        <v>0</v>
      </c>
      <c r="DA266" s="204"/>
      <c r="DB266" s="204">
        <f t="shared" ca="1" si="423"/>
        <v>0</v>
      </c>
      <c r="DC266" s="204">
        <f t="shared" ca="1" si="424"/>
        <v>0</v>
      </c>
      <c r="DD266" s="204" t="str">
        <f t="shared" ca="1" si="456"/>
        <v xml:space="preserve"> </v>
      </c>
      <c r="DE266" s="204"/>
      <c r="DF266" s="217"/>
      <c r="DG266" s="217"/>
      <c r="DH266" s="217"/>
      <c r="DI266" s="217"/>
      <c r="DJ266" s="217"/>
      <c r="DK266" s="217"/>
      <c r="DL266" s="217"/>
      <c r="DM266" s="217">
        <f t="shared" si="457"/>
        <v>0</v>
      </c>
      <c r="DN266" s="217"/>
      <c r="DO266" s="217"/>
      <c r="DP266" s="763">
        <f t="shared" si="425"/>
        <v>0</v>
      </c>
      <c r="DQ266" s="217">
        <f t="shared" si="458"/>
        <v>0</v>
      </c>
      <c r="DR266" s="217">
        <f t="shared" si="459"/>
        <v>0</v>
      </c>
      <c r="DS266" s="217"/>
      <c r="DT266" s="217">
        <f t="shared" si="426"/>
        <v>0</v>
      </c>
      <c r="DU266" s="366">
        <f t="shared" si="460"/>
        <v>0</v>
      </c>
      <c r="DV266" s="217">
        <f t="shared" si="427"/>
        <v>0</v>
      </c>
      <c r="DW266" s="217">
        <f t="shared" ca="1" si="428"/>
        <v>0</v>
      </c>
      <c r="DX266" s="217">
        <f t="shared" ca="1" si="461"/>
        <v>0</v>
      </c>
      <c r="DY266" s="217">
        <f t="shared" ca="1" si="429"/>
        <v>0</v>
      </c>
      <c r="DZ266" s="218">
        <f ca="1">IF(AND(DW266,DX266=0)=0,0,IF(DW266&gt;0,'На банк Приват'!$AB$1,IF(DX266&gt;0,'На Укрсиб'!$V$1,0)))</f>
        <v>0</v>
      </c>
      <c r="EA266" s="207"/>
      <c r="EB266" s="207">
        <f t="shared" ca="1" si="430"/>
        <v>0</v>
      </c>
      <c r="EC266" s="207">
        <f t="shared" ca="1" si="431"/>
        <v>0</v>
      </c>
      <c r="ED266" s="207" t="str">
        <f t="shared" ca="1" si="462"/>
        <v xml:space="preserve"> </v>
      </c>
      <c r="EE266" s="207"/>
      <c r="EF266" s="219"/>
      <c r="EG266" s="219"/>
      <c r="EH266" s="219"/>
      <c r="EI266" s="219"/>
      <c r="EJ266" s="219"/>
      <c r="EK266" s="219"/>
      <c r="EL266" s="219"/>
      <c r="EM266" s="219">
        <f t="shared" si="432"/>
        <v>0</v>
      </c>
      <c r="EN266" s="219"/>
      <c r="EO266" s="219"/>
      <c r="EP266" s="219">
        <f t="shared" si="433"/>
        <v>0</v>
      </c>
      <c r="EQ266" s="219">
        <f t="shared" si="463"/>
        <v>0</v>
      </c>
      <c r="ER266" s="219">
        <f t="shared" si="464"/>
        <v>0</v>
      </c>
      <c r="ES266" s="219"/>
      <c r="ET266" s="219">
        <f t="shared" si="434"/>
        <v>0</v>
      </c>
      <c r="EU266" s="363">
        <f t="shared" si="465"/>
        <v>0</v>
      </c>
      <c r="EV266" s="219">
        <f t="shared" si="435"/>
        <v>0</v>
      </c>
      <c r="EW266" s="219">
        <f t="shared" ca="1" si="436"/>
        <v>0</v>
      </c>
      <c r="EX266" s="219">
        <f t="shared" ca="1" si="466"/>
        <v>0</v>
      </c>
      <c r="EY266" s="219">
        <f t="shared" ca="1" si="437"/>
        <v>0</v>
      </c>
      <c r="EZ266" s="220">
        <f ca="1">IF(AND(EW266,EX266=0)=0,0,IF(EW266&gt;0,'На банк Приват'!$AH$1,IF(EX266&gt;0,'На Укрсиб'!$AH$1,0)))</f>
        <v>0</v>
      </c>
      <c r="FA266" s="28" t="str">
        <f t="shared" ca="1" si="438"/>
        <v xml:space="preserve"> </v>
      </c>
      <c r="FB266" s="28">
        <f t="shared" ca="1" si="439"/>
        <v>0</v>
      </c>
      <c r="FC266" s="28">
        <f t="shared" ca="1" si="440"/>
        <v>0</v>
      </c>
      <c r="FD266" s="28">
        <f t="shared" ca="1" si="441"/>
        <v>0</v>
      </c>
      <c r="FE266" s="28">
        <f t="shared" ca="1" si="442"/>
        <v>256</v>
      </c>
      <c r="FF266">
        <f t="shared" si="443"/>
        <v>0</v>
      </c>
      <c r="FG266" s="531" t="s">
        <v>465</v>
      </c>
    </row>
    <row r="267" spans="1:163">
      <c r="A267" s="113"/>
      <c r="B267" s="113" t="str">
        <f t="shared" ca="1" si="396"/>
        <v>Начальник контрольно-технічного пункту</v>
      </c>
      <c r="C267" s="113" t="str">
        <f t="shared" ca="1" si="397"/>
        <v>штаб - с-нт</v>
      </c>
      <c r="D267" s="113" t="str">
        <f t="shared" ca="1" si="393"/>
        <v>Прокопчук В.В.</v>
      </c>
      <c r="E267" s="113">
        <f t="shared" si="398"/>
        <v>0</v>
      </c>
      <c r="F267" s="115"/>
      <c r="G267" s="209">
        <f t="shared" si="392"/>
        <v>0</v>
      </c>
      <c r="H267" s="209">
        <f t="shared" si="390"/>
        <v>0</v>
      </c>
      <c r="I267" s="209">
        <f t="shared" si="391"/>
        <v>0</v>
      </c>
      <c r="J267" s="209">
        <f t="shared" si="374"/>
        <v>0</v>
      </c>
      <c r="K267" s="209">
        <f t="shared" si="375"/>
        <v>0</v>
      </c>
      <c r="L267" s="209">
        <f t="shared" si="376"/>
        <v>0</v>
      </c>
      <c r="M267" s="209">
        <f t="shared" si="377"/>
        <v>0</v>
      </c>
      <c r="N267" s="209">
        <f t="shared" si="378"/>
        <v>0</v>
      </c>
      <c r="O267" s="209">
        <f t="shared" si="467"/>
        <v>0</v>
      </c>
      <c r="P267" s="211">
        <f t="shared" si="379"/>
        <v>0</v>
      </c>
      <c r="Q267" s="209">
        <f t="shared" si="380"/>
        <v>0</v>
      </c>
      <c r="R267" s="209">
        <f t="shared" si="381"/>
        <v>0</v>
      </c>
      <c r="S267" s="209">
        <f t="shared" si="382"/>
        <v>0</v>
      </c>
      <c r="T267" s="209">
        <f t="shared" si="383"/>
        <v>0</v>
      </c>
      <c r="U267" s="209">
        <f t="shared" si="384"/>
        <v>0</v>
      </c>
      <c r="V267" s="209">
        <f t="shared" si="385"/>
        <v>0</v>
      </c>
      <c r="W267" s="209">
        <f t="shared" ca="1" si="386"/>
        <v>0</v>
      </c>
      <c r="X267" s="209">
        <f t="shared" ca="1" si="387"/>
        <v>0</v>
      </c>
      <c r="Y267" s="209">
        <f t="shared" ca="1" si="388"/>
        <v>0</v>
      </c>
      <c r="Z267" s="210" t="str">
        <f t="shared" ca="1" si="399"/>
        <v xml:space="preserve">        </v>
      </c>
      <c r="AA267" s="185"/>
      <c r="AB267" s="185" t="str">
        <f t="shared" ca="1" si="400"/>
        <v>Начальник контрольно-технічного пункту</v>
      </c>
      <c r="AC267" s="185" t="str">
        <f t="shared" ca="1" si="401"/>
        <v>штаб - с-нт</v>
      </c>
      <c r="AD267" s="185" t="str">
        <f t="shared" ca="1" si="444"/>
        <v>Прокопчук В.В.</v>
      </c>
      <c r="AE267" s="185"/>
      <c r="AF267" s="211"/>
      <c r="AG267" s="211"/>
      <c r="AH267" s="211"/>
      <c r="AI267" s="211"/>
      <c r="AJ267" s="211"/>
      <c r="AK267" s="211"/>
      <c r="AL267" s="211"/>
      <c r="AM267" s="211"/>
      <c r="AN267" s="211"/>
      <c r="AO267" s="211"/>
      <c r="AP267" s="623">
        <f t="shared" si="402"/>
        <v>0</v>
      </c>
      <c r="AQ267" s="211">
        <f t="shared" si="445"/>
        <v>0</v>
      </c>
      <c r="AR267" s="211">
        <f t="shared" si="446"/>
        <v>0</v>
      </c>
      <c r="AS267" s="211"/>
      <c r="AT267" s="211">
        <f t="shared" si="403"/>
        <v>0</v>
      </c>
      <c r="AU267" s="358">
        <f t="shared" si="404"/>
        <v>0</v>
      </c>
      <c r="AV267" s="211">
        <f t="shared" si="405"/>
        <v>0</v>
      </c>
      <c r="AW267" s="211">
        <f t="shared" ca="1" si="406"/>
        <v>0</v>
      </c>
      <c r="AX267" s="211">
        <f t="shared" ca="1" si="389"/>
        <v>0</v>
      </c>
      <c r="AY267" s="211">
        <f t="shared" ca="1" si="407"/>
        <v>0</v>
      </c>
      <c r="AZ267" s="212">
        <f ca="1">IF(AND(AW267,AX267=0,AY267=0)=0,0,IF(AW267&gt;0,'На банк Приват'!$J$1,IF(AX267&gt;0,'На Укрсиб'!$J$1,0)))</f>
        <v>0</v>
      </c>
      <c r="BA267" s="191"/>
      <c r="BB267" s="191" t="str">
        <f t="shared" ca="1" si="408"/>
        <v>Начальник контрольно-технічного пункту</v>
      </c>
      <c r="BC267" s="191" t="str">
        <f t="shared" ca="1" si="409"/>
        <v>штаб - с-нт</v>
      </c>
      <c r="BD267" s="191" t="str">
        <f t="shared" ca="1" si="447"/>
        <v>Прокопчук В.В.</v>
      </c>
      <c r="BE267" s="191"/>
      <c r="BF267" s="213"/>
      <c r="BG267" s="213"/>
      <c r="BH267" s="213"/>
      <c r="BI267" s="213"/>
      <c r="BJ267" s="213"/>
      <c r="BK267" s="213"/>
      <c r="BL267" s="213"/>
      <c r="BM267" s="213"/>
      <c r="BN267" s="213"/>
      <c r="BO267" s="213"/>
      <c r="BP267" s="623">
        <f t="shared" si="410"/>
        <v>0</v>
      </c>
      <c r="BQ267" s="213">
        <f t="shared" si="448"/>
        <v>0</v>
      </c>
      <c r="BR267" s="213">
        <f t="shared" si="449"/>
        <v>0</v>
      </c>
      <c r="BS267" s="213"/>
      <c r="BT267" s="213">
        <f t="shared" si="411"/>
        <v>0</v>
      </c>
      <c r="BU267" s="362">
        <f t="shared" si="450"/>
        <v>0</v>
      </c>
      <c r="BV267" s="213">
        <f t="shared" si="412"/>
        <v>0</v>
      </c>
      <c r="BW267" s="213">
        <f t="shared" ca="1" si="413"/>
        <v>0</v>
      </c>
      <c r="BX267" s="213">
        <f t="shared" ca="1" si="451"/>
        <v>0</v>
      </c>
      <c r="BY267" s="213">
        <f t="shared" ca="1" si="414"/>
        <v>0</v>
      </c>
      <c r="BZ267" s="214">
        <f ca="1">IF(AND(BW267,BX267=0)=0,0,IF(BW267&gt;0,'На банк Приват'!$P$1,IF(BX267&gt;0,'На Укрсиб'!$P$1,0)))</f>
        <v>0</v>
      </c>
      <c r="CA267" s="198">
        <v>260</v>
      </c>
      <c r="CB267" s="198" t="str">
        <f t="shared" ca="1" si="415"/>
        <v>Начальник контрольно-технічного пункту</v>
      </c>
      <c r="CC267" s="198" t="str">
        <f t="shared" ca="1" si="416"/>
        <v>штаб - с-нт</v>
      </c>
      <c r="CD267" s="198" t="str">
        <f t="shared" ca="1" si="452"/>
        <v>Прокопчук В.В.</v>
      </c>
      <c r="CE267" s="198"/>
      <c r="CF267" s="215"/>
      <c r="CG267" s="215"/>
      <c r="CH267" s="215"/>
      <c r="CI267" s="215"/>
      <c r="CJ267" s="215"/>
      <c r="CK267" s="215"/>
      <c r="CL267" s="215"/>
      <c r="CM267" s="215">
        <f t="shared" si="395"/>
        <v>0</v>
      </c>
      <c r="CN267" s="215"/>
      <c r="CO267" s="215"/>
      <c r="CP267" s="215">
        <f t="shared" si="417"/>
        <v>0</v>
      </c>
      <c r="CQ267" s="215">
        <f t="shared" si="453"/>
        <v>0</v>
      </c>
      <c r="CR267" s="215">
        <f t="shared" si="454"/>
        <v>0</v>
      </c>
      <c r="CS267" s="215"/>
      <c r="CT267" s="215">
        <f t="shared" si="418"/>
        <v>0</v>
      </c>
      <c r="CU267" s="369">
        <f t="shared" si="419"/>
        <v>0</v>
      </c>
      <c r="CV267" s="215">
        <f t="shared" si="420"/>
        <v>0</v>
      </c>
      <c r="CW267" s="215">
        <f t="shared" ca="1" si="421"/>
        <v>0</v>
      </c>
      <c r="CX267" s="215">
        <f t="shared" ca="1" si="455"/>
        <v>0</v>
      </c>
      <c r="CY267" s="215">
        <f t="shared" ca="1" si="422"/>
        <v>0</v>
      </c>
      <c r="CZ267" s="216">
        <f ca="1">IF(AND(CW267,CX267=0)=0,0,IF(CW267&gt;0,'На банк Приват'!$V$1,IF(CX267&gt;0,'На Укрсиб'!$V$1,0)))</f>
        <v>0</v>
      </c>
      <c r="DA267" s="204"/>
      <c r="DB267" s="204" t="str">
        <f t="shared" ca="1" si="423"/>
        <v>Начальник контрольно-технічного пункту</v>
      </c>
      <c r="DC267" s="204" t="str">
        <f t="shared" ca="1" si="424"/>
        <v>штаб - с-нт</v>
      </c>
      <c r="DD267" s="204" t="str">
        <f t="shared" ca="1" si="456"/>
        <v>Прокопчук В.В.</v>
      </c>
      <c r="DE267" s="204"/>
      <c r="DF267" s="217"/>
      <c r="DG267" s="217"/>
      <c r="DH267" s="217"/>
      <c r="DI267" s="217"/>
      <c r="DJ267" s="217"/>
      <c r="DK267" s="217"/>
      <c r="DL267" s="217"/>
      <c r="DM267" s="217">
        <f t="shared" si="457"/>
        <v>0</v>
      </c>
      <c r="DN267" s="217"/>
      <c r="DO267" s="217"/>
      <c r="DP267" s="763">
        <f t="shared" si="425"/>
        <v>0</v>
      </c>
      <c r="DQ267" s="217">
        <f t="shared" si="458"/>
        <v>0</v>
      </c>
      <c r="DR267" s="217">
        <f t="shared" si="459"/>
        <v>0</v>
      </c>
      <c r="DS267" s="217"/>
      <c r="DT267" s="217">
        <f t="shared" si="426"/>
        <v>0</v>
      </c>
      <c r="DU267" s="366">
        <f t="shared" si="460"/>
        <v>0</v>
      </c>
      <c r="DV267" s="217">
        <f t="shared" si="427"/>
        <v>0</v>
      </c>
      <c r="DW267" s="217">
        <f t="shared" ca="1" si="428"/>
        <v>0</v>
      </c>
      <c r="DX267" s="217">
        <f t="shared" ca="1" si="461"/>
        <v>0</v>
      </c>
      <c r="DY267" s="217">
        <f t="shared" ca="1" si="429"/>
        <v>0</v>
      </c>
      <c r="DZ267" s="218">
        <f ca="1">IF(AND(DW267,DX267=0)=0,0,IF(DW267&gt;0,'На банк Приват'!$AB$1,IF(DX267&gt;0,'На Укрсиб'!$V$1,0)))</f>
        <v>0</v>
      </c>
      <c r="EA267" s="207"/>
      <c r="EB267" s="207" t="str">
        <f t="shared" ca="1" si="430"/>
        <v>Начальник контрольно-технічного пункту</v>
      </c>
      <c r="EC267" s="207" t="str">
        <f t="shared" ca="1" si="431"/>
        <v>штаб - с-нт</v>
      </c>
      <c r="ED267" s="207" t="str">
        <f t="shared" ca="1" si="462"/>
        <v>Прокопчук В.В.</v>
      </c>
      <c r="EE267" s="207"/>
      <c r="EF267" s="219"/>
      <c r="EG267" s="219"/>
      <c r="EH267" s="219"/>
      <c r="EI267" s="219"/>
      <c r="EJ267" s="219"/>
      <c r="EK267" s="219"/>
      <c r="EL267" s="219"/>
      <c r="EM267" s="219">
        <f t="shared" si="432"/>
        <v>0</v>
      </c>
      <c r="EN267" s="219"/>
      <c r="EO267" s="219"/>
      <c r="EP267" s="219">
        <f t="shared" si="433"/>
        <v>0</v>
      </c>
      <c r="EQ267" s="219">
        <f t="shared" si="463"/>
        <v>0</v>
      </c>
      <c r="ER267" s="219">
        <f t="shared" si="464"/>
        <v>0</v>
      </c>
      <c r="ES267" s="219"/>
      <c r="ET267" s="219">
        <f t="shared" si="434"/>
        <v>0</v>
      </c>
      <c r="EU267" s="363">
        <f t="shared" si="465"/>
        <v>0</v>
      </c>
      <c r="EV267" s="219">
        <f t="shared" si="435"/>
        <v>0</v>
      </c>
      <c r="EW267" s="219">
        <f t="shared" ca="1" si="436"/>
        <v>0</v>
      </c>
      <c r="EX267" s="219">
        <f t="shared" ca="1" si="466"/>
        <v>0</v>
      </c>
      <c r="EY267" s="219">
        <f t="shared" ca="1" si="437"/>
        <v>0</v>
      </c>
      <c r="EZ267" s="220">
        <f ca="1">IF(AND(EW267,EX267=0)=0,0,IF(EW267&gt;0,'На банк Приват'!$AH$1,IF(EX267&gt;0,'На Укрсиб'!$AH$1,0)))</f>
        <v>0</v>
      </c>
      <c r="FA267" s="28" t="str">
        <f t="shared" ca="1" si="438"/>
        <v>Прокопчук В.В.</v>
      </c>
      <c r="FB267" s="28" t="str">
        <f t="shared" ca="1" si="439"/>
        <v>Прокопчук</v>
      </c>
      <c r="FC267" s="28" t="str">
        <f t="shared" ca="1" si="440"/>
        <v>Володимир</v>
      </c>
      <c r="FD267" s="28" t="str">
        <f t="shared" ca="1" si="441"/>
        <v>Володимирович</v>
      </c>
      <c r="FE267" s="28">
        <f t="shared" ca="1" si="442"/>
        <v>257</v>
      </c>
      <c r="FF267">
        <f t="shared" si="443"/>
        <v>0</v>
      </c>
      <c r="FG267" s="531" t="s">
        <v>165</v>
      </c>
    </row>
    <row r="268" spans="1:163">
      <c r="A268" s="113"/>
      <c r="B268" s="113">
        <f t="shared" ca="1" si="396"/>
        <v>0</v>
      </c>
      <c r="C268" s="113">
        <f t="shared" ca="1" si="397"/>
        <v>0</v>
      </c>
      <c r="D268" s="113">
        <f t="shared" ca="1" si="393"/>
        <v>0</v>
      </c>
      <c r="E268" s="113">
        <f t="shared" si="398"/>
        <v>0</v>
      </c>
      <c r="F268" s="115"/>
      <c r="G268" s="209">
        <f t="shared" si="392"/>
        <v>0</v>
      </c>
      <c r="H268" s="209">
        <f t="shared" si="390"/>
        <v>0</v>
      </c>
      <c r="I268" s="209">
        <f t="shared" si="391"/>
        <v>0</v>
      </c>
      <c r="J268" s="209">
        <f t="shared" si="374"/>
        <v>0</v>
      </c>
      <c r="K268" s="209">
        <f t="shared" si="375"/>
        <v>0</v>
      </c>
      <c r="L268" s="209">
        <f t="shared" si="376"/>
        <v>0</v>
      </c>
      <c r="M268" s="209">
        <f t="shared" si="377"/>
        <v>0</v>
      </c>
      <c r="N268" s="209">
        <f t="shared" si="378"/>
        <v>0</v>
      </c>
      <c r="O268" s="209">
        <f t="shared" si="467"/>
        <v>0</v>
      </c>
      <c r="P268" s="211">
        <f t="shared" si="379"/>
        <v>0</v>
      </c>
      <c r="Q268" s="209">
        <f t="shared" si="380"/>
        <v>0</v>
      </c>
      <c r="R268" s="209">
        <f t="shared" si="381"/>
        <v>0</v>
      </c>
      <c r="S268" s="209">
        <f t="shared" si="382"/>
        <v>0</v>
      </c>
      <c r="T268" s="209">
        <f t="shared" si="383"/>
        <v>0</v>
      </c>
      <c r="U268" s="209">
        <f t="shared" si="384"/>
        <v>0</v>
      </c>
      <c r="V268" s="209">
        <f t="shared" si="385"/>
        <v>0</v>
      </c>
      <c r="W268" s="209">
        <f t="shared" ca="1" si="386"/>
        <v>0</v>
      </c>
      <c r="X268" s="209">
        <f t="shared" ca="1" si="387"/>
        <v>0</v>
      </c>
      <c r="Y268" s="209">
        <f t="shared" ca="1" si="388"/>
        <v>0</v>
      </c>
      <c r="Z268" s="210" t="str">
        <f t="shared" ca="1" si="399"/>
        <v xml:space="preserve">        </v>
      </c>
      <c r="AA268" s="185"/>
      <c r="AB268" s="185">
        <f t="shared" ca="1" si="400"/>
        <v>0</v>
      </c>
      <c r="AC268" s="185">
        <f t="shared" ca="1" si="401"/>
        <v>0</v>
      </c>
      <c r="AD268" s="185">
        <f t="shared" ca="1" si="444"/>
        <v>0</v>
      </c>
      <c r="AE268" s="185"/>
      <c r="AF268" s="211"/>
      <c r="AG268" s="211"/>
      <c r="AH268" s="211"/>
      <c r="AI268" s="211"/>
      <c r="AJ268" s="211"/>
      <c r="AK268" s="211"/>
      <c r="AL268" s="211"/>
      <c r="AM268" s="211"/>
      <c r="AN268" s="211"/>
      <c r="AO268" s="211"/>
      <c r="AP268" s="623">
        <f t="shared" si="402"/>
        <v>0</v>
      </c>
      <c r="AQ268" s="211">
        <f t="shared" si="445"/>
        <v>0</v>
      </c>
      <c r="AR268" s="211">
        <f t="shared" si="446"/>
        <v>0</v>
      </c>
      <c r="AS268" s="211"/>
      <c r="AT268" s="211">
        <f t="shared" si="403"/>
        <v>0</v>
      </c>
      <c r="AU268" s="358">
        <f t="shared" si="404"/>
        <v>0</v>
      </c>
      <c r="AV268" s="211">
        <f t="shared" si="405"/>
        <v>0</v>
      </c>
      <c r="AW268" s="211">
        <f t="shared" ca="1" si="406"/>
        <v>0</v>
      </c>
      <c r="AX268" s="211">
        <f t="shared" ca="1" si="389"/>
        <v>0</v>
      </c>
      <c r="AY268" s="211">
        <f t="shared" ca="1" si="407"/>
        <v>0</v>
      </c>
      <c r="AZ268" s="212">
        <f ca="1">IF(AND(AW268,AX268=0,AY268=0)=0,0,IF(AW268&gt;0,'На банк Приват'!$J$1,IF(AX268&gt;0,'На Укрсиб'!$J$1,0)))</f>
        <v>0</v>
      </c>
      <c r="BA268" s="191"/>
      <c r="BB268" s="191">
        <f t="shared" ca="1" si="408"/>
        <v>0</v>
      </c>
      <c r="BC268" s="191">
        <f t="shared" ca="1" si="409"/>
        <v>0</v>
      </c>
      <c r="BD268" s="191">
        <f t="shared" ca="1" si="447"/>
        <v>0</v>
      </c>
      <c r="BE268" s="191"/>
      <c r="BF268" s="213"/>
      <c r="BG268" s="213"/>
      <c r="BH268" s="213"/>
      <c r="BI268" s="213"/>
      <c r="BJ268" s="213"/>
      <c r="BK268" s="213"/>
      <c r="BL268" s="213"/>
      <c r="BM268" s="213"/>
      <c r="BN268" s="213"/>
      <c r="BO268" s="213"/>
      <c r="BP268" s="623">
        <f t="shared" si="410"/>
        <v>0</v>
      </c>
      <c r="BQ268" s="213">
        <f t="shared" si="448"/>
        <v>0</v>
      </c>
      <c r="BR268" s="213">
        <f t="shared" si="449"/>
        <v>0</v>
      </c>
      <c r="BS268" s="213"/>
      <c r="BT268" s="213">
        <f t="shared" si="411"/>
        <v>0</v>
      </c>
      <c r="BU268" s="362">
        <f t="shared" si="450"/>
        <v>0</v>
      </c>
      <c r="BV268" s="213">
        <f t="shared" si="412"/>
        <v>0</v>
      </c>
      <c r="BW268" s="213">
        <f t="shared" ca="1" si="413"/>
        <v>0</v>
      </c>
      <c r="BX268" s="213">
        <f t="shared" ca="1" si="451"/>
        <v>0</v>
      </c>
      <c r="BY268" s="213">
        <f t="shared" ca="1" si="414"/>
        <v>0</v>
      </c>
      <c r="BZ268" s="214">
        <f ca="1">IF(AND(BW268,BX268=0)=0,0,IF(BW268&gt;0,'На банк Приват'!$P$1,IF(BX268&gt;0,'На Укрсиб'!$P$1,0)))</f>
        <v>0</v>
      </c>
      <c r="CA268" s="198">
        <v>261</v>
      </c>
      <c r="CB268" s="198">
        <f t="shared" ca="1" si="415"/>
        <v>0</v>
      </c>
      <c r="CC268" s="198">
        <f t="shared" ca="1" si="416"/>
        <v>0</v>
      </c>
      <c r="CD268" s="198">
        <f t="shared" ca="1" si="452"/>
        <v>0</v>
      </c>
      <c r="CE268" s="198"/>
      <c r="CF268" s="215"/>
      <c r="CG268" s="215"/>
      <c r="CH268" s="215"/>
      <c r="CI268" s="215"/>
      <c r="CJ268" s="215"/>
      <c r="CK268" s="215"/>
      <c r="CL268" s="215"/>
      <c r="CM268" s="215">
        <f t="shared" si="395"/>
        <v>0</v>
      </c>
      <c r="CN268" s="215"/>
      <c r="CO268" s="215"/>
      <c r="CP268" s="215">
        <f t="shared" si="417"/>
        <v>0</v>
      </c>
      <c r="CQ268" s="215">
        <f t="shared" si="453"/>
        <v>0</v>
      </c>
      <c r="CR268" s="215">
        <f t="shared" si="454"/>
        <v>0</v>
      </c>
      <c r="CS268" s="215"/>
      <c r="CT268" s="215">
        <f t="shared" si="418"/>
        <v>0</v>
      </c>
      <c r="CU268" s="369">
        <f t="shared" si="419"/>
        <v>0</v>
      </c>
      <c r="CV268" s="215">
        <f t="shared" si="420"/>
        <v>0</v>
      </c>
      <c r="CW268" s="215">
        <f t="shared" ca="1" si="421"/>
        <v>0</v>
      </c>
      <c r="CX268" s="215">
        <f t="shared" ca="1" si="455"/>
        <v>0</v>
      </c>
      <c r="CY268" s="215">
        <f t="shared" ca="1" si="422"/>
        <v>0</v>
      </c>
      <c r="CZ268" s="216">
        <f ca="1">IF(AND(CW268,CX268=0)=0,0,IF(CW268&gt;0,'На банк Приват'!$V$1,IF(CX268&gt;0,'На Укрсиб'!$V$1,0)))</f>
        <v>0</v>
      </c>
      <c r="DA268" s="204"/>
      <c r="DB268" s="204">
        <f t="shared" ca="1" si="423"/>
        <v>0</v>
      </c>
      <c r="DC268" s="204">
        <f t="shared" ca="1" si="424"/>
        <v>0</v>
      </c>
      <c r="DD268" s="204">
        <f t="shared" ca="1" si="456"/>
        <v>0</v>
      </c>
      <c r="DE268" s="204"/>
      <c r="DF268" s="217"/>
      <c r="DG268" s="217"/>
      <c r="DH268" s="217"/>
      <c r="DI268" s="217"/>
      <c r="DJ268" s="217"/>
      <c r="DK268" s="217"/>
      <c r="DL268" s="217"/>
      <c r="DM268" s="217">
        <f t="shared" si="457"/>
        <v>0</v>
      </c>
      <c r="DN268" s="217"/>
      <c r="DO268" s="217"/>
      <c r="DP268" s="763">
        <f t="shared" si="425"/>
        <v>0</v>
      </c>
      <c r="DQ268" s="217">
        <f t="shared" si="458"/>
        <v>0</v>
      </c>
      <c r="DR268" s="217">
        <f t="shared" si="459"/>
        <v>0</v>
      </c>
      <c r="DS268" s="217"/>
      <c r="DT268" s="217">
        <f t="shared" si="426"/>
        <v>0</v>
      </c>
      <c r="DU268" s="366">
        <f t="shared" si="460"/>
        <v>0</v>
      </c>
      <c r="DV268" s="217">
        <f t="shared" si="427"/>
        <v>0</v>
      </c>
      <c r="DW268" s="217">
        <f t="shared" ca="1" si="428"/>
        <v>0</v>
      </c>
      <c r="DX268" s="217">
        <f t="shared" ca="1" si="461"/>
        <v>0</v>
      </c>
      <c r="DY268" s="217">
        <f t="shared" ca="1" si="429"/>
        <v>0</v>
      </c>
      <c r="DZ268" s="218">
        <f ca="1">IF(AND(DW268,DX268=0)=0,0,IF(DW268&gt;0,'На банк Приват'!$AB$1,IF(DX268&gt;0,'На Укрсиб'!$V$1,0)))</f>
        <v>0</v>
      </c>
      <c r="EA268" s="207"/>
      <c r="EB268" s="207">
        <f t="shared" ca="1" si="430"/>
        <v>0</v>
      </c>
      <c r="EC268" s="207">
        <f t="shared" ca="1" si="431"/>
        <v>0</v>
      </c>
      <c r="ED268" s="207">
        <f t="shared" ca="1" si="462"/>
        <v>0</v>
      </c>
      <c r="EE268" s="207"/>
      <c r="EF268" s="219"/>
      <c r="EG268" s="219"/>
      <c r="EH268" s="219"/>
      <c r="EI268" s="219"/>
      <c r="EJ268" s="219"/>
      <c r="EK268" s="219"/>
      <c r="EL268" s="219"/>
      <c r="EM268" s="219">
        <f t="shared" si="432"/>
        <v>0</v>
      </c>
      <c r="EN268" s="219"/>
      <c r="EO268" s="219"/>
      <c r="EP268" s="219">
        <f t="shared" si="433"/>
        <v>0</v>
      </c>
      <c r="EQ268" s="219">
        <f t="shared" si="463"/>
        <v>0</v>
      </c>
      <c r="ER268" s="219">
        <f t="shared" si="464"/>
        <v>0</v>
      </c>
      <c r="ES268" s="219"/>
      <c r="ET268" s="219">
        <f t="shared" si="434"/>
        <v>0</v>
      </c>
      <c r="EU268" s="363">
        <f t="shared" si="465"/>
        <v>0</v>
      </c>
      <c r="EV268" s="219">
        <f t="shared" si="435"/>
        <v>0</v>
      </c>
      <c r="EW268" s="219">
        <f t="shared" ca="1" si="436"/>
        <v>0</v>
      </c>
      <c r="EX268" s="219">
        <f t="shared" ca="1" si="466"/>
        <v>0</v>
      </c>
      <c r="EY268" s="219">
        <f t="shared" ca="1" si="437"/>
        <v>0</v>
      </c>
      <c r="EZ268" s="220">
        <f ca="1">IF(AND(EW268,EX268=0)=0,0,IF(EW268&gt;0,'На банк Приват'!$AH$1,IF(EX268&gt;0,'На Укрсиб'!$AH$1,0)))</f>
        <v>0</v>
      </c>
      <c r="FA268" s="28">
        <f t="shared" ca="1" si="438"/>
        <v>0</v>
      </c>
      <c r="FB268" s="28">
        <f t="shared" ca="1" si="439"/>
        <v>0</v>
      </c>
      <c r="FC268" s="28">
        <f t="shared" ca="1" si="440"/>
        <v>0</v>
      </c>
      <c r="FD268" s="28">
        <f t="shared" ca="1" si="441"/>
        <v>0</v>
      </c>
      <c r="FE268" s="28">
        <f t="shared" ca="1" si="442"/>
        <v>258</v>
      </c>
      <c r="FF268">
        <f t="shared" si="443"/>
        <v>0</v>
      </c>
      <c r="FG268" s="531" t="s">
        <v>402</v>
      </c>
    </row>
    <row r="269" spans="1:163">
      <c r="A269" s="113"/>
      <c r="B269" s="113">
        <f t="shared" ca="1" si="396"/>
        <v>0</v>
      </c>
      <c r="C269" s="113">
        <f t="shared" ca="1" si="397"/>
        <v>0</v>
      </c>
      <c r="D269" s="113">
        <f t="shared" ca="1" si="393"/>
        <v>0</v>
      </c>
      <c r="E269" s="113">
        <f t="shared" si="398"/>
        <v>0</v>
      </c>
      <c r="F269" s="115"/>
      <c r="G269" s="209">
        <f t="shared" si="392"/>
        <v>0</v>
      </c>
      <c r="H269" s="209">
        <f t="shared" si="390"/>
        <v>0</v>
      </c>
      <c r="I269" s="209">
        <f t="shared" si="391"/>
        <v>0</v>
      </c>
      <c r="J269" s="209">
        <f t="shared" si="374"/>
        <v>0</v>
      </c>
      <c r="K269" s="209">
        <f t="shared" si="375"/>
        <v>0</v>
      </c>
      <c r="L269" s="209">
        <f t="shared" si="376"/>
        <v>0</v>
      </c>
      <c r="M269" s="209">
        <f t="shared" si="377"/>
        <v>0</v>
      </c>
      <c r="N269" s="209">
        <f t="shared" si="378"/>
        <v>0</v>
      </c>
      <c r="O269" s="209">
        <f t="shared" si="467"/>
        <v>0</v>
      </c>
      <c r="P269" s="211">
        <f t="shared" si="379"/>
        <v>0</v>
      </c>
      <c r="Q269" s="209">
        <f t="shared" si="380"/>
        <v>0</v>
      </c>
      <c r="R269" s="209">
        <f t="shared" si="381"/>
        <v>0</v>
      </c>
      <c r="S269" s="209">
        <f t="shared" si="382"/>
        <v>0</v>
      </c>
      <c r="T269" s="209">
        <f t="shared" si="383"/>
        <v>0</v>
      </c>
      <c r="U269" s="209">
        <f t="shared" si="384"/>
        <v>0</v>
      </c>
      <c r="V269" s="209">
        <f t="shared" si="385"/>
        <v>0</v>
      </c>
      <c r="W269" s="209">
        <f t="shared" ca="1" si="386"/>
        <v>0</v>
      </c>
      <c r="X269" s="209">
        <f t="shared" ca="1" si="387"/>
        <v>0</v>
      </c>
      <c r="Y269" s="209">
        <f t="shared" ca="1" si="388"/>
        <v>0</v>
      </c>
      <c r="Z269" s="210" t="str">
        <f t="shared" ca="1" si="399"/>
        <v xml:space="preserve">        </v>
      </c>
      <c r="AA269" s="185"/>
      <c r="AB269" s="185">
        <f t="shared" ca="1" si="400"/>
        <v>0</v>
      </c>
      <c r="AC269" s="185">
        <f t="shared" ca="1" si="401"/>
        <v>0</v>
      </c>
      <c r="AD269" s="185">
        <f t="shared" ca="1" si="444"/>
        <v>0</v>
      </c>
      <c r="AE269" s="185"/>
      <c r="AF269" s="211"/>
      <c r="AG269" s="211"/>
      <c r="AH269" s="211"/>
      <c r="AI269" s="211"/>
      <c r="AJ269" s="211"/>
      <c r="AK269" s="211"/>
      <c r="AL269" s="211"/>
      <c r="AM269" s="211"/>
      <c r="AN269" s="211"/>
      <c r="AO269" s="211"/>
      <c r="AP269" s="623">
        <f t="shared" si="402"/>
        <v>0</v>
      </c>
      <c r="AQ269" s="211">
        <f t="shared" si="445"/>
        <v>0</v>
      </c>
      <c r="AR269" s="211">
        <f t="shared" si="446"/>
        <v>0</v>
      </c>
      <c r="AS269" s="211"/>
      <c r="AT269" s="211">
        <f t="shared" si="403"/>
        <v>0</v>
      </c>
      <c r="AU269" s="358">
        <f t="shared" si="404"/>
        <v>0</v>
      </c>
      <c r="AV269" s="211">
        <f t="shared" si="405"/>
        <v>0</v>
      </c>
      <c r="AW269" s="211">
        <f t="shared" ca="1" si="406"/>
        <v>0</v>
      </c>
      <c r="AX269" s="211">
        <f t="shared" ca="1" si="389"/>
        <v>0</v>
      </c>
      <c r="AY269" s="211">
        <f t="shared" ca="1" si="407"/>
        <v>0</v>
      </c>
      <c r="AZ269" s="212">
        <f ca="1">IF(AND(AW269,AX269=0,AY269=0)=0,0,IF(AW269&gt;0,'На банк Приват'!$J$1,IF(AX269&gt;0,'На Укрсиб'!$J$1,0)))</f>
        <v>0</v>
      </c>
      <c r="BA269" s="191"/>
      <c r="BB269" s="191">
        <f t="shared" ca="1" si="408"/>
        <v>0</v>
      </c>
      <c r="BC269" s="191">
        <f t="shared" ca="1" si="409"/>
        <v>0</v>
      </c>
      <c r="BD269" s="191">
        <f t="shared" ca="1" si="447"/>
        <v>0</v>
      </c>
      <c r="BE269" s="191"/>
      <c r="BF269" s="213"/>
      <c r="BG269" s="213"/>
      <c r="BH269" s="213"/>
      <c r="BI269" s="213"/>
      <c r="BJ269" s="213"/>
      <c r="BK269" s="213"/>
      <c r="BL269" s="213"/>
      <c r="BM269" s="213"/>
      <c r="BN269" s="213"/>
      <c r="BO269" s="213"/>
      <c r="BP269" s="623">
        <f t="shared" si="410"/>
        <v>0</v>
      </c>
      <c r="BQ269" s="213">
        <f t="shared" si="448"/>
        <v>0</v>
      </c>
      <c r="BR269" s="213">
        <f t="shared" si="449"/>
        <v>0</v>
      </c>
      <c r="BS269" s="213"/>
      <c r="BT269" s="213">
        <f t="shared" si="411"/>
        <v>0</v>
      </c>
      <c r="BU269" s="362">
        <f t="shared" si="450"/>
        <v>0</v>
      </c>
      <c r="BV269" s="213">
        <f t="shared" si="412"/>
        <v>0</v>
      </c>
      <c r="BW269" s="213">
        <f t="shared" ca="1" si="413"/>
        <v>0</v>
      </c>
      <c r="BX269" s="213">
        <f t="shared" ca="1" si="451"/>
        <v>0</v>
      </c>
      <c r="BY269" s="213">
        <f t="shared" ca="1" si="414"/>
        <v>0</v>
      </c>
      <c r="BZ269" s="214">
        <f ca="1">IF(AND(BW269,BX269=0)=0,0,IF(BW269&gt;0,'На банк Приват'!$P$1,IF(BX269&gt;0,'На Укрсиб'!$P$1,0)))</f>
        <v>0</v>
      </c>
      <c r="CA269" s="198">
        <v>262</v>
      </c>
      <c r="CB269" s="198">
        <f t="shared" ca="1" si="415"/>
        <v>0</v>
      </c>
      <c r="CC269" s="198">
        <f t="shared" ca="1" si="416"/>
        <v>0</v>
      </c>
      <c r="CD269" s="198">
        <f t="shared" ca="1" si="452"/>
        <v>0</v>
      </c>
      <c r="CE269" s="198"/>
      <c r="CF269" s="215"/>
      <c r="CG269" s="215"/>
      <c r="CH269" s="215"/>
      <c r="CI269" s="215"/>
      <c r="CJ269" s="215"/>
      <c r="CK269" s="215"/>
      <c r="CL269" s="215"/>
      <c r="CM269" s="215">
        <f t="shared" si="395"/>
        <v>0</v>
      </c>
      <c r="CN269" s="215"/>
      <c r="CO269" s="215"/>
      <c r="CP269" s="215">
        <f t="shared" si="417"/>
        <v>0</v>
      </c>
      <c r="CQ269" s="215">
        <f t="shared" si="453"/>
        <v>0</v>
      </c>
      <c r="CR269" s="215">
        <f t="shared" si="454"/>
        <v>0</v>
      </c>
      <c r="CS269" s="215"/>
      <c r="CT269" s="215">
        <f t="shared" si="418"/>
        <v>0</v>
      </c>
      <c r="CU269" s="369">
        <f t="shared" si="419"/>
        <v>0</v>
      </c>
      <c r="CV269" s="215">
        <f t="shared" si="420"/>
        <v>0</v>
      </c>
      <c r="CW269" s="215">
        <f t="shared" ca="1" si="421"/>
        <v>0</v>
      </c>
      <c r="CX269" s="215">
        <f t="shared" ca="1" si="455"/>
        <v>0</v>
      </c>
      <c r="CY269" s="215">
        <f t="shared" ca="1" si="422"/>
        <v>0</v>
      </c>
      <c r="CZ269" s="216">
        <f ca="1">IF(AND(CW269,CX269=0)=0,0,IF(CW269&gt;0,'На банк Приват'!$V$1,IF(CX269&gt;0,'На Укрсиб'!$V$1,0)))</f>
        <v>0</v>
      </c>
      <c r="DA269" s="204"/>
      <c r="DB269" s="204">
        <f t="shared" ca="1" si="423"/>
        <v>0</v>
      </c>
      <c r="DC269" s="204">
        <f t="shared" ca="1" si="424"/>
        <v>0</v>
      </c>
      <c r="DD269" s="204">
        <f t="shared" ca="1" si="456"/>
        <v>0</v>
      </c>
      <c r="DE269" s="204"/>
      <c r="DF269" s="217"/>
      <c r="DG269" s="217"/>
      <c r="DH269" s="217"/>
      <c r="DI269" s="217"/>
      <c r="DJ269" s="217"/>
      <c r="DK269" s="217"/>
      <c r="DL269" s="217"/>
      <c r="DM269" s="217">
        <f t="shared" si="457"/>
        <v>0</v>
      </c>
      <c r="DN269" s="217"/>
      <c r="DO269" s="217"/>
      <c r="DP269" s="763">
        <f t="shared" si="425"/>
        <v>0</v>
      </c>
      <c r="DQ269" s="217">
        <f t="shared" si="458"/>
        <v>0</v>
      </c>
      <c r="DR269" s="217">
        <f t="shared" si="459"/>
        <v>0</v>
      </c>
      <c r="DS269" s="217"/>
      <c r="DT269" s="217">
        <f t="shared" si="426"/>
        <v>0</v>
      </c>
      <c r="DU269" s="366">
        <f t="shared" si="460"/>
        <v>0</v>
      </c>
      <c r="DV269" s="217">
        <f t="shared" si="427"/>
        <v>0</v>
      </c>
      <c r="DW269" s="217">
        <f t="shared" ca="1" si="428"/>
        <v>0</v>
      </c>
      <c r="DX269" s="217">
        <f t="shared" ca="1" si="461"/>
        <v>0</v>
      </c>
      <c r="DY269" s="217">
        <f t="shared" ca="1" si="429"/>
        <v>0</v>
      </c>
      <c r="DZ269" s="218">
        <f ca="1">IF(AND(DW269,DX269=0)=0,0,IF(DW269&gt;0,'На банк Приват'!$AB$1,IF(DX269&gt;0,'На Укрсиб'!$V$1,0)))</f>
        <v>0</v>
      </c>
      <c r="EA269" s="207"/>
      <c r="EB269" s="207">
        <f t="shared" ca="1" si="430"/>
        <v>0</v>
      </c>
      <c r="EC269" s="207">
        <f t="shared" ca="1" si="431"/>
        <v>0</v>
      </c>
      <c r="ED269" s="207">
        <f t="shared" ca="1" si="462"/>
        <v>0</v>
      </c>
      <c r="EE269" s="207"/>
      <c r="EF269" s="219"/>
      <c r="EG269" s="219"/>
      <c r="EH269" s="219"/>
      <c r="EI269" s="219"/>
      <c r="EJ269" s="219"/>
      <c r="EK269" s="219"/>
      <c r="EL269" s="219"/>
      <c r="EM269" s="219">
        <f t="shared" si="432"/>
        <v>0</v>
      </c>
      <c r="EN269" s="219"/>
      <c r="EO269" s="219"/>
      <c r="EP269" s="219">
        <f t="shared" si="433"/>
        <v>0</v>
      </c>
      <c r="EQ269" s="219">
        <f t="shared" si="463"/>
        <v>0</v>
      </c>
      <c r="ER269" s="219">
        <f t="shared" si="464"/>
        <v>0</v>
      </c>
      <c r="ES269" s="219"/>
      <c r="ET269" s="219">
        <f t="shared" si="434"/>
        <v>0</v>
      </c>
      <c r="EU269" s="363">
        <f t="shared" si="465"/>
        <v>0</v>
      </c>
      <c r="EV269" s="219">
        <f t="shared" si="435"/>
        <v>0</v>
      </c>
      <c r="EW269" s="219">
        <f t="shared" ca="1" si="436"/>
        <v>0</v>
      </c>
      <c r="EX269" s="219">
        <f t="shared" ca="1" si="466"/>
        <v>0</v>
      </c>
      <c r="EY269" s="219">
        <f t="shared" ca="1" si="437"/>
        <v>0</v>
      </c>
      <c r="EZ269" s="220">
        <f ca="1">IF(AND(EW269,EX269=0)=0,0,IF(EW269&gt;0,'На банк Приват'!$AH$1,IF(EX269&gt;0,'На Укрсиб'!$AH$1,0)))</f>
        <v>0</v>
      </c>
      <c r="FA269" s="28">
        <f t="shared" ca="1" si="438"/>
        <v>0</v>
      </c>
      <c r="FB269" s="28">
        <f t="shared" ca="1" si="439"/>
        <v>0</v>
      </c>
      <c r="FC269" s="28">
        <f t="shared" ca="1" si="440"/>
        <v>0</v>
      </c>
      <c r="FD269" s="28">
        <f t="shared" ca="1" si="441"/>
        <v>0</v>
      </c>
      <c r="FE269" s="28">
        <f t="shared" ca="1" si="442"/>
        <v>259</v>
      </c>
      <c r="FF269">
        <f t="shared" si="443"/>
        <v>0</v>
      </c>
      <c r="FG269" s="531" t="s">
        <v>403</v>
      </c>
    </row>
    <row r="270" spans="1:163">
      <c r="A270" s="113"/>
      <c r="B270" s="113">
        <f t="shared" ca="1" si="396"/>
        <v>0</v>
      </c>
      <c r="C270" s="113">
        <f t="shared" ca="1" si="397"/>
        <v>0</v>
      </c>
      <c r="D270" s="113">
        <f t="shared" ca="1" si="393"/>
        <v>0</v>
      </c>
      <c r="E270" s="113">
        <f t="shared" si="398"/>
        <v>0</v>
      </c>
      <c r="F270" s="115"/>
      <c r="G270" s="209">
        <f t="shared" si="392"/>
        <v>0</v>
      </c>
      <c r="H270" s="209">
        <f t="shared" si="390"/>
        <v>0</v>
      </c>
      <c r="I270" s="209">
        <f t="shared" si="391"/>
        <v>0</v>
      </c>
      <c r="J270" s="209">
        <f t="shared" si="374"/>
        <v>0</v>
      </c>
      <c r="K270" s="209">
        <f t="shared" si="375"/>
        <v>0</v>
      </c>
      <c r="L270" s="209">
        <f t="shared" si="376"/>
        <v>0</v>
      </c>
      <c r="M270" s="209">
        <f t="shared" si="377"/>
        <v>0</v>
      </c>
      <c r="N270" s="209">
        <f t="shared" si="378"/>
        <v>0</v>
      </c>
      <c r="O270" s="209">
        <f t="shared" si="467"/>
        <v>0</v>
      </c>
      <c r="P270" s="211">
        <f t="shared" si="379"/>
        <v>0</v>
      </c>
      <c r="Q270" s="209">
        <f t="shared" si="380"/>
        <v>0</v>
      </c>
      <c r="R270" s="209">
        <f t="shared" si="381"/>
        <v>0</v>
      </c>
      <c r="S270" s="209">
        <f t="shared" si="382"/>
        <v>0</v>
      </c>
      <c r="T270" s="209">
        <f t="shared" si="383"/>
        <v>0</v>
      </c>
      <c r="U270" s="209">
        <f t="shared" si="384"/>
        <v>0</v>
      </c>
      <c r="V270" s="209">
        <f t="shared" si="385"/>
        <v>0</v>
      </c>
      <c r="W270" s="209">
        <f t="shared" ca="1" si="386"/>
        <v>0</v>
      </c>
      <c r="X270" s="209">
        <f t="shared" ca="1" si="387"/>
        <v>0</v>
      </c>
      <c r="Y270" s="209">
        <f t="shared" ca="1" si="388"/>
        <v>0</v>
      </c>
      <c r="Z270" s="210" t="str">
        <f t="shared" ca="1" si="399"/>
        <v xml:space="preserve">        </v>
      </c>
      <c r="AA270" s="185"/>
      <c r="AB270" s="185">
        <f t="shared" ca="1" si="400"/>
        <v>0</v>
      </c>
      <c r="AC270" s="185">
        <f t="shared" ca="1" si="401"/>
        <v>0</v>
      </c>
      <c r="AD270" s="185">
        <f t="shared" ca="1" si="444"/>
        <v>0</v>
      </c>
      <c r="AE270" s="185"/>
      <c r="AF270" s="211"/>
      <c r="AG270" s="211"/>
      <c r="AH270" s="211"/>
      <c r="AI270" s="211"/>
      <c r="AJ270" s="211"/>
      <c r="AK270" s="211"/>
      <c r="AL270" s="211"/>
      <c r="AM270" s="211"/>
      <c r="AN270" s="211"/>
      <c r="AO270" s="211"/>
      <c r="AP270" s="623">
        <f t="shared" si="402"/>
        <v>0</v>
      </c>
      <c r="AQ270" s="211">
        <f t="shared" si="445"/>
        <v>0</v>
      </c>
      <c r="AR270" s="211">
        <f t="shared" si="446"/>
        <v>0</v>
      </c>
      <c r="AS270" s="211"/>
      <c r="AT270" s="211">
        <f t="shared" si="403"/>
        <v>0</v>
      </c>
      <c r="AU270" s="358">
        <f t="shared" si="404"/>
        <v>0</v>
      </c>
      <c r="AV270" s="211">
        <f t="shared" si="405"/>
        <v>0</v>
      </c>
      <c r="AW270" s="211">
        <f t="shared" ca="1" si="406"/>
        <v>0</v>
      </c>
      <c r="AX270" s="211">
        <f t="shared" ca="1" si="389"/>
        <v>0</v>
      </c>
      <c r="AY270" s="211">
        <f t="shared" ca="1" si="407"/>
        <v>0</v>
      </c>
      <c r="AZ270" s="212">
        <f ca="1">IF(AND(AW270,AX270=0,AY270=0)=0,0,IF(AW270&gt;0,'На банк Приват'!$J$1,IF(AX270&gt;0,'На Укрсиб'!$J$1,0)))</f>
        <v>0</v>
      </c>
      <c r="BA270" s="191"/>
      <c r="BB270" s="191">
        <f t="shared" ca="1" si="408"/>
        <v>0</v>
      </c>
      <c r="BC270" s="191">
        <f t="shared" ca="1" si="409"/>
        <v>0</v>
      </c>
      <c r="BD270" s="191">
        <f t="shared" ca="1" si="447"/>
        <v>0</v>
      </c>
      <c r="BE270" s="191"/>
      <c r="BF270" s="213"/>
      <c r="BG270" s="213"/>
      <c r="BH270" s="213"/>
      <c r="BI270" s="213"/>
      <c r="BJ270" s="213"/>
      <c r="BK270" s="213"/>
      <c r="BL270" s="213"/>
      <c r="BM270" s="213"/>
      <c r="BN270" s="213"/>
      <c r="BO270" s="213"/>
      <c r="BP270" s="623">
        <f t="shared" si="410"/>
        <v>0</v>
      </c>
      <c r="BQ270" s="213">
        <f t="shared" si="448"/>
        <v>0</v>
      </c>
      <c r="BR270" s="213">
        <f t="shared" si="449"/>
        <v>0</v>
      </c>
      <c r="BS270" s="213"/>
      <c r="BT270" s="213">
        <f t="shared" si="411"/>
        <v>0</v>
      </c>
      <c r="BU270" s="362">
        <f t="shared" si="450"/>
        <v>0</v>
      </c>
      <c r="BV270" s="213">
        <f t="shared" si="412"/>
        <v>0</v>
      </c>
      <c r="BW270" s="213">
        <f t="shared" ca="1" si="413"/>
        <v>0</v>
      </c>
      <c r="BX270" s="213">
        <f t="shared" ca="1" si="451"/>
        <v>0</v>
      </c>
      <c r="BY270" s="213">
        <f t="shared" ca="1" si="414"/>
        <v>0</v>
      </c>
      <c r="BZ270" s="214">
        <f ca="1">IF(AND(BW270,BX270=0)=0,0,IF(BW270&gt;0,'На банк Приват'!$P$1,IF(BX270&gt;0,'На Укрсиб'!$P$1,0)))</f>
        <v>0</v>
      </c>
      <c r="CA270" s="198">
        <v>263</v>
      </c>
      <c r="CB270" s="198">
        <f t="shared" ca="1" si="415"/>
        <v>0</v>
      </c>
      <c r="CC270" s="198">
        <f t="shared" ca="1" si="416"/>
        <v>0</v>
      </c>
      <c r="CD270" s="198">
        <f t="shared" ca="1" si="452"/>
        <v>0</v>
      </c>
      <c r="CE270" s="198"/>
      <c r="CF270" s="215"/>
      <c r="CG270" s="215"/>
      <c r="CH270" s="215"/>
      <c r="CI270" s="215"/>
      <c r="CJ270" s="215"/>
      <c r="CK270" s="215"/>
      <c r="CL270" s="215"/>
      <c r="CM270" s="215">
        <f t="shared" si="395"/>
        <v>0</v>
      </c>
      <c r="CN270" s="215"/>
      <c r="CO270" s="215"/>
      <c r="CP270" s="215">
        <f t="shared" si="417"/>
        <v>0</v>
      </c>
      <c r="CQ270" s="215">
        <f t="shared" si="453"/>
        <v>0</v>
      </c>
      <c r="CR270" s="215">
        <f t="shared" si="454"/>
        <v>0</v>
      </c>
      <c r="CS270" s="215"/>
      <c r="CT270" s="215">
        <f t="shared" si="418"/>
        <v>0</v>
      </c>
      <c r="CU270" s="369">
        <f t="shared" si="419"/>
        <v>0</v>
      </c>
      <c r="CV270" s="215">
        <f t="shared" si="420"/>
        <v>0</v>
      </c>
      <c r="CW270" s="215">
        <f t="shared" ca="1" si="421"/>
        <v>0</v>
      </c>
      <c r="CX270" s="215">
        <f t="shared" ca="1" si="455"/>
        <v>0</v>
      </c>
      <c r="CY270" s="215">
        <f t="shared" ca="1" si="422"/>
        <v>0</v>
      </c>
      <c r="CZ270" s="216">
        <f ca="1">IF(AND(CW270,CX270=0)=0,0,IF(CW270&gt;0,'На банк Приват'!$V$1,IF(CX270&gt;0,'На Укрсиб'!$V$1,0)))</f>
        <v>0</v>
      </c>
      <c r="DA270" s="204"/>
      <c r="DB270" s="204">
        <f t="shared" ca="1" si="423"/>
        <v>0</v>
      </c>
      <c r="DC270" s="204">
        <f t="shared" ca="1" si="424"/>
        <v>0</v>
      </c>
      <c r="DD270" s="204">
        <f t="shared" ca="1" si="456"/>
        <v>0</v>
      </c>
      <c r="DE270" s="204"/>
      <c r="DF270" s="217"/>
      <c r="DG270" s="217"/>
      <c r="DH270" s="217"/>
      <c r="DI270" s="217"/>
      <c r="DJ270" s="217"/>
      <c r="DK270" s="217"/>
      <c r="DL270" s="217"/>
      <c r="DM270" s="217"/>
      <c r="DN270" s="217"/>
      <c r="DO270" s="217"/>
      <c r="DP270" s="763">
        <f t="shared" si="425"/>
        <v>0</v>
      </c>
      <c r="DQ270" s="217">
        <f t="shared" si="458"/>
        <v>0</v>
      </c>
      <c r="DR270" s="217">
        <f t="shared" si="459"/>
        <v>0</v>
      </c>
      <c r="DS270" s="217"/>
      <c r="DT270" s="217">
        <f t="shared" si="426"/>
        <v>0</v>
      </c>
      <c r="DU270" s="366">
        <f t="shared" si="460"/>
        <v>0</v>
      </c>
      <c r="DV270" s="217">
        <f t="shared" si="427"/>
        <v>0</v>
      </c>
      <c r="DW270" s="217">
        <f t="shared" ca="1" si="428"/>
        <v>0</v>
      </c>
      <c r="DX270" s="217">
        <f t="shared" ca="1" si="461"/>
        <v>0</v>
      </c>
      <c r="DY270" s="217">
        <f t="shared" ca="1" si="429"/>
        <v>0</v>
      </c>
      <c r="DZ270" s="218">
        <f ca="1">IF(AND(DW270,DX270=0)=0,0,IF(DW270&gt;0,'На банк Приват'!$AB$1,IF(DX270&gt;0,'На Укрсиб'!$V$1,0)))</f>
        <v>0</v>
      </c>
      <c r="EA270" s="207"/>
      <c r="EB270" s="207">
        <f t="shared" ca="1" si="430"/>
        <v>0</v>
      </c>
      <c r="EC270" s="207">
        <f t="shared" ca="1" si="431"/>
        <v>0</v>
      </c>
      <c r="ED270" s="207">
        <f t="shared" ca="1" si="462"/>
        <v>0</v>
      </c>
      <c r="EE270" s="207"/>
      <c r="EF270" s="219"/>
      <c r="EG270" s="219"/>
      <c r="EH270" s="219"/>
      <c r="EI270" s="219"/>
      <c r="EJ270" s="219"/>
      <c r="EK270" s="219"/>
      <c r="EL270" s="219"/>
      <c r="EM270" s="219">
        <f t="shared" si="432"/>
        <v>0</v>
      </c>
      <c r="EN270" s="219"/>
      <c r="EO270" s="219"/>
      <c r="EP270" s="219">
        <f t="shared" si="433"/>
        <v>0</v>
      </c>
      <c r="EQ270" s="219">
        <f t="shared" si="463"/>
        <v>0</v>
      </c>
      <c r="ER270" s="219">
        <f t="shared" si="464"/>
        <v>0</v>
      </c>
      <c r="ES270" s="219"/>
      <c r="ET270" s="219">
        <f t="shared" si="434"/>
        <v>0</v>
      </c>
      <c r="EU270" s="363">
        <f t="shared" si="465"/>
        <v>0</v>
      </c>
      <c r="EV270" s="219">
        <f t="shared" si="435"/>
        <v>0</v>
      </c>
      <c r="EW270" s="219">
        <f t="shared" ca="1" si="436"/>
        <v>0</v>
      </c>
      <c r="EX270" s="219">
        <f t="shared" ca="1" si="466"/>
        <v>0</v>
      </c>
      <c r="EY270" s="219">
        <f t="shared" ca="1" si="437"/>
        <v>0</v>
      </c>
      <c r="EZ270" s="220">
        <f ca="1">IF(AND(EW270,EX270=0)=0,0,IF(EW270&gt;0,'На банк Приват'!$AH$1,IF(EX270&gt;0,'На Укрсиб'!$AH$1,0)))</f>
        <v>0</v>
      </c>
      <c r="FA270" s="28">
        <f t="shared" ca="1" si="438"/>
        <v>0</v>
      </c>
      <c r="FB270" s="28">
        <f t="shared" ca="1" si="439"/>
        <v>0</v>
      </c>
      <c r="FC270" s="28">
        <f t="shared" ca="1" si="440"/>
        <v>0</v>
      </c>
      <c r="FD270" s="28">
        <f t="shared" ca="1" si="441"/>
        <v>0</v>
      </c>
      <c r="FE270" s="28">
        <f t="shared" ca="1" si="442"/>
        <v>260</v>
      </c>
      <c r="FF270">
        <f t="shared" si="443"/>
        <v>0</v>
      </c>
      <c r="FG270" s="531" t="s">
        <v>168</v>
      </c>
    </row>
    <row r="271" spans="1:163">
      <c r="A271" s="113"/>
      <c r="B271" s="113">
        <f t="shared" ca="1" si="396"/>
        <v>0</v>
      </c>
      <c r="C271" s="113">
        <f t="shared" ca="1" si="397"/>
        <v>0</v>
      </c>
      <c r="D271" s="113">
        <f t="shared" ca="1" si="393"/>
        <v>0</v>
      </c>
      <c r="E271" s="113">
        <f t="shared" si="398"/>
        <v>0</v>
      </c>
      <c r="F271" s="115"/>
      <c r="G271" s="209">
        <f t="shared" si="392"/>
        <v>0</v>
      </c>
      <c r="H271" s="209">
        <f t="shared" si="390"/>
        <v>0</v>
      </c>
      <c r="I271" s="209">
        <f t="shared" si="391"/>
        <v>0</v>
      </c>
      <c r="J271" s="209">
        <f t="shared" ref="J271:J334" si="468">AJ271+BJ271+CJ271+DJ271+EJ271</f>
        <v>0</v>
      </c>
      <c r="K271" s="209">
        <f t="shared" ref="K271:K334" si="469">AK271+BK271+CK271+DK271+EK271</f>
        <v>0</v>
      </c>
      <c r="L271" s="209">
        <f t="shared" ref="L271:L334" si="470">AL271+BL271+CL271+DL271+EL271</f>
        <v>0</v>
      </c>
      <c r="M271" s="209">
        <f t="shared" ref="M271:M334" si="471">AM271+BM271+CM271+DM271+EM271</f>
        <v>0</v>
      </c>
      <c r="N271" s="209">
        <f t="shared" ref="N271:N334" si="472">AN271+BN271+CN271+DN271+EN271</f>
        <v>0</v>
      </c>
      <c r="O271" s="209">
        <f t="shared" si="467"/>
        <v>0</v>
      </c>
      <c r="P271" s="211">
        <f t="shared" ref="P271:P334" si="473">AP271+BP271+CP271+DP271+EP271</f>
        <v>0</v>
      </c>
      <c r="Q271" s="209">
        <f t="shared" ref="Q271:Q334" si="474">AQ271+BQ271+CQ271+DQ271+EQ271</f>
        <v>0</v>
      </c>
      <c r="R271" s="209">
        <f t="shared" ref="R271:R334" si="475">AR271+BR271+CR271+DR271+ER271</f>
        <v>0</v>
      </c>
      <c r="S271" s="209">
        <f t="shared" ref="S271:S334" si="476">AS271+BS271+CS271+DS271+ES271</f>
        <v>0</v>
      </c>
      <c r="T271" s="209">
        <f t="shared" ref="T271:T334" si="477">AT271+BT271+CT271+DT271+ET271</f>
        <v>0</v>
      </c>
      <c r="U271" s="209">
        <f t="shared" ref="U271:U334" si="478">AU271+BU271+CU271+DU271+EU271</f>
        <v>0</v>
      </c>
      <c r="V271" s="209">
        <f t="shared" ref="V271:V334" si="479">AV271+BV271+CV271+DV271+EV271</f>
        <v>0</v>
      </c>
      <c r="W271" s="209">
        <f t="shared" ref="W271:W334" ca="1" si="480">AW271+BW271+CW271+DW271+EW271</f>
        <v>0</v>
      </c>
      <c r="X271" s="209">
        <f t="shared" ref="X271:X334" ca="1" si="481">AX271+BX271+CX271+DX271+EX271</f>
        <v>0</v>
      </c>
      <c r="Y271" s="209">
        <f t="shared" ref="Y271:Y334" ca="1" si="482">AY271+BY271+CY271+DY271+EY271</f>
        <v>0</v>
      </c>
      <c r="Z271" s="210" t="str">
        <f t="shared" ca="1" si="399"/>
        <v xml:space="preserve">        </v>
      </c>
      <c r="AA271" s="185"/>
      <c r="AB271" s="185">
        <f t="shared" ca="1" si="400"/>
        <v>0</v>
      </c>
      <c r="AC271" s="185">
        <f t="shared" ca="1" si="401"/>
        <v>0</v>
      </c>
      <c r="AD271" s="185">
        <f t="shared" ca="1" si="444"/>
        <v>0</v>
      </c>
      <c r="AE271" s="185"/>
      <c r="AF271" s="211"/>
      <c r="AG271" s="211"/>
      <c r="AH271" s="211"/>
      <c r="AI271" s="211"/>
      <c r="AJ271" s="211"/>
      <c r="AK271" s="211"/>
      <c r="AL271" s="211"/>
      <c r="AM271" s="211"/>
      <c r="AN271" s="211"/>
      <c r="AO271" s="211"/>
      <c r="AP271" s="623">
        <f t="shared" si="402"/>
        <v>0</v>
      </c>
      <c r="AQ271" s="211">
        <f t="shared" si="445"/>
        <v>0</v>
      </c>
      <c r="AR271" s="211">
        <f t="shared" si="446"/>
        <v>0</v>
      </c>
      <c r="AS271" s="211"/>
      <c r="AT271" s="211">
        <f t="shared" si="403"/>
        <v>0</v>
      </c>
      <c r="AU271" s="358">
        <f t="shared" si="404"/>
        <v>0</v>
      </c>
      <c r="AV271" s="211">
        <f t="shared" si="405"/>
        <v>0</v>
      </c>
      <c r="AW271" s="211">
        <f t="shared" ca="1" si="406"/>
        <v>0</v>
      </c>
      <c r="AX271" s="211">
        <f t="shared" ca="1" si="389"/>
        <v>0</v>
      </c>
      <c r="AY271" s="211">
        <f t="shared" ca="1" si="407"/>
        <v>0</v>
      </c>
      <c r="AZ271" s="212">
        <f ca="1">IF(AND(AW271,AX271=0,AY271=0)=0,0,IF(AW271&gt;0,'На банк Приват'!$J$1,IF(AX271&gt;0,'На Укрсиб'!$J$1,0)))</f>
        <v>0</v>
      </c>
      <c r="BA271" s="191"/>
      <c r="BB271" s="191">
        <f t="shared" ca="1" si="408"/>
        <v>0</v>
      </c>
      <c r="BC271" s="191">
        <f t="shared" ca="1" si="409"/>
        <v>0</v>
      </c>
      <c r="BD271" s="191">
        <f t="shared" ca="1" si="447"/>
        <v>0</v>
      </c>
      <c r="BE271" s="191"/>
      <c r="BF271" s="213"/>
      <c r="BG271" s="213"/>
      <c r="BH271" s="213"/>
      <c r="BI271" s="213"/>
      <c r="BJ271" s="213"/>
      <c r="BK271" s="213"/>
      <c r="BL271" s="213"/>
      <c r="BM271" s="213"/>
      <c r="BN271" s="213"/>
      <c r="BO271" s="213"/>
      <c r="BP271" s="623">
        <f t="shared" si="410"/>
        <v>0</v>
      </c>
      <c r="BQ271" s="213">
        <f t="shared" si="448"/>
        <v>0</v>
      </c>
      <c r="BR271" s="213">
        <f t="shared" si="449"/>
        <v>0</v>
      </c>
      <c r="BS271" s="213"/>
      <c r="BT271" s="213">
        <f t="shared" si="411"/>
        <v>0</v>
      </c>
      <c r="BU271" s="362">
        <f t="shared" si="450"/>
        <v>0</v>
      </c>
      <c r="BV271" s="213">
        <f t="shared" si="412"/>
        <v>0</v>
      </c>
      <c r="BW271" s="213">
        <f t="shared" ca="1" si="413"/>
        <v>0</v>
      </c>
      <c r="BX271" s="213">
        <f t="shared" ca="1" si="451"/>
        <v>0</v>
      </c>
      <c r="BY271" s="213">
        <f t="shared" ca="1" si="414"/>
        <v>0</v>
      </c>
      <c r="BZ271" s="214">
        <f ca="1">IF(AND(BW271,BX271=0)=0,0,IF(BW271&gt;0,'На банк Приват'!$P$1,IF(BX271&gt;0,'На Укрсиб'!$P$1,0)))</f>
        <v>0</v>
      </c>
      <c r="CA271" s="198">
        <v>264</v>
      </c>
      <c r="CB271" s="198">
        <f t="shared" ca="1" si="415"/>
        <v>0</v>
      </c>
      <c r="CC271" s="198">
        <f t="shared" ca="1" si="416"/>
        <v>0</v>
      </c>
      <c r="CD271" s="198">
        <f t="shared" ca="1" si="452"/>
        <v>0</v>
      </c>
      <c r="CE271" s="198"/>
      <c r="CF271" s="215"/>
      <c r="CG271" s="215"/>
      <c r="CH271" s="215"/>
      <c r="CI271" s="215"/>
      <c r="CJ271" s="215"/>
      <c r="CK271" s="215"/>
      <c r="CL271" s="215"/>
      <c r="CM271" s="215">
        <f t="shared" si="395"/>
        <v>0</v>
      </c>
      <c r="CN271" s="215"/>
      <c r="CO271" s="215"/>
      <c r="CP271" s="215">
        <f t="shared" si="417"/>
        <v>0</v>
      </c>
      <c r="CQ271" s="215">
        <f t="shared" si="453"/>
        <v>0</v>
      </c>
      <c r="CR271" s="215">
        <f t="shared" si="454"/>
        <v>0</v>
      </c>
      <c r="CS271" s="215"/>
      <c r="CT271" s="215">
        <f t="shared" si="418"/>
        <v>0</v>
      </c>
      <c r="CU271" s="369">
        <f t="shared" si="419"/>
        <v>0</v>
      </c>
      <c r="CV271" s="215">
        <f t="shared" si="420"/>
        <v>0</v>
      </c>
      <c r="CW271" s="215">
        <f t="shared" ca="1" si="421"/>
        <v>0</v>
      </c>
      <c r="CX271" s="215">
        <f t="shared" ca="1" si="455"/>
        <v>0</v>
      </c>
      <c r="CY271" s="215">
        <f t="shared" ca="1" si="422"/>
        <v>0</v>
      </c>
      <c r="CZ271" s="216">
        <f ca="1">IF(AND(CW271,CX271=0)=0,0,IF(CW271&gt;0,'На банк Приват'!$V$1,IF(CX271&gt;0,'На Укрсиб'!$V$1,0)))</f>
        <v>0</v>
      </c>
      <c r="DA271" s="204"/>
      <c r="DB271" s="204">
        <f t="shared" ca="1" si="423"/>
        <v>0</v>
      </c>
      <c r="DC271" s="204">
        <f t="shared" ca="1" si="424"/>
        <v>0</v>
      </c>
      <c r="DD271" s="204">
        <f t="shared" ca="1" si="456"/>
        <v>0</v>
      </c>
      <c r="DE271" s="204"/>
      <c r="DF271" s="217"/>
      <c r="DG271" s="217"/>
      <c r="DH271" s="217"/>
      <c r="DI271" s="217"/>
      <c r="DJ271" s="217"/>
      <c r="DK271" s="217"/>
      <c r="DL271" s="217"/>
      <c r="DM271" s="217"/>
      <c r="DN271" s="217"/>
      <c r="DO271" s="217"/>
      <c r="DP271" s="763">
        <f t="shared" si="425"/>
        <v>0</v>
      </c>
      <c r="DQ271" s="217">
        <f t="shared" si="458"/>
        <v>0</v>
      </c>
      <c r="DR271" s="217">
        <f t="shared" si="459"/>
        <v>0</v>
      </c>
      <c r="DS271" s="217"/>
      <c r="DT271" s="217">
        <f t="shared" si="426"/>
        <v>0</v>
      </c>
      <c r="DU271" s="366">
        <f t="shared" si="460"/>
        <v>0</v>
      </c>
      <c r="DV271" s="217">
        <f t="shared" si="427"/>
        <v>0</v>
      </c>
      <c r="DW271" s="217">
        <f t="shared" ca="1" si="428"/>
        <v>0</v>
      </c>
      <c r="DX271" s="217">
        <f t="shared" ca="1" si="461"/>
        <v>0</v>
      </c>
      <c r="DY271" s="217">
        <f t="shared" ca="1" si="429"/>
        <v>0</v>
      </c>
      <c r="DZ271" s="218">
        <f ca="1">IF(AND(DW271,DX271=0)=0,0,IF(DW271&gt;0,'На банк Приват'!$AB$1,IF(DX271&gt;0,'На Укрсиб'!$V$1,0)))</f>
        <v>0</v>
      </c>
      <c r="EA271" s="207"/>
      <c r="EB271" s="207">
        <f t="shared" ca="1" si="430"/>
        <v>0</v>
      </c>
      <c r="EC271" s="207">
        <f t="shared" ca="1" si="431"/>
        <v>0</v>
      </c>
      <c r="ED271" s="207">
        <f t="shared" ca="1" si="462"/>
        <v>0</v>
      </c>
      <c r="EE271" s="207"/>
      <c r="EF271" s="219"/>
      <c r="EG271" s="219"/>
      <c r="EH271" s="219"/>
      <c r="EI271" s="219"/>
      <c r="EJ271" s="219"/>
      <c r="EK271" s="219"/>
      <c r="EL271" s="219"/>
      <c r="EM271" s="219">
        <f t="shared" si="432"/>
        <v>0</v>
      </c>
      <c r="EN271" s="219"/>
      <c r="EO271" s="219"/>
      <c r="EP271" s="219">
        <f t="shared" si="433"/>
        <v>0</v>
      </c>
      <c r="EQ271" s="219">
        <f t="shared" si="463"/>
        <v>0</v>
      </c>
      <c r="ER271" s="219">
        <f t="shared" si="464"/>
        <v>0</v>
      </c>
      <c r="ES271" s="219"/>
      <c r="ET271" s="219">
        <f t="shared" si="434"/>
        <v>0</v>
      </c>
      <c r="EU271" s="363">
        <f t="shared" si="465"/>
        <v>0</v>
      </c>
      <c r="EV271" s="219">
        <f t="shared" si="435"/>
        <v>0</v>
      </c>
      <c r="EW271" s="219">
        <f t="shared" ca="1" si="436"/>
        <v>0</v>
      </c>
      <c r="EX271" s="219">
        <f t="shared" ca="1" si="466"/>
        <v>0</v>
      </c>
      <c r="EY271" s="219">
        <f t="shared" ca="1" si="437"/>
        <v>0</v>
      </c>
      <c r="EZ271" s="220">
        <f ca="1">IF(AND(EW271,EX271=0)=0,0,IF(EW271&gt;0,'На банк Приват'!$AH$1,IF(EX271&gt;0,'На Укрсиб'!$AH$1,0)))</f>
        <v>0</v>
      </c>
      <c r="FA271" s="28">
        <f t="shared" ca="1" si="438"/>
        <v>0</v>
      </c>
      <c r="FB271" s="28">
        <f t="shared" ca="1" si="439"/>
        <v>0</v>
      </c>
      <c r="FC271" s="28">
        <f t="shared" ca="1" si="440"/>
        <v>0</v>
      </c>
      <c r="FD271" s="28">
        <f t="shared" ca="1" si="441"/>
        <v>0</v>
      </c>
      <c r="FE271" s="28">
        <f t="shared" ca="1" si="442"/>
        <v>261</v>
      </c>
      <c r="FF271">
        <f t="shared" si="443"/>
        <v>0</v>
      </c>
      <c r="FG271" s="531" t="s">
        <v>166</v>
      </c>
    </row>
    <row r="272" spans="1:163">
      <c r="A272" s="113"/>
      <c r="B272" s="113">
        <f t="shared" ca="1" si="396"/>
        <v>0</v>
      </c>
      <c r="C272" s="113">
        <f t="shared" ca="1" si="397"/>
        <v>0</v>
      </c>
      <c r="D272" s="113">
        <f t="shared" ca="1" si="393"/>
        <v>0</v>
      </c>
      <c r="E272" s="113">
        <f t="shared" si="398"/>
        <v>0</v>
      </c>
      <c r="F272" s="115"/>
      <c r="G272" s="209">
        <f t="shared" si="392"/>
        <v>0</v>
      </c>
      <c r="H272" s="209">
        <f t="shared" si="390"/>
        <v>0</v>
      </c>
      <c r="I272" s="209">
        <f t="shared" si="391"/>
        <v>0</v>
      </c>
      <c r="J272" s="209">
        <f t="shared" si="468"/>
        <v>0</v>
      </c>
      <c r="K272" s="209">
        <f t="shared" si="469"/>
        <v>0</v>
      </c>
      <c r="L272" s="209">
        <f t="shared" si="470"/>
        <v>0</v>
      </c>
      <c r="M272" s="209">
        <f t="shared" si="471"/>
        <v>0</v>
      </c>
      <c r="N272" s="209">
        <f t="shared" si="472"/>
        <v>0</v>
      </c>
      <c r="O272" s="209">
        <f t="shared" si="467"/>
        <v>0</v>
      </c>
      <c r="P272" s="211">
        <f t="shared" si="473"/>
        <v>0</v>
      </c>
      <c r="Q272" s="209">
        <f t="shared" si="474"/>
        <v>0</v>
      </c>
      <c r="R272" s="209">
        <f t="shared" si="475"/>
        <v>0</v>
      </c>
      <c r="S272" s="209">
        <f t="shared" si="476"/>
        <v>0</v>
      </c>
      <c r="T272" s="209">
        <f t="shared" si="477"/>
        <v>0</v>
      </c>
      <c r="U272" s="209">
        <f t="shared" si="478"/>
        <v>0</v>
      </c>
      <c r="V272" s="209">
        <f t="shared" si="479"/>
        <v>0</v>
      </c>
      <c r="W272" s="209">
        <f t="shared" ca="1" si="480"/>
        <v>0</v>
      </c>
      <c r="X272" s="209">
        <f t="shared" ca="1" si="481"/>
        <v>0</v>
      </c>
      <c r="Y272" s="209">
        <f t="shared" ca="1" si="482"/>
        <v>0</v>
      </c>
      <c r="Z272" s="210" t="str">
        <f t="shared" ca="1" si="399"/>
        <v xml:space="preserve">        </v>
      </c>
      <c r="AA272" s="185"/>
      <c r="AB272" s="185">
        <f t="shared" ca="1" si="400"/>
        <v>0</v>
      </c>
      <c r="AC272" s="185">
        <f t="shared" ca="1" si="401"/>
        <v>0</v>
      </c>
      <c r="AD272" s="185">
        <f t="shared" ca="1" si="444"/>
        <v>0</v>
      </c>
      <c r="AE272" s="211"/>
      <c r="AF272" s="211"/>
      <c r="AG272" s="211"/>
      <c r="AH272" s="211"/>
      <c r="AI272" s="211"/>
      <c r="AJ272" s="211"/>
      <c r="AK272" s="211"/>
      <c r="AL272" s="211"/>
      <c r="AM272" s="211"/>
      <c r="AN272" s="211"/>
      <c r="AO272" s="211"/>
      <c r="AP272" s="623">
        <f t="shared" si="402"/>
        <v>0</v>
      </c>
      <c r="AQ272" s="211">
        <f t="shared" si="445"/>
        <v>0</v>
      </c>
      <c r="AR272" s="211">
        <f t="shared" si="446"/>
        <v>0</v>
      </c>
      <c r="AS272" s="211"/>
      <c r="AT272" s="211">
        <f t="shared" si="403"/>
        <v>0</v>
      </c>
      <c r="AU272" s="358">
        <f t="shared" si="404"/>
        <v>0</v>
      </c>
      <c r="AV272" s="211">
        <f t="shared" si="405"/>
        <v>0</v>
      </c>
      <c r="AW272" s="211">
        <f t="shared" ca="1" si="406"/>
        <v>0</v>
      </c>
      <c r="AX272" s="211">
        <f t="shared" ref="AX272:AX335" ca="1" si="483">IF(OR($D272="Череп'ян С.І.",$D272="Кравченко Р.М.",$D272="Федчишина С.В.",$D272="Шишка О.О.",$D272="Примак Р.В."),AP272-AT272+AV272,0)</f>
        <v>0</v>
      </c>
      <c r="AY272" s="211">
        <f t="shared" ca="1" si="407"/>
        <v>0</v>
      </c>
      <c r="AZ272" s="212">
        <f ca="1">IF(AND(AW272,AX272=0,AY272=0)=0,0,IF(AW272&gt;0,'На банк Приват'!$J$1,IF(AX272&gt;0,'На Укрсиб'!J265,0)))</f>
        <v>0</v>
      </c>
      <c r="BA272" s="191"/>
      <c r="BB272" s="191">
        <f t="shared" ca="1" si="408"/>
        <v>0</v>
      </c>
      <c r="BC272" s="191">
        <f t="shared" ca="1" si="409"/>
        <v>0</v>
      </c>
      <c r="BD272" s="191">
        <f t="shared" ca="1" si="447"/>
        <v>0</v>
      </c>
      <c r="BE272" s="191"/>
      <c r="BF272" s="213"/>
      <c r="BG272" s="213"/>
      <c r="BH272" s="213"/>
      <c r="BI272" s="213"/>
      <c r="BJ272" s="213"/>
      <c r="BK272" s="213"/>
      <c r="BL272" s="213"/>
      <c r="BM272" s="213"/>
      <c r="BN272" s="213"/>
      <c r="BO272" s="213"/>
      <c r="BP272" s="623">
        <f t="shared" si="410"/>
        <v>0</v>
      </c>
      <c r="BQ272" s="213">
        <f t="shared" si="448"/>
        <v>0</v>
      </c>
      <c r="BR272" s="213">
        <f t="shared" si="449"/>
        <v>0</v>
      </c>
      <c r="BS272" s="213"/>
      <c r="BT272" s="213">
        <f t="shared" si="411"/>
        <v>0</v>
      </c>
      <c r="BU272" s="362">
        <f t="shared" si="450"/>
        <v>0</v>
      </c>
      <c r="BV272" s="213">
        <f t="shared" si="412"/>
        <v>0</v>
      </c>
      <c r="BW272" s="213">
        <f t="shared" ca="1" si="413"/>
        <v>0</v>
      </c>
      <c r="BX272" s="213">
        <f t="shared" ca="1" si="451"/>
        <v>0</v>
      </c>
      <c r="BY272" s="213">
        <f t="shared" ca="1" si="414"/>
        <v>0</v>
      </c>
      <c r="BZ272" s="214">
        <f ca="1">IF(AND(BW272,BX272=0)=0,0,IF(BW272&gt;0,'На банк Приват'!$P$1,IF(BX272&gt;0,'На Укрсиб'!$P$1,0)))</f>
        <v>0</v>
      </c>
      <c r="CA272" s="198">
        <v>265</v>
      </c>
      <c r="CB272" s="198">
        <f t="shared" ca="1" si="415"/>
        <v>0</v>
      </c>
      <c r="CC272" s="198">
        <f t="shared" ca="1" si="416"/>
        <v>0</v>
      </c>
      <c r="CD272" s="198">
        <f t="shared" ca="1" si="452"/>
        <v>0</v>
      </c>
      <c r="CE272" s="198"/>
      <c r="CF272" s="215"/>
      <c r="CG272" s="215"/>
      <c r="CH272" s="215"/>
      <c r="CI272" s="215"/>
      <c r="CJ272" s="215"/>
      <c r="CK272" s="215"/>
      <c r="CL272" s="215"/>
      <c r="CM272" s="215">
        <f t="shared" si="395"/>
        <v>0</v>
      </c>
      <c r="CN272" s="215"/>
      <c r="CO272" s="215"/>
      <c r="CP272" s="215">
        <f t="shared" si="417"/>
        <v>0</v>
      </c>
      <c r="CQ272" s="215">
        <f t="shared" si="453"/>
        <v>0</v>
      </c>
      <c r="CR272" s="215">
        <f t="shared" si="454"/>
        <v>0</v>
      </c>
      <c r="CS272" s="215"/>
      <c r="CT272" s="215">
        <f t="shared" si="418"/>
        <v>0</v>
      </c>
      <c r="CU272" s="369">
        <f t="shared" si="419"/>
        <v>0</v>
      </c>
      <c r="CV272" s="215">
        <f t="shared" si="420"/>
        <v>0</v>
      </c>
      <c r="CW272" s="215">
        <f t="shared" ca="1" si="421"/>
        <v>0</v>
      </c>
      <c r="CX272" s="215">
        <f t="shared" ca="1" si="455"/>
        <v>0</v>
      </c>
      <c r="CY272" s="215">
        <f t="shared" ca="1" si="422"/>
        <v>0</v>
      </c>
      <c r="CZ272" s="216">
        <f ca="1">IF(AND(CW272,CX272=0)=0,0,IF(CW272&gt;0,'На банк Приват'!$V$1,IF(CX272&gt;0,'На Укрсиб'!$V$1,0)))</f>
        <v>0</v>
      </c>
      <c r="DA272" s="204"/>
      <c r="DB272" s="204">
        <f t="shared" ca="1" si="423"/>
        <v>0</v>
      </c>
      <c r="DC272" s="204">
        <f t="shared" ca="1" si="424"/>
        <v>0</v>
      </c>
      <c r="DD272" s="204">
        <f t="shared" ca="1" si="456"/>
        <v>0</v>
      </c>
      <c r="DE272" s="204"/>
      <c r="DF272" s="217"/>
      <c r="DG272" s="217"/>
      <c r="DH272" s="217"/>
      <c r="DI272" s="217"/>
      <c r="DJ272" s="217"/>
      <c r="DK272" s="217"/>
      <c r="DL272" s="217"/>
      <c r="DM272" s="217">
        <f t="shared" si="457"/>
        <v>0</v>
      </c>
      <c r="DN272" s="217"/>
      <c r="DO272" s="217"/>
      <c r="DP272" s="763">
        <f t="shared" si="425"/>
        <v>0</v>
      </c>
      <c r="DQ272" s="217">
        <f t="shared" si="458"/>
        <v>0</v>
      </c>
      <c r="DR272" s="217">
        <f t="shared" si="459"/>
        <v>0</v>
      </c>
      <c r="DS272" s="217"/>
      <c r="DT272" s="217">
        <f t="shared" si="426"/>
        <v>0</v>
      </c>
      <c r="DU272" s="366">
        <f t="shared" si="460"/>
        <v>0</v>
      </c>
      <c r="DV272" s="217">
        <f t="shared" si="427"/>
        <v>0</v>
      </c>
      <c r="DW272" s="217">
        <f t="shared" ca="1" si="428"/>
        <v>0</v>
      </c>
      <c r="DX272" s="217">
        <f t="shared" ca="1" si="461"/>
        <v>0</v>
      </c>
      <c r="DY272" s="217">
        <f t="shared" ca="1" si="429"/>
        <v>0</v>
      </c>
      <c r="DZ272" s="218">
        <f ca="1">IF(AND(DW272,DX272=0)=0,0,IF(DW272&gt;0,'На банк Приват'!$AB$1,IF(DX272&gt;0,'На Укрсиб'!$V$1,0)))</f>
        <v>0</v>
      </c>
      <c r="EA272" s="207"/>
      <c r="EB272" s="207">
        <f t="shared" ca="1" si="430"/>
        <v>0</v>
      </c>
      <c r="EC272" s="207">
        <f t="shared" ca="1" si="431"/>
        <v>0</v>
      </c>
      <c r="ED272" s="207">
        <f t="shared" ca="1" si="462"/>
        <v>0</v>
      </c>
      <c r="EE272" s="207"/>
      <c r="EF272" s="219"/>
      <c r="EG272" s="219"/>
      <c r="EH272" s="219"/>
      <c r="EI272" s="219"/>
      <c r="EJ272" s="219"/>
      <c r="EK272" s="219"/>
      <c r="EL272" s="219"/>
      <c r="EM272" s="219">
        <f t="shared" si="432"/>
        <v>0</v>
      </c>
      <c r="EN272" s="219"/>
      <c r="EO272" s="219"/>
      <c r="EP272" s="219">
        <f t="shared" si="433"/>
        <v>0</v>
      </c>
      <c r="EQ272" s="219">
        <f t="shared" si="463"/>
        <v>0</v>
      </c>
      <c r="ER272" s="219">
        <f t="shared" si="464"/>
        <v>0</v>
      </c>
      <c r="ES272" s="219"/>
      <c r="ET272" s="219">
        <f t="shared" si="434"/>
        <v>0</v>
      </c>
      <c r="EU272" s="363">
        <f t="shared" si="465"/>
        <v>0</v>
      </c>
      <c r="EV272" s="219">
        <f t="shared" si="435"/>
        <v>0</v>
      </c>
      <c r="EW272" s="219">
        <f t="shared" ca="1" si="436"/>
        <v>0</v>
      </c>
      <c r="EX272" s="219">
        <f t="shared" ca="1" si="466"/>
        <v>0</v>
      </c>
      <c r="EY272" s="219">
        <f t="shared" ca="1" si="437"/>
        <v>0</v>
      </c>
      <c r="EZ272" s="220">
        <f ca="1">IF(AND(EW272,EX272=0)=0,0,IF(EW272&gt;0,'На банк Приват'!$AH$1,IF(EX272&gt;0,'На Укрсиб'!$AH$1,0)))</f>
        <v>0</v>
      </c>
      <c r="FA272" s="28">
        <f t="shared" ca="1" si="438"/>
        <v>0</v>
      </c>
      <c r="FB272" s="28">
        <f t="shared" ca="1" si="439"/>
        <v>0</v>
      </c>
      <c r="FC272" s="28">
        <f t="shared" ca="1" si="440"/>
        <v>0</v>
      </c>
      <c r="FD272" s="28">
        <f t="shared" ca="1" si="441"/>
        <v>0</v>
      </c>
      <c r="FE272" s="28">
        <f t="shared" ca="1" si="442"/>
        <v>262</v>
      </c>
      <c r="FF272">
        <f t="shared" si="443"/>
        <v>0</v>
      </c>
      <c r="FG272" s="531"/>
    </row>
    <row r="273" spans="1:163">
      <c r="A273" s="113"/>
      <c r="B273" s="113">
        <f t="shared" ca="1" si="396"/>
        <v>0</v>
      </c>
      <c r="C273" s="113">
        <f t="shared" ca="1" si="397"/>
        <v>0</v>
      </c>
      <c r="D273" s="113">
        <f t="shared" ca="1" si="393"/>
        <v>0</v>
      </c>
      <c r="E273" s="113">
        <f t="shared" si="398"/>
        <v>0</v>
      </c>
      <c r="F273" s="115"/>
      <c r="G273" s="209">
        <f t="shared" si="392"/>
        <v>0</v>
      </c>
      <c r="H273" s="209">
        <f t="shared" si="390"/>
        <v>0</v>
      </c>
      <c r="I273" s="209">
        <f t="shared" si="391"/>
        <v>0</v>
      </c>
      <c r="J273" s="209">
        <f t="shared" si="468"/>
        <v>0</v>
      </c>
      <c r="K273" s="209">
        <f t="shared" si="469"/>
        <v>0</v>
      </c>
      <c r="L273" s="209">
        <f t="shared" si="470"/>
        <v>0</v>
      </c>
      <c r="M273" s="209">
        <f t="shared" si="471"/>
        <v>0</v>
      </c>
      <c r="N273" s="209">
        <f t="shared" si="472"/>
        <v>0</v>
      </c>
      <c r="O273" s="209">
        <f t="shared" si="467"/>
        <v>0</v>
      </c>
      <c r="P273" s="211">
        <f t="shared" si="473"/>
        <v>0</v>
      </c>
      <c r="Q273" s="209">
        <f t="shared" si="474"/>
        <v>0</v>
      </c>
      <c r="R273" s="209">
        <f t="shared" si="475"/>
        <v>0</v>
      </c>
      <c r="S273" s="209">
        <f t="shared" si="476"/>
        <v>0</v>
      </c>
      <c r="T273" s="209">
        <f t="shared" si="477"/>
        <v>0</v>
      </c>
      <c r="U273" s="209">
        <f t="shared" si="478"/>
        <v>0</v>
      </c>
      <c r="V273" s="209">
        <f t="shared" si="479"/>
        <v>0</v>
      </c>
      <c r="W273" s="209">
        <f t="shared" ca="1" si="480"/>
        <v>0</v>
      </c>
      <c r="X273" s="209">
        <f t="shared" ca="1" si="481"/>
        <v>0</v>
      </c>
      <c r="Y273" s="209">
        <f t="shared" ca="1" si="482"/>
        <v>0</v>
      </c>
      <c r="Z273" s="210" t="str">
        <f t="shared" ca="1" si="399"/>
        <v xml:space="preserve">        </v>
      </c>
      <c r="AA273" s="185"/>
      <c r="AB273" s="185">
        <f t="shared" ca="1" si="400"/>
        <v>0</v>
      </c>
      <c r="AC273" s="185">
        <f t="shared" ca="1" si="401"/>
        <v>0</v>
      </c>
      <c r="AD273" s="185">
        <f t="shared" ca="1" si="444"/>
        <v>0</v>
      </c>
      <c r="AE273" s="185"/>
      <c r="AF273" s="211"/>
      <c r="AG273" s="211"/>
      <c r="AH273" s="211"/>
      <c r="AI273" s="211"/>
      <c r="AJ273" s="211"/>
      <c r="AK273" s="211"/>
      <c r="AL273" s="211"/>
      <c r="AM273" s="211"/>
      <c r="AN273" s="211"/>
      <c r="AO273" s="211"/>
      <c r="AP273" s="623">
        <f t="shared" si="402"/>
        <v>0</v>
      </c>
      <c r="AQ273" s="211">
        <f t="shared" si="445"/>
        <v>0</v>
      </c>
      <c r="AR273" s="211">
        <f t="shared" si="446"/>
        <v>0</v>
      </c>
      <c r="AS273" s="211"/>
      <c r="AT273" s="211">
        <f t="shared" si="403"/>
        <v>0</v>
      </c>
      <c r="AU273" s="358">
        <f t="shared" si="404"/>
        <v>0</v>
      </c>
      <c r="AV273" s="211">
        <f t="shared" si="405"/>
        <v>0</v>
      </c>
      <c r="AW273" s="211">
        <f t="shared" ca="1" si="406"/>
        <v>0</v>
      </c>
      <c r="AX273" s="211">
        <f t="shared" ca="1" si="483"/>
        <v>0</v>
      </c>
      <c r="AY273" s="211">
        <f t="shared" ca="1" si="407"/>
        <v>0</v>
      </c>
      <c r="AZ273" s="212">
        <f ca="1">IF(AND(AW273,AX273=0,AY273=0)=0,0,IF(AW273&gt;0,'На банк Приват'!$J$1,IF(AX273&gt;0,'На Укрсиб'!$J$1,0)))</f>
        <v>0</v>
      </c>
      <c r="BA273" s="191"/>
      <c r="BB273" s="191">
        <f t="shared" ca="1" si="408"/>
        <v>0</v>
      </c>
      <c r="BC273" s="191">
        <f t="shared" ca="1" si="409"/>
        <v>0</v>
      </c>
      <c r="BD273" s="191">
        <f t="shared" ca="1" si="447"/>
        <v>0</v>
      </c>
      <c r="BE273" s="191"/>
      <c r="BF273" s="213"/>
      <c r="BG273" s="213"/>
      <c r="BH273" s="213"/>
      <c r="BI273" s="213"/>
      <c r="BJ273" s="213"/>
      <c r="BK273" s="213"/>
      <c r="BL273" s="213"/>
      <c r="BM273" s="213"/>
      <c r="BN273" s="213"/>
      <c r="BO273" s="213"/>
      <c r="BP273" s="623">
        <f t="shared" si="410"/>
        <v>0</v>
      </c>
      <c r="BQ273" s="213">
        <f t="shared" si="448"/>
        <v>0</v>
      </c>
      <c r="BR273" s="213">
        <f t="shared" si="449"/>
        <v>0</v>
      </c>
      <c r="BS273" s="213"/>
      <c r="BT273" s="213">
        <f t="shared" si="411"/>
        <v>0</v>
      </c>
      <c r="BU273" s="362">
        <f t="shared" si="450"/>
        <v>0</v>
      </c>
      <c r="BV273" s="213">
        <f t="shared" si="412"/>
        <v>0</v>
      </c>
      <c r="BW273" s="213">
        <f t="shared" ca="1" si="413"/>
        <v>0</v>
      </c>
      <c r="BX273" s="213">
        <f t="shared" ca="1" si="451"/>
        <v>0</v>
      </c>
      <c r="BY273" s="213">
        <f t="shared" ca="1" si="414"/>
        <v>0</v>
      </c>
      <c r="BZ273" s="214">
        <f ca="1">IF(AND(BW273,BX273=0)=0,0,IF(BW273&gt;0,'На банк Приват'!$P$1,IF(BX273&gt;0,'На Укрсиб'!$P$1,0)))</f>
        <v>0</v>
      </c>
      <c r="CA273" s="198">
        <v>266</v>
      </c>
      <c r="CB273" s="198">
        <f t="shared" ca="1" si="415"/>
        <v>0</v>
      </c>
      <c r="CC273" s="198">
        <f t="shared" ca="1" si="416"/>
        <v>0</v>
      </c>
      <c r="CD273" s="198">
        <f t="shared" ca="1" si="452"/>
        <v>0</v>
      </c>
      <c r="CE273" s="198"/>
      <c r="CF273" s="215"/>
      <c r="CG273" s="215"/>
      <c r="CH273" s="215"/>
      <c r="CI273" s="215"/>
      <c r="CJ273" s="215"/>
      <c r="CK273" s="215"/>
      <c r="CL273" s="215"/>
      <c r="CM273" s="215">
        <f t="shared" si="395"/>
        <v>0</v>
      </c>
      <c r="CN273" s="215"/>
      <c r="CO273" s="215"/>
      <c r="CP273" s="215">
        <f t="shared" si="417"/>
        <v>0</v>
      </c>
      <c r="CQ273" s="215">
        <f t="shared" si="453"/>
        <v>0</v>
      </c>
      <c r="CR273" s="215">
        <f t="shared" si="454"/>
        <v>0</v>
      </c>
      <c r="CS273" s="215"/>
      <c r="CT273" s="215">
        <f t="shared" si="418"/>
        <v>0</v>
      </c>
      <c r="CU273" s="369">
        <f t="shared" si="419"/>
        <v>0</v>
      </c>
      <c r="CV273" s="215">
        <f t="shared" si="420"/>
        <v>0</v>
      </c>
      <c r="CW273" s="215">
        <f t="shared" ca="1" si="421"/>
        <v>0</v>
      </c>
      <c r="CX273" s="215">
        <f t="shared" ca="1" si="455"/>
        <v>0</v>
      </c>
      <c r="CY273" s="215">
        <f t="shared" ca="1" si="422"/>
        <v>0</v>
      </c>
      <c r="CZ273" s="216">
        <f ca="1">IF(AND(CW273,CX273=0)=0,0,IF(CW273&gt;0,'На банк Приват'!$V$1,IF(CX273&gt;0,'На Укрсиб'!$V$1,0)))</f>
        <v>0</v>
      </c>
      <c r="DA273" s="204"/>
      <c r="DB273" s="204">
        <f t="shared" ca="1" si="423"/>
        <v>0</v>
      </c>
      <c r="DC273" s="204">
        <f t="shared" ca="1" si="424"/>
        <v>0</v>
      </c>
      <c r="DD273" s="204">
        <f t="shared" ca="1" si="456"/>
        <v>0</v>
      </c>
      <c r="DE273" s="204"/>
      <c r="DF273" s="217"/>
      <c r="DG273" s="217"/>
      <c r="DH273" s="217"/>
      <c r="DI273" s="217"/>
      <c r="DJ273" s="217"/>
      <c r="DK273" s="217"/>
      <c r="DL273" s="217"/>
      <c r="DM273" s="217"/>
      <c r="DN273" s="217"/>
      <c r="DO273" s="217"/>
      <c r="DP273" s="763">
        <f t="shared" si="425"/>
        <v>0</v>
      </c>
      <c r="DQ273" s="217">
        <f t="shared" si="458"/>
        <v>0</v>
      </c>
      <c r="DR273" s="217">
        <f t="shared" si="459"/>
        <v>0</v>
      </c>
      <c r="DS273" s="217"/>
      <c r="DT273" s="217">
        <f t="shared" si="426"/>
        <v>0</v>
      </c>
      <c r="DU273" s="366">
        <f t="shared" si="460"/>
        <v>0</v>
      </c>
      <c r="DV273" s="217">
        <f t="shared" si="427"/>
        <v>0</v>
      </c>
      <c r="DW273" s="217">
        <f t="shared" ca="1" si="428"/>
        <v>0</v>
      </c>
      <c r="DX273" s="217">
        <f t="shared" ca="1" si="461"/>
        <v>0</v>
      </c>
      <c r="DY273" s="217">
        <f t="shared" ca="1" si="429"/>
        <v>0</v>
      </c>
      <c r="DZ273" s="218">
        <f ca="1">IF(AND(DW273,DX273=0)=0,0,IF(DW273&gt;0,'На банк Приват'!$AB$1,IF(DX273&gt;0,'На Укрсиб'!$V$1,0)))</f>
        <v>0</v>
      </c>
      <c r="EA273" s="207"/>
      <c r="EB273" s="207">
        <f t="shared" ca="1" si="430"/>
        <v>0</v>
      </c>
      <c r="EC273" s="207">
        <f t="shared" ca="1" si="431"/>
        <v>0</v>
      </c>
      <c r="ED273" s="207">
        <f t="shared" ca="1" si="462"/>
        <v>0</v>
      </c>
      <c r="EE273" s="207"/>
      <c r="EF273" s="219"/>
      <c r="EG273" s="219"/>
      <c r="EH273" s="219"/>
      <c r="EI273" s="219"/>
      <c r="EJ273" s="219"/>
      <c r="EK273" s="219"/>
      <c r="EL273" s="219"/>
      <c r="EM273" s="219">
        <f t="shared" si="432"/>
        <v>0</v>
      </c>
      <c r="EN273" s="219"/>
      <c r="EO273" s="219"/>
      <c r="EP273" s="219">
        <f t="shared" si="433"/>
        <v>0</v>
      </c>
      <c r="EQ273" s="219">
        <f t="shared" si="463"/>
        <v>0</v>
      </c>
      <c r="ER273" s="219">
        <f t="shared" si="464"/>
        <v>0</v>
      </c>
      <c r="ES273" s="219"/>
      <c r="ET273" s="219">
        <f t="shared" si="434"/>
        <v>0</v>
      </c>
      <c r="EU273" s="363">
        <f t="shared" si="465"/>
        <v>0</v>
      </c>
      <c r="EV273" s="219">
        <f t="shared" si="435"/>
        <v>0</v>
      </c>
      <c r="EW273" s="219">
        <f t="shared" ca="1" si="436"/>
        <v>0</v>
      </c>
      <c r="EX273" s="219">
        <f t="shared" ca="1" si="466"/>
        <v>0</v>
      </c>
      <c r="EY273" s="219">
        <f t="shared" ca="1" si="437"/>
        <v>0</v>
      </c>
      <c r="EZ273" s="220">
        <f ca="1">IF(AND(EW273,EX273=0)=0,0,IF(EW273&gt;0,'На банк Приват'!$AH$1,IF(EX273&gt;0,'На Укрсиб'!$AH$1,0)))</f>
        <v>0</v>
      </c>
      <c r="FA273" s="28">
        <f t="shared" ca="1" si="438"/>
        <v>0</v>
      </c>
      <c r="FB273" s="28">
        <f t="shared" ca="1" si="439"/>
        <v>0</v>
      </c>
      <c r="FC273" s="28">
        <f t="shared" ca="1" si="440"/>
        <v>0</v>
      </c>
      <c r="FD273" s="28">
        <f t="shared" ca="1" si="441"/>
        <v>0</v>
      </c>
      <c r="FE273" s="28">
        <f t="shared" ca="1" si="442"/>
        <v>263</v>
      </c>
      <c r="FF273">
        <f t="shared" si="443"/>
        <v>0</v>
      </c>
      <c r="FG273" s="531" t="s">
        <v>632</v>
      </c>
    </row>
    <row r="274" spans="1:163">
      <c r="A274" s="113"/>
      <c r="B274" s="113">
        <f t="shared" ca="1" si="396"/>
        <v>0</v>
      </c>
      <c r="C274" s="113">
        <f t="shared" ca="1" si="397"/>
        <v>0</v>
      </c>
      <c r="D274" s="113">
        <f t="shared" ca="1" si="393"/>
        <v>0</v>
      </c>
      <c r="E274" s="113">
        <f t="shared" si="398"/>
        <v>0</v>
      </c>
      <c r="F274" s="115"/>
      <c r="G274" s="209">
        <f t="shared" si="392"/>
        <v>0</v>
      </c>
      <c r="H274" s="209">
        <f t="shared" ref="H274:H337" si="484">AH274+BH274+CH274+DH274+EH274</f>
        <v>0</v>
      </c>
      <c r="I274" s="209">
        <f t="shared" ref="I274:I337" si="485">AI274+BI274+CI274+DI274+EI274</f>
        <v>0</v>
      </c>
      <c r="J274" s="209">
        <f t="shared" si="468"/>
        <v>0</v>
      </c>
      <c r="K274" s="209">
        <f t="shared" si="469"/>
        <v>0</v>
      </c>
      <c r="L274" s="209">
        <f t="shared" si="470"/>
        <v>0</v>
      </c>
      <c r="M274" s="209">
        <f t="shared" si="471"/>
        <v>0</v>
      </c>
      <c r="N274" s="209">
        <f t="shared" si="472"/>
        <v>0</v>
      </c>
      <c r="O274" s="209">
        <f t="shared" si="467"/>
        <v>0</v>
      </c>
      <c r="P274" s="211">
        <f t="shared" si="473"/>
        <v>0</v>
      </c>
      <c r="Q274" s="209">
        <f t="shared" si="474"/>
        <v>0</v>
      </c>
      <c r="R274" s="209">
        <f t="shared" si="475"/>
        <v>0</v>
      </c>
      <c r="S274" s="209">
        <f t="shared" si="476"/>
        <v>0</v>
      </c>
      <c r="T274" s="209">
        <f t="shared" si="477"/>
        <v>0</v>
      </c>
      <c r="U274" s="209">
        <f t="shared" si="478"/>
        <v>0</v>
      </c>
      <c r="V274" s="209">
        <f t="shared" si="479"/>
        <v>0</v>
      </c>
      <c r="W274" s="209">
        <f t="shared" ca="1" si="480"/>
        <v>0</v>
      </c>
      <c r="X274" s="209">
        <f t="shared" ca="1" si="481"/>
        <v>0</v>
      </c>
      <c r="Y274" s="209">
        <f t="shared" ca="1" si="482"/>
        <v>0</v>
      </c>
      <c r="Z274" s="210" t="str">
        <f t="shared" ca="1" si="399"/>
        <v xml:space="preserve">        </v>
      </c>
      <c r="AA274" s="185"/>
      <c r="AB274" s="185">
        <f t="shared" ca="1" si="400"/>
        <v>0</v>
      </c>
      <c r="AC274" s="185">
        <f t="shared" ca="1" si="401"/>
        <v>0</v>
      </c>
      <c r="AD274" s="185">
        <f t="shared" ca="1" si="444"/>
        <v>0</v>
      </c>
      <c r="AE274" s="185"/>
      <c r="AF274" s="211"/>
      <c r="AG274" s="211"/>
      <c r="AH274" s="211"/>
      <c r="AI274" s="211"/>
      <c r="AJ274" s="211"/>
      <c r="AK274" s="211"/>
      <c r="AL274" s="211"/>
      <c r="AM274" s="211"/>
      <c r="AN274" s="211"/>
      <c r="AO274" s="211"/>
      <c r="AP274" s="623">
        <f t="shared" si="402"/>
        <v>0</v>
      </c>
      <c r="AQ274" s="211">
        <f t="shared" si="445"/>
        <v>0</v>
      </c>
      <c r="AR274" s="211">
        <f t="shared" si="446"/>
        <v>0</v>
      </c>
      <c r="AS274" s="211"/>
      <c r="AT274" s="211">
        <f t="shared" si="403"/>
        <v>0</v>
      </c>
      <c r="AU274" s="358">
        <f t="shared" si="404"/>
        <v>0</v>
      </c>
      <c r="AV274" s="211">
        <f t="shared" si="405"/>
        <v>0</v>
      </c>
      <c r="AW274" s="211">
        <f t="shared" ca="1" si="406"/>
        <v>0</v>
      </c>
      <c r="AX274" s="211">
        <f t="shared" ca="1" si="483"/>
        <v>0</v>
      </c>
      <c r="AY274" s="211">
        <f t="shared" ca="1" si="407"/>
        <v>0</v>
      </c>
      <c r="AZ274" s="212">
        <f ca="1">IF(AND(AW274,AX274=0,AY274=0)=0,0,IF(AW274&gt;0,'На банк Приват'!$J$1,IF(AX274&gt;0,'На Укрсиб'!$J$1,0)))</f>
        <v>0</v>
      </c>
      <c r="BA274" s="191"/>
      <c r="BB274" s="191">
        <f t="shared" ca="1" si="408"/>
        <v>0</v>
      </c>
      <c r="BC274" s="191">
        <f t="shared" ca="1" si="409"/>
        <v>0</v>
      </c>
      <c r="BD274" s="191">
        <f t="shared" ca="1" si="447"/>
        <v>0</v>
      </c>
      <c r="BE274" s="191"/>
      <c r="BF274" s="213"/>
      <c r="BG274" s="213"/>
      <c r="BH274" s="213"/>
      <c r="BI274" s="213"/>
      <c r="BJ274" s="213"/>
      <c r="BK274" s="213"/>
      <c r="BL274" s="213"/>
      <c r="BM274" s="213"/>
      <c r="BN274" s="213"/>
      <c r="BO274" s="213"/>
      <c r="BP274" s="623">
        <f t="shared" si="410"/>
        <v>0</v>
      </c>
      <c r="BQ274" s="213">
        <f t="shared" si="448"/>
        <v>0</v>
      </c>
      <c r="BR274" s="213">
        <f t="shared" si="449"/>
        <v>0</v>
      </c>
      <c r="BS274" s="213"/>
      <c r="BT274" s="213">
        <f t="shared" si="411"/>
        <v>0</v>
      </c>
      <c r="BU274" s="362">
        <f t="shared" si="450"/>
        <v>0</v>
      </c>
      <c r="BV274" s="213">
        <f t="shared" si="412"/>
        <v>0</v>
      </c>
      <c r="BW274" s="213">
        <f t="shared" ca="1" si="413"/>
        <v>0</v>
      </c>
      <c r="BX274" s="213">
        <f t="shared" ca="1" si="451"/>
        <v>0</v>
      </c>
      <c r="BY274" s="213">
        <f t="shared" ca="1" si="414"/>
        <v>0</v>
      </c>
      <c r="BZ274" s="214">
        <f ca="1">IF(AND(BW274,BX274=0)=0,0,IF(BW274&gt;0,'На банк Приват'!$P$1,IF(BX274&gt;0,'На Укрсиб'!$P$1,0)))</f>
        <v>0</v>
      </c>
      <c r="CA274" s="198">
        <v>267</v>
      </c>
      <c r="CB274" s="198">
        <f t="shared" ca="1" si="415"/>
        <v>0</v>
      </c>
      <c r="CC274" s="198">
        <f t="shared" ca="1" si="416"/>
        <v>0</v>
      </c>
      <c r="CD274" s="198">
        <f t="shared" ca="1" si="452"/>
        <v>0</v>
      </c>
      <c r="CE274" s="198"/>
      <c r="CF274" s="215"/>
      <c r="CG274" s="215"/>
      <c r="CH274" s="215"/>
      <c r="CI274" s="215"/>
      <c r="CJ274" s="215"/>
      <c r="CK274" s="215"/>
      <c r="CL274" s="215"/>
      <c r="CM274" s="215">
        <f t="shared" si="395"/>
        <v>0</v>
      </c>
      <c r="CN274" s="215"/>
      <c r="CO274" s="215"/>
      <c r="CP274" s="215">
        <f t="shared" si="417"/>
        <v>0</v>
      </c>
      <c r="CQ274" s="215">
        <f t="shared" si="453"/>
        <v>0</v>
      </c>
      <c r="CR274" s="215">
        <f t="shared" si="454"/>
        <v>0</v>
      </c>
      <c r="CS274" s="215"/>
      <c r="CT274" s="215">
        <f t="shared" si="418"/>
        <v>0</v>
      </c>
      <c r="CU274" s="369">
        <f t="shared" si="419"/>
        <v>0</v>
      </c>
      <c r="CV274" s="215">
        <f t="shared" si="420"/>
        <v>0</v>
      </c>
      <c r="CW274" s="215">
        <f t="shared" ca="1" si="421"/>
        <v>0</v>
      </c>
      <c r="CX274" s="215">
        <f t="shared" ca="1" si="455"/>
        <v>0</v>
      </c>
      <c r="CY274" s="215">
        <f t="shared" ca="1" si="422"/>
        <v>0</v>
      </c>
      <c r="CZ274" s="216">
        <f ca="1">IF(AND(CW274,CX274=0)=0,0,IF(CW274&gt;0,'На банк Приват'!$V$1,IF(CX274&gt;0,'На Укрсиб'!$V$1,0)))</f>
        <v>0</v>
      </c>
      <c r="DA274" s="204"/>
      <c r="DB274" s="204">
        <f t="shared" ca="1" si="423"/>
        <v>0</v>
      </c>
      <c r="DC274" s="204">
        <f t="shared" ca="1" si="424"/>
        <v>0</v>
      </c>
      <c r="DD274" s="204">
        <f t="shared" ca="1" si="456"/>
        <v>0</v>
      </c>
      <c r="DE274" s="204"/>
      <c r="DF274" s="217"/>
      <c r="DG274" s="217"/>
      <c r="DH274" s="217"/>
      <c r="DI274" s="217"/>
      <c r="DJ274" s="217"/>
      <c r="DK274" s="217"/>
      <c r="DL274" s="217"/>
      <c r="DM274" s="217"/>
      <c r="DN274" s="217"/>
      <c r="DO274" s="217"/>
      <c r="DP274" s="763">
        <f t="shared" si="425"/>
        <v>0</v>
      </c>
      <c r="DQ274" s="217">
        <f t="shared" si="458"/>
        <v>0</v>
      </c>
      <c r="DR274" s="217">
        <f t="shared" si="459"/>
        <v>0</v>
      </c>
      <c r="DS274" s="217"/>
      <c r="DT274" s="217">
        <f t="shared" si="426"/>
        <v>0</v>
      </c>
      <c r="DU274" s="366">
        <f t="shared" si="460"/>
        <v>0</v>
      </c>
      <c r="DV274" s="217">
        <f t="shared" si="427"/>
        <v>0</v>
      </c>
      <c r="DW274" s="217">
        <f t="shared" ca="1" si="428"/>
        <v>0</v>
      </c>
      <c r="DX274" s="217">
        <f t="shared" ca="1" si="461"/>
        <v>0</v>
      </c>
      <c r="DY274" s="217">
        <f t="shared" ca="1" si="429"/>
        <v>0</v>
      </c>
      <c r="DZ274" s="218">
        <f ca="1">IF(AND(DW274,DX274=0)=0,0,IF(DW274&gt;0,'На банк Приват'!$AB$1,IF(DX274&gt;0,'На Укрсиб'!$V$1,0)))</f>
        <v>0</v>
      </c>
      <c r="EA274" s="207"/>
      <c r="EB274" s="207">
        <f t="shared" ca="1" si="430"/>
        <v>0</v>
      </c>
      <c r="EC274" s="207">
        <f t="shared" ca="1" si="431"/>
        <v>0</v>
      </c>
      <c r="ED274" s="207">
        <f t="shared" ca="1" si="462"/>
        <v>0</v>
      </c>
      <c r="EE274" s="207"/>
      <c r="EF274" s="219"/>
      <c r="EG274" s="219"/>
      <c r="EH274" s="219"/>
      <c r="EI274" s="219"/>
      <c r="EJ274" s="219"/>
      <c r="EK274" s="219"/>
      <c r="EL274" s="219"/>
      <c r="EM274" s="219">
        <f t="shared" si="432"/>
        <v>0</v>
      </c>
      <c r="EN274" s="219"/>
      <c r="EO274" s="219"/>
      <c r="EP274" s="219">
        <f t="shared" si="433"/>
        <v>0</v>
      </c>
      <c r="EQ274" s="219">
        <f t="shared" si="463"/>
        <v>0</v>
      </c>
      <c r="ER274" s="219">
        <f t="shared" si="464"/>
        <v>0</v>
      </c>
      <c r="ES274" s="219"/>
      <c r="ET274" s="219">
        <f t="shared" si="434"/>
        <v>0</v>
      </c>
      <c r="EU274" s="363">
        <f t="shared" si="465"/>
        <v>0</v>
      </c>
      <c r="EV274" s="219">
        <f t="shared" si="435"/>
        <v>0</v>
      </c>
      <c r="EW274" s="219">
        <f t="shared" ca="1" si="436"/>
        <v>0</v>
      </c>
      <c r="EX274" s="219">
        <f t="shared" ca="1" si="466"/>
        <v>0</v>
      </c>
      <c r="EY274" s="219">
        <f t="shared" ca="1" si="437"/>
        <v>0</v>
      </c>
      <c r="EZ274" s="220">
        <f ca="1">IF(AND(EW274,EX274=0)=0,0,IF(EW274&gt;0,'На банк Приват'!$AH$1,IF(EX274&gt;0,'На Укрсиб'!$AH$1,0)))</f>
        <v>0</v>
      </c>
      <c r="FA274" s="28">
        <f t="shared" ca="1" si="438"/>
        <v>0</v>
      </c>
      <c r="FB274" s="28">
        <f t="shared" ca="1" si="439"/>
        <v>0</v>
      </c>
      <c r="FC274" s="28">
        <f t="shared" ca="1" si="440"/>
        <v>0</v>
      </c>
      <c r="FD274" s="28">
        <f t="shared" ca="1" si="441"/>
        <v>0</v>
      </c>
      <c r="FE274" s="28">
        <f t="shared" ca="1" si="442"/>
        <v>264</v>
      </c>
      <c r="FF274">
        <f t="shared" si="443"/>
        <v>0</v>
      </c>
      <c r="FG274" s="531" t="s">
        <v>169</v>
      </c>
    </row>
    <row r="275" spans="1:163">
      <c r="A275" s="113"/>
      <c r="B275" s="113">
        <f t="shared" ca="1" si="396"/>
        <v>0</v>
      </c>
      <c r="C275" s="113">
        <f t="shared" ca="1" si="397"/>
        <v>0</v>
      </c>
      <c r="D275" s="113">
        <f t="shared" ca="1" si="393"/>
        <v>0</v>
      </c>
      <c r="E275" s="113">
        <f t="shared" si="398"/>
        <v>0</v>
      </c>
      <c r="F275" s="115"/>
      <c r="G275" s="209">
        <f t="shared" si="392"/>
        <v>0</v>
      </c>
      <c r="H275" s="209">
        <f t="shared" si="484"/>
        <v>0</v>
      </c>
      <c r="I275" s="209">
        <f t="shared" si="485"/>
        <v>0</v>
      </c>
      <c r="J275" s="209">
        <f t="shared" si="468"/>
        <v>0</v>
      </c>
      <c r="K275" s="209">
        <f t="shared" si="469"/>
        <v>0</v>
      </c>
      <c r="L275" s="209">
        <f t="shared" si="470"/>
        <v>0</v>
      </c>
      <c r="M275" s="209">
        <f t="shared" si="471"/>
        <v>0</v>
      </c>
      <c r="N275" s="209">
        <f t="shared" si="472"/>
        <v>0</v>
      </c>
      <c r="O275" s="209">
        <f t="shared" si="467"/>
        <v>0</v>
      </c>
      <c r="P275" s="211">
        <f t="shared" si="473"/>
        <v>0</v>
      </c>
      <c r="Q275" s="209">
        <f t="shared" si="474"/>
        <v>0</v>
      </c>
      <c r="R275" s="209">
        <f t="shared" si="475"/>
        <v>0</v>
      </c>
      <c r="S275" s="209">
        <f t="shared" si="476"/>
        <v>0</v>
      </c>
      <c r="T275" s="209">
        <f t="shared" si="477"/>
        <v>0</v>
      </c>
      <c r="U275" s="209">
        <f t="shared" si="478"/>
        <v>0</v>
      </c>
      <c r="V275" s="209">
        <f t="shared" si="479"/>
        <v>0</v>
      </c>
      <c r="W275" s="209">
        <f t="shared" ca="1" si="480"/>
        <v>0</v>
      </c>
      <c r="X275" s="209">
        <f t="shared" ca="1" si="481"/>
        <v>0</v>
      </c>
      <c r="Y275" s="209">
        <f t="shared" ca="1" si="482"/>
        <v>0</v>
      </c>
      <c r="Z275" s="210" t="str">
        <f t="shared" ca="1" si="399"/>
        <v xml:space="preserve">        </v>
      </c>
      <c r="AA275" s="185"/>
      <c r="AB275" s="185">
        <f t="shared" ca="1" si="400"/>
        <v>0</v>
      </c>
      <c r="AC275" s="185">
        <f t="shared" ca="1" si="401"/>
        <v>0</v>
      </c>
      <c r="AD275" s="185">
        <f t="shared" ca="1" si="444"/>
        <v>0</v>
      </c>
      <c r="AE275" s="211"/>
      <c r="AF275" s="211"/>
      <c r="AG275" s="211"/>
      <c r="AH275" s="211"/>
      <c r="AI275" s="211"/>
      <c r="AJ275" s="211"/>
      <c r="AK275" s="211"/>
      <c r="AL275" s="211"/>
      <c r="AM275" s="211"/>
      <c r="AN275" s="211"/>
      <c r="AO275" s="211"/>
      <c r="AP275" s="623">
        <f t="shared" si="402"/>
        <v>0</v>
      </c>
      <c r="AQ275" s="211">
        <f t="shared" si="445"/>
        <v>0</v>
      </c>
      <c r="AR275" s="211">
        <f t="shared" si="446"/>
        <v>0</v>
      </c>
      <c r="AS275" s="211"/>
      <c r="AT275" s="211">
        <f t="shared" si="403"/>
        <v>0</v>
      </c>
      <c r="AU275" s="358">
        <f t="shared" si="404"/>
        <v>0</v>
      </c>
      <c r="AV275" s="211">
        <f t="shared" si="405"/>
        <v>0</v>
      </c>
      <c r="AW275" s="211">
        <f t="shared" ca="1" si="406"/>
        <v>0</v>
      </c>
      <c r="AX275" s="211">
        <f t="shared" ca="1" si="483"/>
        <v>0</v>
      </c>
      <c r="AY275" s="211">
        <f t="shared" ca="1" si="407"/>
        <v>0</v>
      </c>
      <c r="AZ275" s="212">
        <f ca="1">IF(AND(AW275,AX275=0,AY275=0)=0,0,IF(AW275&gt;0,'На банк Приват'!$J$1,IF(AX275&gt;0,'На Укрсиб'!$J$1,0)))</f>
        <v>0</v>
      </c>
      <c r="BA275" s="191"/>
      <c r="BB275" s="191">
        <f t="shared" ca="1" si="408"/>
        <v>0</v>
      </c>
      <c r="BC275" s="191">
        <f t="shared" ca="1" si="409"/>
        <v>0</v>
      </c>
      <c r="BD275" s="191">
        <f t="shared" ca="1" si="447"/>
        <v>0</v>
      </c>
      <c r="BE275" s="191"/>
      <c r="BF275" s="213"/>
      <c r="BG275" s="213"/>
      <c r="BH275" s="213"/>
      <c r="BI275" s="213"/>
      <c r="BJ275" s="213"/>
      <c r="BK275" s="213"/>
      <c r="BL275" s="213"/>
      <c r="BM275" s="213"/>
      <c r="BN275" s="213"/>
      <c r="BO275" s="213"/>
      <c r="BP275" s="623">
        <f t="shared" si="410"/>
        <v>0</v>
      </c>
      <c r="BQ275" s="213">
        <f t="shared" si="448"/>
        <v>0</v>
      </c>
      <c r="BR275" s="213">
        <f t="shared" si="449"/>
        <v>0</v>
      </c>
      <c r="BS275" s="213"/>
      <c r="BT275" s="213">
        <f t="shared" si="411"/>
        <v>0</v>
      </c>
      <c r="BU275" s="362">
        <f t="shared" si="450"/>
        <v>0</v>
      </c>
      <c r="BV275" s="213">
        <f t="shared" si="412"/>
        <v>0</v>
      </c>
      <c r="BW275" s="213">
        <f t="shared" ca="1" si="413"/>
        <v>0</v>
      </c>
      <c r="BX275" s="213">
        <f t="shared" ca="1" si="451"/>
        <v>0</v>
      </c>
      <c r="BY275" s="213">
        <f t="shared" ca="1" si="414"/>
        <v>0</v>
      </c>
      <c r="BZ275" s="214">
        <f ca="1">IF(AND(BW275,BX275=0)=0,0,IF(BW275&gt;0,'На банк Приват'!$P$1,IF(BX275&gt;0,'На Укрсиб'!$P$1,0)))</f>
        <v>0</v>
      </c>
      <c r="CA275" s="198">
        <v>268</v>
      </c>
      <c r="CB275" s="198">
        <f t="shared" ca="1" si="415"/>
        <v>0</v>
      </c>
      <c r="CC275" s="198">
        <f t="shared" ca="1" si="416"/>
        <v>0</v>
      </c>
      <c r="CD275" s="198">
        <f t="shared" ca="1" si="452"/>
        <v>0</v>
      </c>
      <c r="CE275" s="198"/>
      <c r="CF275" s="215"/>
      <c r="CG275" s="215"/>
      <c r="CH275" s="215"/>
      <c r="CI275" s="215"/>
      <c r="CJ275" s="215"/>
      <c r="CK275" s="215"/>
      <c r="CL275" s="215"/>
      <c r="CM275" s="215">
        <f t="shared" si="395"/>
        <v>0</v>
      </c>
      <c r="CN275" s="215"/>
      <c r="CO275" s="215"/>
      <c r="CP275" s="215">
        <f t="shared" si="417"/>
        <v>0</v>
      </c>
      <c r="CQ275" s="215">
        <f t="shared" si="453"/>
        <v>0</v>
      </c>
      <c r="CR275" s="215">
        <f t="shared" si="454"/>
        <v>0</v>
      </c>
      <c r="CS275" s="215"/>
      <c r="CT275" s="215">
        <f t="shared" si="418"/>
        <v>0</v>
      </c>
      <c r="CU275" s="369">
        <f t="shared" si="419"/>
        <v>0</v>
      </c>
      <c r="CV275" s="215">
        <f t="shared" si="420"/>
        <v>0</v>
      </c>
      <c r="CW275" s="215">
        <f t="shared" ca="1" si="421"/>
        <v>0</v>
      </c>
      <c r="CX275" s="215">
        <f t="shared" ca="1" si="455"/>
        <v>0</v>
      </c>
      <c r="CY275" s="215">
        <f t="shared" ca="1" si="422"/>
        <v>0</v>
      </c>
      <c r="CZ275" s="216">
        <f ca="1">IF(AND(CW275,CX275=0)=0,0,IF(CW275&gt;0,'На банк Приват'!$V$1,IF(CX275&gt;0,'На Укрсиб'!$V$1,0)))</f>
        <v>0</v>
      </c>
      <c r="DA275" s="204"/>
      <c r="DB275" s="204">
        <f t="shared" ca="1" si="423"/>
        <v>0</v>
      </c>
      <c r="DC275" s="204">
        <f t="shared" ca="1" si="424"/>
        <v>0</v>
      </c>
      <c r="DD275" s="204">
        <f t="shared" ca="1" si="456"/>
        <v>0</v>
      </c>
      <c r="DE275" s="204"/>
      <c r="DF275" s="217"/>
      <c r="DG275" s="217"/>
      <c r="DH275" s="217"/>
      <c r="DI275" s="217"/>
      <c r="DJ275" s="217"/>
      <c r="DK275" s="217"/>
      <c r="DL275" s="217"/>
      <c r="DM275" s="217"/>
      <c r="DN275" s="217"/>
      <c r="DO275" s="217"/>
      <c r="DP275" s="763">
        <f t="shared" si="425"/>
        <v>0</v>
      </c>
      <c r="DQ275" s="217">
        <f t="shared" si="458"/>
        <v>0</v>
      </c>
      <c r="DR275" s="217">
        <f t="shared" si="459"/>
        <v>0</v>
      </c>
      <c r="DS275" s="217"/>
      <c r="DT275" s="217">
        <f t="shared" si="426"/>
        <v>0</v>
      </c>
      <c r="DU275" s="366">
        <f t="shared" si="460"/>
        <v>0</v>
      </c>
      <c r="DV275" s="217">
        <f t="shared" si="427"/>
        <v>0</v>
      </c>
      <c r="DW275" s="217">
        <f t="shared" ca="1" si="428"/>
        <v>0</v>
      </c>
      <c r="DX275" s="217">
        <f t="shared" ca="1" si="461"/>
        <v>0</v>
      </c>
      <c r="DY275" s="217">
        <f t="shared" ca="1" si="429"/>
        <v>0</v>
      </c>
      <c r="DZ275" s="218">
        <f ca="1">IF(AND(DW275,DX275=0)=0,0,IF(DW275&gt;0,'На банк Приват'!$AB$1,IF(DX275&gt;0,'На Укрсиб'!$V$1,0)))</f>
        <v>0</v>
      </c>
      <c r="EA275" s="207"/>
      <c r="EB275" s="207">
        <f t="shared" ca="1" si="430"/>
        <v>0</v>
      </c>
      <c r="EC275" s="207">
        <f t="shared" ca="1" si="431"/>
        <v>0</v>
      </c>
      <c r="ED275" s="207">
        <f t="shared" ca="1" si="462"/>
        <v>0</v>
      </c>
      <c r="EE275" s="207"/>
      <c r="EF275" s="219"/>
      <c r="EG275" s="219"/>
      <c r="EH275" s="219"/>
      <c r="EI275" s="219"/>
      <c r="EJ275" s="219"/>
      <c r="EK275" s="219"/>
      <c r="EL275" s="219"/>
      <c r="EM275" s="219">
        <f t="shared" si="432"/>
        <v>0</v>
      </c>
      <c r="EN275" s="219"/>
      <c r="EO275" s="219"/>
      <c r="EP275" s="219">
        <f t="shared" si="433"/>
        <v>0</v>
      </c>
      <c r="EQ275" s="219">
        <f t="shared" si="463"/>
        <v>0</v>
      </c>
      <c r="ER275" s="219">
        <f t="shared" si="464"/>
        <v>0</v>
      </c>
      <c r="ES275" s="219"/>
      <c r="ET275" s="219">
        <f t="shared" si="434"/>
        <v>0</v>
      </c>
      <c r="EU275" s="363">
        <f t="shared" si="465"/>
        <v>0</v>
      </c>
      <c r="EV275" s="219">
        <f t="shared" si="435"/>
        <v>0</v>
      </c>
      <c r="EW275" s="219">
        <f t="shared" ca="1" si="436"/>
        <v>0</v>
      </c>
      <c r="EX275" s="219">
        <f t="shared" ca="1" si="466"/>
        <v>0</v>
      </c>
      <c r="EY275" s="219">
        <f t="shared" ca="1" si="437"/>
        <v>0</v>
      </c>
      <c r="EZ275" s="220">
        <f ca="1">IF(AND(EW275,EX275=0)=0,0,IF(EW275&gt;0,'На банк Приват'!$AH$1,IF(EX275&gt;0,'На Укрсиб'!$AH$1,0)))</f>
        <v>0</v>
      </c>
      <c r="FA275" s="28">
        <f t="shared" ca="1" si="438"/>
        <v>0</v>
      </c>
      <c r="FB275" s="28">
        <f t="shared" ca="1" si="439"/>
        <v>0</v>
      </c>
      <c r="FC275" s="28">
        <f t="shared" ca="1" si="440"/>
        <v>0</v>
      </c>
      <c r="FD275" s="28">
        <f t="shared" ca="1" si="441"/>
        <v>0</v>
      </c>
      <c r="FE275" s="28">
        <f t="shared" ca="1" si="442"/>
        <v>265</v>
      </c>
      <c r="FF275">
        <f t="shared" si="443"/>
        <v>0</v>
      </c>
      <c r="FG275" s="531" t="s">
        <v>458</v>
      </c>
    </row>
    <row r="276" spans="1:163">
      <c r="A276" s="113"/>
      <c r="B276" s="113">
        <f t="shared" ca="1" si="396"/>
        <v>0</v>
      </c>
      <c r="C276" s="113">
        <f t="shared" ca="1" si="397"/>
        <v>0</v>
      </c>
      <c r="D276" s="113">
        <f t="shared" ca="1" si="393"/>
        <v>0</v>
      </c>
      <c r="E276" s="113">
        <f t="shared" si="398"/>
        <v>0</v>
      </c>
      <c r="F276" s="115"/>
      <c r="G276" s="209">
        <f t="shared" ref="G276:G339" si="486">AG276+BG276+CG276+DG276+EG276</f>
        <v>0</v>
      </c>
      <c r="H276" s="209">
        <f t="shared" si="484"/>
        <v>0</v>
      </c>
      <c r="I276" s="209">
        <f t="shared" si="485"/>
        <v>0</v>
      </c>
      <c r="J276" s="209">
        <f t="shared" si="468"/>
        <v>0</v>
      </c>
      <c r="K276" s="209">
        <f t="shared" si="469"/>
        <v>0</v>
      </c>
      <c r="L276" s="209">
        <f t="shared" si="470"/>
        <v>0</v>
      </c>
      <c r="M276" s="209">
        <f t="shared" si="471"/>
        <v>0</v>
      </c>
      <c r="N276" s="209">
        <f t="shared" si="472"/>
        <v>0</v>
      </c>
      <c r="O276" s="209">
        <f t="shared" si="467"/>
        <v>0</v>
      </c>
      <c r="P276" s="211">
        <f t="shared" si="473"/>
        <v>0</v>
      </c>
      <c r="Q276" s="209">
        <f t="shared" si="474"/>
        <v>0</v>
      </c>
      <c r="R276" s="209">
        <f t="shared" si="475"/>
        <v>0</v>
      </c>
      <c r="S276" s="209">
        <f t="shared" si="476"/>
        <v>0</v>
      </c>
      <c r="T276" s="209">
        <f t="shared" si="477"/>
        <v>0</v>
      </c>
      <c r="U276" s="209">
        <f t="shared" si="478"/>
        <v>0</v>
      </c>
      <c r="V276" s="209">
        <f t="shared" si="479"/>
        <v>0</v>
      </c>
      <c r="W276" s="209">
        <f t="shared" ca="1" si="480"/>
        <v>0</v>
      </c>
      <c r="X276" s="209">
        <f t="shared" ca="1" si="481"/>
        <v>0</v>
      </c>
      <c r="Y276" s="209">
        <f t="shared" ca="1" si="482"/>
        <v>0</v>
      </c>
      <c r="Z276" s="210" t="str">
        <f t="shared" ca="1" si="399"/>
        <v xml:space="preserve">        </v>
      </c>
      <c r="AA276" s="185"/>
      <c r="AB276" s="185">
        <f t="shared" ca="1" si="400"/>
        <v>0</v>
      </c>
      <c r="AC276" s="185">
        <f t="shared" ca="1" si="401"/>
        <v>0</v>
      </c>
      <c r="AD276" s="185">
        <f t="shared" ca="1" si="444"/>
        <v>0</v>
      </c>
      <c r="AE276" s="185"/>
      <c r="AF276" s="211"/>
      <c r="AG276" s="211"/>
      <c r="AH276" s="211"/>
      <c r="AI276" s="211"/>
      <c r="AJ276" s="211"/>
      <c r="AK276" s="211"/>
      <c r="AL276" s="211"/>
      <c r="AM276" s="211"/>
      <c r="AN276" s="211"/>
      <c r="AO276" s="211"/>
      <c r="AP276" s="623">
        <f t="shared" si="402"/>
        <v>0</v>
      </c>
      <c r="AQ276" s="211">
        <f t="shared" si="445"/>
        <v>0</v>
      </c>
      <c r="AR276" s="211">
        <f t="shared" si="446"/>
        <v>0</v>
      </c>
      <c r="AS276" s="211"/>
      <c r="AT276" s="211">
        <f t="shared" si="403"/>
        <v>0</v>
      </c>
      <c r="AU276" s="358">
        <f t="shared" si="404"/>
        <v>0</v>
      </c>
      <c r="AV276" s="211">
        <f t="shared" si="405"/>
        <v>0</v>
      </c>
      <c r="AW276" s="211">
        <f t="shared" ca="1" si="406"/>
        <v>0</v>
      </c>
      <c r="AX276" s="211">
        <f t="shared" ca="1" si="483"/>
        <v>0</v>
      </c>
      <c r="AY276" s="211">
        <f t="shared" ca="1" si="407"/>
        <v>0</v>
      </c>
      <c r="AZ276" s="212">
        <f ca="1">IF(AND(AW276,AX276=0,AY276=0)=0,0,IF(AW276&gt;0,'На банк Приват'!$J$1,IF(AX276&gt;0,'На Укрсиб'!$J$1,0)))</f>
        <v>0</v>
      </c>
      <c r="BA276" s="191"/>
      <c r="BB276" s="191">
        <f t="shared" ca="1" si="408"/>
        <v>0</v>
      </c>
      <c r="BC276" s="191">
        <f t="shared" ca="1" si="409"/>
        <v>0</v>
      </c>
      <c r="BD276" s="191">
        <f t="shared" ca="1" si="447"/>
        <v>0</v>
      </c>
      <c r="BE276" s="191"/>
      <c r="BF276" s="213"/>
      <c r="BG276" s="213"/>
      <c r="BH276" s="213"/>
      <c r="BI276" s="213"/>
      <c r="BJ276" s="213"/>
      <c r="BK276" s="213"/>
      <c r="BL276" s="213"/>
      <c r="BM276" s="213"/>
      <c r="BN276" s="213"/>
      <c r="BO276" s="213"/>
      <c r="BP276" s="623">
        <f t="shared" si="410"/>
        <v>0</v>
      </c>
      <c r="BQ276" s="213">
        <f t="shared" si="448"/>
        <v>0</v>
      </c>
      <c r="BR276" s="213">
        <f t="shared" si="449"/>
        <v>0</v>
      </c>
      <c r="BS276" s="213"/>
      <c r="BT276" s="213">
        <f t="shared" si="411"/>
        <v>0</v>
      </c>
      <c r="BU276" s="362">
        <f t="shared" si="450"/>
        <v>0</v>
      </c>
      <c r="BV276" s="213">
        <f t="shared" si="412"/>
        <v>0</v>
      </c>
      <c r="BW276" s="213">
        <f t="shared" ca="1" si="413"/>
        <v>0</v>
      </c>
      <c r="BX276" s="213">
        <f t="shared" ca="1" si="451"/>
        <v>0</v>
      </c>
      <c r="BY276" s="213">
        <f t="shared" ca="1" si="414"/>
        <v>0</v>
      </c>
      <c r="BZ276" s="214">
        <f ca="1">IF(AND(BW276,BX276=0)=0,0,IF(BW276&gt;0,'На банк Приват'!$P$1,IF(BX276&gt;0,'На Укрсиб'!$P$1,0)))</f>
        <v>0</v>
      </c>
      <c r="CA276" s="198">
        <v>269</v>
      </c>
      <c r="CB276" s="198">
        <f t="shared" ca="1" si="415"/>
        <v>0</v>
      </c>
      <c r="CC276" s="198">
        <f t="shared" ca="1" si="416"/>
        <v>0</v>
      </c>
      <c r="CD276" s="198">
        <f t="shared" ca="1" si="452"/>
        <v>0</v>
      </c>
      <c r="CE276" s="198"/>
      <c r="CF276" s="215"/>
      <c r="CG276" s="215"/>
      <c r="CH276" s="215"/>
      <c r="CI276" s="215"/>
      <c r="CJ276" s="215"/>
      <c r="CK276" s="215"/>
      <c r="CL276" s="215"/>
      <c r="CM276" s="215">
        <f t="shared" si="395"/>
        <v>0</v>
      </c>
      <c r="CN276" s="215"/>
      <c r="CO276" s="215"/>
      <c r="CP276" s="215">
        <f t="shared" si="417"/>
        <v>0</v>
      </c>
      <c r="CQ276" s="215">
        <f t="shared" si="453"/>
        <v>0</v>
      </c>
      <c r="CR276" s="215">
        <f t="shared" si="454"/>
        <v>0</v>
      </c>
      <c r="CS276" s="215"/>
      <c r="CT276" s="215">
        <f t="shared" si="418"/>
        <v>0</v>
      </c>
      <c r="CU276" s="369">
        <f t="shared" si="419"/>
        <v>0</v>
      </c>
      <c r="CV276" s="215">
        <f t="shared" si="420"/>
        <v>0</v>
      </c>
      <c r="CW276" s="215">
        <f t="shared" ca="1" si="421"/>
        <v>0</v>
      </c>
      <c r="CX276" s="215">
        <f t="shared" ca="1" si="455"/>
        <v>0</v>
      </c>
      <c r="CY276" s="215">
        <f t="shared" ca="1" si="422"/>
        <v>0</v>
      </c>
      <c r="CZ276" s="216">
        <f ca="1">IF(AND(CW276,CX276=0)=0,0,IF(CW276&gt;0,'На банк Приват'!$V$1,IF(CX276&gt;0,'На Укрсиб'!$V$1,0)))</f>
        <v>0</v>
      </c>
      <c r="DA276" s="204"/>
      <c r="DB276" s="204">
        <f t="shared" ca="1" si="423"/>
        <v>0</v>
      </c>
      <c r="DC276" s="204">
        <f t="shared" ca="1" si="424"/>
        <v>0</v>
      </c>
      <c r="DD276" s="204">
        <f t="shared" ca="1" si="456"/>
        <v>0</v>
      </c>
      <c r="DE276" s="204"/>
      <c r="DF276" s="217"/>
      <c r="DG276" s="217"/>
      <c r="DH276" s="217"/>
      <c r="DI276" s="217"/>
      <c r="DJ276" s="217"/>
      <c r="DK276" s="217"/>
      <c r="DL276" s="217"/>
      <c r="DM276" s="217">
        <f t="shared" si="457"/>
        <v>0</v>
      </c>
      <c r="DN276" s="217"/>
      <c r="DO276" s="217"/>
      <c r="DP276" s="763">
        <f t="shared" si="425"/>
        <v>0</v>
      </c>
      <c r="DQ276" s="217">
        <f t="shared" si="458"/>
        <v>0</v>
      </c>
      <c r="DR276" s="217">
        <f t="shared" si="459"/>
        <v>0</v>
      </c>
      <c r="DS276" s="217"/>
      <c r="DT276" s="217">
        <f t="shared" si="426"/>
        <v>0</v>
      </c>
      <c r="DU276" s="366">
        <f t="shared" si="460"/>
        <v>0</v>
      </c>
      <c r="DV276" s="217">
        <f t="shared" si="427"/>
        <v>0</v>
      </c>
      <c r="DW276" s="217">
        <f t="shared" ca="1" si="428"/>
        <v>0</v>
      </c>
      <c r="DX276" s="217">
        <f t="shared" ca="1" si="461"/>
        <v>0</v>
      </c>
      <c r="DY276" s="217">
        <f t="shared" ca="1" si="429"/>
        <v>0</v>
      </c>
      <c r="DZ276" s="218">
        <f ca="1">IF(AND(DW276,DX276=0)=0,0,IF(DW276&gt;0,'На банк Приват'!$AB$1,IF(DX276&gt;0,'На Укрсиб'!$V$1,0)))</f>
        <v>0</v>
      </c>
      <c r="EA276" s="207"/>
      <c r="EB276" s="207">
        <f t="shared" ca="1" si="430"/>
        <v>0</v>
      </c>
      <c r="EC276" s="207">
        <f t="shared" ca="1" si="431"/>
        <v>0</v>
      </c>
      <c r="ED276" s="207">
        <f t="shared" ca="1" si="462"/>
        <v>0</v>
      </c>
      <c r="EE276" s="207"/>
      <c r="EF276" s="219"/>
      <c r="EG276" s="219"/>
      <c r="EH276" s="219"/>
      <c r="EI276" s="219"/>
      <c r="EJ276" s="219"/>
      <c r="EK276" s="219"/>
      <c r="EL276" s="219"/>
      <c r="EM276" s="219">
        <f t="shared" si="432"/>
        <v>0</v>
      </c>
      <c r="EN276" s="219"/>
      <c r="EO276" s="219"/>
      <c r="EP276" s="219">
        <f t="shared" si="433"/>
        <v>0</v>
      </c>
      <c r="EQ276" s="219">
        <f t="shared" si="463"/>
        <v>0</v>
      </c>
      <c r="ER276" s="219">
        <f t="shared" si="464"/>
        <v>0</v>
      </c>
      <c r="ES276" s="219"/>
      <c r="ET276" s="219">
        <f t="shared" si="434"/>
        <v>0</v>
      </c>
      <c r="EU276" s="363">
        <f t="shared" si="465"/>
        <v>0</v>
      </c>
      <c r="EV276" s="219">
        <f t="shared" si="435"/>
        <v>0</v>
      </c>
      <c r="EW276" s="219">
        <f t="shared" ca="1" si="436"/>
        <v>0</v>
      </c>
      <c r="EX276" s="219">
        <f t="shared" ca="1" si="466"/>
        <v>0</v>
      </c>
      <c r="EY276" s="219">
        <f t="shared" ca="1" si="437"/>
        <v>0</v>
      </c>
      <c r="EZ276" s="220">
        <f ca="1">IF(AND(EW276,EX276=0)=0,0,IF(EW276&gt;0,'На банк Приват'!$AH$1,IF(EX276&gt;0,'На Укрсиб'!$AH$1,0)))</f>
        <v>0</v>
      </c>
      <c r="FA276" s="28">
        <f t="shared" ca="1" si="438"/>
        <v>0</v>
      </c>
      <c r="FB276" s="28">
        <f t="shared" ca="1" si="439"/>
        <v>0</v>
      </c>
      <c r="FC276" s="28">
        <f t="shared" ca="1" si="440"/>
        <v>0</v>
      </c>
      <c r="FD276" s="28">
        <f t="shared" ca="1" si="441"/>
        <v>0</v>
      </c>
      <c r="FE276" s="28">
        <f t="shared" ca="1" si="442"/>
        <v>266</v>
      </c>
      <c r="FF276">
        <f t="shared" si="443"/>
        <v>0</v>
      </c>
      <c r="FG276" s="531" t="s">
        <v>167</v>
      </c>
    </row>
    <row r="277" spans="1:163">
      <c r="A277" s="113"/>
      <c r="B277" s="113">
        <f t="shared" ca="1" si="396"/>
        <v>0</v>
      </c>
      <c r="C277" s="113">
        <f t="shared" ca="1" si="397"/>
        <v>0</v>
      </c>
      <c r="D277" s="113">
        <f t="shared" ca="1" si="393"/>
        <v>0</v>
      </c>
      <c r="E277" s="113">
        <f t="shared" si="398"/>
        <v>0</v>
      </c>
      <c r="F277" s="115"/>
      <c r="G277" s="209">
        <f t="shared" si="486"/>
        <v>0</v>
      </c>
      <c r="H277" s="209">
        <f t="shared" si="484"/>
        <v>0</v>
      </c>
      <c r="I277" s="209">
        <f t="shared" si="485"/>
        <v>0</v>
      </c>
      <c r="J277" s="209">
        <f t="shared" si="468"/>
        <v>0</v>
      </c>
      <c r="K277" s="209">
        <f t="shared" si="469"/>
        <v>0</v>
      </c>
      <c r="L277" s="209">
        <f t="shared" si="470"/>
        <v>0</v>
      </c>
      <c r="M277" s="209">
        <f t="shared" si="471"/>
        <v>0</v>
      </c>
      <c r="N277" s="209">
        <f t="shared" si="472"/>
        <v>0</v>
      </c>
      <c r="O277" s="209">
        <f t="shared" si="467"/>
        <v>0</v>
      </c>
      <c r="P277" s="211">
        <f t="shared" si="473"/>
        <v>0</v>
      </c>
      <c r="Q277" s="209">
        <f t="shared" si="474"/>
        <v>0</v>
      </c>
      <c r="R277" s="209">
        <f t="shared" si="475"/>
        <v>0</v>
      </c>
      <c r="S277" s="209">
        <f t="shared" si="476"/>
        <v>0</v>
      </c>
      <c r="T277" s="209">
        <f t="shared" si="477"/>
        <v>0</v>
      </c>
      <c r="U277" s="209">
        <f t="shared" si="478"/>
        <v>0</v>
      </c>
      <c r="V277" s="209">
        <f t="shared" si="479"/>
        <v>0</v>
      </c>
      <c r="W277" s="209">
        <f t="shared" ca="1" si="480"/>
        <v>0</v>
      </c>
      <c r="X277" s="209">
        <f t="shared" ca="1" si="481"/>
        <v>0</v>
      </c>
      <c r="Y277" s="209">
        <f t="shared" ca="1" si="482"/>
        <v>0</v>
      </c>
      <c r="Z277" s="210" t="str">
        <f t="shared" ca="1" si="399"/>
        <v xml:space="preserve">        </v>
      </c>
      <c r="AA277" s="185"/>
      <c r="AB277" s="185">
        <f t="shared" ca="1" si="400"/>
        <v>0</v>
      </c>
      <c r="AC277" s="185">
        <f t="shared" ca="1" si="401"/>
        <v>0</v>
      </c>
      <c r="AD277" s="185">
        <f t="shared" ca="1" si="444"/>
        <v>0</v>
      </c>
      <c r="AE277" s="185"/>
      <c r="AF277" s="211"/>
      <c r="AG277" s="211"/>
      <c r="AH277" s="211"/>
      <c r="AI277" s="211"/>
      <c r="AJ277" s="211"/>
      <c r="AK277" s="211"/>
      <c r="AL277" s="211"/>
      <c r="AM277" s="211"/>
      <c r="AN277" s="211"/>
      <c r="AO277" s="211"/>
      <c r="AP277" s="623">
        <f t="shared" si="402"/>
        <v>0</v>
      </c>
      <c r="AQ277" s="211">
        <f t="shared" si="445"/>
        <v>0</v>
      </c>
      <c r="AR277" s="211">
        <f t="shared" si="446"/>
        <v>0</v>
      </c>
      <c r="AS277" s="211"/>
      <c r="AT277" s="211">
        <f t="shared" si="403"/>
        <v>0</v>
      </c>
      <c r="AU277" s="358">
        <f t="shared" si="404"/>
        <v>0</v>
      </c>
      <c r="AV277" s="211">
        <f t="shared" si="405"/>
        <v>0</v>
      </c>
      <c r="AW277" s="211">
        <f t="shared" ca="1" si="406"/>
        <v>0</v>
      </c>
      <c r="AX277" s="211">
        <f t="shared" ca="1" si="483"/>
        <v>0</v>
      </c>
      <c r="AY277" s="211">
        <f t="shared" ca="1" si="407"/>
        <v>0</v>
      </c>
      <c r="AZ277" s="212">
        <f ca="1">IF(AND(AW277,AX277=0,AY277=0)=0,0,IF(AW277&gt;0,'На банк Приват'!$J$1,IF(AX277&gt;0,'На Укрсиб'!J270,0)))</f>
        <v>0</v>
      </c>
      <c r="BA277" s="191"/>
      <c r="BB277" s="191">
        <f t="shared" ca="1" si="408"/>
        <v>0</v>
      </c>
      <c r="BC277" s="191">
        <f t="shared" ca="1" si="409"/>
        <v>0</v>
      </c>
      <c r="BD277" s="191">
        <f t="shared" ca="1" si="447"/>
        <v>0</v>
      </c>
      <c r="BE277" s="191"/>
      <c r="BF277" s="213"/>
      <c r="BG277" s="213"/>
      <c r="BH277" s="213"/>
      <c r="BI277" s="213"/>
      <c r="BJ277" s="213"/>
      <c r="BK277" s="213"/>
      <c r="BL277" s="213"/>
      <c r="BM277" s="213"/>
      <c r="BN277" s="213"/>
      <c r="BO277" s="213"/>
      <c r="BP277" s="623">
        <f t="shared" si="410"/>
        <v>0</v>
      </c>
      <c r="BQ277" s="213">
        <f t="shared" si="448"/>
        <v>0</v>
      </c>
      <c r="BR277" s="213">
        <f t="shared" si="449"/>
        <v>0</v>
      </c>
      <c r="BS277" s="213"/>
      <c r="BT277" s="213">
        <f t="shared" si="411"/>
        <v>0</v>
      </c>
      <c r="BU277" s="362">
        <f t="shared" si="450"/>
        <v>0</v>
      </c>
      <c r="BV277" s="213">
        <f t="shared" si="412"/>
        <v>0</v>
      </c>
      <c r="BW277" s="213">
        <f t="shared" ca="1" si="413"/>
        <v>0</v>
      </c>
      <c r="BX277" s="213">
        <f t="shared" ca="1" si="451"/>
        <v>0</v>
      </c>
      <c r="BY277" s="213">
        <f t="shared" ca="1" si="414"/>
        <v>0</v>
      </c>
      <c r="BZ277" s="214">
        <f ca="1">IF(AND(BW277,BX277=0)=0,0,IF(BW277&gt;0,'На банк Приват'!$P$1,IF(BX277&gt;0,'На Укрсиб'!$P$1,0)))</f>
        <v>0</v>
      </c>
      <c r="CA277" s="198">
        <v>270</v>
      </c>
      <c r="CB277" s="198">
        <f t="shared" ca="1" si="415"/>
        <v>0</v>
      </c>
      <c r="CC277" s="198">
        <f t="shared" ca="1" si="416"/>
        <v>0</v>
      </c>
      <c r="CD277" s="198">
        <f t="shared" ca="1" si="452"/>
        <v>0</v>
      </c>
      <c r="CE277" s="198"/>
      <c r="CF277" s="215"/>
      <c r="CG277" s="215"/>
      <c r="CH277" s="215"/>
      <c r="CI277" s="215"/>
      <c r="CJ277" s="215"/>
      <c r="CK277" s="215"/>
      <c r="CL277" s="215"/>
      <c r="CM277" s="215">
        <f t="shared" si="395"/>
        <v>0</v>
      </c>
      <c r="CN277" s="215"/>
      <c r="CO277" s="215"/>
      <c r="CP277" s="215">
        <f t="shared" si="417"/>
        <v>0</v>
      </c>
      <c r="CQ277" s="215">
        <f t="shared" si="453"/>
        <v>0</v>
      </c>
      <c r="CR277" s="215">
        <f t="shared" si="454"/>
        <v>0</v>
      </c>
      <c r="CS277" s="215"/>
      <c r="CT277" s="215">
        <f t="shared" si="418"/>
        <v>0</v>
      </c>
      <c r="CU277" s="369">
        <f t="shared" si="419"/>
        <v>0</v>
      </c>
      <c r="CV277" s="215">
        <f t="shared" si="420"/>
        <v>0</v>
      </c>
      <c r="CW277" s="215">
        <f t="shared" ca="1" si="421"/>
        <v>0</v>
      </c>
      <c r="CX277" s="215">
        <f t="shared" ca="1" si="455"/>
        <v>0</v>
      </c>
      <c r="CY277" s="215">
        <f t="shared" ca="1" si="422"/>
        <v>0</v>
      </c>
      <c r="CZ277" s="216">
        <f ca="1">IF(AND(CW277,CX277=0)=0,0,IF(CW277&gt;0,'На банк Приват'!$V$1,IF(CX277&gt;0,'На Укрсиб'!$V$1,0)))</f>
        <v>0</v>
      </c>
      <c r="DA277" s="204"/>
      <c r="DB277" s="204">
        <f t="shared" ca="1" si="423"/>
        <v>0</v>
      </c>
      <c r="DC277" s="204">
        <f t="shared" ca="1" si="424"/>
        <v>0</v>
      </c>
      <c r="DD277" s="204">
        <f t="shared" ca="1" si="456"/>
        <v>0</v>
      </c>
      <c r="DE277" s="204"/>
      <c r="DF277" s="217"/>
      <c r="DG277" s="217"/>
      <c r="DH277" s="217"/>
      <c r="DI277" s="217"/>
      <c r="DJ277" s="217"/>
      <c r="DK277" s="217"/>
      <c r="DL277" s="217"/>
      <c r="DM277" s="217">
        <f t="shared" si="457"/>
        <v>0</v>
      </c>
      <c r="DN277" s="217"/>
      <c r="DO277" s="217"/>
      <c r="DP277" s="763">
        <f t="shared" si="425"/>
        <v>0</v>
      </c>
      <c r="DQ277" s="217">
        <f t="shared" si="458"/>
        <v>0</v>
      </c>
      <c r="DR277" s="217">
        <f t="shared" si="459"/>
        <v>0</v>
      </c>
      <c r="DS277" s="217"/>
      <c r="DT277" s="217">
        <f t="shared" si="426"/>
        <v>0</v>
      </c>
      <c r="DU277" s="366">
        <f t="shared" si="460"/>
        <v>0</v>
      </c>
      <c r="DV277" s="217">
        <f t="shared" si="427"/>
        <v>0</v>
      </c>
      <c r="DW277" s="217">
        <f t="shared" ca="1" si="428"/>
        <v>0</v>
      </c>
      <c r="DX277" s="217">
        <f t="shared" ca="1" si="461"/>
        <v>0</v>
      </c>
      <c r="DY277" s="217">
        <f t="shared" ca="1" si="429"/>
        <v>0</v>
      </c>
      <c r="DZ277" s="218">
        <f ca="1">IF(AND(DW277,DX277=0)=0,0,IF(DW277&gt;0,'На банк Приват'!$AB$1,IF(DX277&gt;0,'На Укрсиб'!$V$1,0)))</f>
        <v>0</v>
      </c>
      <c r="EA277" s="207"/>
      <c r="EB277" s="207">
        <f t="shared" ca="1" si="430"/>
        <v>0</v>
      </c>
      <c r="EC277" s="207">
        <f t="shared" ca="1" si="431"/>
        <v>0</v>
      </c>
      <c r="ED277" s="207">
        <f t="shared" ca="1" si="462"/>
        <v>0</v>
      </c>
      <c r="EE277" s="207"/>
      <c r="EF277" s="219"/>
      <c r="EG277" s="219"/>
      <c r="EH277" s="219"/>
      <c r="EI277" s="219"/>
      <c r="EJ277" s="219"/>
      <c r="EK277" s="219"/>
      <c r="EL277" s="219"/>
      <c r="EM277" s="219">
        <f t="shared" si="432"/>
        <v>0</v>
      </c>
      <c r="EN277" s="219"/>
      <c r="EO277" s="219"/>
      <c r="EP277" s="219">
        <f t="shared" si="433"/>
        <v>0</v>
      </c>
      <c r="EQ277" s="219">
        <f t="shared" si="463"/>
        <v>0</v>
      </c>
      <c r="ER277" s="219">
        <f t="shared" si="464"/>
        <v>0</v>
      </c>
      <c r="ES277" s="219"/>
      <c r="ET277" s="219">
        <f t="shared" si="434"/>
        <v>0</v>
      </c>
      <c r="EU277" s="363">
        <f t="shared" si="465"/>
        <v>0</v>
      </c>
      <c r="EV277" s="219">
        <f t="shared" si="435"/>
        <v>0</v>
      </c>
      <c r="EW277" s="219">
        <f t="shared" ca="1" si="436"/>
        <v>0</v>
      </c>
      <c r="EX277" s="219">
        <f t="shared" ca="1" si="466"/>
        <v>0</v>
      </c>
      <c r="EY277" s="219">
        <f t="shared" ca="1" si="437"/>
        <v>0</v>
      </c>
      <c r="EZ277" s="220">
        <f ca="1">IF(AND(EW277,EX277=0)=0,0,IF(EW277&gt;0,'На банк Приват'!$AH$1,IF(EX277&gt;0,'На Укрсиб'!$AH$1,0)))</f>
        <v>0</v>
      </c>
      <c r="FA277" s="28">
        <f t="shared" ca="1" si="438"/>
        <v>0</v>
      </c>
      <c r="FB277" s="28">
        <f t="shared" ca="1" si="439"/>
        <v>0</v>
      </c>
      <c r="FC277" s="28">
        <f t="shared" ca="1" si="440"/>
        <v>0</v>
      </c>
      <c r="FD277" s="28">
        <f t="shared" ca="1" si="441"/>
        <v>0</v>
      </c>
      <c r="FE277" s="28">
        <f t="shared" ca="1" si="442"/>
        <v>267</v>
      </c>
      <c r="FF277">
        <f t="shared" si="443"/>
        <v>0</v>
      </c>
      <c r="FG277" s="531" t="s">
        <v>479</v>
      </c>
    </row>
    <row r="278" spans="1:163">
      <c r="A278" s="113"/>
      <c r="B278" s="113">
        <f t="shared" ca="1" si="396"/>
        <v>0</v>
      </c>
      <c r="C278" s="113">
        <f t="shared" ca="1" si="397"/>
        <v>0</v>
      </c>
      <c r="D278" s="113">
        <f t="shared" ca="1" si="393"/>
        <v>0</v>
      </c>
      <c r="E278" s="113">
        <f t="shared" si="398"/>
        <v>0</v>
      </c>
      <c r="F278" s="115"/>
      <c r="G278" s="209">
        <f t="shared" si="486"/>
        <v>0</v>
      </c>
      <c r="H278" s="209">
        <f t="shared" si="484"/>
        <v>0</v>
      </c>
      <c r="I278" s="209">
        <f t="shared" si="485"/>
        <v>0</v>
      </c>
      <c r="J278" s="209">
        <f t="shared" si="468"/>
        <v>0</v>
      </c>
      <c r="K278" s="209">
        <f t="shared" si="469"/>
        <v>0</v>
      </c>
      <c r="L278" s="209">
        <f t="shared" si="470"/>
        <v>0</v>
      </c>
      <c r="M278" s="209">
        <f t="shared" si="471"/>
        <v>0</v>
      </c>
      <c r="N278" s="209">
        <f t="shared" si="472"/>
        <v>0</v>
      </c>
      <c r="O278" s="209">
        <f t="shared" si="467"/>
        <v>0</v>
      </c>
      <c r="P278" s="211">
        <f t="shared" si="473"/>
        <v>0</v>
      </c>
      <c r="Q278" s="209">
        <f t="shared" si="474"/>
        <v>0</v>
      </c>
      <c r="R278" s="209">
        <f t="shared" si="475"/>
        <v>0</v>
      </c>
      <c r="S278" s="209">
        <f t="shared" si="476"/>
        <v>0</v>
      </c>
      <c r="T278" s="209">
        <f t="shared" si="477"/>
        <v>0</v>
      </c>
      <c r="U278" s="209">
        <f t="shared" si="478"/>
        <v>0</v>
      </c>
      <c r="V278" s="209">
        <f t="shared" si="479"/>
        <v>0</v>
      </c>
      <c r="W278" s="209">
        <f t="shared" ca="1" si="480"/>
        <v>0</v>
      </c>
      <c r="X278" s="209">
        <f t="shared" ca="1" si="481"/>
        <v>0</v>
      </c>
      <c r="Y278" s="209">
        <f t="shared" ca="1" si="482"/>
        <v>0</v>
      </c>
      <c r="Z278" s="210" t="str">
        <f t="shared" ca="1" si="399"/>
        <v xml:space="preserve">        </v>
      </c>
      <c r="AA278" s="185"/>
      <c r="AB278" s="185">
        <f t="shared" ca="1" si="400"/>
        <v>0</v>
      </c>
      <c r="AC278" s="185">
        <f t="shared" ca="1" si="401"/>
        <v>0</v>
      </c>
      <c r="AD278" s="185">
        <f t="shared" ca="1" si="444"/>
        <v>0</v>
      </c>
      <c r="AE278" s="185"/>
      <c r="AF278" s="211"/>
      <c r="AG278" s="211"/>
      <c r="AH278" s="211"/>
      <c r="AI278" s="211"/>
      <c r="AJ278" s="211"/>
      <c r="AK278" s="211"/>
      <c r="AL278" s="211"/>
      <c r="AM278" s="211"/>
      <c r="AN278" s="211"/>
      <c r="AO278" s="211"/>
      <c r="AP278" s="623">
        <f t="shared" si="402"/>
        <v>0</v>
      </c>
      <c r="AQ278" s="211">
        <f t="shared" si="445"/>
        <v>0</v>
      </c>
      <c r="AR278" s="211">
        <f t="shared" si="446"/>
        <v>0</v>
      </c>
      <c r="AS278" s="211"/>
      <c r="AT278" s="211">
        <f t="shared" si="403"/>
        <v>0</v>
      </c>
      <c r="AU278" s="358">
        <f t="shared" si="404"/>
        <v>0</v>
      </c>
      <c r="AV278" s="211">
        <f t="shared" si="405"/>
        <v>0</v>
      </c>
      <c r="AW278" s="211">
        <f t="shared" ca="1" si="406"/>
        <v>0</v>
      </c>
      <c r="AX278" s="211">
        <f t="shared" ca="1" si="483"/>
        <v>0</v>
      </c>
      <c r="AY278" s="211">
        <f t="shared" ca="1" si="407"/>
        <v>0</v>
      </c>
      <c r="AZ278" s="212">
        <f ca="1">IF(AND(AW278,AX278=0,AY278=0)=0,0,IF(AW278&gt;0,'На банк Приват'!$J$1,IF(AX278&gt;0,'На Укрсиб'!$J$1,0)))</f>
        <v>0</v>
      </c>
      <c r="BA278" s="191"/>
      <c r="BB278" s="191">
        <f t="shared" ca="1" si="408"/>
        <v>0</v>
      </c>
      <c r="BC278" s="191">
        <f t="shared" ca="1" si="409"/>
        <v>0</v>
      </c>
      <c r="BD278" s="191">
        <f t="shared" ca="1" si="447"/>
        <v>0</v>
      </c>
      <c r="BE278" s="191"/>
      <c r="BF278" s="213"/>
      <c r="BG278" s="213"/>
      <c r="BH278" s="213"/>
      <c r="BI278" s="213"/>
      <c r="BJ278" s="213"/>
      <c r="BK278" s="213"/>
      <c r="BL278" s="213"/>
      <c r="BM278" s="213"/>
      <c r="BN278" s="213"/>
      <c r="BO278" s="213"/>
      <c r="BP278" s="623">
        <f t="shared" si="410"/>
        <v>0</v>
      </c>
      <c r="BQ278" s="213">
        <f t="shared" si="448"/>
        <v>0</v>
      </c>
      <c r="BR278" s="213">
        <f t="shared" si="449"/>
        <v>0</v>
      </c>
      <c r="BS278" s="213"/>
      <c r="BT278" s="213">
        <f t="shared" si="411"/>
        <v>0</v>
      </c>
      <c r="BU278" s="362">
        <f t="shared" si="450"/>
        <v>0</v>
      </c>
      <c r="BV278" s="213">
        <f t="shared" si="412"/>
        <v>0</v>
      </c>
      <c r="BW278" s="213">
        <f t="shared" ca="1" si="413"/>
        <v>0</v>
      </c>
      <c r="BX278" s="213">
        <f t="shared" ca="1" si="451"/>
        <v>0</v>
      </c>
      <c r="BY278" s="213">
        <f t="shared" ca="1" si="414"/>
        <v>0</v>
      </c>
      <c r="BZ278" s="214">
        <f ca="1">IF(AND(BW278,BX278=0)=0,0,IF(BW278&gt;0,'На банк Приват'!$P$1,IF(BX278&gt;0,'На Укрсиб'!$P$1,0)))</f>
        <v>0</v>
      </c>
      <c r="CA278" s="198">
        <v>271</v>
      </c>
      <c r="CB278" s="198">
        <f t="shared" ca="1" si="415"/>
        <v>0</v>
      </c>
      <c r="CC278" s="198">
        <f t="shared" ca="1" si="416"/>
        <v>0</v>
      </c>
      <c r="CD278" s="198">
        <f t="shared" ca="1" si="452"/>
        <v>0</v>
      </c>
      <c r="CE278" s="198"/>
      <c r="CF278" s="215"/>
      <c r="CG278" s="215"/>
      <c r="CH278" s="215"/>
      <c r="CI278" s="215"/>
      <c r="CJ278" s="215"/>
      <c r="CK278" s="215"/>
      <c r="CL278" s="215"/>
      <c r="CM278" s="215">
        <f t="shared" ref="CM278:CM309" si="487">IF(CN278=0,6500/31*CE278,0)</f>
        <v>0</v>
      </c>
      <c r="CN278" s="215"/>
      <c r="CO278" s="215"/>
      <c r="CP278" s="215">
        <f t="shared" si="417"/>
        <v>0</v>
      </c>
      <c r="CQ278" s="215">
        <f t="shared" si="453"/>
        <v>0</v>
      </c>
      <c r="CR278" s="215">
        <f t="shared" si="454"/>
        <v>0</v>
      </c>
      <c r="CS278" s="215"/>
      <c r="CT278" s="215">
        <f t="shared" si="418"/>
        <v>0</v>
      </c>
      <c r="CU278" s="369">
        <f t="shared" si="419"/>
        <v>0</v>
      </c>
      <c r="CV278" s="215">
        <f t="shared" si="420"/>
        <v>0</v>
      </c>
      <c r="CW278" s="215">
        <f t="shared" ca="1" si="421"/>
        <v>0</v>
      </c>
      <c r="CX278" s="215">
        <f t="shared" ca="1" si="455"/>
        <v>0</v>
      </c>
      <c r="CY278" s="215">
        <f t="shared" ca="1" si="422"/>
        <v>0</v>
      </c>
      <c r="CZ278" s="216">
        <f ca="1">IF(AND(CW278,CX278=0)=0,0,IF(CW278&gt;0,'На банк Приват'!$V$1,IF(CX278&gt;0,'На Укрсиб'!$V$1,0)))</f>
        <v>0</v>
      </c>
      <c r="DA278" s="204"/>
      <c r="DB278" s="204">
        <f t="shared" ca="1" si="423"/>
        <v>0</v>
      </c>
      <c r="DC278" s="204">
        <f t="shared" ca="1" si="424"/>
        <v>0</v>
      </c>
      <c r="DD278" s="204">
        <f t="shared" ca="1" si="456"/>
        <v>0</v>
      </c>
      <c r="DE278" s="204"/>
      <c r="DF278" s="217"/>
      <c r="DG278" s="217"/>
      <c r="DH278" s="217"/>
      <c r="DI278" s="217"/>
      <c r="DJ278" s="217"/>
      <c r="DK278" s="217"/>
      <c r="DL278" s="217"/>
      <c r="DM278" s="217">
        <f t="shared" si="457"/>
        <v>0</v>
      </c>
      <c r="DN278" s="217"/>
      <c r="DO278" s="217"/>
      <c r="DP278" s="763">
        <f t="shared" si="425"/>
        <v>0</v>
      </c>
      <c r="DQ278" s="217">
        <f t="shared" si="458"/>
        <v>0</v>
      </c>
      <c r="DR278" s="217">
        <f t="shared" si="459"/>
        <v>0</v>
      </c>
      <c r="DS278" s="217"/>
      <c r="DT278" s="217">
        <f t="shared" si="426"/>
        <v>0</v>
      </c>
      <c r="DU278" s="366">
        <f t="shared" si="460"/>
        <v>0</v>
      </c>
      <c r="DV278" s="217">
        <f t="shared" si="427"/>
        <v>0</v>
      </c>
      <c r="DW278" s="217">
        <f t="shared" ca="1" si="428"/>
        <v>0</v>
      </c>
      <c r="DX278" s="217">
        <f t="shared" ca="1" si="461"/>
        <v>0</v>
      </c>
      <c r="DY278" s="217">
        <f t="shared" ca="1" si="429"/>
        <v>0</v>
      </c>
      <c r="DZ278" s="218">
        <f ca="1">IF(AND(DW278,DX278=0)=0,0,IF(DW278&gt;0,'На банк Приват'!$AB$1,IF(DX278&gt;0,'На Укрсиб'!$V$1,0)))</f>
        <v>0</v>
      </c>
      <c r="EA278" s="207"/>
      <c r="EB278" s="207">
        <f t="shared" ca="1" si="430"/>
        <v>0</v>
      </c>
      <c r="EC278" s="207">
        <f t="shared" ca="1" si="431"/>
        <v>0</v>
      </c>
      <c r="ED278" s="207">
        <f t="shared" ca="1" si="462"/>
        <v>0</v>
      </c>
      <c r="EE278" s="207"/>
      <c r="EF278" s="219"/>
      <c r="EG278" s="219"/>
      <c r="EH278" s="219"/>
      <c r="EI278" s="219"/>
      <c r="EJ278" s="219"/>
      <c r="EK278" s="219"/>
      <c r="EL278" s="219"/>
      <c r="EM278" s="219">
        <f t="shared" si="432"/>
        <v>0</v>
      </c>
      <c r="EN278" s="219"/>
      <c r="EO278" s="219"/>
      <c r="EP278" s="219">
        <f t="shared" si="433"/>
        <v>0</v>
      </c>
      <c r="EQ278" s="219">
        <f t="shared" si="463"/>
        <v>0</v>
      </c>
      <c r="ER278" s="219">
        <f t="shared" si="464"/>
        <v>0</v>
      </c>
      <c r="ES278" s="219"/>
      <c r="ET278" s="219">
        <f t="shared" si="434"/>
        <v>0</v>
      </c>
      <c r="EU278" s="363">
        <f t="shared" si="465"/>
        <v>0</v>
      </c>
      <c r="EV278" s="219">
        <f t="shared" si="435"/>
        <v>0</v>
      </c>
      <c r="EW278" s="219">
        <f t="shared" ca="1" si="436"/>
        <v>0</v>
      </c>
      <c r="EX278" s="219">
        <f t="shared" ca="1" si="466"/>
        <v>0</v>
      </c>
      <c r="EY278" s="219">
        <f t="shared" ca="1" si="437"/>
        <v>0</v>
      </c>
      <c r="EZ278" s="220">
        <f ca="1">IF(AND(EW278,EX278=0)=0,0,IF(EW278&gt;0,'На банк Приват'!$AH$1,IF(EX278&gt;0,'На Укрсиб'!$AH$1,0)))</f>
        <v>0</v>
      </c>
      <c r="FA278" s="28">
        <f t="shared" ca="1" si="438"/>
        <v>0</v>
      </c>
      <c r="FB278" s="28">
        <f t="shared" ca="1" si="439"/>
        <v>0</v>
      </c>
      <c r="FC278" s="28">
        <f t="shared" ca="1" si="440"/>
        <v>0</v>
      </c>
      <c r="FD278" s="28">
        <f t="shared" ca="1" si="441"/>
        <v>0</v>
      </c>
      <c r="FE278" s="28">
        <f t="shared" ca="1" si="442"/>
        <v>268</v>
      </c>
      <c r="FF278">
        <f t="shared" si="443"/>
        <v>0</v>
      </c>
      <c r="FG278" s="531" t="s">
        <v>170</v>
      </c>
    </row>
    <row r="279" spans="1:163">
      <c r="A279" s="113"/>
      <c r="B279" s="113">
        <f t="shared" ca="1" si="396"/>
        <v>0</v>
      </c>
      <c r="C279" s="113">
        <f t="shared" ca="1" si="397"/>
        <v>0</v>
      </c>
      <c r="D279" s="113">
        <f t="shared" ca="1" si="393"/>
        <v>0</v>
      </c>
      <c r="E279" s="113">
        <f t="shared" si="398"/>
        <v>0</v>
      </c>
      <c r="F279" s="115"/>
      <c r="G279" s="209">
        <f t="shared" si="486"/>
        <v>0</v>
      </c>
      <c r="H279" s="209">
        <f t="shared" si="484"/>
        <v>0</v>
      </c>
      <c r="I279" s="209">
        <f t="shared" si="485"/>
        <v>0</v>
      </c>
      <c r="J279" s="209">
        <f t="shared" si="468"/>
        <v>0</v>
      </c>
      <c r="K279" s="209">
        <f t="shared" si="469"/>
        <v>0</v>
      </c>
      <c r="L279" s="209">
        <f t="shared" si="470"/>
        <v>0</v>
      </c>
      <c r="M279" s="209">
        <f t="shared" si="471"/>
        <v>0</v>
      </c>
      <c r="N279" s="209">
        <f t="shared" si="472"/>
        <v>0</v>
      </c>
      <c r="O279" s="209">
        <f t="shared" si="467"/>
        <v>0</v>
      </c>
      <c r="P279" s="211">
        <f t="shared" si="473"/>
        <v>0</v>
      </c>
      <c r="Q279" s="209">
        <f t="shared" si="474"/>
        <v>0</v>
      </c>
      <c r="R279" s="209">
        <f t="shared" si="475"/>
        <v>0</v>
      </c>
      <c r="S279" s="209">
        <f t="shared" si="476"/>
        <v>0</v>
      </c>
      <c r="T279" s="209">
        <f t="shared" si="477"/>
        <v>0</v>
      </c>
      <c r="U279" s="209">
        <f t="shared" si="478"/>
        <v>0</v>
      </c>
      <c r="V279" s="209">
        <f t="shared" si="479"/>
        <v>0</v>
      </c>
      <c r="W279" s="209">
        <f t="shared" ca="1" si="480"/>
        <v>0</v>
      </c>
      <c r="X279" s="209">
        <f t="shared" ca="1" si="481"/>
        <v>0</v>
      </c>
      <c r="Y279" s="209">
        <f t="shared" ca="1" si="482"/>
        <v>0</v>
      </c>
      <c r="Z279" s="210" t="str">
        <f t="shared" ca="1" si="399"/>
        <v xml:space="preserve">        </v>
      </c>
      <c r="AA279" s="185"/>
      <c r="AB279" s="185">
        <f t="shared" ca="1" si="400"/>
        <v>0</v>
      </c>
      <c r="AC279" s="185">
        <f t="shared" ca="1" si="401"/>
        <v>0</v>
      </c>
      <c r="AD279" s="185">
        <f t="shared" ca="1" si="444"/>
        <v>0</v>
      </c>
      <c r="AE279" s="211"/>
      <c r="AF279" s="211"/>
      <c r="AG279" s="211"/>
      <c r="AH279" s="211"/>
      <c r="AI279" s="211"/>
      <c r="AJ279" s="211"/>
      <c r="AK279" s="211"/>
      <c r="AL279" s="211"/>
      <c r="AM279" s="211"/>
      <c r="AN279" s="211"/>
      <c r="AO279" s="211"/>
      <c r="AP279" s="623">
        <f t="shared" si="402"/>
        <v>0</v>
      </c>
      <c r="AQ279" s="211">
        <f t="shared" si="445"/>
        <v>0</v>
      </c>
      <c r="AR279" s="211">
        <f t="shared" si="446"/>
        <v>0</v>
      </c>
      <c r="AS279" s="211"/>
      <c r="AT279" s="211">
        <f t="shared" si="403"/>
        <v>0</v>
      </c>
      <c r="AU279" s="358">
        <f t="shared" si="404"/>
        <v>0</v>
      </c>
      <c r="AV279" s="211">
        <f t="shared" si="405"/>
        <v>0</v>
      </c>
      <c r="AW279" s="211">
        <f t="shared" ca="1" si="406"/>
        <v>0</v>
      </c>
      <c r="AX279" s="211">
        <f t="shared" ca="1" si="483"/>
        <v>0</v>
      </c>
      <c r="AY279" s="211">
        <f t="shared" ca="1" si="407"/>
        <v>0</v>
      </c>
      <c r="AZ279" s="212">
        <f ca="1">IF(AND(AW279,AX279=0,AY279=0)=0,0,IF(AW279&gt;0,'На банк Приват'!$J$1,IF(AX279&gt;0,'На Укрсиб'!$J$1,0)))</f>
        <v>0</v>
      </c>
      <c r="BA279" s="191"/>
      <c r="BB279" s="191">
        <f t="shared" ca="1" si="408"/>
        <v>0</v>
      </c>
      <c r="BC279" s="191">
        <f t="shared" ca="1" si="409"/>
        <v>0</v>
      </c>
      <c r="BD279" s="191">
        <f t="shared" ca="1" si="447"/>
        <v>0</v>
      </c>
      <c r="BE279" s="191"/>
      <c r="BF279" s="213"/>
      <c r="BG279" s="213"/>
      <c r="BH279" s="213"/>
      <c r="BI279" s="213"/>
      <c r="BJ279" s="213"/>
      <c r="BK279" s="213"/>
      <c r="BL279" s="213"/>
      <c r="BM279" s="213"/>
      <c r="BN279" s="213"/>
      <c r="BO279" s="213"/>
      <c r="BP279" s="623">
        <f t="shared" si="410"/>
        <v>0</v>
      </c>
      <c r="BQ279" s="213">
        <f t="shared" si="448"/>
        <v>0</v>
      </c>
      <c r="BR279" s="213">
        <f t="shared" si="449"/>
        <v>0</v>
      </c>
      <c r="BS279" s="213"/>
      <c r="BT279" s="213">
        <f t="shared" si="411"/>
        <v>0</v>
      </c>
      <c r="BU279" s="362">
        <f t="shared" si="450"/>
        <v>0</v>
      </c>
      <c r="BV279" s="213">
        <f t="shared" si="412"/>
        <v>0</v>
      </c>
      <c r="BW279" s="213">
        <f t="shared" ca="1" si="413"/>
        <v>0</v>
      </c>
      <c r="BX279" s="213">
        <f t="shared" ca="1" si="451"/>
        <v>0</v>
      </c>
      <c r="BY279" s="213">
        <f t="shared" ca="1" si="414"/>
        <v>0</v>
      </c>
      <c r="BZ279" s="214">
        <f ca="1">IF(AND(BW279,BX279=0)=0,0,IF(BW279&gt;0,'На банк Приват'!$P$1,IF(BX279&gt;0,'На Укрсиб'!$P$1,0)))</f>
        <v>0</v>
      </c>
      <c r="CA279" s="198">
        <v>272</v>
      </c>
      <c r="CB279" s="198">
        <f t="shared" ca="1" si="415"/>
        <v>0</v>
      </c>
      <c r="CC279" s="198">
        <f t="shared" ca="1" si="416"/>
        <v>0</v>
      </c>
      <c r="CD279" s="198">
        <f t="shared" ca="1" si="452"/>
        <v>0</v>
      </c>
      <c r="CE279" s="198"/>
      <c r="CF279" s="215"/>
      <c r="CG279" s="215"/>
      <c r="CH279" s="215"/>
      <c r="CI279" s="215"/>
      <c r="CJ279" s="215"/>
      <c r="CK279" s="215"/>
      <c r="CL279" s="215"/>
      <c r="CM279" s="215">
        <f t="shared" si="487"/>
        <v>0</v>
      </c>
      <c r="CN279" s="215"/>
      <c r="CO279" s="215"/>
      <c r="CP279" s="215">
        <f t="shared" si="417"/>
        <v>0</v>
      </c>
      <c r="CQ279" s="215">
        <f t="shared" si="453"/>
        <v>0</v>
      </c>
      <c r="CR279" s="215">
        <f t="shared" si="454"/>
        <v>0</v>
      </c>
      <c r="CS279" s="215"/>
      <c r="CT279" s="215">
        <f t="shared" si="418"/>
        <v>0</v>
      </c>
      <c r="CU279" s="369">
        <f t="shared" si="419"/>
        <v>0</v>
      </c>
      <c r="CV279" s="215">
        <f t="shared" si="420"/>
        <v>0</v>
      </c>
      <c r="CW279" s="215">
        <f t="shared" ca="1" si="421"/>
        <v>0</v>
      </c>
      <c r="CX279" s="215">
        <f t="shared" ca="1" si="455"/>
        <v>0</v>
      </c>
      <c r="CY279" s="215">
        <f t="shared" ca="1" si="422"/>
        <v>0</v>
      </c>
      <c r="CZ279" s="216">
        <f ca="1">IF(AND(CW279,CX279=0)=0,0,IF(CW279&gt;0,'На банк Приват'!$V$1,IF(CX279&gt;0,'На Укрсиб'!$V$1,0)))</f>
        <v>0</v>
      </c>
      <c r="DA279" s="204"/>
      <c r="DB279" s="204">
        <f t="shared" ca="1" si="423"/>
        <v>0</v>
      </c>
      <c r="DC279" s="204">
        <f t="shared" ca="1" si="424"/>
        <v>0</v>
      </c>
      <c r="DD279" s="204">
        <f t="shared" ca="1" si="456"/>
        <v>0</v>
      </c>
      <c r="DE279" s="204"/>
      <c r="DF279" s="217"/>
      <c r="DG279" s="217"/>
      <c r="DH279" s="217"/>
      <c r="DI279" s="217"/>
      <c r="DJ279" s="217"/>
      <c r="DK279" s="217"/>
      <c r="DL279" s="217"/>
      <c r="DM279" s="217"/>
      <c r="DN279" s="217"/>
      <c r="DO279" s="217"/>
      <c r="DP279" s="763">
        <f t="shared" si="425"/>
        <v>0</v>
      </c>
      <c r="DQ279" s="217">
        <f t="shared" si="458"/>
        <v>0</v>
      </c>
      <c r="DR279" s="217">
        <f t="shared" si="459"/>
        <v>0</v>
      </c>
      <c r="DS279" s="217"/>
      <c r="DT279" s="217">
        <f t="shared" si="426"/>
        <v>0</v>
      </c>
      <c r="DU279" s="366">
        <f t="shared" si="460"/>
        <v>0</v>
      </c>
      <c r="DV279" s="217">
        <f t="shared" si="427"/>
        <v>0</v>
      </c>
      <c r="DW279" s="217">
        <f t="shared" ca="1" si="428"/>
        <v>0</v>
      </c>
      <c r="DX279" s="217">
        <f t="shared" ca="1" si="461"/>
        <v>0</v>
      </c>
      <c r="DY279" s="217">
        <f t="shared" ca="1" si="429"/>
        <v>0</v>
      </c>
      <c r="DZ279" s="218">
        <f ca="1">IF(AND(DW279,DX279=0)=0,0,IF(DW279&gt;0,'На банк Приват'!$AB$1,IF(DX279&gt;0,'На Укрсиб'!$V$1,0)))</f>
        <v>0</v>
      </c>
      <c r="EA279" s="207"/>
      <c r="EB279" s="207">
        <f t="shared" ca="1" si="430"/>
        <v>0</v>
      </c>
      <c r="EC279" s="207">
        <f t="shared" ca="1" si="431"/>
        <v>0</v>
      </c>
      <c r="ED279" s="207">
        <f t="shared" ca="1" si="462"/>
        <v>0</v>
      </c>
      <c r="EE279" s="207"/>
      <c r="EF279" s="219"/>
      <c r="EG279" s="219"/>
      <c r="EH279" s="219"/>
      <c r="EI279" s="219"/>
      <c r="EJ279" s="219"/>
      <c r="EK279" s="219"/>
      <c r="EL279" s="219"/>
      <c r="EM279" s="219">
        <f t="shared" si="432"/>
        <v>0</v>
      </c>
      <c r="EN279" s="219"/>
      <c r="EO279" s="219"/>
      <c r="EP279" s="219">
        <f t="shared" si="433"/>
        <v>0</v>
      </c>
      <c r="EQ279" s="219">
        <f t="shared" si="463"/>
        <v>0</v>
      </c>
      <c r="ER279" s="219">
        <f t="shared" si="464"/>
        <v>0</v>
      </c>
      <c r="ES279" s="219"/>
      <c r="ET279" s="219">
        <f t="shared" si="434"/>
        <v>0</v>
      </c>
      <c r="EU279" s="363">
        <f t="shared" si="465"/>
        <v>0</v>
      </c>
      <c r="EV279" s="219">
        <f t="shared" si="435"/>
        <v>0</v>
      </c>
      <c r="EW279" s="219">
        <f t="shared" ca="1" si="436"/>
        <v>0</v>
      </c>
      <c r="EX279" s="219">
        <f t="shared" ca="1" si="466"/>
        <v>0</v>
      </c>
      <c r="EY279" s="219">
        <f t="shared" ca="1" si="437"/>
        <v>0</v>
      </c>
      <c r="EZ279" s="220">
        <f ca="1">IF(AND(EW279,EX279=0)=0,0,IF(EW279&gt;0,'На банк Приват'!$AH$1,IF(EX279&gt;0,'На Укрсиб'!$AH$1,0)))</f>
        <v>0</v>
      </c>
      <c r="FA279" s="28">
        <f t="shared" ca="1" si="438"/>
        <v>0</v>
      </c>
      <c r="FB279" s="28">
        <f t="shared" ca="1" si="439"/>
        <v>0</v>
      </c>
      <c r="FC279" s="28">
        <f t="shared" ca="1" si="440"/>
        <v>0</v>
      </c>
      <c r="FD279" s="28">
        <f t="shared" ca="1" si="441"/>
        <v>0</v>
      </c>
      <c r="FE279" s="28">
        <f t="shared" ca="1" si="442"/>
        <v>269</v>
      </c>
      <c r="FF279">
        <f t="shared" si="443"/>
        <v>0</v>
      </c>
      <c r="FG279" s="531" t="s">
        <v>171</v>
      </c>
    </row>
    <row r="280" spans="1:163">
      <c r="A280" s="113"/>
      <c r="B280" s="113">
        <f t="shared" ca="1" si="396"/>
        <v>0</v>
      </c>
      <c r="C280" s="113">
        <f t="shared" ca="1" si="397"/>
        <v>0</v>
      </c>
      <c r="D280" s="113">
        <f t="shared" ca="1" si="393"/>
        <v>0</v>
      </c>
      <c r="E280" s="113">
        <f t="shared" si="398"/>
        <v>0</v>
      </c>
      <c r="F280" s="115"/>
      <c r="G280" s="209">
        <f t="shared" si="486"/>
        <v>0</v>
      </c>
      <c r="H280" s="209">
        <f t="shared" si="484"/>
        <v>0</v>
      </c>
      <c r="I280" s="209">
        <f t="shared" si="485"/>
        <v>0</v>
      </c>
      <c r="J280" s="209">
        <f t="shared" si="468"/>
        <v>0</v>
      </c>
      <c r="K280" s="209">
        <f t="shared" si="469"/>
        <v>0</v>
      </c>
      <c r="L280" s="209">
        <f t="shared" si="470"/>
        <v>0</v>
      </c>
      <c r="M280" s="209">
        <f t="shared" si="471"/>
        <v>0</v>
      </c>
      <c r="N280" s="209">
        <f t="shared" si="472"/>
        <v>0</v>
      </c>
      <c r="O280" s="209">
        <f t="shared" si="467"/>
        <v>0</v>
      </c>
      <c r="P280" s="211">
        <f t="shared" si="473"/>
        <v>0</v>
      </c>
      <c r="Q280" s="209">
        <f t="shared" si="474"/>
        <v>0</v>
      </c>
      <c r="R280" s="209">
        <f t="shared" si="475"/>
        <v>0</v>
      </c>
      <c r="S280" s="209">
        <f t="shared" si="476"/>
        <v>0</v>
      </c>
      <c r="T280" s="209">
        <f t="shared" si="477"/>
        <v>0</v>
      </c>
      <c r="U280" s="209">
        <f t="shared" si="478"/>
        <v>0</v>
      </c>
      <c r="V280" s="209">
        <f t="shared" si="479"/>
        <v>0</v>
      </c>
      <c r="W280" s="209">
        <f t="shared" ca="1" si="480"/>
        <v>0</v>
      </c>
      <c r="X280" s="209">
        <f t="shared" ca="1" si="481"/>
        <v>0</v>
      </c>
      <c r="Y280" s="209">
        <f t="shared" ca="1" si="482"/>
        <v>0</v>
      </c>
      <c r="Z280" s="210" t="str">
        <f t="shared" ca="1" si="399"/>
        <v xml:space="preserve">        </v>
      </c>
      <c r="AA280" s="185"/>
      <c r="AB280" s="185">
        <f t="shared" ca="1" si="400"/>
        <v>0</v>
      </c>
      <c r="AC280" s="185">
        <f t="shared" ca="1" si="401"/>
        <v>0</v>
      </c>
      <c r="AD280" s="185">
        <f t="shared" ca="1" si="444"/>
        <v>0</v>
      </c>
      <c r="AE280" s="185"/>
      <c r="AF280" s="211"/>
      <c r="AG280" s="211"/>
      <c r="AH280" s="211"/>
      <c r="AI280" s="211"/>
      <c r="AJ280" s="211"/>
      <c r="AK280" s="211"/>
      <c r="AL280" s="211"/>
      <c r="AM280" s="211"/>
      <c r="AN280" s="211"/>
      <c r="AO280" s="211"/>
      <c r="AP280" s="623">
        <f t="shared" si="402"/>
        <v>0</v>
      </c>
      <c r="AQ280" s="211">
        <f t="shared" si="445"/>
        <v>0</v>
      </c>
      <c r="AR280" s="211">
        <f t="shared" si="446"/>
        <v>0</v>
      </c>
      <c r="AS280" s="211"/>
      <c r="AT280" s="211">
        <f t="shared" si="403"/>
        <v>0</v>
      </c>
      <c r="AU280" s="358">
        <f t="shared" si="404"/>
        <v>0</v>
      </c>
      <c r="AV280" s="211">
        <f t="shared" si="405"/>
        <v>0</v>
      </c>
      <c r="AW280" s="211">
        <f t="shared" ca="1" si="406"/>
        <v>0</v>
      </c>
      <c r="AX280" s="211">
        <f t="shared" ca="1" si="483"/>
        <v>0</v>
      </c>
      <c r="AY280" s="211">
        <f t="shared" ca="1" si="407"/>
        <v>0</v>
      </c>
      <c r="AZ280" s="212">
        <f ca="1">IF(AND(AW280,AX280=0,AY280=0)=0,0,IF(AW280&gt;0,'На банк Приват'!$J$1,IF(AX280&gt;0,'На Укрсиб'!$J$1,0)))</f>
        <v>0</v>
      </c>
      <c r="BA280" s="191"/>
      <c r="BB280" s="191">
        <f t="shared" ca="1" si="408"/>
        <v>0</v>
      </c>
      <c r="BC280" s="191">
        <f t="shared" ca="1" si="409"/>
        <v>0</v>
      </c>
      <c r="BD280" s="191">
        <f t="shared" ca="1" si="447"/>
        <v>0</v>
      </c>
      <c r="BE280" s="191"/>
      <c r="BF280" s="213"/>
      <c r="BG280" s="213"/>
      <c r="BH280" s="213"/>
      <c r="BI280" s="213"/>
      <c r="BJ280" s="213"/>
      <c r="BK280" s="213"/>
      <c r="BL280" s="213"/>
      <c r="BM280" s="213"/>
      <c r="BN280" s="213"/>
      <c r="BO280" s="213"/>
      <c r="BP280" s="623">
        <f t="shared" si="410"/>
        <v>0</v>
      </c>
      <c r="BQ280" s="213">
        <f t="shared" si="448"/>
        <v>0</v>
      </c>
      <c r="BR280" s="213">
        <f t="shared" si="449"/>
        <v>0</v>
      </c>
      <c r="BS280" s="213"/>
      <c r="BT280" s="213">
        <f t="shared" si="411"/>
        <v>0</v>
      </c>
      <c r="BU280" s="362">
        <f t="shared" si="450"/>
        <v>0</v>
      </c>
      <c r="BV280" s="213">
        <f t="shared" si="412"/>
        <v>0</v>
      </c>
      <c r="BW280" s="213">
        <f t="shared" ca="1" si="413"/>
        <v>0</v>
      </c>
      <c r="BX280" s="213">
        <f t="shared" ca="1" si="451"/>
        <v>0</v>
      </c>
      <c r="BY280" s="213">
        <f t="shared" ca="1" si="414"/>
        <v>0</v>
      </c>
      <c r="BZ280" s="214">
        <f ca="1">IF(AND(BW280,BX280=0)=0,0,IF(BW280&gt;0,'На банк Приват'!$P$1,IF(BX280&gt;0,'На Укрсиб'!$P$1,0)))</f>
        <v>0</v>
      </c>
      <c r="CA280" s="198">
        <v>273</v>
      </c>
      <c r="CB280" s="198">
        <f t="shared" ca="1" si="415"/>
        <v>0</v>
      </c>
      <c r="CC280" s="198">
        <f t="shared" ca="1" si="416"/>
        <v>0</v>
      </c>
      <c r="CD280" s="198">
        <f t="shared" ca="1" si="452"/>
        <v>0</v>
      </c>
      <c r="CE280" s="198"/>
      <c r="CF280" s="215"/>
      <c r="CG280" s="215"/>
      <c r="CH280" s="215"/>
      <c r="CI280" s="215"/>
      <c r="CJ280" s="215"/>
      <c r="CK280" s="215"/>
      <c r="CL280" s="215"/>
      <c r="CM280" s="215">
        <f t="shared" si="487"/>
        <v>0</v>
      </c>
      <c r="CN280" s="215"/>
      <c r="CO280" s="215"/>
      <c r="CP280" s="215">
        <f t="shared" si="417"/>
        <v>0</v>
      </c>
      <c r="CQ280" s="215">
        <f t="shared" si="453"/>
        <v>0</v>
      </c>
      <c r="CR280" s="215">
        <f t="shared" si="454"/>
        <v>0</v>
      </c>
      <c r="CS280" s="215"/>
      <c r="CT280" s="215">
        <f t="shared" si="418"/>
        <v>0</v>
      </c>
      <c r="CU280" s="369">
        <f t="shared" si="419"/>
        <v>0</v>
      </c>
      <c r="CV280" s="215">
        <f t="shared" si="420"/>
        <v>0</v>
      </c>
      <c r="CW280" s="215">
        <f t="shared" ca="1" si="421"/>
        <v>0</v>
      </c>
      <c r="CX280" s="215">
        <f t="shared" ca="1" si="455"/>
        <v>0</v>
      </c>
      <c r="CY280" s="215">
        <f t="shared" ca="1" si="422"/>
        <v>0</v>
      </c>
      <c r="CZ280" s="216">
        <f ca="1">IF(AND(CW280,CX280=0)=0,0,IF(CW280&gt;0,'На банк Приват'!$V$1,IF(CX280&gt;0,'На Укрсиб'!$V$1,0)))</f>
        <v>0</v>
      </c>
      <c r="DA280" s="204"/>
      <c r="DB280" s="204">
        <f t="shared" ca="1" si="423"/>
        <v>0</v>
      </c>
      <c r="DC280" s="204">
        <f t="shared" ca="1" si="424"/>
        <v>0</v>
      </c>
      <c r="DD280" s="204">
        <f t="shared" ca="1" si="456"/>
        <v>0</v>
      </c>
      <c r="DE280" s="204"/>
      <c r="DF280" s="217"/>
      <c r="DG280" s="217"/>
      <c r="DH280" s="217"/>
      <c r="DI280" s="217"/>
      <c r="DJ280" s="217"/>
      <c r="DK280" s="217"/>
      <c r="DL280" s="217"/>
      <c r="DM280" s="217"/>
      <c r="DN280" s="217"/>
      <c r="DO280" s="217"/>
      <c r="DP280" s="763">
        <f t="shared" si="425"/>
        <v>0</v>
      </c>
      <c r="DQ280" s="217">
        <f t="shared" si="458"/>
        <v>0</v>
      </c>
      <c r="DR280" s="217">
        <f t="shared" si="459"/>
        <v>0</v>
      </c>
      <c r="DS280" s="217"/>
      <c r="DT280" s="217">
        <f t="shared" si="426"/>
        <v>0</v>
      </c>
      <c r="DU280" s="366">
        <f t="shared" si="460"/>
        <v>0</v>
      </c>
      <c r="DV280" s="217">
        <f t="shared" si="427"/>
        <v>0</v>
      </c>
      <c r="DW280" s="217">
        <f t="shared" ca="1" si="428"/>
        <v>0</v>
      </c>
      <c r="DX280" s="217">
        <f t="shared" ca="1" si="461"/>
        <v>0</v>
      </c>
      <c r="DY280" s="217">
        <f t="shared" ca="1" si="429"/>
        <v>0</v>
      </c>
      <c r="DZ280" s="218">
        <f ca="1">IF(AND(DW280,DX280=0)=0,0,IF(DW280&gt;0,'На банк Приват'!$AB$1,IF(DX280&gt;0,'На Укрсиб'!$V$1,0)))</f>
        <v>0</v>
      </c>
      <c r="EA280" s="207"/>
      <c r="EB280" s="207">
        <f t="shared" ca="1" si="430"/>
        <v>0</v>
      </c>
      <c r="EC280" s="207">
        <f t="shared" ca="1" si="431"/>
        <v>0</v>
      </c>
      <c r="ED280" s="207">
        <f t="shared" ca="1" si="462"/>
        <v>0</v>
      </c>
      <c r="EE280" s="207"/>
      <c r="EF280" s="219"/>
      <c r="EG280" s="219"/>
      <c r="EH280" s="219"/>
      <c r="EI280" s="219"/>
      <c r="EJ280" s="219"/>
      <c r="EK280" s="219"/>
      <c r="EL280" s="219"/>
      <c r="EM280" s="219">
        <f t="shared" si="432"/>
        <v>0</v>
      </c>
      <c r="EN280" s="219"/>
      <c r="EO280" s="219"/>
      <c r="EP280" s="219">
        <f t="shared" si="433"/>
        <v>0</v>
      </c>
      <c r="EQ280" s="219">
        <f t="shared" si="463"/>
        <v>0</v>
      </c>
      <c r="ER280" s="219">
        <f t="shared" si="464"/>
        <v>0</v>
      </c>
      <c r="ES280" s="219"/>
      <c r="ET280" s="219">
        <f t="shared" si="434"/>
        <v>0</v>
      </c>
      <c r="EU280" s="363">
        <f t="shared" si="465"/>
        <v>0</v>
      </c>
      <c r="EV280" s="219">
        <f t="shared" si="435"/>
        <v>0</v>
      </c>
      <c r="EW280" s="219">
        <f t="shared" ca="1" si="436"/>
        <v>0</v>
      </c>
      <c r="EX280" s="219">
        <f t="shared" ca="1" si="466"/>
        <v>0</v>
      </c>
      <c r="EY280" s="219">
        <f t="shared" ca="1" si="437"/>
        <v>0</v>
      </c>
      <c r="EZ280" s="220">
        <f ca="1">IF(AND(EW280,EX280=0)=0,0,IF(EW280&gt;0,'На банк Приват'!$AH$1,IF(EX280&gt;0,'На Укрсиб'!$AH$1,0)))</f>
        <v>0</v>
      </c>
      <c r="FA280" s="28">
        <f t="shared" ca="1" si="438"/>
        <v>0</v>
      </c>
      <c r="FB280" s="28">
        <f t="shared" ca="1" si="439"/>
        <v>0</v>
      </c>
      <c r="FC280" s="28">
        <f t="shared" ca="1" si="440"/>
        <v>0</v>
      </c>
      <c r="FD280" s="28">
        <f t="shared" ca="1" si="441"/>
        <v>0</v>
      </c>
      <c r="FE280" s="28">
        <f t="shared" ca="1" si="442"/>
        <v>270</v>
      </c>
      <c r="FF280">
        <f t="shared" si="443"/>
        <v>0</v>
      </c>
      <c r="FG280" s="531" t="s">
        <v>172</v>
      </c>
    </row>
    <row r="281" spans="1:163">
      <c r="A281" s="113"/>
      <c r="B281" s="113">
        <f t="shared" ca="1" si="396"/>
        <v>0</v>
      </c>
      <c r="C281" s="113">
        <f t="shared" ca="1" si="397"/>
        <v>0</v>
      </c>
      <c r="D281" s="113">
        <f t="shared" ca="1" si="393"/>
        <v>0</v>
      </c>
      <c r="E281" s="113">
        <f t="shared" si="398"/>
        <v>0</v>
      </c>
      <c r="F281" s="115"/>
      <c r="G281" s="209">
        <f t="shared" si="486"/>
        <v>0</v>
      </c>
      <c r="H281" s="209">
        <f t="shared" si="484"/>
        <v>0</v>
      </c>
      <c r="I281" s="209">
        <f t="shared" si="485"/>
        <v>0</v>
      </c>
      <c r="J281" s="209">
        <f t="shared" si="468"/>
        <v>0</v>
      </c>
      <c r="K281" s="209">
        <f t="shared" si="469"/>
        <v>0</v>
      </c>
      <c r="L281" s="209">
        <f t="shared" si="470"/>
        <v>0</v>
      </c>
      <c r="M281" s="209">
        <f t="shared" si="471"/>
        <v>0</v>
      </c>
      <c r="N281" s="209">
        <f t="shared" si="472"/>
        <v>0</v>
      </c>
      <c r="O281" s="209">
        <f t="shared" si="467"/>
        <v>0</v>
      </c>
      <c r="P281" s="211">
        <f t="shared" si="473"/>
        <v>0</v>
      </c>
      <c r="Q281" s="209">
        <f t="shared" si="474"/>
        <v>0</v>
      </c>
      <c r="R281" s="209">
        <f t="shared" si="475"/>
        <v>0</v>
      </c>
      <c r="S281" s="209">
        <f t="shared" si="476"/>
        <v>0</v>
      </c>
      <c r="T281" s="209">
        <f t="shared" si="477"/>
        <v>0</v>
      </c>
      <c r="U281" s="209">
        <f t="shared" si="478"/>
        <v>0</v>
      </c>
      <c r="V281" s="209">
        <f t="shared" si="479"/>
        <v>0</v>
      </c>
      <c r="W281" s="209">
        <f t="shared" ca="1" si="480"/>
        <v>0</v>
      </c>
      <c r="X281" s="209">
        <f t="shared" ca="1" si="481"/>
        <v>0</v>
      </c>
      <c r="Y281" s="209">
        <f t="shared" ca="1" si="482"/>
        <v>0</v>
      </c>
      <c r="Z281" s="210" t="str">
        <f t="shared" ca="1" si="399"/>
        <v xml:space="preserve">        </v>
      </c>
      <c r="AA281" s="185"/>
      <c r="AB281" s="185">
        <f t="shared" ca="1" si="400"/>
        <v>0</v>
      </c>
      <c r="AC281" s="185">
        <f t="shared" ca="1" si="401"/>
        <v>0</v>
      </c>
      <c r="AD281" s="185">
        <f t="shared" ca="1" si="444"/>
        <v>0</v>
      </c>
      <c r="AE281" s="185"/>
      <c r="AF281" s="211"/>
      <c r="AG281" s="211"/>
      <c r="AH281" s="211"/>
      <c r="AI281" s="211"/>
      <c r="AJ281" s="211"/>
      <c r="AK281" s="211"/>
      <c r="AL281" s="211"/>
      <c r="AM281" s="211"/>
      <c r="AN281" s="211"/>
      <c r="AO281" s="211"/>
      <c r="AP281" s="623">
        <f t="shared" si="402"/>
        <v>0</v>
      </c>
      <c r="AQ281" s="211">
        <f t="shared" si="445"/>
        <v>0</v>
      </c>
      <c r="AR281" s="211">
        <f t="shared" si="446"/>
        <v>0</v>
      </c>
      <c r="AS281" s="211"/>
      <c r="AT281" s="211">
        <f t="shared" si="403"/>
        <v>0</v>
      </c>
      <c r="AU281" s="358">
        <f t="shared" si="404"/>
        <v>0</v>
      </c>
      <c r="AV281" s="211">
        <f t="shared" si="405"/>
        <v>0</v>
      </c>
      <c r="AW281" s="211">
        <f t="shared" ca="1" si="406"/>
        <v>0</v>
      </c>
      <c r="AX281" s="211">
        <f t="shared" ca="1" si="483"/>
        <v>0</v>
      </c>
      <c r="AY281" s="211">
        <f t="shared" ca="1" si="407"/>
        <v>0</v>
      </c>
      <c r="AZ281" s="212">
        <f ca="1">IF(AND(AW281,AX281=0,AY281=0)=0,0,IF(AW281&gt;0,'На банк Приват'!$J$1,IF(AX281&gt;0,'На Укрсиб'!$J$1,0)))</f>
        <v>0</v>
      </c>
      <c r="BA281" s="191"/>
      <c r="BB281" s="191">
        <f t="shared" ca="1" si="408"/>
        <v>0</v>
      </c>
      <c r="BC281" s="191">
        <f t="shared" ca="1" si="409"/>
        <v>0</v>
      </c>
      <c r="BD281" s="191">
        <f t="shared" ca="1" si="447"/>
        <v>0</v>
      </c>
      <c r="BE281" s="191"/>
      <c r="BF281" s="213"/>
      <c r="BG281" s="213"/>
      <c r="BH281" s="213"/>
      <c r="BI281" s="213"/>
      <c r="BJ281" s="213"/>
      <c r="BK281" s="213"/>
      <c r="BL281" s="213"/>
      <c r="BM281" s="213"/>
      <c r="BN281" s="213"/>
      <c r="BO281" s="213"/>
      <c r="BP281" s="623">
        <f t="shared" si="410"/>
        <v>0</v>
      </c>
      <c r="BQ281" s="213">
        <f t="shared" si="448"/>
        <v>0</v>
      </c>
      <c r="BR281" s="213">
        <f t="shared" si="449"/>
        <v>0</v>
      </c>
      <c r="BS281" s="213"/>
      <c r="BT281" s="213">
        <f t="shared" si="411"/>
        <v>0</v>
      </c>
      <c r="BU281" s="362">
        <f t="shared" si="450"/>
        <v>0</v>
      </c>
      <c r="BV281" s="213">
        <f t="shared" si="412"/>
        <v>0</v>
      </c>
      <c r="BW281" s="213">
        <f t="shared" ca="1" si="413"/>
        <v>0</v>
      </c>
      <c r="BX281" s="213">
        <f t="shared" ca="1" si="451"/>
        <v>0</v>
      </c>
      <c r="BY281" s="213">
        <f t="shared" ca="1" si="414"/>
        <v>0</v>
      </c>
      <c r="BZ281" s="214">
        <f ca="1">IF(AND(BW281,BX281=0)=0,0,IF(BW281&gt;0,'На банк Приват'!$P$1,IF(BX281&gt;0,'На Укрсиб'!$P$1,0)))</f>
        <v>0</v>
      </c>
      <c r="CA281" s="198">
        <v>274</v>
      </c>
      <c r="CB281" s="198">
        <f t="shared" ca="1" si="415"/>
        <v>0</v>
      </c>
      <c r="CC281" s="198">
        <f t="shared" ca="1" si="416"/>
        <v>0</v>
      </c>
      <c r="CD281" s="198">
        <f t="shared" ca="1" si="452"/>
        <v>0</v>
      </c>
      <c r="CE281" s="198"/>
      <c r="CF281" s="215"/>
      <c r="CG281" s="215"/>
      <c r="CH281" s="215"/>
      <c r="CI281" s="215"/>
      <c r="CJ281" s="215"/>
      <c r="CK281" s="215"/>
      <c r="CL281" s="215"/>
      <c r="CM281" s="215">
        <f t="shared" si="487"/>
        <v>0</v>
      </c>
      <c r="CN281" s="215"/>
      <c r="CO281" s="215"/>
      <c r="CP281" s="215">
        <f t="shared" si="417"/>
        <v>0</v>
      </c>
      <c r="CQ281" s="215">
        <f t="shared" si="453"/>
        <v>0</v>
      </c>
      <c r="CR281" s="215">
        <f t="shared" si="454"/>
        <v>0</v>
      </c>
      <c r="CS281" s="215"/>
      <c r="CT281" s="215">
        <f t="shared" si="418"/>
        <v>0</v>
      </c>
      <c r="CU281" s="369">
        <f t="shared" si="419"/>
        <v>0</v>
      </c>
      <c r="CV281" s="215">
        <f t="shared" si="420"/>
        <v>0</v>
      </c>
      <c r="CW281" s="215">
        <f t="shared" ca="1" si="421"/>
        <v>0</v>
      </c>
      <c r="CX281" s="215">
        <f t="shared" ca="1" si="455"/>
        <v>0</v>
      </c>
      <c r="CY281" s="215">
        <f t="shared" ca="1" si="422"/>
        <v>0</v>
      </c>
      <c r="CZ281" s="216">
        <f ca="1">IF(AND(CW281,CX281=0)=0,0,IF(CW281&gt;0,'На банк Приват'!$V$1,IF(CX281&gt;0,'На Укрсиб'!$V$1,0)))</f>
        <v>0</v>
      </c>
      <c r="DA281" s="204"/>
      <c r="DB281" s="204">
        <f t="shared" ca="1" si="423"/>
        <v>0</v>
      </c>
      <c r="DC281" s="204">
        <f t="shared" ca="1" si="424"/>
        <v>0</v>
      </c>
      <c r="DD281" s="204">
        <f t="shared" ca="1" si="456"/>
        <v>0</v>
      </c>
      <c r="DE281" s="204"/>
      <c r="DF281" s="217"/>
      <c r="DG281" s="217"/>
      <c r="DH281" s="217"/>
      <c r="DI281" s="217"/>
      <c r="DJ281" s="217"/>
      <c r="DK281" s="217"/>
      <c r="DL281" s="217"/>
      <c r="DM281" s="217"/>
      <c r="DN281" s="217"/>
      <c r="DO281" s="217"/>
      <c r="DP281" s="763">
        <f t="shared" si="425"/>
        <v>0</v>
      </c>
      <c r="DQ281" s="217">
        <f t="shared" si="458"/>
        <v>0</v>
      </c>
      <c r="DR281" s="217">
        <f t="shared" si="459"/>
        <v>0</v>
      </c>
      <c r="DS281" s="217"/>
      <c r="DT281" s="217">
        <f t="shared" si="426"/>
        <v>0</v>
      </c>
      <c r="DU281" s="366">
        <f t="shared" si="460"/>
        <v>0</v>
      </c>
      <c r="DV281" s="217">
        <f t="shared" si="427"/>
        <v>0</v>
      </c>
      <c r="DW281" s="217">
        <f t="shared" ca="1" si="428"/>
        <v>0</v>
      </c>
      <c r="DX281" s="217">
        <f t="shared" ca="1" si="461"/>
        <v>0</v>
      </c>
      <c r="DY281" s="217">
        <f t="shared" ca="1" si="429"/>
        <v>0</v>
      </c>
      <c r="DZ281" s="218">
        <f ca="1">IF(AND(DW281,DX281=0)=0,0,IF(DW281&gt;0,'На банк Приват'!$AB$1,IF(DX281&gt;0,'На Укрсиб'!$V$1,0)))</f>
        <v>0</v>
      </c>
      <c r="EA281" s="207"/>
      <c r="EB281" s="207">
        <f t="shared" ca="1" si="430"/>
        <v>0</v>
      </c>
      <c r="EC281" s="207">
        <f t="shared" ca="1" si="431"/>
        <v>0</v>
      </c>
      <c r="ED281" s="207">
        <f t="shared" ca="1" si="462"/>
        <v>0</v>
      </c>
      <c r="EE281" s="207"/>
      <c r="EF281" s="219"/>
      <c r="EG281" s="219"/>
      <c r="EH281" s="219"/>
      <c r="EI281" s="219"/>
      <c r="EJ281" s="219"/>
      <c r="EK281" s="219"/>
      <c r="EL281" s="219"/>
      <c r="EM281" s="219">
        <f t="shared" si="432"/>
        <v>0</v>
      </c>
      <c r="EN281" s="219"/>
      <c r="EO281" s="219"/>
      <c r="EP281" s="219">
        <f t="shared" si="433"/>
        <v>0</v>
      </c>
      <c r="EQ281" s="219">
        <f t="shared" si="463"/>
        <v>0</v>
      </c>
      <c r="ER281" s="219">
        <f t="shared" si="464"/>
        <v>0</v>
      </c>
      <c r="ES281" s="219"/>
      <c r="ET281" s="219">
        <f t="shared" si="434"/>
        <v>0</v>
      </c>
      <c r="EU281" s="363">
        <f t="shared" si="465"/>
        <v>0</v>
      </c>
      <c r="EV281" s="219">
        <f t="shared" si="435"/>
        <v>0</v>
      </c>
      <c r="EW281" s="219">
        <f t="shared" ca="1" si="436"/>
        <v>0</v>
      </c>
      <c r="EX281" s="219">
        <f t="shared" ca="1" si="466"/>
        <v>0</v>
      </c>
      <c r="EY281" s="219">
        <f t="shared" ca="1" si="437"/>
        <v>0</v>
      </c>
      <c r="EZ281" s="220">
        <f ca="1">IF(AND(EW281,EX281=0)=0,0,IF(EW281&gt;0,'На банк Приват'!$AH$1,IF(EX281&gt;0,'На Укрсиб'!$AH$1,0)))</f>
        <v>0</v>
      </c>
      <c r="FA281" s="28">
        <f t="shared" ca="1" si="438"/>
        <v>0</v>
      </c>
      <c r="FB281" s="28">
        <f t="shared" ca="1" si="439"/>
        <v>0</v>
      </c>
      <c r="FC281" s="28">
        <f t="shared" ca="1" si="440"/>
        <v>0</v>
      </c>
      <c r="FD281" s="28">
        <f t="shared" ca="1" si="441"/>
        <v>0</v>
      </c>
      <c r="FE281" s="28">
        <f t="shared" ca="1" si="442"/>
        <v>271</v>
      </c>
      <c r="FF281">
        <f t="shared" si="443"/>
        <v>0</v>
      </c>
      <c r="FG281" s="531" t="s">
        <v>173</v>
      </c>
    </row>
    <row r="282" spans="1:163">
      <c r="A282" s="113"/>
      <c r="B282" s="113">
        <f t="shared" ca="1" si="396"/>
        <v>0</v>
      </c>
      <c r="C282" s="113">
        <f t="shared" ca="1" si="397"/>
        <v>0</v>
      </c>
      <c r="D282" s="113">
        <f t="shared" ca="1" si="393"/>
        <v>0</v>
      </c>
      <c r="E282" s="113">
        <f t="shared" si="398"/>
        <v>0</v>
      </c>
      <c r="F282" s="115"/>
      <c r="G282" s="209">
        <f t="shared" si="486"/>
        <v>0</v>
      </c>
      <c r="H282" s="209">
        <f t="shared" si="484"/>
        <v>0</v>
      </c>
      <c r="I282" s="209">
        <f t="shared" si="485"/>
        <v>0</v>
      </c>
      <c r="J282" s="209">
        <f t="shared" si="468"/>
        <v>0</v>
      </c>
      <c r="K282" s="209">
        <f t="shared" si="469"/>
        <v>0</v>
      </c>
      <c r="L282" s="209">
        <f t="shared" si="470"/>
        <v>0</v>
      </c>
      <c r="M282" s="209">
        <f t="shared" si="471"/>
        <v>0</v>
      </c>
      <c r="N282" s="209">
        <f t="shared" si="472"/>
        <v>0</v>
      </c>
      <c r="O282" s="209">
        <f t="shared" si="467"/>
        <v>0</v>
      </c>
      <c r="P282" s="211">
        <f t="shared" si="473"/>
        <v>0</v>
      </c>
      <c r="Q282" s="209">
        <f t="shared" si="474"/>
        <v>0</v>
      </c>
      <c r="R282" s="209">
        <f t="shared" si="475"/>
        <v>0</v>
      </c>
      <c r="S282" s="209">
        <f t="shared" si="476"/>
        <v>0</v>
      </c>
      <c r="T282" s="209">
        <f t="shared" si="477"/>
        <v>0</v>
      </c>
      <c r="U282" s="209">
        <f t="shared" si="478"/>
        <v>0</v>
      </c>
      <c r="V282" s="209">
        <f t="shared" si="479"/>
        <v>0</v>
      </c>
      <c r="W282" s="209">
        <f t="shared" ca="1" si="480"/>
        <v>0</v>
      </c>
      <c r="X282" s="209">
        <f t="shared" ca="1" si="481"/>
        <v>0</v>
      </c>
      <c r="Y282" s="209">
        <f t="shared" ca="1" si="482"/>
        <v>0</v>
      </c>
      <c r="Z282" s="210" t="str">
        <f t="shared" ca="1" si="399"/>
        <v xml:space="preserve">        </v>
      </c>
      <c r="AA282" s="185"/>
      <c r="AB282" s="185">
        <f t="shared" ca="1" si="400"/>
        <v>0</v>
      </c>
      <c r="AC282" s="185">
        <f t="shared" ca="1" si="401"/>
        <v>0</v>
      </c>
      <c r="AD282" s="185">
        <f t="shared" ca="1" si="444"/>
        <v>0</v>
      </c>
      <c r="AE282" s="185"/>
      <c r="AF282" s="211"/>
      <c r="AG282" s="211"/>
      <c r="AH282" s="211"/>
      <c r="AI282" s="211"/>
      <c r="AJ282" s="211"/>
      <c r="AK282" s="211"/>
      <c r="AL282" s="211"/>
      <c r="AM282" s="211"/>
      <c r="AN282" s="211"/>
      <c r="AO282" s="211"/>
      <c r="AP282" s="623">
        <f t="shared" si="402"/>
        <v>0</v>
      </c>
      <c r="AQ282" s="211">
        <f t="shared" si="445"/>
        <v>0</v>
      </c>
      <c r="AR282" s="211">
        <f t="shared" si="446"/>
        <v>0</v>
      </c>
      <c r="AS282" s="211"/>
      <c r="AT282" s="211">
        <f t="shared" si="403"/>
        <v>0</v>
      </c>
      <c r="AU282" s="358">
        <f t="shared" si="404"/>
        <v>0</v>
      </c>
      <c r="AV282" s="211">
        <f t="shared" si="405"/>
        <v>0</v>
      </c>
      <c r="AW282" s="211">
        <f t="shared" ca="1" si="406"/>
        <v>0</v>
      </c>
      <c r="AX282" s="211">
        <f t="shared" ca="1" si="483"/>
        <v>0</v>
      </c>
      <c r="AY282" s="211">
        <f t="shared" ca="1" si="407"/>
        <v>0</v>
      </c>
      <c r="AZ282" s="212">
        <f ca="1">IF(AND(AW282,AX282=0,AY282=0)=0,0,IF(AW282&gt;0,'На банк Приват'!$J$1,IF(AX282&gt;0,'На Укрсиб'!$J$1,0)))</f>
        <v>0</v>
      </c>
      <c r="BA282" s="191"/>
      <c r="BB282" s="191">
        <f t="shared" ca="1" si="408"/>
        <v>0</v>
      </c>
      <c r="BC282" s="191">
        <f t="shared" ca="1" si="409"/>
        <v>0</v>
      </c>
      <c r="BD282" s="191">
        <f t="shared" ca="1" si="447"/>
        <v>0</v>
      </c>
      <c r="BE282" s="191"/>
      <c r="BF282" s="213"/>
      <c r="BG282" s="213"/>
      <c r="BH282" s="213"/>
      <c r="BI282" s="213"/>
      <c r="BJ282" s="213"/>
      <c r="BK282" s="213"/>
      <c r="BL282" s="213"/>
      <c r="BM282" s="213"/>
      <c r="BN282" s="213"/>
      <c r="BO282" s="213"/>
      <c r="BP282" s="623">
        <f t="shared" si="410"/>
        <v>0</v>
      </c>
      <c r="BQ282" s="213">
        <f t="shared" si="448"/>
        <v>0</v>
      </c>
      <c r="BR282" s="213">
        <f t="shared" si="449"/>
        <v>0</v>
      </c>
      <c r="BS282" s="213"/>
      <c r="BT282" s="213">
        <f t="shared" si="411"/>
        <v>0</v>
      </c>
      <c r="BU282" s="362">
        <f t="shared" si="450"/>
        <v>0</v>
      </c>
      <c r="BV282" s="213">
        <f t="shared" si="412"/>
        <v>0</v>
      </c>
      <c r="BW282" s="213">
        <f t="shared" ca="1" si="413"/>
        <v>0</v>
      </c>
      <c r="BX282" s="213">
        <f t="shared" ca="1" si="451"/>
        <v>0</v>
      </c>
      <c r="BY282" s="213">
        <f t="shared" ca="1" si="414"/>
        <v>0</v>
      </c>
      <c r="BZ282" s="214">
        <f ca="1">IF(AND(BW282,BX282=0)=0,0,IF(BW282&gt;0,'На банк Приват'!$P$1,IF(BX282&gt;0,'На Укрсиб'!$P$1,0)))</f>
        <v>0</v>
      </c>
      <c r="CA282" s="198">
        <v>275</v>
      </c>
      <c r="CB282" s="198">
        <f t="shared" ca="1" si="415"/>
        <v>0</v>
      </c>
      <c r="CC282" s="198">
        <f t="shared" ca="1" si="416"/>
        <v>0</v>
      </c>
      <c r="CD282" s="198">
        <f t="shared" ca="1" si="452"/>
        <v>0</v>
      </c>
      <c r="CE282" s="198"/>
      <c r="CF282" s="215"/>
      <c r="CG282" s="215"/>
      <c r="CH282" s="215"/>
      <c r="CI282" s="215"/>
      <c r="CJ282" s="215"/>
      <c r="CK282" s="215"/>
      <c r="CL282" s="215"/>
      <c r="CM282" s="215">
        <f t="shared" si="487"/>
        <v>0</v>
      </c>
      <c r="CN282" s="215"/>
      <c r="CO282" s="215"/>
      <c r="CP282" s="215">
        <f t="shared" si="417"/>
        <v>0</v>
      </c>
      <c r="CQ282" s="215">
        <f t="shared" si="453"/>
        <v>0</v>
      </c>
      <c r="CR282" s="215">
        <f t="shared" si="454"/>
        <v>0</v>
      </c>
      <c r="CS282" s="215"/>
      <c r="CT282" s="215">
        <f t="shared" si="418"/>
        <v>0</v>
      </c>
      <c r="CU282" s="369">
        <f t="shared" si="419"/>
        <v>0</v>
      </c>
      <c r="CV282" s="215">
        <f t="shared" si="420"/>
        <v>0</v>
      </c>
      <c r="CW282" s="215">
        <f t="shared" ca="1" si="421"/>
        <v>0</v>
      </c>
      <c r="CX282" s="215">
        <f t="shared" ca="1" si="455"/>
        <v>0</v>
      </c>
      <c r="CY282" s="215">
        <f t="shared" ca="1" si="422"/>
        <v>0</v>
      </c>
      <c r="CZ282" s="216">
        <f ca="1">IF(AND(CW282,CX282=0)=0,0,IF(CW282&gt;0,'На банк Приват'!$V$1,IF(CX282&gt;0,'На Укрсиб'!$V$1,0)))</f>
        <v>0</v>
      </c>
      <c r="DA282" s="204"/>
      <c r="DB282" s="204">
        <f t="shared" ca="1" si="423"/>
        <v>0</v>
      </c>
      <c r="DC282" s="204">
        <f t="shared" ca="1" si="424"/>
        <v>0</v>
      </c>
      <c r="DD282" s="204">
        <f t="shared" ca="1" si="456"/>
        <v>0</v>
      </c>
      <c r="DE282" s="204"/>
      <c r="DF282" s="217"/>
      <c r="DG282" s="217"/>
      <c r="DH282" s="217"/>
      <c r="DI282" s="217"/>
      <c r="DJ282" s="217"/>
      <c r="DK282" s="217"/>
      <c r="DL282" s="217"/>
      <c r="DM282" s="217"/>
      <c r="DN282" s="217"/>
      <c r="DO282" s="217"/>
      <c r="DP282" s="763">
        <f t="shared" si="425"/>
        <v>0</v>
      </c>
      <c r="DQ282" s="217">
        <f t="shared" si="458"/>
        <v>0</v>
      </c>
      <c r="DR282" s="217">
        <f t="shared" si="459"/>
        <v>0</v>
      </c>
      <c r="DS282" s="217"/>
      <c r="DT282" s="217">
        <f t="shared" si="426"/>
        <v>0</v>
      </c>
      <c r="DU282" s="366">
        <f t="shared" si="460"/>
        <v>0</v>
      </c>
      <c r="DV282" s="217">
        <f t="shared" si="427"/>
        <v>0</v>
      </c>
      <c r="DW282" s="217">
        <f t="shared" ca="1" si="428"/>
        <v>0</v>
      </c>
      <c r="DX282" s="217">
        <f t="shared" ca="1" si="461"/>
        <v>0</v>
      </c>
      <c r="DY282" s="217">
        <f t="shared" ca="1" si="429"/>
        <v>0</v>
      </c>
      <c r="DZ282" s="218">
        <f ca="1">IF(AND(DW282,DX282=0)=0,0,IF(DW282&gt;0,'На банк Приват'!$AB$1,IF(DX282&gt;0,'На Укрсиб'!$V$1,0)))</f>
        <v>0</v>
      </c>
      <c r="EA282" s="207"/>
      <c r="EB282" s="207">
        <f t="shared" ca="1" si="430"/>
        <v>0</v>
      </c>
      <c r="EC282" s="207">
        <f t="shared" ca="1" si="431"/>
        <v>0</v>
      </c>
      <c r="ED282" s="207">
        <f t="shared" ca="1" si="462"/>
        <v>0</v>
      </c>
      <c r="EE282" s="207"/>
      <c r="EF282" s="219"/>
      <c r="EG282" s="219"/>
      <c r="EH282" s="219"/>
      <c r="EI282" s="219"/>
      <c r="EJ282" s="219"/>
      <c r="EK282" s="219"/>
      <c r="EL282" s="219"/>
      <c r="EM282" s="219">
        <f t="shared" si="432"/>
        <v>0</v>
      </c>
      <c r="EN282" s="219"/>
      <c r="EO282" s="219"/>
      <c r="EP282" s="219">
        <f t="shared" si="433"/>
        <v>0</v>
      </c>
      <c r="EQ282" s="219">
        <f t="shared" si="463"/>
        <v>0</v>
      </c>
      <c r="ER282" s="219">
        <f t="shared" si="464"/>
        <v>0</v>
      </c>
      <c r="ES282" s="219"/>
      <c r="ET282" s="219">
        <f t="shared" si="434"/>
        <v>0</v>
      </c>
      <c r="EU282" s="363">
        <f t="shared" si="465"/>
        <v>0</v>
      </c>
      <c r="EV282" s="219">
        <f t="shared" si="435"/>
        <v>0</v>
      </c>
      <c r="EW282" s="219">
        <f t="shared" ca="1" si="436"/>
        <v>0</v>
      </c>
      <c r="EX282" s="219">
        <f t="shared" ca="1" si="466"/>
        <v>0</v>
      </c>
      <c r="EY282" s="219">
        <f t="shared" ca="1" si="437"/>
        <v>0</v>
      </c>
      <c r="EZ282" s="220">
        <f ca="1">IF(AND(EW282,EX282=0)=0,0,IF(EW282&gt;0,'На банк Приват'!$AH$1,IF(EX282&gt;0,'На Укрсиб'!$AH$1,0)))</f>
        <v>0</v>
      </c>
      <c r="FA282" s="28">
        <f t="shared" ca="1" si="438"/>
        <v>0</v>
      </c>
      <c r="FB282" s="28">
        <f t="shared" ca="1" si="439"/>
        <v>0</v>
      </c>
      <c r="FC282" s="28">
        <f t="shared" ca="1" si="440"/>
        <v>0</v>
      </c>
      <c r="FD282" s="28">
        <f t="shared" ca="1" si="441"/>
        <v>0</v>
      </c>
      <c r="FE282" s="28">
        <f t="shared" ca="1" si="442"/>
        <v>272</v>
      </c>
      <c r="FF282">
        <f t="shared" si="443"/>
        <v>0</v>
      </c>
      <c r="FG282" s="531" t="s">
        <v>174</v>
      </c>
    </row>
    <row r="283" spans="1:163">
      <c r="A283" s="113"/>
      <c r="B283" s="113">
        <f t="shared" ca="1" si="396"/>
        <v>0</v>
      </c>
      <c r="C283" s="113">
        <f t="shared" ca="1" si="397"/>
        <v>0</v>
      </c>
      <c r="D283" s="113">
        <f t="shared" ca="1" si="393"/>
        <v>0</v>
      </c>
      <c r="E283" s="113">
        <f t="shared" si="398"/>
        <v>0</v>
      </c>
      <c r="F283" s="115"/>
      <c r="G283" s="209">
        <f t="shared" si="486"/>
        <v>0</v>
      </c>
      <c r="H283" s="209">
        <f t="shared" si="484"/>
        <v>0</v>
      </c>
      <c r="I283" s="209">
        <f t="shared" si="485"/>
        <v>0</v>
      </c>
      <c r="J283" s="209">
        <f t="shared" si="468"/>
        <v>0</v>
      </c>
      <c r="K283" s="209">
        <f t="shared" si="469"/>
        <v>0</v>
      </c>
      <c r="L283" s="209">
        <f t="shared" si="470"/>
        <v>0</v>
      </c>
      <c r="M283" s="209">
        <f t="shared" si="471"/>
        <v>0</v>
      </c>
      <c r="N283" s="209">
        <f t="shared" si="472"/>
        <v>0</v>
      </c>
      <c r="O283" s="209">
        <f t="shared" si="467"/>
        <v>0</v>
      </c>
      <c r="P283" s="211">
        <f t="shared" si="473"/>
        <v>0</v>
      </c>
      <c r="Q283" s="209">
        <f t="shared" si="474"/>
        <v>0</v>
      </c>
      <c r="R283" s="209">
        <f t="shared" si="475"/>
        <v>0</v>
      </c>
      <c r="S283" s="209">
        <f t="shared" si="476"/>
        <v>0</v>
      </c>
      <c r="T283" s="209">
        <f t="shared" si="477"/>
        <v>0</v>
      </c>
      <c r="U283" s="209">
        <f t="shared" si="478"/>
        <v>0</v>
      </c>
      <c r="V283" s="209">
        <f t="shared" si="479"/>
        <v>0</v>
      </c>
      <c r="W283" s="209">
        <f t="shared" ca="1" si="480"/>
        <v>0</v>
      </c>
      <c r="X283" s="209">
        <f t="shared" ca="1" si="481"/>
        <v>0</v>
      </c>
      <c r="Y283" s="209">
        <f t="shared" ca="1" si="482"/>
        <v>0</v>
      </c>
      <c r="Z283" s="210" t="str">
        <f t="shared" ca="1" si="399"/>
        <v xml:space="preserve">        </v>
      </c>
      <c r="AA283" s="185"/>
      <c r="AB283" s="185">
        <f t="shared" ca="1" si="400"/>
        <v>0</v>
      </c>
      <c r="AC283" s="185">
        <f t="shared" ca="1" si="401"/>
        <v>0</v>
      </c>
      <c r="AD283" s="185">
        <f t="shared" ca="1" si="444"/>
        <v>0</v>
      </c>
      <c r="AE283" s="185"/>
      <c r="AF283" s="211"/>
      <c r="AG283" s="211"/>
      <c r="AH283" s="211"/>
      <c r="AI283" s="211"/>
      <c r="AJ283" s="211"/>
      <c r="AK283" s="211"/>
      <c r="AL283" s="211"/>
      <c r="AM283" s="211"/>
      <c r="AN283" s="211"/>
      <c r="AO283" s="211"/>
      <c r="AP283" s="623">
        <f t="shared" si="402"/>
        <v>0</v>
      </c>
      <c r="AQ283" s="211">
        <f t="shared" si="445"/>
        <v>0</v>
      </c>
      <c r="AR283" s="211">
        <f t="shared" si="446"/>
        <v>0</v>
      </c>
      <c r="AS283" s="211"/>
      <c r="AT283" s="211">
        <f t="shared" si="403"/>
        <v>0</v>
      </c>
      <c r="AU283" s="358">
        <f t="shared" si="404"/>
        <v>0</v>
      </c>
      <c r="AV283" s="211">
        <f t="shared" si="405"/>
        <v>0</v>
      </c>
      <c r="AW283" s="211">
        <f t="shared" ca="1" si="406"/>
        <v>0</v>
      </c>
      <c r="AX283" s="211">
        <f t="shared" ca="1" si="483"/>
        <v>0</v>
      </c>
      <c r="AY283" s="211">
        <f t="shared" ca="1" si="407"/>
        <v>0</v>
      </c>
      <c r="AZ283" s="212">
        <f ca="1">IF(AND(AW283,AX283=0,AY283=0)=0,0,IF(AW283&gt;0,'На банк Приват'!$J$1,IF(AX283&gt;0,'На Укрсиб'!$J$1,0)))</f>
        <v>0</v>
      </c>
      <c r="BA283" s="191"/>
      <c r="BB283" s="191">
        <f t="shared" ca="1" si="408"/>
        <v>0</v>
      </c>
      <c r="BC283" s="191">
        <f t="shared" ca="1" si="409"/>
        <v>0</v>
      </c>
      <c r="BD283" s="191">
        <f t="shared" ca="1" si="447"/>
        <v>0</v>
      </c>
      <c r="BE283" s="191"/>
      <c r="BF283" s="213"/>
      <c r="BG283" s="213"/>
      <c r="BH283" s="213"/>
      <c r="BI283" s="213"/>
      <c r="BJ283" s="213"/>
      <c r="BK283" s="213"/>
      <c r="BL283" s="213"/>
      <c r="BM283" s="213"/>
      <c r="BN283" s="213"/>
      <c r="BO283" s="213"/>
      <c r="BP283" s="623">
        <f t="shared" si="410"/>
        <v>0</v>
      </c>
      <c r="BQ283" s="213">
        <f t="shared" si="448"/>
        <v>0</v>
      </c>
      <c r="BR283" s="213">
        <f t="shared" si="449"/>
        <v>0</v>
      </c>
      <c r="BS283" s="213"/>
      <c r="BT283" s="213">
        <f t="shared" si="411"/>
        <v>0</v>
      </c>
      <c r="BU283" s="362">
        <f t="shared" si="450"/>
        <v>0</v>
      </c>
      <c r="BV283" s="213">
        <f t="shared" si="412"/>
        <v>0</v>
      </c>
      <c r="BW283" s="213">
        <f t="shared" ca="1" si="413"/>
        <v>0</v>
      </c>
      <c r="BX283" s="213">
        <f t="shared" ca="1" si="451"/>
        <v>0</v>
      </c>
      <c r="BY283" s="213">
        <f t="shared" ca="1" si="414"/>
        <v>0</v>
      </c>
      <c r="BZ283" s="214">
        <f ca="1">IF(AND(BW283,BX283=0)=0,0,IF(BW283&gt;0,'На банк Приват'!$P$1,IF(BX283&gt;0,'На Укрсиб'!$P$1,0)))</f>
        <v>0</v>
      </c>
      <c r="CA283" s="198">
        <v>276</v>
      </c>
      <c r="CB283" s="198">
        <f t="shared" ca="1" si="415"/>
        <v>0</v>
      </c>
      <c r="CC283" s="198">
        <f t="shared" ca="1" si="416"/>
        <v>0</v>
      </c>
      <c r="CD283" s="198">
        <f t="shared" ca="1" si="452"/>
        <v>0</v>
      </c>
      <c r="CE283" s="198"/>
      <c r="CF283" s="215"/>
      <c r="CG283" s="215"/>
      <c r="CH283" s="215"/>
      <c r="CI283" s="215"/>
      <c r="CJ283" s="215"/>
      <c r="CK283" s="215"/>
      <c r="CL283" s="215"/>
      <c r="CM283" s="215">
        <f t="shared" si="487"/>
        <v>0</v>
      </c>
      <c r="CN283" s="215"/>
      <c r="CO283" s="215"/>
      <c r="CP283" s="215">
        <f t="shared" si="417"/>
        <v>0</v>
      </c>
      <c r="CQ283" s="215">
        <f t="shared" si="453"/>
        <v>0</v>
      </c>
      <c r="CR283" s="215">
        <f t="shared" si="454"/>
        <v>0</v>
      </c>
      <c r="CS283" s="215"/>
      <c r="CT283" s="215">
        <f t="shared" si="418"/>
        <v>0</v>
      </c>
      <c r="CU283" s="369">
        <f t="shared" si="419"/>
        <v>0</v>
      </c>
      <c r="CV283" s="215">
        <f t="shared" si="420"/>
        <v>0</v>
      </c>
      <c r="CW283" s="215">
        <f t="shared" ca="1" si="421"/>
        <v>0</v>
      </c>
      <c r="CX283" s="215">
        <f t="shared" ca="1" si="455"/>
        <v>0</v>
      </c>
      <c r="CY283" s="215">
        <f t="shared" ca="1" si="422"/>
        <v>0</v>
      </c>
      <c r="CZ283" s="216">
        <f ca="1">IF(AND(CW283,CX283=0)=0,0,IF(CW283&gt;0,'На банк Приват'!$V$1,IF(CX283&gt;0,'На Укрсиб'!$V$1,0)))</f>
        <v>0</v>
      </c>
      <c r="DA283" s="204"/>
      <c r="DB283" s="204">
        <f t="shared" ca="1" si="423"/>
        <v>0</v>
      </c>
      <c r="DC283" s="204">
        <f t="shared" ca="1" si="424"/>
        <v>0</v>
      </c>
      <c r="DD283" s="204">
        <f t="shared" ca="1" si="456"/>
        <v>0</v>
      </c>
      <c r="DE283" s="204"/>
      <c r="DF283" s="217"/>
      <c r="DG283" s="217"/>
      <c r="DH283" s="217"/>
      <c r="DI283" s="217"/>
      <c r="DJ283" s="217"/>
      <c r="DK283" s="217"/>
      <c r="DL283" s="217"/>
      <c r="DM283" s="217"/>
      <c r="DN283" s="217"/>
      <c r="DO283" s="217"/>
      <c r="DP283" s="763">
        <f t="shared" si="425"/>
        <v>0</v>
      </c>
      <c r="DQ283" s="217">
        <f t="shared" si="458"/>
        <v>0</v>
      </c>
      <c r="DR283" s="217">
        <f t="shared" si="459"/>
        <v>0</v>
      </c>
      <c r="DS283" s="217"/>
      <c r="DT283" s="217">
        <f t="shared" si="426"/>
        <v>0</v>
      </c>
      <c r="DU283" s="366">
        <f t="shared" si="460"/>
        <v>0</v>
      </c>
      <c r="DV283" s="217">
        <f t="shared" si="427"/>
        <v>0</v>
      </c>
      <c r="DW283" s="217">
        <f t="shared" ca="1" si="428"/>
        <v>0</v>
      </c>
      <c r="DX283" s="217">
        <f t="shared" ca="1" si="461"/>
        <v>0</v>
      </c>
      <c r="DY283" s="217">
        <f t="shared" ca="1" si="429"/>
        <v>0</v>
      </c>
      <c r="DZ283" s="218">
        <f ca="1">IF(AND(DW283,DX283=0)=0,0,IF(DW283&gt;0,'На банк Приват'!$AB$1,IF(DX283&gt;0,'На Укрсиб'!$V$1,0)))</f>
        <v>0</v>
      </c>
      <c r="EA283" s="207"/>
      <c r="EB283" s="207">
        <f t="shared" ca="1" si="430"/>
        <v>0</v>
      </c>
      <c r="EC283" s="207">
        <f t="shared" ca="1" si="431"/>
        <v>0</v>
      </c>
      <c r="ED283" s="207">
        <f t="shared" ca="1" si="462"/>
        <v>0</v>
      </c>
      <c r="EE283" s="207"/>
      <c r="EF283" s="219"/>
      <c r="EG283" s="219"/>
      <c r="EH283" s="219"/>
      <c r="EI283" s="219"/>
      <c r="EJ283" s="219"/>
      <c r="EK283" s="219"/>
      <c r="EL283" s="219"/>
      <c r="EM283" s="219">
        <f t="shared" si="432"/>
        <v>0</v>
      </c>
      <c r="EN283" s="219"/>
      <c r="EO283" s="219"/>
      <c r="EP283" s="219">
        <f t="shared" si="433"/>
        <v>0</v>
      </c>
      <c r="EQ283" s="219">
        <f t="shared" si="463"/>
        <v>0</v>
      </c>
      <c r="ER283" s="219">
        <f t="shared" si="464"/>
        <v>0</v>
      </c>
      <c r="ES283" s="219"/>
      <c r="ET283" s="219">
        <f t="shared" si="434"/>
        <v>0</v>
      </c>
      <c r="EU283" s="363">
        <f t="shared" si="465"/>
        <v>0</v>
      </c>
      <c r="EV283" s="219">
        <f t="shared" si="435"/>
        <v>0</v>
      </c>
      <c r="EW283" s="219">
        <f t="shared" ca="1" si="436"/>
        <v>0</v>
      </c>
      <c r="EX283" s="219">
        <f t="shared" ca="1" si="466"/>
        <v>0</v>
      </c>
      <c r="EY283" s="219">
        <f t="shared" ca="1" si="437"/>
        <v>0</v>
      </c>
      <c r="EZ283" s="220">
        <f ca="1">IF(AND(EW283,EX283=0)=0,0,IF(EW283&gt;0,'На банк Приват'!$AH$1,IF(EX283&gt;0,'На Укрсиб'!$AH$1,0)))</f>
        <v>0</v>
      </c>
      <c r="FA283" s="28">
        <f t="shared" ca="1" si="438"/>
        <v>0</v>
      </c>
      <c r="FB283" s="28">
        <f t="shared" ca="1" si="439"/>
        <v>0</v>
      </c>
      <c r="FC283" s="28">
        <f t="shared" ca="1" si="440"/>
        <v>0</v>
      </c>
      <c r="FD283" s="28">
        <f t="shared" ca="1" si="441"/>
        <v>0</v>
      </c>
      <c r="FE283" s="28">
        <f t="shared" ca="1" si="442"/>
        <v>273</v>
      </c>
      <c r="FF283">
        <f t="shared" si="443"/>
        <v>0</v>
      </c>
      <c r="FG283" s="531" t="s">
        <v>675</v>
      </c>
    </row>
    <row r="284" spans="1:163">
      <c r="A284" s="113"/>
      <c r="B284" s="113">
        <f t="shared" ca="1" si="396"/>
        <v>0</v>
      </c>
      <c r="C284" s="113">
        <f t="shared" ca="1" si="397"/>
        <v>0</v>
      </c>
      <c r="D284" s="113">
        <f t="shared" ca="1" si="393"/>
        <v>0</v>
      </c>
      <c r="E284" s="113">
        <f t="shared" si="398"/>
        <v>0</v>
      </c>
      <c r="F284" s="115"/>
      <c r="G284" s="209">
        <f t="shared" si="486"/>
        <v>0</v>
      </c>
      <c r="H284" s="209">
        <f t="shared" si="484"/>
        <v>0</v>
      </c>
      <c r="I284" s="209">
        <f t="shared" si="485"/>
        <v>0</v>
      </c>
      <c r="J284" s="209">
        <f t="shared" si="468"/>
        <v>0</v>
      </c>
      <c r="K284" s="209">
        <f t="shared" si="469"/>
        <v>0</v>
      </c>
      <c r="L284" s="209">
        <f t="shared" si="470"/>
        <v>0</v>
      </c>
      <c r="M284" s="209">
        <f t="shared" si="471"/>
        <v>0</v>
      </c>
      <c r="N284" s="209">
        <f t="shared" si="472"/>
        <v>0</v>
      </c>
      <c r="O284" s="209">
        <f t="shared" si="467"/>
        <v>0</v>
      </c>
      <c r="P284" s="211">
        <f t="shared" si="473"/>
        <v>0</v>
      </c>
      <c r="Q284" s="209">
        <f t="shared" si="474"/>
        <v>0</v>
      </c>
      <c r="R284" s="209">
        <f t="shared" si="475"/>
        <v>0</v>
      </c>
      <c r="S284" s="209">
        <f t="shared" si="476"/>
        <v>0</v>
      </c>
      <c r="T284" s="209">
        <f t="shared" si="477"/>
        <v>0</v>
      </c>
      <c r="U284" s="209">
        <f t="shared" si="478"/>
        <v>0</v>
      </c>
      <c r="V284" s="209">
        <f t="shared" si="479"/>
        <v>0</v>
      </c>
      <c r="W284" s="209">
        <f t="shared" ca="1" si="480"/>
        <v>0</v>
      </c>
      <c r="X284" s="209">
        <f t="shared" ca="1" si="481"/>
        <v>0</v>
      </c>
      <c r="Y284" s="209">
        <f t="shared" ca="1" si="482"/>
        <v>0</v>
      </c>
      <c r="Z284" s="210" t="str">
        <f t="shared" ca="1" si="399"/>
        <v xml:space="preserve">        </v>
      </c>
      <c r="AA284" s="185"/>
      <c r="AB284" s="185">
        <f t="shared" ca="1" si="400"/>
        <v>0</v>
      </c>
      <c r="AC284" s="185">
        <f t="shared" ca="1" si="401"/>
        <v>0</v>
      </c>
      <c r="AD284" s="185">
        <f t="shared" ca="1" si="444"/>
        <v>0</v>
      </c>
      <c r="AE284" s="185"/>
      <c r="AF284" s="211"/>
      <c r="AG284" s="211"/>
      <c r="AH284" s="211"/>
      <c r="AI284" s="211"/>
      <c r="AJ284" s="211"/>
      <c r="AK284" s="211"/>
      <c r="AL284" s="211"/>
      <c r="AM284" s="211"/>
      <c r="AN284" s="211"/>
      <c r="AO284" s="211"/>
      <c r="AP284" s="623">
        <f t="shared" si="402"/>
        <v>0</v>
      </c>
      <c r="AQ284" s="211">
        <f t="shared" si="445"/>
        <v>0</v>
      </c>
      <c r="AR284" s="211">
        <f t="shared" si="446"/>
        <v>0</v>
      </c>
      <c r="AS284" s="211"/>
      <c r="AT284" s="211">
        <f t="shared" si="403"/>
        <v>0</v>
      </c>
      <c r="AU284" s="358">
        <f t="shared" si="404"/>
        <v>0</v>
      </c>
      <c r="AV284" s="211">
        <f t="shared" si="405"/>
        <v>0</v>
      </c>
      <c r="AW284" s="211">
        <f t="shared" ca="1" si="406"/>
        <v>0</v>
      </c>
      <c r="AX284" s="211">
        <f t="shared" ca="1" si="483"/>
        <v>0</v>
      </c>
      <c r="AY284" s="211">
        <f t="shared" ca="1" si="407"/>
        <v>0</v>
      </c>
      <c r="AZ284" s="212">
        <f ca="1">IF(AND(AW284,AX284=0,AY284=0)=0,0,IF(AW284&gt;0,'На банк Приват'!$J$1,IF(AX284&gt;0,'На Укрсиб'!$J$1,0)))</f>
        <v>0</v>
      </c>
      <c r="BA284" s="191"/>
      <c r="BB284" s="191">
        <f t="shared" ca="1" si="408"/>
        <v>0</v>
      </c>
      <c r="BC284" s="191">
        <f t="shared" ca="1" si="409"/>
        <v>0</v>
      </c>
      <c r="BD284" s="191">
        <f t="shared" ca="1" si="447"/>
        <v>0</v>
      </c>
      <c r="BE284" s="191"/>
      <c r="BF284" s="213"/>
      <c r="BG284" s="213"/>
      <c r="BH284" s="213"/>
      <c r="BI284" s="213"/>
      <c r="BJ284" s="213"/>
      <c r="BK284" s="213"/>
      <c r="BL284" s="213"/>
      <c r="BM284" s="213"/>
      <c r="BN284" s="213"/>
      <c r="BO284" s="213"/>
      <c r="BP284" s="623">
        <f t="shared" si="410"/>
        <v>0</v>
      </c>
      <c r="BQ284" s="213">
        <f t="shared" si="448"/>
        <v>0</v>
      </c>
      <c r="BR284" s="213">
        <f t="shared" si="449"/>
        <v>0</v>
      </c>
      <c r="BS284" s="213"/>
      <c r="BT284" s="213">
        <f t="shared" si="411"/>
        <v>0</v>
      </c>
      <c r="BU284" s="362">
        <f t="shared" si="450"/>
        <v>0</v>
      </c>
      <c r="BV284" s="213">
        <f t="shared" si="412"/>
        <v>0</v>
      </c>
      <c r="BW284" s="213">
        <f t="shared" ca="1" si="413"/>
        <v>0</v>
      </c>
      <c r="BX284" s="213">
        <f t="shared" ca="1" si="451"/>
        <v>0</v>
      </c>
      <c r="BY284" s="213">
        <f t="shared" ca="1" si="414"/>
        <v>0</v>
      </c>
      <c r="BZ284" s="214">
        <f ca="1">IF(AND(BW284,BX284=0)=0,0,IF(BW284&gt;0,'На банк Приват'!$P$1,IF(BX284&gt;0,'На Укрсиб'!$P$1,0)))</f>
        <v>0</v>
      </c>
      <c r="CA284" s="198">
        <v>277</v>
      </c>
      <c r="CB284" s="198">
        <f t="shared" ca="1" si="415"/>
        <v>0</v>
      </c>
      <c r="CC284" s="198">
        <f t="shared" ca="1" si="416"/>
        <v>0</v>
      </c>
      <c r="CD284" s="198">
        <f t="shared" ca="1" si="452"/>
        <v>0</v>
      </c>
      <c r="CE284" s="198"/>
      <c r="CF284" s="215"/>
      <c r="CG284" s="215"/>
      <c r="CH284" s="215"/>
      <c r="CI284" s="215"/>
      <c r="CJ284" s="215"/>
      <c r="CK284" s="215"/>
      <c r="CL284" s="215"/>
      <c r="CM284" s="215">
        <f t="shared" si="487"/>
        <v>0</v>
      </c>
      <c r="CN284" s="215"/>
      <c r="CO284" s="215"/>
      <c r="CP284" s="215">
        <f t="shared" si="417"/>
        <v>0</v>
      </c>
      <c r="CQ284" s="215">
        <f t="shared" si="453"/>
        <v>0</v>
      </c>
      <c r="CR284" s="215">
        <f t="shared" si="454"/>
        <v>0</v>
      </c>
      <c r="CS284" s="215"/>
      <c r="CT284" s="215">
        <f t="shared" si="418"/>
        <v>0</v>
      </c>
      <c r="CU284" s="369">
        <f t="shared" si="419"/>
        <v>0</v>
      </c>
      <c r="CV284" s="215">
        <f t="shared" si="420"/>
        <v>0</v>
      </c>
      <c r="CW284" s="215">
        <f t="shared" ca="1" si="421"/>
        <v>0</v>
      </c>
      <c r="CX284" s="215">
        <f t="shared" ca="1" si="455"/>
        <v>0</v>
      </c>
      <c r="CY284" s="215">
        <f t="shared" ca="1" si="422"/>
        <v>0</v>
      </c>
      <c r="CZ284" s="216">
        <f ca="1">IF(AND(CW284,CX284=0)=0,0,IF(CW284&gt;0,'На банк Приват'!$V$1,IF(CX284&gt;0,'На Укрсиб'!$V$1,0)))</f>
        <v>0</v>
      </c>
      <c r="DA284" s="204"/>
      <c r="DB284" s="204">
        <f t="shared" ca="1" si="423"/>
        <v>0</v>
      </c>
      <c r="DC284" s="204">
        <f t="shared" ca="1" si="424"/>
        <v>0</v>
      </c>
      <c r="DD284" s="204">
        <f t="shared" ca="1" si="456"/>
        <v>0</v>
      </c>
      <c r="DE284" s="204"/>
      <c r="DF284" s="217"/>
      <c r="DG284" s="217"/>
      <c r="DH284" s="217"/>
      <c r="DI284" s="217"/>
      <c r="DJ284" s="217"/>
      <c r="DK284" s="217"/>
      <c r="DL284" s="217"/>
      <c r="DM284" s="217">
        <f t="shared" si="457"/>
        <v>0</v>
      </c>
      <c r="DN284" s="217"/>
      <c r="DO284" s="217"/>
      <c r="DP284" s="763">
        <f t="shared" si="425"/>
        <v>0</v>
      </c>
      <c r="DQ284" s="217">
        <f t="shared" si="458"/>
        <v>0</v>
      </c>
      <c r="DR284" s="217">
        <f t="shared" si="459"/>
        <v>0</v>
      </c>
      <c r="DS284" s="217"/>
      <c r="DT284" s="217">
        <f t="shared" si="426"/>
        <v>0</v>
      </c>
      <c r="DU284" s="366">
        <f t="shared" si="460"/>
        <v>0</v>
      </c>
      <c r="DV284" s="217">
        <f t="shared" si="427"/>
        <v>0</v>
      </c>
      <c r="DW284" s="217">
        <f t="shared" ca="1" si="428"/>
        <v>0</v>
      </c>
      <c r="DX284" s="217">
        <f t="shared" ca="1" si="461"/>
        <v>0</v>
      </c>
      <c r="DY284" s="217">
        <f t="shared" ca="1" si="429"/>
        <v>0</v>
      </c>
      <c r="DZ284" s="218">
        <f ca="1">IF(AND(DW284,DX284=0)=0,0,IF(DW284&gt;0,'На банк Приват'!$AB$1,IF(DX284&gt;0,'На Укрсиб'!$V$1,0)))</f>
        <v>0</v>
      </c>
      <c r="EA284" s="207"/>
      <c r="EB284" s="207">
        <f t="shared" ca="1" si="430"/>
        <v>0</v>
      </c>
      <c r="EC284" s="207">
        <f t="shared" ca="1" si="431"/>
        <v>0</v>
      </c>
      <c r="ED284" s="207">
        <f t="shared" ca="1" si="462"/>
        <v>0</v>
      </c>
      <c r="EE284" s="207"/>
      <c r="EF284" s="219"/>
      <c r="EG284" s="219"/>
      <c r="EH284" s="219"/>
      <c r="EI284" s="219"/>
      <c r="EJ284" s="219"/>
      <c r="EK284" s="219"/>
      <c r="EL284" s="219"/>
      <c r="EM284" s="219">
        <f t="shared" si="432"/>
        <v>0</v>
      </c>
      <c r="EN284" s="219"/>
      <c r="EO284" s="219"/>
      <c r="EP284" s="219">
        <f t="shared" si="433"/>
        <v>0</v>
      </c>
      <c r="EQ284" s="219">
        <f t="shared" si="463"/>
        <v>0</v>
      </c>
      <c r="ER284" s="219">
        <f t="shared" si="464"/>
        <v>0</v>
      </c>
      <c r="ES284" s="219"/>
      <c r="ET284" s="219">
        <f t="shared" si="434"/>
        <v>0</v>
      </c>
      <c r="EU284" s="363">
        <f t="shared" si="465"/>
        <v>0</v>
      </c>
      <c r="EV284" s="219">
        <f t="shared" si="435"/>
        <v>0</v>
      </c>
      <c r="EW284" s="219">
        <f t="shared" ca="1" si="436"/>
        <v>0</v>
      </c>
      <c r="EX284" s="219">
        <f t="shared" ca="1" si="466"/>
        <v>0</v>
      </c>
      <c r="EY284" s="219">
        <f t="shared" ca="1" si="437"/>
        <v>0</v>
      </c>
      <c r="EZ284" s="220">
        <f ca="1">IF(AND(EW284,EX284=0)=0,0,IF(EW284&gt;0,'На банк Приват'!$AH$1,IF(EX284&gt;0,'На Укрсиб'!$AH$1,0)))</f>
        <v>0</v>
      </c>
      <c r="FA284" s="28">
        <f t="shared" ca="1" si="438"/>
        <v>0</v>
      </c>
      <c r="FB284" s="28">
        <f t="shared" ca="1" si="439"/>
        <v>0</v>
      </c>
      <c r="FC284" s="28">
        <f t="shared" ca="1" si="440"/>
        <v>0</v>
      </c>
      <c r="FD284" s="28">
        <f t="shared" ca="1" si="441"/>
        <v>0</v>
      </c>
      <c r="FE284" s="28">
        <f t="shared" ca="1" si="442"/>
        <v>274</v>
      </c>
      <c r="FF284">
        <f t="shared" si="443"/>
        <v>0</v>
      </c>
      <c r="FG284" s="531" t="s">
        <v>175</v>
      </c>
    </row>
    <row r="285" spans="1:163">
      <c r="A285" s="113"/>
      <c r="B285" s="113">
        <f t="shared" ca="1" si="396"/>
        <v>0</v>
      </c>
      <c r="C285" s="113">
        <f t="shared" ca="1" si="397"/>
        <v>0</v>
      </c>
      <c r="D285" s="113">
        <f t="shared" ca="1" si="393"/>
        <v>0</v>
      </c>
      <c r="E285" s="113">
        <f t="shared" si="398"/>
        <v>0</v>
      </c>
      <c r="F285" s="115"/>
      <c r="G285" s="209">
        <f t="shared" si="486"/>
        <v>0</v>
      </c>
      <c r="H285" s="209">
        <f t="shared" si="484"/>
        <v>0</v>
      </c>
      <c r="I285" s="209">
        <f t="shared" si="485"/>
        <v>0</v>
      </c>
      <c r="J285" s="209">
        <f t="shared" si="468"/>
        <v>0</v>
      </c>
      <c r="K285" s="209">
        <f t="shared" si="469"/>
        <v>0</v>
      </c>
      <c r="L285" s="209">
        <f t="shared" si="470"/>
        <v>0</v>
      </c>
      <c r="M285" s="209">
        <f t="shared" si="471"/>
        <v>0</v>
      </c>
      <c r="N285" s="209">
        <f t="shared" si="472"/>
        <v>0</v>
      </c>
      <c r="O285" s="209">
        <f t="shared" si="467"/>
        <v>0</v>
      </c>
      <c r="P285" s="211">
        <f t="shared" si="473"/>
        <v>0</v>
      </c>
      <c r="Q285" s="209">
        <f t="shared" si="474"/>
        <v>0</v>
      </c>
      <c r="R285" s="209">
        <f t="shared" si="475"/>
        <v>0</v>
      </c>
      <c r="S285" s="209">
        <f t="shared" si="476"/>
        <v>0</v>
      </c>
      <c r="T285" s="209">
        <f t="shared" si="477"/>
        <v>0</v>
      </c>
      <c r="U285" s="209">
        <f t="shared" si="478"/>
        <v>0</v>
      </c>
      <c r="V285" s="209">
        <f t="shared" si="479"/>
        <v>0</v>
      </c>
      <c r="W285" s="209">
        <f t="shared" ca="1" si="480"/>
        <v>0</v>
      </c>
      <c r="X285" s="209">
        <f t="shared" ca="1" si="481"/>
        <v>0</v>
      </c>
      <c r="Y285" s="209">
        <f t="shared" ca="1" si="482"/>
        <v>0</v>
      </c>
      <c r="Z285" s="210" t="str">
        <f t="shared" ca="1" si="399"/>
        <v xml:space="preserve">        </v>
      </c>
      <c r="AA285" s="185"/>
      <c r="AB285" s="185">
        <f t="shared" ca="1" si="400"/>
        <v>0</v>
      </c>
      <c r="AC285" s="185">
        <f t="shared" ca="1" si="401"/>
        <v>0</v>
      </c>
      <c r="AD285" s="185">
        <f t="shared" ca="1" si="444"/>
        <v>0</v>
      </c>
      <c r="AE285" s="185"/>
      <c r="AF285" s="211"/>
      <c r="AG285" s="211"/>
      <c r="AH285" s="211"/>
      <c r="AI285" s="211"/>
      <c r="AJ285" s="211"/>
      <c r="AK285" s="211"/>
      <c r="AL285" s="211"/>
      <c r="AM285" s="211"/>
      <c r="AN285" s="211"/>
      <c r="AO285" s="211"/>
      <c r="AP285" s="623">
        <f t="shared" si="402"/>
        <v>0</v>
      </c>
      <c r="AQ285" s="211">
        <f t="shared" si="445"/>
        <v>0</v>
      </c>
      <c r="AR285" s="211">
        <f t="shared" si="446"/>
        <v>0</v>
      </c>
      <c r="AS285" s="211"/>
      <c r="AT285" s="211">
        <f t="shared" si="403"/>
        <v>0</v>
      </c>
      <c r="AU285" s="358">
        <f t="shared" si="404"/>
        <v>0</v>
      </c>
      <c r="AV285" s="211">
        <f t="shared" si="405"/>
        <v>0</v>
      </c>
      <c r="AW285" s="211">
        <f t="shared" ca="1" si="406"/>
        <v>0</v>
      </c>
      <c r="AX285" s="211">
        <f t="shared" ca="1" si="483"/>
        <v>0</v>
      </c>
      <c r="AY285" s="211">
        <f t="shared" ca="1" si="407"/>
        <v>0</v>
      </c>
      <c r="AZ285" s="212">
        <f ca="1">IF(AND(AW285,AX285=0,AY285=0)=0,0,IF(AW285&gt;0,'На банк Приват'!$J$1,IF(AX285&gt;0,'На Укрсиб'!$J$1,0)))</f>
        <v>0</v>
      </c>
      <c r="BA285" s="191"/>
      <c r="BB285" s="191">
        <f t="shared" ca="1" si="408"/>
        <v>0</v>
      </c>
      <c r="BC285" s="191">
        <f t="shared" ca="1" si="409"/>
        <v>0</v>
      </c>
      <c r="BD285" s="191">
        <f t="shared" ca="1" si="447"/>
        <v>0</v>
      </c>
      <c r="BE285" s="191"/>
      <c r="BF285" s="213"/>
      <c r="BG285" s="213"/>
      <c r="BH285" s="213"/>
      <c r="BI285" s="213"/>
      <c r="BJ285" s="213"/>
      <c r="BK285" s="213"/>
      <c r="BL285" s="213"/>
      <c r="BM285" s="213"/>
      <c r="BN285" s="213"/>
      <c r="BO285" s="213"/>
      <c r="BP285" s="623">
        <f t="shared" si="410"/>
        <v>0</v>
      </c>
      <c r="BQ285" s="213">
        <f t="shared" si="448"/>
        <v>0</v>
      </c>
      <c r="BR285" s="213">
        <f t="shared" si="449"/>
        <v>0</v>
      </c>
      <c r="BS285" s="213"/>
      <c r="BT285" s="213">
        <f t="shared" si="411"/>
        <v>0</v>
      </c>
      <c r="BU285" s="362">
        <f t="shared" si="450"/>
        <v>0</v>
      </c>
      <c r="BV285" s="213">
        <f t="shared" si="412"/>
        <v>0</v>
      </c>
      <c r="BW285" s="213">
        <f t="shared" ca="1" si="413"/>
        <v>0</v>
      </c>
      <c r="BX285" s="213">
        <f t="shared" ca="1" si="451"/>
        <v>0</v>
      </c>
      <c r="BY285" s="213">
        <f t="shared" ca="1" si="414"/>
        <v>0</v>
      </c>
      <c r="BZ285" s="214">
        <f ca="1">IF(AND(BW285,BX285=0)=0,0,IF(BW285&gt;0,'На банк Приват'!$P$1,IF(BX285&gt;0,'На Укрсиб'!$P$1,0)))</f>
        <v>0</v>
      </c>
      <c r="CA285" s="198">
        <v>278</v>
      </c>
      <c r="CB285" s="198">
        <f t="shared" ca="1" si="415"/>
        <v>0</v>
      </c>
      <c r="CC285" s="198">
        <f t="shared" ca="1" si="416"/>
        <v>0</v>
      </c>
      <c r="CD285" s="198">
        <f t="shared" ca="1" si="452"/>
        <v>0</v>
      </c>
      <c r="CE285" s="198"/>
      <c r="CF285" s="215"/>
      <c r="CG285" s="215"/>
      <c r="CH285" s="215"/>
      <c r="CI285" s="215"/>
      <c r="CJ285" s="215"/>
      <c r="CK285" s="215"/>
      <c r="CL285" s="215"/>
      <c r="CM285" s="215">
        <f t="shared" si="487"/>
        <v>0</v>
      </c>
      <c r="CN285" s="215"/>
      <c r="CO285" s="215"/>
      <c r="CP285" s="215">
        <f t="shared" si="417"/>
        <v>0</v>
      </c>
      <c r="CQ285" s="215">
        <f t="shared" si="453"/>
        <v>0</v>
      </c>
      <c r="CR285" s="215">
        <f t="shared" si="454"/>
        <v>0</v>
      </c>
      <c r="CS285" s="215"/>
      <c r="CT285" s="215">
        <f t="shared" si="418"/>
        <v>0</v>
      </c>
      <c r="CU285" s="369">
        <f t="shared" si="419"/>
        <v>0</v>
      </c>
      <c r="CV285" s="215">
        <f t="shared" si="420"/>
        <v>0</v>
      </c>
      <c r="CW285" s="215">
        <f t="shared" ca="1" si="421"/>
        <v>0</v>
      </c>
      <c r="CX285" s="215">
        <f t="shared" ca="1" si="455"/>
        <v>0</v>
      </c>
      <c r="CY285" s="215">
        <f t="shared" ca="1" si="422"/>
        <v>0</v>
      </c>
      <c r="CZ285" s="216">
        <f ca="1">IF(AND(CW285,CX285=0)=0,0,IF(CW285&gt;0,'На банк Приват'!$V$1,IF(CX285&gt;0,'На Укрсиб'!$V$1,0)))</f>
        <v>0</v>
      </c>
      <c r="DA285" s="204"/>
      <c r="DB285" s="204">
        <f t="shared" ca="1" si="423"/>
        <v>0</v>
      </c>
      <c r="DC285" s="204">
        <f t="shared" ca="1" si="424"/>
        <v>0</v>
      </c>
      <c r="DD285" s="204">
        <f t="shared" ca="1" si="456"/>
        <v>0</v>
      </c>
      <c r="DE285" s="204"/>
      <c r="DF285" s="217"/>
      <c r="DG285" s="217"/>
      <c r="DH285" s="217"/>
      <c r="DI285" s="217"/>
      <c r="DJ285" s="217"/>
      <c r="DK285" s="217"/>
      <c r="DL285" s="217"/>
      <c r="DM285" s="217">
        <f t="shared" si="457"/>
        <v>0</v>
      </c>
      <c r="DN285" s="217"/>
      <c r="DO285" s="217"/>
      <c r="DP285" s="763">
        <f t="shared" si="425"/>
        <v>0</v>
      </c>
      <c r="DQ285" s="217">
        <f t="shared" si="458"/>
        <v>0</v>
      </c>
      <c r="DR285" s="217">
        <f t="shared" si="459"/>
        <v>0</v>
      </c>
      <c r="DS285" s="217"/>
      <c r="DT285" s="217">
        <f t="shared" si="426"/>
        <v>0</v>
      </c>
      <c r="DU285" s="366">
        <f t="shared" si="460"/>
        <v>0</v>
      </c>
      <c r="DV285" s="217">
        <f t="shared" si="427"/>
        <v>0</v>
      </c>
      <c r="DW285" s="217">
        <f t="shared" ca="1" si="428"/>
        <v>0</v>
      </c>
      <c r="DX285" s="217">
        <f t="shared" ca="1" si="461"/>
        <v>0</v>
      </c>
      <c r="DY285" s="217">
        <f t="shared" ca="1" si="429"/>
        <v>0</v>
      </c>
      <c r="DZ285" s="218">
        <f ca="1">IF(AND(DW285,DX285=0)=0,0,IF(DW285&gt;0,'На банк Приват'!$AB$1,IF(DX285&gt;0,'На Укрсиб'!$V$1,0)))</f>
        <v>0</v>
      </c>
      <c r="EA285" s="207"/>
      <c r="EB285" s="207">
        <f t="shared" ca="1" si="430"/>
        <v>0</v>
      </c>
      <c r="EC285" s="207">
        <f t="shared" ca="1" si="431"/>
        <v>0</v>
      </c>
      <c r="ED285" s="207">
        <f t="shared" ca="1" si="462"/>
        <v>0</v>
      </c>
      <c r="EE285" s="207"/>
      <c r="EF285" s="219"/>
      <c r="EG285" s="219"/>
      <c r="EH285" s="219"/>
      <c r="EI285" s="219"/>
      <c r="EJ285" s="219"/>
      <c r="EK285" s="219"/>
      <c r="EL285" s="219"/>
      <c r="EM285" s="219">
        <f t="shared" si="432"/>
        <v>0</v>
      </c>
      <c r="EN285" s="219"/>
      <c r="EO285" s="219"/>
      <c r="EP285" s="219">
        <f t="shared" si="433"/>
        <v>0</v>
      </c>
      <c r="EQ285" s="219">
        <f t="shared" si="463"/>
        <v>0</v>
      </c>
      <c r="ER285" s="219">
        <f t="shared" si="464"/>
        <v>0</v>
      </c>
      <c r="ES285" s="219"/>
      <c r="ET285" s="219">
        <f t="shared" si="434"/>
        <v>0</v>
      </c>
      <c r="EU285" s="363">
        <f t="shared" si="465"/>
        <v>0</v>
      </c>
      <c r="EV285" s="219">
        <f t="shared" si="435"/>
        <v>0</v>
      </c>
      <c r="EW285" s="219">
        <f t="shared" ca="1" si="436"/>
        <v>0</v>
      </c>
      <c r="EX285" s="219">
        <f t="shared" ca="1" si="466"/>
        <v>0</v>
      </c>
      <c r="EY285" s="219">
        <f t="shared" ca="1" si="437"/>
        <v>0</v>
      </c>
      <c r="EZ285" s="220">
        <f ca="1">IF(AND(EW285,EX285=0)=0,0,IF(EW285&gt;0,'На банк Приват'!$AH$1,IF(EX285&gt;0,'На Укрсиб'!$AH$1,0)))</f>
        <v>0</v>
      </c>
      <c r="FA285" s="28">
        <f t="shared" ca="1" si="438"/>
        <v>0</v>
      </c>
      <c r="FB285" s="28">
        <f t="shared" ca="1" si="439"/>
        <v>0</v>
      </c>
      <c r="FC285" s="28">
        <f t="shared" ca="1" si="440"/>
        <v>0</v>
      </c>
      <c r="FD285" s="28">
        <f t="shared" ca="1" si="441"/>
        <v>0</v>
      </c>
      <c r="FE285" s="28">
        <f t="shared" ca="1" si="442"/>
        <v>275</v>
      </c>
      <c r="FF285">
        <f t="shared" si="443"/>
        <v>0</v>
      </c>
      <c r="FG285" s="531" t="s">
        <v>176</v>
      </c>
    </row>
    <row r="286" spans="1:163">
      <c r="A286" s="113"/>
      <c r="B286" s="113">
        <f t="shared" ca="1" si="396"/>
        <v>0</v>
      </c>
      <c r="C286" s="113">
        <f t="shared" ca="1" si="397"/>
        <v>0</v>
      </c>
      <c r="D286" s="113">
        <f t="shared" ca="1" si="393"/>
        <v>0</v>
      </c>
      <c r="E286" s="113">
        <f t="shared" si="398"/>
        <v>0</v>
      </c>
      <c r="F286" s="115"/>
      <c r="G286" s="209">
        <f t="shared" si="486"/>
        <v>0</v>
      </c>
      <c r="H286" s="209">
        <f t="shared" si="484"/>
        <v>0</v>
      </c>
      <c r="I286" s="209">
        <f t="shared" si="485"/>
        <v>0</v>
      </c>
      <c r="J286" s="209">
        <f t="shared" si="468"/>
        <v>0</v>
      </c>
      <c r="K286" s="209">
        <f t="shared" si="469"/>
        <v>0</v>
      </c>
      <c r="L286" s="209">
        <f t="shared" si="470"/>
        <v>0</v>
      </c>
      <c r="M286" s="209">
        <f t="shared" si="471"/>
        <v>0</v>
      </c>
      <c r="N286" s="209">
        <f t="shared" si="472"/>
        <v>0</v>
      </c>
      <c r="O286" s="209">
        <f t="shared" si="467"/>
        <v>0</v>
      </c>
      <c r="P286" s="211">
        <f t="shared" si="473"/>
        <v>0</v>
      </c>
      <c r="Q286" s="209">
        <f t="shared" si="474"/>
        <v>0</v>
      </c>
      <c r="R286" s="209">
        <f t="shared" si="475"/>
        <v>0</v>
      </c>
      <c r="S286" s="209">
        <f t="shared" si="476"/>
        <v>0</v>
      </c>
      <c r="T286" s="209">
        <f t="shared" si="477"/>
        <v>0</v>
      </c>
      <c r="U286" s="209">
        <f t="shared" si="478"/>
        <v>0</v>
      </c>
      <c r="V286" s="209">
        <f t="shared" si="479"/>
        <v>0</v>
      </c>
      <c r="W286" s="209">
        <f t="shared" ca="1" si="480"/>
        <v>0</v>
      </c>
      <c r="X286" s="209">
        <f t="shared" ca="1" si="481"/>
        <v>0</v>
      </c>
      <c r="Y286" s="209">
        <f t="shared" ca="1" si="482"/>
        <v>0</v>
      </c>
      <c r="Z286" s="210" t="str">
        <f t="shared" ca="1" si="399"/>
        <v xml:space="preserve">        </v>
      </c>
      <c r="AA286" s="185"/>
      <c r="AB286" s="185">
        <f t="shared" ca="1" si="400"/>
        <v>0</v>
      </c>
      <c r="AC286" s="185">
        <f t="shared" ca="1" si="401"/>
        <v>0</v>
      </c>
      <c r="AD286" s="185">
        <f t="shared" ca="1" si="444"/>
        <v>0</v>
      </c>
      <c r="AE286" s="185"/>
      <c r="AF286" s="211"/>
      <c r="AG286" s="211"/>
      <c r="AH286" s="211"/>
      <c r="AI286" s="211"/>
      <c r="AJ286" s="211"/>
      <c r="AK286" s="211"/>
      <c r="AL286" s="211"/>
      <c r="AM286" s="211"/>
      <c r="AN286" s="211"/>
      <c r="AO286" s="211"/>
      <c r="AP286" s="623">
        <f t="shared" si="402"/>
        <v>0</v>
      </c>
      <c r="AQ286" s="211">
        <f t="shared" si="445"/>
        <v>0</v>
      </c>
      <c r="AR286" s="211">
        <f t="shared" si="446"/>
        <v>0</v>
      </c>
      <c r="AS286" s="211"/>
      <c r="AT286" s="211">
        <f t="shared" si="403"/>
        <v>0</v>
      </c>
      <c r="AU286" s="358">
        <f t="shared" si="404"/>
        <v>0</v>
      </c>
      <c r="AV286" s="211">
        <f t="shared" si="405"/>
        <v>0</v>
      </c>
      <c r="AW286" s="211">
        <f t="shared" ca="1" si="406"/>
        <v>0</v>
      </c>
      <c r="AX286" s="211">
        <f t="shared" ca="1" si="483"/>
        <v>0</v>
      </c>
      <c r="AY286" s="211">
        <f t="shared" ca="1" si="407"/>
        <v>0</v>
      </c>
      <c r="AZ286" s="212">
        <f ca="1">IF(AND(AW286,AX286=0,AY286=0)=0,0,IF(AW286&gt;0,'На банк Приват'!$J$1,IF(AX286&gt;0,'На Укрсиб'!$J$1,0)))</f>
        <v>0</v>
      </c>
      <c r="BA286" s="191"/>
      <c r="BB286" s="191">
        <f t="shared" ca="1" si="408"/>
        <v>0</v>
      </c>
      <c r="BC286" s="191">
        <f t="shared" ca="1" si="409"/>
        <v>0</v>
      </c>
      <c r="BD286" s="191">
        <f t="shared" ca="1" si="447"/>
        <v>0</v>
      </c>
      <c r="BE286" s="191"/>
      <c r="BF286" s="213"/>
      <c r="BG286" s="213"/>
      <c r="BH286" s="213"/>
      <c r="BI286" s="213"/>
      <c r="BJ286" s="213"/>
      <c r="BK286" s="213"/>
      <c r="BL286" s="213"/>
      <c r="BM286" s="213"/>
      <c r="BN286" s="213"/>
      <c r="BO286" s="213"/>
      <c r="BP286" s="623">
        <f t="shared" si="410"/>
        <v>0</v>
      </c>
      <c r="BQ286" s="213">
        <f t="shared" si="448"/>
        <v>0</v>
      </c>
      <c r="BR286" s="213">
        <f t="shared" si="449"/>
        <v>0</v>
      </c>
      <c r="BS286" s="213"/>
      <c r="BT286" s="213">
        <f t="shared" si="411"/>
        <v>0</v>
      </c>
      <c r="BU286" s="362">
        <f t="shared" si="450"/>
        <v>0</v>
      </c>
      <c r="BV286" s="213">
        <f t="shared" si="412"/>
        <v>0</v>
      </c>
      <c r="BW286" s="213">
        <f t="shared" ca="1" si="413"/>
        <v>0</v>
      </c>
      <c r="BX286" s="213">
        <f t="shared" ca="1" si="451"/>
        <v>0</v>
      </c>
      <c r="BY286" s="213">
        <f t="shared" ca="1" si="414"/>
        <v>0</v>
      </c>
      <c r="BZ286" s="214">
        <f ca="1">IF(AND(BW286,BX286=0)=0,0,IF(BW286&gt;0,'На банк Приват'!$P$1,IF(BX286&gt;0,'На Укрсиб'!$P$1,0)))</f>
        <v>0</v>
      </c>
      <c r="CA286" s="198">
        <v>279</v>
      </c>
      <c r="CB286" s="198">
        <f t="shared" ca="1" si="415"/>
        <v>0</v>
      </c>
      <c r="CC286" s="198">
        <f t="shared" ca="1" si="416"/>
        <v>0</v>
      </c>
      <c r="CD286" s="198">
        <f t="shared" ca="1" si="452"/>
        <v>0</v>
      </c>
      <c r="CE286" s="198"/>
      <c r="CF286" s="215"/>
      <c r="CG286" s="215"/>
      <c r="CH286" s="215"/>
      <c r="CI286" s="215"/>
      <c r="CJ286" s="215"/>
      <c r="CK286" s="215"/>
      <c r="CL286" s="215"/>
      <c r="CM286" s="215">
        <f t="shared" si="487"/>
        <v>0</v>
      </c>
      <c r="CN286" s="215"/>
      <c r="CO286" s="215"/>
      <c r="CP286" s="215">
        <f t="shared" si="417"/>
        <v>0</v>
      </c>
      <c r="CQ286" s="215">
        <f t="shared" si="453"/>
        <v>0</v>
      </c>
      <c r="CR286" s="215">
        <f t="shared" si="454"/>
        <v>0</v>
      </c>
      <c r="CS286" s="215"/>
      <c r="CT286" s="215">
        <f t="shared" si="418"/>
        <v>0</v>
      </c>
      <c r="CU286" s="369">
        <f t="shared" si="419"/>
        <v>0</v>
      </c>
      <c r="CV286" s="215">
        <f t="shared" si="420"/>
        <v>0</v>
      </c>
      <c r="CW286" s="215">
        <f t="shared" ca="1" si="421"/>
        <v>0</v>
      </c>
      <c r="CX286" s="215">
        <f t="shared" ca="1" si="455"/>
        <v>0</v>
      </c>
      <c r="CY286" s="215">
        <f t="shared" ca="1" si="422"/>
        <v>0</v>
      </c>
      <c r="CZ286" s="216">
        <f ca="1">IF(AND(CW286,CX286=0)=0,0,IF(CW286&gt;0,'На банк Приват'!$V$1,IF(CX286&gt;0,'На Укрсиб'!$V$1,0)))</f>
        <v>0</v>
      </c>
      <c r="DA286" s="204"/>
      <c r="DB286" s="204">
        <f t="shared" ca="1" si="423"/>
        <v>0</v>
      </c>
      <c r="DC286" s="204">
        <f t="shared" ca="1" si="424"/>
        <v>0</v>
      </c>
      <c r="DD286" s="204">
        <f t="shared" ca="1" si="456"/>
        <v>0</v>
      </c>
      <c r="DE286" s="204"/>
      <c r="DF286" s="217"/>
      <c r="DG286" s="217"/>
      <c r="DH286" s="217"/>
      <c r="DI286" s="217"/>
      <c r="DJ286" s="217"/>
      <c r="DK286" s="217"/>
      <c r="DL286" s="217"/>
      <c r="DM286" s="217">
        <f t="shared" si="457"/>
        <v>0</v>
      </c>
      <c r="DN286" s="217"/>
      <c r="DO286" s="217"/>
      <c r="DP286" s="763">
        <f t="shared" si="425"/>
        <v>0</v>
      </c>
      <c r="DQ286" s="217">
        <f t="shared" si="458"/>
        <v>0</v>
      </c>
      <c r="DR286" s="217">
        <f t="shared" si="459"/>
        <v>0</v>
      </c>
      <c r="DS286" s="217"/>
      <c r="DT286" s="217">
        <f t="shared" si="426"/>
        <v>0</v>
      </c>
      <c r="DU286" s="366">
        <f t="shared" si="460"/>
        <v>0</v>
      </c>
      <c r="DV286" s="217">
        <f t="shared" si="427"/>
        <v>0</v>
      </c>
      <c r="DW286" s="217">
        <f t="shared" ca="1" si="428"/>
        <v>0</v>
      </c>
      <c r="DX286" s="217">
        <f t="shared" ca="1" si="461"/>
        <v>0</v>
      </c>
      <c r="DY286" s="217">
        <f t="shared" ca="1" si="429"/>
        <v>0</v>
      </c>
      <c r="DZ286" s="218">
        <f ca="1">IF(AND(DW286,DX286=0)=0,0,IF(DW286&gt;0,'На банк Приват'!$AB$1,IF(DX286&gt;0,'На Укрсиб'!$V$1,0)))</f>
        <v>0</v>
      </c>
      <c r="EA286" s="207"/>
      <c r="EB286" s="207">
        <f t="shared" ca="1" si="430"/>
        <v>0</v>
      </c>
      <c r="EC286" s="207">
        <f t="shared" ca="1" si="431"/>
        <v>0</v>
      </c>
      <c r="ED286" s="207">
        <f t="shared" ca="1" si="462"/>
        <v>0</v>
      </c>
      <c r="EE286" s="207"/>
      <c r="EF286" s="219"/>
      <c r="EG286" s="219"/>
      <c r="EH286" s="219"/>
      <c r="EI286" s="219"/>
      <c r="EJ286" s="219"/>
      <c r="EK286" s="219"/>
      <c r="EL286" s="219"/>
      <c r="EM286" s="219">
        <f t="shared" si="432"/>
        <v>0</v>
      </c>
      <c r="EN286" s="219"/>
      <c r="EO286" s="219"/>
      <c r="EP286" s="219">
        <f t="shared" si="433"/>
        <v>0</v>
      </c>
      <c r="EQ286" s="219">
        <f t="shared" si="463"/>
        <v>0</v>
      </c>
      <c r="ER286" s="219">
        <f t="shared" si="464"/>
        <v>0</v>
      </c>
      <c r="ES286" s="219"/>
      <c r="ET286" s="219">
        <f t="shared" si="434"/>
        <v>0</v>
      </c>
      <c r="EU286" s="363">
        <f t="shared" si="465"/>
        <v>0</v>
      </c>
      <c r="EV286" s="219">
        <f t="shared" si="435"/>
        <v>0</v>
      </c>
      <c r="EW286" s="219">
        <f t="shared" ca="1" si="436"/>
        <v>0</v>
      </c>
      <c r="EX286" s="219">
        <f t="shared" ca="1" si="466"/>
        <v>0</v>
      </c>
      <c r="EY286" s="219">
        <f t="shared" ca="1" si="437"/>
        <v>0</v>
      </c>
      <c r="EZ286" s="220">
        <f ca="1">IF(AND(EW286,EX286=0)=0,0,IF(EW286&gt;0,'На банк Приват'!$AH$1,IF(EX286&gt;0,'На Укрсиб'!$AH$1,0)))</f>
        <v>0</v>
      </c>
      <c r="FA286" s="28">
        <f t="shared" ca="1" si="438"/>
        <v>0</v>
      </c>
      <c r="FB286" s="28">
        <f t="shared" ca="1" si="439"/>
        <v>0</v>
      </c>
      <c r="FC286" s="28">
        <f t="shared" ca="1" si="440"/>
        <v>0</v>
      </c>
      <c r="FD286" s="28">
        <f t="shared" ca="1" si="441"/>
        <v>0</v>
      </c>
      <c r="FE286" s="28">
        <f t="shared" ca="1" si="442"/>
        <v>276</v>
      </c>
      <c r="FF286">
        <f t="shared" si="443"/>
        <v>0</v>
      </c>
      <c r="FG286" s="531" t="s">
        <v>473</v>
      </c>
    </row>
    <row r="287" spans="1:163">
      <c r="A287" s="113"/>
      <c r="B287" s="113">
        <f t="shared" ca="1" si="396"/>
        <v>0</v>
      </c>
      <c r="C287" s="113">
        <f t="shared" ca="1" si="397"/>
        <v>0</v>
      </c>
      <c r="D287" s="113">
        <f t="shared" ca="1" si="393"/>
        <v>0</v>
      </c>
      <c r="E287" s="113">
        <f t="shared" si="398"/>
        <v>0</v>
      </c>
      <c r="F287" s="115"/>
      <c r="G287" s="209">
        <f t="shared" si="486"/>
        <v>0</v>
      </c>
      <c r="H287" s="209">
        <f t="shared" si="484"/>
        <v>0</v>
      </c>
      <c r="I287" s="209">
        <f t="shared" si="485"/>
        <v>0</v>
      </c>
      <c r="J287" s="209">
        <f t="shared" si="468"/>
        <v>0</v>
      </c>
      <c r="K287" s="209">
        <f t="shared" si="469"/>
        <v>0</v>
      </c>
      <c r="L287" s="209">
        <f t="shared" si="470"/>
        <v>0</v>
      </c>
      <c r="M287" s="209">
        <f t="shared" si="471"/>
        <v>0</v>
      </c>
      <c r="N287" s="209">
        <f t="shared" si="472"/>
        <v>0</v>
      </c>
      <c r="O287" s="209">
        <f t="shared" si="467"/>
        <v>0</v>
      </c>
      <c r="P287" s="211">
        <f t="shared" si="473"/>
        <v>0</v>
      </c>
      <c r="Q287" s="209">
        <f t="shared" si="474"/>
        <v>0</v>
      </c>
      <c r="R287" s="209">
        <f t="shared" si="475"/>
        <v>0</v>
      </c>
      <c r="S287" s="209">
        <f t="shared" si="476"/>
        <v>0</v>
      </c>
      <c r="T287" s="209">
        <f t="shared" si="477"/>
        <v>0</v>
      </c>
      <c r="U287" s="209">
        <f t="shared" si="478"/>
        <v>0</v>
      </c>
      <c r="V287" s="209">
        <f t="shared" si="479"/>
        <v>0</v>
      </c>
      <c r="W287" s="209">
        <f t="shared" ca="1" si="480"/>
        <v>0</v>
      </c>
      <c r="X287" s="209">
        <f t="shared" ca="1" si="481"/>
        <v>0</v>
      </c>
      <c r="Y287" s="209">
        <f t="shared" ca="1" si="482"/>
        <v>0</v>
      </c>
      <c r="Z287" s="210" t="str">
        <f t="shared" ca="1" si="399"/>
        <v xml:space="preserve">        </v>
      </c>
      <c r="AA287" s="185"/>
      <c r="AB287" s="185">
        <f t="shared" ca="1" si="400"/>
        <v>0</v>
      </c>
      <c r="AC287" s="185">
        <f t="shared" ca="1" si="401"/>
        <v>0</v>
      </c>
      <c r="AD287" s="185">
        <f t="shared" ca="1" si="444"/>
        <v>0</v>
      </c>
      <c r="AE287" s="185"/>
      <c r="AF287" s="211"/>
      <c r="AG287" s="211"/>
      <c r="AH287" s="211"/>
      <c r="AI287" s="211"/>
      <c r="AJ287" s="211"/>
      <c r="AK287" s="211"/>
      <c r="AL287" s="211"/>
      <c r="AM287" s="211"/>
      <c r="AN287" s="211"/>
      <c r="AO287" s="211"/>
      <c r="AP287" s="623">
        <f t="shared" si="402"/>
        <v>0</v>
      </c>
      <c r="AQ287" s="211">
        <f t="shared" si="445"/>
        <v>0</v>
      </c>
      <c r="AR287" s="211">
        <f t="shared" si="446"/>
        <v>0</v>
      </c>
      <c r="AS287" s="211"/>
      <c r="AT287" s="211">
        <f t="shared" si="403"/>
        <v>0</v>
      </c>
      <c r="AU287" s="358">
        <f t="shared" si="404"/>
        <v>0</v>
      </c>
      <c r="AV287" s="211">
        <f t="shared" si="405"/>
        <v>0</v>
      </c>
      <c r="AW287" s="211">
        <f t="shared" ca="1" si="406"/>
        <v>0</v>
      </c>
      <c r="AX287" s="211">
        <f t="shared" ca="1" si="483"/>
        <v>0</v>
      </c>
      <c r="AY287" s="211">
        <f t="shared" ca="1" si="407"/>
        <v>0</v>
      </c>
      <c r="AZ287" s="212">
        <f ca="1">IF(AND(AW287,AX287=0,AY287=0)=0,0,IF(AW287&gt;0,'На банк Приват'!$J$1,IF(AX287&gt;0,'На Укрсиб'!$J$1,0)))</f>
        <v>0</v>
      </c>
      <c r="BA287" s="191"/>
      <c r="BB287" s="191">
        <f t="shared" ca="1" si="408"/>
        <v>0</v>
      </c>
      <c r="BC287" s="191">
        <f t="shared" ca="1" si="409"/>
        <v>0</v>
      </c>
      <c r="BD287" s="191">
        <f t="shared" ca="1" si="447"/>
        <v>0</v>
      </c>
      <c r="BE287" s="191"/>
      <c r="BF287" s="213"/>
      <c r="BG287" s="213"/>
      <c r="BH287" s="213"/>
      <c r="BI287" s="213"/>
      <c r="BJ287" s="213"/>
      <c r="BK287" s="213"/>
      <c r="BL287" s="213"/>
      <c r="BM287" s="213"/>
      <c r="BN287" s="213"/>
      <c r="BO287" s="213"/>
      <c r="BP287" s="623">
        <f t="shared" si="410"/>
        <v>0</v>
      </c>
      <c r="BQ287" s="213">
        <f t="shared" si="448"/>
        <v>0</v>
      </c>
      <c r="BR287" s="213">
        <f t="shared" si="449"/>
        <v>0</v>
      </c>
      <c r="BS287" s="213"/>
      <c r="BT287" s="213">
        <f t="shared" si="411"/>
        <v>0</v>
      </c>
      <c r="BU287" s="362">
        <f t="shared" si="450"/>
        <v>0</v>
      </c>
      <c r="BV287" s="213">
        <f t="shared" si="412"/>
        <v>0</v>
      </c>
      <c r="BW287" s="213">
        <f t="shared" ca="1" si="413"/>
        <v>0</v>
      </c>
      <c r="BX287" s="213">
        <f t="shared" ca="1" si="451"/>
        <v>0</v>
      </c>
      <c r="BY287" s="213">
        <f t="shared" ca="1" si="414"/>
        <v>0</v>
      </c>
      <c r="BZ287" s="214">
        <f ca="1">IF(AND(BW287,BX287=0)=0,0,IF(BW287&gt;0,'На банк Приват'!$P$1,IF(BX287&gt;0,'На Укрсиб'!$P$1,0)))</f>
        <v>0</v>
      </c>
      <c r="CA287" s="198">
        <v>280</v>
      </c>
      <c r="CB287" s="198">
        <f t="shared" ca="1" si="415"/>
        <v>0</v>
      </c>
      <c r="CC287" s="198">
        <f t="shared" ca="1" si="416"/>
        <v>0</v>
      </c>
      <c r="CD287" s="198">
        <f t="shared" ca="1" si="452"/>
        <v>0</v>
      </c>
      <c r="CE287" s="198"/>
      <c r="CF287" s="215"/>
      <c r="CG287" s="215"/>
      <c r="CH287" s="215"/>
      <c r="CI287" s="215"/>
      <c r="CJ287" s="215"/>
      <c r="CK287" s="215"/>
      <c r="CL287" s="215"/>
      <c r="CM287" s="215">
        <f t="shared" si="487"/>
        <v>0</v>
      </c>
      <c r="CN287" s="215"/>
      <c r="CO287" s="215"/>
      <c r="CP287" s="215">
        <f t="shared" si="417"/>
        <v>0</v>
      </c>
      <c r="CQ287" s="215">
        <f t="shared" si="453"/>
        <v>0</v>
      </c>
      <c r="CR287" s="215">
        <f t="shared" si="454"/>
        <v>0</v>
      </c>
      <c r="CS287" s="215"/>
      <c r="CT287" s="215">
        <f t="shared" si="418"/>
        <v>0</v>
      </c>
      <c r="CU287" s="369">
        <f t="shared" si="419"/>
        <v>0</v>
      </c>
      <c r="CV287" s="215">
        <f t="shared" si="420"/>
        <v>0</v>
      </c>
      <c r="CW287" s="215">
        <f t="shared" ca="1" si="421"/>
        <v>0</v>
      </c>
      <c r="CX287" s="215">
        <f t="shared" ca="1" si="455"/>
        <v>0</v>
      </c>
      <c r="CY287" s="215">
        <f t="shared" ca="1" si="422"/>
        <v>0</v>
      </c>
      <c r="CZ287" s="216">
        <f ca="1">IF(AND(CW287,CX287=0)=0,0,IF(CW287&gt;0,'На банк Приват'!$V$1,IF(CX287&gt;0,'На Укрсиб'!$V$1,0)))</f>
        <v>0</v>
      </c>
      <c r="DA287" s="204"/>
      <c r="DB287" s="204">
        <f t="shared" ca="1" si="423"/>
        <v>0</v>
      </c>
      <c r="DC287" s="204">
        <f t="shared" ca="1" si="424"/>
        <v>0</v>
      </c>
      <c r="DD287" s="204">
        <f t="shared" ca="1" si="456"/>
        <v>0</v>
      </c>
      <c r="DE287" s="204"/>
      <c r="DF287" s="217"/>
      <c r="DG287" s="217"/>
      <c r="DH287" s="217"/>
      <c r="DI287" s="217"/>
      <c r="DJ287" s="217"/>
      <c r="DK287" s="217"/>
      <c r="DL287" s="217"/>
      <c r="DM287" s="217">
        <f t="shared" si="457"/>
        <v>0</v>
      </c>
      <c r="DN287" s="217"/>
      <c r="DO287" s="217"/>
      <c r="DP287" s="763">
        <f t="shared" si="425"/>
        <v>0</v>
      </c>
      <c r="DQ287" s="217">
        <f t="shared" si="458"/>
        <v>0</v>
      </c>
      <c r="DR287" s="217">
        <f t="shared" si="459"/>
        <v>0</v>
      </c>
      <c r="DS287" s="217"/>
      <c r="DT287" s="217">
        <f t="shared" si="426"/>
        <v>0</v>
      </c>
      <c r="DU287" s="366">
        <f t="shared" si="460"/>
        <v>0</v>
      </c>
      <c r="DV287" s="217">
        <f t="shared" si="427"/>
        <v>0</v>
      </c>
      <c r="DW287" s="217">
        <f t="shared" ca="1" si="428"/>
        <v>0</v>
      </c>
      <c r="DX287" s="217">
        <f t="shared" ca="1" si="461"/>
        <v>0</v>
      </c>
      <c r="DY287" s="217">
        <f t="shared" ca="1" si="429"/>
        <v>0</v>
      </c>
      <c r="DZ287" s="218">
        <f ca="1">IF(AND(DW287,DX287=0)=0,0,IF(DW287&gt;0,'На банк Приват'!$AB$1,IF(DX287&gt;0,'На Укрсиб'!$V$1,0)))</f>
        <v>0</v>
      </c>
      <c r="EA287" s="207"/>
      <c r="EB287" s="207">
        <f t="shared" ca="1" si="430"/>
        <v>0</v>
      </c>
      <c r="EC287" s="207">
        <f t="shared" ca="1" si="431"/>
        <v>0</v>
      </c>
      <c r="ED287" s="207">
        <f t="shared" ca="1" si="462"/>
        <v>0</v>
      </c>
      <c r="EE287" s="207"/>
      <c r="EF287" s="219"/>
      <c r="EG287" s="219"/>
      <c r="EH287" s="219"/>
      <c r="EI287" s="219"/>
      <c r="EJ287" s="219"/>
      <c r="EK287" s="219"/>
      <c r="EL287" s="219"/>
      <c r="EM287" s="219">
        <f t="shared" si="432"/>
        <v>0</v>
      </c>
      <c r="EN287" s="219"/>
      <c r="EO287" s="219"/>
      <c r="EP287" s="219">
        <f t="shared" si="433"/>
        <v>0</v>
      </c>
      <c r="EQ287" s="219">
        <f t="shared" si="463"/>
        <v>0</v>
      </c>
      <c r="ER287" s="219">
        <f t="shared" si="464"/>
        <v>0</v>
      </c>
      <c r="ES287" s="219"/>
      <c r="ET287" s="219">
        <f t="shared" si="434"/>
        <v>0</v>
      </c>
      <c r="EU287" s="363">
        <f t="shared" si="465"/>
        <v>0</v>
      </c>
      <c r="EV287" s="219">
        <f t="shared" si="435"/>
        <v>0</v>
      </c>
      <c r="EW287" s="219">
        <f t="shared" ca="1" si="436"/>
        <v>0</v>
      </c>
      <c r="EX287" s="219">
        <f t="shared" ca="1" si="466"/>
        <v>0</v>
      </c>
      <c r="EY287" s="219">
        <f t="shared" ca="1" si="437"/>
        <v>0</v>
      </c>
      <c r="EZ287" s="220">
        <f ca="1">IF(AND(EW287,EX287=0)=0,0,IF(EW287&gt;0,'На банк Приват'!$AH$1,IF(EX287&gt;0,'На Укрсиб'!$AH$1,0)))</f>
        <v>0</v>
      </c>
      <c r="FA287" s="28">
        <f t="shared" ca="1" si="438"/>
        <v>0</v>
      </c>
      <c r="FB287" s="28">
        <f t="shared" ca="1" si="439"/>
        <v>0</v>
      </c>
      <c r="FC287" s="28">
        <f t="shared" ca="1" si="440"/>
        <v>0</v>
      </c>
      <c r="FD287" s="28">
        <f t="shared" ca="1" si="441"/>
        <v>0</v>
      </c>
      <c r="FE287" s="28">
        <f t="shared" ca="1" si="442"/>
        <v>277</v>
      </c>
      <c r="FF287">
        <f t="shared" si="443"/>
        <v>0</v>
      </c>
      <c r="FG287" s="531" t="s">
        <v>178</v>
      </c>
    </row>
    <row r="288" spans="1:163">
      <c r="A288" s="113"/>
      <c r="B288" s="113">
        <f t="shared" ca="1" si="396"/>
        <v>0</v>
      </c>
      <c r="C288" s="113">
        <f t="shared" ca="1" si="397"/>
        <v>0</v>
      </c>
      <c r="D288" s="113">
        <f t="shared" ca="1" si="393"/>
        <v>0</v>
      </c>
      <c r="E288" s="113">
        <f t="shared" si="398"/>
        <v>0</v>
      </c>
      <c r="F288" s="115"/>
      <c r="G288" s="209">
        <f t="shared" si="486"/>
        <v>0</v>
      </c>
      <c r="H288" s="209">
        <f t="shared" si="484"/>
        <v>0</v>
      </c>
      <c r="I288" s="209">
        <f t="shared" si="485"/>
        <v>0</v>
      </c>
      <c r="J288" s="209">
        <f t="shared" si="468"/>
        <v>0</v>
      </c>
      <c r="K288" s="209">
        <f t="shared" si="469"/>
        <v>0</v>
      </c>
      <c r="L288" s="209">
        <f t="shared" si="470"/>
        <v>0</v>
      </c>
      <c r="M288" s="209">
        <f t="shared" si="471"/>
        <v>0</v>
      </c>
      <c r="N288" s="209">
        <f t="shared" si="472"/>
        <v>0</v>
      </c>
      <c r="O288" s="209">
        <f t="shared" si="467"/>
        <v>0</v>
      </c>
      <c r="P288" s="211">
        <f t="shared" si="473"/>
        <v>0</v>
      </c>
      <c r="Q288" s="209">
        <f t="shared" si="474"/>
        <v>0</v>
      </c>
      <c r="R288" s="209">
        <f t="shared" si="475"/>
        <v>0</v>
      </c>
      <c r="S288" s="209">
        <f t="shared" si="476"/>
        <v>0</v>
      </c>
      <c r="T288" s="209">
        <f t="shared" si="477"/>
        <v>0</v>
      </c>
      <c r="U288" s="209">
        <f t="shared" si="478"/>
        <v>0</v>
      </c>
      <c r="V288" s="209">
        <f t="shared" si="479"/>
        <v>0</v>
      </c>
      <c r="W288" s="209">
        <f t="shared" ca="1" si="480"/>
        <v>0</v>
      </c>
      <c r="X288" s="209">
        <f t="shared" ca="1" si="481"/>
        <v>0</v>
      </c>
      <c r="Y288" s="209">
        <f t="shared" ca="1" si="482"/>
        <v>0</v>
      </c>
      <c r="Z288" s="210" t="str">
        <f t="shared" ca="1" si="399"/>
        <v xml:space="preserve">        </v>
      </c>
      <c r="AA288" s="185"/>
      <c r="AB288" s="185">
        <f t="shared" ca="1" si="400"/>
        <v>0</v>
      </c>
      <c r="AC288" s="185">
        <f t="shared" ca="1" si="401"/>
        <v>0</v>
      </c>
      <c r="AD288" s="185">
        <f t="shared" ca="1" si="444"/>
        <v>0</v>
      </c>
      <c r="AE288" s="185"/>
      <c r="AF288" s="211"/>
      <c r="AG288" s="211"/>
      <c r="AH288" s="211"/>
      <c r="AI288" s="211"/>
      <c r="AJ288" s="211"/>
      <c r="AK288" s="211"/>
      <c r="AL288" s="211"/>
      <c r="AM288" s="211"/>
      <c r="AN288" s="211"/>
      <c r="AO288" s="211"/>
      <c r="AP288" s="623">
        <f t="shared" si="402"/>
        <v>0</v>
      </c>
      <c r="AQ288" s="211">
        <f t="shared" si="445"/>
        <v>0</v>
      </c>
      <c r="AR288" s="211">
        <f t="shared" si="446"/>
        <v>0</v>
      </c>
      <c r="AS288" s="211"/>
      <c r="AT288" s="211">
        <f t="shared" si="403"/>
        <v>0</v>
      </c>
      <c r="AU288" s="358">
        <f t="shared" si="404"/>
        <v>0</v>
      </c>
      <c r="AV288" s="211">
        <f t="shared" si="405"/>
        <v>0</v>
      </c>
      <c r="AW288" s="211">
        <f t="shared" ca="1" si="406"/>
        <v>0</v>
      </c>
      <c r="AX288" s="211">
        <f t="shared" ca="1" si="483"/>
        <v>0</v>
      </c>
      <c r="AY288" s="211">
        <f t="shared" ca="1" si="407"/>
        <v>0</v>
      </c>
      <c r="AZ288" s="212">
        <f ca="1">IF(AND(AW288,AX288=0,AY288=0)=0,0,IF(AW288&gt;0,'На банк Приват'!$J$1,IF(AX288&gt;0,'На Укрсиб'!$J$1,0)))</f>
        <v>0</v>
      </c>
      <c r="BA288" s="191"/>
      <c r="BB288" s="191">
        <f t="shared" ca="1" si="408"/>
        <v>0</v>
      </c>
      <c r="BC288" s="191">
        <f t="shared" ca="1" si="409"/>
        <v>0</v>
      </c>
      <c r="BD288" s="191">
        <f t="shared" ca="1" si="447"/>
        <v>0</v>
      </c>
      <c r="BE288" s="191"/>
      <c r="BF288" s="213"/>
      <c r="BG288" s="213"/>
      <c r="BH288" s="213"/>
      <c r="BI288" s="213"/>
      <c r="BJ288" s="213"/>
      <c r="BK288" s="213"/>
      <c r="BL288" s="213"/>
      <c r="BM288" s="213"/>
      <c r="BN288" s="213"/>
      <c r="BO288" s="213"/>
      <c r="BP288" s="623">
        <f t="shared" si="410"/>
        <v>0</v>
      </c>
      <c r="BQ288" s="213">
        <f t="shared" si="448"/>
        <v>0</v>
      </c>
      <c r="BR288" s="213">
        <f t="shared" si="449"/>
        <v>0</v>
      </c>
      <c r="BS288" s="213"/>
      <c r="BT288" s="213">
        <f t="shared" si="411"/>
        <v>0</v>
      </c>
      <c r="BU288" s="362">
        <f t="shared" si="450"/>
        <v>0</v>
      </c>
      <c r="BV288" s="213">
        <f t="shared" si="412"/>
        <v>0</v>
      </c>
      <c r="BW288" s="213">
        <f t="shared" ca="1" si="413"/>
        <v>0</v>
      </c>
      <c r="BX288" s="213">
        <f t="shared" ca="1" si="451"/>
        <v>0</v>
      </c>
      <c r="BY288" s="213">
        <f t="shared" ca="1" si="414"/>
        <v>0</v>
      </c>
      <c r="BZ288" s="214">
        <f ca="1">IF(AND(BW288,BX288=0)=0,0,IF(BW288&gt;0,'На банк Приват'!$P$1,IF(BX288&gt;0,'На Укрсиб'!$P$1,0)))</f>
        <v>0</v>
      </c>
      <c r="CA288" s="198">
        <v>281</v>
      </c>
      <c r="CB288" s="198">
        <f t="shared" ca="1" si="415"/>
        <v>0</v>
      </c>
      <c r="CC288" s="198">
        <f t="shared" ca="1" si="416"/>
        <v>0</v>
      </c>
      <c r="CD288" s="198">
        <f t="shared" ca="1" si="452"/>
        <v>0</v>
      </c>
      <c r="CE288" s="198"/>
      <c r="CF288" s="215"/>
      <c r="CG288" s="215"/>
      <c r="CH288" s="215"/>
      <c r="CI288" s="215"/>
      <c r="CJ288" s="215"/>
      <c r="CK288" s="215"/>
      <c r="CL288" s="215"/>
      <c r="CM288" s="215">
        <f t="shared" si="487"/>
        <v>0</v>
      </c>
      <c r="CN288" s="215"/>
      <c r="CO288" s="215"/>
      <c r="CP288" s="215">
        <f t="shared" si="417"/>
        <v>0</v>
      </c>
      <c r="CQ288" s="215">
        <f t="shared" si="453"/>
        <v>0</v>
      </c>
      <c r="CR288" s="215">
        <f t="shared" si="454"/>
        <v>0</v>
      </c>
      <c r="CS288" s="215"/>
      <c r="CT288" s="215">
        <f t="shared" si="418"/>
        <v>0</v>
      </c>
      <c r="CU288" s="369">
        <f t="shared" si="419"/>
        <v>0</v>
      </c>
      <c r="CV288" s="215">
        <f t="shared" si="420"/>
        <v>0</v>
      </c>
      <c r="CW288" s="215">
        <f t="shared" ca="1" si="421"/>
        <v>0</v>
      </c>
      <c r="CX288" s="215">
        <f t="shared" ca="1" si="455"/>
        <v>0</v>
      </c>
      <c r="CY288" s="215">
        <f t="shared" ca="1" si="422"/>
        <v>0</v>
      </c>
      <c r="CZ288" s="216">
        <f ca="1">IF(AND(CW288,CX288=0)=0,0,IF(CW288&gt;0,'На банк Приват'!$V$1,IF(CX288&gt;0,'На Укрсиб'!$V$1,0)))</f>
        <v>0</v>
      </c>
      <c r="DA288" s="204"/>
      <c r="DB288" s="204">
        <f t="shared" ca="1" si="423"/>
        <v>0</v>
      </c>
      <c r="DC288" s="204">
        <f t="shared" ca="1" si="424"/>
        <v>0</v>
      </c>
      <c r="DD288" s="204">
        <f t="shared" ca="1" si="456"/>
        <v>0</v>
      </c>
      <c r="DE288" s="204"/>
      <c r="DF288" s="217"/>
      <c r="DG288" s="217"/>
      <c r="DH288" s="217"/>
      <c r="DI288" s="217"/>
      <c r="DJ288" s="217"/>
      <c r="DK288" s="217"/>
      <c r="DL288" s="217"/>
      <c r="DM288" s="217">
        <f t="shared" si="457"/>
        <v>0</v>
      </c>
      <c r="DN288" s="217"/>
      <c r="DO288" s="217"/>
      <c r="DP288" s="763">
        <f t="shared" si="425"/>
        <v>0</v>
      </c>
      <c r="DQ288" s="217">
        <f t="shared" si="458"/>
        <v>0</v>
      </c>
      <c r="DR288" s="217">
        <f t="shared" si="459"/>
        <v>0</v>
      </c>
      <c r="DS288" s="217"/>
      <c r="DT288" s="217">
        <f t="shared" si="426"/>
        <v>0</v>
      </c>
      <c r="DU288" s="366">
        <f t="shared" si="460"/>
        <v>0</v>
      </c>
      <c r="DV288" s="217">
        <f t="shared" si="427"/>
        <v>0</v>
      </c>
      <c r="DW288" s="217">
        <f t="shared" ca="1" si="428"/>
        <v>0</v>
      </c>
      <c r="DX288" s="217">
        <f t="shared" ca="1" si="461"/>
        <v>0</v>
      </c>
      <c r="DY288" s="217">
        <f t="shared" ca="1" si="429"/>
        <v>0</v>
      </c>
      <c r="DZ288" s="218">
        <f ca="1">IF(AND(DW288,DX288=0)=0,0,IF(DW288&gt;0,'На банк Приват'!$AB$1,IF(DX288&gt;0,'На Укрсиб'!$V$1,0)))</f>
        <v>0</v>
      </c>
      <c r="EA288" s="207"/>
      <c r="EB288" s="207">
        <f t="shared" ca="1" si="430"/>
        <v>0</v>
      </c>
      <c r="EC288" s="207">
        <f t="shared" ca="1" si="431"/>
        <v>0</v>
      </c>
      <c r="ED288" s="207">
        <f t="shared" ca="1" si="462"/>
        <v>0</v>
      </c>
      <c r="EE288" s="207"/>
      <c r="EF288" s="219"/>
      <c r="EG288" s="219"/>
      <c r="EH288" s="219"/>
      <c r="EI288" s="219"/>
      <c r="EJ288" s="219"/>
      <c r="EK288" s="219"/>
      <c r="EL288" s="219"/>
      <c r="EM288" s="219">
        <f t="shared" si="432"/>
        <v>0</v>
      </c>
      <c r="EN288" s="219"/>
      <c r="EO288" s="219"/>
      <c r="EP288" s="219">
        <f t="shared" si="433"/>
        <v>0</v>
      </c>
      <c r="EQ288" s="219">
        <f t="shared" si="463"/>
        <v>0</v>
      </c>
      <c r="ER288" s="219">
        <f t="shared" si="464"/>
        <v>0</v>
      </c>
      <c r="ES288" s="219"/>
      <c r="ET288" s="219">
        <f t="shared" si="434"/>
        <v>0</v>
      </c>
      <c r="EU288" s="363">
        <f t="shared" si="465"/>
        <v>0</v>
      </c>
      <c r="EV288" s="219">
        <f t="shared" si="435"/>
        <v>0</v>
      </c>
      <c r="EW288" s="219">
        <f t="shared" ca="1" si="436"/>
        <v>0</v>
      </c>
      <c r="EX288" s="219">
        <f t="shared" ca="1" si="466"/>
        <v>0</v>
      </c>
      <c r="EY288" s="219">
        <f t="shared" ca="1" si="437"/>
        <v>0</v>
      </c>
      <c r="EZ288" s="220">
        <f ca="1">IF(AND(EW288,EX288=0)=0,0,IF(EW288&gt;0,'На банк Приват'!$AH$1,IF(EX288&gt;0,'На Укрсиб'!$AH$1,0)))</f>
        <v>0</v>
      </c>
      <c r="FA288" s="28">
        <f t="shared" ca="1" si="438"/>
        <v>0</v>
      </c>
      <c r="FB288" s="28">
        <f t="shared" ca="1" si="439"/>
        <v>0</v>
      </c>
      <c r="FC288" s="28">
        <f t="shared" ca="1" si="440"/>
        <v>0</v>
      </c>
      <c r="FD288" s="28">
        <f t="shared" ca="1" si="441"/>
        <v>0</v>
      </c>
      <c r="FE288" s="28">
        <f t="shared" ca="1" si="442"/>
        <v>278</v>
      </c>
      <c r="FF288">
        <f t="shared" si="443"/>
        <v>0</v>
      </c>
      <c r="FG288" s="531" t="s">
        <v>338</v>
      </c>
    </row>
    <row r="289" spans="1:163">
      <c r="A289" s="113"/>
      <c r="B289" s="113">
        <f t="shared" ca="1" si="396"/>
        <v>0</v>
      </c>
      <c r="C289" s="113">
        <f t="shared" ca="1" si="397"/>
        <v>0</v>
      </c>
      <c r="D289" s="113">
        <f t="shared" ref="D289:D352" ca="1" si="488">INDIRECT("Відомість!dk"&amp;ROW()-4)</f>
        <v>0</v>
      </c>
      <c r="E289" s="113">
        <f t="shared" si="398"/>
        <v>0</v>
      </c>
      <c r="F289" s="115"/>
      <c r="G289" s="209">
        <f t="shared" si="486"/>
        <v>0</v>
      </c>
      <c r="H289" s="209">
        <f t="shared" si="484"/>
        <v>0</v>
      </c>
      <c r="I289" s="209">
        <f t="shared" si="485"/>
        <v>0</v>
      </c>
      <c r="J289" s="209">
        <f t="shared" si="468"/>
        <v>0</v>
      </c>
      <c r="K289" s="209">
        <f t="shared" si="469"/>
        <v>0</v>
      </c>
      <c r="L289" s="209">
        <f t="shared" si="470"/>
        <v>0</v>
      </c>
      <c r="M289" s="209">
        <f t="shared" si="471"/>
        <v>0</v>
      </c>
      <c r="N289" s="209">
        <f t="shared" si="472"/>
        <v>0</v>
      </c>
      <c r="O289" s="209">
        <f t="shared" si="467"/>
        <v>0</v>
      </c>
      <c r="P289" s="211">
        <f t="shared" si="473"/>
        <v>0</v>
      </c>
      <c r="Q289" s="209">
        <f t="shared" si="474"/>
        <v>0</v>
      </c>
      <c r="R289" s="209">
        <f t="shared" si="475"/>
        <v>0</v>
      </c>
      <c r="S289" s="209">
        <f t="shared" si="476"/>
        <v>0</v>
      </c>
      <c r="T289" s="209">
        <f t="shared" si="477"/>
        <v>0</v>
      </c>
      <c r="U289" s="209">
        <f t="shared" si="478"/>
        <v>0</v>
      </c>
      <c r="V289" s="209">
        <f t="shared" si="479"/>
        <v>0</v>
      </c>
      <c r="W289" s="209">
        <f t="shared" ca="1" si="480"/>
        <v>0</v>
      </c>
      <c r="X289" s="209">
        <f t="shared" ca="1" si="481"/>
        <v>0</v>
      </c>
      <c r="Y289" s="209">
        <f t="shared" ca="1" si="482"/>
        <v>0</v>
      </c>
      <c r="Z289" s="210" t="str">
        <f t="shared" ca="1" si="399"/>
        <v xml:space="preserve">        </v>
      </c>
      <c r="AA289" s="185"/>
      <c r="AB289" s="185">
        <f t="shared" ca="1" si="400"/>
        <v>0</v>
      </c>
      <c r="AC289" s="185">
        <f t="shared" ca="1" si="401"/>
        <v>0</v>
      </c>
      <c r="AD289" s="185">
        <f t="shared" ca="1" si="444"/>
        <v>0</v>
      </c>
      <c r="AE289" s="185"/>
      <c r="AF289" s="211"/>
      <c r="AG289" s="211"/>
      <c r="AH289" s="211"/>
      <c r="AI289" s="211"/>
      <c r="AJ289" s="211"/>
      <c r="AK289" s="211"/>
      <c r="AL289" s="211"/>
      <c r="AM289" s="211"/>
      <c r="AN289" s="211"/>
      <c r="AO289" s="211"/>
      <c r="AP289" s="623">
        <f t="shared" si="402"/>
        <v>0</v>
      </c>
      <c r="AQ289" s="211">
        <f t="shared" si="445"/>
        <v>0</v>
      </c>
      <c r="AR289" s="211">
        <f t="shared" si="446"/>
        <v>0</v>
      </c>
      <c r="AS289" s="211"/>
      <c r="AT289" s="211">
        <f t="shared" si="403"/>
        <v>0</v>
      </c>
      <c r="AU289" s="358">
        <f t="shared" si="404"/>
        <v>0</v>
      </c>
      <c r="AV289" s="211">
        <f t="shared" si="405"/>
        <v>0</v>
      </c>
      <c r="AW289" s="211">
        <f t="shared" ca="1" si="406"/>
        <v>0</v>
      </c>
      <c r="AX289" s="211">
        <f t="shared" ca="1" si="483"/>
        <v>0</v>
      </c>
      <c r="AY289" s="211">
        <f t="shared" ca="1" si="407"/>
        <v>0</v>
      </c>
      <c r="AZ289" s="212">
        <f ca="1">IF(AND(AW289,AX289=0,AY289=0)=0,0,IF(AW289&gt;0,'На банк Приват'!$J$1,IF(AX289&gt;0,'На Укрсиб'!$J$1,0)))</f>
        <v>0</v>
      </c>
      <c r="BA289" s="191"/>
      <c r="BB289" s="191">
        <f t="shared" ca="1" si="408"/>
        <v>0</v>
      </c>
      <c r="BC289" s="191">
        <f t="shared" ca="1" si="409"/>
        <v>0</v>
      </c>
      <c r="BD289" s="191">
        <f t="shared" ca="1" si="447"/>
        <v>0</v>
      </c>
      <c r="BE289" s="191"/>
      <c r="BF289" s="213"/>
      <c r="BG289" s="213"/>
      <c r="BH289" s="213"/>
      <c r="BI289" s="213"/>
      <c r="BJ289" s="213"/>
      <c r="BK289" s="213"/>
      <c r="BL289" s="213"/>
      <c r="BM289" s="213"/>
      <c r="BN289" s="213"/>
      <c r="BO289" s="213"/>
      <c r="BP289" s="623">
        <f t="shared" si="410"/>
        <v>0</v>
      </c>
      <c r="BQ289" s="213">
        <f t="shared" si="448"/>
        <v>0</v>
      </c>
      <c r="BR289" s="213">
        <f t="shared" si="449"/>
        <v>0</v>
      </c>
      <c r="BS289" s="213"/>
      <c r="BT289" s="213">
        <f t="shared" si="411"/>
        <v>0</v>
      </c>
      <c r="BU289" s="362">
        <f t="shared" si="450"/>
        <v>0</v>
      </c>
      <c r="BV289" s="213">
        <f t="shared" si="412"/>
        <v>0</v>
      </c>
      <c r="BW289" s="213">
        <f t="shared" ca="1" si="413"/>
        <v>0</v>
      </c>
      <c r="BX289" s="213">
        <f t="shared" ca="1" si="451"/>
        <v>0</v>
      </c>
      <c r="BY289" s="213">
        <f t="shared" ca="1" si="414"/>
        <v>0</v>
      </c>
      <c r="BZ289" s="214">
        <f ca="1">IF(AND(BW289,BX289=0)=0,0,IF(BW289&gt;0,'На банк Приват'!$P$1,IF(BX289&gt;0,'На Укрсиб'!$P$1,0)))</f>
        <v>0</v>
      </c>
      <c r="CA289" s="198">
        <v>282</v>
      </c>
      <c r="CB289" s="198">
        <f t="shared" ca="1" si="415"/>
        <v>0</v>
      </c>
      <c r="CC289" s="198">
        <f t="shared" ca="1" si="416"/>
        <v>0</v>
      </c>
      <c r="CD289" s="198">
        <f t="shared" ca="1" si="452"/>
        <v>0</v>
      </c>
      <c r="CE289" s="198"/>
      <c r="CF289" s="215"/>
      <c r="CG289" s="215"/>
      <c r="CH289" s="215"/>
      <c r="CI289" s="215"/>
      <c r="CJ289" s="215"/>
      <c r="CK289" s="215"/>
      <c r="CL289" s="215"/>
      <c r="CM289" s="215">
        <f t="shared" si="487"/>
        <v>0</v>
      </c>
      <c r="CN289" s="215"/>
      <c r="CO289" s="215"/>
      <c r="CP289" s="215">
        <f t="shared" si="417"/>
        <v>0</v>
      </c>
      <c r="CQ289" s="215">
        <f t="shared" si="453"/>
        <v>0</v>
      </c>
      <c r="CR289" s="215">
        <f t="shared" si="454"/>
        <v>0</v>
      </c>
      <c r="CS289" s="215"/>
      <c r="CT289" s="215">
        <f t="shared" si="418"/>
        <v>0</v>
      </c>
      <c r="CU289" s="369">
        <f t="shared" si="419"/>
        <v>0</v>
      </c>
      <c r="CV289" s="215">
        <f t="shared" si="420"/>
        <v>0</v>
      </c>
      <c r="CW289" s="215">
        <f t="shared" ca="1" si="421"/>
        <v>0</v>
      </c>
      <c r="CX289" s="215">
        <f t="shared" ca="1" si="455"/>
        <v>0</v>
      </c>
      <c r="CY289" s="215">
        <f t="shared" ca="1" si="422"/>
        <v>0</v>
      </c>
      <c r="CZ289" s="216">
        <f ca="1">IF(AND(CW289,CX289=0)=0,0,IF(CW289&gt;0,'На банк Приват'!$V$1,IF(CX289&gt;0,'На Укрсиб'!$V$1,0)))</f>
        <v>0</v>
      </c>
      <c r="DA289" s="204"/>
      <c r="DB289" s="204">
        <f t="shared" ca="1" si="423"/>
        <v>0</v>
      </c>
      <c r="DC289" s="204">
        <f t="shared" ca="1" si="424"/>
        <v>0</v>
      </c>
      <c r="DD289" s="204">
        <f t="shared" ca="1" si="456"/>
        <v>0</v>
      </c>
      <c r="DE289" s="204"/>
      <c r="DF289" s="217"/>
      <c r="DG289" s="217"/>
      <c r="DH289" s="217"/>
      <c r="DI289" s="217"/>
      <c r="DJ289" s="217"/>
      <c r="DK289" s="217"/>
      <c r="DL289" s="217"/>
      <c r="DM289" s="217">
        <f t="shared" si="457"/>
        <v>0</v>
      </c>
      <c r="DN289" s="217"/>
      <c r="DO289" s="217"/>
      <c r="DP289" s="763">
        <f t="shared" si="425"/>
        <v>0</v>
      </c>
      <c r="DQ289" s="217">
        <f t="shared" si="458"/>
        <v>0</v>
      </c>
      <c r="DR289" s="217">
        <f t="shared" si="459"/>
        <v>0</v>
      </c>
      <c r="DS289" s="217"/>
      <c r="DT289" s="217">
        <f t="shared" si="426"/>
        <v>0</v>
      </c>
      <c r="DU289" s="366">
        <f t="shared" si="460"/>
        <v>0</v>
      </c>
      <c r="DV289" s="217">
        <f t="shared" si="427"/>
        <v>0</v>
      </c>
      <c r="DW289" s="217">
        <f t="shared" ca="1" si="428"/>
        <v>0</v>
      </c>
      <c r="DX289" s="217">
        <f t="shared" ca="1" si="461"/>
        <v>0</v>
      </c>
      <c r="DY289" s="217">
        <f t="shared" ca="1" si="429"/>
        <v>0</v>
      </c>
      <c r="DZ289" s="218">
        <f ca="1">IF(AND(DW289,DX289=0)=0,0,IF(DW289&gt;0,'На банк Приват'!$AB$1,IF(DX289&gt;0,'На Укрсиб'!$V$1,0)))</f>
        <v>0</v>
      </c>
      <c r="EA289" s="207"/>
      <c r="EB289" s="207">
        <f t="shared" ca="1" si="430"/>
        <v>0</v>
      </c>
      <c r="EC289" s="207">
        <f t="shared" ca="1" si="431"/>
        <v>0</v>
      </c>
      <c r="ED289" s="207">
        <f t="shared" ca="1" si="462"/>
        <v>0</v>
      </c>
      <c r="EE289" s="207"/>
      <c r="EF289" s="219"/>
      <c r="EG289" s="219"/>
      <c r="EH289" s="219"/>
      <c r="EI289" s="219"/>
      <c r="EJ289" s="219"/>
      <c r="EK289" s="219"/>
      <c r="EL289" s="219"/>
      <c r="EM289" s="219">
        <f t="shared" si="432"/>
        <v>0</v>
      </c>
      <c r="EN289" s="219"/>
      <c r="EO289" s="219"/>
      <c r="EP289" s="219">
        <f t="shared" si="433"/>
        <v>0</v>
      </c>
      <c r="EQ289" s="219">
        <f t="shared" si="463"/>
        <v>0</v>
      </c>
      <c r="ER289" s="219">
        <f t="shared" si="464"/>
        <v>0</v>
      </c>
      <c r="ES289" s="219"/>
      <c r="ET289" s="219">
        <f t="shared" si="434"/>
        <v>0</v>
      </c>
      <c r="EU289" s="363">
        <f t="shared" si="465"/>
        <v>0</v>
      </c>
      <c r="EV289" s="219">
        <f t="shared" si="435"/>
        <v>0</v>
      </c>
      <c r="EW289" s="219">
        <f t="shared" ca="1" si="436"/>
        <v>0</v>
      </c>
      <c r="EX289" s="219">
        <f t="shared" ca="1" si="466"/>
        <v>0</v>
      </c>
      <c r="EY289" s="219">
        <f t="shared" ca="1" si="437"/>
        <v>0</v>
      </c>
      <c r="EZ289" s="220">
        <f ca="1">IF(AND(EW289,EX289=0)=0,0,IF(EW289&gt;0,'На банк Приват'!$AH$1,IF(EX289&gt;0,'На Укрсиб'!$AH$1,0)))</f>
        <v>0</v>
      </c>
      <c r="FA289" s="28">
        <f t="shared" ca="1" si="438"/>
        <v>0</v>
      </c>
      <c r="FB289" s="28">
        <f t="shared" ca="1" si="439"/>
        <v>0</v>
      </c>
      <c r="FC289" s="28">
        <f t="shared" ca="1" si="440"/>
        <v>0</v>
      </c>
      <c r="FD289" s="28">
        <f t="shared" ca="1" si="441"/>
        <v>0</v>
      </c>
      <c r="FE289" s="28">
        <f t="shared" ca="1" si="442"/>
        <v>279</v>
      </c>
      <c r="FF289">
        <f t="shared" si="443"/>
        <v>0</v>
      </c>
      <c r="FG289" s="531" t="s">
        <v>623</v>
      </c>
    </row>
    <row r="290" spans="1:163">
      <c r="A290" s="113"/>
      <c r="B290" s="113">
        <f t="shared" ca="1" si="396"/>
        <v>0</v>
      </c>
      <c r="C290" s="113">
        <f t="shared" ca="1" si="397"/>
        <v>0</v>
      </c>
      <c r="D290" s="113">
        <f t="shared" ca="1" si="488"/>
        <v>0</v>
      </c>
      <c r="E290" s="113">
        <f t="shared" si="398"/>
        <v>0</v>
      </c>
      <c r="F290" s="115"/>
      <c r="G290" s="209">
        <f t="shared" si="486"/>
        <v>0</v>
      </c>
      <c r="H290" s="209">
        <f t="shared" si="484"/>
        <v>0</v>
      </c>
      <c r="I290" s="209">
        <f t="shared" si="485"/>
        <v>0</v>
      </c>
      <c r="J290" s="209">
        <f t="shared" si="468"/>
        <v>0</v>
      </c>
      <c r="K290" s="209">
        <f t="shared" si="469"/>
        <v>0</v>
      </c>
      <c r="L290" s="209">
        <f t="shared" si="470"/>
        <v>0</v>
      </c>
      <c r="M290" s="209">
        <f t="shared" si="471"/>
        <v>0</v>
      </c>
      <c r="N290" s="209">
        <f t="shared" si="472"/>
        <v>0</v>
      </c>
      <c r="O290" s="209">
        <f t="shared" si="467"/>
        <v>0</v>
      </c>
      <c r="P290" s="211">
        <f t="shared" si="473"/>
        <v>0</v>
      </c>
      <c r="Q290" s="209">
        <f t="shared" si="474"/>
        <v>0</v>
      </c>
      <c r="R290" s="209">
        <f t="shared" si="475"/>
        <v>0</v>
      </c>
      <c r="S290" s="209">
        <f t="shared" si="476"/>
        <v>0</v>
      </c>
      <c r="T290" s="209">
        <f t="shared" si="477"/>
        <v>0</v>
      </c>
      <c r="U290" s="209">
        <f t="shared" si="478"/>
        <v>0</v>
      </c>
      <c r="V290" s="209">
        <f t="shared" si="479"/>
        <v>0</v>
      </c>
      <c r="W290" s="209">
        <f t="shared" ca="1" si="480"/>
        <v>0</v>
      </c>
      <c r="X290" s="209">
        <f t="shared" ca="1" si="481"/>
        <v>0</v>
      </c>
      <c r="Y290" s="209">
        <f t="shared" ca="1" si="482"/>
        <v>0</v>
      </c>
      <c r="Z290" s="210" t="str">
        <f t="shared" ca="1" si="399"/>
        <v xml:space="preserve">        </v>
      </c>
      <c r="AA290" s="185"/>
      <c r="AB290" s="185">
        <f t="shared" ca="1" si="400"/>
        <v>0</v>
      </c>
      <c r="AC290" s="185">
        <f t="shared" ca="1" si="401"/>
        <v>0</v>
      </c>
      <c r="AD290" s="185">
        <f t="shared" ca="1" si="444"/>
        <v>0</v>
      </c>
      <c r="AE290" s="185"/>
      <c r="AF290" s="211"/>
      <c r="AG290" s="211"/>
      <c r="AH290" s="211"/>
      <c r="AI290" s="211"/>
      <c r="AJ290" s="211"/>
      <c r="AK290" s="211"/>
      <c r="AL290" s="211"/>
      <c r="AM290" s="211"/>
      <c r="AN290" s="211"/>
      <c r="AO290" s="211"/>
      <c r="AP290" s="623">
        <f t="shared" si="402"/>
        <v>0</v>
      </c>
      <c r="AQ290" s="211">
        <f t="shared" si="445"/>
        <v>0</v>
      </c>
      <c r="AR290" s="211">
        <f t="shared" si="446"/>
        <v>0</v>
      </c>
      <c r="AS290" s="211"/>
      <c r="AT290" s="211">
        <f t="shared" si="403"/>
        <v>0</v>
      </c>
      <c r="AU290" s="358">
        <f t="shared" si="404"/>
        <v>0</v>
      </c>
      <c r="AV290" s="211">
        <f t="shared" si="405"/>
        <v>0</v>
      </c>
      <c r="AW290" s="211">
        <f t="shared" ca="1" si="406"/>
        <v>0</v>
      </c>
      <c r="AX290" s="211">
        <f t="shared" ca="1" si="483"/>
        <v>0</v>
      </c>
      <c r="AY290" s="211">
        <f t="shared" ca="1" si="407"/>
        <v>0</v>
      </c>
      <c r="AZ290" s="212">
        <f ca="1">IF(AND(AW290,AX290=0,AY290=0)=0,0,IF(AW290&gt;0,'На банк Приват'!$J$1,IF(AX290&gt;0,'На Укрсиб'!$J$1,0)))</f>
        <v>0</v>
      </c>
      <c r="BA290" s="191"/>
      <c r="BB290" s="191">
        <f t="shared" ca="1" si="408"/>
        <v>0</v>
      </c>
      <c r="BC290" s="191">
        <f t="shared" ca="1" si="409"/>
        <v>0</v>
      </c>
      <c r="BD290" s="191">
        <f t="shared" ca="1" si="447"/>
        <v>0</v>
      </c>
      <c r="BE290" s="191"/>
      <c r="BF290" s="213"/>
      <c r="BG290" s="213"/>
      <c r="BH290" s="213"/>
      <c r="BI290" s="213"/>
      <c r="BJ290" s="213"/>
      <c r="BK290" s="213"/>
      <c r="BL290" s="213"/>
      <c r="BM290" s="213"/>
      <c r="BN290" s="213"/>
      <c r="BO290" s="213"/>
      <c r="BP290" s="623">
        <f t="shared" si="410"/>
        <v>0</v>
      </c>
      <c r="BQ290" s="213">
        <f t="shared" si="448"/>
        <v>0</v>
      </c>
      <c r="BR290" s="213">
        <f t="shared" si="449"/>
        <v>0</v>
      </c>
      <c r="BS290" s="213"/>
      <c r="BT290" s="213">
        <f t="shared" si="411"/>
        <v>0</v>
      </c>
      <c r="BU290" s="362">
        <f t="shared" si="450"/>
        <v>0</v>
      </c>
      <c r="BV290" s="213">
        <f t="shared" si="412"/>
        <v>0</v>
      </c>
      <c r="BW290" s="213">
        <f t="shared" ca="1" si="413"/>
        <v>0</v>
      </c>
      <c r="BX290" s="213">
        <f t="shared" ca="1" si="451"/>
        <v>0</v>
      </c>
      <c r="BY290" s="213">
        <f t="shared" ca="1" si="414"/>
        <v>0</v>
      </c>
      <c r="BZ290" s="214">
        <f ca="1">IF(AND(BW290,BX290=0)=0,0,IF(BW290&gt;0,'На банк Приват'!$P$1,IF(BX290&gt;0,'На Укрсиб'!$P$1,0)))</f>
        <v>0</v>
      </c>
      <c r="CA290" s="198">
        <v>283</v>
      </c>
      <c r="CB290" s="198">
        <f t="shared" ca="1" si="415"/>
        <v>0</v>
      </c>
      <c r="CC290" s="198">
        <f t="shared" ca="1" si="416"/>
        <v>0</v>
      </c>
      <c r="CD290" s="198">
        <f t="shared" ca="1" si="452"/>
        <v>0</v>
      </c>
      <c r="CE290" s="198"/>
      <c r="CF290" s="215"/>
      <c r="CG290" s="215"/>
      <c r="CH290" s="215"/>
      <c r="CI290" s="215"/>
      <c r="CJ290" s="215"/>
      <c r="CK290" s="215"/>
      <c r="CL290" s="215"/>
      <c r="CM290" s="215">
        <f t="shared" si="487"/>
        <v>0</v>
      </c>
      <c r="CN290" s="215"/>
      <c r="CO290" s="215"/>
      <c r="CP290" s="215">
        <f t="shared" si="417"/>
        <v>0</v>
      </c>
      <c r="CQ290" s="215">
        <f t="shared" si="453"/>
        <v>0</v>
      </c>
      <c r="CR290" s="215">
        <f t="shared" si="454"/>
        <v>0</v>
      </c>
      <c r="CS290" s="215"/>
      <c r="CT290" s="215">
        <f t="shared" si="418"/>
        <v>0</v>
      </c>
      <c r="CU290" s="369">
        <f t="shared" si="419"/>
        <v>0</v>
      </c>
      <c r="CV290" s="215">
        <f t="shared" si="420"/>
        <v>0</v>
      </c>
      <c r="CW290" s="215">
        <f t="shared" ca="1" si="421"/>
        <v>0</v>
      </c>
      <c r="CX290" s="215">
        <f t="shared" ca="1" si="455"/>
        <v>0</v>
      </c>
      <c r="CY290" s="215">
        <f t="shared" ca="1" si="422"/>
        <v>0</v>
      </c>
      <c r="CZ290" s="216">
        <f ca="1">IF(AND(CW290,CX290=0)=0,0,IF(CW290&gt;0,'На банк Приват'!$V$1,IF(CX290&gt;0,'На Укрсиб'!$V$1,0)))</f>
        <v>0</v>
      </c>
      <c r="DA290" s="204"/>
      <c r="DB290" s="204">
        <f t="shared" ca="1" si="423"/>
        <v>0</v>
      </c>
      <c r="DC290" s="204">
        <f t="shared" ca="1" si="424"/>
        <v>0</v>
      </c>
      <c r="DD290" s="204">
        <f t="shared" ca="1" si="456"/>
        <v>0</v>
      </c>
      <c r="DE290" s="204"/>
      <c r="DF290" s="217"/>
      <c r="DG290" s="217"/>
      <c r="DH290" s="217"/>
      <c r="DI290" s="217"/>
      <c r="DJ290" s="217"/>
      <c r="DK290" s="217"/>
      <c r="DL290" s="217"/>
      <c r="DM290" s="217"/>
      <c r="DN290" s="217"/>
      <c r="DO290" s="217"/>
      <c r="DP290" s="763">
        <f t="shared" si="425"/>
        <v>0</v>
      </c>
      <c r="DQ290" s="217">
        <f t="shared" si="458"/>
        <v>0</v>
      </c>
      <c r="DR290" s="217">
        <f t="shared" si="459"/>
        <v>0</v>
      </c>
      <c r="DS290" s="217"/>
      <c r="DT290" s="217">
        <f t="shared" si="426"/>
        <v>0</v>
      </c>
      <c r="DU290" s="366">
        <f t="shared" si="460"/>
        <v>0</v>
      </c>
      <c r="DV290" s="217">
        <f t="shared" si="427"/>
        <v>0</v>
      </c>
      <c r="DW290" s="217">
        <f t="shared" ca="1" si="428"/>
        <v>0</v>
      </c>
      <c r="DX290" s="217">
        <f t="shared" ca="1" si="461"/>
        <v>0</v>
      </c>
      <c r="DY290" s="217">
        <f t="shared" ca="1" si="429"/>
        <v>0</v>
      </c>
      <c r="DZ290" s="218">
        <f ca="1">IF(AND(DW290,DX290=0)=0,0,IF(DW290&gt;0,'На банк Приват'!$AB$1,IF(DX290&gt;0,'На Укрсиб'!$V$1,0)))</f>
        <v>0</v>
      </c>
      <c r="EA290" s="207"/>
      <c r="EB290" s="207">
        <f t="shared" ca="1" si="430"/>
        <v>0</v>
      </c>
      <c r="EC290" s="207">
        <f t="shared" ca="1" si="431"/>
        <v>0</v>
      </c>
      <c r="ED290" s="207">
        <f t="shared" ca="1" si="462"/>
        <v>0</v>
      </c>
      <c r="EE290" s="207"/>
      <c r="EF290" s="219"/>
      <c r="EG290" s="219"/>
      <c r="EH290" s="219"/>
      <c r="EI290" s="219"/>
      <c r="EJ290" s="219"/>
      <c r="EK290" s="219"/>
      <c r="EL290" s="219"/>
      <c r="EM290" s="219">
        <f t="shared" si="432"/>
        <v>0</v>
      </c>
      <c r="EN290" s="219"/>
      <c r="EO290" s="219"/>
      <c r="EP290" s="219">
        <f t="shared" si="433"/>
        <v>0</v>
      </c>
      <c r="EQ290" s="219">
        <f t="shared" si="463"/>
        <v>0</v>
      </c>
      <c r="ER290" s="219">
        <f t="shared" si="464"/>
        <v>0</v>
      </c>
      <c r="ES290" s="219"/>
      <c r="ET290" s="219">
        <f t="shared" si="434"/>
        <v>0</v>
      </c>
      <c r="EU290" s="363">
        <f t="shared" si="465"/>
        <v>0</v>
      </c>
      <c r="EV290" s="219">
        <f t="shared" si="435"/>
        <v>0</v>
      </c>
      <c r="EW290" s="219">
        <f t="shared" ca="1" si="436"/>
        <v>0</v>
      </c>
      <c r="EX290" s="219">
        <f t="shared" ca="1" si="466"/>
        <v>0</v>
      </c>
      <c r="EY290" s="219">
        <f t="shared" ca="1" si="437"/>
        <v>0</v>
      </c>
      <c r="EZ290" s="220">
        <f ca="1">IF(AND(EW290,EX290=0)=0,0,IF(EW290&gt;0,'На банк Приват'!$AH$1,IF(EX290&gt;0,'На Укрсиб'!$AH$1,0)))</f>
        <v>0</v>
      </c>
      <c r="FA290" s="28">
        <f t="shared" ca="1" si="438"/>
        <v>0</v>
      </c>
      <c r="FB290" s="28">
        <f t="shared" ca="1" si="439"/>
        <v>0</v>
      </c>
      <c r="FC290" s="28">
        <f t="shared" ca="1" si="440"/>
        <v>0</v>
      </c>
      <c r="FD290" s="28">
        <f t="shared" ca="1" si="441"/>
        <v>0</v>
      </c>
      <c r="FE290" s="28">
        <f t="shared" ca="1" si="442"/>
        <v>280</v>
      </c>
      <c r="FF290">
        <f t="shared" si="443"/>
        <v>0</v>
      </c>
      <c r="FG290" s="531" t="s">
        <v>180</v>
      </c>
    </row>
    <row r="291" spans="1:163">
      <c r="A291" s="113"/>
      <c r="B291" s="113">
        <f t="shared" ca="1" si="396"/>
        <v>0</v>
      </c>
      <c r="C291" s="113">
        <f t="shared" ca="1" si="397"/>
        <v>0</v>
      </c>
      <c r="D291" s="113">
        <f t="shared" ca="1" si="488"/>
        <v>0</v>
      </c>
      <c r="E291" s="113">
        <f t="shared" si="398"/>
        <v>0</v>
      </c>
      <c r="F291" s="115"/>
      <c r="G291" s="209">
        <f t="shared" si="486"/>
        <v>0</v>
      </c>
      <c r="H291" s="209">
        <f t="shared" si="484"/>
        <v>0</v>
      </c>
      <c r="I291" s="209">
        <f t="shared" si="485"/>
        <v>0</v>
      </c>
      <c r="J291" s="209">
        <f t="shared" si="468"/>
        <v>0</v>
      </c>
      <c r="K291" s="209">
        <f t="shared" si="469"/>
        <v>0</v>
      </c>
      <c r="L291" s="209">
        <f t="shared" si="470"/>
        <v>0</v>
      </c>
      <c r="M291" s="209">
        <f t="shared" si="471"/>
        <v>0</v>
      </c>
      <c r="N291" s="209">
        <f t="shared" si="472"/>
        <v>0</v>
      </c>
      <c r="O291" s="209">
        <f t="shared" si="467"/>
        <v>0</v>
      </c>
      <c r="P291" s="211">
        <f t="shared" si="473"/>
        <v>0</v>
      </c>
      <c r="Q291" s="209">
        <f t="shared" si="474"/>
        <v>0</v>
      </c>
      <c r="R291" s="209">
        <f t="shared" si="475"/>
        <v>0</v>
      </c>
      <c r="S291" s="209">
        <f t="shared" si="476"/>
        <v>0</v>
      </c>
      <c r="T291" s="209">
        <f t="shared" si="477"/>
        <v>0</v>
      </c>
      <c r="U291" s="209">
        <f t="shared" si="478"/>
        <v>0</v>
      </c>
      <c r="V291" s="209">
        <f t="shared" si="479"/>
        <v>0</v>
      </c>
      <c r="W291" s="209">
        <f t="shared" ca="1" si="480"/>
        <v>0</v>
      </c>
      <c r="X291" s="209">
        <f t="shared" ca="1" si="481"/>
        <v>0</v>
      </c>
      <c r="Y291" s="209">
        <f t="shared" ca="1" si="482"/>
        <v>0</v>
      </c>
      <c r="Z291" s="210" t="str">
        <f t="shared" ca="1" si="399"/>
        <v xml:space="preserve">        </v>
      </c>
      <c r="AA291" s="185"/>
      <c r="AB291" s="185">
        <f t="shared" ca="1" si="400"/>
        <v>0</v>
      </c>
      <c r="AC291" s="185">
        <f t="shared" ca="1" si="401"/>
        <v>0</v>
      </c>
      <c r="AD291" s="185">
        <f t="shared" ca="1" si="444"/>
        <v>0</v>
      </c>
      <c r="AE291" s="185"/>
      <c r="AF291" s="211"/>
      <c r="AG291" s="211"/>
      <c r="AH291" s="211"/>
      <c r="AI291" s="211"/>
      <c r="AJ291" s="211"/>
      <c r="AK291" s="211"/>
      <c r="AL291" s="211"/>
      <c r="AM291" s="211"/>
      <c r="AN291" s="211"/>
      <c r="AO291" s="211"/>
      <c r="AP291" s="623">
        <f t="shared" si="402"/>
        <v>0</v>
      </c>
      <c r="AQ291" s="211">
        <f t="shared" si="445"/>
        <v>0</v>
      </c>
      <c r="AR291" s="211">
        <f t="shared" si="446"/>
        <v>0</v>
      </c>
      <c r="AS291" s="211"/>
      <c r="AT291" s="211">
        <f t="shared" si="403"/>
        <v>0</v>
      </c>
      <c r="AU291" s="358">
        <f t="shared" si="404"/>
        <v>0</v>
      </c>
      <c r="AV291" s="211">
        <f t="shared" si="405"/>
        <v>0</v>
      </c>
      <c r="AW291" s="211">
        <f t="shared" ca="1" si="406"/>
        <v>0</v>
      </c>
      <c r="AX291" s="211">
        <f t="shared" ca="1" si="483"/>
        <v>0</v>
      </c>
      <c r="AY291" s="211">
        <f t="shared" ca="1" si="407"/>
        <v>0</v>
      </c>
      <c r="AZ291" s="212">
        <f ca="1">IF(AND(AW291,AX291=0,AY291=0)=0,0,IF(AW291&gt;0,'На банк Приват'!$J$1,IF(AX291&gt;0,'На Укрсиб'!$J$1,0)))</f>
        <v>0</v>
      </c>
      <c r="BA291" s="191"/>
      <c r="BB291" s="191">
        <f t="shared" ca="1" si="408"/>
        <v>0</v>
      </c>
      <c r="BC291" s="191">
        <f t="shared" ca="1" si="409"/>
        <v>0</v>
      </c>
      <c r="BD291" s="191">
        <f t="shared" ca="1" si="447"/>
        <v>0</v>
      </c>
      <c r="BE291" s="191"/>
      <c r="BF291" s="213"/>
      <c r="BG291" s="213"/>
      <c r="BH291" s="213"/>
      <c r="BI291" s="213"/>
      <c r="BJ291" s="213"/>
      <c r="BK291" s="213"/>
      <c r="BL291" s="213"/>
      <c r="BM291" s="213"/>
      <c r="BN291" s="213"/>
      <c r="BO291" s="213"/>
      <c r="BP291" s="623">
        <f t="shared" si="410"/>
        <v>0</v>
      </c>
      <c r="BQ291" s="213">
        <f t="shared" si="448"/>
        <v>0</v>
      </c>
      <c r="BR291" s="213">
        <f t="shared" si="449"/>
        <v>0</v>
      </c>
      <c r="BS291" s="213"/>
      <c r="BT291" s="213">
        <f t="shared" si="411"/>
        <v>0</v>
      </c>
      <c r="BU291" s="362">
        <f t="shared" si="450"/>
        <v>0</v>
      </c>
      <c r="BV291" s="213">
        <f t="shared" si="412"/>
        <v>0</v>
      </c>
      <c r="BW291" s="213">
        <f t="shared" ca="1" si="413"/>
        <v>0</v>
      </c>
      <c r="BX291" s="213">
        <f t="shared" ca="1" si="451"/>
        <v>0</v>
      </c>
      <c r="BY291" s="213">
        <f t="shared" ca="1" si="414"/>
        <v>0</v>
      </c>
      <c r="BZ291" s="214">
        <f ca="1">IF(AND(BW291,BX291=0)=0,0,IF(BW291&gt;0,'На банк Приват'!$P$1,IF(BX291&gt;0,'На Укрсиб'!$P$1,0)))</f>
        <v>0</v>
      </c>
      <c r="CA291" s="198">
        <v>284</v>
      </c>
      <c r="CB291" s="198">
        <f t="shared" ca="1" si="415"/>
        <v>0</v>
      </c>
      <c r="CC291" s="198">
        <f t="shared" ca="1" si="416"/>
        <v>0</v>
      </c>
      <c r="CD291" s="198">
        <f t="shared" ca="1" si="452"/>
        <v>0</v>
      </c>
      <c r="CE291" s="198"/>
      <c r="CF291" s="215"/>
      <c r="CG291" s="215"/>
      <c r="CH291" s="215"/>
      <c r="CI291" s="215"/>
      <c r="CJ291" s="215"/>
      <c r="CK291" s="215"/>
      <c r="CL291" s="215"/>
      <c r="CM291" s="215">
        <f t="shared" si="487"/>
        <v>0</v>
      </c>
      <c r="CN291" s="215"/>
      <c r="CO291" s="215"/>
      <c r="CP291" s="215">
        <f t="shared" si="417"/>
        <v>0</v>
      </c>
      <c r="CQ291" s="215">
        <f t="shared" si="453"/>
        <v>0</v>
      </c>
      <c r="CR291" s="215">
        <f t="shared" si="454"/>
        <v>0</v>
      </c>
      <c r="CS291" s="215"/>
      <c r="CT291" s="215">
        <f t="shared" si="418"/>
        <v>0</v>
      </c>
      <c r="CU291" s="369">
        <f t="shared" si="419"/>
        <v>0</v>
      </c>
      <c r="CV291" s="215">
        <f t="shared" si="420"/>
        <v>0</v>
      </c>
      <c r="CW291" s="215">
        <f t="shared" ca="1" si="421"/>
        <v>0</v>
      </c>
      <c r="CX291" s="215">
        <f t="shared" ca="1" si="455"/>
        <v>0</v>
      </c>
      <c r="CY291" s="215">
        <f t="shared" ca="1" si="422"/>
        <v>0</v>
      </c>
      <c r="CZ291" s="216">
        <f ca="1">IF(AND(CW291,CX291=0)=0,0,IF(CW291&gt;0,'На банк Приват'!$V$1,IF(CX291&gt;0,'На Укрсиб'!$V$1,0)))</f>
        <v>0</v>
      </c>
      <c r="DA291" s="204"/>
      <c r="DB291" s="204">
        <f t="shared" ca="1" si="423"/>
        <v>0</v>
      </c>
      <c r="DC291" s="204">
        <f t="shared" ca="1" si="424"/>
        <v>0</v>
      </c>
      <c r="DD291" s="204">
        <f t="shared" ca="1" si="456"/>
        <v>0</v>
      </c>
      <c r="DE291" s="204"/>
      <c r="DF291" s="217"/>
      <c r="DG291" s="217"/>
      <c r="DH291" s="217"/>
      <c r="DI291" s="217"/>
      <c r="DJ291" s="217"/>
      <c r="DK291" s="217"/>
      <c r="DL291" s="217"/>
      <c r="DM291" s="217">
        <f t="shared" si="457"/>
        <v>0</v>
      </c>
      <c r="DN291" s="217"/>
      <c r="DO291" s="217"/>
      <c r="DP291" s="763">
        <f t="shared" si="425"/>
        <v>0</v>
      </c>
      <c r="DQ291" s="217">
        <f t="shared" si="458"/>
        <v>0</v>
      </c>
      <c r="DR291" s="217">
        <f t="shared" si="459"/>
        <v>0</v>
      </c>
      <c r="DS291" s="217"/>
      <c r="DT291" s="217">
        <f t="shared" si="426"/>
        <v>0</v>
      </c>
      <c r="DU291" s="366">
        <f t="shared" si="460"/>
        <v>0</v>
      </c>
      <c r="DV291" s="217">
        <f t="shared" si="427"/>
        <v>0</v>
      </c>
      <c r="DW291" s="217">
        <f t="shared" ca="1" si="428"/>
        <v>0</v>
      </c>
      <c r="DX291" s="217">
        <f t="shared" ca="1" si="461"/>
        <v>0</v>
      </c>
      <c r="DY291" s="217">
        <f t="shared" ca="1" si="429"/>
        <v>0</v>
      </c>
      <c r="DZ291" s="218">
        <f ca="1">IF(AND(DW291,DX291=0)=0,0,IF(DW291&gt;0,'На банк Приват'!$AB$1,IF(DX291&gt;0,'На Укрсиб'!$V$1,0)))</f>
        <v>0</v>
      </c>
      <c r="EA291" s="207"/>
      <c r="EB291" s="207">
        <f t="shared" ca="1" si="430"/>
        <v>0</v>
      </c>
      <c r="EC291" s="207">
        <f t="shared" ca="1" si="431"/>
        <v>0</v>
      </c>
      <c r="ED291" s="207">
        <f t="shared" ca="1" si="462"/>
        <v>0</v>
      </c>
      <c r="EE291" s="207"/>
      <c r="EF291" s="219"/>
      <c r="EG291" s="219"/>
      <c r="EH291" s="219"/>
      <c r="EI291" s="219"/>
      <c r="EJ291" s="219"/>
      <c r="EK291" s="219"/>
      <c r="EL291" s="219"/>
      <c r="EM291" s="219">
        <f t="shared" si="432"/>
        <v>0</v>
      </c>
      <c r="EN291" s="219"/>
      <c r="EO291" s="219"/>
      <c r="EP291" s="219">
        <f t="shared" si="433"/>
        <v>0</v>
      </c>
      <c r="EQ291" s="219">
        <f t="shared" si="463"/>
        <v>0</v>
      </c>
      <c r="ER291" s="219">
        <f t="shared" si="464"/>
        <v>0</v>
      </c>
      <c r="ES291" s="219"/>
      <c r="ET291" s="219">
        <f t="shared" si="434"/>
        <v>0</v>
      </c>
      <c r="EU291" s="363">
        <f t="shared" si="465"/>
        <v>0</v>
      </c>
      <c r="EV291" s="219">
        <f t="shared" si="435"/>
        <v>0</v>
      </c>
      <c r="EW291" s="219">
        <f t="shared" ca="1" si="436"/>
        <v>0</v>
      </c>
      <c r="EX291" s="219">
        <f t="shared" ca="1" si="466"/>
        <v>0</v>
      </c>
      <c r="EY291" s="219">
        <f t="shared" ca="1" si="437"/>
        <v>0</v>
      </c>
      <c r="EZ291" s="220">
        <f ca="1">IF(AND(EW291,EX291=0)=0,0,IF(EW291&gt;0,'На банк Приват'!$AH$1,IF(EX291&gt;0,'На Укрсиб'!$AH$1,0)))</f>
        <v>0</v>
      </c>
      <c r="FA291" s="28">
        <f t="shared" ca="1" si="438"/>
        <v>0</v>
      </c>
      <c r="FB291" s="28">
        <f t="shared" ca="1" si="439"/>
        <v>0</v>
      </c>
      <c r="FC291" s="28">
        <f t="shared" ca="1" si="440"/>
        <v>0</v>
      </c>
      <c r="FD291" s="28">
        <f t="shared" ca="1" si="441"/>
        <v>0</v>
      </c>
      <c r="FE291" s="28">
        <f t="shared" ca="1" si="442"/>
        <v>281</v>
      </c>
      <c r="FF291">
        <f t="shared" si="443"/>
        <v>0</v>
      </c>
      <c r="FG291" s="531" t="s">
        <v>181</v>
      </c>
    </row>
    <row r="292" spans="1:163">
      <c r="A292" s="113"/>
      <c r="B292" s="113">
        <f t="shared" ca="1" si="396"/>
        <v>0</v>
      </c>
      <c r="C292" s="113">
        <f t="shared" ca="1" si="397"/>
        <v>0</v>
      </c>
      <c r="D292" s="113">
        <f t="shared" ca="1" si="488"/>
        <v>0</v>
      </c>
      <c r="E292" s="113">
        <f t="shared" si="398"/>
        <v>0</v>
      </c>
      <c r="F292" s="115"/>
      <c r="G292" s="209">
        <f t="shared" si="486"/>
        <v>0</v>
      </c>
      <c r="H292" s="209">
        <f t="shared" si="484"/>
        <v>0</v>
      </c>
      <c r="I292" s="209">
        <f t="shared" si="485"/>
        <v>0</v>
      </c>
      <c r="J292" s="209">
        <f t="shared" si="468"/>
        <v>0</v>
      </c>
      <c r="K292" s="209">
        <f t="shared" si="469"/>
        <v>0</v>
      </c>
      <c r="L292" s="209">
        <f t="shared" si="470"/>
        <v>0</v>
      </c>
      <c r="M292" s="209">
        <f t="shared" si="471"/>
        <v>0</v>
      </c>
      <c r="N292" s="209">
        <f t="shared" si="472"/>
        <v>0</v>
      </c>
      <c r="O292" s="209">
        <f t="shared" si="467"/>
        <v>0</v>
      </c>
      <c r="P292" s="211">
        <f t="shared" si="473"/>
        <v>0</v>
      </c>
      <c r="Q292" s="209">
        <f t="shared" si="474"/>
        <v>0</v>
      </c>
      <c r="R292" s="209">
        <f t="shared" si="475"/>
        <v>0</v>
      </c>
      <c r="S292" s="209">
        <f t="shared" si="476"/>
        <v>0</v>
      </c>
      <c r="T292" s="209">
        <f t="shared" si="477"/>
        <v>0</v>
      </c>
      <c r="U292" s="209">
        <f t="shared" si="478"/>
        <v>0</v>
      </c>
      <c r="V292" s="209">
        <f t="shared" si="479"/>
        <v>0</v>
      </c>
      <c r="W292" s="209">
        <f t="shared" ca="1" si="480"/>
        <v>0</v>
      </c>
      <c r="X292" s="209">
        <f t="shared" ca="1" si="481"/>
        <v>0</v>
      </c>
      <c r="Y292" s="209">
        <f t="shared" ca="1" si="482"/>
        <v>0</v>
      </c>
      <c r="Z292" s="210" t="str">
        <f t="shared" ca="1" si="399"/>
        <v xml:space="preserve">        </v>
      </c>
      <c r="AA292" s="185"/>
      <c r="AB292" s="185">
        <f t="shared" ca="1" si="400"/>
        <v>0</v>
      </c>
      <c r="AC292" s="185">
        <f t="shared" ca="1" si="401"/>
        <v>0</v>
      </c>
      <c r="AD292" s="185">
        <f t="shared" ca="1" si="444"/>
        <v>0</v>
      </c>
      <c r="AE292" s="185"/>
      <c r="AF292" s="211"/>
      <c r="AG292" s="211"/>
      <c r="AH292" s="211"/>
      <c r="AI292" s="211"/>
      <c r="AJ292" s="211"/>
      <c r="AK292" s="211"/>
      <c r="AL292" s="211"/>
      <c r="AM292" s="211"/>
      <c r="AN292" s="211"/>
      <c r="AO292" s="211"/>
      <c r="AP292" s="623">
        <f t="shared" si="402"/>
        <v>0</v>
      </c>
      <c r="AQ292" s="211">
        <f t="shared" si="445"/>
        <v>0</v>
      </c>
      <c r="AR292" s="211">
        <f t="shared" si="446"/>
        <v>0</v>
      </c>
      <c r="AS292" s="211"/>
      <c r="AT292" s="211">
        <f t="shared" si="403"/>
        <v>0</v>
      </c>
      <c r="AU292" s="358">
        <f t="shared" si="404"/>
        <v>0</v>
      </c>
      <c r="AV292" s="211">
        <f t="shared" si="405"/>
        <v>0</v>
      </c>
      <c r="AW292" s="211">
        <f t="shared" ca="1" si="406"/>
        <v>0</v>
      </c>
      <c r="AX292" s="211">
        <f t="shared" ca="1" si="483"/>
        <v>0</v>
      </c>
      <c r="AY292" s="211">
        <f t="shared" ca="1" si="407"/>
        <v>0</v>
      </c>
      <c r="AZ292" s="212">
        <f ca="1">IF(AND(AW292,AX292=0,AY292=0)=0,0,IF(AW292&gt;0,'На банк Приват'!$J$1,IF(AX292&gt;0,'На Укрсиб'!$J$1,0)))</f>
        <v>0</v>
      </c>
      <c r="BA292" s="191"/>
      <c r="BB292" s="191">
        <f t="shared" ca="1" si="408"/>
        <v>0</v>
      </c>
      <c r="BC292" s="191">
        <f t="shared" ca="1" si="409"/>
        <v>0</v>
      </c>
      <c r="BD292" s="191">
        <f t="shared" ca="1" si="447"/>
        <v>0</v>
      </c>
      <c r="BE292" s="191"/>
      <c r="BF292" s="213"/>
      <c r="BG292" s="213"/>
      <c r="BH292" s="213"/>
      <c r="BI292" s="213"/>
      <c r="BJ292" s="213"/>
      <c r="BK292" s="213"/>
      <c r="BL292" s="213"/>
      <c r="BM292" s="213"/>
      <c r="BN292" s="213"/>
      <c r="BO292" s="213"/>
      <c r="BP292" s="623">
        <f t="shared" si="410"/>
        <v>0</v>
      </c>
      <c r="BQ292" s="213">
        <f t="shared" si="448"/>
        <v>0</v>
      </c>
      <c r="BR292" s="213">
        <f t="shared" si="449"/>
        <v>0</v>
      </c>
      <c r="BS292" s="213"/>
      <c r="BT292" s="213">
        <f t="shared" si="411"/>
        <v>0</v>
      </c>
      <c r="BU292" s="362">
        <f t="shared" si="450"/>
        <v>0</v>
      </c>
      <c r="BV292" s="213">
        <f t="shared" si="412"/>
        <v>0</v>
      </c>
      <c r="BW292" s="213">
        <f t="shared" ca="1" si="413"/>
        <v>0</v>
      </c>
      <c r="BX292" s="213">
        <f t="shared" ca="1" si="451"/>
        <v>0</v>
      </c>
      <c r="BY292" s="213">
        <f t="shared" ca="1" si="414"/>
        <v>0</v>
      </c>
      <c r="BZ292" s="214">
        <f ca="1">IF(AND(BW292,BX292=0)=0,0,IF(BW292&gt;0,'На банк Приват'!$P$1,IF(BX292&gt;0,'На Укрсиб'!$P$1,0)))</f>
        <v>0</v>
      </c>
      <c r="CA292" s="198">
        <v>285</v>
      </c>
      <c r="CB292" s="198">
        <f t="shared" ca="1" si="415"/>
        <v>0</v>
      </c>
      <c r="CC292" s="198">
        <f t="shared" ca="1" si="416"/>
        <v>0</v>
      </c>
      <c r="CD292" s="198">
        <f t="shared" ca="1" si="452"/>
        <v>0</v>
      </c>
      <c r="CE292" s="198"/>
      <c r="CF292" s="215"/>
      <c r="CG292" s="215"/>
      <c r="CH292" s="215"/>
      <c r="CI292" s="215"/>
      <c r="CJ292" s="215"/>
      <c r="CK292" s="215"/>
      <c r="CL292" s="215"/>
      <c r="CM292" s="215">
        <f t="shared" si="487"/>
        <v>0</v>
      </c>
      <c r="CN292" s="215"/>
      <c r="CO292" s="215"/>
      <c r="CP292" s="215">
        <f t="shared" si="417"/>
        <v>0</v>
      </c>
      <c r="CQ292" s="215">
        <f t="shared" si="453"/>
        <v>0</v>
      </c>
      <c r="CR292" s="215">
        <f t="shared" si="454"/>
        <v>0</v>
      </c>
      <c r="CS292" s="215"/>
      <c r="CT292" s="215">
        <f t="shared" si="418"/>
        <v>0</v>
      </c>
      <c r="CU292" s="369">
        <f t="shared" si="419"/>
        <v>0</v>
      </c>
      <c r="CV292" s="215">
        <f t="shared" si="420"/>
        <v>0</v>
      </c>
      <c r="CW292" s="215">
        <f t="shared" ca="1" si="421"/>
        <v>0</v>
      </c>
      <c r="CX292" s="215">
        <f t="shared" ca="1" si="455"/>
        <v>0</v>
      </c>
      <c r="CY292" s="215">
        <f t="shared" ca="1" si="422"/>
        <v>0</v>
      </c>
      <c r="CZ292" s="216">
        <f ca="1">IF(AND(CW292,CX292=0)=0,0,IF(CW292&gt;0,'На банк Приват'!$V$1,IF(CX292&gt;0,'На Укрсиб'!$V$1,0)))</f>
        <v>0</v>
      </c>
      <c r="DA292" s="204"/>
      <c r="DB292" s="204">
        <f t="shared" ca="1" si="423"/>
        <v>0</v>
      </c>
      <c r="DC292" s="204">
        <f t="shared" ca="1" si="424"/>
        <v>0</v>
      </c>
      <c r="DD292" s="204">
        <f t="shared" ca="1" si="456"/>
        <v>0</v>
      </c>
      <c r="DE292" s="204"/>
      <c r="DF292" s="217"/>
      <c r="DG292" s="217"/>
      <c r="DH292" s="217"/>
      <c r="DI292" s="217"/>
      <c r="DJ292" s="217"/>
      <c r="DK292" s="217"/>
      <c r="DL292" s="217"/>
      <c r="DM292" s="217">
        <f t="shared" si="457"/>
        <v>0</v>
      </c>
      <c r="DN292" s="217"/>
      <c r="DO292" s="217"/>
      <c r="DP292" s="763">
        <f t="shared" si="425"/>
        <v>0</v>
      </c>
      <c r="DQ292" s="217">
        <f t="shared" si="458"/>
        <v>0</v>
      </c>
      <c r="DR292" s="217">
        <f t="shared" si="459"/>
        <v>0</v>
      </c>
      <c r="DS292" s="217"/>
      <c r="DT292" s="217">
        <f t="shared" si="426"/>
        <v>0</v>
      </c>
      <c r="DU292" s="366">
        <f t="shared" si="460"/>
        <v>0</v>
      </c>
      <c r="DV292" s="217">
        <f t="shared" si="427"/>
        <v>0</v>
      </c>
      <c r="DW292" s="217">
        <f t="shared" ca="1" si="428"/>
        <v>0</v>
      </c>
      <c r="DX292" s="217">
        <f t="shared" ca="1" si="461"/>
        <v>0</v>
      </c>
      <c r="DY292" s="217">
        <f t="shared" ca="1" si="429"/>
        <v>0</v>
      </c>
      <c r="DZ292" s="218">
        <f ca="1">IF(AND(DW292,DX292=0)=0,0,IF(DW292&gt;0,'На банк Приват'!$AB$1,IF(DX292&gt;0,'На Укрсиб'!$V$1,0)))</f>
        <v>0</v>
      </c>
      <c r="EA292" s="207"/>
      <c r="EB292" s="207">
        <f t="shared" ca="1" si="430"/>
        <v>0</v>
      </c>
      <c r="EC292" s="207">
        <f t="shared" ca="1" si="431"/>
        <v>0</v>
      </c>
      <c r="ED292" s="207">
        <f t="shared" ca="1" si="462"/>
        <v>0</v>
      </c>
      <c r="EE292" s="207"/>
      <c r="EF292" s="219"/>
      <c r="EG292" s="219"/>
      <c r="EH292" s="219"/>
      <c r="EI292" s="219"/>
      <c r="EJ292" s="219"/>
      <c r="EK292" s="219"/>
      <c r="EL292" s="219"/>
      <c r="EM292" s="219">
        <f t="shared" si="432"/>
        <v>0</v>
      </c>
      <c r="EN292" s="219"/>
      <c r="EO292" s="219"/>
      <c r="EP292" s="219">
        <f t="shared" si="433"/>
        <v>0</v>
      </c>
      <c r="EQ292" s="219">
        <f t="shared" si="463"/>
        <v>0</v>
      </c>
      <c r="ER292" s="219">
        <f t="shared" si="464"/>
        <v>0</v>
      </c>
      <c r="ES292" s="219"/>
      <c r="ET292" s="219">
        <f t="shared" si="434"/>
        <v>0</v>
      </c>
      <c r="EU292" s="363">
        <f t="shared" si="465"/>
        <v>0</v>
      </c>
      <c r="EV292" s="219">
        <f t="shared" si="435"/>
        <v>0</v>
      </c>
      <c r="EW292" s="219">
        <f t="shared" ca="1" si="436"/>
        <v>0</v>
      </c>
      <c r="EX292" s="219">
        <f t="shared" ca="1" si="466"/>
        <v>0</v>
      </c>
      <c r="EY292" s="219">
        <f t="shared" ca="1" si="437"/>
        <v>0</v>
      </c>
      <c r="EZ292" s="220">
        <f ca="1">IF(AND(EW292,EX292=0)=0,0,IF(EW292&gt;0,'На банк Приват'!$AH$1,IF(EX292&gt;0,'На Укрсиб'!$AH$1,0)))</f>
        <v>0</v>
      </c>
      <c r="FA292" s="28">
        <f t="shared" ca="1" si="438"/>
        <v>0</v>
      </c>
      <c r="FB292" s="28">
        <f t="shared" ca="1" si="439"/>
        <v>0</v>
      </c>
      <c r="FC292" s="28">
        <f t="shared" ca="1" si="440"/>
        <v>0</v>
      </c>
      <c r="FD292" s="28">
        <f t="shared" ca="1" si="441"/>
        <v>0</v>
      </c>
      <c r="FE292" s="28">
        <f t="shared" ca="1" si="442"/>
        <v>282</v>
      </c>
      <c r="FF292">
        <f t="shared" si="443"/>
        <v>0</v>
      </c>
      <c r="FG292" s="533" t="s">
        <v>182</v>
      </c>
    </row>
    <row r="293" spans="1:163">
      <c r="A293" s="113"/>
      <c r="B293" s="113">
        <f t="shared" ca="1" si="396"/>
        <v>0</v>
      </c>
      <c r="C293" s="113">
        <f t="shared" ca="1" si="397"/>
        <v>0</v>
      </c>
      <c r="D293" s="113">
        <f t="shared" ca="1" si="488"/>
        <v>0</v>
      </c>
      <c r="E293" s="113">
        <f t="shared" si="398"/>
        <v>0</v>
      </c>
      <c r="F293" s="115"/>
      <c r="G293" s="209">
        <f t="shared" si="486"/>
        <v>0</v>
      </c>
      <c r="H293" s="209">
        <f t="shared" si="484"/>
        <v>0</v>
      </c>
      <c r="I293" s="209">
        <f t="shared" si="485"/>
        <v>0</v>
      </c>
      <c r="J293" s="209">
        <f t="shared" si="468"/>
        <v>0</v>
      </c>
      <c r="K293" s="209">
        <f t="shared" si="469"/>
        <v>0</v>
      </c>
      <c r="L293" s="209">
        <f t="shared" si="470"/>
        <v>0</v>
      </c>
      <c r="M293" s="209">
        <f t="shared" si="471"/>
        <v>0</v>
      </c>
      <c r="N293" s="209">
        <f t="shared" si="472"/>
        <v>0</v>
      </c>
      <c r="O293" s="209">
        <f t="shared" si="467"/>
        <v>0</v>
      </c>
      <c r="P293" s="211">
        <f t="shared" si="473"/>
        <v>0</v>
      </c>
      <c r="Q293" s="209">
        <f t="shared" si="474"/>
        <v>0</v>
      </c>
      <c r="R293" s="209">
        <f t="shared" si="475"/>
        <v>0</v>
      </c>
      <c r="S293" s="209">
        <f t="shared" si="476"/>
        <v>0</v>
      </c>
      <c r="T293" s="209">
        <f t="shared" si="477"/>
        <v>0</v>
      </c>
      <c r="U293" s="209">
        <f t="shared" si="478"/>
        <v>0</v>
      </c>
      <c r="V293" s="209">
        <f t="shared" si="479"/>
        <v>0</v>
      </c>
      <c r="W293" s="209">
        <f t="shared" ca="1" si="480"/>
        <v>0</v>
      </c>
      <c r="X293" s="209">
        <f t="shared" ca="1" si="481"/>
        <v>0</v>
      </c>
      <c r="Y293" s="209">
        <f t="shared" ca="1" si="482"/>
        <v>0</v>
      </c>
      <c r="Z293" s="210" t="str">
        <f t="shared" ca="1" si="399"/>
        <v xml:space="preserve">        </v>
      </c>
      <c r="AA293" s="185"/>
      <c r="AB293" s="185">
        <f t="shared" ca="1" si="400"/>
        <v>0</v>
      </c>
      <c r="AC293" s="185">
        <f t="shared" ca="1" si="401"/>
        <v>0</v>
      </c>
      <c r="AD293" s="185">
        <f t="shared" ca="1" si="444"/>
        <v>0</v>
      </c>
      <c r="AE293" s="185"/>
      <c r="AF293" s="211"/>
      <c r="AG293" s="211"/>
      <c r="AH293" s="211"/>
      <c r="AI293" s="211"/>
      <c r="AJ293" s="211"/>
      <c r="AK293" s="211"/>
      <c r="AL293" s="211"/>
      <c r="AM293" s="211"/>
      <c r="AN293" s="211"/>
      <c r="AO293" s="211"/>
      <c r="AP293" s="623">
        <f t="shared" si="402"/>
        <v>0</v>
      </c>
      <c r="AQ293" s="211">
        <f t="shared" si="445"/>
        <v>0</v>
      </c>
      <c r="AR293" s="211">
        <f t="shared" si="446"/>
        <v>0</v>
      </c>
      <c r="AS293" s="211"/>
      <c r="AT293" s="211">
        <f t="shared" si="403"/>
        <v>0</v>
      </c>
      <c r="AU293" s="358">
        <f t="shared" si="404"/>
        <v>0</v>
      </c>
      <c r="AV293" s="211">
        <f t="shared" si="405"/>
        <v>0</v>
      </c>
      <c r="AW293" s="211">
        <f t="shared" ca="1" si="406"/>
        <v>0</v>
      </c>
      <c r="AX293" s="211">
        <f t="shared" ca="1" si="483"/>
        <v>0</v>
      </c>
      <c r="AY293" s="211">
        <f t="shared" ca="1" si="407"/>
        <v>0</v>
      </c>
      <c r="AZ293" s="212">
        <f ca="1">IF(AND(AW293,AX293=0,AY293=0)=0,0,IF(AW293&gt;0,'На банк Приват'!$J$1,IF(AX293&gt;0,'На Укрсиб'!$J$1,0)))</f>
        <v>0</v>
      </c>
      <c r="BA293" s="191"/>
      <c r="BB293" s="191">
        <f t="shared" ca="1" si="408"/>
        <v>0</v>
      </c>
      <c r="BC293" s="191">
        <f t="shared" ca="1" si="409"/>
        <v>0</v>
      </c>
      <c r="BD293" s="191">
        <f t="shared" ca="1" si="447"/>
        <v>0</v>
      </c>
      <c r="BE293" s="191"/>
      <c r="BF293" s="213"/>
      <c r="BG293" s="213"/>
      <c r="BH293" s="213"/>
      <c r="BI293" s="213"/>
      <c r="BJ293" s="213"/>
      <c r="BK293" s="213"/>
      <c r="BL293" s="213"/>
      <c r="BM293" s="213"/>
      <c r="BN293" s="213"/>
      <c r="BO293" s="213"/>
      <c r="BP293" s="623">
        <f t="shared" si="410"/>
        <v>0</v>
      </c>
      <c r="BQ293" s="213">
        <f t="shared" si="448"/>
        <v>0</v>
      </c>
      <c r="BR293" s="213">
        <f t="shared" si="449"/>
        <v>0</v>
      </c>
      <c r="BS293" s="213"/>
      <c r="BT293" s="213">
        <f t="shared" si="411"/>
        <v>0</v>
      </c>
      <c r="BU293" s="362">
        <f t="shared" si="450"/>
        <v>0</v>
      </c>
      <c r="BV293" s="213">
        <f t="shared" si="412"/>
        <v>0</v>
      </c>
      <c r="BW293" s="213">
        <f t="shared" ca="1" si="413"/>
        <v>0</v>
      </c>
      <c r="BX293" s="213">
        <f t="shared" ca="1" si="451"/>
        <v>0</v>
      </c>
      <c r="BY293" s="213">
        <f t="shared" ca="1" si="414"/>
        <v>0</v>
      </c>
      <c r="BZ293" s="214">
        <f ca="1">IF(AND(BW293,BX293=0)=0,0,IF(BW293&gt;0,'На банк Приват'!$P$1,IF(BX293&gt;0,'На Укрсиб'!$P$1,0)))</f>
        <v>0</v>
      </c>
      <c r="CA293" s="198">
        <v>286</v>
      </c>
      <c r="CB293" s="198">
        <f t="shared" ca="1" si="415"/>
        <v>0</v>
      </c>
      <c r="CC293" s="198">
        <f t="shared" ca="1" si="416"/>
        <v>0</v>
      </c>
      <c r="CD293" s="198">
        <f t="shared" ca="1" si="452"/>
        <v>0</v>
      </c>
      <c r="CE293" s="198"/>
      <c r="CF293" s="215"/>
      <c r="CG293" s="215"/>
      <c r="CH293" s="215"/>
      <c r="CI293" s="215"/>
      <c r="CJ293" s="215"/>
      <c r="CK293" s="215"/>
      <c r="CL293" s="215"/>
      <c r="CM293" s="215">
        <f t="shared" si="487"/>
        <v>0</v>
      </c>
      <c r="CN293" s="215"/>
      <c r="CO293" s="215"/>
      <c r="CP293" s="215">
        <f t="shared" si="417"/>
        <v>0</v>
      </c>
      <c r="CQ293" s="215">
        <f t="shared" si="453"/>
        <v>0</v>
      </c>
      <c r="CR293" s="215">
        <f t="shared" si="454"/>
        <v>0</v>
      </c>
      <c r="CS293" s="215"/>
      <c r="CT293" s="215">
        <f t="shared" si="418"/>
        <v>0</v>
      </c>
      <c r="CU293" s="369">
        <f t="shared" si="419"/>
        <v>0</v>
      </c>
      <c r="CV293" s="215">
        <f t="shared" si="420"/>
        <v>0</v>
      </c>
      <c r="CW293" s="215">
        <f t="shared" ca="1" si="421"/>
        <v>0</v>
      </c>
      <c r="CX293" s="215">
        <f t="shared" ca="1" si="455"/>
        <v>0</v>
      </c>
      <c r="CY293" s="215">
        <f t="shared" ca="1" si="422"/>
        <v>0</v>
      </c>
      <c r="CZ293" s="216">
        <f ca="1">IF(AND(CW293,CX293=0)=0,0,IF(CW293&gt;0,'На банк Приват'!$V$1,IF(CX293&gt;0,'На Укрсиб'!$V$1,0)))</f>
        <v>0</v>
      </c>
      <c r="DA293" s="204"/>
      <c r="DB293" s="204">
        <f t="shared" ca="1" si="423"/>
        <v>0</v>
      </c>
      <c r="DC293" s="204">
        <f t="shared" ca="1" si="424"/>
        <v>0</v>
      </c>
      <c r="DD293" s="204">
        <f t="shared" ca="1" si="456"/>
        <v>0</v>
      </c>
      <c r="DE293" s="204"/>
      <c r="DF293" s="217"/>
      <c r="DG293" s="217"/>
      <c r="DH293" s="217"/>
      <c r="DI293" s="217"/>
      <c r="DJ293" s="217"/>
      <c r="DK293" s="217"/>
      <c r="DL293" s="217"/>
      <c r="DM293" s="217"/>
      <c r="DN293" s="217"/>
      <c r="DO293" s="217"/>
      <c r="DP293" s="763">
        <f t="shared" si="425"/>
        <v>0</v>
      </c>
      <c r="DQ293" s="217">
        <f t="shared" si="458"/>
        <v>0</v>
      </c>
      <c r="DR293" s="217">
        <f t="shared" si="459"/>
        <v>0</v>
      </c>
      <c r="DS293" s="217"/>
      <c r="DT293" s="217">
        <f t="shared" si="426"/>
        <v>0</v>
      </c>
      <c r="DU293" s="366">
        <f t="shared" si="460"/>
        <v>0</v>
      </c>
      <c r="DV293" s="217">
        <f t="shared" si="427"/>
        <v>0</v>
      </c>
      <c r="DW293" s="217">
        <f t="shared" ca="1" si="428"/>
        <v>0</v>
      </c>
      <c r="DX293" s="217">
        <f t="shared" ca="1" si="461"/>
        <v>0</v>
      </c>
      <c r="DY293" s="217">
        <f t="shared" ca="1" si="429"/>
        <v>0</v>
      </c>
      <c r="DZ293" s="218">
        <f ca="1">IF(AND(DW293,DX293=0)=0,0,IF(DW293&gt;0,'На банк Приват'!$AB$1,IF(DX293&gt;0,'На Укрсиб'!$V$1,0)))</f>
        <v>0</v>
      </c>
      <c r="EA293" s="207"/>
      <c r="EB293" s="207">
        <f t="shared" ca="1" si="430"/>
        <v>0</v>
      </c>
      <c r="EC293" s="207">
        <f t="shared" ca="1" si="431"/>
        <v>0</v>
      </c>
      <c r="ED293" s="207">
        <f t="shared" ca="1" si="462"/>
        <v>0</v>
      </c>
      <c r="EE293" s="207"/>
      <c r="EF293" s="219"/>
      <c r="EG293" s="219"/>
      <c r="EH293" s="219"/>
      <c r="EI293" s="219"/>
      <c r="EJ293" s="219"/>
      <c r="EK293" s="219"/>
      <c r="EL293" s="219"/>
      <c r="EM293" s="219">
        <f t="shared" si="432"/>
        <v>0</v>
      </c>
      <c r="EN293" s="219"/>
      <c r="EO293" s="219"/>
      <c r="EP293" s="219">
        <f t="shared" si="433"/>
        <v>0</v>
      </c>
      <c r="EQ293" s="219">
        <f t="shared" si="463"/>
        <v>0</v>
      </c>
      <c r="ER293" s="219">
        <f t="shared" si="464"/>
        <v>0</v>
      </c>
      <c r="ES293" s="219"/>
      <c r="ET293" s="219">
        <f t="shared" si="434"/>
        <v>0</v>
      </c>
      <c r="EU293" s="363">
        <f t="shared" si="465"/>
        <v>0</v>
      </c>
      <c r="EV293" s="219">
        <f t="shared" si="435"/>
        <v>0</v>
      </c>
      <c r="EW293" s="219">
        <f t="shared" ca="1" si="436"/>
        <v>0</v>
      </c>
      <c r="EX293" s="219">
        <f t="shared" ca="1" si="466"/>
        <v>0</v>
      </c>
      <c r="EY293" s="219">
        <f t="shared" ca="1" si="437"/>
        <v>0</v>
      </c>
      <c r="EZ293" s="220">
        <f ca="1">IF(AND(EW293,EX293=0)=0,0,IF(EW293&gt;0,'На банк Приват'!$AH$1,IF(EX293&gt;0,'На Укрсиб'!$AH$1,0)))</f>
        <v>0</v>
      </c>
      <c r="FA293" s="28">
        <f t="shared" ca="1" si="438"/>
        <v>0</v>
      </c>
      <c r="FB293" s="28">
        <f t="shared" ca="1" si="439"/>
        <v>0</v>
      </c>
      <c r="FC293" s="28">
        <f t="shared" ca="1" si="440"/>
        <v>0</v>
      </c>
      <c r="FD293" s="28">
        <f t="shared" ca="1" si="441"/>
        <v>0</v>
      </c>
      <c r="FE293" s="28">
        <f t="shared" ca="1" si="442"/>
        <v>283</v>
      </c>
      <c r="FF293">
        <f t="shared" si="443"/>
        <v>0</v>
      </c>
      <c r="FG293" s="531" t="s">
        <v>183</v>
      </c>
    </row>
    <row r="294" spans="1:163">
      <c r="A294" s="113"/>
      <c r="B294" s="113">
        <f t="shared" ca="1" si="396"/>
        <v>0</v>
      </c>
      <c r="C294" s="113">
        <f t="shared" ca="1" si="397"/>
        <v>0</v>
      </c>
      <c r="D294" s="113">
        <f t="shared" ca="1" si="488"/>
        <v>0</v>
      </c>
      <c r="E294" s="113">
        <f t="shared" si="398"/>
        <v>0</v>
      </c>
      <c r="F294" s="115"/>
      <c r="G294" s="209">
        <f t="shared" si="486"/>
        <v>0</v>
      </c>
      <c r="H294" s="209">
        <f t="shared" si="484"/>
        <v>0</v>
      </c>
      <c r="I294" s="209">
        <f t="shared" si="485"/>
        <v>0</v>
      </c>
      <c r="J294" s="209">
        <f t="shared" si="468"/>
        <v>0</v>
      </c>
      <c r="K294" s="209">
        <f t="shared" si="469"/>
        <v>0</v>
      </c>
      <c r="L294" s="209">
        <f t="shared" si="470"/>
        <v>0</v>
      </c>
      <c r="M294" s="209">
        <f t="shared" si="471"/>
        <v>0</v>
      </c>
      <c r="N294" s="209">
        <f t="shared" si="472"/>
        <v>0</v>
      </c>
      <c r="O294" s="209">
        <f t="shared" si="467"/>
        <v>0</v>
      </c>
      <c r="P294" s="211">
        <f t="shared" si="473"/>
        <v>0</v>
      </c>
      <c r="Q294" s="209">
        <f t="shared" si="474"/>
        <v>0</v>
      </c>
      <c r="R294" s="209">
        <f t="shared" si="475"/>
        <v>0</v>
      </c>
      <c r="S294" s="209">
        <f t="shared" si="476"/>
        <v>0</v>
      </c>
      <c r="T294" s="209">
        <f t="shared" si="477"/>
        <v>0</v>
      </c>
      <c r="U294" s="209">
        <f t="shared" si="478"/>
        <v>0</v>
      </c>
      <c r="V294" s="209">
        <f t="shared" si="479"/>
        <v>0</v>
      </c>
      <c r="W294" s="209">
        <f t="shared" ca="1" si="480"/>
        <v>0</v>
      </c>
      <c r="X294" s="209">
        <f t="shared" ca="1" si="481"/>
        <v>0</v>
      </c>
      <c r="Y294" s="209">
        <f t="shared" ca="1" si="482"/>
        <v>0</v>
      </c>
      <c r="Z294" s="210" t="str">
        <f t="shared" ca="1" si="399"/>
        <v xml:space="preserve">        </v>
      </c>
      <c r="AA294" s="185"/>
      <c r="AB294" s="185">
        <f t="shared" ca="1" si="400"/>
        <v>0</v>
      </c>
      <c r="AC294" s="185">
        <f t="shared" ca="1" si="401"/>
        <v>0</v>
      </c>
      <c r="AD294" s="185">
        <f t="shared" ca="1" si="444"/>
        <v>0</v>
      </c>
      <c r="AE294" s="185"/>
      <c r="AF294" s="211"/>
      <c r="AG294" s="211"/>
      <c r="AH294" s="211"/>
      <c r="AI294" s="211"/>
      <c r="AJ294" s="211"/>
      <c r="AK294" s="211"/>
      <c r="AL294" s="211"/>
      <c r="AM294" s="211"/>
      <c r="AN294" s="211"/>
      <c r="AO294" s="211"/>
      <c r="AP294" s="623">
        <f t="shared" si="402"/>
        <v>0</v>
      </c>
      <c r="AQ294" s="211">
        <f t="shared" si="445"/>
        <v>0</v>
      </c>
      <c r="AR294" s="211">
        <f t="shared" si="446"/>
        <v>0</v>
      </c>
      <c r="AS294" s="211"/>
      <c r="AT294" s="211">
        <f t="shared" si="403"/>
        <v>0</v>
      </c>
      <c r="AU294" s="358">
        <f t="shared" si="404"/>
        <v>0</v>
      </c>
      <c r="AV294" s="211">
        <f t="shared" si="405"/>
        <v>0</v>
      </c>
      <c r="AW294" s="211">
        <f t="shared" ca="1" si="406"/>
        <v>0</v>
      </c>
      <c r="AX294" s="211">
        <f t="shared" ca="1" si="483"/>
        <v>0</v>
      </c>
      <c r="AY294" s="211">
        <f t="shared" ca="1" si="407"/>
        <v>0</v>
      </c>
      <c r="AZ294" s="212">
        <f ca="1">IF(AND(AW294,AX294=0,AY294=0)=0,0,IF(AW294&gt;0,'На банк Приват'!$J$1,IF(AX294&gt;0,'На Укрсиб'!$J$1,0)))</f>
        <v>0</v>
      </c>
      <c r="BA294" s="191"/>
      <c r="BB294" s="191">
        <f t="shared" ca="1" si="408"/>
        <v>0</v>
      </c>
      <c r="BC294" s="191">
        <f t="shared" ca="1" si="409"/>
        <v>0</v>
      </c>
      <c r="BD294" s="191">
        <f t="shared" ca="1" si="447"/>
        <v>0</v>
      </c>
      <c r="BE294" s="191"/>
      <c r="BF294" s="213"/>
      <c r="BG294" s="213"/>
      <c r="BH294" s="213"/>
      <c r="BI294" s="213"/>
      <c r="BJ294" s="213"/>
      <c r="BK294" s="213"/>
      <c r="BL294" s="213"/>
      <c r="BM294" s="213"/>
      <c r="BN294" s="213"/>
      <c r="BO294" s="213"/>
      <c r="BP294" s="623">
        <f t="shared" si="410"/>
        <v>0</v>
      </c>
      <c r="BQ294" s="213">
        <f t="shared" si="448"/>
        <v>0</v>
      </c>
      <c r="BR294" s="213">
        <f t="shared" si="449"/>
        <v>0</v>
      </c>
      <c r="BS294" s="213"/>
      <c r="BT294" s="213">
        <f t="shared" si="411"/>
        <v>0</v>
      </c>
      <c r="BU294" s="362">
        <f t="shared" si="450"/>
        <v>0</v>
      </c>
      <c r="BV294" s="213">
        <f t="shared" si="412"/>
        <v>0</v>
      </c>
      <c r="BW294" s="213">
        <f t="shared" ca="1" si="413"/>
        <v>0</v>
      </c>
      <c r="BX294" s="213">
        <f t="shared" ca="1" si="451"/>
        <v>0</v>
      </c>
      <c r="BY294" s="213">
        <f t="shared" ca="1" si="414"/>
        <v>0</v>
      </c>
      <c r="BZ294" s="214">
        <f ca="1">IF(AND(BW294,BX294=0)=0,0,IF(BW294&gt;0,'На банк Приват'!$P$1,IF(BX294&gt;0,'На Укрсиб'!$P$1,0)))</f>
        <v>0</v>
      </c>
      <c r="CA294" s="198">
        <v>287</v>
      </c>
      <c r="CB294" s="198">
        <f t="shared" ca="1" si="415"/>
        <v>0</v>
      </c>
      <c r="CC294" s="198">
        <f t="shared" ca="1" si="416"/>
        <v>0</v>
      </c>
      <c r="CD294" s="198">
        <f t="shared" ca="1" si="452"/>
        <v>0</v>
      </c>
      <c r="CE294" s="198"/>
      <c r="CF294" s="215"/>
      <c r="CG294" s="215"/>
      <c r="CH294" s="215"/>
      <c r="CI294" s="215"/>
      <c r="CJ294" s="215"/>
      <c r="CK294" s="215"/>
      <c r="CL294" s="215"/>
      <c r="CM294" s="215">
        <f t="shared" si="487"/>
        <v>0</v>
      </c>
      <c r="CN294" s="215"/>
      <c r="CO294" s="215"/>
      <c r="CP294" s="215">
        <f t="shared" si="417"/>
        <v>0</v>
      </c>
      <c r="CQ294" s="215">
        <f t="shared" si="453"/>
        <v>0</v>
      </c>
      <c r="CR294" s="215">
        <f t="shared" si="454"/>
        <v>0</v>
      </c>
      <c r="CS294" s="215"/>
      <c r="CT294" s="215">
        <f t="shared" si="418"/>
        <v>0</v>
      </c>
      <c r="CU294" s="369">
        <f t="shared" si="419"/>
        <v>0</v>
      </c>
      <c r="CV294" s="215">
        <f t="shared" si="420"/>
        <v>0</v>
      </c>
      <c r="CW294" s="215">
        <f t="shared" ca="1" si="421"/>
        <v>0</v>
      </c>
      <c r="CX294" s="215">
        <f t="shared" ca="1" si="455"/>
        <v>0</v>
      </c>
      <c r="CY294" s="215">
        <f t="shared" ca="1" si="422"/>
        <v>0</v>
      </c>
      <c r="CZ294" s="216">
        <f ca="1">IF(AND(CW294,CX294=0)=0,0,IF(CW294&gt;0,'На банк Приват'!$V$1,IF(CX294&gt;0,'На Укрсиб'!$V$1,0)))</f>
        <v>0</v>
      </c>
      <c r="DA294" s="204"/>
      <c r="DB294" s="204">
        <f t="shared" ca="1" si="423"/>
        <v>0</v>
      </c>
      <c r="DC294" s="204">
        <f t="shared" ca="1" si="424"/>
        <v>0</v>
      </c>
      <c r="DD294" s="204">
        <f t="shared" ca="1" si="456"/>
        <v>0</v>
      </c>
      <c r="DE294" s="204"/>
      <c r="DF294" s="217"/>
      <c r="DG294" s="217"/>
      <c r="DH294" s="217"/>
      <c r="DI294" s="217"/>
      <c r="DJ294" s="217"/>
      <c r="DK294" s="217"/>
      <c r="DL294" s="217"/>
      <c r="DM294" s="217">
        <f t="shared" si="457"/>
        <v>0</v>
      </c>
      <c r="DN294" s="217"/>
      <c r="DO294" s="217"/>
      <c r="DP294" s="763">
        <f t="shared" si="425"/>
        <v>0</v>
      </c>
      <c r="DQ294" s="217">
        <f t="shared" si="458"/>
        <v>0</v>
      </c>
      <c r="DR294" s="217">
        <f t="shared" si="459"/>
        <v>0</v>
      </c>
      <c r="DS294" s="217"/>
      <c r="DT294" s="217">
        <f t="shared" si="426"/>
        <v>0</v>
      </c>
      <c r="DU294" s="366">
        <f t="shared" si="460"/>
        <v>0</v>
      </c>
      <c r="DV294" s="217">
        <f t="shared" si="427"/>
        <v>0</v>
      </c>
      <c r="DW294" s="217">
        <f t="shared" ca="1" si="428"/>
        <v>0</v>
      </c>
      <c r="DX294" s="217">
        <f t="shared" ca="1" si="461"/>
        <v>0</v>
      </c>
      <c r="DY294" s="217">
        <f t="shared" ca="1" si="429"/>
        <v>0</v>
      </c>
      <c r="DZ294" s="218">
        <f ca="1">IF(AND(DW294,DX294=0)=0,0,IF(DW294&gt;0,'На банк Приват'!$AB$1,IF(DX294&gt;0,'На Укрсиб'!$V$1,0)))</f>
        <v>0</v>
      </c>
      <c r="EA294" s="207"/>
      <c r="EB294" s="207">
        <f t="shared" ca="1" si="430"/>
        <v>0</v>
      </c>
      <c r="EC294" s="207">
        <f t="shared" ca="1" si="431"/>
        <v>0</v>
      </c>
      <c r="ED294" s="207">
        <f t="shared" ca="1" si="462"/>
        <v>0</v>
      </c>
      <c r="EE294" s="207"/>
      <c r="EF294" s="219"/>
      <c r="EG294" s="219"/>
      <c r="EH294" s="219"/>
      <c r="EI294" s="219"/>
      <c r="EJ294" s="219"/>
      <c r="EK294" s="219"/>
      <c r="EL294" s="219"/>
      <c r="EM294" s="219">
        <f t="shared" si="432"/>
        <v>0</v>
      </c>
      <c r="EN294" s="219"/>
      <c r="EO294" s="219"/>
      <c r="EP294" s="219">
        <f t="shared" si="433"/>
        <v>0</v>
      </c>
      <c r="EQ294" s="219">
        <f t="shared" si="463"/>
        <v>0</v>
      </c>
      <c r="ER294" s="219">
        <f t="shared" si="464"/>
        <v>0</v>
      </c>
      <c r="ES294" s="219"/>
      <c r="ET294" s="219">
        <f t="shared" si="434"/>
        <v>0</v>
      </c>
      <c r="EU294" s="363">
        <f t="shared" si="465"/>
        <v>0</v>
      </c>
      <c r="EV294" s="219">
        <f t="shared" si="435"/>
        <v>0</v>
      </c>
      <c r="EW294" s="219">
        <f t="shared" ca="1" si="436"/>
        <v>0</v>
      </c>
      <c r="EX294" s="219">
        <f t="shared" ca="1" si="466"/>
        <v>0</v>
      </c>
      <c r="EY294" s="219">
        <f t="shared" ca="1" si="437"/>
        <v>0</v>
      </c>
      <c r="EZ294" s="220">
        <f ca="1">IF(AND(EW294,EX294=0)=0,0,IF(EW294&gt;0,'На банк Приват'!$AH$1,IF(EX294&gt;0,'На Укрсиб'!$AH$1,0)))</f>
        <v>0</v>
      </c>
      <c r="FA294" s="28">
        <f t="shared" ca="1" si="438"/>
        <v>0</v>
      </c>
      <c r="FB294" s="28">
        <f t="shared" ca="1" si="439"/>
        <v>0</v>
      </c>
      <c r="FC294" s="28">
        <f t="shared" ca="1" si="440"/>
        <v>0</v>
      </c>
      <c r="FD294" s="28">
        <f t="shared" ca="1" si="441"/>
        <v>0</v>
      </c>
      <c r="FE294" s="28">
        <f t="shared" ca="1" si="442"/>
        <v>284</v>
      </c>
      <c r="FF294">
        <f t="shared" si="443"/>
        <v>0</v>
      </c>
      <c r="FG294" s="531" t="s">
        <v>457</v>
      </c>
    </row>
    <row r="295" spans="1:163">
      <c r="A295" s="113"/>
      <c r="B295" s="113">
        <f t="shared" ca="1" si="396"/>
        <v>0</v>
      </c>
      <c r="C295" s="113">
        <f t="shared" ca="1" si="397"/>
        <v>0</v>
      </c>
      <c r="D295" s="113">
        <f t="shared" ca="1" si="488"/>
        <v>0</v>
      </c>
      <c r="E295" s="113">
        <f t="shared" si="398"/>
        <v>0</v>
      </c>
      <c r="F295" s="115"/>
      <c r="G295" s="209">
        <f t="shared" si="486"/>
        <v>0</v>
      </c>
      <c r="H295" s="209">
        <f t="shared" si="484"/>
        <v>0</v>
      </c>
      <c r="I295" s="209">
        <f t="shared" si="485"/>
        <v>0</v>
      </c>
      <c r="J295" s="209">
        <f t="shared" si="468"/>
        <v>0</v>
      </c>
      <c r="K295" s="209">
        <f t="shared" si="469"/>
        <v>0</v>
      </c>
      <c r="L295" s="209">
        <f t="shared" si="470"/>
        <v>0</v>
      </c>
      <c r="M295" s="209">
        <f t="shared" si="471"/>
        <v>0</v>
      </c>
      <c r="N295" s="209">
        <f t="shared" si="472"/>
        <v>0</v>
      </c>
      <c r="O295" s="209">
        <f t="shared" si="467"/>
        <v>0</v>
      </c>
      <c r="P295" s="211">
        <f t="shared" si="473"/>
        <v>0</v>
      </c>
      <c r="Q295" s="209">
        <f t="shared" si="474"/>
        <v>0</v>
      </c>
      <c r="R295" s="209">
        <f t="shared" si="475"/>
        <v>0</v>
      </c>
      <c r="S295" s="209">
        <f t="shared" si="476"/>
        <v>0</v>
      </c>
      <c r="T295" s="209">
        <f t="shared" si="477"/>
        <v>0</v>
      </c>
      <c r="U295" s="209">
        <f t="shared" si="478"/>
        <v>0</v>
      </c>
      <c r="V295" s="209">
        <f t="shared" si="479"/>
        <v>0</v>
      </c>
      <c r="W295" s="209">
        <f t="shared" ca="1" si="480"/>
        <v>0</v>
      </c>
      <c r="X295" s="209">
        <f t="shared" ca="1" si="481"/>
        <v>0</v>
      </c>
      <c r="Y295" s="209">
        <f t="shared" ca="1" si="482"/>
        <v>0</v>
      </c>
      <c r="Z295" s="210" t="str">
        <f t="shared" ca="1" si="399"/>
        <v xml:space="preserve">        </v>
      </c>
      <c r="AA295" s="185"/>
      <c r="AB295" s="185">
        <f t="shared" ca="1" si="400"/>
        <v>0</v>
      </c>
      <c r="AC295" s="185">
        <f t="shared" ca="1" si="401"/>
        <v>0</v>
      </c>
      <c r="AD295" s="185">
        <f t="shared" ca="1" si="444"/>
        <v>0</v>
      </c>
      <c r="AE295" s="185"/>
      <c r="AF295" s="211"/>
      <c r="AG295" s="211"/>
      <c r="AH295" s="211"/>
      <c r="AI295" s="211"/>
      <c r="AJ295" s="211"/>
      <c r="AK295" s="211"/>
      <c r="AL295" s="211"/>
      <c r="AM295" s="211"/>
      <c r="AN295" s="211"/>
      <c r="AO295" s="211"/>
      <c r="AP295" s="623">
        <f t="shared" si="402"/>
        <v>0</v>
      </c>
      <c r="AQ295" s="211">
        <f t="shared" si="445"/>
        <v>0</v>
      </c>
      <c r="AR295" s="211">
        <f t="shared" si="446"/>
        <v>0</v>
      </c>
      <c r="AS295" s="211"/>
      <c r="AT295" s="211">
        <f t="shared" si="403"/>
        <v>0</v>
      </c>
      <c r="AU295" s="358">
        <f t="shared" si="404"/>
        <v>0</v>
      </c>
      <c r="AV295" s="211">
        <f t="shared" si="405"/>
        <v>0</v>
      </c>
      <c r="AW295" s="211">
        <f t="shared" ca="1" si="406"/>
        <v>0</v>
      </c>
      <c r="AX295" s="211">
        <f t="shared" ca="1" si="483"/>
        <v>0</v>
      </c>
      <c r="AY295" s="211">
        <f t="shared" ca="1" si="407"/>
        <v>0</v>
      </c>
      <c r="AZ295" s="212">
        <f ca="1">IF(AND(AW295,AX295=0,AY295=0)=0,0,IF(AW295&gt;0,'На банк Приват'!$J$1,IF(AX295&gt;0,'На Укрсиб'!$J$1,0)))</f>
        <v>0</v>
      </c>
      <c r="BA295" s="191"/>
      <c r="BB295" s="191">
        <f t="shared" ca="1" si="408"/>
        <v>0</v>
      </c>
      <c r="BC295" s="191">
        <f t="shared" ca="1" si="409"/>
        <v>0</v>
      </c>
      <c r="BD295" s="191">
        <f t="shared" ca="1" si="447"/>
        <v>0</v>
      </c>
      <c r="BE295" s="191"/>
      <c r="BF295" s="213"/>
      <c r="BG295" s="213"/>
      <c r="BH295" s="213"/>
      <c r="BI295" s="213"/>
      <c r="BJ295" s="213"/>
      <c r="BK295" s="213"/>
      <c r="BL295" s="213"/>
      <c r="BM295" s="213"/>
      <c r="BN295" s="213"/>
      <c r="BO295" s="213"/>
      <c r="BP295" s="623">
        <f t="shared" si="410"/>
        <v>0</v>
      </c>
      <c r="BQ295" s="213">
        <f t="shared" si="448"/>
        <v>0</v>
      </c>
      <c r="BR295" s="213">
        <f t="shared" si="449"/>
        <v>0</v>
      </c>
      <c r="BS295" s="213"/>
      <c r="BT295" s="213">
        <f t="shared" si="411"/>
        <v>0</v>
      </c>
      <c r="BU295" s="362">
        <f t="shared" si="450"/>
        <v>0</v>
      </c>
      <c r="BV295" s="213">
        <f t="shared" si="412"/>
        <v>0</v>
      </c>
      <c r="BW295" s="213">
        <f t="shared" ca="1" si="413"/>
        <v>0</v>
      </c>
      <c r="BX295" s="213">
        <f t="shared" ca="1" si="451"/>
        <v>0</v>
      </c>
      <c r="BY295" s="213">
        <f t="shared" ca="1" si="414"/>
        <v>0</v>
      </c>
      <c r="BZ295" s="214">
        <f ca="1">IF(AND(BW295,BX295=0)=0,0,IF(BW295&gt;0,'На банк Приват'!$P$1,IF(BX295&gt;0,'На Укрсиб'!$P$1,0)))</f>
        <v>0</v>
      </c>
      <c r="CA295" s="198">
        <v>288</v>
      </c>
      <c r="CB295" s="198">
        <f t="shared" ca="1" si="415"/>
        <v>0</v>
      </c>
      <c r="CC295" s="198">
        <f t="shared" ca="1" si="416"/>
        <v>0</v>
      </c>
      <c r="CD295" s="198">
        <f t="shared" ca="1" si="452"/>
        <v>0</v>
      </c>
      <c r="CE295" s="198"/>
      <c r="CF295" s="215"/>
      <c r="CG295" s="215"/>
      <c r="CH295" s="215"/>
      <c r="CI295" s="215"/>
      <c r="CJ295" s="215"/>
      <c r="CK295" s="215"/>
      <c r="CL295" s="215"/>
      <c r="CM295" s="215">
        <f t="shared" si="487"/>
        <v>0</v>
      </c>
      <c r="CN295" s="215"/>
      <c r="CO295" s="215"/>
      <c r="CP295" s="215">
        <f t="shared" si="417"/>
        <v>0</v>
      </c>
      <c r="CQ295" s="215">
        <f t="shared" si="453"/>
        <v>0</v>
      </c>
      <c r="CR295" s="215">
        <f t="shared" si="454"/>
        <v>0</v>
      </c>
      <c r="CS295" s="215"/>
      <c r="CT295" s="215">
        <f t="shared" si="418"/>
        <v>0</v>
      </c>
      <c r="CU295" s="369">
        <f t="shared" si="419"/>
        <v>0</v>
      </c>
      <c r="CV295" s="215">
        <f t="shared" si="420"/>
        <v>0</v>
      </c>
      <c r="CW295" s="215">
        <f t="shared" ca="1" si="421"/>
        <v>0</v>
      </c>
      <c r="CX295" s="215">
        <f t="shared" ca="1" si="455"/>
        <v>0</v>
      </c>
      <c r="CY295" s="215">
        <f t="shared" ca="1" si="422"/>
        <v>0</v>
      </c>
      <c r="CZ295" s="216">
        <f ca="1">IF(AND(CW295,CX295=0)=0,0,IF(CW295&gt;0,'На банк Приват'!$V$1,IF(CX295&gt;0,'На Укрсиб'!$V$1,0)))</f>
        <v>0</v>
      </c>
      <c r="DA295" s="204"/>
      <c r="DB295" s="204">
        <f t="shared" ca="1" si="423"/>
        <v>0</v>
      </c>
      <c r="DC295" s="204">
        <f t="shared" ca="1" si="424"/>
        <v>0</v>
      </c>
      <c r="DD295" s="204">
        <f t="shared" ca="1" si="456"/>
        <v>0</v>
      </c>
      <c r="DE295" s="204"/>
      <c r="DF295" s="217"/>
      <c r="DG295" s="217"/>
      <c r="DH295" s="217"/>
      <c r="DI295" s="217"/>
      <c r="DJ295" s="217"/>
      <c r="DK295" s="217"/>
      <c r="DL295" s="217"/>
      <c r="DM295" s="217">
        <f t="shared" si="457"/>
        <v>0</v>
      </c>
      <c r="DN295" s="217"/>
      <c r="DO295" s="217"/>
      <c r="DP295" s="763">
        <f t="shared" si="425"/>
        <v>0</v>
      </c>
      <c r="DQ295" s="217">
        <f t="shared" si="458"/>
        <v>0</v>
      </c>
      <c r="DR295" s="217">
        <f t="shared" si="459"/>
        <v>0</v>
      </c>
      <c r="DS295" s="217"/>
      <c r="DT295" s="217">
        <f t="shared" si="426"/>
        <v>0</v>
      </c>
      <c r="DU295" s="366">
        <f t="shared" si="460"/>
        <v>0</v>
      </c>
      <c r="DV295" s="217">
        <f t="shared" si="427"/>
        <v>0</v>
      </c>
      <c r="DW295" s="217">
        <f t="shared" ca="1" si="428"/>
        <v>0</v>
      </c>
      <c r="DX295" s="217">
        <f t="shared" ca="1" si="461"/>
        <v>0</v>
      </c>
      <c r="DY295" s="217">
        <f t="shared" ca="1" si="429"/>
        <v>0</v>
      </c>
      <c r="DZ295" s="218">
        <f ca="1">IF(AND(DW295,DX295=0)=0,0,IF(DW295&gt;0,'На банк Приват'!$AB$1,IF(DX295&gt;0,'На Укрсиб'!$V$1,0)))</f>
        <v>0</v>
      </c>
      <c r="EA295" s="207"/>
      <c r="EB295" s="207">
        <f t="shared" ca="1" si="430"/>
        <v>0</v>
      </c>
      <c r="EC295" s="207">
        <f t="shared" ca="1" si="431"/>
        <v>0</v>
      </c>
      <c r="ED295" s="207">
        <f t="shared" ca="1" si="462"/>
        <v>0</v>
      </c>
      <c r="EE295" s="207"/>
      <c r="EF295" s="219"/>
      <c r="EG295" s="219"/>
      <c r="EH295" s="219"/>
      <c r="EI295" s="219"/>
      <c r="EJ295" s="219"/>
      <c r="EK295" s="219"/>
      <c r="EL295" s="219"/>
      <c r="EM295" s="219">
        <f t="shared" si="432"/>
        <v>0</v>
      </c>
      <c r="EN295" s="219"/>
      <c r="EO295" s="219"/>
      <c r="EP295" s="219">
        <f t="shared" si="433"/>
        <v>0</v>
      </c>
      <c r="EQ295" s="219">
        <f t="shared" si="463"/>
        <v>0</v>
      </c>
      <c r="ER295" s="219">
        <f t="shared" si="464"/>
        <v>0</v>
      </c>
      <c r="ES295" s="219"/>
      <c r="ET295" s="219">
        <f t="shared" si="434"/>
        <v>0</v>
      </c>
      <c r="EU295" s="363">
        <f t="shared" si="465"/>
        <v>0</v>
      </c>
      <c r="EV295" s="219">
        <f t="shared" si="435"/>
        <v>0</v>
      </c>
      <c r="EW295" s="219">
        <f t="shared" ca="1" si="436"/>
        <v>0</v>
      </c>
      <c r="EX295" s="219">
        <f t="shared" ca="1" si="466"/>
        <v>0</v>
      </c>
      <c r="EY295" s="219">
        <f t="shared" ca="1" si="437"/>
        <v>0</v>
      </c>
      <c r="EZ295" s="220">
        <f ca="1">IF(AND(EW295,EX295=0)=0,0,IF(EW295&gt;0,'На банк Приват'!$AH$1,IF(EX295&gt;0,'На Укрсиб'!$AH$1,0)))</f>
        <v>0</v>
      </c>
      <c r="FA295" s="28">
        <f t="shared" ca="1" si="438"/>
        <v>0</v>
      </c>
      <c r="FB295" s="28">
        <f t="shared" ca="1" si="439"/>
        <v>0</v>
      </c>
      <c r="FC295" s="28">
        <f t="shared" ca="1" si="440"/>
        <v>0</v>
      </c>
      <c r="FD295" s="28">
        <f t="shared" ca="1" si="441"/>
        <v>0</v>
      </c>
      <c r="FE295" s="28">
        <f t="shared" ca="1" si="442"/>
        <v>285</v>
      </c>
      <c r="FF295">
        <f t="shared" si="443"/>
        <v>0</v>
      </c>
      <c r="FG295" s="531" t="s">
        <v>184</v>
      </c>
    </row>
    <row r="296" spans="1:163">
      <c r="A296" s="113"/>
      <c r="B296" s="113">
        <f t="shared" ca="1" si="396"/>
        <v>0</v>
      </c>
      <c r="C296" s="113">
        <f t="shared" ca="1" si="397"/>
        <v>0</v>
      </c>
      <c r="D296" s="113">
        <f t="shared" ca="1" si="488"/>
        <v>0</v>
      </c>
      <c r="E296" s="113">
        <f t="shared" si="398"/>
        <v>0</v>
      </c>
      <c r="F296" s="115"/>
      <c r="G296" s="209">
        <f t="shared" si="486"/>
        <v>0</v>
      </c>
      <c r="H296" s="209">
        <f t="shared" si="484"/>
        <v>0</v>
      </c>
      <c r="I296" s="209">
        <f t="shared" si="485"/>
        <v>0</v>
      </c>
      <c r="J296" s="209">
        <f t="shared" si="468"/>
        <v>0</v>
      </c>
      <c r="K296" s="209">
        <f t="shared" si="469"/>
        <v>0</v>
      </c>
      <c r="L296" s="209">
        <f t="shared" si="470"/>
        <v>0</v>
      </c>
      <c r="M296" s="209">
        <f t="shared" si="471"/>
        <v>0</v>
      </c>
      <c r="N296" s="209">
        <f t="shared" si="472"/>
        <v>0</v>
      </c>
      <c r="O296" s="209">
        <f t="shared" si="467"/>
        <v>0</v>
      </c>
      <c r="P296" s="211">
        <f t="shared" si="473"/>
        <v>0</v>
      </c>
      <c r="Q296" s="209">
        <f t="shared" si="474"/>
        <v>0</v>
      </c>
      <c r="R296" s="209">
        <f t="shared" si="475"/>
        <v>0</v>
      </c>
      <c r="S296" s="209">
        <f t="shared" si="476"/>
        <v>0</v>
      </c>
      <c r="T296" s="209">
        <f t="shared" si="477"/>
        <v>0</v>
      </c>
      <c r="U296" s="209">
        <f t="shared" si="478"/>
        <v>0</v>
      </c>
      <c r="V296" s="209">
        <f t="shared" si="479"/>
        <v>0</v>
      </c>
      <c r="W296" s="209">
        <f t="shared" ca="1" si="480"/>
        <v>0</v>
      </c>
      <c r="X296" s="209">
        <f t="shared" ca="1" si="481"/>
        <v>0</v>
      </c>
      <c r="Y296" s="209">
        <f t="shared" ca="1" si="482"/>
        <v>0</v>
      </c>
      <c r="Z296" s="210" t="str">
        <f t="shared" ca="1" si="399"/>
        <v xml:space="preserve">        </v>
      </c>
      <c r="AA296" s="185"/>
      <c r="AB296" s="185">
        <f t="shared" ca="1" si="400"/>
        <v>0</v>
      </c>
      <c r="AC296" s="185">
        <f t="shared" ca="1" si="401"/>
        <v>0</v>
      </c>
      <c r="AD296" s="185">
        <f t="shared" ca="1" si="444"/>
        <v>0</v>
      </c>
      <c r="AE296" s="185"/>
      <c r="AF296" s="211"/>
      <c r="AG296" s="211"/>
      <c r="AH296" s="211"/>
      <c r="AI296" s="211"/>
      <c r="AJ296" s="211"/>
      <c r="AK296" s="211"/>
      <c r="AL296" s="211"/>
      <c r="AM296" s="211"/>
      <c r="AN296" s="211"/>
      <c r="AO296" s="211"/>
      <c r="AP296" s="623">
        <f t="shared" si="402"/>
        <v>0</v>
      </c>
      <c r="AQ296" s="211">
        <f t="shared" si="445"/>
        <v>0</v>
      </c>
      <c r="AR296" s="211">
        <f t="shared" si="446"/>
        <v>0</v>
      </c>
      <c r="AS296" s="211"/>
      <c r="AT296" s="211">
        <f t="shared" si="403"/>
        <v>0</v>
      </c>
      <c r="AU296" s="358">
        <f t="shared" si="404"/>
        <v>0</v>
      </c>
      <c r="AV296" s="211">
        <f t="shared" si="405"/>
        <v>0</v>
      </c>
      <c r="AW296" s="211">
        <f t="shared" ca="1" si="406"/>
        <v>0</v>
      </c>
      <c r="AX296" s="211">
        <f t="shared" ca="1" si="483"/>
        <v>0</v>
      </c>
      <c r="AY296" s="211">
        <f t="shared" ca="1" si="407"/>
        <v>0</v>
      </c>
      <c r="AZ296" s="212">
        <f ca="1">IF(AND(AW296,AX296=0,AY296=0)=0,0,IF(AW296&gt;0,'На банк Приват'!$J$1,IF(AX296&gt;0,'На Укрсиб'!$J$1,0)))</f>
        <v>0</v>
      </c>
      <c r="BA296" s="191"/>
      <c r="BB296" s="191">
        <f t="shared" ca="1" si="408"/>
        <v>0</v>
      </c>
      <c r="BC296" s="191">
        <f t="shared" ca="1" si="409"/>
        <v>0</v>
      </c>
      <c r="BD296" s="191">
        <f t="shared" ca="1" si="447"/>
        <v>0</v>
      </c>
      <c r="BE296" s="191"/>
      <c r="BF296" s="213"/>
      <c r="BG296" s="213"/>
      <c r="BH296" s="213"/>
      <c r="BI296" s="213"/>
      <c r="BJ296" s="213"/>
      <c r="BK296" s="213"/>
      <c r="BL296" s="213"/>
      <c r="BM296" s="213"/>
      <c r="BN296" s="213"/>
      <c r="BO296" s="213"/>
      <c r="BP296" s="623">
        <f t="shared" si="410"/>
        <v>0</v>
      </c>
      <c r="BQ296" s="213">
        <f t="shared" si="448"/>
        <v>0</v>
      </c>
      <c r="BR296" s="213">
        <f t="shared" si="449"/>
        <v>0</v>
      </c>
      <c r="BS296" s="213"/>
      <c r="BT296" s="213">
        <f t="shared" si="411"/>
        <v>0</v>
      </c>
      <c r="BU296" s="362">
        <f t="shared" si="450"/>
        <v>0</v>
      </c>
      <c r="BV296" s="213">
        <f t="shared" si="412"/>
        <v>0</v>
      </c>
      <c r="BW296" s="213">
        <f t="shared" ca="1" si="413"/>
        <v>0</v>
      </c>
      <c r="BX296" s="213">
        <f t="shared" ca="1" si="451"/>
        <v>0</v>
      </c>
      <c r="BY296" s="213">
        <f t="shared" ca="1" si="414"/>
        <v>0</v>
      </c>
      <c r="BZ296" s="214">
        <f ca="1">IF(AND(BW296,BX296=0)=0,0,IF(BW296&gt;0,'На банк Приват'!$P$1,IF(BX296&gt;0,'На Укрсиб'!$P$1,0)))</f>
        <v>0</v>
      </c>
      <c r="CA296" s="198">
        <v>289</v>
      </c>
      <c r="CB296" s="198">
        <f t="shared" ca="1" si="415"/>
        <v>0</v>
      </c>
      <c r="CC296" s="198">
        <f t="shared" ca="1" si="416"/>
        <v>0</v>
      </c>
      <c r="CD296" s="198">
        <f t="shared" ca="1" si="452"/>
        <v>0</v>
      </c>
      <c r="CE296" s="198"/>
      <c r="CF296" s="215"/>
      <c r="CG296" s="215"/>
      <c r="CH296" s="215"/>
      <c r="CI296" s="215"/>
      <c r="CJ296" s="215"/>
      <c r="CK296" s="215"/>
      <c r="CL296" s="215"/>
      <c r="CM296" s="215">
        <f t="shared" si="487"/>
        <v>0</v>
      </c>
      <c r="CN296" s="215"/>
      <c r="CO296" s="215"/>
      <c r="CP296" s="215">
        <f t="shared" si="417"/>
        <v>0</v>
      </c>
      <c r="CQ296" s="215">
        <f t="shared" si="453"/>
        <v>0</v>
      </c>
      <c r="CR296" s="215">
        <f t="shared" si="454"/>
        <v>0</v>
      </c>
      <c r="CS296" s="215"/>
      <c r="CT296" s="215">
        <f t="shared" si="418"/>
        <v>0</v>
      </c>
      <c r="CU296" s="369">
        <f t="shared" si="419"/>
        <v>0</v>
      </c>
      <c r="CV296" s="215">
        <f t="shared" si="420"/>
        <v>0</v>
      </c>
      <c r="CW296" s="215">
        <f t="shared" ca="1" si="421"/>
        <v>0</v>
      </c>
      <c r="CX296" s="215">
        <f t="shared" ca="1" si="455"/>
        <v>0</v>
      </c>
      <c r="CY296" s="215">
        <f t="shared" ca="1" si="422"/>
        <v>0</v>
      </c>
      <c r="CZ296" s="216">
        <f ca="1">IF(AND(CW296,CX296=0)=0,0,IF(CW296&gt;0,'На банк Приват'!$V$1,IF(CX296&gt;0,'На Укрсиб'!$V$1,0)))</f>
        <v>0</v>
      </c>
      <c r="DA296" s="204"/>
      <c r="DB296" s="204">
        <f t="shared" ca="1" si="423"/>
        <v>0</v>
      </c>
      <c r="DC296" s="204">
        <f t="shared" ca="1" si="424"/>
        <v>0</v>
      </c>
      <c r="DD296" s="204">
        <f t="shared" ca="1" si="456"/>
        <v>0</v>
      </c>
      <c r="DE296" s="204"/>
      <c r="DF296" s="217"/>
      <c r="DG296" s="217"/>
      <c r="DH296" s="217"/>
      <c r="DI296" s="217"/>
      <c r="DJ296" s="217"/>
      <c r="DK296" s="217"/>
      <c r="DL296" s="217"/>
      <c r="DM296" s="217">
        <f t="shared" si="457"/>
        <v>0</v>
      </c>
      <c r="DN296" s="217"/>
      <c r="DO296" s="217"/>
      <c r="DP296" s="763">
        <f t="shared" si="425"/>
        <v>0</v>
      </c>
      <c r="DQ296" s="217">
        <f t="shared" si="458"/>
        <v>0</v>
      </c>
      <c r="DR296" s="217">
        <f t="shared" si="459"/>
        <v>0</v>
      </c>
      <c r="DS296" s="217"/>
      <c r="DT296" s="217">
        <f t="shared" si="426"/>
        <v>0</v>
      </c>
      <c r="DU296" s="366">
        <f t="shared" si="460"/>
        <v>0</v>
      </c>
      <c r="DV296" s="217">
        <f t="shared" si="427"/>
        <v>0</v>
      </c>
      <c r="DW296" s="217">
        <f t="shared" ca="1" si="428"/>
        <v>0</v>
      </c>
      <c r="DX296" s="217">
        <f t="shared" ca="1" si="461"/>
        <v>0</v>
      </c>
      <c r="DY296" s="217">
        <f t="shared" ca="1" si="429"/>
        <v>0</v>
      </c>
      <c r="DZ296" s="218">
        <f ca="1">IF(AND(DW296,DX296=0)=0,0,IF(DW296&gt;0,'На банк Приват'!$AB$1,IF(DX296&gt;0,'На Укрсиб'!$V$1,0)))</f>
        <v>0</v>
      </c>
      <c r="EA296" s="207"/>
      <c r="EB296" s="207">
        <f t="shared" ca="1" si="430"/>
        <v>0</v>
      </c>
      <c r="EC296" s="207">
        <f t="shared" ca="1" si="431"/>
        <v>0</v>
      </c>
      <c r="ED296" s="207">
        <f t="shared" ca="1" si="462"/>
        <v>0</v>
      </c>
      <c r="EE296" s="207"/>
      <c r="EF296" s="219"/>
      <c r="EG296" s="219"/>
      <c r="EH296" s="219"/>
      <c r="EI296" s="219"/>
      <c r="EJ296" s="219"/>
      <c r="EK296" s="219"/>
      <c r="EL296" s="219"/>
      <c r="EM296" s="219">
        <f t="shared" si="432"/>
        <v>0</v>
      </c>
      <c r="EN296" s="219"/>
      <c r="EO296" s="219"/>
      <c r="EP296" s="219">
        <f t="shared" si="433"/>
        <v>0</v>
      </c>
      <c r="EQ296" s="219">
        <f t="shared" si="463"/>
        <v>0</v>
      </c>
      <c r="ER296" s="219">
        <f t="shared" si="464"/>
        <v>0</v>
      </c>
      <c r="ES296" s="219"/>
      <c r="ET296" s="219">
        <f t="shared" si="434"/>
        <v>0</v>
      </c>
      <c r="EU296" s="363">
        <f t="shared" si="465"/>
        <v>0</v>
      </c>
      <c r="EV296" s="219">
        <f t="shared" si="435"/>
        <v>0</v>
      </c>
      <c r="EW296" s="219">
        <f t="shared" ca="1" si="436"/>
        <v>0</v>
      </c>
      <c r="EX296" s="219">
        <f t="shared" ca="1" si="466"/>
        <v>0</v>
      </c>
      <c r="EY296" s="219">
        <f t="shared" ca="1" si="437"/>
        <v>0</v>
      </c>
      <c r="EZ296" s="220">
        <f ca="1">IF(AND(EW296,EX296=0)=0,0,IF(EW296&gt;0,'На банк Приват'!$AH$1,IF(EX296&gt;0,'На Укрсиб'!$AH$1,0)))</f>
        <v>0</v>
      </c>
      <c r="FA296" s="28">
        <f t="shared" ca="1" si="438"/>
        <v>0</v>
      </c>
      <c r="FB296" s="28">
        <f t="shared" ca="1" si="439"/>
        <v>0</v>
      </c>
      <c r="FC296" s="28">
        <f t="shared" ca="1" si="440"/>
        <v>0</v>
      </c>
      <c r="FD296" s="28">
        <f t="shared" ca="1" si="441"/>
        <v>0</v>
      </c>
      <c r="FE296" s="28">
        <f t="shared" ca="1" si="442"/>
        <v>286</v>
      </c>
      <c r="FF296">
        <f t="shared" si="443"/>
        <v>0</v>
      </c>
      <c r="FG296" s="531" t="s">
        <v>419</v>
      </c>
    </row>
    <row r="297" spans="1:163">
      <c r="A297" s="113"/>
      <c r="B297" s="113">
        <f t="shared" ca="1" si="396"/>
        <v>0</v>
      </c>
      <c r="C297" s="113">
        <f t="shared" ca="1" si="397"/>
        <v>0</v>
      </c>
      <c r="D297" s="113">
        <f t="shared" ca="1" si="488"/>
        <v>0</v>
      </c>
      <c r="E297" s="113">
        <f t="shared" si="398"/>
        <v>0</v>
      </c>
      <c r="F297" s="115"/>
      <c r="G297" s="209">
        <f t="shared" si="486"/>
        <v>0</v>
      </c>
      <c r="H297" s="209">
        <f t="shared" si="484"/>
        <v>0</v>
      </c>
      <c r="I297" s="209">
        <f t="shared" si="485"/>
        <v>0</v>
      </c>
      <c r="J297" s="209">
        <f t="shared" si="468"/>
        <v>0</v>
      </c>
      <c r="K297" s="209">
        <f t="shared" si="469"/>
        <v>0</v>
      </c>
      <c r="L297" s="209">
        <f t="shared" si="470"/>
        <v>0</v>
      </c>
      <c r="M297" s="209">
        <f t="shared" si="471"/>
        <v>0</v>
      </c>
      <c r="N297" s="209">
        <f t="shared" si="472"/>
        <v>0</v>
      </c>
      <c r="O297" s="209">
        <f t="shared" si="467"/>
        <v>0</v>
      </c>
      <c r="P297" s="211">
        <f t="shared" si="473"/>
        <v>0</v>
      </c>
      <c r="Q297" s="209">
        <f t="shared" si="474"/>
        <v>0</v>
      </c>
      <c r="R297" s="209">
        <f t="shared" si="475"/>
        <v>0</v>
      </c>
      <c r="S297" s="209">
        <f t="shared" si="476"/>
        <v>0</v>
      </c>
      <c r="T297" s="209">
        <f t="shared" si="477"/>
        <v>0</v>
      </c>
      <c r="U297" s="209">
        <f t="shared" si="478"/>
        <v>0</v>
      </c>
      <c r="V297" s="209">
        <f t="shared" si="479"/>
        <v>0</v>
      </c>
      <c r="W297" s="209">
        <f t="shared" ca="1" si="480"/>
        <v>0</v>
      </c>
      <c r="X297" s="209">
        <f t="shared" ca="1" si="481"/>
        <v>0</v>
      </c>
      <c r="Y297" s="209">
        <f t="shared" ca="1" si="482"/>
        <v>0</v>
      </c>
      <c r="Z297" s="210" t="str">
        <f t="shared" ca="1" si="399"/>
        <v xml:space="preserve">        </v>
      </c>
      <c r="AA297" s="185"/>
      <c r="AB297" s="185">
        <f t="shared" ca="1" si="400"/>
        <v>0</v>
      </c>
      <c r="AC297" s="185">
        <f t="shared" ca="1" si="401"/>
        <v>0</v>
      </c>
      <c r="AD297" s="185">
        <f t="shared" ca="1" si="444"/>
        <v>0</v>
      </c>
      <c r="AE297" s="185"/>
      <c r="AF297" s="211"/>
      <c r="AG297" s="211"/>
      <c r="AH297" s="211"/>
      <c r="AI297" s="211"/>
      <c r="AJ297" s="211"/>
      <c r="AK297" s="211"/>
      <c r="AL297" s="211"/>
      <c r="AM297" s="211"/>
      <c r="AN297" s="211"/>
      <c r="AO297" s="211"/>
      <c r="AP297" s="623">
        <f t="shared" si="402"/>
        <v>0</v>
      </c>
      <c r="AQ297" s="211">
        <f t="shared" si="445"/>
        <v>0</v>
      </c>
      <c r="AR297" s="211">
        <f t="shared" si="446"/>
        <v>0</v>
      </c>
      <c r="AS297" s="211"/>
      <c r="AT297" s="211">
        <f t="shared" si="403"/>
        <v>0</v>
      </c>
      <c r="AU297" s="358">
        <f t="shared" si="404"/>
        <v>0</v>
      </c>
      <c r="AV297" s="211">
        <f t="shared" si="405"/>
        <v>0</v>
      </c>
      <c r="AW297" s="211">
        <f t="shared" ca="1" si="406"/>
        <v>0</v>
      </c>
      <c r="AX297" s="211">
        <f t="shared" ca="1" si="483"/>
        <v>0</v>
      </c>
      <c r="AY297" s="211">
        <f t="shared" ca="1" si="407"/>
        <v>0</v>
      </c>
      <c r="AZ297" s="212">
        <f ca="1">IF(AND(AW297,AX297=0,AY297=0)=0,0,IF(AW297&gt;0,'На банк Приват'!$J$1,IF(AX297&gt;0,'На Укрсиб'!$J$1,0)))</f>
        <v>0</v>
      </c>
      <c r="BA297" s="191"/>
      <c r="BB297" s="191">
        <f t="shared" ca="1" si="408"/>
        <v>0</v>
      </c>
      <c r="BC297" s="191">
        <f t="shared" ca="1" si="409"/>
        <v>0</v>
      </c>
      <c r="BD297" s="191">
        <f t="shared" ca="1" si="447"/>
        <v>0</v>
      </c>
      <c r="BE297" s="191"/>
      <c r="BF297" s="213"/>
      <c r="BG297" s="213"/>
      <c r="BH297" s="213"/>
      <c r="BI297" s="213"/>
      <c r="BJ297" s="213"/>
      <c r="BK297" s="213"/>
      <c r="BL297" s="213"/>
      <c r="BM297" s="213"/>
      <c r="BN297" s="213"/>
      <c r="BO297" s="213"/>
      <c r="BP297" s="623">
        <f t="shared" si="410"/>
        <v>0</v>
      </c>
      <c r="BQ297" s="213">
        <f t="shared" si="448"/>
        <v>0</v>
      </c>
      <c r="BR297" s="213">
        <f t="shared" si="449"/>
        <v>0</v>
      </c>
      <c r="BS297" s="213"/>
      <c r="BT297" s="213">
        <f t="shared" si="411"/>
        <v>0</v>
      </c>
      <c r="BU297" s="362">
        <f t="shared" si="450"/>
        <v>0</v>
      </c>
      <c r="BV297" s="213">
        <f t="shared" si="412"/>
        <v>0</v>
      </c>
      <c r="BW297" s="213">
        <f t="shared" ca="1" si="413"/>
        <v>0</v>
      </c>
      <c r="BX297" s="213">
        <f t="shared" ca="1" si="451"/>
        <v>0</v>
      </c>
      <c r="BY297" s="213">
        <f t="shared" ca="1" si="414"/>
        <v>0</v>
      </c>
      <c r="BZ297" s="214">
        <f ca="1">IF(AND(BW297,BX297=0)=0,0,IF(BW297&gt;0,'На банк Приват'!$P$1,IF(BX297&gt;0,'На Укрсиб'!$P$1,0)))</f>
        <v>0</v>
      </c>
      <c r="CA297" s="198">
        <v>290</v>
      </c>
      <c r="CB297" s="198">
        <f t="shared" ca="1" si="415"/>
        <v>0</v>
      </c>
      <c r="CC297" s="198">
        <f t="shared" ca="1" si="416"/>
        <v>0</v>
      </c>
      <c r="CD297" s="198">
        <f t="shared" ca="1" si="452"/>
        <v>0</v>
      </c>
      <c r="CE297" s="198"/>
      <c r="CF297" s="215"/>
      <c r="CG297" s="215"/>
      <c r="CH297" s="215"/>
      <c r="CI297" s="215"/>
      <c r="CJ297" s="215"/>
      <c r="CK297" s="215"/>
      <c r="CL297" s="215"/>
      <c r="CM297" s="215">
        <f t="shared" si="487"/>
        <v>0</v>
      </c>
      <c r="CN297" s="215"/>
      <c r="CO297" s="215"/>
      <c r="CP297" s="215">
        <f t="shared" si="417"/>
        <v>0</v>
      </c>
      <c r="CQ297" s="215">
        <f t="shared" si="453"/>
        <v>0</v>
      </c>
      <c r="CR297" s="215">
        <f t="shared" si="454"/>
        <v>0</v>
      </c>
      <c r="CS297" s="215"/>
      <c r="CT297" s="215">
        <f t="shared" si="418"/>
        <v>0</v>
      </c>
      <c r="CU297" s="369">
        <f t="shared" si="419"/>
        <v>0</v>
      </c>
      <c r="CV297" s="215">
        <f t="shared" si="420"/>
        <v>0</v>
      </c>
      <c r="CW297" s="215">
        <f t="shared" ca="1" si="421"/>
        <v>0</v>
      </c>
      <c r="CX297" s="215">
        <f t="shared" ca="1" si="455"/>
        <v>0</v>
      </c>
      <c r="CY297" s="215">
        <f t="shared" ca="1" si="422"/>
        <v>0</v>
      </c>
      <c r="CZ297" s="216">
        <f ca="1">IF(AND(CW297,CX297=0)=0,0,IF(CW297&gt;0,'На банк Приват'!$V$1,IF(CX297&gt;0,'На Укрсиб'!$V$1,0)))</f>
        <v>0</v>
      </c>
      <c r="DA297" s="204"/>
      <c r="DB297" s="204">
        <f t="shared" ca="1" si="423"/>
        <v>0</v>
      </c>
      <c r="DC297" s="204">
        <f t="shared" ca="1" si="424"/>
        <v>0</v>
      </c>
      <c r="DD297" s="204">
        <f t="shared" ca="1" si="456"/>
        <v>0</v>
      </c>
      <c r="DE297" s="204"/>
      <c r="DF297" s="217"/>
      <c r="DG297" s="217"/>
      <c r="DH297" s="217"/>
      <c r="DI297" s="217"/>
      <c r="DJ297" s="217"/>
      <c r="DK297" s="217"/>
      <c r="DL297" s="217"/>
      <c r="DM297" s="217">
        <f t="shared" si="457"/>
        <v>0</v>
      </c>
      <c r="DN297" s="217"/>
      <c r="DO297" s="217"/>
      <c r="DP297" s="763">
        <f t="shared" si="425"/>
        <v>0</v>
      </c>
      <c r="DQ297" s="217">
        <f t="shared" si="458"/>
        <v>0</v>
      </c>
      <c r="DR297" s="217">
        <f t="shared" si="459"/>
        <v>0</v>
      </c>
      <c r="DS297" s="217"/>
      <c r="DT297" s="217">
        <f t="shared" si="426"/>
        <v>0</v>
      </c>
      <c r="DU297" s="366">
        <f t="shared" si="460"/>
        <v>0</v>
      </c>
      <c r="DV297" s="217">
        <f t="shared" si="427"/>
        <v>0</v>
      </c>
      <c r="DW297" s="217">
        <f t="shared" ca="1" si="428"/>
        <v>0</v>
      </c>
      <c r="DX297" s="217">
        <f t="shared" ca="1" si="461"/>
        <v>0</v>
      </c>
      <c r="DY297" s="217">
        <f t="shared" ca="1" si="429"/>
        <v>0</v>
      </c>
      <c r="DZ297" s="218">
        <f ca="1">IF(AND(DW297,DX297=0)=0,0,IF(DW297&gt;0,'На банк Приват'!$AB$1,IF(DX297&gt;0,'На Укрсиб'!$V$1,0)))</f>
        <v>0</v>
      </c>
      <c r="EA297" s="207"/>
      <c r="EB297" s="207">
        <f t="shared" ca="1" si="430"/>
        <v>0</v>
      </c>
      <c r="EC297" s="207">
        <f t="shared" ca="1" si="431"/>
        <v>0</v>
      </c>
      <c r="ED297" s="207">
        <f t="shared" ca="1" si="462"/>
        <v>0</v>
      </c>
      <c r="EE297" s="207"/>
      <c r="EF297" s="219"/>
      <c r="EG297" s="219"/>
      <c r="EH297" s="219"/>
      <c r="EI297" s="219"/>
      <c r="EJ297" s="219"/>
      <c r="EK297" s="219"/>
      <c r="EL297" s="219"/>
      <c r="EM297" s="219">
        <f t="shared" si="432"/>
        <v>0</v>
      </c>
      <c r="EN297" s="219"/>
      <c r="EO297" s="219"/>
      <c r="EP297" s="219">
        <f t="shared" si="433"/>
        <v>0</v>
      </c>
      <c r="EQ297" s="219">
        <f t="shared" si="463"/>
        <v>0</v>
      </c>
      <c r="ER297" s="219">
        <f t="shared" si="464"/>
        <v>0</v>
      </c>
      <c r="ES297" s="219"/>
      <c r="ET297" s="219">
        <f t="shared" si="434"/>
        <v>0</v>
      </c>
      <c r="EU297" s="363">
        <f t="shared" si="465"/>
        <v>0</v>
      </c>
      <c r="EV297" s="219">
        <f t="shared" si="435"/>
        <v>0</v>
      </c>
      <c r="EW297" s="219">
        <f t="shared" ca="1" si="436"/>
        <v>0</v>
      </c>
      <c r="EX297" s="219">
        <f t="shared" ca="1" si="466"/>
        <v>0</v>
      </c>
      <c r="EY297" s="219">
        <f t="shared" ca="1" si="437"/>
        <v>0</v>
      </c>
      <c r="EZ297" s="220">
        <f ca="1">IF(AND(EW297,EX297=0)=0,0,IF(EW297&gt;0,'На банк Приват'!$AH$1,IF(EX297&gt;0,'На Укрсиб'!$AH$1,0)))</f>
        <v>0</v>
      </c>
      <c r="FA297" s="28">
        <f t="shared" ca="1" si="438"/>
        <v>0</v>
      </c>
      <c r="FB297" s="28">
        <f t="shared" ca="1" si="439"/>
        <v>0</v>
      </c>
      <c r="FC297" s="28">
        <f t="shared" ca="1" si="440"/>
        <v>0</v>
      </c>
      <c r="FD297" s="28">
        <f t="shared" ca="1" si="441"/>
        <v>0</v>
      </c>
      <c r="FE297" s="28">
        <f t="shared" ca="1" si="442"/>
        <v>287</v>
      </c>
      <c r="FF297">
        <f t="shared" si="443"/>
        <v>0</v>
      </c>
      <c r="FG297" s="531" t="s">
        <v>670</v>
      </c>
    </row>
    <row r="298" spans="1:163">
      <c r="A298" s="113"/>
      <c r="B298" s="113">
        <f t="shared" ca="1" si="396"/>
        <v>0</v>
      </c>
      <c r="C298" s="113">
        <f t="shared" ca="1" si="397"/>
        <v>0</v>
      </c>
      <c r="D298" s="113">
        <f t="shared" ca="1" si="488"/>
        <v>0</v>
      </c>
      <c r="E298" s="113">
        <f t="shared" si="398"/>
        <v>0</v>
      </c>
      <c r="F298" s="115"/>
      <c r="G298" s="209">
        <f t="shared" si="486"/>
        <v>0</v>
      </c>
      <c r="H298" s="209">
        <f t="shared" si="484"/>
        <v>0</v>
      </c>
      <c r="I298" s="209">
        <f t="shared" si="485"/>
        <v>0</v>
      </c>
      <c r="J298" s="209">
        <f t="shared" si="468"/>
        <v>0</v>
      </c>
      <c r="K298" s="209">
        <f t="shared" si="469"/>
        <v>0</v>
      </c>
      <c r="L298" s="209">
        <f t="shared" si="470"/>
        <v>0</v>
      </c>
      <c r="M298" s="209">
        <f t="shared" si="471"/>
        <v>0</v>
      </c>
      <c r="N298" s="209">
        <f t="shared" si="472"/>
        <v>0</v>
      </c>
      <c r="O298" s="209">
        <f t="shared" si="467"/>
        <v>0</v>
      </c>
      <c r="P298" s="211">
        <f t="shared" si="473"/>
        <v>0</v>
      </c>
      <c r="Q298" s="209">
        <f t="shared" si="474"/>
        <v>0</v>
      </c>
      <c r="R298" s="209">
        <f t="shared" si="475"/>
        <v>0</v>
      </c>
      <c r="S298" s="209">
        <f t="shared" si="476"/>
        <v>0</v>
      </c>
      <c r="T298" s="209">
        <f t="shared" si="477"/>
        <v>0</v>
      </c>
      <c r="U298" s="209">
        <f t="shared" si="478"/>
        <v>0</v>
      </c>
      <c r="V298" s="209">
        <f t="shared" si="479"/>
        <v>0</v>
      </c>
      <c r="W298" s="209">
        <f t="shared" ca="1" si="480"/>
        <v>0</v>
      </c>
      <c r="X298" s="209">
        <f t="shared" ca="1" si="481"/>
        <v>0</v>
      </c>
      <c r="Y298" s="209">
        <f t="shared" ca="1" si="482"/>
        <v>0</v>
      </c>
      <c r="Z298" s="210" t="str">
        <f t="shared" ca="1" si="399"/>
        <v xml:space="preserve">        </v>
      </c>
      <c r="AA298" s="185"/>
      <c r="AB298" s="185">
        <f t="shared" ca="1" si="400"/>
        <v>0</v>
      </c>
      <c r="AC298" s="185">
        <f t="shared" ca="1" si="401"/>
        <v>0</v>
      </c>
      <c r="AD298" s="185">
        <f t="shared" ca="1" si="444"/>
        <v>0</v>
      </c>
      <c r="AE298" s="185"/>
      <c r="AF298" s="211"/>
      <c r="AG298" s="211"/>
      <c r="AH298" s="211"/>
      <c r="AI298" s="211"/>
      <c r="AJ298" s="211"/>
      <c r="AK298" s="211"/>
      <c r="AL298" s="211"/>
      <c r="AM298" s="211"/>
      <c r="AN298" s="211"/>
      <c r="AO298" s="211"/>
      <c r="AP298" s="623">
        <f t="shared" si="402"/>
        <v>0</v>
      </c>
      <c r="AQ298" s="211">
        <f t="shared" si="445"/>
        <v>0</v>
      </c>
      <c r="AR298" s="211">
        <f t="shared" si="446"/>
        <v>0</v>
      </c>
      <c r="AS298" s="211"/>
      <c r="AT298" s="211">
        <f t="shared" si="403"/>
        <v>0</v>
      </c>
      <c r="AU298" s="358">
        <f t="shared" si="404"/>
        <v>0</v>
      </c>
      <c r="AV298" s="211">
        <f t="shared" si="405"/>
        <v>0</v>
      </c>
      <c r="AW298" s="211">
        <f t="shared" ca="1" si="406"/>
        <v>0</v>
      </c>
      <c r="AX298" s="211">
        <f t="shared" ca="1" si="483"/>
        <v>0</v>
      </c>
      <c r="AY298" s="211">
        <f t="shared" ca="1" si="407"/>
        <v>0</v>
      </c>
      <c r="AZ298" s="212">
        <f ca="1">IF(AND(AW298,AX298=0,AY298=0)=0,0,IF(AW298&gt;0,'На банк Приват'!$J$1,IF(AX298&gt;0,'На Укрсиб'!$J$1,0)))</f>
        <v>0</v>
      </c>
      <c r="BA298" s="191"/>
      <c r="BB298" s="191">
        <f t="shared" ca="1" si="408"/>
        <v>0</v>
      </c>
      <c r="BC298" s="191">
        <f t="shared" ca="1" si="409"/>
        <v>0</v>
      </c>
      <c r="BD298" s="191">
        <f t="shared" ca="1" si="447"/>
        <v>0</v>
      </c>
      <c r="BE298" s="191"/>
      <c r="BF298" s="213"/>
      <c r="BG298" s="213"/>
      <c r="BH298" s="213"/>
      <c r="BI298" s="213"/>
      <c r="BJ298" s="213"/>
      <c r="BK298" s="213"/>
      <c r="BL298" s="213"/>
      <c r="BM298" s="213"/>
      <c r="BN298" s="213"/>
      <c r="BO298" s="213"/>
      <c r="BP298" s="623">
        <f t="shared" si="410"/>
        <v>0</v>
      </c>
      <c r="BQ298" s="213">
        <f t="shared" si="448"/>
        <v>0</v>
      </c>
      <c r="BR298" s="213">
        <f t="shared" si="449"/>
        <v>0</v>
      </c>
      <c r="BS298" s="213"/>
      <c r="BT298" s="213">
        <f t="shared" si="411"/>
        <v>0</v>
      </c>
      <c r="BU298" s="362">
        <f t="shared" si="450"/>
        <v>0</v>
      </c>
      <c r="BV298" s="213">
        <f t="shared" si="412"/>
        <v>0</v>
      </c>
      <c r="BW298" s="213">
        <f t="shared" ca="1" si="413"/>
        <v>0</v>
      </c>
      <c r="BX298" s="213">
        <f t="shared" ca="1" si="451"/>
        <v>0</v>
      </c>
      <c r="BY298" s="213">
        <f t="shared" ca="1" si="414"/>
        <v>0</v>
      </c>
      <c r="BZ298" s="214">
        <f ca="1">IF(AND(BW298,BX298=0)=0,0,IF(BW298&gt;0,'На банк Приват'!$P$1,IF(BX298&gt;0,'На Укрсиб'!$P$1,0)))</f>
        <v>0</v>
      </c>
      <c r="CA298" s="198">
        <v>291</v>
      </c>
      <c r="CB298" s="198">
        <f t="shared" ca="1" si="415"/>
        <v>0</v>
      </c>
      <c r="CC298" s="198">
        <f t="shared" ca="1" si="416"/>
        <v>0</v>
      </c>
      <c r="CD298" s="198">
        <f t="shared" ca="1" si="452"/>
        <v>0</v>
      </c>
      <c r="CE298" s="198"/>
      <c r="CF298" s="215"/>
      <c r="CG298" s="215"/>
      <c r="CH298" s="215"/>
      <c r="CI298" s="215"/>
      <c r="CJ298" s="215"/>
      <c r="CK298" s="215"/>
      <c r="CL298" s="215"/>
      <c r="CM298" s="215">
        <f t="shared" si="487"/>
        <v>0</v>
      </c>
      <c r="CN298" s="215"/>
      <c r="CO298" s="215"/>
      <c r="CP298" s="215">
        <f t="shared" si="417"/>
        <v>0</v>
      </c>
      <c r="CQ298" s="215">
        <f t="shared" si="453"/>
        <v>0</v>
      </c>
      <c r="CR298" s="215">
        <f t="shared" si="454"/>
        <v>0</v>
      </c>
      <c r="CS298" s="215"/>
      <c r="CT298" s="215">
        <f t="shared" si="418"/>
        <v>0</v>
      </c>
      <c r="CU298" s="369">
        <f t="shared" si="419"/>
        <v>0</v>
      </c>
      <c r="CV298" s="215">
        <f t="shared" si="420"/>
        <v>0</v>
      </c>
      <c r="CW298" s="215">
        <f t="shared" ca="1" si="421"/>
        <v>0</v>
      </c>
      <c r="CX298" s="215">
        <f t="shared" ca="1" si="455"/>
        <v>0</v>
      </c>
      <c r="CY298" s="215">
        <f t="shared" ca="1" si="422"/>
        <v>0</v>
      </c>
      <c r="CZ298" s="216">
        <f ca="1">IF(AND(CW298,CX298=0)=0,0,IF(CW298&gt;0,'На банк Приват'!$V$1,IF(CX298&gt;0,'На Укрсиб'!$V$1,0)))</f>
        <v>0</v>
      </c>
      <c r="DA298" s="204"/>
      <c r="DB298" s="204">
        <f t="shared" ca="1" si="423"/>
        <v>0</v>
      </c>
      <c r="DC298" s="204">
        <f t="shared" ca="1" si="424"/>
        <v>0</v>
      </c>
      <c r="DD298" s="204">
        <f t="shared" ca="1" si="456"/>
        <v>0</v>
      </c>
      <c r="DE298" s="204"/>
      <c r="DF298" s="217"/>
      <c r="DG298" s="217"/>
      <c r="DH298" s="217"/>
      <c r="DI298" s="217"/>
      <c r="DJ298" s="217"/>
      <c r="DK298" s="217"/>
      <c r="DL298" s="217"/>
      <c r="DM298" s="217">
        <f t="shared" si="457"/>
        <v>0</v>
      </c>
      <c r="DN298" s="217"/>
      <c r="DO298" s="217"/>
      <c r="DP298" s="763">
        <f t="shared" si="425"/>
        <v>0</v>
      </c>
      <c r="DQ298" s="217">
        <f t="shared" si="458"/>
        <v>0</v>
      </c>
      <c r="DR298" s="217">
        <f t="shared" si="459"/>
        <v>0</v>
      </c>
      <c r="DS298" s="217"/>
      <c r="DT298" s="217">
        <f t="shared" si="426"/>
        <v>0</v>
      </c>
      <c r="DU298" s="366">
        <f t="shared" si="460"/>
        <v>0</v>
      </c>
      <c r="DV298" s="217">
        <f t="shared" si="427"/>
        <v>0</v>
      </c>
      <c r="DW298" s="217">
        <f t="shared" ca="1" si="428"/>
        <v>0</v>
      </c>
      <c r="DX298" s="217">
        <f t="shared" ca="1" si="461"/>
        <v>0</v>
      </c>
      <c r="DY298" s="217">
        <f t="shared" ca="1" si="429"/>
        <v>0</v>
      </c>
      <c r="DZ298" s="218">
        <f ca="1">IF(AND(DW298,DX298=0)=0,0,IF(DW298&gt;0,'На банк Приват'!$AB$1,IF(DX298&gt;0,'На Укрсиб'!$V$1,0)))</f>
        <v>0</v>
      </c>
      <c r="EA298" s="207"/>
      <c r="EB298" s="207">
        <f t="shared" ca="1" si="430"/>
        <v>0</v>
      </c>
      <c r="EC298" s="207">
        <f t="shared" ca="1" si="431"/>
        <v>0</v>
      </c>
      <c r="ED298" s="207">
        <f t="shared" ca="1" si="462"/>
        <v>0</v>
      </c>
      <c r="EE298" s="207"/>
      <c r="EF298" s="219"/>
      <c r="EG298" s="219"/>
      <c r="EH298" s="219"/>
      <c r="EI298" s="219"/>
      <c r="EJ298" s="219"/>
      <c r="EK298" s="219"/>
      <c r="EL298" s="219"/>
      <c r="EM298" s="219">
        <f t="shared" si="432"/>
        <v>0</v>
      </c>
      <c r="EN298" s="219"/>
      <c r="EO298" s="219"/>
      <c r="EP298" s="219">
        <f t="shared" si="433"/>
        <v>0</v>
      </c>
      <c r="EQ298" s="219">
        <f t="shared" si="463"/>
        <v>0</v>
      </c>
      <c r="ER298" s="219">
        <f t="shared" si="464"/>
        <v>0</v>
      </c>
      <c r="ES298" s="219"/>
      <c r="ET298" s="219">
        <f t="shared" si="434"/>
        <v>0</v>
      </c>
      <c r="EU298" s="363">
        <f t="shared" si="465"/>
        <v>0</v>
      </c>
      <c r="EV298" s="219">
        <f t="shared" si="435"/>
        <v>0</v>
      </c>
      <c r="EW298" s="219">
        <f t="shared" ca="1" si="436"/>
        <v>0</v>
      </c>
      <c r="EX298" s="219">
        <f t="shared" ca="1" si="466"/>
        <v>0</v>
      </c>
      <c r="EY298" s="219">
        <f t="shared" ca="1" si="437"/>
        <v>0</v>
      </c>
      <c r="EZ298" s="220">
        <f ca="1">IF(AND(EW298,EX298=0)=0,0,IF(EW298&gt;0,'На банк Приват'!$AH$1,IF(EX298&gt;0,'На Укрсиб'!$AH$1,0)))</f>
        <v>0</v>
      </c>
      <c r="FA298" s="28">
        <f t="shared" ca="1" si="438"/>
        <v>0</v>
      </c>
      <c r="FB298" s="28">
        <f t="shared" ca="1" si="439"/>
        <v>0</v>
      </c>
      <c r="FC298" s="28">
        <f t="shared" ca="1" si="440"/>
        <v>0</v>
      </c>
      <c r="FD298" s="28">
        <f t="shared" ca="1" si="441"/>
        <v>0</v>
      </c>
      <c r="FE298" s="28">
        <f t="shared" ca="1" si="442"/>
        <v>288</v>
      </c>
      <c r="FF298">
        <f t="shared" si="443"/>
        <v>0</v>
      </c>
      <c r="FG298" s="531" t="s">
        <v>185</v>
      </c>
    </row>
    <row r="299" spans="1:163">
      <c r="A299" s="113"/>
      <c r="B299" s="113">
        <f t="shared" ca="1" si="396"/>
        <v>0</v>
      </c>
      <c r="C299" s="113">
        <f t="shared" ca="1" si="397"/>
        <v>0</v>
      </c>
      <c r="D299" s="113">
        <f t="shared" ca="1" si="488"/>
        <v>0</v>
      </c>
      <c r="E299" s="113">
        <f t="shared" si="398"/>
        <v>0</v>
      </c>
      <c r="F299" s="115"/>
      <c r="G299" s="209">
        <f t="shared" si="486"/>
        <v>0</v>
      </c>
      <c r="H299" s="209">
        <f t="shared" si="484"/>
        <v>0</v>
      </c>
      <c r="I299" s="209">
        <f t="shared" si="485"/>
        <v>0</v>
      </c>
      <c r="J299" s="209">
        <f t="shared" si="468"/>
        <v>0</v>
      </c>
      <c r="K299" s="209">
        <f t="shared" si="469"/>
        <v>0</v>
      </c>
      <c r="L299" s="209">
        <f t="shared" si="470"/>
        <v>0</v>
      </c>
      <c r="M299" s="209">
        <f t="shared" si="471"/>
        <v>0</v>
      </c>
      <c r="N299" s="209">
        <f t="shared" si="472"/>
        <v>0</v>
      </c>
      <c r="O299" s="209">
        <f t="shared" si="467"/>
        <v>0</v>
      </c>
      <c r="P299" s="211">
        <f t="shared" si="473"/>
        <v>0</v>
      </c>
      <c r="Q299" s="209">
        <f t="shared" si="474"/>
        <v>0</v>
      </c>
      <c r="R299" s="209">
        <f t="shared" si="475"/>
        <v>0</v>
      </c>
      <c r="S299" s="209">
        <f t="shared" si="476"/>
        <v>0</v>
      </c>
      <c r="T299" s="209">
        <f t="shared" si="477"/>
        <v>0</v>
      </c>
      <c r="U299" s="209">
        <f t="shared" si="478"/>
        <v>0</v>
      </c>
      <c r="V299" s="209">
        <f t="shared" si="479"/>
        <v>0</v>
      </c>
      <c r="W299" s="209">
        <f t="shared" ca="1" si="480"/>
        <v>0</v>
      </c>
      <c r="X299" s="209">
        <f t="shared" ca="1" si="481"/>
        <v>0</v>
      </c>
      <c r="Y299" s="209">
        <f t="shared" ca="1" si="482"/>
        <v>0</v>
      </c>
      <c r="Z299" s="210" t="str">
        <f t="shared" ca="1" si="399"/>
        <v xml:space="preserve">        </v>
      </c>
      <c r="AA299" s="185"/>
      <c r="AB299" s="185">
        <f t="shared" ca="1" si="400"/>
        <v>0</v>
      </c>
      <c r="AC299" s="185">
        <f t="shared" ca="1" si="401"/>
        <v>0</v>
      </c>
      <c r="AD299" s="185">
        <f t="shared" ca="1" si="444"/>
        <v>0</v>
      </c>
      <c r="AE299" s="185"/>
      <c r="AF299" s="211"/>
      <c r="AG299" s="211"/>
      <c r="AH299" s="211"/>
      <c r="AI299" s="211"/>
      <c r="AJ299" s="211"/>
      <c r="AK299" s="211"/>
      <c r="AL299" s="211"/>
      <c r="AM299" s="211"/>
      <c r="AN299" s="211"/>
      <c r="AO299" s="211"/>
      <c r="AP299" s="623">
        <f t="shared" si="402"/>
        <v>0</v>
      </c>
      <c r="AQ299" s="211">
        <f t="shared" si="445"/>
        <v>0</v>
      </c>
      <c r="AR299" s="211">
        <f t="shared" si="446"/>
        <v>0</v>
      </c>
      <c r="AS299" s="211"/>
      <c r="AT299" s="211">
        <f t="shared" si="403"/>
        <v>0</v>
      </c>
      <c r="AU299" s="358">
        <f t="shared" si="404"/>
        <v>0</v>
      </c>
      <c r="AV299" s="211">
        <f t="shared" si="405"/>
        <v>0</v>
      </c>
      <c r="AW299" s="211">
        <f t="shared" ca="1" si="406"/>
        <v>0</v>
      </c>
      <c r="AX299" s="211">
        <f t="shared" ca="1" si="483"/>
        <v>0</v>
      </c>
      <c r="AY299" s="211">
        <f t="shared" ca="1" si="407"/>
        <v>0</v>
      </c>
      <c r="AZ299" s="212">
        <f ca="1">IF(AND(AW299,AX299=0,AY299=0)=0,0,IF(AW299&gt;0,'На банк Приват'!$J$1,IF(AX299&gt;0,'На Укрсиб'!$J$1,0)))</f>
        <v>0</v>
      </c>
      <c r="BA299" s="191"/>
      <c r="BB299" s="191">
        <f t="shared" ca="1" si="408"/>
        <v>0</v>
      </c>
      <c r="BC299" s="191">
        <f t="shared" ca="1" si="409"/>
        <v>0</v>
      </c>
      <c r="BD299" s="191">
        <f t="shared" ca="1" si="447"/>
        <v>0</v>
      </c>
      <c r="BE299" s="191"/>
      <c r="BF299" s="213"/>
      <c r="BG299" s="213"/>
      <c r="BH299" s="213"/>
      <c r="BI299" s="213"/>
      <c r="BJ299" s="213"/>
      <c r="BK299" s="213"/>
      <c r="BL299" s="213"/>
      <c r="BM299" s="213"/>
      <c r="BN299" s="213"/>
      <c r="BO299" s="213"/>
      <c r="BP299" s="623">
        <f t="shared" si="410"/>
        <v>0</v>
      </c>
      <c r="BQ299" s="213">
        <f t="shared" si="448"/>
        <v>0</v>
      </c>
      <c r="BR299" s="213">
        <f t="shared" si="449"/>
        <v>0</v>
      </c>
      <c r="BS299" s="213"/>
      <c r="BT299" s="213">
        <f t="shared" si="411"/>
        <v>0</v>
      </c>
      <c r="BU299" s="362">
        <f t="shared" si="450"/>
        <v>0</v>
      </c>
      <c r="BV299" s="213">
        <f t="shared" si="412"/>
        <v>0</v>
      </c>
      <c r="BW299" s="213">
        <f t="shared" ca="1" si="413"/>
        <v>0</v>
      </c>
      <c r="BX299" s="213">
        <f t="shared" ca="1" si="451"/>
        <v>0</v>
      </c>
      <c r="BY299" s="213">
        <f t="shared" ca="1" si="414"/>
        <v>0</v>
      </c>
      <c r="BZ299" s="214">
        <f ca="1">IF(AND(BW299,BX299=0)=0,0,IF(BW299&gt;0,'На банк Приват'!$P$1,IF(BX299&gt;0,'На Укрсиб'!$P$1,0)))</f>
        <v>0</v>
      </c>
      <c r="CA299" s="198">
        <v>292</v>
      </c>
      <c r="CB299" s="198">
        <f t="shared" ca="1" si="415"/>
        <v>0</v>
      </c>
      <c r="CC299" s="198">
        <f t="shared" ca="1" si="416"/>
        <v>0</v>
      </c>
      <c r="CD299" s="198">
        <f t="shared" ca="1" si="452"/>
        <v>0</v>
      </c>
      <c r="CE299" s="198"/>
      <c r="CF299" s="215"/>
      <c r="CG299" s="215"/>
      <c r="CH299" s="215"/>
      <c r="CI299" s="215"/>
      <c r="CJ299" s="215"/>
      <c r="CK299" s="215"/>
      <c r="CL299" s="215"/>
      <c r="CM299" s="215">
        <f t="shared" si="487"/>
        <v>0</v>
      </c>
      <c r="CN299" s="215"/>
      <c r="CO299" s="215"/>
      <c r="CP299" s="215">
        <f t="shared" si="417"/>
        <v>0</v>
      </c>
      <c r="CQ299" s="215">
        <f t="shared" si="453"/>
        <v>0</v>
      </c>
      <c r="CR299" s="215">
        <f t="shared" si="454"/>
        <v>0</v>
      </c>
      <c r="CS299" s="215"/>
      <c r="CT299" s="215">
        <f t="shared" si="418"/>
        <v>0</v>
      </c>
      <c r="CU299" s="369">
        <f t="shared" si="419"/>
        <v>0</v>
      </c>
      <c r="CV299" s="215">
        <f t="shared" si="420"/>
        <v>0</v>
      </c>
      <c r="CW299" s="215">
        <f t="shared" ca="1" si="421"/>
        <v>0</v>
      </c>
      <c r="CX299" s="215">
        <f t="shared" ca="1" si="455"/>
        <v>0</v>
      </c>
      <c r="CY299" s="215">
        <f t="shared" ca="1" si="422"/>
        <v>0</v>
      </c>
      <c r="CZ299" s="216">
        <f ca="1">IF(AND(CW299,CX299=0)=0,0,IF(CW299&gt;0,'На банк Приват'!$V$1,IF(CX299&gt;0,'На Укрсиб'!$V$1,0)))</f>
        <v>0</v>
      </c>
      <c r="DA299" s="204"/>
      <c r="DB299" s="204">
        <f t="shared" ca="1" si="423"/>
        <v>0</v>
      </c>
      <c r="DC299" s="204">
        <f t="shared" ca="1" si="424"/>
        <v>0</v>
      </c>
      <c r="DD299" s="204">
        <f t="shared" ca="1" si="456"/>
        <v>0</v>
      </c>
      <c r="DE299" s="204"/>
      <c r="DF299" s="217"/>
      <c r="DG299" s="217"/>
      <c r="DH299" s="217"/>
      <c r="DI299" s="217"/>
      <c r="DJ299" s="217"/>
      <c r="DK299" s="217"/>
      <c r="DL299" s="217"/>
      <c r="DM299" s="217">
        <f t="shared" si="457"/>
        <v>0</v>
      </c>
      <c r="DN299" s="217"/>
      <c r="DO299" s="217"/>
      <c r="DP299" s="763">
        <f t="shared" si="425"/>
        <v>0</v>
      </c>
      <c r="DQ299" s="217">
        <f t="shared" si="458"/>
        <v>0</v>
      </c>
      <c r="DR299" s="217">
        <f t="shared" si="459"/>
        <v>0</v>
      </c>
      <c r="DS299" s="217"/>
      <c r="DT299" s="217">
        <f t="shared" si="426"/>
        <v>0</v>
      </c>
      <c r="DU299" s="366">
        <f t="shared" si="460"/>
        <v>0</v>
      </c>
      <c r="DV299" s="217">
        <f t="shared" si="427"/>
        <v>0</v>
      </c>
      <c r="DW299" s="217">
        <f t="shared" ca="1" si="428"/>
        <v>0</v>
      </c>
      <c r="DX299" s="217">
        <f t="shared" ca="1" si="461"/>
        <v>0</v>
      </c>
      <c r="DY299" s="217">
        <f t="shared" ca="1" si="429"/>
        <v>0</v>
      </c>
      <c r="DZ299" s="218">
        <f ca="1">IF(AND(DW299,DX299=0)=0,0,IF(DW299&gt;0,'На банк Приват'!$AB$1,IF(DX299&gt;0,'На Укрсиб'!$V$1,0)))</f>
        <v>0</v>
      </c>
      <c r="EA299" s="207"/>
      <c r="EB299" s="207">
        <f t="shared" ca="1" si="430"/>
        <v>0</v>
      </c>
      <c r="EC299" s="207">
        <f t="shared" ca="1" si="431"/>
        <v>0</v>
      </c>
      <c r="ED299" s="207">
        <f t="shared" ca="1" si="462"/>
        <v>0</v>
      </c>
      <c r="EE299" s="207"/>
      <c r="EF299" s="219"/>
      <c r="EG299" s="219"/>
      <c r="EH299" s="219"/>
      <c r="EI299" s="219"/>
      <c r="EJ299" s="219"/>
      <c r="EK299" s="219"/>
      <c r="EL299" s="219"/>
      <c r="EM299" s="219">
        <f t="shared" si="432"/>
        <v>0</v>
      </c>
      <c r="EN299" s="219"/>
      <c r="EO299" s="219"/>
      <c r="EP299" s="219">
        <f t="shared" si="433"/>
        <v>0</v>
      </c>
      <c r="EQ299" s="219">
        <f t="shared" si="463"/>
        <v>0</v>
      </c>
      <c r="ER299" s="219">
        <f t="shared" si="464"/>
        <v>0</v>
      </c>
      <c r="ES299" s="219"/>
      <c r="ET299" s="219">
        <f t="shared" si="434"/>
        <v>0</v>
      </c>
      <c r="EU299" s="363">
        <f t="shared" si="465"/>
        <v>0</v>
      </c>
      <c r="EV299" s="219">
        <f t="shared" si="435"/>
        <v>0</v>
      </c>
      <c r="EW299" s="219">
        <f t="shared" ca="1" si="436"/>
        <v>0</v>
      </c>
      <c r="EX299" s="219">
        <f t="shared" ca="1" si="466"/>
        <v>0</v>
      </c>
      <c r="EY299" s="219">
        <f t="shared" ca="1" si="437"/>
        <v>0</v>
      </c>
      <c r="EZ299" s="220">
        <f ca="1">IF(AND(EW299,EX299=0)=0,0,IF(EW299&gt;0,'На банк Приват'!$AH$1,IF(EX299&gt;0,'На Укрсиб'!$AH$1,0)))</f>
        <v>0</v>
      </c>
      <c r="FA299" s="28">
        <f t="shared" ca="1" si="438"/>
        <v>0</v>
      </c>
      <c r="FB299" s="28">
        <f t="shared" ca="1" si="439"/>
        <v>0</v>
      </c>
      <c r="FC299" s="28">
        <f t="shared" ca="1" si="440"/>
        <v>0</v>
      </c>
      <c r="FD299" s="28">
        <f t="shared" ca="1" si="441"/>
        <v>0</v>
      </c>
      <c r="FE299" s="28">
        <f t="shared" ca="1" si="442"/>
        <v>289</v>
      </c>
      <c r="FF299">
        <f t="shared" si="443"/>
        <v>0</v>
      </c>
      <c r="FG299" s="531" t="s">
        <v>186</v>
      </c>
    </row>
    <row r="300" spans="1:163">
      <c r="A300" s="113"/>
      <c r="B300" s="113">
        <f t="shared" ca="1" si="396"/>
        <v>0</v>
      </c>
      <c r="C300" s="113">
        <f t="shared" ca="1" si="397"/>
        <v>0</v>
      </c>
      <c r="D300" s="113">
        <f t="shared" ca="1" si="488"/>
        <v>0</v>
      </c>
      <c r="E300" s="113">
        <f t="shared" si="398"/>
        <v>0</v>
      </c>
      <c r="F300" s="115"/>
      <c r="G300" s="209">
        <f t="shared" si="486"/>
        <v>0</v>
      </c>
      <c r="H300" s="209">
        <f t="shared" si="484"/>
        <v>0</v>
      </c>
      <c r="I300" s="209">
        <f t="shared" si="485"/>
        <v>0</v>
      </c>
      <c r="J300" s="209">
        <f t="shared" si="468"/>
        <v>0</v>
      </c>
      <c r="K300" s="209">
        <f t="shared" si="469"/>
        <v>0</v>
      </c>
      <c r="L300" s="209">
        <f t="shared" si="470"/>
        <v>0</v>
      </c>
      <c r="M300" s="209">
        <f t="shared" si="471"/>
        <v>0</v>
      </c>
      <c r="N300" s="209">
        <f t="shared" si="472"/>
        <v>0</v>
      </c>
      <c r="O300" s="209">
        <f t="shared" si="467"/>
        <v>0</v>
      </c>
      <c r="P300" s="211">
        <f t="shared" si="473"/>
        <v>0</v>
      </c>
      <c r="Q300" s="209">
        <f t="shared" si="474"/>
        <v>0</v>
      </c>
      <c r="R300" s="209">
        <f t="shared" si="475"/>
        <v>0</v>
      </c>
      <c r="S300" s="209">
        <f t="shared" si="476"/>
        <v>0</v>
      </c>
      <c r="T300" s="209">
        <f t="shared" si="477"/>
        <v>0</v>
      </c>
      <c r="U300" s="209">
        <f t="shared" si="478"/>
        <v>0</v>
      </c>
      <c r="V300" s="209">
        <f t="shared" si="479"/>
        <v>0</v>
      </c>
      <c r="W300" s="209">
        <f t="shared" ca="1" si="480"/>
        <v>0</v>
      </c>
      <c r="X300" s="209">
        <f t="shared" ca="1" si="481"/>
        <v>0</v>
      </c>
      <c r="Y300" s="209">
        <f t="shared" ca="1" si="482"/>
        <v>0</v>
      </c>
      <c r="Z300" s="210" t="str">
        <f t="shared" ca="1" si="399"/>
        <v xml:space="preserve">        </v>
      </c>
      <c r="AA300" s="185"/>
      <c r="AB300" s="185">
        <f t="shared" ca="1" si="400"/>
        <v>0</v>
      </c>
      <c r="AC300" s="185">
        <f t="shared" ca="1" si="401"/>
        <v>0</v>
      </c>
      <c r="AD300" s="185">
        <f t="shared" ca="1" si="444"/>
        <v>0</v>
      </c>
      <c r="AE300" s="185"/>
      <c r="AF300" s="211"/>
      <c r="AG300" s="211"/>
      <c r="AH300" s="211"/>
      <c r="AI300" s="211"/>
      <c r="AJ300" s="211"/>
      <c r="AK300" s="211"/>
      <c r="AL300" s="211"/>
      <c r="AM300" s="211"/>
      <c r="AN300" s="211"/>
      <c r="AO300" s="211"/>
      <c r="AP300" s="623">
        <f t="shared" si="402"/>
        <v>0</v>
      </c>
      <c r="AQ300" s="211">
        <f t="shared" si="445"/>
        <v>0</v>
      </c>
      <c r="AR300" s="211">
        <f t="shared" si="446"/>
        <v>0</v>
      </c>
      <c r="AS300" s="211"/>
      <c r="AT300" s="211">
        <f t="shared" si="403"/>
        <v>0</v>
      </c>
      <c r="AU300" s="358">
        <f t="shared" si="404"/>
        <v>0</v>
      </c>
      <c r="AV300" s="211">
        <f t="shared" si="405"/>
        <v>0</v>
      </c>
      <c r="AW300" s="211">
        <f t="shared" ca="1" si="406"/>
        <v>0</v>
      </c>
      <c r="AX300" s="211">
        <f t="shared" ca="1" si="483"/>
        <v>0</v>
      </c>
      <c r="AY300" s="211">
        <f t="shared" ca="1" si="407"/>
        <v>0</v>
      </c>
      <c r="AZ300" s="212">
        <f ca="1">IF(AND(AW300,AX300=0,AY300=0)=0,0,IF(AW300&gt;0,'На банк Приват'!$J$1,IF(AX300&gt;0,'На Укрсиб'!J293,0)))</f>
        <v>0</v>
      </c>
      <c r="BA300" s="191"/>
      <c r="BB300" s="191">
        <f t="shared" ca="1" si="408"/>
        <v>0</v>
      </c>
      <c r="BC300" s="191">
        <f t="shared" ca="1" si="409"/>
        <v>0</v>
      </c>
      <c r="BD300" s="191">
        <f t="shared" ca="1" si="447"/>
        <v>0</v>
      </c>
      <c r="BE300" s="191"/>
      <c r="BF300" s="213"/>
      <c r="BG300" s="213"/>
      <c r="BH300" s="213"/>
      <c r="BI300" s="213"/>
      <c r="BJ300" s="213"/>
      <c r="BK300" s="213"/>
      <c r="BL300" s="213"/>
      <c r="BM300" s="213"/>
      <c r="BN300" s="213"/>
      <c r="BO300" s="213"/>
      <c r="BP300" s="623">
        <f t="shared" si="410"/>
        <v>0</v>
      </c>
      <c r="BQ300" s="213">
        <f t="shared" si="448"/>
        <v>0</v>
      </c>
      <c r="BR300" s="213">
        <f t="shared" si="449"/>
        <v>0</v>
      </c>
      <c r="BS300" s="213"/>
      <c r="BT300" s="213">
        <f t="shared" si="411"/>
        <v>0</v>
      </c>
      <c r="BU300" s="362">
        <f t="shared" si="450"/>
        <v>0</v>
      </c>
      <c r="BV300" s="213">
        <f t="shared" si="412"/>
        <v>0</v>
      </c>
      <c r="BW300" s="213">
        <f t="shared" ca="1" si="413"/>
        <v>0</v>
      </c>
      <c r="BX300" s="213">
        <f t="shared" ca="1" si="451"/>
        <v>0</v>
      </c>
      <c r="BY300" s="213">
        <f t="shared" ca="1" si="414"/>
        <v>0</v>
      </c>
      <c r="BZ300" s="214">
        <f ca="1">IF(AND(BW300,BX300=0)=0,0,IF(BW300&gt;0,'На банк Приват'!$P$1,IF(BX300&gt;0,'На Укрсиб'!$P$1,0)))</f>
        <v>0</v>
      </c>
      <c r="CA300" s="198">
        <v>293</v>
      </c>
      <c r="CB300" s="198">
        <f t="shared" ca="1" si="415"/>
        <v>0</v>
      </c>
      <c r="CC300" s="198">
        <f t="shared" ca="1" si="416"/>
        <v>0</v>
      </c>
      <c r="CD300" s="198">
        <f t="shared" ca="1" si="452"/>
        <v>0</v>
      </c>
      <c r="CE300" s="198"/>
      <c r="CF300" s="215"/>
      <c r="CG300" s="215"/>
      <c r="CH300" s="215"/>
      <c r="CI300" s="215"/>
      <c r="CJ300" s="215"/>
      <c r="CK300" s="215"/>
      <c r="CL300" s="215"/>
      <c r="CM300" s="215">
        <f t="shared" si="487"/>
        <v>0</v>
      </c>
      <c r="CN300" s="215"/>
      <c r="CO300" s="215"/>
      <c r="CP300" s="215">
        <f t="shared" si="417"/>
        <v>0</v>
      </c>
      <c r="CQ300" s="215">
        <f t="shared" si="453"/>
        <v>0</v>
      </c>
      <c r="CR300" s="215">
        <f t="shared" si="454"/>
        <v>0</v>
      </c>
      <c r="CS300" s="215"/>
      <c r="CT300" s="215">
        <f t="shared" si="418"/>
        <v>0</v>
      </c>
      <c r="CU300" s="369">
        <f t="shared" si="419"/>
        <v>0</v>
      </c>
      <c r="CV300" s="215">
        <f t="shared" si="420"/>
        <v>0</v>
      </c>
      <c r="CW300" s="215">
        <f t="shared" ca="1" si="421"/>
        <v>0</v>
      </c>
      <c r="CX300" s="215">
        <f t="shared" ca="1" si="455"/>
        <v>0</v>
      </c>
      <c r="CY300" s="215">
        <f t="shared" ca="1" si="422"/>
        <v>0</v>
      </c>
      <c r="CZ300" s="216">
        <f ca="1">IF(AND(CW300,CX300=0)=0,0,IF(CW300&gt;0,'На банк Приват'!$V$1,IF(CX300&gt;0,'На Укрсиб'!$V$1,0)))</f>
        <v>0</v>
      </c>
      <c r="DA300" s="204"/>
      <c r="DB300" s="204">
        <f t="shared" ca="1" si="423"/>
        <v>0</v>
      </c>
      <c r="DC300" s="204">
        <f t="shared" ca="1" si="424"/>
        <v>0</v>
      </c>
      <c r="DD300" s="204">
        <f t="shared" ca="1" si="456"/>
        <v>0</v>
      </c>
      <c r="DE300" s="204"/>
      <c r="DF300" s="217"/>
      <c r="DG300" s="217"/>
      <c r="DH300" s="217"/>
      <c r="DI300" s="217"/>
      <c r="DJ300" s="217"/>
      <c r="DK300" s="217"/>
      <c r="DL300" s="217"/>
      <c r="DM300" s="217">
        <f t="shared" si="457"/>
        <v>0</v>
      </c>
      <c r="DN300" s="217"/>
      <c r="DO300" s="217"/>
      <c r="DP300" s="763">
        <f t="shared" si="425"/>
        <v>0</v>
      </c>
      <c r="DQ300" s="217">
        <f t="shared" si="458"/>
        <v>0</v>
      </c>
      <c r="DR300" s="217">
        <f t="shared" si="459"/>
        <v>0</v>
      </c>
      <c r="DS300" s="217"/>
      <c r="DT300" s="217">
        <f t="shared" si="426"/>
        <v>0</v>
      </c>
      <c r="DU300" s="366">
        <f t="shared" si="460"/>
        <v>0</v>
      </c>
      <c r="DV300" s="217">
        <f t="shared" si="427"/>
        <v>0</v>
      </c>
      <c r="DW300" s="217">
        <f t="shared" ca="1" si="428"/>
        <v>0</v>
      </c>
      <c r="DX300" s="217">
        <f t="shared" ca="1" si="461"/>
        <v>0</v>
      </c>
      <c r="DY300" s="217">
        <f t="shared" ca="1" si="429"/>
        <v>0</v>
      </c>
      <c r="DZ300" s="218">
        <f ca="1">IF(AND(DW300,DX300=0)=0,0,IF(DW300&gt;0,'На банк Приват'!$AB$1,IF(DX300&gt;0,'На Укрсиб'!$V$1,0)))</f>
        <v>0</v>
      </c>
      <c r="EA300" s="207"/>
      <c r="EB300" s="207">
        <f t="shared" ca="1" si="430"/>
        <v>0</v>
      </c>
      <c r="EC300" s="207">
        <f t="shared" ca="1" si="431"/>
        <v>0</v>
      </c>
      <c r="ED300" s="207">
        <f t="shared" ca="1" si="462"/>
        <v>0</v>
      </c>
      <c r="EE300" s="207"/>
      <c r="EF300" s="219"/>
      <c r="EG300" s="219"/>
      <c r="EH300" s="219"/>
      <c r="EI300" s="219"/>
      <c r="EJ300" s="219"/>
      <c r="EK300" s="219"/>
      <c r="EL300" s="219"/>
      <c r="EM300" s="219">
        <f t="shared" si="432"/>
        <v>0</v>
      </c>
      <c r="EN300" s="219"/>
      <c r="EO300" s="219"/>
      <c r="EP300" s="219">
        <f t="shared" si="433"/>
        <v>0</v>
      </c>
      <c r="EQ300" s="219">
        <f t="shared" si="463"/>
        <v>0</v>
      </c>
      <c r="ER300" s="219">
        <f t="shared" si="464"/>
        <v>0</v>
      </c>
      <c r="ES300" s="219"/>
      <c r="ET300" s="219">
        <f t="shared" si="434"/>
        <v>0</v>
      </c>
      <c r="EU300" s="363">
        <f t="shared" si="465"/>
        <v>0</v>
      </c>
      <c r="EV300" s="219">
        <f t="shared" si="435"/>
        <v>0</v>
      </c>
      <c r="EW300" s="219">
        <f t="shared" ca="1" si="436"/>
        <v>0</v>
      </c>
      <c r="EX300" s="219">
        <f t="shared" ca="1" si="466"/>
        <v>0</v>
      </c>
      <c r="EY300" s="219">
        <f t="shared" ca="1" si="437"/>
        <v>0</v>
      </c>
      <c r="EZ300" s="220">
        <f ca="1">IF(AND(EW300,EX300=0)=0,0,IF(EW300&gt;0,'На банк Приват'!$AH$1,IF(EX300&gt;0,'На Укрсиб'!$AH$1,0)))</f>
        <v>0</v>
      </c>
      <c r="FA300" s="28">
        <f t="shared" ca="1" si="438"/>
        <v>0</v>
      </c>
      <c r="FB300" s="28">
        <f t="shared" ca="1" si="439"/>
        <v>0</v>
      </c>
      <c r="FC300" s="28">
        <f t="shared" ca="1" si="440"/>
        <v>0</v>
      </c>
      <c r="FD300" s="28">
        <f t="shared" ca="1" si="441"/>
        <v>0</v>
      </c>
      <c r="FE300" s="28">
        <f t="shared" ca="1" si="442"/>
        <v>290</v>
      </c>
      <c r="FF300">
        <f t="shared" si="443"/>
        <v>0</v>
      </c>
      <c r="FG300" s="531"/>
    </row>
    <row r="301" spans="1:163">
      <c r="A301" s="113"/>
      <c r="B301" s="113">
        <f t="shared" ca="1" si="396"/>
        <v>0</v>
      </c>
      <c r="C301" s="113">
        <f t="shared" ca="1" si="397"/>
        <v>0</v>
      </c>
      <c r="D301" s="113">
        <f t="shared" ca="1" si="488"/>
        <v>0</v>
      </c>
      <c r="E301" s="113">
        <f t="shared" si="398"/>
        <v>0</v>
      </c>
      <c r="F301" s="115"/>
      <c r="G301" s="209">
        <f t="shared" si="486"/>
        <v>0</v>
      </c>
      <c r="H301" s="209">
        <f t="shared" si="484"/>
        <v>0</v>
      </c>
      <c r="I301" s="209">
        <f t="shared" si="485"/>
        <v>0</v>
      </c>
      <c r="J301" s="209">
        <f t="shared" si="468"/>
        <v>0</v>
      </c>
      <c r="K301" s="209">
        <f t="shared" si="469"/>
        <v>0</v>
      </c>
      <c r="L301" s="209">
        <f t="shared" si="470"/>
        <v>0</v>
      </c>
      <c r="M301" s="209">
        <f t="shared" si="471"/>
        <v>0</v>
      </c>
      <c r="N301" s="209">
        <f t="shared" si="472"/>
        <v>0</v>
      </c>
      <c r="O301" s="209">
        <f t="shared" si="467"/>
        <v>0</v>
      </c>
      <c r="P301" s="211">
        <f t="shared" si="473"/>
        <v>0</v>
      </c>
      <c r="Q301" s="209">
        <f t="shared" si="474"/>
        <v>0</v>
      </c>
      <c r="R301" s="209">
        <f t="shared" si="475"/>
        <v>0</v>
      </c>
      <c r="S301" s="209">
        <f t="shared" si="476"/>
        <v>0</v>
      </c>
      <c r="T301" s="209">
        <f t="shared" si="477"/>
        <v>0</v>
      </c>
      <c r="U301" s="209">
        <f t="shared" si="478"/>
        <v>0</v>
      </c>
      <c r="V301" s="209">
        <f t="shared" si="479"/>
        <v>0</v>
      </c>
      <c r="W301" s="209">
        <f t="shared" ca="1" si="480"/>
        <v>0</v>
      </c>
      <c r="X301" s="209">
        <f t="shared" ca="1" si="481"/>
        <v>0</v>
      </c>
      <c r="Y301" s="209">
        <f t="shared" ca="1" si="482"/>
        <v>0</v>
      </c>
      <c r="Z301" s="210" t="str">
        <f t="shared" ca="1" si="399"/>
        <v xml:space="preserve">        </v>
      </c>
      <c r="AA301" s="185"/>
      <c r="AB301" s="185">
        <f t="shared" ca="1" si="400"/>
        <v>0</v>
      </c>
      <c r="AC301" s="185">
        <f t="shared" ca="1" si="401"/>
        <v>0</v>
      </c>
      <c r="AD301" s="185">
        <f t="shared" ca="1" si="444"/>
        <v>0</v>
      </c>
      <c r="AE301" s="211"/>
      <c r="AF301" s="211"/>
      <c r="AG301" s="211"/>
      <c r="AH301" s="211"/>
      <c r="AI301" s="211"/>
      <c r="AJ301" s="211"/>
      <c r="AK301" s="211"/>
      <c r="AL301" s="211"/>
      <c r="AM301" s="211"/>
      <c r="AN301" s="211"/>
      <c r="AO301" s="211"/>
      <c r="AP301" s="623">
        <f t="shared" si="402"/>
        <v>0</v>
      </c>
      <c r="AQ301" s="211">
        <f t="shared" si="445"/>
        <v>0</v>
      </c>
      <c r="AR301" s="211">
        <f t="shared" si="446"/>
        <v>0</v>
      </c>
      <c r="AS301" s="211"/>
      <c r="AT301" s="211">
        <f t="shared" si="403"/>
        <v>0</v>
      </c>
      <c r="AU301" s="358">
        <f t="shared" si="404"/>
        <v>0</v>
      </c>
      <c r="AV301" s="211">
        <f t="shared" si="405"/>
        <v>0</v>
      </c>
      <c r="AW301" s="211">
        <f t="shared" ca="1" si="406"/>
        <v>0</v>
      </c>
      <c r="AX301" s="211">
        <f t="shared" ca="1" si="483"/>
        <v>0</v>
      </c>
      <c r="AY301" s="211">
        <f t="shared" ca="1" si="407"/>
        <v>0</v>
      </c>
      <c r="AZ301" s="212">
        <f ca="1">IF(AND(AW301,AX301=0,AY301=0)=0,0,IF(AW301&gt;0,'На банк Приват'!$J$1,IF(AX301&gt;0,'На Укрсиб'!$J$1,0)))</f>
        <v>0</v>
      </c>
      <c r="BA301" s="191"/>
      <c r="BB301" s="191">
        <f t="shared" ca="1" si="408"/>
        <v>0</v>
      </c>
      <c r="BC301" s="191">
        <f t="shared" ca="1" si="409"/>
        <v>0</v>
      </c>
      <c r="BD301" s="191">
        <f t="shared" ca="1" si="447"/>
        <v>0</v>
      </c>
      <c r="BE301" s="191"/>
      <c r="BF301" s="213"/>
      <c r="BG301" s="213"/>
      <c r="BH301" s="213"/>
      <c r="BI301" s="213"/>
      <c r="BJ301" s="213"/>
      <c r="BK301" s="213"/>
      <c r="BL301" s="213"/>
      <c r="BM301" s="213"/>
      <c r="BN301" s="213"/>
      <c r="BO301" s="213"/>
      <c r="BP301" s="623">
        <f t="shared" si="410"/>
        <v>0</v>
      </c>
      <c r="BQ301" s="213">
        <f t="shared" si="448"/>
        <v>0</v>
      </c>
      <c r="BR301" s="213">
        <f t="shared" si="449"/>
        <v>0</v>
      </c>
      <c r="BS301" s="213"/>
      <c r="BT301" s="213">
        <f t="shared" si="411"/>
        <v>0</v>
      </c>
      <c r="BU301" s="362">
        <f t="shared" si="450"/>
        <v>0</v>
      </c>
      <c r="BV301" s="213">
        <f t="shared" si="412"/>
        <v>0</v>
      </c>
      <c r="BW301" s="213">
        <f t="shared" ca="1" si="413"/>
        <v>0</v>
      </c>
      <c r="BX301" s="213">
        <f t="shared" ca="1" si="451"/>
        <v>0</v>
      </c>
      <c r="BY301" s="213">
        <f t="shared" ca="1" si="414"/>
        <v>0</v>
      </c>
      <c r="BZ301" s="214">
        <f ca="1">IF(AND(BW301,BX301=0)=0,0,IF(BW301&gt;0,'На банк Приват'!$P$1,IF(BX301&gt;0,'На Укрсиб'!$P$1,0)))</f>
        <v>0</v>
      </c>
      <c r="CA301" s="198">
        <v>294</v>
      </c>
      <c r="CB301" s="198">
        <f t="shared" ca="1" si="415"/>
        <v>0</v>
      </c>
      <c r="CC301" s="198">
        <f t="shared" ca="1" si="416"/>
        <v>0</v>
      </c>
      <c r="CD301" s="198">
        <f t="shared" ca="1" si="452"/>
        <v>0</v>
      </c>
      <c r="CE301" s="198"/>
      <c r="CF301" s="215"/>
      <c r="CG301" s="215"/>
      <c r="CH301" s="215"/>
      <c r="CI301" s="215"/>
      <c r="CJ301" s="215"/>
      <c r="CK301" s="215"/>
      <c r="CL301" s="215"/>
      <c r="CM301" s="215">
        <f t="shared" si="487"/>
        <v>0</v>
      </c>
      <c r="CN301" s="215"/>
      <c r="CO301" s="215"/>
      <c r="CP301" s="215">
        <f t="shared" si="417"/>
        <v>0</v>
      </c>
      <c r="CQ301" s="215">
        <f t="shared" si="453"/>
        <v>0</v>
      </c>
      <c r="CR301" s="215">
        <f t="shared" si="454"/>
        <v>0</v>
      </c>
      <c r="CS301" s="215"/>
      <c r="CT301" s="215">
        <f t="shared" si="418"/>
        <v>0</v>
      </c>
      <c r="CU301" s="369">
        <f t="shared" si="419"/>
        <v>0</v>
      </c>
      <c r="CV301" s="215">
        <f t="shared" si="420"/>
        <v>0</v>
      </c>
      <c r="CW301" s="215">
        <f t="shared" ca="1" si="421"/>
        <v>0</v>
      </c>
      <c r="CX301" s="215">
        <f t="shared" ca="1" si="455"/>
        <v>0</v>
      </c>
      <c r="CY301" s="215">
        <f t="shared" ca="1" si="422"/>
        <v>0</v>
      </c>
      <c r="CZ301" s="216">
        <f ca="1">IF(AND(CW301,CX301=0)=0,0,IF(CW301&gt;0,'На банк Приват'!$V$1,IF(CX301&gt;0,'На Укрсиб'!$V$1,0)))</f>
        <v>0</v>
      </c>
      <c r="DA301" s="204"/>
      <c r="DB301" s="204">
        <f t="shared" ca="1" si="423"/>
        <v>0</v>
      </c>
      <c r="DC301" s="204">
        <f t="shared" ca="1" si="424"/>
        <v>0</v>
      </c>
      <c r="DD301" s="204">
        <f t="shared" ca="1" si="456"/>
        <v>0</v>
      </c>
      <c r="DE301" s="204"/>
      <c r="DF301" s="217"/>
      <c r="DG301" s="217"/>
      <c r="DH301" s="217"/>
      <c r="DI301" s="217"/>
      <c r="DJ301" s="217"/>
      <c r="DK301" s="217"/>
      <c r="DL301" s="217"/>
      <c r="DM301" s="217">
        <f t="shared" si="457"/>
        <v>0</v>
      </c>
      <c r="DN301" s="217"/>
      <c r="DO301" s="217"/>
      <c r="DP301" s="763">
        <f t="shared" si="425"/>
        <v>0</v>
      </c>
      <c r="DQ301" s="217">
        <f t="shared" si="458"/>
        <v>0</v>
      </c>
      <c r="DR301" s="217">
        <f t="shared" si="459"/>
        <v>0</v>
      </c>
      <c r="DS301" s="217"/>
      <c r="DT301" s="217">
        <f t="shared" si="426"/>
        <v>0</v>
      </c>
      <c r="DU301" s="366">
        <f t="shared" si="460"/>
        <v>0</v>
      </c>
      <c r="DV301" s="217">
        <f t="shared" si="427"/>
        <v>0</v>
      </c>
      <c r="DW301" s="217">
        <f t="shared" ca="1" si="428"/>
        <v>0</v>
      </c>
      <c r="DX301" s="217">
        <f t="shared" ca="1" si="461"/>
        <v>0</v>
      </c>
      <c r="DY301" s="217">
        <f t="shared" ca="1" si="429"/>
        <v>0</v>
      </c>
      <c r="DZ301" s="218">
        <f ca="1">IF(AND(DW301,DX301=0)=0,0,IF(DW301&gt;0,'На банк Приват'!$AB$1,IF(DX301&gt;0,'На Укрсиб'!$V$1,0)))</f>
        <v>0</v>
      </c>
      <c r="EA301" s="207"/>
      <c r="EB301" s="207">
        <f t="shared" ca="1" si="430"/>
        <v>0</v>
      </c>
      <c r="EC301" s="207">
        <f t="shared" ca="1" si="431"/>
        <v>0</v>
      </c>
      <c r="ED301" s="207">
        <f t="shared" ca="1" si="462"/>
        <v>0</v>
      </c>
      <c r="EE301" s="207"/>
      <c r="EF301" s="219"/>
      <c r="EG301" s="219"/>
      <c r="EH301" s="219"/>
      <c r="EI301" s="219"/>
      <c r="EJ301" s="219"/>
      <c r="EK301" s="219"/>
      <c r="EL301" s="219"/>
      <c r="EM301" s="219">
        <f t="shared" si="432"/>
        <v>0</v>
      </c>
      <c r="EN301" s="219"/>
      <c r="EO301" s="219"/>
      <c r="EP301" s="219">
        <f t="shared" si="433"/>
        <v>0</v>
      </c>
      <c r="EQ301" s="219">
        <f t="shared" si="463"/>
        <v>0</v>
      </c>
      <c r="ER301" s="219">
        <f t="shared" si="464"/>
        <v>0</v>
      </c>
      <c r="ES301" s="219"/>
      <c r="ET301" s="219">
        <f t="shared" si="434"/>
        <v>0</v>
      </c>
      <c r="EU301" s="363">
        <f t="shared" si="465"/>
        <v>0</v>
      </c>
      <c r="EV301" s="219">
        <f t="shared" si="435"/>
        <v>0</v>
      </c>
      <c r="EW301" s="219">
        <f t="shared" ca="1" si="436"/>
        <v>0</v>
      </c>
      <c r="EX301" s="219">
        <f t="shared" ca="1" si="466"/>
        <v>0</v>
      </c>
      <c r="EY301" s="219">
        <f t="shared" ca="1" si="437"/>
        <v>0</v>
      </c>
      <c r="EZ301" s="220">
        <f ca="1">IF(AND(EW301,EX301=0)=0,0,IF(EW301&gt;0,'На банк Приват'!$AH$1,IF(EX301&gt;0,'На Укрсиб'!$AH$1,0)))</f>
        <v>0</v>
      </c>
      <c r="FA301" s="28">
        <f t="shared" ca="1" si="438"/>
        <v>0</v>
      </c>
      <c r="FB301" s="28">
        <f t="shared" ca="1" si="439"/>
        <v>0</v>
      </c>
      <c r="FC301" s="28">
        <f t="shared" ca="1" si="440"/>
        <v>0</v>
      </c>
      <c r="FD301" s="28">
        <f t="shared" ca="1" si="441"/>
        <v>0</v>
      </c>
      <c r="FE301" s="28">
        <f t="shared" ca="1" si="442"/>
        <v>291</v>
      </c>
      <c r="FF301">
        <f t="shared" si="443"/>
        <v>0</v>
      </c>
      <c r="FG301" s="531" t="s">
        <v>667</v>
      </c>
    </row>
    <row r="302" spans="1:163">
      <c r="A302" s="113"/>
      <c r="B302" s="113">
        <f t="shared" ca="1" si="396"/>
        <v>0</v>
      </c>
      <c r="C302" s="113">
        <f t="shared" ca="1" si="397"/>
        <v>0</v>
      </c>
      <c r="D302" s="113">
        <f t="shared" ca="1" si="488"/>
        <v>0</v>
      </c>
      <c r="E302" s="113">
        <f t="shared" si="398"/>
        <v>0</v>
      </c>
      <c r="F302" s="115"/>
      <c r="G302" s="209">
        <f t="shared" si="486"/>
        <v>0</v>
      </c>
      <c r="H302" s="209">
        <f t="shared" si="484"/>
        <v>0</v>
      </c>
      <c r="I302" s="209">
        <f t="shared" si="485"/>
        <v>0</v>
      </c>
      <c r="J302" s="209">
        <f t="shared" si="468"/>
        <v>0</v>
      </c>
      <c r="K302" s="209">
        <f t="shared" si="469"/>
        <v>0</v>
      </c>
      <c r="L302" s="209">
        <f t="shared" si="470"/>
        <v>0</v>
      </c>
      <c r="M302" s="209">
        <f t="shared" si="471"/>
        <v>0</v>
      </c>
      <c r="N302" s="209">
        <f t="shared" si="472"/>
        <v>0</v>
      </c>
      <c r="O302" s="209">
        <f t="shared" si="467"/>
        <v>0</v>
      </c>
      <c r="P302" s="211">
        <f t="shared" si="473"/>
        <v>0</v>
      </c>
      <c r="Q302" s="209">
        <f t="shared" si="474"/>
        <v>0</v>
      </c>
      <c r="R302" s="209">
        <f t="shared" si="475"/>
        <v>0</v>
      </c>
      <c r="S302" s="209">
        <f t="shared" si="476"/>
        <v>0</v>
      </c>
      <c r="T302" s="209">
        <f t="shared" si="477"/>
        <v>0</v>
      </c>
      <c r="U302" s="209">
        <f t="shared" si="478"/>
        <v>0</v>
      </c>
      <c r="V302" s="209">
        <f t="shared" si="479"/>
        <v>0</v>
      </c>
      <c r="W302" s="209">
        <f t="shared" ca="1" si="480"/>
        <v>0</v>
      </c>
      <c r="X302" s="209">
        <f t="shared" ca="1" si="481"/>
        <v>0</v>
      </c>
      <c r="Y302" s="209">
        <f t="shared" ca="1" si="482"/>
        <v>0</v>
      </c>
      <c r="Z302" s="210" t="str">
        <f t="shared" ca="1" si="399"/>
        <v xml:space="preserve">        </v>
      </c>
      <c r="AA302" s="185"/>
      <c r="AB302" s="185">
        <f t="shared" ca="1" si="400"/>
        <v>0</v>
      </c>
      <c r="AC302" s="185">
        <f t="shared" ca="1" si="401"/>
        <v>0</v>
      </c>
      <c r="AD302" s="185">
        <f t="shared" ca="1" si="444"/>
        <v>0</v>
      </c>
      <c r="AE302" s="185"/>
      <c r="AF302" s="211"/>
      <c r="AG302" s="211"/>
      <c r="AH302" s="211"/>
      <c r="AI302" s="211"/>
      <c r="AJ302" s="211"/>
      <c r="AK302" s="211"/>
      <c r="AL302" s="211"/>
      <c r="AM302" s="211"/>
      <c r="AN302" s="211"/>
      <c r="AO302" s="211"/>
      <c r="AP302" s="623">
        <f t="shared" si="402"/>
        <v>0</v>
      </c>
      <c r="AQ302" s="211">
        <f t="shared" si="445"/>
        <v>0</v>
      </c>
      <c r="AR302" s="211">
        <f t="shared" si="446"/>
        <v>0</v>
      </c>
      <c r="AS302" s="211"/>
      <c r="AT302" s="211">
        <f t="shared" si="403"/>
        <v>0</v>
      </c>
      <c r="AU302" s="358">
        <f t="shared" si="404"/>
        <v>0</v>
      </c>
      <c r="AV302" s="211">
        <f t="shared" si="405"/>
        <v>0</v>
      </c>
      <c r="AW302" s="211">
        <f t="shared" ca="1" si="406"/>
        <v>0</v>
      </c>
      <c r="AX302" s="211">
        <f t="shared" ca="1" si="483"/>
        <v>0</v>
      </c>
      <c r="AY302" s="211">
        <f t="shared" ca="1" si="407"/>
        <v>0</v>
      </c>
      <c r="AZ302" s="212">
        <f ca="1">IF(AND(AW302,AX302=0,AY302=0)=0,0,IF(AW302&gt;0,'На банк Приват'!$J$1,IF(AX302&gt;0,'На Укрсиб'!$J$1,0)))</f>
        <v>0</v>
      </c>
      <c r="BA302" s="191"/>
      <c r="BB302" s="191">
        <f t="shared" ca="1" si="408"/>
        <v>0</v>
      </c>
      <c r="BC302" s="191">
        <f t="shared" ca="1" si="409"/>
        <v>0</v>
      </c>
      <c r="BD302" s="191">
        <f t="shared" ca="1" si="447"/>
        <v>0</v>
      </c>
      <c r="BE302" s="191"/>
      <c r="BF302" s="213"/>
      <c r="BG302" s="213"/>
      <c r="BH302" s="213"/>
      <c r="BI302" s="213"/>
      <c r="BJ302" s="213"/>
      <c r="BK302" s="213"/>
      <c r="BL302" s="213"/>
      <c r="BM302" s="213"/>
      <c r="BN302" s="213"/>
      <c r="BO302" s="213"/>
      <c r="BP302" s="623">
        <f t="shared" si="410"/>
        <v>0</v>
      </c>
      <c r="BQ302" s="213">
        <f t="shared" si="448"/>
        <v>0</v>
      </c>
      <c r="BR302" s="213">
        <f t="shared" si="449"/>
        <v>0</v>
      </c>
      <c r="BS302" s="213"/>
      <c r="BT302" s="213">
        <f t="shared" si="411"/>
        <v>0</v>
      </c>
      <c r="BU302" s="362">
        <f t="shared" si="450"/>
        <v>0</v>
      </c>
      <c r="BV302" s="213">
        <f t="shared" si="412"/>
        <v>0</v>
      </c>
      <c r="BW302" s="213">
        <f t="shared" ca="1" si="413"/>
        <v>0</v>
      </c>
      <c r="BX302" s="213">
        <f t="shared" ca="1" si="451"/>
        <v>0</v>
      </c>
      <c r="BY302" s="213">
        <f t="shared" ca="1" si="414"/>
        <v>0</v>
      </c>
      <c r="BZ302" s="214">
        <f ca="1">IF(AND(BW302,BX302=0)=0,0,IF(BW302&gt;0,'На банк Приват'!$P$1,IF(BX302&gt;0,'На Укрсиб'!$P$1,0)))</f>
        <v>0</v>
      </c>
      <c r="CA302" s="198">
        <v>295</v>
      </c>
      <c r="CB302" s="198">
        <f t="shared" ca="1" si="415"/>
        <v>0</v>
      </c>
      <c r="CC302" s="198">
        <f t="shared" ca="1" si="416"/>
        <v>0</v>
      </c>
      <c r="CD302" s="198">
        <f t="shared" ca="1" si="452"/>
        <v>0</v>
      </c>
      <c r="CE302" s="198"/>
      <c r="CF302" s="215"/>
      <c r="CG302" s="215"/>
      <c r="CH302" s="215"/>
      <c r="CI302" s="215"/>
      <c r="CJ302" s="215"/>
      <c r="CK302" s="215"/>
      <c r="CL302" s="215"/>
      <c r="CM302" s="215">
        <f t="shared" si="487"/>
        <v>0</v>
      </c>
      <c r="CN302" s="215"/>
      <c r="CO302" s="215"/>
      <c r="CP302" s="215">
        <f t="shared" si="417"/>
        <v>0</v>
      </c>
      <c r="CQ302" s="215">
        <f t="shared" si="453"/>
        <v>0</v>
      </c>
      <c r="CR302" s="215">
        <f t="shared" si="454"/>
        <v>0</v>
      </c>
      <c r="CS302" s="215"/>
      <c r="CT302" s="215">
        <f t="shared" si="418"/>
        <v>0</v>
      </c>
      <c r="CU302" s="369">
        <f t="shared" si="419"/>
        <v>0</v>
      </c>
      <c r="CV302" s="215">
        <f t="shared" si="420"/>
        <v>0</v>
      </c>
      <c r="CW302" s="215">
        <f t="shared" ca="1" si="421"/>
        <v>0</v>
      </c>
      <c r="CX302" s="215">
        <f t="shared" ca="1" si="455"/>
        <v>0</v>
      </c>
      <c r="CY302" s="215">
        <f t="shared" ca="1" si="422"/>
        <v>0</v>
      </c>
      <c r="CZ302" s="216">
        <f ca="1">IF(AND(CW302,CX302=0)=0,0,IF(CW302&gt;0,'На банк Приват'!$V$1,IF(CX302&gt;0,'На Укрсиб'!$V$1,0)))</f>
        <v>0</v>
      </c>
      <c r="DA302" s="204"/>
      <c r="DB302" s="204">
        <f t="shared" ca="1" si="423"/>
        <v>0</v>
      </c>
      <c r="DC302" s="204">
        <f t="shared" ca="1" si="424"/>
        <v>0</v>
      </c>
      <c r="DD302" s="204">
        <f t="shared" ca="1" si="456"/>
        <v>0</v>
      </c>
      <c r="DE302" s="204"/>
      <c r="DF302" s="217"/>
      <c r="DG302" s="217"/>
      <c r="DH302" s="217"/>
      <c r="DI302" s="217"/>
      <c r="DJ302" s="217"/>
      <c r="DK302" s="217"/>
      <c r="DL302" s="217"/>
      <c r="DM302" s="217">
        <f t="shared" si="457"/>
        <v>0</v>
      </c>
      <c r="DN302" s="217"/>
      <c r="DO302" s="217"/>
      <c r="DP302" s="763">
        <f t="shared" si="425"/>
        <v>0</v>
      </c>
      <c r="DQ302" s="217">
        <f t="shared" si="458"/>
        <v>0</v>
      </c>
      <c r="DR302" s="217">
        <f t="shared" si="459"/>
        <v>0</v>
      </c>
      <c r="DS302" s="217"/>
      <c r="DT302" s="217">
        <f t="shared" si="426"/>
        <v>0</v>
      </c>
      <c r="DU302" s="366">
        <f t="shared" si="460"/>
        <v>0</v>
      </c>
      <c r="DV302" s="217">
        <f t="shared" si="427"/>
        <v>0</v>
      </c>
      <c r="DW302" s="217">
        <f t="shared" ca="1" si="428"/>
        <v>0</v>
      </c>
      <c r="DX302" s="217">
        <f t="shared" ca="1" si="461"/>
        <v>0</v>
      </c>
      <c r="DY302" s="217">
        <f t="shared" ca="1" si="429"/>
        <v>0</v>
      </c>
      <c r="DZ302" s="218">
        <f ca="1">IF(AND(DW302,DX302=0)=0,0,IF(DW302&gt;0,'На банк Приват'!$AB$1,IF(DX302&gt;0,'На Укрсиб'!$V$1,0)))</f>
        <v>0</v>
      </c>
      <c r="EA302" s="207"/>
      <c r="EB302" s="207">
        <f t="shared" ca="1" si="430"/>
        <v>0</v>
      </c>
      <c r="EC302" s="207">
        <f t="shared" ca="1" si="431"/>
        <v>0</v>
      </c>
      <c r="ED302" s="207">
        <f t="shared" ca="1" si="462"/>
        <v>0</v>
      </c>
      <c r="EE302" s="207"/>
      <c r="EF302" s="219"/>
      <c r="EG302" s="219"/>
      <c r="EH302" s="219"/>
      <c r="EI302" s="219"/>
      <c r="EJ302" s="219"/>
      <c r="EK302" s="219"/>
      <c r="EL302" s="219"/>
      <c r="EM302" s="219">
        <f t="shared" si="432"/>
        <v>0</v>
      </c>
      <c r="EN302" s="219"/>
      <c r="EO302" s="219"/>
      <c r="EP302" s="219">
        <f t="shared" si="433"/>
        <v>0</v>
      </c>
      <c r="EQ302" s="219">
        <f t="shared" si="463"/>
        <v>0</v>
      </c>
      <c r="ER302" s="219">
        <f t="shared" si="464"/>
        <v>0</v>
      </c>
      <c r="ES302" s="219"/>
      <c r="ET302" s="219">
        <f t="shared" si="434"/>
        <v>0</v>
      </c>
      <c r="EU302" s="363">
        <f t="shared" si="465"/>
        <v>0</v>
      </c>
      <c r="EV302" s="219">
        <f t="shared" si="435"/>
        <v>0</v>
      </c>
      <c r="EW302" s="219">
        <f t="shared" ca="1" si="436"/>
        <v>0</v>
      </c>
      <c r="EX302" s="219">
        <f t="shared" ca="1" si="466"/>
        <v>0</v>
      </c>
      <c r="EY302" s="219">
        <f t="shared" ca="1" si="437"/>
        <v>0</v>
      </c>
      <c r="EZ302" s="220">
        <f ca="1">IF(AND(EW302,EX302=0)=0,0,IF(EW302&gt;0,'На банк Приват'!$AH$1,IF(EX302&gt;0,'На Укрсиб'!$AH$1,0)))</f>
        <v>0</v>
      </c>
      <c r="FA302" s="28">
        <f t="shared" ca="1" si="438"/>
        <v>0</v>
      </c>
      <c r="FB302" s="28">
        <f t="shared" ca="1" si="439"/>
        <v>0</v>
      </c>
      <c r="FC302" s="28">
        <f t="shared" ca="1" si="440"/>
        <v>0</v>
      </c>
      <c r="FD302" s="28">
        <f t="shared" ca="1" si="441"/>
        <v>0</v>
      </c>
      <c r="FE302" s="28">
        <f t="shared" ca="1" si="442"/>
        <v>292</v>
      </c>
      <c r="FF302">
        <f t="shared" si="443"/>
        <v>0</v>
      </c>
      <c r="FG302" s="531" t="s">
        <v>247</v>
      </c>
    </row>
    <row r="303" spans="1:163">
      <c r="A303" s="113"/>
      <c r="B303" s="113">
        <f t="shared" ca="1" si="396"/>
        <v>0</v>
      </c>
      <c r="C303" s="113">
        <f t="shared" ca="1" si="397"/>
        <v>0</v>
      </c>
      <c r="D303" s="113">
        <f t="shared" ca="1" si="488"/>
        <v>0</v>
      </c>
      <c r="E303" s="113">
        <f t="shared" si="398"/>
        <v>0</v>
      </c>
      <c r="F303" s="115"/>
      <c r="G303" s="209">
        <f t="shared" si="486"/>
        <v>0</v>
      </c>
      <c r="H303" s="209">
        <f t="shared" si="484"/>
        <v>0</v>
      </c>
      <c r="I303" s="209">
        <f t="shared" si="485"/>
        <v>0</v>
      </c>
      <c r="J303" s="209">
        <f t="shared" si="468"/>
        <v>0</v>
      </c>
      <c r="K303" s="209">
        <f t="shared" si="469"/>
        <v>0</v>
      </c>
      <c r="L303" s="209">
        <f t="shared" si="470"/>
        <v>0</v>
      </c>
      <c r="M303" s="209">
        <f t="shared" si="471"/>
        <v>0</v>
      </c>
      <c r="N303" s="209">
        <f t="shared" si="472"/>
        <v>0</v>
      </c>
      <c r="O303" s="209">
        <f t="shared" si="467"/>
        <v>0</v>
      </c>
      <c r="P303" s="211">
        <f t="shared" si="473"/>
        <v>0</v>
      </c>
      <c r="Q303" s="209">
        <f t="shared" si="474"/>
        <v>0</v>
      </c>
      <c r="R303" s="209">
        <f t="shared" si="475"/>
        <v>0</v>
      </c>
      <c r="S303" s="209">
        <f t="shared" si="476"/>
        <v>0</v>
      </c>
      <c r="T303" s="209">
        <f t="shared" si="477"/>
        <v>0</v>
      </c>
      <c r="U303" s="209">
        <f t="shared" si="478"/>
        <v>0</v>
      </c>
      <c r="V303" s="209">
        <f t="shared" si="479"/>
        <v>0</v>
      </c>
      <c r="W303" s="209">
        <f t="shared" ca="1" si="480"/>
        <v>0</v>
      </c>
      <c r="X303" s="209">
        <f t="shared" ca="1" si="481"/>
        <v>0</v>
      </c>
      <c r="Y303" s="209">
        <f t="shared" ca="1" si="482"/>
        <v>0</v>
      </c>
      <c r="Z303" s="210" t="str">
        <f t="shared" ca="1" si="399"/>
        <v xml:space="preserve">        </v>
      </c>
      <c r="AA303" s="185"/>
      <c r="AB303" s="185">
        <f t="shared" ca="1" si="400"/>
        <v>0</v>
      </c>
      <c r="AC303" s="185">
        <f t="shared" ca="1" si="401"/>
        <v>0</v>
      </c>
      <c r="AD303" s="185">
        <f t="shared" ca="1" si="444"/>
        <v>0</v>
      </c>
      <c r="AE303" s="185"/>
      <c r="AF303" s="211"/>
      <c r="AG303" s="211"/>
      <c r="AH303" s="211"/>
      <c r="AI303" s="211"/>
      <c r="AJ303" s="211"/>
      <c r="AK303" s="211"/>
      <c r="AL303" s="211"/>
      <c r="AM303" s="211"/>
      <c r="AN303" s="211"/>
      <c r="AO303" s="211"/>
      <c r="AP303" s="623">
        <f t="shared" si="402"/>
        <v>0</v>
      </c>
      <c r="AQ303" s="211">
        <f t="shared" si="445"/>
        <v>0</v>
      </c>
      <c r="AR303" s="211">
        <f t="shared" si="446"/>
        <v>0</v>
      </c>
      <c r="AS303" s="211"/>
      <c r="AT303" s="211">
        <f t="shared" si="403"/>
        <v>0</v>
      </c>
      <c r="AU303" s="358">
        <f t="shared" si="404"/>
        <v>0</v>
      </c>
      <c r="AV303" s="211">
        <f t="shared" si="405"/>
        <v>0</v>
      </c>
      <c r="AW303" s="211">
        <f t="shared" ca="1" si="406"/>
        <v>0</v>
      </c>
      <c r="AX303" s="211">
        <f t="shared" ca="1" si="483"/>
        <v>0</v>
      </c>
      <c r="AY303" s="211">
        <f t="shared" ca="1" si="407"/>
        <v>0</v>
      </c>
      <c r="AZ303" s="212">
        <f ca="1">IF(AND(AW303,AX303=0,AY303=0)=0,0,IF(AW303&gt;0,'На банк Приват'!$J$1,IF(AX303&gt;0,'На Укрсиб'!$J$1,0)))</f>
        <v>0</v>
      </c>
      <c r="BA303" s="191"/>
      <c r="BB303" s="191">
        <f t="shared" ca="1" si="408"/>
        <v>0</v>
      </c>
      <c r="BC303" s="191">
        <f t="shared" ca="1" si="409"/>
        <v>0</v>
      </c>
      <c r="BD303" s="191">
        <f t="shared" ca="1" si="447"/>
        <v>0</v>
      </c>
      <c r="BE303" s="191"/>
      <c r="BF303" s="213"/>
      <c r="BG303" s="213"/>
      <c r="BH303" s="213"/>
      <c r="BI303" s="213"/>
      <c r="BJ303" s="213"/>
      <c r="BK303" s="213"/>
      <c r="BL303" s="213"/>
      <c r="BM303" s="213"/>
      <c r="BN303" s="213"/>
      <c r="BO303" s="213"/>
      <c r="BP303" s="623">
        <f t="shared" si="410"/>
        <v>0</v>
      </c>
      <c r="BQ303" s="213">
        <f t="shared" si="448"/>
        <v>0</v>
      </c>
      <c r="BR303" s="213">
        <f t="shared" si="449"/>
        <v>0</v>
      </c>
      <c r="BS303" s="213"/>
      <c r="BT303" s="213">
        <f t="shared" si="411"/>
        <v>0</v>
      </c>
      <c r="BU303" s="362">
        <f t="shared" si="450"/>
        <v>0</v>
      </c>
      <c r="BV303" s="213">
        <f t="shared" si="412"/>
        <v>0</v>
      </c>
      <c r="BW303" s="213">
        <f t="shared" ca="1" si="413"/>
        <v>0</v>
      </c>
      <c r="BX303" s="213">
        <f t="shared" ca="1" si="451"/>
        <v>0</v>
      </c>
      <c r="BY303" s="213">
        <f t="shared" ca="1" si="414"/>
        <v>0</v>
      </c>
      <c r="BZ303" s="214">
        <f ca="1">IF(AND(BW303,BX303=0)=0,0,IF(BW303&gt;0,'На банк Приват'!$P$1,IF(BX303&gt;0,'На Укрсиб'!$P$1,0)))</f>
        <v>0</v>
      </c>
      <c r="CA303" s="198">
        <v>296</v>
      </c>
      <c r="CB303" s="198">
        <f t="shared" ca="1" si="415"/>
        <v>0</v>
      </c>
      <c r="CC303" s="198">
        <f t="shared" ca="1" si="416"/>
        <v>0</v>
      </c>
      <c r="CD303" s="198">
        <f t="shared" ca="1" si="452"/>
        <v>0</v>
      </c>
      <c r="CE303" s="198"/>
      <c r="CF303" s="215"/>
      <c r="CG303" s="215"/>
      <c r="CH303" s="215"/>
      <c r="CI303" s="215"/>
      <c r="CJ303" s="215"/>
      <c r="CK303" s="215"/>
      <c r="CL303" s="215"/>
      <c r="CM303" s="215">
        <f t="shared" si="487"/>
        <v>0</v>
      </c>
      <c r="CN303" s="215"/>
      <c r="CO303" s="215"/>
      <c r="CP303" s="215">
        <f t="shared" si="417"/>
        <v>0</v>
      </c>
      <c r="CQ303" s="215">
        <f t="shared" si="453"/>
        <v>0</v>
      </c>
      <c r="CR303" s="215">
        <f t="shared" si="454"/>
        <v>0</v>
      </c>
      <c r="CS303" s="215"/>
      <c r="CT303" s="215">
        <f t="shared" si="418"/>
        <v>0</v>
      </c>
      <c r="CU303" s="369">
        <f t="shared" si="419"/>
        <v>0</v>
      </c>
      <c r="CV303" s="215">
        <f t="shared" si="420"/>
        <v>0</v>
      </c>
      <c r="CW303" s="215">
        <f t="shared" ca="1" si="421"/>
        <v>0</v>
      </c>
      <c r="CX303" s="215">
        <f t="shared" ca="1" si="455"/>
        <v>0</v>
      </c>
      <c r="CY303" s="215">
        <f t="shared" ca="1" si="422"/>
        <v>0</v>
      </c>
      <c r="CZ303" s="216">
        <f ca="1">IF(AND(CW303,CX303=0)=0,0,IF(CW303&gt;0,'На банк Приват'!$V$1,IF(CX303&gt;0,'На Укрсиб'!$V$1,0)))</f>
        <v>0</v>
      </c>
      <c r="DA303" s="204"/>
      <c r="DB303" s="204">
        <f t="shared" ca="1" si="423"/>
        <v>0</v>
      </c>
      <c r="DC303" s="204">
        <f t="shared" ca="1" si="424"/>
        <v>0</v>
      </c>
      <c r="DD303" s="204">
        <f t="shared" ca="1" si="456"/>
        <v>0</v>
      </c>
      <c r="DE303" s="204"/>
      <c r="DF303" s="217"/>
      <c r="DG303" s="217"/>
      <c r="DH303" s="217"/>
      <c r="DI303" s="217"/>
      <c r="DJ303" s="217"/>
      <c r="DK303" s="217"/>
      <c r="DL303" s="217"/>
      <c r="DM303" s="217">
        <f t="shared" si="457"/>
        <v>0</v>
      </c>
      <c r="DN303" s="217"/>
      <c r="DO303" s="217"/>
      <c r="DP303" s="763">
        <f t="shared" si="425"/>
        <v>0</v>
      </c>
      <c r="DQ303" s="217">
        <f t="shared" si="458"/>
        <v>0</v>
      </c>
      <c r="DR303" s="217">
        <f t="shared" si="459"/>
        <v>0</v>
      </c>
      <c r="DS303" s="217"/>
      <c r="DT303" s="217">
        <f t="shared" si="426"/>
        <v>0</v>
      </c>
      <c r="DU303" s="366">
        <f t="shared" si="460"/>
        <v>0</v>
      </c>
      <c r="DV303" s="217">
        <f t="shared" si="427"/>
        <v>0</v>
      </c>
      <c r="DW303" s="217">
        <f t="shared" ca="1" si="428"/>
        <v>0</v>
      </c>
      <c r="DX303" s="217">
        <f t="shared" ca="1" si="461"/>
        <v>0</v>
      </c>
      <c r="DY303" s="217">
        <f t="shared" ca="1" si="429"/>
        <v>0</v>
      </c>
      <c r="DZ303" s="218">
        <f ca="1">IF(AND(DW303,DX303=0)=0,0,IF(DW303&gt;0,'На банк Приват'!$AB$1,IF(DX303&gt;0,'На Укрсиб'!$V$1,0)))</f>
        <v>0</v>
      </c>
      <c r="EA303" s="207"/>
      <c r="EB303" s="207">
        <f t="shared" ca="1" si="430"/>
        <v>0</v>
      </c>
      <c r="EC303" s="207">
        <f t="shared" ca="1" si="431"/>
        <v>0</v>
      </c>
      <c r="ED303" s="207">
        <f t="shared" ca="1" si="462"/>
        <v>0</v>
      </c>
      <c r="EE303" s="207"/>
      <c r="EF303" s="219"/>
      <c r="EG303" s="219"/>
      <c r="EH303" s="219"/>
      <c r="EI303" s="219"/>
      <c r="EJ303" s="219"/>
      <c r="EK303" s="219"/>
      <c r="EL303" s="219"/>
      <c r="EM303" s="219">
        <f t="shared" si="432"/>
        <v>0</v>
      </c>
      <c r="EN303" s="219"/>
      <c r="EO303" s="219"/>
      <c r="EP303" s="219">
        <f t="shared" si="433"/>
        <v>0</v>
      </c>
      <c r="EQ303" s="219">
        <f t="shared" si="463"/>
        <v>0</v>
      </c>
      <c r="ER303" s="219">
        <f t="shared" si="464"/>
        <v>0</v>
      </c>
      <c r="ES303" s="219"/>
      <c r="ET303" s="219">
        <f t="shared" si="434"/>
        <v>0</v>
      </c>
      <c r="EU303" s="363">
        <f t="shared" si="465"/>
        <v>0</v>
      </c>
      <c r="EV303" s="219">
        <f t="shared" si="435"/>
        <v>0</v>
      </c>
      <c r="EW303" s="219">
        <f t="shared" ca="1" si="436"/>
        <v>0</v>
      </c>
      <c r="EX303" s="219">
        <f t="shared" ca="1" si="466"/>
        <v>0</v>
      </c>
      <c r="EY303" s="219">
        <f t="shared" ca="1" si="437"/>
        <v>0</v>
      </c>
      <c r="EZ303" s="220">
        <f ca="1">IF(AND(EW303,EX303=0)=0,0,IF(EW303&gt;0,'На банк Приват'!$AH$1,IF(EX303&gt;0,'На Укрсиб'!$AH$1,0)))</f>
        <v>0</v>
      </c>
      <c r="FA303" s="28">
        <f t="shared" ca="1" si="438"/>
        <v>0</v>
      </c>
      <c r="FB303" s="28">
        <f t="shared" ca="1" si="439"/>
        <v>0</v>
      </c>
      <c r="FC303" s="28">
        <f t="shared" ca="1" si="440"/>
        <v>0</v>
      </c>
      <c r="FD303" s="28">
        <f t="shared" ca="1" si="441"/>
        <v>0</v>
      </c>
      <c r="FE303" s="28">
        <f t="shared" ca="1" si="442"/>
        <v>293</v>
      </c>
      <c r="FF303">
        <f t="shared" si="443"/>
        <v>0</v>
      </c>
      <c r="FG303" s="531" t="s">
        <v>188</v>
      </c>
    </row>
    <row r="304" spans="1:163">
      <c r="A304" s="113"/>
      <c r="B304" s="113">
        <f t="shared" ca="1" si="396"/>
        <v>0</v>
      </c>
      <c r="C304" s="113">
        <f t="shared" ca="1" si="397"/>
        <v>0</v>
      </c>
      <c r="D304" s="113">
        <f t="shared" ca="1" si="488"/>
        <v>0</v>
      </c>
      <c r="E304" s="113">
        <f t="shared" si="398"/>
        <v>0</v>
      </c>
      <c r="F304" s="115"/>
      <c r="G304" s="209">
        <f t="shared" si="486"/>
        <v>0</v>
      </c>
      <c r="H304" s="209">
        <f t="shared" si="484"/>
        <v>0</v>
      </c>
      <c r="I304" s="209">
        <f t="shared" si="485"/>
        <v>0</v>
      </c>
      <c r="J304" s="209">
        <f t="shared" si="468"/>
        <v>0</v>
      </c>
      <c r="K304" s="209">
        <f t="shared" si="469"/>
        <v>0</v>
      </c>
      <c r="L304" s="209">
        <f t="shared" si="470"/>
        <v>0</v>
      </c>
      <c r="M304" s="209">
        <f t="shared" si="471"/>
        <v>0</v>
      </c>
      <c r="N304" s="209">
        <f t="shared" si="472"/>
        <v>0</v>
      </c>
      <c r="O304" s="209">
        <f t="shared" si="467"/>
        <v>0</v>
      </c>
      <c r="P304" s="211">
        <f t="shared" si="473"/>
        <v>0</v>
      </c>
      <c r="Q304" s="209">
        <f t="shared" si="474"/>
        <v>0</v>
      </c>
      <c r="R304" s="209">
        <f t="shared" si="475"/>
        <v>0</v>
      </c>
      <c r="S304" s="209">
        <f t="shared" si="476"/>
        <v>0</v>
      </c>
      <c r="T304" s="209">
        <f t="shared" si="477"/>
        <v>0</v>
      </c>
      <c r="U304" s="209">
        <f t="shared" si="478"/>
        <v>0</v>
      </c>
      <c r="V304" s="209">
        <f t="shared" si="479"/>
        <v>0</v>
      </c>
      <c r="W304" s="209">
        <f t="shared" ca="1" si="480"/>
        <v>0</v>
      </c>
      <c r="X304" s="209">
        <f t="shared" ca="1" si="481"/>
        <v>0</v>
      </c>
      <c r="Y304" s="209">
        <f t="shared" ca="1" si="482"/>
        <v>0</v>
      </c>
      <c r="Z304" s="210" t="str">
        <f t="shared" ca="1" si="399"/>
        <v xml:space="preserve">        </v>
      </c>
      <c r="AA304" s="185"/>
      <c r="AB304" s="185">
        <f t="shared" ca="1" si="400"/>
        <v>0</v>
      </c>
      <c r="AC304" s="185">
        <f t="shared" ca="1" si="401"/>
        <v>0</v>
      </c>
      <c r="AD304" s="185">
        <f t="shared" ca="1" si="444"/>
        <v>0</v>
      </c>
      <c r="AE304" s="185"/>
      <c r="AF304" s="211"/>
      <c r="AG304" s="211"/>
      <c r="AH304" s="211"/>
      <c r="AI304" s="211"/>
      <c r="AJ304" s="211"/>
      <c r="AK304" s="211"/>
      <c r="AL304" s="211"/>
      <c r="AM304" s="211"/>
      <c r="AN304" s="211"/>
      <c r="AO304" s="211"/>
      <c r="AP304" s="623">
        <f t="shared" si="402"/>
        <v>0</v>
      </c>
      <c r="AQ304" s="211">
        <f t="shared" si="445"/>
        <v>0</v>
      </c>
      <c r="AR304" s="211">
        <f t="shared" si="446"/>
        <v>0</v>
      </c>
      <c r="AS304" s="211"/>
      <c r="AT304" s="211">
        <f t="shared" si="403"/>
        <v>0</v>
      </c>
      <c r="AU304" s="358">
        <f t="shared" si="404"/>
        <v>0</v>
      </c>
      <c r="AV304" s="211">
        <f t="shared" si="405"/>
        <v>0</v>
      </c>
      <c r="AW304" s="211">
        <f t="shared" ca="1" si="406"/>
        <v>0</v>
      </c>
      <c r="AX304" s="211">
        <f t="shared" ca="1" si="483"/>
        <v>0</v>
      </c>
      <c r="AY304" s="211">
        <f t="shared" ca="1" si="407"/>
        <v>0</v>
      </c>
      <c r="AZ304" s="212">
        <f ca="1">IF(AND(AW304,AX304=0,AY304=0)=0,0,IF(AW304&gt;0,'На банк Приват'!$J$1,IF(AX304&gt;0,'На Укрсиб'!$J$1,0)))</f>
        <v>0</v>
      </c>
      <c r="BA304" s="191"/>
      <c r="BB304" s="191">
        <f t="shared" ca="1" si="408"/>
        <v>0</v>
      </c>
      <c r="BC304" s="191">
        <f t="shared" ca="1" si="409"/>
        <v>0</v>
      </c>
      <c r="BD304" s="191">
        <f t="shared" ca="1" si="447"/>
        <v>0</v>
      </c>
      <c r="BE304" s="191"/>
      <c r="BF304" s="213"/>
      <c r="BG304" s="213"/>
      <c r="BH304" s="213"/>
      <c r="BI304" s="213"/>
      <c r="BJ304" s="213"/>
      <c r="BK304" s="213"/>
      <c r="BL304" s="213"/>
      <c r="BM304" s="213"/>
      <c r="BN304" s="213"/>
      <c r="BO304" s="213"/>
      <c r="BP304" s="623">
        <f t="shared" si="410"/>
        <v>0</v>
      </c>
      <c r="BQ304" s="213">
        <f t="shared" si="448"/>
        <v>0</v>
      </c>
      <c r="BR304" s="213">
        <f t="shared" si="449"/>
        <v>0</v>
      </c>
      <c r="BS304" s="213"/>
      <c r="BT304" s="213">
        <f t="shared" si="411"/>
        <v>0</v>
      </c>
      <c r="BU304" s="362">
        <f t="shared" si="450"/>
        <v>0</v>
      </c>
      <c r="BV304" s="213">
        <f t="shared" si="412"/>
        <v>0</v>
      </c>
      <c r="BW304" s="213">
        <f t="shared" ca="1" si="413"/>
        <v>0</v>
      </c>
      <c r="BX304" s="213">
        <f t="shared" ca="1" si="451"/>
        <v>0</v>
      </c>
      <c r="BY304" s="213">
        <f t="shared" ca="1" si="414"/>
        <v>0</v>
      </c>
      <c r="BZ304" s="214">
        <f ca="1">IF(AND(BW304,BX304=0)=0,0,IF(BW304&gt;0,'На банк Приват'!$P$1,IF(BX304&gt;0,'На Укрсиб'!$P$1,0)))</f>
        <v>0</v>
      </c>
      <c r="CA304" s="198">
        <v>297</v>
      </c>
      <c r="CB304" s="198">
        <f t="shared" ca="1" si="415"/>
        <v>0</v>
      </c>
      <c r="CC304" s="198">
        <f t="shared" ca="1" si="416"/>
        <v>0</v>
      </c>
      <c r="CD304" s="198">
        <f t="shared" ca="1" si="452"/>
        <v>0</v>
      </c>
      <c r="CE304" s="198"/>
      <c r="CF304" s="215"/>
      <c r="CG304" s="215"/>
      <c r="CH304" s="215"/>
      <c r="CI304" s="215"/>
      <c r="CJ304" s="215"/>
      <c r="CK304" s="215"/>
      <c r="CL304" s="215"/>
      <c r="CM304" s="215">
        <f t="shared" si="487"/>
        <v>0</v>
      </c>
      <c r="CN304" s="215"/>
      <c r="CO304" s="215"/>
      <c r="CP304" s="215">
        <f t="shared" si="417"/>
        <v>0</v>
      </c>
      <c r="CQ304" s="215">
        <f t="shared" si="453"/>
        <v>0</v>
      </c>
      <c r="CR304" s="215">
        <f t="shared" si="454"/>
        <v>0</v>
      </c>
      <c r="CS304" s="215"/>
      <c r="CT304" s="215">
        <f t="shared" si="418"/>
        <v>0</v>
      </c>
      <c r="CU304" s="369">
        <f t="shared" si="419"/>
        <v>0</v>
      </c>
      <c r="CV304" s="215">
        <f t="shared" si="420"/>
        <v>0</v>
      </c>
      <c r="CW304" s="215">
        <f t="shared" ca="1" si="421"/>
        <v>0</v>
      </c>
      <c r="CX304" s="215">
        <f t="shared" ca="1" si="455"/>
        <v>0</v>
      </c>
      <c r="CY304" s="215">
        <f t="shared" ca="1" si="422"/>
        <v>0</v>
      </c>
      <c r="CZ304" s="216">
        <f ca="1">IF(AND(CW304,CX304=0)=0,0,IF(CW304&gt;0,'На банк Приват'!$V$1,IF(CX304&gt;0,'На Укрсиб'!$V$1,0)))</f>
        <v>0</v>
      </c>
      <c r="DA304" s="204"/>
      <c r="DB304" s="204">
        <f t="shared" ca="1" si="423"/>
        <v>0</v>
      </c>
      <c r="DC304" s="204">
        <f t="shared" ca="1" si="424"/>
        <v>0</v>
      </c>
      <c r="DD304" s="204">
        <f t="shared" ca="1" si="456"/>
        <v>0</v>
      </c>
      <c r="DE304" s="204"/>
      <c r="DF304" s="217"/>
      <c r="DG304" s="217"/>
      <c r="DH304" s="217"/>
      <c r="DI304" s="217"/>
      <c r="DJ304" s="217"/>
      <c r="DK304" s="217"/>
      <c r="DL304" s="217"/>
      <c r="DM304" s="217">
        <f t="shared" si="457"/>
        <v>0</v>
      </c>
      <c r="DN304" s="217"/>
      <c r="DO304" s="217"/>
      <c r="DP304" s="763">
        <f t="shared" si="425"/>
        <v>0</v>
      </c>
      <c r="DQ304" s="217">
        <f t="shared" si="458"/>
        <v>0</v>
      </c>
      <c r="DR304" s="217">
        <f t="shared" si="459"/>
        <v>0</v>
      </c>
      <c r="DS304" s="217"/>
      <c r="DT304" s="217">
        <f t="shared" si="426"/>
        <v>0</v>
      </c>
      <c r="DU304" s="366">
        <f t="shared" si="460"/>
        <v>0</v>
      </c>
      <c r="DV304" s="217">
        <f t="shared" si="427"/>
        <v>0</v>
      </c>
      <c r="DW304" s="217">
        <f t="shared" ca="1" si="428"/>
        <v>0</v>
      </c>
      <c r="DX304" s="217">
        <f t="shared" ca="1" si="461"/>
        <v>0</v>
      </c>
      <c r="DY304" s="217">
        <f t="shared" ca="1" si="429"/>
        <v>0</v>
      </c>
      <c r="DZ304" s="218">
        <f ca="1">IF(AND(DW304,DX304=0)=0,0,IF(DW304&gt;0,'На банк Приват'!$AB$1,IF(DX304&gt;0,'На Укрсиб'!$V$1,0)))</f>
        <v>0</v>
      </c>
      <c r="EA304" s="207"/>
      <c r="EB304" s="207">
        <f t="shared" ca="1" si="430"/>
        <v>0</v>
      </c>
      <c r="EC304" s="207">
        <f t="shared" ca="1" si="431"/>
        <v>0</v>
      </c>
      <c r="ED304" s="207">
        <f t="shared" ca="1" si="462"/>
        <v>0</v>
      </c>
      <c r="EE304" s="207"/>
      <c r="EF304" s="219"/>
      <c r="EG304" s="219"/>
      <c r="EH304" s="219"/>
      <c r="EI304" s="219"/>
      <c r="EJ304" s="219"/>
      <c r="EK304" s="219"/>
      <c r="EL304" s="219"/>
      <c r="EM304" s="219">
        <f t="shared" si="432"/>
        <v>0</v>
      </c>
      <c r="EN304" s="219"/>
      <c r="EO304" s="219"/>
      <c r="EP304" s="219">
        <f t="shared" si="433"/>
        <v>0</v>
      </c>
      <c r="EQ304" s="219">
        <f t="shared" si="463"/>
        <v>0</v>
      </c>
      <c r="ER304" s="219">
        <f t="shared" si="464"/>
        <v>0</v>
      </c>
      <c r="ES304" s="219"/>
      <c r="ET304" s="219">
        <f t="shared" si="434"/>
        <v>0</v>
      </c>
      <c r="EU304" s="363">
        <f t="shared" si="465"/>
        <v>0</v>
      </c>
      <c r="EV304" s="219">
        <f t="shared" si="435"/>
        <v>0</v>
      </c>
      <c r="EW304" s="219">
        <f t="shared" ca="1" si="436"/>
        <v>0</v>
      </c>
      <c r="EX304" s="219">
        <f t="shared" ca="1" si="466"/>
        <v>0</v>
      </c>
      <c r="EY304" s="219">
        <f t="shared" ca="1" si="437"/>
        <v>0</v>
      </c>
      <c r="EZ304" s="220">
        <f ca="1">IF(AND(EW304,EX304=0)=0,0,IF(EW304&gt;0,'На банк Приват'!$AH$1,IF(EX304&gt;0,'На Укрсиб'!$AH$1,0)))</f>
        <v>0</v>
      </c>
      <c r="FA304" s="28">
        <f t="shared" ca="1" si="438"/>
        <v>0</v>
      </c>
      <c r="FB304" s="28">
        <f t="shared" ca="1" si="439"/>
        <v>0</v>
      </c>
      <c r="FC304" s="28">
        <f t="shared" ca="1" si="440"/>
        <v>0</v>
      </c>
      <c r="FD304" s="28">
        <f t="shared" ca="1" si="441"/>
        <v>0</v>
      </c>
      <c r="FE304" s="28">
        <f t="shared" ca="1" si="442"/>
        <v>294</v>
      </c>
      <c r="FF304">
        <f t="shared" si="443"/>
        <v>0</v>
      </c>
      <c r="FG304" s="531" t="s">
        <v>190</v>
      </c>
    </row>
    <row r="305" spans="1:163">
      <c r="A305" s="113"/>
      <c r="B305" s="113">
        <f t="shared" ca="1" si="396"/>
        <v>0</v>
      </c>
      <c r="C305" s="113">
        <f t="shared" ca="1" si="397"/>
        <v>0</v>
      </c>
      <c r="D305" s="113">
        <f t="shared" ca="1" si="488"/>
        <v>0</v>
      </c>
      <c r="E305" s="113">
        <f t="shared" si="398"/>
        <v>0</v>
      </c>
      <c r="F305" s="115"/>
      <c r="G305" s="209">
        <f t="shared" si="486"/>
        <v>0</v>
      </c>
      <c r="H305" s="209">
        <f t="shared" si="484"/>
        <v>0</v>
      </c>
      <c r="I305" s="209">
        <f t="shared" si="485"/>
        <v>0</v>
      </c>
      <c r="J305" s="209">
        <f t="shared" si="468"/>
        <v>0</v>
      </c>
      <c r="K305" s="209">
        <f t="shared" si="469"/>
        <v>0</v>
      </c>
      <c r="L305" s="209">
        <f t="shared" si="470"/>
        <v>0</v>
      </c>
      <c r="M305" s="209">
        <f t="shared" si="471"/>
        <v>0</v>
      </c>
      <c r="N305" s="209">
        <f t="shared" si="472"/>
        <v>0</v>
      </c>
      <c r="O305" s="209">
        <f t="shared" si="467"/>
        <v>0</v>
      </c>
      <c r="P305" s="211">
        <f t="shared" si="473"/>
        <v>0</v>
      </c>
      <c r="Q305" s="209">
        <f t="shared" si="474"/>
        <v>0</v>
      </c>
      <c r="R305" s="209">
        <f t="shared" si="475"/>
        <v>0</v>
      </c>
      <c r="S305" s="209">
        <f t="shared" si="476"/>
        <v>0</v>
      </c>
      <c r="T305" s="209">
        <f t="shared" si="477"/>
        <v>0</v>
      </c>
      <c r="U305" s="209">
        <f t="shared" si="478"/>
        <v>0</v>
      </c>
      <c r="V305" s="209">
        <f t="shared" si="479"/>
        <v>0</v>
      </c>
      <c r="W305" s="209">
        <f t="shared" ca="1" si="480"/>
        <v>0</v>
      </c>
      <c r="X305" s="209">
        <f t="shared" ca="1" si="481"/>
        <v>0</v>
      </c>
      <c r="Y305" s="209">
        <f t="shared" ca="1" si="482"/>
        <v>0</v>
      </c>
      <c r="Z305" s="210" t="str">
        <f t="shared" ca="1" si="399"/>
        <v xml:space="preserve">        </v>
      </c>
      <c r="AA305" s="185"/>
      <c r="AB305" s="185">
        <f t="shared" ca="1" si="400"/>
        <v>0</v>
      </c>
      <c r="AC305" s="185">
        <f t="shared" ca="1" si="401"/>
        <v>0</v>
      </c>
      <c r="AD305" s="185">
        <f t="shared" ca="1" si="444"/>
        <v>0</v>
      </c>
      <c r="AE305" s="185"/>
      <c r="AF305" s="211"/>
      <c r="AG305" s="211"/>
      <c r="AH305" s="211"/>
      <c r="AI305" s="211"/>
      <c r="AJ305" s="211"/>
      <c r="AK305" s="211"/>
      <c r="AL305" s="211"/>
      <c r="AM305" s="211"/>
      <c r="AN305" s="211"/>
      <c r="AO305" s="211"/>
      <c r="AP305" s="623">
        <f t="shared" si="402"/>
        <v>0</v>
      </c>
      <c r="AQ305" s="211">
        <f t="shared" si="445"/>
        <v>0</v>
      </c>
      <c r="AR305" s="211">
        <f t="shared" si="446"/>
        <v>0</v>
      </c>
      <c r="AS305" s="211"/>
      <c r="AT305" s="211">
        <f t="shared" si="403"/>
        <v>0</v>
      </c>
      <c r="AU305" s="358">
        <f t="shared" si="404"/>
        <v>0</v>
      </c>
      <c r="AV305" s="211">
        <f t="shared" si="405"/>
        <v>0</v>
      </c>
      <c r="AW305" s="211">
        <f t="shared" ca="1" si="406"/>
        <v>0</v>
      </c>
      <c r="AX305" s="211">
        <f t="shared" ca="1" si="483"/>
        <v>0</v>
      </c>
      <c r="AY305" s="211">
        <f t="shared" ca="1" si="407"/>
        <v>0</v>
      </c>
      <c r="AZ305" s="212">
        <f ca="1">IF(AND(AW305,AX305=0,AY305=0)=0,0,IF(AW305&gt;0,'На банк Приват'!$J$1,IF(AX305&gt;0,'На Укрсиб'!$J$1,0)))</f>
        <v>0</v>
      </c>
      <c r="BA305" s="191"/>
      <c r="BB305" s="191">
        <f t="shared" ca="1" si="408"/>
        <v>0</v>
      </c>
      <c r="BC305" s="191">
        <f t="shared" ca="1" si="409"/>
        <v>0</v>
      </c>
      <c r="BD305" s="191">
        <f t="shared" ca="1" si="447"/>
        <v>0</v>
      </c>
      <c r="BE305" s="191"/>
      <c r="BF305" s="213"/>
      <c r="BG305" s="213"/>
      <c r="BH305" s="213"/>
      <c r="BI305" s="213"/>
      <c r="BJ305" s="213"/>
      <c r="BK305" s="213"/>
      <c r="BL305" s="213"/>
      <c r="BM305" s="213"/>
      <c r="BN305" s="213"/>
      <c r="BO305" s="213"/>
      <c r="BP305" s="623">
        <f t="shared" si="410"/>
        <v>0</v>
      </c>
      <c r="BQ305" s="213">
        <f t="shared" si="448"/>
        <v>0</v>
      </c>
      <c r="BR305" s="213">
        <f t="shared" si="449"/>
        <v>0</v>
      </c>
      <c r="BS305" s="213"/>
      <c r="BT305" s="213">
        <f t="shared" si="411"/>
        <v>0</v>
      </c>
      <c r="BU305" s="362">
        <f t="shared" si="450"/>
        <v>0</v>
      </c>
      <c r="BV305" s="213">
        <f t="shared" si="412"/>
        <v>0</v>
      </c>
      <c r="BW305" s="213">
        <f t="shared" ca="1" si="413"/>
        <v>0</v>
      </c>
      <c r="BX305" s="213">
        <f t="shared" ca="1" si="451"/>
        <v>0</v>
      </c>
      <c r="BY305" s="213">
        <f t="shared" ca="1" si="414"/>
        <v>0</v>
      </c>
      <c r="BZ305" s="214">
        <f ca="1">IF(AND(BW305,BX305=0)=0,0,IF(BW305&gt;0,'На банк Приват'!$P$1,IF(BX305&gt;0,'На Укрсиб'!$P$1,0)))</f>
        <v>0</v>
      </c>
      <c r="CA305" s="198">
        <v>298</v>
      </c>
      <c r="CB305" s="198">
        <f t="shared" ca="1" si="415"/>
        <v>0</v>
      </c>
      <c r="CC305" s="198">
        <f t="shared" ca="1" si="416"/>
        <v>0</v>
      </c>
      <c r="CD305" s="198">
        <f t="shared" ca="1" si="452"/>
        <v>0</v>
      </c>
      <c r="CE305" s="198"/>
      <c r="CF305" s="215"/>
      <c r="CG305" s="215"/>
      <c r="CH305" s="215"/>
      <c r="CI305" s="215"/>
      <c r="CJ305" s="215"/>
      <c r="CK305" s="215"/>
      <c r="CL305" s="215"/>
      <c r="CM305" s="215">
        <f t="shared" si="487"/>
        <v>0</v>
      </c>
      <c r="CN305" s="215"/>
      <c r="CO305" s="215"/>
      <c r="CP305" s="215">
        <f t="shared" si="417"/>
        <v>0</v>
      </c>
      <c r="CQ305" s="215">
        <f t="shared" si="453"/>
        <v>0</v>
      </c>
      <c r="CR305" s="215">
        <f t="shared" si="454"/>
        <v>0</v>
      </c>
      <c r="CS305" s="215"/>
      <c r="CT305" s="215">
        <f t="shared" si="418"/>
        <v>0</v>
      </c>
      <c r="CU305" s="369">
        <f t="shared" si="419"/>
        <v>0</v>
      </c>
      <c r="CV305" s="215">
        <f t="shared" si="420"/>
        <v>0</v>
      </c>
      <c r="CW305" s="215">
        <f t="shared" ca="1" si="421"/>
        <v>0</v>
      </c>
      <c r="CX305" s="215">
        <f t="shared" ca="1" si="455"/>
        <v>0</v>
      </c>
      <c r="CY305" s="215">
        <f t="shared" ca="1" si="422"/>
        <v>0</v>
      </c>
      <c r="CZ305" s="216">
        <f ca="1">IF(AND(CW305,CX305=0)=0,0,IF(CW305&gt;0,'На банк Приват'!$V$1,IF(CX305&gt;0,'На Укрсиб'!$V$1,0)))</f>
        <v>0</v>
      </c>
      <c r="DA305" s="204"/>
      <c r="DB305" s="204">
        <f t="shared" ca="1" si="423"/>
        <v>0</v>
      </c>
      <c r="DC305" s="204">
        <f t="shared" ca="1" si="424"/>
        <v>0</v>
      </c>
      <c r="DD305" s="204">
        <f t="shared" ca="1" si="456"/>
        <v>0</v>
      </c>
      <c r="DE305" s="204"/>
      <c r="DF305" s="217"/>
      <c r="DG305" s="217"/>
      <c r="DH305" s="217"/>
      <c r="DI305" s="217"/>
      <c r="DJ305" s="217"/>
      <c r="DK305" s="217"/>
      <c r="DL305" s="217"/>
      <c r="DM305" s="217"/>
      <c r="DN305" s="217"/>
      <c r="DO305" s="217"/>
      <c r="DP305" s="763">
        <f t="shared" si="425"/>
        <v>0</v>
      </c>
      <c r="DQ305" s="217">
        <f t="shared" si="458"/>
        <v>0</v>
      </c>
      <c r="DR305" s="217">
        <f t="shared" si="459"/>
        <v>0</v>
      </c>
      <c r="DS305" s="217"/>
      <c r="DT305" s="217">
        <f t="shared" si="426"/>
        <v>0</v>
      </c>
      <c r="DU305" s="366">
        <f t="shared" si="460"/>
        <v>0</v>
      </c>
      <c r="DV305" s="217">
        <f t="shared" si="427"/>
        <v>0</v>
      </c>
      <c r="DW305" s="217">
        <f t="shared" ca="1" si="428"/>
        <v>0</v>
      </c>
      <c r="DX305" s="217">
        <f t="shared" ca="1" si="461"/>
        <v>0</v>
      </c>
      <c r="DY305" s="217">
        <f t="shared" ca="1" si="429"/>
        <v>0</v>
      </c>
      <c r="DZ305" s="218">
        <f ca="1">IF(AND(DW305,DX305=0)=0,0,IF(DW305&gt;0,'На банк Приват'!$AB$1,IF(DX305&gt;0,'На Укрсиб'!$V$1,0)))</f>
        <v>0</v>
      </c>
      <c r="EA305" s="207"/>
      <c r="EB305" s="207">
        <f t="shared" ca="1" si="430"/>
        <v>0</v>
      </c>
      <c r="EC305" s="207">
        <f t="shared" ca="1" si="431"/>
        <v>0</v>
      </c>
      <c r="ED305" s="207">
        <f t="shared" ca="1" si="462"/>
        <v>0</v>
      </c>
      <c r="EE305" s="207"/>
      <c r="EF305" s="219"/>
      <c r="EG305" s="219"/>
      <c r="EH305" s="219"/>
      <c r="EI305" s="219"/>
      <c r="EJ305" s="219"/>
      <c r="EK305" s="219"/>
      <c r="EL305" s="219"/>
      <c r="EM305" s="219">
        <f t="shared" si="432"/>
        <v>0</v>
      </c>
      <c r="EN305" s="219"/>
      <c r="EO305" s="219"/>
      <c r="EP305" s="219">
        <f t="shared" si="433"/>
        <v>0</v>
      </c>
      <c r="EQ305" s="219">
        <f t="shared" si="463"/>
        <v>0</v>
      </c>
      <c r="ER305" s="219">
        <f t="shared" si="464"/>
        <v>0</v>
      </c>
      <c r="ES305" s="219"/>
      <c r="ET305" s="219">
        <f t="shared" si="434"/>
        <v>0</v>
      </c>
      <c r="EU305" s="363">
        <f t="shared" si="465"/>
        <v>0</v>
      </c>
      <c r="EV305" s="219">
        <f t="shared" si="435"/>
        <v>0</v>
      </c>
      <c r="EW305" s="219">
        <f t="shared" ca="1" si="436"/>
        <v>0</v>
      </c>
      <c r="EX305" s="219">
        <f t="shared" ca="1" si="466"/>
        <v>0</v>
      </c>
      <c r="EY305" s="219">
        <f t="shared" ca="1" si="437"/>
        <v>0</v>
      </c>
      <c r="EZ305" s="220">
        <f ca="1">IF(AND(EW305,EX305=0)=0,0,IF(EW305&gt;0,'На банк Приват'!$AH$1,IF(EX305&gt;0,'На Укрсиб'!$AH$1,0)))</f>
        <v>0</v>
      </c>
      <c r="FA305" s="28">
        <f t="shared" ca="1" si="438"/>
        <v>0</v>
      </c>
      <c r="FB305" s="28">
        <f t="shared" ca="1" si="439"/>
        <v>0</v>
      </c>
      <c r="FC305" s="28">
        <f t="shared" ca="1" si="440"/>
        <v>0</v>
      </c>
      <c r="FD305" s="28">
        <f t="shared" ca="1" si="441"/>
        <v>0</v>
      </c>
      <c r="FE305" s="28">
        <f t="shared" ca="1" si="442"/>
        <v>295</v>
      </c>
      <c r="FF305">
        <f t="shared" si="443"/>
        <v>0</v>
      </c>
      <c r="FG305" s="531" t="s">
        <v>189</v>
      </c>
    </row>
    <row r="306" spans="1:163">
      <c r="A306" s="113"/>
      <c r="B306" s="113">
        <f t="shared" ca="1" si="396"/>
        <v>0</v>
      </c>
      <c r="C306" s="113">
        <f t="shared" ca="1" si="397"/>
        <v>0</v>
      </c>
      <c r="D306" s="113">
        <f t="shared" ca="1" si="488"/>
        <v>0</v>
      </c>
      <c r="E306" s="113">
        <f t="shared" si="398"/>
        <v>0</v>
      </c>
      <c r="F306" s="115"/>
      <c r="G306" s="209">
        <f t="shared" si="486"/>
        <v>0</v>
      </c>
      <c r="H306" s="209">
        <f t="shared" si="484"/>
        <v>0</v>
      </c>
      <c r="I306" s="209">
        <f t="shared" si="485"/>
        <v>0</v>
      </c>
      <c r="J306" s="209">
        <f t="shared" si="468"/>
        <v>0</v>
      </c>
      <c r="K306" s="209">
        <f t="shared" si="469"/>
        <v>0</v>
      </c>
      <c r="L306" s="209">
        <f t="shared" si="470"/>
        <v>0</v>
      </c>
      <c r="M306" s="209">
        <f t="shared" si="471"/>
        <v>0</v>
      </c>
      <c r="N306" s="209">
        <f t="shared" si="472"/>
        <v>0</v>
      </c>
      <c r="O306" s="209">
        <f t="shared" si="467"/>
        <v>0</v>
      </c>
      <c r="P306" s="211">
        <f t="shared" si="473"/>
        <v>0</v>
      </c>
      <c r="Q306" s="209">
        <f t="shared" si="474"/>
        <v>0</v>
      </c>
      <c r="R306" s="209">
        <f t="shared" si="475"/>
        <v>0</v>
      </c>
      <c r="S306" s="209">
        <f t="shared" si="476"/>
        <v>0</v>
      </c>
      <c r="T306" s="209">
        <f t="shared" si="477"/>
        <v>0</v>
      </c>
      <c r="U306" s="209">
        <f t="shared" si="478"/>
        <v>0</v>
      </c>
      <c r="V306" s="209">
        <f t="shared" si="479"/>
        <v>0</v>
      </c>
      <c r="W306" s="209">
        <f t="shared" ca="1" si="480"/>
        <v>0</v>
      </c>
      <c r="X306" s="209">
        <f t="shared" ca="1" si="481"/>
        <v>0</v>
      </c>
      <c r="Y306" s="209">
        <f t="shared" ca="1" si="482"/>
        <v>0</v>
      </c>
      <c r="Z306" s="210" t="str">
        <f t="shared" ca="1" si="399"/>
        <v xml:space="preserve">        </v>
      </c>
      <c r="AA306" s="185"/>
      <c r="AB306" s="185">
        <f t="shared" ca="1" si="400"/>
        <v>0</v>
      </c>
      <c r="AC306" s="185">
        <f t="shared" ca="1" si="401"/>
        <v>0</v>
      </c>
      <c r="AD306" s="185">
        <f t="shared" ca="1" si="444"/>
        <v>0</v>
      </c>
      <c r="AE306" s="185"/>
      <c r="AF306" s="211"/>
      <c r="AG306" s="211"/>
      <c r="AH306" s="211"/>
      <c r="AI306" s="211"/>
      <c r="AJ306" s="211"/>
      <c r="AK306" s="211"/>
      <c r="AL306" s="211"/>
      <c r="AM306" s="211"/>
      <c r="AN306" s="211"/>
      <c r="AO306" s="211"/>
      <c r="AP306" s="623">
        <f t="shared" si="402"/>
        <v>0</v>
      </c>
      <c r="AQ306" s="211">
        <f t="shared" si="445"/>
        <v>0</v>
      </c>
      <c r="AR306" s="211">
        <f t="shared" si="446"/>
        <v>0</v>
      </c>
      <c r="AS306" s="211"/>
      <c r="AT306" s="211">
        <f t="shared" si="403"/>
        <v>0</v>
      </c>
      <c r="AU306" s="358">
        <f t="shared" si="404"/>
        <v>0</v>
      </c>
      <c r="AV306" s="211">
        <f t="shared" si="405"/>
        <v>0</v>
      </c>
      <c r="AW306" s="211">
        <f t="shared" ca="1" si="406"/>
        <v>0</v>
      </c>
      <c r="AX306" s="211">
        <f t="shared" ca="1" si="483"/>
        <v>0</v>
      </c>
      <c r="AY306" s="211">
        <f t="shared" ca="1" si="407"/>
        <v>0</v>
      </c>
      <c r="AZ306" s="212">
        <f ca="1">IF(AND(AW306,AX306=0,AY306=0)=0,0,IF(AW306&gt;0,'На банк Приват'!$J$1,IF(AX306&gt;0,'На Укрсиб'!J299,0)))</f>
        <v>0</v>
      </c>
      <c r="BA306" s="191"/>
      <c r="BB306" s="191">
        <f t="shared" ca="1" si="408"/>
        <v>0</v>
      </c>
      <c r="BC306" s="191">
        <f t="shared" ca="1" si="409"/>
        <v>0</v>
      </c>
      <c r="BD306" s="191">
        <f t="shared" ca="1" si="447"/>
        <v>0</v>
      </c>
      <c r="BE306" s="191"/>
      <c r="BF306" s="213"/>
      <c r="BG306" s="213"/>
      <c r="BH306" s="213"/>
      <c r="BI306" s="213"/>
      <c r="BJ306" s="213"/>
      <c r="BK306" s="213"/>
      <c r="BL306" s="213"/>
      <c r="BM306" s="213"/>
      <c r="BN306" s="213"/>
      <c r="BO306" s="213"/>
      <c r="BP306" s="623">
        <f t="shared" si="410"/>
        <v>0</v>
      </c>
      <c r="BQ306" s="213">
        <f t="shared" si="448"/>
        <v>0</v>
      </c>
      <c r="BR306" s="213">
        <f t="shared" si="449"/>
        <v>0</v>
      </c>
      <c r="BS306" s="213"/>
      <c r="BT306" s="213">
        <f t="shared" si="411"/>
        <v>0</v>
      </c>
      <c r="BU306" s="362">
        <f t="shared" si="450"/>
        <v>0</v>
      </c>
      <c r="BV306" s="213">
        <f t="shared" si="412"/>
        <v>0</v>
      </c>
      <c r="BW306" s="213">
        <f t="shared" ca="1" si="413"/>
        <v>0</v>
      </c>
      <c r="BX306" s="213">
        <f t="shared" ca="1" si="451"/>
        <v>0</v>
      </c>
      <c r="BY306" s="213">
        <f t="shared" ca="1" si="414"/>
        <v>0</v>
      </c>
      <c r="BZ306" s="214">
        <f ca="1">IF(AND(BW306,BX306=0)=0,0,IF(BW306&gt;0,'На банк Приват'!$P$1,IF(BX306&gt;0,'На Укрсиб'!$P$1,0)))</f>
        <v>0</v>
      </c>
      <c r="CA306" s="198">
        <v>299</v>
      </c>
      <c r="CB306" s="198">
        <f t="shared" ca="1" si="415"/>
        <v>0</v>
      </c>
      <c r="CC306" s="198">
        <f t="shared" ca="1" si="416"/>
        <v>0</v>
      </c>
      <c r="CD306" s="198">
        <f t="shared" ca="1" si="452"/>
        <v>0</v>
      </c>
      <c r="CE306" s="198"/>
      <c r="CF306" s="215"/>
      <c r="CG306" s="215"/>
      <c r="CH306" s="215"/>
      <c r="CI306" s="215"/>
      <c r="CJ306" s="215"/>
      <c r="CK306" s="215"/>
      <c r="CL306" s="215"/>
      <c r="CM306" s="215">
        <f t="shared" si="487"/>
        <v>0</v>
      </c>
      <c r="CN306" s="215"/>
      <c r="CO306" s="215"/>
      <c r="CP306" s="215">
        <f t="shared" si="417"/>
        <v>0</v>
      </c>
      <c r="CQ306" s="215">
        <f t="shared" si="453"/>
        <v>0</v>
      </c>
      <c r="CR306" s="215">
        <f t="shared" si="454"/>
        <v>0</v>
      </c>
      <c r="CS306" s="215"/>
      <c r="CT306" s="215">
        <f t="shared" si="418"/>
        <v>0</v>
      </c>
      <c r="CU306" s="369">
        <f t="shared" si="419"/>
        <v>0</v>
      </c>
      <c r="CV306" s="215">
        <f t="shared" si="420"/>
        <v>0</v>
      </c>
      <c r="CW306" s="215">
        <f t="shared" ca="1" si="421"/>
        <v>0</v>
      </c>
      <c r="CX306" s="215">
        <f t="shared" ca="1" si="455"/>
        <v>0</v>
      </c>
      <c r="CY306" s="215">
        <f t="shared" ca="1" si="422"/>
        <v>0</v>
      </c>
      <c r="CZ306" s="216">
        <f ca="1">IF(AND(CW306,CX306=0)=0,0,IF(CW306&gt;0,'На банк Приват'!$V$1,IF(CX306&gt;0,'На Укрсиб'!$V$1,0)))</f>
        <v>0</v>
      </c>
      <c r="DA306" s="204"/>
      <c r="DB306" s="204">
        <f t="shared" ca="1" si="423"/>
        <v>0</v>
      </c>
      <c r="DC306" s="204">
        <f t="shared" ca="1" si="424"/>
        <v>0</v>
      </c>
      <c r="DD306" s="204">
        <f t="shared" ca="1" si="456"/>
        <v>0</v>
      </c>
      <c r="DE306" s="204"/>
      <c r="DF306" s="217"/>
      <c r="DG306" s="217"/>
      <c r="DH306" s="217"/>
      <c r="DI306" s="217"/>
      <c r="DJ306" s="217"/>
      <c r="DK306" s="217"/>
      <c r="DL306" s="217"/>
      <c r="DM306" s="217">
        <f t="shared" si="457"/>
        <v>0</v>
      </c>
      <c r="DN306" s="217"/>
      <c r="DO306" s="217"/>
      <c r="DP306" s="763">
        <f t="shared" si="425"/>
        <v>0</v>
      </c>
      <c r="DQ306" s="217">
        <f t="shared" si="458"/>
        <v>0</v>
      </c>
      <c r="DR306" s="217">
        <f t="shared" si="459"/>
        <v>0</v>
      </c>
      <c r="DS306" s="217"/>
      <c r="DT306" s="217">
        <f t="shared" si="426"/>
        <v>0</v>
      </c>
      <c r="DU306" s="366">
        <f t="shared" si="460"/>
        <v>0</v>
      </c>
      <c r="DV306" s="217">
        <f t="shared" si="427"/>
        <v>0</v>
      </c>
      <c r="DW306" s="217">
        <f t="shared" ca="1" si="428"/>
        <v>0</v>
      </c>
      <c r="DX306" s="217">
        <f t="shared" ca="1" si="461"/>
        <v>0</v>
      </c>
      <c r="DY306" s="217">
        <f t="shared" ca="1" si="429"/>
        <v>0</v>
      </c>
      <c r="DZ306" s="218">
        <f ca="1">IF(AND(DW306,DX306=0)=0,0,IF(DW306&gt;0,'На банк Приват'!$AB$1,IF(DX306&gt;0,'На Укрсиб'!$V$1,0)))</f>
        <v>0</v>
      </c>
      <c r="EA306" s="207"/>
      <c r="EB306" s="207">
        <f t="shared" ca="1" si="430"/>
        <v>0</v>
      </c>
      <c r="EC306" s="207">
        <f t="shared" ca="1" si="431"/>
        <v>0</v>
      </c>
      <c r="ED306" s="207">
        <f t="shared" ca="1" si="462"/>
        <v>0</v>
      </c>
      <c r="EE306" s="207"/>
      <c r="EF306" s="219"/>
      <c r="EG306" s="219"/>
      <c r="EH306" s="219"/>
      <c r="EI306" s="219"/>
      <c r="EJ306" s="219"/>
      <c r="EK306" s="219"/>
      <c r="EL306" s="219"/>
      <c r="EM306" s="219">
        <f t="shared" si="432"/>
        <v>0</v>
      </c>
      <c r="EN306" s="219"/>
      <c r="EO306" s="219"/>
      <c r="EP306" s="219">
        <f t="shared" si="433"/>
        <v>0</v>
      </c>
      <c r="EQ306" s="219">
        <f t="shared" si="463"/>
        <v>0</v>
      </c>
      <c r="ER306" s="219">
        <f t="shared" si="464"/>
        <v>0</v>
      </c>
      <c r="ES306" s="219"/>
      <c r="ET306" s="219">
        <f t="shared" si="434"/>
        <v>0</v>
      </c>
      <c r="EU306" s="363">
        <f t="shared" si="465"/>
        <v>0</v>
      </c>
      <c r="EV306" s="219">
        <f t="shared" si="435"/>
        <v>0</v>
      </c>
      <c r="EW306" s="219">
        <f t="shared" ca="1" si="436"/>
        <v>0</v>
      </c>
      <c r="EX306" s="219">
        <f t="shared" ca="1" si="466"/>
        <v>0</v>
      </c>
      <c r="EY306" s="219">
        <f t="shared" ca="1" si="437"/>
        <v>0</v>
      </c>
      <c r="EZ306" s="220">
        <f ca="1">IF(AND(EW306,EX306=0)=0,0,IF(EW306&gt;0,'На банк Приват'!$AH$1,IF(EX306&gt;0,'На Укрсиб'!$AH$1,0)))</f>
        <v>0</v>
      </c>
      <c r="FA306" s="28">
        <f t="shared" ca="1" si="438"/>
        <v>0</v>
      </c>
      <c r="FB306" s="28">
        <f t="shared" ca="1" si="439"/>
        <v>0</v>
      </c>
      <c r="FC306" s="28">
        <f t="shared" ca="1" si="440"/>
        <v>0</v>
      </c>
      <c r="FD306" s="28">
        <f t="shared" ca="1" si="441"/>
        <v>0</v>
      </c>
      <c r="FE306" s="28" t="str">
        <f t="shared" ca="1" si="442"/>
        <v>По сторінці:</v>
      </c>
      <c r="FF306">
        <f t="shared" si="443"/>
        <v>0</v>
      </c>
      <c r="FG306" s="531"/>
    </row>
    <row r="307" spans="1:163">
      <c r="A307" s="113"/>
      <c r="B307" s="113">
        <f t="shared" ca="1" si="396"/>
        <v>0</v>
      </c>
      <c r="C307" s="113">
        <f t="shared" ca="1" si="397"/>
        <v>0</v>
      </c>
      <c r="D307" s="113">
        <f t="shared" ca="1" si="488"/>
        <v>0</v>
      </c>
      <c r="E307" s="113">
        <f t="shared" si="398"/>
        <v>0</v>
      </c>
      <c r="F307" s="115"/>
      <c r="G307" s="209">
        <f t="shared" si="486"/>
        <v>0</v>
      </c>
      <c r="H307" s="209">
        <f t="shared" si="484"/>
        <v>0</v>
      </c>
      <c r="I307" s="209">
        <f t="shared" si="485"/>
        <v>0</v>
      </c>
      <c r="J307" s="209">
        <f t="shared" si="468"/>
        <v>0</v>
      </c>
      <c r="K307" s="209">
        <f t="shared" si="469"/>
        <v>0</v>
      </c>
      <c r="L307" s="209">
        <f t="shared" si="470"/>
        <v>0</v>
      </c>
      <c r="M307" s="209">
        <f t="shared" si="471"/>
        <v>0</v>
      </c>
      <c r="N307" s="209">
        <f t="shared" si="472"/>
        <v>0</v>
      </c>
      <c r="O307" s="209">
        <f t="shared" si="467"/>
        <v>0</v>
      </c>
      <c r="P307" s="211">
        <f t="shared" si="473"/>
        <v>0</v>
      </c>
      <c r="Q307" s="209">
        <f t="shared" si="474"/>
        <v>0</v>
      </c>
      <c r="R307" s="209">
        <f t="shared" si="475"/>
        <v>0</v>
      </c>
      <c r="S307" s="209">
        <f t="shared" si="476"/>
        <v>0</v>
      </c>
      <c r="T307" s="209">
        <f t="shared" si="477"/>
        <v>0</v>
      </c>
      <c r="U307" s="209">
        <f t="shared" si="478"/>
        <v>0</v>
      </c>
      <c r="V307" s="209">
        <f t="shared" si="479"/>
        <v>0</v>
      </c>
      <c r="W307" s="209">
        <f t="shared" ca="1" si="480"/>
        <v>0</v>
      </c>
      <c r="X307" s="209">
        <f t="shared" ca="1" si="481"/>
        <v>0</v>
      </c>
      <c r="Y307" s="209">
        <f t="shared" ca="1" si="482"/>
        <v>0</v>
      </c>
      <c r="Z307" s="210" t="str">
        <f t="shared" ca="1" si="399"/>
        <v xml:space="preserve">        </v>
      </c>
      <c r="AA307" s="185"/>
      <c r="AB307" s="185">
        <f t="shared" ca="1" si="400"/>
        <v>0</v>
      </c>
      <c r="AC307" s="185">
        <f t="shared" ca="1" si="401"/>
        <v>0</v>
      </c>
      <c r="AD307" s="185">
        <f t="shared" ca="1" si="444"/>
        <v>0</v>
      </c>
      <c r="AE307" s="185"/>
      <c r="AF307" s="211"/>
      <c r="AG307" s="211"/>
      <c r="AH307" s="211"/>
      <c r="AI307" s="211"/>
      <c r="AJ307" s="211"/>
      <c r="AK307" s="211"/>
      <c r="AL307" s="211"/>
      <c r="AM307" s="211"/>
      <c r="AN307" s="211"/>
      <c r="AO307" s="211"/>
      <c r="AP307" s="623">
        <f t="shared" si="402"/>
        <v>0</v>
      </c>
      <c r="AQ307" s="211">
        <f t="shared" si="445"/>
        <v>0</v>
      </c>
      <c r="AR307" s="211">
        <f t="shared" si="446"/>
        <v>0</v>
      </c>
      <c r="AS307" s="211"/>
      <c r="AT307" s="211">
        <f t="shared" si="403"/>
        <v>0</v>
      </c>
      <c r="AU307" s="358">
        <f t="shared" si="404"/>
        <v>0</v>
      </c>
      <c r="AV307" s="211">
        <f t="shared" si="405"/>
        <v>0</v>
      </c>
      <c r="AW307" s="211">
        <f t="shared" ca="1" si="406"/>
        <v>0</v>
      </c>
      <c r="AX307" s="211">
        <f t="shared" ca="1" si="483"/>
        <v>0</v>
      </c>
      <c r="AY307" s="211">
        <f t="shared" ca="1" si="407"/>
        <v>0</v>
      </c>
      <c r="AZ307" s="212">
        <f ca="1">IF(AND(AW307,AX307=0,AY307=0)=0,0,IF(AW307&gt;0,'На банк Приват'!$J$1,IF(AX307&gt;0,'На Укрсиб'!$J$1,0)))</f>
        <v>0</v>
      </c>
      <c r="BA307" s="191"/>
      <c r="BB307" s="191">
        <f t="shared" ca="1" si="408"/>
        <v>0</v>
      </c>
      <c r="BC307" s="191">
        <f t="shared" ca="1" si="409"/>
        <v>0</v>
      </c>
      <c r="BD307" s="191">
        <f t="shared" ca="1" si="447"/>
        <v>0</v>
      </c>
      <c r="BE307" s="191"/>
      <c r="BF307" s="213"/>
      <c r="BG307" s="213"/>
      <c r="BH307" s="213"/>
      <c r="BI307" s="213"/>
      <c r="BJ307" s="213"/>
      <c r="BK307" s="213"/>
      <c r="BL307" s="213"/>
      <c r="BM307" s="213"/>
      <c r="BN307" s="213"/>
      <c r="BO307" s="213"/>
      <c r="BP307" s="623">
        <f t="shared" si="410"/>
        <v>0</v>
      </c>
      <c r="BQ307" s="213">
        <f t="shared" si="448"/>
        <v>0</v>
      </c>
      <c r="BR307" s="213">
        <f t="shared" si="449"/>
        <v>0</v>
      </c>
      <c r="BS307" s="213"/>
      <c r="BT307" s="213">
        <f t="shared" si="411"/>
        <v>0</v>
      </c>
      <c r="BU307" s="362">
        <f t="shared" si="450"/>
        <v>0</v>
      </c>
      <c r="BV307" s="213">
        <f t="shared" si="412"/>
        <v>0</v>
      </c>
      <c r="BW307" s="213">
        <f t="shared" ca="1" si="413"/>
        <v>0</v>
      </c>
      <c r="BX307" s="213">
        <f t="shared" ca="1" si="451"/>
        <v>0</v>
      </c>
      <c r="BY307" s="213">
        <f t="shared" ca="1" si="414"/>
        <v>0</v>
      </c>
      <c r="BZ307" s="214">
        <f ca="1">IF(AND(BW307,BX307=0)=0,0,IF(BW307&gt;0,'На банк Приват'!$P$1,IF(BX307&gt;0,'На Укрсиб'!$P$1,0)))</f>
        <v>0</v>
      </c>
      <c r="CA307" s="198">
        <v>300</v>
      </c>
      <c r="CB307" s="198">
        <f t="shared" ca="1" si="415"/>
        <v>0</v>
      </c>
      <c r="CC307" s="198">
        <f t="shared" ca="1" si="416"/>
        <v>0</v>
      </c>
      <c r="CD307" s="198">
        <f t="shared" ca="1" si="452"/>
        <v>0</v>
      </c>
      <c r="CE307" s="198"/>
      <c r="CF307" s="215"/>
      <c r="CG307" s="215"/>
      <c r="CH307" s="215"/>
      <c r="CI307" s="215"/>
      <c r="CJ307" s="215"/>
      <c r="CK307" s="215"/>
      <c r="CL307" s="215"/>
      <c r="CM307" s="215">
        <f t="shared" si="487"/>
        <v>0</v>
      </c>
      <c r="CN307" s="215"/>
      <c r="CO307" s="215"/>
      <c r="CP307" s="215">
        <f t="shared" si="417"/>
        <v>0</v>
      </c>
      <c r="CQ307" s="215">
        <f t="shared" si="453"/>
        <v>0</v>
      </c>
      <c r="CR307" s="215">
        <f t="shared" si="454"/>
        <v>0</v>
      </c>
      <c r="CS307" s="215"/>
      <c r="CT307" s="215">
        <f t="shared" si="418"/>
        <v>0</v>
      </c>
      <c r="CU307" s="369">
        <f t="shared" si="419"/>
        <v>0</v>
      </c>
      <c r="CV307" s="215">
        <f t="shared" si="420"/>
        <v>0</v>
      </c>
      <c r="CW307" s="215">
        <f t="shared" ca="1" si="421"/>
        <v>0</v>
      </c>
      <c r="CX307" s="215">
        <f t="shared" ca="1" si="455"/>
        <v>0</v>
      </c>
      <c r="CY307" s="215">
        <f t="shared" ca="1" si="422"/>
        <v>0</v>
      </c>
      <c r="CZ307" s="216">
        <f ca="1">IF(AND(CW307,CX307=0)=0,0,IF(CW307&gt;0,'На банк Приват'!$V$1,IF(CX307&gt;0,'На Укрсиб'!$V$1,0)))</f>
        <v>0</v>
      </c>
      <c r="DA307" s="204"/>
      <c r="DB307" s="204">
        <f t="shared" ca="1" si="423"/>
        <v>0</v>
      </c>
      <c r="DC307" s="204">
        <f t="shared" ca="1" si="424"/>
        <v>0</v>
      </c>
      <c r="DD307" s="204">
        <f t="shared" ca="1" si="456"/>
        <v>0</v>
      </c>
      <c r="DE307" s="204"/>
      <c r="DF307" s="217"/>
      <c r="DG307" s="217"/>
      <c r="DH307" s="217"/>
      <c r="DI307" s="217"/>
      <c r="DJ307" s="217"/>
      <c r="DK307" s="217"/>
      <c r="DL307" s="217"/>
      <c r="DM307" s="217"/>
      <c r="DN307" s="217"/>
      <c r="DO307" s="217"/>
      <c r="DP307" s="763">
        <f t="shared" si="425"/>
        <v>0</v>
      </c>
      <c r="DQ307" s="217">
        <f t="shared" si="458"/>
        <v>0</v>
      </c>
      <c r="DR307" s="217">
        <f t="shared" si="459"/>
        <v>0</v>
      </c>
      <c r="DS307" s="217"/>
      <c r="DT307" s="217">
        <f t="shared" si="426"/>
        <v>0</v>
      </c>
      <c r="DU307" s="366">
        <f t="shared" si="460"/>
        <v>0</v>
      </c>
      <c r="DV307" s="217">
        <f t="shared" si="427"/>
        <v>0</v>
      </c>
      <c r="DW307" s="217">
        <f t="shared" ca="1" si="428"/>
        <v>0</v>
      </c>
      <c r="DX307" s="217">
        <f t="shared" ca="1" si="461"/>
        <v>0</v>
      </c>
      <c r="DY307" s="217">
        <f t="shared" ca="1" si="429"/>
        <v>0</v>
      </c>
      <c r="DZ307" s="218">
        <f ca="1">IF(AND(DW307,DX307=0)=0,0,IF(DW307&gt;0,'На банк Приват'!$AB$1,IF(DX307&gt;0,'На Укрсиб'!$V$1,0)))</f>
        <v>0</v>
      </c>
      <c r="EA307" s="207"/>
      <c r="EB307" s="207">
        <f t="shared" ca="1" si="430"/>
        <v>0</v>
      </c>
      <c r="EC307" s="207">
        <f t="shared" ca="1" si="431"/>
        <v>0</v>
      </c>
      <c r="ED307" s="207">
        <f t="shared" ca="1" si="462"/>
        <v>0</v>
      </c>
      <c r="EE307" s="207"/>
      <c r="EF307" s="219"/>
      <c r="EG307" s="219"/>
      <c r="EH307" s="219"/>
      <c r="EI307" s="219"/>
      <c r="EJ307" s="219"/>
      <c r="EK307" s="219"/>
      <c r="EL307" s="219"/>
      <c r="EM307" s="219">
        <f t="shared" si="432"/>
        <v>0</v>
      </c>
      <c r="EN307" s="219"/>
      <c r="EO307" s="219"/>
      <c r="EP307" s="219">
        <f t="shared" si="433"/>
        <v>0</v>
      </c>
      <c r="EQ307" s="219">
        <f t="shared" si="463"/>
        <v>0</v>
      </c>
      <c r="ER307" s="219">
        <f t="shared" si="464"/>
        <v>0</v>
      </c>
      <c r="ES307" s="219"/>
      <c r="ET307" s="219">
        <f t="shared" si="434"/>
        <v>0</v>
      </c>
      <c r="EU307" s="363">
        <f t="shared" si="465"/>
        <v>0</v>
      </c>
      <c r="EV307" s="219">
        <f t="shared" si="435"/>
        <v>0</v>
      </c>
      <c r="EW307" s="219">
        <f t="shared" ca="1" si="436"/>
        <v>0</v>
      </c>
      <c r="EX307" s="219">
        <f t="shared" ca="1" si="466"/>
        <v>0</v>
      </c>
      <c r="EY307" s="219">
        <f t="shared" ca="1" si="437"/>
        <v>0</v>
      </c>
      <c r="EZ307" s="220">
        <f ca="1">IF(AND(EW307,EX307=0)=0,0,IF(EW307&gt;0,'На банк Приват'!$AH$1,IF(EX307&gt;0,'На Укрсиб'!$AH$1,0)))</f>
        <v>0</v>
      </c>
      <c r="FA307" s="28">
        <f t="shared" ca="1" si="438"/>
        <v>0</v>
      </c>
      <c r="FB307" s="28">
        <f t="shared" ca="1" si="439"/>
        <v>0</v>
      </c>
      <c r="FC307" s="28">
        <f t="shared" ca="1" si="440"/>
        <v>0</v>
      </c>
      <c r="FD307" s="28">
        <f t="shared" ca="1" si="441"/>
        <v>0</v>
      </c>
      <c r="FE307" s="28">
        <f t="shared" ca="1" si="442"/>
        <v>296</v>
      </c>
      <c r="FF307">
        <f t="shared" si="443"/>
        <v>0</v>
      </c>
      <c r="FG307" s="531" t="s">
        <v>198</v>
      </c>
    </row>
    <row r="308" spans="1:163">
      <c r="A308" s="113"/>
      <c r="B308" s="113">
        <f t="shared" ca="1" si="396"/>
        <v>0</v>
      </c>
      <c r="C308" s="113">
        <f t="shared" ca="1" si="397"/>
        <v>0</v>
      </c>
      <c r="D308" s="113">
        <f t="shared" ca="1" si="488"/>
        <v>0</v>
      </c>
      <c r="E308" s="113">
        <f t="shared" si="398"/>
        <v>0</v>
      </c>
      <c r="F308" s="115"/>
      <c r="G308" s="209">
        <f t="shared" si="486"/>
        <v>0</v>
      </c>
      <c r="H308" s="209">
        <f t="shared" si="484"/>
        <v>0</v>
      </c>
      <c r="I308" s="209">
        <f t="shared" si="485"/>
        <v>0</v>
      </c>
      <c r="J308" s="209">
        <f t="shared" si="468"/>
        <v>0</v>
      </c>
      <c r="K308" s="209">
        <f t="shared" si="469"/>
        <v>0</v>
      </c>
      <c r="L308" s="209">
        <f t="shared" si="470"/>
        <v>0</v>
      </c>
      <c r="M308" s="209">
        <f t="shared" si="471"/>
        <v>0</v>
      </c>
      <c r="N308" s="209">
        <f t="shared" si="472"/>
        <v>0</v>
      </c>
      <c r="O308" s="209">
        <f t="shared" si="467"/>
        <v>0</v>
      </c>
      <c r="P308" s="211">
        <f t="shared" si="473"/>
        <v>0</v>
      </c>
      <c r="Q308" s="209">
        <f t="shared" si="474"/>
        <v>0</v>
      </c>
      <c r="R308" s="209">
        <f t="shared" si="475"/>
        <v>0</v>
      </c>
      <c r="S308" s="209">
        <f t="shared" si="476"/>
        <v>0</v>
      </c>
      <c r="T308" s="209">
        <f t="shared" si="477"/>
        <v>0</v>
      </c>
      <c r="U308" s="209">
        <f t="shared" si="478"/>
        <v>0</v>
      </c>
      <c r="V308" s="209">
        <f t="shared" si="479"/>
        <v>0</v>
      </c>
      <c r="W308" s="209">
        <f t="shared" ca="1" si="480"/>
        <v>0</v>
      </c>
      <c r="X308" s="209">
        <f t="shared" ca="1" si="481"/>
        <v>0</v>
      </c>
      <c r="Y308" s="209">
        <f t="shared" ca="1" si="482"/>
        <v>0</v>
      </c>
      <c r="Z308" s="210" t="str">
        <f t="shared" ca="1" si="399"/>
        <v xml:space="preserve">        </v>
      </c>
      <c r="AA308" s="185"/>
      <c r="AB308" s="185">
        <f t="shared" ca="1" si="400"/>
        <v>0</v>
      </c>
      <c r="AC308" s="185">
        <f t="shared" ca="1" si="401"/>
        <v>0</v>
      </c>
      <c r="AD308" s="185">
        <f t="shared" ca="1" si="444"/>
        <v>0</v>
      </c>
      <c r="AE308" s="185"/>
      <c r="AF308" s="211"/>
      <c r="AG308" s="211"/>
      <c r="AH308" s="211"/>
      <c r="AI308" s="211"/>
      <c r="AJ308" s="211"/>
      <c r="AK308" s="211"/>
      <c r="AL308" s="211"/>
      <c r="AM308" s="211"/>
      <c r="AN308" s="211"/>
      <c r="AO308" s="211"/>
      <c r="AP308" s="623">
        <f t="shared" si="402"/>
        <v>0</v>
      </c>
      <c r="AQ308" s="211">
        <f t="shared" si="445"/>
        <v>0</v>
      </c>
      <c r="AR308" s="211">
        <f t="shared" si="446"/>
        <v>0</v>
      </c>
      <c r="AS308" s="211"/>
      <c r="AT308" s="211">
        <f t="shared" si="403"/>
        <v>0</v>
      </c>
      <c r="AU308" s="358">
        <f t="shared" si="404"/>
        <v>0</v>
      </c>
      <c r="AV308" s="211">
        <f t="shared" si="405"/>
        <v>0</v>
      </c>
      <c r="AW308" s="211">
        <f t="shared" ca="1" si="406"/>
        <v>0</v>
      </c>
      <c r="AX308" s="211">
        <f t="shared" ca="1" si="483"/>
        <v>0</v>
      </c>
      <c r="AY308" s="211">
        <f t="shared" ca="1" si="407"/>
        <v>0</v>
      </c>
      <c r="AZ308" s="212">
        <f ca="1">IF(AND(AW308,AX308=0,AY308=0)=0,0,IF(AW308&gt;0,'На банк Приват'!$J$1,IF(AX308&gt;0,'На Укрсиб'!$J$1,0)))</f>
        <v>0</v>
      </c>
      <c r="BA308" s="191"/>
      <c r="BB308" s="191">
        <f t="shared" ca="1" si="408"/>
        <v>0</v>
      </c>
      <c r="BC308" s="191">
        <f t="shared" ca="1" si="409"/>
        <v>0</v>
      </c>
      <c r="BD308" s="191">
        <f t="shared" ca="1" si="447"/>
        <v>0</v>
      </c>
      <c r="BE308" s="191"/>
      <c r="BF308" s="213"/>
      <c r="BG308" s="213"/>
      <c r="BH308" s="213"/>
      <c r="BI308" s="213"/>
      <c r="BJ308" s="213"/>
      <c r="BK308" s="213"/>
      <c r="BL308" s="213"/>
      <c r="BM308" s="213"/>
      <c r="BN308" s="213"/>
      <c r="BO308" s="213"/>
      <c r="BP308" s="623">
        <f t="shared" si="410"/>
        <v>0</v>
      </c>
      <c r="BQ308" s="213">
        <f t="shared" si="448"/>
        <v>0</v>
      </c>
      <c r="BR308" s="213">
        <f t="shared" si="449"/>
        <v>0</v>
      </c>
      <c r="BS308" s="213"/>
      <c r="BT308" s="213">
        <f t="shared" si="411"/>
        <v>0</v>
      </c>
      <c r="BU308" s="362">
        <f t="shared" si="450"/>
        <v>0</v>
      </c>
      <c r="BV308" s="213">
        <f t="shared" si="412"/>
        <v>0</v>
      </c>
      <c r="BW308" s="213">
        <f t="shared" ca="1" si="413"/>
        <v>0</v>
      </c>
      <c r="BX308" s="213">
        <f t="shared" ca="1" si="451"/>
        <v>0</v>
      </c>
      <c r="BY308" s="213">
        <f t="shared" ca="1" si="414"/>
        <v>0</v>
      </c>
      <c r="BZ308" s="214">
        <f ca="1">IF(AND(BW308,BX308=0)=0,0,IF(BW308&gt;0,'На банк Приват'!$P$1,IF(BX308&gt;0,'На Укрсиб'!$P$1,0)))</f>
        <v>0</v>
      </c>
      <c r="CA308" s="198">
        <v>301</v>
      </c>
      <c r="CB308" s="198">
        <f t="shared" ca="1" si="415"/>
        <v>0</v>
      </c>
      <c r="CC308" s="198">
        <f t="shared" ca="1" si="416"/>
        <v>0</v>
      </c>
      <c r="CD308" s="198">
        <f t="shared" ca="1" si="452"/>
        <v>0</v>
      </c>
      <c r="CE308" s="198"/>
      <c r="CF308" s="215"/>
      <c r="CG308" s="215"/>
      <c r="CH308" s="215"/>
      <c r="CI308" s="215"/>
      <c r="CJ308" s="215"/>
      <c r="CK308" s="215"/>
      <c r="CL308" s="215"/>
      <c r="CM308" s="215">
        <f t="shared" si="487"/>
        <v>0</v>
      </c>
      <c r="CN308" s="215"/>
      <c r="CO308" s="215"/>
      <c r="CP308" s="215">
        <f t="shared" si="417"/>
        <v>0</v>
      </c>
      <c r="CQ308" s="215">
        <f t="shared" si="453"/>
        <v>0</v>
      </c>
      <c r="CR308" s="215">
        <f t="shared" si="454"/>
        <v>0</v>
      </c>
      <c r="CS308" s="215"/>
      <c r="CT308" s="215">
        <f t="shared" si="418"/>
        <v>0</v>
      </c>
      <c r="CU308" s="369">
        <f t="shared" si="419"/>
        <v>0</v>
      </c>
      <c r="CV308" s="215">
        <f t="shared" si="420"/>
        <v>0</v>
      </c>
      <c r="CW308" s="215">
        <f t="shared" ca="1" si="421"/>
        <v>0</v>
      </c>
      <c r="CX308" s="215">
        <f t="shared" ca="1" si="455"/>
        <v>0</v>
      </c>
      <c r="CY308" s="215">
        <f t="shared" ca="1" si="422"/>
        <v>0</v>
      </c>
      <c r="CZ308" s="216">
        <f ca="1">IF(AND(CW308,CX308=0)=0,0,IF(CW308&gt;0,'На банк Приват'!$V$1,IF(CX308&gt;0,'На Укрсиб'!$V$1,0)))</f>
        <v>0</v>
      </c>
      <c r="DA308" s="204"/>
      <c r="DB308" s="204">
        <f t="shared" ca="1" si="423"/>
        <v>0</v>
      </c>
      <c r="DC308" s="204">
        <f t="shared" ca="1" si="424"/>
        <v>0</v>
      </c>
      <c r="DD308" s="204">
        <f t="shared" ca="1" si="456"/>
        <v>0</v>
      </c>
      <c r="DE308" s="204"/>
      <c r="DF308" s="217"/>
      <c r="DG308" s="217"/>
      <c r="DH308" s="217"/>
      <c r="DI308" s="217"/>
      <c r="DJ308" s="217"/>
      <c r="DK308" s="217"/>
      <c r="DL308" s="217"/>
      <c r="DM308" s="217"/>
      <c r="DN308" s="217"/>
      <c r="DO308" s="217"/>
      <c r="DP308" s="763">
        <f t="shared" si="425"/>
        <v>0</v>
      </c>
      <c r="DQ308" s="217">
        <f t="shared" si="458"/>
        <v>0</v>
      </c>
      <c r="DR308" s="217">
        <f t="shared" si="459"/>
        <v>0</v>
      </c>
      <c r="DS308" s="217"/>
      <c r="DT308" s="217">
        <f t="shared" si="426"/>
        <v>0</v>
      </c>
      <c r="DU308" s="366">
        <f t="shared" si="460"/>
        <v>0</v>
      </c>
      <c r="DV308" s="217">
        <f t="shared" si="427"/>
        <v>0</v>
      </c>
      <c r="DW308" s="217">
        <f t="shared" ca="1" si="428"/>
        <v>0</v>
      </c>
      <c r="DX308" s="217">
        <f t="shared" ca="1" si="461"/>
        <v>0</v>
      </c>
      <c r="DY308" s="217">
        <f t="shared" ca="1" si="429"/>
        <v>0</v>
      </c>
      <c r="DZ308" s="218">
        <f ca="1">IF(AND(DW308,DX308=0)=0,0,IF(DW308&gt;0,'На банк Приват'!$AB$1,IF(DX308&gt;0,'На Укрсиб'!$V$1,0)))</f>
        <v>0</v>
      </c>
      <c r="EA308" s="207"/>
      <c r="EB308" s="207">
        <f t="shared" ca="1" si="430"/>
        <v>0</v>
      </c>
      <c r="EC308" s="207">
        <f t="shared" ca="1" si="431"/>
        <v>0</v>
      </c>
      <c r="ED308" s="207">
        <f t="shared" ca="1" si="462"/>
        <v>0</v>
      </c>
      <c r="EE308" s="207"/>
      <c r="EF308" s="219"/>
      <c r="EG308" s="219"/>
      <c r="EH308" s="219"/>
      <c r="EI308" s="219"/>
      <c r="EJ308" s="219"/>
      <c r="EK308" s="219"/>
      <c r="EL308" s="219"/>
      <c r="EM308" s="219">
        <f t="shared" si="432"/>
        <v>0</v>
      </c>
      <c r="EN308" s="219"/>
      <c r="EO308" s="219"/>
      <c r="EP308" s="219">
        <f t="shared" si="433"/>
        <v>0</v>
      </c>
      <c r="EQ308" s="219">
        <f t="shared" si="463"/>
        <v>0</v>
      </c>
      <c r="ER308" s="219">
        <f t="shared" si="464"/>
        <v>0</v>
      </c>
      <c r="ES308" s="219"/>
      <c r="ET308" s="219">
        <f t="shared" si="434"/>
        <v>0</v>
      </c>
      <c r="EU308" s="363">
        <f t="shared" si="465"/>
        <v>0</v>
      </c>
      <c r="EV308" s="219">
        <f t="shared" si="435"/>
        <v>0</v>
      </c>
      <c r="EW308" s="219">
        <f t="shared" ca="1" si="436"/>
        <v>0</v>
      </c>
      <c r="EX308" s="219">
        <f t="shared" ca="1" si="466"/>
        <v>0</v>
      </c>
      <c r="EY308" s="219">
        <f t="shared" ca="1" si="437"/>
        <v>0</v>
      </c>
      <c r="EZ308" s="220">
        <f ca="1">IF(AND(EW308,EX308=0)=0,0,IF(EW308&gt;0,'На банк Приват'!$AH$1,IF(EX308&gt;0,'На Укрсиб'!$AH$1,0)))</f>
        <v>0</v>
      </c>
      <c r="FA308" s="28">
        <f t="shared" ca="1" si="438"/>
        <v>0</v>
      </c>
      <c r="FB308" s="28">
        <f t="shared" ca="1" si="439"/>
        <v>0</v>
      </c>
      <c r="FC308" s="28">
        <f t="shared" ca="1" si="440"/>
        <v>0</v>
      </c>
      <c r="FD308" s="28">
        <f t="shared" ca="1" si="441"/>
        <v>0</v>
      </c>
      <c r="FE308" s="28">
        <f t="shared" ca="1" si="442"/>
        <v>297</v>
      </c>
      <c r="FF308">
        <f t="shared" si="443"/>
        <v>0</v>
      </c>
      <c r="FG308" s="531" t="s">
        <v>460</v>
      </c>
    </row>
    <row r="309" spans="1:163">
      <c r="A309" s="113"/>
      <c r="B309" s="113">
        <f t="shared" ca="1" si="396"/>
        <v>0</v>
      </c>
      <c r="C309" s="113">
        <f t="shared" ca="1" si="397"/>
        <v>0</v>
      </c>
      <c r="D309" s="113">
        <f t="shared" ca="1" si="488"/>
        <v>0</v>
      </c>
      <c r="E309" s="113">
        <f t="shared" si="398"/>
        <v>0</v>
      </c>
      <c r="F309" s="115"/>
      <c r="G309" s="209">
        <f t="shared" si="486"/>
        <v>0</v>
      </c>
      <c r="H309" s="209">
        <f t="shared" si="484"/>
        <v>0</v>
      </c>
      <c r="I309" s="209">
        <f t="shared" si="485"/>
        <v>0</v>
      </c>
      <c r="J309" s="209">
        <f t="shared" si="468"/>
        <v>0</v>
      </c>
      <c r="K309" s="209">
        <f t="shared" si="469"/>
        <v>0</v>
      </c>
      <c r="L309" s="209">
        <f t="shared" si="470"/>
        <v>0</v>
      </c>
      <c r="M309" s="209">
        <f t="shared" si="471"/>
        <v>0</v>
      </c>
      <c r="N309" s="209">
        <f t="shared" si="472"/>
        <v>0</v>
      </c>
      <c r="O309" s="209">
        <f t="shared" si="467"/>
        <v>0</v>
      </c>
      <c r="P309" s="211">
        <f t="shared" si="473"/>
        <v>0</v>
      </c>
      <c r="Q309" s="209">
        <f t="shared" si="474"/>
        <v>0</v>
      </c>
      <c r="R309" s="209">
        <f t="shared" si="475"/>
        <v>0</v>
      </c>
      <c r="S309" s="209">
        <f t="shared" si="476"/>
        <v>0</v>
      </c>
      <c r="T309" s="209">
        <f t="shared" si="477"/>
        <v>0</v>
      </c>
      <c r="U309" s="209">
        <f t="shared" si="478"/>
        <v>0</v>
      </c>
      <c r="V309" s="209">
        <f t="shared" si="479"/>
        <v>0</v>
      </c>
      <c r="W309" s="209">
        <f t="shared" ca="1" si="480"/>
        <v>0</v>
      </c>
      <c r="X309" s="209">
        <f t="shared" ca="1" si="481"/>
        <v>0</v>
      </c>
      <c r="Y309" s="209">
        <f t="shared" ca="1" si="482"/>
        <v>0</v>
      </c>
      <c r="Z309" s="210" t="str">
        <f t="shared" ca="1" si="399"/>
        <v xml:space="preserve">        </v>
      </c>
      <c r="AA309" s="185"/>
      <c r="AB309" s="185">
        <f t="shared" ca="1" si="400"/>
        <v>0</v>
      </c>
      <c r="AC309" s="185">
        <f t="shared" ca="1" si="401"/>
        <v>0</v>
      </c>
      <c r="AD309" s="185">
        <f t="shared" ca="1" si="444"/>
        <v>0</v>
      </c>
      <c r="AE309" s="185"/>
      <c r="AF309" s="211"/>
      <c r="AG309" s="211"/>
      <c r="AH309" s="211"/>
      <c r="AI309" s="211"/>
      <c r="AJ309" s="211"/>
      <c r="AK309" s="211"/>
      <c r="AL309" s="211"/>
      <c r="AM309" s="211"/>
      <c r="AN309" s="211"/>
      <c r="AO309" s="211"/>
      <c r="AP309" s="623">
        <f t="shared" si="402"/>
        <v>0</v>
      </c>
      <c r="AQ309" s="211">
        <f t="shared" si="445"/>
        <v>0</v>
      </c>
      <c r="AR309" s="211">
        <f t="shared" si="446"/>
        <v>0</v>
      </c>
      <c r="AS309" s="211"/>
      <c r="AT309" s="211">
        <f t="shared" si="403"/>
        <v>0</v>
      </c>
      <c r="AU309" s="358">
        <f t="shared" si="404"/>
        <v>0</v>
      </c>
      <c r="AV309" s="211">
        <f t="shared" si="405"/>
        <v>0</v>
      </c>
      <c r="AW309" s="211">
        <f t="shared" ca="1" si="406"/>
        <v>0</v>
      </c>
      <c r="AX309" s="211">
        <f t="shared" ca="1" si="483"/>
        <v>0</v>
      </c>
      <c r="AY309" s="211">
        <f t="shared" ca="1" si="407"/>
        <v>0</v>
      </c>
      <c r="AZ309" s="212">
        <f ca="1">IF(AND(AW309,AX309=0,AY309=0)=0,0,IF(AW309&gt;0,'На банк Приват'!$J$1,IF(AX309&gt;0,'На Укрсиб'!$J$1,0)))</f>
        <v>0</v>
      </c>
      <c r="BA309" s="191"/>
      <c r="BB309" s="191">
        <f t="shared" ca="1" si="408"/>
        <v>0</v>
      </c>
      <c r="BC309" s="191">
        <f t="shared" ca="1" si="409"/>
        <v>0</v>
      </c>
      <c r="BD309" s="191">
        <f t="shared" ca="1" si="447"/>
        <v>0</v>
      </c>
      <c r="BE309" s="191"/>
      <c r="BF309" s="213"/>
      <c r="BG309" s="213"/>
      <c r="BH309" s="213"/>
      <c r="BI309" s="213"/>
      <c r="BJ309" s="213"/>
      <c r="BK309" s="213"/>
      <c r="BL309" s="213"/>
      <c r="BM309" s="213"/>
      <c r="BN309" s="213"/>
      <c r="BO309" s="213"/>
      <c r="BP309" s="623">
        <f t="shared" si="410"/>
        <v>0</v>
      </c>
      <c r="BQ309" s="213">
        <f t="shared" si="448"/>
        <v>0</v>
      </c>
      <c r="BR309" s="213">
        <f t="shared" si="449"/>
        <v>0</v>
      </c>
      <c r="BS309" s="213"/>
      <c r="BT309" s="213">
        <f t="shared" si="411"/>
        <v>0</v>
      </c>
      <c r="BU309" s="362">
        <f t="shared" si="450"/>
        <v>0</v>
      </c>
      <c r="BV309" s="213">
        <f t="shared" si="412"/>
        <v>0</v>
      </c>
      <c r="BW309" s="213">
        <f t="shared" ca="1" si="413"/>
        <v>0</v>
      </c>
      <c r="BX309" s="213">
        <f t="shared" ca="1" si="451"/>
        <v>0</v>
      </c>
      <c r="BY309" s="213">
        <f t="shared" ca="1" si="414"/>
        <v>0</v>
      </c>
      <c r="BZ309" s="214">
        <f ca="1">IF(AND(BW309,BX309=0)=0,0,IF(BW309&gt;0,'На банк Приват'!$P$1,IF(BX309&gt;0,'На Укрсиб'!$P$1,0)))</f>
        <v>0</v>
      </c>
      <c r="CA309" s="198">
        <v>302</v>
      </c>
      <c r="CB309" s="198">
        <f t="shared" ca="1" si="415"/>
        <v>0</v>
      </c>
      <c r="CC309" s="198">
        <f t="shared" ca="1" si="416"/>
        <v>0</v>
      </c>
      <c r="CD309" s="198">
        <f t="shared" ca="1" si="452"/>
        <v>0</v>
      </c>
      <c r="CE309" s="198"/>
      <c r="CF309" s="215"/>
      <c r="CG309" s="215"/>
      <c r="CH309" s="215"/>
      <c r="CI309" s="215"/>
      <c r="CJ309" s="215"/>
      <c r="CK309" s="215"/>
      <c r="CL309" s="215"/>
      <c r="CM309" s="215">
        <f t="shared" si="487"/>
        <v>0</v>
      </c>
      <c r="CN309" s="215"/>
      <c r="CO309" s="215"/>
      <c r="CP309" s="215">
        <f t="shared" si="417"/>
        <v>0</v>
      </c>
      <c r="CQ309" s="215">
        <f t="shared" si="453"/>
        <v>0</v>
      </c>
      <c r="CR309" s="215">
        <f t="shared" si="454"/>
        <v>0</v>
      </c>
      <c r="CS309" s="215"/>
      <c r="CT309" s="215">
        <f t="shared" si="418"/>
        <v>0</v>
      </c>
      <c r="CU309" s="369">
        <f t="shared" si="419"/>
        <v>0</v>
      </c>
      <c r="CV309" s="215">
        <f t="shared" si="420"/>
        <v>0</v>
      </c>
      <c r="CW309" s="215">
        <f t="shared" ca="1" si="421"/>
        <v>0</v>
      </c>
      <c r="CX309" s="215">
        <f t="shared" ca="1" si="455"/>
        <v>0</v>
      </c>
      <c r="CY309" s="215">
        <f t="shared" ca="1" si="422"/>
        <v>0</v>
      </c>
      <c r="CZ309" s="216">
        <f ca="1">IF(AND(CW309,CX309=0)=0,0,IF(CW309&gt;0,'На банк Приват'!$V$1,IF(CX309&gt;0,'На Укрсиб'!$V$1,0)))</f>
        <v>0</v>
      </c>
      <c r="DA309" s="204"/>
      <c r="DB309" s="204">
        <f t="shared" ca="1" si="423"/>
        <v>0</v>
      </c>
      <c r="DC309" s="204">
        <f t="shared" ca="1" si="424"/>
        <v>0</v>
      </c>
      <c r="DD309" s="204">
        <f t="shared" ca="1" si="456"/>
        <v>0</v>
      </c>
      <c r="DE309" s="204"/>
      <c r="DF309" s="217"/>
      <c r="DG309" s="217"/>
      <c r="DH309" s="217"/>
      <c r="DI309" s="217"/>
      <c r="DJ309" s="217"/>
      <c r="DK309" s="217"/>
      <c r="DL309" s="217"/>
      <c r="DM309" s="217">
        <f t="shared" si="457"/>
        <v>0</v>
      </c>
      <c r="DN309" s="217"/>
      <c r="DO309" s="217"/>
      <c r="DP309" s="763">
        <f t="shared" si="425"/>
        <v>0</v>
      </c>
      <c r="DQ309" s="217">
        <f t="shared" si="458"/>
        <v>0</v>
      </c>
      <c r="DR309" s="217">
        <f t="shared" si="459"/>
        <v>0</v>
      </c>
      <c r="DS309" s="217"/>
      <c r="DT309" s="217">
        <f t="shared" si="426"/>
        <v>0</v>
      </c>
      <c r="DU309" s="366">
        <f t="shared" si="460"/>
        <v>0</v>
      </c>
      <c r="DV309" s="217">
        <f t="shared" si="427"/>
        <v>0</v>
      </c>
      <c r="DW309" s="217">
        <f t="shared" ca="1" si="428"/>
        <v>0</v>
      </c>
      <c r="DX309" s="217">
        <f t="shared" ca="1" si="461"/>
        <v>0</v>
      </c>
      <c r="DY309" s="217">
        <f t="shared" ca="1" si="429"/>
        <v>0</v>
      </c>
      <c r="DZ309" s="218">
        <f ca="1">IF(AND(DW309,DX309=0)=0,0,IF(DW309&gt;0,'На банк Приват'!$AB$1,IF(DX309&gt;0,'На Укрсиб'!$V$1,0)))</f>
        <v>0</v>
      </c>
      <c r="EA309" s="207"/>
      <c r="EB309" s="207">
        <f t="shared" ca="1" si="430"/>
        <v>0</v>
      </c>
      <c r="EC309" s="207">
        <f t="shared" ca="1" si="431"/>
        <v>0</v>
      </c>
      <c r="ED309" s="207">
        <f t="shared" ca="1" si="462"/>
        <v>0</v>
      </c>
      <c r="EE309" s="207"/>
      <c r="EF309" s="219"/>
      <c r="EG309" s="219"/>
      <c r="EH309" s="219"/>
      <c r="EI309" s="219"/>
      <c r="EJ309" s="219"/>
      <c r="EK309" s="219"/>
      <c r="EL309" s="219"/>
      <c r="EM309" s="219">
        <f t="shared" si="432"/>
        <v>0</v>
      </c>
      <c r="EN309" s="219"/>
      <c r="EO309" s="219"/>
      <c r="EP309" s="219">
        <f t="shared" si="433"/>
        <v>0</v>
      </c>
      <c r="EQ309" s="219">
        <f t="shared" si="463"/>
        <v>0</v>
      </c>
      <c r="ER309" s="219">
        <f t="shared" si="464"/>
        <v>0</v>
      </c>
      <c r="ES309" s="219"/>
      <c r="ET309" s="219">
        <f t="shared" si="434"/>
        <v>0</v>
      </c>
      <c r="EU309" s="363">
        <f t="shared" si="465"/>
        <v>0</v>
      </c>
      <c r="EV309" s="219">
        <f t="shared" si="435"/>
        <v>0</v>
      </c>
      <c r="EW309" s="219">
        <f t="shared" ca="1" si="436"/>
        <v>0</v>
      </c>
      <c r="EX309" s="219">
        <f t="shared" ca="1" si="466"/>
        <v>0</v>
      </c>
      <c r="EY309" s="219">
        <f t="shared" ca="1" si="437"/>
        <v>0</v>
      </c>
      <c r="EZ309" s="220">
        <f ca="1">IF(AND(EW309,EX309=0)=0,0,IF(EW309&gt;0,'На банк Приват'!$AH$1,IF(EX309&gt;0,'На Укрсиб'!$AH$1,0)))</f>
        <v>0</v>
      </c>
      <c r="FA309" s="28">
        <f t="shared" ca="1" si="438"/>
        <v>0</v>
      </c>
      <c r="FB309" s="28">
        <f t="shared" ca="1" si="439"/>
        <v>0</v>
      </c>
      <c r="FC309" s="28">
        <f t="shared" ca="1" si="440"/>
        <v>0</v>
      </c>
      <c r="FD309" s="28">
        <f t="shared" ca="1" si="441"/>
        <v>0</v>
      </c>
      <c r="FE309" s="28">
        <f t="shared" ca="1" si="442"/>
        <v>298</v>
      </c>
      <c r="FF309">
        <f t="shared" si="443"/>
        <v>0</v>
      </c>
      <c r="FG309" s="531" t="s">
        <v>192</v>
      </c>
    </row>
    <row r="310" spans="1:163">
      <c r="A310" s="113"/>
      <c r="B310" s="113">
        <f t="shared" ca="1" si="396"/>
        <v>0</v>
      </c>
      <c r="C310" s="113">
        <f t="shared" ca="1" si="397"/>
        <v>0</v>
      </c>
      <c r="D310" s="113">
        <f t="shared" ca="1" si="488"/>
        <v>0</v>
      </c>
      <c r="E310" s="113">
        <f t="shared" si="398"/>
        <v>0</v>
      </c>
      <c r="F310" s="115"/>
      <c r="G310" s="209">
        <f t="shared" si="486"/>
        <v>0</v>
      </c>
      <c r="H310" s="209">
        <f t="shared" si="484"/>
        <v>0</v>
      </c>
      <c r="I310" s="209">
        <f t="shared" si="485"/>
        <v>0</v>
      </c>
      <c r="J310" s="209">
        <f t="shared" si="468"/>
        <v>0</v>
      </c>
      <c r="K310" s="209">
        <f t="shared" si="469"/>
        <v>0</v>
      </c>
      <c r="L310" s="209">
        <f t="shared" si="470"/>
        <v>0</v>
      </c>
      <c r="M310" s="209">
        <f t="shared" si="471"/>
        <v>0</v>
      </c>
      <c r="N310" s="209">
        <f t="shared" si="472"/>
        <v>0</v>
      </c>
      <c r="O310" s="209">
        <f t="shared" si="467"/>
        <v>0</v>
      </c>
      <c r="P310" s="211">
        <f t="shared" si="473"/>
        <v>0</v>
      </c>
      <c r="Q310" s="209">
        <f t="shared" si="474"/>
        <v>0</v>
      </c>
      <c r="R310" s="209">
        <f t="shared" si="475"/>
        <v>0</v>
      </c>
      <c r="S310" s="209">
        <f t="shared" si="476"/>
        <v>0</v>
      </c>
      <c r="T310" s="209">
        <f t="shared" si="477"/>
        <v>0</v>
      </c>
      <c r="U310" s="209">
        <f t="shared" si="478"/>
        <v>0</v>
      </c>
      <c r="V310" s="209">
        <f t="shared" si="479"/>
        <v>0</v>
      </c>
      <c r="W310" s="209">
        <f t="shared" ca="1" si="480"/>
        <v>0</v>
      </c>
      <c r="X310" s="209">
        <f t="shared" ca="1" si="481"/>
        <v>0</v>
      </c>
      <c r="Y310" s="209">
        <f t="shared" ca="1" si="482"/>
        <v>0</v>
      </c>
      <c r="Z310" s="210" t="str">
        <f t="shared" ca="1" si="399"/>
        <v xml:space="preserve">        </v>
      </c>
      <c r="AA310" s="185"/>
      <c r="AB310" s="185">
        <f t="shared" ca="1" si="400"/>
        <v>0</v>
      </c>
      <c r="AC310" s="185">
        <f t="shared" ca="1" si="401"/>
        <v>0</v>
      </c>
      <c r="AD310" s="185">
        <f t="shared" ca="1" si="444"/>
        <v>0</v>
      </c>
      <c r="AE310" s="185"/>
      <c r="AF310" s="211"/>
      <c r="AG310" s="211"/>
      <c r="AH310" s="211"/>
      <c r="AI310" s="211"/>
      <c r="AJ310" s="211"/>
      <c r="AK310" s="211"/>
      <c r="AL310" s="211"/>
      <c r="AM310" s="211"/>
      <c r="AN310" s="211"/>
      <c r="AO310" s="211"/>
      <c r="AP310" s="623">
        <f t="shared" si="402"/>
        <v>0</v>
      </c>
      <c r="AQ310" s="211">
        <f t="shared" si="445"/>
        <v>0</v>
      </c>
      <c r="AR310" s="211">
        <f t="shared" si="446"/>
        <v>0</v>
      </c>
      <c r="AS310" s="211"/>
      <c r="AT310" s="211">
        <f t="shared" si="403"/>
        <v>0</v>
      </c>
      <c r="AU310" s="358">
        <f t="shared" si="404"/>
        <v>0</v>
      </c>
      <c r="AV310" s="211">
        <f t="shared" si="405"/>
        <v>0</v>
      </c>
      <c r="AW310" s="211">
        <f t="shared" ca="1" si="406"/>
        <v>0</v>
      </c>
      <c r="AX310" s="211">
        <f t="shared" ca="1" si="483"/>
        <v>0</v>
      </c>
      <c r="AY310" s="211">
        <f t="shared" ca="1" si="407"/>
        <v>0</v>
      </c>
      <c r="AZ310" s="212">
        <f ca="1">IF(AND(AW310,AX310=0,AY310=0)=0,0,IF(AW310&gt;0,'На банк Приват'!$J$1,IF(AX310&gt;0,'На Укрсиб'!$J$1,0)))</f>
        <v>0</v>
      </c>
      <c r="BA310" s="191"/>
      <c r="BB310" s="191">
        <f t="shared" ca="1" si="408"/>
        <v>0</v>
      </c>
      <c r="BC310" s="191">
        <f t="shared" ca="1" si="409"/>
        <v>0</v>
      </c>
      <c r="BD310" s="191">
        <f t="shared" ca="1" si="447"/>
        <v>0</v>
      </c>
      <c r="BE310" s="191"/>
      <c r="BF310" s="213"/>
      <c r="BG310" s="213"/>
      <c r="BH310" s="213"/>
      <c r="BI310" s="213"/>
      <c r="BJ310" s="213"/>
      <c r="BK310" s="213"/>
      <c r="BL310" s="213"/>
      <c r="BM310" s="213"/>
      <c r="BN310" s="213"/>
      <c r="BO310" s="213"/>
      <c r="BP310" s="623">
        <f t="shared" si="410"/>
        <v>0</v>
      </c>
      <c r="BQ310" s="213">
        <f t="shared" si="448"/>
        <v>0</v>
      </c>
      <c r="BR310" s="213">
        <f t="shared" si="449"/>
        <v>0</v>
      </c>
      <c r="BS310" s="213"/>
      <c r="BT310" s="213">
        <f t="shared" si="411"/>
        <v>0</v>
      </c>
      <c r="BU310" s="362">
        <f t="shared" si="450"/>
        <v>0</v>
      </c>
      <c r="BV310" s="213">
        <f t="shared" si="412"/>
        <v>0</v>
      </c>
      <c r="BW310" s="213">
        <f t="shared" ca="1" si="413"/>
        <v>0</v>
      </c>
      <c r="BX310" s="213">
        <f t="shared" ca="1" si="451"/>
        <v>0</v>
      </c>
      <c r="BY310" s="213">
        <f t="shared" ca="1" si="414"/>
        <v>0</v>
      </c>
      <c r="BZ310" s="214">
        <f ca="1">IF(AND(BW310,BX310=0)=0,0,IF(BW310&gt;0,'На банк Приват'!$P$1,IF(BX310&gt;0,'На Укрсиб'!$P$1,0)))</f>
        <v>0</v>
      </c>
      <c r="CA310" s="198">
        <v>303</v>
      </c>
      <c r="CB310" s="198">
        <f t="shared" ca="1" si="415"/>
        <v>0</v>
      </c>
      <c r="CC310" s="198">
        <f t="shared" ca="1" si="416"/>
        <v>0</v>
      </c>
      <c r="CD310" s="198">
        <f t="shared" ca="1" si="452"/>
        <v>0</v>
      </c>
      <c r="CE310" s="198"/>
      <c r="CF310" s="215"/>
      <c r="CG310" s="215"/>
      <c r="CH310" s="215"/>
      <c r="CI310" s="215"/>
      <c r="CJ310" s="215"/>
      <c r="CK310" s="215"/>
      <c r="CL310" s="215"/>
      <c r="CM310" s="215">
        <f t="shared" ref="CM310:CM341" si="489">IF(CN310=0,6500/31*CE310,0)</f>
        <v>0</v>
      </c>
      <c r="CN310" s="215"/>
      <c r="CO310" s="215"/>
      <c r="CP310" s="215">
        <f t="shared" si="417"/>
        <v>0</v>
      </c>
      <c r="CQ310" s="215">
        <f t="shared" si="453"/>
        <v>0</v>
      </c>
      <c r="CR310" s="215">
        <f t="shared" si="454"/>
        <v>0</v>
      </c>
      <c r="CS310" s="215"/>
      <c r="CT310" s="215">
        <f t="shared" si="418"/>
        <v>0</v>
      </c>
      <c r="CU310" s="369">
        <f t="shared" si="419"/>
        <v>0</v>
      </c>
      <c r="CV310" s="215">
        <f t="shared" si="420"/>
        <v>0</v>
      </c>
      <c r="CW310" s="215">
        <f t="shared" ca="1" si="421"/>
        <v>0</v>
      </c>
      <c r="CX310" s="215">
        <f t="shared" ca="1" si="455"/>
        <v>0</v>
      </c>
      <c r="CY310" s="215">
        <f t="shared" ca="1" si="422"/>
        <v>0</v>
      </c>
      <c r="CZ310" s="216">
        <f ca="1">IF(AND(CW310,CX310=0)=0,0,IF(CW310&gt;0,'На банк Приват'!$V$1,IF(CX310&gt;0,'На Укрсиб'!$V$1,0)))</f>
        <v>0</v>
      </c>
      <c r="DA310" s="204"/>
      <c r="DB310" s="204">
        <f t="shared" ca="1" si="423"/>
        <v>0</v>
      </c>
      <c r="DC310" s="204">
        <f t="shared" ca="1" si="424"/>
        <v>0</v>
      </c>
      <c r="DD310" s="204">
        <f t="shared" ca="1" si="456"/>
        <v>0</v>
      </c>
      <c r="DE310" s="204"/>
      <c r="DF310" s="217"/>
      <c r="DG310" s="217"/>
      <c r="DH310" s="217"/>
      <c r="DI310" s="217"/>
      <c r="DJ310" s="217"/>
      <c r="DK310" s="217"/>
      <c r="DL310" s="217"/>
      <c r="DM310" s="217">
        <f t="shared" si="457"/>
        <v>0</v>
      </c>
      <c r="DN310" s="217"/>
      <c r="DO310" s="217"/>
      <c r="DP310" s="763">
        <f t="shared" si="425"/>
        <v>0</v>
      </c>
      <c r="DQ310" s="217">
        <f t="shared" si="458"/>
        <v>0</v>
      </c>
      <c r="DR310" s="217">
        <f t="shared" si="459"/>
        <v>0</v>
      </c>
      <c r="DS310" s="217"/>
      <c r="DT310" s="217">
        <f t="shared" si="426"/>
        <v>0</v>
      </c>
      <c r="DU310" s="366">
        <f t="shared" si="460"/>
        <v>0</v>
      </c>
      <c r="DV310" s="217">
        <f t="shared" si="427"/>
        <v>0</v>
      </c>
      <c r="DW310" s="217">
        <f t="shared" ca="1" si="428"/>
        <v>0</v>
      </c>
      <c r="DX310" s="217">
        <f t="shared" ca="1" si="461"/>
        <v>0</v>
      </c>
      <c r="DY310" s="217">
        <f t="shared" ca="1" si="429"/>
        <v>0</v>
      </c>
      <c r="DZ310" s="218">
        <f ca="1">IF(AND(DW310,DX310=0)=0,0,IF(DW310&gt;0,'На банк Приват'!$AB$1,IF(DX310&gt;0,'На Укрсиб'!$V$1,0)))</f>
        <v>0</v>
      </c>
      <c r="EA310" s="207"/>
      <c r="EB310" s="207">
        <f t="shared" ca="1" si="430"/>
        <v>0</v>
      </c>
      <c r="EC310" s="207">
        <f t="shared" ca="1" si="431"/>
        <v>0</v>
      </c>
      <c r="ED310" s="207">
        <f t="shared" ca="1" si="462"/>
        <v>0</v>
      </c>
      <c r="EE310" s="207"/>
      <c r="EF310" s="219"/>
      <c r="EG310" s="219"/>
      <c r="EH310" s="219"/>
      <c r="EI310" s="219"/>
      <c r="EJ310" s="219"/>
      <c r="EK310" s="219"/>
      <c r="EL310" s="219"/>
      <c r="EM310" s="219">
        <f t="shared" si="432"/>
        <v>0</v>
      </c>
      <c r="EN310" s="219"/>
      <c r="EO310" s="219"/>
      <c r="EP310" s="219">
        <f t="shared" si="433"/>
        <v>0</v>
      </c>
      <c r="EQ310" s="219">
        <f t="shared" si="463"/>
        <v>0</v>
      </c>
      <c r="ER310" s="219">
        <f t="shared" si="464"/>
        <v>0</v>
      </c>
      <c r="ES310" s="219"/>
      <c r="ET310" s="219">
        <f t="shared" si="434"/>
        <v>0</v>
      </c>
      <c r="EU310" s="363">
        <f t="shared" si="465"/>
        <v>0</v>
      </c>
      <c r="EV310" s="219">
        <f t="shared" si="435"/>
        <v>0</v>
      </c>
      <c r="EW310" s="219">
        <f t="shared" ca="1" si="436"/>
        <v>0</v>
      </c>
      <c r="EX310" s="219">
        <f t="shared" ca="1" si="466"/>
        <v>0</v>
      </c>
      <c r="EY310" s="219">
        <f t="shared" ca="1" si="437"/>
        <v>0</v>
      </c>
      <c r="EZ310" s="220">
        <f ca="1">IF(AND(EW310,EX310=0)=0,0,IF(EW310&gt;0,'На банк Приват'!$AH$1,IF(EX310&gt;0,'На Укрсиб'!$AH$1,0)))</f>
        <v>0</v>
      </c>
      <c r="FA310" s="28">
        <f t="shared" ca="1" si="438"/>
        <v>0</v>
      </c>
      <c r="FB310" s="28">
        <f t="shared" ca="1" si="439"/>
        <v>0</v>
      </c>
      <c r="FC310" s="28">
        <f t="shared" ca="1" si="440"/>
        <v>0</v>
      </c>
      <c r="FD310" s="28">
        <f t="shared" ca="1" si="441"/>
        <v>0</v>
      </c>
      <c r="FE310" s="28">
        <f t="shared" ca="1" si="442"/>
        <v>299</v>
      </c>
      <c r="FF310">
        <f t="shared" si="443"/>
        <v>0</v>
      </c>
      <c r="FG310" s="531" t="s">
        <v>335</v>
      </c>
    </row>
    <row r="311" spans="1:163">
      <c r="A311" s="113"/>
      <c r="B311" s="113">
        <f t="shared" ca="1" si="396"/>
        <v>0</v>
      </c>
      <c r="C311" s="113">
        <f t="shared" ca="1" si="397"/>
        <v>0</v>
      </c>
      <c r="D311" s="113">
        <f t="shared" ca="1" si="488"/>
        <v>0</v>
      </c>
      <c r="E311" s="113">
        <f t="shared" si="398"/>
        <v>0</v>
      </c>
      <c r="F311" s="115"/>
      <c r="G311" s="209">
        <f t="shared" si="486"/>
        <v>0</v>
      </c>
      <c r="H311" s="209">
        <f t="shared" si="484"/>
        <v>0</v>
      </c>
      <c r="I311" s="209">
        <f t="shared" si="485"/>
        <v>0</v>
      </c>
      <c r="J311" s="209">
        <f t="shared" si="468"/>
        <v>0</v>
      </c>
      <c r="K311" s="209">
        <f t="shared" si="469"/>
        <v>0</v>
      </c>
      <c r="L311" s="209">
        <f t="shared" si="470"/>
        <v>0</v>
      </c>
      <c r="M311" s="209">
        <f t="shared" si="471"/>
        <v>0</v>
      </c>
      <c r="N311" s="209">
        <f t="shared" si="472"/>
        <v>0</v>
      </c>
      <c r="O311" s="209">
        <f t="shared" si="467"/>
        <v>0</v>
      </c>
      <c r="P311" s="211">
        <f t="shared" si="473"/>
        <v>0</v>
      </c>
      <c r="Q311" s="209">
        <f t="shared" si="474"/>
        <v>0</v>
      </c>
      <c r="R311" s="209">
        <f t="shared" si="475"/>
        <v>0</v>
      </c>
      <c r="S311" s="209">
        <f t="shared" si="476"/>
        <v>0</v>
      </c>
      <c r="T311" s="209">
        <f t="shared" si="477"/>
        <v>0</v>
      </c>
      <c r="U311" s="209">
        <f t="shared" si="478"/>
        <v>0</v>
      </c>
      <c r="V311" s="209">
        <f t="shared" si="479"/>
        <v>0</v>
      </c>
      <c r="W311" s="209">
        <f t="shared" ca="1" si="480"/>
        <v>0</v>
      </c>
      <c r="X311" s="209">
        <f t="shared" ca="1" si="481"/>
        <v>0</v>
      </c>
      <c r="Y311" s="209">
        <f t="shared" ca="1" si="482"/>
        <v>0</v>
      </c>
      <c r="Z311" s="210" t="str">
        <f t="shared" ca="1" si="399"/>
        <v xml:space="preserve">        </v>
      </c>
      <c r="AA311" s="185"/>
      <c r="AB311" s="185">
        <f t="shared" ca="1" si="400"/>
        <v>0</v>
      </c>
      <c r="AC311" s="185">
        <f t="shared" ca="1" si="401"/>
        <v>0</v>
      </c>
      <c r="AD311" s="185">
        <f t="shared" ca="1" si="444"/>
        <v>0</v>
      </c>
      <c r="AE311" s="185"/>
      <c r="AF311" s="211"/>
      <c r="AG311" s="211"/>
      <c r="AH311" s="211"/>
      <c r="AI311" s="211"/>
      <c r="AJ311" s="211"/>
      <c r="AK311" s="211"/>
      <c r="AL311" s="211"/>
      <c r="AM311" s="211"/>
      <c r="AN311" s="211"/>
      <c r="AO311" s="211"/>
      <c r="AP311" s="623">
        <f t="shared" si="402"/>
        <v>0</v>
      </c>
      <c r="AQ311" s="211">
        <f t="shared" si="445"/>
        <v>0</v>
      </c>
      <c r="AR311" s="211">
        <f t="shared" si="446"/>
        <v>0</v>
      </c>
      <c r="AS311" s="211"/>
      <c r="AT311" s="211">
        <f t="shared" si="403"/>
        <v>0</v>
      </c>
      <c r="AU311" s="358">
        <f t="shared" si="404"/>
        <v>0</v>
      </c>
      <c r="AV311" s="211">
        <f t="shared" si="405"/>
        <v>0</v>
      </c>
      <c r="AW311" s="211">
        <f t="shared" ca="1" si="406"/>
        <v>0</v>
      </c>
      <c r="AX311" s="211">
        <f t="shared" ca="1" si="483"/>
        <v>0</v>
      </c>
      <c r="AY311" s="211">
        <f t="shared" ca="1" si="407"/>
        <v>0</v>
      </c>
      <c r="AZ311" s="212">
        <f ca="1">IF(AND(AW311,AX311=0,AY311=0)=0,0,IF(AW311&gt;0,'На банк Приват'!$J$1,IF(AX311&gt;0,'На Укрсиб'!$J$1,0)))</f>
        <v>0</v>
      </c>
      <c r="BA311" s="191"/>
      <c r="BB311" s="191">
        <f t="shared" ca="1" si="408"/>
        <v>0</v>
      </c>
      <c r="BC311" s="191">
        <f t="shared" ca="1" si="409"/>
        <v>0</v>
      </c>
      <c r="BD311" s="191">
        <f t="shared" ca="1" si="447"/>
        <v>0</v>
      </c>
      <c r="BE311" s="191"/>
      <c r="BF311" s="213"/>
      <c r="BG311" s="213"/>
      <c r="BH311" s="213"/>
      <c r="BI311" s="213"/>
      <c r="BJ311" s="213"/>
      <c r="BK311" s="213"/>
      <c r="BL311" s="213"/>
      <c r="BM311" s="213"/>
      <c r="BN311" s="213"/>
      <c r="BO311" s="213"/>
      <c r="BP311" s="623">
        <f t="shared" si="410"/>
        <v>0</v>
      </c>
      <c r="BQ311" s="213">
        <f t="shared" si="448"/>
        <v>0</v>
      </c>
      <c r="BR311" s="213">
        <f t="shared" si="449"/>
        <v>0</v>
      </c>
      <c r="BS311" s="213"/>
      <c r="BT311" s="213">
        <f t="shared" si="411"/>
        <v>0</v>
      </c>
      <c r="BU311" s="362">
        <f t="shared" si="450"/>
        <v>0</v>
      </c>
      <c r="BV311" s="213">
        <f t="shared" si="412"/>
        <v>0</v>
      </c>
      <c r="BW311" s="213">
        <f t="shared" ca="1" si="413"/>
        <v>0</v>
      </c>
      <c r="BX311" s="213">
        <f t="shared" ca="1" si="451"/>
        <v>0</v>
      </c>
      <c r="BY311" s="213">
        <f t="shared" ca="1" si="414"/>
        <v>0</v>
      </c>
      <c r="BZ311" s="214">
        <f ca="1">IF(AND(BW311,BX311=0)=0,0,IF(BW311&gt;0,'На банк Приват'!$P$1,IF(BX311&gt;0,'На Укрсиб'!$P$1,0)))</f>
        <v>0</v>
      </c>
      <c r="CA311" s="198">
        <v>304</v>
      </c>
      <c r="CB311" s="198">
        <f t="shared" ca="1" si="415"/>
        <v>0</v>
      </c>
      <c r="CC311" s="198">
        <f t="shared" ca="1" si="416"/>
        <v>0</v>
      </c>
      <c r="CD311" s="198">
        <f t="shared" ca="1" si="452"/>
        <v>0</v>
      </c>
      <c r="CE311" s="198"/>
      <c r="CF311" s="215"/>
      <c r="CG311" s="215"/>
      <c r="CH311" s="215"/>
      <c r="CI311" s="215"/>
      <c r="CJ311" s="215"/>
      <c r="CK311" s="215"/>
      <c r="CL311" s="215"/>
      <c r="CM311" s="215">
        <f t="shared" si="489"/>
        <v>0</v>
      </c>
      <c r="CN311" s="215"/>
      <c r="CO311" s="215"/>
      <c r="CP311" s="215">
        <f t="shared" si="417"/>
        <v>0</v>
      </c>
      <c r="CQ311" s="215">
        <f t="shared" si="453"/>
        <v>0</v>
      </c>
      <c r="CR311" s="215">
        <f t="shared" si="454"/>
        <v>0</v>
      </c>
      <c r="CS311" s="215"/>
      <c r="CT311" s="215">
        <f t="shared" si="418"/>
        <v>0</v>
      </c>
      <c r="CU311" s="369">
        <f t="shared" si="419"/>
        <v>0</v>
      </c>
      <c r="CV311" s="215">
        <f t="shared" si="420"/>
        <v>0</v>
      </c>
      <c r="CW311" s="215">
        <f t="shared" ca="1" si="421"/>
        <v>0</v>
      </c>
      <c r="CX311" s="215">
        <f t="shared" ca="1" si="455"/>
        <v>0</v>
      </c>
      <c r="CY311" s="215">
        <f t="shared" ca="1" si="422"/>
        <v>0</v>
      </c>
      <c r="CZ311" s="216">
        <f ca="1">IF(AND(CW311,CX311=0)=0,0,IF(CW311&gt;0,'На банк Приват'!$V$1,IF(CX311&gt;0,'На Укрсиб'!$V$1,0)))</f>
        <v>0</v>
      </c>
      <c r="DA311" s="204"/>
      <c r="DB311" s="204">
        <f t="shared" ca="1" si="423"/>
        <v>0</v>
      </c>
      <c r="DC311" s="204">
        <f t="shared" ca="1" si="424"/>
        <v>0</v>
      </c>
      <c r="DD311" s="204">
        <f t="shared" ca="1" si="456"/>
        <v>0</v>
      </c>
      <c r="DE311" s="204"/>
      <c r="DF311" s="217"/>
      <c r="DG311" s="217"/>
      <c r="DH311" s="217"/>
      <c r="DI311" s="217"/>
      <c r="DJ311" s="217"/>
      <c r="DK311" s="217"/>
      <c r="DL311" s="217"/>
      <c r="DM311" s="217">
        <f t="shared" si="457"/>
        <v>0</v>
      </c>
      <c r="DN311" s="217"/>
      <c r="DO311" s="217"/>
      <c r="DP311" s="763">
        <f t="shared" si="425"/>
        <v>0</v>
      </c>
      <c r="DQ311" s="217">
        <f t="shared" si="458"/>
        <v>0</v>
      </c>
      <c r="DR311" s="217">
        <f t="shared" si="459"/>
        <v>0</v>
      </c>
      <c r="DS311" s="217"/>
      <c r="DT311" s="217">
        <f t="shared" si="426"/>
        <v>0</v>
      </c>
      <c r="DU311" s="366">
        <f t="shared" si="460"/>
        <v>0</v>
      </c>
      <c r="DV311" s="217">
        <f t="shared" si="427"/>
        <v>0</v>
      </c>
      <c r="DW311" s="217">
        <f t="shared" ca="1" si="428"/>
        <v>0</v>
      </c>
      <c r="DX311" s="217">
        <f t="shared" ca="1" si="461"/>
        <v>0</v>
      </c>
      <c r="DY311" s="217">
        <f t="shared" ca="1" si="429"/>
        <v>0</v>
      </c>
      <c r="DZ311" s="218">
        <f ca="1">IF(AND(DW311,DX311=0)=0,0,IF(DW311&gt;0,'На банк Приват'!$AB$1,IF(DX311&gt;0,'На Укрсиб'!$V$1,0)))</f>
        <v>0</v>
      </c>
      <c r="EA311" s="207"/>
      <c r="EB311" s="207">
        <f t="shared" ca="1" si="430"/>
        <v>0</v>
      </c>
      <c r="EC311" s="207">
        <f t="shared" ca="1" si="431"/>
        <v>0</v>
      </c>
      <c r="ED311" s="207">
        <f t="shared" ca="1" si="462"/>
        <v>0</v>
      </c>
      <c r="EE311" s="207"/>
      <c r="EF311" s="219"/>
      <c r="EG311" s="219"/>
      <c r="EH311" s="219"/>
      <c r="EI311" s="219"/>
      <c r="EJ311" s="219"/>
      <c r="EK311" s="219"/>
      <c r="EL311" s="219"/>
      <c r="EM311" s="219">
        <f t="shared" si="432"/>
        <v>0</v>
      </c>
      <c r="EN311" s="219"/>
      <c r="EO311" s="219"/>
      <c r="EP311" s="219">
        <f t="shared" si="433"/>
        <v>0</v>
      </c>
      <c r="EQ311" s="219">
        <f t="shared" si="463"/>
        <v>0</v>
      </c>
      <c r="ER311" s="219">
        <f t="shared" si="464"/>
        <v>0</v>
      </c>
      <c r="ES311" s="219"/>
      <c r="ET311" s="219">
        <f t="shared" si="434"/>
        <v>0</v>
      </c>
      <c r="EU311" s="363">
        <f t="shared" si="465"/>
        <v>0</v>
      </c>
      <c r="EV311" s="219">
        <f t="shared" si="435"/>
        <v>0</v>
      </c>
      <c r="EW311" s="219">
        <f t="shared" ca="1" si="436"/>
        <v>0</v>
      </c>
      <c r="EX311" s="219">
        <f t="shared" ca="1" si="466"/>
        <v>0</v>
      </c>
      <c r="EY311" s="219">
        <f t="shared" ca="1" si="437"/>
        <v>0</v>
      </c>
      <c r="EZ311" s="220">
        <f ca="1">IF(AND(EW311,EX311=0)=0,0,IF(EW311&gt;0,'На банк Приват'!$AH$1,IF(EX311&gt;0,'На Укрсиб'!$AH$1,0)))</f>
        <v>0</v>
      </c>
      <c r="FA311" s="28">
        <f t="shared" ca="1" si="438"/>
        <v>0</v>
      </c>
      <c r="FB311" s="28">
        <f t="shared" ca="1" si="439"/>
        <v>0</v>
      </c>
      <c r="FC311" s="28">
        <f t="shared" ca="1" si="440"/>
        <v>0</v>
      </c>
      <c r="FD311" s="28">
        <f t="shared" ca="1" si="441"/>
        <v>0</v>
      </c>
      <c r="FE311" s="28">
        <f t="shared" ca="1" si="442"/>
        <v>300</v>
      </c>
      <c r="FF311">
        <f t="shared" si="443"/>
        <v>0</v>
      </c>
      <c r="FG311" s="531" t="s">
        <v>193</v>
      </c>
    </row>
    <row r="312" spans="1:163">
      <c r="A312" s="113"/>
      <c r="B312" s="113">
        <f t="shared" ca="1" si="396"/>
        <v>0</v>
      </c>
      <c r="C312" s="113">
        <f t="shared" ca="1" si="397"/>
        <v>0</v>
      </c>
      <c r="D312" s="113">
        <f t="shared" ca="1" si="488"/>
        <v>0</v>
      </c>
      <c r="E312" s="113">
        <f t="shared" si="398"/>
        <v>0</v>
      </c>
      <c r="F312" s="115"/>
      <c r="G312" s="209">
        <f t="shared" si="486"/>
        <v>0</v>
      </c>
      <c r="H312" s="209">
        <f t="shared" si="484"/>
        <v>0</v>
      </c>
      <c r="I312" s="209">
        <f t="shared" si="485"/>
        <v>0</v>
      </c>
      <c r="J312" s="209">
        <f t="shared" si="468"/>
        <v>0</v>
      </c>
      <c r="K312" s="209">
        <f t="shared" si="469"/>
        <v>0</v>
      </c>
      <c r="L312" s="209">
        <f t="shared" si="470"/>
        <v>0</v>
      </c>
      <c r="M312" s="209">
        <f t="shared" si="471"/>
        <v>0</v>
      </c>
      <c r="N312" s="209">
        <f t="shared" si="472"/>
        <v>0</v>
      </c>
      <c r="O312" s="209">
        <f t="shared" si="467"/>
        <v>0</v>
      </c>
      <c r="P312" s="211">
        <f t="shared" si="473"/>
        <v>0</v>
      </c>
      <c r="Q312" s="209">
        <f t="shared" si="474"/>
        <v>0</v>
      </c>
      <c r="R312" s="209">
        <f t="shared" si="475"/>
        <v>0</v>
      </c>
      <c r="S312" s="209">
        <f t="shared" si="476"/>
        <v>0</v>
      </c>
      <c r="T312" s="209">
        <f t="shared" si="477"/>
        <v>0</v>
      </c>
      <c r="U312" s="209">
        <f t="shared" si="478"/>
        <v>0</v>
      </c>
      <c r="V312" s="209">
        <f t="shared" si="479"/>
        <v>0</v>
      </c>
      <c r="W312" s="209">
        <f t="shared" ca="1" si="480"/>
        <v>0</v>
      </c>
      <c r="X312" s="209">
        <f t="shared" ca="1" si="481"/>
        <v>0</v>
      </c>
      <c r="Y312" s="209">
        <f t="shared" ca="1" si="482"/>
        <v>0</v>
      </c>
      <c r="Z312" s="210" t="str">
        <f t="shared" ca="1" si="399"/>
        <v xml:space="preserve">        </v>
      </c>
      <c r="AA312" s="185"/>
      <c r="AB312" s="185">
        <f t="shared" ca="1" si="400"/>
        <v>0</v>
      </c>
      <c r="AC312" s="185">
        <f t="shared" ca="1" si="401"/>
        <v>0</v>
      </c>
      <c r="AD312" s="185">
        <f t="shared" ca="1" si="444"/>
        <v>0</v>
      </c>
      <c r="AE312" s="185"/>
      <c r="AF312" s="211"/>
      <c r="AG312" s="211"/>
      <c r="AH312" s="211"/>
      <c r="AI312" s="211"/>
      <c r="AJ312" s="211"/>
      <c r="AK312" s="211"/>
      <c r="AL312" s="211"/>
      <c r="AM312" s="211"/>
      <c r="AN312" s="211"/>
      <c r="AO312" s="211"/>
      <c r="AP312" s="623">
        <f t="shared" si="402"/>
        <v>0</v>
      </c>
      <c r="AQ312" s="211">
        <f t="shared" si="445"/>
        <v>0</v>
      </c>
      <c r="AR312" s="211">
        <f t="shared" si="446"/>
        <v>0</v>
      </c>
      <c r="AS312" s="211"/>
      <c r="AT312" s="211">
        <f t="shared" si="403"/>
        <v>0</v>
      </c>
      <c r="AU312" s="358">
        <f t="shared" si="404"/>
        <v>0</v>
      </c>
      <c r="AV312" s="211">
        <f t="shared" si="405"/>
        <v>0</v>
      </c>
      <c r="AW312" s="211">
        <f t="shared" ca="1" si="406"/>
        <v>0</v>
      </c>
      <c r="AX312" s="211">
        <f t="shared" ca="1" si="483"/>
        <v>0</v>
      </c>
      <c r="AY312" s="211">
        <f t="shared" ca="1" si="407"/>
        <v>0</v>
      </c>
      <c r="AZ312" s="212">
        <f ca="1">IF(AND(AW312,AX312=0,AY312=0)=0,0,IF(AW312&gt;0,'На банк Приват'!$J$1,IF(AX312&gt;0,'На Укрсиб'!$J$1,0)))</f>
        <v>0</v>
      </c>
      <c r="BA312" s="191"/>
      <c r="BB312" s="191">
        <f t="shared" ca="1" si="408"/>
        <v>0</v>
      </c>
      <c r="BC312" s="191">
        <f t="shared" ca="1" si="409"/>
        <v>0</v>
      </c>
      <c r="BD312" s="191">
        <f t="shared" ca="1" si="447"/>
        <v>0</v>
      </c>
      <c r="BE312" s="191"/>
      <c r="BF312" s="213"/>
      <c r="BG312" s="213"/>
      <c r="BH312" s="213"/>
      <c r="BI312" s="213"/>
      <c r="BJ312" s="213"/>
      <c r="BK312" s="213"/>
      <c r="BL312" s="213"/>
      <c r="BM312" s="213"/>
      <c r="BN312" s="213"/>
      <c r="BO312" s="213"/>
      <c r="BP312" s="623">
        <f t="shared" si="410"/>
        <v>0</v>
      </c>
      <c r="BQ312" s="213">
        <f t="shared" si="448"/>
        <v>0</v>
      </c>
      <c r="BR312" s="213">
        <f t="shared" si="449"/>
        <v>0</v>
      </c>
      <c r="BS312" s="213"/>
      <c r="BT312" s="213">
        <f t="shared" si="411"/>
        <v>0</v>
      </c>
      <c r="BU312" s="362">
        <f t="shared" si="450"/>
        <v>0</v>
      </c>
      <c r="BV312" s="213">
        <f t="shared" si="412"/>
        <v>0</v>
      </c>
      <c r="BW312" s="213">
        <f t="shared" ca="1" si="413"/>
        <v>0</v>
      </c>
      <c r="BX312" s="213">
        <f t="shared" ca="1" si="451"/>
        <v>0</v>
      </c>
      <c r="BY312" s="213">
        <f t="shared" ca="1" si="414"/>
        <v>0</v>
      </c>
      <c r="BZ312" s="214">
        <f ca="1">IF(AND(BW312,BX312=0)=0,0,IF(BW312&gt;0,'На банк Приват'!$P$1,IF(BX312&gt;0,'На Укрсиб'!$P$1,0)))</f>
        <v>0</v>
      </c>
      <c r="CA312" s="198">
        <v>305</v>
      </c>
      <c r="CB312" s="198">
        <f t="shared" ca="1" si="415"/>
        <v>0</v>
      </c>
      <c r="CC312" s="198">
        <f t="shared" ca="1" si="416"/>
        <v>0</v>
      </c>
      <c r="CD312" s="198">
        <f t="shared" ca="1" si="452"/>
        <v>0</v>
      </c>
      <c r="CE312" s="198"/>
      <c r="CF312" s="215"/>
      <c r="CG312" s="215"/>
      <c r="CH312" s="215"/>
      <c r="CI312" s="215"/>
      <c r="CJ312" s="215"/>
      <c r="CK312" s="215"/>
      <c r="CL312" s="215"/>
      <c r="CM312" s="215">
        <f t="shared" si="489"/>
        <v>0</v>
      </c>
      <c r="CN312" s="215"/>
      <c r="CO312" s="215"/>
      <c r="CP312" s="215">
        <f t="shared" si="417"/>
        <v>0</v>
      </c>
      <c r="CQ312" s="215">
        <f t="shared" si="453"/>
        <v>0</v>
      </c>
      <c r="CR312" s="215">
        <f t="shared" si="454"/>
        <v>0</v>
      </c>
      <c r="CS312" s="215"/>
      <c r="CT312" s="215">
        <f t="shared" si="418"/>
        <v>0</v>
      </c>
      <c r="CU312" s="369">
        <f t="shared" si="419"/>
        <v>0</v>
      </c>
      <c r="CV312" s="215">
        <f t="shared" si="420"/>
        <v>0</v>
      </c>
      <c r="CW312" s="215">
        <f t="shared" ca="1" si="421"/>
        <v>0</v>
      </c>
      <c r="CX312" s="215">
        <f t="shared" ca="1" si="455"/>
        <v>0</v>
      </c>
      <c r="CY312" s="215">
        <f t="shared" ca="1" si="422"/>
        <v>0</v>
      </c>
      <c r="CZ312" s="216">
        <f ca="1">IF(AND(CW312,CX312=0)=0,0,IF(CW312&gt;0,'На банк Приват'!$V$1,IF(CX312&gt;0,'На Укрсиб'!$V$1,0)))</f>
        <v>0</v>
      </c>
      <c r="DA312" s="204"/>
      <c r="DB312" s="204">
        <f t="shared" ca="1" si="423"/>
        <v>0</v>
      </c>
      <c r="DC312" s="204">
        <f t="shared" ca="1" si="424"/>
        <v>0</v>
      </c>
      <c r="DD312" s="204">
        <f t="shared" ca="1" si="456"/>
        <v>0</v>
      </c>
      <c r="DE312" s="204"/>
      <c r="DF312" s="217"/>
      <c r="DG312" s="217"/>
      <c r="DH312" s="217"/>
      <c r="DI312" s="217"/>
      <c r="DJ312" s="217"/>
      <c r="DK312" s="217"/>
      <c r="DL312" s="217"/>
      <c r="DM312" s="217">
        <f t="shared" si="457"/>
        <v>0</v>
      </c>
      <c r="DN312" s="217"/>
      <c r="DO312" s="217"/>
      <c r="DP312" s="763">
        <f t="shared" si="425"/>
        <v>0</v>
      </c>
      <c r="DQ312" s="217">
        <f t="shared" si="458"/>
        <v>0</v>
      </c>
      <c r="DR312" s="217">
        <f t="shared" si="459"/>
        <v>0</v>
      </c>
      <c r="DS312" s="217"/>
      <c r="DT312" s="217">
        <f t="shared" si="426"/>
        <v>0</v>
      </c>
      <c r="DU312" s="366">
        <f t="shared" si="460"/>
        <v>0</v>
      </c>
      <c r="DV312" s="217">
        <f t="shared" si="427"/>
        <v>0</v>
      </c>
      <c r="DW312" s="217">
        <f t="shared" ca="1" si="428"/>
        <v>0</v>
      </c>
      <c r="DX312" s="217">
        <f t="shared" ca="1" si="461"/>
        <v>0</v>
      </c>
      <c r="DY312" s="217">
        <f t="shared" ca="1" si="429"/>
        <v>0</v>
      </c>
      <c r="DZ312" s="218">
        <f ca="1">IF(AND(DW312,DX312=0)=0,0,IF(DW312&gt;0,'На банк Приват'!$AB$1,IF(DX312&gt;0,'На Укрсиб'!$V$1,0)))</f>
        <v>0</v>
      </c>
      <c r="EA312" s="207"/>
      <c r="EB312" s="207">
        <f t="shared" ca="1" si="430"/>
        <v>0</v>
      </c>
      <c r="EC312" s="207">
        <f t="shared" ca="1" si="431"/>
        <v>0</v>
      </c>
      <c r="ED312" s="207">
        <f t="shared" ca="1" si="462"/>
        <v>0</v>
      </c>
      <c r="EE312" s="207"/>
      <c r="EF312" s="219"/>
      <c r="EG312" s="219"/>
      <c r="EH312" s="219"/>
      <c r="EI312" s="219"/>
      <c r="EJ312" s="219"/>
      <c r="EK312" s="219"/>
      <c r="EL312" s="219"/>
      <c r="EM312" s="219">
        <f t="shared" si="432"/>
        <v>0</v>
      </c>
      <c r="EN312" s="219"/>
      <c r="EO312" s="219"/>
      <c r="EP312" s="219">
        <f t="shared" si="433"/>
        <v>0</v>
      </c>
      <c r="EQ312" s="219">
        <f t="shared" si="463"/>
        <v>0</v>
      </c>
      <c r="ER312" s="219">
        <f t="shared" si="464"/>
        <v>0</v>
      </c>
      <c r="ES312" s="219"/>
      <c r="ET312" s="219">
        <f t="shared" si="434"/>
        <v>0</v>
      </c>
      <c r="EU312" s="363">
        <f t="shared" si="465"/>
        <v>0</v>
      </c>
      <c r="EV312" s="219">
        <f t="shared" si="435"/>
        <v>0</v>
      </c>
      <c r="EW312" s="219">
        <f t="shared" ca="1" si="436"/>
        <v>0</v>
      </c>
      <c r="EX312" s="219">
        <f t="shared" ca="1" si="466"/>
        <v>0</v>
      </c>
      <c r="EY312" s="219">
        <f t="shared" ca="1" si="437"/>
        <v>0</v>
      </c>
      <c r="EZ312" s="220">
        <f ca="1">IF(AND(EW312,EX312=0)=0,0,IF(EW312&gt;0,'На банк Приват'!$AH$1,IF(EX312&gt;0,'На Укрсиб'!$AH$1,0)))</f>
        <v>0</v>
      </c>
      <c r="FA312" s="28">
        <f t="shared" ca="1" si="438"/>
        <v>0</v>
      </c>
      <c r="FB312" s="28">
        <f t="shared" ca="1" si="439"/>
        <v>0</v>
      </c>
      <c r="FC312" s="28">
        <f t="shared" ca="1" si="440"/>
        <v>0</v>
      </c>
      <c r="FD312" s="28">
        <f t="shared" ca="1" si="441"/>
        <v>0</v>
      </c>
      <c r="FE312" s="28">
        <f t="shared" ca="1" si="442"/>
        <v>301</v>
      </c>
      <c r="FF312">
        <f t="shared" si="443"/>
        <v>0</v>
      </c>
      <c r="FG312" s="531" t="s">
        <v>420</v>
      </c>
    </row>
    <row r="313" spans="1:163">
      <c r="A313" s="113"/>
      <c r="B313" s="113">
        <f t="shared" ca="1" si="396"/>
        <v>0</v>
      </c>
      <c r="C313" s="113">
        <f t="shared" ca="1" si="397"/>
        <v>0</v>
      </c>
      <c r="D313" s="113">
        <f t="shared" ca="1" si="488"/>
        <v>0</v>
      </c>
      <c r="E313" s="113">
        <f t="shared" si="398"/>
        <v>0</v>
      </c>
      <c r="F313" s="115"/>
      <c r="G313" s="209">
        <f t="shared" si="486"/>
        <v>0</v>
      </c>
      <c r="H313" s="209">
        <f t="shared" si="484"/>
        <v>0</v>
      </c>
      <c r="I313" s="209">
        <f t="shared" si="485"/>
        <v>0</v>
      </c>
      <c r="J313" s="209">
        <f t="shared" si="468"/>
        <v>0</v>
      </c>
      <c r="K313" s="209">
        <f t="shared" si="469"/>
        <v>0</v>
      </c>
      <c r="L313" s="209">
        <f t="shared" si="470"/>
        <v>0</v>
      </c>
      <c r="M313" s="209">
        <f t="shared" si="471"/>
        <v>0</v>
      </c>
      <c r="N313" s="209">
        <f t="shared" si="472"/>
        <v>0</v>
      </c>
      <c r="O313" s="209">
        <f t="shared" si="467"/>
        <v>0</v>
      </c>
      <c r="P313" s="211">
        <f t="shared" si="473"/>
        <v>0</v>
      </c>
      <c r="Q313" s="209">
        <f t="shared" si="474"/>
        <v>0</v>
      </c>
      <c r="R313" s="209">
        <f t="shared" si="475"/>
        <v>0</v>
      </c>
      <c r="S313" s="209">
        <f t="shared" si="476"/>
        <v>0</v>
      </c>
      <c r="T313" s="209">
        <f t="shared" si="477"/>
        <v>0</v>
      </c>
      <c r="U313" s="209">
        <f t="shared" si="478"/>
        <v>0</v>
      </c>
      <c r="V313" s="209">
        <f t="shared" si="479"/>
        <v>0</v>
      </c>
      <c r="W313" s="209">
        <f t="shared" ca="1" si="480"/>
        <v>0</v>
      </c>
      <c r="X313" s="209">
        <f t="shared" ca="1" si="481"/>
        <v>0</v>
      </c>
      <c r="Y313" s="209">
        <f t="shared" ca="1" si="482"/>
        <v>0</v>
      </c>
      <c r="Z313" s="210" t="str">
        <f t="shared" ca="1" si="399"/>
        <v xml:space="preserve">        </v>
      </c>
      <c r="AA313" s="185"/>
      <c r="AB313" s="185">
        <f t="shared" ca="1" si="400"/>
        <v>0</v>
      </c>
      <c r="AC313" s="185">
        <f t="shared" ca="1" si="401"/>
        <v>0</v>
      </c>
      <c r="AD313" s="185">
        <f t="shared" ca="1" si="444"/>
        <v>0</v>
      </c>
      <c r="AE313" s="185"/>
      <c r="AF313" s="211"/>
      <c r="AG313" s="211"/>
      <c r="AH313" s="211"/>
      <c r="AI313" s="211"/>
      <c r="AJ313" s="211"/>
      <c r="AK313" s="211"/>
      <c r="AL313" s="211"/>
      <c r="AM313" s="211"/>
      <c r="AN313" s="211"/>
      <c r="AO313" s="211"/>
      <c r="AP313" s="623">
        <f t="shared" si="402"/>
        <v>0</v>
      </c>
      <c r="AQ313" s="211">
        <f t="shared" si="445"/>
        <v>0</v>
      </c>
      <c r="AR313" s="211">
        <f t="shared" si="446"/>
        <v>0</v>
      </c>
      <c r="AS313" s="211"/>
      <c r="AT313" s="211">
        <f t="shared" si="403"/>
        <v>0</v>
      </c>
      <c r="AU313" s="358">
        <f t="shared" si="404"/>
        <v>0</v>
      </c>
      <c r="AV313" s="211">
        <f t="shared" si="405"/>
        <v>0</v>
      </c>
      <c r="AW313" s="211">
        <f t="shared" ca="1" si="406"/>
        <v>0</v>
      </c>
      <c r="AX313" s="211">
        <f t="shared" ca="1" si="483"/>
        <v>0</v>
      </c>
      <c r="AY313" s="211">
        <f t="shared" ca="1" si="407"/>
        <v>0</v>
      </c>
      <c r="AZ313" s="212">
        <f ca="1">IF(AND(AW313,AX313=0,AY313=0)=0,0,IF(AW313&gt;0,'На банк Приват'!$J$1,IF(AX313&gt;0,'На Укрсиб'!$J$1,0)))</f>
        <v>0</v>
      </c>
      <c r="BA313" s="191"/>
      <c r="BB313" s="191">
        <f t="shared" ca="1" si="408"/>
        <v>0</v>
      </c>
      <c r="BC313" s="191">
        <f t="shared" ca="1" si="409"/>
        <v>0</v>
      </c>
      <c r="BD313" s="191">
        <f t="shared" ca="1" si="447"/>
        <v>0</v>
      </c>
      <c r="BE313" s="191"/>
      <c r="BF313" s="213"/>
      <c r="BG313" s="213"/>
      <c r="BH313" s="213"/>
      <c r="BI313" s="213"/>
      <c r="BJ313" s="213"/>
      <c r="BK313" s="213"/>
      <c r="BL313" s="213"/>
      <c r="BM313" s="213"/>
      <c r="BN313" s="213"/>
      <c r="BO313" s="213"/>
      <c r="BP313" s="623">
        <f t="shared" si="410"/>
        <v>0</v>
      </c>
      <c r="BQ313" s="213">
        <f t="shared" si="448"/>
        <v>0</v>
      </c>
      <c r="BR313" s="213">
        <f t="shared" si="449"/>
        <v>0</v>
      </c>
      <c r="BS313" s="213"/>
      <c r="BT313" s="213">
        <f t="shared" si="411"/>
        <v>0</v>
      </c>
      <c r="BU313" s="362">
        <f t="shared" si="450"/>
        <v>0</v>
      </c>
      <c r="BV313" s="213">
        <f t="shared" si="412"/>
        <v>0</v>
      </c>
      <c r="BW313" s="213">
        <f t="shared" ca="1" si="413"/>
        <v>0</v>
      </c>
      <c r="BX313" s="213">
        <f t="shared" ca="1" si="451"/>
        <v>0</v>
      </c>
      <c r="BY313" s="213">
        <f t="shared" ca="1" si="414"/>
        <v>0</v>
      </c>
      <c r="BZ313" s="214">
        <f ca="1">IF(AND(BW313,BX313=0)=0,0,IF(BW313&gt;0,'На банк Приват'!$P$1,IF(BX313&gt;0,'На Укрсиб'!$P$1,0)))</f>
        <v>0</v>
      </c>
      <c r="CA313" s="198">
        <v>306</v>
      </c>
      <c r="CB313" s="198">
        <f t="shared" ca="1" si="415"/>
        <v>0</v>
      </c>
      <c r="CC313" s="198">
        <f t="shared" ca="1" si="416"/>
        <v>0</v>
      </c>
      <c r="CD313" s="198">
        <f t="shared" ca="1" si="452"/>
        <v>0</v>
      </c>
      <c r="CE313" s="198"/>
      <c r="CF313" s="215"/>
      <c r="CG313" s="215"/>
      <c r="CH313" s="215"/>
      <c r="CI313" s="215"/>
      <c r="CJ313" s="215"/>
      <c r="CK313" s="215"/>
      <c r="CL313" s="215"/>
      <c r="CM313" s="215">
        <f t="shared" si="489"/>
        <v>0</v>
      </c>
      <c r="CN313" s="215"/>
      <c r="CO313" s="215"/>
      <c r="CP313" s="215">
        <f t="shared" si="417"/>
        <v>0</v>
      </c>
      <c r="CQ313" s="215">
        <f t="shared" si="453"/>
        <v>0</v>
      </c>
      <c r="CR313" s="215">
        <f t="shared" si="454"/>
        <v>0</v>
      </c>
      <c r="CS313" s="215"/>
      <c r="CT313" s="215">
        <f t="shared" si="418"/>
        <v>0</v>
      </c>
      <c r="CU313" s="369">
        <f t="shared" si="419"/>
        <v>0</v>
      </c>
      <c r="CV313" s="215">
        <f t="shared" si="420"/>
        <v>0</v>
      </c>
      <c r="CW313" s="215">
        <f t="shared" ca="1" si="421"/>
        <v>0</v>
      </c>
      <c r="CX313" s="215">
        <f t="shared" ca="1" si="455"/>
        <v>0</v>
      </c>
      <c r="CY313" s="215">
        <f t="shared" ca="1" si="422"/>
        <v>0</v>
      </c>
      <c r="CZ313" s="216">
        <f ca="1">IF(AND(CW313,CX313=0)=0,0,IF(CW313&gt;0,'На банк Приват'!$V$1,IF(CX313&gt;0,'На Укрсиб'!$V$1,0)))</f>
        <v>0</v>
      </c>
      <c r="DA313" s="204"/>
      <c r="DB313" s="204">
        <f t="shared" ca="1" si="423"/>
        <v>0</v>
      </c>
      <c r="DC313" s="204">
        <f t="shared" ca="1" si="424"/>
        <v>0</v>
      </c>
      <c r="DD313" s="204">
        <f t="shared" ca="1" si="456"/>
        <v>0</v>
      </c>
      <c r="DE313" s="204"/>
      <c r="DF313" s="217"/>
      <c r="DG313" s="217"/>
      <c r="DH313" s="217"/>
      <c r="DI313" s="217"/>
      <c r="DJ313" s="217"/>
      <c r="DK313" s="217"/>
      <c r="DL313" s="217"/>
      <c r="DM313" s="217">
        <f t="shared" si="457"/>
        <v>0</v>
      </c>
      <c r="DN313" s="217"/>
      <c r="DO313" s="217"/>
      <c r="DP313" s="763">
        <f t="shared" si="425"/>
        <v>0</v>
      </c>
      <c r="DQ313" s="217">
        <f t="shared" si="458"/>
        <v>0</v>
      </c>
      <c r="DR313" s="217">
        <f t="shared" si="459"/>
        <v>0</v>
      </c>
      <c r="DS313" s="217"/>
      <c r="DT313" s="217">
        <f t="shared" si="426"/>
        <v>0</v>
      </c>
      <c r="DU313" s="366">
        <f t="shared" si="460"/>
        <v>0</v>
      </c>
      <c r="DV313" s="217">
        <f t="shared" si="427"/>
        <v>0</v>
      </c>
      <c r="DW313" s="217">
        <f t="shared" ca="1" si="428"/>
        <v>0</v>
      </c>
      <c r="DX313" s="217">
        <f t="shared" ca="1" si="461"/>
        <v>0</v>
      </c>
      <c r="DY313" s="217">
        <f t="shared" ca="1" si="429"/>
        <v>0</v>
      </c>
      <c r="DZ313" s="218">
        <f ca="1">IF(AND(DW313,DX313=0)=0,0,IF(DW313&gt;0,'На банк Приват'!$AB$1,IF(DX313&gt;0,'На Укрсиб'!$V$1,0)))</f>
        <v>0</v>
      </c>
      <c r="EA313" s="207"/>
      <c r="EB313" s="207">
        <f t="shared" ca="1" si="430"/>
        <v>0</v>
      </c>
      <c r="EC313" s="207">
        <f t="shared" ca="1" si="431"/>
        <v>0</v>
      </c>
      <c r="ED313" s="207">
        <f t="shared" ca="1" si="462"/>
        <v>0</v>
      </c>
      <c r="EE313" s="207"/>
      <c r="EF313" s="219"/>
      <c r="EG313" s="219"/>
      <c r="EH313" s="219"/>
      <c r="EI313" s="219"/>
      <c r="EJ313" s="219"/>
      <c r="EK313" s="219"/>
      <c r="EL313" s="219"/>
      <c r="EM313" s="219">
        <f t="shared" si="432"/>
        <v>0</v>
      </c>
      <c r="EN313" s="219"/>
      <c r="EO313" s="219"/>
      <c r="EP313" s="219">
        <f t="shared" si="433"/>
        <v>0</v>
      </c>
      <c r="EQ313" s="219">
        <f t="shared" si="463"/>
        <v>0</v>
      </c>
      <c r="ER313" s="219">
        <f t="shared" si="464"/>
        <v>0</v>
      </c>
      <c r="ES313" s="219"/>
      <c r="ET313" s="219">
        <f t="shared" si="434"/>
        <v>0</v>
      </c>
      <c r="EU313" s="363">
        <f t="shared" si="465"/>
        <v>0</v>
      </c>
      <c r="EV313" s="219">
        <f t="shared" si="435"/>
        <v>0</v>
      </c>
      <c r="EW313" s="219">
        <f t="shared" ca="1" si="436"/>
        <v>0</v>
      </c>
      <c r="EX313" s="219">
        <f t="shared" ca="1" si="466"/>
        <v>0</v>
      </c>
      <c r="EY313" s="219">
        <f t="shared" ca="1" si="437"/>
        <v>0</v>
      </c>
      <c r="EZ313" s="220">
        <f ca="1">IF(AND(EW313,EX313=0)=0,0,IF(EW313&gt;0,'На банк Приват'!$AH$1,IF(EX313&gt;0,'На Укрсиб'!$AH$1,0)))</f>
        <v>0</v>
      </c>
      <c r="FA313" s="28">
        <f t="shared" ca="1" si="438"/>
        <v>0</v>
      </c>
      <c r="FB313" s="28">
        <f t="shared" ca="1" si="439"/>
        <v>0</v>
      </c>
      <c r="FC313" s="28">
        <f t="shared" ca="1" si="440"/>
        <v>0</v>
      </c>
      <c r="FD313" s="28">
        <f t="shared" ca="1" si="441"/>
        <v>0</v>
      </c>
      <c r="FE313" s="28">
        <f t="shared" ca="1" si="442"/>
        <v>302</v>
      </c>
      <c r="FF313">
        <f t="shared" si="443"/>
        <v>0</v>
      </c>
      <c r="FG313" s="531" t="s">
        <v>194</v>
      </c>
    </row>
    <row r="314" spans="1:163">
      <c r="A314" s="113"/>
      <c r="B314" s="113">
        <f t="shared" ca="1" si="396"/>
        <v>0</v>
      </c>
      <c r="C314" s="113">
        <f t="shared" ca="1" si="397"/>
        <v>0</v>
      </c>
      <c r="D314" s="113">
        <f t="shared" ca="1" si="488"/>
        <v>0</v>
      </c>
      <c r="E314" s="113">
        <f t="shared" si="398"/>
        <v>0</v>
      </c>
      <c r="F314" s="115"/>
      <c r="G314" s="209">
        <f t="shared" si="486"/>
        <v>0</v>
      </c>
      <c r="H314" s="209">
        <f t="shared" si="484"/>
        <v>0</v>
      </c>
      <c r="I314" s="209">
        <f t="shared" si="485"/>
        <v>0</v>
      </c>
      <c r="J314" s="209">
        <f t="shared" si="468"/>
        <v>0</v>
      </c>
      <c r="K314" s="209">
        <f t="shared" si="469"/>
        <v>0</v>
      </c>
      <c r="L314" s="209">
        <f t="shared" si="470"/>
        <v>0</v>
      </c>
      <c r="M314" s="209">
        <f t="shared" si="471"/>
        <v>0</v>
      </c>
      <c r="N314" s="209">
        <f t="shared" si="472"/>
        <v>0</v>
      </c>
      <c r="O314" s="209">
        <f t="shared" si="467"/>
        <v>0</v>
      </c>
      <c r="P314" s="211">
        <f t="shared" si="473"/>
        <v>0</v>
      </c>
      <c r="Q314" s="209">
        <f t="shared" si="474"/>
        <v>0</v>
      </c>
      <c r="R314" s="209">
        <f t="shared" si="475"/>
        <v>0</v>
      </c>
      <c r="S314" s="209">
        <f t="shared" si="476"/>
        <v>0</v>
      </c>
      <c r="T314" s="209">
        <f t="shared" si="477"/>
        <v>0</v>
      </c>
      <c r="U314" s="209">
        <f t="shared" si="478"/>
        <v>0</v>
      </c>
      <c r="V314" s="209">
        <f t="shared" si="479"/>
        <v>0</v>
      </c>
      <c r="W314" s="209">
        <f t="shared" ca="1" si="480"/>
        <v>0</v>
      </c>
      <c r="X314" s="209">
        <f t="shared" ca="1" si="481"/>
        <v>0</v>
      </c>
      <c r="Y314" s="209">
        <f t="shared" ca="1" si="482"/>
        <v>0</v>
      </c>
      <c r="Z314" s="210" t="str">
        <f t="shared" ca="1" si="399"/>
        <v xml:space="preserve">        </v>
      </c>
      <c r="AA314" s="185"/>
      <c r="AB314" s="185">
        <f t="shared" ca="1" si="400"/>
        <v>0</v>
      </c>
      <c r="AC314" s="185">
        <f t="shared" ca="1" si="401"/>
        <v>0</v>
      </c>
      <c r="AD314" s="185">
        <f t="shared" ca="1" si="444"/>
        <v>0</v>
      </c>
      <c r="AE314" s="185"/>
      <c r="AF314" s="211"/>
      <c r="AG314" s="211"/>
      <c r="AH314" s="211"/>
      <c r="AI314" s="211"/>
      <c r="AJ314" s="211"/>
      <c r="AK314" s="211"/>
      <c r="AL314" s="211"/>
      <c r="AM314" s="211"/>
      <c r="AN314" s="211"/>
      <c r="AO314" s="211"/>
      <c r="AP314" s="623">
        <f t="shared" si="402"/>
        <v>0</v>
      </c>
      <c r="AQ314" s="211">
        <f t="shared" si="445"/>
        <v>0</v>
      </c>
      <c r="AR314" s="211">
        <f t="shared" si="446"/>
        <v>0</v>
      </c>
      <c r="AS314" s="211"/>
      <c r="AT314" s="211">
        <f t="shared" si="403"/>
        <v>0</v>
      </c>
      <c r="AU314" s="358">
        <f t="shared" si="404"/>
        <v>0</v>
      </c>
      <c r="AV314" s="211">
        <f t="shared" si="405"/>
        <v>0</v>
      </c>
      <c r="AW314" s="211">
        <f t="shared" ca="1" si="406"/>
        <v>0</v>
      </c>
      <c r="AX314" s="211">
        <f t="shared" ca="1" si="483"/>
        <v>0</v>
      </c>
      <c r="AY314" s="211">
        <f t="shared" ca="1" si="407"/>
        <v>0</v>
      </c>
      <c r="AZ314" s="212">
        <f ca="1">IF(AND(AW314,AX314=0,AY314=0)=0,0,IF(AW314&gt;0,'На банк Приват'!$J$1,IF(AX314&gt;0,'На Укрсиб'!J307,0)))</f>
        <v>0</v>
      </c>
      <c r="BA314" s="191"/>
      <c r="BB314" s="191">
        <f t="shared" ca="1" si="408"/>
        <v>0</v>
      </c>
      <c r="BC314" s="191">
        <f t="shared" ca="1" si="409"/>
        <v>0</v>
      </c>
      <c r="BD314" s="191">
        <f t="shared" ca="1" si="447"/>
        <v>0</v>
      </c>
      <c r="BE314" s="191"/>
      <c r="BF314" s="213"/>
      <c r="BG314" s="213"/>
      <c r="BH314" s="213"/>
      <c r="BI314" s="213"/>
      <c r="BJ314" s="213"/>
      <c r="BK314" s="213"/>
      <c r="BL314" s="213"/>
      <c r="BM314" s="213"/>
      <c r="BN314" s="213"/>
      <c r="BO314" s="213"/>
      <c r="BP314" s="623">
        <f t="shared" si="410"/>
        <v>0</v>
      </c>
      <c r="BQ314" s="213">
        <f t="shared" si="448"/>
        <v>0</v>
      </c>
      <c r="BR314" s="213">
        <f t="shared" si="449"/>
        <v>0</v>
      </c>
      <c r="BS314" s="213"/>
      <c r="BT314" s="213">
        <f t="shared" si="411"/>
        <v>0</v>
      </c>
      <c r="BU314" s="362">
        <f t="shared" si="450"/>
        <v>0</v>
      </c>
      <c r="BV314" s="213">
        <f t="shared" si="412"/>
        <v>0</v>
      </c>
      <c r="BW314" s="213">
        <f t="shared" ca="1" si="413"/>
        <v>0</v>
      </c>
      <c r="BX314" s="213">
        <f t="shared" ca="1" si="451"/>
        <v>0</v>
      </c>
      <c r="BY314" s="213">
        <f t="shared" ca="1" si="414"/>
        <v>0</v>
      </c>
      <c r="BZ314" s="214">
        <f ca="1">IF(AND(BW314,BX314=0)=0,0,IF(BW314&gt;0,'На банк Приват'!$P$1,IF(BX314&gt;0,'На Укрсиб'!$P$1,0)))</f>
        <v>0</v>
      </c>
      <c r="CA314" s="198">
        <v>307</v>
      </c>
      <c r="CB314" s="198">
        <f t="shared" ca="1" si="415"/>
        <v>0</v>
      </c>
      <c r="CC314" s="198">
        <f t="shared" ca="1" si="416"/>
        <v>0</v>
      </c>
      <c r="CD314" s="198">
        <f t="shared" ca="1" si="452"/>
        <v>0</v>
      </c>
      <c r="CE314" s="198"/>
      <c r="CF314" s="215"/>
      <c r="CG314" s="215"/>
      <c r="CH314" s="215"/>
      <c r="CI314" s="215"/>
      <c r="CJ314" s="215"/>
      <c r="CK314" s="215"/>
      <c r="CL314" s="215"/>
      <c r="CM314" s="215">
        <f t="shared" si="489"/>
        <v>0</v>
      </c>
      <c r="CN314" s="215"/>
      <c r="CO314" s="215"/>
      <c r="CP314" s="215">
        <f t="shared" si="417"/>
        <v>0</v>
      </c>
      <c r="CQ314" s="215">
        <f t="shared" si="453"/>
        <v>0</v>
      </c>
      <c r="CR314" s="215">
        <f t="shared" si="454"/>
        <v>0</v>
      </c>
      <c r="CS314" s="215"/>
      <c r="CT314" s="215">
        <f t="shared" si="418"/>
        <v>0</v>
      </c>
      <c r="CU314" s="369">
        <f t="shared" si="419"/>
        <v>0</v>
      </c>
      <c r="CV314" s="215">
        <f t="shared" si="420"/>
        <v>0</v>
      </c>
      <c r="CW314" s="215">
        <f t="shared" ca="1" si="421"/>
        <v>0</v>
      </c>
      <c r="CX314" s="215">
        <f t="shared" ca="1" si="455"/>
        <v>0</v>
      </c>
      <c r="CY314" s="215">
        <f t="shared" ca="1" si="422"/>
        <v>0</v>
      </c>
      <c r="CZ314" s="216">
        <f ca="1">IF(AND(CW314,CX314=0)=0,0,IF(CW314&gt;0,'На банк Приват'!$V$1,IF(CX314&gt;0,'На Укрсиб'!$V$1,0)))</f>
        <v>0</v>
      </c>
      <c r="DA314" s="204"/>
      <c r="DB314" s="204">
        <f t="shared" ca="1" si="423"/>
        <v>0</v>
      </c>
      <c r="DC314" s="204">
        <f t="shared" ca="1" si="424"/>
        <v>0</v>
      </c>
      <c r="DD314" s="204">
        <f t="shared" ca="1" si="456"/>
        <v>0</v>
      </c>
      <c r="DE314" s="204"/>
      <c r="DF314" s="217"/>
      <c r="DG314" s="217"/>
      <c r="DH314" s="217"/>
      <c r="DI314" s="217"/>
      <c r="DJ314" s="217"/>
      <c r="DK314" s="217"/>
      <c r="DL314" s="217"/>
      <c r="DM314" s="217">
        <f t="shared" si="457"/>
        <v>0</v>
      </c>
      <c r="DN314" s="217"/>
      <c r="DO314" s="217"/>
      <c r="DP314" s="763">
        <f t="shared" si="425"/>
        <v>0</v>
      </c>
      <c r="DQ314" s="217">
        <f t="shared" si="458"/>
        <v>0</v>
      </c>
      <c r="DR314" s="217">
        <f t="shared" si="459"/>
        <v>0</v>
      </c>
      <c r="DS314" s="217"/>
      <c r="DT314" s="217">
        <f t="shared" si="426"/>
        <v>0</v>
      </c>
      <c r="DU314" s="366">
        <f t="shared" si="460"/>
        <v>0</v>
      </c>
      <c r="DV314" s="217">
        <f t="shared" si="427"/>
        <v>0</v>
      </c>
      <c r="DW314" s="217">
        <f t="shared" ca="1" si="428"/>
        <v>0</v>
      </c>
      <c r="DX314" s="217">
        <f t="shared" ca="1" si="461"/>
        <v>0</v>
      </c>
      <c r="DY314" s="217">
        <f t="shared" ca="1" si="429"/>
        <v>0</v>
      </c>
      <c r="DZ314" s="218">
        <f ca="1">IF(AND(DW314,DX314=0)=0,0,IF(DW314&gt;0,'На банк Приват'!$AB$1,IF(DX314&gt;0,'На Укрсиб'!$V$1,0)))</f>
        <v>0</v>
      </c>
      <c r="EA314" s="207"/>
      <c r="EB314" s="207">
        <f t="shared" ca="1" si="430"/>
        <v>0</v>
      </c>
      <c r="EC314" s="207">
        <f t="shared" ca="1" si="431"/>
        <v>0</v>
      </c>
      <c r="ED314" s="207">
        <f t="shared" ca="1" si="462"/>
        <v>0</v>
      </c>
      <c r="EE314" s="207"/>
      <c r="EF314" s="219"/>
      <c r="EG314" s="219"/>
      <c r="EH314" s="219"/>
      <c r="EI314" s="219"/>
      <c r="EJ314" s="219"/>
      <c r="EK314" s="219"/>
      <c r="EL314" s="219"/>
      <c r="EM314" s="219">
        <f t="shared" si="432"/>
        <v>0</v>
      </c>
      <c r="EN314" s="219"/>
      <c r="EO314" s="219"/>
      <c r="EP314" s="219">
        <f t="shared" si="433"/>
        <v>0</v>
      </c>
      <c r="EQ314" s="219">
        <f t="shared" si="463"/>
        <v>0</v>
      </c>
      <c r="ER314" s="219">
        <f t="shared" si="464"/>
        <v>0</v>
      </c>
      <c r="ES314" s="219"/>
      <c r="ET314" s="219">
        <f t="shared" si="434"/>
        <v>0</v>
      </c>
      <c r="EU314" s="363">
        <f t="shared" si="465"/>
        <v>0</v>
      </c>
      <c r="EV314" s="219">
        <f t="shared" si="435"/>
        <v>0</v>
      </c>
      <c r="EW314" s="219">
        <f t="shared" ca="1" si="436"/>
        <v>0</v>
      </c>
      <c r="EX314" s="219">
        <f t="shared" ca="1" si="466"/>
        <v>0</v>
      </c>
      <c r="EY314" s="219">
        <f t="shared" ca="1" si="437"/>
        <v>0</v>
      </c>
      <c r="EZ314" s="220">
        <f ca="1">IF(AND(EW314,EX314=0)=0,0,IF(EW314&gt;0,'На банк Приват'!$AH$1,IF(EX314&gt;0,'На Укрсиб'!$AH$1,0)))</f>
        <v>0</v>
      </c>
      <c r="FA314" s="28">
        <f t="shared" ca="1" si="438"/>
        <v>0</v>
      </c>
      <c r="FB314" s="28">
        <f t="shared" ca="1" si="439"/>
        <v>0</v>
      </c>
      <c r="FC314" s="28">
        <f t="shared" ca="1" si="440"/>
        <v>0</v>
      </c>
      <c r="FD314" s="28">
        <f t="shared" ca="1" si="441"/>
        <v>0</v>
      </c>
      <c r="FE314" s="28">
        <f t="shared" ca="1" si="442"/>
        <v>303</v>
      </c>
      <c r="FF314">
        <f t="shared" si="443"/>
        <v>0</v>
      </c>
      <c r="FG314" s="533"/>
    </row>
    <row r="315" spans="1:163">
      <c r="A315" s="113"/>
      <c r="B315" s="113">
        <f t="shared" ca="1" si="396"/>
        <v>0</v>
      </c>
      <c r="C315" s="113">
        <f t="shared" ca="1" si="397"/>
        <v>0</v>
      </c>
      <c r="D315" s="113">
        <f t="shared" ca="1" si="488"/>
        <v>0</v>
      </c>
      <c r="E315" s="113">
        <f t="shared" si="398"/>
        <v>0</v>
      </c>
      <c r="F315" s="115"/>
      <c r="G315" s="209">
        <f t="shared" si="486"/>
        <v>0</v>
      </c>
      <c r="H315" s="209">
        <f t="shared" si="484"/>
        <v>0</v>
      </c>
      <c r="I315" s="209">
        <f t="shared" si="485"/>
        <v>0</v>
      </c>
      <c r="J315" s="209">
        <f t="shared" si="468"/>
        <v>0</v>
      </c>
      <c r="K315" s="209">
        <f t="shared" si="469"/>
        <v>0</v>
      </c>
      <c r="L315" s="209">
        <f t="shared" si="470"/>
        <v>0</v>
      </c>
      <c r="M315" s="209">
        <f t="shared" si="471"/>
        <v>0</v>
      </c>
      <c r="N315" s="209">
        <f t="shared" si="472"/>
        <v>0</v>
      </c>
      <c r="O315" s="209">
        <f t="shared" si="467"/>
        <v>0</v>
      </c>
      <c r="P315" s="211">
        <f t="shared" si="473"/>
        <v>0</v>
      </c>
      <c r="Q315" s="209">
        <f t="shared" si="474"/>
        <v>0</v>
      </c>
      <c r="R315" s="209">
        <f t="shared" si="475"/>
        <v>0</v>
      </c>
      <c r="S315" s="209">
        <f t="shared" si="476"/>
        <v>0</v>
      </c>
      <c r="T315" s="209">
        <f t="shared" si="477"/>
        <v>0</v>
      </c>
      <c r="U315" s="209">
        <f t="shared" si="478"/>
        <v>0</v>
      </c>
      <c r="V315" s="209">
        <f t="shared" si="479"/>
        <v>0</v>
      </c>
      <c r="W315" s="209">
        <f t="shared" ca="1" si="480"/>
        <v>0</v>
      </c>
      <c r="X315" s="209">
        <f t="shared" ca="1" si="481"/>
        <v>0</v>
      </c>
      <c r="Y315" s="209">
        <f t="shared" ca="1" si="482"/>
        <v>0</v>
      </c>
      <c r="Z315" s="210" t="str">
        <f t="shared" ca="1" si="399"/>
        <v xml:space="preserve">        </v>
      </c>
      <c r="AA315" s="185"/>
      <c r="AB315" s="185">
        <f t="shared" ca="1" si="400"/>
        <v>0</v>
      </c>
      <c r="AC315" s="185">
        <f t="shared" ca="1" si="401"/>
        <v>0</v>
      </c>
      <c r="AD315" s="185">
        <f t="shared" ca="1" si="444"/>
        <v>0</v>
      </c>
      <c r="AE315" s="185"/>
      <c r="AF315" s="211"/>
      <c r="AG315" s="211"/>
      <c r="AH315" s="211"/>
      <c r="AI315" s="211"/>
      <c r="AJ315" s="211"/>
      <c r="AK315" s="211"/>
      <c r="AL315" s="211"/>
      <c r="AM315" s="211"/>
      <c r="AN315" s="211"/>
      <c r="AO315" s="211"/>
      <c r="AP315" s="623">
        <f t="shared" si="402"/>
        <v>0</v>
      </c>
      <c r="AQ315" s="211">
        <f t="shared" si="445"/>
        <v>0</v>
      </c>
      <c r="AR315" s="211">
        <f t="shared" si="446"/>
        <v>0</v>
      </c>
      <c r="AS315" s="211"/>
      <c r="AT315" s="211">
        <f t="shared" si="403"/>
        <v>0</v>
      </c>
      <c r="AU315" s="358">
        <f t="shared" si="404"/>
        <v>0</v>
      </c>
      <c r="AV315" s="211">
        <f t="shared" si="405"/>
        <v>0</v>
      </c>
      <c r="AW315" s="211">
        <f t="shared" ca="1" si="406"/>
        <v>0</v>
      </c>
      <c r="AX315" s="211">
        <f t="shared" ca="1" si="483"/>
        <v>0</v>
      </c>
      <c r="AY315" s="211">
        <f t="shared" ca="1" si="407"/>
        <v>0</v>
      </c>
      <c r="AZ315" s="212">
        <f ca="1">IF(AND(AW315,AX315=0,AY315=0)=0,0,IF(AW315&gt;0,'На банк Приват'!$J$1,IF(AX315&gt;0,'На Укрсиб'!$J$1,0)))</f>
        <v>0</v>
      </c>
      <c r="BA315" s="191"/>
      <c r="BB315" s="191">
        <f t="shared" ca="1" si="408"/>
        <v>0</v>
      </c>
      <c r="BC315" s="191">
        <f t="shared" ca="1" si="409"/>
        <v>0</v>
      </c>
      <c r="BD315" s="191">
        <f t="shared" ca="1" si="447"/>
        <v>0</v>
      </c>
      <c r="BE315" s="191"/>
      <c r="BF315" s="213"/>
      <c r="BG315" s="213"/>
      <c r="BH315" s="213"/>
      <c r="BI315" s="213"/>
      <c r="BJ315" s="213"/>
      <c r="BK315" s="213"/>
      <c r="BL315" s="213"/>
      <c r="BM315" s="213"/>
      <c r="BN315" s="213"/>
      <c r="BO315" s="213"/>
      <c r="BP315" s="623">
        <f t="shared" si="410"/>
        <v>0</v>
      </c>
      <c r="BQ315" s="213">
        <f t="shared" si="448"/>
        <v>0</v>
      </c>
      <c r="BR315" s="213">
        <f t="shared" si="449"/>
        <v>0</v>
      </c>
      <c r="BS315" s="213"/>
      <c r="BT315" s="213">
        <f t="shared" si="411"/>
        <v>0</v>
      </c>
      <c r="BU315" s="362">
        <f t="shared" si="450"/>
        <v>0</v>
      </c>
      <c r="BV315" s="213">
        <f t="shared" si="412"/>
        <v>0</v>
      </c>
      <c r="BW315" s="213">
        <f t="shared" ca="1" si="413"/>
        <v>0</v>
      </c>
      <c r="BX315" s="213">
        <f t="shared" ca="1" si="451"/>
        <v>0</v>
      </c>
      <c r="BY315" s="213">
        <f t="shared" ca="1" si="414"/>
        <v>0</v>
      </c>
      <c r="BZ315" s="214">
        <f ca="1">IF(AND(BW315,BX315=0)=0,0,IF(BW315&gt;0,'На банк Приват'!$P$1,IF(BX315&gt;0,'На Укрсиб'!$P$1,0)))</f>
        <v>0</v>
      </c>
      <c r="CA315" s="198">
        <v>308</v>
      </c>
      <c r="CB315" s="198">
        <f t="shared" ca="1" si="415"/>
        <v>0</v>
      </c>
      <c r="CC315" s="198">
        <f t="shared" ca="1" si="416"/>
        <v>0</v>
      </c>
      <c r="CD315" s="198">
        <f t="shared" ca="1" si="452"/>
        <v>0</v>
      </c>
      <c r="CE315" s="198"/>
      <c r="CF315" s="215"/>
      <c r="CG315" s="215"/>
      <c r="CH315" s="215"/>
      <c r="CI315" s="215"/>
      <c r="CJ315" s="215"/>
      <c r="CK315" s="215"/>
      <c r="CL315" s="215"/>
      <c r="CM315" s="215">
        <f t="shared" si="489"/>
        <v>0</v>
      </c>
      <c r="CN315" s="215"/>
      <c r="CO315" s="215"/>
      <c r="CP315" s="215">
        <f t="shared" si="417"/>
        <v>0</v>
      </c>
      <c r="CQ315" s="215">
        <f t="shared" si="453"/>
        <v>0</v>
      </c>
      <c r="CR315" s="215">
        <f t="shared" si="454"/>
        <v>0</v>
      </c>
      <c r="CS315" s="215"/>
      <c r="CT315" s="215">
        <f t="shared" si="418"/>
        <v>0</v>
      </c>
      <c r="CU315" s="369">
        <f t="shared" si="419"/>
        <v>0</v>
      </c>
      <c r="CV315" s="215">
        <f t="shared" si="420"/>
        <v>0</v>
      </c>
      <c r="CW315" s="215">
        <f t="shared" ca="1" si="421"/>
        <v>0</v>
      </c>
      <c r="CX315" s="215">
        <f t="shared" ca="1" si="455"/>
        <v>0</v>
      </c>
      <c r="CY315" s="215">
        <f t="shared" ca="1" si="422"/>
        <v>0</v>
      </c>
      <c r="CZ315" s="216">
        <f ca="1">IF(AND(CW315,CX315=0)=0,0,IF(CW315&gt;0,'На банк Приват'!$V$1,IF(CX315&gt;0,'На Укрсиб'!$V$1,0)))</f>
        <v>0</v>
      </c>
      <c r="DA315" s="204"/>
      <c r="DB315" s="204">
        <f t="shared" ca="1" si="423"/>
        <v>0</v>
      </c>
      <c r="DC315" s="204">
        <f t="shared" ca="1" si="424"/>
        <v>0</v>
      </c>
      <c r="DD315" s="204">
        <f t="shared" ca="1" si="456"/>
        <v>0</v>
      </c>
      <c r="DE315" s="204"/>
      <c r="DF315" s="217"/>
      <c r="DG315" s="217"/>
      <c r="DH315" s="217"/>
      <c r="DI315" s="217"/>
      <c r="DJ315" s="217"/>
      <c r="DK315" s="217"/>
      <c r="DL315" s="217"/>
      <c r="DM315" s="217">
        <f t="shared" si="457"/>
        <v>0</v>
      </c>
      <c r="DN315" s="217"/>
      <c r="DO315" s="217"/>
      <c r="DP315" s="763">
        <f t="shared" si="425"/>
        <v>0</v>
      </c>
      <c r="DQ315" s="217">
        <f t="shared" si="458"/>
        <v>0</v>
      </c>
      <c r="DR315" s="217">
        <f t="shared" si="459"/>
        <v>0</v>
      </c>
      <c r="DS315" s="217"/>
      <c r="DT315" s="217">
        <f t="shared" si="426"/>
        <v>0</v>
      </c>
      <c r="DU315" s="366">
        <f t="shared" si="460"/>
        <v>0</v>
      </c>
      <c r="DV315" s="217">
        <f t="shared" si="427"/>
        <v>0</v>
      </c>
      <c r="DW315" s="217">
        <f t="shared" ca="1" si="428"/>
        <v>0</v>
      </c>
      <c r="DX315" s="217">
        <f t="shared" ca="1" si="461"/>
        <v>0</v>
      </c>
      <c r="DY315" s="217">
        <f t="shared" ca="1" si="429"/>
        <v>0</v>
      </c>
      <c r="DZ315" s="218">
        <f ca="1">IF(AND(DW315,DX315=0)=0,0,IF(DW315&gt;0,'На банк Приват'!$AB$1,IF(DX315&gt;0,'На Укрсиб'!$V$1,0)))</f>
        <v>0</v>
      </c>
      <c r="EA315" s="207"/>
      <c r="EB315" s="207">
        <f t="shared" ca="1" si="430"/>
        <v>0</v>
      </c>
      <c r="EC315" s="207">
        <f t="shared" ca="1" si="431"/>
        <v>0</v>
      </c>
      <c r="ED315" s="207">
        <f t="shared" ca="1" si="462"/>
        <v>0</v>
      </c>
      <c r="EE315" s="207"/>
      <c r="EF315" s="219"/>
      <c r="EG315" s="219"/>
      <c r="EH315" s="219"/>
      <c r="EI315" s="219"/>
      <c r="EJ315" s="219"/>
      <c r="EK315" s="219"/>
      <c r="EL315" s="219"/>
      <c r="EM315" s="219">
        <f t="shared" si="432"/>
        <v>0</v>
      </c>
      <c r="EN315" s="219"/>
      <c r="EO315" s="219"/>
      <c r="EP315" s="219">
        <f t="shared" si="433"/>
        <v>0</v>
      </c>
      <c r="EQ315" s="219">
        <f t="shared" si="463"/>
        <v>0</v>
      </c>
      <c r="ER315" s="219">
        <f t="shared" si="464"/>
        <v>0</v>
      </c>
      <c r="ES315" s="219"/>
      <c r="ET315" s="219">
        <f t="shared" si="434"/>
        <v>0</v>
      </c>
      <c r="EU315" s="363">
        <f t="shared" si="465"/>
        <v>0</v>
      </c>
      <c r="EV315" s="219">
        <f t="shared" si="435"/>
        <v>0</v>
      </c>
      <c r="EW315" s="219">
        <f t="shared" ca="1" si="436"/>
        <v>0</v>
      </c>
      <c r="EX315" s="219">
        <f t="shared" ca="1" si="466"/>
        <v>0</v>
      </c>
      <c r="EY315" s="219">
        <f t="shared" ca="1" si="437"/>
        <v>0</v>
      </c>
      <c r="EZ315" s="220">
        <f ca="1">IF(AND(EW315,EX315=0)=0,0,IF(EW315&gt;0,'На банк Приват'!$AH$1,IF(EX315&gt;0,'На Укрсиб'!$AH$1,0)))</f>
        <v>0</v>
      </c>
      <c r="FA315" s="28">
        <f t="shared" ca="1" si="438"/>
        <v>0</v>
      </c>
      <c r="FB315" s="28">
        <f t="shared" ca="1" si="439"/>
        <v>0</v>
      </c>
      <c r="FC315" s="28">
        <f t="shared" ca="1" si="440"/>
        <v>0</v>
      </c>
      <c r="FD315" s="28">
        <f t="shared" ca="1" si="441"/>
        <v>0</v>
      </c>
      <c r="FE315" s="28">
        <f t="shared" ca="1" si="442"/>
        <v>304</v>
      </c>
      <c r="FF315">
        <f t="shared" si="443"/>
        <v>0</v>
      </c>
      <c r="FG315" s="531" t="s">
        <v>195</v>
      </c>
    </row>
    <row r="316" spans="1:163">
      <c r="A316" s="113"/>
      <c r="B316" s="113">
        <f t="shared" ca="1" si="396"/>
        <v>0</v>
      </c>
      <c r="C316" s="113">
        <f t="shared" ca="1" si="397"/>
        <v>0</v>
      </c>
      <c r="D316" s="113">
        <f t="shared" ca="1" si="488"/>
        <v>0</v>
      </c>
      <c r="E316" s="113">
        <f t="shared" si="398"/>
        <v>0</v>
      </c>
      <c r="F316" s="115"/>
      <c r="G316" s="209">
        <f t="shared" si="486"/>
        <v>0</v>
      </c>
      <c r="H316" s="209">
        <f t="shared" si="484"/>
        <v>0</v>
      </c>
      <c r="I316" s="209">
        <f t="shared" si="485"/>
        <v>0</v>
      </c>
      <c r="J316" s="209">
        <f t="shared" si="468"/>
        <v>0</v>
      </c>
      <c r="K316" s="209">
        <f t="shared" si="469"/>
        <v>0</v>
      </c>
      <c r="L316" s="209">
        <f t="shared" si="470"/>
        <v>0</v>
      </c>
      <c r="M316" s="209">
        <f t="shared" si="471"/>
        <v>0</v>
      </c>
      <c r="N316" s="209">
        <f t="shared" si="472"/>
        <v>0</v>
      </c>
      <c r="O316" s="209">
        <f t="shared" si="467"/>
        <v>0</v>
      </c>
      <c r="P316" s="211">
        <f t="shared" si="473"/>
        <v>0</v>
      </c>
      <c r="Q316" s="209">
        <f t="shared" si="474"/>
        <v>0</v>
      </c>
      <c r="R316" s="209">
        <f t="shared" si="475"/>
        <v>0</v>
      </c>
      <c r="S316" s="209">
        <f t="shared" si="476"/>
        <v>0</v>
      </c>
      <c r="T316" s="209">
        <f t="shared" si="477"/>
        <v>0</v>
      </c>
      <c r="U316" s="209">
        <f t="shared" si="478"/>
        <v>0</v>
      </c>
      <c r="V316" s="209">
        <f t="shared" si="479"/>
        <v>0</v>
      </c>
      <c r="W316" s="209">
        <f t="shared" ca="1" si="480"/>
        <v>0</v>
      </c>
      <c r="X316" s="209">
        <f t="shared" ca="1" si="481"/>
        <v>0</v>
      </c>
      <c r="Y316" s="209">
        <f t="shared" ca="1" si="482"/>
        <v>0</v>
      </c>
      <c r="Z316" s="210" t="str">
        <f t="shared" ca="1" si="399"/>
        <v xml:space="preserve">        </v>
      </c>
      <c r="AA316" s="185"/>
      <c r="AB316" s="185">
        <f t="shared" ca="1" si="400"/>
        <v>0</v>
      </c>
      <c r="AC316" s="185">
        <f t="shared" ca="1" si="401"/>
        <v>0</v>
      </c>
      <c r="AD316" s="185">
        <f t="shared" ca="1" si="444"/>
        <v>0</v>
      </c>
      <c r="AE316" s="185"/>
      <c r="AF316" s="211"/>
      <c r="AG316" s="211"/>
      <c r="AH316" s="211"/>
      <c r="AI316" s="211"/>
      <c r="AJ316" s="211"/>
      <c r="AK316" s="211"/>
      <c r="AL316" s="211"/>
      <c r="AM316" s="211"/>
      <c r="AN316" s="211"/>
      <c r="AO316" s="211"/>
      <c r="AP316" s="623">
        <f t="shared" si="402"/>
        <v>0</v>
      </c>
      <c r="AQ316" s="211">
        <f t="shared" si="445"/>
        <v>0</v>
      </c>
      <c r="AR316" s="211">
        <f t="shared" si="446"/>
        <v>0</v>
      </c>
      <c r="AS316" s="211"/>
      <c r="AT316" s="211">
        <f t="shared" si="403"/>
        <v>0</v>
      </c>
      <c r="AU316" s="358">
        <f t="shared" si="404"/>
        <v>0</v>
      </c>
      <c r="AV316" s="211">
        <f t="shared" si="405"/>
        <v>0</v>
      </c>
      <c r="AW316" s="211">
        <f t="shared" ca="1" si="406"/>
        <v>0</v>
      </c>
      <c r="AX316" s="211">
        <f t="shared" ca="1" si="483"/>
        <v>0</v>
      </c>
      <c r="AY316" s="211">
        <f t="shared" ca="1" si="407"/>
        <v>0</v>
      </c>
      <c r="AZ316" s="212">
        <f ca="1">IF(AND(AW316,AX316=0,AY316=0)=0,0,IF(AW316&gt;0,'На банк Приват'!$J$1,IF(AX316&gt;0,'На Укрсиб'!$J$1,0)))</f>
        <v>0</v>
      </c>
      <c r="BA316" s="191"/>
      <c r="BB316" s="191">
        <f t="shared" ca="1" si="408"/>
        <v>0</v>
      </c>
      <c r="BC316" s="191">
        <f t="shared" ca="1" si="409"/>
        <v>0</v>
      </c>
      <c r="BD316" s="191">
        <f t="shared" ca="1" si="447"/>
        <v>0</v>
      </c>
      <c r="BE316" s="191"/>
      <c r="BF316" s="213"/>
      <c r="BG316" s="213"/>
      <c r="BH316" s="213"/>
      <c r="BI316" s="213"/>
      <c r="BJ316" s="213"/>
      <c r="BK316" s="213"/>
      <c r="BL316" s="213"/>
      <c r="BM316" s="213"/>
      <c r="BN316" s="213"/>
      <c r="BO316" s="213"/>
      <c r="BP316" s="623">
        <f t="shared" si="410"/>
        <v>0</v>
      </c>
      <c r="BQ316" s="213">
        <f t="shared" si="448"/>
        <v>0</v>
      </c>
      <c r="BR316" s="213">
        <f t="shared" si="449"/>
        <v>0</v>
      </c>
      <c r="BS316" s="213"/>
      <c r="BT316" s="213">
        <f t="shared" si="411"/>
        <v>0</v>
      </c>
      <c r="BU316" s="362">
        <f t="shared" si="450"/>
        <v>0</v>
      </c>
      <c r="BV316" s="213">
        <f t="shared" si="412"/>
        <v>0</v>
      </c>
      <c r="BW316" s="213">
        <f t="shared" ca="1" si="413"/>
        <v>0</v>
      </c>
      <c r="BX316" s="213">
        <f t="shared" ca="1" si="451"/>
        <v>0</v>
      </c>
      <c r="BY316" s="213">
        <f t="shared" ca="1" si="414"/>
        <v>0</v>
      </c>
      <c r="BZ316" s="214">
        <f ca="1">IF(AND(BW316,BX316=0)=0,0,IF(BW316&gt;0,'На банк Приват'!$P$1,IF(BX316&gt;0,'На Укрсиб'!$P$1,0)))</f>
        <v>0</v>
      </c>
      <c r="CA316" s="198">
        <v>309</v>
      </c>
      <c r="CB316" s="198">
        <f t="shared" ca="1" si="415"/>
        <v>0</v>
      </c>
      <c r="CC316" s="198">
        <f t="shared" ca="1" si="416"/>
        <v>0</v>
      </c>
      <c r="CD316" s="198">
        <f t="shared" ca="1" si="452"/>
        <v>0</v>
      </c>
      <c r="CE316" s="198"/>
      <c r="CF316" s="215"/>
      <c r="CG316" s="215"/>
      <c r="CH316" s="215"/>
      <c r="CI316" s="215"/>
      <c r="CJ316" s="215"/>
      <c r="CK316" s="215"/>
      <c r="CL316" s="215"/>
      <c r="CM316" s="215">
        <f t="shared" si="489"/>
        <v>0</v>
      </c>
      <c r="CN316" s="215"/>
      <c r="CO316" s="215"/>
      <c r="CP316" s="215">
        <f t="shared" si="417"/>
        <v>0</v>
      </c>
      <c r="CQ316" s="215">
        <f t="shared" si="453"/>
        <v>0</v>
      </c>
      <c r="CR316" s="215">
        <f t="shared" si="454"/>
        <v>0</v>
      </c>
      <c r="CS316" s="215"/>
      <c r="CT316" s="215">
        <f t="shared" si="418"/>
        <v>0</v>
      </c>
      <c r="CU316" s="369">
        <f t="shared" si="419"/>
        <v>0</v>
      </c>
      <c r="CV316" s="215">
        <f t="shared" si="420"/>
        <v>0</v>
      </c>
      <c r="CW316" s="215">
        <f t="shared" ca="1" si="421"/>
        <v>0</v>
      </c>
      <c r="CX316" s="215">
        <f t="shared" ca="1" si="455"/>
        <v>0</v>
      </c>
      <c r="CY316" s="215">
        <f t="shared" ca="1" si="422"/>
        <v>0</v>
      </c>
      <c r="CZ316" s="216">
        <f ca="1">IF(AND(CW316,CX316=0)=0,0,IF(CW316&gt;0,'На банк Приват'!$V$1,IF(CX316&gt;0,'На Укрсиб'!$V$1,0)))</f>
        <v>0</v>
      </c>
      <c r="DA316" s="204"/>
      <c r="DB316" s="204">
        <f t="shared" ca="1" si="423"/>
        <v>0</v>
      </c>
      <c r="DC316" s="204">
        <f t="shared" ca="1" si="424"/>
        <v>0</v>
      </c>
      <c r="DD316" s="204">
        <f t="shared" ca="1" si="456"/>
        <v>0</v>
      </c>
      <c r="DE316" s="204"/>
      <c r="DF316" s="217"/>
      <c r="DG316" s="217"/>
      <c r="DH316" s="217"/>
      <c r="DI316" s="217"/>
      <c r="DJ316" s="217"/>
      <c r="DK316" s="217"/>
      <c r="DL316" s="217"/>
      <c r="DM316" s="217"/>
      <c r="DN316" s="217"/>
      <c r="DO316" s="217"/>
      <c r="DP316" s="763">
        <f t="shared" si="425"/>
        <v>0</v>
      </c>
      <c r="DQ316" s="217">
        <f t="shared" si="458"/>
        <v>0</v>
      </c>
      <c r="DR316" s="217">
        <f t="shared" si="459"/>
        <v>0</v>
      </c>
      <c r="DS316" s="217"/>
      <c r="DT316" s="217">
        <f t="shared" si="426"/>
        <v>0</v>
      </c>
      <c r="DU316" s="366">
        <f t="shared" si="460"/>
        <v>0</v>
      </c>
      <c r="DV316" s="217">
        <f t="shared" si="427"/>
        <v>0</v>
      </c>
      <c r="DW316" s="217">
        <f t="shared" ca="1" si="428"/>
        <v>0</v>
      </c>
      <c r="DX316" s="217">
        <f t="shared" ca="1" si="461"/>
        <v>0</v>
      </c>
      <c r="DY316" s="217">
        <f t="shared" ca="1" si="429"/>
        <v>0</v>
      </c>
      <c r="DZ316" s="218">
        <f ca="1">IF(AND(DW316,DX316=0)=0,0,IF(DW316&gt;0,'На банк Приват'!$AB$1,IF(DX316&gt;0,'На Укрсиб'!$V$1,0)))</f>
        <v>0</v>
      </c>
      <c r="EA316" s="207"/>
      <c r="EB316" s="207">
        <f t="shared" ca="1" si="430"/>
        <v>0</v>
      </c>
      <c r="EC316" s="207">
        <f t="shared" ca="1" si="431"/>
        <v>0</v>
      </c>
      <c r="ED316" s="207">
        <f t="shared" ca="1" si="462"/>
        <v>0</v>
      </c>
      <c r="EE316" s="207"/>
      <c r="EF316" s="219"/>
      <c r="EG316" s="219"/>
      <c r="EH316" s="219"/>
      <c r="EI316" s="219"/>
      <c r="EJ316" s="219"/>
      <c r="EK316" s="219"/>
      <c r="EL316" s="219"/>
      <c r="EM316" s="219">
        <f t="shared" si="432"/>
        <v>0</v>
      </c>
      <c r="EN316" s="219"/>
      <c r="EO316" s="219"/>
      <c r="EP316" s="219">
        <f t="shared" si="433"/>
        <v>0</v>
      </c>
      <c r="EQ316" s="219">
        <f t="shared" si="463"/>
        <v>0</v>
      </c>
      <c r="ER316" s="219">
        <f t="shared" si="464"/>
        <v>0</v>
      </c>
      <c r="ES316" s="219"/>
      <c r="ET316" s="219">
        <f t="shared" si="434"/>
        <v>0</v>
      </c>
      <c r="EU316" s="363">
        <f t="shared" si="465"/>
        <v>0</v>
      </c>
      <c r="EV316" s="219">
        <f t="shared" si="435"/>
        <v>0</v>
      </c>
      <c r="EW316" s="219">
        <f t="shared" ca="1" si="436"/>
        <v>0</v>
      </c>
      <c r="EX316" s="219">
        <f t="shared" ca="1" si="466"/>
        <v>0</v>
      </c>
      <c r="EY316" s="219">
        <f t="shared" ca="1" si="437"/>
        <v>0</v>
      </c>
      <c r="EZ316" s="220">
        <f ca="1">IF(AND(EW316,EX316=0)=0,0,IF(EW316&gt;0,'На банк Приват'!$AH$1,IF(EX316&gt;0,'На Укрсиб'!$AH$1,0)))</f>
        <v>0</v>
      </c>
      <c r="FA316" s="28">
        <f t="shared" ca="1" si="438"/>
        <v>0</v>
      </c>
      <c r="FB316" s="28">
        <f t="shared" ca="1" si="439"/>
        <v>0</v>
      </c>
      <c r="FC316" s="28">
        <f t="shared" ca="1" si="440"/>
        <v>0</v>
      </c>
      <c r="FD316" s="28">
        <f t="shared" ca="1" si="441"/>
        <v>0</v>
      </c>
      <c r="FE316" s="28">
        <f t="shared" ca="1" si="442"/>
        <v>305</v>
      </c>
      <c r="FF316">
        <f t="shared" si="443"/>
        <v>0</v>
      </c>
      <c r="FG316" s="531" t="s">
        <v>196</v>
      </c>
    </row>
    <row r="317" spans="1:163">
      <c r="A317" s="113"/>
      <c r="B317" s="113">
        <f t="shared" ca="1" si="396"/>
        <v>0</v>
      </c>
      <c r="C317" s="113">
        <f t="shared" ca="1" si="397"/>
        <v>0</v>
      </c>
      <c r="D317" s="113">
        <f t="shared" ca="1" si="488"/>
        <v>0</v>
      </c>
      <c r="E317" s="113">
        <f t="shared" si="398"/>
        <v>0</v>
      </c>
      <c r="F317" s="115"/>
      <c r="G317" s="209">
        <f t="shared" si="486"/>
        <v>0</v>
      </c>
      <c r="H317" s="209">
        <f t="shared" si="484"/>
        <v>0</v>
      </c>
      <c r="I317" s="209">
        <f t="shared" si="485"/>
        <v>0</v>
      </c>
      <c r="J317" s="209">
        <f t="shared" si="468"/>
        <v>0</v>
      </c>
      <c r="K317" s="209">
        <f t="shared" si="469"/>
        <v>0</v>
      </c>
      <c r="L317" s="209">
        <f t="shared" si="470"/>
        <v>0</v>
      </c>
      <c r="M317" s="209">
        <f t="shared" si="471"/>
        <v>0</v>
      </c>
      <c r="N317" s="209">
        <f t="shared" si="472"/>
        <v>0</v>
      </c>
      <c r="O317" s="209">
        <f t="shared" si="467"/>
        <v>0</v>
      </c>
      <c r="P317" s="211">
        <f t="shared" si="473"/>
        <v>0</v>
      </c>
      <c r="Q317" s="209">
        <f t="shared" si="474"/>
        <v>0</v>
      </c>
      <c r="R317" s="209">
        <f t="shared" si="475"/>
        <v>0</v>
      </c>
      <c r="S317" s="209">
        <f t="shared" si="476"/>
        <v>0</v>
      </c>
      <c r="T317" s="209">
        <f t="shared" si="477"/>
        <v>0</v>
      </c>
      <c r="U317" s="209">
        <f t="shared" si="478"/>
        <v>0</v>
      </c>
      <c r="V317" s="209">
        <f t="shared" si="479"/>
        <v>0</v>
      </c>
      <c r="W317" s="209">
        <f t="shared" ca="1" si="480"/>
        <v>0</v>
      </c>
      <c r="X317" s="209">
        <f t="shared" ca="1" si="481"/>
        <v>0</v>
      </c>
      <c r="Y317" s="209">
        <f t="shared" ca="1" si="482"/>
        <v>0</v>
      </c>
      <c r="Z317" s="210" t="str">
        <f t="shared" ca="1" si="399"/>
        <v xml:space="preserve">        </v>
      </c>
      <c r="AA317" s="185"/>
      <c r="AB317" s="185">
        <f t="shared" ca="1" si="400"/>
        <v>0</v>
      </c>
      <c r="AC317" s="185">
        <f t="shared" ca="1" si="401"/>
        <v>0</v>
      </c>
      <c r="AD317" s="185">
        <f t="shared" ca="1" si="444"/>
        <v>0</v>
      </c>
      <c r="AE317" s="185"/>
      <c r="AF317" s="211"/>
      <c r="AG317" s="211"/>
      <c r="AH317" s="211"/>
      <c r="AI317" s="211"/>
      <c r="AJ317" s="211"/>
      <c r="AK317" s="211"/>
      <c r="AL317" s="211"/>
      <c r="AM317" s="211"/>
      <c r="AN317" s="211"/>
      <c r="AO317" s="211"/>
      <c r="AP317" s="623">
        <f t="shared" si="402"/>
        <v>0</v>
      </c>
      <c r="AQ317" s="211">
        <f t="shared" si="445"/>
        <v>0</v>
      </c>
      <c r="AR317" s="211">
        <f t="shared" si="446"/>
        <v>0</v>
      </c>
      <c r="AS317" s="211"/>
      <c r="AT317" s="211">
        <f t="shared" si="403"/>
        <v>0</v>
      </c>
      <c r="AU317" s="358">
        <f t="shared" si="404"/>
        <v>0</v>
      </c>
      <c r="AV317" s="211">
        <f t="shared" si="405"/>
        <v>0</v>
      </c>
      <c r="AW317" s="211">
        <f t="shared" ca="1" si="406"/>
        <v>0</v>
      </c>
      <c r="AX317" s="211">
        <f t="shared" ca="1" si="483"/>
        <v>0</v>
      </c>
      <c r="AY317" s="211">
        <f t="shared" ca="1" si="407"/>
        <v>0</v>
      </c>
      <c r="AZ317" s="212">
        <f ca="1">IF(AND(AW317,AX317=0,AY317=0)=0,0,IF(AW317&gt;0,'На банк Приват'!$J$1,IF(AX317&gt;0,'На Укрсиб'!$J$1,0)))</f>
        <v>0</v>
      </c>
      <c r="BA317" s="191"/>
      <c r="BB317" s="191">
        <f t="shared" ca="1" si="408"/>
        <v>0</v>
      </c>
      <c r="BC317" s="191">
        <f t="shared" ca="1" si="409"/>
        <v>0</v>
      </c>
      <c r="BD317" s="191">
        <f t="shared" ca="1" si="447"/>
        <v>0</v>
      </c>
      <c r="BE317" s="191"/>
      <c r="BF317" s="213"/>
      <c r="BG317" s="213"/>
      <c r="BH317" s="213"/>
      <c r="BI317" s="213"/>
      <c r="BJ317" s="213"/>
      <c r="BK317" s="213"/>
      <c r="BL317" s="213"/>
      <c r="BM317" s="213"/>
      <c r="BN317" s="213"/>
      <c r="BO317" s="213"/>
      <c r="BP317" s="623">
        <f t="shared" si="410"/>
        <v>0</v>
      </c>
      <c r="BQ317" s="213">
        <f t="shared" si="448"/>
        <v>0</v>
      </c>
      <c r="BR317" s="213">
        <f t="shared" si="449"/>
        <v>0</v>
      </c>
      <c r="BS317" s="213"/>
      <c r="BT317" s="213">
        <f t="shared" si="411"/>
        <v>0</v>
      </c>
      <c r="BU317" s="362">
        <f t="shared" si="450"/>
        <v>0</v>
      </c>
      <c r="BV317" s="213">
        <f t="shared" si="412"/>
        <v>0</v>
      </c>
      <c r="BW317" s="213">
        <f t="shared" ca="1" si="413"/>
        <v>0</v>
      </c>
      <c r="BX317" s="213">
        <f t="shared" ca="1" si="451"/>
        <v>0</v>
      </c>
      <c r="BY317" s="213">
        <f t="shared" ca="1" si="414"/>
        <v>0</v>
      </c>
      <c r="BZ317" s="214">
        <f ca="1">IF(AND(BW317,BX317=0)=0,0,IF(BW317&gt;0,'На банк Приват'!$P$1,IF(BX317&gt;0,'На Укрсиб'!$P$1,0)))</f>
        <v>0</v>
      </c>
      <c r="CA317" s="198">
        <v>310</v>
      </c>
      <c r="CB317" s="198">
        <f t="shared" ca="1" si="415"/>
        <v>0</v>
      </c>
      <c r="CC317" s="198">
        <f t="shared" ca="1" si="416"/>
        <v>0</v>
      </c>
      <c r="CD317" s="198">
        <f t="shared" ca="1" si="452"/>
        <v>0</v>
      </c>
      <c r="CE317" s="198"/>
      <c r="CF317" s="215"/>
      <c r="CG317" s="215"/>
      <c r="CH317" s="215"/>
      <c r="CI317" s="215"/>
      <c r="CJ317" s="215"/>
      <c r="CK317" s="215"/>
      <c r="CL317" s="215"/>
      <c r="CM317" s="215">
        <f t="shared" si="489"/>
        <v>0</v>
      </c>
      <c r="CN317" s="215"/>
      <c r="CO317" s="215"/>
      <c r="CP317" s="215">
        <f t="shared" si="417"/>
        <v>0</v>
      </c>
      <c r="CQ317" s="215">
        <f t="shared" si="453"/>
        <v>0</v>
      </c>
      <c r="CR317" s="215">
        <f t="shared" si="454"/>
        <v>0</v>
      </c>
      <c r="CS317" s="215"/>
      <c r="CT317" s="215">
        <f t="shared" si="418"/>
        <v>0</v>
      </c>
      <c r="CU317" s="369">
        <f t="shared" si="419"/>
        <v>0</v>
      </c>
      <c r="CV317" s="215">
        <f t="shared" si="420"/>
        <v>0</v>
      </c>
      <c r="CW317" s="215">
        <f t="shared" ca="1" si="421"/>
        <v>0</v>
      </c>
      <c r="CX317" s="215">
        <f t="shared" ca="1" si="455"/>
        <v>0</v>
      </c>
      <c r="CY317" s="215">
        <f t="shared" ca="1" si="422"/>
        <v>0</v>
      </c>
      <c r="CZ317" s="216">
        <f ca="1">IF(AND(CW317,CX317=0)=0,0,IF(CW317&gt;0,'На банк Приват'!$V$1,IF(CX317&gt;0,'На Укрсиб'!$V$1,0)))</f>
        <v>0</v>
      </c>
      <c r="DA317" s="204"/>
      <c r="DB317" s="204">
        <f t="shared" ca="1" si="423"/>
        <v>0</v>
      </c>
      <c r="DC317" s="204">
        <f t="shared" ca="1" si="424"/>
        <v>0</v>
      </c>
      <c r="DD317" s="204">
        <f t="shared" ca="1" si="456"/>
        <v>0</v>
      </c>
      <c r="DE317" s="204"/>
      <c r="DF317" s="217"/>
      <c r="DG317" s="217"/>
      <c r="DH317" s="217"/>
      <c r="DI317" s="217"/>
      <c r="DJ317" s="217"/>
      <c r="DK317" s="217"/>
      <c r="DL317" s="217"/>
      <c r="DM317" s="217">
        <f t="shared" si="457"/>
        <v>0</v>
      </c>
      <c r="DN317" s="217"/>
      <c r="DO317" s="217"/>
      <c r="DP317" s="763">
        <f t="shared" si="425"/>
        <v>0</v>
      </c>
      <c r="DQ317" s="217">
        <f t="shared" si="458"/>
        <v>0</v>
      </c>
      <c r="DR317" s="217">
        <f t="shared" si="459"/>
        <v>0</v>
      </c>
      <c r="DS317" s="217"/>
      <c r="DT317" s="217">
        <f t="shared" si="426"/>
        <v>0</v>
      </c>
      <c r="DU317" s="366">
        <f t="shared" si="460"/>
        <v>0</v>
      </c>
      <c r="DV317" s="217">
        <f t="shared" si="427"/>
        <v>0</v>
      </c>
      <c r="DW317" s="217">
        <f t="shared" ca="1" si="428"/>
        <v>0</v>
      </c>
      <c r="DX317" s="217">
        <f t="shared" ca="1" si="461"/>
        <v>0</v>
      </c>
      <c r="DY317" s="217">
        <f t="shared" ca="1" si="429"/>
        <v>0</v>
      </c>
      <c r="DZ317" s="218">
        <f ca="1">IF(AND(DW317,DX317=0)=0,0,IF(DW317&gt;0,'На банк Приват'!$AB$1,IF(DX317&gt;0,'На Укрсиб'!$V$1,0)))</f>
        <v>0</v>
      </c>
      <c r="EA317" s="207"/>
      <c r="EB317" s="207">
        <f t="shared" ca="1" si="430"/>
        <v>0</v>
      </c>
      <c r="EC317" s="207">
        <f t="shared" ca="1" si="431"/>
        <v>0</v>
      </c>
      <c r="ED317" s="207">
        <f t="shared" ca="1" si="462"/>
        <v>0</v>
      </c>
      <c r="EE317" s="207"/>
      <c r="EF317" s="219"/>
      <c r="EG317" s="219"/>
      <c r="EH317" s="219"/>
      <c r="EI317" s="219"/>
      <c r="EJ317" s="219"/>
      <c r="EK317" s="219"/>
      <c r="EL317" s="219"/>
      <c r="EM317" s="219">
        <f t="shared" si="432"/>
        <v>0</v>
      </c>
      <c r="EN317" s="219"/>
      <c r="EO317" s="219"/>
      <c r="EP317" s="219">
        <f t="shared" si="433"/>
        <v>0</v>
      </c>
      <c r="EQ317" s="219">
        <f t="shared" si="463"/>
        <v>0</v>
      </c>
      <c r="ER317" s="219">
        <f t="shared" si="464"/>
        <v>0</v>
      </c>
      <c r="ES317" s="219"/>
      <c r="ET317" s="219">
        <f t="shared" si="434"/>
        <v>0</v>
      </c>
      <c r="EU317" s="363">
        <f t="shared" si="465"/>
        <v>0</v>
      </c>
      <c r="EV317" s="219">
        <f t="shared" si="435"/>
        <v>0</v>
      </c>
      <c r="EW317" s="219">
        <f t="shared" ca="1" si="436"/>
        <v>0</v>
      </c>
      <c r="EX317" s="219">
        <f t="shared" ca="1" si="466"/>
        <v>0</v>
      </c>
      <c r="EY317" s="219">
        <f t="shared" ca="1" si="437"/>
        <v>0</v>
      </c>
      <c r="EZ317" s="220">
        <f ca="1">IF(AND(EW317,EX317=0)=0,0,IF(EW317&gt;0,'На банк Приват'!$AH$1,IF(EX317&gt;0,'На Укрсиб'!$AH$1,0)))</f>
        <v>0</v>
      </c>
      <c r="FA317" s="28">
        <f t="shared" ca="1" si="438"/>
        <v>0</v>
      </c>
      <c r="FB317" s="28">
        <f t="shared" ca="1" si="439"/>
        <v>0</v>
      </c>
      <c r="FC317" s="28">
        <f t="shared" ca="1" si="440"/>
        <v>0</v>
      </c>
      <c r="FD317" s="28">
        <f t="shared" ca="1" si="441"/>
        <v>0</v>
      </c>
      <c r="FE317" s="28">
        <f t="shared" ca="1" si="442"/>
        <v>306</v>
      </c>
      <c r="FF317">
        <f t="shared" si="443"/>
        <v>0</v>
      </c>
      <c r="FG317" s="531" t="s">
        <v>74</v>
      </c>
    </row>
    <row r="318" spans="1:163">
      <c r="A318" s="113"/>
      <c r="B318" s="113">
        <f t="shared" ca="1" si="396"/>
        <v>0</v>
      </c>
      <c r="C318" s="113">
        <f t="shared" ca="1" si="397"/>
        <v>0</v>
      </c>
      <c r="D318" s="113">
        <f t="shared" ca="1" si="488"/>
        <v>0</v>
      </c>
      <c r="E318" s="113">
        <f t="shared" si="398"/>
        <v>0</v>
      </c>
      <c r="F318" s="115"/>
      <c r="G318" s="209">
        <f t="shared" si="486"/>
        <v>0</v>
      </c>
      <c r="H318" s="209">
        <f t="shared" si="484"/>
        <v>0</v>
      </c>
      <c r="I318" s="209">
        <f t="shared" si="485"/>
        <v>0</v>
      </c>
      <c r="J318" s="209">
        <f t="shared" si="468"/>
        <v>0</v>
      </c>
      <c r="K318" s="209">
        <f t="shared" si="469"/>
        <v>0</v>
      </c>
      <c r="L318" s="209">
        <f t="shared" si="470"/>
        <v>0</v>
      </c>
      <c r="M318" s="209">
        <f t="shared" si="471"/>
        <v>0</v>
      </c>
      <c r="N318" s="209">
        <f t="shared" si="472"/>
        <v>0</v>
      </c>
      <c r="O318" s="209">
        <f t="shared" si="467"/>
        <v>0</v>
      </c>
      <c r="P318" s="211">
        <f t="shared" si="473"/>
        <v>0</v>
      </c>
      <c r="Q318" s="209">
        <f t="shared" si="474"/>
        <v>0</v>
      </c>
      <c r="R318" s="209">
        <f t="shared" si="475"/>
        <v>0</v>
      </c>
      <c r="S318" s="209">
        <f t="shared" si="476"/>
        <v>0</v>
      </c>
      <c r="T318" s="209">
        <f t="shared" si="477"/>
        <v>0</v>
      </c>
      <c r="U318" s="209">
        <f t="shared" si="478"/>
        <v>0</v>
      </c>
      <c r="V318" s="209">
        <f t="shared" si="479"/>
        <v>0</v>
      </c>
      <c r="W318" s="209">
        <f t="shared" ca="1" si="480"/>
        <v>0</v>
      </c>
      <c r="X318" s="209">
        <f t="shared" ca="1" si="481"/>
        <v>0</v>
      </c>
      <c r="Y318" s="209">
        <f t="shared" ca="1" si="482"/>
        <v>0</v>
      </c>
      <c r="Z318" s="210" t="str">
        <f t="shared" ca="1" si="399"/>
        <v xml:space="preserve">        </v>
      </c>
      <c r="AA318" s="185"/>
      <c r="AB318" s="185">
        <f t="shared" ca="1" si="400"/>
        <v>0</v>
      </c>
      <c r="AC318" s="185">
        <f t="shared" ca="1" si="401"/>
        <v>0</v>
      </c>
      <c r="AD318" s="185">
        <f t="shared" ca="1" si="444"/>
        <v>0</v>
      </c>
      <c r="AE318" s="185"/>
      <c r="AF318" s="211"/>
      <c r="AG318" s="211"/>
      <c r="AH318" s="211"/>
      <c r="AI318" s="211"/>
      <c r="AJ318" s="211"/>
      <c r="AK318" s="211"/>
      <c r="AL318" s="211"/>
      <c r="AM318" s="211"/>
      <c r="AN318" s="211"/>
      <c r="AO318" s="211"/>
      <c r="AP318" s="623">
        <f t="shared" si="402"/>
        <v>0</v>
      </c>
      <c r="AQ318" s="211">
        <f t="shared" si="445"/>
        <v>0</v>
      </c>
      <c r="AR318" s="211">
        <f t="shared" si="446"/>
        <v>0</v>
      </c>
      <c r="AS318" s="211"/>
      <c r="AT318" s="211">
        <f t="shared" si="403"/>
        <v>0</v>
      </c>
      <c r="AU318" s="358">
        <f t="shared" si="404"/>
        <v>0</v>
      </c>
      <c r="AV318" s="211">
        <f t="shared" si="405"/>
        <v>0</v>
      </c>
      <c r="AW318" s="211">
        <f t="shared" ca="1" si="406"/>
        <v>0</v>
      </c>
      <c r="AX318" s="211">
        <f t="shared" ca="1" si="483"/>
        <v>0</v>
      </c>
      <c r="AY318" s="211">
        <f t="shared" ca="1" si="407"/>
        <v>0</v>
      </c>
      <c r="AZ318" s="212">
        <f ca="1">IF(AND(AW318,AX318=0,AY318=0)=0,0,IF(AW318&gt;0,'На банк Приват'!$J$1,IF(AX318&gt;0,'На Укрсиб'!$J$1,0)))</f>
        <v>0</v>
      </c>
      <c r="BA318" s="191"/>
      <c r="BB318" s="191">
        <f t="shared" ca="1" si="408"/>
        <v>0</v>
      </c>
      <c r="BC318" s="191">
        <f t="shared" ca="1" si="409"/>
        <v>0</v>
      </c>
      <c r="BD318" s="191">
        <f t="shared" ca="1" si="447"/>
        <v>0</v>
      </c>
      <c r="BE318" s="191"/>
      <c r="BF318" s="213"/>
      <c r="BG318" s="213"/>
      <c r="BH318" s="213"/>
      <c r="BI318" s="213"/>
      <c r="BJ318" s="213"/>
      <c r="BK318" s="213"/>
      <c r="BL318" s="213"/>
      <c r="BM318" s="213"/>
      <c r="BN318" s="213"/>
      <c r="BO318" s="213"/>
      <c r="BP318" s="623">
        <f t="shared" si="410"/>
        <v>0</v>
      </c>
      <c r="BQ318" s="213">
        <f t="shared" si="448"/>
        <v>0</v>
      </c>
      <c r="BR318" s="213">
        <f t="shared" si="449"/>
        <v>0</v>
      </c>
      <c r="BS318" s="213"/>
      <c r="BT318" s="213">
        <f t="shared" si="411"/>
        <v>0</v>
      </c>
      <c r="BU318" s="362">
        <f t="shared" si="450"/>
        <v>0</v>
      </c>
      <c r="BV318" s="213">
        <f t="shared" si="412"/>
        <v>0</v>
      </c>
      <c r="BW318" s="213">
        <f t="shared" ca="1" si="413"/>
        <v>0</v>
      </c>
      <c r="BX318" s="213">
        <f t="shared" ca="1" si="451"/>
        <v>0</v>
      </c>
      <c r="BY318" s="213">
        <f t="shared" ca="1" si="414"/>
        <v>0</v>
      </c>
      <c r="BZ318" s="214">
        <f ca="1">IF(AND(BW318,BX318=0)=0,0,IF(BW318&gt;0,'На банк Приват'!$P$1,IF(BX318&gt;0,'На Укрсиб'!$P$1,0)))</f>
        <v>0</v>
      </c>
      <c r="CA318" s="198">
        <v>311</v>
      </c>
      <c r="CB318" s="198">
        <f t="shared" ca="1" si="415"/>
        <v>0</v>
      </c>
      <c r="CC318" s="198">
        <f t="shared" ca="1" si="416"/>
        <v>0</v>
      </c>
      <c r="CD318" s="198">
        <f t="shared" ca="1" si="452"/>
        <v>0</v>
      </c>
      <c r="CE318" s="198"/>
      <c r="CF318" s="215"/>
      <c r="CG318" s="215"/>
      <c r="CH318" s="215"/>
      <c r="CI318" s="215"/>
      <c r="CJ318" s="215"/>
      <c r="CK318" s="215"/>
      <c r="CL318" s="215"/>
      <c r="CM318" s="215">
        <f t="shared" si="489"/>
        <v>0</v>
      </c>
      <c r="CN318" s="215"/>
      <c r="CO318" s="215"/>
      <c r="CP318" s="215">
        <f t="shared" si="417"/>
        <v>0</v>
      </c>
      <c r="CQ318" s="215">
        <f t="shared" si="453"/>
        <v>0</v>
      </c>
      <c r="CR318" s="215">
        <f t="shared" si="454"/>
        <v>0</v>
      </c>
      <c r="CS318" s="215"/>
      <c r="CT318" s="215">
        <f t="shared" si="418"/>
        <v>0</v>
      </c>
      <c r="CU318" s="369">
        <f t="shared" si="419"/>
        <v>0</v>
      </c>
      <c r="CV318" s="215">
        <f t="shared" si="420"/>
        <v>0</v>
      </c>
      <c r="CW318" s="215">
        <f t="shared" ca="1" si="421"/>
        <v>0</v>
      </c>
      <c r="CX318" s="215">
        <f t="shared" ca="1" si="455"/>
        <v>0</v>
      </c>
      <c r="CY318" s="215">
        <f t="shared" ca="1" si="422"/>
        <v>0</v>
      </c>
      <c r="CZ318" s="216">
        <f ca="1">IF(AND(CW318,CX318=0)=0,0,IF(CW318&gt;0,'На банк Приват'!$V$1,IF(CX318&gt;0,'На Укрсиб'!$V$1,0)))</f>
        <v>0</v>
      </c>
      <c r="DA318" s="204"/>
      <c r="DB318" s="204">
        <f t="shared" ca="1" si="423"/>
        <v>0</v>
      </c>
      <c r="DC318" s="204">
        <f t="shared" ca="1" si="424"/>
        <v>0</v>
      </c>
      <c r="DD318" s="204">
        <f t="shared" ca="1" si="456"/>
        <v>0</v>
      </c>
      <c r="DE318" s="204"/>
      <c r="DF318" s="217"/>
      <c r="DG318" s="217"/>
      <c r="DH318" s="217"/>
      <c r="DI318" s="217"/>
      <c r="DJ318" s="217"/>
      <c r="DK318" s="217"/>
      <c r="DL318" s="217"/>
      <c r="DM318" s="217"/>
      <c r="DN318" s="217"/>
      <c r="DO318" s="217"/>
      <c r="DP318" s="763">
        <f t="shared" si="425"/>
        <v>0</v>
      </c>
      <c r="DQ318" s="217">
        <f t="shared" si="458"/>
        <v>0</v>
      </c>
      <c r="DR318" s="217">
        <f t="shared" si="459"/>
        <v>0</v>
      </c>
      <c r="DS318" s="217"/>
      <c r="DT318" s="217">
        <f t="shared" si="426"/>
        <v>0</v>
      </c>
      <c r="DU318" s="366">
        <f t="shared" si="460"/>
        <v>0</v>
      </c>
      <c r="DV318" s="217">
        <f t="shared" si="427"/>
        <v>0</v>
      </c>
      <c r="DW318" s="217">
        <f t="shared" ca="1" si="428"/>
        <v>0</v>
      </c>
      <c r="DX318" s="217">
        <f t="shared" ca="1" si="461"/>
        <v>0</v>
      </c>
      <c r="DY318" s="217">
        <f t="shared" ca="1" si="429"/>
        <v>0</v>
      </c>
      <c r="DZ318" s="218">
        <f ca="1">IF(AND(DW318,DX318=0)=0,0,IF(DW318&gt;0,'На банк Приват'!$AB$1,IF(DX318&gt;0,'На Укрсиб'!$V$1,0)))</f>
        <v>0</v>
      </c>
      <c r="EA318" s="207"/>
      <c r="EB318" s="207">
        <f t="shared" ca="1" si="430"/>
        <v>0</v>
      </c>
      <c r="EC318" s="207">
        <f t="shared" ca="1" si="431"/>
        <v>0</v>
      </c>
      <c r="ED318" s="207">
        <f t="shared" ca="1" si="462"/>
        <v>0</v>
      </c>
      <c r="EE318" s="207"/>
      <c r="EF318" s="219"/>
      <c r="EG318" s="219"/>
      <c r="EH318" s="219"/>
      <c r="EI318" s="219"/>
      <c r="EJ318" s="219"/>
      <c r="EK318" s="219"/>
      <c r="EL318" s="219"/>
      <c r="EM318" s="219">
        <f t="shared" si="432"/>
        <v>0</v>
      </c>
      <c r="EN318" s="219"/>
      <c r="EO318" s="219"/>
      <c r="EP318" s="219">
        <f t="shared" si="433"/>
        <v>0</v>
      </c>
      <c r="EQ318" s="219">
        <f t="shared" si="463"/>
        <v>0</v>
      </c>
      <c r="ER318" s="219">
        <f t="shared" si="464"/>
        <v>0</v>
      </c>
      <c r="ES318" s="219"/>
      <c r="ET318" s="219">
        <f t="shared" si="434"/>
        <v>0</v>
      </c>
      <c r="EU318" s="363">
        <f t="shared" si="465"/>
        <v>0</v>
      </c>
      <c r="EV318" s="219">
        <f t="shared" si="435"/>
        <v>0</v>
      </c>
      <c r="EW318" s="219">
        <f t="shared" ca="1" si="436"/>
        <v>0</v>
      </c>
      <c r="EX318" s="219">
        <f t="shared" ca="1" si="466"/>
        <v>0</v>
      </c>
      <c r="EY318" s="219">
        <f t="shared" ca="1" si="437"/>
        <v>0</v>
      </c>
      <c r="EZ318" s="220">
        <f ca="1">IF(AND(EW318,EX318=0)=0,0,IF(EW318&gt;0,'На банк Приват'!$AH$1,IF(EX318&gt;0,'На Укрсиб'!$AH$1,0)))</f>
        <v>0</v>
      </c>
      <c r="FA318" s="28">
        <f t="shared" ca="1" si="438"/>
        <v>0</v>
      </c>
      <c r="FB318" s="28">
        <f t="shared" ca="1" si="439"/>
        <v>0</v>
      </c>
      <c r="FC318" s="28">
        <f t="shared" ca="1" si="440"/>
        <v>0</v>
      </c>
      <c r="FD318" s="28">
        <f t="shared" ca="1" si="441"/>
        <v>0</v>
      </c>
      <c r="FE318" s="28">
        <f t="shared" ca="1" si="442"/>
        <v>307</v>
      </c>
      <c r="FF318">
        <f t="shared" si="443"/>
        <v>0</v>
      </c>
      <c r="FG318" s="531" t="s">
        <v>466</v>
      </c>
    </row>
    <row r="319" spans="1:163">
      <c r="A319" s="113"/>
      <c r="B319" s="113">
        <f t="shared" ca="1" si="396"/>
        <v>0</v>
      </c>
      <c r="C319" s="113">
        <f t="shared" ca="1" si="397"/>
        <v>0</v>
      </c>
      <c r="D319" s="113">
        <f t="shared" ca="1" si="488"/>
        <v>0</v>
      </c>
      <c r="E319" s="113">
        <f t="shared" si="398"/>
        <v>0</v>
      </c>
      <c r="F319" s="115"/>
      <c r="G319" s="209">
        <f t="shared" si="486"/>
        <v>0</v>
      </c>
      <c r="H319" s="209">
        <f t="shared" si="484"/>
        <v>0</v>
      </c>
      <c r="I319" s="209">
        <f t="shared" si="485"/>
        <v>0</v>
      </c>
      <c r="J319" s="209">
        <f t="shared" si="468"/>
        <v>0</v>
      </c>
      <c r="K319" s="209">
        <f t="shared" si="469"/>
        <v>0</v>
      </c>
      <c r="L319" s="209">
        <f t="shared" si="470"/>
        <v>0</v>
      </c>
      <c r="M319" s="209">
        <f t="shared" si="471"/>
        <v>0</v>
      </c>
      <c r="N319" s="209">
        <f t="shared" si="472"/>
        <v>0</v>
      </c>
      <c r="O319" s="209">
        <f t="shared" si="467"/>
        <v>0</v>
      </c>
      <c r="P319" s="211">
        <f t="shared" si="473"/>
        <v>0</v>
      </c>
      <c r="Q319" s="209">
        <f t="shared" si="474"/>
        <v>0</v>
      </c>
      <c r="R319" s="209">
        <f t="shared" si="475"/>
        <v>0</v>
      </c>
      <c r="S319" s="209">
        <f t="shared" si="476"/>
        <v>0</v>
      </c>
      <c r="T319" s="209">
        <f t="shared" si="477"/>
        <v>0</v>
      </c>
      <c r="U319" s="209">
        <f t="shared" si="478"/>
        <v>0</v>
      </c>
      <c r="V319" s="209">
        <f t="shared" si="479"/>
        <v>0</v>
      </c>
      <c r="W319" s="209">
        <f t="shared" ca="1" si="480"/>
        <v>0</v>
      </c>
      <c r="X319" s="209">
        <f t="shared" ca="1" si="481"/>
        <v>0</v>
      </c>
      <c r="Y319" s="209">
        <f t="shared" ca="1" si="482"/>
        <v>0</v>
      </c>
      <c r="Z319" s="210" t="str">
        <f t="shared" ca="1" si="399"/>
        <v xml:space="preserve">        </v>
      </c>
      <c r="AA319" s="185"/>
      <c r="AB319" s="185">
        <f t="shared" ca="1" si="400"/>
        <v>0</v>
      </c>
      <c r="AC319" s="185">
        <f t="shared" ca="1" si="401"/>
        <v>0</v>
      </c>
      <c r="AD319" s="185">
        <f t="shared" ca="1" si="444"/>
        <v>0</v>
      </c>
      <c r="AE319" s="185"/>
      <c r="AF319" s="211"/>
      <c r="AG319" s="211"/>
      <c r="AH319" s="211"/>
      <c r="AI319" s="211"/>
      <c r="AJ319" s="211"/>
      <c r="AK319" s="211"/>
      <c r="AL319" s="211"/>
      <c r="AM319" s="211"/>
      <c r="AN319" s="211"/>
      <c r="AO319" s="211"/>
      <c r="AP319" s="623">
        <f t="shared" si="402"/>
        <v>0</v>
      </c>
      <c r="AQ319" s="211">
        <f t="shared" si="445"/>
        <v>0</v>
      </c>
      <c r="AR319" s="211">
        <f t="shared" si="446"/>
        <v>0</v>
      </c>
      <c r="AS319" s="211"/>
      <c r="AT319" s="211">
        <f t="shared" si="403"/>
        <v>0</v>
      </c>
      <c r="AU319" s="358">
        <f t="shared" si="404"/>
        <v>0</v>
      </c>
      <c r="AV319" s="211">
        <f t="shared" si="405"/>
        <v>0</v>
      </c>
      <c r="AW319" s="211">
        <f t="shared" ca="1" si="406"/>
        <v>0</v>
      </c>
      <c r="AX319" s="211">
        <f t="shared" ca="1" si="483"/>
        <v>0</v>
      </c>
      <c r="AY319" s="211">
        <f t="shared" ca="1" si="407"/>
        <v>0</v>
      </c>
      <c r="AZ319" s="212">
        <f ca="1">IF(AND(AW319,AX319=0,AY319=0)=0,0,IF(AW319&gt;0,'На банк Приват'!$J$1,IF(AX319&gt;0,'На Укрсиб'!$J$1,0)))</f>
        <v>0</v>
      </c>
      <c r="BA319" s="191"/>
      <c r="BB319" s="191">
        <f t="shared" ca="1" si="408"/>
        <v>0</v>
      </c>
      <c r="BC319" s="191">
        <f t="shared" ca="1" si="409"/>
        <v>0</v>
      </c>
      <c r="BD319" s="191">
        <f t="shared" ca="1" si="447"/>
        <v>0</v>
      </c>
      <c r="BE319" s="191"/>
      <c r="BF319" s="213"/>
      <c r="BG319" s="213"/>
      <c r="BH319" s="213"/>
      <c r="BI319" s="213"/>
      <c r="BJ319" s="213"/>
      <c r="BK319" s="213"/>
      <c r="BL319" s="213"/>
      <c r="BM319" s="213"/>
      <c r="BN319" s="213"/>
      <c r="BO319" s="213"/>
      <c r="BP319" s="623">
        <f t="shared" si="410"/>
        <v>0</v>
      </c>
      <c r="BQ319" s="213">
        <f t="shared" si="448"/>
        <v>0</v>
      </c>
      <c r="BR319" s="213">
        <f t="shared" si="449"/>
        <v>0</v>
      </c>
      <c r="BS319" s="213"/>
      <c r="BT319" s="213">
        <f t="shared" si="411"/>
        <v>0</v>
      </c>
      <c r="BU319" s="362">
        <f t="shared" si="450"/>
        <v>0</v>
      </c>
      <c r="BV319" s="213">
        <f t="shared" si="412"/>
        <v>0</v>
      </c>
      <c r="BW319" s="213">
        <f t="shared" ca="1" si="413"/>
        <v>0</v>
      </c>
      <c r="BX319" s="213">
        <f t="shared" ca="1" si="451"/>
        <v>0</v>
      </c>
      <c r="BY319" s="213">
        <f t="shared" ca="1" si="414"/>
        <v>0</v>
      </c>
      <c r="BZ319" s="214">
        <f ca="1">IF(AND(BW319,BX319=0)=0,0,IF(BW319&gt;0,'На банк Приват'!$P$1,IF(BX319&gt;0,'На Укрсиб'!$P$1,0)))</f>
        <v>0</v>
      </c>
      <c r="CA319" s="198">
        <v>312</v>
      </c>
      <c r="CB319" s="198">
        <f t="shared" ca="1" si="415"/>
        <v>0</v>
      </c>
      <c r="CC319" s="198">
        <f t="shared" ca="1" si="416"/>
        <v>0</v>
      </c>
      <c r="CD319" s="198">
        <f t="shared" ca="1" si="452"/>
        <v>0</v>
      </c>
      <c r="CE319" s="198"/>
      <c r="CF319" s="215"/>
      <c r="CG319" s="215"/>
      <c r="CH319" s="215"/>
      <c r="CI319" s="215"/>
      <c r="CJ319" s="215"/>
      <c r="CK319" s="215"/>
      <c r="CL319" s="215"/>
      <c r="CM319" s="215">
        <f t="shared" si="489"/>
        <v>0</v>
      </c>
      <c r="CN319" s="215"/>
      <c r="CO319" s="215"/>
      <c r="CP319" s="215">
        <f t="shared" si="417"/>
        <v>0</v>
      </c>
      <c r="CQ319" s="215">
        <f t="shared" si="453"/>
        <v>0</v>
      </c>
      <c r="CR319" s="215">
        <f t="shared" si="454"/>
        <v>0</v>
      </c>
      <c r="CS319" s="215"/>
      <c r="CT319" s="215">
        <f t="shared" si="418"/>
        <v>0</v>
      </c>
      <c r="CU319" s="369">
        <f t="shared" si="419"/>
        <v>0</v>
      </c>
      <c r="CV319" s="215">
        <f t="shared" si="420"/>
        <v>0</v>
      </c>
      <c r="CW319" s="215">
        <f t="shared" ca="1" si="421"/>
        <v>0</v>
      </c>
      <c r="CX319" s="215">
        <f t="shared" ca="1" si="455"/>
        <v>0</v>
      </c>
      <c r="CY319" s="215">
        <f t="shared" ca="1" si="422"/>
        <v>0</v>
      </c>
      <c r="CZ319" s="216">
        <f ca="1">IF(AND(CW319,CX319=0)=0,0,IF(CW319&gt;0,'На банк Приват'!$V$1,IF(CX319&gt;0,'На Укрсиб'!$V$1,0)))</f>
        <v>0</v>
      </c>
      <c r="DA319" s="204"/>
      <c r="DB319" s="204">
        <f t="shared" ca="1" si="423"/>
        <v>0</v>
      </c>
      <c r="DC319" s="204">
        <f t="shared" ca="1" si="424"/>
        <v>0</v>
      </c>
      <c r="DD319" s="204">
        <f t="shared" ca="1" si="456"/>
        <v>0</v>
      </c>
      <c r="DE319" s="204"/>
      <c r="DF319" s="217"/>
      <c r="DG319" s="217"/>
      <c r="DH319" s="217"/>
      <c r="DI319" s="217"/>
      <c r="DJ319" s="217"/>
      <c r="DK319" s="217"/>
      <c r="DL319" s="217"/>
      <c r="DM319" s="217"/>
      <c r="DN319" s="217"/>
      <c r="DO319" s="217"/>
      <c r="DP319" s="763">
        <f t="shared" si="425"/>
        <v>0</v>
      </c>
      <c r="DQ319" s="217">
        <f t="shared" si="458"/>
        <v>0</v>
      </c>
      <c r="DR319" s="217">
        <f t="shared" si="459"/>
        <v>0</v>
      </c>
      <c r="DS319" s="217"/>
      <c r="DT319" s="217">
        <f t="shared" si="426"/>
        <v>0</v>
      </c>
      <c r="DU319" s="366">
        <f t="shared" si="460"/>
        <v>0</v>
      </c>
      <c r="DV319" s="217">
        <f t="shared" si="427"/>
        <v>0</v>
      </c>
      <c r="DW319" s="217">
        <f t="shared" ca="1" si="428"/>
        <v>0</v>
      </c>
      <c r="DX319" s="217">
        <f t="shared" ca="1" si="461"/>
        <v>0</v>
      </c>
      <c r="DY319" s="217">
        <f t="shared" ca="1" si="429"/>
        <v>0</v>
      </c>
      <c r="DZ319" s="218">
        <f ca="1">IF(AND(DW319,DX319=0)=0,0,IF(DW319&gt;0,'На банк Приват'!$AB$1,IF(DX319&gt;0,'На Укрсиб'!$V$1,0)))</f>
        <v>0</v>
      </c>
      <c r="EA319" s="207"/>
      <c r="EB319" s="207">
        <f t="shared" ca="1" si="430"/>
        <v>0</v>
      </c>
      <c r="EC319" s="207">
        <f t="shared" ca="1" si="431"/>
        <v>0</v>
      </c>
      <c r="ED319" s="207">
        <f t="shared" ca="1" si="462"/>
        <v>0</v>
      </c>
      <c r="EE319" s="207"/>
      <c r="EF319" s="219"/>
      <c r="EG319" s="219"/>
      <c r="EH319" s="219"/>
      <c r="EI319" s="219"/>
      <c r="EJ319" s="219"/>
      <c r="EK319" s="219"/>
      <c r="EL319" s="219"/>
      <c r="EM319" s="219">
        <f t="shared" si="432"/>
        <v>0</v>
      </c>
      <c r="EN319" s="219"/>
      <c r="EO319" s="219"/>
      <c r="EP319" s="219">
        <f t="shared" si="433"/>
        <v>0</v>
      </c>
      <c r="EQ319" s="219">
        <f t="shared" si="463"/>
        <v>0</v>
      </c>
      <c r="ER319" s="219">
        <f t="shared" si="464"/>
        <v>0</v>
      </c>
      <c r="ES319" s="219"/>
      <c r="ET319" s="219">
        <f t="shared" si="434"/>
        <v>0</v>
      </c>
      <c r="EU319" s="363">
        <f t="shared" si="465"/>
        <v>0</v>
      </c>
      <c r="EV319" s="219">
        <f t="shared" si="435"/>
        <v>0</v>
      </c>
      <c r="EW319" s="219">
        <f t="shared" ca="1" si="436"/>
        <v>0</v>
      </c>
      <c r="EX319" s="219">
        <f t="shared" ca="1" si="466"/>
        <v>0</v>
      </c>
      <c r="EY319" s="219">
        <f t="shared" ca="1" si="437"/>
        <v>0</v>
      </c>
      <c r="EZ319" s="220">
        <f ca="1">IF(AND(EW319,EX319=0)=0,0,IF(EW319&gt;0,'На банк Приват'!$AH$1,IF(EX319&gt;0,'На Укрсиб'!$AH$1,0)))</f>
        <v>0</v>
      </c>
      <c r="FA319" s="28">
        <f t="shared" ca="1" si="438"/>
        <v>0</v>
      </c>
      <c r="FB319" s="28">
        <f t="shared" ca="1" si="439"/>
        <v>0</v>
      </c>
      <c r="FC319" s="28">
        <f t="shared" ca="1" si="440"/>
        <v>0</v>
      </c>
      <c r="FD319" s="28">
        <f t="shared" ca="1" si="441"/>
        <v>0</v>
      </c>
      <c r="FE319" s="28">
        <f t="shared" ca="1" si="442"/>
        <v>308</v>
      </c>
      <c r="FF319">
        <f t="shared" si="443"/>
        <v>0</v>
      </c>
      <c r="FG319" s="531" t="s">
        <v>483</v>
      </c>
    </row>
    <row r="320" spans="1:163">
      <c r="A320" s="113"/>
      <c r="B320" s="113">
        <f t="shared" ca="1" si="396"/>
        <v>0</v>
      </c>
      <c r="C320" s="113">
        <f t="shared" ca="1" si="397"/>
        <v>0</v>
      </c>
      <c r="D320" s="113">
        <f t="shared" ca="1" si="488"/>
        <v>0</v>
      </c>
      <c r="E320" s="113">
        <f t="shared" si="398"/>
        <v>0</v>
      </c>
      <c r="F320" s="115"/>
      <c r="G320" s="209">
        <f t="shared" si="486"/>
        <v>0</v>
      </c>
      <c r="H320" s="209">
        <f t="shared" si="484"/>
        <v>0</v>
      </c>
      <c r="I320" s="209">
        <f t="shared" si="485"/>
        <v>0</v>
      </c>
      <c r="J320" s="209">
        <f t="shared" si="468"/>
        <v>0</v>
      </c>
      <c r="K320" s="209">
        <f t="shared" si="469"/>
        <v>0</v>
      </c>
      <c r="L320" s="209">
        <f t="shared" si="470"/>
        <v>0</v>
      </c>
      <c r="M320" s="209">
        <f t="shared" si="471"/>
        <v>0</v>
      </c>
      <c r="N320" s="209">
        <f t="shared" si="472"/>
        <v>0</v>
      </c>
      <c r="O320" s="209">
        <f t="shared" si="467"/>
        <v>0</v>
      </c>
      <c r="P320" s="211">
        <f t="shared" si="473"/>
        <v>0</v>
      </c>
      <c r="Q320" s="209">
        <f t="shared" si="474"/>
        <v>0</v>
      </c>
      <c r="R320" s="209">
        <f t="shared" si="475"/>
        <v>0</v>
      </c>
      <c r="S320" s="209">
        <f t="shared" si="476"/>
        <v>0</v>
      </c>
      <c r="T320" s="209">
        <f t="shared" si="477"/>
        <v>0</v>
      </c>
      <c r="U320" s="209">
        <f t="shared" si="478"/>
        <v>0</v>
      </c>
      <c r="V320" s="209">
        <f t="shared" si="479"/>
        <v>0</v>
      </c>
      <c r="W320" s="209">
        <f t="shared" ca="1" si="480"/>
        <v>0</v>
      </c>
      <c r="X320" s="209">
        <f t="shared" ca="1" si="481"/>
        <v>0</v>
      </c>
      <c r="Y320" s="209">
        <f t="shared" ca="1" si="482"/>
        <v>0</v>
      </c>
      <c r="Z320" s="210" t="str">
        <f t="shared" ca="1" si="399"/>
        <v xml:space="preserve">        </v>
      </c>
      <c r="AA320" s="185"/>
      <c r="AB320" s="185">
        <f t="shared" ca="1" si="400"/>
        <v>0</v>
      </c>
      <c r="AC320" s="185">
        <f t="shared" ca="1" si="401"/>
        <v>0</v>
      </c>
      <c r="AD320" s="185">
        <f t="shared" ca="1" si="444"/>
        <v>0</v>
      </c>
      <c r="AE320" s="185"/>
      <c r="AF320" s="211"/>
      <c r="AG320" s="211"/>
      <c r="AH320" s="211"/>
      <c r="AI320" s="211"/>
      <c r="AJ320" s="211"/>
      <c r="AK320" s="211"/>
      <c r="AL320" s="211"/>
      <c r="AM320" s="211"/>
      <c r="AN320" s="211"/>
      <c r="AO320" s="211"/>
      <c r="AP320" s="623">
        <f t="shared" si="402"/>
        <v>0</v>
      </c>
      <c r="AQ320" s="211">
        <f t="shared" si="445"/>
        <v>0</v>
      </c>
      <c r="AR320" s="211">
        <f t="shared" si="446"/>
        <v>0</v>
      </c>
      <c r="AS320" s="211"/>
      <c r="AT320" s="211">
        <f t="shared" si="403"/>
        <v>0</v>
      </c>
      <c r="AU320" s="358">
        <f t="shared" si="404"/>
        <v>0</v>
      </c>
      <c r="AV320" s="211">
        <f t="shared" si="405"/>
        <v>0</v>
      </c>
      <c r="AW320" s="211">
        <f t="shared" ca="1" si="406"/>
        <v>0</v>
      </c>
      <c r="AX320" s="211">
        <f t="shared" ca="1" si="483"/>
        <v>0</v>
      </c>
      <c r="AY320" s="211">
        <f t="shared" ca="1" si="407"/>
        <v>0</v>
      </c>
      <c r="AZ320" s="212">
        <f ca="1">IF(AND(AW320,AX320=0,AY320=0)=0,0,IF(AW320&gt;0,'На банк Приват'!$J$1,IF(AX320&gt;0,'На Укрсиб'!$J$1,0)))</f>
        <v>0</v>
      </c>
      <c r="BA320" s="191"/>
      <c r="BB320" s="191">
        <f t="shared" ca="1" si="408"/>
        <v>0</v>
      </c>
      <c r="BC320" s="191">
        <f t="shared" ca="1" si="409"/>
        <v>0</v>
      </c>
      <c r="BD320" s="191">
        <f t="shared" ca="1" si="447"/>
        <v>0</v>
      </c>
      <c r="BE320" s="191"/>
      <c r="BF320" s="213"/>
      <c r="BG320" s="213"/>
      <c r="BH320" s="213"/>
      <c r="BI320" s="213"/>
      <c r="BJ320" s="213"/>
      <c r="BK320" s="213"/>
      <c r="BL320" s="213"/>
      <c r="BM320" s="213"/>
      <c r="BN320" s="213"/>
      <c r="BO320" s="213"/>
      <c r="BP320" s="623">
        <f t="shared" si="410"/>
        <v>0</v>
      </c>
      <c r="BQ320" s="213">
        <f t="shared" si="448"/>
        <v>0</v>
      </c>
      <c r="BR320" s="213">
        <f t="shared" si="449"/>
        <v>0</v>
      </c>
      <c r="BS320" s="213"/>
      <c r="BT320" s="213">
        <f t="shared" si="411"/>
        <v>0</v>
      </c>
      <c r="BU320" s="362">
        <f t="shared" si="450"/>
        <v>0</v>
      </c>
      <c r="BV320" s="213">
        <f t="shared" si="412"/>
        <v>0</v>
      </c>
      <c r="BW320" s="213">
        <f t="shared" ca="1" si="413"/>
        <v>0</v>
      </c>
      <c r="BX320" s="213">
        <f t="shared" ca="1" si="451"/>
        <v>0</v>
      </c>
      <c r="BY320" s="213">
        <f t="shared" ca="1" si="414"/>
        <v>0</v>
      </c>
      <c r="BZ320" s="214">
        <f ca="1">IF(AND(BW320,BX320=0)=0,0,IF(BW320&gt;0,'На банк Приват'!$P$1,IF(BX320&gt;0,'На Укрсиб'!$P$1,0)))</f>
        <v>0</v>
      </c>
      <c r="CA320" s="198">
        <v>313</v>
      </c>
      <c r="CB320" s="198">
        <f t="shared" ca="1" si="415"/>
        <v>0</v>
      </c>
      <c r="CC320" s="198">
        <f t="shared" ca="1" si="416"/>
        <v>0</v>
      </c>
      <c r="CD320" s="198">
        <f t="shared" ca="1" si="452"/>
        <v>0</v>
      </c>
      <c r="CE320" s="198"/>
      <c r="CF320" s="215"/>
      <c r="CG320" s="215"/>
      <c r="CH320" s="215"/>
      <c r="CI320" s="215"/>
      <c r="CJ320" s="215"/>
      <c r="CK320" s="215"/>
      <c r="CL320" s="215"/>
      <c r="CM320" s="215">
        <f t="shared" si="489"/>
        <v>0</v>
      </c>
      <c r="CN320" s="215"/>
      <c r="CO320" s="215"/>
      <c r="CP320" s="215">
        <f t="shared" si="417"/>
        <v>0</v>
      </c>
      <c r="CQ320" s="215">
        <f t="shared" si="453"/>
        <v>0</v>
      </c>
      <c r="CR320" s="215">
        <f t="shared" si="454"/>
        <v>0</v>
      </c>
      <c r="CS320" s="215"/>
      <c r="CT320" s="215">
        <f t="shared" si="418"/>
        <v>0</v>
      </c>
      <c r="CU320" s="369">
        <f t="shared" si="419"/>
        <v>0</v>
      </c>
      <c r="CV320" s="215">
        <f t="shared" si="420"/>
        <v>0</v>
      </c>
      <c r="CW320" s="215">
        <f t="shared" ca="1" si="421"/>
        <v>0</v>
      </c>
      <c r="CX320" s="215">
        <f t="shared" ca="1" si="455"/>
        <v>0</v>
      </c>
      <c r="CY320" s="215">
        <f t="shared" ca="1" si="422"/>
        <v>0</v>
      </c>
      <c r="CZ320" s="216">
        <f ca="1">IF(AND(CW320,CX320=0)=0,0,IF(CW320&gt;0,'На банк Приват'!$V$1,IF(CX320&gt;0,'На Укрсиб'!$V$1,0)))</f>
        <v>0</v>
      </c>
      <c r="DA320" s="204"/>
      <c r="DB320" s="204">
        <f t="shared" ca="1" si="423"/>
        <v>0</v>
      </c>
      <c r="DC320" s="204">
        <f t="shared" ca="1" si="424"/>
        <v>0</v>
      </c>
      <c r="DD320" s="204">
        <f t="shared" ca="1" si="456"/>
        <v>0</v>
      </c>
      <c r="DE320" s="204"/>
      <c r="DF320" s="217"/>
      <c r="DG320" s="217"/>
      <c r="DH320" s="217"/>
      <c r="DI320" s="217"/>
      <c r="DJ320" s="217"/>
      <c r="DK320" s="217"/>
      <c r="DL320" s="217"/>
      <c r="DM320" s="217">
        <f t="shared" si="457"/>
        <v>0</v>
      </c>
      <c r="DN320" s="217"/>
      <c r="DO320" s="217"/>
      <c r="DP320" s="763">
        <f t="shared" si="425"/>
        <v>0</v>
      </c>
      <c r="DQ320" s="217">
        <f t="shared" si="458"/>
        <v>0</v>
      </c>
      <c r="DR320" s="217">
        <f t="shared" si="459"/>
        <v>0</v>
      </c>
      <c r="DS320" s="217"/>
      <c r="DT320" s="217">
        <f t="shared" si="426"/>
        <v>0</v>
      </c>
      <c r="DU320" s="366">
        <f t="shared" si="460"/>
        <v>0</v>
      </c>
      <c r="DV320" s="217">
        <f t="shared" si="427"/>
        <v>0</v>
      </c>
      <c r="DW320" s="217">
        <f t="shared" ca="1" si="428"/>
        <v>0</v>
      </c>
      <c r="DX320" s="217">
        <f t="shared" ca="1" si="461"/>
        <v>0</v>
      </c>
      <c r="DY320" s="217">
        <f t="shared" ca="1" si="429"/>
        <v>0</v>
      </c>
      <c r="DZ320" s="218">
        <f ca="1">IF(AND(DW320,DX320=0)=0,0,IF(DW320&gt;0,'На банк Приват'!$AB$1,IF(DX320&gt;0,'На Укрсиб'!$V$1,0)))</f>
        <v>0</v>
      </c>
      <c r="EA320" s="207"/>
      <c r="EB320" s="207">
        <f t="shared" ca="1" si="430"/>
        <v>0</v>
      </c>
      <c r="EC320" s="207">
        <f t="shared" ca="1" si="431"/>
        <v>0</v>
      </c>
      <c r="ED320" s="207">
        <f t="shared" ca="1" si="462"/>
        <v>0</v>
      </c>
      <c r="EE320" s="207"/>
      <c r="EF320" s="219"/>
      <c r="EG320" s="219"/>
      <c r="EH320" s="219"/>
      <c r="EI320" s="219"/>
      <c r="EJ320" s="219"/>
      <c r="EK320" s="219"/>
      <c r="EL320" s="219"/>
      <c r="EM320" s="219">
        <f t="shared" si="432"/>
        <v>0</v>
      </c>
      <c r="EN320" s="219"/>
      <c r="EO320" s="219"/>
      <c r="EP320" s="219">
        <f t="shared" si="433"/>
        <v>0</v>
      </c>
      <c r="EQ320" s="219">
        <f t="shared" si="463"/>
        <v>0</v>
      </c>
      <c r="ER320" s="219">
        <f t="shared" si="464"/>
        <v>0</v>
      </c>
      <c r="ES320" s="219"/>
      <c r="ET320" s="219">
        <f t="shared" si="434"/>
        <v>0</v>
      </c>
      <c r="EU320" s="363">
        <f t="shared" si="465"/>
        <v>0</v>
      </c>
      <c r="EV320" s="219">
        <f t="shared" si="435"/>
        <v>0</v>
      </c>
      <c r="EW320" s="219">
        <f t="shared" ca="1" si="436"/>
        <v>0</v>
      </c>
      <c r="EX320" s="219">
        <f t="shared" ca="1" si="466"/>
        <v>0</v>
      </c>
      <c r="EY320" s="219">
        <f t="shared" ca="1" si="437"/>
        <v>0</v>
      </c>
      <c r="EZ320" s="220">
        <f ca="1">IF(AND(EW320,EX320=0)=0,0,IF(EW320&gt;0,'На банк Приват'!$AH$1,IF(EX320&gt;0,'На Укрсиб'!$AH$1,0)))</f>
        <v>0</v>
      </c>
      <c r="FA320" s="28">
        <f t="shared" ca="1" si="438"/>
        <v>0</v>
      </c>
      <c r="FB320" s="28">
        <f t="shared" ca="1" si="439"/>
        <v>0</v>
      </c>
      <c r="FC320" s="28">
        <f t="shared" ca="1" si="440"/>
        <v>0</v>
      </c>
      <c r="FD320" s="28">
        <f t="shared" ca="1" si="441"/>
        <v>0</v>
      </c>
      <c r="FE320" s="28">
        <f t="shared" ca="1" si="442"/>
        <v>309</v>
      </c>
      <c r="FF320">
        <f t="shared" si="443"/>
        <v>0</v>
      </c>
      <c r="FG320" s="531" t="s">
        <v>497</v>
      </c>
    </row>
    <row r="321" spans="1:163">
      <c r="A321" s="113"/>
      <c r="B321" s="113">
        <f t="shared" ca="1" si="396"/>
        <v>0</v>
      </c>
      <c r="C321" s="113">
        <f t="shared" ca="1" si="397"/>
        <v>0</v>
      </c>
      <c r="D321" s="113">
        <f t="shared" ca="1" si="488"/>
        <v>0</v>
      </c>
      <c r="E321" s="113">
        <f t="shared" si="398"/>
        <v>0</v>
      </c>
      <c r="F321" s="115"/>
      <c r="G321" s="209">
        <f t="shared" si="486"/>
        <v>0</v>
      </c>
      <c r="H321" s="209">
        <f t="shared" si="484"/>
        <v>0</v>
      </c>
      <c r="I321" s="209">
        <f t="shared" si="485"/>
        <v>0</v>
      </c>
      <c r="J321" s="209">
        <f t="shared" si="468"/>
        <v>0</v>
      </c>
      <c r="K321" s="209">
        <f t="shared" si="469"/>
        <v>0</v>
      </c>
      <c r="L321" s="209">
        <f t="shared" si="470"/>
        <v>0</v>
      </c>
      <c r="M321" s="209">
        <f t="shared" si="471"/>
        <v>0</v>
      </c>
      <c r="N321" s="209">
        <f t="shared" si="472"/>
        <v>0</v>
      </c>
      <c r="O321" s="209">
        <f t="shared" si="467"/>
        <v>0</v>
      </c>
      <c r="P321" s="211">
        <f t="shared" si="473"/>
        <v>0</v>
      </c>
      <c r="Q321" s="209">
        <f t="shared" si="474"/>
        <v>0</v>
      </c>
      <c r="R321" s="209">
        <f t="shared" si="475"/>
        <v>0</v>
      </c>
      <c r="S321" s="209">
        <f t="shared" si="476"/>
        <v>0</v>
      </c>
      <c r="T321" s="209">
        <f t="shared" si="477"/>
        <v>0</v>
      </c>
      <c r="U321" s="209">
        <f t="shared" si="478"/>
        <v>0</v>
      </c>
      <c r="V321" s="209">
        <f t="shared" si="479"/>
        <v>0</v>
      </c>
      <c r="W321" s="209">
        <f t="shared" ca="1" si="480"/>
        <v>0</v>
      </c>
      <c r="X321" s="209">
        <f t="shared" ca="1" si="481"/>
        <v>0</v>
      </c>
      <c r="Y321" s="209">
        <f t="shared" ca="1" si="482"/>
        <v>0</v>
      </c>
      <c r="Z321" s="210" t="str">
        <f t="shared" ca="1" si="399"/>
        <v xml:space="preserve">        </v>
      </c>
      <c r="AA321" s="185"/>
      <c r="AB321" s="185">
        <f t="shared" ca="1" si="400"/>
        <v>0</v>
      </c>
      <c r="AC321" s="185">
        <f t="shared" ca="1" si="401"/>
        <v>0</v>
      </c>
      <c r="AD321" s="185">
        <f t="shared" ca="1" si="444"/>
        <v>0</v>
      </c>
      <c r="AE321" s="185"/>
      <c r="AF321" s="211"/>
      <c r="AG321" s="211"/>
      <c r="AH321" s="211"/>
      <c r="AI321" s="211"/>
      <c r="AJ321" s="211"/>
      <c r="AK321" s="211"/>
      <c r="AL321" s="211"/>
      <c r="AM321" s="211"/>
      <c r="AN321" s="211"/>
      <c r="AO321" s="211"/>
      <c r="AP321" s="623">
        <f t="shared" si="402"/>
        <v>0</v>
      </c>
      <c r="AQ321" s="211">
        <f t="shared" si="445"/>
        <v>0</v>
      </c>
      <c r="AR321" s="211">
        <f t="shared" si="446"/>
        <v>0</v>
      </c>
      <c r="AS321" s="211"/>
      <c r="AT321" s="211">
        <f t="shared" si="403"/>
        <v>0</v>
      </c>
      <c r="AU321" s="358">
        <f t="shared" si="404"/>
        <v>0</v>
      </c>
      <c r="AV321" s="211">
        <f t="shared" si="405"/>
        <v>0</v>
      </c>
      <c r="AW321" s="211">
        <f t="shared" ca="1" si="406"/>
        <v>0</v>
      </c>
      <c r="AX321" s="211">
        <f t="shared" ca="1" si="483"/>
        <v>0</v>
      </c>
      <c r="AY321" s="211">
        <f t="shared" ca="1" si="407"/>
        <v>0</v>
      </c>
      <c r="AZ321" s="212">
        <f ca="1">IF(AND(AW321,AX321=0,AY321=0)=0,0,IF(AW321&gt;0,'На банк Приват'!$J$1,IF(AX321&gt;0,'На Укрсиб'!$J$1,0)))</f>
        <v>0</v>
      </c>
      <c r="BA321" s="191"/>
      <c r="BB321" s="191">
        <f t="shared" ca="1" si="408"/>
        <v>0</v>
      </c>
      <c r="BC321" s="191">
        <f t="shared" ca="1" si="409"/>
        <v>0</v>
      </c>
      <c r="BD321" s="191">
        <f t="shared" ca="1" si="447"/>
        <v>0</v>
      </c>
      <c r="BE321" s="191"/>
      <c r="BF321" s="213"/>
      <c r="BG321" s="213"/>
      <c r="BH321" s="213"/>
      <c r="BI321" s="213"/>
      <c r="BJ321" s="213"/>
      <c r="BK321" s="213"/>
      <c r="BL321" s="213"/>
      <c r="BM321" s="213"/>
      <c r="BN321" s="213"/>
      <c r="BO321" s="213"/>
      <c r="BP321" s="623">
        <f t="shared" si="410"/>
        <v>0</v>
      </c>
      <c r="BQ321" s="213">
        <f t="shared" si="448"/>
        <v>0</v>
      </c>
      <c r="BR321" s="213">
        <f t="shared" si="449"/>
        <v>0</v>
      </c>
      <c r="BS321" s="213"/>
      <c r="BT321" s="213">
        <f t="shared" si="411"/>
        <v>0</v>
      </c>
      <c r="BU321" s="362">
        <f t="shared" si="450"/>
        <v>0</v>
      </c>
      <c r="BV321" s="213">
        <f t="shared" si="412"/>
        <v>0</v>
      </c>
      <c r="BW321" s="213">
        <f t="shared" ca="1" si="413"/>
        <v>0</v>
      </c>
      <c r="BX321" s="213">
        <f t="shared" ca="1" si="451"/>
        <v>0</v>
      </c>
      <c r="BY321" s="213">
        <f t="shared" ca="1" si="414"/>
        <v>0</v>
      </c>
      <c r="BZ321" s="214">
        <f ca="1">IF(AND(BW321,BX321=0)=0,0,IF(BW321&gt;0,'На банк Приват'!$P$1,IF(BX321&gt;0,'На Укрсиб'!$P$1,0)))</f>
        <v>0</v>
      </c>
      <c r="CA321" s="198">
        <v>314</v>
      </c>
      <c r="CB321" s="198">
        <f t="shared" ca="1" si="415"/>
        <v>0</v>
      </c>
      <c r="CC321" s="198">
        <f t="shared" ca="1" si="416"/>
        <v>0</v>
      </c>
      <c r="CD321" s="198">
        <f t="shared" ca="1" si="452"/>
        <v>0</v>
      </c>
      <c r="CE321" s="198"/>
      <c r="CF321" s="215"/>
      <c r="CG321" s="215"/>
      <c r="CH321" s="215"/>
      <c r="CI321" s="215"/>
      <c r="CJ321" s="215"/>
      <c r="CK321" s="215"/>
      <c r="CL321" s="215"/>
      <c r="CM321" s="215">
        <f t="shared" si="489"/>
        <v>0</v>
      </c>
      <c r="CN321" s="215"/>
      <c r="CO321" s="215"/>
      <c r="CP321" s="215">
        <f t="shared" si="417"/>
        <v>0</v>
      </c>
      <c r="CQ321" s="215">
        <f t="shared" si="453"/>
        <v>0</v>
      </c>
      <c r="CR321" s="215">
        <f t="shared" si="454"/>
        <v>0</v>
      </c>
      <c r="CS321" s="215"/>
      <c r="CT321" s="215">
        <f t="shared" si="418"/>
        <v>0</v>
      </c>
      <c r="CU321" s="369">
        <f t="shared" si="419"/>
        <v>0</v>
      </c>
      <c r="CV321" s="215">
        <f t="shared" si="420"/>
        <v>0</v>
      </c>
      <c r="CW321" s="215">
        <f t="shared" ca="1" si="421"/>
        <v>0</v>
      </c>
      <c r="CX321" s="215">
        <f t="shared" ca="1" si="455"/>
        <v>0</v>
      </c>
      <c r="CY321" s="215">
        <f t="shared" ca="1" si="422"/>
        <v>0</v>
      </c>
      <c r="CZ321" s="216">
        <f ca="1">IF(AND(CW321,CX321=0)=0,0,IF(CW321&gt;0,'На банк Приват'!$V$1,IF(CX321&gt;0,'На Укрсиб'!$V$1,0)))</f>
        <v>0</v>
      </c>
      <c r="DA321" s="204"/>
      <c r="DB321" s="204">
        <f t="shared" ca="1" si="423"/>
        <v>0</v>
      </c>
      <c r="DC321" s="204">
        <f t="shared" ca="1" si="424"/>
        <v>0</v>
      </c>
      <c r="DD321" s="204">
        <f t="shared" ca="1" si="456"/>
        <v>0</v>
      </c>
      <c r="DE321" s="204"/>
      <c r="DF321" s="217"/>
      <c r="DG321" s="217"/>
      <c r="DH321" s="217"/>
      <c r="DI321" s="217"/>
      <c r="DJ321" s="217"/>
      <c r="DK321" s="217"/>
      <c r="DL321" s="217"/>
      <c r="DM321" s="217">
        <f t="shared" si="457"/>
        <v>0</v>
      </c>
      <c r="DN321" s="217"/>
      <c r="DO321" s="217"/>
      <c r="DP321" s="763">
        <f t="shared" si="425"/>
        <v>0</v>
      </c>
      <c r="DQ321" s="217">
        <f t="shared" si="458"/>
        <v>0</v>
      </c>
      <c r="DR321" s="217">
        <f t="shared" si="459"/>
        <v>0</v>
      </c>
      <c r="DS321" s="217"/>
      <c r="DT321" s="217">
        <f t="shared" si="426"/>
        <v>0</v>
      </c>
      <c r="DU321" s="366">
        <f t="shared" si="460"/>
        <v>0</v>
      </c>
      <c r="DV321" s="217">
        <f t="shared" si="427"/>
        <v>0</v>
      </c>
      <c r="DW321" s="217">
        <f t="shared" ca="1" si="428"/>
        <v>0</v>
      </c>
      <c r="DX321" s="217">
        <f t="shared" ca="1" si="461"/>
        <v>0</v>
      </c>
      <c r="DY321" s="217">
        <f t="shared" ca="1" si="429"/>
        <v>0</v>
      </c>
      <c r="DZ321" s="218">
        <f ca="1">IF(AND(DW321,DX321=0)=0,0,IF(DW321&gt;0,'На банк Приват'!$AB$1,IF(DX321&gt;0,'На Укрсиб'!$V$1,0)))</f>
        <v>0</v>
      </c>
      <c r="EA321" s="207"/>
      <c r="EB321" s="207">
        <f t="shared" ca="1" si="430"/>
        <v>0</v>
      </c>
      <c r="EC321" s="207">
        <f t="shared" ca="1" si="431"/>
        <v>0</v>
      </c>
      <c r="ED321" s="207">
        <f t="shared" ca="1" si="462"/>
        <v>0</v>
      </c>
      <c r="EE321" s="207"/>
      <c r="EF321" s="219"/>
      <c r="EG321" s="219"/>
      <c r="EH321" s="219"/>
      <c r="EI321" s="219"/>
      <c r="EJ321" s="219"/>
      <c r="EK321" s="219"/>
      <c r="EL321" s="219"/>
      <c r="EM321" s="219">
        <f t="shared" si="432"/>
        <v>0</v>
      </c>
      <c r="EN321" s="219"/>
      <c r="EO321" s="219"/>
      <c r="EP321" s="219">
        <f t="shared" si="433"/>
        <v>0</v>
      </c>
      <c r="EQ321" s="219">
        <f t="shared" si="463"/>
        <v>0</v>
      </c>
      <c r="ER321" s="219">
        <f t="shared" si="464"/>
        <v>0</v>
      </c>
      <c r="ES321" s="219"/>
      <c r="ET321" s="219">
        <f t="shared" si="434"/>
        <v>0</v>
      </c>
      <c r="EU321" s="363">
        <f t="shared" si="465"/>
        <v>0</v>
      </c>
      <c r="EV321" s="219">
        <f t="shared" si="435"/>
        <v>0</v>
      </c>
      <c r="EW321" s="219">
        <f t="shared" ca="1" si="436"/>
        <v>0</v>
      </c>
      <c r="EX321" s="219">
        <f t="shared" ca="1" si="466"/>
        <v>0</v>
      </c>
      <c r="EY321" s="219">
        <f t="shared" ca="1" si="437"/>
        <v>0</v>
      </c>
      <c r="EZ321" s="220">
        <f ca="1">IF(AND(EW321,EX321=0)=0,0,IF(EW321&gt;0,'На банк Приват'!$AH$1,IF(EX321&gt;0,'На Укрсиб'!$AH$1,0)))</f>
        <v>0</v>
      </c>
      <c r="FA321" s="28">
        <f t="shared" ca="1" si="438"/>
        <v>0</v>
      </c>
      <c r="FB321" s="28">
        <f t="shared" ca="1" si="439"/>
        <v>0</v>
      </c>
      <c r="FC321" s="28">
        <f t="shared" ca="1" si="440"/>
        <v>0</v>
      </c>
      <c r="FD321" s="28">
        <f t="shared" ca="1" si="441"/>
        <v>0</v>
      </c>
      <c r="FE321" s="28">
        <f t="shared" ca="1" si="442"/>
        <v>310</v>
      </c>
      <c r="FF321">
        <f t="shared" si="443"/>
        <v>0</v>
      </c>
      <c r="FG321" s="531" t="s">
        <v>643</v>
      </c>
    </row>
    <row r="322" spans="1:163">
      <c r="A322" s="113"/>
      <c r="B322" s="113">
        <f t="shared" ca="1" si="396"/>
        <v>0</v>
      </c>
      <c r="C322" s="113">
        <f t="shared" ca="1" si="397"/>
        <v>0</v>
      </c>
      <c r="D322" s="113">
        <f t="shared" ca="1" si="488"/>
        <v>0</v>
      </c>
      <c r="E322" s="113">
        <f t="shared" si="398"/>
        <v>0</v>
      </c>
      <c r="F322" s="115"/>
      <c r="G322" s="209">
        <f t="shared" si="486"/>
        <v>0</v>
      </c>
      <c r="H322" s="209">
        <f t="shared" si="484"/>
        <v>0</v>
      </c>
      <c r="I322" s="209">
        <f t="shared" si="485"/>
        <v>0</v>
      </c>
      <c r="J322" s="209">
        <f t="shared" si="468"/>
        <v>0</v>
      </c>
      <c r="K322" s="209">
        <f t="shared" si="469"/>
        <v>0</v>
      </c>
      <c r="L322" s="209">
        <f t="shared" si="470"/>
        <v>0</v>
      </c>
      <c r="M322" s="209">
        <f t="shared" si="471"/>
        <v>0</v>
      </c>
      <c r="N322" s="209">
        <f t="shared" si="472"/>
        <v>0</v>
      </c>
      <c r="O322" s="209">
        <f t="shared" si="467"/>
        <v>0</v>
      </c>
      <c r="P322" s="211">
        <f t="shared" si="473"/>
        <v>0</v>
      </c>
      <c r="Q322" s="209">
        <f t="shared" si="474"/>
        <v>0</v>
      </c>
      <c r="R322" s="209">
        <f t="shared" si="475"/>
        <v>0</v>
      </c>
      <c r="S322" s="209">
        <f t="shared" si="476"/>
        <v>0</v>
      </c>
      <c r="T322" s="209">
        <f t="shared" si="477"/>
        <v>0</v>
      </c>
      <c r="U322" s="209">
        <f t="shared" si="478"/>
        <v>0</v>
      </c>
      <c r="V322" s="209">
        <f t="shared" si="479"/>
        <v>0</v>
      </c>
      <c r="W322" s="209">
        <f t="shared" ca="1" si="480"/>
        <v>0</v>
      </c>
      <c r="X322" s="209">
        <f t="shared" ca="1" si="481"/>
        <v>0</v>
      </c>
      <c r="Y322" s="209">
        <f t="shared" ca="1" si="482"/>
        <v>0</v>
      </c>
      <c r="Z322" s="210" t="str">
        <f t="shared" ca="1" si="399"/>
        <v xml:space="preserve">        </v>
      </c>
      <c r="AA322" s="185"/>
      <c r="AB322" s="185">
        <f t="shared" ca="1" si="400"/>
        <v>0</v>
      </c>
      <c r="AC322" s="185">
        <f t="shared" ca="1" si="401"/>
        <v>0</v>
      </c>
      <c r="AD322" s="185">
        <f t="shared" ca="1" si="444"/>
        <v>0</v>
      </c>
      <c r="AE322" s="185"/>
      <c r="AF322" s="211"/>
      <c r="AG322" s="211"/>
      <c r="AH322" s="211"/>
      <c r="AI322" s="211"/>
      <c r="AJ322" s="211"/>
      <c r="AK322" s="211"/>
      <c r="AL322" s="211"/>
      <c r="AM322" s="211"/>
      <c r="AN322" s="211"/>
      <c r="AO322" s="211"/>
      <c r="AP322" s="623">
        <f t="shared" si="402"/>
        <v>0</v>
      </c>
      <c r="AQ322" s="211">
        <f t="shared" si="445"/>
        <v>0</v>
      </c>
      <c r="AR322" s="211">
        <f t="shared" si="446"/>
        <v>0</v>
      </c>
      <c r="AS322" s="211"/>
      <c r="AT322" s="211">
        <f t="shared" si="403"/>
        <v>0</v>
      </c>
      <c r="AU322" s="358">
        <f t="shared" si="404"/>
        <v>0</v>
      </c>
      <c r="AV322" s="211">
        <f t="shared" si="405"/>
        <v>0</v>
      </c>
      <c r="AW322" s="211">
        <f t="shared" ca="1" si="406"/>
        <v>0</v>
      </c>
      <c r="AX322" s="211">
        <f t="shared" ca="1" si="483"/>
        <v>0</v>
      </c>
      <c r="AY322" s="211">
        <f t="shared" ca="1" si="407"/>
        <v>0</v>
      </c>
      <c r="AZ322" s="212">
        <f ca="1">IF(AND(AW322,AX322=0,AY322=0)=0,0,IF(AW322&gt;0,'На банк Приват'!$J$1,IF(AX322&gt;0,'На Укрсиб'!$J$1,0)))</f>
        <v>0</v>
      </c>
      <c r="BA322" s="191"/>
      <c r="BB322" s="191">
        <f t="shared" ca="1" si="408"/>
        <v>0</v>
      </c>
      <c r="BC322" s="191">
        <f t="shared" ca="1" si="409"/>
        <v>0</v>
      </c>
      <c r="BD322" s="191">
        <f t="shared" ca="1" si="447"/>
        <v>0</v>
      </c>
      <c r="BE322" s="191"/>
      <c r="BF322" s="213"/>
      <c r="BG322" s="213"/>
      <c r="BH322" s="213"/>
      <c r="BI322" s="213"/>
      <c r="BJ322" s="213"/>
      <c r="BK322" s="213"/>
      <c r="BL322" s="213"/>
      <c r="BM322" s="213"/>
      <c r="BN322" s="213"/>
      <c r="BO322" s="213"/>
      <c r="BP322" s="623">
        <f t="shared" si="410"/>
        <v>0</v>
      </c>
      <c r="BQ322" s="213">
        <f t="shared" si="448"/>
        <v>0</v>
      </c>
      <c r="BR322" s="213">
        <f t="shared" si="449"/>
        <v>0</v>
      </c>
      <c r="BS322" s="213"/>
      <c r="BT322" s="213">
        <f t="shared" si="411"/>
        <v>0</v>
      </c>
      <c r="BU322" s="362">
        <f t="shared" si="450"/>
        <v>0</v>
      </c>
      <c r="BV322" s="213">
        <f t="shared" si="412"/>
        <v>0</v>
      </c>
      <c r="BW322" s="213">
        <f t="shared" ca="1" si="413"/>
        <v>0</v>
      </c>
      <c r="BX322" s="213">
        <f t="shared" ca="1" si="451"/>
        <v>0</v>
      </c>
      <c r="BY322" s="213">
        <f t="shared" ca="1" si="414"/>
        <v>0</v>
      </c>
      <c r="BZ322" s="214">
        <f ca="1">IF(AND(BW322,BX322=0)=0,0,IF(BW322&gt;0,'На банк Приват'!$P$1,IF(BX322&gt;0,'На Укрсиб'!$P$1,0)))</f>
        <v>0</v>
      </c>
      <c r="CA322" s="198">
        <v>315</v>
      </c>
      <c r="CB322" s="198">
        <f t="shared" ca="1" si="415"/>
        <v>0</v>
      </c>
      <c r="CC322" s="198">
        <f t="shared" ca="1" si="416"/>
        <v>0</v>
      </c>
      <c r="CD322" s="198">
        <f t="shared" ca="1" si="452"/>
        <v>0</v>
      </c>
      <c r="CE322" s="198"/>
      <c r="CF322" s="215"/>
      <c r="CG322" s="215"/>
      <c r="CH322" s="215"/>
      <c r="CI322" s="215"/>
      <c r="CJ322" s="215"/>
      <c r="CK322" s="215"/>
      <c r="CL322" s="215"/>
      <c r="CM322" s="215">
        <f t="shared" si="489"/>
        <v>0</v>
      </c>
      <c r="CN322" s="215"/>
      <c r="CO322" s="215"/>
      <c r="CP322" s="215">
        <f t="shared" si="417"/>
        <v>0</v>
      </c>
      <c r="CQ322" s="215">
        <f t="shared" si="453"/>
        <v>0</v>
      </c>
      <c r="CR322" s="215">
        <f t="shared" si="454"/>
        <v>0</v>
      </c>
      <c r="CS322" s="215"/>
      <c r="CT322" s="215">
        <f t="shared" si="418"/>
        <v>0</v>
      </c>
      <c r="CU322" s="369">
        <f t="shared" si="419"/>
        <v>0</v>
      </c>
      <c r="CV322" s="215">
        <f t="shared" si="420"/>
        <v>0</v>
      </c>
      <c r="CW322" s="215">
        <f t="shared" ca="1" si="421"/>
        <v>0</v>
      </c>
      <c r="CX322" s="215">
        <f t="shared" ca="1" si="455"/>
        <v>0</v>
      </c>
      <c r="CY322" s="215">
        <f t="shared" ca="1" si="422"/>
        <v>0</v>
      </c>
      <c r="CZ322" s="216">
        <f ca="1">IF(AND(CW322,CX322=0)=0,0,IF(CW322&gt;0,'На банк Приват'!$V$1,IF(CX322&gt;0,'На Укрсиб'!$V$1,0)))</f>
        <v>0</v>
      </c>
      <c r="DA322" s="204"/>
      <c r="DB322" s="204">
        <f t="shared" ca="1" si="423"/>
        <v>0</v>
      </c>
      <c r="DC322" s="204">
        <f t="shared" ca="1" si="424"/>
        <v>0</v>
      </c>
      <c r="DD322" s="204">
        <f t="shared" ca="1" si="456"/>
        <v>0</v>
      </c>
      <c r="DE322" s="204"/>
      <c r="DF322" s="217"/>
      <c r="DG322" s="217"/>
      <c r="DH322" s="217"/>
      <c r="DI322" s="217"/>
      <c r="DJ322" s="217"/>
      <c r="DK322" s="217"/>
      <c r="DL322" s="217"/>
      <c r="DM322" s="217">
        <f t="shared" si="457"/>
        <v>0</v>
      </c>
      <c r="DN322" s="217"/>
      <c r="DO322" s="217"/>
      <c r="DP322" s="763">
        <f t="shared" si="425"/>
        <v>0</v>
      </c>
      <c r="DQ322" s="217">
        <f t="shared" si="458"/>
        <v>0</v>
      </c>
      <c r="DR322" s="217">
        <f t="shared" si="459"/>
        <v>0</v>
      </c>
      <c r="DS322" s="217"/>
      <c r="DT322" s="217">
        <f t="shared" si="426"/>
        <v>0</v>
      </c>
      <c r="DU322" s="366">
        <f t="shared" si="460"/>
        <v>0</v>
      </c>
      <c r="DV322" s="217">
        <f t="shared" si="427"/>
        <v>0</v>
      </c>
      <c r="DW322" s="217">
        <f t="shared" ca="1" si="428"/>
        <v>0</v>
      </c>
      <c r="DX322" s="217">
        <f t="shared" ca="1" si="461"/>
        <v>0</v>
      </c>
      <c r="DY322" s="217">
        <f t="shared" ca="1" si="429"/>
        <v>0</v>
      </c>
      <c r="DZ322" s="218">
        <f ca="1">IF(AND(DW322,DX322=0)=0,0,IF(DW322&gt;0,'На банк Приват'!$AB$1,IF(DX322&gt;0,'На Укрсиб'!$V$1,0)))</f>
        <v>0</v>
      </c>
      <c r="EA322" s="207"/>
      <c r="EB322" s="207">
        <f t="shared" ca="1" si="430"/>
        <v>0</v>
      </c>
      <c r="EC322" s="207">
        <f t="shared" ca="1" si="431"/>
        <v>0</v>
      </c>
      <c r="ED322" s="207">
        <f t="shared" ca="1" si="462"/>
        <v>0</v>
      </c>
      <c r="EE322" s="207"/>
      <c r="EF322" s="219"/>
      <c r="EG322" s="219"/>
      <c r="EH322" s="219"/>
      <c r="EI322" s="219"/>
      <c r="EJ322" s="219"/>
      <c r="EK322" s="219"/>
      <c r="EL322" s="219"/>
      <c r="EM322" s="219">
        <f t="shared" si="432"/>
        <v>0</v>
      </c>
      <c r="EN322" s="219"/>
      <c r="EO322" s="219"/>
      <c r="EP322" s="219">
        <f t="shared" si="433"/>
        <v>0</v>
      </c>
      <c r="EQ322" s="219">
        <f t="shared" si="463"/>
        <v>0</v>
      </c>
      <c r="ER322" s="219">
        <f t="shared" si="464"/>
        <v>0</v>
      </c>
      <c r="ES322" s="219"/>
      <c r="ET322" s="219">
        <f t="shared" si="434"/>
        <v>0</v>
      </c>
      <c r="EU322" s="363">
        <f t="shared" si="465"/>
        <v>0</v>
      </c>
      <c r="EV322" s="219">
        <f t="shared" si="435"/>
        <v>0</v>
      </c>
      <c r="EW322" s="219">
        <f t="shared" ca="1" si="436"/>
        <v>0</v>
      </c>
      <c r="EX322" s="219">
        <f t="shared" ca="1" si="466"/>
        <v>0</v>
      </c>
      <c r="EY322" s="219">
        <f t="shared" ca="1" si="437"/>
        <v>0</v>
      </c>
      <c r="EZ322" s="220">
        <f ca="1">IF(AND(EW322,EX322=0)=0,0,IF(EW322&gt;0,'На банк Приват'!$AH$1,IF(EX322&gt;0,'На Укрсиб'!$AH$1,0)))</f>
        <v>0</v>
      </c>
      <c r="FA322" s="28">
        <f t="shared" ca="1" si="438"/>
        <v>0</v>
      </c>
      <c r="FB322" s="28">
        <f t="shared" ca="1" si="439"/>
        <v>0</v>
      </c>
      <c r="FC322" s="28">
        <f t="shared" ca="1" si="440"/>
        <v>0</v>
      </c>
      <c r="FD322" s="28">
        <f t="shared" ca="1" si="441"/>
        <v>0</v>
      </c>
      <c r="FE322" s="28">
        <f t="shared" ca="1" si="442"/>
        <v>311</v>
      </c>
      <c r="FF322">
        <f t="shared" si="443"/>
        <v>0</v>
      </c>
      <c r="FG322" s="531" t="s">
        <v>197</v>
      </c>
    </row>
    <row r="323" spans="1:163">
      <c r="A323" s="113"/>
      <c r="B323" s="113">
        <f t="shared" ca="1" si="396"/>
        <v>0</v>
      </c>
      <c r="C323" s="113">
        <f t="shared" ca="1" si="397"/>
        <v>0</v>
      </c>
      <c r="D323" s="113">
        <f t="shared" ca="1" si="488"/>
        <v>0</v>
      </c>
      <c r="E323" s="113">
        <f t="shared" si="398"/>
        <v>0</v>
      </c>
      <c r="F323" s="115"/>
      <c r="G323" s="209">
        <f t="shared" si="486"/>
        <v>0</v>
      </c>
      <c r="H323" s="209">
        <f t="shared" si="484"/>
        <v>0</v>
      </c>
      <c r="I323" s="209">
        <f t="shared" si="485"/>
        <v>0</v>
      </c>
      <c r="J323" s="209">
        <f t="shared" si="468"/>
        <v>0</v>
      </c>
      <c r="K323" s="209">
        <f t="shared" si="469"/>
        <v>0</v>
      </c>
      <c r="L323" s="209">
        <f t="shared" si="470"/>
        <v>0</v>
      </c>
      <c r="M323" s="209">
        <f t="shared" si="471"/>
        <v>0</v>
      </c>
      <c r="N323" s="209">
        <f t="shared" si="472"/>
        <v>0</v>
      </c>
      <c r="O323" s="209">
        <f t="shared" si="467"/>
        <v>0</v>
      </c>
      <c r="P323" s="211">
        <f t="shared" si="473"/>
        <v>0</v>
      </c>
      <c r="Q323" s="209">
        <f t="shared" si="474"/>
        <v>0</v>
      </c>
      <c r="R323" s="209">
        <f t="shared" si="475"/>
        <v>0</v>
      </c>
      <c r="S323" s="209">
        <f t="shared" si="476"/>
        <v>0</v>
      </c>
      <c r="T323" s="209">
        <f t="shared" si="477"/>
        <v>0</v>
      </c>
      <c r="U323" s="209">
        <f t="shared" si="478"/>
        <v>0</v>
      </c>
      <c r="V323" s="209">
        <f t="shared" si="479"/>
        <v>0</v>
      </c>
      <c r="W323" s="209">
        <f t="shared" ca="1" si="480"/>
        <v>0</v>
      </c>
      <c r="X323" s="209">
        <f t="shared" ca="1" si="481"/>
        <v>0</v>
      </c>
      <c r="Y323" s="209">
        <f t="shared" ca="1" si="482"/>
        <v>0</v>
      </c>
      <c r="Z323" s="210" t="str">
        <f t="shared" ca="1" si="399"/>
        <v xml:space="preserve">        </v>
      </c>
      <c r="AA323" s="185"/>
      <c r="AB323" s="185">
        <f t="shared" ca="1" si="400"/>
        <v>0</v>
      </c>
      <c r="AC323" s="185">
        <f t="shared" ca="1" si="401"/>
        <v>0</v>
      </c>
      <c r="AD323" s="185">
        <f t="shared" ca="1" si="444"/>
        <v>0</v>
      </c>
      <c r="AE323" s="211"/>
      <c r="AF323" s="211"/>
      <c r="AG323" s="211"/>
      <c r="AH323" s="211"/>
      <c r="AI323" s="211"/>
      <c r="AJ323" s="211"/>
      <c r="AK323" s="211"/>
      <c r="AL323" s="211"/>
      <c r="AM323" s="211"/>
      <c r="AN323" s="211"/>
      <c r="AO323" s="211"/>
      <c r="AP323" s="623">
        <f t="shared" si="402"/>
        <v>0</v>
      </c>
      <c r="AQ323" s="211">
        <f t="shared" si="445"/>
        <v>0</v>
      </c>
      <c r="AR323" s="211">
        <f t="shared" si="446"/>
        <v>0</v>
      </c>
      <c r="AS323" s="211"/>
      <c r="AT323" s="211">
        <f t="shared" si="403"/>
        <v>0</v>
      </c>
      <c r="AU323" s="358">
        <f t="shared" si="404"/>
        <v>0</v>
      </c>
      <c r="AV323" s="211">
        <f t="shared" si="405"/>
        <v>0</v>
      </c>
      <c r="AW323" s="211">
        <f t="shared" ca="1" si="406"/>
        <v>0</v>
      </c>
      <c r="AX323" s="211">
        <f t="shared" ca="1" si="483"/>
        <v>0</v>
      </c>
      <c r="AY323" s="211">
        <f t="shared" ca="1" si="407"/>
        <v>0</v>
      </c>
      <c r="AZ323" s="212">
        <f ca="1">IF(AND(AW323,AX323=0,AY323=0)=0,0,IF(AW323&gt;0,'На банк Приват'!$J$1,IF(AX323&gt;0,'На Укрсиб'!$J$1,0)))</f>
        <v>0</v>
      </c>
      <c r="BA323" s="191"/>
      <c r="BB323" s="191">
        <f t="shared" ca="1" si="408"/>
        <v>0</v>
      </c>
      <c r="BC323" s="191">
        <f t="shared" ca="1" si="409"/>
        <v>0</v>
      </c>
      <c r="BD323" s="191">
        <f t="shared" ca="1" si="447"/>
        <v>0</v>
      </c>
      <c r="BE323" s="191"/>
      <c r="BF323" s="213"/>
      <c r="BG323" s="213"/>
      <c r="BH323" s="213"/>
      <c r="BI323" s="213"/>
      <c r="BJ323" s="213"/>
      <c r="BK323" s="213"/>
      <c r="BL323" s="213"/>
      <c r="BM323" s="213"/>
      <c r="BN323" s="213"/>
      <c r="BO323" s="213"/>
      <c r="BP323" s="623">
        <f t="shared" si="410"/>
        <v>0</v>
      </c>
      <c r="BQ323" s="213">
        <f t="shared" si="448"/>
        <v>0</v>
      </c>
      <c r="BR323" s="213">
        <f t="shared" si="449"/>
        <v>0</v>
      </c>
      <c r="BS323" s="213"/>
      <c r="BT323" s="213">
        <f t="shared" si="411"/>
        <v>0</v>
      </c>
      <c r="BU323" s="362">
        <f t="shared" si="450"/>
        <v>0</v>
      </c>
      <c r="BV323" s="213">
        <f t="shared" si="412"/>
        <v>0</v>
      </c>
      <c r="BW323" s="213">
        <f t="shared" ca="1" si="413"/>
        <v>0</v>
      </c>
      <c r="BX323" s="213">
        <f t="shared" ca="1" si="451"/>
        <v>0</v>
      </c>
      <c r="BY323" s="213">
        <f t="shared" ca="1" si="414"/>
        <v>0</v>
      </c>
      <c r="BZ323" s="214">
        <f ca="1">IF(AND(BW323,BX323=0)=0,0,IF(BW323&gt;0,'На банк Приват'!$P$1,IF(BX323&gt;0,'На Укрсиб'!$P$1,0)))</f>
        <v>0</v>
      </c>
      <c r="CA323" s="198">
        <v>316</v>
      </c>
      <c r="CB323" s="198">
        <f t="shared" ca="1" si="415"/>
        <v>0</v>
      </c>
      <c r="CC323" s="198">
        <f t="shared" ca="1" si="416"/>
        <v>0</v>
      </c>
      <c r="CD323" s="198">
        <f t="shared" ca="1" si="452"/>
        <v>0</v>
      </c>
      <c r="CE323" s="198"/>
      <c r="CF323" s="215"/>
      <c r="CG323" s="215"/>
      <c r="CH323" s="215"/>
      <c r="CI323" s="215"/>
      <c r="CJ323" s="215"/>
      <c r="CK323" s="215"/>
      <c r="CL323" s="215"/>
      <c r="CM323" s="215">
        <f t="shared" si="489"/>
        <v>0</v>
      </c>
      <c r="CN323" s="215"/>
      <c r="CO323" s="215"/>
      <c r="CP323" s="215">
        <f t="shared" si="417"/>
        <v>0</v>
      </c>
      <c r="CQ323" s="215">
        <f t="shared" si="453"/>
        <v>0</v>
      </c>
      <c r="CR323" s="215">
        <f t="shared" si="454"/>
        <v>0</v>
      </c>
      <c r="CS323" s="215"/>
      <c r="CT323" s="215">
        <f t="shared" si="418"/>
        <v>0</v>
      </c>
      <c r="CU323" s="369">
        <f t="shared" si="419"/>
        <v>0</v>
      </c>
      <c r="CV323" s="215">
        <f t="shared" si="420"/>
        <v>0</v>
      </c>
      <c r="CW323" s="215">
        <f t="shared" ca="1" si="421"/>
        <v>0</v>
      </c>
      <c r="CX323" s="215">
        <f t="shared" ca="1" si="455"/>
        <v>0</v>
      </c>
      <c r="CY323" s="215">
        <f t="shared" ca="1" si="422"/>
        <v>0</v>
      </c>
      <c r="CZ323" s="216">
        <f ca="1">IF(AND(CW323,CX323=0)=0,0,IF(CW323&gt;0,'На банк Приват'!$V$1,IF(CX323&gt;0,'На Укрсиб'!$V$1,0)))</f>
        <v>0</v>
      </c>
      <c r="DA323" s="204"/>
      <c r="DB323" s="204">
        <f t="shared" ca="1" si="423"/>
        <v>0</v>
      </c>
      <c r="DC323" s="204">
        <f t="shared" ca="1" si="424"/>
        <v>0</v>
      </c>
      <c r="DD323" s="204">
        <f t="shared" ca="1" si="456"/>
        <v>0</v>
      </c>
      <c r="DE323" s="204"/>
      <c r="DF323" s="217"/>
      <c r="DG323" s="217"/>
      <c r="DH323" s="217"/>
      <c r="DI323" s="217"/>
      <c r="DJ323" s="217"/>
      <c r="DK323" s="217"/>
      <c r="DL323" s="217"/>
      <c r="DM323" s="217"/>
      <c r="DN323" s="217"/>
      <c r="DO323" s="217"/>
      <c r="DP323" s="763">
        <f t="shared" si="425"/>
        <v>0</v>
      </c>
      <c r="DQ323" s="217">
        <f t="shared" si="458"/>
        <v>0</v>
      </c>
      <c r="DR323" s="217">
        <f t="shared" si="459"/>
        <v>0</v>
      </c>
      <c r="DS323" s="217"/>
      <c r="DT323" s="217">
        <f t="shared" si="426"/>
        <v>0</v>
      </c>
      <c r="DU323" s="366">
        <f t="shared" si="460"/>
        <v>0</v>
      </c>
      <c r="DV323" s="217">
        <f t="shared" si="427"/>
        <v>0</v>
      </c>
      <c r="DW323" s="217">
        <f t="shared" ca="1" si="428"/>
        <v>0</v>
      </c>
      <c r="DX323" s="217">
        <f t="shared" ca="1" si="461"/>
        <v>0</v>
      </c>
      <c r="DY323" s="217">
        <f t="shared" ca="1" si="429"/>
        <v>0</v>
      </c>
      <c r="DZ323" s="218">
        <f ca="1">IF(AND(DW323,DX323=0)=0,0,IF(DW323&gt;0,'На банк Приват'!$AB$1,IF(DX323&gt;0,'На Укрсиб'!$V$1,0)))</f>
        <v>0</v>
      </c>
      <c r="EA323" s="207"/>
      <c r="EB323" s="207">
        <f t="shared" ca="1" si="430"/>
        <v>0</v>
      </c>
      <c r="EC323" s="207">
        <f t="shared" ca="1" si="431"/>
        <v>0</v>
      </c>
      <c r="ED323" s="207">
        <f t="shared" ca="1" si="462"/>
        <v>0</v>
      </c>
      <c r="EE323" s="207"/>
      <c r="EF323" s="219"/>
      <c r="EG323" s="219"/>
      <c r="EH323" s="219"/>
      <c r="EI323" s="219"/>
      <c r="EJ323" s="219"/>
      <c r="EK323" s="219"/>
      <c r="EL323" s="219"/>
      <c r="EM323" s="219">
        <f t="shared" si="432"/>
        <v>0</v>
      </c>
      <c r="EN323" s="219"/>
      <c r="EO323" s="219"/>
      <c r="EP323" s="219">
        <f t="shared" si="433"/>
        <v>0</v>
      </c>
      <c r="EQ323" s="219">
        <f t="shared" si="463"/>
        <v>0</v>
      </c>
      <c r="ER323" s="219">
        <f t="shared" si="464"/>
        <v>0</v>
      </c>
      <c r="ES323" s="219"/>
      <c r="ET323" s="219">
        <f t="shared" si="434"/>
        <v>0</v>
      </c>
      <c r="EU323" s="363">
        <f t="shared" si="465"/>
        <v>0</v>
      </c>
      <c r="EV323" s="219">
        <f t="shared" si="435"/>
        <v>0</v>
      </c>
      <c r="EW323" s="219">
        <f t="shared" ca="1" si="436"/>
        <v>0</v>
      </c>
      <c r="EX323" s="219">
        <f t="shared" ca="1" si="466"/>
        <v>0</v>
      </c>
      <c r="EY323" s="219">
        <f t="shared" ca="1" si="437"/>
        <v>0</v>
      </c>
      <c r="EZ323" s="220">
        <f ca="1">IF(AND(EW323,EX323=0)=0,0,IF(EW323&gt;0,'На банк Приват'!$AH$1,IF(EX323&gt;0,'На Укрсиб'!$AH$1,0)))</f>
        <v>0</v>
      </c>
      <c r="FA323" s="28">
        <f t="shared" ca="1" si="438"/>
        <v>0</v>
      </c>
      <c r="FB323" s="28">
        <f t="shared" ca="1" si="439"/>
        <v>0</v>
      </c>
      <c r="FC323" s="28">
        <f t="shared" ca="1" si="440"/>
        <v>0</v>
      </c>
      <c r="FD323" s="28">
        <f t="shared" ca="1" si="441"/>
        <v>0</v>
      </c>
      <c r="FE323" s="28">
        <f t="shared" ca="1" si="442"/>
        <v>312</v>
      </c>
      <c r="FF323">
        <f t="shared" si="443"/>
        <v>0</v>
      </c>
      <c r="FG323" s="532" t="s">
        <v>459</v>
      </c>
    </row>
    <row r="324" spans="1:163">
      <c r="A324" s="113"/>
      <c r="B324" s="113">
        <f t="shared" ca="1" si="396"/>
        <v>0</v>
      </c>
      <c r="C324" s="113">
        <f t="shared" ca="1" si="397"/>
        <v>0</v>
      </c>
      <c r="D324" s="113">
        <f t="shared" ca="1" si="488"/>
        <v>0</v>
      </c>
      <c r="E324" s="113">
        <f t="shared" si="398"/>
        <v>0</v>
      </c>
      <c r="F324" s="115"/>
      <c r="G324" s="209">
        <f t="shared" si="486"/>
        <v>0</v>
      </c>
      <c r="H324" s="209">
        <f t="shared" si="484"/>
        <v>0</v>
      </c>
      <c r="I324" s="209">
        <f t="shared" si="485"/>
        <v>0</v>
      </c>
      <c r="J324" s="209">
        <f t="shared" si="468"/>
        <v>0</v>
      </c>
      <c r="K324" s="209">
        <f t="shared" si="469"/>
        <v>0</v>
      </c>
      <c r="L324" s="209">
        <f t="shared" si="470"/>
        <v>0</v>
      </c>
      <c r="M324" s="209">
        <f t="shared" si="471"/>
        <v>0</v>
      </c>
      <c r="N324" s="209">
        <f t="shared" si="472"/>
        <v>0</v>
      </c>
      <c r="O324" s="209">
        <f t="shared" si="467"/>
        <v>0</v>
      </c>
      <c r="P324" s="211">
        <f t="shared" si="473"/>
        <v>0</v>
      </c>
      <c r="Q324" s="209">
        <f t="shared" si="474"/>
        <v>0</v>
      </c>
      <c r="R324" s="209">
        <f t="shared" si="475"/>
        <v>0</v>
      </c>
      <c r="S324" s="209">
        <f t="shared" si="476"/>
        <v>0</v>
      </c>
      <c r="T324" s="209">
        <f t="shared" si="477"/>
        <v>0</v>
      </c>
      <c r="U324" s="209">
        <f t="shared" si="478"/>
        <v>0</v>
      </c>
      <c r="V324" s="209">
        <f t="shared" si="479"/>
        <v>0</v>
      </c>
      <c r="W324" s="209">
        <f t="shared" ca="1" si="480"/>
        <v>0</v>
      </c>
      <c r="X324" s="209">
        <f t="shared" ca="1" si="481"/>
        <v>0</v>
      </c>
      <c r="Y324" s="209">
        <f t="shared" ca="1" si="482"/>
        <v>0</v>
      </c>
      <c r="Z324" s="210" t="str">
        <f t="shared" ca="1" si="399"/>
        <v xml:space="preserve">        </v>
      </c>
      <c r="AA324" s="185"/>
      <c r="AB324" s="185">
        <f t="shared" ca="1" si="400"/>
        <v>0</v>
      </c>
      <c r="AC324" s="185">
        <f t="shared" ca="1" si="401"/>
        <v>0</v>
      </c>
      <c r="AD324" s="185">
        <f t="shared" ca="1" si="444"/>
        <v>0</v>
      </c>
      <c r="AE324" s="185"/>
      <c r="AF324" s="211"/>
      <c r="AG324" s="211"/>
      <c r="AH324" s="211"/>
      <c r="AI324" s="211"/>
      <c r="AJ324" s="211"/>
      <c r="AK324" s="211"/>
      <c r="AL324" s="211"/>
      <c r="AM324" s="211"/>
      <c r="AN324" s="211"/>
      <c r="AO324" s="211"/>
      <c r="AP324" s="623">
        <f t="shared" si="402"/>
        <v>0</v>
      </c>
      <c r="AQ324" s="211">
        <f t="shared" si="445"/>
        <v>0</v>
      </c>
      <c r="AR324" s="211">
        <f t="shared" si="446"/>
        <v>0</v>
      </c>
      <c r="AS324" s="211"/>
      <c r="AT324" s="211">
        <f t="shared" si="403"/>
        <v>0</v>
      </c>
      <c r="AU324" s="358">
        <f t="shared" si="404"/>
        <v>0</v>
      </c>
      <c r="AV324" s="211">
        <f t="shared" si="405"/>
        <v>0</v>
      </c>
      <c r="AW324" s="211">
        <f t="shared" ca="1" si="406"/>
        <v>0</v>
      </c>
      <c r="AX324" s="211">
        <f t="shared" ca="1" si="483"/>
        <v>0</v>
      </c>
      <c r="AY324" s="211">
        <f t="shared" ca="1" si="407"/>
        <v>0</v>
      </c>
      <c r="AZ324" s="212">
        <f ca="1">IF(AND(AW324,AX324=0,AY324=0)=0,0,IF(AW324&gt;0,'На банк Приват'!$J$1,IF(AX324&gt;0,'На Укрсиб'!$J$1,0)))</f>
        <v>0</v>
      </c>
      <c r="BA324" s="191"/>
      <c r="BB324" s="191">
        <f t="shared" ca="1" si="408"/>
        <v>0</v>
      </c>
      <c r="BC324" s="191">
        <f t="shared" ca="1" si="409"/>
        <v>0</v>
      </c>
      <c r="BD324" s="191">
        <f t="shared" ca="1" si="447"/>
        <v>0</v>
      </c>
      <c r="BE324" s="191"/>
      <c r="BF324" s="213"/>
      <c r="BG324" s="213"/>
      <c r="BH324" s="213"/>
      <c r="BI324" s="213"/>
      <c r="BJ324" s="213"/>
      <c r="BK324" s="213"/>
      <c r="BL324" s="213"/>
      <c r="BM324" s="213"/>
      <c r="BN324" s="213"/>
      <c r="BO324" s="213"/>
      <c r="BP324" s="623">
        <f t="shared" si="410"/>
        <v>0</v>
      </c>
      <c r="BQ324" s="213">
        <f t="shared" si="448"/>
        <v>0</v>
      </c>
      <c r="BR324" s="213">
        <f t="shared" si="449"/>
        <v>0</v>
      </c>
      <c r="BS324" s="213"/>
      <c r="BT324" s="213">
        <f t="shared" si="411"/>
        <v>0</v>
      </c>
      <c r="BU324" s="362">
        <f t="shared" si="450"/>
        <v>0</v>
      </c>
      <c r="BV324" s="213">
        <f t="shared" si="412"/>
        <v>0</v>
      </c>
      <c r="BW324" s="213">
        <f t="shared" ca="1" si="413"/>
        <v>0</v>
      </c>
      <c r="BX324" s="213">
        <f t="shared" ca="1" si="451"/>
        <v>0</v>
      </c>
      <c r="BY324" s="213">
        <f t="shared" ca="1" si="414"/>
        <v>0</v>
      </c>
      <c r="BZ324" s="214">
        <f ca="1">IF(AND(BW324,BX324=0)=0,0,IF(BW324&gt;0,'На банк Приват'!$P$1,IF(BX324&gt;0,'На Укрсиб'!$P$1,0)))</f>
        <v>0</v>
      </c>
      <c r="CA324" s="198">
        <v>317</v>
      </c>
      <c r="CB324" s="198">
        <f t="shared" ca="1" si="415"/>
        <v>0</v>
      </c>
      <c r="CC324" s="198">
        <f t="shared" ca="1" si="416"/>
        <v>0</v>
      </c>
      <c r="CD324" s="198">
        <f t="shared" ca="1" si="452"/>
        <v>0</v>
      </c>
      <c r="CE324" s="198"/>
      <c r="CF324" s="215"/>
      <c r="CG324" s="215"/>
      <c r="CH324" s="215"/>
      <c r="CI324" s="215"/>
      <c r="CJ324" s="215"/>
      <c r="CK324" s="215"/>
      <c r="CL324" s="215"/>
      <c r="CM324" s="215">
        <f t="shared" si="489"/>
        <v>0</v>
      </c>
      <c r="CN324" s="215"/>
      <c r="CO324" s="215"/>
      <c r="CP324" s="215">
        <f t="shared" si="417"/>
        <v>0</v>
      </c>
      <c r="CQ324" s="215">
        <f t="shared" si="453"/>
        <v>0</v>
      </c>
      <c r="CR324" s="215">
        <f t="shared" si="454"/>
        <v>0</v>
      </c>
      <c r="CS324" s="215"/>
      <c r="CT324" s="215">
        <f t="shared" si="418"/>
        <v>0</v>
      </c>
      <c r="CU324" s="369">
        <f t="shared" si="419"/>
        <v>0</v>
      </c>
      <c r="CV324" s="215">
        <f t="shared" si="420"/>
        <v>0</v>
      </c>
      <c r="CW324" s="215">
        <f t="shared" ca="1" si="421"/>
        <v>0</v>
      </c>
      <c r="CX324" s="215">
        <f t="shared" ca="1" si="455"/>
        <v>0</v>
      </c>
      <c r="CY324" s="215">
        <f t="shared" ca="1" si="422"/>
        <v>0</v>
      </c>
      <c r="CZ324" s="216">
        <f ca="1">IF(AND(CW324,CX324=0)=0,0,IF(CW324&gt;0,'На банк Приват'!$V$1,IF(CX324&gt;0,'На Укрсиб'!$V$1,0)))</f>
        <v>0</v>
      </c>
      <c r="DA324" s="204"/>
      <c r="DB324" s="204">
        <f t="shared" ca="1" si="423"/>
        <v>0</v>
      </c>
      <c r="DC324" s="204">
        <f t="shared" ca="1" si="424"/>
        <v>0</v>
      </c>
      <c r="DD324" s="204">
        <f t="shared" ca="1" si="456"/>
        <v>0</v>
      </c>
      <c r="DE324" s="204"/>
      <c r="DF324" s="217"/>
      <c r="DG324" s="217"/>
      <c r="DH324" s="217"/>
      <c r="DI324" s="217"/>
      <c r="DJ324" s="217"/>
      <c r="DK324" s="217"/>
      <c r="DL324" s="217"/>
      <c r="DM324" s="217">
        <f t="shared" si="457"/>
        <v>0</v>
      </c>
      <c r="DN324" s="217"/>
      <c r="DO324" s="217"/>
      <c r="DP324" s="763">
        <f t="shared" si="425"/>
        <v>0</v>
      </c>
      <c r="DQ324" s="217">
        <f t="shared" si="458"/>
        <v>0</v>
      </c>
      <c r="DR324" s="217">
        <f t="shared" si="459"/>
        <v>0</v>
      </c>
      <c r="DS324" s="217"/>
      <c r="DT324" s="217">
        <f t="shared" si="426"/>
        <v>0</v>
      </c>
      <c r="DU324" s="366">
        <f t="shared" si="460"/>
        <v>0</v>
      </c>
      <c r="DV324" s="217">
        <f t="shared" si="427"/>
        <v>0</v>
      </c>
      <c r="DW324" s="217">
        <f t="shared" ca="1" si="428"/>
        <v>0</v>
      </c>
      <c r="DX324" s="217">
        <f t="shared" ca="1" si="461"/>
        <v>0</v>
      </c>
      <c r="DY324" s="217">
        <f t="shared" ca="1" si="429"/>
        <v>0</v>
      </c>
      <c r="DZ324" s="218">
        <f ca="1">IF(AND(DW324,DX324=0)=0,0,IF(DW324&gt;0,'На банк Приват'!$AB$1,IF(DX324&gt;0,'На Укрсиб'!$V$1,0)))</f>
        <v>0</v>
      </c>
      <c r="EA324" s="207"/>
      <c r="EB324" s="207">
        <f t="shared" ca="1" si="430"/>
        <v>0</v>
      </c>
      <c r="EC324" s="207">
        <f t="shared" ca="1" si="431"/>
        <v>0</v>
      </c>
      <c r="ED324" s="207">
        <f t="shared" ca="1" si="462"/>
        <v>0</v>
      </c>
      <c r="EE324" s="207"/>
      <c r="EF324" s="219"/>
      <c r="EG324" s="219"/>
      <c r="EH324" s="219"/>
      <c r="EI324" s="219"/>
      <c r="EJ324" s="219"/>
      <c r="EK324" s="219"/>
      <c r="EL324" s="219"/>
      <c r="EM324" s="219">
        <f t="shared" si="432"/>
        <v>0</v>
      </c>
      <c r="EN324" s="219"/>
      <c r="EO324" s="219"/>
      <c r="EP324" s="219">
        <f t="shared" si="433"/>
        <v>0</v>
      </c>
      <c r="EQ324" s="219">
        <f t="shared" si="463"/>
        <v>0</v>
      </c>
      <c r="ER324" s="219">
        <f t="shared" si="464"/>
        <v>0</v>
      </c>
      <c r="ES324" s="219"/>
      <c r="ET324" s="219">
        <f t="shared" si="434"/>
        <v>0</v>
      </c>
      <c r="EU324" s="363">
        <f t="shared" si="465"/>
        <v>0</v>
      </c>
      <c r="EV324" s="219">
        <f t="shared" si="435"/>
        <v>0</v>
      </c>
      <c r="EW324" s="219">
        <f t="shared" ca="1" si="436"/>
        <v>0</v>
      </c>
      <c r="EX324" s="219">
        <f t="shared" ca="1" si="466"/>
        <v>0</v>
      </c>
      <c r="EY324" s="219">
        <f t="shared" ca="1" si="437"/>
        <v>0</v>
      </c>
      <c r="EZ324" s="220">
        <f ca="1">IF(AND(EW324,EX324=0)=0,0,IF(EW324&gt;0,'На банк Приват'!$AH$1,IF(EX324&gt;0,'На Укрсиб'!$AH$1,0)))</f>
        <v>0</v>
      </c>
      <c r="FA324" s="28">
        <f t="shared" ca="1" si="438"/>
        <v>0</v>
      </c>
      <c r="FB324" s="28">
        <f t="shared" ca="1" si="439"/>
        <v>0</v>
      </c>
      <c r="FC324" s="28">
        <f t="shared" ca="1" si="440"/>
        <v>0</v>
      </c>
      <c r="FD324" s="28">
        <f t="shared" ca="1" si="441"/>
        <v>0</v>
      </c>
      <c r="FE324" s="28">
        <f t="shared" ca="1" si="442"/>
        <v>313</v>
      </c>
      <c r="FF324">
        <f t="shared" si="443"/>
        <v>0</v>
      </c>
      <c r="FG324" s="531" t="s">
        <v>199</v>
      </c>
    </row>
    <row r="325" spans="1:163">
      <c r="A325" s="113"/>
      <c r="B325" s="113">
        <f t="shared" ca="1" si="396"/>
        <v>0</v>
      </c>
      <c r="C325" s="113">
        <f t="shared" ca="1" si="397"/>
        <v>0</v>
      </c>
      <c r="D325" s="113">
        <f t="shared" ca="1" si="488"/>
        <v>0</v>
      </c>
      <c r="E325" s="113">
        <f t="shared" si="398"/>
        <v>0</v>
      </c>
      <c r="F325" s="115"/>
      <c r="G325" s="209">
        <f t="shared" si="486"/>
        <v>0</v>
      </c>
      <c r="H325" s="209">
        <f t="shared" si="484"/>
        <v>0</v>
      </c>
      <c r="I325" s="209">
        <f t="shared" si="485"/>
        <v>0</v>
      </c>
      <c r="J325" s="209">
        <f t="shared" si="468"/>
        <v>0</v>
      </c>
      <c r="K325" s="209">
        <f t="shared" si="469"/>
        <v>0</v>
      </c>
      <c r="L325" s="209">
        <f t="shared" si="470"/>
        <v>0</v>
      </c>
      <c r="M325" s="209">
        <f t="shared" si="471"/>
        <v>0</v>
      </c>
      <c r="N325" s="209">
        <f t="shared" si="472"/>
        <v>0</v>
      </c>
      <c r="O325" s="209">
        <f t="shared" si="467"/>
        <v>0</v>
      </c>
      <c r="P325" s="211">
        <f t="shared" si="473"/>
        <v>0</v>
      </c>
      <c r="Q325" s="209">
        <f t="shared" si="474"/>
        <v>0</v>
      </c>
      <c r="R325" s="209">
        <f t="shared" si="475"/>
        <v>0</v>
      </c>
      <c r="S325" s="209">
        <f t="shared" si="476"/>
        <v>0</v>
      </c>
      <c r="T325" s="209">
        <f t="shared" si="477"/>
        <v>0</v>
      </c>
      <c r="U325" s="209">
        <f t="shared" si="478"/>
        <v>0</v>
      </c>
      <c r="V325" s="209">
        <f t="shared" si="479"/>
        <v>0</v>
      </c>
      <c r="W325" s="209">
        <f t="shared" ca="1" si="480"/>
        <v>0</v>
      </c>
      <c r="X325" s="209">
        <f t="shared" ca="1" si="481"/>
        <v>0</v>
      </c>
      <c r="Y325" s="209">
        <f t="shared" ca="1" si="482"/>
        <v>0</v>
      </c>
      <c r="Z325" s="210" t="str">
        <f t="shared" ca="1" si="399"/>
        <v xml:space="preserve">        </v>
      </c>
      <c r="AA325" s="185"/>
      <c r="AB325" s="185">
        <f t="shared" ca="1" si="400"/>
        <v>0</v>
      </c>
      <c r="AC325" s="185">
        <f t="shared" ca="1" si="401"/>
        <v>0</v>
      </c>
      <c r="AD325" s="185">
        <f t="shared" ca="1" si="444"/>
        <v>0</v>
      </c>
      <c r="AE325" s="185"/>
      <c r="AF325" s="211"/>
      <c r="AG325" s="211"/>
      <c r="AH325" s="211"/>
      <c r="AI325" s="211"/>
      <c r="AJ325" s="211"/>
      <c r="AK325" s="211"/>
      <c r="AL325" s="211"/>
      <c r="AM325" s="211"/>
      <c r="AN325" s="211"/>
      <c r="AO325" s="211"/>
      <c r="AP325" s="623">
        <f t="shared" si="402"/>
        <v>0</v>
      </c>
      <c r="AQ325" s="211">
        <f t="shared" si="445"/>
        <v>0</v>
      </c>
      <c r="AR325" s="211">
        <f t="shared" si="446"/>
        <v>0</v>
      </c>
      <c r="AS325" s="211"/>
      <c r="AT325" s="211">
        <f t="shared" si="403"/>
        <v>0</v>
      </c>
      <c r="AU325" s="358">
        <f t="shared" si="404"/>
        <v>0</v>
      </c>
      <c r="AV325" s="211">
        <f t="shared" si="405"/>
        <v>0</v>
      </c>
      <c r="AW325" s="211">
        <f t="shared" ca="1" si="406"/>
        <v>0</v>
      </c>
      <c r="AX325" s="211">
        <f t="shared" ca="1" si="483"/>
        <v>0</v>
      </c>
      <c r="AY325" s="211">
        <f t="shared" ca="1" si="407"/>
        <v>0</v>
      </c>
      <c r="AZ325" s="212">
        <f ca="1">IF(AND(AW325,AX325=0,AY325=0)=0,0,IF(AW325&gt;0,'На банк Приват'!$J$1,IF(AX325&gt;0,'На Укрсиб'!J318,0)))</f>
        <v>0</v>
      </c>
      <c r="BA325" s="191"/>
      <c r="BB325" s="191">
        <f t="shared" ca="1" si="408"/>
        <v>0</v>
      </c>
      <c r="BC325" s="191">
        <f t="shared" ca="1" si="409"/>
        <v>0</v>
      </c>
      <c r="BD325" s="191">
        <f t="shared" ca="1" si="447"/>
        <v>0</v>
      </c>
      <c r="BE325" s="191"/>
      <c r="BF325" s="213"/>
      <c r="BG325" s="213"/>
      <c r="BH325" s="213"/>
      <c r="BI325" s="213"/>
      <c r="BJ325" s="213"/>
      <c r="BK325" s="213"/>
      <c r="BL325" s="213"/>
      <c r="BM325" s="213"/>
      <c r="BN325" s="213"/>
      <c r="BO325" s="213"/>
      <c r="BP325" s="623">
        <f t="shared" si="410"/>
        <v>0</v>
      </c>
      <c r="BQ325" s="213">
        <f t="shared" si="448"/>
        <v>0</v>
      </c>
      <c r="BR325" s="213">
        <f t="shared" si="449"/>
        <v>0</v>
      </c>
      <c r="BS325" s="213"/>
      <c r="BT325" s="213">
        <f t="shared" si="411"/>
        <v>0</v>
      </c>
      <c r="BU325" s="362">
        <f t="shared" si="450"/>
        <v>0</v>
      </c>
      <c r="BV325" s="213">
        <f t="shared" si="412"/>
        <v>0</v>
      </c>
      <c r="BW325" s="213">
        <f t="shared" ca="1" si="413"/>
        <v>0</v>
      </c>
      <c r="BX325" s="213">
        <f t="shared" ca="1" si="451"/>
        <v>0</v>
      </c>
      <c r="BY325" s="213">
        <f t="shared" ca="1" si="414"/>
        <v>0</v>
      </c>
      <c r="BZ325" s="214">
        <f ca="1">IF(AND(BW325,BX325=0)=0,0,IF(BW325&gt;0,'На банк Приват'!$P$1,IF(BX325&gt;0,'На Укрсиб'!$P$1,0)))</f>
        <v>0</v>
      </c>
      <c r="CA325" s="198">
        <v>318</v>
      </c>
      <c r="CB325" s="198">
        <f t="shared" ca="1" si="415"/>
        <v>0</v>
      </c>
      <c r="CC325" s="198">
        <f t="shared" ca="1" si="416"/>
        <v>0</v>
      </c>
      <c r="CD325" s="198">
        <f t="shared" ca="1" si="452"/>
        <v>0</v>
      </c>
      <c r="CE325" s="198"/>
      <c r="CF325" s="215"/>
      <c r="CG325" s="215"/>
      <c r="CH325" s="215"/>
      <c r="CI325" s="215"/>
      <c r="CJ325" s="215"/>
      <c r="CK325" s="215"/>
      <c r="CL325" s="215"/>
      <c r="CM325" s="215">
        <f t="shared" si="489"/>
        <v>0</v>
      </c>
      <c r="CN325" s="215"/>
      <c r="CO325" s="215"/>
      <c r="CP325" s="215">
        <f t="shared" si="417"/>
        <v>0</v>
      </c>
      <c r="CQ325" s="215">
        <f t="shared" si="453"/>
        <v>0</v>
      </c>
      <c r="CR325" s="215">
        <f t="shared" si="454"/>
        <v>0</v>
      </c>
      <c r="CS325" s="215"/>
      <c r="CT325" s="215">
        <f t="shared" si="418"/>
        <v>0</v>
      </c>
      <c r="CU325" s="369">
        <f t="shared" si="419"/>
        <v>0</v>
      </c>
      <c r="CV325" s="215">
        <f t="shared" si="420"/>
        <v>0</v>
      </c>
      <c r="CW325" s="215">
        <f t="shared" ca="1" si="421"/>
        <v>0</v>
      </c>
      <c r="CX325" s="215">
        <f t="shared" ca="1" si="455"/>
        <v>0</v>
      </c>
      <c r="CY325" s="215">
        <f t="shared" ca="1" si="422"/>
        <v>0</v>
      </c>
      <c r="CZ325" s="216">
        <f ca="1">IF(AND(CW325,CX325=0)=0,0,IF(CW325&gt;0,'На банк Приват'!$V$1,IF(CX325&gt;0,'На Укрсиб'!$V$1,0)))</f>
        <v>0</v>
      </c>
      <c r="DA325" s="204"/>
      <c r="DB325" s="204">
        <f t="shared" ca="1" si="423"/>
        <v>0</v>
      </c>
      <c r="DC325" s="204">
        <f t="shared" ca="1" si="424"/>
        <v>0</v>
      </c>
      <c r="DD325" s="204">
        <f t="shared" ca="1" si="456"/>
        <v>0</v>
      </c>
      <c r="DE325" s="204"/>
      <c r="DF325" s="217"/>
      <c r="DG325" s="217"/>
      <c r="DH325" s="217"/>
      <c r="DI325" s="217"/>
      <c r="DJ325" s="217"/>
      <c r="DK325" s="217"/>
      <c r="DL325" s="217"/>
      <c r="DM325" s="217">
        <f t="shared" si="457"/>
        <v>0</v>
      </c>
      <c r="DN325" s="217"/>
      <c r="DO325" s="217"/>
      <c r="DP325" s="763">
        <f t="shared" si="425"/>
        <v>0</v>
      </c>
      <c r="DQ325" s="217">
        <f t="shared" si="458"/>
        <v>0</v>
      </c>
      <c r="DR325" s="217">
        <f t="shared" si="459"/>
        <v>0</v>
      </c>
      <c r="DS325" s="217"/>
      <c r="DT325" s="217">
        <f t="shared" si="426"/>
        <v>0</v>
      </c>
      <c r="DU325" s="366">
        <f t="shared" si="460"/>
        <v>0</v>
      </c>
      <c r="DV325" s="217">
        <f t="shared" si="427"/>
        <v>0</v>
      </c>
      <c r="DW325" s="217">
        <f t="shared" ca="1" si="428"/>
        <v>0</v>
      </c>
      <c r="DX325" s="217">
        <f t="shared" ca="1" si="461"/>
        <v>0</v>
      </c>
      <c r="DY325" s="217">
        <f t="shared" ca="1" si="429"/>
        <v>0</v>
      </c>
      <c r="DZ325" s="218">
        <f ca="1">IF(AND(DW325,DX325=0)=0,0,IF(DW325&gt;0,'На банк Приват'!$AB$1,IF(DX325&gt;0,'На Укрсиб'!$V$1,0)))</f>
        <v>0</v>
      </c>
      <c r="EA325" s="207"/>
      <c r="EB325" s="207">
        <f t="shared" ca="1" si="430"/>
        <v>0</v>
      </c>
      <c r="EC325" s="207">
        <f t="shared" ca="1" si="431"/>
        <v>0</v>
      </c>
      <c r="ED325" s="207">
        <f t="shared" ca="1" si="462"/>
        <v>0</v>
      </c>
      <c r="EE325" s="207"/>
      <c r="EF325" s="219"/>
      <c r="EG325" s="219"/>
      <c r="EH325" s="219"/>
      <c r="EI325" s="219"/>
      <c r="EJ325" s="219"/>
      <c r="EK325" s="219"/>
      <c r="EL325" s="219"/>
      <c r="EM325" s="219">
        <f t="shared" si="432"/>
        <v>0</v>
      </c>
      <c r="EN325" s="219"/>
      <c r="EO325" s="219"/>
      <c r="EP325" s="219">
        <f t="shared" si="433"/>
        <v>0</v>
      </c>
      <c r="EQ325" s="219">
        <f t="shared" si="463"/>
        <v>0</v>
      </c>
      <c r="ER325" s="219">
        <f t="shared" si="464"/>
        <v>0</v>
      </c>
      <c r="ES325" s="219"/>
      <c r="ET325" s="219">
        <f t="shared" si="434"/>
        <v>0</v>
      </c>
      <c r="EU325" s="363">
        <f t="shared" si="465"/>
        <v>0</v>
      </c>
      <c r="EV325" s="219">
        <f t="shared" si="435"/>
        <v>0</v>
      </c>
      <c r="EW325" s="219">
        <f t="shared" ca="1" si="436"/>
        <v>0</v>
      </c>
      <c r="EX325" s="219">
        <f t="shared" ca="1" si="466"/>
        <v>0</v>
      </c>
      <c r="EY325" s="219">
        <f t="shared" ca="1" si="437"/>
        <v>0</v>
      </c>
      <c r="EZ325" s="220">
        <f ca="1">IF(AND(EW325,EX325=0)=0,0,IF(EW325&gt;0,'На банк Приват'!$AH$1,IF(EX325&gt;0,'На Укрсиб'!$AH$1,0)))</f>
        <v>0</v>
      </c>
      <c r="FA325" s="28">
        <f t="shared" ca="1" si="438"/>
        <v>0</v>
      </c>
      <c r="FB325" s="28">
        <f t="shared" ca="1" si="439"/>
        <v>0</v>
      </c>
      <c r="FC325" s="28">
        <f t="shared" ca="1" si="440"/>
        <v>0</v>
      </c>
      <c r="FD325" s="28">
        <f t="shared" ca="1" si="441"/>
        <v>0</v>
      </c>
      <c r="FE325" s="28">
        <f t="shared" ca="1" si="442"/>
        <v>314</v>
      </c>
      <c r="FF325">
        <f t="shared" si="443"/>
        <v>0</v>
      </c>
      <c r="FG325" s="531"/>
    </row>
    <row r="326" spans="1:163">
      <c r="A326" s="113"/>
      <c r="B326" s="113">
        <f t="shared" ca="1" si="396"/>
        <v>0</v>
      </c>
      <c r="C326" s="113">
        <f t="shared" ca="1" si="397"/>
        <v>0</v>
      </c>
      <c r="D326" s="113">
        <f t="shared" ca="1" si="488"/>
        <v>0</v>
      </c>
      <c r="E326" s="113">
        <f t="shared" si="398"/>
        <v>0</v>
      </c>
      <c r="F326" s="115"/>
      <c r="G326" s="209">
        <f t="shared" si="486"/>
        <v>0</v>
      </c>
      <c r="H326" s="209">
        <f t="shared" si="484"/>
        <v>0</v>
      </c>
      <c r="I326" s="209">
        <f t="shared" si="485"/>
        <v>0</v>
      </c>
      <c r="J326" s="209">
        <f t="shared" si="468"/>
        <v>0</v>
      </c>
      <c r="K326" s="209">
        <f t="shared" si="469"/>
        <v>0</v>
      </c>
      <c r="L326" s="209">
        <f t="shared" si="470"/>
        <v>0</v>
      </c>
      <c r="M326" s="209">
        <f t="shared" si="471"/>
        <v>0</v>
      </c>
      <c r="N326" s="209">
        <f t="shared" si="472"/>
        <v>0</v>
      </c>
      <c r="O326" s="209">
        <f t="shared" si="467"/>
        <v>0</v>
      </c>
      <c r="P326" s="211">
        <f t="shared" si="473"/>
        <v>0</v>
      </c>
      <c r="Q326" s="209">
        <f t="shared" si="474"/>
        <v>0</v>
      </c>
      <c r="R326" s="209">
        <f t="shared" si="475"/>
        <v>0</v>
      </c>
      <c r="S326" s="209">
        <f t="shared" si="476"/>
        <v>0</v>
      </c>
      <c r="T326" s="209">
        <f t="shared" si="477"/>
        <v>0</v>
      </c>
      <c r="U326" s="209">
        <f t="shared" si="478"/>
        <v>0</v>
      </c>
      <c r="V326" s="209">
        <f t="shared" si="479"/>
        <v>0</v>
      </c>
      <c r="W326" s="209">
        <f t="shared" ca="1" si="480"/>
        <v>0</v>
      </c>
      <c r="X326" s="209">
        <f t="shared" ca="1" si="481"/>
        <v>0</v>
      </c>
      <c r="Y326" s="209">
        <f t="shared" ca="1" si="482"/>
        <v>0</v>
      </c>
      <c r="Z326" s="210" t="str">
        <f t="shared" ca="1" si="399"/>
        <v xml:space="preserve">        </v>
      </c>
      <c r="AA326" s="185"/>
      <c r="AB326" s="185">
        <f t="shared" ca="1" si="400"/>
        <v>0</v>
      </c>
      <c r="AC326" s="185">
        <f t="shared" ca="1" si="401"/>
        <v>0</v>
      </c>
      <c r="AD326" s="185">
        <f t="shared" ca="1" si="444"/>
        <v>0</v>
      </c>
      <c r="AE326" s="185"/>
      <c r="AF326" s="211"/>
      <c r="AG326" s="211"/>
      <c r="AH326" s="211"/>
      <c r="AI326" s="211"/>
      <c r="AJ326" s="211"/>
      <c r="AK326" s="211"/>
      <c r="AL326" s="211"/>
      <c r="AM326" s="211"/>
      <c r="AN326" s="211"/>
      <c r="AO326" s="211"/>
      <c r="AP326" s="623">
        <f t="shared" si="402"/>
        <v>0</v>
      </c>
      <c r="AQ326" s="211">
        <f t="shared" si="445"/>
        <v>0</v>
      </c>
      <c r="AR326" s="211">
        <f t="shared" si="446"/>
        <v>0</v>
      </c>
      <c r="AS326" s="211"/>
      <c r="AT326" s="211">
        <f t="shared" si="403"/>
        <v>0</v>
      </c>
      <c r="AU326" s="358">
        <f t="shared" si="404"/>
        <v>0</v>
      </c>
      <c r="AV326" s="211">
        <f t="shared" si="405"/>
        <v>0</v>
      </c>
      <c r="AW326" s="211">
        <f t="shared" ca="1" si="406"/>
        <v>0</v>
      </c>
      <c r="AX326" s="211">
        <f t="shared" ca="1" si="483"/>
        <v>0</v>
      </c>
      <c r="AY326" s="211">
        <f t="shared" ca="1" si="407"/>
        <v>0</v>
      </c>
      <c r="AZ326" s="212">
        <f ca="1">IF(AND(AW326,AX326=0,AY326=0)=0,0,IF(AW326&gt;0,'На банк Приват'!$J$1,IF(AX326&gt;0,'На Укрсиб'!$J$1,0)))</f>
        <v>0</v>
      </c>
      <c r="BA326" s="191"/>
      <c r="BB326" s="191">
        <f t="shared" ca="1" si="408"/>
        <v>0</v>
      </c>
      <c r="BC326" s="191">
        <f t="shared" ca="1" si="409"/>
        <v>0</v>
      </c>
      <c r="BD326" s="191">
        <f t="shared" ca="1" si="447"/>
        <v>0</v>
      </c>
      <c r="BE326" s="191"/>
      <c r="BF326" s="213"/>
      <c r="BG326" s="213"/>
      <c r="BH326" s="213"/>
      <c r="BI326" s="213"/>
      <c r="BJ326" s="213"/>
      <c r="BK326" s="213"/>
      <c r="BL326" s="213"/>
      <c r="BM326" s="213"/>
      <c r="BN326" s="213"/>
      <c r="BO326" s="213"/>
      <c r="BP326" s="623">
        <f t="shared" si="410"/>
        <v>0</v>
      </c>
      <c r="BQ326" s="213">
        <f t="shared" si="448"/>
        <v>0</v>
      </c>
      <c r="BR326" s="213">
        <f t="shared" si="449"/>
        <v>0</v>
      </c>
      <c r="BS326" s="213"/>
      <c r="BT326" s="213">
        <f t="shared" si="411"/>
        <v>0</v>
      </c>
      <c r="BU326" s="362">
        <f t="shared" si="450"/>
        <v>0</v>
      </c>
      <c r="BV326" s="213">
        <f t="shared" si="412"/>
        <v>0</v>
      </c>
      <c r="BW326" s="213">
        <f t="shared" ca="1" si="413"/>
        <v>0</v>
      </c>
      <c r="BX326" s="213">
        <f t="shared" ca="1" si="451"/>
        <v>0</v>
      </c>
      <c r="BY326" s="213">
        <f t="shared" ca="1" si="414"/>
        <v>0</v>
      </c>
      <c r="BZ326" s="214">
        <f ca="1">IF(AND(BW326,BX326=0)=0,0,IF(BW326&gt;0,'На банк Приват'!$P$1,IF(BX326&gt;0,'На Укрсиб'!$P$1,0)))</f>
        <v>0</v>
      </c>
      <c r="CA326" s="198">
        <v>319</v>
      </c>
      <c r="CB326" s="198">
        <f t="shared" ca="1" si="415"/>
        <v>0</v>
      </c>
      <c r="CC326" s="198">
        <f t="shared" ca="1" si="416"/>
        <v>0</v>
      </c>
      <c r="CD326" s="198">
        <f t="shared" ca="1" si="452"/>
        <v>0</v>
      </c>
      <c r="CE326" s="198"/>
      <c r="CF326" s="215"/>
      <c r="CG326" s="215"/>
      <c r="CH326" s="215"/>
      <c r="CI326" s="215"/>
      <c r="CJ326" s="215"/>
      <c r="CK326" s="215"/>
      <c r="CL326" s="215"/>
      <c r="CM326" s="215">
        <f t="shared" si="489"/>
        <v>0</v>
      </c>
      <c r="CN326" s="215"/>
      <c r="CO326" s="215"/>
      <c r="CP326" s="215">
        <f t="shared" si="417"/>
        <v>0</v>
      </c>
      <c r="CQ326" s="215">
        <f t="shared" si="453"/>
        <v>0</v>
      </c>
      <c r="CR326" s="215">
        <f t="shared" si="454"/>
        <v>0</v>
      </c>
      <c r="CS326" s="215"/>
      <c r="CT326" s="215">
        <f t="shared" si="418"/>
        <v>0</v>
      </c>
      <c r="CU326" s="369">
        <f t="shared" si="419"/>
        <v>0</v>
      </c>
      <c r="CV326" s="215">
        <f t="shared" si="420"/>
        <v>0</v>
      </c>
      <c r="CW326" s="215">
        <f t="shared" ca="1" si="421"/>
        <v>0</v>
      </c>
      <c r="CX326" s="215">
        <f t="shared" ca="1" si="455"/>
        <v>0</v>
      </c>
      <c r="CY326" s="215">
        <f t="shared" ca="1" si="422"/>
        <v>0</v>
      </c>
      <c r="CZ326" s="216">
        <f ca="1">IF(AND(CW326,CX326=0)=0,0,IF(CW326&gt;0,'На банк Приват'!$V$1,IF(CX326&gt;0,'На Укрсиб'!$V$1,0)))</f>
        <v>0</v>
      </c>
      <c r="DA326" s="204"/>
      <c r="DB326" s="204">
        <f t="shared" ca="1" si="423"/>
        <v>0</v>
      </c>
      <c r="DC326" s="204">
        <f t="shared" ca="1" si="424"/>
        <v>0</v>
      </c>
      <c r="DD326" s="204">
        <f t="shared" ca="1" si="456"/>
        <v>0</v>
      </c>
      <c r="DE326" s="204"/>
      <c r="DF326" s="217"/>
      <c r="DG326" s="217"/>
      <c r="DH326" s="217"/>
      <c r="DI326" s="217"/>
      <c r="DJ326" s="217"/>
      <c r="DK326" s="217"/>
      <c r="DL326" s="217"/>
      <c r="DM326" s="217">
        <f t="shared" si="457"/>
        <v>0</v>
      </c>
      <c r="DN326" s="217"/>
      <c r="DO326" s="217"/>
      <c r="DP326" s="763">
        <f t="shared" si="425"/>
        <v>0</v>
      </c>
      <c r="DQ326" s="217">
        <f t="shared" si="458"/>
        <v>0</v>
      </c>
      <c r="DR326" s="217">
        <f t="shared" si="459"/>
        <v>0</v>
      </c>
      <c r="DS326" s="217"/>
      <c r="DT326" s="217">
        <f t="shared" si="426"/>
        <v>0</v>
      </c>
      <c r="DU326" s="366">
        <f t="shared" si="460"/>
        <v>0</v>
      </c>
      <c r="DV326" s="217">
        <f t="shared" si="427"/>
        <v>0</v>
      </c>
      <c r="DW326" s="217">
        <f t="shared" ca="1" si="428"/>
        <v>0</v>
      </c>
      <c r="DX326" s="217">
        <f t="shared" ca="1" si="461"/>
        <v>0</v>
      </c>
      <c r="DY326" s="217">
        <f t="shared" ca="1" si="429"/>
        <v>0</v>
      </c>
      <c r="DZ326" s="218">
        <f ca="1">IF(AND(DW326,DX326=0)=0,0,IF(DW326&gt;0,'На банк Приват'!$AB$1,IF(DX326&gt;0,'На Укрсиб'!$V$1,0)))</f>
        <v>0</v>
      </c>
      <c r="EA326" s="207"/>
      <c r="EB326" s="207">
        <f t="shared" ca="1" si="430"/>
        <v>0</v>
      </c>
      <c r="EC326" s="207">
        <f t="shared" ca="1" si="431"/>
        <v>0</v>
      </c>
      <c r="ED326" s="207">
        <f t="shared" ca="1" si="462"/>
        <v>0</v>
      </c>
      <c r="EE326" s="207"/>
      <c r="EF326" s="219"/>
      <c r="EG326" s="219"/>
      <c r="EH326" s="219"/>
      <c r="EI326" s="219"/>
      <c r="EJ326" s="219"/>
      <c r="EK326" s="219"/>
      <c r="EL326" s="219"/>
      <c r="EM326" s="219">
        <f t="shared" si="432"/>
        <v>0</v>
      </c>
      <c r="EN326" s="219"/>
      <c r="EO326" s="219"/>
      <c r="EP326" s="219">
        <f t="shared" si="433"/>
        <v>0</v>
      </c>
      <c r="EQ326" s="219">
        <f t="shared" si="463"/>
        <v>0</v>
      </c>
      <c r="ER326" s="219">
        <f t="shared" si="464"/>
        <v>0</v>
      </c>
      <c r="ES326" s="219"/>
      <c r="ET326" s="219">
        <f t="shared" si="434"/>
        <v>0</v>
      </c>
      <c r="EU326" s="363">
        <f t="shared" si="465"/>
        <v>0</v>
      </c>
      <c r="EV326" s="219">
        <f t="shared" si="435"/>
        <v>0</v>
      </c>
      <c r="EW326" s="219">
        <f t="shared" ca="1" si="436"/>
        <v>0</v>
      </c>
      <c r="EX326" s="219">
        <f t="shared" ca="1" si="466"/>
        <v>0</v>
      </c>
      <c r="EY326" s="219">
        <f t="shared" ca="1" si="437"/>
        <v>0</v>
      </c>
      <c r="EZ326" s="220">
        <f ca="1">IF(AND(EW326,EX326=0)=0,0,IF(EW326&gt;0,'На банк Приват'!$AH$1,IF(EX326&gt;0,'На Укрсиб'!$AH$1,0)))</f>
        <v>0</v>
      </c>
      <c r="FA326" s="28">
        <f t="shared" ca="1" si="438"/>
        <v>0</v>
      </c>
      <c r="FB326" s="28">
        <f t="shared" ca="1" si="439"/>
        <v>0</v>
      </c>
      <c r="FC326" s="28">
        <f t="shared" ca="1" si="440"/>
        <v>0</v>
      </c>
      <c r="FD326" s="28">
        <f t="shared" ca="1" si="441"/>
        <v>0</v>
      </c>
      <c r="FE326" s="28">
        <f t="shared" ca="1" si="442"/>
        <v>315</v>
      </c>
      <c r="FF326">
        <f t="shared" si="443"/>
        <v>0</v>
      </c>
      <c r="FG326" s="531" t="s">
        <v>34</v>
      </c>
    </row>
    <row r="327" spans="1:163">
      <c r="A327" s="113"/>
      <c r="B327" s="113">
        <f t="shared" ca="1" si="396"/>
        <v>0</v>
      </c>
      <c r="C327" s="113">
        <f t="shared" ca="1" si="397"/>
        <v>0</v>
      </c>
      <c r="D327" s="113">
        <f t="shared" ca="1" si="488"/>
        <v>0</v>
      </c>
      <c r="E327" s="113">
        <f t="shared" si="398"/>
        <v>0</v>
      </c>
      <c r="F327" s="115"/>
      <c r="G327" s="209">
        <f t="shared" si="486"/>
        <v>0</v>
      </c>
      <c r="H327" s="209">
        <f t="shared" si="484"/>
        <v>0</v>
      </c>
      <c r="I327" s="209">
        <f t="shared" si="485"/>
        <v>0</v>
      </c>
      <c r="J327" s="209">
        <f t="shared" si="468"/>
        <v>0</v>
      </c>
      <c r="K327" s="209">
        <f t="shared" si="469"/>
        <v>0</v>
      </c>
      <c r="L327" s="209">
        <f t="shared" si="470"/>
        <v>0</v>
      </c>
      <c r="M327" s="209">
        <f t="shared" si="471"/>
        <v>0</v>
      </c>
      <c r="N327" s="209">
        <f t="shared" si="472"/>
        <v>0</v>
      </c>
      <c r="O327" s="209">
        <f t="shared" si="467"/>
        <v>0</v>
      </c>
      <c r="P327" s="211">
        <f t="shared" si="473"/>
        <v>0</v>
      </c>
      <c r="Q327" s="209">
        <f t="shared" si="474"/>
        <v>0</v>
      </c>
      <c r="R327" s="209">
        <f t="shared" si="475"/>
        <v>0</v>
      </c>
      <c r="S327" s="209">
        <f t="shared" si="476"/>
        <v>0</v>
      </c>
      <c r="T327" s="209">
        <f t="shared" si="477"/>
        <v>0</v>
      </c>
      <c r="U327" s="209">
        <f t="shared" si="478"/>
        <v>0</v>
      </c>
      <c r="V327" s="209">
        <f t="shared" si="479"/>
        <v>0</v>
      </c>
      <c r="W327" s="209">
        <f t="shared" ca="1" si="480"/>
        <v>0</v>
      </c>
      <c r="X327" s="209">
        <f t="shared" ca="1" si="481"/>
        <v>0</v>
      </c>
      <c r="Y327" s="209">
        <f t="shared" ca="1" si="482"/>
        <v>0</v>
      </c>
      <c r="Z327" s="210" t="str">
        <f t="shared" ca="1" si="399"/>
        <v xml:space="preserve">        </v>
      </c>
      <c r="AA327" s="185"/>
      <c r="AB327" s="185">
        <f t="shared" ca="1" si="400"/>
        <v>0</v>
      </c>
      <c r="AC327" s="185">
        <f t="shared" ca="1" si="401"/>
        <v>0</v>
      </c>
      <c r="AD327" s="185">
        <f t="shared" ca="1" si="444"/>
        <v>0</v>
      </c>
      <c r="AE327" s="211"/>
      <c r="AF327" s="211"/>
      <c r="AG327" s="211"/>
      <c r="AH327" s="211"/>
      <c r="AI327" s="211"/>
      <c r="AJ327" s="211"/>
      <c r="AK327" s="211"/>
      <c r="AL327" s="211"/>
      <c r="AM327" s="211"/>
      <c r="AN327" s="211"/>
      <c r="AO327" s="211"/>
      <c r="AP327" s="623">
        <f t="shared" si="402"/>
        <v>0</v>
      </c>
      <c r="AQ327" s="211">
        <f t="shared" si="445"/>
        <v>0</v>
      </c>
      <c r="AR327" s="211">
        <f t="shared" si="446"/>
        <v>0</v>
      </c>
      <c r="AS327" s="211"/>
      <c r="AT327" s="211">
        <f t="shared" si="403"/>
        <v>0</v>
      </c>
      <c r="AU327" s="358">
        <f t="shared" si="404"/>
        <v>0</v>
      </c>
      <c r="AV327" s="211">
        <f t="shared" si="405"/>
        <v>0</v>
      </c>
      <c r="AW327" s="211">
        <f t="shared" ca="1" si="406"/>
        <v>0</v>
      </c>
      <c r="AX327" s="211">
        <f t="shared" ca="1" si="483"/>
        <v>0</v>
      </c>
      <c r="AY327" s="211">
        <f t="shared" ca="1" si="407"/>
        <v>0</v>
      </c>
      <c r="AZ327" s="212">
        <f ca="1">IF(AND(AW327,AX327=0,AY327=0)=0,0,IF(AW327&gt;0,'На банк Приват'!$J$1,IF(AX327&gt;0,'На Укрсиб'!$J$1,0)))</f>
        <v>0</v>
      </c>
      <c r="BA327" s="191"/>
      <c r="BB327" s="191">
        <f t="shared" ca="1" si="408"/>
        <v>0</v>
      </c>
      <c r="BC327" s="191">
        <f t="shared" ca="1" si="409"/>
        <v>0</v>
      </c>
      <c r="BD327" s="191">
        <f t="shared" ca="1" si="447"/>
        <v>0</v>
      </c>
      <c r="BE327" s="191"/>
      <c r="BF327" s="213"/>
      <c r="BG327" s="213"/>
      <c r="BH327" s="213"/>
      <c r="BI327" s="213"/>
      <c r="BJ327" s="213"/>
      <c r="BK327" s="213"/>
      <c r="BL327" s="213"/>
      <c r="BM327" s="213"/>
      <c r="BN327" s="213"/>
      <c r="BO327" s="213"/>
      <c r="BP327" s="623">
        <f t="shared" si="410"/>
        <v>0</v>
      </c>
      <c r="BQ327" s="213">
        <f t="shared" si="448"/>
        <v>0</v>
      </c>
      <c r="BR327" s="213">
        <f t="shared" si="449"/>
        <v>0</v>
      </c>
      <c r="BS327" s="213"/>
      <c r="BT327" s="213">
        <f t="shared" si="411"/>
        <v>0</v>
      </c>
      <c r="BU327" s="362">
        <f t="shared" si="450"/>
        <v>0</v>
      </c>
      <c r="BV327" s="213">
        <f t="shared" si="412"/>
        <v>0</v>
      </c>
      <c r="BW327" s="213">
        <f t="shared" ca="1" si="413"/>
        <v>0</v>
      </c>
      <c r="BX327" s="213">
        <f t="shared" ca="1" si="451"/>
        <v>0</v>
      </c>
      <c r="BY327" s="213">
        <f t="shared" ca="1" si="414"/>
        <v>0</v>
      </c>
      <c r="BZ327" s="214">
        <f ca="1">IF(AND(BW327,BX327=0)=0,0,IF(BW327&gt;0,'На банк Приват'!$P$1,IF(BX327&gt;0,'На Укрсиб'!$P$1,0)))</f>
        <v>0</v>
      </c>
      <c r="CA327" s="198">
        <v>320</v>
      </c>
      <c r="CB327" s="198">
        <f t="shared" ca="1" si="415"/>
        <v>0</v>
      </c>
      <c r="CC327" s="198">
        <f t="shared" ca="1" si="416"/>
        <v>0</v>
      </c>
      <c r="CD327" s="198">
        <f t="shared" ca="1" si="452"/>
        <v>0</v>
      </c>
      <c r="CE327" s="198"/>
      <c r="CF327" s="215"/>
      <c r="CG327" s="215"/>
      <c r="CH327" s="215"/>
      <c r="CI327" s="215"/>
      <c r="CJ327" s="215"/>
      <c r="CK327" s="215"/>
      <c r="CL327" s="215"/>
      <c r="CM327" s="215">
        <f t="shared" si="489"/>
        <v>0</v>
      </c>
      <c r="CN327" s="215"/>
      <c r="CO327" s="215"/>
      <c r="CP327" s="215">
        <f t="shared" si="417"/>
        <v>0</v>
      </c>
      <c r="CQ327" s="215">
        <f t="shared" si="453"/>
        <v>0</v>
      </c>
      <c r="CR327" s="215">
        <f t="shared" si="454"/>
        <v>0</v>
      </c>
      <c r="CS327" s="215"/>
      <c r="CT327" s="215">
        <f t="shared" si="418"/>
        <v>0</v>
      </c>
      <c r="CU327" s="369">
        <f t="shared" si="419"/>
        <v>0</v>
      </c>
      <c r="CV327" s="215">
        <f t="shared" si="420"/>
        <v>0</v>
      </c>
      <c r="CW327" s="215">
        <f t="shared" ca="1" si="421"/>
        <v>0</v>
      </c>
      <c r="CX327" s="215">
        <f t="shared" ca="1" si="455"/>
        <v>0</v>
      </c>
      <c r="CY327" s="215">
        <f t="shared" ca="1" si="422"/>
        <v>0</v>
      </c>
      <c r="CZ327" s="216">
        <f ca="1">IF(AND(CW327,CX327=0)=0,0,IF(CW327&gt;0,'На банк Приват'!$V$1,IF(CX327&gt;0,'На Укрсиб'!$V$1,0)))</f>
        <v>0</v>
      </c>
      <c r="DA327" s="204"/>
      <c r="DB327" s="204">
        <f t="shared" ca="1" si="423"/>
        <v>0</v>
      </c>
      <c r="DC327" s="204">
        <f t="shared" ca="1" si="424"/>
        <v>0</v>
      </c>
      <c r="DD327" s="204">
        <f t="shared" ca="1" si="456"/>
        <v>0</v>
      </c>
      <c r="DE327" s="204"/>
      <c r="DF327" s="217"/>
      <c r="DG327" s="217"/>
      <c r="DH327" s="217"/>
      <c r="DI327" s="217"/>
      <c r="DJ327" s="217"/>
      <c r="DK327" s="217"/>
      <c r="DL327" s="217"/>
      <c r="DM327" s="217">
        <f t="shared" si="457"/>
        <v>0</v>
      </c>
      <c r="DN327" s="217"/>
      <c r="DO327" s="217"/>
      <c r="DP327" s="763">
        <f t="shared" si="425"/>
        <v>0</v>
      </c>
      <c r="DQ327" s="217">
        <f t="shared" si="458"/>
        <v>0</v>
      </c>
      <c r="DR327" s="217">
        <f t="shared" si="459"/>
        <v>0</v>
      </c>
      <c r="DS327" s="217"/>
      <c r="DT327" s="217">
        <f t="shared" si="426"/>
        <v>0</v>
      </c>
      <c r="DU327" s="366">
        <f t="shared" si="460"/>
        <v>0</v>
      </c>
      <c r="DV327" s="217">
        <f t="shared" si="427"/>
        <v>0</v>
      </c>
      <c r="DW327" s="217">
        <f t="shared" ca="1" si="428"/>
        <v>0</v>
      </c>
      <c r="DX327" s="217">
        <f t="shared" ca="1" si="461"/>
        <v>0</v>
      </c>
      <c r="DY327" s="217">
        <f t="shared" ca="1" si="429"/>
        <v>0</v>
      </c>
      <c r="DZ327" s="218">
        <f ca="1">IF(AND(DW327,DX327=0)=0,0,IF(DW327&gt;0,'На банк Приват'!$AB$1,IF(DX327&gt;0,'На Укрсиб'!$V$1,0)))</f>
        <v>0</v>
      </c>
      <c r="EA327" s="207"/>
      <c r="EB327" s="207">
        <f t="shared" ca="1" si="430"/>
        <v>0</v>
      </c>
      <c r="EC327" s="207">
        <f t="shared" ca="1" si="431"/>
        <v>0</v>
      </c>
      <c r="ED327" s="207">
        <f t="shared" ca="1" si="462"/>
        <v>0</v>
      </c>
      <c r="EE327" s="207"/>
      <c r="EF327" s="219"/>
      <c r="EG327" s="219"/>
      <c r="EH327" s="219"/>
      <c r="EI327" s="219"/>
      <c r="EJ327" s="219"/>
      <c r="EK327" s="219"/>
      <c r="EL327" s="219"/>
      <c r="EM327" s="219">
        <f t="shared" si="432"/>
        <v>0</v>
      </c>
      <c r="EN327" s="219"/>
      <c r="EO327" s="219"/>
      <c r="EP327" s="219">
        <f t="shared" si="433"/>
        <v>0</v>
      </c>
      <c r="EQ327" s="219">
        <f t="shared" si="463"/>
        <v>0</v>
      </c>
      <c r="ER327" s="219">
        <f t="shared" si="464"/>
        <v>0</v>
      </c>
      <c r="ES327" s="219"/>
      <c r="ET327" s="219">
        <f t="shared" si="434"/>
        <v>0</v>
      </c>
      <c r="EU327" s="363">
        <f t="shared" si="465"/>
        <v>0</v>
      </c>
      <c r="EV327" s="219">
        <f t="shared" si="435"/>
        <v>0</v>
      </c>
      <c r="EW327" s="219">
        <f t="shared" ca="1" si="436"/>
        <v>0</v>
      </c>
      <c r="EX327" s="219">
        <f t="shared" ca="1" si="466"/>
        <v>0</v>
      </c>
      <c r="EY327" s="219">
        <f t="shared" ca="1" si="437"/>
        <v>0</v>
      </c>
      <c r="EZ327" s="220">
        <f ca="1">IF(AND(EW327,EX327=0)=0,0,IF(EW327&gt;0,'На банк Приват'!$AH$1,IF(EX327&gt;0,'На Укрсиб'!$AH$1,0)))</f>
        <v>0</v>
      </c>
      <c r="FA327" s="28">
        <f t="shared" ca="1" si="438"/>
        <v>0</v>
      </c>
      <c r="FB327" s="28">
        <f t="shared" ca="1" si="439"/>
        <v>0</v>
      </c>
      <c r="FC327" s="28">
        <f t="shared" ca="1" si="440"/>
        <v>0</v>
      </c>
      <c r="FD327" s="28">
        <f t="shared" ca="1" si="441"/>
        <v>0</v>
      </c>
      <c r="FE327" s="28">
        <f t="shared" ca="1" si="442"/>
        <v>316</v>
      </c>
      <c r="FF327">
        <f t="shared" si="443"/>
        <v>0</v>
      </c>
      <c r="FG327" s="531" t="s">
        <v>200</v>
      </c>
    </row>
    <row r="328" spans="1:163">
      <c r="A328" s="113"/>
      <c r="B328" s="113">
        <f t="shared" ref="B328:B391" ca="1" si="490">INDIRECT("Відомість!b"&amp;ROW()-4)</f>
        <v>0</v>
      </c>
      <c r="C328" s="113">
        <f t="shared" ref="C328:C391" ca="1" si="491">INDIRECT("Відомість!c"&amp;ROW()-4)</f>
        <v>0</v>
      </c>
      <c r="D328" s="113">
        <f t="shared" ca="1" si="488"/>
        <v>0</v>
      </c>
      <c r="E328" s="113">
        <f t="shared" ref="E328:E391" si="492">AE328+BE328+CE328+EE328+DE328</f>
        <v>0</v>
      </c>
      <c r="F328" s="115"/>
      <c r="G328" s="209">
        <f t="shared" si="486"/>
        <v>0</v>
      </c>
      <c r="H328" s="209">
        <f t="shared" si="484"/>
        <v>0</v>
      </c>
      <c r="I328" s="209">
        <f t="shared" si="485"/>
        <v>0</v>
      </c>
      <c r="J328" s="209">
        <f t="shared" si="468"/>
        <v>0</v>
      </c>
      <c r="K328" s="209">
        <f t="shared" si="469"/>
        <v>0</v>
      </c>
      <c r="L328" s="209">
        <f t="shared" si="470"/>
        <v>0</v>
      </c>
      <c r="M328" s="209">
        <f t="shared" si="471"/>
        <v>0</v>
      </c>
      <c r="N328" s="209">
        <f t="shared" si="472"/>
        <v>0</v>
      </c>
      <c r="O328" s="209">
        <f t="shared" si="467"/>
        <v>0</v>
      </c>
      <c r="P328" s="211">
        <f t="shared" si="473"/>
        <v>0</v>
      </c>
      <c r="Q328" s="209">
        <f t="shared" si="474"/>
        <v>0</v>
      </c>
      <c r="R328" s="209">
        <f t="shared" si="475"/>
        <v>0</v>
      </c>
      <c r="S328" s="209">
        <f t="shared" si="476"/>
        <v>0</v>
      </c>
      <c r="T328" s="209">
        <f t="shared" si="477"/>
        <v>0</v>
      </c>
      <c r="U328" s="209">
        <f t="shared" si="478"/>
        <v>0</v>
      </c>
      <c r="V328" s="209">
        <f t="shared" si="479"/>
        <v>0</v>
      </c>
      <c r="W328" s="209">
        <f t="shared" ca="1" si="480"/>
        <v>0</v>
      </c>
      <c r="X328" s="209">
        <f t="shared" ca="1" si="481"/>
        <v>0</v>
      </c>
      <c r="Y328" s="209">
        <f t="shared" ca="1" si="482"/>
        <v>0</v>
      </c>
      <c r="Z328" s="210" t="str">
        <f t="shared" ref="Z328:Z391" ca="1" si="493">IF(AZ328=0,"",AZ328)&amp;"  "&amp;IF(BZ328=0,"",BZ328)&amp;"  "&amp;IF(CZ328=0,"",CZ328)&amp;"  "&amp;IF(DZ328=0,"",DZ328)&amp;"  "&amp;IF(EZ328=0,"",EZ328)</f>
        <v xml:space="preserve">        </v>
      </c>
      <c r="AA328" s="185"/>
      <c r="AB328" s="185">
        <f t="shared" ref="AB328:AB391" ca="1" si="494">INDIRECT("Відомість!b"&amp;ROW()-4)</f>
        <v>0</v>
      </c>
      <c r="AC328" s="185">
        <f t="shared" ref="AC328:AC391" ca="1" si="495">INDIRECT("Відомість!c"&amp;ROW()-4)</f>
        <v>0</v>
      </c>
      <c r="AD328" s="185">
        <f t="shared" ca="1" si="444"/>
        <v>0</v>
      </c>
      <c r="AE328" s="185"/>
      <c r="AF328" s="211"/>
      <c r="AG328" s="211"/>
      <c r="AH328" s="211"/>
      <c r="AI328" s="211"/>
      <c r="AJ328" s="211"/>
      <c r="AK328" s="211"/>
      <c r="AL328" s="211"/>
      <c r="AM328" s="211"/>
      <c r="AN328" s="211"/>
      <c r="AO328" s="211"/>
      <c r="AP328" s="623">
        <f t="shared" ref="AP328:AP391" si="496">SUM(AG328:AO328)</f>
        <v>0</v>
      </c>
      <c r="AQ328" s="211">
        <f t="shared" si="445"/>
        <v>0</v>
      </c>
      <c r="AR328" s="211">
        <f t="shared" si="446"/>
        <v>0</v>
      </c>
      <c r="AS328" s="211"/>
      <c r="AT328" s="211">
        <f t="shared" ref="AT328:AT391" si="497">SUM(AQ328:AS328)</f>
        <v>0</v>
      </c>
      <c r="AU328" s="358">
        <f t="shared" ref="AU328:AU391" si="498">(AP328-AJ328)*22%</f>
        <v>0</v>
      </c>
      <c r="AV328" s="211">
        <f t="shared" ref="AV328:AV391" si="499">AQ328</f>
        <v>0</v>
      </c>
      <c r="AW328" s="211">
        <f t="shared" ref="AW328:AW391" ca="1" si="500">IF(AND(AX328=0,AY328=0),AP328-AT328+AV328,0)</f>
        <v>0</v>
      </c>
      <c r="AX328" s="211">
        <f t="shared" ca="1" si="483"/>
        <v>0</v>
      </c>
      <c r="AY328" s="211">
        <f t="shared" ref="AY328:AY391" ca="1" si="501">IF(OR($D328="Шаповалов В.Ю.",$D328="Сошина Н.В.",$D328="Бабченко В.А.",$D328="Кошель О.І.",$D328="Чкалова Л.О.",$D328="Бернацька Л.М.",$D328="Сержант О.М.",$D328="Білая А.О."),AP328-AT328+AV328,0)</f>
        <v>0</v>
      </c>
      <c r="AZ328" s="212">
        <f ca="1">IF(AND(AW328,AX328=0,AY328=0)=0,0,IF(AW328&gt;0,'На банк Приват'!$J$1,IF(AX328&gt;0,'На Укрсиб'!$J$1,0)))</f>
        <v>0</v>
      </c>
      <c r="BA328" s="191"/>
      <c r="BB328" s="191">
        <f t="shared" ref="BB328:BB391" ca="1" si="502">INDIRECT("Відомість!b"&amp;ROW()-4)</f>
        <v>0</v>
      </c>
      <c r="BC328" s="191">
        <f t="shared" ref="BC328:BC391" ca="1" si="503">INDIRECT("Відомість!c"&amp;ROW()-4)</f>
        <v>0</v>
      </c>
      <c r="BD328" s="191">
        <f t="shared" ca="1" si="447"/>
        <v>0</v>
      </c>
      <c r="BE328" s="191"/>
      <c r="BF328" s="213"/>
      <c r="BG328" s="213"/>
      <c r="BH328" s="213"/>
      <c r="BI328" s="213"/>
      <c r="BJ328" s="213"/>
      <c r="BK328" s="213"/>
      <c r="BL328" s="213"/>
      <c r="BM328" s="213"/>
      <c r="BN328" s="213"/>
      <c r="BO328" s="213"/>
      <c r="BP328" s="623">
        <f t="shared" ref="BP328:BP391" si="504">SUM(BG328:BO328)</f>
        <v>0</v>
      </c>
      <c r="BQ328" s="213">
        <f t="shared" si="448"/>
        <v>0</v>
      </c>
      <c r="BR328" s="213">
        <f t="shared" si="449"/>
        <v>0</v>
      </c>
      <c r="BS328" s="213"/>
      <c r="BT328" s="213">
        <f t="shared" ref="BT328:BT391" si="505">SUM(BQ328:BS328)</f>
        <v>0</v>
      </c>
      <c r="BU328" s="362">
        <f t="shared" si="450"/>
        <v>0</v>
      </c>
      <c r="BV328" s="213">
        <f t="shared" ref="BV328:BV391" si="506">BQ328</f>
        <v>0</v>
      </c>
      <c r="BW328" s="213">
        <f t="shared" ref="BW328:BW391" ca="1" si="507">IF(AND(BX328=0,BY328=0),BP328-BT328+BV328,0)</f>
        <v>0</v>
      </c>
      <c r="BX328" s="213">
        <f t="shared" ca="1" si="451"/>
        <v>0</v>
      </c>
      <c r="BY328" s="213">
        <f t="shared" ref="BY328:BY391" ca="1" si="508">IF(OR($D328="Шаповалов В.Ю.",$D328="Сошина Н.В.",$D328="Бабченко В.А.",$D328="Кошель О.І.",$D328="Чкалова Л.О.",$D328="Бернацька Л.М.",$D328="Сержант О.М.",$D328="Білая А.О."),BP328-BT328+BV328,0)</f>
        <v>0</v>
      </c>
      <c r="BZ328" s="214">
        <f ca="1">IF(AND(BW328,BX328=0)=0,0,IF(BW328&gt;0,'На банк Приват'!$P$1,IF(BX328&gt;0,'На Укрсиб'!$P$1,0)))</f>
        <v>0</v>
      </c>
      <c r="CA328" s="198">
        <v>321</v>
      </c>
      <c r="CB328" s="198">
        <f t="shared" ref="CB328:CB391" ca="1" si="509">INDIRECT("Відомість!b"&amp;ROW()-4)</f>
        <v>0</v>
      </c>
      <c r="CC328" s="198">
        <f t="shared" ref="CC328:CC391" ca="1" si="510">INDIRECT("Відомість!c"&amp;ROW()-4)</f>
        <v>0</v>
      </c>
      <c r="CD328" s="198">
        <f t="shared" ca="1" si="452"/>
        <v>0</v>
      </c>
      <c r="CE328" s="198"/>
      <c r="CF328" s="215"/>
      <c r="CG328" s="215"/>
      <c r="CH328" s="215"/>
      <c r="CI328" s="215"/>
      <c r="CJ328" s="215"/>
      <c r="CK328" s="215"/>
      <c r="CL328" s="215"/>
      <c r="CM328" s="215">
        <f t="shared" si="489"/>
        <v>0</v>
      </c>
      <c r="CN328" s="215"/>
      <c r="CO328" s="215"/>
      <c r="CP328" s="215">
        <f t="shared" ref="CP328:CP391" si="511">SUM(CG328:CO328)</f>
        <v>0</v>
      </c>
      <c r="CQ328" s="215">
        <f t="shared" si="453"/>
        <v>0</v>
      </c>
      <c r="CR328" s="215">
        <f t="shared" si="454"/>
        <v>0</v>
      </c>
      <c r="CS328" s="215"/>
      <c r="CT328" s="215">
        <f t="shared" ref="CT328:CT391" si="512">SUM(CQ328:CS328)</f>
        <v>0</v>
      </c>
      <c r="CU328" s="369">
        <f t="shared" ref="CU328:CU391" si="513">(CP328-CJ328)*22%</f>
        <v>0</v>
      </c>
      <c r="CV328" s="215">
        <f t="shared" ref="CV328:CV391" si="514">CQ328</f>
        <v>0</v>
      </c>
      <c r="CW328" s="215">
        <f t="shared" ref="CW328:CW391" ca="1" si="515">IF(AND(CX328=0,CY328=0),CP328-CT328+CV328,0)</f>
        <v>0</v>
      </c>
      <c r="CX328" s="215">
        <f t="shared" ca="1" si="455"/>
        <v>0</v>
      </c>
      <c r="CY328" s="215">
        <f t="shared" ref="CY328:CY391" ca="1" si="516">IF(OR($D328="Шаповалов В.Ю.",$D328="Сошина Н.В.",$D328="Бабченко В.А.",$D328="Кошель О.І.",$D328="Чкалова Л.О.",$D328="Бернацька Л.М.",$D328="Сержант О.М.",$D328="Білая А.О."),CP328-CT328+CV328,0)</f>
        <v>0</v>
      </c>
      <c r="CZ328" s="216">
        <f ca="1">IF(AND(CW328,CX328=0)=0,0,IF(CW328&gt;0,'На банк Приват'!$V$1,IF(CX328&gt;0,'На Укрсиб'!$V$1,0)))</f>
        <v>0</v>
      </c>
      <c r="DA328" s="204"/>
      <c r="DB328" s="204">
        <f t="shared" ref="DB328:DB391" ca="1" si="517">INDIRECT("Відомість!b"&amp;ROW()-4)</f>
        <v>0</v>
      </c>
      <c r="DC328" s="204">
        <f t="shared" ref="DC328:DC391" ca="1" si="518">INDIRECT("Відомість!c"&amp;ROW()-4)</f>
        <v>0</v>
      </c>
      <c r="DD328" s="204">
        <f t="shared" ca="1" si="456"/>
        <v>0</v>
      </c>
      <c r="DE328" s="204"/>
      <c r="DF328" s="217"/>
      <c r="DG328" s="217"/>
      <c r="DH328" s="217"/>
      <c r="DI328" s="217"/>
      <c r="DJ328" s="217"/>
      <c r="DK328" s="217"/>
      <c r="DL328" s="217"/>
      <c r="DM328" s="217"/>
      <c r="DN328" s="217"/>
      <c r="DO328" s="217"/>
      <c r="DP328" s="763">
        <f t="shared" ref="DP328:DP391" si="519">SUM(DG328:DO328)</f>
        <v>0</v>
      </c>
      <c r="DQ328" s="217">
        <f t="shared" si="458"/>
        <v>0</v>
      </c>
      <c r="DR328" s="217">
        <f t="shared" si="459"/>
        <v>0</v>
      </c>
      <c r="DS328" s="217"/>
      <c r="DT328" s="217">
        <f t="shared" ref="DT328:DT391" si="520">SUM(DQ328:DS328)</f>
        <v>0</v>
      </c>
      <c r="DU328" s="366">
        <f t="shared" si="460"/>
        <v>0</v>
      </c>
      <c r="DV328" s="217">
        <f t="shared" ref="DV328:DV391" si="521">DQ328</f>
        <v>0</v>
      </c>
      <c r="DW328" s="217">
        <f t="shared" ref="DW328:DW391" ca="1" si="522">IF(AND(DX328=0,DY328=0),DP328-DT328+DV328,0)</f>
        <v>0</v>
      </c>
      <c r="DX328" s="217">
        <f t="shared" ca="1" si="461"/>
        <v>0</v>
      </c>
      <c r="DY328" s="217">
        <f t="shared" ref="DY328:DY391" ca="1" si="523">IF(OR($D328="Шаповалов В.Ю.",$D328="Сошина Н.В.",$D328="Бабченко В.А.",$D328="Кошель О.І.",$D328="Чкалова Л.О.",$D328="Бернацька Л.М.",$D328="Сержант О.М.",$D328="Білая А.О."),DP328-DT328+DV328,0)</f>
        <v>0</v>
      </c>
      <c r="DZ328" s="218">
        <f ca="1">IF(AND(DW328,DX328=0)=0,0,IF(DW328&gt;0,'На банк Приват'!$AB$1,IF(DX328&gt;0,'На Укрсиб'!$V$1,0)))</f>
        <v>0</v>
      </c>
      <c r="EA328" s="207"/>
      <c r="EB328" s="207">
        <f t="shared" ref="EB328:EB391" ca="1" si="524">INDIRECT("Відомість!b"&amp;ROW()-4)</f>
        <v>0</v>
      </c>
      <c r="EC328" s="207">
        <f t="shared" ref="EC328:EC391" ca="1" si="525">INDIRECT("Відомість!c"&amp;ROW()-4)</f>
        <v>0</v>
      </c>
      <c r="ED328" s="207">
        <f t="shared" ca="1" si="462"/>
        <v>0</v>
      </c>
      <c r="EE328" s="207"/>
      <c r="EF328" s="219"/>
      <c r="EG328" s="219"/>
      <c r="EH328" s="219"/>
      <c r="EI328" s="219"/>
      <c r="EJ328" s="219"/>
      <c r="EK328" s="219"/>
      <c r="EL328" s="219"/>
      <c r="EM328" s="219">
        <f t="shared" ref="EM328:EM391" si="526">IF(EN328=0,6500/31*EE328,0)</f>
        <v>0</v>
      </c>
      <c r="EN328" s="219"/>
      <c r="EO328" s="219"/>
      <c r="EP328" s="219">
        <f t="shared" ref="EP328:EP391" si="527">SUM(EG328:EO328)</f>
        <v>0</v>
      </c>
      <c r="EQ328" s="219">
        <f t="shared" si="463"/>
        <v>0</v>
      </c>
      <c r="ER328" s="219">
        <f t="shared" si="464"/>
        <v>0</v>
      </c>
      <c r="ES328" s="219"/>
      <c r="ET328" s="219">
        <f t="shared" ref="ET328:ET391" si="528">SUM(EQ328:ES328)</f>
        <v>0</v>
      </c>
      <c r="EU328" s="363">
        <f t="shared" si="465"/>
        <v>0</v>
      </c>
      <c r="EV328" s="219">
        <f t="shared" ref="EV328:EV391" si="529">EQ328</f>
        <v>0</v>
      </c>
      <c r="EW328" s="219">
        <f t="shared" ref="EW328:EW391" ca="1" si="530">IF(AND(EX328=0,EY328=0),EP328-ET328+EV328,0)</f>
        <v>0</v>
      </c>
      <c r="EX328" s="219">
        <f t="shared" ca="1" si="466"/>
        <v>0</v>
      </c>
      <c r="EY328" s="219">
        <f t="shared" ref="EY328:EY391" ca="1" si="531">IF(OR($D328="Шаповалов В.Ю.",$D328="Сошина Н.В.",$D328="Бабченко В.А.",$D328="Кошель О.І.",$D328="Чкалова Л.О.",$D328="Бернацька Л.М.",$D328="Сержант О.М.",$D328="Білая А.О."),EP328-ET328+EV328,0)</f>
        <v>0</v>
      </c>
      <c r="EZ328" s="220">
        <f ca="1">IF(AND(EW328,EX328=0)=0,0,IF(EW328&gt;0,'На банк Приват'!$AH$1,IF(EX328&gt;0,'На Укрсиб'!$AH$1,0)))</f>
        <v>0</v>
      </c>
      <c r="FA328" s="28">
        <f t="shared" ref="FA328:FA391" ca="1" si="532">INDIRECT("Відомість!dk"&amp;ROW()-4)</f>
        <v>0</v>
      </c>
      <c r="FB328" s="28">
        <f t="shared" ref="FB328:FB391" ca="1" si="533">INDIRECT("Відомість!dl"&amp;ROW()-4)</f>
        <v>0</v>
      </c>
      <c r="FC328" s="28">
        <f t="shared" ref="FC328:FC391" ca="1" si="534">INDIRECT("Відомість!dm"&amp;ROW()-4)</f>
        <v>0</v>
      </c>
      <c r="FD328" s="28">
        <f t="shared" ref="FD328:FD391" ca="1" si="535">INDIRECT("Відомість!dn"&amp;ROW()-4)</f>
        <v>0</v>
      </c>
      <c r="FE328" s="28">
        <f t="shared" ref="FE328:FE391" ca="1" si="536">INDIRECT("Відомість!a"&amp;ROW()-4)</f>
        <v>317</v>
      </c>
      <c r="FF328">
        <f t="shared" ref="FF328:FF391" si="537">IF(P328=0,0,IF(OR(C328="п-к м/сл",C328="п-к",C328="п-к юст.",C328="п/п-к м/сл",C328="п/п-к",C328="п/п-к юст.",C328="м-р м/сл",C328="м-р",C328="м-р юст."),1,IF(OR(C328="к-н м/сл",C328="к-н",C328="к-н юст.",C328="ст.л-т",C328="ст.л-т м/сл",C328="л-т",C328="л-т м/сл",C328="мол. л-т ",C328="мол. л-т м/сл"),2,IF(D328=0,0,3))))</f>
        <v>0</v>
      </c>
      <c r="FG328" s="531" t="s">
        <v>201</v>
      </c>
    </row>
    <row r="329" spans="1:163">
      <c r="A329" s="113"/>
      <c r="B329" s="113">
        <f t="shared" ca="1" si="490"/>
        <v>0</v>
      </c>
      <c r="C329" s="113">
        <f t="shared" ca="1" si="491"/>
        <v>0</v>
      </c>
      <c r="D329" s="113">
        <f t="shared" ca="1" si="488"/>
        <v>0</v>
      </c>
      <c r="E329" s="113">
        <f t="shared" si="492"/>
        <v>0</v>
      </c>
      <c r="F329" s="115"/>
      <c r="G329" s="209">
        <f t="shared" si="486"/>
        <v>0</v>
      </c>
      <c r="H329" s="209">
        <f t="shared" si="484"/>
        <v>0</v>
      </c>
      <c r="I329" s="209">
        <f t="shared" si="485"/>
        <v>0</v>
      </c>
      <c r="J329" s="209">
        <f t="shared" si="468"/>
        <v>0</v>
      </c>
      <c r="K329" s="209">
        <f t="shared" si="469"/>
        <v>0</v>
      </c>
      <c r="L329" s="209">
        <f t="shared" si="470"/>
        <v>0</v>
      </c>
      <c r="M329" s="209">
        <f t="shared" si="471"/>
        <v>0</v>
      </c>
      <c r="N329" s="209">
        <f t="shared" si="472"/>
        <v>0</v>
      </c>
      <c r="O329" s="209">
        <f t="shared" si="467"/>
        <v>0</v>
      </c>
      <c r="P329" s="211">
        <f t="shared" si="473"/>
        <v>0</v>
      </c>
      <c r="Q329" s="209">
        <f t="shared" si="474"/>
        <v>0</v>
      </c>
      <c r="R329" s="209">
        <f t="shared" si="475"/>
        <v>0</v>
      </c>
      <c r="S329" s="209">
        <f t="shared" si="476"/>
        <v>0</v>
      </c>
      <c r="T329" s="209">
        <f t="shared" si="477"/>
        <v>0</v>
      </c>
      <c r="U329" s="209">
        <f t="shared" si="478"/>
        <v>0</v>
      </c>
      <c r="V329" s="209">
        <f t="shared" si="479"/>
        <v>0</v>
      </c>
      <c r="W329" s="209">
        <f t="shared" ca="1" si="480"/>
        <v>0</v>
      </c>
      <c r="X329" s="209">
        <f t="shared" ca="1" si="481"/>
        <v>0</v>
      </c>
      <c r="Y329" s="209">
        <f t="shared" ca="1" si="482"/>
        <v>0</v>
      </c>
      <c r="Z329" s="210" t="str">
        <f t="shared" ca="1" si="493"/>
        <v xml:space="preserve">        </v>
      </c>
      <c r="AA329" s="185"/>
      <c r="AB329" s="185">
        <f t="shared" ca="1" si="494"/>
        <v>0</v>
      </c>
      <c r="AC329" s="185">
        <f t="shared" ca="1" si="495"/>
        <v>0</v>
      </c>
      <c r="AD329" s="185">
        <f t="shared" ref="AD329:AD392" ca="1" si="538">INDIRECT("Відомість!dk"&amp;ROW()-4)</f>
        <v>0</v>
      </c>
      <c r="AE329" s="185"/>
      <c r="AF329" s="211"/>
      <c r="AG329" s="211"/>
      <c r="AH329" s="211"/>
      <c r="AI329" s="211"/>
      <c r="AJ329" s="211"/>
      <c r="AK329" s="211"/>
      <c r="AL329" s="211"/>
      <c r="AM329" s="211"/>
      <c r="AN329" s="211"/>
      <c r="AO329" s="211"/>
      <c r="AP329" s="623">
        <f t="shared" si="496"/>
        <v>0</v>
      </c>
      <c r="AQ329" s="211">
        <f t="shared" ref="AQ329:AQ392" si="539">(AP329)*18%</f>
        <v>0</v>
      </c>
      <c r="AR329" s="211">
        <f t="shared" ref="AR329:AR392" si="540">(AP329-AM329)*1.5%</f>
        <v>0</v>
      </c>
      <c r="AS329" s="211"/>
      <c r="AT329" s="211">
        <f t="shared" si="497"/>
        <v>0</v>
      </c>
      <c r="AU329" s="358">
        <f t="shared" si="498"/>
        <v>0</v>
      </c>
      <c r="AV329" s="211">
        <f t="shared" si="499"/>
        <v>0</v>
      </c>
      <c r="AW329" s="211">
        <f t="shared" ca="1" si="500"/>
        <v>0</v>
      </c>
      <c r="AX329" s="211">
        <f t="shared" ca="1" si="483"/>
        <v>0</v>
      </c>
      <c r="AY329" s="211">
        <f t="shared" ca="1" si="501"/>
        <v>0</v>
      </c>
      <c r="AZ329" s="212">
        <f ca="1">IF(AND(AW329,AX329=0,AY329=0)=0,0,IF(AW329&gt;0,'На банк Приват'!$J$1,IF(AX329&gt;0,'На Укрсиб'!$J$1,0)))</f>
        <v>0</v>
      </c>
      <c r="BA329" s="191"/>
      <c r="BB329" s="191">
        <f t="shared" ca="1" si="502"/>
        <v>0</v>
      </c>
      <c r="BC329" s="191">
        <f t="shared" ca="1" si="503"/>
        <v>0</v>
      </c>
      <c r="BD329" s="191">
        <f t="shared" ref="BD329:BD392" ca="1" si="541">INDIRECT("Відомість!dk"&amp;ROW()-4)</f>
        <v>0</v>
      </c>
      <c r="BE329" s="191"/>
      <c r="BF329" s="213"/>
      <c r="BG329" s="213"/>
      <c r="BH329" s="213"/>
      <c r="BI329" s="213"/>
      <c r="BJ329" s="213"/>
      <c r="BK329" s="213"/>
      <c r="BL329" s="213"/>
      <c r="BM329" s="213"/>
      <c r="BN329" s="213"/>
      <c r="BO329" s="213"/>
      <c r="BP329" s="623">
        <f t="shared" si="504"/>
        <v>0</v>
      </c>
      <c r="BQ329" s="213">
        <f t="shared" ref="BQ329:BQ392" si="542">(BP329)*18%</f>
        <v>0</v>
      </c>
      <c r="BR329" s="213">
        <f t="shared" ref="BR329:BR392" si="543">(BP329-BM329)*1.5%</f>
        <v>0</v>
      </c>
      <c r="BS329" s="213"/>
      <c r="BT329" s="213">
        <f t="shared" si="505"/>
        <v>0</v>
      </c>
      <c r="BU329" s="362">
        <f t="shared" ref="BU329:BU392" si="544">(BP329-BJ329)*22%</f>
        <v>0</v>
      </c>
      <c r="BV329" s="213">
        <f t="shared" si="506"/>
        <v>0</v>
      </c>
      <c r="BW329" s="213">
        <f t="shared" ca="1" si="507"/>
        <v>0</v>
      </c>
      <c r="BX329" s="213">
        <f t="shared" ref="BX329:BX392" ca="1" si="545">IF(OR($D329="Лазебний О.М.",$D329="Череп'ян С.І. ",$D329="Федчишина С.В.",$D329="Кравченко Р.М.",$D329="Примак Р.В."),BP329-BT329+BV329,0)</f>
        <v>0</v>
      </c>
      <c r="BY329" s="213">
        <f t="shared" ca="1" si="508"/>
        <v>0</v>
      </c>
      <c r="BZ329" s="214">
        <f ca="1">IF(AND(BW329,BX329=0)=0,0,IF(BW329&gt;0,'На банк Приват'!$P$1,IF(BX329&gt;0,'На Укрсиб'!$P$1,0)))</f>
        <v>0</v>
      </c>
      <c r="CA329" s="198">
        <v>322</v>
      </c>
      <c r="CB329" s="198">
        <f t="shared" ca="1" si="509"/>
        <v>0</v>
      </c>
      <c r="CC329" s="198">
        <f t="shared" ca="1" si="510"/>
        <v>0</v>
      </c>
      <c r="CD329" s="198">
        <f t="shared" ref="CD329:CD392" ca="1" si="546">INDIRECT("Відомість!dk"&amp;ROW()-4)</f>
        <v>0</v>
      </c>
      <c r="CE329" s="198"/>
      <c r="CF329" s="215"/>
      <c r="CG329" s="215"/>
      <c r="CH329" s="215"/>
      <c r="CI329" s="215"/>
      <c r="CJ329" s="215"/>
      <c r="CK329" s="215"/>
      <c r="CL329" s="215"/>
      <c r="CM329" s="215">
        <f t="shared" si="489"/>
        <v>0</v>
      </c>
      <c r="CN329" s="215"/>
      <c r="CO329" s="215"/>
      <c r="CP329" s="215">
        <f t="shared" si="511"/>
        <v>0</v>
      </c>
      <c r="CQ329" s="215">
        <f t="shared" ref="CQ329:CQ392" si="547">(CP329)*18%</f>
        <v>0</v>
      </c>
      <c r="CR329" s="215">
        <f t="shared" ref="CR329:CR392" si="548">(CP329-CM329)*1.5%</f>
        <v>0</v>
      </c>
      <c r="CS329" s="215"/>
      <c r="CT329" s="215">
        <f t="shared" si="512"/>
        <v>0</v>
      </c>
      <c r="CU329" s="369">
        <f t="shared" si="513"/>
        <v>0</v>
      </c>
      <c r="CV329" s="215">
        <f t="shared" si="514"/>
        <v>0</v>
      </c>
      <c r="CW329" s="215">
        <f t="shared" ca="1" si="515"/>
        <v>0</v>
      </c>
      <c r="CX329" s="215">
        <f t="shared" ref="CX329:CX392" ca="1" si="549">IF(OR($D329="Лазебний О.М.",$D329="Череп'ян С.І.",$D329="Федчишина С.В.",$D329="Кравченко Р.М.",$D329="Примак Р.В."),CP329-CT329+CV329,0)</f>
        <v>0</v>
      </c>
      <c r="CY329" s="215">
        <f t="shared" ca="1" si="516"/>
        <v>0</v>
      </c>
      <c r="CZ329" s="216">
        <f ca="1">IF(AND(CW329,CX329=0)=0,0,IF(CW329&gt;0,'На банк Приват'!$V$1,IF(CX329&gt;0,'На Укрсиб'!$V$1,0)))</f>
        <v>0</v>
      </c>
      <c r="DA329" s="204"/>
      <c r="DB329" s="204">
        <f t="shared" ca="1" si="517"/>
        <v>0</v>
      </c>
      <c r="DC329" s="204">
        <f t="shared" ca="1" si="518"/>
        <v>0</v>
      </c>
      <c r="DD329" s="204">
        <f t="shared" ref="DD329:DD392" ca="1" si="550">INDIRECT("Відомість!dk"&amp;ROW()-4)</f>
        <v>0</v>
      </c>
      <c r="DE329" s="204"/>
      <c r="DF329" s="217"/>
      <c r="DG329" s="217"/>
      <c r="DH329" s="217"/>
      <c r="DI329" s="217"/>
      <c r="DJ329" s="217"/>
      <c r="DK329" s="217"/>
      <c r="DL329" s="217"/>
      <c r="DM329" s="217">
        <f t="shared" ref="DM329:DM391" si="551">IF(DN329=0,6500/31*DE329,0)</f>
        <v>0</v>
      </c>
      <c r="DN329" s="217"/>
      <c r="DO329" s="217"/>
      <c r="DP329" s="763">
        <f t="shared" si="519"/>
        <v>0</v>
      </c>
      <c r="DQ329" s="217">
        <f t="shared" ref="DQ329:DQ392" si="552">(DP329)*18%</f>
        <v>0</v>
      </c>
      <c r="DR329" s="217">
        <f t="shared" ref="DR329:DR392" si="553">(DP329-DM329)*1.5%</f>
        <v>0</v>
      </c>
      <c r="DS329" s="217"/>
      <c r="DT329" s="217">
        <f t="shared" si="520"/>
        <v>0</v>
      </c>
      <c r="DU329" s="366">
        <f t="shared" ref="DU329:DU392" si="554">(DP329-DJ329)*22%</f>
        <v>0</v>
      </c>
      <c r="DV329" s="217">
        <f t="shared" si="521"/>
        <v>0</v>
      </c>
      <c r="DW329" s="217">
        <f t="shared" ca="1" si="522"/>
        <v>0</v>
      </c>
      <c r="DX329" s="217">
        <f t="shared" ref="DX329:DX392" ca="1" si="555">IF(OR($D329="Лазебний О.М.",$D329="Череп'ян С.І.",$D329="Федчишина С.В.",$D329="Кравченко Р.М.",$D329="Примак Р.В."),DP329-DT329+DV329,0)</f>
        <v>0</v>
      </c>
      <c r="DY329" s="217">
        <f t="shared" ca="1" si="523"/>
        <v>0</v>
      </c>
      <c r="DZ329" s="218">
        <f ca="1">IF(AND(DW329,DX329=0)=0,0,IF(DW329&gt;0,'На банк Приват'!$AB$1,IF(DX329&gt;0,'На Укрсиб'!$V$1,0)))</f>
        <v>0</v>
      </c>
      <c r="EA329" s="207"/>
      <c r="EB329" s="207">
        <f t="shared" ca="1" si="524"/>
        <v>0</v>
      </c>
      <c r="EC329" s="207">
        <f t="shared" ca="1" si="525"/>
        <v>0</v>
      </c>
      <c r="ED329" s="207">
        <f t="shared" ref="ED329:ED392" ca="1" si="556">INDIRECT("Відомість!dk"&amp;ROW()-4)</f>
        <v>0</v>
      </c>
      <c r="EE329" s="207"/>
      <c r="EF329" s="219"/>
      <c r="EG329" s="219"/>
      <c r="EH329" s="219"/>
      <c r="EI329" s="219"/>
      <c r="EJ329" s="219"/>
      <c r="EK329" s="219"/>
      <c r="EL329" s="219"/>
      <c r="EM329" s="219">
        <f t="shared" si="526"/>
        <v>0</v>
      </c>
      <c r="EN329" s="219"/>
      <c r="EO329" s="219"/>
      <c r="EP329" s="219">
        <f t="shared" si="527"/>
        <v>0</v>
      </c>
      <c r="EQ329" s="219">
        <f t="shared" ref="EQ329:EQ392" si="557">(EP329)*18%</f>
        <v>0</v>
      </c>
      <c r="ER329" s="219">
        <f t="shared" ref="ER329:ER392" si="558">(EP329-EM329)*1.5%</f>
        <v>0</v>
      </c>
      <c r="ES329" s="219"/>
      <c r="ET329" s="219">
        <f t="shared" si="528"/>
        <v>0</v>
      </c>
      <c r="EU329" s="363">
        <f t="shared" ref="EU329:EU392" si="559">(EP329-EJ329)*22%</f>
        <v>0</v>
      </c>
      <c r="EV329" s="219">
        <f t="shared" si="529"/>
        <v>0</v>
      </c>
      <c r="EW329" s="219">
        <f t="shared" ca="1" si="530"/>
        <v>0</v>
      </c>
      <c r="EX329" s="219">
        <f t="shared" ref="EX329:EX392" ca="1" si="560">IF(OR($D329="Лазебний О.М.",$D329="Череп'ян С.І.",$D329="Федчишина С.В.",$D329="Кравченко Р.М.",$D329="Примак Р.В."),EP329-ET329+EV329,0)</f>
        <v>0</v>
      </c>
      <c r="EY329" s="219">
        <f t="shared" ca="1" si="531"/>
        <v>0</v>
      </c>
      <c r="EZ329" s="220">
        <f ca="1">IF(AND(EW329,EX329=0)=0,0,IF(EW329&gt;0,'На банк Приват'!$AH$1,IF(EX329&gt;0,'На Укрсиб'!$AH$1,0)))</f>
        <v>0</v>
      </c>
      <c r="FA329" s="28">
        <f t="shared" ca="1" si="532"/>
        <v>0</v>
      </c>
      <c r="FB329" s="28">
        <f t="shared" ca="1" si="533"/>
        <v>0</v>
      </c>
      <c r="FC329" s="28">
        <f t="shared" ca="1" si="534"/>
        <v>0</v>
      </c>
      <c r="FD329" s="28">
        <f t="shared" ca="1" si="535"/>
        <v>0</v>
      </c>
      <c r="FE329" s="28">
        <f t="shared" ca="1" si="536"/>
        <v>318</v>
      </c>
      <c r="FF329">
        <f t="shared" si="537"/>
        <v>0</v>
      </c>
      <c r="FG329" s="531" t="s">
        <v>187</v>
      </c>
    </row>
    <row r="330" spans="1:163">
      <c r="A330" s="113"/>
      <c r="B330" s="113">
        <f t="shared" ca="1" si="490"/>
        <v>0</v>
      </c>
      <c r="C330" s="113">
        <f t="shared" ca="1" si="491"/>
        <v>0</v>
      </c>
      <c r="D330" s="113">
        <f t="shared" ca="1" si="488"/>
        <v>0</v>
      </c>
      <c r="E330" s="113">
        <f t="shared" si="492"/>
        <v>0</v>
      </c>
      <c r="F330" s="115"/>
      <c r="G330" s="209">
        <f t="shared" si="486"/>
        <v>0</v>
      </c>
      <c r="H330" s="209">
        <f t="shared" si="484"/>
        <v>0</v>
      </c>
      <c r="I330" s="209">
        <f t="shared" si="485"/>
        <v>0</v>
      </c>
      <c r="J330" s="209">
        <f t="shared" si="468"/>
        <v>0</v>
      </c>
      <c r="K330" s="209">
        <f t="shared" si="469"/>
        <v>0</v>
      </c>
      <c r="L330" s="209">
        <f t="shared" si="470"/>
        <v>0</v>
      </c>
      <c r="M330" s="209">
        <f t="shared" si="471"/>
        <v>0</v>
      </c>
      <c r="N330" s="209">
        <f t="shared" si="472"/>
        <v>0</v>
      </c>
      <c r="O330" s="209">
        <f t="shared" ref="O330:O393" si="561">AO330+BO330+CO330+DO330+EO330</f>
        <v>0</v>
      </c>
      <c r="P330" s="211">
        <f t="shared" si="473"/>
        <v>0</v>
      </c>
      <c r="Q330" s="209">
        <f t="shared" si="474"/>
        <v>0</v>
      </c>
      <c r="R330" s="209">
        <f t="shared" si="475"/>
        <v>0</v>
      </c>
      <c r="S330" s="209">
        <f t="shared" si="476"/>
        <v>0</v>
      </c>
      <c r="T330" s="209">
        <f t="shared" si="477"/>
        <v>0</v>
      </c>
      <c r="U330" s="209">
        <f t="shared" si="478"/>
        <v>0</v>
      </c>
      <c r="V330" s="209">
        <f t="shared" si="479"/>
        <v>0</v>
      </c>
      <c r="W330" s="209">
        <f t="shared" ca="1" si="480"/>
        <v>0</v>
      </c>
      <c r="X330" s="209">
        <f t="shared" ca="1" si="481"/>
        <v>0</v>
      </c>
      <c r="Y330" s="209">
        <f t="shared" ca="1" si="482"/>
        <v>0</v>
      </c>
      <c r="Z330" s="210" t="str">
        <f t="shared" ca="1" si="493"/>
        <v xml:space="preserve">        </v>
      </c>
      <c r="AA330" s="185"/>
      <c r="AB330" s="185">
        <f t="shared" ca="1" si="494"/>
        <v>0</v>
      </c>
      <c r="AC330" s="185">
        <f t="shared" ca="1" si="495"/>
        <v>0</v>
      </c>
      <c r="AD330" s="185">
        <f t="shared" ca="1" si="538"/>
        <v>0</v>
      </c>
      <c r="AE330" s="185"/>
      <c r="AF330" s="211"/>
      <c r="AG330" s="211"/>
      <c r="AH330" s="211"/>
      <c r="AI330" s="211"/>
      <c r="AJ330" s="211"/>
      <c r="AK330" s="211"/>
      <c r="AL330" s="211"/>
      <c r="AM330" s="211"/>
      <c r="AN330" s="211"/>
      <c r="AO330" s="211"/>
      <c r="AP330" s="623">
        <f t="shared" si="496"/>
        <v>0</v>
      </c>
      <c r="AQ330" s="211">
        <f t="shared" si="539"/>
        <v>0</v>
      </c>
      <c r="AR330" s="211">
        <f t="shared" si="540"/>
        <v>0</v>
      </c>
      <c r="AS330" s="211"/>
      <c r="AT330" s="211">
        <f t="shared" si="497"/>
        <v>0</v>
      </c>
      <c r="AU330" s="358">
        <f t="shared" si="498"/>
        <v>0</v>
      </c>
      <c r="AV330" s="211">
        <f t="shared" si="499"/>
        <v>0</v>
      </c>
      <c r="AW330" s="211">
        <f t="shared" ca="1" si="500"/>
        <v>0</v>
      </c>
      <c r="AX330" s="211">
        <f t="shared" ca="1" si="483"/>
        <v>0</v>
      </c>
      <c r="AY330" s="211">
        <f t="shared" ca="1" si="501"/>
        <v>0</v>
      </c>
      <c r="AZ330" s="212">
        <f ca="1">IF(AND(AW330,AX330=0,AY330=0)=0,0,IF(AW330&gt;0,'На банк Приват'!$J$1,IF(AX330&gt;0,'На Укрсиб'!$J$1,0)))</f>
        <v>0</v>
      </c>
      <c r="BA330" s="191"/>
      <c r="BB330" s="191">
        <f t="shared" ca="1" si="502"/>
        <v>0</v>
      </c>
      <c r="BC330" s="191">
        <f t="shared" ca="1" si="503"/>
        <v>0</v>
      </c>
      <c r="BD330" s="191">
        <f t="shared" ca="1" si="541"/>
        <v>0</v>
      </c>
      <c r="BE330" s="191"/>
      <c r="BF330" s="213"/>
      <c r="BG330" s="213"/>
      <c r="BH330" s="213"/>
      <c r="BI330" s="213"/>
      <c r="BJ330" s="213"/>
      <c r="BK330" s="213"/>
      <c r="BL330" s="213"/>
      <c r="BM330" s="213"/>
      <c r="BN330" s="213"/>
      <c r="BO330" s="213"/>
      <c r="BP330" s="623">
        <f t="shared" si="504"/>
        <v>0</v>
      </c>
      <c r="BQ330" s="213">
        <f t="shared" si="542"/>
        <v>0</v>
      </c>
      <c r="BR330" s="213">
        <f t="shared" si="543"/>
        <v>0</v>
      </c>
      <c r="BS330" s="213"/>
      <c r="BT330" s="213">
        <f t="shared" si="505"/>
        <v>0</v>
      </c>
      <c r="BU330" s="362">
        <f t="shared" si="544"/>
        <v>0</v>
      </c>
      <c r="BV330" s="213">
        <f t="shared" si="506"/>
        <v>0</v>
      </c>
      <c r="BW330" s="213">
        <f t="shared" ca="1" si="507"/>
        <v>0</v>
      </c>
      <c r="BX330" s="213">
        <f t="shared" ca="1" si="545"/>
        <v>0</v>
      </c>
      <c r="BY330" s="213">
        <f t="shared" ca="1" si="508"/>
        <v>0</v>
      </c>
      <c r="BZ330" s="214">
        <f ca="1">IF(AND(BW330,BX330=0)=0,0,IF(BW330&gt;0,'На банк Приват'!$P$1,IF(BX330&gt;0,'На Укрсиб'!$P$1,0)))</f>
        <v>0</v>
      </c>
      <c r="CA330" s="198">
        <v>323</v>
      </c>
      <c r="CB330" s="198">
        <f t="shared" ca="1" si="509"/>
        <v>0</v>
      </c>
      <c r="CC330" s="198">
        <f t="shared" ca="1" si="510"/>
        <v>0</v>
      </c>
      <c r="CD330" s="198">
        <f t="shared" ca="1" si="546"/>
        <v>0</v>
      </c>
      <c r="CE330" s="198"/>
      <c r="CF330" s="215"/>
      <c r="CG330" s="215"/>
      <c r="CH330" s="215"/>
      <c r="CI330" s="215"/>
      <c r="CJ330" s="215"/>
      <c r="CK330" s="215"/>
      <c r="CL330" s="215"/>
      <c r="CM330" s="215">
        <f t="shared" si="489"/>
        <v>0</v>
      </c>
      <c r="CN330" s="215"/>
      <c r="CO330" s="215"/>
      <c r="CP330" s="215">
        <f t="shared" si="511"/>
        <v>0</v>
      </c>
      <c r="CQ330" s="215">
        <f t="shared" si="547"/>
        <v>0</v>
      </c>
      <c r="CR330" s="215">
        <f t="shared" si="548"/>
        <v>0</v>
      </c>
      <c r="CS330" s="215"/>
      <c r="CT330" s="215">
        <f t="shared" si="512"/>
        <v>0</v>
      </c>
      <c r="CU330" s="369">
        <f t="shared" si="513"/>
        <v>0</v>
      </c>
      <c r="CV330" s="215">
        <f t="shared" si="514"/>
        <v>0</v>
      </c>
      <c r="CW330" s="215">
        <f t="shared" ca="1" si="515"/>
        <v>0</v>
      </c>
      <c r="CX330" s="215">
        <f t="shared" ca="1" si="549"/>
        <v>0</v>
      </c>
      <c r="CY330" s="215">
        <f t="shared" ca="1" si="516"/>
        <v>0</v>
      </c>
      <c r="CZ330" s="216">
        <f ca="1">IF(AND(CW330,CX330=0)=0,0,IF(CW330&gt;0,'На банк Приват'!$V$1,IF(CX330&gt;0,'На Укрсиб'!$V$1,0)))</f>
        <v>0</v>
      </c>
      <c r="DA330" s="204"/>
      <c r="DB330" s="204">
        <f t="shared" ca="1" si="517"/>
        <v>0</v>
      </c>
      <c r="DC330" s="204">
        <f t="shared" ca="1" si="518"/>
        <v>0</v>
      </c>
      <c r="DD330" s="204">
        <f t="shared" ca="1" si="550"/>
        <v>0</v>
      </c>
      <c r="DE330" s="204"/>
      <c r="DF330" s="217"/>
      <c r="DG330" s="217"/>
      <c r="DH330" s="217"/>
      <c r="DI330" s="217"/>
      <c r="DJ330" s="217"/>
      <c r="DK330" s="217"/>
      <c r="DL330" s="217"/>
      <c r="DM330" s="217">
        <f t="shared" si="551"/>
        <v>0</v>
      </c>
      <c r="DN330" s="217"/>
      <c r="DO330" s="217"/>
      <c r="DP330" s="763">
        <f t="shared" si="519"/>
        <v>0</v>
      </c>
      <c r="DQ330" s="217">
        <f t="shared" si="552"/>
        <v>0</v>
      </c>
      <c r="DR330" s="217">
        <f t="shared" si="553"/>
        <v>0</v>
      </c>
      <c r="DS330" s="217"/>
      <c r="DT330" s="217">
        <f t="shared" si="520"/>
        <v>0</v>
      </c>
      <c r="DU330" s="366">
        <f t="shared" si="554"/>
        <v>0</v>
      </c>
      <c r="DV330" s="217">
        <f t="shared" si="521"/>
        <v>0</v>
      </c>
      <c r="DW330" s="217">
        <f t="shared" ca="1" si="522"/>
        <v>0</v>
      </c>
      <c r="DX330" s="217">
        <f t="shared" ca="1" si="555"/>
        <v>0</v>
      </c>
      <c r="DY330" s="217">
        <f t="shared" ca="1" si="523"/>
        <v>0</v>
      </c>
      <c r="DZ330" s="218">
        <f ca="1">IF(AND(DW330,DX330=0)=0,0,IF(DW330&gt;0,'На банк Приват'!$AB$1,IF(DX330&gt;0,'На Укрсиб'!$V$1,0)))</f>
        <v>0</v>
      </c>
      <c r="EA330" s="207"/>
      <c r="EB330" s="207">
        <f t="shared" ca="1" si="524"/>
        <v>0</v>
      </c>
      <c r="EC330" s="207">
        <f t="shared" ca="1" si="525"/>
        <v>0</v>
      </c>
      <c r="ED330" s="207">
        <f t="shared" ca="1" si="556"/>
        <v>0</v>
      </c>
      <c r="EE330" s="207"/>
      <c r="EF330" s="219"/>
      <c r="EG330" s="219"/>
      <c r="EH330" s="219"/>
      <c r="EI330" s="219"/>
      <c r="EJ330" s="219"/>
      <c r="EK330" s="219"/>
      <c r="EL330" s="219"/>
      <c r="EM330" s="219">
        <f t="shared" si="526"/>
        <v>0</v>
      </c>
      <c r="EN330" s="219"/>
      <c r="EO330" s="219"/>
      <c r="EP330" s="219">
        <f t="shared" si="527"/>
        <v>0</v>
      </c>
      <c r="EQ330" s="219">
        <f t="shared" si="557"/>
        <v>0</v>
      </c>
      <c r="ER330" s="219">
        <f t="shared" si="558"/>
        <v>0</v>
      </c>
      <c r="ES330" s="219"/>
      <c r="ET330" s="219">
        <f t="shared" si="528"/>
        <v>0</v>
      </c>
      <c r="EU330" s="363">
        <f t="shared" si="559"/>
        <v>0</v>
      </c>
      <c r="EV330" s="219">
        <f t="shared" si="529"/>
        <v>0</v>
      </c>
      <c r="EW330" s="219">
        <f t="shared" ca="1" si="530"/>
        <v>0</v>
      </c>
      <c r="EX330" s="219">
        <f t="shared" ca="1" si="560"/>
        <v>0</v>
      </c>
      <c r="EY330" s="219">
        <f t="shared" ca="1" si="531"/>
        <v>0</v>
      </c>
      <c r="EZ330" s="220">
        <f ca="1">IF(AND(EW330,EX330=0)=0,0,IF(EW330&gt;0,'На банк Приват'!$AH$1,IF(EX330&gt;0,'На Укрсиб'!$AH$1,0)))</f>
        <v>0</v>
      </c>
      <c r="FA330" s="28">
        <f t="shared" ca="1" si="532"/>
        <v>0</v>
      </c>
      <c r="FB330" s="28">
        <f t="shared" ca="1" si="533"/>
        <v>0</v>
      </c>
      <c r="FC330" s="28">
        <f t="shared" ca="1" si="534"/>
        <v>0</v>
      </c>
      <c r="FD330" s="28">
        <f t="shared" ca="1" si="535"/>
        <v>0</v>
      </c>
      <c r="FE330" s="28">
        <f t="shared" ca="1" si="536"/>
        <v>319</v>
      </c>
      <c r="FF330">
        <f t="shared" si="537"/>
        <v>0</v>
      </c>
      <c r="FG330" s="531" t="s">
        <v>203</v>
      </c>
    </row>
    <row r="331" spans="1:163">
      <c r="A331" s="113"/>
      <c r="B331" s="113">
        <f t="shared" ca="1" si="490"/>
        <v>0</v>
      </c>
      <c r="C331" s="113">
        <f t="shared" ca="1" si="491"/>
        <v>0</v>
      </c>
      <c r="D331" s="113">
        <f t="shared" ca="1" si="488"/>
        <v>0</v>
      </c>
      <c r="E331" s="113">
        <f t="shared" si="492"/>
        <v>0</v>
      </c>
      <c r="F331" s="115"/>
      <c r="G331" s="209">
        <f t="shared" si="486"/>
        <v>0</v>
      </c>
      <c r="H331" s="209">
        <f t="shared" si="484"/>
        <v>0</v>
      </c>
      <c r="I331" s="209">
        <f t="shared" si="485"/>
        <v>0</v>
      </c>
      <c r="J331" s="209">
        <f t="shared" si="468"/>
        <v>0</v>
      </c>
      <c r="K331" s="209">
        <f t="shared" si="469"/>
        <v>0</v>
      </c>
      <c r="L331" s="209">
        <f t="shared" si="470"/>
        <v>0</v>
      </c>
      <c r="M331" s="209">
        <f t="shared" si="471"/>
        <v>0</v>
      </c>
      <c r="N331" s="209">
        <f t="shared" si="472"/>
        <v>0</v>
      </c>
      <c r="O331" s="209">
        <f t="shared" si="561"/>
        <v>0</v>
      </c>
      <c r="P331" s="211">
        <f t="shared" si="473"/>
        <v>0</v>
      </c>
      <c r="Q331" s="209">
        <f t="shared" si="474"/>
        <v>0</v>
      </c>
      <c r="R331" s="209">
        <f t="shared" si="475"/>
        <v>0</v>
      </c>
      <c r="S331" s="209">
        <f t="shared" si="476"/>
        <v>0</v>
      </c>
      <c r="T331" s="209">
        <f t="shared" si="477"/>
        <v>0</v>
      </c>
      <c r="U331" s="209">
        <f t="shared" si="478"/>
        <v>0</v>
      </c>
      <c r="V331" s="209">
        <f t="shared" si="479"/>
        <v>0</v>
      </c>
      <c r="W331" s="209">
        <f t="shared" ca="1" si="480"/>
        <v>0</v>
      </c>
      <c r="X331" s="209">
        <f t="shared" ca="1" si="481"/>
        <v>0</v>
      </c>
      <c r="Y331" s="209">
        <f t="shared" ca="1" si="482"/>
        <v>0</v>
      </c>
      <c r="Z331" s="210" t="str">
        <f t="shared" ca="1" si="493"/>
        <v xml:space="preserve">        </v>
      </c>
      <c r="AA331" s="185"/>
      <c r="AB331" s="185">
        <f t="shared" ca="1" si="494"/>
        <v>0</v>
      </c>
      <c r="AC331" s="185">
        <f t="shared" ca="1" si="495"/>
        <v>0</v>
      </c>
      <c r="AD331" s="185">
        <f t="shared" ca="1" si="538"/>
        <v>0</v>
      </c>
      <c r="AE331" s="185"/>
      <c r="AF331" s="211"/>
      <c r="AG331" s="211"/>
      <c r="AH331" s="211"/>
      <c r="AI331" s="211"/>
      <c r="AJ331" s="211"/>
      <c r="AK331" s="211"/>
      <c r="AL331" s="211"/>
      <c r="AM331" s="211"/>
      <c r="AN331" s="211"/>
      <c r="AO331" s="211"/>
      <c r="AP331" s="623">
        <f t="shared" si="496"/>
        <v>0</v>
      </c>
      <c r="AQ331" s="211">
        <f t="shared" si="539"/>
        <v>0</v>
      </c>
      <c r="AR331" s="211">
        <f t="shared" si="540"/>
        <v>0</v>
      </c>
      <c r="AS331" s="211"/>
      <c r="AT331" s="211">
        <f t="shared" si="497"/>
        <v>0</v>
      </c>
      <c r="AU331" s="358">
        <f t="shared" si="498"/>
        <v>0</v>
      </c>
      <c r="AV331" s="211">
        <f t="shared" si="499"/>
        <v>0</v>
      </c>
      <c r="AW331" s="211">
        <f t="shared" ca="1" si="500"/>
        <v>0</v>
      </c>
      <c r="AX331" s="211">
        <f t="shared" ca="1" si="483"/>
        <v>0</v>
      </c>
      <c r="AY331" s="211">
        <f t="shared" ca="1" si="501"/>
        <v>0</v>
      </c>
      <c r="AZ331" s="212">
        <f ca="1">IF(AND(AW331,AX331=0,AY331=0)=0,0,IF(AW331&gt;0,'На банк Приват'!$J$1,IF(AX331&gt;0,'На Укрсиб'!$J$1,0)))</f>
        <v>0</v>
      </c>
      <c r="BA331" s="191"/>
      <c r="BB331" s="191">
        <f t="shared" ca="1" si="502"/>
        <v>0</v>
      </c>
      <c r="BC331" s="191">
        <f t="shared" ca="1" si="503"/>
        <v>0</v>
      </c>
      <c r="BD331" s="191">
        <f t="shared" ca="1" si="541"/>
        <v>0</v>
      </c>
      <c r="BE331" s="191"/>
      <c r="BF331" s="213"/>
      <c r="BG331" s="213"/>
      <c r="BH331" s="213"/>
      <c r="BI331" s="213"/>
      <c r="BJ331" s="213"/>
      <c r="BK331" s="213"/>
      <c r="BL331" s="213"/>
      <c r="BM331" s="213"/>
      <c r="BN331" s="213"/>
      <c r="BO331" s="213"/>
      <c r="BP331" s="623">
        <f t="shared" si="504"/>
        <v>0</v>
      </c>
      <c r="BQ331" s="213">
        <f t="shared" si="542"/>
        <v>0</v>
      </c>
      <c r="BR331" s="213">
        <f t="shared" si="543"/>
        <v>0</v>
      </c>
      <c r="BS331" s="213"/>
      <c r="BT331" s="213">
        <f t="shared" si="505"/>
        <v>0</v>
      </c>
      <c r="BU331" s="362">
        <f t="shared" si="544"/>
        <v>0</v>
      </c>
      <c r="BV331" s="213">
        <f t="shared" si="506"/>
        <v>0</v>
      </c>
      <c r="BW331" s="213">
        <f t="shared" ca="1" si="507"/>
        <v>0</v>
      </c>
      <c r="BX331" s="213">
        <f t="shared" ca="1" si="545"/>
        <v>0</v>
      </c>
      <c r="BY331" s="213">
        <f t="shared" ca="1" si="508"/>
        <v>0</v>
      </c>
      <c r="BZ331" s="214">
        <f ca="1">IF(AND(BW331,BX331=0)=0,0,IF(BW331&gt;0,'На банк Приват'!$P$1,IF(BX331&gt;0,'На Укрсиб'!$P$1,0)))</f>
        <v>0</v>
      </c>
      <c r="CA331" s="198">
        <v>324</v>
      </c>
      <c r="CB331" s="198">
        <f t="shared" ca="1" si="509"/>
        <v>0</v>
      </c>
      <c r="CC331" s="198">
        <f t="shared" ca="1" si="510"/>
        <v>0</v>
      </c>
      <c r="CD331" s="198">
        <f t="shared" ca="1" si="546"/>
        <v>0</v>
      </c>
      <c r="CE331" s="198"/>
      <c r="CF331" s="215"/>
      <c r="CG331" s="215"/>
      <c r="CH331" s="215"/>
      <c r="CI331" s="215"/>
      <c r="CJ331" s="215"/>
      <c r="CK331" s="215"/>
      <c r="CL331" s="215"/>
      <c r="CM331" s="215">
        <f t="shared" si="489"/>
        <v>0</v>
      </c>
      <c r="CN331" s="215"/>
      <c r="CO331" s="215"/>
      <c r="CP331" s="215">
        <f t="shared" si="511"/>
        <v>0</v>
      </c>
      <c r="CQ331" s="215">
        <f t="shared" si="547"/>
        <v>0</v>
      </c>
      <c r="CR331" s="215">
        <f t="shared" si="548"/>
        <v>0</v>
      </c>
      <c r="CS331" s="215"/>
      <c r="CT331" s="215">
        <f t="shared" si="512"/>
        <v>0</v>
      </c>
      <c r="CU331" s="369">
        <f t="shared" si="513"/>
        <v>0</v>
      </c>
      <c r="CV331" s="215">
        <f t="shared" si="514"/>
        <v>0</v>
      </c>
      <c r="CW331" s="215">
        <f t="shared" ca="1" si="515"/>
        <v>0</v>
      </c>
      <c r="CX331" s="215">
        <f t="shared" ca="1" si="549"/>
        <v>0</v>
      </c>
      <c r="CY331" s="215">
        <f t="shared" ca="1" si="516"/>
        <v>0</v>
      </c>
      <c r="CZ331" s="216">
        <f ca="1">IF(AND(CW331,CX331=0)=0,0,IF(CW331&gt;0,'На банк Приват'!$V$1,IF(CX331&gt;0,'На Укрсиб'!$V$1,0)))</f>
        <v>0</v>
      </c>
      <c r="DA331" s="204"/>
      <c r="DB331" s="204">
        <f t="shared" ca="1" si="517"/>
        <v>0</v>
      </c>
      <c r="DC331" s="204">
        <f t="shared" ca="1" si="518"/>
        <v>0</v>
      </c>
      <c r="DD331" s="204">
        <f t="shared" ca="1" si="550"/>
        <v>0</v>
      </c>
      <c r="DE331" s="204"/>
      <c r="DF331" s="217"/>
      <c r="DG331" s="217"/>
      <c r="DH331" s="217"/>
      <c r="DI331" s="217"/>
      <c r="DJ331" s="217"/>
      <c r="DK331" s="217"/>
      <c r="DL331" s="217"/>
      <c r="DM331" s="217">
        <f t="shared" si="551"/>
        <v>0</v>
      </c>
      <c r="DN331" s="217"/>
      <c r="DO331" s="217"/>
      <c r="DP331" s="763">
        <f t="shared" si="519"/>
        <v>0</v>
      </c>
      <c r="DQ331" s="217">
        <f t="shared" si="552"/>
        <v>0</v>
      </c>
      <c r="DR331" s="217">
        <f t="shared" si="553"/>
        <v>0</v>
      </c>
      <c r="DS331" s="217"/>
      <c r="DT331" s="217">
        <f t="shared" si="520"/>
        <v>0</v>
      </c>
      <c r="DU331" s="366">
        <f t="shared" si="554"/>
        <v>0</v>
      </c>
      <c r="DV331" s="217">
        <f t="shared" si="521"/>
        <v>0</v>
      </c>
      <c r="DW331" s="217">
        <f t="shared" ca="1" si="522"/>
        <v>0</v>
      </c>
      <c r="DX331" s="217">
        <f t="shared" ca="1" si="555"/>
        <v>0</v>
      </c>
      <c r="DY331" s="217">
        <f t="shared" ca="1" si="523"/>
        <v>0</v>
      </c>
      <c r="DZ331" s="218">
        <f ca="1">IF(AND(DW331,DX331=0)=0,0,IF(DW331&gt;0,'На банк Приват'!$AB$1,IF(DX331&gt;0,'На Укрсиб'!$V$1,0)))</f>
        <v>0</v>
      </c>
      <c r="EA331" s="207"/>
      <c r="EB331" s="207">
        <f t="shared" ca="1" si="524"/>
        <v>0</v>
      </c>
      <c r="EC331" s="207">
        <f t="shared" ca="1" si="525"/>
        <v>0</v>
      </c>
      <c r="ED331" s="207">
        <f t="shared" ca="1" si="556"/>
        <v>0</v>
      </c>
      <c r="EE331" s="207"/>
      <c r="EF331" s="219"/>
      <c r="EG331" s="219"/>
      <c r="EH331" s="219"/>
      <c r="EI331" s="219"/>
      <c r="EJ331" s="219"/>
      <c r="EK331" s="219"/>
      <c r="EL331" s="219"/>
      <c r="EM331" s="219">
        <f t="shared" si="526"/>
        <v>0</v>
      </c>
      <c r="EN331" s="219"/>
      <c r="EO331" s="219"/>
      <c r="EP331" s="219">
        <f t="shared" si="527"/>
        <v>0</v>
      </c>
      <c r="EQ331" s="219">
        <f t="shared" si="557"/>
        <v>0</v>
      </c>
      <c r="ER331" s="219">
        <f t="shared" si="558"/>
        <v>0</v>
      </c>
      <c r="ES331" s="219"/>
      <c r="ET331" s="219">
        <f t="shared" si="528"/>
        <v>0</v>
      </c>
      <c r="EU331" s="363">
        <f t="shared" si="559"/>
        <v>0</v>
      </c>
      <c r="EV331" s="219">
        <f t="shared" si="529"/>
        <v>0</v>
      </c>
      <c r="EW331" s="219">
        <f t="shared" ca="1" si="530"/>
        <v>0</v>
      </c>
      <c r="EX331" s="219">
        <f t="shared" ca="1" si="560"/>
        <v>0</v>
      </c>
      <c r="EY331" s="219">
        <f t="shared" ca="1" si="531"/>
        <v>0</v>
      </c>
      <c r="EZ331" s="220">
        <f ca="1">IF(AND(EW331,EX331=0)=0,0,IF(EW331&gt;0,'На банк Приват'!$AH$1,IF(EX331&gt;0,'На Укрсиб'!$AH$1,0)))</f>
        <v>0</v>
      </c>
      <c r="FA331" s="28">
        <f t="shared" ca="1" si="532"/>
        <v>0</v>
      </c>
      <c r="FB331" s="28">
        <f t="shared" ca="1" si="533"/>
        <v>0</v>
      </c>
      <c r="FC331" s="28">
        <f t="shared" ca="1" si="534"/>
        <v>0</v>
      </c>
      <c r="FD331" s="28">
        <f t="shared" ca="1" si="535"/>
        <v>0</v>
      </c>
      <c r="FE331" s="28">
        <f t="shared" ca="1" si="536"/>
        <v>320</v>
      </c>
      <c r="FF331">
        <f t="shared" si="537"/>
        <v>0</v>
      </c>
      <c r="FG331" s="531" t="s">
        <v>204</v>
      </c>
    </row>
    <row r="332" spans="1:163">
      <c r="A332" s="113"/>
      <c r="B332" s="113">
        <f t="shared" ca="1" si="490"/>
        <v>0</v>
      </c>
      <c r="C332" s="113">
        <f t="shared" ca="1" si="491"/>
        <v>0</v>
      </c>
      <c r="D332" s="113">
        <f t="shared" ca="1" si="488"/>
        <v>0</v>
      </c>
      <c r="E332" s="113">
        <f t="shared" si="492"/>
        <v>0</v>
      </c>
      <c r="F332" s="115"/>
      <c r="G332" s="209">
        <f t="shared" si="486"/>
        <v>0</v>
      </c>
      <c r="H332" s="209">
        <f t="shared" si="484"/>
        <v>0</v>
      </c>
      <c r="I332" s="209">
        <f t="shared" si="485"/>
        <v>0</v>
      </c>
      <c r="J332" s="209">
        <f t="shared" si="468"/>
        <v>0</v>
      </c>
      <c r="K332" s="209">
        <f t="shared" si="469"/>
        <v>0</v>
      </c>
      <c r="L332" s="209">
        <f t="shared" si="470"/>
        <v>0</v>
      </c>
      <c r="M332" s="209">
        <f t="shared" si="471"/>
        <v>0</v>
      </c>
      <c r="N332" s="209">
        <f t="shared" si="472"/>
        <v>0</v>
      </c>
      <c r="O332" s="209">
        <f t="shared" si="561"/>
        <v>0</v>
      </c>
      <c r="P332" s="211">
        <f t="shared" si="473"/>
        <v>0</v>
      </c>
      <c r="Q332" s="209">
        <f t="shared" si="474"/>
        <v>0</v>
      </c>
      <c r="R332" s="209">
        <f t="shared" si="475"/>
        <v>0</v>
      </c>
      <c r="S332" s="209">
        <f t="shared" si="476"/>
        <v>0</v>
      </c>
      <c r="T332" s="209">
        <f t="shared" si="477"/>
        <v>0</v>
      </c>
      <c r="U332" s="209">
        <f t="shared" si="478"/>
        <v>0</v>
      </c>
      <c r="V332" s="209">
        <f t="shared" si="479"/>
        <v>0</v>
      </c>
      <c r="W332" s="209">
        <f t="shared" ca="1" si="480"/>
        <v>0</v>
      </c>
      <c r="X332" s="209">
        <f t="shared" ca="1" si="481"/>
        <v>0</v>
      </c>
      <c r="Y332" s="209">
        <f t="shared" ca="1" si="482"/>
        <v>0</v>
      </c>
      <c r="Z332" s="210" t="str">
        <f t="shared" ca="1" si="493"/>
        <v xml:space="preserve">        </v>
      </c>
      <c r="AA332" s="185"/>
      <c r="AB332" s="185">
        <f t="shared" ca="1" si="494"/>
        <v>0</v>
      </c>
      <c r="AC332" s="185">
        <f t="shared" ca="1" si="495"/>
        <v>0</v>
      </c>
      <c r="AD332" s="185">
        <f t="shared" ca="1" si="538"/>
        <v>0</v>
      </c>
      <c r="AE332" s="185"/>
      <c r="AF332" s="211"/>
      <c r="AG332" s="211"/>
      <c r="AH332" s="211"/>
      <c r="AI332" s="211"/>
      <c r="AJ332" s="211"/>
      <c r="AK332" s="211"/>
      <c r="AL332" s="211"/>
      <c r="AM332" s="211"/>
      <c r="AN332" s="211"/>
      <c r="AO332" s="211"/>
      <c r="AP332" s="623">
        <f t="shared" si="496"/>
        <v>0</v>
      </c>
      <c r="AQ332" s="211">
        <f t="shared" si="539"/>
        <v>0</v>
      </c>
      <c r="AR332" s="211">
        <f t="shared" si="540"/>
        <v>0</v>
      </c>
      <c r="AS332" s="211"/>
      <c r="AT332" s="211">
        <f t="shared" si="497"/>
        <v>0</v>
      </c>
      <c r="AU332" s="358">
        <f t="shared" si="498"/>
        <v>0</v>
      </c>
      <c r="AV332" s="211">
        <f t="shared" si="499"/>
        <v>0</v>
      </c>
      <c r="AW332" s="211">
        <f t="shared" ca="1" si="500"/>
        <v>0</v>
      </c>
      <c r="AX332" s="211">
        <f t="shared" ca="1" si="483"/>
        <v>0</v>
      </c>
      <c r="AY332" s="211">
        <f t="shared" ca="1" si="501"/>
        <v>0</v>
      </c>
      <c r="AZ332" s="212">
        <f ca="1">IF(AND(AW332,AX332=0,AY332=0)=0,0,IF(AW332&gt;0,'На банк Приват'!$J$1,IF(AX332&gt;0,'На Укрсиб'!J325,0)))</f>
        <v>0</v>
      </c>
      <c r="BA332" s="191"/>
      <c r="BB332" s="191">
        <f t="shared" ca="1" si="502"/>
        <v>0</v>
      </c>
      <c r="BC332" s="191">
        <f t="shared" ca="1" si="503"/>
        <v>0</v>
      </c>
      <c r="BD332" s="191">
        <f t="shared" ca="1" si="541"/>
        <v>0</v>
      </c>
      <c r="BE332" s="191"/>
      <c r="BF332" s="213"/>
      <c r="BG332" s="213"/>
      <c r="BH332" s="213"/>
      <c r="BI332" s="213"/>
      <c r="BJ332" s="213"/>
      <c r="BK332" s="213"/>
      <c r="BL332" s="213"/>
      <c r="BM332" s="213"/>
      <c r="BN332" s="213"/>
      <c r="BO332" s="213"/>
      <c r="BP332" s="623">
        <f t="shared" si="504"/>
        <v>0</v>
      </c>
      <c r="BQ332" s="213">
        <f t="shared" si="542"/>
        <v>0</v>
      </c>
      <c r="BR332" s="213">
        <f t="shared" si="543"/>
        <v>0</v>
      </c>
      <c r="BS332" s="213"/>
      <c r="BT332" s="213">
        <f t="shared" si="505"/>
        <v>0</v>
      </c>
      <c r="BU332" s="362">
        <f t="shared" si="544"/>
        <v>0</v>
      </c>
      <c r="BV332" s="213">
        <f t="shared" si="506"/>
        <v>0</v>
      </c>
      <c r="BW332" s="213">
        <f t="shared" ca="1" si="507"/>
        <v>0</v>
      </c>
      <c r="BX332" s="213">
        <f t="shared" ca="1" si="545"/>
        <v>0</v>
      </c>
      <c r="BY332" s="213">
        <f t="shared" ca="1" si="508"/>
        <v>0</v>
      </c>
      <c r="BZ332" s="214">
        <f ca="1">IF(AND(BW332,BX332=0)=0,0,IF(BW332&gt;0,'На банк Приват'!$P$1,IF(BX332&gt;0,'На Укрсиб'!$P$1,0)))</f>
        <v>0</v>
      </c>
      <c r="CA332" s="198">
        <v>325</v>
      </c>
      <c r="CB332" s="198">
        <f t="shared" ca="1" si="509"/>
        <v>0</v>
      </c>
      <c r="CC332" s="198">
        <f t="shared" ca="1" si="510"/>
        <v>0</v>
      </c>
      <c r="CD332" s="198">
        <f t="shared" ca="1" si="546"/>
        <v>0</v>
      </c>
      <c r="CE332" s="198"/>
      <c r="CF332" s="215"/>
      <c r="CG332" s="215"/>
      <c r="CH332" s="215"/>
      <c r="CI332" s="215"/>
      <c r="CJ332" s="215"/>
      <c r="CK332" s="215"/>
      <c r="CL332" s="215"/>
      <c r="CM332" s="215">
        <f t="shared" si="489"/>
        <v>0</v>
      </c>
      <c r="CN332" s="215"/>
      <c r="CO332" s="215"/>
      <c r="CP332" s="215">
        <f t="shared" si="511"/>
        <v>0</v>
      </c>
      <c r="CQ332" s="215">
        <f t="shared" si="547"/>
        <v>0</v>
      </c>
      <c r="CR332" s="215">
        <f t="shared" si="548"/>
        <v>0</v>
      </c>
      <c r="CS332" s="215"/>
      <c r="CT332" s="215">
        <f t="shared" si="512"/>
        <v>0</v>
      </c>
      <c r="CU332" s="369">
        <f t="shared" si="513"/>
        <v>0</v>
      </c>
      <c r="CV332" s="215">
        <f t="shared" si="514"/>
        <v>0</v>
      </c>
      <c r="CW332" s="215">
        <f t="shared" ca="1" si="515"/>
        <v>0</v>
      </c>
      <c r="CX332" s="215">
        <f t="shared" ca="1" si="549"/>
        <v>0</v>
      </c>
      <c r="CY332" s="215">
        <f t="shared" ca="1" si="516"/>
        <v>0</v>
      </c>
      <c r="CZ332" s="216">
        <f ca="1">IF(AND(CW332,CX332=0)=0,0,IF(CW332&gt;0,'На банк Приват'!$V$1,IF(CX332&gt;0,'На Укрсиб'!$V$1,0)))</f>
        <v>0</v>
      </c>
      <c r="DA332" s="204"/>
      <c r="DB332" s="204">
        <f t="shared" ca="1" si="517"/>
        <v>0</v>
      </c>
      <c r="DC332" s="204">
        <f t="shared" ca="1" si="518"/>
        <v>0</v>
      </c>
      <c r="DD332" s="204">
        <f t="shared" ca="1" si="550"/>
        <v>0</v>
      </c>
      <c r="DE332" s="204"/>
      <c r="DF332" s="217"/>
      <c r="DG332" s="217"/>
      <c r="DH332" s="217"/>
      <c r="DI332" s="217"/>
      <c r="DJ332" s="217"/>
      <c r="DK332" s="217"/>
      <c r="DL332" s="217"/>
      <c r="DM332" s="217">
        <f t="shared" si="551"/>
        <v>0</v>
      </c>
      <c r="DN332" s="217"/>
      <c r="DO332" s="217"/>
      <c r="DP332" s="763">
        <f t="shared" si="519"/>
        <v>0</v>
      </c>
      <c r="DQ332" s="217">
        <f t="shared" si="552"/>
        <v>0</v>
      </c>
      <c r="DR332" s="217">
        <f t="shared" si="553"/>
        <v>0</v>
      </c>
      <c r="DS332" s="217"/>
      <c r="DT332" s="217">
        <f t="shared" si="520"/>
        <v>0</v>
      </c>
      <c r="DU332" s="366">
        <f t="shared" si="554"/>
        <v>0</v>
      </c>
      <c r="DV332" s="217">
        <f t="shared" si="521"/>
        <v>0</v>
      </c>
      <c r="DW332" s="217">
        <f t="shared" ca="1" si="522"/>
        <v>0</v>
      </c>
      <c r="DX332" s="217">
        <f t="shared" ca="1" si="555"/>
        <v>0</v>
      </c>
      <c r="DY332" s="217">
        <f t="shared" ca="1" si="523"/>
        <v>0</v>
      </c>
      <c r="DZ332" s="218">
        <f ca="1">IF(AND(DW332,DX332=0)=0,0,IF(DW332&gt;0,'На банк Приват'!$AB$1,IF(DX332&gt;0,'На Укрсиб'!$V$1,0)))</f>
        <v>0</v>
      </c>
      <c r="EA332" s="207"/>
      <c r="EB332" s="207">
        <f t="shared" ca="1" si="524"/>
        <v>0</v>
      </c>
      <c r="EC332" s="207">
        <f t="shared" ca="1" si="525"/>
        <v>0</v>
      </c>
      <c r="ED332" s="207">
        <f t="shared" ca="1" si="556"/>
        <v>0</v>
      </c>
      <c r="EE332" s="207"/>
      <c r="EF332" s="219"/>
      <c r="EG332" s="219"/>
      <c r="EH332" s="219"/>
      <c r="EI332" s="219"/>
      <c r="EJ332" s="219"/>
      <c r="EK332" s="219"/>
      <c r="EL332" s="219"/>
      <c r="EM332" s="219">
        <f t="shared" si="526"/>
        <v>0</v>
      </c>
      <c r="EN332" s="219"/>
      <c r="EO332" s="219"/>
      <c r="EP332" s="219">
        <f t="shared" si="527"/>
        <v>0</v>
      </c>
      <c r="EQ332" s="219">
        <f t="shared" si="557"/>
        <v>0</v>
      </c>
      <c r="ER332" s="219">
        <f t="shared" si="558"/>
        <v>0</v>
      </c>
      <c r="ES332" s="219"/>
      <c r="ET332" s="219">
        <f t="shared" si="528"/>
        <v>0</v>
      </c>
      <c r="EU332" s="363">
        <f t="shared" si="559"/>
        <v>0</v>
      </c>
      <c r="EV332" s="219">
        <f t="shared" si="529"/>
        <v>0</v>
      </c>
      <c r="EW332" s="219">
        <f t="shared" ca="1" si="530"/>
        <v>0</v>
      </c>
      <c r="EX332" s="219">
        <f t="shared" ca="1" si="560"/>
        <v>0</v>
      </c>
      <c r="EY332" s="219">
        <f t="shared" ca="1" si="531"/>
        <v>0</v>
      </c>
      <c r="EZ332" s="220">
        <f ca="1">IF(AND(EW332,EX332=0)=0,0,IF(EW332&gt;0,'На банк Приват'!$AH$1,IF(EX332&gt;0,'На Укрсиб'!$AH$1,0)))</f>
        <v>0</v>
      </c>
      <c r="FA332" s="28">
        <f t="shared" ca="1" si="532"/>
        <v>0</v>
      </c>
      <c r="FB332" s="28">
        <f t="shared" ca="1" si="533"/>
        <v>0</v>
      </c>
      <c r="FC332" s="28">
        <f t="shared" ca="1" si="534"/>
        <v>0</v>
      </c>
      <c r="FD332" s="28">
        <f t="shared" ca="1" si="535"/>
        <v>0</v>
      </c>
      <c r="FE332" s="28">
        <f t="shared" ca="1" si="536"/>
        <v>321</v>
      </c>
      <c r="FF332">
        <f t="shared" si="537"/>
        <v>0</v>
      </c>
      <c r="FG332" s="531"/>
    </row>
    <row r="333" spans="1:163">
      <c r="A333" s="113"/>
      <c r="B333" s="113">
        <f t="shared" ca="1" si="490"/>
        <v>0</v>
      </c>
      <c r="C333" s="113">
        <f t="shared" ca="1" si="491"/>
        <v>0</v>
      </c>
      <c r="D333" s="113">
        <f t="shared" ca="1" si="488"/>
        <v>0</v>
      </c>
      <c r="E333" s="113">
        <f t="shared" si="492"/>
        <v>0</v>
      </c>
      <c r="F333" s="115"/>
      <c r="G333" s="209">
        <f t="shared" si="486"/>
        <v>0</v>
      </c>
      <c r="H333" s="209">
        <f t="shared" si="484"/>
        <v>0</v>
      </c>
      <c r="I333" s="209">
        <f t="shared" si="485"/>
        <v>0</v>
      </c>
      <c r="J333" s="209">
        <f t="shared" si="468"/>
        <v>0</v>
      </c>
      <c r="K333" s="209">
        <f t="shared" si="469"/>
        <v>0</v>
      </c>
      <c r="L333" s="209">
        <f t="shared" si="470"/>
        <v>0</v>
      </c>
      <c r="M333" s="209">
        <f t="shared" si="471"/>
        <v>0</v>
      </c>
      <c r="N333" s="209">
        <f t="shared" si="472"/>
        <v>0</v>
      </c>
      <c r="O333" s="209">
        <f t="shared" si="561"/>
        <v>0</v>
      </c>
      <c r="P333" s="211">
        <f t="shared" si="473"/>
        <v>0</v>
      </c>
      <c r="Q333" s="209">
        <f t="shared" si="474"/>
        <v>0</v>
      </c>
      <c r="R333" s="209">
        <f t="shared" si="475"/>
        <v>0</v>
      </c>
      <c r="S333" s="209">
        <f t="shared" si="476"/>
        <v>0</v>
      </c>
      <c r="T333" s="209">
        <f t="shared" si="477"/>
        <v>0</v>
      </c>
      <c r="U333" s="209">
        <f t="shared" si="478"/>
        <v>0</v>
      </c>
      <c r="V333" s="209">
        <f t="shared" si="479"/>
        <v>0</v>
      </c>
      <c r="W333" s="209">
        <f t="shared" ca="1" si="480"/>
        <v>0</v>
      </c>
      <c r="X333" s="209">
        <f t="shared" ca="1" si="481"/>
        <v>0</v>
      </c>
      <c r="Y333" s="209">
        <f t="shared" ca="1" si="482"/>
        <v>0</v>
      </c>
      <c r="Z333" s="210" t="str">
        <f t="shared" ca="1" si="493"/>
        <v xml:space="preserve">        </v>
      </c>
      <c r="AA333" s="185"/>
      <c r="AB333" s="185">
        <f t="shared" ca="1" si="494"/>
        <v>0</v>
      </c>
      <c r="AC333" s="185">
        <f t="shared" ca="1" si="495"/>
        <v>0</v>
      </c>
      <c r="AD333" s="185">
        <f t="shared" ca="1" si="538"/>
        <v>0</v>
      </c>
      <c r="AE333" s="185"/>
      <c r="AF333" s="211"/>
      <c r="AG333" s="211"/>
      <c r="AH333" s="211"/>
      <c r="AI333" s="211"/>
      <c r="AJ333" s="211"/>
      <c r="AK333" s="211"/>
      <c r="AL333" s="211"/>
      <c r="AM333" s="211"/>
      <c r="AN333" s="211"/>
      <c r="AO333" s="211"/>
      <c r="AP333" s="623">
        <f t="shared" si="496"/>
        <v>0</v>
      </c>
      <c r="AQ333" s="211">
        <f t="shared" si="539"/>
        <v>0</v>
      </c>
      <c r="AR333" s="211">
        <f t="shared" si="540"/>
        <v>0</v>
      </c>
      <c r="AS333" s="211"/>
      <c r="AT333" s="211">
        <f t="shared" si="497"/>
        <v>0</v>
      </c>
      <c r="AU333" s="358">
        <f t="shared" si="498"/>
        <v>0</v>
      </c>
      <c r="AV333" s="211">
        <f t="shared" si="499"/>
        <v>0</v>
      </c>
      <c r="AW333" s="211">
        <f t="shared" ca="1" si="500"/>
        <v>0</v>
      </c>
      <c r="AX333" s="211">
        <f t="shared" ca="1" si="483"/>
        <v>0</v>
      </c>
      <c r="AY333" s="211">
        <f t="shared" ca="1" si="501"/>
        <v>0</v>
      </c>
      <c r="AZ333" s="212">
        <f ca="1">IF(AND(AW333,AX333=0,AY333=0)=0,0,IF(AW333&gt;0,'На банк Приват'!$J$1,IF(AX333&gt;0,'На Укрсиб'!$J$1,0)))</f>
        <v>0</v>
      </c>
      <c r="BA333" s="191"/>
      <c r="BB333" s="191">
        <f t="shared" ca="1" si="502"/>
        <v>0</v>
      </c>
      <c r="BC333" s="191">
        <f t="shared" ca="1" si="503"/>
        <v>0</v>
      </c>
      <c r="BD333" s="191">
        <f t="shared" ca="1" si="541"/>
        <v>0</v>
      </c>
      <c r="BE333" s="191"/>
      <c r="BF333" s="213"/>
      <c r="BG333" s="213"/>
      <c r="BH333" s="213"/>
      <c r="BI333" s="213"/>
      <c r="BJ333" s="213"/>
      <c r="BK333" s="213"/>
      <c r="BL333" s="213"/>
      <c r="BM333" s="213"/>
      <c r="BN333" s="213"/>
      <c r="BO333" s="213"/>
      <c r="BP333" s="623">
        <f t="shared" si="504"/>
        <v>0</v>
      </c>
      <c r="BQ333" s="213">
        <f t="shared" si="542"/>
        <v>0</v>
      </c>
      <c r="BR333" s="213">
        <f t="shared" si="543"/>
        <v>0</v>
      </c>
      <c r="BS333" s="213"/>
      <c r="BT333" s="213">
        <f t="shared" si="505"/>
        <v>0</v>
      </c>
      <c r="BU333" s="362">
        <f t="shared" si="544"/>
        <v>0</v>
      </c>
      <c r="BV333" s="213">
        <f t="shared" si="506"/>
        <v>0</v>
      </c>
      <c r="BW333" s="213">
        <f t="shared" ca="1" si="507"/>
        <v>0</v>
      </c>
      <c r="BX333" s="213">
        <f t="shared" ca="1" si="545"/>
        <v>0</v>
      </c>
      <c r="BY333" s="213">
        <f t="shared" ca="1" si="508"/>
        <v>0</v>
      </c>
      <c r="BZ333" s="214">
        <f ca="1">IF(AND(BW333,BX333=0)=0,0,IF(BW333&gt;0,'На банк Приват'!$P$1,IF(BX333&gt;0,'На Укрсиб'!$P$1,0)))</f>
        <v>0</v>
      </c>
      <c r="CA333" s="198">
        <v>326</v>
      </c>
      <c r="CB333" s="198">
        <f t="shared" ca="1" si="509"/>
        <v>0</v>
      </c>
      <c r="CC333" s="198">
        <f t="shared" ca="1" si="510"/>
        <v>0</v>
      </c>
      <c r="CD333" s="198">
        <f t="shared" ca="1" si="546"/>
        <v>0</v>
      </c>
      <c r="CE333" s="198"/>
      <c r="CF333" s="215"/>
      <c r="CG333" s="215"/>
      <c r="CH333" s="215"/>
      <c r="CI333" s="215"/>
      <c r="CJ333" s="215"/>
      <c r="CK333" s="215"/>
      <c r="CL333" s="215"/>
      <c r="CM333" s="215">
        <f t="shared" si="489"/>
        <v>0</v>
      </c>
      <c r="CN333" s="215"/>
      <c r="CO333" s="215"/>
      <c r="CP333" s="215">
        <f t="shared" si="511"/>
        <v>0</v>
      </c>
      <c r="CQ333" s="215">
        <f t="shared" si="547"/>
        <v>0</v>
      </c>
      <c r="CR333" s="215">
        <f t="shared" si="548"/>
        <v>0</v>
      </c>
      <c r="CS333" s="215"/>
      <c r="CT333" s="215">
        <f t="shared" si="512"/>
        <v>0</v>
      </c>
      <c r="CU333" s="369">
        <f t="shared" si="513"/>
        <v>0</v>
      </c>
      <c r="CV333" s="215">
        <f t="shared" si="514"/>
        <v>0</v>
      </c>
      <c r="CW333" s="215">
        <f t="shared" ca="1" si="515"/>
        <v>0</v>
      </c>
      <c r="CX333" s="215">
        <f t="shared" ca="1" si="549"/>
        <v>0</v>
      </c>
      <c r="CY333" s="215">
        <f t="shared" ca="1" si="516"/>
        <v>0</v>
      </c>
      <c r="CZ333" s="216">
        <f ca="1">IF(AND(CW333,CX333=0)=0,0,IF(CW333&gt;0,'На банк Приват'!$V$1,IF(CX333&gt;0,'На Укрсиб'!$V$1,0)))</f>
        <v>0</v>
      </c>
      <c r="DA333" s="204"/>
      <c r="DB333" s="204">
        <f t="shared" ca="1" si="517"/>
        <v>0</v>
      </c>
      <c r="DC333" s="204">
        <f t="shared" ca="1" si="518"/>
        <v>0</v>
      </c>
      <c r="DD333" s="204">
        <f t="shared" ca="1" si="550"/>
        <v>0</v>
      </c>
      <c r="DE333" s="204"/>
      <c r="DF333" s="217"/>
      <c r="DG333" s="217"/>
      <c r="DH333" s="217"/>
      <c r="DI333" s="217"/>
      <c r="DJ333" s="217"/>
      <c r="DK333" s="217"/>
      <c r="DL333" s="217"/>
      <c r="DM333" s="217">
        <f t="shared" si="551"/>
        <v>0</v>
      </c>
      <c r="DN333" s="217"/>
      <c r="DO333" s="217"/>
      <c r="DP333" s="763">
        <f t="shared" si="519"/>
        <v>0</v>
      </c>
      <c r="DQ333" s="217">
        <f t="shared" si="552"/>
        <v>0</v>
      </c>
      <c r="DR333" s="217">
        <f t="shared" si="553"/>
        <v>0</v>
      </c>
      <c r="DS333" s="217"/>
      <c r="DT333" s="217">
        <f t="shared" si="520"/>
        <v>0</v>
      </c>
      <c r="DU333" s="366">
        <f t="shared" si="554"/>
        <v>0</v>
      </c>
      <c r="DV333" s="217">
        <f t="shared" si="521"/>
        <v>0</v>
      </c>
      <c r="DW333" s="217">
        <f t="shared" ca="1" si="522"/>
        <v>0</v>
      </c>
      <c r="DX333" s="217">
        <f t="shared" ca="1" si="555"/>
        <v>0</v>
      </c>
      <c r="DY333" s="217">
        <f t="shared" ca="1" si="523"/>
        <v>0</v>
      </c>
      <c r="DZ333" s="218">
        <f ca="1">IF(AND(DW333,DX333=0)=0,0,IF(DW333&gt;0,'На банк Приват'!$AB$1,IF(DX333&gt;0,'На Укрсиб'!$V$1,0)))</f>
        <v>0</v>
      </c>
      <c r="EA333" s="207"/>
      <c r="EB333" s="207">
        <f t="shared" ca="1" si="524"/>
        <v>0</v>
      </c>
      <c r="EC333" s="207">
        <f t="shared" ca="1" si="525"/>
        <v>0</v>
      </c>
      <c r="ED333" s="207">
        <f t="shared" ca="1" si="556"/>
        <v>0</v>
      </c>
      <c r="EE333" s="207"/>
      <c r="EF333" s="219"/>
      <c r="EG333" s="219"/>
      <c r="EH333" s="219"/>
      <c r="EI333" s="219"/>
      <c r="EJ333" s="219"/>
      <c r="EK333" s="219"/>
      <c r="EL333" s="219"/>
      <c r="EM333" s="219">
        <f t="shared" si="526"/>
        <v>0</v>
      </c>
      <c r="EN333" s="219"/>
      <c r="EO333" s="219"/>
      <c r="EP333" s="219">
        <f t="shared" si="527"/>
        <v>0</v>
      </c>
      <c r="EQ333" s="219">
        <f t="shared" si="557"/>
        <v>0</v>
      </c>
      <c r="ER333" s="219">
        <f t="shared" si="558"/>
        <v>0</v>
      </c>
      <c r="ES333" s="219"/>
      <c r="ET333" s="219">
        <f t="shared" si="528"/>
        <v>0</v>
      </c>
      <c r="EU333" s="363">
        <f t="shared" si="559"/>
        <v>0</v>
      </c>
      <c r="EV333" s="219">
        <f t="shared" si="529"/>
        <v>0</v>
      </c>
      <c r="EW333" s="219">
        <f t="shared" ca="1" si="530"/>
        <v>0</v>
      </c>
      <c r="EX333" s="219">
        <f t="shared" ca="1" si="560"/>
        <v>0</v>
      </c>
      <c r="EY333" s="219">
        <f t="shared" ca="1" si="531"/>
        <v>0</v>
      </c>
      <c r="EZ333" s="220">
        <f ca="1">IF(AND(EW333,EX333=0)=0,0,IF(EW333&gt;0,'На банк Приват'!$AH$1,IF(EX333&gt;0,'На Укрсиб'!$AH$1,0)))</f>
        <v>0</v>
      </c>
      <c r="FA333" s="28">
        <f t="shared" ca="1" si="532"/>
        <v>0</v>
      </c>
      <c r="FB333" s="28">
        <f t="shared" ca="1" si="533"/>
        <v>0</v>
      </c>
      <c r="FC333" s="28">
        <f t="shared" ca="1" si="534"/>
        <v>0</v>
      </c>
      <c r="FD333" s="28">
        <f t="shared" ca="1" si="535"/>
        <v>0</v>
      </c>
      <c r="FE333" s="28">
        <f t="shared" ca="1" si="536"/>
        <v>322</v>
      </c>
      <c r="FF333">
        <f t="shared" si="537"/>
        <v>0</v>
      </c>
      <c r="FG333" s="531" t="s">
        <v>205</v>
      </c>
    </row>
    <row r="334" spans="1:163">
      <c r="A334" s="113"/>
      <c r="B334" s="113">
        <f t="shared" ca="1" si="490"/>
        <v>0</v>
      </c>
      <c r="C334" s="113">
        <f t="shared" ca="1" si="491"/>
        <v>0</v>
      </c>
      <c r="D334" s="113">
        <f t="shared" ca="1" si="488"/>
        <v>0</v>
      </c>
      <c r="E334" s="113">
        <f t="shared" si="492"/>
        <v>0</v>
      </c>
      <c r="F334" s="115"/>
      <c r="G334" s="209">
        <f t="shared" si="486"/>
        <v>0</v>
      </c>
      <c r="H334" s="209">
        <f t="shared" si="484"/>
        <v>0</v>
      </c>
      <c r="I334" s="209">
        <f t="shared" si="485"/>
        <v>0</v>
      </c>
      <c r="J334" s="209">
        <f t="shared" si="468"/>
        <v>0</v>
      </c>
      <c r="K334" s="209">
        <f t="shared" si="469"/>
        <v>0</v>
      </c>
      <c r="L334" s="209">
        <f t="shared" si="470"/>
        <v>0</v>
      </c>
      <c r="M334" s="209">
        <f t="shared" si="471"/>
        <v>0</v>
      </c>
      <c r="N334" s="209">
        <f t="shared" si="472"/>
        <v>0</v>
      </c>
      <c r="O334" s="209">
        <f t="shared" si="561"/>
        <v>0</v>
      </c>
      <c r="P334" s="211">
        <f t="shared" si="473"/>
        <v>0</v>
      </c>
      <c r="Q334" s="209">
        <f t="shared" si="474"/>
        <v>0</v>
      </c>
      <c r="R334" s="209">
        <f t="shared" si="475"/>
        <v>0</v>
      </c>
      <c r="S334" s="209">
        <f t="shared" si="476"/>
        <v>0</v>
      </c>
      <c r="T334" s="209">
        <f t="shared" si="477"/>
        <v>0</v>
      </c>
      <c r="U334" s="209">
        <f t="shared" si="478"/>
        <v>0</v>
      </c>
      <c r="V334" s="209">
        <f t="shared" si="479"/>
        <v>0</v>
      </c>
      <c r="W334" s="209">
        <f t="shared" ca="1" si="480"/>
        <v>0</v>
      </c>
      <c r="X334" s="209">
        <f t="shared" ca="1" si="481"/>
        <v>0</v>
      </c>
      <c r="Y334" s="209">
        <f t="shared" ca="1" si="482"/>
        <v>0</v>
      </c>
      <c r="Z334" s="210" t="str">
        <f t="shared" ca="1" si="493"/>
        <v xml:space="preserve">        </v>
      </c>
      <c r="AA334" s="185"/>
      <c r="AB334" s="185">
        <f t="shared" ca="1" si="494"/>
        <v>0</v>
      </c>
      <c r="AC334" s="185">
        <f t="shared" ca="1" si="495"/>
        <v>0</v>
      </c>
      <c r="AD334" s="185">
        <f t="shared" ca="1" si="538"/>
        <v>0</v>
      </c>
      <c r="AE334" s="185"/>
      <c r="AF334" s="211"/>
      <c r="AG334" s="211"/>
      <c r="AH334" s="211"/>
      <c r="AI334" s="211"/>
      <c r="AJ334" s="211"/>
      <c r="AK334" s="211"/>
      <c r="AL334" s="211"/>
      <c r="AM334" s="211"/>
      <c r="AN334" s="211"/>
      <c r="AO334" s="211"/>
      <c r="AP334" s="623">
        <f t="shared" si="496"/>
        <v>0</v>
      </c>
      <c r="AQ334" s="211">
        <f t="shared" si="539"/>
        <v>0</v>
      </c>
      <c r="AR334" s="211">
        <f t="shared" si="540"/>
        <v>0</v>
      </c>
      <c r="AS334" s="211"/>
      <c r="AT334" s="211">
        <f t="shared" si="497"/>
        <v>0</v>
      </c>
      <c r="AU334" s="358">
        <f t="shared" si="498"/>
        <v>0</v>
      </c>
      <c r="AV334" s="211">
        <f t="shared" si="499"/>
        <v>0</v>
      </c>
      <c r="AW334" s="211">
        <f t="shared" ca="1" si="500"/>
        <v>0</v>
      </c>
      <c r="AX334" s="211">
        <f t="shared" ca="1" si="483"/>
        <v>0</v>
      </c>
      <c r="AY334" s="211">
        <f t="shared" ca="1" si="501"/>
        <v>0</v>
      </c>
      <c r="AZ334" s="212">
        <f ca="1">IF(AND(AW334,AX334=0,AY334=0)=0,0,IF(AW334&gt;0,'На банк Приват'!$J$1,IF(AX334&gt;0,'На Укрсиб'!J327,0)))</f>
        <v>0</v>
      </c>
      <c r="BA334" s="191"/>
      <c r="BB334" s="191">
        <f t="shared" ca="1" si="502"/>
        <v>0</v>
      </c>
      <c r="BC334" s="191">
        <f t="shared" ca="1" si="503"/>
        <v>0</v>
      </c>
      <c r="BD334" s="191">
        <f t="shared" ca="1" si="541"/>
        <v>0</v>
      </c>
      <c r="BE334" s="191"/>
      <c r="BF334" s="213"/>
      <c r="BG334" s="213"/>
      <c r="BH334" s="213"/>
      <c r="BI334" s="213"/>
      <c r="BJ334" s="213"/>
      <c r="BK334" s="213"/>
      <c r="BL334" s="213"/>
      <c r="BM334" s="213"/>
      <c r="BN334" s="213"/>
      <c r="BO334" s="213"/>
      <c r="BP334" s="623">
        <f t="shared" si="504"/>
        <v>0</v>
      </c>
      <c r="BQ334" s="213">
        <f t="shared" si="542"/>
        <v>0</v>
      </c>
      <c r="BR334" s="213">
        <f t="shared" si="543"/>
        <v>0</v>
      </c>
      <c r="BS334" s="213"/>
      <c r="BT334" s="213">
        <f t="shared" si="505"/>
        <v>0</v>
      </c>
      <c r="BU334" s="362">
        <f t="shared" si="544"/>
        <v>0</v>
      </c>
      <c r="BV334" s="213">
        <f t="shared" si="506"/>
        <v>0</v>
      </c>
      <c r="BW334" s="213">
        <f t="shared" ca="1" si="507"/>
        <v>0</v>
      </c>
      <c r="BX334" s="213">
        <f t="shared" ca="1" si="545"/>
        <v>0</v>
      </c>
      <c r="BY334" s="213">
        <f t="shared" ca="1" si="508"/>
        <v>0</v>
      </c>
      <c r="BZ334" s="214">
        <f ca="1">IF(AND(BW334,BX334=0)=0,0,IF(BW334&gt;0,'На банк Приват'!$P$1,IF(BX334&gt;0,'На Укрсиб'!$P$1,0)))</f>
        <v>0</v>
      </c>
      <c r="CA334" s="198">
        <v>327</v>
      </c>
      <c r="CB334" s="198">
        <f t="shared" ca="1" si="509"/>
        <v>0</v>
      </c>
      <c r="CC334" s="198">
        <f t="shared" ca="1" si="510"/>
        <v>0</v>
      </c>
      <c r="CD334" s="198">
        <f t="shared" ca="1" si="546"/>
        <v>0</v>
      </c>
      <c r="CE334" s="198"/>
      <c r="CF334" s="215"/>
      <c r="CG334" s="215"/>
      <c r="CH334" s="215"/>
      <c r="CI334" s="215"/>
      <c r="CJ334" s="215"/>
      <c r="CK334" s="215"/>
      <c r="CL334" s="215"/>
      <c r="CM334" s="215">
        <f t="shared" si="489"/>
        <v>0</v>
      </c>
      <c r="CN334" s="215"/>
      <c r="CO334" s="215"/>
      <c r="CP334" s="215">
        <f t="shared" si="511"/>
        <v>0</v>
      </c>
      <c r="CQ334" s="215">
        <f t="shared" si="547"/>
        <v>0</v>
      </c>
      <c r="CR334" s="215">
        <f t="shared" si="548"/>
        <v>0</v>
      </c>
      <c r="CS334" s="215"/>
      <c r="CT334" s="215">
        <f t="shared" si="512"/>
        <v>0</v>
      </c>
      <c r="CU334" s="369">
        <f t="shared" si="513"/>
        <v>0</v>
      </c>
      <c r="CV334" s="215">
        <f t="shared" si="514"/>
        <v>0</v>
      </c>
      <c r="CW334" s="215">
        <f t="shared" ca="1" si="515"/>
        <v>0</v>
      </c>
      <c r="CX334" s="215">
        <f t="shared" ca="1" si="549"/>
        <v>0</v>
      </c>
      <c r="CY334" s="215">
        <f t="shared" ca="1" si="516"/>
        <v>0</v>
      </c>
      <c r="CZ334" s="216">
        <f ca="1">IF(AND(CW334,CX334=0)=0,0,IF(CW334&gt;0,'На банк Приват'!$V$1,IF(CX334&gt;0,'На Укрсиб'!$V$1,0)))</f>
        <v>0</v>
      </c>
      <c r="DA334" s="204"/>
      <c r="DB334" s="204">
        <f t="shared" ca="1" si="517"/>
        <v>0</v>
      </c>
      <c r="DC334" s="204">
        <f t="shared" ca="1" si="518"/>
        <v>0</v>
      </c>
      <c r="DD334" s="204">
        <f t="shared" ca="1" si="550"/>
        <v>0</v>
      </c>
      <c r="DE334" s="204"/>
      <c r="DF334" s="217"/>
      <c r="DG334" s="217"/>
      <c r="DH334" s="217"/>
      <c r="DI334" s="217"/>
      <c r="DJ334" s="217"/>
      <c r="DK334" s="217"/>
      <c r="DL334" s="217"/>
      <c r="DM334" s="217">
        <f t="shared" si="551"/>
        <v>0</v>
      </c>
      <c r="DN334" s="217"/>
      <c r="DO334" s="217"/>
      <c r="DP334" s="763">
        <f t="shared" si="519"/>
        <v>0</v>
      </c>
      <c r="DQ334" s="217">
        <f t="shared" si="552"/>
        <v>0</v>
      </c>
      <c r="DR334" s="217">
        <f t="shared" si="553"/>
        <v>0</v>
      </c>
      <c r="DS334" s="217"/>
      <c r="DT334" s="217">
        <f t="shared" si="520"/>
        <v>0</v>
      </c>
      <c r="DU334" s="366">
        <f t="shared" si="554"/>
        <v>0</v>
      </c>
      <c r="DV334" s="217">
        <f t="shared" si="521"/>
        <v>0</v>
      </c>
      <c r="DW334" s="217">
        <f t="shared" ca="1" si="522"/>
        <v>0</v>
      </c>
      <c r="DX334" s="217">
        <f t="shared" ca="1" si="555"/>
        <v>0</v>
      </c>
      <c r="DY334" s="217">
        <f t="shared" ca="1" si="523"/>
        <v>0</v>
      </c>
      <c r="DZ334" s="218">
        <f ca="1">IF(AND(DW334,DX334=0)=0,0,IF(DW334&gt;0,'На банк Приват'!$AB$1,IF(DX334&gt;0,'На Укрсиб'!$V$1,0)))</f>
        <v>0</v>
      </c>
      <c r="EA334" s="207"/>
      <c r="EB334" s="207">
        <f t="shared" ca="1" si="524"/>
        <v>0</v>
      </c>
      <c r="EC334" s="207">
        <f t="shared" ca="1" si="525"/>
        <v>0</v>
      </c>
      <c r="ED334" s="207">
        <f t="shared" ca="1" si="556"/>
        <v>0</v>
      </c>
      <c r="EE334" s="207"/>
      <c r="EF334" s="219"/>
      <c r="EG334" s="219"/>
      <c r="EH334" s="219"/>
      <c r="EI334" s="219"/>
      <c r="EJ334" s="219"/>
      <c r="EK334" s="219"/>
      <c r="EL334" s="219"/>
      <c r="EM334" s="219">
        <f t="shared" si="526"/>
        <v>0</v>
      </c>
      <c r="EN334" s="219"/>
      <c r="EO334" s="219"/>
      <c r="EP334" s="219">
        <f t="shared" si="527"/>
        <v>0</v>
      </c>
      <c r="EQ334" s="219">
        <f t="shared" si="557"/>
        <v>0</v>
      </c>
      <c r="ER334" s="219">
        <f t="shared" si="558"/>
        <v>0</v>
      </c>
      <c r="ES334" s="219"/>
      <c r="ET334" s="219">
        <f t="shared" si="528"/>
        <v>0</v>
      </c>
      <c r="EU334" s="363">
        <f t="shared" si="559"/>
        <v>0</v>
      </c>
      <c r="EV334" s="219">
        <f t="shared" si="529"/>
        <v>0</v>
      </c>
      <c r="EW334" s="219">
        <f t="shared" ca="1" si="530"/>
        <v>0</v>
      </c>
      <c r="EX334" s="219">
        <f t="shared" ca="1" si="560"/>
        <v>0</v>
      </c>
      <c r="EY334" s="219">
        <f t="shared" ca="1" si="531"/>
        <v>0</v>
      </c>
      <c r="EZ334" s="220">
        <f ca="1">IF(AND(EW334,EX334=0)=0,0,IF(EW334&gt;0,'На банк Приват'!$AH$1,IF(EX334&gt;0,'На Укрсиб'!$AH$1,0)))</f>
        <v>0</v>
      </c>
      <c r="FA334" s="28">
        <f t="shared" ca="1" si="532"/>
        <v>0</v>
      </c>
      <c r="FB334" s="28">
        <f t="shared" ca="1" si="533"/>
        <v>0</v>
      </c>
      <c r="FC334" s="28">
        <f t="shared" ca="1" si="534"/>
        <v>0</v>
      </c>
      <c r="FD334" s="28">
        <f t="shared" ca="1" si="535"/>
        <v>0</v>
      </c>
      <c r="FE334" s="28">
        <f t="shared" ca="1" si="536"/>
        <v>323</v>
      </c>
      <c r="FF334">
        <f t="shared" si="537"/>
        <v>0</v>
      </c>
      <c r="FG334" s="531"/>
    </row>
    <row r="335" spans="1:163">
      <c r="A335" s="113"/>
      <c r="B335" s="113">
        <f t="shared" ca="1" si="490"/>
        <v>0</v>
      </c>
      <c r="C335" s="113">
        <f t="shared" ca="1" si="491"/>
        <v>0</v>
      </c>
      <c r="D335" s="113">
        <f t="shared" ca="1" si="488"/>
        <v>0</v>
      </c>
      <c r="E335" s="113">
        <f t="shared" si="492"/>
        <v>0</v>
      </c>
      <c r="F335" s="115"/>
      <c r="G335" s="209">
        <f t="shared" si="486"/>
        <v>0</v>
      </c>
      <c r="H335" s="209">
        <f t="shared" si="484"/>
        <v>0</v>
      </c>
      <c r="I335" s="209">
        <f t="shared" si="485"/>
        <v>0</v>
      </c>
      <c r="J335" s="209">
        <f t="shared" ref="J335:J398" si="562">AJ335+BJ335+CJ335+DJ335+EJ335</f>
        <v>0</v>
      </c>
      <c r="K335" s="209">
        <f t="shared" ref="K335:K398" si="563">AK335+BK335+CK335+DK335+EK335</f>
        <v>0</v>
      </c>
      <c r="L335" s="209">
        <f t="shared" ref="L335:L398" si="564">AL335+BL335+CL335+DL335+EL335</f>
        <v>0</v>
      </c>
      <c r="M335" s="209">
        <f t="shared" ref="M335:M398" si="565">AM335+BM335+CM335+DM335+EM335</f>
        <v>0</v>
      </c>
      <c r="N335" s="209">
        <f t="shared" ref="N335:N398" si="566">AN335+BN335+CN335+DN335+EN335</f>
        <v>0</v>
      </c>
      <c r="O335" s="209">
        <f t="shared" si="561"/>
        <v>0</v>
      </c>
      <c r="P335" s="211">
        <f t="shared" ref="P335:P398" si="567">AP335+BP335+CP335+DP335+EP335</f>
        <v>0</v>
      </c>
      <c r="Q335" s="209">
        <f t="shared" ref="Q335:Q398" si="568">AQ335+BQ335+CQ335+DQ335+EQ335</f>
        <v>0</v>
      </c>
      <c r="R335" s="209">
        <f t="shared" ref="R335:R398" si="569">AR335+BR335+CR335+DR335+ER335</f>
        <v>0</v>
      </c>
      <c r="S335" s="209">
        <f t="shared" ref="S335:S398" si="570">AS335+BS335+CS335+DS335+ES335</f>
        <v>0</v>
      </c>
      <c r="T335" s="209">
        <f t="shared" ref="T335:T398" si="571">AT335+BT335+CT335+DT335+ET335</f>
        <v>0</v>
      </c>
      <c r="U335" s="209">
        <f t="shared" ref="U335:U398" si="572">AU335+BU335+CU335+DU335+EU335</f>
        <v>0</v>
      </c>
      <c r="V335" s="209">
        <f t="shared" ref="V335:V398" si="573">AV335+BV335+CV335+DV335+EV335</f>
        <v>0</v>
      </c>
      <c r="W335" s="209">
        <f t="shared" ref="W335:W398" ca="1" si="574">AW335+BW335+CW335+DW335+EW335</f>
        <v>0</v>
      </c>
      <c r="X335" s="209">
        <f t="shared" ref="X335:X398" ca="1" si="575">AX335+BX335+CX335+DX335+EX335</f>
        <v>0</v>
      </c>
      <c r="Y335" s="209">
        <f t="shared" ref="Y335:Y398" ca="1" si="576">AY335+BY335+CY335+DY335+EY335</f>
        <v>0</v>
      </c>
      <c r="Z335" s="210" t="str">
        <f t="shared" ca="1" si="493"/>
        <v xml:space="preserve">        </v>
      </c>
      <c r="AA335" s="185"/>
      <c r="AB335" s="185">
        <f t="shared" ca="1" si="494"/>
        <v>0</v>
      </c>
      <c r="AC335" s="185">
        <f t="shared" ca="1" si="495"/>
        <v>0</v>
      </c>
      <c r="AD335" s="185">
        <f t="shared" ca="1" si="538"/>
        <v>0</v>
      </c>
      <c r="AE335" s="185"/>
      <c r="AF335" s="211"/>
      <c r="AG335" s="211"/>
      <c r="AH335" s="211"/>
      <c r="AI335" s="211"/>
      <c r="AJ335" s="211"/>
      <c r="AK335" s="211"/>
      <c r="AL335" s="211"/>
      <c r="AM335" s="211"/>
      <c r="AN335" s="211"/>
      <c r="AO335" s="211"/>
      <c r="AP335" s="623">
        <f t="shared" si="496"/>
        <v>0</v>
      </c>
      <c r="AQ335" s="211">
        <f t="shared" si="539"/>
        <v>0</v>
      </c>
      <c r="AR335" s="211">
        <f t="shared" si="540"/>
        <v>0</v>
      </c>
      <c r="AS335" s="211"/>
      <c r="AT335" s="211">
        <f t="shared" si="497"/>
        <v>0</v>
      </c>
      <c r="AU335" s="358">
        <f t="shared" si="498"/>
        <v>0</v>
      </c>
      <c r="AV335" s="211">
        <f t="shared" si="499"/>
        <v>0</v>
      </c>
      <c r="AW335" s="211">
        <f t="shared" ca="1" si="500"/>
        <v>0</v>
      </c>
      <c r="AX335" s="211">
        <f t="shared" ca="1" si="483"/>
        <v>0</v>
      </c>
      <c r="AY335" s="211">
        <f t="shared" ca="1" si="501"/>
        <v>0</v>
      </c>
      <c r="AZ335" s="212">
        <f ca="1">IF(AND(AW335,AX335=0,AY335=0)=0,0,IF(AW335&gt;0,'На банк Приват'!$J$1,IF(AX335&gt;0,'На Укрсиб'!$J$1,0)))</f>
        <v>0</v>
      </c>
      <c r="BA335" s="191"/>
      <c r="BB335" s="191">
        <f t="shared" ca="1" si="502"/>
        <v>0</v>
      </c>
      <c r="BC335" s="191">
        <f t="shared" ca="1" si="503"/>
        <v>0</v>
      </c>
      <c r="BD335" s="191">
        <f t="shared" ca="1" si="541"/>
        <v>0</v>
      </c>
      <c r="BE335" s="191"/>
      <c r="BF335" s="213"/>
      <c r="BG335" s="213"/>
      <c r="BH335" s="213"/>
      <c r="BI335" s="213"/>
      <c r="BJ335" s="213"/>
      <c r="BK335" s="213"/>
      <c r="BL335" s="213"/>
      <c r="BM335" s="213"/>
      <c r="BN335" s="213"/>
      <c r="BO335" s="213"/>
      <c r="BP335" s="623">
        <f t="shared" si="504"/>
        <v>0</v>
      </c>
      <c r="BQ335" s="213">
        <f t="shared" si="542"/>
        <v>0</v>
      </c>
      <c r="BR335" s="213">
        <f t="shared" si="543"/>
        <v>0</v>
      </c>
      <c r="BS335" s="213"/>
      <c r="BT335" s="213">
        <f t="shared" si="505"/>
        <v>0</v>
      </c>
      <c r="BU335" s="362">
        <f t="shared" si="544"/>
        <v>0</v>
      </c>
      <c r="BV335" s="213">
        <f t="shared" si="506"/>
        <v>0</v>
      </c>
      <c r="BW335" s="213">
        <f t="shared" ca="1" si="507"/>
        <v>0</v>
      </c>
      <c r="BX335" s="213">
        <f t="shared" ca="1" si="545"/>
        <v>0</v>
      </c>
      <c r="BY335" s="213">
        <f t="shared" ca="1" si="508"/>
        <v>0</v>
      </c>
      <c r="BZ335" s="214">
        <f ca="1">IF(AND(BW335,BX335=0)=0,0,IF(BW335&gt;0,'На банк Приват'!$P$1,IF(BX335&gt;0,'На Укрсиб'!$P$1,0)))</f>
        <v>0</v>
      </c>
      <c r="CA335" s="198">
        <v>328</v>
      </c>
      <c r="CB335" s="198">
        <f t="shared" ca="1" si="509"/>
        <v>0</v>
      </c>
      <c r="CC335" s="198">
        <f t="shared" ca="1" si="510"/>
        <v>0</v>
      </c>
      <c r="CD335" s="198">
        <f t="shared" ca="1" si="546"/>
        <v>0</v>
      </c>
      <c r="CE335" s="198"/>
      <c r="CF335" s="215"/>
      <c r="CG335" s="215"/>
      <c r="CH335" s="215"/>
      <c r="CI335" s="215"/>
      <c r="CJ335" s="215"/>
      <c r="CK335" s="215"/>
      <c r="CL335" s="215"/>
      <c r="CM335" s="215">
        <f t="shared" si="489"/>
        <v>0</v>
      </c>
      <c r="CN335" s="215"/>
      <c r="CO335" s="215"/>
      <c r="CP335" s="215">
        <f t="shared" si="511"/>
        <v>0</v>
      </c>
      <c r="CQ335" s="215">
        <f t="shared" si="547"/>
        <v>0</v>
      </c>
      <c r="CR335" s="215">
        <f t="shared" si="548"/>
        <v>0</v>
      </c>
      <c r="CS335" s="215"/>
      <c r="CT335" s="215">
        <f t="shared" si="512"/>
        <v>0</v>
      </c>
      <c r="CU335" s="369">
        <f t="shared" si="513"/>
        <v>0</v>
      </c>
      <c r="CV335" s="215">
        <f t="shared" si="514"/>
        <v>0</v>
      </c>
      <c r="CW335" s="215">
        <f t="shared" ca="1" si="515"/>
        <v>0</v>
      </c>
      <c r="CX335" s="215">
        <f t="shared" ca="1" si="549"/>
        <v>0</v>
      </c>
      <c r="CY335" s="215">
        <f t="shared" ca="1" si="516"/>
        <v>0</v>
      </c>
      <c r="CZ335" s="216">
        <f ca="1">IF(AND(CW335,CX335=0)=0,0,IF(CW335&gt;0,'На банк Приват'!$V$1,IF(CX335&gt;0,'На Укрсиб'!$V$1,0)))</f>
        <v>0</v>
      </c>
      <c r="DA335" s="204"/>
      <c r="DB335" s="204">
        <f t="shared" ca="1" si="517"/>
        <v>0</v>
      </c>
      <c r="DC335" s="204">
        <f t="shared" ca="1" si="518"/>
        <v>0</v>
      </c>
      <c r="DD335" s="204">
        <f t="shared" ca="1" si="550"/>
        <v>0</v>
      </c>
      <c r="DE335" s="204"/>
      <c r="DF335" s="217"/>
      <c r="DG335" s="217"/>
      <c r="DH335" s="217"/>
      <c r="DI335" s="217"/>
      <c r="DJ335" s="217"/>
      <c r="DK335" s="217"/>
      <c r="DL335" s="217"/>
      <c r="DM335" s="217">
        <f t="shared" si="551"/>
        <v>0</v>
      </c>
      <c r="DN335" s="217"/>
      <c r="DO335" s="217"/>
      <c r="DP335" s="763">
        <f t="shared" si="519"/>
        <v>0</v>
      </c>
      <c r="DQ335" s="217">
        <f t="shared" si="552"/>
        <v>0</v>
      </c>
      <c r="DR335" s="217">
        <f t="shared" si="553"/>
        <v>0</v>
      </c>
      <c r="DS335" s="217"/>
      <c r="DT335" s="217">
        <f t="shared" si="520"/>
        <v>0</v>
      </c>
      <c r="DU335" s="366">
        <f t="shared" si="554"/>
        <v>0</v>
      </c>
      <c r="DV335" s="217">
        <f t="shared" si="521"/>
        <v>0</v>
      </c>
      <c r="DW335" s="217">
        <f t="shared" ca="1" si="522"/>
        <v>0</v>
      </c>
      <c r="DX335" s="217">
        <f t="shared" ca="1" si="555"/>
        <v>0</v>
      </c>
      <c r="DY335" s="217">
        <f t="shared" ca="1" si="523"/>
        <v>0</v>
      </c>
      <c r="DZ335" s="218">
        <f ca="1">IF(AND(DW335,DX335=0)=0,0,IF(DW335&gt;0,'На банк Приват'!$AB$1,IF(DX335&gt;0,'На Укрсиб'!$V$1,0)))</f>
        <v>0</v>
      </c>
      <c r="EA335" s="207"/>
      <c r="EB335" s="207">
        <f t="shared" ca="1" si="524"/>
        <v>0</v>
      </c>
      <c r="EC335" s="207">
        <f t="shared" ca="1" si="525"/>
        <v>0</v>
      </c>
      <c r="ED335" s="207">
        <f t="shared" ca="1" si="556"/>
        <v>0</v>
      </c>
      <c r="EE335" s="207"/>
      <c r="EF335" s="219"/>
      <c r="EG335" s="219"/>
      <c r="EH335" s="219"/>
      <c r="EI335" s="219"/>
      <c r="EJ335" s="219"/>
      <c r="EK335" s="219"/>
      <c r="EL335" s="219"/>
      <c r="EM335" s="219">
        <f t="shared" si="526"/>
        <v>0</v>
      </c>
      <c r="EN335" s="219"/>
      <c r="EO335" s="219"/>
      <c r="EP335" s="219">
        <f t="shared" si="527"/>
        <v>0</v>
      </c>
      <c r="EQ335" s="219">
        <f t="shared" si="557"/>
        <v>0</v>
      </c>
      <c r="ER335" s="219">
        <f t="shared" si="558"/>
        <v>0</v>
      </c>
      <c r="ES335" s="219"/>
      <c r="ET335" s="219">
        <f t="shared" si="528"/>
        <v>0</v>
      </c>
      <c r="EU335" s="363">
        <f t="shared" si="559"/>
        <v>0</v>
      </c>
      <c r="EV335" s="219">
        <f t="shared" si="529"/>
        <v>0</v>
      </c>
      <c r="EW335" s="219">
        <f t="shared" ca="1" si="530"/>
        <v>0</v>
      </c>
      <c r="EX335" s="219">
        <f t="shared" ca="1" si="560"/>
        <v>0</v>
      </c>
      <c r="EY335" s="219">
        <f t="shared" ca="1" si="531"/>
        <v>0</v>
      </c>
      <c r="EZ335" s="220">
        <f ca="1">IF(AND(EW335,EX335=0)=0,0,IF(EW335&gt;0,'На банк Приват'!$AH$1,IF(EX335&gt;0,'На Укрсиб'!$AH$1,0)))</f>
        <v>0</v>
      </c>
      <c r="FA335" s="28">
        <f t="shared" ca="1" si="532"/>
        <v>0</v>
      </c>
      <c r="FB335" s="28">
        <f t="shared" ca="1" si="533"/>
        <v>0</v>
      </c>
      <c r="FC335" s="28">
        <f t="shared" ca="1" si="534"/>
        <v>0</v>
      </c>
      <c r="FD335" s="28">
        <f t="shared" ca="1" si="535"/>
        <v>0</v>
      </c>
      <c r="FE335" s="28">
        <f t="shared" ca="1" si="536"/>
        <v>324</v>
      </c>
      <c r="FF335">
        <f t="shared" si="537"/>
        <v>0</v>
      </c>
      <c r="FG335" s="531" t="s">
        <v>206</v>
      </c>
    </row>
    <row r="336" spans="1:163">
      <c r="A336" s="113"/>
      <c r="B336" s="113">
        <f t="shared" ca="1" si="490"/>
        <v>0</v>
      </c>
      <c r="C336" s="113">
        <f t="shared" ca="1" si="491"/>
        <v>0</v>
      </c>
      <c r="D336" s="113">
        <f t="shared" ca="1" si="488"/>
        <v>0</v>
      </c>
      <c r="E336" s="113">
        <f t="shared" si="492"/>
        <v>0</v>
      </c>
      <c r="F336" s="115"/>
      <c r="G336" s="209">
        <f t="shared" si="486"/>
        <v>0</v>
      </c>
      <c r="H336" s="209">
        <f t="shared" si="484"/>
        <v>0</v>
      </c>
      <c r="I336" s="209">
        <f t="shared" si="485"/>
        <v>0</v>
      </c>
      <c r="J336" s="209">
        <f t="shared" si="562"/>
        <v>0</v>
      </c>
      <c r="K336" s="209">
        <f t="shared" si="563"/>
        <v>0</v>
      </c>
      <c r="L336" s="209">
        <f t="shared" si="564"/>
        <v>0</v>
      </c>
      <c r="M336" s="209">
        <f t="shared" si="565"/>
        <v>0</v>
      </c>
      <c r="N336" s="209">
        <f t="shared" si="566"/>
        <v>0</v>
      </c>
      <c r="O336" s="209">
        <f t="shared" si="561"/>
        <v>0</v>
      </c>
      <c r="P336" s="211">
        <f t="shared" si="567"/>
        <v>0</v>
      </c>
      <c r="Q336" s="209">
        <f t="shared" si="568"/>
        <v>0</v>
      </c>
      <c r="R336" s="209">
        <f t="shared" si="569"/>
        <v>0</v>
      </c>
      <c r="S336" s="209">
        <f t="shared" si="570"/>
        <v>0</v>
      </c>
      <c r="T336" s="209">
        <f t="shared" si="571"/>
        <v>0</v>
      </c>
      <c r="U336" s="209">
        <f t="shared" si="572"/>
        <v>0</v>
      </c>
      <c r="V336" s="209">
        <f t="shared" si="573"/>
        <v>0</v>
      </c>
      <c r="W336" s="209">
        <f t="shared" ca="1" si="574"/>
        <v>0</v>
      </c>
      <c r="X336" s="209">
        <f t="shared" ca="1" si="575"/>
        <v>0</v>
      </c>
      <c r="Y336" s="209">
        <f t="shared" ca="1" si="576"/>
        <v>0</v>
      </c>
      <c r="Z336" s="210" t="str">
        <f t="shared" ca="1" si="493"/>
        <v xml:space="preserve">        </v>
      </c>
      <c r="AA336" s="185"/>
      <c r="AB336" s="185">
        <f t="shared" ca="1" si="494"/>
        <v>0</v>
      </c>
      <c r="AC336" s="185">
        <f t="shared" ca="1" si="495"/>
        <v>0</v>
      </c>
      <c r="AD336" s="185">
        <f t="shared" ca="1" si="538"/>
        <v>0</v>
      </c>
      <c r="AE336" s="185"/>
      <c r="AF336" s="211"/>
      <c r="AG336" s="211"/>
      <c r="AH336" s="211"/>
      <c r="AI336" s="211"/>
      <c r="AJ336" s="211"/>
      <c r="AK336" s="211"/>
      <c r="AL336" s="211"/>
      <c r="AM336" s="211"/>
      <c r="AN336" s="211"/>
      <c r="AO336" s="211"/>
      <c r="AP336" s="623">
        <f t="shared" si="496"/>
        <v>0</v>
      </c>
      <c r="AQ336" s="211">
        <f t="shared" si="539"/>
        <v>0</v>
      </c>
      <c r="AR336" s="211">
        <f t="shared" si="540"/>
        <v>0</v>
      </c>
      <c r="AS336" s="211"/>
      <c r="AT336" s="211">
        <f t="shared" si="497"/>
        <v>0</v>
      </c>
      <c r="AU336" s="358">
        <f t="shared" si="498"/>
        <v>0</v>
      </c>
      <c r="AV336" s="211">
        <f t="shared" si="499"/>
        <v>0</v>
      </c>
      <c r="AW336" s="211">
        <f t="shared" ca="1" si="500"/>
        <v>0</v>
      </c>
      <c r="AX336" s="211">
        <f t="shared" ref="AX336:AX399" ca="1" si="577">IF(OR($D336="Череп'ян С.І.",$D336="Кравченко Р.М.",$D336="Федчишина С.В.",$D336="Шишка О.О.",$D336="Примак Р.В."),AP336-AT336+AV336,0)</f>
        <v>0</v>
      </c>
      <c r="AY336" s="211">
        <f t="shared" ca="1" si="501"/>
        <v>0</v>
      </c>
      <c r="AZ336" s="212">
        <f ca="1">IF(AND(AW336,AX336=0,AY336=0)=0,0,IF(AW336&gt;0,'На банк Приват'!$J$1,IF(AX336&gt;0,'На Укрсиб'!J329,0)))</f>
        <v>0</v>
      </c>
      <c r="BA336" s="191"/>
      <c r="BB336" s="191">
        <f t="shared" ca="1" si="502"/>
        <v>0</v>
      </c>
      <c r="BC336" s="191">
        <f t="shared" ca="1" si="503"/>
        <v>0</v>
      </c>
      <c r="BD336" s="191">
        <f t="shared" ca="1" si="541"/>
        <v>0</v>
      </c>
      <c r="BE336" s="191"/>
      <c r="BF336" s="213"/>
      <c r="BG336" s="213"/>
      <c r="BH336" s="213"/>
      <c r="BI336" s="213"/>
      <c r="BJ336" s="213"/>
      <c r="BK336" s="213"/>
      <c r="BL336" s="213"/>
      <c r="BM336" s="213"/>
      <c r="BN336" s="213"/>
      <c r="BO336" s="213"/>
      <c r="BP336" s="623">
        <f t="shared" si="504"/>
        <v>0</v>
      </c>
      <c r="BQ336" s="213">
        <f t="shared" si="542"/>
        <v>0</v>
      </c>
      <c r="BR336" s="213">
        <f t="shared" si="543"/>
        <v>0</v>
      </c>
      <c r="BS336" s="213"/>
      <c r="BT336" s="213">
        <f t="shared" si="505"/>
        <v>0</v>
      </c>
      <c r="BU336" s="362">
        <f t="shared" si="544"/>
        <v>0</v>
      </c>
      <c r="BV336" s="213">
        <f t="shared" si="506"/>
        <v>0</v>
      </c>
      <c r="BW336" s="213">
        <f t="shared" ca="1" si="507"/>
        <v>0</v>
      </c>
      <c r="BX336" s="213">
        <f t="shared" ca="1" si="545"/>
        <v>0</v>
      </c>
      <c r="BY336" s="213">
        <f t="shared" ca="1" si="508"/>
        <v>0</v>
      </c>
      <c r="BZ336" s="214">
        <f ca="1">IF(AND(BW336,BX336=0)=0,0,IF(BW336&gt;0,'На банк Приват'!$P$1,IF(BX336&gt;0,'На Укрсиб'!$P$1,0)))</f>
        <v>0</v>
      </c>
      <c r="CA336" s="198">
        <v>329</v>
      </c>
      <c r="CB336" s="198">
        <f t="shared" ca="1" si="509"/>
        <v>0</v>
      </c>
      <c r="CC336" s="198">
        <f t="shared" ca="1" si="510"/>
        <v>0</v>
      </c>
      <c r="CD336" s="198">
        <f t="shared" ca="1" si="546"/>
        <v>0</v>
      </c>
      <c r="CE336" s="198"/>
      <c r="CF336" s="215"/>
      <c r="CG336" s="215"/>
      <c r="CH336" s="215"/>
      <c r="CI336" s="215"/>
      <c r="CJ336" s="215"/>
      <c r="CK336" s="215"/>
      <c r="CL336" s="215"/>
      <c r="CM336" s="215">
        <f t="shared" si="489"/>
        <v>0</v>
      </c>
      <c r="CN336" s="215"/>
      <c r="CO336" s="215"/>
      <c r="CP336" s="215">
        <f t="shared" si="511"/>
        <v>0</v>
      </c>
      <c r="CQ336" s="215">
        <f t="shared" si="547"/>
        <v>0</v>
      </c>
      <c r="CR336" s="215">
        <f t="shared" si="548"/>
        <v>0</v>
      </c>
      <c r="CS336" s="215"/>
      <c r="CT336" s="215">
        <f t="shared" si="512"/>
        <v>0</v>
      </c>
      <c r="CU336" s="369">
        <f t="shared" si="513"/>
        <v>0</v>
      </c>
      <c r="CV336" s="215">
        <f t="shared" si="514"/>
        <v>0</v>
      </c>
      <c r="CW336" s="215">
        <f t="shared" ca="1" si="515"/>
        <v>0</v>
      </c>
      <c r="CX336" s="215">
        <f t="shared" ca="1" si="549"/>
        <v>0</v>
      </c>
      <c r="CY336" s="215">
        <f t="shared" ca="1" si="516"/>
        <v>0</v>
      </c>
      <c r="CZ336" s="216">
        <f ca="1">IF(AND(CW336,CX336=0)=0,0,IF(CW336&gt;0,'На банк Приват'!$V$1,IF(CX336&gt;0,'На Укрсиб'!$V$1,0)))</f>
        <v>0</v>
      </c>
      <c r="DA336" s="204"/>
      <c r="DB336" s="204">
        <f t="shared" ca="1" si="517"/>
        <v>0</v>
      </c>
      <c r="DC336" s="204">
        <f t="shared" ca="1" si="518"/>
        <v>0</v>
      </c>
      <c r="DD336" s="204">
        <f t="shared" ca="1" si="550"/>
        <v>0</v>
      </c>
      <c r="DE336" s="204"/>
      <c r="DF336" s="217"/>
      <c r="DG336" s="217"/>
      <c r="DH336" s="217"/>
      <c r="DI336" s="217"/>
      <c r="DJ336" s="217"/>
      <c r="DK336" s="217"/>
      <c r="DL336" s="217"/>
      <c r="DM336" s="217">
        <f t="shared" si="551"/>
        <v>0</v>
      </c>
      <c r="DN336" s="217"/>
      <c r="DO336" s="217"/>
      <c r="DP336" s="763">
        <f t="shared" si="519"/>
        <v>0</v>
      </c>
      <c r="DQ336" s="217">
        <f t="shared" si="552"/>
        <v>0</v>
      </c>
      <c r="DR336" s="217">
        <f t="shared" si="553"/>
        <v>0</v>
      </c>
      <c r="DS336" s="217"/>
      <c r="DT336" s="217">
        <f t="shared" si="520"/>
        <v>0</v>
      </c>
      <c r="DU336" s="366">
        <f t="shared" si="554"/>
        <v>0</v>
      </c>
      <c r="DV336" s="217">
        <f t="shared" si="521"/>
        <v>0</v>
      </c>
      <c r="DW336" s="217">
        <f t="shared" ca="1" si="522"/>
        <v>0</v>
      </c>
      <c r="DX336" s="217">
        <f t="shared" ca="1" si="555"/>
        <v>0</v>
      </c>
      <c r="DY336" s="217">
        <f t="shared" ca="1" si="523"/>
        <v>0</v>
      </c>
      <c r="DZ336" s="218">
        <f ca="1">IF(AND(DW336,DX336=0)=0,0,IF(DW336&gt;0,'На банк Приват'!$AB$1,IF(DX336&gt;0,'На Укрсиб'!$V$1,0)))</f>
        <v>0</v>
      </c>
      <c r="EA336" s="207"/>
      <c r="EB336" s="207">
        <f t="shared" ca="1" si="524"/>
        <v>0</v>
      </c>
      <c r="EC336" s="207">
        <f t="shared" ca="1" si="525"/>
        <v>0</v>
      </c>
      <c r="ED336" s="207">
        <f t="shared" ca="1" si="556"/>
        <v>0</v>
      </c>
      <c r="EE336" s="207"/>
      <c r="EF336" s="219"/>
      <c r="EG336" s="219"/>
      <c r="EH336" s="219"/>
      <c r="EI336" s="219"/>
      <c r="EJ336" s="219"/>
      <c r="EK336" s="219"/>
      <c r="EL336" s="219"/>
      <c r="EM336" s="219">
        <f t="shared" si="526"/>
        <v>0</v>
      </c>
      <c r="EN336" s="219"/>
      <c r="EO336" s="219"/>
      <c r="EP336" s="219">
        <f t="shared" si="527"/>
        <v>0</v>
      </c>
      <c r="EQ336" s="219">
        <f t="shared" si="557"/>
        <v>0</v>
      </c>
      <c r="ER336" s="219">
        <f t="shared" si="558"/>
        <v>0</v>
      </c>
      <c r="ES336" s="219"/>
      <c r="ET336" s="219">
        <f t="shared" si="528"/>
        <v>0</v>
      </c>
      <c r="EU336" s="363">
        <f t="shared" si="559"/>
        <v>0</v>
      </c>
      <c r="EV336" s="219">
        <f t="shared" si="529"/>
        <v>0</v>
      </c>
      <c r="EW336" s="219">
        <f t="shared" ca="1" si="530"/>
        <v>0</v>
      </c>
      <c r="EX336" s="219">
        <f t="shared" ca="1" si="560"/>
        <v>0</v>
      </c>
      <c r="EY336" s="219">
        <f t="shared" ca="1" si="531"/>
        <v>0</v>
      </c>
      <c r="EZ336" s="220">
        <f ca="1">IF(AND(EW336,EX336=0)=0,0,IF(EW336&gt;0,'На банк Приват'!$AH$1,IF(EX336&gt;0,'На Укрсиб'!$AH$1,0)))</f>
        <v>0</v>
      </c>
      <c r="FA336" s="28">
        <f t="shared" ca="1" si="532"/>
        <v>0</v>
      </c>
      <c r="FB336" s="28">
        <f t="shared" ca="1" si="533"/>
        <v>0</v>
      </c>
      <c r="FC336" s="28">
        <f t="shared" ca="1" si="534"/>
        <v>0</v>
      </c>
      <c r="FD336" s="28">
        <f t="shared" ca="1" si="535"/>
        <v>0</v>
      </c>
      <c r="FE336" s="28">
        <f t="shared" ca="1" si="536"/>
        <v>325</v>
      </c>
      <c r="FF336">
        <f t="shared" si="537"/>
        <v>0</v>
      </c>
      <c r="FG336" s="531"/>
    </row>
    <row r="337" spans="1:163">
      <c r="A337" s="113"/>
      <c r="B337" s="113">
        <f t="shared" ca="1" si="490"/>
        <v>0</v>
      </c>
      <c r="C337" s="113">
        <f t="shared" ca="1" si="491"/>
        <v>0</v>
      </c>
      <c r="D337" s="113">
        <f t="shared" ca="1" si="488"/>
        <v>0</v>
      </c>
      <c r="E337" s="113">
        <f t="shared" si="492"/>
        <v>0</v>
      </c>
      <c r="F337" s="115"/>
      <c r="G337" s="209">
        <f t="shared" si="486"/>
        <v>0</v>
      </c>
      <c r="H337" s="209">
        <f t="shared" si="484"/>
        <v>0</v>
      </c>
      <c r="I337" s="209">
        <f t="shared" si="485"/>
        <v>0</v>
      </c>
      <c r="J337" s="209">
        <f t="shared" si="562"/>
        <v>0</v>
      </c>
      <c r="K337" s="209">
        <f t="shared" si="563"/>
        <v>0</v>
      </c>
      <c r="L337" s="209">
        <f t="shared" si="564"/>
        <v>0</v>
      </c>
      <c r="M337" s="209">
        <f t="shared" si="565"/>
        <v>0</v>
      </c>
      <c r="N337" s="209">
        <f t="shared" si="566"/>
        <v>0</v>
      </c>
      <c r="O337" s="209">
        <f t="shared" si="561"/>
        <v>0</v>
      </c>
      <c r="P337" s="211">
        <f t="shared" si="567"/>
        <v>0</v>
      </c>
      <c r="Q337" s="209">
        <f t="shared" si="568"/>
        <v>0</v>
      </c>
      <c r="R337" s="209">
        <f t="shared" si="569"/>
        <v>0</v>
      </c>
      <c r="S337" s="209">
        <f t="shared" si="570"/>
        <v>0</v>
      </c>
      <c r="T337" s="209">
        <f t="shared" si="571"/>
        <v>0</v>
      </c>
      <c r="U337" s="209">
        <f t="shared" si="572"/>
        <v>0</v>
      </c>
      <c r="V337" s="209">
        <f t="shared" si="573"/>
        <v>0</v>
      </c>
      <c r="W337" s="209">
        <f t="shared" ca="1" si="574"/>
        <v>0</v>
      </c>
      <c r="X337" s="209">
        <f t="shared" ca="1" si="575"/>
        <v>0</v>
      </c>
      <c r="Y337" s="209">
        <f t="shared" ca="1" si="576"/>
        <v>0</v>
      </c>
      <c r="Z337" s="210" t="str">
        <f t="shared" ca="1" si="493"/>
        <v xml:space="preserve">        </v>
      </c>
      <c r="AA337" s="185"/>
      <c r="AB337" s="185">
        <f t="shared" ca="1" si="494"/>
        <v>0</v>
      </c>
      <c r="AC337" s="185">
        <f t="shared" ca="1" si="495"/>
        <v>0</v>
      </c>
      <c r="AD337" s="185">
        <f t="shared" ca="1" si="538"/>
        <v>0</v>
      </c>
      <c r="AE337" s="185"/>
      <c r="AF337" s="211"/>
      <c r="AG337" s="211"/>
      <c r="AH337" s="211"/>
      <c r="AI337" s="211"/>
      <c r="AJ337" s="211"/>
      <c r="AK337" s="211"/>
      <c r="AL337" s="211"/>
      <c r="AM337" s="211"/>
      <c r="AN337" s="211"/>
      <c r="AO337" s="211"/>
      <c r="AP337" s="623">
        <f t="shared" si="496"/>
        <v>0</v>
      </c>
      <c r="AQ337" s="211">
        <f t="shared" si="539"/>
        <v>0</v>
      </c>
      <c r="AR337" s="211">
        <f t="shared" si="540"/>
        <v>0</v>
      </c>
      <c r="AS337" s="211"/>
      <c r="AT337" s="211">
        <f t="shared" si="497"/>
        <v>0</v>
      </c>
      <c r="AU337" s="358">
        <f t="shared" si="498"/>
        <v>0</v>
      </c>
      <c r="AV337" s="211">
        <f t="shared" si="499"/>
        <v>0</v>
      </c>
      <c r="AW337" s="211">
        <f t="shared" ca="1" si="500"/>
        <v>0</v>
      </c>
      <c r="AX337" s="211">
        <f t="shared" ca="1" si="577"/>
        <v>0</v>
      </c>
      <c r="AY337" s="211">
        <f t="shared" ca="1" si="501"/>
        <v>0</v>
      </c>
      <c r="AZ337" s="212">
        <f ca="1">IF(AND(AW337,AX337=0,AY337=0)=0,0,IF(AW337&gt;0,'На банк Приват'!$J$1,IF(AX337&gt;0,'На Укрсиб'!$J$1,0)))</f>
        <v>0</v>
      </c>
      <c r="BA337" s="191"/>
      <c r="BB337" s="191">
        <f t="shared" ca="1" si="502"/>
        <v>0</v>
      </c>
      <c r="BC337" s="191">
        <f t="shared" ca="1" si="503"/>
        <v>0</v>
      </c>
      <c r="BD337" s="191">
        <f t="shared" ca="1" si="541"/>
        <v>0</v>
      </c>
      <c r="BE337" s="191"/>
      <c r="BF337" s="213"/>
      <c r="BG337" s="213"/>
      <c r="BH337" s="213"/>
      <c r="BI337" s="213"/>
      <c r="BJ337" s="213"/>
      <c r="BK337" s="213"/>
      <c r="BL337" s="213"/>
      <c r="BM337" s="213"/>
      <c r="BN337" s="213"/>
      <c r="BO337" s="213"/>
      <c r="BP337" s="623">
        <f t="shared" si="504"/>
        <v>0</v>
      </c>
      <c r="BQ337" s="213">
        <f t="shared" si="542"/>
        <v>0</v>
      </c>
      <c r="BR337" s="213">
        <f t="shared" si="543"/>
        <v>0</v>
      </c>
      <c r="BS337" s="213"/>
      <c r="BT337" s="213">
        <f t="shared" si="505"/>
        <v>0</v>
      </c>
      <c r="BU337" s="362">
        <f t="shared" si="544"/>
        <v>0</v>
      </c>
      <c r="BV337" s="213">
        <f t="shared" si="506"/>
        <v>0</v>
      </c>
      <c r="BW337" s="213">
        <f t="shared" ca="1" si="507"/>
        <v>0</v>
      </c>
      <c r="BX337" s="213">
        <f t="shared" ca="1" si="545"/>
        <v>0</v>
      </c>
      <c r="BY337" s="213">
        <f t="shared" ca="1" si="508"/>
        <v>0</v>
      </c>
      <c r="BZ337" s="214">
        <f ca="1">IF(AND(BW337,BX337=0)=0,0,IF(BW337&gt;0,'На банк Приват'!$P$1,IF(BX337&gt;0,'На Укрсиб'!$P$1,0)))</f>
        <v>0</v>
      </c>
      <c r="CA337" s="198">
        <v>330</v>
      </c>
      <c r="CB337" s="198">
        <f t="shared" ca="1" si="509"/>
        <v>0</v>
      </c>
      <c r="CC337" s="198">
        <f t="shared" ca="1" si="510"/>
        <v>0</v>
      </c>
      <c r="CD337" s="198">
        <f t="shared" ca="1" si="546"/>
        <v>0</v>
      </c>
      <c r="CE337" s="198"/>
      <c r="CF337" s="215"/>
      <c r="CG337" s="215"/>
      <c r="CH337" s="215"/>
      <c r="CI337" s="215"/>
      <c r="CJ337" s="215"/>
      <c r="CK337" s="215"/>
      <c r="CL337" s="215"/>
      <c r="CM337" s="215">
        <f t="shared" si="489"/>
        <v>0</v>
      </c>
      <c r="CN337" s="215"/>
      <c r="CO337" s="215"/>
      <c r="CP337" s="215">
        <f t="shared" si="511"/>
        <v>0</v>
      </c>
      <c r="CQ337" s="215">
        <f t="shared" si="547"/>
        <v>0</v>
      </c>
      <c r="CR337" s="215">
        <f t="shared" si="548"/>
        <v>0</v>
      </c>
      <c r="CS337" s="215"/>
      <c r="CT337" s="215">
        <f t="shared" si="512"/>
        <v>0</v>
      </c>
      <c r="CU337" s="369">
        <f t="shared" si="513"/>
        <v>0</v>
      </c>
      <c r="CV337" s="215">
        <f t="shared" si="514"/>
        <v>0</v>
      </c>
      <c r="CW337" s="215">
        <f t="shared" ca="1" si="515"/>
        <v>0</v>
      </c>
      <c r="CX337" s="215">
        <f t="shared" ca="1" si="549"/>
        <v>0</v>
      </c>
      <c r="CY337" s="215">
        <f t="shared" ca="1" si="516"/>
        <v>0</v>
      </c>
      <c r="CZ337" s="216">
        <f ca="1">IF(AND(CW337,CX337=0)=0,0,IF(CW337&gt;0,'На банк Приват'!$V$1,IF(CX337&gt;0,'На Укрсиб'!$V$1,0)))</f>
        <v>0</v>
      </c>
      <c r="DA337" s="204"/>
      <c r="DB337" s="204">
        <f t="shared" ca="1" si="517"/>
        <v>0</v>
      </c>
      <c r="DC337" s="204">
        <f t="shared" ca="1" si="518"/>
        <v>0</v>
      </c>
      <c r="DD337" s="204">
        <f t="shared" ca="1" si="550"/>
        <v>0</v>
      </c>
      <c r="DE337" s="204"/>
      <c r="DF337" s="217"/>
      <c r="DG337" s="217"/>
      <c r="DH337" s="217"/>
      <c r="DI337" s="217"/>
      <c r="DJ337" s="217"/>
      <c r="DK337" s="217"/>
      <c r="DL337" s="217"/>
      <c r="DM337" s="217">
        <f t="shared" si="551"/>
        <v>0</v>
      </c>
      <c r="DN337" s="217"/>
      <c r="DO337" s="217"/>
      <c r="DP337" s="763">
        <f t="shared" si="519"/>
        <v>0</v>
      </c>
      <c r="DQ337" s="217">
        <f t="shared" si="552"/>
        <v>0</v>
      </c>
      <c r="DR337" s="217">
        <f t="shared" si="553"/>
        <v>0</v>
      </c>
      <c r="DS337" s="217"/>
      <c r="DT337" s="217">
        <f t="shared" si="520"/>
        <v>0</v>
      </c>
      <c r="DU337" s="366">
        <f t="shared" si="554"/>
        <v>0</v>
      </c>
      <c r="DV337" s="217">
        <f t="shared" si="521"/>
        <v>0</v>
      </c>
      <c r="DW337" s="217">
        <f t="shared" ca="1" si="522"/>
        <v>0</v>
      </c>
      <c r="DX337" s="217">
        <f t="shared" ca="1" si="555"/>
        <v>0</v>
      </c>
      <c r="DY337" s="217">
        <f t="shared" ca="1" si="523"/>
        <v>0</v>
      </c>
      <c r="DZ337" s="218">
        <f ca="1">IF(AND(DW337,DX337=0)=0,0,IF(DW337&gt;0,'На банк Приват'!$AB$1,IF(DX337&gt;0,'На Укрсиб'!$V$1,0)))</f>
        <v>0</v>
      </c>
      <c r="EA337" s="207"/>
      <c r="EB337" s="207">
        <f t="shared" ca="1" si="524"/>
        <v>0</v>
      </c>
      <c r="EC337" s="207">
        <f t="shared" ca="1" si="525"/>
        <v>0</v>
      </c>
      <c r="ED337" s="207">
        <f t="shared" ca="1" si="556"/>
        <v>0</v>
      </c>
      <c r="EE337" s="207"/>
      <c r="EF337" s="219"/>
      <c r="EG337" s="219"/>
      <c r="EH337" s="219"/>
      <c r="EI337" s="219"/>
      <c r="EJ337" s="219"/>
      <c r="EK337" s="219"/>
      <c r="EL337" s="219"/>
      <c r="EM337" s="219">
        <f t="shared" si="526"/>
        <v>0</v>
      </c>
      <c r="EN337" s="219"/>
      <c r="EO337" s="219"/>
      <c r="EP337" s="219">
        <f t="shared" si="527"/>
        <v>0</v>
      </c>
      <c r="EQ337" s="219">
        <f t="shared" si="557"/>
        <v>0</v>
      </c>
      <c r="ER337" s="219">
        <f t="shared" si="558"/>
        <v>0</v>
      </c>
      <c r="ES337" s="219"/>
      <c r="ET337" s="219">
        <f t="shared" si="528"/>
        <v>0</v>
      </c>
      <c r="EU337" s="363">
        <f t="shared" si="559"/>
        <v>0</v>
      </c>
      <c r="EV337" s="219">
        <f t="shared" si="529"/>
        <v>0</v>
      </c>
      <c r="EW337" s="219">
        <f t="shared" ca="1" si="530"/>
        <v>0</v>
      </c>
      <c r="EX337" s="219">
        <f t="shared" ca="1" si="560"/>
        <v>0</v>
      </c>
      <c r="EY337" s="219">
        <f t="shared" ca="1" si="531"/>
        <v>0</v>
      </c>
      <c r="EZ337" s="220">
        <f ca="1">IF(AND(EW337,EX337=0)=0,0,IF(EW337&gt;0,'На банк Приват'!$AH$1,IF(EX337&gt;0,'На Укрсиб'!$AH$1,0)))</f>
        <v>0</v>
      </c>
      <c r="FA337" s="28">
        <f t="shared" ca="1" si="532"/>
        <v>0</v>
      </c>
      <c r="FB337" s="28">
        <f t="shared" ca="1" si="533"/>
        <v>0</v>
      </c>
      <c r="FC337" s="28">
        <f t="shared" ca="1" si="534"/>
        <v>0</v>
      </c>
      <c r="FD337" s="28">
        <f t="shared" ca="1" si="535"/>
        <v>0</v>
      </c>
      <c r="FE337" s="28">
        <f t="shared" ca="1" si="536"/>
        <v>326</v>
      </c>
      <c r="FF337">
        <f t="shared" si="537"/>
        <v>0</v>
      </c>
      <c r="FG337" s="531" t="s">
        <v>422</v>
      </c>
    </row>
    <row r="338" spans="1:163">
      <c r="A338" s="113"/>
      <c r="B338" s="113">
        <f t="shared" ca="1" si="490"/>
        <v>0</v>
      </c>
      <c r="C338" s="113">
        <f t="shared" ca="1" si="491"/>
        <v>0</v>
      </c>
      <c r="D338" s="113">
        <f t="shared" ca="1" si="488"/>
        <v>0</v>
      </c>
      <c r="E338" s="113">
        <f t="shared" si="492"/>
        <v>0</v>
      </c>
      <c r="F338" s="115"/>
      <c r="G338" s="209">
        <f t="shared" si="486"/>
        <v>0</v>
      </c>
      <c r="H338" s="209">
        <f t="shared" ref="H338:H401" si="578">AH338+BH338+CH338+DH338+EH338</f>
        <v>0</v>
      </c>
      <c r="I338" s="209">
        <f t="shared" ref="I338:I401" si="579">AI338+BI338+CI338+DI338+EI338</f>
        <v>0</v>
      </c>
      <c r="J338" s="209">
        <f t="shared" si="562"/>
        <v>0</v>
      </c>
      <c r="K338" s="209">
        <f t="shared" si="563"/>
        <v>0</v>
      </c>
      <c r="L338" s="209">
        <f t="shared" si="564"/>
        <v>0</v>
      </c>
      <c r="M338" s="209">
        <f t="shared" si="565"/>
        <v>0</v>
      </c>
      <c r="N338" s="209">
        <f t="shared" si="566"/>
        <v>0</v>
      </c>
      <c r="O338" s="209">
        <f t="shared" si="561"/>
        <v>0</v>
      </c>
      <c r="P338" s="211">
        <f t="shared" si="567"/>
        <v>0</v>
      </c>
      <c r="Q338" s="209">
        <f t="shared" si="568"/>
        <v>0</v>
      </c>
      <c r="R338" s="209">
        <f t="shared" si="569"/>
        <v>0</v>
      </c>
      <c r="S338" s="209">
        <f t="shared" si="570"/>
        <v>0</v>
      </c>
      <c r="T338" s="209">
        <f t="shared" si="571"/>
        <v>0</v>
      </c>
      <c r="U338" s="209">
        <f t="shared" si="572"/>
        <v>0</v>
      </c>
      <c r="V338" s="209">
        <f t="shared" si="573"/>
        <v>0</v>
      </c>
      <c r="W338" s="209">
        <f t="shared" ca="1" si="574"/>
        <v>0</v>
      </c>
      <c r="X338" s="209">
        <f t="shared" ca="1" si="575"/>
        <v>0</v>
      </c>
      <c r="Y338" s="209">
        <f t="shared" ca="1" si="576"/>
        <v>0</v>
      </c>
      <c r="Z338" s="210" t="str">
        <f t="shared" ca="1" si="493"/>
        <v xml:space="preserve">        </v>
      </c>
      <c r="AA338" s="185"/>
      <c r="AB338" s="185">
        <f t="shared" ca="1" si="494"/>
        <v>0</v>
      </c>
      <c r="AC338" s="185">
        <f t="shared" ca="1" si="495"/>
        <v>0</v>
      </c>
      <c r="AD338" s="185">
        <f t="shared" ca="1" si="538"/>
        <v>0</v>
      </c>
      <c r="AE338" s="185"/>
      <c r="AF338" s="211"/>
      <c r="AG338" s="211"/>
      <c r="AH338" s="211"/>
      <c r="AI338" s="211"/>
      <c r="AJ338" s="211"/>
      <c r="AK338" s="211"/>
      <c r="AL338" s="211"/>
      <c r="AM338" s="211"/>
      <c r="AN338" s="211"/>
      <c r="AO338" s="211"/>
      <c r="AP338" s="623">
        <f t="shared" si="496"/>
        <v>0</v>
      </c>
      <c r="AQ338" s="211">
        <f t="shared" si="539"/>
        <v>0</v>
      </c>
      <c r="AR338" s="211">
        <f t="shared" si="540"/>
        <v>0</v>
      </c>
      <c r="AS338" s="211"/>
      <c r="AT338" s="211">
        <f t="shared" si="497"/>
        <v>0</v>
      </c>
      <c r="AU338" s="358">
        <f t="shared" si="498"/>
        <v>0</v>
      </c>
      <c r="AV338" s="211">
        <f t="shared" si="499"/>
        <v>0</v>
      </c>
      <c r="AW338" s="211">
        <f t="shared" ca="1" si="500"/>
        <v>0</v>
      </c>
      <c r="AX338" s="211">
        <f t="shared" ca="1" si="577"/>
        <v>0</v>
      </c>
      <c r="AY338" s="211">
        <f t="shared" ca="1" si="501"/>
        <v>0</v>
      </c>
      <c r="AZ338" s="212">
        <f ca="1">IF(AND(AW338,AX338=0,AY338=0)=0,0,IF(AW338&gt;0,'На банк Приват'!$J$1,IF(AX338&gt;0,'На Укрсиб'!$J$1,0)))</f>
        <v>0</v>
      </c>
      <c r="BA338" s="191"/>
      <c r="BB338" s="191">
        <f t="shared" ca="1" si="502"/>
        <v>0</v>
      </c>
      <c r="BC338" s="191">
        <f t="shared" ca="1" si="503"/>
        <v>0</v>
      </c>
      <c r="BD338" s="191">
        <f t="shared" ca="1" si="541"/>
        <v>0</v>
      </c>
      <c r="BE338" s="191"/>
      <c r="BF338" s="213"/>
      <c r="BG338" s="213"/>
      <c r="BH338" s="213"/>
      <c r="BI338" s="213"/>
      <c r="BJ338" s="213"/>
      <c r="BK338" s="213"/>
      <c r="BL338" s="213"/>
      <c r="BM338" s="213"/>
      <c r="BN338" s="213"/>
      <c r="BO338" s="213"/>
      <c r="BP338" s="623">
        <f t="shared" si="504"/>
        <v>0</v>
      </c>
      <c r="BQ338" s="213">
        <f t="shared" si="542"/>
        <v>0</v>
      </c>
      <c r="BR338" s="213">
        <f t="shared" si="543"/>
        <v>0</v>
      </c>
      <c r="BS338" s="213"/>
      <c r="BT338" s="213">
        <f t="shared" si="505"/>
        <v>0</v>
      </c>
      <c r="BU338" s="362">
        <f t="shared" si="544"/>
        <v>0</v>
      </c>
      <c r="BV338" s="213">
        <f t="shared" si="506"/>
        <v>0</v>
      </c>
      <c r="BW338" s="213">
        <f t="shared" ca="1" si="507"/>
        <v>0</v>
      </c>
      <c r="BX338" s="213">
        <f t="shared" ca="1" si="545"/>
        <v>0</v>
      </c>
      <c r="BY338" s="213">
        <f t="shared" ca="1" si="508"/>
        <v>0</v>
      </c>
      <c r="BZ338" s="214">
        <f ca="1">IF(AND(BW338,BX338=0)=0,0,IF(BW338&gt;0,'На банк Приват'!$P$1,IF(BX338&gt;0,'На Укрсиб'!$P$1,0)))</f>
        <v>0</v>
      </c>
      <c r="CA338" s="198">
        <v>331</v>
      </c>
      <c r="CB338" s="198">
        <f t="shared" ca="1" si="509"/>
        <v>0</v>
      </c>
      <c r="CC338" s="198">
        <f t="shared" ca="1" si="510"/>
        <v>0</v>
      </c>
      <c r="CD338" s="198">
        <f t="shared" ca="1" si="546"/>
        <v>0</v>
      </c>
      <c r="CE338" s="198"/>
      <c r="CF338" s="215"/>
      <c r="CG338" s="215"/>
      <c r="CH338" s="215"/>
      <c r="CI338" s="215"/>
      <c r="CJ338" s="215"/>
      <c r="CK338" s="215"/>
      <c r="CL338" s="215"/>
      <c r="CM338" s="215">
        <f t="shared" si="489"/>
        <v>0</v>
      </c>
      <c r="CN338" s="215"/>
      <c r="CO338" s="215"/>
      <c r="CP338" s="215">
        <f t="shared" si="511"/>
        <v>0</v>
      </c>
      <c r="CQ338" s="215">
        <f t="shared" si="547"/>
        <v>0</v>
      </c>
      <c r="CR338" s="215">
        <f t="shared" si="548"/>
        <v>0</v>
      </c>
      <c r="CS338" s="215"/>
      <c r="CT338" s="215">
        <f t="shared" si="512"/>
        <v>0</v>
      </c>
      <c r="CU338" s="369">
        <f t="shared" si="513"/>
        <v>0</v>
      </c>
      <c r="CV338" s="215">
        <f t="shared" si="514"/>
        <v>0</v>
      </c>
      <c r="CW338" s="215">
        <f t="shared" ca="1" si="515"/>
        <v>0</v>
      </c>
      <c r="CX338" s="215">
        <f t="shared" ca="1" si="549"/>
        <v>0</v>
      </c>
      <c r="CY338" s="215">
        <f t="shared" ca="1" si="516"/>
        <v>0</v>
      </c>
      <c r="CZ338" s="216">
        <f ca="1">IF(AND(CW338,CX338=0)=0,0,IF(CW338&gt;0,'На банк Приват'!$V$1,IF(CX338&gt;0,'На Укрсиб'!$V$1,0)))</f>
        <v>0</v>
      </c>
      <c r="DA338" s="204"/>
      <c r="DB338" s="204">
        <f t="shared" ca="1" si="517"/>
        <v>0</v>
      </c>
      <c r="DC338" s="204">
        <f t="shared" ca="1" si="518"/>
        <v>0</v>
      </c>
      <c r="DD338" s="204">
        <f t="shared" ca="1" si="550"/>
        <v>0</v>
      </c>
      <c r="DE338" s="204"/>
      <c r="DF338" s="217"/>
      <c r="DG338" s="217"/>
      <c r="DH338" s="217"/>
      <c r="DI338" s="217"/>
      <c r="DJ338" s="217"/>
      <c r="DK338" s="217"/>
      <c r="DL338" s="217"/>
      <c r="DM338" s="217">
        <f t="shared" si="551"/>
        <v>0</v>
      </c>
      <c r="DN338" s="217"/>
      <c r="DO338" s="217"/>
      <c r="DP338" s="763">
        <f t="shared" si="519"/>
        <v>0</v>
      </c>
      <c r="DQ338" s="217">
        <f t="shared" si="552"/>
        <v>0</v>
      </c>
      <c r="DR338" s="217">
        <f t="shared" si="553"/>
        <v>0</v>
      </c>
      <c r="DS338" s="217"/>
      <c r="DT338" s="217">
        <f t="shared" si="520"/>
        <v>0</v>
      </c>
      <c r="DU338" s="366">
        <f t="shared" si="554"/>
        <v>0</v>
      </c>
      <c r="DV338" s="217">
        <f t="shared" si="521"/>
        <v>0</v>
      </c>
      <c r="DW338" s="217">
        <f t="shared" ca="1" si="522"/>
        <v>0</v>
      </c>
      <c r="DX338" s="217">
        <f t="shared" ca="1" si="555"/>
        <v>0</v>
      </c>
      <c r="DY338" s="217">
        <f t="shared" ca="1" si="523"/>
        <v>0</v>
      </c>
      <c r="DZ338" s="218">
        <f ca="1">IF(AND(DW338,DX338=0)=0,0,IF(DW338&gt;0,'На банк Приват'!$AB$1,IF(DX338&gt;0,'На Укрсиб'!$V$1,0)))</f>
        <v>0</v>
      </c>
      <c r="EA338" s="207"/>
      <c r="EB338" s="207">
        <f t="shared" ca="1" si="524"/>
        <v>0</v>
      </c>
      <c r="EC338" s="207">
        <f t="shared" ca="1" si="525"/>
        <v>0</v>
      </c>
      <c r="ED338" s="207">
        <f t="shared" ca="1" si="556"/>
        <v>0</v>
      </c>
      <c r="EE338" s="207"/>
      <c r="EF338" s="219"/>
      <c r="EG338" s="219"/>
      <c r="EH338" s="219"/>
      <c r="EI338" s="219"/>
      <c r="EJ338" s="219"/>
      <c r="EK338" s="219"/>
      <c r="EL338" s="219"/>
      <c r="EM338" s="219">
        <f t="shared" si="526"/>
        <v>0</v>
      </c>
      <c r="EN338" s="219"/>
      <c r="EO338" s="219"/>
      <c r="EP338" s="219">
        <f t="shared" si="527"/>
        <v>0</v>
      </c>
      <c r="EQ338" s="219">
        <f t="shared" si="557"/>
        <v>0</v>
      </c>
      <c r="ER338" s="219">
        <f t="shared" si="558"/>
        <v>0</v>
      </c>
      <c r="ES338" s="219"/>
      <c r="ET338" s="219">
        <f t="shared" si="528"/>
        <v>0</v>
      </c>
      <c r="EU338" s="363">
        <f t="shared" si="559"/>
        <v>0</v>
      </c>
      <c r="EV338" s="219">
        <f t="shared" si="529"/>
        <v>0</v>
      </c>
      <c r="EW338" s="219">
        <f t="shared" ca="1" si="530"/>
        <v>0</v>
      </c>
      <c r="EX338" s="219">
        <f t="shared" ca="1" si="560"/>
        <v>0</v>
      </c>
      <c r="EY338" s="219">
        <f t="shared" ca="1" si="531"/>
        <v>0</v>
      </c>
      <c r="EZ338" s="220">
        <f ca="1">IF(AND(EW338,EX338=0)=0,0,IF(EW338&gt;0,'На банк Приват'!$AH$1,IF(EX338&gt;0,'На Укрсиб'!$AH$1,0)))</f>
        <v>0</v>
      </c>
      <c r="FA338" s="28">
        <f t="shared" ca="1" si="532"/>
        <v>0</v>
      </c>
      <c r="FB338" s="28">
        <f t="shared" ca="1" si="533"/>
        <v>0</v>
      </c>
      <c r="FC338" s="28">
        <f t="shared" ca="1" si="534"/>
        <v>0</v>
      </c>
      <c r="FD338" s="28">
        <f t="shared" ca="1" si="535"/>
        <v>0</v>
      </c>
      <c r="FE338" s="28">
        <f t="shared" ca="1" si="536"/>
        <v>327</v>
      </c>
      <c r="FF338">
        <f t="shared" si="537"/>
        <v>0</v>
      </c>
      <c r="FG338" s="531" t="s">
        <v>208</v>
      </c>
    </row>
    <row r="339" spans="1:163">
      <c r="A339" s="113"/>
      <c r="B339" s="113">
        <f t="shared" ca="1" si="490"/>
        <v>0</v>
      </c>
      <c r="C339" s="113">
        <f t="shared" ca="1" si="491"/>
        <v>0</v>
      </c>
      <c r="D339" s="113">
        <f t="shared" ca="1" si="488"/>
        <v>0</v>
      </c>
      <c r="E339" s="113">
        <f t="shared" si="492"/>
        <v>0</v>
      </c>
      <c r="F339" s="115"/>
      <c r="G339" s="209">
        <f t="shared" si="486"/>
        <v>0</v>
      </c>
      <c r="H339" s="209">
        <f t="shared" si="578"/>
        <v>0</v>
      </c>
      <c r="I339" s="209">
        <f t="shared" si="579"/>
        <v>0</v>
      </c>
      <c r="J339" s="209">
        <f t="shared" si="562"/>
        <v>0</v>
      </c>
      <c r="K339" s="209">
        <f t="shared" si="563"/>
        <v>0</v>
      </c>
      <c r="L339" s="209">
        <f t="shared" si="564"/>
        <v>0</v>
      </c>
      <c r="M339" s="209">
        <f t="shared" si="565"/>
        <v>0</v>
      </c>
      <c r="N339" s="209">
        <f t="shared" si="566"/>
        <v>0</v>
      </c>
      <c r="O339" s="209">
        <f t="shared" si="561"/>
        <v>0</v>
      </c>
      <c r="P339" s="211">
        <f t="shared" si="567"/>
        <v>0</v>
      </c>
      <c r="Q339" s="209">
        <f t="shared" si="568"/>
        <v>0</v>
      </c>
      <c r="R339" s="209">
        <f t="shared" si="569"/>
        <v>0</v>
      </c>
      <c r="S339" s="209">
        <f t="shared" si="570"/>
        <v>0</v>
      </c>
      <c r="T339" s="209">
        <f t="shared" si="571"/>
        <v>0</v>
      </c>
      <c r="U339" s="209">
        <f t="shared" si="572"/>
        <v>0</v>
      </c>
      <c r="V339" s="209">
        <f t="shared" si="573"/>
        <v>0</v>
      </c>
      <c r="W339" s="209">
        <f t="shared" ca="1" si="574"/>
        <v>0</v>
      </c>
      <c r="X339" s="209">
        <f t="shared" ca="1" si="575"/>
        <v>0</v>
      </c>
      <c r="Y339" s="209">
        <f t="shared" ca="1" si="576"/>
        <v>0</v>
      </c>
      <c r="Z339" s="210" t="str">
        <f t="shared" ca="1" si="493"/>
        <v xml:space="preserve">        </v>
      </c>
      <c r="AA339" s="185"/>
      <c r="AB339" s="185">
        <f t="shared" ca="1" si="494"/>
        <v>0</v>
      </c>
      <c r="AC339" s="185">
        <f t="shared" ca="1" si="495"/>
        <v>0</v>
      </c>
      <c r="AD339" s="185">
        <f t="shared" ca="1" si="538"/>
        <v>0</v>
      </c>
      <c r="AE339" s="185"/>
      <c r="AF339" s="211"/>
      <c r="AG339" s="211"/>
      <c r="AH339" s="211"/>
      <c r="AI339" s="211"/>
      <c r="AJ339" s="211"/>
      <c r="AK339" s="211"/>
      <c r="AL339" s="211"/>
      <c r="AM339" s="211"/>
      <c r="AN339" s="211"/>
      <c r="AO339" s="211"/>
      <c r="AP339" s="623">
        <f t="shared" si="496"/>
        <v>0</v>
      </c>
      <c r="AQ339" s="211">
        <f t="shared" si="539"/>
        <v>0</v>
      </c>
      <c r="AR339" s="211">
        <f t="shared" si="540"/>
        <v>0</v>
      </c>
      <c r="AS339" s="211"/>
      <c r="AT339" s="211">
        <f t="shared" si="497"/>
        <v>0</v>
      </c>
      <c r="AU339" s="358">
        <f t="shared" si="498"/>
        <v>0</v>
      </c>
      <c r="AV339" s="211">
        <f t="shared" si="499"/>
        <v>0</v>
      </c>
      <c r="AW339" s="211">
        <f t="shared" ca="1" si="500"/>
        <v>0</v>
      </c>
      <c r="AX339" s="211">
        <f t="shared" ca="1" si="577"/>
        <v>0</v>
      </c>
      <c r="AY339" s="211">
        <f t="shared" ca="1" si="501"/>
        <v>0</v>
      </c>
      <c r="AZ339" s="212">
        <f ca="1">IF(AND(AW339,AX339=0,AY339=0)=0,0,IF(AW339&gt;0,'На банк Приват'!$J$1,IF(AX339&gt;0,'На Укрсиб'!$J$1,0)))</f>
        <v>0</v>
      </c>
      <c r="BA339" s="191"/>
      <c r="BB339" s="191">
        <f t="shared" ca="1" si="502"/>
        <v>0</v>
      </c>
      <c r="BC339" s="191">
        <f t="shared" ca="1" si="503"/>
        <v>0</v>
      </c>
      <c r="BD339" s="191">
        <f t="shared" ca="1" si="541"/>
        <v>0</v>
      </c>
      <c r="BE339" s="191"/>
      <c r="BF339" s="213"/>
      <c r="BG339" s="213"/>
      <c r="BH339" s="213"/>
      <c r="BI339" s="213"/>
      <c r="BJ339" s="213"/>
      <c r="BK339" s="213"/>
      <c r="BL339" s="213"/>
      <c r="BM339" s="213"/>
      <c r="BN339" s="213"/>
      <c r="BO339" s="213"/>
      <c r="BP339" s="623">
        <f t="shared" si="504"/>
        <v>0</v>
      </c>
      <c r="BQ339" s="213">
        <f t="shared" si="542"/>
        <v>0</v>
      </c>
      <c r="BR339" s="213">
        <f t="shared" si="543"/>
        <v>0</v>
      </c>
      <c r="BS339" s="213"/>
      <c r="BT339" s="213">
        <f t="shared" si="505"/>
        <v>0</v>
      </c>
      <c r="BU339" s="362">
        <f t="shared" si="544"/>
        <v>0</v>
      </c>
      <c r="BV339" s="213">
        <f t="shared" si="506"/>
        <v>0</v>
      </c>
      <c r="BW339" s="213">
        <f t="shared" ca="1" si="507"/>
        <v>0</v>
      </c>
      <c r="BX339" s="213">
        <f t="shared" ca="1" si="545"/>
        <v>0</v>
      </c>
      <c r="BY339" s="213">
        <f t="shared" ca="1" si="508"/>
        <v>0</v>
      </c>
      <c r="BZ339" s="214">
        <f ca="1">IF(AND(BW339,BX339=0)=0,0,IF(BW339&gt;0,'На банк Приват'!$P$1,IF(BX339&gt;0,'На Укрсиб'!$P$1,0)))</f>
        <v>0</v>
      </c>
      <c r="CA339" s="198">
        <v>332</v>
      </c>
      <c r="CB339" s="198">
        <f t="shared" ca="1" si="509"/>
        <v>0</v>
      </c>
      <c r="CC339" s="198">
        <f t="shared" ca="1" si="510"/>
        <v>0</v>
      </c>
      <c r="CD339" s="198">
        <f t="shared" ca="1" si="546"/>
        <v>0</v>
      </c>
      <c r="CE339" s="198"/>
      <c r="CF339" s="215"/>
      <c r="CG339" s="215"/>
      <c r="CH339" s="215"/>
      <c r="CI339" s="215"/>
      <c r="CJ339" s="215"/>
      <c r="CK339" s="215"/>
      <c r="CL339" s="215"/>
      <c r="CM339" s="215">
        <f t="shared" si="489"/>
        <v>0</v>
      </c>
      <c r="CN339" s="215"/>
      <c r="CO339" s="215"/>
      <c r="CP339" s="215">
        <f t="shared" si="511"/>
        <v>0</v>
      </c>
      <c r="CQ339" s="215">
        <f t="shared" si="547"/>
        <v>0</v>
      </c>
      <c r="CR339" s="215">
        <f t="shared" si="548"/>
        <v>0</v>
      </c>
      <c r="CS339" s="215"/>
      <c r="CT339" s="215">
        <f t="shared" si="512"/>
        <v>0</v>
      </c>
      <c r="CU339" s="369">
        <f t="shared" si="513"/>
        <v>0</v>
      </c>
      <c r="CV339" s="215">
        <f t="shared" si="514"/>
        <v>0</v>
      </c>
      <c r="CW339" s="215">
        <f t="shared" ca="1" si="515"/>
        <v>0</v>
      </c>
      <c r="CX339" s="215">
        <f t="shared" ca="1" si="549"/>
        <v>0</v>
      </c>
      <c r="CY339" s="215">
        <f t="shared" ca="1" si="516"/>
        <v>0</v>
      </c>
      <c r="CZ339" s="216">
        <f ca="1">IF(AND(CW339,CX339=0)=0,0,IF(CW339&gt;0,'На банк Приват'!$V$1,IF(CX339&gt;0,'На Укрсиб'!$V$1,0)))</f>
        <v>0</v>
      </c>
      <c r="DA339" s="204"/>
      <c r="DB339" s="204">
        <f t="shared" ca="1" si="517"/>
        <v>0</v>
      </c>
      <c r="DC339" s="204">
        <f t="shared" ca="1" si="518"/>
        <v>0</v>
      </c>
      <c r="DD339" s="204">
        <f t="shared" ca="1" si="550"/>
        <v>0</v>
      </c>
      <c r="DE339" s="204"/>
      <c r="DF339" s="217"/>
      <c r="DG339" s="217"/>
      <c r="DH339" s="217"/>
      <c r="DI339" s="217"/>
      <c r="DJ339" s="217"/>
      <c r="DK339" s="217"/>
      <c r="DL339" s="217"/>
      <c r="DM339" s="217">
        <f t="shared" si="551"/>
        <v>0</v>
      </c>
      <c r="DN339" s="217"/>
      <c r="DO339" s="217"/>
      <c r="DP339" s="763">
        <f t="shared" si="519"/>
        <v>0</v>
      </c>
      <c r="DQ339" s="217">
        <f t="shared" si="552"/>
        <v>0</v>
      </c>
      <c r="DR339" s="217">
        <f t="shared" si="553"/>
        <v>0</v>
      </c>
      <c r="DS339" s="217"/>
      <c r="DT339" s="217">
        <f t="shared" si="520"/>
        <v>0</v>
      </c>
      <c r="DU339" s="366">
        <f t="shared" si="554"/>
        <v>0</v>
      </c>
      <c r="DV339" s="217">
        <f t="shared" si="521"/>
        <v>0</v>
      </c>
      <c r="DW339" s="217">
        <f t="shared" ca="1" si="522"/>
        <v>0</v>
      </c>
      <c r="DX339" s="217">
        <f t="shared" ca="1" si="555"/>
        <v>0</v>
      </c>
      <c r="DY339" s="217">
        <f t="shared" ca="1" si="523"/>
        <v>0</v>
      </c>
      <c r="DZ339" s="218">
        <f ca="1">IF(AND(DW339,DX339=0)=0,0,IF(DW339&gt;0,'На банк Приват'!$AB$1,IF(DX339&gt;0,'На Укрсиб'!$V$1,0)))</f>
        <v>0</v>
      </c>
      <c r="EA339" s="207"/>
      <c r="EB339" s="207">
        <f t="shared" ca="1" si="524"/>
        <v>0</v>
      </c>
      <c r="EC339" s="207">
        <f t="shared" ca="1" si="525"/>
        <v>0</v>
      </c>
      <c r="ED339" s="207">
        <f t="shared" ca="1" si="556"/>
        <v>0</v>
      </c>
      <c r="EE339" s="207"/>
      <c r="EF339" s="219"/>
      <c r="EG339" s="219"/>
      <c r="EH339" s="219"/>
      <c r="EI339" s="219"/>
      <c r="EJ339" s="219"/>
      <c r="EK339" s="219"/>
      <c r="EL339" s="219"/>
      <c r="EM339" s="219">
        <f t="shared" si="526"/>
        <v>0</v>
      </c>
      <c r="EN339" s="219"/>
      <c r="EO339" s="219"/>
      <c r="EP339" s="219">
        <f t="shared" si="527"/>
        <v>0</v>
      </c>
      <c r="EQ339" s="219">
        <f t="shared" si="557"/>
        <v>0</v>
      </c>
      <c r="ER339" s="219">
        <f t="shared" si="558"/>
        <v>0</v>
      </c>
      <c r="ES339" s="219"/>
      <c r="ET339" s="219">
        <f t="shared" si="528"/>
        <v>0</v>
      </c>
      <c r="EU339" s="363">
        <f t="shared" si="559"/>
        <v>0</v>
      </c>
      <c r="EV339" s="219">
        <f t="shared" si="529"/>
        <v>0</v>
      </c>
      <c r="EW339" s="219">
        <f t="shared" ca="1" si="530"/>
        <v>0</v>
      </c>
      <c r="EX339" s="219">
        <f t="shared" ca="1" si="560"/>
        <v>0</v>
      </c>
      <c r="EY339" s="219">
        <f t="shared" ca="1" si="531"/>
        <v>0</v>
      </c>
      <c r="EZ339" s="220">
        <f ca="1">IF(AND(EW339,EX339=0)=0,0,IF(EW339&gt;0,'На банк Приват'!$AH$1,IF(EX339&gt;0,'На Укрсиб'!$AH$1,0)))</f>
        <v>0</v>
      </c>
      <c r="FA339" s="28">
        <f t="shared" ca="1" si="532"/>
        <v>0</v>
      </c>
      <c r="FB339" s="28">
        <f t="shared" ca="1" si="533"/>
        <v>0</v>
      </c>
      <c r="FC339" s="28">
        <f t="shared" ca="1" si="534"/>
        <v>0</v>
      </c>
      <c r="FD339" s="28">
        <f t="shared" ca="1" si="535"/>
        <v>0</v>
      </c>
      <c r="FE339" s="28">
        <f t="shared" ca="1" si="536"/>
        <v>328</v>
      </c>
      <c r="FF339">
        <f t="shared" si="537"/>
        <v>0</v>
      </c>
      <c r="FG339" s="531" t="s">
        <v>209</v>
      </c>
    </row>
    <row r="340" spans="1:163">
      <c r="A340" s="113"/>
      <c r="B340" s="113">
        <f t="shared" ca="1" si="490"/>
        <v>0</v>
      </c>
      <c r="C340" s="113">
        <f t="shared" ca="1" si="491"/>
        <v>0</v>
      </c>
      <c r="D340" s="113">
        <f t="shared" ca="1" si="488"/>
        <v>0</v>
      </c>
      <c r="E340" s="113">
        <f t="shared" si="492"/>
        <v>0</v>
      </c>
      <c r="F340" s="115"/>
      <c r="G340" s="209">
        <f t="shared" ref="G340:G403" si="580">AG340+BG340+CG340+DG340+EG340</f>
        <v>0</v>
      </c>
      <c r="H340" s="209">
        <f t="shared" si="578"/>
        <v>0</v>
      </c>
      <c r="I340" s="209">
        <f t="shared" si="579"/>
        <v>0</v>
      </c>
      <c r="J340" s="209">
        <f t="shared" si="562"/>
        <v>0</v>
      </c>
      <c r="K340" s="209">
        <f t="shared" si="563"/>
        <v>0</v>
      </c>
      <c r="L340" s="209">
        <f t="shared" si="564"/>
        <v>0</v>
      </c>
      <c r="M340" s="209">
        <f t="shared" si="565"/>
        <v>0</v>
      </c>
      <c r="N340" s="209">
        <f t="shared" si="566"/>
        <v>0</v>
      </c>
      <c r="O340" s="209">
        <f t="shared" si="561"/>
        <v>0</v>
      </c>
      <c r="P340" s="211">
        <f t="shared" si="567"/>
        <v>0</v>
      </c>
      <c r="Q340" s="209">
        <f t="shared" si="568"/>
        <v>0</v>
      </c>
      <c r="R340" s="209">
        <f t="shared" si="569"/>
        <v>0</v>
      </c>
      <c r="S340" s="209">
        <f t="shared" si="570"/>
        <v>0</v>
      </c>
      <c r="T340" s="209">
        <f t="shared" si="571"/>
        <v>0</v>
      </c>
      <c r="U340" s="209">
        <f t="shared" si="572"/>
        <v>0</v>
      </c>
      <c r="V340" s="209">
        <f t="shared" si="573"/>
        <v>0</v>
      </c>
      <c r="W340" s="209">
        <f t="shared" ca="1" si="574"/>
        <v>0</v>
      </c>
      <c r="X340" s="209">
        <f t="shared" ca="1" si="575"/>
        <v>0</v>
      </c>
      <c r="Y340" s="209">
        <f t="shared" ca="1" si="576"/>
        <v>0</v>
      </c>
      <c r="Z340" s="210" t="str">
        <f t="shared" ca="1" si="493"/>
        <v xml:space="preserve">        </v>
      </c>
      <c r="AA340" s="185"/>
      <c r="AB340" s="185">
        <f t="shared" ca="1" si="494"/>
        <v>0</v>
      </c>
      <c r="AC340" s="185">
        <f t="shared" ca="1" si="495"/>
        <v>0</v>
      </c>
      <c r="AD340" s="185">
        <f t="shared" ca="1" si="538"/>
        <v>0</v>
      </c>
      <c r="AE340" s="185"/>
      <c r="AF340" s="211"/>
      <c r="AG340" s="211"/>
      <c r="AH340" s="211"/>
      <c r="AI340" s="211"/>
      <c r="AJ340" s="211"/>
      <c r="AK340" s="211"/>
      <c r="AL340" s="211"/>
      <c r="AM340" s="211"/>
      <c r="AN340" s="211"/>
      <c r="AO340" s="211"/>
      <c r="AP340" s="623">
        <f t="shared" si="496"/>
        <v>0</v>
      </c>
      <c r="AQ340" s="211">
        <f t="shared" si="539"/>
        <v>0</v>
      </c>
      <c r="AR340" s="211">
        <f t="shared" si="540"/>
        <v>0</v>
      </c>
      <c r="AS340" s="211"/>
      <c r="AT340" s="211">
        <f t="shared" si="497"/>
        <v>0</v>
      </c>
      <c r="AU340" s="358">
        <f t="shared" si="498"/>
        <v>0</v>
      </c>
      <c r="AV340" s="211">
        <f t="shared" si="499"/>
        <v>0</v>
      </c>
      <c r="AW340" s="211">
        <f t="shared" ca="1" si="500"/>
        <v>0</v>
      </c>
      <c r="AX340" s="211">
        <f t="shared" ca="1" si="577"/>
        <v>0</v>
      </c>
      <c r="AY340" s="211">
        <f t="shared" ca="1" si="501"/>
        <v>0</v>
      </c>
      <c r="AZ340" s="212">
        <f ca="1">IF(AND(AW340,AX340=0,AY340=0)=0,0,IF(AW340&gt;0,'На банк Приват'!$J$1,IF(AX340&gt;0,'На Укрсиб'!J333,0)))</f>
        <v>0</v>
      </c>
      <c r="BA340" s="191"/>
      <c r="BB340" s="191">
        <f t="shared" ca="1" si="502"/>
        <v>0</v>
      </c>
      <c r="BC340" s="191">
        <f t="shared" ca="1" si="503"/>
        <v>0</v>
      </c>
      <c r="BD340" s="191">
        <f t="shared" ca="1" si="541"/>
        <v>0</v>
      </c>
      <c r="BE340" s="191"/>
      <c r="BF340" s="213"/>
      <c r="BG340" s="213"/>
      <c r="BH340" s="213"/>
      <c r="BI340" s="213"/>
      <c r="BJ340" s="213"/>
      <c r="BK340" s="213"/>
      <c r="BL340" s="213"/>
      <c r="BM340" s="213"/>
      <c r="BN340" s="213"/>
      <c r="BO340" s="213"/>
      <c r="BP340" s="623">
        <f t="shared" si="504"/>
        <v>0</v>
      </c>
      <c r="BQ340" s="213">
        <f t="shared" si="542"/>
        <v>0</v>
      </c>
      <c r="BR340" s="213">
        <f t="shared" si="543"/>
        <v>0</v>
      </c>
      <c r="BS340" s="213"/>
      <c r="BT340" s="213">
        <f t="shared" si="505"/>
        <v>0</v>
      </c>
      <c r="BU340" s="362">
        <f t="shared" si="544"/>
        <v>0</v>
      </c>
      <c r="BV340" s="213">
        <f t="shared" si="506"/>
        <v>0</v>
      </c>
      <c r="BW340" s="213">
        <f t="shared" ca="1" si="507"/>
        <v>0</v>
      </c>
      <c r="BX340" s="213">
        <f t="shared" ca="1" si="545"/>
        <v>0</v>
      </c>
      <c r="BY340" s="213">
        <f t="shared" ca="1" si="508"/>
        <v>0</v>
      </c>
      <c r="BZ340" s="214">
        <f ca="1">IF(AND(BW340,BX340=0)=0,0,IF(BW340&gt;0,'На банк Приват'!$P$1,IF(BX340&gt;0,'На Укрсиб'!$P$1,0)))</f>
        <v>0</v>
      </c>
      <c r="CA340" s="198">
        <v>333</v>
      </c>
      <c r="CB340" s="198">
        <f t="shared" ca="1" si="509"/>
        <v>0</v>
      </c>
      <c r="CC340" s="198">
        <f t="shared" ca="1" si="510"/>
        <v>0</v>
      </c>
      <c r="CD340" s="198">
        <f t="shared" ca="1" si="546"/>
        <v>0</v>
      </c>
      <c r="CE340" s="198"/>
      <c r="CF340" s="215"/>
      <c r="CG340" s="215"/>
      <c r="CH340" s="215"/>
      <c r="CI340" s="215"/>
      <c r="CJ340" s="215"/>
      <c r="CK340" s="215"/>
      <c r="CL340" s="215"/>
      <c r="CM340" s="215">
        <f t="shared" si="489"/>
        <v>0</v>
      </c>
      <c r="CN340" s="215"/>
      <c r="CO340" s="215"/>
      <c r="CP340" s="215">
        <f t="shared" si="511"/>
        <v>0</v>
      </c>
      <c r="CQ340" s="215">
        <f t="shared" si="547"/>
        <v>0</v>
      </c>
      <c r="CR340" s="215">
        <f t="shared" si="548"/>
        <v>0</v>
      </c>
      <c r="CS340" s="215"/>
      <c r="CT340" s="215">
        <f t="shared" si="512"/>
        <v>0</v>
      </c>
      <c r="CU340" s="369">
        <f t="shared" si="513"/>
        <v>0</v>
      </c>
      <c r="CV340" s="215">
        <f t="shared" si="514"/>
        <v>0</v>
      </c>
      <c r="CW340" s="215">
        <f t="shared" ca="1" si="515"/>
        <v>0</v>
      </c>
      <c r="CX340" s="215">
        <f t="shared" ca="1" si="549"/>
        <v>0</v>
      </c>
      <c r="CY340" s="215">
        <f t="shared" ca="1" si="516"/>
        <v>0</v>
      </c>
      <c r="CZ340" s="216">
        <f ca="1">IF(AND(CW340,CX340=0)=0,0,IF(CW340&gt;0,'На банк Приват'!$V$1,IF(CX340&gt;0,'На Укрсиб'!$V$1,0)))</f>
        <v>0</v>
      </c>
      <c r="DA340" s="204"/>
      <c r="DB340" s="204">
        <f t="shared" ca="1" si="517"/>
        <v>0</v>
      </c>
      <c r="DC340" s="204">
        <f t="shared" ca="1" si="518"/>
        <v>0</v>
      </c>
      <c r="DD340" s="204">
        <f t="shared" ca="1" si="550"/>
        <v>0</v>
      </c>
      <c r="DE340" s="204"/>
      <c r="DF340" s="217"/>
      <c r="DG340" s="217"/>
      <c r="DH340" s="217"/>
      <c r="DI340" s="217"/>
      <c r="DJ340" s="217"/>
      <c r="DK340" s="217"/>
      <c r="DL340" s="217"/>
      <c r="DM340" s="217">
        <f t="shared" si="551"/>
        <v>0</v>
      </c>
      <c r="DN340" s="217"/>
      <c r="DO340" s="217"/>
      <c r="DP340" s="763">
        <f t="shared" si="519"/>
        <v>0</v>
      </c>
      <c r="DQ340" s="217">
        <f t="shared" si="552"/>
        <v>0</v>
      </c>
      <c r="DR340" s="217">
        <f t="shared" si="553"/>
        <v>0</v>
      </c>
      <c r="DS340" s="217"/>
      <c r="DT340" s="217">
        <f t="shared" si="520"/>
        <v>0</v>
      </c>
      <c r="DU340" s="366">
        <f t="shared" si="554"/>
        <v>0</v>
      </c>
      <c r="DV340" s="217">
        <f t="shared" si="521"/>
        <v>0</v>
      </c>
      <c r="DW340" s="217">
        <f t="shared" ca="1" si="522"/>
        <v>0</v>
      </c>
      <c r="DX340" s="217">
        <f t="shared" ca="1" si="555"/>
        <v>0</v>
      </c>
      <c r="DY340" s="217">
        <f t="shared" ca="1" si="523"/>
        <v>0</v>
      </c>
      <c r="DZ340" s="218">
        <f ca="1">IF(AND(DW340,DX340=0)=0,0,IF(DW340&gt;0,'На банк Приват'!$AB$1,IF(DX340&gt;0,'На Укрсиб'!$V$1,0)))</f>
        <v>0</v>
      </c>
      <c r="EA340" s="207"/>
      <c r="EB340" s="207">
        <f t="shared" ca="1" si="524"/>
        <v>0</v>
      </c>
      <c r="EC340" s="207">
        <f t="shared" ca="1" si="525"/>
        <v>0</v>
      </c>
      <c r="ED340" s="207">
        <f t="shared" ca="1" si="556"/>
        <v>0</v>
      </c>
      <c r="EE340" s="207"/>
      <c r="EF340" s="219"/>
      <c r="EG340" s="219"/>
      <c r="EH340" s="219"/>
      <c r="EI340" s="219"/>
      <c r="EJ340" s="219"/>
      <c r="EK340" s="219"/>
      <c r="EL340" s="219"/>
      <c r="EM340" s="219">
        <f t="shared" si="526"/>
        <v>0</v>
      </c>
      <c r="EN340" s="219"/>
      <c r="EO340" s="219"/>
      <c r="EP340" s="219">
        <f t="shared" si="527"/>
        <v>0</v>
      </c>
      <c r="EQ340" s="219">
        <f t="shared" si="557"/>
        <v>0</v>
      </c>
      <c r="ER340" s="219">
        <f t="shared" si="558"/>
        <v>0</v>
      </c>
      <c r="ES340" s="219"/>
      <c r="ET340" s="219">
        <f t="shared" si="528"/>
        <v>0</v>
      </c>
      <c r="EU340" s="363">
        <f t="shared" si="559"/>
        <v>0</v>
      </c>
      <c r="EV340" s="219">
        <f t="shared" si="529"/>
        <v>0</v>
      </c>
      <c r="EW340" s="219">
        <f t="shared" ca="1" si="530"/>
        <v>0</v>
      </c>
      <c r="EX340" s="219">
        <f t="shared" ca="1" si="560"/>
        <v>0</v>
      </c>
      <c r="EY340" s="219">
        <f t="shared" ca="1" si="531"/>
        <v>0</v>
      </c>
      <c r="EZ340" s="220">
        <f ca="1">IF(AND(EW340,EX340=0)=0,0,IF(EW340&gt;0,'На банк Приват'!$AH$1,IF(EX340&gt;0,'На Укрсиб'!$AH$1,0)))</f>
        <v>0</v>
      </c>
      <c r="FA340" s="28">
        <f t="shared" ca="1" si="532"/>
        <v>0</v>
      </c>
      <c r="FB340" s="28">
        <f t="shared" ca="1" si="533"/>
        <v>0</v>
      </c>
      <c r="FC340" s="28">
        <f t="shared" ca="1" si="534"/>
        <v>0</v>
      </c>
      <c r="FD340" s="28">
        <f t="shared" ca="1" si="535"/>
        <v>0</v>
      </c>
      <c r="FE340" s="28">
        <f t="shared" ca="1" si="536"/>
        <v>329</v>
      </c>
      <c r="FF340">
        <f t="shared" si="537"/>
        <v>0</v>
      </c>
      <c r="FG340" s="531"/>
    </row>
    <row r="341" spans="1:163">
      <c r="A341" s="113"/>
      <c r="B341" s="113">
        <f t="shared" ca="1" si="490"/>
        <v>0</v>
      </c>
      <c r="C341" s="113">
        <f t="shared" ca="1" si="491"/>
        <v>0</v>
      </c>
      <c r="D341" s="113">
        <f t="shared" ca="1" si="488"/>
        <v>0</v>
      </c>
      <c r="E341" s="113">
        <f t="shared" si="492"/>
        <v>0</v>
      </c>
      <c r="F341" s="115"/>
      <c r="G341" s="209">
        <f t="shared" si="580"/>
        <v>0</v>
      </c>
      <c r="H341" s="209">
        <f t="shared" si="578"/>
        <v>0</v>
      </c>
      <c r="I341" s="209">
        <f t="shared" si="579"/>
        <v>0</v>
      </c>
      <c r="J341" s="209">
        <f t="shared" si="562"/>
        <v>0</v>
      </c>
      <c r="K341" s="209">
        <f t="shared" si="563"/>
        <v>0</v>
      </c>
      <c r="L341" s="209">
        <f t="shared" si="564"/>
        <v>0</v>
      </c>
      <c r="M341" s="209">
        <f t="shared" si="565"/>
        <v>0</v>
      </c>
      <c r="N341" s="209">
        <f t="shared" si="566"/>
        <v>0</v>
      </c>
      <c r="O341" s="209">
        <f t="shared" si="561"/>
        <v>0</v>
      </c>
      <c r="P341" s="211">
        <f t="shared" si="567"/>
        <v>0</v>
      </c>
      <c r="Q341" s="209">
        <f t="shared" si="568"/>
        <v>0</v>
      </c>
      <c r="R341" s="209">
        <f t="shared" si="569"/>
        <v>0</v>
      </c>
      <c r="S341" s="209">
        <f t="shared" si="570"/>
        <v>0</v>
      </c>
      <c r="T341" s="209">
        <f t="shared" si="571"/>
        <v>0</v>
      </c>
      <c r="U341" s="209">
        <f t="shared" si="572"/>
        <v>0</v>
      </c>
      <c r="V341" s="209">
        <f t="shared" si="573"/>
        <v>0</v>
      </c>
      <c r="W341" s="209">
        <f t="shared" ca="1" si="574"/>
        <v>0</v>
      </c>
      <c r="X341" s="209">
        <f t="shared" ca="1" si="575"/>
        <v>0</v>
      </c>
      <c r="Y341" s="209">
        <f t="shared" ca="1" si="576"/>
        <v>0</v>
      </c>
      <c r="Z341" s="210" t="str">
        <f t="shared" ca="1" si="493"/>
        <v xml:space="preserve">        </v>
      </c>
      <c r="AA341" s="185"/>
      <c r="AB341" s="185">
        <f t="shared" ca="1" si="494"/>
        <v>0</v>
      </c>
      <c r="AC341" s="185">
        <f t="shared" ca="1" si="495"/>
        <v>0</v>
      </c>
      <c r="AD341" s="185">
        <f t="shared" ca="1" si="538"/>
        <v>0</v>
      </c>
      <c r="AE341" s="185"/>
      <c r="AF341" s="211"/>
      <c r="AG341" s="211"/>
      <c r="AH341" s="211"/>
      <c r="AI341" s="211"/>
      <c r="AJ341" s="211"/>
      <c r="AK341" s="211"/>
      <c r="AL341" s="211"/>
      <c r="AM341" s="211"/>
      <c r="AN341" s="211"/>
      <c r="AO341" s="211"/>
      <c r="AP341" s="623">
        <f t="shared" si="496"/>
        <v>0</v>
      </c>
      <c r="AQ341" s="211">
        <f t="shared" si="539"/>
        <v>0</v>
      </c>
      <c r="AR341" s="211">
        <f t="shared" si="540"/>
        <v>0</v>
      </c>
      <c r="AS341" s="211"/>
      <c r="AT341" s="211">
        <f t="shared" si="497"/>
        <v>0</v>
      </c>
      <c r="AU341" s="358">
        <f t="shared" si="498"/>
        <v>0</v>
      </c>
      <c r="AV341" s="211">
        <f t="shared" si="499"/>
        <v>0</v>
      </c>
      <c r="AW341" s="211">
        <f t="shared" ca="1" si="500"/>
        <v>0</v>
      </c>
      <c r="AX341" s="211">
        <f t="shared" ca="1" si="577"/>
        <v>0</v>
      </c>
      <c r="AY341" s="211">
        <f t="shared" ca="1" si="501"/>
        <v>0</v>
      </c>
      <c r="AZ341" s="212">
        <f ca="1">IF(AND(AW341,AX341=0,AY341=0)=0,0,IF(AW341&gt;0,'На банк Приват'!$J$1,IF(AX341&gt;0,'На Укрсиб'!$J$1,0)))</f>
        <v>0</v>
      </c>
      <c r="BA341" s="191"/>
      <c r="BB341" s="191">
        <f t="shared" ca="1" si="502"/>
        <v>0</v>
      </c>
      <c r="BC341" s="191">
        <f t="shared" ca="1" si="503"/>
        <v>0</v>
      </c>
      <c r="BD341" s="191">
        <f t="shared" ca="1" si="541"/>
        <v>0</v>
      </c>
      <c r="BE341" s="191"/>
      <c r="BF341" s="213"/>
      <c r="BG341" s="213"/>
      <c r="BH341" s="213"/>
      <c r="BI341" s="213"/>
      <c r="BJ341" s="213"/>
      <c r="BK341" s="213"/>
      <c r="BL341" s="213"/>
      <c r="BM341" s="213"/>
      <c r="BN341" s="213"/>
      <c r="BO341" s="213"/>
      <c r="BP341" s="623">
        <f t="shared" si="504"/>
        <v>0</v>
      </c>
      <c r="BQ341" s="213">
        <f t="shared" si="542"/>
        <v>0</v>
      </c>
      <c r="BR341" s="213">
        <f t="shared" si="543"/>
        <v>0</v>
      </c>
      <c r="BS341" s="213"/>
      <c r="BT341" s="213">
        <f t="shared" si="505"/>
        <v>0</v>
      </c>
      <c r="BU341" s="362">
        <f t="shared" si="544"/>
        <v>0</v>
      </c>
      <c r="BV341" s="213">
        <f t="shared" si="506"/>
        <v>0</v>
      </c>
      <c r="BW341" s="213">
        <f t="shared" ca="1" si="507"/>
        <v>0</v>
      </c>
      <c r="BX341" s="213">
        <f t="shared" ca="1" si="545"/>
        <v>0</v>
      </c>
      <c r="BY341" s="213">
        <f t="shared" ca="1" si="508"/>
        <v>0</v>
      </c>
      <c r="BZ341" s="214">
        <f ca="1">IF(AND(BW341,BX341=0)=0,0,IF(BW341&gt;0,'На банк Приват'!$P$1,IF(BX341&gt;0,'На Укрсиб'!$P$1,0)))</f>
        <v>0</v>
      </c>
      <c r="CA341" s="198">
        <v>334</v>
      </c>
      <c r="CB341" s="198">
        <f t="shared" ca="1" si="509"/>
        <v>0</v>
      </c>
      <c r="CC341" s="198">
        <f t="shared" ca="1" si="510"/>
        <v>0</v>
      </c>
      <c r="CD341" s="198">
        <f t="shared" ca="1" si="546"/>
        <v>0</v>
      </c>
      <c r="CE341" s="198"/>
      <c r="CF341" s="215"/>
      <c r="CG341" s="215"/>
      <c r="CH341" s="215"/>
      <c r="CI341" s="215"/>
      <c r="CJ341" s="215"/>
      <c r="CK341" s="215"/>
      <c r="CL341" s="215"/>
      <c r="CM341" s="215">
        <f t="shared" si="489"/>
        <v>0</v>
      </c>
      <c r="CN341" s="215"/>
      <c r="CO341" s="215"/>
      <c r="CP341" s="215">
        <f t="shared" si="511"/>
        <v>0</v>
      </c>
      <c r="CQ341" s="215">
        <f t="shared" si="547"/>
        <v>0</v>
      </c>
      <c r="CR341" s="215">
        <f t="shared" si="548"/>
        <v>0</v>
      </c>
      <c r="CS341" s="215"/>
      <c r="CT341" s="215">
        <f t="shared" si="512"/>
        <v>0</v>
      </c>
      <c r="CU341" s="369">
        <f t="shared" si="513"/>
        <v>0</v>
      </c>
      <c r="CV341" s="215">
        <f t="shared" si="514"/>
        <v>0</v>
      </c>
      <c r="CW341" s="215">
        <f t="shared" ca="1" si="515"/>
        <v>0</v>
      </c>
      <c r="CX341" s="215">
        <f t="shared" ca="1" si="549"/>
        <v>0</v>
      </c>
      <c r="CY341" s="215">
        <f t="shared" ca="1" si="516"/>
        <v>0</v>
      </c>
      <c r="CZ341" s="216">
        <f ca="1">IF(AND(CW341,CX341=0)=0,0,IF(CW341&gt;0,'На банк Приват'!$V$1,IF(CX341&gt;0,'На Укрсиб'!$V$1,0)))</f>
        <v>0</v>
      </c>
      <c r="DA341" s="204"/>
      <c r="DB341" s="204">
        <f t="shared" ca="1" si="517"/>
        <v>0</v>
      </c>
      <c r="DC341" s="204">
        <f t="shared" ca="1" si="518"/>
        <v>0</v>
      </c>
      <c r="DD341" s="204">
        <f t="shared" ca="1" si="550"/>
        <v>0</v>
      </c>
      <c r="DE341" s="204"/>
      <c r="DF341" s="217"/>
      <c r="DG341" s="217"/>
      <c r="DH341" s="217"/>
      <c r="DI341" s="217"/>
      <c r="DJ341" s="217"/>
      <c r="DK341" s="217"/>
      <c r="DL341" s="217"/>
      <c r="DM341" s="217">
        <f t="shared" si="551"/>
        <v>0</v>
      </c>
      <c r="DN341" s="217"/>
      <c r="DO341" s="217"/>
      <c r="DP341" s="763">
        <f t="shared" si="519"/>
        <v>0</v>
      </c>
      <c r="DQ341" s="217">
        <f t="shared" si="552"/>
        <v>0</v>
      </c>
      <c r="DR341" s="217">
        <f t="shared" si="553"/>
        <v>0</v>
      </c>
      <c r="DS341" s="217"/>
      <c r="DT341" s="217">
        <f t="shared" si="520"/>
        <v>0</v>
      </c>
      <c r="DU341" s="366">
        <f t="shared" si="554"/>
        <v>0</v>
      </c>
      <c r="DV341" s="217">
        <f t="shared" si="521"/>
        <v>0</v>
      </c>
      <c r="DW341" s="217">
        <f t="shared" ca="1" si="522"/>
        <v>0</v>
      </c>
      <c r="DX341" s="217">
        <f t="shared" ca="1" si="555"/>
        <v>0</v>
      </c>
      <c r="DY341" s="217">
        <f t="shared" ca="1" si="523"/>
        <v>0</v>
      </c>
      <c r="DZ341" s="218">
        <f ca="1">IF(AND(DW341,DX341=0)=0,0,IF(DW341&gt;0,'На банк Приват'!$AB$1,IF(DX341&gt;0,'На Укрсиб'!$V$1,0)))</f>
        <v>0</v>
      </c>
      <c r="EA341" s="207"/>
      <c r="EB341" s="207">
        <f t="shared" ca="1" si="524"/>
        <v>0</v>
      </c>
      <c r="EC341" s="207">
        <f t="shared" ca="1" si="525"/>
        <v>0</v>
      </c>
      <c r="ED341" s="207">
        <f t="shared" ca="1" si="556"/>
        <v>0</v>
      </c>
      <c r="EE341" s="207"/>
      <c r="EF341" s="219"/>
      <c r="EG341" s="219"/>
      <c r="EH341" s="219"/>
      <c r="EI341" s="219"/>
      <c r="EJ341" s="219"/>
      <c r="EK341" s="219"/>
      <c r="EL341" s="219"/>
      <c r="EM341" s="219">
        <f t="shared" si="526"/>
        <v>0</v>
      </c>
      <c r="EN341" s="219"/>
      <c r="EO341" s="219"/>
      <c r="EP341" s="219">
        <f t="shared" si="527"/>
        <v>0</v>
      </c>
      <c r="EQ341" s="219">
        <f t="shared" si="557"/>
        <v>0</v>
      </c>
      <c r="ER341" s="219">
        <f t="shared" si="558"/>
        <v>0</v>
      </c>
      <c r="ES341" s="219"/>
      <c r="ET341" s="219">
        <f t="shared" si="528"/>
        <v>0</v>
      </c>
      <c r="EU341" s="363">
        <f t="shared" si="559"/>
        <v>0</v>
      </c>
      <c r="EV341" s="219">
        <f t="shared" si="529"/>
        <v>0</v>
      </c>
      <c r="EW341" s="219">
        <f t="shared" ca="1" si="530"/>
        <v>0</v>
      </c>
      <c r="EX341" s="219">
        <f t="shared" ca="1" si="560"/>
        <v>0</v>
      </c>
      <c r="EY341" s="219">
        <f t="shared" ca="1" si="531"/>
        <v>0</v>
      </c>
      <c r="EZ341" s="220">
        <f ca="1">IF(AND(EW341,EX341=0)=0,0,IF(EW341&gt;0,'На банк Приват'!$AH$1,IF(EX341&gt;0,'На Укрсиб'!$AH$1,0)))</f>
        <v>0</v>
      </c>
      <c r="FA341" s="28">
        <f t="shared" ca="1" si="532"/>
        <v>0</v>
      </c>
      <c r="FB341" s="28">
        <f t="shared" ca="1" si="533"/>
        <v>0</v>
      </c>
      <c r="FC341" s="28">
        <f t="shared" ca="1" si="534"/>
        <v>0</v>
      </c>
      <c r="FD341" s="28">
        <f t="shared" ca="1" si="535"/>
        <v>0</v>
      </c>
      <c r="FE341" s="28">
        <f t="shared" ca="1" si="536"/>
        <v>330</v>
      </c>
      <c r="FF341">
        <f t="shared" si="537"/>
        <v>0</v>
      </c>
      <c r="FG341" s="531" t="s">
        <v>485</v>
      </c>
    </row>
    <row r="342" spans="1:163">
      <c r="A342" s="113"/>
      <c r="B342" s="113">
        <f t="shared" ca="1" si="490"/>
        <v>0</v>
      </c>
      <c r="C342" s="113">
        <f t="shared" ca="1" si="491"/>
        <v>0</v>
      </c>
      <c r="D342" s="113">
        <f t="shared" ca="1" si="488"/>
        <v>0</v>
      </c>
      <c r="E342" s="113">
        <f t="shared" si="492"/>
        <v>0</v>
      </c>
      <c r="F342" s="115"/>
      <c r="G342" s="209">
        <f t="shared" si="580"/>
        <v>0</v>
      </c>
      <c r="H342" s="209">
        <f t="shared" si="578"/>
        <v>0</v>
      </c>
      <c r="I342" s="209">
        <f t="shared" si="579"/>
        <v>0</v>
      </c>
      <c r="J342" s="209">
        <f t="shared" si="562"/>
        <v>0</v>
      </c>
      <c r="K342" s="209">
        <f t="shared" si="563"/>
        <v>0</v>
      </c>
      <c r="L342" s="209">
        <f t="shared" si="564"/>
        <v>0</v>
      </c>
      <c r="M342" s="209">
        <f t="shared" si="565"/>
        <v>0</v>
      </c>
      <c r="N342" s="209">
        <f t="shared" si="566"/>
        <v>0</v>
      </c>
      <c r="O342" s="209">
        <f t="shared" si="561"/>
        <v>0</v>
      </c>
      <c r="P342" s="211">
        <f t="shared" si="567"/>
        <v>0</v>
      </c>
      <c r="Q342" s="209">
        <f t="shared" si="568"/>
        <v>0</v>
      </c>
      <c r="R342" s="209">
        <f t="shared" si="569"/>
        <v>0</v>
      </c>
      <c r="S342" s="209">
        <f t="shared" si="570"/>
        <v>0</v>
      </c>
      <c r="T342" s="209">
        <f t="shared" si="571"/>
        <v>0</v>
      </c>
      <c r="U342" s="209">
        <f t="shared" si="572"/>
        <v>0</v>
      </c>
      <c r="V342" s="209">
        <f t="shared" si="573"/>
        <v>0</v>
      </c>
      <c r="W342" s="209">
        <f t="shared" ca="1" si="574"/>
        <v>0</v>
      </c>
      <c r="X342" s="209">
        <f t="shared" ca="1" si="575"/>
        <v>0</v>
      </c>
      <c r="Y342" s="209">
        <f t="shared" ca="1" si="576"/>
        <v>0</v>
      </c>
      <c r="Z342" s="210" t="str">
        <f t="shared" ca="1" si="493"/>
        <v xml:space="preserve">        </v>
      </c>
      <c r="AA342" s="185"/>
      <c r="AB342" s="185">
        <f t="shared" ca="1" si="494"/>
        <v>0</v>
      </c>
      <c r="AC342" s="185">
        <f t="shared" ca="1" si="495"/>
        <v>0</v>
      </c>
      <c r="AD342" s="185">
        <f t="shared" ca="1" si="538"/>
        <v>0</v>
      </c>
      <c r="AE342" s="185"/>
      <c r="AF342" s="211"/>
      <c r="AG342" s="211"/>
      <c r="AH342" s="211"/>
      <c r="AI342" s="211"/>
      <c r="AJ342" s="211"/>
      <c r="AK342" s="211"/>
      <c r="AL342" s="211"/>
      <c r="AM342" s="211"/>
      <c r="AN342" s="211"/>
      <c r="AO342" s="211"/>
      <c r="AP342" s="623">
        <f t="shared" si="496"/>
        <v>0</v>
      </c>
      <c r="AQ342" s="211">
        <f t="shared" si="539"/>
        <v>0</v>
      </c>
      <c r="AR342" s="211">
        <f t="shared" si="540"/>
        <v>0</v>
      </c>
      <c r="AS342" s="211"/>
      <c r="AT342" s="211">
        <f t="shared" si="497"/>
        <v>0</v>
      </c>
      <c r="AU342" s="358">
        <f t="shared" si="498"/>
        <v>0</v>
      </c>
      <c r="AV342" s="211">
        <f t="shared" si="499"/>
        <v>0</v>
      </c>
      <c r="AW342" s="211">
        <f t="shared" ca="1" si="500"/>
        <v>0</v>
      </c>
      <c r="AX342" s="211">
        <f t="shared" ca="1" si="577"/>
        <v>0</v>
      </c>
      <c r="AY342" s="211">
        <f t="shared" ca="1" si="501"/>
        <v>0</v>
      </c>
      <c r="AZ342" s="212">
        <f ca="1">IF(AND(AW342,AX342=0,AY342=0)=0,0,IF(AW342&gt;0,'На банк Приват'!$J$1,IF(AX342&gt;0,'На Укрсиб'!$J$1,0)))</f>
        <v>0</v>
      </c>
      <c r="BA342" s="191"/>
      <c r="BB342" s="191">
        <f t="shared" ca="1" si="502"/>
        <v>0</v>
      </c>
      <c r="BC342" s="191">
        <f t="shared" ca="1" si="503"/>
        <v>0</v>
      </c>
      <c r="BD342" s="191">
        <f t="shared" ca="1" si="541"/>
        <v>0</v>
      </c>
      <c r="BE342" s="191"/>
      <c r="BF342" s="213"/>
      <c r="BG342" s="213"/>
      <c r="BH342" s="213"/>
      <c r="BI342" s="213"/>
      <c r="BJ342" s="213"/>
      <c r="BK342" s="213"/>
      <c r="BL342" s="213"/>
      <c r="BM342" s="213"/>
      <c r="BN342" s="213"/>
      <c r="BO342" s="213"/>
      <c r="BP342" s="623">
        <f t="shared" si="504"/>
        <v>0</v>
      </c>
      <c r="BQ342" s="213">
        <f t="shared" si="542"/>
        <v>0</v>
      </c>
      <c r="BR342" s="213">
        <f t="shared" si="543"/>
        <v>0</v>
      </c>
      <c r="BS342" s="213"/>
      <c r="BT342" s="213">
        <f t="shared" si="505"/>
        <v>0</v>
      </c>
      <c r="BU342" s="362">
        <f t="shared" si="544"/>
        <v>0</v>
      </c>
      <c r="BV342" s="213">
        <f t="shared" si="506"/>
        <v>0</v>
      </c>
      <c r="BW342" s="213">
        <f t="shared" ca="1" si="507"/>
        <v>0</v>
      </c>
      <c r="BX342" s="213">
        <f t="shared" ca="1" si="545"/>
        <v>0</v>
      </c>
      <c r="BY342" s="213">
        <f t="shared" ca="1" si="508"/>
        <v>0</v>
      </c>
      <c r="BZ342" s="214">
        <f ca="1">IF(AND(BW342,BX342=0)=0,0,IF(BW342&gt;0,'На банк Приват'!$P$1,IF(BX342&gt;0,'На Укрсиб'!$P$1,0)))</f>
        <v>0</v>
      </c>
      <c r="CA342" s="198">
        <v>335</v>
      </c>
      <c r="CB342" s="198">
        <f t="shared" ca="1" si="509"/>
        <v>0</v>
      </c>
      <c r="CC342" s="198">
        <f t="shared" ca="1" si="510"/>
        <v>0</v>
      </c>
      <c r="CD342" s="198">
        <f t="shared" ca="1" si="546"/>
        <v>0</v>
      </c>
      <c r="CE342" s="198"/>
      <c r="CF342" s="215"/>
      <c r="CG342" s="215"/>
      <c r="CH342" s="215"/>
      <c r="CI342" s="215"/>
      <c r="CJ342" s="215"/>
      <c r="CK342" s="215"/>
      <c r="CL342" s="215"/>
      <c r="CM342" s="215"/>
      <c r="CN342" s="215"/>
      <c r="CO342" s="215"/>
      <c r="CP342" s="215">
        <f t="shared" si="511"/>
        <v>0</v>
      </c>
      <c r="CQ342" s="215">
        <f t="shared" si="547"/>
        <v>0</v>
      </c>
      <c r="CR342" s="215">
        <f t="shared" si="548"/>
        <v>0</v>
      </c>
      <c r="CS342" s="215"/>
      <c r="CT342" s="215">
        <f t="shared" si="512"/>
        <v>0</v>
      </c>
      <c r="CU342" s="369">
        <f t="shared" si="513"/>
        <v>0</v>
      </c>
      <c r="CV342" s="215">
        <f t="shared" si="514"/>
        <v>0</v>
      </c>
      <c r="CW342" s="215">
        <f t="shared" ca="1" si="515"/>
        <v>0</v>
      </c>
      <c r="CX342" s="215">
        <f t="shared" ca="1" si="549"/>
        <v>0</v>
      </c>
      <c r="CY342" s="215">
        <f t="shared" ca="1" si="516"/>
        <v>0</v>
      </c>
      <c r="CZ342" s="216">
        <f ca="1">IF(AND(CW342,CX342=0)=0,0,IF(CW342&gt;0,'На банк Приват'!$V$1,IF(CX342&gt;0,'На Укрсиб'!$V$1,0)))</f>
        <v>0</v>
      </c>
      <c r="DA342" s="204"/>
      <c r="DB342" s="204">
        <f t="shared" ca="1" si="517"/>
        <v>0</v>
      </c>
      <c r="DC342" s="204">
        <f t="shared" ca="1" si="518"/>
        <v>0</v>
      </c>
      <c r="DD342" s="204">
        <f t="shared" ca="1" si="550"/>
        <v>0</v>
      </c>
      <c r="DE342" s="204"/>
      <c r="DF342" s="217"/>
      <c r="DG342" s="217"/>
      <c r="DH342" s="217"/>
      <c r="DI342" s="217"/>
      <c r="DJ342" s="217"/>
      <c r="DK342" s="217"/>
      <c r="DL342" s="217"/>
      <c r="DM342" s="217">
        <f t="shared" si="551"/>
        <v>0</v>
      </c>
      <c r="DN342" s="217"/>
      <c r="DO342" s="217"/>
      <c r="DP342" s="763">
        <f t="shared" si="519"/>
        <v>0</v>
      </c>
      <c r="DQ342" s="217">
        <f t="shared" si="552"/>
        <v>0</v>
      </c>
      <c r="DR342" s="217">
        <f t="shared" si="553"/>
        <v>0</v>
      </c>
      <c r="DS342" s="217"/>
      <c r="DT342" s="217">
        <f t="shared" si="520"/>
        <v>0</v>
      </c>
      <c r="DU342" s="366">
        <f t="shared" si="554"/>
        <v>0</v>
      </c>
      <c r="DV342" s="217">
        <f t="shared" si="521"/>
        <v>0</v>
      </c>
      <c r="DW342" s="217">
        <f t="shared" ca="1" si="522"/>
        <v>0</v>
      </c>
      <c r="DX342" s="217">
        <f t="shared" ca="1" si="555"/>
        <v>0</v>
      </c>
      <c r="DY342" s="217">
        <f t="shared" ca="1" si="523"/>
        <v>0</v>
      </c>
      <c r="DZ342" s="218">
        <f ca="1">IF(AND(DW342,DX342=0)=0,0,IF(DW342&gt;0,'На банк Приват'!$AB$1,IF(DX342&gt;0,'На Укрсиб'!$V$1,0)))</f>
        <v>0</v>
      </c>
      <c r="EA342" s="207"/>
      <c r="EB342" s="207">
        <f t="shared" ca="1" si="524"/>
        <v>0</v>
      </c>
      <c r="EC342" s="207">
        <f t="shared" ca="1" si="525"/>
        <v>0</v>
      </c>
      <c r="ED342" s="207">
        <f t="shared" ca="1" si="556"/>
        <v>0</v>
      </c>
      <c r="EE342" s="207"/>
      <c r="EF342" s="219"/>
      <c r="EG342" s="219"/>
      <c r="EH342" s="219"/>
      <c r="EI342" s="219"/>
      <c r="EJ342" s="219"/>
      <c r="EK342" s="219"/>
      <c r="EL342" s="219"/>
      <c r="EM342" s="219">
        <f t="shared" si="526"/>
        <v>0</v>
      </c>
      <c r="EN342" s="219"/>
      <c r="EO342" s="219"/>
      <c r="EP342" s="219">
        <f t="shared" si="527"/>
        <v>0</v>
      </c>
      <c r="EQ342" s="219">
        <f t="shared" si="557"/>
        <v>0</v>
      </c>
      <c r="ER342" s="219">
        <f t="shared" si="558"/>
        <v>0</v>
      </c>
      <c r="ES342" s="219"/>
      <c r="ET342" s="219">
        <f t="shared" si="528"/>
        <v>0</v>
      </c>
      <c r="EU342" s="363">
        <f t="shared" si="559"/>
        <v>0</v>
      </c>
      <c r="EV342" s="219">
        <f t="shared" si="529"/>
        <v>0</v>
      </c>
      <c r="EW342" s="219">
        <f t="shared" ca="1" si="530"/>
        <v>0</v>
      </c>
      <c r="EX342" s="219">
        <f t="shared" ca="1" si="560"/>
        <v>0</v>
      </c>
      <c r="EY342" s="219">
        <f t="shared" ca="1" si="531"/>
        <v>0</v>
      </c>
      <c r="EZ342" s="220">
        <f ca="1">IF(AND(EW342,EX342=0)=0,0,IF(EW342&gt;0,'На банк Приват'!$AH$1,IF(EX342&gt;0,'На Укрсиб'!$AH$1,0)))</f>
        <v>0</v>
      </c>
      <c r="FA342" s="28">
        <f t="shared" ca="1" si="532"/>
        <v>0</v>
      </c>
      <c r="FB342" s="28">
        <f t="shared" ca="1" si="533"/>
        <v>0</v>
      </c>
      <c r="FC342" s="28">
        <f t="shared" ca="1" si="534"/>
        <v>0</v>
      </c>
      <c r="FD342" s="28">
        <f t="shared" ca="1" si="535"/>
        <v>0</v>
      </c>
      <c r="FE342" s="28">
        <f t="shared" ca="1" si="536"/>
        <v>331</v>
      </c>
      <c r="FF342">
        <f t="shared" si="537"/>
        <v>0</v>
      </c>
      <c r="FG342" s="531" t="s">
        <v>415</v>
      </c>
    </row>
    <row r="343" spans="1:163">
      <c r="A343" s="113"/>
      <c r="B343" s="113">
        <f t="shared" ca="1" si="490"/>
        <v>0</v>
      </c>
      <c r="C343" s="113">
        <f t="shared" ca="1" si="491"/>
        <v>0</v>
      </c>
      <c r="D343" s="113">
        <f t="shared" ca="1" si="488"/>
        <v>0</v>
      </c>
      <c r="E343" s="113">
        <f t="shared" si="492"/>
        <v>0</v>
      </c>
      <c r="F343" s="115"/>
      <c r="G343" s="209">
        <f t="shared" si="580"/>
        <v>0</v>
      </c>
      <c r="H343" s="209">
        <f t="shared" si="578"/>
        <v>0</v>
      </c>
      <c r="I343" s="209">
        <f t="shared" si="579"/>
        <v>0</v>
      </c>
      <c r="J343" s="209">
        <f t="shared" si="562"/>
        <v>0</v>
      </c>
      <c r="K343" s="209">
        <f t="shared" si="563"/>
        <v>0</v>
      </c>
      <c r="L343" s="209">
        <f t="shared" si="564"/>
        <v>0</v>
      </c>
      <c r="M343" s="209">
        <f t="shared" si="565"/>
        <v>0</v>
      </c>
      <c r="N343" s="209">
        <f t="shared" si="566"/>
        <v>0</v>
      </c>
      <c r="O343" s="209">
        <f t="shared" si="561"/>
        <v>0</v>
      </c>
      <c r="P343" s="211">
        <f t="shared" si="567"/>
        <v>0</v>
      </c>
      <c r="Q343" s="209">
        <f t="shared" si="568"/>
        <v>0</v>
      </c>
      <c r="R343" s="209">
        <f t="shared" si="569"/>
        <v>0</v>
      </c>
      <c r="S343" s="209">
        <f t="shared" si="570"/>
        <v>0</v>
      </c>
      <c r="T343" s="209">
        <f t="shared" si="571"/>
        <v>0</v>
      </c>
      <c r="U343" s="209">
        <f t="shared" si="572"/>
        <v>0</v>
      </c>
      <c r="V343" s="209">
        <f t="shared" si="573"/>
        <v>0</v>
      </c>
      <c r="W343" s="209">
        <f t="shared" ca="1" si="574"/>
        <v>0</v>
      </c>
      <c r="X343" s="209">
        <f t="shared" ca="1" si="575"/>
        <v>0</v>
      </c>
      <c r="Y343" s="209">
        <f t="shared" ca="1" si="576"/>
        <v>0</v>
      </c>
      <c r="Z343" s="210" t="str">
        <f t="shared" ca="1" si="493"/>
        <v xml:space="preserve">        </v>
      </c>
      <c r="AA343" s="185"/>
      <c r="AB343" s="185">
        <f t="shared" ca="1" si="494"/>
        <v>0</v>
      </c>
      <c r="AC343" s="185">
        <f t="shared" ca="1" si="495"/>
        <v>0</v>
      </c>
      <c r="AD343" s="185">
        <f t="shared" ca="1" si="538"/>
        <v>0</v>
      </c>
      <c r="AE343" s="185"/>
      <c r="AF343" s="211"/>
      <c r="AG343" s="211"/>
      <c r="AH343" s="211"/>
      <c r="AI343" s="211"/>
      <c r="AJ343" s="211"/>
      <c r="AK343" s="211"/>
      <c r="AL343" s="211"/>
      <c r="AM343" s="211"/>
      <c r="AN343" s="211"/>
      <c r="AO343" s="211"/>
      <c r="AP343" s="623">
        <f t="shared" si="496"/>
        <v>0</v>
      </c>
      <c r="AQ343" s="211">
        <f t="shared" si="539"/>
        <v>0</v>
      </c>
      <c r="AR343" s="211">
        <f t="shared" si="540"/>
        <v>0</v>
      </c>
      <c r="AS343" s="211"/>
      <c r="AT343" s="211">
        <f t="shared" si="497"/>
        <v>0</v>
      </c>
      <c r="AU343" s="358">
        <f t="shared" si="498"/>
        <v>0</v>
      </c>
      <c r="AV343" s="211">
        <f t="shared" si="499"/>
        <v>0</v>
      </c>
      <c r="AW343" s="211">
        <f t="shared" ca="1" si="500"/>
        <v>0</v>
      </c>
      <c r="AX343" s="211">
        <f t="shared" ca="1" si="577"/>
        <v>0</v>
      </c>
      <c r="AY343" s="211">
        <f t="shared" ca="1" si="501"/>
        <v>0</v>
      </c>
      <c r="AZ343" s="212">
        <f ca="1">IF(AND(AW343,AX343=0,AY343=0)=0,0,IF(AW343&gt;0,'На банк Приват'!$J$1,IF(AX343&gt;0,'На Укрсиб'!$J$1,0)))</f>
        <v>0</v>
      </c>
      <c r="BA343" s="191"/>
      <c r="BB343" s="191">
        <f t="shared" ca="1" si="502"/>
        <v>0</v>
      </c>
      <c r="BC343" s="191">
        <f t="shared" ca="1" si="503"/>
        <v>0</v>
      </c>
      <c r="BD343" s="191">
        <f t="shared" ca="1" si="541"/>
        <v>0</v>
      </c>
      <c r="BE343" s="191"/>
      <c r="BF343" s="213"/>
      <c r="BG343" s="213"/>
      <c r="BH343" s="213"/>
      <c r="BI343" s="213"/>
      <c r="BJ343" s="213"/>
      <c r="BK343" s="213"/>
      <c r="BL343" s="213"/>
      <c r="BM343" s="213"/>
      <c r="BN343" s="213"/>
      <c r="BO343" s="213"/>
      <c r="BP343" s="623">
        <f t="shared" si="504"/>
        <v>0</v>
      </c>
      <c r="BQ343" s="213">
        <f t="shared" si="542"/>
        <v>0</v>
      </c>
      <c r="BR343" s="213">
        <f t="shared" si="543"/>
        <v>0</v>
      </c>
      <c r="BS343" s="213"/>
      <c r="BT343" s="213">
        <f t="shared" si="505"/>
        <v>0</v>
      </c>
      <c r="BU343" s="362">
        <f t="shared" si="544"/>
        <v>0</v>
      </c>
      <c r="BV343" s="213">
        <f t="shared" si="506"/>
        <v>0</v>
      </c>
      <c r="BW343" s="213">
        <f t="shared" ca="1" si="507"/>
        <v>0</v>
      </c>
      <c r="BX343" s="213">
        <f t="shared" ca="1" si="545"/>
        <v>0</v>
      </c>
      <c r="BY343" s="213">
        <f t="shared" ca="1" si="508"/>
        <v>0</v>
      </c>
      <c r="BZ343" s="214">
        <f ca="1">IF(AND(BW343,BX343=0)=0,0,IF(BW343&gt;0,'На банк Приват'!$P$1,IF(BX343&gt;0,'На Укрсиб'!$P$1,0)))</f>
        <v>0</v>
      </c>
      <c r="CA343" s="198">
        <v>336</v>
      </c>
      <c r="CB343" s="198">
        <f t="shared" ca="1" si="509"/>
        <v>0</v>
      </c>
      <c r="CC343" s="198">
        <f t="shared" ca="1" si="510"/>
        <v>0</v>
      </c>
      <c r="CD343" s="198">
        <f t="shared" ca="1" si="546"/>
        <v>0</v>
      </c>
      <c r="CE343" s="198"/>
      <c r="CF343" s="215"/>
      <c r="CG343" s="215"/>
      <c r="CH343" s="215"/>
      <c r="CI343" s="215"/>
      <c r="CJ343" s="215"/>
      <c r="CK343" s="215"/>
      <c r="CL343" s="215"/>
      <c r="CM343" s="215">
        <f t="shared" ref="CM343:CM374" si="581">IF(CN343=0,6500/31*CE343,0)</f>
        <v>0</v>
      </c>
      <c r="CN343" s="215"/>
      <c r="CO343" s="215"/>
      <c r="CP343" s="215">
        <f t="shared" si="511"/>
        <v>0</v>
      </c>
      <c r="CQ343" s="215">
        <f t="shared" si="547"/>
        <v>0</v>
      </c>
      <c r="CR343" s="215">
        <f t="shared" si="548"/>
        <v>0</v>
      </c>
      <c r="CS343" s="215"/>
      <c r="CT343" s="215">
        <f t="shared" si="512"/>
        <v>0</v>
      </c>
      <c r="CU343" s="369">
        <f t="shared" si="513"/>
        <v>0</v>
      </c>
      <c r="CV343" s="215">
        <f t="shared" si="514"/>
        <v>0</v>
      </c>
      <c r="CW343" s="215">
        <f t="shared" ca="1" si="515"/>
        <v>0</v>
      </c>
      <c r="CX343" s="215">
        <f t="shared" ca="1" si="549"/>
        <v>0</v>
      </c>
      <c r="CY343" s="215">
        <f t="shared" ca="1" si="516"/>
        <v>0</v>
      </c>
      <c r="CZ343" s="216">
        <f ca="1">IF(AND(CW343,CX343=0)=0,0,IF(CW343&gt;0,'На банк Приват'!$V$1,IF(CX343&gt;0,'На Укрсиб'!$V$1,0)))</f>
        <v>0</v>
      </c>
      <c r="DA343" s="204"/>
      <c r="DB343" s="204">
        <f t="shared" ca="1" si="517"/>
        <v>0</v>
      </c>
      <c r="DC343" s="204">
        <f t="shared" ca="1" si="518"/>
        <v>0</v>
      </c>
      <c r="DD343" s="204">
        <f t="shared" ca="1" si="550"/>
        <v>0</v>
      </c>
      <c r="DE343" s="204"/>
      <c r="DF343" s="217"/>
      <c r="DG343" s="217"/>
      <c r="DH343" s="217"/>
      <c r="DI343" s="217"/>
      <c r="DJ343" s="217"/>
      <c r="DK343" s="217"/>
      <c r="DL343" s="217"/>
      <c r="DM343" s="217">
        <f t="shared" si="551"/>
        <v>0</v>
      </c>
      <c r="DN343" s="217"/>
      <c r="DO343" s="217"/>
      <c r="DP343" s="763">
        <f t="shared" si="519"/>
        <v>0</v>
      </c>
      <c r="DQ343" s="217">
        <f t="shared" si="552"/>
        <v>0</v>
      </c>
      <c r="DR343" s="217">
        <f t="shared" si="553"/>
        <v>0</v>
      </c>
      <c r="DS343" s="217"/>
      <c r="DT343" s="217">
        <f t="shared" si="520"/>
        <v>0</v>
      </c>
      <c r="DU343" s="366">
        <f t="shared" si="554"/>
        <v>0</v>
      </c>
      <c r="DV343" s="217">
        <f t="shared" si="521"/>
        <v>0</v>
      </c>
      <c r="DW343" s="217">
        <f t="shared" ca="1" si="522"/>
        <v>0</v>
      </c>
      <c r="DX343" s="217">
        <f t="shared" ca="1" si="555"/>
        <v>0</v>
      </c>
      <c r="DY343" s="217">
        <f t="shared" ca="1" si="523"/>
        <v>0</v>
      </c>
      <c r="DZ343" s="218">
        <f ca="1">IF(AND(DW343,DX343=0)=0,0,IF(DW343&gt;0,'На банк Приват'!$AB$1,IF(DX343&gt;0,'На Укрсиб'!$V$1,0)))</f>
        <v>0</v>
      </c>
      <c r="EA343" s="207"/>
      <c r="EB343" s="207">
        <f t="shared" ca="1" si="524"/>
        <v>0</v>
      </c>
      <c r="EC343" s="207">
        <f t="shared" ca="1" si="525"/>
        <v>0</v>
      </c>
      <c r="ED343" s="207">
        <f t="shared" ca="1" si="556"/>
        <v>0</v>
      </c>
      <c r="EE343" s="207"/>
      <c r="EF343" s="219"/>
      <c r="EG343" s="219"/>
      <c r="EH343" s="219"/>
      <c r="EI343" s="219"/>
      <c r="EJ343" s="219"/>
      <c r="EK343" s="219"/>
      <c r="EL343" s="219"/>
      <c r="EM343" s="219">
        <f t="shared" si="526"/>
        <v>0</v>
      </c>
      <c r="EN343" s="219"/>
      <c r="EO343" s="219"/>
      <c r="EP343" s="219">
        <f t="shared" si="527"/>
        <v>0</v>
      </c>
      <c r="EQ343" s="219">
        <f t="shared" si="557"/>
        <v>0</v>
      </c>
      <c r="ER343" s="219">
        <f t="shared" si="558"/>
        <v>0</v>
      </c>
      <c r="ES343" s="219"/>
      <c r="ET343" s="219">
        <f t="shared" si="528"/>
        <v>0</v>
      </c>
      <c r="EU343" s="363">
        <f t="shared" si="559"/>
        <v>0</v>
      </c>
      <c r="EV343" s="219">
        <f t="shared" si="529"/>
        <v>0</v>
      </c>
      <c r="EW343" s="219">
        <f t="shared" ca="1" si="530"/>
        <v>0</v>
      </c>
      <c r="EX343" s="219">
        <f t="shared" ca="1" si="560"/>
        <v>0</v>
      </c>
      <c r="EY343" s="219">
        <f t="shared" ca="1" si="531"/>
        <v>0</v>
      </c>
      <c r="EZ343" s="220">
        <f ca="1">IF(AND(EW343,EX343=0)=0,0,IF(EW343&gt;0,'На банк Приват'!$AH$1,IF(EX343&gt;0,'На Укрсиб'!$AH$1,0)))</f>
        <v>0</v>
      </c>
      <c r="FA343" s="28">
        <f t="shared" ca="1" si="532"/>
        <v>0</v>
      </c>
      <c r="FB343" s="28">
        <f t="shared" ca="1" si="533"/>
        <v>0</v>
      </c>
      <c r="FC343" s="28">
        <f t="shared" ca="1" si="534"/>
        <v>0</v>
      </c>
      <c r="FD343" s="28">
        <f t="shared" ca="1" si="535"/>
        <v>0</v>
      </c>
      <c r="FE343" s="28">
        <f t="shared" ca="1" si="536"/>
        <v>332</v>
      </c>
      <c r="FF343">
        <f t="shared" si="537"/>
        <v>0</v>
      </c>
      <c r="FG343" s="531" t="s">
        <v>421</v>
      </c>
    </row>
    <row r="344" spans="1:163">
      <c r="A344" s="113"/>
      <c r="B344" s="113">
        <f t="shared" ca="1" si="490"/>
        <v>0</v>
      </c>
      <c r="C344" s="113">
        <f t="shared" ca="1" si="491"/>
        <v>0</v>
      </c>
      <c r="D344" s="113">
        <f t="shared" ca="1" si="488"/>
        <v>0</v>
      </c>
      <c r="E344" s="113">
        <f t="shared" si="492"/>
        <v>0</v>
      </c>
      <c r="F344" s="115"/>
      <c r="G344" s="209">
        <f t="shared" si="580"/>
        <v>0</v>
      </c>
      <c r="H344" s="209">
        <f t="shared" si="578"/>
        <v>0</v>
      </c>
      <c r="I344" s="209">
        <f t="shared" si="579"/>
        <v>0</v>
      </c>
      <c r="J344" s="209">
        <f t="shared" si="562"/>
        <v>0</v>
      </c>
      <c r="K344" s="209">
        <f t="shared" si="563"/>
        <v>0</v>
      </c>
      <c r="L344" s="209">
        <f t="shared" si="564"/>
        <v>0</v>
      </c>
      <c r="M344" s="209">
        <f t="shared" si="565"/>
        <v>0</v>
      </c>
      <c r="N344" s="209">
        <f t="shared" si="566"/>
        <v>0</v>
      </c>
      <c r="O344" s="209">
        <f t="shared" si="561"/>
        <v>0</v>
      </c>
      <c r="P344" s="211">
        <f t="shared" si="567"/>
        <v>0</v>
      </c>
      <c r="Q344" s="209">
        <f t="shared" si="568"/>
        <v>0</v>
      </c>
      <c r="R344" s="209">
        <f t="shared" si="569"/>
        <v>0</v>
      </c>
      <c r="S344" s="209">
        <f t="shared" si="570"/>
        <v>0</v>
      </c>
      <c r="T344" s="209">
        <f t="shared" si="571"/>
        <v>0</v>
      </c>
      <c r="U344" s="209">
        <f t="shared" si="572"/>
        <v>0</v>
      </c>
      <c r="V344" s="209">
        <f t="shared" si="573"/>
        <v>0</v>
      </c>
      <c r="W344" s="209">
        <f t="shared" ca="1" si="574"/>
        <v>0</v>
      </c>
      <c r="X344" s="209">
        <f t="shared" ca="1" si="575"/>
        <v>0</v>
      </c>
      <c r="Y344" s="209">
        <f t="shared" ca="1" si="576"/>
        <v>0</v>
      </c>
      <c r="Z344" s="210" t="str">
        <f t="shared" ca="1" si="493"/>
        <v xml:space="preserve">        </v>
      </c>
      <c r="AA344" s="185"/>
      <c r="AB344" s="185">
        <f t="shared" ca="1" si="494"/>
        <v>0</v>
      </c>
      <c r="AC344" s="185">
        <f t="shared" ca="1" si="495"/>
        <v>0</v>
      </c>
      <c r="AD344" s="185">
        <f t="shared" ca="1" si="538"/>
        <v>0</v>
      </c>
      <c r="AE344" s="185"/>
      <c r="AF344" s="211"/>
      <c r="AG344" s="211"/>
      <c r="AH344" s="211"/>
      <c r="AI344" s="211"/>
      <c r="AJ344" s="211"/>
      <c r="AK344" s="211"/>
      <c r="AL344" s="211"/>
      <c r="AM344" s="211"/>
      <c r="AN344" s="211"/>
      <c r="AO344" s="211"/>
      <c r="AP344" s="623">
        <f t="shared" si="496"/>
        <v>0</v>
      </c>
      <c r="AQ344" s="211">
        <f t="shared" si="539"/>
        <v>0</v>
      </c>
      <c r="AR344" s="211">
        <f t="shared" si="540"/>
        <v>0</v>
      </c>
      <c r="AS344" s="211"/>
      <c r="AT344" s="211">
        <f t="shared" si="497"/>
        <v>0</v>
      </c>
      <c r="AU344" s="358">
        <f t="shared" si="498"/>
        <v>0</v>
      </c>
      <c r="AV344" s="211">
        <f t="shared" si="499"/>
        <v>0</v>
      </c>
      <c r="AW344" s="211">
        <f t="shared" ca="1" si="500"/>
        <v>0</v>
      </c>
      <c r="AX344" s="211">
        <f t="shared" ca="1" si="577"/>
        <v>0</v>
      </c>
      <c r="AY344" s="211">
        <f t="shared" ca="1" si="501"/>
        <v>0</v>
      </c>
      <c r="AZ344" s="212">
        <f ca="1">IF(AND(AW344,AX344=0,AY344=0)=0,0,IF(AW344&gt;0,'На банк Приват'!$J$1,IF(AX344&gt;0,'На Укрсиб'!$J$1,0)))</f>
        <v>0</v>
      </c>
      <c r="BA344" s="191"/>
      <c r="BB344" s="191">
        <f t="shared" ca="1" si="502"/>
        <v>0</v>
      </c>
      <c r="BC344" s="191">
        <f t="shared" ca="1" si="503"/>
        <v>0</v>
      </c>
      <c r="BD344" s="191">
        <f t="shared" ca="1" si="541"/>
        <v>0</v>
      </c>
      <c r="BE344" s="191"/>
      <c r="BF344" s="213"/>
      <c r="BG344" s="213"/>
      <c r="BH344" s="213"/>
      <c r="BI344" s="213"/>
      <c r="BJ344" s="213"/>
      <c r="BK344" s="213"/>
      <c r="BL344" s="213"/>
      <c r="BM344" s="213"/>
      <c r="BN344" s="213"/>
      <c r="BO344" s="213"/>
      <c r="BP344" s="623">
        <f t="shared" si="504"/>
        <v>0</v>
      </c>
      <c r="BQ344" s="213">
        <f t="shared" si="542"/>
        <v>0</v>
      </c>
      <c r="BR344" s="213">
        <f t="shared" si="543"/>
        <v>0</v>
      </c>
      <c r="BS344" s="213"/>
      <c r="BT344" s="213">
        <f t="shared" si="505"/>
        <v>0</v>
      </c>
      <c r="BU344" s="362">
        <f t="shared" si="544"/>
        <v>0</v>
      </c>
      <c r="BV344" s="213">
        <f t="shared" si="506"/>
        <v>0</v>
      </c>
      <c r="BW344" s="213">
        <f t="shared" ca="1" si="507"/>
        <v>0</v>
      </c>
      <c r="BX344" s="213">
        <f t="shared" ca="1" si="545"/>
        <v>0</v>
      </c>
      <c r="BY344" s="213">
        <f t="shared" ca="1" si="508"/>
        <v>0</v>
      </c>
      <c r="BZ344" s="214">
        <f ca="1">IF(AND(BW344,BX344=0)=0,0,IF(BW344&gt;0,'На банк Приват'!$P$1,IF(BX344&gt;0,'На Укрсиб'!$P$1,0)))</f>
        <v>0</v>
      </c>
      <c r="CA344" s="198">
        <v>337</v>
      </c>
      <c r="CB344" s="198">
        <f t="shared" ca="1" si="509"/>
        <v>0</v>
      </c>
      <c r="CC344" s="198">
        <f t="shared" ca="1" si="510"/>
        <v>0</v>
      </c>
      <c r="CD344" s="198">
        <f t="shared" ca="1" si="546"/>
        <v>0</v>
      </c>
      <c r="CE344" s="198"/>
      <c r="CF344" s="215"/>
      <c r="CG344" s="215"/>
      <c r="CH344" s="215"/>
      <c r="CI344" s="215"/>
      <c r="CJ344" s="215"/>
      <c r="CK344" s="215"/>
      <c r="CL344" s="215"/>
      <c r="CM344" s="215">
        <f t="shared" si="581"/>
        <v>0</v>
      </c>
      <c r="CN344" s="215"/>
      <c r="CO344" s="215"/>
      <c r="CP344" s="215">
        <f t="shared" si="511"/>
        <v>0</v>
      </c>
      <c r="CQ344" s="215">
        <f t="shared" si="547"/>
        <v>0</v>
      </c>
      <c r="CR344" s="215">
        <f t="shared" si="548"/>
        <v>0</v>
      </c>
      <c r="CS344" s="215"/>
      <c r="CT344" s="215">
        <f t="shared" si="512"/>
        <v>0</v>
      </c>
      <c r="CU344" s="369">
        <f t="shared" si="513"/>
        <v>0</v>
      </c>
      <c r="CV344" s="215">
        <f t="shared" si="514"/>
        <v>0</v>
      </c>
      <c r="CW344" s="215">
        <f t="shared" ca="1" si="515"/>
        <v>0</v>
      </c>
      <c r="CX344" s="215">
        <f t="shared" ca="1" si="549"/>
        <v>0</v>
      </c>
      <c r="CY344" s="215">
        <f t="shared" ca="1" si="516"/>
        <v>0</v>
      </c>
      <c r="CZ344" s="216">
        <f ca="1">IF(AND(CW344,CX344=0)=0,0,IF(CW344&gt;0,'На банк Приват'!$V$1,IF(CX344&gt;0,'На Укрсиб'!$V$1,0)))</f>
        <v>0</v>
      </c>
      <c r="DA344" s="204"/>
      <c r="DB344" s="204">
        <f t="shared" ca="1" si="517"/>
        <v>0</v>
      </c>
      <c r="DC344" s="204">
        <f t="shared" ca="1" si="518"/>
        <v>0</v>
      </c>
      <c r="DD344" s="204">
        <f t="shared" ca="1" si="550"/>
        <v>0</v>
      </c>
      <c r="DE344" s="204"/>
      <c r="DF344" s="217"/>
      <c r="DG344" s="217"/>
      <c r="DH344" s="217"/>
      <c r="DI344" s="217"/>
      <c r="DJ344" s="217"/>
      <c r="DK344" s="217"/>
      <c r="DL344" s="217"/>
      <c r="DM344" s="217">
        <f t="shared" si="551"/>
        <v>0</v>
      </c>
      <c r="DN344" s="217"/>
      <c r="DO344" s="217"/>
      <c r="DP344" s="763">
        <f t="shared" si="519"/>
        <v>0</v>
      </c>
      <c r="DQ344" s="217">
        <f t="shared" si="552"/>
        <v>0</v>
      </c>
      <c r="DR344" s="217">
        <f t="shared" si="553"/>
        <v>0</v>
      </c>
      <c r="DS344" s="217"/>
      <c r="DT344" s="217">
        <f t="shared" si="520"/>
        <v>0</v>
      </c>
      <c r="DU344" s="366">
        <f t="shared" si="554"/>
        <v>0</v>
      </c>
      <c r="DV344" s="217">
        <f t="shared" si="521"/>
        <v>0</v>
      </c>
      <c r="DW344" s="217">
        <f t="shared" ca="1" si="522"/>
        <v>0</v>
      </c>
      <c r="DX344" s="217">
        <f t="shared" ca="1" si="555"/>
        <v>0</v>
      </c>
      <c r="DY344" s="217">
        <f t="shared" ca="1" si="523"/>
        <v>0</v>
      </c>
      <c r="DZ344" s="218">
        <f ca="1">IF(AND(DW344,DX344=0)=0,0,IF(DW344&gt;0,'На банк Приват'!$AB$1,IF(DX344&gt;0,'На Укрсиб'!$V$1,0)))</f>
        <v>0</v>
      </c>
      <c r="EA344" s="207"/>
      <c r="EB344" s="207">
        <f t="shared" ca="1" si="524"/>
        <v>0</v>
      </c>
      <c r="EC344" s="207">
        <f t="shared" ca="1" si="525"/>
        <v>0</v>
      </c>
      <c r="ED344" s="207">
        <f t="shared" ca="1" si="556"/>
        <v>0</v>
      </c>
      <c r="EE344" s="207"/>
      <c r="EF344" s="219"/>
      <c r="EG344" s="219"/>
      <c r="EH344" s="219"/>
      <c r="EI344" s="219"/>
      <c r="EJ344" s="219"/>
      <c r="EK344" s="219"/>
      <c r="EL344" s="219"/>
      <c r="EM344" s="219">
        <f t="shared" si="526"/>
        <v>0</v>
      </c>
      <c r="EN344" s="219"/>
      <c r="EO344" s="219"/>
      <c r="EP344" s="219">
        <f t="shared" si="527"/>
        <v>0</v>
      </c>
      <c r="EQ344" s="219">
        <f t="shared" si="557"/>
        <v>0</v>
      </c>
      <c r="ER344" s="219">
        <f t="shared" si="558"/>
        <v>0</v>
      </c>
      <c r="ES344" s="219"/>
      <c r="ET344" s="219">
        <f t="shared" si="528"/>
        <v>0</v>
      </c>
      <c r="EU344" s="363">
        <f t="shared" si="559"/>
        <v>0</v>
      </c>
      <c r="EV344" s="219">
        <f t="shared" si="529"/>
        <v>0</v>
      </c>
      <c r="EW344" s="219">
        <f t="shared" ca="1" si="530"/>
        <v>0</v>
      </c>
      <c r="EX344" s="219">
        <f t="shared" ca="1" si="560"/>
        <v>0</v>
      </c>
      <c r="EY344" s="219">
        <f t="shared" ca="1" si="531"/>
        <v>0</v>
      </c>
      <c r="EZ344" s="220">
        <f ca="1">IF(AND(EW344,EX344=0)=0,0,IF(EW344&gt;0,'На банк Приват'!$AH$1,IF(EX344&gt;0,'На Укрсиб'!$AH$1,0)))</f>
        <v>0</v>
      </c>
      <c r="FA344" s="28">
        <f t="shared" ca="1" si="532"/>
        <v>0</v>
      </c>
      <c r="FB344" s="28">
        <f t="shared" ca="1" si="533"/>
        <v>0</v>
      </c>
      <c r="FC344" s="28">
        <f t="shared" ca="1" si="534"/>
        <v>0</v>
      </c>
      <c r="FD344" s="28">
        <f t="shared" ca="1" si="535"/>
        <v>0</v>
      </c>
      <c r="FE344" s="28">
        <f t="shared" ca="1" si="536"/>
        <v>333</v>
      </c>
      <c r="FF344">
        <f t="shared" si="537"/>
        <v>0</v>
      </c>
      <c r="FG344" s="531" t="s">
        <v>47</v>
      </c>
    </row>
    <row r="345" spans="1:163">
      <c r="A345" s="113"/>
      <c r="B345" s="113">
        <f t="shared" ca="1" si="490"/>
        <v>0</v>
      </c>
      <c r="C345" s="113">
        <f t="shared" ca="1" si="491"/>
        <v>0</v>
      </c>
      <c r="D345" s="113">
        <f t="shared" ca="1" si="488"/>
        <v>0</v>
      </c>
      <c r="E345" s="113">
        <f t="shared" si="492"/>
        <v>0</v>
      </c>
      <c r="F345" s="115"/>
      <c r="G345" s="209">
        <f t="shared" si="580"/>
        <v>0</v>
      </c>
      <c r="H345" s="209">
        <f t="shared" si="578"/>
        <v>0</v>
      </c>
      <c r="I345" s="209">
        <f t="shared" si="579"/>
        <v>0</v>
      </c>
      <c r="J345" s="209">
        <f t="shared" si="562"/>
        <v>0</v>
      </c>
      <c r="K345" s="209">
        <f t="shared" si="563"/>
        <v>0</v>
      </c>
      <c r="L345" s="209">
        <f t="shared" si="564"/>
        <v>0</v>
      </c>
      <c r="M345" s="209">
        <f t="shared" si="565"/>
        <v>0</v>
      </c>
      <c r="N345" s="209">
        <f t="shared" si="566"/>
        <v>0</v>
      </c>
      <c r="O345" s="209">
        <f t="shared" si="561"/>
        <v>0</v>
      </c>
      <c r="P345" s="211">
        <f t="shared" si="567"/>
        <v>0</v>
      </c>
      <c r="Q345" s="209">
        <f t="shared" si="568"/>
        <v>0</v>
      </c>
      <c r="R345" s="209">
        <f t="shared" si="569"/>
        <v>0</v>
      </c>
      <c r="S345" s="209">
        <f t="shared" si="570"/>
        <v>0</v>
      </c>
      <c r="T345" s="209">
        <f t="shared" si="571"/>
        <v>0</v>
      </c>
      <c r="U345" s="209">
        <f t="shared" si="572"/>
        <v>0</v>
      </c>
      <c r="V345" s="209">
        <f t="shared" si="573"/>
        <v>0</v>
      </c>
      <c r="W345" s="209">
        <f t="shared" ca="1" si="574"/>
        <v>0</v>
      </c>
      <c r="X345" s="209">
        <f t="shared" ca="1" si="575"/>
        <v>0</v>
      </c>
      <c r="Y345" s="209">
        <f t="shared" ca="1" si="576"/>
        <v>0</v>
      </c>
      <c r="Z345" s="210" t="str">
        <f t="shared" ca="1" si="493"/>
        <v xml:space="preserve">        </v>
      </c>
      <c r="AA345" s="185"/>
      <c r="AB345" s="185">
        <f t="shared" ca="1" si="494"/>
        <v>0</v>
      </c>
      <c r="AC345" s="185">
        <f t="shared" ca="1" si="495"/>
        <v>0</v>
      </c>
      <c r="AD345" s="185">
        <f t="shared" ca="1" si="538"/>
        <v>0</v>
      </c>
      <c r="AE345" s="185"/>
      <c r="AF345" s="211"/>
      <c r="AG345" s="211"/>
      <c r="AH345" s="211"/>
      <c r="AI345" s="211"/>
      <c r="AJ345" s="211"/>
      <c r="AK345" s="211"/>
      <c r="AL345" s="211"/>
      <c r="AM345" s="211"/>
      <c r="AN345" s="211"/>
      <c r="AO345" s="211"/>
      <c r="AP345" s="623">
        <f t="shared" si="496"/>
        <v>0</v>
      </c>
      <c r="AQ345" s="211">
        <f t="shared" si="539"/>
        <v>0</v>
      </c>
      <c r="AR345" s="211">
        <f t="shared" si="540"/>
        <v>0</v>
      </c>
      <c r="AS345" s="211"/>
      <c r="AT345" s="211">
        <f t="shared" si="497"/>
        <v>0</v>
      </c>
      <c r="AU345" s="358">
        <f t="shared" si="498"/>
        <v>0</v>
      </c>
      <c r="AV345" s="211">
        <f t="shared" si="499"/>
        <v>0</v>
      </c>
      <c r="AW345" s="211">
        <f t="shared" ca="1" si="500"/>
        <v>0</v>
      </c>
      <c r="AX345" s="211">
        <f t="shared" ca="1" si="577"/>
        <v>0</v>
      </c>
      <c r="AY345" s="211">
        <f t="shared" ca="1" si="501"/>
        <v>0</v>
      </c>
      <c r="AZ345" s="212">
        <f ca="1">IF(AND(AW345,AX345=0,AY345=0)=0,0,IF(AW345&gt;0,'На банк Приват'!$J$1,IF(AX345&gt;0,'На Укрсиб'!$J$1,0)))</f>
        <v>0</v>
      </c>
      <c r="BA345" s="191"/>
      <c r="BB345" s="191">
        <f t="shared" ca="1" si="502"/>
        <v>0</v>
      </c>
      <c r="BC345" s="191">
        <f t="shared" ca="1" si="503"/>
        <v>0</v>
      </c>
      <c r="BD345" s="191">
        <f t="shared" ca="1" si="541"/>
        <v>0</v>
      </c>
      <c r="BE345" s="191"/>
      <c r="BF345" s="213"/>
      <c r="BG345" s="213"/>
      <c r="BH345" s="213"/>
      <c r="BI345" s="213"/>
      <c r="BJ345" s="213"/>
      <c r="BK345" s="213"/>
      <c r="BL345" s="213"/>
      <c r="BM345" s="213"/>
      <c r="BN345" s="213"/>
      <c r="BO345" s="213"/>
      <c r="BP345" s="623">
        <f t="shared" si="504"/>
        <v>0</v>
      </c>
      <c r="BQ345" s="213">
        <f t="shared" si="542"/>
        <v>0</v>
      </c>
      <c r="BR345" s="213">
        <f t="shared" si="543"/>
        <v>0</v>
      </c>
      <c r="BS345" s="213"/>
      <c r="BT345" s="213">
        <f t="shared" si="505"/>
        <v>0</v>
      </c>
      <c r="BU345" s="362">
        <f t="shared" si="544"/>
        <v>0</v>
      </c>
      <c r="BV345" s="213">
        <f t="shared" si="506"/>
        <v>0</v>
      </c>
      <c r="BW345" s="213">
        <f t="shared" ca="1" si="507"/>
        <v>0</v>
      </c>
      <c r="BX345" s="213">
        <f t="shared" ca="1" si="545"/>
        <v>0</v>
      </c>
      <c r="BY345" s="213">
        <f t="shared" ca="1" si="508"/>
        <v>0</v>
      </c>
      <c r="BZ345" s="214">
        <f ca="1">IF(AND(BW345,BX345=0)=0,0,IF(BW345&gt;0,'На банк Приват'!$P$1,IF(BX345&gt;0,'На Укрсиб'!$P$1,0)))</f>
        <v>0</v>
      </c>
      <c r="CA345" s="198">
        <v>338</v>
      </c>
      <c r="CB345" s="198">
        <f t="shared" ca="1" si="509"/>
        <v>0</v>
      </c>
      <c r="CC345" s="198">
        <f t="shared" ca="1" si="510"/>
        <v>0</v>
      </c>
      <c r="CD345" s="198">
        <f t="shared" ca="1" si="546"/>
        <v>0</v>
      </c>
      <c r="CE345" s="198"/>
      <c r="CF345" s="215"/>
      <c r="CG345" s="215"/>
      <c r="CH345" s="215"/>
      <c r="CI345" s="215"/>
      <c r="CJ345" s="215"/>
      <c r="CK345" s="215"/>
      <c r="CL345" s="215"/>
      <c r="CM345" s="215">
        <f t="shared" si="581"/>
        <v>0</v>
      </c>
      <c r="CN345" s="215"/>
      <c r="CO345" s="215"/>
      <c r="CP345" s="215">
        <f t="shared" si="511"/>
        <v>0</v>
      </c>
      <c r="CQ345" s="215">
        <f t="shared" si="547"/>
        <v>0</v>
      </c>
      <c r="CR345" s="215">
        <f t="shared" si="548"/>
        <v>0</v>
      </c>
      <c r="CS345" s="215"/>
      <c r="CT345" s="215">
        <f t="shared" si="512"/>
        <v>0</v>
      </c>
      <c r="CU345" s="369">
        <f t="shared" si="513"/>
        <v>0</v>
      </c>
      <c r="CV345" s="215">
        <f t="shared" si="514"/>
        <v>0</v>
      </c>
      <c r="CW345" s="215">
        <f t="shared" ca="1" si="515"/>
        <v>0</v>
      </c>
      <c r="CX345" s="215">
        <f t="shared" ca="1" si="549"/>
        <v>0</v>
      </c>
      <c r="CY345" s="215">
        <f t="shared" ca="1" si="516"/>
        <v>0</v>
      </c>
      <c r="CZ345" s="216">
        <f ca="1">IF(AND(CW345,CX345=0)=0,0,IF(CW345&gt;0,'На банк Приват'!$V$1,IF(CX345&gt;0,'На Укрсиб'!$V$1,0)))</f>
        <v>0</v>
      </c>
      <c r="DA345" s="204"/>
      <c r="DB345" s="204">
        <f t="shared" ca="1" si="517"/>
        <v>0</v>
      </c>
      <c r="DC345" s="204">
        <f t="shared" ca="1" si="518"/>
        <v>0</v>
      </c>
      <c r="DD345" s="204">
        <f t="shared" ca="1" si="550"/>
        <v>0</v>
      </c>
      <c r="DE345" s="204"/>
      <c r="DF345" s="217"/>
      <c r="DG345" s="217"/>
      <c r="DH345" s="217"/>
      <c r="DI345" s="217"/>
      <c r="DJ345" s="217"/>
      <c r="DK345" s="217"/>
      <c r="DL345" s="217"/>
      <c r="DM345" s="217">
        <f t="shared" si="551"/>
        <v>0</v>
      </c>
      <c r="DN345" s="217"/>
      <c r="DO345" s="217"/>
      <c r="DP345" s="763">
        <f t="shared" si="519"/>
        <v>0</v>
      </c>
      <c r="DQ345" s="217">
        <f t="shared" si="552"/>
        <v>0</v>
      </c>
      <c r="DR345" s="217">
        <f t="shared" si="553"/>
        <v>0</v>
      </c>
      <c r="DS345" s="217"/>
      <c r="DT345" s="217">
        <f t="shared" si="520"/>
        <v>0</v>
      </c>
      <c r="DU345" s="366">
        <f t="shared" si="554"/>
        <v>0</v>
      </c>
      <c r="DV345" s="217">
        <f t="shared" si="521"/>
        <v>0</v>
      </c>
      <c r="DW345" s="217">
        <f t="shared" ca="1" si="522"/>
        <v>0</v>
      </c>
      <c r="DX345" s="217">
        <f t="shared" ca="1" si="555"/>
        <v>0</v>
      </c>
      <c r="DY345" s="217">
        <f t="shared" ca="1" si="523"/>
        <v>0</v>
      </c>
      <c r="DZ345" s="218">
        <f ca="1">IF(AND(DW345,DX345=0)=0,0,IF(DW345&gt;0,'На банк Приват'!$AB$1,IF(DX345&gt;0,'На Укрсиб'!$V$1,0)))</f>
        <v>0</v>
      </c>
      <c r="EA345" s="207"/>
      <c r="EB345" s="207">
        <f t="shared" ca="1" si="524"/>
        <v>0</v>
      </c>
      <c r="EC345" s="207">
        <f t="shared" ca="1" si="525"/>
        <v>0</v>
      </c>
      <c r="ED345" s="207">
        <f t="shared" ca="1" si="556"/>
        <v>0</v>
      </c>
      <c r="EE345" s="207"/>
      <c r="EF345" s="219"/>
      <c r="EG345" s="219"/>
      <c r="EH345" s="219"/>
      <c r="EI345" s="219"/>
      <c r="EJ345" s="219"/>
      <c r="EK345" s="219"/>
      <c r="EL345" s="219"/>
      <c r="EM345" s="219">
        <f t="shared" si="526"/>
        <v>0</v>
      </c>
      <c r="EN345" s="219"/>
      <c r="EO345" s="219"/>
      <c r="EP345" s="219">
        <f t="shared" si="527"/>
        <v>0</v>
      </c>
      <c r="EQ345" s="219">
        <f t="shared" si="557"/>
        <v>0</v>
      </c>
      <c r="ER345" s="219">
        <f t="shared" si="558"/>
        <v>0</v>
      </c>
      <c r="ES345" s="219"/>
      <c r="ET345" s="219">
        <f t="shared" si="528"/>
        <v>0</v>
      </c>
      <c r="EU345" s="363">
        <f t="shared" si="559"/>
        <v>0</v>
      </c>
      <c r="EV345" s="219">
        <f t="shared" si="529"/>
        <v>0</v>
      </c>
      <c r="EW345" s="219">
        <f t="shared" ca="1" si="530"/>
        <v>0</v>
      </c>
      <c r="EX345" s="219">
        <f t="shared" ca="1" si="560"/>
        <v>0</v>
      </c>
      <c r="EY345" s="219">
        <f t="shared" ca="1" si="531"/>
        <v>0</v>
      </c>
      <c r="EZ345" s="220">
        <f ca="1">IF(AND(EW345,EX345=0)=0,0,IF(EW345&gt;0,'На банк Приват'!$AH$1,IF(EX345&gt;0,'На Укрсиб'!$AH$1,0)))</f>
        <v>0</v>
      </c>
      <c r="FA345" s="28">
        <f t="shared" ca="1" si="532"/>
        <v>0</v>
      </c>
      <c r="FB345" s="28">
        <f t="shared" ca="1" si="533"/>
        <v>0</v>
      </c>
      <c r="FC345" s="28">
        <f t="shared" ca="1" si="534"/>
        <v>0</v>
      </c>
      <c r="FD345" s="28">
        <f t="shared" ca="1" si="535"/>
        <v>0</v>
      </c>
      <c r="FE345" s="28">
        <f t="shared" ca="1" si="536"/>
        <v>334</v>
      </c>
      <c r="FF345">
        <f t="shared" si="537"/>
        <v>0</v>
      </c>
      <c r="FG345" s="531" t="s">
        <v>43</v>
      </c>
    </row>
    <row r="346" spans="1:163">
      <c r="A346" s="113"/>
      <c r="B346" s="113">
        <f t="shared" ca="1" si="490"/>
        <v>0</v>
      </c>
      <c r="C346" s="113">
        <f t="shared" ca="1" si="491"/>
        <v>0</v>
      </c>
      <c r="D346" s="113">
        <f t="shared" ca="1" si="488"/>
        <v>0</v>
      </c>
      <c r="E346" s="113">
        <f t="shared" si="492"/>
        <v>0</v>
      </c>
      <c r="F346" s="115"/>
      <c r="G346" s="209">
        <f t="shared" si="580"/>
        <v>0</v>
      </c>
      <c r="H346" s="209">
        <f t="shared" si="578"/>
        <v>0</v>
      </c>
      <c r="I346" s="209">
        <f t="shared" si="579"/>
        <v>0</v>
      </c>
      <c r="J346" s="209">
        <f t="shared" si="562"/>
        <v>0</v>
      </c>
      <c r="K346" s="209">
        <f t="shared" si="563"/>
        <v>0</v>
      </c>
      <c r="L346" s="209">
        <f t="shared" si="564"/>
        <v>0</v>
      </c>
      <c r="M346" s="209">
        <f t="shared" si="565"/>
        <v>0</v>
      </c>
      <c r="N346" s="209">
        <f t="shared" si="566"/>
        <v>0</v>
      </c>
      <c r="O346" s="209">
        <f t="shared" si="561"/>
        <v>0</v>
      </c>
      <c r="P346" s="211">
        <f t="shared" si="567"/>
        <v>0</v>
      </c>
      <c r="Q346" s="209">
        <f t="shared" si="568"/>
        <v>0</v>
      </c>
      <c r="R346" s="209">
        <f t="shared" si="569"/>
        <v>0</v>
      </c>
      <c r="S346" s="209">
        <f t="shared" si="570"/>
        <v>0</v>
      </c>
      <c r="T346" s="209">
        <f t="shared" si="571"/>
        <v>0</v>
      </c>
      <c r="U346" s="209">
        <f t="shared" si="572"/>
        <v>0</v>
      </c>
      <c r="V346" s="209">
        <f t="shared" si="573"/>
        <v>0</v>
      </c>
      <c r="W346" s="209">
        <f t="shared" ca="1" si="574"/>
        <v>0</v>
      </c>
      <c r="X346" s="209">
        <f t="shared" ca="1" si="575"/>
        <v>0</v>
      </c>
      <c r="Y346" s="209">
        <f t="shared" ca="1" si="576"/>
        <v>0</v>
      </c>
      <c r="Z346" s="210" t="str">
        <f t="shared" ca="1" si="493"/>
        <v xml:space="preserve">        </v>
      </c>
      <c r="AA346" s="185"/>
      <c r="AB346" s="185">
        <f t="shared" ca="1" si="494"/>
        <v>0</v>
      </c>
      <c r="AC346" s="185">
        <f t="shared" ca="1" si="495"/>
        <v>0</v>
      </c>
      <c r="AD346" s="185">
        <f t="shared" ca="1" si="538"/>
        <v>0</v>
      </c>
      <c r="AE346" s="185"/>
      <c r="AF346" s="211"/>
      <c r="AG346" s="211"/>
      <c r="AH346" s="211"/>
      <c r="AI346" s="211"/>
      <c r="AJ346" s="211"/>
      <c r="AK346" s="211"/>
      <c r="AL346" s="211"/>
      <c r="AM346" s="211"/>
      <c r="AN346" s="211"/>
      <c r="AO346" s="211"/>
      <c r="AP346" s="623">
        <f t="shared" si="496"/>
        <v>0</v>
      </c>
      <c r="AQ346" s="211">
        <f t="shared" si="539"/>
        <v>0</v>
      </c>
      <c r="AR346" s="211">
        <f t="shared" si="540"/>
        <v>0</v>
      </c>
      <c r="AS346" s="211"/>
      <c r="AT346" s="211">
        <f t="shared" si="497"/>
        <v>0</v>
      </c>
      <c r="AU346" s="358">
        <f t="shared" si="498"/>
        <v>0</v>
      </c>
      <c r="AV346" s="211">
        <f t="shared" si="499"/>
        <v>0</v>
      </c>
      <c r="AW346" s="211">
        <f t="shared" ca="1" si="500"/>
        <v>0</v>
      </c>
      <c r="AX346" s="211">
        <f t="shared" ca="1" si="577"/>
        <v>0</v>
      </c>
      <c r="AY346" s="211">
        <f t="shared" ca="1" si="501"/>
        <v>0</v>
      </c>
      <c r="AZ346" s="212">
        <f ca="1">IF(AND(AW346,AX346=0,AY346=0)=0,0,IF(AW346&gt;0,'На банк Приват'!$J$1,IF(AX346&gt;0,'На Укрсиб'!$J$1,0)))</f>
        <v>0</v>
      </c>
      <c r="BA346" s="191"/>
      <c r="BB346" s="191">
        <f t="shared" ca="1" si="502"/>
        <v>0</v>
      </c>
      <c r="BC346" s="191">
        <f t="shared" ca="1" si="503"/>
        <v>0</v>
      </c>
      <c r="BD346" s="191">
        <f t="shared" ca="1" si="541"/>
        <v>0</v>
      </c>
      <c r="BE346" s="191"/>
      <c r="BF346" s="213"/>
      <c r="BG346" s="213"/>
      <c r="BH346" s="213"/>
      <c r="BI346" s="213"/>
      <c r="BJ346" s="213"/>
      <c r="BK346" s="213"/>
      <c r="BL346" s="213"/>
      <c r="BM346" s="213"/>
      <c r="BN346" s="213"/>
      <c r="BO346" s="213"/>
      <c r="BP346" s="623">
        <f t="shared" si="504"/>
        <v>0</v>
      </c>
      <c r="BQ346" s="213">
        <f t="shared" si="542"/>
        <v>0</v>
      </c>
      <c r="BR346" s="213">
        <f t="shared" si="543"/>
        <v>0</v>
      </c>
      <c r="BS346" s="213"/>
      <c r="BT346" s="213">
        <f t="shared" si="505"/>
        <v>0</v>
      </c>
      <c r="BU346" s="362">
        <f t="shared" si="544"/>
        <v>0</v>
      </c>
      <c r="BV346" s="213">
        <f t="shared" si="506"/>
        <v>0</v>
      </c>
      <c r="BW346" s="213">
        <f t="shared" ca="1" si="507"/>
        <v>0</v>
      </c>
      <c r="BX346" s="213">
        <f t="shared" ca="1" si="545"/>
        <v>0</v>
      </c>
      <c r="BY346" s="213">
        <f t="shared" ca="1" si="508"/>
        <v>0</v>
      </c>
      <c r="BZ346" s="214">
        <f ca="1">IF(AND(BW346,BX346=0)=0,0,IF(BW346&gt;0,'На банк Приват'!$P$1,IF(BX346&gt;0,'На Укрсиб'!$P$1,0)))</f>
        <v>0</v>
      </c>
      <c r="CA346" s="198">
        <v>339</v>
      </c>
      <c r="CB346" s="198">
        <f t="shared" ca="1" si="509"/>
        <v>0</v>
      </c>
      <c r="CC346" s="198">
        <f t="shared" ca="1" si="510"/>
        <v>0</v>
      </c>
      <c r="CD346" s="198">
        <f t="shared" ca="1" si="546"/>
        <v>0</v>
      </c>
      <c r="CE346" s="198"/>
      <c r="CF346" s="215"/>
      <c r="CG346" s="215"/>
      <c r="CH346" s="215"/>
      <c r="CI346" s="215"/>
      <c r="CJ346" s="215"/>
      <c r="CK346" s="215"/>
      <c r="CL346" s="215"/>
      <c r="CM346" s="215">
        <f t="shared" si="581"/>
        <v>0</v>
      </c>
      <c r="CN346" s="215"/>
      <c r="CO346" s="215"/>
      <c r="CP346" s="215">
        <f t="shared" si="511"/>
        <v>0</v>
      </c>
      <c r="CQ346" s="215">
        <f t="shared" si="547"/>
        <v>0</v>
      </c>
      <c r="CR346" s="215">
        <f t="shared" si="548"/>
        <v>0</v>
      </c>
      <c r="CS346" s="215"/>
      <c r="CT346" s="215">
        <f t="shared" si="512"/>
        <v>0</v>
      </c>
      <c r="CU346" s="369">
        <f t="shared" si="513"/>
        <v>0</v>
      </c>
      <c r="CV346" s="215">
        <f t="shared" si="514"/>
        <v>0</v>
      </c>
      <c r="CW346" s="215">
        <f t="shared" ca="1" si="515"/>
        <v>0</v>
      </c>
      <c r="CX346" s="215">
        <f t="shared" ca="1" si="549"/>
        <v>0</v>
      </c>
      <c r="CY346" s="215">
        <f t="shared" ca="1" si="516"/>
        <v>0</v>
      </c>
      <c r="CZ346" s="216">
        <f ca="1">IF(AND(CW346,CX346=0)=0,0,IF(CW346&gt;0,'На банк Приват'!$V$1,IF(CX346&gt;0,'На Укрсиб'!$V$1,0)))</f>
        <v>0</v>
      </c>
      <c r="DA346" s="204"/>
      <c r="DB346" s="204">
        <f t="shared" ca="1" si="517"/>
        <v>0</v>
      </c>
      <c r="DC346" s="204">
        <f t="shared" ca="1" si="518"/>
        <v>0</v>
      </c>
      <c r="DD346" s="204">
        <f t="shared" ca="1" si="550"/>
        <v>0</v>
      </c>
      <c r="DE346" s="204"/>
      <c r="DF346" s="217"/>
      <c r="DG346" s="217"/>
      <c r="DH346" s="217"/>
      <c r="DI346" s="217"/>
      <c r="DJ346" s="217"/>
      <c r="DK346" s="217"/>
      <c r="DL346" s="217"/>
      <c r="DM346" s="217">
        <f t="shared" si="551"/>
        <v>0</v>
      </c>
      <c r="DN346" s="217"/>
      <c r="DO346" s="217"/>
      <c r="DP346" s="763">
        <f t="shared" si="519"/>
        <v>0</v>
      </c>
      <c r="DQ346" s="217">
        <f t="shared" si="552"/>
        <v>0</v>
      </c>
      <c r="DR346" s="217">
        <f t="shared" si="553"/>
        <v>0</v>
      </c>
      <c r="DS346" s="217"/>
      <c r="DT346" s="217">
        <f t="shared" si="520"/>
        <v>0</v>
      </c>
      <c r="DU346" s="366">
        <f t="shared" si="554"/>
        <v>0</v>
      </c>
      <c r="DV346" s="217">
        <f t="shared" si="521"/>
        <v>0</v>
      </c>
      <c r="DW346" s="217">
        <f t="shared" ca="1" si="522"/>
        <v>0</v>
      </c>
      <c r="DX346" s="217">
        <f t="shared" ca="1" si="555"/>
        <v>0</v>
      </c>
      <c r="DY346" s="217">
        <f t="shared" ca="1" si="523"/>
        <v>0</v>
      </c>
      <c r="DZ346" s="218">
        <f ca="1">IF(AND(DW346,DX346=0)=0,0,IF(DW346&gt;0,'На банк Приват'!$AB$1,IF(DX346&gt;0,'На Укрсиб'!$V$1,0)))</f>
        <v>0</v>
      </c>
      <c r="EA346" s="207"/>
      <c r="EB346" s="207">
        <f t="shared" ca="1" si="524"/>
        <v>0</v>
      </c>
      <c r="EC346" s="207">
        <f t="shared" ca="1" si="525"/>
        <v>0</v>
      </c>
      <c r="ED346" s="207">
        <f t="shared" ca="1" si="556"/>
        <v>0</v>
      </c>
      <c r="EE346" s="207"/>
      <c r="EF346" s="219"/>
      <c r="EG346" s="219"/>
      <c r="EH346" s="219"/>
      <c r="EI346" s="219"/>
      <c r="EJ346" s="219"/>
      <c r="EK346" s="219"/>
      <c r="EL346" s="219"/>
      <c r="EM346" s="219">
        <f t="shared" si="526"/>
        <v>0</v>
      </c>
      <c r="EN346" s="219"/>
      <c r="EO346" s="219"/>
      <c r="EP346" s="219">
        <f t="shared" si="527"/>
        <v>0</v>
      </c>
      <c r="EQ346" s="219">
        <f t="shared" si="557"/>
        <v>0</v>
      </c>
      <c r="ER346" s="219">
        <f t="shared" si="558"/>
        <v>0</v>
      </c>
      <c r="ES346" s="219"/>
      <c r="ET346" s="219">
        <f t="shared" si="528"/>
        <v>0</v>
      </c>
      <c r="EU346" s="363">
        <f t="shared" si="559"/>
        <v>0</v>
      </c>
      <c r="EV346" s="219">
        <f t="shared" si="529"/>
        <v>0</v>
      </c>
      <c r="EW346" s="219">
        <f t="shared" ca="1" si="530"/>
        <v>0</v>
      </c>
      <c r="EX346" s="219">
        <f t="shared" ca="1" si="560"/>
        <v>0</v>
      </c>
      <c r="EY346" s="219">
        <f t="shared" ca="1" si="531"/>
        <v>0</v>
      </c>
      <c r="EZ346" s="220">
        <f ca="1">IF(AND(EW346,EX346=0)=0,0,IF(EW346&gt;0,'На банк Приват'!$AH$1,IF(EX346&gt;0,'На Укрсиб'!$AH$1,0)))</f>
        <v>0</v>
      </c>
      <c r="FA346" s="28">
        <f t="shared" ca="1" si="532"/>
        <v>0</v>
      </c>
      <c r="FB346" s="28">
        <f t="shared" ca="1" si="533"/>
        <v>0</v>
      </c>
      <c r="FC346" s="28">
        <f t="shared" ca="1" si="534"/>
        <v>0</v>
      </c>
      <c r="FD346" s="28">
        <f t="shared" ca="1" si="535"/>
        <v>0</v>
      </c>
      <c r="FE346" s="28">
        <f t="shared" ca="1" si="536"/>
        <v>335</v>
      </c>
      <c r="FF346">
        <f t="shared" si="537"/>
        <v>0</v>
      </c>
      <c r="FG346" s="531" t="s">
        <v>628</v>
      </c>
    </row>
    <row r="347" spans="1:163">
      <c r="A347" s="113"/>
      <c r="B347" s="113">
        <f t="shared" ca="1" si="490"/>
        <v>0</v>
      </c>
      <c r="C347" s="113">
        <f t="shared" ca="1" si="491"/>
        <v>0</v>
      </c>
      <c r="D347" s="113">
        <f t="shared" ca="1" si="488"/>
        <v>0</v>
      </c>
      <c r="E347" s="113">
        <f t="shared" si="492"/>
        <v>0</v>
      </c>
      <c r="F347" s="115"/>
      <c r="G347" s="209">
        <f t="shared" si="580"/>
        <v>0</v>
      </c>
      <c r="H347" s="209">
        <f t="shared" si="578"/>
        <v>0</v>
      </c>
      <c r="I347" s="209">
        <f t="shared" si="579"/>
        <v>0</v>
      </c>
      <c r="J347" s="209">
        <f t="shared" si="562"/>
        <v>0</v>
      </c>
      <c r="K347" s="209">
        <f t="shared" si="563"/>
        <v>0</v>
      </c>
      <c r="L347" s="209">
        <f t="shared" si="564"/>
        <v>0</v>
      </c>
      <c r="M347" s="209">
        <f t="shared" si="565"/>
        <v>0</v>
      </c>
      <c r="N347" s="209">
        <f t="shared" si="566"/>
        <v>0</v>
      </c>
      <c r="O347" s="209">
        <f t="shared" si="561"/>
        <v>0</v>
      </c>
      <c r="P347" s="211">
        <f t="shared" si="567"/>
        <v>0</v>
      </c>
      <c r="Q347" s="209">
        <f t="shared" si="568"/>
        <v>0</v>
      </c>
      <c r="R347" s="209">
        <f t="shared" si="569"/>
        <v>0</v>
      </c>
      <c r="S347" s="209">
        <f t="shared" si="570"/>
        <v>0</v>
      </c>
      <c r="T347" s="209">
        <f t="shared" si="571"/>
        <v>0</v>
      </c>
      <c r="U347" s="209">
        <f t="shared" si="572"/>
        <v>0</v>
      </c>
      <c r="V347" s="209">
        <f t="shared" si="573"/>
        <v>0</v>
      </c>
      <c r="W347" s="209">
        <f t="shared" ca="1" si="574"/>
        <v>0</v>
      </c>
      <c r="X347" s="209">
        <f t="shared" ca="1" si="575"/>
        <v>0</v>
      </c>
      <c r="Y347" s="209">
        <f t="shared" ca="1" si="576"/>
        <v>0</v>
      </c>
      <c r="Z347" s="210" t="str">
        <f t="shared" ca="1" si="493"/>
        <v xml:space="preserve">        </v>
      </c>
      <c r="AA347" s="185"/>
      <c r="AB347" s="185">
        <f t="shared" ca="1" si="494"/>
        <v>0</v>
      </c>
      <c r="AC347" s="185">
        <f t="shared" ca="1" si="495"/>
        <v>0</v>
      </c>
      <c r="AD347" s="185">
        <f t="shared" ca="1" si="538"/>
        <v>0</v>
      </c>
      <c r="AE347" s="185"/>
      <c r="AF347" s="211"/>
      <c r="AG347" s="211"/>
      <c r="AH347" s="211"/>
      <c r="AI347" s="211"/>
      <c r="AJ347" s="211"/>
      <c r="AK347" s="211"/>
      <c r="AL347" s="211"/>
      <c r="AM347" s="211"/>
      <c r="AN347" s="211"/>
      <c r="AO347" s="211"/>
      <c r="AP347" s="623">
        <f t="shared" si="496"/>
        <v>0</v>
      </c>
      <c r="AQ347" s="211">
        <f t="shared" si="539"/>
        <v>0</v>
      </c>
      <c r="AR347" s="211">
        <f t="shared" si="540"/>
        <v>0</v>
      </c>
      <c r="AS347" s="211"/>
      <c r="AT347" s="211">
        <f t="shared" si="497"/>
        <v>0</v>
      </c>
      <c r="AU347" s="358">
        <f t="shared" si="498"/>
        <v>0</v>
      </c>
      <c r="AV347" s="211">
        <f t="shared" si="499"/>
        <v>0</v>
      </c>
      <c r="AW347" s="211">
        <f t="shared" ca="1" si="500"/>
        <v>0</v>
      </c>
      <c r="AX347" s="211">
        <f t="shared" ca="1" si="577"/>
        <v>0</v>
      </c>
      <c r="AY347" s="211">
        <f t="shared" ca="1" si="501"/>
        <v>0</v>
      </c>
      <c r="AZ347" s="212">
        <f ca="1">IF(AND(AW347,AX347=0,AY347=0)=0,0,IF(AW347&gt;0,'На банк Приват'!$J$1,IF(AX347&gt;0,'На Укрсиб'!$J$1,0)))</f>
        <v>0</v>
      </c>
      <c r="BA347" s="191"/>
      <c r="BB347" s="191">
        <f t="shared" ca="1" si="502"/>
        <v>0</v>
      </c>
      <c r="BC347" s="191">
        <f t="shared" ca="1" si="503"/>
        <v>0</v>
      </c>
      <c r="BD347" s="191">
        <f t="shared" ca="1" si="541"/>
        <v>0</v>
      </c>
      <c r="BE347" s="191"/>
      <c r="BF347" s="213"/>
      <c r="BG347" s="213"/>
      <c r="BH347" s="213"/>
      <c r="BI347" s="213"/>
      <c r="BJ347" s="213"/>
      <c r="BK347" s="213"/>
      <c r="BL347" s="213"/>
      <c r="BM347" s="213"/>
      <c r="BN347" s="213"/>
      <c r="BO347" s="213"/>
      <c r="BP347" s="623">
        <f t="shared" si="504"/>
        <v>0</v>
      </c>
      <c r="BQ347" s="213">
        <f t="shared" si="542"/>
        <v>0</v>
      </c>
      <c r="BR347" s="213">
        <f t="shared" si="543"/>
        <v>0</v>
      </c>
      <c r="BS347" s="213"/>
      <c r="BT347" s="213">
        <f t="shared" si="505"/>
        <v>0</v>
      </c>
      <c r="BU347" s="362">
        <f t="shared" si="544"/>
        <v>0</v>
      </c>
      <c r="BV347" s="213">
        <f t="shared" si="506"/>
        <v>0</v>
      </c>
      <c r="BW347" s="213">
        <f t="shared" ca="1" si="507"/>
        <v>0</v>
      </c>
      <c r="BX347" s="213">
        <f t="shared" ca="1" si="545"/>
        <v>0</v>
      </c>
      <c r="BY347" s="213">
        <f t="shared" ca="1" si="508"/>
        <v>0</v>
      </c>
      <c r="BZ347" s="214">
        <f ca="1">IF(AND(BW347,BX347=0)=0,0,IF(BW347&gt;0,'На банк Приват'!$P$1,IF(BX347&gt;0,'На Укрсиб'!$P$1,0)))</f>
        <v>0</v>
      </c>
      <c r="CA347" s="198">
        <v>340</v>
      </c>
      <c r="CB347" s="198">
        <f t="shared" ca="1" si="509"/>
        <v>0</v>
      </c>
      <c r="CC347" s="198">
        <f t="shared" ca="1" si="510"/>
        <v>0</v>
      </c>
      <c r="CD347" s="198">
        <f t="shared" ca="1" si="546"/>
        <v>0</v>
      </c>
      <c r="CE347" s="198"/>
      <c r="CF347" s="215"/>
      <c r="CG347" s="215"/>
      <c r="CH347" s="215"/>
      <c r="CI347" s="215"/>
      <c r="CJ347" s="215"/>
      <c r="CK347" s="215"/>
      <c r="CL347" s="215"/>
      <c r="CM347" s="215">
        <f t="shared" si="581"/>
        <v>0</v>
      </c>
      <c r="CN347" s="215"/>
      <c r="CO347" s="215"/>
      <c r="CP347" s="215">
        <f t="shared" si="511"/>
        <v>0</v>
      </c>
      <c r="CQ347" s="215">
        <f t="shared" si="547"/>
        <v>0</v>
      </c>
      <c r="CR347" s="215">
        <f t="shared" si="548"/>
        <v>0</v>
      </c>
      <c r="CS347" s="215"/>
      <c r="CT347" s="215">
        <f t="shared" si="512"/>
        <v>0</v>
      </c>
      <c r="CU347" s="369">
        <f t="shared" si="513"/>
        <v>0</v>
      </c>
      <c r="CV347" s="215">
        <f t="shared" si="514"/>
        <v>0</v>
      </c>
      <c r="CW347" s="215">
        <f t="shared" ca="1" si="515"/>
        <v>0</v>
      </c>
      <c r="CX347" s="215">
        <f t="shared" ca="1" si="549"/>
        <v>0</v>
      </c>
      <c r="CY347" s="215">
        <f t="shared" ca="1" si="516"/>
        <v>0</v>
      </c>
      <c r="CZ347" s="216">
        <f ca="1">IF(AND(CW347,CX347=0)=0,0,IF(CW347&gt;0,'На банк Приват'!$V$1,IF(CX347&gt;0,'На Укрсиб'!$V$1,0)))</f>
        <v>0</v>
      </c>
      <c r="DA347" s="204"/>
      <c r="DB347" s="204">
        <f t="shared" ca="1" si="517"/>
        <v>0</v>
      </c>
      <c r="DC347" s="204">
        <f t="shared" ca="1" si="518"/>
        <v>0</v>
      </c>
      <c r="DD347" s="204">
        <f t="shared" ca="1" si="550"/>
        <v>0</v>
      </c>
      <c r="DE347" s="204"/>
      <c r="DF347" s="217"/>
      <c r="DG347" s="217"/>
      <c r="DH347" s="217"/>
      <c r="DI347" s="217"/>
      <c r="DJ347" s="217"/>
      <c r="DK347" s="217"/>
      <c r="DL347" s="217"/>
      <c r="DM347" s="217">
        <f t="shared" si="551"/>
        <v>0</v>
      </c>
      <c r="DN347" s="217"/>
      <c r="DO347" s="217"/>
      <c r="DP347" s="763">
        <f t="shared" si="519"/>
        <v>0</v>
      </c>
      <c r="DQ347" s="217">
        <f t="shared" si="552"/>
        <v>0</v>
      </c>
      <c r="DR347" s="217">
        <f t="shared" si="553"/>
        <v>0</v>
      </c>
      <c r="DS347" s="217"/>
      <c r="DT347" s="217">
        <f t="shared" si="520"/>
        <v>0</v>
      </c>
      <c r="DU347" s="366">
        <f t="shared" si="554"/>
        <v>0</v>
      </c>
      <c r="DV347" s="217">
        <f t="shared" si="521"/>
        <v>0</v>
      </c>
      <c r="DW347" s="217">
        <f t="shared" ca="1" si="522"/>
        <v>0</v>
      </c>
      <c r="DX347" s="217">
        <f t="shared" ca="1" si="555"/>
        <v>0</v>
      </c>
      <c r="DY347" s="217">
        <f t="shared" ca="1" si="523"/>
        <v>0</v>
      </c>
      <c r="DZ347" s="218">
        <f ca="1">IF(AND(DW347,DX347=0)=0,0,IF(DW347&gt;0,'На банк Приват'!$AB$1,IF(DX347&gt;0,'На Укрсиб'!$V$1,0)))</f>
        <v>0</v>
      </c>
      <c r="EA347" s="207"/>
      <c r="EB347" s="207">
        <f t="shared" ca="1" si="524"/>
        <v>0</v>
      </c>
      <c r="EC347" s="207">
        <f t="shared" ca="1" si="525"/>
        <v>0</v>
      </c>
      <c r="ED347" s="207">
        <f t="shared" ca="1" si="556"/>
        <v>0</v>
      </c>
      <c r="EE347" s="207"/>
      <c r="EF347" s="219"/>
      <c r="EG347" s="219"/>
      <c r="EH347" s="219"/>
      <c r="EI347" s="219"/>
      <c r="EJ347" s="219"/>
      <c r="EK347" s="219"/>
      <c r="EL347" s="219"/>
      <c r="EM347" s="219">
        <f t="shared" si="526"/>
        <v>0</v>
      </c>
      <c r="EN347" s="219"/>
      <c r="EO347" s="219"/>
      <c r="EP347" s="219">
        <f t="shared" si="527"/>
        <v>0</v>
      </c>
      <c r="EQ347" s="219">
        <f t="shared" si="557"/>
        <v>0</v>
      </c>
      <c r="ER347" s="219">
        <f t="shared" si="558"/>
        <v>0</v>
      </c>
      <c r="ES347" s="219"/>
      <c r="ET347" s="219">
        <f t="shared" si="528"/>
        <v>0</v>
      </c>
      <c r="EU347" s="363">
        <f t="shared" si="559"/>
        <v>0</v>
      </c>
      <c r="EV347" s="219">
        <f t="shared" si="529"/>
        <v>0</v>
      </c>
      <c r="EW347" s="219">
        <f t="shared" ca="1" si="530"/>
        <v>0</v>
      </c>
      <c r="EX347" s="219">
        <f t="shared" ca="1" si="560"/>
        <v>0</v>
      </c>
      <c r="EY347" s="219">
        <f t="shared" ca="1" si="531"/>
        <v>0</v>
      </c>
      <c r="EZ347" s="220">
        <f ca="1">IF(AND(EW347,EX347=0)=0,0,IF(EW347&gt;0,'На банк Приват'!$AH$1,IF(EX347&gt;0,'На Укрсиб'!$AH$1,0)))</f>
        <v>0</v>
      </c>
      <c r="FA347" s="28">
        <f t="shared" ca="1" si="532"/>
        <v>0</v>
      </c>
      <c r="FB347" s="28">
        <f t="shared" ca="1" si="533"/>
        <v>0</v>
      </c>
      <c r="FC347" s="28">
        <f t="shared" ca="1" si="534"/>
        <v>0</v>
      </c>
      <c r="FD347" s="28">
        <f t="shared" ca="1" si="535"/>
        <v>0</v>
      </c>
      <c r="FE347" s="28">
        <f t="shared" ca="1" si="536"/>
        <v>336</v>
      </c>
      <c r="FF347">
        <f t="shared" si="537"/>
        <v>0</v>
      </c>
      <c r="FG347" s="531" t="s">
        <v>210</v>
      </c>
    </row>
    <row r="348" spans="1:163">
      <c r="A348" s="113"/>
      <c r="B348" s="113">
        <f t="shared" ca="1" si="490"/>
        <v>0</v>
      </c>
      <c r="C348" s="113">
        <f t="shared" ca="1" si="491"/>
        <v>0</v>
      </c>
      <c r="D348" s="113">
        <f t="shared" ca="1" si="488"/>
        <v>0</v>
      </c>
      <c r="E348" s="113">
        <f t="shared" si="492"/>
        <v>0</v>
      </c>
      <c r="F348" s="115"/>
      <c r="G348" s="209">
        <f t="shared" si="580"/>
        <v>0</v>
      </c>
      <c r="H348" s="209">
        <f t="shared" si="578"/>
        <v>0</v>
      </c>
      <c r="I348" s="209">
        <f t="shared" si="579"/>
        <v>0</v>
      </c>
      <c r="J348" s="209">
        <f t="shared" si="562"/>
        <v>0</v>
      </c>
      <c r="K348" s="209">
        <f t="shared" si="563"/>
        <v>0</v>
      </c>
      <c r="L348" s="209">
        <f t="shared" si="564"/>
        <v>0</v>
      </c>
      <c r="M348" s="209">
        <f t="shared" si="565"/>
        <v>0</v>
      </c>
      <c r="N348" s="209">
        <f t="shared" si="566"/>
        <v>0</v>
      </c>
      <c r="O348" s="209">
        <f t="shared" si="561"/>
        <v>0</v>
      </c>
      <c r="P348" s="211">
        <f t="shared" si="567"/>
        <v>0</v>
      </c>
      <c r="Q348" s="209">
        <f t="shared" si="568"/>
        <v>0</v>
      </c>
      <c r="R348" s="209">
        <f t="shared" si="569"/>
        <v>0</v>
      </c>
      <c r="S348" s="209">
        <f t="shared" si="570"/>
        <v>0</v>
      </c>
      <c r="T348" s="209">
        <f t="shared" si="571"/>
        <v>0</v>
      </c>
      <c r="U348" s="209">
        <f t="shared" si="572"/>
        <v>0</v>
      </c>
      <c r="V348" s="209">
        <f t="shared" si="573"/>
        <v>0</v>
      </c>
      <c r="W348" s="209">
        <f t="shared" ca="1" si="574"/>
        <v>0</v>
      </c>
      <c r="X348" s="209">
        <f t="shared" ca="1" si="575"/>
        <v>0</v>
      </c>
      <c r="Y348" s="209">
        <f t="shared" ca="1" si="576"/>
        <v>0</v>
      </c>
      <c r="Z348" s="210" t="str">
        <f t="shared" ca="1" si="493"/>
        <v xml:space="preserve">        </v>
      </c>
      <c r="AA348" s="185"/>
      <c r="AB348" s="185">
        <f t="shared" ca="1" si="494"/>
        <v>0</v>
      </c>
      <c r="AC348" s="185">
        <f t="shared" ca="1" si="495"/>
        <v>0</v>
      </c>
      <c r="AD348" s="185">
        <f t="shared" ca="1" si="538"/>
        <v>0</v>
      </c>
      <c r="AE348" s="185"/>
      <c r="AF348" s="211"/>
      <c r="AG348" s="211"/>
      <c r="AH348" s="211"/>
      <c r="AI348" s="211"/>
      <c r="AJ348" s="211"/>
      <c r="AK348" s="211"/>
      <c r="AL348" s="211"/>
      <c r="AM348" s="211"/>
      <c r="AN348" s="211"/>
      <c r="AO348" s="211"/>
      <c r="AP348" s="623">
        <f t="shared" si="496"/>
        <v>0</v>
      </c>
      <c r="AQ348" s="211">
        <f t="shared" si="539"/>
        <v>0</v>
      </c>
      <c r="AR348" s="211">
        <f t="shared" si="540"/>
        <v>0</v>
      </c>
      <c r="AS348" s="211"/>
      <c r="AT348" s="211">
        <f t="shared" si="497"/>
        <v>0</v>
      </c>
      <c r="AU348" s="358">
        <f t="shared" si="498"/>
        <v>0</v>
      </c>
      <c r="AV348" s="211">
        <f t="shared" si="499"/>
        <v>0</v>
      </c>
      <c r="AW348" s="211">
        <f t="shared" ca="1" si="500"/>
        <v>0</v>
      </c>
      <c r="AX348" s="211">
        <f t="shared" ca="1" si="577"/>
        <v>0</v>
      </c>
      <c r="AY348" s="211">
        <f t="shared" ca="1" si="501"/>
        <v>0</v>
      </c>
      <c r="AZ348" s="212">
        <f ca="1">IF(AND(AW348,AX348=0,AY348=0)=0,0,IF(AW348&gt;0,'На банк Приват'!$J$1,IF(AX348&gt;0,'На Укрсиб'!$J$1,0)))</f>
        <v>0</v>
      </c>
      <c r="BA348" s="191"/>
      <c r="BB348" s="191">
        <f t="shared" ca="1" si="502"/>
        <v>0</v>
      </c>
      <c r="BC348" s="191">
        <f t="shared" ca="1" si="503"/>
        <v>0</v>
      </c>
      <c r="BD348" s="191">
        <f t="shared" ca="1" si="541"/>
        <v>0</v>
      </c>
      <c r="BE348" s="191"/>
      <c r="BF348" s="213"/>
      <c r="BG348" s="213"/>
      <c r="BH348" s="213"/>
      <c r="BI348" s="213"/>
      <c r="BJ348" s="213"/>
      <c r="BK348" s="213"/>
      <c r="BL348" s="213"/>
      <c r="BM348" s="213"/>
      <c r="BN348" s="213"/>
      <c r="BO348" s="213"/>
      <c r="BP348" s="623">
        <f t="shared" si="504"/>
        <v>0</v>
      </c>
      <c r="BQ348" s="213">
        <f t="shared" si="542"/>
        <v>0</v>
      </c>
      <c r="BR348" s="213">
        <f t="shared" si="543"/>
        <v>0</v>
      </c>
      <c r="BS348" s="213"/>
      <c r="BT348" s="213">
        <f t="shared" si="505"/>
        <v>0</v>
      </c>
      <c r="BU348" s="362">
        <f t="shared" si="544"/>
        <v>0</v>
      </c>
      <c r="BV348" s="213">
        <f t="shared" si="506"/>
        <v>0</v>
      </c>
      <c r="BW348" s="213">
        <f t="shared" ca="1" si="507"/>
        <v>0</v>
      </c>
      <c r="BX348" s="213">
        <f t="shared" ca="1" si="545"/>
        <v>0</v>
      </c>
      <c r="BY348" s="213">
        <f t="shared" ca="1" si="508"/>
        <v>0</v>
      </c>
      <c r="BZ348" s="214">
        <f ca="1">IF(AND(BW348,BX348=0)=0,0,IF(BW348&gt;0,'На банк Приват'!$P$1,IF(BX348&gt;0,'На Укрсиб'!$P$1,0)))</f>
        <v>0</v>
      </c>
      <c r="CA348" s="198">
        <v>341</v>
      </c>
      <c r="CB348" s="198">
        <f t="shared" ca="1" si="509"/>
        <v>0</v>
      </c>
      <c r="CC348" s="198">
        <f t="shared" ca="1" si="510"/>
        <v>0</v>
      </c>
      <c r="CD348" s="198">
        <f t="shared" ca="1" si="546"/>
        <v>0</v>
      </c>
      <c r="CE348" s="198"/>
      <c r="CF348" s="215"/>
      <c r="CG348" s="215"/>
      <c r="CH348" s="215"/>
      <c r="CI348" s="215"/>
      <c r="CJ348" s="215"/>
      <c r="CK348" s="215"/>
      <c r="CL348" s="215"/>
      <c r="CM348" s="215">
        <f t="shared" si="581"/>
        <v>0</v>
      </c>
      <c r="CN348" s="215"/>
      <c r="CO348" s="215"/>
      <c r="CP348" s="215">
        <f t="shared" si="511"/>
        <v>0</v>
      </c>
      <c r="CQ348" s="215">
        <f t="shared" si="547"/>
        <v>0</v>
      </c>
      <c r="CR348" s="215">
        <f t="shared" si="548"/>
        <v>0</v>
      </c>
      <c r="CS348" s="215"/>
      <c r="CT348" s="215">
        <f t="shared" si="512"/>
        <v>0</v>
      </c>
      <c r="CU348" s="369">
        <f t="shared" si="513"/>
        <v>0</v>
      </c>
      <c r="CV348" s="215">
        <f t="shared" si="514"/>
        <v>0</v>
      </c>
      <c r="CW348" s="215">
        <f t="shared" ca="1" si="515"/>
        <v>0</v>
      </c>
      <c r="CX348" s="215">
        <f t="shared" ca="1" si="549"/>
        <v>0</v>
      </c>
      <c r="CY348" s="215">
        <f t="shared" ca="1" si="516"/>
        <v>0</v>
      </c>
      <c r="CZ348" s="216">
        <f ca="1">IF(AND(CW348,CX348=0)=0,0,IF(CW348&gt;0,'На банк Приват'!$V$1,IF(CX348&gt;0,'На Укрсиб'!$V$1,0)))</f>
        <v>0</v>
      </c>
      <c r="DA348" s="204"/>
      <c r="DB348" s="204">
        <f t="shared" ca="1" si="517"/>
        <v>0</v>
      </c>
      <c r="DC348" s="204">
        <f t="shared" ca="1" si="518"/>
        <v>0</v>
      </c>
      <c r="DD348" s="204">
        <f t="shared" ca="1" si="550"/>
        <v>0</v>
      </c>
      <c r="DE348" s="204"/>
      <c r="DF348" s="217"/>
      <c r="DG348" s="217"/>
      <c r="DH348" s="217"/>
      <c r="DI348" s="217"/>
      <c r="DJ348" s="217"/>
      <c r="DK348" s="217"/>
      <c r="DL348" s="217"/>
      <c r="DM348" s="217">
        <f t="shared" si="551"/>
        <v>0</v>
      </c>
      <c r="DN348" s="217"/>
      <c r="DO348" s="217"/>
      <c r="DP348" s="763">
        <f t="shared" si="519"/>
        <v>0</v>
      </c>
      <c r="DQ348" s="217">
        <f t="shared" si="552"/>
        <v>0</v>
      </c>
      <c r="DR348" s="217">
        <f t="shared" si="553"/>
        <v>0</v>
      </c>
      <c r="DS348" s="217"/>
      <c r="DT348" s="217">
        <f t="shared" si="520"/>
        <v>0</v>
      </c>
      <c r="DU348" s="366">
        <f t="shared" si="554"/>
        <v>0</v>
      </c>
      <c r="DV348" s="217">
        <f t="shared" si="521"/>
        <v>0</v>
      </c>
      <c r="DW348" s="217">
        <f t="shared" ca="1" si="522"/>
        <v>0</v>
      </c>
      <c r="DX348" s="217">
        <f t="shared" ca="1" si="555"/>
        <v>0</v>
      </c>
      <c r="DY348" s="217">
        <f t="shared" ca="1" si="523"/>
        <v>0</v>
      </c>
      <c r="DZ348" s="218">
        <f ca="1">IF(AND(DW348,DX348=0)=0,0,IF(DW348&gt;0,'На банк Приват'!$AB$1,IF(DX348&gt;0,'На Укрсиб'!$V$1,0)))</f>
        <v>0</v>
      </c>
      <c r="EA348" s="207"/>
      <c r="EB348" s="207">
        <f t="shared" ca="1" si="524"/>
        <v>0</v>
      </c>
      <c r="EC348" s="207">
        <f t="shared" ca="1" si="525"/>
        <v>0</v>
      </c>
      <c r="ED348" s="207">
        <f t="shared" ca="1" si="556"/>
        <v>0</v>
      </c>
      <c r="EE348" s="207"/>
      <c r="EF348" s="219"/>
      <c r="EG348" s="219"/>
      <c r="EH348" s="219"/>
      <c r="EI348" s="219"/>
      <c r="EJ348" s="219"/>
      <c r="EK348" s="219"/>
      <c r="EL348" s="219"/>
      <c r="EM348" s="219">
        <f t="shared" si="526"/>
        <v>0</v>
      </c>
      <c r="EN348" s="219"/>
      <c r="EO348" s="219"/>
      <c r="EP348" s="219">
        <f t="shared" si="527"/>
        <v>0</v>
      </c>
      <c r="EQ348" s="219">
        <f t="shared" si="557"/>
        <v>0</v>
      </c>
      <c r="ER348" s="219">
        <f t="shared" si="558"/>
        <v>0</v>
      </c>
      <c r="ES348" s="219"/>
      <c r="ET348" s="219">
        <f t="shared" si="528"/>
        <v>0</v>
      </c>
      <c r="EU348" s="363">
        <f t="shared" si="559"/>
        <v>0</v>
      </c>
      <c r="EV348" s="219">
        <f t="shared" si="529"/>
        <v>0</v>
      </c>
      <c r="EW348" s="219">
        <f t="shared" ca="1" si="530"/>
        <v>0</v>
      </c>
      <c r="EX348" s="219">
        <f t="shared" ca="1" si="560"/>
        <v>0</v>
      </c>
      <c r="EY348" s="219">
        <f t="shared" ca="1" si="531"/>
        <v>0</v>
      </c>
      <c r="EZ348" s="220">
        <f ca="1">IF(AND(EW348,EX348=0)=0,0,IF(EW348&gt;0,'На банк Приват'!$AH$1,IF(EX348&gt;0,'На Укрсиб'!$AH$1,0)))</f>
        <v>0</v>
      </c>
      <c r="FA348" s="28">
        <f t="shared" ca="1" si="532"/>
        <v>0</v>
      </c>
      <c r="FB348" s="28">
        <f t="shared" ca="1" si="533"/>
        <v>0</v>
      </c>
      <c r="FC348" s="28">
        <f t="shared" ca="1" si="534"/>
        <v>0</v>
      </c>
      <c r="FD348" s="28">
        <f t="shared" ca="1" si="535"/>
        <v>0</v>
      </c>
      <c r="FE348" s="28">
        <f t="shared" ca="1" si="536"/>
        <v>337</v>
      </c>
      <c r="FF348">
        <f t="shared" si="537"/>
        <v>0</v>
      </c>
      <c r="FG348" s="531" t="s">
        <v>211</v>
      </c>
    </row>
    <row r="349" spans="1:163">
      <c r="A349" s="113"/>
      <c r="B349" s="113">
        <f t="shared" ca="1" si="490"/>
        <v>0</v>
      </c>
      <c r="C349" s="113">
        <f t="shared" ca="1" si="491"/>
        <v>0</v>
      </c>
      <c r="D349" s="113">
        <f t="shared" ca="1" si="488"/>
        <v>0</v>
      </c>
      <c r="E349" s="113">
        <f t="shared" si="492"/>
        <v>0</v>
      </c>
      <c r="F349" s="115"/>
      <c r="G349" s="209">
        <f t="shared" si="580"/>
        <v>0</v>
      </c>
      <c r="H349" s="209">
        <f t="shared" si="578"/>
        <v>0</v>
      </c>
      <c r="I349" s="209">
        <f t="shared" si="579"/>
        <v>0</v>
      </c>
      <c r="J349" s="209">
        <f t="shared" si="562"/>
        <v>0</v>
      </c>
      <c r="K349" s="209">
        <f t="shared" si="563"/>
        <v>0</v>
      </c>
      <c r="L349" s="209">
        <f t="shared" si="564"/>
        <v>0</v>
      </c>
      <c r="M349" s="209">
        <f t="shared" si="565"/>
        <v>0</v>
      </c>
      <c r="N349" s="209">
        <f t="shared" si="566"/>
        <v>0</v>
      </c>
      <c r="O349" s="209">
        <f t="shared" si="561"/>
        <v>0</v>
      </c>
      <c r="P349" s="211">
        <f t="shared" si="567"/>
        <v>0</v>
      </c>
      <c r="Q349" s="209">
        <f t="shared" si="568"/>
        <v>0</v>
      </c>
      <c r="R349" s="209">
        <f t="shared" si="569"/>
        <v>0</v>
      </c>
      <c r="S349" s="209">
        <f t="shared" si="570"/>
        <v>0</v>
      </c>
      <c r="T349" s="209">
        <f t="shared" si="571"/>
        <v>0</v>
      </c>
      <c r="U349" s="209">
        <f t="shared" si="572"/>
        <v>0</v>
      </c>
      <c r="V349" s="209">
        <f t="shared" si="573"/>
        <v>0</v>
      </c>
      <c r="W349" s="209">
        <f t="shared" ca="1" si="574"/>
        <v>0</v>
      </c>
      <c r="X349" s="209">
        <f t="shared" ca="1" si="575"/>
        <v>0</v>
      </c>
      <c r="Y349" s="209">
        <f t="shared" ca="1" si="576"/>
        <v>0</v>
      </c>
      <c r="Z349" s="210" t="str">
        <f t="shared" ca="1" si="493"/>
        <v xml:space="preserve">        </v>
      </c>
      <c r="AA349" s="185"/>
      <c r="AB349" s="185">
        <f t="shared" ca="1" si="494"/>
        <v>0</v>
      </c>
      <c r="AC349" s="185">
        <f t="shared" ca="1" si="495"/>
        <v>0</v>
      </c>
      <c r="AD349" s="185">
        <f t="shared" ca="1" si="538"/>
        <v>0</v>
      </c>
      <c r="AE349" s="185"/>
      <c r="AF349" s="211"/>
      <c r="AG349" s="211"/>
      <c r="AH349" s="211"/>
      <c r="AI349" s="211"/>
      <c r="AJ349" s="211"/>
      <c r="AK349" s="211"/>
      <c r="AL349" s="211"/>
      <c r="AM349" s="211"/>
      <c r="AN349" s="211"/>
      <c r="AO349" s="211"/>
      <c r="AP349" s="623">
        <f t="shared" si="496"/>
        <v>0</v>
      </c>
      <c r="AQ349" s="211">
        <f t="shared" si="539"/>
        <v>0</v>
      </c>
      <c r="AR349" s="211">
        <f t="shared" si="540"/>
        <v>0</v>
      </c>
      <c r="AS349" s="211"/>
      <c r="AT349" s="211">
        <f t="shared" si="497"/>
        <v>0</v>
      </c>
      <c r="AU349" s="358">
        <f t="shared" si="498"/>
        <v>0</v>
      </c>
      <c r="AV349" s="211">
        <f t="shared" si="499"/>
        <v>0</v>
      </c>
      <c r="AW349" s="211">
        <f t="shared" ca="1" si="500"/>
        <v>0</v>
      </c>
      <c r="AX349" s="211">
        <f t="shared" ca="1" si="577"/>
        <v>0</v>
      </c>
      <c r="AY349" s="211">
        <f t="shared" ca="1" si="501"/>
        <v>0</v>
      </c>
      <c r="AZ349" s="212">
        <f ca="1">IF(AND(AW349,AX349=0,AY349=0)=0,0,IF(AW349&gt;0,'На банк Приват'!$J$1,IF(AX349&gt;0,'На Укрсиб'!$J$1,0)))</f>
        <v>0</v>
      </c>
      <c r="BA349" s="191"/>
      <c r="BB349" s="191">
        <f t="shared" ca="1" si="502"/>
        <v>0</v>
      </c>
      <c r="BC349" s="191">
        <f t="shared" ca="1" si="503"/>
        <v>0</v>
      </c>
      <c r="BD349" s="191">
        <f t="shared" ca="1" si="541"/>
        <v>0</v>
      </c>
      <c r="BE349" s="191"/>
      <c r="BF349" s="213"/>
      <c r="BG349" s="213"/>
      <c r="BH349" s="213"/>
      <c r="BI349" s="213"/>
      <c r="BJ349" s="213"/>
      <c r="BK349" s="213"/>
      <c r="BL349" s="213"/>
      <c r="BM349" s="213"/>
      <c r="BN349" s="213"/>
      <c r="BO349" s="213"/>
      <c r="BP349" s="623">
        <f t="shared" si="504"/>
        <v>0</v>
      </c>
      <c r="BQ349" s="213">
        <f t="shared" si="542"/>
        <v>0</v>
      </c>
      <c r="BR349" s="213">
        <f t="shared" si="543"/>
        <v>0</v>
      </c>
      <c r="BS349" s="213"/>
      <c r="BT349" s="213">
        <f t="shared" si="505"/>
        <v>0</v>
      </c>
      <c r="BU349" s="362">
        <f t="shared" si="544"/>
        <v>0</v>
      </c>
      <c r="BV349" s="213">
        <f t="shared" si="506"/>
        <v>0</v>
      </c>
      <c r="BW349" s="213">
        <f t="shared" ca="1" si="507"/>
        <v>0</v>
      </c>
      <c r="BX349" s="213">
        <f t="shared" ca="1" si="545"/>
        <v>0</v>
      </c>
      <c r="BY349" s="213">
        <f t="shared" ca="1" si="508"/>
        <v>0</v>
      </c>
      <c r="BZ349" s="214">
        <f ca="1">IF(AND(BW349,BX349=0)=0,0,IF(BW349&gt;0,'На банк Приват'!$P$1,IF(BX349&gt;0,'На Укрсиб'!$P$1,0)))</f>
        <v>0</v>
      </c>
      <c r="CA349" s="198">
        <v>342</v>
      </c>
      <c r="CB349" s="198">
        <f t="shared" ca="1" si="509"/>
        <v>0</v>
      </c>
      <c r="CC349" s="198">
        <f t="shared" ca="1" si="510"/>
        <v>0</v>
      </c>
      <c r="CD349" s="198">
        <f t="shared" ca="1" si="546"/>
        <v>0</v>
      </c>
      <c r="CE349" s="198"/>
      <c r="CF349" s="215"/>
      <c r="CG349" s="215"/>
      <c r="CH349" s="215"/>
      <c r="CI349" s="215"/>
      <c r="CJ349" s="215"/>
      <c r="CK349" s="215"/>
      <c r="CL349" s="215"/>
      <c r="CM349" s="215">
        <f t="shared" si="581"/>
        <v>0</v>
      </c>
      <c r="CN349" s="215"/>
      <c r="CO349" s="215"/>
      <c r="CP349" s="215">
        <f t="shared" si="511"/>
        <v>0</v>
      </c>
      <c r="CQ349" s="215">
        <f t="shared" si="547"/>
        <v>0</v>
      </c>
      <c r="CR349" s="215">
        <f t="shared" si="548"/>
        <v>0</v>
      </c>
      <c r="CS349" s="215"/>
      <c r="CT349" s="215">
        <f t="shared" si="512"/>
        <v>0</v>
      </c>
      <c r="CU349" s="369">
        <f t="shared" si="513"/>
        <v>0</v>
      </c>
      <c r="CV349" s="215">
        <f t="shared" si="514"/>
        <v>0</v>
      </c>
      <c r="CW349" s="215">
        <f t="shared" ca="1" si="515"/>
        <v>0</v>
      </c>
      <c r="CX349" s="215">
        <f t="shared" ca="1" si="549"/>
        <v>0</v>
      </c>
      <c r="CY349" s="215">
        <f t="shared" ca="1" si="516"/>
        <v>0</v>
      </c>
      <c r="CZ349" s="216">
        <f ca="1">IF(AND(CW349,CX349=0)=0,0,IF(CW349&gt;0,'На банк Приват'!$V$1,IF(CX349&gt;0,'На Укрсиб'!$V$1,0)))</f>
        <v>0</v>
      </c>
      <c r="DA349" s="204"/>
      <c r="DB349" s="204">
        <f t="shared" ca="1" si="517"/>
        <v>0</v>
      </c>
      <c r="DC349" s="204">
        <f t="shared" ca="1" si="518"/>
        <v>0</v>
      </c>
      <c r="DD349" s="204">
        <f t="shared" ca="1" si="550"/>
        <v>0</v>
      </c>
      <c r="DE349" s="204"/>
      <c r="DF349" s="217"/>
      <c r="DG349" s="217"/>
      <c r="DH349" s="217"/>
      <c r="DI349" s="217"/>
      <c r="DJ349" s="217"/>
      <c r="DK349" s="217"/>
      <c r="DL349" s="217"/>
      <c r="DM349" s="217">
        <f t="shared" si="551"/>
        <v>0</v>
      </c>
      <c r="DN349" s="217"/>
      <c r="DO349" s="217"/>
      <c r="DP349" s="763">
        <f t="shared" si="519"/>
        <v>0</v>
      </c>
      <c r="DQ349" s="217">
        <f t="shared" si="552"/>
        <v>0</v>
      </c>
      <c r="DR349" s="217">
        <f t="shared" si="553"/>
        <v>0</v>
      </c>
      <c r="DS349" s="217"/>
      <c r="DT349" s="217">
        <f t="shared" si="520"/>
        <v>0</v>
      </c>
      <c r="DU349" s="366">
        <f t="shared" si="554"/>
        <v>0</v>
      </c>
      <c r="DV349" s="217">
        <f t="shared" si="521"/>
        <v>0</v>
      </c>
      <c r="DW349" s="217">
        <f t="shared" ca="1" si="522"/>
        <v>0</v>
      </c>
      <c r="DX349" s="217">
        <f t="shared" ca="1" si="555"/>
        <v>0</v>
      </c>
      <c r="DY349" s="217">
        <f t="shared" ca="1" si="523"/>
        <v>0</v>
      </c>
      <c r="DZ349" s="218">
        <f ca="1">IF(AND(DW349,DX349=0)=0,0,IF(DW349&gt;0,'На банк Приват'!$AB$1,IF(DX349&gt;0,'На Укрсиб'!$V$1,0)))</f>
        <v>0</v>
      </c>
      <c r="EA349" s="207"/>
      <c r="EB349" s="207">
        <f t="shared" ca="1" si="524"/>
        <v>0</v>
      </c>
      <c r="EC349" s="207">
        <f t="shared" ca="1" si="525"/>
        <v>0</v>
      </c>
      <c r="ED349" s="207">
        <f t="shared" ca="1" si="556"/>
        <v>0</v>
      </c>
      <c r="EE349" s="207"/>
      <c r="EF349" s="219"/>
      <c r="EG349" s="219"/>
      <c r="EH349" s="219"/>
      <c r="EI349" s="219"/>
      <c r="EJ349" s="219"/>
      <c r="EK349" s="219"/>
      <c r="EL349" s="219"/>
      <c r="EM349" s="219">
        <f t="shared" si="526"/>
        <v>0</v>
      </c>
      <c r="EN349" s="219"/>
      <c r="EO349" s="219"/>
      <c r="EP349" s="219">
        <f t="shared" si="527"/>
        <v>0</v>
      </c>
      <c r="EQ349" s="219">
        <f t="shared" si="557"/>
        <v>0</v>
      </c>
      <c r="ER349" s="219">
        <f t="shared" si="558"/>
        <v>0</v>
      </c>
      <c r="ES349" s="219"/>
      <c r="ET349" s="219">
        <f t="shared" si="528"/>
        <v>0</v>
      </c>
      <c r="EU349" s="363">
        <f t="shared" si="559"/>
        <v>0</v>
      </c>
      <c r="EV349" s="219">
        <f t="shared" si="529"/>
        <v>0</v>
      </c>
      <c r="EW349" s="219">
        <f t="shared" ca="1" si="530"/>
        <v>0</v>
      </c>
      <c r="EX349" s="219">
        <f t="shared" ca="1" si="560"/>
        <v>0</v>
      </c>
      <c r="EY349" s="219">
        <f t="shared" ca="1" si="531"/>
        <v>0</v>
      </c>
      <c r="EZ349" s="220">
        <f ca="1">IF(AND(EW349,EX349=0)=0,0,IF(EW349&gt;0,'На банк Приват'!$AH$1,IF(EX349&gt;0,'На Укрсиб'!$AH$1,0)))</f>
        <v>0</v>
      </c>
      <c r="FA349" s="28">
        <f t="shared" ca="1" si="532"/>
        <v>0</v>
      </c>
      <c r="FB349" s="28">
        <f t="shared" ca="1" si="533"/>
        <v>0</v>
      </c>
      <c r="FC349" s="28">
        <f t="shared" ca="1" si="534"/>
        <v>0</v>
      </c>
      <c r="FD349" s="28">
        <f t="shared" ca="1" si="535"/>
        <v>0</v>
      </c>
      <c r="FE349" s="28">
        <f t="shared" ca="1" si="536"/>
        <v>338</v>
      </c>
      <c r="FF349">
        <f t="shared" si="537"/>
        <v>0</v>
      </c>
      <c r="FG349" s="531" t="s">
        <v>212</v>
      </c>
    </row>
    <row r="350" spans="1:163">
      <c r="A350" s="113"/>
      <c r="B350" s="113">
        <f t="shared" ca="1" si="490"/>
        <v>0</v>
      </c>
      <c r="C350" s="113">
        <f t="shared" ca="1" si="491"/>
        <v>0</v>
      </c>
      <c r="D350" s="113">
        <f t="shared" ca="1" si="488"/>
        <v>0</v>
      </c>
      <c r="E350" s="113">
        <f t="shared" si="492"/>
        <v>0</v>
      </c>
      <c r="F350" s="115"/>
      <c r="G350" s="209">
        <f t="shared" si="580"/>
        <v>0</v>
      </c>
      <c r="H350" s="209">
        <f t="shared" si="578"/>
        <v>0</v>
      </c>
      <c r="I350" s="209">
        <f t="shared" si="579"/>
        <v>0</v>
      </c>
      <c r="J350" s="209">
        <f t="shared" si="562"/>
        <v>0</v>
      </c>
      <c r="K350" s="209">
        <f t="shared" si="563"/>
        <v>0</v>
      </c>
      <c r="L350" s="209">
        <f t="shared" si="564"/>
        <v>0</v>
      </c>
      <c r="M350" s="209">
        <f t="shared" si="565"/>
        <v>0</v>
      </c>
      <c r="N350" s="209">
        <f t="shared" si="566"/>
        <v>0</v>
      </c>
      <c r="O350" s="209">
        <f t="shared" si="561"/>
        <v>0</v>
      </c>
      <c r="P350" s="211">
        <f t="shared" si="567"/>
        <v>0</v>
      </c>
      <c r="Q350" s="209">
        <f t="shared" si="568"/>
        <v>0</v>
      </c>
      <c r="R350" s="209">
        <f t="shared" si="569"/>
        <v>0</v>
      </c>
      <c r="S350" s="209">
        <f t="shared" si="570"/>
        <v>0</v>
      </c>
      <c r="T350" s="209">
        <f t="shared" si="571"/>
        <v>0</v>
      </c>
      <c r="U350" s="209">
        <f t="shared" si="572"/>
        <v>0</v>
      </c>
      <c r="V350" s="209">
        <f t="shared" si="573"/>
        <v>0</v>
      </c>
      <c r="W350" s="209">
        <f t="shared" ca="1" si="574"/>
        <v>0</v>
      </c>
      <c r="X350" s="209">
        <f t="shared" ca="1" si="575"/>
        <v>0</v>
      </c>
      <c r="Y350" s="209">
        <f t="shared" ca="1" si="576"/>
        <v>0</v>
      </c>
      <c r="Z350" s="210" t="str">
        <f t="shared" ca="1" si="493"/>
        <v xml:space="preserve">        </v>
      </c>
      <c r="AA350" s="185"/>
      <c r="AB350" s="185">
        <f t="shared" ca="1" si="494"/>
        <v>0</v>
      </c>
      <c r="AC350" s="185">
        <f t="shared" ca="1" si="495"/>
        <v>0</v>
      </c>
      <c r="AD350" s="185">
        <f t="shared" ca="1" si="538"/>
        <v>0</v>
      </c>
      <c r="AE350" s="185"/>
      <c r="AF350" s="211"/>
      <c r="AG350" s="211"/>
      <c r="AH350" s="211"/>
      <c r="AI350" s="211"/>
      <c r="AJ350" s="211"/>
      <c r="AK350" s="211"/>
      <c r="AL350" s="211"/>
      <c r="AM350" s="211"/>
      <c r="AN350" s="211"/>
      <c r="AO350" s="211"/>
      <c r="AP350" s="623">
        <f t="shared" si="496"/>
        <v>0</v>
      </c>
      <c r="AQ350" s="211">
        <f t="shared" si="539"/>
        <v>0</v>
      </c>
      <c r="AR350" s="211">
        <f t="shared" si="540"/>
        <v>0</v>
      </c>
      <c r="AS350" s="211"/>
      <c r="AT350" s="211">
        <f t="shared" si="497"/>
        <v>0</v>
      </c>
      <c r="AU350" s="358">
        <f t="shared" si="498"/>
        <v>0</v>
      </c>
      <c r="AV350" s="211">
        <f t="shared" si="499"/>
        <v>0</v>
      </c>
      <c r="AW350" s="211">
        <f t="shared" ca="1" si="500"/>
        <v>0</v>
      </c>
      <c r="AX350" s="211">
        <f t="shared" ca="1" si="577"/>
        <v>0</v>
      </c>
      <c r="AY350" s="211">
        <f t="shared" ca="1" si="501"/>
        <v>0</v>
      </c>
      <c r="AZ350" s="212">
        <f ca="1">IF(AND(AW350,AX350=0,AY350=0)=0,0,IF(AW350&gt;0,'На банк Приват'!$J$1,IF(AX350&gt;0,'На Укрсиб'!J343,0)))</f>
        <v>0</v>
      </c>
      <c r="BA350" s="191"/>
      <c r="BB350" s="191">
        <f t="shared" ca="1" si="502"/>
        <v>0</v>
      </c>
      <c r="BC350" s="191">
        <f t="shared" ca="1" si="503"/>
        <v>0</v>
      </c>
      <c r="BD350" s="191">
        <f t="shared" ca="1" si="541"/>
        <v>0</v>
      </c>
      <c r="BE350" s="191"/>
      <c r="BF350" s="213"/>
      <c r="BG350" s="213"/>
      <c r="BH350" s="213"/>
      <c r="BI350" s="213"/>
      <c r="BJ350" s="213"/>
      <c r="BK350" s="213"/>
      <c r="BL350" s="213"/>
      <c r="BM350" s="213"/>
      <c r="BN350" s="213"/>
      <c r="BO350" s="213"/>
      <c r="BP350" s="623">
        <f t="shared" si="504"/>
        <v>0</v>
      </c>
      <c r="BQ350" s="213">
        <f t="shared" si="542"/>
        <v>0</v>
      </c>
      <c r="BR350" s="213">
        <f t="shared" si="543"/>
        <v>0</v>
      </c>
      <c r="BS350" s="213"/>
      <c r="BT350" s="213">
        <f t="shared" si="505"/>
        <v>0</v>
      </c>
      <c r="BU350" s="362">
        <f t="shared" si="544"/>
        <v>0</v>
      </c>
      <c r="BV350" s="213">
        <f t="shared" si="506"/>
        <v>0</v>
      </c>
      <c r="BW350" s="213">
        <f t="shared" ca="1" si="507"/>
        <v>0</v>
      </c>
      <c r="BX350" s="213">
        <f t="shared" ca="1" si="545"/>
        <v>0</v>
      </c>
      <c r="BY350" s="213">
        <f t="shared" ca="1" si="508"/>
        <v>0</v>
      </c>
      <c r="BZ350" s="214">
        <f ca="1">IF(AND(BW350,BX350=0)=0,0,IF(BW350&gt;0,'На банк Приват'!$P$1,IF(BX350&gt;0,'На Укрсиб'!$P$1,0)))</f>
        <v>0</v>
      </c>
      <c r="CA350" s="198">
        <v>343</v>
      </c>
      <c r="CB350" s="198">
        <f t="shared" ca="1" si="509"/>
        <v>0</v>
      </c>
      <c r="CC350" s="198">
        <f t="shared" ca="1" si="510"/>
        <v>0</v>
      </c>
      <c r="CD350" s="198">
        <f t="shared" ca="1" si="546"/>
        <v>0</v>
      </c>
      <c r="CE350" s="198"/>
      <c r="CF350" s="215"/>
      <c r="CG350" s="215"/>
      <c r="CH350" s="215"/>
      <c r="CI350" s="215"/>
      <c r="CJ350" s="215"/>
      <c r="CK350" s="215"/>
      <c r="CL350" s="215"/>
      <c r="CM350" s="215">
        <f t="shared" si="581"/>
        <v>0</v>
      </c>
      <c r="CN350" s="215"/>
      <c r="CO350" s="215"/>
      <c r="CP350" s="215">
        <f t="shared" si="511"/>
        <v>0</v>
      </c>
      <c r="CQ350" s="215">
        <f t="shared" si="547"/>
        <v>0</v>
      </c>
      <c r="CR350" s="215">
        <f t="shared" si="548"/>
        <v>0</v>
      </c>
      <c r="CS350" s="215"/>
      <c r="CT350" s="215">
        <f t="shared" si="512"/>
        <v>0</v>
      </c>
      <c r="CU350" s="369">
        <f t="shared" si="513"/>
        <v>0</v>
      </c>
      <c r="CV350" s="215">
        <f t="shared" si="514"/>
        <v>0</v>
      </c>
      <c r="CW350" s="215">
        <f t="shared" ca="1" si="515"/>
        <v>0</v>
      </c>
      <c r="CX350" s="215">
        <f t="shared" ca="1" si="549"/>
        <v>0</v>
      </c>
      <c r="CY350" s="215">
        <f t="shared" ca="1" si="516"/>
        <v>0</v>
      </c>
      <c r="CZ350" s="216">
        <f ca="1">IF(AND(CW350,CX350=0)=0,0,IF(CW350&gt;0,'На банк Приват'!$V$1,IF(CX350&gt;0,'На Укрсиб'!$V$1,0)))</f>
        <v>0</v>
      </c>
      <c r="DA350" s="204"/>
      <c r="DB350" s="204">
        <f t="shared" ca="1" si="517"/>
        <v>0</v>
      </c>
      <c r="DC350" s="204">
        <f t="shared" ca="1" si="518"/>
        <v>0</v>
      </c>
      <c r="DD350" s="204">
        <f t="shared" ca="1" si="550"/>
        <v>0</v>
      </c>
      <c r="DE350" s="204"/>
      <c r="DF350" s="217"/>
      <c r="DG350" s="217"/>
      <c r="DH350" s="217"/>
      <c r="DI350" s="217"/>
      <c r="DJ350" s="217"/>
      <c r="DK350" s="217"/>
      <c r="DL350" s="217"/>
      <c r="DM350" s="217">
        <f t="shared" si="551"/>
        <v>0</v>
      </c>
      <c r="DN350" s="217"/>
      <c r="DO350" s="217"/>
      <c r="DP350" s="763">
        <f t="shared" si="519"/>
        <v>0</v>
      </c>
      <c r="DQ350" s="217">
        <f t="shared" si="552"/>
        <v>0</v>
      </c>
      <c r="DR350" s="217">
        <f t="shared" si="553"/>
        <v>0</v>
      </c>
      <c r="DS350" s="217"/>
      <c r="DT350" s="217">
        <f t="shared" si="520"/>
        <v>0</v>
      </c>
      <c r="DU350" s="366">
        <f t="shared" si="554"/>
        <v>0</v>
      </c>
      <c r="DV350" s="217">
        <f t="shared" si="521"/>
        <v>0</v>
      </c>
      <c r="DW350" s="217">
        <f t="shared" ca="1" si="522"/>
        <v>0</v>
      </c>
      <c r="DX350" s="217">
        <f t="shared" ca="1" si="555"/>
        <v>0</v>
      </c>
      <c r="DY350" s="217">
        <f t="shared" ca="1" si="523"/>
        <v>0</v>
      </c>
      <c r="DZ350" s="218">
        <f ca="1">IF(AND(DW350,DX350=0)=0,0,IF(DW350&gt;0,'На банк Приват'!$AB$1,IF(DX350&gt;0,'На Укрсиб'!$V$1,0)))</f>
        <v>0</v>
      </c>
      <c r="EA350" s="207"/>
      <c r="EB350" s="207">
        <f t="shared" ca="1" si="524"/>
        <v>0</v>
      </c>
      <c r="EC350" s="207">
        <f t="shared" ca="1" si="525"/>
        <v>0</v>
      </c>
      <c r="ED350" s="207">
        <f t="shared" ca="1" si="556"/>
        <v>0</v>
      </c>
      <c r="EE350" s="207"/>
      <c r="EF350" s="219"/>
      <c r="EG350" s="219"/>
      <c r="EH350" s="219"/>
      <c r="EI350" s="219"/>
      <c r="EJ350" s="219"/>
      <c r="EK350" s="219"/>
      <c r="EL350" s="219"/>
      <c r="EM350" s="219">
        <f t="shared" si="526"/>
        <v>0</v>
      </c>
      <c r="EN350" s="219"/>
      <c r="EO350" s="219"/>
      <c r="EP350" s="219">
        <f t="shared" si="527"/>
        <v>0</v>
      </c>
      <c r="EQ350" s="219">
        <f t="shared" si="557"/>
        <v>0</v>
      </c>
      <c r="ER350" s="219">
        <f t="shared" si="558"/>
        <v>0</v>
      </c>
      <c r="ES350" s="219"/>
      <c r="ET350" s="219">
        <f t="shared" si="528"/>
        <v>0</v>
      </c>
      <c r="EU350" s="363">
        <f t="shared" si="559"/>
        <v>0</v>
      </c>
      <c r="EV350" s="219">
        <f t="shared" si="529"/>
        <v>0</v>
      </c>
      <c r="EW350" s="219">
        <f t="shared" ca="1" si="530"/>
        <v>0</v>
      </c>
      <c r="EX350" s="219">
        <f t="shared" ca="1" si="560"/>
        <v>0</v>
      </c>
      <c r="EY350" s="219">
        <f t="shared" ca="1" si="531"/>
        <v>0</v>
      </c>
      <c r="EZ350" s="220">
        <f ca="1">IF(AND(EW350,EX350=0)=0,0,IF(EW350&gt;0,'На банк Приват'!$AH$1,IF(EX350&gt;0,'На Укрсиб'!$AH$1,0)))</f>
        <v>0</v>
      </c>
      <c r="FA350" s="28">
        <f t="shared" ca="1" si="532"/>
        <v>0</v>
      </c>
      <c r="FB350" s="28">
        <f t="shared" ca="1" si="533"/>
        <v>0</v>
      </c>
      <c r="FC350" s="28">
        <f t="shared" ca="1" si="534"/>
        <v>0</v>
      </c>
      <c r="FD350" s="28">
        <f t="shared" ca="1" si="535"/>
        <v>0</v>
      </c>
      <c r="FE350" s="28">
        <f t="shared" ca="1" si="536"/>
        <v>339</v>
      </c>
      <c r="FF350">
        <f t="shared" si="537"/>
        <v>0</v>
      </c>
      <c r="FG350" s="531" t="s">
        <v>336</v>
      </c>
    </row>
    <row r="351" spans="1:163">
      <c r="A351" s="113"/>
      <c r="B351" s="113">
        <f t="shared" ca="1" si="490"/>
        <v>0</v>
      </c>
      <c r="C351" s="113">
        <f t="shared" ca="1" si="491"/>
        <v>0</v>
      </c>
      <c r="D351" s="113">
        <f t="shared" ca="1" si="488"/>
        <v>0</v>
      </c>
      <c r="E351" s="113">
        <f t="shared" si="492"/>
        <v>0</v>
      </c>
      <c r="F351" s="115"/>
      <c r="G351" s="209">
        <f t="shared" si="580"/>
        <v>0</v>
      </c>
      <c r="H351" s="209">
        <f t="shared" si="578"/>
        <v>0</v>
      </c>
      <c r="I351" s="209">
        <f t="shared" si="579"/>
        <v>0</v>
      </c>
      <c r="J351" s="209">
        <f t="shared" si="562"/>
        <v>0</v>
      </c>
      <c r="K351" s="209">
        <f t="shared" si="563"/>
        <v>0</v>
      </c>
      <c r="L351" s="209">
        <f t="shared" si="564"/>
        <v>0</v>
      </c>
      <c r="M351" s="209">
        <f t="shared" si="565"/>
        <v>0</v>
      </c>
      <c r="N351" s="209">
        <f t="shared" si="566"/>
        <v>0</v>
      </c>
      <c r="O351" s="209">
        <f t="shared" si="561"/>
        <v>0</v>
      </c>
      <c r="P351" s="211">
        <f t="shared" si="567"/>
        <v>0</v>
      </c>
      <c r="Q351" s="209">
        <f t="shared" si="568"/>
        <v>0</v>
      </c>
      <c r="R351" s="209">
        <f t="shared" si="569"/>
        <v>0</v>
      </c>
      <c r="S351" s="209">
        <f t="shared" si="570"/>
        <v>0</v>
      </c>
      <c r="T351" s="209">
        <f t="shared" si="571"/>
        <v>0</v>
      </c>
      <c r="U351" s="209">
        <f t="shared" si="572"/>
        <v>0</v>
      </c>
      <c r="V351" s="209">
        <f t="shared" si="573"/>
        <v>0</v>
      </c>
      <c r="W351" s="209">
        <f t="shared" ca="1" si="574"/>
        <v>0</v>
      </c>
      <c r="X351" s="209">
        <f t="shared" ca="1" si="575"/>
        <v>0</v>
      </c>
      <c r="Y351" s="209">
        <f t="shared" ca="1" si="576"/>
        <v>0</v>
      </c>
      <c r="Z351" s="210" t="str">
        <f t="shared" ca="1" si="493"/>
        <v xml:space="preserve">        </v>
      </c>
      <c r="AA351" s="185"/>
      <c r="AB351" s="185">
        <f t="shared" ca="1" si="494"/>
        <v>0</v>
      </c>
      <c r="AC351" s="185">
        <f t="shared" ca="1" si="495"/>
        <v>0</v>
      </c>
      <c r="AD351" s="185">
        <f t="shared" ca="1" si="538"/>
        <v>0</v>
      </c>
      <c r="AE351" s="185"/>
      <c r="AF351" s="211"/>
      <c r="AG351" s="211"/>
      <c r="AH351" s="211"/>
      <c r="AI351" s="211"/>
      <c r="AJ351" s="211"/>
      <c r="AK351" s="211"/>
      <c r="AL351" s="211"/>
      <c r="AM351" s="211"/>
      <c r="AN351" s="211"/>
      <c r="AO351" s="211"/>
      <c r="AP351" s="623">
        <f t="shared" si="496"/>
        <v>0</v>
      </c>
      <c r="AQ351" s="211">
        <f t="shared" si="539"/>
        <v>0</v>
      </c>
      <c r="AR351" s="211">
        <f t="shared" si="540"/>
        <v>0</v>
      </c>
      <c r="AS351" s="211"/>
      <c r="AT351" s="211">
        <f t="shared" si="497"/>
        <v>0</v>
      </c>
      <c r="AU351" s="358">
        <f t="shared" si="498"/>
        <v>0</v>
      </c>
      <c r="AV351" s="211">
        <f t="shared" si="499"/>
        <v>0</v>
      </c>
      <c r="AW351" s="211">
        <f t="shared" ca="1" si="500"/>
        <v>0</v>
      </c>
      <c r="AX351" s="211">
        <f t="shared" ca="1" si="577"/>
        <v>0</v>
      </c>
      <c r="AY351" s="211">
        <f t="shared" ca="1" si="501"/>
        <v>0</v>
      </c>
      <c r="AZ351" s="212">
        <f ca="1">IF(AND(AW351,AX351=0,AY351=0)=0,0,IF(AW351&gt;0,'На банк Приват'!$J$1,IF(AX351&gt;0,'На Укрсиб'!J344,0)))</f>
        <v>0</v>
      </c>
      <c r="BA351" s="191"/>
      <c r="BB351" s="191">
        <f t="shared" ca="1" si="502"/>
        <v>0</v>
      </c>
      <c r="BC351" s="191">
        <f t="shared" ca="1" si="503"/>
        <v>0</v>
      </c>
      <c r="BD351" s="191">
        <f t="shared" ca="1" si="541"/>
        <v>0</v>
      </c>
      <c r="BE351" s="191"/>
      <c r="BF351" s="213"/>
      <c r="BG351" s="213"/>
      <c r="BH351" s="213"/>
      <c r="BI351" s="213"/>
      <c r="BJ351" s="213"/>
      <c r="BK351" s="213"/>
      <c r="BL351" s="213"/>
      <c r="BM351" s="213"/>
      <c r="BN351" s="213"/>
      <c r="BO351" s="213"/>
      <c r="BP351" s="623">
        <f t="shared" si="504"/>
        <v>0</v>
      </c>
      <c r="BQ351" s="213">
        <f t="shared" si="542"/>
        <v>0</v>
      </c>
      <c r="BR351" s="213">
        <f t="shared" si="543"/>
        <v>0</v>
      </c>
      <c r="BS351" s="213"/>
      <c r="BT351" s="213">
        <f t="shared" si="505"/>
        <v>0</v>
      </c>
      <c r="BU351" s="362">
        <f t="shared" si="544"/>
        <v>0</v>
      </c>
      <c r="BV351" s="213">
        <f t="shared" si="506"/>
        <v>0</v>
      </c>
      <c r="BW351" s="213">
        <f t="shared" ca="1" si="507"/>
        <v>0</v>
      </c>
      <c r="BX351" s="213">
        <f t="shared" ca="1" si="545"/>
        <v>0</v>
      </c>
      <c r="BY351" s="213">
        <f t="shared" ca="1" si="508"/>
        <v>0</v>
      </c>
      <c r="BZ351" s="214">
        <f ca="1">IF(AND(BW351,BX351=0)=0,0,IF(BW351&gt;0,'На банк Приват'!$P$1,IF(BX351&gt;0,'На Укрсиб'!$P$1,0)))</f>
        <v>0</v>
      </c>
      <c r="CA351" s="198">
        <v>344</v>
      </c>
      <c r="CB351" s="198">
        <f t="shared" ca="1" si="509"/>
        <v>0</v>
      </c>
      <c r="CC351" s="198">
        <f t="shared" ca="1" si="510"/>
        <v>0</v>
      </c>
      <c r="CD351" s="198">
        <f t="shared" ca="1" si="546"/>
        <v>0</v>
      </c>
      <c r="CE351" s="198"/>
      <c r="CF351" s="215"/>
      <c r="CG351" s="215"/>
      <c r="CH351" s="215"/>
      <c r="CI351" s="215"/>
      <c r="CJ351" s="215"/>
      <c r="CK351" s="215"/>
      <c r="CL351" s="215"/>
      <c r="CM351" s="215">
        <f t="shared" si="581"/>
        <v>0</v>
      </c>
      <c r="CN351" s="215"/>
      <c r="CO351" s="215"/>
      <c r="CP351" s="215">
        <f t="shared" si="511"/>
        <v>0</v>
      </c>
      <c r="CQ351" s="215">
        <f t="shared" si="547"/>
        <v>0</v>
      </c>
      <c r="CR351" s="215">
        <f t="shared" si="548"/>
        <v>0</v>
      </c>
      <c r="CS351" s="215"/>
      <c r="CT351" s="215">
        <f t="shared" si="512"/>
        <v>0</v>
      </c>
      <c r="CU351" s="369">
        <f t="shared" si="513"/>
        <v>0</v>
      </c>
      <c r="CV351" s="215">
        <f t="shared" si="514"/>
        <v>0</v>
      </c>
      <c r="CW351" s="215">
        <f t="shared" ca="1" si="515"/>
        <v>0</v>
      </c>
      <c r="CX351" s="215">
        <f t="shared" ca="1" si="549"/>
        <v>0</v>
      </c>
      <c r="CY351" s="215">
        <f t="shared" ca="1" si="516"/>
        <v>0</v>
      </c>
      <c r="CZ351" s="216">
        <f ca="1">IF(AND(CW351,CX351=0)=0,0,IF(CW351&gt;0,'На банк Приват'!$V$1,IF(CX351&gt;0,'На Укрсиб'!$V$1,0)))</f>
        <v>0</v>
      </c>
      <c r="DA351" s="204"/>
      <c r="DB351" s="204">
        <f t="shared" ca="1" si="517"/>
        <v>0</v>
      </c>
      <c r="DC351" s="204">
        <f t="shared" ca="1" si="518"/>
        <v>0</v>
      </c>
      <c r="DD351" s="204">
        <f t="shared" ca="1" si="550"/>
        <v>0</v>
      </c>
      <c r="DE351" s="204"/>
      <c r="DF351" s="217"/>
      <c r="DG351" s="217"/>
      <c r="DH351" s="217"/>
      <c r="DI351" s="217"/>
      <c r="DJ351" s="217"/>
      <c r="DK351" s="217"/>
      <c r="DL351" s="217"/>
      <c r="DM351" s="217">
        <f t="shared" si="551"/>
        <v>0</v>
      </c>
      <c r="DN351" s="217"/>
      <c r="DO351" s="217"/>
      <c r="DP351" s="763">
        <f t="shared" si="519"/>
        <v>0</v>
      </c>
      <c r="DQ351" s="217">
        <f t="shared" si="552"/>
        <v>0</v>
      </c>
      <c r="DR351" s="217">
        <f t="shared" si="553"/>
        <v>0</v>
      </c>
      <c r="DS351" s="217"/>
      <c r="DT351" s="217">
        <f t="shared" si="520"/>
        <v>0</v>
      </c>
      <c r="DU351" s="366">
        <f t="shared" si="554"/>
        <v>0</v>
      </c>
      <c r="DV351" s="217">
        <f t="shared" si="521"/>
        <v>0</v>
      </c>
      <c r="DW351" s="217">
        <f t="shared" ca="1" si="522"/>
        <v>0</v>
      </c>
      <c r="DX351" s="217">
        <f t="shared" ca="1" si="555"/>
        <v>0</v>
      </c>
      <c r="DY351" s="217">
        <f t="shared" ca="1" si="523"/>
        <v>0</v>
      </c>
      <c r="DZ351" s="218">
        <f ca="1">IF(AND(DW351,DX351=0)=0,0,IF(DW351&gt;0,'На банк Приват'!$AB$1,IF(DX351&gt;0,'На Укрсиб'!$V$1,0)))</f>
        <v>0</v>
      </c>
      <c r="EA351" s="207"/>
      <c r="EB351" s="207">
        <f t="shared" ca="1" si="524"/>
        <v>0</v>
      </c>
      <c r="EC351" s="207">
        <f t="shared" ca="1" si="525"/>
        <v>0</v>
      </c>
      <c r="ED351" s="207">
        <f t="shared" ca="1" si="556"/>
        <v>0</v>
      </c>
      <c r="EE351" s="207"/>
      <c r="EF351" s="219"/>
      <c r="EG351" s="219"/>
      <c r="EH351" s="219"/>
      <c r="EI351" s="219"/>
      <c r="EJ351" s="219"/>
      <c r="EK351" s="219"/>
      <c r="EL351" s="219"/>
      <c r="EM351" s="219">
        <f t="shared" si="526"/>
        <v>0</v>
      </c>
      <c r="EN351" s="219"/>
      <c r="EO351" s="219"/>
      <c r="EP351" s="219">
        <f t="shared" si="527"/>
        <v>0</v>
      </c>
      <c r="EQ351" s="219">
        <f t="shared" si="557"/>
        <v>0</v>
      </c>
      <c r="ER351" s="219">
        <f t="shared" si="558"/>
        <v>0</v>
      </c>
      <c r="ES351" s="219"/>
      <c r="ET351" s="219">
        <f t="shared" si="528"/>
        <v>0</v>
      </c>
      <c r="EU351" s="363">
        <f t="shared" si="559"/>
        <v>0</v>
      </c>
      <c r="EV351" s="219">
        <f t="shared" si="529"/>
        <v>0</v>
      </c>
      <c r="EW351" s="219">
        <f t="shared" ca="1" si="530"/>
        <v>0</v>
      </c>
      <c r="EX351" s="219">
        <f t="shared" ca="1" si="560"/>
        <v>0</v>
      </c>
      <c r="EY351" s="219">
        <f t="shared" ca="1" si="531"/>
        <v>0</v>
      </c>
      <c r="EZ351" s="220">
        <f ca="1">IF(AND(EW351,EX351=0)=0,0,IF(EW351&gt;0,'На банк Приват'!$AH$1,IF(EX351&gt;0,'На Укрсиб'!$AH$1,0)))</f>
        <v>0</v>
      </c>
      <c r="FA351" s="28">
        <f t="shared" ca="1" si="532"/>
        <v>0</v>
      </c>
      <c r="FB351" s="28">
        <f t="shared" ca="1" si="533"/>
        <v>0</v>
      </c>
      <c r="FC351" s="28">
        <f t="shared" ca="1" si="534"/>
        <v>0</v>
      </c>
      <c r="FD351" s="28">
        <f t="shared" ca="1" si="535"/>
        <v>0</v>
      </c>
      <c r="FE351" s="28">
        <f t="shared" ca="1" si="536"/>
        <v>340</v>
      </c>
      <c r="FF351">
        <f t="shared" si="537"/>
        <v>0</v>
      </c>
      <c r="FG351" s="531" t="s">
        <v>246</v>
      </c>
    </row>
    <row r="352" spans="1:163">
      <c r="A352" s="113"/>
      <c r="B352" s="113">
        <f t="shared" ca="1" si="490"/>
        <v>0</v>
      </c>
      <c r="C352" s="113">
        <f t="shared" ca="1" si="491"/>
        <v>0</v>
      </c>
      <c r="D352" s="113">
        <f t="shared" ca="1" si="488"/>
        <v>0</v>
      </c>
      <c r="E352" s="113">
        <f t="shared" si="492"/>
        <v>0</v>
      </c>
      <c r="F352" s="115"/>
      <c r="G352" s="209">
        <f t="shared" si="580"/>
        <v>0</v>
      </c>
      <c r="H352" s="209">
        <f t="shared" si="578"/>
        <v>0</v>
      </c>
      <c r="I352" s="209">
        <f t="shared" si="579"/>
        <v>0</v>
      </c>
      <c r="J352" s="209">
        <f t="shared" si="562"/>
        <v>0</v>
      </c>
      <c r="K352" s="209">
        <f t="shared" si="563"/>
        <v>0</v>
      </c>
      <c r="L352" s="209">
        <f t="shared" si="564"/>
        <v>0</v>
      </c>
      <c r="M352" s="209">
        <f t="shared" si="565"/>
        <v>0</v>
      </c>
      <c r="N352" s="209">
        <f t="shared" si="566"/>
        <v>0</v>
      </c>
      <c r="O352" s="209">
        <f t="shared" si="561"/>
        <v>0</v>
      </c>
      <c r="P352" s="211">
        <f t="shared" si="567"/>
        <v>0</v>
      </c>
      <c r="Q352" s="209">
        <f t="shared" si="568"/>
        <v>0</v>
      </c>
      <c r="R352" s="209">
        <f t="shared" si="569"/>
        <v>0</v>
      </c>
      <c r="S352" s="209">
        <f t="shared" si="570"/>
        <v>0</v>
      </c>
      <c r="T352" s="209">
        <f t="shared" si="571"/>
        <v>0</v>
      </c>
      <c r="U352" s="209">
        <f t="shared" si="572"/>
        <v>0</v>
      </c>
      <c r="V352" s="209">
        <f t="shared" si="573"/>
        <v>0</v>
      </c>
      <c r="W352" s="209">
        <f t="shared" ca="1" si="574"/>
        <v>0</v>
      </c>
      <c r="X352" s="209">
        <f t="shared" ca="1" si="575"/>
        <v>0</v>
      </c>
      <c r="Y352" s="209">
        <f t="shared" ca="1" si="576"/>
        <v>0</v>
      </c>
      <c r="Z352" s="210" t="str">
        <f t="shared" ca="1" si="493"/>
        <v xml:space="preserve">        </v>
      </c>
      <c r="AA352" s="185"/>
      <c r="AB352" s="185">
        <f t="shared" ca="1" si="494"/>
        <v>0</v>
      </c>
      <c r="AC352" s="185">
        <f t="shared" ca="1" si="495"/>
        <v>0</v>
      </c>
      <c r="AD352" s="185">
        <f t="shared" ca="1" si="538"/>
        <v>0</v>
      </c>
      <c r="AE352" s="185"/>
      <c r="AF352" s="211"/>
      <c r="AG352" s="211"/>
      <c r="AH352" s="211"/>
      <c r="AI352" s="211"/>
      <c r="AJ352" s="211"/>
      <c r="AK352" s="211"/>
      <c r="AL352" s="211"/>
      <c r="AM352" s="211"/>
      <c r="AN352" s="211"/>
      <c r="AO352" s="211"/>
      <c r="AP352" s="623">
        <f t="shared" si="496"/>
        <v>0</v>
      </c>
      <c r="AQ352" s="211">
        <f t="shared" si="539"/>
        <v>0</v>
      </c>
      <c r="AR352" s="211">
        <f t="shared" si="540"/>
        <v>0</v>
      </c>
      <c r="AS352" s="211"/>
      <c r="AT352" s="211">
        <f t="shared" si="497"/>
        <v>0</v>
      </c>
      <c r="AU352" s="358">
        <f t="shared" si="498"/>
        <v>0</v>
      </c>
      <c r="AV352" s="211">
        <f t="shared" si="499"/>
        <v>0</v>
      </c>
      <c r="AW352" s="211">
        <f t="shared" ca="1" si="500"/>
        <v>0</v>
      </c>
      <c r="AX352" s="211">
        <f t="shared" ca="1" si="577"/>
        <v>0</v>
      </c>
      <c r="AY352" s="211">
        <f t="shared" ca="1" si="501"/>
        <v>0</v>
      </c>
      <c r="AZ352" s="212">
        <f ca="1">IF(AND(AW352,AX352=0,AY352=0)=0,0,IF(AW352&gt;0,'На банк Приват'!$J$1,IF(AX352&gt;0,'На Укрсиб'!J345,0)))</f>
        <v>0</v>
      </c>
      <c r="BA352" s="191"/>
      <c r="BB352" s="191">
        <f t="shared" ca="1" si="502"/>
        <v>0</v>
      </c>
      <c r="BC352" s="191">
        <f t="shared" ca="1" si="503"/>
        <v>0</v>
      </c>
      <c r="BD352" s="191">
        <f t="shared" ca="1" si="541"/>
        <v>0</v>
      </c>
      <c r="BE352" s="191"/>
      <c r="BF352" s="213"/>
      <c r="BG352" s="213"/>
      <c r="BH352" s="213"/>
      <c r="BI352" s="213"/>
      <c r="BJ352" s="213"/>
      <c r="BK352" s="213"/>
      <c r="BL352" s="213"/>
      <c r="BM352" s="213"/>
      <c r="BN352" s="213"/>
      <c r="BO352" s="213"/>
      <c r="BP352" s="623">
        <f t="shared" si="504"/>
        <v>0</v>
      </c>
      <c r="BQ352" s="213">
        <f t="shared" si="542"/>
        <v>0</v>
      </c>
      <c r="BR352" s="213">
        <f t="shared" si="543"/>
        <v>0</v>
      </c>
      <c r="BS352" s="213"/>
      <c r="BT352" s="213">
        <f t="shared" si="505"/>
        <v>0</v>
      </c>
      <c r="BU352" s="362">
        <f t="shared" si="544"/>
        <v>0</v>
      </c>
      <c r="BV352" s="213">
        <f t="shared" si="506"/>
        <v>0</v>
      </c>
      <c r="BW352" s="213">
        <f t="shared" ca="1" si="507"/>
        <v>0</v>
      </c>
      <c r="BX352" s="213">
        <f t="shared" ca="1" si="545"/>
        <v>0</v>
      </c>
      <c r="BY352" s="213">
        <f t="shared" ca="1" si="508"/>
        <v>0</v>
      </c>
      <c r="BZ352" s="214">
        <f ca="1">IF(AND(BW352,BX352=0)=0,0,IF(BW352&gt;0,'На банк Приват'!$P$1,IF(BX352&gt;0,'На Укрсиб'!$P$1,0)))</f>
        <v>0</v>
      </c>
      <c r="CA352" s="198">
        <v>345</v>
      </c>
      <c r="CB352" s="198">
        <f t="shared" ca="1" si="509"/>
        <v>0</v>
      </c>
      <c r="CC352" s="198">
        <f t="shared" ca="1" si="510"/>
        <v>0</v>
      </c>
      <c r="CD352" s="198">
        <f t="shared" ca="1" si="546"/>
        <v>0</v>
      </c>
      <c r="CE352" s="198"/>
      <c r="CF352" s="215"/>
      <c r="CG352" s="215"/>
      <c r="CH352" s="215"/>
      <c r="CI352" s="215"/>
      <c r="CJ352" s="215"/>
      <c r="CK352" s="215"/>
      <c r="CL352" s="215"/>
      <c r="CM352" s="215">
        <f t="shared" si="581"/>
        <v>0</v>
      </c>
      <c r="CN352" s="215"/>
      <c r="CO352" s="215"/>
      <c r="CP352" s="215">
        <f t="shared" si="511"/>
        <v>0</v>
      </c>
      <c r="CQ352" s="215">
        <f t="shared" si="547"/>
        <v>0</v>
      </c>
      <c r="CR352" s="215">
        <f t="shared" si="548"/>
        <v>0</v>
      </c>
      <c r="CS352" s="215"/>
      <c r="CT352" s="215">
        <f t="shared" si="512"/>
        <v>0</v>
      </c>
      <c r="CU352" s="369">
        <f t="shared" si="513"/>
        <v>0</v>
      </c>
      <c r="CV352" s="215">
        <f t="shared" si="514"/>
        <v>0</v>
      </c>
      <c r="CW352" s="215">
        <f t="shared" ca="1" si="515"/>
        <v>0</v>
      </c>
      <c r="CX352" s="215">
        <f t="shared" ca="1" si="549"/>
        <v>0</v>
      </c>
      <c r="CY352" s="215">
        <f t="shared" ca="1" si="516"/>
        <v>0</v>
      </c>
      <c r="CZ352" s="216">
        <f ca="1">IF(AND(CW352,CX352=0)=0,0,IF(CW352&gt;0,'На банк Приват'!$V$1,IF(CX352&gt;0,'На Укрсиб'!$V$1,0)))</f>
        <v>0</v>
      </c>
      <c r="DA352" s="204"/>
      <c r="DB352" s="204">
        <f t="shared" ca="1" si="517"/>
        <v>0</v>
      </c>
      <c r="DC352" s="204">
        <f t="shared" ca="1" si="518"/>
        <v>0</v>
      </c>
      <c r="DD352" s="204">
        <f t="shared" ca="1" si="550"/>
        <v>0</v>
      </c>
      <c r="DE352" s="204"/>
      <c r="DF352" s="217"/>
      <c r="DG352" s="217"/>
      <c r="DH352" s="217"/>
      <c r="DI352" s="217"/>
      <c r="DJ352" s="217"/>
      <c r="DK352" s="217"/>
      <c r="DL352" s="217"/>
      <c r="DM352" s="217">
        <f t="shared" si="551"/>
        <v>0</v>
      </c>
      <c r="DN352" s="217"/>
      <c r="DO352" s="217"/>
      <c r="DP352" s="763">
        <f t="shared" si="519"/>
        <v>0</v>
      </c>
      <c r="DQ352" s="217">
        <f t="shared" si="552"/>
        <v>0</v>
      </c>
      <c r="DR352" s="217">
        <f t="shared" si="553"/>
        <v>0</v>
      </c>
      <c r="DS352" s="217"/>
      <c r="DT352" s="217">
        <f t="shared" si="520"/>
        <v>0</v>
      </c>
      <c r="DU352" s="366">
        <f t="shared" si="554"/>
        <v>0</v>
      </c>
      <c r="DV352" s="217">
        <f t="shared" si="521"/>
        <v>0</v>
      </c>
      <c r="DW352" s="217">
        <f t="shared" ca="1" si="522"/>
        <v>0</v>
      </c>
      <c r="DX352" s="217">
        <f t="shared" ca="1" si="555"/>
        <v>0</v>
      </c>
      <c r="DY352" s="217">
        <f t="shared" ca="1" si="523"/>
        <v>0</v>
      </c>
      <c r="DZ352" s="218">
        <f ca="1">IF(AND(DW352,DX352=0)=0,0,IF(DW352&gt;0,'На банк Приват'!$AB$1,IF(DX352&gt;0,'На Укрсиб'!$V$1,0)))</f>
        <v>0</v>
      </c>
      <c r="EA352" s="207"/>
      <c r="EB352" s="207">
        <f t="shared" ca="1" si="524"/>
        <v>0</v>
      </c>
      <c r="EC352" s="207">
        <f t="shared" ca="1" si="525"/>
        <v>0</v>
      </c>
      <c r="ED352" s="207">
        <f t="shared" ca="1" si="556"/>
        <v>0</v>
      </c>
      <c r="EE352" s="207"/>
      <c r="EF352" s="219"/>
      <c r="EG352" s="219"/>
      <c r="EH352" s="219"/>
      <c r="EI352" s="219"/>
      <c r="EJ352" s="219"/>
      <c r="EK352" s="219"/>
      <c r="EL352" s="219"/>
      <c r="EM352" s="219">
        <f t="shared" si="526"/>
        <v>0</v>
      </c>
      <c r="EN352" s="219"/>
      <c r="EO352" s="219"/>
      <c r="EP352" s="219">
        <f t="shared" si="527"/>
        <v>0</v>
      </c>
      <c r="EQ352" s="219">
        <f t="shared" si="557"/>
        <v>0</v>
      </c>
      <c r="ER352" s="219">
        <f t="shared" si="558"/>
        <v>0</v>
      </c>
      <c r="ES352" s="219"/>
      <c r="ET352" s="219">
        <f t="shared" si="528"/>
        <v>0</v>
      </c>
      <c r="EU352" s="363">
        <f t="shared" si="559"/>
        <v>0</v>
      </c>
      <c r="EV352" s="219">
        <f t="shared" si="529"/>
        <v>0</v>
      </c>
      <c r="EW352" s="219">
        <f t="shared" ca="1" si="530"/>
        <v>0</v>
      </c>
      <c r="EX352" s="219">
        <f t="shared" ca="1" si="560"/>
        <v>0</v>
      </c>
      <c r="EY352" s="219">
        <f t="shared" ca="1" si="531"/>
        <v>0</v>
      </c>
      <c r="EZ352" s="220">
        <f ca="1">IF(AND(EW352,EX352=0)=0,0,IF(EW352&gt;0,'На банк Приват'!$AH$1,IF(EX352&gt;0,'На Укрсиб'!$AH$1,0)))</f>
        <v>0</v>
      </c>
      <c r="FA352" s="28">
        <f t="shared" ca="1" si="532"/>
        <v>0</v>
      </c>
      <c r="FB352" s="28">
        <f t="shared" ca="1" si="533"/>
        <v>0</v>
      </c>
      <c r="FC352" s="28">
        <f t="shared" ca="1" si="534"/>
        <v>0</v>
      </c>
      <c r="FD352" s="28">
        <f t="shared" ca="1" si="535"/>
        <v>0</v>
      </c>
      <c r="FE352" s="28">
        <f t="shared" ca="1" si="536"/>
        <v>341</v>
      </c>
      <c r="FF352">
        <f t="shared" si="537"/>
        <v>0</v>
      </c>
      <c r="FG352" s="531"/>
    </row>
    <row r="353" spans="1:163">
      <c r="A353" s="113"/>
      <c r="B353" s="113">
        <f t="shared" ca="1" si="490"/>
        <v>0</v>
      </c>
      <c r="C353" s="113">
        <f t="shared" ca="1" si="491"/>
        <v>0</v>
      </c>
      <c r="D353" s="113">
        <f t="shared" ref="D353:D416" ca="1" si="582">INDIRECT("Відомість!dk"&amp;ROW()-4)</f>
        <v>0</v>
      </c>
      <c r="E353" s="113">
        <f t="shared" si="492"/>
        <v>0</v>
      </c>
      <c r="F353" s="115"/>
      <c r="G353" s="209">
        <f t="shared" si="580"/>
        <v>0</v>
      </c>
      <c r="H353" s="209">
        <f t="shared" si="578"/>
        <v>0</v>
      </c>
      <c r="I353" s="209">
        <f t="shared" si="579"/>
        <v>0</v>
      </c>
      <c r="J353" s="209">
        <f t="shared" si="562"/>
        <v>0</v>
      </c>
      <c r="K353" s="209">
        <f t="shared" si="563"/>
        <v>0</v>
      </c>
      <c r="L353" s="209">
        <f t="shared" si="564"/>
        <v>0</v>
      </c>
      <c r="M353" s="209">
        <f t="shared" si="565"/>
        <v>0</v>
      </c>
      <c r="N353" s="209">
        <f t="shared" si="566"/>
        <v>0</v>
      </c>
      <c r="O353" s="209">
        <f t="shared" si="561"/>
        <v>0</v>
      </c>
      <c r="P353" s="211">
        <f t="shared" si="567"/>
        <v>0</v>
      </c>
      <c r="Q353" s="209">
        <f t="shared" si="568"/>
        <v>0</v>
      </c>
      <c r="R353" s="209">
        <f t="shared" si="569"/>
        <v>0</v>
      </c>
      <c r="S353" s="209">
        <f t="shared" si="570"/>
        <v>0</v>
      </c>
      <c r="T353" s="209">
        <f t="shared" si="571"/>
        <v>0</v>
      </c>
      <c r="U353" s="209">
        <f t="shared" si="572"/>
        <v>0</v>
      </c>
      <c r="V353" s="209">
        <f t="shared" si="573"/>
        <v>0</v>
      </c>
      <c r="W353" s="209">
        <f t="shared" ca="1" si="574"/>
        <v>0</v>
      </c>
      <c r="X353" s="209">
        <f t="shared" ca="1" si="575"/>
        <v>0</v>
      </c>
      <c r="Y353" s="209">
        <f t="shared" ca="1" si="576"/>
        <v>0</v>
      </c>
      <c r="Z353" s="210" t="str">
        <f t="shared" ca="1" si="493"/>
        <v xml:space="preserve">        </v>
      </c>
      <c r="AA353" s="185"/>
      <c r="AB353" s="185">
        <f t="shared" ca="1" si="494"/>
        <v>0</v>
      </c>
      <c r="AC353" s="185">
        <f t="shared" ca="1" si="495"/>
        <v>0</v>
      </c>
      <c r="AD353" s="185">
        <f t="shared" ca="1" si="538"/>
        <v>0</v>
      </c>
      <c r="AE353" s="185"/>
      <c r="AF353" s="211"/>
      <c r="AG353" s="211"/>
      <c r="AH353" s="211"/>
      <c r="AI353" s="211"/>
      <c r="AJ353" s="211"/>
      <c r="AK353" s="211"/>
      <c r="AL353" s="211"/>
      <c r="AM353" s="211"/>
      <c r="AN353" s="211"/>
      <c r="AO353" s="211"/>
      <c r="AP353" s="623">
        <f t="shared" si="496"/>
        <v>0</v>
      </c>
      <c r="AQ353" s="211">
        <f t="shared" si="539"/>
        <v>0</v>
      </c>
      <c r="AR353" s="211">
        <f t="shared" si="540"/>
        <v>0</v>
      </c>
      <c r="AS353" s="211"/>
      <c r="AT353" s="211">
        <f t="shared" si="497"/>
        <v>0</v>
      </c>
      <c r="AU353" s="358">
        <f t="shared" si="498"/>
        <v>0</v>
      </c>
      <c r="AV353" s="211">
        <f t="shared" si="499"/>
        <v>0</v>
      </c>
      <c r="AW353" s="211">
        <f t="shared" ca="1" si="500"/>
        <v>0</v>
      </c>
      <c r="AX353" s="211">
        <f t="shared" ca="1" si="577"/>
        <v>0</v>
      </c>
      <c r="AY353" s="211">
        <f t="shared" ca="1" si="501"/>
        <v>0</v>
      </c>
      <c r="AZ353" s="212">
        <f ca="1">IF(AND(AW353,AX353=0,AY353=0)=0,0,IF(AW353&gt;0,'На банк Приват'!$J$1,IF(AX353&gt;0,'На Укрсиб'!$J$1,0)))</f>
        <v>0</v>
      </c>
      <c r="BA353" s="191"/>
      <c r="BB353" s="191">
        <f t="shared" ca="1" si="502"/>
        <v>0</v>
      </c>
      <c r="BC353" s="191">
        <f t="shared" ca="1" si="503"/>
        <v>0</v>
      </c>
      <c r="BD353" s="191">
        <f t="shared" ca="1" si="541"/>
        <v>0</v>
      </c>
      <c r="BE353" s="191"/>
      <c r="BF353" s="213"/>
      <c r="BG353" s="213"/>
      <c r="BH353" s="213"/>
      <c r="BI353" s="213"/>
      <c r="BJ353" s="213"/>
      <c r="BK353" s="213"/>
      <c r="BL353" s="213"/>
      <c r="BM353" s="213"/>
      <c r="BN353" s="213"/>
      <c r="BO353" s="213"/>
      <c r="BP353" s="623">
        <f t="shared" si="504"/>
        <v>0</v>
      </c>
      <c r="BQ353" s="213">
        <f t="shared" si="542"/>
        <v>0</v>
      </c>
      <c r="BR353" s="213">
        <f t="shared" si="543"/>
        <v>0</v>
      </c>
      <c r="BS353" s="213"/>
      <c r="BT353" s="213">
        <f t="shared" si="505"/>
        <v>0</v>
      </c>
      <c r="BU353" s="362">
        <f t="shared" si="544"/>
        <v>0</v>
      </c>
      <c r="BV353" s="213">
        <f t="shared" si="506"/>
        <v>0</v>
      </c>
      <c r="BW353" s="213">
        <f t="shared" ca="1" si="507"/>
        <v>0</v>
      </c>
      <c r="BX353" s="213">
        <f t="shared" ca="1" si="545"/>
        <v>0</v>
      </c>
      <c r="BY353" s="213">
        <f t="shared" ca="1" si="508"/>
        <v>0</v>
      </c>
      <c r="BZ353" s="214">
        <f ca="1">IF(AND(BW353,BX353=0)=0,0,IF(BW353&gt;0,'На банк Приват'!$P$1,IF(BX353&gt;0,'На Укрсиб'!$P$1,0)))</f>
        <v>0</v>
      </c>
      <c r="CA353" s="198">
        <v>346</v>
      </c>
      <c r="CB353" s="198">
        <f t="shared" ca="1" si="509"/>
        <v>0</v>
      </c>
      <c r="CC353" s="198">
        <f t="shared" ca="1" si="510"/>
        <v>0</v>
      </c>
      <c r="CD353" s="198">
        <f t="shared" ca="1" si="546"/>
        <v>0</v>
      </c>
      <c r="CE353" s="198"/>
      <c r="CF353" s="215"/>
      <c r="CG353" s="215"/>
      <c r="CH353" s="215"/>
      <c r="CI353" s="215"/>
      <c r="CJ353" s="215"/>
      <c r="CK353" s="215"/>
      <c r="CL353" s="215"/>
      <c r="CM353" s="215">
        <f t="shared" si="581"/>
        <v>0</v>
      </c>
      <c r="CN353" s="215"/>
      <c r="CO353" s="215"/>
      <c r="CP353" s="215">
        <f t="shared" si="511"/>
        <v>0</v>
      </c>
      <c r="CQ353" s="215">
        <f t="shared" si="547"/>
        <v>0</v>
      </c>
      <c r="CR353" s="215">
        <f t="shared" si="548"/>
        <v>0</v>
      </c>
      <c r="CS353" s="215"/>
      <c r="CT353" s="215">
        <f t="shared" si="512"/>
        <v>0</v>
      </c>
      <c r="CU353" s="369">
        <f t="shared" si="513"/>
        <v>0</v>
      </c>
      <c r="CV353" s="215">
        <f t="shared" si="514"/>
        <v>0</v>
      </c>
      <c r="CW353" s="215">
        <f t="shared" ca="1" si="515"/>
        <v>0</v>
      </c>
      <c r="CX353" s="215">
        <f t="shared" ca="1" si="549"/>
        <v>0</v>
      </c>
      <c r="CY353" s="215">
        <f t="shared" ca="1" si="516"/>
        <v>0</v>
      </c>
      <c r="CZ353" s="216">
        <f ca="1">IF(AND(CW353,CX353=0)=0,0,IF(CW353&gt;0,'На банк Приват'!$V$1,IF(CX353&gt;0,'На Укрсиб'!$V$1,0)))</f>
        <v>0</v>
      </c>
      <c r="DA353" s="204"/>
      <c r="DB353" s="204">
        <f t="shared" ca="1" si="517"/>
        <v>0</v>
      </c>
      <c r="DC353" s="204">
        <f t="shared" ca="1" si="518"/>
        <v>0</v>
      </c>
      <c r="DD353" s="204">
        <f t="shared" ca="1" si="550"/>
        <v>0</v>
      </c>
      <c r="DE353" s="204"/>
      <c r="DF353" s="217"/>
      <c r="DG353" s="217"/>
      <c r="DH353" s="217"/>
      <c r="DI353" s="217"/>
      <c r="DJ353" s="217"/>
      <c r="DK353" s="217"/>
      <c r="DL353" s="217"/>
      <c r="DM353" s="217">
        <f t="shared" si="551"/>
        <v>0</v>
      </c>
      <c r="DN353" s="217"/>
      <c r="DO353" s="217"/>
      <c r="DP353" s="763">
        <f t="shared" si="519"/>
        <v>0</v>
      </c>
      <c r="DQ353" s="217">
        <f t="shared" si="552"/>
        <v>0</v>
      </c>
      <c r="DR353" s="217">
        <f t="shared" si="553"/>
        <v>0</v>
      </c>
      <c r="DS353" s="217"/>
      <c r="DT353" s="217">
        <f t="shared" si="520"/>
        <v>0</v>
      </c>
      <c r="DU353" s="366">
        <f t="shared" si="554"/>
        <v>0</v>
      </c>
      <c r="DV353" s="217">
        <f t="shared" si="521"/>
        <v>0</v>
      </c>
      <c r="DW353" s="217">
        <f t="shared" ca="1" si="522"/>
        <v>0</v>
      </c>
      <c r="DX353" s="217">
        <f t="shared" ca="1" si="555"/>
        <v>0</v>
      </c>
      <c r="DY353" s="217">
        <f t="shared" ca="1" si="523"/>
        <v>0</v>
      </c>
      <c r="DZ353" s="218">
        <f ca="1">IF(AND(DW353,DX353=0)=0,0,IF(DW353&gt;0,'На банк Приват'!$AB$1,IF(DX353&gt;0,'На Укрсиб'!$V$1,0)))</f>
        <v>0</v>
      </c>
      <c r="EA353" s="207"/>
      <c r="EB353" s="207">
        <f t="shared" ca="1" si="524"/>
        <v>0</v>
      </c>
      <c r="EC353" s="207">
        <f t="shared" ca="1" si="525"/>
        <v>0</v>
      </c>
      <c r="ED353" s="207">
        <f t="shared" ca="1" si="556"/>
        <v>0</v>
      </c>
      <c r="EE353" s="207"/>
      <c r="EF353" s="219"/>
      <c r="EG353" s="219"/>
      <c r="EH353" s="219"/>
      <c r="EI353" s="219"/>
      <c r="EJ353" s="219"/>
      <c r="EK353" s="219"/>
      <c r="EL353" s="219"/>
      <c r="EM353" s="219">
        <f t="shared" si="526"/>
        <v>0</v>
      </c>
      <c r="EN353" s="219"/>
      <c r="EO353" s="219"/>
      <c r="EP353" s="219">
        <f t="shared" si="527"/>
        <v>0</v>
      </c>
      <c r="EQ353" s="219">
        <f t="shared" si="557"/>
        <v>0</v>
      </c>
      <c r="ER353" s="219">
        <f t="shared" si="558"/>
        <v>0</v>
      </c>
      <c r="ES353" s="219"/>
      <c r="ET353" s="219">
        <f t="shared" si="528"/>
        <v>0</v>
      </c>
      <c r="EU353" s="363">
        <f t="shared" si="559"/>
        <v>0</v>
      </c>
      <c r="EV353" s="219">
        <f t="shared" si="529"/>
        <v>0</v>
      </c>
      <c r="EW353" s="219">
        <f t="shared" ca="1" si="530"/>
        <v>0</v>
      </c>
      <c r="EX353" s="219">
        <f t="shared" ca="1" si="560"/>
        <v>0</v>
      </c>
      <c r="EY353" s="219">
        <f t="shared" ca="1" si="531"/>
        <v>0</v>
      </c>
      <c r="EZ353" s="220">
        <f ca="1">IF(AND(EW353,EX353=0)=0,0,IF(EW353&gt;0,'На банк Приват'!$AH$1,IF(EX353&gt;0,'На Укрсиб'!$AH$1,0)))</f>
        <v>0</v>
      </c>
      <c r="FA353" s="28">
        <f t="shared" ca="1" si="532"/>
        <v>0</v>
      </c>
      <c r="FB353" s="28">
        <f t="shared" ca="1" si="533"/>
        <v>0</v>
      </c>
      <c r="FC353" s="28">
        <f t="shared" ca="1" si="534"/>
        <v>0</v>
      </c>
      <c r="FD353" s="28">
        <f t="shared" ca="1" si="535"/>
        <v>0</v>
      </c>
      <c r="FE353" s="28">
        <f t="shared" ca="1" si="536"/>
        <v>342</v>
      </c>
      <c r="FF353">
        <f t="shared" si="537"/>
        <v>0</v>
      </c>
      <c r="FG353" s="531" t="s">
        <v>498</v>
      </c>
    </row>
    <row r="354" spans="1:163">
      <c r="A354" s="113"/>
      <c r="B354" s="113">
        <f t="shared" ca="1" si="490"/>
        <v>0</v>
      </c>
      <c r="C354" s="113">
        <f t="shared" ca="1" si="491"/>
        <v>0</v>
      </c>
      <c r="D354" s="113">
        <f t="shared" ca="1" si="582"/>
        <v>0</v>
      </c>
      <c r="E354" s="113">
        <f t="shared" si="492"/>
        <v>0</v>
      </c>
      <c r="F354" s="115"/>
      <c r="G354" s="209">
        <f t="shared" si="580"/>
        <v>0</v>
      </c>
      <c r="H354" s="209">
        <f t="shared" si="578"/>
        <v>0</v>
      </c>
      <c r="I354" s="209">
        <f t="shared" si="579"/>
        <v>0</v>
      </c>
      <c r="J354" s="209">
        <f t="shared" si="562"/>
        <v>0</v>
      </c>
      <c r="K354" s="209">
        <f t="shared" si="563"/>
        <v>0</v>
      </c>
      <c r="L354" s="209">
        <f t="shared" si="564"/>
        <v>0</v>
      </c>
      <c r="M354" s="209">
        <f t="shared" si="565"/>
        <v>0</v>
      </c>
      <c r="N354" s="209">
        <f t="shared" si="566"/>
        <v>0</v>
      </c>
      <c r="O354" s="209">
        <f t="shared" si="561"/>
        <v>0</v>
      </c>
      <c r="P354" s="211">
        <f t="shared" si="567"/>
        <v>0</v>
      </c>
      <c r="Q354" s="209">
        <f t="shared" si="568"/>
        <v>0</v>
      </c>
      <c r="R354" s="209">
        <f t="shared" si="569"/>
        <v>0</v>
      </c>
      <c r="S354" s="209">
        <f t="shared" si="570"/>
        <v>0</v>
      </c>
      <c r="T354" s="209">
        <f t="shared" si="571"/>
        <v>0</v>
      </c>
      <c r="U354" s="209">
        <f t="shared" si="572"/>
        <v>0</v>
      </c>
      <c r="V354" s="209">
        <f t="shared" si="573"/>
        <v>0</v>
      </c>
      <c r="W354" s="209">
        <f t="shared" ca="1" si="574"/>
        <v>0</v>
      </c>
      <c r="X354" s="209">
        <f t="shared" ca="1" si="575"/>
        <v>0</v>
      </c>
      <c r="Y354" s="209">
        <f t="shared" ca="1" si="576"/>
        <v>0</v>
      </c>
      <c r="Z354" s="210" t="str">
        <f t="shared" ca="1" si="493"/>
        <v xml:space="preserve">        </v>
      </c>
      <c r="AA354" s="185"/>
      <c r="AB354" s="185">
        <f t="shared" ca="1" si="494"/>
        <v>0</v>
      </c>
      <c r="AC354" s="185">
        <f t="shared" ca="1" si="495"/>
        <v>0</v>
      </c>
      <c r="AD354" s="185">
        <f t="shared" ca="1" si="538"/>
        <v>0</v>
      </c>
      <c r="AE354" s="185"/>
      <c r="AF354" s="211"/>
      <c r="AG354" s="211"/>
      <c r="AH354" s="211"/>
      <c r="AI354" s="211"/>
      <c r="AJ354" s="211"/>
      <c r="AK354" s="211"/>
      <c r="AL354" s="211"/>
      <c r="AM354" s="211"/>
      <c r="AN354" s="211"/>
      <c r="AO354" s="211"/>
      <c r="AP354" s="623">
        <f t="shared" si="496"/>
        <v>0</v>
      </c>
      <c r="AQ354" s="211">
        <f t="shared" si="539"/>
        <v>0</v>
      </c>
      <c r="AR354" s="211">
        <f t="shared" si="540"/>
        <v>0</v>
      </c>
      <c r="AS354" s="211"/>
      <c r="AT354" s="211">
        <f t="shared" si="497"/>
        <v>0</v>
      </c>
      <c r="AU354" s="358">
        <f t="shared" si="498"/>
        <v>0</v>
      </c>
      <c r="AV354" s="211">
        <f t="shared" si="499"/>
        <v>0</v>
      </c>
      <c r="AW354" s="211">
        <f t="shared" ca="1" si="500"/>
        <v>0</v>
      </c>
      <c r="AX354" s="211">
        <f t="shared" ca="1" si="577"/>
        <v>0</v>
      </c>
      <c r="AY354" s="211">
        <f t="shared" ca="1" si="501"/>
        <v>0</v>
      </c>
      <c r="AZ354" s="212">
        <f ca="1">IF(AND(AW354,AX354=0,AY354=0)=0,0,IF(AW354&gt;0,'На банк Приват'!$J$1,IF(AX354&gt;0,'На Укрсиб'!$J$1,0)))</f>
        <v>0</v>
      </c>
      <c r="BA354" s="191"/>
      <c r="BB354" s="191">
        <f t="shared" ca="1" si="502"/>
        <v>0</v>
      </c>
      <c r="BC354" s="191">
        <f t="shared" ca="1" si="503"/>
        <v>0</v>
      </c>
      <c r="BD354" s="191">
        <f t="shared" ca="1" si="541"/>
        <v>0</v>
      </c>
      <c r="BE354" s="191"/>
      <c r="BF354" s="213"/>
      <c r="BG354" s="213"/>
      <c r="BH354" s="213"/>
      <c r="BI354" s="213"/>
      <c r="BJ354" s="213"/>
      <c r="BK354" s="213"/>
      <c r="BL354" s="213"/>
      <c r="BM354" s="213"/>
      <c r="BN354" s="213"/>
      <c r="BO354" s="213"/>
      <c r="BP354" s="623">
        <f t="shared" si="504"/>
        <v>0</v>
      </c>
      <c r="BQ354" s="213">
        <f t="shared" si="542"/>
        <v>0</v>
      </c>
      <c r="BR354" s="213">
        <f t="shared" si="543"/>
        <v>0</v>
      </c>
      <c r="BS354" s="213"/>
      <c r="BT354" s="213">
        <f t="shared" si="505"/>
        <v>0</v>
      </c>
      <c r="BU354" s="362">
        <f t="shared" si="544"/>
        <v>0</v>
      </c>
      <c r="BV354" s="213">
        <f t="shared" si="506"/>
        <v>0</v>
      </c>
      <c r="BW354" s="213">
        <f t="shared" ca="1" si="507"/>
        <v>0</v>
      </c>
      <c r="BX354" s="213">
        <f t="shared" ca="1" si="545"/>
        <v>0</v>
      </c>
      <c r="BY354" s="213">
        <f t="shared" ca="1" si="508"/>
        <v>0</v>
      </c>
      <c r="BZ354" s="214">
        <f ca="1">IF(AND(BW354,BX354=0)=0,0,IF(BW354&gt;0,'На банк Приват'!$P$1,IF(BX354&gt;0,'На Укрсиб'!$P$1,0)))</f>
        <v>0</v>
      </c>
      <c r="CA354" s="198">
        <v>347</v>
      </c>
      <c r="CB354" s="198">
        <f t="shared" ca="1" si="509"/>
        <v>0</v>
      </c>
      <c r="CC354" s="198">
        <f t="shared" ca="1" si="510"/>
        <v>0</v>
      </c>
      <c r="CD354" s="198">
        <f t="shared" ca="1" si="546"/>
        <v>0</v>
      </c>
      <c r="CE354" s="198"/>
      <c r="CF354" s="215"/>
      <c r="CG354" s="215"/>
      <c r="CH354" s="215"/>
      <c r="CI354" s="215"/>
      <c r="CJ354" s="215"/>
      <c r="CK354" s="215"/>
      <c r="CL354" s="215"/>
      <c r="CM354" s="215">
        <f t="shared" si="581"/>
        <v>0</v>
      </c>
      <c r="CN354" s="215"/>
      <c r="CO354" s="215"/>
      <c r="CP354" s="215">
        <f t="shared" si="511"/>
        <v>0</v>
      </c>
      <c r="CQ354" s="215">
        <f t="shared" si="547"/>
        <v>0</v>
      </c>
      <c r="CR354" s="215">
        <f t="shared" si="548"/>
        <v>0</v>
      </c>
      <c r="CS354" s="215"/>
      <c r="CT354" s="215">
        <f t="shared" si="512"/>
        <v>0</v>
      </c>
      <c r="CU354" s="369">
        <f t="shared" si="513"/>
        <v>0</v>
      </c>
      <c r="CV354" s="215">
        <f t="shared" si="514"/>
        <v>0</v>
      </c>
      <c r="CW354" s="215">
        <f t="shared" ca="1" si="515"/>
        <v>0</v>
      </c>
      <c r="CX354" s="215">
        <f t="shared" ca="1" si="549"/>
        <v>0</v>
      </c>
      <c r="CY354" s="215">
        <f t="shared" ca="1" si="516"/>
        <v>0</v>
      </c>
      <c r="CZ354" s="216">
        <f ca="1">IF(AND(CW354,CX354=0)=0,0,IF(CW354&gt;0,'На банк Приват'!$V$1,IF(CX354&gt;0,'На Укрсиб'!$V$1,0)))</f>
        <v>0</v>
      </c>
      <c r="DA354" s="204"/>
      <c r="DB354" s="204">
        <f t="shared" ca="1" si="517"/>
        <v>0</v>
      </c>
      <c r="DC354" s="204">
        <f t="shared" ca="1" si="518"/>
        <v>0</v>
      </c>
      <c r="DD354" s="204">
        <f t="shared" ca="1" si="550"/>
        <v>0</v>
      </c>
      <c r="DE354" s="204"/>
      <c r="DF354" s="217"/>
      <c r="DG354" s="217"/>
      <c r="DH354" s="217"/>
      <c r="DI354" s="217"/>
      <c r="DJ354" s="217"/>
      <c r="DK354" s="217"/>
      <c r="DL354" s="217"/>
      <c r="DM354" s="217"/>
      <c r="DN354" s="217"/>
      <c r="DO354" s="217"/>
      <c r="DP354" s="763">
        <f t="shared" si="519"/>
        <v>0</v>
      </c>
      <c r="DQ354" s="217">
        <f t="shared" si="552"/>
        <v>0</v>
      </c>
      <c r="DR354" s="217">
        <f t="shared" si="553"/>
        <v>0</v>
      </c>
      <c r="DS354" s="217"/>
      <c r="DT354" s="217">
        <f t="shared" si="520"/>
        <v>0</v>
      </c>
      <c r="DU354" s="366">
        <f t="shared" si="554"/>
        <v>0</v>
      </c>
      <c r="DV354" s="217">
        <f t="shared" si="521"/>
        <v>0</v>
      </c>
      <c r="DW354" s="217">
        <f t="shared" ca="1" si="522"/>
        <v>0</v>
      </c>
      <c r="DX354" s="217">
        <f t="shared" ca="1" si="555"/>
        <v>0</v>
      </c>
      <c r="DY354" s="217">
        <f t="shared" ca="1" si="523"/>
        <v>0</v>
      </c>
      <c r="DZ354" s="218">
        <f ca="1">IF(AND(DW354,DX354=0)=0,0,IF(DW354&gt;0,'На банк Приват'!$AB$1,IF(DX354&gt;0,'На Укрсиб'!$V$1,0)))</f>
        <v>0</v>
      </c>
      <c r="EA354" s="207"/>
      <c r="EB354" s="207">
        <f t="shared" ca="1" si="524"/>
        <v>0</v>
      </c>
      <c r="EC354" s="207">
        <f t="shared" ca="1" si="525"/>
        <v>0</v>
      </c>
      <c r="ED354" s="207">
        <f t="shared" ca="1" si="556"/>
        <v>0</v>
      </c>
      <c r="EE354" s="207"/>
      <c r="EF354" s="219"/>
      <c r="EG354" s="219"/>
      <c r="EH354" s="219"/>
      <c r="EI354" s="219"/>
      <c r="EJ354" s="219"/>
      <c r="EK354" s="219"/>
      <c r="EL354" s="219"/>
      <c r="EM354" s="219">
        <f t="shared" si="526"/>
        <v>0</v>
      </c>
      <c r="EN354" s="219"/>
      <c r="EO354" s="219"/>
      <c r="EP354" s="219">
        <f t="shared" si="527"/>
        <v>0</v>
      </c>
      <c r="EQ354" s="219">
        <f t="shared" si="557"/>
        <v>0</v>
      </c>
      <c r="ER354" s="219">
        <f t="shared" si="558"/>
        <v>0</v>
      </c>
      <c r="ES354" s="219"/>
      <c r="ET354" s="219">
        <f t="shared" si="528"/>
        <v>0</v>
      </c>
      <c r="EU354" s="363">
        <f t="shared" si="559"/>
        <v>0</v>
      </c>
      <c r="EV354" s="219">
        <f t="shared" si="529"/>
        <v>0</v>
      </c>
      <c r="EW354" s="219">
        <f t="shared" ca="1" si="530"/>
        <v>0</v>
      </c>
      <c r="EX354" s="219">
        <f t="shared" ca="1" si="560"/>
        <v>0</v>
      </c>
      <c r="EY354" s="219">
        <f t="shared" ca="1" si="531"/>
        <v>0</v>
      </c>
      <c r="EZ354" s="220">
        <f ca="1">IF(AND(EW354,EX354=0)=0,0,IF(EW354&gt;0,'На банк Приват'!$AH$1,IF(EX354&gt;0,'На Укрсиб'!$AH$1,0)))</f>
        <v>0</v>
      </c>
      <c r="FA354" s="28">
        <f t="shared" ca="1" si="532"/>
        <v>0</v>
      </c>
      <c r="FB354" s="28">
        <f t="shared" ca="1" si="533"/>
        <v>0</v>
      </c>
      <c r="FC354" s="28">
        <f t="shared" ca="1" si="534"/>
        <v>0</v>
      </c>
      <c r="FD354" s="28">
        <f t="shared" ca="1" si="535"/>
        <v>0</v>
      </c>
      <c r="FE354" s="28">
        <f t="shared" ca="1" si="536"/>
        <v>343</v>
      </c>
      <c r="FF354">
        <f t="shared" si="537"/>
        <v>0</v>
      </c>
      <c r="FG354" s="531" t="s">
        <v>213</v>
      </c>
    </row>
    <row r="355" spans="1:163">
      <c r="A355" s="113"/>
      <c r="B355" s="113">
        <f t="shared" ca="1" si="490"/>
        <v>0</v>
      </c>
      <c r="C355" s="113">
        <f t="shared" ca="1" si="491"/>
        <v>0</v>
      </c>
      <c r="D355" s="113">
        <f t="shared" ca="1" si="582"/>
        <v>0</v>
      </c>
      <c r="E355" s="113">
        <f t="shared" si="492"/>
        <v>0</v>
      </c>
      <c r="F355" s="115"/>
      <c r="G355" s="209">
        <f t="shared" si="580"/>
        <v>0</v>
      </c>
      <c r="H355" s="209">
        <f t="shared" si="578"/>
        <v>0</v>
      </c>
      <c r="I355" s="209">
        <f t="shared" si="579"/>
        <v>0</v>
      </c>
      <c r="J355" s="209">
        <f t="shared" si="562"/>
        <v>0</v>
      </c>
      <c r="K355" s="209">
        <f t="shared" si="563"/>
        <v>0</v>
      </c>
      <c r="L355" s="209">
        <f t="shared" si="564"/>
        <v>0</v>
      </c>
      <c r="M355" s="209">
        <f t="shared" si="565"/>
        <v>0</v>
      </c>
      <c r="N355" s="209">
        <f t="shared" si="566"/>
        <v>0</v>
      </c>
      <c r="O355" s="209">
        <f t="shared" si="561"/>
        <v>0</v>
      </c>
      <c r="P355" s="211">
        <f t="shared" si="567"/>
        <v>0</v>
      </c>
      <c r="Q355" s="209">
        <f t="shared" si="568"/>
        <v>0</v>
      </c>
      <c r="R355" s="209">
        <f t="shared" si="569"/>
        <v>0</v>
      </c>
      <c r="S355" s="209">
        <f t="shared" si="570"/>
        <v>0</v>
      </c>
      <c r="T355" s="209">
        <f t="shared" si="571"/>
        <v>0</v>
      </c>
      <c r="U355" s="209">
        <f t="shared" si="572"/>
        <v>0</v>
      </c>
      <c r="V355" s="209">
        <f t="shared" si="573"/>
        <v>0</v>
      </c>
      <c r="W355" s="209">
        <f t="shared" ca="1" si="574"/>
        <v>0</v>
      </c>
      <c r="X355" s="209">
        <f t="shared" ca="1" si="575"/>
        <v>0</v>
      </c>
      <c r="Y355" s="209">
        <f t="shared" ca="1" si="576"/>
        <v>0</v>
      </c>
      <c r="Z355" s="210" t="str">
        <f t="shared" ca="1" si="493"/>
        <v xml:space="preserve">        </v>
      </c>
      <c r="AA355" s="185"/>
      <c r="AB355" s="185">
        <f t="shared" ca="1" si="494"/>
        <v>0</v>
      </c>
      <c r="AC355" s="185">
        <f t="shared" ca="1" si="495"/>
        <v>0</v>
      </c>
      <c r="AD355" s="185">
        <f t="shared" ca="1" si="538"/>
        <v>0</v>
      </c>
      <c r="AE355" s="185"/>
      <c r="AF355" s="211"/>
      <c r="AG355" s="211"/>
      <c r="AH355" s="211"/>
      <c r="AI355" s="211"/>
      <c r="AJ355" s="211"/>
      <c r="AK355" s="211"/>
      <c r="AL355" s="211"/>
      <c r="AM355" s="211"/>
      <c r="AN355" s="211"/>
      <c r="AO355" s="211"/>
      <c r="AP355" s="623">
        <f t="shared" si="496"/>
        <v>0</v>
      </c>
      <c r="AQ355" s="211">
        <f t="shared" si="539"/>
        <v>0</v>
      </c>
      <c r="AR355" s="211">
        <f t="shared" si="540"/>
        <v>0</v>
      </c>
      <c r="AS355" s="211"/>
      <c r="AT355" s="211">
        <f t="shared" si="497"/>
        <v>0</v>
      </c>
      <c r="AU355" s="358">
        <f t="shared" si="498"/>
        <v>0</v>
      </c>
      <c r="AV355" s="211">
        <f t="shared" si="499"/>
        <v>0</v>
      </c>
      <c r="AW355" s="211">
        <f t="shared" ca="1" si="500"/>
        <v>0</v>
      </c>
      <c r="AX355" s="211">
        <f t="shared" ca="1" si="577"/>
        <v>0</v>
      </c>
      <c r="AY355" s="211">
        <f t="shared" ca="1" si="501"/>
        <v>0</v>
      </c>
      <c r="AZ355" s="212">
        <f ca="1">IF(AND(AW355,AX355=0,AY355=0)=0,0,IF(AW355&gt;0,'На банк Приват'!$J$1,IF(AX355&gt;0,'На Укрсиб'!$J$1,0)))</f>
        <v>0</v>
      </c>
      <c r="BA355" s="191"/>
      <c r="BB355" s="191">
        <f t="shared" ca="1" si="502"/>
        <v>0</v>
      </c>
      <c r="BC355" s="191">
        <f t="shared" ca="1" si="503"/>
        <v>0</v>
      </c>
      <c r="BD355" s="191">
        <f t="shared" ca="1" si="541"/>
        <v>0</v>
      </c>
      <c r="BE355" s="191"/>
      <c r="BF355" s="213"/>
      <c r="BG355" s="213"/>
      <c r="BH355" s="213"/>
      <c r="BI355" s="213"/>
      <c r="BJ355" s="213"/>
      <c r="BK355" s="213"/>
      <c r="BL355" s="213"/>
      <c r="BM355" s="213"/>
      <c r="BN355" s="213"/>
      <c r="BO355" s="213"/>
      <c r="BP355" s="623">
        <f t="shared" si="504"/>
        <v>0</v>
      </c>
      <c r="BQ355" s="213">
        <f t="shared" si="542"/>
        <v>0</v>
      </c>
      <c r="BR355" s="213">
        <f t="shared" si="543"/>
        <v>0</v>
      </c>
      <c r="BS355" s="213"/>
      <c r="BT355" s="213">
        <f t="shared" si="505"/>
        <v>0</v>
      </c>
      <c r="BU355" s="362">
        <f t="shared" si="544"/>
        <v>0</v>
      </c>
      <c r="BV355" s="213">
        <f t="shared" si="506"/>
        <v>0</v>
      </c>
      <c r="BW355" s="213">
        <f t="shared" ca="1" si="507"/>
        <v>0</v>
      </c>
      <c r="BX355" s="213">
        <f t="shared" ca="1" si="545"/>
        <v>0</v>
      </c>
      <c r="BY355" s="213">
        <f t="shared" ca="1" si="508"/>
        <v>0</v>
      </c>
      <c r="BZ355" s="214">
        <f ca="1">IF(AND(BW355,BX355=0)=0,0,IF(BW355&gt;0,'На банк Приват'!$P$1,IF(BX355&gt;0,'На Укрсиб'!$P$1,0)))</f>
        <v>0</v>
      </c>
      <c r="CA355" s="198">
        <v>348</v>
      </c>
      <c r="CB355" s="198">
        <f t="shared" ca="1" si="509"/>
        <v>0</v>
      </c>
      <c r="CC355" s="198">
        <f t="shared" ca="1" si="510"/>
        <v>0</v>
      </c>
      <c r="CD355" s="198">
        <f t="shared" ca="1" si="546"/>
        <v>0</v>
      </c>
      <c r="CE355" s="198"/>
      <c r="CF355" s="215"/>
      <c r="CG355" s="215"/>
      <c r="CH355" s="215"/>
      <c r="CI355" s="215"/>
      <c r="CJ355" s="215"/>
      <c r="CK355" s="215"/>
      <c r="CL355" s="215"/>
      <c r="CM355" s="215">
        <f t="shared" si="581"/>
        <v>0</v>
      </c>
      <c r="CN355" s="215"/>
      <c r="CO355" s="215"/>
      <c r="CP355" s="215">
        <f t="shared" si="511"/>
        <v>0</v>
      </c>
      <c r="CQ355" s="215">
        <f t="shared" si="547"/>
        <v>0</v>
      </c>
      <c r="CR355" s="215">
        <f t="shared" si="548"/>
        <v>0</v>
      </c>
      <c r="CS355" s="215"/>
      <c r="CT355" s="215">
        <f t="shared" si="512"/>
        <v>0</v>
      </c>
      <c r="CU355" s="369">
        <f t="shared" si="513"/>
        <v>0</v>
      </c>
      <c r="CV355" s="215">
        <f t="shared" si="514"/>
        <v>0</v>
      </c>
      <c r="CW355" s="215">
        <f t="shared" ca="1" si="515"/>
        <v>0</v>
      </c>
      <c r="CX355" s="215">
        <f t="shared" ca="1" si="549"/>
        <v>0</v>
      </c>
      <c r="CY355" s="215">
        <f t="shared" ca="1" si="516"/>
        <v>0</v>
      </c>
      <c r="CZ355" s="216">
        <f ca="1">IF(AND(CW355,CX355=0)=0,0,IF(CW355&gt;0,'На банк Приват'!$V$1,IF(CX355&gt;0,'На Укрсиб'!$V$1,0)))</f>
        <v>0</v>
      </c>
      <c r="DA355" s="204"/>
      <c r="DB355" s="204">
        <f t="shared" ca="1" si="517"/>
        <v>0</v>
      </c>
      <c r="DC355" s="204">
        <f t="shared" ca="1" si="518"/>
        <v>0</v>
      </c>
      <c r="DD355" s="204">
        <f t="shared" ca="1" si="550"/>
        <v>0</v>
      </c>
      <c r="DE355" s="204"/>
      <c r="DF355" s="217"/>
      <c r="DG355" s="217"/>
      <c r="DH355" s="217"/>
      <c r="DI355" s="217"/>
      <c r="DJ355" s="217"/>
      <c r="DK355" s="217"/>
      <c r="DL355" s="217"/>
      <c r="DM355" s="217"/>
      <c r="DN355" s="217"/>
      <c r="DO355" s="217"/>
      <c r="DP355" s="763">
        <f t="shared" si="519"/>
        <v>0</v>
      </c>
      <c r="DQ355" s="217">
        <f t="shared" si="552"/>
        <v>0</v>
      </c>
      <c r="DR355" s="217">
        <f t="shared" si="553"/>
        <v>0</v>
      </c>
      <c r="DS355" s="217"/>
      <c r="DT355" s="217">
        <f t="shared" si="520"/>
        <v>0</v>
      </c>
      <c r="DU355" s="366">
        <f t="shared" si="554"/>
        <v>0</v>
      </c>
      <c r="DV355" s="217">
        <f t="shared" si="521"/>
        <v>0</v>
      </c>
      <c r="DW355" s="217">
        <f t="shared" ca="1" si="522"/>
        <v>0</v>
      </c>
      <c r="DX355" s="217">
        <f t="shared" ca="1" si="555"/>
        <v>0</v>
      </c>
      <c r="DY355" s="217">
        <f t="shared" ca="1" si="523"/>
        <v>0</v>
      </c>
      <c r="DZ355" s="218">
        <f ca="1">IF(AND(DW355,DX355=0)=0,0,IF(DW355&gt;0,'На банк Приват'!$AB$1,IF(DX355&gt;0,'На Укрсиб'!$V$1,0)))</f>
        <v>0</v>
      </c>
      <c r="EA355" s="207"/>
      <c r="EB355" s="207">
        <f t="shared" ca="1" si="524"/>
        <v>0</v>
      </c>
      <c r="EC355" s="207">
        <f t="shared" ca="1" si="525"/>
        <v>0</v>
      </c>
      <c r="ED355" s="207">
        <f t="shared" ca="1" si="556"/>
        <v>0</v>
      </c>
      <c r="EE355" s="207"/>
      <c r="EF355" s="219"/>
      <c r="EG355" s="219"/>
      <c r="EH355" s="219"/>
      <c r="EI355" s="219"/>
      <c r="EJ355" s="219"/>
      <c r="EK355" s="219"/>
      <c r="EL355" s="219"/>
      <c r="EM355" s="219">
        <f t="shared" si="526"/>
        <v>0</v>
      </c>
      <c r="EN355" s="219"/>
      <c r="EO355" s="219"/>
      <c r="EP355" s="219">
        <f t="shared" si="527"/>
        <v>0</v>
      </c>
      <c r="EQ355" s="219">
        <f t="shared" si="557"/>
        <v>0</v>
      </c>
      <c r="ER355" s="219">
        <f t="shared" si="558"/>
        <v>0</v>
      </c>
      <c r="ES355" s="219"/>
      <c r="ET355" s="219">
        <f t="shared" si="528"/>
        <v>0</v>
      </c>
      <c r="EU355" s="363">
        <f t="shared" si="559"/>
        <v>0</v>
      </c>
      <c r="EV355" s="219">
        <f t="shared" si="529"/>
        <v>0</v>
      </c>
      <c r="EW355" s="219">
        <f t="shared" ca="1" si="530"/>
        <v>0</v>
      </c>
      <c r="EX355" s="219">
        <f t="shared" ca="1" si="560"/>
        <v>0</v>
      </c>
      <c r="EY355" s="219">
        <f t="shared" ca="1" si="531"/>
        <v>0</v>
      </c>
      <c r="EZ355" s="220">
        <f ca="1">IF(AND(EW355,EX355=0)=0,0,IF(EW355&gt;0,'На банк Приват'!$AH$1,IF(EX355&gt;0,'На Укрсиб'!$AH$1,0)))</f>
        <v>0</v>
      </c>
      <c r="FA355" s="28">
        <f t="shared" ca="1" si="532"/>
        <v>0</v>
      </c>
      <c r="FB355" s="28">
        <f t="shared" ca="1" si="533"/>
        <v>0</v>
      </c>
      <c r="FC355" s="28">
        <f t="shared" ca="1" si="534"/>
        <v>0</v>
      </c>
      <c r="FD355" s="28">
        <f t="shared" ca="1" si="535"/>
        <v>0</v>
      </c>
      <c r="FE355" s="28">
        <f t="shared" ca="1" si="536"/>
        <v>344</v>
      </c>
      <c r="FF355">
        <f t="shared" si="537"/>
        <v>0</v>
      </c>
      <c r="FG355" s="531" t="s">
        <v>214</v>
      </c>
    </row>
    <row r="356" spans="1:163">
      <c r="A356" s="113"/>
      <c r="B356" s="113">
        <f t="shared" ca="1" si="490"/>
        <v>0</v>
      </c>
      <c r="C356" s="113">
        <f t="shared" ca="1" si="491"/>
        <v>0</v>
      </c>
      <c r="D356" s="113">
        <f t="shared" ca="1" si="582"/>
        <v>0</v>
      </c>
      <c r="E356" s="113">
        <f t="shared" si="492"/>
        <v>0</v>
      </c>
      <c r="F356" s="115"/>
      <c r="G356" s="209">
        <f t="shared" si="580"/>
        <v>0</v>
      </c>
      <c r="H356" s="209">
        <f t="shared" si="578"/>
        <v>0</v>
      </c>
      <c r="I356" s="209">
        <f t="shared" si="579"/>
        <v>0</v>
      </c>
      <c r="J356" s="209">
        <f t="shared" si="562"/>
        <v>0</v>
      </c>
      <c r="K356" s="209">
        <f t="shared" si="563"/>
        <v>0</v>
      </c>
      <c r="L356" s="209">
        <f t="shared" si="564"/>
        <v>0</v>
      </c>
      <c r="M356" s="209">
        <f t="shared" si="565"/>
        <v>0</v>
      </c>
      <c r="N356" s="209">
        <f t="shared" si="566"/>
        <v>0</v>
      </c>
      <c r="O356" s="209">
        <f t="shared" si="561"/>
        <v>0</v>
      </c>
      <c r="P356" s="211">
        <f t="shared" si="567"/>
        <v>0</v>
      </c>
      <c r="Q356" s="209">
        <f t="shared" si="568"/>
        <v>0</v>
      </c>
      <c r="R356" s="209">
        <f t="shared" si="569"/>
        <v>0</v>
      </c>
      <c r="S356" s="209">
        <f t="shared" si="570"/>
        <v>0</v>
      </c>
      <c r="T356" s="209">
        <f t="shared" si="571"/>
        <v>0</v>
      </c>
      <c r="U356" s="209">
        <f t="shared" si="572"/>
        <v>0</v>
      </c>
      <c r="V356" s="209">
        <f t="shared" si="573"/>
        <v>0</v>
      </c>
      <c r="W356" s="209">
        <f t="shared" ca="1" si="574"/>
        <v>0</v>
      </c>
      <c r="X356" s="209">
        <f t="shared" ca="1" si="575"/>
        <v>0</v>
      </c>
      <c r="Y356" s="209">
        <f t="shared" ca="1" si="576"/>
        <v>0</v>
      </c>
      <c r="Z356" s="210" t="str">
        <f t="shared" ca="1" si="493"/>
        <v xml:space="preserve">        </v>
      </c>
      <c r="AA356" s="185"/>
      <c r="AB356" s="185">
        <f t="shared" ca="1" si="494"/>
        <v>0</v>
      </c>
      <c r="AC356" s="185">
        <f t="shared" ca="1" si="495"/>
        <v>0</v>
      </c>
      <c r="AD356" s="185">
        <f t="shared" ca="1" si="538"/>
        <v>0</v>
      </c>
      <c r="AE356" s="185"/>
      <c r="AF356" s="211"/>
      <c r="AG356" s="211"/>
      <c r="AH356" s="211"/>
      <c r="AI356" s="211"/>
      <c r="AJ356" s="211"/>
      <c r="AK356" s="211"/>
      <c r="AL356" s="211"/>
      <c r="AM356" s="211"/>
      <c r="AN356" s="211"/>
      <c r="AO356" s="211"/>
      <c r="AP356" s="623">
        <f t="shared" si="496"/>
        <v>0</v>
      </c>
      <c r="AQ356" s="211">
        <f t="shared" si="539"/>
        <v>0</v>
      </c>
      <c r="AR356" s="211">
        <f t="shared" si="540"/>
        <v>0</v>
      </c>
      <c r="AS356" s="211"/>
      <c r="AT356" s="211">
        <f t="shared" si="497"/>
        <v>0</v>
      </c>
      <c r="AU356" s="358">
        <f t="shared" si="498"/>
        <v>0</v>
      </c>
      <c r="AV356" s="211">
        <f t="shared" si="499"/>
        <v>0</v>
      </c>
      <c r="AW356" s="211">
        <f t="shared" ca="1" si="500"/>
        <v>0</v>
      </c>
      <c r="AX356" s="211">
        <f t="shared" ca="1" si="577"/>
        <v>0</v>
      </c>
      <c r="AY356" s="211">
        <f t="shared" ca="1" si="501"/>
        <v>0</v>
      </c>
      <c r="AZ356" s="212">
        <f ca="1">IF(AND(AW356,AX356=0,AY356=0)=0,0,IF(AW356&gt;0,'На банк Приват'!$J$1,IF(AX356&gt;0,'На Укрсиб'!J349,0)))</f>
        <v>0</v>
      </c>
      <c r="BA356" s="191"/>
      <c r="BB356" s="191">
        <f t="shared" ca="1" si="502"/>
        <v>0</v>
      </c>
      <c r="BC356" s="191">
        <f t="shared" ca="1" si="503"/>
        <v>0</v>
      </c>
      <c r="BD356" s="191">
        <f t="shared" ca="1" si="541"/>
        <v>0</v>
      </c>
      <c r="BE356" s="191"/>
      <c r="BF356" s="213"/>
      <c r="BG356" s="213"/>
      <c r="BH356" s="213"/>
      <c r="BI356" s="213"/>
      <c r="BJ356" s="213"/>
      <c r="BK356" s="213"/>
      <c r="BL356" s="213"/>
      <c r="BM356" s="213"/>
      <c r="BN356" s="213"/>
      <c r="BO356" s="213"/>
      <c r="BP356" s="623">
        <f t="shared" si="504"/>
        <v>0</v>
      </c>
      <c r="BQ356" s="213">
        <f t="shared" si="542"/>
        <v>0</v>
      </c>
      <c r="BR356" s="213">
        <f t="shared" si="543"/>
        <v>0</v>
      </c>
      <c r="BS356" s="213"/>
      <c r="BT356" s="213">
        <f t="shared" si="505"/>
        <v>0</v>
      </c>
      <c r="BU356" s="362">
        <f t="shared" si="544"/>
        <v>0</v>
      </c>
      <c r="BV356" s="213">
        <f t="shared" si="506"/>
        <v>0</v>
      </c>
      <c r="BW356" s="213">
        <f t="shared" ca="1" si="507"/>
        <v>0</v>
      </c>
      <c r="BX356" s="213">
        <f t="shared" ca="1" si="545"/>
        <v>0</v>
      </c>
      <c r="BY356" s="213">
        <f t="shared" ca="1" si="508"/>
        <v>0</v>
      </c>
      <c r="BZ356" s="214">
        <f ca="1">IF(AND(BW356,BX356=0)=0,0,IF(BW356&gt;0,'На банк Приват'!$P$1,IF(BX356&gt;0,'На Укрсиб'!$P$1,0)))</f>
        <v>0</v>
      </c>
      <c r="CA356" s="198">
        <v>349</v>
      </c>
      <c r="CB356" s="198">
        <f t="shared" ca="1" si="509"/>
        <v>0</v>
      </c>
      <c r="CC356" s="198">
        <f t="shared" ca="1" si="510"/>
        <v>0</v>
      </c>
      <c r="CD356" s="198">
        <f t="shared" ca="1" si="546"/>
        <v>0</v>
      </c>
      <c r="CE356" s="198"/>
      <c r="CF356" s="215"/>
      <c r="CG356" s="215"/>
      <c r="CH356" s="215"/>
      <c r="CI356" s="215"/>
      <c r="CJ356" s="215"/>
      <c r="CK356" s="215"/>
      <c r="CL356" s="215"/>
      <c r="CM356" s="215">
        <f t="shared" si="581"/>
        <v>0</v>
      </c>
      <c r="CN356" s="215"/>
      <c r="CO356" s="215"/>
      <c r="CP356" s="215">
        <f t="shared" si="511"/>
        <v>0</v>
      </c>
      <c r="CQ356" s="215">
        <f t="shared" si="547"/>
        <v>0</v>
      </c>
      <c r="CR356" s="215">
        <f t="shared" si="548"/>
        <v>0</v>
      </c>
      <c r="CS356" s="215"/>
      <c r="CT356" s="215">
        <f t="shared" si="512"/>
        <v>0</v>
      </c>
      <c r="CU356" s="369">
        <f t="shared" si="513"/>
        <v>0</v>
      </c>
      <c r="CV356" s="215">
        <f t="shared" si="514"/>
        <v>0</v>
      </c>
      <c r="CW356" s="215">
        <f t="shared" ca="1" si="515"/>
        <v>0</v>
      </c>
      <c r="CX356" s="215">
        <f t="shared" ca="1" si="549"/>
        <v>0</v>
      </c>
      <c r="CY356" s="215">
        <f t="shared" ca="1" si="516"/>
        <v>0</v>
      </c>
      <c r="CZ356" s="216">
        <f ca="1">IF(AND(CW356,CX356=0)=0,0,IF(CW356&gt;0,'На банк Приват'!$V$1,IF(CX356&gt;0,'На Укрсиб'!$V$1,0)))</f>
        <v>0</v>
      </c>
      <c r="DA356" s="204"/>
      <c r="DB356" s="204">
        <f t="shared" ca="1" si="517"/>
        <v>0</v>
      </c>
      <c r="DC356" s="204">
        <f t="shared" ca="1" si="518"/>
        <v>0</v>
      </c>
      <c r="DD356" s="204">
        <f t="shared" ca="1" si="550"/>
        <v>0</v>
      </c>
      <c r="DE356" s="204"/>
      <c r="DF356" s="217"/>
      <c r="DG356" s="217"/>
      <c r="DH356" s="217"/>
      <c r="DI356" s="217"/>
      <c r="DJ356" s="217"/>
      <c r="DK356" s="217"/>
      <c r="DL356" s="217"/>
      <c r="DM356" s="217"/>
      <c r="DN356" s="217"/>
      <c r="DO356" s="217"/>
      <c r="DP356" s="763">
        <f t="shared" si="519"/>
        <v>0</v>
      </c>
      <c r="DQ356" s="217">
        <f t="shared" si="552"/>
        <v>0</v>
      </c>
      <c r="DR356" s="217">
        <f t="shared" si="553"/>
        <v>0</v>
      </c>
      <c r="DS356" s="217"/>
      <c r="DT356" s="217">
        <f t="shared" si="520"/>
        <v>0</v>
      </c>
      <c r="DU356" s="366">
        <f t="shared" si="554"/>
        <v>0</v>
      </c>
      <c r="DV356" s="217">
        <f t="shared" si="521"/>
        <v>0</v>
      </c>
      <c r="DW356" s="217">
        <f t="shared" ca="1" si="522"/>
        <v>0</v>
      </c>
      <c r="DX356" s="217">
        <f t="shared" ca="1" si="555"/>
        <v>0</v>
      </c>
      <c r="DY356" s="217">
        <f t="shared" ca="1" si="523"/>
        <v>0</v>
      </c>
      <c r="DZ356" s="218">
        <f ca="1">IF(AND(DW356,DX356=0)=0,0,IF(DW356&gt;0,'На банк Приват'!$AB$1,IF(DX356&gt;0,'На Укрсиб'!$V$1,0)))</f>
        <v>0</v>
      </c>
      <c r="EA356" s="207"/>
      <c r="EB356" s="207">
        <f t="shared" ca="1" si="524"/>
        <v>0</v>
      </c>
      <c r="EC356" s="207">
        <f t="shared" ca="1" si="525"/>
        <v>0</v>
      </c>
      <c r="ED356" s="207">
        <f t="shared" ca="1" si="556"/>
        <v>0</v>
      </c>
      <c r="EE356" s="207"/>
      <c r="EF356" s="219"/>
      <c r="EG356" s="219"/>
      <c r="EH356" s="219"/>
      <c r="EI356" s="219"/>
      <c r="EJ356" s="219"/>
      <c r="EK356" s="219"/>
      <c r="EL356" s="219"/>
      <c r="EM356" s="219">
        <f t="shared" si="526"/>
        <v>0</v>
      </c>
      <c r="EN356" s="219"/>
      <c r="EO356" s="219"/>
      <c r="EP356" s="219">
        <f t="shared" si="527"/>
        <v>0</v>
      </c>
      <c r="EQ356" s="219">
        <f t="shared" si="557"/>
        <v>0</v>
      </c>
      <c r="ER356" s="219">
        <f t="shared" si="558"/>
        <v>0</v>
      </c>
      <c r="ES356" s="219"/>
      <c r="ET356" s="219">
        <f t="shared" si="528"/>
        <v>0</v>
      </c>
      <c r="EU356" s="363">
        <f t="shared" si="559"/>
        <v>0</v>
      </c>
      <c r="EV356" s="219">
        <f t="shared" si="529"/>
        <v>0</v>
      </c>
      <c r="EW356" s="219">
        <f t="shared" ca="1" si="530"/>
        <v>0</v>
      </c>
      <c r="EX356" s="219">
        <f t="shared" ca="1" si="560"/>
        <v>0</v>
      </c>
      <c r="EY356" s="219">
        <f t="shared" ca="1" si="531"/>
        <v>0</v>
      </c>
      <c r="EZ356" s="220">
        <f ca="1">IF(AND(EW356,EX356=0)=0,0,IF(EW356&gt;0,'На банк Приват'!$AH$1,IF(EX356&gt;0,'На Укрсиб'!$AH$1,0)))</f>
        <v>0</v>
      </c>
      <c r="FA356" s="28">
        <f t="shared" ca="1" si="532"/>
        <v>0</v>
      </c>
      <c r="FB356" s="28">
        <f t="shared" ca="1" si="533"/>
        <v>0</v>
      </c>
      <c r="FC356" s="28">
        <f t="shared" ca="1" si="534"/>
        <v>0</v>
      </c>
      <c r="FD356" s="28">
        <f t="shared" ca="1" si="535"/>
        <v>0</v>
      </c>
      <c r="FE356" s="28">
        <f t="shared" ca="1" si="536"/>
        <v>345</v>
      </c>
      <c r="FF356">
        <f t="shared" si="537"/>
        <v>0</v>
      </c>
      <c r="FG356" s="531" t="s">
        <v>215</v>
      </c>
    </row>
    <row r="357" spans="1:163">
      <c r="A357" s="113"/>
      <c r="B357" s="113">
        <f t="shared" ca="1" si="490"/>
        <v>0</v>
      </c>
      <c r="C357" s="113">
        <f t="shared" ca="1" si="491"/>
        <v>0</v>
      </c>
      <c r="D357" s="113">
        <f t="shared" ca="1" si="582"/>
        <v>0</v>
      </c>
      <c r="E357" s="113">
        <f t="shared" si="492"/>
        <v>0</v>
      </c>
      <c r="F357" s="115"/>
      <c r="G357" s="209">
        <f t="shared" si="580"/>
        <v>0</v>
      </c>
      <c r="H357" s="209">
        <f t="shared" si="578"/>
        <v>0</v>
      </c>
      <c r="I357" s="209">
        <f t="shared" si="579"/>
        <v>0</v>
      </c>
      <c r="J357" s="209">
        <f t="shared" si="562"/>
        <v>0</v>
      </c>
      <c r="K357" s="209">
        <f t="shared" si="563"/>
        <v>0</v>
      </c>
      <c r="L357" s="209">
        <f t="shared" si="564"/>
        <v>0</v>
      </c>
      <c r="M357" s="209">
        <f t="shared" si="565"/>
        <v>0</v>
      </c>
      <c r="N357" s="209">
        <f t="shared" si="566"/>
        <v>0</v>
      </c>
      <c r="O357" s="209">
        <f t="shared" si="561"/>
        <v>0</v>
      </c>
      <c r="P357" s="211">
        <f t="shared" si="567"/>
        <v>0</v>
      </c>
      <c r="Q357" s="209">
        <f t="shared" si="568"/>
        <v>0</v>
      </c>
      <c r="R357" s="209">
        <f t="shared" si="569"/>
        <v>0</v>
      </c>
      <c r="S357" s="209">
        <f t="shared" si="570"/>
        <v>0</v>
      </c>
      <c r="T357" s="209">
        <f t="shared" si="571"/>
        <v>0</v>
      </c>
      <c r="U357" s="209">
        <f t="shared" si="572"/>
        <v>0</v>
      </c>
      <c r="V357" s="209">
        <f t="shared" si="573"/>
        <v>0</v>
      </c>
      <c r="W357" s="209">
        <f t="shared" ca="1" si="574"/>
        <v>0</v>
      </c>
      <c r="X357" s="209">
        <f t="shared" ca="1" si="575"/>
        <v>0</v>
      </c>
      <c r="Y357" s="209">
        <f t="shared" ca="1" si="576"/>
        <v>0</v>
      </c>
      <c r="Z357" s="210" t="str">
        <f t="shared" ca="1" si="493"/>
        <v xml:space="preserve">        </v>
      </c>
      <c r="AA357" s="185"/>
      <c r="AB357" s="185">
        <f t="shared" ca="1" si="494"/>
        <v>0</v>
      </c>
      <c r="AC357" s="185">
        <f t="shared" ca="1" si="495"/>
        <v>0</v>
      </c>
      <c r="AD357" s="185">
        <f t="shared" ca="1" si="538"/>
        <v>0</v>
      </c>
      <c r="AE357" s="185"/>
      <c r="AF357" s="211"/>
      <c r="AG357" s="211"/>
      <c r="AH357" s="211"/>
      <c r="AI357" s="211"/>
      <c r="AJ357" s="211"/>
      <c r="AK357" s="211"/>
      <c r="AL357" s="211"/>
      <c r="AM357" s="211"/>
      <c r="AN357" s="211"/>
      <c r="AO357" s="211"/>
      <c r="AP357" s="623">
        <f t="shared" si="496"/>
        <v>0</v>
      </c>
      <c r="AQ357" s="211">
        <f t="shared" si="539"/>
        <v>0</v>
      </c>
      <c r="AR357" s="211">
        <f t="shared" si="540"/>
        <v>0</v>
      </c>
      <c r="AS357" s="211"/>
      <c r="AT357" s="211">
        <f t="shared" si="497"/>
        <v>0</v>
      </c>
      <c r="AU357" s="358">
        <f t="shared" si="498"/>
        <v>0</v>
      </c>
      <c r="AV357" s="211">
        <f t="shared" si="499"/>
        <v>0</v>
      </c>
      <c r="AW357" s="211">
        <f t="shared" ca="1" si="500"/>
        <v>0</v>
      </c>
      <c r="AX357" s="211">
        <f t="shared" ca="1" si="577"/>
        <v>0</v>
      </c>
      <c r="AY357" s="211">
        <f t="shared" ca="1" si="501"/>
        <v>0</v>
      </c>
      <c r="AZ357" s="212">
        <f ca="1">IF(AND(AW357,AX357=0,AY357=0)=0,0,IF(AW357&gt;0,'На банк Приват'!$J$1,IF(AX357&gt;0,'На Укрсиб'!$J$1,0)))</f>
        <v>0</v>
      </c>
      <c r="BA357" s="191"/>
      <c r="BB357" s="191">
        <f t="shared" ca="1" si="502"/>
        <v>0</v>
      </c>
      <c r="BC357" s="191">
        <f t="shared" ca="1" si="503"/>
        <v>0</v>
      </c>
      <c r="BD357" s="191">
        <f t="shared" ca="1" si="541"/>
        <v>0</v>
      </c>
      <c r="BE357" s="191"/>
      <c r="BF357" s="213"/>
      <c r="BG357" s="213"/>
      <c r="BH357" s="213"/>
      <c r="BI357" s="213"/>
      <c r="BJ357" s="213"/>
      <c r="BK357" s="213"/>
      <c r="BL357" s="213"/>
      <c r="BM357" s="213"/>
      <c r="BN357" s="213"/>
      <c r="BO357" s="213"/>
      <c r="BP357" s="623">
        <f t="shared" si="504"/>
        <v>0</v>
      </c>
      <c r="BQ357" s="213">
        <f t="shared" si="542"/>
        <v>0</v>
      </c>
      <c r="BR357" s="213">
        <f t="shared" si="543"/>
        <v>0</v>
      </c>
      <c r="BS357" s="213"/>
      <c r="BT357" s="213">
        <f t="shared" si="505"/>
        <v>0</v>
      </c>
      <c r="BU357" s="362">
        <f t="shared" si="544"/>
        <v>0</v>
      </c>
      <c r="BV357" s="213">
        <f t="shared" si="506"/>
        <v>0</v>
      </c>
      <c r="BW357" s="213">
        <f t="shared" ca="1" si="507"/>
        <v>0</v>
      </c>
      <c r="BX357" s="213">
        <f t="shared" ca="1" si="545"/>
        <v>0</v>
      </c>
      <c r="BY357" s="213">
        <f t="shared" ca="1" si="508"/>
        <v>0</v>
      </c>
      <c r="BZ357" s="214">
        <f ca="1">IF(AND(BW357,BX357=0)=0,0,IF(BW357&gt;0,'На банк Приват'!$P$1,IF(BX357&gt;0,'На Укрсиб'!$P$1,0)))</f>
        <v>0</v>
      </c>
      <c r="CA357" s="198">
        <v>350</v>
      </c>
      <c r="CB357" s="198">
        <f t="shared" ca="1" si="509"/>
        <v>0</v>
      </c>
      <c r="CC357" s="198">
        <f t="shared" ca="1" si="510"/>
        <v>0</v>
      </c>
      <c r="CD357" s="198">
        <f t="shared" ca="1" si="546"/>
        <v>0</v>
      </c>
      <c r="CE357" s="198"/>
      <c r="CF357" s="215"/>
      <c r="CG357" s="215"/>
      <c r="CH357" s="215"/>
      <c r="CI357" s="215"/>
      <c r="CJ357" s="215"/>
      <c r="CK357" s="215"/>
      <c r="CL357" s="215"/>
      <c r="CM357" s="215">
        <f t="shared" si="581"/>
        <v>0</v>
      </c>
      <c r="CN357" s="215"/>
      <c r="CO357" s="215"/>
      <c r="CP357" s="215">
        <f t="shared" si="511"/>
        <v>0</v>
      </c>
      <c r="CQ357" s="215">
        <f t="shared" si="547"/>
        <v>0</v>
      </c>
      <c r="CR357" s="215">
        <f t="shared" si="548"/>
        <v>0</v>
      </c>
      <c r="CS357" s="215"/>
      <c r="CT357" s="215">
        <f t="shared" si="512"/>
        <v>0</v>
      </c>
      <c r="CU357" s="369">
        <f t="shared" si="513"/>
        <v>0</v>
      </c>
      <c r="CV357" s="215">
        <f t="shared" si="514"/>
        <v>0</v>
      </c>
      <c r="CW357" s="215">
        <f t="shared" ca="1" si="515"/>
        <v>0</v>
      </c>
      <c r="CX357" s="215">
        <f t="shared" ca="1" si="549"/>
        <v>0</v>
      </c>
      <c r="CY357" s="215">
        <f t="shared" ca="1" si="516"/>
        <v>0</v>
      </c>
      <c r="CZ357" s="216">
        <f ca="1">IF(AND(CW357,CX357=0)=0,0,IF(CW357&gt;0,'На банк Приват'!$V$1,IF(CX357&gt;0,'На Укрсиб'!$V$1,0)))</f>
        <v>0</v>
      </c>
      <c r="DA357" s="204"/>
      <c r="DB357" s="204">
        <f t="shared" ca="1" si="517"/>
        <v>0</v>
      </c>
      <c r="DC357" s="204">
        <f t="shared" ca="1" si="518"/>
        <v>0</v>
      </c>
      <c r="DD357" s="204">
        <f t="shared" ca="1" si="550"/>
        <v>0</v>
      </c>
      <c r="DE357" s="204"/>
      <c r="DF357" s="217"/>
      <c r="DG357" s="217"/>
      <c r="DH357" s="217"/>
      <c r="DI357" s="217"/>
      <c r="DJ357" s="217"/>
      <c r="DK357" s="217"/>
      <c r="DL357" s="217"/>
      <c r="DM357" s="217"/>
      <c r="DN357" s="217"/>
      <c r="DO357" s="217"/>
      <c r="DP357" s="763">
        <f t="shared" si="519"/>
        <v>0</v>
      </c>
      <c r="DQ357" s="217">
        <f t="shared" si="552"/>
        <v>0</v>
      </c>
      <c r="DR357" s="217">
        <f t="shared" si="553"/>
        <v>0</v>
      </c>
      <c r="DS357" s="217"/>
      <c r="DT357" s="217">
        <f t="shared" si="520"/>
        <v>0</v>
      </c>
      <c r="DU357" s="366">
        <f t="shared" si="554"/>
        <v>0</v>
      </c>
      <c r="DV357" s="217">
        <f t="shared" si="521"/>
        <v>0</v>
      </c>
      <c r="DW357" s="217">
        <f t="shared" ca="1" si="522"/>
        <v>0</v>
      </c>
      <c r="DX357" s="217">
        <f t="shared" ca="1" si="555"/>
        <v>0</v>
      </c>
      <c r="DY357" s="217">
        <f t="shared" ca="1" si="523"/>
        <v>0</v>
      </c>
      <c r="DZ357" s="218">
        <f ca="1">IF(AND(DW357,DX357=0)=0,0,IF(DW357&gt;0,'На банк Приват'!$AB$1,IF(DX357&gt;0,'На Укрсиб'!$V$1,0)))</f>
        <v>0</v>
      </c>
      <c r="EA357" s="207"/>
      <c r="EB357" s="207">
        <f t="shared" ca="1" si="524"/>
        <v>0</v>
      </c>
      <c r="EC357" s="207">
        <f t="shared" ca="1" si="525"/>
        <v>0</v>
      </c>
      <c r="ED357" s="207">
        <f t="shared" ca="1" si="556"/>
        <v>0</v>
      </c>
      <c r="EE357" s="207"/>
      <c r="EF357" s="219"/>
      <c r="EG357" s="219"/>
      <c r="EH357" s="219"/>
      <c r="EI357" s="219"/>
      <c r="EJ357" s="219"/>
      <c r="EK357" s="219"/>
      <c r="EL357" s="219"/>
      <c r="EM357" s="219">
        <f t="shared" si="526"/>
        <v>0</v>
      </c>
      <c r="EN357" s="219"/>
      <c r="EO357" s="219"/>
      <c r="EP357" s="219">
        <f t="shared" si="527"/>
        <v>0</v>
      </c>
      <c r="EQ357" s="219">
        <f t="shared" si="557"/>
        <v>0</v>
      </c>
      <c r="ER357" s="219">
        <f t="shared" si="558"/>
        <v>0</v>
      </c>
      <c r="ES357" s="219"/>
      <c r="ET357" s="219">
        <f t="shared" si="528"/>
        <v>0</v>
      </c>
      <c r="EU357" s="363">
        <f t="shared" si="559"/>
        <v>0</v>
      </c>
      <c r="EV357" s="219">
        <f t="shared" si="529"/>
        <v>0</v>
      </c>
      <c r="EW357" s="219">
        <f t="shared" ca="1" si="530"/>
        <v>0</v>
      </c>
      <c r="EX357" s="219">
        <f t="shared" ca="1" si="560"/>
        <v>0</v>
      </c>
      <c r="EY357" s="219">
        <f t="shared" ca="1" si="531"/>
        <v>0</v>
      </c>
      <c r="EZ357" s="220">
        <f ca="1">IF(AND(EW357,EX357=0)=0,0,IF(EW357&gt;0,'На банк Приват'!$AH$1,IF(EX357&gt;0,'На Укрсиб'!$AH$1,0)))</f>
        <v>0</v>
      </c>
      <c r="FA357" s="28">
        <f t="shared" ca="1" si="532"/>
        <v>0</v>
      </c>
      <c r="FB357" s="28">
        <f t="shared" ca="1" si="533"/>
        <v>0</v>
      </c>
      <c r="FC357" s="28">
        <f t="shared" ca="1" si="534"/>
        <v>0</v>
      </c>
      <c r="FD357" s="28">
        <f t="shared" ca="1" si="535"/>
        <v>0</v>
      </c>
      <c r="FE357" s="28">
        <f t="shared" ca="1" si="536"/>
        <v>346</v>
      </c>
      <c r="FF357">
        <f t="shared" si="537"/>
        <v>0</v>
      </c>
      <c r="FG357" s="531" t="s">
        <v>216</v>
      </c>
    </row>
    <row r="358" spans="1:163">
      <c r="A358" s="113"/>
      <c r="B358" s="113">
        <f t="shared" ca="1" si="490"/>
        <v>0</v>
      </c>
      <c r="C358" s="113">
        <f t="shared" ca="1" si="491"/>
        <v>0</v>
      </c>
      <c r="D358" s="113">
        <f t="shared" ca="1" si="582"/>
        <v>0</v>
      </c>
      <c r="E358" s="113">
        <f t="shared" si="492"/>
        <v>0</v>
      </c>
      <c r="F358" s="115"/>
      <c r="G358" s="209">
        <f t="shared" si="580"/>
        <v>0</v>
      </c>
      <c r="H358" s="209">
        <f t="shared" si="578"/>
        <v>0</v>
      </c>
      <c r="I358" s="209">
        <f t="shared" si="579"/>
        <v>0</v>
      </c>
      <c r="J358" s="209">
        <f t="shared" si="562"/>
        <v>0</v>
      </c>
      <c r="K358" s="209">
        <f t="shared" si="563"/>
        <v>0</v>
      </c>
      <c r="L358" s="209">
        <f t="shared" si="564"/>
        <v>0</v>
      </c>
      <c r="M358" s="209">
        <f t="shared" si="565"/>
        <v>0</v>
      </c>
      <c r="N358" s="209">
        <f t="shared" si="566"/>
        <v>0</v>
      </c>
      <c r="O358" s="209">
        <f t="shared" si="561"/>
        <v>0</v>
      </c>
      <c r="P358" s="211">
        <f t="shared" si="567"/>
        <v>0</v>
      </c>
      <c r="Q358" s="209">
        <f t="shared" si="568"/>
        <v>0</v>
      </c>
      <c r="R358" s="209">
        <f t="shared" si="569"/>
        <v>0</v>
      </c>
      <c r="S358" s="209">
        <f t="shared" si="570"/>
        <v>0</v>
      </c>
      <c r="T358" s="209">
        <f t="shared" si="571"/>
        <v>0</v>
      </c>
      <c r="U358" s="209">
        <f t="shared" si="572"/>
        <v>0</v>
      </c>
      <c r="V358" s="209">
        <f t="shared" si="573"/>
        <v>0</v>
      </c>
      <c r="W358" s="209">
        <f t="shared" ca="1" si="574"/>
        <v>0</v>
      </c>
      <c r="X358" s="209">
        <f t="shared" ca="1" si="575"/>
        <v>0</v>
      </c>
      <c r="Y358" s="209">
        <f t="shared" ca="1" si="576"/>
        <v>0</v>
      </c>
      <c r="Z358" s="210" t="str">
        <f t="shared" ca="1" si="493"/>
        <v xml:space="preserve">        </v>
      </c>
      <c r="AA358" s="185"/>
      <c r="AB358" s="185">
        <f t="shared" ca="1" si="494"/>
        <v>0</v>
      </c>
      <c r="AC358" s="185">
        <f t="shared" ca="1" si="495"/>
        <v>0</v>
      </c>
      <c r="AD358" s="185">
        <f t="shared" ca="1" si="538"/>
        <v>0</v>
      </c>
      <c r="AE358" s="185"/>
      <c r="AF358" s="211"/>
      <c r="AG358" s="211"/>
      <c r="AH358" s="211"/>
      <c r="AI358" s="211"/>
      <c r="AJ358" s="211"/>
      <c r="AK358" s="211"/>
      <c r="AL358" s="211"/>
      <c r="AM358" s="211"/>
      <c r="AN358" s="211"/>
      <c r="AO358" s="211"/>
      <c r="AP358" s="623">
        <f t="shared" si="496"/>
        <v>0</v>
      </c>
      <c r="AQ358" s="211">
        <f t="shared" si="539"/>
        <v>0</v>
      </c>
      <c r="AR358" s="211">
        <f t="shared" si="540"/>
        <v>0</v>
      </c>
      <c r="AS358" s="211"/>
      <c r="AT358" s="211">
        <f t="shared" si="497"/>
        <v>0</v>
      </c>
      <c r="AU358" s="358">
        <f t="shared" si="498"/>
        <v>0</v>
      </c>
      <c r="AV358" s="211">
        <f t="shared" si="499"/>
        <v>0</v>
      </c>
      <c r="AW358" s="211">
        <f t="shared" ca="1" si="500"/>
        <v>0</v>
      </c>
      <c r="AX358" s="211">
        <f t="shared" ca="1" si="577"/>
        <v>0</v>
      </c>
      <c r="AY358" s="211">
        <f t="shared" ca="1" si="501"/>
        <v>0</v>
      </c>
      <c r="AZ358" s="212">
        <f ca="1">IF(AND(AW358,AX358=0,AY358=0)=0,0,IF(AW358&gt;0,'На банк Приват'!$J$1,IF(AX358&gt;0,'На Укрсиб'!$J$1,0)))</f>
        <v>0</v>
      </c>
      <c r="BA358" s="191"/>
      <c r="BB358" s="191">
        <f t="shared" ca="1" si="502"/>
        <v>0</v>
      </c>
      <c r="BC358" s="191">
        <f t="shared" ca="1" si="503"/>
        <v>0</v>
      </c>
      <c r="BD358" s="191">
        <f t="shared" ca="1" si="541"/>
        <v>0</v>
      </c>
      <c r="BE358" s="191"/>
      <c r="BF358" s="213"/>
      <c r="BG358" s="213"/>
      <c r="BH358" s="213"/>
      <c r="BI358" s="213"/>
      <c r="BJ358" s="213"/>
      <c r="BK358" s="213"/>
      <c r="BL358" s="213"/>
      <c r="BM358" s="213"/>
      <c r="BN358" s="213"/>
      <c r="BO358" s="213"/>
      <c r="BP358" s="623">
        <f t="shared" si="504"/>
        <v>0</v>
      </c>
      <c r="BQ358" s="213">
        <f t="shared" si="542"/>
        <v>0</v>
      </c>
      <c r="BR358" s="213">
        <f t="shared" si="543"/>
        <v>0</v>
      </c>
      <c r="BS358" s="213"/>
      <c r="BT358" s="213">
        <f t="shared" si="505"/>
        <v>0</v>
      </c>
      <c r="BU358" s="362">
        <f t="shared" si="544"/>
        <v>0</v>
      </c>
      <c r="BV358" s="213">
        <f t="shared" si="506"/>
        <v>0</v>
      </c>
      <c r="BW358" s="213">
        <f t="shared" ca="1" si="507"/>
        <v>0</v>
      </c>
      <c r="BX358" s="213">
        <f t="shared" ca="1" si="545"/>
        <v>0</v>
      </c>
      <c r="BY358" s="213">
        <f t="shared" ca="1" si="508"/>
        <v>0</v>
      </c>
      <c r="BZ358" s="214">
        <f ca="1">IF(AND(BW358,BX358=0)=0,0,IF(BW358&gt;0,'На банк Приват'!$P$1,IF(BX358&gt;0,'На Укрсиб'!$P$1,0)))</f>
        <v>0</v>
      </c>
      <c r="CA358" s="198">
        <v>351</v>
      </c>
      <c r="CB358" s="198">
        <f t="shared" ca="1" si="509"/>
        <v>0</v>
      </c>
      <c r="CC358" s="198">
        <f t="shared" ca="1" si="510"/>
        <v>0</v>
      </c>
      <c r="CD358" s="198">
        <f t="shared" ca="1" si="546"/>
        <v>0</v>
      </c>
      <c r="CE358" s="198"/>
      <c r="CF358" s="215"/>
      <c r="CG358" s="215"/>
      <c r="CH358" s="215"/>
      <c r="CI358" s="215"/>
      <c r="CJ358" s="215"/>
      <c r="CK358" s="215"/>
      <c r="CL358" s="215"/>
      <c r="CM358" s="215">
        <f t="shared" si="581"/>
        <v>0</v>
      </c>
      <c r="CN358" s="215"/>
      <c r="CO358" s="215"/>
      <c r="CP358" s="215">
        <f>SUM(CG358:CO358)</f>
        <v>0</v>
      </c>
      <c r="CQ358" s="215">
        <f t="shared" si="547"/>
        <v>0</v>
      </c>
      <c r="CR358" s="215">
        <f t="shared" si="548"/>
        <v>0</v>
      </c>
      <c r="CS358" s="215"/>
      <c r="CT358" s="215">
        <f t="shared" si="512"/>
        <v>0</v>
      </c>
      <c r="CU358" s="369">
        <f t="shared" si="513"/>
        <v>0</v>
      </c>
      <c r="CV358" s="215">
        <f t="shared" si="514"/>
        <v>0</v>
      </c>
      <c r="CW358" s="215">
        <f t="shared" ca="1" si="515"/>
        <v>0</v>
      </c>
      <c r="CX358" s="215">
        <f t="shared" ca="1" si="549"/>
        <v>0</v>
      </c>
      <c r="CY358" s="215">
        <f t="shared" ca="1" si="516"/>
        <v>0</v>
      </c>
      <c r="CZ358" s="216">
        <f ca="1">IF(AND(CW358,CX358=0)=0,0,IF(CW358&gt;0,'На банк Приват'!$V$1,IF(CX358&gt;0,'На Укрсиб'!$V$1,0)))</f>
        <v>0</v>
      </c>
      <c r="DA358" s="204"/>
      <c r="DB358" s="204">
        <f t="shared" ca="1" si="517"/>
        <v>0</v>
      </c>
      <c r="DC358" s="204">
        <f t="shared" ca="1" si="518"/>
        <v>0</v>
      </c>
      <c r="DD358" s="204">
        <f t="shared" ca="1" si="550"/>
        <v>0</v>
      </c>
      <c r="DE358" s="204"/>
      <c r="DF358" s="217"/>
      <c r="DG358" s="217"/>
      <c r="DH358" s="217"/>
      <c r="DI358" s="217"/>
      <c r="DJ358" s="217"/>
      <c r="DK358" s="217"/>
      <c r="DL358" s="217"/>
      <c r="DM358" s="217"/>
      <c r="DN358" s="217"/>
      <c r="DO358" s="217"/>
      <c r="DP358" s="763">
        <f t="shared" si="519"/>
        <v>0</v>
      </c>
      <c r="DQ358" s="217">
        <f t="shared" si="552"/>
        <v>0</v>
      </c>
      <c r="DR358" s="217">
        <f t="shared" si="553"/>
        <v>0</v>
      </c>
      <c r="DS358" s="217"/>
      <c r="DT358" s="217">
        <f t="shared" si="520"/>
        <v>0</v>
      </c>
      <c r="DU358" s="366">
        <f t="shared" si="554"/>
        <v>0</v>
      </c>
      <c r="DV358" s="217">
        <f t="shared" si="521"/>
        <v>0</v>
      </c>
      <c r="DW358" s="217">
        <f t="shared" ca="1" si="522"/>
        <v>0</v>
      </c>
      <c r="DX358" s="217">
        <f t="shared" ca="1" si="555"/>
        <v>0</v>
      </c>
      <c r="DY358" s="217">
        <f t="shared" ca="1" si="523"/>
        <v>0</v>
      </c>
      <c r="DZ358" s="218">
        <f ca="1">IF(AND(DW358,DX358=0)=0,0,IF(DW358&gt;0,'На банк Приват'!$AB$1,IF(DX358&gt;0,'На Укрсиб'!$V$1,0)))</f>
        <v>0</v>
      </c>
      <c r="EA358" s="207"/>
      <c r="EB358" s="207">
        <f t="shared" ca="1" si="524"/>
        <v>0</v>
      </c>
      <c r="EC358" s="207">
        <f t="shared" ca="1" si="525"/>
        <v>0</v>
      </c>
      <c r="ED358" s="207">
        <f t="shared" ca="1" si="556"/>
        <v>0</v>
      </c>
      <c r="EE358" s="207"/>
      <c r="EF358" s="219"/>
      <c r="EG358" s="219"/>
      <c r="EH358" s="219"/>
      <c r="EI358" s="219"/>
      <c r="EJ358" s="219"/>
      <c r="EK358" s="219"/>
      <c r="EL358" s="219"/>
      <c r="EM358" s="219">
        <f t="shared" si="526"/>
        <v>0</v>
      </c>
      <c r="EN358" s="219"/>
      <c r="EO358" s="219"/>
      <c r="EP358" s="219">
        <f t="shared" si="527"/>
        <v>0</v>
      </c>
      <c r="EQ358" s="219">
        <f t="shared" si="557"/>
        <v>0</v>
      </c>
      <c r="ER358" s="219">
        <f t="shared" si="558"/>
        <v>0</v>
      </c>
      <c r="ES358" s="219"/>
      <c r="ET358" s="219">
        <f t="shared" si="528"/>
        <v>0</v>
      </c>
      <c r="EU358" s="363">
        <f t="shared" si="559"/>
        <v>0</v>
      </c>
      <c r="EV358" s="219">
        <f t="shared" si="529"/>
        <v>0</v>
      </c>
      <c r="EW358" s="219">
        <f t="shared" ca="1" si="530"/>
        <v>0</v>
      </c>
      <c r="EX358" s="219">
        <f t="shared" ca="1" si="560"/>
        <v>0</v>
      </c>
      <c r="EY358" s="219">
        <f t="shared" ca="1" si="531"/>
        <v>0</v>
      </c>
      <c r="EZ358" s="220">
        <f ca="1">IF(AND(EW358,EX358=0)=0,0,IF(EW358&gt;0,'На банк Приват'!$AH$1,IF(EX358&gt;0,'На Укрсиб'!$AH$1,0)))</f>
        <v>0</v>
      </c>
      <c r="FA358" s="28">
        <f t="shared" ca="1" si="532"/>
        <v>0</v>
      </c>
      <c r="FB358" s="28">
        <f t="shared" ca="1" si="533"/>
        <v>0</v>
      </c>
      <c r="FC358" s="28">
        <f t="shared" ca="1" si="534"/>
        <v>0</v>
      </c>
      <c r="FD358" s="28">
        <f t="shared" ca="1" si="535"/>
        <v>0</v>
      </c>
      <c r="FE358" s="28">
        <f t="shared" ca="1" si="536"/>
        <v>347</v>
      </c>
      <c r="FF358">
        <f t="shared" si="537"/>
        <v>0</v>
      </c>
      <c r="FG358" s="531" t="s">
        <v>217</v>
      </c>
    </row>
    <row r="359" spans="1:163">
      <c r="A359" s="113"/>
      <c r="B359" s="113">
        <f t="shared" ca="1" si="490"/>
        <v>0</v>
      </c>
      <c r="C359" s="113">
        <f t="shared" ca="1" si="491"/>
        <v>0</v>
      </c>
      <c r="D359" s="113">
        <f t="shared" ca="1" si="582"/>
        <v>0</v>
      </c>
      <c r="E359" s="113">
        <f t="shared" si="492"/>
        <v>0</v>
      </c>
      <c r="F359" s="115"/>
      <c r="G359" s="209">
        <f t="shared" si="580"/>
        <v>0</v>
      </c>
      <c r="H359" s="209">
        <f t="shared" si="578"/>
        <v>0</v>
      </c>
      <c r="I359" s="209">
        <f t="shared" si="579"/>
        <v>0</v>
      </c>
      <c r="J359" s="209">
        <f t="shared" si="562"/>
        <v>0</v>
      </c>
      <c r="K359" s="209">
        <f t="shared" si="563"/>
        <v>0</v>
      </c>
      <c r="L359" s="209">
        <f t="shared" si="564"/>
        <v>0</v>
      </c>
      <c r="M359" s="209">
        <f t="shared" si="565"/>
        <v>0</v>
      </c>
      <c r="N359" s="209">
        <f t="shared" si="566"/>
        <v>0</v>
      </c>
      <c r="O359" s="209">
        <f t="shared" si="561"/>
        <v>0</v>
      </c>
      <c r="P359" s="211">
        <f t="shared" si="567"/>
        <v>0</v>
      </c>
      <c r="Q359" s="209">
        <f t="shared" si="568"/>
        <v>0</v>
      </c>
      <c r="R359" s="209">
        <f t="shared" si="569"/>
        <v>0</v>
      </c>
      <c r="S359" s="209">
        <f t="shared" si="570"/>
        <v>0</v>
      </c>
      <c r="T359" s="209">
        <f t="shared" si="571"/>
        <v>0</v>
      </c>
      <c r="U359" s="209">
        <f t="shared" si="572"/>
        <v>0</v>
      </c>
      <c r="V359" s="209">
        <f t="shared" si="573"/>
        <v>0</v>
      </c>
      <c r="W359" s="209">
        <f t="shared" ca="1" si="574"/>
        <v>0</v>
      </c>
      <c r="X359" s="209">
        <f t="shared" ca="1" si="575"/>
        <v>0</v>
      </c>
      <c r="Y359" s="209">
        <f t="shared" ca="1" si="576"/>
        <v>0</v>
      </c>
      <c r="Z359" s="210" t="str">
        <f t="shared" ca="1" si="493"/>
        <v xml:space="preserve">        </v>
      </c>
      <c r="AA359" s="185"/>
      <c r="AB359" s="185">
        <f t="shared" ca="1" si="494"/>
        <v>0</v>
      </c>
      <c r="AC359" s="185">
        <f t="shared" ca="1" si="495"/>
        <v>0</v>
      </c>
      <c r="AD359" s="185">
        <f t="shared" ca="1" si="538"/>
        <v>0</v>
      </c>
      <c r="AE359" s="185"/>
      <c r="AF359" s="211"/>
      <c r="AG359" s="211"/>
      <c r="AH359" s="211"/>
      <c r="AI359" s="211"/>
      <c r="AJ359" s="211"/>
      <c r="AK359" s="211"/>
      <c r="AL359" s="211"/>
      <c r="AM359" s="211"/>
      <c r="AN359" s="211"/>
      <c r="AO359" s="211"/>
      <c r="AP359" s="623">
        <f t="shared" si="496"/>
        <v>0</v>
      </c>
      <c r="AQ359" s="211">
        <f t="shared" si="539"/>
        <v>0</v>
      </c>
      <c r="AR359" s="211">
        <f t="shared" si="540"/>
        <v>0</v>
      </c>
      <c r="AS359" s="211"/>
      <c r="AT359" s="211">
        <f t="shared" si="497"/>
        <v>0</v>
      </c>
      <c r="AU359" s="358">
        <f t="shared" si="498"/>
        <v>0</v>
      </c>
      <c r="AV359" s="211">
        <f t="shared" si="499"/>
        <v>0</v>
      </c>
      <c r="AW359" s="211">
        <f t="shared" ca="1" si="500"/>
        <v>0</v>
      </c>
      <c r="AX359" s="211">
        <f t="shared" ca="1" si="577"/>
        <v>0</v>
      </c>
      <c r="AY359" s="211">
        <f t="shared" ca="1" si="501"/>
        <v>0</v>
      </c>
      <c r="AZ359" s="212">
        <f ca="1">IF(AND(AW359,AX359=0,AY359=0)=0,0,IF(AW359&gt;0,'На банк Приват'!$J$1,IF(AX359&gt;0,'На Укрсиб'!J352,0)))</f>
        <v>0</v>
      </c>
      <c r="BA359" s="191"/>
      <c r="BB359" s="191">
        <f t="shared" ca="1" si="502"/>
        <v>0</v>
      </c>
      <c r="BC359" s="191">
        <f t="shared" ca="1" si="503"/>
        <v>0</v>
      </c>
      <c r="BD359" s="191">
        <f t="shared" ca="1" si="541"/>
        <v>0</v>
      </c>
      <c r="BE359" s="191"/>
      <c r="BF359" s="213"/>
      <c r="BG359" s="213"/>
      <c r="BH359" s="213"/>
      <c r="BI359" s="213"/>
      <c r="BJ359" s="213"/>
      <c r="BK359" s="213"/>
      <c r="BL359" s="213"/>
      <c r="BM359" s="213"/>
      <c r="BN359" s="213"/>
      <c r="BO359" s="213"/>
      <c r="BP359" s="623">
        <f t="shared" si="504"/>
        <v>0</v>
      </c>
      <c r="BQ359" s="213">
        <f t="shared" si="542"/>
        <v>0</v>
      </c>
      <c r="BR359" s="213">
        <f t="shared" si="543"/>
        <v>0</v>
      </c>
      <c r="BS359" s="213"/>
      <c r="BT359" s="213">
        <f t="shared" si="505"/>
        <v>0</v>
      </c>
      <c r="BU359" s="362">
        <f t="shared" si="544"/>
        <v>0</v>
      </c>
      <c r="BV359" s="213">
        <f t="shared" si="506"/>
        <v>0</v>
      </c>
      <c r="BW359" s="213">
        <f t="shared" ca="1" si="507"/>
        <v>0</v>
      </c>
      <c r="BX359" s="213">
        <f t="shared" ca="1" si="545"/>
        <v>0</v>
      </c>
      <c r="BY359" s="213">
        <f t="shared" ca="1" si="508"/>
        <v>0</v>
      </c>
      <c r="BZ359" s="214">
        <f ca="1">IF(AND(BW359,BX359=0)=0,0,IF(BW359&gt;0,'На банк Приват'!$P$1,IF(BX359&gt;0,'На Укрсиб'!$P$1,0)))</f>
        <v>0</v>
      </c>
      <c r="CA359" s="198">
        <v>352</v>
      </c>
      <c r="CB359" s="198">
        <f t="shared" ca="1" si="509"/>
        <v>0</v>
      </c>
      <c r="CC359" s="198">
        <f t="shared" ca="1" si="510"/>
        <v>0</v>
      </c>
      <c r="CD359" s="198">
        <f t="shared" ca="1" si="546"/>
        <v>0</v>
      </c>
      <c r="CE359" s="198"/>
      <c r="CF359" s="215"/>
      <c r="CG359" s="215"/>
      <c r="CH359" s="215"/>
      <c r="CI359" s="215"/>
      <c r="CJ359" s="215"/>
      <c r="CK359" s="215"/>
      <c r="CL359" s="215"/>
      <c r="CM359" s="215">
        <f t="shared" si="581"/>
        <v>0</v>
      </c>
      <c r="CN359" s="215"/>
      <c r="CO359" s="215"/>
      <c r="CP359" s="215">
        <f t="shared" si="511"/>
        <v>0</v>
      </c>
      <c r="CQ359" s="215">
        <f t="shared" si="547"/>
        <v>0</v>
      </c>
      <c r="CR359" s="215">
        <f t="shared" si="548"/>
        <v>0</v>
      </c>
      <c r="CS359" s="215"/>
      <c r="CT359" s="215">
        <f t="shared" si="512"/>
        <v>0</v>
      </c>
      <c r="CU359" s="369">
        <f t="shared" si="513"/>
        <v>0</v>
      </c>
      <c r="CV359" s="215">
        <f t="shared" si="514"/>
        <v>0</v>
      </c>
      <c r="CW359" s="215">
        <f t="shared" ca="1" si="515"/>
        <v>0</v>
      </c>
      <c r="CX359" s="215">
        <f t="shared" ca="1" si="549"/>
        <v>0</v>
      </c>
      <c r="CY359" s="215">
        <f t="shared" ca="1" si="516"/>
        <v>0</v>
      </c>
      <c r="CZ359" s="216">
        <f ca="1">IF(AND(CW359,CX359=0)=0,0,IF(CW359&gt;0,'На банк Приват'!$V$1,IF(CX359&gt;0,'На Укрсиб'!$V$1,0)))</f>
        <v>0</v>
      </c>
      <c r="DA359" s="204"/>
      <c r="DB359" s="204">
        <f t="shared" ca="1" si="517"/>
        <v>0</v>
      </c>
      <c r="DC359" s="204">
        <f t="shared" ca="1" si="518"/>
        <v>0</v>
      </c>
      <c r="DD359" s="204">
        <f t="shared" ca="1" si="550"/>
        <v>0</v>
      </c>
      <c r="DE359" s="204"/>
      <c r="DF359" s="217"/>
      <c r="DG359" s="217"/>
      <c r="DH359" s="217"/>
      <c r="DI359" s="217"/>
      <c r="DJ359" s="217"/>
      <c r="DK359" s="217"/>
      <c r="DL359" s="217"/>
      <c r="DM359" s="217"/>
      <c r="DN359" s="217"/>
      <c r="DO359" s="217"/>
      <c r="DP359" s="763">
        <f t="shared" si="519"/>
        <v>0</v>
      </c>
      <c r="DQ359" s="217">
        <f t="shared" si="552"/>
        <v>0</v>
      </c>
      <c r="DR359" s="217">
        <f t="shared" si="553"/>
        <v>0</v>
      </c>
      <c r="DS359" s="217"/>
      <c r="DT359" s="217">
        <f t="shared" si="520"/>
        <v>0</v>
      </c>
      <c r="DU359" s="366">
        <f t="shared" si="554"/>
        <v>0</v>
      </c>
      <c r="DV359" s="217">
        <f t="shared" si="521"/>
        <v>0</v>
      </c>
      <c r="DW359" s="217">
        <f t="shared" ca="1" si="522"/>
        <v>0</v>
      </c>
      <c r="DX359" s="217">
        <f t="shared" ca="1" si="555"/>
        <v>0</v>
      </c>
      <c r="DY359" s="217">
        <f t="shared" ca="1" si="523"/>
        <v>0</v>
      </c>
      <c r="DZ359" s="218">
        <f ca="1">IF(AND(DW359,DX359=0)=0,0,IF(DW359&gt;0,'На банк Приват'!$AB$1,IF(DX359&gt;0,'На Укрсиб'!$V$1,0)))</f>
        <v>0</v>
      </c>
      <c r="EA359" s="207"/>
      <c r="EB359" s="207">
        <f t="shared" ca="1" si="524"/>
        <v>0</v>
      </c>
      <c r="EC359" s="207">
        <f t="shared" ca="1" si="525"/>
        <v>0</v>
      </c>
      <c r="ED359" s="207">
        <f t="shared" ca="1" si="556"/>
        <v>0</v>
      </c>
      <c r="EE359" s="207"/>
      <c r="EF359" s="219"/>
      <c r="EG359" s="219"/>
      <c r="EH359" s="219"/>
      <c r="EI359" s="219"/>
      <c r="EJ359" s="219"/>
      <c r="EK359" s="219"/>
      <c r="EL359" s="219"/>
      <c r="EM359" s="219">
        <f t="shared" si="526"/>
        <v>0</v>
      </c>
      <c r="EN359" s="219"/>
      <c r="EO359" s="219"/>
      <c r="EP359" s="219">
        <f t="shared" si="527"/>
        <v>0</v>
      </c>
      <c r="EQ359" s="219">
        <f t="shared" si="557"/>
        <v>0</v>
      </c>
      <c r="ER359" s="219">
        <f t="shared" si="558"/>
        <v>0</v>
      </c>
      <c r="ES359" s="219"/>
      <c r="ET359" s="219">
        <f t="shared" si="528"/>
        <v>0</v>
      </c>
      <c r="EU359" s="363">
        <f t="shared" si="559"/>
        <v>0</v>
      </c>
      <c r="EV359" s="219">
        <f t="shared" si="529"/>
        <v>0</v>
      </c>
      <c r="EW359" s="219">
        <f t="shared" ca="1" si="530"/>
        <v>0</v>
      </c>
      <c r="EX359" s="219">
        <f t="shared" ca="1" si="560"/>
        <v>0</v>
      </c>
      <c r="EY359" s="219">
        <f t="shared" ca="1" si="531"/>
        <v>0</v>
      </c>
      <c r="EZ359" s="220">
        <f ca="1">IF(AND(EW359,EX359=0)=0,0,IF(EW359&gt;0,'На банк Приват'!$AH$1,IF(EX359&gt;0,'На Укрсиб'!$AH$1,0)))</f>
        <v>0</v>
      </c>
      <c r="FA359" s="28">
        <f t="shared" ca="1" si="532"/>
        <v>0</v>
      </c>
      <c r="FB359" s="28">
        <f t="shared" ca="1" si="533"/>
        <v>0</v>
      </c>
      <c r="FC359" s="28">
        <f t="shared" ca="1" si="534"/>
        <v>0</v>
      </c>
      <c r="FD359" s="28">
        <f t="shared" ca="1" si="535"/>
        <v>0</v>
      </c>
      <c r="FE359" s="28">
        <f t="shared" ca="1" si="536"/>
        <v>348</v>
      </c>
      <c r="FF359">
        <f t="shared" si="537"/>
        <v>0</v>
      </c>
      <c r="FG359" s="531" t="s">
        <v>218</v>
      </c>
    </row>
    <row r="360" spans="1:163">
      <c r="A360" s="113"/>
      <c r="B360" s="113">
        <f t="shared" ca="1" si="490"/>
        <v>0</v>
      </c>
      <c r="C360" s="113">
        <f t="shared" ca="1" si="491"/>
        <v>0</v>
      </c>
      <c r="D360" s="113">
        <f t="shared" ca="1" si="582"/>
        <v>0</v>
      </c>
      <c r="E360" s="113">
        <f t="shared" si="492"/>
        <v>0</v>
      </c>
      <c r="F360" s="115"/>
      <c r="G360" s="209">
        <f t="shared" si="580"/>
        <v>0</v>
      </c>
      <c r="H360" s="209">
        <f t="shared" si="578"/>
        <v>0</v>
      </c>
      <c r="I360" s="209">
        <f t="shared" si="579"/>
        <v>0</v>
      </c>
      <c r="J360" s="209">
        <f t="shared" si="562"/>
        <v>0</v>
      </c>
      <c r="K360" s="209">
        <f t="shared" si="563"/>
        <v>0</v>
      </c>
      <c r="L360" s="209">
        <f t="shared" si="564"/>
        <v>0</v>
      </c>
      <c r="M360" s="209">
        <f t="shared" si="565"/>
        <v>0</v>
      </c>
      <c r="N360" s="209">
        <f t="shared" si="566"/>
        <v>0</v>
      </c>
      <c r="O360" s="209">
        <f t="shared" si="561"/>
        <v>0</v>
      </c>
      <c r="P360" s="211">
        <f t="shared" si="567"/>
        <v>0</v>
      </c>
      <c r="Q360" s="209">
        <f t="shared" si="568"/>
        <v>0</v>
      </c>
      <c r="R360" s="209">
        <f t="shared" si="569"/>
        <v>0</v>
      </c>
      <c r="S360" s="209">
        <f t="shared" si="570"/>
        <v>0</v>
      </c>
      <c r="T360" s="209">
        <f t="shared" si="571"/>
        <v>0</v>
      </c>
      <c r="U360" s="209">
        <f t="shared" si="572"/>
        <v>0</v>
      </c>
      <c r="V360" s="209">
        <f t="shared" si="573"/>
        <v>0</v>
      </c>
      <c r="W360" s="209">
        <f t="shared" ca="1" si="574"/>
        <v>0</v>
      </c>
      <c r="X360" s="209">
        <f t="shared" ca="1" si="575"/>
        <v>0</v>
      </c>
      <c r="Y360" s="209">
        <f t="shared" ca="1" si="576"/>
        <v>0</v>
      </c>
      <c r="Z360" s="210" t="str">
        <f t="shared" ca="1" si="493"/>
        <v xml:space="preserve">        </v>
      </c>
      <c r="AA360" s="185"/>
      <c r="AB360" s="185">
        <f t="shared" ca="1" si="494"/>
        <v>0</v>
      </c>
      <c r="AC360" s="185">
        <f t="shared" ca="1" si="495"/>
        <v>0</v>
      </c>
      <c r="AD360" s="185">
        <f t="shared" ca="1" si="538"/>
        <v>0</v>
      </c>
      <c r="AE360" s="185"/>
      <c r="AF360" s="211"/>
      <c r="AG360" s="211"/>
      <c r="AH360" s="211"/>
      <c r="AI360" s="211"/>
      <c r="AJ360" s="211"/>
      <c r="AK360" s="211"/>
      <c r="AL360" s="211"/>
      <c r="AM360" s="211"/>
      <c r="AN360" s="211"/>
      <c r="AO360" s="211"/>
      <c r="AP360" s="623">
        <f t="shared" si="496"/>
        <v>0</v>
      </c>
      <c r="AQ360" s="211">
        <f t="shared" si="539"/>
        <v>0</v>
      </c>
      <c r="AR360" s="211">
        <f t="shared" si="540"/>
        <v>0</v>
      </c>
      <c r="AS360" s="211"/>
      <c r="AT360" s="211">
        <f t="shared" si="497"/>
        <v>0</v>
      </c>
      <c r="AU360" s="358">
        <f t="shared" si="498"/>
        <v>0</v>
      </c>
      <c r="AV360" s="211">
        <f t="shared" si="499"/>
        <v>0</v>
      </c>
      <c r="AW360" s="211">
        <f t="shared" ca="1" si="500"/>
        <v>0</v>
      </c>
      <c r="AX360" s="211">
        <f t="shared" ca="1" si="577"/>
        <v>0</v>
      </c>
      <c r="AY360" s="211">
        <f t="shared" ca="1" si="501"/>
        <v>0</v>
      </c>
      <c r="AZ360" s="212">
        <f ca="1">IF(AND(AW360,AX360=0,AY360=0)=0,0,IF(AW360&gt;0,'На банк Приват'!$J$1,IF(AX360&gt;0,'На Укрсиб'!$J$1,0)))</f>
        <v>0</v>
      </c>
      <c r="BA360" s="191"/>
      <c r="BB360" s="191">
        <f t="shared" ca="1" si="502"/>
        <v>0</v>
      </c>
      <c r="BC360" s="191">
        <f t="shared" ca="1" si="503"/>
        <v>0</v>
      </c>
      <c r="BD360" s="191">
        <f t="shared" ca="1" si="541"/>
        <v>0</v>
      </c>
      <c r="BE360" s="191"/>
      <c r="BF360" s="213"/>
      <c r="BG360" s="213"/>
      <c r="BH360" s="213"/>
      <c r="BI360" s="213"/>
      <c r="BJ360" s="213"/>
      <c r="BK360" s="213"/>
      <c r="BL360" s="213"/>
      <c r="BM360" s="213"/>
      <c r="BN360" s="213"/>
      <c r="BO360" s="213"/>
      <c r="BP360" s="623">
        <f t="shared" si="504"/>
        <v>0</v>
      </c>
      <c r="BQ360" s="213">
        <f t="shared" si="542"/>
        <v>0</v>
      </c>
      <c r="BR360" s="213">
        <f t="shared" si="543"/>
        <v>0</v>
      </c>
      <c r="BS360" s="213"/>
      <c r="BT360" s="213">
        <f t="shared" si="505"/>
        <v>0</v>
      </c>
      <c r="BU360" s="362">
        <f t="shared" si="544"/>
        <v>0</v>
      </c>
      <c r="BV360" s="213">
        <f t="shared" si="506"/>
        <v>0</v>
      </c>
      <c r="BW360" s="213">
        <f t="shared" ca="1" si="507"/>
        <v>0</v>
      </c>
      <c r="BX360" s="213">
        <f t="shared" ca="1" si="545"/>
        <v>0</v>
      </c>
      <c r="BY360" s="213">
        <f t="shared" ca="1" si="508"/>
        <v>0</v>
      </c>
      <c r="BZ360" s="214">
        <f ca="1">IF(AND(BW360,BX360=0)=0,0,IF(BW360&gt;0,'На банк Приват'!$P$1,IF(BX360&gt;0,'На Укрсиб'!$P$1,0)))</f>
        <v>0</v>
      </c>
      <c r="CA360" s="198">
        <v>353</v>
      </c>
      <c r="CB360" s="198">
        <f t="shared" ca="1" si="509"/>
        <v>0</v>
      </c>
      <c r="CC360" s="198">
        <f t="shared" ca="1" si="510"/>
        <v>0</v>
      </c>
      <c r="CD360" s="198">
        <f t="shared" ca="1" si="546"/>
        <v>0</v>
      </c>
      <c r="CE360" s="198"/>
      <c r="CF360" s="215"/>
      <c r="CG360" s="215"/>
      <c r="CH360" s="215"/>
      <c r="CI360" s="215"/>
      <c r="CJ360" s="215"/>
      <c r="CK360" s="215"/>
      <c r="CL360" s="215"/>
      <c r="CM360" s="215">
        <f t="shared" si="581"/>
        <v>0</v>
      </c>
      <c r="CN360" s="215"/>
      <c r="CO360" s="215"/>
      <c r="CP360" s="215">
        <f t="shared" si="511"/>
        <v>0</v>
      </c>
      <c r="CQ360" s="215">
        <f t="shared" si="547"/>
        <v>0</v>
      </c>
      <c r="CR360" s="215">
        <f t="shared" si="548"/>
        <v>0</v>
      </c>
      <c r="CS360" s="215"/>
      <c r="CT360" s="215">
        <f t="shared" si="512"/>
        <v>0</v>
      </c>
      <c r="CU360" s="369">
        <f t="shared" si="513"/>
        <v>0</v>
      </c>
      <c r="CV360" s="215">
        <f t="shared" si="514"/>
        <v>0</v>
      </c>
      <c r="CW360" s="215">
        <f t="shared" ca="1" si="515"/>
        <v>0</v>
      </c>
      <c r="CX360" s="215">
        <f t="shared" ca="1" si="549"/>
        <v>0</v>
      </c>
      <c r="CY360" s="215">
        <f t="shared" ca="1" si="516"/>
        <v>0</v>
      </c>
      <c r="CZ360" s="216">
        <f ca="1">IF(AND(CW360,CX360=0)=0,0,IF(CW360&gt;0,'На банк Приват'!$V$1,IF(CX360&gt;0,'На Укрсиб'!$V$1,0)))</f>
        <v>0</v>
      </c>
      <c r="DA360" s="204"/>
      <c r="DB360" s="204">
        <f t="shared" ca="1" si="517"/>
        <v>0</v>
      </c>
      <c r="DC360" s="204">
        <f t="shared" ca="1" si="518"/>
        <v>0</v>
      </c>
      <c r="DD360" s="204">
        <f t="shared" ca="1" si="550"/>
        <v>0</v>
      </c>
      <c r="DE360" s="204"/>
      <c r="DF360" s="217"/>
      <c r="DG360" s="217"/>
      <c r="DH360" s="217"/>
      <c r="DI360" s="217"/>
      <c r="DJ360" s="217"/>
      <c r="DK360" s="217"/>
      <c r="DL360" s="217"/>
      <c r="DM360" s="217"/>
      <c r="DN360" s="217"/>
      <c r="DO360" s="217"/>
      <c r="DP360" s="763">
        <f t="shared" si="519"/>
        <v>0</v>
      </c>
      <c r="DQ360" s="217">
        <f t="shared" si="552"/>
        <v>0</v>
      </c>
      <c r="DR360" s="217">
        <f t="shared" si="553"/>
        <v>0</v>
      </c>
      <c r="DS360" s="217"/>
      <c r="DT360" s="217">
        <f t="shared" si="520"/>
        <v>0</v>
      </c>
      <c r="DU360" s="366">
        <f t="shared" si="554"/>
        <v>0</v>
      </c>
      <c r="DV360" s="217">
        <f t="shared" si="521"/>
        <v>0</v>
      </c>
      <c r="DW360" s="217">
        <f t="shared" ca="1" si="522"/>
        <v>0</v>
      </c>
      <c r="DX360" s="217">
        <f t="shared" ca="1" si="555"/>
        <v>0</v>
      </c>
      <c r="DY360" s="217">
        <f t="shared" ca="1" si="523"/>
        <v>0</v>
      </c>
      <c r="DZ360" s="218">
        <f ca="1">IF(AND(DW360,DX360=0)=0,0,IF(DW360&gt;0,'На банк Приват'!$AB$1,IF(DX360&gt;0,'На Укрсиб'!$V$1,0)))</f>
        <v>0</v>
      </c>
      <c r="EA360" s="207"/>
      <c r="EB360" s="207">
        <f t="shared" ca="1" si="524"/>
        <v>0</v>
      </c>
      <c r="EC360" s="207">
        <f t="shared" ca="1" si="525"/>
        <v>0</v>
      </c>
      <c r="ED360" s="207">
        <f t="shared" ca="1" si="556"/>
        <v>0</v>
      </c>
      <c r="EE360" s="207"/>
      <c r="EF360" s="219"/>
      <c r="EG360" s="219"/>
      <c r="EH360" s="219"/>
      <c r="EI360" s="219"/>
      <c r="EJ360" s="219"/>
      <c r="EK360" s="219"/>
      <c r="EL360" s="219"/>
      <c r="EM360" s="219">
        <f t="shared" si="526"/>
        <v>0</v>
      </c>
      <c r="EN360" s="219"/>
      <c r="EO360" s="219"/>
      <c r="EP360" s="219">
        <f t="shared" si="527"/>
        <v>0</v>
      </c>
      <c r="EQ360" s="219">
        <f t="shared" si="557"/>
        <v>0</v>
      </c>
      <c r="ER360" s="219">
        <f t="shared" si="558"/>
        <v>0</v>
      </c>
      <c r="ES360" s="219"/>
      <c r="ET360" s="219">
        <f t="shared" si="528"/>
        <v>0</v>
      </c>
      <c r="EU360" s="363">
        <f t="shared" si="559"/>
        <v>0</v>
      </c>
      <c r="EV360" s="219">
        <f t="shared" si="529"/>
        <v>0</v>
      </c>
      <c r="EW360" s="219">
        <f t="shared" ca="1" si="530"/>
        <v>0</v>
      </c>
      <c r="EX360" s="219">
        <f t="shared" ca="1" si="560"/>
        <v>0</v>
      </c>
      <c r="EY360" s="219">
        <f t="shared" ca="1" si="531"/>
        <v>0</v>
      </c>
      <c r="EZ360" s="220">
        <f ca="1">IF(AND(EW360,EX360=0)=0,0,IF(EW360&gt;0,'На банк Приват'!$AH$1,IF(EX360&gt;0,'На Укрсиб'!$AH$1,0)))</f>
        <v>0</v>
      </c>
      <c r="FA360" s="28">
        <f t="shared" ca="1" si="532"/>
        <v>0</v>
      </c>
      <c r="FB360" s="28">
        <f t="shared" ca="1" si="533"/>
        <v>0</v>
      </c>
      <c r="FC360" s="28">
        <f t="shared" ca="1" si="534"/>
        <v>0</v>
      </c>
      <c r="FD360" s="28">
        <f t="shared" ca="1" si="535"/>
        <v>0</v>
      </c>
      <c r="FE360" s="28">
        <f t="shared" ca="1" si="536"/>
        <v>349</v>
      </c>
      <c r="FF360">
        <f t="shared" si="537"/>
        <v>0</v>
      </c>
      <c r="FG360" s="531" t="s">
        <v>219</v>
      </c>
    </row>
    <row r="361" spans="1:163">
      <c r="A361" s="113"/>
      <c r="B361" s="113">
        <f t="shared" ca="1" si="490"/>
        <v>0</v>
      </c>
      <c r="C361" s="113">
        <f t="shared" ca="1" si="491"/>
        <v>0</v>
      </c>
      <c r="D361" s="113">
        <f t="shared" ca="1" si="582"/>
        <v>0</v>
      </c>
      <c r="E361" s="113">
        <f t="shared" si="492"/>
        <v>0</v>
      </c>
      <c r="F361" s="115"/>
      <c r="G361" s="209">
        <f t="shared" si="580"/>
        <v>0</v>
      </c>
      <c r="H361" s="209">
        <f t="shared" si="578"/>
        <v>0</v>
      </c>
      <c r="I361" s="209">
        <f t="shared" si="579"/>
        <v>0</v>
      </c>
      <c r="J361" s="209">
        <f t="shared" si="562"/>
        <v>0</v>
      </c>
      <c r="K361" s="209">
        <f t="shared" si="563"/>
        <v>0</v>
      </c>
      <c r="L361" s="209">
        <f t="shared" si="564"/>
        <v>0</v>
      </c>
      <c r="M361" s="209">
        <f t="shared" si="565"/>
        <v>0</v>
      </c>
      <c r="N361" s="209">
        <f t="shared" si="566"/>
        <v>0</v>
      </c>
      <c r="O361" s="209">
        <f t="shared" si="561"/>
        <v>0</v>
      </c>
      <c r="P361" s="211">
        <f t="shared" si="567"/>
        <v>0</v>
      </c>
      <c r="Q361" s="209">
        <f t="shared" si="568"/>
        <v>0</v>
      </c>
      <c r="R361" s="209">
        <f t="shared" si="569"/>
        <v>0</v>
      </c>
      <c r="S361" s="209">
        <f t="shared" si="570"/>
        <v>0</v>
      </c>
      <c r="T361" s="209">
        <f t="shared" si="571"/>
        <v>0</v>
      </c>
      <c r="U361" s="209">
        <f t="shared" si="572"/>
        <v>0</v>
      </c>
      <c r="V361" s="209">
        <f t="shared" si="573"/>
        <v>0</v>
      </c>
      <c r="W361" s="209">
        <f t="shared" ca="1" si="574"/>
        <v>0</v>
      </c>
      <c r="X361" s="209">
        <f t="shared" ca="1" si="575"/>
        <v>0</v>
      </c>
      <c r="Y361" s="209">
        <f t="shared" ca="1" si="576"/>
        <v>0</v>
      </c>
      <c r="Z361" s="210" t="str">
        <f t="shared" ca="1" si="493"/>
        <v xml:space="preserve">        </v>
      </c>
      <c r="AA361" s="185"/>
      <c r="AB361" s="185">
        <f t="shared" ca="1" si="494"/>
        <v>0</v>
      </c>
      <c r="AC361" s="185">
        <f t="shared" ca="1" si="495"/>
        <v>0</v>
      </c>
      <c r="AD361" s="185">
        <f t="shared" ca="1" si="538"/>
        <v>0</v>
      </c>
      <c r="AE361" s="185"/>
      <c r="AF361" s="211"/>
      <c r="AG361" s="211"/>
      <c r="AH361" s="211"/>
      <c r="AI361" s="211"/>
      <c r="AJ361" s="211"/>
      <c r="AK361" s="211"/>
      <c r="AL361" s="211"/>
      <c r="AM361" s="211"/>
      <c r="AN361" s="211"/>
      <c r="AO361" s="211"/>
      <c r="AP361" s="623">
        <f t="shared" si="496"/>
        <v>0</v>
      </c>
      <c r="AQ361" s="211">
        <f t="shared" si="539"/>
        <v>0</v>
      </c>
      <c r="AR361" s="211">
        <f t="shared" si="540"/>
        <v>0</v>
      </c>
      <c r="AS361" s="211"/>
      <c r="AT361" s="211">
        <f t="shared" si="497"/>
        <v>0</v>
      </c>
      <c r="AU361" s="358">
        <f t="shared" si="498"/>
        <v>0</v>
      </c>
      <c r="AV361" s="211">
        <f t="shared" si="499"/>
        <v>0</v>
      </c>
      <c r="AW361" s="211">
        <f t="shared" ca="1" si="500"/>
        <v>0</v>
      </c>
      <c r="AX361" s="211">
        <f t="shared" ca="1" si="577"/>
        <v>0</v>
      </c>
      <c r="AY361" s="211">
        <f t="shared" ca="1" si="501"/>
        <v>0</v>
      </c>
      <c r="AZ361" s="212">
        <f ca="1">IF(AND(AW361,AX361=0,AY361=0)=0,0,IF(AW361&gt;0,'На банк Приват'!$J$1,IF(AX361&gt;0,'На Укрсиб'!J354,0)))</f>
        <v>0</v>
      </c>
      <c r="BA361" s="191"/>
      <c r="BB361" s="191">
        <f t="shared" ca="1" si="502"/>
        <v>0</v>
      </c>
      <c r="BC361" s="191">
        <f t="shared" ca="1" si="503"/>
        <v>0</v>
      </c>
      <c r="BD361" s="191">
        <f t="shared" ca="1" si="541"/>
        <v>0</v>
      </c>
      <c r="BE361" s="191"/>
      <c r="BF361" s="213"/>
      <c r="BG361" s="213"/>
      <c r="BH361" s="213"/>
      <c r="BI361" s="213"/>
      <c r="BJ361" s="213"/>
      <c r="BK361" s="213"/>
      <c r="BL361" s="213"/>
      <c r="BM361" s="213"/>
      <c r="BN361" s="213"/>
      <c r="BO361" s="213"/>
      <c r="BP361" s="623">
        <f t="shared" si="504"/>
        <v>0</v>
      </c>
      <c r="BQ361" s="213">
        <f t="shared" si="542"/>
        <v>0</v>
      </c>
      <c r="BR361" s="213">
        <f t="shared" si="543"/>
        <v>0</v>
      </c>
      <c r="BS361" s="213"/>
      <c r="BT361" s="213">
        <f t="shared" si="505"/>
        <v>0</v>
      </c>
      <c r="BU361" s="362">
        <f t="shared" si="544"/>
        <v>0</v>
      </c>
      <c r="BV361" s="213">
        <f t="shared" si="506"/>
        <v>0</v>
      </c>
      <c r="BW361" s="213">
        <f t="shared" ca="1" si="507"/>
        <v>0</v>
      </c>
      <c r="BX361" s="213">
        <f t="shared" ca="1" si="545"/>
        <v>0</v>
      </c>
      <c r="BY361" s="213">
        <f t="shared" ca="1" si="508"/>
        <v>0</v>
      </c>
      <c r="BZ361" s="214">
        <f ca="1">IF(AND(BW361,BX361=0)=0,0,IF(BW361&gt;0,'На банк Приват'!$P$1,IF(BX361&gt;0,'На Укрсиб'!$P$1,0)))</f>
        <v>0</v>
      </c>
      <c r="CA361" s="198">
        <v>354</v>
      </c>
      <c r="CB361" s="198">
        <f t="shared" ca="1" si="509"/>
        <v>0</v>
      </c>
      <c r="CC361" s="198">
        <f t="shared" ca="1" si="510"/>
        <v>0</v>
      </c>
      <c r="CD361" s="198">
        <f t="shared" ca="1" si="546"/>
        <v>0</v>
      </c>
      <c r="CE361" s="198"/>
      <c r="CF361" s="215"/>
      <c r="CG361" s="215"/>
      <c r="CH361" s="215"/>
      <c r="CI361" s="215"/>
      <c r="CJ361" s="215"/>
      <c r="CK361" s="215"/>
      <c r="CL361" s="215"/>
      <c r="CM361" s="215">
        <f t="shared" si="581"/>
        <v>0</v>
      </c>
      <c r="CN361" s="215"/>
      <c r="CO361" s="215"/>
      <c r="CP361" s="215">
        <f t="shared" si="511"/>
        <v>0</v>
      </c>
      <c r="CQ361" s="215">
        <f t="shared" si="547"/>
        <v>0</v>
      </c>
      <c r="CR361" s="215">
        <f t="shared" si="548"/>
        <v>0</v>
      </c>
      <c r="CS361" s="215"/>
      <c r="CT361" s="215">
        <f t="shared" si="512"/>
        <v>0</v>
      </c>
      <c r="CU361" s="369">
        <f t="shared" si="513"/>
        <v>0</v>
      </c>
      <c r="CV361" s="215">
        <f t="shared" si="514"/>
        <v>0</v>
      </c>
      <c r="CW361" s="215">
        <f t="shared" ca="1" si="515"/>
        <v>0</v>
      </c>
      <c r="CX361" s="215">
        <f t="shared" ca="1" si="549"/>
        <v>0</v>
      </c>
      <c r="CY361" s="215">
        <f t="shared" ca="1" si="516"/>
        <v>0</v>
      </c>
      <c r="CZ361" s="216">
        <f ca="1">IF(AND(CW361,CX361=0)=0,0,IF(CW361&gt;0,'На банк Приват'!$V$1,IF(CX361&gt;0,'На Укрсиб'!$V$1,0)))</f>
        <v>0</v>
      </c>
      <c r="DA361" s="204"/>
      <c r="DB361" s="204">
        <f t="shared" ca="1" si="517"/>
        <v>0</v>
      </c>
      <c r="DC361" s="204">
        <f t="shared" ca="1" si="518"/>
        <v>0</v>
      </c>
      <c r="DD361" s="204">
        <f t="shared" ca="1" si="550"/>
        <v>0</v>
      </c>
      <c r="DE361" s="204"/>
      <c r="DF361" s="217"/>
      <c r="DG361" s="217"/>
      <c r="DH361" s="217"/>
      <c r="DI361" s="217"/>
      <c r="DJ361" s="217"/>
      <c r="DK361" s="217"/>
      <c r="DL361" s="217"/>
      <c r="DM361" s="217"/>
      <c r="DN361" s="217"/>
      <c r="DO361" s="217"/>
      <c r="DP361" s="763">
        <f t="shared" si="519"/>
        <v>0</v>
      </c>
      <c r="DQ361" s="217">
        <f t="shared" si="552"/>
        <v>0</v>
      </c>
      <c r="DR361" s="217">
        <f t="shared" si="553"/>
        <v>0</v>
      </c>
      <c r="DS361" s="217"/>
      <c r="DT361" s="217">
        <f t="shared" si="520"/>
        <v>0</v>
      </c>
      <c r="DU361" s="366">
        <f t="shared" si="554"/>
        <v>0</v>
      </c>
      <c r="DV361" s="217">
        <f t="shared" si="521"/>
        <v>0</v>
      </c>
      <c r="DW361" s="217">
        <f t="shared" ca="1" si="522"/>
        <v>0</v>
      </c>
      <c r="DX361" s="217">
        <f t="shared" ca="1" si="555"/>
        <v>0</v>
      </c>
      <c r="DY361" s="217">
        <f t="shared" ca="1" si="523"/>
        <v>0</v>
      </c>
      <c r="DZ361" s="218">
        <f ca="1">IF(AND(DW361,DX361=0)=0,0,IF(DW361&gt;0,'На банк Приват'!$AB$1,IF(DX361&gt;0,'На Укрсиб'!$V$1,0)))</f>
        <v>0</v>
      </c>
      <c r="EA361" s="207"/>
      <c r="EB361" s="207">
        <f t="shared" ca="1" si="524"/>
        <v>0</v>
      </c>
      <c r="EC361" s="207">
        <f t="shared" ca="1" si="525"/>
        <v>0</v>
      </c>
      <c r="ED361" s="207">
        <f t="shared" ca="1" si="556"/>
        <v>0</v>
      </c>
      <c r="EE361" s="207"/>
      <c r="EF361" s="219"/>
      <c r="EG361" s="219"/>
      <c r="EH361" s="219"/>
      <c r="EI361" s="219"/>
      <c r="EJ361" s="219"/>
      <c r="EK361" s="219"/>
      <c r="EL361" s="219"/>
      <c r="EM361" s="219">
        <f t="shared" si="526"/>
        <v>0</v>
      </c>
      <c r="EN361" s="219"/>
      <c r="EO361" s="219"/>
      <c r="EP361" s="219">
        <f t="shared" si="527"/>
        <v>0</v>
      </c>
      <c r="EQ361" s="219">
        <f t="shared" si="557"/>
        <v>0</v>
      </c>
      <c r="ER361" s="219">
        <f t="shared" si="558"/>
        <v>0</v>
      </c>
      <c r="ES361" s="219"/>
      <c r="ET361" s="219">
        <f t="shared" si="528"/>
        <v>0</v>
      </c>
      <c r="EU361" s="363">
        <f t="shared" si="559"/>
        <v>0</v>
      </c>
      <c r="EV361" s="219">
        <f t="shared" si="529"/>
        <v>0</v>
      </c>
      <c r="EW361" s="219">
        <f t="shared" ca="1" si="530"/>
        <v>0</v>
      </c>
      <c r="EX361" s="219">
        <f t="shared" ca="1" si="560"/>
        <v>0</v>
      </c>
      <c r="EY361" s="219">
        <f t="shared" ca="1" si="531"/>
        <v>0</v>
      </c>
      <c r="EZ361" s="220">
        <f ca="1">IF(AND(EW361,EX361=0)=0,0,IF(EW361&gt;0,'На банк Приват'!$AH$1,IF(EX361&gt;0,'На Укрсиб'!$AH$1,0)))</f>
        <v>0</v>
      </c>
      <c r="FA361" s="28">
        <f t="shared" ca="1" si="532"/>
        <v>0</v>
      </c>
      <c r="FB361" s="28">
        <f t="shared" ca="1" si="533"/>
        <v>0</v>
      </c>
      <c r="FC361" s="28">
        <f t="shared" ca="1" si="534"/>
        <v>0</v>
      </c>
      <c r="FD361" s="28">
        <f t="shared" ca="1" si="535"/>
        <v>0</v>
      </c>
      <c r="FE361" s="28">
        <f t="shared" ca="1" si="536"/>
        <v>350</v>
      </c>
      <c r="FF361">
        <f t="shared" si="537"/>
        <v>0</v>
      </c>
      <c r="FG361" s="531" t="s">
        <v>309</v>
      </c>
    </row>
    <row r="362" spans="1:163">
      <c r="A362" s="113"/>
      <c r="B362" s="113">
        <f t="shared" ca="1" si="490"/>
        <v>0</v>
      </c>
      <c r="C362" s="113">
        <f t="shared" ca="1" si="491"/>
        <v>0</v>
      </c>
      <c r="D362" s="113">
        <f t="shared" ca="1" si="582"/>
        <v>0</v>
      </c>
      <c r="E362" s="113">
        <f t="shared" si="492"/>
        <v>0</v>
      </c>
      <c r="F362" s="115"/>
      <c r="G362" s="209">
        <f t="shared" si="580"/>
        <v>0</v>
      </c>
      <c r="H362" s="209">
        <f t="shared" si="578"/>
        <v>0</v>
      </c>
      <c r="I362" s="209">
        <f t="shared" si="579"/>
        <v>0</v>
      </c>
      <c r="J362" s="209">
        <f t="shared" si="562"/>
        <v>0</v>
      </c>
      <c r="K362" s="209">
        <f t="shared" si="563"/>
        <v>0</v>
      </c>
      <c r="L362" s="209">
        <f t="shared" si="564"/>
        <v>0</v>
      </c>
      <c r="M362" s="209">
        <f t="shared" si="565"/>
        <v>0</v>
      </c>
      <c r="N362" s="209">
        <f t="shared" si="566"/>
        <v>0</v>
      </c>
      <c r="O362" s="209">
        <f t="shared" si="561"/>
        <v>0</v>
      </c>
      <c r="P362" s="211">
        <f t="shared" si="567"/>
        <v>0</v>
      </c>
      <c r="Q362" s="209">
        <f t="shared" si="568"/>
        <v>0</v>
      </c>
      <c r="R362" s="209">
        <f t="shared" si="569"/>
        <v>0</v>
      </c>
      <c r="S362" s="209">
        <f t="shared" si="570"/>
        <v>0</v>
      </c>
      <c r="T362" s="209">
        <f t="shared" si="571"/>
        <v>0</v>
      </c>
      <c r="U362" s="209">
        <f t="shared" si="572"/>
        <v>0</v>
      </c>
      <c r="V362" s="209">
        <f t="shared" si="573"/>
        <v>0</v>
      </c>
      <c r="W362" s="209">
        <f t="shared" ca="1" si="574"/>
        <v>0</v>
      </c>
      <c r="X362" s="209">
        <f t="shared" ca="1" si="575"/>
        <v>0</v>
      </c>
      <c r="Y362" s="209">
        <f t="shared" ca="1" si="576"/>
        <v>0</v>
      </c>
      <c r="Z362" s="210" t="str">
        <f t="shared" ca="1" si="493"/>
        <v xml:space="preserve">        </v>
      </c>
      <c r="AA362" s="185"/>
      <c r="AB362" s="185">
        <f t="shared" ca="1" si="494"/>
        <v>0</v>
      </c>
      <c r="AC362" s="185">
        <f t="shared" ca="1" si="495"/>
        <v>0</v>
      </c>
      <c r="AD362" s="185">
        <f t="shared" ca="1" si="538"/>
        <v>0</v>
      </c>
      <c r="AE362" s="185"/>
      <c r="AF362" s="211"/>
      <c r="AG362" s="211"/>
      <c r="AH362" s="211"/>
      <c r="AI362" s="211"/>
      <c r="AJ362" s="211"/>
      <c r="AK362" s="211"/>
      <c r="AL362" s="211"/>
      <c r="AM362" s="211"/>
      <c r="AN362" s="211"/>
      <c r="AO362" s="211"/>
      <c r="AP362" s="623">
        <f t="shared" si="496"/>
        <v>0</v>
      </c>
      <c r="AQ362" s="211">
        <f t="shared" si="539"/>
        <v>0</v>
      </c>
      <c r="AR362" s="211">
        <f t="shared" si="540"/>
        <v>0</v>
      </c>
      <c r="AS362" s="211"/>
      <c r="AT362" s="211">
        <f t="shared" si="497"/>
        <v>0</v>
      </c>
      <c r="AU362" s="358">
        <f t="shared" si="498"/>
        <v>0</v>
      </c>
      <c r="AV362" s="211">
        <f t="shared" si="499"/>
        <v>0</v>
      </c>
      <c r="AW362" s="211">
        <f t="shared" ca="1" si="500"/>
        <v>0</v>
      </c>
      <c r="AX362" s="211">
        <f t="shared" ca="1" si="577"/>
        <v>0</v>
      </c>
      <c r="AY362" s="211">
        <f t="shared" ca="1" si="501"/>
        <v>0</v>
      </c>
      <c r="AZ362" s="212">
        <f ca="1">IF(AND(AW362,AX362=0,AY362=0)=0,0,IF(AW362&gt;0,'На банк Приват'!$J$1,IF(AX362&gt;0,'На Укрсиб'!$J$1,0)))</f>
        <v>0</v>
      </c>
      <c r="BA362" s="191"/>
      <c r="BB362" s="191">
        <f t="shared" ca="1" si="502"/>
        <v>0</v>
      </c>
      <c r="BC362" s="191">
        <f t="shared" ca="1" si="503"/>
        <v>0</v>
      </c>
      <c r="BD362" s="191">
        <f t="shared" ca="1" si="541"/>
        <v>0</v>
      </c>
      <c r="BE362" s="191"/>
      <c r="BF362" s="213"/>
      <c r="BG362" s="213"/>
      <c r="BH362" s="213"/>
      <c r="BI362" s="213"/>
      <c r="BJ362" s="213"/>
      <c r="BK362" s="213"/>
      <c r="BL362" s="213"/>
      <c r="BM362" s="213"/>
      <c r="BN362" s="213"/>
      <c r="BO362" s="213"/>
      <c r="BP362" s="623">
        <f t="shared" si="504"/>
        <v>0</v>
      </c>
      <c r="BQ362" s="213">
        <f t="shared" si="542"/>
        <v>0</v>
      </c>
      <c r="BR362" s="213">
        <f t="shared" si="543"/>
        <v>0</v>
      </c>
      <c r="BS362" s="213"/>
      <c r="BT362" s="213">
        <f t="shared" si="505"/>
        <v>0</v>
      </c>
      <c r="BU362" s="362">
        <f t="shared" si="544"/>
        <v>0</v>
      </c>
      <c r="BV362" s="213">
        <f t="shared" si="506"/>
        <v>0</v>
      </c>
      <c r="BW362" s="213">
        <f t="shared" ca="1" si="507"/>
        <v>0</v>
      </c>
      <c r="BX362" s="213">
        <f t="shared" ca="1" si="545"/>
        <v>0</v>
      </c>
      <c r="BY362" s="213">
        <f t="shared" ca="1" si="508"/>
        <v>0</v>
      </c>
      <c r="BZ362" s="214">
        <f ca="1">IF(AND(BW362,BX362=0)=0,0,IF(BW362&gt;0,'На банк Приват'!$P$1,IF(BX362&gt;0,'На Укрсиб'!$P$1,0)))</f>
        <v>0</v>
      </c>
      <c r="CA362" s="198">
        <v>355</v>
      </c>
      <c r="CB362" s="198">
        <f t="shared" ca="1" si="509"/>
        <v>0</v>
      </c>
      <c r="CC362" s="198">
        <f t="shared" ca="1" si="510"/>
        <v>0</v>
      </c>
      <c r="CD362" s="198">
        <f t="shared" ca="1" si="546"/>
        <v>0</v>
      </c>
      <c r="CE362" s="198"/>
      <c r="CF362" s="215"/>
      <c r="CG362" s="215"/>
      <c r="CH362" s="215"/>
      <c r="CI362" s="215"/>
      <c r="CJ362" s="215"/>
      <c r="CK362" s="215"/>
      <c r="CL362" s="215"/>
      <c r="CM362" s="215">
        <f t="shared" si="581"/>
        <v>0</v>
      </c>
      <c r="CN362" s="215"/>
      <c r="CO362" s="215"/>
      <c r="CP362" s="215">
        <f t="shared" si="511"/>
        <v>0</v>
      </c>
      <c r="CQ362" s="215">
        <f t="shared" si="547"/>
        <v>0</v>
      </c>
      <c r="CR362" s="215">
        <f t="shared" si="548"/>
        <v>0</v>
      </c>
      <c r="CS362" s="215"/>
      <c r="CT362" s="215">
        <f t="shared" si="512"/>
        <v>0</v>
      </c>
      <c r="CU362" s="369">
        <f t="shared" si="513"/>
        <v>0</v>
      </c>
      <c r="CV362" s="215">
        <f t="shared" si="514"/>
        <v>0</v>
      </c>
      <c r="CW362" s="215">
        <f t="shared" ca="1" si="515"/>
        <v>0</v>
      </c>
      <c r="CX362" s="215">
        <f t="shared" ca="1" si="549"/>
        <v>0</v>
      </c>
      <c r="CY362" s="215">
        <f t="shared" ca="1" si="516"/>
        <v>0</v>
      </c>
      <c r="CZ362" s="216">
        <f ca="1">IF(AND(CW362,CX362=0)=0,0,IF(CW362&gt;0,'На банк Приват'!$V$1,IF(CX362&gt;0,'На Укрсиб'!$V$1,0)))</f>
        <v>0</v>
      </c>
      <c r="DA362" s="204"/>
      <c r="DB362" s="204">
        <f t="shared" ca="1" si="517"/>
        <v>0</v>
      </c>
      <c r="DC362" s="204">
        <f t="shared" ca="1" si="518"/>
        <v>0</v>
      </c>
      <c r="DD362" s="204">
        <f t="shared" ca="1" si="550"/>
        <v>0</v>
      </c>
      <c r="DE362" s="204"/>
      <c r="DF362" s="217"/>
      <c r="DG362" s="217"/>
      <c r="DH362" s="217"/>
      <c r="DI362" s="217"/>
      <c r="DJ362" s="217"/>
      <c r="DK362" s="217"/>
      <c r="DL362" s="217"/>
      <c r="DM362" s="217"/>
      <c r="DN362" s="217"/>
      <c r="DO362" s="217"/>
      <c r="DP362" s="763">
        <f t="shared" si="519"/>
        <v>0</v>
      </c>
      <c r="DQ362" s="217">
        <f t="shared" si="552"/>
        <v>0</v>
      </c>
      <c r="DR362" s="217">
        <f t="shared" si="553"/>
        <v>0</v>
      </c>
      <c r="DS362" s="217"/>
      <c r="DT362" s="217">
        <f t="shared" si="520"/>
        <v>0</v>
      </c>
      <c r="DU362" s="366">
        <f t="shared" si="554"/>
        <v>0</v>
      </c>
      <c r="DV362" s="217">
        <f t="shared" si="521"/>
        <v>0</v>
      </c>
      <c r="DW362" s="217">
        <f t="shared" ca="1" si="522"/>
        <v>0</v>
      </c>
      <c r="DX362" s="217">
        <f t="shared" ca="1" si="555"/>
        <v>0</v>
      </c>
      <c r="DY362" s="217">
        <f t="shared" ca="1" si="523"/>
        <v>0</v>
      </c>
      <c r="DZ362" s="218">
        <f ca="1">IF(AND(DW362,DX362=0)=0,0,IF(DW362&gt;0,'На банк Приват'!$AB$1,IF(DX362&gt;0,'На Укрсиб'!$V$1,0)))</f>
        <v>0</v>
      </c>
      <c r="EA362" s="207"/>
      <c r="EB362" s="207">
        <f t="shared" ca="1" si="524"/>
        <v>0</v>
      </c>
      <c r="EC362" s="207">
        <f t="shared" ca="1" si="525"/>
        <v>0</v>
      </c>
      <c r="ED362" s="207">
        <f t="shared" ca="1" si="556"/>
        <v>0</v>
      </c>
      <c r="EE362" s="207"/>
      <c r="EF362" s="219"/>
      <c r="EG362" s="219"/>
      <c r="EH362" s="219"/>
      <c r="EI362" s="219"/>
      <c r="EJ362" s="219"/>
      <c r="EK362" s="219"/>
      <c r="EL362" s="219"/>
      <c r="EM362" s="219">
        <f t="shared" si="526"/>
        <v>0</v>
      </c>
      <c r="EN362" s="219"/>
      <c r="EO362" s="219"/>
      <c r="EP362" s="219">
        <f t="shared" si="527"/>
        <v>0</v>
      </c>
      <c r="EQ362" s="219">
        <f t="shared" si="557"/>
        <v>0</v>
      </c>
      <c r="ER362" s="219">
        <f t="shared" si="558"/>
        <v>0</v>
      </c>
      <c r="ES362" s="219"/>
      <c r="ET362" s="219">
        <f t="shared" si="528"/>
        <v>0</v>
      </c>
      <c r="EU362" s="363">
        <f t="shared" si="559"/>
        <v>0</v>
      </c>
      <c r="EV362" s="219">
        <f t="shared" si="529"/>
        <v>0</v>
      </c>
      <c r="EW362" s="219">
        <f t="shared" ca="1" si="530"/>
        <v>0</v>
      </c>
      <c r="EX362" s="219">
        <f t="shared" ca="1" si="560"/>
        <v>0</v>
      </c>
      <c r="EY362" s="219">
        <f t="shared" ca="1" si="531"/>
        <v>0</v>
      </c>
      <c r="EZ362" s="220">
        <f ca="1">IF(AND(EW362,EX362=0)=0,0,IF(EW362&gt;0,'На банк Приват'!$AH$1,IF(EX362&gt;0,'На Укрсиб'!$AH$1,0)))</f>
        <v>0</v>
      </c>
      <c r="FA362" s="28">
        <f t="shared" ca="1" si="532"/>
        <v>0</v>
      </c>
      <c r="FB362" s="28">
        <f t="shared" ca="1" si="533"/>
        <v>0</v>
      </c>
      <c r="FC362" s="28">
        <f t="shared" ca="1" si="534"/>
        <v>0</v>
      </c>
      <c r="FD362" s="28">
        <f t="shared" ca="1" si="535"/>
        <v>0</v>
      </c>
      <c r="FE362" s="28">
        <f t="shared" ca="1" si="536"/>
        <v>351</v>
      </c>
      <c r="FF362">
        <f t="shared" si="537"/>
        <v>0</v>
      </c>
      <c r="FG362" s="531" t="s">
        <v>220</v>
      </c>
    </row>
    <row r="363" spans="1:163">
      <c r="A363" s="113"/>
      <c r="B363" s="113">
        <f t="shared" ca="1" si="490"/>
        <v>0</v>
      </c>
      <c r="C363" s="113">
        <f t="shared" ca="1" si="491"/>
        <v>0</v>
      </c>
      <c r="D363" s="113">
        <f t="shared" ca="1" si="582"/>
        <v>0</v>
      </c>
      <c r="E363" s="113">
        <f t="shared" si="492"/>
        <v>0</v>
      </c>
      <c r="F363" s="115"/>
      <c r="G363" s="209">
        <f t="shared" si="580"/>
        <v>0</v>
      </c>
      <c r="H363" s="209">
        <f t="shared" si="578"/>
        <v>0</v>
      </c>
      <c r="I363" s="209">
        <f t="shared" si="579"/>
        <v>0</v>
      </c>
      <c r="J363" s="209">
        <f t="shared" si="562"/>
        <v>0</v>
      </c>
      <c r="K363" s="209">
        <f t="shared" si="563"/>
        <v>0</v>
      </c>
      <c r="L363" s="209">
        <f t="shared" si="564"/>
        <v>0</v>
      </c>
      <c r="M363" s="209">
        <f t="shared" si="565"/>
        <v>0</v>
      </c>
      <c r="N363" s="209">
        <f t="shared" si="566"/>
        <v>0</v>
      </c>
      <c r="O363" s="209">
        <f t="shared" si="561"/>
        <v>0</v>
      </c>
      <c r="P363" s="211">
        <f t="shared" si="567"/>
        <v>0</v>
      </c>
      <c r="Q363" s="209">
        <f t="shared" si="568"/>
        <v>0</v>
      </c>
      <c r="R363" s="209">
        <f t="shared" si="569"/>
        <v>0</v>
      </c>
      <c r="S363" s="209">
        <f t="shared" si="570"/>
        <v>0</v>
      </c>
      <c r="T363" s="209">
        <f t="shared" si="571"/>
        <v>0</v>
      </c>
      <c r="U363" s="209">
        <f t="shared" si="572"/>
        <v>0</v>
      </c>
      <c r="V363" s="209">
        <f t="shared" si="573"/>
        <v>0</v>
      </c>
      <c r="W363" s="209">
        <f t="shared" ca="1" si="574"/>
        <v>0</v>
      </c>
      <c r="X363" s="209">
        <f t="shared" ca="1" si="575"/>
        <v>0</v>
      </c>
      <c r="Y363" s="209">
        <f t="shared" ca="1" si="576"/>
        <v>0</v>
      </c>
      <c r="Z363" s="210" t="str">
        <f t="shared" ca="1" si="493"/>
        <v xml:space="preserve">        </v>
      </c>
      <c r="AA363" s="185"/>
      <c r="AB363" s="185">
        <f t="shared" ca="1" si="494"/>
        <v>0</v>
      </c>
      <c r="AC363" s="185">
        <f t="shared" ca="1" si="495"/>
        <v>0</v>
      </c>
      <c r="AD363" s="185">
        <f t="shared" ca="1" si="538"/>
        <v>0</v>
      </c>
      <c r="AE363" s="185"/>
      <c r="AF363" s="211"/>
      <c r="AG363" s="211"/>
      <c r="AH363" s="211"/>
      <c r="AI363" s="211"/>
      <c r="AJ363" s="211"/>
      <c r="AK363" s="211"/>
      <c r="AL363" s="211"/>
      <c r="AM363" s="211"/>
      <c r="AN363" s="211"/>
      <c r="AO363" s="211"/>
      <c r="AP363" s="623">
        <f t="shared" si="496"/>
        <v>0</v>
      </c>
      <c r="AQ363" s="211">
        <f t="shared" si="539"/>
        <v>0</v>
      </c>
      <c r="AR363" s="211">
        <f t="shared" si="540"/>
        <v>0</v>
      </c>
      <c r="AS363" s="211"/>
      <c r="AT363" s="211">
        <f t="shared" si="497"/>
        <v>0</v>
      </c>
      <c r="AU363" s="358">
        <f t="shared" si="498"/>
        <v>0</v>
      </c>
      <c r="AV363" s="211">
        <f t="shared" si="499"/>
        <v>0</v>
      </c>
      <c r="AW363" s="211">
        <f t="shared" ca="1" si="500"/>
        <v>0</v>
      </c>
      <c r="AX363" s="211">
        <f t="shared" ca="1" si="577"/>
        <v>0</v>
      </c>
      <c r="AY363" s="211">
        <f t="shared" ca="1" si="501"/>
        <v>0</v>
      </c>
      <c r="AZ363" s="212">
        <f ca="1">IF(AND(AW363,AX363=0,AY363=0)=0,0,IF(AW363&gt;0,'На банк Приват'!$J$1,IF(AX363&gt;0,'На Укрсиб'!J356,0)))</f>
        <v>0</v>
      </c>
      <c r="BA363" s="191"/>
      <c r="BB363" s="191">
        <f t="shared" ca="1" si="502"/>
        <v>0</v>
      </c>
      <c r="BC363" s="191">
        <f t="shared" ca="1" si="503"/>
        <v>0</v>
      </c>
      <c r="BD363" s="191">
        <f t="shared" ca="1" si="541"/>
        <v>0</v>
      </c>
      <c r="BE363" s="191"/>
      <c r="BF363" s="213"/>
      <c r="BG363" s="213"/>
      <c r="BH363" s="213"/>
      <c r="BI363" s="213"/>
      <c r="BJ363" s="213"/>
      <c r="BK363" s="213"/>
      <c r="BL363" s="213"/>
      <c r="BM363" s="213"/>
      <c r="BN363" s="213"/>
      <c r="BO363" s="213"/>
      <c r="BP363" s="623">
        <f t="shared" si="504"/>
        <v>0</v>
      </c>
      <c r="BQ363" s="213">
        <f t="shared" si="542"/>
        <v>0</v>
      </c>
      <c r="BR363" s="213">
        <f t="shared" si="543"/>
        <v>0</v>
      </c>
      <c r="BS363" s="213"/>
      <c r="BT363" s="213">
        <f t="shared" si="505"/>
        <v>0</v>
      </c>
      <c r="BU363" s="362">
        <f t="shared" si="544"/>
        <v>0</v>
      </c>
      <c r="BV363" s="213">
        <f t="shared" si="506"/>
        <v>0</v>
      </c>
      <c r="BW363" s="213">
        <f t="shared" ca="1" si="507"/>
        <v>0</v>
      </c>
      <c r="BX363" s="213">
        <f t="shared" ca="1" si="545"/>
        <v>0</v>
      </c>
      <c r="BY363" s="213">
        <f t="shared" ca="1" si="508"/>
        <v>0</v>
      </c>
      <c r="BZ363" s="214">
        <f ca="1">IF(AND(BW363,BX363=0)=0,0,IF(BW363&gt;0,'На банк Приват'!$P$1,IF(BX363&gt;0,'На Укрсиб'!$P$1,0)))</f>
        <v>0</v>
      </c>
      <c r="CA363" s="198">
        <v>356</v>
      </c>
      <c r="CB363" s="198">
        <f t="shared" ca="1" si="509"/>
        <v>0</v>
      </c>
      <c r="CC363" s="198">
        <f t="shared" ca="1" si="510"/>
        <v>0</v>
      </c>
      <c r="CD363" s="198">
        <f t="shared" ca="1" si="546"/>
        <v>0</v>
      </c>
      <c r="CE363" s="198"/>
      <c r="CF363" s="215"/>
      <c r="CG363" s="215"/>
      <c r="CH363" s="215"/>
      <c r="CI363" s="215"/>
      <c r="CJ363" s="215"/>
      <c r="CK363" s="215"/>
      <c r="CL363" s="215"/>
      <c r="CM363" s="215">
        <f t="shared" si="581"/>
        <v>0</v>
      </c>
      <c r="CN363" s="215"/>
      <c r="CO363" s="215"/>
      <c r="CP363" s="215">
        <f t="shared" si="511"/>
        <v>0</v>
      </c>
      <c r="CQ363" s="215">
        <f t="shared" si="547"/>
        <v>0</v>
      </c>
      <c r="CR363" s="215">
        <f t="shared" si="548"/>
        <v>0</v>
      </c>
      <c r="CS363" s="215"/>
      <c r="CT363" s="215">
        <f t="shared" si="512"/>
        <v>0</v>
      </c>
      <c r="CU363" s="369">
        <f t="shared" si="513"/>
        <v>0</v>
      </c>
      <c r="CV363" s="215">
        <f t="shared" si="514"/>
        <v>0</v>
      </c>
      <c r="CW363" s="215">
        <f t="shared" ca="1" si="515"/>
        <v>0</v>
      </c>
      <c r="CX363" s="215">
        <f t="shared" ca="1" si="549"/>
        <v>0</v>
      </c>
      <c r="CY363" s="215">
        <f t="shared" ca="1" si="516"/>
        <v>0</v>
      </c>
      <c r="CZ363" s="216">
        <f ca="1">IF(AND(CW363,CX363=0)=0,0,IF(CW363&gt;0,'На банк Приват'!$V$1,IF(CX363&gt;0,'На Укрсиб'!$V$1,0)))</f>
        <v>0</v>
      </c>
      <c r="DA363" s="204"/>
      <c r="DB363" s="204">
        <f t="shared" ca="1" si="517"/>
        <v>0</v>
      </c>
      <c r="DC363" s="204">
        <f t="shared" ca="1" si="518"/>
        <v>0</v>
      </c>
      <c r="DD363" s="204">
        <f t="shared" ca="1" si="550"/>
        <v>0</v>
      </c>
      <c r="DE363" s="204"/>
      <c r="DF363" s="217"/>
      <c r="DG363" s="217"/>
      <c r="DH363" s="217"/>
      <c r="DI363" s="217"/>
      <c r="DJ363" s="217"/>
      <c r="DK363" s="217"/>
      <c r="DL363" s="217"/>
      <c r="DM363" s="217"/>
      <c r="DN363" s="217"/>
      <c r="DO363" s="217"/>
      <c r="DP363" s="763">
        <f t="shared" si="519"/>
        <v>0</v>
      </c>
      <c r="DQ363" s="217">
        <f t="shared" si="552"/>
        <v>0</v>
      </c>
      <c r="DR363" s="217">
        <f t="shared" si="553"/>
        <v>0</v>
      </c>
      <c r="DS363" s="217"/>
      <c r="DT363" s="217">
        <f t="shared" si="520"/>
        <v>0</v>
      </c>
      <c r="DU363" s="366">
        <f t="shared" si="554"/>
        <v>0</v>
      </c>
      <c r="DV363" s="217">
        <f t="shared" si="521"/>
        <v>0</v>
      </c>
      <c r="DW363" s="217">
        <f t="shared" ca="1" si="522"/>
        <v>0</v>
      </c>
      <c r="DX363" s="217">
        <f t="shared" ca="1" si="555"/>
        <v>0</v>
      </c>
      <c r="DY363" s="217">
        <f t="shared" ca="1" si="523"/>
        <v>0</v>
      </c>
      <c r="DZ363" s="218">
        <f ca="1">IF(AND(DW363,DX363=0)=0,0,IF(DW363&gt;0,'На банк Приват'!$AB$1,IF(DX363&gt;0,'На Укрсиб'!$V$1,0)))</f>
        <v>0</v>
      </c>
      <c r="EA363" s="207"/>
      <c r="EB363" s="207">
        <f t="shared" ca="1" si="524"/>
        <v>0</v>
      </c>
      <c r="EC363" s="207">
        <f t="shared" ca="1" si="525"/>
        <v>0</v>
      </c>
      <c r="ED363" s="207">
        <f t="shared" ca="1" si="556"/>
        <v>0</v>
      </c>
      <c r="EE363" s="207"/>
      <c r="EF363" s="219"/>
      <c r="EG363" s="219"/>
      <c r="EH363" s="219"/>
      <c r="EI363" s="219"/>
      <c r="EJ363" s="219"/>
      <c r="EK363" s="219"/>
      <c r="EL363" s="219"/>
      <c r="EM363" s="219">
        <f t="shared" si="526"/>
        <v>0</v>
      </c>
      <c r="EN363" s="219"/>
      <c r="EO363" s="219"/>
      <c r="EP363" s="219">
        <f t="shared" si="527"/>
        <v>0</v>
      </c>
      <c r="EQ363" s="219">
        <f t="shared" si="557"/>
        <v>0</v>
      </c>
      <c r="ER363" s="219">
        <f t="shared" si="558"/>
        <v>0</v>
      </c>
      <c r="ES363" s="219"/>
      <c r="ET363" s="219">
        <f t="shared" si="528"/>
        <v>0</v>
      </c>
      <c r="EU363" s="363">
        <f t="shared" si="559"/>
        <v>0</v>
      </c>
      <c r="EV363" s="219">
        <f t="shared" si="529"/>
        <v>0</v>
      </c>
      <c r="EW363" s="219">
        <f t="shared" ca="1" si="530"/>
        <v>0</v>
      </c>
      <c r="EX363" s="219">
        <f t="shared" ca="1" si="560"/>
        <v>0</v>
      </c>
      <c r="EY363" s="219">
        <f t="shared" ca="1" si="531"/>
        <v>0</v>
      </c>
      <c r="EZ363" s="220">
        <f ca="1">IF(AND(EW363,EX363=0)=0,0,IF(EW363&gt;0,'На банк Приват'!$AH$1,IF(EX363&gt;0,'На Укрсиб'!$AH$1,0)))</f>
        <v>0</v>
      </c>
      <c r="FA363" s="28">
        <f t="shared" ca="1" si="532"/>
        <v>0</v>
      </c>
      <c r="FB363" s="28">
        <f t="shared" ca="1" si="533"/>
        <v>0</v>
      </c>
      <c r="FC363" s="28">
        <f t="shared" ca="1" si="534"/>
        <v>0</v>
      </c>
      <c r="FD363" s="28">
        <f t="shared" ca="1" si="535"/>
        <v>0</v>
      </c>
      <c r="FE363" s="28">
        <f t="shared" ca="1" si="536"/>
        <v>352</v>
      </c>
      <c r="FF363">
        <f t="shared" si="537"/>
        <v>0</v>
      </c>
      <c r="FG363" s="531" t="s">
        <v>606</v>
      </c>
    </row>
    <row r="364" spans="1:163">
      <c r="A364" s="113"/>
      <c r="B364" s="113">
        <f t="shared" ca="1" si="490"/>
        <v>0</v>
      </c>
      <c r="C364" s="113">
        <f t="shared" ca="1" si="491"/>
        <v>0</v>
      </c>
      <c r="D364" s="113">
        <f t="shared" ca="1" si="582"/>
        <v>0</v>
      </c>
      <c r="E364" s="113">
        <f t="shared" si="492"/>
        <v>0</v>
      </c>
      <c r="F364" s="115"/>
      <c r="G364" s="209">
        <f t="shared" si="580"/>
        <v>0</v>
      </c>
      <c r="H364" s="209">
        <f t="shared" si="578"/>
        <v>0</v>
      </c>
      <c r="I364" s="209">
        <f t="shared" si="579"/>
        <v>0</v>
      </c>
      <c r="J364" s="209">
        <f t="shared" si="562"/>
        <v>0</v>
      </c>
      <c r="K364" s="209">
        <f t="shared" si="563"/>
        <v>0</v>
      </c>
      <c r="L364" s="209">
        <f t="shared" si="564"/>
        <v>0</v>
      </c>
      <c r="M364" s="209">
        <f t="shared" si="565"/>
        <v>0</v>
      </c>
      <c r="N364" s="209">
        <f t="shared" si="566"/>
        <v>0</v>
      </c>
      <c r="O364" s="209">
        <f t="shared" si="561"/>
        <v>0</v>
      </c>
      <c r="P364" s="211">
        <f t="shared" si="567"/>
        <v>0</v>
      </c>
      <c r="Q364" s="209">
        <f t="shared" si="568"/>
        <v>0</v>
      </c>
      <c r="R364" s="209">
        <f t="shared" si="569"/>
        <v>0</v>
      </c>
      <c r="S364" s="209">
        <f t="shared" si="570"/>
        <v>0</v>
      </c>
      <c r="T364" s="209">
        <f t="shared" si="571"/>
        <v>0</v>
      </c>
      <c r="U364" s="209">
        <f t="shared" si="572"/>
        <v>0</v>
      </c>
      <c r="V364" s="209">
        <f t="shared" si="573"/>
        <v>0</v>
      </c>
      <c r="W364" s="209">
        <f t="shared" ca="1" si="574"/>
        <v>0</v>
      </c>
      <c r="X364" s="209">
        <f t="shared" ca="1" si="575"/>
        <v>0</v>
      </c>
      <c r="Y364" s="209">
        <f t="shared" ca="1" si="576"/>
        <v>0</v>
      </c>
      <c r="Z364" s="210" t="str">
        <f t="shared" ca="1" si="493"/>
        <v xml:space="preserve">        </v>
      </c>
      <c r="AA364" s="185"/>
      <c r="AB364" s="185">
        <f t="shared" ca="1" si="494"/>
        <v>0</v>
      </c>
      <c r="AC364" s="185">
        <f t="shared" ca="1" si="495"/>
        <v>0</v>
      </c>
      <c r="AD364" s="185">
        <f t="shared" ca="1" si="538"/>
        <v>0</v>
      </c>
      <c r="AE364" s="211"/>
      <c r="AF364" s="211"/>
      <c r="AG364" s="211"/>
      <c r="AH364" s="211"/>
      <c r="AI364" s="211"/>
      <c r="AJ364" s="211"/>
      <c r="AK364" s="211"/>
      <c r="AL364" s="211"/>
      <c r="AM364" s="211"/>
      <c r="AN364" s="211"/>
      <c r="AO364" s="211"/>
      <c r="AP364" s="623">
        <f t="shared" si="496"/>
        <v>0</v>
      </c>
      <c r="AQ364" s="211">
        <f t="shared" si="539"/>
        <v>0</v>
      </c>
      <c r="AR364" s="211">
        <f t="shared" si="540"/>
        <v>0</v>
      </c>
      <c r="AS364" s="211"/>
      <c r="AT364" s="211">
        <f t="shared" si="497"/>
        <v>0</v>
      </c>
      <c r="AU364" s="358">
        <f t="shared" si="498"/>
        <v>0</v>
      </c>
      <c r="AV364" s="211">
        <f t="shared" si="499"/>
        <v>0</v>
      </c>
      <c r="AW364" s="211">
        <f t="shared" ca="1" si="500"/>
        <v>0</v>
      </c>
      <c r="AX364" s="211">
        <f t="shared" ca="1" si="577"/>
        <v>0</v>
      </c>
      <c r="AY364" s="211">
        <f t="shared" ca="1" si="501"/>
        <v>0</v>
      </c>
      <c r="AZ364" s="212">
        <f ca="1">IF(AND(AW364,AX364=0,AY364=0)=0,0,IF(AW364&gt;0,'На банк Приват'!$J$1,IF(AX364&gt;0,'На Укрсиб'!$J$1,0)))</f>
        <v>0</v>
      </c>
      <c r="BA364" s="191"/>
      <c r="BB364" s="191">
        <f t="shared" ca="1" si="502"/>
        <v>0</v>
      </c>
      <c r="BC364" s="191">
        <f t="shared" ca="1" si="503"/>
        <v>0</v>
      </c>
      <c r="BD364" s="191">
        <f t="shared" ca="1" si="541"/>
        <v>0</v>
      </c>
      <c r="BE364" s="191"/>
      <c r="BF364" s="213"/>
      <c r="BG364" s="213"/>
      <c r="BH364" s="213"/>
      <c r="BI364" s="213"/>
      <c r="BJ364" s="213"/>
      <c r="BK364" s="213"/>
      <c r="BL364" s="213"/>
      <c r="BM364" s="213"/>
      <c r="BN364" s="213"/>
      <c r="BO364" s="213"/>
      <c r="BP364" s="623">
        <f t="shared" si="504"/>
        <v>0</v>
      </c>
      <c r="BQ364" s="213">
        <f t="shared" si="542"/>
        <v>0</v>
      </c>
      <c r="BR364" s="213">
        <f t="shared" si="543"/>
        <v>0</v>
      </c>
      <c r="BS364" s="213"/>
      <c r="BT364" s="213">
        <f t="shared" si="505"/>
        <v>0</v>
      </c>
      <c r="BU364" s="362">
        <f t="shared" si="544"/>
        <v>0</v>
      </c>
      <c r="BV364" s="213">
        <f t="shared" si="506"/>
        <v>0</v>
      </c>
      <c r="BW364" s="213">
        <f t="shared" ca="1" si="507"/>
        <v>0</v>
      </c>
      <c r="BX364" s="213">
        <f t="shared" ca="1" si="545"/>
        <v>0</v>
      </c>
      <c r="BY364" s="213">
        <f t="shared" ca="1" si="508"/>
        <v>0</v>
      </c>
      <c r="BZ364" s="214">
        <f ca="1">IF(AND(BW364,BX364=0)=0,0,IF(BW364&gt;0,'На банк Приват'!$P$1,IF(BX364&gt;0,'На Укрсиб'!$P$1,0)))</f>
        <v>0</v>
      </c>
      <c r="CA364" s="198">
        <v>357</v>
      </c>
      <c r="CB364" s="198">
        <f t="shared" ca="1" si="509"/>
        <v>0</v>
      </c>
      <c r="CC364" s="198">
        <f t="shared" ca="1" si="510"/>
        <v>0</v>
      </c>
      <c r="CD364" s="198">
        <f t="shared" ca="1" si="546"/>
        <v>0</v>
      </c>
      <c r="CE364" s="198"/>
      <c r="CF364" s="215"/>
      <c r="CG364" s="215"/>
      <c r="CH364" s="215"/>
      <c r="CI364" s="215"/>
      <c r="CJ364" s="215"/>
      <c r="CK364" s="215"/>
      <c r="CL364" s="215"/>
      <c r="CM364" s="215">
        <f t="shared" si="581"/>
        <v>0</v>
      </c>
      <c r="CN364" s="215"/>
      <c r="CO364" s="215"/>
      <c r="CP364" s="215">
        <f t="shared" si="511"/>
        <v>0</v>
      </c>
      <c r="CQ364" s="215">
        <f t="shared" si="547"/>
        <v>0</v>
      </c>
      <c r="CR364" s="215">
        <f t="shared" si="548"/>
        <v>0</v>
      </c>
      <c r="CS364" s="215"/>
      <c r="CT364" s="215">
        <f t="shared" si="512"/>
        <v>0</v>
      </c>
      <c r="CU364" s="369">
        <f t="shared" si="513"/>
        <v>0</v>
      </c>
      <c r="CV364" s="215">
        <f t="shared" si="514"/>
        <v>0</v>
      </c>
      <c r="CW364" s="215">
        <f t="shared" ca="1" si="515"/>
        <v>0</v>
      </c>
      <c r="CX364" s="215">
        <f t="shared" ca="1" si="549"/>
        <v>0</v>
      </c>
      <c r="CY364" s="215">
        <f t="shared" ca="1" si="516"/>
        <v>0</v>
      </c>
      <c r="CZ364" s="216">
        <f ca="1">IF(AND(CW364,CX364=0)=0,0,IF(CW364&gt;0,'На банк Приват'!$V$1,IF(CX364&gt;0,'На Укрсиб'!$V$1,0)))</f>
        <v>0</v>
      </c>
      <c r="DA364" s="204"/>
      <c r="DB364" s="204">
        <f t="shared" ca="1" si="517"/>
        <v>0</v>
      </c>
      <c r="DC364" s="204">
        <f t="shared" ca="1" si="518"/>
        <v>0</v>
      </c>
      <c r="DD364" s="204">
        <f t="shared" ca="1" si="550"/>
        <v>0</v>
      </c>
      <c r="DE364" s="204"/>
      <c r="DF364" s="217"/>
      <c r="DG364" s="217"/>
      <c r="DH364" s="217"/>
      <c r="DI364" s="217"/>
      <c r="DJ364" s="217"/>
      <c r="DK364" s="217"/>
      <c r="DL364" s="217"/>
      <c r="DM364" s="217"/>
      <c r="DN364" s="217"/>
      <c r="DO364" s="217"/>
      <c r="DP364" s="763">
        <f>SUM(DG364:DO364)</f>
        <v>0</v>
      </c>
      <c r="DQ364" s="217">
        <f t="shared" si="552"/>
        <v>0</v>
      </c>
      <c r="DR364" s="217">
        <f t="shared" si="553"/>
        <v>0</v>
      </c>
      <c r="DS364" s="217"/>
      <c r="DT364" s="217">
        <f t="shared" si="520"/>
        <v>0</v>
      </c>
      <c r="DU364" s="366">
        <f t="shared" si="554"/>
        <v>0</v>
      </c>
      <c r="DV364" s="217">
        <f t="shared" si="521"/>
        <v>0</v>
      </c>
      <c r="DW364" s="217">
        <f t="shared" ca="1" si="522"/>
        <v>0</v>
      </c>
      <c r="DX364" s="217">
        <f t="shared" ca="1" si="555"/>
        <v>0</v>
      </c>
      <c r="DY364" s="217">
        <f t="shared" ca="1" si="523"/>
        <v>0</v>
      </c>
      <c r="DZ364" s="218">
        <f ca="1">IF(AND(DW364,DX364=0)=0,0,IF(DW364&gt;0,'На банк Приват'!$AB$1,IF(DX364&gt;0,'На Укрсиб'!$V$1,0)))</f>
        <v>0</v>
      </c>
      <c r="EA364" s="207"/>
      <c r="EB364" s="207">
        <f t="shared" ca="1" si="524"/>
        <v>0</v>
      </c>
      <c r="EC364" s="207">
        <f t="shared" ca="1" si="525"/>
        <v>0</v>
      </c>
      <c r="ED364" s="207">
        <f t="shared" ca="1" si="556"/>
        <v>0</v>
      </c>
      <c r="EE364" s="207"/>
      <c r="EF364" s="219"/>
      <c r="EG364" s="219"/>
      <c r="EH364" s="219"/>
      <c r="EI364" s="219"/>
      <c r="EJ364" s="219"/>
      <c r="EK364" s="219"/>
      <c r="EL364" s="219"/>
      <c r="EM364" s="219">
        <f t="shared" si="526"/>
        <v>0</v>
      </c>
      <c r="EN364" s="219"/>
      <c r="EO364" s="219"/>
      <c r="EP364" s="219">
        <f t="shared" si="527"/>
        <v>0</v>
      </c>
      <c r="EQ364" s="219">
        <f t="shared" si="557"/>
        <v>0</v>
      </c>
      <c r="ER364" s="219">
        <f t="shared" si="558"/>
        <v>0</v>
      </c>
      <c r="ES364" s="219"/>
      <c r="ET364" s="219">
        <f t="shared" si="528"/>
        <v>0</v>
      </c>
      <c r="EU364" s="363">
        <f t="shared" si="559"/>
        <v>0</v>
      </c>
      <c r="EV364" s="219">
        <f t="shared" si="529"/>
        <v>0</v>
      </c>
      <c r="EW364" s="219">
        <f t="shared" ca="1" si="530"/>
        <v>0</v>
      </c>
      <c r="EX364" s="219">
        <f t="shared" ca="1" si="560"/>
        <v>0</v>
      </c>
      <c r="EY364" s="219">
        <f t="shared" ca="1" si="531"/>
        <v>0</v>
      </c>
      <c r="EZ364" s="220">
        <f ca="1">IF(AND(EW364,EX364=0)=0,0,IF(EW364&gt;0,'На банк Приват'!$AH$1,IF(EX364&gt;0,'На Укрсиб'!$AH$1,0)))</f>
        <v>0</v>
      </c>
      <c r="FA364" s="28">
        <f t="shared" ca="1" si="532"/>
        <v>0</v>
      </c>
      <c r="FB364" s="28">
        <f t="shared" ca="1" si="533"/>
        <v>0</v>
      </c>
      <c r="FC364" s="28">
        <f t="shared" ca="1" si="534"/>
        <v>0</v>
      </c>
      <c r="FD364" s="28">
        <f t="shared" ca="1" si="535"/>
        <v>0</v>
      </c>
      <c r="FE364" s="28">
        <f t="shared" ca="1" si="536"/>
        <v>353</v>
      </c>
      <c r="FF364">
        <f t="shared" si="537"/>
        <v>0</v>
      </c>
      <c r="FG364" s="531" t="s">
        <v>392</v>
      </c>
    </row>
    <row r="365" spans="1:163">
      <c r="A365" s="113"/>
      <c r="B365" s="113">
        <f t="shared" ca="1" si="490"/>
        <v>0</v>
      </c>
      <c r="C365" s="113">
        <f t="shared" ca="1" si="491"/>
        <v>0</v>
      </c>
      <c r="D365" s="113">
        <f t="shared" ca="1" si="582"/>
        <v>0</v>
      </c>
      <c r="E365" s="113">
        <f t="shared" si="492"/>
        <v>0</v>
      </c>
      <c r="F365" s="115"/>
      <c r="G365" s="209">
        <f t="shared" si="580"/>
        <v>0</v>
      </c>
      <c r="H365" s="209">
        <f t="shared" si="578"/>
        <v>0</v>
      </c>
      <c r="I365" s="209">
        <f t="shared" si="579"/>
        <v>0</v>
      </c>
      <c r="J365" s="209">
        <f t="shared" si="562"/>
        <v>0</v>
      </c>
      <c r="K365" s="209">
        <f t="shared" si="563"/>
        <v>0</v>
      </c>
      <c r="L365" s="209">
        <f t="shared" si="564"/>
        <v>0</v>
      </c>
      <c r="M365" s="209">
        <f t="shared" si="565"/>
        <v>0</v>
      </c>
      <c r="N365" s="209">
        <f t="shared" si="566"/>
        <v>0</v>
      </c>
      <c r="O365" s="209">
        <f t="shared" si="561"/>
        <v>0</v>
      </c>
      <c r="P365" s="211">
        <f t="shared" si="567"/>
        <v>0</v>
      </c>
      <c r="Q365" s="209">
        <f t="shared" si="568"/>
        <v>0</v>
      </c>
      <c r="R365" s="209">
        <f t="shared" si="569"/>
        <v>0</v>
      </c>
      <c r="S365" s="209">
        <f t="shared" si="570"/>
        <v>0</v>
      </c>
      <c r="T365" s="209">
        <f t="shared" si="571"/>
        <v>0</v>
      </c>
      <c r="U365" s="209">
        <f t="shared" si="572"/>
        <v>0</v>
      </c>
      <c r="V365" s="209">
        <f t="shared" si="573"/>
        <v>0</v>
      </c>
      <c r="W365" s="209">
        <f t="shared" ca="1" si="574"/>
        <v>0</v>
      </c>
      <c r="X365" s="209">
        <f t="shared" ca="1" si="575"/>
        <v>0</v>
      </c>
      <c r="Y365" s="209">
        <f t="shared" ca="1" si="576"/>
        <v>0</v>
      </c>
      <c r="Z365" s="210" t="str">
        <f t="shared" ca="1" si="493"/>
        <v xml:space="preserve">        </v>
      </c>
      <c r="AA365" s="185"/>
      <c r="AB365" s="185">
        <f t="shared" ca="1" si="494"/>
        <v>0</v>
      </c>
      <c r="AC365" s="185">
        <f t="shared" ca="1" si="495"/>
        <v>0</v>
      </c>
      <c r="AD365" s="185">
        <f t="shared" ca="1" si="538"/>
        <v>0</v>
      </c>
      <c r="AE365" s="185"/>
      <c r="AF365" s="211"/>
      <c r="AG365" s="211"/>
      <c r="AH365" s="211"/>
      <c r="AI365" s="211"/>
      <c r="AJ365" s="211"/>
      <c r="AK365" s="211"/>
      <c r="AL365" s="211"/>
      <c r="AM365" s="211"/>
      <c r="AN365" s="211"/>
      <c r="AO365" s="211"/>
      <c r="AP365" s="623">
        <f t="shared" si="496"/>
        <v>0</v>
      </c>
      <c r="AQ365" s="211">
        <f t="shared" si="539"/>
        <v>0</v>
      </c>
      <c r="AR365" s="211">
        <f t="shared" si="540"/>
        <v>0</v>
      </c>
      <c r="AS365" s="211"/>
      <c r="AT365" s="211">
        <f t="shared" si="497"/>
        <v>0</v>
      </c>
      <c r="AU365" s="358">
        <f t="shared" si="498"/>
        <v>0</v>
      </c>
      <c r="AV365" s="211">
        <f t="shared" si="499"/>
        <v>0</v>
      </c>
      <c r="AW365" s="211">
        <f t="shared" ca="1" si="500"/>
        <v>0</v>
      </c>
      <c r="AX365" s="211">
        <f t="shared" ca="1" si="577"/>
        <v>0</v>
      </c>
      <c r="AY365" s="211">
        <f t="shared" ca="1" si="501"/>
        <v>0</v>
      </c>
      <c r="AZ365" s="212">
        <f ca="1">IF(AND(AW365,AX365=0,AY365=0)=0,0,IF(AW365&gt;0,'На банк Приват'!$J$1,IF(AX365&gt;0,'На Укрсиб'!$J$1,0)))</f>
        <v>0</v>
      </c>
      <c r="BA365" s="191"/>
      <c r="BB365" s="191">
        <f t="shared" ca="1" si="502"/>
        <v>0</v>
      </c>
      <c r="BC365" s="191">
        <f t="shared" ca="1" si="503"/>
        <v>0</v>
      </c>
      <c r="BD365" s="191">
        <f t="shared" ca="1" si="541"/>
        <v>0</v>
      </c>
      <c r="BE365" s="191"/>
      <c r="BF365" s="213"/>
      <c r="BG365" s="213"/>
      <c r="BH365" s="213"/>
      <c r="BI365" s="213"/>
      <c r="BJ365" s="213"/>
      <c r="BK365" s="213"/>
      <c r="BL365" s="213"/>
      <c r="BM365" s="213"/>
      <c r="BN365" s="213"/>
      <c r="BO365" s="213"/>
      <c r="BP365" s="623">
        <f t="shared" si="504"/>
        <v>0</v>
      </c>
      <c r="BQ365" s="213">
        <f t="shared" si="542"/>
        <v>0</v>
      </c>
      <c r="BR365" s="213">
        <f t="shared" si="543"/>
        <v>0</v>
      </c>
      <c r="BS365" s="213"/>
      <c r="BT365" s="213">
        <f t="shared" si="505"/>
        <v>0</v>
      </c>
      <c r="BU365" s="362">
        <f t="shared" si="544"/>
        <v>0</v>
      </c>
      <c r="BV365" s="213">
        <f t="shared" si="506"/>
        <v>0</v>
      </c>
      <c r="BW365" s="213">
        <f t="shared" ca="1" si="507"/>
        <v>0</v>
      </c>
      <c r="BX365" s="213">
        <f t="shared" ca="1" si="545"/>
        <v>0</v>
      </c>
      <c r="BY365" s="213">
        <f t="shared" ca="1" si="508"/>
        <v>0</v>
      </c>
      <c r="BZ365" s="214">
        <f ca="1">IF(AND(BW365,BX365=0)=0,0,IF(BW365&gt;0,'На банк Приват'!$P$1,IF(BX365&gt;0,'На Укрсиб'!$P$1,0)))</f>
        <v>0</v>
      </c>
      <c r="CA365" s="198">
        <v>358</v>
      </c>
      <c r="CB365" s="198">
        <f t="shared" ca="1" si="509"/>
        <v>0</v>
      </c>
      <c r="CC365" s="198">
        <f t="shared" ca="1" si="510"/>
        <v>0</v>
      </c>
      <c r="CD365" s="198">
        <f t="shared" ca="1" si="546"/>
        <v>0</v>
      </c>
      <c r="CE365" s="198"/>
      <c r="CF365" s="215"/>
      <c r="CG365" s="215"/>
      <c r="CH365" s="215"/>
      <c r="CI365" s="215"/>
      <c r="CJ365" s="215"/>
      <c r="CK365" s="215"/>
      <c r="CL365" s="215"/>
      <c r="CM365" s="215">
        <f t="shared" si="581"/>
        <v>0</v>
      </c>
      <c r="CN365" s="215"/>
      <c r="CO365" s="215"/>
      <c r="CP365" s="215">
        <f t="shared" si="511"/>
        <v>0</v>
      </c>
      <c r="CQ365" s="215">
        <f t="shared" si="547"/>
        <v>0</v>
      </c>
      <c r="CR365" s="215">
        <f t="shared" si="548"/>
        <v>0</v>
      </c>
      <c r="CS365" s="215"/>
      <c r="CT365" s="215">
        <f t="shared" si="512"/>
        <v>0</v>
      </c>
      <c r="CU365" s="369">
        <f t="shared" si="513"/>
        <v>0</v>
      </c>
      <c r="CV365" s="215">
        <f t="shared" si="514"/>
        <v>0</v>
      </c>
      <c r="CW365" s="215">
        <f t="shared" ca="1" si="515"/>
        <v>0</v>
      </c>
      <c r="CX365" s="215">
        <f t="shared" ca="1" si="549"/>
        <v>0</v>
      </c>
      <c r="CY365" s="215">
        <f t="shared" ca="1" si="516"/>
        <v>0</v>
      </c>
      <c r="CZ365" s="216">
        <f ca="1">IF(AND(CW365,CX365=0)=0,0,IF(CW365&gt;0,'На банк Приват'!$V$1,IF(CX365&gt;0,'На Укрсиб'!$V$1,0)))</f>
        <v>0</v>
      </c>
      <c r="DA365" s="204"/>
      <c r="DB365" s="204">
        <f t="shared" ca="1" si="517"/>
        <v>0</v>
      </c>
      <c r="DC365" s="204">
        <f t="shared" ca="1" si="518"/>
        <v>0</v>
      </c>
      <c r="DD365" s="204">
        <f t="shared" ca="1" si="550"/>
        <v>0</v>
      </c>
      <c r="DE365" s="204"/>
      <c r="DF365" s="217"/>
      <c r="DG365" s="217"/>
      <c r="DH365" s="217"/>
      <c r="DI365" s="217"/>
      <c r="DJ365" s="217"/>
      <c r="DK365" s="217"/>
      <c r="DL365" s="217"/>
      <c r="DM365" s="217">
        <f t="shared" si="551"/>
        <v>0</v>
      </c>
      <c r="DN365" s="217"/>
      <c r="DO365" s="217"/>
      <c r="DP365" s="763">
        <f t="shared" si="519"/>
        <v>0</v>
      </c>
      <c r="DQ365" s="217">
        <f t="shared" si="552"/>
        <v>0</v>
      </c>
      <c r="DR365" s="217">
        <f t="shared" si="553"/>
        <v>0</v>
      </c>
      <c r="DS365" s="217"/>
      <c r="DT365" s="217">
        <f t="shared" si="520"/>
        <v>0</v>
      </c>
      <c r="DU365" s="366">
        <f t="shared" si="554"/>
        <v>0</v>
      </c>
      <c r="DV365" s="217">
        <f t="shared" si="521"/>
        <v>0</v>
      </c>
      <c r="DW365" s="217">
        <f t="shared" ca="1" si="522"/>
        <v>0</v>
      </c>
      <c r="DX365" s="217">
        <f t="shared" ca="1" si="555"/>
        <v>0</v>
      </c>
      <c r="DY365" s="217">
        <f t="shared" ca="1" si="523"/>
        <v>0</v>
      </c>
      <c r="DZ365" s="218">
        <f ca="1">IF(AND(DW365,DX365=0)=0,0,IF(DW365&gt;0,'На банк Приват'!$AB$1,IF(DX365&gt;0,'На Укрсиб'!$V$1,0)))</f>
        <v>0</v>
      </c>
      <c r="EA365" s="207"/>
      <c r="EB365" s="207">
        <f t="shared" ca="1" si="524"/>
        <v>0</v>
      </c>
      <c r="EC365" s="207">
        <f t="shared" ca="1" si="525"/>
        <v>0</v>
      </c>
      <c r="ED365" s="207">
        <f t="shared" ca="1" si="556"/>
        <v>0</v>
      </c>
      <c r="EE365" s="207"/>
      <c r="EF365" s="219"/>
      <c r="EG365" s="219"/>
      <c r="EH365" s="219"/>
      <c r="EI365" s="219"/>
      <c r="EJ365" s="219"/>
      <c r="EK365" s="219"/>
      <c r="EL365" s="219"/>
      <c r="EM365" s="219">
        <f t="shared" si="526"/>
        <v>0</v>
      </c>
      <c r="EN365" s="219"/>
      <c r="EO365" s="219"/>
      <c r="EP365" s="219">
        <f t="shared" si="527"/>
        <v>0</v>
      </c>
      <c r="EQ365" s="219">
        <f t="shared" si="557"/>
        <v>0</v>
      </c>
      <c r="ER365" s="219">
        <f t="shared" si="558"/>
        <v>0</v>
      </c>
      <c r="ES365" s="219"/>
      <c r="ET365" s="219">
        <f t="shared" si="528"/>
        <v>0</v>
      </c>
      <c r="EU365" s="363">
        <f t="shared" si="559"/>
        <v>0</v>
      </c>
      <c r="EV365" s="219">
        <f t="shared" si="529"/>
        <v>0</v>
      </c>
      <c r="EW365" s="219">
        <f t="shared" ca="1" si="530"/>
        <v>0</v>
      </c>
      <c r="EX365" s="219">
        <f t="shared" ca="1" si="560"/>
        <v>0</v>
      </c>
      <c r="EY365" s="219">
        <f t="shared" ca="1" si="531"/>
        <v>0</v>
      </c>
      <c r="EZ365" s="220">
        <f ca="1">IF(AND(EW365,EX365=0)=0,0,IF(EW365&gt;0,'На банк Приват'!$AH$1,IF(EX365&gt;0,'На Укрсиб'!$AH$1,0)))</f>
        <v>0</v>
      </c>
      <c r="FA365" s="28">
        <f t="shared" ca="1" si="532"/>
        <v>0</v>
      </c>
      <c r="FB365" s="28">
        <f t="shared" ca="1" si="533"/>
        <v>0</v>
      </c>
      <c r="FC365" s="28">
        <f t="shared" ca="1" si="534"/>
        <v>0</v>
      </c>
      <c r="FD365" s="28">
        <f t="shared" ca="1" si="535"/>
        <v>0</v>
      </c>
      <c r="FE365" s="28">
        <f t="shared" ca="1" si="536"/>
        <v>354</v>
      </c>
      <c r="FF365">
        <f t="shared" si="537"/>
        <v>0</v>
      </c>
      <c r="FG365" s="531" t="s">
        <v>339</v>
      </c>
    </row>
    <row r="366" spans="1:163">
      <c r="A366" s="113"/>
      <c r="B366" s="113">
        <f t="shared" ca="1" si="490"/>
        <v>0</v>
      </c>
      <c r="C366" s="113">
        <f t="shared" ca="1" si="491"/>
        <v>0</v>
      </c>
      <c r="D366" s="113">
        <f t="shared" ca="1" si="582"/>
        <v>0</v>
      </c>
      <c r="E366" s="113">
        <f t="shared" si="492"/>
        <v>0</v>
      </c>
      <c r="F366" s="115"/>
      <c r="G366" s="209">
        <f t="shared" si="580"/>
        <v>0</v>
      </c>
      <c r="H366" s="209">
        <f t="shared" si="578"/>
        <v>0</v>
      </c>
      <c r="I366" s="209">
        <f t="shared" si="579"/>
        <v>0</v>
      </c>
      <c r="J366" s="209">
        <f t="shared" si="562"/>
        <v>0</v>
      </c>
      <c r="K366" s="209">
        <f t="shared" si="563"/>
        <v>0</v>
      </c>
      <c r="L366" s="209">
        <f t="shared" si="564"/>
        <v>0</v>
      </c>
      <c r="M366" s="209">
        <f t="shared" si="565"/>
        <v>0</v>
      </c>
      <c r="N366" s="209">
        <f t="shared" si="566"/>
        <v>0</v>
      </c>
      <c r="O366" s="209">
        <f t="shared" si="561"/>
        <v>0</v>
      </c>
      <c r="P366" s="211">
        <f t="shared" si="567"/>
        <v>0</v>
      </c>
      <c r="Q366" s="209">
        <f t="shared" si="568"/>
        <v>0</v>
      </c>
      <c r="R366" s="209">
        <f t="shared" si="569"/>
        <v>0</v>
      </c>
      <c r="S366" s="209">
        <f t="shared" si="570"/>
        <v>0</v>
      </c>
      <c r="T366" s="209">
        <f t="shared" si="571"/>
        <v>0</v>
      </c>
      <c r="U366" s="209">
        <f t="shared" si="572"/>
        <v>0</v>
      </c>
      <c r="V366" s="209">
        <f t="shared" si="573"/>
        <v>0</v>
      </c>
      <c r="W366" s="209">
        <f t="shared" ca="1" si="574"/>
        <v>0</v>
      </c>
      <c r="X366" s="209">
        <f t="shared" ca="1" si="575"/>
        <v>0</v>
      </c>
      <c r="Y366" s="209">
        <f t="shared" ca="1" si="576"/>
        <v>0</v>
      </c>
      <c r="Z366" s="210" t="str">
        <f t="shared" ca="1" si="493"/>
        <v xml:space="preserve">        </v>
      </c>
      <c r="AA366" s="185"/>
      <c r="AB366" s="185">
        <f t="shared" ca="1" si="494"/>
        <v>0</v>
      </c>
      <c r="AC366" s="185">
        <f t="shared" ca="1" si="495"/>
        <v>0</v>
      </c>
      <c r="AD366" s="185">
        <f t="shared" ca="1" si="538"/>
        <v>0</v>
      </c>
      <c r="AE366" s="185"/>
      <c r="AF366" s="211"/>
      <c r="AG366" s="211"/>
      <c r="AH366" s="211"/>
      <c r="AI366" s="211"/>
      <c r="AJ366" s="211"/>
      <c r="AK366" s="211"/>
      <c r="AL366" s="211"/>
      <c r="AM366" s="211"/>
      <c r="AN366" s="211"/>
      <c r="AO366" s="211"/>
      <c r="AP366" s="623">
        <f t="shared" si="496"/>
        <v>0</v>
      </c>
      <c r="AQ366" s="211">
        <f t="shared" si="539"/>
        <v>0</v>
      </c>
      <c r="AR366" s="211">
        <f t="shared" si="540"/>
        <v>0</v>
      </c>
      <c r="AS366" s="211"/>
      <c r="AT366" s="211">
        <f t="shared" si="497"/>
        <v>0</v>
      </c>
      <c r="AU366" s="358">
        <f t="shared" si="498"/>
        <v>0</v>
      </c>
      <c r="AV366" s="211">
        <f t="shared" si="499"/>
        <v>0</v>
      </c>
      <c r="AW366" s="211">
        <f t="shared" ca="1" si="500"/>
        <v>0</v>
      </c>
      <c r="AX366" s="211">
        <f t="shared" ca="1" si="577"/>
        <v>0</v>
      </c>
      <c r="AY366" s="211">
        <f t="shared" ca="1" si="501"/>
        <v>0</v>
      </c>
      <c r="AZ366" s="212">
        <f ca="1">IF(AND(AW366,AX366=0,AY366=0)=0,0,IF(AW366&gt;0,'На банк Приват'!$J$1,IF(AX366&gt;0,'На Укрсиб'!$J$1,0)))</f>
        <v>0</v>
      </c>
      <c r="BA366" s="191"/>
      <c r="BB366" s="191">
        <f t="shared" ca="1" si="502"/>
        <v>0</v>
      </c>
      <c r="BC366" s="191">
        <f t="shared" ca="1" si="503"/>
        <v>0</v>
      </c>
      <c r="BD366" s="191">
        <f t="shared" ca="1" si="541"/>
        <v>0</v>
      </c>
      <c r="BE366" s="191"/>
      <c r="BF366" s="213"/>
      <c r="BG366" s="213"/>
      <c r="BH366" s="213"/>
      <c r="BI366" s="213"/>
      <c r="BJ366" s="213"/>
      <c r="BK366" s="213"/>
      <c r="BL366" s="213"/>
      <c r="BM366" s="213"/>
      <c r="BN366" s="213"/>
      <c r="BO366" s="213"/>
      <c r="BP366" s="623">
        <f t="shared" si="504"/>
        <v>0</v>
      </c>
      <c r="BQ366" s="213">
        <f t="shared" si="542"/>
        <v>0</v>
      </c>
      <c r="BR366" s="213">
        <f t="shared" si="543"/>
        <v>0</v>
      </c>
      <c r="BS366" s="213"/>
      <c r="BT366" s="213">
        <f t="shared" si="505"/>
        <v>0</v>
      </c>
      <c r="BU366" s="362">
        <f t="shared" si="544"/>
        <v>0</v>
      </c>
      <c r="BV366" s="213">
        <f t="shared" si="506"/>
        <v>0</v>
      </c>
      <c r="BW366" s="213">
        <f t="shared" ca="1" si="507"/>
        <v>0</v>
      </c>
      <c r="BX366" s="213">
        <f t="shared" ca="1" si="545"/>
        <v>0</v>
      </c>
      <c r="BY366" s="213">
        <f t="shared" ca="1" si="508"/>
        <v>0</v>
      </c>
      <c r="BZ366" s="214">
        <f ca="1">IF(AND(BW366,BX366=0)=0,0,IF(BW366&gt;0,'На банк Приват'!$P$1,IF(BX366&gt;0,'На Укрсиб'!$P$1,0)))</f>
        <v>0</v>
      </c>
      <c r="CA366" s="198">
        <v>359</v>
      </c>
      <c r="CB366" s="198">
        <f t="shared" ca="1" si="509"/>
        <v>0</v>
      </c>
      <c r="CC366" s="198">
        <f t="shared" ca="1" si="510"/>
        <v>0</v>
      </c>
      <c r="CD366" s="198">
        <f t="shared" ca="1" si="546"/>
        <v>0</v>
      </c>
      <c r="CE366" s="198"/>
      <c r="CF366" s="215"/>
      <c r="CG366" s="215"/>
      <c r="CH366" s="215"/>
      <c r="CI366" s="215"/>
      <c r="CJ366" s="215"/>
      <c r="CK366" s="215"/>
      <c r="CL366" s="215"/>
      <c r="CM366" s="215">
        <f t="shared" si="581"/>
        <v>0</v>
      </c>
      <c r="CN366" s="215"/>
      <c r="CO366" s="215"/>
      <c r="CP366" s="215">
        <f t="shared" si="511"/>
        <v>0</v>
      </c>
      <c r="CQ366" s="215">
        <f t="shared" si="547"/>
        <v>0</v>
      </c>
      <c r="CR366" s="215">
        <f t="shared" si="548"/>
        <v>0</v>
      </c>
      <c r="CS366" s="215"/>
      <c r="CT366" s="215">
        <f t="shared" si="512"/>
        <v>0</v>
      </c>
      <c r="CU366" s="369">
        <f t="shared" si="513"/>
        <v>0</v>
      </c>
      <c r="CV366" s="215">
        <f t="shared" si="514"/>
        <v>0</v>
      </c>
      <c r="CW366" s="215">
        <f t="shared" ca="1" si="515"/>
        <v>0</v>
      </c>
      <c r="CX366" s="215">
        <f t="shared" ca="1" si="549"/>
        <v>0</v>
      </c>
      <c r="CY366" s="215">
        <f t="shared" ca="1" si="516"/>
        <v>0</v>
      </c>
      <c r="CZ366" s="216">
        <f ca="1">IF(AND(CW366,CX366=0)=0,0,IF(CW366&gt;0,'На банк Приват'!$V$1,IF(CX366&gt;0,'На Укрсиб'!$V$1,0)))</f>
        <v>0</v>
      </c>
      <c r="DA366" s="204"/>
      <c r="DB366" s="204">
        <f t="shared" ca="1" si="517"/>
        <v>0</v>
      </c>
      <c r="DC366" s="204">
        <f t="shared" ca="1" si="518"/>
        <v>0</v>
      </c>
      <c r="DD366" s="204">
        <f t="shared" ca="1" si="550"/>
        <v>0</v>
      </c>
      <c r="DE366" s="204"/>
      <c r="DF366" s="217"/>
      <c r="DG366" s="217"/>
      <c r="DH366" s="217"/>
      <c r="DI366" s="217"/>
      <c r="DJ366" s="217"/>
      <c r="DK366" s="217"/>
      <c r="DL366" s="217"/>
      <c r="DM366" s="217">
        <f t="shared" si="551"/>
        <v>0</v>
      </c>
      <c r="DN366" s="217"/>
      <c r="DO366" s="217"/>
      <c r="DP366" s="763">
        <f t="shared" si="519"/>
        <v>0</v>
      </c>
      <c r="DQ366" s="217">
        <f t="shared" si="552"/>
        <v>0</v>
      </c>
      <c r="DR366" s="217">
        <f t="shared" si="553"/>
        <v>0</v>
      </c>
      <c r="DS366" s="217"/>
      <c r="DT366" s="217">
        <f t="shared" si="520"/>
        <v>0</v>
      </c>
      <c r="DU366" s="366">
        <f t="shared" si="554"/>
        <v>0</v>
      </c>
      <c r="DV366" s="217">
        <f t="shared" si="521"/>
        <v>0</v>
      </c>
      <c r="DW366" s="217">
        <f t="shared" ca="1" si="522"/>
        <v>0</v>
      </c>
      <c r="DX366" s="217">
        <f t="shared" ca="1" si="555"/>
        <v>0</v>
      </c>
      <c r="DY366" s="217">
        <f t="shared" ca="1" si="523"/>
        <v>0</v>
      </c>
      <c r="DZ366" s="218">
        <f ca="1">IF(AND(DW366,DX366=0)=0,0,IF(DW366&gt;0,'На банк Приват'!$AB$1,IF(DX366&gt;0,'На Укрсиб'!$V$1,0)))</f>
        <v>0</v>
      </c>
      <c r="EA366" s="207"/>
      <c r="EB366" s="207">
        <f t="shared" ca="1" si="524"/>
        <v>0</v>
      </c>
      <c r="EC366" s="207">
        <f t="shared" ca="1" si="525"/>
        <v>0</v>
      </c>
      <c r="ED366" s="207">
        <f t="shared" ca="1" si="556"/>
        <v>0</v>
      </c>
      <c r="EE366" s="207"/>
      <c r="EF366" s="219"/>
      <c r="EG366" s="219"/>
      <c r="EH366" s="219"/>
      <c r="EI366" s="219"/>
      <c r="EJ366" s="219"/>
      <c r="EK366" s="219"/>
      <c r="EL366" s="219"/>
      <c r="EM366" s="219">
        <f t="shared" si="526"/>
        <v>0</v>
      </c>
      <c r="EN366" s="219"/>
      <c r="EO366" s="219"/>
      <c r="EP366" s="219">
        <f t="shared" si="527"/>
        <v>0</v>
      </c>
      <c r="EQ366" s="219">
        <f t="shared" si="557"/>
        <v>0</v>
      </c>
      <c r="ER366" s="219">
        <f t="shared" si="558"/>
        <v>0</v>
      </c>
      <c r="ES366" s="219"/>
      <c r="ET366" s="219">
        <f t="shared" si="528"/>
        <v>0</v>
      </c>
      <c r="EU366" s="363">
        <f t="shared" si="559"/>
        <v>0</v>
      </c>
      <c r="EV366" s="219">
        <f t="shared" si="529"/>
        <v>0</v>
      </c>
      <c r="EW366" s="219">
        <f t="shared" ca="1" si="530"/>
        <v>0</v>
      </c>
      <c r="EX366" s="219">
        <f t="shared" ca="1" si="560"/>
        <v>0</v>
      </c>
      <c r="EY366" s="219">
        <f t="shared" ca="1" si="531"/>
        <v>0</v>
      </c>
      <c r="EZ366" s="220">
        <f ca="1">IF(AND(EW366,EX366=0)=0,0,IF(EW366&gt;0,'На банк Приват'!$AH$1,IF(EX366&gt;0,'На Укрсиб'!$AH$1,0)))</f>
        <v>0</v>
      </c>
      <c r="FA366" s="28">
        <f t="shared" ca="1" si="532"/>
        <v>0</v>
      </c>
      <c r="FB366" s="28">
        <f t="shared" ca="1" si="533"/>
        <v>0</v>
      </c>
      <c r="FC366" s="28">
        <f t="shared" ca="1" si="534"/>
        <v>0</v>
      </c>
      <c r="FD366" s="28">
        <f t="shared" ca="1" si="535"/>
        <v>0</v>
      </c>
      <c r="FE366" s="28">
        <f t="shared" ca="1" si="536"/>
        <v>355</v>
      </c>
      <c r="FF366">
        <f t="shared" si="537"/>
        <v>0</v>
      </c>
      <c r="FG366" s="531" t="s">
        <v>221</v>
      </c>
    </row>
    <row r="367" spans="1:163">
      <c r="A367" s="113"/>
      <c r="B367" s="113">
        <f t="shared" ca="1" si="490"/>
        <v>0</v>
      </c>
      <c r="C367" s="113">
        <f t="shared" ca="1" si="491"/>
        <v>0</v>
      </c>
      <c r="D367" s="113">
        <f t="shared" ca="1" si="582"/>
        <v>0</v>
      </c>
      <c r="E367" s="113">
        <f t="shared" si="492"/>
        <v>0</v>
      </c>
      <c r="F367" s="115"/>
      <c r="G367" s="209">
        <f t="shared" si="580"/>
        <v>0</v>
      </c>
      <c r="H367" s="209">
        <f t="shared" si="578"/>
        <v>0</v>
      </c>
      <c r="I367" s="209">
        <f t="shared" si="579"/>
        <v>0</v>
      </c>
      <c r="J367" s="209">
        <f t="shared" si="562"/>
        <v>0</v>
      </c>
      <c r="K367" s="209">
        <f t="shared" si="563"/>
        <v>0</v>
      </c>
      <c r="L367" s="209">
        <f t="shared" si="564"/>
        <v>0</v>
      </c>
      <c r="M367" s="209">
        <f t="shared" si="565"/>
        <v>0</v>
      </c>
      <c r="N367" s="209">
        <f t="shared" si="566"/>
        <v>0</v>
      </c>
      <c r="O367" s="209">
        <f t="shared" si="561"/>
        <v>0</v>
      </c>
      <c r="P367" s="211">
        <f t="shared" si="567"/>
        <v>0</v>
      </c>
      <c r="Q367" s="209">
        <f t="shared" si="568"/>
        <v>0</v>
      </c>
      <c r="R367" s="209">
        <f t="shared" si="569"/>
        <v>0</v>
      </c>
      <c r="S367" s="209">
        <f t="shared" si="570"/>
        <v>0</v>
      </c>
      <c r="T367" s="209">
        <f t="shared" si="571"/>
        <v>0</v>
      </c>
      <c r="U367" s="209">
        <f t="shared" si="572"/>
        <v>0</v>
      </c>
      <c r="V367" s="209">
        <f t="shared" si="573"/>
        <v>0</v>
      </c>
      <c r="W367" s="209">
        <f t="shared" ca="1" si="574"/>
        <v>0</v>
      </c>
      <c r="X367" s="209">
        <f t="shared" ca="1" si="575"/>
        <v>0</v>
      </c>
      <c r="Y367" s="209">
        <f t="shared" ca="1" si="576"/>
        <v>0</v>
      </c>
      <c r="Z367" s="210" t="str">
        <f t="shared" ca="1" si="493"/>
        <v xml:space="preserve">        </v>
      </c>
      <c r="AA367" s="185"/>
      <c r="AB367" s="185">
        <f t="shared" ca="1" si="494"/>
        <v>0</v>
      </c>
      <c r="AC367" s="185">
        <f t="shared" ca="1" si="495"/>
        <v>0</v>
      </c>
      <c r="AD367" s="185">
        <f t="shared" ca="1" si="538"/>
        <v>0</v>
      </c>
      <c r="AE367" s="185"/>
      <c r="AF367" s="211"/>
      <c r="AG367" s="211"/>
      <c r="AH367" s="211"/>
      <c r="AI367" s="211"/>
      <c r="AJ367" s="211"/>
      <c r="AK367" s="211"/>
      <c r="AL367" s="211"/>
      <c r="AM367" s="211"/>
      <c r="AN367" s="211"/>
      <c r="AO367" s="211"/>
      <c r="AP367" s="623">
        <f t="shared" si="496"/>
        <v>0</v>
      </c>
      <c r="AQ367" s="211">
        <f t="shared" si="539"/>
        <v>0</v>
      </c>
      <c r="AR367" s="211">
        <f t="shared" si="540"/>
        <v>0</v>
      </c>
      <c r="AS367" s="211"/>
      <c r="AT367" s="211">
        <f t="shared" si="497"/>
        <v>0</v>
      </c>
      <c r="AU367" s="358">
        <f t="shared" si="498"/>
        <v>0</v>
      </c>
      <c r="AV367" s="211">
        <f t="shared" si="499"/>
        <v>0</v>
      </c>
      <c r="AW367" s="211">
        <f t="shared" ca="1" si="500"/>
        <v>0</v>
      </c>
      <c r="AX367" s="211">
        <f t="shared" ca="1" si="577"/>
        <v>0</v>
      </c>
      <c r="AY367" s="211">
        <f t="shared" ca="1" si="501"/>
        <v>0</v>
      </c>
      <c r="AZ367" s="212">
        <f ca="1">IF(AND(AW367,AX367=0,AY367=0)=0,0,IF(AW367&gt;0,'На банк Приват'!$J$1,IF(AX367&gt;0,'На Укрсиб'!J360,0)))</f>
        <v>0</v>
      </c>
      <c r="BA367" s="191"/>
      <c r="BB367" s="191">
        <f t="shared" ca="1" si="502"/>
        <v>0</v>
      </c>
      <c r="BC367" s="191">
        <f t="shared" ca="1" si="503"/>
        <v>0</v>
      </c>
      <c r="BD367" s="191">
        <f t="shared" ca="1" si="541"/>
        <v>0</v>
      </c>
      <c r="BE367" s="191"/>
      <c r="BF367" s="213"/>
      <c r="BG367" s="213"/>
      <c r="BH367" s="213"/>
      <c r="BI367" s="213"/>
      <c r="BJ367" s="213"/>
      <c r="BK367" s="213"/>
      <c r="BL367" s="213"/>
      <c r="BM367" s="213"/>
      <c r="BN367" s="213"/>
      <c r="BO367" s="213"/>
      <c r="BP367" s="623">
        <f t="shared" si="504"/>
        <v>0</v>
      </c>
      <c r="BQ367" s="213">
        <f t="shared" si="542"/>
        <v>0</v>
      </c>
      <c r="BR367" s="213">
        <f t="shared" si="543"/>
        <v>0</v>
      </c>
      <c r="BS367" s="213"/>
      <c r="BT367" s="213">
        <f t="shared" si="505"/>
        <v>0</v>
      </c>
      <c r="BU367" s="362">
        <f t="shared" si="544"/>
        <v>0</v>
      </c>
      <c r="BV367" s="213">
        <f t="shared" si="506"/>
        <v>0</v>
      </c>
      <c r="BW367" s="213">
        <f t="shared" ca="1" si="507"/>
        <v>0</v>
      </c>
      <c r="BX367" s="213">
        <f t="shared" ca="1" si="545"/>
        <v>0</v>
      </c>
      <c r="BY367" s="213">
        <f t="shared" ca="1" si="508"/>
        <v>0</v>
      </c>
      <c r="BZ367" s="214">
        <f ca="1">IF(AND(BW367,BX367=0)=0,0,IF(BW367&gt;0,'На банк Приват'!$P$1,IF(BX367&gt;0,'На Укрсиб'!$P$1,0)))</f>
        <v>0</v>
      </c>
      <c r="CA367" s="198">
        <v>360</v>
      </c>
      <c r="CB367" s="198">
        <f t="shared" ca="1" si="509"/>
        <v>0</v>
      </c>
      <c r="CC367" s="198">
        <f t="shared" ca="1" si="510"/>
        <v>0</v>
      </c>
      <c r="CD367" s="198">
        <f t="shared" ca="1" si="546"/>
        <v>0</v>
      </c>
      <c r="CE367" s="198"/>
      <c r="CF367" s="215"/>
      <c r="CG367" s="215"/>
      <c r="CH367" s="215"/>
      <c r="CI367" s="215"/>
      <c r="CJ367" s="215"/>
      <c r="CK367" s="215"/>
      <c r="CL367" s="215"/>
      <c r="CM367" s="215">
        <f t="shared" si="581"/>
        <v>0</v>
      </c>
      <c r="CN367" s="215"/>
      <c r="CO367" s="215"/>
      <c r="CP367" s="215">
        <f t="shared" si="511"/>
        <v>0</v>
      </c>
      <c r="CQ367" s="215">
        <f t="shared" si="547"/>
        <v>0</v>
      </c>
      <c r="CR367" s="215">
        <f t="shared" si="548"/>
        <v>0</v>
      </c>
      <c r="CS367" s="215"/>
      <c r="CT367" s="215">
        <f t="shared" si="512"/>
        <v>0</v>
      </c>
      <c r="CU367" s="369">
        <f t="shared" si="513"/>
        <v>0</v>
      </c>
      <c r="CV367" s="215">
        <f t="shared" si="514"/>
        <v>0</v>
      </c>
      <c r="CW367" s="215">
        <f t="shared" ca="1" si="515"/>
        <v>0</v>
      </c>
      <c r="CX367" s="215">
        <f t="shared" ca="1" si="549"/>
        <v>0</v>
      </c>
      <c r="CY367" s="215">
        <f t="shared" ca="1" si="516"/>
        <v>0</v>
      </c>
      <c r="CZ367" s="216">
        <f ca="1">IF(AND(CW367,CX367=0)=0,0,IF(CW367&gt;0,'На банк Приват'!$V$1,IF(CX367&gt;0,'На Укрсиб'!$V$1,0)))</f>
        <v>0</v>
      </c>
      <c r="DA367" s="204"/>
      <c r="DB367" s="204">
        <f t="shared" ca="1" si="517"/>
        <v>0</v>
      </c>
      <c r="DC367" s="204">
        <f t="shared" ca="1" si="518"/>
        <v>0</v>
      </c>
      <c r="DD367" s="204">
        <f t="shared" ca="1" si="550"/>
        <v>0</v>
      </c>
      <c r="DE367" s="204"/>
      <c r="DF367" s="217"/>
      <c r="DG367" s="217"/>
      <c r="DH367" s="217"/>
      <c r="DI367" s="217"/>
      <c r="DJ367" s="217"/>
      <c r="DK367" s="217"/>
      <c r="DL367" s="217"/>
      <c r="DM367" s="217">
        <f t="shared" si="551"/>
        <v>0</v>
      </c>
      <c r="DN367" s="217"/>
      <c r="DO367" s="217"/>
      <c r="DP367" s="763">
        <f t="shared" si="519"/>
        <v>0</v>
      </c>
      <c r="DQ367" s="217">
        <f t="shared" si="552"/>
        <v>0</v>
      </c>
      <c r="DR367" s="217">
        <f t="shared" si="553"/>
        <v>0</v>
      </c>
      <c r="DS367" s="217"/>
      <c r="DT367" s="217">
        <f t="shared" si="520"/>
        <v>0</v>
      </c>
      <c r="DU367" s="366">
        <f t="shared" si="554"/>
        <v>0</v>
      </c>
      <c r="DV367" s="217">
        <f t="shared" si="521"/>
        <v>0</v>
      </c>
      <c r="DW367" s="217">
        <f t="shared" ca="1" si="522"/>
        <v>0</v>
      </c>
      <c r="DX367" s="217">
        <f t="shared" ca="1" si="555"/>
        <v>0</v>
      </c>
      <c r="DY367" s="217">
        <f t="shared" ca="1" si="523"/>
        <v>0</v>
      </c>
      <c r="DZ367" s="218">
        <f ca="1">IF(AND(DW367,DX367=0)=0,0,IF(DW367&gt;0,'На банк Приват'!$AB$1,IF(DX367&gt;0,'На Укрсиб'!$V$1,0)))</f>
        <v>0</v>
      </c>
      <c r="EA367" s="207"/>
      <c r="EB367" s="207">
        <f t="shared" ca="1" si="524"/>
        <v>0</v>
      </c>
      <c r="EC367" s="207">
        <f t="shared" ca="1" si="525"/>
        <v>0</v>
      </c>
      <c r="ED367" s="207">
        <f t="shared" ca="1" si="556"/>
        <v>0</v>
      </c>
      <c r="EE367" s="207"/>
      <c r="EF367" s="219"/>
      <c r="EG367" s="219"/>
      <c r="EH367" s="219"/>
      <c r="EI367" s="219"/>
      <c r="EJ367" s="219"/>
      <c r="EK367" s="219"/>
      <c r="EL367" s="219"/>
      <c r="EM367" s="219">
        <f t="shared" si="526"/>
        <v>0</v>
      </c>
      <c r="EN367" s="219"/>
      <c r="EO367" s="219"/>
      <c r="EP367" s="219">
        <f t="shared" si="527"/>
        <v>0</v>
      </c>
      <c r="EQ367" s="219">
        <f t="shared" si="557"/>
        <v>0</v>
      </c>
      <c r="ER367" s="219">
        <f t="shared" si="558"/>
        <v>0</v>
      </c>
      <c r="ES367" s="219"/>
      <c r="ET367" s="219">
        <f t="shared" si="528"/>
        <v>0</v>
      </c>
      <c r="EU367" s="363">
        <f t="shared" si="559"/>
        <v>0</v>
      </c>
      <c r="EV367" s="219">
        <f t="shared" si="529"/>
        <v>0</v>
      </c>
      <c r="EW367" s="219">
        <f t="shared" ca="1" si="530"/>
        <v>0</v>
      </c>
      <c r="EX367" s="219">
        <f t="shared" ca="1" si="560"/>
        <v>0</v>
      </c>
      <c r="EY367" s="219">
        <f t="shared" ca="1" si="531"/>
        <v>0</v>
      </c>
      <c r="EZ367" s="220">
        <f ca="1">IF(AND(EW367,EX367=0)=0,0,IF(EW367&gt;0,'На банк Приват'!$AH$1,IF(EX367&gt;0,'На Укрсиб'!$AH$1,0)))</f>
        <v>0</v>
      </c>
      <c r="FA367" s="28">
        <f t="shared" ca="1" si="532"/>
        <v>0</v>
      </c>
      <c r="FB367" s="28">
        <f t="shared" ca="1" si="533"/>
        <v>0</v>
      </c>
      <c r="FC367" s="28">
        <f t="shared" ca="1" si="534"/>
        <v>0</v>
      </c>
      <c r="FD367" s="28">
        <f t="shared" ca="1" si="535"/>
        <v>0</v>
      </c>
      <c r="FE367" s="28">
        <f t="shared" ca="1" si="536"/>
        <v>356</v>
      </c>
      <c r="FF367">
        <f t="shared" si="537"/>
        <v>0</v>
      </c>
      <c r="FG367" s="531"/>
    </row>
    <row r="368" spans="1:163">
      <c r="A368" s="113"/>
      <c r="B368" s="113">
        <f t="shared" ca="1" si="490"/>
        <v>0</v>
      </c>
      <c r="C368" s="113">
        <f t="shared" ca="1" si="491"/>
        <v>0</v>
      </c>
      <c r="D368" s="113">
        <f t="shared" ca="1" si="582"/>
        <v>0</v>
      </c>
      <c r="E368" s="113">
        <f t="shared" si="492"/>
        <v>0</v>
      </c>
      <c r="F368" s="115"/>
      <c r="G368" s="209">
        <f t="shared" si="580"/>
        <v>0</v>
      </c>
      <c r="H368" s="209">
        <f t="shared" si="578"/>
        <v>0</v>
      </c>
      <c r="I368" s="209">
        <f t="shared" si="579"/>
        <v>0</v>
      </c>
      <c r="J368" s="209">
        <f t="shared" si="562"/>
        <v>0</v>
      </c>
      <c r="K368" s="209">
        <f t="shared" si="563"/>
        <v>0</v>
      </c>
      <c r="L368" s="209">
        <f>AL368+BL368+CL368+DL368+EL368</f>
        <v>0</v>
      </c>
      <c r="M368" s="209">
        <f>AM368+BM368+CM368+DM368+EM368</f>
        <v>0</v>
      </c>
      <c r="N368" s="209">
        <f t="shared" si="566"/>
        <v>0</v>
      </c>
      <c r="O368" s="209">
        <f t="shared" si="561"/>
        <v>0</v>
      </c>
      <c r="P368" s="211">
        <f t="shared" si="567"/>
        <v>0</v>
      </c>
      <c r="Q368" s="209">
        <f t="shared" si="568"/>
        <v>0</v>
      </c>
      <c r="R368" s="209">
        <f t="shared" si="569"/>
        <v>0</v>
      </c>
      <c r="S368" s="209">
        <f t="shared" si="570"/>
        <v>0</v>
      </c>
      <c r="T368" s="209">
        <f t="shared" si="571"/>
        <v>0</v>
      </c>
      <c r="U368" s="209">
        <f t="shared" si="572"/>
        <v>0</v>
      </c>
      <c r="V368" s="209">
        <f t="shared" si="573"/>
        <v>0</v>
      </c>
      <c r="W368" s="209">
        <f t="shared" ca="1" si="574"/>
        <v>0</v>
      </c>
      <c r="X368" s="209">
        <f t="shared" ca="1" si="575"/>
        <v>0</v>
      </c>
      <c r="Y368" s="209">
        <f t="shared" ca="1" si="576"/>
        <v>0</v>
      </c>
      <c r="Z368" s="210" t="str">
        <f t="shared" ca="1" si="493"/>
        <v xml:space="preserve">        </v>
      </c>
      <c r="AA368" s="185"/>
      <c r="AB368" s="185">
        <f t="shared" ca="1" si="494"/>
        <v>0</v>
      </c>
      <c r="AC368" s="185">
        <f t="shared" ca="1" si="495"/>
        <v>0</v>
      </c>
      <c r="AD368" s="185">
        <f t="shared" ca="1" si="538"/>
        <v>0</v>
      </c>
      <c r="AE368" s="185"/>
      <c r="AF368" s="211"/>
      <c r="AG368" s="211"/>
      <c r="AH368" s="211"/>
      <c r="AI368" s="211"/>
      <c r="AJ368" s="211"/>
      <c r="AK368" s="211"/>
      <c r="AL368" s="211"/>
      <c r="AM368" s="211"/>
      <c r="AN368" s="211"/>
      <c r="AO368" s="211"/>
      <c r="AP368" s="623">
        <f t="shared" si="496"/>
        <v>0</v>
      </c>
      <c r="AQ368" s="211">
        <f t="shared" si="539"/>
        <v>0</v>
      </c>
      <c r="AR368" s="211">
        <f t="shared" si="540"/>
        <v>0</v>
      </c>
      <c r="AS368" s="211"/>
      <c r="AT368" s="211">
        <f>SUM(AQ368:AS368)</f>
        <v>0</v>
      </c>
      <c r="AU368" s="358">
        <f t="shared" si="498"/>
        <v>0</v>
      </c>
      <c r="AV368" s="211">
        <f t="shared" si="499"/>
        <v>0</v>
      </c>
      <c r="AW368" s="211">
        <f t="shared" ca="1" si="500"/>
        <v>0</v>
      </c>
      <c r="AX368" s="211">
        <f t="shared" ca="1" si="577"/>
        <v>0</v>
      </c>
      <c r="AY368" s="211">
        <f t="shared" ca="1" si="501"/>
        <v>0</v>
      </c>
      <c r="AZ368" s="212">
        <f ca="1">IF(AND(AW368,AX368=0,AY368=0)=0,0,IF(AW368&gt;0,'На банк Приват'!$J$1,IF(AX368&gt;0,'На Укрсиб'!$J$1,0)))</f>
        <v>0</v>
      </c>
      <c r="BA368" s="191"/>
      <c r="BB368" s="191">
        <f t="shared" ca="1" si="502"/>
        <v>0</v>
      </c>
      <c r="BC368" s="191">
        <f t="shared" ca="1" si="503"/>
        <v>0</v>
      </c>
      <c r="BD368" s="191">
        <f t="shared" ca="1" si="541"/>
        <v>0</v>
      </c>
      <c r="BE368" s="191"/>
      <c r="BF368" s="213"/>
      <c r="BG368" s="213"/>
      <c r="BH368" s="213"/>
      <c r="BI368" s="213"/>
      <c r="BJ368" s="213"/>
      <c r="BK368" s="213"/>
      <c r="BL368" s="213"/>
      <c r="BM368" s="213"/>
      <c r="BN368" s="213"/>
      <c r="BO368" s="213"/>
      <c r="BP368" s="623">
        <f t="shared" si="504"/>
        <v>0</v>
      </c>
      <c r="BQ368" s="213">
        <f t="shared" si="542"/>
        <v>0</v>
      </c>
      <c r="BR368" s="213">
        <f t="shared" si="543"/>
        <v>0</v>
      </c>
      <c r="BS368" s="213"/>
      <c r="BT368" s="213">
        <f t="shared" si="505"/>
        <v>0</v>
      </c>
      <c r="BU368" s="362">
        <f t="shared" si="544"/>
        <v>0</v>
      </c>
      <c r="BV368" s="213">
        <f t="shared" si="506"/>
        <v>0</v>
      </c>
      <c r="BW368" s="213">
        <f t="shared" ca="1" si="507"/>
        <v>0</v>
      </c>
      <c r="BX368" s="213">
        <f t="shared" ca="1" si="545"/>
        <v>0</v>
      </c>
      <c r="BY368" s="213">
        <f t="shared" ca="1" si="508"/>
        <v>0</v>
      </c>
      <c r="BZ368" s="214">
        <f ca="1">IF(AND(BW368,BX368=0)=0,0,IF(BW368&gt;0,'На банк Приват'!$P$1,IF(BX368&gt;0,'На Укрсиб'!$P$1,0)))</f>
        <v>0</v>
      </c>
      <c r="CA368" s="198">
        <v>361</v>
      </c>
      <c r="CB368" s="198">
        <f t="shared" ca="1" si="509"/>
        <v>0</v>
      </c>
      <c r="CC368" s="198">
        <f t="shared" ca="1" si="510"/>
        <v>0</v>
      </c>
      <c r="CD368" s="198">
        <f t="shared" ca="1" si="546"/>
        <v>0</v>
      </c>
      <c r="CE368" s="198"/>
      <c r="CF368" s="215"/>
      <c r="CG368" s="215"/>
      <c r="CH368" s="215"/>
      <c r="CI368" s="215"/>
      <c r="CJ368" s="215"/>
      <c r="CK368" s="215"/>
      <c r="CL368" s="215"/>
      <c r="CM368" s="215">
        <f t="shared" si="581"/>
        <v>0</v>
      </c>
      <c r="CN368" s="215"/>
      <c r="CO368" s="215"/>
      <c r="CP368" s="215">
        <f t="shared" si="511"/>
        <v>0</v>
      </c>
      <c r="CQ368" s="215">
        <f t="shared" si="547"/>
        <v>0</v>
      </c>
      <c r="CR368" s="215">
        <f t="shared" si="548"/>
        <v>0</v>
      </c>
      <c r="CS368" s="215"/>
      <c r="CT368" s="215">
        <f t="shared" si="512"/>
        <v>0</v>
      </c>
      <c r="CU368" s="369">
        <f t="shared" si="513"/>
        <v>0</v>
      </c>
      <c r="CV368" s="215">
        <f t="shared" si="514"/>
        <v>0</v>
      </c>
      <c r="CW368" s="215">
        <f t="shared" ca="1" si="515"/>
        <v>0</v>
      </c>
      <c r="CX368" s="215">
        <f t="shared" ca="1" si="549"/>
        <v>0</v>
      </c>
      <c r="CY368" s="215">
        <f t="shared" ca="1" si="516"/>
        <v>0</v>
      </c>
      <c r="CZ368" s="216">
        <f ca="1">IF(AND(CW368,CX368=0)=0,0,IF(CW368&gt;0,'На банк Приват'!$V$1,IF(CX368&gt;0,'На Укрсиб'!$V$1,0)))</f>
        <v>0</v>
      </c>
      <c r="DA368" s="204"/>
      <c r="DB368" s="204">
        <f t="shared" ca="1" si="517"/>
        <v>0</v>
      </c>
      <c r="DC368" s="204">
        <f t="shared" ca="1" si="518"/>
        <v>0</v>
      </c>
      <c r="DD368" s="204">
        <f t="shared" ca="1" si="550"/>
        <v>0</v>
      </c>
      <c r="DE368" s="204"/>
      <c r="DF368" s="217"/>
      <c r="DG368" s="217"/>
      <c r="DH368" s="217"/>
      <c r="DI368" s="217"/>
      <c r="DJ368" s="217"/>
      <c r="DK368" s="217"/>
      <c r="DL368" s="217"/>
      <c r="DM368" s="217"/>
      <c r="DN368" s="217"/>
      <c r="DO368" s="217"/>
      <c r="DP368" s="763">
        <f t="shared" si="519"/>
        <v>0</v>
      </c>
      <c r="DQ368" s="217">
        <f t="shared" si="552"/>
        <v>0</v>
      </c>
      <c r="DR368" s="217">
        <f t="shared" si="553"/>
        <v>0</v>
      </c>
      <c r="DS368" s="217"/>
      <c r="DT368" s="217">
        <f t="shared" si="520"/>
        <v>0</v>
      </c>
      <c r="DU368" s="366">
        <f t="shared" si="554"/>
        <v>0</v>
      </c>
      <c r="DV368" s="217">
        <f t="shared" si="521"/>
        <v>0</v>
      </c>
      <c r="DW368" s="217">
        <f t="shared" ca="1" si="522"/>
        <v>0</v>
      </c>
      <c r="DX368" s="217">
        <f t="shared" ca="1" si="555"/>
        <v>0</v>
      </c>
      <c r="DY368" s="217">
        <f t="shared" ca="1" si="523"/>
        <v>0</v>
      </c>
      <c r="DZ368" s="218">
        <f ca="1">IF(AND(DW368,DX368=0)=0,0,IF(DW368&gt;0,'На банк Приват'!$AB$1,IF(DX368&gt;0,'На Укрсиб'!$V$1,0)))</f>
        <v>0</v>
      </c>
      <c r="EA368" s="207"/>
      <c r="EB368" s="207">
        <f t="shared" ca="1" si="524"/>
        <v>0</v>
      </c>
      <c r="EC368" s="207">
        <f t="shared" ca="1" si="525"/>
        <v>0</v>
      </c>
      <c r="ED368" s="207">
        <f t="shared" ca="1" si="556"/>
        <v>0</v>
      </c>
      <c r="EE368" s="207"/>
      <c r="EF368" s="219"/>
      <c r="EG368" s="219"/>
      <c r="EH368" s="219"/>
      <c r="EI368" s="219"/>
      <c r="EJ368" s="219"/>
      <c r="EK368" s="219"/>
      <c r="EL368" s="219"/>
      <c r="EM368" s="219">
        <f t="shared" si="526"/>
        <v>0</v>
      </c>
      <c r="EN368" s="219"/>
      <c r="EO368" s="219"/>
      <c r="EP368" s="219">
        <f t="shared" si="527"/>
        <v>0</v>
      </c>
      <c r="EQ368" s="219">
        <f t="shared" si="557"/>
        <v>0</v>
      </c>
      <c r="ER368" s="219">
        <f t="shared" si="558"/>
        <v>0</v>
      </c>
      <c r="ES368" s="219"/>
      <c r="ET368" s="219">
        <f t="shared" si="528"/>
        <v>0</v>
      </c>
      <c r="EU368" s="363">
        <f t="shared" si="559"/>
        <v>0</v>
      </c>
      <c r="EV368" s="219">
        <f t="shared" si="529"/>
        <v>0</v>
      </c>
      <c r="EW368" s="219">
        <f t="shared" ca="1" si="530"/>
        <v>0</v>
      </c>
      <c r="EX368" s="219">
        <f t="shared" ca="1" si="560"/>
        <v>0</v>
      </c>
      <c r="EY368" s="219">
        <f t="shared" ca="1" si="531"/>
        <v>0</v>
      </c>
      <c r="EZ368" s="220">
        <f ca="1">IF(AND(EW368,EX368=0)=0,0,IF(EW368&gt;0,'На банк Приват'!$AH$1,IF(EX368&gt;0,'На Укрсиб'!$AH$1,0)))</f>
        <v>0</v>
      </c>
      <c r="FA368" s="28">
        <f t="shared" ca="1" si="532"/>
        <v>0</v>
      </c>
      <c r="FB368" s="28">
        <f t="shared" ca="1" si="533"/>
        <v>0</v>
      </c>
      <c r="FC368" s="28">
        <f t="shared" ca="1" si="534"/>
        <v>0</v>
      </c>
      <c r="FD368" s="28">
        <f t="shared" ca="1" si="535"/>
        <v>0</v>
      </c>
      <c r="FE368" s="28">
        <f t="shared" ca="1" si="536"/>
        <v>357</v>
      </c>
      <c r="FF368">
        <f t="shared" si="537"/>
        <v>0</v>
      </c>
      <c r="FG368" s="531" t="s">
        <v>222</v>
      </c>
    </row>
    <row r="369" spans="1:163">
      <c r="A369" s="113"/>
      <c r="B369" s="113">
        <f t="shared" ca="1" si="490"/>
        <v>0</v>
      </c>
      <c r="C369" s="113">
        <f t="shared" ca="1" si="491"/>
        <v>0</v>
      </c>
      <c r="D369" s="113">
        <f t="shared" ca="1" si="582"/>
        <v>0</v>
      </c>
      <c r="E369" s="113">
        <f t="shared" si="492"/>
        <v>0</v>
      </c>
      <c r="F369" s="115"/>
      <c r="G369" s="209">
        <f t="shared" si="580"/>
        <v>0</v>
      </c>
      <c r="H369" s="209">
        <f t="shared" si="578"/>
        <v>0</v>
      </c>
      <c r="I369" s="209">
        <f t="shared" si="579"/>
        <v>0</v>
      </c>
      <c r="J369" s="209">
        <f t="shared" si="562"/>
        <v>0</v>
      </c>
      <c r="K369" s="209">
        <f t="shared" si="563"/>
        <v>0</v>
      </c>
      <c r="L369" s="209">
        <f t="shared" si="564"/>
        <v>0</v>
      </c>
      <c r="M369" s="209">
        <f t="shared" si="565"/>
        <v>0</v>
      </c>
      <c r="N369" s="209">
        <f t="shared" si="566"/>
        <v>0</v>
      </c>
      <c r="O369" s="209">
        <f t="shared" si="561"/>
        <v>0</v>
      </c>
      <c r="P369" s="211">
        <f t="shared" si="567"/>
        <v>0</v>
      </c>
      <c r="Q369" s="209">
        <f t="shared" si="568"/>
        <v>0</v>
      </c>
      <c r="R369" s="209">
        <f t="shared" si="569"/>
        <v>0</v>
      </c>
      <c r="S369" s="209">
        <f t="shared" si="570"/>
        <v>0</v>
      </c>
      <c r="T369" s="209">
        <f t="shared" si="571"/>
        <v>0</v>
      </c>
      <c r="U369" s="209">
        <f t="shared" si="572"/>
        <v>0</v>
      </c>
      <c r="V369" s="209">
        <f t="shared" si="573"/>
        <v>0</v>
      </c>
      <c r="W369" s="209">
        <f t="shared" ca="1" si="574"/>
        <v>0</v>
      </c>
      <c r="X369" s="209">
        <f t="shared" ca="1" si="575"/>
        <v>0</v>
      </c>
      <c r="Y369" s="209">
        <f t="shared" ca="1" si="576"/>
        <v>0</v>
      </c>
      <c r="Z369" s="210" t="str">
        <f t="shared" ca="1" si="493"/>
        <v xml:space="preserve">        </v>
      </c>
      <c r="AA369" s="185"/>
      <c r="AB369" s="185">
        <f t="shared" ca="1" si="494"/>
        <v>0</v>
      </c>
      <c r="AC369" s="185">
        <f t="shared" ca="1" si="495"/>
        <v>0</v>
      </c>
      <c r="AD369" s="185">
        <f t="shared" ca="1" si="538"/>
        <v>0</v>
      </c>
      <c r="AE369" s="185"/>
      <c r="AF369" s="211"/>
      <c r="AG369" s="211"/>
      <c r="AH369" s="211"/>
      <c r="AI369" s="211"/>
      <c r="AJ369" s="211"/>
      <c r="AK369" s="211"/>
      <c r="AL369" s="211"/>
      <c r="AM369" s="211"/>
      <c r="AN369" s="211"/>
      <c r="AO369" s="211"/>
      <c r="AP369" s="623">
        <f t="shared" si="496"/>
        <v>0</v>
      </c>
      <c r="AQ369" s="211">
        <f t="shared" si="539"/>
        <v>0</v>
      </c>
      <c r="AR369" s="211">
        <f t="shared" si="540"/>
        <v>0</v>
      </c>
      <c r="AS369" s="211"/>
      <c r="AT369" s="211">
        <f t="shared" si="497"/>
        <v>0</v>
      </c>
      <c r="AU369" s="358">
        <f t="shared" si="498"/>
        <v>0</v>
      </c>
      <c r="AV369" s="211">
        <f t="shared" si="499"/>
        <v>0</v>
      </c>
      <c r="AW369" s="211">
        <f t="shared" ca="1" si="500"/>
        <v>0</v>
      </c>
      <c r="AX369" s="211">
        <f t="shared" ca="1" si="577"/>
        <v>0</v>
      </c>
      <c r="AY369" s="211">
        <f t="shared" ca="1" si="501"/>
        <v>0</v>
      </c>
      <c r="AZ369" s="212">
        <f ca="1">IF(AND(AW369,AX369=0,AY369=0)=0,0,IF(AW369&gt;0,'На банк Приват'!$J$1,IF(AX369&gt;0,'На Укрсиб'!J362,0)))</f>
        <v>0</v>
      </c>
      <c r="BA369" s="191"/>
      <c r="BB369" s="191">
        <f t="shared" ca="1" si="502"/>
        <v>0</v>
      </c>
      <c r="BC369" s="191">
        <f t="shared" ca="1" si="503"/>
        <v>0</v>
      </c>
      <c r="BD369" s="191">
        <f t="shared" ca="1" si="541"/>
        <v>0</v>
      </c>
      <c r="BE369" s="191"/>
      <c r="BF369" s="213"/>
      <c r="BG369" s="213"/>
      <c r="BH369" s="213"/>
      <c r="BI369" s="213"/>
      <c r="BJ369" s="213"/>
      <c r="BK369" s="213"/>
      <c r="BL369" s="213"/>
      <c r="BM369" s="213"/>
      <c r="BN369" s="213"/>
      <c r="BO369" s="213"/>
      <c r="BP369" s="623">
        <f t="shared" si="504"/>
        <v>0</v>
      </c>
      <c r="BQ369" s="213">
        <f t="shared" si="542"/>
        <v>0</v>
      </c>
      <c r="BR369" s="213">
        <f t="shared" si="543"/>
        <v>0</v>
      </c>
      <c r="BS369" s="213"/>
      <c r="BT369" s="213">
        <f t="shared" si="505"/>
        <v>0</v>
      </c>
      <c r="BU369" s="362">
        <f t="shared" si="544"/>
        <v>0</v>
      </c>
      <c r="BV369" s="213">
        <f t="shared" si="506"/>
        <v>0</v>
      </c>
      <c r="BW369" s="213">
        <f t="shared" ca="1" si="507"/>
        <v>0</v>
      </c>
      <c r="BX369" s="213">
        <f t="shared" ca="1" si="545"/>
        <v>0</v>
      </c>
      <c r="BY369" s="213">
        <f t="shared" ca="1" si="508"/>
        <v>0</v>
      </c>
      <c r="BZ369" s="214">
        <f ca="1">IF(AND(BW369,BX369=0)=0,0,IF(BW369&gt;0,'На банк Приват'!$P$1,IF(BX369&gt;0,'На Укрсиб'!$P$1,0)))</f>
        <v>0</v>
      </c>
      <c r="CA369" s="198">
        <v>362</v>
      </c>
      <c r="CB369" s="198">
        <f t="shared" ca="1" si="509"/>
        <v>0</v>
      </c>
      <c r="CC369" s="198">
        <f t="shared" ca="1" si="510"/>
        <v>0</v>
      </c>
      <c r="CD369" s="198">
        <f t="shared" ca="1" si="546"/>
        <v>0</v>
      </c>
      <c r="CE369" s="198"/>
      <c r="CF369" s="215"/>
      <c r="CG369" s="215"/>
      <c r="CH369" s="215"/>
      <c r="CI369" s="215"/>
      <c r="CJ369" s="215"/>
      <c r="CK369" s="215"/>
      <c r="CL369" s="215"/>
      <c r="CM369" s="215">
        <f t="shared" si="581"/>
        <v>0</v>
      </c>
      <c r="CN369" s="215"/>
      <c r="CO369" s="215"/>
      <c r="CP369" s="215">
        <f t="shared" si="511"/>
        <v>0</v>
      </c>
      <c r="CQ369" s="215">
        <f t="shared" si="547"/>
        <v>0</v>
      </c>
      <c r="CR369" s="215">
        <f t="shared" si="548"/>
        <v>0</v>
      </c>
      <c r="CS369" s="215"/>
      <c r="CT369" s="215">
        <f t="shared" si="512"/>
        <v>0</v>
      </c>
      <c r="CU369" s="369">
        <f t="shared" si="513"/>
        <v>0</v>
      </c>
      <c r="CV369" s="215">
        <f t="shared" si="514"/>
        <v>0</v>
      </c>
      <c r="CW369" s="215">
        <f t="shared" ca="1" si="515"/>
        <v>0</v>
      </c>
      <c r="CX369" s="215">
        <f t="shared" ca="1" si="549"/>
        <v>0</v>
      </c>
      <c r="CY369" s="215">
        <f t="shared" ca="1" si="516"/>
        <v>0</v>
      </c>
      <c r="CZ369" s="216">
        <f ca="1">IF(AND(CW369,CX369=0)=0,0,IF(CW369&gt;0,'На банк Приват'!$V$1,IF(CX369&gt;0,'На Укрсиб'!$V$1,0)))</f>
        <v>0</v>
      </c>
      <c r="DA369" s="204"/>
      <c r="DB369" s="204">
        <f t="shared" ca="1" si="517"/>
        <v>0</v>
      </c>
      <c r="DC369" s="204">
        <f t="shared" ca="1" si="518"/>
        <v>0</v>
      </c>
      <c r="DD369" s="204">
        <f t="shared" ca="1" si="550"/>
        <v>0</v>
      </c>
      <c r="DE369" s="204"/>
      <c r="DF369" s="217"/>
      <c r="DG369" s="217"/>
      <c r="DH369" s="217"/>
      <c r="DI369" s="217"/>
      <c r="DJ369" s="217"/>
      <c r="DK369" s="217"/>
      <c r="DL369" s="217"/>
      <c r="DM369" s="217">
        <f t="shared" si="551"/>
        <v>0</v>
      </c>
      <c r="DN369" s="217"/>
      <c r="DO369" s="217"/>
      <c r="DP369" s="763">
        <f t="shared" si="519"/>
        <v>0</v>
      </c>
      <c r="DQ369" s="217">
        <f t="shared" si="552"/>
        <v>0</v>
      </c>
      <c r="DR369" s="217">
        <f t="shared" si="553"/>
        <v>0</v>
      </c>
      <c r="DS369" s="217"/>
      <c r="DT369" s="217">
        <f t="shared" si="520"/>
        <v>0</v>
      </c>
      <c r="DU369" s="366">
        <f t="shared" si="554"/>
        <v>0</v>
      </c>
      <c r="DV369" s="217">
        <f t="shared" si="521"/>
        <v>0</v>
      </c>
      <c r="DW369" s="217">
        <f t="shared" ca="1" si="522"/>
        <v>0</v>
      </c>
      <c r="DX369" s="217">
        <f t="shared" ca="1" si="555"/>
        <v>0</v>
      </c>
      <c r="DY369" s="217">
        <f t="shared" ca="1" si="523"/>
        <v>0</v>
      </c>
      <c r="DZ369" s="218">
        <f ca="1">IF(AND(DW369,DX369=0)=0,0,IF(DW369&gt;0,'На банк Приват'!$AB$1,IF(DX369&gt;0,'На Укрсиб'!$V$1,0)))</f>
        <v>0</v>
      </c>
      <c r="EA369" s="207"/>
      <c r="EB369" s="207">
        <f t="shared" ca="1" si="524"/>
        <v>0</v>
      </c>
      <c r="EC369" s="207">
        <f t="shared" ca="1" si="525"/>
        <v>0</v>
      </c>
      <c r="ED369" s="207">
        <f t="shared" ca="1" si="556"/>
        <v>0</v>
      </c>
      <c r="EE369" s="207"/>
      <c r="EF369" s="219"/>
      <c r="EG369" s="219"/>
      <c r="EH369" s="219"/>
      <c r="EI369" s="219"/>
      <c r="EJ369" s="219"/>
      <c r="EK369" s="219"/>
      <c r="EL369" s="219"/>
      <c r="EM369" s="219">
        <f t="shared" si="526"/>
        <v>0</v>
      </c>
      <c r="EN369" s="219"/>
      <c r="EO369" s="219"/>
      <c r="EP369" s="219">
        <f t="shared" si="527"/>
        <v>0</v>
      </c>
      <c r="EQ369" s="219">
        <f t="shared" si="557"/>
        <v>0</v>
      </c>
      <c r="ER369" s="219">
        <f t="shared" si="558"/>
        <v>0</v>
      </c>
      <c r="ES369" s="219"/>
      <c r="ET369" s="219">
        <f t="shared" si="528"/>
        <v>0</v>
      </c>
      <c r="EU369" s="363">
        <f t="shared" si="559"/>
        <v>0</v>
      </c>
      <c r="EV369" s="219">
        <f t="shared" si="529"/>
        <v>0</v>
      </c>
      <c r="EW369" s="219">
        <f t="shared" ca="1" si="530"/>
        <v>0</v>
      </c>
      <c r="EX369" s="219">
        <f t="shared" ca="1" si="560"/>
        <v>0</v>
      </c>
      <c r="EY369" s="219">
        <f t="shared" ca="1" si="531"/>
        <v>0</v>
      </c>
      <c r="EZ369" s="220">
        <f ca="1">IF(AND(EW369,EX369=0)=0,0,IF(EW369&gt;0,'На банк Приват'!$AH$1,IF(EX369&gt;0,'На Укрсиб'!$AH$1,0)))</f>
        <v>0</v>
      </c>
      <c r="FA369" s="28">
        <f t="shared" ca="1" si="532"/>
        <v>0</v>
      </c>
      <c r="FB369" s="28">
        <f t="shared" ca="1" si="533"/>
        <v>0</v>
      </c>
      <c r="FC369" s="28">
        <f t="shared" ca="1" si="534"/>
        <v>0</v>
      </c>
      <c r="FD369" s="28">
        <f t="shared" ca="1" si="535"/>
        <v>0</v>
      </c>
      <c r="FE369" s="28">
        <f t="shared" ca="1" si="536"/>
        <v>358</v>
      </c>
      <c r="FF369">
        <f t="shared" si="537"/>
        <v>0</v>
      </c>
      <c r="FG369" s="531"/>
    </row>
    <row r="370" spans="1:163">
      <c r="A370" s="113"/>
      <c r="B370" s="113">
        <f t="shared" ca="1" si="490"/>
        <v>0</v>
      </c>
      <c r="C370" s="113">
        <f t="shared" ca="1" si="491"/>
        <v>0</v>
      </c>
      <c r="D370" s="113">
        <f t="shared" ca="1" si="582"/>
        <v>0</v>
      </c>
      <c r="E370" s="113">
        <f t="shared" si="492"/>
        <v>0</v>
      </c>
      <c r="F370" s="115"/>
      <c r="G370" s="209">
        <f t="shared" si="580"/>
        <v>0</v>
      </c>
      <c r="H370" s="209">
        <f t="shared" si="578"/>
        <v>0</v>
      </c>
      <c r="I370" s="209">
        <f t="shared" si="579"/>
        <v>0</v>
      </c>
      <c r="J370" s="209">
        <f t="shared" si="562"/>
        <v>0</v>
      </c>
      <c r="K370" s="209">
        <f t="shared" si="563"/>
        <v>0</v>
      </c>
      <c r="L370" s="209">
        <f t="shared" si="564"/>
        <v>0</v>
      </c>
      <c r="M370" s="209">
        <f t="shared" si="565"/>
        <v>0</v>
      </c>
      <c r="N370" s="209">
        <f t="shared" si="566"/>
        <v>0</v>
      </c>
      <c r="O370" s="209">
        <f t="shared" si="561"/>
        <v>0</v>
      </c>
      <c r="P370" s="211">
        <f t="shared" si="567"/>
        <v>0</v>
      </c>
      <c r="Q370" s="209">
        <f t="shared" si="568"/>
        <v>0</v>
      </c>
      <c r="R370" s="209">
        <f t="shared" si="569"/>
        <v>0</v>
      </c>
      <c r="S370" s="209">
        <f t="shared" si="570"/>
        <v>0</v>
      </c>
      <c r="T370" s="209">
        <f t="shared" si="571"/>
        <v>0</v>
      </c>
      <c r="U370" s="209">
        <f t="shared" si="572"/>
        <v>0</v>
      </c>
      <c r="V370" s="209">
        <f t="shared" si="573"/>
        <v>0</v>
      </c>
      <c r="W370" s="209">
        <f t="shared" ca="1" si="574"/>
        <v>0</v>
      </c>
      <c r="X370" s="209">
        <f t="shared" ca="1" si="575"/>
        <v>0</v>
      </c>
      <c r="Y370" s="209">
        <f t="shared" ca="1" si="576"/>
        <v>0</v>
      </c>
      <c r="Z370" s="210" t="str">
        <f t="shared" ca="1" si="493"/>
        <v xml:space="preserve">        </v>
      </c>
      <c r="AA370" s="185"/>
      <c r="AB370" s="185">
        <f t="shared" ca="1" si="494"/>
        <v>0</v>
      </c>
      <c r="AC370" s="185">
        <f t="shared" ca="1" si="495"/>
        <v>0</v>
      </c>
      <c r="AD370" s="185">
        <f t="shared" ca="1" si="538"/>
        <v>0</v>
      </c>
      <c r="AE370" s="185"/>
      <c r="AF370" s="211"/>
      <c r="AG370" s="211"/>
      <c r="AH370" s="211"/>
      <c r="AI370" s="211"/>
      <c r="AJ370" s="211"/>
      <c r="AK370" s="211"/>
      <c r="AL370" s="211"/>
      <c r="AM370" s="211"/>
      <c r="AN370" s="211"/>
      <c r="AO370" s="211"/>
      <c r="AP370" s="623">
        <f t="shared" si="496"/>
        <v>0</v>
      </c>
      <c r="AQ370" s="211">
        <f t="shared" si="539"/>
        <v>0</v>
      </c>
      <c r="AR370" s="211">
        <f t="shared" si="540"/>
        <v>0</v>
      </c>
      <c r="AS370" s="211"/>
      <c r="AT370" s="211">
        <f t="shared" si="497"/>
        <v>0</v>
      </c>
      <c r="AU370" s="358">
        <f t="shared" si="498"/>
        <v>0</v>
      </c>
      <c r="AV370" s="211">
        <f t="shared" si="499"/>
        <v>0</v>
      </c>
      <c r="AW370" s="211">
        <f t="shared" ca="1" si="500"/>
        <v>0</v>
      </c>
      <c r="AX370" s="211">
        <f t="shared" ca="1" si="577"/>
        <v>0</v>
      </c>
      <c r="AY370" s="211">
        <f t="shared" ca="1" si="501"/>
        <v>0</v>
      </c>
      <c r="AZ370" s="212">
        <f ca="1">IF(AND(AW370,AX370=0,AY370=0)=0,0,IF(AW370&gt;0,'На банк Приват'!$J$1,IF(AX370&gt;0,'На Укрсиб'!$J$1,0)))</f>
        <v>0</v>
      </c>
      <c r="BA370" s="191"/>
      <c r="BB370" s="191">
        <f t="shared" ca="1" si="502"/>
        <v>0</v>
      </c>
      <c r="BC370" s="191">
        <f t="shared" ca="1" si="503"/>
        <v>0</v>
      </c>
      <c r="BD370" s="191">
        <f t="shared" ca="1" si="541"/>
        <v>0</v>
      </c>
      <c r="BE370" s="191"/>
      <c r="BF370" s="213"/>
      <c r="BG370" s="213"/>
      <c r="BH370" s="213"/>
      <c r="BI370" s="213"/>
      <c r="BJ370" s="213"/>
      <c r="BK370" s="213"/>
      <c r="BL370" s="213"/>
      <c r="BM370" s="213"/>
      <c r="BN370" s="213"/>
      <c r="BO370" s="213"/>
      <c r="BP370" s="623">
        <f t="shared" si="504"/>
        <v>0</v>
      </c>
      <c r="BQ370" s="213">
        <f t="shared" si="542"/>
        <v>0</v>
      </c>
      <c r="BR370" s="213">
        <f t="shared" si="543"/>
        <v>0</v>
      </c>
      <c r="BS370" s="213"/>
      <c r="BT370" s="213">
        <f t="shared" si="505"/>
        <v>0</v>
      </c>
      <c r="BU370" s="362">
        <f t="shared" si="544"/>
        <v>0</v>
      </c>
      <c r="BV370" s="213">
        <f t="shared" si="506"/>
        <v>0</v>
      </c>
      <c r="BW370" s="213">
        <f t="shared" ca="1" si="507"/>
        <v>0</v>
      </c>
      <c r="BX370" s="213">
        <f t="shared" ca="1" si="545"/>
        <v>0</v>
      </c>
      <c r="BY370" s="213">
        <f t="shared" ca="1" si="508"/>
        <v>0</v>
      </c>
      <c r="BZ370" s="214">
        <f ca="1">IF(AND(BW370,BX370=0)=0,0,IF(BW370&gt;0,'На банк Приват'!$P$1,IF(BX370&gt;0,'На Укрсиб'!$P$1,0)))</f>
        <v>0</v>
      </c>
      <c r="CA370" s="198">
        <v>363</v>
      </c>
      <c r="CB370" s="198">
        <f t="shared" ca="1" si="509"/>
        <v>0</v>
      </c>
      <c r="CC370" s="198">
        <f t="shared" ca="1" si="510"/>
        <v>0</v>
      </c>
      <c r="CD370" s="198">
        <f t="shared" ca="1" si="546"/>
        <v>0</v>
      </c>
      <c r="CE370" s="198"/>
      <c r="CF370" s="215"/>
      <c r="CG370" s="215"/>
      <c r="CH370" s="215"/>
      <c r="CI370" s="215"/>
      <c r="CJ370" s="215"/>
      <c r="CK370" s="215"/>
      <c r="CL370" s="215"/>
      <c r="CM370" s="215">
        <f t="shared" si="581"/>
        <v>0</v>
      </c>
      <c r="CN370" s="215"/>
      <c r="CO370" s="215"/>
      <c r="CP370" s="215">
        <f t="shared" si="511"/>
        <v>0</v>
      </c>
      <c r="CQ370" s="215">
        <f t="shared" si="547"/>
        <v>0</v>
      </c>
      <c r="CR370" s="215">
        <f t="shared" si="548"/>
        <v>0</v>
      </c>
      <c r="CS370" s="215"/>
      <c r="CT370" s="215">
        <f t="shared" si="512"/>
        <v>0</v>
      </c>
      <c r="CU370" s="369">
        <f t="shared" si="513"/>
        <v>0</v>
      </c>
      <c r="CV370" s="215">
        <f t="shared" si="514"/>
        <v>0</v>
      </c>
      <c r="CW370" s="215">
        <f t="shared" ca="1" si="515"/>
        <v>0</v>
      </c>
      <c r="CX370" s="215">
        <f t="shared" ca="1" si="549"/>
        <v>0</v>
      </c>
      <c r="CY370" s="215">
        <f t="shared" ca="1" si="516"/>
        <v>0</v>
      </c>
      <c r="CZ370" s="216">
        <f ca="1">IF(AND(CW370,CX370=0)=0,0,IF(CW370&gt;0,'На банк Приват'!$V$1,IF(CX370&gt;0,'На Укрсиб'!$V$1,0)))</f>
        <v>0</v>
      </c>
      <c r="DA370" s="204"/>
      <c r="DB370" s="204">
        <f t="shared" ca="1" si="517"/>
        <v>0</v>
      </c>
      <c r="DC370" s="204">
        <f t="shared" ca="1" si="518"/>
        <v>0</v>
      </c>
      <c r="DD370" s="204">
        <f t="shared" ca="1" si="550"/>
        <v>0</v>
      </c>
      <c r="DE370" s="204"/>
      <c r="DF370" s="217"/>
      <c r="DG370" s="217"/>
      <c r="DH370" s="217"/>
      <c r="DI370" s="217"/>
      <c r="DJ370" s="217"/>
      <c r="DK370" s="217"/>
      <c r="DL370" s="217"/>
      <c r="DM370" s="217"/>
      <c r="DN370" s="217"/>
      <c r="DO370" s="217"/>
      <c r="DP370" s="763">
        <f t="shared" si="519"/>
        <v>0</v>
      </c>
      <c r="DQ370" s="217">
        <f t="shared" si="552"/>
        <v>0</v>
      </c>
      <c r="DR370" s="217">
        <f t="shared" si="553"/>
        <v>0</v>
      </c>
      <c r="DS370" s="217"/>
      <c r="DT370" s="217">
        <f t="shared" si="520"/>
        <v>0</v>
      </c>
      <c r="DU370" s="366">
        <f t="shared" si="554"/>
        <v>0</v>
      </c>
      <c r="DV370" s="217">
        <f t="shared" si="521"/>
        <v>0</v>
      </c>
      <c r="DW370" s="217">
        <f t="shared" ca="1" si="522"/>
        <v>0</v>
      </c>
      <c r="DX370" s="217">
        <f t="shared" ca="1" si="555"/>
        <v>0</v>
      </c>
      <c r="DY370" s="217">
        <f t="shared" ca="1" si="523"/>
        <v>0</v>
      </c>
      <c r="DZ370" s="218">
        <f ca="1">IF(AND(DW370,DX370=0)=0,0,IF(DW370&gt;0,'На банк Приват'!$AB$1,IF(DX370&gt;0,'На Укрсиб'!$V$1,0)))</f>
        <v>0</v>
      </c>
      <c r="EA370" s="207"/>
      <c r="EB370" s="207">
        <f t="shared" ca="1" si="524"/>
        <v>0</v>
      </c>
      <c r="EC370" s="207">
        <f t="shared" ca="1" si="525"/>
        <v>0</v>
      </c>
      <c r="ED370" s="207">
        <f t="shared" ca="1" si="556"/>
        <v>0</v>
      </c>
      <c r="EE370" s="207"/>
      <c r="EF370" s="219"/>
      <c r="EG370" s="219"/>
      <c r="EH370" s="219"/>
      <c r="EI370" s="219"/>
      <c r="EJ370" s="219"/>
      <c r="EK370" s="219"/>
      <c r="EL370" s="219"/>
      <c r="EM370" s="219">
        <f t="shared" si="526"/>
        <v>0</v>
      </c>
      <c r="EN370" s="219"/>
      <c r="EO370" s="219"/>
      <c r="EP370" s="219">
        <f t="shared" si="527"/>
        <v>0</v>
      </c>
      <c r="EQ370" s="219">
        <f t="shared" si="557"/>
        <v>0</v>
      </c>
      <c r="ER370" s="219">
        <f t="shared" si="558"/>
        <v>0</v>
      </c>
      <c r="ES370" s="219"/>
      <c r="ET370" s="219">
        <f t="shared" si="528"/>
        <v>0</v>
      </c>
      <c r="EU370" s="363">
        <f t="shared" si="559"/>
        <v>0</v>
      </c>
      <c r="EV370" s="219">
        <f t="shared" si="529"/>
        <v>0</v>
      </c>
      <c r="EW370" s="219">
        <f t="shared" ca="1" si="530"/>
        <v>0</v>
      </c>
      <c r="EX370" s="219">
        <f t="shared" ca="1" si="560"/>
        <v>0</v>
      </c>
      <c r="EY370" s="219">
        <f t="shared" ca="1" si="531"/>
        <v>0</v>
      </c>
      <c r="EZ370" s="220">
        <f ca="1">IF(AND(EW370,EX370=0)=0,0,IF(EW370&gt;0,'На банк Приват'!$AH$1,IF(EX370&gt;0,'На Укрсиб'!$AH$1,0)))</f>
        <v>0</v>
      </c>
      <c r="FA370" s="28">
        <f t="shared" ca="1" si="532"/>
        <v>0</v>
      </c>
      <c r="FB370" s="28">
        <f t="shared" ca="1" si="533"/>
        <v>0</v>
      </c>
      <c r="FC370" s="28">
        <f t="shared" ca="1" si="534"/>
        <v>0</v>
      </c>
      <c r="FD370" s="28">
        <f t="shared" ca="1" si="535"/>
        <v>0</v>
      </c>
      <c r="FE370" s="28">
        <f t="shared" ca="1" si="536"/>
        <v>359</v>
      </c>
      <c r="FF370">
        <f t="shared" si="537"/>
        <v>0</v>
      </c>
      <c r="FG370" s="531" t="s">
        <v>223</v>
      </c>
    </row>
    <row r="371" spans="1:163">
      <c r="A371" s="113"/>
      <c r="B371" s="113">
        <f t="shared" ca="1" si="490"/>
        <v>0</v>
      </c>
      <c r="C371" s="113">
        <f t="shared" ca="1" si="491"/>
        <v>0</v>
      </c>
      <c r="D371" s="113">
        <f t="shared" ca="1" si="582"/>
        <v>0</v>
      </c>
      <c r="E371" s="113">
        <f t="shared" si="492"/>
        <v>0</v>
      </c>
      <c r="F371" s="115"/>
      <c r="G371" s="209">
        <f t="shared" si="580"/>
        <v>0</v>
      </c>
      <c r="H371" s="209">
        <f t="shared" si="578"/>
        <v>0</v>
      </c>
      <c r="I371" s="209">
        <f t="shared" si="579"/>
        <v>0</v>
      </c>
      <c r="J371" s="209">
        <f t="shared" si="562"/>
        <v>0</v>
      </c>
      <c r="K371" s="209">
        <f t="shared" si="563"/>
        <v>0</v>
      </c>
      <c r="L371" s="209">
        <f t="shared" si="564"/>
        <v>0</v>
      </c>
      <c r="M371" s="209">
        <f t="shared" si="565"/>
        <v>0</v>
      </c>
      <c r="N371" s="209">
        <f t="shared" si="566"/>
        <v>0</v>
      </c>
      <c r="O371" s="209">
        <f t="shared" si="561"/>
        <v>0</v>
      </c>
      <c r="P371" s="211">
        <f t="shared" si="567"/>
        <v>0</v>
      </c>
      <c r="Q371" s="209">
        <f t="shared" si="568"/>
        <v>0</v>
      </c>
      <c r="R371" s="209">
        <f t="shared" si="569"/>
        <v>0</v>
      </c>
      <c r="S371" s="209">
        <f t="shared" si="570"/>
        <v>0</v>
      </c>
      <c r="T371" s="209">
        <f t="shared" si="571"/>
        <v>0</v>
      </c>
      <c r="U371" s="209">
        <f t="shared" si="572"/>
        <v>0</v>
      </c>
      <c r="V371" s="209">
        <f t="shared" si="573"/>
        <v>0</v>
      </c>
      <c r="W371" s="209">
        <f t="shared" ca="1" si="574"/>
        <v>0</v>
      </c>
      <c r="X371" s="209">
        <f t="shared" ca="1" si="575"/>
        <v>0</v>
      </c>
      <c r="Y371" s="209">
        <f t="shared" ca="1" si="576"/>
        <v>0</v>
      </c>
      <c r="Z371" s="210" t="str">
        <f t="shared" ca="1" si="493"/>
        <v xml:space="preserve">        </v>
      </c>
      <c r="AA371" s="185"/>
      <c r="AB371" s="185">
        <f t="shared" ca="1" si="494"/>
        <v>0</v>
      </c>
      <c r="AC371" s="185">
        <f t="shared" ca="1" si="495"/>
        <v>0</v>
      </c>
      <c r="AD371" s="185">
        <f t="shared" ca="1" si="538"/>
        <v>0</v>
      </c>
      <c r="AE371" s="185"/>
      <c r="AF371" s="211"/>
      <c r="AG371" s="211"/>
      <c r="AH371" s="211"/>
      <c r="AI371" s="211"/>
      <c r="AJ371" s="211"/>
      <c r="AK371" s="211"/>
      <c r="AL371" s="211"/>
      <c r="AM371" s="211"/>
      <c r="AN371" s="211"/>
      <c r="AO371" s="211"/>
      <c r="AP371" s="623">
        <f t="shared" si="496"/>
        <v>0</v>
      </c>
      <c r="AQ371" s="211">
        <f t="shared" si="539"/>
        <v>0</v>
      </c>
      <c r="AR371" s="211">
        <f t="shared" si="540"/>
        <v>0</v>
      </c>
      <c r="AS371" s="211"/>
      <c r="AT371" s="211">
        <f t="shared" si="497"/>
        <v>0</v>
      </c>
      <c r="AU371" s="358">
        <f t="shared" si="498"/>
        <v>0</v>
      </c>
      <c r="AV371" s="211">
        <f t="shared" si="499"/>
        <v>0</v>
      </c>
      <c r="AW371" s="211">
        <f t="shared" ca="1" si="500"/>
        <v>0</v>
      </c>
      <c r="AX371" s="211">
        <f t="shared" ca="1" si="577"/>
        <v>0</v>
      </c>
      <c r="AY371" s="211">
        <f t="shared" ca="1" si="501"/>
        <v>0</v>
      </c>
      <c r="AZ371" s="212">
        <f ca="1">IF(AND(AW371,AX371=0,AY371=0)=0,0,IF(AW371&gt;0,'На банк Приват'!$J$1,IF(AX371&gt;0,'На Укрсиб'!$J$1,0)))</f>
        <v>0</v>
      </c>
      <c r="BA371" s="191"/>
      <c r="BB371" s="191">
        <f t="shared" ca="1" si="502"/>
        <v>0</v>
      </c>
      <c r="BC371" s="191">
        <f t="shared" ca="1" si="503"/>
        <v>0</v>
      </c>
      <c r="BD371" s="191">
        <f t="shared" ca="1" si="541"/>
        <v>0</v>
      </c>
      <c r="BE371" s="191"/>
      <c r="BF371" s="213"/>
      <c r="BG371" s="213"/>
      <c r="BH371" s="213"/>
      <c r="BI371" s="213"/>
      <c r="BJ371" s="213"/>
      <c r="BK371" s="213"/>
      <c r="BL371" s="213"/>
      <c r="BM371" s="213"/>
      <c r="BN371" s="213"/>
      <c r="BO371" s="213"/>
      <c r="BP371" s="623">
        <f t="shared" si="504"/>
        <v>0</v>
      </c>
      <c r="BQ371" s="213">
        <f t="shared" si="542"/>
        <v>0</v>
      </c>
      <c r="BR371" s="213">
        <f t="shared" si="543"/>
        <v>0</v>
      </c>
      <c r="BS371" s="213"/>
      <c r="BT371" s="213">
        <f t="shared" si="505"/>
        <v>0</v>
      </c>
      <c r="BU371" s="362">
        <f t="shared" si="544"/>
        <v>0</v>
      </c>
      <c r="BV371" s="213">
        <f t="shared" si="506"/>
        <v>0</v>
      </c>
      <c r="BW371" s="213">
        <f t="shared" ca="1" si="507"/>
        <v>0</v>
      </c>
      <c r="BX371" s="213">
        <f t="shared" ca="1" si="545"/>
        <v>0</v>
      </c>
      <c r="BY371" s="213">
        <f t="shared" ca="1" si="508"/>
        <v>0</v>
      </c>
      <c r="BZ371" s="214">
        <f ca="1">IF(AND(BW371,BX371=0)=0,0,IF(BW371&gt;0,'На банк Приват'!$P$1,IF(BX371&gt;0,'На Укрсиб'!$P$1,0)))</f>
        <v>0</v>
      </c>
      <c r="CA371" s="198">
        <v>364</v>
      </c>
      <c r="CB371" s="198">
        <f t="shared" ca="1" si="509"/>
        <v>0</v>
      </c>
      <c r="CC371" s="198">
        <f t="shared" ca="1" si="510"/>
        <v>0</v>
      </c>
      <c r="CD371" s="198">
        <f t="shared" ca="1" si="546"/>
        <v>0</v>
      </c>
      <c r="CE371" s="198"/>
      <c r="CF371" s="215"/>
      <c r="CG371" s="215"/>
      <c r="CH371" s="215"/>
      <c r="CI371" s="215"/>
      <c r="CJ371" s="215"/>
      <c r="CK371" s="215"/>
      <c r="CL371" s="215"/>
      <c r="CM371" s="215">
        <f t="shared" si="581"/>
        <v>0</v>
      </c>
      <c r="CN371" s="215"/>
      <c r="CO371" s="215"/>
      <c r="CP371" s="215">
        <f t="shared" si="511"/>
        <v>0</v>
      </c>
      <c r="CQ371" s="215">
        <f t="shared" si="547"/>
        <v>0</v>
      </c>
      <c r="CR371" s="215">
        <f t="shared" si="548"/>
        <v>0</v>
      </c>
      <c r="CS371" s="215"/>
      <c r="CT371" s="215">
        <f t="shared" si="512"/>
        <v>0</v>
      </c>
      <c r="CU371" s="369">
        <f t="shared" si="513"/>
        <v>0</v>
      </c>
      <c r="CV371" s="215">
        <f t="shared" si="514"/>
        <v>0</v>
      </c>
      <c r="CW371" s="215">
        <f t="shared" ca="1" si="515"/>
        <v>0</v>
      </c>
      <c r="CX371" s="215">
        <f t="shared" ca="1" si="549"/>
        <v>0</v>
      </c>
      <c r="CY371" s="215">
        <f t="shared" ca="1" si="516"/>
        <v>0</v>
      </c>
      <c r="CZ371" s="216">
        <f ca="1">IF(AND(CW371,CX371=0)=0,0,IF(CW371&gt;0,'На банк Приват'!$V$1,IF(CX371&gt;0,'На Укрсиб'!$V$1,0)))</f>
        <v>0</v>
      </c>
      <c r="DA371" s="204"/>
      <c r="DB371" s="204">
        <f t="shared" ca="1" si="517"/>
        <v>0</v>
      </c>
      <c r="DC371" s="204">
        <f t="shared" ca="1" si="518"/>
        <v>0</v>
      </c>
      <c r="DD371" s="204">
        <f t="shared" ca="1" si="550"/>
        <v>0</v>
      </c>
      <c r="DE371" s="204"/>
      <c r="DF371" s="217"/>
      <c r="DG371" s="217"/>
      <c r="DH371" s="217"/>
      <c r="DI371" s="217"/>
      <c r="DJ371" s="217"/>
      <c r="DK371" s="217"/>
      <c r="DL371" s="217"/>
      <c r="DM371" s="217">
        <f t="shared" si="551"/>
        <v>0</v>
      </c>
      <c r="DN371" s="217"/>
      <c r="DO371" s="217"/>
      <c r="DP371" s="763">
        <f t="shared" si="519"/>
        <v>0</v>
      </c>
      <c r="DQ371" s="217">
        <f t="shared" si="552"/>
        <v>0</v>
      </c>
      <c r="DR371" s="217">
        <f t="shared" si="553"/>
        <v>0</v>
      </c>
      <c r="DS371" s="217"/>
      <c r="DT371" s="217">
        <f t="shared" si="520"/>
        <v>0</v>
      </c>
      <c r="DU371" s="366">
        <f t="shared" si="554"/>
        <v>0</v>
      </c>
      <c r="DV371" s="217">
        <f t="shared" si="521"/>
        <v>0</v>
      </c>
      <c r="DW371" s="217">
        <f t="shared" ca="1" si="522"/>
        <v>0</v>
      </c>
      <c r="DX371" s="217">
        <f t="shared" ca="1" si="555"/>
        <v>0</v>
      </c>
      <c r="DY371" s="217">
        <f t="shared" ca="1" si="523"/>
        <v>0</v>
      </c>
      <c r="DZ371" s="218">
        <f ca="1">IF(AND(DW371,DX371=0)=0,0,IF(DW371&gt;0,'На банк Приват'!$AB$1,IF(DX371&gt;0,'На Укрсиб'!$V$1,0)))</f>
        <v>0</v>
      </c>
      <c r="EA371" s="207"/>
      <c r="EB371" s="207">
        <f t="shared" ca="1" si="524"/>
        <v>0</v>
      </c>
      <c r="EC371" s="207">
        <f t="shared" ca="1" si="525"/>
        <v>0</v>
      </c>
      <c r="ED371" s="207">
        <f t="shared" ca="1" si="556"/>
        <v>0</v>
      </c>
      <c r="EE371" s="207"/>
      <c r="EF371" s="219"/>
      <c r="EG371" s="219"/>
      <c r="EH371" s="219"/>
      <c r="EI371" s="219"/>
      <c r="EJ371" s="219"/>
      <c r="EK371" s="219"/>
      <c r="EL371" s="219"/>
      <c r="EM371" s="219">
        <f t="shared" si="526"/>
        <v>0</v>
      </c>
      <c r="EN371" s="219"/>
      <c r="EO371" s="219"/>
      <c r="EP371" s="219">
        <f t="shared" si="527"/>
        <v>0</v>
      </c>
      <c r="EQ371" s="219">
        <f t="shared" si="557"/>
        <v>0</v>
      </c>
      <c r="ER371" s="219">
        <f t="shared" si="558"/>
        <v>0</v>
      </c>
      <c r="ES371" s="219"/>
      <c r="ET371" s="219">
        <f t="shared" si="528"/>
        <v>0</v>
      </c>
      <c r="EU371" s="363">
        <f t="shared" si="559"/>
        <v>0</v>
      </c>
      <c r="EV371" s="219">
        <f t="shared" si="529"/>
        <v>0</v>
      </c>
      <c r="EW371" s="219">
        <f t="shared" ca="1" si="530"/>
        <v>0</v>
      </c>
      <c r="EX371" s="219">
        <f t="shared" ca="1" si="560"/>
        <v>0</v>
      </c>
      <c r="EY371" s="219">
        <f t="shared" ca="1" si="531"/>
        <v>0</v>
      </c>
      <c r="EZ371" s="220">
        <f ca="1">IF(AND(EW371,EX371=0)=0,0,IF(EW371&gt;0,'На банк Приват'!$AH$1,IF(EX371&gt;0,'На Укрсиб'!$AH$1,0)))</f>
        <v>0</v>
      </c>
      <c r="FA371" s="28">
        <f t="shared" ca="1" si="532"/>
        <v>0</v>
      </c>
      <c r="FB371" s="28">
        <f t="shared" ca="1" si="533"/>
        <v>0</v>
      </c>
      <c r="FC371" s="28">
        <f t="shared" ca="1" si="534"/>
        <v>0</v>
      </c>
      <c r="FD371" s="28">
        <f t="shared" ca="1" si="535"/>
        <v>0</v>
      </c>
      <c r="FE371" s="28">
        <f t="shared" ca="1" si="536"/>
        <v>360</v>
      </c>
      <c r="FF371">
        <f t="shared" si="537"/>
        <v>0</v>
      </c>
      <c r="FG371" s="531" t="s">
        <v>224</v>
      </c>
    </row>
    <row r="372" spans="1:163">
      <c r="A372" s="113"/>
      <c r="B372" s="113">
        <f t="shared" ca="1" si="490"/>
        <v>0</v>
      </c>
      <c r="C372" s="113">
        <f t="shared" ca="1" si="491"/>
        <v>0</v>
      </c>
      <c r="D372" s="113">
        <f t="shared" ca="1" si="582"/>
        <v>0</v>
      </c>
      <c r="E372" s="113">
        <f t="shared" si="492"/>
        <v>0</v>
      </c>
      <c r="F372" s="115"/>
      <c r="G372" s="209">
        <f t="shared" si="580"/>
        <v>0</v>
      </c>
      <c r="H372" s="209">
        <f t="shared" si="578"/>
        <v>0</v>
      </c>
      <c r="I372" s="209">
        <f t="shared" si="579"/>
        <v>0</v>
      </c>
      <c r="J372" s="209">
        <f t="shared" si="562"/>
        <v>0</v>
      </c>
      <c r="K372" s="209">
        <f t="shared" si="563"/>
        <v>0</v>
      </c>
      <c r="L372" s="209">
        <f t="shared" si="564"/>
        <v>0</v>
      </c>
      <c r="M372" s="209">
        <f t="shared" si="565"/>
        <v>0</v>
      </c>
      <c r="N372" s="209">
        <f t="shared" si="566"/>
        <v>0</v>
      </c>
      <c r="O372" s="209">
        <f t="shared" si="561"/>
        <v>0</v>
      </c>
      <c r="P372" s="211">
        <f t="shared" si="567"/>
        <v>0</v>
      </c>
      <c r="Q372" s="209">
        <f t="shared" si="568"/>
        <v>0</v>
      </c>
      <c r="R372" s="209">
        <f t="shared" si="569"/>
        <v>0</v>
      </c>
      <c r="S372" s="209">
        <f t="shared" si="570"/>
        <v>0</v>
      </c>
      <c r="T372" s="209">
        <f t="shared" si="571"/>
        <v>0</v>
      </c>
      <c r="U372" s="209">
        <f t="shared" si="572"/>
        <v>0</v>
      </c>
      <c r="V372" s="209">
        <f t="shared" si="573"/>
        <v>0</v>
      </c>
      <c r="W372" s="209">
        <f t="shared" ca="1" si="574"/>
        <v>0</v>
      </c>
      <c r="X372" s="209">
        <f t="shared" ca="1" si="575"/>
        <v>0</v>
      </c>
      <c r="Y372" s="209">
        <f t="shared" ca="1" si="576"/>
        <v>0</v>
      </c>
      <c r="Z372" s="210" t="str">
        <f t="shared" ca="1" si="493"/>
        <v xml:space="preserve">        </v>
      </c>
      <c r="AA372" s="185"/>
      <c r="AB372" s="185">
        <f t="shared" ca="1" si="494"/>
        <v>0</v>
      </c>
      <c r="AC372" s="185">
        <f t="shared" ca="1" si="495"/>
        <v>0</v>
      </c>
      <c r="AD372" s="185">
        <f t="shared" ca="1" si="538"/>
        <v>0</v>
      </c>
      <c r="AE372" s="185"/>
      <c r="AF372" s="211"/>
      <c r="AG372" s="211"/>
      <c r="AH372" s="211"/>
      <c r="AI372" s="211"/>
      <c r="AJ372" s="211"/>
      <c r="AK372" s="211"/>
      <c r="AL372" s="211"/>
      <c r="AM372" s="211"/>
      <c r="AN372" s="211"/>
      <c r="AO372" s="211"/>
      <c r="AP372" s="623">
        <f t="shared" si="496"/>
        <v>0</v>
      </c>
      <c r="AQ372" s="211">
        <f t="shared" si="539"/>
        <v>0</v>
      </c>
      <c r="AR372" s="211">
        <f t="shared" si="540"/>
        <v>0</v>
      </c>
      <c r="AS372" s="211"/>
      <c r="AT372" s="211">
        <f t="shared" si="497"/>
        <v>0</v>
      </c>
      <c r="AU372" s="358">
        <f t="shared" si="498"/>
        <v>0</v>
      </c>
      <c r="AV372" s="211">
        <f t="shared" si="499"/>
        <v>0</v>
      </c>
      <c r="AW372" s="211">
        <f t="shared" ca="1" si="500"/>
        <v>0</v>
      </c>
      <c r="AX372" s="211">
        <f t="shared" ca="1" si="577"/>
        <v>0</v>
      </c>
      <c r="AY372" s="211">
        <f t="shared" ca="1" si="501"/>
        <v>0</v>
      </c>
      <c r="AZ372" s="212">
        <f ca="1">IF(AND(AW372,AX372=0,AY372=0)=0,0,IF(AW372&gt;0,'На банк Приват'!$J$1,IF(AX372&gt;0,'На Укрсиб'!$J$1,0)))</f>
        <v>0</v>
      </c>
      <c r="BA372" s="191"/>
      <c r="BB372" s="191">
        <f t="shared" ca="1" si="502"/>
        <v>0</v>
      </c>
      <c r="BC372" s="191">
        <f t="shared" ca="1" si="503"/>
        <v>0</v>
      </c>
      <c r="BD372" s="191">
        <f t="shared" ca="1" si="541"/>
        <v>0</v>
      </c>
      <c r="BE372" s="191"/>
      <c r="BF372" s="213"/>
      <c r="BG372" s="213"/>
      <c r="BH372" s="213"/>
      <c r="BI372" s="213"/>
      <c r="BJ372" s="213"/>
      <c r="BK372" s="213"/>
      <c r="BL372" s="213"/>
      <c r="BM372" s="213"/>
      <c r="BN372" s="213"/>
      <c r="BO372" s="213"/>
      <c r="BP372" s="623">
        <f t="shared" si="504"/>
        <v>0</v>
      </c>
      <c r="BQ372" s="213">
        <f t="shared" si="542"/>
        <v>0</v>
      </c>
      <c r="BR372" s="213">
        <f t="shared" si="543"/>
        <v>0</v>
      </c>
      <c r="BS372" s="213"/>
      <c r="BT372" s="213">
        <f t="shared" si="505"/>
        <v>0</v>
      </c>
      <c r="BU372" s="362">
        <f t="shared" si="544"/>
        <v>0</v>
      </c>
      <c r="BV372" s="213">
        <f t="shared" si="506"/>
        <v>0</v>
      </c>
      <c r="BW372" s="213">
        <f t="shared" ca="1" si="507"/>
        <v>0</v>
      </c>
      <c r="BX372" s="213">
        <f t="shared" ca="1" si="545"/>
        <v>0</v>
      </c>
      <c r="BY372" s="213">
        <f t="shared" ca="1" si="508"/>
        <v>0</v>
      </c>
      <c r="BZ372" s="214">
        <f ca="1">IF(AND(BW372,BX372=0)=0,0,IF(BW372&gt;0,'На банк Приват'!$P$1,IF(BX372&gt;0,'На Укрсиб'!$P$1,0)))</f>
        <v>0</v>
      </c>
      <c r="CA372" s="198">
        <v>365</v>
      </c>
      <c r="CB372" s="198">
        <f t="shared" ca="1" si="509"/>
        <v>0</v>
      </c>
      <c r="CC372" s="198">
        <f t="shared" ca="1" si="510"/>
        <v>0</v>
      </c>
      <c r="CD372" s="198">
        <f t="shared" ca="1" si="546"/>
        <v>0</v>
      </c>
      <c r="CE372" s="198"/>
      <c r="CF372" s="215"/>
      <c r="CG372" s="215"/>
      <c r="CH372" s="215"/>
      <c r="CI372" s="215"/>
      <c r="CJ372" s="215"/>
      <c r="CK372" s="215"/>
      <c r="CL372" s="215"/>
      <c r="CM372" s="215">
        <f t="shared" si="581"/>
        <v>0</v>
      </c>
      <c r="CN372" s="215"/>
      <c r="CO372" s="215"/>
      <c r="CP372" s="215">
        <f t="shared" si="511"/>
        <v>0</v>
      </c>
      <c r="CQ372" s="215">
        <f t="shared" si="547"/>
        <v>0</v>
      </c>
      <c r="CR372" s="215">
        <f t="shared" si="548"/>
        <v>0</v>
      </c>
      <c r="CS372" s="215"/>
      <c r="CT372" s="215">
        <f t="shared" si="512"/>
        <v>0</v>
      </c>
      <c r="CU372" s="369">
        <f t="shared" si="513"/>
        <v>0</v>
      </c>
      <c r="CV372" s="215">
        <f t="shared" si="514"/>
        <v>0</v>
      </c>
      <c r="CW372" s="215">
        <f t="shared" ca="1" si="515"/>
        <v>0</v>
      </c>
      <c r="CX372" s="215">
        <f t="shared" ca="1" si="549"/>
        <v>0</v>
      </c>
      <c r="CY372" s="215">
        <f t="shared" ca="1" si="516"/>
        <v>0</v>
      </c>
      <c r="CZ372" s="216">
        <f ca="1">IF(AND(CW372,CX372=0)=0,0,IF(CW372&gt;0,'На банк Приват'!$V$1,IF(CX372&gt;0,'На Укрсиб'!$V$1,0)))</f>
        <v>0</v>
      </c>
      <c r="DA372" s="204"/>
      <c r="DB372" s="204">
        <f t="shared" ca="1" si="517"/>
        <v>0</v>
      </c>
      <c r="DC372" s="204">
        <f t="shared" ca="1" si="518"/>
        <v>0</v>
      </c>
      <c r="DD372" s="204">
        <f t="shared" ca="1" si="550"/>
        <v>0</v>
      </c>
      <c r="DE372" s="204"/>
      <c r="DF372" s="217"/>
      <c r="DG372" s="217"/>
      <c r="DH372" s="217"/>
      <c r="DI372" s="217"/>
      <c r="DJ372" s="217"/>
      <c r="DK372" s="217"/>
      <c r="DL372" s="217"/>
      <c r="DM372" s="217"/>
      <c r="DN372" s="217"/>
      <c r="DO372" s="217"/>
      <c r="DP372" s="763">
        <f t="shared" si="519"/>
        <v>0</v>
      </c>
      <c r="DQ372" s="217">
        <f t="shared" si="552"/>
        <v>0</v>
      </c>
      <c r="DR372" s="217">
        <f t="shared" si="553"/>
        <v>0</v>
      </c>
      <c r="DS372" s="217"/>
      <c r="DT372" s="217">
        <f t="shared" si="520"/>
        <v>0</v>
      </c>
      <c r="DU372" s="366">
        <f t="shared" si="554"/>
        <v>0</v>
      </c>
      <c r="DV372" s="217">
        <f t="shared" si="521"/>
        <v>0</v>
      </c>
      <c r="DW372" s="217">
        <f t="shared" ca="1" si="522"/>
        <v>0</v>
      </c>
      <c r="DX372" s="217">
        <f t="shared" ca="1" si="555"/>
        <v>0</v>
      </c>
      <c r="DY372" s="217">
        <f t="shared" ca="1" si="523"/>
        <v>0</v>
      </c>
      <c r="DZ372" s="218">
        <f ca="1">IF(AND(DW372,DX372=0)=0,0,IF(DW372&gt;0,'На банк Приват'!$AB$1,IF(DX372&gt;0,'На Укрсиб'!$V$1,0)))</f>
        <v>0</v>
      </c>
      <c r="EA372" s="207"/>
      <c r="EB372" s="207">
        <f t="shared" ca="1" si="524"/>
        <v>0</v>
      </c>
      <c r="EC372" s="207">
        <f t="shared" ca="1" si="525"/>
        <v>0</v>
      </c>
      <c r="ED372" s="207">
        <f t="shared" ca="1" si="556"/>
        <v>0</v>
      </c>
      <c r="EE372" s="207"/>
      <c r="EF372" s="219"/>
      <c r="EG372" s="219"/>
      <c r="EH372" s="219"/>
      <c r="EI372" s="219"/>
      <c r="EJ372" s="219"/>
      <c r="EK372" s="219"/>
      <c r="EL372" s="219"/>
      <c r="EM372" s="219">
        <f t="shared" si="526"/>
        <v>0</v>
      </c>
      <c r="EN372" s="219"/>
      <c r="EO372" s="219"/>
      <c r="EP372" s="219">
        <f t="shared" si="527"/>
        <v>0</v>
      </c>
      <c r="EQ372" s="219">
        <f t="shared" si="557"/>
        <v>0</v>
      </c>
      <c r="ER372" s="219">
        <f t="shared" si="558"/>
        <v>0</v>
      </c>
      <c r="ES372" s="219"/>
      <c r="ET372" s="219">
        <f t="shared" si="528"/>
        <v>0</v>
      </c>
      <c r="EU372" s="363">
        <f t="shared" si="559"/>
        <v>0</v>
      </c>
      <c r="EV372" s="219">
        <f t="shared" si="529"/>
        <v>0</v>
      </c>
      <c r="EW372" s="219">
        <f t="shared" ca="1" si="530"/>
        <v>0</v>
      </c>
      <c r="EX372" s="219">
        <f t="shared" ca="1" si="560"/>
        <v>0</v>
      </c>
      <c r="EY372" s="219">
        <f t="shared" ca="1" si="531"/>
        <v>0</v>
      </c>
      <c r="EZ372" s="220">
        <f ca="1">IF(AND(EW372,EX372=0)=0,0,IF(EW372&gt;0,'На банк Приват'!$AH$1,IF(EX372&gt;0,'На Укрсиб'!$AH$1,0)))</f>
        <v>0</v>
      </c>
      <c r="FA372" s="28">
        <f t="shared" ca="1" si="532"/>
        <v>0</v>
      </c>
      <c r="FB372" s="28">
        <f t="shared" ca="1" si="533"/>
        <v>0</v>
      </c>
      <c r="FC372" s="28">
        <f t="shared" ca="1" si="534"/>
        <v>0</v>
      </c>
      <c r="FD372" s="28">
        <f t="shared" ca="1" si="535"/>
        <v>0</v>
      </c>
      <c r="FE372" s="28">
        <f t="shared" ca="1" si="536"/>
        <v>361</v>
      </c>
      <c r="FF372">
        <f t="shared" si="537"/>
        <v>0</v>
      </c>
      <c r="FG372" s="531" t="s">
        <v>225</v>
      </c>
    </row>
    <row r="373" spans="1:163">
      <c r="A373" s="113"/>
      <c r="B373" s="113">
        <f t="shared" ca="1" si="490"/>
        <v>0</v>
      </c>
      <c r="C373" s="113">
        <f t="shared" ca="1" si="491"/>
        <v>0</v>
      </c>
      <c r="D373" s="113">
        <f t="shared" ca="1" si="582"/>
        <v>0</v>
      </c>
      <c r="E373" s="113">
        <f t="shared" si="492"/>
        <v>0</v>
      </c>
      <c r="F373" s="115"/>
      <c r="G373" s="209">
        <f t="shared" si="580"/>
        <v>0</v>
      </c>
      <c r="H373" s="209">
        <f t="shared" si="578"/>
        <v>0</v>
      </c>
      <c r="I373" s="209">
        <f t="shared" si="579"/>
        <v>0</v>
      </c>
      <c r="J373" s="209">
        <f t="shared" si="562"/>
        <v>0</v>
      </c>
      <c r="K373" s="209">
        <f t="shared" si="563"/>
        <v>0</v>
      </c>
      <c r="L373" s="209">
        <f t="shared" si="564"/>
        <v>0</v>
      </c>
      <c r="M373" s="209">
        <f t="shared" si="565"/>
        <v>0</v>
      </c>
      <c r="N373" s="209">
        <f t="shared" si="566"/>
        <v>0</v>
      </c>
      <c r="O373" s="209">
        <f t="shared" si="561"/>
        <v>0</v>
      </c>
      <c r="P373" s="211">
        <f t="shared" si="567"/>
        <v>0</v>
      </c>
      <c r="Q373" s="209">
        <f t="shared" si="568"/>
        <v>0</v>
      </c>
      <c r="R373" s="209">
        <f t="shared" si="569"/>
        <v>0</v>
      </c>
      <c r="S373" s="209">
        <f t="shared" si="570"/>
        <v>0</v>
      </c>
      <c r="T373" s="209">
        <f t="shared" si="571"/>
        <v>0</v>
      </c>
      <c r="U373" s="209">
        <f t="shared" si="572"/>
        <v>0</v>
      </c>
      <c r="V373" s="209">
        <f t="shared" si="573"/>
        <v>0</v>
      </c>
      <c r="W373" s="209">
        <f t="shared" ca="1" si="574"/>
        <v>0</v>
      </c>
      <c r="X373" s="209">
        <f t="shared" ca="1" si="575"/>
        <v>0</v>
      </c>
      <c r="Y373" s="209">
        <f t="shared" ca="1" si="576"/>
        <v>0</v>
      </c>
      <c r="Z373" s="210" t="str">
        <f t="shared" ca="1" si="493"/>
        <v xml:space="preserve">        </v>
      </c>
      <c r="AA373" s="185"/>
      <c r="AB373" s="185">
        <f t="shared" ca="1" si="494"/>
        <v>0</v>
      </c>
      <c r="AC373" s="185">
        <f t="shared" ca="1" si="495"/>
        <v>0</v>
      </c>
      <c r="AD373" s="185">
        <f t="shared" ca="1" si="538"/>
        <v>0</v>
      </c>
      <c r="AE373" s="185"/>
      <c r="AF373" s="211"/>
      <c r="AG373" s="211"/>
      <c r="AH373" s="211"/>
      <c r="AI373" s="211"/>
      <c r="AJ373" s="211"/>
      <c r="AK373" s="211"/>
      <c r="AL373" s="211"/>
      <c r="AM373" s="211"/>
      <c r="AN373" s="211"/>
      <c r="AO373" s="211"/>
      <c r="AP373" s="623">
        <f t="shared" si="496"/>
        <v>0</v>
      </c>
      <c r="AQ373" s="211">
        <f t="shared" si="539"/>
        <v>0</v>
      </c>
      <c r="AR373" s="211">
        <f t="shared" si="540"/>
        <v>0</v>
      </c>
      <c r="AS373" s="211"/>
      <c r="AT373" s="211">
        <f t="shared" si="497"/>
        <v>0</v>
      </c>
      <c r="AU373" s="358">
        <f t="shared" si="498"/>
        <v>0</v>
      </c>
      <c r="AV373" s="211">
        <f t="shared" si="499"/>
        <v>0</v>
      </c>
      <c r="AW373" s="211">
        <f t="shared" ca="1" si="500"/>
        <v>0</v>
      </c>
      <c r="AX373" s="211">
        <f t="shared" ca="1" si="577"/>
        <v>0</v>
      </c>
      <c r="AY373" s="211">
        <f t="shared" ca="1" si="501"/>
        <v>0</v>
      </c>
      <c r="AZ373" s="212">
        <f ca="1">IF(AND(AW373,AX373=0,AY373=0)=0,0,IF(AW373&gt;0,'На банк Приват'!$J$1,IF(AX373&gt;0,'На Укрсиб'!$J$1,0)))</f>
        <v>0</v>
      </c>
      <c r="BA373" s="191"/>
      <c r="BB373" s="191">
        <f t="shared" ca="1" si="502"/>
        <v>0</v>
      </c>
      <c r="BC373" s="191">
        <f t="shared" ca="1" si="503"/>
        <v>0</v>
      </c>
      <c r="BD373" s="191">
        <f t="shared" ca="1" si="541"/>
        <v>0</v>
      </c>
      <c r="BE373" s="191"/>
      <c r="BF373" s="213"/>
      <c r="BG373" s="213"/>
      <c r="BH373" s="213"/>
      <c r="BI373" s="213"/>
      <c r="BJ373" s="213"/>
      <c r="BK373" s="213"/>
      <c r="BL373" s="213"/>
      <c r="BM373" s="213"/>
      <c r="BN373" s="213"/>
      <c r="BO373" s="213"/>
      <c r="BP373" s="623">
        <f t="shared" si="504"/>
        <v>0</v>
      </c>
      <c r="BQ373" s="213">
        <f t="shared" si="542"/>
        <v>0</v>
      </c>
      <c r="BR373" s="213">
        <f t="shared" si="543"/>
        <v>0</v>
      </c>
      <c r="BS373" s="213"/>
      <c r="BT373" s="213">
        <f t="shared" si="505"/>
        <v>0</v>
      </c>
      <c r="BU373" s="362">
        <f t="shared" si="544"/>
        <v>0</v>
      </c>
      <c r="BV373" s="213">
        <f t="shared" si="506"/>
        <v>0</v>
      </c>
      <c r="BW373" s="213">
        <f t="shared" ca="1" si="507"/>
        <v>0</v>
      </c>
      <c r="BX373" s="213">
        <f t="shared" ca="1" si="545"/>
        <v>0</v>
      </c>
      <c r="BY373" s="213">
        <f t="shared" ca="1" si="508"/>
        <v>0</v>
      </c>
      <c r="BZ373" s="214">
        <f ca="1">IF(AND(BW373,BX373=0)=0,0,IF(BW373&gt;0,'На банк Приват'!$P$1,IF(BX373&gt;0,'На Укрсиб'!$P$1,0)))</f>
        <v>0</v>
      </c>
      <c r="CA373" s="198">
        <v>366</v>
      </c>
      <c r="CB373" s="198">
        <f t="shared" ca="1" si="509"/>
        <v>0</v>
      </c>
      <c r="CC373" s="198">
        <f t="shared" ca="1" si="510"/>
        <v>0</v>
      </c>
      <c r="CD373" s="198">
        <f t="shared" ca="1" si="546"/>
        <v>0</v>
      </c>
      <c r="CE373" s="198"/>
      <c r="CF373" s="215"/>
      <c r="CG373" s="215"/>
      <c r="CH373" s="215"/>
      <c r="CI373" s="215"/>
      <c r="CJ373" s="215"/>
      <c r="CK373" s="215"/>
      <c r="CL373" s="215"/>
      <c r="CM373" s="215">
        <f t="shared" si="581"/>
        <v>0</v>
      </c>
      <c r="CN373" s="215"/>
      <c r="CO373" s="215"/>
      <c r="CP373" s="215">
        <f t="shared" si="511"/>
        <v>0</v>
      </c>
      <c r="CQ373" s="215">
        <f t="shared" si="547"/>
        <v>0</v>
      </c>
      <c r="CR373" s="215">
        <f t="shared" si="548"/>
        <v>0</v>
      </c>
      <c r="CS373" s="215"/>
      <c r="CT373" s="215">
        <f t="shared" si="512"/>
        <v>0</v>
      </c>
      <c r="CU373" s="369">
        <f t="shared" si="513"/>
        <v>0</v>
      </c>
      <c r="CV373" s="215">
        <f t="shared" si="514"/>
        <v>0</v>
      </c>
      <c r="CW373" s="215">
        <f t="shared" ca="1" si="515"/>
        <v>0</v>
      </c>
      <c r="CX373" s="215">
        <f t="shared" ca="1" si="549"/>
        <v>0</v>
      </c>
      <c r="CY373" s="215">
        <f t="shared" ca="1" si="516"/>
        <v>0</v>
      </c>
      <c r="CZ373" s="216">
        <f ca="1">IF(AND(CW373,CX373=0)=0,0,IF(CW373&gt;0,'На банк Приват'!$V$1,IF(CX373&gt;0,'На Укрсиб'!$V$1,0)))</f>
        <v>0</v>
      </c>
      <c r="DA373" s="204"/>
      <c r="DB373" s="204">
        <f t="shared" ca="1" si="517"/>
        <v>0</v>
      </c>
      <c r="DC373" s="204">
        <f t="shared" ca="1" si="518"/>
        <v>0</v>
      </c>
      <c r="DD373" s="204">
        <f t="shared" ca="1" si="550"/>
        <v>0</v>
      </c>
      <c r="DE373" s="204"/>
      <c r="DF373" s="217"/>
      <c r="DG373" s="217"/>
      <c r="DH373" s="217"/>
      <c r="DI373" s="217"/>
      <c r="DJ373" s="217"/>
      <c r="DK373" s="217"/>
      <c r="DL373" s="217"/>
      <c r="DM373" s="217">
        <f t="shared" si="551"/>
        <v>0</v>
      </c>
      <c r="DN373" s="217"/>
      <c r="DO373" s="217"/>
      <c r="DP373" s="763">
        <f t="shared" si="519"/>
        <v>0</v>
      </c>
      <c r="DQ373" s="217">
        <f t="shared" si="552"/>
        <v>0</v>
      </c>
      <c r="DR373" s="217">
        <f t="shared" si="553"/>
        <v>0</v>
      </c>
      <c r="DS373" s="217"/>
      <c r="DT373" s="217">
        <f t="shared" si="520"/>
        <v>0</v>
      </c>
      <c r="DU373" s="366">
        <f t="shared" si="554"/>
        <v>0</v>
      </c>
      <c r="DV373" s="217">
        <f t="shared" si="521"/>
        <v>0</v>
      </c>
      <c r="DW373" s="217">
        <f t="shared" ca="1" si="522"/>
        <v>0</v>
      </c>
      <c r="DX373" s="217">
        <f t="shared" ca="1" si="555"/>
        <v>0</v>
      </c>
      <c r="DY373" s="217">
        <f t="shared" ca="1" si="523"/>
        <v>0</v>
      </c>
      <c r="DZ373" s="218">
        <f ca="1">IF(AND(DW373,DX373=0)=0,0,IF(DW373&gt;0,'На банк Приват'!$AB$1,IF(DX373&gt;0,'На Укрсиб'!$V$1,0)))</f>
        <v>0</v>
      </c>
      <c r="EA373" s="207"/>
      <c r="EB373" s="207">
        <f t="shared" ca="1" si="524"/>
        <v>0</v>
      </c>
      <c r="EC373" s="207">
        <f t="shared" ca="1" si="525"/>
        <v>0</v>
      </c>
      <c r="ED373" s="207">
        <f t="shared" ca="1" si="556"/>
        <v>0</v>
      </c>
      <c r="EE373" s="207"/>
      <c r="EF373" s="219"/>
      <c r="EG373" s="219"/>
      <c r="EH373" s="219"/>
      <c r="EI373" s="219"/>
      <c r="EJ373" s="219"/>
      <c r="EK373" s="219"/>
      <c r="EL373" s="219"/>
      <c r="EM373" s="219">
        <f t="shared" si="526"/>
        <v>0</v>
      </c>
      <c r="EN373" s="219"/>
      <c r="EO373" s="219"/>
      <c r="EP373" s="219">
        <f t="shared" si="527"/>
        <v>0</v>
      </c>
      <c r="EQ373" s="219">
        <f t="shared" si="557"/>
        <v>0</v>
      </c>
      <c r="ER373" s="219">
        <f t="shared" si="558"/>
        <v>0</v>
      </c>
      <c r="ES373" s="219"/>
      <c r="ET373" s="219">
        <f t="shared" si="528"/>
        <v>0</v>
      </c>
      <c r="EU373" s="363">
        <f t="shared" si="559"/>
        <v>0</v>
      </c>
      <c r="EV373" s="219">
        <f t="shared" si="529"/>
        <v>0</v>
      </c>
      <c r="EW373" s="219">
        <f t="shared" ca="1" si="530"/>
        <v>0</v>
      </c>
      <c r="EX373" s="219">
        <f t="shared" ca="1" si="560"/>
        <v>0</v>
      </c>
      <c r="EY373" s="219">
        <f t="shared" ca="1" si="531"/>
        <v>0</v>
      </c>
      <c r="EZ373" s="220">
        <f ca="1">IF(AND(EW373,EX373=0)=0,0,IF(EW373&gt;0,'На банк Приват'!$AH$1,IF(EX373&gt;0,'На Укрсиб'!$AH$1,0)))</f>
        <v>0</v>
      </c>
      <c r="FA373" s="28">
        <f t="shared" ca="1" si="532"/>
        <v>0</v>
      </c>
      <c r="FB373" s="28">
        <f t="shared" ca="1" si="533"/>
        <v>0</v>
      </c>
      <c r="FC373" s="28">
        <f t="shared" ca="1" si="534"/>
        <v>0</v>
      </c>
      <c r="FD373" s="28">
        <f t="shared" ca="1" si="535"/>
        <v>0</v>
      </c>
      <c r="FE373" s="28">
        <f t="shared" ca="1" si="536"/>
        <v>362</v>
      </c>
      <c r="FF373">
        <f t="shared" si="537"/>
        <v>0</v>
      </c>
      <c r="FG373" s="531" t="s">
        <v>226</v>
      </c>
    </row>
    <row r="374" spans="1:163">
      <c r="A374" s="113"/>
      <c r="B374" s="113">
        <f t="shared" ca="1" si="490"/>
        <v>0</v>
      </c>
      <c r="C374" s="113">
        <f t="shared" ca="1" si="491"/>
        <v>0</v>
      </c>
      <c r="D374" s="113">
        <f t="shared" ca="1" si="582"/>
        <v>0</v>
      </c>
      <c r="E374" s="113">
        <f t="shared" si="492"/>
        <v>0</v>
      </c>
      <c r="F374" s="115"/>
      <c r="G374" s="209">
        <f t="shared" si="580"/>
        <v>0</v>
      </c>
      <c r="H374" s="209">
        <f t="shared" si="578"/>
        <v>0</v>
      </c>
      <c r="I374" s="209">
        <f t="shared" si="579"/>
        <v>0</v>
      </c>
      <c r="J374" s="209">
        <f t="shared" si="562"/>
        <v>0</v>
      </c>
      <c r="K374" s="209">
        <f t="shared" si="563"/>
        <v>0</v>
      </c>
      <c r="L374" s="209">
        <f t="shared" si="564"/>
        <v>0</v>
      </c>
      <c r="M374" s="209">
        <f t="shared" si="565"/>
        <v>0</v>
      </c>
      <c r="N374" s="209">
        <f t="shared" si="566"/>
        <v>0</v>
      </c>
      <c r="O374" s="209">
        <f t="shared" si="561"/>
        <v>0</v>
      </c>
      <c r="P374" s="211">
        <f t="shared" si="567"/>
        <v>0</v>
      </c>
      <c r="Q374" s="209">
        <f t="shared" si="568"/>
        <v>0</v>
      </c>
      <c r="R374" s="209">
        <f t="shared" si="569"/>
        <v>0</v>
      </c>
      <c r="S374" s="209">
        <f t="shared" si="570"/>
        <v>0</v>
      </c>
      <c r="T374" s="209">
        <f t="shared" si="571"/>
        <v>0</v>
      </c>
      <c r="U374" s="209">
        <f t="shared" si="572"/>
        <v>0</v>
      </c>
      <c r="V374" s="209">
        <f t="shared" si="573"/>
        <v>0</v>
      </c>
      <c r="W374" s="209">
        <f t="shared" ca="1" si="574"/>
        <v>0</v>
      </c>
      <c r="X374" s="209">
        <f t="shared" ca="1" si="575"/>
        <v>0</v>
      </c>
      <c r="Y374" s="209">
        <f t="shared" ca="1" si="576"/>
        <v>0</v>
      </c>
      <c r="Z374" s="210" t="str">
        <f t="shared" ca="1" si="493"/>
        <v xml:space="preserve">        </v>
      </c>
      <c r="AA374" s="185"/>
      <c r="AB374" s="185">
        <f t="shared" ca="1" si="494"/>
        <v>0</v>
      </c>
      <c r="AC374" s="185">
        <f t="shared" ca="1" si="495"/>
        <v>0</v>
      </c>
      <c r="AD374" s="185">
        <f t="shared" ca="1" si="538"/>
        <v>0</v>
      </c>
      <c r="AE374" s="185"/>
      <c r="AF374" s="211"/>
      <c r="AG374" s="211"/>
      <c r="AH374" s="211"/>
      <c r="AI374" s="211"/>
      <c r="AJ374" s="211"/>
      <c r="AK374" s="211"/>
      <c r="AL374" s="211"/>
      <c r="AM374" s="211"/>
      <c r="AN374" s="211"/>
      <c r="AO374" s="211"/>
      <c r="AP374" s="623">
        <f t="shared" si="496"/>
        <v>0</v>
      </c>
      <c r="AQ374" s="211">
        <f t="shared" si="539"/>
        <v>0</v>
      </c>
      <c r="AR374" s="211">
        <f t="shared" si="540"/>
        <v>0</v>
      </c>
      <c r="AS374" s="211"/>
      <c r="AT374" s="211">
        <f t="shared" si="497"/>
        <v>0</v>
      </c>
      <c r="AU374" s="358">
        <f t="shared" si="498"/>
        <v>0</v>
      </c>
      <c r="AV374" s="211">
        <f t="shared" si="499"/>
        <v>0</v>
      </c>
      <c r="AW374" s="211">
        <f t="shared" ca="1" si="500"/>
        <v>0</v>
      </c>
      <c r="AX374" s="211">
        <f t="shared" ca="1" si="577"/>
        <v>0</v>
      </c>
      <c r="AY374" s="211">
        <f t="shared" ca="1" si="501"/>
        <v>0</v>
      </c>
      <c r="AZ374" s="212">
        <f ca="1">IF(AND(AW374,AX374=0,AY374=0)=0,0,IF(AW374&gt;0,'На банк Приват'!$J$1,IF(AX374&gt;0,'На Укрсиб'!J367,0)))</f>
        <v>0</v>
      </c>
      <c r="BA374" s="191"/>
      <c r="BB374" s="191">
        <f t="shared" ca="1" si="502"/>
        <v>0</v>
      </c>
      <c r="BC374" s="191">
        <f t="shared" ca="1" si="503"/>
        <v>0</v>
      </c>
      <c r="BD374" s="191">
        <f t="shared" ca="1" si="541"/>
        <v>0</v>
      </c>
      <c r="BE374" s="191"/>
      <c r="BF374" s="213"/>
      <c r="BG374" s="213"/>
      <c r="BH374" s="213"/>
      <c r="BI374" s="213"/>
      <c r="BJ374" s="213"/>
      <c r="BK374" s="213"/>
      <c r="BL374" s="213"/>
      <c r="BM374" s="213"/>
      <c r="BN374" s="213"/>
      <c r="BO374" s="213"/>
      <c r="BP374" s="623">
        <f t="shared" si="504"/>
        <v>0</v>
      </c>
      <c r="BQ374" s="213">
        <f t="shared" si="542"/>
        <v>0</v>
      </c>
      <c r="BR374" s="213">
        <f t="shared" si="543"/>
        <v>0</v>
      </c>
      <c r="BS374" s="213"/>
      <c r="BT374" s="213">
        <f t="shared" si="505"/>
        <v>0</v>
      </c>
      <c r="BU374" s="362">
        <f t="shared" si="544"/>
        <v>0</v>
      </c>
      <c r="BV374" s="213">
        <f t="shared" si="506"/>
        <v>0</v>
      </c>
      <c r="BW374" s="213">
        <f t="shared" ca="1" si="507"/>
        <v>0</v>
      </c>
      <c r="BX374" s="213">
        <f t="shared" ca="1" si="545"/>
        <v>0</v>
      </c>
      <c r="BY374" s="213">
        <f t="shared" ca="1" si="508"/>
        <v>0</v>
      </c>
      <c r="BZ374" s="214">
        <f ca="1">IF(AND(BW374,BX374=0)=0,0,IF(BW374&gt;0,'На банк Приват'!$P$1,IF(BX374&gt;0,'На Укрсиб'!$P$1,0)))</f>
        <v>0</v>
      </c>
      <c r="CA374" s="198">
        <v>367</v>
      </c>
      <c r="CB374" s="198">
        <f t="shared" ca="1" si="509"/>
        <v>0</v>
      </c>
      <c r="CC374" s="198">
        <f t="shared" ca="1" si="510"/>
        <v>0</v>
      </c>
      <c r="CD374" s="198">
        <f t="shared" ca="1" si="546"/>
        <v>0</v>
      </c>
      <c r="CE374" s="198"/>
      <c r="CF374" s="215"/>
      <c r="CG374" s="215"/>
      <c r="CH374" s="215"/>
      <c r="CI374" s="215"/>
      <c r="CJ374" s="215"/>
      <c r="CK374" s="215"/>
      <c r="CL374" s="215"/>
      <c r="CM374" s="215">
        <f t="shared" si="581"/>
        <v>0</v>
      </c>
      <c r="CN374" s="215"/>
      <c r="CO374" s="215"/>
      <c r="CP374" s="215">
        <f t="shared" si="511"/>
        <v>0</v>
      </c>
      <c r="CQ374" s="215">
        <f t="shared" si="547"/>
        <v>0</v>
      </c>
      <c r="CR374" s="215">
        <f t="shared" si="548"/>
        <v>0</v>
      </c>
      <c r="CS374" s="215"/>
      <c r="CT374" s="215">
        <f t="shared" si="512"/>
        <v>0</v>
      </c>
      <c r="CU374" s="369">
        <f t="shared" si="513"/>
        <v>0</v>
      </c>
      <c r="CV374" s="215">
        <f t="shared" si="514"/>
        <v>0</v>
      </c>
      <c r="CW374" s="215">
        <f t="shared" ca="1" si="515"/>
        <v>0</v>
      </c>
      <c r="CX374" s="215">
        <f t="shared" ca="1" si="549"/>
        <v>0</v>
      </c>
      <c r="CY374" s="215">
        <f t="shared" ca="1" si="516"/>
        <v>0</v>
      </c>
      <c r="CZ374" s="216">
        <f ca="1">IF(AND(CW374,CX374=0)=0,0,IF(CW374&gt;0,'На банк Приват'!$V$1,IF(CX374&gt;0,'На Укрсиб'!$V$1,0)))</f>
        <v>0</v>
      </c>
      <c r="DA374" s="204"/>
      <c r="DB374" s="204">
        <f t="shared" ca="1" si="517"/>
        <v>0</v>
      </c>
      <c r="DC374" s="204">
        <f t="shared" ca="1" si="518"/>
        <v>0</v>
      </c>
      <c r="DD374" s="204">
        <f t="shared" ca="1" si="550"/>
        <v>0</v>
      </c>
      <c r="DE374" s="204"/>
      <c r="DF374" s="217"/>
      <c r="DG374" s="217"/>
      <c r="DH374" s="217"/>
      <c r="DI374" s="217"/>
      <c r="DJ374" s="217"/>
      <c r="DK374" s="217"/>
      <c r="DL374" s="217"/>
      <c r="DM374" s="217">
        <f t="shared" si="551"/>
        <v>0</v>
      </c>
      <c r="DN374" s="217"/>
      <c r="DO374" s="217"/>
      <c r="DP374" s="763">
        <f t="shared" si="519"/>
        <v>0</v>
      </c>
      <c r="DQ374" s="217">
        <f t="shared" si="552"/>
        <v>0</v>
      </c>
      <c r="DR374" s="217">
        <f t="shared" si="553"/>
        <v>0</v>
      </c>
      <c r="DS374" s="217"/>
      <c r="DT374" s="217">
        <f t="shared" si="520"/>
        <v>0</v>
      </c>
      <c r="DU374" s="366">
        <f t="shared" si="554"/>
        <v>0</v>
      </c>
      <c r="DV374" s="217">
        <f t="shared" si="521"/>
        <v>0</v>
      </c>
      <c r="DW374" s="217">
        <f t="shared" ca="1" si="522"/>
        <v>0</v>
      </c>
      <c r="DX374" s="217">
        <f t="shared" ca="1" si="555"/>
        <v>0</v>
      </c>
      <c r="DY374" s="217">
        <f t="shared" ca="1" si="523"/>
        <v>0</v>
      </c>
      <c r="DZ374" s="218">
        <f ca="1">IF(AND(DW374,DX374=0)=0,0,IF(DW374&gt;0,'На банк Приват'!$AB$1,IF(DX374&gt;0,'На Укрсиб'!$V$1,0)))</f>
        <v>0</v>
      </c>
      <c r="EA374" s="207"/>
      <c r="EB374" s="207">
        <f t="shared" ca="1" si="524"/>
        <v>0</v>
      </c>
      <c r="EC374" s="207">
        <f t="shared" ca="1" si="525"/>
        <v>0</v>
      </c>
      <c r="ED374" s="207">
        <f t="shared" ca="1" si="556"/>
        <v>0</v>
      </c>
      <c r="EE374" s="207"/>
      <c r="EF374" s="219"/>
      <c r="EG374" s="219"/>
      <c r="EH374" s="219"/>
      <c r="EI374" s="219"/>
      <c r="EJ374" s="219"/>
      <c r="EK374" s="219"/>
      <c r="EL374" s="219"/>
      <c r="EM374" s="219">
        <f t="shared" si="526"/>
        <v>0</v>
      </c>
      <c r="EN374" s="219"/>
      <c r="EO374" s="219"/>
      <c r="EP374" s="219">
        <f t="shared" si="527"/>
        <v>0</v>
      </c>
      <c r="EQ374" s="219">
        <f t="shared" si="557"/>
        <v>0</v>
      </c>
      <c r="ER374" s="219">
        <f t="shared" si="558"/>
        <v>0</v>
      </c>
      <c r="ES374" s="219"/>
      <c r="ET374" s="219">
        <f t="shared" si="528"/>
        <v>0</v>
      </c>
      <c r="EU374" s="363">
        <f t="shared" si="559"/>
        <v>0</v>
      </c>
      <c r="EV374" s="219">
        <f t="shared" si="529"/>
        <v>0</v>
      </c>
      <c r="EW374" s="219">
        <f t="shared" ca="1" si="530"/>
        <v>0</v>
      </c>
      <c r="EX374" s="219">
        <f t="shared" ca="1" si="560"/>
        <v>0</v>
      </c>
      <c r="EY374" s="219">
        <f t="shared" ca="1" si="531"/>
        <v>0</v>
      </c>
      <c r="EZ374" s="220">
        <f ca="1">IF(AND(EW374,EX374=0)=0,0,IF(EW374&gt;0,'На банк Приват'!$AH$1,IF(EX374&gt;0,'На Укрсиб'!$AH$1,0)))</f>
        <v>0</v>
      </c>
      <c r="FA374" s="28">
        <f t="shared" ca="1" si="532"/>
        <v>0</v>
      </c>
      <c r="FB374" s="28">
        <f t="shared" ca="1" si="533"/>
        <v>0</v>
      </c>
      <c r="FC374" s="28">
        <f t="shared" ca="1" si="534"/>
        <v>0</v>
      </c>
      <c r="FD374" s="28">
        <f t="shared" ca="1" si="535"/>
        <v>0</v>
      </c>
      <c r="FE374" s="28">
        <f t="shared" ca="1" si="536"/>
        <v>363</v>
      </c>
      <c r="FF374">
        <f t="shared" si="537"/>
        <v>0</v>
      </c>
      <c r="FG374" s="531" t="s">
        <v>227</v>
      </c>
    </row>
    <row r="375" spans="1:163">
      <c r="A375" s="113"/>
      <c r="B375" s="113">
        <f t="shared" ca="1" si="490"/>
        <v>0</v>
      </c>
      <c r="C375" s="113">
        <f t="shared" ca="1" si="491"/>
        <v>0</v>
      </c>
      <c r="D375" s="113">
        <f t="shared" ca="1" si="582"/>
        <v>0</v>
      </c>
      <c r="E375" s="113">
        <f t="shared" si="492"/>
        <v>0</v>
      </c>
      <c r="F375" s="115"/>
      <c r="G375" s="209">
        <f t="shared" si="580"/>
        <v>0</v>
      </c>
      <c r="H375" s="209">
        <f t="shared" si="578"/>
        <v>0</v>
      </c>
      <c r="I375" s="209">
        <f t="shared" si="579"/>
        <v>0</v>
      </c>
      <c r="J375" s="209">
        <f t="shared" si="562"/>
        <v>0</v>
      </c>
      <c r="K375" s="209">
        <f t="shared" si="563"/>
        <v>0</v>
      </c>
      <c r="L375" s="209">
        <f t="shared" si="564"/>
        <v>0</v>
      </c>
      <c r="M375" s="209">
        <f t="shared" si="565"/>
        <v>0</v>
      </c>
      <c r="N375" s="209">
        <f t="shared" si="566"/>
        <v>0</v>
      </c>
      <c r="O375" s="209">
        <f t="shared" si="561"/>
        <v>0</v>
      </c>
      <c r="P375" s="211">
        <f t="shared" si="567"/>
        <v>0</v>
      </c>
      <c r="Q375" s="209">
        <f t="shared" si="568"/>
        <v>0</v>
      </c>
      <c r="R375" s="209">
        <f t="shared" si="569"/>
        <v>0</v>
      </c>
      <c r="S375" s="209">
        <f t="shared" si="570"/>
        <v>0</v>
      </c>
      <c r="T375" s="209">
        <f t="shared" si="571"/>
        <v>0</v>
      </c>
      <c r="U375" s="209">
        <f t="shared" si="572"/>
        <v>0</v>
      </c>
      <c r="V375" s="209">
        <f t="shared" si="573"/>
        <v>0</v>
      </c>
      <c r="W375" s="209">
        <f t="shared" ca="1" si="574"/>
        <v>0</v>
      </c>
      <c r="X375" s="209">
        <f t="shared" ca="1" si="575"/>
        <v>0</v>
      </c>
      <c r="Y375" s="209">
        <f t="shared" ca="1" si="576"/>
        <v>0</v>
      </c>
      <c r="Z375" s="210" t="str">
        <f t="shared" ca="1" si="493"/>
        <v xml:space="preserve">        </v>
      </c>
      <c r="AA375" s="185"/>
      <c r="AB375" s="185">
        <f t="shared" ca="1" si="494"/>
        <v>0</v>
      </c>
      <c r="AC375" s="185">
        <f t="shared" ca="1" si="495"/>
        <v>0</v>
      </c>
      <c r="AD375" s="185">
        <f t="shared" ca="1" si="538"/>
        <v>0</v>
      </c>
      <c r="AE375" s="185"/>
      <c r="AF375" s="211"/>
      <c r="AG375" s="211"/>
      <c r="AH375" s="211"/>
      <c r="AI375" s="211"/>
      <c r="AJ375" s="211"/>
      <c r="AK375" s="211"/>
      <c r="AL375" s="211"/>
      <c r="AM375" s="211"/>
      <c r="AN375" s="211"/>
      <c r="AO375" s="211"/>
      <c r="AP375" s="623">
        <f t="shared" si="496"/>
        <v>0</v>
      </c>
      <c r="AQ375" s="211">
        <f t="shared" si="539"/>
        <v>0</v>
      </c>
      <c r="AR375" s="211">
        <f t="shared" si="540"/>
        <v>0</v>
      </c>
      <c r="AS375" s="211"/>
      <c r="AT375" s="211">
        <f t="shared" si="497"/>
        <v>0</v>
      </c>
      <c r="AU375" s="358">
        <f t="shared" si="498"/>
        <v>0</v>
      </c>
      <c r="AV375" s="211">
        <f t="shared" si="499"/>
        <v>0</v>
      </c>
      <c r="AW375" s="211">
        <f t="shared" ca="1" si="500"/>
        <v>0</v>
      </c>
      <c r="AX375" s="211">
        <f t="shared" ca="1" si="577"/>
        <v>0</v>
      </c>
      <c r="AY375" s="211">
        <f t="shared" ca="1" si="501"/>
        <v>0</v>
      </c>
      <c r="AZ375" s="212">
        <f ca="1">IF(AND(AW375,AX375=0,AY375=0)=0,0,IF(AW375&gt;0,'На банк Приват'!$J$1,IF(AX375&gt;0,'На Укрсиб'!$J$1,0)))</f>
        <v>0</v>
      </c>
      <c r="BA375" s="191"/>
      <c r="BB375" s="191">
        <f t="shared" ca="1" si="502"/>
        <v>0</v>
      </c>
      <c r="BC375" s="191">
        <f t="shared" ca="1" si="503"/>
        <v>0</v>
      </c>
      <c r="BD375" s="191">
        <f t="shared" ca="1" si="541"/>
        <v>0</v>
      </c>
      <c r="BE375" s="191"/>
      <c r="BF375" s="213"/>
      <c r="BG375" s="213"/>
      <c r="BH375" s="213"/>
      <c r="BI375" s="213"/>
      <c r="BJ375" s="213"/>
      <c r="BK375" s="213"/>
      <c r="BL375" s="213"/>
      <c r="BM375" s="213"/>
      <c r="BN375" s="213"/>
      <c r="BO375" s="213"/>
      <c r="BP375" s="623">
        <f t="shared" si="504"/>
        <v>0</v>
      </c>
      <c r="BQ375" s="213">
        <f t="shared" si="542"/>
        <v>0</v>
      </c>
      <c r="BR375" s="213">
        <f t="shared" si="543"/>
        <v>0</v>
      </c>
      <c r="BS375" s="213"/>
      <c r="BT375" s="213">
        <f t="shared" si="505"/>
        <v>0</v>
      </c>
      <c r="BU375" s="362">
        <f t="shared" si="544"/>
        <v>0</v>
      </c>
      <c r="BV375" s="213">
        <f t="shared" si="506"/>
        <v>0</v>
      </c>
      <c r="BW375" s="213">
        <f t="shared" ca="1" si="507"/>
        <v>0</v>
      </c>
      <c r="BX375" s="213">
        <f t="shared" ca="1" si="545"/>
        <v>0</v>
      </c>
      <c r="BY375" s="213">
        <f t="shared" ca="1" si="508"/>
        <v>0</v>
      </c>
      <c r="BZ375" s="214">
        <f ca="1">IF(AND(BW375,BX375=0)=0,0,IF(BW375&gt;0,'На банк Приват'!$P$1,IF(BX375&gt;0,'На Укрсиб'!$P$1,0)))</f>
        <v>0</v>
      </c>
      <c r="CA375" s="198">
        <v>368</v>
      </c>
      <c r="CB375" s="198">
        <f t="shared" ca="1" si="509"/>
        <v>0</v>
      </c>
      <c r="CC375" s="198">
        <f t="shared" ca="1" si="510"/>
        <v>0</v>
      </c>
      <c r="CD375" s="198">
        <f t="shared" ca="1" si="546"/>
        <v>0</v>
      </c>
      <c r="CE375" s="198"/>
      <c r="CF375" s="215"/>
      <c r="CG375" s="215"/>
      <c r="CH375" s="215"/>
      <c r="CI375" s="215"/>
      <c r="CJ375" s="215"/>
      <c r="CK375" s="215"/>
      <c r="CL375" s="215"/>
      <c r="CM375" s="215">
        <f t="shared" ref="CM375:CM406" si="583">IF(CN375=0,6500/31*CE375,0)</f>
        <v>0</v>
      </c>
      <c r="CN375" s="215"/>
      <c r="CO375" s="215"/>
      <c r="CP375" s="215">
        <f t="shared" si="511"/>
        <v>0</v>
      </c>
      <c r="CQ375" s="215">
        <f t="shared" si="547"/>
        <v>0</v>
      </c>
      <c r="CR375" s="215">
        <f t="shared" si="548"/>
        <v>0</v>
      </c>
      <c r="CS375" s="215"/>
      <c r="CT375" s="215">
        <f t="shared" si="512"/>
        <v>0</v>
      </c>
      <c r="CU375" s="369">
        <f t="shared" si="513"/>
        <v>0</v>
      </c>
      <c r="CV375" s="215">
        <f t="shared" si="514"/>
        <v>0</v>
      </c>
      <c r="CW375" s="215">
        <f t="shared" ca="1" si="515"/>
        <v>0</v>
      </c>
      <c r="CX375" s="215">
        <f t="shared" ca="1" si="549"/>
        <v>0</v>
      </c>
      <c r="CY375" s="215">
        <f t="shared" ca="1" si="516"/>
        <v>0</v>
      </c>
      <c r="CZ375" s="216">
        <f ca="1">IF(AND(CW375,CX375=0)=0,0,IF(CW375&gt;0,'На банк Приват'!$V$1,IF(CX375&gt;0,'На Укрсиб'!$V$1,0)))</f>
        <v>0</v>
      </c>
      <c r="DA375" s="204"/>
      <c r="DB375" s="204">
        <f t="shared" ca="1" si="517"/>
        <v>0</v>
      </c>
      <c r="DC375" s="204">
        <f t="shared" ca="1" si="518"/>
        <v>0</v>
      </c>
      <c r="DD375" s="204">
        <f t="shared" ca="1" si="550"/>
        <v>0</v>
      </c>
      <c r="DE375" s="204"/>
      <c r="DF375" s="217"/>
      <c r="DG375" s="217"/>
      <c r="DH375" s="217"/>
      <c r="DI375" s="217"/>
      <c r="DJ375" s="217"/>
      <c r="DK375" s="217"/>
      <c r="DL375" s="217"/>
      <c r="DM375" s="217">
        <f t="shared" si="551"/>
        <v>0</v>
      </c>
      <c r="DN375" s="217"/>
      <c r="DO375" s="217"/>
      <c r="DP375" s="763">
        <f t="shared" si="519"/>
        <v>0</v>
      </c>
      <c r="DQ375" s="217">
        <f t="shared" si="552"/>
        <v>0</v>
      </c>
      <c r="DR375" s="217">
        <f t="shared" si="553"/>
        <v>0</v>
      </c>
      <c r="DS375" s="217"/>
      <c r="DT375" s="217">
        <f t="shared" si="520"/>
        <v>0</v>
      </c>
      <c r="DU375" s="366">
        <f t="shared" si="554"/>
        <v>0</v>
      </c>
      <c r="DV375" s="217">
        <f t="shared" si="521"/>
        <v>0</v>
      </c>
      <c r="DW375" s="217">
        <f t="shared" ca="1" si="522"/>
        <v>0</v>
      </c>
      <c r="DX375" s="217">
        <f t="shared" ca="1" si="555"/>
        <v>0</v>
      </c>
      <c r="DY375" s="217">
        <f t="shared" ca="1" si="523"/>
        <v>0</v>
      </c>
      <c r="DZ375" s="218">
        <f ca="1">IF(AND(DW375,DX375=0)=0,0,IF(DW375&gt;0,'На банк Приват'!$AB$1,IF(DX375&gt;0,'На Укрсиб'!$V$1,0)))</f>
        <v>0</v>
      </c>
      <c r="EA375" s="207"/>
      <c r="EB375" s="207">
        <f t="shared" ca="1" si="524"/>
        <v>0</v>
      </c>
      <c r="EC375" s="207">
        <f t="shared" ca="1" si="525"/>
        <v>0</v>
      </c>
      <c r="ED375" s="207">
        <f t="shared" ca="1" si="556"/>
        <v>0</v>
      </c>
      <c r="EE375" s="207"/>
      <c r="EF375" s="219"/>
      <c r="EG375" s="219"/>
      <c r="EH375" s="219"/>
      <c r="EI375" s="219"/>
      <c r="EJ375" s="219"/>
      <c r="EK375" s="219"/>
      <c r="EL375" s="219"/>
      <c r="EM375" s="219">
        <f t="shared" si="526"/>
        <v>0</v>
      </c>
      <c r="EN375" s="219"/>
      <c r="EO375" s="219"/>
      <c r="EP375" s="219">
        <f t="shared" si="527"/>
        <v>0</v>
      </c>
      <c r="EQ375" s="219">
        <f t="shared" si="557"/>
        <v>0</v>
      </c>
      <c r="ER375" s="219">
        <f t="shared" si="558"/>
        <v>0</v>
      </c>
      <c r="ES375" s="219"/>
      <c r="ET375" s="219">
        <f t="shared" si="528"/>
        <v>0</v>
      </c>
      <c r="EU375" s="363">
        <f t="shared" si="559"/>
        <v>0</v>
      </c>
      <c r="EV375" s="219">
        <f t="shared" si="529"/>
        <v>0</v>
      </c>
      <c r="EW375" s="219">
        <f t="shared" ca="1" si="530"/>
        <v>0</v>
      </c>
      <c r="EX375" s="219">
        <f t="shared" ca="1" si="560"/>
        <v>0</v>
      </c>
      <c r="EY375" s="219">
        <f t="shared" ca="1" si="531"/>
        <v>0</v>
      </c>
      <c r="EZ375" s="220">
        <f ca="1">IF(AND(EW375,EX375=0)=0,0,IF(EW375&gt;0,'На банк Приват'!$AH$1,IF(EX375&gt;0,'На Укрсиб'!$AH$1,0)))</f>
        <v>0</v>
      </c>
      <c r="FA375" s="28">
        <f t="shared" ca="1" si="532"/>
        <v>0</v>
      </c>
      <c r="FB375" s="28">
        <f t="shared" ca="1" si="533"/>
        <v>0</v>
      </c>
      <c r="FC375" s="28">
        <f t="shared" ca="1" si="534"/>
        <v>0</v>
      </c>
      <c r="FD375" s="28">
        <f t="shared" ca="1" si="535"/>
        <v>0</v>
      </c>
      <c r="FE375" s="28">
        <f t="shared" ca="1" si="536"/>
        <v>364</v>
      </c>
      <c r="FF375">
        <f t="shared" si="537"/>
        <v>0</v>
      </c>
      <c r="FG375" s="531" t="s">
        <v>413</v>
      </c>
    </row>
    <row r="376" spans="1:163">
      <c r="A376" s="113"/>
      <c r="B376" s="113">
        <f t="shared" ca="1" si="490"/>
        <v>0</v>
      </c>
      <c r="C376" s="113">
        <f t="shared" ca="1" si="491"/>
        <v>0</v>
      </c>
      <c r="D376" s="113">
        <f t="shared" ca="1" si="582"/>
        <v>0</v>
      </c>
      <c r="E376" s="113">
        <f t="shared" si="492"/>
        <v>0</v>
      </c>
      <c r="F376" s="115"/>
      <c r="G376" s="209">
        <f t="shared" si="580"/>
        <v>0</v>
      </c>
      <c r="H376" s="209">
        <f t="shared" si="578"/>
        <v>0</v>
      </c>
      <c r="I376" s="209">
        <f t="shared" si="579"/>
        <v>0</v>
      </c>
      <c r="J376" s="209">
        <f t="shared" si="562"/>
        <v>0</v>
      </c>
      <c r="K376" s="209">
        <f t="shared" si="563"/>
        <v>0</v>
      </c>
      <c r="L376" s="209">
        <f t="shared" si="564"/>
        <v>0</v>
      </c>
      <c r="M376" s="209">
        <f t="shared" si="565"/>
        <v>0</v>
      </c>
      <c r="N376" s="209">
        <f t="shared" si="566"/>
        <v>0</v>
      </c>
      <c r="O376" s="209">
        <f t="shared" si="561"/>
        <v>0</v>
      </c>
      <c r="P376" s="211">
        <f t="shared" si="567"/>
        <v>0</v>
      </c>
      <c r="Q376" s="209">
        <f t="shared" si="568"/>
        <v>0</v>
      </c>
      <c r="R376" s="209">
        <f t="shared" si="569"/>
        <v>0</v>
      </c>
      <c r="S376" s="209">
        <f t="shared" si="570"/>
        <v>0</v>
      </c>
      <c r="T376" s="209">
        <f t="shared" si="571"/>
        <v>0</v>
      </c>
      <c r="U376" s="209">
        <f t="shared" si="572"/>
        <v>0</v>
      </c>
      <c r="V376" s="209">
        <f t="shared" si="573"/>
        <v>0</v>
      </c>
      <c r="W376" s="209">
        <f t="shared" ca="1" si="574"/>
        <v>0</v>
      </c>
      <c r="X376" s="209">
        <f t="shared" ca="1" si="575"/>
        <v>0</v>
      </c>
      <c r="Y376" s="209">
        <f t="shared" ca="1" si="576"/>
        <v>0</v>
      </c>
      <c r="Z376" s="210" t="str">
        <f t="shared" ca="1" si="493"/>
        <v xml:space="preserve">        </v>
      </c>
      <c r="AA376" s="185"/>
      <c r="AB376" s="185">
        <f t="shared" ca="1" si="494"/>
        <v>0</v>
      </c>
      <c r="AC376" s="185">
        <f t="shared" ca="1" si="495"/>
        <v>0</v>
      </c>
      <c r="AD376" s="185">
        <f t="shared" ca="1" si="538"/>
        <v>0</v>
      </c>
      <c r="AE376" s="185"/>
      <c r="AF376" s="211"/>
      <c r="AG376" s="211"/>
      <c r="AH376" s="211"/>
      <c r="AI376" s="211"/>
      <c r="AJ376" s="211"/>
      <c r="AK376" s="211"/>
      <c r="AL376" s="211"/>
      <c r="AM376" s="211"/>
      <c r="AN376" s="211"/>
      <c r="AO376" s="211"/>
      <c r="AP376" s="623">
        <f t="shared" si="496"/>
        <v>0</v>
      </c>
      <c r="AQ376" s="211">
        <f t="shared" si="539"/>
        <v>0</v>
      </c>
      <c r="AR376" s="211">
        <f t="shared" si="540"/>
        <v>0</v>
      </c>
      <c r="AS376" s="211"/>
      <c r="AT376" s="211">
        <f t="shared" si="497"/>
        <v>0</v>
      </c>
      <c r="AU376" s="358">
        <f t="shared" si="498"/>
        <v>0</v>
      </c>
      <c r="AV376" s="211">
        <f t="shared" si="499"/>
        <v>0</v>
      </c>
      <c r="AW376" s="211">
        <f t="shared" ca="1" si="500"/>
        <v>0</v>
      </c>
      <c r="AX376" s="211">
        <f t="shared" ca="1" si="577"/>
        <v>0</v>
      </c>
      <c r="AY376" s="211">
        <f t="shared" ca="1" si="501"/>
        <v>0</v>
      </c>
      <c r="AZ376" s="212">
        <f ca="1">IF(AND(AW376,AX376=0,AY376=0)=0,0,IF(AW376&gt;0,'На банк Приват'!$J$1,IF(AX376&gt;0,'На Укрсиб'!$J$1,0)))</f>
        <v>0</v>
      </c>
      <c r="BA376" s="191"/>
      <c r="BB376" s="191">
        <f t="shared" ca="1" si="502"/>
        <v>0</v>
      </c>
      <c r="BC376" s="191">
        <f t="shared" ca="1" si="503"/>
        <v>0</v>
      </c>
      <c r="BD376" s="191">
        <f t="shared" ca="1" si="541"/>
        <v>0</v>
      </c>
      <c r="BE376" s="191"/>
      <c r="BF376" s="213"/>
      <c r="BG376" s="213"/>
      <c r="BH376" s="213"/>
      <c r="BI376" s="213"/>
      <c r="BJ376" s="213"/>
      <c r="BK376" s="213"/>
      <c r="BL376" s="213"/>
      <c r="BM376" s="213"/>
      <c r="BN376" s="213"/>
      <c r="BO376" s="213"/>
      <c r="BP376" s="623">
        <f t="shared" si="504"/>
        <v>0</v>
      </c>
      <c r="BQ376" s="213">
        <f t="shared" si="542"/>
        <v>0</v>
      </c>
      <c r="BR376" s="213">
        <f t="shared" si="543"/>
        <v>0</v>
      </c>
      <c r="BS376" s="213"/>
      <c r="BT376" s="213">
        <f t="shared" si="505"/>
        <v>0</v>
      </c>
      <c r="BU376" s="362">
        <f t="shared" si="544"/>
        <v>0</v>
      </c>
      <c r="BV376" s="213">
        <f t="shared" si="506"/>
        <v>0</v>
      </c>
      <c r="BW376" s="213">
        <f t="shared" ca="1" si="507"/>
        <v>0</v>
      </c>
      <c r="BX376" s="213">
        <f t="shared" ca="1" si="545"/>
        <v>0</v>
      </c>
      <c r="BY376" s="213">
        <f t="shared" ca="1" si="508"/>
        <v>0</v>
      </c>
      <c r="BZ376" s="214">
        <f ca="1">IF(AND(BW376,BX376=0)=0,0,IF(BW376&gt;0,'На банк Приват'!$P$1,IF(BX376&gt;0,'На Укрсиб'!$P$1,0)))</f>
        <v>0</v>
      </c>
      <c r="CA376" s="198">
        <v>369</v>
      </c>
      <c r="CB376" s="198">
        <f t="shared" ca="1" si="509"/>
        <v>0</v>
      </c>
      <c r="CC376" s="198">
        <f t="shared" ca="1" si="510"/>
        <v>0</v>
      </c>
      <c r="CD376" s="198">
        <f t="shared" ca="1" si="546"/>
        <v>0</v>
      </c>
      <c r="CE376" s="198"/>
      <c r="CF376" s="215"/>
      <c r="CG376" s="215"/>
      <c r="CH376" s="215"/>
      <c r="CI376" s="215"/>
      <c r="CJ376" s="215"/>
      <c r="CK376" s="215"/>
      <c r="CL376" s="215"/>
      <c r="CM376" s="215">
        <f t="shared" si="583"/>
        <v>0</v>
      </c>
      <c r="CN376" s="215"/>
      <c r="CO376" s="215"/>
      <c r="CP376" s="215">
        <f t="shared" si="511"/>
        <v>0</v>
      </c>
      <c r="CQ376" s="215">
        <f t="shared" si="547"/>
        <v>0</v>
      </c>
      <c r="CR376" s="215">
        <f t="shared" si="548"/>
        <v>0</v>
      </c>
      <c r="CS376" s="215"/>
      <c r="CT376" s="215">
        <f t="shared" si="512"/>
        <v>0</v>
      </c>
      <c r="CU376" s="369">
        <f t="shared" si="513"/>
        <v>0</v>
      </c>
      <c r="CV376" s="215">
        <f t="shared" si="514"/>
        <v>0</v>
      </c>
      <c r="CW376" s="215">
        <f t="shared" ca="1" si="515"/>
        <v>0</v>
      </c>
      <c r="CX376" s="215">
        <f t="shared" ca="1" si="549"/>
        <v>0</v>
      </c>
      <c r="CY376" s="215">
        <f t="shared" ca="1" si="516"/>
        <v>0</v>
      </c>
      <c r="CZ376" s="216">
        <f ca="1">IF(AND(CW376,CX376=0)=0,0,IF(CW376&gt;0,'На банк Приват'!$V$1,IF(CX376&gt;0,'На Укрсиб'!$V$1,0)))</f>
        <v>0</v>
      </c>
      <c r="DA376" s="204"/>
      <c r="DB376" s="204">
        <f t="shared" ca="1" si="517"/>
        <v>0</v>
      </c>
      <c r="DC376" s="204">
        <f t="shared" ca="1" si="518"/>
        <v>0</v>
      </c>
      <c r="DD376" s="204">
        <f t="shared" ca="1" si="550"/>
        <v>0</v>
      </c>
      <c r="DE376" s="204"/>
      <c r="DF376" s="217"/>
      <c r="DG376" s="217"/>
      <c r="DH376" s="217"/>
      <c r="DI376" s="217"/>
      <c r="DJ376" s="217"/>
      <c r="DK376" s="217"/>
      <c r="DL376" s="217"/>
      <c r="DM376" s="217">
        <f t="shared" si="551"/>
        <v>0</v>
      </c>
      <c r="DN376" s="217"/>
      <c r="DO376" s="217"/>
      <c r="DP376" s="763">
        <f t="shared" si="519"/>
        <v>0</v>
      </c>
      <c r="DQ376" s="217">
        <f t="shared" si="552"/>
        <v>0</v>
      </c>
      <c r="DR376" s="217">
        <f t="shared" si="553"/>
        <v>0</v>
      </c>
      <c r="DS376" s="217"/>
      <c r="DT376" s="217">
        <f t="shared" si="520"/>
        <v>0</v>
      </c>
      <c r="DU376" s="366">
        <f t="shared" si="554"/>
        <v>0</v>
      </c>
      <c r="DV376" s="217">
        <f t="shared" si="521"/>
        <v>0</v>
      </c>
      <c r="DW376" s="217">
        <f t="shared" ca="1" si="522"/>
        <v>0</v>
      </c>
      <c r="DX376" s="217">
        <f t="shared" ca="1" si="555"/>
        <v>0</v>
      </c>
      <c r="DY376" s="217">
        <f t="shared" ca="1" si="523"/>
        <v>0</v>
      </c>
      <c r="DZ376" s="218">
        <f ca="1">IF(AND(DW376,DX376=0)=0,0,IF(DW376&gt;0,'На банк Приват'!$AB$1,IF(DX376&gt;0,'На Укрсиб'!$V$1,0)))</f>
        <v>0</v>
      </c>
      <c r="EA376" s="207"/>
      <c r="EB376" s="207">
        <f t="shared" ca="1" si="524"/>
        <v>0</v>
      </c>
      <c r="EC376" s="207">
        <f t="shared" ca="1" si="525"/>
        <v>0</v>
      </c>
      <c r="ED376" s="207">
        <f t="shared" ca="1" si="556"/>
        <v>0</v>
      </c>
      <c r="EE376" s="207"/>
      <c r="EF376" s="219"/>
      <c r="EG376" s="219"/>
      <c r="EH376" s="219"/>
      <c r="EI376" s="219"/>
      <c r="EJ376" s="219"/>
      <c r="EK376" s="219"/>
      <c r="EL376" s="219"/>
      <c r="EM376" s="219">
        <f t="shared" si="526"/>
        <v>0</v>
      </c>
      <c r="EN376" s="219"/>
      <c r="EO376" s="219"/>
      <c r="EP376" s="219">
        <f t="shared" si="527"/>
        <v>0</v>
      </c>
      <c r="EQ376" s="219">
        <f t="shared" si="557"/>
        <v>0</v>
      </c>
      <c r="ER376" s="219">
        <f t="shared" si="558"/>
        <v>0</v>
      </c>
      <c r="ES376" s="219"/>
      <c r="ET376" s="219">
        <f t="shared" si="528"/>
        <v>0</v>
      </c>
      <c r="EU376" s="363">
        <f t="shared" si="559"/>
        <v>0</v>
      </c>
      <c r="EV376" s="219">
        <f t="shared" si="529"/>
        <v>0</v>
      </c>
      <c r="EW376" s="219">
        <f t="shared" ca="1" si="530"/>
        <v>0</v>
      </c>
      <c r="EX376" s="219">
        <f t="shared" ca="1" si="560"/>
        <v>0</v>
      </c>
      <c r="EY376" s="219">
        <f t="shared" ca="1" si="531"/>
        <v>0</v>
      </c>
      <c r="EZ376" s="220">
        <f ca="1">IF(AND(EW376,EX376=0)=0,0,IF(EW376&gt;0,'На банк Приват'!$AH$1,IF(EX376&gt;0,'На Укрсиб'!$AH$1,0)))</f>
        <v>0</v>
      </c>
      <c r="FA376" s="28">
        <f t="shared" ca="1" si="532"/>
        <v>0</v>
      </c>
      <c r="FB376" s="28">
        <f t="shared" ca="1" si="533"/>
        <v>0</v>
      </c>
      <c r="FC376" s="28">
        <f t="shared" ca="1" si="534"/>
        <v>0</v>
      </c>
      <c r="FD376" s="28">
        <f t="shared" ca="1" si="535"/>
        <v>0</v>
      </c>
      <c r="FE376" s="28">
        <f t="shared" ca="1" si="536"/>
        <v>365</v>
      </c>
      <c r="FF376">
        <f t="shared" si="537"/>
        <v>0</v>
      </c>
      <c r="FG376" s="531" t="s">
        <v>228</v>
      </c>
    </row>
    <row r="377" spans="1:163">
      <c r="A377" s="113"/>
      <c r="B377" s="113">
        <f t="shared" ca="1" si="490"/>
        <v>0</v>
      </c>
      <c r="C377" s="113">
        <f t="shared" ca="1" si="491"/>
        <v>0</v>
      </c>
      <c r="D377" s="113">
        <f t="shared" ca="1" si="582"/>
        <v>0</v>
      </c>
      <c r="E377" s="113">
        <f t="shared" si="492"/>
        <v>0</v>
      </c>
      <c r="F377" s="115"/>
      <c r="G377" s="209">
        <f t="shared" si="580"/>
        <v>0</v>
      </c>
      <c r="H377" s="209">
        <f t="shared" si="578"/>
        <v>0</v>
      </c>
      <c r="I377" s="209">
        <f t="shared" si="579"/>
        <v>0</v>
      </c>
      <c r="J377" s="209">
        <f t="shared" si="562"/>
        <v>0</v>
      </c>
      <c r="K377" s="209">
        <f t="shared" si="563"/>
        <v>0</v>
      </c>
      <c r="L377" s="209">
        <f t="shared" si="564"/>
        <v>0</v>
      </c>
      <c r="M377" s="209">
        <f t="shared" si="565"/>
        <v>0</v>
      </c>
      <c r="N377" s="209">
        <f t="shared" si="566"/>
        <v>0</v>
      </c>
      <c r="O377" s="209">
        <f t="shared" si="561"/>
        <v>0</v>
      </c>
      <c r="P377" s="211">
        <f t="shared" si="567"/>
        <v>0</v>
      </c>
      <c r="Q377" s="209">
        <f t="shared" si="568"/>
        <v>0</v>
      </c>
      <c r="R377" s="209">
        <f t="shared" si="569"/>
        <v>0</v>
      </c>
      <c r="S377" s="209">
        <f t="shared" si="570"/>
        <v>0</v>
      </c>
      <c r="T377" s="209">
        <f t="shared" si="571"/>
        <v>0</v>
      </c>
      <c r="U377" s="209">
        <f t="shared" si="572"/>
        <v>0</v>
      </c>
      <c r="V377" s="209">
        <f t="shared" si="573"/>
        <v>0</v>
      </c>
      <c r="W377" s="209">
        <f t="shared" ca="1" si="574"/>
        <v>0</v>
      </c>
      <c r="X377" s="209">
        <f t="shared" ca="1" si="575"/>
        <v>0</v>
      </c>
      <c r="Y377" s="209">
        <f t="shared" ca="1" si="576"/>
        <v>0</v>
      </c>
      <c r="Z377" s="210" t="str">
        <f t="shared" ca="1" si="493"/>
        <v xml:space="preserve">        </v>
      </c>
      <c r="AA377" s="185"/>
      <c r="AB377" s="185">
        <f t="shared" ca="1" si="494"/>
        <v>0</v>
      </c>
      <c r="AC377" s="185">
        <f t="shared" ca="1" si="495"/>
        <v>0</v>
      </c>
      <c r="AD377" s="185">
        <f t="shared" ca="1" si="538"/>
        <v>0</v>
      </c>
      <c r="AE377" s="185"/>
      <c r="AF377" s="211"/>
      <c r="AG377" s="211"/>
      <c r="AH377" s="211"/>
      <c r="AI377" s="211"/>
      <c r="AJ377" s="211"/>
      <c r="AK377" s="211"/>
      <c r="AL377" s="211"/>
      <c r="AM377" s="211"/>
      <c r="AN377" s="211"/>
      <c r="AO377" s="211"/>
      <c r="AP377" s="623">
        <f t="shared" si="496"/>
        <v>0</v>
      </c>
      <c r="AQ377" s="211">
        <f t="shared" si="539"/>
        <v>0</v>
      </c>
      <c r="AR377" s="211">
        <f t="shared" si="540"/>
        <v>0</v>
      </c>
      <c r="AS377" s="211"/>
      <c r="AT377" s="211">
        <f t="shared" si="497"/>
        <v>0</v>
      </c>
      <c r="AU377" s="358">
        <f t="shared" si="498"/>
        <v>0</v>
      </c>
      <c r="AV377" s="211">
        <f t="shared" si="499"/>
        <v>0</v>
      </c>
      <c r="AW377" s="211">
        <f t="shared" ca="1" si="500"/>
        <v>0</v>
      </c>
      <c r="AX377" s="211">
        <f t="shared" ca="1" si="577"/>
        <v>0</v>
      </c>
      <c r="AY377" s="211">
        <f t="shared" ca="1" si="501"/>
        <v>0</v>
      </c>
      <c r="AZ377" s="212">
        <f ca="1">IF(AND(AW377,AX377=0,AY377=0)=0,0,IF(AW377&gt;0,'На банк Приват'!$J$1,IF(AX377&gt;0,'На Укрсиб'!J370,0)))</f>
        <v>0</v>
      </c>
      <c r="BA377" s="191"/>
      <c r="BB377" s="191">
        <f t="shared" ca="1" si="502"/>
        <v>0</v>
      </c>
      <c r="BC377" s="191">
        <f t="shared" ca="1" si="503"/>
        <v>0</v>
      </c>
      <c r="BD377" s="191">
        <f t="shared" ca="1" si="541"/>
        <v>0</v>
      </c>
      <c r="BE377" s="191"/>
      <c r="BF377" s="213"/>
      <c r="BG377" s="213"/>
      <c r="BH377" s="213"/>
      <c r="BI377" s="213"/>
      <c r="BJ377" s="213"/>
      <c r="BK377" s="213"/>
      <c r="BL377" s="213"/>
      <c r="BM377" s="213"/>
      <c r="BN377" s="213"/>
      <c r="BO377" s="213"/>
      <c r="BP377" s="623">
        <f t="shared" si="504"/>
        <v>0</v>
      </c>
      <c r="BQ377" s="213">
        <f t="shared" si="542"/>
        <v>0</v>
      </c>
      <c r="BR377" s="213">
        <f t="shared" si="543"/>
        <v>0</v>
      </c>
      <c r="BS377" s="213"/>
      <c r="BT377" s="213">
        <f t="shared" si="505"/>
        <v>0</v>
      </c>
      <c r="BU377" s="362">
        <f t="shared" si="544"/>
        <v>0</v>
      </c>
      <c r="BV377" s="213">
        <f t="shared" si="506"/>
        <v>0</v>
      </c>
      <c r="BW377" s="213">
        <f t="shared" ca="1" si="507"/>
        <v>0</v>
      </c>
      <c r="BX377" s="213">
        <f t="shared" ca="1" si="545"/>
        <v>0</v>
      </c>
      <c r="BY377" s="213">
        <f t="shared" ca="1" si="508"/>
        <v>0</v>
      </c>
      <c r="BZ377" s="214">
        <f ca="1">IF(AND(BW377,BX377=0)=0,0,IF(BW377&gt;0,'На банк Приват'!$P$1,IF(BX377&gt;0,'На Укрсиб'!$P$1,0)))</f>
        <v>0</v>
      </c>
      <c r="CA377" s="198">
        <v>370</v>
      </c>
      <c r="CB377" s="198">
        <f t="shared" ca="1" si="509"/>
        <v>0</v>
      </c>
      <c r="CC377" s="198">
        <f t="shared" ca="1" si="510"/>
        <v>0</v>
      </c>
      <c r="CD377" s="198">
        <f t="shared" ca="1" si="546"/>
        <v>0</v>
      </c>
      <c r="CE377" s="198"/>
      <c r="CF377" s="215"/>
      <c r="CG377" s="215"/>
      <c r="CH377" s="215"/>
      <c r="CI377" s="215"/>
      <c r="CJ377" s="215"/>
      <c r="CK377" s="215"/>
      <c r="CL377" s="215"/>
      <c r="CM377" s="215">
        <f t="shared" si="583"/>
        <v>0</v>
      </c>
      <c r="CN377" s="215"/>
      <c r="CO377" s="215"/>
      <c r="CP377" s="215">
        <f t="shared" si="511"/>
        <v>0</v>
      </c>
      <c r="CQ377" s="215">
        <f t="shared" si="547"/>
        <v>0</v>
      </c>
      <c r="CR377" s="215">
        <f t="shared" si="548"/>
        <v>0</v>
      </c>
      <c r="CS377" s="215"/>
      <c r="CT377" s="215">
        <f t="shared" si="512"/>
        <v>0</v>
      </c>
      <c r="CU377" s="369">
        <f t="shared" si="513"/>
        <v>0</v>
      </c>
      <c r="CV377" s="215">
        <f t="shared" si="514"/>
        <v>0</v>
      </c>
      <c r="CW377" s="215">
        <f t="shared" ca="1" si="515"/>
        <v>0</v>
      </c>
      <c r="CX377" s="215">
        <f t="shared" ca="1" si="549"/>
        <v>0</v>
      </c>
      <c r="CY377" s="215">
        <f t="shared" ca="1" si="516"/>
        <v>0</v>
      </c>
      <c r="CZ377" s="216">
        <f ca="1">IF(AND(CW377,CX377=0)=0,0,IF(CW377&gt;0,'На банк Приват'!$V$1,IF(CX377&gt;0,'На Укрсиб'!$V$1,0)))</f>
        <v>0</v>
      </c>
      <c r="DA377" s="204"/>
      <c r="DB377" s="204">
        <f t="shared" ca="1" si="517"/>
        <v>0</v>
      </c>
      <c r="DC377" s="204">
        <f t="shared" ca="1" si="518"/>
        <v>0</v>
      </c>
      <c r="DD377" s="204">
        <f t="shared" ca="1" si="550"/>
        <v>0</v>
      </c>
      <c r="DE377" s="204"/>
      <c r="DF377" s="217"/>
      <c r="DG377" s="217"/>
      <c r="DH377" s="217"/>
      <c r="DI377" s="217"/>
      <c r="DJ377" s="217"/>
      <c r="DK377" s="217"/>
      <c r="DL377" s="217"/>
      <c r="DM377" s="217">
        <f t="shared" si="551"/>
        <v>0</v>
      </c>
      <c r="DN377" s="217"/>
      <c r="DO377" s="217"/>
      <c r="DP377" s="763">
        <f t="shared" si="519"/>
        <v>0</v>
      </c>
      <c r="DQ377" s="217">
        <f t="shared" si="552"/>
        <v>0</v>
      </c>
      <c r="DR377" s="217">
        <f t="shared" si="553"/>
        <v>0</v>
      </c>
      <c r="DS377" s="217"/>
      <c r="DT377" s="217">
        <f t="shared" si="520"/>
        <v>0</v>
      </c>
      <c r="DU377" s="366">
        <f t="shared" si="554"/>
        <v>0</v>
      </c>
      <c r="DV377" s="217">
        <f t="shared" si="521"/>
        <v>0</v>
      </c>
      <c r="DW377" s="217">
        <f t="shared" ca="1" si="522"/>
        <v>0</v>
      </c>
      <c r="DX377" s="217">
        <f t="shared" ca="1" si="555"/>
        <v>0</v>
      </c>
      <c r="DY377" s="217">
        <f t="shared" ca="1" si="523"/>
        <v>0</v>
      </c>
      <c r="DZ377" s="218">
        <f ca="1">IF(AND(DW377,DX377=0)=0,0,IF(DW377&gt;0,'На банк Приват'!$AB$1,IF(DX377&gt;0,'На Укрсиб'!$V$1,0)))</f>
        <v>0</v>
      </c>
      <c r="EA377" s="207"/>
      <c r="EB377" s="207">
        <f t="shared" ca="1" si="524"/>
        <v>0</v>
      </c>
      <c r="EC377" s="207">
        <f t="shared" ca="1" si="525"/>
        <v>0</v>
      </c>
      <c r="ED377" s="207">
        <f t="shared" ca="1" si="556"/>
        <v>0</v>
      </c>
      <c r="EE377" s="207"/>
      <c r="EF377" s="219"/>
      <c r="EG377" s="219"/>
      <c r="EH377" s="219"/>
      <c r="EI377" s="219"/>
      <c r="EJ377" s="219"/>
      <c r="EK377" s="219"/>
      <c r="EL377" s="219"/>
      <c r="EM377" s="219">
        <f t="shared" si="526"/>
        <v>0</v>
      </c>
      <c r="EN377" s="219"/>
      <c r="EO377" s="219"/>
      <c r="EP377" s="219">
        <f t="shared" si="527"/>
        <v>0</v>
      </c>
      <c r="EQ377" s="219">
        <f t="shared" si="557"/>
        <v>0</v>
      </c>
      <c r="ER377" s="219">
        <f t="shared" si="558"/>
        <v>0</v>
      </c>
      <c r="ES377" s="219"/>
      <c r="ET377" s="219">
        <f t="shared" si="528"/>
        <v>0</v>
      </c>
      <c r="EU377" s="363">
        <f t="shared" si="559"/>
        <v>0</v>
      </c>
      <c r="EV377" s="219">
        <f t="shared" si="529"/>
        <v>0</v>
      </c>
      <c r="EW377" s="219">
        <f t="shared" ca="1" si="530"/>
        <v>0</v>
      </c>
      <c r="EX377" s="219">
        <f t="shared" ca="1" si="560"/>
        <v>0</v>
      </c>
      <c r="EY377" s="219">
        <f t="shared" ca="1" si="531"/>
        <v>0</v>
      </c>
      <c r="EZ377" s="220">
        <f ca="1">IF(AND(EW377,EX377=0)=0,0,IF(EW377&gt;0,'На банк Приват'!$AH$1,IF(EX377&gt;0,'На Укрсиб'!$AH$1,0)))</f>
        <v>0</v>
      </c>
      <c r="FA377" s="28">
        <f t="shared" ca="1" si="532"/>
        <v>0</v>
      </c>
      <c r="FB377" s="28">
        <f t="shared" ca="1" si="533"/>
        <v>0</v>
      </c>
      <c r="FC377" s="28">
        <f t="shared" ca="1" si="534"/>
        <v>0</v>
      </c>
      <c r="FD377" s="28">
        <f t="shared" ca="1" si="535"/>
        <v>0</v>
      </c>
      <c r="FE377" s="28">
        <f t="shared" ca="1" si="536"/>
        <v>366</v>
      </c>
      <c r="FF377">
        <f t="shared" si="537"/>
        <v>0</v>
      </c>
      <c r="FG377" s="531"/>
    </row>
    <row r="378" spans="1:163">
      <c r="A378" s="113"/>
      <c r="B378" s="113">
        <f t="shared" ca="1" si="490"/>
        <v>0</v>
      </c>
      <c r="C378" s="113">
        <f t="shared" ca="1" si="491"/>
        <v>0</v>
      </c>
      <c r="D378" s="113">
        <f t="shared" ca="1" si="582"/>
        <v>0</v>
      </c>
      <c r="E378" s="113">
        <f t="shared" si="492"/>
        <v>0</v>
      </c>
      <c r="F378" s="115"/>
      <c r="G378" s="209">
        <f t="shared" si="580"/>
        <v>0</v>
      </c>
      <c r="H378" s="209">
        <f t="shared" si="578"/>
        <v>0</v>
      </c>
      <c r="I378" s="209">
        <f t="shared" si="579"/>
        <v>0</v>
      </c>
      <c r="J378" s="209">
        <f t="shared" si="562"/>
        <v>0</v>
      </c>
      <c r="K378" s="209">
        <f t="shared" si="563"/>
        <v>0</v>
      </c>
      <c r="L378" s="209">
        <f t="shared" si="564"/>
        <v>0</v>
      </c>
      <c r="M378" s="209">
        <f t="shared" si="565"/>
        <v>0</v>
      </c>
      <c r="N378" s="209">
        <f t="shared" si="566"/>
        <v>0</v>
      </c>
      <c r="O378" s="209">
        <f t="shared" si="561"/>
        <v>0</v>
      </c>
      <c r="P378" s="211">
        <f t="shared" si="567"/>
        <v>0</v>
      </c>
      <c r="Q378" s="209">
        <f t="shared" si="568"/>
        <v>0</v>
      </c>
      <c r="R378" s="209">
        <f t="shared" si="569"/>
        <v>0</v>
      </c>
      <c r="S378" s="209">
        <f t="shared" si="570"/>
        <v>0</v>
      </c>
      <c r="T378" s="209">
        <f t="shared" si="571"/>
        <v>0</v>
      </c>
      <c r="U378" s="209">
        <f t="shared" si="572"/>
        <v>0</v>
      </c>
      <c r="V378" s="209">
        <f t="shared" si="573"/>
        <v>0</v>
      </c>
      <c r="W378" s="209">
        <f t="shared" ca="1" si="574"/>
        <v>0</v>
      </c>
      <c r="X378" s="209">
        <f t="shared" ca="1" si="575"/>
        <v>0</v>
      </c>
      <c r="Y378" s="209">
        <f t="shared" ca="1" si="576"/>
        <v>0</v>
      </c>
      <c r="Z378" s="210" t="str">
        <f t="shared" ca="1" si="493"/>
        <v xml:space="preserve">        </v>
      </c>
      <c r="AA378" s="185"/>
      <c r="AB378" s="185">
        <f t="shared" ca="1" si="494"/>
        <v>0</v>
      </c>
      <c r="AC378" s="185">
        <f t="shared" ca="1" si="495"/>
        <v>0</v>
      </c>
      <c r="AD378" s="185">
        <f t="shared" ca="1" si="538"/>
        <v>0</v>
      </c>
      <c r="AE378" s="185"/>
      <c r="AF378" s="211"/>
      <c r="AG378" s="211"/>
      <c r="AH378" s="211"/>
      <c r="AI378" s="211"/>
      <c r="AJ378" s="211"/>
      <c r="AK378" s="211"/>
      <c r="AL378" s="211"/>
      <c r="AM378" s="211"/>
      <c r="AN378" s="211"/>
      <c r="AO378" s="211"/>
      <c r="AP378" s="623">
        <f t="shared" si="496"/>
        <v>0</v>
      </c>
      <c r="AQ378" s="211">
        <f t="shared" si="539"/>
        <v>0</v>
      </c>
      <c r="AR378" s="211">
        <f t="shared" si="540"/>
        <v>0</v>
      </c>
      <c r="AS378" s="211"/>
      <c r="AT378" s="211">
        <f t="shared" si="497"/>
        <v>0</v>
      </c>
      <c r="AU378" s="358">
        <f t="shared" si="498"/>
        <v>0</v>
      </c>
      <c r="AV378" s="211">
        <f t="shared" si="499"/>
        <v>0</v>
      </c>
      <c r="AW378" s="211">
        <f t="shared" ca="1" si="500"/>
        <v>0</v>
      </c>
      <c r="AX378" s="211">
        <f t="shared" ca="1" si="577"/>
        <v>0</v>
      </c>
      <c r="AY378" s="211">
        <f t="shared" ca="1" si="501"/>
        <v>0</v>
      </c>
      <c r="AZ378" s="212">
        <f ca="1">IF(AND(AW378,AX378=0,AY378=0)=0,0,IF(AW378&gt;0,'На банк Приват'!$J$1,IF(AX378&gt;0,'На Укрсиб'!$J$1,0)))</f>
        <v>0</v>
      </c>
      <c r="BA378" s="191"/>
      <c r="BB378" s="191">
        <f t="shared" ca="1" si="502"/>
        <v>0</v>
      </c>
      <c r="BC378" s="191">
        <f t="shared" ca="1" si="503"/>
        <v>0</v>
      </c>
      <c r="BD378" s="191">
        <f t="shared" ca="1" si="541"/>
        <v>0</v>
      </c>
      <c r="BE378" s="191"/>
      <c r="BF378" s="213"/>
      <c r="BG378" s="213"/>
      <c r="BH378" s="213"/>
      <c r="BI378" s="213"/>
      <c r="BJ378" s="213"/>
      <c r="BK378" s="213"/>
      <c r="BL378" s="213"/>
      <c r="BM378" s="213"/>
      <c r="BN378" s="213"/>
      <c r="BO378" s="213"/>
      <c r="BP378" s="623">
        <f t="shared" si="504"/>
        <v>0</v>
      </c>
      <c r="BQ378" s="213">
        <f t="shared" si="542"/>
        <v>0</v>
      </c>
      <c r="BR378" s="213">
        <f t="shared" si="543"/>
        <v>0</v>
      </c>
      <c r="BS378" s="213"/>
      <c r="BT378" s="213">
        <f t="shared" si="505"/>
        <v>0</v>
      </c>
      <c r="BU378" s="362">
        <f t="shared" si="544"/>
        <v>0</v>
      </c>
      <c r="BV378" s="213">
        <f t="shared" si="506"/>
        <v>0</v>
      </c>
      <c r="BW378" s="213">
        <f t="shared" ca="1" si="507"/>
        <v>0</v>
      </c>
      <c r="BX378" s="213">
        <f t="shared" ca="1" si="545"/>
        <v>0</v>
      </c>
      <c r="BY378" s="213">
        <f t="shared" ca="1" si="508"/>
        <v>0</v>
      </c>
      <c r="BZ378" s="214">
        <f ca="1">IF(AND(BW378,BX378=0)=0,0,IF(BW378&gt;0,'На банк Приват'!$P$1,IF(BX378&gt;0,'На Укрсиб'!$P$1,0)))</f>
        <v>0</v>
      </c>
      <c r="CA378" s="198">
        <v>371</v>
      </c>
      <c r="CB378" s="198">
        <f t="shared" ca="1" si="509"/>
        <v>0</v>
      </c>
      <c r="CC378" s="198">
        <f t="shared" ca="1" si="510"/>
        <v>0</v>
      </c>
      <c r="CD378" s="198">
        <f t="shared" ca="1" si="546"/>
        <v>0</v>
      </c>
      <c r="CE378" s="198"/>
      <c r="CF378" s="215"/>
      <c r="CG378" s="215"/>
      <c r="CH378" s="215"/>
      <c r="CI378" s="215"/>
      <c r="CJ378" s="215"/>
      <c r="CK378" s="215"/>
      <c r="CL378" s="215"/>
      <c r="CM378" s="215">
        <f t="shared" si="583"/>
        <v>0</v>
      </c>
      <c r="CN378" s="215"/>
      <c r="CO378" s="215"/>
      <c r="CP378" s="215">
        <f t="shared" si="511"/>
        <v>0</v>
      </c>
      <c r="CQ378" s="215">
        <f t="shared" si="547"/>
        <v>0</v>
      </c>
      <c r="CR378" s="215">
        <f t="shared" si="548"/>
        <v>0</v>
      </c>
      <c r="CS378" s="215"/>
      <c r="CT378" s="215">
        <f t="shared" si="512"/>
        <v>0</v>
      </c>
      <c r="CU378" s="369">
        <f t="shared" si="513"/>
        <v>0</v>
      </c>
      <c r="CV378" s="215">
        <f t="shared" si="514"/>
        <v>0</v>
      </c>
      <c r="CW378" s="215">
        <f t="shared" ca="1" si="515"/>
        <v>0</v>
      </c>
      <c r="CX378" s="215">
        <f t="shared" ca="1" si="549"/>
        <v>0</v>
      </c>
      <c r="CY378" s="215">
        <f t="shared" ca="1" si="516"/>
        <v>0</v>
      </c>
      <c r="CZ378" s="216">
        <f ca="1">IF(AND(CW378,CX378=0)=0,0,IF(CW378&gt;0,'На банк Приват'!$V$1,IF(CX378&gt;0,'На Укрсиб'!$V$1,0)))</f>
        <v>0</v>
      </c>
      <c r="DA378" s="204"/>
      <c r="DB378" s="204">
        <f t="shared" ca="1" si="517"/>
        <v>0</v>
      </c>
      <c r="DC378" s="204">
        <f t="shared" ca="1" si="518"/>
        <v>0</v>
      </c>
      <c r="DD378" s="204">
        <f t="shared" ca="1" si="550"/>
        <v>0</v>
      </c>
      <c r="DE378" s="204"/>
      <c r="DF378" s="217"/>
      <c r="DG378" s="217"/>
      <c r="DH378" s="217"/>
      <c r="DI378" s="217"/>
      <c r="DJ378" s="217"/>
      <c r="DK378" s="217"/>
      <c r="DL378" s="217"/>
      <c r="DM378" s="217">
        <f t="shared" si="551"/>
        <v>0</v>
      </c>
      <c r="DN378" s="217"/>
      <c r="DO378" s="217"/>
      <c r="DP378" s="763">
        <f t="shared" si="519"/>
        <v>0</v>
      </c>
      <c r="DQ378" s="217">
        <f t="shared" si="552"/>
        <v>0</v>
      </c>
      <c r="DR378" s="217">
        <f t="shared" si="553"/>
        <v>0</v>
      </c>
      <c r="DS378" s="217"/>
      <c r="DT378" s="217">
        <f t="shared" si="520"/>
        <v>0</v>
      </c>
      <c r="DU378" s="366">
        <f t="shared" si="554"/>
        <v>0</v>
      </c>
      <c r="DV378" s="217">
        <f t="shared" si="521"/>
        <v>0</v>
      </c>
      <c r="DW378" s="217">
        <f t="shared" ca="1" si="522"/>
        <v>0</v>
      </c>
      <c r="DX378" s="217">
        <f t="shared" ca="1" si="555"/>
        <v>0</v>
      </c>
      <c r="DY378" s="217">
        <f t="shared" ca="1" si="523"/>
        <v>0</v>
      </c>
      <c r="DZ378" s="218">
        <f ca="1">IF(AND(DW378,DX378=0)=0,0,IF(DW378&gt;0,'На банк Приват'!$AB$1,IF(DX378&gt;0,'На Укрсиб'!$V$1,0)))</f>
        <v>0</v>
      </c>
      <c r="EA378" s="207"/>
      <c r="EB378" s="207">
        <f t="shared" ca="1" si="524"/>
        <v>0</v>
      </c>
      <c r="EC378" s="207">
        <f t="shared" ca="1" si="525"/>
        <v>0</v>
      </c>
      <c r="ED378" s="207">
        <f t="shared" ca="1" si="556"/>
        <v>0</v>
      </c>
      <c r="EE378" s="207"/>
      <c r="EF378" s="219"/>
      <c r="EG378" s="219"/>
      <c r="EH378" s="219"/>
      <c r="EI378" s="219"/>
      <c r="EJ378" s="219"/>
      <c r="EK378" s="219"/>
      <c r="EL378" s="219"/>
      <c r="EM378" s="219">
        <f t="shared" si="526"/>
        <v>0</v>
      </c>
      <c r="EN378" s="219"/>
      <c r="EO378" s="219"/>
      <c r="EP378" s="219">
        <f t="shared" si="527"/>
        <v>0</v>
      </c>
      <c r="EQ378" s="219">
        <f t="shared" si="557"/>
        <v>0</v>
      </c>
      <c r="ER378" s="219">
        <f t="shared" si="558"/>
        <v>0</v>
      </c>
      <c r="ES378" s="219"/>
      <c r="ET378" s="219">
        <f t="shared" si="528"/>
        <v>0</v>
      </c>
      <c r="EU378" s="363">
        <f t="shared" si="559"/>
        <v>0</v>
      </c>
      <c r="EV378" s="219">
        <f t="shared" si="529"/>
        <v>0</v>
      </c>
      <c r="EW378" s="219">
        <f t="shared" ca="1" si="530"/>
        <v>0</v>
      </c>
      <c r="EX378" s="219">
        <f t="shared" ca="1" si="560"/>
        <v>0</v>
      </c>
      <c r="EY378" s="219">
        <f t="shared" ca="1" si="531"/>
        <v>0</v>
      </c>
      <c r="EZ378" s="220">
        <f ca="1">IF(AND(EW378,EX378=0)=0,0,IF(EW378&gt;0,'На банк Приват'!$AH$1,IF(EX378&gt;0,'На Укрсиб'!$AH$1,0)))</f>
        <v>0</v>
      </c>
      <c r="FA378" s="28">
        <f t="shared" ca="1" si="532"/>
        <v>0</v>
      </c>
      <c r="FB378" s="28">
        <f t="shared" ca="1" si="533"/>
        <v>0</v>
      </c>
      <c r="FC378" s="28">
        <f t="shared" ca="1" si="534"/>
        <v>0</v>
      </c>
      <c r="FD378" s="28">
        <f t="shared" ca="1" si="535"/>
        <v>0</v>
      </c>
      <c r="FE378" s="28">
        <f t="shared" ca="1" si="536"/>
        <v>367</v>
      </c>
      <c r="FF378">
        <f t="shared" si="537"/>
        <v>0</v>
      </c>
      <c r="FG378" s="531" t="s">
        <v>407</v>
      </c>
    </row>
    <row r="379" spans="1:163">
      <c r="A379" s="113"/>
      <c r="B379" s="113">
        <f t="shared" ca="1" si="490"/>
        <v>0</v>
      </c>
      <c r="C379" s="113">
        <f t="shared" ca="1" si="491"/>
        <v>0</v>
      </c>
      <c r="D379" s="113">
        <f t="shared" ca="1" si="582"/>
        <v>0</v>
      </c>
      <c r="E379" s="113">
        <f t="shared" si="492"/>
        <v>0</v>
      </c>
      <c r="F379" s="115"/>
      <c r="G379" s="209">
        <f t="shared" si="580"/>
        <v>0</v>
      </c>
      <c r="H379" s="209">
        <f t="shared" si="578"/>
        <v>0</v>
      </c>
      <c r="I379" s="209">
        <f t="shared" si="579"/>
        <v>0</v>
      </c>
      <c r="J379" s="209">
        <f t="shared" si="562"/>
        <v>0</v>
      </c>
      <c r="K379" s="209">
        <f t="shared" si="563"/>
        <v>0</v>
      </c>
      <c r="L379" s="209">
        <f t="shared" si="564"/>
        <v>0</v>
      </c>
      <c r="M379" s="209">
        <f t="shared" si="565"/>
        <v>0</v>
      </c>
      <c r="N379" s="209">
        <f t="shared" si="566"/>
        <v>0</v>
      </c>
      <c r="O379" s="209">
        <f t="shared" si="561"/>
        <v>0</v>
      </c>
      <c r="P379" s="211">
        <f t="shared" si="567"/>
        <v>0</v>
      </c>
      <c r="Q379" s="209">
        <f t="shared" si="568"/>
        <v>0</v>
      </c>
      <c r="R379" s="209">
        <f t="shared" si="569"/>
        <v>0</v>
      </c>
      <c r="S379" s="209">
        <f t="shared" si="570"/>
        <v>0</v>
      </c>
      <c r="T379" s="209">
        <f t="shared" si="571"/>
        <v>0</v>
      </c>
      <c r="U379" s="209">
        <f t="shared" si="572"/>
        <v>0</v>
      </c>
      <c r="V379" s="209">
        <f t="shared" si="573"/>
        <v>0</v>
      </c>
      <c r="W379" s="209">
        <f t="shared" ca="1" si="574"/>
        <v>0</v>
      </c>
      <c r="X379" s="209">
        <f t="shared" ca="1" si="575"/>
        <v>0</v>
      </c>
      <c r="Y379" s="209">
        <f t="shared" ca="1" si="576"/>
        <v>0</v>
      </c>
      <c r="Z379" s="210" t="str">
        <f t="shared" ca="1" si="493"/>
        <v xml:space="preserve">        </v>
      </c>
      <c r="AA379" s="185"/>
      <c r="AB379" s="185">
        <f t="shared" ca="1" si="494"/>
        <v>0</v>
      </c>
      <c r="AC379" s="185">
        <f t="shared" ca="1" si="495"/>
        <v>0</v>
      </c>
      <c r="AD379" s="185">
        <f t="shared" ca="1" si="538"/>
        <v>0</v>
      </c>
      <c r="AE379" s="185"/>
      <c r="AF379" s="211"/>
      <c r="AG379" s="211"/>
      <c r="AH379" s="211"/>
      <c r="AI379" s="211"/>
      <c r="AJ379" s="211"/>
      <c r="AK379" s="211"/>
      <c r="AL379" s="211"/>
      <c r="AM379" s="211"/>
      <c r="AN379" s="211"/>
      <c r="AO379" s="211"/>
      <c r="AP379" s="623">
        <f t="shared" si="496"/>
        <v>0</v>
      </c>
      <c r="AQ379" s="211">
        <f t="shared" si="539"/>
        <v>0</v>
      </c>
      <c r="AR379" s="211">
        <f t="shared" si="540"/>
        <v>0</v>
      </c>
      <c r="AS379" s="211"/>
      <c r="AT379" s="211">
        <f t="shared" si="497"/>
        <v>0</v>
      </c>
      <c r="AU379" s="358">
        <f t="shared" si="498"/>
        <v>0</v>
      </c>
      <c r="AV379" s="211">
        <f t="shared" si="499"/>
        <v>0</v>
      </c>
      <c r="AW379" s="211">
        <f t="shared" ca="1" si="500"/>
        <v>0</v>
      </c>
      <c r="AX379" s="211">
        <f t="shared" ca="1" si="577"/>
        <v>0</v>
      </c>
      <c r="AY379" s="211">
        <f t="shared" ca="1" si="501"/>
        <v>0</v>
      </c>
      <c r="AZ379" s="212">
        <f ca="1">IF(AND(AW379,AX379=0,AY379=0)=0,0,IF(AW379&gt;0,'На банк Приват'!$J$1,IF(AX379&gt;0,'На Укрсиб'!$J$1,0)))</f>
        <v>0</v>
      </c>
      <c r="BA379" s="191"/>
      <c r="BB379" s="191">
        <f t="shared" ca="1" si="502"/>
        <v>0</v>
      </c>
      <c r="BC379" s="191">
        <f t="shared" ca="1" si="503"/>
        <v>0</v>
      </c>
      <c r="BD379" s="191">
        <f t="shared" ca="1" si="541"/>
        <v>0</v>
      </c>
      <c r="BE379" s="191"/>
      <c r="BF379" s="213"/>
      <c r="BG379" s="213"/>
      <c r="BH379" s="213"/>
      <c r="BI379" s="213"/>
      <c r="BJ379" s="213"/>
      <c r="BK379" s="213"/>
      <c r="BL379" s="213"/>
      <c r="BM379" s="213"/>
      <c r="BN379" s="213"/>
      <c r="BO379" s="213"/>
      <c r="BP379" s="623">
        <f t="shared" si="504"/>
        <v>0</v>
      </c>
      <c r="BQ379" s="213">
        <f t="shared" si="542"/>
        <v>0</v>
      </c>
      <c r="BR379" s="213">
        <f t="shared" si="543"/>
        <v>0</v>
      </c>
      <c r="BS379" s="213"/>
      <c r="BT379" s="213">
        <f t="shared" si="505"/>
        <v>0</v>
      </c>
      <c r="BU379" s="362">
        <f t="shared" si="544"/>
        <v>0</v>
      </c>
      <c r="BV379" s="213">
        <f t="shared" si="506"/>
        <v>0</v>
      </c>
      <c r="BW379" s="213">
        <f t="shared" ca="1" si="507"/>
        <v>0</v>
      </c>
      <c r="BX379" s="213">
        <f t="shared" ca="1" si="545"/>
        <v>0</v>
      </c>
      <c r="BY379" s="213">
        <f t="shared" ca="1" si="508"/>
        <v>0</v>
      </c>
      <c r="BZ379" s="214">
        <f ca="1">IF(AND(BW379,BX379=0)=0,0,IF(BW379&gt;0,'На банк Приват'!$P$1,IF(BX379&gt;0,'На Укрсиб'!$P$1,0)))</f>
        <v>0</v>
      </c>
      <c r="CA379" s="198">
        <v>372</v>
      </c>
      <c r="CB379" s="198">
        <f t="shared" ca="1" si="509"/>
        <v>0</v>
      </c>
      <c r="CC379" s="198">
        <f t="shared" ca="1" si="510"/>
        <v>0</v>
      </c>
      <c r="CD379" s="198">
        <f t="shared" ca="1" si="546"/>
        <v>0</v>
      </c>
      <c r="CE379" s="198"/>
      <c r="CF379" s="215"/>
      <c r="CG379" s="215"/>
      <c r="CH379" s="215"/>
      <c r="CI379" s="215"/>
      <c r="CJ379" s="215"/>
      <c r="CK379" s="215"/>
      <c r="CL379" s="215"/>
      <c r="CM379" s="215">
        <f t="shared" si="583"/>
        <v>0</v>
      </c>
      <c r="CN379" s="215"/>
      <c r="CO379" s="215"/>
      <c r="CP379" s="215">
        <f t="shared" si="511"/>
        <v>0</v>
      </c>
      <c r="CQ379" s="215">
        <f t="shared" si="547"/>
        <v>0</v>
      </c>
      <c r="CR379" s="215">
        <f t="shared" si="548"/>
        <v>0</v>
      </c>
      <c r="CS379" s="215"/>
      <c r="CT379" s="215">
        <f t="shared" si="512"/>
        <v>0</v>
      </c>
      <c r="CU379" s="369">
        <f t="shared" si="513"/>
        <v>0</v>
      </c>
      <c r="CV379" s="215">
        <f t="shared" si="514"/>
        <v>0</v>
      </c>
      <c r="CW379" s="215">
        <f t="shared" ca="1" si="515"/>
        <v>0</v>
      </c>
      <c r="CX379" s="215">
        <f t="shared" ca="1" si="549"/>
        <v>0</v>
      </c>
      <c r="CY379" s="215">
        <f t="shared" ca="1" si="516"/>
        <v>0</v>
      </c>
      <c r="CZ379" s="216">
        <f ca="1">IF(AND(CW379,CX379=0)=0,0,IF(CW379&gt;0,'На банк Приват'!$V$1,IF(CX379&gt;0,'На Укрсиб'!$V$1,0)))</f>
        <v>0</v>
      </c>
      <c r="DA379" s="204"/>
      <c r="DB379" s="204">
        <f t="shared" ca="1" si="517"/>
        <v>0</v>
      </c>
      <c r="DC379" s="204">
        <f t="shared" ca="1" si="518"/>
        <v>0</v>
      </c>
      <c r="DD379" s="204">
        <f t="shared" ca="1" si="550"/>
        <v>0</v>
      </c>
      <c r="DE379" s="204"/>
      <c r="DF379" s="217"/>
      <c r="DG379" s="217"/>
      <c r="DH379" s="217"/>
      <c r="DI379" s="217"/>
      <c r="DJ379" s="217"/>
      <c r="DK379" s="217"/>
      <c r="DL379" s="217"/>
      <c r="DM379" s="217">
        <f t="shared" si="551"/>
        <v>0</v>
      </c>
      <c r="DN379" s="217"/>
      <c r="DO379" s="217"/>
      <c r="DP379" s="763">
        <f t="shared" si="519"/>
        <v>0</v>
      </c>
      <c r="DQ379" s="217">
        <f t="shared" si="552"/>
        <v>0</v>
      </c>
      <c r="DR379" s="217">
        <f t="shared" si="553"/>
        <v>0</v>
      </c>
      <c r="DS379" s="217"/>
      <c r="DT379" s="217">
        <f t="shared" si="520"/>
        <v>0</v>
      </c>
      <c r="DU379" s="366">
        <f t="shared" si="554"/>
        <v>0</v>
      </c>
      <c r="DV379" s="217">
        <f t="shared" si="521"/>
        <v>0</v>
      </c>
      <c r="DW379" s="217">
        <f t="shared" ca="1" si="522"/>
        <v>0</v>
      </c>
      <c r="DX379" s="217">
        <f t="shared" ca="1" si="555"/>
        <v>0</v>
      </c>
      <c r="DY379" s="217">
        <f t="shared" ca="1" si="523"/>
        <v>0</v>
      </c>
      <c r="DZ379" s="218">
        <f ca="1">IF(AND(DW379,DX379=0)=0,0,IF(DW379&gt;0,'На банк Приват'!$AB$1,IF(DX379&gt;0,'На Укрсиб'!$V$1,0)))</f>
        <v>0</v>
      </c>
      <c r="EA379" s="207"/>
      <c r="EB379" s="207">
        <f t="shared" ca="1" si="524"/>
        <v>0</v>
      </c>
      <c r="EC379" s="207">
        <f t="shared" ca="1" si="525"/>
        <v>0</v>
      </c>
      <c r="ED379" s="207">
        <f t="shared" ca="1" si="556"/>
        <v>0</v>
      </c>
      <c r="EE379" s="207"/>
      <c r="EF379" s="219"/>
      <c r="EG379" s="219"/>
      <c r="EH379" s="219"/>
      <c r="EI379" s="219"/>
      <c r="EJ379" s="219"/>
      <c r="EK379" s="219"/>
      <c r="EL379" s="219"/>
      <c r="EM379" s="219">
        <f t="shared" si="526"/>
        <v>0</v>
      </c>
      <c r="EN379" s="219"/>
      <c r="EO379" s="219"/>
      <c r="EP379" s="219">
        <f t="shared" si="527"/>
        <v>0</v>
      </c>
      <c r="EQ379" s="219">
        <f t="shared" si="557"/>
        <v>0</v>
      </c>
      <c r="ER379" s="219">
        <f t="shared" si="558"/>
        <v>0</v>
      </c>
      <c r="ES379" s="219"/>
      <c r="ET379" s="219">
        <f t="shared" si="528"/>
        <v>0</v>
      </c>
      <c r="EU379" s="363">
        <f t="shared" si="559"/>
        <v>0</v>
      </c>
      <c r="EV379" s="219">
        <f t="shared" si="529"/>
        <v>0</v>
      </c>
      <c r="EW379" s="219">
        <f t="shared" ca="1" si="530"/>
        <v>0</v>
      </c>
      <c r="EX379" s="219">
        <f t="shared" ca="1" si="560"/>
        <v>0</v>
      </c>
      <c r="EY379" s="219">
        <f t="shared" ca="1" si="531"/>
        <v>0</v>
      </c>
      <c r="EZ379" s="220">
        <f ca="1">IF(AND(EW379,EX379=0)=0,0,IF(EW379&gt;0,'На банк Приват'!$AH$1,IF(EX379&gt;0,'На Укрсиб'!$AH$1,0)))</f>
        <v>0</v>
      </c>
      <c r="FA379" s="28">
        <f t="shared" ca="1" si="532"/>
        <v>0</v>
      </c>
      <c r="FB379" s="28">
        <f t="shared" ca="1" si="533"/>
        <v>0</v>
      </c>
      <c r="FC379" s="28">
        <f t="shared" ca="1" si="534"/>
        <v>0</v>
      </c>
      <c r="FD379" s="28">
        <f t="shared" ca="1" si="535"/>
        <v>0</v>
      </c>
      <c r="FE379" s="28">
        <f t="shared" ca="1" si="536"/>
        <v>368</v>
      </c>
      <c r="FF379">
        <f t="shared" si="537"/>
        <v>0</v>
      </c>
      <c r="FG379" s="531" t="s">
        <v>287</v>
      </c>
    </row>
    <row r="380" spans="1:163">
      <c r="A380" s="113"/>
      <c r="B380" s="113">
        <f t="shared" ca="1" si="490"/>
        <v>0</v>
      </c>
      <c r="C380" s="113">
        <f t="shared" ca="1" si="491"/>
        <v>0</v>
      </c>
      <c r="D380" s="113">
        <f t="shared" ca="1" si="582"/>
        <v>0</v>
      </c>
      <c r="E380" s="113">
        <f t="shared" si="492"/>
        <v>0</v>
      </c>
      <c r="F380" s="115"/>
      <c r="G380" s="209">
        <f t="shared" si="580"/>
        <v>0</v>
      </c>
      <c r="H380" s="209">
        <f t="shared" si="578"/>
        <v>0</v>
      </c>
      <c r="I380" s="209">
        <f t="shared" si="579"/>
        <v>0</v>
      </c>
      <c r="J380" s="209">
        <f t="shared" si="562"/>
        <v>0</v>
      </c>
      <c r="K380" s="209">
        <f t="shared" si="563"/>
        <v>0</v>
      </c>
      <c r="L380" s="209">
        <f t="shared" si="564"/>
        <v>0</v>
      </c>
      <c r="M380" s="209">
        <f t="shared" si="565"/>
        <v>0</v>
      </c>
      <c r="N380" s="209">
        <f t="shared" si="566"/>
        <v>0</v>
      </c>
      <c r="O380" s="209">
        <f t="shared" si="561"/>
        <v>0</v>
      </c>
      <c r="P380" s="211">
        <f t="shared" si="567"/>
        <v>0</v>
      </c>
      <c r="Q380" s="209">
        <f t="shared" si="568"/>
        <v>0</v>
      </c>
      <c r="R380" s="209">
        <f t="shared" si="569"/>
        <v>0</v>
      </c>
      <c r="S380" s="209">
        <f t="shared" si="570"/>
        <v>0</v>
      </c>
      <c r="T380" s="209">
        <f t="shared" si="571"/>
        <v>0</v>
      </c>
      <c r="U380" s="209">
        <f t="shared" si="572"/>
        <v>0</v>
      </c>
      <c r="V380" s="209">
        <f t="shared" si="573"/>
        <v>0</v>
      </c>
      <c r="W380" s="209">
        <f t="shared" ca="1" si="574"/>
        <v>0</v>
      </c>
      <c r="X380" s="209">
        <f t="shared" ca="1" si="575"/>
        <v>0</v>
      </c>
      <c r="Y380" s="209">
        <f t="shared" ca="1" si="576"/>
        <v>0</v>
      </c>
      <c r="Z380" s="210" t="str">
        <f t="shared" ca="1" si="493"/>
        <v xml:space="preserve">        </v>
      </c>
      <c r="AA380" s="185"/>
      <c r="AB380" s="185">
        <f t="shared" ca="1" si="494"/>
        <v>0</v>
      </c>
      <c r="AC380" s="185">
        <f t="shared" ca="1" si="495"/>
        <v>0</v>
      </c>
      <c r="AD380" s="185">
        <f t="shared" ca="1" si="538"/>
        <v>0</v>
      </c>
      <c r="AE380" s="185"/>
      <c r="AF380" s="211"/>
      <c r="AG380" s="211"/>
      <c r="AH380" s="211"/>
      <c r="AI380" s="211"/>
      <c r="AJ380" s="211"/>
      <c r="AK380" s="211"/>
      <c r="AL380" s="211"/>
      <c r="AM380" s="211"/>
      <c r="AN380" s="211"/>
      <c r="AO380" s="211"/>
      <c r="AP380" s="623">
        <f t="shared" si="496"/>
        <v>0</v>
      </c>
      <c r="AQ380" s="211">
        <f t="shared" si="539"/>
        <v>0</v>
      </c>
      <c r="AR380" s="211">
        <f t="shared" si="540"/>
        <v>0</v>
      </c>
      <c r="AS380" s="211"/>
      <c r="AT380" s="211">
        <f t="shared" si="497"/>
        <v>0</v>
      </c>
      <c r="AU380" s="358">
        <f t="shared" si="498"/>
        <v>0</v>
      </c>
      <c r="AV380" s="211">
        <f t="shared" si="499"/>
        <v>0</v>
      </c>
      <c r="AW380" s="211">
        <f t="shared" ca="1" si="500"/>
        <v>0</v>
      </c>
      <c r="AX380" s="211">
        <f t="shared" ca="1" si="577"/>
        <v>0</v>
      </c>
      <c r="AY380" s="211">
        <f t="shared" ca="1" si="501"/>
        <v>0</v>
      </c>
      <c r="AZ380" s="212">
        <f ca="1">IF(AND(AW380,AX380=0,AY380=0)=0,0,IF(AW380&gt;0,'На банк Приват'!$J$1,IF(AX380&gt;0,'На Укрсиб'!$J$1,0)))</f>
        <v>0</v>
      </c>
      <c r="BA380" s="191"/>
      <c r="BB380" s="191">
        <f t="shared" ca="1" si="502"/>
        <v>0</v>
      </c>
      <c r="BC380" s="191">
        <f t="shared" ca="1" si="503"/>
        <v>0</v>
      </c>
      <c r="BD380" s="191">
        <f t="shared" ca="1" si="541"/>
        <v>0</v>
      </c>
      <c r="BE380" s="191"/>
      <c r="BF380" s="213"/>
      <c r="BG380" s="213"/>
      <c r="BH380" s="213"/>
      <c r="BI380" s="213"/>
      <c r="BJ380" s="213"/>
      <c r="BK380" s="213"/>
      <c r="BL380" s="213"/>
      <c r="BM380" s="213"/>
      <c r="BN380" s="213"/>
      <c r="BO380" s="213"/>
      <c r="BP380" s="623">
        <f t="shared" si="504"/>
        <v>0</v>
      </c>
      <c r="BQ380" s="213">
        <f t="shared" si="542"/>
        <v>0</v>
      </c>
      <c r="BR380" s="213">
        <f t="shared" si="543"/>
        <v>0</v>
      </c>
      <c r="BS380" s="213"/>
      <c r="BT380" s="213">
        <f t="shared" si="505"/>
        <v>0</v>
      </c>
      <c r="BU380" s="362">
        <f t="shared" si="544"/>
        <v>0</v>
      </c>
      <c r="BV380" s="213">
        <f t="shared" si="506"/>
        <v>0</v>
      </c>
      <c r="BW380" s="213">
        <f t="shared" ca="1" si="507"/>
        <v>0</v>
      </c>
      <c r="BX380" s="213">
        <f t="shared" ca="1" si="545"/>
        <v>0</v>
      </c>
      <c r="BY380" s="213">
        <f t="shared" ca="1" si="508"/>
        <v>0</v>
      </c>
      <c r="BZ380" s="214">
        <f ca="1">IF(AND(BW380,BX380=0)=0,0,IF(BW380&gt;0,'На банк Приват'!$P$1,IF(BX380&gt;0,'На Укрсиб'!$P$1,0)))</f>
        <v>0</v>
      </c>
      <c r="CA380" s="198">
        <v>373</v>
      </c>
      <c r="CB380" s="198">
        <f t="shared" ca="1" si="509"/>
        <v>0</v>
      </c>
      <c r="CC380" s="198">
        <f t="shared" ca="1" si="510"/>
        <v>0</v>
      </c>
      <c r="CD380" s="198">
        <f t="shared" ca="1" si="546"/>
        <v>0</v>
      </c>
      <c r="CE380" s="198"/>
      <c r="CF380" s="215"/>
      <c r="CG380" s="215"/>
      <c r="CH380" s="215"/>
      <c r="CI380" s="215"/>
      <c r="CJ380" s="215"/>
      <c r="CK380" s="215"/>
      <c r="CL380" s="215"/>
      <c r="CM380" s="215">
        <f t="shared" si="583"/>
        <v>0</v>
      </c>
      <c r="CN380" s="215"/>
      <c r="CO380" s="215"/>
      <c r="CP380" s="215">
        <f t="shared" si="511"/>
        <v>0</v>
      </c>
      <c r="CQ380" s="215">
        <f t="shared" si="547"/>
        <v>0</v>
      </c>
      <c r="CR380" s="215">
        <f t="shared" si="548"/>
        <v>0</v>
      </c>
      <c r="CS380" s="215"/>
      <c r="CT380" s="215">
        <f t="shared" si="512"/>
        <v>0</v>
      </c>
      <c r="CU380" s="369">
        <f t="shared" si="513"/>
        <v>0</v>
      </c>
      <c r="CV380" s="215">
        <f t="shared" si="514"/>
        <v>0</v>
      </c>
      <c r="CW380" s="215">
        <f t="shared" ca="1" si="515"/>
        <v>0</v>
      </c>
      <c r="CX380" s="215">
        <f t="shared" ca="1" si="549"/>
        <v>0</v>
      </c>
      <c r="CY380" s="215">
        <f t="shared" ca="1" si="516"/>
        <v>0</v>
      </c>
      <c r="CZ380" s="216">
        <f ca="1">IF(AND(CW380,CX380=0)=0,0,IF(CW380&gt;0,'На банк Приват'!$V$1,IF(CX380&gt;0,'На Укрсиб'!$V$1,0)))</f>
        <v>0</v>
      </c>
      <c r="DA380" s="204"/>
      <c r="DB380" s="204">
        <f t="shared" ca="1" si="517"/>
        <v>0</v>
      </c>
      <c r="DC380" s="204">
        <f t="shared" ca="1" si="518"/>
        <v>0</v>
      </c>
      <c r="DD380" s="204">
        <f t="shared" ca="1" si="550"/>
        <v>0</v>
      </c>
      <c r="DE380" s="204"/>
      <c r="DF380" s="217"/>
      <c r="DG380" s="217"/>
      <c r="DH380" s="217"/>
      <c r="DI380" s="217"/>
      <c r="DJ380" s="217"/>
      <c r="DK380" s="217"/>
      <c r="DL380" s="217"/>
      <c r="DM380" s="217">
        <f t="shared" si="551"/>
        <v>0</v>
      </c>
      <c r="DN380" s="217"/>
      <c r="DO380" s="217"/>
      <c r="DP380" s="763">
        <f t="shared" si="519"/>
        <v>0</v>
      </c>
      <c r="DQ380" s="217">
        <f t="shared" si="552"/>
        <v>0</v>
      </c>
      <c r="DR380" s="217">
        <f t="shared" si="553"/>
        <v>0</v>
      </c>
      <c r="DS380" s="217"/>
      <c r="DT380" s="217">
        <f t="shared" si="520"/>
        <v>0</v>
      </c>
      <c r="DU380" s="366">
        <f t="shared" si="554"/>
        <v>0</v>
      </c>
      <c r="DV380" s="217">
        <f t="shared" si="521"/>
        <v>0</v>
      </c>
      <c r="DW380" s="217">
        <f t="shared" ca="1" si="522"/>
        <v>0</v>
      </c>
      <c r="DX380" s="217">
        <f t="shared" ca="1" si="555"/>
        <v>0</v>
      </c>
      <c r="DY380" s="217">
        <f t="shared" ca="1" si="523"/>
        <v>0</v>
      </c>
      <c r="DZ380" s="218">
        <f ca="1">IF(AND(DW380,DX380=0)=0,0,IF(DW380&gt;0,'На банк Приват'!$AB$1,IF(DX380&gt;0,'На Укрсиб'!$V$1,0)))</f>
        <v>0</v>
      </c>
      <c r="EA380" s="207"/>
      <c r="EB380" s="207">
        <f t="shared" ca="1" si="524"/>
        <v>0</v>
      </c>
      <c r="EC380" s="207">
        <f t="shared" ca="1" si="525"/>
        <v>0</v>
      </c>
      <c r="ED380" s="207">
        <f t="shared" ca="1" si="556"/>
        <v>0</v>
      </c>
      <c r="EE380" s="207"/>
      <c r="EF380" s="219"/>
      <c r="EG380" s="219"/>
      <c r="EH380" s="219"/>
      <c r="EI380" s="219"/>
      <c r="EJ380" s="219"/>
      <c r="EK380" s="219"/>
      <c r="EL380" s="219"/>
      <c r="EM380" s="219">
        <f t="shared" si="526"/>
        <v>0</v>
      </c>
      <c r="EN380" s="219"/>
      <c r="EO380" s="219"/>
      <c r="EP380" s="219">
        <f t="shared" si="527"/>
        <v>0</v>
      </c>
      <c r="EQ380" s="219">
        <f t="shared" si="557"/>
        <v>0</v>
      </c>
      <c r="ER380" s="219">
        <f t="shared" si="558"/>
        <v>0</v>
      </c>
      <c r="ES380" s="219"/>
      <c r="ET380" s="219">
        <f t="shared" si="528"/>
        <v>0</v>
      </c>
      <c r="EU380" s="363">
        <f t="shared" si="559"/>
        <v>0</v>
      </c>
      <c r="EV380" s="219">
        <f t="shared" si="529"/>
        <v>0</v>
      </c>
      <c r="EW380" s="219">
        <f t="shared" ca="1" si="530"/>
        <v>0</v>
      </c>
      <c r="EX380" s="219">
        <f t="shared" ca="1" si="560"/>
        <v>0</v>
      </c>
      <c r="EY380" s="219">
        <f t="shared" ca="1" si="531"/>
        <v>0</v>
      </c>
      <c r="EZ380" s="220">
        <f ca="1">IF(AND(EW380,EX380=0)=0,0,IF(EW380&gt;0,'На банк Приват'!$AH$1,IF(EX380&gt;0,'На Укрсиб'!$AH$1,0)))</f>
        <v>0</v>
      </c>
      <c r="FA380" s="28">
        <f t="shared" ca="1" si="532"/>
        <v>0</v>
      </c>
      <c r="FB380" s="28">
        <f t="shared" ca="1" si="533"/>
        <v>0</v>
      </c>
      <c r="FC380" s="28">
        <f t="shared" ca="1" si="534"/>
        <v>0</v>
      </c>
      <c r="FD380" s="28">
        <f t="shared" ca="1" si="535"/>
        <v>0</v>
      </c>
      <c r="FE380" s="28">
        <f t="shared" ca="1" si="536"/>
        <v>369</v>
      </c>
      <c r="FF380">
        <f t="shared" si="537"/>
        <v>0</v>
      </c>
      <c r="FG380" s="531" t="s">
        <v>229</v>
      </c>
    </row>
    <row r="381" spans="1:163">
      <c r="A381" s="113"/>
      <c r="B381" s="113">
        <f t="shared" ca="1" si="490"/>
        <v>0</v>
      </c>
      <c r="C381" s="113">
        <f t="shared" ca="1" si="491"/>
        <v>0</v>
      </c>
      <c r="D381" s="113">
        <f t="shared" ca="1" si="582"/>
        <v>0</v>
      </c>
      <c r="E381" s="113">
        <f t="shared" si="492"/>
        <v>0</v>
      </c>
      <c r="F381" s="115"/>
      <c r="G381" s="209">
        <f t="shared" si="580"/>
        <v>0</v>
      </c>
      <c r="H381" s="209">
        <f t="shared" si="578"/>
        <v>0</v>
      </c>
      <c r="I381" s="209">
        <f t="shared" si="579"/>
        <v>0</v>
      </c>
      <c r="J381" s="209">
        <f t="shared" si="562"/>
        <v>0</v>
      </c>
      <c r="K381" s="209">
        <f t="shared" si="563"/>
        <v>0</v>
      </c>
      <c r="L381" s="209">
        <f t="shared" si="564"/>
        <v>0</v>
      </c>
      <c r="M381" s="209">
        <f t="shared" si="565"/>
        <v>0</v>
      </c>
      <c r="N381" s="209">
        <f t="shared" si="566"/>
        <v>0</v>
      </c>
      <c r="O381" s="209">
        <f t="shared" si="561"/>
        <v>0</v>
      </c>
      <c r="P381" s="211">
        <f t="shared" si="567"/>
        <v>0</v>
      </c>
      <c r="Q381" s="209">
        <f t="shared" si="568"/>
        <v>0</v>
      </c>
      <c r="R381" s="209">
        <f t="shared" si="569"/>
        <v>0</v>
      </c>
      <c r="S381" s="209">
        <f t="shared" si="570"/>
        <v>0</v>
      </c>
      <c r="T381" s="209">
        <f t="shared" si="571"/>
        <v>0</v>
      </c>
      <c r="U381" s="209">
        <f t="shared" si="572"/>
        <v>0</v>
      </c>
      <c r="V381" s="209">
        <f t="shared" si="573"/>
        <v>0</v>
      </c>
      <c r="W381" s="209">
        <f t="shared" ca="1" si="574"/>
        <v>0</v>
      </c>
      <c r="X381" s="209">
        <f t="shared" ca="1" si="575"/>
        <v>0</v>
      </c>
      <c r="Y381" s="209">
        <f t="shared" ca="1" si="576"/>
        <v>0</v>
      </c>
      <c r="Z381" s="210" t="str">
        <f t="shared" ca="1" si="493"/>
        <v xml:space="preserve">        </v>
      </c>
      <c r="AA381" s="185"/>
      <c r="AB381" s="185">
        <f t="shared" ca="1" si="494"/>
        <v>0</v>
      </c>
      <c r="AC381" s="185">
        <f t="shared" ca="1" si="495"/>
        <v>0</v>
      </c>
      <c r="AD381" s="185">
        <f t="shared" ca="1" si="538"/>
        <v>0</v>
      </c>
      <c r="AE381" s="185"/>
      <c r="AF381" s="211"/>
      <c r="AG381" s="211"/>
      <c r="AH381" s="211"/>
      <c r="AI381" s="211"/>
      <c r="AJ381" s="211"/>
      <c r="AK381" s="211"/>
      <c r="AL381" s="211"/>
      <c r="AM381" s="211"/>
      <c r="AN381" s="211"/>
      <c r="AO381" s="211"/>
      <c r="AP381" s="623">
        <f t="shared" si="496"/>
        <v>0</v>
      </c>
      <c r="AQ381" s="211">
        <f t="shared" si="539"/>
        <v>0</v>
      </c>
      <c r="AR381" s="211">
        <f t="shared" si="540"/>
        <v>0</v>
      </c>
      <c r="AS381" s="211"/>
      <c r="AT381" s="211">
        <f t="shared" si="497"/>
        <v>0</v>
      </c>
      <c r="AU381" s="358">
        <f t="shared" si="498"/>
        <v>0</v>
      </c>
      <c r="AV381" s="211">
        <f t="shared" si="499"/>
        <v>0</v>
      </c>
      <c r="AW381" s="211">
        <f t="shared" ca="1" si="500"/>
        <v>0</v>
      </c>
      <c r="AX381" s="211">
        <f t="shared" ca="1" si="577"/>
        <v>0</v>
      </c>
      <c r="AY381" s="211">
        <f t="shared" ca="1" si="501"/>
        <v>0</v>
      </c>
      <c r="AZ381" s="212">
        <f ca="1">IF(AND(AW381,AX381=0,AY381=0)=0,0,IF(AW381&gt;0,'На банк Приват'!$J$1,IF(AX381&gt;0,'На Укрсиб'!J374,0)))</f>
        <v>0</v>
      </c>
      <c r="BA381" s="191"/>
      <c r="BB381" s="191">
        <f t="shared" ca="1" si="502"/>
        <v>0</v>
      </c>
      <c r="BC381" s="191">
        <f t="shared" ca="1" si="503"/>
        <v>0</v>
      </c>
      <c r="BD381" s="191">
        <f t="shared" ca="1" si="541"/>
        <v>0</v>
      </c>
      <c r="BE381" s="191"/>
      <c r="BF381" s="213"/>
      <c r="BG381" s="213"/>
      <c r="BH381" s="213"/>
      <c r="BI381" s="213"/>
      <c r="BJ381" s="213"/>
      <c r="BK381" s="213"/>
      <c r="BL381" s="213"/>
      <c r="BM381" s="213"/>
      <c r="BN381" s="213"/>
      <c r="BO381" s="213"/>
      <c r="BP381" s="623">
        <f t="shared" si="504"/>
        <v>0</v>
      </c>
      <c r="BQ381" s="213">
        <f t="shared" si="542"/>
        <v>0</v>
      </c>
      <c r="BR381" s="213">
        <f t="shared" si="543"/>
        <v>0</v>
      </c>
      <c r="BS381" s="213"/>
      <c r="BT381" s="213">
        <f t="shared" si="505"/>
        <v>0</v>
      </c>
      <c r="BU381" s="362">
        <f t="shared" si="544"/>
        <v>0</v>
      </c>
      <c r="BV381" s="213">
        <f t="shared" si="506"/>
        <v>0</v>
      </c>
      <c r="BW381" s="213">
        <f t="shared" ca="1" si="507"/>
        <v>0</v>
      </c>
      <c r="BX381" s="213">
        <f t="shared" ca="1" si="545"/>
        <v>0</v>
      </c>
      <c r="BY381" s="213">
        <f t="shared" ca="1" si="508"/>
        <v>0</v>
      </c>
      <c r="BZ381" s="214">
        <f ca="1">IF(AND(BW381,BX381=0)=0,0,IF(BW381&gt;0,'На банк Приват'!$P$1,IF(BX381&gt;0,'На Укрсиб'!$P$1,0)))</f>
        <v>0</v>
      </c>
      <c r="CA381" s="198">
        <v>374</v>
      </c>
      <c r="CB381" s="198">
        <f t="shared" ca="1" si="509"/>
        <v>0</v>
      </c>
      <c r="CC381" s="198">
        <f t="shared" ca="1" si="510"/>
        <v>0</v>
      </c>
      <c r="CD381" s="198">
        <f t="shared" ca="1" si="546"/>
        <v>0</v>
      </c>
      <c r="CE381" s="198"/>
      <c r="CF381" s="215"/>
      <c r="CG381" s="215"/>
      <c r="CH381" s="215"/>
      <c r="CI381" s="215"/>
      <c r="CJ381" s="215"/>
      <c r="CK381" s="215"/>
      <c r="CL381" s="215"/>
      <c r="CM381" s="215">
        <f t="shared" si="583"/>
        <v>0</v>
      </c>
      <c r="CN381" s="215"/>
      <c r="CO381" s="215"/>
      <c r="CP381" s="215">
        <f t="shared" si="511"/>
        <v>0</v>
      </c>
      <c r="CQ381" s="215">
        <f t="shared" si="547"/>
        <v>0</v>
      </c>
      <c r="CR381" s="215">
        <f t="shared" si="548"/>
        <v>0</v>
      </c>
      <c r="CS381" s="215"/>
      <c r="CT381" s="215">
        <f t="shared" si="512"/>
        <v>0</v>
      </c>
      <c r="CU381" s="369">
        <f t="shared" si="513"/>
        <v>0</v>
      </c>
      <c r="CV381" s="215">
        <f t="shared" si="514"/>
        <v>0</v>
      </c>
      <c r="CW381" s="215">
        <f t="shared" ca="1" si="515"/>
        <v>0</v>
      </c>
      <c r="CX381" s="215">
        <f t="shared" ca="1" si="549"/>
        <v>0</v>
      </c>
      <c r="CY381" s="215">
        <f t="shared" ca="1" si="516"/>
        <v>0</v>
      </c>
      <c r="CZ381" s="216">
        <f ca="1">IF(AND(CW381,CX381=0)=0,0,IF(CW381&gt;0,'На банк Приват'!$V$1,IF(CX381&gt;0,'На Укрсиб'!$V$1,0)))</f>
        <v>0</v>
      </c>
      <c r="DA381" s="204"/>
      <c r="DB381" s="204">
        <f t="shared" ca="1" si="517"/>
        <v>0</v>
      </c>
      <c r="DC381" s="204">
        <f t="shared" ca="1" si="518"/>
        <v>0</v>
      </c>
      <c r="DD381" s="204">
        <f t="shared" ca="1" si="550"/>
        <v>0</v>
      </c>
      <c r="DE381" s="204"/>
      <c r="DF381" s="217"/>
      <c r="DG381" s="217"/>
      <c r="DH381" s="217"/>
      <c r="DI381" s="217"/>
      <c r="DJ381" s="217"/>
      <c r="DK381" s="217"/>
      <c r="DL381" s="217"/>
      <c r="DM381" s="217">
        <f t="shared" si="551"/>
        <v>0</v>
      </c>
      <c r="DN381" s="217"/>
      <c r="DO381" s="217"/>
      <c r="DP381" s="763">
        <f t="shared" si="519"/>
        <v>0</v>
      </c>
      <c r="DQ381" s="217">
        <f t="shared" si="552"/>
        <v>0</v>
      </c>
      <c r="DR381" s="217">
        <f t="shared" si="553"/>
        <v>0</v>
      </c>
      <c r="DS381" s="217"/>
      <c r="DT381" s="217">
        <f t="shared" si="520"/>
        <v>0</v>
      </c>
      <c r="DU381" s="366">
        <f t="shared" si="554"/>
        <v>0</v>
      </c>
      <c r="DV381" s="217">
        <f t="shared" si="521"/>
        <v>0</v>
      </c>
      <c r="DW381" s="217">
        <f t="shared" ca="1" si="522"/>
        <v>0</v>
      </c>
      <c r="DX381" s="217">
        <f t="shared" ca="1" si="555"/>
        <v>0</v>
      </c>
      <c r="DY381" s="217">
        <f t="shared" ca="1" si="523"/>
        <v>0</v>
      </c>
      <c r="DZ381" s="218">
        <f ca="1">IF(AND(DW381,DX381=0)=0,0,IF(DW381&gt;0,'На банк Приват'!$AB$1,IF(DX381&gt;0,'На Укрсиб'!$V$1,0)))</f>
        <v>0</v>
      </c>
      <c r="EA381" s="207"/>
      <c r="EB381" s="207">
        <f t="shared" ca="1" si="524"/>
        <v>0</v>
      </c>
      <c r="EC381" s="207">
        <f t="shared" ca="1" si="525"/>
        <v>0</v>
      </c>
      <c r="ED381" s="207">
        <f t="shared" ca="1" si="556"/>
        <v>0</v>
      </c>
      <c r="EE381" s="207"/>
      <c r="EF381" s="219"/>
      <c r="EG381" s="219"/>
      <c r="EH381" s="219"/>
      <c r="EI381" s="219"/>
      <c r="EJ381" s="219"/>
      <c r="EK381" s="219"/>
      <c r="EL381" s="219"/>
      <c r="EM381" s="219">
        <f t="shared" si="526"/>
        <v>0</v>
      </c>
      <c r="EN381" s="219"/>
      <c r="EO381" s="219"/>
      <c r="EP381" s="219">
        <f t="shared" si="527"/>
        <v>0</v>
      </c>
      <c r="EQ381" s="219">
        <f t="shared" si="557"/>
        <v>0</v>
      </c>
      <c r="ER381" s="219">
        <f t="shared" si="558"/>
        <v>0</v>
      </c>
      <c r="ES381" s="219"/>
      <c r="ET381" s="219">
        <f t="shared" si="528"/>
        <v>0</v>
      </c>
      <c r="EU381" s="363">
        <f t="shared" si="559"/>
        <v>0</v>
      </c>
      <c r="EV381" s="219">
        <f t="shared" si="529"/>
        <v>0</v>
      </c>
      <c r="EW381" s="219">
        <f t="shared" ca="1" si="530"/>
        <v>0</v>
      </c>
      <c r="EX381" s="219">
        <f t="shared" ca="1" si="560"/>
        <v>0</v>
      </c>
      <c r="EY381" s="219">
        <f t="shared" ca="1" si="531"/>
        <v>0</v>
      </c>
      <c r="EZ381" s="220">
        <f ca="1">IF(AND(EW381,EX381=0)=0,0,IF(EW381&gt;0,'На банк Приват'!$AH$1,IF(EX381&gt;0,'На Укрсиб'!$AH$1,0)))</f>
        <v>0</v>
      </c>
      <c r="FA381" s="28">
        <f t="shared" ca="1" si="532"/>
        <v>0</v>
      </c>
      <c r="FB381" s="28">
        <f t="shared" ca="1" si="533"/>
        <v>0</v>
      </c>
      <c r="FC381" s="28">
        <f t="shared" ca="1" si="534"/>
        <v>0</v>
      </c>
      <c r="FD381" s="28">
        <f t="shared" ca="1" si="535"/>
        <v>0</v>
      </c>
      <c r="FE381" s="28" t="str">
        <f t="shared" ca="1" si="536"/>
        <v>По сторінці:</v>
      </c>
      <c r="FF381">
        <f t="shared" si="537"/>
        <v>0</v>
      </c>
      <c r="FG381" s="531"/>
    </row>
    <row r="382" spans="1:163">
      <c r="A382" s="113"/>
      <c r="B382" s="113">
        <f t="shared" ca="1" si="490"/>
        <v>0</v>
      </c>
      <c r="C382" s="113">
        <f t="shared" ca="1" si="491"/>
        <v>0</v>
      </c>
      <c r="D382" s="113">
        <f t="shared" ca="1" si="582"/>
        <v>0</v>
      </c>
      <c r="E382" s="113">
        <f t="shared" si="492"/>
        <v>0</v>
      </c>
      <c r="F382" s="115"/>
      <c r="G382" s="209">
        <f t="shared" si="580"/>
        <v>0</v>
      </c>
      <c r="H382" s="209">
        <f t="shared" si="578"/>
        <v>0</v>
      </c>
      <c r="I382" s="209">
        <f t="shared" si="579"/>
        <v>0</v>
      </c>
      <c r="J382" s="209">
        <f t="shared" si="562"/>
        <v>0</v>
      </c>
      <c r="K382" s="209">
        <f t="shared" si="563"/>
        <v>0</v>
      </c>
      <c r="L382" s="209">
        <f t="shared" si="564"/>
        <v>0</v>
      </c>
      <c r="M382" s="209">
        <f t="shared" si="565"/>
        <v>0</v>
      </c>
      <c r="N382" s="209">
        <f t="shared" si="566"/>
        <v>0</v>
      </c>
      <c r="O382" s="209">
        <f t="shared" si="561"/>
        <v>0</v>
      </c>
      <c r="P382" s="211">
        <f t="shared" si="567"/>
        <v>0</v>
      </c>
      <c r="Q382" s="209">
        <f t="shared" si="568"/>
        <v>0</v>
      </c>
      <c r="R382" s="209">
        <f t="shared" si="569"/>
        <v>0</v>
      </c>
      <c r="S382" s="209">
        <f t="shared" si="570"/>
        <v>0</v>
      </c>
      <c r="T382" s="209">
        <f t="shared" si="571"/>
        <v>0</v>
      </c>
      <c r="U382" s="209">
        <f t="shared" si="572"/>
        <v>0</v>
      </c>
      <c r="V382" s="209">
        <f t="shared" si="573"/>
        <v>0</v>
      </c>
      <c r="W382" s="209">
        <f t="shared" ca="1" si="574"/>
        <v>0</v>
      </c>
      <c r="X382" s="209">
        <f t="shared" ca="1" si="575"/>
        <v>0</v>
      </c>
      <c r="Y382" s="209">
        <f t="shared" ca="1" si="576"/>
        <v>0</v>
      </c>
      <c r="Z382" s="210" t="str">
        <f t="shared" ca="1" si="493"/>
        <v xml:space="preserve">        </v>
      </c>
      <c r="AA382" s="185"/>
      <c r="AB382" s="185">
        <f t="shared" ca="1" si="494"/>
        <v>0</v>
      </c>
      <c r="AC382" s="185">
        <f t="shared" ca="1" si="495"/>
        <v>0</v>
      </c>
      <c r="AD382" s="185">
        <f t="shared" ca="1" si="538"/>
        <v>0</v>
      </c>
      <c r="AE382" s="211"/>
      <c r="AF382" s="211"/>
      <c r="AG382" s="211"/>
      <c r="AH382" s="211"/>
      <c r="AI382" s="211"/>
      <c r="AJ382" s="211"/>
      <c r="AK382" s="211"/>
      <c r="AL382" s="211"/>
      <c r="AM382" s="211"/>
      <c r="AN382" s="211"/>
      <c r="AO382" s="211"/>
      <c r="AP382" s="623">
        <f t="shared" si="496"/>
        <v>0</v>
      </c>
      <c r="AQ382" s="211">
        <f t="shared" si="539"/>
        <v>0</v>
      </c>
      <c r="AR382" s="211">
        <f t="shared" si="540"/>
        <v>0</v>
      </c>
      <c r="AS382" s="211"/>
      <c r="AT382" s="211">
        <f t="shared" si="497"/>
        <v>0</v>
      </c>
      <c r="AU382" s="358">
        <f t="shared" si="498"/>
        <v>0</v>
      </c>
      <c r="AV382" s="211">
        <f t="shared" si="499"/>
        <v>0</v>
      </c>
      <c r="AW382" s="211">
        <f t="shared" ca="1" si="500"/>
        <v>0</v>
      </c>
      <c r="AX382" s="211">
        <f t="shared" ca="1" si="577"/>
        <v>0</v>
      </c>
      <c r="AY382" s="211">
        <f t="shared" ca="1" si="501"/>
        <v>0</v>
      </c>
      <c r="AZ382" s="212">
        <f ca="1">IF(AND(AW382,AX382=0,AY382=0)=0,0,IF(AW382&gt;0,'На банк Приват'!$J$1,IF(AX382&gt;0,'На Укрсиб'!J375,0)))</f>
        <v>0</v>
      </c>
      <c r="BA382" s="191"/>
      <c r="BB382" s="191">
        <f t="shared" ca="1" si="502"/>
        <v>0</v>
      </c>
      <c r="BC382" s="191">
        <f t="shared" ca="1" si="503"/>
        <v>0</v>
      </c>
      <c r="BD382" s="191">
        <f t="shared" ca="1" si="541"/>
        <v>0</v>
      </c>
      <c r="BE382" s="191"/>
      <c r="BF382" s="213"/>
      <c r="BG382" s="213"/>
      <c r="BH382" s="213"/>
      <c r="BI382" s="213"/>
      <c r="BJ382" s="213"/>
      <c r="BK382" s="213"/>
      <c r="BL382" s="213"/>
      <c r="BM382" s="213"/>
      <c r="BN382" s="213"/>
      <c r="BO382" s="213"/>
      <c r="BP382" s="623">
        <f t="shared" si="504"/>
        <v>0</v>
      </c>
      <c r="BQ382" s="213">
        <f t="shared" si="542"/>
        <v>0</v>
      </c>
      <c r="BR382" s="213">
        <f t="shared" si="543"/>
        <v>0</v>
      </c>
      <c r="BS382" s="213"/>
      <c r="BT382" s="213">
        <f t="shared" si="505"/>
        <v>0</v>
      </c>
      <c r="BU382" s="362">
        <f t="shared" si="544"/>
        <v>0</v>
      </c>
      <c r="BV382" s="213">
        <f t="shared" si="506"/>
        <v>0</v>
      </c>
      <c r="BW382" s="213">
        <f t="shared" ca="1" si="507"/>
        <v>0</v>
      </c>
      <c r="BX382" s="213">
        <f t="shared" ca="1" si="545"/>
        <v>0</v>
      </c>
      <c r="BY382" s="213">
        <f t="shared" ca="1" si="508"/>
        <v>0</v>
      </c>
      <c r="BZ382" s="214">
        <f ca="1">IF(AND(BW382,BX382=0)=0,0,IF(BW382&gt;0,'На банк Приват'!$P$1,IF(BX382&gt;0,'На Укрсиб'!$P$1,0)))</f>
        <v>0</v>
      </c>
      <c r="CA382" s="198">
        <v>375</v>
      </c>
      <c r="CB382" s="198">
        <f t="shared" ca="1" si="509"/>
        <v>0</v>
      </c>
      <c r="CC382" s="198">
        <f t="shared" ca="1" si="510"/>
        <v>0</v>
      </c>
      <c r="CD382" s="198">
        <f t="shared" ca="1" si="546"/>
        <v>0</v>
      </c>
      <c r="CE382" s="198"/>
      <c r="CF382" s="215"/>
      <c r="CG382" s="215"/>
      <c r="CH382" s="215"/>
      <c r="CI382" s="215"/>
      <c r="CJ382" s="215"/>
      <c r="CK382" s="215"/>
      <c r="CL382" s="215"/>
      <c r="CM382" s="215">
        <f t="shared" si="583"/>
        <v>0</v>
      </c>
      <c r="CN382" s="215"/>
      <c r="CO382" s="215"/>
      <c r="CP382" s="215">
        <f t="shared" si="511"/>
        <v>0</v>
      </c>
      <c r="CQ382" s="215">
        <f t="shared" si="547"/>
        <v>0</v>
      </c>
      <c r="CR382" s="215">
        <f t="shared" si="548"/>
        <v>0</v>
      </c>
      <c r="CS382" s="215"/>
      <c r="CT382" s="215">
        <f t="shared" si="512"/>
        <v>0</v>
      </c>
      <c r="CU382" s="369">
        <f t="shared" si="513"/>
        <v>0</v>
      </c>
      <c r="CV382" s="215">
        <f t="shared" si="514"/>
        <v>0</v>
      </c>
      <c r="CW382" s="215">
        <f t="shared" ca="1" si="515"/>
        <v>0</v>
      </c>
      <c r="CX382" s="215">
        <f t="shared" ca="1" si="549"/>
        <v>0</v>
      </c>
      <c r="CY382" s="215">
        <f t="shared" ca="1" si="516"/>
        <v>0</v>
      </c>
      <c r="CZ382" s="216">
        <f ca="1">IF(AND(CW382,CX382=0)=0,0,IF(CW382&gt;0,'На банк Приват'!$V$1,IF(CX382&gt;0,'На Укрсиб'!$V$1,0)))</f>
        <v>0</v>
      </c>
      <c r="DA382" s="204"/>
      <c r="DB382" s="204">
        <f t="shared" ca="1" si="517"/>
        <v>0</v>
      </c>
      <c r="DC382" s="204">
        <f t="shared" ca="1" si="518"/>
        <v>0</v>
      </c>
      <c r="DD382" s="204">
        <f t="shared" ca="1" si="550"/>
        <v>0</v>
      </c>
      <c r="DE382" s="204"/>
      <c r="DF382" s="217"/>
      <c r="DG382" s="217"/>
      <c r="DH382" s="217"/>
      <c r="DI382" s="217"/>
      <c r="DJ382" s="217"/>
      <c r="DK382" s="217"/>
      <c r="DL382" s="217"/>
      <c r="DM382" s="217">
        <f t="shared" si="551"/>
        <v>0</v>
      </c>
      <c r="DN382" s="217"/>
      <c r="DO382" s="217"/>
      <c r="DP382" s="763">
        <f t="shared" si="519"/>
        <v>0</v>
      </c>
      <c r="DQ382" s="217">
        <f t="shared" si="552"/>
        <v>0</v>
      </c>
      <c r="DR382" s="217">
        <f t="shared" si="553"/>
        <v>0</v>
      </c>
      <c r="DS382" s="217"/>
      <c r="DT382" s="217">
        <f t="shared" si="520"/>
        <v>0</v>
      </c>
      <c r="DU382" s="366">
        <f t="shared" si="554"/>
        <v>0</v>
      </c>
      <c r="DV382" s="217">
        <f t="shared" si="521"/>
        <v>0</v>
      </c>
      <c r="DW382" s="217">
        <f t="shared" ca="1" si="522"/>
        <v>0</v>
      </c>
      <c r="DX382" s="217">
        <f t="shared" ca="1" si="555"/>
        <v>0</v>
      </c>
      <c r="DY382" s="217">
        <f t="shared" ca="1" si="523"/>
        <v>0</v>
      </c>
      <c r="DZ382" s="218">
        <f ca="1">IF(AND(DW382,DX382=0)=0,0,IF(DW382&gt;0,'На банк Приват'!$AB$1,IF(DX382&gt;0,'На Укрсиб'!$V$1,0)))</f>
        <v>0</v>
      </c>
      <c r="EA382" s="207"/>
      <c r="EB382" s="207">
        <f t="shared" ca="1" si="524"/>
        <v>0</v>
      </c>
      <c r="EC382" s="207">
        <f t="shared" ca="1" si="525"/>
        <v>0</v>
      </c>
      <c r="ED382" s="207">
        <f t="shared" ca="1" si="556"/>
        <v>0</v>
      </c>
      <c r="EE382" s="207"/>
      <c r="EF382" s="219"/>
      <c r="EG382" s="219"/>
      <c r="EH382" s="219"/>
      <c r="EI382" s="219"/>
      <c r="EJ382" s="219"/>
      <c r="EK382" s="219"/>
      <c r="EL382" s="219"/>
      <c r="EM382" s="219">
        <f t="shared" si="526"/>
        <v>0</v>
      </c>
      <c r="EN382" s="219"/>
      <c r="EO382" s="219"/>
      <c r="EP382" s="219">
        <f t="shared" si="527"/>
        <v>0</v>
      </c>
      <c r="EQ382" s="219">
        <f t="shared" si="557"/>
        <v>0</v>
      </c>
      <c r="ER382" s="219">
        <f t="shared" si="558"/>
        <v>0</v>
      </c>
      <c r="ES382" s="219"/>
      <c r="ET382" s="219">
        <f t="shared" si="528"/>
        <v>0</v>
      </c>
      <c r="EU382" s="363">
        <f t="shared" si="559"/>
        <v>0</v>
      </c>
      <c r="EV382" s="219">
        <f t="shared" si="529"/>
        <v>0</v>
      </c>
      <c r="EW382" s="219">
        <f t="shared" ca="1" si="530"/>
        <v>0</v>
      </c>
      <c r="EX382" s="219">
        <f t="shared" ca="1" si="560"/>
        <v>0</v>
      </c>
      <c r="EY382" s="219">
        <f t="shared" ca="1" si="531"/>
        <v>0</v>
      </c>
      <c r="EZ382" s="220">
        <f ca="1">IF(AND(EW382,EX382=0)=0,0,IF(EW382&gt;0,'На банк Приват'!$AH$1,IF(EX382&gt;0,'На Укрсиб'!$AH$1,0)))</f>
        <v>0</v>
      </c>
      <c r="FA382" s="28">
        <f t="shared" ca="1" si="532"/>
        <v>0</v>
      </c>
      <c r="FB382" s="28">
        <f t="shared" ca="1" si="533"/>
        <v>0</v>
      </c>
      <c r="FC382" s="28">
        <f t="shared" ca="1" si="534"/>
        <v>0</v>
      </c>
      <c r="FD382" s="28">
        <f t="shared" ca="1" si="535"/>
        <v>0</v>
      </c>
      <c r="FE382" s="28">
        <f t="shared" ca="1" si="536"/>
        <v>370</v>
      </c>
      <c r="FF382">
        <f t="shared" si="537"/>
        <v>0</v>
      </c>
      <c r="FG382" s="531"/>
    </row>
    <row r="383" spans="1:163">
      <c r="A383" s="113"/>
      <c r="B383" s="113">
        <f t="shared" ca="1" si="490"/>
        <v>0</v>
      </c>
      <c r="C383" s="113">
        <f t="shared" ca="1" si="491"/>
        <v>0</v>
      </c>
      <c r="D383" s="113">
        <f t="shared" ca="1" si="582"/>
        <v>0</v>
      </c>
      <c r="E383" s="113">
        <f t="shared" si="492"/>
        <v>0</v>
      </c>
      <c r="F383" s="115"/>
      <c r="G383" s="209">
        <f t="shared" si="580"/>
        <v>0</v>
      </c>
      <c r="H383" s="209">
        <f t="shared" si="578"/>
        <v>0</v>
      </c>
      <c r="I383" s="209">
        <f t="shared" si="579"/>
        <v>0</v>
      </c>
      <c r="J383" s="209">
        <f t="shared" si="562"/>
        <v>0</v>
      </c>
      <c r="K383" s="209">
        <f t="shared" si="563"/>
        <v>0</v>
      </c>
      <c r="L383" s="209">
        <f t="shared" si="564"/>
        <v>0</v>
      </c>
      <c r="M383" s="209">
        <f t="shared" si="565"/>
        <v>0</v>
      </c>
      <c r="N383" s="209">
        <f t="shared" si="566"/>
        <v>0</v>
      </c>
      <c r="O383" s="209">
        <f t="shared" si="561"/>
        <v>0</v>
      </c>
      <c r="P383" s="211">
        <f t="shared" si="567"/>
        <v>0</v>
      </c>
      <c r="Q383" s="209">
        <f t="shared" si="568"/>
        <v>0</v>
      </c>
      <c r="R383" s="209">
        <f t="shared" si="569"/>
        <v>0</v>
      </c>
      <c r="S383" s="209">
        <f t="shared" si="570"/>
        <v>0</v>
      </c>
      <c r="T383" s="209">
        <f t="shared" si="571"/>
        <v>0</v>
      </c>
      <c r="U383" s="209">
        <f t="shared" si="572"/>
        <v>0</v>
      </c>
      <c r="V383" s="209">
        <f t="shared" si="573"/>
        <v>0</v>
      </c>
      <c r="W383" s="209">
        <f t="shared" ca="1" si="574"/>
        <v>0</v>
      </c>
      <c r="X383" s="209">
        <f t="shared" ca="1" si="575"/>
        <v>0</v>
      </c>
      <c r="Y383" s="209">
        <f t="shared" ca="1" si="576"/>
        <v>0</v>
      </c>
      <c r="Z383" s="210" t="str">
        <f t="shared" ca="1" si="493"/>
        <v xml:space="preserve">        </v>
      </c>
      <c r="AA383" s="185"/>
      <c r="AB383" s="185">
        <f t="shared" ca="1" si="494"/>
        <v>0</v>
      </c>
      <c r="AC383" s="185">
        <f t="shared" ca="1" si="495"/>
        <v>0</v>
      </c>
      <c r="AD383" s="185">
        <f t="shared" ca="1" si="538"/>
        <v>0</v>
      </c>
      <c r="AE383" s="185"/>
      <c r="AF383" s="211"/>
      <c r="AG383" s="211"/>
      <c r="AH383" s="211"/>
      <c r="AI383" s="211"/>
      <c r="AJ383" s="211"/>
      <c r="AK383" s="211"/>
      <c r="AL383" s="211"/>
      <c r="AM383" s="211"/>
      <c r="AN383" s="211"/>
      <c r="AO383" s="211"/>
      <c r="AP383" s="623">
        <f t="shared" si="496"/>
        <v>0</v>
      </c>
      <c r="AQ383" s="211">
        <f t="shared" si="539"/>
        <v>0</v>
      </c>
      <c r="AR383" s="211">
        <f t="shared" si="540"/>
        <v>0</v>
      </c>
      <c r="AS383" s="211"/>
      <c r="AT383" s="211">
        <f t="shared" si="497"/>
        <v>0</v>
      </c>
      <c r="AU383" s="358">
        <f t="shared" si="498"/>
        <v>0</v>
      </c>
      <c r="AV383" s="211">
        <f t="shared" si="499"/>
        <v>0</v>
      </c>
      <c r="AW383" s="211">
        <f t="shared" ca="1" si="500"/>
        <v>0</v>
      </c>
      <c r="AX383" s="211">
        <f t="shared" ca="1" si="577"/>
        <v>0</v>
      </c>
      <c r="AY383" s="211">
        <f t="shared" ca="1" si="501"/>
        <v>0</v>
      </c>
      <c r="AZ383" s="212">
        <f ca="1">IF(AND(AW383,AX383=0,AY383=0)=0,0,IF(AW383&gt;0,'На банк Приват'!$J$1,IF(AX383&gt;0,'На Укрсиб'!$J$1,0)))</f>
        <v>0</v>
      </c>
      <c r="BA383" s="191"/>
      <c r="BB383" s="191">
        <f t="shared" ca="1" si="502"/>
        <v>0</v>
      </c>
      <c r="BC383" s="191">
        <f t="shared" ca="1" si="503"/>
        <v>0</v>
      </c>
      <c r="BD383" s="191">
        <f t="shared" ca="1" si="541"/>
        <v>0</v>
      </c>
      <c r="BE383" s="191"/>
      <c r="BF383" s="213"/>
      <c r="BG383" s="213"/>
      <c r="BH383" s="213"/>
      <c r="BI383" s="213"/>
      <c r="BJ383" s="213"/>
      <c r="BK383" s="213"/>
      <c r="BL383" s="213"/>
      <c r="BM383" s="213"/>
      <c r="BN383" s="213"/>
      <c r="BO383" s="213"/>
      <c r="BP383" s="623">
        <f t="shared" si="504"/>
        <v>0</v>
      </c>
      <c r="BQ383" s="213">
        <f t="shared" si="542"/>
        <v>0</v>
      </c>
      <c r="BR383" s="213">
        <f t="shared" si="543"/>
        <v>0</v>
      </c>
      <c r="BS383" s="213"/>
      <c r="BT383" s="213">
        <f t="shared" si="505"/>
        <v>0</v>
      </c>
      <c r="BU383" s="362">
        <f t="shared" si="544"/>
        <v>0</v>
      </c>
      <c r="BV383" s="213">
        <f t="shared" si="506"/>
        <v>0</v>
      </c>
      <c r="BW383" s="213">
        <f t="shared" ca="1" si="507"/>
        <v>0</v>
      </c>
      <c r="BX383" s="213">
        <f t="shared" ca="1" si="545"/>
        <v>0</v>
      </c>
      <c r="BY383" s="213">
        <f t="shared" ca="1" si="508"/>
        <v>0</v>
      </c>
      <c r="BZ383" s="214">
        <f ca="1">IF(AND(BW383,BX383=0)=0,0,IF(BW383&gt;0,'На банк Приват'!$P$1,IF(BX383&gt;0,'На Укрсиб'!$P$1,0)))</f>
        <v>0</v>
      </c>
      <c r="CA383" s="198">
        <v>376</v>
      </c>
      <c r="CB383" s="198">
        <f t="shared" ca="1" si="509"/>
        <v>0</v>
      </c>
      <c r="CC383" s="198">
        <f t="shared" ca="1" si="510"/>
        <v>0</v>
      </c>
      <c r="CD383" s="198">
        <f t="shared" ca="1" si="546"/>
        <v>0</v>
      </c>
      <c r="CE383" s="198"/>
      <c r="CF383" s="215"/>
      <c r="CG383" s="215"/>
      <c r="CH383" s="215"/>
      <c r="CI383" s="215"/>
      <c r="CJ383" s="215"/>
      <c r="CK383" s="215"/>
      <c r="CL383" s="215"/>
      <c r="CM383" s="215">
        <f t="shared" si="583"/>
        <v>0</v>
      </c>
      <c r="CN383" s="215"/>
      <c r="CO383" s="215"/>
      <c r="CP383" s="215">
        <f t="shared" si="511"/>
        <v>0</v>
      </c>
      <c r="CQ383" s="215">
        <f t="shared" si="547"/>
        <v>0</v>
      </c>
      <c r="CR383" s="215">
        <f t="shared" si="548"/>
        <v>0</v>
      </c>
      <c r="CS383" s="215"/>
      <c r="CT383" s="215">
        <f t="shared" si="512"/>
        <v>0</v>
      </c>
      <c r="CU383" s="369">
        <f t="shared" si="513"/>
        <v>0</v>
      </c>
      <c r="CV383" s="215">
        <f t="shared" si="514"/>
        <v>0</v>
      </c>
      <c r="CW383" s="215">
        <f t="shared" ca="1" si="515"/>
        <v>0</v>
      </c>
      <c r="CX383" s="215">
        <f t="shared" ca="1" si="549"/>
        <v>0</v>
      </c>
      <c r="CY383" s="215">
        <f t="shared" ca="1" si="516"/>
        <v>0</v>
      </c>
      <c r="CZ383" s="216">
        <f ca="1">IF(AND(CW383,CX383=0)=0,0,IF(CW383&gt;0,'На банк Приват'!$V$1,IF(CX383&gt;0,'На Укрсиб'!$V$1,0)))</f>
        <v>0</v>
      </c>
      <c r="DA383" s="204"/>
      <c r="DB383" s="204">
        <f t="shared" ca="1" si="517"/>
        <v>0</v>
      </c>
      <c r="DC383" s="204">
        <f t="shared" ca="1" si="518"/>
        <v>0</v>
      </c>
      <c r="DD383" s="204">
        <f t="shared" ca="1" si="550"/>
        <v>0</v>
      </c>
      <c r="DE383" s="204"/>
      <c r="DF383" s="217"/>
      <c r="DG383" s="217"/>
      <c r="DH383" s="217"/>
      <c r="DI383" s="217"/>
      <c r="DJ383" s="217"/>
      <c r="DK383" s="217"/>
      <c r="DL383" s="217"/>
      <c r="DM383" s="217">
        <f t="shared" si="551"/>
        <v>0</v>
      </c>
      <c r="DN383" s="217"/>
      <c r="DO383" s="217"/>
      <c r="DP383" s="763">
        <f t="shared" si="519"/>
        <v>0</v>
      </c>
      <c r="DQ383" s="217">
        <f t="shared" si="552"/>
        <v>0</v>
      </c>
      <c r="DR383" s="217">
        <f t="shared" si="553"/>
        <v>0</v>
      </c>
      <c r="DS383" s="217"/>
      <c r="DT383" s="217">
        <f t="shared" si="520"/>
        <v>0</v>
      </c>
      <c r="DU383" s="366">
        <f t="shared" si="554"/>
        <v>0</v>
      </c>
      <c r="DV383" s="217">
        <f t="shared" si="521"/>
        <v>0</v>
      </c>
      <c r="DW383" s="217">
        <f t="shared" ca="1" si="522"/>
        <v>0</v>
      </c>
      <c r="DX383" s="217">
        <f t="shared" ca="1" si="555"/>
        <v>0</v>
      </c>
      <c r="DY383" s="217">
        <f t="shared" ca="1" si="523"/>
        <v>0</v>
      </c>
      <c r="DZ383" s="218">
        <f ca="1">IF(AND(DW383,DX383=0)=0,0,IF(DW383&gt;0,'На банк Приват'!$AB$1,IF(DX383&gt;0,'На Укрсиб'!$V$1,0)))</f>
        <v>0</v>
      </c>
      <c r="EA383" s="207"/>
      <c r="EB383" s="207">
        <f t="shared" ca="1" si="524"/>
        <v>0</v>
      </c>
      <c r="EC383" s="207">
        <f t="shared" ca="1" si="525"/>
        <v>0</v>
      </c>
      <c r="ED383" s="207">
        <f t="shared" ca="1" si="556"/>
        <v>0</v>
      </c>
      <c r="EE383" s="207"/>
      <c r="EF383" s="219"/>
      <c r="EG383" s="219"/>
      <c r="EH383" s="219"/>
      <c r="EI383" s="219"/>
      <c r="EJ383" s="219"/>
      <c r="EK383" s="219"/>
      <c r="EL383" s="219"/>
      <c r="EM383" s="219">
        <f t="shared" si="526"/>
        <v>0</v>
      </c>
      <c r="EN383" s="219"/>
      <c r="EO383" s="219"/>
      <c r="EP383" s="219">
        <f t="shared" si="527"/>
        <v>0</v>
      </c>
      <c r="EQ383" s="219">
        <f t="shared" si="557"/>
        <v>0</v>
      </c>
      <c r="ER383" s="219">
        <f t="shared" si="558"/>
        <v>0</v>
      </c>
      <c r="ES383" s="219"/>
      <c r="ET383" s="219">
        <f t="shared" si="528"/>
        <v>0</v>
      </c>
      <c r="EU383" s="363">
        <f t="shared" si="559"/>
        <v>0</v>
      </c>
      <c r="EV383" s="219">
        <f t="shared" si="529"/>
        <v>0</v>
      </c>
      <c r="EW383" s="219">
        <f t="shared" ca="1" si="530"/>
        <v>0</v>
      </c>
      <c r="EX383" s="219">
        <f t="shared" ca="1" si="560"/>
        <v>0</v>
      </c>
      <c r="EY383" s="219">
        <f t="shared" ca="1" si="531"/>
        <v>0</v>
      </c>
      <c r="EZ383" s="220">
        <f ca="1">IF(AND(EW383,EX383=0)=0,0,IF(EW383&gt;0,'На банк Приват'!$AH$1,IF(EX383&gt;0,'На Укрсиб'!$AH$1,0)))</f>
        <v>0</v>
      </c>
      <c r="FA383" s="28">
        <f t="shared" ca="1" si="532"/>
        <v>0</v>
      </c>
      <c r="FB383" s="28">
        <f t="shared" ca="1" si="533"/>
        <v>0</v>
      </c>
      <c r="FC383" s="28">
        <f t="shared" ca="1" si="534"/>
        <v>0</v>
      </c>
      <c r="FD383" s="28">
        <f t="shared" ca="1" si="535"/>
        <v>0</v>
      </c>
      <c r="FE383" s="28">
        <f t="shared" ca="1" si="536"/>
        <v>371</v>
      </c>
      <c r="FF383">
        <f t="shared" si="537"/>
        <v>0</v>
      </c>
      <c r="FG383" s="531" t="s">
        <v>231</v>
      </c>
    </row>
    <row r="384" spans="1:163">
      <c r="A384" s="113"/>
      <c r="B384" s="113">
        <f t="shared" ca="1" si="490"/>
        <v>0</v>
      </c>
      <c r="C384" s="113">
        <f t="shared" ca="1" si="491"/>
        <v>0</v>
      </c>
      <c r="D384" s="113">
        <f t="shared" ca="1" si="582"/>
        <v>0</v>
      </c>
      <c r="E384" s="113">
        <f t="shared" si="492"/>
        <v>0</v>
      </c>
      <c r="F384" s="115"/>
      <c r="G384" s="209">
        <f t="shared" si="580"/>
        <v>0</v>
      </c>
      <c r="H384" s="209">
        <f t="shared" si="578"/>
        <v>0</v>
      </c>
      <c r="I384" s="209">
        <f t="shared" si="579"/>
        <v>0</v>
      </c>
      <c r="J384" s="209">
        <f t="shared" si="562"/>
        <v>0</v>
      </c>
      <c r="K384" s="209">
        <f t="shared" si="563"/>
        <v>0</v>
      </c>
      <c r="L384" s="209">
        <f t="shared" si="564"/>
        <v>0</v>
      </c>
      <c r="M384" s="209">
        <f t="shared" si="565"/>
        <v>0</v>
      </c>
      <c r="N384" s="209">
        <f t="shared" si="566"/>
        <v>0</v>
      </c>
      <c r="O384" s="209">
        <f t="shared" si="561"/>
        <v>0</v>
      </c>
      <c r="P384" s="211">
        <f t="shared" si="567"/>
        <v>0</v>
      </c>
      <c r="Q384" s="209">
        <f t="shared" si="568"/>
        <v>0</v>
      </c>
      <c r="R384" s="209">
        <f t="shared" si="569"/>
        <v>0</v>
      </c>
      <c r="S384" s="209">
        <f t="shared" si="570"/>
        <v>0</v>
      </c>
      <c r="T384" s="209">
        <f t="shared" si="571"/>
        <v>0</v>
      </c>
      <c r="U384" s="209">
        <f t="shared" si="572"/>
        <v>0</v>
      </c>
      <c r="V384" s="209">
        <f t="shared" si="573"/>
        <v>0</v>
      </c>
      <c r="W384" s="209">
        <f t="shared" ca="1" si="574"/>
        <v>0</v>
      </c>
      <c r="X384" s="209">
        <f t="shared" ca="1" si="575"/>
        <v>0</v>
      </c>
      <c r="Y384" s="209">
        <f t="shared" ca="1" si="576"/>
        <v>0</v>
      </c>
      <c r="Z384" s="210" t="str">
        <f t="shared" ca="1" si="493"/>
        <v xml:space="preserve">        </v>
      </c>
      <c r="AA384" s="185"/>
      <c r="AB384" s="185">
        <f t="shared" ca="1" si="494"/>
        <v>0</v>
      </c>
      <c r="AC384" s="185">
        <f t="shared" ca="1" si="495"/>
        <v>0</v>
      </c>
      <c r="AD384" s="185">
        <f t="shared" ca="1" si="538"/>
        <v>0</v>
      </c>
      <c r="AE384" s="185"/>
      <c r="AF384" s="211"/>
      <c r="AG384" s="211"/>
      <c r="AH384" s="211"/>
      <c r="AI384" s="211"/>
      <c r="AJ384" s="211"/>
      <c r="AK384" s="211"/>
      <c r="AL384" s="211"/>
      <c r="AM384" s="211"/>
      <c r="AN384" s="211"/>
      <c r="AO384" s="211"/>
      <c r="AP384" s="623">
        <f t="shared" si="496"/>
        <v>0</v>
      </c>
      <c r="AQ384" s="211">
        <f t="shared" si="539"/>
        <v>0</v>
      </c>
      <c r="AR384" s="211">
        <f t="shared" si="540"/>
        <v>0</v>
      </c>
      <c r="AS384" s="211"/>
      <c r="AT384" s="211">
        <f t="shared" si="497"/>
        <v>0</v>
      </c>
      <c r="AU384" s="358">
        <f t="shared" si="498"/>
        <v>0</v>
      </c>
      <c r="AV384" s="211">
        <f t="shared" si="499"/>
        <v>0</v>
      </c>
      <c r="AW384" s="211">
        <f t="shared" ca="1" si="500"/>
        <v>0</v>
      </c>
      <c r="AX384" s="211">
        <f t="shared" ca="1" si="577"/>
        <v>0</v>
      </c>
      <c r="AY384" s="211">
        <f t="shared" ca="1" si="501"/>
        <v>0</v>
      </c>
      <c r="AZ384" s="212">
        <f ca="1">IF(AND(AW384,AX384=0,AY384=0)=0,0,IF(AW384&gt;0,'На банк Приват'!$J$1,IF(AX384&gt;0,'На Укрсиб'!J377,0)))</f>
        <v>0</v>
      </c>
      <c r="BA384" s="191"/>
      <c r="BB384" s="191">
        <f t="shared" ca="1" si="502"/>
        <v>0</v>
      </c>
      <c r="BC384" s="191">
        <f t="shared" ca="1" si="503"/>
        <v>0</v>
      </c>
      <c r="BD384" s="191">
        <f t="shared" ca="1" si="541"/>
        <v>0</v>
      </c>
      <c r="BE384" s="191"/>
      <c r="BF384" s="213"/>
      <c r="BG384" s="213"/>
      <c r="BH384" s="213"/>
      <c r="BI384" s="213"/>
      <c r="BJ384" s="213"/>
      <c r="BK384" s="213"/>
      <c r="BL384" s="213"/>
      <c r="BM384" s="213"/>
      <c r="BN384" s="213"/>
      <c r="BO384" s="213"/>
      <c r="BP384" s="623">
        <f t="shared" si="504"/>
        <v>0</v>
      </c>
      <c r="BQ384" s="213">
        <f t="shared" si="542"/>
        <v>0</v>
      </c>
      <c r="BR384" s="213">
        <f t="shared" si="543"/>
        <v>0</v>
      </c>
      <c r="BS384" s="213"/>
      <c r="BT384" s="213">
        <f t="shared" si="505"/>
        <v>0</v>
      </c>
      <c r="BU384" s="362">
        <f t="shared" si="544"/>
        <v>0</v>
      </c>
      <c r="BV384" s="213">
        <f t="shared" si="506"/>
        <v>0</v>
      </c>
      <c r="BW384" s="213">
        <f t="shared" ca="1" si="507"/>
        <v>0</v>
      </c>
      <c r="BX384" s="213">
        <f t="shared" ca="1" si="545"/>
        <v>0</v>
      </c>
      <c r="BY384" s="213">
        <f t="shared" ca="1" si="508"/>
        <v>0</v>
      </c>
      <c r="BZ384" s="214">
        <f ca="1">IF(AND(BW384,BX384=0)=0,0,IF(BW384&gt;0,'На банк Приват'!$P$1,IF(BX384&gt;0,'На Укрсиб'!$P$1,0)))</f>
        <v>0</v>
      </c>
      <c r="CA384" s="198">
        <v>377</v>
      </c>
      <c r="CB384" s="198">
        <f t="shared" ca="1" si="509"/>
        <v>0</v>
      </c>
      <c r="CC384" s="198">
        <f t="shared" ca="1" si="510"/>
        <v>0</v>
      </c>
      <c r="CD384" s="198">
        <f t="shared" ca="1" si="546"/>
        <v>0</v>
      </c>
      <c r="CE384" s="198"/>
      <c r="CF384" s="215"/>
      <c r="CG384" s="215"/>
      <c r="CH384" s="215"/>
      <c r="CI384" s="215"/>
      <c r="CJ384" s="215"/>
      <c r="CK384" s="215"/>
      <c r="CL384" s="215"/>
      <c r="CM384" s="215">
        <f t="shared" si="583"/>
        <v>0</v>
      </c>
      <c r="CN384" s="215"/>
      <c r="CO384" s="215"/>
      <c r="CP384" s="215">
        <f t="shared" si="511"/>
        <v>0</v>
      </c>
      <c r="CQ384" s="215">
        <f t="shared" si="547"/>
        <v>0</v>
      </c>
      <c r="CR384" s="215">
        <f t="shared" si="548"/>
        <v>0</v>
      </c>
      <c r="CS384" s="215"/>
      <c r="CT384" s="215">
        <f t="shared" si="512"/>
        <v>0</v>
      </c>
      <c r="CU384" s="369">
        <f t="shared" si="513"/>
        <v>0</v>
      </c>
      <c r="CV384" s="215">
        <f t="shared" si="514"/>
        <v>0</v>
      </c>
      <c r="CW384" s="215">
        <f t="shared" ca="1" si="515"/>
        <v>0</v>
      </c>
      <c r="CX384" s="215">
        <f t="shared" ca="1" si="549"/>
        <v>0</v>
      </c>
      <c r="CY384" s="215">
        <f t="shared" ca="1" si="516"/>
        <v>0</v>
      </c>
      <c r="CZ384" s="216">
        <f ca="1">IF(AND(CW384,CX384=0)=0,0,IF(CW384&gt;0,'На банк Приват'!$V$1,IF(CX384&gt;0,'На Укрсиб'!$V$1,0)))</f>
        <v>0</v>
      </c>
      <c r="DA384" s="204"/>
      <c r="DB384" s="204">
        <f t="shared" ca="1" si="517"/>
        <v>0</v>
      </c>
      <c r="DC384" s="204">
        <f t="shared" ca="1" si="518"/>
        <v>0</v>
      </c>
      <c r="DD384" s="204">
        <f t="shared" ca="1" si="550"/>
        <v>0</v>
      </c>
      <c r="DE384" s="204"/>
      <c r="DF384" s="217"/>
      <c r="DG384" s="217"/>
      <c r="DH384" s="217"/>
      <c r="DI384" s="217"/>
      <c r="DJ384" s="217"/>
      <c r="DK384" s="217"/>
      <c r="DL384" s="217"/>
      <c r="DM384" s="217">
        <f t="shared" si="551"/>
        <v>0</v>
      </c>
      <c r="DN384" s="217"/>
      <c r="DO384" s="217"/>
      <c r="DP384" s="763">
        <f t="shared" si="519"/>
        <v>0</v>
      </c>
      <c r="DQ384" s="217">
        <f t="shared" si="552"/>
        <v>0</v>
      </c>
      <c r="DR384" s="217">
        <f t="shared" si="553"/>
        <v>0</v>
      </c>
      <c r="DS384" s="217"/>
      <c r="DT384" s="217">
        <f t="shared" si="520"/>
        <v>0</v>
      </c>
      <c r="DU384" s="366">
        <f t="shared" si="554"/>
        <v>0</v>
      </c>
      <c r="DV384" s="217">
        <f t="shared" si="521"/>
        <v>0</v>
      </c>
      <c r="DW384" s="217">
        <f t="shared" ca="1" si="522"/>
        <v>0</v>
      </c>
      <c r="DX384" s="217">
        <f t="shared" ca="1" si="555"/>
        <v>0</v>
      </c>
      <c r="DY384" s="217">
        <f t="shared" ca="1" si="523"/>
        <v>0</v>
      </c>
      <c r="DZ384" s="218">
        <f ca="1">IF(AND(DW384,DX384=0)=0,0,IF(DW384&gt;0,'На банк Приват'!$AB$1,IF(DX384&gt;0,'На Укрсиб'!$V$1,0)))</f>
        <v>0</v>
      </c>
      <c r="EA384" s="207"/>
      <c r="EB384" s="207">
        <f t="shared" ca="1" si="524"/>
        <v>0</v>
      </c>
      <c r="EC384" s="207">
        <f t="shared" ca="1" si="525"/>
        <v>0</v>
      </c>
      <c r="ED384" s="207">
        <f t="shared" ca="1" si="556"/>
        <v>0</v>
      </c>
      <c r="EE384" s="207"/>
      <c r="EF384" s="219"/>
      <c r="EG384" s="219"/>
      <c r="EH384" s="219"/>
      <c r="EI384" s="219"/>
      <c r="EJ384" s="219"/>
      <c r="EK384" s="219"/>
      <c r="EL384" s="219"/>
      <c r="EM384" s="219">
        <f t="shared" si="526"/>
        <v>0</v>
      </c>
      <c r="EN384" s="219"/>
      <c r="EO384" s="219"/>
      <c r="EP384" s="219">
        <f t="shared" si="527"/>
        <v>0</v>
      </c>
      <c r="EQ384" s="219">
        <f t="shared" si="557"/>
        <v>0</v>
      </c>
      <c r="ER384" s="219">
        <f t="shared" si="558"/>
        <v>0</v>
      </c>
      <c r="ES384" s="219"/>
      <c r="ET384" s="219">
        <f t="shared" si="528"/>
        <v>0</v>
      </c>
      <c r="EU384" s="363">
        <f t="shared" si="559"/>
        <v>0</v>
      </c>
      <c r="EV384" s="219">
        <f t="shared" si="529"/>
        <v>0</v>
      </c>
      <c r="EW384" s="219">
        <f t="shared" ca="1" si="530"/>
        <v>0</v>
      </c>
      <c r="EX384" s="219">
        <f t="shared" ca="1" si="560"/>
        <v>0</v>
      </c>
      <c r="EY384" s="219">
        <f t="shared" ca="1" si="531"/>
        <v>0</v>
      </c>
      <c r="EZ384" s="220">
        <f ca="1">IF(AND(EW384,EX384=0)=0,0,IF(EW384&gt;0,'На банк Приват'!$AH$1,IF(EX384&gt;0,'На Укрсиб'!$AH$1,0)))</f>
        <v>0</v>
      </c>
      <c r="FA384" s="28">
        <f t="shared" ca="1" si="532"/>
        <v>0</v>
      </c>
      <c r="FB384" s="28">
        <f t="shared" ca="1" si="533"/>
        <v>0</v>
      </c>
      <c r="FC384" s="28">
        <f t="shared" ca="1" si="534"/>
        <v>0</v>
      </c>
      <c r="FD384" s="28">
        <f t="shared" ca="1" si="535"/>
        <v>0</v>
      </c>
      <c r="FE384" s="28">
        <f t="shared" ca="1" si="536"/>
        <v>372</v>
      </c>
      <c r="FF384">
        <f t="shared" si="537"/>
        <v>0</v>
      </c>
      <c r="FG384" s="531"/>
    </row>
    <row r="385" spans="1:163">
      <c r="A385" s="113"/>
      <c r="B385" s="113">
        <f t="shared" ca="1" si="490"/>
        <v>0</v>
      </c>
      <c r="C385" s="113">
        <f t="shared" ca="1" si="491"/>
        <v>0</v>
      </c>
      <c r="D385" s="113">
        <f t="shared" ca="1" si="582"/>
        <v>0</v>
      </c>
      <c r="E385" s="113">
        <f t="shared" si="492"/>
        <v>0</v>
      </c>
      <c r="F385" s="115"/>
      <c r="G385" s="209">
        <f t="shared" si="580"/>
        <v>0</v>
      </c>
      <c r="H385" s="209">
        <f t="shared" si="578"/>
        <v>0</v>
      </c>
      <c r="I385" s="209">
        <f t="shared" si="579"/>
        <v>0</v>
      </c>
      <c r="J385" s="209">
        <f t="shared" si="562"/>
        <v>0</v>
      </c>
      <c r="K385" s="209">
        <f t="shared" si="563"/>
        <v>0</v>
      </c>
      <c r="L385" s="209">
        <f t="shared" si="564"/>
        <v>0</v>
      </c>
      <c r="M385" s="209">
        <f t="shared" si="565"/>
        <v>0</v>
      </c>
      <c r="N385" s="209">
        <f t="shared" si="566"/>
        <v>0</v>
      </c>
      <c r="O385" s="209">
        <f t="shared" si="561"/>
        <v>0</v>
      </c>
      <c r="P385" s="211">
        <f t="shared" si="567"/>
        <v>0</v>
      </c>
      <c r="Q385" s="209">
        <f t="shared" si="568"/>
        <v>0</v>
      </c>
      <c r="R385" s="209">
        <f t="shared" si="569"/>
        <v>0</v>
      </c>
      <c r="S385" s="209">
        <f t="shared" si="570"/>
        <v>0</v>
      </c>
      <c r="T385" s="209">
        <f t="shared" si="571"/>
        <v>0</v>
      </c>
      <c r="U385" s="209">
        <f t="shared" si="572"/>
        <v>0</v>
      </c>
      <c r="V385" s="209">
        <f t="shared" si="573"/>
        <v>0</v>
      </c>
      <c r="W385" s="209">
        <f t="shared" ca="1" si="574"/>
        <v>0</v>
      </c>
      <c r="X385" s="209">
        <f t="shared" ca="1" si="575"/>
        <v>0</v>
      </c>
      <c r="Y385" s="209">
        <f t="shared" ca="1" si="576"/>
        <v>0</v>
      </c>
      <c r="Z385" s="210" t="str">
        <f t="shared" ca="1" si="493"/>
        <v xml:space="preserve">        </v>
      </c>
      <c r="AA385" s="185"/>
      <c r="AB385" s="185">
        <f t="shared" ca="1" si="494"/>
        <v>0</v>
      </c>
      <c r="AC385" s="185">
        <f t="shared" ca="1" si="495"/>
        <v>0</v>
      </c>
      <c r="AD385" s="185">
        <f t="shared" ca="1" si="538"/>
        <v>0</v>
      </c>
      <c r="AE385" s="185"/>
      <c r="AF385" s="211"/>
      <c r="AG385" s="211"/>
      <c r="AH385" s="211"/>
      <c r="AI385" s="211"/>
      <c r="AJ385" s="211"/>
      <c r="AK385" s="211"/>
      <c r="AL385" s="211"/>
      <c r="AM385" s="211"/>
      <c r="AN385" s="211"/>
      <c r="AO385" s="211"/>
      <c r="AP385" s="623">
        <f t="shared" si="496"/>
        <v>0</v>
      </c>
      <c r="AQ385" s="211">
        <f t="shared" si="539"/>
        <v>0</v>
      </c>
      <c r="AR385" s="211">
        <f t="shared" si="540"/>
        <v>0</v>
      </c>
      <c r="AS385" s="211"/>
      <c r="AT385" s="211">
        <f t="shared" si="497"/>
        <v>0</v>
      </c>
      <c r="AU385" s="358">
        <f t="shared" si="498"/>
        <v>0</v>
      </c>
      <c r="AV385" s="211">
        <f t="shared" si="499"/>
        <v>0</v>
      </c>
      <c r="AW385" s="211">
        <f t="shared" ca="1" si="500"/>
        <v>0</v>
      </c>
      <c r="AX385" s="211">
        <f t="shared" ca="1" si="577"/>
        <v>0</v>
      </c>
      <c r="AY385" s="211">
        <f t="shared" ca="1" si="501"/>
        <v>0</v>
      </c>
      <c r="AZ385" s="212">
        <f ca="1">IF(AND(AW385,AX385=0,AY385=0)=0,0,IF(AW385&gt;0,'На банк Приват'!$J$1,IF(AX385&gt;0,'На Укрсиб'!$J$1,0)))</f>
        <v>0</v>
      </c>
      <c r="BA385" s="191"/>
      <c r="BB385" s="191">
        <f t="shared" ca="1" si="502"/>
        <v>0</v>
      </c>
      <c r="BC385" s="191">
        <f t="shared" ca="1" si="503"/>
        <v>0</v>
      </c>
      <c r="BD385" s="191">
        <f t="shared" ca="1" si="541"/>
        <v>0</v>
      </c>
      <c r="BE385" s="191"/>
      <c r="BF385" s="213"/>
      <c r="BG385" s="213"/>
      <c r="BH385" s="213"/>
      <c r="BI385" s="213"/>
      <c r="BJ385" s="213"/>
      <c r="BK385" s="213"/>
      <c r="BL385" s="213"/>
      <c r="BM385" s="213"/>
      <c r="BN385" s="213"/>
      <c r="BO385" s="213"/>
      <c r="BP385" s="623">
        <f t="shared" si="504"/>
        <v>0</v>
      </c>
      <c r="BQ385" s="213">
        <f t="shared" si="542"/>
        <v>0</v>
      </c>
      <c r="BR385" s="213">
        <f t="shared" si="543"/>
        <v>0</v>
      </c>
      <c r="BS385" s="213"/>
      <c r="BT385" s="213">
        <f t="shared" si="505"/>
        <v>0</v>
      </c>
      <c r="BU385" s="362">
        <f t="shared" si="544"/>
        <v>0</v>
      </c>
      <c r="BV385" s="213">
        <f t="shared" si="506"/>
        <v>0</v>
      </c>
      <c r="BW385" s="213">
        <f t="shared" ca="1" si="507"/>
        <v>0</v>
      </c>
      <c r="BX385" s="213">
        <f t="shared" ca="1" si="545"/>
        <v>0</v>
      </c>
      <c r="BY385" s="213">
        <f t="shared" ca="1" si="508"/>
        <v>0</v>
      </c>
      <c r="BZ385" s="214">
        <f ca="1">IF(AND(BW385,BX385=0)=0,0,IF(BW385&gt;0,'На банк Приват'!$P$1,IF(BX385&gt;0,'На Укрсиб'!$P$1,0)))</f>
        <v>0</v>
      </c>
      <c r="CA385" s="198">
        <v>378</v>
      </c>
      <c r="CB385" s="198">
        <f t="shared" ca="1" si="509"/>
        <v>0</v>
      </c>
      <c r="CC385" s="198">
        <f t="shared" ca="1" si="510"/>
        <v>0</v>
      </c>
      <c r="CD385" s="198">
        <f t="shared" ca="1" si="546"/>
        <v>0</v>
      </c>
      <c r="CE385" s="198"/>
      <c r="CF385" s="215"/>
      <c r="CG385" s="215"/>
      <c r="CH385" s="215"/>
      <c r="CI385" s="215"/>
      <c r="CJ385" s="215"/>
      <c r="CK385" s="215"/>
      <c r="CL385" s="215"/>
      <c r="CM385" s="215">
        <f t="shared" si="583"/>
        <v>0</v>
      </c>
      <c r="CN385" s="215"/>
      <c r="CO385" s="215"/>
      <c r="CP385" s="215">
        <f t="shared" si="511"/>
        <v>0</v>
      </c>
      <c r="CQ385" s="215">
        <f t="shared" si="547"/>
        <v>0</v>
      </c>
      <c r="CR385" s="215">
        <f t="shared" si="548"/>
        <v>0</v>
      </c>
      <c r="CS385" s="215"/>
      <c r="CT385" s="215">
        <f t="shared" si="512"/>
        <v>0</v>
      </c>
      <c r="CU385" s="369">
        <f t="shared" si="513"/>
        <v>0</v>
      </c>
      <c r="CV385" s="215">
        <f t="shared" si="514"/>
        <v>0</v>
      </c>
      <c r="CW385" s="215">
        <f t="shared" ca="1" si="515"/>
        <v>0</v>
      </c>
      <c r="CX385" s="215">
        <f t="shared" ca="1" si="549"/>
        <v>0</v>
      </c>
      <c r="CY385" s="215">
        <f t="shared" ca="1" si="516"/>
        <v>0</v>
      </c>
      <c r="CZ385" s="216">
        <f ca="1">IF(AND(CW385,CX385=0)=0,0,IF(CW385&gt;0,'На банк Приват'!$V$1,IF(CX385&gt;0,'На Укрсиб'!$V$1,0)))</f>
        <v>0</v>
      </c>
      <c r="DA385" s="204"/>
      <c r="DB385" s="204">
        <f t="shared" ca="1" si="517"/>
        <v>0</v>
      </c>
      <c r="DC385" s="204">
        <f t="shared" ca="1" si="518"/>
        <v>0</v>
      </c>
      <c r="DD385" s="204">
        <f t="shared" ca="1" si="550"/>
        <v>0</v>
      </c>
      <c r="DE385" s="204"/>
      <c r="DF385" s="217"/>
      <c r="DG385" s="217"/>
      <c r="DH385" s="217"/>
      <c r="DI385" s="217"/>
      <c r="DJ385" s="217"/>
      <c r="DK385" s="217"/>
      <c r="DL385" s="217"/>
      <c r="DM385" s="217">
        <f t="shared" si="551"/>
        <v>0</v>
      </c>
      <c r="DN385" s="217"/>
      <c r="DO385" s="217"/>
      <c r="DP385" s="763">
        <f t="shared" si="519"/>
        <v>0</v>
      </c>
      <c r="DQ385" s="217">
        <f t="shared" si="552"/>
        <v>0</v>
      </c>
      <c r="DR385" s="217">
        <f t="shared" si="553"/>
        <v>0</v>
      </c>
      <c r="DS385" s="217"/>
      <c r="DT385" s="217">
        <f t="shared" si="520"/>
        <v>0</v>
      </c>
      <c r="DU385" s="366">
        <f t="shared" si="554"/>
        <v>0</v>
      </c>
      <c r="DV385" s="217">
        <f t="shared" si="521"/>
        <v>0</v>
      </c>
      <c r="DW385" s="217">
        <f t="shared" ca="1" si="522"/>
        <v>0</v>
      </c>
      <c r="DX385" s="217">
        <f t="shared" ca="1" si="555"/>
        <v>0</v>
      </c>
      <c r="DY385" s="217">
        <f t="shared" ca="1" si="523"/>
        <v>0</v>
      </c>
      <c r="DZ385" s="218">
        <f ca="1">IF(AND(DW385,DX385=0)=0,0,IF(DW385&gt;0,'На банк Приват'!$AB$1,IF(DX385&gt;0,'На Укрсиб'!$V$1,0)))</f>
        <v>0</v>
      </c>
      <c r="EA385" s="207"/>
      <c r="EB385" s="207">
        <f t="shared" ca="1" si="524"/>
        <v>0</v>
      </c>
      <c r="EC385" s="207">
        <f t="shared" ca="1" si="525"/>
        <v>0</v>
      </c>
      <c r="ED385" s="207">
        <f t="shared" ca="1" si="556"/>
        <v>0</v>
      </c>
      <c r="EE385" s="207"/>
      <c r="EF385" s="219"/>
      <c r="EG385" s="219"/>
      <c r="EH385" s="219"/>
      <c r="EI385" s="219"/>
      <c r="EJ385" s="219"/>
      <c r="EK385" s="219"/>
      <c r="EL385" s="219"/>
      <c r="EM385" s="219">
        <f t="shared" si="526"/>
        <v>0</v>
      </c>
      <c r="EN385" s="219"/>
      <c r="EO385" s="219"/>
      <c r="EP385" s="219">
        <f t="shared" si="527"/>
        <v>0</v>
      </c>
      <c r="EQ385" s="219">
        <f t="shared" si="557"/>
        <v>0</v>
      </c>
      <c r="ER385" s="219">
        <f t="shared" si="558"/>
        <v>0</v>
      </c>
      <c r="ES385" s="219"/>
      <c r="ET385" s="219">
        <f t="shared" si="528"/>
        <v>0</v>
      </c>
      <c r="EU385" s="363">
        <f t="shared" si="559"/>
        <v>0</v>
      </c>
      <c r="EV385" s="219">
        <f t="shared" si="529"/>
        <v>0</v>
      </c>
      <c r="EW385" s="219">
        <f t="shared" ca="1" si="530"/>
        <v>0</v>
      </c>
      <c r="EX385" s="219">
        <f t="shared" ca="1" si="560"/>
        <v>0</v>
      </c>
      <c r="EY385" s="219">
        <f t="shared" ca="1" si="531"/>
        <v>0</v>
      </c>
      <c r="EZ385" s="220">
        <f ca="1">IF(AND(EW385,EX385=0)=0,0,IF(EW385&gt;0,'На банк Приват'!$AH$1,IF(EX385&gt;0,'На Укрсиб'!$AH$1,0)))</f>
        <v>0</v>
      </c>
      <c r="FA385" s="28">
        <f t="shared" ca="1" si="532"/>
        <v>0</v>
      </c>
      <c r="FB385" s="28">
        <f t="shared" ca="1" si="533"/>
        <v>0</v>
      </c>
      <c r="FC385" s="28">
        <f t="shared" ca="1" si="534"/>
        <v>0</v>
      </c>
      <c r="FD385" s="28">
        <f t="shared" ca="1" si="535"/>
        <v>0</v>
      </c>
      <c r="FE385" s="28">
        <f t="shared" ca="1" si="536"/>
        <v>373</v>
      </c>
      <c r="FF385">
        <f t="shared" si="537"/>
        <v>0</v>
      </c>
      <c r="FG385" s="531" t="s">
        <v>234</v>
      </c>
    </row>
    <row r="386" spans="1:163">
      <c r="A386" s="113"/>
      <c r="B386" s="113">
        <f t="shared" ca="1" si="490"/>
        <v>0</v>
      </c>
      <c r="C386" s="113">
        <f t="shared" ca="1" si="491"/>
        <v>0</v>
      </c>
      <c r="D386" s="113">
        <f t="shared" ca="1" si="582"/>
        <v>0</v>
      </c>
      <c r="E386" s="113">
        <f t="shared" si="492"/>
        <v>0</v>
      </c>
      <c r="F386" s="115"/>
      <c r="G386" s="209">
        <f t="shared" si="580"/>
        <v>0</v>
      </c>
      <c r="H386" s="209">
        <f t="shared" si="578"/>
        <v>0</v>
      </c>
      <c r="I386" s="209">
        <f t="shared" si="579"/>
        <v>0</v>
      </c>
      <c r="J386" s="209">
        <f t="shared" si="562"/>
        <v>0</v>
      </c>
      <c r="K386" s="209">
        <f t="shared" si="563"/>
        <v>0</v>
      </c>
      <c r="L386" s="209">
        <f t="shared" si="564"/>
        <v>0</v>
      </c>
      <c r="M386" s="209">
        <f t="shared" si="565"/>
        <v>0</v>
      </c>
      <c r="N386" s="209">
        <f t="shared" si="566"/>
        <v>0</v>
      </c>
      <c r="O386" s="209">
        <f t="shared" si="561"/>
        <v>0</v>
      </c>
      <c r="P386" s="211">
        <f t="shared" si="567"/>
        <v>0</v>
      </c>
      <c r="Q386" s="209">
        <f t="shared" si="568"/>
        <v>0</v>
      </c>
      <c r="R386" s="209">
        <f t="shared" si="569"/>
        <v>0</v>
      </c>
      <c r="S386" s="209">
        <f t="shared" si="570"/>
        <v>0</v>
      </c>
      <c r="T386" s="209">
        <f t="shared" si="571"/>
        <v>0</v>
      </c>
      <c r="U386" s="209">
        <f t="shared" si="572"/>
        <v>0</v>
      </c>
      <c r="V386" s="209">
        <f t="shared" si="573"/>
        <v>0</v>
      </c>
      <c r="W386" s="209">
        <f t="shared" ca="1" si="574"/>
        <v>0</v>
      </c>
      <c r="X386" s="209">
        <f t="shared" ca="1" si="575"/>
        <v>0</v>
      </c>
      <c r="Y386" s="209">
        <f t="shared" ca="1" si="576"/>
        <v>0</v>
      </c>
      <c r="Z386" s="210" t="str">
        <f t="shared" ca="1" si="493"/>
        <v xml:space="preserve">        </v>
      </c>
      <c r="AA386" s="185"/>
      <c r="AB386" s="185">
        <f t="shared" ca="1" si="494"/>
        <v>0</v>
      </c>
      <c r="AC386" s="185">
        <f t="shared" ca="1" si="495"/>
        <v>0</v>
      </c>
      <c r="AD386" s="185">
        <f t="shared" ca="1" si="538"/>
        <v>0</v>
      </c>
      <c r="AE386" s="185"/>
      <c r="AF386" s="211"/>
      <c r="AG386" s="211"/>
      <c r="AH386" s="211"/>
      <c r="AI386" s="211"/>
      <c r="AJ386" s="211"/>
      <c r="AK386" s="211"/>
      <c r="AL386" s="211"/>
      <c r="AM386" s="211"/>
      <c r="AN386" s="211"/>
      <c r="AO386" s="211"/>
      <c r="AP386" s="623">
        <f t="shared" si="496"/>
        <v>0</v>
      </c>
      <c r="AQ386" s="211">
        <f t="shared" si="539"/>
        <v>0</v>
      </c>
      <c r="AR386" s="211">
        <f t="shared" si="540"/>
        <v>0</v>
      </c>
      <c r="AS386" s="211"/>
      <c r="AT386" s="211">
        <f t="shared" si="497"/>
        <v>0</v>
      </c>
      <c r="AU386" s="358">
        <f t="shared" si="498"/>
        <v>0</v>
      </c>
      <c r="AV386" s="211">
        <f t="shared" si="499"/>
        <v>0</v>
      </c>
      <c r="AW386" s="211">
        <f t="shared" ca="1" si="500"/>
        <v>0</v>
      </c>
      <c r="AX386" s="211">
        <f t="shared" ca="1" si="577"/>
        <v>0</v>
      </c>
      <c r="AY386" s="211">
        <f t="shared" ca="1" si="501"/>
        <v>0</v>
      </c>
      <c r="AZ386" s="212">
        <f ca="1">IF(AND(AW386,AX386=0,AY386=0)=0,0,IF(AW386&gt;0,'На банк Приват'!$J$1,IF(AX386&gt;0,'На Укрсиб'!$J$1,0)))</f>
        <v>0</v>
      </c>
      <c r="BA386" s="191"/>
      <c r="BB386" s="191">
        <f t="shared" ca="1" si="502"/>
        <v>0</v>
      </c>
      <c r="BC386" s="191">
        <f t="shared" ca="1" si="503"/>
        <v>0</v>
      </c>
      <c r="BD386" s="191">
        <f t="shared" ca="1" si="541"/>
        <v>0</v>
      </c>
      <c r="BE386" s="191"/>
      <c r="BF386" s="213"/>
      <c r="BG386" s="213"/>
      <c r="BH386" s="213"/>
      <c r="BI386" s="213"/>
      <c r="BJ386" s="213"/>
      <c r="BK386" s="213"/>
      <c r="BL386" s="213"/>
      <c r="BM386" s="213"/>
      <c r="BN386" s="213"/>
      <c r="BO386" s="213"/>
      <c r="BP386" s="623">
        <f t="shared" si="504"/>
        <v>0</v>
      </c>
      <c r="BQ386" s="213">
        <f t="shared" si="542"/>
        <v>0</v>
      </c>
      <c r="BR386" s="213">
        <f t="shared" si="543"/>
        <v>0</v>
      </c>
      <c r="BS386" s="213"/>
      <c r="BT386" s="213">
        <f t="shared" si="505"/>
        <v>0</v>
      </c>
      <c r="BU386" s="362">
        <f t="shared" si="544"/>
        <v>0</v>
      </c>
      <c r="BV386" s="213">
        <f t="shared" si="506"/>
        <v>0</v>
      </c>
      <c r="BW386" s="213">
        <f t="shared" ca="1" si="507"/>
        <v>0</v>
      </c>
      <c r="BX386" s="213">
        <f t="shared" ca="1" si="545"/>
        <v>0</v>
      </c>
      <c r="BY386" s="213">
        <f t="shared" ca="1" si="508"/>
        <v>0</v>
      </c>
      <c r="BZ386" s="214">
        <f ca="1">IF(AND(BW386,BX386=0)=0,0,IF(BW386&gt;0,'На банк Приват'!$P$1,IF(BX386&gt;0,'На Укрсиб'!$P$1,0)))</f>
        <v>0</v>
      </c>
      <c r="CA386" s="198">
        <v>379</v>
      </c>
      <c r="CB386" s="198">
        <f t="shared" ca="1" si="509"/>
        <v>0</v>
      </c>
      <c r="CC386" s="198">
        <f t="shared" ca="1" si="510"/>
        <v>0</v>
      </c>
      <c r="CD386" s="198">
        <f t="shared" ca="1" si="546"/>
        <v>0</v>
      </c>
      <c r="CE386" s="198"/>
      <c r="CF386" s="215"/>
      <c r="CG386" s="215"/>
      <c r="CH386" s="215"/>
      <c r="CI386" s="215"/>
      <c r="CJ386" s="215"/>
      <c r="CK386" s="215"/>
      <c r="CL386" s="215"/>
      <c r="CM386" s="215">
        <f t="shared" si="583"/>
        <v>0</v>
      </c>
      <c r="CN386" s="215"/>
      <c r="CO386" s="215"/>
      <c r="CP386" s="215">
        <f t="shared" si="511"/>
        <v>0</v>
      </c>
      <c r="CQ386" s="215">
        <f t="shared" si="547"/>
        <v>0</v>
      </c>
      <c r="CR386" s="215">
        <f t="shared" si="548"/>
        <v>0</v>
      </c>
      <c r="CS386" s="215"/>
      <c r="CT386" s="215">
        <f t="shared" si="512"/>
        <v>0</v>
      </c>
      <c r="CU386" s="369">
        <f t="shared" si="513"/>
        <v>0</v>
      </c>
      <c r="CV386" s="215">
        <f t="shared" si="514"/>
        <v>0</v>
      </c>
      <c r="CW386" s="215">
        <f t="shared" ca="1" si="515"/>
        <v>0</v>
      </c>
      <c r="CX386" s="215">
        <f t="shared" ca="1" si="549"/>
        <v>0</v>
      </c>
      <c r="CY386" s="215">
        <f t="shared" ca="1" si="516"/>
        <v>0</v>
      </c>
      <c r="CZ386" s="216">
        <f ca="1">IF(AND(CW386,CX386=0)=0,0,IF(CW386&gt;0,'На банк Приват'!$V$1,IF(CX386&gt;0,'На Укрсиб'!$V$1,0)))</f>
        <v>0</v>
      </c>
      <c r="DA386" s="204"/>
      <c r="DB386" s="204">
        <f t="shared" ca="1" si="517"/>
        <v>0</v>
      </c>
      <c r="DC386" s="204">
        <f t="shared" ca="1" si="518"/>
        <v>0</v>
      </c>
      <c r="DD386" s="204">
        <f t="shared" ca="1" si="550"/>
        <v>0</v>
      </c>
      <c r="DE386" s="204"/>
      <c r="DF386" s="217"/>
      <c r="DG386" s="217"/>
      <c r="DH386" s="217"/>
      <c r="DI386" s="217"/>
      <c r="DJ386" s="217"/>
      <c r="DK386" s="217"/>
      <c r="DL386" s="217"/>
      <c r="DM386" s="217"/>
      <c r="DN386" s="217"/>
      <c r="DO386" s="217"/>
      <c r="DP386" s="763">
        <f t="shared" si="519"/>
        <v>0</v>
      </c>
      <c r="DQ386" s="217">
        <f t="shared" si="552"/>
        <v>0</v>
      </c>
      <c r="DR386" s="217">
        <f t="shared" si="553"/>
        <v>0</v>
      </c>
      <c r="DS386" s="217"/>
      <c r="DT386" s="217">
        <f t="shared" si="520"/>
        <v>0</v>
      </c>
      <c r="DU386" s="366">
        <f t="shared" si="554"/>
        <v>0</v>
      </c>
      <c r="DV386" s="217">
        <f t="shared" si="521"/>
        <v>0</v>
      </c>
      <c r="DW386" s="217">
        <f t="shared" ca="1" si="522"/>
        <v>0</v>
      </c>
      <c r="DX386" s="217">
        <f t="shared" ca="1" si="555"/>
        <v>0</v>
      </c>
      <c r="DY386" s="217">
        <f t="shared" ca="1" si="523"/>
        <v>0</v>
      </c>
      <c r="DZ386" s="218">
        <f ca="1">IF(AND(DW386,DX386=0)=0,0,IF(DW386&gt;0,'На банк Приват'!$AB$1,IF(DX386&gt;0,'На Укрсиб'!$V$1,0)))</f>
        <v>0</v>
      </c>
      <c r="EA386" s="207"/>
      <c r="EB386" s="207">
        <f t="shared" ca="1" si="524"/>
        <v>0</v>
      </c>
      <c r="EC386" s="207">
        <f t="shared" ca="1" si="525"/>
        <v>0</v>
      </c>
      <c r="ED386" s="207">
        <f t="shared" ca="1" si="556"/>
        <v>0</v>
      </c>
      <c r="EE386" s="207"/>
      <c r="EF386" s="219"/>
      <c r="EG386" s="219"/>
      <c r="EH386" s="219"/>
      <c r="EI386" s="219"/>
      <c r="EJ386" s="219"/>
      <c r="EK386" s="219"/>
      <c r="EL386" s="219"/>
      <c r="EM386" s="219">
        <f t="shared" si="526"/>
        <v>0</v>
      </c>
      <c r="EN386" s="219"/>
      <c r="EO386" s="219"/>
      <c r="EP386" s="219">
        <f t="shared" si="527"/>
        <v>0</v>
      </c>
      <c r="EQ386" s="219">
        <f t="shared" si="557"/>
        <v>0</v>
      </c>
      <c r="ER386" s="219">
        <f t="shared" si="558"/>
        <v>0</v>
      </c>
      <c r="ES386" s="219"/>
      <c r="ET386" s="219">
        <f t="shared" si="528"/>
        <v>0</v>
      </c>
      <c r="EU386" s="363">
        <f t="shared" si="559"/>
        <v>0</v>
      </c>
      <c r="EV386" s="219">
        <f t="shared" si="529"/>
        <v>0</v>
      </c>
      <c r="EW386" s="219">
        <f t="shared" ca="1" si="530"/>
        <v>0</v>
      </c>
      <c r="EX386" s="219">
        <f t="shared" ca="1" si="560"/>
        <v>0</v>
      </c>
      <c r="EY386" s="219">
        <f t="shared" ca="1" si="531"/>
        <v>0</v>
      </c>
      <c r="EZ386" s="220">
        <f ca="1">IF(AND(EW386,EX386=0)=0,0,IF(EW386&gt;0,'На банк Приват'!$AH$1,IF(EX386&gt;0,'На Укрсиб'!$AH$1,0)))</f>
        <v>0</v>
      </c>
      <c r="FA386" s="28">
        <f t="shared" ca="1" si="532"/>
        <v>0</v>
      </c>
      <c r="FB386" s="28">
        <f t="shared" ca="1" si="533"/>
        <v>0</v>
      </c>
      <c r="FC386" s="28">
        <f t="shared" ca="1" si="534"/>
        <v>0</v>
      </c>
      <c r="FD386" s="28">
        <f t="shared" ca="1" si="535"/>
        <v>0</v>
      </c>
      <c r="FE386" s="28">
        <f t="shared" ca="1" si="536"/>
        <v>374</v>
      </c>
      <c r="FF386">
        <f t="shared" si="537"/>
        <v>0</v>
      </c>
      <c r="FG386" s="531" t="s">
        <v>369</v>
      </c>
    </row>
    <row r="387" spans="1:163">
      <c r="A387" s="113"/>
      <c r="B387" s="113">
        <f t="shared" ca="1" si="490"/>
        <v>0</v>
      </c>
      <c r="C387" s="113">
        <f t="shared" ca="1" si="491"/>
        <v>0</v>
      </c>
      <c r="D387" s="113">
        <f t="shared" ca="1" si="582"/>
        <v>0</v>
      </c>
      <c r="E387" s="113">
        <f t="shared" si="492"/>
        <v>0</v>
      </c>
      <c r="F387" s="115"/>
      <c r="G387" s="209">
        <f t="shared" si="580"/>
        <v>0</v>
      </c>
      <c r="H387" s="209">
        <f t="shared" si="578"/>
        <v>0</v>
      </c>
      <c r="I387" s="209">
        <f t="shared" si="579"/>
        <v>0</v>
      </c>
      <c r="J387" s="209">
        <f t="shared" si="562"/>
        <v>0</v>
      </c>
      <c r="K387" s="209">
        <f t="shared" si="563"/>
        <v>0</v>
      </c>
      <c r="L387" s="209">
        <f t="shared" si="564"/>
        <v>0</v>
      </c>
      <c r="M387" s="209">
        <f t="shared" si="565"/>
        <v>0</v>
      </c>
      <c r="N387" s="209">
        <f t="shared" si="566"/>
        <v>0</v>
      </c>
      <c r="O387" s="209">
        <f t="shared" si="561"/>
        <v>0</v>
      </c>
      <c r="P387" s="211">
        <f t="shared" si="567"/>
        <v>0</v>
      </c>
      <c r="Q387" s="209">
        <f t="shared" si="568"/>
        <v>0</v>
      </c>
      <c r="R387" s="209">
        <f t="shared" si="569"/>
        <v>0</v>
      </c>
      <c r="S387" s="209">
        <f t="shared" si="570"/>
        <v>0</v>
      </c>
      <c r="T387" s="209">
        <f t="shared" si="571"/>
        <v>0</v>
      </c>
      <c r="U387" s="209">
        <f t="shared" si="572"/>
        <v>0</v>
      </c>
      <c r="V387" s="209">
        <f t="shared" si="573"/>
        <v>0</v>
      </c>
      <c r="W387" s="209">
        <f t="shared" ca="1" si="574"/>
        <v>0</v>
      </c>
      <c r="X387" s="209">
        <f t="shared" ca="1" si="575"/>
        <v>0</v>
      </c>
      <c r="Y387" s="209">
        <f t="shared" ca="1" si="576"/>
        <v>0</v>
      </c>
      <c r="Z387" s="210" t="str">
        <f t="shared" ca="1" si="493"/>
        <v xml:space="preserve">        </v>
      </c>
      <c r="AA387" s="185"/>
      <c r="AB387" s="185">
        <f t="shared" ca="1" si="494"/>
        <v>0</v>
      </c>
      <c r="AC387" s="185">
        <f t="shared" ca="1" si="495"/>
        <v>0</v>
      </c>
      <c r="AD387" s="185">
        <f t="shared" ca="1" si="538"/>
        <v>0</v>
      </c>
      <c r="AE387" s="185"/>
      <c r="AF387" s="211"/>
      <c r="AG387" s="211"/>
      <c r="AH387" s="211"/>
      <c r="AI387" s="211"/>
      <c r="AJ387" s="211"/>
      <c r="AK387" s="211"/>
      <c r="AL387" s="211"/>
      <c r="AM387" s="211"/>
      <c r="AN387" s="211"/>
      <c r="AO387" s="211"/>
      <c r="AP387" s="623">
        <f t="shared" si="496"/>
        <v>0</v>
      </c>
      <c r="AQ387" s="211">
        <f t="shared" si="539"/>
        <v>0</v>
      </c>
      <c r="AR387" s="211">
        <f t="shared" si="540"/>
        <v>0</v>
      </c>
      <c r="AS387" s="211"/>
      <c r="AT387" s="211">
        <f t="shared" si="497"/>
        <v>0</v>
      </c>
      <c r="AU387" s="358">
        <f t="shared" si="498"/>
        <v>0</v>
      </c>
      <c r="AV387" s="211">
        <f t="shared" si="499"/>
        <v>0</v>
      </c>
      <c r="AW387" s="211">
        <f t="shared" ca="1" si="500"/>
        <v>0</v>
      </c>
      <c r="AX387" s="211">
        <f t="shared" ca="1" si="577"/>
        <v>0</v>
      </c>
      <c r="AY387" s="211">
        <f t="shared" ca="1" si="501"/>
        <v>0</v>
      </c>
      <c r="AZ387" s="212">
        <f ca="1">IF(AND(AW387,AX387=0,AY387=0)=0,0,IF(AW387&gt;0,'На банк Приват'!$J$1,IF(AX387&gt;0,'На Укрсиб'!$J$1,0)))</f>
        <v>0</v>
      </c>
      <c r="BA387" s="191"/>
      <c r="BB387" s="191">
        <f t="shared" ca="1" si="502"/>
        <v>0</v>
      </c>
      <c r="BC387" s="191">
        <f t="shared" ca="1" si="503"/>
        <v>0</v>
      </c>
      <c r="BD387" s="191">
        <f t="shared" ca="1" si="541"/>
        <v>0</v>
      </c>
      <c r="BE387" s="191"/>
      <c r="BF387" s="213"/>
      <c r="BG387" s="213"/>
      <c r="BH387" s="213"/>
      <c r="BI387" s="213"/>
      <c r="BJ387" s="213"/>
      <c r="BK387" s="213"/>
      <c r="BL387" s="213"/>
      <c r="BM387" s="213"/>
      <c r="BN387" s="213"/>
      <c r="BO387" s="213"/>
      <c r="BP387" s="623">
        <f t="shared" si="504"/>
        <v>0</v>
      </c>
      <c r="BQ387" s="213">
        <f t="shared" si="542"/>
        <v>0</v>
      </c>
      <c r="BR387" s="213">
        <f t="shared" si="543"/>
        <v>0</v>
      </c>
      <c r="BS387" s="213"/>
      <c r="BT387" s="213">
        <f t="shared" si="505"/>
        <v>0</v>
      </c>
      <c r="BU387" s="362">
        <f t="shared" si="544"/>
        <v>0</v>
      </c>
      <c r="BV387" s="213">
        <f t="shared" si="506"/>
        <v>0</v>
      </c>
      <c r="BW387" s="213">
        <f t="shared" ca="1" si="507"/>
        <v>0</v>
      </c>
      <c r="BX387" s="213">
        <f t="shared" ca="1" si="545"/>
        <v>0</v>
      </c>
      <c r="BY387" s="213">
        <f t="shared" ca="1" si="508"/>
        <v>0</v>
      </c>
      <c r="BZ387" s="214">
        <f ca="1">IF(AND(BW387,BX387=0)=0,0,IF(BW387&gt;0,'На банк Приват'!$P$1,IF(BX387&gt;0,'На Укрсиб'!$P$1,0)))</f>
        <v>0</v>
      </c>
      <c r="CA387" s="198">
        <v>380</v>
      </c>
      <c r="CB387" s="198">
        <f t="shared" ca="1" si="509"/>
        <v>0</v>
      </c>
      <c r="CC387" s="198">
        <f t="shared" ca="1" si="510"/>
        <v>0</v>
      </c>
      <c r="CD387" s="198">
        <f t="shared" ca="1" si="546"/>
        <v>0</v>
      </c>
      <c r="CE387" s="198"/>
      <c r="CF387" s="215"/>
      <c r="CG387" s="215"/>
      <c r="CH387" s="215"/>
      <c r="CI387" s="215"/>
      <c r="CJ387" s="215"/>
      <c r="CK387" s="215"/>
      <c r="CL387" s="215"/>
      <c r="CM387" s="215">
        <f t="shared" si="583"/>
        <v>0</v>
      </c>
      <c r="CN387" s="215"/>
      <c r="CO387" s="215"/>
      <c r="CP387" s="215">
        <f t="shared" si="511"/>
        <v>0</v>
      </c>
      <c r="CQ387" s="215">
        <f t="shared" si="547"/>
        <v>0</v>
      </c>
      <c r="CR387" s="215">
        <f t="shared" si="548"/>
        <v>0</v>
      </c>
      <c r="CS387" s="215"/>
      <c r="CT387" s="215">
        <f t="shared" si="512"/>
        <v>0</v>
      </c>
      <c r="CU387" s="369">
        <f t="shared" si="513"/>
        <v>0</v>
      </c>
      <c r="CV387" s="215">
        <f t="shared" si="514"/>
        <v>0</v>
      </c>
      <c r="CW387" s="215">
        <f t="shared" ca="1" si="515"/>
        <v>0</v>
      </c>
      <c r="CX387" s="215">
        <f t="shared" ca="1" si="549"/>
        <v>0</v>
      </c>
      <c r="CY387" s="215">
        <f t="shared" ca="1" si="516"/>
        <v>0</v>
      </c>
      <c r="CZ387" s="216">
        <f ca="1">IF(AND(CW387,CX387=0)=0,0,IF(CW387&gt;0,'На банк Приват'!$V$1,IF(CX387&gt;0,'На Укрсиб'!$V$1,0)))</f>
        <v>0</v>
      </c>
      <c r="DA387" s="204"/>
      <c r="DB387" s="204">
        <f t="shared" ca="1" si="517"/>
        <v>0</v>
      </c>
      <c r="DC387" s="204">
        <f t="shared" ca="1" si="518"/>
        <v>0</v>
      </c>
      <c r="DD387" s="204">
        <f t="shared" ca="1" si="550"/>
        <v>0</v>
      </c>
      <c r="DE387" s="204"/>
      <c r="DF387" s="217"/>
      <c r="DG387" s="217"/>
      <c r="DH387" s="217"/>
      <c r="DI387" s="217"/>
      <c r="DJ387" s="217"/>
      <c r="DK387" s="217"/>
      <c r="DL387" s="217"/>
      <c r="DM387" s="217">
        <f t="shared" si="551"/>
        <v>0</v>
      </c>
      <c r="DN387" s="217"/>
      <c r="DO387" s="217"/>
      <c r="DP387" s="763">
        <f t="shared" si="519"/>
        <v>0</v>
      </c>
      <c r="DQ387" s="217">
        <f t="shared" si="552"/>
        <v>0</v>
      </c>
      <c r="DR387" s="217">
        <f t="shared" si="553"/>
        <v>0</v>
      </c>
      <c r="DS387" s="217"/>
      <c r="DT387" s="217">
        <f t="shared" si="520"/>
        <v>0</v>
      </c>
      <c r="DU387" s="366">
        <f t="shared" si="554"/>
        <v>0</v>
      </c>
      <c r="DV387" s="217">
        <f t="shared" si="521"/>
        <v>0</v>
      </c>
      <c r="DW387" s="217">
        <f t="shared" ca="1" si="522"/>
        <v>0</v>
      </c>
      <c r="DX387" s="217">
        <f t="shared" ca="1" si="555"/>
        <v>0</v>
      </c>
      <c r="DY387" s="217">
        <f t="shared" ca="1" si="523"/>
        <v>0</v>
      </c>
      <c r="DZ387" s="218">
        <f ca="1">IF(AND(DW387,DX387=0)=0,0,IF(DW387&gt;0,'На банк Приват'!$AB$1,IF(DX387&gt;0,'На Укрсиб'!$V$1,0)))</f>
        <v>0</v>
      </c>
      <c r="EA387" s="207"/>
      <c r="EB387" s="207">
        <f t="shared" ca="1" si="524"/>
        <v>0</v>
      </c>
      <c r="EC387" s="207">
        <f t="shared" ca="1" si="525"/>
        <v>0</v>
      </c>
      <c r="ED387" s="207">
        <f t="shared" ca="1" si="556"/>
        <v>0</v>
      </c>
      <c r="EE387" s="207"/>
      <c r="EF387" s="219"/>
      <c r="EG387" s="219"/>
      <c r="EH387" s="219"/>
      <c r="EI387" s="219"/>
      <c r="EJ387" s="219"/>
      <c r="EK387" s="219"/>
      <c r="EL387" s="219"/>
      <c r="EM387" s="219">
        <f t="shared" si="526"/>
        <v>0</v>
      </c>
      <c r="EN387" s="219"/>
      <c r="EO387" s="219"/>
      <c r="EP387" s="219">
        <f t="shared" si="527"/>
        <v>0</v>
      </c>
      <c r="EQ387" s="219">
        <f t="shared" si="557"/>
        <v>0</v>
      </c>
      <c r="ER387" s="219">
        <f t="shared" si="558"/>
        <v>0</v>
      </c>
      <c r="ES387" s="219"/>
      <c r="ET387" s="219">
        <f t="shared" si="528"/>
        <v>0</v>
      </c>
      <c r="EU387" s="363">
        <f t="shared" si="559"/>
        <v>0</v>
      </c>
      <c r="EV387" s="219">
        <f t="shared" si="529"/>
        <v>0</v>
      </c>
      <c r="EW387" s="219">
        <f t="shared" ca="1" si="530"/>
        <v>0</v>
      </c>
      <c r="EX387" s="219">
        <f t="shared" ca="1" si="560"/>
        <v>0</v>
      </c>
      <c r="EY387" s="219">
        <f t="shared" ca="1" si="531"/>
        <v>0</v>
      </c>
      <c r="EZ387" s="220">
        <f ca="1">IF(AND(EW387,EX387=0)=0,0,IF(EW387&gt;0,'На банк Приват'!$AH$1,IF(EX387&gt;0,'На Укрсиб'!$AH$1,0)))</f>
        <v>0</v>
      </c>
      <c r="FA387" s="28">
        <f t="shared" ca="1" si="532"/>
        <v>0</v>
      </c>
      <c r="FB387" s="28">
        <f t="shared" ca="1" si="533"/>
        <v>0</v>
      </c>
      <c r="FC387" s="28">
        <f t="shared" ca="1" si="534"/>
        <v>0</v>
      </c>
      <c r="FD387" s="28">
        <f t="shared" ca="1" si="535"/>
        <v>0</v>
      </c>
      <c r="FE387" s="28">
        <f t="shared" ca="1" si="536"/>
        <v>375</v>
      </c>
      <c r="FF387">
        <f t="shared" si="537"/>
        <v>0</v>
      </c>
      <c r="FG387" s="531" t="s">
        <v>202</v>
      </c>
    </row>
    <row r="388" spans="1:163">
      <c r="A388" s="113"/>
      <c r="B388" s="113">
        <f t="shared" ca="1" si="490"/>
        <v>0</v>
      </c>
      <c r="C388" s="113">
        <f t="shared" ca="1" si="491"/>
        <v>0</v>
      </c>
      <c r="D388" s="113">
        <f t="shared" ca="1" si="582"/>
        <v>0</v>
      </c>
      <c r="E388" s="113">
        <f t="shared" si="492"/>
        <v>0</v>
      </c>
      <c r="F388" s="115"/>
      <c r="G388" s="209">
        <f t="shared" si="580"/>
        <v>0</v>
      </c>
      <c r="H388" s="209">
        <f t="shared" si="578"/>
        <v>0</v>
      </c>
      <c r="I388" s="209">
        <f t="shared" si="579"/>
        <v>0</v>
      </c>
      <c r="J388" s="209">
        <f t="shared" si="562"/>
        <v>0</v>
      </c>
      <c r="K388" s="209">
        <f t="shared" si="563"/>
        <v>0</v>
      </c>
      <c r="L388" s="209">
        <f t="shared" si="564"/>
        <v>0</v>
      </c>
      <c r="M388" s="209">
        <f t="shared" si="565"/>
        <v>0</v>
      </c>
      <c r="N388" s="209">
        <f t="shared" si="566"/>
        <v>0</v>
      </c>
      <c r="O388" s="209">
        <f t="shared" si="561"/>
        <v>0</v>
      </c>
      <c r="P388" s="211">
        <f t="shared" si="567"/>
        <v>0</v>
      </c>
      <c r="Q388" s="209">
        <f t="shared" si="568"/>
        <v>0</v>
      </c>
      <c r="R388" s="209">
        <f t="shared" si="569"/>
        <v>0</v>
      </c>
      <c r="S388" s="209">
        <f t="shared" si="570"/>
        <v>0</v>
      </c>
      <c r="T388" s="209">
        <f t="shared" si="571"/>
        <v>0</v>
      </c>
      <c r="U388" s="209">
        <f t="shared" si="572"/>
        <v>0</v>
      </c>
      <c r="V388" s="209">
        <f t="shared" si="573"/>
        <v>0</v>
      </c>
      <c r="W388" s="209">
        <f t="shared" ca="1" si="574"/>
        <v>0</v>
      </c>
      <c r="X388" s="209">
        <f t="shared" ca="1" si="575"/>
        <v>0</v>
      </c>
      <c r="Y388" s="209">
        <f t="shared" ca="1" si="576"/>
        <v>0</v>
      </c>
      <c r="Z388" s="210" t="str">
        <f t="shared" ca="1" si="493"/>
        <v xml:space="preserve">        </v>
      </c>
      <c r="AA388" s="185"/>
      <c r="AB388" s="185">
        <f t="shared" ca="1" si="494"/>
        <v>0</v>
      </c>
      <c r="AC388" s="185">
        <f t="shared" ca="1" si="495"/>
        <v>0</v>
      </c>
      <c r="AD388" s="185">
        <f t="shared" ca="1" si="538"/>
        <v>0</v>
      </c>
      <c r="AE388" s="185"/>
      <c r="AF388" s="211"/>
      <c r="AG388" s="211"/>
      <c r="AH388" s="211"/>
      <c r="AI388" s="211"/>
      <c r="AJ388" s="211"/>
      <c r="AK388" s="211"/>
      <c r="AL388" s="211"/>
      <c r="AM388" s="211"/>
      <c r="AN388" s="211"/>
      <c r="AO388" s="211"/>
      <c r="AP388" s="623">
        <f t="shared" si="496"/>
        <v>0</v>
      </c>
      <c r="AQ388" s="211">
        <f t="shared" si="539"/>
        <v>0</v>
      </c>
      <c r="AR388" s="211">
        <f t="shared" si="540"/>
        <v>0</v>
      </c>
      <c r="AS388" s="211"/>
      <c r="AT388" s="211">
        <f t="shared" si="497"/>
        <v>0</v>
      </c>
      <c r="AU388" s="358">
        <f t="shared" si="498"/>
        <v>0</v>
      </c>
      <c r="AV388" s="211">
        <f t="shared" si="499"/>
        <v>0</v>
      </c>
      <c r="AW388" s="211">
        <f t="shared" ca="1" si="500"/>
        <v>0</v>
      </c>
      <c r="AX388" s="211">
        <f t="shared" ca="1" si="577"/>
        <v>0</v>
      </c>
      <c r="AY388" s="211">
        <f t="shared" ca="1" si="501"/>
        <v>0</v>
      </c>
      <c r="AZ388" s="212">
        <f ca="1">IF(AND(AW388,AX388=0,AY388=0)=0,0,IF(AW388&gt;0,'На банк Приват'!$J$1,IF(AX388&gt;0,'На Укрсиб'!$J$1,0)))</f>
        <v>0</v>
      </c>
      <c r="BA388" s="191"/>
      <c r="BB388" s="191">
        <f t="shared" ca="1" si="502"/>
        <v>0</v>
      </c>
      <c r="BC388" s="191">
        <f t="shared" ca="1" si="503"/>
        <v>0</v>
      </c>
      <c r="BD388" s="191">
        <f t="shared" ca="1" si="541"/>
        <v>0</v>
      </c>
      <c r="BE388" s="191"/>
      <c r="BF388" s="213"/>
      <c r="BG388" s="213"/>
      <c r="BH388" s="213"/>
      <c r="BI388" s="213"/>
      <c r="BJ388" s="213"/>
      <c r="BK388" s="213"/>
      <c r="BL388" s="213"/>
      <c r="BM388" s="213"/>
      <c r="BN388" s="213"/>
      <c r="BO388" s="213"/>
      <c r="BP388" s="623">
        <f t="shared" si="504"/>
        <v>0</v>
      </c>
      <c r="BQ388" s="213">
        <f t="shared" si="542"/>
        <v>0</v>
      </c>
      <c r="BR388" s="213">
        <f t="shared" si="543"/>
        <v>0</v>
      </c>
      <c r="BS388" s="213"/>
      <c r="BT388" s="213">
        <f t="shared" si="505"/>
        <v>0</v>
      </c>
      <c r="BU388" s="362">
        <f t="shared" si="544"/>
        <v>0</v>
      </c>
      <c r="BV388" s="213">
        <f t="shared" si="506"/>
        <v>0</v>
      </c>
      <c r="BW388" s="213">
        <f t="shared" ca="1" si="507"/>
        <v>0</v>
      </c>
      <c r="BX388" s="213">
        <f t="shared" ca="1" si="545"/>
        <v>0</v>
      </c>
      <c r="BY388" s="213">
        <f t="shared" ca="1" si="508"/>
        <v>0</v>
      </c>
      <c r="BZ388" s="214">
        <f ca="1">IF(AND(BW388,BX388=0)=0,0,IF(BW388&gt;0,'На банк Приват'!$P$1,IF(BX388&gt;0,'На Укрсиб'!$P$1,0)))</f>
        <v>0</v>
      </c>
      <c r="CA388" s="198">
        <v>381</v>
      </c>
      <c r="CB388" s="198">
        <f t="shared" ca="1" si="509"/>
        <v>0</v>
      </c>
      <c r="CC388" s="198">
        <f t="shared" ca="1" si="510"/>
        <v>0</v>
      </c>
      <c r="CD388" s="198">
        <f t="shared" ca="1" si="546"/>
        <v>0</v>
      </c>
      <c r="CE388" s="198"/>
      <c r="CF388" s="215"/>
      <c r="CG388" s="215"/>
      <c r="CH388" s="215"/>
      <c r="CI388" s="215"/>
      <c r="CJ388" s="215"/>
      <c r="CK388" s="215"/>
      <c r="CL388" s="215"/>
      <c r="CM388" s="215">
        <f t="shared" si="583"/>
        <v>0</v>
      </c>
      <c r="CN388" s="215"/>
      <c r="CO388" s="215"/>
      <c r="CP388" s="215">
        <f t="shared" si="511"/>
        <v>0</v>
      </c>
      <c r="CQ388" s="215">
        <f t="shared" si="547"/>
        <v>0</v>
      </c>
      <c r="CR388" s="215">
        <f t="shared" si="548"/>
        <v>0</v>
      </c>
      <c r="CS388" s="215"/>
      <c r="CT388" s="215">
        <f t="shared" si="512"/>
        <v>0</v>
      </c>
      <c r="CU388" s="369">
        <f t="shared" si="513"/>
        <v>0</v>
      </c>
      <c r="CV388" s="215">
        <f t="shared" si="514"/>
        <v>0</v>
      </c>
      <c r="CW388" s="215">
        <f t="shared" ca="1" si="515"/>
        <v>0</v>
      </c>
      <c r="CX388" s="215">
        <f t="shared" ca="1" si="549"/>
        <v>0</v>
      </c>
      <c r="CY388" s="215">
        <f t="shared" ca="1" si="516"/>
        <v>0</v>
      </c>
      <c r="CZ388" s="216">
        <f ca="1">IF(AND(CW388,CX388=0)=0,0,IF(CW388&gt;0,'На банк Приват'!$V$1,IF(CX388&gt;0,'На Укрсиб'!$V$1,0)))</f>
        <v>0</v>
      </c>
      <c r="DA388" s="204"/>
      <c r="DB388" s="204">
        <f t="shared" ca="1" si="517"/>
        <v>0</v>
      </c>
      <c r="DC388" s="204">
        <f t="shared" ca="1" si="518"/>
        <v>0</v>
      </c>
      <c r="DD388" s="204">
        <f t="shared" ca="1" si="550"/>
        <v>0</v>
      </c>
      <c r="DE388" s="204"/>
      <c r="DF388" s="217"/>
      <c r="DG388" s="217"/>
      <c r="DH388" s="217"/>
      <c r="DI388" s="217"/>
      <c r="DJ388" s="217"/>
      <c r="DK388" s="217"/>
      <c r="DL388" s="217"/>
      <c r="DM388" s="217"/>
      <c r="DN388" s="217"/>
      <c r="DO388" s="217"/>
      <c r="DP388" s="763">
        <f t="shared" si="519"/>
        <v>0</v>
      </c>
      <c r="DQ388" s="217">
        <f t="shared" si="552"/>
        <v>0</v>
      </c>
      <c r="DR388" s="217">
        <f t="shared" si="553"/>
        <v>0</v>
      </c>
      <c r="DS388" s="217"/>
      <c r="DT388" s="217">
        <f t="shared" si="520"/>
        <v>0</v>
      </c>
      <c r="DU388" s="366">
        <f t="shared" si="554"/>
        <v>0</v>
      </c>
      <c r="DV388" s="217">
        <f t="shared" si="521"/>
        <v>0</v>
      </c>
      <c r="DW388" s="217">
        <f t="shared" ca="1" si="522"/>
        <v>0</v>
      </c>
      <c r="DX388" s="217">
        <f t="shared" ca="1" si="555"/>
        <v>0</v>
      </c>
      <c r="DY388" s="217">
        <f t="shared" ca="1" si="523"/>
        <v>0</v>
      </c>
      <c r="DZ388" s="218">
        <f ca="1">IF(AND(DW388,DX388=0)=0,0,IF(DW388&gt;0,'На банк Приват'!$AB$1,IF(DX388&gt;0,'На Укрсиб'!$V$1,0)))</f>
        <v>0</v>
      </c>
      <c r="EA388" s="207"/>
      <c r="EB388" s="207">
        <f t="shared" ca="1" si="524"/>
        <v>0</v>
      </c>
      <c r="EC388" s="207">
        <f t="shared" ca="1" si="525"/>
        <v>0</v>
      </c>
      <c r="ED388" s="207">
        <f t="shared" ca="1" si="556"/>
        <v>0</v>
      </c>
      <c r="EE388" s="207"/>
      <c r="EF388" s="219"/>
      <c r="EG388" s="219"/>
      <c r="EH388" s="219"/>
      <c r="EI388" s="219"/>
      <c r="EJ388" s="219"/>
      <c r="EK388" s="219"/>
      <c r="EL388" s="219"/>
      <c r="EM388" s="219">
        <f t="shared" si="526"/>
        <v>0</v>
      </c>
      <c r="EN388" s="219"/>
      <c r="EO388" s="219"/>
      <c r="EP388" s="219">
        <f t="shared" si="527"/>
        <v>0</v>
      </c>
      <c r="EQ388" s="219">
        <f t="shared" si="557"/>
        <v>0</v>
      </c>
      <c r="ER388" s="219">
        <f t="shared" si="558"/>
        <v>0</v>
      </c>
      <c r="ES388" s="219"/>
      <c r="ET388" s="219">
        <f t="shared" si="528"/>
        <v>0</v>
      </c>
      <c r="EU388" s="363">
        <f t="shared" si="559"/>
        <v>0</v>
      </c>
      <c r="EV388" s="219">
        <f t="shared" si="529"/>
        <v>0</v>
      </c>
      <c r="EW388" s="219">
        <f t="shared" ca="1" si="530"/>
        <v>0</v>
      </c>
      <c r="EX388" s="219">
        <f t="shared" ca="1" si="560"/>
        <v>0</v>
      </c>
      <c r="EY388" s="219">
        <f t="shared" ca="1" si="531"/>
        <v>0</v>
      </c>
      <c r="EZ388" s="220">
        <f ca="1">IF(AND(EW388,EX388=0)=0,0,IF(EW388&gt;0,'На банк Приват'!$AH$1,IF(EX388&gt;0,'На Укрсиб'!$AH$1,0)))</f>
        <v>0</v>
      </c>
      <c r="FA388" s="28">
        <f t="shared" ca="1" si="532"/>
        <v>0</v>
      </c>
      <c r="FB388" s="28">
        <f t="shared" ca="1" si="533"/>
        <v>0</v>
      </c>
      <c r="FC388" s="28">
        <f t="shared" ca="1" si="534"/>
        <v>0</v>
      </c>
      <c r="FD388" s="28">
        <f t="shared" ca="1" si="535"/>
        <v>0</v>
      </c>
      <c r="FE388" s="28">
        <f t="shared" ca="1" si="536"/>
        <v>376</v>
      </c>
      <c r="FF388">
        <f t="shared" si="537"/>
        <v>0</v>
      </c>
      <c r="FG388" s="531" t="s">
        <v>232</v>
      </c>
    </row>
    <row r="389" spans="1:163">
      <c r="A389" s="113"/>
      <c r="B389" s="113">
        <f t="shared" ca="1" si="490"/>
        <v>0</v>
      </c>
      <c r="C389" s="113">
        <f t="shared" ca="1" si="491"/>
        <v>0</v>
      </c>
      <c r="D389" s="113">
        <f t="shared" ca="1" si="582"/>
        <v>0</v>
      </c>
      <c r="E389" s="113">
        <f t="shared" si="492"/>
        <v>0</v>
      </c>
      <c r="F389" s="115"/>
      <c r="G389" s="209">
        <f t="shared" si="580"/>
        <v>0</v>
      </c>
      <c r="H389" s="209">
        <f t="shared" si="578"/>
        <v>0</v>
      </c>
      <c r="I389" s="209">
        <f t="shared" si="579"/>
        <v>0</v>
      </c>
      <c r="J389" s="209">
        <f t="shared" si="562"/>
        <v>0</v>
      </c>
      <c r="K389" s="209">
        <f t="shared" si="563"/>
        <v>0</v>
      </c>
      <c r="L389" s="209">
        <f t="shared" si="564"/>
        <v>0</v>
      </c>
      <c r="M389" s="209">
        <f t="shared" si="565"/>
        <v>0</v>
      </c>
      <c r="N389" s="209">
        <f t="shared" si="566"/>
        <v>0</v>
      </c>
      <c r="O389" s="209">
        <f t="shared" si="561"/>
        <v>0</v>
      </c>
      <c r="P389" s="211">
        <f t="shared" si="567"/>
        <v>0</v>
      </c>
      <c r="Q389" s="209">
        <f t="shared" si="568"/>
        <v>0</v>
      </c>
      <c r="R389" s="209">
        <f t="shared" si="569"/>
        <v>0</v>
      </c>
      <c r="S389" s="209">
        <f t="shared" si="570"/>
        <v>0</v>
      </c>
      <c r="T389" s="209">
        <f t="shared" si="571"/>
        <v>0</v>
      </c>
      <c r="U389" s="209">
        <f t="shared" si="572"/>
        <v>0</v>
      </c>
      <c r="V389" s="209">
        <f t="shared" si="573"/>
        <v>0</v>
      </c>
      <c r="W389" s="209">
        <f t="shared" ca="1" si="574"/>
        <v>0</v>
      </c>
      <c r="X389" s="209">
        <f t="shared" ca="1" si="575"/>
        <v>0</v>
      </c>
      <c r="Y389" s="209">
        <f t="shared" ca="1" si="576"/>
        <v>0</v>
      </c>
      <c r="Z389" s="210" t="str">
        <f t="shared" ca="1" si="493"/>
        <v xml:space="preserve">        </v>
      </c>
      <c r="AA389" s="185"/>
      <c r="AB389" s="185">
        <f t="shared" ca="1" si="494"/>
        <v>0</v>
      </c>
      <c r="AC389" s="185">
        <f t="shared" ca="1" si="495"/>
        <v>0</v>
      </c>
      <c r="AD389" s="185">
        <f t="shared" ca="1" si="538"/>
        <v>0</v>
      </c>
      <c r="AE389" s="185"/>
      <c r="AF389" s="211"/>
      <c r="AG389" s="211"/>
      <c r="AH389" s="211"/>
      <c r="AI389" s="211"/>
      <c r="AJ389" s="211"/>
      <c r="AK389" s="211"/>
      <c r="AL389" s="211"/>
      <c r="AM389" s="211"/>
      <c r="AN389" s="211"/>
      <c r="AO389" s="211"/>
      <c r="AP389" s="623">
        <f t="shared" si="496"/>
        <v>0</v>
      </c>
      <c r="AQ389" s="211">
        <f t="shared" si="539"/>
        <v>0</v>
      </c>
      <c r="AR389" s="211">
        <f t="shared" si="540"/>
        <v>0</v>
      </c>
      <c r="AS389" s="211"/>
      <c r="AT389" s="211">
        <f t="shared" si="497"/>
        <v>0</v>
      </c>
      <c r="AU389" s="358">
        <f t="shared" si="498"/>
        <v>0</v>
      </c>
      <c r="AV389" s="211">
        <f t="shared" si="499"/>
        <v>0</v>
      </c>
      <c r="AW389" s="211">
        <f t="shared" ca="1" si="500"/>
        <v>0</v>
      </c>
      <c r="AX389" s="211">
        <f t="shared" ca="1" si="577"/>
        <v>0</v>
      </c>
      <c r="AY389" s="211">
        <f t="shared" ca="1" si="501"/>
        <v>0</v>
      </c>
      <c r="AZ389" s="212">
        <f ca="1">IF(AND(AW389,AX389=0,AY389=0)=0,0,IF(AW389&gt;0,'На банк Приват'!$J$1,IF(AX389&gt;0,'На Укрсиб'!$J$1,0)))</f>
        <v>0</v>
      </c>
      <c r="BA389" s="191"/>
      <c r="BB389" s="191">
        <f t="shared" ca="1" si="502"/>
        <v>0</v>
      </c>
      <c r="BC389" s="191">
        <f t="shared" ca="1" si="503"/>
        <v>0</v>
      </c>
      <c r="BD389" s="191">
        <f t="shared" ca="1" si="541"/>
        <v>0</v>
      </c>
      <c r="BE389" s="191"/>
      <c r="BF389" s="213"/>
      <c r="BG389" s="213"/>
      <c r="BH389" s="213"/>
      <c r="BI389" s="213"/>
      <c r="BJ389" s="213"/>
      <c r="BK389" s="213"/>
      <c r="BL389" s="213"/>
      <c r="BM389" s="213"/>
      <c r="BN389" s="213"/>
      <c r="BO389" s="213"/>
      <c r="BP389" s="623">
        <f t="shared" si="504"/>
        <v>0</v>
      </c>
      <c r="BQ389" s="213">
        <f t="shared" si="542"/>
        <v>0</v>
      </c>
      <c r="BR389" s="213">
        <f t="shared" si="543"/>
        <v>0</v>
      </c>
      <c r="BS389" s="213"/>
      <c r="BT389" s="213">
        <f t="shared" si="505"/>
        <v>0</v>
      </c>
      <c r="BU389" s="362">
        <f t="shared" si="544"/>
        <v>0</v>
      </c>
      <c r="BV389" s="213">
        <f t="shared" si="506"/>
        <v>0</v>
      </c>
      <c r="BW389" s="213">
        <f t="shared" ca="1" si="507"/>
        <v>0</v>
      </c>
      <c r="BX389" s="213">
        <f t="shared" ca="1" si="545"/>
        <v>0</v>
      </c>
      <c r="BY389" s="213">
        <f t="shared" ca="1" si="508"/>
        <v>0</v>
      </c>
      <c r="BZ389" s="214">
        <f ca="1">IF(AND(BW389,BX389=0)=0,0,IF(BW389&gt;0,'На банк Приват'!$P$1,IF(BX389&gt;0,'На Укрсиб'!$P$1,0)))</f>
        <v>0</v>
      </c>
      <c r="CA389" s="198">
        <v>382</v>
      </c>
      <c r="CB389" s="198">
        <f t="shared" ca="1" si="509"/>
        <v>0</v>
      </c>
      <c r="CC389" s="198">
        <f t="shared" ca="1" si="510"/>
        <v>0</v>
      </c>
      <c r="CD389" s="198">
        <f t="shared" ca="1" si="546"/>
        <v>0</v>
      </c>
      <c r="CE389" s="198"/>
      <c r="CF389" s="215"/>
      <c r="CG389" s="215"/>
      <c r="CH389" s="215"/>
      <c r="CI389" s="215"/>
      <c r="CJ389" s="215"/>
      <c r="CK389" s="215"/>
      <c r="CL389" s="215"/>
      <c r="CM389" s="215">
        <f t="shared" si="583"/>
        <v>0</v>
      </c>
      <c r="CN389" s="215"/>
      <c r="CO389" s="215"/>
      <c r="CP389" s="215">
        <f t="shared" si="511"/>
        <v>0</v>
      </c>
      <c r="CQ389" s="215">
        <f t="shared" si="547"/>
        <v>0</v>
      </c>
      <c r="CR389" s="215">
        <f t="shared" si="548"/>
        <v>0</v>
      </c>
      <c r="CS389" s="215"/>
      <c r="CT389" s="215">
        <f t="shared" si="512"/>
        <v>0</v>
      </c>
      <c r="CU389" s="369">
        <f t="shared" si="513"/>
        <v>0</v>
      </c>
      <c r="CV389" s="215">
        <f t="shared" si="514"/>
        <v>0</v>
      </c>
      <c r="CW389" s="215">
        <f t="shared" ca="1" si="515"/>
        <v>0</v>
      </c>
      <c r="CX389" s="215">
        <f t="shared" ca="1" si="549"/>
        <v>0</v>
      </c>
      <c r="CY389" s="215">
        <f t="shared" ca="1" si="516"/>
        <v>0</v>
      </c>
      <c r="CZ389" s="216">
        <f ca="1">IF(AND(CW389,CX389=0)=0,0,IF(CW389&gt;0,'На банк Приват'!$V$1,IF(CX389&gt;0,'На Укрсиб'!$V$1,0)))</f>
        <v>0</v>
      </c>
      <c r="DA389" s="204"/>
      <c r="DB389" s="204">
        <f t="shared" ca="1" si="517"/>
        <v>0</v>
      </c>
      <c r="DC389" s="204">
        <f t="shared" ca="1" si="518"/>
        <v>0</v>
      </c>
      <c r="DD389" s="204">
        <f t="shared" ca="1" si="550"/>
        <v>0</v>
      </c>
      <c r="DE389" s="204"/>
      <c r="DF389" s="217"/>
      <c r="DG389" s="217"/>
      <c r="DH389" s="217"/>
      <c r="DI389" s="217"/>
      <c r="DJ389" s="217"/>
      <c r="DK389" s="217"/>
      <c r="DL389" s="217"/>
      <c r="DM389" s="217">
        <f t="shared" si="551"/>
        <v>0</v>
      </c>
      <c r="DN389" s="217"/>
      <c r="DO389" s="217"/>
      <c r="DP389" s="763">
        <f t="shared" si="519"/>
        <v>0</v>
      </c>
      <c r="DQ389" s="217">
        <f t="shared" si="552"/>
        <v>0</v>
      </c>
      <c r="DR389" s="217">
        <f t="shared" si="553"/>
        <v>0</v>
      </c>
      <c r="DS389" s="217"/>
      <c r="DT389" s="217">
        <f t="shared" si="520"/>
        <v>0</v>
      </c>
      <c r="DU389" s="366">
        <f t="shared" si="554"/>
        <v>0</v>
      </c>
      <c r="DV389" s="217">
        <f t="shared" si="521"/>
        <v>0</v>
      </c>
      <c r="DW389" s="217">
        <f t="shared" ca="1" si="522"/>
        <v>0</v>
      </c>
      <c r="DX389" s="217">
        <f t="shared" ca="1" si="555"/>
        <v>0</v>
      </c>
      <c r="DY389" s="217">
        <f t="shared" ca="1" si="523"/>
        <v>0</v>
      </c>
      <c r="DZ389" s="218">
        <f ca="1">IF(AND(DW389,DX389=0)=0,0,IF(DW389&gt;0,'На банк Приват'!$AB$1,IF(DX389&gt;0,'На Укрсиб'!$V$1,0)))</f>
        <v>0</v>
      </c>
      <c r="EA389" s="207"/>
      <c r="EB389" s="207">
        <f t="shared" ca="1" si="524"/>
        <v>0</v>
      </c>
      <c r="EC389" s="207">
        <f t="shared" ca="1" si="525"/>
        <v>0</v>
      </c>
      <c r="ED389" s="207">
        <f t="shared" ca="1" si="556"/>
        <v>0</v>
      </c>
      <c r="EE389" s="207"/>
      <c r="EF389" s="219"/>
      <c r="EG389" s="219"/>
      <c r="EH389" s="219"/>
      <c r="EI389" s="219"/>
      <c r="EJ389" s="219"/>
      <c r="EK389" s="219"/>
      <c r="EL389" s="219"/>
      <c r="EM389" s="219">
        <f t="shared" si="526"/>
        <v>0</v>
      </c>
      <c r="EN389" s="219"/>
      <c r="EO389" s="219"/>
      <c r="EP389" s="219">
        <f t="shared" si="527"/>
        <v>0</v>
      </c>
      <c r="EQ389" s="219">
        <f t="shared" si="557"/>
        <v>0</v>
      </c>
      <c r="ER389" s="219">
        <f t="shared" si="558"/>
        <v>0</v>
      </c>
      <c r="ES389" s="219"/>
      <c r="ET389" s="219">
        <f t="shared" si="528"/>
        <v>0</v>
      </c>
      <c r="EU389" s="363">
        <f t="shared" si="559"/>
        <v>0</v>
      </c>
      <c r="EV389" s="219">
        <f t="shared" si="529"/>
        <v>0</v>
      </c>
      <c r="EW389" s="219">
        <f t="shared" ca="1" si="530"/>
        <v>0</v>
      </c>
      <c r="EX389" s="219">
        <f t="shared" ca="1" si="560"/>
        <v>0</v>
      </c>
      <c r="EY389" s="219">
        <f t="shared" ca="1" si="531"/>
        <v>0</v>
      </c>
      <c r="EZ389" s="220">
        <f ca="1">IF(AND(EW389,EX389=0)=0,0,IF(EW389&gt;0,'На банк Приват'!$AH$1,IF(EX389&gt;0,'На Укрсиб'!$AH$1,0)))</f>
        <v>0</v>
      </c>
      <c r="FA389" s="28">
        <f t="shared" ca="1" si="532"/>
        <v>0</v>
      </c>
      <c r="FB389" s="28">
        <f t="shared" ca="1" si="533"/>
        <v>0</v>
      </c>
      <c r="FC389" s="28">
        <f t="shared" ca="1" si="534"/>
        <v>0</v>
      </c>
      <c r="FD389" s="28">
        <f t="shared" ca="1" si="535"/>
        <v>0</v>
      </c>
      <c r="FE389" s="28">
        <f t="shared" ca="1" si="536"/>
        <v>377</v>
      </c>
      <c r="FF389">
        <f t="shared" si="537"/>
        <v>0</v>
      </c>
      <c r="FG389" s="535" t="s">
        <v>453</v>
      </c>
    </row>
    <row r="390" spans="1:163">
      <c r="A390" s="113"/>
      <c r="B390" s="113">
        <f t="shared" ca="1" si="490"/>
        <v>0</v>
      </c>
      <c r="C390" s="113">
        <f t="shared" ca="1" si="491"/>
        <v>0</v>
      </c>
      <c r="D390" s="113">
        <f t="shared" ca="1" si="582"/>
        <v>0</v>
      </c>
      <c r="E390" s="113">
        <f t="shared" si="492"/>
        <v>0</v>
      </c>
      <c r="F390" s="115"/>
      <c r="G390" s="209">
        <f t="shared" si="580"/>
        <v>0</v>
      </c>
      <c r="H390" s="209">
        <f t="shared" si="578"/>
        <v>0</v>
      </c>
      <c r="I390" s="209">
        <f t="shared" si="579"/>
        <v>0</v>
      </c>
      <c r="J390" s="209">
        <f t="shared" si="562"/>
        <v>0</v>
      </c>
      <c r="K390" s="209">
        <f t="shared" si="563"/>
        <v>0</v>
      </c>
      <c r="L390" s="209">
        <f t="shared" si="564"/>
        <v>0</v>
      </c>
      <c r="M390" s="209">
        <f t="shared" si="565"/>
        <v>0</v>
      </c>
      <c r="N390" s="209">
        <f t="shared" si="566"/>
        <v>0</v>
      </c>
      <c r="O390" s="209">
        <f t="shared" si="561"/>
        <v>0</v>
      </c>
      <c r="P390" s="211">
        <f t="shared" si="567"/>
        <v>0</v>
      </c>
      <c r="Q390" s="209">
        <f t="shared" si="568"/>
        <v>0</v>
      </c>
      <c r="R390" s="209">
        <f t="shared" si="569"/>
        <v>0</v>
      </c>
      <c r="S390" s="209">
        <f t="shared" si="570"/>
        <v>0</v>
      </c>
      <c r="T390" s="209">
        <f t="shared" si="571"/>
        <v>0</v>
      </c>
      <c r="U390" s="209">
        <f t="shared" si="572"/>
        <v>0</v>
      </c>
      <c r="V390" s="209">
        <f t="shared" si="573"/>
        <v>0</v>
      </c>
      <c r="W390" s="209">
        <f t="shared" ca="1" si="574"/>
        <v>0</v>
      </c>
      <c r="X390" s="209">
        <f t="shared" ca="1" si="575"/>
        <v>0</v>
      </c>
      <c r="Y390" s="209">
        <f t="shared" ca="1" si="576"/>
        <v>0</v>
      </c>
      <c r="Z390" s="210" t="str">
        <f t="shared" ca="1" si="493"/>
        <v xml:space="preserve">        </v>
      </c>
      <c r="AA390" s="185"/>
      <c r="AB390" s="185">
        <f t="shared" ca="1" si="494"/>
        <v>0</v>
      </c>
      <c r="AC390" s="185">
        <f t="shared" ca="1" si="495"/>
        <v>0</v>
      </c>
      <c r="AD390" s="185">
        <f t="shared" ca="1" si="538"/>
        <v>0</v>
      </c>
      <c r="AE390" s="185"/>
      <c r="AF390" s="211"/>
      <c r="AG390" s="211"/>
      <c r="AH390" s="211"/>
      <c r="AI390" s="211"/>
      <c r="AJ390" s="211"/>
      <c r="AK390" s="211"/>
      <c r="AL390" s="211"/>
      <c r="AM390" s="211"/>
      <c r="AN390" s="211"/>
      <c r="AO390" s="211"/>
      <c r="AP390" s="623">
        <f t="shared" si="496"/>
        <v>0</v>
      </c>
      <c r="AQ390" s="211">
        <f t="shared" si="539"/>
        <v>0</v>
      </c>
      <c r="AR390" s="211">
        <f t="shared" si="540"/>
        <v>0</v>
      </c>
      <c r="AS390" s="211"/>
      <c r="AT390" s="211">
        <f t="shared" si="497"/>
        <v>0</v>
      </c>
      <c r="AU390" s="358">
        <f t="shared" si="498"/>
        <v>0</v>
      </c>
      <c r="AV390" s="211">
        <f t="shared" si="499"/>
        <v>0</v>
      </c>
      <c r="AW390" s="211">
        <f t="shared" ca="1" si="500"/>
        <v>0</v>
      </c>
      <c r="AX390" s="211">
        <f t="shared" ca="1" si="577"/>
        <v>0</v>
      </c>
      <c r="AY390" s="211">
        <f t="shared" ca="1" si="501"/>
        <v>0</v>
      </c>
      <c r="AZ390" s="212">
        <f ca="1">IF(AND(AW390,AX390=0,AY390=0)=0,0,IF(AW390&gt;0,'На банк Приват'!$J$1,IF(AX390&gt;0,'На Укрсиб'!$J$1,0)))</f>
        <v>0</v>
      </c>
      <c r="BA390" s="191"/>
      <c r="BB390" s="191">
        <f t="shared" ca="1" si="502"/>
        <v>0</v>
      </c>
      <c r="BC390" s="191">
        <f t="shared" ca="1" si="503"/>
        <v>0</v>
      </c>
      <c r="BD390" s="191">
        <f t="shared" ca="1" si="541"/>
        <v>0</v>
      </c>
      <c r="BE390" s="191"/>
      <c r="BF390" s="213"/>
      <c r="BG390" s="213"/>
      <c r="BH390" s="213"/>
      <c r="BI390" s="213"/>
      <c r="BJ390" s="213"/>
      <c r="BK390" s="213"/>
      <c r="BL390" s="213"/>
      <c r="BM390" s="213"/>
      <c r="BN390" s="213"/>
      <c r="BO390" s="213"/>
      <c r="BP390" s="623">
        <f t="shared" si="504"/>
        <v>0</v>
      </c>
      <c r="BQ390" s="213">
        <f t="shared" si="542"/>
        <v>0</v>
      </c>
      <c r="BR390" s="213">
        <f t="shared" si="543"/>
        <v>0</v>
      </c>
      <c r="BS390" s="213"/>
      <c r="BT390" s="213">
        <f t="shared" si="505"/>
        <v>0</v>
      </c>
      <c r="BU390" s="362">
        <f t="shared" si="544"/>
        <v>0</v>
      </c>
      <c r="BV390" s="213">
        <f t="shared" si="506"/>
        <v>0</v>
      </c>
      <c r="BW390" s="213">
        <f t="shared" ca="1" si="507"/>
        <v>0</v>
      </c>
      <c r="BX390" s="213">
        <f t="shared" ca="1" si="545"/>
        <v>0</v>
      </c>
      <c r="BY390" s="213">
        <f t="shared" ca="1" si="508"/>
        <v>0</v>
      </c>
      <c r="BZ390" s="214">
        <f ca="1">IF(AND(BW390,BX390=0)=0,0,IF(BW390&gt;0,'На банк Приват'!$P$1,IF(BX390&gt;0,'На Укрсиб'!$P$1,0)))</f>
        <v>0</v>
      </c>
      <c r="CA390" s="198">
        <v>383</v>
      </c>
      <c r="CB390" s="198">
        <f t="shared" ca="1" si="509"/>
        <v>0</v>
      </c>
      <c r="CC390" s="198">
        <f t="shared" ca="1" si="510"/>
        <v>0</v>
      </c>
      <c r="CD390" s="198">
        <f t="shared" ca="1" si="546"/>
        <v>0</v>
      </c>
      <c r="CE390" s="198"/>
      <c r="CF390" s="215"/>
      <c r="CG390" s="215"/>
      <c r="CH390" s="215"/>
      <c r="CI390" s="215"/>
      <c r="CJ390" s="215"/>
      <c r="CK390" s="215"/>
      <c r="CL390" s="215"/>
      <c r="CM390" s="215">
        <f t="shared" si="583"/>
        <v>0</v>
      </c>
      <c r="CN390" s="215"/>
      <c r="CO390" s="215"/>
      <c r="CP390" s="215">
        <f t="shared" si="511"/>
        <v>0</v>
      </c>
      <c r="CQ390" s="215">
        <f t="shared" si="547"/>
        <v>0</v>
      </c>
      <c r="CR390" s="215">
        <f t="shared" si="548"/>
        <v>0</v>
      </c>
      <c r="CS390" s="215"/>
      <c r="CT390" s="215">
        <f t="shared" si="512"/>
        <v>0</v>
      </c>
      <c r="CU390" s="369">
        <f t="shared" si="513"/>
        <v>0</v>
      </c>
      <c r="CV390" s="215">
        <f t="shared" si="514"/>
        <v>0</v>
      </c>
      <c r="CW390" s="215">
        <f t="shared" ca="1" si="515"/>
        <v>0</v>
      </c>
      <c r="CX390" s="215">
        <f t="shared" ca="1" si="549"/>
        <v>0</v>
      </c>
      <c r="CY390" s="215">
        <f t="shared" ca="1" si="516"/>
        <v>0</v>
      </c>
      <c r="CZ390" s="216">
        <f ca="1">IF(AND(CW390,CX390=0)=0,0,IF(CW390&gt;0,'На банк Приват'!$V$1,IF(CX390&gt;0,'На Укрсиб'!$V$1,0)))</f>
        <v>0</v>
      </c>
      <c r="DA390" s="204"/>
      <c r="DB390" s="204">
        <f t="shared" ca="1" si="517"/>
        <v>0</v>
      </c>
      <c r="DC390" s="204">
        <f t="shared" ca="1" si="518"/>
        <v>0</v>
      </c>
      <c r="DD390" s="204">
        <f t="shared" ca="1" si="550"/>
        <v>0</v>
      </c>
      <c r="DE390" s="204"/>
      <c r="DF390" s="217"/>
      <c r="DG390" s="217"/>
      <c r="DH390" s="217"/>
      <c r="DI390" s="217"/>
      <c r="DJ390" s="217"/>
      <c r="DK390" s="217"/>
      <c r="DL390" s="217"/>
      <c r="DM390" s="217">
        <f t="shared" si="551"/>
        <v>0</v>
      </c>
      <c r="DN390" s="217"/>
      <c r="DO390" s="217"/>
      <c r="DP390" s="763">
        <f t="shared" si="519"/>
        <v>0</v>
      </c>
      <c r="DQ390" s="217">
        <f t="shared" si="552"/>
        <v>0</v>
      </c>
      <c r="DR390" s="217">
        <f t="shared" si="553"/>
        <v>0</v>
      </c>
      <c r="DS390" s="217"/>
      <c r="DT390" s="217">
        <f t="shared" si="520"/>
        <v>0</v>
      </c>
      <c r="DU390" s="366">
        <f t="shared" si="554"/>
        <v>0</v>
      </c>
      <c r="DV390" s="217">
        <f t="shared" si="521"/>
        <v>0</v>
      </c>
      <c r="DW390" s="217">
        <f t="shared" ca="1" si="522"/>
        <v>0</v>
      </c>
      <c r="DX390" s="217">
        <f t="shared" ca="1" si="555"/>
        <v>0</v>
      </c>
      <c r="DY390" s="217">
        <f t="shared" ca="1" si="523"/>
        <v>0</v>
      </c>
      <c r="DZ390" s="218">
        <f ca="1">IF(AND(DW390,DX390=0)=0,0,IF(DW390&gt;0,'На банк Приват'!$AB$1,IF(DX390&gt;0,'На Укрсиб'!$V$1,0)))</f>
        <v>0</v>
      </c>
      <c r="EA390" s="207"/>
      <c r="EB390" s="207">
        <f t="shared" ca="1" si="524"/>
        <v>0</v>
      </c>
      <c r="EC390" s="207">
        <f t="shared" ca="1" si="525"/>
        <v>0</v>
      </c>
      <c r="ED390" s="207">
        <f t="shared" ca="1" si="556"/>
        <v>0</v>
      </c>
      <c r="EE390" s="207"/>
      <c r="EF390" s="219"/>
      <c r="EG390" s="219"/>
      <c r="EH390" s="219"/>
      <c r="EI390" s="219"/>
      <c r="EJ390" s="219"/>
      <c r="EK390" s="219"/>
      <c r="EL390" s="219"/>
      <c r="EM390" s="219">
        <f t="shared" si="526"/>
        <v>0</v>
      </c>
      <c r="EN390" s="219"/>
      <c r="EO390" s="219"/>
      <c r="EP390" s="219">
        <f t="shared" si="527"/>
        <v>0</v>
      </c>
      <c r="EQ390" s="219">
        <f t="shared" si="557"/>
        <v>0</v>
      </c>
      <c r="ER390" s="219">
        <f t="shared" si="558"/>
        <v>0</v>
      </c>
      <c r="ES390" s="219"/>
      <c r="ET390" s="219">
        <f t="shared" si="528"/>
        <v>0</v>
      </c>
      <c r="EU390" s="363">
        <f t="shared" si="559"/>
        <v>0</v>
      </c>
      <c r="EV390" s="219">
        <f t="shared" si="529"/>
        <v>0</v>
      </c>
      <c r="EW390" s="219">
        <f t="shared" ca="1" si="530"/>
        <v>0</v>
      </c>
      <c r="EX390" s="219">
        <f t="shared" ca="1" si="560"/>
        <v>0</v>
      </c>
      <c r="EY390" s="219">
        <f t="shared" ca="1" si="531"/>
        <v>0</v>
      </c>
      <c r="EZ390" s="220">
        <f ca="1">IF(AND(EW390,EX390=0)=0,0,IF(EW390&gt;0,'На банк Приват'!$AH$1,IF(EX390&gt;0,'На Укрсиб'!$AH$1,0)))</f>
        <v>0</v>
      </c>
      <c r="FA390" s="28">
        <f t="shared" ca="1" si="532"/>
        <v>0</v>
      </c>
      <c r="FB390" s="28">
        <f t="shared" ca="1" si="533"/>
        <v>0</v>
      </c>
      <c r="FC390" s="28">
        <f t="shared" ca="1" si="534"/>
        <v>0</v>
      </c>
      <c r="FD390" s="28">
        <f t="shared" ca="1" si="535"/>
        <v>0</v>
      </c>
      <c r="FE390" s="28">
        <f t="shared" ca="1" si="536"/>
        <v>378</v>
      </c>
      <c r="FF390">
        <f t="shared" si="537"/>
        <v>0</v>
      </c>
      <c r="FG390" s="531" t="s">
        <v>237</v>
      </c>
    </row>
    <row r="391" spans="1:163">
      <c r="A391" s="113"/>
      <c r="B391" s="113">
        <f t="shared" ca="1" si="490"/>
        <v>0</v>
      </c>
      <c r="C391" s="113">
        <f t="shared" ca="1" si="491"/>
        <v>0</v>
      </c>
      <c r="D391" s="113">
        <f t="shared" ca="1" si="582"/>
        <v>0</v>
      </c>
      <c r="E391" s="113">
        <f t="shared" si="492"/>
        <v>0</v>
      </c>
      <c r="F391" s="115"/>
      <c r="G391" s="209">
        <f t="shared" si="580"/>
        <v>0</v>
      </c>
      <c r="H391" s="209">
        <f t="shared" si="578"/>
        <v>0</v>
      </c>
      <c r="I391" s="209">
        <f t="shared" si="579"/>
        <v>0</v>
      </c>
      <c r="J391" s="209">
        <f t="shared" si="562"/>
        <v>0</v>
      </c>
      <c r="K391" s="209">
        <f t="shared" si="563"/>
        <v>0</v>
      </c>
      <c r="L391" s="209">
        <f t="shared" si="564"/>
        <v>0</v>
      </c>
      <c r="M391" s="209">
        <f t="shared" si="565"/>
        <v>0</v>
      </c>
      <c r="N391" s="209">
        <f t="shared" si="566"/>
        <v>0</v>
      </c>
      <c r="O391" s="209">
        <f t="shared" si="561"/>
        <v>0</v>
      </c>
      <c r="P391" s="211">
        <f t="shared" si="567"/>
        <v>0</v>
      </c>
      <c r="Q391" s="209">
        <f t="shared" si="568"/>
        <v>0</v>
      </c>
      <c r="R391" s="209">
        <f t="shared" si="569"/>
        <v>0</v>
      </c>
      <c r="S391" s="209">
        <f t="shared" si="570"/>
        <v>0</v>
      </c>
      <c r="T391" s="209">
        <f t="shared" si="571"/>
        <v>0</v>
      </c>
      <c r="U391" s="209">
        <f t="shared" si="572"/>
        <v>0</v>
      </c>
      <c r="V391" s="209">
        <f t="shared" si="573"/>
        <v>0</v>
      </c>
      <c r="W391" s="209">
        <f t="shared" ca="1" si="574"/>
        <v>0</v>
      </c>
      <c r="X391" s="209">
        <f t="shared" ca="1" si="575"/>
        <v>0</v>
      </c>
      <c r="Y391" s="209">
        <f t="shared" ca="1" si="576"/>
        <v>0</v>
      </c>
      <c r="Z391" s="210" t="str">
        <f t="shared" ca="1" si="493"/>
        <v xml:space="preserve">        </v>
      </c>
      <c r="AA391" s="185"/>
      <c r="AB391" s="185">
        <f t="shared" ca="1" si="494"/>
        <v>0</v>
      </c>
      <c r="AC391" s="185">
        <f t="shared" ca="1" si="495"/>
        <v>0</v>
      </c>
      <c r="AD391" s="185">
        <f t="shared" ca="1" si="538"/>
        <v>0</v>
      </c>
      <c r="AE391" s="185"/>
      <c r="AF391" s="211"/>
      <c r="AG391" s="211"/>
      <c r="AH391" s="211"/>
      <c r="AI391" s="211"/>
      <c r="AJ391" s="211"/>
      <c r="AK391" s="211"/>
      <c r="AL391" s="211"/>
      <c r="AM391" s="211"/>
      <c r="AN391" s="211"/>
      <c r="AO391" s="211"/>
      <c r="AP391" s="623">
        <f t="shared" si="496"/>
        <v>0</v>
      </c>
      <c r="AQ391" s="211">
        <f t="shared" si="539"/>
        <v>0</v>
      </c>
      <c r="AR391" s="211">
        <f t="shared" si="540"/>
        <v>0</v>
      </c>
      <c r="AS391" s="211"/>
      <c r="AT391" s="211">
        <f t="shared" si="497"/>
        <v>0</v>
      </c>
      <c r="AU391" s="358">
        <f t="shared" si="498"/>
        <v>0</v>
      </c>
      <c r="AV391" s="211">
        <f t="shared" si="499"/>
        <v>0</v>
      </c>
      <c r="AW391" s="211">
        <f t="shared" ca="1" si="500"/>
        <v>0</v>
      </c>
      <c r="AX391" s="211">
        <f t="shared" ca="1" si="577"/>
        <v>0</v>
      </c>
      <c r="AY391" s="211">
        <f t="shared" ca="1" si="501"/>
        <v>0</v>
      </c>
      <c r="AZ391" s="212">
        <f ca="1">IF(AND(AW391,AX391=0,AY391=0)=0,0,IF(AW391&gt;0,'На банк Приват'!$J$1,IF(AX391&gt;0,'На Укрсиб'!J384,0)))</f>
        <v>0</v>
      </c>
      <c r="BA391" s="191"/>
      <c r="BB391" s="191">
        <f t="shared" ca="1" si="502"/>
        <v>0</v>
      </c>
      <c r="BC391" s="191">
        <f t="shared" ca="1" si="503"/>
        <v>0</v>
      </c>
      <c r="BD391" s="191">
        <f t="shared" ca="1" si="541"/>
        <v>0</v>
      </c>
      <c r="BE391" s="191"/>
      <c r="BF391" s="213"/>
      <c r="BG391" s="213"/>
      <c r="BH391" s="213"/>
      <c r="BI391" s="213"/>
      <c r="BJ391" s="213"/>
      <c r="BK391" s="213"/>
      <c r="BL391" s="213"/>
      <c r="BM391" s="213"/>
      <c r="BN391" s="213"/>
      <c r="BO391" s="213"/>
      <c r="BP391" s="623">
        <f t="shared" si="504"/>
        <v>0</v>
      </c>
      <c r="BQ391" s="213">
        <f t="shared" si="542"/>
        <v>0</v>
      </c>
      <c r="BR391" s="213">
        <f t="shared" si="543"/>
        <v>0</v>
      </c>
      <c r="BS391" s="213"/>
      <c r="BT391" s="213">
        <f t="shared" si="505"/>
        <v>0</v>
      </c>
      <c r="BU391" s="362">
        <f t="shared" si="544"/>
        <v>0</v>
      </c>
      <c r="BV391" s="213">
        <f t="shared" si="506"/>
        <v>0</v>
      </c>
      <c r="BW391" s="213">
        <f t="shared" ca="1" si="507"/>
        <v>0</v>
      </c>
      <c r="BX391" s="213">
        <f t="shared" ca="1" si="545"/>
        <v>0</v>
      </c>
      <c r="BY391" s="213">
        <f t="shared" ca="1" si="508"/>
        <v>0</v>
      </c>
      <c r="BZ391" s="214">
        <f ca="1">IF(AND(BW391,BX391=0)=0,0,IF(BW391&gt;0,'На банк Приват'!$P$1,IF(BX391&gt;0,'На Укрсиб'!$P$1,0)))</f>
        <v>0</v>
      </c>
      <c r="CA391" s="198">
        <v>384</v>
      </c>
      <c r="CB391" s="198">
        <f t="shared" ca="1" si="509"/>
        <v>0</v>
      </c>
      <c r="CC391" s="198">
        <f t="shared" ca="1" si="510"/>
        <v>0</v>
      </c>
      <c r="CD391" s="198">
        <f t="shared" ca="1" si="546"/>
        <v>0</v>
      </c>
      <c r="CE391" s="198"/>
      <c r="CF391" s="215"/>
      <c r="CG391" s="215"/>
      <c r="CH391" s="215"/>
      <c r="CI391" s="215"/>
      <c r="CJ391" s="215"/>
      <c r="CK391" s="215"/>
      <c r="CL391" s="215"/>
      <c r="CM391" s="215">
        <f t="shared" si="583"/>
        <v>0</v>
      </c>
      <c r="CN391" s="215"/>
      <c r="CO391" s="215"/>
      <c r="CP391" s="215">
        <f t="shared" si="511"/>
        <v>0</v>
      </c>
      <c r="CQ391" s="215">
        <f t="shared" si="547"/>
        <v>0</v>
      </c>
      <c r="CR391" s="215">
        <f t="shared" si="548"/>
        <v>0</v>
      </c>
      <c r="CS391" s="215"/>
      <c r="CT391" s="215">
        <f t="shared" si="512"/>
        <v>0</v>
      </c>
      <c r="CU391" s="369">
        <f t="shared" si="513"/>
        <v>0</v>
      </c>
      <c r="CV391" s="215">
        <f t="shared" si="514"/>
        <v>0</v>
      </c>
      <c r="CW391" s="215">
        <f t="shared" ca="1" si="515"/>
        <v>0</v>
      </c>
      <c r="CX391" s="215">
        <f t="shared" ca="1" si="549"/>
        <v>0</v>
      </c>
      <c r="CY391" s="215">
        <f t="shared" ca="1" si="516"/>
        <v>0</v>
      </c>
      <c r="CZ391" s="216">
        <f ca="1">IF(AND(CW391,CX391=0)=0,0,IF(CW391&gt;0,'На банк Приват'!$V$1,IF(CX391&gt;0,'На Укрсиб'!$V$1,0)))</f>
        <v>0</v>
      </c>
      <c r="DA391" s="204"/>
      <c r="DB391" s="204">
        <f t="shared" ca="1" si="517"/>
        <v>0</v>
      </c>
      <c r="DC391" s="204">
        <f t="shared" ca="1" si="518"/>
        <v>0</v>
      </c>
      <c r="DD391" s="204">
        <f t="shared" ca="1" si="550"/>
        <v>0</v>
      </c>
      <c r="DE391" s="204"/>
      <c r="DF391" s="217"/>
      <c r="DG391" s="217"/>
      <c r="DH391" s="217"/>
      <c r="DI391" s="217"/>
      <c r="DJ391" s="217"/>
      <c r="DK391" s="217"/>
      <c r="DL391" s="217"/>
      <c r="DM391" s="217">
        <f t="shared" si="551"/>
        <v>0</v>
      </c>
      <c r="DN391" s="217"/>
      <c r="DO391" s="217"/>
      <c r="DP391" s="763">
        <f t="shared" si="519"/>
        <v>0</v>
      </c>
      <c r="DQ391" s="217">
        <f t="shared" si="552"/>
        <v>0</v>
      </c>
      <c r="DR391" s="217">
        <f t="shared" si="553"/>
        <v>0</v>
      </c>
      <c r="DS391" s="217"/>
      <c r="DT391" s="217">
        <f t="shared" si="520"/>
        <v>0</v>
      </c>
      <c r="DU391" s="366">
        <f t="shared" si="554"/>
        <v>0</v>
      </c>
      <c r="DV391" s="217">
        <f t="shared" si="521"/>
        <v>0</v>
      </c>
      <c r="DW391" s="217">
        <f t="shared" ca="1" si="522"/>
        <v>0</v>
      </c>
      <c r="DX391" s="217">
        <f t="shared" ca="1" si="555"/>
        <v>0</v>
      </c>
      <c r="DY391" s="217">
        <f t="shared" ca="1" si="523"/>
        <v>0</v>
      </c>
      <c r="DZ391" s="218">
        <f ca="1">IF(AND(DW391,DX391=0)=0,0,IF(DW391&gt;0,'На банк Приват'!$AB$1,IF(DX391&gt;0,'На Укрсиб'!$V$1,0)))</f>
        <v>0</v>
      </c>
      <c r="EA391" s="207"/>
      <c r="EB391" s="207">
        <f t="shared" ca="1" si="524"/>
        <v>0</v>
      </c>
      <c r="EC391" s="207">
        <f t="shared" ca="1" si="525"/>
        <v>0</v>
      </c>
      <c r="ED391" s="207">
        <f t="shared" ca="1" si="556"/>
        <v>0</v>
      </c>
      <c r="EE391" s="207"/>
      <c r="EF391" s="219"/>
      <c r="EG391" s="219"/>
      <c r="EH391" s="219"/>
      <c r="EI391" s="219"/>
      <c r="EJ391" s="219"/>
      <c r="EK391" s="219"/>
      <c r="EL391" s="219"/>
      <c r="EM391" s="219">
        <f t="shared" si="526"/>
        <v>0</v>
      </c>
      <c r="EN391" s="219"/>
      <c r="EO391" s="219"/>
      <c r="EP391" s="219">
        <f t="shared" si="527"/>
        <v>0</v>
      </c>
      <c r="EQ391" s="219">
        <f t="shared" si="557"/>
        <v>0</v>
      </c>
      <c r="ER391" s="219">
        <f t="shared" si="558"/>
        <v>0</v>
      </c>
      <c r="ES391" s="219"/>
      <c r="ET391" s="219">
        <f t="shared" si="528"/>
        <v>0</v>
      </c>
      <c r="EU391" s="363">
        <f t="shared" si="559"/>
        <v>0</v>
      </c>
      <c r="EV391" s="219">
        <f t="shared" si="529"/>
        <v>0</v>
      </c>
      <c r="EW391" s="219">
        <f t="shared" ca="1" si="530"/>
        <v>0</v>
      </c>
      <c r="EX391" s="219">
        <f t="shared" ca="1" si="560"/>
        <v>0</v>
      </c>
      <c r="EY391" s="219">
        <f t="shared" ca="1" si="531"/>
        <v>0</v>
      </c>
      <c r="EZ391" s="220">
        <f ca="1">IF(AND(EW391,EX391=0)=0,0,IF(EW391&gt;0,'На банк Приват'!$AH$1,IF(EX391&gt;0,'На Укрсиб'!$AH$1,0)))</f>
        <v>0</v>
      </c>
      <c r="FA391" s="28">
        <f t="shared" ca="1" si="532"/>
        <v>0</v>
      </c>
      <c r="FB391" s="28">
        <f t="shared" ca="1" si="533"/>
        <v>0</v>
      </c>
      <c r="FC391" s="28">
        <f t="shared" ca="1" si="534"/>
        <v>0</v>
      </c>
      <c r="FD391" s="28">
        <f t="shared" ca="1" si="535"/>
        <v>0</v>
      </c>
      <c r="FE391" s="28">
        <f t="shared" ca="1" si="536"/>
        <v>379</v>
      </c>
      <c r="FF391">
        <f t="shared" si="537"/>
        <v>0</v>
      </c>
      <c r="FG391" s="531"/>
    </row>
    <row r="392" spans="1:163">
      <c r="A392" s="113"/>
      <c r="B392" s="113">
        <f t="shared" ref="B392:B455" ca="1" si="584">INDIRECT("Відомість!b"&amp;ROW()-4)</f>
        <v>0</v>
      </c>
      <c r="C392" s="113">
        <f t="shared" ref="C392:C455" ca="1" si="585">INDIRECT("Відомість!c"&amp;ROW()-4)</f>
        <v>0</v>
      </c>
      <c r="D392" s="113">
        <f t="shared" ca="1" si="582"/>
        <v>0</v>
      </c>
      <c r="E392" s="113">
        <f t="shared" ref="E392:E455" si="586">AE392+BE392+CE392+EE392+DE392</f>
        <v>0</v>
      </c>
      <c r="F392" s="115"/>
      <c r="G392" s="209">
        <f t="shared" si="580"/>
        <v>0</v>
      </c>
      <c r="H392" s="209">
        <f t="shared" si="578"/>
        <v>0</v>
      </c>
      <c r="I392" s="209">
        <f t="shared" si="579"/>
        <v>0</v>
      </c>
      <c r="J392" s="209">
        <f t="shared" si="562"/>
        <v>0</v>
      </c>
      <c r="K392" s="209">
        <f t="shared" si="563"/>
        <v>0</v>
      </c>
      <c r="L392" s="209">
        <f t="shared" si="564"/>
        <v>0</v>
      </c>
      <c r="M392" s="209">
        <f t="shared" si="565"/>
        <v>0</v>
      </c>
      <c r="N392" s="209">
        <f t="shared" si="566"/>
        <v>0</v>
      </c>
      <c r="O392" s="209">
        <f t="shared" si="561"/>
        <v>0</v>
      </c>
      <c r="P392" s="211">
        <f t="shared" si="567"/>
        <v>0</v>
      </c>
      <c r="Q392" s="209">
        <f t="shared" si="568"/>
        <v>0</v>
      </c>
      <c r="R392" s="209">
        <f t="shared" si="569"/>
        <v>0</v>
      </c>
      <c r="S392" s="209">
        <f t="shared" si="570"/>
        <v>0</v>
      </c>
      <c r="T392" s="209">
        <f t="shared" si="571"/>
        <v>0</v>
      </c>
      <c r="U392" s="209">
        <f t="shared" si="572"/>
        <v>0</v>
      </c>
      <c r="V392" s="209">
        <f t="shared" si="573"/>
        <v>0</v>
      </c>
      <c r="W392" s="209">
        <f t="shared" ca="1" si="574"/>
        <v>0</v>
      </c>
      <c r="X392" s="209">
        <f t="shared" ca="1" si="575"/>
        <v>0</v>
      </c>
      <c r="Y392" s="209">
        <f t="shared" ca="1" si="576"/>
        <v>0</v>
      </c>
      <c r="Z392" s="210" t="str">
        <f t="shared" ref="Z392:Z455" ca="1" si="587">IF(AZ392=0,"",AZ392)&amp;"  "&amp;IF(BZ392=0,"",BZ392)&amp;"  "&amp;IF(CZ392=0,"",CZ392)&amp;"  "&amp;IF(DZ392=0,"",DZ392)&amp;"  "&amp;IF(EZ392=0,"",EZ392)</f>
        <v xml:space="preserve">        </v>
      </c>
      <c r="AA392" s="185"/>
      <c r="AB392" s="185">
        <f t="shared" ref="AB392:AB455" ca="1" si="588">INDIRECT("Відомість!b"&amp;ROW()-4)</f>
        <v>0</v>
      </c>
      <c r="AC392" s="185">
        <f t="shared" ref="AC392:AC455" ca="1" si="589">INDIRECT("Відомість!c"&amp;ROW()-4)</f>
        <v>0</v>
      </c>
      <c r="AD392" s="185">
        <f t="shared" ca="1" si="538"/>
        <v>0</v>
      </c>
      <c r="AE392" s="185"/>
      <c r="AF392" s="211"/>
      <c r="AG392" s="211"/>
      <c r="AH392" s="211"/>
      <c r="AI392" s="211"/>
      <c r="AJ392" s="211"/>
      <c r="AK392" s="211"/>
      <c r="AL392" s="211"/>
      <c r="AM392" s="211"/>
      <c r="AN392" s="211"/>
      <c r="AO392" s="211"/>
      <c r="AP392" s="623">
        <f t="shared" ref="AP392:AP455" si="590">SUM(AG392:AO392)</f>
        <v>0</v>
      </c>
      <c r="AQ392" s="211">
        <f t="shared" si="539"/>
        <v>0</v>
      </c>
      <c r="AR392" s="211">
        <f t="shared" si="540"/>
        <v>0</v>
      </c>
      <c r="AS392" s="211"/>
      <c r="AT392" s="211">
        <f t="shared" ref="AT392:AT455" si="591">SUM(AQ392:AS392)</f>
        <v>0</v>
      </c>
      <c r="AU392" s="358">
        <f t="shared" ref="AU392:AU455" si="592">(AP392-AJ392)*22%</f>
        <v>0</v>
      </c>
      <c r="AV392" s="211">
        <f t="shared" ref="AV392:AV455" si="593">AQ392</f>
        <v>0</v>
      </c>
      <c r="AW392" s="211">
        <f t="shared" ref="AW392:AW455" ca="1" si="594">IF(AND(AX392=0,AY392=0),AP392-AT392+AV392,0)</f>
        <v>0</v>
      </c>
      <c r="AX392" s="211">
        <f t="shared" ca="1" si="577"/>
        <v>0</v>
      </c>
      <c r="AY392" s="211">
        <f t="shared" ref="AY392:AY455" ca="1" si="595">IF(OR($D392="Шаповалов В.Ю.",$D392="Сошина Н.В.",$D392="Бабченко В.А.",$D392="Кошель О.І.",$D392="Чкалова Л.О.",$D392="Бернацька Л.М.",$D392="Сержант О.М.",$D392="Білая А.О."),AP392-AT392+AV392,0)</f>
        <v>0</v>
      </c>
      <c r="AZ392" s="212">
        <f ca="1">IF(AND(AW392,AX392=0,AY392=0)=0,0,IF(AW392&gt;0,'На банк Приват'!$J$1,IF(AX392&gt;0,'На Укрсиб'!J385,0)))</f>
        <v>0</v>
      </c>
      <c r="BA392" s="191"/>
      <c r="BB392" s="191">
        <f t="shared" ref="BB392:BB455" ca="1" si="596">INDIRECT("Відомість!b"&amp;ROW()-4)</f>
        <v>0</v>
      </c>
      <c r="BC392" s="191">
        <f t="shared" ref="BC392:BC455" ca="1" si="597">INDIRECT("Відомість!c"&amp;ROW()-4)</f>
        <v>0</v>
      </c>
      <c r="BD392" s="191">
        <f t="shared" ca="1" si="541"/>
        <v>0</v>
      </c>
      <c r="BE392" s="191"/>
      <c r="BF392" s="213"/>
      <c r="BG392" s="213"/>
      <c r="BH392" s="213"/>
      <c r="BI392" s="213"/>
      <c r="BJ392" s="213"/>
      <c r="BK392" s="213"/>
      <c r="BL392" s="213"/>
      <c r="BM392" s="213"/>
      <c r="BN392" s="213"/>
      <c r="BO392" s="213"/>
      <c r="BP392" s="623">
        <f t="shared" ref="BP392:BP455" si="598">SUM(BG392:BO392)</f>
        <v>0</v>
      </c>
      <c r="BQ392" s="213">
        <f t="shared" si="542"/>
        <v>0</v>
      </c>
      <c r="BR392" s="213">
        <f t="shared" si="543"/>
        <v>0</v>
      </c>
      <c r="BS392" s="213"/>
      <c r="BT392" s="213">
        <f t="shared" ref="BT392:BT455" si="599">SUM(BQ392:BS392)</f>
        <v>0</v>
      </c>
      <c r="BU392" s="362">
        <f t="shared" si="544"/>
        <v>0</v>
      </c>
      <c r="BV392" s="213">
        <f t="shared" ref="BV392:BV455" si="600">BQ392</f>
        <v>0</v>
      </c>
      <c r="BW392" s="213">
        <f t="shared" ref="BW392:BW455" ca="1" si="601">IF(AND(BX392=0,BY392=0),BP392-BT392+BV392,0)</f>
        <v>0</v>
      </c>
      <c r="BX392" s="213">
        <f t="shared" ca="1" si="545"/>
        <v>0</v>
      </c>
      <c r="BY392" s="213">
        <f t="shared" ref="BY392:BY455" ca="1" si="602">IF(OR($D392="Шаповалов В.Ю.",$D392="Сошина Н.В.",$D392="Бабченко В.А.",$D392="Кошель О.І.",$D392="Чкалова Л.О.",$D392="Бернацька Л.М.",$D392="Сержант О.М.",$D392="Білая А.О."),BP392-BT392+BV392,0)</f>
        <v>0</v>
      </c>
      <c r="BZ392" s="214">
        <f ca="1">IF(AND(BW392,BX392=0)=0,0,IF(BW392&gt;0,'На банк Приват'!$P$1,IF(BX392&gt;0,'На Укрсиб'!$P$1,0)))</f>
        <v>0</v>
      </c>
      <c r="CA392" s="198">
        <v>385</v>
      </c>
      <c r="CB392" s="198">
        <f t="shared" ref="CB392:CB455" ca="1" si="603">INDIRECT("Відомість!b"&amp;ROW()-4)</f>
        <v>0</v>
      </c>
      <c r="CC392" s="198">
        <f t="shared" ref="CC392:CC455" ca="1" si="604">INDIRECT("Відомість!c"&amp;ROW()-4)</f>
        <v>0</v>
      </c>
      <c r="CD392" s="198">
        <f t="shared" ca="1" si="546"/>
        <v>0</v>
      </c>
      <c r="CE392" s="198"/>
      <c r="CF392" s="215"/>
      <c r="CG392" s="215"/>
      <c r="CH392" s="215"/>
      <c r="CI392" s="215"/>
      <c r="CJ392" s="215"/>
      <c r="CK392" s="215"/>
      <c r="CL392" s="215"/>
      <c r="CM392" s="215">
        <f t="shared" si="583"/>
        <v>0</v>
      </c>
      <c r="CN392" s="215"/>
      <c r="CO392" s="215"/>
      <c r="CP392" s="215">
        <f t="shared" ref="CP392:CP455" si="605">SUM(CG392:CO392)</f>
        <v>0</v>
      </c>
      <c r="CQ392" s="215">
        <f t="shared" si="547"/>
        <v>0</v>
      </c>
      <c r="CR392" s="215">
        <f t="shared" si="548"/>
        <v>0</v>
      </c>
      <c r="CS392" s="215"/>
      <c r="CT392" s="215">
        <f t="shared" ref="CT392:CT455" si="606">SUM(CQ392:CS392)</f>
        <v>0</v>
      </c>
      <c r="CU392" s="369">
        <f t="shared" ref="CU392:CU455" si="607">(CP392-CJ392)*22%</f>
        <v>0</v>
      </c>
      <c r="CV392" s="215">
        <f t="shared" ref="CV392:CV455" si="608">CQ392</f>
        <v>0</v>
      </c>
      <c r="CW392" s="215">
        <f t="shared" ref="CW392:CW455" ca="1" si="609">IF(AND(CX392=0,CY392=0),CP392-CT392+CV392,0)</f>
        <v>0</v>
      </c>
      <c r="CX392" s="215">
        <f t="shared" ca="1" si="549"/>
        <v>0</v>
      </c>
      <c r="CY392" s="215">
        <f t="shared" ref="CY392:CY455" ca="1" si="610">IF(OR($D392="Шаповалов В.Ю.",$D392="Сошина Н.В.",$D392="Бабченко В.А.",$D392="Кошель О.І.",$D392="Чкалова Л.О.",$D392="Бернацька Л.М.",$D392="Сержант О.М.",$D392="Білая А.О."),CP392-CT392+CV392,0)</f>
        <v>0</v>
      </c>
      <c r="CZ392" s="216">
        <f ca="1">IF(AND(CW392,CX392=0)=0,0,IF(CW392&gt;0,'На банк Приват'!$V$1,IF(CX392&gt;0,'На Укрсиб'!$V$1,0)))</f>
        <v>0</v>
      </c>
      <c r="DA392" s="204"/>
      <c r="DB392" s="204">
        <f t="shared" ref="DB392:DB455" ca="1" si="611">INDIRECT("Відомість!b"&amp;ROW()-4)</f>
        <v>0</v>
      </c>
      <c r="DC392" s="204">
        <f t="shared" ref="DC392:DC455" ca="1" si="612">INDIRECT("Відомість!c"&amp;ROW()-4)</f>
        <v>0</v>
      </c>
      <c r="DD392" s="204">
        <f t="shared" ca="1" si="550"/>
        <v>0</v>
      </c>
      <c r="DE392" s="204"/>
      <c r="DF392" s="217"/>
      <c r="DG392" s="217"/>
      <c r="DH392" s="217"/>
      <c r="DI392" s="217"/>
      <c r="DJ392" s="217"/>
      <c r="DK392" s="217"/>
      <c r="DL392" s="217"/>
      <c r="DM392" s="217">
        <f t="shared" ref="DM392:DM455" si="613">IF(DN392=0,6500/31*DE392,0)</f>
        <v>0</v>
      </c>
      <c r="DN392" s="217"/>
      <c r="DO392" s="217"/>
      <c r="DP392" s="763">
        <f t="shared" ref="DP392:DP455" si="614">SUM(DG392:DO392)</f>
        <v>0</v>
      </c>
      <c r="DQ392" s="217">
        <f t="shared" si="552"/>
        <v>0</v>
      </c>
      <c r="DR392" s="217">
        <f t="shared" si="553"/>
        <v>0</v>
      </c>
      <c r="DS392" s="217"/>
      <c r="DT392" s="217">
        <f t="shared" ref="DT392:DT455" si="615">SUM(DQ392:DS392)</f>
        <v>0</v>
      </c>
      <c r="DU392" s="366">
        <f t="shared" si="554"/>
        <v>0</v>
      </c>
      <c r="DV392" s="217">
        <f t="shared" ref="DV392:DV455" si="616">DQ392</f>
        <v>0</v>
      </c>
      <c r="DW392" s="217">
        <f t="shared" ref="DW392:DW455" ca="1" si="617">IF(AND(DX392=0,DY392=0),DP392-DT392+DV392,0)</f>
        <v>0</v>
      </c>
      <c r="DX392" s="217">
        <f t="shared" ca="1" si="555"/>
        <v>0</v>
      </c>
      <c r="DY392" s="217">
        <f t="shared" ref="DY392:DY455" ca="1" si="618">IF(OR($D392="Шаповалов В.Ю.",$D392="Сошина Н.В.",$D392="Бабченко В.А.",$D392="Кошель О.І.",$D392="Чкалова Л.О.",$D392="Бернацька Л.М.",$D392="Сержант О.М.",$D392="Білая А.О."),DP392-DT392+DV392,0)</f>
        <v>0</v>
      </c>
      <c r="DZ392" s="218">
        <f ca="1">IF(AND(DW392,DX392=0)=0,0,IF(DW392&gt;0,'На банк Приват'!$AB$1,IF(DX392&gt;0,'На Укрсиб'!$V$1,0)))</f>
        <v>0</v>
      </c>
      <c r="EA392" s="207"/>
      <c r="EB392" s="207">
        <f t="shared" ref="EB392:EB455" ca="1" si="619">INDIRECT("Відомість!b"&amp;ROW()-4)</f>
        <v>0</v>
      </c>
      <c r="EC392" s="207">
        <f t="shared" ref="EC392:EC455" ca="1" si="620">INDIRECT("Відомість!c"&amp;ROW()-4)</f>
        <v>0</v>
      </c>
      <c r="ED392" s="207">
        <f t="shared" ca="1" si="556"/>
        <v>0</v>
      </c>
      <c r="EE392" s="207"/>
      <c r="EF392" s="219"/>
      <c r="EG392" s="219"/>
      <c r="EH392" s="219"/>
      <c r="EI392" s="219"/>
      <c r="EJ392" s="219"/>
      <c r="EK392" s="219"/>
      <c r="EL392" s="219"/>
      <c r="EM392" s="219">
        <f t="shared" ref="EM392:EM455" si="621">IF(EN392=0,6500/31*EE392,0)</f>
        <v>0</v>
      </c>
      <c r="EN392" s="219"/>
      <c r="EO392" s="219"/>
      <c r="EP392" s="219">
        <f t="shared" ref="EP392:EP455" si="622">SUM(EG392:EO392)</f>
        <v>0</v>
      </c>
      <c r="EQ392" s="219">
        <f t="shared" si="557"/>
        <v>0</v>
      </c>
      <c r="ER392" s="219">
        <f t="shared" si="558"/>
        <v>0</v>
      </c>
      <c r="ES392" s="219"/>
      <c r="ET392" s="219">
        <f t="shared" ref="ET392:ET455" si="623">SUM(EQ392:ES392)</f>
        <v>0</v>
      </c>
      <c r="EU392" s="363">
        <f t="shared" si="559"/>
        <v>0</v>
      </c>
      <c r="EV392" s="219">
        <f t="shared" ref="EV392:EV455" si="624">EQ392</f>
        <v>0</v>
      </c>
      <c r="EW392" s="219">
        <f t="shared" ref="EW392:EW455" ca="1" si="625">IF(AND(EX392=0,EY392=0),EP392-ET392+EV392,0)</f>
        <v>0</v>
      </c>
      <c r="EX392" s="219">
        <f t="shared" ca="1" si="560"/>
        <v>0</v>
      </c>
      <c r="EY392" s="219">
        <f t="shared" ref="EY392:EY455" ca="1" si="626">IF(OR($D392="Шаповалов В.Ю.",$D392="Сошина Н.В.",$D392="Бабченко В.А.",$D392="Кошель О.І.",$D392="Чкалова Л.О.",$D392="Бернацька Л.М.",$D392="Сержант О.М.",$D392="Білая А.О."),EP392-ET392+EV392,0)</f>
        <v>0</v>
      </c>
      <c r="EZ392" s="220">
        <f ca="1">IF(AND(EW392,EX392=0)=0,0,IF(EW392&gt;0,'На банк Приват'!$AH$1,IF(EX392&gt;0,'На Укрсиб'!$AH$1,0)))</f>
        <v>0</v>
      </c>
      <c r="FA392" s="28">
        <f t="shared" ref="FA392:FA455" ca="1" si="627">INDIRECT("Відомість!dk"&amp;ROW()-4)</f>
        <v>0</v>
      </c>
      <c r="FB392" s="28">
        <f t="shared" ref="FB392:FB455" ca="1" si="628">INDIRECT("Відомість!dl"&amp;ROW()-4)</f>
        <v>0</v>
      </c>
      <c r="FC392" s="28">
        <f t="shared" ref="FC392:FC455" ca="1" si="629">INDIRECT("Відомість!dm"&amp;ROW()-4)</f>
        <v>0</v>
      </c>
      <c r="FD392" s="28">
        <f t="shared" ref="FD392:FD455" ca="1" si="630">INDIRECT("Відомість!dn"&amp;ROW()-4)</f>
        <v>0</v>
      </c>
      <c r="FE392" s="28">
        <f t="shared" ref="FE392:FE455" ca="1" si="631">INDIRECT("Відомість!a"&amp;ROW()-4)</f>
        <v>380</v>
      </c>
      <c r="FF392">
        <f t="shared" ref="FF392:FF455" si="632">IF(P392=0,0,IF(OR(C392="п-к м/сл",C392="п-к",C392="п-к юст.",C392="п/п-к м/сл",C392="п/п-к",C392="п/п-к юст.",C392="м-р м/сл",C392="м-р",C392="м-р юст."),1,IF(OR(C392="к-н м/сл",C392="к-н",C392="к-н юст.",C392="ст.л-т",C392="ст.л-т м/сл",C392="л-т",C392="л-т м/сл",C392="мол. л-т ",C392="мол. л-т м/сл"),2,IF(D392=0,0,3))))</f>
        <v>0</v>
      </c>
      <c r="FG392" s="531"/>
    </row>
    <row r="393" spans="1:163">
      <c r="A393" s="113"/>
      <c r="B393" s="113">
        <f t="shared" ca="1" si="584"/>
        <v>0</v>
      </c>
      <c r="C393" s="113">
        <f t="shared" ca="1" si="585"/>
        <v>0</v>
      </c>
      <c r="D393" s="113">
        <f t="shared" ca="1" si="582"/>
        <v>0</v>
      </c>
      <c r="E393" s="113">
        <f t="shared" si="586"/>
        <v>0</v>
      </c>
      <c r="F393" s="115"/>
      <c r="G393" s="209">
        <f t="shared" si="580"/>
        <v>0</v>
      </c>
      <c r="H393" s="209">
        <f t="shared" si="578"/>
        <v>0</v>
      </c>
      <c r="I393" s="209">
        <f t="shared" si="579"/>
        <v>0</v>
      </c>
      <c r="J393" s="209">
        <f t="shared" si="562"/>
        <v>0</v>
      </c>
      <c r="K393" s="209">
        <f t="shared" si="563"/>
        <v>0</v>
      </c>
      <c r="L393" s="209">
        <f t="shared" si="564"/>
        <v>0</v>
      </c>
      <c r="M393" s="209">
        <f t="shared" si="565"/>
        <v>0</v>
      </c>
      <c r="N393" s="209">
        <f t="shared" si="566"/>
        <v>0</v>
      </c>
      <c r="O393" s="209">
        <f t="shared" si="561"/>
        <v>0</v>
      </c>
      <c r="P393" s="211">
        <f t="shared" si="567"/>
        <v>0</v>
      </c>
      <c r="Q393" s="209">
        <f t="shared" si="568"/>
        <v>0</v>
      </c>
      <c r="R393" s="209">
        <f t="shared" si="569"/>
        <v>0</v>
      </c>
      <c r="S393" s="209">
        <f t="shared" si="570"/>
        <v>0</v>
      </c>
      <c r="T393" s="209">
        <f t="shared" si="571"/>
        <v>0</v>
      </c>
      <c r="U393" s="209">
        <f t="shared" si="572"/>
        <v>0</v>
      </c>
      <c r="V393" s="209">
        <f t="shared" si="573"/>
        <v>0</v>
      </c>
      <c r="W393" s="209">
        <f t="shared" ca="1" si="574"/>
        <v>0</v>
      </c>
      <c r="X393" s="209">
        <f t="shared" ca="1" si="575"/>
        <v>0</v>
      </c>
      <c r="Y393" s="209">
        <f t="shared" ca="1" si="576"/>
        <v>0</v>
      </c>
      <c r="Z393" s="210" t="str">
        <f t="shared" ca="1" si="587"/>
        <v xml:space="preserve">        </v>
      </c>
      <c r="AA393" s="185"/>
      <c r="AB393" s="185">
        <f t="shared" ca="1" si="588"/>
        <v>0</v>
      </c>
      <c r="AC393" s="185">
        <f t="shared" ca="1" si="589"/>
        <v>0</v>
      </c>
      <c r="AD393" s="185">
        <f t="shared" ref="AD393:AD456" ca="1" si="633">INDIRECT("Відомість!dk"&amp;ROW()-4)</f>
        <v>0</v>
      </c>
      <c r="AE393" s="185"/>
      <c r="AF393" s="211"/>
      <c r="AG393" s="211"/>
      <c r="AH393" s="211"/>
      <c r="AI393" s="211"/>
      <c r="AJ393" s="211"/>
      <c r="AK393" s="211"/>
      <c r="AL393" s="211"/>
      <c r="AM393" s="211"/>
      <c r="AN393" s="211"/>
      <c r="AO393" s="211"/>
      <c r="AP393" s="623">
        <f t="shared" si="590"/>
        <v>0</v>
      </c>
      <c r="AQ393" s="211">
        <f t="shared" ref="AQ393:AQ456" si="634">(AP393)*18%</f>
        <v>0</v>
      </c>
      <c r="AR393" s="211">
        <f t="shared" ref="AR393:AR456" si="635">(AP393-AM393)*1.5%</f>
        <v>0</v>
      </c>
      <c r="AS393" s="211"/>
      <c r="AT393" s="211">
        <f t="shared" si="591"/>
        <v>0</v>
      </c>
      <c r="AU393" s="358">
        <f t="shared" si="592"/>
        <v>0</v>
      </c>
      <c r="AV393" s="211">
        <f t="shared" si="593"/>
        <v>0</v>
      </c>
      <c r="AW393" s="211">
        <f t="shared" ca="1" si="594"/>
        <v>0</v>
      </c>
      <c r="AX393" s="211">
        <f t="shared" ca="1" si="577"/>
        <v>0</v>
      </c>
      <c r="AY393" s="211">
        <f t="shared" ca="1" si="595"/>
        <v>0</v>
      </c>
      <c r="AZ393" s="212">
        <f ca="1">IF(AND(AW393,AX393=0,AY393=0)=0,0,IF(AW393&gt;0,'На банк Приват'!$J$1,IF(AX393&gt;0,'На Укрсиб'!$J$1,0)))</f>
        <v>0</v>
      </c>
      <c r="BA393" s="191"/>
      <c r="BB393" s="191">
        <f t="shared" ca="1" si="596"/>
        <v>0</v>
      </c>
      <c r="BC393" s="191">
        <f t="shared" ca="1" si="597"/>
        <v>0</v>
      </c>
      <c r="BD393" s="191">
        <f t="shared" ref="BD393:BD456" ca="1" si="636">INDIRECT("Відомість!dk"&amp;ROW()-4)</f>
        <v>0</v>
      </c>
      <c r="BE393" s="191"/>
      <c r="BF393" s="213"/>
      <c r="BG393" s="213"/>
      <c r="BH393" s="213"/>
      <c r="BI393" s="213"/>
      <c r="BJ393" s="213"/>
      <c r="BK393" s="213"/>
      <c r="BL393" s="213"/>
      <c r="BM393" s="213"/>
      <c r="BN393" s="213"/>
      <c r="BO393" s="213"/>
      <c r="BP393" s="623">
        <f t="shared" si="598"/>
        <v>0</v>
      </c>
      <c r="BQ393" s="213">
        <f t="shared" ref="BQ393:BQ456" si="637">(BP393)*18%</f>
        <v>0</v>
      </c>
      <c r="BR393" s="213">
        <f t="shared" ref="BR393:BR456" si="638">(BP393-BM393)*1.5%</f>
        <v>0</v>
      </c>
      <c r="BS393" s="213"/>
      <c r="BT393" s="213">
        <f t="shared" si="599"/>
        <v>0</v>
      </c>
      <c r="BU393" s="362">
        <f t="shared" ref="BU393:BU456" si="639">(BP393-BJ393)*22%</f>
        <v>0</v>
      </c>
      <c r="BV393" s="213">
        <f t="shared" si="600"/>
        <v>0</v>
      </c>
      <c r="BW393" s="213">
        <f t="shared" ca="1" si="601"/>
        <v>0</v>
      </c>
      <c r="BX393" s="213">
        <f t="shared" ref="BX393:BX442" ca="1" si="640">IF(OR($D393="Лазебний О.М.",$D393="Череп'ян С.І. ",$D393="Федчишина С.В.",$D393="Кравченко Р.М.",$D393="Примак Р.В."),BP393-BT393+BV393,0)</f>
        <v>0</v>
      </c>
      <c r="BY393" s="213">
        <f t="shared" ca="1" si="602"/>
        <v>0</v>
      </c>
      <c r="BZ393" s="214">
        <f ca="1">IF(AND(BW393,BX393=0)=0,0,IF(BW393&gt;0,'На банк Приват'!$P$1,IF(BX393&gt;0,'На Укрсиб'!$P$1,0)))</f>
        <v>0</v>
      </c>
      <c r="CA393" s="198">
        <v>386</v>
      </c>
      <c r="CB393" s="198">
        <f t="shared" ca="1" si="603"/>
        <v>0</v>
      </c>
      <c r="CC393" s="198">
        <f t="shared" ca="1" si="604"/>
        <v>0</v>
      </c>
      <c r="CD393" s="198">
        <f t="shared" ref="CD393:CD456" ca="1" si="641">INDIRECT("Відомість!dk"&amp;ROW()-4)</f>
        <v>0</v>
      </c>
      <c r="CE393" s="198"/>
      <c r="CF393" s="215"/>
      <c r="CG393" s="215"/>
      <c r="CH393" s="215"/>
      <c r="CI393" s="215"/>
      <c r="CJ393" s="215"/>
      <c r="CK393" s="215"/>
      <c r="CL393" s="215"/>
      <c r="CM393" s="215">
        <f t="shared" si="583"/>
        <v>0</v>
      </c>
      <c r="CN393" s="215"/>
      <c r="CO393" s="215"/>
      <c r="CP393" s="215">
        <f t="shared" si="605"/>
        <v>0</v>
      </c>
      <c r="CQ393" s="215">
        <f t="shared" ref="CQ393:CQ456" si="642">(CP393)*18%</f>
        <v>0</v>
      </c>
      <c r="CR393" s="215">
        <f t="shared" ref="CR393:CR456" si="643">(CP393-CM393)*1.5%</f>
        <v>0</v>
      </c>
      <c r="CS393" s="215"/>
      <c r="CT393" s="215">
        <f t="shared" si="606"/>
        <v>0</v>
      </c>
      <c r="CU393" s="369">
        <f t="shared" si="607"/>
        <v>0</v>
      </c>
      <c r="CV393" s="215">
        <f t="shared" si="608"/>
        <v>0</v>
      </c>
      <c r="CW393" s="215">
        <f t="shared" ca="1" si="609"/>
        <v>0</v>
      </c>
      <c r="CX393" s="215">
        <f t="shared" ref="CX393:CX456" ca="1" si="644">IF(OR($D393="Лазебний О.М.",$D393="Череп'ян С.І.",$D393="Федчишина С.В.",$D393="Кравченко Р.М.",$D393="Примак Р.В."),CP393-CT393+CV393,0)</f>
        <v>0</v>
      </c>
      <c r="CY393" s="215">
        <f t="shared" ca="1" si="610"/>
        <v>0</v>
      </c>
      <c r="CZ393" s="216">
        <f ca="1">IF(AND(CW393,CX393=0)=0,0,IF(CW393&gt;0,'На банк Приват'!$V$1,IF(CX393&gt;0,'На Укрсиб'!$V$1,0)))</f>
        <v>0</v>
      </c>
      <c r="DA393" s="204"/>
      <c r="DB393" s="204">
        <f t="shared" ca="1" si="611"/>
        <v>0</v>
      </c>
      <c r="DC393" s="204">
        <f t="shared" ca="1" si="612"/>
        <v>0</v>
      </c>
      <c r="DD393" s="204">
        <f t="shared" ref="DD393:DD456" ca="1" si="645">INDIRECT("Відомість!dk"&amp;ROW()-4)</f>
        <v>0</v>
      </c>
      <c r="DE393" s="204"/>
      <c r="DF393" s="217"/>
      <c r="DG393" s="217"/>
      <c r="DH393" s="217"/>
      <c r="DI393" s="217"/>
      <c r="DJ393" s="217"/>
      <c r="DK393" s="217"/>
      <c r="DL393" s="217"/>
      <c r="DM393" s="217"/>
      <c r="DN393" s="217"/>
      <c r="DO393" s="217"/>
      <c r="DP393" s="763">
        <f t="shared" si="614"/>
        <v>0</v>
      </c>
      <c r="DQ393" s="217">
        <f t="shared" ref="DQ393:DQ456" si="646">(DP393)*18%</f>
        <v>0</v>
      </c>
      <c r="DR393" s="217">
        <f t="shared" ref="DR393:DR456" si="647">(DP393-DM393)*1.5%</f>
        <v>0</v>
      </c>
      <c r="DS393" s="217"/>
      <c r="DT393" s="217">
        <f t="shared" si="615"/>
        <v>0</v>
      </c>
      <c r="DU393" s="366">
        <f t="shared" ref="DU393:DU456" si="648">(DP393-DJ393)*22%</f>
        <v>0</v>
      </c>
      <c r="DV393" s="217">
        <f t="shared" si="616"/>
        <v>0</v>
      </c>
      <c r="DW393" s="217">
        <f t="shared" ca="1" si="617"/>
        <v>0</v>
      </c>
      <c r="DX393" s="217">
        <f t="shared" ref="DX393:DX451" ca="1" si="649">IF(OR($D393="Лазебний О.М.",$D393="Череп'ян С.І.",$D393="Федчишина С.В.",$D393="Кравченко Р.М.",$D393="Примак Р.В."),DP393-DT393+DV393,0)</f>
        <v>0</v>
      </c>
      <c r="DY393" s="217">
        <f t="shared" ca="1" si="618"/>
        <v>0</v>
      </c>
      <c r="DZ393" s="218">
        <f ca="1">IF(AND(DW393,DX393=0)=0,0,IF(DW393&gt;0,'На банк Приват'!$AB$1,IF(DX393&gt;0,'На Укрсиб'!$V$1,0)))</f>
        <v>0</v>
      </c>
      <c r="EA393" s="207"/>
      <c r="EB393" s="207">
        <f t="shared" ca="1" si="619"/>
        <v>0</v>
      </c>
      <c r="EC393" s="207">
        <f t="shared" ca="1" si="620"/>
        <v>0</v>
      </c>
      <c r="ED393" s="207">
        <f t="shared" ref="ED393:ED456" ca="1" si="650">INDIRECT("Відомість!dk"&amp;ROW()-4)</f>
        <v>0</v>
      </c>
      <c r="EE393" s="207"/>
      <c r="EF393" s="219"/>
      <c r="EG393" s="219"/>
      <c r="EH393" s="219"/>
      <c r="EI393" s="219"/>
      <c r="EJ393" s="219"/>
      <c r="EK393" s="219"/>
      <c r="EL393" s="219"/>
      <c r="EM393" s="219">
        <f t="shared" si="621"/>
        <v>0</v>
      </c>
      <c r="EN393" s="219"/>
      <c r="EO393" s="219"/>
      <c r="EP393" s="219">
        <f t="shared" si="622"/>
        <v>0</v>
      </c>
      <c r="EQ393" s="219">
        <f t="shared" ref="EQ393:EQ456" si="651">(EP393)*18%</f>
        <v>0</v>
      </c>
      <c r="ER393" s="219">
        <f t="shared" ref="ER393:ER456" si="652">(EP393-EM393)*1.5%</f>
        <v>0</v>
      </c>
      <c r="ES393" s="219"/>
      <c r="ET393" s="219">
        <f t="shared" si="623"/>
        <v>0</v>
      </c>
      <c r="EU393" s="363">
        <f t="shared" ref="EU393:EU456" si="653">(EP393-EJ393)*22%</f>
        <v>0</v>
      </c>
      <c r="EV393" s="219">
        <f t="shared" si="624"/>
        <v>0</v>
      </c>
      <c r="EW393" s="219">
        <f t="shared" ca="1" si="625"/>
        <v>0</v>
      </c>
      <c r="EX393" s="219">
        <f t="shared" ref="EX393:EX456" ca="1" si="654">IF(OR($D393="Лазебний О.М.",$D393="Череп'ян С.І.",$D393="Федчишина С.В.",$D393="Кравченко Р.М.",$D393="Примак Р.В."),EP393-ET393+EV393,0)</f>
        <v>0</v>
      </c>
      <c r="EY393" s="219">
        <f t="shared" ca="1" si="626"/>
        <v>0</v>
      </c>
      <c r="EZ393" s="220">
        <f ca="1">IF(AND(EW393,EX393=0)=0,0,IF(EW393&gt;0,'На банк Приват'!$AH$1,IF(EX393&gt;0,'На Укрсиб'!$AH$1,0)))</f>
        <v>0</v>
      </c>
      <c r="FA393" s="28">
        <f t="shared" ca="1" si="627"/>
        <v>0</v>
      </c>
      <c r="FB393" s="28">
        <f t="shared" ca="1" si="628"/>
        <v>0</v>
      </c>
      <c r="FC393" s="28">
        <f t="shared" ca="1" si="629"/>
        <v>0</v>
      </c>
      <c r="FD393" s="28">
        <f t="shared" ca="1" si="630"/>
        <v>0</v>
      </c>
      <c r="FE393" s="28">
        <f t="shared" ca="1" si="631"/>
        <v>381</v>
      </c>
      <c r="FF393">
        <f t="shared" si="632"/>
        <v>0</v>
      </c>
      <c r="FG393" s="531" t="s">
        <v>235</v>
      </c>
    </row>
    <row r="394" spans="1:163">
      <c r="A394" s="113"/>
      <c r="B394" s="113">
        <f t="shared" ca="1" si="584"/>
        <v>0</v>
      </c>
      <c r="C394" s="113">
        <f t="shared" ca="1" si="585"/>
        <v>0</v>
      </c>
      <c r="D394" s="113">
        <f t="shared" ca="1" si="582"/>
        <v>0</v>
      </c>
      <c r="E394" s="113">
        <f t="shared" si="586"/>
        <v>0</v>
      </c>
      <c r="F394" s="115"/>
      <c r="G394" s="209">
        <f t="shared" si="580"/>
        <v>0</v>
      </c>
      <c r="H394" s="209">
        <f t="shared" si="578"/>
        <v>0</v>
      </c>
      <c r="I394" s="209">
        <f t="shared" si="579"/>
        <v>0</v>
      </c>
      <c r="J394" s="209">
        <f t="shared" si="562"/>
        <v>0</v>
      </c>
      <c r="K394" s="209">
        <f t="shared" si="563"/>
        <v>0</v>
      </c>
      <c r="L394" s="209">
        <f t="shared" si="564"/>
        <v>0</v>
      </c>
      <c r="M394" s="209">
        <f t="shared" si="565"/>
        <v>0</v>
      </c>
      <c r="N394" s="209">
        <f t="shared" si="566"/>
        <v>0</v>
      </c>
      <c r="O394" s="209">
        <f t="shared" ref="O394:O457" si="655">AO394+BO394+CO394+DO394+EO394</f>
        <v>0</v>
      </c>
      <c r="P394" s="211">
        <f t="shared" si="567"/>
        <v>0</v>
      </c>
      <c r="Q394" s="209">
        <f t="shared" si="568"/>
        <v>0</v>
      </c>
      <c r="R394" s="209">
        <f t="shared" si="569"/>
        <v>0</v>
      </c>
      <c r="S394" s="209">
        <f t="shared" si="570"/>
        <v>0</v>
      </c>
      <c r="T394" s="209">
        <f t="shared" si="571"/>
        <v>0</v>
      </c>
      <c r="U394" s="209">
        <f t="shared" si="572"/>
        <v>0</v>
      </c>
      <c r="V394" s="209">
        <f t="shared" si="573"/>
        <v>0</v>
      </c>
      <c r="W394" s="209">
        <f t="shared" ca="1" si="574"/>
        <v>0</v>
      </c>
      <c r="X394" s="209">
        <f t="shared" ca="1" si="575"/>
        <v>0</v>
      </c>
      <c r="Y394" s="209">
        <f t="shared" ca="1" si="576"/>
        <v>0</v>
      </c>
      <c r="Z394" s="210" t="str">
        <f t="shared" ca="1" si="587"/>
        <v xml:space="preserve">        </v>
      </c>
      <c r="AA394" s="185"/>
      <c r="AB394" s="185">
        <f t="shared" ca="1" si="588"/>
        <v>0</v>
      </c>
      <c r="AC394" s="185">
        <f t="shared" ca="1" si="589"/>
        <v>0</v>
      </c>
      <c r="AD394" s="185">
        <f t="shared" ca="1" si="633"/>
        <v>0</v>
      </c>
      <c r="AE394" s="185"/>
      <c r="AF394" s="211"/>
      <c r="AG394" s="211"/>
      <c r="AH394" s="211"/>
      <c r="AI394" s="211"/>
      <c r="AJ394" s="211"/>
      <c r="AK394" s="211"/>
      <c r="AL394" s="211"/>
      <c r="AM394" s="211"/>
      <c r="AN394" s="211"/>
      <c r="AO394" s="211"/>
      <c r="AP394" s="623">
        <f t="shared" si="590"/>
        <v>0</v>
      </c>
      <c r="AQ394" s="211">
        <f t="shared" si="634"/>
        <v>0</v>
      </c>
      <c r="AR394" s="211">
        <f t="shared" si="635"/>
        <v>0</v>
      </c>
      <c r="AS394" s="211"/>
      <c r="AT394" s="211">
        <f t="shared" si="591"/>
        <v>0</v>
      </c>
      <c r="AU394" s="358">
        <f t="shared" si="592"/>
        <v>0</v>
      </c>
      <c r="AV394" s="211">
        <f t="shared" si="593"/>
        <v>0</v>
      </c>
      <c r="AW394" s="211">
        <f t="shared" ca="1" si="594"/>
        <v>0</v>
      </c>
      <c r="AX394" s="211">
        <f t="shared" ca="1" si="577"/>
        <v>0</v>
      </c>
      <c r="AY394" s="211">
        <f t="shared" ca="1" si="595"/>
        <v>0</v>
      </c>
      <c r="AZ394" s="212">
        <f ca="1">IF(AND(AW394,AX394=0,AY394=0)=0,0,IF(AW394&gt;0,'На банк Приват'!$J$1,IF(AX394&gt;0,'На Укрсиб'!$J$1,0)))</f>
        <v>0</v>
      </c>
      <c r="BA394" s="191"/>
      <c r="BB394" s="191">
        <f t="shared" ca="1" si="596"/>
        <v>0</v>
      </c>
      <c r="BC394" s="191">
        <f t="shared" ca="1" si="597"/>
        <v>0</v>
      </c>
      <c r="BD394" s="191">
        <f t="shared" ca="1" si="636"/>
        <v>0</v>
      </c>
      <c r="BE394" s="191"/>
      <c r="BF394" s="213"/>
      <c r="BG394" s="213"/>
      <c r="BH394" s="213"/>
      <c r="BI394" s="213"/>
      <c r="BJ394" s="213"/>
      <c r="BK394" s="213"/>
      <c r="BL394" s="213"/>
      <c r="BM394" s="213"/>
      <c r="BN394" s="213"/>
      <c r="BO394" s="213"/>
      <c r="BP394" s="623">
        <f t="shared" si="598"/>
        <v>0</v>
      </c>
      <c r="BQ394" s="213">
        <f t="shared" si="637"/>
        <v>0</v>
      </c>
      <c r="BR394" s="213">
        <f t="shared" si="638"/>
        <v>0</v>
      </c>
      <c r="BS394" s="213"/>
      <c r="BT394" s="213">
        <f t="shared" si="599"/>
        <v>0</v>
      </c>
      <c r="BU394" s="362">
        <f t="shared" si="639"/>
        <v>0</v>
      </c>
      <c r="BV394" s="213">
        <f t="shared" si="600"/>
        <v>0</v>
      </c>
      <c r="BW394" s="213">
        <f t="shared" ca="1" si="601"/>
        <v>0</v>
      </c>
      <c r="BX394" s="213">
        <f t="shared" ca="1" si="640"/>
        <v>0</v>
      </c>
      <c r="BY394" s="213">
        <f t="shared" ca="1" si="602"/>
        <v>0</v>
      </c>
      <c r="BZ394" s="214">
        <f ca="1">IF(AND(BW394,BX394=0)=0,0,IF(BW394&gt;0,'На банк Приват'!$P$1,IF(BX394&gt;0,'На Укрсиб'!$P$1,0)))</f>
        <v>0</v>
      </c>
      <c r="CA394" s="198">
        <v>387</v>
      </c>
      <c r="CB394" s="198">
        <f t="shared" ca="1" si="603"/>
        <v>0</v>
      </c>
      <c r="CC394" s="198">
        <f t="shared" ca="1" si="604"/>
        <v>0</v>
      </c>
      <c r="CD394" s="198">
        <f t="shared" ca="1" si="641"/>
        <v>0</v>
      </c>
      <c r="CE394" s="198"/>
      <c r="CF394" s="215"/>
      <c r="CG394" s="215"/>
      <c r="CH394" s="215"/>
      <c r="CI394" s="215"/>
      <c r="CJ394" s="215"/>
      <c r="CK394" s="215"/>
      <c r="CL394" s="215"/>
      <c r="CM394" s="215">
        <f t="shared" si="583"/>
        <v>0</v>
      </c>
      <c r="CN394" s="215"/>
      <c r="CO394" s="215"/>
      <c r="CP394" s="215">
        <f t="shared" si="605"/>
        <v>0</v>
      </c>
      <c r="CQ394" s="215">
        <f t="shared" si="642"/>
        <v>0</v>
      </c>
      <c r="CR394" s="215">
        <f t="shared" si="643"/>
        <v>0</v>
      </c>
      <c r="CS394" s="215"/>
      <c r="CT394" s="215">
        <f t="shared" si="606"/>
        <v>0</v>
      </c>
      <c r="CU394" s="369">
        <f t="shared" si="607"/>
        <v>0</v>
      </c>
      <c r="CV394" s="215">
        <f t="shared" si="608"/>
        <v>0</v>
      </c>
      <c r="CW394" s="215">
        <f t="shared" ca="1" si="609"/>
        <v>0</v>
      </c>
      <c r="CX394" s="215">
        <f t="shared" ca="1" si="644"/>
        <v>0</v>
      </c>
      <c r="CY394" s="215">
        <f t="shared" ca="1" si="610"/>
        <v>0</v>
      </c>
      <c r="CZ394" s="216">
        <f ca="1">IF(AND(CW394,CX394=0)=0,0,IF(CW394&gt;0,'На банк Приват'!$V$1,IF(CX394&gt;0,'На Укрсиб'!$V$1,0)))</f>
        <v>0</v>
      </c>
      <c r="DA394" s="204"/>
      <c r="DB394" s="204">
        <f t="shared" ca="1" si="611"/>
        <v>0</v>
      </c>
      <c r="DC394" s="204">
        <f t="shared" ca="1" si="612"/>
        <v>0</v>
      </c>
      <c r="DD394" s="204">
        <f t="shared" ca="1" si="645"/>
        <v>0</v>
      </c>
      <c r="DE394" s="204"/>
      <c r="DF394" s="217"/>
      <c r="DG394" s="217"/>
      <c r="DH394" s="217"/>
      <c r="DI394" s="217"/>
      <c r="DJ394" s="217"/>
      <c r="DK394" s="217"/>
      <c r="DL394" s="217"/>
      <c r="DM394" s="217"/>
      <c r="DN394" s="217"/>
      <c r="DO394" s="217"/>
      <c r="DP394" s="763">
        <f t="shared" si="614"/>
        <v>0</v>
      </c>
      <c r="DQ394" s="217">
        <f t="shared" si="646"/>
        <v>0</v>
      </c>
      <c r="DR394" s="217">
        <f t="shared" si="647"/>
        <v>0</v>
      </c>
      <c r="DS394" s="217"/>
      <c r="DT394" s="217">
        <f t="shared" si="615"/>
        <v>0</v>
      </c>
      <c r="DU394" s="366">
        <f t="shared" si="648"/>
        <v>0</v>
      </c>
      <c r="DV394" s="217">
        <f t="shared" si="616"/>
        <v>0</v>
      </c>
      <c r="DW394" s="217">
        <f t="shared" ca="1" si="617"/>
        <v>0</v>
      </c>
      <c r="DX394" s="217">
        <f t="shared" ca="1" si="649"/>
        <v>0</v>
      </c>
      <c r="DY394" s="217">
        <f t="shared" ca="1" si="618"/>
        <v>0</v>
      </c>
      <c r="DZ394" s="218">
        <f ca="1">IF(AND(DW394,DX394=0)=0,0,IF(DW394&gt;0,'На банк Приват'!$AB$1,IF(DX394&gt;0,'На Укрсиб'!$V$1,0)))</f>
        <v>0</v>
      </c>
      <c r="EA394" s="207"/>
      <c r="EB394" s="207">
        <f t="shared" ca="1" si="619"/>
        <v>0</v>
      </c>
      <c r="EC394" s="207">
        <f t="shared" ca="1" si="620"/>
        <v>0</v>
      </c>
      <c r="ED394" s="207">
        <f t="shared" ca="1" si="650"/>
        <v>0</v>
      </c>
      <c r="EE394" s="207"/>
      <c r="EF394" s="219"/>
      <c r="EG394" s="219"/>
      <c r="EH394" s="219"/>
      <c r="EI394" s="219"/>
      <c r="EJ394" s="219"/>
      <c r="EK394" s="219"/>
      <c r="EL394" s="219"/>
      <c r="EM394" s="219">
        <f t="shared" si="621"/>
        <v>0</v>
      </c>
      <c r="EN394" s="219"/>
      <c r="EO394" s="219"/>
      <c r="EP394" s="219">
        <f t="shared" si="622"/>
        <v>0</v>
      </c>
      <c r="EQ394" s="219">
        <f t="shared" si="651"/>
        <v>0</v>
      </c>
      <c r="ER394" s="219">
        <f t="shared" si="652"/>
        <v>0</v>
      </c>
      <c r="ES394" s="219"/>
      <c r="ET394" s="219">
        <f t="shared" si="623"/>
        <v>0</v>
      </c>
      <c r="EU394" s="363">
        <f t="shared" si="653"/>
        <v>0</v>
      </c>
      <c r="EV394" s="219">
        <f t="shared" si="624"/>
        <v>0</v>
      </c>
      <c r="EW394" s="219">
        <f t="shared" ca="1" si="625"/>
        <v>0</v>
      </c>
      <c r="EX394" s="219">
        <f t="shared" ca="1" si="654"/>
        <v>0</v>
      </c>
      <c r="EY394" s="219">
        <f t="shared" ca="1" si="626"/>
        <v>0</v>
      </c>
      <c r="EZ394" s="220">
        <f ca="1">IF(AND(EW394,EX394=0)=0,0,IF(EW394&gt;0,'На банк Приват'!$AH$1,IF(EX394&gt;0,'На Укрсиб'!$AH$1,0)))</f>
        <v>0</v>
      </c>
      <c r="FA394" s="28">
        <f t="shared" ca="1" si="627"/>
        <v>0</v>
      </c>
      <c r="FB394" s="28">
        <f t="shared" ca="1" si="628"/>
        <v>0</v>
      </c>
      <c r="FC394" s="28">
        <f t="shared" ca="1" si="629"/>
        <v>0</v>
      </c>
      <c r="FD394" s="28">
        <f t="shared" ca="1" si="630"/>
        <v>0</v>
      </c>
      <c r="FE394" s="28">
        <f t="shared" ca="1" si="631"/>
        <v>382</v>
      </c>
      <c r="FF394">
        <f t="shared" si="632"/>
        <v>0</v>
      </c>
      <c r="FG394" s="531" t="s">
        <v>619</v>
      </c>
    </row>
    <row r="395" spans="1:163">
      <c r="A395" s="113"/>
      <c r="B395" s="113">
        <f t="shared" ca="1" si="584"/>
        <v>0</v>
      </c>
      <c r="C395" s="113">
        <f t="shared" ca="1" si="585"/>
        <v>0</v>
      </c>
      <c r="D395" s="113">
        <f t="shared" ca="1" si="582"/>
        <v>0</v>
      </c>
      <c r="E395" s="113">
        <f t="shared" si="586"/>
        <v>0</v>
      </c>
      <c r="F395" s="115"/>
      <c r="G395" s="209">
        <f t="shared" si="580"/>
        <v>0</v>
      </c>
      <c r="H395" s="209">
        <f t="shared" si="578"/>
        <v>0</v>
      </c>
      <c r="I395" s="209">
        <f t="shared" si="579"/>
        <v>0</v>
      </c>
      <c r="J395" s="209">
        <f t="shared" si="562"/>
        <v>0</v>
      </c>
      <c r="K395" s="209">
        <f t="shared" si="563"/>
        <v>0</v>
      </c>
      <c r="L395" s="209">
        <f t="shared" si="564"/>
        <v>0</v>
      </c>
      <c r="M395" s="209">
        <f t="shared" si="565"/>
        <v>0</v>
      </c>
      <c r="N395" s="209">
        <f t="shared" si="566"/>
        <v>0</v>
      </c>
      <c r="O395" s="209">
        <f t="shared" si="655"/>
        <v>0</v>
      </c>
      <c r="P395" s="211">
        <f t="shared" si="567"/>
        <v>0</v>
      </c>
      <c r="Q395" s="209">
        <f t="shared" si="568"/>
        <v>0</v>
      </c>
      <c r="R395" s="209">
        <f t="shared" si="569"/>
        <v>0</v>
      </c>
      <c r="S395" s="209">
        <f t="shared" si="570"/>
        <v>0</v>
      </c>
      <c r="T395" s="209">
        <f t="shared" si="571"/>
        <v>0</v>
      </c>
      <c r="U395" s="209">
        <f t="shared" si="572"/>
        <v>0</v>
      </c>
      <c r="V395" s="209">
        <f t="shared" si="573"/>
        <v>0</v>
      </c>
      <c r="W395" s="209">
        <f t="shared" ca="1" si="574"/>
        <v>0</v>
      </c>
      <c r="X395" s="209">
        <f t="shared" ca="1" si="575"/>
        <v>0</v>
      </c>
      <c r="Y395" s="209">
        <f t="shared" ca="1" si="576"/>
        <v>0</v>
      </c>
      <c r="Z395" s="210" t="str">
        <f t="shared" ca="1" si="587"/>
        <v xml:space="preserve">        </v>
      </c>
      <c r="AA395" s="185"/>
      <c r="AB395" s="185">
        <f t="shared" ca="1" si="588"/>
        <v>0</v>
      </c>
      <c r="AC395" s="185">
        <f t="shared" ca="1" si="589"/>
        <v>0</v>
      </c>
      <c r="AD395" s="185">
        <f t="shared" ca="1" si="633"/>
        <v>0</v>
      </c>
      <c r="AE395" s="185"/>
      <c r="AF395" s="211"/>
      <c r="AG395" s="211"/>
      <c r="AH395" s="211"/>
      <c r="AI395" s="211"/>
      <c r="AJ395" s="211"/>
      <c r="AK395" s="211"/>
      <c r="AL395" s="211"/>
      <c r="AM395" s="211"/>
      <c r="AN395" s="211"/>
      <c r="AO395" s="211"/>
      <c r="AP395" s="623">
        <f t="shared" si="590"/>
        <v>0</v>
      </c>
      <c r="AQ395" s="211">
        <f t="shared" si="634"/>
        <v>0</v>
      </c>
      <c r="AR395" s="211">
        <f t="shared" si="635"/>
        <v>0</v>
      </c>
      <c r="AS395" s="211"/>
      <c r="AT395" s="211">
        <f t="shared" si="591"/>
        <v>0</v>
      </c>
      <c r="AU395" s="358">
        <f t="shared" si="592"/>
        <v>0</v>
      </c>
      <c r="AV395" s="211">
        <f t="shared" si="593"/>
        <v>0</v>
      </c>
      <c r="AW395" s="211">
        <f t="shared" ca="1" si="594"/>
        <v>0</v>
      </c>
      <c r="AX395" s="211">
        <f t="shared" ca="1" si="577"/>
        <v>0</v>
      </c>
      <c r="AY395" s="211">
        <f t="shared" ca="1" si="595"/>
        <v>0</v>
      </c>
      <c r="AZ395" s="212">
        <f ca="1">IF(AND(AW395,AX395=0,AY395=0)=0,0,IF(AW395&gt;0,'На банк Приват'!$J$1,IF(AX395&gt;0,'На Укрсиб'!$J$1,0)))</f>
        <v>0</v>
      </c>
      <c r="BA395" s="191"/>
      <c r="BB395" s="191">
        <f t="shared" ca="1" si="596"/>
        <v>0</v>
      </c>
      <c r="BC395" s="191">
        <f t="shared" ca="1" si="597"/>
        <v>0</v>
      </c>
      <c r="BD395" s="191">
        <f t="shared" ca="1" si="636"/>
        <v>0</v>
      </c>
      <c r="BE395" s="191"/>
      <c r="BF395" s="213"/>
      <c r="BG395" s="213"/>
      <c r="BH395" s="213"/>
      <c r="BI395" s="213"/>
      <c r="BJ395" s="213"/>
      <c r="BK395" s="213"/>
      <c r="BL395" s="213"/>
      <c r="BM395" s="213"/>
      <c r="BN395" s="213"/>
      <c r="BO395" s="213"/>
      <c r="BP395" s="623">
        <f t="shared" si="598"/>
        <v>0</v>
      </c>
      <c r="BQ395" s="213">
        <f t="shared" si="637"/>
        <v>0</v>
      </c>
      <c r="BR395" s="213">
        <f t="shared" si="638"/>
        <v>0</v>
      </c>
      <c r="BS395" s="213"/>
      <c r="BT395" s="213">
        <f t="shared" si="599"/>
        <v>0</v>
      </c>
      <c r="BU395" s="362">
        <f t="shared" si="639"/>
        <v>0</v>
      </c>
      <c r="BV395" s="213">
        <f t="shared" si="600"/>
        <v>0</v>
      </c>
      <c r="BW395" s="213">
        <f t="shared" ca="1" si="601"/>
        <v>0</v>
      </c>
      <c r="BX395" s="213">
        <f t="shared" ca="1" si="640"/>
        <v>0</v>
      </c>
      <c r="BY395" s="213">
        <f t="shared" ca="1" si="602"/>
        <v>0</v>
      </c>
      <c r="BZ395" s="214">
        <f ca="1">IF(AND(BW395,BX395=0)=0,0,IF(BW395&gt;0,'На банк Приват'!$P$1,IF(BX395&gt;0,'На Укрсиб'!$P$1,0)))</f>
        <v>0</v>
      </c>
      <c r="CA395" s="198">
        <v>388</v>
      </c>
      <c r="CB395" s="198">
        <f t="shared" ca="1" si="603"/>
        <v>0</v>
      </c>
      <c r="CC395" s="198">
        <f t="shared" ca="1" si="604"/>
        <v>0</v>
      </c>
      <c r="CD395" s="198">
        <f t="shared" ca="1" si="641"/>
        <v>0</v>
      </c>
      <c r="CE395" s="198"/>
      <c r="CF395" s="215"/>
      <c r="CG395" s="215"/>
      <c r="CH395" s="215"/>
      <c r="CI395" s="215"/>
      <c r="CJ395" s="215"/>
      <c r="CK395" s="215"/>
      <c r="CL395" s="215"/>
      <c r="CM395" s="215">
        <f t="shared" si="583"/>
        <v>0</v>
      </c>
      <c r="CN395" s="215"/>
      <c r="CO395" s="215"/>
      <c r="CP395" s="215">
        <f t="shared" si="605"/>
        <v>0</v>
      </c>
      <c r="CQ395" s="215">
        <f t="shared" si="642"/>
        <v>0</v>
      </c>
      <c r="CR395" s="215">
        <f t="shared" si="643"/>
        <v>0</v>
      </c>
      <c r="CS395" s="215"/>
      <c r="CT395" s="215">
        <f t="shared" si="606"/>
        <v>0</v>
      </c>
      <c r="CU395" s="369">
        <f t="shared" si="607"/>
        <v>0</v>
      </c>
      <c r="CV395" s="215">
        <f t="shared" si="608"/>
        <v>0</v>
      </c>
      <c r="CW395" s="215">
        <f t="shared" ca="1" si="609"/>
        <v>0</v>
      </c>
      <c r="CX395" s="215">
        <f t="shared" ca="1" si="644"/>
        <v>0</v>
      </c>
      <c r="CY395" s="215">
        <f t="shared" ca="1" si="610"/>
        <v>0</v>
      </c>
      <c r="CZ395" s="216">
        <f ca="1">IF(AND(CW395,CX395=0)=0,0,IF(CW395&gt;0,'На банк Приват'!$V$1,IF(CX395&gt;0,'На Укрсиб'!$V$1,0)))</f>
        <v>0</v>
      </c>
      <c r="DA395" s="204"/>
      <c r="DB395" s="204">
        <f t="shared" ca="1" si="611"/>
        <v>0</v>
      </c>
      <c r="DC395" s="204">
        <f t="shared" ca="1" si="612"/>
        <v>0</v>
      </c>
      <c r="DD395" s="204">
        <f t="shared" ca="1" si="645"/>
        <v>0</v>
      </c>
      <c r="DE395" s="204"/>
      <c r="DF395" s="217"/>
      <c r="DG395" s="217"/>
      <c r="DH395" s="217"/>
      <c r="DI395" s="217"/>
      <c r="DJ395" s="217"/>
      <c r="DK395" s="217"/>
      <c r="DL395" s="217"/>
      <c r="DM395" s="217"/>
      <c r="DN395" s="217"/>
      <c r="DO395" s="217"/>
      <c r="DP395" s="763">
        <f t="shared" si="614"/>
        <v>0</v>
      </c>
      <c r="DQ395" s="217">
        <f t="shared" si="646"/>
        <v>0</v>
      </c>
      <c r="DR395" s="217">
        <f t="shared" si="647"/>
        <v>0</v>
      </c>
      <c r="DS395" s="217"/>
      <c r="DT395" s="217">
        <f t="shared" si="615"/>
        <v>0</v>
      </c>
      <c r="DU395" s="366">
        <f t="shared" si="648"/>
        <v>0</v>
      </c>
      <c r="DV395" s="217">
        <f t="shared" si="616"/>
        <v>0</v>
      </c>
      <c r="DW395" s="217">
        <f t="shared" ca="1" si="617"/>
        <v>0</v>
      </c>
      <c r="DX395" s="217">
        <f t="shared" ca="1" si="649"/>
        <v>0</v>
      </c>
      <c r="DY395" s="217">
        <f t="shared" ca="1" si="618"/>
        <v>0</v>
      </c>
      <c r="DZ395" s="218">
        <f ca="1">IF(AND(DW395,DX395=0)=0,0,IF(DW395&gt;0,'На банк Приват'!$AB$1,IF(DX395&gt;0,'На Укрсиб'!$V$1,0)))</f>
        <v>0</v>
      </c>
      <c r="EA395" s="207"/>
      <c r="EB395" s="207">
        <f t="shared" ca="1" si="619"/>
        <v>0</v>
      </c>
      <c r="EC395" s="207">
        <f t="shared" ca="1" si="620"/>
        <v>0</v>
      </c>
      <c r="ED395" s="207">
        <f t="shared" ca="1" si="650"/>
        <v>0</v>
      </c>
      <c r="EE395" s="207"/>
      <c r="EF395" s="219"/>
      <c r="EG395" s="219"/>
      <c r="EH395" s="219"/>
      <c r="EI395" s="219"/>
      <c r="EJ395" s="219"/>
      <c r="EK395" s="219"/>
      <c r="EL395" s="219"/>
      <c r="EM395" s="219">
        <f t="shared" si="621"/>
        <v>0</v>
      </c>
      <c r="EN395" s="219"/>
      <c r="EO395" s="219"/>
      <c r="EP395" s="219">
        <f t="shared" si="622"/>
        <v>0</v>
      </c>
      <c r="EQ395" s="219">
        <f t="shared" si="651"/>
        <v>0</v>
      </c>
      <c r="ER395" s="219">
        <f t="shared" si="652"/>
        <v>0</v>
      </c>
      <c r="ES395" s="219"/>
      <c r="ET395" s="219">
        <f t="shared" si="623"/>
        <v>0</v>
      </c>
      <c r="EU395" s="363">
        <f t="shared" si="653"/>
        <v>0</v>
      </c>
      <c r="EV395" s="219">
        <f t="shared" si="624"/>
        <v>0</v>
      </c>
      <c r="EW395" s="219">
        <f t="shared" ca="1" si="625"/>
        <v>0</v>
      </c>
      <c r="EX395" s="219">
        <f t="shared" ca="1" si="654"/>
        <v>0</v>
      </c>
      <c r="EY395" s="219">
        <f t="shared" ca="1" si="626"/>
        <v>0</v>
      </c>
      <c r="EZ395" s="220">
        <f ca="1">IF(AND(EW395,EX395=0)=0,0,IF(EW395&gt;0,'На банк Приват'!$AH$1,IF(EX395&gt;0,'На Укрсиб'!$AH$1,0)))</f>
        <v>0</v>
      </c>
      <c r="FA395" s="28">
        <f t="shared" ca="1" si="627"/>
        <v>0</v>
      </c>
      <c r="FB395" s="28">
        <f t="shared" ca="1" si="628"/>
        <v>0</v>
      </c>
      <c r="FC395" s="28">
        <f t="shared" ca="1" si="629"/>
        <v>0</v>
      </c>
      <c r="FD395" s="28">
        <f t="shared" ca="1" si="630"/>
        <v>0</v>
      </c>
      <c r="FE395" s="28">
        <f t="shared" ca="1" si="631"/>
        <v>383</v>
      </c>
      <c r="FF395">
        <f t="shared" si="632"/>
        <v>0</v>
      </c>
      <c r="FG395" s="531" t="s">
        <v>642</v>
      </c>
    </row>
    <row r="396" spans="1:163">
      <c r="A396" s="113"/>
      <c r="B396" s="113">
        <f t="shared" ca="1" si="584"/>
        <v>0</v>
      </c>
      <c r="C396" s="113">
        <f t="shared" ca="1" si="585"/>
        <v>0</v>
      </c>
      <c r="D396" s="113">
        <f t="shared" ca="1" si="582"/>
        <v>0</v>
      </c>
      <c r="E396" s="113">
        <f t="shared" si="586"/>
        <v>0</v>
      </c>
      <c r="F396" s="115"/>
      <c r="G396" s="209">
        <f t="shared" si="580"/>
        <v>0</v>
      </c>
      <c r="H396" s="209">
        <f t="shared" si="578"/>
        <v>0</v>
      </c>
      <c r="I396" s="209">
        <f t="shared" si="579"/>
        <v>0</v>
      </c>
      <c r="J396" s="209">
        <f t="shared" si="562"/>
        <v>0</v>
      </c>
      <c r="K396" s="209">
        <f t="shared" si="563"/>
        <v>0</v>
      </c>
      <c r="L396" s="209">
        <f t="shared" si="564"/>
        <v>0</v>
      </c>
      <c r="M396" s="209">
        <f t="shared" si="565"/>
        <v>0</v>
      </c>
      <c r="N396" s="209">
        <f t="shared" si="566"/>
        <v>0</v>
      </c>
      <c r="O396" s="209">
        <f t="shared" si="655"/>
        <v>0</v>
      </c>
      <c r="P396" s="211">
        <f t="shared" si="567"/>
        <v>0</v>
      </c>
      <c r="Q396" s="209">
        <f t="shared" si="568"/>
        <v>0</v>
      </c>
      <c r="R396" s="209">
        <f t="shared" si="569"/>
        <v>0</v>
      </c>
      <c r="S396" s="209">
        <f t="shared" si="570"/>
        <v>0</v>
      </c>
      <c r="T396" s="209">
        <f t="shared" si="571"/>
        <v>0</v>
      </c>
      <c r="U396" s="209">
        <f t="shared" si="572"/>
        <v>0</v>
      </c>
      <c r="V396" s="209">
        <f t="shared" si="573"/>
        <v>0</v>
      </c>
      <c r="W396" s="209">
        <f t="shared" ca="1" si="574"/>
        <v>0</v>
      </c>
      <c r="X396" s="209">
        <f t="shared" ca="1" si="575"/>
        <v>0</v>
      </c>
      <c r="Y396" s="209">
        <f t="shared" ca="1" si="576"/>
        <v>0</v>
      </c>
      <c r="Z396" s="210" t="str">
        <f t="shared" ca="1" si="587"/>
        <v xml:space="preserve">        </v>
      </c>
      <c r="AA396" s="185"/>
      <c r="AB396" s="185">
        <f t="shared" ca="1" si="588"/>
        <v>0</v>
      </c>
      <c r="AC396" s="185">
        <f t="shared" ca="1" si="589"/>
        <v>0</v>
      </c>
      <c r="AD396" s="185">
        <f t="shared" ca="1" si="633"/>
        <v>0</v>
      </c>
      <c r="AE396" s="185"/>
      <c r="AF396" s="211"/>
      <c r="AG396" s="211"/>
      <c r="AH396" s="211"/>
      <c r="AI396" s="211"/>
      <c r="AJ396" s="211"/>
      <c r="AK396" s="211"/>
      <c r="AL396" s="211"/>
      <c r="AM396" s="211"/>
      <c r="AN396" s="211"/>
      <c r="AO396" s="211"/>
      <c r="AP396" s="623">
        <f t="shared" si="590"/>
        <v>0</v>
      </c>
      <c r="AQ396" s="211">
        <f t="shared" si="634"/>
        <v>0</v>
      </c>
      <c r="AR396" s="211">
        <f t="shared" si="635"/>
        <v>0</v>
      </c>
      <c r="AS396" s="211"/>
      <c r="AT396" s="211">
        <f t="shared" si="591"/>
        <v>0</v>
      </c>
      <c r="AU396" s="358">
        <f t="shared" si="592"/>
        <v>0</v>
      </c>
      <c r="AV396" s="211">
        <f t="shared" si="593"/>
        <v>0</v>
      </c>
      <c r="AW396" s="211">
        <f t="shared" ca="1" si="594"/>
        <v>0</v>
      </c>
      <c r="AX396" s="211">
        <f t="shared" ca="1" si="577"/>
        <v>0</v>
      </c>
      <c r="AY396" s="211">
        <f t="shared" ca="1" si="595"/>
        <v>0</v>
      </c>
      <c r="AZ396" s="212">
        <f ca="1">IF(AND(AW396,AX396=0,AY396=0)=0,0,IF(AW396&gt;0,'На банк Приват'!$J$1,IF(AX396&gt;0,'На Укрсиб'!$J$1,0)))</f>
        <v>0</v>
      </c>
      <c r="BA396" s="191"/>
      <c r="BB396" s="191">
        <f t="shared" ca="1" si="596"/>
        <v>0</v>
      </c>
      <c r="BC396" s="191">
        <f t="shared" ca="1" si="597"/>
        <v>0</v>
      </c>
      <c r="BD396" s="191">
        <f t="shared" ca="1" si="636"/>
        <v>0</v>
      </c>
      <c r="BE396" s="191"/>
      <c r="BF396" s="213"/>
      <c r="BG396" s="213"/>
      <c r="BH396" s="213"/>
      <c r="BI396" s="213"/>
      <c r="BJ396" s="213"/>
      <c r="BK396" s="213"/>
      <c r="BL396" s="213"/>
      <c r="BM396" s="213"/>
      <c r="BN396" s="213"/>
      <c r="BO396" s="213"/>
      <c r="BP396" s="623">
        <f t="shared" si="598"/>
        <v>0</v>
      </c>
      <c r="BQ396" s="213">
        <f t="shared" si="637"/>
        <v>0</v>
      </c>
      <c r="BR396" s="213">
        <f t="shared" si="638"/>
        <v>0</v>
      </c>
      <c r="BS396" s="213"/>
      <c r="BT396" s="213">
        <f t="shared" si="599"/>
        <v>0</v>
      </c>
      <c r="BU396" s="362">
        <f t="shared" si="639"/>
        <v>0</v>
      </c>
      <c r="BV396" s="213">
        <f t="shared" si="600"/>
        <v>0</v>
      </c>
      <c r="BW396" s="213">
        <f t="shared" ca="1" si="601"/>
        <v>0</v>
      </c>
      <c r="BX396" s="213">
        <f t="shared" ca="1" si="640"/>
        <v>0</v>
      </c>
      <c r="BY396" s="213">
        <f t="shared" ca="1" si="602"/>
        <v>0</v>
      </c>
      <c r="BZ396" s="214">
        <f ca="1">IF(AND(BW396,BX396=0)=0,0,IF(BW396&gt;0,'На банк Приват'!$P$1,IF(BX396&gt;0,'На Укрсиб'!$P$1,0)))</f>
        <v>0</v>
      </c>
      <c r="CA396" s="198">
        <v>389</v>
      </c>
      <c r="CB396" s="198">
        <f t="shared" ca="1" si="603"/>
        <v>0</v>
      </c>
      <c r="CC396" s="198">
        <f t="shared" ca="1" si="604"/>
        <v>0</v>
      </c>
      <c r="CD396" s="198">
        <f t="shared" ca="1" si="641"/>
        <v>0</v>
      </c>
      <c r="CE396" s="198"/>
      <c r="CF396" s="215"/>
      <c r="CG396" s="215"/>
      <c r="CH396" s="215"/>
      <c r="CI396" s="215"/>
      <c r="CJ396" s="215"/>
      <c r="CK396" s="215"/>
      <c r="CL396" s="215"/>
      <c r="CM396" s="215">
        <f t="shared" si="583"/>
        <v>0</v>
      </c>
      <c r="CN396" s="215"/>
      <c r="CO396" s="215"/>
      <c r="CP396" s="215">
        <f t="shared" si="605"/>
        <v>0</v>
      </c>
      <c r="CQ396" s="215">
        <f t="shared" si="642"/>
        <v>0</v>
      </c>
      <c r="CR396" s="215">
        <f t="shared" si="643"/>
        <v>0</v>
      </c>
      <c r="CS396" s="215"/>
      <c r="CT396" s="215">
        <f t="shared" si="606"/>
        <v>0</v>
      </c>
      <c r="CU396" s="369">
        <f t="shared" si="607"/>
        <v>0</v>
      </c>
      <c r="CV396" s="215">
        <f t="shared" si="608"/>
        <v>0</v>
      </c>
      <c r="CW396" s="215">
        <f t="shared" ca="1" si="609"/>
        <v>0</v>
      </c>
      <c r="CX396" s="215">
        <f t="shared" ca="1" si="644"/>
        <v>0</v>
      </c>
      <c r="CY396" s="215">
        <f t="shared" ca="1" si="610"/>
        <v>0</v>
      </c>
      <c r="CZ396" s="216">
        <f ca="1">IF(AND(CW396,CX396=0)=0,0,IF(CW396&gt;0,'На банк Приват'!$V$1,IF(CX396&gt;0,'На Укрсиб'!$V$1,0)))</f>
        <v>0</v>
      </c>
      <c r="DA396" s="204"/>
      <c r="DB396" s="204">
        <f t="shared" ca="1" si="611"/>
        <v>0</v>
      </c>
      <c r="DC396" s="204">
        <f t="shared" ca="1" si="612"/>
        <v>0</v>
      </c>
      <c r="DD396" s="204">
        <f t="shared" ca="1" si="645"/>
        <v>0</v>
      </c>
      <c r="DE396" s="204"/>
      <c r="DF396" s="217"/>
      <c r="DG396" s="217"/>
      <c r="DH396" s="217"/>
      <c r="DI396" s="217"/>
      <c r="DJ396" s="217"/>
      <c r="DK396" s="217"/>
      <c r="DL396" s="217"/>
      <c r="DM396" s="217"/>
      <c r="DN396" s="217"/>
      <c r="DO396" s="217"/>
      <c r="DP396" s="763">
        <f t="shared" si="614"/>
        <v>0</v>
      </c>
      <c r="DQ396" s="217">
        <f t="shared" si="646"/>
        <v>0</v>
      </c>
      <c r="DR396" s="217">
        <f t="shared" si="647"/>
        <v>0</v>
      </c>
      <c r="DS396" s="217"/>
      <c r="DT396" s="217">
        <f t="shared" si="615"/>
        <v>0</v>
      </c>
      <c r="DU396" s="366">
        <f t="shared" si="648"/>
        <v>0</v>
      </c>
      <c r="DV396" s="217">
        <f t="shared" si="616"/>
        <v>0</v>
      </c>
      <c r="DW396" s="217">
        <f t="shared" ca="1" si="617"/>
        <v>0</v>
      </c>
      <c r="DX396" s="217">
        <f t="shared" ca="1" si="649"/>
        <v>0</v>
      </c>
      <c r="DY396" s="217">
        <f t="shared" ca="1" si="618"/>
        <v>0</v>
      </c>
      <c r="DZ396" s="218">
        <f ca="1">IF(AND(DW396,DX396=0)=0,0,IF(DW396&gt;0,'На банк Приват'!$AB$1,IF(DX396&gt;0,'На Укрсиб'!$V$1,0)))</f>
        <v>0</v>
      </c>
      <c r="EA396" s="207"/>
      <c r="EB396" s="207">
        <f t="shared" ca="1" si="619"/>
        <v>0</v>
      </c>
      <c r="EC396" s="207">
        <f t="shared" ca="1" si="620"/>
        <v>0</v>
      </c>
      <c r="ED396" s="207">
        <f t="shared" ca="1" si="650"/>
        <v>0</v>
      </c>
      <c r="EE396" s="207"/>
      <c r="EF396" s="219"/>
      <c r="EG396" s="219"/>
      <c r="EH396" s="219"/>
      <c r="EI396" s="219"/>
      <c r="EJ396" s="219"/>
      <c r="EK396" s="219"/>
      <c r="EL396" s="219"/>
      <c r="EM396" s="219">
        <f t="shared" si="621"/>
        <v>0</v>
      </c>
      <c r="EN396" s="219"/>
      <c r="EO396" s="219"/>
      <c r="EP396" s="219">
        <f t="shared" si="622"/>
        <v>0</v>
      </c>
      <c r="EQ396" s="219">
        <f t="shared" si="651"/>
        <v>0</v>
      </c>
      <c r="ER396" s="219">
        <f t="shared" si="652"/>
        <v>0</v>
      </c>
      <c r="ES396" s="219"/>
      <c r="ET396" s="219">
        <f t="shared" si="623"/>
        <v>0</v>
      </c>
      <c r="EU396" s="363">
        <f t="shared" si="653"/>
        <v>0</v>
      </c>
      <c r="EV396" s="219">
        <f t="shared" si="624"/>
        <v>0</v>
      </c>
      <c r="EW396" s="219">
        <f t="shared" ca="1" si="625"/>
        <v>0</v>
      </c>
      <c r="EX396" s="219">
        <f t="shared" ca="1" si="654"/>
        <v>0</v>
      </c>
      <c r="EY396" s="219">
        <f t="shared" ca="1" si="626"/>
        <v>0</v>
      </c>
      <c r="EZ396" s="220">
        <f ca="1">IF(AND(EW396,EX396=0)=0,0,IF(EW396&gt;0,'На банк Приват'!$AH$1,IF(EX396&gt;0,'На Укрсиб'!$AH$1,0)))</f>
        <v>0</v>
      </c>
      <c r="FA396" s="28">
        <f t="shared" ca="1" si="627"/>
        <v>0</v>
      </c>
      <c r="FB396" s="28">
        <f t="shared" ca="1" si="628"/>
        <v>0</v>
      </c>
      <c r="FC396" s="28">
        <f t="shared" ca="1" si="629"/>
        <v>0</v>
      </c>
      <c r="FD396" s="28">
        <f t="shared" ca="1" si="630"/>
        <v>0</v>
      </c>
      <c r="FE396" s="28">
        <f t="shared" ca="1" si="631"/>
        <v>384</v>
      </c>
      <c r="FF396">
        <f t="shared" si="632"/>
        <v>0</v>
      </c>
      <c r="FG396" s="531" t="s">
        <v>238</v>
      </c>
    </row>
    <row r="397" spans="1:163">
      <c r="A397" s="113"/>
      <c r="B397" s="113">
        <f t="shared" ca="1" si="584"/>
        <v>0</v>
      </c>
      <c r="C397" s="113">
        <f t="shared" ca="1" si="585"/>
        <v>0</v>
      </c>
      <c r="D397" s="113">
        <f t="shared" ca="1" si="582"/>
        <v>0</v>
      </c>
      <c r="E397" s="113">
        <f t="shared" si="586"/>
        <v>0</v>
      </c>
      <c r="F397" s="115"/>
      <c r="G397" s="209">
        <f t="shared" si="580"/>
        <v>0</v>
      </c>
      <c r="H397" s="209">
        <f t="shared" si="578"/>
        <v>0</v>
      </c>
      <c r="I397" s="209">
        <f t="shared" si="579"/>
        <v>0</v>
      </c>
      <c r="J397" s="209">
        <f t="shared" si="562"/>
        <v>0</v>
      </c>
      <c r="K397" s="209">
        <f t="shared" si="563"/>
        <v>0</v>
      </c>
      <c r="L397" s="209">
        <f t="shared" si="564"/>
        <v>0</v>
      </c>
      <c r="M397" s="209">
        <f t="shared" si="565"/>
        <v>0</v>
      </c>
      <c r="N397" s="209">
        <f t="shared" si="566"/>
        <v>0</v>
      </c>
      <c r="O397" s="209">
        <f t="shared" si="655"/>
        <v>0</v>
      </c>
      <c r="P397" s="211">
        <f t="shared" si="567"/>
        <v>0</v>
      </c>
      <c r="Q397" s="209">
        <f t="shared" si="568"/>
        <v>0</v>
      </c>
      <c r="R397" s="209">
        <f t="shared" si="569"/>
        <v>0</v>
      </c>
      <c r="S397" s="209">
        <f t="shared" si="570"/>
        <v>0</v>
      </c>
      <c r="T397" s="209">
        <f t="shared" si="571"/>
        <v>0</v>
      </c>
      <c r="U397" s="209">
        <f t="shared" si="572"/>
        <v>0</v>
      </c>
      <c r="V397" s="209">
        <f t="shared" si="573"/>
        <v>0</v>
      </c>
      <c r="W397" s="209">
        <f t="shared" ca="1" si="574"/>
        <v>0</v>
      </c>
      <c r="X397" s="209">
        <f t="shared" ca="1" si="575"/>
        <v>0</v>
      </c>
      <c r="Y397" s="209">
        <f t="shared" ca="1" si="576"/>
        <v>0</v>
      </c>
      <c r="Z397" s="210" t="str">
        <f t="shared" ca="1" si="587"/>
        <v xml:space="preserve">        </v>
      </c>
      <c r="AA397" s="185"/>
      <c r="AB397" s="185">
        <f t="shared" ca="1" si="588"/>
        <v>0</v>
      </c>
      <c r="AC397" s="185">
        <f t="shared" ca="1" si="589"/>
        <v>0</v>
      </c>
      <c r="AD397" s="185">
        <f t="shared" ca="1" si="633"/>
        <v>0</v>
      </c>
      <c r="AE397" s="185"/>
      <c r="AF397" s="211"/>
      <c r="AG397" s="211"/>
      <c r="AH397" s="211"/>
      <c r="AI397" s="211"/>
      <c r="AJ397" s="211"/>
      <c r="AK397" s="211"/>
      <c r="AL397" s="211"/>
      <c r="AM397" s="211"/>
      <c r="AN397" s="211"/>
      <c r="AO397" s="211"/>
      <c r="AP397" s="623">
        <f t="shared" si="590"/>
        <v>0</v>
      </c>
      <c r="AQ397" s="211">
        <f t="shared" si="634"/>
        <v>0</v>
      </c>
      <c r="AR397" s="211">
        <f t="shared" si="635"/>
        <v>0</v>
      </c>
      <c r="AS397" s="211"/>
      <c r="AT397" s="211">
        <f t="shared" si="591"/>
        <v>0</v>
      </c>
      <c r="AU397" s="358">
        <f t="shared" si="592"/>
        <v>0</v>
      </c>
      <c r="AV397" s="211">
        <f t="shared" si="593"/>
        <v>0</v>
      </c>
      <c r="AW397" s="211">
        <f t="shared" ca="1" si="594"/>
        <v>0</v>
      </c>
      <c r="AX397" s="211">
        <f t="shared" ca="1" si="577"/>
        <v>0</v>
      </c>
      <c r="AY397" s="211">
        <f t="shared" ca="1" si="595"/>
        <v>0</v>
      </c>
      <c r="AZ397" s="212">
        <f ca="1">IF(AND(AW397,AX397=0,AY397=0)=0,0,IF(AW397&gt;0,'На банк Приват'!$J$1,IF(AX397&gt;0,'На Укрсиб'!$J$1,0)))</f>
        <v>0</v>
      </c>
      <c r="BA397" s="191"/>
      <c r="BB397" s="191">
        <f t="shared" ca="1" si="596"/>
        <v>0</v>
      </c>
      <c r="BC397" s="191">
        <f t="shared" ca="1" si="597"/>
        <v>0</v>
      </c>
      <c r="BD397" s="191">
        <f t="shared" ca="1" si="636"/>
        <v>0</v>
      </c>
      <c r="BE397" s="191"/>
      <c r="BF397" s="213"/>
      <c r="BG397" s="213"/>
      <c r="BH397" s="213"/>
      <c r="BI397" s="213"/>
      <c r="BJ397" s="213"/>
      <c r="BK397" s="213"/>
      <c r="BL397" s="213"/>
      <c r="BM397" s="213"/>
      <c r="BN397" s="213"/>
      <c r="BO397" s="213"/>
      <c r="BP397" s="623">
        <f t="shared" si="598"/>
        <v>0</v>
      </c>
      <c r="BQ397" s="213">
        <f t="shared" si="637"/>
        <v>0</v>
      </c>
      <c r="BR397" s="213">
        <f t="shared" si="638"/>
        <v>0</v>
      </c>
      <c r="BS397" s="213"/>
      <c r="BT397" s="213">
        <f t="shared" si="599"/>
        <v>0</v>
      </c>
      <c r="BU397" s="362">
        <f t="shared" si="639"/>
        <v>0</v>
      </c>
      <c r="BV397" s="213">
        <f t="shared" si="600"/>
        <v>0</v>
      </c>
      <c r="BW397" s="213">
        <f t="shared" ca="1" si="601"/>
        <v>0</v>
      </c>
      <c r="BX397" s="213">
        <f t="shared" ca="1" si="640"/>
        <v>0</v>
      </c>
      <c r="BY397" s="213">
        <f t="shared" ca="1" si="602"/>
        <v>0</v>
      </c>
      <c r="BZ397" s="214">
        <f ca="1">IF(AND(BW397,BX397=0)=0,0,IF(BW397&gt;0,'На банк Приват'!$P$1,IF(BX397&gt;0,'На Укрсиб'!$P$1,0)))</f>
        <v>0</v>
      </c>
      <c r="CA397" s="198">
        <v>390</v>
      </c>
      <c r="CB397" s="198">
        <f t="shared" ca="1" si="603"/>
        <v>0</v>
      </c>
      <c r="CC397" s="198">
        <f t="shared" ca="1" si="604"/>
        <v>0</v>
      </c>
      <c r="CD397" s="198">
        <f t="shared" ca="1" si="641"/>
        <v>0</v>
      </c>
      <c r="CE397" s="198"/>
      <c r="CF397" s="215"/>
      <c r="CG397" s="215"/>
      <c r="CH397" s="215"/>
      <c r="CI397" s="215"/>
      <c r="CJ397" s="215"/>
      <c r="CK397" s="215"/>
      <c r="CL397" s="215"/>
      <c r="CM397" s="215">
        <f t="shared" si="583"/>
        <v>0</v>
      </c>
      <c r="CN397" s="215"/>
      <c r="CO397" s="215"/>
      <c r="CP397" s="215">
        <f t="shared" si="605"/>
        <v>0</v>
      </c>
      <c r="CQ397" s="215">
        <f t="shared" si="642"/>
        <v>0</v>
      </c>
      <c r="CR397" s="215">
        <f t="shared" si="643"/>
        <v>0</v>
      </c>
      <c r="CS397" s="215"/>
      <c r="CT397" s="215">
        <f t="shared" si="606"/>
        <v>0</v>
      </c>
      <c r="CU397" s="369">
        <f t="shared" si="607"/>
        <v>0</v>
      </c>
      <c r="CV397" s="215">
        <f t="shared" si="608"/>
        <v>0</v>
      </c>
      <c r="CW397" s="215">
        <f t="shared" ca="1" si="609"/>
        <v>0</v>
      </c>
      <c r="CX397" s="215">
        <f t="shared" ca="1" si="644"/>
        <v>0</v>
      </c>
      <c r="CY397" s="215">
        <f t="shared" ca="1" si="610"/>
        <v>0</v>
      </c>
      <c r="CZ397" s="216">
        <f ca="1">IF(AND(CW397,CX397=0)=0,0,IF(CW397&gt;0,'На банк Приват'!$V$1,IF(CX397&gt;0,'На Укрсиб'!$V$1,0)))</f>
        <v>0</v>
      </c>
      <c r="DA397" s="204"/>
      <c r="DB397" s="204">
        <f t="shared" ca="1" si="611"/>
        <v>0</v>
      </c>
      <c r="DC397" s="204">
        <f t="shared" ca="1" si="612"/>
        <v>0</v>
      </c>
      <c r="DD397" s="204">
        <f t="shared" ca="1" si="645"/>
        <v>0</v>
      </c>
      <c r="DE397" s="204"/>
      <c r="DF397" s="217"/>
      <c r="DG397" s="217"/>
      <c r="DH397" s="217"/>
      <c r="DI397" s="217"/>
      <c r="DJ397" s="217"/>
      <c r="DK397" s="217"/>
      <c r="DL397" s="217"/>
      <c r="DM397" s="217">
        <f t="shared" si="613"/>
        <v>0</v>
      </c>
      <c r="DN397" s="217"/>
      <c r="DO397" s="217"/>
      <c r="DP397" s="763">
        <f t="shared" si="614"/>
        <v>0</v>
      </c>
      <c r="DQ397" s="217">
        <f t="shared" si="646"/>
        <v>0</v>
      </c>
      <c r="DR397" s="217">
        <f t="shared" si="647"/>
        <v>0</v>
      </c>
      <c r="DS397" s="217"/>
      <c r="DT397" s="217">
        <f t="shared" si="615"/>
        <v>0</v>
      </c>
      <c r="DU397" s="366">
        <f t="shared" si="648"/>
        <v>0</v>
      </c>
      <c r="DV397" s="217">
        <f t="shared" si="616"/>
        <v>0</v>
      </c>
      <c r="DW397" s="217">
        <f t="shared" ca="1" si="617"/>
        <v>0</v>
      </c>
      <c r="DX397" s="217">
        <f t="shared" ca="1" si="649"/>
        <v>0</v>
      </c>
      <c r="DY397" s="217">
        <f t="shared" ca="1" si="618"/>
        <v>0</v>
      </c>
      <c r="DZ397" s="218">
        <f ca="1">IF(AND(DW397,DX397=0)=0,0,IF(DW397&gt;0,'На банк Приват'!$AB$1,IF(DX397&gt;0,'На Укрсиб'!$V$1,0)))</f>
        <v>0</v>
      </c>
      <c r="EA397" s="207"/>
      <c r="EB397" s="207">
        <f t="shared" ca="1" si="619"/>
        <v>0</v>
      </c>
      <c r="EC397" s="207">
        <f t="shared" ca="1" si="620"/>
        <v>0</v>
      </c>
      <c r="ED397" s="207">
        <f t="shared" ca="1" si="650"/>
        <v>0</v>
      </c>
      <c r="EE397" s="207"/>
      <c r="EF397" s="219"/>
      <c r="EG397" s="219"/>
      <c r="EH397" s="219"/>
      <c r="EI397" s="219"/>
      <c r="EJ397" s="219"/>
      <c r="EK397" s="219"/>
      <c r="EL397" s="219"/>
      <c r="EM397" s="219">
        <f t="shared" si="621"/>
        <v>0</v>
      </c>
      <c r="EN397" s="219"/>
      <c r="EO397" s="219"/>
      <c r="EP397" s="219">
        <f t="shared" si="622"/>
        <v>0</v>
      </c>
      <c r="EQ397" s="219">
        <f t="shared" si="651"/>
        <v>0</v>
      </c>
      <c r="ER397" s="219">
        <f t="shared" si="652"/>
        <v>0</v>
      </c>
      <c r="ES397" s="219"/>
      <c r="ET397" s="219">
        <f t="shared" si="623"/>
        <v>0</v>
      </c>
      <c r="EU397" s="363">
        <f t="shared" si="653"/>
        <v>0</v>
      </c>
      <c r="EV397" s="219">
        <f t="shared" si="624"/>
        <v>0</v>
      </c>
      <c r="EW397" s="219">
        <f t="shared" ca="1" si="625"/>
        <v>0</v>
      </c>
      <c r="EX397" s="219">
        <f t="shared" ca="1" si="654"/>
        <v>0</v>
      </c>
      <c r="EY397" s="219">
        <f t="shared" ca="1" si="626"/>
        <v>0</v>
      </c>
      <c r="EZ397" s="220">
        <f ca="1">IF(AND(EW397,EX397=0)=0,0,IF(EW397&gt;0,'На банк Приват'!$AH$1,IF(EX397&gt;0,'На Укрсиб'!$AH$1,0)))</f>
        <v>0</v>
      </c>
      <c r="FA397" s="28">
        <f t="shared" ca="1" si="627"/>
        <v>0</v>
      </c>
      <c r="FB397" s="28">
        <f t="shared" ca="1" si="628"/>
        <v>0</v>
      </c>
      <c r="FC397" s="28">
        <f t="shared" ca="1" si="629"/>
        <v>0</v>
      </c>
      <c r="FD397" s="28">
        <f t="shared" ca="1" si="630"/>
        <v>0</v>
      </c>
      <c r="FE397" s="28">
        <f t="shared" ca="1" si="631"/>
        <v>385</v>
      </c>
      <c r="FF397">
        <f t="shared" si="632"/>
        <v>0</v>
      </c>
      <c r="FG397" s="531" t="s">
        <v>239</v>
      </c>
    </row>
    <row r="398" spans="1:163">
      <c r="A398" s="113"/>
      <c r="B398" s="113">
        <f t="shared" ca="1" si="584"/>
        <v>0</v>
      </c>
      <c r="C398" s="113">
        <f t="shared" ca="1" si="585"/>
        <v>0</v>
      </c>
      <c r="D398" s="113">
        <f t="shared" ca="1" si="582"/>
        <v>0</v>
      </c>
      <c r="E398" s="113">
        <f t="shared" si="586"/>
        <v>0</v>
      </c>
      <c r="F398" s="115"/>
      <c r="G398" s="209">
        <f t="shared" si="580"/>
        <v>0</v>
      </c>
      <c r="H398" s="209">
        <f t="shared" si="578"/>
        <v>0</v>
      </c>
      <c r="I398" s="209">
        <f t="shared" si="579"/>
        <v>0</v>
      </c>
      <c r="J398" s="209">
        <f t="shared" si="562"/>
        <v>0</v>
      </c>
      <c r="K398" s="209">
        <f t="shared" si="563"/>
        <v>0</v>
      </c>
      <c r="L398" s="209">
        <f t="shared" si="564"/>
        <v>0</v>
      </c>
      <c r="M398" s="209">
        <f t="shared" si="565"/>
        <v>0</v>
      </c>
      <c r="N398" s="209">
        <f t="shared" si="566"/>
        <v>0</v>
      </c>
      <c r="O398" s="209">
        <f t="shared" si="655"/>
        <v>0</v>
      </c>
      <c r="P398" s="211">
        <f t="shared" si="567"/>
        <v>0</v>
      </c>
      <c r="Q398" s="209">
        <f t="shared" si="568"/>
        <v>0</v>
      </c>
      <c r="R398" s="209">
        <f t="shared" si="569"/>
        <v>0</v>
      </c>
      <c r="S398" s="209">
        <f t="shared" si="570"/>
        <v>0</v>
      </c>
      <c r="T398" s="209">
        <f t="shared" si="571"/>
        <v>0</v>
      </c>
      <c r="U398" s="209">
        <f t="shared" si="572"/>
        <v>0</v>
      </c>
      <c r="V398" s="209">
        <f t="shared" si="573"/>
        <v>0</v>
      </c>
      <c r="W398" s="209">
        <f t="shared" ca="1" si="574"/>
        <v>0</v>
      </c>
      <c r="X398" s="209">
        <f t="shared" ca="1" si="575"/>
        <v>0</v>
      </c>
      <c r="Y398" s="209">
        <f t="shared" ca="1" si="576"/>
        <v>0</v>
      </c>
      <c r="Z398" s="210" t="str">
        <f t="shared" ca="1" si="587"/>
        <v xml:space="preserve">        </v>
      </c>
      <c r="AA398" s="185"/>
      <c r="AB398" s="185">
        <f t="shared" ca="1" si="588"/>
        <v>0</v>
      </c>
      <c r="AC398" s="185">
        <f t="shared" ca="1" si="589"/>
        <v>0</v>
      </c>
      <c r="AD398" s="185">
        <f t="shared" ca="1" si="633"/>
        <v>0</v>
      </c>
      <c r="AE398" s="185"/>
      <c r="AF398" s="211"/>
      <c r="AG398" s="211"/>
      <c r="AH398" s="211"/>
      <c r="AI398" s="211"/>
      <c r="AJ398" s="211"/>
      <c r="AK398" s="211"/>
      <c r="AL398" s="211"/>
      <c r="AM398" s="211"/>
      <c r="AN398" s="211"/>
      <c r="AO398" s="211"/>
      <c r="AP398" s="623">
        <f t="shared" si="590"/>
        <v>0</v>
      </c>
      <c r="AQ398" s="211">
        <f t="shared" si="634"/>
        <v>0</v>
      </c>
      <c r="AR398" s="211">
        <f t="shared" si="635"/>
        <v>0</v>
      </c>
      <c r="AS398" s="211"/>
      <c r="AT398" s="211">
        <f t="shared" si="591"/>
        <v>0</v>
      </c>
      <c r="AU398" s="358">
        <f t="shared" si="592"/>
        <v>0</v>
      </c>
      <c r="AV398" s="211">
        <f t="shared" si="593"/>
        <v>0</v>
      </c>
      <c r="AW398" s="211">
        <f t="shared" ca="1" si="594"/>
        <v>0</v>
      </c>
      <c r="AX398" s="211">
        <f t="shared" ca="1" si="577"/>
        <v>0</v>
      </c>
      <c r="AY398" s="211">
        <f t="shared" ca="1" si="595"/>
        <v>0</v>
      </c>
      <c r="AZ398" s="212">
        <f ca="1">IF(AND(AW398,AX398=0,AY398=0)=0,0,IF(AW398&gt;0,'На банк Приват'!$J$1,IF(AX398&gt;0,'На Укрсиб'!$J$1,0)))</f>
        <v>0</v>
      </c>
      <c r="BA398" s="191"/>
      <c r="BB398" s="191">
        <f t="shared" ca="1" si="596"/>
        <v>0</v>
      </c>
      <c r="BC398" s="191">
        <f t="shared" ca="1" si="597"/>
        <v>0</v>
      </c>
      <c r="BD398" s="191">
        <f t="shared" ca="1" si="636"/>
        <v>0</v>
      </c>
      <c r="BE398" s="191"/>
      <c r="BF398" s="213"/>
      <c r="BG398" s="213"/>
      <c r="BH398" s="213"/>
      <c r="BI398" s="213"/>
      <c r="BJ398" s="213"/>
      <c r="BK398" s="213"/>
      <c r="BL398" s="213"/>
      <c r="BM398" s="213"/>
      <c r="BN398" s="213"/>
      <c r="BO398" s="213"/>
      <c r="BP398" s="623">
        <f t="shared" si="598"/>
        <v>0</v>
      </c>
      <c r="BQ398" s="213">
        <f t="shared" si="637"/>
        <v>0</v>
      </c>
      <c r="BR398" s="213">
        <f t="shared" si="638"/>
        <v>0</v>
      </c>
      <c r="BS398" s="213"/>
      <c r="BT398" s="213">
        <f t="shared" si="599"/>
        <v>0</v>
      </c>
      <c r="BU398" s="362">
        <f t="shared" si="639"/>
        <v>0</v>
      </c>
      <c r="BV398" s="213">
        <f t="shared" si="600"/>
        <v>0</v>
      </c>
      <c r="BW398" s="213">
        <f t="shared" ca="1" si="601"/>
        <v>0</v>
      </c>
      <c r="BX398" s="213">
        <f t="shared" ca="1" si="640"/>
        <v>0</v>
      </c>
      <c r="BY398" s="213">
        <f t="shared" ca="1" si="602"/>
        <v>0</v>
      </c>
      <c r="BZ398" s="214">
        <f ca="1">IF(AND(BW398,BX398=0)=0,0,IF(BW398&gt;0,'На банк Приват'!$P$1,IF(BX398&gt;0,'На Укрсиб'!$P$1,0)))</f>
        <v>0</v>
      </c>
      <c r="CA398" s="198">
        <v>391</v>
      </c>
      <c r="CB398" s="198">
        <f t="shared" ca="1" si="603"/>
        <v>0</v>
      </c>
      <c r="CC398" s="198">
        <f t="shared" ca="1" si="604"/>
        <v>0</v>
      </c>
      <c r="CD398" s="198">
        <f t="shared" ca="1" si="641"/>
        <v>0</v>
      </c>
      <c r="CE398" s="198"/>
      <c r="CF398" s="215"/>
      <c r="CG398" s="215"/>
      <c r="CH398" s="215"/>
      <c r="CI398" s="215"/>
      <c r="CJ398" s="215"/>
      <c r="CK398" s="215"/>
      <c r="CL398" s="215"/>
      <c r="CM398" s="215">
        <f t="shared" si="583"/>
        <v>0</v>
      </c>
      <c r="CN398" s="215"/>
      <c r="CO398" s="215"/>
      <c r="CP398" s="215">
        <f t="shared" si="605"/>
        <v>0</v>
      </c>
      <c r="CQ398" s="215">
        <f t="shared" si="642"/>
        <v>0</v>
      </c>
      <c r="CR398" s="215">
        <f t="shared" si="643"/>
        <v>0</v>
      </c>
      <c r="CS398" s="215"/>
      <c r="CT398" s="215">
        <f t="shared" si="606"/>
        <v>0</v>
      </c>
      <c r="CU398" s="369">
        <f t="shared" si="607"/>
        <v>0</v>
      </c>
      <c r="CV398" s="215">
        <f t="shared" si="608"/>
        <v>0</v>
      </c>
      <c r="CW398" s="215">
        <f t="shared" ca="1" si="609"/>
        <v>0</v>
      </c>
      <c r="CX398" s="215">
        <f t="shared" ca="1" si="644"/>
        <v>0</v>
      </c>
      <c r="CY398" s="215">
        <f t="shared" ca="1" si="610"/>
        <v>0</v>
      </c>
      <c r="CZ398" s="216">
        <f ca="1">IF(AND(CW398,CX398=0)=0,0,IF(CW398&gt;0,'На банк Приват'!$V$1,IF(CX398&gt;0,'На Укрсиб'!$V$1,0)))</f>
        <v>0</v>
      </c>
      <c r="DA398" s="204"/>
      <c r="DB398" s="204">
        <f t="shared" ca="1" si="611"/>
        <v>0</v>
      </c>
      <c r="DC398" s="204">
        <f t="shared" ca="1" si="612"/>
        <v>0</v>
      </c>
      <c r="DD398" s="204">
        <f t="shared" ca="1" si="645"/>
        <v>0</v>
      </c>
      <c r="DE398" s="204"/>
      <c r="DF398" s="217"/>
      <c r="DG398" s="217"/>
      <c r="DH398" s="217"/>
      <c r="DI398" s="217"/>
      <c r="DJ398" s="217"/>
      <c r="DK398" s="217"/>
      <c r="DL398" s="217"/>
      <c r="DM398" s="217">
        <f t="shared" si="613"/>
        <v>0</v>
      </c>
      <c r="DN398" s="217"/>
      <c r="DO398" s="217"/>
      <c r="DP398" s="763">
        <f t="shared" si="614"/>
        <v>0</v>
      </c>
      <c r="DQ398" s="217">
        <f t="shared" si="646"/>
        <v>0</v>
      </c>
      <c r="DR398" s="217">
        <f t="shared" si="647"/>
        <v>0</v>
      </c>
      <c r="DS398" s="217"/>
      <c r="DT398" s="217">
        <f t="shared" si="615"/>
        <v>0</v>
      </c>
      <c r="DU398" s="366">
        <f t="shared" si="648"/>
        <v>0</v>
      </c>
      <c r="DV398" s="217">
        <f t="shared" si="616"/>
        <v>0</v>
      </c>
      <c r="DW398" s="217">
        <f t="shared" ca="1" si="617"/>
        <v>0</v>
      </c>
      <c r="DX398" s="217">
        <f t="shared" ca="1" si="649"/>
        <v>0</v>
      </c>
      <c r="DY398" s="217">
        <f t="shared" ca="1" si="618"/>
        <v>0</v>
      </c>
      <c r="DZ398" s="218">
        <f ca="1">IF(AND(DW398,DX398=0)=0,0,IF(DW398&gt;0,'На банк Приват'!$AB$1,IF(DX398&gt;0,'На Укрсиб'!$V$1,0)))</f>
        <v>0</v>
      </c>
      <c r="EA398" s="207"/>
      <c r="EB398" s="207">
        <f t="shared" ca="1" si="619"/>
        <v>0</v>
      </c>
      <c r="EC398" s="207">
        <f t="shared" ca="1" si="620"/>
        <v>0</v>
      </c>
      <c r="ED398" s="207">
        <f t="shared" ca="1" si="650"/>
        <v>0</v>
      </c>
      <c r="EE398" s="207"/>
      <c r="EF398" s="219"/>
      <c r="EG398" s="219"/>
      <c r="EH398" s="219"/>
      <c r="EI398" s="219"/>
      <c r="EJ398" s="219"/>
      <c r="EK398" s="219"/>
      <c r="EL398" s="219"/>
      <c r="EM398" s="219">
        <f t="shared" si="621"/>
        <v>0</v>
      </c>
      <c r="EN398" s="219"/>
      <c r="EO398" s="219"/>
      <c r="EP398" s="219">
        <f t="shared" si="622"/>
        <v>0</v>
      </c>
      <c r="EQ398" s="219">
        <f t="shared" si="651"/>
        <v>0</v>
      </c>
      <c r="ER398" s="219">
        <f t="shared" si="652"/>
        <v>0</v>
      </c>
      <c r="ES398" s="219"/>
      <c r="ET398" s="219">
        <f t="shared" si="623"/>
        <v>0</v>
      </c>
      <c r="EU398" s="363">
        <f t="shared" si="653"/>
        <v>0</v>
      </c>
      <c r="EV398" s="219">
        <f t="shared" si="624"/>
        <v>0</v>
      </c>
      <c r="EW398" s="219">
        <f t="shared" ca="1" si="625"/>
        <v>0</v>
      </c>
      <c r="EX398" s="219">
        <f t="shared" ca="1" si="654"/>
        <v>0</v>
      </c>
      <c r="EY398" s="219">
        <f t="shared" ca="1" si="626"/>
        <v>0</v>
      </c>
      <c r="EZ398" s="220">
        <f ca="1">IF(AND(EW398,EX398=0)=0,0,IF(EW398&gt;0,'На банк Приват'!$AH$1,IF(EX398&gt;0,'На Укрсиб'!$AH$1,0)))</f>
        <v>0</v>
      </c>
      <c r="FA398" s="28">
        <f t="shared" ca="1" si="627"/>
        <v>0</v>
      </c>
      <c r="FB398" s="28">
        <f t="shared" ca="1" si="628"/>
        <v>0</v>
      </c>
      <c r="FC398" s="28">
        <f t="shared" ca="1" si="629"/>
        <v>0</v>
      </c>
      <c r="FD398" s="28">
        <f t="shared" ca="1" si="630"/>
        <v>0</v>
      </c>
      <c r="FE398" s="28">
        <f t="shared" ca="1" si="631"/>
        <v>386</v>
      </c>
      <c r="FF398">
        <f t="shared" si="632"/>
        <v>0</v>
      </c>
      <c r="FG398" s="531" t="s">
        <v>370</v>
      </c>
    </row>
    <row r="399" spans="1:163">
      <c r="A399" s="113"/>
      <c r="B399" s="113">
        <f t="shared" ca="1" si="584"/>
        <v>0</v>
      </c>
      <c r="C399" s="113">
        <f t="shared" ca="1" si="585"/>
        <v>0</v>
      </c>
      <c r="D399" s="113">
        <f t="shared" ca="1" si="582"/>
        <v>0</v>
      </c>
      <c r="E399" s="113">
        <f t="shared" si="586"/>
        <v>0</v>
      </c>
      <c r="F399" s="115"/>
      <c r="G399" s="209">
        <f t="shared" si="580"/>
        <v>0</v>
      </c>
      <c r="H399" s="209">
        <f t="shared" si="578"/>
        <v>0</v>
      </c>
      <c r="I399" s="209">
        <f t="shared" si="579"/>
        <v>0</v>
      </c>
      <c r="J399" s="209">
        <f t="shared" ref="J399:J462" si="656">AJ399+BJ399+CJ399+DJ399+EJ399</f>
        <v>0</v>
      </c>
      <c r="K399" s="209">
        <f t="shared" ref="K399:K462" si="657">AK399+BK399+CK399+DK399+EK399</f>
        <v>0</v>
      </c>
      <c r="L399" s="209">
        <f t="shared" ref="L399:L462" si="658">AL399+BL399+CL399+DL399+EL399</f>
        <v>0</v>
      </c>
      <c r="M399" s="209">
        <f t="shared" ref="M399:M462" si="659">AM399+BM399+CM399+DM399+EM399</f>
        <v>0</v>
      </c>
      <c r="N399" s="209">
        <f t="shared" ref="N399:N462" si="660">AN399+BN399+CN399+DN399+EN399</f>
        <v>0</v>
      </c>
      <c r="O399" s="209">
        <f t="shared" si="655"/>
        <v>0</v>
      </c>
      <c r="P399" s="211">
        <f t="shared" ref="P399:P462" si="661">AP399+BP399+CP399+DP399+EP399</f>
        <v>0</v>
      </c>
      <c r="Q399" s="209">
        <f t="shared" ref="Q399:Q462" si="662">AQ399+BQ399+CQ399+DQ399+EQ399</f>
        <v>0</v>
      </c>
      <c r="R399" s="209">
        <f t="shared" ref="R399:R462" si="663">AR399+BR399+CR399+DR399+ER399</f>
        <v>0</v>
      </c>
      <c r="S399" s="209">
        <f t="shared" ref="S399:S462" si="664">AS399+BS399+CS399+DS399+ES399</f>
        <v>0</v>
      </c>
      <c r="T399" s="209">
        <f t="shared" ref="T399:T462" si="665">AT399+BT399+CT399+DT399+ET399</f>
        <v>0</v>
      </c>
      <c r="U399" s="209">
        <f t="shared" ref="U399:U462" si="666">AU399+BU399+CU399+DU399+EU399</f>
        <v>0</v>
      </c>
      <c r="V399" s="209">
        <f t="shared" ref="V399:V462" si="667">AV399+BV399+CV399+DV399+EV399</f>
        <v>0</v>
      </c>
      <c r="W399" s="209">
        <f t="shared" ref="W399:W462" ca="1" si="668">AW399+BW399+CW399+DW399+EW399</f>
        <v>0</v>
      </c>
      <c r="X399" s="209">
        <f t="shared" ref="X399:X462" ca="1" si="669">AX399+BX399+CX399+DX399+EX399</f>
        <v>0</v>
      </c>
      <c r="Y399" s="209">
        <f t="shared" ref="Y399:Y462" ca="1" si="670">AY399+BY399+CY399+DY399+EY399</f>
        <v>0</v>
      </c>
      <c r="Z399" s="210" t="str">
        <f t="shared" ca="1" si="587"/>
        <v xml:space="preserve">        </v>
      </c>
      <c r="AA399" s="185"/>
      <c r="AB399" s="185">
        <f t="shared" ca="1" si="588"/>
        <v>0</v>
      </c>
      <c r="AC399" s="185">
        <f t="shared" ca="1" si="589"/>
        <v>0</v>
      </c>
      <c r="AD399" s="185">
        <f t="shared" ca="1" si="633"/>
        <v>0</v>
      </c>
      <c r="AE399" s="185"/>
      <c r="AF399" s="211"/>
      <c r="AG399" s="211"/>
      <c r="AH399" s="211"/>
      <c r="AI399" s="211"/>
      <c r="AJ399" s="211"/>
      <c r="AK399" s="211"/>
      <c r="AL399" s="211"/>
      <c r="AM399" s="211"/>
      <c r="AN399" s="211"/>
      <c r="AO399" s="211"/>
      <c r="AP399" s="623">
        <f t="shared" si="590"/>
        <v>0</v>
      </c>
      <c r="AQ399" s="211">
        <f t="shared" si="634"/>
        <v>0</v>
      </c>
      <c r="AR399" s="211">
        <f t="shared" si="635"/>
        <v>0</v>
      </c>
      <c r="AS399" s="211"/>
      <c r="AT399" s="211">
        <f t="shared" si="591"/>
        <v>0</v>
      </c>
      <c r="AU399" s="358">
        <f t="shared" si="592"/>
        <v>0</v>
      </c>
      <c r="AV399" s="211">
        <f t="shared" si="593"/>
        <v>0</v>
      </c>
      <c r="AW399" s="211">
        <f t="shared" ca="1" si="594"/>
        <v>0</v>
      </c>
      <c r="AX399" s="211">
        <f t="shared" ca="1" si="577"/>
        <v>0</v>
      </c>
      <c r="AY399" s="211">
        <f t="shared" ca="1" si="595"/>
        <v>0</v>
      </c>
      <c r="AZ399" s="212">
        <f ca="1">IF(AND(AW399,AX399=0,AY399=0)=0,0,IF(AW399&gt;0,'На банк Приват'!$J$1,IF(AX399&gt;0,'На Укрсиб'!$J$1,0)))</f>
        <v>0</v>
      </c>
      <c r="BA399" s="191"/>
      <c r="BB399" s="191">
        <f t="shared" ca="1" si="596"/>
        <v>0</v>
      </c>
      <c r="BC399" s="191">
        <f t="shared" ca="1" si="597"/>
        <v>0</v>
      </c>
      <c r="BD399" s="191">
        <f t="shared" ca="1" si="636"/>
        <v>0</v>
      </c>
      <c r="BE399" s="191"/>
      <c r="BF399" s="213"/>
      <c r="BG399" s="213"/>
      <c r="BH399" s="213"/>
      <c r="BI399" s="213"/>
      <c r="BJ399" s="213"/>
      <c r="BK399" s="213"/>
      <c r="BL399" s="213"/>
      <c r="BM399" s="213"/>
      <c r="BN399" s="213"/>
      <c r="BO399" s="213"/>
      <c r="BP399" s="623">
        <f t="shared" si="598"/>
        <v>0</v>
      </c>
      <c r="BQ399" s="213">
        <f t="shared" si="637"/>
        <v>0</v>
      </c>
      <c r="BR399" s="213">
        <f t="shared" si="638"/>
        <v>0</v>
      </c>
      <c r="BS399" s="213"/>
      <c r="BT399" s="213">
        <f t="shared" si="599"/>
        <v>0</v>
      </c>
      <c r="BU399" s="362">
        <f t="shared" si="639"/>
        <v>0</v>
      </c>
      <c r="BV399" s="213">
        <f t="shared" si="600"/>
        <v>0</v>
      </c>
      <c r="BW399" s="213">
        <f t="shared" ca="1" si="601"/>
        <v>0</v>
      </c>
      <c r="BX399" s="213">
        <f t="shared" ca="1" si="640"/>
        <v>0</v>
      </c>
      <c r="BY399" s="213">
        <f t="shared" ca="1" si="602"/>
        <v>0</v>
      </c>
      <c r="BZ399" s="214">
        <f ca="1">IF(AND(BW399,BX399=0)=0,0,IF(BW399&gt;0,'На банк Приват'!$P$1,IF(BX399&gt;0,'На Укрсиб'!$P$1,0)))</f>
        <v>0</v>
      </c>
      <c r="CA399" s="198">
        <v>392</v>
      </c>
      <c r="CB399" s="198">
        <f t="shared" ca="1" si="603"/>
        <v>0</v>
      </c>
      <c r="CC399" s="198">
        <f t="shared" ca="1" si="604"/>
        <v>0</v>
      </c>
      <c r="CD399" s="198">
        <f t="shared" ca="1" si="641"/>
        <v>0</v>
      </c>
      <c r="CE399" s="198"/>
      <c r="CF399" s="215"/>
      <c r="CG399" s="215"/>
      <c r="CH399" s="215"/>
      <c r="CI399" s="215"/>
      <c r="CJ399" s="215"/>
      <c r="CK399" s="215"/>
      <c r="CL399" s="215"/>
      <c r="CM399" s="215">
        <f t="shared" si="583"/>
        <v>0</v>
      </c>
      <c r="CN399" s="215"/>
      <c r="CO399" s="215"/>
      <c r="CP399" s="215">
        <f t="shared" si="605"/>
        <v>0</v>
      </c>
      <c r="CQ399" s="215">
        <f t="shared" si="642"/>
        <v>0</v>
      </c>
      <c r="CR399" s="215">
        <f t="shared" si="643"/>
        <v>0</v>
      </c>
      <c r="CS399" s="215"/>
      <c r="CT399" s="215">
        <f t="shared" si="606"/>
        <v>0</v>
      </c>
      <c r="CU399" s="369">
        <f t="shared" si="607"/>
        <v>0</v>
      </c>
      <c r="CV399" s="215">
        <f t="shared" si="608"/>
        <v>0</v>
      </c>
      <c r="CW399" s="215">
        <f t="shared" ca="1" si="609"/>
        <v>0</v>
      </c>
      <c r="CX399" s="215">
        <f t="shared" ca="1" si="644"/>
        <v>0</v>
      </c>
      <c r="CY399" s="215">
        <f t="shared" ca="1" si="610"/>
        <v>0</v>
      </c>
      <c r="CZ399" s="216">
        <f ca="1">IF(AND(CW399,CX399=0)=0,0,IF(CW399&gt;0,'На банк Приват'!$V$1,IF(CX399&gt;0,'На Укрсиб'!$V$1,0)))</f>
        <v>0</v>
      </c>
      <c r="DA399" s="204"/>
      <c r="DB399" s="204">
        <f t="shared" ca="1" si="611"/>
        <v>0</v>
      </c>
      <c r="DC399" s="204">
        <f t="shared" ca="1" si="612"/>
        <v>0</v>
      </c>
      <c r="DD399" s="204">
        <f t="shared" ca="1" si="645"/>
        <v>0</v>
      </c>
      <c r="DE399" s="204"/>
      <c r="DF399" s="217"/>
      <c r="DG399" s="217"/>
      <c r="DH399" s="217"/>
      <c r="DI399" s="217"/>
      <c r="DJ399" s="217"/>
      <c r="DK399" s="217"/>
      <c r="DL399" s="217"/>
      <c r="DM399" s="217">
        <f t="shared" si="613"/>
        <v>0</v>
      </c>
      <c r="DN399" s="217"/>
      <c r="DO399" s="217"/>
      <c r="DP399" s="763">
        <f t="shared" si="614"/>
        <v>0</v>
      </c>
      <c r="DQ399" s="217">
        <f t="shared" si="646"/>
        <v>0</v>
      </c>
      <c r="DR399" s="217">
        <f t="shared" si="647"/>
        <v>0</v>
      </c>
      <c r="DS399" s="217"/>
      <c r="DT399" s="217">
        <f t="shared" si="615"/>
        <v>0</v>
      </c>
      <c r="DU399" s="366">
        <f t="shared" si="648"/>
        <v>0</v>
      </c>
      <c r="DV399" s="217">
        <f t="shared" si="616"/>
        <v>0</v>
      </c>
      <c r="DW399" s="217">
        <f t="shared" ca="1" si="617"/>
        <v>0</v>
      </c>
      <c r="DX399" s="217">
        <f t="shared" ca="1" si="649"/>
        <v>0</v>
      </c>
      <c r="DY399" s="217">
        <f t="shared" ca="1" si="618"/>
        <v>0</v>
      </c>
      <c r="DZ399" s="218">
        <f ca="1">IF(AND(DW399,DX399=0)=0,0,IF(DW399&gt;0,'На банк Приват'!$AB$1,IF(DX399&gt;0,'На Укрсиб'!$V$1,0)))</f>
        <v>0</v>
      </c>
      <c r="EA399" s="207"/>
      <c r="EB399" s="207">
        <f t="shared" ca="1" si="619"/>
        <v>0</v>
      </c>
      <c r="EC399" s="207">
        <f t="shared" ca="1" si="620"/>
        <v>0</v>
      </c>
      <c r="ED399" s="207">
        <f t="shared" ca="1" si="650"/>
        <v>0</v>
      </c>
      <c r="EE399" s="207"/>
      <c r="EF399" s="219"/>
      <c r="EG399" s="219"/>
      <c r="EH399" s="219"/>
      <c r="EI399" s="219"/>
      <c r="EJ399" s="219"/>
      <c r="EK399" s="219"/>
      <c r="EL399" s="219"/>
      <c r="EM399" s="219">
        <f t="shared" si="621"/>
        <v>0</v>
      </c>
      <c r="EN399" s="219"/>
      <c r="EO399" s="219"/>
      <c r="EP399" s="219">
        <f t="shared" si="622"/>
        <v>0</v>
      </c>
      <c r="EQ399" s="219">
        <f t="shared" si="651"/>
        <v>0</v>
      </c>
      <c r="ER399" s="219">
        <f t="shared" si="652"/>
        <v>0</v>
      </c>
      <c r="ES399" s="219"/>
      <c r="ET399" s="219">
        <f t="shared" si="623"/>
        <v>0</v>
      </c>
      <c r="EU399" s="363">
        <f t="shared" si="653"/>
        <v>0</v>
      </c>
      <c r="EV399" s="219">
        <f t="shared" si="624"/>
        <v>0</v>
      </c>
      <c r="EW399" s="219">
        <f t="shared" ca="1" si="625"/>
        <v>0</v>
      </c>
      <c r="EX399" s="219">
        <f t="shared" ca="1" si="654"/>
        <v>0</v>
      </c>
      <c r="EY399" s="219">
        <f t="shared" ca="1" si="626"/>
        <v>0</v>
      </c>
      <c r="EZ399" s="220">
        <f ca="1">IF(AND(EW399,EX399=0)=0,0,IF(EW399&gt;0,'На банк Приват'!$AH$1,IF(EX399&gt;0,'На Укрсиб'!$AH$1,0)))</f>
        <v>0</v>
      </c>
      <c r="FA399" s="28">
        <f t="shared" ca="1" si="627"/>
        <v>0</v>
      </c>
      <c r="FB399" s="28">
        <f t="shared" ca="1" si="628"/>
        <v>0</v>
      </c>
      <c r="FC399" s="28">
        <f t="shared" ca="1" si="629"/>
        <v>0</v>
      </c>
      <c r="FD399" s="28">
        <f t="shared" ca="1" si="630"/>
        <v>0</v>
      </c>
      <c r="FE399" s="28">
        <f t="shared" ca="1" si="631"/>
        <v>387</v>
      </c>
      <c r="FF399">
        <f t="shared" si="632"/>
        <v>0</v>
      </c>
      <c r="FG399" s="531" t="s">
        <v>471</v>
      </c>
    </row>
    <row r="400" spans="1:163">
      <c r="A400" s="113"/>
      <c r="B400" s="113">
        <f t="shared" ca="1" si="584"/>
        <v>0</v>
      </c>
      <c r="C400" s="113">
        <f t="shared" ca="1" si="585"/>
        <v>0</v>
      </c>
      <c r="D400" s="113">
        <f t="shared" ca="1" si="582"/>
        <v>0</v>
      </c>
      <c r="E400" s="113">
        <f t="shared" si="586"/>
        <v>0</v>
      </c>
      <c r="F400" s="115"/>
      <c r="G400" s="209">
        <f t="shared" si="580"/>
        <v>0</v>
      </c>
      <c r="H400" s="209">
        <f t="shared" si="578"/>
        <v>0</v>
      </c>
      <c r="I400" s="209">
        <f t="shared" si="579"/>
        <v>0</v>
      </c>
      <c r="J400" s="209">
        <f t="shared" si="656"/>
        <v>0</v>
      </c>
      <c r="K400" s="209">
        <f t="shared" si="657"/>
        <v>0</v>
      </c>
      <c r="L400" s="209">
        <f t="shared" si="658"/>
        <v>0</v>
      </c>
      <c r="M400" s="209">
        <f t="shared" si="659"/>
        <v>0</v>
      </c>
      <c r="N400" s="209">
        <f t="shared" si="660"/>
        <v>0</v>
      </c>
      <c r="O400" s="209">
        <f t="shared" si="655"/>
        <v>0</v>
      </c>
      <c r="P400" s="211">
        <f t="shared" si="661"/>
        <v>0</v>
      </c>
      <c r="Q400" s="209">
        <f t="shared" si="662"/>
        <v>0</v>
      </c>
      <c r="R400" s="209">
        <f t="shared" si="663"/>
        <v>0</v>
      </c>
      <c r="S400" s="209">
        <f t="shared" si="664"/>
        <v>0</v>
      </c>
      <c r="T400" s="209">
        <f t="shared" si="665"/>
        <v>0</v>
      </c>
      <c r="U400" s="209">
        <f t="shared" si="666"/>
        <v>0</v>
      </c>
      <c r="V400" s="209">
        <f t="shared" si="667"/>
        <v>0</v>
      </c>
      <c r="W400" s="209">
        <f t="shared" ca="1" si="668"/>
        <v>0</v>
      </c>
      <c r="X400" s="209">
        <f t="shared" ca="1" si="669"/>
        <v>0</v>
      </c>
      <c r="Y400" s="209">
        <f t="shared" ca="1" si="670"/>
        <v>0</v>
      </c>
      <c r="Z400" s="210" t="str">
        <f t="shared" ca="1" si="587"/>
        <v xml:space="preserve">        </v>
      </c>
      <c r="AA400" s="185"/>
      <c r="AB400" s="185">
        <f t="shared" ca="1" si="588"/>
        <v>0</v>
      </c>
      <c r="AC400" s="185">
        <f t="shared" ca="1" si="589"/>
        <v>0</v>
      </c>
      <c r="AD400" s="185">
        <f t="shared" ca="1" si="633"/>
        <v>0</v>
      </c>
      <c r="AE400" s="185"/>
      <c r="AF400" s="211"/>
      <c r="AG400" s="211"/>
      <c r="AH400" s="211"/>
      <c r="AI400" s="211"/>
      <c r="AJ400" s="211"/>
      <c r="AK400" s="211"/>
      <c r="AL400" s="211"/>
      <c r="AM400" s="211"/>
      <c r="AN400" s="211"/>
      <c r="AO400" s="211"/>
      <c r="AP400" s="623">
        <f t="shared" si="590"/>
        <v>0</v>
      </c>
      <c r="AQ400" s="211">
        <f t="shared" si="634"/>
        <v>0</v>
      </c>
      <c r="AR400" s="211">
        <f t="shared" si="635"/>
        <v>0</v>
      </c>
      <c r="AS400" s="211"/>
      <c r="AT400" s="211">
        <f t="shared" si="591"/>
        <v>0</v>
      </c>
      <c r="AU400" s="358">
        <f t="shared" si="592"/>
        <v>0</v>
      </c>
      <c r="AV400" s="211">
        <f t="shared" si="593"/>
        <v>0</v>
      </c>
      <c r="AW400" s="211">
        <f t="shared" ca="1" si="594"/>
        <v>0</v>
      </c>
      <c r="AX400" s="211">
        <f t="shared" ref="AX400:AX463" ca="1" si="671">IF(OR($D400="Череп'ян С.І.",$D400="Кравченко Р.М.",$D400="Федчишина С.В.",$D400="Шишка О.О.",$D400="Примак Р.В."),AP400-AT400+AV400,0)</f>
        <v>0</v>
      </c>
      <c r="AY400" s="211">
        <f t="shared" ca="1" si="595"/>
        <v>0</v>
      </c>
      <c r="AZ400" s="212">
        <f ca="1">IF(AND(AW400,AX400=0,AY400=0)=0,0,IF(AW400&gt;0,'На банк Приват'!$J$1,IF(AX400&gt;0,'На Укрсиб'!$J$1,0)))</f>
        <v>0</v>
      </c>
      <c r="BA400" s="191"/>
      <c r="BB400" s="191">
        <f t="shared" ca="1" si="596"/>
        <v>0</v>
      </c>
      <c r="BC400" s="191">
        <f t="shared" ca="1" si="597"/>
        <v>0</v>
      </c>
      <c r="BD400" s="191">
        <f t="shared" ca="1" si="636"/>
        <v>0</v>
      </c>
      <c r="BE400" s="191"/>
      <c r="BF400" s="213"/>
      <c r="BG400" s="213"/>
      <c r="BH400" s="213"/>
      <c r="BI400" s="213"/>
      <c r="BJ400" s="213"/>
      <c r="BK400" s="213"/>
      <c r="BL400" s="213"/>
      <c r="BM400" s="213"/>
      <c r="BN400" s="213"/>
      <c r="BO400" s="213"/>
      <c r="BP400" s="623">
        <f t="shared" si="598"/>
        <v>0</v>
      </c>
      <c r="BQ400" s="213">
        <f t="shared" si="637"/>
        <v>0</v>
      </c>
      <c r="BR400" s="213">
        <f t="shared" si="638"/>
        <v>0</v>
      </c>
      <c r="BS400" s="213"/>
      <c r="BT400" s="213">
        <f t="shared" si="599"/>
        <v>0</v>
      </c>
      <c r="BU400" s="362">
        <f t="shared" si="639"/>
        <v>0</v>
      </c>
      <c r="BV400" s="213">
        <f t="shared" si="600"/>
        <v>0</v>
      </c>
      <c r="BW400" s="213">
        <f t="shared" ca="1" si="601"/>
        <v>0</v>
      </c>
      <c r="BX400" s="213">
        <f t="shared" ca="1" si="640"/>
        <v>0</v>
      </c>
      <c r="BY400" s="213">
        <f t="shared" ca="1" si="602"/>
        <v>0</v>
      </c>
      <c r="BZ400" s="214">
        <f ca="1">IF(AND(BW400,BX400=0)=0,0,IF(BW400&gt;0,'На банк Приват'!$P$1,IF(BX400&gt;0,'На Укрсиб'!$P$1,0)))</f>
        <v>0</v>
      </c>
      <c r="CA400" s="198">
        <v>393</v>
      </c>
      <c r="CB400" s="198">
        <f t="shared" ca="1" si="603"/>
        <v>0</v>
      </c>
      <c r="CC400" s="198">
        <f t="shared" ca="1" si="604"/>
        <v>0</v>
      </c>
      <c r="CD400" s="198">
        <f t="shared" ca="1" si="641"/>
        <v>0</v>
      </c>
      <c r="CE400" s="198"/>
      <c r="CF400" s="215"/>
      <c r="CG400" s="215"/>
      <c r="CH400" s="215"/>
      <c r="CI400" s="215"/>
      <c r="CJ400" s="215"/>
      <c r="CK400" s="215"/>
      <c r="CL400" s="215"/>
      <c r="CM400" s="215">
        <f t="shared" si="583"/>
        <v>0</v>
      </c>
      <c r="CN400" s="215"/>
      <c r="CO400" s="215"/>
      <c r="CP400" s="215">
        <f t="shared" si="605"/>
        <v>0</v>
      </c>
      <c r="CQ400" s="215">
        <f t="shared" si="642"/>
        <v>0</v>
      </c>
      <c r="CR400" s="215">
        <f t="shared" si="643"/>
        <v>0</v>
      </c>
      <c r="CS400" s="215"/>
      <c r="CT400" s="215">
        <f t="shared" si="606"/>
        <v>0</v>
      </c>
      <c r="CU400" s="369">
        <f t="shared" si="607"/>
        <v>0</v>
      </c>
      <c r="CV400" s="215">
        <f t="shared" si="608"/>
        <v>0</v>
      </c>
      <c r="CW400" s="215">
        <f t="shared" ca="1" si="609"/>
        <v>0</v>
      </c>
      <c r="CX400" s="215">
        <f t="shared" ca="1" si="644"/>
        <v>0</v>
      </c>
      <c r="CY400" s="215">
        <f t="shared" ca="1" si="610"/>
        <v>0</v>
      </c>
      <c r="CZ400" s="216">
        <f ca="1">IF(AND(CW400,CX400=0)=0,0,IF(CW400&gt;0,'На банк Приват'!$V$1,IF(CX400&gt;0,'На Укрсиб'!$V$1,0)))</f>
        <v>0</v>
      </c>
      <c r="DA400" s="204"/>
      <c r="DB400" s="204">
        <f t="shared" ca="1" si="611"/>
        <v>0</v>
      </c>
      <c r="DC400" s="204">
        <f t="shared" ca="1" si="612"/>
        <v>0</v>
      </c>
      <c r="DD400" s="204">
        <f t="shared" ca="1" si="645"/>
        <v>0</v>
      </c>
      <c r="DE400" s="204"/>
      <c r="DF400" s="217"/>
      <c r="DG400" s="217"/>
      <c r="DH400" s="217"/>
      <c r="DI400" s="217"/>
      <c r="DJ400" s="217"/>
      <c r="DK400" s="217"/>
      <c r="DL400" s="217"/>
      <c r="DM400" s="217"/>
      <c r="DN400" s="217"/>
      <c r="DO400" s="217"/>
      <c r="DP400" s="763">
        <f t="shared" si="614"/>
        <v>0</v>
      </c>
      <c r="DQ400" s="217">
        <f t="shared" si="646"/>
        <v>0</v>
      </c>
      <c r="DR400" s="217">
        <f t="shared" si="647"/>
        <v>0</v>
      </c>
      <c r="DS400" s="217"/>
      <c r="DT400" s="217">
        <f t="shared" si="615"/>
        <v>0</v>
      </c>
      <c r="DU400" s="366">
        <f t="shared" si="648"/>
        <v>0</v>
      </c>
      <c r="DV400" s="217">
        <f t="shared" si="616"/>
        <v>0</v>
      </c>
      <c r="DW400" s="217">
        <f t="shared" ca="1" si="617"/>
        <v>0</v>
      </c>
      <c r="DX400" s="217">
        <f t="shared" ca="1" si="649"/>
        <v>0</v>
      </c>
      <c r="DY400" s="217">
        <f t="shared" ca="1" si="618"/>
        <v>0</v>
      </c>
      <c r="DZ400" s="218">
        <f ca="1">IF(AND(DW400,DX400=0)=0,0,IF(DW400&gt;0,'На банк Приват'!$AB$1,IF(DX400&gt;0,'На Укрсиб'!$V$1,0)))</f>
        <v>0</v>
      </c>
      <c r="EA400" s="207"/>
      <c r="EB400" s="207">
        <f t="shared" ca="1" si="619"/>
        <v>0</v>
      </c>
      <c r="EC400" s="207">
        <f t="shared" ca="1" si="620"/>
        <v>0</v>
      </c>
      <c r="ED400" s="207">
        <f t="shared" ca="1" si="650"/>
        <v>0</v>
      </c>
      <c r="EE400" s="207"/>
      <c r="EF400" s="219"/>
      <c r="EG400" s="219"/>
      <c r="EH400" s="219"/>
      <c r="EI400" s="219"/>
      <c r="EJ400" s="219"/>
      <c r="EK400" s="219"/>
      <c r="EL400" s="219"/>
      <c r="EM400" s="219">
        <f t="shared" si="621"/>
        <v>0</v>
      </c>
      <c r="EN400" s="219"/>
      <c r="EO400" s="219"/>
      <c r="EP400" s="219">
        <f t="shared" si="622"/>
        <v>0</v>
      </c>
      <c r="EQ400" s="219">
        <f t="shared" si="651"/>
        <v>0</v>
      </c>
      <c r="ER400" s="219">
        <f t="shared" si="652"/>
        <v>0</v>
      </c>
      <c r="ES400" s="219"/>
      <c r="ET400" s="219">
        <f t="shared" si="623"/>
        <v>0</v>
      </c>
      <c r="EU400" s="363">
        <f t="shared" si="653"/>
        <v>0</v>
      </c>
      <c r="EV400" s="219">
        <f t="shared" si="624"/>
        <v>0</v>
      </c>
      <c r="EW400" s="219">
        <f t="shared" ca="1" si="625"/>
        <v>0</v>
      </c>
      <c r="EX400" s="219">
        <f t="shared" ca="1" si="654"/>
        <v>0</v>
      </c>
      <c r="EY400" s="219">
        <f t="shared" ca="1" si="626"/>
        <v>0</v>
      </c>
      <c r="EZ400" s="220">
        <f ca="1">IF(AND(EW400,EX400=0)=0,0,IF(EW400&gt;0,'На банк Приват'!$AH$1,IF(EX400&gt;0,'На Укрсиб'!$AH$1,0)))</f>
        <v>0</v>
      </c>
      <c r="FA400" s="28">
        <f t="shared" ca="1" si="627"/>
        <v>0</v>
      </c>
      <c r="FB400" s="28">
        <f t="shared" ca="1" si="628"/>
        <v>0</v>
      </c>
      <c r="FC400" s="28">
        <f t="shared" ca="1" si="629"/>
        <v>0</v>
      </c>
      <c r="FD400" s="28">
        <f t="shared" ca="1" si="630"/>
        <v>0</v>
      </c>
      <c r="FE400" s="28">
        <f t="shared" ca="1" si="631"/>
        <v>388</v>
      </c>
      <c r="FF400">
        <f t="shared" si="632"/>
        <v>0</v>
      </c>
      <c r="FG400" s="531" t="s">
        <v>240</v>
      </c>
    </row>
    <row r="401" spans="1:163">
      <c r="A401" s="113"/>
      <c r="B401" s="113">
        <f t="shared" ca="1" si="584"/>
        <v>0</v>
      </c>
      <c r="C401" s="113">
        <f t="shared" ca="1" si="585"/>
        <v>0</v>
      </c>
      <c r="D401" s="113">
        <f t="shared" ca="1" si="582"/>
        <v>0</v>
      </c>
      <c r="E401" s="113">
        <f t="shared" si="586"/>
        <v>0</v>
      </c>
      <c r="F401" s="115"/>
      <c r="G401" s="209">
        <f t="shared" si="580"/>
        <v>0</v>
      </c>
      <c r="H401" s="209">
        <f t="shared" si="578"/>
        <v>0</v>
      </c>
      <c r="I401" s="209">
        <f t="shared" si="579"/>
        <v>0</v>
      </c>
      <c r="J401" s="209">
        <f t="shared" si="656"/>
        <v>0</v>
      </c>
      <c r="K401" s="209">
        <f t="shared" si="657"/>
        <v>0</v>
      </c>
      <c r="L401" s="209">
        <f t="shared" si="658"/>
        <v>0</v>
      </c>
      <c r="M401" s="209">
        <f t="shared" si="659"/>
        <v>0</v>
      </c>
      <c r="N401" s="209">
        <f t="shared" si="660"/>
        <v>0</v>
      </c>
      <c r="O401" s="209">
        <f t="shared" si="655"/>
        <v>0</v>
      </c>
      <c r="P401" s="211">
        <f t="shared" si="661"/>
        <v>0</v>
      </c>
      <c r="Q401" s="209">
        <f t="shared" si="662"/>
        <v>0</v>
      </c>
      <c r="R401" s="209">
        <f t="shared" si="663"/>
        <v>0</v>
      </c>
      <c r="S401" s="209">
        <f t="shared" si="664"/>
        <v>0</v>
      </c>
      <c r="T401" s="209">
        <f t="shared" si="665"/>
        <v>0</v>
      </c>
      <c r="U401" s="209">
        <f t="shared" si="666"/>
        <v>0</v>
      </c>
      <c r="V401" s="209">
        <f t="shared" si="667"/>
        <v>0</v>
      </c>
      <c r="W401" s="209">
        <f t="shared" ca="1" si="668"/>
        <v>0</v>
      </c>
      <c r="X401" s="209">
        <f t="shared" ca="1" si="669"/>
        <v>0</v>
      </c>
      <c r="Y401" s="209">
        <f t="shared" ca="1" si="670"/>
        <v>0</v>
      </c>
      <c r="Z401" s="210" t="str">
        <f t="shared" ca="1" si="587"/>
        <v xml:space="preserve">        </v>
      </c>
      <c r="AA401" s="185"/>
      <c r="AB401" s="185">
        <f t="shared" ca="1" si="588"/>
        <v>0</v>
      </c>
      <c r="AC401" s="185">
        <f t="shared" ca="1" si="589"/>
        <v>0</v>
      </c>
      <c r="AD401" s="185">
        <f t="shared" ca="1" si="633"/>
        <v>0</v>
      </c>
      <c r="AE401" s="185"/>
      <c r="AF401" s="211"/>
      <c r="AG401" s="211"/>
      <c r="AH401" s="211"/>
      <c r="AI401" s="211"/>
      <c r="AJ401" s="211"/>
      <c r="AK401" s="211"/>
      <c r="AL401" s="211"/>
      <c r="AM401" s="211"/>
      <c r="AN401" s="211"/>
      <c r="AO401" s="211"/>
      <c r="AP401" s="623">
        <f t="shared" si="590"/>
        <v>0</v>
      </c>
      <c r="AQ401" s="211">
        <f t="shared" si="634"/>
        <v>0</v>
      </c>
      <c r="AR401" s="211">
        <f t="shared" si="635"/>
        <v>0</v>
      </c>
      <c r="AS401" s="211"/>
      <c r="AT401" s="211">
        <f t="shared" si="591"/>
        <v>0</v>
      </c>
      <c r="AU401" s="358">
        <f t="shared" si="592"/>
        <v>0</v>
      </c>
      <c r="AV401" s="211">
        <f t="shared" si="593"/>
        <v>0</v>
      </c>
      <c r="AW401" s="211">
        <f t="shared" ca="1" si="594"/>
        <v>0</v>
      </c>
      <c r="AX401" s="211">
        <f t="shared" ca="1" si="671"/>
        <v>0</v>
      </c>
      <c r="AY401" s="211">
        <f t="shared" ca="1" si="595"/>
        <v>0</v>
      </c>
      <c r="AZ401" s="212">
        <f ca="1">IF(AND(AW401,AX401=0,AY401=0)=0,0,IF(AW401&gt;0,'На банк Приват'!$J$1,IF(AX401&gt;0,'На Укрсиб'!J394,0)))</f>
        <v>0</v>
      </c>
      <c r="BA401" s="191"/>
      <c r="BB401" s="191">
        <f t="shared" ca="1" si="596"/>
        <v>0</v>
      </c>
      <c r="BC401" s="191">
        <f t="shared" ca="1" si="597"/>
        <v>0</v>
      </c>
      <c r="BD401" s="191">
        <f t="shared" ca="1" si="636"/>
        <v>0</v>
      </c>
      <c r="BE401" s="191"/>
      <c r="BF401" s="213"/>
      <c r="BG401" s="213"/>
      <c r="BH401" s="213"/>
      <c r="BI401" s="213"/>
      <c r="BJ401" s="213"/>
      <c r="BK401" s="213"/>
      <c r="BL401" s="213"/>
      <c r="BM401" s="213"/>
      <c r="BN401" s="213"/>
      <c r="BO401" s="213"/>
      <c r="BP401" s="623">
        <f t="shared" si="598"/>
        <v>0</v>
      </c>
      <c r="BQ401" s="213">
        <f t="shared" si="637"/>
        <v>0</v>
      </c>
      <c r="BR401" s="213">
        <f t="shared" si="638"/>
        <v>0</v>
      </c>
      <c r="BS401" s="213"/>
      <c r="BT401" s="213">
        <f t="shared" si="599"/>
        <v>0</v>
      </c>
      <c r="BU401" s="362">
        <f t="shared" si="639"/>
        <v>0</v>
      </c>
      <c r="BV401" s="213">
        <f t="shared" si="600"/>
        <v>0</v>
      </c>
      <c r="BW401" s="213">
        <f t="shared" ca="1" si="601"/>
        <v>0</v>
      </c>
      <c r="BX401" s="213">
        <f t="shared" ca="1" si="640"/>
        <v>0</v>
      </c>
      <c r="BY401" s="213">
        <f t="shared" ca="1" si="602"/>
        <v>0</v>
      </c>
      <c r="BZ401" s="214">
        <f ca="1">IF(AND(BW401,BX401=0)=0,0,IF(BW401&gt;0,'На банк Приват'!$P$1,IF(BX401&gt;0,'На Укрсиб'!$P$1,0)))</f>
        <v>0</v>
      </c>
      <c r="CA401" s="198">
        <v>394</v>
      </c>
      <c r="CB401" s="198">
        <f t="shared" ca="1" si="603"/>
        <v>0</v>
      </c>
      <c r="CC401" s="198">
        <f t="shared" ca="1" si="604"/>
        <v>0</v>
      </c>
      <c r="CD401" s="198">
        <f t="shared" ca="1" si="641"/>
        <v>0</v>
      </c>
      <c r="CE401" s="198"/>
      <c r="CF401" s="215"/>
      <c r="CG401" s="215"/>
      <c r="CH401" s="215"/>
      <c r="CI401" s="215"/>
      <c r="CJ401" s="215"/>
      <c r="CK401" s="215"/>
      <c r="CL401" s="215"/>
      <c r="CM401" s="215">
        <f t="shared" si="583"/>
        <v>0</v>
      </c>
      <c r="CN401" s="215"/>
      <c r="CO401" s="215"/>
      <c r="CP401" s="215">
        <f t="shared" si="605"/>
        <v>0</v>
      </c>
      <c r="CQ401" s="215">
        <f t="shared" si="642"/>
        <v>0</v>
      </c>
      <c r="CR401" s="215">
        <f t="shared" si="643"/>
        <v>0</v>
      </c>
      <c r="CS401" s="215"/>
      <c r="CT401" s="215">
        <f t="shared" si="606"/>
        <v>0</v>
      </c>
      <c r="CU401" s="369">
        <f t="shared" si="607"/>
        <v>0</v>
      </c>
      <c r="CV401" s="215">
        <f t="shared" si="608"/>
        <v>0</v>
      </c>
      <c r="CW401" s="215">
        <f t="shared" ca="1" si="609"/>
        <v>0</v>
      </c>
      <c r="CX401" s="215">
        <f t="shared" ca="1" si="644"/>
        <v>0</v>
      </c>
      <c r="CY401" s="215">
        <f t="shared" ca="1" si="610"/>
        <v>0</v>
      </c>
      <c r="CZ401" s="216">
        <f ca="1">IF(AND(CW401,CX401=0)=0,0,IF(CW401&gt;0,'На банк Приват'!$V$1,IF(CX401&gt;0,'На Укрсиб'!$V$1,0)))</f>
        <v>0</v>
      </c>
      <c r="DA401" s="204"/>
      <c r="DB401" s="204">
        <f t="shared" ca="1" si="611"/>
        <v>0</v>
      </c>
      <c r="DC401" s="204">
        <f t="shared" ca="1" si="612"/>
        <v>0</v>
      </c>
      <c r="DD401" s="204">
        <f t="shared" ca="1" si="645"/>
        <v>0</v>
      </c>
      <c r="DE401" s="204"/>
      <c r="DF401" s="217"/>
      <c r="DG401" s="217"/>
      <c r="DH401" s="217"/>
      <c r="DI401" s="217"/>
      <c r="DJ401" s="217"/>
      <c r="DK401" s="217"/>
      <c r="DL401" s="217"/>
      <c r="DM401" s="217">
        <f t="shared" si="613"/>
        <v>0</v>
      </c>
      <c r="DN401" s="217"/>
      <c r="DO401" s="217"/>
      <c r="DP401" s="763">
        <f t="shared" si="614"/>
        <v>0</v>
      </c>
      <c r="DQ401" s="217">
        <f t="shared" si="646"/>
        <v>0</v>
      </c>
      <c r="DR401" s="217">
        <f t="shared" si="647"/>
        <v>0</v>
      </c>
      <c r="DS401" s="217"/>
      <c r="DT401" s="217">
        <f t="shared" si="615"/>
        <v>0</v>
      </c>
      <c r="DU401" s="366">
        <f t="shared" si="648"/>
        <v>0</v>
      </c>
      <c r="DV401" s="217">
        <f t="shared" si="616"/>
        <v>0</v>
      </c>
      <c r="DW401" s="217">
        <f t="shared" ca="1" si="617"/>
        <v>0</v>
      </c>
      <c r="DX401" s="217">
        <f t="shared" ca="1" si="649"/>
        <v>0</v>
      </c>
      <c r="DY401" s="217">
        <f t="shared" ca="1" si="618"/>
        <v>0</v>
      </c>
      <c r="DZ401" s="218">
        <f ca="1">IF(AND(DW401,DX401=0)=0,0,IF(DW401&gt;0,'На банк Приват'!$AB$1,IF(DX401&gt;0,'На Укрсиб'!$V$1,0)))</f>
        <v>0</v>
      </c>
      <c r="EA401" s="207"/>
      <c r="EB401" s="207">
        <f t="shared" ca="1" si="619"/>
        <v>0</v>
      </c>
      <c r="EC401" s="207">
        <f t="shared" ca="1" si="620"/>
        <v>0</v>
      </c>
      <c r="ED401" s="207">
        <f t="shared" ca="1" si="650"/>
        <v>0</v>
      </c>
      <c r="EE401" s="207"/>
      <c r="EF401" s="219"/>
      <c r="EG401" s="219"/>
      <c r="EH401" s="219"/>
      <c r="EI401" s="219"/>
      <c r="EJ401" s="219"/>
      <c r="EK401" s="219"/>
      <c r="EL401" s="219"/>
      <c r="EM401" s="219">
        <f t="shared" si="621"/>
        <v>0</v>
      </c>
      <c r="EN401" s="219"/>
      <c r="EO401" s="219"/>
      <c r="EP401" s="219">
        <f t="shared" si="622"/>
        <v>0</v>
      </c>
      <c r="EQ401" s="219">
        <f t="shared" si="651"/>
        <v>0</v>
      </c>
      <c r="ER401" s="219">
        <f t="shared" si="652"/>
        <v>0</v>
      </c>
      <c r="ES401" s="219"/>
      <c r="ET401" s="219">
        <f t="shared" si="623"/>
        <v>0</v>
      </c>
      <c r="EU401" s="363">
        <f t="shared" si="653"/>
        <v>0</v>
      </c>
      <c r="EV401" s="219">
        <f t="shared" si="624"/>
        <v>0</v>
      </c>
      <c r="EW401" s="219">
        <f t="shared" ca="1" si="625"/>
        <v>0</v>
      </c>
      <c r="EX401" s="219">
        <f t="shared" ca="1" si="654"/>
        <v>0</v>
      </c>
      <c r="EY401" s="219">
        <f t="shared" ca="1" si="626"/>
        <v>0</v>
      </c>
      <c r="EZ401" s="220">
        <f ca="1">IF(AND(EW401,EX401=0)=0,0,IF(EW401&gt;0,'На банк Приват'!$AH$1,IF(EX401&gt;0,'На Укрсиб'!$AH$1,0)))</f>
        <v>0</v>
      </c>
      <c r="FA401" s="28">
        <f t="shared" ca="1" si="627"/>
        <v>0</v>
      </c>
      <c r="FB401" s="28">
        <f t="shared" ca="1" si="628"/>
        <v>0</v>
      </c>
      <c r="FC401" s="28">
        <f t="shared" ca="1" si="629"/>
        <v>0</v>
      </c>
      <c r="FD401" s="28">
        <f t="shared" ca="1" si="630"/>
        <v>0</v>
      </c>
      <c r="FE401" s="28">
        <f t="shared" ca="1" si="631"/>
        <v>389</v>
      </c>
      <c r="FF401">
        <f t="shared" si="632"/>
        <v>0</v>
      </c>
      <c r="FG401" s="531"/>
    </row>
    <row r="402" spans="1:163">
      <c r="A402" s="113"/>
      <c r="B402" s="113">
        <f t="shared" ca="1" si="584"/>
        <v>0</v>
      </c>
      <c r="C402" s="113">
        <f t="shared" ca="1" si="585"/>
        <v>0</v>
      </c>
      <c r="D402" s="113">
        <f t="shared" ca="1" si="582"/>
        <v>0</v>
      </c>
      <c r="E402" s="113">
        <f t="shared" si="586"/>
        <v>0</v>
      </c>
      <c r="F402" s="115"/>
      <c r="G402" s="209">
        <f t="shared" si="580"/>
        <v>0</v>
      </c>
      <c r="H402" s="209">
        <f t="shared" ref="H402:H465" si="672">AH402+BH402+CH402+DH402+EH402</f>
        <v>0</v>
      </c>
      <c r="I402" s="209">
        <f t="shared" ref="I402:I465" si="673">AI402+BI402+CI402+DI402+EI402</f>
        <v>0</v>
      </c>
      <c r="J402" s="209">
        <f t="shared" si="656"/>
        <v>0</v>
      </c>
      <c r="K402" s="209">
        <f t="shared" si="657"/>
        <v>0</v>
      </c>
      <c r="L402" s="209">
        <f t="shared" si="658"/>
        <v>0</v>
      </c>
      <c r="M402" s="209">
        <f t="shared" si="659"/>
        <v>0</v>
      </c>
      <c r="N402" s="209">
        <f t="shared" si="660"/>
        <v>0</v>
      </c>
      <c r="O402" s="209">
        <f t="shared" si="655"/>
        <v>0</v>
      </c>
      <c r="P402" s="211">
        <f t="shared" si="661"/>
        <v>0</v>
      </c>
      <c r="Q402" s="209">
        <f t="shared" si="662"/>
        <v>0</v>
      </c>
      <c r="R402" s="209">
        <f t="shared" si="663"/>
        <v>0</v>
      </c>
      <c r="S402" s="209">
        <f t="shared" si="664"/>
        <v>0</v>
      </c>
      <c r="T402" s="209">
        <f t="shared" si="665"/>
        <v>0</v>
      </c>
      <c r="U402" s="209">
        <f t="shared" si="666"/>
        <v>0</v>
      </c>
      <c r="V402" s="209">
        <f t="shared" si="667"/>
        <v>0</v>
      </c>
      <c r="W402" s="209">
        <f t="shared" ca="1" si="668"/>
        <v>0</v>
      </c>
      <c r="X402" s="209">
        <f t="shared" ca="1" si="669"/>
        <v>0</v>
      </c>
      <c r="Y402" s="209">
        <f t="shared" ca="1" si="670"/>
        <v>0</v>
      </c>
      <c r="Z402" s="210" t="str">
        <f t="shared" ca="1" si="587"/>
        <v xml:space="preserve">        </v>
      </c>
      <c r="AA402" s="185"/>
      <c r="AB402" s="185">
        <f t="shared" ca="1" si="588"/>
        <v>0</v>
      </c>
      <c r="AC402" s="185">
        <f t="shared" ca="1" si="589"/>
        <v>0</v>
      </c>
      <c r="AD402" s="185">
        <f t="shared" ca="1" si="633"/>
        <v>0</v>
      </c>
      <c r="AE402" s="185"/>
      <c r="AF402" s="211"/>
      <c r="AG402" s="211"/>
      <c r="AH402" s="211"/>
      <c r="AI402" s="211"/>
      <c r="AJ402" s="211"/>
      <c r="AK402" s="211"/>
      <c r="AL402" s="211"/>
      <c r="AM402" s="211"/>
      <c r="AN402" s="211"/>
      <c r="AO402" s="211"/>
      <c r="AP402" s="623">
        <f t="shared" si="590"/>
        <v>0</v>
      </c>
      <c r="AQ402" s="211">
        <f t="shared" si="634"/>
        <v>0</v>
      </c>
      <c r="AR402" s="211">
        <f t="shared" si="635"/>
        <v>0</v>
      </c>
      <c r="AS402" s="211"/>
      <c r="AT402" s="211">
        <f t="shared" si="591"/>
        <v>0</v>
      </c>
      <c r="AU402" s="358">
        <f t="shared" si="592"/>
        <v>0</v>
      </c>
      <c r="AV402" s="211">
        <f t="shared" si="593"/>
        <v>0</v>
      </c>
      <c r="AW402" s="211">
        <f t="shared" ca="1" si="594"/>
        <v>0</v>
      </c>
      <c r="AX402" s="211">
        <f t="shared" ca="1" si="671"/>
        <v>0</v>
      </c>
      <c r="AY402" s="211">
        <f t="shared" ca="1" si="595"/>
        <v>0</v>
      </c>
      <c r="AZ402" s="212">
        <f ca="1">IF(AND(AW402,AX402=0,AY402=0)=0,0,IF(AW402&gt;0,'На банк Приват'!$J$1,IF(AX402&gt;0,'На Укрсиб'!$J$1,0)))</f>
        <v>0</v>
      </c>
      <c r="BA402" s="191"/>
      <c r="BB402" s="191">
        <f t="shared" ca="1" si="596"/>
        <v>0</v>
      </c>
      <c r="BC402" s="191">
        <f t="shared" ca="1" si="597"/>
        <v>0</v>
      </c>
      <c r="BD402" s="191">
        <f t="shared" ca="1" si="636"/>
        <v>0</v>
      </c>
      <c r="BE402" s="191"/>
      <c r="BF402" s="213"/>
      <c r="BG402" s="213"/>
      <c r="BH402" s="213"/>
      <c r="BI402" s="213"/>
      <c r="BJ402" s="213"/>
      <c r="BK402" s="213"/>
      <c r="BL402" s="213"/>
      <c r="BM402" s="213"/>
      <c r="BN402" s="213"/>
      <c r="BO402" s="213"/>
      <c r="BP402" s="623">
        <f t="shared" si="598"/>
        <v>0</v>
      </c>
      <c r="BQ402" s="213">
        <f t="shared" si="637"/>
        <v>0</v>
      </c>
      <c r="BR402" s="213">
        <f t="shared" si="638"/>
        <v>0</v>
      </c>
      <c r="BS402" s="213"/>
      <c r="BT402" s="213">
        <f t="shared" si="599"/>
        <v>0</v>
      </c>
      <c r="BU402" s="362">
        <f t="shared" si="639"/>
        <v>0</v>
      </c>
      <c r="BV402" s="213">
        <f t="shared" si="600"/>
        <v>0</v>
      </c>
      <c r="BW402" s="213">
        <f t="shared" ca="1" si="601"/>
        <v>0</v>
      </c>
      <c r="BX402" s="213">
        <f t="shared" ca="1" si="640"/>
        <v>0</v>
      </c>
      <c r="BY402" s="213">
        <f t="shared" ca="1" si="602"/>
        <v>0</v>
      </c>
      <c r="BZ402" s="214">
        <f ca="1">IF(AND(BW402,BX402=0)=0,0,IF(BW402&gt;0,'На банк Приват'!$P$1,IF(BX402&gt;0,'На Укрсиб'!$P$1,0)))</f>
        <v>0</v>
      </c>
      <c r="CA402" s="198">
        <v>395</v>
      </c>
      <c r="CB402" s="198">
        <f t="shared" ca="1" si="603"/>
        <v>0</v>
      </c>
      <c r="CC402" s="198">
        <f t="shared" ca="1" si="604"/>
        <v>0</v>
      </c>
      <c r="CD402" s="198">
        <f t="shared" ca="1" si="641"/>
        <v>0</v>
      </c>
      <c r="CE402" s="198"/>
      <c r="CF402" s="215"/>
      <c r="CG402" s="215"/>
      <c r="CH402" s="215"/>
      <c r="CI402" s="215"/>
      <c r="CJ402" s="215"/>
      <c r="CK402" s="215"/>
      <c r="CL402" s="215"/>
      <c r="CM402" s="215">
        <f t="shared" si="583"/>
        <v>0</v>
      </c>
      <c r="CN402" s="215"/>
      <c r="CO402" s="215"/>
      <c r="CP402" s="215">
        <f t="shared" si="605"/>
        <v>0</v>
      </c>
      <c r="CQ402" s="215">
        <f t="shared" si="642"/>
        <v>0</v>
      </c>
      <c r="CR402" s="215">
        <f t="shared" si="643"/>
        <v>0</v>
      </c>
      <c r="CS402" s="215"/>
      <c r="CT402" s="215">
        <f t="shared" si="606"/>
        <v>0</v>
      </c>
      <c r="CU402" s="369">
        <f t="shared" si="607"/>
        <v>0</v>
      </c>
      <c r="CV402" s="215">
        <f t="shared" si="608"/>
        <v>0</v>
      </c>
      <c r="CW402" s="215">
        <f t="shared" ca="1" si="609"/>
        <v>0</v>
      </c>
      <c r="CX402" s="215">
        <f t="shared" ca="1" si="644"/>
        <v>0</v>
      </c>
      <c r="CY402" s="215">
        <f t="shared" ca="1" si="610"/>
        <v>0</v>
      </c>
      <c r="CZ402" s="216">
        <f ca="1">IF(AND(CW402,CX402=0)=0,0,IF(CW402&gt;0,'На банк Приват'!$V$1,IF(CX402&gt;0,'На Укрсиб'!$V$1,0)))</f>
        <v>0</v>
      </c>
      <c r="DA402" s="204"/>
      <c r="DB402" s="204">
        <f t="shared" ca="1" si="611"/>
        <v>0</v>
      </c>
      <c r="DC402" s="204">
        <f t="shared" ca="1" si="612"/>
        <v>0</v>
      </c>
      <c r="DD402" s="204">
        <f t="shared" ca="1" si="645"/>
        <v>0</v>
      </c>
      <c r="DE402" s="204"/>
      <c r="DF402" s="217"/>
      <c r="DG402" s="217"/>
      <c r="DH402" s="217"/>
      <c r="DI402" s="217"/>
      <c r="DJ402" s="217"/>
      <c r="DK402" s="217"/>
      <c r="DL402" s="217"/>
      <c r="DM402" s="217"/>
      <c r="DN402" s="217"/>
      <c r="DO402" s="217"/>
      <c r="DP402" s="763">
        <f t="shared" si="614"/>
        <v>0</v>
      </c>
      <c r="DQ402" s="217">
        <f t="shared" si="646"/>
        <v>0</v>
      </c>
      <c r="DR402" s="217">
        <f t="shared" si="647"/>
        <v>0</v>
      </c>
      <c r="DS402" s="217"/>
      <c r="DT402" s="217">
        <f t="shared" si="615"/>
        <v>0</v>
      </c>
      <c r="DU402" s="366">
        <f t="shared" si="648"/>
        <v>0</v>
      </c>
      <c r="DV402" s="217">
        <f t="shared" si="616"/>
        <v>0</v>
      </c>
      <c r="DW402" s="217">
        <f t="shared" ca="1" si="617"/>
        <v>0</v>
      </c>
      <c r="DX402" s="217">
        <f t="shared" ca="1" si="649"/>
        <v>0</v>
      </c>
      <c r="DY402" s="217">
        <f t="shared" ca="1" si="618"/>
        <v>0</v>
      </c>
      <c r="DZ402" s="218">
        <f ca="1">IF(AND(DW402,DX402=0)=0,0,IF(DW402&gt;0,'На банк Приват'!$AB$1,IF(DX402&gt;0,'На Укрсиб'!$V$1,0)))</f>
        <v>0</v>
      </c>
      <c r="EA402" s="207"/>
      <c r="EB402" s="207">
        <f t="shared" ca="1" si="619"/>
        <v>0</v>
      </c>
      <c r="EC402" s="207">
        <f t="shared" ca="1" si="620"/>
        <v>0</v>
      </c>
      <c r="ED402" s="207">
        <f t="shared" ca="1" si="650"/>
        <v>0</v>
      </c>
      <c r="EE402" s="207"/>
      <c r="EF402" s="219"/>
      <c r="EG402" s="219"/>
      <c r="EH402" s="219"/>
      <c r="EI402" s="219"/>
      <c r="EJ402" s="219"/>
      <c r="EK402" s="219"/>
      <c r="EL402" s="219"/>
      <c r="EM402" s="219">
        <f t="shared" si="621"/>
        <v>0</v>
      </c>
      <c r="EN402" s="219"/>
      <c r="EO402" s="219"/>
      <c r="EP402" s="219">
        <f t="shared" si="622"/>
        <v>0</v>
      </c>
      <c r="EQ402" s="219">
        <f t="shared" si="651"/>
        <v>0</v>
      </c>
      <c r="ER402" s="219">
        <f t="shared" si="652"/>
        <v>0</v>
      </c>
      <c r="ES402" s="219"/>
      <c r="ET402" s="219">
        <f t="shared" si="623"/>
        <v>0</v>
      </c>
      <c r="EU402" s="363">
        <f t="shared" si="653"/>
        <v>0</v>
      </c>
      <c r="EV402" s="219">
        <f t="shared" si="624"/>
        <v>0</v>
      </c>
      <c r="EW402" s="219">
        <f t="shared" ca="1" si="625"/>
        <v>0</v>
      </c>
      <c r="EX402" s="219">
        <f t="shared" ca="1" si="654"/>
        <v>0</v>
      </c>
      <c r="EY402" s="219">
        <f t="shared" ca="1" si="626"/>
        <v>0</v>
      </c>
      <c r="EZ402" s="220">
        <f ca="1">IF(AND(EW402,EX402=0)=0,0,IF(EW402&gt;0,'На банк Приват'!$AH$1,IF(EX402&gt;0,'На Укрсиб'!$AH$1,0)))</f>
        <v>0</v>
      </c>
      <c r="FA402" s="28">
        <f t="shared" ca="1" si="627"/>
        <v>0</v>
      </c>
      <c r="FB402" s="28">
        <f t="shared" ca="1" si="628"/>
        <v>0</v>
      </c>
      <c r="FC402" s="28">
        <f t="shared" ca="1" si="629"/>
        <v>0</v>
      </c>
      <c r="FD402" s="28">
        <f t="shared" ca="1" si="630"/>
        <v>0</v>
      </c>
      <c r="FE402" s="28">
        <f t="shared" ca="1" si="631"/>
        <v>390</v>
      </c>
      <c r="FF402">
        <f t="shared" si="632"/>
        <v>0</v>
      </c>
      <c r="FG402" s="531" t="s">
        <v>242</v>
      </c>
    </row>
    <row r="403" spans="1:163">
      <c r="A403" s="113"/>
      <c r="B403" s="113">
        <f t="shared" ca="1" si="584"/>
        <v>0</v>
      </c>
      <c r="C403" s="113">
        <f t="shared" ca="1" si="585"/>
        <v>0</v>
      </c>
      <c r="D403" s="113">
        <f t="shared" ca="1" si="582"/>
        <v>0</v>
      </c>
      <c r="E403" s="113">
        <f t="shared" si="586"/>
        <v>0</v>
      </c>
      <c r="F403" s="115"/>
      <c r="G403" s="209">
        <f t="shared" si="580"/>
        <v>0</v>
      </c>
      <c r="H403" s="209">
        <f t="shared" si="672"/>
        <v>0</v>
      </c>
      <c r="I403" s="209">
        <f t="shared" si="673"/>
        <v>0</v>
      </c>
      <c r="J403" s="209">
        <f t="shared" si="656"/>
        <v>0</v>
      </c>
      <c r="K403" s="209">
        <f t="shared" si="657"/>
        <v>0</v>
      </c>
      <c r="L403" s="209">
        <f t="shared" si="658"/>
        <v>0</v>
      </c>
      <c r="M403" s="209">
        <f t="shared" si="659"/>
        <v>0</v>
      </c>
      <c r="N403" s="209">
        <f t="shared" si="660"/>
        <v>0</v>
      </c>
      <c r="O403" s="209">
        <f t="shared" si="655"/>
        <v>0</v>
      </c>
      <c r="P403" s="211">
        <f t="shared" si="661"/>
        <v>0</v>
      </c>
      <c r="Q403" s="209">
        <f t="shared" si="662"/>
        <v>0</v>
      </c>
      <c r="R403" s="209">
        <f t="shared" si="663"/>
        <v>0</v>
      </c>
      <c r="S403" s="209">
        <f t="shared" si="664"/>
        <v>0</v>
      </c>
      <c r="T403" s="209">
        <f t="shared" si="665"/>
        <v>0</v>
      </c>
      <c r="U403" s="209">
        <f t="shared" si="666"/>
        <v>0</v>
      </c>
      <c r="V403" s="209">
        <f t="shared" si="667"/>
        <v>0</v>
      </c>
      <c r="W403" s="209">
        <f t="shared" ca="1" si="668"/>
        <v>0</v>
      </c>
      <c r="X403" s="209">
        <f t="shared" ca="1" si="669"/>
        <v>0</v>
      </c>
      <c r="Y403" s="209">
        <f t="shared" ca="1" si="670"/>
        <v>0</v>
      </c>
      <c r="Z403" s="210" t="str">
        <f t="shared" ca="1" si="587"/>
        <v xml:space="preserve">        </v>
      </c>
      <c r="AA403" s="185"/>
      <c r="AB403" s="185">
        <f t="shared" ca="1" si="588"/>
        <v>0</v>
      </c>
      <c r="AC403" s="185">
        <f t="shared" ca="1" si="589"/>
        <v>0</v>
      </c>
      <c r="AD403" s="185">
        <f t="shared" ca="1" si="633"/>
        <v>0</v>
      </c>
      <c r="AE403" s="185"/>
      <c r="AF403" s="211"/>
      <c r="AG403" s="211"/>
      <c r="AH403" s="211"/>
      <c r="AI403" s="211"/>
      <c r="AJ403" s="211"/>
      <c r="AK403" s="211"/>
      <c r="AL403" s="211"/>
      <c r="AM403" s="211"/>
      <c r="AN403" s="211"/>
      <c r="AO403" s="211"/>
      <c r="AP403" s="623">
        <f t="shared" si="590"/>
        <v>0</v>
      </c>
      <c r="AQ403" s="211">
        <f t="shared" si="634"/>
        <v>0</v>
      </c>
      <c r="AR403" s="211">
        <f t="shared" si="635"/>
        <v>0</v>
      </c>
      <c r="AS403" s="211"/>
      <c r="AT403" s="211">
        <f t="shared" si="591"/>
        <v>0</v>
      </c>
      <c r="AU403" s="358">
        <f t="shared" si="592"/>
        <v>0</v>
      </c>
      <c r="AV403" s="211">
        <f t="shared" si="593"/>
        <v>0</v>
      </c>
      <c r="AW403" s="211">
        <f t="shared" ca="1" si="594"/>
        <v>0</v>
      </c>
      <c r="AX403" s="211">
        <f t="shared" ca="1" si="671"/>
        <v>0</v>
      </c>
      <c r="AY403" s="211">
        <f t="shared" ca="1" si="595"/>
        <v>0</v>
      </c>
      <c r="AZ403" s="212">
        <f ca="1">IF(AND(AW403,AX403=0,AY403=0)=0,0,IF(AW403&gt;0,'На банк Приват'!$J$1,IF(AX403&gt;0,'На Укрсиб'!$J$1,0)))</f>
        <v>0</v>
      </c>
      <c r="BA403" s="191"/>
      <c r="BB403" s="191">
        <f t="shared" ca="1" si="596"/>
        <v>0</v>
      </c>
      <c r="BC403" s="191">
        <f t="shared" ca="1" si="597"/>
        <v>0</v>
      </c>
      <c r="BD403" s="191">
        <f t="shared" ca="1" si="636"/>
        <v>0</v>
      </c>
      <c r="BE403" s="191"/>
      <c r="BF403" s="213"/>
      <c r="BG403" s="213"/>
      <c r="BH403" s="213"/>
      <c r="BI403" s="213"/>
      <c r="BJ403" s="213"/>
      <c r="BK403" s="213"/>
      <c r="BL403" s="213"/>
      <c r="BM403" s="213"/>
      <c r="BN403" s="213"/>
      <c r="BO403" s="213"/>
      <c r="BP403" s="623">
        <f t="shared" si="598"/>
        <v>0</v>
      </c>
      <c r="BQ403" s="213">
        <f t="shared" si="637"/>
        <v>0</v>
      </c>
      <c r="BR403" s="213">
        <f t="shared" si="638"/>
        <v>0</v>
      </c>
      <c r="BS403" s="213"/>
      <c r="BT403" s="213">
        <f t="shared" si="599"/>
        <v>0</v>
      </c>
      <c r="BU403" s="362">
        <f t="shared" si="639"/>
        <v>0</v>
      </c>
      <c r="BV403" s="213">
        <f t="shared" si="600"/>
        <v>0</v>
      </c>
      <c r="BW403" s="213">
        <f t="shared" ca="1" si="601"/>
        <v>0</v>
      </c>
      <c r="BX403" s="213">
        <f t="shared" ca="1" si="640"/>
        <v>0</v>
      </c>
      <c r="BY403" s="213">
        <f t="shared" ca="1" si="602"/>
        <v>0</v>
      </c>
      <c r="BZ403" s="214">
        <f ca="1">IF(AND(BW403,BX403=0)=0,0,IF(BW403&gt;0,'На банк Приват'!$P$1,IF(BX403&gt;0,'На Укрсиб'!$P$1,0)))</f>
        <v>0</v>
      </c>
      <c r="CA403" s="198">
        <v>396</v>
      </c>
      <c r="CB403" s="198">
        <f t="shared" ca="1" si="603"/>
        <v>0</v>
      </c>
      <c r="CC403" s="198">
        <f t="shared" ca="1" si="604"/>
        <v>0</v>
      </c>
      <c r="CD403" s="198">
        <f t="shared" ca="1" si="641"/>
        <v>0</v>
      </c>
      <c r="CE403" s="198"/>
      <c r="CF403" s="215"/>
      <c r="CG403" s="215"/>
      <c r="CH403" s="215"/>
      <c r="CI403" s="215"/>
      <c r="CJ403" s="215"/>
      <c r="CK403" s="215"/>
      <c r="CL403" s="215"/>
      <c r="CM403" s="215">
        <f t="shared" si="583"/>
        <v>0</v>
      </c>
      <c r="CN403" s="215"/>
      <c r="CO403" s="215"/>
      <c r="CP403" s="215">
        <f t="shared" si="605"/>
        <v>0</v>
      </c>
      <c r="CQ403" s="215">
        <f t="shared" si="642"/>
        <v>0</v>
      </c>
      <c r="CR403" s="215">
        <f t="shared" si="643"/>
        <v>0</v>
      </c>
      <c r="CS403" s="215"/>
      <c r="CT403" s="215">
        <f t="shared" si="606"/>
        <v>0</v>
      </c>
      <c r="CU403" s="369">
        <f t="shared" si="607"/>
        <v>0</v>
      </c>
      <c r="CV403" s="215">
        <f t="shared" si="608"/>
        <v>0</v>
      </c>
      <c r="CW403" s="215">
        <f t="shared" ca="1" si="609"/>
        <v>0</v>
      </c>
      <c r="CX403" s="215">
        <f t="shared" ca="1" si="644"/>
        <v>0</v>
      </c>
      <c r="CY403" s="215">
        <f t="shared" ca="1" si="610"/>
        <v>0</v>
      </c>
      <c r="CZ403" s="216">
        <f ca="1">IF(AND(CW403,CX403=0)=0,0,IF(CW403&gt;0,'На банк Приват'!$V$1,IF(CX403&gt;0,'На Укрсиб'!$V$1,0)))</f>
        <v>0</v>
      </c>
      <c r="DA403" s="204"/>
      <c r="DB403" s="204">
        <f t="shared" ca="1" si="611"/>
        <v>0</v>
      </c>
      <c r="DC403" s="204">
        <f t="shared" ca="1" si="612"/>
        <v>0</v>
      </c>
      <c r="DD403" s="204">
        <f t="shared" ca="1" si="645"/>
        <v>0</v>
      </c>
      <c r="DE403" s="204"/>
      <c r="DF403" s="217"/>
      <c r="DG403" s="217"/>
      <c r="DH403" s="217"/>
      <c r="DI403" s="217"/>
      <c r="DJ403" s="217"/>
      <c r="DK403" s="217"/>
      <c r="DL403" s="217"/>
      <c r="DM403" s="217"/>
      <c r="DN403" s="217"/>
      <c r="DO403" s="217"/>
      <c r="DP403" s="763">
        <f t="shared" si="614"/>
        <v>0</v>
      </c>
      <c r="DQ403" s="217">
        <f t="shared" si="646"/>
        <v>0</v>
      </c>
      <c r="DR403" s="217">
        <f t="shared" si="647"/>
        <v>0</v>
      </c>
      <c r="DS403" s="217"/>
      <c r="DT403" s="217">
        <f t="shared" si="615"/>
        <v>0</v>
      </c>
      <c r="DU403" s="366">
        <f t="shared" si="648"/>
        <v>0</v>
      </c>
      <c r="DV403" s="217">
        <f t="shared" si="616"/>
        <v>0</v>
      </c>
      <c r="DW403" s="217">
        <f t="shared" ca="1" si="617"/>
        <v>0</v>
      </c>
      <c r="DX403" s="217">
        <f t="shared" ca="1" si="649"/>
        <v>0</v>
      </c>
      <c r="DY403" s="217">
        <f t="shared" ca="1" si="618"/>
        <v>0</v>
      </c>
      <c r="DZ403" s="218">
        <f ca="1">IF(AND(DW403,DX403=0)=0,0,IF(DW403&gt;0,'На банк Приват'!$AB$1,IF(DX403&gt;0,'На Укрсиб'!$V$1,0)))</f>
        <v>0</v>
      </c>
      <c r="EA403" s="207"/>
      <c r="EB403" s="207">
        <f t="shared" ca="1" si="619"/>
        <v>0</v>
      </c>
      <c r="EC403" s="207">
        <f t="shared" ca="1" si="620"/>
        <v>0</v>
      </c>
      <c r="ED403" s="207">
        <f t="shared" ca="1" si="650"/>
        <v>0</v>
      </c>
      <c r="EE403" s="207"/>
      <c r="EF403" s="219"/>
      <c r="EG403" s="219"/>
      <c r="EH403" s="219"/>
      <c r="EI403" s="219"/>
      <c r="EJ403" s="219"/>
      <c r="EK403" s="219"/>
      <c r="EL403" s="219"/>
      <c r="EM403" s="219">
        <f t="shared" si="621"/>
        <v>0</v>
      </c>
      <c r="EN403" s="219"/>
      <c r="EO403" s="219"/>
      <c r="EP403" s="219">
        <f t="shared" si="622"/>
        <v>0</v>
      </c>
      <c r="EQ403" s="219">
        <f t="shared" si="651"/>
        <v>0</v>
      </c>
      <c r="ER403" s="219">
        <f t="shared" si="652"/>
        <v>0</v>
      </c>
      <c r="ES403" s="219"/>
      <c r="ET403" s="219">
        <f t="shared" si="623"/>
        <v>0</v>
      </c>
      <c r="EU403" s="363">
        <f t="shared" si="653"/>
        <v>0</v>
      </c>
      <c r="EV403" s="219">
        <f t="shared" si="624"/>
        <v>0</v>
      </c>
      <c r="EW403" s="219">
        <f t="shared" ca="1" si="625"/>
        <v>0</v>
      </c>
      <c r="EX403" s="219">
        <f t="shared" ca="1" si="654"/>
        <v>0</v>
      </c>
      <c r="EY403" s="219">
        <f t="shared" ca="1" si="626"/>
        <v>0</v>
      </c>
      <c r="EZ403" s="220">
        <f ca="1">IF(AND(EW403,EX403=0)=0,0,IF(EW403&gt;0,'На банк Приват'!$AH$1,IF(EX403&gt;0,'На Укрсиб'!$AH$1,0)))</f>
        <v>0</v>
      </c>
      <c r="FA403" s="28">
        <f t="shared" ca="1" si="627"/>
        <v>0</v>
      </c>
      <c r="FB403" s="28">
        <f t="shared" ca="1" si="628"/>
        <v>0</v>
      </c>
      <c r="FC403" s="28">
        <f t="shared" ca="1" si="629"/>
        <v>0</v>
      </c>
      <c r="FD403" s="28">
        <f t="shared" ca="1" si="630"/>
        <v>0</v>
      </c>
      <c r="FE403" s="28">
        <f t="shared" ca="1" si="631"/>
        <v>391</v>
      </c>
      <c r="FF403">
        <f t="shared" si="632"/>
        <v>0</v>
      </c>
      <c r="FG403" s="531" t="s">
        <v>241</v>
      </c>
    </row>
    <row r="404" spans="1:163">
      <c r="A404" s="113"/>
      <c r="B404" s="113">
        <f t="shared" ca="1" si="584"/>
        <v>0</v>
      </c>
      <c r="C404" s="113">
        <f t="shared" ca="1" si="585"/>
        <v>0</v>
      </c>
      <c r="D404" s="113">
        <f t="shared" ca="1" si="582"/>
        <v>0</v>
      </c>
      <c r="E404" s="113">
        <f t="shared" si="586"/>
        <v>0</v>
      </c>
      <c r="F404" s="115"/>
      <c r="G404" s="209">
        <f t="shared" ref="G404:G467" si="674">AG404+BG404+CG404+DG404+EG404</f>
        <v>0</v>
      </c>
      <c r="H404" s="209">
        <f t="shared" si="672"/>
        <v>0</v>
      </c>
      <c r="I404" s="209">
        <f t="shared" si="673"/>
        <v>0</v>
      </c>
      <c r="J404" s="209">
        <f t="shared" si="656"/>
        <v>0</v>
      </c>
      <c r="K404" s="209">
        <f t="shared" si="657"/>
        <v>0</v>
      </c>
      <c r="L404" s="209">
        <f t="shared" si="658"/>
        <v>0</v>
      </c>
      <c r="M404" s="209">
        <f t="shared" si="659"/>
        <v>0</v>
      </c>
      <c r="N404" s="209">
        <f t="shared" si="660"/>
        <v>0</v>
      </c>
      <c r="O404" s="209">
        <f t="shared" si="655"/>
        <v>0</v>
      </c>
      <c r="P404" s="211">
        <f t="shared" si="661"/>
        <v>0</v>
      </c>
      <c r="Q404" s="209">
        <f t="shared" si="662"/>
        <v>0</v>
      </c>
      <c r="R404" s="209">
        <f t="shared" si="663"/>
        <v>0</v>
      </c>
      <c r="S404" s="209">
        <f t="shared" si="664"/>
        <v>0</v>
      </c>
      <c r="T404" s="209">
        <f t="shared" si="665"/>
        <v>0</v>
      </c>
      <c r="U404" s="209">
        <f t="shared" si="666"/>
        <v>0</v>
      </c>
      <c r="V404" s="209">
        <f t="shared" si="667"/>
        <v>0</v>
      </c>
      <c r="W404" s="209">
        <f t="shared" ca="1" si="668"/>
        <v>0</v>
      </c>
      <c r="X404" s="209">
        <f t="shared" ca="1" si="669"/>
        <v>0</v>
      </c>
      <c r="Y404" s="209">
        <f t="shared" ca="1" si="670"/>
        <v>0</v>
      </c>
      <c r="Z404" s="210" t="str">
        <f t="shared" ca="1" si="587"/>
        <v xml:space="preserve">        </v>
      </c>
      <c r="AA404" s="185"/>
      <c r="AB404" s="185">
        <f t="shared" ca="1" si="588"/>
        <v>0</v>
      </c>
      <c r="AC404" s="185">
        <f t="shared" ca="1" si="589"/>
        <v>0</v>
      </c>
      <c r="AD404" s="185">
        <f t="shared" ca="1" si="633"/>
        <v>0</v>
      </c>
      <c r="AE404" s="185"/>
      <c r="AF404" s="211"/>
      <c r="AG404" s="211"/>
      <c r="AH404" s="211"/>
      <c r="AI404" s="211"/>
      <c r="AJ404" s="211"/>
      <c r="AK404" s="211"/>
      <c r="AL404" s="211"/>
      <c r="AM404" s="211"/>
      <c r="AN404" s="211"/>
      <c r="AO404" s="211"/>
      <c r="AP404" s="623">
        <f t="shared" si="590"/>
        <v>0</v>
      </c>
      <c r="AQ404" s="211">
        <f t="shared" si="634"/>
        <v>0</v>
      </c>
      <c r="AR404" s="211">
        <f t="shared" si="635"/>
        <v>0</v>
      </c>
      <c r="AS404" s="211"/>
      <c r="AT404" s="211">
        <f t="shared" si="591"/>
        <v>0</v>
      </c>
      <c r="AU404" s="358">
        <f t="shared" si="592"/>
        <v>0</v>
      </c>
      <c r="AV404" s="211">
        <f t="shared" si="593"/>
        <v>0</v>
      </c>
      <c r="AW404" s="211">
        <f t="shared" ca="1" si="594"/>
        <v>0</v>
      </c>
      <c r="AX404" s="211">
        <f t="shared" ca="1" si="671"/>
        <v>0</v>
      </c>
      <c r="AY404" s="211">
        <f t="shared" ca="1" si="595"/>
        <v>0</v>
      </c>
      <c r="AZ404" s="212">
        <f ca="1">IF(AND(AW404,AX404=0,AY404=0)=0,0,IF(AW404&gt;0,'На банк Приват'!$J$1,IF(AX404&gt;0,'На Укрсиб'!J397,0)))</f>
        <v>0</v>
      </c>
      <c r="BA404" s="191"/>
      <c r="BB404" s="191">
        <f t="shared" ca="1" si="596"/>
        <v>0</v>
      </c>
      <c r="BC404" s="191">
        <f t="shared" ca="1" si="597"/>
        <v>0</v>
      </c>
      <c r="BD404" s="191">
        <f t="shared" ca="1" si="636"/>
        <v>0</v>
      </c>
      <c r="BE404" s="191"/>
      <c r="BF404" s="213"/>
      <c r="BG404" s="213"/>
      <c r="BH404" s="213"/>
      <c r="BI404" s="213"/>
      <c r="BJ404" s="213"/>
      <c r="BK404" s="213"/>
      <c r="BL404" s="213"/>
      <c r="BM404" s="213"/>
      <c r="BN404" s="213"/>
      <c r="BO404" s="213"/>
      <c r="BP404" s="623">
        <f t="shared" si="598"/>
        <v>0</v>
      </c>
      <c r="BQ404" s="213">
        <f t="shared" si="637"/>
        <v>0</v>
      </c>
      <c r="BR404" s="213">
        <f t="shared" si="638"/>
        <v>0</v>
      </c>
      <c r="BS404" s="213"/>
      <c r="BT404" s="213">
        <f t="shared" si="599"/>
        <v>0</v>
      </c>
      <c r="BU404" s="362">
        <f t="shared" si="639"/>
        <v>0</v>
      </c>
      <c r="BV404" s="213">
        <f t="shared" si="600"/>
        <v>0</v>
      </c>
      <c r="BW404" s="213">
        <f t="shared" ca="1" si="601"/>
        <v>0</v>
      </c>
      <c r="BX404" s="213">
        <f t="shared" ca="1" si="640"/>
        <v>0</v>
      </c>
      <c r="BY404" s="213">
        <f t="shared" ca="1" si="602"/>
        <v>0</v>
      </c>
      <c r="BZ404" s="214">
        <f ca="1">IF(AND(BW404,BX404=0)=0,0,IF(BW404&gt;0,'На банк Приват'!$P$1,IF(BX404&gt;0,'На Укрсиб'!$P$1,0)))</f>
        <v>0</v>
      </c>
      <c r="CA404" s="198">
        <v>397</v>
      </c>
      <c r="CB404" s="198">
        <f t="shared" ca="1" si="603"/>
        <v>0</v>
      </c>
      <c r="CC404" s="198">
        <f t="shared" ca="1" si="604"/>
        <v>0</v>
      </c>
      <c r="CD404" s="198">
        <f t="shared" ca="1" si="641"/>
        <v>0</v>
      </c>
      <c r="CE404" s="198"/>
      <c r="CF404" s="215"/>
      <c r="CG404" s="215"/>
      <c r="CH404" s="215"/>
      <c r="CI404" s="215"/>
      <c r="CJ404" s="215"/>
      <c r="CK404" s="215"/>
      <c r="CL404" s="215"/>
      <c r="CM404" s="215">
        <f t="shared" si="583"/>
        <v>0</v>
      </c>
      <c r="CN404" s="215"/>
      <c r="CO404" s="215"/>
      <c r="CP404" s="215">
        <f t="shared" si="605"/>
        <v>0</v>
      </c>
      <c r="CQ404" s="215">
        <f t="shared" si="642"/>
        <v>0</v>
      </c>
      <c r="CR404" s="215">
        <f t="shared" si="643"/>
        <v>0</v>
      </c>
      <c r="CS404" s="215"/>
      <c r="CT404" s="215">
        <f t="shared" si="606"/>
        <v>0</v>
      </c>
      <c r="CU404" s="369">
        <f t="shared" si="607"/>
        <v>0</v>
      </c>
      <c r="CV404" s="215">
        <f t="shared" si="608"/>
        <v>0</v>
      </c>
      <c r="CW404" s="215">
        <f t="shared" ca="1" si="609"/>
        <v>0</v>
      </c>
      <c r="CX404" s="215">
        <f t="shared" ca="1" si="644"/>
        <v>0</v>
      </c>
      <c r="CY404" s="215">
        <f t="shared" ca="1" si="610"/>
        <v>0</v>
      </c>
      <c r="CZ404" s="216">
        <f ca="1">IF(AND(CW404,CX404=0)=0,0,IF(CW404&gt;0,'На банк Приват'!$V$1,IF(CX404&gt;0,'На Укрсиб'!$V$1,0)))</f>
        <v>0</v>
      </c>
      <c r="DA404" s="204"/>
      <c r="DB404" s="204">
        <f t="shared" ca="1" si="611"/>
        <v>0</v>
      </c>
      <c r="DC404" s="204">
        <f t="shared" ca="1" si="612"/>
        <v>0</v>
      </c>
      <c r="DD404" s="204">
        <f t="shared" ca="1" si="645"/>
        <v>0</v>
      </c>
      <c r="DE404" s="204"/>
      <c r="DF404" s="217"/>
      <c r="DG404" s="217"/>
      <c r="DH404" s="217"/>
      <c r="DI404" s="217"/>
      <c r="DJ404" s="217"/>
      <c r="DK404" s="217"/>
      <c r="DL404" s="217"/>
      <c r="DM404" s="217">
        <f t="shared" si="613"/>
        <v>0</v>
      </c>
      <c r="DN404" s="217"/>
      <c r="DO404" s="217"/>
      <c r="DP404" s="763">
        <f t="shared" si="614"/>
        <v>0</v>
      </c>
      <c r="DQ404" s="217">
        <f t="shared" si="646"/>
        <v>0</v>
      </c>
      <c r="DR404" s="217">
        <f t="shared" si="647"/>
        <v>0</v>
      </c>
      <c r="DS404" s="217"/>
      <c r="DT404" s="217">
        <f t="shared" si="615"/>
        <v>0</v>
      </c>
      <c r="DU404" s="366">
        <f t="shared" si="648"/>
        <v>0</v>
      </c>
      <c r="DV404" s="217">
        <f t="shared" si="616"/>
        <v>0</v>
      </c>
      <c r="DW404" s="217">
        <f t="shared" ca="1" si="617"/>
        <v>0</v>
      </c>
      <c r="DX404" s="217">
        <f t="shared" ca="1" si="649"/>
        <v>0</v>
      </c>
      <c r="DY404" s="217">
        <f t="shared" ca="1" si="618"/>
        <v>0</v>
      </c>
      <c r="DZ404" s="218">
        <f ca="1">IF(AND(DW404,DX404=0)=0,0,IF(DW404&gt;0,'На банк Приват'!$AB$1,IF(DX404&gt;0,'На Укрсиб'!$V$1,0)))</f>
        <v>0</v>
      </c>
      <c r="EA404" s="207"/>
      <c r="EB404" s="207">
        <f t="shared" ca="1" si="619"/>
        <v>0</v>
      </c>
      <c r="EC404" s="207">
        <f t="shared" ca="1" si="620"/>
        <v>0</v>
      </c>
      <c r="ED404" s="207">
        <f t="shared" ca="1" si="650"/>
        <v>0</v>
      </c>
      <c r="EE404" s="207"/>
      <c r="EF404" s="219"/>
      <c r="EG404" s="219"/>
      <c r="EH404" s="219"/>
      <c r="EI404" s="219"/>
      <c r="EJ404" s="219"/>
      <c r="EK404" s="219"/>
      <c r="EL404" s="219"/>
      <c r="EM404" s="219">
        <f t="shared" si="621"/>
        <v>0</v>
      </c>
      <c r="EN404" s="219"/>
      <c r="EO404" s="219"/>
      <c r="EP404" s="219">
        <f t="shared" si="622"/>
        <v>0</v>
      </c>
      <c r="EQ404" s="219">
        <f t="shared" si="651"/>
        <v>0</v>
      </c>
      <c r="ER404" s="219">
        <f t="shared" si="652"/>
        <v>0</v>
      </c>
      <c r="ES404" s="219"/>
      <c r="ET404" s="219">
        <f t="shared" si="623"/>
        <v>0</v>
      </c>
      <c r="EU404" s="363">
        <f t="shared" si="653"/>
        <v>0</v>
      </c>
      <c r="EV404" s="219">
        <f t="shared" si="624"/>
        <v>0</v>
      </c>
      <c r="EW404" s="219">
        <f t="shared" ca="1" si="625"/>
        <v>0</v>
      </c>
      <c r="EX404" s="219">
        <f t="shared" ca="1" si="654"/>
        <v>0</v>
      </c>
      <c r="EY404" s="219">
        <f t="shared" ca="1" si="626"/>
        <v>0</v>
      </c>
      <c r="EZ404" s="220">
        <f ca="1">IF(AND(EW404,EX404=0)=0,0,IF(EW404&gt;0,'На банк Приват'!$AH$1,IF(EX404&gt;0,'На Укрсиб'!$AH$1,0)))</f>
        <v>0</v>
      </c>
      <c r="FA404" s="28">
        <f t="shared" ca="1" si="627"/>
        <v>0</v>
      </c>
      <c r="FB404" s="28">
        <f t="shared" ca="1" si="628"/>
        <v>0</v>
      </c>
      <c r="FC404" s="28">
        <f t="shared" ca="1" si="629"/>
        <v>0</v>
      </c>
      <c r="FD404" s="28">
        <f t="shared" ca="1" si="630"/>
        <v>0</v>
      </c>
      <c r="FE404" s="28">
        <f t="shared" ca="1" si="631"/>
        <v>392</v>
      </c>
      <c r="FF404">
        <f t="shared" si="632"/>
        <v>0</v>
      </c>
      <c r="FG404" s="531"/>
    </row>
    <row r="405" spans="1:163">
      <c r="A405" s="113"/>
      <c r="B405" s="113">
        <f t="shared" ca="1" si="584"/>
        <v>0</v>
      </c>
      <c r="C405" s="113">
        <f t="shared" ca="1" si="585"/>
        <v>0</v>
      </c>
      <c r="D405" s="113">
        <f t="shared" ca="1" si="582"/>
        <v>0</v>
      </c>
      <c r="E405" s="113">
        <f t="shared" si="586"/>
        <v>0</v>
      </c>
      <c r="F405" s="115"/>
      <c r="G405" s="209">
        <f t="shared" si="674"/>
        <v>0</v>
      </c>
      <c r="H405" s="209">
        <f t="shared" si="672"/>
        <v>0</v>
      </c>
      <c r="I405" s="209">
        <f t="shared" si="673"/>
        <v>0</v>
      </c>
      <c r="J405" s="209">
        <f t="shared" si="656"/>
        <v>0</v>
      </c>
      <c r="K405" s="209">
        <f t="shared" si="657"/>
        <v>0</v>
      </c>
      <c r="L405" s="209">
        <f t="shared" si="658"/>
        <v>0</v>
      </c>
      <c r="M405" s="209">
        <f t="shared" si="659"/>
        <v>0</v>
      </c>
      <c r="N405" s="209">
        <f t="shared" si="660"/>
        <v>0</v>
      </c>
      <c r="O405" s="209">
        <f t="shared" si="655"/>
        <v>0</v>
      </c>
      <c r="P405" s="211">
        <f t="shared" si="661"/>
        <v>0</v>
      </c>
      <c r="Q405" s="209">
        <f t="shared" si="662"/>
        <v>0</v>
      </c>
      <c r="R405" s="209">
        <f t="shared" si="663"/>
        <v>0</v>
      </c>
      <c r="S405" s="209">
        <f t="shared" si="664"/>
        <v>0</v>
      </c>
      <c r="T405" s="209">
        <f t="shared" si="665"/>
        <v>0</v>
      </c>
      <c r="U405" s="209">
        <f t="shared" si="666"/>
        <v>0</v>
      </c>
      <c r="V405" s="209">
        <f t="shared" si="667"/>
        <v>0</v>
      </c>
      <c r="W405" s="209">
        <f t="shared" ca="1" si="668"/>
        <v>0</v>
      </c>
      <c r="X405" s="209">
        <f t="shared" ca="1" si="669"/>
        <v>0</v>
      </c>
      <c r="Y405" s="209">
        <f t="shared" ca="1" si="670"/>
        <v>0</v>
      </c>
      <c r="Z405" s="210" t="str">
        <f t="shared" ca="1" si="587"/>
        <v xml:space="preserve">        </v>
      </c>
      <c r="AA405" s="185"/>
      <c r="AB405" s="185">
        <f t="shared" ca="1" si="588"/>
        <v>0</v>
      </c>
      <c r="AC405" s="185">
        <f t="shared" ca="1" si="589"/>
        <v>0</v>
      </c>
      <c r="AD405" s="185">
        <f t="shared" ca="1" si="633"/>
        <v>0</v>
      </c>
      <c r="AE405" s="185"/>
      <c r="AF405" s="211"/>
      <c r="AG405" s="211"/>
      <c r="AH405" s="211"/>
      <c r="AI405" s="211"/>
      <c r="AJ405" s="211"/>
      <c r="AK405" s="211"/>
      <c r="AL405" s="211"/>
      <c r="AM405" s="211"/>
      <c r="AN405" s="211"/>
      <c r="AO405" s="211"/>
      <c r="AP405" s="623">
        <f t="shared" si="590"/>
        <v>0</v>
      </c>
      <c r="AQ405" s="211">
        <f t="shared" si="634"/>
        <v>0</v>
      </c>
      <c r="AR405" s="211">
        <f t="shared" si="635"/>
        <v>0</v>
      </c>
      <c r="AS405" s="211"/>
      <c r="AT405" s="211">
        <f t="shared" si="591"/>
        <v>0</v>
      </c>
      <c r="AU405" s="358">
        <f t="shared" si="592"/>
        <v>0</v>
      </c>
      <c r="AV405" s="211">
        <f t="shared" si="593"/>
        <v>0</v>
      </c>
      <c r="AW405" s="211">
        <f t="shared" ca="1" si="594"/>
        <v>0</v>
      </c>
      <c r="AX405" s="211">
        <f t="shared" ca="1" si="671"/>
        <v>0</v>
      </c>
      <c r="AY405" s="211">
        <f t="shared" ca="1" si="595"/>
        <v>0</v>
      </c>
      <c r="AZ405" s="212">
        <f ca="1">IF(AND(AW405,AX405=0,AY405=0)=0,0,IF(AW405&gt;0,'На банк Приват'!$J$1,IF(AX405&gt;0,'На Укрсиб'!$J$1,0)))</f>
        <v>0</v>
      </c>
      <c r="BA405" s="191"/>
      <c r="BB405" s="191">
        <f t="shared" ca="1" si="596"/>
        <v>0</v>
      </c>
      <c r="BC405" s="191">
        <f t="shared" ca="1" si="597"/>
        <v>0</v>
      </c>
      <c r="BD405" s="191">
        <f t="shared" ca="1" si="636"/>
        <v>0</v>
      </c>
      <c r="BE405" s="191"/>
      <c r="BF405" s="213"/>
      <c r="BG405" s="213"/>
      <c r="BH405" s="213"/>
      <c r="BI405" s="213"/>
      <c r="BJ405" s="213"/>
      <c r="BK405" s="213"/>
      <c r="BL405" s="213"/>
      <c r="BM405" s="213"/>
      <c r="BN405" s="213"/>
      <c r="BO405" s="213"/>
      <c r="BP405" s="623">
        <f t="shared" si="598"/>
        <v>0</v>
      </c>
      <c r="BQ405" s="213">
        <f t="shared" si="637"/>
        <v>0</v>
      </c>
      <c r="BR405" s="213">
        <f t="shared" si="638"/>
        <v>0</v>
      </c>
      <c r="BS405" s="213"/>
      <c r="BT405" s="213">
        <f t="shared" si="599"/>
        <v>0</v>
      </c>
      <c r="BU405" s="362">
        <f t="shared" si="639"/>
        <v>0</v>
      </c>
      <c r="BV405" s="213">
        <f t="shared" si="600"/>
        <v>0</v>
      </c>
      <c r="BW405" s="213">
        <f t="shared" ca="1" si="601"/>
        <v>0</v>
      </c>
      <c r="BX405" s="213">
        <f t="shared" ca="1" si="640"/>
        <v>0</v>
      </c>
      <c r="BY405" s="213">
        <f t="shared" ca="1" si="602"/>
        <v>0</v>
      </c>
      <c r="BZ405" s="214">
        <f ca="1">IF(AND(BW405,BX405=0)=0,0,IF(BW405&gt;0,'На банк Приват'!$P$1,IF(BX405&gt;0,'На Укрсиб'!$P$1,0)))</f>
        <v>0</v>
      </c>
      <c r="CA405" s="198">
        <v>398</v>
      </c>
      <c r="CB405" s="198">
        <f t="shared" ca="1" si="603"/>
        <v>0</v>
      </c>
      <c r="CC405" s="198">
        <f t="shared" ca="1" si="604"/>
        <v>0</v>
      </c>
      <c r="CD405" s="198">
        <f t="shared" ca="1" si="641"/>
        <v>0</v>
      </c>
      <c r="CE405" s="198"/>
      <c r="CF405" s="215"/>
      <c r="CG405" s="215"/>
      <c r="CH405" s="215"/>
      <c r="CI405" s="215"/>
      <c r="CJ405" s="215"/>
      <c r="CK405" s="215"/>
      <c r="CL405" s="215"/>
      <c r="CM405" s="215">
        <f t="shared" si="583"/>
        <v>0</v>
      </c>
      <c r="CN405" s="215"/>
      <c r="CO405" s="215"/>
      <c r="CP405" s="215">
        <f t="shared" si="605"/>
        <v>0</v>
      </c>
      <c r="CQ405" s="215">
        <f t="shared" si="642"/>
        <v>0</v>
      </c>
      <c r="CR405" s="215">
        <f t="shared" si="643"/>
        <v>0</v>
      </c>
      <c r="CS405" s="215"/>
      <c r="CT405" s="215">
        <f t="shared" si="606"/>
        <v>0</v>
      </c>
      <c r="CU405" s="369">
        <f t="shared" si="607"/>
        <v>0</v>
      </c>
      <c r="CV405" s="215">
        <f t="shared" si="608"/>
        <v>0</v>
      </c>
      <c r="CW405" s="215">
        <f t="shared" ca="1" si="609"/>
        <v>0</v>
      </c>
      <c r="CX405" s="215">
        <f t="shared" ca="1" si="644"/>
        <v>0</v>
      </c>
      <c r="CY405" s="215">
        <f t="shared" ca="1" si="610"/>
        <v>0</v>
      </c>
      <c r="CZ405" s="216">
        <f ca="1">IF(AND(CW405,CX405=0)=0,0,IF(CW405&gt;0,'На банк Приват'!$V$1,IF(CX405&gt;0,'На Укрсиб'!$V$1,0)))</f>
        <v>0</v>
      </c>
      <c r="DA405" s="204"/>
      <c r="DB405" s="204">
        <f t="shared" ca="1" si="611"/>
        <v>0</v>
      </c>
      <c r="DC405" s="204">
        <f t="shared" ca="1" si="612"/>
        <v>0</v>
      </c>
      <c r="DD405" s="204">
        <f t="shared" ca="1" si="645"/>
        <v>0</v>
      </c>
      <c r="DE405" s="204"/>
      <c r="DF405" s="217"/>
      <c r="DG405" s="217"/>
      <c r="DH405" s="217"/>
      <c r="DI405" s="217"/>
      <c r="DJ405" s="217"/>
      <c r="DK405" s="217"/>
      <c r="DL405" s="217"/>
      <c r="DM405" s="217">
        <f t="shared" si="613"/>
        <v>0</v>
      </c>
      <c r="DN405" s="217"/>
      <c r="DO405" s="217"/>
      <c r="DP405" s="763">
        <f t="shared" si="614"/>
        <v>0</v>
      </c>
      <c r="DQ405" s="217">
        <f t="shared" si="646"/>
        <v>0</v>
      </c>
      <c r="DR405" s="217">
        <f t="shared" si="647"/>
        <v>0</v>
      </c>
      <c r="DS405" s="217"/>
      <c r="DT405" s="217">
        <f t="shared" si="615"/>
        <v>0</v>
      </c>
      <c r="DU405" s="366">
        <f t="shared" si="648"/>
        <v>0</v>
      </c>
      <c r="DV405" s="217">
        <f t="shared" si="616"/>
        <v>0</v>
      </c>
      <c r="DW405" s="217">
        <f t="shared" ca="1" si="617"/>
        <v>0</v>
      </c>
      <c r="DX405" s="217">
        <f t="shared" ca="1" si="649"/>
        <v>0</v>
      </c>
      <c r="DY405" s="217">
        <f t="shared" ca="1" si="618"/>
        <v>0</v>
      </c>
      <c r="DZ405" s="218">
        <f ca="1">IF(AND(DW405,DX405=0)=0,0,IF(DW405&gt;0,'На банк Приват'!$AB$1,IF(DX405&gt;0,'На Укрсиб'!$V$1,0)))</f>
        <v>0</v>
      </c>
      <c r="EA405" s="207"/>
      <c r="EB405" s="207">
        <f t="shared" ca="1" si="619"/>
        <v>0</v>
      </c>
      <c r="EC405" s="207">
        <f t="shared" ca="1" si="620"/>
        <v>0</v>
      </c>
      <c r="ED405" s="207">
        <f t="shared" ca="1" si="650"/>
        <v>0</v>
      </c>
      <c r="EE405" s="207"/>
      <c r="EF405" s="219"/>
      <c r="EG405" s="219"/>
      <c r="EH405" s="219"/>
      <c r="EI405" s="219"/>
      <c r="EJ405" s="219"/>
      <c r="EK405" s="219"/>
      <c r="EL405" s="219"/>
      <c r="EM405" s="219">
        <f t="shared" si="621"/>
        <v>0</v>
      </c>
      <c r="EN405" s="219"/>
      <c r="EO405" s="219"/>
      <c r="EP405" s="219">
        <f t="shared" si="622"/>
        <v>0</v>
      </c>
      <c r="EQ405" s="219">
        <f t="shared" si="651"/>
        <v>0</v>
      </c>
      <c r="ER405" s="219">
        <f t="shared" si="652"/>
        <v>0</v>
      </c>
      <c r="ES405" s="219"/>
      <c r="ET405" s="219">
        <f t="shared" si="623"/>
        <v>0</v>
      </c>
      <c r="EU405" s="363">
        <f t="shared" si="653"/>
        <v>0</v>
      </c>
      <c r="EV405" s="219">
        <f t="shared" si="624"/>
        <v>0</v>
      </c>
      <c r="EW405" s="219">
        <f t="shared" ca="1" si="625"/>
        <v>0</v>
      </c>
      <c r="EX405" s="219">
        <f t="shared" ca="1" si="654"/>
        <v>0</v>
      </c>
      <c r="EY405" s="219">
        <f t="shared" ca="1" si="626"/>
        <v>0</v>
      </c>
      <c r="EZ405" s="220">
        <f ca="1">IF(AND(EW405,EX405=0)=0,0,IF(EW405&gt;0,'На банк Приват'!$AH$1,IF(EX405&gt;0,'На Укрсиб'!$AH$1,0)))</f>
        <v>0</v>
      </c>
      <c r="FA405" s="28">
        <f t="shared" ca="1" si="627"/>
        <v>0</v>
      </c>
      <c r="FB405" s="28">
        <f t="shared" ca="1" si="628"/>
        <v>0</v>
      </c>
      <c r="FC405" s="28">
        <f t="shared" ca="1" si="629"/>
        <v>0</v>
      </c>
      <c r="FD405" s="28">
        <f t="shared" ca="1" si="630"/>
        <v>0</v>
      </c>
      <c r="FE405" s="28">
        <f t="shared" ca="1" si="631"/>
        <v>393</v>
      </c>
      <c r="FF405">
        <f t="shared" si="632"/>
        <v>0</v>
      </c>
      <c r="FG405" s="531" t="s">
        <v>230</v>
      </c>
    </row>
    <row r="406" spans="1:163">
      <c r="A406" s="113"/>
      <c r="B406" s="113">
        <f t="shared" ca="1" si="584"/>
        <v>0</v>
      </c>
      <c r="C406" s="113">
        <f t="shared" ca="1" si="585"/>
        <v>0</v>
      </c>
      <c r="D406" s="113">
        <f t="shared" ca="1" si="582"/>
        <v>0</v>
      </c>
      <c r="E406" s="113">
        <f t="shared" si="586"/>
        <v>0</v>
      </c>
      <c r="F406" s="115"/>
      <c r="G406" s="209">
        <f t="shared" si="674"/>
        <v>0</v>
      </c>
      <c r="H406" s="209">
        <f t="shared" si="672"/>
        <v>0</v>
      </c>
      <c r="I406" s="209">
        <f t="shared" si="673"/>
        <v>0</v>
      </c>
      <c r="J406" s="209">
        <f t="shared" si="656"/>
        <v>0</v>
      </c>
      <c r="K406" s="209">
        <f t="shared" si="657"/>
        <v>0</v>
      </c>
      <c r="L406" s="209">
        <f t="shared" si="658"/>
        <v>0</v>
      </c>
      <c r="M406" s="209">
        <f t="shared" si="659"/>
        <v>0</v>
      </c>
      <c r="N406" s="209">
        <f t="shared" si="660"/>
        <v>0</v>
      </c>
      <c r="O406" s="209">
        <f t="shared" si="655"/>
        <v>0</v>
      </c>
      <c r="P406" s="211">
        <f t="shared" si="661"/>
        <v>0</v>
      </c>
      <c r="Q406" s="209">
        <f t="shared" si="662"/>
        <v>0</v>
      </c>
      <c r="R406" s="209">
        <f t="shared" si="663"/>
        <v>0</v>
      </c>
      <c r="S406" s="209">
        <f t="shared" si="664"/>
        <v>0</v>
      </c>
      <c r="T406" s="209">
        <f t="shared" si="665"/>
        <v>0</v>
      </c>
      <c r="U406" s="209">
        <f t="shared" si="666"/>
        <v>0</v>
      </c>
      <c r="V406" s="209">
        <f t="shared" si="667"/>
        <v>0</v>
      </c>
      <c r="W406" s="209">
        <f t="shared" ca="1" si="668"/>
        <v>0</v>
      </c>
      <c r="X406" s="209">
        <f t="shared" ca="1" si="669"/>
        <v>0</v>
      </c>
      <c r="Y406" s="209">
        <f t="shared" ca="1" si="670"/>
        <v>0</v>
      </c>
      <c r="Z406" s="210" t="str">
        <f t="shared" ca="1" si="587"/>
        <v xml:space="preserve">        </v>
      </c>
      <c r="AA406" s="185"/>
      <c r="AB406" s="185">
        <f t="shared" ca="1" si="588"/>
        <v>0</v>
      </c>
      <c r="AC406" s="185">
        <f t="shared" ca="1" si="589"/>
        <v>0</v>
      </c>
      <c r="AD406" s="185">
        <f t="shared" ca="1" si="633"/>
        <v>0</v>
      </c>
      <c r="AE406" s="185"/>
      <c r="AF406" s="211"/>
      <c r="AG406" s="211"/>
      <c r="AH406" s="211"/>
      <c r="AI406" s="211"/>
      <c r="AJ406" s="211"/>
      <c r="AK406" s="211"/>
      <c r="AL406" s="211"/>
      <c r="AM406" s="211"/>
      <c r="AN406" s="211"/>
      <c r="AO406" s="211"/>
      <c r="AP406" s="623">
        <f t="shared" si="590"/>
        <v>0</v>
      </c>
      <c r="AQ406" s="211">
        <f t="shared" si="634"/>
        <v>0</v>
      </c>
      <c r="AR406" s="211">
        <f t="shared" si="635"/>
        <v>0</v>
      </c>
      <c r="AS406" s="211"/>
      <c r="AT406" s="211">
        <f t="shared" si="591"/>
        <v>0</v>
      </c>
      <c r="AU406" s="358">
        <f t="shared" si="592"/>
        <v>0</v>
      </c>
      <c r="AV406" s="211">
        <f t="shared" si="593"/>
        <v>0</v>
      </c>
      <c r="AW406" s="211">
        <f t="shared" ca="1" si="594"/>
        <v>0</v>
      </c>
      <c r="AX406" s="211">
        <f t="shared" ca="1" si="671"/>
        <v>0</v>
      </c>
      <c r="AY406" s="211">
        <f t="shared" ca="1" si="595"/>
        <v>0</v>
      </c>
      <c r="AZ406" s="212">
        <f ca="1">IF(AND(AW406,AX406=0,AY406=0)=0,0,IF(AW406&gt;0,'На банк Приват'!$J$1,IF(AX406&gt;0,'На Укрсиб'!J399,0)))</f>
        <v>0</v>
      </c>
      <c r="BA406" s="191"/>
      <c r="BB406" s="191">
        <f t="shared" ca="1" si="596"/>
        <v>0</v>
      </c>
      <c r="BC406" s="191">
        <f t="shared" ca="1" si="597"/>
        <v>0</v>
      </c>
      <c r="BD406" s="191">
        <f t="shared" ca="1" si="636"/>
        <v>0</v>
      </c>
      <c r="BE406" s="191"/>
      <c r="BF406" s="213"/>
      <c r="BG406" s="213"/>
      <c r="BH406" s="213"/>
      <c r="BI406" s="213"/>
      <c r="BJ406" s="213"/>
      <c r="BK406" s="213"/>
      <c r="BL406" s="213"/>
      <c r="BM406" s="213"/>
      <c r="BN406" s="213"/>
      <c r="BO406" s="213"/>
      <c r="BP406" s="623">
        <f t="shared" si="598"/>
        <v>0</v>
      </c>
      <c r="BQ406" s="213">
        <f t="shared" si="637"/>
        <v>0</v>
      </c>
      <c r="BR406" s="213">
        <f t="shared" si="638"/>
        <v>0</v>
      </c>
      <c r="BS406" s="213"/>
      <c r="BT406" s="213">
        <f t="shared" si="599"/>
        <v>0</v>
      </c>
      <c r="BU406" s="362">
        <f t="shared" si="639"/>
        <v>0</v>
      </c>
      <c r="BV406" s="213">
        <f t="shared" si="600"/>
        <v>0</v>
      </c>
      <c r="BW406" s="213">
        <f t="shared" ca="1" si="601"/>
        <v>0</v>
      </c>
      <c r="BX406" s="213">
        <f t="shared" ca="1" si="640"/>
        <v>0</v>
      </c>
      <c r="BY406" s="213">
        <f t="shared" ca="1" si="602"/>
        <v>0</v>
      </c>
      <c r="BZ406" s="214">
        <f ca="1">IF(AND(BW406,BX406=0)=0,0,IF(BW406&gt;0,'На банк Приват'!$P$1,IF(BX406&gt;0,'На Укрсиб'!$P$1,0)))</f>
        <v>0</v>
      </c>
      <c r="CA406" s="198">
        <v>399</v>
      </c>
      <c r="CB406" s="198">
        <f t="shared" ca="1" si="603"/>
        <v>0</v>
      </c>
      <c r="CC406" s="198">
        <f t="shared" ca="1" si="604"/>
        <v>0</v>
      </c>
      <c r="CD406" s="198">
        <f t="shared" ca="1" si="641"/>
        <v>0</v>
      </c>
      <c r="CE406" s="198"/>
      <c r="CF406" s="215"/>
      <c r="CG406" s="215"/>
      <c r="CH406" s="215"/>
      <c r="CI406" s="215"/>
      <c r="CJ406" s="215"/>
      <c r="CK406" s="215"/>
      <c r="CL406" s="215"/>
      <c r="CM406" s="215">
        <f t="shared" si="583"/>
        <v>0</v>
      </c>
      <c r="CN406" s="215"/>
      <c r="CO406" s="215"/>
      <c r="CP406" s="215">
        <f t="shared" si="605"/>
        <v>0</v>
      </c>
      <c r="CQ406" s="215">
        <f t="shared" si="642"/>
        <v>0</v>
      </c>
      <c r="CR406" s="215">
        <f t="shared" si="643"/>
        <v>0</v>
      </c>
      <c r="CS406" s="215"/>
      <c r="CT406" s="215">
        <f t="shared" si="606"/>
        <v>0</v>
      </c>
      <c r="CU406" s="369">
        <f t="shared" si="607"/>
        <v>0</v>
      </c>
      <c r="CV406" s="215">
        <f t="shared" si="608"/>
        <v>0</v>
      </c>
      <c r="CW406" s="215">
        <f t="shared" ca="1" si="609"/>
        <v>0</v>
      </c>
      <c r="CX406" s="215">
        <f t="shared" ca="1" si="644"/>
        <v>0</v>
      </c>
      <c r="CY406" s="215">
        <f t="shared" ca="1" si="610"/>
        <v>0</v>
      </c>
      <c r="CZ406" s="216">
        <f ca="1">IF(AND(CW406,CX406=0)=0,0,IF(CW406&gt;0,'На банк Приват'!$V$1,IF(CX406&gt;0,'На Укрсиб'!$V$1,0)))</f>
        <v>0</v>
      </c>
      <c r="DA406" s="204"/>
      <c r="DB406" s="204">
        <f t="shared" ca="1" si="611"/>
        <v>0</v>
      </c>
      <c r="DC406" s="204">
        <f t="shared" ca="1" si="612"/>
        <v>0</v>
      </c>
      <c r="DD406" s="204">
        <f t="shared" ca="1" si="645"/>
        <v>0</v>
      </c>
      <c r="DE406" s="204"/>
      <c r="DF406" s="217"/>
      <c r="DG406" s="217"/>
      <c r="DH406" s="217"/>
      <c r="DI406" s="217"/>
      <c r="DJ406" s="217"/>
      <c r="DK406" s="217"/>
      <c r="DL406" s="217"/>
      <c r="DM406" s="217">
        <f t="shared" si="613"/>
        <v>0</v>
      </c>
      <c r="DN406" s="217"/>
      <c r="DO406" s="217"/>
      <c r="DP406" s="763">
        <f t="shared" si="614"/>
        <v>0</v>
      </c>
      <c r="DQ406" s="217">
        <f t="shared" si="646"/>
        <v>0</v>
      </c>
      <c r="DR406" s="217">
        <f t="shared" si="647"/>
        <v>0</v>
      </c>
      <c r="DS406" s="217"/>
      <c r="DT406" s="217">
        <f t="shared" si="615"/>
        <v>0</v>
      </c>
      <c r="DU406" s="366">
        <f t="shared" si="648"/>
        <v>0</v>
      </c>
      <c r="DV406" s="217">
        <f t="shared" si="616"/>
        <v>0</v>
      </c>
      <c r="DW406" s="217">
        <f t="shared" ca="1" si="617"/>
        <v>0</v>
      </c>
      <c r="DX406" s="217">
        <f t="shared" ca="1" si="649"/>
        <v>0</v>
      </c>
      <c r="DY406" s="217">
        <f t="shared" ca="1" si="618"/>
        <v>0</v>
      </c>
      <c r="DZ406" s="218">
        <f ca="1">IF(AND(DW406,DX406=0)=0,0,IF(DW406&gt;0,'На банк Приват'!$AB$1,IF(DX406&gt;0,'На Укрсиб'!$V$1,0)))</f>
        <v>0</v>
      </c>
      <c r="EA406" s="207"/>
      <c r="EB406" s="207">
        <f t="shared" ca="1" si="619"/>
        <v>0</v>
      </c>
      <c r="EC406" s="207">
        <f t="shared" ca="1" si="620"/>
        <v>0</v>
      </c>
      <c r="ED406" s="207">
        <f t="shared" ca="1" si="650"/>
        <v>0</v>
      </c>
      <c r="EE406" s="207"/>
      <c r="EF406" s="219"/>
      <c r="EG406" s="219"/>
      <c r="EH406" s="219"/>
      <c r="EI406" s="219"/>
      <c r="EJ406" s="219"/>
      <c r="EK406" s="219"/>
      <c r="EL406" s="219"/>
      <c r="EM406" s="219">
        <f t="shared" si="621"/>
        <v>0</v>
      </c>
      <c r="EN406" s="219"/>
      <c r="EO406" s="219"/>
      <c r="EP406" s="219">
        <f t="shared" si="622"/>
        <v>0</v>
      </c>
      <c r="EQ406" s="219">
        <f t="shared" si="651"/>
        <v>0</v>
      </c>
      <c r="ER406" s="219">
        <f t="shared" si="652"/>
        <v>0</v>
      </c>
      <c r="ES406" s="219"/>
      <c r="ET406" s="219">
        <f t="shared" si="623"/>
        <v>0</v>
      </c>
      <c r="EU406" s="363">
        <f t="shared" si="653"/>
        <v>0</v>
      </c>
      <c r="EV406" s="219">
        <f t="shared" si="624"/>
        <v>0</v>
      </c>
      <c r="EW406" s="219">
        <f t="shared" ca="1" si="625"/>
        <v>0</v>
      </c>
      <c r="EX406" s="219">
        <f t="shared" ca="1" si="654"/>
        <v>0</v>
      </c>
      <c r="EY406" s="219">
        <f t="shared" ca="1" si="626"/>
        <v>0</v>
      </c>
      <c r="EZ406" s="220">
        <f ca="1">IF(AND(EW406,EX406=0)=0,0,IF(EW406&gt;0,'На банк Приват'!$AH$1,IF(EX406&gt;0,'На Укрсиб'!$AH$1,0)))</f>
        <v>0</v>
      </c>
      <c r="FA406" s="28">
        <f t="shared" ca="1" si="627"/>
        <v>0</v>
      </c>
      <c r="FB406" s="28">
        <f t="shared" ca="1" si="628"/>
        <v>0</v>
      </c>
      <c r="FC406" s="28">
        <f t="shared" ca="1" si="629"/>
        <v>0</v>
      </c>
      <c r="FD406" s="28">
        <f t="shared" ca="1" si="630"/>
        <v>0</v>
      </c>
      <c r="FE406" s="28">
        <f t="shared" ca="1" si="631"/>
        <v>394</v>
      </c>
      <c r="FF406">
        <f t="shared" si="632"/>
        <v>0</v>
      </c>
      <c r="FG406" s="531"/>
    </row>
    <row r="407" spans="1:163">
      <c r="A407" s="113"/>
      <c r="B407" s="113">
        <f t="shared" ca="1" si="584"/>
        <v>0</v>
      </c>
      <c r="C407" s="113">
        <f t="shared" ca="1" si="585"/>
        <v>0</v>
      </c>
      <c r="D407" s="113">
        <f t="shared" ca="1" si="582"/>
        <v>0</v>
      </c>
      <c r="E407" s="113">
        <f t="shared" si="586"/>
        <v>0</v>
      </c>
      <c r="F407" s="115"/>
      <c r="G407" s="209">
        <f t="shared" si="674"/>
        <v>0</v>
      </c>
      <c r="H407" s="209">
        <f t="shared" si="672"/>
        <v>0</v>
      </c>
      <c r="I407" s="209">
        <f t="shared" si="673"/>
        <v>0</v>
      </c>
      <c r="J407" s="209">
        <f t="shared" si="656"/>
        <v>0</v>
      </c>
      <c r="K407" s="209">
        <f t="shared" si="657"/>
        <v>0</v>
      </c>
      <c r="L407" s="209">
        <f t="shared" si="658"/>
        <v>0</v>
      </c>
      <c r="M407" s="209">
        <f t="shared" si="659"/>
        <v>0</v>
      </c>
      <c r="N407" s="209">
        <f t="shared" si="660"/>
        <v>0</v>
      </c>
      <c r="O407" s="209">
        <f t="shared" si="655"/>
        <v>0</v>
      </c>
      <c r="P407" s="211">
        <f t="shared" si="661"/>
        <v>0</v>
      </c>
      <c r="Q407" s="209">
        <f t="shared" si="662"/>
        <v>0</v>
      </c>
      <c r="R407" s="209">
        <f t="shared" si="663"/>
        <v>0</v>
      </c>
      <c r="S407" s="209">
        <f t="shared" si="664"/>
        <v>0</v>
      </c>
      <c r="T407" s="209">
        <f t="shared" si="665"/>
        <v>0</v>
      </c>
      <c r="U407" s="209">
        <f t="shared" si="666"/>
        <v>0</v>
      </c>
      <c r="V407" s="209">
        <f t="shared" si="667"/>
        <v>0</v>
      </c>
      <c r="W407" s="209">
        <f t="shared" ca="1" si="668"/>
        <v>0</v>
      </c>
      <c r="X407" s="209">
        <f t="shared" ca="1" si="669"/>
        <v>0</v>
      </c>
      <c r="Y407" s="209">
        <f t="shared" ca="1" si="670"/>
        <v>0</v>
      </c>
      <c r="Z407" s="210" t="str">
        <f t="shared" ca="1" si="587"/>
        <v xml:space="preserve">        </v>
      </c>
      <c r="AA407" s="185"/>
      <c r="AB407" s="185">
        <f t="shared" ca="1" si="588"/>
        <v>0</v>
      </c>
      <c r="AC407" s="185">
        <f t="shared" ca="1" si="589"/>
        <v>0</v>
      </c>
      <c r="AD407" s="185">
        <f t="shared" ca="1" si="633"/>
        <v>0</v>
      </c>
      <c r="AE407" s="185"/>
      <c r="AF407" s="211"/>
      <c r="AG407" s="211"/>
      <c r="AH407" s="211"/>
      <c r="AI407" s="211"/>
      <c r="AJ407" s="211"/>
      <c r="AK407" s="211"/>
      <c r="AL407" s="211"/>
      <c r="AM407" s="211"/>
      <c r="AN407" s="211"/>
      <c r="AO407" s="211"/>
      <c r="AP407" s="623">
        <f t="shared" si="590"/>
        <v>0</v>
      </c>
      <c r="AQ407" s="211">
        <f t="shared" si="634"/>
        <v>0</v>
      </c>
      <c r="AR407" s="211">
        <f t="shared" si="635"/>
        <v>0</v>
      </c>
      <c r="AS407" s="211"/>
      <c r="AT407" s="211">
        <f t="shared" si="591"/>
        <v>0</v>
      </c>
      <c r="AU407" s="358">
        <f t="shared" si="592"/>
        <v>0</v>
      </c>
      <c r="AV407" s="211">
        <f t="shared" si="593"/>
        <v>0</v>
      </c>
      <c r="AW407" s="211">
        <f t="shared" ca="1" si="594"/>
        <v>0</v>
      </c>
      <c r="AX407" s="211">
        <f t="shared" ca="1" si="671"/>
        <v>0</v>
      </c>
      <c r="AY407" s="211">
        <f t="shared" ca="1" si="595"/>
        <v>0</v>
      </c>
      <c r="AZ407" s="212">
        <f ca="1">IF(AND(AW407,AX407=0,AY407=0)=0,0,IF(AW407&gt;0,'На банк Приват'!$J$1,IF(AX407&gt;0,'На Укрсиб'!$J$1,0)))</f>
        <v>0</v>
      </c>
      <c r="BA407" s="191"/>
      <c r="BB407" s="191">
        <f t="shared" ca="1" si="596"/>
        <v>0</v>
      </c>
      <c r="BC407" s="191">
        <f t="shared" ca="1" si="597"/>
        <v>0</v>
      </c>
      <c r="BD407" s="191">
        <f t="shared" ca="1" si="636"/>
        <v>0</v>
      </c>
      <c r="BE407" s="191"/>
      <c r="BF407" s="213"/>
      <c r="BG407" s="213"/>
      <c r="BH407" s="213"/>
      <c r="BI407" s="213"/>
      <c r="BJ407" s="213"/>
      <c r="BK407" s="213"/>
      <c r="BL407" s="213"/>
      <c r="BM407" s="213"/>
      <c r="BN407" s="213"/>
      <c r="BO407" s="213"/>
      <c r="BP407" s="623">
        <f t="shared" si="598"/>
        <v>0</v>
      </c>
      <c r="BQ407" s="213">
        <f t="shared" si="637"/>
        <v>0</v>
      </c>
      <c r="BR407" s="213">
        <f t="shared" si="638"/>
        <v>0</v>
      </c>
      <c r="BS407" s="213"/>
      <c r="BT407" s="213">
        <f t="shared" si="599"/>
        <v>0</v>
      </c>
      <c r="BU407" s="362">
        <f t="shared" si="639"/>
        <v>0</v>
      </c>
      <c r="BV407" s="213">
        <f t="shared" si="600"/>
        <v>0</v>
      </c>
      <c r="BW407" s="213">
        <f t="shared" ca="1" si="601"/>
        <v>0</v>
      </c>
      <c r="BX407" s="213">
        <f t="shared" ca="1" si="640"/>
        <v>0</v>
      </c>
      <c r="BY407" s="213">
        <f t="shared" ca="1" si="602"/>
        <v>0</v>
      </c>
      <c r="BZ407" s="214">
        <f ca="1">IF(AND(BW407,BX407=0)=0,0,IF(BW407&gt;0,'На банк Приват'!$P$1,IF(BX407&gt;0,'На Укрсиб'!$P$1,0)))</f>
        <v>0</v>
      </c>
      <c r="CA407" s="198">
        <v>400</v>
      </c>
      <c r="CB407" s="198">
        <f t="shared" ca="1" si="603"/>
        <v>0</v>
      </c>
      <c r="CC407" s="198">
        <f t="shared" ca="1" si="604"/>
        <v>0</v>
      </c>
      <c r="CD407" s="198">
        <f t="shared" ca="1" si="641"/>
        <v>0</v>
      </c>
      <c r="CE407" s="198"/>
      <c r="CF407" s="215"/>
      <c r="CG407" s="215"/>
      <c r="CH407" s="215"/>
      <c r="CI407" s="215"/>
      <c r="CJ407" s="215"/>
      <c r="CK407" s="215"/>
      <c r="CL407" s="215"/>
      <c r="CM407" s="215">
        <f t="shared" ref="CM407:CM438" si="675">IF(CN407=0,6500/31*CE407,0)</f>
        <v>0</v>
      </c>
      <c r="CN407" s="215"/>
      <c r="CO407" s="215"/>
      <c r="CP407" s="215">
        <f t="shared" si="605"/>
        <v>0</v>
      </c>
      <c r="CQ407" s="215">
        <f t="shared" si="642"/>
        <v>0</v>
      </c>
      <c r="CR407" s="215">
        <f t="shared" si="643"/>
        <v>0</v>
      </c>
      <c r="CS407" s="215"/>
      <c r="CT407" s="215">
        <f t="shared" si="606"/>
        <v>0</v>
      </c>
      <c r="CU407" s="369">
        <f t="shared" si="607"/>
        <v>0</v>
      </c>
      <c r="CV407" s="215">
        <f t="shared" si="608"/>
        <v>0</v>
      </c>
      <c r="CW407" s="215">
        <f t="shared" ca="1" si="609"/>
        <v>0</v>
      </c>
      <c r="CX407" s="215">
        <f t="shared" ca="1" si="644"/>
        <v>0</v>
      </c>
      <c r="CY407" s="215">
        <f t="shared" ca="1" si="610"/>
        <v>0</v>
      </c>
      <c r="CZ407" s="216">
        <f ca="1">IF(AND(CW407,CX407=0)=0,0,IF(CW407&gt;0,'На банк Приват'!$V$1,IF(CX407&gt;0,'На Укрсиб'!$V$1,0)))</f>
        <v>0</v>
      </c>
      <c r="DA407" s="204"/>
      <c r="DB407" s="204">
        <f t="shared" ca="1" si="611"/>
        <v>0</v>
      </c>
      <c r="DC407" s="204">
        <f t="shared" ca="1" si="612"/>
        <v>0</v>
      </c>
      <c r="DD407" s="204">
        <f t="shared" ca="1" si="645"/>
        <v>0</v>
      </c>
      <c r="DE407" s="204"/>
      <c r="DF407" s="217"/>
      <c r="DG407" s="217"/>
      <c r="DH407" s="217"/>
      <c r="DI407" s="217"/>
      <c r="DJ407" s="217"/>
      <c r="DK407" s="217"/>
      <c r="DL407" s="217"/>
      <c r="DM407" s="217"/>
      <c r="DN407" s="217"/>
      <c r="DO407" s="217"/>
      <c r="DP407" s="763">
        <f t="shared" si="614"/>
        <v>0</v>
      </c>
      <c r="DQ407" s="217">
        <f t="shared" si="646"/>
        <v>0</v>
      </c>
      <c r="DR407" s="217">
        <f t="shared" si="647"/>
        <v>0</v>
      </c>
      <c r="DS407" s="217"/>
      <c r="DT407" s="217">
        <f t="shared" si="615"/>
        <v>0</v>
      </c>
      <c r="DU407" s="366">
        <f t="shared" si="648"/>
        <v>0</v>
      </c>
      <c r="DV407" s="217">
        <f t="shared" si="616"/>
        <v>0</v>
      </c>
      <c r="DW407" s="217">
        <f t="shared" ca="1" si="617"/>
        <v>0</v>
      </c>
      <c r="DX407" s="217">
        <f t="shared" ca="1" si="649"/>
        <v>0</v>
      </c>
      <c r="DY407" s="217">
        <f t="shared" ca="1" si="618"/>
        <v>0</v>
      </c>
      <c r="DZ407" s="218">
        <f ca="1">IF(AND(DW407,DX407=0)=0,0,IF(DW407&gt;0,'На банк Приват'!$AB$1,IF(DX407&gt;0,'На Укрсиб'!$V$1,0)))</f>
        <v>0</v>
      </c>
      <c r="EA407" s="207"/>
      <c r="EB407" s="207">
        <f t="shared" ca="1" si="619"/>
        <v>0</v>
      </c>
      <c r="EC407" s="207">
        <f t="shared" ca="1" si="620"/>
        <v>0</v>
      </c>
      <c r="ED407" s="207">
        <f t="shared" ca="1" si="650"/>
        <v>0</v>
      </c>
      <c r="EE407" s="207"/>
      <c r="EF407" s="219"/>
      <c r="EG407" s="219"/>
      <c r="EH407" s="219"/>
      <c r="EI407" s="219"/>
      <c r="EJ407" s="219"/>
      <c r="EK407" s="219"/>
      <c r="EL407" s="219"/>
      <c r="EM407" s="219">
        <f t="shared" si="621"/>
        <v>0</v>
      </c>
      <c r="EN407" s="219"/>
      <c r="EO407" s="219"/>
      <c r="EP407" s="219">
        <f t="shared" si="622"/>
        <v>0</v>
      </c>
      <c r="EQ407" s="219">
        <f t="shared" si="651"/>
        <v>0</v>
      </c>
      <c r="ER407" s="219">
        <f t="shared" si="652"/>
        <v>0</v>
      </c>
      <c r="ES407" s="219"/>
      <c r="ET407" s="219">
        <f t="shared" si="623"/>
        <v>0</v>
      </c>
      <c r="EU407" s="363">
        <f t="shared" si="653"/>
        <v>0</v>
      </c>
      <c r="EV407" s="219">
        <f t="shared" si="624"/>
        <v>0</v>
      </c>
      <c r="EW407" s="219">
        <f t="shared" ca="1" si="625"/>
        <v>0</v>
      </c>
      <c r="EX407" s="219">
        <f t="shared" ca="1" si="654"/>
        <v>0</v>
      </c>
      <c r="EY407" s="219">
        <f t="shared" ca="1" si="626"/>
        <v>0</v>
      </c>
      <c r="EZ407" s="220">
        <f ca="1">IF(AND(EW407,EX407=0)=0,0,IF(EW407&gt;0,'На банк Приват'!$AH$1,IF(EX407&gt;0,'На Укрсиб'!$AH$1,0)))</f>
        <v>0</v>
      </c>
      <c r="FA407" s="28">
        <f t="shared" ca="1" si="627"/>
        <v>0</v>
      </c>
      <c r="FB407" s="28">
        <f t="shared" ca="1" si="628"/>
        <v>0</v>
      </c>
      <c r="FC407" s="28">
        <f t="shared" ca="1" si="629"/>
        <v>0</v>
      </c>
      <c r="FD407" s="28">
        <f t="shared" ca="1" si="630"/>
        <v>0</v>
      </c>
      <c r="FE407" s="28">
        <f t="shared" ca="1" si="631"/>
        <v>395</v>
      </c>
      <c r="FF407">
        <f t="shared" si="632"/>
        <v>0</v>
      </c>
      <c r="FG407" s="531" t="s">
        <v>662</v>
      </c>
    </row>
    <row r="408" spans="1:163">
      <c r="A408" s="113"/>
      <c r="B408" s="113">
        <f t="shared" ca="1" si="584"/>
        <v>0</v>
      </c>
      <c r="C408" s="113">
        <f t="shared" ca="1" si="585"/>
        <v>0</v>
      </c>
      <c r="D408" s="113">
        <f t="shared" ca="1" si="582"/>
        <v>0</v>
      </c>
      <c r="E408" s="113">
        <f t="shared" si="586"/>
        <v>0</v>
      </c>
      <c r="F408" s="115"/>
      <c r="G408" s="209">
        <f t="shared" si="674"/>
        <v>0</v>
      </c>
      <c r="H408" s="209">
        <f t="shared" si="672"/>
        <v>0</v>
      </c>
      <c r="I408" s="209">
        <f t="shared" si="673"/>
        <v>0</v>
      </c>
      <c r="J408" s="209">
        <f t="shared" si="656"/>
        <v>0</v>
      </c>
      <c r="K408" s="209">
        <f t="shared" si="657"/>
        <v>0</v>
      </c>
      <c r="L408" s="209">
        <f t="shared" si="658"/>
        <v>0</v>
      </c>
      <c r="M408" s="209">
        <f t="shared" si="659"/>
        <v>0</v>
      </c>
      <c r="N408" s="209">
        <f t="shared" si="660"/>
        <v>0</v>
      </c>
      <c r="O408" s="209">
        <f t="shared" si="655"/>
        <v>0</v>
      </c>
      <c r="P408" s="211">
        <f t="shared" si="661"/>
        <v>0</v>
      </c>
      <c r="Q408" s="209">
        <f t="shared" si="662"/>
        <v>0</v>
      </c>
      <c r="R408" s="209">
        <f t="shared" si="663"/>
        <v>0</v>
      </c>
      <c r="S408" s="209">
        <f t="shared" si="664"/>
        <v>0</v>
      </c>
      <c r="T408" s="209">
        <f t="shared" si="665"/>
        <v>0</v>
      </c>
      <c r="U408" s="209">
        <f t="shared" si="666"/>
        <v>0</v>
      </c>
      <c r="V408" s="209">
        <f t="shared" si="667"/>
        <v>0</v>
      </c>
      <c r="W408" s="209">
        <f t="shared" ca="1" si="668"/>
        <v>0</v>
      </c>
      <c r="X408" s="209">
        <f t="shared" ca="1" si="669"/>
        <v>0</v>
      </c>
      <c r="Y408" s="209">
        <f t="shared" ca="1" si="670"/>
        <v>0</v>
      </c>
      <c r="Z408" s="210" t="str">
        <f t="shared" ca="1" si="587"/>
        <v xml:space="preserve">        </v>
      </c>
      <c r="AA408" s="185"/>
      <c r="AB408" s="185">
        <f t="shared" ca="1" si="588"/>
        <v>0</v>
      </c>
      <c r="AC408" s="185">
        <f t="shared" ca="1" si="589"/>
        <v>0</v>
      </c>
      <c r="AD408" s="185">
        <f t="shared" ca="1" si="633"/>
        <v>0</v>
      </c>
      <c r="AE408" s="185"/>
      <c r="AF408" s="211"/>
      <c r="AG408" s="211"/>
      <c r="AH408" s="211"/>
      <c r="AI408" s="211"/>
      <c r="AJ408" s="211"/>
      <c r="AK408" s="211"/>
      <c r="AL408" s="211"/>
      <c r="AM408" s="211"/>
      <c r="AN408" s="211"/>
      <c r="AO408" s="211"/>
      <c r="AP408" s="623">
        <f t="shared" si="590"/>
        <v>0</v>
      </c>
      <c r="AQ408" s="211">
        <f t="shared" si="634"/>
        <v>0</v>
      </c>
      <c r="AR408" s="211">
        <f t="shared" si="635"/>
        <v>0</v>
      </c>
      <c r="AS408" s="211"/>
      <c r="AT408" s="211">
        <f t="shared" si="591"/>
        <v>0</v>
      </c>
      <c r="AU408" s="358">
        <f t="shared" si="592"/>
        <v>0</v>
      </c>
      <c r="AV408" s="211">
        <f t="shared" si="593"/>
        <v>0</v>
      </c>
      <c r="AW408" s="211">
        <f t="shared" ca="1" si="594"/>
        <v>0</v>
      </c>
      <c r="AX408" s="211">
        <f t="shared" ca="1" si="671"/>
        <v>0</v>
      </c>
      <c r="AY408" s="211">
        <f t="shared" ca="1" si="595"/>
        <v>0</v>
      </c>
      <c r="AZ408" s="212">
        <f ca="1">IF(AND(AW408,AX408=0,AY408=0)=0,0,IF(AW408&gt;0,'На банк Приват'!$J$1,IF(AX408&gt;0,'На Укрсиб'!J401,0)))</f>
        <v>0</v>
      </c>
      <c r="BA408" s="191"/>
      <c r="BB408" s="191">
        <f t="shared" ca="1" si="596"/>
        <v>0</v>
      </c>
      <c r="BC408" s="191">
        <f t="shared" ca="1" si="597"/>
        <v>0</v>
      </c>
      <c r="BD408" s="191">
        <f t="shared" ca="1" si="636"/>
        <v>0</v>
      </c>
      <c r="BE408" s="191"/>
      <c r="BF408" s="213"/>
      <c r="BG408" s="213"/>
      <c r="BH408" s="213"/>
      <c r="BI408" s="213"/>
      <c r="BJ408" s="213"/>
      <c r="BK408" s="213"/>
      <c r="BL408" s="213"/>
      <c r="BM408" s="213"/>
      <c r="BN408" s="213"/>
      <c r="BO408" s="213"/>
      <c r="BP408" s="623">
        <f t="shared" si="598"/>
        <v>0</v>
      </c>
      <c r="BQ408" s="213">
        <f t="shared" si="637"/>
        <v>0</v>
      </c>
      <c r="BR408" s="213">
        <f t="shared" si="638"/>
        <v>0</v>
      </c>
      <c r="BS408" s="213"/>
      <c r="BT408" s="213">
        <f t="shared" si="599"/>
        <v>0</v>
      </c>
      <c r="BU408" s="362">
        <f t="shared" si="639"/>
        <v>0</v>
      </c>
      <c r="BV408" s="213">
        <f t="shared" si="600"/>
        <v>0</v>
      </c>
      <c r="BW408" s="213">
        <f t="shared" ca="1" si="601"/>
        <v>0</v>
      </c>
      <c r="BX408" s="213">
        <f t="shared" ca="1" si="640"/>
        <v>0</v>
      </c>
      <c r="BY408" s="213">
        <f t="shared" ca="1" si="602"/>
        <v>0</v>
      </c>
      <c r="BZ408" s="214">
        <f ca="1">IF(AND(BW408,BX408=0)=0,0,IF(BW408&gt;0,'На банк Приват'!$P$1,IF(BX408&gt;0,'На Укрсиб'!$P$1,0)))</f>
        <v>0</v>
      </c>
      <c r="CA408" s="198">
        <v>401</v>
      </c>
      <c r="CB408" s="198">
        <f t="shared" ca="1" si="603"/>
        <v>0</v>
      </c>
      <c r="CC408" s="198">
        <f t="shared" ca="1" si="604"/>
        <v>0</v>
      </c>
      <c r="CD408" s="198">
        <f t="shared" ca="1" si="641"/>
        <v>0</v>
      </c>
      <c r="CE408" s="198"/>
      <c r="CF408" s="215"/>
      <c r="CG408" s="215"/>
      <c r="CH408" s="215"/>
      <c r="CI408" s="215"/>
      <c r="CJ408" s="215"/>
      <c r="CK408" s="215"/>
      <c r="CL408" s="215"/>
      <c r="CM408" s="215">
        <f t="shared" si="675"/>
        <v>0</v>
      </c>
      <c r="CN408" s="215"/>
      <c r="CO408" s="215"/>
      <c r="CP408" s="215">
        <f t="shared" si="605"/>
        <v>0</v>
      </c>
      <c r="CQ408" s="215">
        <f t="shared" si="642"/>
        <v>0</v>
      </c>
      <c r="CR408" s="215">
        <f t="shared" si="643"/>
        <v>0</v>
      </c>
      <c r="CS408" s="215"/>
      <c r="CT408" s="215">
        <f t="shared" si="606"/>
        <v>0</v>
      </c>
      <c r="CU408" s="369">
        <f t="shared" si="607"/>
        <v>0</v>
      </c>
      <c r="CV408" s="215">
        <f t="shared" si="608"/>
        <v>0</v>
      </c>
      <c r="CW408" s="215">
        <f t="shared" ca="1" si="609"/>
        <v>0</v>
      </c>
      <c r="CX408" s="215">
        <f t="shared" ca="1" si="644"/>
        <v>0</v>
      </c>
      <c r="CY408" s="215">
        <f t="shared" ca="1" si="610"/>
        <v>0</v>
      </c>
      <c r="CZ408" s="216">
        <f ca="1">IF(AND(CW408,CX408=0)=0,0,IF(CW408&gt;0,'На банк Приват'!$V$1,IF(CX408&gt;0,'На Укрсиб'!$V$1,0)))</f>
        <v>0</v>
      </c>
      <c r="DA408" s="204"/>
      <c r="DB408" s="204">
        <f t="shared" ca="1" si="611"/>
        <v>0</v>
      </c>
      <c r="DC408" s="204">
        <f t="shared" ca="1" si="612"/>
        <v>0</v>
      </c>
      <c r="DD408" s="204">
        <f t="shared" ca="1" si="645"/>
        <v>0</v>
      </c>
      <c r="DE408" s="204"/>
      <c r="DF408" s="217"/>
      <c r="DG408" s="217"/>
      <c r="DH408" s="217"/>
      <c r="DI408" s="217"/>
      <c r="DJ408" s="217"/>
      <c r="DK408" s="217"/>
      <c r="DL408" s="217"/>
      <c r="DM408" s="217">
        <f t="shared" si="613"/>
        <v>0</v>
      </c>
      <c r="DN408" s="217"/>
      <c r="DO408" s="217"/>
      <c r="DP408" s="763">
        <f t="shared" si="614"/>
        <v>0</v>
      </c>
      <c r="DQ408" s="217">
        <f t="shared" si="646"/>
        <v>0</v>
      </c>
      <c r="DR408" s="217">
        <f t="shared" si="647"/>
        <v>0</v>
      </c>
      <c r="DS408" s="217"/>
      <c r="DT408" s="217">
        <f t="shared" si="615"/>
        <v>0</v>
      </c>
      <c r="DU408" s="366">
        <f t="shared" si="648"/>
        <v>0</v>
      </c>
      <c r="DV408" s="217">
        <f t="shared" si="616"/>
        <v>0</v>
      </c>
      <c r="DW408" s="217">
        <f t="shared" ca="1" si="617"/>
        <v>0</v>
      </c>
      <c r="DX408" s="217">
        <f t="shared" ca="1" si="649"/>
        <v>0</v>
      </c>
      <c r="DY408" s="217">
        <f t="shared" ca="1" si="618"/>
        <v>0</v>
      </c>
      <c r="DZ408" s="218">
        <f ca="1">IF(AND(DW408,DX408=0)=0,0,IF(DW408&gt;0,'На банк Приват'!$AB$1,IF(DX408&gt;0,'На Укрсиб'!$V$1,0)))</f>
        <v>0</v>
      </c>
      <c r="EA408" s="207"/>
      <c r="EB408" s="207">
        <f t="shared" ca="1" si="619"/>
        <v>0</v>
      </c>
      <c r="EC408" s="207">
        <f t="shared" ca="1" si="620"/>
        <v>0</v>
      </c>
      <c r="ED408" s="207">
        <f t="shared" ca="1" si="650"/>
        <v>0</v>
      </c>
      <c r="EE408" s="207"/>
      <c r="EF408" s="219"/>
      <c r="EG408" s="219"/>
      <c r="EH408" s="219"/>
      <c r="EI408" s="219"/>
      <c r="EJ408" s="219"/>
      <c r="EK408" s="219"/>
      <c r="EL408" s="219"/>
      <c r="EM408" s="219">
        <f t="shared" si="621"/>
        <v>0</v>
      </c>
      <c r="EN408" s="219"/>
      <c r="EO408" s="219"/>
      <c r="EP408" s="219">
        <f t="shared" si="622"/>
        <v>0</v>
      </c>
      <c r="EQ408" s="219">
        <f t="shared" si="651"/>
        <v>0</v>
      </c>
      <c r="ER408" s="219">
        <f t="shared" si="652"/>
        <v>0</v>
      </c>
      <c r="ES408" s="219"/>
      <c r="ET408" s="219">
        <f t="shared" si="623"/>
        <v>0</v>
      </c>
      <c r="EU408" s="363">
        <f t="shared" si="653"/>
        <v>0</v>
      </c>
      <c r="EV408" s="219">
        <f t="shared" si="624"/>
        <v>0</v>
      </c>
      <c r="EW408" s="219">
        <f t="shared" ca="1" si="625"/>
        <v>0</v>
      </c>
      <c r="EX408" s="219">
        <f t="shared" ca="1" si="654"/>
        <v>0</v>
      </c>
      <c r="EY408" s="219">
        <f t="shared" ca="1" si="626"/>
        <v>0</v>
      </c>
      <c r="EZ408" s="220">
        <f ca="1">IF(AND(EW408,EX408=0)=0,0,IF(EW408&gt;0,'На банк Приват'!$AH$1,IF(EX408&gt;0,'На Укрсиб'!$AH$1,0)))</f>
        <v>0</v>
      </c>
      <c r="FA408" s="28">
        <f t="shared" ca="1" si="627"/>
        <v>0</v>
      </c>
      <c r="FB408" s="28">
        <f t="shared" ca="1" si="628"/>
        <v>0</v>
      </c>
      <c r="FC408" s="28">
        <f t="shared" ca="1" si="629"/>
        <v>0</v>
      </c>
      <c r="FD408" s="28">
        <f t="shared" ca="1" si="630"/>
        <v>0</v>
      </c>
      <c r="FE408" s="28">
        <f t="shared" ca="1" si="631"/>
        <v>396</v>
      </c>
      <c r="FF408">
        <f t="shared" si="632"/>
        <v>0</v>
      </c>
      <c r="FG408" s="531"/>
    </row>
    <row r="409" spans="1:163">
      <c r="A409" s="113"/>
      <c r="B409" s="113">
        <f t="shared" ca="1" si="584"/>
        <v>0</v>
      </c>
      <c r="C409" s="113">
        <f t="shared" ca="1" si="585"/>
        <v>0</v>
      </c>
      <c r="D409" s="113">
        <f t="shared" ca="1" si="582"/>
        <v>0</v>
      </c>
      <c r="E409" s="113">
        <f t="shared" si="586"/>
        <v>0</v>
      </c>
      <c r="F409" s="115"/>
      <c r="G409" s="209">
        <f t="shared" si="674"/>
        <v>0</v>
      </c>
      <c r="H409" s="209">
        <f t="shared" si="672"/>
        <v>0</v>
      </c>
      <c r="I409" s="209">
        <f t="shared" si="673"/>
        <v>0</v>
      </c>
      <c r="J409" s="209">
        <f t="shared" si="656"/>
        <v>0</v>
      </c>
      <c r="K409" s="209">
        <f t="shared" si="657"/>
        <v>0</v>
      </c>
      <c r="L409" s="209">
        <f t="shared" si="658"/>
        <v>0</v>
      </c>
      <c r="M409" s="209">
        <f t="shared" si="659"/>
        <v>0</v>
      </c>
      <c r="N409" s="209">
        <f t="shared" si="660"/>
        <v>0</v>
      </c>
      <c r="O409" s="209">
        <f t="shared" si="655"/>
        <v>0</v>
      </c>
      <c r="P409" s="211">
        <f t="shared" si="661"/>
        <v>0</v>
      </c>
      <c r="Q409" s="209">
        <f t="shared" si="662"/>
        <v>0</v>
      </c>
      <c r="R409" s="209">
        <f t="shared" si="663"/>
        <v>0</v>
      </c>
      <c r="S409" s="209">
        <f t="shared" si="664"/>
        <v>0</v>
      </c>
      <c r="T409" s="209">
        <f t="shared" si="665"/>
        <v>0</v>
      </c>
      <c r="U409" s="209">
        <f t="shared" si="666"/>
        <v>0</v>
      </c>
      <c r="V409" s="209">
        <f t="shared" si="667"/>
        <v>0</v>
      </c>
      <c r="W409" s="209">
        <f t="shared" ca="1" si="668"/>
        <v>0</v>
      </c>
      <c r="X409" s="209">
        <f t="shared" ca="1" si="669"/>
        <v>0</v>
      </c>
      <c r="Y409" s="209">
        <f t="shared" ca="1" si="670"/>
        <v>0</v>
      </c>
      <c r="Z409" s="210" t="str">
        <f t="shared" ca="1" si="587"/>
        <v xml:space="preserve">        </v>
      </c>
      <c r="AA409" s="185"/>
      <c r="AB409" s="185">
        <f t="shared" ca="1" si="588"/>
        <v>0</v>
      </c>
      <c r="AC409" s="185">
        <f t="shared" ca="1" si="589"/>
        <v>0</v>
      </c>
      <c r="AD409" s="185">
        <f t="shared" ca="1" si="633"/>
        <v>0</v>
      </c>
      <c r="AE409" s="185"/>
      <c r="AF409" s="211"/>
      <c r="AG409" s="211"/>
      <c r="AH409" s="211"/>
      <c r="AI409" s="211"/>
      <c r="AJ409" s="211"/>
      <c r="AK409" s="211"/>
      <c r="AL409" s="211"/>
      <c r="AM409" s="211"/>
      <c r="AN409" s="211"/>
      <c r="AO409" s="211"/>
      <c r="AP409" s="623">
        <f t="shared" si="590"/>
        <v>0</v>
      </c>
      <c r="AQ409" s="211">
        <f t="shared" si="634"/>
        <v>0</v>
      </c>
      <c r="AR409" s="211">
        <f t="shared" si="635"/>
        <v>0</v>
      </c>
      <c r="AS409" s="211"/>
      <c r="AT409" s="211">
        <f t="shared" si="591"/>
        <v>0</v>
      </c>
      <c r="AU409" s="358">
        <f t="shared" si="592"/>
        <v>0</v>
      </c>
      <c r="AV409" s="211">
        <f t="shared" si="593"/>
        <v>0</v>
      </c>
      <c r="AW409" s="211">
        <f t="shared" ca="1" si="594"/>
        <v>0</v>
      </c>
      <c r="AX409" s="211">
        <f t="shared" ca="1" si="671"/>
        <v>0</v>
      </c>
      <c r="AY409" s="211">
        <f t="shared" ca="1" si="595"/>
        <v>0</v>
      </c>
      <c r="AZ409" s="212">
        <f ca="1">IF(AND(AW409,AX409=0,AY409=0)=0,0,IF(AW409&gt;0,'На банк Приват'!$J$1,IF(AX409&gt;0,'На Укрсиб'!J402,0)))</f>
        <v>0</v>
      </c>
      <c r="BA409" s="191"/>
      <c r="BB409" s="191">
        <f t="shared" ca="1" si="596"/>
        <v>0</v>
      </c>
      <c r="BC409" s="191">
        <f t="shared" ca="1" si="597"/>
        <v>0</v>
      </c>
      <c r="BD409" s="191">
        <f t="shared" ca="1" si="636"/>
        <v>0</v>
      </c>
      <c r="BE409" s="191"/>
      <c r="BF409" s="213"/>
      <c r="BG409" s="213"/>
      <c r="BH409" s="213"/>
      <c r="BI409" s="213"/>
      <c r="BJ409" s="213"/>
      <c r="BK409" s="213"/>
      <c r="BL409" s="213"/>
      <c r="BM409" s="213"/>
      <c r="BN409" s="213"/>
      <c r="BO409" s="213"/>
      <c r="BP409" s="623">
        <f t="shared" si="598"/>
        <v>0</v>
      </c>
      <c r="BQ409" s="213">
        <f t="shared" si="637"/>
        <v>0</v>
      </c>
      <c r="BR409" s="213">
        <f t="shared" si="638"/>
        <v>0</v>
      </c>
      <c r="BS409" s="213"/>
      <c r="BT409" s="213">
        <f t="shared" si="599"/>
        <v>0</v>
      </c>
      <c r="BU409" s="362">
        <f t="shared" si="639"/>
        <v>0</v>
      </c>
      <c r="BV409" s="213">
        <f t="shared" si="600"/>
        <v>0</v>
      </c>
      <c r="BW409" s="213">
        <f t="shared" ca="1" si="601"/>
        <v>0</v>
      </c>
      <c r="BX409" s="213">
        <f t="shared" ca="1" si="640"/>
        <v>0</v>
      </c>
      <c r="BY409" s="213">
        <f t="shared" ca="1" si="602"/>
        <v>0</v>
      </c>
      <c r="BZ409" s="214">
        <f ca="1">IF(AND(BW409,BX409=0)=0,0,IF(BW409&gt;0,'На банк Приват'!$P$1,IF(BX409&gt;0,'На Укрсиб'!$P$1,0)))</f>
        <v>0</v>
      </c>
      <c r="CA409" s="198">
        <v>402</v>
      </c>
      <c r="CB409" s="198">
        <f t="shared" ca="1" si="603"/>
        <v>0</v>
      </c>
      <c r="CC409" s="198">
        <f t="shared" ca="1" si="604"/>
        <v>0</v>
      </c>
      <c r="CD409" s="198">
        <f t="shared" ca="1" si="641"/>
        <v>0</v>
      </c>
      <c r="CE409" s="198"/>
      <c r="CF409" s="215"/>
      <c r="CG409" s="215"/>
      <c r="CH409" s="215"/>
      <c r="CI409" s="215"/>
      <c r="CJ409" s="215"/>
      <c r="CK409" s="215"/>
      <c r="CL409" s="215"/>
      <c r="CM409" s="215">
        <f t="shared" si="675"/>
        <v>0</v>
      </c>
      <c r="CN409" s="215"/>
      <c r="CO409" s="215"/>
      <c r="CP409" s="215">
        <f t="shared" si="605"/>
        <v>0</v>
      </c>
      <c r="CQ409" s="215">
        <f t="shared" si="642"/>
        <v>0</v>
      </c>
      <c r="CR409" s="215">
        <f t="shared" si="643"/>
        <v>0</v>
      </c>
      <c r="CS409" s="215"/>
      <c r="CT409" s="215">
        <f t="shared" si="606"/>
        <v>0</v>
      </c>
      <c r="CU409" s="369">
        <f t="shared" si="607"/>
        <v>0</v>
      </c>
      <c r="CV409" s="215">
        <f t="shared" si="608"/>
        <v>0</v>
      </c>
      <c r="CW409" s="215">
        <f t="shared" ca="1" si="609"/>
        <v>0</v>
      </c>
      <c r="CX409" s="215">
        <f t="shared" ca="1" si="644"/>
        <v>0</v>
      </c>
      <c r="CY409" s="215">
        <f t="shared" ca="1" si="610"/>
        <v>0</v>
      </c>
      <c r="CZ409" s="216">
        <f ca="1">IF(AND(CW409,CX409=0)=0,0,IF(CW409&gt;0,'На банк Приват'!$V$1,IF(CX409&gt;0,'На Укрсиб'!$V$1,0)))</f>
        <v>0</v>
      </c>
      <c r="DA409" s="204"/>
      <c r="DB409" s="204">
        <f t="shared" ca="1" si="611"/>
        <v>0</v>
      </c>
      <c r="DC409" s="204">
        <f t="shared" ca="1" si="612"/>
        <v>0</v>
      </c>
      <c r="DD409" s="204">
        <f t="shared" ca="1" si="645"/>
        <v>0</v>
      </c>
      <c r="DE409" s="204"/>
      <c r="DF409" s="217"/>
      <c r="DG409" s="217"/>
      <c r="DH409" s="217"/>
      <c r="DI409" s="217"/>
      <c r="DJ409" s="217"/>
      <c r="DK409" s="217"/>
      <c r="DL409" s="217"/>
      <c r="DM409" s="217">
        <f t="shared" si="613"/>
        <v>0</v>
      </c>
      <c r="DN409" s="217"/>
      <c r="DO409" s="217"/>
      <c r="DP409" s="763">
        <f t="shared" si="614"/>
        <v>0</v>
      </c>
      <c r="DQ409" s="217">
        <f t="shared" si="646"/>
        <v>0</v>
      </c>
      <c r="DR409" s="217">
        <f t="shared" si="647"/>
        <v>0</v>
      </c>
      <c r="DS409" s="217"/>
      <c r="DT409" s="217">
        <f t="shared" si="615"/>
        <v>0</v>
      </c>
      <c r="DU409" s="366">
        <f t="shared" si="648"/>
        <v>0</v>
      </c>
      <c r="DV409" s="217">
        <f t="shared" si="616"/>
        <v>0</v>
      </c>
      <c r="DW409" s="217">
        <f t="shared" ca="1" si="617"/>
        <v>0</v>
      </c>
      <c r="DX409" s="217">
        <f t="shared" ca="1" si="649"/>
        <v>0</v>
      </c>
      <c r="DY409" s="217">
        <f t="shared" ca="1" si="618"/>
        <v>0</v>
      </c>
      <c r="DZ409" s="218">
        <f ca="1">IF(AND(DW409,DX409=0)=0,0,IF(DW409&gt;0,'На банк Приват'!$AB$1,IF(DX409&gt;0,'На Укрсиб'!$V$1,0)))</f>
        <v>0</v>
      </c>
      <c r="EA409" s="207"/>
      <c r="EB409" s="207">
        <f t="shared" ca="1" si="619"/>
        <v>0</v>
      </c>
      <c r="EC409" s="207">
        <f t="shared" ca="1" si="620"/>
        <v>0</v>
      </c>
      <c r="ED409" s="207">
        <f t="shared" ca="1" si="650"/>
        <v>0</v>
      </c>
      <c r="EE409" s="207"/>
      <c r="EF409" s="219"/>
      <c r="EG409" s="219"/>
      <c r="EH409" s="219"/>
      <c r="EI409" s="219"/>
      <c r="EJ409" s="219"/>
      <c r="EK409" s="219"/>
      <c r="EL409" s="219"/>
      <c r="EM409" s="219">
        <f t="shared" si="621"/>
        <v>0</v>
      </c>
      <c r="EN409" s="219"/>
      <c r="EO409" s="219"/>
      <c r="EP409" s="219">
        <f t="shared" si="622"/>
        <v>0</v>
      </c>
      <c r="EQ409" s="219">
        <f t="shared" si="651"/>
        <v>0</v>
      </c>
      <c r="ER409" s="219">
        <f t="shared" si="652"/>
        <v>0</v>
      </c>
      <c r="ES409" s="219"/>
      <c r="ET409" s="219">
        <f t="shared" si="623"/>
        <v>0</v>
      </c>
      <c r="EU409" s="363">
        <f t="shared" si="653"/>
        <v>0</v>
      </c>
      <c r="EV409" s="219">
        <f t="shared" si="624"/>
        <v>0</v>
      </c>
      <c r="EW409" s="219">
        <f t="shared" ca="1" si="625"/>
        <v>0</v>
      </c>
      <c r="EX409" s="219">
        <f t="shared" ca="1" si="654"/>
        <v>0</v>
      </c>
      <c r="EY409" s="219">
        <f t="shared" ca="1" si="626"/>
        <v>0</v>
      </c>
      <c r="EZ409" s="220">
        <f ca="1">IF(AND(EW409,EX409=0)=0,0,IF(EW409&gt;0,'На банк Приват'!$AH$1,IF(EX409&gt;0,'На Укрсиб'!$AH$1,0)))</f>
        <v>0</v>
      </c>
      <c r="FA409" s="28">
        <f t="shared" ca="1" si="627"/>
        <v>0</v>
      </c>
      <c r="FB409" s="28">
        <f t="shared" ca="1" si="628"/>
        <v>0</v>
      </c>
      <c r="FC409" s="28">
        <f t="shared" ca="1" si="629"/>
        <v>0</v>
      </c>
      <c r="FD409" s="28">
        <f t="shared" ca="1" si="630"/>
        <v>0</v>
      </c>
      <c r="FE409" s="28">
        <f t="shared" ca="1" si="631"/>
        <v>397</v>
      </c>
      <c r="FF409">
        <f t="shared" si="632"/>
        <v>0</v>
      </c>
      <c r="FG409" s="531"/>
    </row>
    <row r="410" spans="1:163">
      <c r="A410" s="113"/>
      <c r="B410" s="113">
        <f t="shared" ca="1" si="584"/>
        <v>0</v>
      </c>
      <c r="C410" s="113">
        <f t="shared" ca="1" si="585"/>
        <v>0</v>
      </c>
      <c r="D410" s="113">
        <f t="shared" ca="1" si="582"/>
        <v>0</v>
      </c>
      <c r="E410" s="113">
        <f t="shared" si="586"/>
        <v>0</v>
      </c>
      <c r="F410" s="115"/>
      <c r="G410" s="209">
        <f t="shared" si="674"/>
        <v>0</v>
      </c>
      <c r="H410" s="209">
        <f t="shared" si="672"/>
        <v>0</v>
      </c>
      <c r="I410" s="209">
        <f t="shared" si="673"/>
        <v>0</v>
      </c>
      <c r="J410" s="209">
        <f t="shared" si="656"/>
        <v>0</v>
      </c>
      <c r="K410" s="209">
        <f t="shared" si="657"/>
        <v>0</v>
      </c>
      <c r="L410" s="209">
        <f t="shared" si="658"/>
        <v>0</v>
      </c>
      <c r="M410" s="209">
        <f t="shared" si="659"/>
        <v>0</v>
      </c>
      <c r="N410" s="209">
        <f t="shared" si="660"/>
        <v>0</v>
      </c>
      <c r="O410" s="209">
        <f t="shared" si="655"/>
        <v>0</v>
      </c>
      <c r="P410" s="211">
        <f t="shared" si="661"/>
        <v>0</v>
      </c>
      <c r="Q410" s="209">
        <f t="shared" si="662"/>
        <v>0</v>
      </c>
      <c r="R410" s="209">
        <f t="shared" si="663"/>
        <v>0</v>
      </c>
      <c r="S410" s="209">
        <f t="shared" si="664"/>
        <v>0</v>
      </c>
      <c r="T410" s="209">
        <f t="shared" si="665"/>
        <v>0</v>
      </c>
      <c r="U410" s="209">
        <f t="shared" si="666"/>
        <v>0</v>
      </c>
      <c r="V410" s="209">
        <f t="shared" si="667"/>
        <v>0</v>
      </c>
      <c r="W410" s="209">
        <f t="shared" ca="1" si="668"/>
        <v>0</v>
      </c>
      <c r="X410" s="209">
        <f t="shared" ca="1" si="669"/>
        <v>0</v>
      </c>
      <c r="Y410" s="209">
        <f t="shared" ca="1" si="670"/>
        <v>0</v>
      </c>
      <c r="Z410" s="210" t="str">
        <f t="shared" ca="1" si="587"/>
        <v xml:space="preserve">        </v>
      </c>
      <c r="AA410" s="185"/>
      <c r="AB410" s="185">
        <f t="shared" ca="1" si="588"/>
        <v>0</v>
      </c>
      <c r="AC410" s="185">
        <f t="shared" ca="1" si="589"/>
        <v>0</v>
      </c>
      <c r="AD410" s="185">
        <f t="shared" ca="1" si="633"/>
        <v>0</v>
      </c>
      <c r="AE410" s="185"/>
      <c r="AF410" s="211"/>
      <c r="AG410" s="211"/>
      <c r="AH410" s="211"/>
      <c r="AI410" s="211"/>
      <c r="AJ410" s="211"/>
      <c r="AK410" s="211"/>
      <c r="AL410" s="211"/>
      <c r="AM410" s="211"/>
      <c r="AN410" s="211"/>
      <c r="AO410" s="211"/>
      <c r="AP410" s="623">
        <f t="shared" si="590"/>
        <v>0</v>
      </c>
      <c r="AQ410" s="211">
        <f t="shared" si="634"/>
        <v>0</v>
      </c>
      <c r="AR410" s="211">
        <f t="shared" si="635"/>
        <v>0</v>
      </c>
      <c r="AS410" s="211"/>
      <c r="AT410" s="211">
        <f t="shared" si="591"/>
        <v>0</v>
      </c>
      <c r="AU410" s="358">
        <f t="shared" si="592"/>
        <v>0</v>
      </c>
      <c r="AV410" s="211">
        <f t="shared" si="593"/>
        <v>0</v>
      </c>
      <c r="AW410" s="211">
        <f t="shared" ca="1" si="594"/>
        <v>0</v>
      </c>
      <c r="AX410" s="211">
        <f t="shared" ca="1" si="671"/>
        <v>0</v>
      </c>
      <c r="AY410" s="211">
        <f t="shared" ca="1" si="595"/>
        <v>0</v>
      </c>
      <c r="AZ410" s="212">
        <f ca="1">IF(AND(AW410,AX410=0,AY410=0)=0,0,IF(AW410&gt;0,'На банк Приват'!$J$1,IF(AX410&gt;0,'На Укрсиб'!J403,0)))</f>
        <v>0</v>
      </c>
      <c r="BA410" s="191"/>
      <c r="BB410" s="191">
        <f t="shared" ca="1" si="596"/>
        <v>0</v>
      </c>
      <c r="BC410" s="191">
        <f t="shared" ca="1" si="597"/>
        <v>0</v>
      </c>
      <c r="BD410" s="191">
        <f t="shared" ca="1" si="636"/>
        <v>0</v>
      </c>
      <c r="BE410" s="191"/>
      <c r="BF410" s="213"/>
      <c r="BG410" s="213"/>
      <c r="BH410" s="213"/>
      <c r="BI410" s="213"/>
      <c r="BJ410" s="213"/>
      <c r="BK410" s="213"/>
      <c r="BL410" s="213"/>
      <c r="BM410" s="213"/>
      <c r="BN410" s="213"/>
      <c r="BO410" s="213"/>
      <c r="BP410" s="623">
        <f t="shared" si="598"/>
        <v>0</v>
      </c>
      <c r="BQ410" s="213">
        <f t="shared" si="637"/>
        <v>0</v>
      </c>
      <c r="BR410" s="213">
        <f t="shared" si="638"/>
        <v>0</v>
      </c>
      <c r="BS410" s="213"/>
      <c r="BT410" s="213">
        <f t="shared" si="599"/>
        <v>0</v>
      </c>
      <c r="BU410" s="362">
        <f t="shared" si="639"/>
        <v>0</v>
      </c>
      <c r="BV410" s="213">
        <f t="shared" si="600"/>
        <v>0</v>
      </c>
      <c r="BW410" s="213">
        <f t="shared" ca="1" si="601"/>
        <v>0</v>
      </c>
      <c r="BX410" s="213">
        <f t="shared" ca="1" si="640"/>
        <v>0</v>
      </c>
      <c r="BY410" s="213">
        <f t="shared" ca="1" si="602"/>
        <v>0</v>
      </c>
      <c r="BZ410" s="214">
        <f ca="1">IF(AND(BW410,BX410=0)=0,0,IF(BW410&gt;0,'На банк Приват'!$P$1,IF(BX410&gt;0,'На Укрсиб'!$P$1,0)))</f>
        <v>0</v>
      </c>
      <c r="CA410" s="198">
        <v>403</v>
      </c>
      <c r="CB410" s="198">
        <f t="shared" ca="1" si="603"/>
        <v>0</v>
      </c>
      <c r="CC410" s="198">
        <f t="shared" ca="1" si="604"/>
        <v>0</v>
      </c>
      <c r="CD410" s="198">
        <f t="shared" ca="1" si="641"/>
        <v>0</v>
      </c>
      <c r="CE410" s="198"/>
      <c r="CF410" s="215"/>
      <c r="CG410" s="215"/>
      <c r="CH410" s="215"/>
      <c r="CI410" s="215"/>
      <c r="CJ410" s="215"/>
      <c r="CK410" s="215"/>
      <c r="CL410" s="215"/>
      <c r="CM410" s="215">
        <f t="shared" si="675"/>
        <v>0</v>
      </c>
      <c r="CN410" s="215"/>
      <c r="CO410" s="215"/>
      <c r="CP410" s="215">
        <f t="shared" si="605"/>
        <v>0</v>
      </c>
      <c r="CQ410" s="215">
        <f t="shared" si="642"/>
        <v>0</v>
      </c>
      <c r="CR410" s="215">
        <f t="shared" si="643"/>
        <v>0</v>
      </c>
      <c r="CS410" s="215"/>
      <c r="CT410" s="215">
        <f t="shared" si="606"/>
        <v>0</v>
      </c>
      <c r="CU410" s="369">
        <f t="shared" si="607"/>
        <v>0</v>
      </c>
      <c r="CV410" s="215">
        <f t="shared" si="608"/>
        <v>0</v>
      </c>
      <c r="CW410" s="215">
        <f t="shared" ca="1" si="609"/>
        <v>0</v>
      </c>
      <c r="CX410" s="215">
        <f t="shared" ca="1" si="644"/>
        <v>0</v>
      </c>
      <c r="CY410" s="215">
        <f t="shared" ca="1" si="610"/>
        <v>0</v>
      </c>
      <c r="CZ410" s="216">
        <f ca="1">IF(AND(CW410,CX410=0)=0,0,IF(CW410&gt;0,'На банк Приват'!$V$1,IF(CX410&gt;0,'На Укрсиб'!$V$1,0)))</f>
        <v>0</v>
      </c>
      <c r="DA410" s="204"/>
      <c r="DB410" s="204">
        <f t="shared" ca="1" si="611"/>
        <v>0</v>
      </c>
      <c r="DC410" s="204">
        <f t="shared" ca="1" si="612"/>
        <v>0</v>
      </c>
      <c r="DD410" s="204">
        <f t="shared" ca="1" si="645"/>
        <v>0</v>
      </c>
      <c r="DE410" s="204"/>
      <c r="DF410" s="217"/>
      <c r="DG410" s="217"/>
      <c r="DH410" s="217"/>
      <c r="DI410" s="217"/>
      <c r="DJ410" s="217"/>
      <c r="DK410" s="217"/>
      <c r="DL410" s="217"/>
      <c r="DM410" s="217">
        <f t="shared" si="613"/>
        <v>0</v>
      </c>
      <c r="DN410" s="217"/>
      <c r="DO410" s="217"/>
      <c r="DP410" s="763">
        <f t="shared" si="614"/>
        <v>0</v>
      </c>
      <c r="DQ410" s="217">
        <f t="shared" si="646"/>
        <v>0</v>
      </c>
      <c r="DR410" s="217">
        <f t="shared" si="647"/>
        <v>0</v>
      </c>
      <c r="DS410" s="217"/>
      <c r="DT410" s="217">
        <f t="shared" si="615"/>
        <v>0</v>
      </c>
      <c r="DU410" s="366">
        <f t="shared" si="648"/>
        <v>0</v>
      </c>
      <c r="DV410" s="217">
        <f t="shared" si="616"/>
        <v>0</v>
      </c>
      <c r="DW410" s="217">
        <f t="shared" ca="1" si="617"/>
        <v>0</v>
      </c>
      <c r="DX410" s="217">
        <f t="shared" ca="1" si="649"/>
        <v>0</v>
      </c>
      <c r="DY410" s="217">
        <f t="shared" ca="1" si="618"/>
        <v>0</v>
      </c>
      <c r="DZ410" s="218">
        <f ca="1">IF(AND(DW410,DX410=0)=0,0,IF(DW410&gt;0,'На банк Приват'!$AB$1,IF(DX410&gt;0,'На Укрсиб'!$V$1,0)))</f>
        <v>0</v>
      </c>
      <c r="EA410" s="207"/>
      <c r="EB410" s="207">
        <f t="shared" ca="1" si="619"/>
        <v>0</v>
      </c>
      <c r="EC410" s="207">
        <f t="shared" ca="1" si="620"/>
        <v>0</v>
      </c>
      <c r="ED410" s="207">
        <f t="shared" ca="1" si="650"/>
        <v>0</v>
      </c>
      <c r="EE410" s="207"/>
      <c r="EF410" s="219"/>
      <c r="EG410" s="219"/>
      <c r="EH410" s="219"/>
      <c r="EI410" s="219"/>
      <c r="EJ410" s="219"/>
      <c r="EK410" s="219"/>
      <c r="EL410" s="219"/>
      <c r="EM410" s="219">
        <f t="shared" si="621"/>
        <v>0</v>
      </c>
      <c r="EN410" s="219"/>
      <c r="EO410" s="219"/>
      <c r="EP410" s="219">
        <f t="shared" si="622"/>
        <v>0</v>
      </c>
      <c r="EQ410" s="219">
        <f t="shared" si="651"/>
        <v>0</v>
      </c>
      <c r="ER410" s="219">
        <f t="shared" si="652"/>
        <v>0</v>
      </c>
      <c r="ES410" s="219"/>
      <c r="ET410" s="219">
        <f t="shared" si="623"/>
        <v>0</v>
      </c>
      <c r="EU410" s="363">
        <f t="shared" si="653"/>
        <v>0</v>
      </c>
      <c r="EV410" s="219">
        <f t="shared" si="624"/>
        <v>0</v>
      </c>
      <c r="EW410" s="219">
        <f t="shared" ca="1" si="625"/>
        <v>0</v>
      </c>
      <c r="EX410" s="219">
        <f t="shared" ca="1" si="654"/>
        <v>0</v>
      </c>
      <c r="EY410" s="219">
        <f t="shared" ca="1" si="626"/>
        <v>0</v>
      </c>
      <c r="EZ410" s="220">
        <f ca="1">IF(AND(EW410,EX410=0)=0,0,IF(EW410&gt;0,'На банк Приват'!$AH$1,IF(EX410&gt;0,'На Укрсиб'!$AH$1,0)))</f>
        <v>0</v>
      </c>
      <c r="FA410" s="28">
        <f t="shared" ca="1" si="627"/>
        <v>0</v>
      </c>
      <c r="FB410" s="28">
        <f t="shared" ca="1" si="628"/>
        <v>0</v>
      </c>
      <c r="FC410" s="28">
        <f t="shared" ca="1" si="629"/>
        <v>0</v>
      </c>
      <c r="FD410" s="28">
        <f t="shared" ca="1" si="630"/>
        <v>0</v>
      </c>
      <c r="FE410" s="28">
        <f t="shared" ca="1" si="631"/>
        <v>398</v>
      </c>
      <c r="FF410">
        <f t="shared" si="632"/>
        <v>0</v>
      </c>
      <c r="FG410" s="531"/>
    </row>
    <row r="411" spans="1:163">
      <c r="A411" s="113"/>
      <c r="B411" s="113">
        <f t="shared" ca="1" si="584"/>
        <v>0</v>
      </c>
      <c r="C411" s="113">
        <f t="shared" ca="1" si="585"/>
        <v>0</v>
      </c>
      <c r="D411" s="113">
        <f t="shared" ca="1" si="582"/>
        <v>0</v>
      </c>
      <c r="E411" s="113">
        <f t="shared" si="586"/>
        <v>0</v>
      </c>
      <c r="F411" s="115"/>
      <c r="G411" s="209">
        <f t="shared" si="674"/>
        <v>0</v>
      </c>
      <c r="H411" s="209">
        <f t="shared" si="672"/>
        <v>0</v>
      </c>
      <c r="I411" s="209">
        <f t="shared" si="673"/>
        <v>0</v>
      </c>
      <c r="J411" s="209">
        <f t="shared" si="656"/>
        <v>0</v>
      </c>
      <c r="K411" s="209">
        <f t="shared" si="657"/>
        <v>0</v>
      </c>
      <c r="L411" s="209">
        <f t="shared" si="658"/>
        <v>0</v>
      </c>
      <c r="M411" s="209">
        <f t="shared" si="659"/>
        <v>0</v>
      </c>
      <c r="N411" s="209">
        <f t="shared" si="660"/>
        <v>0</v>
      </c>
      <c r="O411" s="209">
        <f t="shared" si="655"/>
        <v>0</v>
      </c>
      <c r="P411" s="211">
        <f t="shared" si="661"/>
        <v>0</v>
      </c>
      <c r="Q411" s="209">
        <f t="shared" si="662"/>
        <v>0</v>
      </c>
      <c r="R411" s="209">
        <f t="shared" si="663"/>
        <v>0</v>
      </c>
      <c r="S411" s="209">
        <f t="shared" si="664"/>
        <v>0</v>
      </c>
      <c r="T411" s="209">
        <f t="shared" si="665"/>
        <v>0</v>
      </c>
      <c r="U411" s="209">
        <f t="shared" si="666"/>
        <v>0</v>
      </c>
      <c r="V411" s="209">
        <f t="shared" si="667"/>
        <v>0</v>
      </c>
      <c r="W411" s="209">
        <f t="shared" ca="1" si="668"/>
        <v>0</v>
      </c>
      <c r="X411" s="209">
        <f t="shared" ca="1" si="669"/>
        <v>0</v>
      </c>
      <c r="Y411" s="209">
        <f t="shared" ca="1" si="670"/>
        <v>0</v>
      </c>
      <c r="Z411" s="210" t="str">
        <f t="shared" ca="1" si="587"/>
        <v xml:space="preserve">        </v>
      </c>
      <c r="AA411" s="185"/>
      <c r="AB411" s="185">
        <f t="shared" ca="1" si="588"/>
        <v>0</v>
      </c>
      <c r="AC411" s="185">
        <f t="shared" ca="1" si="589"/>
        <v>0</v>
      </c>
      <c r="AD411" s="185">
        <f t="shared" ca="1" si="633"/>
        <v>0</v>
      </c>
      <c r="AE411" s="185"/>
      <c r="AF411" s="211"/>
      <c r="AG411" s="211"/>
      <c r="AH411" s="211"/>
      <c r="AI411" s="211"/>
      <c r="AJ411" s="211"/>
      <c r="AK411" s="211"/>
      <c r="AL411" s="211"/>
      <c r="AM411" s="211"/>
      <c r="AN411" s="211"/>
      <c r="AO411" s="211"/>
      <c r="AP411" s="623">
        <f t="shared" si="590"/>
        <v>0</v>
      </c>
      <c r="AQ411" s="211">
        <f t="shared" si="634"/>
        <v>0</v>
      </c>
      <c r="AR411" s="211">
        <f t="shared" si="635"/>
        <v>0</v>
      </c>
      <c r="AS411" s="211"/>
      <c r="AT411" s="211">
        <f t="shared" si="591"/>
        <v>0</v>
      </c>
      <c r="AU411" s="358">
        <f t="shared" si="592"/>
        <v>0</v>
      </c>
      <c r="AV411" s="211">
        <f t="shared" si="593"/>
        <v>0</v>
      </c>
      <c r="AW411" s="211">
        <f t="shared" ca="1" si="594"/>
        <v>0</v>
      </c>
      <c r="AX411" s="211">
        <f t="shared" ca="1" si="671"/>
        <v>0</v>
      </c>
      <c r="AY411" s="211">
        <f t="shared" ca="1" si="595"/>
        <v>0</v>
      </c>
      <c r="AZ411" s="212">
        <f ca="1">IF(AND(AW411,AX411=0,AY411=0)=0,0,IF(AW411&gt;0,'На банк Приват'!$J$1,IF(AX411&gt;0,'На Укрсиб'!J404,0)))</f>
        <v>0</v>
      </c>
      <c r="BA411" s="191"/>
      <c r="BB411" s="191">
        <f t="shared" ca="1" si="596"/>
        <v>0</v>
      </c>
      <c r="BC411" s="191">
        <f t="shared" ca="1" si="597"/>
        <v>0</v>
      </c>
      <c r="BD411" s="191">
        <f t="shared" ca="1" si="636"/>
        <v>0</v>
      </c>
      <c r="BE411" s="191"/>
      <c r="BF411" s="213"/>
      <c r="BG411" s="213"/>
      <c r="BH411" s="213"/>
      <c r="BI411" s="213"/>
      <c r="BJ411" s="213"/>
      <c r="BK411" s="213"/>
      <c r="BL411" s="213"/>
      <c r="BM411" s="213"/>
      <c r="BN411" s="213"/>
      <c r="BO411" s="213"/>
      <c r="BP411" s="623">
        <f t="shared" si="598"/>
        <v>0</v>
      </c>
      <c r="BQ411" s="213">
        <f t="shared" si="637"/>
        <v>0</v>
      </c>
      <c r="BR411" s="213">
        <f t="shared" si="638"/>
        <v>0</v>
      </c>
      <c r="BS411" s="213"/>
      <c r="BT411" s="213">
        <f t="shared" si="599"/>
        <v>0</v>
      </c>
      <c r="BU411" s="362">
        <f t="shared" si="639"/>
        <v>0</v>
      </c>
      <c r="BV411" s="213">
        <f t="shared" si="600"/>
        <v>0</v>
      </c>
      <c r="BW411" s="213">
        <f t="shared" ca="1" si="601"/>
        <v>0</v>
      </c>
      <c r="BX411" s="213">
        <f t="shared" ca="1" si="640"/>
        <v>0</v>
      </c>
      <c r="BY411" s="213">
        <f t="shared" ca="1" si="602"/>
        <v>0</v>
      </c>
      <c r="BZ411" s="214">
        <f ca="1">IF(AND(BW411,BX411=0)=0,0,IF(BW411&gt;0,'На банк Приват'!$P$1,IF(BX411&gt;0,'На Укрсиб'!$P$1,0)))</f>
        <v>0</v>
      </c>
      <c r="CA411" s="198">
        <v>404</v>
      </c>
      <c r="CB411" s="198">
        <f t="shared" ca="1" si="603"/>
        <v>0</v>
      </c>
      <c r="CC411" s="198">
        <f t="shared" ca="1" si="604"/>
        <v>0</v>
      </c>
      <c r="CD411" s="198">
        <f t="shared" ca="1" si="641"/>
        <v>0</v>
      </c>
      <c r="CE411" s="198"/>
      <c r="CF411" s="215"/>
      <c r="CG411" s="215"/>
      <c r="CH411" s="215"/>
      <c r="CI411" s="215"/>
      <c r="CJ411" s="215"/>
      <c r="CK411" s="215"/>
      <c r="CL411" s="215"/>
      <c r="CM411" s="215">
        <f t="shared" si="675"/>
        <v>0</v>
      </c>
      <c r="CN411" s="215"/>
      <c r="CO411" s="215"/>
      <c r="CP411" s="215">
        <f t="shared" si="605"/>
        <v>0</v>
      </c>
      <c r="CQ411" s="215">
        <f t="shared" si="642"/>
        <v>0</v>
      </c>
      <c r="CR411" s="215">
        <f t="shared" si="643"/>
        <v>0</v>
      </c>
      <c r="CS411" s="215"/>
      <c r="CT411" s="215">
        <f t="shared" si="606"/>
        <v>0</v>
      </c>
      <c r="CU411" s="369">
        <f t="shared" si="607"/>
        <v>0</v>
      </c>
      <c r="CV411" s="215">
        <f t="shared" si="608"/>
        <v>0</v>
      </c>
      <c r="CW411" s="215">
        <f t="shared" ca="1" si="609"/>
        <v>0</v>
      </c>
      <c r="CX411" s="215">
        <f t="shared" ca="1" si="644"/>
        <v>0</v>
      </c>
      <c r="CY411" s="215">
        <f t="shared" ca="1" si="610"/>
        <v>0</v>
      </c>
      <c r="CZ411" s="216">
        <f ca="1">IF(AND(CW411,CX411=0)=0,0,IF(CW411&gt;0,'На банк Приват'!$V$1,IF(CX411&gt;0,'На Укрсиб'!$V$1,0)))</f>
        <v>0</v>
      </c>
      <c r="DA411" s="204"/>
      <c r="DB411" s="204">
        <f t="shared" ca="1" si="611"/>
        <v>0</v>
      </c>
      <c r="DC411" s="204">
        <f t="shared" ca="1" si="612"/>
        <v>0</v>
      </c>
      <c r="DD411" s="204">
        <f t="shared" ca="1" si="645"/>
        <v>0</v>
      </c>
      <c r="DE411" s="204"/>
      <c r="DF411" s="217"/>
      <c r="DG411" s="217"/>
      <c r="DH411" s="217"/>
      <c r="DI411" s="217"/>
      <c r="DJ411" s="217"/>
      <c r="DK411" s="217"/>
      <c r="DL411" s="217"/>
      <c r="DM411" s="217">
        <f t="shared" si="613"/>
        <v>0</v>
      </c>
      <c r="DN411" s="217"/>
      <c r="DO411" s="217"/>
      <c r="DP411" s="763">
        <f t="shared" si="614"/>
        <v>0</v>
      </c>
      <c r="DQ411" s="217">
        <f t="shared" si="646"/>
        <v>0</v>
      </c>
      <c r="DR411" s="217">
        <f t="shared" si="647"/>
        <v>0</v>
      </c>
      <c r="DS411" s="217"/>
      <c r="DT411" s="217">
        <f t="shared" si="615"/>
        <v>0</v>
      </c>
      <c r="DU411" s="366">
        <f t="shared" si="648"/>
        <v>0</v>
      </c>
      <c r="DV411" s="217">
        <f t="shared" si="616"/>
        <v>0</v>
      </c>
      <c r="DW411" s="217">
        <f t="shared" ca="1" si="617"/>
        <v>0</v>
      </c>
      <c r="DX411" s="217">
        <f t="shared" ca="1" si="649"/>
        <v>0</v>
      </c>
      <c r="DY411" s="217">
        <f t="shared" ca="1" si="618"/>
        <v>0</v>
      </c>
      <c r="DZ411" s="218">
        <f ca="1">IF(AND(DW411,DX411=0)=0,0,IF(DW411&gt;0,'На банк Приват'!$AB$1,IF(DX411&gt;0,'На Укрсиб'!$V$1,0)))</f>
        <v>0</v>
      </c>
      <c r="EA411" s="207"/>
      <c r="EB411" s="207">
        <f t="shared" ca="1" si="619"/>
        <v>0</v>
      </c>
      <c r="EC411" s="207">
        <f t="shared" ca="1" si="620"/>
        <v>0</v>
      </c>
      <c r="ED411" s="207">
        <f t="shared" ca="1" si="650"/>
        <v>0</v>
      </c>
      <c r="EE411" s="207"/>
      <c r="EF411" s="219"/>
      <c r="EG411" s="219"/>
      <c r="EH411" s="219"/>
      <c r="EI411" s="219"/>
      <c r="EJ411" s="219"/>
      <c r="EK411" s="219"/>
      <c r="EL411" s="219"/>
      <c r="EM411" s="219">
        <f t="shared" si="621"/>
        <v>0</v>
      </c>
      <c r="EN411" s="219"/>
      <c r="EO411" s="219"/>
      <c r="EP411" s="219">
        <f t="shared" si="622"/>
        <v>0</v>
      </c>
      <c r="EQ411" s="219">
        <f t="shared" si="651"/>
        <v>0</v>
      </c>
      <c r="ER411" s="219">
        <f t="shared" si="652"/>
        <v>0</v>
      </c>
      <c r="ES411" s="219"/>
      <c r="ET411" s="219">
        <f t="shared" si="623"/>
        <v>0</v>
      </c>
      <c r="EU411" s="363">
        <f t="shared" si="653"/>
        <v>0</v>
      </c>
      <c r="EV411" s="219">
        <f t="shared" si="624"/>
        <v>0</v>
      </c>
      <c r="EW411" s="219">
        <f t="shared" ca="1" si="625"/>
        <v>0</v>
      </c>
      <c r="EX411" s="219">
        <f t="shared" ca="1" si="654"/>
        <v>0</v>
      </c>
      <c r="EY411" s="219">
        <f t="shared" ca="1" si="626"/>
        <v>0</v>
      </c>
      <c r="EZ411" s="220">
        <f ca="1">IF(AND(EW411,EX411=0)=0,0,IF(EW411&gt;0,'На банк Приват'!$AH$1,IF(EX411&gt;0,'На Укрсиб'!$AH$1,0)))</f>
        <v>0</v>
      </c>
      <c r="FA411" s="28">
        <f t="shared" ca="1" si="627"/>
        <v>0</v>
      </c>
      <c r="FB411" s="28">
        <f t="shared" ca="1" si="628"/>
        <v>0</v>
      </c>
      <c r="FC411" s="28">
        <f t="shared" ca="1" si="629"/>
        <v>0</v>
      </c>
      <c r="FD411" s="28">
        <f t="shared" ca="1" si="630"/>
        <v>0</v>
      </c>
      <c r="FE411" s="28">
        <f t="shared" ca="1" si="631"/>
        <v>399</v>
      </c>
      <c r="FF411">
        <f t="shared" si="632"/>
        <v>0</v>
      </c>
      <c r="FG411" s="531"/>
    </row>
    <row r="412" spans="1:163">
      <c r="A412" s="113"/>
      <c r="B412" s="113">
        <f t="shared" ca="1" si="584"/>
        <v>0</v>
      </c>
      <c r="C412" s="113">
        <f t="shared" ca="1" si="585"/>
        <v>0</v>
      </c>
      <c r="D412" s="113">
        <f t="shared" ca="1" si="582"/>
        <v>0</v>
      </c>
      <c r="E412" s="113">
        <f t="shared" si="586"/>
        <v>0</v>
      </c>
      <c r="F412" s="115"/>
      <c r="G412" s="209">
        <f t="shared" si="674"/>
        <v>0</v>
      </c>
      <c r="H412" s="209">
        <f t="shared" si="672"/>
        <v>0</v>
      </c>
      <c r="I412" s="209">
        <f t="shared" si="673"/>
        <v>0</v>
      </c>
      <c r="J412" s="209">
        <f t="shared" si="656"/>
        <v>0</v>
      </c>
      <c r="K412" s="209">
        <f t="shared" si="657"/>
        <v>0</v>
      </c>
      <c r="L412" s="209">
        <f t="shared" si="658"/>
        <v>0</v>
      </c>
      <c r="M412" s="209">
        <f t="shared" si="659"/>
        <v>0</v>
      </c>
      <c r="N412" s="209">
        <f t="shared" si="660"/>
        <v>0</v>
      </c>
      <c r="O412" s="209">
        <f t="shared" si="655"/>
        <v>0</v>
      </c>
      <c r="P412" s="211">
        <f t="shared" si="661"/>
        <v>0</v>
      </c>
      <c r="Q412" s="209">
        <f t="shared" si="662"/>
        <v>0</v>
      </c>
      <c r="R412" s="209">
        <f t="shared" si="663"/>
        <v>0</v>
      </c>
      <c r="S412" s="209">
        <f t="shared" si="664"/>
        <v>0</v>
      </c>
      <c r="T412" s="209">
        <f t="shared" si="665"/>
        <v>0</v>
      </c>
      <c r="U412" s="209">
        <f t="shared" si="666"/>
        <v>0</v>
      </c>
      <c r="V412" s="209">
        <f t="shared" si="667"/>
        <v>0</v>
      </c>
      <c r="W412" s="209">
        <f t="shared" ca="1" si="668"/>
        <v>0</v>
      </c>
      <c r="X412" s="209">
        <f t="shared" ca="1" si="669"/>
        <v>0</v>
      </c>
      <c r="Y412" s="209">
        <f t="shared" ca="1" si="670"/>
        <v>0</v>
      </c>
      <c r="Z412" s="210" t="str">
        <f t="shared" ca="1" si="587"/>
        <v xml:space="preserve">        </v>
      </c>
      <c r="AA412" s="185"/>
      <c r="AB412" s="185">
        <f t="shared" ca="1" si="588"/>
        <v>0</v>
      </c>
      <c r="AC412" s="185">
        <f t="shared" ca="1" si="589"/>
        <v>0</v>
      </c>
      <c r="AD412" s="185">
        <f t="shared" ca="1" si="633"/>
        <v>0</v>
      </c>
      <c r="AE412" s="185"/>
      <c r="AF412" s="211"/>
      <c r="AG412" s="211"/>
      <c r="AH412" s="211"/>
      <c r="AI412" s="211"/>
      <c r="AJ412" s="211"/>
      <c r="AK412" s="211"/>
      <c r="AL412" s="211"/>
      <c r="AM412" s="211"/>
      <c r="AN412" s="211"/>
      <c r="AO412" s="211"/>
      <c r="AP412" s="623">
        <f t="shared" si="590"/>
        <v>0</v>
      </c>
      <c r="AQ412" s="211">
        <f t="shared" si="634"/>
        <v>0</v>
      </c>
      <c r="AR412" s="211">
        <f t="shared" si="635"/>
        <v>0</v>
      </c>
      <c r="AS412" s="211"/>
      <c r="AT412" s="211">
        <f t="shared" si="591"/>
        <v>0</v>
      </c>
      <c r="AU412" s="358">
        <f t="shared" si="592"/>
        <v>0</v>
      </c>
      <c r="AV412" s="211">
        <f t="shared" si="593"/>
        <v>0</v>
      </c>
      <c r="AW412" s="211">
        <f t="shared" ca="1" si="594"/>
        <v>0</v>
      </c>
      <c r="AX412" s="211">
        <f t="shared" ca="1" si="671"/>
        <v>0</v>
      </c>
      <c r="AY412" s="211">
        <f t="shared" ca="1" si="595"/>
        <v>0</v>
      </c>
      <c r="AZ412" s="212">
        <f ca="1">IF(AND(AW412,AX412=0,AY412=0)=0,0,IF(AW412&gt;0,'На банк Приват'!$J$1,IF(AX412&gt;0,'На Укрсиб'!$J$1,0)))</f>
        <v>0</v>
      </c>
      <c r="BA412" s="191"/>
      <c r="BB412" s="191">
        <f t="shared" ca="1" si="596"/>
        <v>0</v>
      </c>
      <c r="BC412" s="191">
        <f t="shared" ca="1" si="597"/>
        <v>0</v>
      </c>
      <c r="BD412" s="191">
        <f t="shared" ca="1" si="636"/>
        <v>0</v>
      </c>
      <c r="BE412" s="191"/>
      <c r="BF412" s="213"/>
      <c r="BG412" s="213"/>
      <c r="BH412" s="213"/>
      <c r="BI412" s="213"/>
      <c r="BJ412" s="213"/>
      <c r="BK412" s="213"/>
      <c r="BL412" s="213"/>
      <c r="BM412" s="213"/>
      <c r="BN412" s="213"/>
      <c r="BO412" s="213"/>
      <c r="BP412" s="623">
        <f t="shared" si="598"/>
        <v>0</v>
      </c>
      <c r="BQ412" s="213">
        <f t="shared" si="637"/>
        <v>0</v>
      </c>
      <c r="BR412" s="213">
        <f t="shared" si="638"/>
        <v>0</v>
      </c>
      <c r="BS412" s="213"/>
      <c r="BT412" s="213">
        <f t="shared" si="599"/>
        <v>0</v>
      </c>
      <c r="BU412" s="362">
        <f t="shared" si="639"/>
        <v>0</v>
      </c>
      <c r="BV412" s="213">
        <f t="shared" si="600"/>
        <v>0</v>
      </c>
      <c r="BW412" s="213">
        <f t="shared" ca="1" si="601"/>
        <v>0</v>
      </c>
      <c r="BX412" s="213">
        <f t="shared" ca="1" si="640"/>
        <v>0</v>
      </c>
      <c r="BY412" s="213">
        <f t="shared" ca="1" si="602"/>
        <v>0</v>
      </c>
      <c r="BZ412" s="214">
        <f ca="1">IF(AND(BW412,BX412=0)=0,0,IF(BW412&gt;0,'На банк Приват'!$P$1,IF(BX412&gt;0,'На Укрсиб'!$P$1,0)))</f>
        <v>0</v>
      </c>
      <c r="CA412" s="198">
        <v>405</v>
      </c>
      <c r="CB412" s="198">
        <f t="shared" ca="1" si="603"/>
        <v>0</v>
      </c>
      <c r="CC412" s="198">
        <f t="shared" ca="1" si="604"/>
        <v>0</v>
      </c>
      <c r="CD412" s="198">
        <f t="shared" ca="1" si="641"/>
        <v>0</v>
      </c>
      <c r="CE412" s="198"/>
      <c r="CF412" s="215"/>
      <c r="CG412" s="215"/>
      <c r="CH412" s="215"/>
      <c r="CI412" s="215"/>
      <c r="CJ412" s="215"/>
      <c r="CK412" s="215"/>
      <c r="CL412" s="215"/>
      <c r="CM412" s="215">
        <f t="shared" si="675"/>
        <v>0</v>
      </c>
      <c r="CN412" s="215"/>
      <c r="CO412" s="215"/>
      <c r="CP412" s="215">
        <f t="shared" si="605"/>
        <v>0</v>
      </c>
      <c r="CQ412" s="215">
        <f t="shared" si="642"/>
        <v>0</v>
      </c>
      <c r="CR412" s="215">
        <f t="shared" si="643"/>
        <v>0</v>
      </c>
      <c r="CS412" s="215"/>
      <c r="CT412" s="215">
        <f t="shared" si="606"/>
        <v>0</v>
      </c>
      <c r="CU412" s="369">
        <f t="shared" si="607"/>
        <v>0</v>
      </c>
      <c r="CV412" s="215">
        <f t="shared" si="608"/>
        <v>0</v>
      </c>
      <c r="CW412" s="215">
        <f t="shared" ca="1" si="609"/>
        <v>0</v>
      </c>
      <c r="CX412" s="215">
        <f t="shared" ca="1" si="644"/>
        <v>0</v>
      </c>
      <c r="CY412" s="215">
        <f t="shared" ca="1" si="610"/>
        <v>0</v>
      </c>
      <c r="CZ412" s="216">
        <f ca="1">IF(AND(CW412,CX412=0)=0,0,IF(CW412&gt;0,'На банк Приват'!$V$1,IF(CX412&gt;0,'На Укрсиб'!$V$1,0)))</f>
        <v>0</v>
      </c>
      <c r="DA412" s="204"/>
      <c r="DB412" s="204">
        <f t="shared" ca="1" si="611"/>
        <v>0</v>
      </c>
      <c r="DC412" s="204">
        <f t="shared" ca="1" si="612"/>
        <v>0</v>
      </c>
      <c r="DD412" s="204">
        <f t="shared" ca="1" si="645"/>
        <v>0</v>
      </c>
      <c r="DE412" s="204"/>
      <c r="DF412" s="217"/>
      <c r="DG412" s="217"/>
      <c r="DH412" s="217"/>
      <c r="DI412" s="217"/>
      <c r="DJ412" s="217"/>
      <c r="DK412" s="217"/>
      <c r="DL412" s="217"/>
      <c r="DM412" s="217">
        <f t="shared" si="613"/>
        <v>0</v>
      </c>
      <c r="DN412" s="217"/>
      <c r="DO412" s="217"/>
      <c r="DP412" s="763">
        <f t="shared" si="614"/>
        <v>0</v>
      </c>
      <c r="DQ412" s="217">
        <f t="shared" si="646"/>
        <v>0</v>
      </c>
      <c r="DR412" s="217">
        <f t="shared" si="647"/>
        <v>0</v>
      </c>
      <c r="DS412" s="217"/>
      <c r="DT412" s="217">
        <f t="shared" si="615"/>
        <v>0</v>
      </c>
      <c r="DU412" s="366">
        <f t="shared" si="648"/>
        <v>0</v>
      </c>
      <c r="DV412" s="217">
        <f t="shared" si="616"/>
        <v>0</v>
      </c>
      <c r="DW412" s="217">
        <f t="shared" ca="1" si="617"/>
        <v>0</v>
      </c>
      <c r="DX412" s="217">
        <f t="shared" ca="1" si="649"/>
        <v>0</v>
      </c>
      <c r="DY412" s="217">
        <f t="shared" ca="1" si="618"/>
        <v>0</v>
      </c>
      <c r="DZ412" s="218">
        <f ca="1">IF(AND(DW412,DX412=0)=0,0,IF(DW412&gt;0,'На банк Приват'!$AB$1,IF(DX412&gt;0,'На Укрсиб'!$V$1,0)))</f>
        <v>0</v>
      </c>
      <c r="EA412" s="207"/>
      <c r="EB412" s="207">
        <f t="shared" ca="1" si="619"/>
        <v>0</v>
      </c>
      <c r="EC412" s="207">
        <f t="shared" ca="1" si="620"/>
        <v>0</v>
      </c>
      <c r="ED412" s="207">
        <f t="shared" ca="1" si="650"/>
        <v>0</v>
      </c>
      <c r="EE412" s="207"/>
      <c r="EF412" s="219"/>
      <c r="EG412" s="219"/>
      <c r="EH412" s="219"/>
      <c r="EI412" s="219"/>
      <c r="EJ412" s="219"/>
      <c r="EK412" s="219"/>
      <c r="EL412" s="219"/>
      <c r="EM412" s="219">
        <f t="shared" si="621"/>
        <v>0</v>
      </c>
      <c r="EN412" s="219"/>
      <c r="EO412" s="219"/>
      <c r="EP412" s="219">
        <f t="shared" si="622"/>
        <v>0</v>
      </c>
      <c r="EQ412" s="219">
        <f t="shared" si="651"/>
        <v>0</v>
      </c>
      <c r="ER412" s="219">
        <f t="shared" si="652"/>
        <v>0</v>
      </c>
      <c r="ES412" s="219"/>
      <c r="ET412" s="219">
        <f t="shared" si="623"/>
        <v>0</v>
      </c>
      <c r="EU412" s="363">
        <f t="shared" si="653"/>
        <v>0</v>
      </c>
      <c r="EV412" s="219">
        <f t="shared" si="624"/>
        <v>0</v>
      </c>
      <c r="EW412" s="219">
        <f t="shared" ca="1" si="625"/>
        <v>0</v>
      </c>
      <c r="EX412" s="219">
        <f t="shared" ca="1" si="654"/>
        <v>0</v>
      </c>
      <c r="EY412" s="219">
        <f t="shared" ca="1" si="626"/>
        <v>0</v>
      </c>
      <c r="EZ412" s="220">
        <f ca="1">IF(AND(EW412,EX412=0)=0,0,IF(EW412&gt;0,'На банк Приват'!$AH$1,IF(EX412&gt;0,'На Укрсиб'!$AH$1,0)))</f>
        <v>0</v>
      </c>
      <c r="FA412" s="28">
        <f t="shared" ca="1" si="627"/>
        <v>0</v>
      </c>
      <c r="FB412" s="28">
        <f t="shared" ca="1" si="628"/>
        <v>0</v>
      </c>
      <c r="FC412" s="28">
        <f t="shared" ca="1" si="629"/>
        <v>0</v>
      </c>
      <c r="FD412" s="28">
        <f t="shared" ca="1" si="630"/>
        <v>0</v>
      </c>
      <c r="FE412" s="28">
        <f t="shared" ca="1" si="631"/>
        <v>400</v>
      </c>
      <c r="FF412">
        <f t="shared" si="632"/>
        <v>0</v>
      </c>
      <c r="FG412" s="531" t="s">
        <v>418</v>
      </c>
    </row>
    <row r="413" spans="1:163">
      <c r="A413" s="113"/>
      <c r="B413" s="113">
        <f t="shared" ca="1" si="584"/>
        <v>0</v>
      </c>
      <c r="C413" s="113">
        <f t="shared" ca="1" si="585"/>
        <v>0</v>
      </c>
      <c r="D413" s="113">
        <f t="shared" ca="1" si="582"/>
        <v>0</v>
      </c>
      <c r="E413" s="113">
        <f t="shared" si="586"/>
        <v>0</v>
      </c>
      <c r="F413" s="115"/>
      <c r="G413" s="209">
        <f t="shared" si="674"/>
        <v>0</v>
      </c>
      <c r="H413" s="209">
        <f t="shared" si="672"/>
        <v>0</v>
      </c>
      <c r="I413" s="209">
        <f t="shared" si="673"/>
        <v>0</v>
      </c>
      <c r="J413" s="209">
        <f t="shared" si="656"/>
        <v>0</v>
      </c>
      <c r="K413" s="209">
        <f t="shared" si="657"/>
        <v>0</v>
      </c>
      <c r="L413" s="209">
        <f t="shared" si="658"/>
        <v>0</v>
      </c>
      <c r="M413" s="209">
        <f t="shared" si="659"/>
        <v>0</v>
      </c>
      <c r="N413" s="209">
        <f t="shared" si="660"/>
        <v>0</v>
      </c>
      <c r="O413" s="209">
        <f t="shared" si="655"/>
        <v>0</v>
      </c>
      <c r="P413" s="211">
        <f t="shared" si="661"/>
        <v>0</v>
      </c>
      <c r="Q413" s="209">
        <f t="shared" si="662"/>
        <v>0</v>
      </c>
      <c r="R413" s="209">
        <f t="shared" si="663"/>
        <v>0</v>
      </c>
      <c r="S413" s="209">
        <f t="shared" si="664"/>
        <v>0</v>
      </c>
      <c r="T413" s="209">
        <f t="shared" si="665"/>
        <v>0</v>
      </c>
      <c r="U413" s="209">
        <f t="shared" si="666"/>
        <v>0</v>
      </c>
      <c r="V413" s="209">
        <f t="shared" si="667"/>
        <v>0</v>
      </c>
      <c r="W413" s="209">
        <f t="shared" ca="1" si="668"/>
        <v>0</v>
      </c>
      <c r="X413" s="209">
        <f t="shared" ca="1" si="669"/>
        <v>0</v>
      </c>
      <c r="Y413" s="209">
        <f t="shared" ca="1" si="670"/>
        <v>0</v>
      </c>
      <c r="Z413" s="210" t="str">
        <f t="shared" ca="1" si="587"/>
        <v xml:space="preserve">        </v>
      </c>
      <c r="AA413" s="185"/>
      <c r="AB413" s="185">
        <f t="shared" ca="1" si="588"/>
        <v>0</v>
      </c>
      <c r="AC413" s="185">
        <f t="shared" ca="1" si="589"/>
        <v>0</v>
      </c>
      <c r="AD413" s="185">
        <f t="shared" ca="1" si="633"/>
        <v>0</v>
      </c>
      <c r="AE413" s="185"/>
      <c r="AF413" s="211"/>
      <c r="AG413" s="211"/>
      <c r="AH413" s="211"/>
      <c r="AI413" s="211"/>
      <c r="AJ413" s="211"/>
      <c r="AK413" s="211"/>
      <c r="AL413" s="211"/>
      <c r="AM413" s="211"/>
      <c r="AN413" s="211"/>
      <c r="AO413" s="211"/>
      <c r="AP413" s="623">
        <f t="shared" si="590"/>
        <v>0</v>
      </c>
      <c r="AQ413" s="211">
        <f t="shared" si="634"/>
        <v>0</v>
      </c>
      <c r="AR413" s="211">
        <f t="shared" si="635"/>
        <v>0</v>
      </c>
      <c r="AS413" s="211"/>
      <c r="AT413" s="211">
        <f t="shared" si="591"/>
        <v>0</v>
      </c>
      <c r="AU413" s="358">
        <f t="shared" si="592"/>
        <v>0</v>
      </c>
      <c r="AV413" s="211">
        <f t="shared" si="593"/>
        <v>0</v>
      </c>
      <c r="AW413" s="211">
        <f t="shared" ca="1" si="594"/>
        <v>0</v>
      </c>
      <c r="AX413" s="211">
        <f t="shared" ca="1" si="671"/>
        <v>0</v>
      </c>
      <c r="AY413" s="211">
        <f t="shared" ca="1" si="595"/>
        <v>0</v>
      </c>
      <c r="AZ413" s="212">
        <f ca="1">IF(AND(AW413,AX413=0,AY413=0)=0,0,IF(AW413&gt;0,'На банк Приват'!$J$1,IF(AX413&gt;0,'На Укрсиб'!$J$1,0)))</f>
        <v>0</v>
      </c>
      <c r="BA413" s="191"/>
      <c r="BB413" s="191">
        <f t="shared" ca="1" si="596"/>
        <v>0</v>
      </c>
      <c r="BC413" s="191">
        <f t="shared" ca="1" si="597"/>
        <v>0</v>
      </c>
      <c r="BD413" s="191">
        <f t="shared" ca="1" si="636"/>
        <v>0</v>
      </c>
      <c r="BE413" s="191"/>
      <c r="BF413" s="213"/>
      <c r="BG413" s="213"/>
      <c r="BH413" s="213"/>
      <c r="BI413" s="213"/>
      <c r="BJ413" s="213"/>
      <c r="BK413" s="213"/>
      <c r="BL413" s="213"/>
      <c r="BM413" s="213"/>
      <c r="BN413" s="213"/>
      <c r="BO413" s="213"/>
      <c r="BP413" s="623">
        <f t="shared" si="598"/>
        <v>0</v>
      </c>
      <c r="BQ413" s="213">
        <f t="shared" si="637"/>
        <v>0</v>
      </c>
      <c r="BR413" s="213">
        <f t="shared" si="638"/>
        <v>0</v>
      </c>
      <c r="BS413" s="213"/>
      <c r="BT413" s="213">
        <f t="shared" si="599"/>
        <v>0</v>
      </c>
      <c r="BU413" s="362">
        <f t="shared" si="639"/>
        <v>0</v>
      </c>
      <c r="BV413" s="213">
        <f t="shared" si="600"/>
        <v>0</v>
      </c>
      <c r="BW413" s="213">
        <f t="shared" ca="1" si="601"/>
        <v>0</v>
      </c>
      <c r="BX413" s="213">
        <f t="shared" ca="1" si="640"/>
        <v>0</v>
      </c>
      <c r="BY413" s="213">
        <f t="shared" ca="1" si="602"/>
        <v>0</v>
      </c>
      <c r="BZ413" s="214">
        <f ca="1">IF(AND(BW413,BX413=0)=0,0,IF(BW413&gt;0,'На банк Приват'!$P$1,IF(BX413&gt;0,'На Укрсиб'!$P$1,0)))</f>
        <v>0</v>
      </c>
      <c r="CA413" s="198">
        <v>406</v>
      </c>
      <c r="CB413" s="198">
        <f t="shared" ca="1" si="603"/>
        <v>0</v>
      </c>
      <c r="CC413" s="198">
        <f t="shared" ca="1" si="604"/>
        <v>0</v>
      </c>
      <c r="CD413" s="198">
        <f t="shared" ca="1" si="641"/>
        <v>0</v>
      </c>
      <c r="CE413" s="198"/>
      <c r="CF413" s="215"/>
      <c r="CG413" s="215"/>
      <c r="CH413" s="215"/>
      <c r="CI413" s="215"/>
      <c r="CJ413" s="215"/>
      <c r="CK413" s="215"/>
      <c r="CL413" s="215"/>
      <c r="CM413" s="215">
        <f t="shared" si="675"/>
        <v>0</v>
      </c>
      <c r="CN413" s="215"/>
      <c r="CO413" s="215"/>
      <c r="CP413" s="215">
        <f t="shared" si="605"/>
        <v>0</v>
      </c>
      <c r="CQ413" s="215">
        <f t="shared" si="642"/>
        <v>0</v>
      </c>
      <c r="CR413" s="215">
        <f t="shared" si="643"/>
        <v>0</v>
      </c>
      <c r="CS413" s="215"/>
      <c r="CT413" s="215">
        <f t="shared" si="606"/>
        <v>0</v>
      </c>
      <c r="CU413" s="369">
        <f t="shared" si="607"/>
        <v>0</v>
      </c>
      <c r="CV413" s="215">
        <f t="shared" si="608"/>
        <v>0</v>
      </c>
      <c r="CW413" s="215">
        <f t="shared" ca="1" si="609"/>
        <v>0</v>
      </c>
      <c r="CX413" s="215">
        <f t="shared" ca="1" si="644"/>
        <v>0</v>
      </c>
      <c r="CY413" s="215">
        <f t="shared" ca="1" si="610"/>
        <v>0</v>
      </c>
      <c r="CZ413" s="216">
        <f ca="1">IF(AND(CW413,CX413=0)=0,0,IF(CW413&gt;0,'На банк Приват'!$V$1,IF(CX413&gt;0,'На Укрсиб'!$V$1,0)))</f>
        <v>0</v>
      </c>
      <c r="DA413" s="204"/>
      <c r="DB413" s="204">
        <f t="shared" ca="1" si="611"/>
        <v>0</v>
      </c>
      <c r="DC413" s="204">
        <f t="shared" ca="1" si="612"/>
        <v>0</v>
      </c>
      <c r="DD413" s="204">
        <f t="shared" ca="1" si="645"/>
        <v>0</v>
      </c>
      <c r="DE413" s="204"/>
      <c r="DF413" s="217"/>
      <c r="DG413" s="217"/>
      <c r="DH413" s="217"/>
      <c r="DI413" s="217"/>
      <c r="DJ413" s="217"/>
      <c r="DK413" s="217"/>
      <c r="DL413" s="217"/>
      <c r="DM413" s="217"/>
      <c r="DN413" s="217"/>
      <c r="DO413" s="217"/>
      <c r="DP413" s="763">
        <f t="shared" si="614"/>
        <v>0</v>
      </c>
      <c r="DQ413" s="217">
        <f t="shared" si="646"/>
        <v>0</v>
      </c>
      <c r="DR413" s="217">
        <f t="shared" si="647"/>
        <v>0</v>
      </c>
      <c r="DS413" s="217"/>
      <c r="DT413" s="217">
        <f t="shared" si="615"/>
        <v>0</v>
      </c>
      <c r="DU413" s="366">
        <f t="shared" si="648"/>
        <v>0</v>
      </c>
      <c r="DV413" s="217">
        <f t="shared" si="616"/>
        <v>0</v>
      </c>
      <c r="DW413" s="217">
        <f t="shared" ca="1" si="617"/>
        <v>0</v>
      </c>
      <c r="DX413" s="217">
        <f t="shared" ca="1" si="649"/>
        <v>0</v>
      </c>
      <c r="DY413" s="217">
        <f t="shared" ca="1" si="618"/>
        <v>0</v>
      </c>
      <c r="DZ413" s="218">
        <f ca="1">IF(AND(DW413,DX413=0)=0,0,IF(DW413&gt;0,'На банк Приват'!$AB$1,IF(DX413&gt;0,'На Укрсиб'!$V$1,0)))</f>
        <v>0</v>
      </c>
      <c r="EA413" s="207"/>
      <c r="EB413" s="207">
        <f t="shared" ca="1" si="619"/>
        <v>0</v>
      </c>
      <c r="EC413" s="207">
        <f t="shared" ca="1" si="620"/>
        <v>0</v>
      </c>
      <c r="ED413" s="207">
        <f t="shared" ca="1" si="650"/>
        <v>0</v>
      </c>
      <c r="EE413" s="207"/>
      <c r="EF413" s="219"/>
      <c r="EG413" s="219"/>
      <c r="EH413" s="219"/>
      <c r="EI413" s="219"/>
      <c r="EJ413" s="219"/>
      <c r="EK413" s="219"/>
      <c r="EL413" s="219"/>
      <c r="EM413" s="219">
        <f t="shared" si="621"/>
        <v>0</v>
      </c>
      <c r="EN413" s="219"/>
      <c r="EO413" s="219"/>
      <c r="EP413" s="219">
        <f t="shared" si="622"/>
        <v>0</v>
      </c>
      <c r="EQ413" s="219">
        <f t="shared" si="651"/>
        <v>0</v>
      </c>
      <c r="ER413" s="219">
        <f t="shared" si="652"/>
        <v>0</v>
      </c>
      <c r="ES413" s="219"/>
      <c r="ET413" s="219">
        <f t="shared" si="623"/>
        <v>0</v>
      </c>
      <c r="EU413" s="363">
        <f t="shared" si="653"/>
        <v>0</v>
      </c>
      <c r="EV413" s="219">
        <f t="shared" si="624"/>
        <v>0</v>
      </c>
      <c r="EW413" s="219">
        <f t="shared" ca="1" si="625"/>
        <v>0</v>
      </c>
      <c r="EX413" s="219">
        <f t="shared" ca="1" si="654"/>
        <v>0</v>
      </c>
      <c r="EY413" s="219">
        <f t="shared" ca="1" si="626"/>
        <v>0</v>
      </c>
      <c r="EZ413" s="220">
        <f ca="1">IF(AND(EW413,EX413=0)=0,0,IF(EW413&gt;0,'На банк Приват'!$AH$1,IF(EX413&gt;0,'На Укрсиб'!$AH$1,0)))</f>
        <v>0</v>
      </c>
      <c r="FA413" s="28">
        <f t="shared" ca="1" si="627"/>
        <v>0</v>
      </c>
      <c r="FB413" s="28">
        <f t="shared" ca="1" si="628"/>
        <v>0</v>
      </c>
      <c r="FC413" s="28">
        <f t="shared" ca="1" si="629"/>
        <v>0</v>
      </c>
      <c r="FD413" s="28">
        <f t="shared" ca="1" si="630"/>
        <v>0</v>
      </c>
      <c r="FE413" s="28">
        <f t="shared" ca="1" si="631"/>
        <v>401</v>
      </c>
      <c r="FF413">
        <f t="shared" si="632"/>
        <v>0</v>
      </c>
      <c r="FG413" s="531" t="s">
        <v>671</v>
      </c>
    </row>
    <row r="414" spans="1:163">
      <c r="A414" s="113"/>
      <c r="B414" s="113">
        <f t="shared" ca="1" si="584"/>
        <v>0</v>
      </c>
      <c r="C414" s="113">
        <f t="shared" ca="1" si="585"/>
        <v>0</v>
      </c>
      <c r="D414" s="113">
        <f t="shared" ca="1" si="582"/>
        <v>0</v>
      </c>
      <c r="E414" s="113">
        <f t="shared" si="586"/>
        <v>0</v>
      </c>
      <c r="F414" s="115"/>
      <c r="G414" s="209">
        <f t="shared" si="674"/>
        <v>0</v>
      </c>
      <c r="H414" s="209">
        <f t="shared" si="672"/>
        <v>0</v>
      </c>
      <c r="I414" s="209">
        <f t="shared" si="673"/>
        <v>0</v>
      </c>
      <c r="J414" s="209">
        <f t="shared" si="656"/>
        <v>0</v>
      </c>
      <c r="K414" s="209">
        <f t="shared" si="657"/>
        <v>0</v>
      </c>
      <c r="L414" s="209">
        <f t="shared" si="658"/>
        <v>0</v>
      </c>
      <c r="M414" s="209">
        <f t="shared" si="659"/>
        <v>0</v>
      </c>
      <c r="N414" s="209">
        <f t="shared" si="660"/>
        <v>0</v>
      </c>
      <c r="O414" s="209">
        <f t="shared" si="655"/>
        <v>0</v>
      </c>
      <c r="P414" s="211">
        <f t="shared" si="661"/>
        <v>0</v>
      </c>
      <c r="Q414" s="209">
        <f t="shared" si="662"/>
        <v>0</v>
      </c>
      <c r="R414" s="209">
        <f t="shared" si="663"/>
        <v>0</v>
      </c>
      <c r="S414" s="209">
        <f t="shared" si="664"/>
        <v>0</v>
      </c>
      <c r="T414" s="209">
        <f t="shared" si="665"/>
        <v>0</v>
      </c>
      <c r="U414" s="209">
        <f t="shared" si="666"/>
        <v>0</v>
      </c>
      <c r="V414" s="209">
        <f t="shared" si="667"/>
        <v>0</v>
      </c>
      <c r="W414" s="209">
        <f t="shared" ca="1" si="668"/>
        <v>0</v>
      </c>
      <c r="X414" s="209">
        <f t="shared" ca="1" si="669"/>
        <v>0</v>
      </c>
      <c r="Y414" s="209">
        <f t="shared" ca="1" si="670"/>
        <v>0</v>
      </c>
      <c r="Z414" s="210" t="str">
        <f t="shared" ca="1" si="587"/>
        <v xml:space="preserve">        </v>
      </c>
      <c r="AA414" s="185"/>
      <c r="AB414" s="185">
        <f t="shared" ca="1" si="588"/>
        <v>0</v>
      </c>
      <c r="AC414" s="185">
        <f t="shared" ca="1" si="589"/>
        <v>0</v>
      </c>
      <c r="AD414" s="185">
        <f t="shared" ca="1" si="633"/>
        <v>0</v>
      </c>
      <c r="AE414" s="185"/>
      <c r="AF414" s="211"/>
      <c r="AG414" s="211"/>
      <c r="AH414" s="211"/>
      <c r="AI414" s="211"/>
      <c r="AJ414" s="211"/>
      <c r="AK414" s="211"/>
      <c r="AL414" s="211"/>
      <c r="AM414" s="211"/>
      <c r="AN414" s="211"/>
      <c r="AO414" s="211"/>
      <c r="AP414" s="623">
        <f t="shared" si="590"/>
        <v>0</v>
      </c>
      <c r="AQ414" s="211">
        <f t="shared" si="634"/>
        <v>0</v>
      </c>
      <c r="AR414" s="211">
        <f t="shared" si="635"/>
        <v>0</v>
      </c>
      <c r="AS414" s="211"/>
      <c r="AT414" s="211">
        <f t="shared" si="591"/>
        <v>0</v>
      </c>
      <c r="AU414" s="358">
        <f t="shared" si="592"/>
        <v>0</v>
      </c>
      <c r="AV414" s="211">
        <f t="shared" si="593"/>
        <v>0</v>
      </c>
      <c r="AW414" s="211">
        <f t="shared" ca="1" si="594"/>
        <v>0</v>
      </c>
      <c r="AX414" s="211">
        <f t="shared" ca="1" si="671"/>
        <v>0</v>
      </c>
      <c r="AY414" s="211">
        <f t="shared" ca="1" si="595"/>
        <v>0</v>
      </c>
      <c r="AZ414" s="212">
        <f ca="1">IF(AND(AW414,AX414=0,AY414=0)=0,0,IF(AW414&gt;0,'На банк Приват'!$J$1,IF(AX414&gt;0,'На Укрсиб'!J407,0)))</f>
        <v>0</v>
      </c>
      <c r="BA414" s="191"/>
      <c r="BB414" s="191">
        <f t="shared" ca="1" si="596"/>
        <v>0</v>
      </c>
      <c r="BC414" s="191">
        <f t="shared" ca="1" si="597"/>
        <v>0</v>
      </c>
      <c r="BD414" s="191">
        <f t="shared" ca="1" si="636"/>
        <v>0</v>
      </c>
      <c r="BE414" s="191"/>
      <c r="BF414" s="213"/>
      <c r="BG414" s="213"/>
      <c r="BH414" s="213"/>
      <c r="BI414" s="213"/>
      <c r="BJ414" s="213"/>
      <c r="BK414" s="213"/>
      <c r="BL414" s="213"/>
      <c r="BM414" s="213"/>
      <c r="BN414" s="213"/>
      <c r="BO414" s="213"/>
      <c r="BP414" s="623">
        <f t="shared" si="598"/>
        <v>0</v>
      </c>
      <c r="BQ414" s="213">
        <f t="shared" si="637"/>
        <v>0</v>
      </c>
      <c r="BR414" s="213">
        <f t="shared" si="638"/>
        <v>0</v>
      </c>
      <c r="BS414" s="213"/>
      <c r="BT414" s="213">
        <f t="shared" si="599"/>
        <v>0</v>
      </c>
      <c r="BU414" s="362">
        <f t="shared" si="639"/>
        <v>0</v>
      </c>
      <c r="BV414" s="213">
        <f t="shared" si="600"/>
        <v>0</v>
      </c>
      <c r="BW414" s="213">
        <f t="shared" ca="1" si="601"/>
        <v>0</v>
      </c>
      <c r="BX414" s="213">
        <f t="shared" ca="1" si="640"/>
        <v>0</v>
      </c>
      <c r="BY414" s="213">
        <f t="shared" ca="1" si="602"/>
        <v>0</v>
      </c>
      <c r="BZ414" s="214">
        <f ca="1">IF(AND(BW414,BX414=0)=0,0,IF(BW414&gt;0,'На банк Приват'!$P$1,IF(BX414&gt;0,'На Укрсиб'!$P$1,0)))</f>
        <v>0</v>
      </c>
      <c r="CA414" s="198">
        <v>407</v>
      </c>
      <c r="CB414" s="198">
        <f t="shared" ca="1" si="603"/>
        <v>0</v>
      </c>
      <c r="CC414" s="198">
        <f t="shared" ca="1" si="604"/>
        <v>0</v>
      </c>
      <c r="CD414" s="198">
        <f t="shared" ca="1" si="641"/>
        <v>0</v>
      </c>
      <c r="CE414" s="198"/>
      <c r="CF414" s="215"/>
      <c r="CG414" s="215"/>
      <c r="CH414" s="215"/>
      <c r="CI414" s="215"/>
      <c r="CJ414" s="215"/>
      <c r="CK414" s="215"/>
      <c r="CL414" s="215"/>
      <c r="CM414" s="215">
        <f t="shared" si="675"/>
        <v>0</v>
      </c>
      <c r="CN414" s="215"/>
      <c r="CO414" s="215"/>
      <c r="CP414" s="215">
        <f t="shared" si="605"/>
        <v>0</v>
      </c>
      <c r="CQ414" s="215">
        <f t="shared" si="642"/>
        <v>0</v>
      </c>
      <c r="CR414" s="215">
        <f t="shared" si="643"/>
        <v>0</v>
      </c>
      <c r="CS414" s="215"/>
      <c r="CT414" s="215">
        <f t="shared" si="606"/>
        <v>0</v>
      </c>
      <c r="CU414" s="369">
        <f t="shared" si="607"/>
        <v>0</v>
      </c>
      <c r="CV414" s="215">
        <f t="shared" si="608"/>
        <v>0</v>
      </c>
      <c r="CW414" s="215">
        <f t="shared" ca="1" si="609"/>
        <v>0</v>
      </c>
      <c r="CX414" s="215">
        <f t="shared" ca="1" si="644"/>
        <v>0</v>
      </c>
      <c r="CY414" s="215">
        <f t="shared" ca="1" si="610"/>
        <v>0</v>
      </c>
      <c r="CZ414" s="216">
        <f ca="1">IF(AND(CW414,CX414=0)=0,0,IF(CW414&gt;0,'На банк Приват'!$V$1,IF(CX414&gt;0,'На Укрсиб'!$V$1,0)))</f>
        <v>0</v>
      </c>
      <c r="DA414" s="204"/>
      <c r="DB414" s="204">
        <f t="shared" ca="1" si="611"/>
        <v>0</v>
      </c>
      <c r="DC414" s="204">
        <f t="shared" ca="1" si="612"/>
        <v>0</v>
      </c>
      <c r="DD414" s="204">
        <f t="shared" ca="1" si="645"/>
        <v>0</v>
      </c>
      <c r="DE414" s="204"/>
      <c r="DF414" s="217"/>
      <c r="DG414" s="217"/>
      <c r="DH414" s="217"/>
      <c r="DI414" s="217"/>
      <c r="DJ414" s="217"/>
      <c r="DK414" s="217"/>
      <c r="DL414" s="217"/>
      <c r="DM414" s="217">
        <f t="shared" si="613"/>
        <v>0</v>
      </c>
      <c r="DN414" s="217"/>
      <c r="DO414" s="217"/>
      <c r="DP414" s="763">
        <f t="shared" si="614"/>
        <v>0</v>
      </c>
      <c r="DQ414" s="217">
        <f t="shared" si="646"/>
        <v>0</v>
      </c>
      <c r="DR414" s="217">
        <f t="shared" si="647"/>
        <v>0</v>
      </c>
      <c r="DS414" s="217"/>
      <c r="DT414" s="217">
        <f t="shared" si="615"/>
        <v>0</v>
      </c>
      <c r="DU414" s="366">
        <f t="shared" si="648"/>
        <v>0</v>
      </c>
      <c r="DV414" s="217">
        <f t="shared" si="616"/>
        <v>0</v>
      </c>
      <c r="DW414" s="217">
        <f t="shared" ca="1" si="617"/>
        <v>0</v>
      </c>
      <c r="DX414" s="217">
        <f t="shared" ca="1" si="649"/>
        <v>0</v>
      </c>
      <c r="DY414" s="217">
        <f t="shared" ca="1" si="618"/>
        <v>0</v>
      </c>
      <c r="DZ414" s="218">
        <f ca="1">IF(AND(DW414,DX414=0)=0,0,IF(DW414&gt;0,'На банк Приват'!$AB$1,IF(DX414&gt;0,'На Укрсиб'!$V$1,0)))</f>
        <v>0</v>
      </c>
      <c r="EA414" s="207"/>
      <c r="EB414" s="207">
        <f t="shared" ca="1" si="619"/>
        <v>0</v>
      </c>
      <c r="EC414" s="207">
        <f t="shared" ca="1" si="620"/>
        <v>0</v>
      </c>
      <c r="ED414" s="207">
        <f t="shared" ca="1" si="650"/>
        <v>0</v>
      </c>
      <c r="EE414" s="207"/>
      <c r="EF414" s="219"/>
      <c r="EG414" s="219"/>
      <c r="EH414" s="219"/>
      <c r="EI414" s="219"/>
      <c r="EJ414" s="219"/>
      <c r="EK414" s="219"/>
      <c r="EL414" s="219"/>
      <c r="EM414" s="219">
        <f t="shared" si="621"/>
        <v>0</v>
      </c>
      <c r="EN414" s="219"/>
      <c r="EO414" s="219"/>
      <c r="EP414" s="219">
        <f t="shared" si="622"/>
        <v>0</v>
      </c>
      <c r="EQ414" s="219">
        <f t="shared" si="651"/>
        <v>0</v>
      </c>
      <c r="ER414" s="219">
        <f t="shared" si="652"/>
        <v>0</v>
      </c>
      <c r="ES414" s="219"/>
      <c r="ET414" s="219">
        <f t="shared" si="623"/>
        <v>0</v>
      </c>
      <c r="EU414" s="363">
        <f t="shared" si="653"/>
        <v>0</v>
      </c>
      <c r="EV414" s="219">
        <f t="shared" si="624"/>
        <v>0</v>
      </c>
      <c r="EW414" s="219">
        <f t="shared" ca="1" si="625"/>
        <v>0</v>
      </c>
      <c r="EX414" s="219">
        <f t="shared" ca="1" si="654"/>
        <v>0</v>
      </c>
      <c r="EY414" s="219">
        <f t="shared" ca="1" si="626"/>
        <v>0</v>
      </c>
      <c r="EZ414" s="220">
        <f ca="1">IF(AND(EW414,EX414=0)=0,0,IF(EW414&gt;0,'На банк Приват'!$AH$1,IF(EX414&gt;0,'На Укрсиб'!$AH$1,0)))</f>
        <v>0</v>
      </c>
      <c r="FA414" s="28">
        <f t="shared" ca="1" si="627"/>
        <v>0</v>
      </c>
      <c r="FB414" s="28">
        <f t="shared" ca="1" si="628"/>
        <v>0</v>
      </c>
      <c r="FC414" s="28">
        <f t="shared" ca="1" si="629"/>
        <v>0</v>
      </c>
      <c r="FD414" s="28">
        <f t="shared" ca="1" si="630"/>
        <v>0</v>
      </c>
      <c r="FE414" s="28">
        <f t="shared" ca="1" si="631"/>
        <v>402</v>
      </c>
      <c r="FF414">
        <f t="shared" si="632"/>
        <v>0</v>
      </c>
      <c r="FG414" s="531" t="s">
        <v>673</v>
      </c>
    </row>
    <row r="415" spans="1:163">
      <c r="A415" s="113"/>
      <c r="B415" s="113">
        <f t="shared" ca="1" si="584"/>
        <v>0</v>
      </c>
      <c r="C415" s="113">
        <f t="shared" ca="1" si="585"/>
        <v>0</v>
      </c>
      <c r="D415" s="113">
        <f t="shared" ca="1" si="582"/>
        <v>0</v>
      </c>
      <c r="E415" s="113">
        <f t="shared" si="586"/>
        <v>0</v>
      </c>
      <c r="F415" s="115"/>
      <c r="G415" s="209">
        <f t="shared" si="674"/>
        <v>0</v>
      </c>
      <c r="H415" s="209">
        <f t="shared" si="672"/>
        <v>0</v>
      </c>
      <c r="I415" s="209">
        <f t="shared" si="673"/>
        <v>0</v>
      </c>
      <c r="J415" s="209">
        <f t="shared" si="656"/>
        <v>0</v>
      </c>
      <c r="K415" s="209">
        <f t="shared" si="657"/>
        <v>0</v>
      </c>
      <c r="L415" s="209">
        <f t="shared" si="658"/>
        <v>0</v>
      </c>
      <c r="M415" s="209">
        <f t="shared" si="659"/>
        <v>0</v>
      </c>
      <c r="N415" s="209">
        <f t="shared" si="660"/>
        <v>0</v>
      </c>
      <c r="O415" s="209">
        <f t="shared" si="655"/>
        <v>0</v>
      </c>
      <c r="P415" s="211">
        <f t="shared" si="661"/>
        <v>0</v>
      </c>
      <c r="Q415" s="209">
        <f t="shared" si="662"/>
        <v>0</v>
      </c>
      <c r="R415" s="209">
        <f t="shared" si="663"/>
        <v>0</v>
      </c>
      <c r="S415" s="209">
        <f t="shared" si="664"/>
        <v>0</v>
      </c>
      <c r="T415" s="209">
        <f t="shared" si="665"/>
        <v>0</v>
      </c>
      <c r="U415" s="209">
        <f t="shared" si="666"/>
        <v>0</v>
      </c>
      <c r="V415" s="209">
        <f t="shared" si="667"/>
        <v>0</v>
      </c>
      <c r="W415" s="209">
        <f t="shared" ca="1" si="668"/>
        <v>0</v>
      </c>
      <c r="X415" s="209">
        <f t="shared" ca="1" si="669"/>
        <v>0</v>
      </c>
      <c r="Y415" s="209">
        <f t="shared" ca="1" si="670"/>
        <v>0</v>
      </c>
      <c r="Z415" s="210" t="str">
        <f t="shared" ca="1" si="587"/>
        <v xml:space="preserve">        </v>
      </c>
      <c r="AA415" s="185"/>
      <c r="AB415" s="185">
        <f t="shared" ca="1" si="588"/>
        <v>0</v>
      </c>
      <c r="AC415" s="185">
        <f t="shared" ca="1" si="589"/>
        <v>0</v>
      </c>
      <c r="AD415" s="185">
        <f t="shared" ca="1" si="633"/>
        <v>0</v>
      </c>
      <c r="AE415" s="185"/>
      <c r="AF415" s="211"/>
      <c r="AG415" s="211"/>
      <c r="AH415" s="211"/>
      <c r="AI415" s="211"/>
      <c r="AJ415" s="211"/>
      <c r="AK415" s="211"/>
      <c r="AL415" s="211"/>
      <c r="AM415" s="211"/>
      <c r="AN415" s="211"/>
      <c r="AO415" s="211"/>
      <c r="AP415" s="623">
        <f t="shared" si="590"/>
        <v>0</v>
      </c>
      <c r="AQ415" s="211">
        <f t="shared" si="634"/>
        <v>0</v>
      </c>
      <c r="AR415" s="211">
        <f t="shared" si="635"/>
        <v>0</v>
      </c>
      <c r="AS415" s="211"/>
      <c r="AT415" s="211">
        <f t="shared" si="591"/>
        <v>0</v>
      </c>
      <c r="AU415" s="358">
        <f t="shared" si="592"/>
        <v>0</v>
      </c>
      <c r="AV415" s="211">
        <f t="shared" si="593"/>
        <v>0</v>
      </c>
      <c r="AW415" s="211">
        <f t="shared" ca="1" si="594"/>
        <v>0</v>
      </c>
      <c r="AX415" s="211">
        <f t="shared" ca="1" si="671"/>
        <v>0</v>
      </c>
      <c r="AY415" s="211">
        <f t="shared" ca="1" si="595"/>
        <v>0</v>
      </c>
      <c r="AZ415" s="212">
        <f ca="1">IF(AND(AW415,AX415=0,AY415=0)=0,0,IF(AW415&gt;0,'На банк Приват'!$J$1,IF(AX415&gt;0,'На Укрсиб'!$J$1,0)))</f>
        <v>0</v>
      </c>
      <c r="BA415" s="191"/>
      <c r="BB415" s="191">
        <f t="shared" ca="1" si="596"/>
        <v>0</v>
      </c>
      <c r="BC415" s="191">
        <f t="shared" ca="1" si="597"/>
        <v>0</v>
      </c>
      <c r="BD415" s="191">
        <f t="shared" ca="1" si="636"/>
        <v>0</v>
      </c>
      <c r="BE415" s="191"/>
      <c r="BF415" s="213"/>
      <c r="BG415" s="213"/>
      <c r="BH415" s="213"/>
      <c r="BI415" s="213"/>
      <c r="BJ415" s="213"/>
      <c r="BK415" s="213"/>
      <c r="BL415" s="213"/>
      <c r="BM415" s="213"/>
      <c r="BN415" s="213"/>
      <c r="BO415" s="213"/>
      <c r="BP415" s="623">
        <f t="shared" si="598"/>
        <v>0</v>
      </c>
      <c r="BQ415" s="213">
        <f t="shared" si="637"/>
        <v>0</v>
      </c>
      <c r="BR415" s="213">
        <f t="shared" si="638"/>
        <v>0</v>
      </c>
      <c r="BS415" s="213"/>
      <c r="BT415" s="213">
        <f t="shared" si="599"/>
        <v>0</v>
      </c>
      <c r="BU415" s="362">
        <f t="shared" si="639"/>
        <v>0</v>
      </c>
      <c r="BV415" s="213">
        <f t="shared" si="600"/>
        <v>0</v>
      </c>
      <c r="BW415" s="213">
        <f t="shared" ca="1" si="601"/>
        <v>0</v>
      </c>
      <c r="BX415" s="213">
        <f t="shared" ca="1" si="640"/>
        <v>0</v>
      </c>
      <c r="BY415" s="213">
        <f t="shared" ca="1" si="602"/>
        <v>0</v>
      </c>
      <c r="BZ415" s="214">
        <f ca="1">IF(AND(BW415,BX415=0)=0,0,IF(BW415&gt;0,'На банк Приват'!$P$1,IF(BX415&gt;0,'На Укрсиб'!$P$1,0)))</f>
        <v>0</v>
      </c>
      <c r="CA415" s="198">
        <v>408</v>
      </c>
      <c r="CB415" s="198">
        <f t="shared" ca="1" si="603"/>
        <v>0</v>
      </c>
      <c r="CC415" s="198">
        <f t="shared" ca="1" si="604"/>
        <v>0</v>
      </c>
      <c r="CD415" s="198">
        <f t="shared" ca="1" si="641"/>
        <v>0</v>
      </c>
      <c r="CE415" s="198"/>
      <c r="CF415" s="215"/>
      <c r="CG415" s="215"/>
      <c r="CH415" s="215"/>
      <c r="CI415" s="215"/>
      <c r="CJ415" s="215"/>
      <c r="CK415" s="215"/>
      <c r="CL415" s="215"/>
      <c r="CM415" s="215">
        <f t="shared" si="675"/>
        <v>0</v>
      </c>
      <c r="CN415" s="215"/>
      <c r="CO415" s="215"/>
      <c r="CP415" s="215">
        <f t="shared" si="605"/>
        <v>0</v>
      </c>
      <c r="CQ415" s="215">
        <f t="shared" si="642"/>
        <v>0</v>
      </c>
      <c r="CR415" s="215">
        <f t="shared" si="643"/>
        <v>0</v>
      </c>
      <c r="CS415" s="215"/>
      <c r="CT415" s="215">
        <f t="shared" si="606"/>
        <v>0</v>
      </c>
      <c r="CU415" s="369">
        <f t="shared" si="607"/>
        <v>0</v>
      </c>
      <c r="CV415" s="215">
        <f t="shared" si="608"/>
        <v>0</v>
      </c>
      <c r="CW415" s="215">
        <f t="shared" ca="1" si="609"/>
        <v>0</v>
      </c>
      <c r="CX415" s="215">
        <f t="shared" ca="1" si="644"/>
        <v>0</v>
      </c>
      <c r="CY415" s="215">
        <f t="shared" ca="1" si="610"/>
        <v>0</v>
      </c>
      <c r="CZ415" s="216">
        <f ca="1">IF(AND(CW415,CX415=0)=0,0,IF(CW415&gt;0,'На банк Приват'!$V$1,IF(CX415&gt;0,'На Укрсиб'!$V$1,0)))</f>
        <v>0</v>
      </c>
      <c r="DA415" s="204"/>
      <c r="DB415" s="204">
        <f t="shared" ca="1" si="611"/>
        <v>0</v>
      </c>
      <c r="DC415" s="204">
        <f t="shared" ca="1" si="612"/>
        <v>0</v>
      </c>
      <c r="DD415" s="204">
        <f t="shared" ca="1" si="645"/>
        <v>0</v>
      </c>
      <c r="DE415" s="204"/>
      <c r="DF415" s="217"/>
      <c r="DG415" s="217"/>
      <c r="DH415" s="217"/>
      <c r="DI415" s="217"/>
      <c r="DJ415" s="217"/>
      <c r="DK415" s="217"/>
      <c r="DL415" s="217"/>
      <c r="DM415" s="217"/>
      <c r="DN415" s="217"/>
      <c r="DO415" s="217"/>
      <c r="DP415" s="763">
        <f t="shared" si="614"/>
        <v>0</v>
      </c>
      <c r="DQ415" s="217">
        <f t="shared" si="646"/>
        <v>0</v>
      </c>
      <c r="DR415" s="217">
        <f t="shared" si="647"/>
        <v>0</v>
      </c>
      <c r="DS415" s="217"/>
      <c r="DT415" s="217">
        <f t="shared" si="615"/>
        <v>0</v>
      </c>
      <c r="DU415" s="366">
        <f t="shared" si="648"/>
        <v>0</v>
      </c>
      <c r="DV415" s="217">
        <f t="shared" si="616"/>
        <v>0</v>
      </c>
      <c r="DW415" s="217">
        <f t="shared" ca="1" si="617"/>
        <v>0</v>
      </c>
      <c r="DX415" s="217">
        <f t="shared" ca="1" si="649"/>
        <v>0</v>
      </c>
      <c r="DY415" s="217">
        <f t="shared" ca="1" si="618"/>
        <v>0</v>
      </c>
      <c r="DZ415" s="218">
        <f ca="1">IF(AND(DW415,DX415=0)=0,0,IF(DW415&gt;0,'На банк Приват'!$AB$1,IF(DX415&gt;0,'На Укрсиб'!$V$1,0)))</f>
        <v>0</v>
      </c>
      <c r="EA415" s="207"/>
      <c r="EB415" s="207">
        <f t="shared" ca="1" si="619"/>
        <v>0</v>
      </c>
      <c r="EC415" s="207">
        <f t="shared" ca="1" si="620"/>
        <v>0</v>
      </c>
      <c r="ED415" s="207">
        <f t="shared" ca="1" si="650"/>
        <v>0</v>
      </c>
      <c r="EE415" s="207"/>
      <c r="EF415" s="219"/>
      <c r="EG415" s="219"/>
      <c r="EH415" s="219"/>
      <c r="EI415" s="219"/>
      <c r="EJ415" s="219"/>
      <c r="EK415" s="219"/>
      <c r="EL415" s="219"/>
      <c r="EM415" s="219">
        <f t="shared" si="621"/>
        <v>0</v>
      </c>
      <c r="EN415" s="219"/>
      <c r="EO415" s="219"/>
      <c r="EP415" s="219">
        <f t="shared" si="622"/>
        <v>0</v>
      </c>
      <c r="EQ415" s="219">
        <f t="shared" si="651"/>
        <v>0</v>
      </c>
      <c r="ER415" s="219">
        <f t="shared" si="652"/>
        <v>0</v>
      </c>
      <c r="ES415" s="219"/>
      <c r="ET415" s="219">
        <f t="shared" si="623"/>
        <v>0</v>
      </c>
      <c r="EU415" s="363">
        <f t="shared" si="653"/>
        <v>0</v>
      </c>
      <c r="EV415" s="219">
        <f t="shared" si="624"/>
        <v>0</v>
      </c>
      <c r="EW415" s="219">
        <f t="shared" ca="1" si="625"/>
        <v>0</v>
      </c>
      <c r="EX415" s="219">
        <f t="shared" ca="1" si="654"/>
        <v>0</v>
      </c>
      <c r="EY415" s="219">
        <f t="shared" ca="1" si="626"/>
        <v>0</v>
      </c>
      <c r="EZ415" s="220">
        <f ca="1">IF(AND(EW415,EX415=0)=0,0,IF(EW415&gt;0,'На банк Приват'!$AH$1,IF(EX415&gt;0,'На Укрсиб'!$AH$1,0)))</f>
        <v>0</v>
      </c>
      <c r="FA415" s="28">
        <f t="shared" ca="1" si="627"/>
        <v>0</v>
      </c>
      <c r="FB415" s="28">
        <f t="shared" ca="1" si="628"/>
        <v>0</v>
      </c>
      <c r="FC415" s="28">
        <f t="shared" ca="1" si="629"/>
        <v>0</v>
      </c>
      <c r="FD415" s="28">
        <f t="shared" ca="1" si="630"/>
        <v>0</v>
      </c>
      <c r="FE415" s="28">
        <f t="shared" ca="1" si="631"/>
        <v>403</v>
      </c>
      <c r="FF415">
        <f t="shared" si="632"/>
        <v>0</v>
      </c>
      <c r="FG415" s="531" t="s">
        <v>307</v>
      </c>
    </row>
    <row r="416" spans="1:163">
      <c r="A416" s="113"/>
      <c r="B416" s="113">
        <f t="shared" ca="1" si="584"/>
        <v>0</v>
      </c>
      <c r="C416" s="113">
        <f t="shared" ca="1" si="585"/>
        <v>0</v>
      </c>
      <c r="D416" s="113">
        <f t="shared" ca="1" si="582"/>
        <v>0</v>
      </c>
      <c r="E416" s="113">
        <f t="shared" si="586"/>
        <v>0</v>
      </c>
      <c r="F416" s="115"/>
      <c r="G416" s="209">
        <f t="shared" si="674"/>
        <v>0</v>
      </c>
      <c r="H416" s="209">
        <f t="shared" si="672"/>
        <v>0</v>
      </c>
      <c r="I416" s="209">
        <f t="shared" si="673"/>
        <v>0</v>
      </c>
      <c r="J416" s="209">
        <f t="shared" si="656"/>
        <v>0</v>
      </c>
      <c r="K416" s="209">
        <f t="shared" si="657"/>
        <v>0</v>
      </c>
      <c r="L416" s="209">
        <f t="shared" si="658"/>
        <v>0</v>
      </c>
      <c r="M416" s="209">
        <f t="shared" si="659"/>
        <v>0</v>
      </c>
      <c r="N416" s="209">
        <f t="shared" si="660"/>
        <v>0</v>
      </c>
      <c r="O416" s="209">
        <f t="shared" si="655"/>
        <v>0</v>
      </c>
      <c r="P416" s="211">
        <f t="shared" si="661"/>
        <v>0</v>
      </c>
      <c r="Q416" s="209">
        <f t="shared" si="662"/>
        <v>0</v>
      </c>
      <c r="R416" s="209">
        <f t="shared" si="663"/>
        <v>0</v>
      </c>
      <c r="S416" s="209">
        <f t="shared" si="664"/>
        <v>0</v>
      </c>
      <c r="T416" s="209">
        <f t="shared" si="665"/>
        <v>0</v>
      </c>
      <c r="U416" s="209">
        <f t="shared" si="666"/>
        <v>0</v>
      </c>
      <c r="V416" s="209">
        <f t="shared" si="667"/>
        <v>0</v>
      </c>
      <c r="W416" s="209">
        <f t="shared" ca="1" si="668"/>
        <v>0</v>
      </c>
      <c r="X416" s="209">
        <f t="shared" ca="1" si="669"/>
        <v>0</v>
      </c>
      <c r="Y416" s="209">
        <f t="shared" ca="1" si="670"/>
        <v>0</v>
      </c>
      <c r="Z416" s="210" t="str">
        <f t="shared" ca="1" si="587"/>
        <v xml:space="preserve">        </v>
      </c>
      <c r="AA416" s="185"/>
      <c r="AB416" s="185">
        <f t="shared" ca="1" si="588"/>
        <v>0</v>
      </c>
      <c r="AC416" s="185">
        <f t="shared" ca="1" si="589"/>
        <v>0</v>
      </c>
      <c r="AD416" s="185">
        <f t="shared" ca="1" si="633"/>
        <v>0</v>
      </c>
      <c r="AE416" s="185"/>
      <c r="AF416" s="211"/>
      <c r="AG416" s="211"/>
      <c r="AH416" s="211"/>
      <c r="AI416" s="211"/>
      <c r="AJ416" s="211"/>
      <c r="AK416" s="211"/>
      <c r="AL416" s="211"/>
      <c r="AM416" s="211"/>
      <c r="AN416" s="211"/>
      <c r="AO416" s="211"/>
      <c r="AP416" s="623">
        <f t="shared" si="590"/>
        <v>0</v>
      </c>
      <c r="AQ416" s="211">
        <f t="shared" si="634"/>
        <v>0</v>
      </c>
      <c r="AR416" s="211">
        <f t="shared" si="635"/>
        <v>0</v>
      </c>
      <c r="AS416" s="211"/>
      <c r="AT416" s="211">
        <f t="shared" si="591"/>
        <v>0</v>
      </c>
      <c r="AU416" s="358">
        <f t="shared" si="592"/>
        <v>0</v>
      </c>
      <c r="AV416" s="211">
        <f t="shared" si="593"/>
        <v>0</v>
      </c>
      <c r="AW416" s="211">
        <f t="shared" ca="1" si="594"/>
        <v>0</v>
      </c>
      <c r="AX416" s="211">
        <f t="shared" ca="1" si="671"/>
        <v>0</v>
      </c>
      <c r="AY416" s="211">
        <f t="shared" ca="1" si="595"/>
        <v>0</v>
      </c>
      <c r="AZ416" s="212">
        <f ca="1">IF(AND(AW416,AX416=0,AY416=0)=0,0,IF(AW416&gt;0,'На банк Приват'!$J$1,IF(AX416&gt;0,'На Укрсиб'!$J$1,0)))</f>
        <v>0</v>
      </c>
      <c r="BA416" s="191"/>
      <c r="BB416" s="191">
        <f t="shared" ca="1" si="596"/>
        <v>0</v>
      </c>
      <c r="BC416" s="191">
        <f t="shared" ca="1" si="597"/>
        <v>0</v>
      </c>
      <c r="BD416" s="191">
        <f t="shared" ca="1" si="636"/>
        <v>0</v>
      </c>
      <c r="BE416" s="191"/>
      <c r="BF416" s="213"/>
      <c r="BG416" s="213"/>
      <c r="BH416" s="213"/>
      <c r="BI416" s="213"/>
      <c r="BJ416" s="213"/>
      <c r="BK416" s="213"/>
      <c r="BL416" s="213"/>
      <c r="BM416" s="213"/>
      <c r="BN416" s="213"/>
      <c r="BO416" s="213"/>
      <c r="BP416" s="623">
        <f t="shared" si="598"/>
        <v>0</v>
      </c>
      <c r="BQ416" s="213">
        <f t="shared" si="637"/>
        <v>0</v>
      </c>
      <c r="BR416" s="213">
        <f t="shared" si="638"/>
        <v>0</v>
      </c>
      <c r="BS416" s="213"/>
      <c r="BT416" s="213">
        <f t="shared" si="599"/>
        <v>0</v>
      </c>
      <c r="BU416" s="362">
        <f t="shared" si="639"/>
        <v>0</v>
      </c>
      <c r="BV416" s="213">
        <f t="shared" si="600"/>
        <v>0</v>
      </c>
      <c r="BW416" s="213">
        <f t="shared" ca="1" si="601"/>
        <v>0</v>
      </c>
      <c r="BX416" s="213">
        <f t="shared" ca="1" si="640"/>
        <v>0</v>
      </c>
      <c r="BY416" s="213">
        <f t="shared" ca="1" si="602"/>
        <v>0</v>
      </c>
      <c r="BZ416" s="214">
        <f ca="1">IF(AND(BW416,BX416=0)=0,0,IF(BW416&gt;0,'На банк Приват'!$P$1,IF(BX416&gt;0,'На Укрсиб'!$P$1,0)))</f>
        <v>0</v>
      </c>
      <c r="CA416" s="198">
        <v>409</v>
      </c>
      <c r="CB416" s="198">
        <f t="shared" ca="1" si="603"/>
        <v>0</v>
      </c>
      <c r="CC416" s="198">
        <f t="shared" ca="1" si="604"/>
        <v>0</v>
      </c>
      <c r="CD416" s="198">
        <f t="shared" ca="1" si="641"/>
        <v>0</v>
      </c>
      <c r="CE416" s="198"/>
      <c r="CF416" s="215"/>
      <c r="CG416" s="215"/>
      <c r="CH416" s="215"/>
      <c r="CI416" s="215"/>
      <c r="CJ416" s="215"/>
      <c r="CK416" s="215"/>
      <c r="CL416" s="215"/>
      <c r="CM416" s="215">
        <f t="shared" si="675"/>
        <v>0</v>
      </c>
      <c r="CN416" s="215"/>
      <c r="CO416" s="215"/>
      <c r="CP416" s="215">
        <f t="shared" si="605"/>
        <v>0</v>
      </c>
      <c r="CQ416" s="215">
        <f t="shared" si="642"/>
        <v>0</v>
      </c>
      <c r="CR416" s="215">
        <f t="shared" si="643"/>
        <v>0</v>
      </c>
      <c r="CS416" s="215"/>
      <c r="CT416" s="215">
        <f t="shared" si="606"/>
        <v>0</v>
      </c>
      <c r="CU416" s="369">
        <f t="shared" si="607"/>
        <v>0</v>
      </c>
      <c r="CV416" s="215">
        <f t="shared" si="608"/>
        <v>0</v>
      </c>
      <c r="CW416" s="215">
        <f t="shared" ca="1" si="609"/>
        <v>0</v>
      </c>
      <c r="CX416" s="215">
        <f t="shared" ca="1" si="644"/>
        <v>0</v>
      </c>
      <c r="CY416" s="215">
        <f t="shared" ca="1" si="610"/>
        <v>0</v>
      </c>
      <c r="CZ416" s="216">
        <f ca="1">IF(AND(CW416,CX416=0)=0,0,IF(CW416&gt;0,'На банк Приват'!$V$1,IF(CX416&gt;0,'На Укрсиб'!$V$1,0)))</f>
        <v>0</v>
      </c>
      <c r="DA416" s="204"/>
      <c r="DB416" s="204">
        <f t="shared" ca="1" si="611"/>
        <v>0</v>
      </c>
      <c r="DC416" s="204">
        <f t="shared" ca="1" si="612"/>
        <v>0</v>
      </c>
      <c r="DD416" s="204">
        <f t="shared" ca="1" si="645"/>
        <v>0</v>
      </c>
      <c r="DE416" s="204"/>
      <c r="DF416" s="217"/>
      <c r="DG416" s="217"/>
      <c r="DH416" s="217"/>
      <c r="DI416" s="217"/>
      <c r="DJ416" s="217"/>
      <c r="DK416" s="217"/>
      <c r="DL416" s="217"/>
      <c r="DM416" s="217">
        <f t="shared" si="613"/>
        <v>0</v>
      </c>
      <c r="DN416" s="217"/>
      <c r="DO416" s="217"/>
      <c r="DP416" s="763">
        <f t="shared" si="614"/>
        <v>0</v>
      </c>
      <c r="DQ416" s="217">
        <f t="shared" si="646"/>
        <v>0</v>
      </c>
      <c r="DR416" s="217">
        <f t="shared" si="647"/>
        <v>0</v>
      </c>
      <c r="DS416" s="217"/>
      <c r="DT416" s="217">
        <f t="shared" si="615"/>
        <v>0</v>
      </c>
      <c r="DU416" s="366">
        <f t="shared" si="648"/>
        <v>0</v>
      </c>
      <c r="DV416" s="217">
        <f t="shared" si="616"/>
        <v>0</v>
      </c>
      <c r="DW416" s="217">
        <f t="shared" ca="1" si="617"/>
        <v>0</v>
      </c>
      <c r="DX416" s="217">
        <f t="shared" ca="1" si="649"/>
        <v>0</v>
      </c>
      <c r="DY416" s="217">
        <f t="shared" ca="1" si="618"/>
        <v>0</v>
      </c>
      <c r="DZ416" s="218">
        <f ca="1">IF(AND(DW416,DX416=0)=0,0,IF(DW416&gt;0,'На банк Приват'!$AB$1,IF(DX416&gt;0,'На Укрсиб'!$V$1,0)))</f>
        <v>0</v>
      </c>
      <c r="EA416" s="207"/>
      <c r="EB416" s="207">
        <f t="shared" ca="1" si="619"/>
        <v>0</v>
      </c>
      <c r="EC416" s="207">
        <f t="shared" ca="1" si="620"/>
        <v>0</v>
      </c>
      <c r="ED416" s="207">
        <f t="shared" ca="1" si="650"/>
        <v>0</v>
      </c>
      <c r="EE416" s="207"/>
      <c r="EF416" s="219"/>
      <c r="EG416" s="219"/>
      <c r="EH416" s="219"/>
      <c r="EI416" s="219"/>
      <c r="EJ416" s="219"/>
      <c r="EK416" s="219"/>
      <c r="EL416" s="219"/>
      <c r="EM416" s="219">
        <f t="shared" si="621"/>
        <v>0</v>
      </c>
      <c r="EN416" s="219"/>
      <c r="EO416" s="219"/>
      <c r="EP416" s="219">
        <f t="shared" si="622"/>
        <v>0</v>
      </c>
      <c r="EQ416" s="219">
        <f t="shared" si="651"/>
        <v>0</v>
      </c>
      <c r="ER416" s="219">
        <f t="shared" si="652"/>
        <v>0</v>
      </c>
      <c r="ES416" s="219"/>
      <c r="ET416" s="219">
        <f t="shared" si="623"/>
        <v>0</v>
      </c>
      <c r="EU416" s="363">
        <f t="shared" si="653"/>
        <v>0</v>
      </c>
      <c r="EV416" s="219">
        <f t="shared" si="624"/>
        <v>0</v>
      </c>
      <c r="EW416" s="219">
        <f t="shared" ca="1" si="625"/>
        <v>0</v>
      </c>
      <c r="EX416" s="219">
        <f t="shared" ca="1" si="654"/>
        <v>0</v>
      </c>
      <c r="EY416" s="219">
        <f t="shared" ca="1" si="626"/>
        <v>0</v>
      </c>
      <c r="EZ416" s="220">
        <f ca="1">IF(AND(EW416,EX416=0)=0,0,IF(EW416&gt;0,'На банк Приват'!$AH$1,IF(EX416&gt;0,'На Укрсиб'!$AH$1,0)))</f>
        <v>0</v>
      </c>
      <c r="FA416" s="28">
        <f t="shared" ca="1" si="627"/>
        <v>0</v>
      </c>
      <c r="FB416" s="28">
        <f t="shared" ca="1" si="628"/>
        <v>0</v>
      </c>
      <c r="FC416" s="28">
        <f t="shared" ca="1" si="629"/>
        <v>0</v>
      </c>
      <c r="FD416" s="28">
        <f t="shared" ca="1" si="630"/>
        <v>0</v>
      </c>
      <c r="FE416" s="28">
        <f t="shared" ca="1" si="631"/>
        <v>404</v>
      </c>
      <c r="FF416">
        <f t="shared" si="632"/>
        <v>0</v>
      </c>
      <c r="FG416" s="531" t="s">
        <v>620</v>
      </c>
    </row>
    <row r="417" spans="1:279">
      <c r="A417" s="113"/>
      <c r="B417" s="113">
        <f t="shared" ca="1" si="584"/>
        <v>0</v>
      </c>
      <c r="C417" s="113">
        <f t="shared" ca="1" si="585"/>
        <v>0</v>
      </c>
      <c r="D417" s="113">
        <f t="shared" ref="D417:D480" ca="1" si="676">INDIRECT("Відомість!dk"&amp;ROW()-4)</f>
        <v>0</v>
      </c>
      <c r="E417" s="113">
        <f t="shared" si="586"/>
        <v>0</v>
      </c>
      <c r="F417" s="115"/>
      <c r="G417" s="209">
        <f t="shared" si="674"/>
        <v>0</v>
      </c>
      <c r="H417" s="209">
        <f t="shared" si="672"/>
        <v>0</v>
      </c>
      <c r="I417" s="209">
        <f t="shared" si="673"/>
        <v>0</v>
      </c>
      <c r="J417" s="209">
        <f t="shared" si="656"/>
        <v>0</v>
      </c>
      <c r="K417" s="209">
        <f t="shared" si="657"/>
        <v>0</v>
      </c>
      <c r="L417" s="209">
        <f t="shared" si="658"/>
        <v>0</v>
      </c>
      <c r="M417" s="209">
        <f t="shared" si="659"/>
        <v>0</v>
      </c>
      <c r="N417" s="209">
        <f t="shared" si="660"/>
        <v>0</v>
      </c>
      <c r="O417" s="209">
        <f t="shared" si="655"/>
        <v>0</v>
      </c>
      <c r="P417" s="211">
        <f t="shared" si="661"/>
        <v>0</v>
      </c>
      <c r="Q417" s="209">
        <f t="shared" si="662"/>
        <v>0</v>
      </c>
      <c r="R417" s="209">
        <f t="shared" si="663"/>
        <v>0</v>
      </c>
      <c r="S417" s="209">
        <f t="shared" si="664"/>
        <v>0</v>
      </c>
      <c r="T417" s="209">
        <f t="shared" si="665"/>
        <v>0</v>
      </c>
      <c r="U417" s="209">
        <f t="shared" si="666"/>
        <v>0</v>
      </c>
      <c r="V417" s="209">
        <f t="shared" si="667"/>
        <v>0</v>
      </c>
      <c r="W417" s="209">
        <f t="shared" ca="1" si="668"/>
        <v>0</v>
      </c>
      <c r="X417" s="209">
        <f t="shared" ca="1" si="669"/>
        <v>0</v>
      </c>
      <c r="Y417" s="209">
        <f t="shared" ca="1" si="670"/>
        <v>0</v>
      </c>
      <c r="Z417" s="210" t="str">
        <f t="shared" ca="1" si="587"/>
        <v xml:space="preserve">        </v>
      </c>
      <c r="AA417" s="185"/>
      <c r="AB417" s="185">
        <f t="shared" ca="1" si="588"/>
        <v>0</v>
      </c>
      <c r="AC417" s="185">
        <f t="shared" ca="1" si="589"/>
        <v>0</v>
      </c>
      <c r="AD417" s="185">
        <f t="shared" ca="1" si="633"/>
        <v>0</v>
      </c>
      <c r="AE417" s="185"/>
      <c r="AF417" s="211"/>
      <c r="AG417" s="211"/>
      <c r="AH417" s="211"/>
      <c r="AI417" s="211"/>
      <c r="AJ417" s="211"/>
      <c r="AK417" s="211"/>
      <c r="AL417" s="211"/>
      <c r="AM417" s="211"/>
      <c r="AN417" s="211"/>
      <c r="AO417" s="211"/>
      <c r="AP417" s="623">
        <f t="shared" si="590"/>
        <v>0</v>
      </c>
      <c r="AQ417" s="211">
        <f t="shared" si="634"/>
        <v>0</v>
      </c>
      <c r="AR417" s="211">
        <f t="shared" si="635"/>
        <v>0</v>
      </c>
      <c r="AS417" s="211"/>
      <c r="AT417" s="211">
        <f t="shared" si="591"/>
        <v>0</v>
      </c>
      <c r="AU417" s="358">
        <f t="shared" si="592"/>
        <v>0</v>
      </c>
      <c r="AV417" s="211">
        <f t="shared" si="593"/>
        <v>0</v>
      </c>
      <c r="AW417" s="211">
        <f t="shared" ca="1" si="594"/>
        <v>0</v>
      </c>
      <c r="AX417" s="211">
        <f t="shared" ca="1" si="671"/>
        <v>0</v>
      </c>
      <c r="AY417" s="211">
        <f t="shared" ca="1" si="595"/>
        <v>0</v>
      </c>
      <c r="AZ417" s="212">
        <f ca="1">IF(AND(AW417,AX417=0,AY417=0)=0,0,IF(AW417&gt;0,'На банк Приват'!$J$1,IF(AX417&gt;0,'На Укрсиб'!$J$1,0)))</f>
        <v>0</v>
      </c>
      <c r="BA417" s="191"/>
      <c r="BB417" s="191">
        <f t="shared" ca="1" si="596"/>
        <v>0</v>
      </c>
      <c r="BC417" s="191">
        <f t="shared" ca="1" si="597"/>
        <v>0</v>
      </c>
      <c r="BD417" s="191">
        <f t="shared" ca="1" si="636"/>
        <v>0</v>
      </c>
      <c r="BE417" s="191"/>
      <c r="BF417" s="213"/>
      <c r="BG417" s="213"/>
      <c r="BH417" s="213"/>
      <c r="BI417" s="213"/>
      <c r="BJ417" s="213"/>
      <c r="BK417" s="213"/>
      <c r="BL417" s="213"/>
      <c r="BM417" s="213"/>
      <c r="BN417" s="213"/>
      <c r="BO417" s="213"/>
      <c r="BP417" s="623">
        <f t="shared" si="598"/>
        <v>0</v>
      </c>
      <c r="BQ417" s="213">
        <f t="shared" si="637"/>
        <v>0</v>
      </c>
      <c r="BR417" s="213">
        <f t="shared" si="638"/>
        <v>0</v>
      </c>
      <c r="BS417" s="213"/>
      <c r="BT417" s="213">
        <f t="shared" si="599"/>
        <v>0</v>
      </c>
      <c r="BU417" s="362">
        <f t="shared" si="639"/>
        <v>0</v>
      </c>
      <c r="BV417" s="213">
        <f t="shared" si="600"/>
        <v>0</v>
      </c>
      <c r="BW417" s="213">
        <f t="shared" ca="1" si="601"/>
        <v>0</v>
      </c>
      <c r="BX417" s="213">
        <f t="shared" ca="1" si="640"/>
        <v>0</v>
      </c>
      <c r="BY417" s="213">
        <f t="shared" ca="1" si="602"/>
        <v>0</v>
      </c>
      <c r="BZ417" s="214">
        <f ca="1">IF(AND(BW417,BX417=0)=0,0,IF(BW417&gt;0,'На банк Приват'!$P$1,IF(BX417&gt;0,'На Укрсиб'!$P$1,0)))</f>
        <v>0</v>
      </c>
      <c r="CA417" s="198">
        <v>410</v>
      </c>
      <c r="CB417" s="198">
        <f t="shared" ca="1" si="603"/>
        <v>0</v>
      </c>
      <c r="CC417" s="198">
        <f t="shared" ca="1" si="604"/>
        <v>0</v>
      </c>
      <c r="CD417" s="198">
        <f t="shared" ca="1" si="641"/>
        <v>0</v>
      </c>
      <c r="CE417" s="198"/>
      <c r="CF417" s="215"/>
      <c r="CG417" s="215"/>
      <c r="CH417" s="215"/>
      <c r="CI417" s="215"/>
      <c r="CJ417" s="215"/>
      <c r="CK417" s="215"/>
      <c r="CL417" s="215"/>
      <c r="CM417" s="215">
        <f t="shared" si="675"/>
        <v>0</v>
      </c>
      <c r="CN417" s="215"/>
      <c r="CO417" s="215"/>
      <c r="CP417" s="215">
        <f t="shared" si="605"/>
        <v>0</v>
      </c>
      <c r="CQ417" s="215">
        <f t="shared" si="642"/>
        <v>0</v>
      </c>
      <c r="CR417" s="215">
        <f t="shared" si="643"/>
        <v>0</v>
      </c>
      <c r="CS417" s="215"/>
      <c r="CT417" s="215">
        <f t="shared" si="606"/>
        <v>0</v>
      </c>
      <c r="CU417" s="369">
        <f t="shared" si="607"/>
        <v>0</v>
      </c>
      <c r="CV417" s="215">
        <f t="shared" si="608"/>
        <v>0</v>
      </c>
      <c r="CW417" s="215">
        <f t="shared" ca="1" si="609"/>
        <v>0</v>
      </c>
      <c r="CX417" s="215">
        <f t="shared" ca="1" si="644"/>
        <v>0</v>
      </c>
      <c r="CY417" s="215">
        <f t="shared" ca="1" si="610"/>
        <v>0</v>
      </c>
      <c r="CZ417" s="216">
        <f ca="1">IF(AND(CW417,CX417=0)=0,0,IF(CW417&gt;0,'На банк Приват'!$V$1,IF(CX417&gt;0,'На Укрсиб'!$V$1,0)))</f>
        <v>0</v>
      </c>
      <c r="DA417" s="204"/>
      <c r="DB417" s="204">
        <f t="shared" ca="1" si="611"/>
        <v>0</v>
      </c>
      <c r="DC417" s="204">
        <f t="shared" ca="1" si="612"/>
        <v>0</v>
      </c>
      <c r="DD417" s="204">
        <f t="shared" ca="1" si="645"/>
        <v>0</v>
      </c>
      <c r="DE417" s="204"/>
      <c r="DF417" s="217"/>
      <c r="DG417" s="217"/>
      <c r="DH417" s="217"/>
      <c r="DI417" s="217"/>
      <c r="DJ417" s="217"/>
      <c r="DK417" s="217"/>
      <c r="DL417" s="217"/>
      <c r="DM417" s="217"/>
      <c r="DN417" s="217"/>
      <c r="DO417" s="217"/>
      <c r="DP417" s="763">
        <f t="shared" si="614"/>
        <v>0</v>
      </c>
      <c r="DQ417" s="217">
        <f t="shared" si="646"/>
        <v>0</v>
      </c>
      <c r="DR417" s="217">
        <f t="shared" si="647"/>
        <v>0</v>
      </c>
      <c r="DS417" s="217"/>
      <c r="DT417" s="217">
        <f t="shared" si="615"/>
        <v>0</v>
      </c>
      <c r="DU417" s="366">
        <f t="shared" si="648"/>
        <v>0</v>
      </c>
      <c r="DV417" s="217">
        <f t="shared" si="616"/>
        <v>0</v>
      </c>
      <c r="DW417" s="217">
        <f t="shared" ca="1" si="617"/>
        <v>0</v>
      </c>
      <c r="DX417" s="217">
        <f t="shared" ca="1" si="649"/>
        <v>0</v>
      </c>
      <c r="DY417" s="217">
        <f t="shared" ca="1" si="618"/>
        <v>0</v>
      </c>
      <c r="DZ417" s="218">
        <f ca="1">IF(AND(DW417,DX417=0)=0,0,IF(DW417&gt;0,'На банк Приват'!$AB$1,IF(DX417&gt;0,'На Укрсиб'!$V$1,0)))</f>
        <v>0</v>
      </c>
      <c r="EA417" s="207"/>
      <c r="EB417" s="207">
        <f t="shared" ca="1" si="619"/>
        <v>0</v>
      </c>
      <c r="EC417" s="207">
        <f t="shared" ca="1" si="620"/>
        <v>0</v>
      </c>
      <c r="ED417" s="207">
        <f t="shared" ca="1" si="650"/>
        <v>0</v>
      </c>
      <c r="EE417" s="207"/>
      <c r="EF417" s="219"/>
      <c r="EG417" s="219"/>
      <c r="EH417" s="219"/>
      <c r="EI417" s="219"/>
      <c r="EJ417" s="219"/>
      <c r="EK417" s="219"/>
      <c r="EL417" s="219"/>
      <c r="EM417" s="219">
        <f t="shared" si="621"/>
        <v>0</v>
      </c>
      <c r="EN417" s="219"/>
      <c r="EO417" s="219"/>
      <c r="EP417" s="219">
        <f t="shared" si="622"/>
        <v>0</v>
      </c>
      <c r="EQ417" s="219">
        <f t="shared" si="651"/>
        <v>0</v>
      </c>
      <c r="ER417" s="219">
        <f t="shared" si="652"/>
        <v>0</v>
      </c>
      <c r="ES417" s="219"/>
      <c r="ET417" s="219">
        <f t="shared" si="623"/>
        <v>0</v>
      </c>
      <c r="EU417" s="363">
        <f t="shared" si="653"/>
        <v>0</v>
      </c>
      <c r="EV417" s="219">
        <f t="shared" si="624"/>
        <v>0</v>
      </c>
      <c r="EW417" s="219">
        <f t="shared" ca="1" si="625"/>
        <v>0</v>
      </c>
      <c r="EX417" s="219">
        <f t="shared" ca="1" si="654"/>
        <v>0</v>
      </c>
      <c r="EY417" s="219">
        <f t="shared" ca="1" si="626"/>
        <v>0</v>
      </c>
      <c r="EZ417" s="220">
        <f ca="1">IF(AND(EW417,EX417=0)=0,0,IF(EW417&gt;0,'На банк Приват'!$AH$1,IF(EX417&gt;0,'На Укрсиб'!$AH$1,0)))</f>
        <v>0</v>
      </c>
      <c r="FA417" s="28">
        <f t="shared" ca="1" si="627"/>
        <v>0</v>
      </c>
      <c r="FB417" s="28">
        <f t="shared" ca="1" si="628"/>
        <v>0</v>
      </c>
      <c r="FC417" s="28">
        <f t="shared" ca="1" si="629"/>
        <v>0</v>
      </c>
      <c r="FD417" s="28">
        <f t="shared" ca="1" si="630"/>
        <v>0</v>
      </c>
      <c r="FE417" s="28">
        <f t="shared" ca="1" si="631"/>
        <v>405</v>
      </c>
      <c r="FF417">
        <f t="shared" si="632"/>
        <v>0</v>
      </c>
      <c r="FG417" s="531" t="s">
        <v>334</v>
      </c>
    </row>
    <row r="418" spans="1:279">
      <c r="A418" s="113"/>
      <c r="B418" s="113">
        <f t="shared" ca="1" si="584"/>
        <v>0</v>
      </c>
      <c r="C418" s="113">
        <f t="shared" ca="1" si="585"/>
        <v>0</v>
      </c>
      <c r="D418" s="113">
        <f t="shared" ca="1" si="676"/>
        <v>0</v>
      </c>
      <c r="E418" s="113">
        <f t="shared" si="586"/>
        <v>0</v>
      </c>
      <c r="F418" s="115"/>
      <c r="G418" s="209">
        <f t="shared" si="674"/>
        <v>0</v>
      </c>
      <c r="H418" s="209">
        <f t="shared" si="672"/>
        <v>0</v>
      </c>
      <c r="I418" s="209">
        <f t="shared" si="673"/>
        <v>0</v>
      </c>
      <c r="J418" s="209">
        <f t="shared" si="656"/>
        <v>0</v>
      </c>
      <c r="K418" s="209">
        <f t="shared" si="657"/>
        <v>0</v>
      </c>
      <c r="L418" s="209">
        <f t="shared" si="658"/>
        <v>0</v>
      </c>
      <c r="M418" s="209">
        <f t="shared" si="659"/>
        <v>0</v>
      </c>
      <c r="N418" s="209">
        <f t="shared" si="660"/>
        <v>0</v>
      </c>
      <c r="O418" s="209">
        <f t="shared" si="655"/>
        <v>0</v>
      </c>
      <c r="P418" s="211">
        <f t="shared" si="661"/>
        <v>0</v>
      </c>
      <c r="Q418" s="209">
        <f t="shared" si="662"/>
        <v>0</v>
      </c>
      <c r="R418" s="209">
        <f t="shared" si="663"/>
        <v>0</v>
      </c>
      <c r="S418" s="209">
        <f t="shared" si="664"/>
        <v>0</v>
      </c>
      <c r="T418" s="209">
        <f t="shared" si="665"/>
        <v>0</v>
      </c>
      <c r="U418" s="209">
        <f t="shared" si="666"/>
        <v>0</v>
      </c>
      <c r="V418" s="209">
        <f t="shared" si="667"/>
        <v>0</v>
      </c>
      <c r="W418" s="209">
        <f t="shared" ca="1" si="668"/>
        <v>0</v>
      </c>
      <c r="X418" s="209">
        <f t="shared" ca="1" si="669"/>
        <v>0</v>
      </c>
      <c r="Y418" s="209">
        <f t="shared" ca="1" si="670"/>
        <v>0</v>
      </c>
      <c r="Z418" s="210" t="str">
        <f t="shared" ca="1" si="587"/>
        <v xml:space="preserve">        </v>
      </c>
      <c r="AA418" s="185"/>
      <c r="AB418" s="185">
        <f t="shared" ca="1" si="588"/>
        <v>0</v>
      </c>
      <c r="AC418" s="185">
        <f t="shared" ca="1" si="589"/>
        <v>0</v>
      </c>
      <c r="AD418" s="185">
        <f t="shared" ca="1" si="633"/>
        <v>0</v>
      </c>
      <c r="AE418" s="185"/>
      <c r="AF418" s="211"/>
      <c r="AG418" s="211"/>
      <c r="AH418" s="211"/>
      <c r="AI418" s="211"/>
      <c r="AJ418" s="211"/>
      <c r="AK418" s="211"/>
      <c r="AL418" s="211"/>
      <c r="AM418" s="211"/>
      <c r="AN418" s="211"/>
      <c r="AO418" s="211"/>
      <c r="AP418" s="623">
        <f t="shared" si="590"/>
        <v>0</v>
      </c>
      <c r="AQ418" s="211">
        <f t="shared" si="634"/>
        <v>0</v>
      </c>
      <c r="AR418" s="211">
        <f t="shared" si="635"/>
        <v>0</v>
      </c>
      <c r="AS418" s="211"/>
      <c r="AT418" s="211">
        <f t="shared" si="591"/>
        <v>0</v>
      </c>
      <c r="AU418" s="358">
        <f t="shared" si="592"/>
        <v>0</v>
      </c>
      <c r="AV418" s="211">
        <f t="shared" si="593"/>
        <v>0</v>
      </c>
      <c r="AW418" s="211">
        <f t="shared" ca="1" si="594"/>
        <v>0</v>
      </c>
      <c r="AX418" s="211">
        <f t="shared" ca="1" si="671"/>
        <v>0</v>
      </c>
      <c r="AY418" s="211">
        <f t="shared" ca="1" si="595"/>
        <v>0</v>
      </c>
      <c r="AZ418" s="212">
        <f ca="1">IF(AND(AW418,AX418=0,AY418=0)=0,0,IF(AW418&gt;0,'На банк Приват'!$J$1,IF(AX418&gt;0,'На Укрсиб'!J411,0)))</f>
        <v>0</v>
      </c>
      <c r="BA418" s="191"/>
      <c r="BB418" s="191">
        <f t="shared" ca="1" si="596"/>
        <v>0</v>
      </c>
      <c r="BC418" s="191">
        <f t="shared" ca="1" si="597"/>
        <v>0</v>
      </c>
      <c r="BD418" s="191">
        <f t="shared" ca="1" si="636"/>
        <v>0</v>
      </c>
      <c r="BE418" s="191"/>
      <c r="BF418" s="213"/>
      <c r="BG418" s="213"/>
      <c r="BH418" s="213"/>
      <c r="BI418" s="213"/>
      <c r="BJ418" s="213"/>
      <c r="BK418" s="213"/>
      <c r="BL418" s="213"/>
      <c r="BM418" s="213"/>
      <c r="BN418" s="213"/>
      <c r="BO418" s="213"/>
      <c r="BP418" s="623">
        <f t="shared" si="598"/>
        <v>0</v>
      </c>
      <c r="BQ418" s="213">
        <f t="shared" si="637"/>
        <v>0</v>
      </c>
      <c r="BR418" s="213">
        <f t="shared" si="638"/>
        <v>0</v>
      </c>
      <c r="BS418" s="213"/>
      <c r="BT418" s="213">
        <f t="shared" si="599"/>
        <v>0</v>
      </c>
      <c r="BU418" s="362">
        <f t="shared" si="639"/>
        <v>0</v>
      </c>
      <c r="BV418" s="213">
        <f t="shared" si="600"/>
        <v>0</v>
      </c>
      <c r="BW418" s="213">
        <f t="shared" ca="1" si="601"/>
        <v>0</v>
      </c>
      <c r="BX418" s="213">
        <f t="shared" ca="1" si="640"/>
        <v>0</v>
      </c>
      <c r="BY418" s="213">
        <f t="shared" ca="1" si="602"/>
        <v>0</v>
      </c>
      <c r="BZ418" s="214">
        <f ca="1">IF(AND(BW418,BX418=0)=0,0,IF(BW418&gt;0,'На банк Приват'!$P$1,IF(BX418&gt;0,'На Укрсиб'!$P$1,0)))</f>
        <v>0</v>
      </c>
      <c r="CA418" s="198">
        <v>411</v>
      </c>
      <c r="CB418" s="198">
        <f t="shared" ca="1" si="603"/>
        <v>0</v>
      </c>
      <c r="CC418" s="198">
        <f t="shared" ca="1" si="604"/>
        <v>0</v>
      </c>
      <c r="CD418" s="198">
        <f t="shared" ca="1" si="641"/>
        <v>0</v>
      </c>
      <c r="CE418" s="198"/>
      <c r="CF418" s="215"/>
      <c r="CG418" s="215"/>
      <c r="CH418" s="215"/>
      <c r="CI418" s="215"/>
      <c r="CJ418" s="215"/>
      <c r="CK418" s="215"/>
      <c r="CL418" s="215"/>
      <c r="CM418" s="215">
        <f t="shared" si="675"/>
        <v>0</v>
      </c>
      <c r="CN418" s="215"/>
      <c r="CO418" s="215"/>
      <c r="CP418" s="215">
        <f t="shared" si="605"/>
        <v>0</v>
      </c>
      <c r="CQ418" s="215">
        <f t="shared" si="642"/>
        <v>0</v>
      </c>
      <c r="CR418" s="215">
        <f t="shared" si="643"/>
        <v>0</v>
      </c>
      <c r="CS418" s="215"/>
      <c r="CT418" s="215">
        <f t="shared" si="606"/>
        <v>0</v>
      </c>
      <c r="CU418" s="369">
        <f t="shared" si="607"/>
        <v>0</v>
      </c>
      <c r="CV418" s="215">
        <f t="shared" si="608"/>
        <v>0</v>
      </c>
      <c r="CW418" s="215">
        <f t="shared" ca="1" si="609"/>
        <v>0</v>
      </c>
      <c r="CX418" s="215">
        <f t="shared" ca="1" si="644"/>
        <v>0</v>
      </c>
      <c r="CY418" s="215">
        <f t="shared" ca="1" si="610"/>
        <v>0</v>
      </c>
      <c r="CZ418" s="216">
        <f ca="1">IF(AND(CW418,CX418=0)=0,0,IF(CW418&gt;0,'На банк Приват'!$V$1,IF(CX418&gt;0,'На Укрсиб'!$V$1,0)))</f>
        <v>0</v>
      </c>
      <c r="DA418" s="204"/>
      <c r="DB418" s="204">
        <f t="shared" ca="1" si="611"/>
        <v>0</v>
      </c>
      <c r="DC418" s="204">
        <f t="shared" ca="1" si="612"/>
        <v>0</v>
      </c>
      <c r="DD418" s="204">
        <f t="shared" ca="1" si="645"/>
        <v>0</v>
      </c>
      <c r="DE418" s="204"/>
      <c r="DF418" s="217"/>
      <c r="DG418" s="217"/>
      <c r="DH418" s="217"/>
      <c r="DI418" s="217"/>
      <c r="DJ418" s="217"/>
      <c r="DK418" s="217"/>
      <c r="DL418" s="217"/>
      <c r="DM418" s="217">
        <f t="shared" si="613"/>
        <v>0</v>
      </c>
      <c r="DN418" s="217"/>
      <c r="DO418" s="217"/>
      <c r="DP418" s="763">
        <f t="shared" si="614"/>
        <v>0</v>
      </c>
      <c r="DQ418" s="217">
        <f t="shared" si="646"/>
        <v>0</v>
      </c>
      <c r="DR418" s="217">
        <f t="shared" si="647"/>
        <v>0</v>
      </c>
      <c r="DS418" s="217"/>
      <c r="DT418" s="217">
        <f t="shared" si="615"/>
        <v>0</v>
      </c>
      <c r="DU418" s="366">
        <f t="shared" si="648"/>
        <v>0</v>
      </c>
      <c r="DV418" s="217">
        <f t="shared" si="616"/>
        <v>0</v>
      </c>
      <c r="DW418" s="217">
        <f t="shared" ca="1" si="617"/>
        <v>0</v>
      </c>
      <c r="DX418" s="217">
        <f t="shared" ca="1" si="649"/>
        <v>0</v>
      </c>
      <c r="DY418" s="217">
        <f t="shared" ca="1" si="618"/>
        <v>0</v>
      </c>
      <c r="DZ418" s="218">
        <f ca="1">IF(AND(DW418,DX418=0)=0,0,IF(DW418&gt;0,'На банк Приват'!$AB$1,IF(DX418&gt;0,'На Укрсиб'!$V$1,0)))</f>
        <v>0</v>
      </c>
      <c r="EA418" s="207"/>
      <c r="EB418" s="207">
        <f t="shared" ca="1" si="619"/>
        <v>0</v>
      </c>
      <c r="EC418" s="207">
        <f t="shared" ca="1" si="620"/>
        <v>0</v>
      </c>
      <c r="ED418" s="207">
        <f t="shared" ca="1" si="650"/>
        <v>0</v>
      </c>
      <c r="EE418" s="207"/>
      <c r="EF418" s="219"/>
      <c r="EG418" s="219"/>
      <c r="EH418" s="219"/>
      <c r="EI418" s="219"/>
      <c r="EJ418" s="219"/>
      <c r="EK418" s="219"/>
      <c r="EL418" s="219"/>
      <c r="EM418" s="219">
        <f t="shared" si="621"/>
        <v>0</v>
      </c>
      <c r="EN418" s="219"/>
      <c r="EO418" s="219"/>
      <c r="EP418" s="219">
        <f t="shared" si="622"/>
        <v>0</v>
      </c>
      <c r="EQ418" s="219">
        <f t="shared" si="651"/>
        <v>0</v>
      </c>
      <c r="ER418" s="219">
        <f t="shared" si="652"/>
        <v>0</v>
      </c>
      <c r="ES418" s="219"/>
      <c r="ET418" s="219">
        <f t="shared" si="623"/>
        <v>0</v>
      </c>
      <c r="EU418" s="363">
        <f t="shared" si="653"/>
        <v>0</v>
      </c>
      <c r="EV418" s="219">
        <f t="shared" si="624"/>
        <v>0</v>
      </c>
      <c r="EW418" s="219">
        <f t="shared" ca="1" si="625"/>
        <v>0</v>
      </c>
      <c r="EX418" s="219">
        <f t="shared" ca="1" si="654"/>
        <v>0</v>
      </c>
      <c r="EY418" s="219">
        <f t="shared" ca="1" si="626"/>
        <v>0</v>
      </c>
      <c r="EZ418" s="220">
        <f ca="1">IF(AND(EW418,EX418=0)=0,0,IF(EW418&gt;0,'На банк Приват'!$AH$1,IF(EX418&gt;0,'На Укрсиб'!$AH$1,0)))</f>
        <v>0</v>
      </c>
      <c r="FA418" s="28">
        <f t="shared" ca="1" si="627"/>
        <v>0</v>
      </c>
      <c r="FB418" s="28">
        <f t="shared" ca="1" si="628"/>
        <v>0</v>
      </c>
      <c r="FC418" s="28">
        <f t="shared" ca="1" si="629"/>
        <v>0</v>
      </c>
      <c r="FD418" s="28">
        <f t="shared" ca="1" si="630"/>
        <v>0</v>
      </c>
      <c r="FE418" s="28">
        <f t="shared" ca="1" si="631"/>
        <v>406</v>
      </c>
      <c r="FF418">
        <f t="shared" si="632"/>
        <v>0</v>
      </c>
      <c r="FG418" s="531"/>
    </row>
    <row r="419" spans="1:279">
      <c r="A419" s="113"/>
      <c r="B419" s="113">
        <f t="shared" ca="1" si="584"/>
        <v>0</v>
      </c>
      <c r="C419" s="113">
        <f t="shared" ca="1" si="585"/>
        <v>0</v>
      </c>
      <c r="D419" s="113">
        <f t="shared" ca="1" si="676"/>
        <v>0</v>
      </c>
      <c r="E419" s="113">
        <f t="shared" si="586"/>
        <v>0</v>
      </c>
      <c r="F419" s="115"/>
      <c r="G419" s="209">
        <f t="shared" si="674"/>
        <v>0</v>
      </c>
      <c r="H419" s="209">
        <f t="shared" si="672"/>
        <v>0</v>
      </c>
      <c r="I419" s="209">
        <f t="shared" si="673"/>
        <v>0</v>
      </c>
      <c r="J419" s="209">
        <f t="shared" si="656"/>
        <v>0</v>
      </c>
      <c r="K419" s="209">
        <f t="shared" si="657"/>
        <v>0</v>
      </c>
      <c r="L419" s="209">
        <f t="shared" si="658"/>
        <v>0</v>
      </c>
      <c r="M419" s="209">
        <f t="shared" si="659"/>
        <v>0</v>
      </c>
      <c r="N419" s="209">
        <f t="shared" si="660"/>
        <v>0</v>
      </c>
      <c r="O419" s="209">
        <f t="shared" si="655"/>
        <v>0</v>
      </c>
      <c r="P419" s="211">
        <f t="shared" si="661"/>
        <v>0</v>
      </c>
      <c r="Q419" s="209">
        <f t="shared" si="662"/>
        <v>0</v>
      </c>
      <c r="R419" s="209">
        <f t="shared" si="663"/>
        <v>0</v>
      </c>
      <c r="S419" s="209">
        <f t="shared" si="664"/>
        <v>0</v>
      </c>
      <c r="T419" s="209">
        <f t="shared" si="665"/>
        <v>0</v>
      </c>
      <c r="U419" s="209">
        <f t="shared" si="666"/>
        <v>0</v>
      </c>
      <c r="V419" s="209">
        <f t="shared" si="667"/>
        <v>0</v>
      </c>
      <c r="W419" s="209">
        <f t="shared" ca="1" si="668"/>
        <v>0</v>
      </c>
      <c r="X419" s="209">
        <f t="shared" ca="1" si="669"/>
        <v>0</v>
      </c>
      <c r="Y419" s="209">
        <f t="shared" ca="1" si="670"/>
        <v>0</v>
      </c>
      <c r="Z419" s="210" t="str">
        <f t="shared" ca="1" si="587"/>
        <v xml:space="preserve">        </v>
      </c>
      <c r="AA419" s="185"/>
      <c r="AB419" s="185">
        <f t="shared" ca="1" si="588"/>
        <v>0</v>
      </c>
      <c r="AC419" s="185">
        <f t="shared" ca="1" si="589"/>
        <v>0</v>
      </c>
      <c r="AD419" s="185">
        <f t="shared" ca="1" si="633"/>
        <v>0</v>
      </c>
      <c r="AE419" s="185"/>
      <c r="AF419" s="211"/>
      <c r="AG419" s="211"/>
      <c r="AH419" s="211"/>
      <c r="AI419" s="211"/>
      <c r="AJ419" s="211"/>
      <c r="AK419" s="211"/>
      <c r="AL419" s="211"/>
      <c r="AM419" s="211"/>
      <c r="AN419" s="211"/>
      <c r="AO419" s="211"/>
      <c r="AP419" s="623">
        <f t="shared" si="590"/>
        <v>0</v>
      </c>
      <c r="AQ419" s="211">
        <f t="shared" si="634"/>
        <v>0</v>
      </c>
      <c r="AR419" s="211">
        <f t="shared" si="635"/>
        <v>0</v>
      </c>
      <c r="AS419" s="211"/>
      <c r="AT419" s="211">
        <f t="shared" si="591"/>
        <v>0</v>
      </c>
      <c r="AU419" s="358">
        <f t="shared" si="592"/>
        <v>0</v>
      </c>
      <c r="AV419" s="211">
        <f t="shared" si="593"/>
        <v>0</v>
      </c>
      <c r="AW419" s="211">
        <f t="shared" ca="1" si="594"/>
        <v>0</v>
      </c>
      <c r="AX419" s="211">
        <f t="shared" ca="1" si="671"/>
        <v>0</v>
      </c>
      <c r="AY419" s="211">
        <f t="shared" ca="1" si="595"/>
        <v>0</v>
      </c>
      <c r="AZ419" s="212">
        <f ca="1">IF(AND(AW419,AX419=0,AY419=0)=0,0,IF(AW419&gt;0,'На банк Приват'!$J$1,IF(AX419&gt;0,'На Укрсиб'!J412,0)))</f>
        <v>0</v>
      </c>
      <c r="BA419" s="191"/>
      <c r="BB419" s="191">
        <f t="shared" ca="1" si="596"/>
        <v>0</v>
      </c>
      <c r="BC419" s="191">
        <f t="shared" ca="1" si="597"/>
        <v>0</v>
      </c>
      <c r="BD419" s="191">
        <f t="shared" ca="1" si="636"/>
        <v>0</v>
      </c>
      <c r="BE419" s="191"/>
      <c r="BF419" s="213"/>
      <c r="BG419" s="213"/>
      <c r="BH419" s="213"/>
      <c r="BI419" s="213"/>
      <c r="BJ419" s="213"/>
      <c r="BK419" s="213"/>
      <c r="BL419" s="213"/>
      <c r="BM419" s="213"/>
      <c r="BN419" s="213"/>
      <c r="BO419" s="213"/>
      <c r="BP419" s="623">
        <f t="shared" si="598"/>
        <v>0</v>
      </c>
      <c r="BQ419" s="213">
        <f t="shared" si="637"/>
        <v>0</v>
      </c>
      <c r="BR419" s="213">
        <f t="shared" si="638"/>
        <v>0</v>
      </c>
      <c r="BS419" s="213"/>
      <c r="BT419" s="213">
        <f t="shared" si="599"/>
        <v>0</v>
      </c>
      <c r="BU419" s="362">
        <f t="shared" si="639"/>
        <v>0</v>
      </c>
      <c r="BV419" s="213">
        <f t="shared" si="600"/>
        <v>0</v>
      </c>
      <c r="BW419" s="213">
        <f t="shared" ca="1" si="601"/>
        <v>0</v>
      </c>
      <c r="BX419" s="213">
        <f t="shared" ca="1" si="640"/>
        <v>0</v>
      </c>
      <c r="BY419" s="213">
        <f t="shared" ca="1" si="602"/>
        <v>0</v>
      </c>
      <c r="BZ419" s="214">
        <f ca="1">IF(AND(BW419,BX419=0)=0,0,IF(BW419&gt;0,'На банк Приват'!$P$1,IF(BX419&gt;0,'На Укрсиб'!$P$1,0)))</f>
        <v>0</v>
      </c>
      <c r="CA419" s="198">
        <v>412</v>
      </c>
      <c r="CB419" s="198">
        <f t="shared" ca="1" si="603"/>
        <v>0</v>
      </c>
      <c r="CC419" s="198">
        <f t="shared" ca="1" si="604"/>
        <v>0</v>
      </c>
      <c r="CD419" s="198">
        <f t="shared" ca="1" si="641"/>
        <v>0</v>
      </c>
      <c r="CE419" s="198"/>
      <c r="CF419" s="215"/>
      <c r="CG419" s="215"/>
      <c r="CH419" s="215"/>
      <c r="CI419" s="215"/>
      <c r="CJ419" s="215"/>
      <c r="CK419" s="215"/>
      <c r="CL419" s="215"/>
      <c r="CM419" s="215">
        <f t="shared" si="675"/>
        <v>0</v>
      </c>
      <c r="CN419" s="215"/>
      <c r="CO419" s="215"/>
      <c r="CP419" s="215">
        <f t="shared" si="605"/>
        <v>0</v>
      </c>
      <c r="CQ419" s="215">
        <f t="shared" si="642"/>
        <v>0</v>
      </c>
      <c r="CR419" s="215">
        <f t="shared" si="643"/>
        <v>0</v>
      </c>
      <c r="CS419" s="215"/>
      <c r="CT419" s="215">
        <f t="shared" si="606"/>
        <v>0</v>
      </c>
      <c r="CU419" s="369">
        <f t="shared" si="607"/>
        <v>0</v>
      </c>
      <c r="CV419" s="215">
        <f t="shared" si="608"/>
        <v>0</v>
      </c>
      <c r="CW419" s="215">
        <f t="shared" ca="1" si="609"/>
        <v>0</v>
      </c>
      <c r="CX419" s="215">
        <f t="shared" ca="1" si="644"/>
        <v>0</v>
      </c>
      <c r="CY419" s="215">
        <f t="shared" ca="1" si="610"/>
        <v>0</v>
      </c>
      <c r="CZ419" s="216">
        <f ca="1">IF(AND(CW419,CX419=0)=0,0,IF(CW419&gt;0,'На банк Приват'!$V$1,IF(CX419&gt;0,'На Укрсиб'!$V$1,0)))</f>
        <v>0</v>
      </c>
      <c r="DA419" s="204"/>
      <c r="DB419" s="204">
        <f t="shared" ca="1" si="611"/>
        <v>0</v>
      </c>
      <c r="DC419" s="204">
        <f t="shared" ca="1" si="612"/>
        <v>0</v>
      </c>
      <c r="DD419" s="204">
        <f t="shared" ca="1" si="645"/>
        <v>0</v>
      </c>
      <c r="DE419" s="204"/>
      <c r="DF419" s="217"/>
      <c r="DG419" s="217"/>
      <c r="DH419" s="217"/>
      <c r="DI419" s="217"/>
      <c r="DJ419" s="217"/>
      <c r="DK419" s="217"/>
      <c r="DL419" s="217"/>
      <c r="DM419" s="217">
        <f t="shared" si="613"/>
        <v>0</v>
      </c>
      <c r="DN419" s="217"/>
      <c r="DO419" s="217"/>
      <c r="DP419" s="763">
        <f t="shared" si="614"/>
        <v>0</v>
      </c>
      <c r="DQ419" s="217">
        <f t="shared" si="646"/>
        <v>0</v>
      </c>
      <c r="DR419" s="217">
        <f t="shared" si="647"/>
        <v>0</v>
      </c>
      <c r="DS419" s="217"/>
      <c r="DT419" s="217">
        <f t="shared" si="615"/>
        <v>0</v>
      </c>
      <c r="DU419" s="366">
        <f t="shared" si="648"/>
        <v>0</v>
      </c>
      <c r="DV419" s="217">
        <f t="shared" si="616"/>
        <v>0</v>
      </c>
      <c r="DW419" s="217">
        <f t="shared" ca="1" si="617"/>
        <v>0</v>
      </c>
      <c r="DX419" s="217">
        <f t="shared" ca="1" si="649"/>
        <v>0</v>
      </c>
      <c r="DY419" s="217">
        <f t="shared" ca="1" si="618"/>
        <v>0</v>
      </c>
      <c r="DZ419" s="218">
        <f ca="1">IF(AND(DW419,DX419=0)=0,0,IF(DW419&gt;0,'На банк Приват'!$AB$1,IF(DX419&gt;0,'На Укрсиб'!$V$1,0)))</f>
        <v>0</v>
      </c>
      <c r="EA419" s="207"/>
      <c r="EB419" s="207">
        <f t="shared" ca="1" si="619"/>
        <v>0</v>
      </c>
      <c r="EC419" s="207">
        <f t="shared" ca="1" si="620"/>
        <v>0</v>
      </c>
      <c r="ED419" s="207">
        <f t="shared" ca="1" si="650"/>
        <v>0</v>
      </c>
      <c r="EE419" s="207"/>
      <c r="EF419" s="219"/>
      <c r="EG419" s="219"/>
      <c r="EH419" s="219"/>
      <c r="EI419" s="219"/>
      <c r="EJ419" s="219"/>
      <c r="EK419" s="219"/>
      <c r="EL419" s="219"/>
      <c r="EM419" s="219">
        <f t="shared" si="621"/>
        <v>0</v>
      </c>
      <c r="EN419" s="219"/>
      <c r="EO419" s="219"/>
      <c r="EP419" s="219">
        <f t="shared" si="622"/>
        <v>0</v>
      </c>
      <c r="EQ419" s="219">
        <f t="shared" si="651"/>
        <v>0</v>
      </c>
      <c r="ER419" s="219">
        <f t="shared" si="652"/>
        <v>0</v>
      </c>
      <c r="ES419" s="219"/>
      <c r="ET419" s="219">
        <f t="shared" si="623"/>
        <v>0</v>
      </c>
      <c r="EU419" s="363">
        <f t="shared" si="653"/>
        <v>0</v>
      </c>
      <c r="EV419" s="219">
        <f t="shared" si="624"/>
        <v>0</v>
      </c>
      <c r="EW419" s="219">
        <f t="shared" ca="1" si="625"/>
        <v>0</v>
      </c>
      <c r="EX419" s="219">
        <f t="shared" ca="1" si="654"/>
        <v>0</v>
      </c>
      <c r="EY419" s="219">
        <f t="shared" ca="1" si="626"/>
        <v>0</v>
      </c>
      <c r="EZ419" s="220">
        <f ca="1">IF(AND(EW419,EX419=0)=0,0,IF(EW419&gt;0,'На банк Приват'!$AH$1,IF(EX419&gt;0,'На Укрсиб'!$AH$1,0)))</f>
        <v>0</v>
      </c>
      <c r="FA419" s="28">
        <f t="shared" ca="1" si="627"/>
        <v>0</v>
      </c>
      <c r="FB419" s="28">
        <f t="shared" ca="1" si="628"/>
        <v>0</v>
      </c>
      <c r="FC419" s="28">
        <f t="shared" ca="1" si="629"/>
        <v>0</v>
      </c>
      <c r="FD419" s="28">
        <f t="shared" ca="1" si="630"/>
        <v>0</v>
      </c>
      <c r="FE419" s="28">
        <f t="shared" ca="1" si="631"/>
        <v>407</v>
      </c>
      <c r="FF419">
        <f t="shared" si="632"/>
        <v>0</v>
      </c>
      <c r="FG419" s="531"/>
    </row>
    <row r="420" spans="1:279">
      <c r="A420" s="113"/>
      <c r="B420" s="113">
        <f t="shared" ca="1" si="584"/>
        <v>0</v>
      </c>
      <c r="C420" s="113">
        <f t="shared" ca="1" si="585"/>
        <v>0</v>
      </c>
      <c r="D420" s="113">
        <f t="shared" ca="1" si="676"/>
        <v>0</v>
      </c>
      <c r="E420" s="113">
        <f t="shared" si="586"/>
        <v>0</v>
      </c>
      <c r="F420" s="115"/>
      <c r="G420" s="209">
        <f t="shared" si="674"/>
        <v>0</v>
      </c>
      <c r="H420" s="209">
        <f t="shared" si="672"/>
        <v>0</v>
      </c>
      <c r="I420" s="209">
        <f t="shared" si="673"/>
        <v>0</v>
      </c>
      <c r="J420" s="209">
        <f t="shared" si="656"/>
        <v>0</v>
      </c>
      <c r="K420" s="209">
        <f t="shared" si="657"/>
        <v>0</v>
      </c>
      <c r="L420" s="209">
        <f t="shared" si="658"/>
        <v>0</v>
      </c>
      <c r="M420" s="209">
        <f t="shared" si="659"/>
        <v>0</v>
      </c>
      <c r="N420" s="209">
        <f t="shared" si="660"/>
        <v>0</v>
      </c>
      <c r="O420" s="209">
        <f t="shared" si="655"/>
        <v>0</v>
      </c>
      <c r="P420" s="211">
        <f t="shared" si="661"/>
        <v>0</v>
      </c>
      <c r="Q420" s="209">
        <f t="shared" si="662"/>
        <v>0</v>
      </c>
      <c r="R420" s="209">
        <f t="shared" si="663"/>
        <v>0</v>
      </c>
      <c r="S420" s="209">
        <f t="shared" si="664"/>
        <v>0</v>
      </c>
      <c r="T420" s="209">
        <f t="shared" si="665"/>
        <v>0</v>
      </c>
      <c r="U420" s="209">
        <f t="shared" si="666"/>
        <v>0</v>
      </c>
      <c r="V420" s="209">
        <f t="shared" si="667"/>
        <v>0</v>
      </c>
      <c r="W420" s="209">
        <f t="shared" ca="1" si="668"/>
        <v>0</v>
      </c>
      <c r="X420" s="209">
        <f t="shared" ca="1" si="669"/>
        <v>0</v>
      </c>
      <c r="Y420" s="209">
        <f t="shared" ca="1" si="670"/>
        <v>0</v>
      </c>
      <c r="Z420" s="210" t="str">
        <f t="shared" ca="1" si="587"/>
        <v xml:space="preserve">        </v>
      </c>
      <c r="AA420" s="185"/>
      <c r="AB420" s="185">
        <f t="shared" ca="1" si="588"/>
        <v>0</v>
      </c>
      <c r="AC420" s="185">
        <f t="shared" ca="1" si="589"/>
        <v>0</v>
      </c>
      <c r="AD420" s="185">
        <f t="shared" ca="1" si="633"/>
        <v>0</v>
      </c>
      <c r="AE420" s="211"/>
      <c r="AF420" s="211"/>
      <c r="AG420" s="211"/>
      <c r="AH420" s="211"/>
      <c r="AI420" s="211"/>
      <c r="AJ420" s="211"/>
      <c r="AK420" s="211"/>
      <c r="AL420" s="211"/>
      <c r="AM420" s="211"/>
      <c r="AN420" s="211"/>
      <c r="AO420" s="211"/>
      <c r="AP420" s="623">
        <f t="shared" si="590"/>
        <v>0</v>
      </c>
      <c r="AQ420" s="211">
        <f t="shared" si="634"/>
        <v>0</v>
      </c>
      <c r="AR420" s="211">
        <f t="shared" si="635"/>
        <v>0</v>
      </c>
      <c r="AS420" s="211"/>
      <c r="AT420" s="211">
        <f t="shared" si="591"/>
        <v>0</v>
      </c>
      <c r="AU420" s="358">
        <f t="shared" si="592"/>
        <v>0</v>
      </c>
      <c r="AV420" s="211">
        <f t="shared" si="593"/>
        <v>0</v>
      </c>
      <c r="AW420" s="211">
        <f t="shared" ca="1" si="594"/>
        <v>0</v>
      </c>
      <c r="AX420" s="211">
        <f t="shared" ca="1" si="671"/>
        <v>0</v>
      </c>
      <c r="AY420" s="211">
        <f t="shared" ca="1" si="595"/>
        <v>0</v>
      </c>
      <c r="AZ420" s="212">
        <f ca="1">IF(AND(AW420,AX420=0,AY420=0)=0,0,IF(AW420&gt;0,'На банк Приват'!$J$1,IF(AX420&gt;0,'На Укрсиб'!J413,0)))</f>
        <v>0</v>
      </c>
      <c r="BA420" s="191"/>
      <c r="BB420" s="191">
        <f t="shared" ca="1" si="596"/>
        <v>0</v>
      </c>
      <c r="BC420" s="191">
        <f t="shared" ca="1" si="597"/>
        <v>0</v>
      </c>
      <c r="BD420" s="191">
        <f t="shared" ca="1" si="636"/>
        <v>0</v>
      </c>
      <c r="BE420" s="191"/>
      <c r="BF420" s="213"/>
      <c r="BG420" s="213"/>
      <c r="BH420" s="213"/>
      <c r="BI420" s="213"/>
      <c r="BJ420" s="213"/>
      <c r="BK420" s="213"/>
      <c r="BL420" s="213"/>
      <c r="BM420" s="213"/>
      <c r="BN420" s="213"/>
      <c r="BO420" s="213"/>
      <c r="BP420" s="623">
        <f t="shared" si="598"/>
        <v>0</v>
      </c>
      <c r="BQ420" s="213">
        <f t="shared" si="637"/>
        <v>0</v>
      </c>
      <c r="BR420" s="213">
        <f t="shared" si="638"/>
        <v>0</v>
      </c>
      <c r="BS420" s="213"/>
      <c r="BT420" s="213">
        <f t="shared" si="599"/>
        <v>0</v>
      </c>
      <c r="BU420" s="362">
        <f t="shared" si="639"/>
        <v>0</v>
      </c>
      <c r="BV420" s="213">
        <f t="shared" si="600"/>
        <v>0</v>
      </c>
      <c r="BW420" s="213">
        <f t="shared" ca="1" si="601"/>
        <v>0</v>
      </c>
      <c r="BX420" s="213">
        <f t="shared" ca="1" si="640"/>
        <v>0</v>
      </c>
      <c r="BY420" s="213">
        <f t="shared" ca="1" si="602"/>
        <v>0</v>
      </c>
      <c r="BZ420" s="214">
        <f ca="1">IF(AND(BW420,BX420=0)=0,0,IF(BW420&gt;0,'На банк Приват'!$P$1,IF(BX420&gt;0,'На Укрсиб'!$P$1,0)))</f>
        <v>0</v>
      </c>
      <c r="CA420" s="198"/>
      <c r="CB420" s="198">
        <f t="shared" ca="1" si="603"/>
        <v>0</v>
      </c>
      <c r="CC420" s="198">
        <f t="shared" ca="1" si="604"/>
        <v>0</v>
      </c>
      <c r="CD420" s="198">
        <f t="shared" ca="1" si="641"/>
        <v>0</v>
      </c>
      <c r="CE420" s="198"/>
      <c r="CF420" s="215"/>
      <c r="CG420" s="215"/>
      <c r="CH420" s="215"/>
      <c r="CI420" s="215"/>
      <c r="CJ420" s="215"/>
      <c r="CK420" s="215"/>
      <c r="CL420" s="215"/>
      <c r="CM420" s="215">
        <f t="shared" si="675"/>
        <v>0</v>
      </c>
      <c r="CN420" s="215"/>
      <c r="CO420" s="215"/>
      <c r="CP420" s="215">
        <f t="shared" si="605"/>
        <v>0</v>
      </c>
      <c r="CQ420" s="215">
        <f t="shared" si="642"/>
        <v>0</v>
      </c>
      <c r="CR420" s="215">
        <f t="shared" si="643"/>
        <v>0</v>
      </c>
      <c r="CS420" s="215"/>
      <c r="CT420" s="215">
        <f t="shared" si="606"/>
        <v>0</v>
      </c>
      <c r="CU420" s="369">
        <f t="shared" si="607"/>
        <v>0</v>
      </c>
      <c r="CV420" s="215">
        <f t="shared" si="608"/>
        <v>0</v>
      </c>
      <c r="CW420" s="215">
        <f t="shared" ca="1" si="609"/>
        <v>0</v>
      </c>
      <c r="CX420" s="215">
        <f t="shared" ca="1" si="644"/>
        <v>0</v>
      </c>
      <c r="CY420" s="215">
        <f t="shared" ca="1" si="610"/>
        <v>0</v>
      </c>
      <c r="CZ420" s="216">
        <f ca="1">IF(AND(CW420,CX420=0)=0,0,IF(CW420&gt;0,'На банк Приват'!$V$1,IF(CX420&gt;0,'На Укрсиб'!$V$1,0)))</f>
        <v>0</v>
      </c>
      <c r="DA420" s="204"/>
      <c r="DB420" s="204">
        <f t="shared" ca="1" si="611"/>
        <v>0</v>
      </c>
      <c r="DC420" s="204">
        <f t="shared" ca="1" si="612"/>
        <v>0</v>
      </c>
      <c r="DD420" s="204">
        <f t="shared" ca="1" si="645"/>
        <v>0</v>
      </c>
      <c r="DE420" s="204"/>
      <c r="DF420" s="217"/>
      <c r="DG420" s="217"/>
      <c r="DH420" s="217"/>
      <c r="DI420" s="217"/>
      <c r="DJ420" s="217"/>
      <c r="DK420" s="217"/>
      <c r="DL420" s="217"/>
      <c r="DM420" s="217">
        <f t="shared" si="613"/>
        <v>0</v>
      </c>
      <c r="DN420" s="217"/>
      <c r="DO420" s="217"/>
      <c r="DP420" s="763">
        <f t="shared" si="614"/>
        <v>0</v>
      </c>
      <c r="DQ420" s="217">
        <f t="shared" si="646"/>
        <v>0</v>
      </c>
      <c r="DR420" s="217">
        <f t="shared" si="647"/>
        <v>0</v>
      </c>
      <c r="DS420" s="217"/>
      <c r="DT420" s="217">
        <f t="shared" si="615"/>
        <v>0</v>
      </c>
      <c r="DU420" s="366">
        <f t="shared" si="648"/>
        <v>0</v>
      </c>
      <c r="DV420" s="217">
        <f t="shared" si="616"/>
        <v>0</v>
      </c>
      <c r="DW420" s="217">
        <f t="shared" ca="1" si="617"/>
        <v>0</v>
      </c>
      <c r="DX420" s="217">
        <f t="shared" ca="1" si="649"/>
        <v>0</v>
      </c>
      <c r="DY420" s="217">
        <f t="shared" ca="1" si="618"/>
        <v>0</v>
      </c>
      <c r="DZ420" s="218">
        <f ca="1">IF(AND(DW420,DX420=0)=0,0,IF(DW420&gt;0,'На банк Приват'!$AB$1,IF(DX420&gt;0,'На Укрсиб'!$V$1,0)))</f>
        <v>0</v>
      </c>
      <c r="EA420" s="207"/>
      <c r="EB420" s="207">
        <f t="shared" ca="1" si="619"/>
        <v>0</v>
      </c>
      <c r="EC420" s="207">
        <f t="shared" ca="1" si="620"/>
        <v>0</v>
      </c>
      <c r="ED420" s="207">
        <f t="shared" ca="1" si="650"/>
        <v>0</v>
      </c>
      <c r="EE420" s="207"/>
      <c r="EF420" s="219"/>
      <c r="EG420" s="219"/>
      <c r="EH420" s="219"/>
      <c r="EI420" s="219"/>
      <c r="EJ420" s="219"/>
      <c r="EK420" s="219"/>
      <c r="EL420" s="219"/>
      <c r="EM420" s="219">
        <f t="shared" si="621"/>
        <v>0</v>
      </c>
      <c r="EN420" s="219"/>
      <c r="EO420" s="219"/>
      <c r="EP420" s="219">
        <f t="shared" si="622"/>
        <v>0</v>
      </c>
      <c r="EQ420" s="219">
        <f t="shared" si="651"/>
        <v>0</v>
      </c>
      <c r="ER420" s="219">
        <f t="shared" si="652"/>
        <v>0</v>
      </c>
      <c r="ES420" s="219"/>
      <c r="ET420" s="219">
        <f t="shared" si="623"/>
        <v>0</v>
      </c>
      <c r="EU420" s="363">
        <f t="shared" si="653"/>
        <v>0</v>
      </c>
      <c r="EV420" s="219">
        <f t="shared" si="624"/>
        <v>0</v>
      </c>
      <c r="EW420" s="219">
        <f t="shared" ca="1" si="625"/>
        <v>0</v>
      </c>
      <c r="EX420" s="219">
        <f t="shared" ca="1" si="654"/>
        <v>0</v>
      </c>
      <c r="EY420" s="219">
        <f t="shared" ca="1" si="626"/>
        <v>0</v>
      </c>
      <c r="EZ420" s="220">
        <f ca="1">IF(AND(EW420,EX420=0)=0,0,IF(EW420&gt;0,'На банк Приват'!$AH$1,IF(EX420&gt;0,'На Укрсиб'!$AH$1,0)))</f>
        <v>0</v>
      </c>
      <c r="FA420" s="28">
        <f t="shared" ca="1" si="627"/>
        <v>0</v>
      </c>
      <c r="FB420" s="28">
        <f t="shared" ca="1" si="628"/>
        <v>0</v>
      </c>
      <c r="FC420" s="28">
        <f t="shared" ca="1" si="629"/>
        <v>0</v>
      </c>
      <c r="FD420" s="28">
        <f t="shared" ca="1" si="630"/>
        <v>0</v>
      </c>
      <c r="FE420" s="28">
        <f t="shared" ca="1" si="631"/>
        <v>408</v>
      </c>
      <c r="FF420">
        <f t="shared" si="632"/>
        <v>0</v>
      </c>
      <c r="FG420" s="531"/>
    </row>
    <row r="421" spans="1:279" s="794" customFormat="1">
      <c r="A421" s="796"/>
      <c r="B421" s="113">
        <f t="shared" ca="1" si="584"/>
        <v>0</v>
      </c>
      <c r="C421" s="796">
        <f t="shared" ca="1" si="585"/>
        <v>0</v>
      </c>
      <c r="D421" s="796">
        <f t="shared" ca="1" si="676"/>
        <v>0</v>
      </c>
      <c r="E421" s="796">
        <f t="shared" si="586"/>
        <v>0</v>
      </c>
      <c r="F421" s="209"/>
      <c r="G421" s="209">
        <f t="shared" si="674"/>
        <v>0</v>
      </c>
      <c r="H421" s="209">
        <f t="shared" si="672"/>
        <v>0</v>
      </c>
      <c r="I421" s="209">
        <f t="shared" si="673"/>
        <v>0</v>
      </c>
      <c r="J421" s="209">
        <f t="shared" si="656"/>
        <v>0</v>
      </c>
      <c r="K421" s="209">
        <f t="shared" si="657"/>
        <v>0</v>
      </c>
      <c r="L421" s="209">
        <f t="shared" si="658"/>
        <v>0</v>
      </c>
      <c r="M421" s="209">
        <f t="shared" si="659"/>
        <v>0</v>
      </c>
      <c r="N421" s="209">
        <f t="shared" si="660"/>
        <v>0</v>
      </c>
      <c r="O421" s="209">
        <f t="shared" si="655"/>
        <v>0</v>
      </c>
      <c r="P421" s="211">
        <f t="shared" si="661"/>
        <v>0</v>
      </c>
      <c r="Q421" s="209">
        <f t="shared" si="662"/>
        <v>0</v>
      </c>
      <c r="R421" s="209">
        <f t="shared" si="663"/>
        <v>0</v>
      </c>
      <c r="S421" s="209">
        <f t="shared" si="664"/>
        <v>0</v>
      </c>
      <c r="T421" s="209">
        <f t="shared" si="665"/>
        <v>0</v>
      </c>
      <c r="U421" s="209">
        <f t="shared" si="666"/>
        <v>0</v>
      </c>
      <c r="V421" s="209">
        <f t="shared" si="667"/>
        <v>0</v>
      </c>
      <c r="W421" s="209">
        <f t="shared" ca="1" si="668"/>
        <v>0</v>
      </c>
      <c r="X421" s="209">
        <f t="shared" ca="1" si="669"/>
        <v>0</v>
      </c>
      <c r="Y421" s="209">
        <f t="shared" ca="1" si="670"/>
        <v>0</v>
      </c>
      <c r="Z421" s="212" t="str">
        <f t="shared" ca="1" si="587"/>
        <v xml:space="preserve">        </v>
      </c>
      <c r="AA421" s="185"/>
      <c r="AB421" s="185">
        <f t="shared" ca="1" si="588"/>
        <v>0</v>
      </c>
      <c r="AC421" s="185">
        <f t="shared" ca="1" si="589"/>
        <v>0</v>
      </c>
      <c r="AD421" s="185">
        <f t="shared" ca="1" si="633"/>
        <v>0</v>
      </c>
      <c r="AE421" s="185"/>
      <c r="AF421" s="211"/>
      <c r="AG421" s="211"/>
      <c r="AH421" s="211"/>
      <c r="AI421" s="211"/>
      <c r="AJ421" s="211"/>
      <c r="AK421" s="211"/>
      <c r="AL421" s="211"/>
      <c r="AM421" s="211"/>
      <c r="AN421" s="211"/>
      <c r="AO421" s="211"/>
      <c r="AP421" s="623">
        <f t="shared" si="590"/>
        <v>0</v>
      </c>
      <c r="AQ421" s="211">
        <f t="shared" si="634"/>
        <v>0</v>
      </c>
      <c r="AR421" s="211">
        <f t="shared" si="635"/>
        <v>0</v>
      </c>
      <c r="AS421" s="211"/>
      <c r="AT421" s="211">
        <f t="shared" si="591"/>
        <v>0</v>
      </c>
      <c r="AU421" s="358">
        <f t="shared" si="592"/>
        <v>0</v>
      </c>
      <c r="AV421" s="211">
        <f t="shared" si="593"/>
        <v>0</v>
      </c>
      <c r="AW421" s="211">
        <f t="shared" ca="1" si="594"/>
        <v>0</v>
      </c>
      <c r="AX421" s="211">
        <f t="shared" ca="1" si="671"/>
        <v>0</v>
      </c>
      <c r="AY421" s="211">
        <f t="shared" ca="1" si="595"/>
        <v>0</v>
      </c>
      <c r="AZ421" s="212">
        <f ca="1">IF(AND(AW421,AX421=0,AY421=0)=0,0,IF(AW421&gt;0,'На банк Приват'!$J$1,IF(AX421&gt;0,'На Укрсиб'!J414,0)))</f>
        <v>0</v>
      </c>
      <c r="BA421" s="191"/>
      <c r="BB421" s="191">
        <f t="shared" ca="1" si="596"/>
        <v>0</v>
      </c>
      <c r="BC421" s="191">
        <f t="shared" ca="1" si="597"/>
        <v>0</v>
      </c>
      <c r="BD421" s="191">
        <f t="shared" ca="1" si="636"/>
        <v>0</v>
      </c>
      <c r="BE421" s="191"/>
      <c r="BF421" s="213"/>
      <c r="BG421" s="213"/>
      <c r="BH421" s="213"/>
      <c r="BI421" s="213"/>
      <c r="BJ421" s="213"/>
      <c r="BK421" s="213"/>
      <c r="BL421" s="213"/>
      <c r="BM421" s="213"/>
      <c r="BN421" s="213"/>
      <c r="BO421" s="213"/>
      <c r="BP421" s="623">
        <f t="shared" si="598"/>
        <v>0</v>
      </c>
      <c r="BQ421" s="213">
        <f t="shared" si="637"/>
        <v>0</v>
      </c>
      <c r="BR421" s="213">
        <f t="shared" si="638"/>
        <v>0</v>
      </c>
      <c r="BS421" s="213"/>
      <c r="BT421" s="213">
        <f t="shared" si="599"/>
        <v>0</v>
      </c>
      <c r="BU421" s="362">
        <f t="shared" si="639"/>
        <v>0</v>
      </c>
      <c r="BV421" s="213">
        <f t="shared" si="600"/>
        <v>0</v>
      </c>
      <c r="BW421" s="213">
        <f t="shared" ca="1" si="601"/>
        <v>0</v>
      </c>
      <c r="BX421" s="213">
        <f t="shared" ca="1" si="640"/>
        <v>0</v>
      </c>
      <c r="BY421" s="213">
        <f t="shared" ca="1" si="602"/>
        <v>0</v>
      </c>
      <c r="BZ421" s="214">
        <f ca="1">IF(AND(BW421,BX421=0)=0,0,IF(BW421&gt;0,'На банк Приват'!$P$1,IF(BX421&gt;0,'На Укрсиб'!$P$1,0)))</f>
        <v>0</v>
      </c>
      <c r="CA421" s="198"/>
      <c r="CB421" s="198">
        <f t="shared" ca="1" si="603"/>
        <v>0</v>
      </c>
      <c r="CC421" s="198">
        <f t="shared" ca="1" si="604"/>
        <v>0</v>
      </c>
      <c r="CD421" s="198">
        <f t="shared" ca="1" si="641"/>
        <v>0</v>
      </c>
      <c r="CE421" s="198"/>
      <c r="CF421" s="215"/>
      <c r="CG421" s="215"/>
      <c r="CH421" s="215"/>
      <c r="CI421" s="215"/>
      <c r="CJ421" s="215"/>
      <c r="CK421" s="215"/>
      <c r="CL421" s="215"/>
      <c r="CM421" s="215">
        <f t="shared" si="675"/>
        <v>0</v>
      </c>
      <c r="CN421" s="215"/>
      <c r="CO421" s="215"/>
      <c r="CP421" s="215">
        <f t="shared" si="605"/>
        <v>0</v>
      </c>
      <c r="CQ421" s="215">
        <f t="shared" si="642"/>
        <v>0</v>
      </c>
      <c r="CR421" s="215">
        <f t="shared" si="643"/>
        <v>0</v>
      </c>
      <c r="CS421" s="215"/>
      <c r="CT421" s="215">
        <f t="shared" si="606"/>
        <v>0</v>
      </c>
      <c r="CU421" s="369">
        <f t="shared" si="607"/>
        <v>0</v>
      </c>
      <c r="CV421" s="215">
        <f t="shared" si="608"/>
        <v>0</v>
      </c>
      <c r="CW421" s="215">
        <f t="shared" ca="1" si="609"/>
        <v>0</v>
      </c>
      <c r="CX421" s="215">
        <f t="shared" ca="1" si="644"/>
        <v>0</v>
      </c>
      <c r="CY421" s="215">
        <f t="shared" ca="1" si="610"/>
        <v>0</v>
      </c>
      <c r="CZ421" s="216">
        <f ca="1">IF(AND(CW421,CX421=0)=0,0,IF(CW421&gt;0,'На банк Приват'!$V$1,IF(CX421&gt;0,'На Укрсиб'!$V$1,0)))</f>
        <v>0</v>
      </c>
      <c r="DA421" s="204"/>
      <c r="DB421" s="204">
        <f t="shared" ca="1" si="611"/>
        <v>0</v>
      </c>
      <c r="DC421" s="204">
        <f t="shared" ca="1" si="612"/>
        <v>0</v>
      </c>
      <c r="DD421" s="204">
        <f t="shared" ca="1" si="645"/>
        <v>0</v>
      </c>
      <c r="DE421" s="204"/>
      <c r="DF421" s="217"/>
      <c r="DG421" s="217"/>
      <c r="DH421" s="217"/>
      <c r="DI421" s="217"/>
      <c r="DJ421" s="217"/>
      <c r="DK421" s="217"/>
      <c r="DL421" s="217"/>
      <c r="DM421" s="217">
        <f t="shared" si="613"/>
        <v>0</v>
      </c>
      <c r="DN421" s="217"/>
      <c r="DO421" s="217"/>
      <c r="DP421" s="763">
        <f t="shared" si="614"/>
        <v>0</v>
      </c>
      <c r="DQ421" s="217">
        <f t="shared" si="646"/>
        <v>0</v>
      </c>
      <c r="DR421" s="217">
        <f t="shared" si="647"/>
        <v>0</v>
      </c>
      <c r="DS421" s="217"/>
      <c r="DT421" s="217">
        <f t="shared" si="615"/>
        <v>0</v>
      </c>
      <c r="DU421" s="366">
        <f t="shared" si="648"/>
        <v>0</v>
      </c>
      <c r="DV421" s="217">
        <f t="shared" si="616"/>
        <v>0</v>
      </c>
      <c r="DW421" s="217">
        <f t="shared" ca="1" si="617"/>
        <v>0</v>
      </c>
      <c r="DX421" s="217">
        <f t="shared" ca="1" si="649"/>
        <v>0</v>
      </c>
      <c r="DY421" s="217">
        <f t="shared" ca="1" si="618"/>
        <v>0</v>
      </c>
      <c r="DZ421" s="218">
        <f ca="1">IF(AND(DW421,DX421=0)=0,0,IF(DW421&gt;0,'На банк Приват'!$AB$1,IF(DX421&gt;0,'На Укрсиб'!$V$1,0)))</f>
        <v>0</v>
      </c>
      <c r="EA421" s="207"/>
      <c r="EB421" s="207">
        <f t="shared" ca="1" si="619"/>
        <v>0</v>
      </c>
      <c r="EC421" s="207">
        <f t="shared" ca="1" si="620"/>
        <v>0</v>
      </c>
      <c r="ED421" s="207">
        <f t="shared" ca="1" si="650"/>
        <v>0</v>
      </c>
      <c r="EE421" s="207"/>
      <c r="EF421" s="219"/>
      <c r="EG421" s="219"/>
      <c r="EH421" s="219"/>
      <c r="EI421" s="219"/>
      <c r="EJ421" s="219"/>
      <c r="EK421" s="219"/>
      <c r="EL421" s="219"/>
      <c r="EM421" s="219">
        <f t="shared" si="621"/>
        <v>0</v>
      </c>
      <c r="EN421" s="219"/>
      <c r="EO421" s="219"/>
      <c r="EP421" s="219">
        <f t="shared" si="622"/>
        <v>0</v>
      </c>
      <c r="EQ421" s="219">
        <f t="shared" si="651"/>
        <v>0</v>
      </c>
      <c r="ER421" s="219">
        <f t="shared" si="652"/>
        <v>0</v>
      </c>
      <c r="ES421" s="219"/>
      <c r="ET421" s="219">
        <f t="shared" si="623"/>
        <v>0</v>
      </c>
      <c r="EU421" s="363">
        <f t="shared" si="653"/>
        <v>0</v>
      </c>
      <c r="EV421" s="219">
        <f t="shared" si="624"/>
        <v>0</v>
      </c>
      <c r="EW421" s="219">
        <f t="shared" ca="1" si="625"/>
        <v>0</v>
      </c>
      <c r="EX421" s="219">
        <f t="shared" ca="1" si="654"/>
        <v>0</v>
      </c>
      <c r="EY421" s="219">
        <f t="shared" ca="1" si="626"/>
        <v>0</v>
      </c>
      <c r="EZ421" s="220">
        <f ca="1">IF(AND(EW421,EX421=0)=0,0,IF(EW421&gt;0,'На банк Приват'!$AH$1,IF(EX421&gt;0,'На Укрсиб'!$AH$1,0)))</f>
        <v>0</v>
      </c>
      <c r="FA421" s="803">
        <f t="shared" ca="1" si="627"/>
        <v>0</v>
      </c>
      <c r="FB421" s="803">
        <f t="shared" ca="1" si="628"/>
        <v>0</v>
      </c>
      <c r="FC421" s="803">
        <f t="shared" ca="1" si="629"/>
        <v>0</v>
      </c>
      <c r="FD421" s="803">
        <f t="shared" ca="1" si="630"/>
        <v>0</v>
      </c>
      <c r="FE421" s="803">
        <f t="shared" ca="1" si="631"/>
        <v>409</v>
      </c>
      <c r="FF421" s="81">
        <f t="shared" si="632"/>
        <v>0</v>
      </c>
      <c r="FG421" s="533"/>
      <c r="FH421" s="81"/>
      <c r="FI421" s="81"/>
      <c r="FJ421" s="81"/>
      <c r="FK421" s="81"/>
      <c r="FL421" s="81"/>
      <c r="FM421" s="81"/>
      <c r="FN421" s="81"/>
      <c r="FO421" s="81"/>
      <c r="FP421" s="81"/>
      <c r="FQ421" s="81"/>
      <c r="FR421" s="81"/>
      <c r="FS421" s="81"/>
      <c r="FT421" s="81"/>
      <c r="FU421" s="81"/>
      <c r="FV421" s="81"/>
      <c r="FW421" s="81"/>
      <c r="FX421" s="81"/>
      <c r="FY421" s="81"/>
      <c r="FZ421" s="81"/>
      <c r="GA421" s="81"/>
      <c r="GB421" s="81"/>
      <c r="GC421" s="81"/>
      <c r="GD421" s="81"/>
      <c r="GE421" s="81"/>
      <c r="GF421" s="81"/>
      <c r="GG421" s="81"/>
      <c r="GH421" s="81"/>
      <c r="GI421" s="81"/>
      <c r="GJ421" s="81"/>
      <c r="GK421" s="81"/>
      <c r="GL421" s="81"/>
      <c r="GM421" s="81"/>
      <c r="GN421" s="81"/>
      <c r="GO421" s="81"/>
      <c r="GP421" s="81"/>
      <c r="GQ421" s="81"/>
      <c r="GR421" s="81"/>
      <c r="GS421" s="81"/>
      <c r="GT421" s="81"/>
      <c r="GU421" s="81"/>
      <c r="GV421" s="81"/>
      <c r="GW421" s="81"/>
      <c r="GX421" s="81"/>
      <c r="GY421" s="81"/>
      <c r="GZ421" s="81"/>
      <c r="HA421" s="81"/>
      <c r="HB421" s="81"/>
      <c r="HC421" s="81"/>
      <c r="HD421" s="81"/>
      <c r="HE421" s="81"/>
      <c r="HF421" s="81"/>
      <c r="HG421" s="81"/>
      <c r="HH421" s="81"/>
      <c r="HI421" s="81"/>
      <c r="HJ421" s="81"/>
      <c r="HK421" s="81"/>
      <c r="HL421" s="81"/>
      <c r="HM421" s="81"/>
      <c r="HN421" s="81"/>
      <c r="HO421" s="81"/>
      <c r="HP421" s="81"/>
      <c r="HQ421" s="81"/>
      <c r="HR421" s="81"/>
      <c r="HS421" s="81"/>
      <c r="HT421" s="81"/>
      <c r="HU421" s="81"/>
      <c r="HV421" s="81"/>
      <c r="HW421" s="81"/>
      <c r="HX421" s="81"/>
      <c r="HY421" s="81"/>
      <c r="HZ421" s="81"/>
      <c r="IA421" s="81"/>
      <c r="IB421" s="81"/>
      <c r="IC421" s="81"/>
      <c r="ID421" s="81"/>
      <c r="IE421" s="81"/>
      <c r="IF421" s="81"/>
      <c r="IG421" s="81"/>
      <c r="IH421" s="81"/>
      <c r="II421" s="81"/>
      <c r="IJ421" s="81"/>
      <c r="IK421" s="81"/>
      <c r="IL421" s="81"/>
      <c r="IM421" s="81"/>
      <c r="IN421" s="81"/>
      <c r="IO421" s="81"/>
      <c r="IP421" s="81"/>
      <c r="IQ421" s="81"/>
      <c r="IR421" s="81"/>
      <c r="IS421" s="81"/>
      <c r="IT421" s="81"/>
      <c r="IU421" s="81"/>
      <c r="IV421" s="81"/>
      <c r="IW421" s="81"/>
      <c r="IX421" s="81"/>
      <c r="IY421" s="81"/>
      <c r="IZ421" s="81"/>
      <c r="JA421" s="81"/>
      <c r="JB421" s="81"/>
      <c r="JC421" s="81"/>
      <c r="JD421" s="81"/>
      <c r="JE421" s="81"/>
      <c r="JF421" s="81"/>
      <c r="JG421" s="81"/>
      <c r="JH421" s="81"/>
      <c r="JI421" s="81"/>
      <c r="JJ421" s="81"/>
      <c r="JK421" s="81"/>
      <c r="JL421" s="81"/>
      <c r="JM421" s="81"/>
      <c r="JN421" s="81"/>
      <c r="JO421" s="81"/>
      <c r="JP421" s="81"/>
      <c r="JQ421" s="81"/>
      <c r="JR421" s="81"/>
      <c r="JS421" s="81"/>
    </row>
    <row r="422" spans="1:279">
      <c r="A422" s="796"/>
      <c r="B422" s="796">
        <f t="shared" ca="1" si="584"/>
        <v>0</v>
      </c>
      <c r="C422" s="796">
        <f t="shared" ca="1" si="585"/>
        <v>0</v>
      </c>
      <c r="D422" s="796">
        <f t="shared" ca="1" si="676"/>
        <v>0</v>
      </c>
      <c r="E422" s="796">
        <f t="shared" si="586"/>
        <v>0</v>
      </c>
      <c r="F422" s="209"/>
      <c r="G422" s="209">
        <f t="shared" si="674"/>
        <v>0</v>
      </c>
      <c r="H422" s="209">
        <f t="shared" si="672"/>
        <v>0</v>
      </c>
      <c r="I422" s="209">
        <f t="shared" si="673"/>
        <v>0</v>
      </c>
      <c r="J422" s="209">
        <f t="shared" si="656"/>
        <v>0</v>
      </c>
      <c r="K422" s="209">
        <f t="shared" si="657"/>
        <v>0</v>
      </c>
      <c r="L422" s="209">
        <f t="shared" si="658"/>
        <v>0</v>
      </c>
      <c r="M422" s="209">
        <f t="shared" si="659"/>
        <v>0</v>
      </c>
      <c r="N422" s="209">
        <f t="shared" si="660"/>
        <v>0</v>
      </c>
      <c r="O422" s="209">
        <f t="shared" si="655"/>
        <v>0</v>
      </c>
      <c r="P422" s="211">
        <f t="shared" si="661"/>
        <v>0</v>
      </c>
      <c r="Q422" s="209">
        <f t="shared" si="662"/>
        <v>0</v>
      </c>
      <c r="R422" s="209">
        <f t="shared" si="663"/>
        <v>0</v>
      </c>
      <c r="S422" s="209">
        <f t="shared" si="664"/>
        <v>0</v>
      </c>
      <c r="T422" s="209">
        <f t="shared" si="665"/>
        <v>0</v>
      </c>
      <c r="U422" s="209">
        <f t="shared" si="666"/>
        <v>0</v>
      </c>
      <c r="V422" s="209">
        <f t="shared" si="667"/>
        <v>0</v>
      </c>
      <c r="W422" s="209">
        <f t="shared" ca="1" si="668"/>
        <v>0</v>
      </c>
      <c r="X422" s="209">
        <f t="shared" ca="1" si="669"/>
        <v>0</v>
      </c>
      <c r="Y422" s="209">
        <f t="shared" ca="1" si="670"/>
        <v>0</v>
      </c>
      <c r="Z422" s="797" t="str">
        <f t="shared" ca="1" si="587"/>
        <v xml:space="preserve">        </v>
      </c>
      <c r="AA422" s="185"/>
      <c r="AB422" s="185">
        <f t="shared" ca="1" si="588"/>
        <v>0</v>
      </c>
      <c r="AC422" s="185">
        <f t="shared" ca="1" si="589"/>
        <v>0</v>
      </c>
      <c r="AD422" s="185">
        <f t="shared" ca="1" si="633"/>
        <v>0</v>
      </c>
      <c r="AE422" s="185"/>
      <c r="AF422" s="211"/>
      <c r="AG422" s="211"/>
      <c r="AH422" s="211"/>
      <c r="AI422" s="211"/>
      <c r="AJ422" s="211"/>
      <c r="AK422" s="211"/>
      <c r="AL422" s="211"/>
      <c r="AM422" s="211">
        <f t="shared" ref="AM422:AM453" si="677">IF(AN422=0,6500/31*AE422,0)</f>
        <v>0</v>
      </c>
      <c r="AN422" s="211"/>
      <c r="AO422" s="211"/>
      <c r="AP422" s="623">
        <f t="shared" si="590"/>
        <v>0</v>
      </c>
      <c r="AQ422" s="211">
        <f t="shared" si="634"/>
        <v>0</v>
      </c>
      <c r="AR422" s="211">
        <f t="shared" si="635"/>
        <v>0</v>
      </c>
      <c r="AS422" s="211"/>
      <c r="AT422" s="211">
        <f t="shared" si="591"/>
        <v>0</v>
      </c>
      <c r="AU422" s="358">
        <f t="shared" si="592"/>
        <v>0</v>
      </c>
      <c r="AV422" s="211">
        <f t="shared" si="593"/>
        <v>0</v>
      </c>
      <c r="AW422" s="211">
        <f t="shared" ca="1" si="594"/>
        <v>0</v>
      </c>
      <c r="AX422" s="211">
        <f t="shared" ca="1" si="671"/>
        <v>0</v>
      </c>
      <c r="AY422" s="211">
        <f t="shared" ca="1" si="595"/>
        <v>0</v>
      </c>
      <c r="AZ422" s="212">
        <f ca="1">IF(AND(AW422,AX422=0,AY422=0)=0,0,IF(AW422&gt;0,'На банк Приват'!$J$1,IF(AX422&gt;0,'На Укрсиб'!J415,0)))</f>
        <v>0</v>
      </c>
      <c r="BA422" s="191"/>
      <c r="BB422" s="191">
        <f t="shared" ca="1" si="596"/>
        <v>0</v>
      </c>
      <c r="BC422" s="191">
        <f t="shared" ca="1" si="597"/>
        <v>0</v>
      </c>
      <c r="BD422" s="191">
        <f t="shared" ca="1" si="636"/>
        <v>0</v>
      </c>
      <c r="BE422" s="191"/>
      <c r="BF422" s="213"/>
      <c r="BG422" s="213"/>
      <c r="BH422" s="213"/>
      <c r="BI422" s="213"/>
      <c r="BJ422" s="213"/>
      <c r="BK422" s="213"/>
      <c r="BL422" s="213"/>
      <c r="BM422" s="213">
        <f t="shared" ref="BM422:BM485" si="678">IF(BN422=0,6500/31*BE422,0)</f>
        <v>0</v>
      </c>
      <c r="BN422" s="213"/>
      <c r="BO422" s="213"/>
      <c r="BP422" s="623">
        <f t="shared" si="598"/>
        <v>0</v>
      </c>
      <c r="BQ422" s="213">
        <f t="shared" si="637"/>
        <v>0</v>
      </c>
      <c r="BR422" s="213">
        <f t="shared" si="638"/>
        <v>0</v>
      </c>
      <c r="BS422" s="213"/>
      <c r="BT422" s="213">
        <f t="shared" si="599"/>
        <v>0</v>
      </c>
      <c r="BU422" s="362">
        <f t="shared" si="639"/>
        <v>0</v>
      </c>
      <c r="BV422" s="213">
        <f t="shared" si="600"/>
        <v>0</v>
      </c>
      <c r="BW422" s="213">
        <f t="shared" ca="1" si="601"/>
        <v>0</v>
      </c>
      <c r="BX422" s="213">
        <f t="shared" ca="1" si="640"/>
        <v>0</v>
      </c>
      <c r="BY422" s="213">
        <f t="shared" ca="1" si="602"/>
        <v>0</v>
      </c>
      <c r="BZ422" s="214">
        <f ca="1">IF(AND(BW422,BX422=0)=0,0,IF(BW422&gt;0,'На банк Приват'!$P$1,IF(BX422&gt;0,'На Укрсиб'!$P$1,0)))</f>
        <v>0</v>
      </c>
      <c r="CA422" s="198"/>
      <c r="CB422" s="198">
        <f t="shared" ca="1" si="603"/>
        <v>0</v>
      </c>
      <c r="CC422" s="198">
        <f t="shared" ca="1" si="604"/>
        <v>0</v>
      </c>
      <c r="CD422" s="198">
        <f t="shared" ca="1" si="641"/>
        <v>0</v>
      </c>
      <c r="CE422" s="198"/>
      <c r="CF422" s="215"/>
      <c r="CG422" s="215"/>
      <c r="CH422" s="215"/>
      <c r="CI422" s="215"/>
      <c r="CJ422" s="215"/>
      <c r="CK422" s="215"/>
      <c r="CL422" s="215"/>
      <c r="CM422" s="215">
        <f t="shared" si="675"/>
        <v>0</v>
      </c>
      <c r="CN422" s="215"/>
      <c r="CO422" s="215"/>
      <c r="CP422" s="215">
        <f t="shared" si="605"/>
        <v>0</v>
      </c>
      <c r="CQ422" s="215">
        <f t="shared" si="642"/>
        <v>0</v>
      </c>
      <c r="CR422" s="215">
        <f t="shared" si="643"/>
        <v>0</v>
      </c>
      <c r="CS422" s="215"/>
      <c r="CT422" s="215">
        <f t="shared" si="606"/>
        <v>0</v>
      </c>
      <c r="CU422" s="369">
        <f t="shared" si="607"/>
        <v>0</v>
      </c>
      <c r="CV422" s="215">
        <f t="shared" si="608"/>
        <v>0</v>
      </c>
      <c r="CW422" s="215">
        <f t="shared" ca="1" si="609"/>
        <v>0</v>
      </c>
      <c r="CX422" s="215">
        <f t="shared" ca="1" si="644"/>
        <v>0</v>
      </c>
      <c r="CY422" s="215">
        <f t="shared" ca="1" si="610"/>
        <v>0</v>
      </c>
      <c r="CZ422" s="216">
        <f ca="1">IF(AND(CW422,CX422=0)=0,0,IF(CW422&gt;0,'На банк Приват'!$V$1,IF(CX422&gt;0,'На Укрсиб'!$V$1,0)))</f>
        <v>0</v>
      </c>
      <c r="DA422" s="204"/>
      <c r="DB422" s="204">
        <f t="shared" ca="1" si="611"/>
        <v>0</v>
      </c>
      <c r="DC422" s="204">
        <f t="shared" ca="1" si="612"/>
        <v>0</v>
      </c>
      <c r="DD422" s="204">
        <f t="shared" ca="1" si="645"/>
        <v>0</v>
      </c>
      <c r="DE422" s="204"/>
      <c r="DF422" s="217"/>
      <c r="DG422" s="217"/>
      <c r="DH422" s="217"/>
      <c r="DI422" s="217"/>
      <c r="DJ422" s="217"/>
      <c r="DK422" s="217"/>
      <c r="DL422" s="217"/>
      <c r="DM422" s="217">
        <f t="shared" si="613"/>
        <v>0</v>
      </c>
      <c r="DN422" s="217"/>
      <c r="DO422" s="217"/>
      <c r="DP422" s="763">
        <f t="shared" si="614"/>
        <v>0</v>
      </c>
      <c r="DQ422" s="217">
        <f t="shared" si="646"/>
        <v>0</v>
      </c>
      <c r="DR422" s="217">
        <f t="shared" si="647"/>
        <v>0</v>
      </c>
      <c r="DS422" s="217"/>
      <c r="DT422" s="217">
        <f t="shared" si="615"/>
        <v>0</v>
      </c>
      <c r="DU422" s="366">
        <f t="shared" si="648"/>
        <v>0</v>
      </c>
      <c r="DV422" s="217">
        <f t="shared" si="616"/>
        <v>0</v>
      </c>
      <c r="DW422" s="217">
        <f t="shared" ca="1" si="617"/>
        <v>0</v>
      </c>
      <c r="DX422" s="217">
        <f t="shared" ca="1" si="649"/>
        <v>0</v>
      </c>
      <c r="DY422" s="217">
        <f t="shared" ca="1" si="618"/>
        <v>0</v>
      </c>
      <c r="DZ422" s="218">
        <f ca="1">IF(AND(DW422,DX422=0)=0,0,IF(DW422&gt;0,'На банк Приват'!$AB$1,IF(DX422&gt;0,'На Укрсиб'!$V$1,0)))</f>
        <v>0</v>
      </c>
      <c r="EA422" s="207"/>
      <c r="EB422" s="207">
        <f t="shared" ca="1" si="619"/>
        <v>0</v>
      </c>
      <c r="EC422" s="207">
        <f t="shared" ca="1" si="620"/>
        <v>0</v>
      </c>
      <c r="ED422" s="207">
        <f t="shared" ca="1" si="650"/>
        <v>0</v>
      </c>
      <c r="EE422" s="207"/>
      <c r="EF422" s="219"/>
      <c r="EG422" s="219"/>
      <c r="EH422" s="219"/>
      <c r="EI422" s="219"/>
      <c r="EJ422" s="219"/>
      <c r="EK422" s="219"/>
      <c r="EL422" s="219"/>
      <c r="EM422" s="219">
        <f t="shared" si="621"/>
        <v>0</v>
      </c>
      <c r="EN422" s="219"/>
      <c r="EO422" s="219"/>
      <c r="EP422" s="219">
        <f t="shared" si="622"/>
        <v>0</v>
      </c>
      <c r="EQ422" s="219">
        <f t="shared" si="651"/>
        <v>0</v>
      </c>
      <c r="ER422" s="219">
        <f t="shared" si="652"/>
        <v>0</v>
      </c>
      <c r="ES422" s="219"/>
      <c r="ET422" s="219">
        <f t="shared" si="623"/>
        <v>0</v>
      </c>
      <c r="EU422" s="363">
        <f t="shared" si="653"/>
        <v>0</v>
      </c>
      <c r="EV422" s="219">
        <f t="shared" si="624"/>
        <v>0</v>
      </c>
      <c r="EW422" s="219">
        <f t="shared" ca="1" si="625"/>
        <v>0</v>
      </c>
      <c r="EX422" s="219">
        <f t="shared" ca="1" si="654"/>
        <v>0</v>
      </c>
      <c r="EY422" s="219">
        <f t="shared" ca="1" si="626"/>
        <v>0</v>
      </c>
      <c r="EZ422" s="220">
        <f ca="1">IF(AND(EW422,EX422=0)=0,0,IF(EW422&gt;0,'На банк Приват'!$AH$1,IF(EX422&gt;0,'На Укрсиб'!$AH$1,0)))</f>
        <v>0</v>
      </c>
      <c r="FA422" s="28">
        <f t="shared" ca="1" si="627"/>
        <v>0</v>
      </c>
      <c r="FB422" s="28">
        <f t="shared" ca="1" si="628"/>
        <v>0</v>
      </c>
      <c r="FC422" s="28">
        <f t="shared" ca="1" si="629"/>
        <v>0</v>
      </c>
      <c r="FD422" s="28">
        <f t="shared" ca="1" si="630"/>
        <v>0</v>
      </c>
      <c r="FE422" s="28">
        <f t="shared" ca="1" si="631"/>
        <v>410</v>
      </c>
      <c r="FF422">
        <f t="shared" si="632"/>
        <v>0</v>
      </c>
      <c r="FG422" s="531"/>
    </row>
    <row r="423" spans="1:279">
      <c r="A423" s="113"/>
      <c r="B423" s="113">
        <f t="shared" ca="1" si="584"/>
        <v>0</v>
      </c>
      <c r="C423" s="113">
        <f t="shared" ca="1" si="585"/>
        <v>0</v>
      </c>
      <c r="D423" s="113">
        <f t="shared" ca="1" si="676"/>
        <v>0</v>
      </c>
      <c r="E423" s="113">
        <f t="shared" si="586"/>
        <v>0</v>
      </c>
      <c r="F423" s="115"/>
      <c r="G423" s="209">
        <f t="shared" si="674"/>
        <v>0</v>
      </c>
      <c r="H423" s="209">
        <f t="shared" si="672"/>
        <v>0</v>
      </c>
      <c r="I423" s="209">
        <f t="shared" si="673"/>
        <v>0</v>
      </c>
      <c r="J423" s="209">
        <f t="shared" si="656"/>
        <v>0</v>
      </c>
      <c r="K423" s="209">
        <f t="shared" si="657"/>
        <v>0</v>
      </c>
      <c r="L423" s="209">
        <f t="shared" si="658"/>
        <v>0</v>
      </c>
      <c r="M423" s="209">
        <f t="shared" si="659"/>
        <v>0</v>
      </c>
      <c r="N423" s="209">
        <f t="shared" si="660"/>
        <v>0</v>
      </c>
      <c r="O423" s="209">
        <f t="shared" si="655"/>
        <v>0</v>
      </c>
      <c r="P423" s="211">
        <f t="shared" si="661"/>
        <v>0</v>
      </c>
      <c r="Q423" s="209">
        <f t="shared" si="662"/>
        <v>0</v>
      </c>
      <c r="R423" s="209">
        <f t="shared" si="663"/>
        <v>0</v>
      </c>
      <c r="S423" s="209">
        <f t="shared" si="664"/>
        <v>0</v>
      </c>
      <c r="T423" s="209">
        <f t="shared" si="665"/>
        <v>0</v>
      </c>
      <c r="U423" s="209">
        <f t="shared" si="666"/>
        <v>0</v>
      </c>
      <c r="V423" s="209">
        <f t="shared" si="667"/>
        <v>0</v>
      </c>
      <c r="W423" s="209">
        <f t="shared" ca="1" si="668"/>
        <v>0</v>
      </c>
      <c r="X423" s="209">
        <f t="shared" ca="1" si="669"/>
        <v>0</v>
      </c>
      <c r="Y423" s="209">
        <f t="shared" ca="1" si="670"/>
        <v>0</v>
      </c>
      <c r="Z423" s="210" t="str">
        <f t="shared" ca="1" si="587"/>
        <v xml:space="preserve">        </v>
      </c>
      <c r="AA423" s="185"/>
      <c r="AB423" s="185">
        <f t="shared" ca="1" si="588"/>
        <v>0</v>
      </c>
      <c r="AC423" s="185">
        <f t="shared" ca="1" si="589"/>
        <v>0</v>
      </c>
      <c r="AD423" s="185">
        <f t="shared" ca="1" si="633"/>
        <v>0</v>
      </c>
      <c r="AE423" s="185"/>
      <c r="AF423" s="211"/>
      <c r="AG423" s="211"/>
      <c r="AH423" s="211"/>
      <c r="AI423" s="211"/>
      <c r="AJ423" s="211"/>
      <c r="AK423" s="211"/>
      <c r="AL423" s="211"/>
      <c r="AM423" s="211">
        <f t="shared" si="677"/>
        <v>0</v>
      </c>
      <c r="AN423" s="211"/>
      <c r="AO423" s="211"/>
      <c r="AP423" s="623">
        <f>SUM(AG423:AO423)</f>
        <v>0</v>
      </c>
      <c r="AQ423" s="211">
        <f t="shared" si="634"/>
        <v>0</v>
      </c>
      <c r="AR423" s="211">
        <f t="shared" si="635"/>
        <v>0</v>
      </c>
      <c r="AS423" s="211"/>
      <c r="AT423" s="211">
        <f t="shared" si="591"/>
        <v>0</v>
      </c>
      <c r="AU423" s="358">
        <f t="shared" si="592"/>
        <v>0</v>
      </c>
      <c r="AV423" s="211">
        <f t="shared" si="593"/>
        <v>0</v>
      </c>
      <c r="AW423" s="211">
        <f t="shared" ca="1" si="594"/>
        <v>0</v>
      </c>
      <c r="AX423" s="211">
        <f t="shared" ca="1" si="671"/>
        <v>0</v>
      </c>
      <c r="AY423" s="211">
        <f t="shared" ca="1" si="595"/>
        <v>0</v>
      </c>
      <c r="AZ423" s="212">
        <f ca="1">IF(AND(AW423,AX423=0,AY423=0)=0,0,IF(AW423&gt;0,'На банк Приват'!$J$1,IF(AX423&gt;0,'На Укрсиб'!J416,0)))</f>
        <v>0</v>
      </c>
      <c r="BA423" s="191"/>
      <c r="BB423" s="191">
        <f t="shared" ca="1" si="596"/>
        <v>0</v>
      </c>
      <c r="BC423" s="191">
        <f t="shared" ca="1" si="597"/>
        <v>0</v>
      </c>
      <c r="BD423" s="191">
        <f t="shared" ca="1" si="636"/>
        <v>0</v>
      </c>
      <c r="BE423" s="191"/>
      <c r="BF423" s="213"/>
      <c r="BG423" s="213"/>
      <c r="BH423" s="213"/>
      <c r="BI423" s="213"/>
      <c r="BJ423" s="213"/>
      <c r="BK423" s="213"/>
      <c r="BL423" s="213"/>
      <c r="BM423" s="213">
        <f t="shared" si="678"/>
        <v>0</v>
      </c>
      <c r="BN423" s="213"/>
      <c r="BO423" s="213"/>
      <c r="BP423" s="623">
        <f t="shared" si="598"/>
        <v>0</v>
      </c>
      <c r="BQ423" s="213">
        <f t="shared" si="637"/>
        <v>0</v>
      </c>
      <c r="BR423" s="213">
        <f t="shared" si="638"/>
        <v>0</v>
      </c>
      <c r="BS423" s="213"/>
      <c r="BT423" s="213">
        <f t="shared" si="599"/>
        <v>0</v>
      </c>
      <c r="BU423" s="362">
        <f t="shared" si="639"/>
        <v>0</v>
      </c>
      <c r="BV423" s="213">
        <f t="shared" si="600"/>
        <v>0</v>
      </c>
      <c r="BW423" s="213">
        <f t="shared" ca="1" si="601"/>
        <v>0</v>
      </c>
      <c r="BX423" s="213">
        <f t="shared" ca="1" si="640"/>
        <v>0</v>
      </c>
      <c r="BY423" s="213">
        <f t="shared" ca="1" si="602"/>
        <v>0</v>
      </c>
      <c r="BZ423" s="214">
        <f ca="1">IF(AND(BW423,BX423=0)=0,0,IF(BW423&gt;0,'На банк Приват'!$P$1,IF(BX423&gt;0,'На Укрсиб'!$P$1,0)))</f>
        <v>0</v>
      </c>
      <c r="CA423" s="198"/>
      <c r="CB423" s="198">
        <f t="shared" ca="1" si="603"/>
        <v>0</v>
      </c>
      <c r="CC423" s="198">
        <f t="shared" ca="1" si="604"/>
        <v>0</v>
      </c>
      <c r="CD423" s="198">
        <f t="shared" ca="1" si="641"/>
        <v>0</v>
      </c>
      <c r="CE423" s="198"/>
      <c r="CF423" s="215"/>
      <c r="CG423" s="215"/>
      <c r="CH423" s="215"/>
      <c r="CI423" s="215"/>
      <c r="CJ423" s="215"/>
      <c r="CK423" s="215"/>
      <c r="CL423" s="215"/>
      <c r="CM423" s="215">
        <f t="shared" si="675"/>
        <v>0</v>
      </c>
      <c r="CN423" s="215"/>
      <c r="CO423" s="215"/>
      <c r="CP423" s="215">
        <f t="shared" si="605"/>
        <v>0</v>
      </c>
      <c r="CQ423" s="215">
        <f t="shared" si="642"/>
        <v>0</v>
      </c>
      <c r="CR423" s="215">
        <f t="shared" si="643"/>
        <v>0</v>
      </c>
      <c r="CS423" s="215"/>
      <c r="CT423" s="215">
        <f t="shared" si="606"/>
        <v>0</v>
      </c>
      <c r="CU423" s="369">
        <f t="shared" si="607"/>
        <v>0</v>
      </c>
      <c r="CV423" s="215">
        <f t="shared" si="608"/>
        <v>0</v>
      </c>
      <c r="CW423" s="215">
        <f t="shared" ca="1" si="609"/>
        <v>0</v>
      </c>
      <c r="CX423" s="215">
        <f t="shared" ca="1" si="644"/>
        <v>0</v>
      </c>
      <c r="CY423" s="215">
        <f t="shared" ca="1" si="610"/>
        <v>0</v>
      </c>
      <c r="CZ423" s="216">
        <f ca="1">IF(AND(CW423,CX423=0)=0,0,IF(CW423&gt;0,'На банк Приват'!$V$1,IF(CX423&gt;0,'На Укрсиб'!$V$1,0)))</f>
        <v>0</v>
      </c>
      <c r="DA423" s="204"/>
      <c r="DB423" s="204">
        <f t="shared" ca="1" si="611"/>
        <v>0</v>
      </c>
      <c r="DC423" s="204">
        <f t="shared" ca="1" si="612"/>
        <v>0</v>
      </c>
      <c r="DD423" s="204">
        <f t="shared" ca="1" si="645"/>
        <v>0</v>
      </c>
      <c r="DE423" s="204"/>
      <c r="DF423" s="217"/>
      <c r="DG423" s="217"/>
      <c r="DH423" s="217"/>
      <c r="DI423" s="217"/>
      <c r="DJ423" s="217"/>
      <c r="DK423" s="217"/>
      <c r="DL423" s="217"/>
      <c r="DM423" s="217">
        <f t="shared" si="613"/>
        <v>0</v>
      </c>
      <c r="DN423" s="217"/>
      <c r="DO423" s="217"/>
      <c r="DP423" s="763">
        <f t="shared" si="614"/>
        <v>0</v>
      </c>
      <c r="DQ423" s="217">
        <f t="shared" si="646"/>
        <v>0</v>
      </c>
      <c r="DR423" s="217">
        <f t="shared" si="647"/>
        <v>0</v>
      </c>
      <c r="DS423" s="217"/>
      <c r="DT423" s="217">
        <f t="shared" si="615"/>
        <v>0</v>
      </c>
      <c r="DU423" s="366">
        <f t="shared" si="648"/>
        <v>0</v>
      </c>
      <c r="DV423" s="217">
        <f t="shared" si="616"/>
        <v>0</v>
      </c>
      <c r="DW423" s="217">
        <f t="shared" ca="1" si="617"/>
        <v>0</v>
      </c>
      <c r="DX423" s="217">
        <f t="shared" ca="1" si="649"/>
        <v>0</v>
      </c>
      <c r="DY423" s="217">
        <f t="shared" ca="1" si="618"/>
        <v>0</v>
      </c>
      <c r="DZ423" s="218">
        <f ca="1">IF(AND(DW423,DX423=0)=0,0,IF(DW423&gt;0,'На банк Приват'!$AB$1,IF(DX423&gt;0,'На Укрсиб'!$V$1,0)))</f>
        <v>0</v>
      </c>
      <c r="EA423" s="207"/>
      <c r="EB423" s="207">
        <f t="shared" ca="1" si="619"/>
        <v>0</v>
      </c>
      <c r="EC423" s="207">
        <f t="shared" ca="1" si="620"/>
        <v>0</v>
      </c>
      <c r="ED423" s="207">
        <f t="shared" ca="1" si="650"/>
        <v>0</v>
      </c>
      <c r="EE423" s="207"/>
      <c r="EF423" s="219"/>
      <c r="EG423" s="219"/>
      <c r="EH423" s="219"/>
      <c r="EI423" s="219"/>
      <c r="EJ423" s="219"/>
      <c r="EK423" s="219"/>
      <c r="EL423" s="219"/>
      <c r="EM423" s="219">
        <f t="shared" si="621"/>
        <v>0</v>
      </c>
      <c r="EN423" s="219"/>
      <c r="EO423" s="219"/>
      <c r="EP423" s="219">
        <f t="shared" si="622"/>
        <v>0</v>
      </c>
      <c r="EQ423" s="219">
        <f t="shared" si="651"/>
        <v>0</v>
      </c>
      <c r="ER423" s="219">
        <f t="shared" si="652"/>
        <v>0</v>
      </c>
      <c r="ES423" s="219"/>
      <c r="ET423" s="219">
        <f t="shared" si="623"/>
        <v>0</v>
      </c>
      <c r="EU423" s="363">
        <f t="shared" si="653"/>
        <v>0</v>
      </c>
      <c r="EV423" s="219">
        <f t="shared" si="624"/>
        <v>0</v>
      </c>
      <c r="EW423" s="219">
        <f t="shared" ca="1" si="625"/>
        <v>0</v>
      </c>
      <c r="EX423" s="219">
        <f t="shared" ca="1" si="654"/>
        <v>0</v>
      </c>
      <c r="EY423" s="219">
        <f t="shared" ca="1" si="626"/>
        <v>0</v>
      </c>
      <c r="EZ423" s="220">
        <f ca="1">IF(AND(EW423,EX423=0)=0,0,IF(EW423&gt;0,'На банк Приват'!$AH$1,IF(EX423&gt;0,'На Укрсиб'!$AH$1,0)))</f>
        <v>0</v>
      </c>
      <c r="FA423" s="28">
        <f t="shared" ca="1" si="627"/>
        <v>0</v>
      </c>
      <c r="FB423" s="28">
        <f t="shared" ca="1" si="628"/>
        <v>0</v>
      </c>
      <c r="FC423" s="28">
        <f t="shared" ca="1" si="629"/>
        <v>0</v>
      </c>
      <c r="FD423" s="28">
        <f t="shared" ca="1" si="630"/>
        <v>0</v>
      </c>
      <c r="FE423" s="28">
        <f t="shared" ca="1" si="631"/>
        <v>411</v>
      </c>
      <c r="FF423">
        <f t="shared" si="632"/>
        <v>0</v>
      </c>
      <c r="FG423" s="531"/>
    </row>
    <row r="424" spans="1:279">
      <c r="A424" s="113"/>
      <c r="B424" s="113">
        <f t="shared" ca="1" si="584"/>
        <v>0</v>
      </c>
      <c r="C424" s="113">
        <f t="shared" ca="1" si="585"/>
        <v>0</v>
      </c>
      <c r="D424" s="113">
        <f t="shared" ca="1" si="676"/>
        <v>0</v>
      </c>
      <c r="E424" s="113">
        <f t="shared" si="586"/>
        <v>0</v>
      </c>
      <c r="F424" s="115"/>
      <c r="G424" s="209">
        <f t="shared" si="674"/>
        <v>0</v>
      </c>
      <c r="H424" s="209">
        <f t="shared" si="672"/>
        <v>0</v>
      </c>
      <c r="I424" s="209">
        <f t="shared" si="673"/>
        <v>0</v>
      </c>
      <c r="J424" s="209">
        <f t="shared" si="656"/>
        <v>0</v>
      </c>
      <c r="K424" s="209">
        <f t="shared" si="657"/>
        <v>0</v>
      </c>
      <c r="L424" s="209">
        <f t="shared" si="658"/>
        <v>0</v>
      </c>
      <c r="M424" s="209">
        <f t="shared" si="659"/>
        <v>0</v>
      </c>
      <c r="N424" s="209">
        <f t="shared" si="660"/>
        <v>0</v>
      </c>
      <c r="O424" s="209">
        <f t="shared" si="655"/>
        <v>0</v>
      </c>
      <c r="P424" s="211">
        <f t="shared" si="661"/>
        <v>0</v>
      </c>
      <c r="Q424" s="209">
        <f t="shared" si="662"/>
        <v>0</v>
      </c>
      <c r="R424" s="209">
        <f t="shared" si="663"/>
        <v>0</v>
      </c>
      <c r="S424" s="209">
        <f t="shared" si="664"/>
        <v>0</v>
      </c>
      <c r="T424" s="209">
        <f t="shared" si="665"/>
        <v>0</v>
      </c>
      <c r="U424" s="209">
        <f t="shared" si="666"/>
        <v>0</v>
      </c>
      <c r="V424" s="209">
        <f t="shared" si="667"/>
        <v>0</v>
      </c>
      <c r="W424" s="209">
        <f t="shared" ca="1" si="668"/>
        <v>0</v>
      </c>
      <c r="X424" s="209">
        <f t="shared" ca="1" si="669"/>
        <v>0</v>
      </c>
      <c r="Y424" s="209">
        <f t="shared" ca="1" si="670"/>
        <v>0</v>
      </c>
      <c r="Z424" s="210" t="str">
        <f t="shared" ca="1" si="587"/>
        <v xml:space="preserve">        </v>
      </c>
      <c r="AA424" s="185"/>
      <c r="AB424" s="185">
        <f t="shared" ca="1" si="588"/>
        <v>0</v>
      </c>
      <c r="AC424" s="185">
        <f t="shared" ca="1" si="589"/>
        <v>0</v>
      </c>
      <c r="AD424" s="185">
        <f t="shared" ca="1" si="633"/>
        <v>0</v>
      </c>
      <c r="AE424" s="185"/>
      <c r="AF424" s="211"/>
      <c r="AG424" s="211"/>
      <c r="AH424" s="211"/>
      <c r="AI424" s="211"/>
      <c r="AJ424" s="211"/>
      <c r="AK424" s="211"/>
      <c r="AL424" s="211"/>
      <c r="AM424" s="211">
        <f t="shared" si="677"/>
        <v>0</v>
      </c>
      <c r="AN424" s="211"/>
      <c r="AO424" s="211"/>
      <c r="AP424" s="623">
        <f t="shared" si="590"/>
        <v>0</v>
      </c>
      <c r="AQ424" s="211">
        <f t="shared" si="634"/>
        <v>0</v>
      </c>
      <c r="AR424" s="211">
        <f t="shared" si="635"/>
        <v>0</v>
      </c>
      <c r="AS424" s="211"/>
      <c r="AT424" s="211">
        <f t="shared" si="591"/>
        <v>0</v>
      </c>
      <c r="AU424" s="358">
        <f t="shared" si="592"/>
        <v>0</v>
      </c>
      <c r="AV424" s="211">
        <f t="shared" si="593"/>
        <v>0</v>
      </c>
      <c r="AW424" s="211">
        <f t="shared" ca="1" si="594"/>
        <v>0</v>
      </c>
      <c r="AX424" s="211">
        <f t="shared" ca="1" si="671"/>
        <v>0</v>
      </c>
      <c r="AY424" s="211">
        <f t="shared" ca="1" si="595"/>
        <v>0</v>
      </c>
      <c r="AZ424" s="212">
        <f ca="1">IF(AND(AW424,AX424=0,AY424=0)=0,0,IF(AW424&gt;0,'На банк Приват'!$J$1,IF(AX424&gt;0,'На Укрсиб'!J417,0)))</f>
        <v>0</v>
      </c>
      <c r="BA424" s="191"/>
      <c r="BB424" s="191">
        <f t="shared" ca="1" si="596"/>
        <v>0</v>
      </c>
      <c r="BC424" s="191">
        <f t="shared" ca="1" si="597"/>
        <v>0</v>
      </c>
      <c r="BD424" s="191">
        <f t="shared" ca="1" si="636"/>
        <v>0</v>
      </c>
      <c r="BE424" s="191"/>
      <c r="BF424" s="213"/>
      <c r="BG424" s="213"/>
      <c r="BH424" s="213"/>
      <c r="BI424" s="213"/>
      <c r="BJ424" s="213"/>
      <c r="BK424" s="213"/>
      <c r="BL424" s="213"/>
      <c r="BM424" s="213">
        <f t="shared" si="678"/>
        <v>0</v>
      </c>
      <c r="BN424" s="213"/>
      <c r="BO424" s="213"/>
      <c r="BP424" s="623">
        <f t="shared" si="598"/>
        <v>0</v>
      </c>
      <c r="BQ424" s="213">
        <f t="shared" si="637"/>
        <v>0</v>
      </c>
      <c r="BR424" s="213">
        <f t="shared" si="638"/>
        <v>0</v>
      </c>
      <c r="BS424" s="213"/>
      <c r="BT424" s="213">
        <f t="shared" si="599"/>
        <v>0</v>
      </c>
      <c r="BU424" s="362">
        <f t="shared" si="639"/>
        <v>0</v>
      </c>
      <c r="BV424" s="213">
        <f t="shared" si="600"/>
        <v>0</v>
      </c>
      <c r="BW424" s="213">
        <f t="shared" ca="1" si="601"/>
        <v>0</v>
      </c>
      <c r="BX424" s="213">
        <f t="shared" ca="1" si="640"/>
        <v>0</v>
      </c>
      <c r="BY424" s="213">
        <f t="shared" ca="1" si="602"/>
        <v>0</v>
      </c>
      <c r="BZ424" s="214">
        <f ca="1">IF(AND(BW424,BX424=0)=0,0,IF(BW424&gt;0,'На банк Приват'!$P$1,IF(BX424&gt;0,'На Укрсиб'!$P$1,0)))</f>
        <v>0</v>
      </c>
      <c r="CA424" s="198"/>
      <c r="CB424" s="198">
        <f t="shared" ca="1" si="603"/>
        <v>0</v>
      </c>
      <c r="CC424" s="198">
        <f t="shared" ca="1" si="604"/>
        <v>0</v>
      </c>
      <c r="CD424" s="198">
        <f t="shared" ca="1" si="641"/>
        <v>0</v>
      </c>
      <c r="CE424" s="198"/>
      <c r="CF424" s="215"/>
      <c r="CG424" s="215"/>
      <c r="CH424" s="215"/>
      <c r="CI424" s="215"/>
      <c r="CJ424" s="215"/>
      <c r="CK424" s="215"/>
      <c r="CL424" s="215"/>
      <c r="CM424" s="215">
        <f t="shared" si="675"/>
        <v>0</v>
      </c>
      <c r="CN424" s="215"/>
      <c r="CO424" s="215"/>
      <c r="CP424" s="215">
        <f t="shared" si="605"/>
        <v>0</v>
      </c>
      <c r="CQ424" s="215">
        <f t="shared" si="642"/>
        <v>0</v>
      </c>
      <c r="CR424" s="215">
        <f t="shared" si="643"/>
        <v>0</v>
      </c>
      <c r="CS424" s="215"/>
      <c r="CT424" s="215">
        <f t="shared" si="606"/>
        <v>0</v>
      </c>
      <c r="CU424" s="369">
        <f t="shared" si="607"/>
        <v>0</v>
      </c>
      <c r="CV424" s="215">
        <f t="shared" si="608"/>
        <v>0</v>
      </c>
      <c r="CW424" s="215">
        <f t="shared" ca="1" si="609"/>
        <v>0</v>
      </c>
      <c r="CX424" s="215">
        <f t="shared" ca="1" si="644"/>
        <v>0</v>
      </c>
      <c r="CY424" s="215">
        <f t="shared" ca="1" si="610"/>
        <v>0</v>
      </c>
      <c r="CZ424" s="216">
        <f ca="1">IF(AND(CW424,CX424=0)=0,0,IF(CW424&gt;0,'На банк Приват'!$V$1,IF(CX424&gt;0,'На Укрсиб'!$V$1,0)))</f>
        <v>0</v>
      </c>
      <c r="DA424" s="204"/>
      <c r="DB424" s="204">
        <f t="shared" ca="1" si="611"/>
        <v>0</v>
      </c>
      <c r="DC424" s="204">
        <f t="shared" ca="1" si="612"/>
        <v>0</v>
      </c>
      <c r="DD424" s="204">
        <f t="shared" ca="1" si="645"/>
        <v>0</v>
      </c>
      <c r="DE424" s="204"/>
      <c r="DF424" s="217"/>
      <c r="DG424" s="217"/>
      <c r="DH424" s="217"/>
      <c r="DI424" s="217"/>
      <c r="DJ424" s="217"/>
      <c r="DK424" s="217"/>
      <c r="DL424" s="217"/>
      <c r="DM424" s="217">
        <f t="shared" si="613"/>
        <v>0</v>
      </c>
      <c r="DN424" s="217"/>
      <c r="DO424" s="217"/>
      <c r="DP424" s="763">
        <f t="shared" si="614"/>
        <v>0</v>
      </c>
      <c r="DQ424" s="217">
        <f t="shared" si="646"/>
        <v>0</v>
      </c>
      <c r="DR424" s="217">
        <f t="shared" si="647"/>
        <v>0</v>
      </c>
      <c r="DS424" s="217"/>
      <c r="DT424" s="217">
        <f t="shared" si="615"/>
        <v>0</v>
      </c>
      <c r="DU424" s="366">
        <f t="shared" si="648"/>
        <v>0</v>
      </c>
      <c r="DV424" s="217">
        <f t="shared" si="616"/>
        <v>0</v>
      </c>
      <c r="DW424" s="217">
        <f t="shared" ca="1" si="617"/>
        <v>0</v>
      </c>
      <c r="DX424" s="217">
        <f t="shared" ca="1" si="649"/>
        <v>0</v>
      </c>
      <c r="DY424" s="217">
        <f t="shared" ca="1" si="618"/>
        <v>0</v>
      </c>
      <c r="DZ424" s="218">
        <f ca="1">IF(AND(DW424,DX424=0)=0,0,IF(DW424&gt;0,'На банк Приват'!$AB$1,IF(DX424&gt;0,'На Укрсиб'!$V$1,0)))</f>
        <v>0</v>
      </c>
      <c r="EA424" s="207"/>
      <c r="EB424" s="207">
        <f t="shared" ca="1" si="619"/>
        <v>0</v>
      </c>
      <c r="EC424" s="207">
        <f t="shared" ca="1" si="620"/>
        <v>0</v>
      </c>
      <c r="ED424" s="207">
        <f t="shared" ca="1" si="650"/>
        <v>0</v>
      </c>
      <c r="EE424" s="207"/>
      <c r="EF424" s="219"/>
      <c r="EG424" s="219"/>
      <c r="EH424" s="219"/>
      <c r="EI424" s="219"/>
      <c r="EJ424" s="219"/>
      <c r="EK424" s="219"/>
      <c r="EL424" s="219"/>
      <c r="EM424" s="219">
        <f t="shared" si="621"/>
        <v>0</v>
      </c>
      <c r="EN424" s="219"/>
      <c r="EO424" s="219"/>
      <c r="EP424" s="219">
        <f t="shared" si="622"/>
        <v>0</v>
      </c>
      <c r="EQ424" s="219">
        <f t="shared" si="651"/>
        <v>0</v>
      </c>
      <c r="ER424" s="219">
        <f t="shared" si="652"/>
        <v>0</v>
      </c>
      <c r="ES424" s="219"/>
      <c r="ET424" s="219">
        <f t="shared" si="623"/>
        <v>0</v>
      </c>
      <c r="EU424" s="363">
        <f t="shared" si="653"/>
        <v>0</v>
      </c>
      <c r="EV424" s="219">
        <f t="shared" si="624"/>
        <v>0</v>
      </c>
      <c r="EW424" s="219">
        <f t="shared" ca="1" si="625"/>
        <v>0</v>
      </c>
      <c r="EX424" s="219">
        <f t="shared" ca="1" si="654"/>
        <v>0</v>
      </c>
      <c r="EY424" s="219">
        <f t="shared" ca="1" si="626"/>
        <v>0</v>
      </c>
      <c r="EZ424" s="220">
        <f ca="1">IF(AND(EW424,EX424=0)=0,0,IF(EW424&gt;0,'На банк Приват'!$AH$1,IF(EX424&gt;0,'На Укрсиб'!$AH$1,0)))</f>
        <v>0</v>
      </c>
      <c r="FA424" s="28">
        <f t="shared" ca="1" si="627"/>
        <v>0</v>
      </c>
      <c r="FB424" s="28">
        <f t="shared" ca="1" si="628"/>
        <v>0</v>
      </c>
      <c r="FC424" s="28">
        <f t="shared" ca="1" si="629"/>
        <v>0</v>
      </c>
      <c r="FD424" s="28">
        <f t="shared" ca="1" si="630"/>
        <v>0</v>
      </c>
      <c r="FE424" s="28">
        <f t="shared" ca="1" si="631"/>
        <v>412</v>
      </c>
      <c r="FF424">
        <f t="shared" si="632"/>
        <v>0</v>
      </c>
      <c r="FG424" s="531"/>
    </row>
    <row r="425" spans="1:279">
      <c r="A425" s="113"/>
      <c r="B425" s="113">
        <f t="shared" ca="1" si="584"/>
        <v>0</v>
      </c>
      <c r="C425" s="113">
        <f t="shared" ca="1" si="585"/>
        <v>0</v>
      </c>
      <c r="D425" s="113">
        <f t="shared" ca="1" si="676"/>
        <v>0</v>
      </c>
      <c r="E425" s="113">
        <f t="shared" si="586"/>
        <v>0</v>
      </c>
      <c r="F425" s="115"/>
      <c r="G425" s="209">
        <f t="shared" si="674"/>
        <v>0</v>
      </c>
      <c r="H425" s="209">
        <f t="shared" si="672"/>
        <v>0</v>
      </c>
      <c r="I425" s="209">
        <f t="shared" si="673"/>
        <v>0</v>
      </c>
      <c r="J425" s="209">
        <f t="shared" si="656"/>
        <v>0</v>
      </c>
      <c r="K425" s="209">
        <f t="shared" si="657"/>
        <v>0</v>
      </c>
      <c r="L425" s="209">
        <f t="shared" si="658"/>
        <v>0</v>
      </c>
      <c r="M425" s="209">
        <f t="shared" si="659"/>
        <v>0</v>
      </c>
      <c r="N425" s="209">
        <f t="shared" si="660"/>
        <v>0</v>
      </c>
      <c r="O425" s="209">
        <f t="shared" si="655"/>
        <v>0</v>
      </c>
      <c r="P425" s="211">
        <f t="shared" si="661"/>
        <v>0</v>
      </c>
      <c r="Q425" s="209">
        <f t="shared" si="662"/>
        <v>0</v>
      </c>
      <c r="R425" s="209">
        <f t="shared" si="663"/>
        <v>0</v>
      </c>
      <c r="S425" s="209">
        <f t="shared" si="664"/>
        <v>0</v>
      </c>
      <c r="T425" s="209">
        <f t="shared" si="665"/>
        <v>0</v>
      </c>
      <c r="U425" s="209">
        <f t="shared" si="666"/>
        <v>0</v>
      </c>
      <c r="V425" s="209">
        <f t="shared" si="667"/>
        <v>0</v>
      </c>
      <c r="W425" s="209">
        <f t="shared" ca="1" si="668"/>
        <v>0</v>
      </c>
      <c r="X425" s="209">
        <f t="shared" ca="1" si="669"/>
        <v>0</v>
      </c>
      <c r="Y425" s="209">
        <f t="shared" ca="1" si="670"/>
        <v>0</v>
      </c>
      <c r="Z425" s="210" t="str">
        <f t="shared" ca="1" si="587"/>
        <v xml:space="preserve">        </v>
      </c>
      <c r="AA425" s="185"/>
      <c r="AB425" s="185">
        <f t="shared" ca="1" si="588"/>
        <v>0</v>
      </c>
      <c r="AC425" s="185">
        <f t="shared" ca="1" si="589"/>
        <v>0</v>
      </c>
      <c r="AD425" s="185">
        <f t="shared" ca="1" si="633"/>
        <v>0</v>
      </c>
      <c r="AE425" s="185"/>
      <c r="AF425" s="211"/>
      <c r="AG425" s="211"/>
      <c r="AH425" s="211"/>
      <c r="AI425" s="211"/>
      <c r="AJ425" s="211"/>
      <c r="AK425" s="211"/>
      <c r="AL425" s="211"/>
      <c r="AM425" s="211">
        <f t="shared" si="677"/>
        <v>0</v>
      </c>
      <c r="AN425" s="211"/>
      <c r="AO425" s="211"/>
      <c r="AP425" s="623">
        <f t="shared" si="590"/>
        <v>0</v>
      </c>
      <c r="AQ425" s="211">
        <f t="shared" si="634"/>
        <v>0</v>
      </c>
      <c r="AR425" s="211">
        <f t="shared" si="635"/>
        <v>0</v>
      </c>
      <c r="AS425" s="211"/>
      <c r="AT425" s="211">
        <f t="shared" si="591"/>
        <v>0</v>
      </c>
      <c r="AU425" s="358">
        <f t="shared" si="592"/>
        <v>0</v>
      </c>
      <c r="AV425" s="211">
        <f t="shared" si="593"/>
        <v>0</v>
      </c>
      <c r="AW425" s="211">
        <f t="shared" ca="1" si="594"/>
        <v>0</v>
      </c>
      <c r="AX425" s="211">
        <f t="shared" ca="1" si="671"/>
        <v>0</v>
      </c>
      <c r="AY425" s="211">
        <f t="shared" ca="1" si="595"/>
        <v>0</v>
      </c>
      <c r="AZ425" s="212">
        <f ca="1">IF(AND(AW425,AX425=0,AY425=0)=0,0,IF(AW425&gt;0,'На банк Приват'!$J$1,IF(AX425&gt;0,'На Укрсиб'!J418,0)))</f>
        <v>0</v>
      </c>
      <c r="BA425" s="191"/>
      <c r="BB425" s="191">
        <f t="shared" ca="1" si="596"/>
        <v>0</v>
      </c>
      <c r="BC425" s="191">
        <f t="shared" ca="1" si="597"/>
        <v>0</v>
      </c>
      <c r="BD425" s="191">
        <f t="shared" ca="1" si="636"/>
        <v>0</v>
      </c>
      <c r="BE425" s="191"/>
      <c r="BF425" s="213"/>
      <c r="BG425" s="213"/>
      <c r="BH425" s="213"/>
      <c r="BI425" s="213"/>
      <c r="BJ425" s="213"/>
      <c r="BK425" s="213"/>
      <c r="BL425" s="213"/>
      <c r="BM425" s="213">
        <f t="shared" si="678"/>
        <v>0</v>
      </c>
      <c r="BN425" s="213"/>
      <c r="BO425" s="213"/>
      <c r="BP425" s="623">
        <f t="shared" si="598"/>
        <v>0</v>
      </c>
      <c r="BQ425" s="213">
        <f t="shared" si="637"/>
        <v>0</v>
      </c>
      <c r="BR425" s="213">
        <f t="shared" si="638"/>
        <v>0</v>
      </c>
      <c r="BS425" s="213"/>
      <c r="BT425" s="213">
        <f t="shared" si="599"/>
        <v>0</v>
      </c>
      <c r="BU425" s="362">
        <f t="shared" si="639"/>
        <v>0</v>
      </c>
      <c r="BV425" s="213">
        <f t="shared" si="600"/>
        <v>0</v>
      </c>
      <c r="BW425" s="213">
        <f t="shared" ca="1" si="601"/>
        <v>0</v>
      </c>
      <c r="BX425" s="213">
        <f t="shared" ca="1" si="640"/>
        <v>0</v>
      </c>
      <c r="BY425" s="213">
        <f t="shared" ca="1" si="602"/>
        <v>0</v>
      </c>
      <c r="BZ425" s="214">
        <f ca="1">IF(AND(BW425,BX425=0)=0,0,IF(BW425&gt;0,'На банк Приват'!$P$1,IF(BX425&gt;0,'На Укрсиб'!$P$1,0)))</f>
        <v>0</v>
      </c>
      <c r="CA425" s="198"/>
      <c r="CB425" s="198">
        <f t="shared" ca="1" si="603"/>
        <v>0</v>
      </c>
      <c r="CC425" s="198">
        <f t="shared" ca="1" si="604"/>
        <v>0</v>
      </c>
      <c r="CD425" s="198">
        <f t="shared" ca="1" si="641"/>
        <v>0</v>
      </c>
      <c r="CE425" s="198"/>
      <c r="CF425" s="215"/>
      <c r="CG425" s="215"/>
      <c r="CH425" s="215"/>
      <c r="CI425" s="215"/>
      <c r="CJ425" s="215"/>
      <c r="CK425" s="215"/>
      <c r="CL425" s="215"/>
      <c r="CM425" s="215">
        <f t="shared" si="675"/>
        <v>0</v>
      </c>
      <c r="CN425" s="215"/>
      <c r="CO425" s="215"/>
      <c r="CP425" s="215">
        <f t="shared" si="605"/>
        <v>0</v>
      </c>
      <c r="CQ425" s="215">
        <f t="shared" si="642"/>
        <v>0</v>
      </c>
      <c r="CR425" s="215">
        <f t="shared" si="643"/>
        <v>0</v>
      </c>
      <c r="CS425" s="215"/>
      <c r="CT425" s="215">
        <f t="shared" si="606"/>
        <v>0</v>
      </c>
      <c r="CU425" s="369">
        <f t="shared" si="607"/>
        <v>0</v>
      </c>
      <c r="CV425" s="215">
        <f t="shared" si="608"/>
        <v>0</v>
      </c>
      <c r="CW425" s="215">
        <f t="shared" ca="1" si="609"/>
        <v>0</v>
      </c>
      <c r="CX425" s="215">
        <f t="shared" ca="1" si="644"/>
        <v>0</v>
      </c>
      <c r="CY425" s="215">
        <f t="shared" ca="1" si="610"/>
        <v>0</v>
      </c>
      <c r="CZ425" s="216">
        <f ca="1">IF(AND(CW425,CX425=0)=0,0,IF(CW425&gt;0,'На банк Приват'!$V$1,IF(CX425&gt;0,'На Укрсиб'!$V$1,0)))</f>
        <v>0</v>
      </c>
      <c r="DA425" s="204"/>
      <c r="DB425" s="204">
        <f t="shared" ca="1" si="611"/>
        <v>0</v>
      </c>
      <c r="DC425" s="204">
        <f t="shared" ca="1" si="612"/>
        <v>0</v>
      </c>
      <c r="DD425" s="204">
        <f t="shared" ca="1" si="645"/>
        <v>0</v>
      </c>
      <c r="DE425" s="204"/>
      <c r="DF425" s="217"/>
      <c r="DG425" s="217"/>
      <c r="DH425" s="217"/>
      <c r="DI425" s="217"/>
      <c r="DJ425" s="217"/>
      <c r="DK425" s="217"/>
      <c r="DL425" s="217"/>
      <c r="DM425" s="217">
        <f t="shared" si="613"/>
        <v>0</v>
      </c>
      <c r="DN425" s="217"/>
      <c r="DO425" s="217"/>
      <c r="DP425" s="763">
        <f t="shared" si="614"/>
        <v>0</v>
      </c>
      <c r="DQ425" s="217">
        <f t="shared" si="646"/>
        <v>0</v>
      </c>
      <c r="DR425" s="217">
        <f t="shared" si="647"/>
        <v>0</v>
      </c>
      <c r="DS425" s="217"/>
      <c r="DT425" s="217">
        <f t="shared" si="615"/>
        <v>0</v>
      </c>
      <c r="DU425" s="366">
        <f t="shared" si="648"/>
        <v>0</v>
      </c>
      <c r="DV425" s="217">
        <f t="shared" si="616"/>
        <v>0</v>
      </c>
      <c r="DW425" s="217">
        <f t="shared" ca="1" si="617"/>
        <v>0</v>
      </c>
      <c r="DX425" s="217">
        <f t="shared" ca="1" si="649"/>
        <v>0</v>
      </c>
      <c r="DY425" s="217">
        <f t="shared" ca="1" si="618"/>
        <v>0</v>
      </c>
      <c r="DZ425" s="218">
        <f ca="1">IF(AND(DW425,DX425=0)=0,0,IF(DW425&gt;0,'На банк Приват'!$AB$1,IF(DX425&gt;0,'На Укрсиб'!$V$1,0)))</f>
        <v>0</v>
      </c>
      <c r="EA425" s="207"/>
      <c r="EB425" s="207">
        <f t="shared" ca="1" si="619"/>
        <v>0</v>
      </c>
      <c r="EC425" s="207">
        <f t="shared" ca="1" si="620"/>
        <v>0</v>
      </c>
      <c r="ED425" s="207">
        <f t="shared" ca="1" si="650"/>
        <v>0</v>
      </c>
      <c r="EE425" s="207"/>
      <c r="EF425" s="219"/>
      <c r="EG425" s="219"/>
      <c r="EH425" s="219"/>
      <c r="EI425" s="219"/>
      <c r="EJ425" s="219"/>
      <c r="EK425" s="219"/>
      <c r="EL425" s="219"/>
      <c r="EM425" s="219">
        <f t="shared" si="621"/>
        <v>0</v>
      </c>
      <c r="EN425" s="219"/>
      <c r="EO425" s="219"/>
      <c r="EP425" s="219">
        <f t="shared" si="622"/>
        <v>0</v>
      </c>
      <c r="EQ425" s="219">
        <f t="shared" si="651"/>
        <v>0</v>
      </c>
      <c r="ER425" s="219">
        <f t="shared" si="652"/>
        <v>0</v>
      </c>
      <c r="ES425" s="219"/>
      <c r="ET425" s="219">
        <f t="shared" si="623"/>
        <v>0</v>
      </c>
      <c r="EU425" s="363">
        <f t="shared" si="653"/>
        <v>0</v>
      </c>
      <c r="EV425" s="219">
        <f t="shared" si="624"/>
        <v>0</v>
      </c>
      <c r="EW425" s="219">
        <f t="shared" ca="1" si="625"/>
        <v>0</v>
      </c>
      <c r="EX425" s="219">
        <f t="shared" ca="1" si="654"/>
        <v>0</v>
      </c>
      <c r="EY425" s="219">
        <f t="shared" ca="1" si="626"/>
        <v>0</v>
      </c>
      <c r="EZ425" s="220">
        <f ca="1">IF(AND(EW425,EX425=0)=0,0,IF(EW425&gt;0,'На банк Приват'!$AH$1,IF(EX425&gt;0,'На Укрсиб'!$AH$1,0)))</f>
        <v>0</v>
      </c>
      <c r="FA425" s="28">
        <f t="shared" ca="1" si="627"/>
        <v>0</v>
      </c>
      <c r="FB425" s="28">
        <f t="shared" ca="1" si="628"/>
        <v>0</v>
      </c>
      <c r="FC425" s="28">
        <f t="shared" ca="1" si="629"/>
        <v>0</v>
      </c>
      <c r="FD425" s="28">
        <f t="shared" ca="1" si="630"/>
        <v>0</v>
      </c>
      <c r="FE425" s="28" t="str">
        <f t="shared" ca="1" si="631"/>
        <v>По сторінці:</v>
      </c>
      <c r="FF425">
        <f t="shared" si="632"/>
        <v>0</v>
      </c>
      <c r="FG425" s="477"/>
    </row>
    <row r="426" spans="1:279">
      <c r="A426" s="113"/>
      <c r="B426" s="113">
        <f t="shared" ca="1" si="584"/>
        <v>0</v>
      </c>
      <c r="C426" s="113">
        <f t="shared" ca="1" si="585"/>
        <v>0</v>
      </c>
      <c r="D426" s="113">
        <f t="shared" ca="1" si="676"/>
        <v>0</v>
      </c>
      <c r="E426" s="113">
        <f t="shared" si="586"/>
        <v>0</v>
      </c>
      <c r="F426" s="115"/>
      <c r="G426" s="209">
        <f t="shared" si="674"/>
        <v>0</v>
      </c>
      <c r="H426" s="209">
        <f t="shared" si="672"/>
        <v>0</v>
      </c>
      <c r="I426" s="209">
        <f t="shared" si="673"/>
        <v>0</v>
      </c>
      <c r="J426" s="209">
        <f t="shared" si="656"/>
        <v>0</v>
      </c>
      <c r="K426" s="209">
        <f t="shared" si="657"/>
        <v>0</v>
      </c>
      <c r="L426" s="209">
        <f t="shared" si="658"/>
        <v>0</v>
      </c>
      <c r="M426" s="209">
        <f t="shared" si="659"/>
        <v>0</v>
      </c>
      <c r="N426" s="209">
        <f t="shared" si="660"/>
        <v>0</v>
      </c>
      <c r="O426" s="209">
        <f t="shared" si="655"/>
        <v>0</v>
      </c>
      <c r="P426" s="211">
        <f t="shared" si="661"/>
        <v>0</v>
      </c>
      <c r="Q426" s="209">
        <f t="shared" si="662"/>
        <v>0</v>
      </c>
      <c r="R426" s="209">
        <f t="shared" si="663"/>
        <v>0</v>
      </c>
      <c r="S426" s="209">
        <f t="shared" si="664"/>
        <v>0</v>
      </c>
      <c r="T426" s="209">
        <f t="shared" si="665"/>
        <v>0</v>
      </c>
      <c r="U426" s="209">
        <f t="shared" si="666"/>
        <v>0</v>
      </c>
      <c r="V426" s="209">
        <f t="shared" si="667"/>
        <v>0</v>
      </c>
      <c r="W426" s="209">
        <f t="shared" ca="1" si="668"/>
        <v>0</v>
      </c>
      <c r="X426" s="209">
        <f t="shared" ca="1" si="669"/>
        <v>0</v>
      </c>
      <c r="Y426" s="209">
        <f t="shared" ca="1" si="670"/>
        <v>0</v>
      </c>
      <c r="Z426" s="210" t="str">
        <f t="shared" ca="1" si="587"/>
        <v xml:space="preserve">        </v>
      </c>
      <c r="AA426" s="185"/>
      <c r="AB426" s="185">
        <f t="shared" ca="1" si="588"/>
        <v>0</v>
      </c>
      <c r="AC426" s="185">
        <f t="shared" ca="1" si="589"/>
        <v>0</v>
      </c>
      <c r="AD426" s="185">
        <f t="shared" ca="1" si="633"/>
        <v>0</v>
      </c>
      <c r="AE426" s="185"/>
      <c r="AF426" s="211"/>
      <c r="AG426" s="211"/>
      <c r="AH426" s="211"/>
      <c r="AI426" s="211"/>
      <c r="AJ426" s="211"/>
      <c r="AK426" s="211"/>
      <c r="AL426" s="211"/>
      <c r="AM426" s="211">
        <f t="shared" si="677"/>
        <v>0</v>
      </c>
      <c r="AN426" s="211"/>
      <c r="AO426" s="211"/>
      <c r="AP426" s="623">
        <f t="shared" si="590"/>
        <v>0</v>
      </c>
      <c r="AQ426" s="211">
        <f t="shared" si="634"/>
        <v>0</v>
      </c>
      <c r="AR426" s="211">
        <f t="shared" si="635"/>
        <v>0</v>
      </c>
      <c r="AS426" s="211"/>
      <c r="AT426" s="211">
        <f t="shared" si="591"/>
        <v>0</v>
      </c>
      <c r="AU426" s="358">
        <f t="shared" si="592"/>
        <v>0</v>
      </c>
      <c r="AV426" s="211">
        <f t="shared" si="593"/>
        <v>0</v>
      </c>
      <c r="AW426" s="211">
        <f t="shared" ca="1" si="594"/>
        <v>0</v>
      </c>
      <c r="AX426" s="211">
        <f t="shared" ca="1" si="671"/>
        <v>0</v>
      </c>
      <c r="AY426" s="211">
        <f t="shared" ca="1" si="595"/>
        <v>0</v>
      </c>
      <c r="AZ426" s="212">
        <f ca="1">IF(AND(AW426,AX426=0,AY426=0)=0,0,IF(AW426&gt;0,'На банк Приват'!$J$1,IF(AX426&gt;0,'На Укрсиб'!J419,0)))</f>
        <v>0</v>
      </c>
      <c r="BA426" s="191"/>
      <c r="BB426" s="191">
        <f t="shared" ca="1" si="596"/>
        <v>0</v>
      </c>
      <c r="BC426" s="191">
        <f t="shared" ca="1" si="597"/>
        <v>0</v>
      </c>
      <c r="BD426" s="191">
        <f t="shared" ca="1" si="636"/>
        <v>0</v>
      </c>
      <c r="BE426" s="191"/>
      <c r="BF426" s="213"/>
      <c r="BG426" s="213"/>
      <c r="BH426" s="213"/>
      <c r="BI426" s="213"/>
      <c r="BJ426" s="213"/>
      <c r="BK426" s="213"/>
      <c r="BL426" s="213"/>
      <c r="BM426" s="213">
        <f t="shared" si="678"/>
        <v>0</v>
      </c>
      <c r="BN426" s="213"/>
      <c r="BO426" s="213"/>
      <c r="BP426" s="623">
        <f t="shared" si="598"/>
        <v>0</v>
      </c>
      <c r="BQ426" s="213">
        <f t="shared" si="637"/>
        <v>0</v>
      </c>
      <c r="BR426" s="213">
        <f t="shared" si="638"/>
        <v>0</v>
      </c>
      <c r="BS426" s="213"/>
      <c r="BT426" s="213">
        <f t="shared" si="599"/>
        <v>0</v>
      </c>
      <c r="BU426" s="362">
        <f t="shared" si="639"/>
        <v>0</v>
      </c>
      <c r="BV426" s="213">
        <f t="shared" si="600"/>
        <v>0</v>
      </c>
      <c r="BW426" s="213">
        <f t="shared" ca="1" si="601"/>
        <v>0</v>
      </c>
      <c r="BX426" s="213">
        <f t="shared" ca="1" si="640"/>
        <v>0</v>
      </c>
      <c r="BY426" s="213">
        <f t="shared" ca="1" si="602"/>
        <v>0</v>
      </c>
      <c r="BZ426" s="214">
        <f ca="1">IF(AND(BW426,BX426=0)=0,0,IF(BW426&gt;0,'На банк Приват'!$P$1,IF(BX426&gt;0,'На Укрсиб'!$P$1,0)))</f>
        <v>0</v>
      </c>
      <c r="CA426" s="198"/>
      <c r="CB426" s="198">
        <f t="shared" ca="1" si="603"/>
        <v>0</v>
      </c>
      <c r="CC426" s="198">
        <f t="shared" ca="1" si="604"/>
        <v>0</v>
      </c>
      <c r="CD426" s="198">
        <f t="shared" ca="1" si="641"/>
        <v>0</v>
      </c>
      <c r="CE426" s="198"/>
      <c r="CF426" s="215"/>
      <c r="CG426" s="215"/>
      <c r="CH426" s="215"/>
      <c r="CI426" s="215"/>
      <c r="CJ426" s="215"/>
      <c r="CK426" s="215"/>
      <c r="CL426" s="215"/>
      <c r="CM426" s="215">
        <f t="shared" si="675"/>
        <v>0</v>
      </c>
      <c r="CN426" s="215"/>
      <c r="CO426" s="215"/>
      <c r="CP426" s="215">
        <f t="shared" si="605"/>
        <v>0</v>
      </c>
      <c r="CQ426" s="215">
        <f t="shared" si="642"/>
        <v>0</v>
      </c>
      <c r="CR426" s="215">
        <f t="shared" si="643"/>
        <v>0</v>
      </c>
      <c r="CS426" s="215"/>
      <c r="CT426" s="215">
        <f t="shared" si="606"/>
        <v>0</v>
      </c>
      <c r="CU426" s="369">
        <f t="shared" si="607"/>
        <v>0</v>
      </c>
      <c r="CV426" s="215">
        <f t="shared" si="608"/>
        <v>0</v>
      </c>
      <c r="CW426" s="215">
        <f t="shared" ca="1" si="609"/>
        <v>0</v>
      </c>
      <c r="CX426" s="215">
        <f t="shared" ca="1" si="644"/>
        <v>0</v>
      </c>
      <c r="CY426" s="215">
        <f t="shared" ca="1" si="610"/>
        <v>0</v>
      </c>
      <c r="CZ426" s="216">
        <f ca="1">IF(AND(CW426,CX426=0)=0,0,IF(CW426&gt;0,'На банк Приват'!$V$1,IF(CX426&gt;0,'На Укрсиб'!$V$1,0)))</f>
        <v>0</v>
      </c>
      <c r="DA426" s="204"/>
      <c r="DB426" s="204">
        <f t="shared" ca="1" si="611"/>
        <v>0</v>
      </c>
      <c r="DC426" s="204">
        <f t="shared" ca="1" si="612"/>
        <v>0</v>
      </c>
      <c r="DD426" s="204">
        <f t="shared" ca="1" si="645"/>
        <v>0</v>
      </c>
      <c r="DE426" s="204"/>
      <c r="DF426" s="217"/>
      <c r="DG426" s="217"/>
      <c r="DH426" s="217"/>
      <c r="DI426" s="217"/>
      <c r="DJ426" s="217"/>
      <c r="DK426" s="217"/>
      <c r="DL426" s="217"/>
      <c r="DM426" s="217">
        <f t="shared" si="613"/>
        <v>0</v>
      </c>
      <c r="DN426" s="217"/>
      <c r="DO426" s="217"/>
      <c r="DP426" s="763">
        <f t="shared" si="614"/>
        <v>0</v>
      </c>
      <c r="DQ426" s="217">
        <f t="shared" si="646"/>
        <v>0</v>
      </c>
      <c r="DR426" s="217">
        <f t="shared" si="647"/>
        <v>0</v>
      </c>
      <c r="DS426" s="217"/>
      <c r="DT426" s="217">
        <f t="shared" si="615"/>
        <v>0</v>
      </c>
      <c r="DU426" s="366">
        <f t="shared" si="648"/>
        <v>0</v>
      </c>
      <c r="DV426" s="217">
        <f t="shared" si="616"/>
        <v>0</v>
      </c>
      <c r="DW426" s="217">
        <f t="shared" ca="1" si="617"/>
        <v>0</v>
      </c>
      <c r="DX426" s="217">
        <f t="shared" ca="1" si="649"/>
        <v>0</v>
      </c>
      <c r="DY426" s="217">
        <f t="shared" ca="1" si="618"/>
        <v>0</v>
      </c>
      <c r="DZ426" s="218">
        <f ca="1">IF(AND(DW426,DX426=0)=0,0,IF(DW426&gt;0,'На банк Приват'!$AB$1,IF(DX426&gt;0,'На Укрсиб'!$V$1,0)))</f>
        <v>0</v>
      </c>
      <c r="EA426" s="207"/>
      <c r="EB426" s="207">
        <f t="shared" ca="1" si="619"/>
        <v>0</v>
      </c>
      <c r="EC426" s="207">
        <f t="shared" ca="1" si="620"/>
        <v>0</v>
      </c>
      <c r="ED426" s="207">
        <f t="shared" ca="1" si="650"/>
        <v>0</v>
      </c>
      <c r="EE426" s="207"/>
      <c r="EF426" s="219"/>
      <c r="EG426" s="219"/>
      <c r="EH426" s="219"/>
      <c r="EI426" s="219"/>
      <c r="EJ426" s="219"/>
      <c r="EK426" s="219"/>
      <c r="EL426" s="219"/>
      <c r="EM426" s="219">
        <f t="shared" si="621"/>
        <v>0</v>
      </c>
      <c r="EN426" s="219"/>
      <c r="EO426" s="219"/>
      <c r="EP426" s="219">
        <f t="shared" si="622"/>
        <v>0</v>
      </c>
      <c r="EQ426" s="219">
        <f t="shared" si="651"/>
        <v>0</v>
      </c>
      <c r="ER426" s="219">
        <f t="shared" si="652"/>
        <v>0</v>
      </c>
      <c r="ES426" s="219"/>
      <c r="ET426" s="219">
        <f t="shared" si="623"/>
        <v>0</v>
      </c>
      <c r="EU426" s="363">
        <f t="shared" si="653"/>
        <v>0</v>
      </c>
      <c r="EV426" s="219">
        <f t="shared" si="624"/>
        <v>0</v>
      </c>
      <c r="EW426" s="219">
        <f t="shared" ca="1" si="625"/>
        <v>0</v>
      </c>
      <c r="EX426" s="219">
        <f t="shared" ca="1" si="654"/>
        <v>0</v>
      </c>
      <c r="EY426" s="219">
        <f t="shared" ca="1" si="626"/>
        <v>0</v>
      </c>
      <c r="EZ426" s="220">
        <f ca="1">IF(AND(EW426,EX426=0)=0,0,IF(EW426&gt;0,'На банк Приват'!$AH$1,IF(EX426&gt;0,'На Укрсиб'!$AH$1,0)))</f>
        <v>0</v>
      </c>
      <c r="FA426" s="28">
        <f t="shared" ca="1" si="627"/>
        <v>0</v>
      </c>
      <c r="FB426" s="28">
        <f t="shared" ca="1" si="628"/>
        <v>0</v>
      </c>
      <c r="FC426" s="28">
        <f t="shared" ca="1" si="629"/>
        <v>0</v>
      </c>
      <c r="FD426" s="28">
        <f t="shared" ca="1" si="630"/>
        <v>0</v>
      </c>
      <c r="FE426" s="28" t="str">
        <f t="shared" ca="1" si="631"/>
        <v>Разом по відомості:</v>
      </c>
      <c r="FF426">
        <f t="shared" si="632"/>
        <v>0</v>
      </c>
      <c r="FG426" s="531"/>
    </row>
    <row r="427" spans="1:279">
      <c r="A427" s="113"/>
      <c r="B427" s="113" t="str">
        <f t="shared" ca="1" si="584"/>
        <v xml:space="preserve">Сума до перерахування Приватбанк: </v>
      </c>
      <c r="C427" s="113" t="e">
        <f t="shared" ca="1" si="585"/>
        <v>#NAME?</v>
      </c>
      <c r="D427" s="113">
        <f t="shared" ca="1" si="676"/>
        <v>0</v>
      </c>
      <c r="E427" s="113">
        <f t="shared" si="586"/>
        <v>0</v>
      </c>
      <c r="F427" s="115"/>
      <c r="G427" s="209">
        <f t="shared" si="674"/>
        <v>0</v>
      </c>
      <c r="H427" s="209">
        <f t="shared" si="672"/>
        <v>0</v>
      </c>
      <c r="I427" s="209">
        <f t="shared" si="673"/>
        <v>0</v>
      </c>
      <c r="J427" s="209">
        <f t="shared" si="656"/>
        <v>0</v>
      </c>
      <c r="K427" s="209">
        <f t="shared" si="657"/>
        <v>0</v>
      </c>
      <c r="L427" s="209">
        <f t="shared" si="658"/>
        <v>0</v>
      </c>
      <c r="M427" s="209">
        <f t="shared" si="659"/>
        <v>0</v>
      </c>
      <c r="N427" s="209">
        <f t="shared" si="660"/>
        <v>0</v>
      </c>
      <c r="O427" s="209">
        <f t="shared" si="655"/>
        <v>0</v>
      </c>
      <c r="P427" s="211">
        <f t="shared" si="661"/>
        <v>0</v>
      </c>
      <c r="Q427" s="209">
        <f t="shared" si="662"/>
        <v>0</v>
      </c>
      <c r="R427" s="209">
        <f t="shared" si="663"/>
        <v>0</v>
      </c>
      <c r="S427" s="209">
        <f t="shared" si="664"/>
        <v>0</v>
      </c>
      <c r="T427" s="209">
        <f t="shared" si="665"/>
        <v>0</v>
      </c>
      <c r="U427" s="209">
        <f t="shared" si="666"/>
        <v>0</v>
      </c>
      <c r="V427" s="209">
        <f t="shared" si="667"/>
        <v>0</v>
      </c>
      <c r="W427" s="209">
        <f t="shared" ca="1" si="668"/>
        <v>0</v>
      </c>
      <c r="X427" s="209">
        <f t="shared" ca="1" si="669"/>
        <v>0</v>
      </c>
      <c r="Y427" s="209">
        <f t="shared" ca="1" si="670"/>
        <v>0</v>
      </c>
      <c r="Z427" s="210" t="str">
        <f t="shared" ca="1" si="587"/>
        <v xml:space="preserve">        </v>
      </c>
      <c r="AA427" s="185"/>
      <c r="AB427" s="185" t="str">
        <f t="shared" ca="1" si="588"/>
        <v xml:space="preserve">Сума до перерахування Приватбанк: </v>
      </c>
      <c r="AC427" s="185" t="e">
        <f t="shared" ca="1" si="589"/>
        <v>#NAME?</v>
      </c>
      <c r="AD427" s="185">
        <f t="shared" ca="1" si="633"/>
        <v>0</v>
      </c>
      <c r="AE427" s="185"/>
      <c r="AF427" s="211"/>
      <c r="AG427" s="211"/>
      <c r="AH427" s="211"/>
      <c r="AI427" s="211"/>
      <c r="AJ427" s="211"/>
      <c r="AK427" s="211"/>
      <c r="AL427" s="211"/>
      <c r="AM427" s="211">
        <f t="shared" si="677"/>
        <v>0</v>
      </c>
      <c r="AN427" s="211"/>
      <c r="AO427" s="211"/>
      <c r="AP427" s="623">
        <f t="shared" si="590"/>
        <v>0</v>
      </c>
      <c r="AQ427" s="211">
        <f t="shared" si="634"/>
        <v>0</v>
      </c>
      <c r="AR427" s="211">
        <f t="shared" si="635"/>
        <v>0</v>
      </c>
      <c r="AS427" s="211"/>
      <c r="AT427" s="211">
        <f t="shared" si="591"/>
        <v>0</v>
      </c>
      <c r="AU427" s="358">
        <f t="shared" si="592"/>
        <v>0</v>
      </c>
      <c r="AV427" s="211">
        <f t="shared" si="593"/>
        <v>0</v>
      </c>
      <c r="AW427" s="211">
        <f t="shared" ca="1" si="594"/>
        <v>0</v>
      </c>
      <c r="AX427" s="211">
        <f t="shared" ca="1" si="671"/>
        <v>0</v>
      </c>
      <c r="AY427" s="211">
        <f t="shared" ca="1" si="595"/>
        <v>0</v>
      </c>
      <c r="AZ427" s="212">
        <f ca="1">IF(AND(AW427,AX427=0,AY427=0)=0,0,IF(AW427&gt;0,'На банк Приват'!$J$1,IF(AX427&gt;0,'На Укрсиб'!$J$1,0)))</f>
        <v>0</v>
      </c>
      <c r="BA427" s="191"/>
      <c r="BB427" s="191" t="str">
        <f t="shared" ca="1" si="596"/>
        <v xml:space="preserve">Сума до перерахування Приватбанк: </v>
      </c>
      <c r="BC427" s="191" t="e">
        <f t="shared" ca="1" si="597"/>
        <v>#NAME?</v>
      </c>
      <c r="BD427" s="191">
        <f t="shared" ca="1" si="636"/>
        <v>0</v>
      </c>
      <c r="BE427" s="191"/>
      <c r="BF427" s="213"/>
      <c r="BG427" s="213"/>
      <c r="BH427" s="213"/>
      <c r="BI427" s="213"/>
      <c r="BJ427" s="213"/>
      <c r="BK427" s="213"/>
      <c r="BL427" s="213"/>
      <c r="BM427" s="213">
        <f t="shared" si="678"/>
        <v>0</v>
      </c>
      <c r="BN427" s="213"/>
      <c r="BO427" s="213"/>
      <c r="BP427" s="623">
        <f t="shared" si="598"/>
        <v>0</v>
      </c>
      <c r="BQ427" s="213">
        <f t="shared" si="637"/>
        <v>0</v>
      </c>
      <c r="BR427" s="213">
        <f t="shared" si="638"/>
        <v>0</v>
      </c>
      <c r="BS427" s="213"/>
      <c r="BT427" s="213">
        <f t="shared" si="599"/>
        <v>0</v>
      </c>
      <c r="BU427" s="362">
        <f t="shared" si="639"/>
        <v>0</v>
      </c>
      <c r="BV427" s="213">
        <f t="shared" si="600"/>
        <v>0</v>
      </c>
      <c r="BW427" s="213">
        <f t="shared" ca="1" si="601"/>
        <v>0</v>
      </c>
      <c r="BX427" s="213">
        <f t="shared" ca="1" si="640"/>
        <v>0</v>
      </c>
      <c r="BY427" s="213">
        <f t="shared" ca="1" si="602"/>
        <v>0</v>
      </c>
      <c r="BZ427" s="214">
        <f ca="1">IF(AND(BW427,BX427=0)=0,0,IF(BW427&gt;0,'На банк Приват'!$P$1,IF(BX427&gt;0,'На Укрсиб'!$P$1,0)))</f>
        <v>0</v>
      </c>
      <c r="CA427" s="198"/>
      <c r="CB427" s="198" t="str">
        <f t="shared" ca="1" si="603"/>
        <v xml:space="preserve">Сума до перерахування Приватбанк: </v>
      </c>
      <c r="CC427" s="198" t="e">
        <f t="shared" ca="1" si="604"/>
        <v>#NAME?</v>
      </c>
      <c r="CD427" s="198">
        <f t="shared" ca="1" si="641"/>
        <v>0</v>
      </c>
      <c r="CE427" s="198"/>
      <c r="CF427" s="215"/>
      <c r="CG427" s="215"/>
      <c r="CH427" s="215"/>
      <c r="CI427" s="215"/>
      <c r="CJ427" s="215"/>
      <c r="CK427" s="215"/>
      <c r="CL427" s="215"/>
      <c r="CM427" s="215">
        <f t="shared" si="675"/>
        <v>0</v>
      </c>
      <c r="CN427" s="215"/>
      <c r="CO427" s="215"/>
      <c r="CP427" s="215">
        <f t="shared" si="605"/>
        <v>0</v>
      </c>
      <c r="CQ427" s="215">
        <f t="shared" si="642"/>
        <v>0</v>
      </c>
      <c r="CR427" s="215">
        <f t="shared" si="643"/>
        <v>0</v>
      </c>
      <c r="CS427" s="215"/>
      <c r="CT427" s="215">
        <f t="shared" si="606"/>
        <v>0</v>
      </c>
      <c r="CU427" s="369">
        <f t="shared" si="607"/>
        <v>0</v>
      </c>
      <c r="CV427" s="215">
        <f t="shared" si="608"/>
        <v>0</v>
      </c>
      <c r="CW427" s="215">
        <f t="shared" ca="1" si="609"/>
        <v>0</v>
      </c>
      <c r="CX427" s="215">
        <f t="shared" ca="1" si="644"/>
        <v>0</v>
      </c>
      <c r="CY427" s="215">
        <f t="shared" ca="1" si="610"/>
        <v>0</v>
      </c>
      <c r="CZ427" s="216">
        <f ca="1">IF(AND(CW427,CX427=0)=0,0,IF(CW427&gt;0,'На банк Приват'!$V$1,IF(CX427&gt;0,'На Укрсиб'!$V$1,0)))</f>
        <v>0</v>
      </c>
      <c r="DA427" s="204"/>
      <c r="DB427" s="204" t="str">
        <f t="shared" ca="1" si="611"/>
        <v xml:space="preserve">Сума до перерахування Приватбанк: </v>
      </c>
      <c r="DC427" s="204" t="e">
        <f t="shared" ca="1" si="612"/>
        <v>#NAME?</v>
      </c>
      <c r="DD427" s="204">
        <f t="shared" ca="1" si="645"/>
        <v>0</v>
      </c>
      <c r="DE427" s="204"/>
      <c r="DF427" s="217"/>
      <c r="DG427" s="217"/>
      <c r="DH427" s="217"/>
      <c r="DI427" s="217"/>
      <c r="DJ427" s="217"/>
      <c r="DK427" s="217"/>
      <c r="DL427" s="217"/>
      <c r="DM427" s="217">
        <f t="shared" si="613"/>
        <v>0</v>
      </c>
      <c r="DN427" s="217"/>
      <c r="DO427" s="217"/>
      <c r="DP427" s="763">
        <f t="shared" si="614"/>
        <v>0</v>
      </c>
      <c r="DQ427" s="217">
        <f t="shared" si="646"/>
        <v>0</v>
      </c>
      <c r="DR427" s="217">
        <f t="shared" si="647"/>
        <v>0</v>
      </c>
      <c r="DS427" s="217"/>
      <c r="DT427" s="217">
        <f t="shared" si="615"/>
        <v>0</v>
      </c>
      <c r="DU427" s="366">
        <f t="shared" si="648"/>
        <v>0</v>
      </c>
      <c r="DV427" s="217">
        <f t="shared" si="616"/>
        <v>0</v>
      </c>
      <c r="DW427" s="217">
        <f t="shared" ca="1" si="617"/>
        <v>0</v>
      </c>
      <c r="DX427" s="217">
        <f t="shared" ca="1" si="649"/>
        <v>0</v>
      </c>
      <c r="DY427" s="217">
        <f t="shared" ca="1" si="618"/>
        <v>0</v>
      </c>
      <c r="DZ427" s="218">
        <f ca="1">IF(AND(DW427,DX427=0)=0,0,IF(DW427&gt;0,'На банк Приват'!$AB$1,IF(DX427&gt;0,'На Укрсиб'!$V$1,0)))</f>
        <v>0</v>
      </c>
      <c r="EA427" s="207"/>
      <c r="EB427" s="207" t="str">
        <f t="shared" ca="1" si="619"/>
        <v xml:space="preserve">Сума до перерахування Приватбанк: </v>
      </c>
      <c r="EC427" s="207" t="e">
        <f t="shared" ca="1" si="620"/>
        <v>#NAME?</v>
      </c>
      <c r="ED427" s="207">
        <f t="shared" ca="1" si="650"/>
        <v>0</v>
      </c>
      <c r="EE427" s="207"/>
      <c r="EF427" s="219"/>
      <c r="EG427" s="219"/>
      <c r="EH427" s="219"/>
      <c r="EI427" s="219"/>
      <c r="EJ427" s="219"/>
      <c r="EK427" s="219"/>
      <c r="EL427" s="219"/>
      <c r="EM427" s="219">
        <f t="shared" si="621"/>
        <v>0</v>
      </c>
      <c r="EN427" s="219"/>
      <c r="EO427" s="219"/>
      <c r="EP427" s="219">
        <f t="shared" si="622"/>
        <v>0</v>
      </c>
      <c r="EQ427" s="219">
        <f t="shared" si="651"/>
        <v>0</v>
      </c>
      <c r="ER427" s="219">
        <f t="shared" si="652"/>
        <v>0</v>
      </c>
      <c r="ES427" s="219"/>
      <c r="ET427" s="219">
        <f t="shared" si="623"/>
        <v>0</v>
      </c>
      <c r="EU427" s="363">
        <f t="shared" si="653"/>
        <v>0</v>
      </c>
      <c r="EV427" s="219">
        <f t="shared" si="624"/>
        <v>0</v>
      </c>
      <c r="EW427" s="219">
        <f t="shared" ca="1" si="625"/>
        <v>0</v>
      </c>
      <c r="EX427" s="219">
        <f t="shared" ca="1" si="654"/>
        <v>0</v>
      </c>
      <c r="EY427" s="219">
        <f t="shared" ca="1" si="626"/>
        <v>0</v>
      </c>
      <c r="EZ427" s="220">
        <f ca="1">IF(AND(EW427,EX427=0)=0,0,IF(EW427&gt;0,'На банк Приват'!$AH$1,IF(EX427&gt;0,'На Укрсиб'!$AH$1,0)))</f>
        <v>0</v>
      </c>
      <c r="FA427" s="28">
        <f t="shared" ca="1" si="627"/>
        <v>0</v>
      </c>
      <c r="FB427" s="28">
        <f t="shared" ca="1" si="628"/>
        <v>0</v>
      </c>
      <c r="FC427" s="28">
        <f t="shared" ca="1" si="629"/>
        <v>0</v>
      </c>
      <c r="FD427" s="28">
        <f t="shared" ca="1" si="630"/>
        <v>0</v>
      </c>
      <c r="FE427" s="28">
        <f t="shared" ca="1" si="631"/>
        <v>0</v>
      </c>
      <c r="FF427">
        <f t="shared" si="632"/>
        <v>0</v>
      </c>
      <c r="FG427" s="531" t="s">
        <v>469</v>
      </c>
    </row>
    <row r="428" spans="1:279">
      <c r="A428" s="113"/>
      <c r="B428" s="113" t="str">
        <f t="shared" ca="1" si="584"/>
        <v>Сума до перерахування Укрсиббанк:</v>
      </c>
      <c r="C428" s="113" t="e">
        <f t="shared" ca="1" si="585"/>
        <v>#NAME?</v>
      </c>
      <c r="D428" s="113">
        <f t="shared" ca="1" si="676"/>
        <v>0</v>
      </c>
      <c r="E428" s="113">
        <f t="shared" si="586"/>
        <v>0</v>
      </c>
      <c r="F428" s="115"/>
      <c r="G428" s="209">
        <f t="shared" si="674"/>
        <v>0</v>
      </c>
      <c r="H428" s="209">
        <f t="shared" si="672"/>
        <v>0</v>
      </c>
      <c r="I428" s="209">
        <f t="shared" si="673"/>
        <v>0</v>
      </c>
      <c r="J428" s="209">
        <f t="shared" si="656"/>
        <v>0</v>
      </c>
      <c r="K428" s="209">
        <f t="shared" si="657"/>
        <v>0</v>
      </c>
      <c r="L428" s="209">
        <f t="shared" si="658"/>
        <v>0</v>
      </c>
      <c r="M428" s="209">
        <f t="shared" si="659"/>
        <v>0</v>
      </c>
      <c r="N428" s="209">
        <f t="shared" si="660"/>
        <v>0</v>
      </c>
      <c r="O428" s="209">
        <f t="shared" si="655"/>
        <v>0</v>
      </c>
      <c r="P428" s="211">
        <f t="shared" si="661"/>
        <v>0</v>
      </c>
      <c r="Q428" s="209">
        <f t="shared" si="662"/>
        <v>0</v>
      </c>
      <c r="R428" s="209">
        <f t="shared" si="663"/>
        <v>0</v>
      </c>
      <c r="S428" s="209">
        <f t="shared" si="664"/>
        <v>0</v>
      </c>
      <c r="T428" s="209">
        <f t="shared" si="665"/>
        <v>0</v>
      </c>
      <c r="U428" s="209">
        <f t="shared" si="666"/>
        <v>0</v>
      </c>
      <c r="V428" s="209">
        <f t="shared" si="667"/>
        <v>0</v>
      </c>
      <c r="W428" s="209">
        <f t="shared" ca="1" si="668"/>
        <v>0</v>
      </c>
      <c r="X428" s="209">
        <f t="shared" ca="1" si="669"/>
        <v>0</v>
      </c>
      <c r="Y428" s="209">
        <f t="shared" ca="1" si="670"/>
        <v>0</v>
      </c>
      <c r="Z428" s="210" t="str">
        <f t="shared" ca="1" si="587"/>
        <v xml:space="preserve">        </v>
      </c>
      <c r="AA428" s="185"/>
      <c r="AB428" s="185" t="str">
        <f t="shared" ca="1" si="588"/>
        <v>Сума до перерахування Укрсиббанк:</v>
      </c>
      <c r="AC428" s="185" t="e">
        <f t="shared" ca="1" si="589"/>
        <v>#NAME?</v>
      </c>
      <c r="AD428" s="185">
        <f t="shared" ca="1" si="633"/>
        <v>0</v>
      </c>
      <c r="AE428" s="185"/>
      <c r="AF428" s="211"/>
      <c r="AG428" s="211"/>
      <c r="AH428" s="211"/>
      <c r="AI428" s="211"/>
      <c r="AJ428" s="211"/>
      <c r="AK428" s="211"/>
      <c r="AL428" s="211"/>
      <c r="AM428" s="211">
        <f t="shared" si="677"/>
        <v>0</v>
      </c>
      <c r="AN428" s="211"/>
      <c r="AO428" s="211"/>
      <c r="AP428" s="623">
        <f t="shared" si="590"/>
        <v>0</v>
      </c>
      <c r="AQ428" s="211">
        <f t="shared" si="634"/>
        <v>0</v>
      </c>
      <c r="AR428" s="211">
        <f t="shared" si="635"/>
        <v>0</v>
      </c>
      <c r="AS428" s="211"/>
      <c r="AT428" s="211">
        <f t="shared" si="591"/>
        <v>0</v>
      </c>
      <c r="AU428" s="358">
        <f t="shared" si="592"/>
        <v>0</v>
      </c>
      <c r="AV428" s="211">
        <f t="shared" si="593"/>
        <v>0</v>
      </c>
      <c r="AW428" s="211">
        <f t="shared" ca="1" si="594"/>
        <v>0</v>
      </c>
      <c r="AX428" s="211">
        <f t="shared" ca="1" si="671"/>
        <v>0</v>
      </c>
      <c r="AY428" s="211">
        <f t="shared" ca="1" si="595"/>
        <v>0</v>
      </c>
      <c r="AZ428" s="212">
        <f ca="1">IF(AND(AW428,AX428=0,AY428=0)=0,0,IF(AW428&gt;0,'На банк Приват'!$J$1,IF(AX428&gt;0,'На Укрсиб'!$J$1,0)))</f>
        <v>0</v>
      </c>
      <c r="BA428" s="191"/>
      <c r="BB428" s="191" t="str">
        <f t="shared" ca="1" si="596"/>
        <v>Сума до перерахування Укрсиббанк:</v>
      </c>
      <c r="BC428" s="191" t="e">
        <f t="shared" ca="1" si="597"/>
        <v>#NAME?</v>
      </c>
      <c r="BD428" s="191">
        <f t="shared" ca="1" si="636"/>
        <v>0</v>
      </c>
      <c r="BE428" s="191"/>
      <c r="BF428" s="213"/>
      <c r="BG428" s="213"/>
      <c r="BH428" s="213"/>
      <c r="BI428" s="213"/>
      <c r="BJ428" s="213"/>
      <c r="BK428" s="213"/>
      <c r="BL428" s="213"/>
      <c r="BM428" s="213">
        <f t="shared" si="678"/>
        <v>0</v>
      </c>
      <c r="BN428" s="213"/>
      <c r="BO428" s="213"/>
      <c r="BP428" s="623">
        <f t="shared" si="598"/>
        <v>0</v>
      </c>
      <c r="BQ428" s="213">
        <f t="shared" si="637"/>
        <v>0</v>
      </c>
      <c r="BR428" s="213">
        <f t="shared" si="638"/>
        <v>0</v>
      </c>
      <c r="BS428" s="213"/>
      <c r="BT428" s="213">
        <f t="shared" si="599"/>
        <v>0</v>
      </c>
      <c r="BU428" s="362">
        <f t="shared" si="639"/>
        <v>0</v>
      </c>
      <c r="BV428" s="213">
        <f t="shared" si="600"/>
        <v>0</v>
      </c>
      <c r="BW428" s="213">
        <f t="shared" ca="1" si="601"/>
        <v>0</v>
      </c>
      <c r="BX428" s="213">
        <f t="shared" ca="1" si="640"/>
        <v>0</v>
      </c>
      <c r="BY428" s="213">
        <f t="shared" ca="1" si="602"/>
        <v>0</v>
      </c>
      <c r="BZ428" s="214">
        <f ca="1">IF(AND(BW428,BX428=0)=0,0,IF(BW428&gt;0,'На банк Приват'!$P$1,IF(BX428&gt;0,'На Укрсиб'!$P$1,0)))</f>
        <v>0</v>
      </c>
      <c r="CA428" s="198"/>
      <c r="CB428" s="198" t="str">
        <f t="shared" ca="1" si="603"/>
        <v>Сума до перерахування Укрсиббанк:</v>
      </c>
      <c r="CC428" s="198" t="e">
        <f t="shared" ca="1" si="604"/>
        <v>#NAME?</v>
      </c>
      <c r="CD428" s="198">
        <f t="shared" ca="1" si="641"/>
        <v>0</v>
      </c>
      <c r="CE428" s="198"/>
      <c r="CF428" s="215"/>
      <c r="CG428" s="215"/>
      <c r="CH428" s="215"/>
      <c r="CI428" s="215"/>
      <c r="CJ428" s="215"/>
      <c r="CK428" s="215"/>
      <c r="CL428" s="215"/>
      <c r="CM428" s="215">
        <f t="shared" si="675"/>
        <v>0</v>
      </c>
      <c r="CN428" s="215"/>
      <c r="CO428" s="215"/>
      <c r="CP428" s="215">
        <f t="shared" si="605"/>
        <v>0</v>
      </c>
      <c r="CQ428" s="215">
        <f t="shared" si="642"/>
        <v>0</v>
      </c>
      <c r="CR428" s="215">
        <f t="shared" si="643"/>
        <v>0</v>
      </c>
      <c r="CS428" s="215"/>
      <c r="CT428" s="215">
        <f t="shared" si="606"/>
        <v>0</v>
      </c>
      <c r="CU428" s="369">
        <f t="shared" si="607"/>
        <v>0</v>
      </c>
      <c r="CV428" s="215">
        <f t="shared" si="608"/>
        <v>0</v>
      </c>
      <c r="CW428" s="215">
        <f t="shared" ca="1" si="609"/>
        <v>0</v>
      </c>
      <c r="CX428" s="215">
        <f t="shared" ca="1" si="644"/>
        <v>0</v>
      </c>
      <c r="CY428" s="215">
        <f t="shared" ca="1" si="610"/>
        <v>0</v>
      </c>
      <c r="CZ428" s="216">
        <f ca="1">IF(AND(CW428,CX428=0)=0,0,IF(CW428&gt;0,'На банк Приват'!$V$1,IF(CX428&gt;0,'На Укрсиб'!$V$1,0)))</f>
        <v>0</v>
      </c>
      <c r="DA428" s="204"/>
      <c r="DB428" s="204" t="str">
        <f t="shared" ca="1" si="611"/>
        <v>Сума до перерахування Укрсиббанк:</v>
      </c>
      <c r="DC428" s="204" t="e">
        <f t="shared" ca="1" si="612"/>
        <v>#NAME?</v>
      </c>
      <c r="DD428" s="204">
        <f t="shared" ca="1" si="645"/>
        <v>0</v>
      </c>
      <c r="DE428" s="204"/>
      <c r="DF428" s="217"/>
      <c r="DG428" s="217"/>
      <c r="DH428" s="217"/>
      <c r="DI428" s="217"/>
      <c r="DJ428" s="217"/>
      <c r="DK428" s="217"/>
      <c r="DL428" s="217"/>
      <c r="DM428" s="217"/>
      <c r="DN428" s="217"/>
      <c r="DO428" s="217"/>
      <c r="DP428" s="763">
        <f t="shared" si="614"/>
        <v>0</v>
      </c>
      <c r="DQ428" s="217">
        <f t="shared" si="646"/>
        <v>0</v>
      </c>
      <c r="DR428" s="217">
        <f t="shared" si="647"/>
        <v>0</v>
      </c>
      <c r="DS428" s="217"/>
      <c r="DT428" s="217">
        <f t="shared" si="615"/>
        <v>0</v>
      </c>
      <c r="DU428" s="366">
        <f t="shared" si="648"/>
        <v>0</v>
      </c>
      <c r="DV428" s="217">
        <f t="shared" si="616"/>
        <v>0</v>
      </c>
      <c r="DW428" s="217">
        <f t="shared" ca="1" si="617"/>
        <v>0</v>
      </c>
      <c r="DX428" s="217">
        <f t="shared" ca="1" si="649"/>
        <v>0</v>
      </c>
      <c r="DY428" s="217">
        <f t="shared" ca="1" si="618"/>
        <v>0</v>
      </c>
      <c r="DZ428" s="218">
        <f ca="1">IF(AND(DW428,DX428=0)=0,0,IF(DW428&gt;0,'На банк Приват'!$AB$1,IF(DX428&gt;0,'На Укрсиб'!$V$1,0)))</f>
        <v>0</v>
      </c>
      <c r="EA428" s="207"/>
      <c r="EB428" s="207" t="str">
        <f t="shared" ca="1" si="619"/>
        <v>Сума до перерахування Укрсиббанк:</v>
      </c>
      <c r="EC428" s="207" t="e">
        <f t="shared" ca="1" si="620"/>
        <v>#NAME?</v>
      </c>
      <c r="ED428" s="207">
        <f t="shared" ca="1" si="650"/>
        <v>0</v>
      </c>
      <c r="EE428" s="207"/>
      <c r="EF428" s="219"/>
      <c r="EG428" s="219"/>
      <c r="EH428" s="219"/>
      <c r="EI428" s="219"/>
      <c r="EJ428" s="219"/>
      <c r="EK428" s="219"/>
      <c r="EL428" s="219"/>
      <c r="EM428" s="219">
        <f t="shared" si="621"/>
        <v>0</v>
      </c>
      <c r="EN428" s="219"/>
      <c r="EO428" s="219"/>
      <c r="EP428" s="219">
        <f t="shared" si="622"/>
        <v>0</v>
      </c>
      <c r="EQ428" s="219">
        <f t="shared" si="651"/>
        <v>0</v>
      </c>
      <c r="ER428" s="219">
        <f t="shared" si="652"/>
        <v>0</v>
      </c>
      <c r="ES428" s="219"/>
      <c r="ET428" s="219">
        <f t="shared" si="623"/>
        <v>0</v>
      </c>
      <c r="EU428" s="363">
        <f t="shared" si="653"/>
        <v>0</v>
      </c>
      <c r="EV428" s="219">
        <f t="shared" si="624"/>
        <v>0</v>
      </c>
      <c r="EW428" s="219">
        <f t="shared" ca="1" si="625"/>
        <v>0</v>
      </c>
      <c r="EX428" s="219">
        <f t="shared" ca="1" si="654"/>
        <v>0</v>
      </c>
      <c r="EY428" s="219">
        <f t="shared" ca="1" si="626"/>
        <v>0</v>
      </c>
      <c r="EZ428" s="220">
        <f ca="1">IF(AND(EW428,EX428=0)=0,0,IF(EW428&gt;0,'На банк Приват'!$AH$1,IF(EX428&gt;0,'На Укрсиб'!$AH$1,0)))</f>
        <v>0</v>
      </c>
      <c r="FA428" s="28">
        <f t="shared" ca="1" si="627"/>
        <v>0</v>
      </c>
      <c r="FB428" s="28">
        <f t="shared" ca="1" si="628"/>
        <v>0</v>
      </c>
      <c r="FC428" s="28">
        <f t="shared" ca="1" si="629"/>
        <v>0</v>
      </c>
      <c r="FD428" s="28">
        <f t="shared" ca="1" si="630"/>
        <v>0</v>
      </c>
      <c r="FE428" s="28">
        <f t="shared" ca="1" si="631"/>
        <v>0</v>
      </c>
      <c r="FF428">
        <f t="shared" si="632"/>
        <v>0</v>
      </c>
      <c r="FG428" s="531" t="s">
        <v>248</v>
      </c>
    </row>
    <row r="429" spans="1:279">
      <c r="A429" s="113"/>
      <c r="B429" s="113" t="str">
        <f t="shared" ca="1" si="584"/>
        <v xml:space="preserve">Сума до видачі: </v>
      </c>
      <c r="C429" s="113" t="e">
        <f t="shared" ca="1" si="585"/>
        <v>#NAME?</v>
      </c>
      <c r="D429" s="113">
        <f t="shared" ca="1" si="676"/>
        <v>0</v>
      </c>
      <c r="E429" s="113">
        <f t="shared" si="586"/>
        <v>0</v>
      </c>
      <c r="F429" s="115"/>
      <c r="G429" s="209">
        <f t="shared" si="674"/>
        <v>0</v>
      </c>
      <c r="H429" s="209">
        <f t="shared" si="672"/>
        <v>0</v>
      </c>
      <c r="I429" s="209">
        <f t="shared" si="673"/>
        <v>0</v>
      </c>
      <c r="J429" s="209">
        <f t="shared" si="656"/>
        <v>0</v>
      </c>
      <c r="K429" s="209">
        <f t="shared" si="657"/>
        <v>0</v>
      </c>
      <c r="L429" s="209">
        <f t="shared" si="658"/>
        <v>0</v>
      </c>
      <c r="M429" s="209">
        <f t="shared" si="659"/>
        <v>0</v>
      </c>
      <c r="N429" s="209">
        <f t="shared" si="660"/>
        <v>0</v>
      </c>
      <c r="O429" s="209">
        <f t="shared" si="655"/>
        <v>0</v>
      </c>
      <c r="P429" s="211">
        <f t="shared" si="661"/>
        <v>0</v>
      </c>
      <c r="Q429" s="209">
        <f t="shared" si="662"/>
        <v>0</v>
      </c>
      <c r="R429" s="209">
        <f t="shared" si="663"/>
        <v>0</v>
      </c>
      <c r="S429" s="209">
        <f t="shared" si="664"/>
        <v>0</v>
      </c>
      <c r="T429" s="209">
        <f t="shared" si="665"/>
        <v>0</v>
      </c>
      <c r="U429" s="209">
        <f t="shared" si="666"/>
        <v>0</v>
      </c>
      <c r="V429" s="209">
        <f t="shared" si="667"/>
        <v>0</v>
      </c>
      <c r="W429" s="209">
        <f t="shared" ca="1" si="668"/>
        <v>0</v>
      </c>
      <c r="X429" s="209">
        <f t="shared" ca="1" si="669"/>
        <v>0</v>
      </c>
      <c r="Y429" s="209">
        <f t="shared" ca="1" si="670"/>
        <v>0</v>
      </c>
      <c r="Z429" s="210" t="str">
        <f t="shared" ca="1" si="587"/>
        <v xml:space="preserve">        </v>
      </c>
      <c r="AA429" s="185"/>
      <c r="AB429" s="185" t="str">
        <f t="shared" ca="1" si="588"/>
        <v xml:space="preserve">Сума до видачі: </v>
      </c>
      <c r="AC429" s="185" t="e">
        <f t="shared" ca="1" si="589"/>
        <v>#NAME?</v>
      </c>
      <c r="AD429" s="185">
        <f t="shared" ca="1" si="633"/>
        <v>0</v>
      </c>
      <c r="AE429" s="185"/>
      <c r="AF429" s="211"/>
      <c r="AG429" s="211"/>
      <c r="AH429" s="211"/>
      <c r="AI429" s="211"/>
      <c r="AJ429" s="211"/>
      <c r="AK429" s="211"/>
      <c r="AL429" s="211"/>
      <c r="AM429" s="211">
        <f t="shared" si="677"/>
        <v>0</v>
      </c>
      <c r="AN429" s="211"/>
      <c r="AO429" s="211"/>
      <c r="AP429" s="623">
        <f t="shared" si="590"/>
        <v>0</v>
      </c>
      <c r="AQ429" s="211">
        <f t="shared" si="634"/>
        <v>0</v>
      </c>
      <c r="AR429" s="211">
        <f t="shared" si="635"/>
        <v>0</v>
      </c>
      <c r="AS429" s="211"/>
      <c r="AT429" s="211">
        <f t="shared" si="591"/>
        <v>0</v>
      </c>
      <c r="AU429" s="358">
        <f t="shared" si="592"/>
        <v>0</v>
      </c>
      <c r="AV429" s="211">
        <f t="shared" si="593"/>
        <v>0</v>
      </c>
      <c r="AW429" s="211">
        <f t="shared" ca="1" si="594"/>
        <v>0</v>
      </c>
      <c r="AX429" s="211">
        <f t="shared" ca="1" si="671"/>
        <v>0</v>
      </c>
      <c r="AY429" s="211">
        <f t="shared" ca="1" si="595"/>
        <v>0</v>
      </c>
      <c r="AZ429" s="212">
        <f ca="1">IF(AND(AW429,AX429=0,AY429=0)=0,0,IF(AW429&gt;0,'На банк Приват'!$J$1,IF(AX429&gt;0,'На Укрсиб'!J422,0)))</f>
        <v>0</v>
      </c>
      <c r="BA429" s="191"/>
      <c r="BB429" s="191" t="str">
        <f t="shared" ca="1" si="596"/>
        <v xml:space="preserve">Сума до видачі: </v>
      </c>
      <c r="BC429" s="191" t="e">
        <f t="shared" ca="1" si="597"/>
        <v>#NAME?</v>
      </c>
      <c r="BD429" s="191">
        <f t="shared" ca="1" si="636"/>
        <v>0</v>
      </c>
      <c r="BE429" s="191"/>
      <c r="BF429" s="213"/>
      <c r="BG429" s="213"/>
      <c r="BH429" s="213"/>
      <c r="BI429" s="213"/>
      <c r="BJ429" s="213"/>
      <c r="BK429" s="213"/>
      <c r="BL429" s="213"/>
      <c r="BM429" s="213">
        <f t="shared" si="678"/>
        <v>0</v>
      </c>
      <c r="BN429" s="213"/>
      <c r="BO429" s="213"/>
      <c r="BP429" s="623">
        <f t="shared" si="598"/>
        <v>0</v>
      </c>
      <c r="BQ429" s="213">
        <f t="shared" si="637"/>
        <v>0</v>
      </c>
      <c r="BR429" s="213">
        <f t="shared" si="638"/>
        <v>0</v>
      </c>
      <c r="BS429" s="213"/>
      <c r="BT429" s="213">
        <f t="shared" si="599"/>
        <v>0</v>
      </c>
      <c r="BU429" s="362">
        <f t="shared" si="639"/>
        <v>0</v>
      </c>
      <c r="BV429" s="213">
        <f t="shared" si="600"/>
        <v>0</v>
      </c>
      <c r="BW429" s="213">
        <f t="shared" ca="1" si="601"/>
        <v>0</v>
      </c>
      <c r="BX429" s="213">
        <f t="shared" ca="1" si="640"/>
        <v>0</v>
      </c>
      <c r="BY429" s="213">
        <f t="shared" ca="1" si="602"/>
        <v>0</v>
      </c>
      <c r="BZ429" s="214">
        <f ca="1">IF(AND(BW429,BX429=0)=0,0,IF(BW429&gt;0,'На банк Приват'!$P$1,IF(BX429&gt;0,'На Укрсиб'!$P$1,0)))</f>
        <v>0</v>
      </c>
      <c r="CA429" s="198"/>
      <c r="CB429" s="198" t="str">
        <f t="shared" ca="1" si="603"/>
        <v xml:space="preserve">Сума до видачі: </v>
      </c>
      <c r="CC429" s="198" t="e">
        <f t="shared" ca="1" si="604"/>
        <v>#NAME?</v>
      </c>
      <c r="CD429" s="198">
        <f t="shared" ca="1" si="641"/>
        <v>0</v>
      </c>
      <c r="CE429" s="198"/>
      <c r="CF429" s="215"/>
      <c r="CG429" s="215"/>
      <c r="CH429" s="215"/>
      <c r="CI429" s="215"/>
      <c r="CJ429" s="215"/>
      <c r="CK429" s="215"/>
      <c r="CL429" s="215"/>
      <c r="CM429" s="215">
        <f t="shared" si="675"/>
        <v>0</v>
      </c>
      <c r="CN429" s="215"/>
      <c r="CO429" s="215"/>
      <c r="CP429" s="215">
        <f t="shared" si="605"/>
        <v>0</v>
      </c>
      <c r="CQ429" s="215">
        <f t="shared" si="642"/>
        <v>0</v>
      </c>
      <c r="CR429" s="215">
        <f t="shared" si="643"/>
        <v>0</v>
      </c>
      <c r="CS429" s="215"/>
      <c r="CT429" s="215">
        <f t="shared" si="606"/>
        <v>0</v>
      </c>
      <c r="CU429" s="369">
        <f t="shared" si="607"/>
        <v>0</v>
      </c>
      <c r="CV429" s="215">
        <f t="shared" si="608"/>
        <v>0</v>
      </c>
      <c r="CW429" s="215">
        <f t="shared" ca="1" si="609"/>
        <v>0</v>
      </c>
      <c r="CX429" s="215">
        <f t="shared" ca="1" si="644"/>
        <v>0</v>
      </c>
      <c r="CY429" s="215">
        <f t="shared" ca="1" si="610"/>
        <v>0</v>
      </c>
      <c r="CZ429" s="216">
        <f ca="1">IF(AND(CW429,CX429=0)=0,0,IF(CW429&gt;0,'На банк Приват'!$V$1,IF(CX429&gt;0,'На Укрсиб'!$V$1,0)))</f>
        <v>0</v>
      </c>
      <c r="DA429" s="204"/>
      <c r="DB429" s="204" t="str">
        <f t="shared" ca="1" si="611"/>
        <v xml:space="preserve">Сума до видачі: </v>
      </c>
      <c r="DC429" s="204" t="e">
        <f t="shared" ca="1" si="612"/>
        <v>#NAME?</v>
      </c>
      <c r="DD429" s="204">
        <f t="shared" ca="1" si="645"/>
        <v>0</v>
      </c>
      <c r="DE429" s="204"/>
      <c r="DF429" s="217"/>
      <c r="DG429" s="217"/>
      <c r="DH429" s="217"/>
      <c r="DI429" s="217"/>
      <c r="DJ429" s="217"/>
      <c r="DK429" s="217"/>
      <c r="DL429" s="217"/>
      <c r="DM429" s="217">
        <f t="shared" si="613"/>
        <v>0</v>
      </c>
      <c r="DN429" s="217"/>
      <c r="DO429" s="217"/>
      <c r="DP429" s="763">
        <f t="shared" si="614"/>
        <v>0</v>
      </c>
      <c r="DQ429" s="217">
        <f t="shared" si="646"/>
        <v>0</v>
      </c>
      <c r="DR429" s="217">
        <f t="shared" si="647"/>
        <v>0</v>
      </c>
      <c r="DS429" s="217"/>
      <c r="DT429" s="217">
        <f t="shared" si="615"/>
        <v>0</v>
      </c>
      <c r="DU429" s="366">
        <f t="shared" si="648"/>
        <v>0</v>
      </c>
      <c r="DV429" s="217">
        <f t="shared" si="616"/>
        <v>0</v>
      </c>
      <c r="DW429" s="217">
        <f t="shared" ca="1" si="617"/>
        <v>0</v>
      </c>
      <c r="DX429" s="217">
        <f t="shared" ca="1" si="649"/>
        <v>0</v>
      </c>
      <c r="DY429" s="217">
        <f t="shared" ca="1" si="618"/>
        <v>0</v>
      </c>
      <c r="DZ429" s="218">
        <f ca="1">IF(AND(DW429,DX429=0)=0,0,IF(DW429&gt;0,'На банк Приват'!$AB$1,IF(DX429&gt;0,'На Укрсиб'!$V$1,0)))</f>
        <v>0</v>
      </c>
      <c r="EA429" s="207"/>
      <c r="EB429" s="207" t="str">
        <f t="shared" ca="1" si="619"/>
        <v xml:space="preserve">Сума до видачі: </v>
      </c>
      <c r="EC429" s="207" t="e">
        <f t="shared" ca="1" si="620"/>
        <v>#NAME?</v>
      </c>
      <c r="ED429" s="207">
        <f t="shared" ca="1" si="650"/>
        <v>0</v>
      </c>
      <c r="EE429" s="207"/>
      <c r="EF429" s="219"/>
      <c r="EG429" s="219"/>
      <c r="EH429" s="219"/>
      <c r="EI429" s="219"/>
      <c r="EJ429" s="219"/>
      <c r="EK429" s="219"/>
      <c r="EL429" s="219"/>
      <c r="EM429" s="219">
        <f t="shared" si="621"/>
        <v>0</v>
      </c>
      <c r="EN429" s="219"/>
      <c r="EO429" s="219"/>
      <c r="EP429" s="219">
        <f t="shared" si="622"/>
        <v>0</v>
      </c>
      <c r="EQ429" s="219">
        <f t="shared" si="651"/>
        <v>0</v>
      </c>
      <c r="ER429" s="219">
        <f t="shared" si="652"/>
        <v>0</v>
      </c>
      <c r="ES429" s="219"/>
      <c r="ET429" s="219">
        <f t="shared" si="623"/>
        <v>0</v>
      </c>
      <c r="EU429" s="363">
        <f t="shared" si="653"/>
        <v>0</v>
      </c>
      <c r="EV429" s="219">
        <f t="shared" si="624"/>
        <v>0</v>
      </c>
      <c r="EW429" s="219">
        <f t="shared" ca="1" si="625"/>
        <v>0</v>
      </c>
      <c r="EX429" s="219">
        <f t="shared" ca="1" si="654"/>
        <v>0</v>
      </c>
      <c r="EY429" s="219">
        <f t="shared" ca="1" si="626"/>
        <v>0</v>
      </c>
      <c r="EZ429" s="220">
        <f ca="1">IF(AND(EW429,EX429=0)=0,0,IF(EW429&gt;0,'На банк Приват'!$AH$1,IF(EX429&gt;0,'На Укрсиб'!$AH$1,0)))</f>
        <v>0</v>
      </c>
      <c r="FA429" s="28">
        <f t="shared" ca="1" si="627"/>
        <v>0</v>
      </c>
      <c r="FB429" s="28">
        <f t="shared" ca="1" si="628"/>
        <v>0</v>
      </c>
      <c r="FC429" s="28">
        <f t="shared" ca="1" si="629"/>
        <v>0</v>
      </c>
      <c r="FD429" s="28">
        <f t="shared" ca="1" si="630"/>
        <v>0</v>
      </c>
      <c r="FE429" s="28">
        <f t="shared" ca="1" si="631"/>
        <v>0</v>
      </c>
      <c r="FF429">
        <f t="shared" si="632"/>
        <v>0</v>
      </c>
      <c r="FG429" s="531"/>
    </row>
    <row r="430" spans="1:279">
      <c r="A430" s="113"/>
      <c r="B430" s="113">
        <f t="shared" ca="1" si="584"/>
        <v>0</v>
      </c>
      <c r="C430" s="113">
        <f t="shared" ca="1" si="585"/>
        <v>0</v>
      </c>
      <c r="D430" s="113">
        <f t="shared" ca="1" si="676"/>
        <v>0</v>
      </c>
      <c r="E430" s="113">
        <f t="shared" si="586"/>
        <v>0</v>
      </c>
      <c r="F430" s="115"/>
      <c r="G430" s="209">
        <f t="shared" si="674"/>
        <v>0</v>
      </c>
      <c r="H430" s="209">
        <f t="shared" si="672"/>
        <v>0</v>
      </c>
      <c r="I430" s="209">
        <f t="shared" si="673"/>
        <v>0</v>
      </c>
      <c r="J430" s="209">
        <f t="shared" si="656"/>
        <v>0</v>
      </c>
      <c r="K430" s="209">
        <f t="shared" si="657"/>
        <v>0</v>
      </c>
      <c r="L430" s="209">
        <f t="shared" si="658"/>
        <v>0</v>
      </c>
      <c r="M430" s="209">
        <f t="shared" si="659"/>
        <v>0</v>
      </c>
      <c r="N430" s="209">
        <f t="shared" si="660"/>
        <v>0</v>
      </c>
      <c r="O430" s="209">
        <f t="shared" si="655"/>
        <v>0</v>
      </c>
      <c r="P430" s="211">
        <f t="shared" si="661"/>
        <v>0</v>
      </c>
      <c r="Q430" s="209">
        <f t="shared" si="662"/>
        <v>0</v>
      </c>
      <c r="R430" s="209">
        <f t="shared" si="663"/>
        <v>0</v>
      </c>
      <c r="S430" s="209">
        <f t="shared" si="664"/>
        <v>0</v>
      </c>
      <c r="T430" s="209">
        <f t="shared" si="665"/>
        <v>0</v>
      </c>
      <c r="U430" s="209">
        <f t="shared" si="666"/>
        <v>0</v>
      </c>
      <c r="V430" s="209">
        <f t="shared" si="667"/>
        <v>0</v>
      </c>
      <c r="W430" s="209">
        <f t="shared" ca="1" si="668"/>
        <v>0</v>
      </c>
      <c r="X430" s="209">
        <f t="shared" ca="1" si="669"/>
        <v>0</v>
      </c>
      <c r="Y430" s="209">
        <f t="shared" ca="1" si="670"/>
        <v>0</v>
      </c>
      <c r="Z430" s="210" t="str">
        <f t="shared" ca="1" si="587"/>
        <v xml:space="preserve">        </v>
      </c>
      <c r="AA430" s="185"/>
      <c r="AB430" s="185">
        <f t="shared" ca="1" si="588"/>
        <v>0</v>
      </c>
      <c r="AC430" s="185">
        <f t="shared" ca="1" si="589"/>
        <v>0</v>
      </c>
      <c r="AD430" s="185">
        <f t="shared" ca="1" si="633"/>
        <v>0</v>
      </c>
      <c r="AE430" s="185"/>
      <c r="AF430" s="211"/>
      <c r="AG430" s="211"/>
      <c r="AH430" s="211"/>
      <c r="AI430" s="211"/>
      <c r="AJ430" s="211"/>
      <c r="AK430" s="211"/>
      <c r="AL430" s="211"/>
      <c r="AM430" s="211">
        <f t="shared" si="677"/>
        <v>0</v>
      </c>
      <c r="AN430" s="211"/>
      <c r="AO430" s="211"/>
      <c r="AP430" s="623">
        <f t="shared" si="590"/>
        <v>0</v>
      </c>
      <c r="AQ430" s="211">
        <f t="shared" si="634"/>
        <v>0</v>
      </c>
      <c r="AR430" s="211">
        <f t="shared" si="635"/>
        <v>0</v>
      </c>
      <c r="AS430" s="211"/>
      <c r="AT430" s="211">
        <f t="shared" si="591"/>
        <v>0</v>
      </c>
      <c r="AU430" s="358">
        <f t="shared" si="592"/>
        <v>0</v>
      </c>
      <c r="AV430" s="211">
        <f t="shared" si="593"/>
        <v>0</v>
      </c>
      <c r="AW430" s="211">
        <f t="shared" ca="1" si="594"/>
        <v>0</v>
      </c>
      <c r="AX430" s="211">
        <f t="shared" ca="1" si="671"/>
        <v>0</v>
      </c>
      <c r="AY430" s="211">
        <f t="shared" ca="1" si="595"/>
        <v>0</v>
      </c>
      <c r="AZ430" s="212">
        <f ca="1">IF(AND(AW430,AX430=0,AY430=0)=0,0,IF(AW430&gt;0,'На банк Приват'!$J$1,IF(AX430&gt;0,'На Укрсиб'!$J$1,0)))</f>
        <v>0</v>
      </c>
      <c r="BA430" s="191"/>
      <c r="BB430" s="191">
        <f t="shared" ca="1" si="596"/>
        <v>0</v>
      </c>
      <c r="BC430" s="191">
        <f t="shared" ca="1" si="597"/>
        <v>0</v>
      </c>
      <c r="BD430" s="191">
        <f t="shared" ca="1" si="636"/>
        <v>0</v>
      </c>
      <c r="BE430" s="191"/>
      <c r="BF430" s="213"/>
      <c r="BG430" s="213"/>
      <c r="BH430" s="213"/>
      <c r="BI430" s="213"/>
      <c r="BJ430" s="213"/>
      <c r="BK430" s="213"/>
      <c r="BL430" s="213"/>
      <c r="BM430" s="213">
        <f t="shared" si="678"/>
        <v>0</v>
      </c>
      <c r="BN430" s="213"/>
      <c r="BO430" s="213"/>
      <c r="BP430" s="623">
        <f t="shared" si="598"/>
        <v>0</v>
      </c>
      <c r="BQ430" s="213">
        <f t="shared" si="637"/>
        <v>0</v>
      </c>
      <c r="BR430" s="213">
        <f t="shared" si="638"/>
        <v>0</v>
      </c>
      <c r="BS430" s="213"/>
      <c r="BT430" s="213">
        <f t="shared" si="599"/>
        <v>0</v>
      </c>
      <c r="BU430" s="362">
        <f t="shared" si="639"/>
        <v>0</v>
      </c>
      <c r="BV430" s="213">
        <f t="shared" si="600"/>
        <v>0</v>
      </c>
      <c r="BW430" s="213">
        <f t="shared" ca="1" si="601"/>
        <v>0</v>
      </c>
      <c r="BX430" s="213">
        <f t="shared" ca="1" si="640"/>
        <v>0</v>
      </c>
      <c r="BY430" s="213">
        <f t="shared" ca="1" si="602"/>
        <v>0</v>
      </c>
      <c r="BZ430" s="214">
        <f ca="1">IF(AND(BW430,BX430=0)=0,0,IF(BW430&gt;0,'На банк Приват'!$P$1,IF(BX430&gt;0,'На Укрсиб'!$P$1,0)))</f>
        <v>0</v>
      </c>
      <c r="CA430" s="198"/>
      <c r="CB430" s="198">
        <f t="shared" ca="1" si="603"/>
        <v>0</v>
      </c>
      <c r="CC430" s="198">
        <f t="shared" ca="1" si="604"/>
        <v>0</v>
      </c>
      <c r="CD430" s="198">
        <f t="shared" ca="1" si="641"/>
        <v>0</v>
      </c>
      <c r="CE430" s="198"/>
      <c r="CF430" s="215"/>
      <c r="CG430" s="215"/>
      <c r="CH430" s="215"/>
      <c r="CI430" s="215"/>
      <c r="CJ430" s="215"/>
      <c r="CK430" s="215"/>
      <c r="CL430" s="215"/>
      <c r="CM430" s="215">
        <f t="shared" si="675"/>
        <v>0</v>
      </c>
      <c r="CN430" s="215"/>
      <c r="CO430" s="215"/>
      <c r="CP430" s="215">
        <f t="shared" si="605"/>
        <v>0</v>
      </c>
      <c r="CQ430" s="215">
        <f t="shared" si="642"/>
        <v>0</v>
      </c>
      <c r="CR430" s="215">
        <f t="shared" si="643"/>
        <v>0</v>
      </c>
      <c r="CS430" s="215"/>
      <c r="CT430" s="215">
        <f t="shared" si="606"/>
        <v>0</v>
      </c>
      <c r="CU430" s="369">
        <f t="shared" si="607"/>
        <v>0</v>
      </c>
      <c r="CV430" s="215">
        <f t="shared" si="608"/>
        <v>0</v>
      </c>
      <c r="CW430" s="215">
        <f t="shared" ca="1" si="609"/>
        <v>0</v>
      </c>
      <c r="CX430" s="215">
        <f t="shared" ca="1" si="644"/>
        <v>0</v>
      </c>
      <c r="CY430" s="215">
        <f t="shared" ca="1" si="610"/>
        <v>0</v>
      </c>
      <c r="CZ430" s="216">
        <f ca="1">IF(AND(CW430,CX430=0)=0,0,IF(CW430&gt;0,'На банк Приват'!$V$1,IF(CX430&gt;0,'На Укрсиб'!$V$1,0)))</f>
        <v>0</v>
      </c>
      <c r="DA430" s="204"/>
      <c r="DB430" s="204">
        <f t="shared" ca="1" si="611"/>
        <v>0</v>
      </c>
      <c r="DC430" s="204">
        <f t="shared" ca="1" si="612"/>
        <v>0</v>
      </c>
      <c r="DD430" s="204">
        <f t="shared" ca="1" si="645"/>
        <v>0</v>
      </c>
      <c r="DE430" s="204"/>
      <c r="DF430" s="217"/>
      <c r="DG430" s="217"/>
      <c r="DH430" s="217"/>
      <c r="DI430" s="217"/>
      <c r="DJ430" s="217"/>
      <c r="DK430" s="217"/>
      <c r="DL430" s="217"/>
      <c r="DM430" s="217">
        <f t="shared" si="613"/>
        <v>0</v>
      </c>
      <c r="DN430" s="217"/>
      <c r="DO430" s="217"/>
      <c r="DP430" s="763">
        <f t="shared" si="614"/>
        <v>0</v>
      </c>
      <c r="DQ430" s="217">
        <f t="shared" si="646"/>
        <v>0</v>
      </c>
      <c r="DR430" s="217">
        <f t="shared" si="647"/>
        <v>0</v>
      </c>
      <c r="DS430" s="217"/>
      <c r="DT430" s="217">
        <f t="shared" si="615"/>
        <v>0</v>
      </c>
      <c r="DU430" s="366">
        <f t="shared" si="648"/>
        <v>0</v>
      </c>
      <c r="DV430" s="217">
        <f t="shared" si="616"/>
        <v>0</v>
      </c>
      <c r="DW430" s="217">
        <f t="shared" ca="1" si="617"/>
        <v>0</v>
      </c>
      <c r="DX430" s="217">
        <f t="shared" ca="1" si="649"/>
        <v>0</v>
      </c>
      <c r="DY430" s="217">
        <f t="shared" ca="1" si="618"/>
        <v>0</v>
      </c>
      <c r="DZ430" s="218">
        <f ca="1">IF(AND(DW430,DX430=0)=0,0,IF(DW430&gt;0,'На банк Приват'!$AB$1,IF(DX430&gt;0,'На Укрсиб'!$V$1,0)))</f>
        <v>0</v>
      </c>
      <c r="EA430" s="207"/>
      <c r="EB430" s="207">
        <f t="shared" ca="1" si="619"/>
        <v>0</v>
      </c>
      <c r="EC430" s="207">
        <f t="shared" ca="1" si="620"/>
        <v>0</v>
      </c>
      <c r="ED430" s="207">
        <f t="shared" ca="1" si="650"/>
        <v>0</v>
      </c>
      <c r="EE430" s="207"/>
      <c r="EF430" s="219"/>
      <c r="EG430" s="219"/>
      <c r="EH430" s="219"/>
      <c r="EI430" s="219"/>
      <c r="EJ430" s="219"/>
      <c r="EK430" s="219"/>
      <c r="EL430" s="219"/>
      <c r="EM430" s="219">
        <f t="shared" si="621"/>
        <v>0</v>
      </c>
      <c r="EN430" s="219"/>
      <c r="EO430" s="219"/>
      <c r="EP430" s="219">
        <f t="shared" si="622"/>
        <v>0</v>
      </c>
      <c r="EQ430" s="219">
        <f t="shared" si="651"/>
        <v>0</v>
      </c>
      <c r="ER430" s="219">
        <f t="shared" si="652"/>
        <v>0</v>
      </c>
      <c r="ES430" s="219"/>
      <c r="ET430" s="219">
        <f t="shared" si="623"/>
        <v>0</v>
      </c>
      <c r="EU430" s="363">
        <f t="shared" si="653"/>
        <v>0</v>
      </c>
      <c r="EV430" s="219">
        <f t="shared" si="624"/>
        <v>0</v>
      </c>
      <c r="EW430" s="219">
        <f t="shared" ca="1" si="625"/>
        <v>0</v>
      </c>
      <c r="EX430" s="219">
        <f t="shared" ca="1" si="654"/>
        <v>0</v>
      </c>
      <c r="EY430" s="219">
        <f t="shared" ca="1" si="626"/>
        <v>0</v>
      </c>
      <c r="EZ430" s="220">
        <f ca="1">IF(AND(EW430,EX430=0)=0,0,IF(EW430&gt;0,'На банк Приват'!$AH$1,IF(EX430&gt;0,'На Укрсиб'!$AH$1,0)))</f>
        <v>0</v>
      </c>
      <c r="FA430" s="28">
        <f t="shared" ca="1" si="627"/>
        <v>0</v>
      </c>
      <c r="FB430" s="28">
        <f t="shared" ca="1" si="628"/>
        <v>0</v>
      </c>
      <c r="FC430" s="28">
        <f t="shared" ca="1" si="629"/>
        <v>0</v>
      </c>
      <c r="FD430" s="28">
        <f t="shared" ca="1" si="630"/>
        <v>0</v>
      </c>
      <c r="FE430" s="28">
        <f t="shared" ca="1" si="631"/>
        <v>0</v>
      </c>
      <c r="FF430">
        <f t="shared" si="632"/>
        <v>0</v>
      </c>
      <c r="FG430" s="531" t="s">
        <v>250</v>
      </c>
    </row>
    <row r="431" spans="1:279">
      <c r="A431" s="113"/>
      <c r="B431" s="113" t="str">
        <f t="shared" ca="1" si="584"/>
        <v xml:space="preserve">Начальник </v>
      </c>
      <c r="C431" s="113">
        <f t="shared" ca="1" si="585"/>
        <v>0</v>
      </c>
      <c r="D431" s="113">
        <f t="shared" ca="1" si="676"/>
        <v>0</v>
      </c>
      <c r="E431" s="113">
        <f t="shared" si="586"/>
        <v>0</v>
      </c>
      <c r="F431" s="115"/>
      <c r="G431" s="209">
        <f t="shared" si="674"/>
        <v>0</v>
      </c>
      <c r="H431" s="209">
        <f t="shared" si="672"/>
        <v>0</v>
      </c>
      <c r="I431" s="209">
        <f t="shared" si="673"/>
        <v>0</v>
      </c>
      <c r="J431" s="209">
        <f t="shared" si="656"/>
        <v>0</v>
      </c>
      <c r="K431" s="209">
        <f t="shared" si="657"/>
        <v>0</v>
      </c>
      <c r="L431" s="209">
        <f t="shared" si="658"/>
        <v>0</v>
      </c>
      <c r="M431" s="209">
        <f t="shared" si="659"/>
        <v>0</v>
      </c>
      <c r="N431" s="209">
        <f t="shared" si="660"/>
        <v>0</v>
      </c>
      <c r="O431" s="209">
        <f t="shared" si="655"/>
        <v>0</v>
      </c>
      <c r="P431" s="211">
        <f t="shared" si="661"/>
        <v>0</v>
      </c>
      <c r="Q431" s="209">
        <f t="shared" si="662"/>
        <v>0</v>
      </c>
      <c r="R431" s="209">
        <f t="shared" si="663"/>
        <v>0</v>
      </c>
      <c r="S431" s="209">
        <f t="shared" si="664"/>
        <v>0</v>
      </c>
      <c r="T431" s="209">
        <f t="shared" si="665"/>
        <v>0</v>
      </c>
      <c r="U431" s="209">
        <f t="shared" si="666"/>
        <v>0</v>
      </c>
      <c r="V431" s="209">
        <f t="shared" si="667"/>
        <v>0</v>
      </c>
      <c r="W431" s="209">
        <f t="shared" ca="1" si="668"/>
        <v>0</v>
      </c>
      <c r="X431" s="209">
        <f t="shared" ca="1" si="669"/>
        <v>0</v>
      </c>
      <c r="Y431" s="209">
        <f t="shared" ca="1" si="670"/>
        <v>0</v>
      </c>
      <c r="Z431" s="210" t="str">
        <f t="shared" ca="1" si="587"/>
        <v xml:space="preserve">        </v>
      </c>
      <c r="AA431" s="185"/>
      <c r="AB431" s="185" t="str">
        <f t="shared" ca="1" si="588"/>
        <v xml:space="preserve">Начальник </v>
      </c>
      <c r="AC431" s="185">
        <f t="shared" ca="1" si="589"/>
        <v>0</v>
      </c>
      <c r="AD431" s="185">
        <f t="shared" ca="1" si="633"/>
        <v>0</v>
      </c>
      <c r="AE431" s="185"/>
      <c r="AF431" s="211"/>
      <c r="AG431" s="211"/>
      <c r="AH431" s="211"/>
      <c r="AI431" s="211"/>
      <c r="AJ431" s="211"/>
      <c r="AK431" s="211"/>
      <c r="AL431" s="211"/>
      <c r="AM431" s="211">
        <f t="shared" si="677"/>
        <v>0</v>
      </c>
      <c r="AN431" s="211"/>
      <c r="AO431" s="211"/>
      <c r="AP431" s="623">
        <f t="shared" si="590"/>
        <v>0</v>
      </c>
      <c r="AQ431" s="211">
        <f t="shared" si="634"/>
        <v>0</v>
      </c>
      <c r="AR431" s="211">
        <f t="shared" si="635"/>
        <v>0</v>
      </c>
      <c r="AS431" s="211"/>
      <c r="AT431" s="211">
        <f t="shared" si="591"/>
        <v>0</v>
      </c>
      <c r="AU431" s="358">
        <f t="shared" si="592"/>
        <v>0</v>
      </c>
      <c r="AV431" s="211">
        <f t="shared" si="593"/>
        <v>0</v>
      </c>
      <c r="AW431" s="211">
        <f t="shared" ca="1" si="594"/>
        <v>0</v>
      </c>
      <c r="AX431" s="211">
        <f t="shared" ca="1" si="671"/>
        <v>0</v>
      </c>
      <c r="AY431" s="211">
        <f t="shared" ca="1" si="595"/>
        <v>0</v>
      </c>
      <c r="AZ431" s="212">
        <f ca="1">IF(AND(AW431,AX431=0,AY431=0)=0,0,IF(AW431&gt;0,'На банк Приват'!$J$1,IF(AX431&gt;0,'На Укрсиб'!J424,0)))</f>
        <v>0</v>
      </c>
      <c r="BA431" s="191"/>
      <c r="BB431" s="191" t="str">
        <f t="shared" ca="1" si="596"/>
        <v xml:space="preserve">Начальник </v>
      </c>
      <c r="BC431" s="191">
        <f t="shared" ca="1" si="597"/>
        <v>0</v>
      </c>
      <c r="BD431" s="191">
        <f t="shared" ca="1" si="636"/>
        <v>0</v>
      </c>
      <c r="BE431" s="191"/>
      <c r="BF431" s="213"/>
      <c r="BG431" s="213"/>
      <c r="BH431" s="213"/>
      <c r="BI431" s="213"/>
      <c r="BJ431" s="213"/>
      <c r="BK431" s="213"/>
      <c r="BL431" s="213"/>
      <c r="BM431" s="213">
        <f t="shared" si="678"/>
        <v>0</v>
      </c>
      <c r="BN431" s="213"/>
      <c r="BO431" s="213"/>
      <c r="BP431" s="623">
        <f t="shared" si="598"/>
        <v>0</v>
      </c>
      <c r="BQ431" s="213">
        <f t="shared" si="637"/>
        <v>0</v>
      </c>
      <c r="BR431" s="213">
        <f t="shared" si="638"/>
        <v>0</v>
      </c>
      <c r="BS431" s="213"/>
      <c r="BT431" s="213">
        <f t="shared" si="599"/>
        <v>0</v>
      </c>
      <c r="BU431" s="362">
        <f t="shared" si="639"/>
        <v>0</v>
      </c>
      <c r="BV431" s="213">
        <f t="shared" si="600"/>
        <v>0</v>
      </c>
      <c r="BW431" s="213">
        <f t="shared" ca="1" si="601"/>
        <v>0</v>
      </c>
      <c r="BX431" s="213">
        <f t="shared" ca="1" si="640"/>
        <v>0</v>
      </c>
      <c r="BY431" s="213">
        <f t="shared" ca="1" si="602"/>
        <v>0</v>
      </c>
      <c r="BZ431" s="214">
        <f ca="1">IF(AND(BW431,BX431=0)=0,0,IF(BW431&gt;0,'На банк Приват'!$P$1,IF(BX431&gt;0,'На Укрсиб'!$P$1,0)))</f>
        <v>0</v>
      </c>
      <c r="CA431" s="198"/>
      <c r="CB431" s="198" t="str">
        <f t="shared" ca="1" si="603"/>
        <v xml:space="preserve">Начальник </v>
      </c>
      <c r="CC431" s="198">
        <f t="shared" ca="1" si="604"/>
        <v>0</v>
      </c>
      <c r="CD431" s="198">
        <f t="shared" ca="1" si="641"/>
        <v>0</v>
      </c>
      <c r="CE431" s="198"/>
      <c r="CF431" s="215"/>
      <c r="CG431" s="215"/>
      <c r="CH431" s="215"/>
      <c r="CI431" s="215"/>
      <c r="CJ431" s="215"/>
      <c r="CK431" s="215"/>
      <c r="CL431" s="215"/>
      <c r="CM431" s="215">
        <f t="shared" si="675"/>
        <v>0</v>
      </c>
      <c r="CN431" s="215"/>
      <c r="CO431" s="215"/>
      <c r="CP431" s="215">
        <f t="shared" si="605"/>
        <v>0</v>
      </c>
      <c r="CQ431" s="215">
        <f t="shared" si="642"/>
        <v>0</v>
      </c>
      <c r="CR431" s="215">
        <f t="shared" si="643"/>
        <v>0</v>
      </c>
      <c r="CS431" s="215"/>
      <c r="CT431" s="215">
        <f t="shared" si="606"/>
        <v>0</v>
      </c>
      <c r="CU431" s="369">
        <f t="shared" si="607"/>
        <v>0</v>
      </c>
      <c r="CV431" s="215">
        <f t="shared" si="608"/>
        <v>0</v>
      </c>
      <c r="CW431" s="215">
        <f t="shared" ca="1" si="609"/>
        <v>0</v>
      </c>
      <c r="CX431" s="215">
        <f t="shared" ca="1" si="644"/>
        <v>0</v>
      </c>
      <c r="CY431" s="215">
        <f t="shared" ca="1" si="610"/>
        <v>0</v>
      </c>
      <c r="CZ431" s="216">
        <f ca="1">IF(AND(CW431,CX431=0)=0,0,IF(CW431&gt;0,'На банк Приват'!$V$1,IF(CX431&gt;0,'На Укрсиб'!$V$1,0)))</f>
        <v>0</v>
      </c>
      <c r="DA431" s="204"/>
      <c r="DB431" s="204" t="str">
        <f t="shared" ca="1" si="611"/>
        <v xml:space="preserve">Начальник </v>
      </c>
      <c r="DC431" s="204">
        <f t="shared" ca="1" si="612"/>
        <v>0</v>
      </c>
      <c r="DD431" s="204">
        <f t="shared" ca="1" si="645"/>
        <v>0</v>
      </c>
      <c r="DE431" s="204"/>
      <c r="DF431" s="217"/>
      <c r="DG431" s="217"/>
      <c r="DH431" s="217"/>
      <c r="DI431" s="217"/>
      <c r="DJ431" s="217"/>
      <c r="DK431" s="217"/>
      <c r="DL431" s="217"/>
      <c r="DM431" s="217">
        <f t="shared" si="613"/>
        <v>0</v>
      </c>
      <c r="DN431" s="217"/>
      <c r="DO431" s="217"/>
      <c r="DP431" s="763">
        <f t="shared" si="614"/>
        <v>0</v>
      </c>
      <c r="DQ431" s="217">
        <f t="shared" si="646"/>
        <v>0</v>
      </c>
      <c r="DR431" s="217">
        <f t="shared" si="647"/>
        <v>0</v>
      </c>
      <c r="DS431" s="217"/>
      <c r="DT431" s="217">
        <f t="shared" si="615"/>
        <v>0</v>
      </c>
      <c r="DU431" s="366">
        <f t="shared" si="648"/>
        <v>0</v>
      </c>
      <c r="DV431" s="217">
        <f t="shared" si="616"/>
        <v>0</v>
      </c>
      <c r="DW431" s="217">
        <f t="shared" ca="1" si="617"/>
        <v>0</v>
      </c>
      <c r="DX431" s="217">
        <f t="shared" ca="1" si="649"/>
        <v>0</v>
      </c>
      <c r="DY431" s="217">
        <f t="shared" ca="1" si="618"/>
        <v>0</v>
      </c>
      <c r="DZ431" s="218">
        <f ca="1">IF(AND(DW431,DX431=0)=0,0,IF(DW431&gt;0,'На банк Приват'!$AB$1,IF(DX431&gt;0,'На Укрсиб'!$V$1,0)))</f>
        <v>0</v>
      </c>
      <c r="EA431" s="207"/>
      <c r="EB431" s="207" t="str">
        <f t="shared" ca="1" si="619"/>
        <v xml:space="preserve">Начальник </v>
      </c>
      <c r="EC431" s="207">
        <f t="shared" ca="1" si="620"/>
        <v>0</v>
      </c>
      <c r="ED431" s="207">
        <f t="shared" ca="1" si="650"/>
        <v>0</v>
      </c>
      <c r="EE431" s="207"/>
      <c r="EF431" s="219"/>
      <c r="EG431" s="219"/>
      <c r="EH431" s="219"/>
      <c r="EI431" s="219"/>
      <c r="EJ431" s="219"/>
      <c r="EK431" s="219"/>
      <c r="EL431" s="219"/>
      <c r="EM431" s="219">
        <f t="shared" si="621"/>
        <v>0</v>
      </c>
      <c r="EN431" s="219"/>
      <c r="EO431" s="219"/>
      <c r="EP431" s="219">
        <f t="shared" si="622"/>
        <v>0</v>
      </c>
      <c r="EQ431" s="219">
        <f t="shared" si="651"/>
        <v>0</v>
      </c>
      <c r="ER431" s="219">
        <f t="shared" si="652"/>
        <v>0</v>
      </c>
      <c r="ES431" s="219"/>
      <c r="ET431" s="219">
        <f t="shared" si="623"/>
        <v>0</v>
      </c>
      <c r="EU431" s="363">
        <f t="shared" si="653"/>
        <v>0</v>
      </c>
      <c r="EV431" s="219">
        <f t="shared" si="624"/>
        <v>0</v>
      </c>
      <c r="EW431" s="219">
        <f t="shared" ca="1" si="625"/>
        <v>0</v>
      </c>
      <c r="EX431" s="219">
        <f t="shared" ca="1" si="654"/>
        <v>0</v>
      </c>
      <c r="EY431" s="219">
        <f t="shared" ca="1" si="626"/>
        <v>0</v>
      </c>
      <c r="EZ431" s="220">
        <f ca="1">IF(AND(EW431,EX431=0)=0,0,IF(EW431&gt;0,'На банк Приват'!$AH$1,IF(EX431&gt;0,'На Укрсиб'!$AH$1,0)))</f>
        <v>0</v>
      </c>
      <c r="FA431" s="28">
        <f t="shared" ca="1" si="627"/>
        <v>0</v>
      </c>
      <c r="FB431" s="28">
        <f t="shared" ca="1" si="628"/>
        <v>0</v>
      </c>
      <c r="FC431" s="28">
        <f t="shared" ca="1" si="629"/>
        <v>0</v>
      </c>
      <c r="FD431" s="28">
        <f t="shared" ca="1" si="630"/>
        <v>0</v>
      </c>
      <c r="FE431" s="28">
        <f t="shared" ca="1" si="631"/>
        <v>0</v>
      </c>
      <c r="FF431">
        <f t="shared" si="632"/>
        <v>0</v>
      </c>
      <c r="FG431" s="531"/>
    </row>
    <row r="432" spans="1:279">
      <c r="A432" s="113"/>
      <c r="B432" s="113">
        <f t="shared" ca="1" si="584"/>
        <v>0</v>
      </c>
      <c r="C432" s="113">
        <f t="shared" ca="1" si="585"/>
        <v>0</v>
      </c>
      <c r="D432" s="113">
        <f t="shared" ca="1" si="676"/>
        <v>0</v>
      </c>
      <c r="E432" s="113">
        <f t="shared" si="586"/>
        <v>0</v>
      </c>
      <c r="F432" s="115"/>
      <c r="G432" s="209">
        <f t="shared" si="674"/>
        <v>0</v>
      </c>
      <c r="H432" s="209">
        <f t="shared" si="672"/>
        <v>0</v>
      </c>
      <c r="I432" s="209">
        <f t="shared" si="673"/>
        <v>0</v>
      </c>
      <c r="J432" s="209">
        <f t="shared" si="656"/>
        <v>0</v>
      </c>
      <c r="K432" s="209">
        <f t="shared" si="657"/>
        <v>0</v>
      </c>
      <c r="L432" s="209">
        <f t="shared" si="658"/>
        <v>0</v>
      </c>
      <c r="M432" s="209">
        <f t="shared" si="659"/>
        <v>0</v>
      </c>
      <c r="N432" s="209">
        <f t="shared" si="660"/>
        <v>0</v>
      </c>
      <c r="O432" s="209">
        <f t="shared" si="655"/>
        <v>0</v>
      </c>
      <c r="P432" s="211">
        <f t="shared" si="661"/>
        <v>0</v>
      </c>
      <c r="Q432" s="209">
        <f t="shared" si="662"/>
        <v>0</v>
      </c>
      <c r="R432" s="209">
        <f t="shared" si="663"/>
        <v>0</v>
      </c>
      <c r="S432" s="209">
        <f t="shared" si="664"/>
        <v>0</v>
      </c>
      <c r="T432" s="209">
        <f t="shared" si="665"/>
        <v>0</v>
      </c>
      <c r="U432" s="209">
        <f t="shared" si="666"/>
        <v>0</v>
      </c>
      <c r="V432" s="209">
        <f t="shared" si="667"/>
        <v>0</v>
      </c>
      <c r="W432" s="209">
        <f t="shared" ca="1" si="668"/>
        <v>0</v>
      </c>
      <c r="X432" s="209">
        <f t="shared" ca="1" si="669"/>
        <v>0</v>
      </c>
      <c r="Y432" s="209">
        <f t="shared" ca="1" si="670"/>
        <v>0</v>
      </c>
      <c r="Z432" s="210" t="str">
        <f t="shared" ca="1" si="587"/>
        <v xml:space="preserve">        </v>
      </c>
      <c r="AA432" s="185"/>
      <c r="AB432" s="185">
        <f t="shared" ca="1" si="588"/>
        <v>0</v>
      </c>
      <c r="AC432" s="185">
        <f t="shared" ca="1" si="589"/>
        <v>0</v>
      </c>
      <c r="AD432" s="185">
        <f t="shared" ca="1" si="633"/>
        <v>0</v>
      </c>
      <c r="AE432" s="185"/>
      <c r="AF432" s="211"/>
      <c r="AG432" s="211"/>
      <c r="AH432" s="211"/>
      <c r="AI432" s="211"/>
      <c r="AJ432" s="211"/>
      <c r="AK432" s="211"/>
      <c r="AL432" s="211"/>
      <c r="AM432" s="211">
        <f t="shared" si="677"/>
        <v>0</v>
      </c>
      <c r="AN432" s="211"/>
      <c r="AO432" s="211"/>
      <c r="AP432" s="623">
        <f t="shared" si="590"/>
        <v>0</v>
      </c>
      <c r="AQ432" s="211">
        <f t="shared" si="634"/>
        <v>0</v>
      </c>
      <c r="AR432" s="211">
        <f t="shared" si="635"/>
        <v>0</v>
      </c>
      <c r="AS432" s="211"/>
      <c r="AT432" s="211">
        <f t="shared" si="591"/>
        <v>0</v>
      </c>
      <c r="AU432" s="358">
        <f t="shared" si="592"/>
        <v>0</v>
      </c>
      <c r="AV432" s="211">
        <f t="shared" si="593"/>
        <v>0</v>
      </c>
      <c r="AW432" s="211">
        <f t="shared" ca="1" si="594"/>
        <v>0</v>
      </c>
      <c r="AX432" s="211">
        <f t="shared" ca="1" si="671"/>
        <v>0</v>
      </c>
      <c r="AY432" s="211">
        <f t="shared" ca="1" si="595"/>
        <v>0</v>
      </c>
      <c r="AZ432" s="212">
        <f ca="1">IF(AND(AW432,AX432=0,AY432=0)=0,0,IF(AW432&gt;0,'На банк Приват'!$J$1,IF(AX432&gt;0,'На Укрсиб'!$J$1,0)))</f>
        <v>0</v>
      </c>
      <c r="BA432" s="191"/>
      <c r="BB432" s="191">
        <f t="shared" ca="1" si="596"/>
        <v>0</v>
      </c>
      <c r="BC432" s="191">
        <f t="shared" ca="1" si="597"/>
        <v>0</v>
      </c>
      <c r="BD432" s="191">
        <f t="shared" ca="1" si="636"/>
        <v>0</v>
      </c>
      <c r="BE432" s="191"/>
      <c r="BF432" s="213"/>
      <c r="BG432" s="213"/>
      <c r="BH432" s="213"/>
      <c r="BI432" s="213"/>
      <c r="BJ432" s="213"/>
      <c r="BK432" s="213"/>
      <c r="BL432" s="213"/>
      <c r="BM432" s="213">
        <f t="shared" si="678"/>
        <v>0</v>
      </c>
      <c r="BN432" s="213"/>
      <c r="BO432" s="213"/>
      <c r="BP432" s="623">
        <f t="shared" si="598"/>
        <v>0</v>
      </c>
      <c r="BQ432" s="213">
        <f t="shared" si="637"/>
        <v>0</v>
      </c>
      <c r="BR432" s="213">
        <f t="shared" si="638"/>
        <v>0</v>
      </c>
      <c r="BS432" s="213"/>
      <c r="BT432" s="213">
        <f t="shared" si="599"/>
        <v>0</v>
      </c>
      <c r="BU432" s="362">
        <f t="shared" si="639"/>
        <v>0</v>
      </c>
      <c r="BV432" s="213">
        <f t="shared" si="600"/>
        <v>0</v>
      </c>
      <c r="BW432" s="213">
        <f t="shared" ca="1" si="601"/>
        <v>0</v>
      </c>
      <c r="BX432" s="213">
        <f t="shared" ca="1" si="640"/>
        <v>0</v>
      </c>
      <c r="BY432" s="213">
        <f t="shared" ca="1" si="602"/>
        <v>0</v>
      </c>
      <c r="BZ432" s="214">
        <f ca="1">IF(AND(BW432,BX432=0)=0,0,IF(BW432&gt;0,'На банк Приват'!$P$1,IF(BX432&gt;0,'На Укрсиб'!$P$1,0)))</f>
        <v>0</v>
      </c>
      <c r="CA432" s="198"/>
      <c r="CB432" s="198">
        <f t="shared" ca="1" si="603"/>
        <v>0</v>
      </c>
      <c r="CC432" s="198">
        <f t="shared" ca="1" si="604"/>
        <v>0</v>
      </c>
      <c r="CD432" s="198">
        <f t="shared" ca="1" si="641"/>
        <v>0</v>
      </c>
      <c r="CE432" s="198"/>
      <c r="CF432" s="215"/>
      <c r="CG432" s="215"/>
      <c r="CH432" s="215"/>
      <c r="CI432" s="215"/>
      <c r="CJ432" s="215"/>
      <c r="CK432" s="215"/>
      <c r="CL432" s="215"/>
      <c r="CM432" s="215">
        <f t="shared" si="675"/>
        <v>0</v>
      </c>
      <c r="CN432" s="215"/>
      <c r="CO432" s="215"/>
      <c r="CP432" s="215">
        <f t="shared" si="605"/>
        <v>0</v>
      </c>
      <c r="CQ432" s="215">
        <f t="shared" si="642"/>
        <v>0</v>
      </c>
      <c r="CR432" s="215">
        <f t="shared" si="643"/>
        <v>0</v>
      </c>
      <c r="CS432" s="215"/>
      <c r="CT432" s="215">
        <f t="shared" si="606"/>
        <v>0</v>
      </c>
      <c r="CU432" s="369">
        <f t="shared" si="607"/>
        <v>0</v>
      </c>
      <c r="CV432" s="215">
        <f t="shared" si="608"/>
        <v>0</v>
      </c>
      <c r="CW432" s="215">
        <f t="shared" ca="1" si="609"/>
        <v>0</v>
      </c>
      <c r="CX432" s="215">
        <f t="shared" ca="1" si="644"/>
        <v>0</v>
      </c>
      <c r="CY432" s="215">
        <f t="shared" ca="1" si="610"/>
        <v>0</v>
      </c>
      <c r="CZ432" s="216">
        <f ca="1">IF(AND(CW432,CX432=0)=0,0,IF(CW432&gt;0,'На банк Приват'!$V$1,IF(CX432&gt;0,'На Укрсиб'!$V$1,0)))</f>
        <v>0</v>
      </c>
      <c r="DA432" s="204"/>
      <c r="DB432" s="204">
        <f t="shared" ca="1" si="611"/>
        <v>0</v>
      </c>
      <c r="DC432" s="204">
        <f t="shared" ca="1" si="612"/>
        <v>0</v>
      </c>
      <c r="DD432" s="204">
        <f t="shared" ca="1" si="645"/>
        <v>0</v>
      </c>
      <c r="DE432" s="204"/>
      <c r="DF432" s="217"/>
      <c r="DG432" s="217"/>
      <c r="DH432" s="217"/>
      <c r="DI432" s="217"/>
      <c r="DJ432" s="217"/>
      <c r="DK432" s="217"/>
      <c r="DL432" s="217"/>
      <c r="DM432" s="217">
        <f t="shared" si="613"/>
        <v>0</v>
      </c>
      <c r="DN432" s="217"/>
      <c r="DO432" s="217"/>
      <c r="DP432" s="763">
        <f t="shared" si="614"/>
        <v>0</v>
      </c>
      <c r="DQ432" s="217">
        <f t="shared" si="646"/>
        <v>0</v>
      </c>
      <c r="DR432" s="217">
        <f t="shared" si="647"/>
        <v>0</v>
      </c>
      <c r="DS432" s="217"/>
      <c r="DT432" s="217">
        <f t="shared" si="615"/>
        <v>0</v>
      </c>
      <c r="DU432" s="366">
        <f t="shared" si="648"/>
        <v>0</v>
      </c>
      <c r="DV432" s="217">
        <f t="shared" si="616"/>
        <v>0</v>
      </c>
      <c r="DW432" s="217">
        <f t="shared" ca="1" si="617"/>
        <v>0</v>
      </c>
      <c r="DX432" s="217">
        <f t="shared" ca="1" si="649"/>
        <v>0</v>
      </c>
      <c r="DY432" s="217">
        <f t="shared" ca="1" si="618"/>
        <v>0</v>
      </c>
      <c r="DZ432" s="218">
        <f ca="1">IF(AND(DW432,DX432=0)=0,0,IF(DW432&gt;0,'На банк Приват'!$AB$1,IF(DX432&gt;0,'На Укрсиб'!$V$1,0)))</f>
        <v>0</v>
      </c>
      <c r="EA432" s="207"/>
      <c r="EB432" s="207">
        <f t="shared" ca="1" si="619"/>
        <v>0</v>
      </c>
      <c r="EC432" s="207">
        <f t="shared" ca="1" si="620"/>
        <v>0</v>
      </c>
      <c r="ED432" s="207">
        <f t="shared" ca="1" si="650"/>
        <v>0</v>
      </c>
      <c r="EE432" s="207"/>
      <c r="EF432" s="219"/>
      <c r="EG432" s="219"/>
      <c r="EH432" s="219"/>
      <c r="EI432" s="219"/>
      <c r="EJ432" s="219"/>
      <c r="EK432" s="219"/>
      <c r="EL432" s="219"/>
      <c r="EM432" s="219">
        <f t="shared" si="621"/>
        <v>0</v>
      </c>
      <c r="EN432" s="219"/>
      <c r="EO432" s="219"/>
      <c r="EP432" s="219">
        <f t="shared" si="622"/>
        <v>0</v>
      </c>
      <c r="EQ432" s="219">
        <f t="shared" si="651"/>
        <v>0</v>
      </c>
      <c r="ER432" s="219">
        <f t="shared" si="652"/>
        <v>0</v>
      </c>
      <c r="ES432" s="219"/>
      <c r="ET432" s="219">
        <f t="shared" si="623"/>
        <v>0</v>
      </c>
      <c r="EU432" s="363">
        <f t="shared" si="653"/>
        <v>0</v>
      </c>
      <c r="EV432" s="219">
        <f t="shared" si="624"/>
        <v>0</v>
      </c>
      <c r="EW432" s="219">
        <f t="shared" ca="1" si="625"/>
        <v>0</v>
      </c>
      <c r="EX432" s="219">
        <f t="shared" ca="1" si="654"/>
        <v>0</v>
      </c>
      <c r="EY432" s="219">
        <f t="shared" ca="1" si="626"/>
        <v>0</v>
      </c>
      <c r="EZ432" s="220">
        <f ca="1">IF(AND(EW432,EX432=0)=0,0,IF(EW432&gt;0,'На банк Приват'!$AH$1,IF(EX432&gt;0,'На Укрсиб'!$AH$1,0)))</f>
        <v>0</v>
      </c>
      <c r="FA432" s="28">
        <f t="shared" ca="1" si="627"/>
        <v>0</v>
      </c>
      <c r="FB432" s="28">
        <f t="shared" ca="1" si="628"/>
        <v>0</v>
      </c>
      <c r="FC432" s="28">
        <f t="shared" ca="1" si="629"/>
        <v>0</v>
      </c>
      <c r="FD432" s="28">
        <f t="shared" ca="1" si="630"/>
        <v>0</v>
      </c>
      <c r="FE432" s="28">
        <f t="shared" ca="1" si="631"/>
        <v>0</v>
      </c>
      <c r="FF432">
        <f t="shared" si="632"/>
        <v>0</v>
      </c>
      <c r="FG432" s="531" t="s">
        <v>249</v>
      </c>
    </row>
    <row r="433" spans="1:163">
      <c r="A433" s="113"/>
      <c r="B433" s="113" t="str">
        <f t="shared" ca="1" si="584"/>
        <v xml:space="preserve">Начальник ФЕС  </v>
      </c>
      <c r="C433" s="113">
        <f t="shared" ca="1" si="585"/>
        <v>0</v>
      </c>
      <c r="D433" s="113">
        <f t="shared" ca="1" si="676"/>
        <v>0</v>
      </c>
      <c r="E433" s="113">
        <f t="shared" si="586"/>
        <v>0</v>
      </c>
      <c r="F433" s="115"/>
      <c r="G433" s="209">
        <f t="shared" si="674"/>
        <v>0</v>
      </c>
      <c r="H433" s="209">
        <f t="shared" si="672"/>
        <v>0</v>
      </c>
      <c r="I433" s="209">
        <f t="shared" si="673"/>
        <v>0</v>
      </c>
      <c r="J433" s="209">
        <f t="shared" si="656"/>
        <v>0</v>
      </c>
      <c r="K433" s="209">
        <f t="shared" si="657"/>
        <v>0</v>
      </c>
      <c r="L433" s="209">
        <f t="shared" si="658"/>
        <v>0</v>
      </c>
      <c r="M433" s="209">
        <f t="shared" si="659"/>
        <v>0</v>
      </c>
      <c r="N433" s="209">
        <f t="shared" si="660"/>
        <v>0</v>
      </c>
      <c r="O433" s="209">
        <f t="shared" si="655"/>
        <v>0</v>
      </c>
      <c r="P433" s="211">
        <f t="shared" si="661"/>
        <v>0</v>
      </c>
      <c r="Q433" s="209">
        <f t="shared" si="662"/>
        <v>0</v>
      </c>
      <c r="R433" s="209">
        <f t="shared" si="663"/>
        <v>0</v>
      </c>
      <c r="S433" s="209">
        <f t="shared" si="664"/>
        <v>0</v>
      </c>
      <c r="T433" s="209">
        <f t="shared" si="665"/>
        <v>0</v>
      </c>
      <c r="U433" s="209">
        <f t="shared" si="666"/>
        <v>0</v>
      </c>
      <c r="V433" s="209">
        <f t="shared" si="667"/>
        <v>0</v>
      </c>
      <c r="W433" s="209">
        <f t="shared" ca="1" si="668"/>
        <v>0</v>
      </c>
      <c r="X433" s="209">
        <f t="shared" ca="1" si="669"/>
        <v>0</v>
      </c>
      <c r="Y433" s="209">
        <f t="shared" ca="1" si="670"/>
        <v>0</v>
      </c>
      <c r="Z433" s="210" t="str">
        <f t="shared" ca="1" si="587"/>
        <v xml:space="preserve">        </v>
      </c>
      <c r="AA433" s="185"/>
      <c r="AB433" s="185" t="str">
        <f t="shared" ca="1" si="588"/>
        <v xml:space="preserve">Начальник ФЕС  </v>
      </c>
      <c r="AC433" s="185">
        <f t="shared" ca="1" si="589"/>
        <v>0</v>
      </c>
      <c r="AD433" s="185">
        <f t="shared" ca="1" si="633"/>
        <v>0</v>
      </c>
      <c r="AE433" s="185"/>
      <c r="AF433" s="211"/>
      <c r="AG433" s="211"/>
      <c r="AH433" s="211"/>
      <c r="AI433" s="211"/>
      <c r="AJ433" s="211"/>
      <c r="AK433" s="211"/>
      <c r="AL433" s="211"/>
      <c r="AM433" s="211">
        <f t="shared" si="677"/>
        <v>0</v>
      </c>
      <c r="AN433" s="211"/>
      <c r="AO433" s="211"/>
      <c r="AP433" s="623">
        <f t="shared" si="590"/>
        <v>0</v>
      </c>
      <c r="AQ433" s="211">
        <f t="shared" si="634"/>
        <v>0</v>
      </c>
      <c r="AR433" s="211">
        <f t="shared" si="635"/>
        <v>0</v>
      </c>
      <c r="AS433" s="211"/>
      <c r="AT433" s="211">
        <f t="shared" si="591"/>
        <v>0</v>
      </c>
      <c r="AU433" s="358">
        <f t="shared" si="592"/>
        <v>0</v>
      </c>
      <c r="AV433" s="211">
        <f t="shared" si="593"/>
        <v>0</v>
      </c>
      <c r="AW433" s="211">
        <f t="shared" ca="1" si="594"/>
        <v>0</v>
      </c>
      <c r="AX433" s="211">
        <f t="shared" ca="1" si="671"/>
        <v>0</v>
      </c>
      <c r="AY433" s="211">
        <f t="shared" ca="1" si="595"/>
        <v>0</v>
      </c>
      <c r="AZ433" s="212">
        <f ca="1">IF(AND(AW433,AX433=0,AY433=0)=0,0,IF(AW433&gt;0,'На банк Приват'!$J$1,IF(AX433&gt;0,'На Укрсиб'!J426,0)))</f>
        <v>0</v>
      </c>
      <c r="BA433" s="191"/>
      <c r="BB433" s="191" t="str">
        <f t="shared" ca="1" si="596"/>
        <v xml:space="preserve">Начальник ФЕС  </v>
      </c>
      <c r="BC433" s="191">
        <f t="shared" ca="1" si="597"/>
        <v>0</v>
      </c>
      <c r="BD433" s="191">
        <f t="shared" ca="1" si="636"/>
        <v>0</v>
      </c>
      <c r="BE433" s="191"/>
      <c r="BF433" s="213"/>
      <c r="BG433" s="213"/>
      <c r="BH433" s="213"/>
      <c r="BI433" s="213"/>
      <c r="BJ433" s="213"/>
      <c r="BK433" s="213"/>
      <c r="BL433" s="213"/>
      <c r="BM433" s="213">
        <f t="shared" si="678"/>
        <v>0</v>
      </c>
      <c r="BN433" s="213"/>
      <c r="BO433" s="213"/>
      <c r="BP433" s="623">
        <f t="shared" si="598"/>
        <v>0</v>
      </c>
      <c r="BQ433" s="213">
        <f t="shared" si="637"/>
        <v>0</v>
      </c>
      <c r="BR433" s="213">
        <f t="shared" si="638"/>
        <v>0</v>
      </c>
      <c r="BS433" s="213"/>
      <c r="BT433" s="213">
        <f t="shared" si="599"/>
        <v>0</v>
      </c>
      <c r="BU433" s="362">
        <f t="shared" si="639"/>
        <v>0</v>
      </c>
      <c r="BV433" s="213">
        <f t="shared" si="600"/>
        <v>0</v>
      </c>
      <c r="BW433" s="213">
        <f t="shared" ca="1" si="601"/>
        <v>0</v>
      </c>
      <c r="BX433" s="213">
        <f t="shared" ca="1" si="640"/>
        <v>0</v>
      </c>
      <c r="BY433" s="213">
        <f t="shared" ca="1" si="602"/>
        <v>0</v>
      </c>
      <c r="BZ433" s="214">
        <f ca="1">IF(AND(BW433,BX433=0)=0,0,IF(BW433&gt;0,'На банк Приват'!$P$1,IF(BX433&gt;0,'На Укрсиб'!$P$1,0)))</f>
        <v>0</v>
      </c>
      <c r="CA433" s="198"/>
      <c r="CB433" s="198" t="str">
        <f t="shared" ca="1" si="603"/>
        <v xml:space="preserve">Начальник ФЕС  </v>
      </c>
      <c r="CC433" s="198">
        <f t="shared" ca="1" si="604"/>
        <v>0</v>
      </c>
      <c r="CD433" s="198">
        <f t="shared" ca="1" si="641"/>
        <v>0</v>
      </c>
      <c r="CE433" s="198"/>
      <c r="CF433" s="215"/>
      <c r="CG433" s="215"/>
      <c r="CH433" s="215"/>
      <c r="CI433" s="215"/>
      <c r="CJ433" s="215"/>
      <c r="CK433" s="215"/>
      <c r="CL433" s="215"/>
      <c r="CM433" s="215">
        <f t="shared" si="675"/>
        <v>0</v>
      </c>
      <c r="CN433" s="215"/>
      <c r="CO433" s="215"/>
      <c r="CP433" s="215">
        <f t="shared" si="605"/>
        <v>0</v>
      </c>
      <c r="CQ433" s="215">
        <f t="shared" si="642"/>
        <v>0</v>
      </c>
      <c r="CR433" s="215">
        <f t="shared" si="643"/>
        <v>0</v>
      </c>
      <c r="CS433" s="215"/>
      <c r="CT433" s="215">
        <f t="shared" si="606"/>
        <v>0</v>
      </c>
      <c r="CU433" s="369">
        <f t="shared" si="607"/>
        <v>0</v>
      </c>
      <c r="CV433" s="215">
        <f t="shared" si="608"/>
        <v>0</v>
      </c>
      <c r="CW433" s="215">
        <f t="shared" ca="1" si="609"/>
        <v>0</v>
      </c>
      <c r="CX433" s="215">
        <f t="shared" ca="1" si="644"/>
        <v>0</v>
      </c>
      <c r="CY433" s="215">
        <f t="shared" ca="1" si="610"/>
        <v>0</v>
      </c>
      <c r="CZ433" s="216">
        <f ca="1">IF(AND(CW433,CX433=0)=0,0,IF(CW433&gt;0,'На банк Приват'!$V$1,IF(CX433&gt;0,'На Укрсиб'!$V$1,0)))</f>
        <v>0</v>
      </c>
      <c r="DA433" s="204"/>
      <c r="DB433" s="204" t="str">
        <f t="shared" ca="1" si="611"/>
        <v xml:space="preserve">Начальник ФЕС  </v>
      </c>
      <c r="DC433" s="204">
        <f t="shared" ca="1" si="612"/>
        <v>0</v>
      </c>
      <c r="DD433" s="204">
        <f t="shared" ca="1" si="645"/>
        <v>0</v>
      </c>
      <c r="DE433" s="204"/>
      <c r="DF433" s="217"/>
      <c r="DG433" s="217"/>
      <c r="DH433" s="217"/>
      <c r="DI433" s="217"/>
      <c r="DJ433" s="217"/>
      <c r="DK433" s="217"/>
      <c r="DL433" s="217"/>
      <c r="DM433" s="217">
        <f t="shared" si="613"/>
        <v>0</v>
      </c>
      <c r="DN433" s="217"/>
      <c r="DO433" s="217"/>
      <c r="DP433" s="763">
        <f t="shared" si="614"/>
        <v>0</v>
      </c>
      <c r="DQ433" s="217">
        <f t="shared" si="646"/>
        <v>0</v>
      </c>
      <c r="DR433" s="217">
        <f t="shared" si="647"/>
        <v>0</v>
      </c>
      <c r="DS433" s="217"/>
      <c r="DT433" s="217">
        <f t="shared" si="615"/>
        <v>0</v>
      </c>
      <c r="DU433" s="366">
        <f t="shared" si="648"/>
        <v>0</v>
      </c>
      <c r="DV433" s="217">
        <f t="shared" si="616"/>
        <v>0</v>
      </c>
      <c r="DW433" s="217">
        <f t="shared" ca="1" si="617"/>
        <v>0</v>
      </c>
      <c r="DX433" s="217">
        <f t="shared" ca="1" si="649"/>
        <v>0</v>
      </c>
      <c r="DY433" s="217">
        <f t="shared" ca="1" si="618"/>
        <v>0</v>
      </c>
      <c r="DZ433" s="218">
        <f ca="1">IF(AND(DW433,DX433=0)=0,0,IF(DW433&gt;0,'На банк Приват'!$AB$1,IF(DX433&gt;0,'На Укрсиб'!$V$1,0)))</f>
        <v>0</v>
      </c>
      <c r="EA433" s="207"/>
      <c r="EB433" s="207" t="str">
        <f t="shared" ca="1" si="619"/>
        <v xml:space="preserve">Начальник ФЕС  </v>
      </c>
      <c r="EC433" s="207">
        <f t="shared" ca="1" si="620"/>
        <v>0</v>
      </c>
      <c r="ED433" s="207">
        <f t="shared" ca="1" si="650"/>
        <v>0</v>
      </c>
      <c r="EE433" s="207"/>
      <c r="EF433" s="219"/>
      <c r="EG433" s="219"/>
      <c r="EH433" s="219"/>
      <c r="EI433" s="219"/>
      <c r="EJ433" s="219"/>
      <c r="EK433" s="219"/>
      <c r="EL433" s="219"/>
      <c r="EM433" s="219">
        <f t="shared" si="621"/>
        <v>0</v>
      </c>
      <c r="EN433" s="219"/>
      <c r="EO433" s="219"/>
      <c r="EP433" s="219">
        <f t="shared" si="622"/>
        <v>0</v>
      </c>
      <c r="EQ433" s="219">
        <f t="shared" si="651"/>
        <v>0</v>
      </c>
      <c r="ER433" s="219">
        <f t="shared" si="652"/>
        <v>0</v>
      </c>
      <c r="ES433" s="219"/>
      <c r="ET433" s="219">
        <f t="shared" si="623"/>
        <v>0</v>
      </c>
      <c r="EU433" s="363">
        <f t="shared" si="653"/>
        <v>0</v>
      </c>
      <c r="EV433" s="219">
        <f t="shared" si="624"/>
        <v>0</v>
      </c>
      <c r="EW433" s="219">
        <f t="shared" ca="1" si="625"/>
        <v>0</v>
      </c>
      <c r="EX433" s="219">
        <f t="shared" ca="1" si="654"/>
        <v>0</v>
      </c>
      <c r="EY433" s="219">
        <f t="shared" ca="1" si="626"/>
        <v>0</v>
      </c>
      <c r="EZ433" s="220">
        <f ca="1">IF(AND(EW433,EX433=0)=0,0,IF(EW433&gt;0,[6]Приват!$AH$1,IF(EX433&gt;0,[6]Укрсиб!$AH$1,0)))</f>
        <v>0</v>
      </c>
      <c r="FA433" s="28">
        <f t="shared" ca="1" si="627"/>
        <v>0</v>
      </c>
      <c r="FB433" s="28">
        <f t="shared" ca="1" si="628"/>
        <v>0</v>
      </c>
      <c r="FC433" s="28">
        <f t="shared" ca="1" si="629"/>
        <v>0</v>
      </c>
      <c r="FD433" s="28">
        <f t="shared" ca="1" si="630"/>
        <v>0</v>
      </c>
      <c r="FE433" s="28">
        <f t="shared" ca="1" si="631"/>
        <v>0</v>
      </c>
      <c r="FF433">
        <f t="shared" si="632"/>
        <v>0</v>
      </c>
      <c r="FG433" s="531"/>
    </row>
    <row r="434" spans="1:163">
      <c r="A434" s="113"/>
      <c r="B434" s="113">
        <f t="shared" ca="1" si="584"/>
        <v>0</v>
      </c>
      <c r="C434" s="113">
        <f t="shared" ca="1" si="585"/>
        <v>0</v>
      </c>
      <c r="D434" s="113">
        <f t="shared" ca="1" si="676"/>
        <v>0</v>
      </c>
      <c r="E434" s="113">
        <f t="shared" si="586"/>
        <v>0</v>
      </c>
      <c r="F434" s="115"/>
      <c r="G434" s="209">
        <f t="shared" si="674"/>
        <v>0</v>
      </c>
      <c r="H434" s="209">
        <f t="shared" si="672"/>
        <v>0</v>
      </c>
      <c r="I434" s="209">
        <f t="shared" si="673"/>
        <v>0</v>
      </c>
      <c r="J434" s="209">
        <f t="shared" si="656"/>
        <v>0</v>
      </c>
      <c r="K434" s="209">
        <f t="shared" si="657"/>
        <v>0</v>
      </c>
      <c r="L434" s="209">
        <f t="shared" si="658"/>
        <v>0</v>
      </c>
      <c r="M434" s="209">
        <f t="shared" si="659"/>
        <v>0</v>
      </c>
      <c r="N434" s="209">
        <f t="shared" si="660"/>
        <v>0</v>
      </c>
      <c r="O434" s="209">
        <f t="shared" si="655"/>
        <v>0</v>
      </c>
      <c r="P434" s="211">
        <f t="shared" si="661"/>
        <v>0</v>
      </c>
      <c r="Q434" s="209">
        <f t="shared" si="662"/>
        <v>0</v>
      </c>
      <c r="R434" s="209">
        <f t="shared" si="663"/>
        <v>0</v>
      </c>
      <c r="S434" s="209">
        <f t="shared" si="664"/>
        <v>0</v>
      </c>
      <c r="T434" s="209">
        <f t="shared" si="665"/>
        <v>0</v>
      </c>
      <c r="U434" s="209">
        <f t="shared" si="666"/>
        <v>0</v>
      </c>
      <c r="V434" s="209">
        <f t="shared" si="667"/>
        <v>0</v>
      </c>
      <c r="W434" s="209">
        <f t="shared" ca="1" si="668"/>
        <v>0</v>
      </c>
      <c r="X434" s="209">
        <f t="shared" ca="1" si="669"/>
        <v>0</v>
      </c>
      <c r="Y434" s="209">
        <f t="shared" ca="1" si="670"/>
        <v>0</v>
      </c>
      <c r="Z434" s="210" t="str">
        <f t="shared" ca="1" si="587"/>
        <v xml:space="preserve">        </v>
      </c>
      <c r="AA434" s="185"/>
      <c r="AB434" s="185">
        <f t="shared" ca="1" si="588"/>
        <v>0</v>
      </c>
      <c r="AC434" s="185">
        <f t="shared" ca="1" si="589"/>
        <v>0</v>
      </c>
      <c r="AD434" s="185">
        <f t="shared" ca="1" si="633"/>
        <v>0</v>
      </c>
      <c r="AE434" s="185"/>
      <c r="AF434" s="211"/>
      <c r="AG434" s="211"/>
      <c r="AH434" s="211"/>
      <c r="AI434" s="211"/>
      <c r="AJ434" s="211"/>
      <c r="AK434" s="211"/>
      <c r="AL434" s="211"/>
      <c r="AM434" s="211">
        <f t="shared" si="677"/>
        <v>0</v>
      </c>
      <c r="AN434" s="211"/>
      <c r="AO434" s="211"/>
      <c r="AP434" s="623">
        <f t="shared" si="590"/>
        <v>0</v>
      </c>
      <c r="AQ434" s="211">
        <f t="shared" si="634"/>
        <v>0</v>
      </c>
      <c r="AR434" s="211">
        <f t="shared" si="635"/>
        <v>0</v>
      </c>
      <c r="AS434" s="211"/>
      <c r="AT434" s="211">
        <f t="shared" si="591"/>
        <v>0</v>
      </c>
      <c r="AU434" s="358">
        <f t="shared" si="592"/>
        <v>0</v>
      </c>
      <c r="AV434" s="211">
        <f t="shared" si="593"/>
        <v>0</v>
      </c>
      <c r="AW434" s="211">
        <f t="shared" ca="1" si="594"/>
        <v>0</v>
      </c>
      <c r="AX434" s="211">
        <f t="shared" ca="1" si="671"/>
        <v>0</v>
      </c>
      <c r="AY434" s="211">
        <f t="shared" ca="1" si="595"/>
        <v>0</v>
      </c>
      <c r="AZ434" s="212">
        <f ca="1">IF(AND(AW434,AX434=0,AY434=0)=0,0,IF(AW434&gt;0,'На банк Приват'!$J$1,IF(AX434&gt;0,'На Укрсиб'!$J$1,0)))</f>
        <v>0</v>
      </c>
      <c r="BA434" s="191"/>
      <c r="BB434" s="191">
        <f t="shared" ca="1" si="596"/>
        <v>0</v>
      </c>
      <c r="BC434" s="191">
        <f t="shared" ca="1" si="597"/>
        <v>0</v>
      </c>
      <c r="BD434" s="191">
        <f t="shared" ca="1" si="636"/>
        <v>0</v>
      </c>
      <c r="BE434" s="191"/>
      <c r="BF434" s="213"/>
      <c r="BG434" s="213"/>
      <c r="BH434" s="213"/>
      <c r="BI434" s="213"/>
      <c r="BJ434" s="213"/>
      <c r="BK434" s="213"/>
      <c r="BL434" s="213"/>
      <c r="BM434" s="213">
        <f t="shared" si="678"/>
        <v>0</v>
      </c>
      <c r="BN434" s="213"/>
      <c r="BO434" s="213"/>
      <c r="BP434" s="623">
        <f t="shared" si="598"/>
        <v>0</v>
      </c>
      <c r="BQ434" s="213">
        <f t="shared" si="637"/>
        <v>0</v>
      </c>
      <c r="BR434" s="213">
        <f t="shared" si="638"/>
        <v>0</v>
      </c>
      <c r="BS434" s="213"/>
      <c r="BT434" s="213">
        <f t="shared" si="599"/>
        <v>0</v>
      </c>
      <c r="BU434" s="362">
        <f t="shared" si="639"/>
        <v>0</v>
      </c>
      <c r="BV434" s="213">
        <f t="shared" si="600"/>
        <v>0</v>
      </c>
      <c r="BW434" s="213">
        <f t="shared" ca="1" si="601"/>
        <v>0</v>
      </c>
      <c r="BX434" s="213">
        <f t="shared" ca="1" si="640"/>
        <v>0</v>
      </c>
      <c r="BY434" s="213">
        <f t="shared" ca="1" si="602"/>
        <v>0</v>
      </c>
      <c r="BZ434" s="214">
        <f ca="1">IF(AND(BW434,BX434=0)=0,0,IF(BW434&gt;0,'На банк Приват'!$P$1,IF(BX434&gt;0,'На Укрсиб'!$P$1,0)))</f>
        <v>0</v>
      </c>
      <c r="CA434" s="198"/>
      <c r="CB434" s="198">
        <f t="shared" ca="1" si="603"/>
        <v>0</v>
      </c>
      <c r="CC434" s="198">
        <f t="shared" ca="1" si="604"/>
        <v>0</v>
      </c>
      <c r="CD434" s="198">
        <f t="shared" ca="1" si="641"/>
        <v>0</v>
      </c>
      <c r="CE434" s="198"/>
      <c r="CF434" s="215"/>
      <c r="CG434" s="215"/>
      <c r="CH434" s="215"/>
      <c r="CI434" s="215"/>
      <c r="CJ434" s="215"/>
      <c r="CK434" s="215"/>
      <c r="CL434" s="215"/>
      <c r="CM434" s="215">
        <f t="shared" si="675"/>
        <v>0</v>
      </c>
      <c r="CN434" s="215"/>
      <c r="CO434" s="215"/>
      <c r="CP434" s="215">
        <f t="shared" si="605"/>
        <v>0</v>
      </c>
      <c r="CQ434" s="215">
        <f t="shared" si="642"/>
        <v>0</v>
      </c>
      <c r="CR434" s="215">
        <f t="shared" si="643"/>
        <v>0</v>
      </c>
      <c r="CS434" s="215"/>
      <c r="CT434" s="215">
        <f t="shared" si="606"/>
        <v>0</v>
      </c>
      <c r="CU434" s="369">
        <f t="shared" si="607"/>
        <v>0</v>
      </c>
      <c r="CV434" s="215">
        <f t="shared" si="608"/>
        <v>0</v>
      </c>
      <c r="CW434" s="215">
        <f t="shared" ca="1" si="609"/>
        <v>0</v>
      </c>
      <c r="CX434" s="215">
        <f t="shared" ca="1" si="644"/>
        <v>0</v>
      </c>
      <c r="CY434" s="215">
        <f t="shared" ca="1" si="610"/>
        <v>0</v>
      </c>
      <c r="CZ434" s="216">
        <f ca="1">IF(AND(CW434,CX434=0)=0,0,IF(CW434&gt;0,'На банк Приват'!$V$1,IF(CX434&gt;0,'На Укрсиб'!$V$1,0)))</f>
        <v>0</v>
      </c>
      <c r="DA434" s="204"/>
      <c r="DB434" s="204">
        <f t="shared" ca="1" si="611"/>
        <v>0</v>
      </c>
      <c r="DC434" s="204">
        <f t="shared" ca="1" si="612"/>
        <v>0</v>
      </c>
      <c r="DD434" s="204">
        <f t="shared" ca="1" si="645"/>
        <v>0</v>
      </c>
      <c r="DE434" s="204"/>
      <c r="DF434" s="217"/>
      <c r="DG434" s="217"/>
      <c r="DH434" s="217"/>
      <c r="DI434" s="217"/>
      <c r="DJ434" s="217"/>
      <c r="DK434" s="217"/>
      <c r="DL434" s="217"/>
      <c r="DM434" s="217">
        <f t="shared" si="613"/>
        <v>0</v>
      </c>
      <c r="DN434" s="217"/>
      <c r="DO434" s="217"/>
      <c r="DP434" s="763">
        <f t="shared" si="614"/>
        <v>0</v>
      </c>
      <c r="DQ434" s="217">
        <f t="shared" si="646"/>
        <v>0</v>
      </c>
      <c r="DR434" s="217">
        <f t="shared" si="647"/>
        <v>0</v>
      </c>
      <c r="DS434" s="217"/>
      <c r="DT434" s="217">
        <f t="shared" si="615"/>
        <v>0</v>
      </c>
      <c r="DU434" s="366">
        <f t="shared" si="648"/>
        <v>0</v>
      </c>
      <c r="DV434" s="217">
        <f t="shared" si="616"/>
        <v>0</v>
      </c>
      <c r="DW434" s="217">
        <f t="shared" ca="1" si="617"/>
        <v>0</v>
      </c>
      <c r="DX434" s="217">
        <f t="shared" ca="1" si="649"/>
        <v>0</v>
      </c>
      <c r="DY434" s="217">
        <f t="shared" ca="1" si="618"/>
        <v>0</v>
      </c>
      <c r="DZ434" s="218">
        <f ca="1">IF(AND(DW434,DX434=0)=0,0,IF(DW434&gt;0,'На банк Приват'!$AB$1,IF(DX434&gt;0,'На Укрсиб'!$V$1,0)))</f>
        <v>0</v>
      </c>
      <c r="EA434" s="207"/>
      <c r="EB434" s="207">
        <f t="shared" ca="1" si="619"/>
        <v>0</v>
      </c>
      <c r="EC434" s="207">
        <f t="shared" ca="1" si="620"/>
        <v>0</v>
      </c>
      <c r="ED434" s="207">
        <f t="shared" ca="1" si="650"/>
        <v>0</v>
      </c>
      <c r="EE434" s="207"/>
      <c r="EF434" s="219"/>
      <c r="EG434" s="219"/>
      <c r="EH434" s="219"/>
      <c r="EI434" s="219"/>
      <c r="EJ434" s="219"/>
      <c r="EK434" s="219"/>
      <c r="EL434" s="219"/>
      <c r="EM434" s="219">
        <f t="shared" si="621"/>
        <v>0</v>
      </c>
      <c r="EN434" s="219"/>
      <c r="EO434" s="219"/>
      <c r="EP434" s="219">
        <f t="shared" si="622"/>
        <v>0</v>
      </c>
      <c r="EQ434" s="219">
        <f t="shared" si="651"/>
        <v>0</v>
      </c>
      <c r="ER434" s="219">
        <f t="shared" si="652"/>
        <v>0</v>
      </c>
      <c r="ES434" s="219"/>
      <c r="ET434" s="219">
        <f t="shared" si="623"/>
        <v>0</v>
      </c>
      <c r="EU434" s="363">
        <f t="shared" si="653"/>
        <v>0</v>
      </c>
      <c r="EV434" s="219">
        <f t="shared" si="624"/>
        <v>0</v>
      </c>
      <c r="EW434" s="219">
        <f t="shared" ca="1" si="625"/>
        <v>0</v>
      </c>
      <c r="EX434" s="219">
        <f t="shared" ca="1" si="654"/>
        <v>0</v>
      </c>
      <c r="EY434" s="219">
        <f t="shared" ca="1" si="626"/>
        <v>0</v>
      </c>
      <c r="EZ434" s="220">
        <f ca="1">IF(AND(EW434,EX434=0)=0,0,IF(EW434&gt;0,[6]Приват!$AH$1,IF(EX434&gt;0,[6]Укрсиб!$AH$1,0)))</f>
        <v>0</v>
      </c>
      <c r="FA434" s="28">
        <f t="shared" ca="1" si="627"/>
        <v>0</v>
      </c>
      <c r="FB434" s="28">
        <f t="shared" ca="1" si="628"/>
        <v>0</v>
      </c>
      <c r="FC434" s="28">
        <f t="shared" ca="1" si="629"/>
        <v>0</v>
      </c>
      <c r="FD434" s="28">
        <f t="shared" ca="1" si="630"/>
        <v>0</v>
      </c>
      <c r="FE434" s="28">
        <f t="shared" ca="1" si="631"/>
        <v>0</v>
      </c>
      <c r="FF434">
        <f t="shared" si="632"/>
        <v>0</v>
      </c>
      <c r="FG434" s="531" t="s">
        <v>470</v>
      </c>
    </row>
    <row r="435" spans="1:163">
      <c r="A435" s="113"/>
      <c r="B435" s="113" t="str">
        <f t="shared" ca="1" si="584"/>
        <v>Генерали, адмірали</v>
      </c>
      <c r="C435" s="113" t="str">
        <f t="shared" ca="1" si="585"/>
        <v>К-ть</v>
      </c>
      <c r="D435" s="113">
        <f t="shared" ca="1" si="676"/>
        <v>0</v>
      </c>
      <c r="E435" s="113">
        <f t="shared" si="586"/>
        <v>0</v>
      </c>
      <c r="F435" s="115"/>
      <c r="G435" s="209">
        <f t="shared" si="674"/>
        <v>0</v>
      </c>
      <c r="H435" s="209">
        <f t="shared" si="672"/>
        <v>0</v>
      </c>
      <c r="I435" s="209">
        <f t="shared" si="673"/>
        <v>0</v>
      </c>
      <c r="J435" s="209">
        <f t="shared" si="656"/>
        <v>0</v>
      </c>
      <c r="K435" s="209">
        <f t="shared" si="657"/>
        <v>0</v>
      </c>
      <c r="L435" s="209">
        <f t="shared" si="658"/>
        <v>0</v>
      </c>
      <c r="M435" s="209">
        <f t="shared" si="659"/>
        <v>0</v>
      </c>
      <c r="N435" s="209">
        <f t="shared" si="660"/>
        <v>0</v>
      </c>
      <c r="O435" s="209">
        <f t="shared" si="655"/>
        <v>0</v>
      </c>
      <c r="P435" s="211">
        <f t="shared" si="661"/>
        <v>0</v>
      </c>
      <c r="Q435" s="209">
        <f t="shared" si="662"/>
        <v>0</v>
      </c>
      <c r="R435" s="209">
        <f t="shared" si="663"/>
        <v>0</v>
      </c>
      <c r="S435" s="209">
        <f t="shared" si="664"/>
        <v>0</v>
      </c>
      <c r="T435" s="209">
        <f t="shared" si="665"/>
        <v>0</v>
      </c>
      <c r="U435" s="209">
        <f t="shared" si="666"/>
        <v>0</v>
      </c>
      <c r="V435" s="209">
        <f t="shared" si="667"/>
        <v>0</v>
      </c>
      <c r="W435" s="209">
        <f t="shared" ca="1" si="668"/>
        <v>0</v>
      </c>
      <c r="X435" s="209">
        <f t="shared" ca="1" si="669"/>
        <v>0</v>
      </c>
      <c r="Y435" s="209">
        <f t="shared" ca="1" si="670"/>
        <v>0</v>
      </c>
      <c r="Z435" s="210" t="str">
        <f t="shared" ca="1" si="587"/>
        <v xml:space="preserve">        </v>
      </c>
      <c r="AA435" s="185"/>
      <c r="AB435" s="185" t="str">
        <f t="shared" ca="1" si="588"/>
        <v>Генерали, адмірали</v>
      </c>
      <c r="AC435" s="185" t="str">
        <f t="shared" ca="1" si="589"/>
        <v>К-ть</v>
      </c>
      <c r="AD435" s="185">
        <f t="shared" ca="1" si="633"/>
        <v>0</v>
      </c>
      <c r="AE435" s="185"/>
      <c r="AF435" s="211"/>
      <c r="AG435" s="211"/>
      <c r="AH435" s="211"/>
      <c r="AI435" s="211"/>
      <c r="AJ435" s="211"/>
      <c r="AK435" s="211"/>
      <c r="AL435" s="211"/>
      <c r="AM435" s="211">
        <f t="shared" si="677"/>
        <v>0</v>
      </c>
      <c r="AN435" s="211"/>
      <c r="AO435" s="211"/>
      <c r="AP435" s="623">
        <f t="shared" si="590"/>
        <v>0</v>
      </c>
      <c r="AQ435" s="211">
        <f t="shared" si="634"/>
        <v>0</v>
      </c>
      <c r="AR435" s="211">
        <f t="shared" si="635"/>
        <v>0</v>
      </c>
      <c r="AS435" s="211"/>
      <c r="AT435" s="211">
        <f t="shared" si="591"/>
        <v>0</v>
      </c>
      <c r="AU435" s="358">
        <f t="shared" si="592"/>
        <v>0</v>
      </c>
      <c r="AV435" s="211">
        <f t="shared" si="593"/>
        <v>0</v>
      </c>
      <c r="AW435" s="211">
        <f t="shared" ca="1" si="594"/>
        <v>0</v>
      </c>
      <c r="AX435" s="211">
        <f t="shared" ca="1" si="671"/>
        <v>0</v>
      </c>
      <c r="AY435" s="211">
        <f t="shared" ca="1" si="595"/>
        <v>0</v>
      </c>
      <c r="AZ435" s="212">
        <f ca="1">IF(AND(AW435,AX435=0,AY435=0)=0,0,IF(AW435&gt;0,'На банк Приват'!$J$1,IF(AX435&gt;0,'На Укрсиб'!J428,0)))</f>
        <v>0</v>
      </c>
      <c r="BA435" s="191"/>
      <c r="BB435" s="191" t="str">
        <f t="shared" ca="1" si="596"/>
        <v>Генерали, адмірали</v>
      </c>
      <c r="BC435" s="191" t="str">
        <f t="shared" ca="1" si="597"/>
        <v>К-ть</v>
      </c>
      <c r="BD435" s="191">
        <f t="shared" ca="1" si="636"/>
        <v>0</v>
      </c>
      <c r="BE435" s="191"/>
      <c r="BF435" s="213"/>
      <c r="BG435" s="213"/>
      <c r="BH435" s="213"/>
      <c r="BI435" s="213"/>
      <c r="BJ435" s="213"/>
      <c r="BK435" s="213"/>
      <c r="BL435" s="213"/>
      <c r="BM435" s="213">
        <f t="shared" si="678"/>
        <v>0</v>
      </c>
      <c r="BN435" s="213"/>
      <c r="BO435" s="213"/>
      <c r="BP435" s="623">
        <f t="shared" si="598"/>
        <v>0</v>
      </c>
      <c r="BQ435" s="213">
        <f t="shared" si="637"/>
        <v>0</v>
      </c>
      <c r="BR435" s="213">
        <f t="shared" si="638"/>
        <v>0</v>
      </c>
      <c r="BS435" s="213"/>
      <c r="BT435" s="213">
        <f t="shared" si="599"/>
        <v>0</v>
      </c>
      <c r="BU435" s="362">
        <f t="shared" si="639"/>
        <v>0</v>
      </c>
      <c r="BV435" s="213">
        <f t="shared" si="600"/>
        <v>0</v>
      </c>
      <c r="BW435" s="213">
        <f t="shared" ca="1" si="601"/>
        <v>0</v>
      </c>
      <c r="BX435" s="213">
        <f t="shared" ca="1" si="640"/>
        <v>0</v>
      </c>
      <c r="BY435" s="213">
        <f t="shared" ca="1" si="602"/>
        <v>0</v>
      </c>
      <c r="BZ435" s="214">
        <f ca="1">IF(AND(BW435,BX435=0)=0,0,IF(BW435&gt;0,'На банк Приват'!$P$1,IF(BX435&gt;0,'На Укрсиб'!$P$1,0)))</f>
        <v>0</v>
      </c>
      <c r="CA435" s="198"/>
      <c r="CB435" s="198" t="str">
        <f t="shared" ca="1" si="603"/>
        <v>Генерали, адмірали</v>
      </c>
      <c r="CC435" s="198" t="str">
        <f t="shared" ca="1" si="604"/>
        <v>К-ть</v>
      </c>
      <c r="CD435" s="198">
        <f t="shared" ca="1" si="641"/>
        <v>0</v>
      </c>
      <c r="CE435" s="198"/>
      <c r="CF435" s="215"/>
      <c r="CG435" s="215"/>
      <c r="CH435" s="215"/>
      <c r="CI435" s="215"/>
      <c r="CJ435" s="215"/>
      <c r="CK435" s="215"/>
      <c r="CL435" s="215"/>
      <c r="CM435" s="215">
        <f t="shared" si="675"/>
        <v>0</v>
      </c>
      <c r="CN435" s="215"/>
      <c r="CO435" s="215"/>
      <c r="CP435" s="215">
        <f t="shared" si="605"/>
        <v>0</v>
      </c>
      <c r="CQ435" s="215">
        <f t="shared" si="642"/>
        <v>0</v>
      </c>
      <c r="CR435" s="215">
        <f t="shared" si="643"/>
        <v>0</v>
      </c>
      <c r="CS435" s="215"/>
      <c r="CT435" s="215">
        <f t="shared" si="606"/>
        <v>0</v>
      </c>
      <c r="CU435" s="369">
        <f t="shared" si="607"/>
        <v>0</v>
      </c>
      <c r="CV435" s="215">
        <f t="shared" si="608"/>
        <v>0</v>
      </c>
      <c r="CW435" s="215">
        <f t="shared" ca="1" si="609"/>
        <v>0</v>
      </c>
      <c r="CX435" s="215">
        <f t="shared" ca="1" si="644"/>
        <v>0</v>
      </c>
      <c r="CY435" s="215">
        <f t="shared" ca="1" si="610"/>
        <v>0</v>
      </c>
      <c r="CZ435" s="216">
        <f ca="1">IF(AND(CW435,CX435=0)=0,0,IF(CW435&gt;0,'На банк Приват'!$V$1,IF(CX435&gt;0,'На Укрсиб'!$V$1,0)))</f>
        <v>0</v>
      </c>
      <c r="DA435" s="204"/>
      <c r="DB435" s="204" t="str">
        <f t="shared" ca="1" si="611"/>
        <v>Генерали, адмірали</v>
      </c>
      <c r="DC435" s="204" t="str">
        <f t="shared" ca="1" si="612"/>
        <v>К-ть</v>
      </c>
      <c r="DD435" s="204">
        <f t="shared" ca="1" si="645"/>
        <v>0</v>
      </c>
      <c r="DE435" s="204"/>
      <c r="DF435" s="217"/>
      <c r="DG435" s="217"/>
      <c r="DH435" s="217"/>
      <c r="DI435" s="217"/>
      <c r="DJ435" s="217"/>
      <c r="DK435" s="217"/>
      <c r="DL435" s="217"/>
      <c r="DM435" s="217">
        <f t="shared" si="613"/>
        <v>0</v>
      </c>
      <c r="DN435" s="217"/>
      <c r="DO435" s="217"/>
      <c r="DP435" s="763">
        <f t="shared" si="614"/>
        <v>0</v>
      </c>
      <c r="DQ435" s="217">
        <f t="shared" si="646"/>
        <v>0</v>
      </c>
      <c r="DR435" s="217">
        <f t="shared" si="647"/>
        <v>0</v>
      </c>
      <c r="DS435" s="217"/>
      <c r="DT435" s="217">
        <f t="shared" si="615"/>
        <v>0</v>
      </c>
      <c r="DU435" s="366">
        <f t="shared" si="648"/>
        <v>0</v>
      </c>
      <c r="DV435" s="217">
        <f t="shared" si="616"/>
        <v>0</v>
      </c>
      <c r="DW435" s="217">
        <f t="shared" ca="1" si="617"/>
        <v>0</v>
      </c>
      <c r="DX435" s="217">
        <f t="shared" ca="1" si="649"/>
        <v>0</v>
      </c>
      <c r="DY435" s="217">
        <f t="shared" ca="1" si="618"/>
        <v>0</v>
      </c>
      <c r="DZ435" s="218">
        <f ca="1">IF(AND(DW435,DX435=0)=0,0,IF(DW435&gt;0,'На банк Приват'!$AB$1,IF(DX435&gt;0,'На Укрсиб'!$V$1,0)))</f>
        <v>0</v>
      </c>
      <c r="EA435" s="207"/>
      <c r="EB435" s="207" t="str">
        <f t="shared" ca="1" si="619"/>
        <v>Генерали, адмірали</v>
      </c>
      <c r="EC435" s="207" t="str">
        <f t="shared" ca="1" si="620"/>
        <v>К-ть</v>
      </c>
      <c r="ED435" s="207">
        <f t="shared" ca="1" si="650"/>
        <v>0</v>
      </c>
      <c r="EE435" s="207"/>
      <c r="EF435" s="219"/>
      <c r="EG435" s="219"/>
      <c r="EH435" s="219"/>
      <c r="EI435" s="219"/>
      <c r="EJ435" s="219"/>
      <c r="EK435" s="219"/>
      <c r="EL435" s="219"/>
      <c r="EM435" s="219">
        <f t="shared" si="621"/>
        <v>0</v>
      </c>
      <c r="EN435" s="219"/>
      <c r="EO435" s="219"/>
      <c r="EP435" s="219">
        <f t="shared" si="622"/>
        <v>0</v>
      </c>
      <c r="EQ435" s="219">
        <f t="shared" si="651"/>
        <v>0</v>
      </c>
      <c r="ER435" s="219">
        <f t="shared" si="652"/>
        <v>0</v>
      </c>
      <c r="ES435" s="219"/>
      <c r="ET435" s="219">
        <f t="shared" si="623"/>
        <v>0</v>
      </c>
      <c r="EU435" s="363">
        <f t="shared" si="653"/>
        <v>0</v>
      </c>
      <c r="EV435" s="219">
        <f t="shared" si="624"/>
        <v>0</v>
      </c>
      <c r="EW435" s="219">
        <f t="shared" ca="1" si="625"/>
        <v>0</v>
      </c>
      <c r="EX435" s="219">
        <f t="shared" ca="1" si="654"/>
        <v>0</v>
      </c>
      <c r="EY435" s="219">
        <f t="shared" ca="1" si="626"/>
        <v>0</v>
      </c>
      <c r="EZ435" s="220">
        <f ca="1">IF(AND(EW435,EX435=0)=0,0,IF(EW435&gt;0,[6]Приват!$AH$1,IF(EX435&gt;0,[6]Укрсиб!$AH$1,0)))</f>
        <v>0</v>
      </c>
      <c r="FA435" s="28">
        <f t="shared" ca="1" si="627"/>
        <v>0</v>
      </c>
      <c r="FB435" s="28">
        <f t="shared" ca="1" si="628"/>
        <v>0</v>
      </c>
      <c r="FC435" s="28">
        <f t="shared" ca="1" si="629"/>
        <v>0</v>
      </c>
      <c r="FD435" s="28">
        <f t="shared" ca="1" si="630"/>
        <v>0</v>
      </c>
      <c r="FE435" s="28" t="str">
        <f t="shared" ca="1" si="631"/>
        <v xml:space="preserve">        ВМКЦ ПР</v>
      </c>
      <c r="FF435">
        <f t="shared" si="632"/>
        <v>0</v>
      </c>
      <c r="FG435" s="7">
        <f t="shared" ref="FG435:FG455" si="679">IF(FF435&gt;0,1,0)</f>
        <v>0</v>
      </c>
    </row>
    <row r="436" spans="1:163">
      <c r="A436" s="113"/>
      <c r="B436" s="113">
        <f t="shared" ca="1" si="584"/>
        <v>0</v>
      </c>
      <c r="C436" s="113" t="str">
        <f t="shared" ca="1" si="585"/>
        <v>Ʃ</v>
      </c>
      <c r="D436" s="113">
        <f t="shared" ca="1" si="676"/>
        <v>0</v>
      </c>
      <c r="E436" s="113">
        <f t="shared" si="586"/>
        <v>0</v>
      </c>
      <c r="F436" s="115"/>
      <c r="G436" s="209">
        <f t="shared" si="674"/>
        <v>0</v>
      </c>
      <c r="H436" s="209">
        <f t="shared" si="672"/>
        <v>0</v>
      </c>
      <c r="I436" s="209">
        <f t="shared" si="673"/>
        <v>0</v>
      </c>
      <c r="J436" s="209">
        <f t="shared" si="656"/>
        <v>0</v>
      </c>
      <c r="K436" s="209">
        <f t="shared" si="657"/>
        <v>0</v>
      </c>
      <c r="L436" s="209">
        <f t="shared" si="658"/>
        <v>0</v>
      </c>
      <c r="M436" s="209">
        <f t="shared" si="659"/>
        <v>0</v>
      </c>
      <c r="N436" s="209">
        <f t="shared" si="660"/>
        <v>0</v>
      </c>
      <c r="O436" s="209">
        <f t="shared" si="655"/>
        <v>0</v>
      </c>
      <c r="P436" s="211">
        <f t="shared" si="661"/>
        <v>0</v>
      </c>
      <c r="Q436" s="209">
        <f t="shared" si="662"/>
        <v>0</v>
      </c>
      <c r="R436" s="209">
        <f t="shared" si="663"/>
        <v>0</v>
      </c>
      <c r="S436" s="209">
        <f t="shared" si="664"/>
        <v>0</v>
      </c>
      <c r="T436" s="209">
        <f t="shared" si="665"/>
        <v>0</v>
      </c>
      <c r="U436" s="209">
        <f t="shared" si="666"/>
        <v>0</v>
      </c>
      <c r="V436" s="209">
        <f t="shared" si="667"/>
        <v>0</v>
      </c>
      <c r="W436" s="209">
        <f t="shared" ca="1" si="668"/>
        <v>0</v>
      </c>
      <c r="X436" s="209">
        <f t="shared" ca="1" si="669"/>
        <v>0</v>
      </c>
      <c r="Y436" s="209">
        <f t="shared" ca="1" si="670"/>
        <v>0</v>
      </c>
      <c r="Z436" s="210" t="str">
        <f t="shared" ca="1" si="587"/>
        <v xml:space="preserve">        </v>
      </c>
      <c r="AA436" s="185"/>
      <c r="AB436" s="185">
        <f t="shared" ca="1" si="588"/>
        <v>0</v>
      </c>
      <c r="AC436" s="185" t="str">
        <f t="shared" ca="1" si="589"/>
        <v>Ʃ</v>
      </c>
      <c r="AD436" s="185">
        <f t="shared" ca="1" si="633"/>
        <v>0</v>
      </c>
      <c r="AE436" s="185"/>
      <c r="AF436" s="211"/>
      <c r="AG436" s="211"/>
      <c r="AH436" s="211"/>
      <c r="AI436" s="211"/>
      <c r="AJ436" s="211"/>
      <c r="AK436" s="211"/>
      <c r="AL436" s="211"/>
      <c r="AM436" s="211">
        <f t="shared" si="677"/>
        <v>0</v>
      </c>
      <c r="AN436" s="211"/>
      <c r="AO436" s="211"/>
      <c r="AP436" s="623">
        <f t="shared" si="590"/>
        <v>0</v>
      </c>
      <c r="AQ436" s="211">
        <f t="shared" si="634"/>
        <v>0</v>
      </c>
      <c r="AR436" s="211">
        <f t="shared" si="635"/>
        <v>0</v>
      </c>
      <c r="AS436" s="211"/>
      <c r="AT436" s="211">
        <f t="shared" si="591"/>
        <v>0</v>
      </c>
      <c r="AU436" s="358">
        <f t="shared" si="592"/>
        <v>0</v>
      </c>
      <c r="AV436" s="211">
        <f t="shared" si="593"/>
        <v>0</v>
      </c>
      <c r="AW436" s="211">
        <f t="shared" ca="1" si="594"/>
        <v>0</v>
      </c>
      <c r="AX436" s="211">
        <f t="shared" ca="1" si="671"/>
        <v>0</v>
      </c>
      <c r="AY436" s="211">
        <f t="shared" ca="1" si="595"/>
        <v>0</v>
      </c>
      <c r="AZ436" s="212">
        <f ca="1">IF(AND(AW436,AX436=0,AY436=0)=0,0,IF(AW436&gt;0,'На банк Приват'!$J$1,IF(AX436&gt;0,'На Укрсиб'!J429,0)))</f>
        <v>0</v>
      </c>
      <c r="BA436" s="191"/>
      <c r="BB436" s="191">
        <f t="shared" ca="1" si="596"/>
        <v>0</v>
      </c>
      <c r="BC436" s="191" t="str">
        <f t="shared" ca="1" si="597"/>
        <v>Ʃ</v>
      </c>
      <c r="BD436" s="191">
        <f t="shared" ca="1" si="636"/>
        <v>0</v>
      </c>
      <c r="BE436" s="191"/>
      <c r="BF436" s="213"/>
      <c r="BG436" s="213"/>
      <c r="BH436" s="213"/>
      <c r="BI436" s="213"/>
      <c r="BJ436" s="213"/>
      <c r="BK436" s="213"/>
      <c r="BL436" s="213"/>
      <c r="BM436" s="213">
        <f t="shared" si="678"/>
        <v>0</v>
      </c>
      <c r="BN436" s="213"/>
      <c r="BO436" s="213"/>
      <c r="BP436" s="623">
        <f t="shared" si="598"/>
        <v>0</v>
      </c>
      <c r="BQ436" s="213">
        <f t="shared" si="637"/>
        <v>0</v>
      </c>
      <c r="BR436" s="213">
        <f t="shared" si="638"/>
        <v>0</v>
      </c>
      <c r="BS436" s="213"/>
      <c r="BT436" s="213">
        <f t="shared" si="599"/>
        <v>0</v>
      </c>
      <c r="BU436" s="362">
        <f t="shared" si="639"/>
        <v>0</v>
      </c>
      <c r="BV436" s="213">
        <f t="shared" si="600"/>
        <v>0</v>
      </c>
      <c r="BW436" s="213">
        <f t="shared" ca="1" si="601"/>
        <v>0</v>
      </c>
      <c r="BX436" s="213">
        <f t="shared" ca="1" si="640"/>
        <v>0</v>
      </c>
      <c r="BY436" s="213">
        <f t="shared" ca="1" si="602"/>
        <v>0</v>
      </c>
      <c r="BZ436" s="214">
        <f ca="1">IF(AND(BW436,BX436=0)=0,0,IF(BW436&gt;0,'На банк Приват'!$P$1,IF(BX436&gt;0,'На Укрсиб'!$P$1,0)))</f>
        <v>0</v>
      </c>
      <c r="CA436" s="198"/>
      <c r="CB436" s="198">
        <f t="shared" ca="1" si="603"/>
        <v>0</v>
      </c>
      <c r="CC436" s="198" t="str">
        <f t="shared" ca="1" si="604"/>
        <v>Ʃ</v>
      </c>
      <c r="CD436" s="198">
        <f t="shared" ca="1" si="641"/>
        <v>0</v>
      </c>
      <c r="CE436" s="198"/>
      <c r="CF436" s="215"/>
      <c r="CG436" s="215"/>
      <c r="CH436" s="215"/>
      <c r="CI436" s="215"/>
      <c r="CJ436" s="215"/>
      <c r="CK436" s="215"/>
      <c r="CL436" s="215"/>
      <c r="CM436" s="215">
        <f t="shared" si="675"/>
        <v>0</v>
      </c>
      <c r="CN436" s="215"/>
      <c r="CO436" s="215"/>
      <c r="CP436" s="215">
        <f t="shared" si="605"/>
        <v>0</v>
      </c>
      <c r="CQ436" s="215">
        <f t="shared" si="642"/>
        <v>0</v>
      </c>
      <c r="CR436" s="215">
        <f t="shared" si="643"/>
        <v>0</v>
      </c>
      <c r="CS436" s="215"/>
      <c r="CT436" s="215">
        <f t="shared" si="606"/>
        <v>0</v>
      </c>
      <c r="CU436" s="369">
        <f t="shared" si="607"/>
        <v>0</v>
      </c>
      <c r="CV436" s="215">
        <f t="shared" si="608"/>
        <v>0</v>
      </c>
      <c r="CW436" s="215">
        <f t="shared" ca="1" si="609"/>
        <v>0</v>
      </c>
      <c r="CX436" s="215">
        <f t="shared" ca="1" si="644"/>
        <v>0</v>
      </c>
      <c r="CY436" s="215">
        <f t="shared" ca="1" si="610"/>
        <v>0</v>
      </c>
      <c r="CZ436" s="216">
        <f ca="1">IF(AND(CW436,CX436=0)=0,0,IF(CW436&gt;0,'На банк Приват'!$V$1,IF(CX436&gt;0,'На Укрсиб'!$V$1,0)))</f>
        <v>0</v>
      </c>
      <c r="DA436" s="204"/>
      <c r="DB436" s="204">
        <f t="shared" ca="1" si="611"/>
        <v>0</v>
      </c>
      <c r="DC436" s="204" t="str">
        <f t="shared" ca="1" si="612"/>
        <v>Ʃ</v>
      </c>
      <c r="DD436" s="204">
        <f t="shared" ca="1" si="645"/>
        <v>0</v>
      </c>
      <c r="DE436" s="204"/>
      <c r="DF436" s="217"/>
      <c r="DG436" s="217"/>
      <c r="DH436" s="217"/>
      <c r="DI436" s="217"/>
      <c r="DJ436" s="217"/>
      <c r="DK436" s="217"/>
      <c r="DL436" s="217"/>
      <c r="DM436" s="217">
        <f t="shared" si="613"/>
        <v>0</v>
      </c>
      <c r="DN436" s="217"/>
      <c r="DO436" s="217"/>
      <c r="DP436" s="763">
        <f t="shared" si="614"/>
        <v>0</v>
      </c>
      <c r="DQ436" s="217">
        <f t="shared" si="646"/>
        <v>0</v>
      </c>
      <c r="DR436" s="217">
        <f t="shared" si="647"/>
        <v>0</v>
      </c>
      <c r="DS436" s="217"/>
      <c r="DT436" s="217">
        <f t="shared" si="615"/>
        <v>0</v>
      </c>
      <c r="DU436" s="366">
        <f t="shared" si="648"/>
        <v>0</v>
      </c>
      <c r="DV436" s="217">
        <f t="shared" si="616"/>
        <v>0</v>
      </c>
      <c r="DW436" s="217">
        <f t="shared" ca="1" si="617"/>
        <v>0</v>
      </c>
      <c r="DX436" s="217">
        <f t="shared" ca="1" si="649"/>
        <v>0</v>
      </c>
      <c r="DY436" s="217">
        <f t="shared" ca="1" si="618"/>
        <v>0</v>
      </c>
      <c r="DZ436" s="218">
        <f ca="1">IF(AND(DW436,DX436=0)=0,0,IF(DW436&gt;0,'На банк Приват'!$AB$1,IF(DX436&gt;0,'На Укрсиб'!$V$1,0)))</f>
        <v>0</v>
      </c>
      <c r="EA436" s="207"/>
      <c r="EB436" s="207">
        <f t="shared" ca="1" si="619"/>
        <v>0</v>
      </c>
      <c r="EC436" s="207" t="str">
        <f t="shared" ca="1" si="620"/>
        <v>Ʃ</v>
      </c>
      <c r="ED436" s="207">
        <f t="shared" ca="1" si="650"/>
        <v>0</v>
      </c>
      <c r="EE436" s="207"/>
      <c r="EF436" s="219"/>
      <c r="EG436" s="219"/>
      <c r="EH436" s="219"/>
      <c r="EI436" s="219"/>
      <c r="EJ436" s="219"/>
      <c r="EK436" s="219"/>
      <c r="EL436" s="219"/>
      <c r="EM436" s="219">
        <f t="shared" si="621"/>
        <v>0</v>
      </c>
      <c r="EN436" s="219"/>
      <c r="EO436" s="219"/>
      <c r="EP436" s="219">
        <f t="shared" si="622"/>
        <v>0</v>
      </c>
      <c r="EQ436" s="219">
        <f t="shared" si="651"/>
        <v>0</v>
      </c>
      <c r="ER436" s="219">
        <f t="shared" si="652"/>
        <v>0</v>
      </c>
      <c r="ES436" s="219"/>
      <c r="ET436" s="219">
        <f t="shared" si="623"/>
        <v>0</v>
      </c>
      <c r="EU436" s="363">
        <f t="shared" si="653"/>
        <v>0</v>
      </c>
      <c r="EV436" s="219">
        <f t="shared" si="624"/>
        <v>0</v>
      </c>
      <c r="EW436" s="219">
        <f t="shared" ca="1" si="625"/>
        <v>0</v>
      </c>
      <c r="EX436" s="219">
        <f t="shared" ca="1" si="654"/>
        <v>0</v>
      </c>
      <c r="EY436" s="219">
        <f t="shared" ca="1" si="626"/>
        <v>0</v>
      </c>
      <c r="EZ436" s="220">
        <f ca="1">IF(AND(EW436,EX436=0)=0,0,IF(EW436&gt;0,[6]Приват!$AH$1,IF(EX436&gt;0,[6]Укрсиб!$AH$1,0)))</f>
        <v>0</v>
      </c>
      <c r="FA436" s="28">
        <f t="shared" ca="1" si="627"/>
        <v>0</v>
      </c>
      <c r="FB436" s="28">
        <f t="shared" ca="1" si="628"/>
        <v>0</v>
      </c>
      <c r="FC436" s="28">
        <f t="shared" ca="1" si="629"/>
        <v>0</v>
      </c>
      <c r="FD436" s="28">
        <f t="shared" ca="1" si="630"/>
        <v>0</v>
      </c>
      <c r="FE436" s="28">
        <f t="shared" ca="1" si="631"/>
        <v>0</v>
      </c>
      <c r="FF436">
        <f t="shared" si="632"/>
        <v>0</v>
      </c>
      <c r="FG436" s="7">
        <f t="shared" si="679"/>
        <v>0</v>
      </c>
    </row>
    <row r="437" spans="1:163">
      <c r="A437" s="113"/>
      <c r="B437" s="113" t="str">
        <f t="shared" ca="1" si="584"/>
        <v>Старші вищі, офіцери</v>
      </c>
      <c r="C437" s="113" t="str">
        <f t="shared" ca="1" si="585"/>
        <v>К-ть</v>
      </c>
      <c r="D437" s="113">
        <f t="shared" ca="1" si="676"/>
        <v>0</v>
      </c>
      <c r="E437" s="113">
        <f t="shared" si="586"/>
        <v>0</v>
      </c>
      <c r="F437" s="115"/>
      <c r="G437" s="209">
        <f t="shared" si="674"/>
        <v>0</v>
      </c>
      <c r="H437" s="209">
        <f t="shared" si="672"/>
        <v>0</v>
      </c>
      <c r="I437" s="209">
        <f t="shared" si="673"/>
        <v>0</v>
      </c>
      <c r="J437" s="209">
        <f t="shared" si="656"/>
        <v>0</v>
      </c>
      <c r="K437" s="209">
        <f t="shared" si="657"/>
        <v>0</v>
      </c>
      <c r="L437" s="209">
        <f t="shared" si="658"/>
        <v>0</v>
      </c>
      <c r="M437" s="209">
        <f t="shared" si="659"/>
        <v>0</v>
      </c>
      <c r="N437" s="209">
        <f t="shared" si="660"/>
        <v>0</v>
      </c>
      <c r="O437" s="209">
        <f t="shared" si="655"/>
        <v>0</v>
      </c>
      <c r="P437" s="211">
        <f t="shared" si="661"/>
        <v>0</v>
      </c>
      <c r="Q437" s="209">
        <f t="shared" si="662"/>
        <v>0</v>
      </c>
      <c r="R437" s="209">
        <f t="shared" si="663"/>
        <v>0</v>
      </c>
      <c r="S437" s="209">
        <f t="shared" si="664"/>
        <v>0</v>
      </c>
      <c r="T437" s="209">
        <f t="shared" si="665"/>
        <v>0</v>
      </c>
      <c r="U437" s="209">
        <f t="shared" si="666"/>
        <v>0</v>
      </c>
      <c r="V437" s="209">
        <f t="shared" si="667"/>
        <v>0</v>
      </c>
      <c r="W437" s="209">
        <f t="shared" ca="1" si="668"/>
        <v>0</v>
      </c>
      <c r="X437" s="209">
        <f t="shared" ca="1" si="669"/>
        <v>0</v>
      </c>
      <c r="Y437" s="209">
        <f t="shared" ca="1" si="670"/>
        <v>0</v>
      </c>
      <c r="Z437" s="210" t="str">
        <f t="shared" ca="1" si="587"/>
        <v xml:space="preserve">        </v>
      </c>
      <c r="AA437" s="185"/>
      <c r="AB437" s="185" t="str">
        <f t="shared" ca="1" si="588"/>
        <v>Старші вищі, офіцери</v>
      </c>
      <c r="AC437" s="185" t="str">
        <f t="shared" ca="1" si="589"/>
        <v>К-ть</v>
      </c>
      <c r="AD437" s="185">
        <f t="shared" ca="1" si="633"/>
        <v>0</v>
      </c>
      <c r="AE437" s="185"/>
      <c r="AF437" s="211"/>
      <c r="AG437" s="211"/>
      <c r="AH437" s="211"/>
      <c r="AI437" s="211"/>
      <c r="AJ437" s="211"/>
      <c r="AK437" s="211"/>
      <c r="AL437" s="211"/>
      <c r="AM437" s="211">
        <f t="shared" si="677"/>
        <v>0</v>
      </c>
      <c r="AN437" s="211"/>
      <c r="AO437" s="211"/>
      <c r="AP437" s="623">
        <f t="shared" si="590"/>
        <v>0</v>
      </c>
      <c r="AQ437" s="211">
        <f t="shared" si="634"/>
        <v>0</v>
      </c>
      <c r="AR437" s="211">
        <f t="shared" si="635"/>
        <v>0</v>
      </c>
      <c r="AS437" s="211"/>
      <c r="AT437" s="211">
        <f t="shared" si="591"/>
        <v>0</v>
      </c>
      <c r="AU437" s="358">
        <f t="shared" si="592"/>
        <v>0</v>
      </c>
      <c r="AV437" s="211">
        <f t="shared" si="593"/>
        <v>0</v>
      </c>
      <c r="AW437" s="211">
        <f t="shared" ca="1" si="594"/>
        <v>0</v>
      </c>
      <c r="AX437" s="211">
        <f t="shared" ca="1" si="671"/>
        <v>0</v>
      </c>
      <c r="AY437" s="211">
        <f t="shared" ca="1" si="595"/>
        <v>0</v>
      </c>
      <c r="AZ437" s="212">
        <f ca="1">IF(AND(AW437,AX437=0,AY437=0)=0,0,IF(AW437&gt;0,'На банк Приват'!$J$1,IF(AX437&gt;0,'На Укрсиб'!J430,0)))</f>
        <v>0</v>
      </c>
      <c r="BA437" s="191"/>
      <c r="BB437" s="191" t="str">
        <f t="shared" ca="1" si="596"/>
        <v>Старші вищі, офіцери</v>
      </c>
      <c r="BC437" s="191" t="str">
        <f t="shared" ca="1" si="597"/>
        <v>К-ть</v>
      </c>
      <c r="BD437" s="191">
        <f t="shared" ca="1" si="636"/>
        <v>0</v>
      </c>
      <c r="BE437" s="191"/>
      <c r="BF437" s="213"/>
      <c r="BG437" s="213"/>
      <c r="BH437" s="213"/>
      <c r="BI437" s="213"/>
      <c r="BJ437" s="213"/>
      <c r="BK437" s="213"/>
      <c r="BL437" s="213"/>
      <c r="BM437" s="213">
        <f t="shared" si="678"/>
        <v>0</v>
      </c>
      <c r="BN437" s="213"/>
      <c r="BO437" s="213"/>
      <c r="BP437" s="623">
        <f t="shared" si="598"/>
        <v>0</v>
      </c>
      <c r="BQ437" s="213">
        <f t="shared" si="637"/>
        <v>0</v>
      </c>
      <c r="BR437" s="213">
        <f t="shared" si="638"/>
        <v>0</v>
      </c>
      <c r="BS437" s="213"/>
      <c r="BT437" s="213">
        <f t="shared" si="599"/>
        <v>0</v>
      </c>
      <c r="BU437" s="362">
        <f t="shared" si="639"/>
        <v>0</v>
      </c>
      <c r="BV437" s="213">
        <f t="shared" si="600"/>
        <v>0</v>
      </c>
      <c r="BW437" s="213">
        <f t="shared" ca="1" si="601"/>
        <v>0</v>
      </c>
      <c r="BX437" s="213">
        <f t="shared" ca="1" si="640"/>
        <v>0</v>
      </c>
      <c r="BY437" s="213">
        <f t="shared" ca="1" si="602"/>
        <v>0</v>
      </c>
      <c r="BZ437" s="214">
        <f ca="1">IF(AND(BW437,BX437=0)=0,0,IF(BW437&gt;0,'На банк Приват'!$P$1,IF(BX437&gt;0,'На Укрсиб'!$P$1,0)))</f>
        <v>0</v>
      </c>
      <c r="CA437" s="198"/>
      <c r="CB437" s="198" t="str">
        <f t="shared" ca="1" si="603"/>
        <v>Старші вищі, офіцери</v>
      </c>
      <c r="CC437" s="198" t="str">
        <f t="shared" ca="1" si="604"/>
        <v>К-ть</v>
      </c>
      <c r="CD437" s="198">
        <f t="shared" ca="1" si="641"/>
        <v>0</v>
      </c>
      <c r="CE437" s="198"/>
      <c r="CF437" s="215"/>
      <c r="CG437" s="215"/>
      <c r="CH437" s="215"/>
      <c r="CI437" s="215"/>
      <c r="CJ437" s="215"/>
      <c r="CK437" s="215"/>
      <c r="CL437" s="215"/>
      <c r="CM437" s="215">
        <f t="shared" si="675"/>
        <v>0</v>
      </c>
      <c r="CN437" s="215"/>
      <c r="CO437" s="215"/>
      <c r="CP437" s="215">
        <f t="shared" si="605"/>
        <v>0</v>
      </c>
      <c r="CQ437" s="215">
        <f t="shared" si="642"/>
        <v>0</v>
      </c>
      <c r="CR437" s="215">
        <f t="shared" si="643"/>
        <v>0</v>
      </c>
      <c r="CS437" s="215"/>
      <c r="CT437" s="215">
        <f t="shared" si="606"/>
        <v>0</v>
      </c>
      <c r="CU437" s="369">
        <f t="shared" si="607"/>
        <v>0</v>
      </c>
      <c r="CV437" s="215">
        <f t="shared" si="608"/>
        <v>0</v>
      </c>
      <c r="CW437" s="215">
        <f t="shared" ca="1" si="609"/>
        <v>0</v>
      </c>
      <c r="CX437" s="215">
        <f t="shared" ca="1" si="644"/>
        <v>0</v>
      </c>
      <c r="CY437" s="215">
        <f t="shared" ca="1" si="610"/>
        <v>0</v>
      </c>
      <c r="CZ437" s="216">
        <f ca="1">IF(AND(CW437,CX437=0)=0,0,IF(CW437&gt;0,'На банк Приват'!$V$1,IF(CX437&gt;0,'На Укрсиб'!$V$1,0)))</f>
        <v>0</v>
      </c>
      <c r="DA437" s="204"/>
      <c r="DB437" s="204" t="str">
        <f t="shared" ca="1" si="611"/>
        <v>Старші вищі, офіцери</v>
      </c>
      <c r="DC437" s="204" t="str">
        <f t="shared" ca="1" si="612"/>
        <v>К-ть</v>
      </c>
      <c r="DD437" s="204">
        <f t="shared" ca="1" si="645"/>
        <v>0</v>
      </c>
      <c r="DE437" s="204"/>
      <c r="DF437" s="217"/>
      <c r="DG437" s="217"/>
      <c r="DH437" s="217"/>
      <c r="DI437" s="217"/>
      <c r="DJ437" s="217"/>
      <c r="DK437" s="217"/>
      <c r="DL437" s="217"/>
      <c r="DM437" s="217">
        <f t="shared" si="613"/>
        <v>0</v>
      </c>
      <c r="DN437" s="217"/>
      <c r="DO437" s="217"/>
      <c r="DP437" s="763">
        <f t="shared" si="614"/>
        <v>0</v>
      </c>
      <c r="DQ437" s="217">
        <f t="shared" si="646"/>
        <v>0</v>
      </c>
      <c r="DR437" s="217">
        <f t="shared" si="647"/>
        <v>0</v>
      </c>
      <c r="DS437" s="217"/>
      <c r="DT437" s="217">
        <f t="shared" si="615"/>
        <v>0</v>
      </c>
      <c r="DU437" s="366">
        <f t="shared" si="648"/>
        <v>0</v>
      </c>
      <c r="DV437" s="217">
        <f t="shared" si="616"/>
        <v>0</v>
      </c>
      <c r="DW437" s="217">
        <f t="shared" ca="1" si="617"/>
        <v>0</v>
      </c>
      <c r="DX437" s="217">
        <f t="shared" ca="1" si="649"/>
        <v>0</v>
      </c>
      <c r="DY437" s="217">
        <f t="shared" ca="1" si="618"/>
        <v>0</v>
      </c>
      <c r="DZ437" s="218">
        <f ca="1">IF(AND(DW437,DX437=0)=0,0,IF(DW437&gt;0,'На банк Приват'!$AB$1,IF(DX437&gt;0,'На Укрсиб'!$V$1,0)))</f>
        <v>0</v>
      </c>
      <c r="EA437" s="207"/>
      <c r="EB437" s="207" t="str">
        <f t="shared" ca="1" si="619"/>
        <v>Старші вищі, офіцери</v>
      </c>
      <c r="EC437" s="207" t="str">
        <f t="shared" ca="1" si="620"/>
        <v>К-ть</v>
      </c>
      <c r="ED437" s="207">
        <f t="shared" ca="1" si="650"/>
        <v>0</v>
      </c>
      <c r="EE437" s="207"/>
      <c r="EF437" s="219"/>
      <c r="EG437" s="219"/>
      <c r="EH437" s="219"/>
      <c r="EI437" s="219"/>
      <c r="EJ437" s="219"/>
      <c r="EK437" s="219"/>
      <c r="EL437" s="219"/>
      <c r="EM437" s="219">
        <f t="shared" si="621"/>
        <v>0</v>
      </c>
      <c r="EN437" s="219"/>
      <c r="EO437" s="219"/>
      <c r="EP437" s="219">
        <f t="shared" si="622"/>
        <v>0</v>
      </c>
      <c r="EQ437" s="219">
        <f t="shared" si="651"/>
        <v>0</v>
      </c>
      <c r="ER437" s="219">
        <f t="shared" si="652"/>
        <v>0</v>
      </c>
      <c r="ES437" s="219"/>
      <c r="ET437" s="219">
        <f t="shared" si="623"/>
        <v>0</v>
      </c>
      <c r="EU437" s="363">
        <f t="shared" si="653"/>
        <v>0</v>
      </c>
      <c r="EV437" s="219">
        <f t="shared" si="624"/>
        <v>0</v>
      </c>
      <c r="EW437" s="219">
        <f t="shared" ca="1" si="625"/>
        <v>0</v>
      </c>
      <c r="EX437" s="219">
        <f t="shared" ca="1" si="654"/>
        <v>0</v>
      </c>
      <c r="EY437" s="219">
        <f t="shared" ca="1" si="626"/>
        <v>0</v>
      </c>
      <c r="EZ437" s="220">
        <f ca="1">IF(AND(EW437,EX437=0)=0,0,IF(EW437&gt;0,[6]Приват!$AH$1,IF(EX437&gt;0,[6]Укрсиб!$AH$1,0)))</f>
        <v>0</v>
      </c>
      <c r="FA437" s="28">
        <f t="shared" ca="1" si="627"/>
        <v>0</v>
      </c>
      <c r="FB437" s="28">
        <f t="shared" ca="1" si="628"/>
        <v>0</v>
      </c>
      <c r="FC437" s="28">
        <f t="shared" ca="1" si="629"/>
        <v>0</v>
      </c>
      <c r="FD437" s="28">
        <f t="shared" ca="1" si="630"/>
        <v>0</v>
      </c>
      <c r="FE437" s="28">
        <f t="shared" ca="1" si="631"/>
        <v>0</v>
      </c>
      <c r="FF437">
        <f t="shared" si="632"/>
        <v>0</v>
      </c>
      <c r="FG437" s="7">
        <f t="shared" si="679"/>
        <v>0</v>
      </c>
    </row>
    <row r="438" spans="1:163">
      <c r="A438" s="113"/>
      <c r="B438" s="113">
        <f t="shared" ca="1" si="584"/>
        <v>0</v>
      </c>
      <c r="C438" s="113" t="str">
        <f t="shared" ca="1" si="585"/>
        <v>Ʃ</v>
      </c>
      <c r="D438" s="113">
        <f t="shared" ca="1" si="676"/>
        <v>0</v>
      </c>
      <c r="E438" s="113">
        <f t="shared" si="586"/>
        <v>0</v>
      </c>
      <c r="F438" s="115"/>
      <c r="G438" s="209">
        <f t="shared" si="674"/>
        <v>0</v>
      </c>
      <c r="H438" s="209">
        <f t="shared" si="672"/>
        <v>0</v>
      </c>
      <c r="I438" s="209">
        <f t="shared" si="673"/>
        <v>0</v>
      </c>
      <c r="J438" s="209">
        <f t="shared" si="656"/>
        <v>0</v>
      </c>
      <c r="K438" s="209">
        <f t="shared" si="657"/>
        <v>0</v>
      </c>
      <c r="L438" s="209">
        <f t="shared" si="658"/>
        <v>0</v>
      </c>
      <c r="M438" s="209">
        <f t="shared" si="659"/>
        <v>0</v>
      </c>
      <c r="N438" s="209">
        <f t="shared" si="660"/>
        <v>0</v>
      </c>
      <c r="O438" s="209">
        <f t="shared" si="655"/>
        <v>0</v>
      </c>
      <c r="P438" s="211">
        <f t="shared" si="661"/>
        <v>0</v>
      </c>
      <c r="Q438" s="209">
        <f t="shared" si="662"/>
        <v>0</v>
      </c>
      <c r="R438" s="209">
        <f t="shared" si="663"/>
        <v>0</v>
      </c>
      <c r="S438" s="209">
        <f t="shared" si="664"/>
        <v>0</v>
      </c>
      <c r="T438" s="209">
        <f t="shared" si="665"/>
        <v>0</v>
      </c>
      <c r="U438" s="209">
        <f t="shared" si="666"/>
        <v>0</v>
      </c>
      <c r="V438" s="209">
        <f t="shared" si="667"/>
        <v>0</v>
      </c>
      <c r="W438" s="209">
        <f t="shared" ca="1" si="668"/>
        <v>0</v>
      </c>
      <c r="X438" s="209">
        <f t="shared" ca="1" si="669"/>
        <v>0</v>
      </c>
      <c r="Y438" s="209">
        <f t="shared" ca="1" si="670"/>
        <v>0</v>
      </c>
      <c r="Z438" s="210" t="str">
        <f t="shared" ca="1" si="587"/>
        <v xml:space="preserve">        </v>
      </c>
      <c r="AA438" s="185"/>
      <c r="AB438" s="185">
        <f t="shared" ca="1" si="588"/>
        <v>0</v>
      </c>
      <c r="AC438" s="185" t="str">
        <f t="shared" ca="1" si="589"/>
        <v>Ʃ</v>
      </c>
      <c r="AD438" s="185">
        <f t="shared" ca="1" si="633"/>
        <v>0</v>
      </c>
      <c r="AE438" s="185"/>
      <c r="AF438" s="211"/>
      <c r="AG438" s="211"/>
      <c r="AH438" s="211"/>
      <c r="AI438" s="211"/>
      <c r="AJ438" s="211"/>
      <c r="AK438" s="211"/>
      <c r="AL438" s="211"/>
      <c r="AM438" s="211">
        <f t="shared" si="677"/>
        <v>0</v>
      </c>
      <c r="AN438" s="211"/>
      <c r="AO438" s="211"/>
      <c r="AP438" s="623">
        <f t="shared" si="590"/>
        <v>0</v>
      </c>
      <c r="AQ438" s="211">
        <f t="shared" si="634"/>
        <v>0</v>
      </c>
      <c r="AR438" s="211">
        <f t="shared" si="635"/>
        <v>0</v>
      </c>
      <c r="AS438" s="211"/>
      <c r="AT438" s="211">
        <f t="shared" si="591"/>
        <v>0</v>
      </c>
      <c r="AU438" s="358">
        <f t="shared" si="592"/>
        <v>0</v>
      </c>
      <c r="AV438" s="211">
        <f t="shared" si="593"/>
        <v>0</v>
      </c>
      <c r="AW438" s="211">
        <f t="shared" ca="1" si="594"/>
        <v>0</v>
      </c>
      <c r="AX438" s="211">
        <f t="shared" ca="1" si="671"/>
        <v>0</v>
      </c>
      <c r="AY438" s="211">
        <f t="shared" ca="1" si="595"/>
        <v>0</v>
      </c>
      <c r="AZ438" s="212">
        <f ca="1">IF(AND(AW438,AX438=0,AY438=0)=0,0,IF(AW438&gt;0,'На банк Приват'!$J$1,IF(AX438&gt;0,'На Укрсиб'!J431,0)))</f>
        <v>0</v>
      </c>
      <c r="BA438" s="191"/>
      <c r="BB438" s="191">
        <f t="shared" ca="1" si="596"/>
        <v>0</v>
      </c>
      <c r="BC438" s="191" t="str">
        <f t="shared" ca="1" si="597"/>
        <v>Ʃ</v>
      </c>
      <c r="BD438" s="191">
        <f t="shared" ca="1" si="636"/>
        <v>0</v>
      </c>
      <c r="BE438" s="191"/>
      <c r="BF438" s="213"/>
      <c r="BG438" s="213"/>
      <c r="BH438" s="213"/>
      <c r="BI438" s="213"/>
      <c r="BJ438" s="213"/>
      <c r="BK438" s="213"/>
      <c r="BL438" s="213"/>
      <c r="BM438" s="213">
        <f t="shared" si="678"/>
        <v>0</v>
      </c>
      <c r="BN438" s="213"/>
      <c r="BO438" s="213"/>
      <c r="BP438" s="623">
        <f t="shared" si="598"/>
        <v>0</v>
      </c>
      <c r="BQ438" s="213">
        <f t="shared" si="637"/>
        <v>0</v>
      </c>
      <c r="BR438" s="213">
        <f t="shared" si="638"/>
        <v>0</v>
      </c>
      <c r="BS438" s="213"/>
      <c r="BT438" s="213">
        <f t="shared" si="599"/>
        <v>0</v>
      </c>
      <c r="BU438" s="362">
        <f t="shared" si="639"/>
        <v>0</v>
      </c>
      <c r="BV438" s="213">
        <f t="shared" si="600"/>
        <v>0</v>
      </c>
      <c r="BW438" s="213">
        <f t="shared" ca="1" si="601"/>
        <v>0</v>
      </c>
      <c r="BX438" s="213">
        <f t="shared" ca="1" si="640"/>
        <v>0</v>
      </c>
      <c r="BY438" s="213">
        <f t="shared" ca="1" si="602"/>
        <v>0</v>
      </c>
      <c r="BZ438" s="214">
        <f ca="1">IF(AND(BW438,BX438=0)=0,0,IF(BW438&gt;0,'На банк Приват'!$P$1,IF(BX438&gt;0,'На Укрсиб'!$P$1,0)))</f>
        <v>0</v>
      </c>
      <c r="CA438" s="198"/>
      <c r="CB438" s="198">
        <f t="shared" ca="1" si="603"/>
        <v>0</v>
      </c>
      <c r="CC438" s="198" t="str">
        <f t="shared" ca="1" si="604"/>
        <v>Ʃ</v>
      </c>
      <c r="CD438" s="198">
        <f t="shared" ca="1" si="641"/>
        <v>0</v>
      </c>
      <c r="CE438" s="198"/>
      <c r="CF438" s="215"/>
      <c r="CG438" s="215"/>
      <c r="CH438" s="215"/>
      <c r="CI438" s="215"/>
      <c r="CJ438" s="215"/>
      <c r="CK438" s="215"/>
      <c r="CL438" s="215"/>
      <c r="CM438" s="215">
        <f t="shared" si="675"/>
        <v>0</v>
      </c>
      <c r="CN438" s="215"/>
      <c r="CO438" s="215"/>
      <c r="CP438" s="215">
        <f t="shared" si="605"/>
        <v>0</v>
      </c>
      <c r="CQ438" s="215">
        <f t="shared" si="642"/>
        <v>0</v>
      </c>
      <c r="CR438" s="215">
        <f t="shared" si="643"/>
        <v>0</v>
      </c>
      <c r="CS438" s="215"/>
      <c r="CT438" s="215">
        <f t="shared" si="606"/>
        <v>0</v>
      </c>
      <c r="CU438" s="369">
        <f t="shared" si="607"/>
        <v>0</v>
      </c>
      <c r="CV438" s="215">
        <f t="shared" si="608"/>
        <v>0</v>
      </c>
      <c r="CW438" s="215">
        <f t="shared" ca="1" si="609"/>
        <v>0</v>
      </c>
      <c r="CX438" s="215">
        <f t="shared" ca="1" si="644"/>
        <v>0</v>
      </c>
      <c r="CY438" s="215">
        <f t="shared" ca="1" si="610"/>
        <v>0</v>
      </c>
      <c r="CZ438" s="216">
        <f ca="1">IF(AND(CW438,CX438=0)=0,0,IF(CW438&gt;0,'На банк Приват'!$V$1,IF(CX438&gt;0,'На Укрсиб'!$V$1,0)))</f>
        <v>0</v>
      </c>
      <c r="DA438" s="204"/>
      <c r="DB438" s="204">
        <f t="shared" ca="1" si="611"/>
        <v>0</v>
      </c>
      <c r="DC438" s="204" t="str">
        <f t="shared" ca="1" si="612"/>
        <v>Ʃ</v>
      </c>
      <c r="DD438" s="204">
        <f t="shared" ca="1" si="645"/>
        <v>0</v>
      </c>
      <c r="DE438" s="204"/>
      <c r="DF438" s="217"/>
      <c r="DG438" s="217"/>
      <c r="DH438" s="217"/>
      <c r="DI438" s="217"/>
      <c r="DJ438" s="217"/>
      <c r="DK438" s="217"/>
      <c r="DL438" s="217"/>
      <c r="DM438" s="217">
        <f t="shared" si="613"/>
        <v>0</v>
      </c>
      <c r="DN438" s="217"/>
      <c r="DO438" s="217"/>
      <c r="DP438" s="763">
        <f t="shared" si="614"/>
        <v>0</v>
      </c>
      <c r="DQ438" s="217">
        <f t="shared" si="646"/>
        <v>0</v>
      </c>
      <c r="DR438" s="217">
        <f t="shared" si="647"/>
        <v>0</v>
      </c>
      <c r="DS438" s="217"/>
      <c r="DT438" s="217">
        <f t="shared" si="615"/>
        <v>0</v>
      </c>
      <c r="DU438" s="366">
        <f t="shared" si="648"/>
        <v>0</v>
      </c>
      <c r="DV438" s="217">
        <f t="shared" si="616"/>
        <v>0</v>
      </c>
      <c r="DW438" s="217">
        <f t="shared" ca="1" si="617"/>
        <v>0</v>
      </c>
      <c r="DX438" s="217">
        <f t="shared" ca="1" si="649"/>
        <v>0</v>
      </c>
      <c r="DY438" s="217">
        <f t="shared" ca="1" si="618"/>
        <v>0</v>
      </c>
      <c r="DZ438" s="218">
        <f ca="1">IF(AND(DW438,DX438=0)=0,0,IF(DW438&gt;0,'На банк Приват'!$AB$1,IF(DX438&gt;0,'На Укрсиб'!$V$1,0)))</f>
        <v>0</v>
      </c>
      <c r="EA438" s="207"/>
      <c r="EB438" s="207">
        <f t="shared" ca="1" si="619"/>
        <v>0</v>
      </c>
      <c r="EC438" s="207" t="str">
        <f t="shared" ca="1" si="620"/>
        <v>Ʃ</v>
      </c>
      <c r="ED438" s="207">
        <f t="shared" ca="1" si="650"/>
        <v>0</v>
      </c>
      <c r="EE438" s="207"/>
      <c r="EF438" s="219"/>
      <c r="EG438" s="219"/>
      <c r="EH438" s="219"/>
      <c r="EI438" s="219"/>
      <c r="EJ438" s="219"/>
      <c r="EK438" s="219"/>
      <c r="EL438" s="219"/>
      <c r="EM438" s="219">
        <f t="shared" si="621"/>
        <v>0</v>
      </c>
      <c r="EN438" s="219"/>
      <c r="EO438" s="219"/>
      <c r="EP438" s="219">
        <f t="shared" si="622"/>
        <v>0</v>
      </c>
      <c r="EQ438" s="219">
        <f t="shared" si="651"/>
        <v>0</v>
      </c>
      <c r="ER438" s="219">
        <f t="shared" si="652"/>
        <v>0</v>
      </c>
      <c r="ES438" s="219"/>
      <c r="ET438" s="219">
        <f t="shared" si="623"/>
        <v>0</v>
      </c>
      <c r="EU438" s="363">
        <f t="shared" si="653"/>
        <v>0</v>
      </c>
      <c r="EV438" s="219">
        <f t="shared" si="624"/>
        <v>0</v>
      </c>
      <c r="EW438" s="219">
        <f t="shared" ca="1" si="625"/>
        <v>0</v>
      </c>
      <c r="EX438" s="219">
        <f t="shared" ca="1" si="654"/>
        <v>0</v>
      </c>
      <c r="EY438" s="219">
        <f t="shared" ca="1" si="626"/>
        <v>0</v>
      </c>
      <c r="EZ438" s="220">
        <f ca="1">IF(AND(EW438,EX438=0)=0,0,IF(EW438&gt;0,[6]Приват!$AH$1,IF(EX438&gt;0,[6]Укрсиб!$AH$1,0)))</f>
        <v>0</v>
      </c>
      <c r="FA438" s="28">
        <f t="shared" ca="1" si="627"/>
        <v>0</v>
      </c>
      <c r="FB438" s="28">
        <f t="shared" ca="1" si="628"/>
        <v>0</v>
      </c>
      <c r="FC438" s="28">
        <f t="shared" ca="1" si="629"/>
        <v>0</v>
      </c>
      <c r="FD438" s="28">
        <f t="shared" ca="1" si="630"/>
        <v>0</v>
      </c>
      <c r="FE438" s="28">
        <f t="shared" ca="1" si="631"/>
        <v>0</v>
      </c>
      <c r="FF438">
        <f t="shared" si="632"/>
        <v>0</v>
      </c>
      <c r="FG438" s="7">
        <f t="shared" si="679"/>
        <v>0</v>
      </c>
    </row>
    <row r="439" spans="1:163">
      <c r="A439" s="113"/>
      <c r="B439" s="113" t="str">
        <f t="shared" ca="1" si="584"/>
        <v>Молодші офіцери</v>
      </c>
      <c r="C439" s="113" t="str">
        <f t="shared" ca="1" si="585"/>
        <v>К-ть</v>
      </c>
      <c r="D439" s="113">
        <f t="shared" ca="1" si="676"/>
        <v>0</v>
      </c>
      <c r="E439" s="113">
        <f t="shared" si="586"/>
        <v>0</v>
      </c>
      <c r="F439" s="115"/>
      <c r="G439" s="209">
        <f t="shared" si="674"/>
        <v>0</v>
      </c>
      <c r="H439" s="209">
        <f t="shared" si="672"/>
        <v>0</v>
      </c>
      <c r="I439" s="209">
        <f t="shared" si="673"/>
        <v>0</v>
      </c>
      <c r="J439" s="209">
        <f t="shared" si="656"/>
        <v>0</v>
      </c>
      <c r="K439" s="209">
        <f t="shared" si="657"/>
        <v>0</v>
      </c>
      <c r="L439" s="209">
        <f t="shared" si="658"/>
        <v>0</v>
      </c>
      <c r="M439" s="209">
        <f t="shared" si="659"/>
        <v>0</v>
      </c>
      <c r="N439" s="209">
        <f t="shared" si="660"/>
        <v>0</v>
      </c>
      <c r="O439" s="209">
        <f t="shared" si="655"/>
        <v>0</v>
      </c>
      <c r="P439" s="211">
        <f t="shared" si="661"/>
        <v>0</v>
      </c>
      <c r="Q439" s="209">
        <f t="shared" si="662"/>
        <v>0</v>
      </c>
      <c r="R439" s="209">
        <f t="shared" si="663"/>
        <v>0</v>
      </c>
      <c r="S439" s="209">
        <f t="shared" si="664"/>
        <v>0</v>
      </c>
      <c r="T439" s="209">
        <f t="shared" si="665"/>
        <v>0</v>
      </c>
      <c r="U439" s="209">
        <f t="shared" si="666"/>
        <v>0</v>
      </c>
      <c r="V439" s="209">
        <f t="shared" si="667"/>
        <v>0</v>
      </c>
      <c r="W439" s="209">
        <f t="shared" ca="1" si="668"/>
        <v>0</v>
      </c>
      <c r="X439" s="209">
        <f t="shared" ca="1" si="669"/>
        <v>0</v>
      </c>
      <c r="Y439" s="209">
        <f t="shared" ca="1" si="670"/>
        <v>0</v>
      </c>
      <c r="Z439" s="210" t="str">
        <f t="shared" ca="1" si="587"/>
        <v xml:space="preserve">        </v>
      </c>
      <c r="AA439" s="185"/>
      <c r="AB439" s="185" t="str">
        <f t="shared" ca="1" si="588"/>
        <v>Молодші офіцери</v>
      </c>
      <c r="AC439" s="185" t="str">
        <f t="shared" ca="1" si="589"/>
        <v>К-ть</v>
      </c>
      <c r="AD439" s="185">
        <f t="shared" ca="1" si="633"/>
        <v>0</v>
      </c>
      <c r="AE439" s="185"/>
      <c r="AF439" s="211"/>
      <c r="AG439" s="211"/>
      <c r="AH439" s="211"/>
      <c r="AI439" s="211"/>
      <c r="AJ439" s="211"/>
      <c r="AK439" s="211"/>
      <c r="AL439" s="211"/>
      <c r="AM439" s="211">
        <f t="shared" si="677"/>
        <v>0</v>
      </c>
      <c r="AN439" s="211"/>
      <c r="AO439" s="211"/>
      <c r="AP439" s="623">
        <f t="shared" si="590"/>
        <v>0</v>
      </c>
      <c r="AQ439" s="211">
        <f t="shared" si="634"/>
        <v>0</v>
      </c>
      <c r="AR439" s="211">
        <f t="shared" si="635"/>
        <v>0</v>
      </c>
      <c r="AS439" s="211"/>
      <c r="AT439" s="211">
        <f t="shared" si="591"/>
        <v>0</v>
      </c>
      <c r="AU439" s="358">
        <f t="shared" si="592"/>
        <v>0</v>
      </c>
      <c r="AV439" s="211">
        <f t="shared" si="593"/>
        <v>0</v>
      </c>
      <c r="AW439" s="211">
        <f t="shared" ca="1" si="594"/>
        <v>0</v>
      </c>
      <c r="AX439" s="211">
        <f t="shared" ca="1" si="671"/>
        <v>0</v>
      </c>
      <c r="AY439" s="211">
        <f t="shared" ca="1" si="595"/>
        <v>0</v>
      </c>
      <c r="AZ439" s="212">
        <f ca="1">IF(AND(AW439,AX439=0,AY439=0)=0,0,IF(AW439&gt;0,'На банк Приват'!$J$1,IF(AX439&gt;0,'На Укрсиб'!J432,0)))</f>
        <v>0</v>
      </c>
      <c r="BA439" s="191"/>
      <c r="BB439" s="191" t="str">
        <f t="shared" ca="1" si="596"/>
        <v>Молодші офіцери</v>
      </c>
      <c r="BC439" s="191" t="str">
        <f t="shared" ca="1" si="597"/>
        <v>К-ть</v>
      </c>
      <c r="BD439" s="191">
        <f t="shared" ca="1" si="636"/>
        <v>0</v>
      </c>
      <c r="BE439" s="191"/>
      <c r="BF439" s="213"/>
      <c r="BG439" s="213"/>
      <c r="BH439" s="213"/>
      <c r="BI439" s="213"/>
      <c r="BJ439" s="213"/>
      <c r="BK439" s="213"/>
      <c r="BL439" s="213"/>
      <c r="BM439" s="213">
        <f t="shared" si="678"/>
        <v>0</v>
      </c>
      <c r="BN439" s="213"/>
      <c r="BO439" s="213"/>
      <c r="BP439" s="623">
        <f t="shared" si="598"/>
        <v>0</v>
      </c>
      <c r="BQ439" s="213">
        <f t="shared" si="637"/>
        <v>0</v>
      </c>
      <c r="BR439" s="213">
        <f t="shared" si="638"/>
        <v>0</v>
      </c>
      <c r="BS439" s="213"/>
      <c r="BT439" s="213">
        <f t="shared" si="599"/>
        <v>0</v>
      </c>
      <c r="BU439" s="362">
        <f t="shared" si="639"/>
        <v>0</v>
      </c>
      <c r="BV439" s="213">
        <f t="shared" si="600"/>
        <v>0</v>
      </c>
      <c r="BW439" s="213">
        <f t="shared" ca="1" si="601"/>
        <v>0</v>
      </c>
      <c r="BX439" s="213">
        <f t="shared" ca="1" si="640"/>
        <v>0</v>
      </c>
      <c r="BY439" s="213">
        <f t="shared" ca="1" si="602"/>
        <v>0</v>
      </c>
      <c r="BZ439" s="214">
        <f ca="1">IF(AND(BW439,BX439=0)=0,0,IF(BW439&gt;0,'На банк Приват'!$P$1,IF(BX439&gt;0,'На Укрсиб'!$P$1,0)))</f>
        <v>0</v>
      </c>
      <c r="CA439" s="198"/>
      <c r="CB439" s="198" t="str">
        <f t="shared" ca="1" si="603"/>
        <v>Молодші офіцери</v>
      </c>
      <c r="CC439" s="198" t="str">
        <f t="shared" ca="1" si="604"/>
        <v>К-ть</v>
      </c>
      <c r="CD439" s="198">
        <f t="shared" ca="1" si="641"/>
        <v>0</v>
      </c>
      <c r="CE439" s="198"/>
      <c r="CF439" s="215"/>
      <c r="CG439" s="215"/>
      <c r="CH439" s="215"/>
      <c r="CI439" s="215"/>
      <c r="CJ439" s="215"/>
      <c r="CK439" s="215"/>
      <c r="CL439" s="215"/>
      <c r="CM439" s="215">
        <f t="shared" ref="CM439:CM470" si="680">IF(CN439=0,6500/31*CE439,0)</f>
        <v>0</v>
      </c>
      <c r="CN439" s="215"/>
      <c r="CO439" s="215"/>
      <c r="CP439" s="215">
        <f t="shared" si="605"/>
        <v>0</v>
      </c>
      <c r="CQ439" s="215">
        <f t="shared" si="642"/>
        <v>0</v>
      </c>
      <c r="CR439" s="215">
        <f t="shared" si="643"/>
        <v>0</v>
      </c>
      <c r="CS439" s="215"/>
      <c r="CT439" s="215">
        <f t="shared" si="606"/>
        <v>0</v>
      </c>
      <c r="CU439" s="369">
        <f t="shared" si="607"/>
        <v>0</v>
      </c>
      <c r="CV439" s="215">
        <f t="shared" si="608"/>
        <v>0</v>
      </c>
      <c r="CW439" s="215">
        <f t="shared" ca="1" si="609"/>
        <v>0</v>
      </c>
      <c r="CX439" s="215">
        <f t="shared" ca="1" si="644"/>
        <v>0</v>
      </c>
      <c r="CY439" s="215">
        <f t="shared" ca="1" si="610"/>
        <v>0</v>
      </c>
      <c r="CZ439" s="216">
        <f ca="1">IF(AND(CW439,CX439=0)=0,0,IF(CW439&gt;0,'На банк Приват'!$V$1,IF(CX439&gt;0,'На Укрсиб'!$V$1,0)))</f>
        <v>0</v>
      </c>
      <c r="DA439" s="204"/>
      <c r="DB439" s="204" t="str">
        <f t="shared" ca="1" si="611"/>
        <v>Молодші офіцери</v>
      </c>
      <c r="DC439" s="204" t="str">
        <f t="shared" ca="1" si="612"/>
        <v>К-ть</v>
      </c>
      <c r="DD439" s="204">
        <f t="shared" ca="1" si="645"/>
        <v>0</v>
      </c>
      <c r="DE439" s="204"/>
      <c r="DF439" s="217"/>
      <c r="DG439" s="217"/>
      <c r="DH439" s="217"/>
      <c r="DI439" s="217"/>
      <c r="DJ439" s="217"/>
      <c r="DK439" s="217"/>
      <c r="DL439" s="217"/>
      <c r="DM439" s="217">
        <f t="shared" si="613"/>
        <v>0</v>
      </c>
      <c r="DN439" s="217"/>
      <c r="DO439" s="217"/>
      <c r="DP439" s="763">
        <f t="shared" si="614"/>
        <v>0</v>
      </c>
      <c r="DQ439" s="217">
        <f t="shared" si="646"/>
        <v>0</v>
      </c>
      <c r="DR439" s="217">
        <f t="shared" si="647"/>
        <v>0</v>
      </c>
      <c r="DS439" s="217"/>
      <c r="DT439" s="217">
        <f t="shared" si="615"/>
        <v>0</v>
      </c>
      <c r="DU439" s="366">
        <f t="shared" si="648"/>
        <v>0</v>
      </c>
      <c r="DV439" s="217">
        <f t="shared" si="616"/>
        <v>0</v>
      </c>
      <c r="DW439" s="217">
        <f t="shared" ca="1" si="617"/>
        <v>0</v>
      </c>
      <c r="DX439" s="217">
        <f t="shared" ca="1" si="649"/>
        <v>0</v>
      </c>
      <c r="DY439" s="217">
        <f t="shared" ca="1" si="618"/>
        <v>0</v>
      </c>
      <c r="DZ439" s="218">
        <f ca="1">IF(AND(DW439,DX439=0)=0,0,IF(DW439&gt;0,'На банк Приват'!$AB$1,IF(DX439&gt;0,'На Укрсиб'!$V$1,0)))</f>
        <v>0</v>
      </c>
      <c r="EA439" s="207"/>
      <c r="EB439" s="207" t="str">
        <f t="shared" ca="1" si="619"/>
        <v>Молодші офіцери</v>
      </c>
      <c r="EC439" s="207" t="str">
        <f t="shared" ca="1" si="620"/>
        <v>К-ть</v>
      </c>
      <c r="ED439" s="207">
        <f t="shared" ca="1" si="650"/>
        <v>0</v>
      </c>
      <c r="EE439" s="207"/>
      <c r="EF439" s="219"/>
      <c r="EG439" s="219"/>
      <c r="EH439" s="219"/>
      <c r="EI439" s="219"/>
      <c r="EJ439" s="219"/>
      <c r="EK439" s="219"/>
      <c r="EL439" s="219"/>
      <c r="EM439" s="219">
        <f t="shared" si="621"/>
        <v>0</v>
      </c>
      <c r="EN439" s="219"/>
      <c r="EO439" s="219"/>
      <c r="EP439" s="219">
        <f t="shared" si="622"/>
        <v>0</v>
      </c>
      <c r="EQ439" s="219">
        <f t="shared" si="651"/>
        <v>0</v>
      </c>
      <c r="ER439" s="219">
        <f t="shared" si="652"/>
        <v>0</v>
      </c>
      <c r="ES439" s="219"/>
      <c r="ET439" s="219">
        <f t="shared" si="623"/>
        <v>0</v>
      </c>
      <c r="EU439" s="363">
        <f t="shared" si="653"/>
        <v>0</v>
      </c>
      <c r="EV439" s="219">
        <f t="shared" si="624"/>
        <v>0</v>
      </c>
      <c r="EW439" s="219">
        <f t="shared" ca="1" si="625"/>
        <v>0</v>
      </c>
      <c r="EX439" s="219">
        <f t="shared" ca="1" si="654"/>
        <v>0</v>
      </c>
      <c r="EY439" s="219">
        <f t="shared" ca="1" si="626"/>
        <v>0</v>
      </c>
      <c r="EZ439" s="220">
        <f ca="1">IF(AND(EW439,EX439=0)=0,0,IF(EW439&gt;0,[6]Приват!$AH$1,IF(EX439&gt;0,[6]Укрсиб!$AH$1,0)))</f>
        <v>0</v>
      </c>
      <c r="FA439" s="28">
        <f t="shared" ca="1" si="627"/>
        <v>0</v>
      </c>
      <c r="FB439" s="28">
        <f t="shared" ca="1" si="628"/>
        <v>0</v>
      </c>
      <c r="FC439" s="28">
        <f t="shared" ca="1" si="629"/>
        <v>0</v>
      </c>
      <c r="FD439" s="28">
        <f t="shared" ca="1" si="630"/>
        <v>0</v>
      </c>
      <c r="FE439" s="28">
        <f t="shared" ca="1" si="631"/>
        <v>0</v>
      </c>
      <c r="FF439">
        <f t="shared" si="632"/>
        <v>0</v>
      </c>
      <c r="FG439" s="7">
        <f t="shared" si="679"/>
        <v>0</v>
      </c>
    </row>
    <row r="440" spans="1:163">
      <c r="A440" s="113"/>
      <c r="B440" s="113">
        <f t="shared" ca="1" si="584"/>
        <v>0</v>
      </c>
      <c r="C440" s="113" t="str">
        <f t="shared" ca="1" si="585"/>
        <v>Ʃ</v>
      </c>
      <c r="D440" s="113">
        <f t="shared" ca="1" si="676"/>
        <v>0</v>
      </c>
      <c r="E440" s="113">
        <f t="shared" si="586"/>
        <v>0</v>
      </c>
      <c r="F440" s="115"/>
      <c r="G440" s="209">
        <f t="shared" si="674"/>
        <v>0</v>
      </c>
      <c r="H440" s="209">
        <f t="shared" si="672"/>
        <v>0</v>
      </c>
      <c r="I440" s="209">
        <f t="shared" si="673"/>
        <v>0</v>
      </c>
      <c r="J440" s="209">
        <f t="shared" si="656"/>
        <v>0</v>
      </c>
      <c r="K440" s="209">
        <f t="shared" si="657"/>
        <v>0</v>
      </c>
      <c r="L440" s="209">
        <f t="shared" si="658"/>
        <v>0</v>
      </c>
      <c r="M440" s="209">
        <f t="shared" si="659"/>
        <v>0</v>
      </c>
      <c r="N440" s="209">
        <f t="shared" si="660"/>
        <v>0</v>
      </c>
      <c r="O440" s="209">
        <f t="shared" si="655"/>
        <v>0</v>
      </c>
      <c r="P440" s="211">
        <f t="shared" si="661"/>
        <v>0</v>
      </c>
      <c r="Q440" s="209">
        <f t="shared" si="662"/>
        <v>0</v>
      </c>
      <c r="R440" s="209">
        <f t="shared" si="663"/>
        <v>0</v>
      </c>
      <c r="S440" s="209">
        <f t="shared" si="664"/>
        <v>0</v>
      </c>
      <c r="T440" s="209">
        <f t="shared" si="665"/>
        <v>0</v>
      </c>
      <c r="U440" s="209">
        <f t="shared" si="666"/>
        <v>0</v>
      </c>
      <c r="V440" s="209">
        <f t="shared" si="667"/>
        <v>0</v>
      </c>
      <c r="W440" s="209">
        <f t="shared" ca="1" si="668"/>
        <v>0</v>
      </c>
      <c r="X440" s="209">
        <f t="shared" ca="1" si="669"/>
        <v>0</v>
      </c>
      <c r="Y440" s="209">
        <f t="shared" ca="1" si="670"/>
        <v>0</v>
      </c>
      <c r="Z440" s="210" t="str">
        <f t="shared" ca="1" si="587"/>
        <v xml:space="preserve">        </v>
      </c>
      <c r="AA440" s="185"/>
      <c r="AB440" s="185">
        <f t="shared" ca="1" si="588"/>
        <v>0</v>
      </c>
      <c r="AC440" s="185" t="str">
        <f t="shared" ca="1" si="589"/>
        <v>Ʃ</v>
      </c>
      <c r="AD440" s="185">
        <f t="shared" ca="1" si="633"/>
        <v>0</v>
      </c>
      <c r="AE440" s="185"/>
      <c r="AF440" s="211"/>
      <c r="AG440" s="211"/>
      <c r="AH440" s="211"/>
      <c r="AI440" s="211"/>
      <c r="AJ440" s="211"/>
      <c r="AK440" s="211"/>
      <c r="AL440" s="211"/>
      <c r="AM440" s="211">
        <f t="shared" si="677"/>
        <v>0</v>
      </c>
      <c r="AN440" s="211"/>
      <c r="AO440" s="211"/>
      <c r="AP440" s="623">
        <f t="shared" si="590"/>
        <v>0</v>
      </c>
      <c r="AQ440" s="211">
        <f t="shared" si="634"/>
        <v>0</v>
      </c>
      <c r="AR440" s="211">
        <f t="shared" si="635"/>
        <v>0</v>
      </c>
      <c r="AS440" s="211"/>
      <c r="AT440" s="211">
        <f t="shared" si="591"/>
        <v>0</v>
      </c>
      <c r="AU440" s="358">
        <f t="shared" si="592"/>
        <v>0</v>
      </c>
      <c r="AV440" s="211">
        <f t="shared" si="593"/>
        <v>0</v>
      </c>
      <c r="AW440" s="211">
        <f t="shared" ca="1" si="594"/>
        <v>0</v>
      </c>
      <c r="AX440" s="211">
        <f t="shared" ca="1" si="671"/>
        <v>0</v>
      </c>
      <c r="AY440" s="211">
        <f t="shared" ca="1" si="595"/>
        <v>0</v>
      </c>
      <c r="AZ440" s="212">
        <f ca="1">IF(AND(AW440,AX440=0,AY440=0)=0,0,IF(AW440&gt;0,'На банк Приват'!$J$1,IF(AX440&gt;0,'На Укрсиб'!J433,0)))</f>
        <v>0</v>
      </c>
      <c r="BA440" s="191"/>
      <c r="BB440" s="191">
        <f t="shared" ca="1" si="596"/>
        <v>0</v>
      </c>
      <c r="BC440" s="191" t="str">
        <f t="shared" ca="1" si="597"/>
        <v>Ʃ</v>
      </c>
      <c r="BD440" s="191">
        <f t="shared" ca="1" si="636"/>
        <v>0</v>
      </c>
      <c r="BE440" s="191"/>
      <c r="BF440" s="213"/>
      <c r="BG440" s="213"/>
      <c r="BH440" s="213"/>
      <c r="BI440" s="213"/>
      <c r="BJ440" s="213"/>
      <c r="BK440" s="213"/>
      <c r="BL440" s="213"/>
      <c r="BM440" s="213">
        <f t="shared" si="678"/>
        <v>0</v>
      </c>
      <c r="BN440" s="213"/>
      <c r="BO440" s="213"/>
      <c r="BP440" s="623">
        <f t="shared" si="598"/>
        <v>0</v>
      </c>
      <c r="BQ440" s="213">
        <f t="shared" si="637"/>
        <v>0</v>
      </c>
      <c r="BR440" s="213">
        <f t="shared" si="638"/>
        <v>0</v>
      </c>
      <c r="BS440" s="213"/>
      <c r="BT440" s="213">
        <f t="shared" si="599"/>
        <v>0</v>
      </c>
      <c r="BU440" s="362">
        <f t="shared" si="639"/>
        <v>0</v>
      </c>
      <c r="BV440" s="213">
        <f t="shared" si="600"/>
        <v>0</v>
      </c>
      <c r="BW440" s="213">
        <f t="shared" ca="1" si="601"/>
        <v>0</v>
      </c>
      <c r="BX440" s="213">
        <f t="shared" ca="1" si="640"/>
        <v>0</v>
      </c>
      <c r="BY440" s="213">
        <f t="shared" ca="1" si="602"/>
        <v>0</v>
      </c>
      <c r="BZ440" s="214">
        <f ca="1">IF(AND(BW440,BX440=0)=0,0,IF(BW440&gt;0,'На банк Приват'!$P$1,IF(BX440&gt;0,'На Укрсиб'!$P$1,0)))</f>
        <v>0</v>
      </c>
      <c r="CA440" s="198"/>
      <c r="CB440" s="198">
        <f t="shared" ca="1" si="603"/>
        <v>0</v>
      </c>
      <c r="CC440" s="198" t="str">
        <f t="shared" ca="1" si="604"/>
        <v>Ʃ</v>
      </c>
      <c r="CD440" s="198">
        <f t="shared" ca="1" si="641"/>
        <v>0</v>
      </c>
      <c r="CE440" s="198"/>
      <c r="CF440" s="215"/>
      <c r="CG440" s="215"/>
      <c r="CH440" s="215"/>
      <c r="CI440" s="215"/>
      <c r="CJ440" s="215"/>
      <c r="CK440" s="215"/>
      <c r="CL440" s="215"/>
      <c r="CM440" s="215">
        <f t="shared" si="680"/>
        <v>0</v>
      </c>
      <c r="CN440" s="215"/>
      <c r="CO440" s="215"/>
      <c r="CP440" s="215">
        <f t="shared" si="605"/>
        <v>0</v>
      </c>
      <c r="CQ440" s="215">
        <f t="shared" si="642"/>
        <v>0</v>
      </c>
      <c r="CR440" s="215">
        <f t="shared" si="643"/>
        <v>0</v>
      </c>
      <c r="CS440" s="215"/>
      <c r="CT440" s="215">
        <f t="shared" si="606"/>
        <v>0</v>
      </c>
      <c r="CU440" s="369">
        <f t="shared" si="607"/>
        <v>0</v>
      </c>
      <c r="CV440" s="215">
        <f t="shared" si="608"/>
        <v>0</v>
      </c>
      <c r="CW440" s="215">
        <f t="shared" ca="1" si="609"/>
        <v>0</v>
      </c>
      <c r="CX440" s="215">
        <f t="shared" ca="1" si="644"/>
        <v>0</v>
      </c>
      <c r="CY440" s="215">
        <f t="shared" ca="1" si="610"/>
        <v>0</v>
      </c>
      <c r="CZ440" s="216">
        <f ca="1">IF(AND(CW440,CX440=0)=0,0,IF(CW440&gt;0,'На банк Приват'!$V$1,IF(CX440&gt;0,'На Укрсиб'!$V$1,0)))</f>
        <v>0</v>
      </c>
      <c r="DA440" s="204"/>
      <c r="DB440" s="204">
        <f t="shared" ca="1" si="611"/>
        <v>0</v>
      </c>
      <c r="DC440" s="204" t="str">
        <f t="shared" ca="1" si="612"/>
        <v>Ʃ</v>
      </c>
      <c r="DD440" s="204">
        <f t="shared" ca="1" si="645"/>
        <v>0</v>
      </c>
      <c r="DE440" s="204"/>
      <c r="DF440" s="217"/>
      <c r="DG440" s="217"/>
      <c r="DH440" s="217"/>
      <c r="DI440" s="217"/>
      <c r="DJ440" s="217"/>
      <c r="DK440" s="217"/>
      <c r="DL440" s="217"/>
      <c r="DM440" s="217">
        <f t="shared" si="613"/>
        <v>0</v>
      </c>
      <c r="DN440" s="217"/>
      <c r="DO440" s="217"/>
      <c r="DP440" s="763">
        <f t="shared" si="614"/>
        <v>0</v>
      </c>
      <c r="DQ440" s="217">
        <f t="shared" si="646"/>
        <v>0</v>
      </c>
      <c r="DR440" s="217">
        <f t="shared" si="647"/>
        <v>0</v>
      </c>
      <c r="DS440" s="217"/>
      <c r="DT440" s="217">
        <f t="shared" si="615"/>
        <v>0</v>
      </c>
      <c r="DU440" s="366">
        <f t="shared" si="648"/>
        <v>0</v>
      </c>
      <c r="DV440" s="217">
        <f t="shared" si="616"/>
        <v>0</v>
      </c>
      <c r="DW440" s="217">
        <f t="shared" ca="1" si="617"/>
        <v>0</v>
      </c>
      <c r="DX440" s="217">
        <f t="shared" ca="1" si="649"/>
        <v>0</v>
      </c>
      <c r="DY440" s="217">
        <f t="shared" ca="1" si="618"/>
        <v>0</v>
      </c>
      <c r="DZ440" s="218">
        <f ca="1">IF(AND(DW440,DX440=0)=0,0,IF(DW440&gt;0,'На банк Приват'!$AB$1,IF(DX440&gt;0,'На Укрсиб'!$V$1,0)))</f>
        <v>0</v>
      </c>
      <c r="EA440" s="207"/>
      <c r="EB440" s="207">
        <f t="shared" ca="1" si="619"/>
        <v>0</v>
      </c>
      <c r="EC440" s="207" t="str">
        <f t="shared" ca="1" si="620"/>
        <v>Ʃ</v>
      </c>
      <c r="ED440" s="207">
        <f t="shared" ca="1" si="650"/>
        <v>0</v>
      </c>
      <c r="EE440" s="207"/>
      <c r="EF440" s="219"/>
      <c r="EG440" s="219"/>
      <c r="EH440" s="219"/>
      <c r="EI440" s="219"/>
      <c r="EJ440" s="219"/>
      <c r="EK440" s="219"/>
      <c r="EL440" s="219"/>
      <c r="EM440" s="219">
        <f t="shared" si="621"/>
        <v>0</v>
      </c>
      <c r="EN440" s="219"/>
      <c r="EO440" s="219"/>
      <c r="EP440" s="219">
        <f t="shared" si="622"/>
        <v>0</v>
      </c>
      <c r="EQ440" s="219">
        <f t="shared" si="651"/>
        <v>0</v>
      </c>
      <c r="ER440" s="219">
        <f t="shared" si="652"/>
        <v>0</v>
      </c>
      <c r="ES440" s="219"/>
      <c r="ET440" s="219">
        <f t="shared" si="623"/>
        <v>0</v>
      </c>
      <c r="EU440" s="363">
        <f t="shared" si="653"/>
        <v>0</v>
      </c>
      <c r="EV440" s="219">
        <f t="shared" si="624"/>
        <v>0</v>
      </c>
      <c r="EW440" s="219">
        <f t="shared" ca="1" si="625"/>
        <v>0</v>
      </c>
      <c r="EX440" s="219">
        <f t="shared" ca="1" si="654"/>
        <v>0</v>
      </c>
      <c r="EY440" s="219">
        <f t="shared" ca="1" si="626"/>
        <v>0</v>
      </c>
      <c r="EZ440" s="220">
        <f ca="1">IF(AND(EW440,EX440=0)=0,0,IF(EW440&gt;0,[6]Приват!$AH$1,IF(EX440&gt;0,[6]Укрсиб!$AH$1,0)))</f>
        <v>0</v>
      </c>
      <c r="FA440" s="28">
        <f t="shared" ca="1" si="627"/>
        <v>0</v>
      </c>
      <c r="FB440" s="28">
        <f t="shared" ca="1" si="628"/>
        <v>0</v>
      </c>
      <c r="FC440" s="28">
        <f t="shared" ca="1" si="629"/>
        <v>0</v>
      </c>
      <c r="FD440" s="28">
        <f t="shared" ca="1" si="630"/>
        <v>0</v>
      </c>
      <c r="FE440" s="28">
        <f t="shared" ca="1" si="631"/>
        <v>0</v>
      </c>
      <c r="FF440">
        <f t="shared" si="632"/>
        <v>0</v>
      </c>
      <c r="FG440" s="7">
        <f t="shared" si="679"/>
        <v>0</v>
      </c>
    </row>
    <row r="441" spans="1:163">
      <c r="A441" s="113"/>
      <c r="B441" s="113" t="str">
        <f t="shared" ca="1" si="584"/>
        <v>В/сл сержантського, рядового складу</v>
      </c>
      <c r="C441" s="113" t="str">
        <f t="shared" ca="1" si="585"/>
        <v>К-ть</v>
      </c>
      <c r="D441" s="113">
        <f t="shared" ca="1" si="676"/>
        <v>0</v>
      </c>
      <c r="E441" s="113">
        <f t="shared" si="586"/>
        <v>0</v>
      </c>
      <c r="F441" s="115"/>
      <c r="G441" s="209">
        <f t="shared" si="674"/>
        <v>0</v>
      </c>
      <c r="H441" s="209">
        <f t="shared" si="672"/>
        <v>0</v>
      </c>
      <c r="I441" s="209">
        <f t="shared" si="673"/>
        <v>0</v>
      </c>
      <c r="J441" s="209">
        <f t="shared" si="656"/>
        <v>0</v>
      </c>
      <c r="K441" s="209">
        <f t="shared" si="657"/>
        <v>0</v>
      </c>
      <c r="L441" s="209">
        <f t="shared" si="658"/>
        <v>0</v>
      </c>
      <c r="M441" s="209">
        <f t="shared" si="659"/>
        <v>0</v>
      </c>
      <c r="N441" s="209">
        <f t="shared" si="660"/>
        <v>0</v>
      </c>
      <c r="O441" s="209">
        <f t="shared" si="655"/>
        <v>0</v>
      </c>
      <c r="P441" s="211">
        <f t="shared" si="661"/>
        <v>0</v>
      </c>
      <c r="Q441" s="209">
        <f t="shared" si="662"/>
        <v>0</v>
      </c>
      <c r="R441" s="209">
        <f t="shared" si="663"/>
        <v>0</v>
      </c>
      <c r="S441" s="209">
        <f t="shared" si="664"/>
        <v>0</v>
      </c>
      <c r="T441" s="209">
        <f t="shared" si="665"/>
        <v>0</v>
      </c>
      <c r="U441" s="209">
        <f t="shared" si="666"/>
        <v>0</v>
      </c>
      <c r="V441" s="209">
        <f t="shared" si="667"/>
        <v>0</v>
      </c>
      <c r="W441" s="209">
        <f t="shared" ca="1" si="668"/>
        <v>0</v>
      </c>
      <c r="X441" s="209">
        <f t="shared" ca="1" si="669"/>
        <v>0</v>
      </c>
      <c r="Y441" s="209">
        <f t="shared" ca="1" si="670"/>
        <v>0</v>
      </c>
      <c r="Z441" s="210" t="str">
        <f t="shared" ca="1" si="587"/>
        <v xml:space="preserve">        </v>
      </c>
      <c r="AA441" s="185"/>
      <c r="AB441" s="185" t="str">
        <f t="shared" ca="1" si="588"/>
        <v>В/сл сержантського, рядового складу</v>
      </c>
      <c r="AC441" s="185" t="str">
        <f t="shared" ca="1" si="589"/>
        <v>К-ть</v>
      </c>
      <c r="AD441" s="185">
        <f t="shared" ca="1" si="633"/>
        <v>0</v>
      </c>
      <c r="AE441" s="185"/>
      <c r="AF441" s="211"/>
      <c r="AG441" s="211"/>
      <c r="AH441" s="211"/>
      <c r="AI441" s="211"/>
      <c r="AJ441" s="211"/>
      <c r="AK441" s="211"/>
      <c r="AL441" s="211"/>
      <c r="AM441" s="211">
        <f t="shared" si="677"/>
        <v>0</v>
      </c>
      <c r="AN441" s="211"/>
      <c r="AO441" s="211"/>
      <c r="AP441" s="623">
        <f t="shared" si="590"/>
        <v>0</v>
      </c>
      <c r="AQ441" s="211">
        <f t="shared" si="634"/>
        <v>0</v>
      </c>
      <c r="AR441" s="211">
        <f t="shared" si="635"/>
        <v>0</v>
      </c>
      <c r="AS441" s="211"/>
      <c r="AT441" s="211">
        <f t="shared" si="591"/>
        <v>0</v>
      </c>
      <c r="AU441" s="358">
        <f t="shared" si="592"/>
        <v>0</v>
      </c>
      <c r="AV441" s="211">
        <f t="shared" si="593"/>
        <v>0</v>
      </c>
      <c r="AW441" s="211">
        <f t="shared" ca="1" si="594"/>
        <v>0</v>
      </c>
      <c r="AX441" s="211">
        <f t="shared" ca="1" si="671"/>
        <v>0</v>
      </c>
      <c r="AY441" s="211">
        <f t="shared" ca="1" si="595"/>
        <v>0</v>
      </c>
      <c r="AZ441" s="212">
        <f ca="1">IF(AND(AW441,AX441=0,AY441=0)=0,0,IF(AW441&gt;0,'На банк Приват'!$J$1,IF(AX441&gt;0,'На Укрсиб'!J434,0)))</f>
        <v>0</v>
      </c>
      <c r="BA441" s="191"/>
      <c r="BB441" s="191" t="str">
        <f t="shared" ca="1" si="596"/>
        <v>В/сл сержантського, рядового складу</v>
      </c>
      <c r="BC441" s="191" t="str">
        <f t="shared" ca="1" si="597"/>
        <v>К-ть</v>
      </c>
      <c r="BD441" s="191">
        <f t="shared" ca="1" si="636"/>
        <v>0</v>
      </c>
      <c r="BE441" s="191"/>
      <c r="BF441" s="213"/>
      <c r="BG441" s="213"/>
      <c r="BH441" s="213"/>
      <c r="BI441" s="213"/>
      <c r="BJ441" s="213"/>
      <c r="BK441" s="213"/>
      <c r="BL441" s="213"/>
      <c r="BM441" s="213">
        <f t="shared" si="678"/>
        <v>0</v>
      </c>
      <c r="BN441" s="213"/>
      <c r="BO441" s="213"/>
      <c r="BP441" s="623">
        <f t="shared" si="598"/>
        <v>0</v>
      </c>
      <c r="BQ441" s="213">
        <f t="shared" si="637"/>
        <v>0</v>
      </c>
      <c r="BR441" s="213">
        <f t="shared" si="638"/>
        <v>0</v>
      </c>
      <c r="BS441" s="213"/>
      <c r="BT441" s="213">
        <f t="shared" si="599"/>
        <v>0</v>
      </c>
      <c r="BU441" s="362">
        <f t="shared" si="639"/>
        <v>0</v>
      </c>
      <c r="BV441" s="213">
        <f t="shared" si="600"/>
        <v>0</v>
      </c>
      <c r="BW441" s="213">
        <f t="shared" ca="1" si="601"/>
        <v>0</v>
      </c>
      <c r="BX441" s="213">
        <f t="shared" ca="1" si="640"/>
        <v>0</v>
      </c>
      <c r="BY441" s="213">
        <f t="shared" ca="1" si="602"/>
        <v>0</v>
      </c>
      <c r="BZ441" s="214">
        <f ca="1">IF(AND(BW441,BX441=0)=0,0,IF(BW441&gt;0,'На банк Приват'!$P$1,IF(BX441&gt;0,'На Укрсиб'!$P$1,0)))</f>
        <v>0</v>
      </c>
      <c r="CA441" s="198"/>
      <c r="CB441" s="198" t="str">
        <f t="shared" ca="1" si="603"/>
        <v>В/сл сержантського, рядового складу</v>
      </c>
      <c r="CC441" s="198" t="str">
        <f t="shared" ca="1" si="604"/>
        <v>К-ть</v>
      </c>
      <c r="CD441" s="198">
        <f t="shared" ca="1" si="641"/>
        <v>0</v>
      </c>
      <c r="CE441" s="198"/>
      <c r="CF441" s="215"/>
      <c r="CG441" s="215"/>
      <c r="CH441" s="215"/>
      <c r="CI441" s="215"/>
      <c r="CJ441" s="215"/>
      <c r="CK441" s="215"/>
      <c r="CL441" s="215"/>
      <c r="CM441" s="215">
        <f t="shared" si="680"/>
        <v>0</v>
      </c>
      <c r="CN441" s="215"/>
      <c r="CO441" s="215"/>
      <c r="CP441" s="215">
        <f t="shared" si="605"/>
        <v>0</v>
      </c>
      <c r="CQ441" s="215">
        <f t="shared" si="642"/>
        <v>0</v>
      </c>
      <c r="CR441" s="215">
        <f t="shared" si="643"/>
        <v>0</v>
      </c>
      <c r="CS441" s="215"/>
      <c r="CT441" s="215">
        <f t="shared" si="606"/>
        <v>0</v>
      </c>
      <c r="CU441" s="369">
        <f t="shared" si="607"/>
        <v>0</v>
      </c>
      <c r="CV441" s="215">
        <f t="shared" si="608"/>
        <v>0</v>
      </c>
      <c r="CW441" s="215">
        <f t="shared" ca="1" si="609"/>
        <v>0</v>
      </c>
      <c r="CX441" s="215">
        <f t="shared" ca="1" si="644"/>
        <v>0</v>
      </c>
      <c r="CY441" s="215">
        <f t="shared" ca="1" si="610"/>
        <v>0</v>
      </c>
      <c r="CZ441" s="216">
        <f ca="1">IF(AND(CW441,CX441=0)=0,0,IF(CW441&gt;0,'На банк Приват'!$V$1,IF(CX441&gt;0,'На Укрсиб'!$V$1,0)))</f>
        <v>0</v>
      </c>
      <c r="DA441" s="204"/>
      <c r="DB441" s="204" t="str">
        <f t="shared" ca="1" si="611"/>
        <v>В/сл сержантського, рядового складу</v>
      </c>
      <c r="DC441" s="204" t="str">
        <f t="shared" ca="1" si="612"/>
        <v>К-ть</v>
      </c>
      <c r="DD441" s="204">
        <f t="shared" ca="1" si="645"/>
        <v>0</v>
      </c>
      <c r="DE441" s="204"/>
      <c r="DF441" s="217"/>
      <c r="DG441" s="217"/>
      <c r="DH441" s="217"/>
      <c r="DI441" s="217"/>
      <c r="DJ441" s="217"/>
      <c r="DK441" s="217"/>
      <c r="DL441" s="217"/>
      <c r="DM441" s="217">
        <f t="shared" si="613"/>
        <v>0</v>
      </c>
      <c r="DN441" s="217"/>
      <c r="DO441" s="217"/>
      <c r="DP441" s="763">
        <f t="shared" si="614"/>
        <v>0</v>
      </c>
      <c r="DQ441" s="217">
        <f t="shared" si="646"/>
        <v>0</v>
      </c>
      <c r="DR441" s="217">
        <f t="shared" si="647"/>
        <v>0</v>
      </c>
      <c r="DS441" s="217"/>
      <c r="DT441" s="217">
        <f t="shared" si="615"/>
        <v>0</v>
      </c>
      <c r="DU441" s="366">
        <f t="shared" si="648"/>
        <v>0</v>
      </c>
      <c r="DV441" s="217">
        <f t="shared" si="616"/>
        <v>0</v>
      </c>
      <c r="DW441" s="217">
        <f t="shared" ca="1" si="617"/>
        <v>0</v>
      </c>
      <c r="DX441" s="217">
        <f t="shared" ca="1" si="649"/>
        <v>0</v>
      </c>
      <c r="DY441" s="217">
        <f t="shared" ca="1" si="618"/>
        <v>0</v>
      </c>
      <c r="DZ441" s="218">
        <f ca="1">IF(AND(DW441,DX441=0)=0,0,IF(DW441&gt;0,'На банк Приват'!$AB$1,IF(DX441&gt;0,'На Укрсиб'!$V$1,0)))</f>
        <v>0</v>
      </c>
      <c r="EA441" s="207"/>
      <c r="EB441" s="207" t="str">
        <f t="shared" ca="1" si="619"/>
        <v>В/сл сержантського, рядового складу</v>
      </c>
      <c r="EC441" s="207" t="str">
        <f t="shared" ca="1" si="620"/>
        <v>К-ть</v>
      </c>
      <c r="ED441" s="207">
        <f t="shared" ca="1" si="650"/>
        <v>0</v>
      </c>
      <c r="EE441" s="207"/>
      <c r="EF441" s="219"/>
      <c r="EG441" s="219"/>
      <c r="EH441" s="219"/>
      <c r="EI441" s="219"/>
      <c r="EJ441" s="219"/>
      <c r="EK441" s="219"/>
      <c r="EL441" s="219"/>
      <c r="EM441" s="219">
        <f t="shared" si="621"/>
        <v>0</v>
      </c>
      <c r="EN441" s="219"/>
      <c r="EO441" s="219"/>
      <c r="EP441" s="219">
        <f t="shared" si="622"/>
        <v>0</v>
      </c>
      <c r="EQ441" s="219">
        <f t="shared" si="651"/>
        <v>0</v>
      </c>
      <c r="ER441" s="219">
        <f t="shared" si="652"/>
        <v>0</v>
      </c>
      <c r="ES441" s="219"/>
      <c r="ET441" s="219">
        <f t="shared" si="623"/>
        <v>0</v>
      </c>
      <c r="EU441" s="363">
        <f t="shared" si="653"/>
        <v>0</v>
      </c>
      <c r="EV441" s="219">
        <f t="shared" si="624"/>
        <v>0</v>
      </c>
      <c r="EW441" s="219">
        <f t="shared" ca="1" si="625"/>
        <v>0</v>
      </c>
      <c r="EX441" s="219">
        <f t="shared" ca="1" si="654"/>
        <v>0</v>
      </c>
      <c r="EY441" s="219">
        <f t="shared" ca="1" si="626"/>
        <v>0</v>
      </c>
      <c r="EZ441" s="220">
        <f ca="1">IF(AND(EW441,EX441=0)=0,0,IF(EW441&gt;0,[6]Приват!$AH$1,IF(EX441&gt;0,[6]Укрсиб!$AH$1,0)))</f>
        <v>0</v>
      </c>
      <c r="FA441" s="28">
        <f t="shared" ca="1" si="627"/>
        <v>0</v>
      </c>
      <c r="FB441" s="28">
        <f t="shared" ca="1" si="628"/>
        <v>0</v>
      </c>
      <c r="FC441" s="28">
        <f t="shared" ca="1" si="629"/>
        <v>0</v>
      </c>
      <c r="FD441" s="28">
        <f t="shared" ca="1" si="630"/>
        <v>0</v>
      </c>
      <c r="FE441" s="28">
        <f t="shared" ca="1" si="631"/>
        <v>0</v>
      </c>
      <c r="FF441">
        <f t="shared" si="632"/>
        <v>0</v>
      </c>
      <c r="FG441" s="7">
        <f t="shared" si="679"/>
        <v>0</v>
      </c>
    </row>
    <row r="442" spans="1:163">
      <c r="A442" s="113"/>
      <c r="B442" s="113">
        <f t="shared" ca="1" si="584"/>
        <v>0</v>
      </c>
      <c r="C442" s="113" t="str">
        <f t="shared" ca="1" si="585"/>
        <v>Ʃ</v>
      </c>
      <c r="D442" s="113">
        <f t="shared" ca="1" si="676"/>
        <v>0</v>
      </c>
      <c r="E442" s="113">
        <f t="shared" si="586"/>
        <v>0</v>
      </c>
      <c r="F442" s="115"/>
      <c r="G442" s="209">
        <f t="shared" si="674"/>
        <v>0</v>
      </c>
      <c r="H442" s="209">
        <f t="shared" si="672"/>
        <v>0</v>
      </c>
      <c r="I442" s="209">
        <f t="shared" si="673"/>
        <v>0</v>
      </c>
      <c r="J442" s="209">
        <f t="shared" si="656"/>
        <v>0</v>
      </c>
      <c r="K442" s="209">
        <f t="shared" si="657"/>
        <v>0</v>
      </c>
      <c r="L442" s="209">
        <f t="shared" si="658"/>
        <v>0</v>
      </c>
      <c r="M442" s="209">
        <f t="shared" si="659"/>
        <v>0</v>
      </c>
      <c r="N442" s="209">
        <f t="shared" si="660"/>
        <v>0</v>
      </c>
      <c r="O442" s="209">
        <f t="shared" si="655"/>
        <v>0</v>
      </c>
      <c r="P442" s="211">
        <f t="shared" si="661"/>
        <v>0</v>
      </c>
      <c r="Q442" s="209">
        <f t="shared" si="662"/>
        <v>0</v>
      </c>
      <c r="R442" s="209">
        <f t="shared" si="663"/>
        <v>0</v>
      </c>
      <c r="S442" s="209">
        <f t="shared" si="664"/>
        <v>0</v>
      </c>
      <c r="T442" s="209">
        <f t="shared" si="665"/>
        <v>0</v>
      </c>
      <c r="U442" s="209">
        <f t="shared" si="666"/>
        <v>0</v>
      </c>
      <c r="V442" s="209">
        <f t="shared" si="667"/>
        <v>0</v>
      </c>
      <c r="W442" s="209">
        <f t="shared" ca="1" si="668"/>
        <v>0</v>
      </c>
      <c r="X442" s="209">
        <f t="shared" ca="1" si="669"/>
        <v>0</v>
      </c>
      <c r="Y442" s="209">
        <f t="shared" ca="1" si="670"/>
        <v>0</v>
      </c>
      <c r="Z442" s="210" t="str">
        <f t="shared" ca="1" si="587"/>
        <v xml:space="preserve">        </v>
      </c>
      <c r="AA442" s="185"/>
      <c r="AB442" s="185">
        <f t="shared" ca="1" si="588"/>
        <v>0</v>
      </c>
      <c r="AC442" s="185" t="str">
        <f t="shared" ca="1" si="589"/>
        <v>Ʃ</v>
      </c>
      <c r="AD442" s="185">
        <f t="shared" ca="1" si="633"/>
        <v>0</v>
      </c>
      <c r="AE442" s="185"/>
      <c r="AF442" s="211"/>
      <c r="AG442" s="211"/>
      <c r="AH442" s="211"/>
      <c r="AI442" s="211"/>
      <c r="AJ442" s="211"/>
      <c r="AK442" s="211"/>
      <c r="AL442" s="211"/>
      <c r="AM442" s="211">
        <f t="shared" si="677"/>
        <v>0</v>
      </c>
      <c r="AN442" s="211"/>
      <c r="AO442" s="211"/>
      <c r="AP442" s="623">
        <f t="shared" si="590"/>
        <v>0</v>
      </c>
      <c r="AQ442" s="211">
        <f t="shared" si="634"/>
        <v>0</v>
      </c>
      <c r="AR442" s="211">
        <f t="shared" si="635"/>
        <v>0</v>
      </c>
      <c r="AS442" s="211"/>
      <c r="AT442" s="211">
        <f t="shared" si="591"/>
        <v>0</v>
      </c>
      <c r="AU442" s="358">
        <f t="shared" si="592"/>
        <v>0</v>
      </c>
      <c r="AV442" s="211">
        <f t="shared" si="593"/>
        <v>0</v>
      </c>
      <c r="AW442" s="211">
        <f t="shared" ca="1" si="594"/>
        <v>0</v>
      </c>
      <c r="AX442" s="211">
        <f t="shared" ca="1" si="671"/>
        <v>0</v>
      </c>
      <c r="AY442" s="211">
        <f t="shared" ca="1" si="595"/>
        <v>0</v>
      </c>
      <c r="AZ442" s="212">
        <f ca="1">IF(AND(AW442,AX442=0,AY442=0)=0,0,IF(AW442&gt;0,'На банк Приват'!$J$1,IF(AX442&gt;0,'На Укрсиб'!J435,0)))</f>
        <v>0</v>
      </c>
      <c r="BA442" s="191"/>
      <c r="BB442" s="191">
        <f t="shared" ca="1" si="596"/>
        <v>0</v>
      </c>
      <c r="BC442" s="191" t="str">
        <f t="shared" ca="1" si="597"/>
        <v>Ʃ</v>
      </c>
      <c r="BD442" s="191">
        <f t="shared" ca="1" si="636"/>
        <v>0</v>
      </c>
      <c r="BE442" s="191"/>
      <c r="BF442" s="213"/>
      <c r="BG442" s="213"/>
      <c r="BH442" s="213"/>
      <c r="BI442" s="213"/>
      <c r="BJ442" s="213"/>
      <c r="BK442" s="213"/>
      <c r="BL442" s="213"/>
      <c r="BM442" s="213">
        <f t="shared" si="678"/>
        <v>0</v>
      </c>
      <c r="BN442" s="213"/>
      <c r="BO442" s="213"/>
      <c r="BP442" s="623">
        <f t="shared" si="598"/>
        <v>0</v>
      </c>
      <c r="BQ442" s="213">
        <f t="shared" si="637"/>
        <v>0</v>
      </c>
      <c r="BR442" s="213">
        <f t="shared" si="638"/>
        <v>0</v>
      </c>
      <c r="BS442" s="213"/>
      <c r="BT442" s="213">
        <f t="shared" si="599"/>
        <v>0</v>
      </c>
      <c r="BU442" s="362">
        <f t="shared" si="639"/>
        <v>0</v>
      </c>
      <c r="BV442" s="213">
        <f t="shared" si="600"/>
        <v>0</v>
      </c>
      <c r="BW442" s="213">
        <f t="shared" ca="1" si="601"/>
        <v>0</v>
      </c>
      <c r="BX442" s="213">
        <f t="shared" ca="1" si="640"/>
        <v>0</v>
      </c>
      <c r="BY442" s="213">
        <f t="shared" ca="1" si="602"/>
        <v>0</v>
      </c>
      <c r="BZ442" s="214">
        <f ca="1">IF(AND(BW442,BX442=0)=0,0,IF(BW442&gt;0,'На банк Приват'!$P$1,IF(BX442&gt;0,'На Укрсиб'!$P$1,0)))</f>
        <v>0</v>
      </c>
      <c r="CA442" s="198"/>
      <c r="CB442" s="198">
        <f t="shared" ca="1" si="603"/>
        <v>0</v>
      </c>
      <c r="CC442" s="198" t="str">
        <f t="shared" ca="1" si="604"/>
        <v>Ʃ</v>
      </c>
      <c r="CD442" s="198">
        <f t="shared" ca="1" si="641"/>
        <v>0</v>
      </c>
      <c r="CE442" s="198"/>
      <c r="CF442" s="215"/>
      <c r="CG442" s="215"/>
      <c r="CH442" s="215"/>
      <c r="CI442" s="215"/>
      <c r="CJ442" s="215"/>
      <c r="CK442" s="215"/>
      <c r="CL442" s="215"/>
      <c r="CM442" s="215">
        <f t="shared" si="680"/>
        <v>0</v>
      </c>
      <c r="CN442" s="215"/>
      <c r="CO442" s="215"/>
      <c r="CP442" s="215">
        <f t="shared" si="605"/>
        <v>0</v>
      </c>
      <c r="CQ442" s="215">
        <f t="shared" si="642"/>
        <v>0</v>
      </c>
      <c r="CR442" s="215">
        <f t="shared" si="643"/>
        <v>0</v>
      </c>
      <c r="CS442" s="215"/>
      <c r="CT442" s="215">
        <f t="shared" si="606"/>
        <v>0</v>
      </c>
      <c r="CU442" s="369">
        <f t="shared" si="607"/>
        <v>0</v>
      </c>
      <c r="CV442" s="215">
        <f t="shared" si="608"/>
        <v>0</v>
      </c>
      <c r="CW442" s="215">
        <f t="shared" ca="1" si="609"/>
        <v>0</v>
      </c>
      <c r="CX442" s="215">
        <f t="shared" ca="1" si="644"/>
        <v>0</v>
      </c>
      <c r="CY442" s="215">
        <f t="shared" ca="1" si="610"/>
        <v>0</v>
      </c>
      <c r="CZ442" s="216">
        <f ca="1">IF(AND(CW442,CX442=0)=0,0,IF(CW442&gt;0,'На банк Приват'!$V$1,IF(CX442&gt;0,'На Укрсиб'!$V$1,0)))</f>
        <v>0</v>
      </c>
      <c r="DA442" s="204"/>
      <c r="DB442" s="204">
        <f t="shared" ca="1" si="611"/>
        <v>0</v>
      </c>
      <c r="DC442" s="204" t="str">
        <f t="shared" ca="1" si="612"/>
        <v>Ʃ</v>
      </c>
      <c r="DD442" s="204">
        <f t="shared" ca="1" si="645"/>
        <v>0</v>
      </c>
      <c r="DE442" s="204"/>
      <c r="DF442" s="217"/>
      <c r="DG442" s="217"/>
      <c r="DH442" s="217"/>
      <c r="DI442" s="217"/>
      <c r="DJ442" s="217"/>
      <c r="DK442" s="217"/>
      <c r="DL442" s="217"/>
      <c r="DM442" s="217">
        <f t="shared" si="613"/>
        <v>0</v>
      </c>
      <c r="DN442" s="217"/>
      <c r="DO442" s="217"/>
      <c r="DP442" s="763">
        <f t="shared" si="614"/>
        <v>0</v>
      </c>
      <c r="DQ442" s="217">
        <f t="shared" si="646"/>
        <v>0</v>
      </c>
      <c r="DR442" s="217">
        <f t="shared" si="647"/>
        <v>0</v>
      </c>
      <c r="DS442" s="217"/>
      <c r="DT442" s="217">
        <f t="shared" si="615"/>
        <v>0</v>
      </c>
      <c r="DU442" s="366">
        <f t="shared" si="648"/>
        <v>0</v>
      </c>
      <c r="DV442" s="217">
        <f t="shared" si="616"/>
        <v>0</v>
      </c>
      <c r="DW442" s="217">
        <f t="shared" ca="1" si="617"/>
        <v>0</v>
      </c>
      <c r="DX442" s="217">
        <f t="shared" ca="1" si="649"/>
        <v>0</v>
      </c>
      <c r="DY442" s="217">
        <f t="shared" ca="1" si="618"/>
        <v>0</v>
      </c>
      <c r="DZ442" s="218">
        <f ca="1">IF(AND(DW442,DX442=0)=0,0,IF(DW442&gt;0,'На банк Приват'!$AB$1,IF(DX442&gt;0,'На Укрсиб'!$V$1,0)))</f>
        <v>0</v>
      </c>
      <c r="EA442" s="207"/>
      <c r="EB442" s="207">
        <f t="shared" ca="1" si="619"/>
        <v>0</v>
      </c>
      <c r="EC442" s="207" t="str">
        <f t="shared" ca="1" si="620"/>
        <v>Ʃ</v>
      </c>
      <c r="ED442" s="207">
        <f t="shared" ca="1" si="650"/>
        <v>0</v>
      </c>
      <c r="EE442" s="207"/>
      <c r="EF442" s="219"/>
      <c r="EG442" s="219"/>
      <c r="EH442" s="219"/>
      <c r="EI442" s="219"/>
      <c r="EJ442" s="219"/>
      <c r="EK442" s="219"/>
      <c r="EL442" s="219"/>
      <c r="EM442" s="219">
        <f t="shared" si="621"/>
        <v>0</v>
      </c>
      <c r="EN442" s="219"/>
      <c r="EO442" s="219"/>
      <c r="EP442" s="219">
        <f t="shared" si="622"/>
        <v>0</v>
      </c>
      <c r="EQ442" s="219">
        <f t="shared" si="651"/>
        <v>0</v>
      </c>
      <c r="ER442" s="219">
        <f t="shared" si="652"/>
        <v>0</v>
      </c>
      <c r="ES442" s="219"/>
      <c r="ET442" s="219">
        <f t="shared" si="623"/>
        <v>0</v>
      </c>
      <c r="EU442" s="363">
        <f t="shared" si="653"/>
        <v>0</v>
      </c>
      <c r="EV442" s="219">
        <f t="shared" si="624"/>
        <v>0</v>
      </c>
      <c r="EW442" s="219">
        <f t="shared" ca="1" si="625"/>
        <v>0</v>
      </c>
      <c r="EX442" s="219">
        <f t="shared" ca="1" si="654"/>
        <v>0</v>
      </c>
      <c r="EY442" s="219">
        <f t="shared" ca="1" si="626"/>
        <v>0</v>
      </c>
      <c r="EZ442" s="220">
        <f ca="1">IF(AND(EW442,EX442=0)=0,0,IF(EW442&gt;0,[6]Приват!$AH$1,IF(EX442&gt;0,[6]Укрсиб!$AH$1,0)))</f>
        <v>0</v>
      </c>
      <c r="FA442" s="28">
        <f t="shared" ca="1" si="627"/>
        <v>0</v>
      </c>
      <c r="FB442" s="28">
        <f t="shared" ca="1" si="628"/>
        <v>0</v>
      </c>
      <c r="FC442" s="28">
        <f t="shared" ca="1" si="629"/>
        <v>0</v>
      </c>
      <c r="FD442" s="28">
        <f t="shared" ca="1" si="630"/>
        <v>0</v>
      </c>
      <c r="FE442" s="28">
        <f t="shared" ca="1" si="631"/>
        <v>0</v>
      </c>
      <c r="FF442">
        <f t="shared" si="632"/>
        <v>0</v>
      </c>
      <c r="FG442" s="7">
        <f t="shared" si="679"/>
        <v>0</v>
      </c>
    </row>
    <row r="443" spans="1:163">
      <c r="A443" s="113"/>
      <c r="B443" s="113">
        <f t="shared" ca="1" si="584"/>
        <v>0</v>
      </c>
      <c r="C443" s="113">
        <f t="shared" ca="1" si="585"/>
        <v>0</v>
      </c>
      <c r="D443" s="113">
        <f t="shared" ca="1" si="676"/>
        <v>0</v>
      </c>
      <c r="E443" s="113">
        <f t="shared" si="586"/>
        <v>0</v>
      </c>
      <c r="F443" s="115"/>
      <c r="G443" s="209">
        <f t="shared" si="674"/>
        <v>0</v>
      </c>
      <c r="H443" s="209">
        <f t="shared" si="672"/>
        <v>0</v>
      </c>
      <c r="I443" s="209">
        <f t="shared" si="673"/>
        <v>0</v>
      </c>
      <c r="J443" s="209">
        <f t="shared" si="656"/>
        <v>0</v>
      </c>
      <c r="K443" s="209">
        <f t="shared" si="657"/>
        <v>0</v>
      </c>
      <c r="L443" s="209">
        <f t="shared" si="658"/>
        <v>0</v>
      </c>
      <c r="M443" s="209">
        <f t="shared" si="659"/>
        <v>0</v>
      </c>
      <c r="N443" s="209">
        <f t="shared" si="660"/>
        <v>0</v>
      </c>
      <c r="O443" s="209">
        <f t="shared" si="655"/>
        <v>0</v>
      </c>
      <c r="P443" s="211">
        <f t="shared" si="661"/>
        <v>0</v>
      </c>
      <c r="Q443" s="209">
        <f t="shared" si="662"/>
        <v>0</v>
      </c>
      <c r="R443" s="209">
        <f t="shared" si="663"/>
        <v>0</v>
      </c>
      <c r="S443" s="209">
        <f t="shared" si="664"/>
        <v>0</v>
      </c>
      <c r="T443" s="209">
        <f t="shared" si="665"/>
        <v>0</v>
      </c>
      <c r="U443" s="209">
        <f t="shared" si="666"/>
        <v>0</v>
      </c>
      <c r="V443" s="209">
        <f t="shared" si="667"/>
        <v>0</v>
      </c>
      <c r="W443" s="209">
        <f t="shared" ca="1" si="668"/>
        <v>0</v>
      </c>
      <c r="X443" s="209">
        <f t="shared" ca="1" si="669"/>
        <v>0</v>
      </c>
      <c r="Y443" s="209">
        <f t="shared" ca="1" si="670"/>
        <v>0</v>
      </c>
      <c r="Z443" s="210" t="str">
        <f t="shared" ca="1" si="587"/>
        <v xml:space="preserve">        </v>
      </c>
      <c r="AA443" s="185"/>
      <c r="AB443" s="185">
        <f t="shared" ca="1" si="588"/>
        <v>0</v>
      </c>
      <c r="AC443" s="185">
        <f t="shared" ca="1" si="589"/>
        <v>0</v>
      </c>
      <c r="AD443" s="185">
        <f t="shared" ca="1" si="633"/>
        <v>0</v>
      </c>
      <c r="AE443" s="185"/>
      <c r="AF443" s="211"/>
      <c r="AG443" s="211"/>
      <c r="AH443" s="211"/>
      <c r="AI443" s="211"/>
      <c r="AJ443" s="211"/>
      <c r="AK443" s="211"/>
      <c r="AL443" s="211"/>
      <c r="AM443" s="211">
        <f t="shared" si="677"/>
        <v>0</v>
      </c>
      <c r="AN443" s="211"/>
      <c r="AO443" s="211"/>
      <c r="AP443" s="623">
        <f t="shared" si="590"/>
        <v>0</v>
      </c>
      <c r="AQ443" s="211">
        <f t="shared" si="634"/>
        <v>0</v>
      </c>
      <c r="AR443" s="211">
        <f t="shared" si="635"/>
        <v>0</v>
      </c>
      <c r="AS443" s="211"/>
      <c r="AT443" s="211">
        <f t="shared" si="591"/>
        <v>0</v>
      </c>
      <c r="AU443" s="358">
        <f t="shared" si="592"/>
        <v>0</v>
      </c>
      <c r="AV443" s="211">
        <f t="shared" si="593"/>
        <v>0</v>
      </c>
      <c r="AW443" s="211">
        <f t="shared" ca="1" si="594"/>
        <v>0</v>
      </c>
      <c r="AX443" s="211">
        <f t="shared" ca="1" si="671"/>
        <v>0</v>
      </c>
      <c r="AY443" s="211">
        <f t="shared" ca="1" si="595"/>
        <v>0</v>
      </c>
      <c r="AZ443" s="212">
        <f ca="1">IF(AND(AW443,AX443=0,AY443=0)=0,0,IF(AW443&gt;0,'На банк Приват'!$J$1,IF(AX443&gt;0,'На Укрсиб'!J436,0)))</f>
        <v>0</v>
      </c>
      <c r="BA443" s="191"/>
      <c r="BB443" s="191">
        <f t="shared" ca="1" si="596"/>
        <v>0</v>
      </c>
      <c r="BC443" s="191">
        <f t="shared" ca="1" si="597"/>
        <v>0</v>
      </c>
      <c r="BD443" s="191">
        <f t="shared" ca="1" si="636"/>
        <v>0</v>
      </c>
      <c r="BE443" s="191"/>
      <c r="BF443" s="213"/>
      <c r="BG443" s="213"/>
      <c r="BH443" s="213"/>
      <c r="BI443" s="213"/>
      <c r="BJ443" s="213"/>
      <c r="BK443" s="213"/>
      <c r="BL443" s="213"/>
      <c r="BM443" s="213">
        <f t="shared" si="678"/>
        <v>0</v>
      </c>
      <c r="BN443" s="213"/>
      <c r="BO443" s="213"/>
      <c r="BP443" s="623">
        <f t="shared" si="598"/>
        <v>0</v>
      </c>
      <c r="BQ443" s="213">
        <f t="shared" si="637"/>
        <v>0</v>
      </c>
      <c r="BR443" s="213">
        <f t="shared" si="638"/>
        <v>0</v>
      </c>
      <c r="BS443" s="213"/>
      <c r="BT443" s="213">
        <f t="shared" si="599"/>
        <v>0</v>
      </c>
      <c r="BU443" s="362">
        <f t="shared" si="639"/>
        <v>0</v>
      </c>
      <c r="BV443" s="213">
        <f t="shared" si="600"/>
        <v>0</v>
      </c>
      <c r="BW443" s="213">
        <f t="shared" ca="1" si="601"/>
        <v>0</v>
      </c>
      <c r="BX443" s="213">
        <f t="shared" ref="BX443:BX455" ca="1" si="681">IF(OR($D443="Лазебний О.М.",$D443="Кизингашева Л.І.",$D443="Федчишина С.В.",$D443="Шишка О.О.",$D443="Примак Р.В."),BP443-BT443+BV443,0)</f>
        <v>0</v>
      </c>
      <c r="BY443" s="213">
        <f t="shared" ca="1" si="602"/>
        <v>0</v>
      </c>
      <c r="BZ443" s="214">
        <f ca="1">IF(AND(BW443,BX443=0)=0,0,IF(BW443&gt;0,'На банк Приват'!$P$1,IF(BX443&gt;0,'На Укрсиб'!$P$1,0)))</f>
        <v>0</v>
      </c>
      <c r="CA443" s="198"/>
      <c r="CB443" s="198">
        <f t="shared" ca="1" si="603"/>
        <v>0</v>
      </c>
      <c r="CC443" s="198">
        <f t="shared" ca="1" si="604"/>
        <v>0</v>
      </c>
      <c r="CD443" s="198">
        <f t="shared" ca="1" si="641"/>
        <v>0</v>
      </c>
      <c r="CE443" s="198"/>
      <c r="CF443" s="215"/>
      <c r="CG443" s="215"/>
      <c r="CH443" s="215"/>
      <c r="CI443" s="215"/>
      <c r="CJ443" s="215"/>
      <c r="CK443" s="215"/>
      <c r="CL443" s="215"/>
      <c r="CM443" s="215">
        <f t="shared" si="680"/>
        <v>0</v>
      </c>
      <c r="CN443" s="215"/>
      <c r="CO443" s="215"/>
      <c r="CP443" s="215">
        <f t="shared" si="605"/>
        <v>0</v>
      </c>
      <c r="CQ443" s="215">
        <f t="shared" si="642"/>
        <v>0</v>
      </c>
      <c r="CR443" s="215">
        <f t="shared" si="643"/>
        <v>0</v>
      </c>
      <c r="CS443" s="215"/>
      <c r="CT443" s="215">
        <f t="shared" si="606"/>
        <v>0</v>
      </c>
      <c r="CU443" s="369">
        <f t="shared" si="607"/>
        <v>0</v>
      </c>
      <c r="CV443" s="215">
        <f t="shared" si="608"/>
        <v>0</v>
      </c>
      <c r="CW443" s="215">
        <f t="shared" ca="1" si="609"/>
        <v>0</v>
      </c>
      <c r="CX443" s="215">
        <f t="shared" ca="1" si="644"/>
        <v>0</v>
      </c>
      <c r="CY443" s="215">
        <f t="shared" ca="1" si="610"/>
        <v>0</v>
      </c>
      <c r="CZ443" s="216">
        <f ca="1">IF(AND(CW443,CX443=0)=0,0,IF(CW443&gt;0,'На банк Приват'!$V$1,IF(CX443&gt;0,'На Укрсиб'!$V$1,0)))</f>
        <v>0</v>
      </c>
      <c r="DA443" s="204"/>
      <c r="DB443" s="204">
        <f t="shared" ca="1" si="611"/>
        <v>0</v>
      </c>
      <c r="DC443" s="204">
        <f t="shared" ca="1" si="612"/>
        <v>0</v>
      </c>
      <c r="DD443" s="204">
        <f t="shared" ca="1" si="645"/>
        <v>0</v>
      </c>
      <c r="DE443" s="204"/>
      <c r="DF443" s="217"/>
      <c r="DG443" s="217"/>
      <c r="DH443" s="217"/>
      <c r="DI443" s="217"/>
      <c r="DJ443" s="217"/>
      <c r="DK443" s="217"/>
      <c r="DL443" s="217"/>
      <c r="DM443" s="217">
        <f t="shared" si="613"/>
        <v>0</v>
      </c>
      <c r="DN443" s="217"/>
      <c r="DO443" s="217"/>
      <c r="DP443" s="763">
        <f t="shared" si="614"/>
        <v>0</v>
      </c>
      <c r="DQ443" s="217">
        <f t="shared" si="646"/>
        <v>0</v>
      </c>
      <c r="DR443" s="217">
        <f t="shared" si="647"/>
        <v>0</v>
      </c>
      <c r="DS443" s="217"/>
      <c r="DT443" s="217">
        <f t="shared" si="615"/>
        <v>0</v>
      </c>
      <c r="DU443" s="366">
        <f t="shared" si="648"/>
        <v>0</v>
      </c>
      <c r="DV443" s="217">
        <f t="shared" si="616"/>
        <v>0</v>
      </c>
      <c r="DW443" s="217">
        <f t="shared" ca="1" si="617"/>
        <v>0</v>
      </c>
      <c r="DX443" s="217">
        <f t="shared" ca="1" si="649"/>
        <v>0</v>
      </c>
      <c r="DY443" s="217">
        <f t="shared" ca="1" si="618"/>
        <v>0</v>
      </c>
      <c r="DZ443" s="218">
        <f ca="1">IF(AND(DW443,DX443=0)=0,0,IF(DW443&gt;0,'На банк Приват'!$AB$1,IF(DX443&gt;0,'На Укрсиб'!$V$1,0)))</f>
        <v>0</v>
      </c>
      <c r="EA443" s="207"/>
      <c r="EB443" s="207">
        <f t="shared" ca="1" si="619"/>
        <v>0</v>
      </c>
      <c r="EC443" s="207">
        <f t="shared" ca="1" si="620"/>
        <v>0</v>
      </c>
      <c r="ED443" s="207">
        <f t="shared" ca="1" si="650"/>
        <v>0</v>
      </c>
      <c r="EE443" s="207"/>
      <c r="EF443" s="219"/>
      <c r="EG443" s="219"/>
      <c r="EH443" s="219"/>
      <c r="EI443" s="219"/>
      <c r="EJ443" s="219"/>
      <c r="EK443" s="219"/>
      <c r="EL443" s="219"/>
      <c r="EM443" s="219">
        <f t="shared" si="621"/>
        <v>0</v>
      </c>
      <c r="EN443" s="219"/>
      <c r="EO443" s="219"/>
      <c r="EP443" s="219">
        <f t="shared" si="622"/>
        <v>0</v>
      </c>
      <c r="EQ443" s="219">
        <f t="shared" si="651"/>
        <v>0</v>
      </c>
      <c r="ER443" s="219">
        <f t="shared" si="652"/>
        <v>0</v>
      </c>
      <c r="ES443" s="219"/>
      <c r="ET443" s="219">
        <f t="shared" si="623"/>
        <v>0</v>
      </c>
      <c r="EU443" s="363">
        <f t="shared" si="653"/>
        <v>0</v>
      </c>
      <c r="EV443" s="219">
        <f t="shared" si="624"/>
        <v>0</v>
      </c>
      <c r="EW443" s="219">
        <f t="shared" ca="1" si="625"/>
        <v>0</v>
      </c>
      <c r="EX443" s="219">
        <f t="shared" ca="1" si="654"/>
        <v>0</v>
      </c>
      <c r="EY443" s="219">
        <f t="shared" ca="1" si="626"/>
        <v>0</v>
      </c>
      <c r="EZ443" s="220">
        <f ca="1">IF(AND(EW443,EX443=0)=0,0,IF(EW443&gt;0,[6]Приват!$AH$1,IF(EX443&gt;0,[6]Укрсиб!$AH$1,0)))</f>
        <v>0</v>
      </c>
      <c r="FA443" s="28">
        <f t="shared" ca="1" si="627"/>
        <v>0</v>
      </c>
      <c r="FB443" s="28">
        <f t="shared" ca="1" si="628"/>
        <v>0</v>
      </c>
      <c r="FC443" s="28">
        <f t="shared" ca="1" si="629"/>
        <v>0</v>
      </c>
      <c r="FD443" s="28">
        <f t="shared" ca="1" si="630"/>
        <v>0</v>
      </c>
      <c r="FE443" s="28">
        <f t="shared" ca="1" si="631"/>
        <v>0</v>
      </c>
      <c r="FF443">
        <f t="shared" si="632"/>
        <v>0</v>
      </c>
      <c r="FG443" s="7">
        <f t="shared" si="679"/>
        <v>0</v>
      </c>
    </row>
    <row r="444" spans="1:163">
      <c r="A444" s="113"/>
      <c r="B444" s="113">
        <f t="shared" ca="1" si="584"/>
        <v>0</v>
      </c>
      <c r="C444" s="113">
        <f t="shared" ca="1" si="585"/>
        <v>0</v>
      </c>
      <c r="D444" s="113">
        <f t="shared" ca="1" si="676"/>
        <v>0</v>
      </c>
      <c r="E444" s="113">
        <f t="shared" si="586"/>
        <v>0</v>
      </c>
      <c r="F444" s="115"/>
      <c r="G444" s="209">
        <f t="shared" si="674"/>
        <v>0</v>
      </c>
      <c r="H444" s="209">
        <f t="shared" si="672"/>
        <v>0</v>
      </c>
      <c r="I444" s="209">
        <f t="shared" si="673"/>
        <v>0</v>
      </c>
      <c r="J444" s="209">
        <f t="shared" si="656"/>
        <v>0</v>
      </c>
      <c r="K444" s="209">
        <f t="shared" si="657"/>
        <v>0</v>
      </c>
      <c r="L444" s="209">
        <f t="shared" si="658"/>
        <v>0</v>
      </c>
      <c r="M444" s="209">
        <f t="shared" si="659"/>
        <v>0</v>
      </c>
      <c r="N444" s="209">
        <f t="shared" si="660"/>
        <v>0</v>
      </c>
      <c r="O444" s="209">
        <f t="shared" si="655"/>
        <v>0</v>
      </c>
      <c r="P444" s="211">
        <f t="shared" si="661"/>
        <v>0</v>
      </c>
      <c r="Q444" s="209">
        <f t="shared" si="662"/>
        <v>0</v>
      </c>
      <c r="R444" s="209">
        <f t="shared" si="663"/>
        <v>0</v>
      </c>
      <c r="S444" s="209">
        <f t="shared" si="664"/>
        <v>0</v>
      </c>
      <c r="T444" s="209">
        <f t="shared" si="665"/>
        <v>0</v>
      </c>
      <c r="U444" s="209">
        <f t="shared" si="666"/>
        <v>0</v>
      </c>
      <c r="V444" s="209">
        <f t="shared" si="667"/>
        <v>0</v>
      </c>
      <c r="W444" s="209">
        <f t="shared" ca="1" si="668"/>
        <v>0</v>
      </c>
      <c r="X444" s="209">
        <f t="shared" ca="1" si="669"/>
        <v>0</v>
      </c>
      <c r="Y444" s="209">
        <f t="shared" ca="1" si="670"/>
        <v>0</v>
      </c>
      <c r="Z444" s="210" t="str">
        <f t="shared" ca="1" si="587"/>
        <v xml:space="preserve">        </v>
      </c>
      <c r="AA444" s="185"/>
      <c r="AB444" s="185">
        <f t="shared" ca="1" si="588"/>
        <v>0</v>
      </c>
      <c r="AC444" s="185">
        <f t="shared" ca="1" si="589"/>
        <v>0</v>
      </c>
      <c r="AD444" s="185">
        <f t="shared" ca="1" si="633"/>
        <v>0</v>
      </c>
      <c r="AE444" s="185"/>
      <c r="AF444" s="211"/>
      <c r="AG444" s="211"/>
      <c r="AH444" s="211"/>
      <c r="AI444" s="211"/>
      <c r="AJ444" s="211"/>
      <c r="AK444" s="211"/>
      <c r="AL444" s="211"/>
      <c r="AM444" s="211">
        <f t="shared" si="677"/>
        <v>0</v>
      </c>
      <c r="AN444" s="211"/>
      <c r="AO444" s="211"/>
      <c r="AP444" s="623">
        <f t="shared" si="590"/>
        <v>0</v>
      </c>
      <c r="AQ444" s="211">
        <f t="shared" si="634"/>
        <v>0</v>
      </c>
      <c r="AR444" s="211">
        <f t="shared" si="635"/>
        <v>0</v>
      </c>
      <c r="AS444" s="211"/>
      <c r="AT444" s="211">
        <f t="shared" si="591"/>
        <v>0</v>
      </c>
      <c r="AU444" s="358">
        <f t="shared" si="592"/>
        <v>0</v>
      </c>
      <c r="AV444" s="211">
        <f t="shared" si="593"/>
        <v>0</v>
      </c>
      <c r="AW444" s="211">
        <f t="shared" ca="1" si="594"/>
        <v>0</v>
      </c>
      <c r="AX444" s="211">
        <f t="shared" ca="1" si="671"/>
        <v>0</v>
      </c>
      <c r="AY444" s="211">
        <f t="shared" ca="1" si="595"/>
        <v>0</v>
      </c>
      <c r="AZ444" s="212">
        <f ca="1">IF(AND(AW444,AX444=0,AY444=0)=0,0,IF(AW444&gt;0,'На банк Приват'!$J$1,IF(AX444&gt;0,'На Укрсиб'!J437,0)))</f>
        <v>0</v>
      </c>
      <c r="BA444" s="191"/>
      <c r="BB444" s="191">
        <f t="shared" ca="1" si="596"/>
        <v>0</v>
      </c>
      <c r="BC444" s="191">
        <f t="shared" ca="1" si="597"/>
        <v>0</v>
      </c>
      <c r="BD444" s="191">
        <f t="shared" ca="1" si="636"/>
        <v>0</v>
      </c>
      <c r="BE444" s="191"/>
      <c r="BF444" s="213"/>
      <c r="BG444" s="213"/>
      <c r="BH444" s="213"/>
      <c r="BI444" s="213"/>
      <c r="BJ444" s="213"/>
      <c r="BK444" s="213"/>
      <c r="BL444" s="213"/>
      <c r="BM444" s="213">
        <f t="shared" si="678"/>
        <v>0</v>
      </c>
      <c r="BN444" s="213"/>
      <c r="BO444" s="213"/>
      <c r="BP444" s="623">
        <f t="shared" si="598"/>
        <v>0</v>
      </c>
      <c r="BQ444" s="213">
        <f t="shared" si="637"/>
        <v>0</v>
      </c>
      <c r="BR444" s="213">
        <f t="shared" si="638"/>
        <v>0</v>
      </c>
      <c r="BS444" s="213"/>
      <c r="BT444" s="213">
        <f t="shared" si="599"/>
        <v>0</v>
      </c>
      <c r="BU444" s="362">
        <f t="shared" si="639"/>
        <v>0</v>
      </c>
      <c r="BV444" s="213">
        <f t="shared" si="600"/>
        <v>0</v>
      </c>
      <c r="BW444" s="213">
        <f t="shared" ca="1" si="601"/>
        <v>0</v>
      </c>
      <c r="BX444" s="213">
        <f t="shared" ca="1" si="681"/>
        <v>0</v>
      </c>
      <c r="BY444" s="213">
        <f t="shared" ca="1" si="602"/>
        <v>0</v>
      </c>
      <c r="BZ444" s="214">
        <f ca="1">IF(AND(BW444,BX444=0)=0,0,IF(BW444&gt;0,'На банк Приват'!$P$1,IF(BX444&gt;0,'На Укрсиб'!$P$1,0)))</f>
        <v>0</v>
      </c>
      <c r="CA444" s="198"/>
      <c r="CB444" s="198">
        <f t="shared" ca="1" si="603"/>
        <v>0</v>
      </c>
      <c r="CC444" s="198">
        <f t="shared" ca="1" si="604"/>
        <v>0</v>
      </c>
      <c r="CD444" s="198">
        <f t="shared" ca="1" si="641"/>
        <v>0</v>
      </c>
      <c r="CE444" s="198"/>
      <c r="CF444" s="215"/>
      <c r="CG444" s="215"/>
      <c r="CH444" s="215"/>
      <c r="CI444" s="215"/>
      <c r="CJ444" s="215"/>
      <c r="CK444" s="215"/>
      <c r="CL444" s="215"/>
      <c r="CM444" s="215">
        <f t="shared" si="680"/>
        <v>0</v>
      </c>
      <c r="CN444" s="215"/>
      <c r="CO444" s="215"/>
      <c r="CP444" s="215">
        <f t="shared" si="605"/>
        <v>0</v>
      </c>
      <c r="CQ444" s="215">
        <f t="shared" si="642"/>
        <v>0</v>
      </c>
      <c r="CR444" s="215">
        <f t="shared" si="643"/>
        <v>0</v>
      </c>
      <c r="CS444" s="215"/>
      <c r="CT444" s="215">
        <f t="shared" si="606"/>
        <v>0</v>
      </c>
      <c r="CU444" s="369">
        <f t="shared" si="607"/>
        <v>0</v>
      </c>
      <c r="CV444" s="215">
        <f t="shared" si="608"/>
        <v>0</v>
      </c>
      <c r="CW444" s="215">
        <f t="shared" ca="1" si="609"/>
        <v>0</v>
      </c>
      <c r="CX444" s="215">
        <f t="shared" ca="1" si="644"/>
        <v>0</v>
      </c>
      <c r="CY444" s="215">
        <f t="shared" ca="1" si="610"/>
        <v>0</v>
      </c>
      <c r="CZ444" s="216">
        <f ca="1">IF(AND(CW444,CX444=0)=0,0,IF(CW444&gt;0,'На банк Приват'!$V$1,IF(CX444&gt;0,'На Укрсиб'!$V$1,0)))</f>
        <v>0</v>
      </c>
      <c r="DA444" s="204"/>
      <c r="DB444" s="204">
        <f t="shared" ca="1" si="611"/>
        <v>0</v>
      </c>
      <c r="DC444" s="204">
        <f t="shared" ca="1" si="612"/>
        <v>0</v>
      </c>
      <c r="DD444" s="204">
        <f t="shared" ca="1" si="645"/>
        <v>0</v>
      </c>
      <c r="DE444" s="204"/>
      <c r="DF444" s="217"/>
      <c r="DG444" s="217"/>
      <c r="DH444" s="217"/>
      <c r="DI444" s="217"/>
      <c r="DJ444" s="217"/>
      <c r="DK444" s="217"/>
      <c r="DL444" s="217"/>
      <c r="DM444" s="217">
        <f t="shared" si="613"/>
        <v>0</v>
      </c>
      <c r="DN444" s="217"/>
      <c r="DO444" s="217"/>
      <c r="DP444" s="763">
        <f t="shared" si="614"/>
        <v>0</v>
      </c>
      <c r="DQ444" s="217">
        <f t="shared" si="646"/>
        <v>0</v>
      </c>
      <c r="DR444" s="217">
        <f t="shared" si="647"/>
        <v>0</v>
      </c>
      <c r="DS444" s="217"/>
      <c r="DT444" s="217">
        <f t="shared" si="615"/>
        <v>0</v>
      </c>
      <c r="DU444" s="366">
        <f t="shared" si="648"/>
        <v>0</v>
      </c>
      <c r="DV444" s="217">
        <f t="shared" si="616"/>
        <v>0</v>
      </c>
      <c r="DW444" s="217">
        <f t="shared" ca="1" si="617"/>
        <v>0</v>
      </c>
      <c r="DX444" s="217">
        <f t="shared" ca="1" si="649"/>
        <v>0</v>
      </c>
      <c r="DY444" s="217">
        <f t="shared" ca="1" si="618"/>
        <v>0</v>
      </c>
      <c r="DZ444" s="218">
        <f ca="1">IF(AND(DW444,DX444=0)=0,0,IF(DW444&gt;0,'На банк Приват'!$AB$1,IF(DX444&gt;0,'На Укрсиб'!$V$1,0)))</f>
        <v>0</v>
      </c>
      <c r="EA444" s="207"/>
      <c r="EB444" s="207">
        <f t="shared" ca="1" si="619"/>
        <v>0</v>
      </c>
      <c r="EC444" s="207">
        <f t="shared" ca="1" si="620"/>
        <v>0</v>
      </c>
      <c r="ED444" s="207">
        <f t="shared" ca="1" si="650"/>
        <v>0</v>
      </c>
      <c r="EE444" s="207"/>
      <c r="EF444" s="219"/>
      <c r="EG444" s="219"/>
      <c r="EH444" s="219"/>
      <c r="EI444" s="219"/>
      <c r="EJ444" s="219"/>
      <c r="EK444" s="219"/>
      <c r="EL444" s="219"/>
      <c r="EM444" s="219">
        <f t="shared" si="621"/>
        <v>0</v>
      </c>
      <c r="EN444" s="219"/>
      <c r="EO444" s="219"/>
      <c r="EP444" s="219">
        <f t="shared" si="622"/>
        <v>0</v>
      </c>
      <c r="EQ444" s="219">
        <f t="shared" si="651"/>
        <v>0</v>
      </c>
      <c r="ER444" s="219">
        <f t="shared" si="652"/>
        <v>0</v>
      </c>
      <c r="ES444" s="219"/>
      <c r="ET444" s="219">
        <f t="shared" si="623"/>
        <v>0</v>
      </c>
      <c r="EU444" s="363">
        <f t="shared" si="653"/>
        <v>0</v>
      </c>
      <c r="EV444" s="219">
        <f t="shared" si="624"/>
        <v>0</v>
      </c>
      <c r="EW444" s="219">
        <f t="shared" ca="1" si="625"/>
        <v>0</v>
      </c>
      <c r="EX444" s="219">
        <f t="shared" ca="1" si="654"/>
        <v>0</v>
      </c>
      <c r="EY444" s="219">
        <f t="shared" ca="1" si="626"/>
        <v>0</v>
      </c>
      <c r="EZ444" s="220">
        <f ca="1">IF(AND(EW444,EX444=0)=0,0,IF(EW444&gt;0,[6]Приват!$AH$1,IF(EX444&gt;0,[6]Укрсиб!$AH$1,0)))</f>
        <v>0</v>
      </c>
      <c r="FA444" s="28">
        <f t="shared" ca="1" si="627"/>
        <v>0</v>
      </c>
      <c r="FB444" s="28">
        <f t="shared" ca="1" si="628"/>
        <v>0</v>
      </c>
      <c r="FC444" s="28">
        <f t="shared" ca="1" si="629"/>
        <v>0</v>
      </c>
      <c r="FD444" s="28">
        <f t="shared" ca="1" si="630"/>
        <v>0</v>
      </c>
      <c r="FE444" s="28">
        <f t="shared" ca="1" si="631"/>
        <v>0</v>
      </c>
      <c r="FF444">
        <f t="shared" si="632"/>
        <v>0</v>
      </c>
      <c r="FG444" s="7">
        <f t="shared" si="679"/>
        <v>0</v>
      </c>
    </row>
    <row r="445" spans="1:163">
      <c r="A445" s="113"/>
      <c r="B445" s="113">
        <f t="shared" ca="1" si="584"/>
        <v>0</v>
      </c>
      <c r="C445" s="113">
        <f t="shared" ca="1" si="585"/>
        <v>0</v>
      </c>
      <c r="D445" s="113">
        <f t="shared" ca="1" si="676"/>
        <v>0</v>
      </c>
      <c r="E445" s="113">
        <f t="shared" si="586"/>
        <v>0</v>
      </c>
      <c r="F445" s="115"/>
      <c r="G445" s="209">
        <f t="shared" si="674"/>
        <v>0</v>
      </c>
      <c r="H445" s="209">
        <f t="shared" si="672"/>
        <v>0</v>
      </c>
      <c r="I445" s="209">
        <f t="shared" si="673"/>
        <v>0</v>
      </c>
      <c r="J445" s="209">
        <f t="shared" si="656"/>
        <v>0</v>
      </c>
      <c r="K445" s="209">
        <f t="shared" si="657"/>
        <v>0</v>
      </c>
      <c r="L445" s="209">
        <f t="shared" si="658"/>
        <v>0</v>
      </c>
      <c r="M445" s="209">
        <f t="shared" si="659"/>
        <v>0</v>
      </c>
      <c r="N445" s="209">
        <f t="shared" si="660"/>
        <v>0</v>
      </c>
      <c r="O445" s="209">
        <f t="shared" si="655"/>
        <v>0</v>
      </c>
      <c r="P445" s="211">
        <f t="shared" si="661"/>
        <v>0</v>
      </c>
      <c r="Q445" s="209">
        <f t="shared" si="662"/>
        <v>0</v>
      </c>
      <c r="R445" s="209">
        <f t="shared" si="663"/>
        <v>0</v>
      </c>
      <c r="S445" s="209">
        <f t="shared" si="664"/>
        <v>0</v>
      </c>
      <c r="T445" s="209">
        <f t="shared" si="665"/>
        <v>0</v>
      </c>
      <c r="U445" s="209">
        <f t="shared" si="666"/>
        <v>0</v>
      </c>
      <c r="V445" s="209">
        <f t="shared" si="667"/>
        <v>0</v>
      </c>
      <c r="W445" s="209">
        <f t="shared" ca="1" si="668"/>
        <v>0</v>
      </c>
      <c r="X445" s="209">
        <f t="shared" ca="1" si="669"/>
        <v>0</v>
      </c>
      <c r="Y445" s="209">
        <f t="shared" ca="1" si="670"/>
        <v>0</v>
      </c>
      <c r="Z445" s="210" t="str">
        <f t="shared" ca="1" si="587"/>
        <v xml:space="preserve">        </v>
      </c>
      <c r="AA445" s="185"/>
      <c r="AB445" s="185">
        <f t="shared" ca="1" si="588"/>
        <v>0</v>
      </c>
      <c r="AC445" s="185">
        <f t="shared" ca="1" si="589"/>
        <v>0</v>
      </c>
      <c r="AD445" s="185">
        <f t="shared" ca="1" si="633"/>
        <v>0</v>
      </c>
      <c r="AE445" s="185"/>
      <c r="AF445" s="211"/>
      <c r="AG445" s="211"/>
      <c r="AH445" s="211"/>
      <c r="AI445" s="211"/>
      <c r="AJ445" s="211"/>
      <c r="AK445" s="211"/>
      <c r="AL445" s="211"/>
      <c r="AM445" s="211">
        <f t="shared" si="677"/>
        <v>0</v>
      </c>
      <c r="AN445" s="211"/>
      <c r="AO445" s="211"/>
      <c r="AP445" s="623">
        <f t="shared" si="590"/>
        <v>0</v>
      </c>
      <c r="AQ445" s="211">
        <f t="shared" si="634"/>
        <v>0</v>
      </c>
      <c r="AR445" s="211">
        <f t="shared" si="635"/>
        <v>0</v>
      </c>
      <c r="AS445" s="211"/>
      <c r="AT445" s="211">
        <f t="shared" si="591"/>
        <v>0</v>
      </c>
      <c r="AU445" s="358">
        <f t="shared" si="592"/>
        <v>0</v>
      </c>
      <c r="AV445" s="211">
        <f t="shared" si="593"/>
        <v>0</v>
      </c>
      <c r="AW445" s="211">
        <f t="shared" ca="1" si="594"/>
        <v>0</v>
      </c>
      <c r="AX445" s="211">
        <f t="shared" ca="1" si="671"/>
        <v>0</v>
      </c>
      <c r="AY445" s="211">
        <f t="shared" ca="1" si="595"/>
        <v>0</v>
      </c>
      <c r="AZ445" s="212">
        <f ca="1">IF(AND(AW445,AX445=0,AY445=0)=0,0,IF(AW445&gt;0,'На банк Приват'!$J$1,IF(AX445&gt;0,'На Укрсиб'!J438,0)))</f>
        <v>0</v>
      </c>
      <c r="BA445" s="191"/>
      <c r="BB445" s="191">
        <f t="shared" ca="1" si="596"/>
        <v>0</v>
      </c>
      <c r="BC445" s="191">
        <f t="shared" ca="1" si="597"/>
        <v>0</v>
      </c>
      <c r="BD445" s="191">
        <f t="shared" ca="1" si="636"/>
        <v>0</v>
      </c>
      <c r="BE445" s="191"/>
      <c r="BF445" s="213"/>
      <c r="BG445" s="213"/>
      <c r="BH445" s="213"/>
      <c r="BI445" s="213"/>
      <c r="BJ445" s="213"/>
      <c r="BK445" s="213"/>
      <c r="BL445" s="213"/>
      <c r="BM445" s="213">
        <f t="shared" si="678"/>
        <v>0</v>
      </c>
      <c r="BN445" s="213"/>
      <c r="BO445" s="213"/>
      <c r="BP445" s="623">
        <f t="shared" si="598"/>
        <v>0</v>
      </c>
      <c r="BQ445" s="213">
        <f t="shared" si="637"/>
        <v>0</v>
      </c>
      <c r="BR445" s="213">
        <f t="shared" si="638"/>
        <v>0</v>
      </c>
      <c r="BS445" s="213"/>
      <c r="BT445" s="213">
        <f t="shared" si="599"/>
        <v>0</v>
      </c>
      <c r="BU445" s="362">
        <f t="shared" si="639"/>
        <v>0</v>
      </c>
      <c r="BV445" s="213">
        <f t="shared" si="600"/>
        <v>0</v>
      </c>
      <c r="BW445" s="213">
        <f t="shared" ca="1" si="601"/>
        <v>0</v>
      </c>
      <c r="BX445" s="213">
        <f t="shared" ca="1" si="681"/>
        <v>0</v>
      </c>
      <c r="BY445" s="213">
        <f t="shared" ca="1" si="602"/>
        <v>0</v>
      </c>
      <c r="BZ445" s="214">
        <f ca="1">IF(AND(BW445,BX445=0)=0,0,IF(BW445&gt;0,'На банк Приват'!$P$1,IF(BX445&gt;0,'На Укрсиб'!$P$1,0)))</f>
        <v>0</v>
      </c>
      <c r="CA445" s="198"/>
      <c r="CB445" s="198">
        <f t="shared" ca="1" si="603"/>
        <v>0</v>
      </c>
      <c r="CC445" s="198">
        <f t="shared" ca="1" si="604"/>
        <v>0</v>
      </c>
      <c r="CD445" s="198">
        <f t="shared" ca="1" si="641"/>
        <v>0</v>
      </c>
      <c r="CE445" s="198"/>
      <c r="CF445" s="215"/>
      <c r="CG445" s="215"/>
      <c r="CH445" s="215"/>
      <c r="CI445" s="215"/>
      <c r="CJ445" s="215"/>
      <c r="CK445" s="215"/>
      <c r="CL445" s="215"/>
      <c r="CM445" s="215">
        <f t="shared" si="680"/>
        <v>0</v>
      </c>
      <c r="CN445" s="215"/>
      <c r="CO445" s="215"/>
      <c r="CP445" s="215">
        <f t="shared" si="605"/>
        <v>0</v>
      </c>
      <c r="CQ445" s="215">
        <f t="shared" si="642"/>
        <v>0</v>
      </c>
      <c r="CR445" s="215">
        <f t="shared" si="643"/>
        <v>0</v>
      </c>
      <c r="CS445" s="215"/>
      <c r="CT445" s="215">
        <f t="shared" si="606"/>
        <v>0</v>
      </c>
      <c r="CU445" s="369">
        <f t="shared" si="607"/>
        <v>0</v>
      </c>
      <c r="CV445" s="215">
        <f t="shared" si="608"/>
        <v>0</v>
      </c>
      <c r="CW445" s="215">
        <f t="shared" ca="1" si="609"/>
        <v>0</v>
      </c>
      <c r="CX445" s="215">
        <f t="shared" ca="1" si="644"/>
        <v>0</v>
      </c>
      <c r="CY445" s="215">
        <f t="shared" ca="1" si="610"/>
        <v>0</v>
      </c>
      <c r="CZ445" s="216">
        <f ca="1">IF(AND(CW445,CX445=0)=0,0,IF(CW445&gt;0,'На банк Приват'!$V$1,IF(CX445&gt;0,'На Укрсиб'!$V$1,0)))</f>
        <v>0</v>
      </c>
      <c r="DA445" s="204"/>
      <c r="DB445" s="204">
        <f t="shared" ca="1" si="611"/>
        <v>0</v>
      </c>
      <c r="DC445" s="204">
        <f t="shared" ca="1" si="612"/>
        <v>0</v>
      </c>
      <c r="DD445" s="204">
        <f t="shared" ca="1" si="645"/>
        <v>0</v>
      </c>
      <c r="DE445" s="204"/>
      <c r="DF445" s="217"/>
      <c r="DG445" s="217"/>
      <c r="DH445" s="217"/>
      <c r="DI445" s="217"/>
      <c r="DJ445" s="217"/>
      <c r="DK445" s="217"/>
      <c r="DL445" s="217"/>
      <c r="DM445" s="217">
        <f t="shared" si="613"/>
        <v>0</v>
      </c>
      <c r="DN445" s="217"/>
      <c r="DO445" s="217"/>
      <c r="DP445" s="763">
        <f t="shared" si="614"/>
        <v>0</v>
      </c>
      <c r="DQ445" s="217">
        <f t="shared" si="646"/>
        <v>0</v>
      </c>
      <c r="DR445" s="217">
        <f t="shared" si="647"/>
        <v>0</v>
      </c>
      <c r="DS445" s="217"/>
      <c r="DT445" s="217">
        <f t="shared" si="615"/>
        <v>0</v>
      </c>
      <c r="DU445" s="366">
        <f t="shared" si="648"/>
        <v>0</v>
      </c>
      <c r="DV445" s="217">
        <f t="shared" si="616"/>
        <v>0</v>
      </c>
      <c r="DW445" s="217">
        <f t="shared" ca="1" si="617"/>
        <v>0</v>
      </c>
      <c r="DX445" s="217">
        <f t="shared" ca="1" si="649"/>
        <v>0</v>
      </c>
      <c r="DY445" s="217">
        <f t="shared" ca="1" si="618"/>
        <v>0</v>
      </c>
      <c r="DZ445" s="218">
        <f ca="1">IF(AND(DW445,DX445=0)=0,0,IF(DW445&gt;0,'На банк Приват'!$AB$1,IF(DX445&gt;0,'На Укрсиб'!$V$1,0)))</f>
        <v>0</v>
      </c>
      <c r="EA445" s="207"/>
      <c r="EB445" s="207">
        <f t="shared" ca="1" si="619"/>
        <v>0</v>
      </c>
      <c r="EC445" s="207">
        <f t="shared" ca="1" si="620"/>
        <v>0</v>
      </c>
      <c r="ED445" s="207">
        <f t="shared" ca="1" si="650"/>
        <v>0</v>
      </c>
      <c r="EE445" s="207"/>
      <c r="EF445" s="219"/>
      <c r="EG445" s="219"/>
      <c r="EH445" s="219"/>
      <c r="EI445" s="219"/>
      <c r="EJ445" s="219"/>
      <c r="EK445" s="219"/>
      <c r="EL445" s="219"/>
      <c r="EM445" s="219">
        <f t="shared" si="621"/>
        <v>0</v>
      </c>
      <c r="EN445" s="219"/>
      <c r="EO445" s="219"/>
      <c r="EP445" s="219">
        <f t="shared" si="622"/>
        <v>0</v>
      </c>
      <c r="EQ445" s="219">
        <f t="shared" si="651"/>
        <v>0</v>
      </c>
      <c r="ER445" s="219">
        <f t="shared" si="652"/>
        <v>0</v>
      </c>
      <c r="ES445" s="219"/>
      <c r="ET445" s="219">
        <f t="shared" si="623"/>
        <v>0</v>
      </c>
      <c r="EU445" s="363">
        <f t="shared" si="653"/>
        <v>0</v>
      </c>
      <c r="EV445" s="219">
        <f t="shared" si="624"/>
        <v>0</v>
      </c>
      <c r="EW445" s="219">
        <f t="shared" ca="1" si="625"/>
        <v>0</v>
      </c>
      <c r="EX445" s="219">
        <f t="shared" ca="1" si="654"/>
        <v>0</v>
      </c>
      <c r="EY445" s="219">
        <f t="shared" ca="1" si="626"/>
        <v>0</v>
      </c>
      <c r="EZ445" s="220">
        <f ca="1">IF(AND(EW445,EX445=0)=0,0,IF(EW445&gt;0,[6]Приват!$AH$1,IF(EX445&gt;0,[6]Укрсиб!$AH$1,0)))</f>
        <v>0</v>
      </c>
      <c r="FA445" s="28">
        <f t="shared" ca="1" si="627"/>
        <v>0</v>
      </c>
      <c r="FB445" s="28">
        <f t="shared" ca="1" si="628"/>
        <v>0</v>
      </c>
      <c r="FC445" s="28">
        <f t="shared" ca="1" si="629"/>
        <v>0</v>
      </c>
      <c r="FD445" s="28">
        <f t="shared" ca="1" si="630"/>
        <v>0</v>
      </c>
      <c r="FE445" s="28">
        <f t="shared" ca="1" si="631"/>
        <v>0</v>
      </c>
      <c r="FF445">
        <f t="shared" si="632"/>
        <v>0</v>
      </c>
      <c r="FG445" s="7">
        <f t="shared" si="679"/>
        <v>0</v>
      </c>
    </row>
    <row r="446" spans="1:163">
      <c r="A446" s="113"/>
      <c r="B446" s="113">
        <f t="shared" ca="1" si="584"/>
        <v>0</v>
      </c>
      <c r="C446" s="113">
        <f t="shared" ca="1" si="585"/>
        <v>0</v>
      </c>
      <c r="D446" s="113">
        <f t="shared" ca="1" si="676"/>
        <v>0</v>
      </c>
      <c r="E446" s="113">
        <f t="shared" si="586"/>
        <v>0</v>
      </c>
      <c r="F446" s="115"/>
      <c r="G446" s="209">
        <f t="shared" si="674"/>
        <v>0</v>
      </c>
      <c r="H446" s="209">
        <f t="shared" si="672"/>
        <v>0</v>
      </c>
      <c r="I446" s="209">
        <f t="shared" si="673"/>
        <v>0</v>
      </c>
      <c r="J446" s="209">
        <f t="shared" si="656"/>
        <v>0</v>
      </c>
      <c r="K446" s="209">
        <f t="shared" si="657"/>
        <v>0</v>
      </c>
      <c r="L446" s="209">
        <f t="shared" si="658"/>
        <v>0</v>
      </c>
      <c r="M446" s="209">
        <f t="shared" si="659"/>
        <v>0</v>
      </c>
      <c r="N446" s="209">
        <f t="shared" si="660"/>
        <v>0</v>
      </c>
      <c r="O446" s="209">
        <f t="shared" si="655"/>
        <v>0</v>
      </c>
      <c r="P446" s="211">
        <f t="shared" si="661"/>
        <v>0</v>
      </c>
      <c r="Q446" s="209">
        <f t="shared" si="662"/>
        <v>0</v>
      </c>
      <c r="R446" s="209">
        <f t="shared" si="663"/>
        <v>0</v>
      </c>
      <c r="S446" s="209">
        <f t="shared" si="664"/>
        <v>0</v>
      </c>
      <c r="T446" s="209">
        <f t="shared" si="665"/>
        <v>0</v>
      </c>
      <c r="U446" s="209">
        <f t="shared" si="666"/>
        <v>0</v>
      </c>
      <c r="V446" s="209">
        <f t="shared" si="667"/>
        <v>0</v>
      </c>
      <c r="W446" s="209">
        <f t="shared" ca="1" si="668"/>
        <v>0</v>
      </c>
      <c r="X446" s="209">
        <f t="shared" ca="1" si="669"/>
        <v>0</v>
      </c>
      <c r="Y446" s="209">
        <f t="shared" ca="1" si="670"/>
        <v>0</v>
      </c>
      <c r="Z446" s="210" t="str">
        <f t="shared" ca="1" si="587"/>
        <v xml:space="preserve">        </v>
      </c>
      <c r="AA446" s="185"/>
      <c r="AB446" s="185">
        <f t="shared" ca="1" si="588"/>
        <v>0</v>
      </c>
      <c r="AC446" s="185">
        <f t="shared" ca="1" si="589"/>
        <v>0</v>
      </c>
      <c r="AD446" s="185">
        <f t="shared" ca="1" si="633"/>
        <v>0</v>
      </c>
      <c r="AE446" s="185"/>
      <c r="AF446" s="211"/>
      <c r="AG446" s="211"/>
      <c r="AH446" s="211"/>
      <c r="AI446" s="211"/>
      <c r="AJ446" s="211"/>
      <c r="AK446" s="211"/>
      <c r="AL446" s="211"/>
      <c r="AM446" s="211">
        <f t="shared" si="677"/>
        <v>0</v>
      </c>
      <c r="AN446" s="211"/>
      <c r="AO446" s="211"/>
      <c r="AP446" s="623">
        <f t="shared" si="590"/>
        <v>0</v>
      </c>
      <c r="AQ446" s="211">
        <f t="shared" si="634"/>
        <v>0</v>
      </c>
      <c r="AR446" s="211">
        <f t="shared" si="635"/>
        <v>0</v>
      </c>
      <c r="AS446" s="211"/>
      <c r="AT446" s="211">
        <f t="shared" si="591"/>
        <v>0</v>
      </c>
      <c r="AU446" s="358">
        <f t="shared" si="592"/>
        <v>0</v>
      </c>
      <c r="AV446" s="211">
        <f t="shared" si="593"/>
        <v>0</v>
      </c>
      <c r="AW446" s="211">
        <f t="shared" ca="1" si="594"/>
        <v>0</v>
      </c>
      <c r="AX446" s="211">
        <f t="shared" ca="1" si="671"/>
        <v>0</v>
      </c>
      <c r="AY446" s="211">
        <f t="shared" ca="1" si="595"/>
        <v>0</v>
      </c>
      <c r="AZ446" s="212">
        <f ca="1">IF(AND(AW446,AX446=0,AY446=0)=0,0,IF(AW446&gt;0,'На банк Приват'!$J$1,IF(AX446&gt;0,'На Укрсиб'!J439,0)))</f>
        <v>0</v>
      </c>
      <c r="BA446" s="191"/>
      <c r="BB446" s="191">
        <f t="shared" ca="1" si="596"/>
        <v>0</v>
      </c>
      <c r="BC446" s="191">
        <f t="shared" ca="1" si="597"/>
        <v>0</v>
      </c>
      <c r="BD446" s="191">
        <f t="shared" ca="1" si="636"/>
        <v>0</v>
      </c>
      <c r="BE446" s="191"/>
      <c r="BF446" s="213"/>
      <c r="BG446" s="213"/>
      <c r="BH446" s="213"/>
      <c r="BI446" s="213"/>
      <c r="BJ446" s="213"/>
      <c r="BK446" s="213"/>
      <c r="BL446" s="213"/>
      <c r="BM446" s="213">
        <f t="shared" si="678"/>
        <v>0</v>
      </c>
      <c r="BN446" s="213"/>
      <c r="BO446" s="213"/>
      <c r="BP446" s="623">
        <f t="shared" si="598"/>
        <v>0</v>
      </c>
      <c r="BQ446" s="213">
        <f t="shared" si="637"/>
        <v>0</v>
      </c>
      <c r="BR446" s="213">
        <f t="shared" si="638"/>
        <v>0</v>
      </c>
      <c r="BS446" s="213"/>
      <c r="BT446" s="213">
        <f t="shared" si="599"/>
        <v>0</v>
      </c>
      <c r="BU446" s="362">
        <f t="shared" si="639"/>
        <v>0</v>
      </c>
      <c r="BV446" s="213">
        <f t="shared" si="600"/>
        <v>0</v>
      </c>
      <c r="BW446" s="213">
        <f t="shared" ca="1" si="601"/>
        <v>0</v>
      </c>
      <c r="BX446" s="213">
        <f t="shared" ca="1" si="681"/>
        <v>0</v>
      </c>
      <c r="BY446" s="213">
        <f t="shared" ca="1" si="602"/>
        <v>0</v>
      </c>
      <c r="BZ446" s="214">
        <f ca="1">IF(AND(BW446,BX446=0)=0,0,IF(BW446&gt;0,'На банк Приват'!$P$1,IF(BX446&gt;0,'На Укрсиб'!$P$1,0)))</f>
        <v>0</v>
      </c>
      <c r="CA446" s="198"/>
      <c r="CB446" s="198">
        <f t="shared" ca="1" si="603"/>
        <v>0</v>
      </c>
      <c r="CC446" s="198">
        <f t="shared" ca="1" si="604"/>
        <v>0</v>
      </c>
      <c r="CD446" s="198">
        <f t="shared" ca="1" si="641"/>
        <v>0</v>
      </c>
      <c r="CE446" s="198"/>
      <c r="CF446" s="215"/>
      <c r="CG446" s="215"/>
      <c r="CH446" s="215"/>
      <c r="CI446" s="215"/>
      <c r="CJ446" s="215"/>
      <c r="CK446" s="215"/>
      <c r="CL446" s="215"/>
      <c r="CM446" s="215">
        <f t="shared" si="680"/>
        <v>0</v>
      </c>
      <c r="CN446" s="215"/>
      <c r="CO446" s="215"/>
      <c r="CP446" s="215">
        <f t="shared" si="605"/>
        <v>0</v>
      </c>
      <c r="CQ446" s="215">
        <f t="shared" si="642"/>
        <v>0</v>
      </c>
      <c r="CR446" s="215">
        <f t="shared" si="643"/>
        <v>0</v>
      </c>
      <c r="CS446" s="215"/>
      <c r="CT446" s="215">
        <f t="shared" si="606"/>
        <v>0</v>
      </c>
      <c r="CU446" s="369">
        <f t="shared" si="607"/>
        <v>0</v>
      </c>
      <c r="CV446" s="215">
        <f t="shared" si="608"/>
        <v>0</v>
      </c>
      <c r="CW446" s="215">
        <f t="shared" ca="1" si="609"/>
        <v>0</v>
      </c>
      <c r="CX446" s="215">
        <f t="shared" ca="1" si="644"/>
        <v>0</v>
      </c>
      <c r="CY446" s="215">
        <f t="shared" ca="1" si="610"/>
        <v>0</v>
      </c>
      <c r="CZ446" s="216">
        <f ca="1">IF(AND(CW446,CX446=0)=0,0,IF(CW446&gt;0,'На банк Приват'!$V$1,IF(CX446&gt;0,'На Укрсиб'!$V$1,0)))</f>
        <v>0</v>
      </c>
      <c r="DA446" s="204"/>
      <c r="DB446" s="204">
        <f t="shared" ca="1" si="611"/>
        <v>0</v>
      </c>
      <c r="DC446" s="204">
        <f t="shared" ca="1" si="612"/>
        <v>0</v>
      </c>
      <c r="DD446" s="204">
        <f t="shared" ca="1" si="645"/>
        <v>0</v>
      </c>
      <c r="DE446" s="204"/>
      <c r="DF446" s="217"/>
      <c r="DG446" s="217"/>
      <c r="DH446" s="217"/>
      <c r="DI446" s="217"/>
      <c r="DJ446" s="217"/>
      <c r="DK446" s="217"/>
      <c r="DL446" s="217"/>
      <c r="DM446" s="217">
        <f t="shared" si="613"/>
        <v>0</v>
      </c>
      <c r="DN446" s="217"/>
      <c r="DO446" s="217"/>
      <c r="DP446" s="763">
        <f t="shared" si="614"/>
        <v>0</v>
      </c>
      <c r="DQ446" s="217">
        <f t="shared" si="646"/>
        <v>0</v>
      </c>
      <c r="DR446" s="217">
        <f t="shared" si="647"/>
        <v>0</v>
      </c>
      <c r="DS446" s="217"/>
      <c r="DT446" s="217">
        <f t="shared" si="615"/>
        <v>0</v>
      </c>
      <c r="DU446" s="366">
        <f t="shared" si="648"/>
        <v>0</v>
      </c>
      <c r="DV446" s="217">
        <f t="shared" si="616"/>
        <v>0</v>
      </c>
      <c r="DW446" s="217">
        <f t="shared" ca="1" si="617"/>
        <v>0</v>
      </c>
      <c r="DX446" s="217">
        <f t="shared" ca="1" si="649"/>
        <v>0</v>
      </c>
      <c r="DY446" s="217">
        <f t="shared" ca="1" si="618"/>
        <v>0</v>
      </c>
      <c r="DZ446" s="218">
        <f ca="1">IF(AND(DW446,DX446=0)=0,0,IF(DW446&gt;0,'На банк Приват'!$AB$1,IF(DX446&gt;0,'На Укрсиб'!$V$1,0)))</f>
        <v>0</v>
      </c>
      <c r="EA446" s="207"/>
      <c r="EB446" s="207">
        <f t="shared" ca="1" si="619"/>
        <v>0</v>
      </c>
      <c r="EC446" s="207">
        <f t="shared" ca="1" si="620"/>
        <v>0</v>
      </c>
      <c r="ED446" s="207">
        <f t="shared" ca="1" si="650"/>
        <v>0</v>
      </c>
      <c r="EE446" s="207"/>
      <c r="EF446" s="219"/>
      <c r="EG446" s="219"/>
      <c r="EH446" s="219"/>
      <c r="EI446" s="219"/>
      <c r="EJ446" s="219"/>
      <c r="EK446" s="219"/>
      <c r="EL446" s="219"/>
      <c r="EM446" s="219">
        <f t="shared" si="621"/>
        <v>0</v>
      </c>
      <c r="EN446" s="219"/>
      <c r="EO446" s="219"/>
      <c r="EP446" s="219">
        <f t="shared" si="622"/>
        <v>0</v>
      </c>
      <c r="EQ446" s="219">
        <f t="shared" si="651"/>
        <v>0</v>
      </c>
      <c r="ER446" s="219">
        <f t="shared" si="652"/>
        <v>0</v>
      </c>
      <c r="ES446" s="219"/>
      <c r="ET446" s="219">
        <f t="shared" si="623"/>
        <v>0</v>
      </c>
      <c r="EU446" s="363">
        <f t="shared" si="653"/>
        <v>0</v>
      </c>
      <c r="EV446" s="219">
        <f t="shared" si="624"/>
        <v>0</v>
      </c>
      <c r="EW446" s="219">
        <f t="shared" ca="1" si="625"/>
        <v>0</v>
      </c>
      <c r="EX446" s="219">
        <f t="shared" ca="1" si="654"/>
        <v>0</v>
      </c>
      <c r="EY446" s="219">
        <f t="shared" ca="1" si="626"/>
        <v>0</v>
      </c>
      <c r="EZ446" s="220">
        <f ca="1">IF(AND(EW446,EX446=0)=0,0,IF(EW446&gt;0,[6]Приват!$AH$1,IF(EX446&gt;0,[6]Укрсиб!$AH$1,0)))</f>
        <v>0</v>
      </c>
      <c r="FA446" s="28">
        <f t="shared" ca="1" si="627"/>
        <v>0</v>
      </c>
      <c r="FB446" s="28">
        <f t="shared" ca="1" si="628"/>
        <v>0</v>
      </c>
      <c r="FC446" s="28">
        <f t="shared" ca="1" si="629"/>
        <v>0</v>
      </c>
      <c r="FD446" s="28">
        <f t="shared" ca="1" si="630"/>
        <v>0</v>
      </c>
      <c r="FE446" s="28">
        <f t="shared" ca="1" si="631"/>
        <v>0</v>
      </c>
      <c r="FF446">
        <f t="shared" si="632"/>
        <v>0</v>
      </c>
      <c r="FG446" s="7">
        <f t="shared" si="679"/>
        <v>0</v>
      </c>
    </row>
    <row r="447" spans="1:163">
      <c r="A447" s="113"/>
      <c r="B447" s="113" t="str">
        <f t="shared" ca="1" si="584"/>
        <v>ДЛЯ ЗАЯВКИ</v>
      </c>
      <c r="C447" s="113">
        <f t="shared" ca="1" si="585"/>
        <v>0</v>
      </c>
      <c r="D447" s="113">
        <f t="shared" ca="1" si="676"/>
        <v>0</v>
      </c>
      <c r="E447" s="113">
        <f t="shared" si="586"/>
        <v>0</v>
      </c>
      <c r="F447" s="115"/>
      <c r="G447" s="209">
        <f t="shared" si="674"/>
        <v>0</v>
      </c>
      <c r="H447" s="209">
        <f t="shared" si="672"/>
        <v>0</v>
      </c>
      <c r="I447" s="209">
        <f t="shared" si="673"/>
        <v>0</v>
      </c>
      <c r="J447" s="209">
        <f t="shared" si="656"/>
        <v>0</v>
      </c>
      <c r="K447" s="209">
        <f t="shared" si="657"/>
        <v>0</v>
      </c>
      <c r="L447" s="209">
        <f t="shared" si="658"/>
        <v>0</v>
      </c>
      <c r="M447" s="209">
        <f t="shared" si="659"/>
        <v>0</v>
      </c>
      <c r="N447" s="209">
        <f t="shared" si="660"/>
        <v>0</v>
      </c>
      <c r="O447" s="209">
        <f t="shared" si="655"/>
        <v>0</v>
      </c>
      <c r="P447" s="211">
        <f t="shared" si="661"/>
        <v>0</v>
      </c>
      <c r="Q447" s="209">
        <f t="shared" si="662"/>
        <v>0</v>
      </c>
      <c r="R447" s="209">
        <f t="shared" si="663"/>
        <v>0</v>
      </c>
      <c r="S447" s="209">
        <f t="shared" si="664"/>
        <v>0</v>
      </c>
      <c r="T447" s="209">
        <f t="shared" si="665"/>
        <v>0</v>
      </c>
      <c r="U447" s="209">
        <f t="shared" si="666"/>
        <v>0</v>
      </c>
      <c r="V447" s="209">
        <f t="shared" si="667"/>
        <v>0</v>
      </c>
      <c r="W447" s="209">
        <f t="shared" ca="1" si="668"/>
        <v>0</v>
      </c>
      <c r="X447" s="209">
        <f t="shared" ca="1" si="669"/>
        <v>0</v>
      </c>
      <c r="Y447" s="209">
        <f t="shared" ca="1" si="670"/>
        <v>0</v>
      </c>
      <c r="Z447" s="210" t="str">
        <f t="shared" ca="1" si="587"/>
        <v xml:space="preserve">        </v>
      </c>
      <c r="AA447" s="185"/>
      <c r="AB447" s="185" t="str">
        <f t="shared" ca="1" si="588"/>
        <v>ДЛЯ ЗАЯВКИ</v>
      </c>
      <c r="AC447" s="185">
        <f t="shared" ca="1" si="589"/>
        <v>0</v>
      </c>
      <c r="AD447" s="185">
        <f t="shared" ca="1" si="633"/>
        <v>0</v>
      </c>
      <c r="AE447" s="185"/>
      <c r="AF447" s="211"/>
      <c r="AG447" s="211"/>
      <c r="AH447" s="211"/>
      <c r="AI447" s="211"/>
      <c r="AJ447" s="211"/>
      <c r="AK447" s="211"/>
      <c r="AL447" s="211"/>
      <c r="AM447" s="211">
        <f t="shared" si="677"/>
        <v>0</v>
      </c>
      <c r="AN447" s="211"/>
      <c r="AO447" s="211"/>
      <c r="AP447" s="623">
        <f t="shared" si="590"/>
        <v>0</v>
      </c>
      <c r="AQ447" s="211">
        <f t="shared" si="634"/>
        <v>0</v>
      </c>
      <c r="AR447" s="211">
        <f t="shared" si="635"/>
        <v>0</v>
      </c>
      <c r="AS447" s="211"/>
      <c r="AT447" s="211">
        <f t="shared" si="591"/>
        <v>0</v>
      </c>
      <c r="AU447" s="358">
        <f t="shared" si="592"/>
        <v>0</v>
      </c>
      <c r="AV447" s="211">
        <f t="shared" si="593"/>
        <v>0</v>
      </c>
      <c r="AW447" s="211">
        <f t="shared" ca="1" si="594"/>
        <v>0</v>
      </c>
      <c r="AX447" s="211">
        <f t="shared" ca="1" si="671"/>
        <v>0</v>
      </c>
      <c r="AY447" s="211">
        <f t="shared" ca="1" si="595"/>
        <v>0</v>
      </c>
      <c r="AZ447" s="212">
        <f ca="1">IF(AND(AW447,AX447=0,AY447=0)=0,0,IF(AW447&gt;0,'На банк Приват'!$J$1,IF(AX447&gt;0,'На Укрсиб'!J440,0)))</f>
        <v>0</v>
      </c>
      <c r="BA447" s="191"/>
      <c r="BB447" s="191" t="str">
        <f t="shared" ca="1" si="596"/>
        <v>ДЛЯ ЗАЯВКИ</v>
      </c>
      <c r="BC447" s="191">
        <f t="shared" ca="1" si="597"/>
        <v>0</v>
      </c>
      <c r="BD447" s="191">
        <f t="shared" ca="1" si="636"/>
        <v>0</v>
      </c>
      <c r="BE447" s="191"/>
      <c r="BF447" s="213"/>
      <c r="BG447" s="213"/>
      <c r="BH447" s="213"/>
      <c r="BI447" s="213"/>
      <c r="BJ447" s="213"/>
      <c r="BK447" s="213"/>
      <c r="BL447" s="213"/>
      <c r="BM447" s="213">
        <f t="shared" si="678"/>
        <v>0</v>
      </c>
      <c r="BN447" s="213"/>
      <c r="BO447" s="213"/>
      <c r="BP447" s="623">
        <f t="shared" si="598"/>
        <v>0</v>
      </c>
      <c r="BQ447" s="213">
        <f t="shared" si="637"/>
        <v>0</v>
      </c>
      <c r="BR447" s="213">
        <f t="shared" si="638"/>
        <v>0</v>
      </c>
      <c r="BS447" s="213"/>
      <c r="BT447" s="213">
        <f t="shared" si="599"/>
        <v>0</v>
      </c>
      <c r="BU447" s="362">
        <f t="shared" si="639"/>
        <v>0</v>
      </c>
      <c r="BV447" s="213">
        <f t="shared" si="600"/>
        <v>0</v>
      </c>
      <c r="BW447" s="213">
        <f t="shared" ca="1" si="601"/>
        <v>0</v>
      </c>
      <c r="BX447" s="213">
        <f t="shared" ca="1" si="681"/>
        <v>0</v>
      </c>
      <c r="BY447" s="213">
        <f t="shared" ca="1" si="602"/>
        <v>0</v>
      </c>
      <c r="BZ447" s="214">
        <f ca="1">IF(AND(BW447,BX447=0)=0,0,IF(BW447&gt;0,'На банк Приват'!$P$1,IF(BX447&gt;0,'На Укрсиб'!$P$1,0)))</f>
        <v>0</v>
      </c>
      <c r="CA447" s="198"/>
      <c r="CB447" s="198" t="str">
        <f t="shared" ca="1" si="603"/>
        <v>ДЛЯ ЗАЯВКИ</v>
      </c>
      <c r="CC447" s="198">
        <f t="shared" ca="1" si="604"/>
        <v>0</v>
      </c>
      <c r="CD447" s="198">
        <f t="shared" ca="1" si="641"/>
        <v>0</v>
      </c>
      <c r="CE447" s="198"/>
      <c r="CF447" s="215"/>
      <c r="CG447" s="215"/>
      <c r="CH447" s="215"/>
      <c r="CI447" s="215"/>
      <c r="CJ447" s="215"/>
      <c r="CK447" s="215"/>
      <c r="CL447" s="215"/>
      <c r="CM447" s="215">
        <f t="shared" si="680"/>
        <v>0</v>
      </c>
      <c r="CN447" s="215"/>
      <c r="CO447" s="215"/>
      <c r="CP447" s="215">
        <f t="shared" si="605"/>
        <v>0</v>
      </c>
      <c r="CQ447" s="215">
        <f t="shared" si="642"/>
        <v>0</v>
      </c>
      <c r="CR447" s="215">
        <f t="shared" si="643"/>
        <v>0</v>
      </c>
      <c r="CS447" s="215"/>
      <c r="CT447" s="215">
        <f t="shared" si="606"/>
        <v>0</v>
      </c>
      <c r="CU447" s="369">
        <f t="shared" si="607"/>
        <v>0</v>
      </c>
      <c r="CV447" s="215">
        <f t="shared" si="608"/>
        <v>0</v>
      </c>
      <c r="CW447" s="215">
        <f t="shared" ca="1" si="609"/>
        <v>0</v>
      </c>
      <c r="CX447" s="215">
        <f t="shared" ca="1" si="644"/>
        <v>0</v>
      </c>
      <c r="CY447" s="215">
        <f t="shared" ca="1" si="610"/>
        <v>0</v>
      </c>
      <c r="CZ447" s="216">
        <f ca="1">IF(AND(CW447,CX447=0)=0,0,IF(CW447&gt;0,'На банк Приват'!$V$1,IF(CX447&gt;0,'На Укрсиб'!$V$1,0)))</f>
        <v>0</v>
      </c>
      <c r="DA447" s="204"/>
      <c r="DB447" s="204" t="str">
        <f t="shared" ca="1" si="611"/>
        <v>ДЛЯ ЗАЯВКИ</v>
      </c>
      <c r="DC447" s="204">
        <f t="shared" ca="1" si="612"/>
        <v>0</v>
      </c>
      <c r="DD447" s="204">
        <f t="shared" ca="1" si="645"/>
        <v>0</v>
      </c>
      <c r="DE447" s="204"/>
      <c r="DF447" s="217"/>
      <c r="DG447" s="217"/>
      <c r="DH447" s="217"/>
      <c r="DI447" s="217"/>
      <c r="DJ447" s="217"/>
      <c r="DK447" s="217"/>
      <c r="DL447" s="217"/>
      <c r="DM447" s="217">
        <f t="shared" si="613"/>
        <v>0</v>
      </c>
      <c r="DN447" s="217"/>
      <c r="DO447" s="217"/>
      <c r="DP447" s="763">
        <f t="shared" si="614"/>
        <v>0</v>
      </c>
      <c r="DQ447" s="217">
        <f t="shared" si="646"/>
        <v>0</v>
      </c>
      <c r="DR447" s="217">
        <f t="shared" si="647"/>
        <v>0</v>
      </c>
      <c r="DS447" s="217"/>
      <c r="DT447" s="217">
        <f t="shared" si="615"/>
        <v>0</v>
      </c>
      <c r="DU447" s="366">
        <f t="shared" si="648"/>
        <v>0</v>
      </c>
      <c r="DV447" s="217">
        <f t="shared" si="616"/>
        <v>0</v>
      </c>
      <c r="DW447" s="217">
        <f t="shared" ca="1" si="617"/>
        <v>0</v>
      </c>
      <c r="DX447" s="217">
        <f t="shared" ca="1" si="649"/>
        <v>0</v>
      </c>
      <c r="DY447" s="217">
        <f t="shared" ca="1" si="618"/>
        <v>0</v>
      </c>
      <c r="DZ447" s="218">
        <f ca="1">IF(AND(DW447,DX447=0)=0,0,IF(DW447&gt;0,'На банк Приват'!$AB$1,IF(DX447&gt;0,'На Укрсиб'!$V$1,0)))</f>
        <v>0</v>
      </c>
      <c r="EA447" s="207"/>
      <c r="EB447" s="207" t="str">
        <f t="shared" ca="1" si="619"/>
        <v>ДЛЯ ЗАЯВКИ</v>
      </c>
      <c r="EC447" s="207">
        <f t="shared" ca="1" si="620"/>
        <v>0</v>
      </c>
      <c r="ED447" s="207">
        <f t="shared" ca="1" si="650"/>
        <v>0</v>
      </c>
      <c r="EE447" s="207"/>
      <c r="EF447" s="219"/>
      <c r="EG447" s="219"/>
      <c r="EH447" s="219"/>
      <c r="EI447" s="219"/>
      <c r="EJ447" s="219"/>
      <c r="EK447" s="219"/>
      <c r="EL447" s="219"/>
      <c r="EM447" s="219">
        <f t="shared" si="621"/>
        <v>0</v>
      </c>
      <c r="EN447" s="219"/>
      <c r="EO447" s="219"/>
      <c r="EP447" s="219">
        <f t="shared" si="622"/>
        <v>0</v>
      </c>
      <c r="EQ447" s="219">
        <f t="shared" si="651"/>
        <v>0</v>
      </c>
      <c r="ER447" s="219">
        <f t="shared" si="652"/>
        <v>0</v>
      </c>
      <c r="ES447" s="219"/>
      <c r="ET447" s="219">
        <f t="shared" si="623"/>
        <v>0</v>
      </c>
      <c r="EU447" s="363">
        <f t="shared" si="653"/>
        <v>0</v>
      </c>
      <c r="EV447" s="219">
        <f t="shared" si="624"/>
        <v>0</v>
      </c>
      <c r="EW447" s="219">
        <f t="shared" ca="1" si="625"/>
        <v>0</v>
      </c>
      <c r="EX447" s="219">
        <f t="shared" ca="1" si="654"/>
        <v>0</v>
      </c>
      <c r="EY447" s="219">
        <f t="shared" ca="1" si="626"/>
        <v>0</v>
      </c>
      <c r="EZ447" s="220">
        <f ca="1">IF(AND(EW447,EX447=0)=0,0,IF(EW447&gt;0,[6]Приват!$AH$1,IF(EX447&gt;0,[6]Укрсиб!$AH$1,0)))</f>
        <v>0</v>
      </c>
      <c r="FA447" s="28">
        <f t="shared" ca="1" si="627"/>
        <v>0</v>
      </c>
      <c r="FB447" s="28">
        <f t="shared" ca="1" si="628"/>
        <v>0</v>
      </c>
      <c r="FC447" s="28">
        <f t="shared" ca="1" si="629"/>
        <v>0</v>
      </c>
      <c r="FD447" s="28">
        <f t="shared" ca="1" si="630"/>
        <v>0</v>
      </c>
      <c r="FE447" s="28">
        <f t="shared" ca="1" si="631"/>
        <v>0</v>
      </c>
      <c r="FF447">
        <f t="shared" si="632"/>
        <v>0</v>
      </c>
      <c r="FG447" s="7">
        <f t="shared" si="679"/>
        <v>0</v>
      </c>
    </row>
    <row r="448" spans="1:163">
      <c r="A448" s="113"/>
      <c r="B448" s="113" t="str">
        <f t="shared" ca="1" si="584"/>
        <v>1 категорія</v>
      </c>
      <c r="C448" s="113" t="str">
        <f t="shared" ca="1" si="585"/>
        <v>К-ть</v>
      </c>
      <c r="D448" s="113">
        <f t="shared" ca="1" si="676"/>
        <v>0</v>
      </c>
      <c r="E448" s="113">
        <f t="shared" si="586"/>
        <v>0</v>
      </c>
      <c r="F448" s="115"/>
      <c r="G448" s="209">
        <f t="shared" si="674"/>
        <v>0</v>
      </c>
      <c r="H448" s="209">
        <f t="shared" si="672"/>
        <v>0</v>
      </c>
      <c r="I448" s="209">
        <f t="shared" si="673"/>
        <v>0</v>
      </c>
      <c r="J448" s="209">
        <f t="shared" si="656"/>
        <v>0</v>
      </c>
      <c r="K448" s="209">
        <f t="shared" si="657"/>
        <v>0</v>
      </c>
      <c r="L448" s="209">
        <f t="shared" si="658"/>
        <v>0</v>
      </c>
      <c r="M448" s="209">
        <f t="shared" si="659"/>
        <v>0</v>
      </c>
      <c r="N448" s="209">
        <f t="shared" si="660"/>
        <v>0</v>
      </c>
      <c r="O448" s="209">
        <f t="shared" si="655"/>
        <v>0</v>
      </c>
      <c r="P448" s="211">
        <f t="shared" si="661"/>
        <v>0</v>
      </c>
      <c r="Q448" s="209">
        <f t="shared" si="662"/>
        <v>0</v>
      </c>
      <c r="R448" s="209">
        <f t="shared" si="663"/>
        <v>0</v>
      </c>
      <c r="S448" s="209">
        <f t="shared" si="664"/>
        <v>0</v>
      </c>
      <c r="T448" s="209">
        <f t="shared" si="665"/>
        <v>0</v>
      </c>
      <c r="U448" s="209">
        <f t="shared" si="666"/>
        <v>0</v>
      </c>
      <c r="V448" s="209">
        <f t="shared" si="667"/>
        <v>0</v>
      </c>
      <c r="W448" s="209">
        <f t="shared" ca="1" si="668"/>
        <v>0</v>
      </c>
      <c r="X448" s="209">
        <f t="shared" ca="1" si="669"/>
        <v>0</v>
      </c>
      <c r="Y448" s="209">
        <f t="shared" ca="1" si="670"/>
        <v>0</v>
      </c>
      <c r="Z448" s="210" t="str">
        <f t="shared" ca="1" si="587"/>
        <v xml:space="preserve">        </v>
      </c>
      <c r="AA448" s="185"/>
      <c r="AB448" s="185" t="str">
        <f t="shared" ca="1" si="588"/>
        <v>1 категорія</v>
      </c>
      <c r="AC448" s="185" t="str">
        <f t="shared" ca="1" si="589"/>
        <v>К-ть</v>
      </c>
      <c r="AD448" s="185">
        <f t="shared" ca="1" si="633"/>
        <v>0</v>
      </c>
      <c r="AE448" s="185"/>
      <c r="AF448" s="211"/>
      <c r="AG448" s="211"/>
      <c r="AH448" s="211"/>
      <c r="AI448" s="211"/>
      <c r="AJ448" s="211"/>
      <c r="AK448" s="211"/>
      <c r="AL448" s="211"/>
      <c r="AM448" s="211">
        <f t="shared" si="677"/>
        <v>0</v>
      </c>
      <c r="AN448" s="211"/>
      <c r="AO448" s="211"/>
      <c r="AP448" s="623">
        <f t="shared" si="590"/>
        <v>0</v>
      </c>
      <c r="AQ448" s="211">
        <f t="shared" si="634"/>
        <v>0</v>
      </c>
      <c r="AR448" s="211">
        <f t="shared" si="635"/>
        <v>0</v>
      </c>
      <c r="AS448" s="211"/>
      <c r="AT448" s="211">
        <f t="shared" si="591"/>
        <v>0</v>
      </c>
      <c r="AU448" s="358">
        <f t="shared" si="592"/>
        <v>0</v>
      </c>
      <c r="AV448" s="211">
        <f t="shared" si="593"/>
        <v>0</v>
      </c>
      <c r="AW448" s="211">
        <f t="shared" ca="1" si="594"/>
        <v>0</v>
      </c>
      <c r="AX448" s="211">
        <f t="shared" ca="1" si="671"/>
        <v>0</v>
      </c>
      <c r="AY448" s="211">
        <f t="shared" ca="1" si="595"/>
        <v>0</v>
      </c>
      <c r="AZ448" s="212">
        <f ca="1">IF(AND(AW448,AX448=0,AY448=0)=0,0,IF(AW448&gt;0,'На банк Приват'!$J$1,IF(AX448&gt;0,'На Укрсиб'!J441,0)))</f>
        <v>0</v>
      </c>
      <c r="BA448" s="191"/>
      <c r="BB448" s="191" t="str">
        <f t="shared" ca="1" si="596"/>
        <v>1 категорія</v>
      </c>
      <c r="BC448" s="191" t="str">
        <f t="shared" ca="1" si="597"/>
        <v>К-ть</v>
      </c>
      <c r="BD448" s="191">
        <f t="shared" ca="1" si="636"/>
        <v>0</v>
      </c>
      <c r="BE448" s="191"/>
      <c r="BF448" s="213"/>
      <c r="BG448" s="213"/>
      <c r="BH448" s="213"/>
      <c r="BI448" s="213"/>
      <c r="BJ448" s="213"/>
      <c r="BK448" s="213"/>
      <c r="BL448" s="213"/>
      <c r="BM448" s="213">
        <f t="shared" si="678"/>
        <v>0</v>
      </c>
      <c r="BN448" s="213"/>
      <c r="BO448" s="213"/>
      <c r="BP448" s="623">
        <f t="shared" si="598"/>
        <v>0</v>
      </c>
      <c r="BQ448" s="213">
        <f t="shared" si="637"/>
        <v>0</v>
      </c>
      <c r="BR448" s="213">
        <f t="shared" si="638"/>
        <v>0</v>
      </c>
      <c r="BS448" s="213"/>
      <c r="BT448" s="213">
        <f t="shared" si="599"/>
        <v>0</v>
      </c>
      <c r="BU448" s="362">
        <f t="shared" si="639"/>
        <v>0</v>
      </c>
      <c r="BV448" s="213">
        <f t="shared" si="600"/>
        <v>0</v>
      </c>
      <c r="BW448" s="213">
        <f t="shared" ca="1" si="601"/>
        <v>0</v>
      </c>
      <c r="BX448" s="213">
        <f t="shared" ca="1" si="681"/>
        <v>0</v>
      </c>
      <c r="BY448" s="213">
        <f t="shared" ca="1" si="602"/>
        <v>0</v>
      </c>
      <c r="BZ448" s="214">
        <f ca="1">IF(AND(BW448,BX448=0)=0,0,IF(BW448&gt;0,'На банк Приват'!$P$1,IF(BX448&gt;0,'На Укрсиб'!$P$1,0)))</f>
        <v>0</v>
      </c>
      <c r="CA448" s="198"/>
      <c r="CB448" s="198" t="str">
        <f t="shared" ca="1" si="603"/>
        <v>1 категорія</v>
      </c>
      <c r="CC448" s="198" t="str">
        <f t="shared" ca="1" si="604"/>
        <v>К-ть</v>
      </c>
      <c r="CD448" s="198">
        <f t="shared" ca="1" si="641"/>
        <v>0</v>
      </c>
      <c r="CE448" s="198"/>
      <c r="CF448" s="215"/>
      <c r="CG448" s="215"/>
      <c r="CH448" s="215"/>
      <c r="CI448" s="215"/>
      <c r="CJ448" s="215"/>
      <c r="CK448" s="215"/>
      <c r="CL448" s="215"/>
      <c r="CM448" s="215">
        <f t="shared" si="680"/>
        <v>0</v>
      </c>
      <c r="CN448" s="215"/>
      <c r="CO448" s="215"/>
      <c r="CP448" s="215">
        <f t="shared" si="605"/>
        <v>0</v>
      </c>
      <c r="CQ448" s="215">
        <f t="shared" si="642"/>
        <v>0</v>
      </c>
      <c r="CR448" s="215">
        <f t="shared" si="643"/>
        <v>0</v>
      </c>
      <c r="CS448" s="215"/>
      <c r="CT448" s="215">
        <f t="shared" si="606"/>
        <v>0</v>
      </c>
      <c r="CU448" s="369">
        <f t="shared" si="607"/>
        <v>0</v>
      </c>
      <c r="CV448" s="215">
        <f t="shared" si="608"/>
        <v>0</v>
      </c>
      <c r="CW448" s="215">
        <f t="shared" ca="1" si="609"/>
        <v>0</v>
      </c>
      <c r="CX448" s="215">
        <f t="shared" ca="1" si="644"/>
        <v>0</v>
      </c>
      <c r="CY448" s="215">
        <f t="shared" ca="1" si="610"/>
        <v>0</v>
      </c>
      <c r="CZ448" s="216">
        <f ca="1">IF(AND(CW448,CX448=0)=0,0,IF(CW448&gt;0,'На банк Приват'!$V$1,IF(CX448&gt;0,'На Укрсиб'!$V$1,0)))</f>
        <v>0</v>
      </c>
      <c r="DA448" s="204"/>
      <c r="DB448" s="204" t="str">
        <f t="shared" ca="1" si="611"/>
        <v>1 категорія</v>
      </c>
      <c r="DC448" s="204" t="str">
        <f t="shared" ca="1" si="612"/>
        <v>К-ть</v>
      </c>
      <c r="DD448" s="204">
        <f t="shared" ca="1" si="645"/>
        <v>0</v>
      </c>
      <c r="DE448" s="204"/>
      <c r="DF448" s="217"/>
      <c r="DG448" s="217"/>
      <c r="DH448" s="217"/>
      <c r="DI448" s="217"/>
      <c r="DJ448" s="217"/>
      <c r="DK448" s="217"/>
      <c r="DL448" s="217"/>
      <c r="DM448" s="217">
        <f t="shared" si="613"/>
        <v>0</v>
      </c>
      <c r="DN448" s="217"/>
      <c r="DO448" s="217"/>
      <c r="DP448" s="763">
        <f t="shared" si="614"/>
        <v>0</v>
      </c>
      <c r="DQ448" s="217">
        <f t="shared" si="646"/>
        <v>0</v>
      </c>
      <c r="DR448" s="217">
        <f t="shared" si="647"/>
        <v>0</v>
      </c>
      <c r="DS448" s="217"/>
      <c r="DT448" s="217">
        <f t="shared" si="615"/>
        <v>0</v>
      </c>
      <c r="DU448" s="366">
        <f t="shared" si="648"/>
        <v>0</v>
      </c>
      <c r="DV448" s="217">
        <f t="shared" si="616"/>
        <v>0</v>
      </c>
      <c r="DW448" s="217">
        <f t="shared" ca="1" si="617"/>
        <v>0</v>
      </c>
      <c r="DX448" s="217">
        <f t="shared" ca="1" si="649"/>
        <v>0</v>
      </c>
      <c r="DY448" s="217">
        <f t="shared" ca="1" si="618"/>
        <v>0</v>
      </c>
      <c r="DZ448" s="218">
        <f ca="1">IF(AND(DW448,DX448=0)=0,0,IF(DW448&gt;0,'На банк Приват'!$AB$1,IF(DX448&gt;0,'На Укрсиб'!$V$1,0)))</f>
        <v>0</v>
      </c>
      <c r="EA448" s="207"/>
      <c r="EB448" s="207" t="str">
        <f t="shared" ca="1" si="619"/>
        <v>1 категорія</v>
      </c>
      <c r="EC448" s="207" t="str">
        <f t="shared" ca="1" si="620"/>
        <v>К-ть</v>
      </c>
      <c r="ED448" s="207">
        <f t="shared" ca="1" si="650"/>
        <v>0</v>
      </c>
      <c r="EE448" s="207"/>
      <c r="EF448" s="219"/>
      <c r="EG448" s="219"/>
      <c r="EH448" s="219"/>
      <c r="EI448" s="219"/>
      <c r="EJ448" s="219"/>
      <c r="EK448" s="219"/>
      <c r="EL448" s="219"/>
      <c r="EM448" s="219">
        <f t="shared" si="621"/>
        <v>0</v>
      </c>
      <c r="EN448" s="219"/>
      <c r="EO448" s="219"/>
      <c r="EP448" s="219">
        <f t="shared" si="622"/>
        <v>0</v>
      </c>
      <c r="EQ448" s="219">
        <f t="shared" si="651"/>
        <v>0</v>
      </c>
      <c r="ER448" s="219">
        <f t="shared" si="652"/>
        <v>0</v>
      </c>
      <c r="ES448" s="219"/>
      <c r="ET448" s="219">
        <f t="shared" si="623"/>
        <v>0</v>
      </c>
      <c r="EU448" s="363">
        <f t="shared" si="653"/>
        <v>0</v>
      </c>
      <c r="EV448" s="219">
        <f t="shared" si="624"/>
        <v>0</v>
      </c>
      <c r="EW448" s="219">
        <f t="shared" ca="1" si="625"/>
        <v>0</v>
      </c>
      <c r="EX448" s="219">
        <f t="shared" ca="1" si="654"/>
        <v>0</v>
      </c>
      <c r="EY448" s="219">
        <f t="shared" ca="1" si="626"/>
        <v>0</v>
      </c>
      <c r="EZ448" s="220">
        <f ca="1">IF(AND(EW448,EX448=0)=0,0,IF(EW448&gt;0,[6]Приват!$AH$1,IF(EX448&gt;0,[6]Укрсиб!$AH$1,0)))</f>
        <v>0</v>
      </c>
      <c r="FA448" s="28">
        <f t="shared" ca="1" si="627"/>
        <v>0</v>
      </c>
      <c r="FB448" s="28">
        <f t="shared" ca="1" si="628"/>
        <v>0</v>
      </c>
      <c r="FC448" s="28">
        <f t="shared" ca="1" si="629"/>
        <v>0</v>
      </c>
      <c r="FD448" s="28">
        <f t="shared" ca="1" si="630"/>
        <v>0</v>
      </c>
      <c r="FE448" s="28">
        <f t="shared" ca="1" si="631"/>
        <v>0</v>
      </c>
      <c r="FF448">
        <f t="shared" si="632"/>
        <v>0</v>
      </c>
      <c r="FG448" s="7">
        <f t="shared" si="679"/>
        <v>0</v>
      </c>
    </row>
    <row r="449" spans="1:163">
      <c r="A449" s="113"/>
      <c r="B449" s="113">
        <f t="shared" ca="1" si="584"/>
        <v>0</v>
      </c>
      <c r="C449" s="113" t="str">
        <f t="shared" ca="1" si="585"/>
        <v>Ʃ</v>
      </c>
      <c r="D449" s="113">
        <f t="shared" ca="1" si="676"/>
        <v>0</v>
      </c>
      <c r="E449" s="113">
        <f t="shared" si="586"/>
        <v>0</v>
      </c>
      <c r="F449" s="115"/>
      <c r="G449" s="209">
        <f t="shared" si="674"/>
        <v>0</v>
      </c>
      <c r="H449" s="209">
        <f t="shared" si="672"/>
        <v>0</v>
      </c>
      <c r="I449" s="209">
        <f t="shared" si="673"/>
        <v>0</v>
      </c>
      <c r="J449" s="209">
        <f t="shared" si="656"/>
        <v>0</v>
      </c>
      <c r="K449" s="209">
        <f t="shared" si="657"/>
        <v>0</v>
      </c>
      <c r="L449" s="209">
        <f t="shared" si="658"/>
        <v>0</v>
      </c>
      <c r="M449" s="209">
        <f t="shared" si="659"/>
        <v>0</v>
      </c>
      <c r="N449" s="209">
        <f t="shared" si="660"/>
        <v>0</v>
      </c>
      <c r="O449" s="209">
        <f t="shared" si="655"/>
        <v>0</v>
      </c>
      <c r="P449" s="211">
        <f t="shared" si="661"/>
        <v>0</v>
      </c>
      <c r="Q449" s="209">
        <f t="shared" si="662"/>
        <v>0</v>
      </c>
      <c r="R449" s="209">
        <f t="shared" si="663"/>
        <v>0</v>
      </c>
      <c r="S449" s="209">
        <f t="shared" si="664"/>
        <v>0</v>
      </c>
      <c r="T449" s="209">
        <f t="shared" si="665"/>
        <v>0</v>
      </c>
      <c r="U449" s="209">
        <f t="shared" si="666"/>
        <v>0</v>
      </c>
      <c r="V449" s="209">
        <f t="shared" si="667"/>
        <v>0</v>
      </c>
      <c r="W449" s="209">
        <f t="shared" ca="1" si="668"/>
        <v>0</v>
      </c>
      <c r="X449" s="209">
        <f t="shared" ca="1" si="669"/>
        <v>0</v>
      </c>
      <c r="Y449" s="209">
        <f t="shared" ca="1" si="670"/>
        <v>0</v>
      </c>
      <c r="Z449" s="210" t="str">
        <f t="shared" ca="1" si="587"/>
        <v xml:space="preserve">        </v>
      </c>
      <c r="AA449" s="185"/>
      <c r="AB449" s="185">
        <f t="shared" ca="1" si="588"/>
        <v>0</v>
      </c>
      <c r="AC449" s="185" t="str">
        <f t="shared" ca="1" si="589"/>
        <v>Ʃ</v>
      </c>
      <c r="AD449" s="185">
        <f t="shared" ca="1" si="633"/>
        <v>0</v>
      </c>
      <c r="AE449" s="185"/>
      <c r="AF449" s="211"/>
      <c r="AG449" s="211"/>
      <c r="AH449" s="211"/>
      <c r="AI449" s="211"/>
      <c r="AJ449" s="211"/>
      <c r="AK449" s="211"/>
      <c r="AL449" s="211"/>
      <c r="AM449" s="211">
        <f t="shared" si="677"/>
        <v>0</v>
      </c>
      <c r="AN449" s="211"/>
      <c r="AO449" s="211"/>
      <c r="AP449" s="623">
        <f t="shared" si="590"/>
        <v>0</v>
      </c>
      <c r="AQ449" s="211">
        <f t="shared" si="634"/>
        <v>0</v>
      </c>
      <c r="AR449" s="211">
        <f t="shared" si="635"/>
        <v>0</v>
      </c>
      <c r="AS449" s="211"/>
      <c r="AT449" s="211">
        <f t="shared" si="591"/>
        <v>0</v>
      </c>
      <c r="AU449" s="358">
        <f t="shared" si="592"/>
        <v>0</v>
      </c>
      <c r="AV449" s="211">
        <f t="shared" si="593"/>
        <v>0</v>
      </c>
      <c r="AW449" s="211">
        <f t="shared" ca="1" si="594"/>
        <v>0</v>
      </c>
      <c r="AX449" s="211">
        <f t="shared" ca="1" si="671"/>
        <v>0</v>
      </c>
      <c r="AY449" s="211">
        <f t="shared" ca="1" si="595"/>
        <v>0</v>
      </c>
      <c r="AZ449" s="212">
        <f ca="1">IF(AND(AW449,AX449=0,AY449=0)=0,0,IF(AW449&gt;0,'На банк Приват'!$J$1,IF(AX449&gt;0,'На Укрсиб'!J442,0)))</f>
        <v>0</v>
      </c>
      <c r="BA449" s="191"/>
      <c r="BB449" s="191">
        <f t="shared" ca="1" si="596"/>
        <v>0</v>
      </c>
      <c r="BC449" s="191" t="str">
        <f t="shared" ca="1" si="597"/>
        <v>Ʃ</v>
      </c>
      <c r="BD449" s="191">
        <f t="shared" ca="1" si="636"/>
        <v>0</v>
      </c>
      <c r="BE449" s="191"/>
      <c r="BF449" s="213"/>
      <c r="BG449" s="213"/>
      <c r="BH449" s="213"/>
      <c r="BI449" s="213"/>
      <c r="BJ449" s="213"/>
      <c r="BK449" s="213"/>
      <c r="BL449" s="213"/>
      <c r="BM449" s="213">
        <f t="shared" si="678"/>
        <v>0</v>
      </c>
      <c r="BN449" s="213"/>
      <c r="BO449" s="213"/>
      <c r="BP449" s="623">
        <f t="shared" si="598"/>
        <v>0</v>
      </c>
      <c r="BQ449" s="213">
        <f t="shared" si="637"/>
        <v>0</v>
      </c>
      <c r="BR449" s="213">
        <f t="shared" si="638"/>
        <v>0</v>
      </c>
      <c r="BS449" s="213"/>
      <c r="BT449" s="213">
        <f t="shared" si="599"/>
        <v>0</v>
      </c>
      <c r="BU449" s="362">
        <f t="shared" si="639"/>
        <v>0</v>
      </c>
      <c r="BV449" s="213">
        <f t="shared" si="600"/>
        <v>0</v>
      </c>
      <c r="BW449" s="213">
        <f t="shared" ca="1" si="601"/>
        <v>0</v>
      </c>
      <c r="BX449" s="213">
        <f t="shared" ca="1" si="681"/>
        <v>0</v>
      </c>
      <c r="BY449" s="213">
        <f t="shared" ca="1" si="602"/>
        <v>0</v>
      </c>
      <c r="BZ449" s="214">
        <f ca="1">IF(AND(BW449,BX449=0)=0,0,IF(BW449&gt;0,'На банк Приват'!$P$1,IF(BX449&gt;0,'На Укрсиб'!$P$1,0)))</f>
        <v>0</v>
      </c>
      <c r="CA449" s="198"/>
      <c r="CB449" s="198">
        <f t="shared" ca="1" si="603"/>
        <v>0</v>
      </c>
      <c r="CC449" s="198" t="str">
        <f t="shared" ca="1" si="604"/>
        <v>Ʃ</v>
      </c>
      <c r="CD449" s="198">
        <f t="shared" ca="1" si="641"/>
        <v>0</v>
      </c>
      <c r="CE449" s="198"/>
      <c r="CF449" s="215"/>
      <c r="CG449" s="215"/>
      <c r="CH449" s="215"/>
      <c r="CI449" s="215"/>
      <c r="CJ449" s="215"/>
      <c r="CK449" s="215"/>
      <c r="CL449" s="215"/>
      <c r="CM449" s="215">
        <f t="shared" si="680"/>
        <v>0</v>
      </c>
      <c r="CN449" s="215"/>
      <c r="CO449" s="215"/>
      <c r="CP449" s="215">
        <f t="shared" si="605"/>
        <v>0</v>
      </c>
      <c r="CQ449" s="215">
        <f t="shared" si="642"/>
        <v>0</v>
      </c>
      <c r="CR449" s="215">
        <f t="shared" si="643"/>
        <v>0</v>
      </c>
      <c r="CS449" s="215"/>
      <c r="CT449" s="215">
        <f t="shared" si="606"/>
        <v>0</v>
      </c>
      <c r="CU449" s="369">
        <f t="shared" si="607"/>
        <v>0</v>
      </c>
      <c r="CV449" s="215">
        <f t="shared" si="608"/>
        <v>0</v>
      </c>
      <c r="CW449" s="215">
        <f t="shared" ca="1" si="609"/>
        <v>0</v>
      </c>
      <c r="CX449" s="215">
        <f t="shared" ca="1" si="644"/>
        <v>0</v>
      </c>
      <c r="CY449" s="215">
        <f t="shared" ca="1" si="610"/>
        <v>0</v>
      </c>
      <c r="CZ449" s="216">
        <f ca="1">IF(AND(CW449,CX449=0)=0,0,IF(CW449&gt;0,'На банк Приват'!$V$1,IF(CX449&gt;0,'На Укрсиб'!$V$1,0)))</f>
        <v>0</v>
      </c>
      <c r="DA449" s="204"/>
      <c r="DB449" s="204">
        <f t="shared" ca="1" si="611"/>
        <v>0</v>
      </c>
      <c r="DC449" s="204" t="str">
        <f t="shared" ca="1" si="612"/>
        <v>Ʃ</v>
      </c>
      <c r="DD449" s="204">
        <f t="shared" ca="1" si="645"/>
        <v>0</v>
      </c>
      <c r="DE449" s="204"/>
      <c r="DF449" s="217"/>
      <c r="DG449" s="217"/>
      <c r="DH449" s="217"/>
      <c r="DI449" s="217"/>
      <c r="DJ449" s="217"/>
      <c r="DK449" s="217"/>
      <c r="DL449" s="217"/>
      <c r="DM449" s="217">
        <f t="shared" si="613"/>
        <v>0</v>
      </c>
      <c r="DN449" s="217"/>
      <c r="DO449" s="217"/>
      <c r="DP449" s="763">
        <f t="shared" si="614"/>
        <v>0</v>
      </c>
      <c r="DQ449" s="217">
        <f t="shared" si="646"/>
        <v>0</v>
      </c>
      <c r="DR449" s="217">
        <f t="shared" si="647"/>
        <v>0</v>
      </c>
      <c r="DS449" s="217"/>
      <c r="DT449" s="217">
        <f t="shared" si="615"/>
        <v>0</v>
      </c>
      <c r="DU449" s="366">
        <f t="shared" si="648"/>
        <v>0</v>
      </c>
      <c r="DV449" s="217">
        <f t="shared" si="616"/>
        <v>0</v>
      </c>
      <c r="DW449" s="217">
        <f t="shared" ca="1" si="617"/>
        <v>0</v>
      </c>
      <c r="DX449" s="217">
        <f t="shared" ca="1" si="649"/>
        <v>0</v>
      </c>
      <c r="DY449" s="217">
        <f t="shared" ca="1" si="618"/>
        <v>0</v>
      </c>
      <c r="DZ449" s="218">
        <f ca="1">IF(AND(DW449,DX449=0)=0,0,IF(DW449&gt;0,'На банк Приват'!$AB$1,IF(DX449&gt;0,'На Укрсиб'!$V$1,0)))</f>
        <v>0</v>
      </c>
      <c r="EA449" s="207"/>
      <c r="EB449" s="207">
        <f t="shared" ca="1" si="619"/>
        <v>0</v>
      </c>
      <c r="EC449" s="207" t="str">
        <f t="shared" ca="1" si="620"/>
        <v>Ʃ</v>
      </c>
      <c r="ED449" s="207">
        <f t="shared" ca="1" si="650"/>
        <v>0</v>
      </c>
      <c r="EE449" s="207"/>
      <c r="EF449" s="219"/>
      <c r="EG449" s="219"/>
      <c r="EH449" s="219"/>
      <c r="EI449" s="219"/>
      <c r="EJ449" s="219"/>
      <c r="EK449" s="219"/>
      <c r="EL449" s="219"/>
      <c r="EM449" s="219">
        <f t="shared" si="621"/>
        <v>0</v>
      </c>
      <c r="EN449" s="219"/>
      <c r="EO449" s="219"/>
      <c r="EP449" s="219">
        <f t="shared" si="622"/>
        <v>0</v>
      </c>
      <c r="EQ449" s="219">
        <f t="shared" si="651"/>
        <v>0</v>
      </c>
      <c r="ER449" s="219">
        <f t="shared" si="652"/>
        <v>0</v>
      </c>
      <c r="ES449" s="219"/>
      <c r="ET449" s="219">
        <f t="shared" si="623"/>
        <v>0</v>
      </c>
      <c r="EU449" s="363">
        <f t="shared" si="653"/>
        <v>0</v>
      </c>
      <c r="EV449" s="219">
        <f t="shared" si="624"/>
        <v>0</v>
      </c>
      <c r="EW449" s="219">
        <f t="shared" ca="1" si="625"/>
        <v>0</v>
      </c>
      <c r="EX449" s="219">
        <f t="shared" ca="1" si="654"/>
        <v>0</v>
      </c>
      <c r="EY449" s="219">
        <f t="shared" ca="1" si="626"/>
        <v>0</v>
      </c>
      <c r="EZ449" s="220">
        <f ca="1">IF(AND(EW449,EX449=0)=0,0,IF(EW449&gt;0,[6]Приват!$AH$1,IF(EX449&gt;0,[6]Укрсиб!$AH$1,0)))</f>
        <v>0</v>
      </c>
      <c r="FA449" s="28">
        <f t="shared" ca="1" si="627"/>
        <v>0</v>
      </c>
      <c r="FB449" s="28">
        <f t="shared" ca="1" si="628"/>
        <v>0</v>
      </c>
      <c r="FC449" s="28">
        <f t="shared" ca="1" si="629"/>
        <v>0</v>
      </c>
      <c r="FD449" s="28">
        <f t="shared" ca="1" si="630"/>
        <v>0</v>
      </c>
      <c r="FE449" s="28">
        <f t="shared" ca="1" si="631"/>
        <v>0</v>
      </c>
      <c r="FF449">
        <f t="shared" si="632"/>
        <v>0</v>
      </c>
      <c r="FG449" s="7">
        <f t="shared" si="679"/>
        <v>0</v>
      </c>
    </row>
    <row r="450" spans="1:163">
      <c r="A450" s="113"/>
      <c r="B450" s="113" t="str">
        <f t="shared" ca="1" si="584"/>
        <v>2 категорія</v>
      </c>
      <c r="C450" s="113" t="str">
        <f t="shared" ca="1" si="585"/>
        <v>К-ть</v>
      </c>
      <c r="D450" s="113">
        <f t="shared" ca="1" si="676"/>
        <v>0</v>
      </c>
      <c r="E450" s="113">
        <f t="shared" si="586"/>
        <v>0</v>
      </c>
      <c r="F450" s="115"/>
      <c r="G450" s="209">
        <f t="shared" si="674"/>
        <v>0</v>
      </c>
      <c r="H450" s="209">
        <f t="shared" si="672"/>
        <v>0</v>
      </c>
      <c r="I450" s="209">
        <f t="shared" si="673"/>
        <v>0</v>
      </c>
      <c r="J450" s="209">
        <f t="shared" si="656"/>
        <v>0</v>
      </c>
      <c r="K450" s="209">
        <f t="shared" si="657"/>
        <v>0</v>
      </c>
      <c r="L450" s="209">
        <f t="shared" si="658"/>
        <v>0</v>
      </c>
      <c r="M450" s="209">
        <f t="shared" si="659"/>
        <v>0</v>
      </c>
      <c r="N450" s="209">
        <f t="shared" si="660"/>
        <v>0</v>
      </c>
      <c r="O450" s="209">
        <f t="shared" si="655"/>
        <v>0</v>
      </c>
      <c r="P450" s="211">
        <f t="shared" si="661"/>
        <v>0</v>
      </c>
      <c r="Q450" s="209">
        <f t="shared" si="662"/>
        <v>0</v>
      </c>
      <c r="R450" s="209">
        <f t="shared" si="663"/>
        <v>0</v>
      </c>
      <c r="S450" s="209">
        <f t="shared" si="664"/>
        <v>0</v>
      </c>
      <c r="T450" s="209">
        <f t="shared" si="665"/>
        <v>0</v>
      </c>
      <c r="U450" s="209">
        <f t="shared" si="666"/>
        <v>0</v>
      </c>
      <c r="V450" s="209">
        <f t="shared" si="667"/>
        <v>0</v>
      </c>
      <c r="W450" s="209">
        <f t="shared" ca="1" si="668"/>
        <v>0</v>
      </c>
      <c r="X450" s="209">
        <f t="shared" ca="1" si="669"/>
        <v>0</v>
      </c>
      <c r="Y450" s="209">
        <f t="shared" ca="1" si="670"/>
        <v>0</v>
      </c>
      <c r="Z450" s="210" t="str">
        <f t="shared" ca="1" si="587"/>
        <v xml:space="preserve">        </v>
      </c>
      <c r="AA450" s="185"/>
      <c r="AB450" s="185" t="str">
        <f t="shared" ca="1" si="588"/>
        <v>2 категорія</v>
      </c>
      <c r="AC450" s="185" t="str">
        <f t="shared" ca="1" si="589"/>
        <v>К-ть</v>
      </c>
      <c r="AD450" s="185">
        <f t="shared" ca="1" si="633"/>
        <v>0</v>
      </c>
      <c r="AE450" s="185"/>
      <c r="AF450" s="211"/>
      <c r="AG450" s="211"/>
      <c r="AH450" s="211"/>
      <c r="AI450" s="211"/>
      <c r="AJ450" s="211"/>
      <c r="AK450" s="211"/>
      <c r="AL450" s="211"/>
      <c r="AM450" s="211">
        <f t="shared" si="677"/>
        <v>0</v>
      </c>
      <c r="AN450" s="211"/>
      <c r="AO450" s="211"/>
      <c r="AP450" s="623">
        <f t="shared" si="590"/>
        <v>0</v>
      </c>
      <c r="AQ450" s="211">
        <f t="shared" si="634"/>
        <v>0</v>
      </c>
      <c r="AR450" s="211">
        <f t="shared" si="635"/>
        <v>0</v>
      </c>
      <c r="AS450" s="211"/>
      <c r="AT450" s="211">
        <f t="shared" si="591"/>
        <v>0</v>
      </c>
      <c r="AU450" s="358">
        <f t="shared" si="592"/>
        <v>0</v>
      </c>
      <c r="AV450" s="211">
        <f t="shared" si="593"/>
        <v>0</v>
      </c>
      <c r="AW450" s="211">
        <f t="shared" ca="1" si="594"/>
        <v>0</v>
      </c>
      <c r="AX450" s="211">
        <f t="shared" ca="1" si="671"/>
        <v>0</v>
      </c>
      <c r="AY450" s="211">
        <f t="shared" ca="1" si="595"/>
        <v>0</v>
      </c>
      <c r="AZ450" s="212">
        <f ca="1">IF(AND(AW450,AX450=0,AY450=0)=0,0,IF(AW450&gt;0,'На банк Приват'!$J$1,IF(AX450&gt;0,'На Укрсиб'!J443,0)))</f>
        <v>0</v>
      </c>
      <c r="BA450" s="191"/>
      <c r="BB450" s="191" t="str">
        <f t="shared" ca="1" si="596"/>
        <v>2 категорія</v>
      </c>
      <c r="BC450" s="191" t="str">
        <f t="shared" ca="1" si="597"/>
        <v>К-ть</v>
      </c>
      <c r="BD450" s="191">
        <f t="shared" ca="1" si="636"/>
        <v>0</v>
      </c>
      <c r="BE450" s="191"/>
      <c r="BF450" s="213"/>
      <c r="BG450" s="213"/>
      <c r="BH450" s="213"/>
      <c r="BI450" s="213"/>
      <c r="BJ450" s="213"/>
      <c r="BK450" s="213"/>
      <c r="BL450" s="213"/>
      <c r="BM450" s="213">
        <f t="shared" si="678"/>
        <v>0</v>
      </c>
      <c r="BN450" s="213"/>
      <c r="BO450" s="213"/>
      <c r="BP450" s="623">
        <f t="shared" si="598"/>
        <v>0</v>
      </c>
      <c r="BQ450" s="213">
        <f t="shared" si="637"/>
        <v>0</v>
      </c>
      <c r="BR450" s="213">
        <f t="shared" si="638"/>
        <v>0</v>
      </c>
      <c r="BS450" s="213"/>
      <c r="BT450" s="213">
        <f t="shared" si="599"/>
        <v>0</v>
      </c>
      <c r="BU450" s="362">
        <f t="shared" si="639"/>
        <v>0</v>
      </c>
      <c r="BV450" s="213">
        <f t="shared" si="600"/>
        <v>0</v>
      </c>
      <c r="BW450" s="213">
        <f t="shared" ca="1" si="601"/>
        <v>0</v>
      </c>
      <c r="BX450" s="213">
        <f t="shared" ca="1" si="681"/>
        <v>0</v>
      </c>
      <c r="BY450" s="213">
        <f t="shared" ca="1" si="602"/>
        <v>0</v>
      </c>
      <c r="BZ450" s="214">
        <f ca="1">IF(AND(BW450,BX450=0)=0,0,IF(BW450&gt;0,'На банк Приват'!$P$1,IF(BX450&gt;0,'На Укрсиб'!$P$1,0)))</f>
        <v>0</v>
      </c>
      <c r="CA450" s="198"/>
      <c r="CB450" s="198" t="str">
        <f t="shared" ca="1" si="603"/>
        <v>2 категорія</v>
      </c>
      <c r="CC450" s="198" t="str">
        <f t="shared" ca="1" si="604"/>
        <v>К-ть</v>
      </c>
      <c r="CD450" s="198">
        <f t="shared" ca="1" si="641"/>
        <v>0</v>
      </c>
      <c r="CE450" s="198"/>
      <c r="CF450" s="215"/>
      <c r="CG450" s="215"/>
      <c r="CH450" s="215"/>
      <c r="CI450" s="215"/>
      <c r="CJ450" s="215"/>
      <c r="CK450" s="215"/>
      <c r="CL450" s="215"/>
      <c r="CM450" s="215">
        <f t="shared" si="680"/>
        <v>0</v>
      </c>
      <c r="CN450" s="215"/>
      <c r="CO450" s="215"/>
      <c r="CP450" s="215">
        <f t="shared" si="605"/>
        <v>0</v>
      </c>
      <c r="CQ450" s="215">
        <f t="shared" si="642"/>
        <v>0</v>
      </c>
      <c r="CR450" s="215">
        <f t="shared" si="643"/>
        <v>0</v>
      </c>
      <c r="CS450" s="215"/>
      <c r="CT450" s="215">
        <f t="shared" si="606"/>
        <v>0</v>
      </c>
      <c r="CU450" s="369">
        <f t="shared" si="607"/>
        <v>0</v>
      </c>
      <c r="CV450" s="215">
        <f t="shared" si="608"/>
        <v>0</v>
      </c>
      <c r="CW450" s="215">
        <f t="shared" ca="1" si="609"/>
        <v>0</v>
      </c>
      <c r="CX450" s="215">
        <f t="shared" ca="1" si="644"/>
        <v>0</v>
      </c>
      <c r="CY450" s="215">
        <f t="shared" ca="1" si="610"/>
        <v>0</v>
      </c>
      <c r="CZ450" s="216">
        <f ca="1">IF(AND(CW450,CX450=0)=0,0,IF(CW450&gt;0,'На банк Приват'!$V$1,IF(CX450&gt;0,'На Укрсиб'!$V$1,0)))</f>
        <v>0</v>
      </c>
      <c r="DA450" s="204"/>
      <c r="DB450" s="204" t="str">
        <f t="shared" ca="1" si="611"/>
        <v>2 категорія</v>
      </c>
      <c r="DC450" s="204" t="str">
        <f t="shared" ca="1" si="612"/>
        <v>К-ть</v>
      </c>
      <c r="DD450" s="204">
        <f t="shared" ca="1" si="645"/>
        <v>0</v>
      </c>
      <c r="DE450" s="204"/>
      <c r="DF450" s="217"/>
      <c r="DG450" s="217"/>
      <c r="DH450" s="217"/>
      <c r="DI450" s="217"/>
      <c r="DJ450" s="217"/>
      <c r="DK450" s="217"/>
      <c r="DL450" s="217"/>
      <c r="DM450" s="217">
        <f t="shared" si="613"/>
        <v>0</v>
      </c>
      <c r="DN450" s="217"/>
      <c r="DO450" s="217"/>
      <c r="DP450" s="763">
        <f t="shared" si="614"/>
        <v>0</v>
      </c>
      <c r="DQ450" s="217">
        <f t="shared" si="646"/>
        <v>0</v>
      </c>
      <c r="DR450" s="217">
        <f t="shared" si="647"/>
        <v>0</v>
      </c>
      <c r="DS450" s="217"/>
      <c r="DT450" s="217">
        <f t="shared" si="615"/>
        <v>0</v>
      </c>
      <c r="DU450" s="366">
        <f t="shared" si="648"/>
        <v>0</v>
      </c>
      <c r="DV450" s="217">
        <f t="shared" si="616"/>
        <v>0</v>
      </c>
      <c r="DW450" s="217">
        <f t="shared" ca="1" si="617"/>
        <v>0</v>
      </c>
      <c r="DX450" s="217">
        <f t="shared" ca="1" si="649"/>
        <v>0</v>
      </c>
      <c r="DY450" s="217">
        <f t="shared" ca="1" si="618"/>
        <v>0</v>
      </c>
      <c r="DZ450" s="218">
        <f ca="1">IF(AND(DW450,DX450=0)=0,0,IF(DW450&gt;0,'На банк Приват'!$AB$1,IF(DX450&gt;0,'На Укрсиб'!$V$1,0)))</f>
        <v>0</v>
      </c>
      <c r="EA450" s="207"/>
      <c r="EB450" s="207" t="str">
        <f t="shared" ca="1" si="619"/>
        <v>2 категорія</v>
      </c>
      <c r="EC450" s="207" t="str">
        <f t="shared" ca="1" si="620"/>
        <v>К-ть</v>
      </c>
      <c r="ED450" s="207">
        <f t="shared" ca="1" si="650"/>
        <v>0</v>
      </c>
      <c r="EE450" s="207"/>
      <c r="EF450" s="219"/>
      <c r="EG450" s="219"/>
      <c r="EH450" s="219"/>
      <c r="EI450" s="219"/>
      <c r="EJ450" s="219"/>
      <c r="EK450" s="219"/>
      <c r="EL450" s="219"/>
      <c r="EM450" s="219">
        <f t="shared" si="621"/>
        <v>0</v>
      </c>
      <c r="EN450" s="219"/>
      <c r="EO450" s="219"/>
      <c r="EP450" s="219">
        <f t="shared" si="622"/>
        <v>0</v>
      </c>
      <c r="EQ450" s="219">
        <f t="shared" si="651"/>
        <v>0</v>
      </c>
      <c r="ER450" s="219">
        <f t="shared" si="652"/>
        <v>0</v>
      </c>
      <c r="ES450" s="219"/>
      <c r="ET450" s="219">
        <f t="shared" si="623"/>
        <v>0</v>
      </c>
      <c r="EU450" s="363">
        <f t="shared" si="653"/>
        <v>0</v>
      </c>
      <c r="EV450" s="219">
        <f t="shared" si="624"/>
        <v>0</v>
      </c>
      <c r="EW450" s="219">
        <f t="shared" ca="1" si="625"/>
        <v>0</v>
      </c>
      <c r="EX450" s="219">
        <f t="shared" ca="1" si="654"/>
        <v>0</v>
      </c>
      <c r="EY450" s="219">
        <f t="shared" ca="1" si="626"/>
        <v>0</v>
      </c>
      <c r="EZ450" s="220">
        <f ca="1">IF(AND(EW450,EX450=0)=0,0,IF(EW450&gt;0,[6]Приват!$AH$1,IF(EX450&gt;0,[6]Укрсиб!$AH$1,0)))</f>
        <v>0</v>
      </c>
      <c r="FA450" s="28">
        <f t="shared" ca="1" si="627"/>
        <v>0</v>
      </c>
      <c r="FB450" s="28">
        <f t="shared" ca="1" si="628"/>
        <v>0</v>
      </c>
      <c r="FC450" s="28">
        <f t="shared" ca="1" si="629"/>
        <v>0</v>
      </c>
      <c r="FD450" s="28">
        <f t="shared" ca="1" si="630"/>
        <v>0</v>
      </c>
      <c r="FE450" s="28">
        <f t="shared" ca="1" si="631"/>
        <v>0</v>
      </c>
      <c r="FF450">
        <f t="shared" si="632"/>
        <v>0</v>
      </c>
      <c r="FG450" s="7">
        <f t="shared" si="679"/>
        <v>0</v>
      </c>
    </row>
    <row r="451" spans="1:163">
      <c r="A451" s="113"/>
      <c r="B451" s="113">
        <f t="shared" ca="1" si="584"/>
        <v>0</v>
      </c>
      <c r="C451" s="113" t="str">
        <f t="shared" ca="1" si="585"/>
        <v>Ʃ</v>
      </c>
      <c r="D451" s="113">
        <f t="shared" ca="1" si="676"/>
        <v>0</v>
      </c>
      <c r="E451" s="113">
        <f t="shared" si="586"/>
        <v>0</v>
      </c>
      <c r="F451" s="115"/>
      <c r="G451" s="209">
        <f t="shared" si="674"/>
        <v>0</v>
      </c>
      <c r="H451" s="209">
        <f t="shared" si="672"/>
        <v>0</v>
      </c>
      <c r="I451" s="209">
        <f t="shared" si="673"/>
        <v>0</v>
      </c>
      <c r="J451" s="209">
        <f t="shared" si="656"/>
        <v>0</v>
      </c>
      <c r="K451" s="209">
        <f t="shared" si="657"/>
        <v>0</v>
      </c>
      <c r="L451" s="209">
        <f t="shared" si="658"/>
        <v>0</v>
      </c>
      <c r="M451" s="209">
        <f t="shared" si="659"/>
        <v>0</v>
      </c>
      <c r="N451" s="209">
        <f t="shared" si="660"/>
        <v>0</v>
      </c>
      <c r="O451" s="209">
        <f t="shared" si="655"/>
        <v>0</v>
      </c>
      <c r="P451" s="211">
        <f t="shared" si="661"/>
        <v>0</v>
      </c>
      <c r="Q451" s="209">
        <f t="shared" si="662"/>
        <v>0</v>
      </c>
      <c r="R451" s="209">
        <f t="shared" si="663"/>
        <v>0</v>
      </c>
      <c r="S451" s="209">
        <f t="shared" si="664"/>
        <v>0</v>
      </c>
      <c r="T451" s="209">
        <f t="shared" si="665"/>
        <v>0</v>
      </c>
      <c r="U451" s="209">
        <f t="shared" si="666"/>
        <v>0</v>
      </c>
      <c r="V451" s="209">
        <f t="shared" si="667"/>
        <v>0</v>
      </c>
      <c r="W451" s="209">
        <f t="shared" ca="1" si="668"/>
        <v>0</v>
      </c>
      <c r="X451" s="209">
        <f t="shared" ca="1" si="669"/>
        <v>0</v>
      </c>
      <c r="Y451" s="209">
        <f t="shared" ca="1" si="670"/>
        <v>0</v>
      </c>
      <c r="Z451" s="210" t="str">
        <f t="shared" ca="1" si="587"/>
        <v xml:space="preserve">        </v>
      </c>
      <c r="AA451" s="185"/>
      <c r="AB451" s="185">
        <f t="shared" ca="1" si="588"/>
        <v>0</v>
      </c>
      <c r="AC451" s="185" t="str">
        <f t="shared" ca="1" si="589"/>
        <v>Ʃ</v>
      </c>
      <c r="AD451" s="185">
        <f t="shared" ca="1" si="633"/>
        <v>0</v>
      </c>
      <c r="AE451" s="185"/>
      <c r="AF451" s="211"/>
      <c r="AG451" s="211"/>
      <c r="AH451" s="211"/>
      <c r="AI451" s="211"/>
      <c r="AJ451" s="211"/>
      <c r="AK451" s="211"/>
      <c r="AL451" s="211"/>
      <c r="AM451" s="211">
        <f t="shared" si="677"/>
        <v>0</v>
      </c>
      <c r="AN451" s="211"/>
      <c r="AO451" s="211"/>
      <c r="AP451" s="623">
        <f t="shared" si="590"/>
        <v>0</v>
      </c>
      <c r="AQ451" s="211">
        <f t="shared" si="634"/>
        <v>0</v>
      </c>
      <c r="AR451" s="211">
        <f t="shared" si="635"/>
        <v>0</v>
      </c>
      <c r="AS451" s="211"/>
      <c r="AT451" s="211">
        <f t="shared" si="591"/>
        <v>0</v>
      </c>
      <c r="AU451" s="358">
        <f t="shared" si="592"/>
        <v>0</v>
      </c>
      <c r="AV451" s="211">
        <f t="shared" si="593"/>
        <v>0</v>
      </c>
      <c r="AW451" s="211">
        <f t="shared" ca="1" si="594"/>
        <v>0</v>
      </c>
      <c r="AX451" s="211">
        <f t="shared" ca="1" si="671"/>
        <v>0</v>
      </c>
      <c r="AY451" s="211">
        <f t="shared" ca="1" si="595"/>
        <v>0</v>
      </c>
      <c r="AZ451" s="212">
        <f ca="1">IF(AND(AW451,AX451=0,AY451=0)=0,0,IF(AW451&gt;0,'На банк Приват'!$J$1,IF(AX451&gt;0,'На Укрсиб'!J444,0)))</f>
        <v>0</v>
      </c>
      <c r="BA451" s="191"/>
      <c r="BB451" s="191">
        <f t="shared" ca="1" si="596"/>
        <v>0</v>
      </c>
      <c r="BC451" s="191" t="str">
        <f t="shared" ca="1" si="597"/>
        <v>Ʃ</v>
      </c>
      <c r="BD451" s="191">
        <f t="shared" ca="1" si="636"/>
        <v>0</v>
      </c>
      <c r="BE451" s="191"/>
      <c r="BF451" s="213"/>
      <c r="BG451" s="213"/>
      <c r="BH451" s="213"/>
      <c r="BI451" s="213"/>
      <c r="BJ451" s="213"/>
      <c r="BK451" s="213"/>
      <c r="BL451" s="213"/>
      <c r="BM451" s="213">
        <f t="shared" si="678"/>
        <v>0</v>
      </c>
      <c r="BN451" s="213"/>
      <c r="BO451" s="213"/>
      <c r="BP451" s="623">
        <f t="shared" si="598"/>
        <v>0</v>
      </c>
      <c r="BQ451" s="213">
        <f t="shared" si="637"/>
        <v>0</v>
      </c>
      <c r="BR451" s="213">
        <f t="shared" si="638"/>
        <v>0</v>
      </c>
      <c r="BS451" s="213"/>
      <c r="BT451" s="213">
        <f t="shared" si="599"/>
        <v>0</v>
      </c>
      <c r="BU451" s="362">
        <f t="shared" si="639"/>
        <v>0</v>
      </c>
      <c r="BV451" s="213">
        <f t="shared" si="600"/>
        <v>0</v>
      </c>
      <c r="BW451" s="213">
        <f t="shared" ca="1" si="601"/>
        <v>0</v>
      </c>
      <c r="BX451" s="213">
        <f t="shared" ca="1" si="681"/>
        <v>0</v>
      </c>
      <c r="BY451" s="213">
        <f t="shared" ca="1" si="602"/>
        <v>0</v>
      </c>
      <c r="BZ451" s="214">
        <f ca="1">IF(AND(BW451,BX451=0)=0,0,IF(BW451&gt;0,'На банк Приват'!$P$1,IF(BX451&gt;0,'На Укрсиб'!$P$1,0)))</f>
        <v>0</v>
      </c>
      <c r="CA451" s="198"/>
      <c r="CB451" s="198">
        <f t="shared" ca="1" si="603"/>
        <v>0</v>
      </c>
      <c r="CC451" s="198" t="str">
        <f t="shared" ca="1" si="604"/>
        <v>Ʃ</v>
      </c>
      <c r="CD451" s="198">
        <f t="shared" ca="1" si="641"/>
        <v>0</v>
      </c>
      <c r="CE451" s="198"/>
      <c r="CF451" s="215"/>
      <c r="CG451" s="215"/>
      <c r="CH451" s="215"/>
      <c r="CI451" s="215"/>
      <c r="CJ451" s="215"/>
      <c r="CK451" s="215"/>
      <c r="CL451" s="215"/>
      <c r="CM451" s="215">
        <f t="shared" si="680"/>
        <v>0</v>
      </c>
      <c r="CN451" s="215"/>
      <c r="CO451" s="215"/>
      <c r="CP451" s="215">
        <f t="shared" si="605"/>
        <v>0</v>
      </c>
      <c r="CQ451" s="215">
        <f t="shared" si="642"/>
        <v>0</v>
      </c>
      <c r="CR451" s="215">
        <f t="shared" si="643"/>
        <v>0</v>
      </c>
      <c r="CS451" s="215"/>
      <c r="CT451" s="215">
        <f t="shared" si="606"/>
        <v>0</v>
      </c>
      <c r="CU451" s="369">
        <f t="shared" si="607"/>
        <v>0</v>
      </c>
      <c r="CV451" s="215">
        <f t="shared" si="608"/>
        <v>0</v>
      </c>
      <c r="CW451" s="215">
        <f t="shared" ca="1" si="609"/>
        <v>0</v>
      </c>
      <c r="CX451" s="215">
        <f t="shared" ca="1" si="644"/>
        <v>0</v>
      </c>
      <c r="CY451" s="215">
        <f t="shared" ca="1" si="610"/>
        <v>0</v>
      </c>
      <c r="CZ451" s="216">
        <f ca="1">IF(AND(CW451,CX451=0)=0,0,IF(CW451&gt;0,'На банк Приват'!$V$1,IF(CX451&gt;0,'На Укрсиб'!$V$1,0)))</f>
        <v>0</v>
      </c>
      <c r="DA451" s="204"/>
      <c r="DB451" s="204">
        <f t="shared" ca="1" si="611"/>
        <v>0</v>
      </c>
      <c r="DC451" s="204" t="str">
        <f t="shared" ca="1" si="612"/>
        <v>Ʃ</v>
      </c>
      <c r="DD451" s="204">
        <f t="shared" ca="1" si="645"/>
        <v>0</v>
      </c>
      <c r="DE451" s="204"/>
      <c r="DF451" s="217"/>
      <c r="DG451" s="217"/>
      <c r="DH451" s="217"/>
      <c r="DI451" s="217"/>
      <c r="DJ451" s="217"/>
      <c r="DK451" s="217"/>
      <c r="DL451" s="217"/>
      <c r="DM451" s="217">
        <f t="shared" si="613"/>
        <v>0</v>
      </c>
      <c r="DN451" s="217"/>
      <c r="DO451" s="217"/>
      <c r="DP451" s="763">
        <f t="shared" si="614"/>
        <v>0</v>
      </c>
      <c r="DQ451" s="217">
        <f t="shared" si="646"/>
        <v>0</v>
      </c>
      <c r="DR451" s="217">
        <f t="shared" si="647"/>
        <v>0</v>
      </c>
      <c r="DS451" s="217"/>
      <c r="DT451" s="217">
        <f t="shared" si="615"/>
        <v>0</v>
      </c>
      <c r="DU451" s="366">
        <f t="shared" si="648"/>
        <v>0</v>
      </c>
      <c r="DV451" s="217">
        <f t="shared" si="616"/>
        <v>0</v>
      </c>
      <c r="DW451" s="217">
        <f t="shared" ca="1" si="617"/>
        <v>0</v>
      </c>
      <c r="DX451" s="217">
        <f t="shared" ca="1" si="649"/>
        <v>0</v>
      </c>
      <c r="DY451" s="217">
        <f t="shared" ca="1" si="618"/>
        <v>0</v>
      </c>
      <c r="DZ451" s="218">
        <f ca="1">IF(AND(DW451,DX451=0)=0,0,IF(DW451&gt;0,'На банк Приват'!$AB$1,IF(DX451&gt;0,'На Укрсиб'!$V$1,0)))</f>
        <v>0</v>
      </c>
      <c r="EA451" s="207"/>
      <c r="EB451" s="207">
        <f t="shared" ca="1" si="619"/>
        <v>0</v>
      </c>
      <c r="EC451" s="207" t="str">
        <f t="shared" ca="1" si="620"/>
        <v>Ʃ</v>
      </c>
      <c r="ED451" s="207">
        <f t="shared" ca="1" si="650"/>
        <v>0</v>
      </c>
      <c r="EE451" s="207"/>
      <c r="EF451" s="219"/>
      <c r="EG451" s="219"/>
      <c r="EH451" s="219"/>
      <c r="EI451" s="219"/>
      <c r="EJ451" s="219"/>
      <c r="EK451" s="219"/>
      <c r="EL451" s="219"/>
      <c r="EM451" s="219">
        <f t="shared" si="621"/>
        <v>0</v>
      </c>
      <c r="EN451" s="219"/>
      <c r="EO451" s="219"/>
      <c r="EP451" s="219">
        <f t="shared" si="622"/>
        <v>0</v>
      </c>
      <c r="EQ451" s="219">
        <f t="shared" si="651"/>
        <v>0</v>
      </c>
      <c r="ER451" s="219">
        <f t="shared" si="652"/>
        <v>0</v>
      </c>
      <c r="ES451" s="219"/>
      <c r="ET451" s="219">
        <f t="shared" si="623"/>
        <v>0</v>
      </c>
      <c r="EU451" s="363">
        <f t="shared" si="653"/>
        <v>0</v>
      </c>
      <c r="EV451" s="219">
        <f t="shared" si="624"/>
        <v>0</v>
      </c>
      <c r="EW451" s="219">
        <f t="shared" ca="1" si="625"/>
        <v>0</v>
      </c>
      <c r="EX451" s="219">
        <f t="shared" ca="1" si="654"/>
        <v>0</v>
      </c>
      <c r="EY451" s="219">
        <f t="shared" ca="1" si="626"/>
        <v>0</v>
      </c>
      <c r="EZ451" s="220">
        <f ca="1">IF(AND(EW451,EX451=0)=0,0,IF(EW451&gt;0,[6]Приват!$AH$1,IF(EX451&gt;0,[6]Укрсиб!$AH$1,0)))</f>
        <v>0</v>
      </c>
      <c r="FA451" s="28">
        <f t="shared" ca="1" si="627"/>
        <v>0</v>
      </c>
      <c r="FB451" s="28">
        <f t="shared" ca="1" si="628"/>
        <v>0</v>
      </c>
      <c r="FC451" s="28">
        <f t="shared" ca="1" si="629"/>
        <v>0</v>
      </c>
      <c r="FD451" s="28">
        <f t="shared" ca="1" si="630"/>
        <v>0</v>
      </c>
      <c r="FE451" s="28">
        <f t="shared" ca="1" si="631"/>
        <v>0</v>
      </c>
      <c r="FF451">
        <f t="shared" si="632"/>
        <v>0</v>
      </c>
      <c r="FG451" s="7">
        <f t="shared" si="679"/>
        <v>0</v>
      </c>
    </row>
    <row r="452" spans="1:163">
      <c r="A452" s="113"/>
      <c r="B452" s="113" t="str">
        <f t="shared" ca="1" si="584"/>
        <v>3 категорія</v>
      </c>
      <c r="C452" s="113" t="str">
        <f t="shared" ca="1" si="585"/>
        <v>К-ть</v>
      </c>
      <c r="D452" s="113">
        <f t="shared" ca="1" si="676"/>
        <v>0</v>
      </c>
      <c r="E452" s="113">
        <f t="shared" si="586"/>
        <v>0</v>
      </c>
      <c r="F452" s="115"/>
      <c r="G452" s="209">
        <f t="shared" si="674"/>
        <v>0</v>
      </c>
      <c r="H452" s="209">
        <f t="shared" si="672"/>
        <v>0</v>
      </c>
      <c r="I452" s="209">
        <f t="shared" si="673"/>
        <v>0</v>
      </c>
      <c r="J452" s="209">
        <f t="shared" si="656"/>
        <v>0</v>
      </c>
      <c r="K452" s="209">
        <f t="shared" si="657"/>
        <v>0</v>
      </c>
      <c r="L452" s="209">
        <f t="shared" si="658"/>
        <v>0</v>
      </c>
      <c r="M452" s="209">
        <f t="shared" si="659"/>
        <v>0</v>
      </c>
      <c r="N452" s="209">
        <f t="shared" si="660"/>
        <v>0</v>
      </c>
      <c r="O452" s="209">
        <f t="shared" si="655"/>
        <v>0</v>
      </c>
      <c r="P452" s="211">
        <f t="shared" si="661"/>
        <v>0</v>
      </c>
      <c r="Q452" s="209">
        <f t="shared" si="662"/>
        <v>0</v>
      </c>
      <c r="R452" s="209">
        <f t="shared" si="663"/>
        <v>0</v>
      </c>
      <c r="S452" s="209">
        <f t="shared" si="664"/>
        <v>0</v>
      </c>
      <c r="T452" s="209">
        <f t="shared" si="665"/>
        <v>0</v>
      </c>
      <c r="U452" s="209">
        <f t="shared" si="666"/>
        <v>0</v>
      </c>
      <c r="V452" s="209">
        <f t="shared" si="667"/>
        <v>0</v>
      </c>
      <c r="W452" s="209">
        <f t="shared" ca="1" si="668"/>
        <v>0</v>
      </c>
      <c r="X452" s="209">
        <f t="shared" ca="1" si="669"/>
        <v>0</v>
      </c>
      <c r="Y452" s="209">
        <f t="shared" ca="1" si="670"/>
        <v>0</v>
      </c>
      <c r="Z452" s="210" t="str">
        <f t="shared" ca="1" si="587"/>
        <v xml:space="preserve">        </v>
      </c>
      <c r="AA452" s="185"/>
      <c r="AB452" s="185" t="str">
        <f t="shared" ca="1" si="588"/>
        <v>3 категорія</v>
      </c>
      <c r="AC452" s="185" t="str">
        <f t="shared" ca="1" si="589"/>
        <v>К-ть</v>
      </c>
      <c r="AD452" s="185">
        <f t="shared" ca="1" si="633"/>
        <v>0</v>
      </c>
      <c r="AE452" s="185"/>
      <c r="AF452" s="211"/>
      <c r="AG452" s="211"/>
      <c r="AH452" s="211"/>
      <c r="AI452" s="211"/>
      <c r="AJ452" s="211"/>
      <c r="AK452" s="211"/>
      <c r="AL452" s="211"/>
      <c r="AM452" s="211">
        <f t="shared" si="677"/>
        <v>0</v>
      </c>
      <c r="AN452" s="211"/>
      <c r="AO452" s="211"/>
      <c r="AP452" s="623">
        <f t="shared" si="590"/>
        <v>0</v>
      </c>
      <c r="AQ452" s="211">
        <f t="shared" si="634"/>
        <v>0</v>
      </c>
      <c r="AR452" s="211">
        <f t="shared" si="635"/>
        <v>0</v>
      </c>
      <c r="AS452" s="211"/>
      <c r="AT452" s="211">
        <f t="shared" si="591"/>
        <v>0</v>
      </c>
      <c r="AU452" s="358">
        <f t="shared" si="592"/>
        <v>0</v>
      </c>
      <c r="AV452" s="211">
        <f t="shared" si="593"/>
        <v>0</v>
      </c>
      <c r="AW452" s="211">
        <f t="shared" ca="1" si="594"/>
        <v>0</v>
      </c>
      <c r="AX452" s="211">
        <f t="shared" ca="1" si="671"/>
        <v>0</v>
      </c>
      <c r="AY452" s="211">
        <f t="shared" ca="1" si="595"/>
        <v>0</v>
      </c>
      <c r="AZ452" s="212">
        <f ca="1">IF(AND(AW452,AX452=0,AY452=0)=0,0,IF(AW452&gt;0,'На банк Приват'!$J$1,IF(AX452&gt;0,'На Укрсиб'!J445,0)))</f>
        <v>0</v>
      </c>
      <c r="BA452" s="191"/>
      <c r="BB452" s="191" t="str">
        <f t="shared" ca="1" si="596"/>
        <v>3 категорія</v>
      </c>
      <c r="BC452" s="191" t="str">
        <f t="shared" ca="1" si="597"/>
        <v>К-ть</v>
      </c>
      <c r="BD452" s="191">
        <f t="shared" ca="1" si="636"/>
        <v>0</v>
      </c>
      <c r="BE452" s="191"/>
      <c r="BF452" s="213"/>
      <c r="BG452" s="213"/>
      <c r="BH452" s="213"/>
      <c r="BI452" s="213"/>
      <c r="BJ452" s="213"/>
      <c r="BK452" s="213"/>
      <c r="BL452" s="213"/>
      <c r="BM452" s="213">
        <f t="shared" si="678"/>
        <v>0</v>
      </c>
      <c r="BN452" s="213"/>
      <c r="BO452" s="213"/>
      <c r="BP452" s="623">
        <f t="shared" si="598"/>
        <v>0</v>
      </c>
      <c r="BQ452" s="213">
        <f t="shared" si="637"/>
        <v>0</v>
      </c>
      <c r="BR452" s="213">
        <f t="shared" si="638"/>
        <v>0</v>
      </c>
      <c r="BS452" s="213"/>
      <c r="BT452" s="213">
        <f t="shared" si="599"/>
        <v>0</v>
      </c>
      <c r="BU452" s="362">
        <f t="shared" si="639"/>
        <v>0</v>
      </c>
      <c r="BV452" s="213">
        <f t="shared" si="600"/>
        <v>0</v>
      </c>
      <c r="BW452" s="213">
        <f t="shared" ca="1" si="601"/>
        <v>0</v>
      </c>
      <c r="BX452" s="213">
        <f t="shared" ca="1" si="681"/>
        <v>0</v>
      </c>
      <c r="BY452" s="213">
        <f t="shared" ca="1" si="602"/>
        <v>0</v>
      </c>
      <c r="BZ452" s="214">
        <f ca="1">IF(AND(BW452,BX452=0)=0,0,IF(BW452&gt;0,'На банк Приват'!$P$1,IF(BX452&gt;0,'На Укрсиб'!$P$1,0)))</f>
        <v>0</v>
      </c>
      <c r="CA452" s="198"/>
      <c r="CB452" s="198" t="str">
        <f t="shared" ca="1" si="603"/>
        <v>3 категорія</v>
      </c>
      <c r="CC452" s="198" t="str">
        <f t="shared" ca="1" si="604"/>
        <v>К-ть</v>
      </c>
      <c r="CD452" s="198">
        <f t="shared" ca="1" si="641"/>
        <v>0</v>
      </c>
      <c r="CE452" s="198"/>
      <c r="CF452" s="215"/>
      <c r="CG452" s="215"/>
      <c r="CH452" s="215"/>
      <c r="CI452" s="215"/>
      <c r="CJ452" s="215"/>
      <c r="CK452" s="215"/>
      <c r="CL452" s="215"/>
      <c r="CM452" s="215">
        <f t="shared" si="680"/>
        <v>0</v>
      </c>
      <c r="CN452" s="215"/>
      <c r="CO452" s="215"/>
      <c r="CP452" s="215">
        <f t="shared" si="605"/>
        <v>0</v>
      </c>
      <c r="CQ452" s="215">
        <f t="shared" si="642"/>
        <v>0</v>
      </c>
      <c r="CR452" s="215">
        <f t="shared" si="643"/>
        <v>0</v>
      </c>
      <c r="CS452" s="215"/>
      <c r="CT452" s="215">
        <f t="shared" si="606"/>
        <v>0</v>
      </c>
      <c r="CU452" s="369">
        <f t="shared" si="607"/>
        <v>0</v>
      </c>
      <c r="CV452" s="215">
        <f t="shared" si="608"/>
        <v>0</v>
      </c>
      <c r="CW452" s="215">
        <f t="shared" ca="1" si="609"/>
        <v>0</v>
      </c>
      <c r="CX452" s="215">
        <f t="shared" ca="1" si="644"/>
        <v>0</v>
      </c>
      <c r="CY452" s="215">
        <f t="shared" ca="1" si="610"/>
        <v>0</v>
      </c>
      <c r="CZ452" s="216">
        <f ca="1">IF(AND(CW452,CX452=0)=0,0,IF(CW452&gt;0,'На банк Приват'!$V$1,IF(CX452&gt;0,'На Укрсиб'!$V$1,0)))</f>
        <v>0</v>
      </c>
      <c r="DA452" s="204"/>
      <c r="DB452" s="204" t="str">
        <f t="shared" ca="1" si="611"/>
        <v>3 категорія</v>
      </c>
      <c r="DC452" s="204" t="str">
        <f t="shared" ca="1" si="612"/>
        <v>К-ть</v>
      </c>
      <c r="DD452" s="204">
        <f t="shared" ca="1" si="645"/>
        <v>0</v>
      </c>
      <c r="DE452" s="204"/>
      <c r="DF452" s="217"/>
      <c r="DG452" s="217"/>
      <c r="DH452" s="217"/>
      <c r="DI452" s="217"/>
      <c r="DJ452" s="217"/>
      <c r="DK452" s="217"/>
      <c r="DL452" s="217"/>
      <c r="DM452" s="217">
        <f t="shared" si="613"/>
        <v>0</v>
      </c>
      <c r="DN452" s="217"/>
      <c r="DO452" s="217"/>
      <c r="DP452" s="763">
        <f t="shared" si="614"/>
        <v>0</v>
      </c>
      <c r="DQ452" s="217">
        <f t="shared" si="646"/>
        <v>0</v>
      </c>
      <c r="DR452" s="217">
        <f t="shared" si="647"/>
        <v>0</v>
      </c>
      <c r="DS452" s="217"/>
      <c r="DT452" s="217">
        <f t="shared" si="615"/>
        <v>0</v>
      </c>
      <c r="DU452" s="366">
        <f t="shared" si="648"/>
        <v>0</v>
      </c>
      <c r="DV452" s="217">
        <f t="shared" si="616"/>
        <v>0</v>
      </c>
      <c r="DW452" s="217">
        <f t="shared" ca="1" si="617"/>
        <v>0</v>
      </c>
      <c r="DX452" s="217">
        <f ca="1">IF(OR($D452="Лазебний О.М.",$D452="Кизингашева Л.І.",$D452="Федчишина С.В.",$D452="Шишка О.О.",$D452="Примак Р.В."),DP452-DT452+DV452,0)</f>
        <v>0</v>
      </c>
      <c r="DY452" s="217">
        <f t="shared" ca="1" si="618"/>
        <v>0</v>
      </c>
      <c r="DZ452" s="218">
        <f ca="1">IF(AND(DW452,DX452=0)=0,0,IF(DW452&gt;0,'На банк Приват'!$AB$1,IF(DX452&gt;0,'На Укрсиб'!$V$1,0)))</f>
        <v>0</v>
      </c>
      <c r="EA452" s="207"/>
      <c r="EB452" s="207" t="str">
        <f t="shared" ca="1" si="619"/>
        <v>3 категорія</v>
      </c>
      <c r="EC452" s="207" t="str">
        <f t="shared" ca="1" si="620"/>
        <v>К-ть</v>
      </c>
      <c r="ED452" s="207">
        <f t="shared" ca="1" si="650"/>
        <v>0</v>
      </c>
      <c r="EE452" s="207"/>
      <c r="EF452" s="219"/>
      <c r="EG452" s="219"/>
      <c r="EH452" s="219"/>
      <c r="EI452" s="219"/>
      <c r="EJ452" s="219"/>
      <c r="EK452" s="219"/>
      <c r="EL452" s="219"/>
      <c r="EM452" s="219">
        <f t="shared" si="621"/>
        <v>0</v>
      </c>
      <c r="EN452" s="219"/>
      <c r="EO452" s="219"/>
      <c r="EP452" s="219">
        <f t="shared" si="622"/>
        <v>0</v>
      </c>
      <c r="EQ452" s="219">
        <f t="shared" si="651"/>
        <v>0</v>
      </c>
      <c r="ER452" s="219">
        <f t="shared" si="652"/>
        <v>0</v>
      </c>
      <c r="ES452" s="219"/>
      <c r="ET452" s="219">
        <f t="shared" si="623"/>
        <v>0</v>
      </c>
      <c r="EU452" s="363">
        <f t="shared" si="653"/>
        <v>0</v>
      </c>
      <c r="EV452" s="219">
        <f t="shared" si="624"/>
        <v>0</v>
      </c>
      <c r="EW452" s="219">
        <f t="shared" ca="1" si="625"/>
        <v>0</v>
      </c>
      <c r="EX452" s="219">
        <f t="shared" ca="1" si="654"/>
        <v>0</v>
      </c>
      <c r="EY452" s="219">
        <f t="shared" ca="1" si="626"/>
        <v>0</v>
      </c>
      <c r="EZ452" s="220">
        <f ca="1">IF(AND(EW452,EX452=0)=0,0,IF(EW452&gt;0,[6]Приват!$AH$1,IF(EX452&gt;0,[6]Укрсиб!$AH$1,0)))</f>
        <v>0</v>
      </c>
      <c r="FA452" s="28">
        <f t="shared" ca="1" si="627"/>
        <v>0</v>
      </c>
      <c r="FB452" s="28">
        <f t="shared" ca="1" si="628"/>
        <v>0</v>
      </c>
      <c r="FC452" s="28">
        <f t="shared" ca="1" si="629"/>
        <v>0</v>
      </c>
      <c r="FD452" s="28">
        <f t="shared" ca="1" si="630"/>
        <v>0</v>
      </c>
      <c r="FE452" s="28">
        <f t="shared" ca="1" si="631"/>
        <v>0</v>
      </c>
      <c r="FF452">
        <f t="shared" si="632"/>
        <v>0</v>
      </c>
      <c r="FG452" s="7">
        <f t="shared" si="679"/>
        <v>0</v>
      </c>
    </row>
    <row r="453" spans="1:163">
      <c r="A453" s="113"/>
      <c r="B453" s="113">
        <f t="shared" ca="1" si="584"/>
        <v>0</v>
      </c>
      <c r="C453" s="113" t="str">
        <f t="shared" ca="1" si="585"/>
        <v>Ʃ</v>
      </c>
      <c r="D453" s="113">
        <f t="shared" ca="1" si="676"/>
        <v>0</v>
      </c>
      <c r="E453" s="113">
        <f t="shared" si="586"/>
        <v>0</v>
      </c>
      <c r="F453" s="115"/>
      <c r="G453" s="209">
        <f t="shared" si="674"/>
        <v>0</v>
      </c>
      <c r="H453" s="209">
        <f t="shared" si="672"/>
        <v>0</v>
      </c>
      <c r="I453" s="209">
        <f t="shared" si="673"/>
        <v>0</v>
      </c>
      <c r="J453" s="209">
        <f t="shared" si="656"/>
        <v>0</v>
      </c>
      <c r="K453" s="209">
        <f t="shared" si="657"/>
        <v>0</v>
      </c>
      <c r="L453" s="209">
        <f t="shared" si="658"/>
        <v>0</v>
      </c>
      <c r="M453" s="209">
        <f t="shared" si="659"/>
        <v>0</v>
      </c>
      <c r="N453" s="209">
        <f t="shared" si="660"/>
        <v>0</v>
      </c>
      <c r="O453" s="209">
        <f t="shared" si="655"/>
        <v>0</v>
      </c>
      <c r="P453" s="211">
        <f t="shared" si="661"/>
        <v>0</v>
      </c>
      <c r="Q453" s="209">
        <f t="shared" si="662"/>
        <v>0</v>
      </c>
      <c r="R453" s="209">
        <f t="shared" si="663"/>
        <v>0</v>
      </c>
      <c r="S453" s="209">
        <f t="shared" si="664"/>
        <v>0</v>
      </c>
      <c r="T453" s="209">
        <f t="shared" si="665"/>
        <v>0</v>
      </c>
      <c r="U453" s="209">
        <f t="shared" si="666"/>
        <v>0</v>
      </c>
      <c r="V453" s="209">
        <f t="shared" si="667"/>
        <v>0</v>
      </c>
      <c r="W453" s="209">
        <f t="shared" ca="1" si="668"/>
        <v>0</v>
      </c>
      <c r="X453" s="209">
        <f t="shared" ca="1" si="669"/>
        <v>0</v>
      </c>
      <c r="Y453" s="209">
        <f t="shared" ca="1" si="670"/>
        <v>0</v>
      </c>
      <c r="Z453" s="210" t="str">
        <f t="shared" ca="1" si="587"/>
        <v xml:space="preserve">        </v>
      </c>
      <c r="AA453" s="185"/>
      <c r="AB453" s="185">
        <f t="shared" ca="1" si="588"/>
        <v>0</v>
      </c>
      <c r="AC453" s="185" t="str">
        <f t="shared" ca="1" si="589"/>
        <v>Ʃ</v>
      </c>
      <c r="AD453" s="185">
        <f t="shared" ca="1" si="633"/>
        <v>0</v>
      </c>
      <c r="AE453" s="185"/>
      <c r="AF453" s="211"/>
      <c r="AG453" s="211"/>
      <c r="AH453" s="211"/>
      <c r="AI453" s="211"/>
      <c r="AJ453" s="211"/>
      <c r="AK453" s="211"/>
      <c r="AL453" s="211"/>
      <c r="AM453" s="211">
        <f t="shared" si="677"/>
        <v>0</v>
      </c>
      <c r="AN453" s="211"/>
      <c r="AO453" s="211"/>
      <c r="AP453" s="623">
        <f t="shared" si="590"/>
        <v>0</v>
      </c>
      <c r="AQ453" s="211">
        <f t="shared" si="634"/>
        <v>0</v>
      </c>
      <c r="AR453" s="211">
        <f t="shared" si="635"/>
        <v>0</v>
      </c>
      <c r="AS453" s="211"/>
      <c r="AT453" s="211">
        <f t="shared" si="591"/>
        <v>0</v>
      </c>
      <c r="AU453" s="358">
        <f t="shared" si="592"/>
        <v>0</v>
      </c>
      <c r="AV453" s="211">
        <f t="shared" si="593"/>
        <v>0</v>
      </c>
      <c r="AW453" s="211">
        <f t="shared" ca="1" si="594"/>
        <v>0</v>
      </c>
      <c r="AX453" s="211">
        <f t="shared" ca="1" si="671"/>
        <v>0</v>
      </c>
      <c r="AY453" s="211">
        <f t="shared" ca="1" si="595"/>
        <v>0</v>
      </c>
      <c r="AZ453" s="212">
        <f ca="1">IF(AND(AW453,AX453=0,AY453=0)=0,0,IF(AW453&gt;0,'На банк Приват'!$J$1,IF(AX453&gt;0,'На Укрсиб'!J446,0)))</f>
        <v>0</v>
      </c>
      <c r="BA453" s="191"/>
      <c r="BB453" s="191">
        <f t="shared" ca="1" si="596"/>
        <v>0</v>
      </c>
      <c r="BC453" s="191" t="str">
        <f t="shared" ca="1" si="597"/>
        <v>Ʃ</v>
      </c>
      <c r="BD453" s="191">
        <f t="shared" ca="1" si="636"/>
        <v>0</v>
      </c>
      <c r="BE453" s="191"/>
      <c r="BF453" s="213"/>
      <c r="BG453" s="213"/>
      <c r="BH453" s="213"/>
      <c r="BI453" s="213"/>
      <c r="BJ453" s="213"/>
      <c r="BK453" s="213"/>
      <c r="BL453" s="213"/>
      <c r="BM453" s="213">
        <f t="shared" si="678"/>
        <v>0</v>
      </c>
      <c r="BN453" s="213"/>
      <c r="BO453" s="213"/>
      <c r="BP453" s="623">
        <f t="shared" si="598"/>
        <v>0</v>
      </c>
      <c r="BQ453" s="213">
        <f t="shared" si="637"/>
        <v>0</v>
      </c>
      <c r="BR453" s="213">
        <f t="shared" si="638"/>
        <v>0</v>
      </c>
      <c r="BS453" s="213"/>
      <c r="BT453" s="213">
        <f t="shared" si="599"/>
        <v>0</v>
      </c>
      <c r="BU453" s="362">
        <f t="shared" si="639"/>
        <v>0</v>
      </c>
      <c r="BV453" s="213">
        <f t="shared" si="600"/>
        <v>0</v>
      </c>
      <c r="BW453" s="213">
        <f t="shared" ca="1" si="601"/>
        <v>0</v>
      </c>
      <c r="BX453" s="213">
        <f t="shared" ca="1" si="681"/>
        <v>0</v>
      </c>
      <c r="BY453" s="213">
        <f t="shared" ca="1" si="602"/>
        <v>0</v>
      </c>
      <c r="BZ453" s="214">
        <f ca="1">IF(AND(BW453,BX453=0)=0,0,IF(BW453&gt;0,'На банк Приват'!$P$1,IF(BX453&gt;0,'На Укрсиб'!$P$1,0)))</f>
        <v>0</v>
      </c>
      <c r="CA453" s="198"/>
      <c r="CB453" s="198">
        <f t="shared" ca="1" si="603"/>
        <v>0</v>
      </c>
      <c r="CC453" s="198" t="str">
        <f t="shared" ca="1" si="604"/>
        <v>Ʃ</v>
      </c>
      <c r="CD453" s="198">
        <f t="shared" ca="1" si="641"/>
        <v>0</v>
      </c>
      <c r="CE453" s="198"/>
      <c r="CF453" s="215"/>
      <c r="CG453" s="215"/>
      <c r="CH453" s="215"/>
      <c r="CI453" s="215"/>
      <c r="CJ453" s="215"/>
      <c r="CK453" s="215"/>
      <c r="CL453" s="215"/>
      <c r="CM453" s="215">
        <f t="shared" si="680"/>
        <v>0</v>
      </c>
      <c r="CN453" s="215"/>
      <c r="CO453" s="215"/>
      <c r="CP453" s="215">
        <f t="shared" si="605"/>
        <v>0</v>
      </c>
      <c r="CQ453" s="215">
        <f t="shared" si="642"/>
        <v>0</v>
      </c>
      <c r="CR453" s="215">
        <f t="shared" si="643"/>
        <v>0</v>
      </c>
      <c r="CS453" s="215"/>
      <c r="CT453" s="215">
        <f t="shared" si="606"/>
        <v>0</v>
      </c>
      <c r="CU453" s="369">
        <f t="shared" si="607"/>
        <v>0</v>
      </c>
      <c r="CV453" s="215">
        <f t="shared" si="608"/>
        <v>0</v>
      </c>
      <c r="CW453" s="215">
        <f t="shared" ca="1" si="609"/>
        <v>0</v>
      </c>
      <c r="CX453" s="215">
        <f t="shared" ca="1" si="644"/>
        <v>0</v>
      </c>
      <c r="CY453" s="215">
        <f t="shared" ca="1" si="610"/>
        <v>0</v>
      </c>
      <c r="CZ453" s="216">
        <f ca="1">IF(AND(CW453,CX453=0)=0,0,IF(CW453&gt;0,'На банк Приват'!$V$1,IF(CX453&gt;0,'На Укрсиб'!$V$1,0)))</f>
        <v>0</v>
      </c>
      <c r="DA453" s="204"/>
      <c r="DB453" s="204">
        <f t="shared" ca="1" si="611"/>
        <v>0</v>
      </c>
      <c r="DC453" s="204" t="str">
        <f t="shared" ca="1" si="612"/>
        <v>Ʃ</v>
      </c>
      <c r="DD453" s="204">
        <f t="shared" ca="1" si="645"/>
        <v>0</v>
      </c>
      <c r="DE453" s="204"/>
      <c r="DF453" s="217"/>
      <c r="DG453" s="217"/>
      <c r="DH453" s="217"/>
      <c r="DI453" s="217"/>
      <c r="DJ453" s="217"/>
      <c r="DK453" s="217"/>
      <c r="DL453" s="217"/>
      <c r="DM453" s="217">
        <f t="shared" si="613"/>
        <v>0</v>
      </c>
      <c r="DN453" s="217"/>
      <c r="DO453" s="217"/>
      <c r="DP453" s="763">
        <f t="shared" si="614"/>
        <v>0</v>
      </c>
      <c r="DQ453" s="217">
        <f t="shared" si="646"/>
        <v>0</v>
      </c>
      <c r="DR453" s="217">
        <f t="shared" si="647"/>
        <v>0</v>
      </c>
      <c r="DS453" s="217"/>
      <c r="DT453" s="217">
        <f t="shared" si="615"/>
        <v>0</v>
      </c>
      <c r="DU453" s="366">
        <f t="shared" si="648"/>
        <v>0</v>
      </c>
      <c r="DV453" s="217">
        <f t="shared" si="616"/>
        <v>0</v>
      </c>
      <c r="DW453" s="217">
        <f t="shared" ca="1" si="617"/>
        <v>0</v>
      </c>
      <c r="DX453" s="217">
        <f ca="1">IF(OR($D453="Лазебний О.М.",$D453="Кизингашева Л.І.",$D453="Федчишина С.В.",$D453="Шишка О.О.",$D453="Примак Р.В."),DP453-DT453+DV453,0)</f>
        <v>0</v>
      </c>
      <c r="DY453" s="217">
        <f t="shared" ca="1" si="618"/>
        <v>0</v>
      </c>
      <c r="DZ453" s="218">
        <f ca="1">IF(AND(DW453,DX453=0)=0,0,IF(DW453&gt;0,'На банк Приват'!$AB$1,IF(DX453&gt;0,'На Укрсиб'!$V$1,0)))</f>
        <v>0</v>
      </c>
      <c r="EA453" s="207"/>
      <c r="EB453" s="207">
        <f t="shared" ca="1" si="619"/>
        <v>0</v>
      </c>
      <c r="EC453" s="207" t="str">
        <f t="shared" ca="1" si="620"/>
        <v>Ʃ</v>
      </c>
      <c r="ED453" s="207">
        <f t="shared" ca="1" si="650"/>
        <v>0</v>
      </c>
      <c r="EE453" s="207"/>
      <c r="EF453" s="219"/>
      <c r="EG453" s="219"/>
      <c r="EH453" s="219"/>
      <c r="EI453" s="219"/>
      <c r="EJ453" s="219"/>
      <c r="EK453" s="219"/>
      <c r="EL453" s="219"/>
      <c r="EM453" s="219">
        <f t="shared" si="621"/>
        <v>0</v>
      </c>
      <c r="EN453" s="219"/>
      <c r="EO453" s="219"/>
      <c r="EP453" s="219">
        <f t="shared" si="622"/>
        <v>0</v>
      </c>
      <c r="EQ453" s="219">
        <f t="shared" si="651"/>
        <v>0</v>
      </c>
      <c r="ER453" s="219">
        <f t="shared" si="652"/>
        <v>0</v>
      </c>
      <c r="ES453" s="219"/>
      <c r="ET453" s="219">
        <f t="shared" si="623"/>
        <v>0</v>
      </c>
      <c r="EU453" s="363">
        <f t="shared" si="653"/>
        <v>0</v>
      </c>
      <c r="EV453" s="219">
        <f t="shared" si="624"/>
        <v>0</v>
      </c>
      <c r="EW453" s="219">
        <f t="shared" ca="1" si="625"/>
        <v>0</v>
      </c>
      <c r="EX453" s="219">
        <f t="shared" ca="1" si="654"/>
        <v>0</v>
      </c>
      <c r="EY453" s="219">
        <f t="shared" ca="1" si="626"/>
        <v>0</v>
      </c>
      <c r="EZ453" s="220">
        <f ca="1">IF(AND(EW453,EX453=0)=0,0,IF(EW453&gt;0,[6]Приват!$AH$1,IF(EX453&gt;0,[6]Укрсиб!$AH$1,0)))</f>
        <v>0</v>
      </c>
      <c r="FA453" s="28">
        <f t="shared" ca="1" si="627"/>
        <v>0</v>
      </c>
      <c r="FB453" s="28">
        <f t="shared" ca="1" si="628"/>
        <v>0</v>
      </c>
      <c r="FC453" s="28">
        <f t="shared" ca="1" si="629"/>
        <v>0</v>
      </c>
      <c r="FD453" s="28">
        <f t="shared" ca="1" si="630"/>
        <v>0</v>
      </c>
      <c r="FE453" s="28">
        <f t="shared" ca="1" si="631"/>
        <v>0</v>
      </c>
      <c r="FF453">
        <f t="shared" si="632"/>
        <v>0</v>
      </c>
      <c r="FG453" s="7">
        <f t="shared" si="679"/>
        <v>0</v>
      </c>
    </row>
    <row r="454" spans="1:163">
      <c r="A454" s="113"/>
      <c r="B454" s="113" t="str">
        <f t="shared" ca="1" si="584"/>
        <v>4 категорія</v>
      </c>
      <c r="C454" s="113" t="str">
        <f t="shared" ca="1" si="585"/>
        <v>К-ть</v>
      </c>
      <c r="D454" s="113">
        <f t="shared" ca="1" si="676"/>
        <v>0</v>
      </c>
      <c r="E454" s="113">
        <f t="shared" si="586"/>
        <v>0</v>
      </c>
      <c r="F454" s="115"/>
      <c r="G454" s="209">
        <f t="shared" si="674"/>
        <v>0</v>
      </c>
      <c r="H454" s="209">
        <f t="shared" si="672"/>
        <v>0</v>
      </c>
      <c r="I454" s="209">
        <f t="shared" si="673"/>
        <v>0</v>
      </c>
      <c r="J454" s="209">
        <f t="shared" si="656"/>
        <v>0</v>
      </c>
      <c r="K454" s="209">
        <f t="shared" si="657"/>
        <v>0</v>
      </c>
      <c r="L454" s="209">
        <f t="shared" si="658"/>
        <v>0</v>
      </c>
      <c r="M454" s="209">
        <f t="shared" si="659"/>
        <v>0</v>
      </c>
      <c r="N454" s="209">
        <f t="shared" si="660"/>
        <v>0</v>
      </c>
      <c r="O454" s="209">
        <f t="shared" si="655"/>
        <v>0</v>
      </c>
      <c r="P454" s="211">
        <f t="shared" si="661"/>
        <v>0</v>
      </c>
      <c r="Q454" s="209">
        <f t="shared" si="662"/>
        <v>0</v>
      </c>
      <c r="R454" s="209">
        <f t="shared" si="663"/>
        <v>0</v>
      </c>
      <c r="S454" s="209">
        <f t="shared" si="664"/>
        <v>0</v>
      </c>
      <c r="T454" s="209">
        <f t="shared" si="665"/>
        <v>0</v>
      </c>
      <c r="U454" s="209">
        <f t="shared" si="666"/>
        <v>0</v>
      </c>
      <c r="V454" s="209">
        <f t="shared" si="667"/>
        <v>0</v>
      </c>
      <c r="W454" s="209">
        <f t="shared" ca="1" si="668"/>
        <v>0</v>
      </c>
      <c r="X454" s="209">
        <f t="shared" ca="1" si="669"/>
        <v>0</v>
      </c>
      <c r="Y454" s="209">
        <f t="shared" ca="1" si="670"/>
        <v>0</v>
      </c>
      <c r="Z454" s="210" t="str">
        <f t="shared" ca="1" si="587"/>
        <v xml:space="preserve">        </v>
      </c>
      <c r="AA454" s="185"/>
      <c r="AB454" s="185" t="str">
        <f t="shared" ca="1" si="588"/>
        <v>4 категорія</v>
      </c>
      <c r="AC454" s="185" t="str">
        <f t="shared" ca="1" si="589"/>
        <v>К-ть</v>
      </c>
      <c r="AD454" s="185">
        <f t="shared" ca="1" si="633"/>
        <v>0</v>
      </c>
      <c r="AE454" s="185"/>
      <c r="AF454" s="211"/>
      <c r="AG454" s="211"/>
      <c r="AH454" s="211"/>
      <c r="AI454" s="211"/>
      <c r="AJ454" s="211"/>
      <c r="AK454" s="211"/>
      <c r="AL454" s="211"/>
      <c r="AM454" s="211">
        <f t="shared" ref="AM454:AM485" si="682">IF(AN454=0,6500/31*AE454,0)</f>
        <v>0</v>
      </c>
      <c r="AN454" s="211"/>
      <c r="AO454" s="211"/>
      <c r="AP454" s="623">
        <f t="shared" si="590"/>
        <v>0</v>
      </c>
      <c r="AQ454" s="211">
        <f t="shared" si="634"/>
        <v>0</v>
      </c>
      <c r="AR454" s="211">
        <f t="shared" si="635"/>
        <v>0</v>
      </c>
      <c r="AS454" s="211"/>
      <c r="AT454" s="211">
        <f t="shared" si="591"/>
        <v>0</v>
      </c>
      <c r="AU454" s="358">
        <f t="shared" si="592"/>
        <v>0</v>
      </c>
      <c r="AV454" s="211">
        <f t="shared" si="593"/>
        <v>0</v>
      </c>
      <c r="AW454" s="211">
        <f t="shared" ca="1" si="594"/>
        <v>0</v>
      </c>
      <c r="AX454" s="211">
        <f t="shared" ca="1" si="671"/>
        <v>0</v>
      </c>
      <c r="AY454" s="211">
        <f t="shared" ca="1" si="595"/>
        <v>0</v>
      </c>
      <c r="AZ454" s="212">
        <f ca="1">IF(AND(AW454,AX454=0,AY454=0)=0,0,IF(AW454&gt;0,'На банк Приват'!$J$1,IF(AX454&gt;0,'На Укрсиб'!J447,0)))</f>
        <v>0</v>
      </c>
      <c r="BA454" s="191"/>
      <c r="BB454" s="191" t="str">
        <f t="shared" ca="1" si="596"/>
        <v>4 категорія</v>
      </c>
      <c r="BC454" s="191" t="str">
        <f t="shared" ca="1" si="597"/>
        <v>К-ть</v>
      </c>
      <c r="BD454" s="191">
        <f t="shared" ca="1" si="636"/>
        <v>0</v>
      </c>
      <c r="BE454" s="191"/>
      <c r="BF454" s="213"/>
      <c r="BG454" s="213"/>
      <c r="BH454" s="213"/>
      <c r="BI454" s="213"/>
      <c r="BJ454" s="213"/>
      <c r="BK454" s="213"/>
      <c r="BL454" s="213"/>
      <c r="BM454" s="213">
        <f t="shared" si="678"/>
        <v>0</v>
      </c>
      <c r="BN454" s="213"/>
      <c r="BO454" s="213"/>
      <c r="BP454" s="623">
        <f t="shared" si="598"/>
        <v>0</v>
      </c>
      <c r="BQ454" s="213">
        <f t="shared" si="637"/>
        <v>0</v>
      </c>
      <c r="BR454" s="213">
        <f t="shared" si="638"/>
        <v>0</v>
      </c>
      <c r="BS454" s="213"/>
      <c r="BT454" s="213">
        <f t="shared" si="599"/>
        <v>0</v>
      </c>
      <c r="BU454" s="362">
        <f t="shared" si="639"/>
        <v>0</v>
      </c>
      <c r="BV454" s="213">
        <f t="shared" si="600"/>
        <v>0</v>
      </c>
      <c r="BW454" s="213">
        <f t="shared" ca="1" si="601"/>
        <v>0</v>
      </c>
      <c r="BX454" s="213">
        <f t="shared" ca="1" si="681"/>
        <v>0</v>
      </c>
      <c r="BY454" s="213">
        <f t="shared" ca="1" si="602"/>
        <v>0</v>
      </c>
      <c r="BZ454" s="214">
        <f ca="1">IF(AND(BW454,BX454=0)=0,0,IF(BW454&gt;0,'На банк Приват'!$P$1,IF(BX454&gt;0,'На Укрсиб'!$P$1,0)))</f>
        <v>0</v>
      </c>
      <c r="CA454" s="198"/>
      <c r="CB454" s="198" t="str">
        <f t="shared" ca="1" si="603"/>
        <v>4 категорія</v>
      </c>
      <c r="CC454" s="198" t="str">
        <f t="shared" ca="1" si="604"/>
        <v>К-ть</v>
      </c>
      <c r="CD454" s="198">
        <f t="shared" ca="1" si="641"/>
        <v>0</v>
      </c>
      <c r="CE454" s="198"/>
      <c r="CF454" s="215"/>
      <c r="CG454" s="215"/>
      <c r="CH454" s="215"/>
      <c r="CI454" s="215"/>
      <c r="CJ454" s="215"/>
      <c r="CK454" s="215"/>
      <c r="CL454" s="215"/>
      <c r="CM454" s="215">
        <f t="shared" si="680"/>
        <v>0</v>
      </c>
      <c r="CN454" s="215"/>
      <c r="CO454" s="215"/>
      <c r="CP454" s="215">
        <f t="shared" si="605"/>
        <v>0</v>
      </c>
      <c r="CQ454" s="215">
        <f t="shared" si="642"/>
        <v>0</v>
      </c>
      <c r="CR454" s="215">
        <f t="shared" si="643"/>
        <v>0</v>
      </c>
      <c r="CS454" s="215"/>
      <c r="CT454" s="215">
        <f t="shared" si="606"/>
        <v>0</v>
      </c>
      <c r="CU454" s="369">
        <f t="shared" si="607"/>
        <v>0</v>
      </c>
      <c r="CV454" s="215">
        <f t="shared" si="608"/>
        <v>0</v>
      </c>
      <c r="CW454" s="215">
        <f t="shared" ca="1" si="609"/>
        <v>0</v>
      </c>
      <c r="CX454" s="215">
        <f t="shared" ca="1" si="644"/>
        <v>0</v>
      </c>
      <c r="CY454" s="215">
        <f t="shared" ca="1" si="610"/>
        <v>0</v>
      </c>
      <c r="CZ454" s="216">
        <f ca="1">IF(AND(CW454,CX454=0)=0,0,IF(CW454&gt;0,'На банк Приват'!$V$1,IF(CX454&gt;0,'На Укрсиб'!$V$1,0)))</f>
        <v>0</v>
      </c>
      <c r="DA454" s="204"/>
      <c r="DB454" s="204" t="str">
        <f t="shared" ca="1" si="611"/>
        <v>4 категорія</v>
      </c>
      <c r="DC454" s="204" t="str">
        <f t="shared" ca="1" si="612"/>
        <v>К-ть</v>
      </c>
      <c r="DD454" s="204">
        <f t="shared" ca="1" si="645"/>
        <v>0</v>
      </c>
      <c r="DE454" s="204"/>
      <c r="DF454" s="217"/>
      <c r="DG454" s="217"/>
      <c r="DH454" s="217"/>
      <c r="DI454" s="217"/>
      <c r="DJ454" s="217"/>
      <c r="DK454" s="217"/>
      <c r="DL454" s="217"/>
      <c r="DM454" s="217">
        <f t="shared" si="613"/>
        <v>0</v>
      </c>
      <c r="DN454" s="217"/>
      <c r="DO454" s="217"/>
      <c r="DP454" s="763">
        <f t="shared" si="614"/>
        <v>0</v>
      </c>
      <c r="DQ454" s="217">
        <f t="shared" si="646"/>
        <v>0</v>
      </c>
      <c r="DR454" s="217">
        <f t="shared" si="647"/>
        <v>0</v>
      </c>
      <c r="DS454" s="217"/>
      <c r="DT454" s="217">
        <f t="shared" si="615"/>
        <v>0</v>
      </c>
      <c r="DU454" s="366">
        <f t="shared" si="648"/>
        <v>0</v>
      </c>
      <c r="DV454" s="217">
        <f t="shared" si="616"/>
        <v>0</v>
      </c>
      <c r="DW454" s="217">
        <f t="shared" ca="1" si="617"/>
        <v>0</v>
      </c>
      <c r="DX454" s="217">
        <f ca="1">IF(OR($D454="Лазебний О.М.",$D454="Кизингашева Л.І.",$D454="Федчишина С.В.",$D454="Шишка О.О.",$D454="Примак Р.В."),DP454-DT454+DV454,0)</f>
        <v>0</v>
      </c>
      <c r="DY454" s="217">
        <f t="shared" ca="1" si="618"/>
        <v>0</v>
      </c>
      <c r="DZ454" s="218">
        <f ca="1">IF(AND(DW454,DX454=0)=0,0,IF(DW454&gt;0,'На банк Приват'!$AB$1,IF(DX454&gt;0,'На Укрсиб'!$V$1,0)))</f>
        <v>0</v>
      </c>
      <c r="EA454" s="207"/>
      <c r="EB454" s="207" t="str">
        <f t="shared" ca="1" si="619"/>
        <v>4 категорія</v>
      </c>
      <c r="EC454" s="207" t="str">
        <f t="shared" ca="1" si="620"/>
        <v>К-ть</v>
      </c>
      <c r="ED454" s="207">
        <f t="shared" ca="1" si="650"/>
        <v>0</v>
      </c>
      <c r="EE454" s="207"/>
      <c r="EF454" s="219"/>
      <c r="EG454" s="219"/>
      <c r="EH454" s="219"/>
      <c r="EI454" s="219"/>
      <c r="EJ454" s="219"/>
      <c r="EK454" s="219"/>
      <c r="EL454" s="219"/>
      <c r="EM454" s="219">
        <f t="shared" si="621"/>
        <v>0</v>
      </c>
      <c r="EN454" s="219"/>
      <c r="EO454" s="219"/>
      <c r="EP454" s="219">
        <f t="shared" si="622"/>
        <v>0</v>
      </c>
      <c r="EQ454" s="219">
        <f t="shared" si="651"/>
        <v>0</v>
      </c>
      <c r="ER454" s="219">
        <f t="shared" si="652"/>
        <v>0</v>
      </c>
      <c r="ES454" s="219"/>
      <c r="ET454" s="219">
        <f t="shared" si="623"/>
        <v>0</v>
      </c>
      <c r="EU454" s="363">
        <f t="shared" si="653"/>
        <v>0</v>
      </c>
      <c r="EV454" s="219">
        <f t="shared" si="624"/>
        <v>0</v>
      </c>
      <c r="EW454" s="219">
        <f t="shared" ca="1" si="625"/>
        <v>0</v>
      </c>
      <c r="EX454" s="219">
        <f t="shared" ca="1" si="654"/>
        <v>0</v>
      </c>
      <c r="EY454" s="219">
        <f t="shared" ca="1" si="626"/>
        <v>0</v>
      </c>
      <c r="EZ454" s="220">
        <f ca="1">IF(AND(EW454,EX454=0)=0,0,IF(EW454&gt;0,[6]Приват!$AH$1,IF(EX454&gt;0,[6]Укрсиб!$AH$1,0)))</f>
        <v>0</v>
      </c>
      <c r="FA454" s="28">
        <f t="shared" ca="1" si="627"/>
        <v>0</v>
      </c>
      <c r="FB454" s="28">
        <f t="shared" ca="1" si="628"/>
        <v>0</v>
      </c>
      <c r="FC454" s="28">
        <f t="shared" ca="1" si="629"/>
        <v>0</v>
      </c>
      <c r="FD454" s="28">
        <f t="shared" ca="1" si="630"/>
        <v>0</v>
      </c>
      <c r="FE454" s="28">
        <f t="shared" ca="1" si="631"/>
        <v>0</v>
      </c>
      <c r="FF454">
        <f t="shared" si="632"/>
        <v>0</v>
      </c>
      <c r="FG454" s="7">
        <f t="shared" si="679"/>
        <v>0</v>
      </c>
    </row>
    <row r="455" spans="1:163">
      <c r="A455" s="113"/>
      <c r="B455" s="113">
        <f t="shared" ca="1" si="584"/>
        <v>0</v>
      </c>
      <c r="C455" s="113" t="str">
        <f t="shared" ca="1" si="585"/>
        <v>Ʃ</v>
      </c>
      <c r="D455" s="113">
        <f t="shared" ca="1" si="676"/>
        <v>0</v>
      </c>
      <c r="E455" s="113">
        <f t="shared" si="586"/>
        <v>0</v>
      </c>
      <c r="F455" s="115"/>
      <c r="G455" s="209">
        <f t="shared" si="674"/>
        <v>0</v>
      </c>
      <c r="H455" s="209">
        <f t="shared" si="672"/>
        <v>0</v>
      </c>
      <c r="I455" s="209">
        <f t="shared" si="673"/>
        <v>0</v>
      </c>
      <c r="J455" s="209">
        <f t="shared" si="656"/>
        <v>0</v>
      </c>
      <c r="K455" s="209">
        <f t="shared" si="657"/>
        <v>0</v>
      </c>
      <c r="L455" s="209">
        <f t="shared" si="658"/>
        <v>0</v>
      </c>
      <c r="M455" s="209">
        <f t="shared" si="659"/>
        <v>0</v>
      </c>
      <c r="N455" s="209">
        <f t="shared" si="660"/>
        <v>0</v>
      </c>
      <c r="O455" s="209">
        <f t="shared" si="655"/>
        <v>0</v>
      </c>
      <c r="P455" s="211">
        <f t="shared" si="661"/>
        <v>0</v>
      </c>
      <c r="Q455" s="209">
        <f t="shared" si="662"/>
        <v>0</v>
      </c>
      <c r="R455" s="209">
        <f t="shared" si="663"/>
        <v>0</v>
      </c>
      <c r="S455" s="209">
        <f t="shared" si="664"/>
        <v>0</v>
      </c>
      <c r="T455" s="209">
        <f t="shared" si="665"/>
        <v>0</v>
      </c>
      <c r="U455" s="209">
        <f t="shared" si="666"/>
        <v>0</v>
      </c>
      <c r="V455" s="209">
        <f t="shared" si="667"/>
        <v>0</v>
      </c>
      <c r="W455" s="209">
        <f t="shared" ca="1" si="668"/>
        <v>0</v>
      </c>
      <c r="X455" s="209">
        <f t="shared" ca="1" si="669"/>
        <v>0</v>
      </c>
      <c r="Y455" s="209">
        <f t="shared" ca="1" si="670"/>
        <v>0</v>
      </c>
      <c r="Z455" s="210" t="str">
        <f t="shared" ca="1" si="587"/>
        <v xml:space="preserve">        </v>
      </c>
      <c r="AA455" s="185"/>
      <c r="AB455" s="185">
        <f t="shared" ca="1" si="588"/>
        <v>0</v>
      </c>
      <c r="AC455" s="185" t="str">
        <f t="shared" ca="1" si="589"/>
        <v>Ʃ</v>
      </c>
      <c r="AD455" s="185">
        <f t="shared" ca="1" si="633"/>
        <v>0</v>
      </c>
      <c r="AE455" s="185"/>
      <c r="AF455" s="211"/>
      <c r="AG455" s="211"/>
      <c r="AH455" s="211"/>
      <c r="AI455" s="211"/>
      <c r="AJ455" s="211"/>
      <c r="AK455" s="211"/>
      <c r="AL455" s="211"/>
      <c r="AM455" s="211">
        <f t="shared" si="682"/>
        <v>0</v>
      </c>
      <c r="AN455" s="211"/>
      <c r="AO455" s="211"/>
      <c r="AP455" s="623">
        <f t="shared" si="590"/>
        <v>0</v>
      </c>
      <c r="AQ455" s="211">
        <f t="shared" si="634"/>
        <v>0</v>
      </c>
      <c r="AR455" s="211">
        <f t="shared" si="635"/>
        <v>0</v>
      </c>
      <c r="AS455" s="211"/>
      <c r="AT455" s="211">
        <f t="shared" si="591"/>
        <v>0</v>
      </c>
      <c r="AU455" s="358">
        <f t="shared" si="592"/>
        <v>0</v>
      </c>
      <c r="AV455" s="211">
        <f t="shared" si="593"/>
        <v>0</v>
      </c>
      <c r="AW455" s="211">
        <f t="shared" ca="1" si="594"/>
        <v>0</v>
      </c>
      <c r="AX455" s="211">
        <f t="shared" ca="1" si="671"/>
        <v>0</v>
      </c>
      <c r="AY455" s="211">
        <f t="shared" ca="1" si="595"/>
        <v>0</v>
      </c>
      <c r="AZ455" s="212">
        <f ca="1">IF(AND(AW455,AX455=0,AY455=0)=0,0,IF(AW455&gt;0,'На банк Приват'!$J$1,IF(AX455&gt;0,'На Укрсиб'!J448,0)))</f>
        <v>0</v>
      </c>
      <c r="BA455" s="191"/>
      <c r="BB455" s="191">
        <f t="shared" ca="1" si="596"/>
        <v>0</v>
      </c>
      <c r="BC455" s="191" t="str">
        <f t="shared" ca="1" si="597"/>
        <v>Ʃ</v>
      </c>
      <c r="BD455" s="191">
        <f t="shared" ca="1" si="636"/>
        <v>0</v>
      </c>
      <c r="BE455" s="191"/>
      <c r="BF455" s="213"/>
      <c r="BG455" s="213"/>
      <c r="BH455" s="213"/>
      <c r="BI455" s="213"/>
      <c r="BJ455" s="213"/>
      <c r="BK455" s="213"/>
      <c r="BL455" s="213"/>
      <c r="BM455" s="213">
        <f t="shared" si="678"/>
        <v>0</v>
      </c>
      <c r="BN455" s="213"/>
      <c r="BO455" s="213"/>
      <c r="BP455" s="623">
        <f t="shared" si="598"/>
        <v>0</v>
      </c>
      <c r="BQ455" s="213">
        <f t="shared" si="637"/>
        <v>0</v>
      </c>
      <c r="BR455" s="213">
        <f t="shared" si="638"/>
        <v>0</v>
      </c>
      <c r="BS455" s="213"/>
      <c r="BT455" s="213">
        <f t="shared" si="599"/>
        <v>0</v>
      </c>
      <c r="BU455" s="362">
        <f t="shared" si="639"/>
        <v>0</v>
      </c>
      <c r="BV455" s="213">
        <f t="shared" si="600"/>
        <v>0</v>
      </c>
      <c r="BW455" s="213">
        <f t="shared" ca="1" si="601"/>
        <v>0</v>
      </c>
      <c r="BX455" s="213">
        <f t="shared" ca="1" si="681"/>
        <v>0</v>
      </c>
      <c r="BY455" s="213">
        <f t="shared" ca="1" si="602"/>
        <v>0</v>
      </c>
      <c r="BZ455" s="214">
        <f ca="1">IF(AND(BW455,BX455=0)=0,0,IF(BW455&gt;0,'На банк Приват'!$P$1,IF(BX455&gt;0,'На Укрсиб'!$P$1,0)))</f>
        <v>0</v>
      </c>
      <c r="CA455" s="198"/>
      <c r="CB455" s="198">
        <f t="shared" ca="1" si="603"/>
        <v>0</v>
      </c>
      <c r="CC455" s="198" t="str">
        <f t="shared" ca="1" si="604"/>
        <v>Ʃ</v>
      </c>
      <c r="CD455" s="198">
        <f t="shared" ca="1" si="641"/>
        <v>0</v>
      </c>
      <c r="CE455" s="198"/>
      <c r="CF455" s="215"/>
      <c r="CG455" s="215"/>
      <c r="CH455" s="215"/>
      <c r="CI455" s="215"/>
      <c r="CJ455" s="215"/>
      <c r="CK455" s="215"/>
      <c r="CL455" s="215"/>
      <c r="CM455" s="215">
        <f t="shared" si="680"/>
        <v>0</v>
      </c>
      <c r="CN455" s="215"/>
      <c r="CO455" s="215"/>
      <c r="CP455" s="215">
        <f t="shared" si="605"/>
        <v>0</v>
      </c>
      <c r="CQ455" s="215">
        <f t="shared" si="642"/>
        <v>0</v>
      </c>
      <c r="CR455" s="215">
        <f t="shared" si="643"/>
        <v>0</v>
      </c>
      <c r="CS455" s="215"/>
      <c r="CT455" s="215">
        <f t="shared" si="606"/>
        <v>0</v>
      </c>
      <c r="CU455" s="369">
        <f t="shared" si="607"/>
        <v>0</v>
      </c>
      <c r="CV455" s="215">
        <f t="shared" si="608"/>
        <v>0</v>
      </c>
      <c r="CW455" s="215">
        <f t="shared" ca="1" si="609"/>
        <v>0</v>
      </c>
      <c r="CX455" s="215">
        <f t="shared" ca="1" si="644"/>
        <v>0</v>
      </c>
      <c r="CY455" s="215">
        <f t="shared" ca="1" si="610"/>
        <v>0</v>
      </c>
      <c r="CZ455" s="216">
        <f ca="1">IF(AND(CW455,CX455=0)=0,0,IF(CW455&gt;0,'На банк Приват'!$V$1,IF(CX455&gt;0,'На Укрсиб'!$V$1,0)))</f>
        <v>0</v>
      </c>
      <c r="DA455" s="204"/>
      <c r="DB455" s="204">
        <f t="shared" ca="1" si="611"/>
        <v>0</v>
      </c>
      <c r="DC455" s="204" t="str">
        <f t="shared" ca="1" si="612"/>
        <v>Ʃ</v>
      </c>
      <c r="DD455" s="204">
        <f t="shared" ca="1" si="645"/>
        <v>0</v>
      </c>
      <c r="DE455" s="204"/>
      <c r="DF455" s="217"/>
      <c r="DG455" s="217"/>
      <c r="DH455" s="217"/>
      <c r="DI455" s="217"/>
      <c r="DJ455" s="217"/>
      <c r="DK455" s="217"/>
      <c r="DL455" s="217"/>
      <c r="DM455" s="217">
        <f t="shared" si="613"/>
        <v>0</v>
      </c>
      <c r="DN455" s="217"/>
      <c r="DO455" s="217"/>
      <c r="DP455" s="763">
        <f t="shared" si="614"/>
        <v>0</v>
      </c>
      <c r="DQ455" s="217">
        <f t="shared" si="646"/>
        <v>0</v>
      </c>
      <c r="DR455" s="217">
        <f t="shared" si="647"/>
        <v>0</v>
      </c>
      <c r="DS455" s="217"/>
      <c r="DT455" s="217">
        <f t="shared" si="615"/>
        <v>0</v>
      </c>
      <c r="DU455" s="366">
        <f t="shared" si="648"/>
        <v>0</v>
      </c>
      <c r="DV455" s="217">
        <f t="shared" si="616"/>
        <v>0</v>
      </c>
      <c r="DW455" s="217">
        <f t="shared" ca="1" si="617"/>
        <v>0</v>
      </c>
      <c r="DX455" s="217">
        <f ca="1">IF(OR($D455="Лазебний О.М.",$D455="Кизингашева Л.І.",$D455="Федчишина С.В.",$D455="Шишка О.О.",$D455="Примак Р.В."),DP455-DT455+DV455,0)</f>
        <v>0</v>
      </c>
      <c r="DY455" s="217">
        <f t="shared" ca="1" si="618"/>
        <v>0</v>
      </c>
      <c r="DZ455" s="218">
        <f ca="1">IF(AND(DW455,DX455=0)=0,0,IF(DW455&gt;0,'На банк Приват'!$AB$1,IF(DX455&gt;0,'На Укрсиб'!$V$1,0)))</f>
        <v>0</v>
      </c>
      <c r="EA455" s="207"/>
      <c r="EB455" s="207">
        <f t="shared" ca="1" si="619"/>
        <v>0</v>
      </c>
      <c r="EC455" s="207" t="str">
        <f t="shared" ca="1" si="620"/>
        <v>Ʃ</v>
      </c>
      <c r="ED455" s="207">
        <f t="shared" ca="1" si="650"/>
        <v>0</v>
      </c>
      <c r="EE455" s="207"/>
      <c r="EF455" s="219"/>
      <c r="EG455" s="219"/>
      <c r="EH455" s="219"/>
      <c r="EI455" s="219"/>
      <c r="EJ455" s="219"/>
      <c r="EK455" s="219"/>
      <c r="EL455" s="219"/>
      <c r="EM455" s="219">
        <f t="shared" si="621"/>
        <v>0</v>
      </c>
      <c r="EN455" s="219"/>
      <c r="EO455" s="219"/>
      <c r="EP455" s="219">
        <f t="shared" si="622"/>
        <v>0</v>
      </c>
      <c r="EQ455" s="219">
        <f t="shared" si="651"/>
        <v>0</v>
      </c>
      <c r="ER455" s="219">
        <f t="shared" si="652"/>
        <v>0</v>
      </c>
      <c r="ES455" s="219"/>
      <c r="ET455" s="219">
        <f t="shared" si="623"/>
        <v>0</v>
      </c>
      <c r="EU455" s="363">
        <f t="shared" si="653"/>
        <v>0</v>
      </c>
      <c r="EV455" s="219">
        <f t="shared" si="624"/>
        <v>0</v>
      </c>
      <c r="EW455" s="219">
        <f t="shared" ca="1" si="625"/>
        <v>0</v>
      </c>
      <c r="EX455" s="219">
        <f t="shared" ca="1" si="654"/>
        <v>0</v>
      </c>
      <c r="EY455" s="219">
        <f t="shared" ca="1" si="626"/>
        <v>0</v>
      </c>
      <c r="EZ455" s="220">
        <f ca="1">IF(AND(EW455,EX455=0)=0,0,IF(EW455&gt;0,[6]Приват!$AH$1,IF(EX455&gt;0,[6]Укрсиб!$AH$1,0)))</f>
        <v>0</v>
      </c>
      <c r="FA455" s="28">
        <f t="shared" ca="1" si="627"/>
        <v>0</v>
      </c>
      <c r="FB455" s="28">
        <f t="shared" ca="1" si="628"/>
        <v>0</v>
      </c>
      <c r="FC455" s="28">
        <f t="shared" ca="1" si="629"/>
        <v>0</v>
      </c>
      <c r="FD455" s="28">
        <f t="shared" ca="1" si="630"/>
        <v>0</v>
      </c>
      <c r="FE455" s="28">
        <f t="shared" ca="1" si="631"/>
        <v>0</v>
      </c>
      <c r="FF455">
        <f t="shared" si="632"/>
        <v>0</v>
      </c>
      <c r="FG455" s="7">
        <f t="shared" si="679"/>
        <v>0</v>
      </c>
    </row>
    <row r="456" spans="1:163">
      <c r="A456" s="113"/>
      <c r="B456" s="113" t="str">
        <f t="shared" ref="B456:B519" ca="1" si="683">INDIRECT("Відомість!b"&amp;ROW()-4)</f>
        <v>Разом:</v>
      </c>
      <c r="C456" s="113" t="str">
        <f t="shared" ref="C456:C519" ca="1" si="684">INDIRECT("Відомість!c"&amp;ROW()-4)</f>
        <v>К-ть</v>
      </c>
      <c r="D456" s="113">
        <f t="shared" ca="1" si="676"/>
        <v>0</v>
      </c>
      <c r="E456" s="113">
        <f t="shared" ref="E456:E519" si="685">AE456+BE456+CE456+EE456+DE456</f>
        <v>0</v>
      </c>
      <c r="F456" s="115"/>
      <c r="G456" s="209">
        <f t="shared" si="674"/>
        <v>0</v>
      </c>
      <c r="H456" s="209">
        <f t="shared" si="672"/>
        <v>0</v>
      </c>
      <c r="I456" s="209">
        <f t="shared" si="673"/>
        <v>0</v>
      </c>
      <c r="J456" s="209">
        <f t="shared" si="656"/>
        <v>0</v>
      </c>
      <c r="K456" s="209">
        <f t="shared" si="657"/>
        <v>0</v>
      </c>
      <c r="L456" s="209">
        <f t="shared" si="658"/>
        <v>0</v>
      </c>
      <c r="M456" s="209">
        <f t="shared" si="659"/>
        <v>0</v>
      </c>
      <c r="N456" s="209">
        <f t="shared" si="660"/>
        <v>0</v>
      </c>
      <c r="O456" s="209">
        <f t="shared" si="655"/>
        <v>0</v>
      </c>
      <c r="P456" s="211">
        <f t="shared" si="661"/>
        <v>0</v>
      </c>
      <c r="Q456" s="209">
        <f t="shared" si="662"/>
        <v>0</v>
      </c>
      <c r="R456" s="209">
        <f t="shared" si="663"/>
        <v>0</v>
      </c>
      <c r="S456" s="209">
        <f t="shared" si="664"/>
        <v>0</v>
      </c>
      <c r="T456" s="209">
        <f t="shared" si="665"/>
        <v>0</v>
      </c>
      <c r="U456" s="209">
        <f t="shared" si="666"/>
        <v>0</v>
      </c>
      <c r="V456" s="209">
        <f t="shared" si="667"/>
        <v>0</v>
      </c>
      <c r="W456" s="209">
        <f t="shared" ca="1" si="668"/>
        <v>0</v>
      </c>
      <c r="X456" s="209">
        <f t="shared" ca="1" si="669"/>
        <v>0</v>
      </c>
      <c r="Y456" s="209">
        <f t="shared" ca="1" si="670"/>
        <v>0</v>
      </c>
      <c r="Z456" s="210" t="str">
        <f t="shared" ref="Z456:Z519" ca="1" si="686">IF(AZ456=0,"",AZ456)&amp;"  "&amp;IF(BZ456=0,"",BZ456)&amp;"  "&amp;IF(CZ456=0,"",CZ456)&amp;"  "&amp;IF(DZ456=0,"",DZ456)&amp;"  "&amp;IF(EZ456=0,"",EZ456)</f>
        <v xml:space="preserve">        </v>
      </c>
      <c r="AA456" s="185"/>
      <c r="AB456" s="185" t="str">
        <f t="shared" ref="AB456:AB519" ca="1" si="687">INDIRECT("Відомість!b"&amp;ROW()-4)</f>
        <v>Разом:</v>
      </c>
      <c r="AC456" s="185" t="str">
        <f t="shared" ref="AC456:AC519" ca="1" si="688">INDIRECT("Відомість!c"&amp;ROW()-4)</f>
        <v>К-ть</v>
      </c>
      <c r="AD456" s="185">
        <f t="shared" ca="1" si="633"/>
        <v>0</v>
      </c>
      <c r="AE456" s="185"/>
      <c r="AF456" s="211"/>
      <c r="AG456" s="211"/>
      <c r="AH456" s="211"/>
      <c r="AI456" s="211"/>
      <c r="AJ456" s="211"/>
      <c r="AK456" s="211"/>
      <c r="AL456" s="211"/>
      <c r="AM456" s="211">
        <f t="shared" si="682"/>
        <v>0</v>
      </c>
      <c r="AN456" s="211"/>
      <c r="AO456" s="211"/>
      <c r="AP456" s="623">
        <f t="shared" ref="AP456:AP519" si="689">SUM(AG456:AO456)</f>
        <v>0</v>
      </c>
      <c r="AQ456" s="211">
        <f t="shared" si="634"/>
        <v>0</v>
      </c>
      <c r="AR456" s="211">
        <f t="shared" si="635"/>
        <v>0</v>
      </c>
      <c r="AS456" s="211"/>
      <c r="AT456" s="211">
        <f t="shared" ref="AT456:AT519" si="690">SUM(AQ456:AS456)</f>
        <v>0</v>
      </c>
      <c r="AU456" s="358">
        <f t="shared" ref="AU456:AU519" si="691">(AP456-AJ456)*22%</f>
        <v>0</v>
      </c>
      <c r="AV456" s="211">
        <f t="shared" ref="AV456:AV519" si="692">AQ456</f>
        <v>0</v>
      </c>
      <c r="AW456" s="211">
        <f t="shared" ref="AW456:AW519" ca="1" si="693">IF(AND(AX456=0,AY456=0),AP456-AT456+AV456,0)</f>
        <v>0</v>
      </c>
      <c r="AX456" s="211">
        <f t="shared" ca="1" si="671"/>
        <v>0</v>
      </c>
      <c r="AY456" s="211">
        <f t="shared" ref="AY456:AY519" ca="1" si="694">IF(OR($D456="Шаповалов В.Ю.",$D456="Сошина Н.В.",$D456="Бабченко В.А.",$D456="Кошель О.І.",$D456="Чкалова Л.О.",$D456="Бернацька Л.М.",$D456="Сержант О.М.",$D456="Білая А.О."),AP456-AT456+AV456,0)</f>
        <v>0</v>
      </c>
      <c r="AZ456" s="212">
        <f ca="1">IF(AND(AW456,AX456=0,AY456=0)=0,0,IF(AW456&gt;0,'На банк Приват'!$J$1,IF(AX456&gt;0,'На Укрсиб'!J449,0)))</f>
        <v>0</v>
      </c>
      <c r="BA456" s="191"/>
      <c r="BB456" s="191" t="str">
        <f t="shared" ref="BB456:BB519" ca="1" si="695">INDIRECT("Відомість!b"&amp;ROW()-4)</f>
        <v>Разом:</v>
      </c>
      <c r="BC456" s="191" t="str">
        <f t="shared" ref="BC456:BC519" ca="1" si="696">INDIRECT("Відомість!c"&amp;ROW()-4)</f>
        <v>К-ть</v>
      </c>
      <c r="BD456" s="191">
        <f t="shared" ca="1" si="636"/>
        <v>0</v>
      </c>
      <c r="BE456" s="191"/>
      <c r="BF456" s="213"/>
      <c r="BG456" s="213"/>
      <c r="BH456" s="213"/>
      <c r="BI456" s="213"/>
      <c r="BJ456" s="213"/>
      <c r="BK456" s="213"/>
      <c r="BL456" s="213"/>
      <c r="BM456" s="213">
        <f t="shared" si="678"/>
        <v>0</v>
      </c>
      <c r="BN456" s="213"/>
      <c r="BO456" s="213"/>
      <c r="BP456" s="623">
        <f t="shared" ref="BP456:BP519" si="697">SUM(BG456:BO456)</f>
        <v>0</v>
      </c>
      <c r="BQ456" s="213">
        <f t="shared" si="637"/>
        <v>0</v>
      </c>
      <c r="BR456" s="213">
        <f t="shared" si="638"/>
        <v>0</v>
      </c>
      <c r="BS456" s="213"/>
      <c r="BT456" s="213">
        <f t="shared" ref="BT456:BT519" si="698">SUM(BQ456:BS456)</f>
        <v>0</v>
      </c>
      <c r="BU456" s="362">
        <f t="shared" si="639"/>
        <v>0</v>
      </c>
      <c r="BV456" s="213">
        <f t="shared" ref="BV456:BV519" si="699">BQ456</f>
        <v>0</v>
      </c>
      <c r="BW456" s="213">
        <f t="shared" ref="BW456:BW519" ca="1" si="700">IF(AND(BX456=0,BY456=0),BP456-BT456+BV456,0)</f>
        <v>0</v>
      </c>
      <c r="BX456" s="213">
        <f t="shared" ref="BX456:BX519" ca="1" si="701">IF(OR($D456="Лазебний О.М.",$D456="Кизингашева Л.І.",$D456="Федчишина С.В.",$D456="Шишка О.О.",$D456="Примак Р.В."),BP456-BT456+BV456,0)</f>
        <v>0</v>
      </c>
      <c r="BY456" s="213">
        <f t="shared" ref="BY456:BY519" ca="1" si="702">IF(OR($D456="Шаповалов В.Ю.",$D456="Сошина Н.В.",$D456="Бабченко В.А.",$D456="Кошель О.І.",$D456="Чкалова Л.О.",$D456="Бернацька Л.М.",$D456="Сержант О.М.",$D456="Білая А.О."),BP456-BT456+BV456,0)</f>
        <v>0</v>
      </c>
      <c r="BZ456" s="214">
        <f ca="1">IF(AND(BW456,BX456=0)=0,0,IF(BW456&gt;0,'На банк Приват'!$P$1,IF(BX456&gt;0,'На Укрсиб'!$P$1,0)))</f>
        <v>0</v>
      </c>
      <c r="CA456" s="198"/>
      <c r="CB456" s="198" t="str">
        <f t="shared" ref="CB456:CB519" ca="1" si="703">INDIRECT("Відомість!b"&amp;ROW()-4)</f>
        <v>Разом:</v>
      </c>
      <c r="CC456" s="198" t="str">
        <f t="shared" ref="CC456:CC519" ca="1" si="704">INDIRECT("Відомість!c"&amp;ROW()-4)</f>
        <v>К-ть</v>
      </c>
      <c r="CD456" s="198">
        <f t="shared" ca="1" si="641"/>
        <v>0</v>
      </c>
      <c r="CE456" s="198"/>
      <c r="CF456" s="215"/>
      <c r="CG456" s="215"/>
      <c r="CH456" s="215"/>
      <c r="CI456" s="215"/>
      <c r="CJ456" s="215"/>
      <c r="CK456" s="215"/>
      <c r="CL456" s="215"/>
      <c r="CM456" s="215">
        <f t="shared" si="680"/>
        <v>0</v>
      </c>
      <c r="CN456" s="215"/>
      <c r="CO456" s="215"/>
      <c r="CP456" s="215">
        <f t="shared" ref="CP456:CP519" si="705">SUM(CG456:CO456)</f>
        <v>0</v>
      </c>
      <c r="CQ456" s="215">
        <f t="shared" si="642"/>
        <v>0</v>
      </c>
      <c r="CR456" s="215">
        <f t="shared" si="643"/>
        <v>0</v>
      </c>
      <c r="CS456" s="215"/>
      <c r="CT456" s="215">
        <f t="shared" ref="CT456:CT519" si="706">SUM(CQ456:CS456)</f>
        <v>0</v>
      </c>
      <c r="CU456" s="369">
        <f t="shared" ref="CU456:CU519" si="707">(CP456-CJ456)*22%</f>
        <v>0</v>
      </c>
      <c r="CV456" s="215">
        <f t="shared" ref="CV456:CV519" si="708">CQ456</f>
        <v>0</v>
      </c>
      <c r="CW456" s="215">
        <f t="shared" ref="CW456:CW519" ca="1" si="709">IF(AND(CX456=0,CY456=0),CP456-CT456+CV456,0)</f>
        <v>0</v>
      </c>
      <c r="CX456" s="215">
        <f t="shared" ca="1" si="644"/>
        <v>0</v>
      </c>
      <c r="CY456" s="215">
        <f t="shared" ref="CY456:CY519" ca="1" si="710">IF(OR($D456="Шаповалов В.Ю.",$D456="Сошина Н.В.",$D456="Бабченко В.А.",$D456="Кошель О.І.",$D456="Чкалова Л.О.",$D456="Бернацька Л.М.",$D456="Сержант О.М.",$D456="Білая А.О."),CP456-CT456+CV456,0)</f>
        <v>0</v>
      </c>
      <c r="CZ456" s="216">
        <f ca="1">IF(AND(CW456,CX456=0)=0,0,IF(CW456&gt;0,'На банк Приват'!$V$1,IF(CX456&gt;0,'На Укрсиб'!$V$1,0)))</f>
        <v>0</v>
      </c>
      <c r="DA456" s="204"/>
      <c r="DB456" s="204" t="str">
        <f t="shared" ref="DB456:DB519" ca="1" si="711">INDIRECT("Відомість!b"&amp;ROW()-4)</f>
        <v>Разом:</v>
      </c>
      <c r="DC456" s="204" t="str">
        <f t="shared" ref="DC456:DC519" ca="1" si="712">INDIRECT("Відомість!c"&amp;ROW()-4)</f>
        <v>К-ть</v>
      </c>
      <c r="DD456" s="204">
        <f t="shared" ca="1" si="645"/>
        <v>0</v>
      </c>
      <c r="DE456" s="204"/>
      <c r="DF456" s="217"/>
      <c r="DG456" s="217"/>
      <c r="DH456" s="217"/>
      <c r="DI456" s="217"/>
      <c r="DJ456" s="217"/>
      <c r="DK456" s="217"/>
      <c r="DL456" s="217"/>
      <c r="DM456" s="217">
        <f t="shared" ref="DM456:DM519" si="713">IF(DN456=0,6500/31*DE456,0)</f>
        <v>0</v>
      </c>
      <c r="DN456" s="217"/>
      <c r="DO456" s="217"/>
      <c r="DP456" s="763">
        <f t="shared" ref="DP456:DP519" si="714">SUM(DG456:DO456)</f>
        <v>0</v>
      </c>
      <c r="DQ456" s="217">
        <f t="shared" si="646"/>
        <v>0</v>
      </c>
      <c r="DR456" s="217">
        <f t="shared" si="647"/>
        <v>0</v>
      </c>
      <c r="DS456" s="217"/>
      <c r="DT456" s="217">
        <f t="shared" ref="DT456:DT519" si="715">SUM(DQ456:DS456)</f>
        <v>0</v>
      </c>
      <c r="DU456" s="366">
        <f t="shared" si="648"/>
        <v>0</v>
      </c>
      <c r="DV456" s="217">
        <f t="shared" ref="DV456:DV519" si="716">DQ456</f>
        <v>0</v>
      </c>
      <c r="DW456" s="217">
        <f t="shared" ref="DW456:DW519" ca="1" si="717">IF(AND(DX456=0,DY456=0),DP456-DT456+DV456,0)</f>
        <v>0</v>
      </c>
      <c r="DX456" s="217">
        <f t="shared" ref="DX456:DX519" ca="1" si="718">IF(OR($D456="Лазебний О.М.",$D456="Кизингашева Л.І.",$D456="Федчишина С.В.",$D456="Шишка О.О.",$D456="Примак Р.В."),DP456-DT456+DV456,0)</f>
        <v>0</v>
      </c>
      <c r="DY456" s="217">
        <f t="shared" ref="DY456:DY519" ca="1" si="719">IF(OR($D456="Шаповалов В.Ю.",$D456="Сошина Н.В.",$D456="Бабченко В.А.",$D456="Кошель О.І.",$D456="Чкалова Л.О.",$D456="Бернацька Л.М.",$D456="Сержант О.М.",$D456="Білая А.О."),DP456-DT456+DV456,0)</f>
        <v>0</v>
      </c>
      <c r="DZ456" s="218">
        <f ca="1">IF(AND(DW456,DX456=0)=0,0,IF(DW456&gt;0,'На банк Приват'!$AB$1,IF(DX456&gt;0,'На Укрсиб'!$V$1,0)))</f>
        <v>0</v>
      </c>
      <c r="EA456" s="207"/>
      <c r="EB456" s="207" t="str">
        <f t="shared" ref="EB456:EB519" ca="1" si="720">INDIRECT("Відомість!b"&amp;ROW()-4)</f>
        <v>Разом:</v>
      </c>
      <c r="EC456" s="207" t="str">
        <f t="shared" ref="EC456:EC519" ca="1" si="721">INDIRECT("Відомість!c"&amp;ROW()-4)</f>
        <v>К-ть</v>
      </c>
      <c r="ED456" s="207">
        <f t="shared" ca="1" si="650"/>
        <v>0</v>
      </c>
      <c r="EE456" s="207"/>
      <c r="EF456" s="219"/>
      <c r="EG456" s="219"/>
      <c r="EH456" s="219"/>
      <c r="EI456" s="219"/>
      <c r="EJ456" s="219"/>
      <c r="EK456" s="219"/>
      <c r="EL456" s="219"/>
      <c r="EM456" s="219">
        <f t="shared" ref="EM456:EM519" si="722">IF(EN456=0,6500/31*EE456,0)</f>
        <v>0</v>
      </c>
      <c r="EN456" s="219"/>
      <c r="EO456" s="219"/>
      <c r="EP456" s="219">
        <f t="shared" ref="EP456:EP519" si="723">SUM(EG456:EO456)</f>
        <v>0</v>
      </c>
      <c r="EQ456" s="219">
        <f t="shared" si="651"/>
        <v>0</v>
      </c>
      <c r="ER456" s="219">
        <f t="shared" si="652"/>
        <v>0</v>
      </c>
      <c r="ES456" s="219"/>
      <c r="ET456" s="219">
        <f t="shared" ref="ET456:ET519" si="724">SUM(EQ456:ES456)</f>
        <v>0</v>
      </c>
      <c r="EU456" s="363">
        <f t="shared" si="653"/>
        <v>0</v>
      </c>
      <c r="EV456" s="219">
        <f t="shared" ref="EV456:EV519" si="725">EQ456</f>
        <v>0</v>
      </c>
      <c r="EW456" s="219">
        <f t="shared" ref="EW456:EW519" ca="1" si="726">IF(AND(EX456=0,EY456=0),EP456-ET456+EV456,0)</f>
        <v>0</v>
      </c>
      <c r="EX456" s="219">
        <f t="shared" ca="1" si="654"/>
        <v>0</v>
      </c>
      <c r="EY456" s="219">
        <f t="shared" ref="EY456:EY519" ca="1" si="727">IF(OR($D456="Шаповалов В.Ю.",$D456="Сошина Н.В.",$D456="Бабченко В.А.",$D456="Кошель О.І.",$D456="Чкалова Л.О.",$D456="Бернацька Л.М.",$D456="Сержант О.М.",$D456="Білая А.О."),EP456-ET456+EV456,0)</f>
        <v>0</v>
      </c>
      <c r="EZ456" s="220">
        <f ca="1">IF(AND(EW456,EX456=0)=0,0,IF(EW456&gt;0,[6]Приват!$AH$1,IF(EX456&gt;0,[6]Укрсиб!$AH$1,0)))</f>
        <v>0</v>
      </c>
      <c r="FA456" s="28">
        <f t="shared" ref="FA456:FA519" ca="1" si="728">INDIRECT("Відомість!dk"&amp;ROW()-4)</f>
        <v>0</v>
      </c>
      <c r="FB456" s="28">
        <f t="shared" ref="FB456:FB519" ca="1" si="729">INDIRECT("Відомість!dl"&amp;ROW()-4)</f>
        <v>0</v>
      </c>
      <c r="FC456" s="28">
        <f t="shared" ref="FC456:FC519" ca="1" si="730">INDIRECT("Відомість!dm"&amp;ROW()-4)</f>
        <v>0</v>
      </c>
      <c r="FD456" s="28">
        <f t="shared" ref="FD456:FD519" ca="1" si="731">INDIRECT("Відомість!dn"&amp;ROW()-4)</f>
        <v>0</v>
      </c>
      <c r="FE456" s="28">
        <f t="shared" ref="FE456:FE519" ca="1" si="732">INDIRECT("Відомість!a"&amp;ROW()-4)</f>
        <v>0</v>
      </c>
      <c r="FF456">
        <f t="shared" ref="FF456:FF519" si="733">IF(P456=0,0,IF(OR(C456="п-к м/сл",C456="п-к",C456="п-к юст.",C456="п/п-к м/сл",C456="п/п-к",C456="п/п-к юст.",C456="м-р м/сл",C456="м-р",C456="м-р юст."),1,IF(OR(C456="к-н м/сл",C456="к-н",C456="к-н юст.",C456="ст.л-т",C456="ст.л-т м/сл",C456="л-т",C456="л-т м/сл",C456="мол. л-т ",C456="мол. л-т м/сл"),2,IF(D456=0,0,3))))</f>
        <v>0</v>
      </c>
      <c r="FG456" s="7">
        <f t="shared" ref="FG456:FG519" si="734">IF(FF456&gt;0,1,0)</f>
        <v>0</v>
      </c>
    </row>
    <row r="457" spans="1:163">
      <c r="A457" s="113"/>
      <c r="B457" s="113">
        <f t="shared" ca="1" si="683"/>
        <v>0</v>
      </c>
      <c r="C457" s="113" t="str">
        <f t="shared" ca="1" si="684"/>
        <v>Ʃ</v>
      </c>
      <c r="D457" s="113">
        <f t="shared" ca="1" si="676"/>
        <v>0</v>
      </c>
      <c r="E457" s="113">
        <f t="shared" si="685"/>
        <v>0</v>
      </c>
      <c r="F457" s="115"/>
      <c r="G457" s="209">
        <f t="shared" si="674"/>
        <v>0</v>
      </c>
      <c r="H457" s="209">
        <f t="shared" si="672"/>
        <v>0</v>
      </c>
      <c r="I457" s="209">
        <f t="shared" si="673"/>
        <v>0</v>
      </c>
      <c r="J457" s="209">
        <f t="shared" si="656"/>
        <v>0</v>
      </c>
      <c r="K457" s="209">
        <f t="shared" si="657"/>
        <v>0</v>
      </c>
      <c r="L457" s="209">
        <f t="shared" si="658"/>
        <v>0</v>
      </c>
      <c r="M457" s="209">
        <f t="shared" si="659"/>
        <v>0</v>
      </c>
      <c r="N457" s="209">
        <f t="shared" si="660"/>
        <v>0</v>
      </c>
      <c r="O457" s="209">
        <f t="shared" si="655"/>
        <v>0</v>
      </c>
      <c r="P457" s="211">
        <f t="shared" si="661"/>
        <v>0</v>
      </c>
      <c r="Q457" s="209">
        <f t="shared" si="662"/>
        <v>0</v>
      </c>
      <c r="R457" s="209">
        <f t="shared" si="663"/>
        <v>0</v>
      </c>
      <c r="S457" s="209">
        <f t="shared" si="664"/>
        <v>0</v>
      </c>
      <c r="T457" s="209">
        <f t="shared" si="665"/>
        <v>0</v>
      </c>
      <c r="U457" s="209">
        <f t="shared" si="666"/>
        <v>0</v>
      </c>
      <c r="V457" s="209">
        <f t="shared" si="667"/>
        <v>0</v>
      </c>
      <c r="W457" s="209">
        <f t="shared" ca="1" si="668"/>
        <v>0</v>
      </c>
      <c r="X457" s="209">
        <f t="shared" ca="1" si="669"/>
        <v>0</v>
      </c>
      <c r="Y457" s="209">
        <f t="shared" ca="1" si="670"/>
        <v>0</v>
      </c>
      <c r="Z457" s="210" t="str">
        <f t="shared" ca="1" si="686"/>
        <v xml:space="preserve">        </v>
      </c>
      <c r="AA457" s="185"/>
      <c r="AB457" s="185">
        <f t="shared" ca="1" si="687"/>
        <v>0</v>
      </c>
      <c r="AC457" s="185" t="str">
        <f t="shared" ca="1" si="688"/>
        <v>Ʃ</v>
      </c>
      <c r="AD457" s="185">
        <f t="shared" ref="AD457:AD520" ca="1" si="735">INDIRECT("Відомість!dk"&amp;ROW()-4)</f>
        <v>0</v>
      </c>
      <c r="AE457" s="185"/>
      <c r="AF457" s="211"/>
      <c r="AG457" s="211"/>
      <c r="AH457" s="211"/>
      <c r="AI457" s="211"/>
      <c r="AJ457" s="211"/>
      <c r="AK457" s="211"/>
      <c r="AL457" s="211"/>
      <c r="AM457" s="211">
        <f t="shared" si="682"/>
        <v>0</v>
      </c>
      <c r="AN457" s="211"/>
      <c r="AO457" s="211"/>
      <c r="AP457" s="623">
        <f t="shared" si="689"/>
        <v>0</v>
      </c>
      <c r="AQ457" s="211">
        <f t="shared" ref="AQ457:AQ520" si="736">(AP457)*18%</f>
        <v>0</v>
      </c>
      <c r="AR457" s="211">
        <f t="shared" ref="AR457:AR520" si="737">(AP457-AM457)*1.5%</f>
        <v>0</v>
      </c>
      <c r="AS457" s="211"/>
      <c r="AT457" s="211">
        <f t="shared" si="690"/>
        <v>0</v>
      </c>
      <c r="AU457" s="358">
        <f t="shared" si="691"/>
        <v>0</v>
      </c>
      <c r="AV457" s="211">
        <f t="shared" si="692"/>
        <v>0</v>
      </c>
      <c r="AW457" s="211">
        <f t="shared" ca="1" si="693"/>
        <v>0</v>
      </c>
      <c r="AX457" s="211">
        <f t="shared" ca="1" si="671"/>
        <v>0</v>
      </c>
      <c r="AY457" s="211">
        <f t="shared" ca="1" si="694"/>
        <v>0</v>
      </c>
      <c r="AZ457" s="212">
        <f ca="1">IF(AND(AW457,AX457=0,AY457=0)=0,0,IF(AW457&gt;0,'На банк Приват'!$J$1,IF(AX457&gt;0,'На Укрсиб'!J450,0)))</f>
        <v>0</v>
      </c>
      <c r="BA457" s="191"/>
      <c r="BB457" s="191">
        <f t="shared" ca="1" si="695"/>
        <v>0</v>
      </c>
      <c r="BC457" s="191" t="str">
        <f t="shared" ca="1" si="696"/>
        <v>Ʃ</v>
      </c>
      <c r="BD457" s="191">
        <f t="shared" ref="BD457:BD520" ca="1" si="738">INDIRECT("Відомість!dk"&amp;ROW()-4)</f>
        <v>0</v>
      </c>
      <c r="BE457" s="191"/>
      <c r="BF457" s="213"/>
      <c r="BG457" s="213"/>
      <c r="BH457" s="213"/>
      <c r="BI457" s="213"/>
      <c r="BJ457" s="213"/>
      <c r="BK457" s="213"/>
      <c r="BL457" s="213"/>
      <c r="BM457" s="213">
        <f t="shared" si="678"/>
        <v>0</v>
      </c>
      <c r="BN457" s="213"/>
      <c r="BO457" s="213"/>
      <c r="BP457" s="623">
        <f t="shared" si="697"/>
        <v>0</v>
      </c>
      <c r="BQ457" s="213">
        <f t="shared" ref="BQ457:BQ520" si="739">(BP457)*18%</f>
        <v>0</v>
      </c>
      <c r="BR457" s="213">
        <f t="shared" ref="BR457:BR520" si="740">(BP457-BM457)*1.5%</f>
        <v>0</v>
      </c>
      <c r="BS457" s="213"/>
      <c r="BT457" s="213">
        <f t="shared" si="698"/>
        <v>0</v>
      </c>
      <c r="BU457" s="362">
        <f t="shared" ref="BU457:BU520" si="741">(BP457-BJ457)*22%</f>
        <v>0</v>
      </c>
      <c r="BV457" s="213">
        <f t="shared" si="699"/>
        <v>0</v>
      </c>
      <c r="BW457" s="213">
        <f t="shared" ca="1" si="700"/>
        <v>0</v>
      </c>
      <c r="BX457" s="213">
        <f t="shared" ca="1" si="701"/>
        <v>0</v>
      </c>
      <c r="BY457" s="213">
        <f t="shared" ca="1" si="702"/>
        <v>0</v>
      </c>
      <c r="BZ457" s="214">
        <f ca="1">IF(AND(BW457,BX457=0)=0,0,IF(BW457&gt;0,'На банк Приват'!$P$1,IF(BX457&gt;0,'На Укрсиб'!$P$1,0)))</f>
        <v>0</v>
      </c>
      <c r="CA457" s="198"/>
      <c r="CB457" s="198">
        <f t="shared" ca="1" si="703"/>
        <v>0</v>
      </c>
      <c r="CC457" s="198" t="str">
        <f t="shared" ca="1" si="704"/>
        <v>Ʃ</v>
      </c>
      <c r="CD457" s="198">
        <f t="shared" ref="CD457:CD520" ca="1" si="742">INDIRECT("Відомість!dk"&amp;ROW()-4)</f>
        <v>0</v>
      </c>
      <c r="CE457" s="198"/>
      <c r="CF457" s="215"/>
      <c r="CG457" s="215"/>
      <c r="CH457" s="215"/>
      <c r="CI457" s="215"/>
      <c r="CJ457" s="215"/>
      <c r="CK457" s="215"/>
      <c r="CL457" s="215"/>
      <c r="CM457" s="215">
        <f t="shared" si="680"/>
        <v>0</v>
      </c>
      <c r="CN457" s="215"/>
      <c r="CO457" s="215"/>
      <c r="CP457" s="215">
        <f t="shared" si="705"/>
        <v>0</v>
      </c>
      <c r="CQ457" s="215">
        <f t="shared" ref="CQ457:CQ520" si="743">(CP457)*18%</f>
        <v>0</v>
      </c>
      <c r="CR457" s="215">
        <f t="shared" ref="CR457:CR520" si="744">(CP457-CM457)*1.5%</f>
        <v>0</v>
      </c>
      <c r="CS457" s="215"/>
      <c r="CT457" s="215">
        <f t="shared" si="706"/>
        <v>0</v>
      </c>
      <c r="CU457" s="369">
        <f t="shared" si="707"/>
        <v>0</v>
      </c>
      <c r="CV457" s="215">
        <f t="shared" si="708"/>
        <v>0</v>
      </c>
      <c r="CW457" s="215">
        <f t="shared" ca="1" si="709"/>
        <v>0</v>
      </c>
      <c r="CX457" s="215">
        <f t="shared" ref="CX457:CX476" ca="1" si="745">IF(OR($D457="Лазебний О.М.",$D457="Череп'ян С.І.",$D457="Федчишина С.В.",$D457="Кравченко Р.М.",$D457="Примак Р.В."),CP457-CT457+CV457,0)</f>
        <v>0</v>
      </c>
      <c r="CY457" s="215">
        <f t="shared" ca="1" si="710"/>
        <v>0</v>
      </c>
      <c r="CZ457" s="216">
        <f ca="1">IF(AND(CW457,CX457=0)=0,0,IF(CW457&gt;0,'На банк Приват'!$V$1,IF(CX457&gt;0,'На Укрсиб'!$V$1,0)))</f>
        <v>0</v>
      </c>
      <c r="DA457" s="204"/>
      <c r="DB457" s="204">
        <f t="shared" ca="1" si="711"/>
        <v>0</v>
      </c>
      <c r="DC457" s="204" t="str">
        <f t="shared" ca="1" si="712"/>
        <v>Ʃ</v>
      </c>
      <c r="DD457" s="204">
        <f t="shared" ref="DD457:DD520" ca="1" si="746">INDIRECT("Відомість!dk"&amp;ROW()-4)</f>
        <v>0</v>
      </c>
      <c r="DE457" s="204"/>
      <c r="DF457" s="217"/>
      <c r="DG457" s="217"/>
      <c r="DH457" s="217"/>
      <c r="DI457" s="217"/>
      <c r="DJ457" s="217"/>
      <c r="DK457" s="217"/>
      <c r="DL457" s="217"/>
      <c r="DM457" s="217">
        <f t="shared" si="713"/>
        <v>0</v>
      </c>
      <c r="DN457" s="217"/>
      <c r="DO457" s="217"/>
      <c r="DP457" s="763">
        <f t="shared" si="714"/>
        <v>0</v>
      </c>
      <c r="DQ457" s="217">
        <f t="shared" ref="DQ457:DQ520" si="747">(DP457)*18%</f>
        <v>0</v>
      </c>
      <c r="DR457" s="217">
        <f t="shared" ref="DR457:DR520" si="748">(DP457-DM457)*1.5%</f>
        <v>0</v>
      </c>
      <c r="DS457" s="217"/>
      <c r="DT457" s="217">
        <f t="shared" si="715"/>
        <v>0</v>
      </c>
      <c r="DU457" s="366">
        <f t="shared" ref="DU457:DU520" si="749">(DP457-DJ457)*22%</f>
        <v>0</v>
      </c>
      <c r="DV457" s="217">
        <f t="shared" si="716"/>
        <v>0</v>
      </c>
      <c r="DW457" s="217">
        <f t="shared" ca="1" si="717"/>
        <v>0</v>
      </c>
      <c r="DX457" s="217">
        <f t="shared" ca="1" si="718"/>
        <v>0</v>
      </c>
      <c r="DY457" s="217">
        <f t="shared" ca="1" si="719"/>
        <v>0</v>
      </c>
      <c r="DZ457" s="218">
        <f ca="1">IF(AND(DW457,DX457=0)=0,0,IF(DW457&gt;0,'На банк Приват'!$AB$1,IF(DX457&gt;0,'На Укрсиб'!$V$1,0)))</f>
        <v>0</v>
      </c>
      <c r="EA457" s="207"/>
      <c r="EB457" s="207">
        <f t="shared" ca="1" si="720"/>
        <v>0</v>
      </c>
      <c r="EC457" s="207" t="str">
        <f t="shared" ca="1" si="721"/>
        <v>Ʃ</v>
      </c>
      <c r="ED457" s="207">
        <f t="shared" ref="ED457:ED520" ca="1" si="750">INDIRECT("Відомість!dk"&amp;ROW()-4)</f>
        <v>0</v>
      </c>
      <c r="EE457" s="207"/>
      <c r="EF457" s="219"/>
      <c r="EG457" s="219"/>
      <c r="EH457" s="219"/>
      <c r="EI457" s="219"/>
      <c r="EJ457" s="219"/>
      <c r="EK457" s="219"/>
      <c r="EL457" s="219"/>
      <c r="EM457" s="219">
        <f t="shared" si="722"/>
        <v>0</v>
      </c>
      <c r="EN457" s="219"/>
      <c r="EO457" s="219"/>
      <c r="EP457" s="219">
        <f t="shared" si="723"/>
        <v>0</v>
      </c>
      <c r="EQ457" s="219">
        <f t="shared" ref="EQ457:EQ520" si="751">(EP457)*18%</f>
        <v>0</v>
      </c>
      <c r="ER457" s="219">
        <f t="shared" ref="ER457:ER520" si="752">(EP457-EM457)*1.5%</f>
        <v>0</v>
      </c>
      <c r="ES457" s="219"/>
      <c r="ET457" s="219">
        <f t="shared" si="724"/>
        <v>0</v>
      </c>
      <c r="EU457" s="363">
        <f t="shared" ref="EU457:EU520" si="753">(EP457-EJ457)*22%</f>
        <v>0</v>
      </c>
      <c r="EV457" s="219">
        <f t="shared" si="725"/>
        <v>0</v>
      </c>
      <c r="EW457" s="219">
        <f t="shared" ca="1" si="726"/>
        <v>0</v>
      </c>
      <c r="EX457" s="219">
        <f t="shared" ref="EX457:EX497" ca="1" si="754">IF(OR($D457="Лазебний О.М.",$D457="Череп'ян С.І.",$D457="Федчишина С.В.",$D457="Кравченко Р.М.",$D457="Примак Р.В."),EP457-ET457+EV457,0)</f>
        <v>0</v>
      </c>
      <c r="EY457" s="219">
        <f t="shared" ca="1" si="727"/>
        <v>0</v>
      </c>
      <c r="EZ457" s="220">
        <f ca="1">IF(AND(EW457,EX457=0)=0,0,IF(EW457&gt;0,[6]Приват!$AH$1,IF(EX457&gt;0,[6]Укрсиб!$AH$1,0)))</f>
        <v>0</v>
      </c>
      <c r="FA457" s="28">
        <f t="shared" ca="1" si="728"/>
        <v>0</v>
      </c>
      <c r="FB457" s="28">
        <f t="shared" ca="1" si="729"/>
        <v>0</v>
      </c>
      <c r="FC457" s="28">
        <f t="shared" ca="1" si="730"/>
        <v>0</v>
      </c>
      <c r="FD457" s="28">
        <f t="shared" ca="1" si="731"/>
        <v>0</v>
      </c>
      <c r="FE457" s="28">
        <f t="shared" ca="1" si="732"/>
        <v>0</v>
      </c>
      <c r="FF457">
        <f t="shared" si="733"/>
        <v>0</v>
      </c>
      <c r="FG457" s="7">
        <f t="shared" si="734"/>
        <v>0</v>
      </c>
    </row>
    <row r="458" spans="1:163">
      <c r="A458" s="113"/>
      <c r="B458" s="113">
        <f t="shared" ca="1" si="683"/>
        <v>0</v>
      </c>
      <c r="C458" s="113">
        <f t="shared" ca="1" si="684"/>
        <v>0</v>
      </c>
      <c r="D458" s="113">
        <f t="shared" ca="1" si="676"/>
        <v>0</v>
      </c>
      <c r="E458" s="113">
        <f t="shared" si="685"/>
        <v>0</v>
      </c>
      <c r="F458" s="115"/>
      <c r="G458" s="209">
        <f t="shared" si="674"/>
        <v>0</v>
      </c>
      <c r="H458" s="209">
        <f t="shared" si="672"/>
        <v>0</v>
      </c>
      <c r="I458" s="209">
        <f t="shared" si="673"/>
        <v>0</v>
      </c>
      <c r="J458" s="209">
        <f t="shared" si="656"/>
        <v>0</v>
      </c>
      <c r="K458" s="209">
        <f t="shared" si="657"/>
        <v>0</v>
      </c>
      <c r="L458" s="209">
        <f t="shared" si="658"/>
        <v>0</v>
      </c>
      <c r="M458" s="209">
        <f t="shared" si="659"/>
        <v>0</v>
      </c>
      <c r="N458" s="209">
        <f t="shared" si="660"/>
        <v>0</v>
      </c>
      <c r="O458" s="209">
        <f t="shared" ref="O458:O521" si="755">AO458+BO458+CO458+DO458+EO458</f>
        <v>0</v>
      </c>
      <c r="P458" s="211">
        <f t="shared" si="661"/>
        <v>0</v>
      </c>
      <c r="Q458" s="209">
        <f t="shared" si="662"/>
        <v>0</v>
      </c>
      <c r="R458" s="209">
        <f t="shared" si="663"/>
        <v>0</v>
      </c>
      <c r="S458" s="209">
        <f t="shared" si="664"/>
        <v>0</v>
      </c>
      <c r="T458" s="209">
        <f t="shared" si="665"/>
        <v>0</v>
      </c>
      <c r="U458" s="209">
        <f t="shared" si="666"/>
        <v>0</v>
      </c>
      <c r="V458" s="209">
        <f t="shared" si="667"/>
        <v>0</v>
      </c>
      <c r="W458" s="209">
        <f t="shared" ca="1" si="668"/>
        <v>0</v>
      </c>
      <c r="X458" s="209">
        <f t="shared" ca="1" si="669"/>
        <v>0</v>
      </c>
      <c r="Y458" s="209">
        <f t="shared" ca="1" si="670"/>
        <v>0</v>
      </c>
      <c r="Z458" s="210" t="str">
        <f t="shared" ca="1" si="686"/>
        <v xml:space="preserve">        </v>
      </c>
      <c r="AA458" s="185"/>
      <c r="AB458" s="185">
        <f t="shared" ca="1" si="687"/>
        <v>0</v>
      </c>
      <c r="AC458" s="185">
        <f t="shared" ca="1" si="688"/>
        <v>0</v>
      </c>
      <c r="AD458" s="185">
        <f t="shared" ca="1" si="735"/>
        <v>0</v>
      </c>
      <c r="AE458" s="185"/>
      <c r="AF458" s="211"/>
      <c r="AG458" s="211"/>
      <c r="AH458" s="211"/>
      <c r="AI458" s="211"/>
      <c r="AJ458" s="211"/>
      <c r="AK458" s="211"/>
      <c r="AL458" s="211"/>
      <c r="AM458" s="211">
        <f t="shared" si="682"/>
        <v>0</v>
      </c>
      <c r="AN458" s="211"/>
      <c r="AO458" s="211"/>
      <c r="AP458" s="623">
        <f t="shared" si="689"/>
        <v>0</v>
      </c>
      <c r="AQ458" s="211">
        <f t="shared" si="736"/>
        <v>0</v>
      </c>
      <c r="AR458" s="211">
        <f t="shared" si="737"/>
        <v>0</v>
      </c>
      <c r="AS458" s="211"/>
      <c r="AT458" s="211">
        <f t="shared" si="690"/>
        <v>0</v>
      </c>
      <c r="AU458" s="358">
        <f t="shared" si="691"/>
        <v>0</v>
      </c>
      <c r="AV458" s="211">
        <f t="shared" si="692"/>
        <v>0</v>
      </c>
      <c r="AW458" s="211">
        <f t="shared" ca="1" si="693"/>
        <v>0</v>
      </c>
      <c r="AX458" s="211">
        <f t="shared" ca="1" si="671"/>
        <v>0</v>
      </c>
      <c r="AY458" s="211">
        <f t="shared" ca="1" si="694"/>
        <v>0</v>
      </c>
      <c r="AZ458" s="212">
        <f ca="1">IF(AND(AW458,AX458=0,AY458=0)=0,0,IF(AW458&gt;0,'На банк Приват'!$J$1,IF(AX458&gt;0,'На Укрсиб'!J451,0)))</f>
        <v>0</v>
      </c>
      <c r="BA458" s="191"/>
      <c r="BB458" s="191">
        <f t="shared" ca="1" si="695"/>
        <v>0</v>
      </c>
      <c r="BC458" s="191">
        <f t="shared" ca="1" si="696"/>
        <v>0</v>
      </c>
      <c r="BD458" s="191">
        <f t="shared" ca="1" si="738"/>
        <v>0</v>
      </c>
      <c r="BE458" s="191"/>
      <c r="BF458" s="213"/>
      <c r="BG458" s="213"/>
      <c r="BH458" s="213"/>
      <c r="BI458" s="213"/>
      <c r="BJ458" s="213"/>
      <c r="BK458" s="213"/>
      <c r="BL458" s="213"/>
      <c r="BM458" s="213">
        <f t="shared" si="678"/>
        <v>0</v>
      </c>
      <c r="BN458" s="213"/>
      <c r="BO458" s="213"/>
      <c r="BP458" s="623">
        <f t="shared" si="697"/>
        <v>0</v>
      </c>
      <c r="BQ458" s="213">
        <f t="shared" si="739"/>
        <v>0</v>
      </c>
      <c r="BR458" s="213">
        <f t="shared" si="740"/>
        <v>0</v>
      </c>
      <c r="BS458" s="213"/>
      <c r="BT458" s="213">
        <f t="shared" si="698"/>
        <v>0</v>
      </c>
      <c r="BU458" s="362">
        <f t="shared" si="741"/>
        <v>0</v>
      </c>
      <c r="BV458" s="213">
        <f t="shared" si="699"/>
        <v>0</v>
      </c>
      <c r="BW458" s="213">
        <f t="shared" ca="1" si="700"/>
        <v>0</v>
      </c>
      <c r="BX458" s="213">
        <f t="shared" ca="1" si="701"/>
        <v>0</v>
      </c>
      <c r="BY458" s="213">
        <f t="shared" ca="1" si="702"/>
        <v>0</v>
      </c>
      <c r="BZ458" s="214">
        <f ca="1">IF(AND(BW458,BX458=0)=0,0,IF(BW458&gt;0,'На банк Приват'!$P$1,IF(BX458&gt;0,'На Укрсиб'!$P$1,0)))</f>
        <v>0</v>
      </c>
      <c r="CA458" s="198"/>
      <c r="CB458" s="198">
        <f t="shared" ca="1" si="703"/>
        <v>0</v>
      </c>
      <c r="CC458" s="198">
        <f t="shared" ca="1" si="704"/>
        <v>0</v>
      </c>
      <c r="CD458" s="198">
        <f t="shared" ca="1" si="742"/>
        <v>0</v>
      </c>
      <c r="CE458" s="198"/>
      <c r="CF458" s="215"/>
      <c r="CG458" s="215"/>
      <c r="CH458" s="215"/>
      <c r="CI458" s="215"/>
      <c r="CJ458" s="215"/>
      <c r="CK458" s="215"/>
      <c r="CL458" s="215"/>
      <c r="CM458" s="215">
        <f t="shared" si="680"/>
        <v>0</v>
      </c>
      <c r="CN458" s="215"/>
      <c r="CO458" s="215"/>
      <c r="CP458" s="215">
        <f t="shared" si="705"/>
        <v>0</v>
      </c>
      <c r="CQ458" s="215">
        <f t="shared" si="743"/>
        <v>0</v>
      </c>
      <c r="CR458" s="215">
        <f t="shared" si="744"/>
        <v>0</v>
      </c>
      <c r="CS458" s="215"/>
      <c r="CT458" s="215">
        <f t="shared" si="706"/>
        <v>0</v>
      </c>
      <c r="CU458" s="369">
        <f t="shared" si="707"/>
        <v>0</v>
      </c>
      <c r="CV458" s="215">
        <f t="shared" si="708"/>
        <v>0</v>
      </c>
      <c r="CW458" s="215">
        <f t="shared" ca="1" si="709"/>
        <v>0</v>
      </c>
      <c r="CX458" s="215">
        <f t="shared" ca="1" si="745"/>
        <v>0</v>
      </c>
      <c r="CY458" s="215">
        <f t="shared" ca="1" si="710"/>
        <v>0</v>
      </c>
      <c r="CZ458" s="216">
        <f ca="1">IF(AND(CW458,CX458=0)=0,0,IF(CW458&gt;0,'На банк Приват'!$V$1,IF(CX458&gt;0,'На Укрсиб'!$V$1,0)))</f>
        <v>0</v>
      </c>
      <c r="DA458" s="204"/>
      <c r="DB458" s="204">
        <f t="shared" ca="1" si="711"/>
        <v>0</v>
      </c>
      <c r="DC458" s="204">
        <f t="shared" ca="1" si="712"/>
        <v>0</v>
      </c>
      <c r="DD458" s="204">
        <f t="shared" ca="1" si="746"/>
        <v>0</v>
      </c>
      <c r="DE458" s="204"/>
      <c r="DF458" s="217"/>
      <c r="DG458" s="217"/>
      <c r="DH458" s="217"/>
      <c r="DI458" s="217"/>
      <c r="DJ458" s="217"/>
      <c r="DK458" s="217"/>
      <c r="DL458" s="217"/>
      <c r="DM458" s="217">
        <f t="shared" si="713"/>
        <v>0</v>
      </c>
      <c r="DN458" s="217"/>
      <c r="DO458" s="217"/>
      <c r="DP458" s="763">
        <f t="shared" si="714"/>
        <v>0</v>
      </c>
      <c r="DQ458" s="217">
        <f t="shared" si="747"/>
        <v>0</v>
      </c>
      <c r="DR458" s="217">
        <f t="shared" si="748"/>
        <v>0</v>
      </c>
      <c r="DS458" s="217"/>
      <c r="DT458" s="217">
        <f t="shared" si="715"/>
        <v>0</v>
      </c>
      <c r="DU458" s="366">
        <f t="shared" si="749"/>
        <v>0</v>
      </c>
      <c r="DV458" s="217">
        <f t="shared" si="716"/>
        <v>0</v>
      </c>
      <c r="DW458" s="217">
        <f t="shared" ca="1" si="717"/>
        <v>0</v>
      </c>
      <c r="DX458" s="217">
        <f t="shared" ca="1" si="718"/>
        <v>0</v>
      </c>
      <c r="DY458" s="217">
        <f t="shared" ca="1" si="719"/>
        <v>0</v>
      </c>
      <c r="DZ458" s="218">
        <f ca="1">IF(AND(DW458,DX458=0)=0,0,IF(DW458&gt;0,'На банк Приват'!$AB$1,IF(DX458&gt;0,'На Укрсиб'!$V$1,0)))</f>
        <v>0</v>
      </c>
      <c r="EA458" s="207"/>
      <c r="EB458" s="207">
        <f t="shared" ca="1" si="720"/>
        <v>0</v>
      </c>
      <c r="EC458" s="207">
        <f t="shared" ca="1" si="721"/>
        <v>0</v>
      </c>
      <c r="ED458" s="207">
        <f t="shared" ca="1" si="750"/>
        <v>0</v>
      </c>
      <c r="EE458" s="207"/>
      <c r="EF458" s="219"/>
      <c r="EG458" s="219"/>
      <c r="EH458" s="219"/>
      <c r="EI458" s="219"/>
      <c r="EJ458" s="219"/>
      <c r="EK458" s="219"/>
      <c r="EL458" s="219"/>
      <c r="EM458" s="219">
        <f t="shared" si="722"/>
        <v>0</v>
      </c>
      <c r="EN458" s="219"/>
      <c r="EO458" s="219"/>
      <c r="EP458" s="219">
        <f t="shared" si="723"/>
        <v>0</v>
      </c>
      <c r="EQ458" s="219">
        <f t="shared" si="751"/>
        <v>0</v>
      </c>
      <c r="ER458" s="219">
        <f t="shared" si="752"/>
        <v>0</v>
      </c>
      <c r="ES458" s="219"/>
      <c r="ET458" s="219">
        <f t="shared" si="724"/>
        <v>0</v>
      </c>
      <c r="EU458" s="363">
        <f t="shared" si="753"/>
        <v>0</v>
      </c>
      <c r="EV458" s="219">
        <f t="shared" si="725"/>
        <v>0</v>
      </c>
      <c r="EW458" s="219">
        <f t="shared" ca="1" si="726"/>
        <v>0</v>
      </c>
      <c r="EX458" s="219">
        <f t="shared" ca="1" si="754"/>
        <v>0</v>
      </c>
      <c r="EY458" s="219">
        <f t="shared" ca="1" si="727"/>
        <v>0</v>
      </c>
      <c r="EZ458" s="220">
        <f ca="1">IF(AND(EW458,EX458=0)=0,0,IF(EW458&gt;0,[6]Приват!$AH$1,IF(EX458&gt;0,[6]Укрсиб!$AH$1,0)))</f>
        <v>0</v>
      </c>
      <c r="FA458" s="28">
        <f t="shared" ca="1" si="728"/>
        <v>0</v>
      </c>
      <c r="FB458" s="28">
        <f t="shared" ca="1" si="729"/>
        <v>0</v>
      </c>
      <c r="FC458" s="28">
        <f t="shared" ca="1" si="730"/>
        <v>0</v>
      </c>
      <c r="FD458" s="28">
        <f t="shared" ca="1" si="731"/>
        <v>0</v>
      </c>
      <c r="FE458" s="28">
        <f t="shared" ca="1" si="732"/>
        <v>0</v>
      </c>
      <c r="FF458">
        <f t="shared" si="733"/>
        <v>0</v>
      </c>
      <c r="FG458" s="7">
        <f t="shared" si="734"/>
        <v>0</v>
      </c>
    </row>
    <row r="459" spans="1:163">
      <c r="A459" s="113"/>
      <c r="B459" s="113">
        <f t="shared" ca="1" si="683"/>
        <v>0</v>
      </c>
      <c r="C459" s="113">
        <f t="shared" ca="1" si="684"/>
        <v>0</v>
      </c>
      <c r="D459" s="113">
        <f t="shared" ca="1" si="676"/>
        <v>0</v>
      </c>
      <c r="E459" s="113">
        <f t="shared" si="685"/>
        <v>0</v>
      </c>
      <c r="F459" s="115"/>
      <c r="G459" s="209">
        <f t="shared" si="674"/>
        <v>0</v>
      </c>
      <c r="H459" s="209">
        <f t="shared" si="672"/>
        <v>0</v>
      </c>
      <c r="I459" s="209">
        <f t="shared" si="673"/>
        <v>0</v>
      </c>
      <c r="J459" s="209">
        <f t="shared" si="656"/>
        <v>0</v>
      </c>
      <c r="K459" s="209">
        <f t="shared" si="657"/>
        <v>0</v>
      </c>
      <c r="L459" s="209">
        <f t="shared" si="658"/>
        <v>0</v>
      </c>
      <c r="M459" s="209">
        <f t="shared" si="659"/>
        <v>0</v>
      </c>
      <c r="N459" s="209">
        <f t="shared" si="660"/>
        <v>0</v>
      </c>
      <c r="O459" s="209">
        <f t="shared" si="755"/>
        <v>0</v>
      </c>
      <c r="P459" s="211">
        <f t="shared" si="661"/>
        <v>0</v>
      </c>
      <c r="Q459" s="209">
        <f t="shared" si="662"/>
        <v>0</v>
      </c>
      <c r="R459" s="209">
        <f t="shared" si="663"/>
        <v>0</v>
      </c>
      <c r="S459" s="209">
        <f t="shared" si="664"/>
        <v>0</v>
      </c>
      <c r="T459" s="209">
        <f t="shared" si="665"/>
        <v>0</v>
      </c>
      <c r="U459" s="209">
        <f t="shared" si="666"/>
        <v>0</v>
      </c>
      <c r="V459" s="209">
        <f t="shared" si="667"/>
        <v>0</v>
      </c>
      <c r="W459" s="209">
        <f t="shared" ca="1" si="668"/>
        <v>0</v>
      </c>
      <c r="X459" s="209">
        <f t="shared" ca="1" si="669"/>
        <v>0</v>
      </c>
      <c r="Y459" s="209">
        <f t="shared" ca="1" si="670"/>
        <v>0</v>
      </c>
      <c r="Z459" s="210" t="str">
        <f t="shared" ca="1" si="686"/>
        <v xml:space="preserve">        </v>
      </c>
      <c r="AA459" s="185"/>
      <c r="AB459" s="185">
        <f t="shared" ca="1" si="687"/>
        <v>0</v>
      </c>
      <c r="AC459" s="185">
        <f t="shared" ca="1" si="688"/>
        <v>0</v>
      </c>
      <c r="AD459" s="185">
        <f t="shared" ca="1" si="735"/>
        <v>0</v>
      </c>
      <c r="AE459" s="185"/>
      <c r="AF459" s="211"/>
      <c r="AG459" s="211"/>
      <c r="AH459" s="211"/>
      <c r="AI459" s="211"/>
      <c r="AJ459" s="211"/>
      <c r="AK459" s="211"/>
      <c r="AL459" s="211"/>
      <c r="AM459" s="211">
        <f t="shared" si="682"/>
        <v>0</v>
      </c>
      <c r="AN459" s="211"/>
      <c r="AO459" s="211"/>
      <c r="AP459" s="623">
        <f t="shared" si="689"/>
        <v>0</v>
      </c>
      <c r="AQ459" s="211">
        <f t="shared" si="736"/>
        <v>0</v>
      </c>
      <c r="AR459" s="211">
        <f t="shared" si="737"/>
        <v>0</v>
      </c>
      <c r="AS459" s="211"/>
      <c r="AT459" s="211">
        <f t="shared" si="690"/>
        <v>0</v>
      </c>
      <c r="AU459" s="358">
        <f t="shared" si="691"/>
        <v>0</v>
      </c>
      <c r="AV459" s="211">
        <f t="shared" si="692"/>
        <v>0</v>
      </c>
      <c r="AW459" s="211">
        <f t="shared" ca="1" si="693"/>
        <v>0</v>
      </c>
      <c r="AX459" s="211">
        <f t="shared" ca="1" si="671"/>
        <v>0</v>
      </c>
      <c r="AY459" s="211">
        <f t="shared" ca="1" si="694"/>
        <v>0</v>
      </c>
      <c r="AZ459" s="212">
        <f ca="1">IF(AND(AW459,AX459=0,AY459=0)=0,0,IF(AW459&gt;0,'На банк Приват'!$J$1,IF(AX459&gt;0,'На Укрсиб'!J452,0)))</f>
        <v>0</v>
      </c>
      <c r="BA459" s="191"/>
      <c r="BB459" s="191">
        <f t="shared" ca="1" si="695"/>
        <v>0</v>
      </c>
      <c r="BC459" s="191">
        <f t="shared" ca="1" si="696"/>
        <v>0</v>
      </c>
      <c r="BD459" s="191">
        <f t="shared" ca="1" si="738"/>
        <v>0</v>
      </c>
      <c r="BE459" s="191"/>
      <c r="BF459" s="213"/>
      <c r="BG459" s="213"/>
      <c r="BH459" s="213"/>
      <c r="BI459" s="213"/>
      <c r="BJ459" s="213"/>
      <c r="BK459" s="213"/>
      <c r="BL459" s="213"/>
      <c r="BM459" s="213">
        <f t="shared" si="678"/>
        <v>0</v>
      </c>
      <c r="BN459" s="213"/>
      <c r="BO459" s="213"/>
      <c r="BP459" s="623">
        <f t="shared" si="697"/>
        <v>0</v>
      </c>
      <c r="BQ459" s="213">
        <f t="shared" si="739"/>
        <v>0</v>
      </c>
      <c r="BR459" s="213">
        <f t="shared" si="740"/>
        <v>0</v>
      </c>
      <c r="BS459" s="213"/>
      <c r="BT459" s="213">
        <f t="shared" si="698"/>
        <v>0</v>
      </c>
      <c r="BU459" s="362">
        <f t="shared" si="741"/>
        <v>0</v>
      </c>
      <c r="BV459" s="213">
        <f t="shared" si="699"/>
        <v>0</v>
      </c>
      <c r="BW459" s="213">
        <f t="shared" ca="1" si="700"/>
        <v>0</v>
      </c>
      <c r="BX459" s="213">
        <f t="shared" ca="1" si="701"/>
        <v>0</v>
      </c>
      <c r="BY459" s="213">
        <f t="shared" ca="1" si="702"/>
        <v>0</v>
      </c>
      <c r="BZ459" s="214">
        <f ca="1">IF(AND(BW459,BX459=0)=0,0,IF(BW459&gt;0,'На банк Приват'!$P$1,IF(BX459&gt;0,'На Укрсиб'!$P$1,0)))</f>
        <v>0</v>
      </c>
      <c r="CA459" s="198"/>
      <c r="CB459" s="198">
        <f t="shared" ca="1" si="703"/>
        <v>0</v>
      </c>
      <c r="CC459" s="198">
        <f t="shared" ca="1" si="704"/>
        <v>0</v>
      </c>
      <c r="CD459" s="198">
        <f t="shared" ca="1" si="742"/>
        <v>0</v>
      </c>
      <c r="CE459" s="198"/>
      <c r="CF459" s="215"/>
      <c r="CG459" s="215"/>
      <c r="CH459" s="215"/>
      <c r="CI459" s="215"/>
      <c r="CJ459" s="215"/>
      <c r="CK459" s="215"/>
      <c r="CL459" s="215"/>
      <c r="CM459" s="215">
        <f t="shared" si="680"/>
        <v>0</v>
      </c>
      <c r="CN459" s="215"/>
      <c r="CO459" s="215"/>
      <c r="CP459" s="215">
        <f t="shared" si="705"/>
        <v>0</v>
      </c>
      <c r="CQ459" s="215">
        <f t="shared" si="743"/>
        <v>0</v>
      </c>
      <c r="CR459" s="215">
        <f t="shared" si="744"/>
        <v>0</v>
      </c>
      <c r="CS459" s="215"/>
      <c r="CT459" s="215">
        <f t="shared" si="706"/>
        <v>0</v>
      </c>
      <c r="CU459" s="369">
        <f t="shared" si="707"/>
        <v>0</v>
      </c>
      <c r="CV459" s="215">
        <f t="shared" si="708"/>
        <v>0</v>
      </c>
      <c r="CW459" s="215">
        <f t="shared" ca="1" si="709"/>
        <v>0</v>
      </c>
      <c r="CX459" s="215">
        <f t="shared" ca="1" si="745"/>
        <v>0</v>
      </c>
      <c r="CY459" s="215">
        <f t="shared" ca="1" si="710"/>
        <v>0</v>
      </c>
      <c r="CZ459" s="216">
        <f ca="1">IF(AND(CW459,CX459=0)=0,0,IF(CW459&gt;0,'На банк Приват'!$V$1,IF(CX459&gt;0,'На Укрсиб'!$V$1,0)))</f>
        <v>0</v>
      </c>
      <c r="DA459" s="204"/>
      <c r="DB459" s="204">
        <f t="shared" ca="1" si="711"/>
        <v>0</v>
      </c>
      <c r="DC459" s="204">
        <f t="shared" ca="1" si="712"/>
        <v>0</v>
      </c>
      <c r="DD459" s="204">
        <f t="shared" ca="1" si="746"/>
        <v>0</v>
      </c>
      <c r="DE459" s="204"/>
      <c r="DF459" s="217"/>
      <c r="DG459" s="217"/>
      <c r="DH459" s="217"/>
      <c r="DI459" s="217"/>
      <c r="DJ459" s="217"/>
      <c r="DK459" s="217"/>
      <c r="DL459" s="217"/>
      <c r="DM459" s="217">
        <f t="shared" si="713"/>
        <v>0</v>
      </c>
      <c r="DN459" s="217"/>
      <c r="DO459" s="217"/>
      <c r="DP459" s="763">
        <f t="shared" si="714"/>
        <v>0</v>
      </c>
      <c r="DQ459" s="217">
        <f t="shared" si="747"/>
        <v>0</v>
      </c>
      <c r="DR459" s="217">
        <f t="shared" si="748"/>
        <v>0</v>
      </c>
      <c r="DS459" s="217"/>
      <c r="DT459" s="217">
        <f t="shared" si="715"/>
        <v>0</v>
      </c>
      <c r="DU459" s="366">
        <f t="shared" si="749"/>
        <v>0</v>
      </c>
      <c r="DV459" s="217">
        <f t="shared" si="716"/>
        <v>0</v>
      </c>
      <c r="DW459" s="217">
        <f t="shared" ca="1" si="717"/>
        <v>0</v>
      </c>
      <c r="DX459" s="217">
        <f t="shared" ca="1" si="718"/>
        <v>0</v>
      </c>
      <c r="DY459" s="217">
        <f t="shared" ca="1" si="719"/>
        <v>0</v>
      </c>
      <c r="DZ459" s="218">
        <f ca="1">IF(AND(DW459,DX459=0)=0,0,IF(DW459&gt;0,'На банк Приват'!$AB$1,IF(DX459&gt;0,'На Укрсиб'!$V$1,0)))</f>
        <v>0</v>
      </c>
      <c r="EA459" s="207"/>
      <c r="EB459" s="207">
        <f t="shared" ca="1" si="720"/>
        <v>0</v>
      </c>
      <c r="EC459" s="207">
        <f t="shared" ca="1" si="721"/>
        <v>0</v>
      </c>
      <c r="ED459" s="207">
        <f t="shared" ca="1" si="750"/>
        <v>0</v>
      </c>
      <c r="EE459" s="207"/>
      <c r="EF459" s="219"/>
      <c r="EG459" s="219"/>
      <c r="EH459" s="219"/>
      <c r="EI459" s="219"/>
      <c r="EJ459" s="219"/>
      <c r="EK459" s="219"/>
      <c r="EL459" s="219"/>
      <c r="EM459" s="219">
        <f t="shared" si="722"/>
        <v>0</v>
      </c>
      <c r="EN459" s="219"/>
      <c r="EO459" s="219"/>
      <c r="EP459" s="219">
        <f t="shared" si="723"/>
        <v>0</v>
      </c>
      <c r="EQ459" s="219">
        <f t="shared" si="751"/>
        <v>0</v>
      </c>
      <c r="ER459" s="219">
        <f t="shared" si="752"/>
        <v>0</v>
      </c>
      <c r="ES459" s="219"/>
      <c r="ET459" s="219">
        <f t="shared" si="724"/>
        <v>0</v>
      </c>
      <c r="EU459" s="363">
        <f t="shared" si="753"/>
        <v>0</v>
      </c>
      <c r="EV459" s="219">
        <f t="shared" si="725"/>
        <v>0</v>
      </c>
      <c r="EW459" s="219">
        <f t="shared" ca="1" si="726"/>
        <v>0</v>
      </c>
      <c r="EX459" s="219">
        <f t="shared" ca="1" si="754"/>
        <v>0</v>
      </c>
      <c r="EY459" s="219">
        <f t="shared" ca="1" si="727"/>
        <v>0</v>
      </c>
      <c r="EZ459" s="220">
        <f ca="1">IF(AND(EW459,EX459=0)=0,0,IF(EW459&gt;0,[6]Приват!$AH$1,IF(EX459&gt;0,[6]Укрсиб!$AH$1,0)))</f>
        <v>0</v>
      </c>
      <c r="FA459" s="28">
        <f t="shared" ca="1" si="728"/>
        <v>0</v>
      </c>
      <c r="FB459" s="28">
        <f t="shared" ca="1" si="729"/>
        <v>0</v>
      </c>
      <c r="FC459" s="28">
        <f t="shared" ca="1" si="730"/>
        <v>0</v>
      </c>
      <c r="FD459" s="28">
        <f t="shared" ca="1" si="731"/>
        <v>0</v>
      </c>
      <c r="FE459" s="28">
        <f t="shared" ca="1" si="732"/>
        <v>0</v>
      </c>
      <c r="FF459">
        <f t="shared" si="733"/>
        <v>0</v>
      </c>
      <c r="FG459" s="7">
        <f t="shared" si="734"/>
        <v>0</v>
      </c>
    </row>
    <row r="460" spans="1:163">
      <c r="A460" s="113"/>
      <c r="B460" s="113">
        <f t="shared" ca="1" si="683"/>
        <v>0</v>
      </c>
      <c r="C460" s="113">
        <f t="shared" ca="1" si="684"/>
        <v>0</v>
      </c>
      <c r="D460" s="113">
        <f t="shared" ca="1" si="676"/>
        <v>0</v>
      </c>
      <c r="E460" s="113">
        <f t="shared" si="685"/>
        <v>0</v>
      </c>
      <c r="F460" s="115"/>
      <c r="G460" s="209">
        <f t="shared" si="674"/>
        <v>0</v>
      </c>
      <c r="H460" s="209">
        <f t="shared" si="672"/>
        <v>0</v>
      </c>
      <c r="I460" s="209">
        <f t="shared" si="673"/>
        <v>0</v>
      </c>
      <c r="J460" s="209">
        <f t="shared" si="656"/>
        <v>0</v>
      </c>
      <c r="K460" s="209">
        <f t="shared" si="657"/>
        <v>0</v>
      </c>
      <c r="L460" s="209">
        <f t="shared" si="658"/>
        <v>0</v>
      </c>
      <c r="M460" s="209">
        <f t="shared" si="659"/>
        <v>0</v>
      </c>
      <c r="N460" s="209">
        <f t="shared" si="660"/>
        <v>0</v>
      </c>
      <c r="O460" s="209">
        <f t="shared" si="755"/>
        <v>0</v>
      </c>
      <c r="P460" s="211">
        <f t="shared" si="661"/>
        <v>0</v>
      </c>
      <c r="Q460" s="209">
        <f t="shared" si="662"/>
        <v>0</v>
      </c>
      <c r="R460" s="209">
        <f t="shared" si="663"/>
        <v>0</v>
      </c>
      <c r="S460" s="209">
        <f t="shared" si="664"/>
        <v>0</v>
      </c>
      <c r="T460" s="209">
        <f t="shared" si="665"/>
        <v>0</v>
      </c>
      <c r="U460" s="209">
        <f t="shared" si="666"/>
        <v>0</v>
      </c>
      <c r="V460" s="209">
        <f t="shared" si="667"/>
        <v>0</v>
      </c>
      <c r="W460" s="209">
        <f t="shared" ca="1" si="668"/>
        <v>0</v>
      </c>
      <c r="X460" s="209">
        <f t="shared" ca="1" si="669"/>
        <v>0</v>
      </c>
      <c r="Y460" s="209">
        <f t="shared" ca="1" si="670"/>
        <v>0</v>
      </c>
      <c r="Z460" s="210" t="str">
        <f t="shared" ca="1" si="686"/>
        <v xml:space="preserve">        </v>
      </c>
      <c r="AA460" s="185"/>
      <c r="AB460" s="185">
        <f t="shared" ca="1" si="687"/>
        <v>0</v>
      </c>
      <c r="AC460" s="185">
        <f t="shared" ca="1" si="688"/>
        <v>0</v>
      </c>
      <c r="AD460" s="185">
        <f t="shared" ca="1" si="735"/>
        <v>0</v>
      </c>
      <c r="AE460" s="185"/>
      <c r="AF460" s="211"/>
      <c r="AG460" s="211"/>
      <c r="AH460" s="211"/>
      <c r="AI460" s="211"/>
      <c r="AJ460" s="211"/>
      <c r="AK460" s="211"/>
      <c r="AL460" s="211"/>
      <c r="AM460" s="211">
        <f t="shared" si="682"/>
        <v>0</v>
      </c>
      <c r="AN460" s="211"/>
      <c r="AO460" s="211"/>
      <c r="AP460" s="623">
        <f t="shared" si="689"/>
        <v>0</v>
      </c>
      <c r="AQ460" s="211">
        <f t="shared" si="736"/>
        <v>0</v>
      </c>
      <c r="AR460" s="211">
        <f t="shared" si="737"/>
        <v>0</v>
      </c>
      <c r="AS460" s="211"/>
      <c r="AT460" s="211">
        <f t="shared" si="690"/>
        <v>0</v>
      </c>
      <c r="AU460" s="358">
        <f t="shared" si="691"/>
        <v>0</v>
      </c>
      <c r="AV460" s="211">
        <f t="shared" si="692"/>
        <v>0</v>
      </c>
      <c r="AW460" s="211">
        <f t="shared" ca="1" si="693"/>
        <v>0</v>
      </c>
      <c r="AX460" s="211">
        <f t="shared" ca="1" si="671"/>
        <v>0</v>
      </c>
      <c r="AY460" s="211">
        <f t="shared" ca="1" si="694"/>
        <v>0</v>
      </c>
      <c r="AZ460" s="212">
        <f ca="1">IF(AND(AW460,AX460=0,AY460=0)=0,0,IF(AW460&gt;0,'На банк Приват'!$J$1,IF(AX460&gt;0,'На Укрсиб'!J453,0)))</f>
        <v>0</v>
      </c>
      <c r="BA460" s="191"/>
      <c r="BB460" s="191">
        <f t="shared" ca="1" si="695"/>
        <v>0</v>
      </c>
      <c r="BC460" s="191">
        <f t="shared" ca="1" si="696"/>
        <v>0</v>
      </c>
      <c r="BD460" s="191">
        <f t="shared" ca="1" si="738"/>
        <v>0</v>
      </c>
      <c r="BE460" s="191"/>
      <c r="BF460" s="213"/>
      <c r="BG460" s="213"/>
      <c r="BH460" s="213"/>
      <c r="BI460" s="213"/>
      <c r="BJ460" s="213"/>
      <c r="BK460" s="213"/>
      <c r="BL460" s="213"/>
      <c r="BM460" s="213">
        <f t="shared" si="678"/>
        <v>0</v>
      </c>
      <c r="BN460" s="213"/>
      <c r="BO460" s="213"/>
      <c r="BP460" s="623">
        <f t="shared" si="697"/>
        <v>0</v>
      </c>
      <c r="BQ460" s="213">
        <f t="shared" si="739"/>
        <v>0</v>
      </c>
      <c r="BR460" s="213">
        <f t="shared" si="740"/>
        <v>0</v>
      </c>
      <c r="BS460" s="213"/>
      <c r="BT460" s="213">
        <f t="shared" si="698"/>
        <v>0</v>
      </c>
      <c r="BU460" s="362">
        <f t="shared" si="741"/>
        <v>0</v>
      </c>
      <c r="BV460" s="213">
        <f t="shared" si="699"/>
        <v>0</v>
      </c>
      <c r="BW460" s="213">
        <f t="shared" ca="1" si="700"/>
        <v>0</v>
      </c>
      <c r="BX460" s="213">
        <f t="shared" ca="1" si="701"/>
        <v>0</v>
      </c>
      <c r="BY460" s="213">
        <f t="shared" ca="1" si="702"/>
        <v>0</v>
      </c>
      <c r="BZ460" s="214">
        <f ca="1">IF(AND(BW460,BX460=0)=0,0,IF(BW460&gt;0,'На банк Приват'!$P$1,IF(BX460&gt;0,'На Укрсиб'!$P$1,0)))</f>
        <v>0</v>
      </c>
      <c r="CA460" s="198"/>
      <c r="CB460" s="198">
        <f t="shared" ca="1" si="703"/>
        <v>0</v>
      </c>
      <c r="CC460" s="198">
        <f t="shared" ca="1" si="704"/>
        <v>0</v>
      </c>
      <c r="CD460" s="198">
        <f t="shared" ca="1" si="742"/>
        <v>0</v>
      </c>
      <c r="CE460" s="198"/>
      <c r="CF460" s="215"/>
      <c r="CG460" s="215"/>
      <c r="CH460" s="215"/>
      <c r="CI460" s="215"/>
      <c r="CJ460" s="215"/>
      <c r="CK460" s="215"/>
      <c r="CL460" s="215"/>
      <c r="CM460" s="215">
        <f t="shared" si="680"/>
        <v>0</v>
      </c>
      <c r="CN460" s="215"/>
      <c r="CO460" s="215"/>
      <c r="CP460" s="215">
        <f t="shared" si="705"/>
        <v>0</v>
      </c>
      <c r="CQ460" s="215">
        <f t="shared" si="743"/>
        <v>0</v>
      </c>
      <c r="CR460" s="215">
        <f t="shared" si="744"/>
        <v>0</v>
      </c>
      <c r="CS460" s="215"/>
      <c r="CT460" s="215">
        <f t="shared" si="706"/>
        <v>0</v>
      </c>
      <c r="CU460" s="369">
        <f t="shared" si="707"/>
        <v>0</v>
      </c>
      <c r="CV460" s="215">
        <f t="shared" si="708"/>
        <v>0</v>
      </c>
      <c r="CW460" s="215">
        <f t="shared" ca="1" si="709"/>
        <v>0</v>
      </c>
      <c r="CX460" s="215">
        <f t="shared" ca="1" si="745"/>
        <v>0</v>
      </c>
      <c r="CY460" s="215">
        <f t="shared" ca="1" si="710"/>
        <v>0</v>
      </c>
      <c r="CZ460" s="216">
        <f ca="1">IF(AND(CW460,CX460=0)=0,0,IF(CW460&gt;0,'На банк Приват'!$V$1,IF(CX460&gt;0,'На Укрсиб'!$V$1,0)))</f>
        <v>0</v>
      </c>
      <c r="DA460" s="204"/>
      <c r="DB460" s="204">
        <f t="shared" ca="1" si="711"/>
        <v>0</v>
      </c>
      <c r="DC460" s="204">
        <f t="shared" ca="1" si="712"/>
        <v>0</v>
      </c>
      <c r="DD460" s="204">
        <f t="shared" ca="1" si="746"/>
        <v>0</v>
      </c>
      <c r="DE460" s="204"/>
      <c r="DF460" s="217"/>
      <c r="DG460" s="217"/>
      <c r="DH460" s="217"/>
      <c r="DI460" s="217"/>
      <c r="DJ460" s="217"/>
      <c r="DK460" s="217"/>
      <c r="DL460" s="217"/>
      <c r="DM460" s="217">
        <f t="shared" si="713"/>
        <v>0</v>
      </c>
      <c r="DN460" s="217"/>
      <c r="DO460" s="217"/>
      <c r="DP460" s="763">
        <f t="shared" si="714"/>
        <v>0</v>
      </c>
      <c r="DQ460" s="217">
        <f t="shared" si="747"/>
        <v>0</v>
      </c>
      <c r="DR460" s="217">
        <f t="shared" si="748"/>
        <v>0</v>
      </c>
      <c r="DS460" s="217"/>
      <c r="DT460" s="217">
        <f t="shared" si="715"/>
        <v>0</v>
      </c>
      <c r="DU460" s="366">
        <f t="shared" si="749"/>
        <v>0</v>
      </c>
      <c r="DV460" s="217">
        <f t="shared" si="716"/>
        <v>0</v>
      </c>
      <c r="DW460" s="217">
        <f t="shared" ca="1" si="717"/>
        <v>0</v>
      </c>
      <c r="DX460" s="217">
        <f t="shared" ca="1" si="718"/>
        <v>0</v>
      </c>
      <c r="DY460" s="217">
        <f t="shared" ca="1" si="719"/>
        <v>0</v>
      </c>
      <c r="DZ460" s="218">
        <f ca="1">IF(AND(DW460,DX460=0)=0,0,IF(DW460&gt;0,'На банк Приват'!$AB$1,IF(DX460&gt;0,'На Укрсиб'!$V$1,0)))</f>
        <v>0</v>
      </c>
      <c r="EA460" s="207"/>
      <c r="EB460" s="207">
        <f t="shared" ca="1" si="720"/>
        <v>0</v>
      </c>
      <c r="EC460" s="207">
        <f t="shared" ca="1" si="721"/>
        <v>0</v>
      </c>
      <c r="ED460" s="207">
        <f t="shared" ca="1" si="750"/>
        <v>0</v>
      </c>
      <c r="EE460" s="207"/>
      <c r="EF460" s="219"/>
      <c r="EG460" s="219"/>
      <c r="EH460" s="219"/>
      <c r="EI460" s="219"/>
      <c r="EJ460" s="219"/>
      <c r="EK460" s="219"/>
      <c r="EL460" s="219"/>
      <c r="EM460" s="219">
        <f t="shared" si="722"/>
        <v>0</v>
      </c>
      <c r="EN460" s="219"/>
      <c r="EO460" s="219"/>
      <c r="EP460" s="219">
        <f t="shared" si="723"/>
        <v>0</v>
      </c>
      <c r="EQ460" s="219">
        <f t="shared" si="751"/>
        <v>0</v>
      </c>
      <c r="ER460" s="219">
        <f t="shared" si="752"/>
        <v>0</v>
      </c>
      <c r="ES460" s="219"/>
      <c r="ET460" s="219">
        <f t="shared" si="724"/>
        <v>0</v>
      </c>
      <c r="EU460" s="363">
        <f t="shared" si="753"/>
        <v>0</v>
      </c>
      <c r="EV460" s="219">
        <f t="shared" si="725"/>
        <v>0</v>
      </c>
      <c r="EW460" s="219">
        <f t="shared" ca="1" si="726"/>
        <v>0</v>
      </c>
      <c r="EX460" s="219">
        <f t="shared" ca="1" si="754"/>
        <v>0</v>
      </c>
      <c r="EY460" s="219">
        <f t="shared" ca="1" si="727"/>
        <v>0</v>
      </c>
      <c r="EZ460" s="220">
        <f ca="1">IF(AND(EW460,EX460=0)=0,0,IF(EW460&gt;0,[6]Приват!$AH$1,IF(EX460&gt;0,[6]Укрсиб!$AH$1,0)))</f>
        <v>0</v>
      </c>
      <c r="FA460" s="28">
        <f t="shared" ca="1" si="728"/>
        <v>0</v>
      </c>
      <c r="FB460" s="28">
        <f t="shared" ca="1" si="729"/>
        <v>0</v>
      </c>
      <c r="FC460" s="28">
        <f t="shared" ca="1" si="730"/>
        <v>0</v>
      </c>
      <c r="FD460" s="28">
        <f t="shared" ca="1" si="731"/>
        <v>0</v>
      </c>
      <c r="FE460" s="28">
        <f t="shared" ca="1" si="732"/>
        <v>0</v>
      </c>
      <c r="FF460">
        <f t="shared" si="733"/>
        <v>0</v>
      </c>
      <c r="FG460" s="7">
        <f t="shared" si="734"/>
        <v>0</v>
      </c>
    </row>
    <row r="461" spans="1:163">
      <c r="A461" s="113"/>
      <c r="B461" s="113">
        <f t="shared" ca="1" si="683"/>
        <v>0</v>
      </c>
      <c r="C461" s="113">
        <f t="shared" ca="1" si="684"/>
        <v>0</v>
      </c>
      <c r="D461" s="113">
        <f t="shared" ca="1" si="676"/>
        <v>0</v>
      </c>
      <c r="E461" s="113">
        <f t="shared" si="685"/>
        <v>0</v>
      </c>
      <c r="F461" s="115"/>
      <c r="G461" s="209">
        <f t="shared" si="674"/>
        <v>0</v>
      </c>
      <c r="H461" s="209">
        <f t="shared" si="672"/>
        <v>0</v>
      </c>
      <c r="I461" s="209">
        <f t="shared" si="673"/>
        <v>0</v>
      </c>
      <c r="J461" s="209">
        <f t="shared" si="656"/>
        <v>0</v>
      </c>
      <c r="K461" s="209">
        <f t="shared" si="657"/>
        <v>0</v>
      </c>
      <c r="L461" s="209">
        <f t="shared" si="658"/>
        <v>0</v>
      </c>
      <c r="M461" s="209">
        <f t="shared" si="659"/>
        <v>0</v>
      </c>
      <c r="N461" s="209">
        <f t="shared" si="660"/>
        <v>0</v>
      </c>
      <c r="O461" s="209">
        <f t="shared" si="755"/>
        <v>0</v>
      </c>
      <c r="P461" s="211">
        <f t="shared" si="661"/>
        <v>0</v>
      </c>
      <c r="Q461" s="209">
        <f t="shared" si="662"/>
        <v>0</v>
      </c>
      <c r="R461" s="209">
        <f t="shared" si="663"/>
        <v>0</v>
      </c>
      <c r="S461" s="209">
        <f t="shared" si="664"/>
        <v>0</v>
      </c>
      <c r="T461" s="209">
        <f t="shared" si="665"/>
        <v>0</v>
      </c>
      <c r="U461" s="209">
        <f t="shared" si="666"/>
        <v>0</v>
      </c>
      <c r="V461" s="209">
        <f t="shared" si="667"/>
        <v>0</v>
      </c>
      <c r="W461" s="209">
        <f t="shared" ca="1" si="668"/>
        <v>0</v>
      </c>
      <c r="X461" s="209">
        <f t="shared" ca="1" si="669"/>
        <v>0</v>
      </c>
      <c r="Y461" s="209">
        <f t="shared" ca="1" si="670"/>
        <v>0</v>
      </c>
      <c r="Z461" s="210" t="str">
        <f t="shared" ca="1" si="686"/>
        <v xml:space="preserve">        </v>
      </c>
      <c r="AA461" s="185"/>
      <c r="AB461" s="185">
        <f t="shared" ca="1" si="687"/>
        <v>0</v>
      </c>
      <c r="AC461" s="185">
        <f t="shared" ca="1" si="688"/>
        <v>0</v>
      </c>
      <c r="AD461" s="185">
        <f t="shared" ca="1" si="735"/>
        <v>0</v>
      </c>
      <c r="AE461" s="185"/>
      <c r="AF461" s="211"/>
      <c r="AG461" s="211"/>
      <c r="AH461" s="211"/>
      <c r="AI461" s="211"/>
      <c r="AJ461" s="211"/>
      <c r="AK461" s="211"/>
      <c r="AL461" s="211"/>
      <c r="AM461" s="211">
        <f t="shared" si="682"/>
        <v>0</v>
      </c>
      <c r="AN461" s="211"/>
      <c r="AO461" s="211"/>
      <c r="AP461" s="623">
        <f t="shared" si="689"/>
        <v>0</v>
      </c>
      <c r="AQ461" s="211">
        <f t="shared" si="736"/>
        <v>0</v>
      </c>
      <c r="AR461" s="211">
        <f t="shared" si="737"/>
        <v>0</v>
      </c>
      <c r="AS461" s="211"/>
      <c r="AT461" s="211">
        <f t="shared" si="690"/>
        <v>0</v>
      </c>
      <c r="AU461" s="358">
        <f t="shared" si="691"/>
        <v>0</v>
      </c>
      <c r="AV461" s="211">
        <f t="shared" si="692"/>
        <v>0</v>
      </c>
      <c r="AW461" s="211">
        <f t="shared" ca="1" si="693"/>
        <v>0</v>
      </c>
      <c r="AX461" s="211">
        <f t="shared" ca="1" si="671"/>
        <v>0</v>
      </c>
      <c r="AY461" s="211">
        <f t="shared" ca="1" si="694"/>
        <v>0</v>
      </c>
      <c r="AZ461" s="212">
        <f ca="1">IF(AND(AW461,AX461=0,AY461=0)=0,0,IF(AW461&gt;0,'На банк Приват'!$J$1,IF(AX461&gt;0,'На Укрсиб'!J454,0)))</f>
        <v>0</v>
      </c>
      <c r="BA461" s="191"/>
      <c r="BB461" s="191">
        <f t="shared" ca="1" si="695"/>
        <v>0</v>
      </c>
      <c r="BC461" s="191">
        <f t="shared" ca="1" si="696"/>
        <v>0</v>
      </c>
      <c r="BD461" s="191">
        <f t="shared" ca="1" si="738"/>
        <v>0</v>
      </c>
      <c r="BE461" s="191"/>
      <c r="BF461" s="213"/>
      <c r="BG461" s="213"/>
      <c r="BH461" s="213"/>
      <c r="BI461" s="213"/>
      <c r="BJ461" s="213"/>
      <c r="BK461" s="213"/>
      <c r="BL461" s="213"/>
      <c r="BM461" s="213">
        <f t="shared" si="678"/>
        <v>0</v>
      </c>
      <c r="BN461" s="213"/>
      <c r="BO461" s="213"/>
      <c r="BP461" s="623">
        <f t="shared" si="697"/>
        <v>0</v>
      </c>
      <c r="BQ461" s="213">
        <f t="shared" si="739"/>
        <v>0</v>
      </c>
      <c r="BR461" s="213">
        <f t="shared" si="740"/>
        <v>0</v>
      </c>
      <c r="BS461" s="213"/>
      <c r="BT461" s="213">
        <f t="shared" si="698"/>
        <v>0</v>
      </c>
      <c r="BU461" s="362">
        <f t="shared" si="741"/>
        <v>0</v>
      </c>
      <c r="BV461" s="213">
        <f t="shared" si="699"/>
        <v>0</v>
      </c>
      <c r="BW461" s="213">
        <f t="shared" ca="1" si="700"/>
        <v>0</v>
      </c>
      <c r="BX461" s="213">
        <f t="shared" ca="1" si="701"/>
        <v>0</v>
      </c>
      <c r="BY461" s="213">
        <f t="shared" ca="1" si="702"/>
        <v>0</v>
      </c>
      <c r="BZ461" s="214">
        <f ca="1">IF(AND(BW461,BX461=0)=0,0,IF(BW461&gt;0,'На банк Приват'!$P$1,IF(BX461&gt;0,'На Укрсиб'!$P$1,0)))</f>
        <v>0</v>
      </c>
      <c r="CA461" s="198"/>
      <c r="CB461" s="198">
        <f t="shared" ca="1" si="703"/>
        <v>0</v>
      </c>
      <c r="CC461" s="198">
        <f t="shared" ca="1" si="704"/>
        <v>0</v>
      </c>
      <c r="CD461" s="198">
        <f t="shared" ca="1" si="742"/>
        <v>0</v>
      </c>
      <c r="CE461" s="198"/>
      <c r="CF461" s="215"/>
      <c r="CG461" s="215"/>
      <c r="CH461" s="215"/>
      <c r="CI461" s="215"/>
      <c r="CJ461" s="215"/>
      <c r="CK461" s="215"/>
      <c r="CL461" s="215"/>
      <c r="CM461" s="215">
        <f t="shared" si="680"/>
        <v>0</v>
      </c>
      <c r="CN461" s="215"/>
      <c r="CO461" s="215"/>
      <c r="CP461" s="215">
        <f t="shared" si="705"/>
        <v>0</v>
      </c>
      <c r="CQ461" s="215">
        <f t="shared" si="743"/>
        <v>0</v>
      </c>
      <c r="CR461" s="215">
        <f t="shared" si="744"/>
        <v>0</v>
      </c>
      <c r="CS461" s="215"/>
      <c r="CT461" s="215">
        <f t="shared" si="706"/>
        <v>0</v>
      </c>
      <c r="CU461" s="369">
        <f t="shared" si="707"/>
        <v>0</v>
      </c>
      <c r="CV461" s="215">
        <f t="shared" si="708"/>
        <v>0</v>
      </c>
      <c r="CW461" s="215">
        <f t="shared" ca="1" si="709"/>
        <v>0</v>
      </c>
      <c r="CX461" s="215">
        <f t="shared" ca="1" si="745"/>
        <v>0</v>
      </c>
      <c r="CY461" s="215">
        <f t="shared" ca="1" si="710"/>
        <v>0</v>
      </c>
      <c r="CZ461" s="216">
        <f ca="1">IF(AND(CW461,CX461=0)=0,0,IF(CW461&gt;0,'На банк Приват'!$V$1,IF(CX461&gt;0,'На Укрсиб'!$V$1,0)))</f>
        <v>0</v>
      </c>
      <c r="DA461" s="204"/>
      <c r="DB461" s="204">
        <f t="shared" ca="1" si="711"/>
        <v>0</v>
      </c>
      <c r="DC461" s="204">
        <f t="shared" ca="1" si="712"/>
        <v>0</v>
      </c>
      <c r="DD461" s="204">
        <f t="shared" ca="1" si="746"/>
        <v>0</v>
      </c>
      <c r="DE461" s="204"/>
      <c r="DF461" s="217"/>
      <c r="DG461" s="217"/>
      <c r="DH461" s="217"/>
      <c r="DI461" s="217"/>
      <c r="DJ461" s="217"/>
      <c r="DK461" s="217"/>
      <c r="DL461" s="217"/>
      <c r="DM461" s="217">
        <f t="shared" si="713"/>
        <v>0</v>
      </c>
      <c r="DN461" s="217"/>
      <c r="DO461" s="217"/>
      <c r="DP461" s="763">
        <f t="shared" si="714"/>
        <v>0</v>
      </c>
      <c r="DQ461" s="217">
        <f t="shared" si="747"/>
        <v>0</v>
      </c>
      <c r="DR461" s="217">
        <f t="shared" si="748"/>
        <v>0</v>
      </c>
      <c r="DS461" s="217"/>
      <c r="DT461" s="217">
        <f t="shared" si="715"/>
        <v>0</v>
      </c>
      <c r="DU461" s="366">
        <f t="shared" si="749"/>
        <v>0</v>
      </c>
      <c r="DV461" s="217">
        <f t="shared" si="716"/>
        <v>0</v>
      </c>
      <c r="DW461" s="217">
        <f t="shared" ca="1" si="717"/>
        <v>0</v>
      </c>
      <c r="DX461" s="217">
        <f t="shared" ca="1" si="718"/>
        <v>0</v>
      </c>
      <c r="DY461" s="217">
        <f t="shared" ca="1" si="719"/>
        <v>0</v>
      </c>
      <c r="DZ461" s="218">
        <f ca="1">IF(AND(DW461,DX461=0)=0,0,IF(DW461&gt;0,'На банк Приват'!$AB$1,IF(DX461&gt;0,'На Укрсиб'!$V$1,0)))</f>
        <v>0</v>
      </c>
      <c r="EA461" s="207"/>
      <c r="EB461" s="207">
        <f t="shared" ca="1" si="720"/>
        <v>0</v>
      </c>
      <c r="EC461" s="207">
        <f t="shared" ca="1" si="721"/>
        <v>0</v>
      </c>
      <c r="ED461" s="207">
        <f t="shared" ca="1" si="750"/>
        <v>0</v>
      </c>
      <c r="EE461" s="207"/>
      <c r="EF461" s="219"/>
      <c r="EG461" s="219"/>
      <c r="EH461" s="219"/>
      <c r="EI461" s="219"/>
      <c r="EJ461" s="219"/>
      <c r="EK461" s="219"/>
      <c r="EL461" s="219"/>
      <c r="EM461" s="219">
        <f t="shared" si="722"/>
        <v>0</v>
      </c>
      <c r="EN461" s="219"/>
      <c r="EO461" s="219"/>
      <c r="EP461" s="219">
        <f t="shared" si="723"/>
        <v>0</v>
      </c>
      <c r="EQ461" s="219">
        <f t="shared" si="751"/>
        <v>0</v>
      </c>
      <c r="ER461" s="219">
        <f t="shared" si="752"/>
        <v>0</v>
      </c>
      <c r="ES461" s="219"/>
      <c r="ET461" s="219">
        <f t="shared" si="724"/>
        <v>0</v>
      </c>
      <c r="EU461" s="363">
        <f t="shared" si="753"/>
        <v>0</v>
      </c>
      <c r="EV461" s="219">
        <f t="shared" si="725"/>
        <v>0</v>
      </c>
      <c r="EW461" s="219">
        <f t="shared" ca="1" si="726"/>
        <v>0</v>
      </c>
      <c r="EX461" s="219">
        <f t="shared" ca="1" si="754"/>
        <v>0</v>
      </c>
      <c r="EY461" s="219">
        <f t="shared" ca="1" si="727"/>
        <v>0</v>
      </c>
      <c r="EZ461" s="220">
        <f ca="1">IF(AND(EW461,EX461=0)=0,0,IF(EW461&gt;0,[6]Приват!$AH$1,IF(EX461&gt;0,[6]Укрсиб!$AH$1,0)))</f>
        <v>0</v>
      </c>
      <c r="FA461" s="28">
        <f t="shared" ca="1" si="728"/>
        <v>0</v>
      </c>
      <c r="FB461" s="28">
        <f t="shared" ca="1" si="729"/>
        <v>0</v>
      </c>
      <c r="FC461" s="28">
        <f t="shared" ca="1" si="730"/>
        <v>0</v>
      </c>
      <c r="FD461" s="28">
        <f t="shared" ca="1" si="731"/>
        <v>0</v>
      </c>
      <c r="FE461" s="28">
        <f t="shared" ca="1" si="732"/>
        <v>0</v>
      </c>
      <c r="FF461">
        <f t="shared" si="733"/>
        <v>0</v>
      </c>
      <c r="FG461" s="7">
        <f t="shared" si="734"/>
        <v>0</v>
      </c>
    </row>
    <row r="462" spans="1:163">
      <c r="A462" s="113"/>
      <c r="B462" s="113" t="str">
        <f t="shared" ca="1" si="683"/>
        <v>Найменування виду ГЗ</v>
      </c>
      <c r="C462" s="113">
        <f t="shared" ca="1" si="684"/>
        <v>0</v>
      </c>
      <c r="D462" s="113">
        <f t="shared" ca="1" si="676"/>
        <v>0</v>
      </c>
      <c r="E462" s="113">
        <f t="shared" si="685"/>
        <v>0</v>
      </c>
      <c r="F462" s="115"/>
      <c r="G462" s="209">
        <f t="shared" si="674"/>
        <v>0</v>
      </c>
      <c r="H462" s="209">
        <f t="shared" si="672"/>
        <v>0</v>
      </c>
      <c r="I462" s="209">
        <f t="shared" si="673"/>
        <v>0</v>
      </c>
      <c r="J462" s="209">
        <f t="shared" si="656"/>
        <v>0</v>
      </c>
      <c r="K462" s="209">
        <f t="shared" si="657"/>
        <v>0</v>
      </c>
      <c r="L462" s="209">
        <f t="shared" si="658"/>
        <v>0</v>
      </c>
      <c r="M462" s="209">
        <f t="shared" si="659"/>
        <v>0</v>
      </c>
      <c r="N462" s="209">
        <f t="shared" si="660"/>
        <v>0</v>
      </c>
      <c r="O462" s="209">
        <f t="shared" si="755"/>
        <v>0</v>
      </c>
      <c r="P462" s="211">
        <f t="shared" si="661"/>
        <v>0</v>
      </c>
      <c r="Q462" s="209">
        <f t="shared" si="662"/>
        <v>0</v>
      </c>
      <c r="R462" s="209">
        <f t="shared" si="663"/>
        <v>0</v>
      </c>
      <c r="S462" s="209">
        <f t="shared" si="664"/>
        <v>0</v>
      </c>
      <c r="T462" s="209">
        <f t="shared" si="665"/>
        <v>0</v>
      </c>
      <c r="U462" s="209">
        <f t="shared" si="666"/>
        <v>0</v>
      </c>
      <c r="V462" s="209">
        <f t="shared" si="667"/>
        <v>0</v>
      </c>
      <c r="W462" s="209">
        <f t="shared" ca="1" si="668"/>
        <v>0</v>
      </c>
      <c r="X462" s="209">
        <f t="shared" ca="1" si="669"/>
        <v>0</v>
      </c>
      <c r="Y462" s="209">
        <f t="shared" ca="1" si="670"/>
        <v>0</v>
      </c>
      <c r="Z462" s="210" t="str">
        <f t="shared" ca="1" si="686"/>
        <v xml:space="preserve">        </v>
      </c>
      <c r="AA462" s="185"/>
      <c r="AB462" s="185" t="str">
        <f t="shared" ca="1" si="687"/>
        <v>Найменування виду ГЗ</v>
      </c>
      <c r="AC462" s="185">
        <f t="shared" ca="1" si="688"/>
        <v>0</v>
      </c>
      <c r="AD462" s="185">
        <f t="shared" ca="1" si="735"/>
        <v>0</v>
      </c>
      <c r="AE462" s="185"/>
      <c r="AF462" s="211"/>
      <c r="AG462" s="211"/>
      <c r="AH462" s="211"/>
      <c r="AI462" s="211"/>
      <c r="AJ462" s="211"/>
      <c r="AK462" s="211"/>
      <c r="AL462" s="211"/>
      <c r="AM462" s="211">
        <f t="shared" si="682"/>
        <v>0</v>
      </c>
      <c r="AN462" s="211"/>
      <c r="AO462" s="211"/>
      <c r="AP462" s="623">
        <f t="shared" si="689"/>
        <v>0</v>
      </c>
      <c r="AQ462" s="211">
        <f t="shared" si="736"/>
        <v>0</v>
      </c>
      <c r="AR462" s="211">
        <f t="shared" si="737"/>
        <v>0</v>
      </c>
      <c r="AS462" s="211"/>
      <c r="AT462" s="211">
        <f t="shared" si="690"/>
        <v>0</v>
      </c>
      <c r="AU462" s="358">
        <f t="shared" si="691"/>
        <v>0</v>
      </c>
      <c r="AV462" s="211">
        <f t="shared" si="692"/>
        <v>0</v>
      </c>
      <c r="AW462" s="211">
        <f t="shared" ca="1" si="693"/>
        <v>0</v>
      </c>
      <c r="AX462" s="211">
        <f t="shared" ca="1" si="671"/>
        <v>0</v>
      </c>
      <c r="AY462" s="211">
        <f t="shared" ca="1" si="694"/>
        <v>0</v>
      </c>
      <c r="AZ462" s="212">
        <f ca="1">IF(AND(AW462,AX462=0,AY462=0)=0,0,IF(AW462&gt;0,'На банк Приват'!$J$1,IF(AX462&gt;0,'На Укрсиб'!J455,0)))</f>
        <v>0</v>
      </c>
      <c r="BA462" s="191"/>
      <c r="BB462" s="191" t="str">
        <f t="shared" ca="1" si="695"/>
        <v>Найменування виду ГЗ</v>
      </c>
      <c r="BC462" s="191">
        <f t="shared" ca="1" si="696"/>
        <v>0</v>
      </c>
      <c r="BD462" s="191">
        <f t="shared" ca="1" si="738"/>
        <v>0</v>
      </c>
      <c r="BE462" s="191"/>
      <c r="BF462" s="213"/>
      <c r="BG462" s="213"/>
      <c r="BH462" s="213"/>
      <c r="BI462" s="213"/>
      <c r="BJ462" s="213"/>
      <c r="BK462" s="213"/>
      <c r="BL462" s="213"/>
      <c r="BM462" s="213">
        <f t="shared" si="678"/>
        <v>0</v>
      </c>
      <c r="BN462" s="213"/>
      <c r="BO462" s="213"/>
      <c r="BP462" s="623">
        <f t="shared" si="697"/>
        <v>0</v>
      </c>
      <c r="BQ462" s="213">
        <f t="shared" si="739"/>
        <v>0</v>
      </c>
      <c r="BR462" s="213">
        <f t="shared" si="740"/>
        <v>0</v>
      </c>
      <c r="BS462" s="213"/>
      <c r="BT462" s="213">
        <f t="shared" si="698"/>
        <v>0</v>
      </c>
      <c r="BU462" s="362">
        <f t="shared" si="741"/>
        <v>0</v>
      </c>
      <c r="BV462" s="213">
        <f t="shared" si="699"/>
        <v>0</v>
      </c>
      <c r="BW462" s="213">
        <f t="shared" ca="1" si="700"/>
        <v>0</v>
      </c>
      <c r="BX462" s="213">
        <f t="shared" ca="1" si="701"/>
        <v>0</v>
      </c>
      <c r="BY462" s="213">
        <f t="shared" ca="1" si="702"/>
        <v>0</v>
      </c>
      <c r="BZ462" s="214">
        <f ca="1">IF(AND(BW462,BX462=0)=0,0,IF(BW462&gt;0,'На банк Приват'!$P$1,IF(BX462&gt;0,'На Укрсиб'!$P$1,0)))</f>
        <v>0</v>
      </c>
      <c r="CA462" s="198"/>
      <c r="CB462" s="198" t="str">
        <f t="shared" ca="1" si="703"/>
        <v>Найменування виду ГЗ</v>
      </c>
      <c r="CC462" s="198">
        <f t="shared" ca="1" si="704"/>
        <v>0</v>
      </c>
      <c r="CD462" s="198">
        <f t="shared" ca="1" si="742"/>
        <v>0</v>
      </c>
      <c r="CE462" s="198"/>
      <c r="CF462" s="215"/>
      <c r="CG462" s="215"/>
      <c r="CH462" s="215"/>
      <c r="CI462" s="215"/>
      <c r="CJ462" s="215"/>
      <c r="CK462" s="215"/>
      <c r="CL462" s="215"/>
      <c r="CM462" s="215">
        <f t="shared" si="680"/>
        <v>0</v>
      </c>
      <c r="CN462" s="215"/>
      <c r="CO462" s="215"/>
      <c r="CP462" s="215">
        <f t="shared" si="705"/>
        <v>0</v>
      </c>
      <c r="CQ462" s="215">
        <f t="shared" si="743"/>
        <v>0</v>
      </c>
      <c r="CR462" s="215">
        <f t="shared" si="744"/>
        <v>0</v>
      </c>
      <c r="CS462" s="215"/>
      <c r="CT462" s="215">
        <f t="shared" si="706"/>
        <v>0</v>
      </c>
      <c r="CU462" s="369">
        <f t="shared" si="707"/>
        <v>0</v>
      </c>
      <c r="CV462" s="215">
        <f t="shared" si="708"/>
        <v>0</v>
      </c>
      <c r="CW462" s="215">
        <f t="shared" ca="1" si="709"/>
        <v>0</v>
      </c>
      <c r="CX462" s="215">
        <f t="shared" ca="1" si="745"/>
        <v>0</v>
      </c>
      <c r="CY462" s="215">
        <f t="shared" ca="1" si="710"/>
        <v>0</v>
      </c>
      <c r="CZ462" s="216">
        <f ca="1">IF(AND(CW462,CX462=0)=0,0,IF(CW462&gt;0,'На банк Приват'!$V$1,IF(CX462&gt;0,'На Укрсиб'!$V$1,0)))</f>
        <v>0</v>
      </c>
      <c r="DA462" s="204"/>
      <c r="DB462" s="204" t="str">
        <f t="shared" ca="1" si="711"/>
        <v>Найменування виду ГЗ</v>
      </c>
      <c r="DC462" s="204">
        <f t="shared" ca="1" si="712"/>
        <v>0</v>
      </c>
      <c r="DD462" s="204">
        <f t="shared" ca="1" si="746"/>
        <v>0</v>
      </c>
      <c r="DE462" s="204"/>
      <c r="DF462" s="217"/>
      <c r="DG462" s="217"/>
      <c r="DH462" s="217"/>
      <c r="DI462" s="217"/>
      <c r="DJ462" s="217"/>
      <c r="DK462" s="217"/>
      <c r="DL462" s="217"/>
      <c r="DM462" s="217">
        <f t="shared" si="713"/>
        <v>0</v>
      </c>
      <c r="DN462" s="217"/>
      <c r="DO462" s="217"/>
      <c r="DP462" s="763">
        <f t="shared" si="714"/>
        <v>0</v>
      </c>
      <c r="DQ462" s="217">
        <f t="shared" si="747"/>
        <v>0</v>
      </c>
      <c r="DR462" s="217">
        <f t="shared" si="748"/>
        <v>0</v>
      </c>
      <c r="DS462" s="217"/>
      <c r="DT462" s="217">
        <f t="shared" si="715"/>
        <v>0</v>
      </c>
      <c r="DU462" s="366">
        <f t="shared" si="749"/>
        <v>0</v>
      </c>
      <c r="DV462" s="217">
        <f t="shared" si="716"/>
        <v>0</v>
      </c>
      <c r="DW462" s="217">
        <f t="shared" ca="1" si="717"/>
        <v>0</v>
      </c>
      <c r="DX462" s="217">
        <f t="shared" ca="1" si="718"/>
        <v>0</v>
      </c>
      <c r="DY462" s="217">
        <f t="shared" ca="1" si="719"/>
        <v>0</v>
      </c>
      <c r="DZ462" s="218">
        <f ca="1">IF(AND(DW462,DX462=0)=0,0,IF(DW462&gt;0,'На банк Приват'!$AB$1,IF(DX462&gt;0,'На Укрсиб'!$V$1,0)))</f>
        <v>0</v>
      </c>
      <c r="EA462" s="207"/>
      <c r="EB462" s="207" t="str">
        <f t="shared" ca="1" si="720"/>
        <v>Найменування виду ГЗ</v>
      </c>
      <c r="EC462" s="207">
        <f t="shared" ca="1" si="721"/>
        <v>0</v>
      </c>
      <c r="ED462" s="207">
        <f t="shared" ca="1" si="750"/>
        <v>0</v>
      </c>
      <c r="EE462" s="207"/>
      <c r="EF462" s="219"/>
      <c r="EG462" s="219"/>
      <c r="EH462" s="219"/>
      <c r="EI462" s="219"/>
      <c r="EJ462" s="219"/>
      <c r="EK462" s="219"/>
      <c r="EL462" s="219"/>
      <c r="EM462" s="219">
        <f t="shared" si="722"/>
        <v>0</v>
      </c>
      <c r="EN462" s="219"/>
      <c r="EO462" s="219"/>
      <c r="EP462" s="219">
        <f t="shared" si="723"/>
        <v>0</v>
      </c>
      <c r="EQ462" s="219">
        <f t="shared" si="751"/>
        <v>0</v>
      </c>
      <c r="ER462" s="219">
        <f t="shared" si="752"/>
        <v>0</v>
      </c>
      <c r="ES462" s="219"/>
      <c r="ET462" s="219">
        <f t="shared" si="724"/>
        <v>0</v>
      </c>
      <c r="EU462" s="363">
        <f t="shared" si="753"/>
        <v>0</v>
      </c>
      <c r="EV462" s="219">
        <f t="shared" si="725"/>
        <v>0</v>
      </c>
      <c r="EW462" s="219">
        <f t="shared" ca="1" si="726"/>
        <v>0</v>
      </c>
      <c r="EX462" s="219">
        <f t="shared" ca="1" si="754"/>
        <v>0</v>
      </c>
      <c r="EY462" s="219">
        <f t="shared" ca="1" si="727"/>
        <v>0</v>
      </c>
      <c r="EZ462" s="220">
        <f ca="1">IF(AND(EW462,EX462=0)=0,0,IF(EW462&gt;0,[6]Приват!$AH$1,IF(EX462&gt;0,[6]Укрсиб!$AH$1,0)))</f>
        <v>0</v>
      </c>
      <c r="FA462" s="28">
        <f t="shared" ca="1" si="728"/>
        <v>0</v>
      </c>
      <c r="FB462" s="28">
        <f t="shared" ca="1" si="729"/>
        <v>0</v>
      </c>
      <c r="FC462" s="28">
        <f t="shared" ca="1" si="730"/>
        <v>0</v>
      </c>
      <c r="FD462" s="28">
        <f t="shared" ca="1" si="731"/>
        <v>0</v>
      </c>
      <c r="FE462" s="28">
        <f t="shared" ca="1" si="732"/>
        <v>0</v>
      </c>
      <c r="FF462">
        <f t="shared" si="733"/>
        <v>0</v>
      </c>
      <c r="FG462" s="7">
        <f t="shared" si="734"/>
        <v>0</v>
      </c>
    </row>
    <row r="463" spans="1:163">
      <c r="A463" s="113"/>
      <c r="B463" s="113" t="str">
        <f t="shared" ca="1" si="683"/>
        <v>Посадовий оклад</v>
      </c>
      <c r="C463" s="113">
        <f t="shared" ca="1" si="684"/>
        <v>0</v>
      </c>
      <c r="D463" s="113">
        <f t="shared" ca="1" si="676"/>
        <v>0</v>
      </c>
      <c r="E463" s="113">
        <f t="shared" si="685"/>
        <v>0</v>
      </c>
      <c r="F463" s="115"/>
      <c r="G463" s="209">
        <f t="shared" si="674"/>
        <v>0</v>
      </c>
      <c r="H463" s="209">
        <f t="shared" si="672"/>
        <v>0</v>
      </c>
      <c r="I463" s="209">
        <f t="shared" si="673"/>
        <v>0</v>
      </c>
      <c r="J463" s="209">
        <f t="shared" ref="J463:J528" si="756">AJ463+BJ463+CJ463+DJ463+EJ463</f>
        <v>0</v>
      </c>
      <c r="K463" s="209">
        <f t="shared" ref="K463:K528" si="757">AK463+BK463+CK463+DK463+EK463</f>
        <v>0</v>
      </c>
      <c r="L463" s="209">
        <f t="shared" ref="L463:L528" si="758">AL463+BL463+CL463+DL463+EL463</f>
        <v>0</v>
      </c>
      <c r="M463" s="209">
        <f t="shared" ref="M463:M528" si="759">AM463+BM463+CM463+DM463+EM463</f>
        <v>0</v>
      </c>
      <c r="N463" s="209">
        <f t="shared" ref="N463:N528" si="760">AN463+BN463+CN463+DN463+EN463</f>
        <v>0</v>
      </c>
      <c r="O463" s="209">
        <f t="shared" si="755"/>
        <v>0</v>
      </c>
      <c r="P463" s="211">
        <f t="shared" ref="P463:P528" si="761">AP463+BP463+CP463+DP463+EP463</f>
        <v>0</v>
      </c>
      <c r="Q463" s="209">
        <f t="shared" ref="Q463:Q528" si="762">AQ463+BQ463+CQ463+DQ463+EQ463</f>
        <v>0</v>
      </c>
      <c r="R463" s="209">
        <f t="shared" ref="R463:R528" si="763">AR463+BR463+CR463+DR463+ER463</f>
        <v>0</v>
      </c>
      <c r="S463" s="209">
        <f t="shared" ref="S463:S528" si="764">AS463+BS463+CS463+DS463+ES463</f>
        <v>0</v>
      </c>
      <c r="T463" s="209">
        <f t="shared" ref="T463:T528" si="765">AT463+BT463+CT463+DT463+ET463</f>
        <v>0</v>
      </c>
      <c r="U463" s="209">
        <f t="shared" ref="U463:U528" si="766">AU463+BU463+CU463+DU463+EU463</f>
        <v>0</v>
      </c>
      <c r="V463" s="209">
        <f t="shared" ref="V463:V528" si="767">AV463+BV463+CV463+DV463+EV463</f>
        <v>0</v>
      </c>
      <c r="W463" s="209">
        <f t="shared" ref="W463:W528" ca="1" si="768">AW463+BW463+CW463+DW463+EW463</f>
        <v>0</v>
      </c>
      <c r="X463" s="209">
        <f t="shared" ref="X463:X528" ca="1" si="769">AX463+BX463+CX463+DX463+EX463</f>
        <v>0</v>
      </c>
      <c r="Y463" s="209">
        <f t="shared" ref="Y463:Y528" ca="1" si="770">AY463+BY463+CY463+DY463+EY463</f>
        <v>0</v>
      </c>
      <c r="Z463" s="210" t="str">
        <f t="shared" ca="1" si="686"/>
        <v xml:space="preserve">        </v>
      </c>
      <c r="AA463" s="185"/>
      <c r="AB463" s="185" t="str">
        <f t="shared" ca="1" si="687"/>
        <v>Посадовий оклад</v>
      </c>
      <c r="AC463" s="185">
        <f t="shared" ca="1" si="688"/>
        <v>0</v>
      </c>
      <c r="AD463" s="185">
        <f t="shared" ca="1" si="735"/>
        <v>0</v>
      </c>
      <c r="AE463" s="185"/>
      <c r="AF463" s="211"/>
      <c r="AG463" s="211"/>
      <c r="AH463" s="211"/>
      <c r="AI463" s="211"/>
      <c r="AJ463" s="211"/>
      <c r="AK463" s="211"/>
      <c r="AL463" s="211"/>
      <c r="AM463" s="211">
        <f t="shared" si="682"/>
        <v>0</v>
      </c>
      <c r="AN463" s="211"/>
      <c r="AO463" s="211"/>
      <c r="AP463" s="623">
        <f t="shared" si="689"/>
        <v>0</v>
      </c>
      <c r="AQ463" s="211">
        <f t="shared" si="736"/>
        <v>0</v>
      </c>
      <c r="AR463" s="211">
        <f t="shared" si="737"/>
        <v>0</v>
      </c>
      <c r="AS463" s="211"/>
      <c r="AT463" s="211">
        <f t="shared" si="690"/>
        <v>0</v>
      </c>
      <c r="AU463" s="358">
        <f t="shared" si="691"/>
        <v>0</v>
      </c>
      <c r="AV463" s="211">
        <f t="shared" si="692"/>
        <v>0</v>
      </c>
      <c r="AW463" s="211">
        <f t="shared" ca="1" si="693"/>
        <v>0</v>
      </c>
      <c r="AX463" s="211">
        <f t="shared" ca="1" si="671"/>
        <v>0</v>
      </c>
      <c r="AY463" s="211">
        <f t="shared" ca="1" si="694"/>
        <v>0</v>
      </c>
      <c r="AZ463" s="212">
        <f ca="1">IF(AND(AW463,AX463=0,AY463=0)=0,0,IF(AW463&gt;0,'На банк Приват'!$J$1,IF(AX463&gt;0,'На Укрсиб'!J456,0)))</f>
        <v>0</v>
      </c>
      <c r="BA463" s="191"/>
      <c r="BB463" s="191" t="str">
        <f t="shared" ca="1" si="695"/>
        <v>Посадовий оклад</v>
      </c>
      <c r="BC463" s="191">
        <f t="shared" ca="1" si="696"/>
        <v>0</v>
      </c>
      <c r="BD463" s="191">
        <f t="shared" ca="1" si="738"/>
        <v>0</v>
      </c>
      <c r="BE463" s="191"/>
      <c r="BF463" s="213"/>
      <c r="BG463" s="213"/>
      <c r="BH463" s="213"/>
      <c r="BI463" s="213"/>
      <c r="BJ463" s="213"/>
      <c r="BK463" s="213"/>
      <c r="BL463" s="213"/>
      <c r="BM463" s="213">
        <f t="shared" si="678"/>
        <v>0</v>
      </c>
      <c r="BN463" s="213"/>
      <c r="BO463" s="213"/>
      <c r="BP463" s="623">
        <f t="shared" si="697"/>
        <v>0</v>
      </c>
      <c r="BQ463" s="213">
        <f t="shared" si="739"/>
        <v>0</v>
      </c>
      <c r="BR463" s="213">
        <f t="shared" si="740"/>
        <v>0</v>
      </c>
      <c r="BS463" s="213"/>
      <c r="BT463" s="213">
        <f t="shared" si="698"/>
        <v>0</v>
      </c>
      <c r="BU463" s="362">
        <f t="shared" si="741"/>
        <v>0</v>
      </c>
      <c r="BV463" s="213">
        <f t="shared" si="699"/>
        <v>0</v>
      </c>
      <c r="BW463" s="213">
        <f t="shared" ca="1" si="700"/>
        <v>0</v>
      </c>
      <c r="BX463" s="213">
        <f t="shared" ca="1" si="701"/>
        <v>0</v>
      </c>
      <c r="BY463" s="213">
        <f t="shared" ca="1" si="702"/>
        <v>0</v>
      </c>
      <c r="BZ463" s="214">
        <f ca="1">IF(AND(BW463,BX463=0)=0,0,IF(BW463&gt;0,'На банк Приват'!$P$1,IF(BX463&gt;0,'На Укрсиб'!$P$1,0)))</f>
        <v>0</v>
      </c>
      <c r="CA463" s="198"/>
      <c r="CB463" s="198" t="str">
        <f t="shared" ca="1" si="703"/>
        <v>Посадовий оклад</v>
      </c>
      <c r="CC463" s="198">
        <f t="shared" ca="1" si="704"/>
        <v>0</v>
      </c>
      <c r="CD463" s="198">
        <f t="shared" ca="1" si="742"/>
        <v>0</v>
      </c>
      <c r="CE463" s="198"/>
      <c r="CF463" s="215"/>
      <c r="CG463" s="215"/>
      <c r="CH463" s="215"/>
      <c r="CI463" s="215"/>
      <c r="CJ463" s="215"/>
      <c r="CK463" s="215"/>
      <c r="CL463" s="215"/>
      <c r="CM463" s="215">
        <f t="shared" si="680"/>
        <v>0</v>
      </c>
      <c r="CN463" s="215"/>
      <c r="CO463" s="215"/>
      <c r="CP463" s="215">
        <f t="shared" si="705"/>
        <v>0</v>
      </c>
      <c r="CQ463" s="215">
        <f t="shared" si="743"/>
        <v>0</v>
      </c>
      <c r="CR463" s="215">
        <f t="shared" si="744"/>
        <v>0</v>
      </c>
      <c r="CS463" s="215"/>
      <c r="CT463" s="215">
        <f t="shared" si="706"/>
        <v>0</v>
      </c>
      <c r="CU463" s="369">
        <f t="shared" si="707"/>
        <v>0</v>
      </c>
      <c r="CV463" s="215">
        <f t="shared" si="708"/>
        <v>0</v>
      </c>
      <c r="CW463" s="215">
        <f t="shared" ca="1" si="709"/>
        <v>0</v>
      </c>
      <c r="CX463" s="215">
        <f t="shared" ca="1" si="745"/>
        <v>0</v>
      </c>
      <c r="CY463" s="215">
        <f t="shared" ca="1" si="710"/>
        <v>0</v>
      </c>
      <c r="CZ463" s="216">
        <f ca="1">IF(AND(CW463,CX463=0)=0,0,IF(CW463&gt;0,'На банк Приват'!$V$1,IF(CX463&gt;0,'На Укрсиб'!$V$1,0)))</f>
        <v>0</v>
      </c>
      <c r="DA463" s="204"/>
      <c r="DB463" s="204" t="str">
        <f t="shared" ca="1" si="711"/>
        <v>Посадовий оклад</v>
      </c>
      <c r="DC463" s="204">
        <f t="shared" ca="1" si="712"/>
        <v>0</v>
      </c>
      <c r="DD463" s="204">
        <f t="shared" ca="1" si="746"/>
        <v>0</v>
      </c>
      <c r="DE463" s="204"/>
      <c r="DF463" s="217"/>
      <c r="DG463" s="217"/>
      <c r="DH463" s="217"/>
      <c r="DI463" s="217"/>
      <c r="DJ463" s="217"/>
      <c r="DK463" s="217"/>
      <c r="DL463" s="217"/>
      <c r="DM463" s="217">
        <f t="shared" si="713"/>
        <v>0</v>
      </c>
      <c r="DN463" s="217"/>
      <c r="DO463" s="217"/>
      <c r="DP463" s="763">
        <f t="shared" si="714"/>
        <v>0</v>
      </c>
      <c r="DQ463" s="217">
        <f t="shared" si="747"/>
        <v>0</v>
      </c>
      <c r="DR463" s="217">
        <f t="shared" si="748"/>
        <v>0</v>
      </c>
      <c r="DS463" s="217"/>
      <c r="DT463" s="217">
        <f t="shared" si="715"/>
        <v>0</v>
      </c>
      <c r="DU463" s="366">
        <f t="shared" si="749"/>
        <v>0</v>
      </c>
      <c r="DV463" s="217">
        <f t="shared" si="716"/>
        <v>0</v>
      </c>
      <c r="DW463" s="217">
        <f t="shared" ca="1" si="717"/>
        <v>0</v>
      </c>
      <c r="DX463" s="217">
        <f t="shared" ca="1" si="718"/>
        <v>0</v>
      </c>
      <c r="DY463" s="217">
        <f t="shared" ca="1" si="719"/>
        <v>0</v>
      </c>
      <c r="DZ463" s="218">
        <f ca="1">IF(AND(DW463,DX463=0)=0,0,IF(DW463&gt;0,[6]Приват!$AB$1,IF(DX463&gt;0,[6]Укрсиб!$AB$1,0)))</f>
        <v>0</v>
      </c>
      <c r="EA463" s="207"/>
      <c r="EB463" s="207" t="str">
        <f t="shared" ca="1" si="720"/>
        <v>Посадовий оклад</v>
      </c>
      <c r="EC463" s="207">
        <f t="shared" ca="1" si="721"/>
        <v>0</v>
      </c>
      <c r="ED463" s="207">
        <f t="shared" ca="1" si="750"/>
        <v>0</v>
      </c>
      <c r="EE463" s="207"/>
      <c r="EF463" s="219"/>
      <c r="EG463" s="219"/>
      <c r="EH463" s="219"/>
      <c r="EI463" s="219"/>
      <c r="EJ463" s="219"/>
      <c r="EK463" s="219"/>
      <c r="EL463" s="219"/>
      <c r="EM463" s="219">
        <f t="shared" si="722"/>
        <v>0</v>
      </c>
      <c r="EN463" s="219"/>
      <c r="EO463" s="219"/>
      <c r="EP463" s="219">
        <f t="shared" si="723"/>
        <v>0</v>
      </c>
      <c r="EQ463" s="219">
        <f t="shared" si="751"/>
        <v>0</v>
      </c>
      <c r="ER463" s="219">
        <f t="shared" si="752"/>
        <v>0</v>
      </c>
      <c r="ES463" s="219"/>
      <c r="ET463" s="219">
        <f t="shared" si="724"/>
        <v>0</v>
      </c>
      <c r="EU463" s="363">
        <f t="shared" si="753"/>
        <v>0</v>
      </c>
      <c r="EV463" s="219">
        <f t="shared" si="725"/>
        <v>0</v>
      </c>
      <c r="EW463" s="219">
        <f t="shared" ca="1" si="726"/>
        <v>0</v>
      </c>
      <c r="EX463" s="219">
        <f t="shared" ca="1" si="754"/>
        <v>0</v>
      </c>
      <c r="EY463" s="219">
        <f t="shared" ca="1" si="727"/>
        <v>0</v>
      </c>
      <c r="EZ463" s="220">
        <f ca="1">IF(AND(EW463,EX463=0)=0,0,IF(EW463&gt;0,[6]Приват!$AH$1,IF(EX463&gt;0,[6]Укрсиб!$AH$1,0)))</f>
        <v>0</v>
      </c>
      <c r="FA463" s="28">
        <f t="shared" ca="1" si="728"/>
        <v>0</v>
      </c>
      <c r="FB463" s="28">
        <f t="shared" ca="1" si="729"/>
        <v>0</v>
      </c>
      <c r="FC463" s="28">
        <f t="shared" ca="1" si="730"/>
        <v>0</v>
      </c>
      <c r="FD463" s="28">
        <f t="shared" ca="1" si="731"/>
        <v>0</v>
      </c>
      <c r="FE463" s="28">
        <f t="shared" ca="1" si="732"/>
        <v>0</v>
      </c>
      <c r="FF463">
        <f t="shared" si="733"/>
        <v>0</v>
      </c>
      <c r="FG463" s="7">
        <f t="shared" si="734"/>
        <v>0</v>
      </c>
    </row>
    <row r="464" spans="1:163">
      <c r="A464" s="113"/>
      <c r="B464" s="113">
        <f t="shared" ca="1" si="683"/>
        <v>0</v>
      </c>
      <c r="C464" s="113" t="str">
        <f t="shared" ca="1" si="684"/>
        <v>НЕ ОТРИМУЮТЬ</v>
      </c>
      <c r="D464" s="113">
        <f t="shared" ca="1" si="676"/>
        <v>0</v>
      </c>
      <c r="E464" s="113">
        <f t="shared" si="685"/>
        <v>0</v>
      </c>
      <c r="F464" s="115"/>
      <c r="G464" s="209">
        <f t="shared" si="674"/>
        <v>0</v>
      </c>
      <c r="H464" s="209">
        <f t="shared" si="672"/>
        <v>0</v>
      </c>
      <c r="I464" s="209">
        <f t="shared" si="673"/>
        <v>0</v>
      </c>
      <c r="J464" s="209">
        <f t="shared" si="756"/>
        <v>0</v>
      </c>
      <c r="K464" s="209">
        <f t="shared" si="757"/>
        <v>0</v>
      </c>
      <c r="L464" s="209">
        <f t="shared" si="758"/>
        <v>0</v>
      </c>
      <c r="M464" s="209">
        <f t="shared" si="759"/>
        <v>0</v>
      </c>
      <c r="N464" s="209">
        <f t="shared" si="760"/>
        <v>0</v>
      </c>
      <c r="O464" s="209">
        <f t="shared" si="755"/>
        <v>0</v>
      </c>
      <c r="P464" s="211">
        <f t="shared" si="761"/>
        <v>0</v>
      </c>
      <c r="Q464" s="209">
        <f t="shared" si="762"/>
        <v>0</v>
      </c>
      <c r="R464" s="209">
        <f t="shared" si="763"/>
        <v>0</v>
      </c>
      <c r="S464" s="209">
        <f t="shared" si="764"/>
        <v>0</v>
      </c>
      <c r="T464" s="209">
        <f t="shared" si="765"/>
        <v>0</v>
      </c>
      <c r="U464" s="209">
        <f t="shared" si="766"/>
        <v>0</v>
      </c>
      <c r="V464" s="209">
        <f t="shared" si="767"/>
        <v>0</v>
      </c>
      <c r="W464" s="209">
        <f t="shared" ca="1" si="768"/>
        <v>0</v>
      </c>
      <c r="X464" s="209">
        <f t="shared" ca="1" si="769"/>
        <v>0</v>
      </c>
      <c r="Y464" s="209">
        <f t="shared" ca="1" si="770"/>
        <v>0</v>
      </c>
      <c r="Z464" s="210" t="str">
        <f t="shared" ca="1" si="686"/>
        <v xml:space="preserve">        </v>
      </c>
      <c r="AA464" s="185"/>
      <c r="AB464" s="185">
        <f t="shared" ca="1" si="687"/>
        <v>0</v>
      </c>
      <c r="AC464" s="185" t="str">
        <f t="shared" ca="1" si="688"/>
        <v>НЕ ОТРИМУЮТЬ</v>
      </c>
      <c r="AD464" s="185">
        <f t="shared" ca="1" si="735"/>
        <v>0</v>
      </c>
      <c r="AE464" s="185"/>
      <c r="AF464" s="211"/>
      <c r="AG464" s="211"/>
      <c r="AH464" s="211"/>
      <c r="AI464" s="211"/>
      <c r="AJ464" s="211"/>
      <c r="AK464" s="211"/>
      <c r="AL464" s="211"/>
      <c r="AM464" s="211">
        <f t="shared" si="682"/>
        <v>0</v>
      </c>
      <c r="AN464" s="211"/>
      <c r="AO464" s="211"/>
      <c r="AP464" s="623">
        <f t="shared" si="689"/>
        <v>0</v>
      </c>
      <c r="AQ464" s="211">
        <f t="shared" si="736"/>
        <v>0</v>
      </c>
      <c r="AR464" s="211">
        <f t="shared" si="737"/>
        <v>0</v>
      </c>
      <c r="AS464" s="211"/>
      <c r="AT464" s="211">
        <f t="shared" si="690"/>
        <v>0</v>
      </c>
      <c r="AU464" s="358">
        <f t="shared" si="691"/>
        <v>0</v>
      </c>
      <c r="AV464" s="211">
        <f t="shared" si="692"/>
        <v>0</v>
      </c>
      <c r="AW464" s="211">
        <f t="shared" ca="1" si="693"/>
        <v>0</v>
      </c>
      <c r="AX464" s="211">
        <f ca="1">IF(OR($D464="Череп'ян С.І.",$D464="Кравченко Р.М.",$D464="Федчишина С.В.",$D464="Шишка О.О.",$D464="Примак Р.В."),AP464-AT464+AV464,0)</f>
        <v>0</v>
      </c>
      <c r="AY464" s="211">
        <f t="shared" ca="1" si="694"/>
        <v>0</v>
      </c>
      <c r="AZ464" s="212">
        <f ca="1">IF(AND(AW464,AX464=0,AY464=0)=0,0,IF(AW464&gt;0,'На банк Приват'!$J$1,IF(AX464&gt;0,'На Укрсиб'!J457,0)))</f>
        <v>0</v>
      </c>
      <c r="BA464" s="191"/>
      <c r="BB464" s="191">
        <f t="shared" ca="1" si="695"/>
        <v>0</v>
      </c>
      <c r="BC464" s="191" t="str">
        <f t="shared" ca="1" si="696"/>
        <v>НЕ ОТРИМУЮТЬ</v>
      </c>
      <c r="BD464" s="191">
        <f t="shared" ca="1" si="738"/>
        <v>0</v>
      </c>
      <c r="BE464" s="191"/>
      <c r="BF464" s="213"/>
      <c r="BG464" s="213"/>
      <c r="BH464" s="213"/>
      <c r="BI464" s="213"/>
      <c r="BJ464" s="213"/>
      <c r="BK464" s="213"/>
      <c r="BL464" s="213"/>
      <c r="BM464" s="213">
        <f t="shared" si="678"/>
        <v>0</v>
      </c>
      <c r="BN464" s="213"/>
      <c r="BO464" s="213"/>
      <c r="BP464" s="623">
        <f t="shared" si="697"/>
        <v>0</v>
      </c>
      <c r="BQ464" s="213">
        <f t="shared" si="739"/>
        <v>0</v>
      </c>
      <c r="BR464" s="213">
        <f t="shared" si="740"/>
        <v>0</v>
      </c>
      <c r="BS464" s="213"/>
      <c r="BT464" s="213">
        <f t="shared" si="698"/>
        <v>0</v>
      </c>
      <c r="BU464" s="362">
        <f t="shared" si="741"/>
        <v>0</v>
      </c>
      <c r="BV464" s="213">
        <f t="shared" si="699"/>
        <v>0</v>
      </c>
      <c r="BW464" s="213">
        <f t="shared" ca="1" si="700"/>
        <v>0</v>
      </c>
      <c r="BX464" s="213">
        <f t="shared" ca="1" si="701"/>
        <v>0</v>
      </c>
      <c r="BY464" s="213">
        <f t="shared" ca="1" si="702"/>
        <v>0</v>
      </c>
      <c r="BZ464" s="214">
        <f ca="1">IF(AND(BW464,BX464=0)=0,0,IF(BW464&gt;0,'На банк Приват'!$P$1,IF(BX464&gt;0,'На Укрсиб'!$P$1,0)))</f>
        <v>0</v>
      </c>
      <c r="CA464" s="198"/>
      <c r="CB464" s="198">
        <f t="shared" ca="1" si="703"/>
        <v>0</v>
      </c>
      <c r="CC464" s="198" t="str">
        <f t="shared" ca="1" si="704"/>
        <v>НЕ ОТРИМУЮТЬ</v>
      </c>
      <c r="CD464" s="198">
        <f t="shared" ca="1" si="742"/>
        <v>0</v>
      </c>
      <c r="CE464" s="198"/>
      <c r="CF464" s="215"/>
      <c r="CG464" s="215"/>
      <c r="CH464" s="215"/>
      <c r="CI464" s="215"/>
      <c r="CJ464" s="215"/>
      <c r="CK464" s="215"/>
      <c r="CL464" s="215"/>
      <c r="CM464" s="215">
        <f t="shared" si="680"/>
        <v>0</v>
      </c>
      <c r="CN464" s="215"/>
      <c r="CO464" s="215"/>
      <c r="CP464" s="215">
        <f t="shared" si="705"/>
        <v>0</v>
      </c>
      <c r="CQ464" s="215">
        <f t="shared" si="743"/>
        <v>0</v>
      </c>
      <c r="CR464" s="215">
        <f t="shared" si="744"/>
        <v>0</v>
      </c>
      <c r="CS464" s="215"/>
      <c r="CT464" s="215">
        <f t="shared" si="706"/>
        <v>0</v>
      </c>
      <c r="CU464" s="369">
        <f t="shared" si="707"/>
        <v>0</v>
      </c>
      <c r="CV464" s="215">
        <f t="shared" si="708"/>
        <v>0</v>
      </c>
      <c r="CW464" s="215">
        <f t="shared" ca="1" si="709"/>
        <v>0</v>
      </c>
      <c r="CX464" s="215">
        <f t="shared" ca="1" si="745"/>
        <v>0</v>
      </c>
      <c r="CY464" s="215">
        <f t="shared" ca="1" si="710"/>
        <v>0</v>
      </c>
      <c r="CZ464" s="216">
        <f ca="1">IF(AND(CW464,CX464=0)=0,0,IF(CW464&gt;0,'На банк Приват'!$V$1,IF(CX464&gt;0,'На Укрсиб'!$V$1,0)))</f>
        <v>0</v>
      </c>
      <c r="DA464" s="204"/>
      <c r="DB464" s="204">
        <f t="shared" ca="1" si="711"/>
        <v>0</v>
      </c>
      <c r="DC464" s="204" t="str">
        <f t="shared" ca="1" si="712"/>
        <v>НЕ ОТРИМУЮТЬ</v>
      </c>
      <c r="DD464" s="204">
        <f t="shared" ca="1" si="746"/>
        <v>0</v>
      </c>
      <c r="DE464" s="204"/>
      <c r="DF464" s="217"/>
      <c r="DG464" s="217"/>
      <c r="DH464" s="217"/>
      <c r="DI464" s="217"/>
      <c r="DJ464" s="217"/>
      <c r="DK464" s="217"/>
      <c r="DL464" s="217"/>
      <c r="DM464" s="217">
        <f t="shared" si="713"/>
        <v>0</v>
      </c>
      <c r="DN464" s="217"/>
      <c r="DO464" s="217"/>
      <c r="DP464" s="763">
        <f t="shared" si="714"/>
        <v>0</v>
      </c>
      <c r="DQ464" s="217">
        <f t="shared" si="747"/>
        <v>0</v>
      </c>
      <c r="DR464" s="217">
        <f t="shared" si="748"/>
        <v>0</v>
      </c>
      <c r="DS464" s="217"/>
      <c r="DT464" s="217">
        <f t="shared" si="715"/>
        <v>0</v>
      </c>
      <c r="DU464" s="366">
        <f t="shared" si="749"/>
        <v>0</v>
      </c>
      <c r="DV464" s="217">
        <f t="shared" si="716"/>
        <v>0</v>
      </c>
      <c r="DW464" s="217">
        <f t="shared" ca="1" si="717"/>
        <v>0</v>
      </c>
      <c r="DX464" s="217">
        <f t="shared" ca="1" si="718"/>
        <v>0</v>
      </c>
      <c r="DY464" s="217">
        <f t="shared" ca="1" si="719"/>
        <v>0</v>
      </c>
      <c r="DZ464" s="218">
        <f ca="1">IF(AND(DW464,DX464=0)=0,0,IF(DW464&gt;0,[6]Приват!$AB$1,IF(DX464&gt;0,[6]Укрсиб!$AB$1,0)))</f>
        <v>0</v>
      </c>
      <c r="EA464" s="207"/>
      <c r="EB464" s="207">
        <f t="shared" ca="1" si="720"/>
        <v>0</v>
      </c>
      <c r="EC464" s="207" t="str">
        <f t="shared" ca="1" si="721"/>
        <v>НЕ ОТРИМУЮТЬ</v>
      </c>
      <c r="ED464" s="207">
        <f t="shared" ca="1" si="750"/>
        <v>0</v>
      </c>
      <c r="EE464" s="207"/>
      <c r="EF464" s="219"/>
      <c r="EG464" s="219"/>
      <c r="EH464" s="219"/>
      <c r="EI464" s="219"/>
      <c r="EJ464" s="219"/>
      <c r="EK464" s="219"/>
      <c r="EL464" s="219"/>
      <c r="EM464" s="219">
        <f t="shared" si="722"/>
        <v>0</v>
      </c>
      <c r="EN464" s="219"/>
      <c r="EO464" s="219"/>
      <c r="EP464" s="219">
        <f t="shared" si="723"/>
        <v>0</v>
      </c>
      <c r="EQ464" s="219">
        <f t="shared" si="751"/>
        <v>0</v>
      </c>
      <c r="ER464" s="219">
        <f t="shared" si="752"/>
        <v>0</v>
      </c>
      <c r="ES464" s="219"/>
      <c r="ET464" s="219">
        <f t="shared" si="724"/>
        <v>0</v>
      </c>
      <c r="EU464" s="363">
        <f t="shared" si="753"/>
        <v>0</v>
      </c>
      <c r="EV464" s="219">
        <f t="shared" si="725"/>
        <v>0</v>
      </c>
      <c r="EW464" s="219">
        <f t="shared" ca="1" si="726"/>
        <v>0</v>
      </c>
      <c r="EX464" s="219">
        <f t="shared" ca="1" si="754"/>
        <v>0</v>
      </c>
      <c r="EY464" s="219">
        <f t="shared" ca="1" si="727"/>
        <v>0</v>
      </c>
      <c r="EZ464" s="220">
        <f ca="1">IF(AND(EW464,EX464=0)=0,0,IF(EW464&gt;0,[6]Приват!$AH$1,IF(EX464&gt;0,[6]Укрсиб!$AH$1,0)))</f>
        <v>0</v>
      </c>
      <c r="FA464" s="28">
        <f t="shared" ca="1" si="728"/>
        <v>0</v>
      </c>
      <c r="FB464" s="28">
        <f t="shared" ca="1" si="729"/>
        <v>0</v>
      </c>
      <c r="FC464" s="28">
        <f t="shared" ca="1" si="730"/>
        <v>0</v>
      </c>
      <c r="FD464" s="28">
        <f t="shared" ca="1" si="731"/>
        <v>0</v>
      </c>
      <c r="FE464" s="28">
        <f t="shared" ca="1" si="732"/>
        <v>0</v>
      </c>
      <c r="FF464">
        <f t="shared" si="733"/>
        <v>0</v>
      </c>
      <c r="FG464" s="7">
        <f t="shared" si="734"/>
        <v>0</v>
      </c>
    </row>
    <row r="465" spans="1:163">
      <c r="A465" s="113"/>
      <c r="B465" s="113">
        <f t="shared" ca="1" si="683"/>
        <v>1</v>
      </c>
      <c r="C465" s="113">
        <f t="shared" ca="1" si="684"/>
        <v>2470</v>
      </c>
      <c r="D465" s="113">
        <f t="shared" ca="1" si="676"/>
        <v>0</v>
      </c>
      <c r="E465" s="113">
        <f t="shared" si="685"/>
        <v>0</v>
      </c>
      <c r="F465" s="115"/>
      <c r="G465" s="209">
        <f t="shared" si="674"/>
        <v>0</v>
      </c>
      <c r="H465" s="209">
        <f t="shared" si="672"/>
        <v>0</v>
      </c>
      <c r="I465" s="209">
        <f t="shared" si="673"/>
        <v>0</v>
      </c>
      <c r="J465" s="209">
        <f t="shared" si="756"/>
        <v>0</v>
      </c>
      <c r="K465" s="209">
        <f t="shared" si="757"/>
        <v>0</v>
      </c>
      <c r="L465" s="209">
        <f t="shared" si="758"/>
        <v>0</v>
      </c>
      <c r="M465" s="209">
        <f t="shared" si="759"/>
        <v>0</v>
      </c>
      <c r="N465" s="209">
        <f t="shared" si="760"/>
        <v>0</v>
      </c>
      <c r="O465" s="209">
        <f t="shared" si="755"/>
        <v>0</v>
      </c>
      <c r="P465" s="211">
        <f t="shared" si="761"/>
        <v>0</v>
      </c>
      <c r="Q465" s="209">
        <f t="shared" si="762"/>
        <v>0</v>
      </c>
      <c r="R465" s="209">
        <f t="shared" si="763"/>
        <v>0</v>
      </c>
      <c r="S465" s="209">
        <f t="shared" si="764"/>
        <v>0</v>
      </c>
      <c r="T465" s="209">
        <f t="shared" si="765"/>
        <v>0</v>
      </c>
      <c r="U465" s="209">
        <f t="shared" si="766"/>
        <v>0</v>
      </c>
      <c r="V465" s="209">
        <f t="shared" si="767"/>
        <v>0</v>
      </c>
      <c r="W465" s="209">
        <f t="shared" ca="1" si="768"/>
        <v>0</v>
      </c>
      <c r="X465" s="209">
        <f t="shared" ca="1" si="769"/>
        <v>0</v>
      </c>
      <c r="Y465" s="209">
        <f t="shared" ca="1" si="770"/>
        <v>0</v>
      </c>
      <c r="Z465" s="210" t="str">
        <f t="shared" ca="1" si="686"/>
        <v xml:space="preserve">        </v>
      </c>
      <c r="AA465" s="185"/>
      <c r="AB465" s="185">
        <f t="shared" ca="1" si="687"/>
        <v>1</v>
      </c>
      <c r="AC465" s="185">
        <f t="shared" ca="1" si="688"/>
        <v>2470</v>
      </c>
      <c r="AD465" s="185">
        <f t="shared" ca="1" si="735"/>
        <v>0</v>
      </c>
      <c r="AE465" s="185"/>
      <c r="AF465" s="211"/>
      <c r="AG465" s="211"/>
      <c r="AH465" s="211"/>
      <c r="AI465" s="211"/>
      <c r="AJ465" s="211"/>
      <c r="AK465" s="211"/>
      <c r="AL465" s="211"/>
      <c r="AM465" s="211">
        <f t="shared" si="682"/>
        <v>0</v>
      </c>
      <c r="AN465" s="211"/>
      <c r="AO465" s="211"/>
      <c r="AP465" s="623">
        <f t="shared" si="689"/>
        <v>0</v>
      </c>
      <c r="AQ465" s="211">
        <f t="shared" si="736"/>
        <v>0</v>
      </c>
      <c r="AR465" s="211">
        <f t="shared" si="737"/>
        <v>0</v>
      </c>
      <c r="AS465" s="211"/>
      <c r="AT465" s="211">
        <f t="shared" si="690"/>
        <v>0</v>
      </c>
      <c r="AU465" s="358">
        <f t="shared" si="691"/>
        <v>0</v>
      </c>
      <c r="AV465" s="211">
        <f t="shared" si="692"/>
        <v>0</v>
      </c>
      <c r="AW465" s="211">
        <f t="shared" ca="1" si="693"/>
        <v>0</v>
      </c>
      <c r="AX465" s="211">
        <f ca="1">IF(OR($D465="Череп'ян С.І.",$D465="Кравченко Р.М.",$D465="Федчишина С.В.",$D465="Шишка О.О.",$D465="Примак Р.В."),AP465-AT465+AV465,0)</f>
        <v>0</v>
      </c>
      <c r="AY465" s="211">
        <f t="shared" ca="1" si="694"/>
        <v>0</v>
      </c>
      <c r="AZ465" s="212">
        <f ca="1">IF(AND(AW465,AX465=0,AY465=0)=0,0,IF(AW465&gt;0,'На банк Приват'!$J$1,IF(AX465&gt;0,'На Укрсиб'!J458,0)))</f>
        <v>0</v>
      </c>
      <c r="BA465" s="191"/>
      <c r="BB465" s="191">
        <f t="shared" ca="1" si="695"/>
        <v>1</v>
      </c>
      <c r="BC465" s="191">
        <f t="shared" ca="1" si="696"/>
        <v>2470</v>
      </c>
      <c r="BD465" s="191">
        <f t="shared" ca="1" si="738"/>
        <v>0</v>
      </c>
      <c r="BE465" s="191"/>
      <c r="BF465" s="213"/>
      <c r="BG465" s="213"/>
      <c r="BH465" s="213"/>
      <c r="BI465" s="213"/>
      <c r="BJ465" s="213"/>
      <c r="BK465" s="213"/>
      <c r="BL465" s="213"/>
      <c r="BM465" s="213">
        <f t="shared" si="678"/>
        <v>0</v>
      </c>
      <c r="BN465" s="213"/>
      <c r="BO465" s="213"/>
      <c r="BP465" s="623">
        <f t="shared" si="697"/>
        <v>0</v>
      </c>
      <c r="BQ465" s="213">
        <f t="shared" si="739"/>
        <v>0</v>
      </c>
      <c r="BR465" s="213">
        <f t="shared" si="740"/>
        <v>0</v>
      </c>
      <c r="BS465" s="213"/>
      <c r="BT465" s="213">
        <f t="shared" si="698"/>
        <v>0</v>
      </c>
      <c r="BU465" s="362">
        <f t="shared" si="741"/>
        <v>0</v>
      </c>
      <c r="BV465" s="213">
        <f t="shared" si="699"/>
        <v>0</v>
      </c>
      <c r="BW465" s="213">
        <f t="shared" ca="1" si="700"/>
        <v>0</v>
      </c>
      <c r="BX465" s="213">
        <f t="shared" ca="1" si="701"/>
        <v>0</v>
      </c>
      <c r="BY465" s="213">
        <f t="shared" ca="1" si="702"/>
        <v>0</v>
      </c>
      <c r="BZ465" s="214">
        <f ca="1">IF(AND(BW465,BX465=0)=0,0,IF(BW465&gt;0,'На банк Приват'!$P$1,IF(BX465&gt;0,'На Укрсиб'!$P$1,0)))</f>
        <v>0</v>
      </c>
      <c r="CA465" s="198"/>
      <c r="CB465" s="198">
        <f t="shared" ca="1" si="703"/>
        <v>1</v>
      </c>
      <c r="CC465" s="198">
        <f t="shared" ca="1" si="704"/>
        <v>2470</v>
      </c>
      <c r="CD465" s="198">
        <f t="shared" ca="1" si="742"/>
        <v>0</v>
      </c>
      <c r="CE465" s="198"/>
      <c r="CF465" s="215"/>
      <c r="CG465" s="215"/>
      <c r="CH465" s="215"/>
      <c r="CI465" s="215"/>
      <c r="CJ465" s="215"/>
      <c r="CK465" s="215"/>
      <c r="CL465" s="215"/>
      <c r="CM465" s="215">
        <f t="shared" si="680"/>
        <v>0</v>
      </c>
      <c r="CN465" s="215"/>
      <c r="CO465" s="215"/>
      <c r="CP465" s="215">
        <f t="shared" si="705"/>
        <v>0</v>
      </c>
      <c r="CQ465" s="215">
        <f t="shared" si="743"/>
        <v>0</v>
      </c>
      <c r="CR465" s="215">
        <f t="shared" si="744"/>
        <v>0</v>
      </c>
      <c r="CS465" s="215"/>
      <c r="CT465" s="215">
        <f t="shared" si="706"/>
        <v>0</v>
      </c>
      <c r="CU465" s="369">
        <f t="shared" si="707"/>
        <v>0</v>
      </c>
      <c r="CV465" s="215">
        <f t="shared" si="708"/>
        <v>0</v>
      </c>
      <c r="CW465" s="215">
        <f t="shared" ca="1" si="709"/>
        <v>0</v>
      </c>
      <c r="CX465" s="215">
        <f t="shared" ca="1" si="745"/>
        <v>0</v>
      </c>
      <c r="CY465" s="215">
        <f t="shared" ca="1" si="710"/>
        <v>0</v>
      </c>
      <c r="CZ465" s="216">
        <f ca="1">IF(AND(CW465,CX465=0)=0,0,IF(CW465&gt;0,'На банк Приват'!$V$1,IF(CX465&gt;0,'На Укрсиб'!$V$1,0)))</f>
        <v>0</v>
      </c>
      <c r="DA465" s="204"/>
      <c r="DB465" s="204">
        <f t="shared" ca="1" si="711"/>
        <v>1</v>
      </c>
      <c r="DC465" s="204">
        <f t="shared" ca="1" si="712"/>
        <v>2470</v>
      </c>
      <c r="DD465" s="204">
        <f t="shared" ca="1" si="746"/>
        <v>0</v>
      </c>
      <c r="DE465" s="204"/>
      <c r="DF465" s="217"/>
      <c r="DG465" s="217"/>
      <c r="DH465" s="217"/>
      <c r="DI465" s="217"/>
      <c r="DJ465" s="217"/>
      <c r="DK465" s="217"/>
      <c r="DL465" s="217"/>
      <c r="DM465" s="217">
        <f t="shared" si="713"/>
        <v>0</v>
      </c>
      <c r="DN465" s="217"/>
      <c r="DO465" s="217"/>
      <c r="DP465" s="763">
        <f t="shared" si="714"/>
        <v>0</v>
      </c>
      <c r="DQ465" s="217">
        <f t="shared" si="747"/>
        <v>0</v>
      </c>
      <c r="DR465" s="217">
        <f t="shared" si="748"/>
        <v>0</v>
      </c>
      <c r="DS465" s="217"/>
      <c r="DT465" s="217">
        <f t="shared" si="715"/>
        <v>0</v>
      </c>
      <c r="DU465" s="366">
        <f t="shared" si="749"/>
        <v>0</v>
      </c>
      <c r="DV465" s="217">
        <f t="shared" si="716"/>
        <v>0</v>
      </c>
      <c r="DW465" s="217">
        <f t="shared" ca="1" si="717"/>
        <v>0</v>
      </c>
      <c r="DX465" s="217">
        <f t="shared" ca="1" si="718"/>
        <v>0</v>
      </c>
      <c r="DY465" s="217">
        <f t="shared" ca="1" si="719"/>
        <v>0</v>
      </c>
      <c r="DZ465" s="218">
        <f ca="1">IF(AND(DW465,DX465=0)=0,0,IF(DW465&gt;0,[6]Приват!$AB$1,IF(DX465&gt;0,[6]Укрсиб!$AB$1,0)))</f>
        <v>0</v>
      </c>
      <c r="EA465" s="207"/>
      <c r="EB465" s="207">
        <f t="shared" ca="1" si="720"/>
        <v>1</v>
      </c>
      <c r="EC465" s="207">
        <f t="shared" ca="1" si="721"/>
        <v>2470</v>
      </c>
      <c r="ED465" s="207">
        <f t="shared" ca="1" si="750"/>
        <v>0</v>
      </c>
      <c r="EE465" s="207"/>
      <c r="EF465" s="219"/>
      <c r="EG465" s="219"/>
      <c r="EH465" s="219"/>
      <c r="EI465" s="219"/>
      <c r="EJ465" s="219"/>
      <c r="EK465" s="219"/>
      <c r="EL465" s="219"/>
      <c r="EM465" s="219">
        <f t="shared" si="722"/>
        <v>0</v>
      </c>
      <c r="EN465" s="219"/>
      <c r="EO465" s="219"/>
      <c r="EP465" s="219">
        <f t="shared" si="723"/>
        <v>0</v>
      </c>
      <c r="EQ465" s="219">
        <f t="shared" si="751"/>
        <v>0</v>
      </c>
      <c r="ER465" s="219">
        <f t="shared" si="752"/>
        <v>0</v>
      </c>
      <c r="ES465" s="219"/>
      <c r="ET465" s="219">
        <f t="shared" si="724"/>
        <v>0</v>
      </c>
      <c r="EU465" s="363">
        <f t="shared" si="753"/>
        <v>0</v>
      </c>
      <c r="EV465" s="219">
        <f t="shared" si="725"/>
        <v>0</v>
      </c>
      <c r="EW465" s="219">
        <f t="shared" ca="1" si="726"/>
        <v>0</v>
      </c>
      <c r="EX465" s="219">
        <f t="shared" ca="1" si="754"/>
        <v>0</v>
      </c>
      <c r="EY465" s="219">
        <f t="shared" ca="1" si="727"/>
        <v>0</v>
      </c>
      <c r="EZ465" s="220">
        <f ca="1">IF(AND(EW465,EX465=0)=0,0,IF(EW465&gt;0,[6]Приват!$AH$1,IF(EX465&gt;0,[6]Укрсиб!$AH$1,0)))</f>
        <v>0</v>
      </c>
      <c r="FA465" s="28">
        <f t="shared" ca="1" si="728"/>
        <v>0</v>
      </c>
      <c r="FB465" s="28">
        <f t="shared" ca="1" si="729"/>
        <v>0</v>
      </c>
      <c r="FC465" s="28">
        <f t="shared" ca="1" si="730"/>
        <v>0</v>
      </c>
      <c r="FD465" s="28">
        <f t="shared" ca="1" si="731"/>
        <v>0</v>
      </c>
      <c r="FE465" s="28">
        <f t="shared" ca="1" si="732"/>
        <v>0</v>
      </c>
      <c r="FF465">
        <f t="shared" si="733"/>
        <v>0</v>
      </c>
      <c r="FG465" s="7">
        <f t="shared" si="734"/>
        <v>0</v>
      </c>
    </row>
    <row r="466" spans="1:163">
      <c r="A466" s="113"/>
      <c r="B466" s="113">
        <f t="shared" ca="1" si="683"/>
        <v>2</v>
      </c>
      <c r="C466" s="113">
        <f t="shared" ca="1" si="684"/>
        <v>2550</v>
      </c>
      <c r="D466" s="113">
        <f t="shared" ca="1" si="676"/>
        <v>0</v>
      </c>
      <c r="E466" s="113">
        <f t="shared" si="685"/>
        <v>0</v>
      </c>
      <c r="F466" s="115"/>
      <c r="G466" s="209">
        <f t="shared" si="674"/>
        <v>0</v>
      </c>
      <c r="H466" s="209">
        <f t="shared" ref="H466:H528" si="771">AH466+BH466+CH466+DH466+EH466</f>
        <v>0</v>
      </c>
      <c r="I466" s="209">
        <f t="shared" ref="I466:I528" si="772">AI466+BI466+CI466+DI466+EI466</f>
        <v>0</v>
      </c>
      <c r="J466" s="209">
        <f t="shared" si="756"/>
        <v>0</v>
      </c>
      <c r="K466" s="209">
        <f t="shared" si="757"/>
        <v>0</v>
      </c>
      <c r="L466" s="209">
        <f t="shared" si="758"/>
        <v>0</v>
      </c>
      <c r="M466" s="209">
        <f t="shared" si="759"/>
        <v>0</v>
      </c>
      <c r="N466" s="209">
        <f t="shared" si="760"/>
        <v>0</v>
      </c>
      <c r="O466" s="209">
        <f t="shared" si="755"/>
        <v>0</v>
      </c>
      <c r="P466" s="211">
        <f t="shared" si="761"/>
        <v>0</v>
      </c>
      <c r="Q466" s="209">
        <f t="shared" si="762"/>
        <v>0</v>
      </c>
      <c r="R466" s="209">
        <f t="shared" si="763"/>
        <v>0</v>
      </c>
      <c r="S466" s="209">
        <f t="shared" si="764"/>
        <v>0</v>
      </c>
      <c r="T466" s="209">
        <f t="shared" si="765"/>
        <v>0</v>
      </c>
      <c r="U466" s="209">
        <f t="shared" si="766"/>
        <v>0</v>
      </c>
      <c r="V466" s="209">
        <f t="shared" si="767"/>
        <v>0</v>
      </c>
      <c r="W466" s="209">
        <f t="shared" ca="1" si="768"/>
        <v>0</v>
      </c>
      <c r="X466" s="209">
        <f t="shared" ca="1" si="769"/>
        <v>0</v>
      </c>
      <c r="Y466" s="209">
        <f t="shared" ca="1" si="770"/>
        <v>0</v>
      </c>
      <c r="Z466" s="210" t="str">
        <f t="shared" ca="1" si="686"/>
        <v xml:space="preserve">        </v>
      </c>
      <c r="AA466" s="185"/>
      <c r="AB466" s="185">
        <f t="shared" ca="1" si="687"/>
        <v>2</v>
      </c>
      <c r="AC466" s="185">
        <f t="shared" ca="1" si="688"/>
        <v>2550</v>
      </c>
      <c r="AD466" s="185">
        <f t="shared" ca="1" si="735"/>
        <v>0</v>
      </c>
      <c r="AE466" s="185"/>
      <c r="AF466" s="211"/>
      <c r="AG466" s="211"/>
      <c r="AH466" s="211"/>
      <c r="AI466" s="211"/>
      <c r="AJ466" s="211"/>
      <c r="AK466" s="211"/>
      <c r="AL466" s="211"/>
      <c r="AM466" s="211">
        <f t="shared" si="682"/>
        <v>0</v>
      </c>
      <c r="AN466" s="211"/>
      <c r="AO466" s="211"/>
      <c r="AP466" s="623">
        <f t="shared" si="689"/>
        <v>0</v>
      </c>
      <c r="AQ466" s="211">
        <f t="shared" si="736"/>
        <v>0</v>
      </c>
      <c r="AR466" s="211">
        <f t="shared" si="737"/>
        <v>0</v>
      </c>
      <c r="AS466" s="211"/>
      <c r="AT466" s="211">
        <f t="shared" si="690"/>
        <v>0</v>
      </c>
      <c r="AU466" s="358">
        <f t="shared" si="691"/>
        <v>0</v>
      </c>
      <c r="AV466" s="211">
        <f t="shared" si="692"/>
        <v>0</v>
      </c>
      <c r="AW466" s="211">
        <f t="shared" ca="1" si="693"/>
        <v>0</v>
      </c>
      <c r="AX466" s="211">
        <f t="shared" ref="AX466:AX519" ca="1" si="773">IF(OR($D466="Лазебний О.М.",$D466="Кизингашева Л.І.",$D466="Федчишина С.В.",$D466="Шишка О.О.",$D466="Примак Р.В."),AP466-AT466+AV466,0)</f>
        <v>0</v>
      </c>
      <c r="AY466" s="211">
        <f t="shared" ca="1" si="694"/>
        <v>0</v>
      </c>
      <c r="AZ466" s="212">
        <f ca="1">IF(AND(AW466,AX466=0,AY466=0)=0,0,IF(AW466&gt;0,'На банк Приват'!$J$1,IF(AX466&gt;0,'На Укрсиб'!J459,0)))</f>
        <v>0</v>
      </c>
      <c r="BA466" s="191"/>
      <c r="BB466" s="191">
        <f t="shared" ca="1" si="695"/>
        <v>2</v>
      </c>
      <c r="BC466" s="191">
        <f t="shared" ca="1" si="696"/>
        <v>2550</v>
      </c>
      <c r="BD466" s="191">
        <f t="shared" ca="1" si="738"/>
        <v>0</v>
      </c>
      <c r="BE466" s="191"/>
      <c r="BF466" s="213"/>
      <c r="BG466" s="213"/>
      <c r="BH466" s="213"/>
      <c r="BI466" s="213"/>
      <c r="BJ466" s="213"/>
      <c r="BK466" s="213"/>
      <c r="BL466" s="213"/>
      <c r="BM466" s="213">
        <f t="shared" si="678"/>
        <v>0</v>
      </c>
      <c r="BN466" s="213"/>
      <c r="BO466" s="213"/>
      <c r="BP466" s="623">
        <f t="shared" si="697"/>
        <v>0</v>
      </c>
      <c r="BQ466" s="213">
        <f t="shared" si="739"/>
        <v>0</v>
      </c>
      <c r="BR466" s="213">
        <f t="shared" si="740"/>
        <v>0</v>
      </c>
      <c r="BS466" s="213"/>
      <c r="BT466" s="213">
        <f t="shared" si="698"/>
        <v>0</v>
      </c>
      <c r="BU466" s="362">
        <f t="shared" si="741"/>
        <v>0</v>
      </c>
      <c r="BV466" s="213">
        <f t="shared" si="699"/>
        <v>0</v>
      </c>
      <c r="BW466" s="213">
        <f t="shared" ca="1" si="700"/>
        <v>0</v>
      </c>
      <c r="BX466" s="213">
        <f t="shared" ca="1" si="701"/>
        <v>0</v>
      </c>
      <c r="BY466" s="213">
        <f t="shared" ca="1" si="702"/>
        <v>0</v>
      </c>
      <c r="BZ466" s="214">
        <f ca="1">IF(AND(BW466,BX466=0)=0,0,IF(BW466&gt;0,'На банк Приват'!$P$1,IF(BX466&gt;0,'На Укрсиб'!$P$1,0)))</f>
        <v>0</v>
      </c>
      <c r="CA466" s="198"/>
      <c r="CB466" s="198">
        <f t="shared" ca="1" si="703"/>
        <v>2</v>
      </c>
      <c r="CC466" s="198">
        <f t="shared" ca="1" si="704"/>
        <v>2550</v>
      </c>
      <c r="CD466" s="198">
        <f t="shared" ca="1" si="742"/>
        <v>0</v>
      </c>
      <c r="CE466" s="198"/>
      <c r="CF466" s="215"/>
      <c r="CG466" s="215"/>
      <c r="CH466" s="215"/>
      <c r="CI466" s="215"/>
      <c r="CJ466" s="215"/>
      <c r="CK466" s="215"/>
      <c r="CL466" s="215"/>
      <c r="CM466" s="215">
        <f t="shared" si="680"/>
        <v>0</v>
      </c>
      <c r="CN466" s="215"/>
      <c r="CO466" s="215"/>
      <c r="CP466" s="215">
        <f t="shared" si="705"/>
        <v>0</v>
      </c>
      <c r="CQ466" s="215">
        <f t="shared" si="743"/>
        <v>0</v>
      </c>
      <c r="CR466" s="215">
        <f t="shared" si="744"/>
        <v>0</v>
      </c>
      <c r="CS466" s="215"/>
      <c r="CT466" s="215">
        <f t="shared" si="706"/>
        <v>0</v>
      </c>
      <c r="CU466" s="369">
        <f t="shared" si="707"/>
        <v>0</v>
      </c>
      <c r="CV466" s="215">
        <f t="shared" si="708"/>
        <v>0</v>
      </c>
      <c r="CW466" s="215">
        <f t="shared" ca="1" si="709"/>
        <v>0</v>
      </c>
      <c r="CX466" s="215">
        <f t="shared" ca="1" si="745"/>
        <v>0</v>
      </c>
      <c r="CY466" s="215">
        <f t="shared" ca="1" si="710"/>
        <v>0</v>
      </c>
      <c r="CZ466" s="216">
        <f ca="1">IF(AND(CW466,CX466=0)=0,0,IF(CW466&gt;0,'На банк Приват'!$V$1,IF(CX466&gt;0,'На Укрсиб'!$V$1,0)))</f>
        <v>0</v>
      </c>
      <c r="DA466" s="204"/>
      <c r="DB466" s="204">
        <f t="shared" ca="1" si="711"/>
        <v>2</v>
      </c>
      <c r="DC466" s="204">
        <f t="shared" ca="1" si="712"/>
        <v>2550</v>
      </c>
      <c r="DD466" s="204">
        <f t="shared" ca="1" si="746"/>
        <v>0</v>
      </c>
      <c r="DE466" s="204"/>
      <c r="DF466" s="217"/>
      <c r="DG466" s="217"/>
      <c r="DH466" s="217"/>
      <c r="DI466" s="217"/>
      <c r="DJ466" s="217"/>
      <c r="DK466" s="217"/>
      <c r="DL466" s="217"/>
      <c r="DM466" s="217">
        <f t="shared" si="713"/>
        <v>0</v>
      </c>
      <c r="DN466" s="217"/>
      <c r="DO466" s="217"/>
      <c r="DP466" s="763">
        <f t="shared" si="714"/>
        <v>0</v>
      </c>
      <c r="DQ466" s="217">
        <f t="shared" si="747"/>
        <v>0</v>
      </c>
      <c r="DR466" s="217">
        <f t="shared" si="748"/>
        <v>0</v>
      </c>
      <c r="DS466" s="217"/>
      <c r="DT466" s="217">
        <f t="shared" si="715"/>
        <v>0</v>
      </c>
      <c r="DU466" s="366">
        <f t="shared" si="749"/>
        <v>0</v>
      </c>
      <c r="DV466" s="217">
        <f t="shared" si="716"/>
        <v>0</v>
      </c>
      <c r="DW466" s="217">
        <f t="shared" ca="1" si="717"/>
        <v>0</v>
      </c>
      <c r="DX466" s="217">
        <f t="shared" ca="1" si="718"/>
        <v>0</v>
      </c>
      <c r="DY466" s="217">
        <f t="shared" ca="1" si="719"/>
        <v>0</v>
      </c>
      <c r="DZ466" s="218">
        <f ca="1">IF(AND(DW466,DX466=0)=0,0,IF(DW466&gt;0,[6]Приват!$AB$1,IF(DX466&gt;0,[6]Укрсиб!$AB$1,0)))</f>
        <v>0</v>
      </c>
      <c r="EA466" s="207"/>
      <c r="EB466" s="207">
        <f t="shared" ca="1" si="720"/>
        <v>2</v>
      </c>
      <c r="EC466" s="207">
        <f t="shared" ca="1" si="721"/>
        <v>2550</v>
      </c>
      <c r="ED466" s="207">
        <f t="shared" ca="1" si="750"/>
        <v>0</v>
      </c>
      <c r="EE466" s="207"/>
      <c r="EF466" s="219"/>
      <c r="EG466" s="219"/>
      <c r="EH466" s="219"/>
      <c r="EI466" s="219"/>
      <c r="EJ466" s="219"/>
      <c r="EK466" s="219"/>
      <c r="EL466" s="219"/>
      <c r="EM466" s="219">
        <f t="shared" si="722"/>
        <v>0</v>
      </c>
      <c r="EN466" s="219"/>
      <c r="EO466" s="219"/>
      <c r="EP466" s="219">
        <f t="shared" si="723"/>
        <v>0</v>
      </c>
      <c r="EQ466" s="219">
        <f t="shared" si="751"/>
        <v>0</v>
      </c>
      <c r="ER466" s="219">
        <f t="shared" si="752"/>
        <v>0</v>
      </c>
      <c r="ES466" s="219"/>
      <c r="ET466" s="219">
        <f t="shared" si="724"/>
        <v>0</v>
      </c>
      <c r="EU466" s="363">
        <f t="shared" si="753"/>
        <v>0</v>
      </c>
      <c r="EV466" s="219">
        <f t="shared" si="725"/>
        <v>0</v>
      </c>
      <c r="EW466" s="219">
        <f t="shared" ca="1" si="726"/>
        <v>0</v>
      </c>
      <c r="EX466" s="219">
        <f t="shared" ca="1" si="754"/>
        <v>0</v>
      </c>
      <c r="EY466" s="219">
        <f t="shared" ca="1" si="727"/>
        <v>0</v>
      </c>
      <c r="EZ466" s="220">
        <f ca="1">IF(AND(EW466,EX466=0)=0,0,IF(EW466&gt;0,[6]Приват!$AH$1,IF(EX466&gt;0,[6]Укрсиб!$AH$1,0)))</f>
        <v>0</v>
      </c>
      <c r="FA466" s="28">
        <f t="shared" ca="1" si="728"/>
        <v>0</v>
      </c>
      <c r="FB466" s="28">
        <f t="shared" ca="1" si="729"/>
        <v>0</v>
      </c>
      <c r="FC466" s="28">
        <f t="shared" ca="1" si="730"/>
        <v>0</v>
      </c>
      <c r="FD466" s="28">
        <f t="shared" ca="1" si="731"/>
        <v>0</v>
      </c>
      <c r="FE466" s="28">
        <f t="shared" ca="1" si="732"/>
        <v>0</v>
      </c>
      <c r="FF466">
        <f t="shared" si="733"/>
        <v>0</v>
      </c>
      <c r="FG466" s="7">
        <f t="shared" si="734"/>
        <v>0</v>
      </c>
    </row>
    <row r="467" spans="1:163">
      <c r="A467" s="113"/>
      <c r="B467" s="113">
        <f t="shared" ca="1" si="683"/>
        <v>3</v>
      </c>
      <c r="C467" s="113">
        <f t="shared" ca="1" si="684"/>
        <v>2640</v>
      </c>
      <c r="D467" s="113">
        <f t="shared" ca="1" si="676"/>
        <v>0</v>
      </c>
      <c r="E467" s="113">
        <f t="shared" si="685"/>
        <v>0</v>
      </c>
      <c r="F467" s="115"/>
      <c r="G467" s="209">
        <f t="shared" si="674"/>
        <v>0</v>
      </c>
      <c r="H467" s="209">
        <f t="shared" si="771"/>
        <v>0</v>
      </c>
      <c r="I467" s="209">
        <f t="shared" si="772"/>
        <v>0</v>
      </c>
      <c r="J467" s="209">
        <f t="shared" si="756"/>
        <v>0</v>
      </c>
      <c r="K467" s="209">
        <f t="shared" si="757"/>
        <v>0</v>
      </c>
      <c r="L467" s="209">
        <f t="shared" si="758"/>
        <v>0</v>
      </c>
      <c r="M467" s="209">
        <f t="shared" si="759"/>
        <v>0</v>
      </c>
      <c r="N467" s="209">
        <f t="shared" si="760"/>
        <v>0</v>
      </c>
      <c r="O467" s="209">
        <f t="shared" si="755"/>
        <v>0</v>
      </c>
      <c r="P467" s="211">
        <f t="shared" si="761"/>
        <v>0</v>
      </c>
      <c r="Q467" s="209">
        <f t="shared" si="762"/>
        <v>0</v>
      </c>
      <c r="R467" s="209">
        <f t="shared" si="763"/>
        <v>0</v>
      </c>
      <c r="S467" s="209">
        <f t="shared" si="764"/>
        <v>0</v>
      </c>
      <c r="T467" s="209">
        <f t="shared" si="765"/>
        <v>0</v>
      </c>
      <c r="U467" s="209">
        <f t="shared" si="766"/>
        <v>0</v>
      </c>
      <c r="V467" s="209">
        <f t="shared" si="767"/>
        <v>0</v>
      </c>
      <c r="W467" s="209">
        <f t="shared" ca="1" si="768"/>
        <v>0</v>
      </c>
      <c r="X467" s="209">
        <f t="shared" ca="1" si="769"/>
        <v>0</v>
      </c>
      <c r="Y467" s="209">
        <f t="shared" ca="1" si="770"/>
        <v>0</v>
      </c>
      <c r="Z467" s="210" t="str">
        <f t="shared" ca="1" si="686"/>
        <v xml:space="preserve">        </v>
      </c>
      <c r="AA467" s="185"/>
      <c r="AB467" s="185">
        <f t="shared" ca="1" si="687"/>
        <v>3</v>
      </c>
      <c r="AC467" s="185">
        <f t="shared" ca="1" si="688"/>
        <v>2640</v>
      </c>
      <c r="AD467" s="185">
        <f t="shared" ca="1" si="735"/>
        <v>0</v>
      </c>
      <c r="AE467" s="185"/>
      <c r="AF467" s="211"/>
      <c r="AG467" s="211"/>
      <c r="AH467" s="211"/>
      <c r="AI467" s="211"/>
      <c r="AJ467" s="211"/>
      <c r="AK467" s="211"/>
      <c r="AL467" s="211"/>
      <c r="AM467" s="211">
        <f t="shared" si="682"/>
        <v>0</v>
      </c>
      <c r="AN467" s="211"/>
      <c r="AO467" s="211"/>
      <c r="AP467" s="623">
        <f t="shared" si="689"/>
        <v>0</v>
      </c>
      <c r="AQ467" s="211">
        <f t="shared" si="736"/>
        <v>0</v>
      </c>
      <c r="AR467" s="211">
        <f t="shared" si="737"/>
        <v>0</v>
      </c>
      <c r="AS467" s="211"/>
      <c r="AT467" s="211">
        <f t="shared" si="690"/>
        <v>0</v>
      </c>
      <c r="AU467" s="358">
        <f t="shared" si="691"/>
        <v>0</v>
      </c>
      <c r="AV467" s="211">
        <f t="shared" si="692"/>
        <v>0</v>
      </c>
      <c r="AW467" s="211">
        <f t="shared" ca="1" si="693"/>
        <v>0</v>
      </c>
      <c r="AX467" s="211">
        <f t="shared" ca="1" si="773"/>
        <v>0</v>
      </c>
      <c r="AY467" s="211">
        <f t="shared" ca="1" si="694"/>
        <v>0</v>
      </c>
      <c r="AZ467" s="212">
        <f ca="1">IF(AND(AW467,AX467=0,AY467=0)=0,0,IF(AW467&gt;0,'На банк Приват'!$J$1,IF(AX467&gt;0,'На Укрсиб'!J460,0)))</f>
        <v>0</v>
      </c>
      <c r="BA467" s="191"/>
      <c r="BB467" s="191">
        <f t="shared" ca="1" si="695"/>
        <v>3</v>
      </c>
      <c r="BC467" s="191">
        <f t="shared" ca="1" si="696"/>
        <v>2640</v>
      </c>
      <c r="BD467" s="191">
        <f t="shared" ca="1" si="738"/>
        <v>0</v>
      </c>
      <c r="BE467" s="191"/>
      <c r="BF467" s="213"/>
      <c r="BG467" s="213"/>
      <c r="BH467" s="213"/>
      <c r="BI467" s="213"/>
      <c r="BJ467" s="213"/>
      <c r="BK467" s="213"/>
      <c r="BL467" s="213"/>
      <c r="BM467" s="213">
        <f t="shared" si="678"/>
        <v>0</v>
      </c>
      <c r="BN467" s="213"/>
      <c r="BO467" s="213"/>
      <c r="BP467" s="623">
        <f t="shared" si="697"/>
        <v>0</v>
      </c>
      <c r="BQ467" s="213">
        <f t="shared" si="739"/>
        <v>0</v>
      </c>
      <c r="BR467" s="213">
        <f t="shared" si="740"/>
        <v>0</v>
      </c>
      <c r="BS467" s="213"/>
      <c r="BT467" s="213">
        <f t="shared" si="698"/>
        <v>0</v>
      </c>
      <c r="BU467" s="362">
        <f t="shared" si="741"/>
        <v>0</v>
      </c>
      <c r="BV467" s="213">
        <f t="shared" si="699"/>
        <v>0</v>
      </c>
      <c r="BW467" s="213">
        <f t="shared" ca="1" si="700"/>
        <v>0</v>
      </c>
      <c r="BX467" s="213">
        <f t="shared" ca="1" si="701"/>
        <v>0</v>
      </c>
      <c r="BY467" s="213">
        <f t="shared" ca="1" si="702"/>
        <v>0</v>
      </c>
      <c r="BZ467" s="214">
        <f ca="1">IF(AND(BW467,BX467=0)=0,0,IF(BW467&gt;0,'На банк Приват'!$P$1,IF(BX467&gt;0,'На Укрсиб'!$P$1,0)))</f>
        <v>0</v>
      </c>
      <c r="CA467" s="198"/>
      <c r="CB467" s="198">
        <f t="shared" ca="1" si="703"/>
        <v>3</v>
      </c>
      <c r="CC467" s="198">
        <f t="shared" ca="1" si="704"/>
        <v>2640</v>
      </c>
      <c r="CD467" s="198">
        <f t="shared" ca="1" si="742"/>
        <v>0</v>
      </c>
      <c r="CE467" s="198"/>
      <c r="CF467" s="215"/>
      <c r="CG467" s="215"/>
      <c r="CH467" s="215"/>
      <c r="CI467" s="215"/>
      <c r="CJ467" s="215"/>
      <c r="CK467" s="215"/>
      <c r="CL467" s="215"/>
      <c r="CM467" s="215">
        <f t="shared" si="680"/>
        <v>0</v>
      </c>
      <c r="CN467" s="215"/>
      <c r="CO467" s="215"/>
      <c r="CP467" s="215">
        <f t="shared" si="705"/>
        <v>0</v>
      </c>
      <c r="CQ467" s="215">
        <f t="shared" si="743"/>
        <v>0</v>
      </c>
      <c r="CR467" s="215">
        <f t="shared" si="744"/>
        <v>0</v>
      </c>
      <c r="CS467" s="215"/>
      <c r="CT467" s="215">
        <f t="shared" si="706"/>
        <v>0</v>
      </c>
      <c r="CU467" s="369">
        <f t="shared" si="707"/>
        <v>0</v>
      </c>
      <c r="CV467" s="215">
        <f t="shared" si="708"/>
        <v>0</v>
      </c>
      <c r="CW467" s="215">
        <f t="shared" ca="1" si="709"/>
        <v>0</v>
      </c>
      <c r="CX467" s="215">
        <f t="shared" ca="1" si="745"/>
        <v>0</v>
      </c>
      <c r="CY467" s="215">
        <f t="shared" ca="1" si="710"/>
        <v>0</v>
      </c>
      <c r="CZ467" s="216">
        <f ca="1">IF(AND(CW467,CX467=0)=0,0,IF(CW467&gt;0,'На банк Приват'!$V$1,IF(CX467&gt;0,'На Укрсиб'!$V$1,0)))</f>
        <v>0</v>
      </c>
      <c r="DA467" s="204"/>
      <c r="DB467" s="204">
        <f t="shared" ca="1" si="711"/>
        <v>3</v>
      </c>
      <c r="DC467" s="204">
        <f t="shared" ca="1" si="712"/>
        <v>2640</v>
      </c>
      <c r="DD467" s="204">
        <f t="shared" ca="1" si="746"/>
        <v>0</v>
      </c>
      <c r="DE467" s="204"/>
      <c r="DF467" s="217"/>
      <c r="DG467" s="217"/>
      <c r="DH467" s="217"/>
      <c r="DI467" s="217"/>
      <c r="DJ467" s="217"/>
      <c r="DK467" s="217"/>
      <c r="DL467" s="217"/>
      <c r="DM467" s="217">
        <f t="shared" si="713"/>
        <v>0</v>
      </c>
      <c r="DN467" s="217"/>
      <c r="DO467" s="217"/>
      <c r="DP467" s="763">
        <f t="shared" si="714"/>
        <v>0</v>
      </c>
      <c r="DQ467" s="217">
        <f t="shared" si="747"/>
        <v>0</v>
      </c>
      <c r="DR467" s="217">
        <f t="shared" si="748"/>
        <v>0</v>
      </c>
      <c r="DS467" s="217"/>
      <c r="DT467" s="217">
        <f t="shared" si="715"/>
        <v>0</v>
      </c>
      <c r="DU467" s="366">
        <f t="shared" si="749"/>
        <v>0</v>
      </c>
      <c r="DV467" s="217">
        <f t="shared" si="716"/>
        <v>0</v>
      </c>
      <c r="DW467" s="217">
        <f t="shared" ca="1" si="717"/>
        <v>0</v>
      </c>
      <c r="DX467" s="217">
        <f t="shared" ca="1" si="718"/>
        <v>0</v>
      </c>
      <c r="DY467" s="217">
        <f t="shared" ca="1" si="719"/>
        <v>0</v>
      </c>
      <c r="DZ467" s="218">
        <f ca="1">IF(AND(DW467,DX467=0)=0,0,IF(DW467&gt;0,[6]Приват!$AB$1,IF(DX467&gt;0,[6]Укрсиб!$AB$1,0)))</f>
        <v>0</v>
      </c>
      <c r="EA467" s="207"/>
      <c r="EB467" s="207">
        <f t="shared" ca="1" si="720"/>
        <v>3</v>
      </c>
      <c r="EC467" s="207">
        <f t="shared" ca="1" si="721"/>
        <v>2640</v>
      </c>
      <c r="ED467" s="207">
        <f t="shared" ca="1" si="750"/>
        <v>0</v>
      </c>
      <c r="EE467" s="207"/>
      <c r="EF467" s="219"/>
      <c r="EG467" s="219"/>
      <c r="EH467" s="219"/>
      <c r="EI467" s="219"/>
      <c r="EJ467" s="219"/>
      <c r="EK467" s="219"/>
      <c r="EL467" s="219"/>
      <c r="EM467" s="219">
        <f t="shared" si="722"/>
        <v>0</v>
      </c>
      <c r="EN467" s="219"/>
      <c r="EO467" s="219"/>
      <c r="EP467" s="219">
        <f t="shared" si="723"/>
        <v>0</v>
      </c>
      <c r="EQ467" s="219">
        <f t="shared" si="751"/>
        <v>0</v>
      </c>
      <c r="ER467" s="219">
        <f t="shared" si="752"/>
        <v>0</v>
      </c>
      <c r="ES467" s="219"/>
      <c r="ET467" s="219">
        <f t="shared" si="724"/>
        <v>0</v>
      </c>
      <c r="EU467" s="363">
        <f t="shared" si="753"/>
        <v>0</v>
      </c>
      <c r="EV467" s="219">
        <f t="shared" si="725"/>
        <v>0</v>
      </c>
      <c r="EW467" s="219">
        <f t="shared" ca="1" si="726"/>
        <v>0</v>
      </c>
      <c r="EX467" s="219">
        <f t="shared" ca="1" si="754"/>
        <v>0</v>
      </c>
      <c r="EY467" s="219">
        <f t="shared" ca="1" si="727"/>
        <v>0</v>
      </c>
      <c r="EZ467" s="220">
        <f ca="1">IF(AND(EW467,EX467=0)=0,0,IF(EW467&gt;0,[6]Приват!$AH$1,IF(EX467&gt;0,[6]Укрсиб!$AH$1,0)))</f>
        <v>0</v>
      </c>
      <c r="FA467" s="28">
        <f t="shared" ca="1" si="728"/>
        <v>0</v>
      </c>
      <c r="FB467" s="28">
        <f t="shared" ca="1" si="729"/>
        <v>0</v>
      </c>
      <c r="FC467" s="28">
        <f t="shared" ca="1" si="730"/>
        <v>0</v>
      </c>
      <c r="FD467" s="28">
        <f t="shared" ca="1" si="731"/>
        <v>0</v>
      </c>
      <c r="FE467" s="28">
        <f t="shared" ca="1" si="732"/>
        <v>0</v>
      </c>
      <c r="FF467">
        <f t="shared" si="733"/>
        <v>0</v>
      </c>
      <c r="FG467" s="7">
        <f t="shared" si="734"/>
        <v>0</v>
      </c>
    </row>
    <row r="468" spans="1:163">
      <c r="A468" s="113"/>
      <c r="B468" s="113">
        <f t="shared" ca="1" si="683"/>
        <v>4</v>
      </c>
      <c r="C468" s="113">
        <f t="shared" ca="1" si="684"/>
        <v>2730</v>
      </c>
      <c r="D468" s="113">
        <f t="shared" ca="1" si="676"/>
        <v>0</v>
      </c>
      <c r="E468" s="113">
        <f t="shared" si="685"/>
        <v>0</v>
      </c>
      <c r="F468" s="115"/>
      <c r="G468" s="209">
        <f t="shared" ref="G468:G528" si="774">AG468+BG468+CG468+DG468+EG468</f>
        <v>0</v>
      </c>
      <c r="H468" s="209">
        <f t="shared" si="771"/>
        <v>0</v>
      </c>
      <c r="I468" s="209">
        <f t="shared" si="772"/>
        <v>0</v>
      </c>
      <c r="J468" s="209">
        <f t="shared" si="756"/>
        <v>0</v>
      </c>
      <c r="K468" s="209">
        <f t="shared" si="757"/>
        <v>0</v>
      </c>
      <c r="L468" s="209">
        <f t="shared" si="758"/>
        <v>0</v>
      </c>
      <c r="M468" s="209">
        <f t="shared" si="759"/>
        <v>0</v>
      </c>
      <c r="N468" s="209">
        <f t="shared" si="760"/>
        <v>0</v>
      </c>
      <c r="O468" s="209">
        <f t="shared" si="755"/>
        <v>0</v>
      </c>
      <c r="P468" s="211">
        <f t="shared" si="761"/>
        <v>0</v>
      </c>
      <c r="Q468" s="209">
        <f t="shared" si="762"/>
        <v>0</v>
      </c>
      <c r="R468" s="209">
        <f t="shared" si="763"/>
        <v>0</v>
      </c>
      <c r="S468" s="209">
        <f t="shared" si="764"/>
        <v>0</v>
      </c>
      <c r="T468" s="209">
        <f t="shared" si="765"/>
        <v>0</v>
      </c>
      <c r="U468" s="209">
        <f t="shared" si="766"/>
        <v>0</v>
      </c>
      <c r="V468" s="209">
        <f t="shared" si="767"/>
        <v>0</v>
      </c>
      <c r="W468" s="209">
        <f t="shared" ca="1" si="768"/>
        <v>0</v>
      </c>
      <c r="X468" s="209">
        <f t="shared" ca="1" si="769"/>
        <v>0</v>
      </c>
      <c r="Y468" s="209">
        <f t="shared" ca="1" si="770"/>
        <v>0</v>
      </c>
      <c r="Z468" s="210" t="str">
        <f t="shared" ca="1" si="686"/>
        <v xml:space="preserve">        </v>
      </c>
      <c r="AA468" s="185"/>
      <c r="AB468" s="185">
        <f t="shared" ca="1" si="687"/>
        <v>4</v>
      </c>
      <c r="AC468" s="185">
        <f t="shared" ca="1" si="688"/>
        <v>2730</v>
      </c>
      <c r="AD468" s="185">
        <f t="shared" ca="1" si="735"/>
        <v>0</v>
      </c>
      <c r="AE468" s="185"/>
      <c r="AF468" s="211"/>
      <c r="AG468" s="211"/>
      <c r="AH468" s="211"/>
      <c r="AI468" s="211"/>
      <c r="AJ468" s="211"/>
      <c r="AK468" s="211"/>
      <c r="AL468" s="211"/>
      <c r="AM468" s="211">
        <f t="shared" si="682"/>
        <v>0</v>
      </c>
      <c r="AN468" s="211"/>
      <c r="AO468" s="211"/>
      <c r="AP468" s="623">
        <f t="shared" si="689"/>
        <v>0</v>
      </c>
      <c r="AQ468" s="211">
        <f t="shared" si="736"/>
        <v>0</v>
      </c>
      <c r="AR468" s="211">
        <f t="shared" si="737"/>
        <v>0</v>
      </c>
      <c r="AS468" s="211"/>
      <c r="AT468" s="211">
        <f t="shared" si="690"/>
        <v>0</v>
      </c>
      <c r="AU468" s="358">
        <f t="shared" si="691"/>
        <v>0</v>
      </c>
      <c r="AV468" s="211">
        <f t="shared" si="692"/>
        <v>0</v>
      </c>
      <c r="AW468" s="211">
        <f t="shared" ca="1" si="693"/>
        <v>0</v>
      </c>
      <c r="AX468" s="211">
        <f t="shared" ca="1" si="773"/>
        <v>0</v>
      </c>
      <c r="AY468" s="211">
        <f t="shared" ca="1" si="694"/>
        <v>0</v>
      </c>
      <c r="AZ468" s="212">
        <f ca="1">IF(AND(AW468,AX468=0,AY468=0)=0,0,IF(AW468&gt;0,'На банк Приват'!$J$1,IF(AX468&gt;0,'На Укрсиб'!J461,0)))</f>
        <v>0</v>
      </c>
      <c r="BA468" s="191"/>
      <c r="BB468" s="191">
        <f t="shared" ca="1" si="695"/>
        <v>4</v>
      </c>
      <c r="BC468" s="191">
        <f t="shared" ca="1" si="696"/>
        <v>2730</v>
      </c>
      <c r="BD468" s="191">
        <f t="shared" ca="1" si="738"/>
        <v>0</v>
      </c>
      <c r="BE468" s="191"/>
      <c r="BF468" s="213"/>
      <c r="BG468" s="213"/>
      <c r="BH468" s="213"/>
      <c r="BI468" s="213"/>
      <c r="BJ468" s="213"/>
      <c r="BK468" s="213"/>
      <c r="BL468" s="213"/>
      <c r="BM468" s="213">
        <f t="shared" si="678"/>
        <v>0</v>
      </c>
      <c r="BN468" s="213"/>
      <c r="BO468" s="213"/>
      <c r="BP468" s="623">
        <f t="shared" si="697"/>
        <v>0</v>
      </c>
      <c r="BQ468" s="213">
        <f t="shared" si="739"/>
        <v>0</v>
      </c>
      <c r="BR468" s="213">
        <f t="shared" si="740"/>
        <v>0</v>
      </c>
      <c r="BS468" s="213"/>
      <c r="BT468" s="213">
        <f t="shared" si="698"/>
        <v>0</v>
      </c>
      <c r="BU468" s="362">
        <f t="shared" si="741"/>
        <v>0</v>
      </c>
      <c r="BV468" s="213">
        <f t="shared" si="699"/>
        <v>0</v>
      </c>
      <c r="BW468" s="213">
        <f t="shared" ca="1" si="700"/>
        <v>0</v>
      </c>
      <c r="BX468" s="213">
        <f t="shared" ca="1" si="701"/>
        <v>0</v>
      </c>
      <c r="BY468" s="213">
        <f t="shared" ca="1" si="702"/>
        <v>0</v>
      </c>
      <c r="BZ468" s="214">
        <f ca="1">IF(AND(BW468,BX468=0)=0,0,IF(BW468&gt;0,'На банк Приват'!$P$1,IF(BX468&gt;0,'На Укрсиб'!$P$1,0)))</f>
        <v>0</v>
      </c>
      <c r="CA468" s="198"/>
      <c r="CB468" s="198">
        <f t="shared" ca="1" si="703"/>
        <v>4</v>
      </c>
      <c r="CC468" s="198">
        <f t="shared" ca="1" si="704"/>
        <v>2730</v>
      </c>
      <c r="CD468" s="198">
        <f t="shared" ca="1" si="742"/>
        <v>0</v>
      </c>
      <c r="CE468" s="198"/>
      <c r="CF468" s="215"/>
      <c r="CG468" s="215"/>
      <c r="CH468" s="215"/>
      <c r="CI468" s="215"/>
      <c r="CJ468" s="215"/>
      <c r="CK468" s="215"/>
      <c r="CL468" s="215"/>
      <c r="CM468" s="215">
        <f t="shared" si="680"/>
        <v>0</v>
      </c>
      <c r="CN468" s="215"/>
      <c r="CO468" s="215"/>
      <c r="CP468" s="215">
        <f t="shared" si="705"/>
        <v>0</v>
      </c>
      <c r="CQ468" s="215">
        <f t="shared" si="743"/>
        <v>0</v>
      </c>
      <c r="CR468" s="215">
        <f t="shared" si="744"/>
        <v>0</v>
      </c>
      <c r="CS468" s="215"/>
      <c r="CT468" s="215">
        <f t="shared" si="706"/>
        <v>0</v>
      </c>
      <c r="CU468" s="369">
        <f t="shared" si="707"/>
        <v>0</v>
      </c>
      <c r="CV468" s="215">
        <f t="shared" si="708"/>
        <v>0</v>
      </c>
      <c r="CW468" s="215">
        <f t="shared" ca="1" si="709"/>
        <v>0</v>
      </c>
      <c r="CX468" s="215">
        <f t="shared" ca="1" si="745"/>
        <v>0</v>
      </c>
      <c r="CY468" s="215">
        <f t="shared" ca="1" si="710"/>
        <v>0</v>
      </c>
      <c r="CZ468" s="216">
        <f ca="1">IF(AND(CW468,CX468=0)=0,0,IF(CW468&gt;0,'На банк Приват'!$V$1,IF(CX468&gt;0,'На Укрсиб'!$V$1,0)))</f>
        <v>0</v>
      </c>
      <c r="DA468" s="204"/>
      <c r="DB468" s="204">
        <f t="shared" ca="1" si="711"/>
        <v>4</v>
      </c>
      <c r="DC468" s="204">
        <f t="shared" ca="1" si="712"/>
        <v>2730</v>
      </c>
      <c r="DD468" s="204">
        <f t="shared" ca="1" si="746"/>
        <v>0</v>
      </c>
      <c r="DE468" s="204"/>
      <c r="DF468" s="217"/>
      <c r="DG468" s="217"/>
      <c r="DH468" s="217"/>
      <c r="DI468" s="217"/>
      <c r="DJ468" s="217"/>
      <c r="DK468" s="217"/>
      <c r="DL468" s="217"/>
      <c r="DM468" s="217">
        <f t="shared" si="713"/>
        <v>0</v>
      </c>
      <c r="DN468" s="217"/>
      <c r="DO468" s="217"/>
      <c r="DP468" s="763">
        <f t="shared" si="714"/>
        <v>0</v>
      </c>
      <c r="DQ468" s="217">
        <f t="shared" si="747"/>
        <v>0</v>
      </c>
      <c r="DR468" s="217">
        <f t="shared" si="748"/>
        <v>0</v>
      </c>
      <c r="DS468" s="217"/>
      <c r="DT468" s="217">
        <f t="shared" si="715"/>
        <v>0</v>
      </c>
      <c r="DU468" s="366">
        <f t="shared" si="749"/>
        <v>0</v>
      </c>
      <c r="DV468" s="217">
        <f t="shared" si="716"/>
        <v>0</v>
      </c>
      <c r="DW468" s="217">
        <f t="shared" ca="1" si="717"/>
        <v>0</v>
      </c>
      <c r="DX468" s="217">
        <f t="shared" ca="1" si="718"/>
        <v>0</v>
      </c>
      <c r="DY468" s="217">
        <f t="shared" ca="1" si="719"/>
        <v>0</v>
      </c>
      <c r="DZ468" s="218">
        <f ca="1">IF(AND(DW468,DX468=0)=0,0,IF(DW468&gt;0,[6]Приват!$AB$1,IF(DX468&gt;0,[6]Укрсиб!$AB$1,0)))</f>
        <v>0</v>
      </c>
      <c r="EA468" s="207"/>
      <c r="EB468" s="207">
        <f t="shared" ca="1" si="720"/>
        <v>4</v>
      </c>
      <c r="EC468" s="207">
        <f t="shared" ca="1" si="721"/>
        <v>2730</v>
      </c>
      <c r="ED468" s="207">
        <f t="shared" ca="1" si="750"/>
        <v>0</v>
      </c>
      <c r="EE468" s="207"/>
      <c r="EF468" s="219"/>
      <c r="EG468" s="219"/>
      <c r="EH468" s="219"/>
      <c r="EI468" s="219"/>
      <c r="EJ468" s="219"/>
      <c r="EK468" s="219"/>
      <c r="EL468" s="219"/>
      <c r="EM468" s="219">
        <f t="shared" si="722"/>
        <v>0</v>
      </c>
      <c r="EN468" s="219"/>
      <c r="EO468" s="219"/>
      <c r="EP468" s="219">
        <f t="shared" si="723"/>
        <v>0</v>
      </c>
      <c r="EQ468" s="219">
        <f t="shared" si="751"/>
        <v>0</v>
      </c>
      <c r="ER468" s="219">
        <f t="shared" si="752"/>
        <v>0</v>
      </c>
      <c r="ES468" s="219"/>
      <c r="ET468" s="219">
        <f t="shared" si="724"/>
        <v>0</v>
      </c>
      <c r="EU468" s="363">
        <f t="shared" si="753"/>
        <v>0</v>
      </c>
      <c r="EV468" s="219">
        <f t="shared" si="725"/>
        <v>0</v>
      </c>
      <c r="EW468" s="219">
        <f t="shared" ca="1" si="726"/>
        <v>0</v>
      </c>
      <c r="EX468" s="219">
        <f t="shared" ca="1" si="754"/>
        <v>0</v>
      </c>
      <c r="EY468" s="219">
        <f t="shared" ca="1" si="727"/>
        <v>0</v>
      </c>
      <c r="EZ468" s="220">
        <f ca="1">IF(AND(EW468,EX468=0)=0,0,IF(EW468&gt;0,[6]Приват!$AH$1,IF(EX468&gt;0,[6]Укрсиб!$AH$1,0)))</f>
        <v>0</v>
      </c>
      <c r="FA468" s="28">
        <f t="shared" ca="1" si="728"/>
        <v>0</v>
      </c>
      <c r="FB468" s="28">
        <f t="shared" ca="1" si="729"/>
        <v>0</v>
      </c>
      <c r="FC468" s="28">
        <f t="shared" ca="1" si="730"/>
        <v>0</v>
      </c>
      <c r="FD468" s="28">
        <f t="shared" ca="1" si="731"/>
        <v>0</v>
      </c>
      <c r="FE468" s="28">
        <f t="shared" ca="1" si="732"/>
        <v>0</v>
      </c>
      <c r="FF468">
        <f t="shared" si="733"/>
        <v>0</v>
      </c>
      <c r="FG468" s="7">
        <f t="shared" si="734"/>
        <v>0</v>
      </c>
    </row>
    <row r="469" spans="1:163">
      <c r="A469" s="113"/>
      <c r="B469" s="113">
        <f t="shared" ca="1" si="683"/>
        <v>5</v>
      </c>
      <c r="C469" s="113">
        <f t="shared" ca="1" si="684"/>
        <v>2820</v>
      </c>
      <c r="D469" s="113">
        <f t="shared" ca="1" si="676"/>
        <v>0</v>
      </c>
      <c r="E469" s="113">
        <f t="shared" si="685"/>
        <v>0</v>
      </c>
      <c r="F469" s="115"/>
      <c r="G469" s="209">
        <f t="shared" si="774"/>
        <v>0</v>
      </c>
      <c r="H469" s="209">
        <f t="shared" si="771"/>
        <v>0</v>
      </c>
      <c r="I469" s="209">
        <f t="shared" si="772"/>
        <v>0</v>
      </c>
      <c r="J469" s="209">
        <f t="shared" si="756"/>
        <v>0</v>
      </c>
      <c r="K469" s="209">
        <f t="shared" si="757"/>
        <v>0</v>
      </c>
      <c r="L469" s="209">
        <f t="shared" si="758"/>
        <v>0</v>
      </c>
      <c r="M469" s="209">
        <f t="shared" si="759"/>
        <v>0</v>
      </c>
      <c r="N469" s="209">
        <f t="shared" si="760"/>
        <v>0</v>
      </c>
      <c r="O469" s="209">
        <f t="shared" si="755"/>
        <v>0</v>
      </c>
      <c r="P469" s="211">
        <f t="shared" si="761"/>
        <v>0</v>
      </c>
      <c r="Q469" s="209">
        <f t="shared" si="762"/>
        <v>0</v>
      </c>
      <c r="R469" s="209">
        <f t="shared" si="763"/>
        <v>0</v>
      </c>
      <c r="S469" s="209">
        <f t="shared" si="764"/>
        <v>0</v>
      </c>
      <c r="T469" s="209">
        <f t="shared" si="765"/>
        <v>0</v>
      </c>
      <c r="U469" s="209">
        <f t="shared" si="766"/>
        <v>0</v>
      </c>
      <c r="V469" s="209">
        <f t="shared" si="767"/>
        <v>0</v>
      </c>
      <c r="W469" s="209">
        <f t="shared" ca="1" si="768"/>
        <v>0</v>
      </c>
      <c r="X469" s="209">
        <f t="shared" ca="1" si="769"/>
        <v>0</v>
      </c>
      <c r="Y469" s="209">
        <f t="shared" ca="1" si="770"/>
        <v>0</v>
      </c>
      <c r="Z469" s="210" t="str">
        <f t="shared" ca="1" si="686"/>
        <v xml:space="preserve">        </v>
      </c>
      <c r="AA469" s="185"/>
      <c r="AB469" s="185">
        <f t="shared" ca="1" si="687"/>
        <v>5</v>
      </c>
      <c r="AC469" s="185">
        <f t="shared" ca="1" si="688"/>
        <v>2820</v>
      </c>
      <c r="AD469" s="185">
        <f t="shared" ca="1" si="735"/>
        <v>0</v>
      </c>
      <c r="AE469" s="185"/>
      <c r="AF469" s="211"/>
      <c r="AG469" s="211"/>
      <c r="AH469" s="211"/>
      <c r="AI469" s="211"/>
      <c r="AJ469" s="211"/>
      <c r="AK469" s="211"/>
      <c r="AL469" s="211"/>
      <c r="AM469" s="211">
        <f t="shared" si="682"/>
        <v>0</v>
      </c>
      <c r="AN469" s="211"/>
      <c r="AO469" s="211"/>
      <c r="AP469" s="623">
        <f t="shared" si="689"/>
        <v>0</v>
      </c>
      <c r="AQ469" s="211">
        <f t="shared" si="736"/>
        <v>0</v>
      </c>
      <c r="AR469" s="211">
        <f t="shared" si="737"/>
        <v>0</v>
      </c>
      <c r="AS469" s="211"/>
      <c r="AT469" s="211">
        <f t="shared" si="690"/>
        <v>0</v>
      </c>
      <c r="AU469" s="358">
        <f t="shared" si="691"/>
        <v>0</v>
      </c>
      <c r="AV469" s="211">
        <f t="shared" si="692"/>
        <v>0</v>
      </c>
      <c r="AW469" s="211">
        <f t="shared" ca="1" si="693"/>
        <v>0</v>
      </c>
      <c r="AX469" s="211">
        <f t="shared" ca="1" si="773"/>
        <v>0</v>
      </c>
      <c r="AY469" s="211">
        <f t="shared" ca="1" si="694"/>
        <v>0</v>
      </c>
      <c r="AZ469" s="212">
        <f ca="1">IF(AND(AW469,AX469=0,AY469=0)=0,0,IF(AW469&gt;0,'На банк Приват'!$J$1,IF(AX469&gt;0,'На Укрсиб'!J462,0)))</f>
        <v>0</v>
      </c>
      <c r="BA469" s="191"/>
      <c r="BB469" s="191">
        <f t="shared" ca="1" si="695"/>
        <v>5</v>
      </c>
      <c r="BC469" s="191">
        <f t="shared" ca="1" si="696"/>
        <v>2820</v>
      </c>
      <c r="BD469" s="191">
        <f t="shared" ca="1" si="738"/>
        <v>0</v>
      </c>
      <c r="BE469" s="191"/>
      <c r="BF469" s="213"/>
      <c r="BG469" s="213"/>
      <c r="BH469" s="213"/>
      <c r="BI469" s="213"/>
      <c r="BJ469" s="213"/>
      <c r="BK469" s="213"/>
      <c r="BL469" s="213"/>
      <c r="BM469" s="213">
        <f t="shared" si="678"/>
        <v>0</v>
      </c>
      <c r="BN469" s="213"/>
      <c r="BO469" s="213"/>
      <c r="BP469" s="623">
        <f t="shared" si="697"/>
        <v>0</v>
      </c>
      <c r="BQ469" s="213">
        <f t="shared" si="739"/>
        <v>0</v>
      </c>
      <c r="BR469" s="213">
        <f t="shared" si="740"/>
        <v>0</v>
      </c>
      <c r="BS469" s="213"/>
      <c r="BT469" s="213">
        <f t="shared" si="698"/>
        <v>0</v>
      </c>
      <c r="BU469" s="362">
        <f t="shared" si="741"/>
        <v>0</v>
      </c>
      <c r="BV469" s="213">
        <f t="shared" si="699"/>
        <v>0</v>
      </c>
      <c r="BW469" s="213">
        <f t="shared" ca="1" si="700"/>
        <v>0</v>
      </c>
      <c r="BX469" s="213">
        <f t="shared" ca="1" si="701"/>
        <v>0</v>
      </c>
      <c r="BY469" s="213">
        <f t="shared" ca="1" si="702"/>
        <v>0</v>
      </c>
      <c r="BZ469" s="214">
        <f ca="1">IF(AND(BW469,BX469=0)=0,0,IF(BW469&gt;0,'На банк Приват'!$P$1,IF(BX469&gt;0,'На Укрсиб'!$P$1,0)))</f>
        <v>0</v>
      </c>
      <c r="CA469" s="198"/>
      <c r="CB469" s="198">
        <f t="shared" ca="1" si="703"/>
        <v>5</v>
      </c>
      <c r="CC469" s="198">
        <f t="shared" ca="1" si="704"/>
        <v>2820</v>
      </c>
      <c r="CD469" s="198">
        <f t="shared" ca="1" si="742"/>
        <v>0</v>
      </c>
      <c r="CE469" s="198"/>
      <c r="CF469" s="215"/>
      <c r="CG469" s="215"/>
      <c r="CH469" s="215"/>
      <c r="CI469" s="215"/>
      <c r="CJ469" s="215"/>
      <c r="CK469" s="215"/>
      <c r="CL469" s="215"/>
      <c r="CM469" s="215">
        <f t="shared" si="680"/>
        <v>0</v>
      </c>
      <c r="CN469" s="215"/>
      <c r="CO469" s="215"/>
      <c r="CP469" s="215">
        <f t="shared" si="705"/>
        <v>0</v>
      </c>
      <c r="CQ469" s="215">
        <f t="shared" si="743"/>
        <v>0</v>
      </c>
      <c r="CR469" s="215">
        <f t="shared" si="744"/>
        <v>0</v>
      </c>
      <c r="CS469" s="215"/>
      <c r="CT469" s="215">
        <f t="shared" si="706"/>
        <v>0</v>
      </c>
      <c r="CU469" s="369">
        <f t="shared" si="707"/>
        <v>0</v>
      </c>
      <c r="CV469" s="215">
        <f t="shared" si="708"/>
        <v>0</v>
      </c>
      <c r="CW469" s="215">
        <f t="shared" ca="1" si="709"/>
        <v>0</v>
      </c>
      <c r="CX469" s="215">
        <f t="shared" ca="1" si="745"/>
        <v>0</v>
      </c>
      <c r="CY469" s="215">
        <f t="shared" ca="1" si="710"/>
        <v>0</v>
      </c>
      <c r="CZ469" s="216">
        <f ca="1">IF(AND(CW469,CX469=0)=0,0,IF(CW469&gt;0,'На банк Приват'!$V$1,IF(CX469&gt;0,'На Укрсиб'!$V$1,0)))</f>
        <v>0</v>
      </c>
      <c r="DA469" s="204"/>
      <c r="DB469" s="204">
        <f t="shared" ca="1" si="711"/>
        <v>5</v>
      </c>
      <c r="DC469" s="204">
        <f t="shared" ca="1" si="712"/>
        <v>2820</v>
      </c>
      <c r="DD469" s="204">
        <f t="shared" ca="1" si="746"/>
        <v>0</v>
      </c>
      <c r="DE469" s="204"/>
      <c r="DF469" s="217"/>
      <c r="DG469" s="217"/>
      <c r="DH469" s="217"/>
      <c r="DI469" s="217"/>
      <c r="DJ469" s="217"/>
      <c r="DK469" s="217"/>
      <c r="DL469" s="217"/>
      <c r="DM469" s="217">
        <f t="shared" si="713"/>
        <v>0</v>
      </c>
      <c r="DN469" s="217"/>
      <c r="DO469" s="217"/>
      <c r="DP469" s="763">
        <f t="shared" si="714"/>
        <v>0</v>
      </c>
      <c r="DQ469" s="217">
        <f t="shared" si="747"/>
        <v>0</v>
      </c>
      <c r="DR469" s="217">
        <f t="shared" si="748"/>
        <v>0</v>
      </c>
      <c r="DS469" s="217"/>
      <c r="DT469" s="217">
        <f t="shared" si="715"/>
        <v>0</v>
      </c>
      <c r="DU469" s="366">
        <f t="shared" si="749"/>
        <v>0</v>
      </c>
      <c r="DV469" s="217">
        <f t="shared" si="716"/>
        <v>0</v>
      </c>
      <c r="DW469" s="217">
        <f t="shared" ca="1" si="717"/>
        <v>0</v>
      </c>
      <c r="DX469" s="217">
        <f t="shared" ca="1" si="718"/>
        <v>0</v>
      </c>
      <c r="DY469" s="217">
        <f t="shared" ca="1" si="719"/>
        <v>0</v>
      </c>
      <c r="DZ469" s="218">
        <f ca="1">IF(AND(DW469,DX469=0)=0,0,IF(DW469&gt;0,[6]Приват!$AB$1,IF(DX469&gt;0,[6]Укрсиб!$AB$1,0)))</f>
        <v>0</v>
      </c>
      <c r="EA469" s="207"/>
      <c r="EB469" s="207">
        <f t="shared" ca="1" si="720"/>
        <v>5</v>
      </c>
      <c r="EC469" s="207">
        <f t="shared" ca="1" si="721"/>
        <v>2820</v>
      </c>
      <c r="ED469" s="207">
        <f t="shared" ca="1" si="750"/>
        <v>0</v>
      </c>
      <c r="EE469" s="207"/>
      <c r="EF469" s="219"/>
      <c r="EG469" s="219"/>
      <c r="EH469" s="219"/>
      <c r="EI469" s="219"/>
      <c r="EJ469" s="219"/>
      <c r="EK469" s="219"/>
      <c r="EL469" s="219"/>
      <c r="EM469" s="219">
        <f t="shared" si="722"/>
        <v>0</v>
      </c>
      <c r="EN469" s="219"/>
      <c r="EO469" s="219"/>
      <c r="EP469" s="219">
        <f t="shared" si="723"/>
        <v>0</v>
      </c>
      <c r="EQ469" s="219">
        <f t="shared" si="751"/>
        <v>0</v>
      </c>
      <c r="ER469" s="219">
        <f t="shared" si="752"/>
        <v>0</v>
      </c>
      <c r="ES469" s="219"/>
      <c r="ET469" s="219">
        <f t="shared" si="724"/>
        <v>0</v>
      </c>
      <c r="EU469" s="363">
        <f t="shared" si="753"/>
        <v>0</v>
      </c>
      <c r="EV469" s="219">
        <f t="shared" si="725"/>
        <v>0</v>
      </c>
      <c r="EW469" s="219">
        <f t="shared" ca="1" si="726"/>
        <v>0</v>
      </c>
      <c r="EX469" s="219">
        <f t="shared" ca="1" si="754"/>
        <v>0</v>
      </c>
      <c r="EY469" s="219">
        <f t="shared" ca="1" si="727"/>
        <v>0</v>
      </c>
      <c r="EZ469" s="220">
        <f ca="1">IF(AND(EW469,EX469=0)=0,0,IF(EW469&gt;0,[6]Приват!$AH$1,IF(EX469&gt;0,[6]Укрсиб!$AH$1,0)))</f>
        <v>0</v>
      </c>
      <c r="FA469" s="28">
        <f t="shared" ca="1" si="728"/>
        <v>0</v>
      </c>
      <c r="FB469" s="28">
        <f t="shared" ca="1" si="729"/>
        <v>0</v>
      </c>
      <c r="FC469" s="28">
        <f t="shared" ca="1" si="730"/>
        <v>0</v>
      </c>
      <c r="FD469" s="28">
        <f t="shared" ca="1" si="731"/>
        <v>0</v>
      </c>
      <c r="FE469" s="28">
        <f t="shared" ca="1" si="732"/>
        <v>0</v>
      </c>
      <c r="FF469">
        <f t="shared" si="733"/>
        <v>0</v>
      </c>
      <c r="FG469" s="7">
        <f t="shared" si="734"/>
        <v>0</v>
      </c>
    </row>
    <row r="470" spans="1:163">
      <c r="A470" s="113"/>
      <c r="B470" s="113">
        <f t="shared" ca="1" si="683"/>
        <v>6</v>
      </c>
      <c r="C470" s="113">
        <f t="shared" ca="1" si="684"/>
        <v>2910</v>
      </c>
      <c r="D470" s="113">
        <f t="shared" ca="1" si="676"/>
        <v>0</v>
      </c>
      <c r="E470" s="113">
        <f t="shared" si="685"/>
        <v>0</v>
      </c>
      <c r="F470" s="115"/>
      <c r="G470" s="209">
        <f t="shared" si="774"/>
        <v>0</v>
      </c>
      <c r="H470" s="209">
        <f t="shared" si="771"/>
        <v>0</v>
      </c>
      <c r="I470" s="209">
        <f t="shared" si="772"/>
        <v>0</v>
      </c>
      <c r="J470" s="209">
        <f t="shared" si="756"/>
        <v>0</v>
      </c>
      <c r="K470" s="209">
        <f t="shared" si="757"/>
        <v>0</v>
      </c>
      <c r="L470" s="209">
        <f t="shared" si="758"/>
        <v>0</v>
      </c>
      <c r="M470" s="209">
        <f t="shared" si="759"/>
        <v>0</v>
      </c>
      <c r="N470" s="209">
        <f t="shared" si="760"/>
        <v>0</v>
      </c>
      <c r="O470" s="209">
        <f t="shared" si="755"/>
        <v>0</v>
      </c>
      <c r="P470" s="211">
        <f t="shared" si="761"/>
        <v>0</v>
      </c>
      <c r="Q470" s="209">
        <f t="shared" si="762"/>
        <v>0</v>
      </c>
      <c r="R470" s="209">
        <f t="shared" si="763"/>
        <v>0</v>
      </c>
      <c r="S470" s="209">
        <f t="shared" si="764"/>
        <v>0</v>
      </c>
      <c r="T470" s="209">
        <f t="shared" si="765"/>
        <v>0</v>
      </c>
      <c r="U470" s="209">
        <f t="shared" si="766"/>
        <v>0</v>
      </c>
      <c r="V470" s="209">
        <f t="shared" si="767"/>
        <v>0</v>
      </c>
      <c r="W470" s="209">
        <f t="shared" ca="1" si="768"/>
        <v>0</v>
      </c>
      <c r="X470" s="209">
        <f t="shared" ca="1" si="769"/>
        <v>0</v>
      </c>
      <c r="Y470" s="209">
        <f t="shared" ca="1" si="770"/>
        <v>0</v>
      </c>
      <c r="Z470" s="210" t="str">
        <f t="shared" ca="1" si="686"/>
        <v xml:space="preserve">        </v>
      </c>
      <c r="AA470" s="185"/>
      <c r="AB470" s="185">
        <f t="shared" ca="1" si="687"/>
        <v>6</v>
      </c>
      <c r="AC470" s="185">
        <f t="shared" ca="1" si="688"/>
        <v>2910</v>
      </c>
      <c r="AD470" s="185">
        <f t="shared" ca="1" si="735"/>
        <v>0</v>
      </c>
      <c r="AE470" s="185"/>
      <c r="AF470" s="211"/>
      <c r="AG470" s="211"/>
      <c r="AH470" s="211"/>
      <c r="AI470" s="211"/>
      <c r="AJ470" s="211"/>
      <c r="AK470" s="211"/>
      <c r="AL470" s="211"/>
      <c r="AM470" s="211">
        <f t="shared" si="682"/>
        <v>0</v>
      </c>
      <c r="AN470" s="211"/>
      <c r="AO470" s="211"/>
      <c r="AP470" s="623">
        <f t="shared" si="689"/>
        <v>0</v>
      </c>
      <c r="AQ470" s="211">
        <f t="shared" si="736"/>
        <v>0</v>
      </c>
      <c r="AR470" s="211">
        <f t="shared" si="737"/>
        <v>0</v>
      </c>
      <c r="AS470" s="211"/>
      <c r="AT470" s="211">
        <f t="shared" si="690"/>
        <v>0</v>
      </c>
      <c r="AU470" s="358">
        <f t="shared" si="691"/>
        <v>0</v>
      </c>
      <c r="AV470" s="211">
        <f t="shared" si="692"/>
        <v>0</v>
      </c>
      <c r="AW470" s="211">
        <f t="shared" ca="1" si="693"/>
        <v>0</v>
      </c>
      <c r="AX470" s="211">
        <f t="shared" ca="1" si="773"/>
        <v>0</v>
      </c>
      <c r="AY470" s="211">
        <f t="shared" ca="1" si="694"/>
        <v>0</v>
      </c>
      <c r="AZ470" s="212">
        <f ca="1">IF(AND(AW470,AX470=0,AY470=0)=0,0,IF(AW470&gt;0,'На банк Приват'!$J$1,IF(AX470&gt;0,'На Укрсиб'!J463,0)))</f>
        <v>0</v>
      </c>
      <c r="BA470" s="191"/>
      <c r="BB470" s="191">
        <f t="shared" ca="1" si="695"/>
        <v>6</v>
      </c>
      <c r="BC470" s="191">
        <f t="shared" ca="1" si="696"/>
        <v>2910</v>
      </c>
      <c r="BD470" s="191">
        <f t="shared" ca="1" si="738"/>
        <v>0</v>
      </c>
      <c r="BE470" s="191"/>
      <c r="BF470" s="213"/>
      <c r="BG470" s="213"/>
      <c r="BH470" s="213"/>
      <c r="BI470" s="213"/>
      <c r="BJ470" s="213"/>
      <c r="BK470" s="213"/>
      <c r="BL470" s="213"/>
      <c r="BM470" s="213">
        <f t="shared" si="678"/>
        <v>0</v>
      </c>
      <c r="BN470" s="213"/>
      <c r="BO470" s="213"/>
      <c r="BP470" s="623">
        <f t="shared" si="697"/>
        <v>0</v>
      </c>
      <c r="BQ470" s="213">
        <f t="shared" si="739"/>
        <v>0</v>
      </c>
      <c r="BR470" s="213">
        <f t="shared" si="740"/>
        <v>0</v>
      </c>
      <c r="BS470" s="213"/>
      <c r="BT470" s="213">
        <f t="shared" si="698"/>
        <v>0</v>
      </c>
      <c r="BU470" s="362">
        <f t="shared" si="741"/>
        <v>0</v>
      </c>
      <c r="BV470" s="213">
        <f t="shared" si="699"/>
        <v>0</v>
      </c>
      <c r="BW470" s="213">
        <f t="shared" ca="1" si="700"/>
        <v>0</v>
      </c>
      <c r="BX470" s="213">
        <f t="shared" ca="1" si="701"/>
        <v>0</v>
      </c>
      <c r="BY470" s="213">
        <f t="shared" ca="1" si="702"/>
        <v>0</v>
      </c>
      <c r="BZ470" s="214">
        <f ca="1">IF(AND(BW470,BX470=0)=0,0,IF(BW470&gt;0,'На банк Приват'!$P$1,IF(BX470&gt;0,'На Укрсиб'!$P$1,0)))</f>
        <v>0</v>
      </c>
      <c r="CA470" s="198"/>
      <c r="CB470" s="198">
        <f t="shared" ca="1" si="703"/>
        <v>6</v>
      </c>
      <c r="CC470" s="198">
        <f t="shared" ca="1" si="704"/>
        <v>2910</v>
      </c>
      <c r="CD470" s="198">
        <f t="shared" ca="1" si="742"/>
        <v>0</v>
      </c>
      <c r="CE470" s="198"/>
      <c r="CF470" s="215"/>
      <c r="CG470" s="215"/>
      <c r="CH470" s="215"/>
      <c r="CI470" s="215"/>
      <c r="CJ470" s="215"/>
      <c r="CK470" s="215"/>
      <c r="CL470" s="215"/>
      <c r="CM470" s="215">
        <f t="shared" si="680"/>
        <v>0</v>
      </c>
      <c r="CN470" s="215"/>
      <c r="CO470" s="215"/>
      <c r="CP470" s="215">
        <f t="shared" si="705"/>
        <v>0</v>
      </c>
      <c r="CQ470" s="215">
        <f t="shared" si="743"/>
        <v>0</v>
      </c>
      <c r="CR470" s="215">
        <f t="shared" si="744"/>
        <v>0</v>
      </c>
      <c r="CS470" s="215"/>
      <c r="CT470" s="215">
        <f t="shared" si="706"/>
        <v>0</v>
      </c>
      <c r="CU470" s="369">
        <f t="shared" si="707"/>
        <v>0</v>
      </c>
      <c r="CV470" s="215">
        <f t="shared" si="708"/>
        <v>0</v>
      </c>
      <c r="CW470" s="215">
        <f t="shared" ca="1" si="709"/>
        <v>0</v>
      </c>
      <c r="CX470" s="215">
        <f t="shared" ca="1" si="745"/>
        <v>0</v>
      </c>
      <c r="CY470" s="215">
        <f t="shared" ca="1" si="710"/>
        <v>0</v>
      </c>
      <c r="CZ470" s="216">
        <f ca="1">IF(AND(CW470,CX470=0)=0,0,IF(CW470&gt;0,'На банк Приват'!$V$1,IF(CX470&gt;0,'На Укрсиб'!$V$1,0)))</f>
        <v>0</v>
      </c>
      <c r="DA470" s="204"/>
      <c r="DB470" s="204">
        <f t="shared" ca="1" si="711"/>
        <v>6</v>
      </c>
      <c r="DC470" s="204">
        <f t="shared" ca="1" si="712"/>
        <v>2910</v>
      </c>
      <c r="DD470" s="204">
        <f t="shared" ca="1" si="746"/>
        <v>0</v>
      </c>
      <c r="DE470" s="204"/>
      <c r="DF470" s="217"/>
      <c r="DG470" s="217"/>
      <c r="DH470" s="217"/>
      <c r="DI470" s="217"/>
      <c r="DJ470" s="217"/>
      <c r="DK470" s="217"/>
      <c r="DL470" s="217"/>
      <c r="DM470" s="217">
        <f t="shared" si="713"/>
        <v>0</v>
      </c>
      <c r="DN470" s="217"/>
      <c r="DO470" s="217"/>
      <c r="DP470" s="763">
        <f t="shared" si="714"/>
        <v>0</v>
      </c>
      <c r="DQ470" s="217">
        <f t="shared" si="747"/>
        <v>0</v>
      </c>
      <c r="DR470" s="217">
        <f t="shared" si="748"/>
        <v>0</v>
      </c>
      <c r="DS470" s="217"/>
      <c r="DT470" s="217">
        <f t="shared" si="715"/>
        <v>0</v>
      </c>
      <c r="DU470" s="366">
        <f t="shared" si="749"/>
        <v>0</v>
      </c>
      <c r="DV470" s="217">
        <f t="shared" si="716"/>
        <v>0</v>
      </c>
      <c r="DW470" s="217">
        <f t="shared" ca="1" si="717"/>
        <v>0</v>
      </c>
      <c r="DX470" s="217">
        <f t="shared" ca="1" si="718"/>
        <v>0</v>
      </c>
      <c r="DY470" s="217">
        <f t="shared" ca="1" si="719"/>
        <v>0</v>
      </c>
      <c r="DZ470" s="218">
        <f ca="1">IF(AND(DW470,DX470=0)=0,0,IF(DW470&gt;0,[6]Приват!$AB$1,IF(DX470&gt;0,[6]Укрсиб!$AB$1,0)))</f>
        <v>0</v>
      </c>
      <c r="EA470" s="207"/>
      <c r="EB470" s="207">
        <f t="shared" ca="1" si="720"/>
        <v>6</v>
      </c>
      <c r="EC470" s="207">
        <f t="shared" ca="1" si="721"/>
        <v>2910</v>
      </c>
      <c r="ED470" s="207">
        <f t="shared" ca="1" si="750"/>
        <v>0</v>
      </c>
      <c r="EE470" s="207"/>
      <c r="EF470" s="219"/>
      <c r="EG470" s="219"/>
      <c r="EH470" s="219"/>
      <c r="EI470" s="219"/>
      <c r="EJ470" s="219"/>
      <c r="EK470" s="219"/>
      <c r="EL470" s="219"/>
      <c r="EM470" s="219">
        <f t="shared" si="722"/>
        <v>0</v>
      </c>
      <c r="EN470" s="219"/>
      <c r="EO470" s="219"/>
      <c r="EP470" s="219">
        <f t="shared" si="723"/>
        <v>0</v>
      </c>
      <c r="EQ470" s="219">
        <f t="shared" si="751"/>
        <v>0</v>
      </c>
      <c r="ER470" s="219">
        <f t="shared" si="752"/>
        <v>0</v>
      </c>
      <c r="ES470" s="219"/>
      <c r="ET470" s="219">
        <f t="shared" si="724"/>
        <v>0</v>
      </c>
      <c r="EU470" s="363">
        <f t="shared" si="753"/>
        <v>0</v>
      </c>
      <c r="EV470" s="219">
        <f t="shared" si="725"/>
        <v>0</v>
      </c>
      <c r="EW470" s="219">
        <f t="shared" ca="1" si="726"/>
        <v>0</v>
      </c>
      <c r="EX470" s="219">
        <f t="shared" ca="1" si="754"/>
        <v>0</v>
      </c>
      <c r="EY470" s="219">
        <f t="shared" ca="1" si="727"/>
        <v>0</v>
      </c>
      <c r="EZ470" s="220">
        <f ca="1">IF(AND(EW470,EX470=0)=0,0,IF(EW470&gt;0,[6]Приват!$AH$1,IF(EX470&gt;0,[6]Укрсиб!$AH$1,0)))</f>
        <v>0</v>
      </c>
      <c r="FA470" s="28">
        <f t="shared" ca="1" si="728"/>
        <v>0</v>
      </c>
      <c r="FB470" s="28">
        <f t="shared" ca="1" si="729"/>
        <v>0</v>
      </c>
      <c r="FC470" s="28">
        <f t="shared" ca="1" si="730"/>
        <v>0</v>
      </c>
      <c r="FD470" s="28">
        <f t="shared" ca="1" si="731"/>
        <v>0</v>
      </c>
      <c r="FE470" s="28">
        <f t="shared" ca="1" si="732"/>
        <v>0</v>
      </c>
      <c r="FF470">
        <f t="shared" si="733"/>
        <v>0</v>
      </c>
      <c r="FG470" s="7">
        <f t="shared" si="734"/>
        <v>0</v>
      </c>
    </row>
    <row r="471" spans="1:163">
      <c r="A471" s="113"/>
      <c r="B471" s="113">
        <f t="shared" ca="1" si="683"/>
        <v>7</v>
      </c>
      <c r="C471" s="113">
        <f t="shared" ca="1" si="684"/>
        <v>3000</v>
      </c>
      <c r="D471" s="113">
        <f t="shared" ca="1" si="676"/>
        <v>0</v>
      </c>
      <c r="E471" s="113">
        <f t="shared" si="685"/>
        <v>0</v>
      </c>
      <c r="F471" s="115"/>
      <c r="G471" s="209">
        <f t="shared" si="774"/>
        <v>0</v>
      </c>
      <c r="H471" s="209">
        <f t="shared" si="771"/>
        <v>0</v>
      </c>
      <c r="I471" s="209">
        <f t="shared" si="772"/>
        <v>0</v>
      </c>
      <c r="J471" s="209">
        <f t="shared" si="756"/>
        <v>0</v>
      </c>
      <c r="K471" s="209">
        <f t="shared" si="757"/>
        <v>0</v>
      </c>
      <c r="L471" s="209">
        <f t="shared" si="758"/>
        <v>0</v>
      </c>
      <c r="M471" s="209">
        <f t="shared" si="759"/>
        <v>0</v>
      </c>
      <c r="N471" s="209">
        <f t="shared" si="760"/>
        <v>0</v>
      </c>
      <c r="O471" s="209">
        <f t="shared" si="755"/>
        <v>0</v>
      </c>
      <c r="P471" s="211">
        <f t="shared" si="761"/>
        <v>0</v>
      </c>
      <c r="Q471" s="209">
        <f t="shared" si="762"/>
        <v>0</v>
      </c>
      <c r="R471" s="209">
        <f t="shared" si="763"/>
        <v>0</v>
      </c>
      <c r="S471" s="209">
        <f t="shared" si="764"/>
        <v>0</v>
      </c>
      <c r="T471" s="209">
        <f t="shared" si="765"/>
        <v>0</v>
      </c>
      <c r="U471" s="209">
        <f t="shared" si="766"/>
        <v>0</v>
      </c>
      <c r="V471" s="209">
        <f t="shared" si="767"/>
        <v>0</v>
      </c>
      <c r="W471" s="209">
        <f t="shared" ca="1" si="768"/>
        <v>0</v>
      </c>
      <c r="X471" s="209">
        <f t="shared" ca="1" si="769"/>
        <v>0</v>
      </c>
      <c r="Y471" s="209">
        <f t="shared" ca="1" si="770"/>
        <v>0</v>
      </c>
      <c r="Z471" s="210" t="str">
        <f t="shared" ca="1" si="686"/>
        <v xml:space="preserve">        </v>
      </c>
      <c r="AA471" s="185"/>
      <c r="AB471" s="185">
        <f t="shared" ca="1" si="687"/>
        <v>7</v>
      </c>
      <c r="AC471" s="185">
        <f t="shared" ca="1" si="688"/>
        <v>3000</v>
      </c>
      <c r="AD471" s="185">
        <f t="shared" ca="1" si="735"/>
        <v>0</v>
      </c>
      <c r="AE471" s="185"/>
      <c r="AF471" s="211"/>
      <c r="AG471" s="211"/>
      <c r="AH471" s="211"/>
      <c r="AI471" s="211"/>
      <c r="AJ471" s="211"/>
      <c r="AK471" s="211"/>
      <c r="AL471" s="211"/>
      <c r="AM471" s="211">
        <f t="shared" si="682"/>
        <v>0</v>
      </c>
      <c r="AN471" s="211"/>
      <c r="AO471" s="211"/>
      <c r="AP471" s="623">
        <f t="shared" si="689"/>
        <v>0</v>
      </c>
      <c r="AQ471" s="211">
        <f t="shared" si="736"/>
        <v>0</v>
      </c>
      <c r="AR471" s="211">
        <f t="shared" si="737"/>
        <v>0</v>
      </c>
      <c r="AS471" s="211"/>
      <c r="AT471" s="211">
        <f t="shared" si="690"/>
        <v>0</v>
      </c>
      <c r="AU471" s="358">
        <f t="shared" si="691"/>
        <v>0</v>
      </c>
      <c r="AV471" s="211">
        <f t="shared" si="692"/>
        <v>0</v>
      </c>
      <c r="AW471" s="211">
        <f t="shared" ca="1" si="693"/>
        <v>0</v>
      </c>
      <c r="AX471" s="211">
        <f t="shared" ca="1" si="773"/>
        <v>0</v>
      </c>
      <c r="AY471" s="211">
        <f t="shared" ca="1" si="694"/>
        <v>0</v>
      </c>
      <c r="AZ471" s="212">
        <f ca="1">IF(AND(AW471,AX471=0,AY471=0)=0,0,IF(AW471&gt;0,'На банк Приват'!$J$1,IF(AX471&gt;0,'На Укрсиб'!J464,0)))</f>
        <v>0</v>
      </c>
      <c r="BA471" s="191"/>
      <c r="BB471" s="191">
        <f t="shared" ca="1" si="695"/>
        <v>7</v>
      </c>
      <c r="BC471" s="191">
        <f t="shared" ca="1" si="696"/>
        <v>3000</v>
      </c>
      <c r="BD471" s="191">
        <f t="shared" ca="1" si="738"/>
        <v>0</v>
      </c>
      <c r="BE471" s="191"/>
      <c r="BF471" s="213"/>
      <c r="BG471" s="213"/>
      <c r="BH471" s="213"/>
      <c r="BI471" s="213"/>
      <c r="BJ471" s="213"/>
      <c r="BK471" s="213"/>
      <c r="BL471" s="213"/>
      <c r="BM471" s="213">
        <f t="shared" si="678"/>
        <v>0</v>
      </c>
      <c r="BN471" s="213"/>
      <c r="BO471" s="213"/>
      <c r="BP471" s="623">
        <f t="shared" si="697"/>
        <v>0</v>
      </c>
      <c r="BQ471" s="213">
        <f t="shared" si="739"/>
        <v>0</v>
      </c>
      <c r="BR471" s="213">
        <f t="shared" si="740"/>
        <v>0</v>
      </c>
      <c r="BS471" s="213"/>
      <c r="BT471" s="213">
        <f t="shared" si="698"/>
        <v>0</v>
      </c>
      <c r="BU471" s="362">
        <f t="shared" si="741"/>
        <v>0</v>
      </c>
      <c r="BV471" s="213">
        <f t="shared" si="699"/>
        <v>0</v>
      </c>
      <c r="BW471" s="213">
        <f t="shared" ca="1" si="700"/>
        <v>0</v>
      </c>
      <c r="BX471" s="213">
        <f t="shared" ca="1" si="701"/>
        <v>0</v>
      </c>
      <c r="BY471" s="213">
        <f t="shared" ca="1" si="702"/>
        <v>0</v>
      </c>
      <c r="BZ471" s="214">
        <f ca="1">IF(AND(BW471,BX471=0)=0,0,IF(BW471&gt;0,'На банк Приват'!$P$1,IF(BX471&gt;0,'На Укрсиб'!$P$1,0)))</f>
        <v>0</v>
      </c>
      <c r="CA471" s="198"/>
      <c r="CB471" s="198">
        <f t="shared" ca="1" si="703"/>
        <v>7</v>
      </c>
      <c r="CC471" s="198">
        <f t="shared" ca="1" si="704"/>
        <v>3000</v>
      </c>
      <c r="CD471" s="198">
        <f t="shared" ca="1" si="742"/>
        <v>0</v>
      </c>
      <c r="CE471" s="198"/>
      <c r="CF471" s="215"/>
      <c r="CG471" s="215"/>
      <c r="CH471" s="215"/>
      <c r="CI471" s="215"/>
      <c r="CJ471" s="215"/>
      <c r="CK471" s="215"/>
      <c r="CL471" s="215"/>
      <c r="CM471" s="215">
        <f t="shared" ref="CM471:CM502" si="775">IF(CN471=0,6500/31*CE471,0)</f>
        <v>0</v>
      </c>
      <c r="CN471" s="215"/>
      <c r="CO471" s="215"/>
      <c r="CP471" s="215">
        <f t="shared" si="705"/>
        <v>0</v>
      </c>
      <c r="CQ471" s="215">
        <f t="shared" si="743"/>
        <v>0</v>
      </c>
      <c r="CR471" s="215">
        <f t="shared" si="744"/>
        <v>0</v>
      </c>
      <c r="CS471" s="215"/>
      <c r="CT471" s="215">
        <f t="shared" si="706"/>
        <v>0</v>
      </c>
      <c r="CU471" s="369">
        <f t="shared" si="707"/>
        <v>0</v>
      </c>
      <c r="CV471" s="215">
        <f t="shared" si="708"/>
        <v>0</v>
      </c>
      <c r="CW471" s="215">
        <f t="shared" ca="1" si="709"/>
        <v>0</v>
      </c>
      <c r="CX471" s="215">
        <f t="shared" ca="1" si="745"/>
        <v>0</v>
      </c>
      <c r="CY471" s="215">
        <f t="shared" ca="1" si="710"/>
        <v>0</v>
      </c>
      <c r="CZ471" s="216">
        <f ca="1">IF(AND(CW471,CX471=0)=0,0,IF(CW471&gt;0,'На банк Приват'!$V$1,IF(CX471&gt;0,'На Укрсиб'!$V$1,0)))</f>
        <v>0</v>
      </c>
      <c r="DA471" s="204"/>
      <c r="DB471" s="204">
        <f t="shared" ca="1" si="711"/>
        <v>7</v>
      </c>
      <c r="DC471" s="204">
        <f t="shared" ca="1" si="712"/>
        <v>3000</v>
      </c>
      <c r="DD471" s="204">
        <f t="shared" ca="1" si="746"/>
        <v>0</v>
      </c>
      <c r="DE471" s="204"/>
      <c r="DF471" s="217"/>
      <c r="DG471" s="217"/>
      <c r="DH471" s="217"/>
      <c r="DI471" s="217"/>
      <c r="DJ471" s="217"/>
      <c r="DK471" s="217"/>
      <c r="DL471" s="217"/>
      <c r="DM471" s="217">
        <f t="shared" si="713"/>
        <v>0</v>
      </c>
      <c r="DN471" s="217"/>
      <c r="DO471" s="217"/>
      <c r="DP471" s="763">
        <f t="shared" si="714"/>
        <v>0</v>
      </c>
      <c r="DQ471" s="217">
        <f t="shared" si="747"/>
        <v>0</v>
      </c>
      <c r="DR471" s="217">
        <f t="shared" si="748"/>
        <v>0</v>
      </c>
      <c r="DS471" s="217"/>
      <c r="DT471" s="217">
        <f t="shared" si="715"/>
        <v>0</v>
      </c>
      <c r="DU471" s="366">
        <f t="shared" si="749"/>
        <v>0</v>
      </c>
      <c r="DV471" s="217">
        <f t="shared" si="716"/>
        <v>0</v>
      </c>
      <c r="DW471" s="217">
        <f t="shared" ca="1" si="717"/>
        <v>0</v>
      </c>
      <c r="DX471" s="217">
        <f t="shared" ca="1" si="718"/>
        <v>0</v>
      </c>
      <c r="DY471" s="217">
        <f t="shared" ca="1" si="719"/>
        <v>0</v>
      </c>
      <c r="DZ471" s="218">
        <f ca="1">IF(AND(DW471,DX471=0)=0,0,IF(DW471&gt;0,[6]Приват!$AB$1,IF(DX471&gt;0,[6]Укрсиб!$AB$1,0)))</f>
        <v>0</v>
      </c>
      <c r="EA471" s="207"/>
      <c r="EB471" s="207">
        <f t="shared" ca="1" si="720"/>
        <v>7</v>
      </c>
      <c r="EC471" s="207">
        <f t="shared" ca="1" si="721"/>
        <v>3000</v>
      </c>
      <c r="ED471" s="207">
        <f t="shared" ca="1" si="750"/>
        <v>0</v>
      </c>
      <c r="EE471" s="207"/>
      <c r="EF471" s="219"/>
      <c r="EG471" s="219"/>
      <c r="EH471" s="219"/>
      <c r="EI471" s="219"/>
      <c r="EJ471" s="219"/>
      <c r="EK471" s="219"/>
      <c r="EL471" s="219"/>
      <c r="EM471" s="219">
        <f t="shared" si="722"/>
        <v>0</v>
      </c>
      <c r="EN471" s="219"/>
      <c r="EO471" s="219"/>
      <c r="EP471" s="219">
        <f t="shared" si="723"/>
        <v>0</v>
      </c>
      <c r="EQ471" s="219">
        <f t="shared" si="751"/>
        <v>0</v>
      </c>
      <c r="ER471" s="219">
        <f t="shared" si="752"/>
        <v>0</v>
      </c>
      <c r="ES471" s="219"/>
      <c r="ET471" s="219">
        <f t="shared" si="724"/>
        <v>0</v>
      </c>
      <c r="EU471" s="363">
        <f t="shared" si="753"/>
        <v>0</v>
      </c>
      <c r="EV471" s="219">
        <f t="shared" si="725"/>
        <v>0</v>
      </c>
      <c r="EW471" s="219">
        <f t="shared" ca="1" si="726"/>
        <v>0</v>
      </c>
      <c r="EX471" s="219">
        <f t="shared" ca="1" si="754"/>
        <v>0</v>
      </c>
      <c r="EY471" s="219">
        <f t="shared" ca="1" si="727"/>
        <v>0</v>
      </c>
      <c r="EZ471" s="220">
        <f ca="1">IF(AND(EW471,EX471=0)=0,0,IF(EW471&gt;0,[6]Приват!$AH$1,IF(EX471&gt;0,[6]Укрсиб!$AH$1,0)))</f>
        <v>0</v>
      </c>
      <c r="FA471" s="28">
        <f t="shared" ca="1" si="728"/>
        <v>0</v>
      </c>
      <c r="FB471" s="28">
        <f t="shared" ca="1" si="729"/>
        <v>0</v>
      </c>
      <c r="FC471" s="28">
        <f t="shared" ca="1" si="730"/>
        <v>0</v>
      </c>
      <c r="FD471" s="28">
        <f t="shared" ca="1" si="731"/>
        <v>0</v>
      </c>
      <c r="FE471" s="28">
        <f t="shared" ca="1" si="732"/>
        <v>0</v>
      </c>
      <c r="FF471">
        <f t="shared" si="733"/>
        <v>0</v>
      </c>
      <c r="FG471" s="7">
        <f t="shared" si="734"/>
        <v>0</v>
      </c>
    </row>
    <row r="472" spans="1:163">
      <c r="A472" s="113"/>
      <c r="B472" s="113">
        <f t="shared" ca="1" si="683"/>
        <v>8</v>
      </c>
      <c r="C472" s="113">
        <f t="shared" ca="1" si="684"/>
        <v>3080</v>
      </c>
      <c r="D472" s="113">
        <f t="shared" ca="1" si="676"/>
        <v>0</v>
      </c>
      <c r="E472" s="113">
        <f t="shared" si="685"/>
        <v>0</v>
      </c>
      <c r="F472" s="115"/>
      <c r="G472" s="209">
        <f t="shared" si="774"/>
        <v>0</v>
      </c>
      <c r="H472" s="209">
        <f t="shared" si="771"/>
        <v>0</v>
      </c>
      <c r="I472" s="209">
        <f t="shared" si="772"/>
        <v>0</v>
      </c>
      <c r="J472" s="209">
        <f t="shared" si="756"/>
        <v>0</v>
      </c>
      <c r="K472" s="209">
        <f t="shared" si="757"/>
        <v>0</v>
      </c>
      <c r="L472" s="209">
        <f t="shared" si="758"/>
        <v>0</v>
      </c>
      <c r="M472" s="209">
        <f t="shared" si="759"/>
        <v>0</v>
      </c>
      <c r="N472" s="209">
        <f t="shared" si="760"/>
        <v>0</v>
      </c>
      <c r="O472" s="209">
        <f t="shared" si="755"/>
        <v>0</v>
      </c>
      <c r="P472" s="211">
        <f t="shared" si="761"/>
        <v>0</v>
      </c>
      <c r="Q472" s="209">
        <f t="shared" si="762"/>
        <v>0</v>
      </c>
      <c r="R472" s="209">
        <f t="shared" si="763"/>
        <v>0</v>
      </c>
      <c r="S472" s="209">
        <f t="shared" si="764"/>
        <v>0</v>
      </c>
      <c r="T472" s="209">
        <f t="shared" si="765"/>
        <v>0</v>
      </c>
      <c r="U472" s="209">
        <f t="shared" si="766"/>
        <v>0</v>
      </c>
      <c r="V472" s="209">
        <f t="shared" si="767"/>
        <v>0</v>
      </c>
      <c r="W472" s="209">
        <f t="shared" ca="1" si="768"/>
        <v>0</v>
      </c>
      <c r="X472" s="209">
        <f t="shared" ca="1" si="769"/>
        <v>0</v>
      </c>
      <c r="Y472" s="209">
        <f t="shared" ca="1" si="770"/>
        <v>0</v>
      </c>
      <c r="Z472" s="210" t="str">
        <f t="shared" ca="1" si="686"/>
        <v xml:space="preserve">        </v>
      </c>
      <c r="AA472" s="185"/>
      <c r="AB472" s="185">
        <f t="shared" ca="1" si="687"/>
        <v>8</v>
      </c>
      <c r="AC472" s="185">
        <f t="shared" ca="1" si="688"/>
        <v>3080</v>
      </c>
      <c r="AD472" s="185">
        <f t="shared" ca="1" si="735"/>
        <v>0</v>
      </c>
      <c r="AE472" s="185"/>
      <c r="AF472" s="211"/>
      <c r="AG472" s="211"/>
      <c r="AH472" s="211"/>
      <c r="AI472" s="211"/>
      <c r="AJ472" s="211"/>
      <c r="AK472" s="211"/>
      <c r="AL472" s="211"/>
      <c r="AM472" s="211">
        <f t="shared" si="682"/>
        <v>0</v>
      </c>
      <c r="AN472" s="211"/>
      <c r="AO472" s="211"/>
      <c r="AP472" s="623">
        <f t="shared" si="689"/>
        <v>0</v>
      </c>
      <c r="AQ472" s="211">
        <f t="shared" si="736"/>
        <v>0</v>
      </c>
      <c r="AR472" s="211">
        <f t="shared" si="737"/>
        <v>0</v>
      </c>
      <c r="AS472" s="211"/>
      <c r="AT472" s="211">
        <f t="shared" si="690"/>
        <v>0</v>
      </c>
      <c r="AU472" s="358">
        <f t="shared" si="691"/>
        <v>0</v>
      </c>
      <c r="AV472" s="211">
        <f t="shared" si="692"/>
        <v>0</v>
      </c>
      <c r="AW472" s="211">
        <f t="shared" ca="1" si="693"/>
        <v>0</v>
      </c>
      <c r="AX472" s="211">
        <f t="shared" ca="1" si="773"/>
        <v>0</v>
      </c>
      <c r="AY472" s="211">
        <f t="shared" ca="1" si="694"/>
        <v>0</v>
      </c>
      <c r="AZ472" s="212">
        <f ca="1">IF(AND(AW472,AX472=0,AY472=0)=0,0,IF(AW472&gt;0,'На банк Приват'!$J$1,IF(AX472&gt;0,'На Укрсиб'!J465,0)))</f>
        <v>0</v>
      </c>
      <c r="BA472" s="191"/>
      <c r="BB472" s="191">
        <f t="shared" ca="1" si="695"/>
        <v>8</v>
      </c>
      <c r="BC472" s="191">
        <f t="shared" ca="1" si="696"/>
        <v>3080</v>
      </c>
      <c r="BD472" s="191">
        <f t="shared" ca="1" si="738"/>
        <v>0</v>
      </c>
      <c r="BE472" s="191"/>
      <c r="BF472" s="213"/>
      <c r="BG472" s="213"/>
      <c r="BH472" s="213"/>
      <c r="BI472" s="213"/>
      <c r="BJ472" s="213"/>
      <c r="BK472" s="213"/>
      <c r="BL472" s="213"/>
      <c r="BM472" s="213">
        <f t="shared" si="678"/>
        <v>0</v>
      </c>
      <c r="BN472" s="213"/>
      <c r="BO472" s="213"/>
      <c r="BP472" s="623">
        <f t="shared" si="697"/>
        <v>0</v>
      </c>
      <c r="BQ472" s="213">
        <f t="shared" si="739"/>
        <v>0</v>
      </c>
      <c r="BR472" s="213">
        <f t="shared" si="740"/>
        <v>0</v>
      </c>
      <c r="BS472" s="213"/>
      <c r="BT472" s="213">
        <f t="shared" si="698"/>
        <v>0</v>
      </c>
      <c r="BU472" s="362">
        <f t="shared" si="741"/>
        <v>0</v>
      </c>
      <c r="BV472" s="213">
        <f t="shared" si="699"/>
        <v>0</v>
      </c>
      <c r="BW472" s="213">
        <f t="shared" ca="1" si="700"/>
        <v>0</v>
      </c>
      <c r="BX472" s="213">
        <f t="shared" ca="1" si="701"/>
        <v>0</v>
      </c>
      <c r="BY472" s="213">
        <f t="shared" ca="1" si="702"/>
        <v>0</v>
      </c>
      <c r="BZ472" s="214">
        <f ca="1">IF(AND(BW472,BX472=0)=0,0,IF(BW472&gt;0,'На банк Приват'!$P$1,IF(BX472&gt;0,'На Укрсиб'!$P$1,0)))</f>
        <v>0</v>
      </c>
      <c r="CA472" s="198"/>
      <c r="CB472" s="198">
        <f t="shared" ca="1" si="703"/>
        <v>8</v>
      </c>
      <c r="CC472" s="198">
        <f t="shared" ca="1" si="704"/>
        <v>3080</v>
      </c>
      <c r="CD472" s="198">
        <f t="shared" ca="1" si="742"/>
        <v>0</v>
      </c>
      <c r="CE472" s="198"/>
      <c r="CF472" s="215"/>
      <c r="CG472" s="215"/>
      <c r="CH472" s="215"/>
      <c r="CI472" s="215"/>
      <c r="CJ472" s="215"/>
      <c r="CK472" s="215"/>
      <c r="CL472" s="215"/>
      <c r="CM472" s="215">
        <f t="shared" si="775"/>
        <v>0</v>
      </c>
      <c r="CN472" s="215"/>
      <c r="CO472" s="215"/>
      <c r="CP472" s="215">
        <f t="shared" si="705"/>
        <v>0</v>
      </c>
      <c r="CQ472" s="215">
        <f t="shared" si="743"/>
        <v>0</v>
      </c>
      <c r="CR472" s="215">
        <f t="shared" si="744"/>
        <v>0</v>
      </c>
      <c r="CS472" s="215"/>
      <c r="CT472" s="215">
        <f t="shared" si="706"/>
        <v>0</v>
      </c>
      <c r="CU472" s="369">
        <f t="shared" si="707"/>
        <v>0</v>
      </c>
      <c r="CV472" s="215">
        <f t="shared" si="708"/>
        <v>0</v>
      </c>
      <c r="CW472" s="215">
        <f t="shared" ca="1" si="709"/>
        <v>0</v>
      </c>
      <c r="CX472" s="215">
        <f t="shared" ca="1" si="745"/>
        <v>0</v>
      </c>
      <c r="CY472" s="215">
        <f t="shared" ca="1" si="710"/>
        <v>0</v>
      </c>
      <c r="CZ472" s="216">
        <f ca="1">IF(AND(CW472,CX472=0)=0,0,IF(CW472&gt;0,'На банк Приват'!$V$1,IF(CX472&gt;0,'На Укрсиб'!$V$1,0)))</f>
        <v>0</v>
      </c>
      <c r="DA472" s="204"/>
      <c r="DB472" s="204">
        <f t="shared" ca="1" si="711"/>
        <v>8</v>
      </c>
      <c r="DC472" s="204">
        <f t="shared" ca="1" si="712"/>
        <v>3080</v>
      </c>
      <c r="DD472" s="204">
        <f t="shared" ca="1" si="746"/>
        <v>0</v>
      </c>
      <c r="DE472" s="204"/>
      <c r="DF472" s="217"/>
      <c r="DG472" s="217"/>
      <c r="DH472" s="217"/>
      <c r="DI472" s="217"/>
      <c r="DJ472" s="217"/>
      <c r="DK472" s="217"/>
      <c r="DL472" s="217"/>
      <c r="DM472" s="217">
        <f t="shared" si="713"/>
        <v>0</v>
      </c>
      <c r="DN472" s="217"/>
      <c r="DO472" s="217"/>
      <c r="DP472" s="763">
        <f t="shared" si="714"/>
        <v>0</v>
      </c>
      <c r="DQ472" s="217">
        <f t="shared" si="747"/>
        <v>0</v>
      </c>
      <c r="DR472" s="217">
        <f t="shared" si="748"/>
        <v>0</v>
      </c>
      <c r="DS472" s="217"/>
      <c r="DT472" s="217">
        <f t="shared" si="715"/>
        <v>0</v>
      </c>
      <c r="DU472" s="366">
        <f t="shared" si="749"/>
        <v>0</v>
      </c>
      <c r="DV472" s="217">
        <f t="shared" si="716"/>
        <v>0</v>
      </c>
      <c r="DW472" s="217">
        <f t="shared" ca="1" si="717"/>
        <v>0</v>
      </c>
      <c r="DX472" s="217">
        <f t="shared" ca="1" si="718"/>
        <v>0</v>
      </c>
      <c r="DY472" s="217">
        <f t="shared" ca="1" si="719"/>
        <v>0</v>
      </c>
      <c r="DZ472" s="218">
        <f ca="1">IF(AND(DW472,DX472=0)=0,0,IF(DW472&gt;0,[6]Приват!$AB$1,IF(DX472&gt;0,[6]Укрсиб!$AB$1,0)))</f>
        <v>0</v>
      </c>
      <c r="EA472" s="207"/>
      <c r="EB472" s="207">
        <f t="shared" ca="1" si="720"/>
        <v>8</v>
      </c>
      <c r="EC472" s="207">
        <f t="shared" ca="1" si="721"/>
        <v>3080</v>
      </c>
      <c r="ED472" s="207">
        <f t="shared" ca="1" si="750"/>
        <v>0</v>
      </c>
      <c r="EE472" s="207"/>
      <c r="EF472" s="219"/>
      <c r="EG472" s="219"/>
      <c r="EH472" s="219"/>
      <c r="EI472" s="219"/>
      <c r="EJ472" s="219"/>
      <c r="EK472" s="219"/>
      <c r="EL472" s="219"/>
      <c r="EM472" s="219">
        <f t="shared" si="722"/>
        <v>0</v>
      </c>
      <c r="EN472" s="219"/>
      <c r="EO472" s="219"/>
      <c r="EP472" s="219">
        <f t="shared" si="723"/>
        <v>0</v>
      </c>
      <c r="EQ472" s="219">
        <f t="shared" si="751"/>
        <v>0</v>
      </c>
      <c r="ER472" s="219">
        <f t="shared" si="752"/>
        <v>0</v>
      </c>
      <c r="ES472" s="219"/>
      <c r="ET472" s="219">
        <f t="shared" si="724"/>
        <v>0</v>
      </c>
      <c r="EU472" s="363">
        <f t="shared" si="753"/>
        <v>0</v>
      </c>
      <c r="EV472" s="219">
        <f t="shared" si="725"/>
        <v>0</v>
      </c>
      <c r="EW472" s="219">
        <f t="shared" ca="1" si="726"/>
        <v>0</v>
      </c>
      <c r="EX472" s="219">
        <f t="shared" ca="1" si="754"/>
        <v>0</v>
      </c>
      <c r="EY472" s="219">
        <f t="shared" ca="1" si="727"/>
        <v>0</v>
      </c>
      <c r="EZ472" s="220">
        <f ca="1">IF(AND(EW472,EX472=0)=0,0,IF(EW472&gt;0,[6]Приват!$AH$1,IF(EX472&gt;0,[6]Укрсиб!$AH$1,0)))</f>
        <v>0</v>
      </c>
      <c r="FA472" s="28">
        <f t="shared" ca="1" si="728"/>
        <v>0</v>
      </c>
      <c r="FB472" s="28">
        <f t="shared" ca="1" si="729"/>
        <v>0</v>
      </c>
      <c r="FC472" s="28">
        <f t="shared" ca="1" si="730"/>
        <v>0</v>
      </c>
      <c r="FD472" s="28">
        <f t="shared" ca="1" si="731"/>
        <v>0</v>
      </c>
      <c r="FE472" s="28">
        <f t="shared" ca="1" si="732"/>
        <v>0</v>
      </c>
      <c r="FF472">
        <f t="shared" si="733"/>
        <v>0</v>
      </c>
      <c r="FG472" s="7">
        <f t="shared" si="734"/>
        <v>0</v>
      </c>
    </row>
    <row r="473" spans="1:163">
      <c r="A473" s="113"/>
      <c r="B473" s="113">
        <f t="shared" ca="1" si="683"/>
        <v>9</v>
      </c>
      <c r="C473" s="113">
        <f t="shared" ca="1" si="684"/>
        <v>3170</v>
      </c>
      <c r="D473" s="113">
        <f t="shared" ca="1" si="676"/>
        <v>0</v>
      </c>
      <c r="E473" s="113">
        <f t="shared" si="685"/>
        <v>0</v>
      </c>
      <c r="F473" s="115"/>
      <c r="G473" s="209">
        <f t="shared" si="774"/>
        <v>0</v>
      </c>
      <c r="H473" s="209">
        <f t="shared" si="771"/>
        <v>0</v>
      </c>
      <c r="I473" s="209">
        <f t="shared" si="772"/>
        <v>0</v>
      </c>
      <c r="J473" s="209">
        <f t="shared" si="756"/>
        <v>0</v>
      </c>
      <c r="K473" s="209">
        <f t="shared" si="757"/>
        <v>0</v>
      </c>
      <c r="L473" s="209">
        <f t="shared" si="758"/>
        <v>0</v>
      </c>
      <c r="M473" s="209">
        <f t="shared" si="759"/>
        <v>0</v>
      </c>
      <c r="N473" s="209">
        <f t="shared" si="760"/>
        <v>0</v>
      </c>
      <c r="O473" s="209">
        <f t="shared" si="755"/>
        <v>0</v>
      </c>
      <c r="P473" s="211">
        <f t="shared" si="761"/>
        <v>0</v>
      </c>
      <c r="Q473" s="209">
        <f t="shared" si="762"/>
        <v>0</v>
      </c>
      <c r="R473" s="209">
        <f t="shared" si="763"/>
        <v>0</v>
      </c>
      <c r="S473" s="209">
        <f t="shared" si="764"/>
        <v>0</v>
      </c>
      <c r="T473" s="209">
        <f t="shared" si="765"/>
        <v>0</v>
      </c>
      <c r="U473" s="209">
        <f t="shared" si="766"/>
        <v>0</v>
      </c>
      <c r="V473" s="209">
        <f t="shared" si="767"/>
        <v>0</v>
      </c>
      <c r="W473" s="209">
        <f t="shared" ca="1" si="768"/>
        <v>0</v>
      </c>
      <c r="X473" s="209">
        <f t="shared" ca="1" si="769"/>
        <v>0</v>
      </c>
      <c r="Y473" s="209">
        <f t="shared" ca="1" si="770"/>
        <v>0</v>
      </c>
      <c r="Z473" s="210" t="str">
        <f t="shared" ca="1" si="686"/>
        <v xml:space="preserve">        </v>
      </c>
      <c r="AA473" s="185"/>
      <c r="AB473" s="185">
        <f t="shared" ca="1" si="687"/>
        <v>9</v>
      </c>
      <c r="AC473" s="185">
        <f t="shared" ca="1" si="688"/>
        <v>3170</v>
      </c>
      <c r="AD473" s="185">
        <f t="shared" ca="1" si="735"/>
        <v>0</v>
      </c>
      <c r="AE473" s="211"/>
      <c r="AF473" s="211"/>
      <c r="AG473" s="211"/>
      <c r="AH473" s="211"/>
      <c r="AI473" s="211"/>
      <c r="AJ473" s="211"/>
      <c r="AK473" s="211"/>
      <c r="AL473" s="211"/>
      <c r="AM473" s="211">
        <f t="shared" si="682"/>
        <v>0</v>
      </c>
      <c r="AN473" s="211"/>
      <c r="AO473" s="211"/>
      <c r="AP473" s="623">
        <f t="shared" si="689"/>
        <v>0</v>
      </c>
      <c r="AQ473" s="211">
        <f t="shared" si="736"/>
        <v>0</v>
      </c>
      <c r="AR473" s="211">
        <f t="shared" si="737"/>
        <v>0</v>
      </c>
      <c r="AS473" s="211"/>
      <c r="AT473" s="211">
        <f t="shared" si="690"/>
        <v>0</v>
      </c>
      <c r="AU473" s="358">
        <f t="shared" si="691"/>
        <v>0</v>
      </c>
      <c r="AV473" s="211">
        <f t="shared" si="692"/>
        <v>0</v>
      </c>
      <c r="AW473" s="211">
        <f t="shared" ca="1" si="693"/>
        <v>0</v>
      </c>
      <c r="AX473" s="211">
        <f t="shared" ca="1" si="773"/>
        <v>0</v>
      </c>
      <c r="AY473" s="211">
        <f t="shared" ca="1" si="694"/>
        <v>0</v>
      </c>
      <c r="AZ473" s="212">
        <f ca="1">IF(AND(AW473,AX473=0,AY473=0)=0,0,IF(AW473&gt;0,'На банк Приват'!$J$1,IF(AX473&gt;0,'На Укрсиб'!J466,0)))</f>
        <v>0</v>
      </c>
      <c r="BA473" s="191"/>
      <c r="BB473" s="191">
        <f t="shared" ca="1" si="695"/>
        <v>9</v>
      </c>
      <c r="BC473" s="191">
        <f t="shared" ca="1" si="696"/>
        <v>3170</v>
      </c>
      <c r="BD473" s="191">
        <f t="shared" ca="1" si="738"/>
        <v>0</v>
      </c>
      <c r="BE473" s="191"/>
      <c r="BF473" s="213"/>
      <c r="BG473" s="213"/>
      <c r="BH473" s="213"/>
      <c r="BI473" s="213"/>
      <c r="BJ473" s="213"/>
      <c r="BK473" s="213"/>
      <c r="BL473" s="213"/>
      <c r="BM473" s="213">
        <f t="shared" si="678"/>
        <v>0</v>
      </c>
      <c r="BN473" s="213"/>
      <c r="BO473" s="213"/>
      <c r="BP473" s="623">
        <f t="shared" si="697"/>
        <v>0</v>
      </c>
      <c r="BQ473" s="213">
        <f t="shared" si="739"/>
        <v>0</v>
      </c>
      <c r="BR473" s="213">
        <f t="shared" si="740"/>
        <v>0</v>
      </c>
      <c r="BS473" s="213"/>
      <c r="BT473" s="213">
        <f t="shared" si="698"/>
        <v>0</v>
      </c>
      <c r="BU473" s="362">
        <f t="shared" si="741"/>
        <v>0</v>
      </c>
      <c r="BV473" s="213">
        <f t="shared" si="699"/>
        <v>0</v>
      </c>
      <c r="BW473" s="213">
        <f t="shared" ca="1" si="700"/>
        <v>0</v>
      </c>
      <c r="BX473" s="213">
        <f t="shared" ca="1" si="701"/>
        <v>0</v>
      </c>
      <c r="BY473" s="213">
        <f t="shared" ca="1" si="702"/>
        <v>0</v>
      </c>
      <c r="BZ473" s="214">
        <f ca="1">IF(AND(BW473,BX473=0)=0,0,IF(BW473&gt;0,'На банк Приват'!$P$1,IF(BX473&gt;0,'На Укрсиб'!$P$1,0)))</f>
        <v>0</v>
      </c>
      <c r="CA473" s="198"/>
      <c r="CB473" s="198">
        <f t="shared" ca="1" si="703"/>
        <v>9</v>
      </c>
      <c r="CC473" s="198">
        <f t="shared" ca="1" si="704"/>
        <v>3170</v>
      </c>
      <c r="CD473" s="198">
        <f t="shared" ca="1" si="742"/>
        <v>0</v>
      </c>
      <c r="CE473" s="198"/>
      <c r="CF473" s="215"/>
      <c r="CG473" s="215"/>
      <c r="CH473" s="215"/>
      <c r="CI473" s="215"/>
      <c r="CJ473" s="215"/>
      <c r="CK473" s="215"/>
      <c r="CL473" s="215"/>
      <c r="CM473" s="215">
        <f t="shared" si="775"/>
        <v>0</v>
      </c>
      <c r="CN473" s="215"/>
      <c r="CO473" s="215"/>
      <c r="CP473" s="215">
        <f t="shared" si="705"/>
        <v>0</v>
      </c>
      <c r="CQ473" s="215">
        <f t="shared" si="743"/>
        <v>0</v>
      </c>
      <c r="CR473" s="215">
        <f t="shared" si="744"/>
        <v>0</v>
      </c>
      <c r="CS473" s="215"/>
      <c r="CT473" s="215">
        <f t="shared" si="706"/>
        <v>0</v>
      </c>
      <c r="CU473" s="369">
        <f t="shared" si="707"/>
        <v>0</v>
      </c>
      <c r="CV473" s="215">
        <f t="shared" si="708"/>
        <v>0</v>
      </c>
      <c r="CW473" s="215">
        <f t="shared" ca="1" si="709"/>
        <v>0</v>
      </c>
      <c r="CX473" s="215">
        <f t="shared" ca="1" si="745"/>
        <v>0</v>
      </c>
      <c r="CY473" s="215">
        <f t="shared" ca="1" si="710"/>
        <v>0</v>
      </c>
      <c r="CZ473" s="216">
        <f ca="1">IF(AND(CW473,CX473=0)=0,0,IF(CW473&gt;0,'На банк Приват'!$V$1,IF(CX473&gt;0,'На Укрсиб'!$V$1,0)))</f>
        <v>0</v>
      </c>
      <c r="DA473" s="204"/>
      <c r="DB473" s="204">
        <f t="shared" ca="1" si="711"/>
        <v>9</v>
      </c>
      <c r="DC473" s="204">
        <f t="shared" ca="1" si="712"/>
        <v>3170</v>
      </c>
      <c r="DD473" s="204">
        <f t="shared" ca="1" si="746"/>
        <v>0</v>
      </c>
      <c r="DE473" s="204"/>
      <c r="DF473" s="217"/>
      <c r="DG473" s="217"/>
      <c r="DH473" s="217"/>
      <c r="DI473" s="217"/>
      <c r="DJ473" s="217"/>
      <c r="DK473" s="217"/>
      <c r="DL473" s="217"/>
      <c r="DM473" s="217">
        <f t="shared" si="713"/>
        <v>0</v>
      </c>
      <c r="DN473" s="217"/>
      <c r="DO473" s="217"/>
      <c r="DP473" s="763">
        <f t="shared" si="714"/>
        <v>0</v>
      </c>
      <c r="DQ473" s="217">
        <f t="shared" si="747"/>
        <v>0</v>
      </c>
      <c r="DR473" s="217">
        <f t="shared" si="748"/>
        <v>0</v>
      </c>
      <c r="DS473" s="217"/>
      <c r="DT473" s="217">
        <f t="shared" si="715"/>
        <v>0</v>
      </c>
      <c r="DU473" s="366">
        <f t="shared" si="749"/>
        <v>0</v>
      </c>
      <c r="DV473" s="217">
        <f t="shared" si="716"/>
        <v>0</v>
      </c>
      <c r="DW473" s="217">
        <f t="shared" ca="1" si="717"/>
        <v>0</v>
      </c>
      <c r="DX473" s="217">
        <f t="shared" ca="1" si="718"/>
        <v>0</v>
      </c>
      <c r="DY473" s="217">
        <f t="shared" ca="1" si="719"/>
        <v>0</v>
      </c>
      <c r="DZ473" s="218">
        <f ca="1">IF(AND(DW473,DX473=0)=0,0,IF(DW473&gt;0,[6]Приват!$AB$1,IF(DX473&gt;0,[6]Укрсиб!$AB$1,0)))</f>
        <v>0</v>
      </c>
      <c r="EA473" s="207"/>
      <c r="EB473" s="207">
        <f t="shared" ca="1" si="720"/>
        <v>9</v>
      </c>
      <c r="EC473" s="207">
        <f t="shared" ca="1" si="721"/>
        <v>3170</v>
      </c>
      <c r="ED473" s="207">
        <f t="shared" ca="1" si="750"/>
        <v>0</v>
      </c>
      <c r="EE473" s="207"/>
      <c r="EF473" s="219"/>
      <c r="EG473" s="219"/>
      <c r="EH473" s="219"/>
      <c r="EI473" s="219"/>
      <c r="EJ473" s="219"/>
      <c r="EK473" s="219"/>
      <c r="EL473" s="219"/>
      <c r="EM473" s="219">
        <f t="shared" si="722"/>
        <v>0</v>
      </c>
      <c r="EN473" s="219"/>
      <c r="EO473" s="219"/>
      <c r="EP473" s="219">
        <f t="shared" si="723"/>
        <v>0</v>
      </c>
      <c r="EQ473" s="219">
        <f t="shared" si="751"/>
        <v>0</v>
      </c>
      <c r="ER473" s="219">
        <f t="shared" si="752"/>
        <v>0</v>
      </c>
      <c r="ES473" s="219"/>
      <c r="ET473" s="219">
        <f t="shared" si="724"/>
        <v>0</v>
      </c>
      <c r="EU473" s="363">
        <f t="shared" si="753"/>
        <v>0</v>
      </c>
      <c r="EV473" s="219">
        <f t="shared" si="725"/>
        <v>0</v>
      </c>
      <c r="EW473" s="219">
        <f t="shared" ca="1" si="726"/>
        <v>0</v>
      </c>
      <c r="EX473" s="219">
        <f t="shared" ca="1" si="754"/>
        <v>0</v>
      </c>
      <c r="EY473" s="219">
        <f t="shared" ca="1" si="727"/>
        <v>0</v>
      </c>
      <c r="EZ473" s="220">
        <f ca="1">IF(AND(EW473,EX473=0)=0,0,IF(EW473&gt;0,[6]Приват!$AH$1,IF(EX473&gt;0,[6]Укрсиб!$AH$1,0)))</f>
        <v>0</v>
      </c>
      <c r="FA473" s="28">
        <f t="shared" ca="1" si="728"/>
        <v>0</v>
      </c>
      <c r="FB473" s="28">
        <f t="shared" ca="1" si="729"/>
        <v>0</v>
      </c>
      <c r="FC473" s="28">
        <f t="shared" ca="1" si="730"/>
        <v>0</v>
      </c>
      <c r="FD473" s="28">
        <f t="shared" ca="1" si="731"/>
        <v>0</v>
      </c>
      <c r="FE473" s="28">
        <f t="shared" ca="1" si="732"/>
        <v>0</v>
      </c>
      <c r="FF473">
        <f t="shared" si="733"/>
        <v>0</v>
      </c>
      <c r="FG473" s="7">
        <f t="shared" si="734"/>
        <v>0</v>
      </c>
    </row>
    <row r="474" spans="1:163">
      <c r="A474" s="113"/>
      <c r="B474" s="113">
        <f t="shared" ca="1" si="683"/>
        <v>10</v>
      </c>
      <c r="C474" s="113">
        <f t="shared" ca="1" si="684"/>
        <v>3260</v>
      </c>
      <c r="D474" s="113">
        <f t="shared" ca="1" si="676"/>
        <v>0</v>
      </c>
      <c r="E474" s="113">
        <f t="shared" si="685"/>
        <v>0</v>
      </c>
      <c r="F474" s="115"/>
      <c r="G474" s="209">
        <f t="shared" si="774"/>
        <v>0</v>
      </c>
      <c r="H474" s="209">
        <f t="shared" si="771"/>
        <v>0</v>
      </c>
      <c r="I474" s="209">
        <f t="shared" si="772"/>
        <v>0</v>
      </c>
      <c r="J474" s="209">
        <f t="shared" si="756"/>
        <v>0</v>
      </c>
      <c r="K474" s="209">
        <f t="shared" si="757"/>
        <v>0</v>
      </c>
      <c r="L474" s="209">
        <f t="shared" si="758"/>
        <v>0</v>
      </c>
      <c r="M474" s="209">
        <f t="shared" si="759"/>
        <v>0</v>
      </c>
      <c r="N474" s="209">
        <f t="shared" si="760"/>
        <v>0</v>
      </c>
      <c r="O474" s="209">
        <f t="shared" si="755"/>
        <v>0</v>
      </c>
      <c r="P474" s="211">
        <f t="shared" si="761"/>
        <v>0</v>
      </c>
      <c r="Q474" s="209">
        <f t="shared" si="762"/>
        <v>0</v>
      </c>
      <c r="R474" s="209">
        <f t="shared" si="763"/>
        <v>0</v>
      </c>
      <c r="S474" s="209">
        <f t="shared" si="764"/>
        <v>0</v>
      </c>
      <c r="T474" s="209">
        <f t="shared" si="765"/>
        <v>0</v>
      </c>
      <c r="U474" s="209">
        <f t="shared" si="766"/>
        <v>0</v>
      </c>
      <c r="V474" s="209">
        <f t="shared" si="767"/>
        <v>0</v>
      </c>
      <c r="W474" s="209">
        <f t="shared" ca="1" si="768"/>
        <v>0</v>
      </c>
      <c r="X474" s="209">
        <f t="shared" ca="1" si="769"/>
        <v>0</v>
      </c>
      <c r="Y474" s="209">
        <f t="shared" ca="1" si="770"/>
        <v>0</v>
      </c>
      <c r="Z474" s="210" t="str">
        <f t="shared" ca="1" si="686"/>
        <v xml:space="preserve">        </v>
      </c>
      <c r="AA474" s="185"/>
      <c r="AB474" s="185">
        <f t="shared" ca="1" si="687"/>
        <v>10</v>
      </c>
      <c r="AC474" s="185">
        <f t="shared" ca="1" si="688"/>
        <v>3260</v>
      </c>
      <c r="AD474" s="185">
        <f t="shared" ca="1" si="735"/>
        <v>0</v>
      </c>
      <c r="AE474" s="185"/>
      <c r="AF474" s="211"/>
      <c r="AG474" s="211"/>
      <c r="AH474" s="211"/>
      <c r="AI474" s="211"/>
      <c r="AJ474" s="211"/>
      <c r="AK474" s="211"/>
      <c r="AL474" s="211"/>
      <c r="AM474" s="211">
        <f t="shared" si="682"/>
        <v>0</v>
      </c>
      <c r="AN474" s="211"/>
      <c r="AO474" s="211"/>
      <c r="AP474" s="623">
        <f t="shared" si="689"/>
        <v>0</v>
      </c>
      <c r="AQ474" s="211">
        <f t="shared" si="736"/>
        <v>0</v>
      </c>
      <c r="AR474" s="211">
        <f t="shared" si="737"/>
        <v>0</v>
      </c>
      <c r="AS474" s="211"/>
      <c r="AT474" s="211">
        <f t="shared" si="690"/>
        <v>0</v>
      </c>
      <c r="AU474" s="358">
        <f t="shared" si="691"/>
        <v>0</v>
      </c>
      <c r="AV474" s="211">
        <f t="shared" si="692"/>
        <v>0</v>
      </c>
      <c r="AW474" s="211">
        <f t="shared" ca="1" si="693"/>
        <v>0</v>
      </c>
      <c r="AX474" s="211">
        <f t="shared" ca="1" si="773"/>
        <v>0</v>
      </c>
      <c r="AY474" s="211">
        <f t="shared" ca="1" si="694"/>
        <v>0</v>
      </c>
      <c r="AZ474" s="212">
        <f ca="1">IF(AND(AW474,AX474=0,AY474=0)=0,0,IF(AW474&gt;0,'На банк Приват'!$J$1,IF(AX474&gt;0,'На Укрсиб'!J467,0)))</f>
        <v>0</v>
      </c>
      <c r="BA474" s="191"/>
      <c r="BB474" s="191">
        <f t="shared" ca="1" si="695"/>
        <v>10</v>
      </c>
      <c r="BC474" s="191">
        <f t="shared" ca="1" si="696"/>
        <v>3260</v>
      </c>
      <c r="BD474" s="191">
        <f t="shared" ca="1" si="738"/>
        <v>0</v>
      </c>
      <c r="BE474" s="191"/>
      <c r="BF474" s="213"/>
      <c r="BG474" s="213"/>
      <c r="BH474" s="213"/>
      <c r="BI474" s="213"/>
      <c r="BJ474" s="213"/>
      <c r="BK474" s="213"/>
      <c r="BL474" s="213"/>
      <c r="BM474" s="213">
        <f t="shared" si="678"/>
        <v>0</v>
      </c>
      <c r="BN474" s="213"/>
      <c r="BO474" s="213"/>
      <c r="BP474" s="623">
        <f t="shared" si="697"/>
        <v>0</v>
      </c>
      <c r="BQ474" s="213">
        <f t="shared" si="739"/>
        <v>0</v>
      </c>
      <c r="BR474" s="213">
        <f t="shared" si="740"/>
        <v>0</v>
      </c>
      <c r="BS474" s="213"/>
      <c r="BT474" s="213">
        <f t="shared" si="698"/>
        <v>0</v>
      </c>
      <c r="BU474" s="362">
        <f t="shared" si="741"/>
        <v>0</v>
      </c>
      <c r="BV474" s="213">
        <f t="shared" si="699"/>
        <v>0</v>
      </c>
      <c r="BW474" s="213">
        <f t="shared" ca="1" si="700"/>
        <v>0</v>
      </c>
      <c r="BX474" s="213">
        <f t="shared" ca="1" si="701"/>
        <v>0</v>
      </c>
      <c r="BY474" s="213">
        <f t="shared" ca="1" si="702"/>
        <v>0</v>
      </c>
      <c r="BZ474" s="214">
        <f ca="1">IF(AND(BW474,BX474=0)=0,0,IF(BW474&gt;0,'На банк Приват'!$P$1,IF(BX474&gt;0,'На Укрсиб'!$P$1,0)))</f>
        <v>0</v>
      </c>
      <c r="CA474" s="198"/>
      <c r="CB474" s="198">
        <f t="shared" ca="1" si="703"/>
        <v>10</v>
      </c>
      <c r="CC474" s="198">
        <f t="shared" ca="1" si="704"/>
        <v>3260</v>
      </c>
      <c r="CD474" s="198">
        <f t="shared" ca="1" si="742"/>
        <v>0</v>
      </c>
      <c r="CE474" s="198"/>
      <c r="CF474" s="215"/>
      <c r="CG474" s="215"/>
      <c r="CH474" s="215"/>
      <c r="CI474" s="215"/>
      <c r="CJ474" s="215"/>
      <c r="CK474" s="215"/>
      <c r="CL474" s="215"/>
      <c r="CM474" s="215">
        <f t="shared" si="775"/>
        <v>0</v>
      </c>
      <c r="CN474" s="215"/>
      <c r="CO474" s="215"/>
      <c r="CP474" s="215">
        <f t="shared" si="705"/>
        <v>0</v>
      </c>
      <c r="CQ474" s="215">
        <f t="shared" si="743"/>
        <v>0</v>
      </c>
      <c r="CR474" s="215">
        <f t="shared" si="744"/>
        <v>0</v>
      </c>
      <c r="CS474" s="215"/>
      <c r="CT474" s="215">
        <f t="shared" si="706"/>
        <v>0</v>
      </c>
      <c r="CU474" s="369">
        <f t="shared" si="707"/>
        <v>0</v>
      </c>
      <c r="CV474" s="215">
        <f t="shared" si="708"/>
        <v>0</v>
      </c>
      <c r="CW474" s="215">
        <f t="shared" ca="1" si="709"/>
        <v>0</v>
      </c>
      <c r="CX474" s="215">
        <f t="shared" ca="1" si="745"/>
        <v>0</v>
      </c>
      <c r="CY474" s="215">
        <f t="shared" ca="1" si="710"/>
        <v>0</v>
      </c>
      <c r="CZ474" s="216">
        <f ca="1">IF(AND(CW474,CX474=0)=0,0,IF(CW474&gt;0,'На банк Приват'!$V$1,IF(CX474&gt;0,'На Укрсиб'!$V$1,0)))</f>
        <v>0</v>
      </c>
      <c r="DA474" s="204"/>
      <c r="DB474" s="204">
        <f t="shared" ca="1" si="711"/>
        <v>10</v>
      </c>
      <c r="DC474" s="204">
        <f t="shared" ca="1" si="712"/>
        <v>3260</v>
      </c>
      <c r="DD474" s="204">
        <f t="shared" ca="1" si="746"/>
        <v>0</v>
      </c>
      <c r="DE474" s="204"/>
      <c r="DF474" s="217"/>
      <c r="DG474" s="217"/>
      <c r="DH474" s="217"/>
      <c r="DI474" s="217"/>
      <c r="DJ474" s="217"/>
      <c r="DK474" s="217"/>
      <c r="DL474" s="217"/>
      <c r="DM474" s="217">
        <f t="shared" si="713"/>
        <v>0</v>
      </c>
      <c r="DN474" s="217"/>
      <c r="DO474" s="217"/>
      <c r="DP474" s="763">
        <f t="shared" si="714"/>
        <v>0</v>
      </c>
      <c r="DQ474" s="217">
        <f t="shared" si="747"/>
        <v>0</v>
      </c>
      <c r="DR474" s="217">
        <f t="shared" si="748"/>
        <v>0</v>
      </c>
      <c r="DS474" s="217"/>
      <c r="DT474" s="217">
        <f t="shared" si="715"/>
        <v>0</v>
      </c>
      <c r="DU474" s="366">
        <f t="shared" si="749"/>
        <v>0</v>
      </c>
      <c r="DV474" s="217">
        <f t="shared" si="716"/>
        <v>0</v>
      </c>
      <c r="DW474" s="217">
        <f t="shared" ca="1" si="717"/>
        <v>0</v>
      </c>
      <c r="DX474" s="217">
        <f t="shared" ca="1" si="718"/>
        <v>0</v>
      </c>
      <c r="DY474" s="217">
        <f t="shared" ca="1" si="719"/>
        <v>0</v>
      </c>
      <c r="DZ474" s="218">
        <f ca="1">IF(AND(DW474,DX474=0)=0,0,IF(DW474&gt;0,[6]Приват!$AB$1,IF(DX474&gt;0,[6]Укрсиб!$AB$1,0)))</f>
        <v>0</v>
      </c>
      <c r="EA474" s="207"/>
      <c r="EB474" s="207">
        <f t="shared" ca="1" si="720"/>
        <v>10</v>
      </c>
      <c r="EC474" s="207">
        <f t="shared" ca="1" si="721"/>
        <v>3260</v>
      </c>
      <c r="ED474" s="207">
        <f t="shared" ca="1" si="750"/>
        <v>0</v>
      </c>
      <c r="EE474" s="207"/>
      <c r="EF474" s="219"/>
      <c r="EG474" s="219"/>
      <c r="EH474" s="219"/>
      <c r="EI474" s="219"/>
      <c r="EJ474" s="219"/>
      <c r="EK474" s="219"/>
      <c r="EL474" s="219"/>
      <c r="EM474" s="219">
        <f t="shared" si="722"/>
        <v>0</v>
      </c>
      <c r="EN474" s="219"/>
      <c r="EO474" s="219"/>
      <c r="EP474" s="219">
        <f t="shared" si="723"/>
        <v>0</v>
      </c>
      <c r="EQ474" s="219">
        <f t="shared" si="751"/>
        <v>0</v>
      </c>
      <c r="ER474" s="219">
        <f t="shared" si="752"/>
        <v>0</v>
      </c>
      <c r="ES474" s="219"/>
      <c r="ET474" s="219">
        <f t="shared" si="724"/>
        <v>0</v>
      </c>
      <c r="EU474" s="363">
        <f t="shared" si="753"/>
        <v>0</v>
      </c>
      <c r="EV474" s="219">
        <f t="shared" si="725"/>
        <v>0</v>
      </c>
      <c r="EW474" s="219">
        <f t="shared" ca="1" si="726"/>
        <v>0</v>
      </c>
      <c r="EX474" s="219">
        <f t="shared" ca="1" si="754"/>
        <v>0</v>
      </c>
      <c r="EY474" s="219">
        <f t="shared" ca="1" si="727"/>
        <v>0</v>
      </c>
      <c r="EZ474" s="220">
        <f ca="1">IF(AND(EW474,EX474=0)=0,0,IF(EW474&gt;0,[6]Приват!$AH$1,IF(EX474&gt;0,[6]Укрсиб!$AH$1,0)))</f>
        <v>0</v>
      </c>
      <c r="FA474" s="28">
        <f t="shared" ca="1" si="728"/>
        <v>0</v>
      </c>
      <c r="FB474" s="28">
        <f t="shared" ca="1" si="729"/>
        <v>0</v>
      </c>
      <c r="FC474" s="28">
        <f t="shared" ca="1" si="730"/>
        <v>0</v>
      </c>
      <c r="FD474" s="28">
        <f t="shared" ca="1" si="731"/>
        <v>0</v>
      </c>
      <c r="FE474" s="28">
        <f t="shared" ca="1" si="732"/>
        <v>0</v>
      </c>
      <c r="FF474">
        <f t="shared" si="733"/>
        <v>0</v>
      </c>
      <c r="FG474" s="7">
        <f t="shared" si="734"/>
        <v>0</v>
      </c>
    </row>
    <row r="475" spans="1:163">
      <c r="A475" s="113"/>
      <c r="B475" s="113">
        <f t="shared" ca="1" si="683"/>
        <v>11</v>
      </c>
      <c r="C475" s="113">
        <f t="shared" ca="1" si="684"/>
        <v>3350</v>
      </c>
      <c r="D475" s="113">
        <f t="shared" ca="1" si="676"/>
        <v>0</v>
      </c>
      <c r="E475" s="113">
        <f t="shared" si="685"/>
        <v>0</v>
      </c>
      <c r="F475" s="115"/>
      <c r="G475" s="209">
        <f t="shared" si="774"/>
        <v>0</v>
      </c>
      <c r="H475" s="209">
        <f t="shared" si="771"/>
        <v>0</v>
      </c>
      <c r="I475" s="209">
        <f t="shared" si="772"/>
        <v>0</v>
      </c>
      <c r="J475" s="209">
        <f t="shared" si="756"/>
        <v>0</v>
      </c>
      <c r="K475" s="209">
        <f t="shared" si="757"/>
        <v>0</v>
      </c>
      <c r="L475" s="209">
        <f t="shared" si="758"/>
        <v>0</v>
      </c>
      <c r="M475" s="209">
        <f t="shared" si="759"/>
        <v>0</v>
      </c>
      <c r="N475" s="209">
        <f t="shared" si="760"/>
        <v>0</v>
      </c>
      <c r="O475" s="209">
        <f t="shared" si="755"/>
        <v>0</v>
      </c>
      <c r="P475" s="211">
        <f t="shared" si="761"/>
        <v>0</v>
      </c>
      <c r="Q475" s="209">
        <f t="shared" si="762"/>
        <v>0</v>
      </c>
      <c r="R475" s="209">
        <f t="shared" si="763"/>
        <v>0</v>
      </c>
      <c r="S475" s="209">
        <f t="shared" si="764"/>
        <v>0</v>
      </c>
      <c r="T475" s="209">
        <f t="shared" si="765"/>
        <v>0</v>
      </c>
      <c r="U475" s="209">
        <f t="shared" si="766"/>
        <v>0</v>
      </c>
      <c r="V475" s="209">
        <f t="shared" si="767"/>
        <v>0</v>
      </c>
      <c r="W475" s="209">
        <f t="shared" ca="1" si="768"/>
        <v>0</v>
      </c>
      <c r="X475" s="209">
        <f t="shared" ca="1" si="769"/>
        <v>0</v>
      </c>
      <c r="Y475" s="209">
        <f t="shared" ca="1" si="770"/>
        <v>0</v>
      </c>
      <c r="Z475" s="210" t="str">
        <f t="shared" ca="1" si="686"/>
        <v xml:space="preserve">        </v>
      </c>
      <c r="AA475" s="185"/>
      <c r="AB475" s="185">
        <f t="shared" ca="1" si="687"/>
        <v>11</v>
      </c>
      <c r="AC475" s="185">
        <f t="shared" ca="1" si="688"/>
        <v>3350</v>
      </c>
      <c r="AD475" s="185">
        <f t="shared" ca="1" si="735"/>
        <v>0</v>
      </c>
      <c r="AE475" s="185"/>
      <c r="AF475" s="211"/>
      <c r="AG475" s="211"/>
      <c r="AH475" s="211"/>
      <c r="AI475" s="211"/>
      <c r="AJ475" s="211"/>
      <c r="AK475" s="211"/>
      <c r="AL475" s="211"/>
      <c r="AM475" s="211">
        <f t="shared" si="682"/>
        <v>0</v>
      </c>
      <c r="AN475" s="211"/>
      <c r="AO475" s="211"/>
      <c r="AP475" s="623">
        <f t="shared" si="689"/>
        <v>0</v>
      </c>
      <c r="AQ475" s="211">
        <f t="shared" si="736"/>
        <v>0</v>
      </c>
      <c r="AR475" s="211">
        <f t="shared" si="737"/>
        <v>0</v>
      </c>
      <c r="AS475" s="211"/>
      <c r="AT475" s="211">
        <f t="shared" si="690"/>
        <v>0</v>
      </c>
      <c r="AU475" s="358">
        <f t="shared" si="691"/>
        <v>0</v>
      </c>
      <c r="AV475" s="211">
        <f t="shared" si="692"/>
        <v>0</v>
      </c>
      <c r="AW475" s="211">
        <f t="shared" ca="1" si="693"/>
        <v>0</v>
      </c>
      <c r="AX475" s="211">
        <f t="shared" ca="1" si="773"/>
        <v>0</v>
      </c>
      <c r="AY475" s="211">
        <f t="shared" ca="1" si="694"/>
        <v>0</v>
      </c>
      <c r="AZ475" s="212">
        <f ca="1">IF(AND(AW475,AX475=0,AY475=0)=0,0,IF(AW475&gt;0,'На банк Приват'!$J$1,IF(AX475&gt;0,'На Укрсиб'!J468,0)))</f>
        <v>0</v>
      </c>
      <c r="BA475" s="191"/>
      <c r="BB475" s="191">
        <f t="shared" ca="1" si="695"/>
        <v>11</v>
      </c>
      <c r="BC475" s="191">
        <f t="shared" ca="1" si="696"/>
        <v>3350</v>
      </c>
      <c r="BD475" s="191">
        <f t="shared" ca="1" si="738"/>
        <v>0</v>
      </c>
      <c r="BE475" s="191"/>
      <c r="BF475" s="213"/>
      <c r="BG475" s="213"/>
      <c r="BH475" s="213"/>
      <c r="BI475" s="213"/>
      <c r="BJ475" s="213"/>
      <c r="BK475" s="213"/>
      <c r="BL475" s="213"/>
      <c r="BM475" s="213">
        <f t="shared" si="678"/>
        <v>0</v>
      </c>
      <c r="BN475" s="213"/>
      <c r="BO475" s="213"/>
      <c r="BP475" s="623">
        <f t="shared" si="697"/>
        <v>0</v>
      </c>
      <c r="BQ475" s="213">
        <f t="shared" si="739"/>
        <v>0</v>
      </c>
      <c r="BR475" s="213">
        <f t="shared" si="740"/>
        <v>0</v>
      </c>
      <c r="BS475" s="213"/>
      <c r="BT475" s="213">
        <f t="shared" si="698"/>
        <v>0</v>
      </c>
      <c r="BU475" s="362">
        <f t="shared" si="741"/>
        <v>0</v>
      </c>
      <c r="BV475" s="213">
        <f t="shared" si="699"/>
        <v>0</v>
      </c>
      <c r="BW475" s="213">
        <f t="shared" ca="1" si="700"/>
        <v>0</v>
      </c>
      <c r="BX475" s="213">
        <f t="shared" ca="1" si="701"/>
        <v>0</v>
      </c>
      <c r="BY475" s="213">
        <f t="shared" ca="1" si="702"/>
        <v>0</v>
      </c>
      <c r="BZ475" s="214">
        <f ca="1">IF(AND(BW475,BX475=0)=0,0,IF(BW475&gt;0,'На банк Приват'!$P$1,IF(BX475&gt;0,'На Укрсиб'!$P$1,0)))</f>
        <v>0</v>
      </c>
      <c r="CA475" s="198"/>
      <c r="CB475" s="198">
        <f t="shared" ca="1" si="703"/>
        <v>11</v>
      </c>
      <c r="CC475" s="198">
        <f t="shared" ca="1" si="704"/>
        <v>3350</v>
      </c>
      <c r="CD475" s="198">
        <f t="shared" ca="1" si="742"/>
        <v>0</v>
      </c>
      <c r="CE475" s="198"/>
      <c r="CF475" s="215"/>
      <c r="CG475" s="215"/>
      <c r="CH475" s="215"/>
      <c r="CI475" s="215"/>
      <c r="CJ475" s="215"/>
      <c r="CK475" s="215"/>
      <c r="CL475" s="215"/>
      <c r="CM475" s="215">
        <f t="shared" si="775"/>
        <v>0</v>
      </c>
      <c r="CN475" s="215"/>
      <c r="CO475" s="215"/>
      <c r="CP475" s="215">
        <f t="shared" si="705"/>
        <v>0</v>
      </c>
      <c r="CQ475" s="215">
        <f t="shared" si="743"/>
        <v>0</v>
      </c>
      <c r="CR475" s="215">
        <f t="shared" si="744"/>
        <v>0</v>
      </c>
      <c r="CS475" s="215"/>
      <c r="CT475" s="215">
        <f t="shared" si="706"/>
        <v>0</v>
      </c>
      <c r="CU475" s="369">
        <f t="shared" si="707"/>
        <v>0</v>
      </c>
      <c r="CV475" s="215">
        <f t="shared" si="708"/>
        <v>0</v>
      </c>
      <c r="CW475" s="215">
        <f t="shared" ca="1" si="709"/>
        <v>0</v>
      </c>
      <c r="CX475" s="215">
        <f t="shared" ca="1" si="745"/>
        <v>0</v>
      </c>
      <c r="CY475" s="215">
        <f t="shared" ca="1" si="710"/>
        <v>0</v>
      </c>
      <c r="CZ475" s="216">
        <f ca="1">IF(AND(CW475,CX475=0)=0,0,IF(CW475&gt;0,'На банк Приват'!$V$1,IF(CX475&gt;0,'На Укрсиб'!$V$1,0)))</f>
        <v>0</v>
      </c>
      <c r="DA475" s="204"/>
      <c r="DB475" s="204">
        <f t="shared" ca="1" si="711"/>
        <v>11</v>
      </c>
      <c r="DC475" s="204">
        <f t="shared" ca="1" si="712"/>
        <v>3350</v>
      </c>
      <c r="DD475" s="204">
        <f t="shared" ca="1" si="746"/>
        <v>0</v>
      </c>
      <c r="DE475" s="204"/>
      <c r="DF475" s="217"/>
      <c r="DG475" s="217"/>
      <c r="DH475" s="217"/>
      <c r="DI475" s="217"/>
      <c r="DJ475" s="217"/>
      <c r="DK475" s="217"/>
      <c r="DL475" s="217"/>
      <c r="DM475" s="217">
        <f t="shared" si="713"/>
        <v>0</v>
      </c>
      <c r="DN475" s="217"/>
      <c r="DO475" s="217"/>
      <c r="DP475" s="763">
        <f t="shared" si="714"/>
        <v>0</v>
      </c>
      <c r="DQ475" s="217">
        <f t="shared" si="747"/>
        <v>0</v>
      </c>
      <c r="DR475" s="217">
        <f t="shared" si="748"/>
        <v>0</v>
      </c>
      <c r="DS475" s="217"/>
      <c r="DT475" s="217">
        <f t="shared" si="715"/>
        <v>0</v>
      </c>
      <c r="DU475" s="366">
        <f t="shared" si="749"/>
        <v>0</v>
      </c>
      <c r="DV475" s="217">
        <f t="shared" si="716"/>
        <v>0</v>
      </c>
      <c r="DW475" s="217">
        <f t="shared" ca="1" si="717"/>
        <v>0</v>
      </c>
      <c r="DX475" s="217">
        <f t="shared" ca="1" si="718"/>
        <v>0</v>
      </c>
      <c r="DY475" s="217">
        <f t="shared" ca="1" si="719"/>
        <v>0</v>
      </c>
      <c r="DZ475" s="218">
        <f ca="1">IF(AND(DW475,DX475=0)=0,0,IF(DW475&gt;0,[6]Приват!$AB$1,IF(DX475&gt;0,[6]Укрсиб!$AB$1,0)))</f>
        <v>0</v>
      </c>
      <c r="EA475" s="207"/>
      <c r="EB475" s="207">
        <f t="shared" ca="1" si="720"/>
        <v>11</v>
      </c>
      <c r="EC475" s="207">
        <f t="shared" ca="1" si="721"/>
        <v>3350</v>
      </c>
      <c r="ED475" s="207">
        <f t="shared" ca="1" si="750"/>
        <v>0</v>
      </c>
      <c r="EE475" s="207"/>
      <c r="EF475" s="219"/>
      <c r="EG475" s="219"/>
      <c r="EH475" s="219"/>
      <c r="EI475" s="219"/>
      <c r="EJ475" s="219"/>
      <c r="EK475" s="219"/>
      <c r="EL475" s="219"/>
      <c r="EM475" s="219">
        <f t="shared" si="722"/>
        <v>0</v>
      </c>
      <c r="EN475" s="219"/>
      <c r="EO475" s="219"/>
      <c r="EP475" s="219">
        <f t="shared" si="723"/>
        <v>0</v>
      </c>
      <c r="EQ475" s="219">
        <f t="shared" si="751"/>
        <v>0</v>
      </c>
      <c r="ER475" s="219">
        <f t="shared" si="752"/>
        <v>0</v>
      </c>
      <c r="ES475" s="219"/>
      <c r="ET475" s="219">
        <f t="shared" si="724"/>
        <v>0</v>
      </c>
      <c r="EU475" s="363">
        <f t="shared" si="753"/>
        <v>0</v>
      </c>
      <c r="EV475" s="219">
        <f t="shared" si="725"/>
        <v>0</v>
      </c>
      <c r="EW475" s="219">
        <f t="shared" ca="1" si="726"/>
        <v>0</v>
      </c>
      <c r="EX475" s="219">
        <f t="shared" ca="1" si="754"/>
        <v>0</v>
      </c>
      <c r="EY475" s="219">
        <f t="shared" ca="1" si="727"/>
        <v>0</v>
      </c>
      <c r="EZ475" s="220">
        <f ca="1">IF(AND(EW475,EX475=0)=0,0,IF(EW475&gt;0,[6]Приват!$AH$1,IF(EX475&gt;0,[6]Укрсиб!$AH$1,0)))</f>
        <v>0</v>
      </c>
      <c r="FA475" s="28">
        <f t="shared" ca="1" si="728"/>
        <v>0</v>
      </c>
      <c r="FB475" s="28">
        <f t="shared" ca="1" si="729"/>
        <v>0</v>
      </c>
      <c r="FC475" s="28">
        <f t="shared" ca="1" si="730"/>
        <v>0</v>
      </c>
      <c r="FD475" s="28">
        <f t="shared" ca="1" si="731"/>
        <v>0</v>
      </c>
      <c r="FE475" s="28">
        <f t="shared" ca="1" si="732"/>
        <v>0</v>
      </c>
      <c r="FF475">
        <f t="shared" si="733"/>
        <v>0</v>
      </c>
      <c r="FG475" s="7">
        <f t="shared" si="734"/>
        <v>0</v>
      </c>
    </row>
    <row r="476" spans="1:163">
      <c r="A476" s="113"/>
      <c r="B476" s="113">
        <f t="shared" ca="1" si="683"/>
        <v>12</v>
      </c>
      <c r="C476" s="113">
        <f t="shared" ca="1" si="684"/>
        <v>3440</v>
      </c>
      <c r="D476" s="113">
        <f t="shared" ca="1" si="676"/>
        <v>0</v>
      </c>
      <c r="E476" s="113">
        <f t="shared" si="685"/>
        <v>0</v>
      </c>
      <c r="F476" s="115"/>
      <c r="G476" s="209">
        <f t="shared" si="774"/>
        <v>0</v>
      </c>
      <c r="H476" s="209">
        <f t="shared" si="771"/>
        <v>0</v>
      </c>
      <c r="I476" s="209">
        <f t="shared" si="772"/>
        <v>0</v>
      </c>
      <c r="J476" s="209">
        <f t="shared" si="756"/>
        <v>0</v>
      </c>
      <c r="K476" s="209">
        <f t="shared" si="757"/>
        <v>0</v>
      </c>
      <c r="L476" s="209">
        <f t="shared" si="758"/>
        <v>0</v>
      </c>
      <c r="M476" s="209">
        <f t="shared" si="759"/>
        <v>0</v>
      </c>
      <c r="N476" s="209">
        <f t="shared" si="760"/>
        <v>0</v>
      </c>
      <c r="O476" s="209">
        <f t="shared" si="755"/>
        <v>0</v>
      </c>
      <c r="P476" s="211">
        <f t="shared" si="761"/>
        <v>0</v>
      </c>
      <c r="Q476" s="209">
        <f t="shared" si="762"/>
        <v>0</v>
      </c>
      <c r="R476" s="209">
        <f t="shared" si="763"/>
        <v>0</v>
      </c>
      <c r="S476" s="209">
        <f t="shared" si="764"/>
        <v>0</v>
      </c>
      <c r="T476" s="209">
        <f t="shared" si="765"/>
        <v>0</v>
      </c>
      <c r="U476" s="209">
        <f t="shared" si="766"/>
        <v>0</v>
      </c>
      <c r="V476" s="209">
        <f t="shared" si="767"/>
        <v>0</v>
      </c>
      <c r="W476" s="209">
        <f t="shared" ca="1" si="768"/>
        <v>0</v>
      </c>
      <c r="X476" s="209">
        <f t="shared" ca="1" si="769"/>
        <v>0</v>
      </c>
      <c r="Y476" s="209">
        <f t="shared" ca="1" si="770"/>
        <v>0</v>
      </c>
      <c r="Z476" s="210" t="str">
        <f t="shared" ca="1" si="686"/>
        <v xml:space="preserve">        </v>
      </c>
      <c r="AA476" s="185"/>
      <c r="AB476" s="185">
        <f t="shared" ca="1" si="687"/>
        <v>12</v>
      </c>
      <c r="AC476" s="185">
        <f t="shared" ca="1" si="688"/>
        <v>3440</v>
      </c>
      <c r="AD476" s="185">
        <f t="shared" ca="1" si="735"/>
        <v>0</v>
      </c>
      <c r="AE476" s="185"/>
      <c r="AF476" s="211"/>
      <c r="AG476" s="211"/>
      <c r="AH476" s="211"/>
      <c r="AI476" s="211"/>
      <c r="AJ476" s="211"/>
      <c r="AK476" s="211"/>
      <c r="AL476" s="211"/>
      <c r="AM476" s="211">
        <f t="shared" si="682"/>
        <v>0</v>
      </c>
      <c r="AN476" s="211"/>
      <c r="AO476" s="211"/>
      <c r="AP476" s="623">
        <f t="shared" si="689"/>
        <v>0</v>
      </c>
      <c r="AQ476" s="211">
        <f t="shared" si="736"/>
        <v>0</v>
      </c>
      <c r="AR476" s="211">
        <f t="shared" si="737"/>
        <v>0</v>
      </c>
      <c r="AS476" s="211"/>
      <c r="AT476" s="211">
        <f t="shared" si="690"/>
        <v>0</v>
      </c>
      <c r="AU476" s="358">
        <f t="shared" si="691"/>
        <v>0</v>
      </c>
      <c r="AV476" s="211">
        <f t="shared" si="692"/>
        <v>0</v>
      </c>
      <c r="AW476" s="211">
        <f t="shared" ca="1" si="693"/>
        <v>0</v>
      </c>
      <c r="AX476" s="211">
        <f t="shared" ca="1" si="773"/>
        <v>0</v>
      </c>
      <c r="AY476" s="211">
        <f t="shared" ca="1" si="694"/>
        <v>0</v>
      </c>
      <c r="AZ476" s="212">
        <f ca="1">IF(AND(AW476,AX476=0,AY476=0)=0,0,IF(AW476&gt;0,'На банк Приват'!$J$1,IF(AX476&gt;0,'На Укрсиб'!J469,0)))</f>
        <v>0</v>
      </c>
      <c r="BA476" s="191"/>
      <c r="BB476" s="191">
        <f t="shared" ca="1" si="695"/>
        <v>12</v>
      </c>
      <c r="BC476" s="191">
        <f t="shared" ca="1" si="696"/>
        <v>3440</v>
      </c>
      <c r="BD476" s="191">
        <f t="shared" ca="1" si="738"/>
        <v>0</v>
      </c>
      <c r="BE476" s="191"/>
      <c r="BF476" s="213"/>
      <c r="BG476" s="213"/>
      <c r="BH476" s="213"/>
      <c r="BI476" s="213"/>
      <c r="BJ476" s="213"/>
      <c r="BK476" s="213"/>
      <c r="BL476" s="213"/>
      <c r="BM476" s="213">
        <f t="shared" si="678"/>
        <v>0</v>
      </c>
      <c r="BN476" s="213"/>
      <c r="BO476" s="213"/>
      <c r="BP476" s="623">
        <f t="shared" si="697"/>
        <v>0</v>
      </c>
      <c r="BQ476" s="213">
        <f t="shared" si="739"/>
        <v>0</v>
      </c>
      <c r="BR476" s="213">
        <f t="shared" si="740"/>
        <v>0</v>
      </c>
      <c r="BS476" s="213"/>
      <c r="BT476" s="213">
        <f t="shared" si="698"/>
        <v>0</v>
      </c>
      <c r="BU476" s="362">
        <f t="shared" si="741"/>
        <v>0</v>
      </c>
      <c r="BV476" s="213">
        <f t="shared" si="699"/>
        <v>0</v>
      </c>
      <c r="BW476" s="213">
        <f t="shared" ca="1" si="700"/>
        <v>0</v>
      </c>
      <c r="BX476" s="213">
        <f t="shared" ca="1" si="701"/>
        <v>0</v>
      </c>
      <c r="BY476" s="213">
        <f t="shared" ca="1" si="702"/>
        <v>0</v>
      </c>
      <c r="BZ476" s="214">
        <f ca="1">IF(AND(BW476,BX476=0)=0,0,IF(BW476&gt;0,'На банк Приват'!$P$1,IF(BX476&gt;0,'На Укрсиб'!$P$1,0)))</f>
        <v>0</v>
      </c>
      <c r="CA476" s="198"/>
      <c r="CB476" s="198">
        <f t="shared" ca="1" si="703"/>
        <v>12</v>
      </c>
      <c r="CC476" s="198">
        <f t="shared" ca="1" si="704"/>
        <v>3440</v>
      </c>
      <c r="CD476" s="198">
        <f t="shared" ca="1" si="742"/>
        <v>0</v>
      </c>
      <c r="CE476" s="198"/>
      <c r="CF476" s="215"/>
      <c r="CG476" s="215"/>
      <c r="CH476" s="215"/>
      <c r="CI476" s="215"/>
      <c r="CJ476" s="215"/>
      <c r="CK476" s="215"/>
      <c r="CL476" s="215"/>
      <c r="CM476" s="215">
        <f t="shared" si="775"/>
        <v>0</v>
      </c>
      <c r="CN476" s="215"/>
      <c r="CO476" s="215"/>
      <c r="CP476" s="215">
        <f t="shared" si="705"/>
        <v>0</v>
      </c>
      <c r="CQ476" s="215">
        <f t="shared" si="743"/>
        <v>0</v>
      </c>
      <c r="CR476" s="215">
        <f t="shared" si="744"/>
        <v>0</v>
      </c>
      <c r="CS476" s="215"/>
      <c r="CT476" s="215">
        <f t="shared" si="706"/>
        <v>0</v>
      </c>
      <c r="CU476" s="369">
        <f t="shared" si="707"/>
        <v>0</v>
      </c>
      <c r="CV476" s="215">
        <f t="shared" si="708"/>
        <v>0</v>
      </c>
      <c r="CW476" s="215">
        <f t="shared" ca="1" si="709"/>
        <v>0</v>
      </c>
      <c r="CX476" s="215">
        <f t="shared" ca="1" si="745"/>
        <v>0</v>
      </c>
      <c r="CY476" s="215">
        <f t="shared" ca="1" si="710"/>
        <v>0</v>
      </c>
      <c r="CZ476" s="216">
        <f ca="1">IF(AND(CW476,CX476=0)=0,0,IF(CW476&gt;0,'На банк Приват'!$V$1,IF(CX476&gt;0,'На Укрсиб'!$V$1,0)))</f>
        <v>0</v>
      </c>
      <c r="DA476" s="204"/>
      <c r="DB476" s="204">
        <f t="shared" ca="1" si="711"/>
        <v>12</v>
      </c>
      <c r="DC476" s="204">
        <f t="shared" ca="1" si="712"/>
        <v>3440</v>
      </c>
      <c r="DD476" s="204">
        <f t="shared" ca="1" si="746"/>
        <v>0</v>
      </c>
      <c r="DE476" s="204"/>
      <c r="DF476" s="217"/>
      <c r="DG476" s="217"/>
      <c r="DH476" s="217"/>
      <c r="DI476" s="217"/>
      <c r="DJ476" s="217"/>
      <c r="DK476" s="217"/>
      <c r="DL476" s="217"/>
      <c r="DM476" s="217">
        <f t="shared" si="713"/>
        <v>0</v>
      </c>
      <c r="DN476" s="217"/>
      <c r="DO476" s="217"/>
      <c r="DP476" s="763">
        <f t="shared" si="714"/>
        <v>0</v>
      </c>
      <c r="DQ476" s="217">
        <f t="shared" si="747"/>
        <v>0</v>
      </c>
      <c r="DR476" s="217">
        <f t="shared" si="748"/>
        <v>0</v>
      </c>
      <c r="DS476" s="217"/>
      <c r="DT476" s="217">
        <f t="shared" si="715"/>
        <v>0</v>
      </c>
      <c r="DU476" s="366">
        <f t="shared" si="749"/>
        <v>0</v>
      </c>
      <c r="DV476" s="217">
        <f t="shared" si="716"/>
        <v>0</v>
      </c>
      <c r="DW476" s="217">
        <f t="shared" ca="1" si="717"/>
        <v>0</v>
      </c>
      <c r="DX476" s="217">
        <f t="shared" ca="1" si="718"/>
        <v>0</v>
      </c>
      <c r="DY476" s="217">
        <f t="shared" ca="1" si="719"/>
        <v>0</v>
      </c>
      <c r="DZ476" s="218">
        <f ca="1">IF(AND(DW476,DX476=0)=0,0,IF(DW476&gt;0,[6]Приват!$AB$1,IF(DX476&gt;0,[6]Укрсиб!$AB$1,0)))</f>
        <v>0</v>
      </c>
      <c r="EA476" s="207"/>
      <c r="EB476" s="207">
        <f t="shared" ca="1" si="720"/>
        <v>12</v>
      </c>
      <c r="EC476" s="207">
        <f t="shared" ca="1" si="721"/>
        <v>3440</v>
      </c>
      <c r="ED476" s="207">
        <f t="shared" ca="1" si="750"/>
        <v>0</v>
      </c>
      <c r="EE476" s="207"/>
      <c r="EF476" s="219"/>
      <c r="EG476" s="219"/>
      <c r="EH476" s="219"/>
      <c r="EI476" s="219"/>
      <c r="EJ476" s="219"/>
      <c r="EK476" s="219"/>
      <c r="EL476" s="219"/>
      <c r="EM476" s="219">
        <f t="shared" si="722"/>
        <v>0</v>
      </c>
      <c r="EN476" s="219"/>
      <c r="EO476" s="219"/>
      <c r="EP476" s="219">
        <f t="shared" si="723"/>
        <v>0</v>
      </c>
      <c r="EQ476" s="219">
        <f t="shared" si="751"/>
        <v>0</v>
      </c>
      <c r="ER476" s="219">
        <f t="shared" si="752"/>
        <v>0</v>
      </c>
      <c r="ES476" s="219"/>
      <c r="ET476" s="219">
        <f t="shared" si="724"/>
        <v>0</v>
      </c>
      <c r="EU476" s="363">
        <f t="shared" si="753"/>
        <v>0</v>
      </c>
      <c r="EV476" s="219">
        <f t="shared" si="725"/>
        <v>0</v>
      </c>
      <c r="EW476" s="219">
        <f t="shared" ca="1" si="726"/>
        <v>0</v>
      </c>
      <c r="EX476" s="219">
        <f t="shared" ca="1" si="754"/>
        <v>0</v>
      </c>
      <c r="EY476" s="219">
        <f t="shared" ca="1" si="727"/>
        <v>0</v>
      </c>
      <c r="EZ476" s="220">
        <f ca="1">IF(AND(EW476,EX476=0)=0,0,IF(EW476&gt;0,[6]Приват!$AH$1,IF(EX476&gt;0,[6]Укрсиб!$AH$1,0)))</f>
        <v>0</v>
      </c>
      <c r="FA476" s="28">
        <f t="shared" ca="1" si="728"/>
        <v>0</v>
      </c>
      <c r="FB476" s="28">
        <f t="shared" ca="1" si="729"/>
        <v>0</v>
      </c>
      <c r="FC476" s="28">
        <f t="shared" ca="1" si="730"/>
        <v>0</v>
      </c>
      <c r="FD476" s="28">
        <f t="shared" ca="1" si="731"/>
        <v>0</v>
      </c>
      <c r="FE476" s="28">
        <f t="shared" ca="1" si="732"/>
        <v>0</v>
      </c>
      <c r="FF476">
        <f t="shared" si="733"/>
        <v>0</v>
      </c>
      <c r="FG476" s="7">
        <f t="shared" si="734"/>
        <v>0</v>
      </c>
    </row>
    <row r="477" spans="1:163">
      <c r="A477" s="113"/>
      <c r="B477" s="113">
        <f t="shared" ca="1" si="683"/>
        <v>13</v>
      </c>
      <c r="C477" s="113">
        <f t="shared" ca="1" si="684"/>
        <v>3520</v>
      </c>
      <c r="D477" s="113">
        <f t="shared" ca="1" si="676"/>
        <v>0</v>
      </c>
      <c r="E477" s="113">
        <f t="shared" si="685"/>
        <v>0</v>
      </c>
      <c r="F477" s="115"/>
      <c r="G477" s="209">
        <f t="shared" si="774"/>
        <v>0</v>
      </c>
      <c r="H477" s="209">
        <f t="shared" si="771"/>
        <v>0</v>
      </c>
      <c r="I477" s="209">
        <f t="shared" si="772"/>
        <v>0</v>
      </c>
      <c r="J477" s="209">
        <f t="shared" si="756"/>
        <v>0</v>
      </c>
      <c r="K477" s="209">
        <f t="shared" si="757"/>
        <v>0</v>
      </c>
      <c r="L477" s="209">
        <f t="shared" si="758"/>
        <v>0</v>
      </c>
      <c r="M477" s="209">
        <f t="shared" si="759"/>
        <v>0</v>
      </c>
      <c r="N477" s="209">
        <f t="shared" si="760"/>
        <v>0</v>
      </c>
      <c r="O477" s="209">
        <f t="shared" si="755"/>
        <v>0</v>
      </c>
      <c r="P477" s="211">
        <f t="shared" si="761"/>
        <v>0</v>
      </c>
      <c r="Q477" s="209">
        <f t="shared" si="762"/>
        <v>0</v>
      </c>
      <c r="R477" s="209">
        <f t="shared" si="763"/>
        <v>0</v>
      </c>
      <c r="S477" s="209">
        <f t="shared" si="764"/>
        <v>0</v>
      </c>
      <c r="T477" s="209">
        <f t="shared" si="765"/>
        <v>0</v>
      </c>
      <c r="U477" s="209">
        <f t="shared" si="766"/>
        <v>0</v>
      </c>
      <c r="V477" s="209">
        <f t="shared" si="767"/>
        <v>0</v>
      </c>
      <c r="W477" s="209">
        <f t="shared" ca="1" si="768"/>
        <v>0</v>
      </c>
      <c r="X477" s="209">
        <f t="shared" ca="1" si="769"/>
        <v>0</v>
      </c>
      <c r="Y477" s="209">
        <f t="shared" ca="1" si="770"/>
        <v>0</v>
      </c>
      <c r="Z477" s="210" t="str">
        <f t="shared" ca="1" si="686"/>
        <v xml:space="preserve">        </v>
      </c>
      <c r="AA477" s="185"/>
      <c r="AB477" s="185">
        <f t="shared" ca="1" si="687"/>
        <v>13</v>
      </c>
      <c r="AC477" s="185">
        <f t="shared" ca="1" si="688"/>
        <v>3520</v>
      </c>
      <c r="AD477" s="185">
        <f t="shared" ca="1" si="735"/>
        <v>0</v>
      </c>
      <c r="AE477" s="185"/>
      <c r="AF477" s="211"/>
      <c r="AG477" s="211"/>
      <c r="AH477" s="211"/>
      <c r="AI477" s="211"/>
      <c r="AJ477" s="211"/>
      <c r="AK477" s="211"/>
      <c r="AL477" s="211"/>
      <c r="AM477" s="211">
        <f t="shared" si="682"/>
        <v>0</v>
      </c>
      <c r="AN477" s="211"/>
      <c r="AO477" s="211"/>
      <c r="AP477" s="623">
        <f t="shared" si="689"/>
        <v>0</v>
      </c>
      <c r="AQ477" s="211">
        <f t="shared" si="736"/>
        <v>0</v>
      </c>
      <c r="AR477" s="211">
        <f t="shared" si="737"/>
        <v>0</v>
      </c>
      <c r="AS477" s="211"/>
      <c r="AT477" s="211">
        <f t="shared" si="690"/>
        <v>0</v>
      </c>
      <c r="AU477" s="358">
        <f t="shared" si="691"/>
        <v>0</v>
      </c>
      <c r="AV477" s="211">
        <f t="shared" si="692"/>
        <v>0</v>
      </c>
      <c r="AW477" s="211">
        <f t="shared" ca="1" si="693"/>
        <v>0</v>
      </c>
      <c r="AX477" s="211">
        <f t="shared" ca="1" si="773"/>
        <v>0</v>
      </c>
      <c r="AY477" s="211">
        <f t="shared" ca="1" si="694"/>
        <v>0</v>
      </c>
      <c r="AZ477" s="212">
        <f ca="1">IF(AND(AW477,AX477=0,AY477=0)=0,0,IF(AW477&gt;0,'На банк Приват'!$J$1,IF(AX477&gt;0,'На Укрсиб'!J470,0)))</f>
        <v>0</v>
      </c>
      <c r="BA477" s="191"/>
      <c r="BB477" s="191">
        <f t="shared" ca="1" si="695"/>
        <v>13</v>
      </c>
      <c r="BC477" s="191">
        <f t="shared" ca="1" si="696"/>
        <v>3520</v>
      </c>
      <c r="BD477" s="191">
        <f t="shared" ca="1" si="738"/>
        <v>0</v>
      </c>
      <c r="BE477" s="191"/>
      <c r="BF477" s="213"/>
      <c r="BG477" s="213"/>
      <c r="BH477" s="213"/>
      <c r="BI477" s="213"/>
      <c r="BJ477" s="213"/>
      <c r="BK477" s="213"/>
      <c r="BL477" s="213"/>
      <c r="BM477" s="213">
        <f t="shared" si="678"/>
        <v>0</v>
      </c>
      <c r="BN477" s="213"/>
      <c r="BO477" s="213"/>
      <c r="BP477" s="623">
        <f t="shared" si="697"/>
        <v>0</v>
      </c>
      <c r="BQ477" s="213">
        <f t="shared" si="739"/>
        <v>0</v>
      </c>
      <c r="BR477" s="213">
        <f t="shared" si="740"/>
        <v>0</v>
      </c>
      <c r="BS477" s="213"/>
      <c r="BT477" s="213">
        <f t="shared" si="698"/>
        <v>0</v>
      </c>
      <c r="BU477" s="362">
        <f t="shared" si="741"/>
        <v>0</v>
      </c>
      <c r="BV477" s="213">
        <f t="shared" si="699"/>
        <v>0</v>
      </c>
      <c r="BW477" s="213">
        <f t="shared" ca="1" si="700"/>
        <v>0</v>
      </c>
      <c r="BX477" s="213">
        <f t="shared" ca="1" si="701"/>
        <v>0</v>
      </c>
      <c r="BY477" s="213">
        <f t="shared" ca="1" si="702"/>
        <v>0</v>
      </c>
      <c r="BZ477" s="214">
        <f ca="1">IF(AND(BW477,BX477=0)=0,0,IF(BW477&gt;0,'На банк Приват'!$P$1,IF(BX477&gt;0,'На Укрсиб'!$P$1,0)))</f>
        <v>0</v>
      </c>
      <c r="CA477" s="198"/>
      <c r="CB477" s="198">
        <f t="shared" ca="1" si="703"/>
        <v>13</v>
      </c>
      <c r="CC477" s="198">
        <f t="shared" ca="1" si="704"/>
        <v>3520</v>
      </c>
      <c r="CD477" s="198">
        <f t="shared" ca="1" si="742"/>
        <v>0</v>
      </c>
      <c r="CE477" s="198"/>
      <c r="CF477" s="215"/>
      <c r="CG477" s="215"/>
      <c r="CH477" s="215"/>
      <c r="CI477" s="215"/>
      <c r="CJ477" s="215"/>
      <c r="CK477" s="215"/>
      <c r="CL477" s="215"/>
      <c r="CM477" s="215">
        <f t="shared" si="775"/>
        <v>0</v>
      </c>
      <c r="CN477" s="215"/>
      <c r="CO477" s="215"/>
      <c r="CP477" s="215">
        <f t="shared" si="705"/>
        <v>0</v>
      </c>
      <c r="CQ477" s="215">
        <f t="shared" si="743"/>
        <v>0</v>
      </c>
      <c r="CR477" s="215">
        <f t="shared" si="744"/>
        <v>0</v>
      </c>
      <c r="CS477" s="215"/>
      <c r="CT477" s="215">
        <f t="shared" si="706"/>
        <v>0</v>
      </c>
      <c r="CU477" s="369">
        <f t="shared" si="707"/>
        <v>0</v>
      </c>
      <c r="CV477" s="215">
        <f t="shared" si="708"/>
        <v>0</v>
      </c>
      <c r="CW477" s="215">
        <f t="shared" ca="1" si="709"/>
        <v>0</v>
      </c>
      <c r="CX477" s="215">
        <f t="shared" ref="CX477:CX519" ca="1" si="776">IF(OR($D477="Лазебний О.М.",$D477="Кизингашева Л.І.",$D477="Федчишина С.В.",$D477="Шишка О.О.",$D477="Примак Р.В."),CP477-CT477+CV477,0)</f>
        <v>0</v>
      </c>
      <c r="CY477" s="215">
        <f t="shared" ca="1" si="710"/>
        <v>0</v>
      </c>
      <c r="CZ477" s="216">
        <f ca="1">IF(AND(CW477,CX477=0)=0,0,IF(CW477&gt;0,'На банк Приват'!$V$1,IF(CX477&gt;0,'На Укрсиб'!$V$1,0)))</f>
        <v>0</v>
      </c>
      <c r="DA477" s="204"/>
      <c r="DB477" s="204">
        <f t="shared" ca="1" si="711"/>
        <v>13</v>
      </c>
      <c r="DC477" s="204">
        <f t="shared" ca="1" si="712"/>
        <v>3520</v>
      </c>
      <c r="DD477" s="204">
        <f t="shared" ca="1" si="746"/>
        <v>0</v>
      </c>
      <c r="DE477" s="204"/>
      <c r="DF477" s="217"/>
      <c r="DG477" s="217"/>
      <c r="DH477" s="217"/>
      <c r="DI477" s="217"/>
      <c r="DJ477" s="217"/>
      <c r="DK477" s="217"/>
      <c r="DL477" s="217"/>
      <c r="DM477" s="217">
        <f t="shared" si="713"/>
        <v>0</v>
      </c>
      <c r="DN477" s="217"/>
      <c r="DO477" s="217"/>
      <c r="DP477" s="763">
        <f t="shared" si="714"/>
        <v>0</v>
      </c>
      <c r="DQ477" s="217">
        <f t="shared" si="747"/>
        <v>0</v>
      </c>
      <c r="DR477" s="217">
        <f t="shared" si="748"/>
        <v>0</v>
      </c>
      <c r="DS477" s="217"/>
      <c r="DT477" s="217">
        <f t="shared" si="715"/>
        <v>0</v>
      </c>
      <c r="DU477" s="366">
        <f t="shared" si="749"/>
        <v>0</v>
      </c>
      <c r="DV477" s="217">
        <f t="shared" si="716"/>
        <v>0</v>
      </c>
      <c r="DW477" s="217">
        <f t="shared" ca="1" si="717"/>
        <v>0</v>
      </c>
      <c r="DX477" s="217">
        <f t="shared" ca="1" si="718"/>
        <v>0</v>
      </c>
      <c r="DY477" s="217">
        <f t="shared" ca="1" si="719"/>
        <v>0</v>
      </c>
      <c r="DZ477" s="218">
        <f ca="1">IF(AND(DW477,DX477=0)=0,0,IF(DW477&gt;0,[6]Приват!$AB$1,IF(DX477&gt;0,[6]Укрсиб!$AB$1,0)))</f>
        <v>0</v>
      </c>
      <c r="EA477" s="207"/>
      <c r="EB477" s="207">
        <f t="shared" ca="1" si="720"/>
        <v>13</v>
      </c>
      <c r="EC477" s="207">
        <f t="shared" ca="1" si="721"/>
        <v>3520</v>
      </c>
      <c r="ED477" s="207">
        <f t="shared" ca="1" si="750"/>
        <v>0</v>
      </c>
      <c r="EE477" s="207"/>
      <c r="EF477" s="219"/>
      <c r="EG477" s="219"/>
      <c r="EH477" s="219"/>
      <c r="EI477" s="219"/>
      <c r="EJ477" s="219"/>
      <c r="EK477" s="219"/>
      <c r="EL477" s="219"/>
      <c r="EM477" s="219">
        <f t="shared" si="722"/>
        <v>0</v>
      </c>
      <c r="EN477" s="219"/>
      <c r="EO477" s="219"/>
      <c r="EP477" s="219">
        <f t="shared" si="723"/>
        <v>0</v>
      </c>
      <c r="EQ477" s="219">
        <f t="shared" si="751"/>
        <v>0</v>
      </c>
      <c r="ER477" s="219">
        <f t="shared" si="752"/>
        <v>0</v>
      </c>
      <c r="ES477" s="219"/>
      <c r="ET477" s="219">
        <f t="shared" si="724"/>
        <v>0</v>
      </c>
      <c r="EU477" s="363">
        <f t="shared" si="753"/>
        <v>0</v>
      </c>
      <c r="EV477" s="219">
        <f t="shared" si="725"/>
        <v>0</v>
      </c>
      <c r="EW477" s="219">
        <f t="shared" ca="1" si="726"/>
        <v>0</v>
      </c>
      <c r="EX477" s="219">
        <f t="shared" ca="1" si="754"/>
        <v>0</v>
      </c>
      <c r="EY477" s="219">
        <f t="shared" ca="1" si="727"/>
        <v>0</v>
      </c>
      <c r="EZ477" s="220">
        <f ca="1">IF(AND(EW477,EX477=0)=0,0,IF(EW477&gt;0,[6]Приват!$AH$1,IF(EX477&gt;0,[6]Укрсиб!$AH$1,0)))</f>
        <v>0</v>
      </c>
      <c r="FA477" s="28">
        <f t="shared" ca="1" si="728"/>
        <v>0</v>
      </c>
      <c r="FB477" s="28">
        <f t="shared" ca="1" si="729"/>
        <v>0</v>
      </c>
      <c r="FC477" s="28">
        <f t="shared" ca="1" si="730"/>
        <v>0</v>
      </c>
      <c r="FD477" s="28">
        <f t="shared" ca="1" si="731"/>
        <v>0</v>
      </c>
      <c r="FE477" s="28">
        <f t="shared" ca="1" si="732"/>
        <v>0</v>
      </c>
      <c r="FF477">
        <f t="shared" si="733"/>
        <v>0</v>
      </c>
      <c r="FG477" s="7">
        <f t="shared" si="734"/>
        <v>0</v>
      </c>
    </row>
    <row r="478" spans="1:163">
      <c r="A478" s="113"/>
      <c r="B478" s="113">
        <f t="shared" ca="1" si="683"/>
        <v>14</v>
      </c>
      <c r="C478" s="113">
        <f t="shared" ca="1" si="684"/>
        <v>3660</v>
      </c>
      <c r="D478" s="113">
        <f t="shared" ca="1" si="676"/>
        <v>0</v>
      </c>
      <c r="E478" s="113">
        <f t="shared" si="685"/>
        <v>0</v>
      </c>
      <c r="F478" s="115"/>
      <c r="G478" s="209">
        <f t="shared" si="774"/>
        <v>0</v>
      </c>
      <c r="H478" s="209">
        <f t="shared" si="771"/>
        <v>0</v>
      </c>
      <c r="I478" s="209">
        <f t="shared" si="772"/>
        <v>0</v>
      </c>
      <c r="J478" s="209">
        <f t="shared" si="756"/>
        <v>0</v>
      </c>
      <c r="K478" s="209">
        <f t="shared" si="757"/>
        <v>0</v>
      </c>
      <c r="L478" s="209">
        <f t="shared" si="758"/>
        <v>0</v>
      </c>
      <c r="M478" s="209">
        <f t="shared" si="759"/>
        <v>0</v>
      </c>
      <c r="N478" s="209">
        <f t="shared" si="760"/>
        <v>0</v>
      </c>
      <c r="O478" s="209">
        <f t="shared" si="755"/>
        <v>0</v>
      </c>
      <c r="P478" s="211">
        <f t="shared" si="761"/>
        <v>0</v>
      </c>
      <c r="Q478" s="209">
        <f t="shared" si="762"/>
        <v>0</v>
      </c>
      <c r="R478" s="209">
        <f t="shared" si="763"/>
        <v>0</v>
      </c>
      <c r="S478" s="209">
        <f t="shared" si="764"/>
        <v>0</v>
      </c>
      <c r="T478" s="209">
        <f t="shared" si="765"/>
        <v>0</v>
      </c>
      <c r="U478" s="209">
        <f t="shared" si="766"/>
        <v>0</v>
      </c>
      <c r="V478" s="209">
        <f t="shared" si="767"/>
        <v>0</v>
      </c>
      <c r="W478" s="209">
        <f t="shared" ca="1" si="768"/>
        <v>0</v>
      </c>
      <c r="X478" s="209">
        <f t="shared" ca="1" si="769"/>
        <v>0</v>
      </c>
      <c r="Y478" s="209">
        <f t="shared" ca="1" si="770"/>
        <v>0</v>
      </c>
      <c r="Z478" s="210" t="str">
        <f t="shared" ca="1" si="686"/>
        <v xml:space="preserve">        </v>
      </c>
      <c r="AA478" s="185"/>
      <c r="AB478" s="185">
        <f t="shared" ca="1" si="687"/>
        <v>14</v>
      </c>
      <c r="AC478" s="185">
        <f t="shared" ca="1" si="688"/>
        <v>3660</v>
      </c>
      <c r="AD478" s="185">
        <f t="shared" ca="1" si="735"/>
        <v>0</v>
      </c>
      <c r="AE478" s="185"/>
      <c r="AF478" s="211"/>
      <c r="AG478" s="211"/>
      <c r="AH478" s="211"/>
      <c r="AI478" s="211"/>
      <c r="AJ478" s="211"/>
      <c r="AK478" s="211"/>
      <c r="AL478" s="211"/>
      <c r="AM478" s="211">
        <f t="shared" si="682"/>
        <v>0</v>
      </c>
      <c r="AN478" s="211"/>
      <c r="AO478" s="211"/>
      <c r="AP478" s="623">
        <f t="shared" si="689"/>
        <v>0</v>
      </c>
      <c r="AQ478" s="211">
        <f t="shared" si="736"/>
        <v>0</v>
      </c>
      <c r="AR478" s="211">
        <f t="shared" si="737"/>
        <v>0</v>
      </c>
      <c r="AS478" s="211"/>
      <c r="AT478" s="211">
        <f t="shared" si="690"/>
        <v>0</v>
      </c>
      <c r="AU478" s="358">
        <f t="shared" si="691"/>
        <v>0</v>
      </c>
      <c r="AV478" s="211">
        <f t="shared" si="692"/>
        <v>0</v>
      </c>
      <c r="AW478" s="211">
        <f t="shared" ca="1" si="693"/>
        <v>0</v>
      </c>
      <c r="AX478" s="211">
        <f t="shared" ca="1" si="773"/>
        <v>0</v>
      </c>
      <c r="AY478" s="211">
        <f t="shared" ca="1" si="694"/>
        <v>0</v>
      </c>
      <c r="AZ478" s="212">
        <f ca="1">IF(AND(AW478,AX478=0,AY478=0)=0,0,IF(AW478&gt;0,'На банк Приват'!$J$1,IF(AX478&gt;0,'На Укрсиб'!J471,0)))</f>
        <v>0</v>
      </c>
      <c r="BA478" s="191"/>
      <c r="BB478" s="191">
        <f t="shared" ca="1" si="695"/>
        <v>14</v>
      </c>
      <c r="BC478" s="191">
        <f t="shared" ca="1" si="696"/>
        <v>3660</v>
      </c>
      <c r="BD478" s="191">
        <f t="shared" ca="1" si="738"/>
        <v>0</v>
      </c>
      <c r="BE478" s="191"/>
      <c r="BF478" s="213"/>
      <c r="BG478" s="213"/>
      <c r="BH478" s="213"/>
      <c r="BI478" s="213"/>
      <c r="BJ478" s="213"/>
      <c r="BK478" s="213"/>
      <c r="BL478" s="213"/>
      <c r="BM478" s="213">
        <f t="shared" si="678"/>
        <v>0</v>
      </c>
      <c r="BN478" s="213"/>
      <c r="BO478" s="213"/>
      <c r="BP478" s="623">
        <f t="shared" si="697"/>
        <v>0</v>
      </c>
      <c r="BQ478" s="213">
        <f t="shared" si="739"/>
        <v>0</v>
      </c>
      <c r="BR478" s="213">
        <f t="shared" si="740"/>
        <v>0</v>
      </c>
      <c r="BS478" s="213"/>
      <c r="BT478" s="213">
        <f t="shared" si="698"/>
        <v>0</v>
      </c>
      <c r="BU478" s="362">
        <f t="shared" si="741"/>
        <v>0</v>
      </c>
      <c r="BV478" s="213">
        <f t="shared" si="699"/>
        <v>0</v>
      </c>
      <c r="BW478" s="213">
        <f t="shared" ca="1" si="700"/>
        <v>0</v>
      </c>
      <c r="BX478" s="213">
        <f t="shared" ca="1" si="701"/>
        <v>0</v>
      </c>
      <c r="BY478" s="213">
        <f t="shared" ca="1" si="702"/>
        <v>0</v>
      </c>
      <c r="BZ478" s="214">
        <f ca="1">IF(AND(BW478,BX478=0)=0,0,IF(BW478&gt;0,'На банк Приват'!$P$1,IF(BX478&gt;0,'На Укрсиб'!$P$1,0)))</f>
        <v>0</v>
      </c>
      <c r="CA478" s="198"/>
      <c r="CB478" s="198">
        <f t="shared" ca="1" si="703"/>
        <v>14</v>
      </c>
      <c r="CC478" s="198">
        <f t="shared" ca="1" si="704"/>
        <v>3660</v>
      </c>
      <c r="CD478" s="198">
        <f t="shared" ca="1" si="742"/>
        <v>0</v>
      </c>
      <c r="CE478" s="198"/>
      <c r="CF478" s="215"/>
      <c r="CG478" s="215"/>
      <c r="CH478" s="215"/>
      <c r="CI478" s="215"/>
      <c r="CJ478" s="215"/>
      <c r="CK478" s="215"/>
      <c r="CL478" s="215"/>
      <c r="CM478" s="215">
        <f t="shared" si="775"/>
        <v>0</v>
      </c>
      <c r="CN478" s="215"/>
      <c r="CO478" s="215"/>
      <c r="CP478" s="215">
        <f t="shared" si="705"/>
        <v>0</v>
      </c>
      <c r="CQ478" s="215">
        <f t="shared" si="743"/>
        <v>0</v>
      </c>
      <c r="CR478" s="215">
        <f t="shared" si="744"/>
        <v>0</v>
      </c>
      <c r="CS478" s="215"/>
      <c r="CT478" s="215">
        <f t="shared" si="706"/>
        <v>0</v>
      </c>
      <c r="CU478" s="369">
        <f t="shared" si="707"/>
        <v>0</v>
      </c>
      <c r="CV478" s="215">
        <f t="shared" si="708"/>
        <v>0</v>
      </c>
      <c r="CW478" s="215">
        <f t="shared" ca="1" si="709"/>
        <v>0</v>
      </c>
      <c r="CX478" s="215">
        <f t="shared" ca="1" si="776"/>
        <v>0</v>
      </c>
      <c r="CY478" s="215">
        <f t="shared" ca="1" si="710"/>
        <v>0</v>
      </c>
      <c r="CZ478" s="216">
        <f ca="1">IF(AND(CW478,CX478=0)=0,0,IF(CW478&gt;0,'На банк Приват'!$V$1,IF(CX478&gt;0,'На Укрсиб'!$V$1,0)))</f>
        <v>0</v>
      </c>
      <c r="DA478" s="204"/>
      <c r="DB478" s="204">
        <f t="shared" ca="1" si="711"/>
        <v>14</v>
      </c>
      <c r="DC478" s="204">
        <f t="shared" ca="1" si="712"/>
        <v>3660</v>
      </c>
      <c r="DD478" s="204">
        <f t="shared" ca="1" si="746"/>
        <v>0</v>
      </c>
      <c r="DE478" s="204"/>
      <c r="DF478" s="217"/>
      <c r="DG478" s="217"/>
      <c r="DH478" s="217"/>
      <c r="DI478" s="217"/>
      <c r="DJ478" s="217"/>
      <c r="DK478" s="217"/>
      <c r="DL478" s="217"/>
      <c r="DM478" s="217">
        <f t="shared" si="713"/>
        <v>0</v>
      </c>
      <c r="DN478" s="217"/>
      <c r="DO478" s="217"/>
      <c r="DP478" s="763">
        <f t="shared" si="714"/>
        <v>0</v>
      </c>
      <c r="DQ478" s="217">
        <f t="shared" si="747"/>
        <v>0</v>
      </c>
      <c r="DR478" s="217">
        <f t="shared" si="748"/>
        <v>0</v>
      </c>
      <c r="DS478" s="217"/>
      <c r="DT478" s="217">
        <f t="shared" si="715"/>
        <v>0</v>
      </c>
      <c r="DU478" s="366">
        <f t="shared" si="749"/>
        <v>0</v>
      </c>
      <c r="DV478" s="217">
        <f t="shared" si="716"/>
        <v>0</v>
      </c>
      <c r="DW478" s="217">
        <f t="shared" ca="1" si="717"/>
        <v>0</v>
      </c>
      <c r="DX478" s="217">
        <f t="shared" ca="1" si="718"/>
        <v>0</v>
      </c>
      <c r="DY478" s="217">
        <f t="shared" ca="1" si="719"/>
        <v>0</v>
      </c>
      <c r="DZ478" s="218">
        <f ca="1">IF(AND(DW478,DX478=0)=0,0,IF(DW478&gt;0,[6]Приват!$AB$1,IF(DX478&gt;0,[6]Укрсиб!$AB$1,0)))</f>
        <v>0</v>
      </c>
      <c r="EA478" s="207"/>
      <c r="EB478" s="207">
        <f t="shared" ca="1" si="720"/>
        <v>14</v>
      </c>
      <c r="EC478" s="207">
        <f t="shared" ca="1" si="721"/>
        <v>3660</v>
      </c>
      <c r="ED478" s="207">
        <f t="shared" ca="1" si="750"/>
        <v>0</v>
      </c>
      <c r="EE478" s="207"/>
      <c r="EF478" s="219"/>
      <c r="EG478" s="219"/>
      <c r="EH478" s="219"/>
      <c r="EI478" s="219"/>
      <c r="EJ478" s="219"/>
      <c r="EK478" s="219"/>
      <c r="EL478" s="219"/>
      <c r="EM478" s="219">
        <f t="shared" si="722"/>
        <v>0</v>
      </c>
      <c r="EN478" s="219"/>
      <c r="EO478" s="219"/>
      <c r="EP478" s="219">
        <f t="shared" si="723"/>
        <v>0</v>
      </c>
      <c r="EQ478" s="219">
        <f t="shared" si="751"/>
        <v>0</v>
      </c>
      <c r="ER478" s="219">
        <f t="shared" si="752"/>
        <v>0</v>
      </c>
      <c r="ES478" s="219"/>
      <c r="ET478" s="219">
        <f t="shared" si="724"/>
        <v>0</v>
      </c>
      <c r="EU478" s="363">
        <f t="shared" si="753"/>
        <v>0</v>
      </c>
      <c r="EV478" s="219">
        <f t="shared" si="725"/>
        <v>0</v>
      </c>
      <c r="EW478" s="219">
        <f t="shared" ca="1" si="726"/>
        <v>0</v>
      </c>
      <c r="EX478" s="219">
        <f t="shared" ca="1" si="754"/>
        <v>0</v>
      </c>
      <c r="EY478" s="219">
        <f t="shared" ca="1" si="727"/>
        <v>0</v>
      </c>
      <c r="EZ478" s="220">
        <f ca="1">IF(AND(EW478,EX478=0)=0,0,IF(EW478&gt;0,[6]Приват!$AH$1,IF(EX478&gt;0,[6]Укрсиб!$AH$1,0)))</f>
        <v>0</v>
      </c>
      <c r="FA478" s="28">
        <f t="shared" ca="1" si="728"/>
        <v>0</v>
      </c>
      <c r="FB478" s="28">
        <f t="shared" ca="1" si="729"/>
        <v>0</v>
      </c>
      <c r="FC478" s="28">
        <f t="shared" ca="1" si="730"/>
        <v>0</v>
      </c>
      <c r="FD478" s="28">
        <f t="shared" ca="1" si="731"/>
        <v>0</v>
      </c>
      <c r="FE478" s="28">
        <f t="shared" ca="1" si="732"/>
        <v>0</v>
      </c>
      <c r="FF478">
        <f t="shared" si="733"/>
        <v>0</v>
      </c>
      <c r="FG478" s="7">
        <f t="shared" si="734"/>
        <v>0</v>
      </c>
    </row>
    <row r="479" spans="1:163">
      <c r="A479" s="113"/>
      <c r="B479" s="113">
        <f t="shared" ca="1" si="683"/>
        <v>15</v>
      </c>
      <c r="C479" s="113">
        <f t="shared" ca="1" si="684"/>
        <v>3810</v>
      </c>
      <c r="D479" s="113">
        <f t="shared" ca="1" si="676"/>
        <v>0</v>
      </c>
      <c r="E479" s="113">
        <f t="shared" si="685"/>
        <v>0</v>
      </c>
      <c r="F479" s="115"/>
      <c r="G479" s="209">
        <f t="shared" si="774"/>
        <v>0</v>
      </c>
      <c r="H479" s="209">
        <f t="shared" si="771"/>
        <v>0</v>
      </c>
      <c r="I479" s="209">
        <f t="shared" si="772"/>
        <v>0</v>
      </c>
      <c r="J479" s="209">
        <f t="shared" si="756"/>
        <v>0</v>
      </c>
      <c r="K479" s="209">
        <f t="shared" si="757"/>
        <v>0</v>
      </c>
      <c r="L479" s="209">
        <f t="shared" si="758"/>
        <v>0</v>
      </c>
      <c r="M479" s="209">
        <f t="shared" si="759"/>
        <v>0</v>
      </c>
      <c r="N479" s="209">
        <f t="shared" si="760"/>
        <v>0</v>
      </c>
      <c r="O479" s="209">
        <f t="shared" si="755"/>
        <v>0</v>
      </c>
      <c r="P479" s="211">
        <f t="shared" si="761"/>
        <v>0</v>
      </c>
      <c r="Q479" s="209">
        <f t="shared" si="762"/>
        <v>0</v>
      </c>
      <c r="R479" s="209">
        <f t="shared" si="763"/>
        <v>0</v>
      </c>
      <c r="S479" s="209">
        <f t="shared" si="764"/>
        <v>0</v>
      </c>
      <c r="T479" s="209">
        <f t="shared" si="765"/>
        <v>0</v>
      </c>
      <c r="U479" s="209">
        <f t="shared" si="766"/>
        <v>0</v>
      </c>
      <c r="V479" s="209">
        <f t="shared" si="767"/>
        <v>0</v>
      </c>
      <c r="W479" s="209">
        <f t="shared" ca="1" si="768"/>
        <v>0</v>
      </c>
      <c r="X479" s="209">
        <f t="shared" ca="1" si="769"/>
        <v>0</v>
      </c>
      <c r="Y479" s="209">
        <f t="shared" ca="1" si="770"/>
        <v>0</v>
      </c>
      <c r="Z479" s="210" t="str">
        <f t="shared" ca="1" si="686"/>
        <v xml:space="preserve">        </v>
      </c>
      <c r="AA479" s="185"/>
      <c r="AB479" s="185">
        <f t="shared" ca="1" si="687"/>
        <v>15</v>
      </c>
      <c r="AC479" s="185">
        <f t="shared" ca="1" si="688"/>
        <v>3810</v>
      </c>
      <c r="AD479" s="185">
        <f t="shared" ca="1" si="735"/>
        <v>0</v>
      </c>
      <c r="AE479" s="185"/>
      <c r="AF479" s="211"/>
      <c r="AG479" s="211"/>
      <c r="AH479" s="211"/>
      <c r="AI479" s="211"/>
      <c r="AJ479" s="211"/>
      <c r="AK479" s="211"/>
      <c r="AL479" s="211"/>
      <c r="AM479" s="211">
        <f t="shared" si="682"/>
        <v>0</v>
      </c>
      <c r="AN479" s="211"/>
      <c r="AO479" s="211"/>
      <c r="AP479" s="623">
        <f t="shared" si="689"/>
        <v>0</v>
      </c>
      <c r="AQ479" s="211">
        <f t="shared" si="736"/>
        <v>0</v>
      </c>
      <c r="AR479" s="211">
        <f t="shared" si="737"/>
        <v>0</v>
      </c>
      <c r="AS479" s="211"/>
      <c r="AT479" s="211">
        <f t="shared" si="690"/>
        <v>0</v>
      </c>
      <c r="AU479" s="358">
        <f t="shared" si="691"/>
        <v>0</v>
      </c>
      <c r="AV479" s="211">
        <f t="shared" si="692"/>
        <v>0</v>
      </c>
      <c r="AW479" s="211">
        <f t="shared" ca="1" si="693"/>
        <v>0</v>
      </c>
      <c r="AX479" s="211">
        <f t="shared" ca="1" si="773"/>
        <v>0</v>
      </c>
      <c r="AY479" s="211">
        <f t="shared" ca="1" si="694"/>
        <v>0</v>
      </c>
      <c r="AZ479" s="212">
        <f ca="1">IF(AND(AW479,AX479=0,AY479=0)=0,0,IF(AW479&gt;0,'На банк Приват'!$J$1,IF(AX479&gt;0,'На Укрсиб'!J472,0)))</f>
        <v>0</v>
      </c>
      <c r="BA479" s="191"/>
      <c r="BB479" s="191">
        <f t="shared" ca="1" si="695"/>
        <v>15</v>
      </c>
      <c r="BC479" s="191">
        <f t="shared" ca="1" si="696"/>
        <v>3810</v>
      </c>
      <c r="BD479" s="191">
        <f t="shared" ca="1" si="738"/>
        <v>0</v>
      </c>
      <c r="BE479" s="191"/>
      <c r="BF479" s="213"/>
      <c r="BG479" s="213"/>
      <c r="BH479" s="213"/>
      <c r="BI479" s="213"/>
      <c r="BJ479" s="213"/>
      <c r="BK479" s="213"/>
      <c r="BL479" s="213"/>
      <c r="BM479" s="213">
        <f t="shared" si="678"/>
        <v>0</v>
      </c>
      <c r="BN479" s="213"/>
      <c r="BO479" s="213"/>
      <c r="BP479" s="623">
        <f t="shared" si="697"/>
        <v>0</v>
      </c>
      <c r="BQ479" s="213">
        <f t="shared" si="739"/>
        <v>0</v>
      </c>
      <c r="BR479" s="213">
        <f t="shared" si="740"/>
        <v>0</v>
      </c>
      <c r="BS479" s="213"/>
      <c r="BT479" s="213">
        <f t="shared" si="698"/>
        <v>0</v>
      </c>
      <c r="BU479" s="362">
        <f t="shared" si="741"/>
        <v>0</v>
      </c>
      <c r="BV479" s="213">
        <f t="shared" si="699"/>
        <v>0</v>
      </c>
      <c r="BW479" s="213">
        <f t="shared" ca="1" si="700"/>
        <v>0</v>
      </c>
      <c r="BX479" s="213">
        <f t="shared" ca="1" si="701"/>
        <v>0</v>
      </c>
      <c r="BY479" s="213">
        <f t="shared" ca="1" si="702"/>
        <v>0</v>
      </c>
      <c r="BZ479" s="214">
        <f ca="1">IF(AND(BW479,BX479=0)=0,0,IF(BW479&gt;0,'На банк Приват'!$P$1,IF(BX479&gt;0,'На Укрсиб'!$P$1,0)))</f>
        <v>0</v>
      </c>
      <c r="CA479" s="198"/>
      <c r="CB479" s="198">
        <f t="shared" ca="1" si="703"/>
        <v>15</v>
      </c>
      <c r="CC479" s="198">
        <f t="shared" ca="1" si="704"/>
        <v>3810</v>
      </c>
      <c r="CD479" s="198">
        <f t="shared" ca="1" si="742"/>
        <v>0</v>
      </c>
      <c r="CE479" s="198"/>
      <c r="CF479" s="215"/>
      <c r="CG479" s="215"/>
      <c r="CH479" s="215"/>
      <c r="CI479" s="215"/>
      <c r="CJ479" s="215"/>
      <c r="CK479" s="215"/>
      <c r="CL479" s="215"/>
      <c r="CM479" s="215">
        <f t="shared" si="775"/>
        <v>0</v>
      </c>
      <c r="CN479" s="215"/>
      <c r="CO479" s="215"/>
      <c r="CP479" s="215">
        <f t="shared" si="705"/>
        <v>0</v>
      </c>
      <c r="CQ479" s="215">
        <f t="shared" si="743"/>
        <v>0</v>
      </c>
      <c r="CR479" s="215">
        <f t="shared" si="744"/>
        <v>0</v>
      </c>
      <c r="CS479" s="215"/>
      <c r="CT479" s="215">
        <f t="shared" si="706"/>
        <v>0</v>
      </c>
      <c r="CU479" s="369">
        <f t="shared" si="707"/>
        <v>0</v>
      </c>
      <c r="CV479" s="215">
        <f t="shared" si="708"/>
        <v>0</v>
      </c>
      <c r="CW479" s="215">
        <f t="shared" ca="1" si="709"/>
        <v>0</v>
      </c>
      <c r="CX479" s="215">
        <f t="shared" ca="1" si="776"/>
        <v>0</v>
      </c>
      <c r="CY479" s="215">
        <f t="shared" ca="1" si="710"/>
        <v>0</v>
      </c>
      <c r="CZ479" s="216">
        <f ca="1">IF(AND(CW479,CX479=0)=0,0,IF(CW479&gt;0,'На банк Приват'!$V$1,IF(CX479&gt;0,'На Укрсиб'!$V$1,0)))</f>
        <v>0</v>
      </c>
      <c r="DA479" s="204"/>
      <c r="DB479" s="204">
        <f t="shared" ca="1" si="711"/>
        <v>15</v>
      </c>
      <c r="DC479" s="204">
        <f t="shared" ca="1" si="712"/>
        <v>3810</v>
      </c>
      <c r="DD479" s="204">
        <f t="shared" ca="1" si="746"/>
        <v>0</v>
      </c>
      <c r="DE479" s="204"/>
      <c r="DF479" s="217"/>
      <c r="DG479" s="217"/>
      <c r="DH479" s="217"/>
      <c r="DI479" s="217"/>
      <c r="DJ479" s="217"/>
      <c r="DK479" s="217"/>
      <c r="DL479" s="217"/>
      <c r="DM479" s="217">
        <f t="shared" si="713"/>
        <v>0</v>
      </c>
      <c r="DN479" s="217"/>
      <c r="DO479" s="217"/>
      <c r="DP479" s="763">
        <f t="shared" si="714"/>
        <v>0</v>
      </c>
      <c r="DQ479" s="217">
        <f t="shared" si="747"/>
        <v>0</v>
      </c>
      <c r="DR479" s="217">
        <f t="shared" si="748"/>
        <v>0</v>
      </c>
      <c r="DS479" s="217"/>
      <c r="DT479" s="217">
        <f t="shared" si="715"/>
        <v>0</v>
      </c>
      <c r="DU479" s="366">
        <f t="shared" si="749"/>
        <v>0</v>
      </c>
      <c r="DV479" s="217">
        <f t="shared" si="716"/>
        <v>0</v>
      </c>
      <c r="DW479" s="217">
        <f t="shared" ca="1" si="717"/>
        <v>0</v>
      </c>
      <c r="DX479" s="217">
        <f t="shared" ca="1" si="718"/>
        <v>0</v>
      </c>
      <c r="DY479" s="217">
        <f t="shared" ca="1" si="719"/>
        <v>0</v>
      </c>
      <c r="DZ479" s="218">
        <f ca="1">IF(AND(DW479,DX479=0)=0,0,IF(DW479&gt;0,[6]Приват!$AB$1,IF(DX479&gt;0,[6]Укрсиб!$AB$1,0)))</f>
        <v>0</v>
      </c>
      <c r="EA479" s="207"/>
      <c r="EB479" s="207">
        <f t="shared" ca="1" si="720"/>
        <v>15</v>
      </c>
      <c r="EC479" s="207">
        <f t="shared" ca="1" si="721"/>
        <v>3810</v>
      </c>
      <c r="ED479" s="207">
        <f t="shared" ca="1" si="750"/>
        <v>0</v>
      </c>
      <c r="EE479" s="207"/>
      <c r="EF479" s="219"/>
      <c r="EG479" s="219"/>
      <c r="EH479" s="219"/>
      <c r="EI479" s="219"/>
      <c r="EJ479" s="219"/>
      <c r="EK479" s="219"/>
      <c r="EL479" s="219"/>
      <c r="EM479" s="219">
        <f t="shared" si="722"/>
        <v>0</v>
      </c>
      <c r="EN479" s="219"/>
      <c r="EO479" s="219"/>
      <c r="EP479" s="219">
        <f t="shared" si="723"/>
        <v>0</v>
      </c>
      <c r="EQ479" s="219">
        <f t="shared" si="751"/>
        <v>0</v>
      </c>
      <c r="ER479" s="219">
        <f t="shared" si="752"/>
        <v>0</v>
      </c>
      <c r="ES479" s="219"/>
      <c r="ET479" s="219">
        <f t="shared" si="724"/>
        <v>0</v>
      </c>
      <c r="EU479" s="363">
        <f t="shared" si="753"/>
        <v>0</v>
      </c>
      <c r="EV479" s="219">
        <f t="shared" si="725"/>
        <v>0</v>
      </c>
      <c r="EW479" s="219">
        <f t="shared" ca="1" si="726"/>
        <v>0</v>
      </c>
      <c r="EX479" s="219">
        <f t="shared" ca="1" si="754"/>
        <v>0</v>
      </c>
      <c r="EY479" s="219">
        <f t="shared" ca="1" si="727"/>
        <v>0</v>
      </c>
      <c r="EZ479" s="220">
        <f ca="1">IF(AND(EW479,EX479=0)=0,0,IF(EW479&gt;0,[6]Приват!$AH$1,IF(EX479&gt;0,[6]Укрсиб!$AH$1,0)))</f>
        <v>0</v>
      </c>
      <c r="FA479" s="28">
        <f t="shared" ca="1" si="728"/>
        <v>0</v>
      </c>
      <c r="FB479" s="28">
        <f t="shared" ca="1" si="729"/>
        <v>0</v>
      </c>
      <c r="FC479" s="28">
        <f t="shared" ca="1" si="730"/>
        <v>0</v>
      </c>
      <c r="FD479" s="28">
        <f t="shared" ca="1" si="731"/>
        <v>0</v>
      </c>
      <c r="FE479" s="28">
        <f t="shared" ca="1" si="732"/>
        <v>0</v>
      </c>
      <c r="FF479">
        <f t="shared" si="733"/>
        <v>0</v>
      </c>
      <c r="FG479" s="7">
        <f t="shared" si="734"/>
        <v>0</v>
      </c>
    </row>
    <row r="480" spans="1:163">
      <c r="A480" s="113"/>
      <c r="B480" s="113">
        <f t="shared" ca="1" si="683"/>
        <v>16</v>
      </c>
      <c r="C480" s="113">
        <f t="shared" ca="1" si="684"/>
        <v>3950</v>
      </c>
      <c r="D480" s="113">
        <f t="shared" ca="1" si="676"/>
        <v>0</v>
      </c>
      <c r="E480" s="113">
        <f t="shared" si="685"/>
        <v>0</v>
      </c>
      <c r="F480" s="115"/>
      <c r="G480" s="209">
        <f t="shared" si="774"/>
        <v>0</v>
      </c>
      <c r="H480" s="209">
        <f t="shared" si="771"/>
        <v>0</v>
      </c>
      <c r="I480" s="209">
        <f t="shared" si="772"/>
        <v>0</v>
      </c>
      <c r="J480" s="209">
        <f t="shared" si="756"/>
        <v>0</v>
      </c>
      <c r="K480" s="209">
        <f t="shared" si="757"/>
        <v>0</v>
      </c>
      <c r="L480" s="209">
        <f t="shared" si="758"/>
        <v>0</v>
      </c>
      <c r="M480" s="209">
        <f t="shared" si="759"/>
        <v>0</v>
      </c>
      <c r="N480" s="209">
        <f t="shared" si="760"/>
        <v>0</v>
      </c>
      <c r="O480" s="209">
        <f t="shared" si="755"/>
        <v>0</v>
      </c>
      <c r="P480" s="211">
        <f t="shared" si="761"/>
        <v>0</v>
      </c>
      <c r="Q480" s="209">
        <f t="shared" si="762"/>
        <v>0</v>
      </c>
      <c r="R480" s="209">
        <f t="shared" si="763"/>
        <v>0</v>
      </c>
      <c r="S480" s="209">
        <f t="shared" si="764"/>
        <v>0</v>
      </c>
      <c r="T480" s="209">
        <f t="shared" si="765"/>
        <v>0</v>
      </c>
      <c r="U480" s="209">
        <f t="shared" si="766"/>
        <v>0</v>
      </c>
      <c r="V480" s="209">
        <f t="shared" si="767"/>
        <v>0</v>
      </c>
      <c r="W480" s="209">
        <f t="shared" ca="1" si="768"/>
        <v>0</v>
      </c>
      <c r="X480" s="209">
        <f t="shared" ca="1" si="769"/>
        <v>0</v>
      </c>
      <c r="Y480" s="209">
        <f t="shared" ca="1" si="770"/>
        <v>0</v>
      </c>
      <c r="Z480" s="210" t="str">
        <f t="shared" ca="1" si="686"/>
        <v xml:space="preserve">        </v>
      </c>
      <c r="AA480" s="185"/>
      <c r="AB480" s="185">
        <f t="shared" ca="1" si="687"/>
        <v>16</v>
      </c>
      <c r="AC480" s="185">
        <f t="shared" ca="1" si="688"/>
        <v>3950</v>
      </c>
      <c r="AD480" s="185">
        <f t="shared" ca="1" si="735"/>
        <v>0</v>
      </c>
      <c r="AE480" s="185"/>
      <c r="AF480" s="211"/>
      <c r="AG480" s="211"/>
      <c r="AH480" s="211"/>
      <c r="AI480" s="211"/>
      <c r="AJ480" s="211"/>
      <c r="AK480" s="211"/>
      <c r="AL480" s="211"/>
      <c r="AM480" s="211">
        <f t="shared" si="682"/>
        <v>0</v>
      </c>
      <c r="AN480" s="211"/>
      <c r="AO480" s="211"/>
      <c r="AP480" s="623">
        <f t="shared" si="689"/>
        <v>0</v>
      </c>
      <c r="AQ480" s="211">
        <f t="shared" si="736"/>
        <v>0</v>
      </c>
      <c r="AR480" s="211">
        <f t="shared" si="737"/>
        <v>0</v>
      </c>
      <c r="AS480" s="211"/>
      <c r="AT480" s="211">
        <f t="shared" si="690"/>
        <v>0</v>
      </c>
      <c r="AU480" s="358">
        <f t="shared" si="691"/>
        <v>0</v>
      </c>
      <c r="AV480" s="211">
        <f t="shared" si="692"/>
        <v>0</v>
      </c>
      <c r="AW480" s="211">
        <f t="shared" ca="1" si="693"/>
        <v>0</v>
      </c>
      <c r="AX480" s="211">
        <f t="shared" ca="1" si="773"/>
        <v>0</v>
      </c>
      <c r="AY480" s="211">
        <f t="shared" ca="1" si="694"/>
        <v>0</v>
      </c>
      <c r="AZ480" s="212">
        <f ca="1">IF(AND(AW480,AX480=0,AY480=0)=0,0,IF(AW480&gt;0,'На банк Приват'!$J$1,IF(AX480&gt;0,'На Укрсиб'!J473,0)))</f>
        <v>0</v>
      </c>
      <c r="BA480" s="191"/>
      <c r="BB480" s="191">
        <f t="shared" ca="1" si="695"/>
        <v>16</v>
      </c>
      <c r="BC480" s="191">
        <f t="shared" ca="1" si="696"/>
        <v>3950</v>
      </c>
      <c r="BD480" s="191">
        <f t="shared" ca="1" si="738"/>
        <v>0</v>
      </c>
      <c r="BE480" s="191"/>
      <c r="BF480" s="213"/>
      <c r="BG480" s="213"/>
      <c r="BH480" s="213"/>
      <c r="BI480" s="213"/>
      <c r="BJ480" s="213"/>
      <c r="BK480" s="213"/>
      <c r="BL480" s="213"/>
      <c r="BM480" s="213">
        <f t="shared" si="678"/>
        <v>0</v>
      </c>
      <c r="BN480" s="213"/>
      <c r="BO480" s="213"/>
      <c r="BP480" s="623">
        <f t="shared" si="697"/>
        <v>0</v>
      </c>
      <c r="BQ480" s="213">
        <f t="shared" si="739"/>
        <v>0</v>
      </c>
      <c r="BR480" s="213">
        <f t="shared" si="740"/>
        <v>0</v>
      </c>
      <c r="BS480" s="213"/>
      <c r="BT480" s="213">
        <f t="shared" si="698"/>
        <v>0</v>
      </c>
      <c r="BU480" s="362">
        <f t="shared" si="741"/>
        <v>0</v>
      </c>
      <c r="BV480" s="213">
        <f t="shared" si="699"/>
        <v>0</v>
      </c>
      <c r="BW480" s="213">
        <f t="shared" ca="1" si="700"/>
        <v>0</v>
      </c>
      <c r="BX480" s="213">
        <f t="shared" ca="1" si="701"/>
        <v>0</v>
      </c>
      <c r="BY480" s="213">
        <f t="shared" ca="1" si="702"/>
        <v>0</v>
      </c>
      <c r="BZ480" s="214">
        <f ca="1">IF(AND(BW480,BX480=0)=0,0,IF(BW480&gt;0,'На банк Приват'!$P$1,IF(BX480&gt;0,'На Укрсиб'!$P$1,0)))</f>
        <v>0</v>
      </c>
      <c r="CA480" s="198"/>
      <c r="CB480" s="198">
        <f t="shared" ca="1" si="703"/>
        <v>16</v>
      </c>
      <c r="CC480" s="198">
        <f t="shared" ca="1" si="704"/>
        <v>3950</v>
      </c>
      <c r="CD480" s="198">
        <f t="shared" ca="1" si="742"/>
        <v>0</v>
      </c>
      <c r="CE480" s="198"/>
      <c r="CF480" s="215"/>
      <c r="CG480" s="215"/>
      <c r="CH480" s="215"/>
      <c r="CI480" s="215"/>
      <c r="CJ480" s="215"/>
      <c r="CK480" s="215"/>
      <c r="CL480" s="215"/>
      <c r="CM480" s="215">
        <f t="shared" si="775"/>
        <v>0</v>
      </c>
      <c r="CN480" s="215"/>
      <c r="CO480" s="215"/>
      <c r="CP480" s="215">
        <f t="shared" si="705"/>
        <v>0</v>
      </c>
      <c r="CQ480" s="215">
        <f t="shared" si="743"/>
        <v>0</v>
      </c>
      <c r="CR480" s="215">
        <f t="shared" si="744"/>
        <v>0</v>
      </c>
      <c r="CS480" s="215"/>
      <c r="CT480" s="215">
        <f t="shared" si="706"/>
        <v>0</v>
      </c>
      <c r="CU480" s="369">
        <f t="shared" si="707"/>
        <v>0</v>
      </c>
      <c r="CV480" s="215">
        <f t="shared" si="708"/>
        <v>0</v>
      </c>
      <c r="CW480" s="215">
        <f t="shared" ca="1" si="709"/>
        <v>0</v>
      </c>
      <c r="CX480" s="215">
        <f t="shared" ca="1" si="776"/>
        <v>0</v>
      </c>
      <c r="CY480" s="215">
        <f t="shared" ca="1" si="710"/>
        <v>0</v>
      </c>
      <c r="CZ480" s="216">
        <f ca="1">IF(AND(CW480,CX480=0)=0,0,IF(CW480&gt;0,'На банк Приват'!$V$1,IF(CX480&gt;0,'На Укрсиб'!$V$1,0)))</f>
        <v>0</v>
      </c>
      <c r="DA480" s="204"/>
      <c r="DB480" s="204">
        <f t="shared" ca="1" si="711"/>
        <v>16</v>
      </c>
      <c r="DC480" s="204">
        <f t="shared" ca="1" si="712"/>
        <v>3950</v>
      </c>
      <c r="DD480" s="204">
        <f t="shared" ca="1" si="746"/>
        <v>0</v>
      </c>
      <c r="DE480" s="204"/>
      <c r="DF480" s="217"/>
      <c r="DG480" s="217"/>
      <c r="DH480" s="217"/>
      <c r="DI480" s="217"/>
      <c r="DJ480" s="217"/>
      <c r="DK480" s="217"/>
      <c r="DL480" s="217"/>
      <c r="DM480" s="217">
        <f t="shared" si="713"/>
        <v>0</v>
      </c>
      <c r="DN480" s="217"/>
      <c r="DO480" s="217"/>
      <c r="DP480" s="763">
        <f t="shared" si="714"/>
        <v>0</v>
      </c>
      <c r="DQ480" s="217">
        <f t="shared" si="747"/>
        <v>0</v>
      </c>
      <c r="DR480" s="217">
        <f t="shared" si="748"/>
        <v>0</v>
      </c>
      <c r="DS480" s="217"/>
      <c r="DT480" s="217">
        <f t="shared" si="715"/>
        <v>0</v>
      </c>
      <c r="DU480" s="366">
        <f t="shared" si="749"/>
        <v>0</v>
      </c>
      <c r="DV480" s="217">
        <f t="shared" si="716"/>
        <v>0</v>
      </c>
      <c r="DW480" s="217">
        <f t="shared" ca="1" si="717"/>
        <v>0</v>
      </c>
      <c r="DX480" s="217">
        <f t="shared" ca="1" si="718"/>
        <v>0</v>
      </c>
      <c r="DY480" s="217">
        <f t="shared" ca="1" si="719"/>
        <v>0</v>
      </c>
      <c r="DZ480" s="218">
        <f ca="1">IF(AND(DW480,DX480=0)=0,0,IF(DW480&gt;0,[6]Приват!$AB$1,IF(DX480&gt;0,[6]Укрсиб!$AB$1,0)))</f>
        <v>0</v>
      </c>
      <c r="EA480" s="207"/>
      <c r="EB480" s="207">
        <f t="shared" ca="1" si="720"/>
        <v>16</v>
      </c>
      <c r="EC480" s="207">
        <f t="shared" ca="1" si="721"/>
        <v>3950</v>
      </c>
      <c r="ED480" s="207">
        <f t="shared" ca="1" si="750"/>
        <v>0</v>
      </c>
      <c r="EE480" s="207"/>
      <c r="EF480" s="219"/>
      <c r="EG480" s="219"/>
      <c r="EH480" s="219"/>
      <c r="EI480" s="219"/>
      <c r="EJ480" s="219"/>
      <c r="EK480" s="219"/>
      <c r="EL480" s="219"/>
      <c r="EM480" s="219">
        <f t="shared" si="722"/>
        <v>0</v>
      </c>
      <c r="EN480" s="219"/>
      <c r="EO480" s="219"/>
      <c r="EP480" s="219">
        <f t="shared" si="723"/>
        <v>0</v>
      </c>
      <c r="EQ480" s="219">
        <f t="shared" si="751"/>
        <v>0</v>
      </c>
      <c r="ER480" s="219">
        <f t="shared" si="752"/>
        <v>0</v>
      </c>
      <c r="ES480" s="219"/>
      <c r="ET480" s="219">
        <f t="shared" si="724"/>
        <v>0</v>
      </c>
      <c r="EU480" s="363">
        <f t="shared" si="753"/>
        <v>0</v>
      </c>
      <c r="EV480" s="219">
        <f t="shared" si="725"/>
        <v>0</v>
      </c>
      <c r="EW480" s="219">
        <f t="shared" ca="1" si="726"/>
        <v>0</v>
      </c>
      <c r="EX480" s="219">
        <f t="shared" ca="1" si="754"/>
        <v>0</v>
      </c>
      <c r="EY480" s="219">
        <f t="shared" ca="1" si="727"/>
        <v>0</v>
      </c>
      <c r="EZ480" s="220">
        <f ca="1">IF(AND(EW480,EX480=0)=0,0,IF(EW480&gt;0,[6]Приват!$AH$1,IF(EX480&gt;0,[6]Укрсиб!$AH$1,0)))</f>
        <v>0</v>
      </c>
      <c r="FA480" s="28">
        <f t="shared" ca="1" si="728"/>
        <v>0</v>
      </c>
      <c r="FB480" s="28">
        <f t="shared" ca="1" si="729"/>
        <v>0</v>
      </c>
      <c r="FC480" s="28">
        <f t="shared" ca="1" si="730"/>
        <v>0</v>
      </c>
      <c r="FD480" s="28">
        <f t="shared" ca="1" si="731"/>
        <v>0</v>
      </c>
      <c r="FE480" s="28">
        <f t="shared" ca="1" si="732"/>
        <v>0</v>
      </c>
      <c r="FF480">
        <f t="shared" si="733"/>
        <v>0</v>
      </c>
      <c r="FG480" s="7">
        <f t="shared" si="734"/>
        <v>0</v>
      </c>
    </row>
    <row r="481" spans="1:163">
      <c r="A481" s="113"/>
      <c r="B481" s="113">
        <f t="shared" ca="1" si="683"/>
        <v>17</v>
      </c>
      <c r="C481" s="113">
        <f t="shared" ca="1" si="684"/>
        <v>4090</v>
      </c>
      <c r="D481" s="113">
        <f t="shared" ref="D481:D513" ca="1" si="777">INDIRECT("Відомість!dk"&amp;ROW()-4)</f>
        <v>0</v>
      </c>
      <c r="E481" s="113">
        <f t="shared" si="685"/>
        <v>0</v>
      </c>
      <c r="F481" s="115"/>
      <c r="G481" s="209">
        <f t="shared" si="774"/>
        <v>0</v>
      </c>
      <c r="H481" s="209">
        <f t="shared" si="771"/>
        <v>0</v>
      </c>
      <c r="I481" s="209">
        <f t="shared" si="772"/>
        <v>0</v>
      </c>
      <c r="J481" s="209">
        <f t="shared" si="756"/>
        <v>0</v>
      </c>
      <c r="K481" s="209">
        <f t="shared" si="757"/>
        <v>0</v>
      </c>
      <c r="L481" s="209">
        <f t="shared" si="758"/>
        <v>0</v>
      </c>
      <c r="M481" s="209">
        <f t="shared" si="759"/>
        <v>0</v>
      </c>
      <c r="N481" s="209">
        <f t="shared" si="760"/>
        <v>0</v>
      </c>
      <c r="O481" s="209">
        <f t="shared" si="755"/>
        <v>0</v>
      </c>
      <c r="P481" s="211">
        <f t="shared" si="761"/>
        <v>0</v>
      </c>
      <c r="Q481" s="209">
        <f t="shared" si="762"/>
        <v>0</v>
      </c>
      <c r="R481" s="209">
        <f t="shared" si="763"/>
        <v>0</v>
      </c>
      <c r="S481" s="209">
        <f t="shared" si="764"/>
        <v>0</v>
      </c>
      <c r="T481" s="209">
        <f t="shared" si="765"/>
        <v>0</v>
      </c>
      <c r="U481" s="209">
        <f t="shared" si="766"/>
        <v>0</v>
      </c>
      <c r="V481" s="209">
        <f t="shared" si="767"/>
        <v>0</v>
      </c>
      <c r="W481" s="209">
        <f t="shared" ca="1" si="768"/>
        <v>0</v>
      </c>
      <c r="X481" s="209">
        <f t="shared" ca="1" si="769"/>
        <v>0</v>
      </c>
      <c r="Y481" s="209">
        <f t="shared" ca="1" si="770"/>
        <v>0</v>
      </c>
      <c r="Z481" s="210" t="str">
        <f t="shared" ca="1" si="686"/>
        <v xml:space="preserve">        </v>
      </c>
      <c r="AA481" s="185"/>
      <c r="AB481" s="185">
        <f t="shared" ca="1" si="687"/>
        <v>17</v>
      </c>
      <c r="AC481" s="185">
        <f t="shared" ca="1" si="688"/>
        <v>4090</v>
      </c>
      <c r="AD481" s="185">
        <f t="shared" ca="1" si="735"/>
        <v>0</v>
      </c>
      <c r="AE481" s="185"/>
      <c r="AF481" s="211"/>
      <c r="AG481" s="211"/>
      <c r="AH481" s="211"/>
      <c r="AI481" s="211"/>
      <c r="AJ481" s="211"/>
      <c r="AK481" s="211"/>
      <c r="AL481" s="211"/>
      <c r="AM481" s="211">
        <f t="shared" si="682"/>
        <v>0</v>
      </c>
      <c r="AN481" s="211"/>
      <c r="AO481" s="211"/>
      <c r="AP481" s="623">
        <f t="shared" si="689"/>
        <v>0</v>
      </c>
      <c r="AQ481" s="211">
        <f t="shared" si="736"/>
        <v>0</v>
      </c>
      <c r="AR481" s="211">
        <f t="shared" si="737"/>
        <v>0</v>
      </c>
      <c r="AS481" s="211"/>
      <c r="AT481" s="211">
        <f t="shared" si="690"/>
        <v>0</v>
      </c>
      <c r="AU481" s="358">
        <f t="shared" si="691"/>
        <v>0</v>
      </c>
      <c r="AV481" s="211">
        <f t="shared" si="692"/>
        <v>0</v>
      </c>
      <c r="AW481" s="211">
        <f t="shared" ca="1" si="693"/>
        <v>0</v>
      </c>
      <c r="AX481" s="211">
        <f t="shared" ca="1" si="773"/>
        <v>0</v>
      </c>
      <c r="AY481" s="211">
        <f t="shared" ca="1" si="694"/>
        <v>0</v>
      </c>
      <c r="AZ481" s="212">
        <f ca="1">IF(AND(AW481,AX481=0,AY481=0)=0,0,IF(AW481&gt;0,'На банк Приват'!$J$1,IF(AX481&gt;0,'На Укрсиб'!J474,0)))</f>
        <v>0</v>
      </c>
      <c r="BA481" s="191"/>
      <c r="BB481" s="191">
        <f t="shared" ca="1" si="695"/>
        <v>17</v>
      </c>
      <c r="BC481" s="191">
        <f t="shared" ca="1" si="696"/>
        <v>4090</v>
      </c>
      <c r="BD481" s="191">
        <f t="shared" ca="1" si="738"/>
        <v>0</v>
      </c>
      <c r="BE481" s="191"/>
      <c r="BF481" s="213"/>
      <c r="BG481" s="213"/>
      <c r="BH481" s="213"/>
      <c r="BI481" s="213"/>
      <c r="BJ481" s="213"/>
      <c r="BK481" s="213"/>
      <c r="BL481" s="213"/>
      <c r="BM481" s="213">
        <f t="shared" si="678"/>
        <v>0</v>
      </c>
      <c r="BN481" s="213"/>
      <c r="BO481" s="213"/>
      <c r="BP481" s="623">
        <f t="shared" si="697"/>
        <v>0</v>
      </c>
      <c r="BQ481" s="213">
        <f t="shared" si="739"/>
        <v>0</v>
      </c>
      <c r="BR481" s="213">
        <f t="shared" si="740"/>
        <v>0</v>
      </c>
      <c r="BS481" s="213"/>
      <c r="BT481" s="213">
        <f t="shared" si="698"/>
        <v>0</v>
      </c>
      <c r="BU481" s="362">
        <f t="shared" si="741"/>
        <v>0</v>
      </c>
      <c r="BV481" s="213">
        <f t="shared" si="699"/>
        <v>0</v>
      </c>
      <c r="BW481" s="213">
        <f t="shared" ca="1" si="700"/>
        <v>0</v>
      </c>
      <c r="BX481" s="213">
        <f t="shared" ca="1" si="701"/>
        <v>0</v>
      </c>
      <c r="BY481" s="213">
        <f t="shared" ca="1" si="702"/>
        <v>0</v>
      </c>
      <c r="BZ481" s="214">
        <f ca="1">IF(AND(BW481,BX481=0)=0,0,IF(BW481&gt;0,'На банк Приват'!$P$1,IF(BX481&gt;0,'На Укрсиб'!$P$1,0)))</f>
        <v>0</v>
      </c>
      <c r="CA481" s="198"/>
      <c r="CB481" s="198">
        <f t="shared" ca="1" si="703"/>
        <v>17</v>
      </c>
      <c r="CC481" s="198">
        <f t="shared" ca="1" si="704"/>
        <v>4090</v>
      </c>
      <c r="CD481" s="198">
        <f t="shared" ca="1" si="742"/>
        <v>0</v>
      </c>
      <c r="CE481" s="198"/>
      <c r="CF481" s="215"/>
      <c r="CG481" s="215"/>
      <c r="CH481" s="215"/>
      <c r="CI481" s="215"/>
      <c r="CJ481" s="215"/>
      <c r="CK481" s="215"/>
      <c r="CL481" s="215"/>
      <c r="CM481" s="215">
        <f t="shared" si="775"/>
        <v>0</v>
      </c>
      <c r="CN481" s="215"/>
      <c r="CO481" s="215"/>
      <c r="CP481" s="215">
        <f t="shared" si="705"/>
        <v>0</v>
      </c>
      <c r="CQ481" s="215">
        <f t="shared" si="743"/>
        <v>0</v>
      </c>
      <c r="CR481" s="215">
        <f t="shared" si="744"/>
        <v>0</v>
      </c>
      <c r="CS481" s="215"/>
      <c r="CT481" s="215">
        <f t="shared" si="706"/>
        <v>0</v>
      </c>
      <c r="CU481" s="369">
        <f t="shared" si="707"/>
        <v>0</v>
      </c>
      <c r="CV481" s="215">
        <f t="shared" si="708"/>
        <v>0</v>
      </c>
      <c r="CW481" s="215">
        <f t="shared" ca="1" si="709"/>
        <v>0</v>
      </c>
      <c r="CX481" s="215">
        <f t="shared" ca="1" si="776"/>
        <v>0</v>
      </c>
      <c r="CY481" s="215">
        <f t="shared" ca="1" si="710"/>
        <v>0</v>
      </c>
      <c r="CZ481" s="216">
        <f ca="1">IF(AND(CW481,CX481=0)=0,0,IF(CW481&gt;0,'На банк Приват'!$V$1,IF(CX481&gt;0,'На Укрсиб'!$V$1,0)))</f>
        <v>0</v>
      </c>
      <c r="DA481" s="204"/>
      <c r="DB481" s="204">
        <f t="shared" ca="1" si="711"/>
        <v>17</v>
      </c>
      <c r="DC481" s="204">
        <f t="shared" ca="1" si="712"/>
        <v>4090</v>
      </c>
      <c r="DD481" s="204">
        <f t="shared" ca="1" si="746"/>
        <v>0</v>
      </c>
      <c r="DE481" s="204"/>
      <c r="DF481" s="217"/>
      <c r="DG481" s="217"/>
      <c r="DH481" s="217"/>
      <c r="DI481" s="217"/>
      <c r="DJ481" s="217"/>
      <c r="DK481" s="217"/>
      <c r="DL481" s="217"/>
      <c r="DM481" s="217">
        <f t="shared" si="713"/>
        <v>0</v>
      </c>
      <c r="DN481" s="217"/>
      <c r="DO481" s="217"/>
      <c r="DP481" s="763">
        <f t="shared" si="714"/>
        <v>0</v>
      </c>
      <c r="DQ481" s="217">
        <f t="shared" si="747"/>
        <v>0</v>
      </c>
      <c r="DR481" s="217">
        <f t="shared" si="748"/>
        <v>0</v>
      </c>
      <c r="DS481" s="217"/>
      <c r="DT481" s="217">
        <f t="shared" si="715"/>
        <v>0</v>
      </c>
      <c r="DU481" s="366">
        <f t="shared" si="749"/>
        <v>0</v>
      </c>
      <c r="DV481" s="217">
        <f t="shared" si="716"/>
        <v>0</v>
      </c>
      <c r="DW481" s="217">
        <f t="shared" ca="1" si="717"/>
        <v>0</v>
      </c>
      <c r="DX481" s="217">
        <f t="shared" ca="1" si="718"/>
        <v>0</v>
      </c>
      <c r="DY481" s="217">
        <f t="shared" ca="1" si="719"/>
        <v>0</v>
      </c>
      <c r="DZ481" s="218">
        <f ca="1">IF(AND(DW481,DX481=0)=0,0,IF(DW481&gt;0,[6]Приват!$AB$1,IF(DX481&gt;0,[6]Укрсиб!$AB$1,0)))</f>
        <v>0</v>
      </c>
      <c r="EA481" s="207"/>
      <c r="EB481" s="207">
        <f t="shared" ca="1" si="720"/>
        <v>17</v>
      </c>
      <c r="EC481" s="207">
        <f t="shared" ca="1" si="721"/>
        <v>4090</v>
      </c>
      <c r="ED481" s="207">
        <f t="shared" ca="1" si="750"/>
        <v>0</v>
      </c>
      <c r="EE481" s="207"/>
      <c r="EF481" s="219"/>
      <c r="EG481" s="219"/>
      <c r="EH481" s="219"/>
      <c r="EI481" s="219"/>
      <c r="EJ481" s="219"/>
      <c r="EK481" s="219"/>
      <c r="EL481" s="219"/>
      <c r="EM481" s="219">
        <f t="shared" si="722"/>
        <v>0</v>
      </c>
      <c r="EN481" s="219"/>
      <c r="EO481" s="219"/>
      <c r="EP481" s="219">
        <f t="shared" si="723"/>
        <v>0</v>
      </c>
      <c r="EQ481" s="219">
        <f t="shared" si="751"/>
        <v>0</v>
      </c>
      <c r="ER481" s="219">
        <f t="shared" si="752"/>
        <v>0</v>
      </c>
      <c r="ES481" s="219"/>
      <c r="ET481" s="219">
        <f t="shared" si="724"/>
        <v>0</v>
      </c>
      <c r="EU481" s="363">
        <f t="shared" si="753"/>
        <v>0</v>
      </c>
      <c r="EV481" s="219">
        <f t="shared" si="725"/>
        <v>0</v>
      </c>
      <c r="EW481" s="219">
        <f t="shared" ca="1" si="726"/>
        <v>0</v>
      </c>
      <c r="EX481" s="219">
        <f t="shared" ca="1" si="754"/>
        <v>0</v>
      </c>
      <c r="EY481" s="219">
        <f t="shared" ca="1" si="727"/>
        <v>0</v>
      </c>
      <c r="EZ481" s="220">
        <f ca="1">IF(AND(EW481,EX481=0)=0,0,IF(EW481&gt;0,[6]Приват!$AH$1,IF(EX481&gt;0,[6]Укрсиб!$AH$1,0)))</f>
        <v>0</v>
      </c>
      <c r="FA481" s="28">
        <f t="shared" ca="1" si="728"/>
        <v>0</v>
      </c>
      <c r="FB481" s="28">
        <f t="shared" ca="1" si="729"/>
        <v>0</v>
      </c>
      <c r="FC481" s="28">
        <f t="shared" ca="1" si="730"/>
        <v>0</v>
      </c>
      <c r="FD481" s="28">
        <f t="shared" ca="1" si="731"/>
        <v>0</v>
      </c>
      <c r="FE481" s="28">
        <f t="shared" ca="1" si="732"/>
        <v>0</v>
      </c>
      <c r="FF481">
        <f t="shared" si="733"/>
        <v>0</v>
      </c>
      <c r="FG481" s="7">
        <f t="shared" si="734"/>
        <v>0</v>
      </c>
    </row>
    <row r="482" spans="1:163">
      <c r="A482" s="113"/>
      <c r="B482" s="113">
        <f t="shared" ca="1" si="683"/>
        <v>18</v>
      </c>
      <c r="C482" s="113">
        <f t="shared" ca="1" si="684"/>
        <v>4230</v>
      </c>
      <c r="D482" s="113">
        <f t="shared" ca="1" si="777"/>
        <v>0</v>
      </c>
      <c r="E482" s="113">
        <f t="shared" si="685"/>
        <v>0</v>
      </c>
      <c r="F482" s="115"/>
      <c r="G482" s="209">
        <f t="shared" si="774"/>
        <v>0</v>
      </c>
      <c r="H482" s="209">
        <f t="shared" si="771"/>
        <v>0</v>
      </c>
      <c r="I482" s="209">
        <f t="shared" si="772"/>
        <v>0</v>
      </c>
      <c r="J482" s="209">
        <f t="shared" si="756"/>
        <v>0</v>
      </c>
      <c r="K482" s="209">
        <f t="shared" si="757"/>
        <v>0</v>
      </c>
      <c r="L482" s="209">
        <f t="shared" si="758"/>
        <v>0</v>
      </c>
      <c r="M482" s="209">
        <f t="shared" si="759"/>
        <v>0</v>
      </c>
      <c r="N482" s="209">
        <f t="shared" si="760"/>
        <v>0</v>
      </c>
      <c r="O482" s="209">
        <f t="shared" si="755"/>
        <v>0</v>
      </c>
      <c r="P482" s="211">
        <f t="shared" si="761"/>
        <v>0</v>
      </c>
      <c r="Q482" s="209">
        <f t="shared" si="762"/>
        <v>0</v>
      </c>
      <c r="R482" s="209">
        <f t="shared" si="763"/>
        <v>0</v>
      </c>
      <c r="S482" s="209">
        <f t="shared" si="764"/>
        <v>0</v>
      </c>
      <c r="T482" s="209">
        <f t="shared" si="765"/>
        <v>0</v>
      </c>
      <c r="U482" s="209">
        <f t="shared" si="766"/>
        <v>0</v>
      </c>
      <c r="V482" s="209">
        <f t="shared" si="767"/>
        <v>0</v>
      </c>
      <c r="W482" s="209">
        <f t="shared" ca="1" si="768"/>
        <v>0</v>
      </c>
      <c r="X482" s="209">
        <f t="shared" ca="1" si="769"/>
        <v>0</v>
      </c>
      <c r="Y482" s="209">
        <f t="shared" ca="1" si="770"/>
        <v>0</v>
      </c>
      <c r="Z482" s="210" t="str">
        <f t="shared" ca="1" si="686"/>
        <v xml:space="preserve">        </v>
      </c>
      <c r="AA482" s="185"/>
      <c r="AB482" s="185">
        <f t="shared" ca="1" si="687"/>
        <v>18</v>
      </c>
      <c r="AC482" s="185">
        <f t="shared" ca="1" si="688"/>
        <v>4230</v>
      </c>
      <c r="AD482" s="185">
        <f t="shared" ca="1" si="735"/>
        <v>0</v>
      </c>
      <c r="AE482" s="185"/>
      <c r="AF482" s="211"/>
      <c r="AG482" s="211"/>
      <c r="AH482" s="211"/>
      <c r="AI482" s="211"/>
      <c r="AJ482" s="211"/>
      <c r="AK482" s="211"/>
      <c r="AL482" s="211"/>
      <c r="AM482" s="211">
        <f t="shared" si="682"/>
        <v>0</v>
      </c>
      <c r="AN482" s="211"/>
      <c r="AO482" s="211"/>
      <c r="AP482" s="623">
        <f t="shared" si="689"/>
        <v>0</v>
      </c>
      <c r="AQ482" s="211">
        <f t="shared" si="736"/>
        <v>0</v>
      </c>
      <c r="AR482" s="211">
        <f t="shared" si="737"/>
        <v>0</v>
      </c>
      <c r="AS482" s="211"/>
      <c r="AT482" s="211">
        <f t="shared" si="690"/>
        <v>0</v>
      </c>
      <c r="AU482" s="358">
        <f t="shared" si="691"/>
        <v>0</v>
      </c>
      <c r="AV482" s="211">
        <f t="shared" si="692"/>
        <v>0</v>
      </c>
      <c r="AW482" s="211">
        <f t="shared" ca="1" si="693"/>
        <v>0</v>
      </c>
      <c r="AX482" s="211">
        <f t="shared" ca="1" si="773"/>
        <v>0</v>
      </c>
      <c r="AY482" s="211">
        <f t="shared" ca="1" si="694"/>
        <v>0</v>
      </c>
      <c r="AZ482" s="212">
        <f ca="1">IF(AND(AW482,AX482=0,AY482=0)=0,0,IF(AW482&gt;0,'На банк Приват'!$J$1,IF(AX482&gt;0,'На Укрсиб'!J475,0)))</f>
        <v>0</v>
      </c>
      <c r="BA482" s="191"/>
      <c r="BB482" s="191">
        <f t="shared" ca="1" si="695"/>
        <v>18</v>
      </c>
      <c r="BC482" s="191">
        <f t="shared" ca="1" si="696"/>
        <v>4230</v>
      </c>
      <c r="BD482" s="191">
        <f t="shared" ca="1" si="738"/>
        <v>0</v>
      </c>
      <c r="BE482" s="191"/>
      <c r="BF482" s="213"/>
      <c r="BG482" s="213"/>
      <c r="BH482" s="213"/>
      <c r="BI482" s="213"/>
      <c r="BJ482" s="213"/>
      <c r="BK482" s="213"/>
      <c r="BL482" s="213"/>
      <c r="BM482" s="213">
        <f t="shared" si="678"/>
        <v>0</v>
      </c>
      <c r="BN482" s="213"/>
      <c r="BO482" s="213"/>
      <c r="BP482" s="623">
        <f t="shared" si="697"/>
        <v>0</v>
      </c>
      <c r="BQ482" s="213">
        <f t="shared" si="739"/>
        <v>0</v>
      </c>
      <c r="BR482" s="213">
        <f t="shared" si="740"/>
        <v>0</v>
      </c>
      <c r="BS482" s="213"/>
      <c r="BT482" s="213">
        <f t="shared" si="698"/>
        <v>0</v>
      </c>
      <c r="BU482" s="362">
        <f t="shared" si="741"/>
        <v>0</v>
      </c>
      <c r="BV482" s="213">
        <f t="shared" si="699"/>
        <v>0</v>
      </c>
      <c r="BW482" s="213">
        <f t="shared" ca="1" si="700"/>
        <v>0</v>
      </c>
      <c r="BX482" s="213">
        <f t="shared" ca="1" si="701"/>
        <v>0</v>
      </c>
      <c r="BY482" s="213">
        <f t="shared" ca="1" si="702"/>
        <v>0</v>
      </c>
      <c r="BZ482" s="214">
        <f ca="1">IF(AND(BW482,BX482=0)=0,0,IF(BW482&gt;0,'На банк Приват'!$P$1,IF(BX482&gt;0,'На Укрсиб'!$P$1,0)))</f>
        <v>0</v>
      </c>
      <c r="CA482" s="198"/>
      <c r="CB482" s="198">
        <f t="shared" ca="1" si="703"/>
        <v>18</v>
      </c>
      <c r="CC482" s="198">
        <f t="shared" ca="1" si="704"/>
        <v>4230</v>
      </c>
      <c r="CD482" s="198">
        <f t="shared" ca="1" si="742"/>
        <v>0</v>
      </c>
      <c r="CE482" s="198"/>
      <c r="CF482" s="215"/>
      <c r="CG482" s="215"/>
      <c r="CH482" s="215"/>
      <c r="CI482" s="215"/>
      <c r="CJ482" s="215"/>
      <c r="CK482" s="215"/>
      <c r="CL482" s="215"/>
      <c r="CM482" s="215">
        <f t="shared" si="775"/>
        <v>0</v>
      </c>
      <c r="CN482" s="215"/>
      <c r="CO482" s="215"/>
      <c r="CP482" s="215">
        <f t="shared" si="705"/>
        <v>0</v>
      </c>
      <c r="CQ482" s="215">
        <f t="shared" si="743"/>
        <v>0</v>
      </c>
      <c r="CR482" s="215">
        <f t="shared" si="744"/>
        <v>0</v>
      </c>
      <c r="CS482" s="215"/>
      <c r="CT482" s="215">
        <f t="shared" si="706"/>
        <v>0</v>
      </c>
      <c r="CU482" s="369">
        <f t="shared" si="707"/>
        <v>0</v>
      </c>
      <c r="CV482" s="215">
        <f t="shared" si="708"/>
        <v>0</v>
      </c>
      <c r="CW482" s="215">
        <f t="shared" ca="1" si="709"/>
        <v>0</v>
      </c>
      <c r="CX482" s="215">
        <f t="shared" ca="1" si="776"/>
        <v>0</v>
      </c>
      <c r="CY482" s="215">
        <f t="shared" ca="1" si="710"/>
        <v>0</v>
      </c>
      <c r="CZ482" s="216">
        <f ca="1">IF(AND(CW482,CX482=0)=0,0,IF(CW482&gt;0,'На банк Приват'!$V$1,IF(CX482&gt;0,'На Укрсиб'!$V$1,0)))</f>
        <v>0</v>
      </c>
      <c r="DA482" s="204"/>
      <c r="DB482" s="204">
        <f t="shared" ca="1" si="711"/>
        <v>18</v>
      </c>
      <c r="DC482" s="204">
        <f t="shared" ca="1" si="712"/>
        <v>4230</v>
      </c>
      <c r="DD482" s="204">
        <f t="shared" ca="1" si="746"/>
        <v>0</v>
      </c>
      <c r="DE482" s="204"/>
      <c r="DF482" s="217"/>
      <c r="DG482" s="217"/>
      <c r="DH482" s="217"/>
      <c r="DI482" s="217"/>
      <c r="DJ482" s="217"/>
      <c r="DK482" s="217"/>
      <c r="DL482" s="217"/>
      <c r="DM482" s="217">
        <f t="shared" si="713"/>
        <v>0</v>
      </c>
      <c r="DN482" s="217"/>
      <c r="DO482" s="217"/>
      <c r="DP482" s="763">
        <f t="shared" si="714"/>
        <v>0</v>
      </c>
      <c r="DQ482" s="217">
        <f t="shared" si="747"/>
        <v>0</v>
      </c>
      <c r="DR482" s="217">
        <f t="shared" si="748"/>
        <v>0</v>
      </c>
      <c r="DS482" s="217"/>
      <c r="DT482" s="217">
        <f t="shared" si="715"/>
        <v>0</v>
      </c>
      <c r="DU482" s="366">
        <f t="shared" si="749"/>
        <v>0</v>
      </c>
      <c r="DV482" s="217">
        <f t="shared" si="716"/>
        <v>0</v>
      </c>
      <c r="DW482" s="217">
        <f t="shared" ca="1" si="717"/>
        <v>0</v>
      </c>
      <c r="DX482" s="217">
        <f t="shared" ca="1" si="718"/>
        <v>0</v>
      </c>
      <c r="DY482" s="217">
        <f t="shared" ca="1" si="719"/>
        <v>0</v>
      </c>
      <c r="DZ482" s="218">
        <f ca="1">IF(AND(DW482,DX482=0)=0,0,IF(DW482&gt;0,[6]Приват!$AB$1,IF(DX482&gt;0,[6]Укрсиб!$AB$1,0)))</f>
        <v>0</v>
      </c>
      <c r="EA482" s="207"/>
      <c r="EB482" s="207">
        <f t="shared" ca="1" si="720"/>
        <v>18</v>
      </c>
      <c r="EC482" s="207">
        <f t="shared" ca="1" si="721"/>
        <v>4230</v>
      </c>
      <c r="ED482" s="207">
        <f t="shared" ca="1" si="750"/>
        <v>0</v>
      </c>
      <c r="EE482" s="207"/>
      <c r="EF482" s="219"/>
      <c r="EG482" s="219"/>
      <c r="EH482" s="219"/>
      <c r="EI482" s="219"/>
      <c r="EJ482" s="219"/>
      <c r="EK482" s="219"/>
      <c r="EL482" s="219"/>
      <c r="EM482" s="219">
        <f t="shared" si="722"/>
        <v>0</v>
      </c>
      <c r="EN482" s="219"/>
      <c r="EO482" s="219"/>
      <c r="EP482" s="219">
        <f t="shared" si="723"/>
        <v>0</v>
      </c>
      <c r="EQ482" s="219">
        <f t="shared" si="751"/>
        <v>0</v>
      </c>
      <c r="ER482" s="219">
        <f t="shared" si="752"/>
        <v>0</v>
      </c>
      <c r="ES482" s="219"/>
      <c r="ET482" s="219">
        <f t="shared" si="724"/>
        <v>0</v>
      </c>
      <c r="EU482" s="363">
        <f t="shared" si="753"/>
        <v>0</v>
      </c>
      <c r="EV482" s="219">
        <f t="shared" si="725"/>
        <v>0</v>
      </c>
      <c r="EW482" s="219">
        <f t="shared" ca="1" si="726"/>
        <v>0</v>
      </c>
      <c r="EX482" s="219">
        <f t="shared" ca="1" si="754"/>
        <v>0</v>
      </c>
      <c r="EY482" s="219">
        <f t="shared" ca="1" si="727"/>
        <v>0</v>
      </c>
      <c r="EZ482" s="220">
        <f ca="1">IF(AND(EW482,EX482=0)=0,0,IF(EW482&gt;0,[6]Приват!$AH$1,IF(EX482&gt;0,[6]Укрсиб!$AH$1,0)))</f>
        <v>0</v>
      </c>
      <c r="FA482" s="28">
        <f t="shared" ca="1" si="728"/>
        <v>0</v>
      </c>
      <c r="FB482" s="28">
        <f t="shared" ca="1" si="729"/>
        <v>0</v>
      </c>
      <c r="FC482" s="28">
        <f t="shared" ca="1" si="730"/>
        <v>0</v>
      </c>
      <c r="FD482" s="28">
        <f t="shared" ca="1" si="731"/>
        <v>0</v>
      </c>
      <c r="FE482" s="28">
        <f t="shared" ca="1" si="732"/>
        <v>0</v>
      </c>
      <c r="FF482">
        <f t="shared" si="733"/>
        <v>0</v>
      </c>
      <c r="FG482" s="7">
        <f t="shared" si="734"/>
        <v>0</v>
      </c>
    </row>
    <row r="483" spans="1:163">
      <c r="A483" s="113"/>
      <c r="B483" s="113">
        <f t="shared" ca="1" si="683"/>
        <v>19</v>
      </c>
      <c r="C483" s="113">
        <f t="shared" ca="1" si="684"/>
        <v>4370</v>
      </c>
      <c r="D483" s="113">
        <f t="shared" ca="1" si="777"/>
        <v>0</v>
      </c>
      <c r="E483" s="113">
        <f t="shared" si="685"/>
        <v>0</v>
      </c>
      <c r="F483" s="115"/>
      <c r="G483" s="209">
        <f t="shared" si="774"/>
        <v>0</v>
      </c>
      <c r="H483" s="209">
        <f t="shared" si="771"/>
        <v>0</v>
      </c>
      <c r="I483" s="209">
        <f t="shared" si="772"/>
        <v>0</v>
      </c>
      <c r="J483" s="209">
        <f t="shared" si="756"/>
        <v>0</v>
      </c>
      <c r="K483" s="209">
        <f t="shared" si="757"/>
        <v>0</v>
      </c>
      <c r="L483" s="209">
        <f t="shared" si="758"/>
        <v>0</v>
      </c>
      <c r="M483" s="209">
        <f t="shared" si="759"/>
        <v>0</v>
      </c>
      <c r="N483" s="209">
        <f t="shared" si="760"/>
        <v>0</v>
      </c>
      <c r="O483" s="209">
        <f t="shared" si="755"/>
        <v>0</v>
      </c>
      <c r="P483" s="211">
        <f t="shared" si="761"/>
        <v>0</v>
      </c>
      <c r="Q483" s="209">
        <f t="shared" si="762"/>
        <v>0</v>
      </c>
      <c r="R483" s="209">
        <f t="shared" si="763"/>
        <v>0</v>
      </c>
      <c r="S483" s="209">
        <f t="shared" si="764"/>
        <v>0</v>
      </c>
      <c r="T483" s="209">
        <f t="shared" si="765"/>
        <v>0</v>
      </c>
      <c r="U483" s="209">
        <f t="shared" si="766"/>
        <v>0</v>
      </c>
      <c r="V483" s="209">
        <f t="shared" si="767"/>
        <v>0</v>
      </c>
      <c r="W483" s="209">
        <f t="shared" ca="1" si="768"/>
        <v>0</v>
      </c>
      <c r="X483" s="209">
        <f t="shared" ca="1" si="769"/>
        <v>0</v>
      </c>
      <c r="Y483" s="209">
        <f t="shared" ca="1" si="770"/>
        <v>0</v>
      </c>
      <c r="Z483" s="210" t="str">
        <f t="shared" ca="1" si="686"/>
        <v xml:space="preserve">        </v>
      </c>
      <c r="AA483" s="185"/>
      <c r="AB483" s="185">
        <f t="shared" ca="1" si="687"/>
        <v>19</v>
      </c>
      <c r="AC483" s="185">
        <f t="shared" ca="1" si="688"/>
        <v>4370</v>
      </c>
      <c r="AD483" s="185">
        <f t="shared" ca="1" si="735"/>
        <v>0</v>
      </c>
      <c r="AE483" s="185"/>
      <c r="AF483" s="211"/>
      <c r="AG483" s="211"/>
      <c r="AH483" s="211"/>
      <c r="AI483" s="211"/>
      <c r="AJ483" s="211"/>
      <c r="AK483" s="211"/>
      <c r="AL483" s="211"/>
      <c r="AM483" s="211">
        <f t="shared" si="682"/>
        <v>0</v>
      </c>
      <c r="AN483" s="211"/>
      <c r="AO483" s="211"/>
      <c r="AP483" s="623">
        <f t="shared" si="689"/>
        <v>0</v>
      </c>
      <c r="AQ483" s="211">
        <f t="shared" si="736"/>
        <v>0</v>
      </c>
      <c r="AR483" s="211">
        <f t="shared" si="737"/>
        <v>0</v>
      </c>
      <c r="AS483" s="211"/>
      <c r="AT483" s="211">
        <f t="shared" si="690"/>
        <v>0</v>
      </c>
      <c r="AU483" s="358">
        <f t="shared" si="691"/>
        <v>0</v>
      </c>
      <c r="AV483" s="211">
        <f t="shared" si="692"/>
        <v>0</v>
      </c>
      <c r="AW483" s="211">
        <f t="shared" ca="1" si="693"/>
        <v>0</v>
      </c>
      <c r="AX483" s="211">
        <f t="shared" ca="1" si="773"/>
        <v>0</v>
      </c>
      <c r="AY483" s="211">
        <f t="shared" ca="1" si="694"/>
        <v>0</v>
      </c>
      <c r="AZ483" s="212">
        <f ca="1">IF(AND(AW483,AX483=0,AY483=0)=0,0,IF(AW483&gt;0,'На банк Приват'!$J$1,IF(AX483&gt;0,'На Укрсиб'!J476,0)))</f>
        <v>0</v>
      </c>
      <c r="BA483" s="191"/>
      <c r="BB483" s="191">
        <f t="shared" ca="1" si="695"/>
        <v>19</v>
      </c>
      <c r="BC483" s="191">
        <f t="shared" ca="1" si="696"/>
        <v>4370</v>
      </c>
      <c r="BD483" s="191">
        <f t="shared" ca="1" si="738"/>
        <v>0</v>
      </c>
      <c r="BE483" s="191"/>
      <c r="BF483" s="213"/>
      <c r="BG483" s="213"/>
      <c r="BH483" s="213"/>
      <c r="BI483" s="213"/>
      <c r="BJ483" s="213"/>
      <c r="BK483" s="213"/>
      <c r="BL483" s="213"/>
      <c r="BM483" s="213">
        <f t="shared" si="678"/>
        <v>0</v>
      </c>
      <c r="BN483" s="213"/>
      <c r="BO483" s="213"/>
      <c r="BP483" s="623">
        <f t="shared" si="697"/>
        <v>0</v>
      </c>
      <c r="BQ483" s="213">
        <f t="shared" si="739"/>
        <v>0</v>
      </c>
      <c r="BR483" s="213">
        <f t="shared" si="740"/>
        <v>0</v>
      </c>
      <c r="BS483" s="213"/>
      <c r="BT483" s="213">
        <f t="shared" si="698"/>
        <v>0</v>
      </c>
      <c r="BU483" s="362">
        <f t="shared" si="741"/>
        <v>0</v>
      </c>
      <c r="BV483" s="213">
        <f t="shared" si="699"/>
        <v>0</v>
      </c>
      <c r="BW483" s="213">
        <f t="shared" ca="1" si="700"/>
        <v>0</v>
      </c>
      <c r="BX483" s="213">
        <f t="shared" ca="1" si="701"/>
        <v>0</v>
      </c>
      <c r="BY483" s="213">
        <f t="shared" ca="1" si="702"/>
        <v>0</v>
      </c>
      <c r="BZ483" s="214">
        <f ca="1">IF(AND(BW483,BX483=0)=0,0,IF(BW483&gt;0,'На банк Приват'!$P$1,IF(BX483&gt;0,'На Укрсиб'!$P$1,0)))</f>
        <v>0</v>
      </c>
      <c r="CA483" s="198"/>
      <c r="CB483" s="198">
        <f t="shared" ca="1" si="703"/>
        <v>19</v>
      </c>
      <c r="CC483" s="198">
        <f t="shared" ca="1" si="704"/>
        <v>4370</v>
      </c>
      <c r="CD483" s="198">
        <f t="shared" ca="1" si="742"/>
        <v>0</v>
      </c>
      <c r="CE483" s="198"/>
      <c r="CF483" s="215"/>
      <c r="CG483" s="215"/>
      <c r="CH483" s="215"/>
      <c r="CI483" s="215"/>
      <c r="CJ483" s="215"/>
      <c r="CK483" s="215"/>
      <c r="CL483" s="215"/>
      <c r="CM483" s="215">
        <f t="shared" si="775"/>
        <v>0</v>
      </c>
      <c r="CN483" s="215"/>
      <c r="CO483" s="215"/>
      <c r="CP483" s="215">
        <f t="shared" si="705"/>
        <v>0</v>
      </c>
      <c r="CQ483" s="215">
        <f t="shared" si="743"/>
        <v>0</v>
      </c>
      <c r="CR483" s="215">
        <f t="shared" si="744"/>
        <v>0</v>
      </c>
      <c r="CS483" s="215"/>
      <c r="CT483" s="215">
        <f t="shared" si="706"/>
        <v>0</v>
      </c>
      <c r="CU483" s="369">
        <f t="shared" si="707"/>
        <v>0</v>
      </c>
      <c r="CV483" s="215">
        <f t="shared" si="708"/>
        <v>0</v>
      </c>
      <c r="CW483" s="215">
        <f t="shared" ca="1" si="709"/>
        <v>0</v>
      </c>
      <c r="CX483" s="215">
        <f t="shared" ca="1" si="776"/>
        <v>0</v>
      </c>
      <c r="CY483" s="215">
        <f t="shared" ca="1" si="710"/>
        <v>0</v>
      </c>
      <c r="CZ483" s="216">
        <f ca="1">IF(AND(CW483,CX483=0)=0,0,IF(CW483&gt;0,'На банк Приват'!$V$1,IF(CX483&gt;0,'На Укрсиб'!$V$1,0)))</f>
        <v>0</v>
      </c>
      <c r="DA483" s="204"/>
      <c r="DB483" s="204">
        <f t="shared" ca="1" si="711"/>
        <v>19</v>
      </c>
      <c r="DC483" s="204">
        <f t="shared" ca="1" si="712"/>
        <v>4370</v>
      </c>
      <c r="DD483" s="204">
        <f t="shared" ca="1" si="746"/>
        <v>0</v>
      </c>
      <c r="DE483" s="204"/>
      <c r="DF483" s="217"/>
      <c r="DG483" s="217"/>
      <c r="DH483" s="217"/>
      <c r="DI483" s="217"/>
      <c r="DJ483" s="217"/>
      <c r="DK483" s="217"/>
      <c r="DL483" s="217"/>
      <c r="DM483" s="217">
        <f t="shared" si="713"/>
        <v>0</v>
      </c>
      <c r="DN483" s="217"/>
      <c r="DO483" s="217"/>
      <c r="DP483" s="763">
        <f t="shared" si="714"/>
        <v>0</v>
      </c>
      <c r="DQ483" s="217">
        <f t="shared" si="747"/>
        <v>0</v>
      </c>
      <c r="DR483" s="217">
        <f t="shared" si="748"/>
        <v>0</v>
      </c>
      <c r="DS483" s="217"/>
      <c r="DT483" s="217">
        <f t="shared" si="715"/>
        <v>0</v>
      </c>
      <c r="DU483" s="366">
        <f t="shared" si="749"/>
        <v>0</v>
      </c>
      <c r="DV483" s="217">
        <f t="shared" si="716"/>
        <v>0</v>
      </c>
      <c r="DW483" s="217">
        <f t="shared" ca="1" si="717"/>
        <v>0</v>
      </c>
      <c r="DX483" s="217">
        <f t="shared" ca="1" si="718"/>
        <v>0</v>
      </c>
      <c r="DY483" s="217">
        <f t="shared" ca="1" si="719"/>
        <v>0</v>
      </c>
      <c r="DZ483" s="218">
        <f ca="1">IF(AND(DW483,DX483=0)=0,0,IF(DW483&gt;0,[6]Приват!$AB$1,IF(DX483&gt;0,[6]Укрсиб!$AB$1,0)))</f>
        <v>0</v>
      </c>
      <c r="EA483" s="207"/>
      <c r="EB483" s="207">
        <f t="shared" ca="1" si="720"/>
        <v>19</v>
      </c>
      <c r="EC483" s="207">
        <f t="shared" ca="1" si="721"/>
        <v>4370</v>
      </c>
      <c r="ED483" s="207">
        <f t="shared" ca="1" si="750"/>
        <v>0</v>
      </c>
      <c r="EE483" s="207"/>
      <c r="EF483" s="219"/>
      <c r="EG483" s="219"/>
      <c r="EH483" s="219"/>
      <c r="EI483" s="219"/>
      <c r="EJ483" s="219"/>
      <c r="EK483" s="219"/>
      <c r="EL483" s="219"/>
      <c r="EM483" s="219">
        <f t="shared" si="722"/>
        <v>0</v>
      </c>
      <c r="EN483" s="219"/>
      <c r="EO483" s="219"/>
      <c r="EP483" s="219">
        <f t="shared" si="723"/>
        <v>0</v>
      </c>
      <c r="EQ483" s="219">
        <f t="shared" si="751"/>
        <v>0</v>
      </c>
      <c r="ER483" s="219">
        <f t="shared" si="752"/>
        <v>0</v>
      </c>
      <c r="ES483" s="219"/>
      <c r="ET483" s="219">
        <f t="shared" si="724"/>
        <v>0</v>
      </c>
      <c r="EU483" s="363">
        <f t="shared" si="753"/>
        <v>0</v>
      </c>
      <c r="EV483" s="219">
        <f t="shared" si="725"/>
        <v>0</v>
      </c>
      <c r="EW483" s="219">
        <f t="shared" ca="1" si="726"/>
        <v>0</v>
      </c>
      <c r="EX483" s="219">
        <f t="shared" ca="1" si="754"/>
        <v>0</v>
      </c>
      <c r="EY483" s="219">
        <f t="shared" ca="1" si="727"/>
        <v>0</v>
      </c>
      <c r="EZ483" s="220">
        <f ca="1">IF(AND(EW483,EX483=0)=0,0,IF(EW483&gt;0,[6]Приват!$AH$1,IF(EX483&gt;0,[6]Укрсиб!$AH$1,0)))</f>
        <v>0</v>
      </c>
      <c r="FA483" s="28">
        <f t="shared" ca="1" si="728"/>
        <v>0</v>
      </c>
      <c r="FB483" s="28">
        <f t="shared" ca="1" si="729"/>
        <v>0</v>
      </c>
      <c r="FC483" s="28">
        <f t="shared" ca="1" si="730"/>
        <v>0</v>
      </c>
      <c r="FD483" s="28">
        <f t="shared" ca="1" si="731"/>
        <v>0</v>
      </c>
      <c r="FE483" s="28">
        <f t="shared" ca="1" si="732"/>
        <v>0</v>
      </c>
      <c r="FF483">
        <f t="shared" si="733"/>
        <v>0</v>
      </c>
      <c r="FG483" s="7">
        <f t="shared" si="734"/>
        <v>0</v>
      </c>
    </row>
    <row r="484" spans="1:163">
      <c r="A484" s="113"/>
      <c r="B484" s="113">
        <f t="shared" ca="1" si="683"/>
        <v>20</v>
      </c>
      <c r="C484" s="113">
        <f t="shared" ca="1" si="684"/>
        <v>4510</v>
      </c>
      <c r="D484" s="113">
        <f t="shared" ca="1" si="777"/>
        <v>0</v>
      </c>
      <c r="E484" s="113">
        <f t="shared" si="685"/>
        <v>0</v>
      </c>
      <c r="F484" s="115"/>
      <c r="G484" s="209">
        <f t="shared" si="774"/>
        <v>0</v>
      </c>
      <c r="H484" s="209">
        <f t="shared" si="771"/>
        <v>0</v>
      </c>
      <c r="I484" s="209">
        <f t="shared" si="772"/>
        <v>0</v>
      </c>
      <c r="J484" s="209">
        <f t="shared" si="756"/>
        <v>0</v>
      </c>
      <c r="K484" s="209">
        <f t="shared" si="757"/>
        <v>0</v>
      </c>
      <c r="L484" s="209">
        <f t="shared" si="758"/>
        <v>0</v>
      </c>
      <c r="M484" s="209">
        <f t="shared" si="759"/>
        <v>0</v>
      </c>
      <c r="N484" s="209">
        <f t="shared" si="760"/>
        <v>0</v>
      </c>
      <c r="O484" s="209">
        <f t="shared" si="755"/>
        <v>0</v>
      </c>
      <c r="P484" s="211">
        <f t="shared" si="761"/>
        <v>0</v>
      </c>
      <c r="Q484" s="209">
        <f t="shared" si="762"/>
        <v>0</v>
      </c>
      <c r="R484" s="209">
        <f t="shared" si="763"/>
        <v>0</v>
      </c>
      <c r="S484" s="209">
        <f t="shared" si="764"/>
        <v>0</v>
      </c>
      <c r="T484" s="209">
        <f t="shared" si="765"/>
        <v>0</v>
      </c>
      <c r="U484" s="209">
        <f t="shared" si="766"/>
        <v>0</v>
      </c>
      <c r="V484" s="209">
        <f t="shared" si="767"/>
        <v>0</v>
      </c>
      <c r="W484" s="209">
        <f t="shared" ca="1" si="768"/>
        <v>0</v>
      </c>
      <c r="X484" s="209">
        <f t="shared" ca="1" si="769"/>
        <v>0</v>
      </c>
      <c r="Y484" s="209">
        <f t="shared" ca="1" si="770"/>
        <v>0</v>
      </c>
      <c r="Z484" s="210" t="str">
        <f t="shared" ca="1" si="686"/>
        <v xml:space="preserve">        </v>
      </c>
      <c r="AA484" s="185"/>
      <c r="AB484" s="185">
        <f t="shared" ca="1" si="687"/>
        <v>20</v>
      </c>
      <c r="AC484" s="185">
        <f t="shared" ca="1" si="688"/>
        <v>4510</v>
      </c>
      <c r="AD484" s="185">
        <f t="shared" ca="1" si="735"/>
        <v>0</v>
      </c>
      <c r="AE484" s="185"/>
      <c r="AF484" s="211"/>
      <c r="AG484" s="211"/>
      <c r="AH484" s="211"/>
      <c r="AI484" s="211"/>
      <c r="AJ484" s="211"/>
      <c r="AK484" s="211"/>
      <c r="AL484" s="211"/>
      <c r="AM484" s="211">
        <f t="shared" si="682"/>
        <v>0</v>
      </c>
      <c r="AN484" s="211"/>
      <c r="AO484" s="211"/>
      <c r="AP484" s="623">
        <f t="shared" si="689"/>
        <v>0</v>
      </c>
      <c r="AQ484" s="211">
        <f t="shared" si="736"/>
        <v>0</v>
      </c>
      <c r="AR484" s="211">
        <f t="shared" si="737"/>
        <v>0</v>
      </c>
      <c r="AS484" s="211"/>
      <c r="AT484" s="211">
        <f t="shared" si="690"/>
        <v>0</v>
      </c>
      <c r="AU484" s="358">
        <f t="shared" si="691"/>
        <v>0</v>
      </c>
      <c r="AV484" s="211">
        <f t="shared" si="692"/>
        <v>0</v>
      </c>
      <c r="AW484" s="211">
        <f t="shared" ca="1" si="693"/>
        <v>0</v>
      </c>
      <c r="AX484" s="211">
        <f t="shared" ca="1" si="773"/>
        <v>0</v>
      </c>
      <c r="AY484" s="211">
        <f t="shared" ca="1" si="694"/>
        <v>0</v>
      </c>
      <c r="AZ484" s="212">
        <f ca="1">IF(AND(AW484,AX484=0,AY484=0)=0,0,IF(AW484&gt;0,'На банк Приват'!$J$1,IF(AX484&gt;0,'На Укрсиб'!J477,0)))</f>
        <v>0</v>
      </c>
      <c r="BA484" s="191"/>
      <c r="BB484" s="191">
        <f t="shared" ca="1" si="695"/>
        <v>20</v>
      </c>
      <c r="BC484" s="191">
        <f t="shared" ca="1" si="696"/>
        <v>4510</v>
      </c>
      <c r="BD484" s="191">
        <f t="shared" ca="1" si="738"/>
        <v>0</v>
      </c>
      <c r="BE484" s="191"/>
      <c r="BF484" s="213"/>
      <c r="BG484" s="213"/>
      <c r="BH484" s="213"/>
      <c r="BI484" s="213"/>
      <c r="BJ484" s="213"/>
      <c r="BK484" s="213"/>
      <c r="BL484" s="213"/>
      <c r="BM484" s="213">
        <f t="shared" si="678"/>
        <v>0</v>
      </c>
      <c r="BN484" s="213"/>
      <c r="BO484" s="213"/>
      <c r="BP484" s="623">
        <f t="shared" si="697"/>
        <v>0</v>
      </c>
      <c r="BQ484" s="213">
        <f t="shared" si="739"/>
        <v>0</v>
      </c>
      <c r="BR484" s="213">
        <f t="shared" si="740"/>
        <v>0</v>
      </c>
      <c r="BS484" s="213"/>
      <c r="BT484" s="213">
        <f t="shared" si="698"/>
        <v>0</v>
      </c>
      <c r="BU484" s="362">
        <f t="shared" si="741"/>
        <v>0</v>
      </c>
      <c r="BV484" s="213">
        <f t="shared" si="699"/>
        <v>0</v>
      </c>
      <c r="BW484" s="213">
        <f t="shared" ca="1" si="700"/>
        <v>0</v>
      </c>
      <c r="BX484" s="213">
        <f t="shared" ca="1" si="701"/>
        <v>0</v>
      </c>
      <c r="BY484" s="213">
        <f t="shared" ca="1" si="702"/>
        <v>0</v>
      </c>
      <c r="BZ484" s="214">
        <f ca="1">IF(AND(BW484,BX484=0)=0,0,IF(BW484&gt;0,'На банк Приват'!$P$1,IF(BX484&gt;0,'На Укрсиб'!$P$1,0)))</f>
        <v>0</v>
      </c>
      <c r="CA484" s="198"/>
      <c r="CB484" s="198">
        <f t="shared" ca="1" si="703"/>
        <v>20</v>
      </c>
      <c r="CC484" s="198">
        <f t="shared" ca="1" si="704"/>
        <v>4510</v>
      </c>
      <c r="CD484" s="198">
        <f t="shared" ca="1" si="742"/>
        <v>0</v>
      </c>
      <c r="CE484" s="198"/>
      <c r="CF484" s="215"/>
      <c r="CG484" s="215"/>
      <c r="CH484" s="215"/>
      <c r="CI484" s="215"/>
      <c r="CJ484" s="215"/>
      <c r="CK484" s="215"/>
      <c r="CL484" s="215"/>
      <c r="CM484" s="215">
        <f t="shared" si="775"/>
        <v>0</v>
      </c>
      <c r="CN484" s="215"/>
      <c r="CO484" s="215"/>
      <c r="CP484" s="215">
        <f t="shared" si="705"/>
        <v>0</v>
      </c>
      <c r="CQ484" s="215">
        <f t="shared" si="743"/>
        <v>0</v>
      </c>
      <c r="CR484" s="215">
        <f t="shared" si="744"/>
        <v>0</v>
      </c>
      <c r="CS484" s="215"/>
      <c r="CT484" s="215">
        <f t="shared" si="706"/>
        <v>0</v>
      </c>
      <c r="CU484" s="369">
        <f t="shared" si="707"/>
        <v>0</v>
      </c>
      <c r="CV484" s="215">
        <f t="shared" si="708"/>
        <v>0</v>
      </c>
      <c r="CW484" s="215">
        <f t="shared" ca="1" si="709"/>
        <v>0</v>
      </c>
      <c r="CX484" s="215">
        <f t="shared" ca="1" si="776"/>
        <v>0</v>
      </c>
      <c r="CY484" s="215">
        <f t="shared" ca="1" si="710"/>
        <v>0</v>
      </c>
      <c r="CZ484" s="216">
        <f ca="1">IF(AND(CW484,CX484=0)=0,0,IF(CW484&gt;0,'На банк Приват'!$V$1,IF(CX484&gt;0,'На Укрсиб'!$V$1,0)))</f>
        <v>0</v>
      </c>
      <c r="DA484" s="204"/>
      <c r="DB484" s="204">
        <f t="shared" ca="1" si="711"/>
        <v>20</v>
      </c>
      <c r="DC484" s="204">
        <f t="shared" ca="1" si="712"/>
        <v>4510</v>
      </c>
      <c r="DD484" s="204">
        <f t="shared" ca="1" si="746"/>
        <v>0</v>
      </c>
      <c r="DE484" s="204"/>
      <c r="DF484" s="217"/>
      <c r="DG484" s="217"/>
      <c r="DH484" s="217"/>
      <c r="DI484" s="217"/>
      <c r="DJ484" s="217"/>
      <c r="DK484" s="217"/>
      <c r="DL484" s="217"/>
      <c r="DM484" s="217">
        <f t="shared" si="713"/>
        <v>0</v>
      </c>
      <c r="DN484" s="217"/>
      <c r="DO484" s="217"/>
      <c r="DP484" s="763">
        <f t="shared" si="714"/>
        <v>0</v>
      </c>
      <c r="DQ484" s="217">
        <f t="shared" si="747"/>
        <v>0</v>
      </c>
      <c r="DR484" s="217">
        <f t="shared" si="748"/>
        <v>0</v>
      </c>
      <c r="DS484" s="217"/>
      <c r="DT484" s="217">
        <f t="shared" si="715"/>
        <v>0</v>
      </c>
      <c r="DU484" s="366">
        <f t="shared" si="749"/>
        <v>0</v>
      </c>
      <c r="DV484" s="217">
        <f t="shared" si="716"/>
        <v>0</v>
      </c>
      <c r="DW484" s="217">
        <f t="shared" ca="1" si="717"/>
        <v>0</v>
      </c>
      <c r="DX484" s="217">
        <f t="shared" ca="1" si="718"/>
        <v>0</v>
      </c>
      <c r="DY484" s="217">
        <f t="shared" ca="1" si="719"/>
        <v>0</v>
      </c>
      <c r="DZ484" s="218">
        <f ca="1">IF(AND(DW484,DX484=0)=0,0,IF(DW484&gt;0,[6]Приват!$AB$1,IF(DX484&gt;0,[6]Укрсиб!$AB$1,0)))</f>
        <v>0</v>
      </c>
      <c r="EA484" s="207"/>
      <c r="EB484" s="207">
        <f t="shared" ca="1" si="720"/>
        <v>20</v>
      </c>
      <c r="EC484" s="207">
        <f t="shared" ca="1" si="721"/>
        <v>4510</v>
      </c>
      <c r="ED484" s="207">
        <f t="shared" ca="1" si="750"/>
        <v>0</v>
      </c>
      <c r="EE484" s="207"/>
      <c r="EF484" s="219"/>
      <c r="EG484" s="219"/>
      <c r="EH484" s="219"/>
      <c r="EI484" s="219"/>
      <c r="EJ484" s="219"/>
      <c r="EK484" s="219"/>
      <c r="EL484" s="219"/>
      <c r="EM484" s="219">
        <f t="shared" si="722"/>
        <v>0</v>
      </c>
      <c r="EN484" s="219"/>
      <c r="EO484" s="219"/>
      <c r="EP484" s="219">
        <f t="shared" si="723"/>
        <v>0</v>
      </c>
      <c r="EQ484" s="219">
        <f t="shared" si="751"/>
        <v>0</v>
      </c>
      <c r="ER484" s="219">
        <f t="shared" si="752"/>
        <v>0</v>
      </c>
      <c r="ES484" s="219"/>
      <c r="ET484" s="219">
        <f t="shared" si="724"/>
        <v>0</v>
      </c>
      <c r="EU484" s="363">
        <f t="shared" si="753"/>
        <v>0</v>
      </c>
      <c r="EV484" s="219">
        <f t="shared" si="725"/>
        <v>0</v>
      </c>
      <c r="EW484" s="219">
        <f t="shared" ca="1" si="726"/>
        <v>0</v>
      </c>
      <c r="EX484" s="219">
        <f t="shared" ca="1" si="754"/>
        <v>0</v>
      </c>
      <c r="EY484" s="219">
        <f t="shared" ca="1" si="727"/>
        <v>0</v>
      </c>
      <c r="EZ484" s="220">
        <f ca="1">IF(AND(EW484,EX484=0)=0,0,IF(EW484&gt;0,[6]Приват!$AH$1,IF(EX484&gt;0,[6]Укрсиб!$AH$1,0)))</f>
        <v>0</v>
      </c>
      <c r="FA484" s="28">
        <f t="shared" ca="1" si="728"/>
        <v>0</v>
      </c>
      <c r="FB484" s="28">
        <f t="shared" ca="1" si="729"/>
        <v>0</v>
      </c>
      <c r="FC484" s="28">
        <f t="shared" ca="1" si="730"/>
        <v>0</v>
      </c>
      <c r="FD484" s="28">
        <f t="shared" ca="1" si="731"/>
        <v>0</v>
      </c>
      <c r="FE484" s="28">
        <f t="shared" ca="1" si="732"/>
        <v>0</v>
      </c>
      <c r="FF484">
        <f t="shared" si="733"/>
        <v>0</v>
      </c>
      <c r="FG484" s="7">
        <f t="shared" si="734"/>
        <v>0</v>
      </c>
    </row>
    <row r="485" spans="1:163">
      <c r="A485" s="113"/>
      <c r="B485" s="113">
        <f t="shared" ca="1" si="683"/>
        <v>21</v>
      </c>
      <c r="C485" s="113">
        <f t="shared" ca="1" si="684"/>
        <v>4650</v>
      </c>
      <c r="D485" s="113">
        <f t="shared" ca="1" si="777"/>
        <v>0</v>
      </c>
      <c r="E485" s="113">
        <f t="shared" si="685"/>
        <v>0</v>
      </c>
      <c r="F485" s="115"/>
      <c r="G485" s="209">
        <f t="shared" si="774"/>
        <v>0</v>
      </c>
      <c r="H485" s="209">
        <f t="shared" si="771"/>
        <v>0</v>
      </c>
      <c r="I485" s="209">
        <f t="shared" si="772"/>
        <v>0</v>
      </c>
      <c r="J485" s="209">
        <f t="shared" si="756"/>
        <v>0</v>
      </c>
      <c r="K485" s="209">
        <f t="shared" si="757"/>
        <v>0</v>
      </c>
      <c r="L485" s="209">
        <f t="shared" si="758"/>
        <v>0</v>
      </c>
      <c r="M485" s="209">
        <f t="shared" si="759"/>
        <v>0</v>
      </c>
      <c r="N485" s="209">
        <f t="shared" si="760"/>
        <v>0</v>
      </c>
      <c r="O485" s="209">
        <f t="shared" si="755"/>
        <v>0</v>
      </c>
      <c r="P485" s="211">
        <f t="shared" si="761"/>
        <v>0</v>
      </c>
      <c r="Q485" s="209">
        <f t="shared" si="762"/>
        <v>0</v>
      </c>
      <c r="R485" s="209">
        <f t="shared" si="763"/>
        <v>0</v>
      </c>
      <c r="S485" s="209">
        <f t="shared" si="764"/>
        <v>0</v>
      </c>
      <c r="T485" s="209">
        <f t="shared" si="765"/>
        <v>0</v>
      </c>
      <c r="U485" s="209">
        <f t="shared" si="766"/>
        <v>0</v>
      </c>
      <c r="V485" s="209">
        <f t="shared" si="767"/>
        <v>0</v>
      </c>
      <c r="W485" s="209">
        <f t="shared" ca="1" si="768"/>
        <v>0</v>
      </c>
      <c r="X485" s="209">
        <f t="shared" ca="1" si="769"/>
        <v>0</v>
      </c>
      <c r="Y485" s="209">
        <f t="shared" ca="1" si="770"/>
        <v>0</v>
      </c>
      <c r="Z485" s="210" t="str">
        <f t="shared" ca="1" si="686"/>
        <v xml:space="preserve">        </v>
      </c>
      <c r="AA485" s="185"/>
      <c r="AB485" s="185">
        <f t="shared" ca="1" si="687"/>
        <v>21</v>
      </c>
      <c r="AC485" s="185">
        <f t="shared" ca="1" si="688"/>
        <v>4650</v>
      </c>
      <c r="AD485" s="185">
        <f t="shared" ca="1" si="735"/>
        <v>0</v>
      </c>
      <c r="AE485" s="185"/>
      <c r="AF485" s="211"/>
      <c r="AG485" s="211"/>
      <c r="AH485" s="211"/>
      <c r="AI485" s="211"/>
      <c r="AJ485" s="211"/>
      <c r="AK485" s="211"/>
      <c r="AL485" s="211"/>
      <c r="AM485" s="211">
        <f t="shared" si="682"/>
        <v>0</v>
      </c>
      <c r="AN485" s="211"/>
      <c r="AO485" s="211"/>
      <c r="AP485" s="623">
        <f t="shared" si="689"/>
        <v>0</v>
      </c>
      <c r="AQ485" s="211">
        <f t="shared" si="736"/>
        <v>0</v>
      </c>
      <c r="AR485" s="211">
        <f t="shared" si="737"/>
        <v>0</v>
      </c>
      <c r="AS485" s="211"/>
      <c r="AT485" s="211">
        <f t="shared" si="690"/>
        <v>0</v>
      </c>
      <c r="AU485" s="358">
        <f t="shared" si="691"/>
        <v>0</v>
      </c>
      <c r="AV485" s="211">
        <f t="shared" si="692"/>
        <v>0</v>
      </c>
      <c r="AW485" s="211">
        <f t="shared" ca="1" si="693"/>
        <v>0</v>
      </c>
      <c r="AX485" s="211">
        <f t="shared" ca="1" si="773"/>
        <v>0</v>
      </c>
      <c r="AY485" s="211">
        <f t="shared" ca="1" si="694"/>
        <v>0</v>
      </c>
      <c r="AZ485" s="212">
        <f ca="1">IF(AND(AW485,AX485=0,AY485=0)=0,0,IF(AW485&gt;0,'На банк Приват'!$J$1,IF(AX485&gt;0,'На Укрсиб'!J478,0)))</f>
        <v>0</v>
      </c>
      <c r="BA485" s="191"/>
      <c r="BB485" s="191">
        <f t="shared" ca="1" si="695"/>
        <v>21</v>
      </c>
      <c r="BC485" s="191">
        <f t="shared" ca="1" si="696"/>
        <v>4650</v>
      </c>
      <c r="BD485" s="191">
        <f t="shared" ca="1" si="738"/>
        <v>0</v>
      </c>
      <c r="BE485" s="191"/>
      <c r="BF485" s="213"/>
      <c r="BG485" s="213"/>
      <c r="BH485" s="213"/>
      <c r="BI485" s="213"/>
      <c r="BJ485" s="213"/>
      <c r="BK485" s="213"/>
      <c r="BL485" s="213"/>
      <c r="BM485" s="213">
        <f t="shared" si="678"/>
        <v>0</v>
      </c>
      <c r="BN485" s="213"/>
      <c r="BO485" s="213"/>
      <c r="BP485" s="623">
        <f t="shared" si="697"/>
        <v>0</v>
      </c>
      <c r="BQ485" s="213">
        <f t="shared" si="739"/>
        <v>0</v>
      </c>
      <c r="BR485" s="213">
        <f t="shared" si="740"/>
        <v>0</v>
      </c>
      <c r="BS485" s="213"/>
      <c r="BT485" s="213">
        <f t="shared" si="698"/>
        <v>0</v>
      </c>
      <c r="BU485" s="362">
        <f t="shared" si="741"/>
        <v>0</v>
      </c>
      <c r="BV485" s="213">
        <f t="shared" si="699"/>
        <v>0</v>
      </c>
      <c r="BW485" s="213">
        <f t="shared" ca="1" si="700"/>
        <v>0</v>
      </c>
      <c r="BX485" s="213">
        <f t="shared" ca="1" si="701"/>
        <v>0</v>
      </c>
      <c r="BY485" s="213">
        <f t="shared" ca="1" si="702"/>
        <v>0</v>
      </c>
      <c r="BZ485" s="214">
        <f ca="1">IF(AND(BW485,BX485=0)=0,0,IF(BW485&gt;0,'На банк Приват'!$P$1,IF(BX485&gt;0,'На Укрсиб'!$P$1,0)))</f>
        <v>0</v>
      </c>
      <c r="CA485" s="198"/>
      <c r="CB485" s="198">
        <f t="shared" ca="1" si="703"/>
        <v>21</v>
      </c>
      <c r="CC485" s="198">
        <f t="shared" ca="1" si="704"/>
        <v>4650</v>
      </c>
      <c r="CD485" s="198">
        <f t="shared" ca="1" si="742"/>
        <v>0</v>
      </c>
      <c r="CE485" s="198"/>
      <c r="CF485" s="215"/>
      <c r="CG485" s="215"/>
      <c r="CH485" s="215"/>
      <c r="CI485" s="215"/>
      <c r="CJ485" s="215"/>
      <c r="CK485" s="215"/>
      <c r="CL485" s="215"/>
      <c r="CM485" s="215">
        <f t="shared" si="775"/>
        <v>0</v>
      </c>
      <c r="CN485" s="215"/>
      <c r="CO485" s="215"/>
      <c r="CP485" s="215">
        <f t="shared" si="705"/>
        <v>0</v>
      </c>
      <c r="CQ485" s="215">
        <f t="shared" si="743"/>
        <v>0</v>
      </c>
      <c r="CR485" s="215">
        <f t="shared" si="744"/>
        <v>0</v>
      </c>
      <c r="CS485" s="215"/>
      <c r="CT485" s="215">
        <f t="shared" si="706"/>
        <v>0</v>
      </c>
      <c r="CU485" s="369">
        <f t="shared" si="707"/>
        <v>0</v>
      </c>
      <c r="CV485" s="215">
        <f t="shared" si="708"/>
        <v>0</v>
      </c>
      <c r="CW485" s="215">
        <f t="shared" ca="1" si="709"/>
        <v>0</v>
      </c>
      <c r="CX485" s="215">
        <f t="shared" ca="1" si="776"/>
        <v>0</v>
      </c>
      <c r="CY485" s="215">
        <f t="shared" ca="1" si="710"/>
        <v>0</v>
      </c>
      <c r="CZ485" s="216">
        <f ca="1">IF(AND(CW485,CX485=0)=0,0,IF(CW485&gt;0,'На банк Приват'!$V$1,IF(CX485&gt;0,'На Укрсиб'!$V$1,0)))</f>
        <v>0</v>
      </c>
      <c r="DA485" s="204"/>
      <c r="DB485" s="204">
        <f t="shared" ca="1" si="711"/>
        <v>21</v>
      </c>
      <c r="DC485" s="204">
        <f t="shared" ca="1" si="712"/>
        <v>4650</v>
      </c>
      <c r="DD485" s="204">
        <f t="shared" ca="1" si="746"/>
        <v>0</v>
      </c>
      <c r="DE485" s="204"/>
      <c r="DF485" s="217"/>
      <c r="DG485" s="217"/>
      <c r="DH485" s="217"/>
      <c r="DI485" s="217"/>
      <c r="DJ485" s="217"/>
      <c r="DK485" s="217"/>
      <c r="DL485" s="217"/>
      <c r="DM485" s="217">
        <f t="shared" si="713"/>
        <v>0</v>
      </c>
      <c r="DN485" s="217"/>
      <c r="DO485" s="217"/>
      <c r="DP485" s="763">
        <f t="shared" si="714"/>
        <v>0</v>
      </c>
      <c r="DQ485" s="217">
        <f t="shared" si="747"/>
        <v>0</v>
      </c>
      <c r="DR485" s="217">
        <f t="shared" si="748"/>
        <v>0</v>
      </c>
      <c r="DS485" s="217"/>
      <c r="DT485" s="217">
        <f t="shared" si="715"/>
        <v>0</v>
      </c>
      <c r="DU485" s="366">
        <f t="shared" si="749"/>
        <v>0</v>
      </c>
      <c r="DV485" s="217">
        <f t="shared" si="716"/>
        <v>0</v>
      </c>
      <c r="DW485" s="217">
        <f t="shared" ca="1" si="717"/>
        <v>0</v>
      </c>
      <c r="DX485" s="217">
        <f t="shared" ca="1" si="718"/>
        <v>0</v>
      </c>
      <c r="DY485" s="217">
        <f t="shared" ca="1" si="719"/>
        <v>0</v>
      </c>
      <c r="DZ485" s="218">
        <f ca="1">IF(AND(DW485,DX485=0)=0,0,IF(DW485&gt;0,[6]Приват!$AB$1,IF(DX485&gt;0,[6]Укрсиб!$AB$1,0)))</f>
        <v>0</v>
      </c>
      <c r="EA485" s="207"/>
      <c r="EB485" s="207">
        <f t="shared" ca="1" si="720"/>
        <v>21</v>
      </c>
      <c r="EC485" s="207">
        <f t="shared" ca="1" si="721"/>
        <v>4650</v>
      </c>
      <c r="ED485" s="207">
        <f t="shared" ca="1" si="750"/>
        <v>0</v>
      </c>
      <c r="EE485" s="207"/>
      <c r="EF485" s="219"/>
      <c r="EG485" s="219"/>
      <c r="EH485" s="219"/>
      <c r="EI485" s="219"/>
      <c r="EJ485" s="219"/>
      <c r="EK485" s="219"/>
      <c r="EL485" s="219"/>
      <c r="EM485" s="219">
        <f t="shared" si="722"/>
        <v>0</v>
      </c>
      <c r="EN485" s="219"/>
      <c r="EO485" s="219"/>
      <c r="EP485" s="219">
        <f t="shared" si="723"/>
        <v>0</v>
      </c>
      <c r="EQ485" s="219">
        <f t="shared" si="751"/>
        <v>0</v>
      </c>
      <c r="ER485" s="219">
        <f t="shared" si="752"/>
        <v>0</v>
      </c>
      <c r="ES485" s="219"/>
      <c r="ET485" s="219">
        <f t="shared" si="724"/>
        <v>0</v>
      </c>
      <c r="EU485" s="363">
        <f t="shared" si="753"/>
        <v>0</v>
      </c>
      <c r="EV485" s="219">
        <f t="shared" si="725"/>
        <v>0</v>
      </c>
      <c r="EW485" s="219">
        <f t="shared" ca="1" si="726"/>
        <v>0</v>
      </c>
      <c r="EX485" s="219">
        <f t="shared" ca="1" si="754"/>
        <v>0</v>
      </c>
      <c r="EY485" s="219">
        <f t="shared" ca="1" si="727"/>
        <v>0</v>
      </c>
      <c r="EZ485" s="220">
        <f ca="1">IF(AND(EW485,EX485=0)=0,0,IF(EW485&gt;0,[6]Приват!$AH$1,IF(EX485&gt;0,[6]Укрсиб!$AH$1,0)))</f>
        <v>0</v>
      </c>
      <c r="FA485" s="28">
        <f t="shared" ca="1" si="728"/>
        <v>0</v>
      </c>
      <c r="FB485" s="28">
        <f t="shared" ca="1" si="729"/>
        <v>0</v>
      </c>
      <c r="FC485" s="28">
        <f t="shared" ca="1" si="730"/>
        <v>0</v>
      </c>
      <c r="FD485" s="28">
        <f t="shared" ca="1" si="731"/>
        <v>0</v>
      </c>
      <c r="FE485" s="28">
        <f t="shared" ca="1" si="732"/>
        <v>0</v>
      </c>
      <c r="FF485">
        <f t="shared" si="733"/>
        <v>0</v>
      </c>
      <c r="FG485" s="7">
        <f t="shared" si="734"/>
        <v>0</v>
      </c>
    </row>
    <row r="486" spans="1:163">
      <c r="A486" s="113"/>
      <c r="B486" s="113">
        <f t="shared" ca="1" si="683"/>
        <v>22</v>
      </c>
      <c r="C486" s="113">
        <f t="shared" ca="1" si="684"/>
        <v>4790</v>
      </c>
      <c r="D486" s="113">
        <f t="shared" ca="1" si="777"/>
        <v>0</v>
      </c>
      <c r="E486" s="113">
        <f t="shared" si="685"/>
        <v>0</v>
      </c>
      <c r="F486" s="115"/>
      <c r="G486" s="209">
        <f t="shared" si="774"/>
        <v>0</v>
      </c>
      <c r="H486" s="209">
        <f t="shared" si="771"/>
        <v>0</v>
      </c>
      <c r="I486" s="209">
        <f t="shared" si="772"/>
        <v>0</v>
      </c>
      <c r="J486" s="209">
        <f t="shared" si="756"/>
        <v>0</v>
      </c>
      <c r="K486" s="209">
        <f t="shared" si="757"/>
        <v>0</v>
      </c>
      <c r="L486" s="209">
        <f t="shared" si="758"/>
        <v>0</v>
      </c>
      <c r="M486" s="209">
        <f t="shared" si="759"/>
        <v>0</v>
      </c>
      <c r="N486" s="209">
        <f t="shared" si="760"/>
        <v>0</v>
      </c>
      <c r="O486" s="209">
        <f t="shared" si="755"/>
        <v>0</v>
      </c>
      <c r="P486" s="211">
        <f t="shared" si="761"/>
        <v>0</v>
      </c>
      <c r="Q486" s="209">
        <f t="shared" si="762"/>
        <v>0</v>
      </c>
      <c r="R486" s="209">
        <f t="shared" si="763"/>
        <v>0</v>
      </c>
      <c r="S486" s="209">
        <f t="shared" si="764"/>
        <v>0</v>
      </c>
      <c r="T486" s="209">
        <f t="shared" si="765"/>
        <v>0</v>
      </c>
      <c r="U486" s="209">
        <f t="shared" si="766"/>
        <v>0</v>
      </c>
      <c r="V486" s="209">
        <f t="shared" si="767"/>
        <v>0</v>
      </c>
      <c r="W486" s="209">
        <f t="shared" ca="1" si="768"/>
        <v>0</v>
      </c>
      <c r="X486" s="209">
        <f t="shared" ca="1" si="769"/>
        <v>0</v>
      </c>
      <c r="Y486" s="209">
        <f t="shared" ca="1" si="770"/>
        <v>0</v>
      </c>
      <c r="Z486" s="210" t="str">
        <f t="shared" ca="1" si="686"/>
        <v xml:space="preserve">        </v>
      </c>
      <c r="AA486" s="185"/>
      <c r="AB486" s="185">
        <f t="shared" ca="1" si="687"/>
        <v>22</v>
      </c>
      <c r="AC486" s="185">
        <f t="shared" ca="1" si="688"/>
        <v>4790</v>
      </c>
      <c r="AD486" s="185">
        <f t="shared" ca="1" si="735"/>
        <v>0</v>
      </c>
      <c r="AE486" s="185"/>
      <c r="AF486" s="211"/>
      <c r="AG486" s="211"/>
      <c r="AH486" s="211"/>
      <c r="AI486" s="211"/>
      <c r="AJ486" s="211"/>
      <c r="AK486" s="211"/>
      <c r="AL486" s="211"/>
      <c r="AM486" s="211">
        <f t="shared" ref="AM486:AM517" si="778">IF(AN486=0,6500/31*AE486,0)</f>
        <v>0</v>
      </c>
      <c r="AN486" s="211"/>
      <c r="AO486" s="211"/>
      <c r="AP486" s="623">
        <f t="shared" si="689"/>
        <v>0</v>
      </c>
      <c r="AQ486" s="211">
        <f t="shared" si="736"/>
        <v>0</v>
      </c>
      <c r="AR486" s="211">
        <f t="shared" si="737"/>
        <v>0</v>
      </c>
      <c r="AS486" s="211"/>
      <c r="AT486" s="211">
        <f t="shared" si="690"/>
        <v>0</v>
      </c>
      <c r="AU486" s="358">
        <f t="shared" si="691"/>
        <v>0</v>
      </c>
      <c r="AV486" s="211">
        <f t="shared" si="692"/>
        <v>0</v>
      </c>
      <c r="AW486" s="211">
        <f t="shared" ca="1" si="693"/>
        <v>0</v>
      </c>
      <c r="AX486" s="211">
        <f t="shared" ca="1" si="773"/>
        <v>0</v>
      </c>
      <c r="AY486" s="211">
        <f t="shared" ca="1" si="694"/>
        <v>0</v>
      </c>
      <c r="AZ486" s="212">
        <f ca="1">IF(AND(AW486,AX486=0,AY486=0)=0,0,IF(AW486&gt;0,'На банк Приват'!$J$1,IF(AX486&gt;0,'На Укрсиб'!J479,0)))</f>
        <v>0</v>
      </c>
      <c r="BA486" s="191"/>
      <c r="BB486" s="191">
        <f t="shared" ca="1" si="695"/>
        <v>22</v>
      </c>
      <c r="BC486" s="191">
        <f t="shared" ca="1" si="696"/>
        <v>4790</v>
      </c>
      <c r="BD486" s="191">
        <f t="shared" ca="1" si="738"/>
        <v>0</v>
      </c>
      <c r="BE486" s="191"/>
      <c r="BF486" s="213"/>
      <c r="BG486" s="213"/>
      <c r="BH486" s="213"/>
      <c r="BI486" s="213"/>
      <c r="BJ486" s="213"/>
      <c r="BK486" s="213"/>
      <c r="BL486" s="213"/>
      <c r="BM486" s="213">
        <f t="shared" ref="BM486:BM528" si="779">IF(BN486=0,6500/31*BE486,0)</f>
        <v>0</v>
      </c>
      <c r="BN486" s="213"/>
      <c r="BO486" s="213"/>
      <c r="BP486" s="623">
        <f t="shared" si="697"/>
        <v>0</v>
      </c>
      <c r="BQ486" s="213">
        <f t="shared" si="739"/>
        <v>0</v>
      </c>
      <c r="BR486" s="213">
        <f t="shared" si="740"/>
        <v>0</v>
      </c>
      <c r="BS486" s="213"/>
      <c r="BT486" s="213">
        <f t="shared" si="698"/>
        <v>0</v>
      </c>
      <c r="BU486" s="362">
        <f t="shared" si="741"/>
        <v>0</v>
      </c>
      <c r="BV486" s="213">
        <f t="shared" si="699"/>
        <v>0</v>
      </c>
      <c r="BW486" s="213">
        <f t="shared" ca="1" si="700"/>
        <v>0</v>
      </c>
      <c r="BX486" s="213">
        <f t="shared" ca="1" si="701"/>
        <v>0</v>
      </c>
      <c r="BY486" s="213">
        <f t="shared" ca="1" si="702"/>
        <v>0</v>
      </c>
      <c r="BZ486" s="214">
        <f ca="1">IF(AND(BW486,BX486=0)=0,0,IF(BW486&gt;0,'На банк Приват'!$P$1,IF(BX486&gt;0,'На Укрсиб'!$P$1,0)))</f>
        <v>0</v>
      </c>
      <c r="CA486" s="198"/>
      <c r="CB486" s="198">
        <f t="shared" ca="1" si="703"/>
        <v>22</v>
      </c>
      <c r="CC486" s="198">
        <f t="shared" ca="1" si="704"/>
        <v>4790</v>
      </c>
      <c r="CD486" s="198">
        <f t="shared" ca="1" si="742"/>
        <v>0</v>
      </c>
      <c r="CE486" s="198"/>
      <c r="CF486" s="215"/>
      <c r="CG486" s="215"/>
      <c r="CH486" s="215"/>
      <c r="CI486" s="215"/>
      <c r="CJ486" s="215"/>
      <c r="CK486" s="215"/>
      <c r="CL486" s="215"/>
      <c r="CM486" s="215">
        <f t="shared" si="775"/>
        <v>0</v>
      </c>
      <c r="CN486" s="215"/>
      <c r="CO486" s="215"/>
      <c r="CP486" s="215">
        <f t="shared" si="705"/>
        <v>0</v>
      </c>
      <c r="CQ486" s="215">
        <f t="shared" si="743"/>
        <v>0</v>
      </c>
      <c r="CR486" s="215">
        <f t="shared" si="744"/>
        <v>0</v>
      </c>
      <c r="CS486" s="215"/>
      <c r="CT486" s="215">
        <f t="shared" si="706"/>
        <v>0</v>
      </c>
      <c r="CU486" s="369">
        <f t="shared" si="707"/>
        <v>0</v>
      </c>
      <c r="CV486" s="215">
        <f t="shared" si="708"/>
        <v>0</v>
      </c>
      <c r="CW486" s="215">
        <f t="shared" ca="1" si="709"/>
        <v>0</v>
      </c>
      <c r="CX486" s="215">
        <f t="shared" ca="1" si="776"/>
        <v>0</v>
      </c>
      <c r="CY486" s="215">
        <f t="shared" ca="1" si="710"/>
        <v>0</v>
      </c>
      <c r="CZ486" s="216">
        <f ca="1">IF(AND(CW486,CX486=0)=0,0,IF(CW486&gt;0,'На банк Приват'!$V$1,IF(CX486&gt;0,'На Укрсиб'!$V$1,0)))</f>
        <v>0</v>
      </c>
      <c r="DA486" s="204"/>
      <c r="DB486" s="204">
        <f t="shared" ca="1" si="711"/>
        <v>22</v>
      </c>
      <c r="DC486" s="204">
        <f t="shared" ca="1" si="712"/>
        <v>4790</v>
      </c>
      <c r="DD486" s="204">
        <f t="shared" ca="1" si="746"/>
        <v>0</v>
      </c>
      <c r="DE486" s="204"/>
      <c r="DF486" s="217"/>
      <c r="DG486" s="217"/>
      <c r="DH486" s="217"/>
      <c r="DI486" s="217"/>
      <c r="DJ486" s="217"/>
      <c r="DK486" s="217"/>
      <c r="DL486" s="217"/>
      <c r="DM486" s="217">
        <f t="shared" si="713"/>
        <v>0</v>
      </c>
      <c r="DN486" s="217"/>
      <c r="DO486" s="217"/>
      <c r="DP486" s="763">
        <f t="shared" si="714"/>
        <v>0</v>
      </c>
      <c r="DQ486" s="217">
        <f t="shared" si="747"/>
        <v>0</v>
      </c>
      <c r="DR486" s="217">
        <f t="shared" si="748"/>
        <v>0</v>
      </c>
      <c r="DS486" s="217"/>
      <c r="DT486" s="217">
        <f t="shared" si="715"/>
        <v>0</v>
      </c>
      <c r="DU486" s="366">
        <f t="shared" si="749"/>
        <v>0</v>
      </c>
      <c r="DV486" s="217">
        <f t="shared" si="716"/>
        <v>0</v>
      </c>
      <c r="DW486" s="217">
        <f t="shared" ca="1" si="717"/>
        <v>0</v>
      </c>
      <c r="DX486" s="217">
        <f t="shared" ca="1" si="718"/>
        <v>0</v>
      </c>
      <c r="DY486" s="217">
        <f t="shared" ca="1" si="719"/>
        <v>0</v>
      </c>
      <c r="DZ486" s="218">
        <f ca="1">IF(AND(DW486,DX486=0)=0,0,IF(DW486&gt;0,[6]Приват!$AB$1,IF(DX486&gt;0,[6]Укрсиб!$AB$1,0)))</f>
        <v>0</v>
      </c>
      <c r="EA486" s="207"/>
      <c r="EB486" s="207">
        <f t="shared" ca="1" si="720"/>
        <v>22</v>
      </c>
      <c r="EC486" s="207">
        <f t="shared" ca="1" si="721"/>
        <v>4790</v>
      </c>
      <c r="ED486" s="207">
        <f t="shared" ca="1" si="750"/>
        <v>0</v>
      </c>
      <c r="EE486" s="207"/>
      <c r="EF486" s="219"/>
      <c r="EG486" s="219"/>
      <c r="EH486" s="219"/>
      <c r="EI486" s="219"/>
      <c r="EJ486" s="219"/>
      <c r="EK486" s="219"/>
      <c r="EL486" s="219"/>
      <c r="EM486" s="219">
        <f t="shared" si="722"/>
        <v>0</v>
      </c>
      <c r="EN486" s="219"/>
      <c r="EO486" s="219"/>
      <c r="EP486" s="219">
        <f t="shared" si="723"/>
        <v>0</v>
      </c>
      <c r="EQ486" s="219">
        <f t="shared" si="751"/>
        <v>0</v>
      </c>
      <c r="ER486" s="219">
        <f t="shared" si="752"/>
        <v>0</v>
      </c>
      <c r="ES486" s="219"/>
      <c r="ET486" s="219">
        <f t="shared" si="724"/>
        <v>0</v>
      </c>
      <c r="EU486" s="363">
        <f t="shared" si="753"/>
        <v>0</v>
      </c>
      <c r="EV486" s="219">
        <f t="shared" si="725"/>
        <v>0</v>
      </c>
      <c r="EW486" s="219">
        <f t="shared" ca="1" si="726"/>
        <v>0</v>
      </c>
      <c r="EX486" s="219">
        <f t="shared" ca="1" si="754"/>
        <v>0</v>
      </c>
      <c r="EY486" s="219">
        <f t="shared" ca="1" si="727"/>
        <v>0</v>
      </c>
      <c r="EZ486" s="220">
        <f ca="1">IF(AND(EW486,EX486=0)=0,0,IF(EW486&gt;0,[6]Приват!$AH$1,IF(EX486&gt;0,[6]Укрсиб!$AH$1,0)))</f>
        <v>0</v>
      </c>
      <c r="FA486" s="28">
        <f t="shared" ca="1" si="728"/>
        <v>0</v>
      </c>
      <c r="FB486" s="28">
        <f t="shared" ca="1" si="729"/>
        <v>0</v>
      </c>
      <c r="FC486" s="28">
        <f t="shared" ca="1" si="730"/>
        <v>0</v>
      </c>
      <c r="FD486" s="28">
        <f t="shared" ca="1" si="731"/>
        <v>0</v>
      </c>
      <c r="FE486" s="28">
        <f t="shared" ca="1" si="732"/>
        <v>0</v>
      </c>
      <c r="FF486">
        <f t="shared" si="733"/>
        <v>0</v>
      </c>
      <c r="FG486" s="7">
        <f t="shared" si="734"/>
        <v>0</v>
      </c>
    </row>
    <row r="487" spans="1:163">
      <c r="A487" s="113"/>
      <c r="B487" s="113">
        <f t="shared" ca="1" si="683"/>
        <v>23</v>
      </c>
      <c r="C487" s="113">
        <f t="shared" ca="1" si="684"/>
        <v>4930</v>
      </c>
      <c r="D487" s="113">
        <f t="shared" ca="1" si="777"/>
        <v>0</v>
      </c>
      <c r="E487" s="113">
        <f t="shared" si="685"/>
        <v>0</v>
      </c>
      <c r="F487" s="115"/>
      <c r="G487" s="209">
        <f t="shared" si="774"/>
        <v>0</v>
      </c>
      <c r="H487" s="209">
        <f t="shared" si="771"/>
        <v>0</v>
      </c>
      <c r="I487" s="209">
        <f t="shared" si="772"/>
        <v>0</v>
      </c>
      <c r="J487" s="209">
        <f t="shared" si="756"/>
        <v>0</v>
      </c>
      <c r="K487" s="209">
        <f t="shared" si="757"/>
        <v>0</v>
      </c>
      <c r="L487" s="209">
        <f t="shared" si="758"/>
        <v>0</v>
      </c>
      <c r="M487" s="209">
        <f t="shared" si="759"/>
        <v>0</v>
      </c>
      <c r="N487" s="209">
        <f t="shared" si="760"/>
        <v>0</v>
      </c>
      <c r="O487" s="209">
        <f t="shared" si="755"/>
        <v>0</v>
      </c>
      <c r="P487" s="211">
        <f t="shared" si="761"/>
        <v>0</v>
      </c>
      <c r="Q487" s="209">
        <f t="shared" si="762"/>
        <v>0</v>
      </c>
      <c r="R487" s="209">
        <f t="shared" si="763"/>
        <v>0</v>
      </c>
      <c r="S487" s="209">
        <f t="shared" si="764"/>
        <v>0</v>
      </c>
      <c r="T487" s="209">
        <f t="shared" si="765"/>
        <v>0</v>
      </c>
      <c r="U487" s="209">
        <f t="shared" si="766"/>
        <v>0</v>
      </c>
      <c r="V487" s="209">
        <f t="shared" si="767"/>
        <v>0</v>
      </c>
      <c r="W487" s="209">
        <f t="shared" ca="1" si="768"/>
        <v>0</v>
      </c>
      <c r="X487" s="209">
        <f t="shared" ca="1" si="769"/>
        <v>0</v>
      </c>
      <c r="Y487" s="209">
        <f t="shared" ca="1" si="770"/>
        <v>0</v>
      </c>
      <c r="Z487" s="210" t="str">
        <f t="shared" ca="1" si="686"/>
        <v xml:space="preserve">        </v>
      </c>
      <c r="AA487" s="185"/>
      <c r="AB487" s="185">
        <f t="shared" ca="1" si="687"/>
        <v>23</v>
      </c>
      <c r="AC487" s="185">
        <f t="shared" ca="1" si="688"/>
        <v>4930</v>
      </c>
      <c r="AD487" s="185">
        <f t="shared" ca="1" si="735"/>
        <v>0</v>
      </c>
      <c r="AE487" s="185"/>
      <c r="AF487" s="211"/>
      <c r="AG487" s="211"/>
      <c r="AH487" s="211"/>
      <c r="AI487" s="211"/>
      <c r="AJ487" s="211"/>
      <c r="AK487" s="211"/>
      <c r="AL487" s="211"/>
      <c r="AM487" s="211">
        <f t="shared" si="778"/>
        <v>0</v>
      </c>
      <c r="AN487" s="211"/>
      <c r="AO487" s="211"/>
      <c r="AP487" s="623">
        <f t="shared" si="689"/>
        <v>0</v>
      </c>
      <c r="AQ487" s="211">
        <f t="shared" si="736"/>
        <v>0</v>
      </c>
      <c r="AR487" s="211">
        <f t="shared" si="737"/>
        <v>0</v>
      </c>
      <c r="AS487" s="211"/>
      <c r="AT487" s="211">
        <f t="shared" si="690"/>
        <v>0</v>
      </c>
      <c r="AU487" s="358">
        <f t="shared" si="691"/>
        <v>0</v>
      </c>
      <c r="AV487" s="211">
        <f t="shared" si="692"/>
        <v>0</v>
      </c>
      <c r="AW487" s="211">
        <f t="shared" ca="1" si="693"/>
        <v>0</v>
      </c>
      <c r="AX487" s="211">
        <f t="shared" ca="1" si="773"/>
        <v>0</v>
      </c>
      <c r="AY487" s="211">
        <f t="shared" ca="1" si="694"/>
        <v>0</v>
      </c>
      <c r="AZ487" s="212">
        <f ca="1">IF(AND(AW487,AX487=0,AY487=0)=0,0,IF(AW487&gt;0,'На банк Приват'!$J$1,IF(AX487&gt;0,'На Укрсиб'!J480,0)))</f>
        <v>0</v>
      </c>
      <c r="BA487" s="191"/>
      <c r="BB487" s="191">
        <f t="shared" ca="1" si="695"/>
        <v>23</v>
      </c>
      <c r="BC487" s="191">
        <f t="shared" ca="1" si="696"/>
        <v>4930</v>
      </c>
      <c r="BD487" s="191">
        <f t="shared" ca="1" si="738"/>
        <v>0</v>
      </c>
      <c r="BE487" s="191"/>
      <c r="BF487" s="213"/>
      <c r="BG487" s="213"/>
      <c r="BH487" s="213"/>
      <c r="BI487" s="213"/>
      <c r="BJ487" s="213"/>
      <c r="BK487" s="213"/>
      <c r="BL487" s="213"/>
      <c r="BM487" s="213">
        <f t="shared" si="779"/>
        <v>0</v>
      </c>
      <c r="BN487" s="213"/>
      <c r="BO487" s="213"/>
      <c r="BP487" s="623">
        <f t="shared" si="697"/>
        <v>0</v>
      </c>
      <c r="BQ487" s="213">
        <f t="shared" si="739"/>
        <v>0</v>
      </c>
      <c r="BR487" s="213">
        <f t="shared" si="740"/>
        <v>0</v>
      </c>
      <c r="BS487" s="213"/>
      <c r="BT487" s="213">
        <f t="shared" si="698"/>
        <v>0</v>
      </c>
      <c r="BU487" s="362">
        <f t="shared" si="741"/>
        <v>0</v>
      </c>
      <c r="BV487" s="213">
        <f t="shared" si="699"/>
        <v>0</v>
      </c>
      <c r="BW487" s="213">
        <f t="shared" ca="1" si="700"/>
        <v>0</v>
      </c>
      <c r="BX487" s="213">
        <f t="shared" ca="1" si="701"/>
        <v>0</v>
      </c>
      <c r="BY487" s="213">
        <f t="shared" ca="1" si="702"/>
        <v>0</v>
      </c>
      <c r="BZ487" s="214">
        <f ca="1">IF(AND(BW487,BX487=0)=0,0,IF(BW487&gt;0,'На банк Приват'!$P$1,IF(BX487&gt;0,'На Укрсиб'!$P$1,0)))</f>
        <v>0</v>
      </c>
      <c r="CA487" s="198"/>
      <c r="CB487" s="198">
        <f t="shared" ca="1" si="703"/>
        <v>23</v>
      </c>
      <c r="CC487" s="198">
        <f t="shared" ca="1" si="704"/>
        <v>4930</v>
      </c>
      <c r="CD487" s="198">
        <f t="shared" ca="1" si="742"/>
        <v>0</v>
      </c>
      <c r="CE487" s="198"/>
      <c r="CF487" s="215"/>
      <c r="CG487" s="215"/>
      <c r="CH487" s="215"/>
      <c r="CI487" s="215"/>
      <c r="CJ487" s="215"/>
      <c r="CK487" s="215"/>
      <c r="CL487" s="215"/>
      <c r="CM487" s="215">
        <f t="shared" si="775"/>
        <v>0</v>
      </c>
      <c r="CN487" s="215"/>
      <c r="CO487" s="215"/>
      <c r="CP487" s="215">
        <f t="shared" si="705"/>
        <v>0</v>
      </c>
      <c r="CQ487" s="215">
        <f t="shared" si="743"/>
        <v>0</v>
      </c>
      <c r="CR487" s="215">
        <f t="shared" si="744"/>
        <v>0</v>
      </c>
      <c r="CS487" s="215"/>
      <c r="CT487" s="215">
        <f t="shared" si="706"/>
        <v>0</v>
      </c>
      <c r="CU487" s="369">
        <f t="shared" si="707"/>
        <v>0</v>
      </c>
      <c r="CV487" s="215">
        <f t="shared" si="708"/>
        <v>0</v>
      </c>
      <c r="CW487" s="215">
        <f t="shared" ca="1" si="709"/>
        <v>0</v>
      </c>
      <c r="CX487" s="215">
        <f t="shared" ca="1" si="776"/>
        <v>0</v>
      </c>
      <c r="CY487" s="215">
        <f t="shared" ca="1" si="710"/>
        <v>0</v>
      </c>
      <c r="CZ487" s="216">
        <f ca="1">IF(AND(CW487,CX487=0)=0,0,IF(CW487&gt;0,'На банк Приват'!$V$1,IF(CX487&gt;0,'На Укрсиб'!$V$1,0)))</f>
        <v>0</v>
      </c>
      <c r="DA487" s="204"/>
      <c r="DB487" s="204">
        <f t="shared" ca="1" si="711"/>
        <v>23</v>
      </c>
      <c r="DC487" s="204">
        <f t="shared" ca="1" si="712"/>
        <v>4930</v>
      </c>
      <c r="DD487" s="204">
        <f t="shared" ca="1" si="746"/>
        <v>0</v>
      </c>
      <c r="DE487" s="204"/>
      <c r="DF487" s="217"/>
      <c r="DG487" s="217"/>
      <c r="DH487" s="217"/>
      <c r="DI487" s="217"/>
      <c r="DJ487" s="217"/>
      <c r="DK487" s="217"/>
      <c r="DL487" s="217"/>
      <c r="DM487" s="217">
        <f t="shared" si="713"/>
        <v>0</v>
      </c>
      <c r="DN487" s="217"/>
      <c r="DO487" s="217"/>
      <c r="DP487" s="763">
        <f t="shared" si="714"/>
        <v>0</v>
      </c>
      <c r="DQ487" s="217">
        <f t="shared" si="747"/>
        <v>0</v>
      </c>
      <c r="DR487" s="217">
        <f t="shared" si="748"/>
        <v>0</v>
      </c>
      <c r="DS487" s="217"/>
      <c r="DT487" s="217">
        <f t="shared" si="715"/>
        <v>0</v>
      </c>
      <c r="DU487" s="366">
        <f t="shared" si="749"/>
        <v>0</v>
      </c>
      <c r="DV487" s="217">
        <f t="shared" si="716"/>
        <v>0</v>
      </c>
      <c r="DW487" s="217">
        <f t="shared" ca="1" si="717"/>
        <v>0</v>
      </c>
      <c r="DX487" s="217">
        <f t="shared" ca="1" si="718"/>
        <v>0</v>
      </c>
      <c r="DY487" s="217">
        <f t="shared" ca="1" si="719"/>
        <v>0</v>
      </c>
      <c r="DZ487" s="218">
        <f ca="1">IF(AND(DW487,DX487=0)=0,0,IF(DW487&gt;0,[6]Приват!$AB$1,IF(DX487&gt;0,[6]Укрсиб!$AB$1,0)))</f>
        <v>0</v>
      </c>
      <c r="EA487" s="207"/>
      <c r="EB487" s="207">
        <f t="shared" ca="1" si="720"/>
        <v>23</v>
      </c>
      <c r="EC487" s="207">
        <f t="shared" ca="1" si="721"/>
        <v>4930</v>
      </c>
      <c r="ED487" s="207">
        <f t="shared" ca="1" si="750"/>
        <v>0</v>
      </c>
      <c r="EE487" s="207"/>
      <c r="EF487" s="219"/>
      <c r="EG487" s="219"/>
      <c r="EH487" s="219"/>
      <c r="EI487" s="219"/>
      <c r="EJ487" s="219"/>
      <c r="EK487" s="219"/>
      <c r="EL487" s="219"/>
      <c r="EM487" s="219">
        <f t="shared" si="722"/>
        <v>0</v>
      </c>
      <c r="EN487" s="219"/>
      <c r="EO487" s="219"/>
      <c r="EP487" s="219">
        <f t="shared" si="723"/>
        <v>0</v>
      </c>
      <c r="EQ487" s="219">
        <f t="shared" si="751"/>
        <v>0</v>
      </c>
      <c r="ER487" s="219">
        <f t="shared" si="752"/>
        <v>0</v>
      </c>
      <c r="ES487" s="219"/>
      <c r="ET487" s="219">
        <f t="shared" si="724"/>
        <v>0</v>
      </c>
      <c r="EU487" s="363">
        <f t="shared" si="753"/>
        <v>0</v>
      </c>
      <c r="EV487" s="219">
        <f t="shared" si="725"/>
        <v>0</v>
      </c>
      <c r="EW487" s="219">
        <f t="shared" ca="1" si="726"/>
        <v>0</v>
      </c>
      <c r="EX487" s="219">
        <f t="shared" ca="1" si="754"/>
        <v>0</v>
      </c>
      <c r="EY487" s="219">
        <f t="shared" ca="1" si="727"/>
        <v>0</v>
      </c>
      <c r="EZ487" s="220">
        <f ca="1">IF(AND(EW487,EX487=0)=0,0,IF(EW487&gt;0,[6]Приват!$AH$1,IF(EX487&gt;0,[6]Укрсиб!$AH$1,0)))</f>
        <v>0</v>
      </c>
      <c r="FA487" s="28">
        <f t="shared" ca="1" si="728"/>
        <v>0</v>
      </c>
      <c r="FB487" s="28">
        <f t="shared" ca="1" si="729"/>
        <v>0</v>
      </c>
      <c r="FC487" s="28">
        <f t="shared" ca="1" si="730"/>
        <v>0</v>
      </c>
      <c r="FD487" s="28">
        <f t="shared" ca="1" si="731"/>
        <v>0</v>
      </c>
      <c r="FE487" s="28">
        <f t="shared" ca="1" si="732"/>
        <v>0</v>
      </c>
      <c r="FF487">
        <f t="shared" si="733"/>
        <v>0</v>
      </c>
      <c r="FG487" s="7">
        <f t="shared" si="734"/>
        <v>0</v>
      </c>
    </row>
    <row r="488" spans="1:163">
      <c r="A488" s="113"/>
      <c r="B488" s="113">
        <f t="shared" ca="1" si="683"/>
        <v>24</v>
      </c>
      <c r="C488" s="113">
        <f t="shared" ca="1" si="684"/>
        <v>5070</v>
      </c>
      <c r="D488" s="113">
        <f t="shared" ca="1" si="777"/>
        <v>0</v>
      </c>
      <c r="E488" s="113">
        <f t="shared" si="685"/>
        <v>0</v>
      </c>
      <c r="F488" s="115"/>
      <c r="G488" s="209">
        <f t="shared" si="774"/>
        <v>0</v>
      </c>
      <c r="H488" s="209">
        <f t="shared" si="771"/>
        <v>0</v>
      </c>
      <c r="I488" s="209">
        <f t="shared" si="772"/>
        <v>0</v>
      </c>
      <c r="J488" s="209">
        <f t="shared" si="756"/>
        <v>0</v>
      </c>
      <c r="K488" s="209">
        <f t="shared" si="757"/>
        <v>0</v>
      </c>
      <c r="L488" s="209">
        <f t="shared" si="758"/>
        <v>0</v>
      </c>
      <c r="M488" s="209">
        <f t="shared" si="759"/>
        <v>0</v>
      </c>
      <c r="N488" s="209">
        <f t="shared" si="760"/>
        <v>0</v>
      </c>
      <c r="O488" s="209">
        <f t="shared" si="755"/>
        <v>0</v>
      </c>
      <c r="P488" s="211">
        <f t="shared" si="761"/>
        <v>0</v>
      </c>
      <c r="Q488" s="209">
        <f t="shared" si="762"/>
        <v>0</v>
      </c>
      <c r="R488" s="209">
        <f t="shared" si="763"/>
        <v>0</v>
      </c>
      <c r="S488" s="209">
        <f t="shared" si="764"/>
        <v>0</v>
      </c>
      <c r="T488" s="209">
        <f t="shared" si="765"/>
        <v>0</v>
      </c>
      <c r="U488" s="209">
        <f t="shared" si="766"/>
        <v>0</v>
      </c>
      <c r="V488" s="209">
        <f t="shared" si="767"/>
        <v>0</v>
      </c>
      <c r="W488" s="209">
        <f t="shared" ca="1" si="768"/>
        <v>0</v>
      </c>
      <c r="X488" s="209">
        <f t="shared" ca="1" si="769"/>
        <v>0</v>
      </c>
      <c r="Y488" s="209">
        <f t="shared" ca="1" si="770"/>
        <v>0</v>
      </c>
      <c r="Z488" s="210" t="str">
        <f t="shared" ca="1" si="686"/>
        <v xml:space="preserve">        </v>
      </c>
      <c r="AA488" s="185"/>
      <c r="AB488" s="185">
        <f t="shared" ca="1" si="687"/>
        <v>24</v>
      </c>
      <c r="AC488" s="185">
        <f t="shared" ca="1" si="688"/>
        <v>5070</v>
      </c>
      <c r="AD488" s="185">
        <f t="shared" ca="1" si="735"/>
        <v>0</v>
      </c>
      <c r="AE488" s="185"/>
      <c r="AF488" s="211"/>
      <c r="AG488" s="211"/>
      <c r="AH488" s="211"/>
      <c r="AI488" s="211"/>
      <c r="AJ488" s="211"/>
      <c r="AK488" s="211"/>
      <c r="AL488" s="211"/>
      <c r="AM488" s="211">
        <f t="shared" si="778"/>
        <v>0</v>
      </c>
      <c r="AN488" s="211"/>
      <c r="AO488" s="211"/>
      <c r="AP488" s="623">
        <f t="shared" si="689"/>
        <v>0</v>
      </c>
      <c r="AQ488" s="211">
        <f t="shared" si="736"/>
        <v>0</v>
      </c>
      <c r="AR488" s="211">
        <f t="shared" si="737"/>
        <v>0</v>
      </c>
      <c r="AS488" s="211"/>
      <c r="AT488" s="211">
        <f t="shared" si="690"/>
        <v>0</v>
      </c>
      <c r="AU488" s="358">
        <f t="shared" si="691"/>
        <v>0</v>
      </c>
      <c r="AV488" s="211">
        <f t="shared" si="692"/>
        <v>0</v>
      </c>
      <c r="AW488" s="211">
        <f t="shared" ca="1" si="693"/>
        <v>0</v>
      </c>
      <c r="AX488" s="211">
        <f t="shared" ca="1" si="773"/>
        <v>0</v>
      </c>
      <c r="AY488" s="211">
        <f t="shared" ca="1" si="694"/>
        <v>0</v>
      </c>
      <c r="AZ488" s="212">
        <f ca="1">IF(AND(AW488,AX488=0,AY488=0)=0,0,IF(AW488&gt;0,'На банк Приват'!$J$1,IF(AX488&gt;0,'На Укрсиб'!J481,0)))</f>
        <v>0</v>
      </c>
      <c r="BA488" s="191"/>
      <c r="BB488" s="191">
        <f t="shared" ca="1" si="695"/>
        <v>24</v>
      </c>
      <c r="BC488" s="191">
        <f t="shared" ca="1" si="696"/>
        <v>5070</v>
      </c>
      <c r="BD488" s="191">
        <f t="shared" ca="1" si="738"/>
        <v>0</v>
      </c>
      <c r="BE488" s="191"/>
      <c r="BF488" s="213"/>
      <c r="BG488" s="213"/>
      <c r="BH488" s="213"/>
      <c r="BI488" s="213"/>
      <c r="BJ488" s="213"/>
      <c r="BK488" s="213"/>
      <c r="BL488" s="213"/>
      <c r="BM488" s="213">
        <f t="shared" si="779"/>
        <v>0</v>
      </c>
      <c r="BN488" s="213"/>
      <c r="BO488" s="213"/>
      <c r="BP488" s="623">
        <f t="shared" si="697"/>
        <v>0</v>
      </c>
      <c r="BQ488" s="213">
        <f t="shared" si="739"/>
        <v>0</v>
      </c>
      <c r="BR488" s="213">
        <f t="shared" si="740"/>
        <v>0</v>
      </c>
      <c r="BS488" s="213"/>
      <c r="BT488" s="213">
        <f t="shared" si="698"/>
        <v>0</v>
      </c>
      <c r="BU488" s="362">
        <f t="shared" si="741"/>
        <v>0</v>
      </c>
      <c r="BV488" s="213">
        <f t="shared" si="699"/>
        <v>0</v>
      </c>
      <c r="BW488" s="213">
        <f t="shared" ca="1" si="700"/>
        <v>0</v>
      </c>
      <c r="BX488" s="213">
        <f t="shared" ca="1" si="701"/>
        <v>0</v>
      </c>
      <c r="BY488" s="213">
        <f t="shared" ca="1" si="702"/>
        <v>0</v>
      </c>
      <c r="BZ488" s="214">
        <f ca="1">IF(AND(BW488,BX488=0)=0,0,IF(BW488&gt;0,'На банк Приват'!$P$1,IF(BX488&gt;0,'На Укрсиб'!$P$1,0)))</f>
        <v>0</v>
      </c>
      <c r="CA488" s="198"/>
      <c r="CB488" s="198">
        <f t="shared" ca="1" si="703"/>
        <v>24</v>
      </c>
      <c r="CC488" s="198">
        <f t="shared" ca="1" si="704"/>
        <v>5070</v>
      </c>
      <c r="CD488" s="198">
        <f t="shared" ca="1" si="742"/>
        <v>0</v>
      </c>
      <c r="CE488" s="198"/>
      <c r="CF488" s="215"/>
      <c r="CG488" s="215"/>
      <c r="CH488" s="215"/>
      <c r="CI488" s="215"/>
      <c r="CJ488" s="215"/>
      <c r="CK488" s="215"/>
      <c r="CL488" s="215"/>
      <c r="CM488" s="215">
        <f t="shared" si="775"/>
        <v>0</v>
      </c>
      <c r="CN488" s="215"/>
      <c r="CO488" s="215"/>
      <c r="CP488" s="215">
        <f t="shared" si="705"/>
        <v>0</v>
      </c>
      <c r="CQ488" s="215">
        <f t="shared" si="743"/>
        <v>0</v>
      </c>
      <c r="CR488" s="215">
        <f t="shared" si="744"/>
        <v>0</v>
      </c>
      <c r="CS488" s="215"/>
      <c r="CT488" s="215">
        <f t="shared" si="706"/>
        <v>0</v>
      </c>
      <c r="CU488" s="369">
        <f t="shared" si="707"/>
        <v>0</v>
      </c>
      <c r="CV488" s="215">
        <f t="shared" si="708"/>
        <v>0</v>
      </c>
      <c r="CW488" s="215">
        <f t="shared" ca="1" si="709"/>
        <v>0</v>
      </c>
      <c r="CX488" s="215">
        <f t="shared" ca="1" si="776"/>
        <v>0</v>
      </c>
      <c r="CY488" s="215">
        <f t="shared" ca="1" si="710"/>
        <v>0</v>
      </c>
      <c r="CZ488" s="216">
        <f ca="1">IF(AND(CW488,CX488=0)=0,0,IF(CW488&gt;0,'На банк Приват'!$V$1,IF(CX488&gt;0,'На Укрсиб'!$V$1,0)))</f>
        <v>0</v>
      </c>
      <c r="DA488" s="204"/>
      <c r="DB488" s="204">
        <f t="shared" ca="1" si="711"/>
        <v>24</v>
      </c>
      <c r="DC488" s="204">
        <f t="shared" ca="1" si="712"/>
        <v>5070</v>
      </c>
      <c r="DD488" s="204">
        <f t="shared" ca="1" si="746"/>
        <v>0</v>
      </c>
      <c r="DE488" s="204"/>
      <c r="DF488" s="217"/>
      <c r="DG488" s="217"/>
      <c r="DH488" s="217"/>
      <c r="DI488" s="217"/>
      <c r="DJ488" s="217"/>
      <c r="DK488" s="217"/>
      <c r="DL488" s="217"/>
      <c r="DM488" s="217">
        <f t="shared" si="713"/>
        <v>0</v>
      </c>
      <c r="DN488" s="217"/>
      <c r="DO488" s="217"/>
      <c r="DP488" s="763">
        <f t="shared" si="714"/>
        <v>0</v>
      </c>
      <c r="DQ488" s="217">
        <f t="shared" si="747"/>
        <v>0</v>
      </c>
      <c r="DR488" s="217">
        <f t="shared" si="748"/>
        <v>0</v>
      </c>
      <c r="DS488" s="217"/>
      <c r="DT488" s="217">
        <f t="shared" si="715"/>
        <v>0</v>
      </c>
      <c r="DU488" s="366">
        <f t="shared" si="749"/>
        <v>0</v>
      </c>
      <c r="DV488" s="217">
        <f t="shared" si="716"/>
        <v>0</v>
      </c>
      <c r="DW488" s="217">
        <f t="shared" ca="1" si="717"/>
        <v>0</v>
      </c>
      <c r="DX488" s="217">
        <f t="shared" ca="1" si="718"/>
        <v>0</v>
      </c>
      <c r="DY488" s="217">
        <f t="shared" ca="1" si="719"/>
        <v>0</v>
      </c>
      <c r="DZ488" s="218">
        <f ca="1">IF(AND(DW488,DX488=0)=0,0,IF(DW488&gt;0,[6]Приват!$AB$1,IF(DX488&gt;0,[6]Укрсиб!$AB$1,0)))</f>
        <v>0</v>
      </c>
      <c r="EA488" s="207"/>
      <c r="EB488" s="207">
        <f t="shared" ca="1" si="720"/>
        <v>24</v>
      </c>
      <c r="EC488" s="207">
        <f t="shared" ca="1" si="721"/>
        <v>5070</v>
      </c>
      <c r="ED488" s="207">
        <f t="shared" ca="1" si="750"/>
        <v>0</v>
      </c>
      <c r="EE488" s="207"/>
      <c r="EF488" s="219"/>
      <c r="EG488" s="219"/>
      <c r="EH488" s="219"/>
      <c r="EI488" s="219"/>
      <c r="EJ488" s="219"/>
      <c r="EK488" s="219"/>
      <c r="EL488" s="219"/>
      <c r="EM488" s="219">
        <f t="shared" si="722"/>
        <v>0</v>
      </c>
      <c r="EN488" s="219"/>
      <c r="EO488" s="219"/>
      <c r="EP488" s="219">
        <f t="shared" si="723"/>
        <v>0</v>
      </c>
      <c r="EQ488" s="219">
        <f t="shared" si="751"/>
        <v>0</v>
      </c>
      <c r="ER488" s="219">
        <f t="shared" si="752"/>
        <v>0</v>
      </c>
      <c r="ES488" s="219"/>
      <c r="ET488" s="219">
        <f t="shared" si="724"/>
        <v>0</v>
      </c>
      <c r="EU488" s="363">
        <f t="shared" si="753"/>
        <v>0</v>
      </c>
      <c r="EV488" s="219">
        <f t="shared" si="725"/>
        <v>0</v>
      </c>
      <c r="EW488" s="219">
        <f t="shared" ca="1" si="726"/>
        <v>0</v>
      </c>
      <c r="EX488" s="219">
        <f t="shared" ca="1" si="754"/>
        <v>0</v>
      </c>
      <c r="EY488" s="219">
        <f t="shared" ca="1" si="727"/>
        <v>0</v>
      </c>
      <c r="EZ488" s="220">
        <f ca="1">IF(AND(EW488,EX488=0)=0,0,IF(EW488&gt;0,[6]Приват!$AH$1,IF(EX488&gt;0,[6]Укрсиб!$AH$1,0)))</f>
        <v>0</v>
      </c>
      <c r="FA488" s="28">
        <f t="shared" ca="1" si="728"/>
        <v>0</v>
      </c>
      <c r="FB488" s="28">
        <f t="shared" ca="1" si="729"/>
        <v>0</v>
      </c>
      <c r="FC488" s="28">
        <f t="shared" ca="1" si="730"/>
        <v>0</v>
      </c>
      <c r="FD488" s="28">
        <f t="shared" ca="1" si="731"/>
        <v>0</v>
      </c>
      <c r="FE488" s="28">
        <f t="shared" ca="1" si="732"/>
        <v>0</v>
      </c>
      <c r="FF488">
        <f t="shared" si="733"/>
        <v>0</v>
      </c>
      <c r="FG488" s="7">
        <f t="shared" si="734"/>
        <v>0</v>
      </c>
    </row>
    <row r="489" spans="1:163">
      <c r="A489" s="113"/>
      <c r="B489" s="113">
        <f t="shared" ca="1" si="683"/>
        <v>25</v>
      </c>
      <c r="C489" s="113">
        <f t="shared" ca="1" si="684"/>
        <v>5220</v>
      </c>
      <c r="D489" s="113">
        <f t="shared" ca="1" si="777"/>
        <v>0</v>
      </c>
      <c r="E489" s="113">
        <f t="shared" si="685"/>
        <v>0</v>
      </c>
      <c r="F489" s="115"/>
      <c r="G489" s="209">
        <f t="shared" si="774"/>
        <v>0</v>
      </c>
      <c r="H489" s="209">
        <f t="shared" si="771"/>
        <v>0</v>
      </c>
      <c r="I489" s="209">
        <f t="shared" si="772"/>
        <v>0</v>
      </c>
      <c r="J489" s="209">
        <f t="shared" si="756"/>
        <v>0</v>
      </c>
      <c r="K489" s="209">
        <f t="shared" si="757"/>
        <v>0</v>
      </c>
      <c r="L489" s="209">
        <f t="shared" si="758"/>
        <v>0</v>
      </c>
      <c r="M489" s="209">
        <f t="shared" si="759"/>
        <v>0</v>
      </c>
      <c r="N489" s="209">
        <f t="shared" si="760"/>
        <v>0</v>
      </c>
      <c r="O489" s="209">
        <f t="shared" si="755"/>
        <v>0</v>
      </c>
      <c r="P489" s="211">
        <f t="shared" si="761"/>
        <v>0</v>
      </c>
      <c r="Q489" s="209">
        <f t="shared" si="762"/>
        <v>0</v>
      </c>
      <c r="R489" s="209">
        <f t="shared" si="763"/>
        <v>0</v>
      </c>
      <c r="S489" s="209">
        <f t="shared" si="764"/>
        <v>0</v>
      </c>
      <c r="T489" s="209">
        <f t="shared" si="765"/>
        <v>0</v>
      </c>
      <c r="U489" s="209">
        <f t="shared" si="766"/>
        <v>0</v>
      </c>
      <c r="V489" s="209">
        <f t="shared" si="767"/>
        <v>0</v>
      </c>
      <c r="W489" s="209">
        <f t="shared" ca="1" si="768"/>
        <v>0</v>
      </c>
      <c r="X489" s="209">
        <f t="shared" ca="1" si="769"/>
        <v>0</v>
      </c>
      <c r="Y489" s="209">
        <f t="shared" ca="1" si="770"/>
        <v>0</v>
      </c>
      <c r="Z489" s="210" t="str">
        <f t="shared" ca="1" si="686"/>
        <v xml:space="preserve">        </v>
      </c>
      <c r="AA489" s="185"/>
      <c r="AB489" s="185">
        <f t="shared" ca="1" si="687"/>
        <v>25</v>
      </c>
      <c r="AC489" s="185">
        <f t="shared" ca="1" si="688"/>
        <v>5220</v>
      </c>
      <c r="AD489" s="185">
        <f t="shared" ca="1" si="735"/>
        <v>0</v>
      </c>
      <c r="AE489" s="185"/>
      <c r="AF489" s="211"/>
      <c r="AG489" s="211"/>
      <c r="AH489" s="211"/>
      <c r="AI489" s="211"/>
      <c r="AJ489" s="211"/>
      <c r="AK489" s="211"/>
      <c r="AL489" s="211"/>
      <c r="AM489" s="211">
        <f t="shared" si="778"/>
        <v>0</v>
      </c>
      <c r="AN489" s="211"/>
      <c r="AO489" s="211"/>
      <c r="AP489" s="623">
        <f t="shared" si="689"/>
        <v>0</v>
      </c>
      <c r="AQ489" s="211">
        <f t="shared" si="736"/>
        <v>0</v>
      </c>
      <c r="AR489" s="211">
        <f t="shared" si="737"/>
        <v>0</v>
      </c>
      <c r="AS489" s="211"/>
      <c r="AT489" s="211">
        <f t="shared" si="690"/>
        <v>0</v>
      </c>
      <c r="AU489" s="358">
        <f t="shared" si="691"/>
        <v>0</v>
      </c>
      <c r="AV489" s="211">
        <f t="shared" si="692"/>
        <v>0</v>
      </c>
      <c r="AW489" s="211">
        <f t="shared" ca="1" si="693"/>
        <v>0</v>
      </c>
      <c r="AX489" s="211">
        <f t="shared" ca="1" si="773"/>
        <v>0</v>
      </c>
      <c r="AY489" s="211">
        <f t="shared" ca="1" si="694"/>
        <v>0</v>
      </c>
      <c r="AZ489" s="212">
        <f ca="1">IF(AND(AW489,AX489=0,AY489=0)=0,0,IF(AW489&gt;0,'На банк Приват'!$J$1,IF(AX489&gt;0,'На Укрсиб'!J482,0)))</f>
        <v>0</v>
      </c>
      <c r="BA489" s="191"/>
      <c r="BB489" s="191">
        <f t="shared" ca="1" si="695"/>
        <v>25</v>
      </c>
      <c r="BC489" s="191">
        <f t="shared" ca="1" si="696"/>
        <v>5220</v>
      </c>
      <c r="BD489" s="191">
        <f t="shared" ca="1" si="738"/>
        <v>0</v>
      </c>
      <c r="BE489" s="191"/>
      <c r="BF489" s="213"/>
      <c r="BG489" s="213"/>
      <c r="BH489" s="213"/>
      <c r="BI489" s="213"/>
      <c r="BJ489" s="213"/>
      <c r="BK489" s="213"/>
      <c r="BL489" s="213"/>
      <c r="BM489" s="213">
        <f t="shared" si="779"/>
        <v>0</v>
      </c>
      <c r="BN489" s="213"/>
      <c r="BO489" s="213"/>
      <c r="BP489" s="623">
        <f t="shared" si="697"/>
        <v>0</v>
      </c>
      <c r="BQ489" s="213">
        <f t="shared" si="739"/>
        <v>0</v>
      </c>
      <c r="BR489" s="213">
        <f t="shared" si="740"/>
        <v>0</v>
      </c>
      <c r="BS489" s="213"/>
      <c r="BT489" s="213">
        <f t="shared" si="698"/>
        <v>0</v>
      </c>
      <c r="BU489" s="362">
        <f t="shared" si="741"/>
        <v>0</v>
      </c>
      <c r="BV489" s="213">
        <f t="shared" si="699"/>
        <v>0</v>
      </c>
      <c r="BW489" s="213">
        <f t="shared" ca="1" si="700"/>
        <v>0</v>
      </c>
      <c r="BX489" s="213">
        <f t="shared" ca="1" si="701"/>
        <v>0</v>
      </c>
      <c r="BY489" s="213">
        <f t="shared" ca="1" si="702"/>
        <v>0</v>
      </c>
      <c r="BZ489" s="214">
        <f ca="1">IF(AND(BW489,BX489=0)=0,0,IF(BW489&gt;0,'На банк Приват'!$P$1,IF(BX489&gt;0,'На Укрсиб'!$P$1,0)))</f>
        <v>0</v>
      </c>
      <c r="CA489" s="198"/>
      <c r="CB489" s="198">
        <f t="shared" ca="1" si="703"/>
        <v>25</v>
      </c>
      <c r="CC489" s="198">
        <f t="shared" ca="1" si="704"/>
        <v>5220</v>
      </c>
      <c r="CD489" s="198">
        <f t="shared" ca="1" si="742"/>
        <v>0</v>
      </c>
      <c r="CE489" s="198"/>
      <c r="CF489" s="215"/>
      <c r="CG489" s="215"/>
      <c r="CH489" s="215"/>
      <c r="CI489" s="215"/>
      <c r="CJ489" s="215"/>
      <c r="CK489" s="215"/>
      <c r="CL489" s="215"/>
      <c r="CM489" s="215">
        <f t="shared" si="775"/>
        <v>0</v>
      </c>
      <c r="CN489" s="215"/>
      <c r="CO489" s="215"/>
      <c r="CP489" s="215">
        <f t="shared" si="705"/>
        <v>0</v>
      </c>
      <c r="CQ489" s="215">
        <f t="shared" si="743"/>
        <v>0</v>
      </c>
      <c r="CR489" s="215">
        <f t="shared" si="744"/>
        <v>0</v>
      </c>
      <c r="CS489" s="215"/>
      <c r="CT489" s="215">
        <f t="shared" si="706"/>
        <v>0</v>
      </c>
      <c r="CU489" s="369">
        <f t="shared" si="707"/>
        <v>0</v>
      </c>
      <c r="CV489" s="215">
        <f t="shared" si="708"/>
        <v>0</v>
      </c>
      <c r="CW489" s="215">
        <f t="shared" ca="1" si="709"/>
        <v>0</v>
      </c>
      <c r="CX489" s="215">
        <f t="shared" ca="1" si="776"/>
        <v>0</v>
      </c>
      <c r="CY489" s="215">
        <f t="shared" ca="1" si="710"/>
        <v>0</v>
      </c>
      <c r="CZ489" s="216">
        <f ca="1">IF(AND(CW489,CX489=0)=0,0,IF(CW489&gt;0,'На банк Приват'!$V$1,IF(CX489&gt;0,'На Укрсиб'!$V$1,0)))</f>
        <v>0</v>
      </c>
      <c r="DA489" s="204"/>
      <c r="DB489" s="204">
        <f t="shared" ca="1" si="711"/>
        <v>25</v>
      </c>
      <c r="DC489" s="204">
        <f t="shared" ca="1" si="712"/>
        <v>5220</v>
      </c>
      <c r="DD489" s="204">
        <f t="shared" ca="1" si="746"/>
        <v>0</v>
      </c>
      <c r="DE489" s="204"/>
      <c r="DF489" s="217"/>
      <c r="DG489" s="217"/>
      <c r="DH489" s="217"/>
      <c r="DI489" s="217"/>
      <c r="DJ489" s="217"/>
      <c r="DK489" s="217"/>
      <c r="DL489" s="217"/>
      <c r="DM489" s="217">
        <f t="shared" si="713"/>
        <v>0</v>
      </c>
      <c r="DN489" s="217"/>
      <c r="DO489" s="217"/>
      <c r="DP489" s="763">
        <f t="shared" si="714"/>
        <v>0</v>
      </c>
      <c r="DQ489" s="217">
        <f t="shared" si="747"/>
        <v>0</v>
      </c>
      <c r="DR489" s="217">
        <f t="shared" si="748"/>
        <v>0</v>
      </c>
      <c r="DS489" s="217"/>
      <c r="DT489" s="217">
        <f t="shared" si="715"/>
        <v>0</v>
      </c>
      <c r="DU489" s="366">
        <f t="shared" si="749"/>
        <v>0</v>
      </c>
      <c r="DV489" s="217">
        <f t="shared" si="716"/>
        <v>0</v>
      </c>
      <c r="DW489" s="217">
        <f t="shared" ca="1" si="717"/>
        <v>0</v>
      </c>
      <c r="DX489" s="217">
        <f t="shared" ca="1" si="718"/>
        <v>0</v>
      </c>
      <c r="DY489" s="217">
        <f t="shared" ca="1" si="719"/>
        <v>0</v>
      </c>
      <c r="DZ489" s="218">
        <f ca="1">IF(AND(DW489,DX489=0)=0,0,IF(DW489&gt;0,[6]Приват!$AB$1,IF(DX489&gt;0,[6]Укрсиб!$AB$1,0)))</f>
        <v>0</v>
      </c>
      <c r="EA489" s="207"/>
      <c r="EB489" s="207">
        <f t="shared" ca="1" si="720"/>
        <v>25</v>
      </c>
      <c r="EC489" s="207">
        <f t="shared" ca="1" si="721"/>
        <v>5220</v>
      </c>
      <c r="ED489" s="207">
        <f t="shared" ca="1" si="750"/>
        <v>0</v>
      </c>
      <c r="EE489" s="207"/>
      <c r="EF489" s="219"/>
      <c r="EG489" s="219"/>
      <c r="EH489" s="219"/>
      <c r="EI489" s="219"/>
      <c r="EJ489" s="219"/>
      <c r="EK489" s="219"/>
      <c r="EL489" s="219"/>
      <c r="EM489" s="219">
        <f t="shared" si="722"/>
        <v>0</v>
      </c>
      <c r="EN489" s="219"/>
      <c r="EO489" s="219"/>
      <c r="EP489" s="219">
        <f t="shared" si="723"/>
        <v>0</v>
      </c>
      <c r="EQ489" s="219">
        <f t="shared" si="751"/>
        <v>0</v>
      </c>
      <c r="ER489" s="219">
        <f t="shared" si="752"/>
        <v>0</v>
      </c>
      <c r="ES489" s="219"/>
      <c r="ET489" s="219">
        <f t="shared" si="724"/>
        <v>0</v>
      </c>
      <c r="EU489" s="363">
        <f t="shared" si="753"/>
        <v>0</v>
      </c>
      <c r="EV489" s="219">
        <f t="shared" si="725"/>
        <v>0</v>
      </c>
      <c r="EW489" s="219">
        <f t="shared" ca="1" si="726"/>
        <v>0</v>
      </c>
      <c r="EX489" s="219">
        <f t="shared" ca="1" si="754"/>
        <v>0</v>
      </c>
      <c r="EY489" s="219">
        <f t="shared" ca="1" si="727"/>
        <v>0</v>
      </c>
      <c r="EZ489" s="220">
        <f ca="1">IF(AND(EW489,EX489=0)=0,0,IF(EW489&gt;0,[6]Приват!$AH$1,IF(EX489&gt;0,[6]Укрсиб!$AH$1,0)))</f>
        <v>0</v>
      </c>
      <c r="FA489" s="28">
        <f t="shared" ca="1" si="728"/>
        <v>0</v>
      </c>
      <c r="FB489" s="28">
        <f t="shared" ca="1" si="729"/>
        <v>0</v>
      </c>
      <c r="FC489" s="28">
        <f t="shared" ca="1" si="730"/>
        <v>0</v>
      </c>
      <c r="FD489" s="28">
        <f t="shared" ca="1" si="731"/>
        <v>0</v>
      </c>
      <c r="FE489" s="28">
        <f t="shared" ca="1" si="732"/>
        <v>0</v>
      </c>
      <c r="FF489">
        <f t="shared" si="733"/>
        <v>0</v>
      </c>
      <c r="FG489" s="7">
        <f t="shared" si="734"/>
        <v>0</v>
      </c>
    </row>
    <row r="490" spans="1:163">
      <c r="A490" s="113"/>
      <c r="B490" s="113">
        <f t="shared" ca="1" si="683"/>
        <v>26</v>
      </c>
      <c r="C490" s="113">
        <f t="shared" ca="1" si="684"/>
        <v>5360</v>
      </c>
      <c r="D490" s="113">
        <f t="shared" ca="1" si="777"/>
        <v>0</v>
      </c>
      <c r="E490" s="113">
        <f t="shared" si="685"/>
        <v>0</v>
      </c>
      <c r="F490" s="115"/>
      <c r="G490" s="209">
        <f t="shared" si="774"/>
        <v>0</v>
      </c>
      <c r="H490" s="209">
        <f t="shared" si="771"/>
        <v>0</v>
      </c>
      <c r="I490" s="209">
        <f t="shared" si="772"/>
        <v>0</v>
      </c>
      <c r="J490" s="209">
        <f t="shared" si="756"/>
        <v>0</v>
      </c>
      <c r="K490" s="209">
        <f t="shared" si="757"/>
        <v>0</v>
      </c>
      <c r="L490" s="209">
        <f t="shared" si="758"/>
        <v>0</v>
      </c>
      <c r="M490" s="209">
        <f t="shared" si="759"/>
        <v>0</v>
      </c>
      <c r="N490" s="209">
        <f t="shared" si="760"/>
        <v>0</v>
      </c>
      <c r="O490" s="209">
        <f t="shared" si="755"/>
        <v>0</v>
      </c>
      <c r="P490" s="211">
        <f t="shared" si="761"/>
        <v>0</v>
      </c>
      <c r="Q490" s="209">
        <f t="shared" si="762"/>
        <v>0</v>
      </c>
      <c r="R490" s="209">
        <f t="shared" si="763"/>
        <v>0</v>
      </c>
      <c r="S490" s="209">
        <f t="shared" si="764"/>
        <v>0</v>
      </c>
      <c r="T490" s="209">
        <f t="shared" si="765"/>
        <v>0</v>
      </c>
      <c r="U490" s="209">
        <f t="shared" si="766"/>
        <v>0</v>
      </c>
      <c r="V490" s="209">
        <f t="shared" si="767"/>
        <v>0</v>
      </c>
      <c r="W490" s="209">
        <f t="shared" ca="1" si="768"/>
        <v>0</v>
      </c>
      <c r="X490" s="209">
        <f t="shared" ca="1" si="769"/>
        <v>0</v>
      </c>
      <c r="Y490" s="209">
        <f t="shared" ca="1" si="770"/>
        <v>0</v>
      </c>
      <c r="Z490" s="210" t="str">
        <f t="shared" ca="1" si="686"/>
        <v xml:space="preserve">        </v>
      </c>
      <c r="AA490" s="185"/>
      <c r="AB490" s="185">
        <f t="shared" ca="1" si="687"/>
        <v>26</v>
      </c>
      <c r="AC490" s="185">
        <f t="shared" ca="1" si="688"/>
        <v>5360</v>
      </c>
      <c r="AD490" s="185">
        <f t="shared" ca="1" si="735"/>
        <v>0</v>
      </c>
      <c r="AE490" s="185"/>
      <c r="AF490" s="211"/>
      <c r="AG490" s="211"/>
      <c r="AH490" s="211"/>
      <c r="AI490" s="211"/>
      <c r="AJ490" s="211"/>
      <c r="AK490" s="211"/>
      <c r="AL490" s="211"/>
      <c r="AM490" s="211">
        <f t="shared" si="778"/>
        <v>0</v>
      </c>
      <c r="AN490" s="211"/>
      <c r="AO490" s="211"/>
      <c r="AP490" s="623">
        <f t="shared" si="689"/>
        <v>0</v>
      </c>
      <c r="AQ490" s="211">
        <f t="shared" si="736"/>
        <v>0</v>
      </c>
      <c r="AR490" s="211">
        <f t="shared" si="737"/>
        <v>0</v>
      </c>
      <c r="AS490" s="211"/>
      <c r="AT490" s="211">
        <f t="shared" si="690"/>
        <v>0</v>
      </c>
      <c r="AU490" s="358">
        <f t="shared" si="691"/>
        <v>0</v>
      </c>
      <c r="AV490" s="211">
        <f t="shared" si="692"/>
        <v>0</v>
      </c>
      <c r="AW490" s="211">
        <f t="shared" ca="1" si="693"/>
        <v>0</v>
      </c>
      <c r="AX490" s="211">
        <f t="shared" ca="1" si="773"/>
        <v>0</v>
      </c>
      <c r="AY490" s="211">
        <f t="shared" ca="1" si="694"/>
        <v>0</v>
      </c>
      <c r="AZ490" s="212">
        <f ca="1">IF(AND(AW490,AX490=0,AY490=0)=0,0,IF(AW490&gt;0,'На банк Приват'!$J$1,IF(AX490&gt;0,'На Укрсиб'!J483,0)))</f>
        <v>0</v>
      </c>
      <c r="BA490" s="191"/>
      <c r="BB490" s="191">
        <f t="shared" ca="1" si="695"/>
        <v>26</v>
      </c>
      <c r="BC490" s="191">
        <f t="shared" ca="1" si="696"/>
        <v>5360</v>
      </c>
      <c r="BD490" s="191">
        <f t="shared" ca="1" si="738"/>
        <v>0</v>
      </c>
      <c r="BE490" s="191"/>
      <c r="BF490" s="213"/>
      <c r="BG490" s="213"/>
      <c r="BH490" s="213"/>
      <c r="BI490" s="213"/>
      <c r="BJ490" s="213"/>
      <c r="BK490" s="213"/>
      <c r="BL490" s="213"/>
      <c r="BM490" s="213">
        <f t="shared" si="779"/>
        <v>0</v>
      </c>
      <c r="BN490" s="213"/>
      <c r="BO490" s="213"/>
      <c r="BP490" s="623">
        <f t="shared" si="697"/>
        <v>0</v>
      </c>
      <c r="BQ490" s="213">
        <f t="shared" si="739"/>
        <v>0</v>
      </c>
      <c r="BR490" s="213">
        <f t="shared" si="740"/>
        <v>0</v>
      </c>
      <c r="BS490" s="213"/>
      <c r="BT490" s="213">
        <f t="shared" si="698"/>
        <v>0</v>
      </c>
      <c r="BU490" s="362">
        <f t="shared" si="741"/>
        <v>0</v>
      </c>
      <c r="BV490" s="213">
        <f t="shared" si="699"/>
        <v>0</v>
      </c>
      <c r="BW490" s="213">
        <f t="shared" ca="1" si="700"/>
        <v>0</v>
      </c>
      <c r="BX490" s="213">
        <f t="shared" ca="1" si="701"/>
        <v>0</v>
      </c>
      <c r="BY490" s="213">
        <f t="shared" ca="1" si="702"/>
        <v>0</v>
      </c>
      <c r="BZ490" s="214">
        <f ca="1">IF(AND(BW490,BX490=0)=0,0,IF(BW490&gt;0,'На банк Приват'!$P$1,IF(BX490&gt;0,'На Укрсиб'!$P$1,0)))</f>
        <v>0</v>
      </c>
      <c r="CA490" s="198"/>
      <c r="CB490" s="198">
        <f t="shared" ca="1" si="703"/>
        <v>26</v>
      </c>
      <c r="CC490" s="198">
        <f t="shared" ca="1" si="704"/>
        <v>5360</v>
      </c>
      <c r="CD490" s="198">
        <f t="shared" ca="1" si="742"/>
        <v>0</v>
      </c>
      <c r="CE490" s="198"/>
      <c r="CF490" s="215"/>
      <c r="CG490" s="215"/>
      <c r="CH490" s="215"/>
      <c r="CI490" s="215"/>
      <c r="CJ490" s="215"/>
      <c r="CK490" s="215"/>
      <c r="CL490" s="215"/>
      <c r="CM490" s="215">
        <f t="shared" si="775"/>
        <v>0</v>
      </c>
      <c r="CN490" s="215"/>
      <c r="CO490" s="215"/>
      <c r="CP490" s="215">
        <f t="shared" si="705"/>
        <v>0</v>
      </c>
      <c r="CQ490" s="215">
        <f t="shared" si="743"/>
        <v>0</v>
      </c>
      <c r="CR490" s="215">
        <f t="shared" si="744"/>
        <v>0</v>
      </c>
      <c r="CS490" s="215"/>
      <c r="CT490" s="215">
        <f t="shared" si="706"/>
        <v>0</v>
      </c>
      <c r="CU490" s="369">
        <f t="shared" si="707"/>
        <v>0</v>
      </c>
      <c r="CV490" s="215">
        <f t="shared" si="708"/>
        <v>0</v>
      </c>
      <c r="CW490" s="215">
        <f t="shared" ca="1" si="709"/>
        <v>0</v>
      </c>
      <c r="CX490" s="215">
        <f t="shared" ca="1" si="776"/>
        <v>0</v>
      </c>
      <c r="CY490" s="215">
        <f t="shared" ca="1" si="710"/>
        <v>0</v>
      </c>
      <c r="CZ490" s="216">
        <f ca="1">IF(AND(CW490,CX490=0)=0,0,IF(CW490&gt;0,'На банк Приват'!$V$1,IF(CX490&gt;0,'На Укрсиб'!$V$1,0)))</f>
        <v>0</v>
      </c>
      <c r="DA490" s="204"/>
      <c r="DB490" s="204">
        <f t="shared" ca="1" si="711"/>
        <v>26</v>
      </c>
      <c r="DC490" s="204">
        <f t="shared" ca="1" si="712"/>
        <v>5360</v>
      </c>
      <c r="DD490" s="204">
        <f t="shared" ca="1" si="746"/>
        <v>0</v>
      </c>
      <c r="DE490" s="204"/>
      <c r="DF490" s="217"/>
      <c r="DG490" s="217"/>
      <c r="DH490" s="217"/>
      <c r="DI490" s="217"/>
      <c r="DJ490" s="217"/>
      <c r="DK490" s="217"/>
      <c r="DL490" s="217"/>
      <c r="DM490" s="217">
        <f t="shared" si="713"/>
        <v>0</v>
      </c>
      <c r="DN490" s="217"/>
      <c r="DO490" s="217"/>
      <c r="DP490" s="763">
        <f t="shared" si="714"/>
        <v>0</v>
      </c>
      <c r="DQ490" s="217">
        <f t="shared" si="747"/>
        <v>0</v>
      </c>
      <c r="DR490" s="217">
        <f t="shared" si="748"/>
        <v>0</v>
      </c>
      <c r="DS490" s="217"/>
      <c r="DT490" s="217">
        <f t="shared" si="715"/>
        <v>0</v>
      </c>
      <c r="DU490" s="366">
        <f t="shared" si="749"/>
        <v>0</v>
      </c>
      <c r="DV490" s="217">
        <f t="shared" si="716"/>
        <v>0</v>
      </c>
      <c r="DW490" s="217">
        <f t="shared" ca="1" si="717"/>
        <v>0</v>
      </c>
      <c r="DX490" s="217">
        <f t="shared" ca="1" si="718"/>
        <v>0</v>
      </c>
      <c r="DY490" s="217">
        <f t="shared" ca="1" si="719"/>
        <v>0</v>
      </c>
      <c r="DZ490" s="218">
        <f ca="1">IF(AND(DW490,DX490=0)=0,0,IF(DW490&gt;0,[6]Приват!$AB$1,IF(DX490&gt;0,[6]Укрсиб!$AB$1,0)))</f>
        <v>0</v>
      </c>
      <c r="EA490" s="207"/>
      <c r="EB490" s="207">
        <f t="shared" ca="1" si="720"/>
        <v>26</v>
      </c>
      <c r="EC490" s="207">
        <f t="shared" ca="1" si="721"/>
        <v>5360</v>
      </c>
      <c r="ED490" s="207">
        <f t="shared" ca="1" si="750"/>
        <v>0</v>
      </c>
      <c r="EE490" s="207"/>
      <c r="EF490" s="219"/>
      <c r="EG490" s="219"/>
      <c r="EH490" s="219"/>
      <c r="EI490" s="219"/>
      <c r="EJ490" s="219"/>
      <c r="EK490" s="219"/>
      <c r="EL490" s="219"/>
      <c r="EM490" s="219">
        <f t="shared" si="722"/>
        <v>0</v>
      </c>
      <c r="EN490" s="219"/>
      <c r="EO490" s="219"/>
      <c r="EP490" s="219">
        <f t="shared" si="723"/>
        <v>0</v>
      </c>
      <c r="EQ490" s="219">
        <f t="shared" si="751"/>
        <v>0</v>
      </c>
      <c r="ER490" s="219">
        <f t="shared" si="752"/>
        <v>0</v>
      </c>
      <c r="ES490" s="219"/>
      <c r="ET490" s="219">
        <f t="shared" si="724"/>
        <v>0</v>
      </c>
      <c r="EU490" s="363">
        <f t="shared" si="753"/>
        <v>0</v>
      </c>
      <c r="EV490" s="219">
        <f t="shared" si="725"/>
        <v>0</v>
      </c>
      <c r="EW490" s="219">
        <f t="shared" ca="1" si="726"/>
        <v>0</v>
      </c>
      <c r="EX490" s="219">
        <f t="shared" ca="1" si="754"/>
        <v>0</v>
      </c>
      <c r="EY490" s="219">
        <f t="shared" ca="1" si="727"/>
        <v>0</v>
      </c>
      <c r="EZ490" s="220">
        <f ca="1">IF(AND(EW490,EX490=0)=0,0,IF(EW490&gt;0,[6]Приват!$AH$1,IF(EX490&gt;0,[6]Укрсиб!$AH$1,0)))</f>
        <v>0</v>
      </c>
      <c r="FA490" s="28">
        <f t="shared" ca="1" si="728"/>
        <v>0</v>
      </c>
      <c r="FB490" s="28">
        <f t="shared" ca="1" si="729"/>
        <v>0</v>
      </c>
      <c r="FC490" s="28">
        <f t="shared" ca="1" si="730"/>
        <v>0</v>
      </c>
      <c r="FD490" s="28">
        <f t="shared" ca="1" si="731"/>
        <v>0</v>
      </c>
      <c r="FE490" s="28">
        <f t="shared" ca="1" si="732"/>
        <v>0</v>
      </c>
      <c r="FF490">
        <f t="shared" si="733"/>
        <v>0</v>
      </c>
      <c r="FG490" s="7">
        <f t="shared" si="734"/>
        <v>0</v>
      </c>
    </row>
    <row r="491" spans="1:163">
      <c r="A491" s="113"/>
      <c r="B491" s="113">
        <f t="shared" ca="1" si="683"/>
        <v>27</v>
      </c>
      <c r="C491" s="113">
        <f t="shared" ca="1" si="684"/>
        <v>5500</v>
      </c>
      <c r="D491" s="113">
        <f t="shared" ca="1" si="777"/>
        <v>0</v>
      </c>
      <c r="E491" s="113">
        <f t="shared" si="685"/>
        <v>0</v>
      </c>
      <c r="F491" s="115"/>
      <c r="G491" s="209">
        <f t="shared" si="774"/>
        <v>0</v>
      </c>
      <c r="H491" s="209">
        <f t="shared" si="771"/>
        <v>0</v>
      </c>
      <c r="I491" s="209">
        <f t="shared" si="772"/>
        <v>0</v>
      </c>
      <c r="J491" s="209">
        <f t="shared" si="756"/>
        <v>0</v>
      </c>
      <c r="K491" s="209">
        <f t="shared" si="757"/>
        <v>0</v>
      </c>
      <c r="L491" s="209">
        <f t="shared" si="758"/>
        <v>0</v>
      </c>
      <c r="M491" s="209">
        <f t="shared" si="759"/>
        <v>0</v>
      </c>
      <c r="N491" s="209">
        <f t="shared" si="760"/>
        <v>0</v>
      </c>
      <c r="O491" s="209">
        <f t="shared" si="755"/>
        <v>0</v>
      </c>
      <c r="P491" s="211">
        <f t="shared" si="761"/>
        <v>0</v>
      </c>
      <c r="Q491" s="209">
        <f t="shared" si="762"/>
        <v>0</v>
      </c>
      <c r="R491" s="209">
        <f t="shared" si="763"/>
        <v>0</v>
      </c>
      <c r="S491" s="209">
        <f t="shared" si="764"/>
        <v>0</v>
      </c>
      <c r="T491" s="209">
        <f t="shared" si="765"/>
        <v>0</v>
      </c>
      <c r="U491" s="209">
        <f t="shared" si="766"/>
        <v>0</v>
      </c>
      <c r="V491" s="209">
        <f t="shared" si="767"/>
        <v>0</v>
      </c>
      <c r="W491" s="209">
        <f t="shared" ca="1" si="768"/>
        <v>0</v>
      </c>
      <c r="X491" s="209">
        <f t="shared" ca="1" si="769"/>
        <v>0</v>
      </c>
      <c r="Y491" s="209">
        <f t="shared" ca="1" si="770"/>
        <v>0</v>
      </c>
      <c r="Z491" s="210" t="str">
        <f t="shared" ca="1" si="686"/>
        <v xml:space="preserve">        </v>
      </c>
      <c r="AA491" s="185"/>
      <c r="AB491" s="185">
        <f t="shared" ca="1" si="687"/>
        <v>27</v>
      </c>
      <c r="AC491" s="185">
        <f t="shared" ca="1" si="688"/>
        <v>5500</v>
      </c>
      <c r="AD491" s="185">
        <f t="shared" ca="1" si="735"/>
        <v>0</v>
      </c>
      <c r="AE491" s="185"/>
      <c r="AF491" s="211"/>
      <c r="AG491" s="211"/>
      <c r="AH491" s="211"/>
      <c r="AI491" s="211"/>
      <c r="AJ491" s="211"/>
      <c r="AK491" s="211"/>
      <c r="AL491" s="211"/>
      <c r="AM491" s="211">
        <f t="shared" si="778"/>
        <v>0</v>
      </c>
      <c r="AN491" s="211"/>
      <c r="AO491" s="211"/>
      <c r="AP491" s="623">
        <f t="shared" si="689"/>
        <v>0</v>
      </c>
      <c r="AQ491" s="211">
        <f t="shared" si="736"/>
        <v>0</v>
      </c>
      <c r="AR491" s="211">
        <f t="shared" si="737"/>
        <v>0</v>
      </c>
      <c r="AS491" s="211"/>
      <c r="AT491" s="211">
        <f t="shared" si="690"/>
        <v>0</v>
      </c>
      <c r="AU491" s="358">
        <f t="shared" si="691"/>
        <v>0</v>
      </c>
      <c r="AV491" s="211">
        <f t="shared" si="692"/>
        <v>0</v>
      </c>
      <c r="AW491" s="211">
        <f t="shared" ca="1" si="693"/>
        <v>0</v>
      </c>
      <c r="AX491" s="211">
        <f t="shared" ca="1" si="773"/>
        <v>0</v>
      </c>
      <c r="AY491" s="211">
        <f t="shared" ca="1" si="694"/>
        <v>0</v>
      </c>
      <c r="AZ491" s="212">
        <f ca="1">IF(AND(AW491,AX491=0,AY491=0)=0,0,IF(AW491&gt;0,'На банк Приват'!$J$1,IF(AX491&gt;0,'На Укрсиб'!J484,0)))</f>
        <v>0</v>
      </c>
      <c r="BA491" s="191"/>
      <c r="BB491" s="191">
        <f t="shared" ca="1" si="695"/>
        <v>27</v>
      </c>
      <c r="BC491" s="191">
        <f t="shared" ca="1" si="696"/>
        <v>5500</v>
      </c>
      <c r="BD491" s="191">
        <f t="shared" ca="1" si="738"/>
        <v>0</v>
      </c>
      <c r="BE491" s="191"/>
      <c r="BF491" s="213"/>
      <c r="BG491" s="213"/>
      <c r="BH491" s="213"/>
      <c r="BI491" s="213"/>
      <c r="BJ491" s="213"/>
      <c r="BK491" s="213"/>
      <c r="BL491" s="213"/>
      <c r="BM491" s="213">
        <f t="shared" si="779"/>
        <v>0</v>
      </c>
      <c r="BN491" s="213"/>
      <c r="BO491" s="213"/>
      <c r="BP491" s="623">
        <f t="shared" si="697"/>
        <v>0</v>
      </c>
      <c r="BQ491" s="213">
        <f t="shared" si="739"/>
        <v>0</v>
      </c>
      <c r="BR491" s="213">
        <f t="shared" si="740"/>
        <v>0</v>
      </c>
      <c r="BS491" s="213"/>
      <c r="BT491" s="213">
        <f t="shared" si="698"/>
        <v>0</v>
      </c>
      <c r="BU491" s="362">
        <f t="shared" si="741"/>
        <v>0</v>
      </c>
      <c r="BV491" s="213">
        <f t="shared" si="699"/>
        <v>0</v>
      </c>
      <c r="BW491" s="213">
        <f t="shared" ca="1" si="700"/>
        <v>0</v>
      </c>
      <c r="BX491" s="213">
        <f t="shared" ca="1" si="701"/>
        <v>0</v>
      </c>
      <c r="BY491" s="213">
        <f t="shared" ca="1" si="702"/>
        <v>0</v>
      </c>
      <c r="BZ491" s="214">
        <f ca="1">IF(AND(BW491,BX491=0)=0,0,IF(BW491&gt;0,'На банк Приват'!$P$1,IF(BX491&gt;0,'На Укрсиб'!$P$1,0)))</f>
        <v>0</v>
      </c>
      <c r="CA491" s="198"/>
      <c r="CB491" s="198">
        <f t="shared" ca="1" si="703"/>
        <v>27</v>
      </c>
      <c r="CC491" s="198">
        <f t="shared" ca="1" si="704"/>
        <v>5500</v>
      </c>
      <c r="CD491" s="198">
        <f t="shared" ca="1" si="742"/>
        <v>0</v>
      </c>
      <c r="CE491" s="198"/>
      <c r="CF491" s="215"/>
      <c r="CG491" s="215"/>
      <c r="CH491" s="215"/>
      <c r="CI491" s="215"/>
      <c r="CJ491" s="215"/>
      <c r="CK491" s="215"/>
      <c r="CL491" s="215"/>
      <c r="CM491" s="215">
        <f t="shared" si="775"/>
        <v>0</v>
      </c>
      <c r="CN491" s="215"/>
      <c r="CO491" s="215"/>
      <c r="CP491" s="215">
        <f t="shared" si="705"/>
        <v>0</v>
      </c>
      <c r="CQ491" s="215">
        <f t="shared" si="743"/>
        <v>0</v>
      </c>
      <c r="CR491" s="215">
        <f t="shared" si="744"/>
        <v>0</v>
      </c>
      <c r="CS491" s="215"/>
      <c r="CT491" s="215">
        <f t="shared" si="706"/>
        <v>0</v>
      </c>
      <c r="CU491" s="369">
        <f t="shared" si="707"/>
        <v>0</v>
      </c>
      <c r="CV491" s="215">
        <f t="shared" si="708"/>
        <v>0</v>
      </c>
      <c r="CW491" s="215">
        <f t="shared" ca="1" si="709"/>
        <v>0</v>
      </c>
      <c r="CX491" s="215">
        <f t="shared" ca="1" si="776"/>
        <v>0</v>
      </c>
      <c r="CY491" s="215">
        <f t="shared" ca="1" si="710"/>
        <v>0</v>
      </c>
      <c r="CZ491" s="216">
        <f ca="1">IF(AND(CW491,CX491=0)=0,0,IF(CW491&gt;0,'На банк Приват'!$V$1,IF(CX491&gt;0,'На Укрсиб'!$V$1,0)))</f>
        <v>0</v>
      </c>
      <c r="DA491" s="204"/>
      <c r="DB491" s="204">
        <f t="shared" ca="1" si="711"/>
        <v>27</v>
      </c>
      <c r="DC491" s="204">
        <f t="shared" ca="1" si="712"/>
        <v>5500</v>
      </c>
      <c r="DD491" s="204">
        <f t="shared" ca="1" si="746"/>
        <v>0</v>
      </c>
      <c r="DE491" s="204"/>
      <c r="DF491" s="217"/>
      <c r="DG491" s="217"/>
      <c r="DH491" s="217"/>
      <c r="DI491" s="217"/>
      <c r="DJ491" s="217"/>
      <c r="DK491" s="217"/>
      <c r="DL491" s="217"/>
      <c r="DM491" s="217">
        <f t="shared" si="713"/>
        <v>0</v>
      </c>
      <c r="DN491" s="217"/>
      <c r="DO491" s="217"/>
      <c r="DP491" s="763">
        <f t="shared" si="714"/>
        <v>0</v>
      </c>
      <c r="DQ491" s="217">
        <f t="shared" si="747"/>
        <v>0</v>
      </c>
      <c r="DR491" s="217">
        <f t="shared" si="748"/>
        <v>0</v>
      </c>
      <c r="DS491" s="217"/>
      <c r="DT491" s="217">
        <f t="shared" si="715"/>
        <v>0</v>
      </c>
      <c r="DU491" s="366">
        <f t="shared" si="749"/>
        <v>0</v>
      </c>
      <c r="DV491" s="217">
        <f t="shared" si="716"/>
        <v>0</v>
      </c>
      <c r="DW491" s="217">
        <f t="shared" ca="1" si="717"/>
        <v>0</v>
      </c>
      <c r="DX491" s="217">
        <f t="shared" ca="1" si="718"/>
        <v>0</v>
      </c>
      <c r="DY491" s="217">
        <f t="shared" ca="1" si="719"/>
        <v>0</v>
      </c>
      <c r="DZ491" s="218">
        <f ca="1">IF(AND(DW491,DX491=0)=0,0,IF(DW491&gt;0,[6]Приват!$AB$1,IF(DX491&gt;0,[6]Укрсиб!$AB$1,0)))</f>
        <v>0</v>
      </c>
      <c r="EA491" s="207"/>
      <c r="EB491" s="207">
        <f t="shared" ca="1" si="720"/>
        <v>27</v>
      </c>
      <c r="EC491" s="207">
        <f t="shared" ca="1" si="721"/>
        <v>5500</v>
      </c>
      <c r="ED491" s="207">
        <f t="shared" ca="1" si="750"/>
        <v>0</v>
      </c>
      <c r="EE491" s="207"/>
      <c r="EF491" s="219"/>
      <c r="EG491" s="219"/>
      <c r="EH491" s="219"/>
      <c r="EI491" s="219"/>
      <c r="EJ491" s="219"/>
      <c r="EK491" s="219"/>
      <c r="EL491" s="219"/>
      <c r="EM491" s="219">
        <f t="shared" si="722"/>
        <v>0</v>
      </c>
      <c r="EN491" s="219"/>
      <c r="EO491" s="219"/>
      <c r="EP491" s="219">
        <f t="shared" si="723"/>
        <v>0</v>
      </c>
      <c r="EQ491" s="219">
        <f t="shared" si="751"/>
        <v>0</v>
      </c>
      <c r="ER491" s="219">
        <f t="shared" si="752"/>
        <v>0</v>
      </c>
      <c r="ES491" s="219"/>
      <c r="ET491" s="219">
        <f t="shared" si="724"/>
        <v>0</v>
      </c>
      <c r="EU491" s="363">
        <f t="shared" si="753"/>
        <v>0</v>
      </c>
      <c r="EV491" s="219">
        <f t="shared" si="725"/>
        <v>0</v>
      </c>
      <c r="EW491" s="219">
        <f t="shared" ca="1" si="726"/>
        <v>0</v>
      </c>
      <c r="EX491" s="219">
        <f t="shared" ca="1" si="754"/>
        <v>0</v>
      </c>
      <c r="EY491" s="219">
        <f t="shared" ca="1" si="727"/>
        <v>0</v>
      </c>
      <c r="EZ491" s="220">
        <f ca="1">IF(AND(EW491,EX491=0)=0,0,IF(EW491&gt;0,[6]Приват!$AH$1,IF(EX491&gt;0,[6]Укрсиб!$AH$1,0)))</f>
        <v>0</v>
      </c>
      <c r="FA491" s="28">
        <f t="shared" ca="1" si="728"/>
        <v>0</v>
      </c>
      <c r="FB491" s="28">
        <f t="shared" ca="1" si="729"/>
        <v>0</v>
      </c>
      <c r="FC491" s="28">
        <f t="shared" ca="1" si="730"/>
        <v>0</v>
      </c>
      <c r="FD491" s="28">
        <f t="shared" ca="1" si="731"/>
        <v>0</v>
      </c>
      <c r="FE491" s="28">
        <f t="shared" ca="1" si="732"/>
        <v>0</v>
      </c>
      <c r="FF491">
        <f t="shared" si="733"/>
        <v>0</v>
      </c>
      <c r="FG491" s="7">
        <f t="shared" si="734"/>
        <v>0</v>
      </c>
    </row>
    <row r="492" spans="1:163">
      <c r="A492" s="113"/>
      <c r="B492" s="113">
        <f t="shared" ca="1" si="683"/>
        <v>28</v>
      </c>
      <c r="C492" s="113">
        <f t="shared" ca="1" si="684"/>
        <v>5640</v>
      </c>
      <c r="D492" s="113">
        <f t="shared" ca="1" si="777"/>
        <v>0</v>
      </c>
      <c r="E492" s="113">
        <f t="shared" si="685"/>
        <v>0</v>
      </c>
      <c r="F492" s="115"/>
      <c r="G492" s="209">
        <f t="shared" si="774"/>
        <v>0</v>
      </c>
      <c r="H492" s="209">
        <f t="shared" si="771"/>
        <v>0</v>
      </c>
      <c r="I492" s="209">
        <f t="shared" si="772"/>
        <v>0</v>
      </c>
      <c r="J492" s="209">
        <f t="shared" si="756"/>
        <v>0</v>
      </c>
      <c r="K492" s="209">
        <f t="shared" si="757"/>
        <v>0</v>
      </c>
      <c r="L492" s="209">
        <f t="shared" si="758"/>
        <v>0</v>
      </c>
      <c r="M492" s="209">
        <f t="shared" si="759"/>
        <v>0</v>
      </c>
      <c r="N492" s="209">
        <f t="shared" si="760"/>
        <v>0</v>
      </c>
      <c r="O492" s="209">
        <f t="shared" si="755"/>
        <v>0</v>
      </c>
      <c r="P492" s="211">
        <f t="shared" si="761"/>
        <v>0</v>
      </c>
      <c r="Q492" s="209">
        <f t="shared" si="762"/>
        <v>0</v>
      </c>
      <c r="R492" s="209">
        <f t="shared" si="763"/>
        <v>0</v>
      </c>
      <c r="S492" s="209">
        <f t="shared" si="764"/>
        <v>0</v>
      </c>
      <c r="T492" s="209">
        <f t="shared" si="765"/>
        <v>0</v>
      </c>
      <c r="U492" s="209">
        <f t="shared" si="766"/>
        <v>0</v>
      </c>
      <c r="V492" s="209">
        <f t="shared" si="767"/>
        <v>0</v>
      </c>
      <c r="W492" s="209">
        <f t="shared" ca="1" si="768"/>
        <v>0</v>
      </c>
      <c r="X492" s="209">
        <f t="shared" ca="1" si="769"/>
        <v>0</v>
      </c>
      <c r="Y492" s="209">
        <f t="shared" ca="1" si="770"/>
        <v>0</v>
      </c>
      <c r="Z492" s="210" t="str">
        <f t="shared" ca="1" si="686"/>
        <v xml:space="preserve">        </v>
      </c>
      <c r="AA492" s="185"/>
      <c r="AB492" s="185">
        <f t="shared" ca="1" si="687"/>
        <v>28</v>
      </c>
      <c r="AC492" s="185">
        <f t="shared" ca="1" si="688"/>
        <v>5640</v>
      </c>
      <c r="AD492" s="185">
        <f t="shared" ca="1" si="735"/>
        <v>0</v>
      </c>
      <c r="AE492" s="185"/>
      <c r="AF492" s="211"/>
      <c r="AG492" s="211"/>
      <c r="AH492" s="211"/>
      <c r="AI492" s="211"/>
      <c r="AJ492" s="211"/>
      <c r="AK492" s="211"/>
      <c r="AL492" s="211"/>
      <c r="AM492" s="211">
        <f t="shared" si="778"/>
        <v>0</v>
      </c>
      <c r="AN492" s="211"/>
      <c r="AO492" s="211"/>
      <c r="AP492" s="623">
        <f t="shared" si="689"/>
        <v>0</v>
      </c>
      <c r="AQ492" s="211">
        <f t="shared" si="736"/>
        <v>0</v>
      </c>
      <c r="AR492" s="211">
        <f t="shared" si="737"/>
        <v>0</v>
      </c>
      <c r="AS492" s="211"/>
      <c r="AT492" s="211">
        <f t="shared" si="690"/>
        <v>0</v>
      </c>
      <c r="AU492" s="358">
        <f t="shared" si="691"/>
        <v>0</v>
      </c>
      <c r="AV492" s="211">
        <f t="shared" si="692"/>
        <v>0</v>
      </c>
      <c r="AW492" s="211">
        <f t="shared" ca="1" si="693"/>
        <v>0</v>
      </c>
      <c r="AX492" s="211">
        <f t="shared" ca="1" si="773"/>
        <v>0</v>
      </c>
      <c r="AY492" s="211">
        <f t="shared" ca="1" si="694"/>
        <v>0</v>
      </c>
      <c r="AZ492" s="212">
        <f ca="1">IF(AND(AW492,AX492=0,AY492=0)=0,0,IF(AW492&gt;0,'На банк Приват'!$J$1,IF(AX492&gt;0,'На Укрсиб'!J485,0)))</f>
        <v>0</v>
      </c>
      <c r="BA492" s="191"/>
      <c r="BB492" s="191">
        <f t="shared" ca="1" si="695"/>
        <v>28</v>
      </c>
      <c r="BC492" s="191">
        <f t="shared" ca="1" si="696"/>
        <v>5640</v>
      </c>
      <c r="BD492" s="191">
        <f t="shared" ca="1" si="738"/>
        <v>0</v>
      </c>
      <c r="BE492" s="191"/>
      <c r="BF492" s="213"/>
      <c r="BG492" s="213"/>
      <c r="BH492" s="213"/>
      <c r="BI492" s="213"/>
      <c r="BJ492" s="213"/>
      <c r="BK492" s="213"/>
      <c r="BL492" s="213"/>
      <c r="BM492" s="213">
        <f t="shared" si="779"/>
        <v>0</v>
      </c>
      <c r="BN492" s="213"/>
      <c r="BO492" s="213"/>
      <c r="BP492" s="623">
        <f t="shared" si="697"/>
        <v>0</v>
      </c>
      <c r="BQ492" s="213">
        <f t="shared" si="739"/>
        <v>0</v>
      </c>
      <c r="BR492" s="213">
        <f t="shared" si="740"/>
        <v>0</v>
      </c>
      <c r="BS492" s="213"/>
      <c r="BT492" s="213">
        <f t="shared" si="698"/>
        <v>0</v>
      </c>
      <c r="BU492" s="362">
        <f t="shared" si="741"/>
        <v>0</v>
      </c>
      <c r="BV492" s="213">
        <f t="shared" si="699"/>
        <v>0</v>
      </c>
      <c r="BW492" s="213">
        <f t="shared" ca="1" si="700"/>
        <v>0</v>
      </c>
      <c r="BX492" s="213">
        <f t="shared" ca="1" si="701"/>
        <v>0</v>
      </c>
      <c r="BY492" s="213">
        <f t="shared" ca="1" si="702"/>
        <v>0</v>
      </c>
      <c r="BZ492" s="214">
        <f ca="1">IF(AND(BW492,BX492=0)=0,0,IF(BW492&gt;0,'На банк Приват'!$P$1,IF(BX492&gt;0,'На Укрсиб'!$P$1,0)))</f>
        <v>0</v>
      </c>
      <c r="CA492" s="198"/>
      <c r="CB492" s="198">
        <f t="shared" ca="1" si="703"/>
        <v>28</v>
      </c>
      <c r="CC492" s="198">
        <f t="shared" ca="1" si="704"/>
        <v>5640</v>
      </c>
      <c r="CD492" s="198">
        <f t="shared" ca="1" si="742"/>
        <v>0</v>
      </c>
      <c r="CE492" s="198"/>
      <c r="CF492" s="215"/>
      <c r="CG492" s="215"/>
      <c r="CH492" s="215"/>
      <c r="CI492" s="215"/>
      <c r="CJ492" s="215"/>
      <c r="CK492" s="215"/>
      <c r="CL492" s="215"/>
      <c r="CM492" s="215">
        <f t="shared" si="775"/>
        <v>0</v>
      </c>
      <c r="CN492" s="215"/>
      <c r="CO492" s="215"/>
      <c r="CP492" s="215">
        <f t="shared" si="705"/>
        <v>0</v>
      </c>
      <c r="CQ492" s="215">
        <f t="shared" si="743"/>
        <v>0</v>
      </c>
      <c r="CR492" s="215">
        <f t="shared" si="744"/>
        <v>0</v>
      </c>
      <c r="CS492" s="215"/>
      <c r="CT492" s="215">
        <f t="shared" si="706"/>
        <v>0</v>
      </c>
      <c r="CU492" s="369">
        <f t="shared" si="707"/>
        <v>0</v>
      </c>
      <c r="CV492" s="215">
        <f t="shared" si="708"/>
        <v>0</v>
      </c>
      <c r="CW492" s="215">
        <f t="shared" ca="1" si="709"/>
        <v>0</v>
      </c>
      <c r="CX492" s="215">
        <f t="shared" ca="1" si="776"/>
        <v>0</v>
      </c>
      <c r="CY492" s="215">
        <f t="shared" ca="1" si="710"/>
        <v>0</v>
      </c>
      <c r="CZ492" s="216">
        <f ca="1">IF(AND(CW492,CX492=0)=0,0,IF(CW492&gt;0,'На банк Приват'!$V$1,IF(CX492&gt;0,'На Укрсиб'!$V$1,0)))</f>
        <v>0</v>
      </c>
      <c r="DA492" s="204"/>
      <c r="DB492" s="204">
        <f t="shared" ca="1" si="711"/>
        <v>28</v>
      </c>
      <c r="DC492" s="204">
        <f t="shared" ca="1" si="712"/>
        <v>5640</v>
      </c>
      <c r="DD492" s="204">
        <f t="shared" ca="1" si="746"/>
        <v>0</v>
      </c>
      <c r="DE492" s="204"/>
      <c r="DF492" s="217"/>
      <c r="DG492" s="217"/>
      <c r="DH492" s="217"/>
      <c r="DI492" s="217"/>
      <c r="DJ492" s="217"/>
      <c r="DK492" s="217"/>
      <c r="DL492" s="217"/>
      <c r="DM492" s="217">
        <f t="shared" si="713"/>
        <v>0</v>
      </c>
      <c r="DN492" s="217"/>
      <c r="DO492" s="217"/>
      <c r="DP492" s="763">
        <f t="shared" si="714"/>
        <v>0</v>
      </c>
      <c r="DQ492" s="217">
        <f t="shared" si="747"/>
        <v>0</v>
      </c>
      <c r="DR492" s="217">
        <f t="shared" si="748"/>
        <v>0</v>
      </c>
      <c r="DS492" s="217"/>
      <c r="DT492" s="217">
        <f t="shared" si="715"/>
        <v>0</v>
      </c>
      <c r="DU492" s="366">
        <f t="shared" si="749"/>
        <v>0</v>
      </c>
      <c r="DV492" s="217">
        <f t="shared" si="716"/>
        <v>0</v>
      </c>
      <c r="DW492" s="217">
        <f t="shared" ca="1" si="717"/>
        <v>0</v>
      </c>
      <c r="DX492" s="217">
        <f t="shared" ca="1" si="718"/>
        <v>0</v>
      </c>
      <c r="DY492" s="217">
        <f t="shared" ca="1" si="719"/>
        <v>0</v>
      </c>
      <c r="DZ492" s="218">
        <f ca="1">IF(AND(DW492,DX492=0)=0,0,IF(DW492&gt;0,[6]Приват!$AB$1,IF(DX492&gt;0,[6]Укрсиб!$AB$1,0)))</f>
        <v>0</v>
      </c>
      <c r="EA492" s="207"/>
      <c r="EB492" s="207">
        <f t="shared" ca="1" si="720"/>
        <v>28</v>
      </c>
      <c r="EC492" s="207">
        <f t="shared" ca="1" si="721"/>
        <v>5640</v>
      </c>
      <c r="ED492" s="207">
        <f t="shared" ca="1" si="750"/>
        <v>0</v>
      </c>
      <c r="EE492" s="207"/>
      <c r="EF492" s="219"/>
      <c r="EG492" s="219"/>
      <c r="EH492" s="219"/>
      <c r="EI492" s="219"/>
      <c r="EJ492" s="219"/>
      <c r="EK492" s="219"/>
      <c r="EL492" s="219"/>
      <c r="EM492" s="219">
        <f t="shared" si="722"/>
        <v>0</v>
      </c>
      <c r="EN492" s="219"/>
      <c r="EO492" s="219"/>
      <c r="EP492" s="219">
        <f t="shared" si="723"/>
        <v>0</v>
      </c>
      <c r="EQ492" s="219">
        <f t="shared" si="751"/>
        <v>0</v>
      </c>
      <c r="ER492" s="219">
        <f t="shared" si="752"/>
        <v>0</v>
      </c>
      <c r="ES492" s="219"/>
      <c r="ET492" s="219">
        <f t="shared" si="724"/>
        <v>0</v>
      </c>
      <c r="EU492" s="363">
        <f t="shared" si="753"/>
        <v>0</v>
      </c>
      <c r="EV492" s="219">
        <f t="shared" si="725"/>
        <v>0</v>
      </c>
      <c r="EW492" s="219">
        <f t="shared" ca="1" si="726"/>
        <v>0</v>
      </c>
      <c r="EX492" s="219">
        <f t="shared" ca="1" si="754"/>
        <v>0</v>
      </c>
      <c r="EY492" s="219">
        <f t="shared" ca="1" si="727"/>
        <v>0</v>
      </c>
      <c r="EZ492" s="220">
        <f ca="1">IF(AND(EW492,EX492=0)=0,0,IF(EW492&gt;0,[6]Приват!$AH$1,IF(EX492&gt;0,[6]Укрсиб!$AH$1,0)))</f>
        <v>0</v>
      </c>
      <c r="FA492" s="28">
        <f t="shared" ca="1" si="728"/>
        <v>0</v>
      </c>
      <c r="FB492" s="28">
        <f t="shared" ca="1" si="729"/>
        <v>0</v>
      </c>
      <c r="FC492" s="28">
        <f t="shared" ca="1" si="730"/>
        <v>0</v>
      </c>
      <c r="FD492" s="28">
        <f t="shared" ca="1" si="731"/>
        <v>0</v>
      </c>
      <c r="FE492" s="28">
        <f t="shared" ca="1" si="732"/>
        <v>0</v>
      </c>
      <c r="FF492">
        <f t="shared" si="733"/>
        <v>0</v>
      </c>
      <c r="FG492" s="7">
        <f t="shared" si="734"/>
        <v>0</v>
      </c>
    </row>
    <row r="493" spans="1:163">
      <c r="A493" s="113"/>
      <c r="B493" s="113">
        <f t="shared" ca="1" si="683"/>
        <v>29</v>
      </c>
      <c r="C493" s="113">
        <f t="shared" ca="1" si="684"/>
        <v>5780</v>
      </c>
      <c r="D493" s="113">
        <f t="shared" ca="1" si="777"/>
        <v>0</v>
      </c>
      <c r="E493" s="113">
        <f t="shared" si="685"/>
        <v>0</v>
      </c>
      <c r="F493" s="115"/>
      <c r="G493" s="209">
        <f t="shared" si="774"/>
        <v>0</v>
      </c>
      <c r="H493" s="209">
        <f t="shared" si="771"/>
        <v>0</v>
      </c>
      <c r="I493" s="209">
        <f t="shared" si="772"/>
        <v>0</v>
      </c>
      <c r="J493" s="209">
        <f t="shared" si="756"/>
        <v>0</v>
      </c>
      <c r="K493" s="209">
        <f t="shared" si="757"/>
        <v>0</v>
      </c>
      <c r="L493" s="209">
        <f t="shared" si="758"/>
        <v>0</v>
      </c>
      <c r="M493" s="209">
        <f t="shared" si="759"/>
        <v>0</v>
      </c>
      <c r="N493" s="209">
        <f t="shared" si="760"/>
        <v>0</v>
      </c>
      <c r="O493" s="209">
        <f t="shared" si="755"/>
        <v>0</v>
      </c>
      <c r="P493" s="211">
        <f t="shared" si="761"/>
        <v>0</v>
      </c>
      <c r="Q493" s="209">
        <f t="shared" si="762"/>
        <v>0</v>
      </c>
      <c r="R493" s="209">
        <f t="shared" si="763"/>
        <v>0</v>
      </c>
      <c r="S493" s="209">
        <f t="shared" si="764"/>
        <v>0</v>
      </c>
      <c r="T493" s="209">
        <f t="shared" si="765"/>
        <v>0</v>
      </c>
      <c r="U493" s="209">
        <f t="shared" si="766"/>
        <v>0</v>
      </c>
      <c r="V493" s="209">
        <f t="shared" si="767"/>
        <v>0</v>
      </c>
      <c r="W493" s="209">
        <f t="shared" ca="1" si="768"/>
        <v>0</v>
      </c>
      <c r="X493" s="209">
        <f t="shared" ca="1" si="769"/>
        <v>0</v>
      </c>
      <c r="Y493" s="209">
        <f t="shared" ca="1" si="770"/>
        <v>0</v>
      </c>
      <c r="Z493" s="210" t="str">
        <f t="shared" ca="1" si="686"/>
        <v xml:space="preserve">        </v>
      </c>
      <c r="AA493" s="185"/>
      <c r="AB493" s="185">
        <f t="shared" ca="1" si="687"/>
        <v>29</v>
      </c>
      <c r="AC493" s="185">
        <f t="shared" ca="1" si="688"/>
        <v>5780</v>
      </c>
      <c r="AD493" s="185">
        <f t="shared" ca="1" si="735"/>
        <v>0</v>
      </c>
      <c r="AE493" s="185"/>
      <c r="AF493" s="211"/>
      <c r="AG493" s="211"/>
      <c r="AH493" s="211"/>
      <c r="AI493" s="211"/>
      <c r="AJ493" s="211"/>
      <c r="AK493" s="211"/>
      <c r="AL493" s="211"/>
      <c r="AM493" s="211">
        <f t="shared" si="778"/>
        <v>0</v>
      </c>
      <c r="AN493" s="211"/>
      <c r="AO493" s="211"/>
      <c r="AP493" s="623">
        <f t="shared" si="689"/>
        <v>0</v>
      </c>
      <c r="AQ493" s="211">
        <f t="shared" si="736"/>
        <v>0</v>
      </c>
      <c r="AR493" s="211">
        <f t="shared" si="737"/>
        <v>0</v>
      </c>
      <c r="AS493" s="211"/>
      <c r="AT493" s="211">
        <f t="shared" si="690"/>
        <v>0</v>
      </c>
      <c r="AU493" s="358">
        <f t="shared" si="691"/>
        <v>0</v>
      </c>
      <c r="AV493" s="211">
        <f t="shared" si="692"/>
        <v>0</v>
      </c>
      <c r="AW493" s="211">
        <f t="shared" ca="1" si="693"/>
        <v>0</v>
      </c>
      <c r="AX493" s="211">
        <f t="shared" ca="1" si="773"/>
        <v>0</v>
      </c>
      <c r="AY493" s="211">
        <f t="shared" ca="1" si="694"/>
        <v>0</v>
      </c>
      <c r="AZ493" s="212">
        <f ca="1">IF(AND(AW493,AX493=0,AY493=0)=0,0,IF(AW493&gt;0,'На банк Приват'!$J$1,IF(AX493&gt;0,'На Укрсиб'!J486,0)))</f>
        <v>0</v>
      </c>
      <c r="BA493" s="191"/>
      <c r="BB493" s="191">
        <f t="shared" ca="1" si="695"/>
        <v>29</v>
      </c>
      <c r="BC493" s="191">
        <f t="shared" ca="1" si="696"/>
        <v>5780</v>
      </c>
      <c r="BD493" s="191">
        <f t="shared" ca="1" si="738"/>
        <v>0</v>
      </c>
      <c r="BE493" s="191"/>
      <c r="BF493" s="213"/>
      <c r="BG493" s="213"/>
      <c r="BH493" s="213"/>
      <c r="BI493" s="213"/>
      <c r="BJ493" s="213"/>
      <c r="BK493" s="213"/>
      <c r="BL493" s="213"/>
      <c r="BM493" s="213">
        <f t="shared" si="779"/>
        <v>0</v>
      </c>
      <c r="BN493" s="213"/>
      <c r="BO493" s="213"/>
      <c r="BP493" s="623">
        <f t="shared" si="697"/>
        <v>0</v>
      </c>
      <c r="BQ493" s="213">
        <f t="shared" si="739"/>
        <v>0</v>
      </c>
      <c r="BR493" s="213">
        <f t="shared" si="740"/>
        <v>0</v>
      </c>
      <c r="BS493" s="213"/>
      <c r="BT493" s="213">
        <f t="shared" si="698"/>
        <v>0</v>
      </c>
      <c r="BU493" s="362">
        <f t="shared" si="741"/>
        <v>0</v>
      </c>
      <c r="BV493" s="213">
        <f t="shared" si="699"/>
        <v>0</v>
      </c>
      <c r="BW493" s="213">
        <f t="shared" ca="1" si="700"/>
        <v>0</v>
      </c>
      <c r="BX493" s="213">
        <f t="shared" ca="1" si="701"/>
        <v>0</v>
      </c>
      <c r="BY493" s="213">
        <f t="shared" ca="1" si="702"/>
        <v>0</v>
      </c>
      <c r="BZ493" s="214">
        <f ca="1">IF(AND(BW493,BX493=0)=0,0,IF(BW493&gt;0,'На банк Приват'!$P$1,IF(BX493&gt;0,'На Укрсиб'!$P$1,0)))</f>
        <v>0</v>
      </c>
      <c r="CA493" s="198"/>
      <c r="CB493" s="198">
        <f t="shared" ca="1" si="703"/>
        <v>29</v>
      </c>
      <c r="CC493" s="198">
        <f t="shared" ca="1" si="704"/>
        <v>5780</v>
      </c>
      <c r="CD493" s="198">
        <f t="shared" ca="1" si="742"/>
        <v>0</v>
      </c>
      <c r="CE493" s="198"/>
      <c r="CF493" s="215"/>
      <c r="CG493" s="215"/>
      <c r="CH493" s="215"/>
      <c r="CI493" s="215"/>
      <c r="CJ493" s="215"/>
      <c r="CK493" s="215"/>
      <c r="CL493" s="215"/>
      <c r="CM493" s="215">
        <f t="shared" si="775"/>
        <v>0</v>
      </c>
      <c r="CN493" s="215"/>
      <c r="CO493" s="215"/>
      <c r="CP493" s="215">
        <f t="shared" si="705"/>
        <v>0</v>
      </c>
      <c r="CQ493" s="215">
        <f t="shared" si="743"/>
        <v>0</v>
      </c>
      <c r="CR493" s="215">
        <f t="shared" si="744"/>
        <v>0</v>
      </c>
      <c r="CS493" s="215"/>
      <c r="CT493" s="215">
        <f t="shared" si="706"/>
        <v>0</v>
      </c>
      <c r="CU493" s="369">
        <f t="shared" si="707"/>
        <v>0</v>
      </c>
      <c r="CV493" s="215">
        <f t="shared" si="708"/>
        <v>0</v>
      </c>
      <c r="CW493" s="215">
        <f t="shared" ca="1" si="709"/>
        <v>0</v>
      </c>
      <c r="CX493" s="215">
        <f t="shared" ca="1" si="776"/>
        <v>0</v>
      </c>
      <c r="CY493" s="215">
        <f t="shared" ca="1" si="710"/>
        <v>0</v>
      </c>
      <c r="CZ493" s="216">
        <f ca="1">IF(AND(CW493,CX493=0)=0,0,IF(CW493&gt;0,'На банк Приват'!$V$1,IF(CX493&gt;0,'На Укрсиб'!$V$1,0)))</f>
        <v>0</v>
      </c>
      <c r="DA493" s="204"/>
      <c r="DB493" s="204">
        <f t="shared" ca="1" si="711"/>
        <v>29</v>
      </c>
      <c r="DC493" s="204">
        <f t="shared" ca="1" si="712"/>
        <v>5780</v>
      </c>
      <c r="DD493" s="204">
        <f t="shared" ca="1" si="746"/>
        <v>0</v>
      </c>
      <c r="DE493" s="204"/>
      <c r="DF493" s="217"/>
      <c r="DG493" s="217"/>
      <c r="DH493" s="217"/>
      <c r="DI493" s="217"/>
      <c r="DJ493" s="217"/>
      <c r="DK493" s="217"/>
      <c r="DL493" s="217"/>
      <c r="DM493" s="217">
        <f t="shared" si="713"/>
        <v>0</v>
      </c>
      <c r="DN493" s="217"/>
      <c r="DO493" s="217"/>
      <c r="DP493" s="763">
        <f t="shared" si="714"/>
        <v>0</v>
      </c>
      <c r="DQ493" s="217">
        <f t="shared" si="747"/>
        <v>0</v>
      </c>
      <c r="DR493" s="217">
        <f t="shared" si="748"/>
        <v>0</v>
      </c>
      <c r="DS493" s="217"/>
      <c r="DT493" s="217">
        <f t="shared" si="715"/>
        <v>0</v>
      </c>
      <c r="DU493" s="366">
        <f t="shared" si="749"/>
        <v>0</v>
      </c>
      <c r="DV493" s="217">
        <f t="shared" si="716"/>
        <v>0</v>
      </c>
      <c r="DW493" s="217">
        <f t="shared" ca="1" si="717"/>
        <v>0</v>
      </c>
      <c r="DX493" s="217">
        <f t="shared" ca="1" si="718"/>
        <v>0</v>
      </c>
      <c r="DY493" s="217">
        <f t="shared" ca="1" si="719"/>
        <v>0</v>
      </c>
      <c r="DZ493" s="218">
        <f ca="1">IF(AND(DW493,DX493=0)=0,0,IF(DW493&gt;0,[6]Приват!$AB$1,IF(DX493&gt;0,[6]Укрсиб!$AB$1,0)))</f>
        <v>0</v>
      </c>
      <c r="EA493" s="207"/>
      <c r="EB493" s="207">
        <f t="shared" ca="1" si="720"/>
        <v>29</v>
      </c>
      <c r="EC493" s="207">
        <f t="shared" ca="1" si="721"/>
        <v>5780</v>
      </c>
      <c r="ED493" s="207">
        <f t="shared" ca="1" si="750"/>
        <v>0</v>
      </c>
      <c r="EE493" s="207"/>
      <c r="EF493" s="219"/>
      <c r="EG493" s="219"/>
      <c r="EH493" s="219"/>
      <c r="EI493" s="219"/>
      <c r="EJ493" s="219"/>
      <c r="EK493" s="219"/>
      <c r="EL493" s="219"/>
      <c r="EM493" s="219">
        <f t="shared" si="722"/>
        <v>0</v>
      </c>
      <c r="EN493" s="219"/>
      <c r="EO493" s="219"/>
      <c r="EP493" s="219">
        <f t="shared" si="723"/>
        <v>0</v>
      </c>
      <c r="EQ493" s="219">
        <f t="shared" si="751"/>
        <v>0</v>
      </c>
      <c r="ER493" s="219">
        <f t="shared" si="752"/>
        <v>0</v>
      </c>
      <c r="ES493" s="219"/>
      <c r="ET493" s="219">
        <f t="shared" si="724"/>
        <v>0</v>
      </c>
      <c r="EU493" s="363">
        <f t="shared" si="753"/>
        <v>0</v>
      </c>
      <c r="EV493" s="219">
        <f t="shared" si="725"/>
        <v>0</v>
      </c>
      <c r="EW493" s="219">
        <f t="shared" ca="1" si="726"/>
        <v>0</v>
      </c>
      <c r="EX493" s="219">
        <f t="shared" ca="1" si="754"/>
        <v>0</v>
      </c>
      <c r="EY493" s="219">
        <f t="shared" ca="1" si="727"/>
        <v>0</v>
      </c>
      <c r="EZ493" s="220">
        <f ca="1">IF(AND(EW493,EX493=0)=0,0,IF(EW493&gt;0,[6]Приват!$AH$1,IF(EX493&gt;0,[6]Укрсиб!$AH$1,0)))</f>
        <v>0</v>
      </c>
      <c r="FA493" s="28">
        <f t="shared" ca="1" si="728"/>
        <v>0</v>
      </c>
      <c r="FB493" s="28">
        <f t="shared" ca="1" si="729"/>
        <v>0</v>
      </c>
      <c r="FC493" s="28">
        <f t="shared" ca="1" si="730"/>
        <v>0</v>
      </c>
      <c r="FD493" s="28">
        <f t="shared" ca="1" si="731"/>
        <v>0</v>
      </c>
      <c r="FE493" s="28">
        <f t="shared" ca="1" si="732"/>
        <v>0</v>
      </c>
      <c r="FF493">
        <f t="shared" si="733"/>
        <v>0</v>
      </c>
      <c r="FG493" s="7">
        <f t="shared" si="734"/>
        <v>0</v>
      </c>
    </row>
    <row r="494" spans="1:163">
      <c r="A494" s="113"/>
      <c r="B494" s="113">
        <f t="shared" ca="1" si="683"/>
        <v>30</v>
      </c>
      <c r="C494" s="113">
        <f t="shared" ca="1" si="684"/>
        <v>5920</v>
      </c>
      <c r="D494" s="113">
        <f t="shared" ca="1" si="777"/>
        <v>0</v>
      </c>
      <c r="E494" s="113">
        <f t="shared" si="685"/>
        <v>0</v>
      </c>
      <c r="F494" s="115"/>
      <c r="G494" s="209">
        <f t="shared" si="774"/>
        <v>0</v>
      </c>
      <c r="H494" s="209">
        <f t="shared" si="771"/>
        <v>0</v>
      </c>
      <c r="I494" s="209">
        <f t="shared" si="772"/>
        <v>0</v>
      </c>
      <c r="J494" s="209">
        <f t="shared" si="756"/>
        <v>0</v>
      </c>
      <c r="K494" s="209">
        <f t="shared" si="757"/>
        <v>0</v>
      </c>
      <c r="L494" s="209">
        <f t="shared" si="758"/>
        <v>0</v>
      </c>
      <c r="M494" s="209">
        <f t="shared" si="759"/>
        <v>0</v>
      </c>
      <c r="N494" s="209">
        <f t="shared" si="760"/>
        <v>0</v>
      </c>
      <c r="O494" s="209">
        <f t="shared" si="755"/>
        <v>0</v>
      </c>
      <c r="P494" s="211">
        <f t="shared" si="761"/>
        <v>0</v>
      </c>
      <c r="Q494" s="209">
        <f t="shared" si="762"/>
        <v>0</v>
      </c>
      <c r="R494" s="209">
        <f t="shared" si="763"/>
        <v>0</v>
      </c>
      <c r="S494" s="209">
        <f t="shared" si="764"/>
        <v>0</v>
      </c>
      <c r="T494" s="209">
        <f t="shared" si="765"/>
        <v>0</v>
      </c>
      <c r="U494" s="209">
        <f t="shared" si="766"/>
        <v>0</v>
      </c>
      <c r="V494" s="209">
        <f t="shared" si="767"/>
        <v>0</v>
      </c>
      <c r="W494" s="209">
        <f t="shared" ca="1" si="768"/>
        <v>0</v>
      </c>
      <c r="X494" s="209">
        <f t="shared" ca="1" si="769"/>
        <v>0</v>
      </c>
      <c r="Y494" s="209">
        <f t="shared" ca="1" si="770"/>
        <v>0</v>
      </c>
      <c r="Z494" s="210" t="str">
        <f t="shared" ca="1" si="686"/>
        <v xml:space="preserve">        </v>
      </c>
      <c r="AA494" s="185"/>
      <c r="AB494" s="185">
        <f t="shared" ca="1" si="687"/>
        <v>30</v>
      </c>
      <c r="AC494" s="185">
        <f t="shared" ca="1" si="688"/>
        <v>5920</v>
      </c>
      <c r="AD494" s="185">
        <f t="shared" ca="1" si="735"/>
        <v>0</v>
      </c>
      <c r="AE494" s="185"/>
      <c r="AF494" s="211"/>
      <c r="AG494" s="211"/>
      <c r="AH494" s="211"/>
      <c r="AI494" s="211"/>
      <c r="AJ494" s="211"/>
      <c r="AK494" s="211"/>
      <c r="AL494" s="211"/>
      <c r="AM494" s="211">
        <f t="shared" si="778"/>
        <v>0</v>
      </c>
      <c r="AN494" s="211"/>
      <c r="AO494" s="211"/>
      <c r="AP494" s="623">
        <f t="shared" si="689"/>
        <v>0</v>
      </c>
      <c r="AQ494" s="211">
        <f t="shared" si="736"/>
        <v>0</v>
      </c>
      <c r="AR494" s="211">
        <f t="shared" si="737"/>
        <v>0</v>
      </c>
      <c r="AS494" s="211"/>
      <c r="AT494" s="211">
        <f t="shared" si="690"/>
        <v>0</v>
      </c>
      <c r="AU494" s="358">
        <f t="shared" si="691"/>
        <v>0</v>
      </c>
      <c r="AV494" s="211">
        <f t="shared" si="692"/>
        <v>0</v>
      </c>
      <c r="AW494" s="211">
        <f t="shared" ca="1" si="693"/>
        <v>0</v>
      </c>
      <c r="AX494" s="211">
        <f t="shared" ca="1" si="773"/>
        <v>0</v>
      </c>
      <c r="AY494" s="211">
        <f t="shared" ca="1" si="694"/>
        <v>0</v>
      </c>
      <c r="AZ494" s="212">
        <f ca="1">IF(AND(AW494,AX494=0,AY494=0)=0,0,IF(AW494&gt;0,'На банк Приват'!$J$1,IF(AX494&gt;0,'На Укрсиб'!J487,0)))</f>
        <v>0</v>
      </c>
      <c r="BA494" s="191"/>
      <c r="BB494" s="191">
        <f t="shared" ca="1" si="695"/>
        <v>30</v>
      </c>
      <c r="BC494" s="191">
        <f t="shared" ca="1" si="696"/>
        <v>5920</v>
      </c>
      <c r="BD494" s="191">
        <f t="shared" ca="1" si="738"/>
        <v>0</v>
      </c>
      <c r="BE494" s="191"/>
      <c r="BF494" s="213"/>
      <c r="BG494" s="213"/>
      <c r="BH494" s="213"/>
      <c r="BI494" s="213"/>
      <c r="BJ494" s="213"/>
      <c r="BK494" s="213"/>
      <c r="BL494" s="213"/>
      <c r="BM494" s="213">
        <f t="shared" si="779"/>
        <v>0</v>
      </c>
      <c r="BN494" s="213"/>
      <c r="BO494" s="213"/>
      <c r="BP494" s="623">
        <f t="shared" si="697"/>
        <v>0</v>
      </c>
      <c r="BQ494" s="213">
        <f t="shared" si="739"/>
        <v>0</v>
      </c>
      <c r="BR494" s="213">
        <f t="shared" si="740"/>
        <v>0</v>
      </c>
      <c r="BS494" s="213"/>
      <c r="BT494" s="213">
        <f t="shared" si="698"/>
        <v>0</v>
      </c>
      <c r="BU494" s="362">
        <f t="shared" si="741"/>
        <v>0</v>
      </c>
      <c r="BV494" s="213">
        <f t="shared" si="699"/>
        <v>0</v>
      </c>
      <c r="BW494" s="213">
        <f t="shared" ca="1" si="700"/>
        <v>0</v>
      </c>
      <c r="BX494" s="213">
        <f t="shared" ca="1" si="701"/>
        <v>0</v>
      </c>
      <c r="BY494" s="213">
        <f t="shared" ca="1" si="702"/>
        <v>0</v>
      </c>
      <c r="BZ494" s="214">
        <f ca="1">IF(AND(BW494,BX494=0)=0,0,IF(BW494&gt;0,'На банк Приват'!$P$1,IF(BX494&gt;0,'На Укрсиб'!$P$1,0)))</f>
        <v>0</v>
      </c>
      <c r="CA494" s="198"/>
      <c r="CB494" s="198">
        <f t="shared" ca="1" si="703"/>
        <v>30</v>
      </c>
      <c r="CC494" s="198">
        <f t="shared" ca="1" si="704"/>
        <v>5920</v>
      </c>
      <c r="CD494" s="198">
        <f t="shared" ca="1" si="742"/>
        <v>0</v>
      </c>
      <c r="CE494" s="198"/>
      <c r="CF494" s="215"/>
      <c r="CG494" s="215"/>
      <c r="CH494" s="215"/>
      <c r="CI494" s="215"/>
      <c r="CJ494" s="215"/>
      <c r="CK494" s="215"/>
      <c r="CL494" s="215"/>
      <c r="CM494" s="215">
        <f t="shared" si="775"/>
        <v>0</v>
      </c>
      <c r="CN494" s="215"/>
      <c r="CO494" s="215"/>
      <c r="CP494" s="215">
        <f t="shared" si="705"/>
        <v>0</v>
      </c>
      <c r="CQ494" s="215">
        <f t="shared" si="743"/>
        <v>0</v>
      </c>
      <c r="CR494" s="215">
        <f t="shared" si="744"/>
        <v>0</v>
      </c>
      <c r="CS494" s="215"/>
      <c r="CT494" s="215">
        <f t="shared" si="706"/>
        <v>0</v>
      </c>
      <c r="CU494" s="369">
        <f t="shared" si="707"/>
        <v>0</v>
      </c>
      <c r="CV494" s="215">
        <f t="shared" si="708"/>
        <v>0</v>
      </c>
      <c r="CW494" s="215">
        <f t="shared" ca="1" si="709"/>
        <v>0</v>
      </c>
      <c r="CX494" s="215">
        <f t="shared" ca="1" si="776"/>
        <v>0</v>
      </c>
      <c r="CY494" s="215">
        <f t="shared" ca="1" si="710"/>
        <v>0</v>
      </c>
      <c r="CZ494" s="216">
        <f ca="1">IF(AND(CW494,CX494=0)=0,0,IF(CW494&gt;0,'На банк Приват'!$V$1,IF(CX494&gt;0,'На Укрсиб'!$V$1,0)))</f>
        <v>0</v>
      </c>
      <c r="DA494" s="204"/>
      <c r="DB494" s="204">
        <f t="shared" ca="1" si="711"/>
        <v>30</v>
      </c>
      <c r="DC494" s="204">
        <f t="shared" ca="1" si="712"/>
        <v>5920</v>
      </c>
      <c r="DD494" s="204">
        <f t="shared" ca="1" si="746"/>
        <v>0</v>
      </c>
      <c r="DE494" s="204"/>
      <c r="DF494" s="217"/>
      <c r="DG494" s="217"/>
      <c r="DH494" s="217"/>
      <c r="DI494" s="217"/>
      <c r="DJ494" s="217"/>
      <c r="DK494" s="217"/>
      <c r="DL494" s="217"/>
      <c r="DM494" s="217">
        <f t="shared" si="713"/>
        <v>0</v>
      </c>
      <c r="DN494" s="217"/>
      <c r="DO494" s="217"/>
      <c r="DP494" s="763">
        <f t="shared" si="714"/>
        <v>0</v>
      </c>
      <c r="DQ494" s="217">
        <f t="shared" si="747"/>
        <v>0</v>
      </c>
      <c r="DR494" s="217">
        <f t="shared" si="748"/>
        <v>0</v>
      </c>
      <c r="DS494" s="217"/>
      <c r="DT494" s="217">
        <f t="shared" si="715"/>
        <v>0</v>
      </c>
      <c r="DU494" s="366">
        <f t="shared" si="749"/>
        <v>0</v>
      </c>
      <c r="DV494" s="217">
        <f t="shared" si="716"/>
        <v>0</v>
      </c>
      <c r="DW494" s="217">
        <f t="shared" ca="1" si="717"/>
        <v>0</v>
      </c>
      <c r="DX494" s="217">
        <f t="shared" ca="1" si="718"/>
        <v>0</v>
      </c>
      <c r="DY494" s="217">
        <f t="shared" ca="1" si="719"/>
        <v>0</v>
      </c>
      <c r="DZ494" s="218">
        <f ca="1">IF(AND(DW494,DX494=0)=0,0,IF(DW494&gt;0,[6]Приват!$AB$1,IF(DX494&gt;0,[6]Укрсиб!$AB$1,0)))</f>
        <v>0</v>
      </c>
      <c r="EA494" s="207"/>
      <c r="EB494" s="207">
        <f t="shared" ca="1" si="720"/>
        <v>30</v>
      </c>
      <c r="EC494" s="207">
        <f t="shared" ca="1" si="721"/>
        <v>5920</v>
      </c>
      <c r="ED494" s="207">
        <f t="shared" ca="1" si="750"/>
        <v>0</v>
      </c>
      <c r="EE494" s="207"/>
      <c r="EF494" s="219"/>
      <c r="EG494" s="219"/>
      <c r="EH494" s="219"/>
      <c r="EI494" s="219"/>
      <c r="EJ494" s="219"/>
      <c r="EK494" s="219"/>
      <c r="EL494" s="219"/>
      <c r="EM494" s="219">
        <f t="shared" si="722"/>
        <v>0</v>
      </c>
      <c r="EN494" s="219"/>
      <c r="EO494" s="219"/>
      <c r="EP494" s="219">
        <f t="shared" si="723"/>
        <v>0</v>
      </c>
      <c r="EQ494" s="219">
        <f t="shared" si="751"/>
        <v>0</v>
      </c>
      <c r="ER494" s="219">
        <f t="shared" si="752"/>
        <v>0</v>
      </c>
      <c r="ES494" s="219"/>
      <c r="ET494" s="219">
        <f t="shared" si="724"/>
        <v>0</v>
      </c>
      <c r="EU494" s="363">
        <f t="shared" si="753"/>
        <v>0</v>
      </c>
      <c r="EV494" s="219">
        <f t="shared" si="725"/>
        <v>0</v>
      </c>
      <c r="EW494" s="219">
        <f t="shared" ca="1" si="726"/>
        <v>0</v>
      </c>
      <c r="EX494" s="219">
        <f t="shared" ca="1" si="754"/>
        <v>0</v>
      </c>
      <c r="EY494" s="219">
        <f t="shared" ca="1" si="727"/>
        <v>0</v>
      </c>
      <c r="EZ494" s="220">
        <f ca="1">IF(AND(EW494,EX494=0)=0,0,IF(EW494&gt;0,[6]Приват!$AH$1,IF(EX494&gt;0,[6]Укрсиб!$AH$1,0)))</f>
        <v>0</v>
      </c>
      <c r="FA494" s="28">
        <f t="shared" ca="1" si="728"/>
        <v>0</v>
      </c>
      <c r="FB494" s="28">
        <f t="shared" ca="1" si="729"/>
        <v>0</v>
      </c>
      <c r="FC494" s="28">
        <f t="shared" ca="1" si="730"/>
        <v>0</v>
      </c>
      <c r="FD494" s="28">
        <f t="shared" ca="1" si="731"/>
        <v>0</v>
      </c>
      <c r="FE494" s="28">
        <f t="shared" ca="1" si="732"/>
        <v>0</v>
      </c>
      <c r="FF494">
        <f t="shared" si="733"/>
        <v>0</v>
      </c>
      <c r="FG494" s="7">
        <f t="shared" si="734"/>
        <v>0</v>
      </c>
    </row>
    <row r="495" spans="1:163">
      <c r="A495" s="113"/>
      <c r="B495" s="113">
        <f t="shared" ca="1" si="683"/>
        <v>31</v>
      </c>
      <c r="C495" s="113">
        <f t="shared" ca="1" si="684"/>
        <v>6060</v>
      </c>
      <c r="D495" s="113">
        <f t="shared" ca="1" si="777"/>
        <v>0</v>
      </c>
      <c r="E495" s="113">
        <f t="shared" si="685"/>
        <v>0</v>
      </c>
      <c r="F495" s="115"/>
      <c r="G495" s="209">
        <f t="shared" si="774"/>
        <v>0</v>
      </c>
      <c r="H495" s="209">
        <f t="shared" si="771"/>
        <v>0</v>
      </c>
      <c r="I495" s="209">
        <f t="shared" si="772"/>
        <v>0</v>
      </c>
      <c r="J495" s="209">
        <f t="shared" si="756"/>
        <v>0</v>
      </c>
      <c r="K495" s="209">
        <f t="shared" si="757"/>
        <v>0</v>
      </c>
      <c r="L495" s="209">
        <f t="shared" si="758"/>
        <v>0</v>
      </c>
      <c r="M495" s="209">
        <f t="shared" si="759"/>
        <v>0</v>
      </c>
      <c r="N495" s="209">
        <f t="shared" si="760"/>
        <v>0</v>
      </c>
      <c r="O495" s="209">
        <f t="shared" si="755"/>
        <v>0</v>
      </c>
      <c r="P495" s="211">
        <f t="shared" si="761"/>
        <v>0</v>
      </c>
      <c r="Q495" s="209">
        <f t="shared" si="762"/>
        <v>0</v>
      </c>
      <c r="R495" s="209">
        <f t="shared" si="763"/>
        <v>0</v>
      </c>
      <c r="S495" s="209">
        <f t="shared" si="764"/>
        <v>0</v>
      </c>
      <c r="T495" s="209">
        <f t="shared" si="765"/>
        <v>0</v>
      </c>
      <c r="U495" s="209">
        <f t="shared" si="766"/>
        <v>0</v>
      </c>
      <c r="V495" s="209">
        <f t="shared" si="767"/>
        <v>0</v>
      </c>
      <c r="W495" s="209">
        <f t="shared" ca="1" si="768"/>
        <v>0</v>
      </c>
      <c r="X495" s="209">
        <f t="shared" ca="1" si="769"/>
        <v>0</v>
      </c>
      <c r="Y495" s="209">
        <f t="shared" ca="1" si="770"/>
        <v>0</v>
      </c>
      <c r="Z495" s="210" t="str">
        <f t="shared" ca="1" si="686"/>
        <v xml:space="preserve">        </v>
      </c>
      <c r="AA495" s="185"/>
      <c r="AB495" s="185">
        <f t="shared" ca="1" si="687"/>
        <v>31</v>
      </c>
      <c r="AC495" s="185">
        <f t="shared" ca="1" si="688"/>
        <v>6060</v>
      </c>
      <c r="AD495" s="185">
        <f t="shared" ca="1" si="735"/>
        <v>0</v>
      </c>
      <c r="AE495" s="185"/>
      <c r="AF495" s="211"/>
      <c r="AG495" s="211"/>
      <c r="AH495" s="211"/>
      <c r="AI495" s="211"/>
      <c r="AJ495" s="211"/>
      <c r="AK495" s="211"/>
      <c r="AL495" s="211"/>
      <c r="AM495" s="211">
        <f t="shared" si="778"/>
        <v>0</v>
      </c>
      <c r="AN495" s="211"/>
      <c r="AO495" s="211"/>
      <c r="AP495" s="623">
        <f t="shared" si="689"/>
        <v>0</v>
      </c>
      <c r="AQ495" s="211">
        <f t="shared" si="736"/>
        <v>0</v>
      </c>
      <c r="AR495" s="211">
        <f t="shared" si="737"/>
        <v>0</v>
      </c>
      <c r="AS495" s="211"/>
      <c r="AT495" s="211">
        <f t="shared" si="690"/>
        <v>0</v>
      </c>
      <c r="AU495" s="358">
        <f t="shared" si="691"/>
        <v>0</v>
      </c>
      <c r="AV495" s="211">
        <f t="shared" si="692"/>
        <v>0</v>
      </c>
      <c r="AW495" s="211">
        <f t="shared" ca="1" si="693"/>
        <v>0</v>
      </c>
      <c r="AX495" s="211">
        <f t="shared" ca="1" si="773"/>
        <v>0</v>
      </c>
      <c r="AY495" s="211">
        <f t="shared" ca="1" si="694"/>
        <v>0</v>
      </c>
      <c r="AZ495" s="212">
        <f ca="1">IF(AND(AW495,AX495=0,AY495=0)=0,0,IF(AW495&gt;0,'На банк Приват'!$J$1,IF(AX495&gt;0,'На Укрсиб'!J488,0)))</f>
        <v>0</v>
      </c>
      <c r="BA495" s="191"/>
      <c r="BB495" s="191">
        <f t="shared" ca="1" si="695"/>
        <v>31</v>
      </c>
      <c r="BC495" s="191">
        <f t="shared" ca="1" si="696"/>
        <v>6060</v>
      </c>
      <c r="BD495" s="191">
        <f t="shared" ca="1" si="738"/>
        <v>0</v>
      </c>
      <c r="BE495" s="191"/>
      <c r="BF495" s="213"/>
      <c r="BG495" s="213"/>
      <c r="BH495" s="213"/>
      <c r="BI495" s="213"/>
      <c r="BJ495" s="213"/>
      <c r="BK495" s="213"/>
      <c r="BL495" s="213"/>
      <c r="BM495" s="213">
        <f t="shared" si="779"/>
        <v>0</v>
      </c>
      <c r="BN495" s="213"/>
      <c r="BO495" s="213"/>
      <c r="BP495" s="623">
        <f t="shared" si="697"/>
        <v>0</v>
      </c>
      <c r="BQ495" s="213">
        <f t="shared" si="739"/>
        <v>0</v>
      </c>
      <c r="BR495" s="213">
        <f t="shared" si="740"/>
        <v>0</v>
      </c>
      <c r="BS495" s="213"/>
      <c r="BT495" s="213">
        <f t="shared" si="698"/>
        <v>0</v>
      </c>
      <c r="BU495" s="362">
        <f t="shared" si="741"/>
        <v>0</v>
      </c>
      <c r="BV495" s="213">
        <f t="shared" si="699"/>
        <v>0</v>
      </c>
      <c r="BW495" s="213">
        <f t="shared" ca="1" si="700"/>
        <v>0</v>
      </c>
      <c r="BX495" s="213">
        <f t="shared" ca="1" si="701"/>
        <v>0</v>
      </c>
      <c r="BY495" s="213">
        <f t="shared" ca="1" si="702"/>
        <v>0</v>
      </c>
      <c r="BZ495" s="214">
        <f ca="1">IF(AND(BW495,BX495=0)=0,0,IF(BW495&gt;0,'На банк Приват'!$P$1,IF(BX495&gt;0,'На Укрсиб'!$P$1,0)))</f>
        <v>0</v>
      </c>
      <c r="CA495" s="198"/>
      <c r="CB495" s="198">
        <f t="shared" ca="1" si="703"/>
        <v>31</v>
      </c>
      <c r="CC495" s="198">
        <f t="shared" ca="1" si="704"/>
        <v>6060</v>
      </c>
      <c r="CD495" s="198">
        <f t="shared" ca="1" si="742"/>
        <v>0</v>
      </c>
      <c r="CE495" s="198"/>
      <c r="CF495" s="215"/>
      <c r="CG495" s="215"/>
      <c r="CH495" s="215"/>
      <c r="CI495" s="215"/>
      <c r="CJ495" s="215"/>
      <c r="CK495" s="215"/>
      <c r="CL495" s="215"/>
      <c r="CM495" s="215">
        <f t="shared" si="775"/>
        <v>0</v>
      </c>
      <c r="CN495" s="215"/>
      <c r="CO495" s="215"/>
      <c r="CP495" s="215">
        <f t="shared" si="705"/>
        <v>0</v>
      </c>
      <c r="CQ495" s="215">
        <f t="shared" si="743"/>
        <v>0</v>
      </c>
      <c r="CR495" s="215">
        <f t="shared" si="744"/>
        <v>0</v>
      </c>
      <c r="CS495" s="215"/>
      <c r="CT495" s="215">
        <f t="shared" si="706"/>
        <v>0</v>
      </c>
      <c r="CU495" s="369">
        <f t="shared" si="707"/>
        <v>0</v>
      </c>
      <c r="CV495" s="215">
        <f t="shared" si="708"/>
        <v>0</v>
      </c>
      <c r="CW495" s="215">
        <f t="shared" ca="1" si="709"/>
        <v>0</v>
      </c>
      <c r="CX495" s="215">
        <f t="shared" ca="1" si="776"/>
        <v>0</v>
      </c>
      <c r="CY495" s="215">
        <f t="shared" ca="1" si="710"/>
        <v>0</v>
      </c>
      <c r="CZ495" s="216">
        <f ca="1">IF(AND(CW495,CX495=0)=0,0,IF(CW495&gt;0,'На банк Приват'!$V$1,IF(CX495&gt;0,'На Укрсиб'!$V$1,0)))</f>
        <v>0</v>
      </c>
      <c r="DA495" s="204"/>
      <c r="DB495" s="204">
        <f t="shared" ca="1" si="711"/>
        <v>31</v>
      </c>
      <c r="DC495" s="204">
        <f t="shared" ca="1" si="712"/>
        <v>6060</v>
      </c>
      <c r="DD495" s="204">
        <f t="shared" ca="1" si="746"/>
        <v>0</v>
      </c>
      <c r="DE495" s="204"/>
      <c r="DF495" s="217"/>
      <c r="DG495" s="217"/>
      <c r="DH495" s="217"/>
      <c r="DI495" s="217"/>
      <c r="DJ495" s="217"/>
      <c r="DK495" s="217"/>
      <c r="DL495" s="217"/>
      <c r="DM495" s="217">
        <f t="shared" si="713"/>
        <v>0</v>
      </c>
      <c r="DN495" s="217"/>
      <c r="DO495" s="217"/>
      <c r="DP495" s="763">
        <f t="shared" si="714"/>
        <v>0</v>
      </c>
      <c r="DQ495" s="217">
        <f t="shared" si="747"/>
        <v>0</v>
      </c>
      <c r="DR495" s="217">
        <f t="shared" si="748"/>
        <v>0</v>
      </c>
      <c r="DS495" s="217"/>
      <c r="DT495" s="217">
        <f t="shared" si="715"/>
        <v>0</v>
      </c>
      <c r="DU495" s="366">
        <f t="shared" si="749"/>
        <v>0</v>
      </c>
      <c r="DV495" s="217">
        <f t="shared" si="716"/>
        <v>0</v>
      </c>
      <c r="DW495" s="217">
        <f t="shared" ca="1" si="717"/>
        <v>0</v>
      </c>
      <c r="DX495" s="217">
        <f t="shared" ca="1" si="718"/>
        <v>0</v>
      </c>
      <c r="DY495" s="217">
        <f t="shared" ca="1" si="719"/>
        <v>0</v>
      </c>
      <c r="DZ495" s="218">
        <f ca="1">IF(AND(DW495,DX495=0)=0,0,IF(DW495&gt;0,[6]Приват!$AB$1,IF(DX495&gt;0,[6]Укрсиб!$AB$1,0)))</f>
        <v>0</v>
      </c>
      <c r="EA495" s="207"/>
      <c r="EB495" s="207">
        <f t="shared" ca="1" si="720"/>
        <v>31</v>
      </c>
      <c r="EC495" s="207">
        <f t="shared" ca="1" si="721"/>
        <v>6060</v>
      </c>
      <c r="ED495" s="207">
        <f t="shared" ca="1" si="750"/>
        <v>0</v>
      </c>
      <c r="EE495" s="207"/>
      <c r="EF495" s="219"/>
      <c r="EG495" s="219"/>
      <c r="EH495" s="219"/>
      <c r="EI495" s="219"/>
      <c r="EJ495" s="219"/>
      <c r="EK495" s="219"/>
      <c r="EL495" s="219"/>
      <c r="EM495" s="219">
        <f t="shared" si="722"/>
        <v>0</v>
      </c>
      <c r="EN495" s="219"/>
      <c r="EO495" s="219"/>
      <c r="EP495" s="219">
        <f t="shared" si="723"/>
        <v>0</v>
      </c>
      <c r="EQ495" s="219">
        <f t="shared" si="751"/>
        <v>0</v>
      </c>
      <c r="ER495" s="219">
        <f t="shared" si="752"/>
        <v>0</v>
      </c>
      <c r="ES495" s="219"/>
      <c r="ET495" s="219">
        <f t="shared" si="724"/>
        <v>0</v>
      </c>
      <c r="EU495" s="363">
        <f t="shared" si="753"/>
        <v>0</v>
      </c>
      <c r="EV495" s="219">
        <f t="shared" si="725"/>
        <v>0</v>
      </c>
      <c r="EW495" s="219">
        <f t="shared" ca="1" si="726"/>
        <v>0</v>
      </c>
      <c r="EX495" s="219">
        <f t="shared" ca="1" si="754"/>
        <v>0</v>
      </c>
      <c r="EY495" s="219">
        <f t="shared" ca="1" si="727"/>
        <v>0</v>
      </c>
      <c r="EZ495" s="220">
        <f ca="1">IF(AND(EW495,EX495=0)=0,0,IF(EW495&gt;0,[6]Приват!$AH$1,IF(EX495&gt;0,[6]Укрсиб!$AH$1,0)))</f>
        <v>0</v>
      </c>
      <c r="FA495" s="28">
        <f t="shared" ca="1" si="728"/>
        <v>0</v>
      </c>
      <c r="FB495" s="28">
        <f t="shared" ca="1" si="729"/>
        <v>0</v>
      </c>
      <c r="FC495" s="28">
        <f t="shared" ca="1" si="730"/>
        <v>0</v>
      </c>
      <c r="FD495" s="28">
        <f t="shared" ca="1" si="731"/>
        <v>0</v>
      </c>
      <c r="FE495" s="28">
        <f t="shared" ca="1" si="732"/>
        <v>0</v>
      </c>
      <c r="FF495">
        <f t="shared" si="733"/>
        <v>0</v>
      </c>
      <c r="FG495" s="7">
        <f t="shared" si="734"/>
        <v>0</v>
      </c>
    </row>
    <row r="496" spans="1:163">
      <c r="A496" s="113"/>
      <c r="B496" s="113">
        <f t="shared" ca="1" si="683"/>
        <v>32</v>
      </c>
      <c r="C496" s="113">
        <f t="shared" ca="1" si="684"/>
        <v>6200</v>
      </c>
      <c r="D496" s="113">
        <f t="shared" ca="1" si="777"/>
        <v>0</v>
      </c>
      <c r="E496" s="113">
        <f t="shared" si="685"/>
        <v>0</v>
      </c>
      <c r="F496" s="115"/>
      <c r="G496" s="209">
        <f t="shared" si="774"/>
        <v>0</v>
      </c>
      <c r="H496" s="209">
        <f t="shared" si="771"/>
        <v>0</v>
      </c>
      <c r="I496" s="209">
        <f t="shared" si="772"/>
        <v>0</v>
      </c>
      <c r="J496" s="209">
        <f t="shared" si="756"/>
        <v>0</v>
      </c>
      <c r="K496" s="209">
        <f t="shared" si="757"/>
        <v>0</v>
      </c>
      <c r="L496" s="209">
        <f t="shared" si="758"/>
        <v>0</v>
      </c>
      <c r="M496" s="209">
        <f t="shared" si="759"/>
        <v>0</v>
      </c>
      <c r="N496" s="209">
        <f t="shared" si="760"/>
        <v>0</v>
      </c>
      <c r="O496" s="209">
        <f t="shared" si="755"/>
        <v>0</v>
      </c>
      <c r="P496" s="211">
        <f t="shared" si="761"/>
        <v>0</v>
      </c>
      <c r="Q496" s="209">
        <f t="shared" si="762"/>
        <v>0</v>
      </c>
      <c r="R496" s="209">
        <f t="shared" si="763"/>
        <v>0</v>
      </c>
      <c r="S496" s="209">
        <f t="shared" si="764"/>
        <v>0</v>
      </c>
      <c r="T496" s="209">
        <f t="shared" si="765"/>
        <v>0</v>
      </c>
      <c r="U496" s="209">
        <f t="shared" si="766"/>
        <v>0</v>
      </c>
      <c r="V496" s="209">
        <f t="shared" si="767"/>
        <v>0</v>
      </c>
      <c r="W496" s="209">
        <f t="shared" ca="1" si="768"/>
        <v>0</v>
      </c>
      <c r="X496" s="209">
        <f t="shared" ca="1" si="769"/>
        <v>0</v>
      </c>
      <c r="Y496" s="209">
        <f t="shared" ca="1" si="770"/>
        <v>0</v>
      </c>
      <c r="Z496" s="210" t="str">
        <f t="shared" ca="1" si="686"/>
        <v xml:space="preserve">        </v>
      </c>
      <c r="AA496" s="185"/>
      <c r="AB496" s="185">
        <f t="shared" ca="1" si="687"/>
        <v>32</v>
      </c>
      <c r="AC496" s="185">
        <f t="shared" ca="1" si="688"/>
        <v>6200</v>
      </c>
      <c r="AD496" s="185">
        <f t="shared" ca="1" si="735"/>
        <v>0</v>
      </c>
      <c r="AE496" s="185"/>
      <c r="AF496" s="211"/>
      <c r="AG496" s="211"/>
      <c r="AH496" s="211"/>
      <c r="AI496" s="211"/>
      <c r="AJ496" s="211"/>
      <c r="AK496" s="211"/>
      <c r="AL496" s="211"/>
      <c r="AM496" s="211">
        <f t="shared" si="778"/>
        <v>0</v>
      </c>
      <c r="AN496" s="211"/>
      <c r="AO496" s="211"/>
      <c r="AP496" s="623">
        <f t="shared" si="689"/>
        <v>0</v>
      </c>
      <c r="AQ496" s="211">
        <f t="shared" si="736"/>
        <v>0</v>
      </c>
      <c r="AR496" s="211">
        <f t="shared" si="737"/>
        <v>0</v>
      </c>
      <c r="AS496" s="211"/>
      <c r="AT496" s="211">
        <f t="shared" si="690"/>
        <v>0</v>
      </c>
      <c r="AU496" s="358">
        <f t="shared" si="691"/>
        <v>0</v>
      </c>
      <c r="AV496" s="211">
        <f t="shared" si="692"/>
        <v>0</v>
      </c>
      <c r="AW496" s="211">
        <f t="shared" ca="1" si="693"/>
        <v>0</v>
      </c>
      <c r="AX496" s="211">
        <f t="shared" ca="1" si="773"/>
        <v>0</v>
      </c>
      <c r="AY496" s="211">
        <f t="shared" ca="1" si="694"/>
        <v>0</v>
      </c>
      <c r="AZ496" s="212">
        <f ca="1">IF(AND(AW496,AX496=0,AY496=0)=0,0,IF(AW496&gt;0,'На банк Приват'!$J$1,IF(AX496&gt;0,'На Укрсиб'!J489,0)))</f>
        <v>0</v>
      </c>
      <c r="BA496" s="191"/>
      <c r="BB496" s="191">
        <f t="shared" ca="1" si="695"/>
        <v>32</v>
      </c>
      <c r="BC496" s="191">
        <f t="shared" ca="1" si="696"/>
        <v>6200</v>
      </c>
      <c r="BD496" s="191">
        <f t="shared" ca="1" si="738"/>
        <v>0</v>
      </c>
      <c r="BE496" s="191"/>
      <c r="BF496" s="213"/>
      <c r="BG496" s="213"/>
      <c r="BH496" s="213"/>
      <c r="BI496" s="213"/>
      <c r="BJ496" s="213"/>
      <c r="BK496" s="213"/>
      <c r="BL496" s="213"/>
      <c r="BM496" s="213">
        <f t="shared" si="779"/>
        <v>0</v>
      </c>
      <c r="BN496" s="213"/>
      <c r="BO496" s="213"/>
      <c r="BP496" s="623">
        <f t="shared" si="697"/>
        <v>0</v>
      </c>
      <c r="BQ496" s="213">
        <f t="shared" si="739"/>
        <v>0</v>
      </c>
      <c r="BR496" s="213">
        <f t="shared" si="740"/>
        <v>0</v>
      </c>
      <c r="BS496" s="213"/>
      <c r="BT496" s="213">
        <f t="shared" si="698"/>
        <v>0</v>
      </c>
      <c r="BU496" s="362">
        <f t="shared" si="741"/>
        <v>0</v>
      </c>
      <c r="BV496" s="213">
        <f t="shared" si="699"/>
        <v>0</v>
      </c>
      <c r="BW496" s="213">
        <f t="shared" ca="1" si="700"/>
        <v>0</v>
      </c>
      <c r="BX496" s="213">
        <f t="shared" ca="1" si="701"/>
        <v>0</v>
      </c>
      <c r="BY496" s="213">
        <f t="shared" ca="1" si="702"/>
        <v>0</v>
      </c>
      <c r="BZ496" s="214">
        <f ca="1">IF(AND(BW496,BX496=0)=0,0,IF(BW496&gt;0,'На банк Приват'!$P$1,IF(BX496&gt;0,'На Укрсиб'!$P$1,0)))</f>
        <v>0</v>
      </c>
      <c r="CA496" s="198"/>
      <c r="CB496" s="198">
        <f t="shared" ca="1" si="703"/>
        <v>32</v>
      </c>
      <c r="CC496" s="198">
        <f t="shared" ca="1" si="704"/>
        <v>6200</v>
      </c>
      <c r="CD496" s="198">
        <f t="shared" ca="1" si="742"/>
        <v>0</v>
      </c>
      <c r="CE496" s="198"/>
      <c r="CF496" s="215"/>
      <c r="CG496" s="215"/>
      <c r="CH496" s="215"/>
      <c r="CI496" s="215"/>
      <c r="CJ496" s="215"/>
      <c r="CK496" s="215"/>
      <c r="CL496" s="215"/>
      <c r="CM496" s="215">
        <f t="shared" si="775"/>
        <v>0</v>
      </c>
      <c r="CN496" s="215"/>
      <c r="CO496" s="215"/>
      <c r="CP496" s="215">
        <f t="shared" si="705"/>
        <v>0</v>
      </c>
      <c r="CQ496" s="215">
        <f t="shared" si="743"/>
        <v>0</v>
      </c>
      <c r="CR496" s="215">
        <f t="shared" si="744"/>
        <v>0</v>
      </c>
      <c r="CS496" s="215"/>
      <c r="CT496" s="215">
        <f t="shared" si="706"/>
        <v>0</v>
      </c>
      <c r="CU496" s="369">
        <f t="shared" si="707"/>
        <v>0</v>
      </c>
      <c r="CV496" s="215">
        <f t="shared" si="708"/>
        <v>0</v>
      </c>
      <c r="CW496" s="215">
        <f t="shared" ca="1" si="709"/>
        <v>0</v>
      </c>
      <c r="CX496" s="215">
        <f t="shared" ca="1" si="776"/>
        <v>0</v>
      </c>
      <c r="CY496" s="215">
        <f t="shared" ca="1" si="710"/>
        <v>0</v>
      </c>
      <c r="CZ496" s="216">
        <f ca="1">IF(AND(CW496,CX496=0)=0,0,IF(CW496&gt;0,'На банк Приват'!$V$1,IF(CX496&gt;0,'На Укрсиб'!$V$1,0)))</f>
        <v>0</v>
      </c>
      <c r="DA496" s="204"/>
      <c r="DB496" s="204">
        <f t="shared" ca="1" si="711"/>
        <v>32</v>
      </c>
      <c r="DC496" s="204">
        <f t="shared" ca="1" si="712"/>
        <v>6200</v>
      </c>
      <c r="DD496" s="204">
        <f t="shared" ca="1" si="746"/>
        <v>0</v>
      </c>
      <c r="DE496" s="204"/>
      <c r="DF496" s="217"/>
      <c r="DG496" s="217"/>
      <c r="DH496" s="217"/>
      <c r="DI496" s="217"/>
      <c r="DJ496" s="217"/>
      <c r="DK496" s="217"/>
      <c r="DL496" s="217"/>
      <c r="DM496" s="217">
        <f t="shared" si="713"/>
        <v>0</v>
      </c>
      <c r="DN496" s="217"/>
      <c r="DO496" s="217"/>
      <c r="DP496" s="763">
        <f t="shared" si="714"/>
        <v>0</v>
      </c>
      <c r="DQ496" s="217">
        <f t="shared" si="747"/>
        <v>0</v>
      </c>
      <c r="DR496" s="217">
        <f t="shared" si="748"/>
        <v>0</v>
      </c>
      <c r="DS496" s="217"/>
      <c r="DT496" s="217">
        <f t="shared" si="715"/>
        <v>0</v>
      </c>
      <c r="DU496" s="366">
        <f t="shared" si="749"/>
        <v>0</v>
      </c>
      <c r="DV496" s="217">
        <f t="shared" si="716"/>
        <v>0</v>
      </c>
      <c r="DW496" s="217">
        <f t="shared" ca="1" si="717"/>
        <v>0</v>
      </c>
      <c r="DX496" s="217">
        <f t="shared" ca="1" si="718"/>
        <v>0</v>
      </c>
      <c r="DY496" s="217">
        <f t="shared" ca="1" si="719"/>
        <v>0</v>
      </c>
      <c r="DZ496" s="218">
        <f ca="1">IF(AND(DW496,DX496=0)=0,0,IF(DW496&gt;0,[6]Приват!$AB$1,IF(DX496&gt;0,[6]Укрсиб!$AB$1,0)))</f>
        <v>0</v>
      </c>
      <c r="EA496" s="207"/>
      <c r="EB496" s="207">
        <f t="shared" ca="1" si="720"/>
        <v>32</v>
      </c>
      <c r="EC496" s="207">
        <f t="shared" ca="1" si="721"/>
        <v>6200</v>
      </c>
      <c r="ED496" s="207">
        <f t="shared" ca="1" si="750"/>
        <v>0</v>
      </c>
      <c r="EE496" s="207"/>
      <c r="EF496" s="219"/>
      <c r="EG496" s="219"/>
      <c r="EH496" s="219"/>
      <c r="EI496" s="219"/>
      <c r="EJ496" s="219"/>
      <c r="EK496" s="219"/>
      <c r="EL496" s="219"/>
      <c r="EM496" s="219">
        <f t="shared" si="722"/>
        <v>0</v>
      </c>
      <c r="EN496" s="219"/>
      <c r="EO496" s="219"/>
      <c r="EP496" s="219">
        <f t="shared" si="723"/>
        <v>0</v>
      </c>
      <c r="EQ496" s="219">
        <f t="shared" si="751"/>
        <v>0</v>
      </c>
      <c r="ER496" s="219">
        <f t="shared" si="752"/>
        <v>0</v>
      </c>
      <c r="ES496" s="219"/>
      <c r="ET496" s="219">
        <f t="shared" si="724"/>
        <v>0</v>
      </c>
      <c r="EU496" s="363">
        <f t="shared" si="753"/>
        <v>0</v>
      </c>
      <c r="EV496" s="219">
        <f t="shared" si="725"/>
        <v>0</v>
      </c>
      <c r="EW496" s="219">
        <f t="shared" ca="1" si="726"/>
        <v>0</v>
      </c>
      <c r="EX496" s="219">
        <f t="shared" ca="1" si="754"/>
        <v>0</v>
      </c>
      <c r="EY496" s="219">
        <f t="shared" ca="1" si="727"/>
        <v>0</v>
      </c>
      <c r="EZ496" s="220">
        <f ca="1">IF(AND(EW496,EX496=0)=0,0,IF(EW496&gt;0,[6]Приват!$AH$1,IF(EX496&gt;0,[6]Укрсиб!$AH$1,0)))</f>
        <v>0</v>
      </c>
      <c r="FA496" s="28">
        <f t="shared" ca="1" si="728"/>
        <v>0</v>
      </c>
      <c r="FB496" s="28">
        <f t="shared" ca="1" si="729"/>
        <v>0</v>
      </c>
      <c r="FC496" s="28">
        <f t="shared" ca="1" si="730"/>
        <v>0</v>
      </c>
      <c r="FD496" s="28">
        <f t="shared" ca="1" si="731"/>
        <v>0</v>
      </c>
      <c r="FE496" s="28">
        <f t="shared" ca="1" si="732"/>
        <v>0</v>
      </c>
      <c r="FF496">
        <f t="shared" si="733"/>
        <v>0</v>
      </c>
      <c r="FG496" s="7">
        <f t="shared" si="734"/>
        <v>0</v>
      </c>
    </row>
    <row r="497" spans="1:163">
      <c r="A497" s="113"/>
      <c r="B497" s="113">
        <f t="shared" ca="1" si="683"/>
        <v>33</v>
      </c>
      <c r="C497" s="113">
        <f t="shared" ca="1" si="684"/>
        <v>6340</v>
      </c>
      <c r="D497" s="113">
        <f t="shared" ca="1" si="777"/>
        <v>0</v>
      </c>
      <c r="E497" s="113">
        <f t="shared" si="685"/>
        <v>0</v>
      </c>
      <c r="F497" s="115"/>
      <c r="G497" s="209">
        <f t="shared" si="774"/>
        <v>0</v>
      </c>
      <c r="H497" s="209">
        <f t="shared" si="771"/>
        <v>0</v>
      </c>
      <c r="I497" s="209">
        <f t="shared" si="772"/>
        <v>0</v>
      </c>
      <c r="J497" s="209">
        <f t="shared" si="756"/>
        <v>0</v>
      </c>
      <c r="K497" s="209">
        <f t="shared" si="757"/>
        <v>0</v>
      </c>
      <c r="L497" s="209">
        <f t="shared" si="758"/>
        <v>0</v>
      </c>
      <c r="M497" s="209">
        <f t="shared" si="759"/>
        <v>0</v>
      </c>
      <c r="N497" s="209">
        <f t="shared" si="760"/>
        <v>0</v>
      </c>
      <c r="O497" s="209">
        <f t="shared" si="755"/>
        <v>0</v>
      </c>
      <c r="P497" s="211">
        <f t="shared" si="761"/>
        <v>0</v>
      </c>
      <c r="Q497" s="209">
        <f t="shared" si="762"/>
        <v>0</v>
      </c>
      <c r="R497" s="209">
        <f t="shared" si="763"/>
        <v>0</v>
      </c>
      <c r="S497" s="209">
        <f t="shared" si="764"/>
        <v>0</v>
      </c>
      <c r="T497" s="209">
        <f t="shared" si="765"/>
        <v>0</v>
      </c>
      <c r="U497" s="209">
        <f t="shared" si="766"/>
        <v>0</v>
      </c>
      <c r="V497" s="209">
        <f t="shared" si="767"/>
        <v>0</v>
      </c>
      <c r="W497" s="209">
        <f t="shared" ca="1" si="768"/>
        <v>0</v>
      </c>
      <c r="X497" s="209">
        <f t="shared" ca="1" si="769"/>
        <v>0</v>
      </c>
      <c r="Y497" s="209">
        <f t="shared" ca="1" si="770"/>
        <v>0</v>
      </c>
      <c r="Z497" s="210" t="str">
        <f t="shared" ca="1" si="686"/>
        <v xml:space="preserve">        </v>
      </c>
      <c r="AA497" s="185"/>
      <c r="AB497" s="185">
        <f t="shared" ca="1" si="687"/>
        <v>33</v>
      </c>
      <c r="AC497" s="185">
        <f t="shared" ca="1" si="688"/>
        <v>6340</v>
      </c>
      <c r="AD497" s="185">
        <f t="shared" ca="1" si="735"/>
        <v>0</v>
      </c>
      <c r="AE497" s="185"/>
      <c r="AF497" s="211"/>
      <c r="AG497" s="211"/>
      <c r="AH497" s="211"/>
      <c r="AI497" s="211"/>
      <c r="AJ497" s="211"/>
      <c r="AK497" s="211"/>
      <c r="AL497" s="211"/>
      <c r="AM497" s="211">
        <f t="shared" si="778"/>
        <v>0</v>
      </c>
      <c r="AN497" s="211"/>
      <c r="AO497" s="211"/>
      <c r="AP497" s="623">
        <f t="shared" si="689"/>
        <v>0</v>
      </c>
      <c r="AQ497" s="211">
        <f t="shared" si="736"/>
        <v>0</v>
      </c>
      <c r="AR497" s="211">
        <f t="shared" si="737"/>
        <v>0</v>
      </c>
      <c r="AS497" s="211"/>
      <c r="AT497" s="211">
        <f t="shared" si="690"/>
        <v>0</v>
      </c>
      <c r="AU497" s="358">
        <f t="shared" si="691"/>
        <v>0</v>
      </c>
      <c r="AV497" s="211">
        <f t="shared" si="692"/>
        <v>0</v>
      </c>
      <c r="AW497" s="211">
        <f t="shared" ca="1" si="693"/>
        <v>0</v>
      </c>
      <c r="AX497" s="211">
        <f t="shared" ca="1" si="773"/>
        <v>0</v>
      </c>
      <c r="AY497" s="211">
        <f t="shared" ca="1" si="694"/>
        <v>0</v>
      </c>
      <c r="AZ497" s="212">
        <f ca="1">IF(AND(AW497,AX497=0,AY497=0)=0,0,IF(AW497&gt;0,'На банк Приват'!$J$1,IF(AX497&gt;0,'На Укрсиб'!J490,0)))</f>
        <v>0</v>
      </c>
      <c r="BA497" s="191"/>
      <c r="BB497" s="191">
        <f t="shared" ca="1" si="695"/>
        <v>33</v>
      </c>
      <c r="BC497" s="191">
        <f t="shared" ca="1" si="696"/>
        <v>6340</v>
      </c>
      <c r="BD497" s="191">
        <f t="shared" ca="1" si="738"/>
        <v>0</v>
      </c>
      <c r="BE497" s="191"/>
      <c r="BF497" s="213"/>
      <c r="BG497" s="213"/>
      <c r="BH497" s="213"/>
      <c r="BI497" s="213"/>
      <c r="BJ497" s="213"/>
      <c r="BK497" s="213"/>
      <c r="BL497" s="213"/>
      <c r="BM497" s="213">
        <f t="shared" si="779"/>
        <v>0</v>
      </c>
      <c r="BN497" s="213"/>
      <c r="BO497" s="213"/>
      <c r="BP497" s="623">
        <f t="shared" si="697"/>
        <v>0</v>
      </c>
      <c r="BQ497" s="213">
        <f t="shared" si="739"/>
        <v>0</v>
      </c>
      <c r="BR497" s="213">
        <f t="shared" si="740"/>
        <v>0</v>
      </c>
      <c r="BS497" s="213"/>
      <c r="BT497" s="213">
        <f t="shared" si="698"/>
        <v>0</v>
      </c>
      <c r="BU497" s="362">
        <f t="shared" si="741"/>
        <v>0</v>
      </c>
      <c r="BV497" s="213">
        <f t="shared" si="699"/>
        <v>0</v>
      </c>
      <c r="BW497" s="213">
        <f t="shared" ca="1" si="700"/>
        <v>0</v>
      </c>
      <c r="BX497" s="213">
        <f t="shared" ca="1" si="701"/>
        <v>0</v>
      </c>
      <c r="BY497" s="213">
        <f t="shared" ca="1" si="702"/>
        <v>0</v>
      </c>
      <c r="BZ497" s="214">
        <f ca="1">IF(AND(BW497,BX497=0)=0,0,IF(BW497&gt;0,'На банк Приват'!$P$1,IF(BX497&gt;0,'На Укрсиб'!$P$1,0)))</f>
        <v>0</v>
      </c>
      <c r="CA497" s="198"/>
      <c r="CB497" s="198">
        <f t="shared" ca="1" si="703"/>
        <v>33</v>
      </c>
      <c r="CC497" s="198">
        <f t="shared" ca="1" si="704"/>
        <v>6340</v>
      </c>
      <c r="CD497" s="198">
        <f t="shared" ca="1" si="742"/>
        <v>0</v>
      </c>
      <c r="CE497" s="198"/>
      <c r="CF497" s="215"/>
      <c r="CG497" s="215"/>
      <c r="CH497" s="215"/>
      <c r="CI497" s="215"/>
      <c r="CJ497" s="215"/>
      <c r="CK497" s="215"/>
      <c r="CL497" s="215"/>
      <c r="CM497" s="215">
        <f t="shared" si="775"/>
        <v>0</v>
      </c>
      <c r="CN497" s="215"/>
      <c r="CO497" s="215"/>
      <c r="CP497" s="215">
        <f t="shared" si="705"/>
        <v>0</v>
      </c>
      <c r="CQ497" s="215">
        <f t="shared" si="743"/>
        <v>0</v>
      </c>
      <c r="CR497" s="215">
        <f t="shared" si="744"/>
        <v>0</v>
      </c>
      <c r="CS497" s="215"/>
      <c r="CT497" s="215">
        <f t="shared" si="706"/>
        <v>0</v>
      </c>
      <c r="CU497" s="369">
        <f t="shared" si="707"/>
        <v>0</v>
      </c>
      <c r="CV497" s="215">
        <f t="shared" si="708"/>
        <v>0</v>
      </c>
      <c r="CW497" s="215">
        <f t="shared" ca="1" si="709"/>
        <v>0</v>
      </c>
      <c r="CX497" s="215">
        <f t="shared" ca="1" si="776"/>
        <v>0</v>
      </c>
      <c r="CY497" s="215">
        <f t="shared" ca="1" si="710"/>
        <v>0</v>
      </c>
      <c r="CZ497" s="216">
        <f ca="1">IF(AND(CW497,CX497=0)=0,0,IF(CW497&gt;0,'На банк Приват'!$V$1,IF(CX497&gt;0,'На Укрсиб'!$V$1,0)))</f>
        <v>0</v>
      </c>
      <c r="DA497" s="204"/>
      <c r="DB497" s="204">
        <f t="shared" ca="1" si="711"/>
        <v>33</v>
      </c>
      <c r="DC497" s="204">
        <f t="shared" ca="1" si="712"/>
        <v>6340</v>
      </c>
      <c r="DD497" s="204">
        <f t="shared" ca="1" si="746"/>
        <v>0</v>
      </c>
      <c r="DE497" s="204"/>
      <c r="DF497" s="217"/>
      <c r="DG497" s="217"/>
      <c r="DH497" s="217"/>
      <c r="DI497" s="217"/>
      <c r="DJ497" s="217"/>
      <c r="DK497" s="217"/>
      <c r="DL497" s="217"/>
      <c r="DM497" s="217">
        <f t="shared" si="713"/>
        <v>0</v>
      </c>
      <c r="DN497" s="217"/>
      <c r="DO497" s="217"/>
      <c r="DP497" s="763">
        <f t="shared" si="714"/>
        <v>0</v>
      </c>
      <c r="DQ497" s="217">
        <f t="shared" si="747"/>
        <v>0</v>
      </c>
      <c r="DR497" s="217">
        <f t="shared" si="748"/>
        <v>0</v>
      </c>
      <c r="DS497" s="217"/>
      <c r="DT497" s="217">
        <f t="shared" si="715"/>
        <v>0</v>
      </c>
      <c r="DU497" s="366">
        <f t="shared" si="749"/>
        <v>0</v>
      </c>
      <c r="DV497" s="217">
        <f t="shared" si="716"/>
        <v>0</v>
      </c>
      <c r="DW497" s="217">
        <f t="shared" ca="1" si="717"/>
        <v>0</v>
      </c>
      <c r="DX497" s="217">
        <f t="shared" ca="1" si="718"/>
        <v>0</v>
      </c>
      <c r="DY497" s="217">
        <f t="shared" ca="1" si="719"/>
        <v>0</v>
      </c>
      <c r="DZ497" s="218">
        <f ca="1">IF(AND(DW497,DX497=0)=0,0,IF(DW497&gt;0,[6]Приват!$AB$1,IF(DX497&gt;0,[6]Укрсиб!$AB$1,0)))</f>
        <v>0</v>
      </c>
      <c r="EA497" s="207"/>
      <c r="EB497" s="207">
        <f t="shared" ca="1" si="720"/>
        <v>33</v>
      </c>
      <c r="EC497" s="207">
        <f t="shared" ca="1" si="721"/>
        <v>6340</v>
      </c>
      <c r="ED497" s="207">
        <f t="shared" ca="1" si="750"/>
        <v>0</v>
      </c>
      <c r="EE497" s="207"/>
      <c r="EF497" s="219"/>
      <c r="EG497" s="219"/>
      <c r="EH497" s="219"/>
      <c r="EI497" s="219"/>
      <c r="EJ497" s="219"/>
      <c r="EK497" s="219"/>
      <c r="EL497" s="219"/>
      <c r="EM497" s="219">
        <f t="shared" si="722"/>
        <v>0</v>
      </c>
      <c r="EN497" s="219"/>
      <c r="EO497" s="219"/>
      <c r="EP497" s="219">
        <f t="shared" si="723"/>
        <v>0</v>
      </c>
      <c r="EQ497" s="219">
        <f t="shared" si="751"/>
        <v>0</v>
      </c>
      <c r="ER497" s="219">
        <f t="shared" si="752"/>
        <v>0</v>
      </c>
      <c r="ES497" s="219"/>
      <c r="ET497" s="219">
        <f t="shared" si="724"/>
        <v>0</v>
      </c>
      <c r="EU497" s="363">
        <f t="shared" si="753"/>
        <v>0</v>
      </c>
      <c r="EV497" s="219">
        <f t="shared" si="725"/>
        <v>0</v>
      </c>
      <c r="EW497" s="219">
        <f t="shared" ca="1" si="726"/>
        <v>0</v>
      </c>
      <c r="EX497" s="219">
        <f t="shared" ca="1" si="754"/>
        <v>0</v>
      </c>
      <c r="EY497" s="219">
        <f t="shared" ca="1" si="727"/>
        <v>0</v>
      </c>
      <c r="EZ497" s="220">
        <f ca="1">IF(AND(EW497,EX497=0)=0,0,IF(EW497&gt;0,[6]Приват!$AH$1,IF(EX497&gt;0,[6]Укрсиб!$AH$1,0)))</f>
        <v>0</v>
      </c>
      <c r="FA497" s="28">
        <f t="shared" ca="1" si="728"/>
        <v>0</v>
      </c>
      <c r="FB497" s="28">
        <f t="shared" ca="1" si="729"/>
        <v>0</v>
      </c>
      <c r="FC497" s="28">
        <f t="shared" ca="1" si="730"/>
        <v>0</v>
      </c>
      <c r="FD497" s="28">
        <f t="shared" ca="1" si="731"/>
        <v>0</v>
      </c>
      <c r="FE497" s="28">
        <f t="shared" ca="1" si="732"/>
        <v>0</v>
      </c>
      <c r="FF497">
        <f t="shared" si="733"/>
        <v>0</v>
      </c>
      <c r="FG497" s="7">
        <f t="shared" si="734"/>
        <v>0</v>
      </c>
    </row>
    <row r="498" spans="1:163">
      <c r="A498" s="113"/>
      <c r="B498" s="113">
        <f t="shared" ca="1" si="683"/>
        <v>34</v>
      </c>
      <c r="C498" s="113">
        <f t="shared" ca="1" si="684"/>
        <v>6480</v>
      </c>
      <c r="D498" s="113">
        <f t="shared" ca="1" si="777"/>
        <v>0</v>
      </c>
      <c r="E498" s="113">
        <f t="shared" si="685"/>
        <v>0</v>
      </c>
      <c r="F498" s="115"/>
      <c r="G498" s="209">
        <f t="shared" si="774"/>
        <v>0</v>
      </c>
      <c r="H498" s="209">
        <f t="shared" si="771"/>
        <v>0</v>
      </c>
      <c r="I498" s="209">
        <f t="shared" si="772"/>
        <v>0</v>
      </c>
      <c r="J498" s="209">
        <f t="shared" si="756"/>
        <v>0</v>
      </c>
      <c r="K498" s="209">
        <f t="shared" si="757"/>
        <v>0</v>
      </c>
      <c r="L498" s="209">
        <f t="shared" si="758"/>
        <v>0</v>
      </c>
      <c r="M498" s="209">
        <f t="shared" si="759"/>
        <v>0</v>
      </c>
      <c r="N498" s="209">
        <f t="shared" si="760"/>
        <v>0</v>
      </c>
      <c r="O498" s="209">
        <f t="shared" si="755"/>
        <v>0</v>
      </c>
      <c r="P498" s="211">
        <f t="shared" si="761"/>
        <v>0</v>
      </c>
      <c r="Q498" s="209">
        <f t="shared" si="762"/>
        <v>0</v>
      </c>
      <c r="R498" s="209">
        <f t="shared" si="763"/>
        <v>0</v>
      </c>
      <c r="S498" s="209">
        <f t="shared" si="764"/>
        <v>0</v>
      </c>
      <c r="T498" s="209">
        <f t="shared" si="765"/>
        <v>0</v>
      </c>
      <c r="U498" s="209">
        <f t="shared" si="766"/>
        <v>0</v>
      </c>
      <c r="V498" s="209">
        <f t="shared" si="767"/>
        <v>0</v>
      </c>
      <c r="W498" s="209">
        <f t="shared" ca="1" si="768"/>
        <v>0</v>
      </c>
      <c r="X498" s="209">
        <f t="shared" ca="1" si="769"/>
        <v>0</v>
      </c>
      <c r="Y498" s="209">
        <f t="shared" ca="1" si="770"/>
        <v>0</v>
      </c>
      <c r="Z498" s="210" t="str">
        <f t="shared" ca="1" si="686"/>
        <v xml:space="preserve">        </v>
      </c>
      <c r="AA498" s="185"/>
      <c r="AB498" s="185">
        <f t="shared" ca="1" si="687"/>
        <v>34</v>
      </c>
      <c r="AC498" s="185">
        <f t="shared" ca="1" si="688"/>
        <v>6480</v>
      </c>
      <c r="AD498" s="185">
        <f t="shared" ca="1" si="735"/>
        <v>0</v>
      </c>
      <c r="AE498" s="185"/>
      <c r="AF498" s="211"/>
      <c r="AG498" s="211"/>
      <c r="AH498" s="211"/>
      <c r="AI498" s="211"/>
      <c r="AJ498" s="211"/>
      <c r="AK498" s="211"/>
      <c r="AL498" s="211"/>
      <c r="AM498" s="211">
        <f t="shared" si="778"/>
        <v>0</v>
      </c>
      <c r="AN498" s="211"/>
      <c r="AO498" s="211"/>
      <c r="AP498" s="623">
        <f t="shared" si="689"/>
        <v>0</v>
      </c>
      <c r="AQ498" s="211">
        <f t="shared" si="736"/>
        <v>0</v>
      </c>
      <c r="AR498" s="211">
        <f t="shared" si="737"/>
        <v>0</v>
      </c>
      <c r="AS498" s="211"/>
      <c r="AT498" s="211">
        <f t="shared" si="690"/>
        <v>0</v>
      </c>
      <c r="AU498" s="358">
        <f t="shared" si="691"/>
        <v>0</v>
      </c>
      <c r="AV498" s="211">
        <f t="shared" si="692"/>
        <v>0</v>
      </c>
      <c r="AW498" s="211">
        <f t="shared" ca="1" si="693"/>
        <v>0</v>
      </c>
      <c r="AX498" s="211">
        <f t="shared" ca="1" si="773"/>
        <v>0</v>
      </c>
      <c r="AY498" s="211">
        <f t="shared" ca="1" si="694"/>
        <v>0</v>
      </c>
      <c r="AZ498" s="212">
        <f ca="1">IF(AND(AW498,AX498=0,AY498=0)=0,0,IF(AW498&gt;0,'На банк Приват'!$J$1,IF(AX498&gt;0,'На Укрсиб'!J491,0)))</f>
        <v>0</v>
      </c>
      <c r="BA498" s="191"/>
      <c r="BB498" s="191">
        <f t="shared" ca="1" si="695"/>
        <v>34</v>
      </c>
      <c r="BC498" s="191">
        <f t="shared" ca="1" si="696"/>
        <v>6480</v>
      </c>
      <c r="BD498" s="191">
        <f t="shared" ca="1" si="738"/>
        <v>0</v>
      </c>
      <c r="BE498" s="191"/>
      <c r="BF498" s="213"/>
      <c r="BG498" s="213"/>
      <c r="BH498" s="213"/>
      <c r="BI498" s="213"/>
      <c r="BJ498" s="213"/>
      <c r="BK498" s="213"/>
      <c r="BL498" s="213"/>
      <c r="BM498" s="213">
        <f t="shared" si="779"/>
        <v>0</v>
      </c>
      <c r="BN498" s="213"/>
      <c r="BO498" s="213"/>
      <c r="BP498" s="623">
        <f t="shared" si="697"/>
        <v>0</v>
      </c>
      <c r="BQ498" s="213">
        <f t="shared" si="739"/>
        <v>0</v>
      </c>
      <c r="BR498" s="213">
        <f t="shared" si="740"/>
        <v>0</v>
      </c>
      <c r="BS498" s="213"/>
      <c r="BT498" s="213">
        <f t="shared" si="698"/>
        <v>0</v>
      </c>
      <c r="BU498" s="362">
        <f t="shared" si="741"/>
        <v>0</v>
      </c>
      <c r="BV498" s="213">
        <f t="shared" si="699"/>
        <v>0</v>
      </c>
      <c r="BW498" s="213">
        <f t="shared" ca="1" si="700"/>
        <v>0</v>
      </c>
      <c r="BX498" s="213">
        <f t="shared" ca="1" si="701"/>
        <v>0</v>
      </c>
      <c r="BY498" s="213">
        <f t="shared" ca="1" si="702"/>
        <v>0</v>
      </c>
      <c r="BZ498" s="214">
        <f ca="1">IF(AND(BW498,BX498=0)=0,0,IF(BW498&gt;0,'На банк Приват'!$P$1,IF(BX498&gt;0,'На Укрсиб'!$P$1,0)))</f>
        <v>0</v>
      </c>
      <c r="CA498" s="198"/>
      <c r="CB498" s="198">
        <f t="shared" ca="1" si="703"/>
        <v>34</v>
      </c>
      <c r="CC498" s="198">
        <f t="shared" ca="1" si="704"/>
        <v>6480</v>
      </c>
      <c r="CD498" s="198">
        <f t="shared" ca="1" si="742"/>
        <v>0</v>
      </c>
      <c r="CE498" s="198"/>
      <c r="CF498" s="215"/>
      <c r="CG498" s="215"/>
      <c r="CH498" s="215"/>
      <c r="CI498" s="215"/>
      <c r="CJ498" s="215"/>
      <c r="CK498" s="215"/>
      <c r="CL498" s="215"/>
      <c r="CM498" s="215">
        <f t="shared" si="775"/>
        <v>0</v>
      </c>
      <c r="CN498" s="215"/>
      <c r="CO498" s="215"/>
      <c r="CP498" s="215">
        <f t="shared" si="705"/>
        <v>0</v>
      </c>
      <c r="CQ498" s="215">
        <f t="shared" si="743"/>
        <v>0</v>
      </c>
      <c r="CR498" s="215">
        <f t="shared" si="744"/>
        <v>0</v>
      </c>
      <c r="CS498" s="215"/>
      <c r="CT498" s="215">
        <f t="shared" si="706"/>
        <v>0</v>
      </c>
      <c r="CU498" s="369">
        <f t="shared" si="707"/>
        <v>0</v>
      </c>
      <c r="CV498" s="215">
        <f t="shared" si="708"/>
        <v>0</v>
      </c>
      <c r="CW498" s="215">
        <f t="shared" ca="1" si="709"/>
        <v>0</v>
      </c>
      <c r="CX498" s="215">
        <f t="shared" ca="1" si="776"/>
        <v>0</v>
      </c>
      <c r="CY498" s="215">
        <f t="shared" ca="1" si="710"/>
        <v>0</v>
      </c>
      <c r="CZ498" s="216">
        <f ca="1">IF(AND(CW498,CX498=0)=0,0,IF(CW498&gt;0,'На банк Приват'!$V$1,IF(CX498&gt;0,'На Укрсиб'!$V$1,0)))</f>
        <v>0</v>
      </c>
      <c r="DA498" s="204"/>
      <c r="DB498" s="204">
        <f t="shared" ca="1" si="711"/>
        <v>34</v>
      </c>
      <c r="DC498" s="204">
        <f t="shared" ca="1" si="712"/>
        <v>6480</v>
      </c>
      <c r="DD498" s="204">
        <f t="shared" ca="1" si="746"/>
        <v>0</v>
      </c>
      <c r="DE498" s="204"/>
      <c r="DF498" s="217"/>
      <c r="DG498" s="217"/>
      <c r="DH498" s="217"/>
      <c r="DI498" s="217"/>
      <c r="DJ498" s="217"/>
      <c r="DK498" s="217"/>
      <c r="DL498" s="217"/>
      <c r="DM498" s="217">
        <f t="shared" si="713"/>
        <v>0</v>
      </c>
      <c r="DN498" s="217"/>
      <c r="DO498" s="217"/>
      <c r="DP498" s="763">
        <f t="shared" si="714"/>
        <v>0</v>
      </c>
      <c r="DQ498" s="217">
        <f t="shared" si="747"/>
        <v>0</v>
      </c>
      <c r="DR498" s="217">
        <f t="shared" si="748"/>
        <v>0</v>
      </c>
      <c r="DS498" s="217"/>
      <c r="DT498" s="217">
        <f t="shared" si="715"/>
        <v>0</v>
      </c>
      <c r="DU498" s="366">
        <f t="shared" si="749"/>
        <v>0</v>
      </c>
      <c r="DV498" s="217">
        <f t="shared" si="716"/>
        <v>0</v>
      </c>
      <c r="DW498" s="217">
        <f t="shared" ca="1" si="717"/>
        <v>0</v>
      </c>
      <c r="DX498" s="217">
        <f t="shared" ca="1" si="718"/>
        <v>0</v>
      </c>
      <c r="DY498" s="217">
        <f t="shared" ca="1" si="719"/>
        <v>0</v>
      </c>
      <c r="DZ498" s="218">
        <f ca="1">IF(AND(DW498,DX498=0)=0,0,IF(DW498&gt;0,[6]Приват!$AB$1,IF(DX498&gt;0,[6]Укрсиб!$AB$1,0)))</f>
        <v>0</v>
      </c>
      <c r="EA498" s="207"/>
      <c r="EB498" s="207">
        <f t="shared" ca="1" si="720"/>
        <v>34</v>
      </c>
      <c r="EC498" s="207">
        <f t="shared" ca="1" si="721"/>
        <v>6480</v>
      </c>
      <c r="ED498" s="207">
        <f t="shared" ca="1" si="750"/>
        <v>0</v>
      </c>
      <c r="EE498" s="207"/>
      <c r="EF498" s="219"/>
      <c r="EG498" s="219"/>
      <c r="EH498" s="219"/>
      <c r="EI498" s="219"/>
      <c r="EJ498" s="219"/>
      <c r="EK498" s="219"/>
      <c r="EL498" s="219"/>
      <c r="EM498" s="219">
        <f t="shared" si="722"/>
        <v>0</v>
      </c>
      <c r="EN498" s="219"/>
      <c r="EO498" s="219"/>
      <c r="EP498" s="219">
        <f t="shared" si="723"/>
        <v>0</v>
      </c>
      <c r="EQ498" s="219">
        <f t="shared" si="751"/>
        <v>0</v>
      </c>
      <c r="ER498" s="219">
        <f t="shared" si="752"/>
        <v>0</v>
      </c>
      <c r="ES498" s="219"/>
      <c r="ET498" s="219">
        <f t="shared" si="724"/>
        <v>0</v>
      </c>
      <c r="EU498" s="363">
        <f t="shared" si="753"/>
        <v>0</v>
      </c>
      <c r="EV498" s="219">
        <f t="shared" si="725"/>
        <v>0</v>
      </c>
      <c r="EW498" s="219">
        <f t="shared" ca="1" si="726"/>
        <v>0</v>
      </c>
      <c r="EX498" s="219">
        <f t="shared" ref="EX498:EX519" ca="1" si="780">IF(OR($D498="Лазебний О.М.",$D498="Кизингашева Л.І.",$D498="Федчишина С.В.",$D498="Шишка О.О.",$D498="Примак Р.В."),EP498-ET498+EV498,0)</f>
        <v>0</v>
      </c>
      <c r="EY498" s="219">
        <f t="shared" ca="1" si="727"/>
        <v>0</v>
      </c>
      <c r="EZ498" s="220">
        <f ca="1">IF(AND(EW498,EX498=0)=0,0,IF(EW498&gt;0,[6]Приват!$AH$1,IF(EX498&gt;0,[6]Укрсиб!$AH$1,0)))</f>
        <v>0</v>
      </c>
      <c r="FA498" s="28">
        <f t="shared" ca="1" si="728"/>
        <v>0</v>
      </c>
      <c r="FB498" s="28">
        <f t="shared" ca="1" si="729"/>
        <v>0</v>
      </c>
      <c r="FC498" s="28">
        <f t="shared" ca="1" si="730"/>
        <v>0</v>
      </c>
      <c r="FD498" s="28">
        <f t="shared" ca="1" si="731"/>
        <v>0</v>
      </c>
      <c r="FE498" s="28">
        <f t="shared" ca="1" si="732"/>
        <v>0</v>
      </c>
      <c r="FF498">
        <f t="shared" si="733"/>
        <v>0</v>
      </c>
      <c r="FG498" s="7">
        <f t="shared" si="734"/>
        <v>0</v>
      </c>
    </row>
    <row r="499" spans="1:163">
      <c r="A499" s="113"/>
      <c r="B499" s="113">
        <f t="shared" ca="1" si="683"/>
        <v>35</v>
      </c>
      <c r="C499" s="113">
        <f t="shared" ca="1" si="684"/>
        <v>6630</v>
      </c>
      <c r="D499" s="113">
        <f t="shared" ca="1" si="777"/>
        <v>0</v>
      </c>
      <c r="E499" s="113">
        <f t="shared" si="685"/>
        <v>0</v>
      </c>
      <c r="F499" s="115"/>
      <c r="G499" s="209">
        <f t="shared" si="774"/>
        <v>0</v>
      </c>
      <c r="H499" s="209">
        <f t="shared" si="771"/>
        <v>0</v>
      </c>
      <c r="I499" s="209">
        <f t="shared" si="772"/>
        <v>0</v>
      </c>
      <c r="J499" s="209">
        <f t="shared" si="756"/>
        <v>0</v>
      </c>
      <c r="K499" s="209">
        <f t="shared" si="757"/>
        <v>0</v>
      </c>
      <c r="L499" s="209">
        <f t="shared" si="758"/>
        <v>0</v>
      </c>
      <c r="M499" s="209">
        <f t="shared" si="759"/>
        <v>0</v>
      </c>
      <c r="N499" s="209">
        <f t="shared" si="760"/>
        <v>0</v>
      </c>
      <c r="O499" s="209">
        <f t="shared" si="755"/>
        <v>0</v>
      </c>
      <c r="P499" s="211">
        <f t="shared" si="761"/>
        <v>0</v>
      </c>
      <c r="Q499" s="209">
        <f t="shared" si="762"/>
        <v>0</v>
      </c>
      <c r="R499" s="209">
        <f t="shared" si="763"/>
        <v>0</v>
      </c>
      <c r="S499" s="209">
        <f t="shared" si="764"/>
        <v>0</v>
      </c>
      <c r="T499" s="209">
        <f t="shared" si="765"/>
        <v>0</v>
      </c>
      <c r="U499" s="209">
        <f t="shared" si="766"/>
        <v>0</v>
      </c>
      <c r="V499" s="209">
        <f t="shared" si="767"/>
        <v>0</v>
      </c>
      <c r="W499" s="209">
        <f t="shared" ca="1" si="768"/>
        <v>0</v>
      </c>
      <c r="X499" s="209">
        <f t="shared" ca="1" si="769"/>
        <v>0</v>
      </c>
      <c r="Y499" s="209">
        <f t="shared" ca="1" si="770"/>
        <v>0</v>
      </c>
      <c r="Z499" s="210" t="str">
        <f t="shared" ca="1" si="686"/>
        <v xml:space="preserve">        </v>
      </c>
      <c r="AA499" s="185"/>
      <c r="AB499" s="185">
        <f t="shared" ca="1" si="687"/>
        <v>35</v>
      </c>
      <c r="AC499" s="185">
        <f t="shared" ca="1" si="688"/>
        <v>6630</v>
      </c>
      <c r="AD499" s="185">
        <f t="shared" ca="1" si="735"/>
        <v>0</v>
      </c>
      <c r="AE499" s="185"/>
      <c r="AF499" s="211"/>
      <c r="AG499" s="211"/>
      <c r="AH499" s="211"/>
      <c r="AI499" s="211"/>
      <c r="AJ499" s="211"/>
      <c r="AK499" s="211"/>
      <c r="AL499" s="211"/>
      <c r="AM499" s="211">
        <f t="shared" si="778"/>
        <v>0</v>
      </c>
      <c r="AN499" s="211"/>
      <c r="AO499" s="211"/>
      <c r="AP499" s="623">
        <f t="shared" si="689"/>
        <v>0</v>
      </c>
      <c r="AQ499" s="211">
        <f t="shared" si="736"/>
        <v>0</v>
      </c>
      <c r="AR499" s="211">
        <f t="shared" si="737"/>
        <v>0</v>
      </c>
      <c r="AS499" s="211"/>
      <c r="AT499" s="211">
        <f t="shared" si="690"/>
        <v>0</v>
      </c>
      <c r="AU499" s="358">
        <f t="shared" si="691"/>
        <v>0</v>
      </c>
      <c r="AV499" s="211">
        <f t="shared" si="692"/>
        <v>0</v>
      </c>
      <c r="AW499" s="211">
        <f t="shared" ca="1" si="693"/>
        <v>0</v>
      </c>
      <c r="AX499" s="211">
        <f t="shared" ca="1" si="773"/>
        <v>0</v>
      </c>
      <c r="AY499" s="211">
        <f t="shared" ca="1" si="694"/>
        <v>0</v>
      </c>
      <c r="AZ499" s="212">
        <f ca="1">IF(AND(AW499,AX499=0,AY499=0)=0,0,IF(AW499&gt;0,'На банк Приват'!$J$1,IF(AX499&gt;0,'На Укрсиб'!J492,0)))</f>
        <v>0</v>
      </c>
      <c r="BA499" s="191"/>
      <c r="BB499" s="191">
        <f t="shared" ca="1" si="695"/>
        <v>35</v>
      </c>
      <c r="BC499" s="191">
        <f t="shared" ca="1" si="696"/>
        <v>6630</v>
      </c>
      <c r="BD499" s="191">
        <f t="shared" ca="1" si="738"/>
        <v>0</v>
      </c>
      <c r="BE499" s="191"/>
      <c r="BF499" s="213"/>
      <c r="BG499" s="213"/>
      <c r="BH499" s="213"/>
      <c r="BI499" s="213"/>
      <c r="BJ499" s="213"/>
      <c r="BK499" s="213"/>
      <c r="BL499" s="213"/>
      <c r="BM499" s="213">
        <f t="shared" si="779"/>
        <v>0</v>
      </c>
      <c r="BN499" s="213"/>
      <c r="BO499" s="213"/>
      <c r="BP499" s="623">
        <f t="shared" si="697"/>
        <v>0</v>
      </c>
      <c r="BQ499" s="213">
        <f t="shared" si="739"/>
        <v>0</v>
      </c>
      <c r="BR499" s="213">
        <f t="shared" si="740"/>
        <v>0</v>
      </c>
      <c r="BS499" s="213"/>
      <c r="BT499" s="213">
        <f t="shared" si="698"/>
        <v>0</v>
      </c>
      <c r="BU499" s="362">
        <f t="shared" si="741"/>
        <v>0</v>
      </c>
      <c r="BV499" s="213">
        <f t="shared" si="699"/>
        <v>0</v>
      </c>
      <c r="BW499" s="213">
        <f t="shared" ca="1" si="700"/>
        <v>0</v>
      </c>
      <c r="BX499" s="213">
        <f t="shared" ca="1" si="701"/>
        <v>0</v>
      </c>
      <c r="BY499" s="213">
        <f t="shared" ca="1" si="702"/>
        <v>0</v>
      </c>
      <c r="BZ499" s="214">
        <f ca="1">IF(AND(BW499,BX499=0)=0,0,IF(BW499&gt;0,'На банк Приват'!$P$1,IF(BX499&gt;0,'На Укрсиб'!$P$1,0)))</f>
        <v>0</v>
      </c>
      <c r="CA499" s="198"/>
      <c r="CB499" s="198">
        <f t="shared" ca="1" si="703"/>
        <v>35</v>
      </c>
      <c r="CC499" s="198">
        <f t="shared" ca="1" si="704"/>
        <v>6630</v>
      </c>
      <c r="CD499" s="198">
        <f t="shared" ca="1" si="742"/>
        <v>0</v>
      </c>
      <c r="CE499" s="198"/>
      <c r="CF499" s="215"/>
      <c r="CG499" s="215"/>
      <c r="CH499" s="215"/>
      <c r="CI499" s="215"/>
      <c r="CJ499" s="215"/>
      <c r="CK499" s="215"/>
      <c r="CL499" s="215"/>
      <c r="CM499" s="215">
        <f t="shared" si="775"/>
        <v>0</v>
      </c>
      <c r="CN499" s="215"/>
      <c r="CO499" s="215"/>
      <c r="CP499" s="215">
        <f t="shared" si="705"/>
        <v>0</v>
      </c>
      <c r="CQ499" s="215">
        <f t="shared" si="743"/>
        <v>0</v>
      </c>
      <c r="CR499" s="215">
        <f t="shared" si="744"/>
        <v>0</v>
      </c>
      <c r="CS499" s="215"/>
      <c r="CT499" s="215">
        <f t="shared" si="706"/>
        <v>0</v>
      </c>
      <c r="CU499" s="369">
        <f t="shared" si="707"/>
        <v>0</v>
      </c>
      <c r="CV499" s="215">
        <f t="shared" si="708"/>
        <v>0</v>
      </c>
      <c r="CW499" s="215">
        <f t="shared" ca="1" si="709"/>
        <v>0</v>
      </c>
      <c r="CX499" s="215">
        <f t="shared" ca="1" si="776"/>
        <v>0</v>
      </c>
      <c r="CY499" s="215">
        <f t="shared" ca="1" si="710"/>
        <v>0</v>
      </c>
      <c r="CZ499" s="216">
        <f ca="1">IF(AND(CW499,CX499=0)=0,0,IF(CW499&gt;0,'На банк Приват'!$V$1,IF(CX499&gt;0,'На Укрсиб'!$V$1,0)))</f>
        <v>0</v>
      </c>
      <c r="DA499" s="204"/>
      <c r="DB499" s="204">
        <f t="shared" ca="1" si="711"/>
        <v>35</v>
      </c>
      <c r="DC499" s="204">
        <f t="shared" ca="1" si="712"/>
        <v>6630</v>
      </c>
      <c r="DD499" s="204">
        <f t="shared" ca="1" si="746"/>
        <v>0</v>
      </c>
      <c r="DE499" s="204"/>
      <c r="DF499" s="217"/>
      <c r="DG499" s="217"/>
      <c r="DH499" s="217"/>
      <c r="DI499" s="217"/>
      <c r="DJ499" s="217"/>
      <c r="DK499" s="217"/>
      <c r="DL499" s="217"/>
      <c r="DM499" s="217">
        <f t="shared" si="713"/>
        <v>0</v>
      </c>
      <c r="DN499" s="217"/>
      <c r="DO499" s="217"/>
      <c r="DP499" s="763">
        <f t="shared" si="714"/>
        <v>0</v>
      </c>
      <c r="DQ499" s="217">
        <f t="shared" si="747"/>
        <v>0</v>
      </c>
      <c r="DR499" s="217">
        <f t="shared" si="748"/>
        <v>0</v>
      </c>
      <c r="DS499" s="217"/>
      <c r="DT499" s="217">
        <f t="shared" si="715"/>
        <v>0</v>
      </c>
      <c r="DU499" s="366">
        <f t="shared" si="749"/>
        <v>0</v>
      </c>
      <c r="DV499" s="217">
        <f t="shared" si="716"/>
        <v>0</v>
      </c>
      <c r="DW499" s="217">
        <f t="shared" ca="1" si="717"/>
        <v>0</v>
      </c>
      <c r="DX499" s="217">
        <f t="shared" ca="1" si="718"/>
        <v>0</v>
      </c>
      <c r="DY499" s="217">
        <f t="shared" ca="1" si="719"/>
        <v>0</v>
      </c>
      <c r="DZ499" s="218">
        <f ca="1">IF(AND(DW499,DX499=0)=0,0,IF(DW499&gt;0,[6]Приват!$AB$1,IF(DX499&gt;0,[6]Укрсиб!$AB$1,0)))</f>
        <v>0</v>
      </c>
      <c r="EA499" s="207"/>
      <c r="EB499" s="207">
        <f t="shared" ca="1" si="720"/>
        <v>35</v>
      </c>
      <c r="EC499" s="207">
        <f t="shared" ca="1" si="721"/>
        <v>6630</v>
      </c>
      <c r="ED499" s="207">
        <f t="shared" ca="1" si="750"/>
        <v>0</v>
      </c>
      <c r="EE499" s="207"/>
      <c r="EF499" s="219"/>
      <c r="EG499" s="219"/>
      <c r="EH499" s="219"/>
      <c r="EI499" s="219"/>
      <c r="EJ499" s="219"/>
      <c r="EK499" s="219"/>
      <c r="EL499" s="219"/>
      <c r="EM499" s="219">
        <f t="shared" si="722"/>
        <v>0</v>
      </c>
      <c r="EN499" s="219"/>
      <c r="EO499" s="219"/>
      <c r="EP499" s="219">
        <f t="shared" si="723"/>
        <v>0</v>
      </c>
      <c r="EQ499" s="219">
        <f t="shared" si="751"/>
        <v>0</v>
      </c>
      <c r="ER499" s="219">
        <f t="shared" si="752"/>
        <v>0</v>
      </c>
      <c r="ES499" s="219"/>
      <c r="ET499" s="219">
        <f t="shared" si="724"/>
        <v>0</v>
      </c>
      <c r="EU499" s="363">
        <f t="shared" si="753"/>
        <v>0</v>
      </c>
      <c r="EV499" s="219">
        <f t="shared" si="725"/>
        <v>0</v>
      </c>
      <c r="EW499" s="219">
        <f t="shared" ca="1" si="726"/>
        <v>0</v>
      </c>
      <c r="EX499" s="219">
        <f t="shared" ca="1" si="780"/>
        <v>0</v>
      </c>
      <c r="EY499" s="219">
        <f t="shared" ca="1" si="727"/>
        <v>0</v>
      </c>
      <c r="EZ499" s="220">
        <f ca="1">IF(AND(EW499,EX499=0)=0,0,IF(EW499&gt;0,[6]Приват!$AH$1,IF(EX499&gt;0,[6]Укрсиб!$AH$1,0)))</f>
        <v>0</v>
      </c>
      <c r="FA499" s="28">
        <f t="shared" ca="1" si="728"/>
        <v>0</v>
      </c>
      <c r="FB499" s="28">
        <f t="shared" ca="1" si="729"/>
        <v>0</v>
      </c>
      <c r="FC499" s="28">
        <f t="shared" ca="1" si="730"/>
        <v>0</v>
      </c>
      <c r="FD499" s="28">
        <f t="shared" ca="1" si="731"/>
        <v>0</v>
      </c>
      <c r="FE499" s="28">
        <f t="shared" ca="1" si="732"/>
        <v>0</v>
      </c>
      <c r="FF499">
        <f t="shared" si="733"/>
        <v>0</v>
      </c>
      <c r="FG499" s="7">
        <f t="shared" si="734"/>
        <v>0</v>
      </c>
    </row>
    <row r="500" spans="1:163">
      <c r="A500" s="113"/>
      <c r="B500" s="113">
        <f t="shared" ca="1" si="683"/>
        <v>36</v>
      </c>
      <c r="C500" s="113">
        <f t="shared" ca="1" si="684"/>
        <v>6770</v>
      </c>
      <c r="D500" s="113">
        <f t="shared" ca="1" si="777"/>
        <v>0</v>
      </c>
      <c r="E500" s="113">
        <f t="shared" si="685"/>
        <v>0</v>
      </c>
      <c r="F500" s="115"/>
      <c r="G500" s="209">
        <f t="shared" si="774"/>
        <v>0</v>
      </c>
      <c r="H500" s="209">
        <f t="shared" si="771"/>
        <v>0</v>
      </c>
      <c r="I500" s="209">
        <f t="shared" si="772"/>
        <v>0</v>
      </c>
      <c r="J500" s="209">
        <f t="shared" si="756"/>
        <v>0</v>
      </c>
      <c r="K500" s="209">
        <f t="shared" si="757"/>
        <v>0</v>
      </c>
      <c r="L500" s="209">
        <f t="shared" si="758"/>
        <v>0</v>
      </c>
      <c r="M500" s="209">
        <f t="shared" si="759"/>
        <v>0</v>
      </c>
      <c r="N500" s="209">
        <f t="shared" si="760"/>
        <v>0</v>
      </c>
      <c r="O500" s="209">
        <f t="shared" si="755"/>
        <v>0</v>
      </c>
      <c r="P500" s="211">
        <f t="shared" si="761"/>
        <v>0</v>
      </c>
      <c r="Q500" s="209">
        <f t="shared" si="762"/>
        <v>0</v>
      </c>
      <c r="R500" s="209">
        <f t="shared" si="763"/>
        <v>0</v>
      </c>
      <c r="S500" s="209">
        <f t="shared" si="764"/>
        <v>0</v>
      </c>
      <c r="T500" s="209">
        <f t="shared" si="765"/>
        <v>0</v>
      </c>
      <c r="U500" s="209">
        <f t="shared" si="766"/>
        <v>0</v>
      </c>
      <c r="V500" s="209">
        <f t="shared" si="767"/>
        <v>0</v>
      </c>
      <c r="W500" s="209">
        <f t="shared" ca="1" si="768"/>
        <v>0</v>
      </c>
      <c r="X500" s="209">
        <f t="shared" ca="1" si="769"/>
        <v>0</v>
      </c>
      <c r="Y500" s="209">
        <f t="shared" ca="1" si="770"/>
        <v>0</v>
      </c>
      <c r="Z500" s="210" t="str">
        <f t="shared" ca="1" si="686"/>
        <v xml:space="preserve">        </v>
      </c>
      <c r="AA500" s="185"/>
      <c r="AB500" s="185">
        <f t="shared" ca="1" si="687"/>
        <v>36</v>
      </c>
      <c r="AC500" s="185">
        <f t="shared" ca="1" si="688"/>
        <v>6770</v>
      </c>
      <c r="AD500" s="185">
        <f t="shared" ca="1" si="735"/>
        <v>0</v>
      </c>
      <c r="AE500" s="185"/>
      <c r="AF500" s="211"/>
      <c r="AG500" s="211"/>
      <c r="AH500" s="211"/>
      <c r="AI500" s="211"/>
      <c r="AJ500" s="211"/>
      <c r="AK500" s="211"/>
      <c r="AL500" s="211"/>
      <c r="AM500" s="211">
        <f t="shared" si="778"/>
        <v>0</v>
      </c>
      <c r="AN500" s="211"/>
      <c r="AO500" s="211"/>
      <c r="AP500" s="623">
        <f t="shared" si="689"/>
        <v>0</v>
      </c>
      <c r="AQ500" s="211">
        <f t="shared" si="736"/>
        <v>0</v>
      </c>
      <c r="AR500" s="211">
        <f t="shared" si="737"/>
        <v>0</v>
      </c>
      <c r="AS500" s="211"/>
      <c r="AT500" s="211">
        <f t="shared" si="690"/>
        <v>0</v>
      </c>
      <c r="AU500" s="358">
        <f t="shared" si="691"/>
        <v>0</v>
      </c>
      <c r="AV500" s="211">
        <f t="shared" si="692"/>
        <v>0</v>
      </c>
      <c r="AW500" s="211">
        <f t="shared" ca="1" si="693"/>
        <v>0</v>
      </c>
      <c r="AX500" s="211">
        <f t="shared" ca="1" si="773"/>
        <v>0</v>
      </c>
      <c r="AY500" s="211">
        <f t="shared" ca="1" si="694"/>
        <v>0</v>
      </c>
      <c r="AZ500" s="212">
        <f ca="1">IF(AND(AW500,AX500=0,AY500=0)=0,0,IF(AW500&gt;0,'На банк Приват'!$J$1,IF(AX500&gt;0,'На Укрсиб'!J493,0)))</f>
        <v>0</v>
      </c>
      <c r="BA500" s="191"/>
      <c r="BB500" s="191">
        <f t="shared" ca="1" si="695"/>
        <v>36</v>
      </c>
      <c r="BC500" s="191">
        <f t="shared" ca="1" si="696"/>
        <v>6770</v>
      </c>
      <c r="BD500" s="191">
        <f t="shared" ca="1" si="738"/>
        <v>0</v>
      </c>
      <c r="BE500" s="191"/>
      <c r="BF500" s="213"/>
      <c r="BG500" s="213"/>
      <c r="BH500" s="213"/>
      <c r="BI500" s="213"/>
      <c r="BJ500" s="213"/>
      <c r="BK500" s="213"/>
      <c r="BL500" s="213"/>
      <c r="BM500" s="213">
        <f t="shared" si="779"/>
        <v>0</v>
      </c>
      <c r="BN500" s="213"/>
      <c r="BO500" s="213"/>
      <c r="BP500" s="623">
        <f t="shared" si="697"/>
        <v>0</v>
      </c>
      <c r="BQ500" s="213">
        <f t="shared" si="739"/>
        <v>0</v>
      </c>
      <c r="BR500" s="213">
        <f t="shared" si="740"/>
        <v>0</v>
      </c>
      <c r="BS500" s="213"/>
      <c r="BT500" s="213">
        <f t="shared" si="698"/>
        <v>0</v>
      </c>
      <c r="BU500" s="362">
        <f t="shared" si="741"/>
        <v>0</v>
      </c>
      <c r="BV500" s="213">
        <f t="shared" si="699"/>
        <v>0</v>
      </c>
      <c r="BW500" s="213">
        <f t="shared" ca="1" si="700"/>
        <v>0</v>
      </c>
      <c r="BX500" s="213">
        <f t="shared" ca="1" si="701"/>
        <v>0</v>
      </c>
      <c r="BY500" s="213">
        <f t="shared" ca="1" si="702"/>
        <v>0</v>
      </c>
      <c r="BZ500" s="214">
        <f ca="1">IF(AND(BW500,BX500=0)=0,0,IF(BW500&gt;0,'На банк Приват'!$P$1,IF(BX500&gt;0,'На Укрсиб'!$P$1,0)))</f>
        <v>0</v>
      </c>
      <c r="CA500" s="198"/>
      <c r="CB500" s="198">
        <f t="shared" ca="1" si="703"/>
        <v>36</v>
      </c>
      <c r="CC500" s="198">
        <f t="shared" ca="1" si="704"/>
        <v>6770</v>
      </c>
      <c r="CD500" s="198">
        <f t="shared" ca="1" si="742"/>
        <v>0</v>
      </c>
      <c r="CE500" s="198"/>
      <c r="CF500" s="215"/>
      <c r="CG500" s="215"/>
      <c r="CH500" s="215"/>
      <c r="CI500" s="215"/>
      <c r="CJ500" s="215"/>
      <c r="CK500" s="215"/>
      <c r="CL500" s="215"/>
      <c r="CM500" s="215">
        <f t="shared" si="775"/>
        <v>0</v>
      </c>
      <c r="CN500" s="215"/>
      <c r="CO500" s="215"/>
      <c r="CP500" s="215">
        <f t="shared" si="705"/>
        <v>0</v>
      </c>
      <c r="CQ500" s="215">
        <f t="shared" si="743"/>
        <v>0</v>
      </c>
      <c r="CR500" s="215">
        <f t="shared" si="744"/>
        <v>0</v>
      </c>
      <c r="CS500" s="215"/>
      <c r="CT500" s="215">
        <f t="shared" si="706"/>
        <v>0</v>
      </c>
      <c r="CU500" s="369">
        <f t="shared" si="707"/>
        <v>0</v>
      </c>
      <c r="CV500" s="215">
        <f t="shared" si="708"/>
        <v>0</v>
      </c>
      <c r="CW500" s="215">
        <f t="shared" ca="1" si="709"/>
        <v>0</v>
      </c>
      <c r="CX500" s="215">
        <f t="shared" ca="1" si="776"/>
        <v>0</v>
      </c>
      <c r="CY500" s="215">
        <f t="shared" ca="1" si="710"/>
        <v>0</v>
      </c>
      <c r="CZ500" s="216">
        <f ca="1">IF(AND(CW500,CX500=0)=0,0,IF(CW500&gt;0,'На банк Приват'!$V$1,IF(CX500&gt;0,'На Укрсиб'!$V$1,0)))</f>
        <v>0</v>
      </c>
      <c r="DA500" s="204"/>
      <c r="DB500" s="204">
        <f t="shared" ca="1" si="711"/>
        <v>36</v>
      </c>
      <c r="DC500" s="204">
        <f t="shared" ca="1" si="712"/>
        <v>6770</v>
      </c>
      <c r="DD500" s="204">
        <f t="shared" ca="1" si="746"/>
        <v>0</v>
      </c>
      <c r="DE500" s="204"/>
      <c r="DF500" s="217"/>
      <c r="DG500" s="217"/>
      <c r="DH500" s="217"/>
      <c r="DI500" s="217"/>
      <c r="DJ500" s="217"/>
      <c r="DK500" s="217"/>
      <c r="DL500" s="217"/>
      <c r="DM500" s="217">
        <f t="shared" si="713"/>
        <v>0</v>
      </c>
      <c r="DN500" s="217"/>
      <c r="DO500" s="217"/>
      <c r="DP500" s="763">
        <f t="shared" si="714"/>
        <v>0</v>
      </c>
      <c r="DQ500" s="217">
        <f t="shared" si="747"/>
        <v>0</v>
      </c>
      <c r="DR500" s="217">
        <f t="shared" si="748"/>
        <v>0</v>
      </c>
      <c r="DS500" s="217"/>
      <c r="DT500" s="217">
        <f t="shared" si="715"/>
        <v>0</v>
      </c>
      <c r="DU500" s="366">
        <f t="shared" si="749"/>
        <v>0</v>
      </c>
      <c r="DV500" s="217">
        <f t="shared" si="716"/>
        <v>0</v>
      </c>
      <c r="DW500" s="217">
        <f t="shared" ca="1" si="717"/>
        <v>0</v>
      </c>
      <c r="DX500" s="217">
        <f t="shared" ca="1" si="718"/>
        <v>0</v>
      </c>
      <c r="DY500" s="217">
        <f t="shared" ca="1" si="719"/>
        <v>0</v>
      </c>
      <c r="DZ500" s="218">
        <f ca="1">IF(AND(DW500,DX500=0)=0,0,IF(DW500&gt;0,[6]Приват!$AB$1,IF(DX500&gt;0,[6]Укрсиб!$AB$1,0)))</f>
        <v>0</v>
      </c>
      <c r="EA500" s="207"/>
      <c r="EB500" s="207">
        <f t="shared" ca="1" si="720"/>
        <v>36</v>
      </c>
      <c r="EC500" s="207">
        <f t="shared" ca="1" si="721"/>
        <v>6770</v>
      </c>
      <c r="ED500" s="207">
        <f t="shared" ca="1" si="750"/>
        <v>0</v>
      </c>
      <c r="EE500" s="207"/>
      <c r="EF500" s="219"/>
      <c r="EG500" s="219"/>
      <c r="EH500" s="219"/>
      <c r="EI500" s="219"/>
      <c r="EJ500" s="219"/>
      <c r="EK500" s="219"/>
      <c r="EL500" s="219"/>
      <c r="EM500" s="219">
        <f t="shared" si="722"/>
        <v>0</v>
      </c>
      <c r="EN500" s="219"/>
      <c r="EO500" s="219"/>
      <c r="EP500" s="219">
        <f t="shared" si="723"/>
        <v>0</v>
      </c>
      <c r="EQ500" s="219">
        <f t="shared" si="751"/>
        <v>0</v>
      </c>
      <c r="ER500" s="219">
        <f t="shared" si="752"/>
        <v>0</v>
      </c>
      <c r="ES500" s="219"/>
      <c r="ET500" s="219">
        <f t="shared" si="724"/>
        <v>0</v>
      </c>
      <c r="EU500" s="363">
        <f t="shared" si="753"/>
        <v>0</v>
      </c>
      <c r="EV500" s="219">
        <f t="shared" si="725"/>
        <v>0</v>
      </c>
      <c r="EW500" s="219">
        <f t="shared" ca="1" si="726"/>
        <v>0</v>
      </c>
      <c r="EX500" s="219">
        <f t="shared" ca="1" si="780"/>
        <v>0</v>
      </c>
      <c r="EY500" s="219">
        <f t="shared" ca="1" si="727"/>
        <v>0</v>
      </c>
      <c r="EZ500" s="220">
        <f ca="1">IF(AND(EW500,EX500=0)=0,0,IF(EW500&gt;0,[6]Приват!$AH$1,IF(EX500&gt;0,[6]Укрсиб!$AH$1,0)))</f>
        <v>0</v>
      </c>
      <c r="FA500" s="28">
        <f t="shared" ca="1" si="728"/>
        <v>0</v>
      </c>
      <c r="FB500" s="28">
        <f t="shared" ca="1" si="729"/>
        <v>0</v>
      </c>
      <c r="FC500" s="28">
        <f t="shared" ca="1" si="730"/>
        <v>0</v>
      </c>
      <c r="FD500" s="28">
        <f t="shared" ca="1" si="731"/>
        <v>0</v>
      </c>
      <c r="FE500" s="28">
        <f t="shared" ca="1" si="732"/>
        <v>0</v>
      </c>
      <c r="FF500">
        <f t="shared" si="733"/>
        <v>0</v>
      </c>
      <c r="FG500" s="7">
        <f t="shared" si="734"/>
        <v>0</v>
      </c>
    </row>
    <row r="501" spans="1:163">
      <c r="A501" s="113"/>
      <c r="B501" s="113">
        <f t="shared" ca="1" si="683"/>
        <v>37</v>
      </c>
      <c r="C501" s="113">
        <f t="shared" ca="1" si="684"/>
        <v>6910</v>
      </c>
      <c r="D501" s="113">
        <f t="shared" ca="1" si="777"/>
        <v>0</v>
      </c>
      <c r="E501" s="113">
        <f t="shared" si="685"/>
        <v>0</v>
      </c>
      <c r="F501" s="115"/>
      <c r="G501" s="209">
        <f t="shared" si="774"/>
        <v>0</v>
      </c>
      <c r="H501" s="209">
        <f t="shared" si="771"/>
        <v>0</v>
      </c>
      <c r="I501" s="209">
        <f t="shared" si="772"/>
        <v>0</v>
      </c>
      <c r="J501" s="209">
        <f t="shared" si="756"/>
        <v>0</v>
      </c>
      <c r="K501" s="209">
        <f t="shared" si="757"/>
        <v>0</v>
      </c>
      <c r="L501" s="209">
        <f t="shared" si="758"/>
        <v>0</v>
      </c>
      <c r="M501" s="209">
        <f t="shared" si="759"/>
        <v>0</v>
      </c>
      <c r="N501" s="209">
        <f t="shared" si="760"/>
        <v>0</v>
      </c>
      <c r="O501" s="209">
        <f t="shared" si="755"/>
        <v>0</v>
      </c>
      <c r="P501" s="211">
        <f t="shared" si="761"/>
        <v>0</v>
      </c>
      <c r="Q501" s="209">
        <f t="shared" si="762"/>
        <v>0</v>
      </c>
      <c r="R501" s="209">
        <f t="shared" si="763"/>
        <v>0</v>
      </c>
      <c r="S501" s="209">
        <f t="shared" si="764"/>
        <v>0</v>
      </c>
      <c r="T501" s="209">
        <f t="shared" si="765"/>
        <v>0</v>
      </c>
      <c r="U501" s="209">
        <f t="shared" si="766"/>
        <v>0</v>
      </c>
      <c r="V501" s="209">
        <f t="shared" si="767"/>
        <v>0</v>
      </c>
      <c r="W501" s="209">
        <f t="shared" ca="1" si="768"/>
        <v>0</v>
      </c>
      <c r="X501" s="209">
        <f t="shared" ca="1" si="769"/>
        <v>0</v>
      </c>
      <c r="Y501" s="209">
        <f t="shared" ca="1" si="770"/>
        <v>0</v>
      </c>
      <c r="Z501" s="210" t="str">
        <f t="shared" ca="1" si="686"/>
        <v xml:space="preserve">        </v>
      </c>
      <c r="AA501" s="185"/>
      <c r="AB501" s="185">
        <f t="shared" ca="1" si="687"/>
        <v>37</v>
      </c>
      <c r="AC501" s="185">
        <f t="shared" ca="1" si="688"/>
        <v>6910</v>
      </c>
      <c r="AD501" s="185">
        <f t="shared" ca="1" si="735"/>
        <v>0</v>
      </c>
      <c r="AE501" s="185"/>
      <c r="AF501" s="211"/>
      <c r="AG501" s="211"/>
      <c r="AH501" s="211"/>
      <c r="AI501" s="211"/>
      <c r="AJ501" s="211"/>
      <c r="AK501" s="211"/>
      <c r="AL501" s="211"/>
      <c r="AM501" s="211">
        <f t="shared" si="778"/>
        <v>0</v>
      </c>
      <c r="AN501" s="211"/>
      <c r="AO501" s="211"/>
      <c r="AP501" s="623">
        <f t="shared" si="689"/>
        <v>0</v>
      </c>
      <c r="AQ501" s="211">
        <f t="shared" si="736"/>
        <v>0</v>
      </c>
      <c r="AR501" s="211">
        <f t="shared" si="737"/>
        <v>0</v>
      </c>
      <c r="AS501" s="211"/>
      <c r="AT501" s="211">
        <f t="shared" si="690"/>
        <v>0</v>
      </c>
      <c r="AU501" s="358">
        <f t="shared" si="691"/>
        <v>0</v>
      </c>
      <c r="AV501" s="211">
        <f t="shared" si="692"/>
        <v>0</v>
      </c>
      <c r="AW501" s="211">
        <f t="shared" ca="1" si="693"/>
        <v>0</v>
      </c>
      <c r="AX501" s="211">
        <f t="shared" ca="1" si="773"/>
        <v>0</v>
      </c>
      <c r="AY501" s="211">
        <f t="shared" ca="1" si="694"/>
        <v>0</v>
      </c>
      <c r="AZ501" s="212">
        <f ca="1">IF(AND(AW501,AX501=0,AY501=0)=0,0,IF(AW501&gt;0,'На банк Приват'!$J$1,IF(AX501&gt;0,'На Укрсиб'!J494,0)))</f>
        <v>0</v>
      </c>
      <c r="BA501" s="191"/>
      <c r="BB501" s="191">
        <f t="shared" ca="1" si="695"/>
        <v>37</v>
      </c>
      <c r="BC501" s="191">
        <f t="shared" ca="1" si="696"/>
        <v>6910</v>
      </c>
      <c r="BD501" s="191">
        <f t="shared" ca="1" si="738"/>
        <v>0</v>
      </c>
      <c r="BE501" s="191"/>
      <c r="BF501" s="213"/>
      <c r="BG501" s="213"/>
      <c r="BH501" s="213"/>
      <c r="BI501" s="213"/>
      <c r="BJ501" s="213"/>
      <c r="BK501" s="213"/>
      <c r="BL501" s="213"/>
      <c r="BM501" s="213">
        <f t="shared" si="779"/>
        <v>0</v>
      </c>
      <c r="BN501" s="213"/>
      <c r="BO501" s="213"/>
      <c r="BP501" s="623">
        <f t="shared" si="697"/>
        <v>0</v>
      </c>
      <c r="BQ501" s="213">
        <f t="shared" si="739"/>
        <v>0</v>
      </c>
      <c r="BR501" s="213">
        <f t="shared" si="740"/>
        <v>0</v>
      </c>
      <c r="BS501" s="213"/>
      <c r="BT501" s="213">
        <f t="shared" si="698"/>
        <v>0</v>
      </c>
      <c r="BU501" s="362">
        <f t="shared" si="741"/>
        <v>0</v>
      </c>
      <c r="BV501" s="213">
        <f t="shared" si="699"/>
        <v>0</v>
      </c>
      <c r="BW501" s="213">
        <f t="shared" ca="1" si="700"/>
        <v>0</v>
      </c>
      <c r="BX501" s="213">
        <f t="shared" ca="1" si="701"/>
        <v>0</v>
      </c>
      <c r="BY501" s="213">
        <f t="shared" ca="1" si="702"/>
        <v>0</v>
      </c>
      <c r="BZ501" s="214">
        <f ca="1">IF(AND(BW501,BX501=0)=0,0,IF(BW501&gt;0,'На банк Приват'!$P$1,IF(BX501&gt;0,'На Укрсиб'!$P$1,0)))</f>
        <v>0</v>
      </c>
      <c r="CA501" s="198"/>
      <c r="CB501" s="198">
        <f t="shared" ca="1" si="703"/>
        <v>37</v>
      </c>
      <c r="CC501" s="198">
        <f t="shared" ca="1" si="704"/>
        <v>6910</v>
      </c>
      <c r="CD501" s="198">
        <f t="shared" ca="1" si="742"/>
        <v>0</v>
      </c>
      <c r="CE501" s="198"/>
      <c r="CF501" s="215"/>
      <c r="CG501" s="215"/>
      <c r="CH501" s="215"/>
      <c r="CI501" s="215"/>
      <c r="CJ501" s="215"/>
      <c r="CK501" s="215"/>
      <c r="CL501" s="215"/>
      <c r="CM501" s="215">
        <f t="shared" si="775"/>
        <v>0</v>
      </c>
      <c r="CN501" s="215"/>
      <c r="CO501" s="215"/>
      <c r="CP501" s="215">
        <f t="shared" si="705"/>
        <v>0</v>
      </c>
      <c r="CQ501" s="215">
        <f t="shared" si="743"/>
        <v>0</v>
      </c>
      <c r="CR501" s="215">
        <f t="shared" si="744"/>
        <v>0</v>
      </c>
      <c r="CS501" s="215"/>
      <c r="CT501" s="215">
        <f t="shared" si="706"/>
        <v>0</v>
      </c>
      <c r="CU501" s="369">
        <f t="shared" si="707"/>
        <v>0</v>
      </c>
      <c r="CV501" s="215">
        <f t="shared" si="708"/>
        <v>0</v>
      </c>
      <c r="CW501" s="215">
        <f t="shared" ca="1" si="709"/>
        <v>0</v>
      </c>
      <c r="CX501" s="215">
        <f t="shared" ca="1" si="776"/>
        <v>0</v>
      </c>
      <c r="CY501" s="215">
        <f t="shared" ca="1" si="710"/>
        <v>0</v>
      </c>
      <c r="CZ501" s="216">
        <f ca="1">IF(AND(CW501,CX501=0)=0,0,IF(CW501&gt;0,'На банк Приват'!$V$1,IF(CX501&gt;0,'На Укрсиб'!$V$1,0)))</f>
        <v>0</v>
      </c>
      <c r="DA501" s="204"/>
      <c r="DB501" s="204">
        <f t="shared" ca="1" si="711"/>
        <v>37</v>
      </c>
      <c r="DC501" s="204">
        <f t="shared" ca="1" si="712"/>
        <v>6910</v>
      </c>
      <c r="DD501" s="204">
        <f t="shared" ca="1" si="746"/>
        <v>0</v>
      </c>
      <c r="DE501" s="204"/>
      <c r="DF501" s="217"/>
      <c r="DG501" s="217"/>
      <c r="DH501" s="217"/>
      <c r="DI501" s="217"/>
      <c r="DJ501" s="217"/>
      <c r="DK501" s="217"/>
      <c r="DL501" s="217"/>
      <c r="DM501" s="217">
        <f t="shared" si="713"/>
        <v>0</v>
      </c>
      <c r="DN501" s="217"/>
      <c r="DO501" s="217"/>
      <c r="DP501" s="763">
        <f t="shared" si="714"/>
        <v>0</v>
      </c>
      <c r="DQ501" s="217">
        <f t="shared" si="747"/>
        <v>0</v>
      </c>
      <c r="DR501" s="217">
        <f t="shared" si="748"/>
        <v>0</v>
      </c>
      <c r="DS501" s="217"/>
      <c r="DT501" s="217">
        <f t="shared" si="715"/>
        <v>0</v>
      </c>
      <c r="DU501" s="366">
        <f t="shared" si="749"/>
        <v>0</v>
      </c>
      <c r="DV501" s="217">
        <f t="shared" si="716"/>
        <v>0</v>
      </c>
      <c r="DW501" s="217">
        <f t="shared" ca="1" si="717"/>
        <v>0</v>
      </c>
      <c r="DX501" s="217">
        <f t="shared" ca="1" si="718"/>
        <v>0</v>
      </c>
      <c r="DY501" s="217">
        <f t="shared" ca="1" si="719"/>
        <v>0</v>
      </c>
      <c r="DZ501" s="218">
        <f ca="1">IF(AND(DW501,DX501=0)=0,0,IF(DW501&gt;0,[6]Приват!$AB$1,IF(DX501&gt;0,[6]Укрсиб!$AB$1,0)))</f>
        <v>0</v>
      </c>
      <c r="EA501" s="207"/>
      <c r="EB501" s="207">
        <f t="shared" ca="1" si="720"/>
        <v>37</v>
      </c>
      <c r="EC501" s="207">
        <f t="shared" ca="1" si="721"/>
        <v>6910</v>
      </c>
      <c r="ED501" s="207">
        <f t="shared" ca="1" si="750"/>
        <v>0</v>
      </c>
      <c r="EE501" s="207"/>
      <c r="EF501" s="219"/>
      <c r="EG501" s="219"/>
      <c r="EH501" s="219"/>
      <c r="EI501" s="219"/>
      <c r="EJ501" s="219"/>
      <c r="EK501" s="219"/>
      <c r="EL501" s="219"/>
      <c r="EM501" s="219">
        <f t="shared" si="722"/>
        <v>0</v>
      </c>
      <c r="EN501" s="219"/>
      <c r="EO501" s="219"/>
      <c r="EP501" s="219">
        <f t="shared" si="723"/>
        <v>0</v>
      </c>
      <c r="EQ501" s="219">
        <f t="shared" si="751"/>
        <v>0</v>
      </c>
      <c r="ER501" s="219">
        <f t="shared" si="752"/>
        <v>0</v>
      </c>
      <c r="ES501" s="219"/>
      <c r="ET501" s="219">
        <f t="shared" si="724"/>
        <v>0</v>
      </c>
      <c r="EU501" s="363">
        <f t="shared" si="753"/>
        <v>0</v>
      </c>
      <c r="EV501" s="219">
        <f t="shared" si="725"/>
        <v>0</v>
      </c>
      <c r="EW501" s="219">
        <f t="shared" ca="1" si="726"/>
        <v>0</v>
      </c>
      <c r="EX501" s="219">
        <f t="shared" ca="1" si="780"/>
        <v>0</v>
      </c>
      <c r="EY501" s="219">
        <f t="shared" ca="1" si="727"/>
        <v>0</v>
      </c>
      <c r="EZ501" s="220">
        <f ca="1">IF(AND(EW501,EX501=0)=0,0,IF(EW501&gt;0,[6]Приват!$AH$1,IF(EX501&gt;0,[6]Укрсиб!$AH$1,0)))</f>
        <v>0</v>
      </c>
      <c r="FA501" s="28">
        <f t="shared" ca="1" si="728"/>
        <v>0</v>
      </c>
      <c r="FB501" s="28">
        <f t="shared" ca="1" si="729"/>
        <v>0</v>
      </c>
      <c r="FC501" s="28">
        <f t="shared" ca="1" si="730"/>
        <v>0</v>
      </c>
      <c r="FD501" s="28">
        <f t="shared" ca="1" si="731"/>
        <v>0</v>
      </c>
      <c r="FE501" s="28">
        <f t="shared" ca="1" si="732"/>
        <v>0</v>
      </c>
      <c r="FF501">
        <f t="shared" si="733"/>
        <v>0</v>
      </c>
      <c r="FG501" s="7">
        <f t="shared" si="734"/>
        <v>0</v>
      </c>
    </row>
    <row r="502" spans="1:163">
      <c r="A502" s="113"/>
      <c r="B502" s="113">
        <f t="shared" ca="1" si="683"/>
        <v>38</v>
      </c>
      <c r="C502" s="113">
        <f t="shared" ca="1" si="684"/>
        <v>7050</v>
      </c>
      <c r="D502" s="113">
        <f t="shared" ca="1" si="777"/>
        <v>0</v>
      </c>
      <c r="E502" s="113">
        <f t="shared" si="685"/>
        <v>0</v>
      </c>
      <c r="F502" s="115"/>
      <c r="G502" s="209">
        <f t="shared" si="774"/>
        <v>0</v>
      </c>
      <c r="H502" s="209">
        <f t="shared" si="771"/>
        <v>0</v>
      </c>
      <c r="I502" s="209">
        <f t="shared" si="772"/>
        <v>0</v>
      </c>
      <c r="J502" s="209">
        <f t="shared" si="756"/>
        <v>0</v>
      </c>
      <c r="K502" s="209">
        <f t="shared" si="757"/>
        <v>0</v>
      </c>
      <c r="L502" s="209">
        <f t="shared" si="758"/>
        <v>0</v>
      </c>
      <c r="M502" s="209">
        <f t="shared" si="759"/>
        <v>0</v>
      </c>
      <c r="N502" s="209">
        <f t="shared" si="760"/>
        <v>0</v>
      </c>
      <c r="O502" s="209">
        <f t="shared" si="755"/>
        <v>0</v>
      </c>
      <c r="P502" s="211">
        <f t="shared" si="761"/>
        <v>0</v>
      </c>
      <c r="Q502" s="209">
        <f t="shared" si="762"/>
        <v>0</v>
      </c>
      <c r="R502" s="209">
        <f t="shared" si="763"/>
        <v>0</v>
      </c>
      <c r="S502" s="209">
        <f t="shared" si="764"/>
        <v>0</v>
      </c>
      <c r="T502" s="209">
        <f t="shared" si="765"/>
        <v>0</v>
      </c>
      <c r="U502" s="209">
        <f t="shared" si="766"/>
        <v>0</v>
      </c>
      <c r="V502" s="209">
        <f t="shared" si="767"/>
        <v>0</v>
      </c>
      <c r="W502" s="209">
        <f t="shared" ca="1" si="768"/>
        <v>0</v>
      </c>
      <c r="X502" s="209">
        <f t="shared" ca="1" si="769"/>
        <v>0</v>
      </c>
      <c r="Y502" s="209">
        <f t="shared" ca="1" si="770"/>
        <v>0</v>
      </c>
      <c r="Z502" s="210" t="str">
        <f t="shared" ca="1" si="686"/>
        <v xml:space="preserve">        </v>
      </c>
      <c r="AA502" s="185"/>
      <c r="AB502" s="185">
        <f t="shared" ca="1" si="687"/>
        <v>38</v>
      </c>
      <c r="AC502" s="185">
        <f t="shared" ca="1" si="688"/>
        <v>7050</v>
      </c>
      <c r="AD502" s="185">
        <f t="shared" ca="1" si="735"/>
        <v>0</v>
      </c>
      <c r="AE502" s="185"/>
      <c r="AF502" s="211"/>
      <c r="AG502" s="211"/>
      <c r="AH502" s="211"/>
      <c r="AI502" s="211"/>
      <c r="AJ502" s="211"/>
      <c r="AK502" s="211"/>
      <c r="AL502" s="211"/>
      <c r="AM502" s="211">
        <f t="shared" si="778"/>
        <v>0</v>
      </c>
      <c r="AN502" s="211"/>
      <c r="AO502" s="211"/>
      <c r="AP502" s="623">
        <f t="shared" si="689"/>
        <v>0</v>
      </c>
      <c r="AQ502" s="211">
        <f t="shared" si="736"/>
        <v>0</v>
      </c>
      <c r="AR502" s="211">
        <f t="shared" si="737"/>
        <v>0</v>
      </c>
      <c r="AS502" s="211"/>
      <c r="AT502" s="211">
        <f t="shared" si="690"/>
        <v>0</v>
      </c>
      <c r="AU502" s="358">
        <f t="shared" si="691"/>
        <v>0</v>
      </c>
      <c r="AV502" s="211">
        <f t="shared" si="692"/>
        <v>0</v>
      </c>
      <c r="AW502" s="211">
        <f t="shared" ca="1" si="693"/>
        <v>0</v>
      </c>
      <c r="AX502" s="211">
        <f t="shared" ca="1" si="773"/>
        <v>0</v>
      </c>
      <c r="AY502" s="211">
        <f t="shared" ca="1" si="694"/>
        <v>0</v>
      </c>
      <c r="AZ502" s="212">
        <f ca="1">IF(AND(AW502,AX502=0,AY502=0)=0,0,IF(AW502&gt;0,'На банк Приват'!$J$1,IF(AX502&gt;0,'На Укрсиб'!J495,0)))</f>
        <v>0</v>
      </c>
      <c r="BA502" s="191"/>
      <c r="BB502" s="191">
        <f t="shared" ca="1" si="695"/>
        <v>38</v>
      </c>
      <c r="BC502" s="191">
        <f t="shared" ca="1" si="696"/>
        <v>7050</v>
      </c>
      <c r="BD502" s="191">
        <f t="shared" ca="1" si="738"/>
        <v>0</v>
      </c>
      <c r="BE502" s="191"/>
      <c r="BF502" s="213"/>
      <c r="BG502" s="213"/>
      <c r="BH502" s="213"/>
      <c r="BI502" s="213"/>
      <c r="BJ502" s="213"/>
      <c r="BK502" s="213"/>
      <c r="BL502" s="213"/>
      <c r="BM502" s="213">
        <f t="shared" si="779"/>
        <v>0</v>
      </c>
      <c r="BN502" s="213"/>
      <c r="BO502" s="213"/>
      <c r="BP502" s="623">
        <f t="shared" si="697"/>
        <v>0</v>
      </c>
      <c r="BQ502" s="213">
        <f t="shared" si="739"/>
        <v>0</v>
      </c>
      <c r="BR502" s="213">
        <f t="shared" si="740"/>
        <v>0</v>
      </c>
      <c r="BS502" s="213"/>
      <c r="BT502" s="213">
        <f t="shared" si="698"/>
        <v>0</v>
      </c>
      <c r="BU502" s="362">
        <f t="shared" si="741"/>
        <v>0</v>
      </c>
      <c r="BV502" s="213">
        <f t="shared" si="699"/>
        <v>0</v>
      </c>
      <c r="BW502" s="213">
        <f t="shared" ca="1" si="700"/>
        <v>0</v>
      </c>
      <c r="BX502" s="213">
        <f t="shared" ca="1" si="701"/>
        <v>0</v>
      </c>
      <c r="BY502" s="213">
        <f t="shared" ca="1" si="702"/>
        <v>0</v>
      </c>
      <c r="BZ502" s="214">
        <f ca="1">IF(AND(BW502,BX502=0)=0,0,IF(BW502&gt;0,'На банк Приват'!$P$1,IF(BX502&gt;0,'На Укрсиб'!$P$1,0)))</f>
        <v>0</v>
      </c>
      <c r="CA502" s="198"/>
      <c r="CB502" s="198">
        <f t="shared" ca="1" si="703"/>
        <v>38</v>
      </c>
      <c r="CC502" s="198">
        <f t="shared" ca="1" si="704"/>
        <v>7050</v>
      </c>
      <c r="CD502" s="198">
        <f t="shared" ca="1" si="742"/>
        <v>0</v>
      </c>
      <c r="CE502" s="198"/>
      <c r="CF502" s="215"/>
      <c r="CG502" s="215"/>
      <c r="CH502" s="215"/>
      <c r="CI502" s="215"/>
      <c r="CJ502" s="215"/>
      <c r="CK502" s="215"/>
      <c r="CL502" s="215"/>
      <c r="CM502" s="215">
        <f t="shared" si="775"/>
        <v>0</v>
      </c>
      <c r="CN502" s="215"/>
      <c r="CO502" s="215"/>
      <c r="CP502" s="215">
        <f t="shared" si="705"/>
        <v>0</v>
      </c>
      <c r="CQ502" s="215">
        <f t="shared" si="743"/>
        <v>0</v>
      </c>
      <c r="CR502" s="215">
        <f t="shared" si="744"/>
        <v>0</v>
      </c>
      <c r="CS502" s="215"/>
      <c r="CT502" s="215">
        <f t="shared" si="706"/>
        <v>0</v>
      </c>
      <c r="CU502" s="369">
        <f t="shared" si="707"/>
        <v>0</v>
      </c>
      <c r="CV502" s="215">
        <f t="shared" si="708"/>
        <v>0</v>
      </c>
      <c r="CW502" s="215">
        <f t="shared" ca="1" si="709"/>
        <v>0</v>
      </c>
      <c r="CX502" s="215">
        <f t="shared" ca="1" si="776"/>
        <v>0</v>
      </c>
      <c r="CY502" s="215">
        <f t="shared" ca="1" si="710"/>
        <v>0</v>
      </c>
      <c r="CZ502" s="216">
        <f ca="1">IF(AND(CW502,CX502=0)=0,0,IF(CW502&gt;0,'На банк Приват'!$V$1,IF(CX502&gt;0,'На Укрсиб'!$V$1,0)))</f>
        <v>0</v>
      </c>
      <c r="DA502" s="204"/>
      <c r="DB502" s="204">
        <f t="shared" ca="1" si="711"/>
        <v>38</v>
      </c>
      <c r="DC502" s="204">
        <f t="shared" ca="1" si="712"/>
        <v>7050</v>
      </c>
      <c r="DD502" s="204">
        <f t="shared" ca="1" si="746"/>
        <v>0</v>
      </c>
      <c r="DE502" s="204"/>
      <c r="DF502" s="217"/>
      <c r="DG502" s="217"/>
      <c r="DH502" s="217"/>
      <c r="DI502" s="217"/>
      <c r="DJ502" s="217"/>
      <c r="DK502" s="217"/>
      <c r="DL502" s="217"/>
      <c r="DM502" s="217">
        <f t="shared" si="713"/>
        <v>0</v>
      </c>
      <c r="DN502" s="217"/>
      <c r="DO502" s="217"/>
      <c r="DP502" s="763">
        <f t="shared" si="714"/>
        <v>0</v>
      </c>
      <c r="DQ502" s="217">
        <f t="shared" si="747"/>
        <v>0</v>
      </c>
      <c r="DR502" s="217">
        <f t="shared" si="748"/>
        <v>0</v>
      </c>
      <c r="DS502" s="217"/>
      <c r="DT502" s="217">
        <f t="shared" si="715"/>
        <v>0</v>
      </c>
      <c r="DU502" s="366">
        <f t="shared" si="749"/>
        <v>0</v>
      </c>
      <c r="DV502" s="217">
        <f t="shared" si="716"/>
        <v>0</v>
      </c>
      <c r="DW502" s="217">
        <f t="shared" ca="1" si="717"/>
        <v>0</v>
      </c>
      <c r="DX502" s="217">
        <f t="shared" ca="1" si="718"/>
        <v>0</v>
      </c>
      <c r="DY502" s="217">
        <f t="shared" ca="1" si="719"/>
        <v>0</v>
      </c>
      <c r="DZ502" s="218">
        <f ca="1">IF(AND(DW502,DX502=0)=0,0,IF(DW502&gt;0,[6]Приват!$AB$1,IF(DX502&gt;0,[6]Укрсиб!$AB$1,0)))</f>
        <v>0</v>
      </c>
      <c r="EA502" s="207"/>
      <c r="EB502" s="207">
        <f t="shared" ca="1" si="720"/>
        <v>38</v>
      </c>
      <c r="EC502" s="207">
        <f t="shared" ca="1" si="721"/>
        <v>7050</v>
      </c>
      <c r="ED502" s="207">
        <f t="shared" ca="1" si="750"/>
        <v>0</v>
      </c>
      <c r="EE502" s="207"/>
      <c r="EF502" s="219"/>
      <c r="EG502" s="219"/>
      <c r="EH502" s="219"/>
      <c r="EI502" s="219"/>
      <c r="EJ502" s="219"/>
      <c r="EK502" s="219"/>
      <c r="EL502" s="219"/>
      <c r="EM502" s="219">
        <f t="shared" si="722"/>
        <v>0</v>
      </c>
      <c r="EN502" s="219"/>
      <c r="EO502" s="219"/>
      <c r="EP502" s="219">
        <f t="shared" si="723"/>
        <v>0</v>
      </c>
      <c r="EQ502" s="219">
        <f t="shared" si="751"/>
        <v>0</v>
      </c>
      <c r="ER502" s="219">
        <f t="shared" si="752"/>
        <v>0</v>
      </c>
      <c r="ES502" s="219"/>
      <c r="ET502" s="219">
        <f t="shared" si="724"/>
        <v>0</v>
      </c>
      <c r="EU502" s="363">
        <f t="shared" si="753"/>
        <v>0</v>
      </c>
      <c r="EV502" s="219">
        <f t="shared" si="725"/>
        <v>0</v>
      </c>
      <c r="EW502" s="219">
        <f t="shared" ca="1" si="726"/>
        <v>0</v>
      </c>
      <c r="EX502" s="219">
        <f t="shared" ca="1" si="780"/>
        <v>0</v>
      </c>
      <c r="EY502" s="219">
        <f t="shared" ca="1" si="727"/>
        <v>0</v>
      </c>
      <c r="EZ502" s="220">
        <f ca="1">IF(AND(EW502,EX502=0)=0,0,IF(EW502&gt;0,[6]Приват!$AH$1,IF(EX502&gt;0,[6]Укрсиб!$AH$1,0)))</f>
        <v>0</v>
      </c>
      <c r="FA502" s="28">
        <f t="shared" ca="1" si="728"/>
        <v>0</v>
      </c>
      <c r="FB502" s="28">
        <f t="shared" ca="1" si="729"/>
        <v>0</v>
      </c>
      <c r="FC502" s="28">
        <f t="shared" ca="1" si="730"/>
        <v>0</v>
      </c>
      <c r="FD502" s="28">
        <f t="shared" ca="1" si="731"/>
        <v>0</v>
      </c>
      <c r="FE502" s="28">
        <f t="shared" ca="1" si="732"/>
        <v>0</v>
      </c>
      <c r="FF502">
        <f t="shared" si="733"/>
        <v>0</v>
      </c>
      <c r="FG502" s="7">
        <f t="shared" si="734"/>
        <v>0</v>
      </c>
    </row>
    <row r="503" spans="1:163">
      <c r="A503" s="113"/>
      <c r="B503" s="113">
        <f t="shared" ca="1" si="683"/>
        <v>39</v>
      </c>
      <c r="C503" s="113">
        <f t="shared" ca="1" si="684"/>
        <v>7190</v>
      </c>
      <c r="D503" s="113">
        <f t="shared" ca="1" si="777"/>
        <v>0</v>
      </c>
      <c r="E503" s="113">
        <f t="shared" si="685"/>
        <v>0</v>
      </c>
      <c r="F503" s="115"/>
      <c r="G503" s="209">
        <f t="shared" si="774"/>
        <v>0</v>
      </c>
      <c r="H503" s="209">
        <f t="shared" si="771"/>
        <v>0</v>
      </c>
      <c r="I503" s="209">
        <f t="shared" si="772"/>
        <v>0</v>
      </c>
      <c r="J503" s="209">
        <f t="shared" si="756"/>
        <v>0</v>
      </c>
      <c r="K503" s="209">
        <f t="shared" si="757"/>
        <v>0</v>
      </c>
      <c r="L503" s="209">
        <f t="shared" si="758"/>
        <v>0</v>
      </c>
      <c r="M503" s="209">
        <f t="shared" si="759"/>
        <v>0</v>
      </c>
      <c r="N503" s="209">
        <f t="shared" si="760"/>
        <v>0</v>
      </c>
      <c r="O503" s="209">
        <f t="shared" si="755"/>
        <v>0</v>
      </c>
      <c r="P503" s="211">
        <f t="shared" si="761"/>
        <v>0</v>
      </c>
      <c r="Q503" s="209">
        <f t="shared" si="762"/>
        <v>0</v>
      </c>
      <c r="R503" s="209">
        <f t="shared" si="763"/>
        <v>0</v>
      </c>
      <c r="S503" s="209">
        <f t="shared" si="764"/>
        <v>0</v>
      </c>
      <c r="T503" s="209">
        <f t="shared" si="765"/>
        <v>0</v>
      </c>
      <c r="U503" s="209">
        <f t="shared" si="766"/>
        <v>0</v>
      </c>
      <c r="V503" s="209">
        <f t="shared" si="767"/>
        <v>0</v>
      </c>
      <c r="W503" s="209">
        <f t="shared" ca="1" si="768"/>
        <v>0</v>
      </c>
      <c r="X503" s="209">
        <f t="shared" ca="1" si="769"/>
        <v>0</v>
      </c>
      <c r="Y503" s="209">
        <f t="shared" ca="1" si="770"/>
        <v>0</v>
      </c>
      <c r="Z503" s="210" t="str">
        <f t="shared" ca="1" si="686"/>
        <v xml:space="preserve">        </v>
      </c>
      <c r="AA503" s="185"/>
      <c r="AB503" s="185">
        <f t="shared" ca="1" si="687"/>
        <v>39</v>
      </c>
      <c r="AC503" s="185">
        <f t="shared" ca="1" si="688"/>
        <v>7190</v>
      </c>
      <c r="AD503" s="185">
        <f t="shared" ca="1" si="735"/>
        <v>0</v>
      </c>
      <c r="AE503" s="185"/>
      <c r="AF503" s="211"/>
      <c r="AG503" s="211"/>
      <c r="AH503" s="211"/>
      <c r="AI503" s="211"/>
      <c r="AJ503" s="211"/>
      <c r="AK503" s="211"/>
      <c r="AL503" s="211"/>
      <c r="AM503" s="211">
        <f t="shared" si="778"/>
        <v>0</v>
      </c>
      <c r="AN503" s="211"/>
      <c r="AO503" s="211"/>
      <c r="AP503" s="623">
        <f t="shared" si="689"/>
        <v>0</v>
      </c>
      <c r="AQ503" s="211">
        <f t="shared" si="736"/>
        <v>0</v>
      </c>
      <c r="AR503" s="211">
        <f t="shared" si="737"/>
        <v>0</v>
      </c>
      <c r="AS503" s="211"/>
      <c r="AT503" s="211">
        <f t="shared" si="690"/>
        <v>0</v>
      </c>
      <c r="AU503" s="358">
        <f t="shared" si="691"/>
        <v>0</v>
      </c>
      <c r="AV503" s="211">
        <f t="shared" si="692"/>
        <v>0</v>
      </c>
      <c r="AW503" s="211">
        <f t="shared" ca="1" si="693"/>
        <v>0</v>
      </c>
      <c r="AX503" s="211">
        <f t="shared" ca="1" si="773"/>
        <v>0</v>
      </c>
      <c r="AY503" s="211">
        <f t="shared" ca="1" si="694"/>
        <v>0</v>
      </c>
      <c r="AZ503" s="212">
        <f ca="1">IF(AND(AW503,AX503=0,AY503=0)=0,0,IF(AW503&gt;0,'На банк Приват'!$J$1,IF(AX503&gt;0,'На Укрсиб'!J496,0)))</f>
        <v>0</v>
      </c>
      <c r="BA503" s="191"/>
      <c r="BB503" s="191">
        <f t="shared" ca="1" si="695"/>
        <v>39</v>
      </c>
      <c r="BC503" s="191">
        <f t="shared" ca="1" si="696"/>
        <v>7190</v>
      </c>
      <c r="BD503" s="191">
        <f t="shared" ca="1" si="738"/>
        <v>0</v>
      </c>
      <c r="BE503" s="191"/>
      <c r="BF503" s="213"/>
      <c r="BG503" s="213"/>
      <c r="BH503" s="213"/>
      <c r="BI503" s="213"/>
      <c r="BJ503" s="213"/>
      <c r="BK503" s="213"/>
      <c r="BL503" s="213"/>
      <c r="BM503" s="213">
        <f t="shared" si="779"/>
        <v>0</v>
      </c>
      <c r="BN503" s="213"/>
      <c r="BO503" s="213"/>
      <c r="BP503" s="623">
        <f t="shared" si="697"/>
        <v>0</v>
      </c>
      <c r="BQ503" s="213">
        <f t="shared" si="739"/>
        <v>0</v>
      </c>
      <c r="BR503" s="213">
        <f t="shared" si="740"/>
        <v>0</v>
      </c>
      <c r="BS503" s="213"/>
      <c r="BT503" s="213">
        <f t="shared" si="698"/>
        <v>0</v>
      </c>
      <c r="BU503" s="362">
        <f t="shared" si="741"/>
        <v>0</v>
      </c>
      <c r="BV503" s="213">
        <f t="shared" si="699"/>
        <v>0</v>
      </c>
      <c r="BW503" s="213">
        <f t="shared" ca="1" si="700"/>
        <v>0</v>
      </c>
      <c r="BX503" s="213">
        <f t="shared" ca="1" si="701"/>
        <v>0</v>
      </c>
      <c r="BY503" s="213">
        <f t="shared" ca="1" si="702"/>
        <v>0</v>
      </c>
      <c r="BZ503" s="214">
        <f ca="1">IF(AND(BW503,BX503=0)=0,0,IF(BW503&gt;0,'На банк Приват'!$P$1,IF(BX503&gt;0,'На Укрсиб'!$P$1,0)))</f>
        <v>0</v>
      </c>
      <c r="CA503" s="198"/>
      <c r="CB503" s="198">
        <f t="shared" ca="1" si="703"/>
        <v>39</v>
      </c>
      <c r="CC503" s="198">
        <f t="shared" ca="1" si="704"/>
        <v>7190</v>
      </c>
      <c r="CD503" s="198">
        <f t="shared" ca="1" si="742"/>
        <v>0</v>
      </c>
      <c r="CE503" s="198"/>
      <c r="CF503" s="215"/>
      <c r="CG503" s="215"/>
      <c r="CH503" s="215"/>
      <c r="CI503" s="215"/>
      <c r="CJ503" s="215"/>
      <c r="CK503" s="215"/>
      <c r="CL503" s="215"/>
      <c r="CM503" s="215">
        <f t="shared" ref="CM503:CM528" si="781">IF(CN503=0,6500/31*CE503,0)</f>
        <v>0</v>
      </c>
      <c r="CN503" s="215"/>
      <c r="CO503" s="215"/>
      <c r="CP503" s="215">
        <f t="shared" si="705"/>
        <v>0</v>
      </c>
      <c r="CQ503" s="215">
        <f t="shared" si="743"/>
        <v>0</v>
      </c>
      <c r="CR503" s="215">
        <f t="shared" si="744"/>
        <v>0</v>
      </c>
      <c r="CS503" s="215"/>
      <c r="CT503" s="215">
        <f t="shared" si="706"/>
        <v>0</v>
      </c>
      <c r="CU503" s="369">
        <f t="shared" si="707"/>
        <v>0</v>
      </c>
      <c r="CV503" s="215">
        <f t="shared" si="708"/>
        <v>0</v>
      </c>
      <c r="CW503" s="215">
        <f t="shared" ca="1" si="709"/>
        <v>0</v>
      </c>
      <c r="CX503" s="215">
        <f t="shared" ca="1" si="776"/>
        <v>0</v>
      </c>
      <c r="CY503" s="215">
        <f t="shared" ca="1" si="710"/>
        <v>0</v>
      </c>
      <c r="CZ503" s="216">
        <f ca="1">IF(AND(CW503,CX503=0)=0,0,IF(CW503&gt;0,'На банк Приват'!$V$1,IF(CX503&gt;0,'На Укрсиб'!$V$1,0)))</f>
        <v>0</v>
      </c>
      <c r="DA503" s="204"/>
      <c r="DB503" s="204">
        <f t="shared" ca="1" si="711"/>
        <v>39</v>
      </c>
      <c r="DC503" s="204">
        <f t="shared" ca="1" si="712"/>
        <v>7190</v>
      </c>
      <c r="DD503" s="204">
        <f t="shared" ca="1" si="746"/>
        <v>0</v>
      </c>
      <c r="DE503" s="204"/>
      <c r="DF503" s="217"/>
      <c r="DG503" s="217"/>
      <c r="DH503" s="217"/>
      <c r="DI503" s="217"/>
      <c r="DJ503" s="217"/>
      <c r="DK503" s="217"/>
      <c r="DL503" s="217"/>
      <c r="DM503" s="217">
        <f t="shared" si="713"/>
        <v>0</v>
      </c>
      <c r="DN503" s="217"/>
      <c r="DO503" s="217"/>
      <c r="DP503" s="763">
        <f t="shared" si="714"/>
        <v>0</v>
      </c>
      <c r="DQ503" s="217">
        <f t="shared" si="747"/>
        <v>0</v>
      </c>
      <c r="DR503" s="217">
        <f t="shared" si="748"/>
        <v>0</v>
      </c>
      <c r="DS503" s="217"/>
      <c r="DT503" s="217">
        <f t="shared" si="715"/>
        <v>0</v>
      </c>
      <c r="DU503" s="366">
        <f t="shared" si="749"/>
        <v>0</v>
      </c>
      <c r="DV503" s="217">
        <f t="shared" si="716"/>
        <v>0</v>
      </c>
      <c r="DW503" s="217">
        <f t="shared" ca="1" si="717"/>
        <v>0</v>
      </c>
      <c r="DX503" s="217">
        <f t="shared" ca="1" si="718"/>
        <v>0</v>
      </c>
      <c r="DY503" s="217">
        <f t="shared" ca="1" si="719"/>
        <v>0</v>
      </c>
      <c r="DZ503" s="218">
        <f ca="1">IF(AND(DW503,DX503=0)=0,0,IF(DW503&gt;0,[6]Приват!$AB$1,IF(DX503&gt;0,[6]Укрсиб!$AB$1,0)))</f>
        <v>0</v>
      </c>
      <c r="EA503" s="207"/>
      <c r="EB503" s="207">
        <f t="shared" ca="1" si="720"/>
        <v>39</v>
      </c>
      <c r="EC503" s="207">
        <f t="shared" ca="1" si="721"/>
        <v>7190</v>
      </c>
      <c r="ED503" s="207">
        <f t="shared" ca="1" si="750"/>
        <v>0</v>
      </c>
      <c r="EE503" s="207"/>
      <c r="EF503" s="219"/>
      <c r="EG503" s="219"/>
      <c r="EH503" s="219"/>
      <c r="EI503" s="219"/>
      <c r="EJ503" s="219"/>
      <c r="EK503" s="219"/>
      <c r="EL503" s="219"/>
      <c r="EM503" s="219">
        <f t="shared" si="722"/>
        <v>0</v>
      </c>
      <c r="EN503" s="219"/>
      <c r="EO503" s="219"/>
      <c r="EP503" s="219">
        <f t="shared" si="723"/>
        <v>0</v>
      </c>
      <c r="EQ503" s="219">
        <f t="shared" si="751"/>
        <v>0</v>
      </c>
      <c r="ER503" s="219">
        <f t="shared" si="752"/>
        <v>0</v>
      </c>
      <c r="ES503" s="219"/>
      <c r="ET503" s="219">
        <f t="shared" si="724"/>
        <v>0</v>
      </c>
      <c r="EU503" s="363">
        <f t="shared" si="753"/>
        <v>0</v>
      </c>
      <c r="EV503" s="219">
        <f t="shared" si="725"/>
        <v>0</v>
      </c>
      <c r="EW503" s="219">
        <f t="shared" ca="1" si="726"/>
        <v>0</v>
      </c>
      <c r="EX503" s="219">
        <f t="shared" ca="1" si="780"/>
        <v>0</v>
      </c>
      <c r="EY503" s="219">
        <f t="shared" ca="1" si="727"/>
        <v>0</v>
      </c>
      <c r="EZ503" s="220">
        <f ca="1">IF(AND(EW503,EX503=0)=0,0,IF(EW503&gt;0,[6]Приват!$AH$1,IF(EX503&gt;0,[6]Укрсиб!$AH$1,0)))</f>
        <v>0</v>
      </c>
      <c r="FA503" s="28">
        <f t="shared" ca="1" si="728"/>
        <v>0</v>
      </c>
      <c r="FB503" s="28">
        <f t="shared" ca="1" si="729"/>
        <v>0</v>
      </c>
      <c r="FC503" s="28">
        <f t="shared" ca="1" si="730"/>
        <v>0</v>
      </c>
      <c r="FD503" s="28">
        <f t="shared" ca="1" si="731"/>
        <v>0</v>
      </c>
      <c r="FE503" s="28">
        <f t="shared" ca="1" si="732"/>
        <v>0</v>
      </c>
      <c r="FF503">
        <f t="shared" si="733"/>
        <v>0</v>
      </c>
      <c r="FG503" s="7">
        <f t="shared" si="734"/>
        <v>0</v>
      </c>
    </row>
    <row r="504" spans="1:163">
      <c r="A504" s="113"/>
      <c r="B504" s="113">
        <f t="shared" ca="1" si="683"/>
        <v>40</v>
      </c>
      <c r="C504" s="113">
        <f t="shared" ca="1" si="684"/>
        <v>7330</v>
      </c>
      <c r="D504" s="113">
        <f t="shared" ca="1" si="777"/>
        <v>0</v>
      </c>
      <c r="E504" s="113">
        <f t="shared" si="685"/>
        <v>0</v>
      </c>
      <c r="F504" s="115"/>
      <c r="G504" s="209">
        <f t="shared" si="774"/>
        <v>0</v>
      </c>
      <c r="H504" s="209">
        <f t="shared" si="771"/>
        <v>0</v>
      </c>
      <c r="I504" s="209">
        <f t="shared" si="772"/>
        <v>0</v>
      </c>
      <c r="J504" s="209">
        <f t="shared" si="756"/>
        <v>0</v>
      </c>
      <c r="K504" s="209">
        <f t="shared" si="757"/>
        <v>0</v>
      </c>
      <c r="L504" s="209">
        <f t="shared" si="758"/>
        <v>0</v>
      </c>
      <c r="M504" s="209">
        <f t="shared" si="759"/>
        <v>0</v>
      </c>
      <c r="N504" s="209">
        <f t="shared" si="760"/>
        <v>0</v>
      </c>
      <c r="O504" s="209">
        <f t="shared" si="755"/>
        <v>0</v>
      </c>
      <c r="P504" s="211">
        <f t="shared" si="761"/>
        <v>0</v>
      </c>
      <c r="Q504" s="209">
        <f t="shared" si="762"/>
        <v>0</v>
      </c>
      <c r="R504" s="209">
        <f t="shared" si="763"/>
        <v>0</v>
      </c>
      <c r="S504" s="209">
        <f t="shared" si="764"/>
        <v>0</v>
      </c>
      <c r="T504" s="209">
        <f t="shared" si="765"/>
        <v>0</v>
      </c>
      <c r="U504" s="209">
        <f t="shared" si="766"/>
        <v>0</v>
      </c>
      <c r="V504" s="209">
        <f t="shared" si="767"/>
        <v>0</v>
      </c>
      <c r="W504" s="209">
        <f t="shared" ca="1" si="768"/>
        <v>0</v>
      </c>
      <c r="X504" s="209">
        <f t="shared" ca="1" si="769"/>
        <v>0</v>
      </c>
      <c r="Y504" s="209">
        <f t="shared" ca="1" si="770"/>
        <v>0</v>
      </c>
      <c r="Z504" s="210" t="str">
        <f t="shared" ca="1" si="686"/>
        <v xml:space="preserve">        </v>
      </c>
      <c r="AA504" s="185"/>
      <c r="AB504" s="185">
        <f t="shared" ca="1" si="687"/>
        <v>40</v>
      </c>
      <c r="AC504" s="185">
        <f t="shared" ca="1" si="688"/>
        <v>7330</v>
      </c>
      <c r="AD504" s="185">
        <f t="shared" ca="1" si="735"/>
        <v>0</v>
      </c>
      <c r="AE504" s="185"/>
      <c r="AF504" s="211"/>
      <c r="AG504" s="211"/>
      <c r="AH504" s="211"/>
      <c r="AI504" s="211"/>
      <c r="AJ504" s="211"/>
      <c r="AK504" s="211"/>
      <c r="AL504" s="211"/>
      <c r="AM504" s="211">
        <f t="shared" si="778"/>
        <v>0</v>
      </c>
      <c r="AN504" s="211"/>
      <c r="AO504" s="211"/>
      <c r="AP504" s="623">
        <f t="shared" si="689"/>
        <v>0</v>
      </c>
      <c r="AQ504" s="211">
        <f t="shared" si="736"/>
        <v>0</v>
      </c>
      <c r="AR504" s="211">
        <f t="shared" si="737"/>
        <v>0</v>
      </c>
      <c r="AS504" s="211"/>
      <c r="AT504" s="211">
        <f t="shared" si="690"/>
        <v>0</v>
      </c>
      <c r="AU504" s="358">
        <f t="shared" si="691"/>
        <v>0</v>
      </c>
      <c r="AV504" s="211">
        <f t="shared" si="692"/>
        <v>0</v>
      </c>
      <c r="AW504" s="211">
        <f t="shared" ca="1" si="693"/>
        <v>0</v>
      </c>
      <c r="AX504" s="211">
        <f t="shared" ca="1" si="773"/>
        <v>0</v>
      </c>
      <c r="AY504" s="211">
        <f t="shared" ca="1" si="694"/>
        <v>0</v>
      </c>
      <c r="AZ504" s="212">
        <f ca="1">IF(AND(AW504,AX504=0,AY504=0)=0,0,IF(AW504&gt;0,'На банк Приват'!$J$1,IF(AX504&gt;0,'На Укрсиб'!J497,0)))</f>
        <v>0</v>
      </c>
      <c r="BA504" s="191"/>
      <c r="BB504" s="191">
        <f t="shared" ca="1" si="695"/>
        <v>40</v>
      </c>
      <c r="BC504" s="191">
        <f t="shared" ca="1" si="696"/>
        <v>7330</v>
      </c>
      <c r="BD504" s="191">
        <f t="shared" ca="1" si="738"/>
        <v>0</v>
      </c>
      <c r="BE504" s="191"/>
      <c r="BF504" s="213"/>
      <c r="BG504" s="213"/>
      <c r="BH504" s="213"/>
      <c r="BI504" s="213"/>
      <c r="BJ504" s="213"/>
      <c r="BK504" s="213"/>
      <c r="BL504" s="213"/>
      <c r="BM504" s="213">
        <f t="shared" si="779"/>
        <v>0</v>
      </c>
      <c r="BN504" s="213"/>
      <c r="BO504" s="213"/>
      <c r="BP504" s="623">
        <f t="shared" si="697"/>
        <v>0</v>
      </c>
      <c r="BQ504" s="213">
        <f t="shared" si="739"/>
        <v>0</v>
      </c>
      <c r="BR504" s="213">
        <f t="shared" si="740"/>
        <v>0</v>
      </c>
      <c r="BS504" s="213"/>
      <c r="BT504" s="213">
        <f t="shared" si="698"/>
        <v>0</v>
      </c>
      <c r="BU504" s="362">
        <f t="shared" si="741"/>
        <v>0</v>
      </c>
      <c r="BV504" s="213">
        <f t="shared" si="699"/>
        <v>0</v>
      </c>
      <c r="BW504" s="213">
        <f t="shared" ca="1" si="700"/>
        <v>0</v>
      </c>
      <c r="BX504" s="213">
        <f t="shared" ca="1" si="701"/>
        <v>0</v>
      </c>
      <c r="BY504" s="213">
        <f t="shared" ca="1" si="702"/>
        <v>0</v>
      </c>
      <c r="BZ504" s="214">
        <f ca="1">IF(AND(BW504,BX504=0)=0,0,IF(BW504&gt;0,'На банк Приват'!$P$1,IF(BX504&gt;0,'На Укрсиб'!$P$1,0)))</f>
        <v>0</v>
      </c>
      <c r="CA504" s="198"/>
      <c r="CB504" s="198">
        <f t="shared" ca="1" si="703"/>
        <v>40</v>
      </c>
      <c r="CC504" s="198">
        <f t="shared" ca="1" si="704"/>
        <v>7330</v>
      </c>
      <c r="CD504" s="198">
        <f t="shared" ca="1" si="742"/>
        <v>0</v>
      </c>
      <c r="CE504" s="198"/>
      <c r="CF504" s="215"/>
      <c r="CG504" s="215"/>
      <c r="CH504" s="215"/>
      <c r="CI504" s="215"/>
      <c r="CJ504" s="215"/>
      <c r="CK504" s="215"/>
      <c r="CL504" s="215"/>
      <c r="CM504" s="215">
        <f t="shared" si="781"/>
        <v>0</v>
      </c>
      <c r="CN504" s="215"/>
      <c r="CO504" s="215"/>
      <c r="CP504" s="215">
        <f t="shared" si="705"/>
        <v>0</v>
      </c>
      <c r="CQ504" s="215">
        <f t="shared" si="743"/>
        <v>0</v>
      </c>
      <c r="CR504" s="215">
        <f t="shared" si="744"/>
        <v>0</v>
      </c>
      <c r="CS504" s="215"/>
      <c r="CT504" s="215">
        <f t="shared" si="706"/>
        <v>0</v>
      </c>
      <c r="CU504" s="369">
        <f t="shared" si="707"/>
        <v>0</v>
      </c>
      <c r="CV504" s="215">
        <f t="shared" si="708"/>
        <v>0</v>
      </c>
      <c r="CW504" s="215">
        <f t="shared" ca="1" si="709"/>
        <v>0</v>
      </c>
      <c r="CX504" s="215">
        <f t="shared" ca="1" si="776"/>
        <v>0</v>
      </c>
      <c r="CY504" s="215">
        <f t="shared" ca="1" si="710"/>
        <v>0</v>
      </c>
      <c r="CZ504" s="216">
        <f ca="1">IF(AND(CW504,CX504=0)=0,0,IF(CW504&gt;0,'На банк Приват'!$V$1,IF(CX504&gt;0,'На Укрсиб'!$V$1,0)))</f>
        <v>0</v>
      </c>
      <c r="DA504" s="204"/>
      <c r="DB504" s="204">
        <f t="shared" ca="1" si="711"/>
        <v>40</v>
      </c>
      <c r="DC504" s="204">
        <f t="shared" ca="1" si="712"/>
        <v>7330</v>
      </c>
      <c r="DD504" s="204">
        <f t="shared" ca="1" si="746"/>
        <v>0</v>
      </c>
      <c r="DE504" s="204"/>
      <c r="DF504" s="217"/>
      <c r="DG504" s="217"/>
      <c r="DH504" s="217"/>
      <c r="DI504" s="217"/>
      <c r="DJ504" s="217"/>
      <c r="DK504" s="217"/>
      <c r="DL504" s="217"/>
      <c r="DM504" s="217">
        <f t="shared" si="713"/>
        <v>0</v>
      </c>
      <c r="DN504" s="217"/>
      <c r="DO504" s="217"/>
      <c r="DP504" s="763">
        <f t="shared" si="714"/>
        <v>0</v>
      </c>
      <c r="DQ504" s="217">
        <f t="shared" si="747"/>
        <v>0</v>
      </c>
      <c r="DR504" s="217">
        <f t="shared" si="748"/>
        <v>0</v>
      </c>
      <c r="DS504" s="217"/>
      <c r="DT504" s="217">
        <f t="shared" si="715"/>
        <v>0</v>
      </c>
      <c r="DU504" s="366">
        <f t="shared" si="749"/>
        <v>0</v>
      </c>
      <c r="DV504" s="217">
        <f t="shared" si="716"/>
        <v>0</v>
      </c>
      <c r="DW504" s="217">
        <f t="shared" ca="1" si="717"/>
        <v>0</v>
      </c>
      <c r="DX504" s="217">
        <f t="shared" ca="1" si="718"/>
        <v>0</v>
      </c>
      <c r="DY504" s="217">
        <f t="shared" ca="1" si="719"/>
        <v>0</v>
      </c>
      <c r="DZ504" s="218">
        <f ca="1">IF(AND(DW504,DX504=0)=0,0,IF(DW504&gt;0,[6]Приват!$AB$1,IF(DX504&gt;0,[6]Укрсиб!$AB$1,0)))</f>
        <v>0</v>
      </c>
      <c r="EA504" s="207"/>
      <c r="EB504" s="207">
        <f t="shared" ca="1" si="720"/>
        <v>40</v>
      </c>
      <c r="EC504" s="207">
        <f t="shared" ca="1" si="721"/>
        <v>7330</v>
      </c>
      <c r="ED504" s="207">
        <f t="shared" ca="1" si="750"/>
        <v>0</v>
      </c>
      <c r="EE504" s="207"/>
      <c r="EF504" s="219"/>
      <c r="EG504" s="219"/>
      <c r="EH504" s="219"/>
      <c r="EI504" s="219"/>
      <c r="EJ504" s="219"/>
      <c r="EK504" s="219"/>
      <c r="EL504" s="219"/>
      <c r="EM504" s="219">
        <f t="shared" si="722"/>
        <v>0</v>
      </c>
      <c r="EN504" s="219"/>
      <c r="EO504" s="219"/>
      <c r="EP504" s="219">
        <f t="shared" si="723"/>
        <v>0</v>
      </c>
      <c r="EQ504" s="219">
        <f t="shared" si="751"/>
        <v>0</v>
      </c>
      <c r="ER504" s="219">
        <f t="shared" si="752"/>
        <v>0</v>
      </c>
      <c r="ES504" s="219"/>
      <c r="ET504" s="219">
        <f t="shared" si="724"/>
        <v>0</v>
      </c>
      <c r="EU504" s="363">
        <f t="shared" si="753"/>
        <v>0</v>
      </c>
      <c r="EV504" s="219">
        <f t="shared" si="725"/>
        <v>0</v>
      </c>
      <c r="EW504" s="219">
        <f t="shared" ca="1" si="726"/>
        <v>0</v>
      </c>
      <c r="EX504" s="219">
        <f t="shared" ca="1" si="780"/>
        <v>0</v>
      </c>
      <c r="EY504" s="219">
        <f t="shared" ca="1" si="727"/>
        <v>0</v>
      </c>
      <c r="EZ504" s="220">
        <f ca="1">IF(AND(EW504,EX504=0)=0,0,IF(EW504&gt;0,[6]Приват!$AH$1,IF(EX504&gt;0,[6]Укрсиб!$AH$1,0)))</f>
        <v>0</v>
      </c>
      <c r="FA504" s="28">
        <f t="shared" ca="1" si="728"/>
        <v>0</v>
      </c>
      <c r="FB504" s="28">
        <f t="shared" ca="1" si="729"/>
        <v>0</v>
      </c>
      <c r="FC504" s="28">
        <f t="shared" ca="1" si="730"/>
        <v>0</v>
      </c>
      <c r="FD504" s="28">
        <f t="shared" ca="1" si="731"/>
        <v>0</v>
      </c>
      <c r="FE504" s="28">
        <f t="shared" ca="1" si="732"/>
        <v>0</v>
      </c>
      <c r="FF504">
        <f t="shared" si="733"/>
        <v>0</v>
      </c>
      <c r="FG504" s="7">
        <f t="shared" si="734"/>
        <v>0</v>
      </c>
    </row>
    <row r="505" spans="1:163">
      <c r="A505" s="113"/>
      <c r="B505" s="113">
        <f t="shared" ca="1" si="683"/>
        <v>41</v>
      </c>
      <c r="C505" s="113">
        <f t="shared" ca="1" si="684"/>
        <v>7470</v>
      </c>
      <c r="D505" s="113">
        <f t="shared" ca="1" si="777"/>
        <v>0</v>
      </c>
      <c r="E505" s="113">
        <f t="shared" si="685"/>
        <v>0</v>
      </c>
      <c r="F505" s="115"/>
      <c r="G505" s="209">
        <f t="shared" si="774"/>
        <v>0</v>
      </c>
      <c r="H505" s="209">
        <f t="shared" si="771"/>
        <v>0</v>
      </c>
      <c r="I505" s="209">
        <f t="shared" si="772"/>
        <v>0</v>
      </c>
      <c r="J505" s="209">
        <f t="shared" si="756"/>
        <v>0</v>
      </c>
      <c r="K505" s="209">
        <f t="shared" si="757"/>
        <v>0</v>
      </c>
      <c r="L505" s="209">
        <f t="shared" si="758"/>
        <v>0</v>
      </c>
      <c r="M505" s="209">
        <f t="shared" si="759"/>
        <v>0</v>
      </c>
      <c r="N505" s="209">
        <f t="shared" si="760"/>
        <v>0</v>
      </c>
      <c r="O505" s="209">
        <f t="shared" si="755"/>
        <v>0</v>
      </c>
      <c r="P505" s="211">
        <f t="shared" si="761"/>
        <v>0</v>
      </c>
      <c r="Q505" s="209">
        <f t="shared" si="762"/>
        <v>0</v>
      </c>
      <c r="R505" s="209">
        <f t="shared" si="763"/>
        <v>0</v>
      </c>
      <c r="S505" s="209">
        <f t="shared" si="764"/>
        <v>0</v>
      </c>
      <c r="T505" s="209">
        <f t="shared" si="765"/>
        <v>0</v>
      </c>
      <c r="U505" s="209">
        <f t="shared" si="766"/>
        <v>0</v>
      </c>
      <c r="V505" s="209">
        <f t="shared" si="767"/>
        <v>0</v>
      </c>
      <c r="W505" s="209">
        <f t="shared" ca="1" si="768"/>
        <v>0</v>
      </c>
      <c r="X505" s="209">
        <f t="shared" ca="1" si="769"/>
        <v>0</v>
      </c>
      <c r="Y505" s="209">
        <f t="shared" ca="1" si="770"/>
        <v>0</v>
      </c>
      <c r="Z505" s="210" t="str">
        <f t="shared" ca="1" si="686"/>
        <v xml:space="preserve">        </v>
      </c>
      <c r="AA505" s="185"/>
      <c r="AB505" s="185">
        <f t="shared" ca="1" si="687"/>
        <v>41</v>
      </c>
      <c r="AC505" s="185">
        <f t="shared" ca="1" si="688"/>
        <v>7470</v>
      </c>
      <c r="AD505" s="185">
        <f t="shared" ca="1" si="735"/>
        <v>0</v>
      </c>
      <c r="AE505" s="185"/>
      <c r="AF505" s="211"/>
      <c r="AG505" s="211"/>
      <c r="AH505" s="211"/>
      <c r="AI505" s="211"/>
      <c r="AJ505" s="211"/>
      <c r="AK505" s="211"/>
      <c r="AL505" s="211"/>
      <c r="AM505" s="211">
        <f t="shared" si="778"/>
        <v>0</v>
      </c>
      <c r="AN505" s="211"/>
      <c r="AO505" s="211"/>
      <c r="AP505" s="623">
        <f t="shared" si="689"/>
        <v>0</v>
      </c>
      <c r="AQ505" s="211">
        <f t="shared" si="736"/>
        <v>0</v>
      </c>
      <c r="AR505" s="211">
        <f t="shared" si="737"/>
        <v>0</v>
      </c>
      <c r="AS505" s="211"/>
      <c r="AT505" s="211">
        <f t="shared" si="690"/>
        <v>0</v>
      </c>
      <c r="AU505" s="358">
        <f t="shared" si="691"/>
        <v>0</v>
      </c>
      <c r="AV505" s="211">
        <f t="shared" si="692"/>
        <v>0</v>
      </c>
      <c r="AW505" s="211">
        <f t="shared" ca="1" si="693"/>
        <v>0</v>
      </c>
      <c r="AX505" s="211">
        <f t="shared" ca="1" si="773"/>
        <v>0</v>
      </c>
      <c r="AY505" s="211">
        <f t="shared" ca="1" si="694"/>
        <v>0</v>
      </c>
      <c r="AZ505" s="212">
        <f ca="1">IF(AND(AW505,AX505=0,AY505=0)=0,0,IF(AW505&gt;0,'На банк Приват'!$J$1,IF(AX505&gt;0,'На Укрсиб'!J498,0)))</f>
        <v>0</v>
      </c>
      <c r="BA505" s="191"/>
      <c r="BB505" s="191">
        <f t="shared" ca="1" si="695"/>
        <v>41</v>
      </c>
      <c r="BC505" s="191">
        <f t="shared" ca="1" si="696"/>
        <v>7470</v>
      </c>
      <c r="BD505" s="191">
        <f t="shared" ca="1" si="738"/>
        <v>0</v>
      </c>
      <c r="BE505" s="191"/>
      <c r="BF505" s="213"/>
      <c r="BG505" s="213"/>
      <c r="BH505" s="213"/>
      <c r="BI505" s="213"/>
      <c r="BJ505" s="213"/>
      <c r="BK505" s="213"/>
      <c r="BL505" s="213"/>
      <c r="BM505" s="213">
        <f t="shared" si="779"/>
        <v>0</v>
      </c>
      <c r="BN505" s="213"/>
      <c r="BO505" s="213"/>
      <c r="BP505" s="623">
        <f t="shared" si="697"/>
        <v>0</v>
      </c>
      <c r="BQ505" s="213">
        <f t="shared" si="739"/>
        <v>0</v>
      </c>
      <c r="BR505" s="213">
        <f t="shared" si="740"/>
        <v>0</v>
      </c>
      <c r="BS505" s="213"/>
      <c r="BT505" s="213">
        <f t="shared" si="698"/>
        <v>0</v>
      </c>
      <c r="BU505" s="362">
        <f t="shared" si="741"/>
        <v>0</v>
      </c>
      <c r="BV505" s="213">
        <f t="shared" si="699"/>
        <v>0</v>
      </c>
      <c r="BW505" s="213">
        <f t="shared" ca="1" si="700"/>
        <v>0</v>
      </c>
      <c r="BX505" s="213">
        <f t="shared" ca="1" si="701"/>
        <v>0</v>
      </c>
      <c r="BY505" s="213">
        <f t="shared" ca="1" si="702"/>
        <v>0</v>
      </c>
      <c r="BZ505" s="214">
        <f ca="1">IF(AND(BW505,BX505=0)=0,0,IF(BW505&gt;0,'На банк Приват'!$P$1,IF(BX505&gt;0,'На Укрсиб'!$P$1,0)))</f>
        <v>0</v>
      </c>
      <c r="CA505" s="198"/>
      <c r="CB505" s="198">
        <f t="shared" ca="1" si="703"/>
        <v>41</v>
      </c>
      <c r="CC505" s="198">
        <f t="shared" ca="1" si="704"/>
        <v>7470</v>
      </c>
      <c r="CD505" s="198">
        <f t="shared" ca="1" si="742"/>
        <v>0</v>
      </c>
      <c r="CE505" s="198"/>
      <c r="CF505" s="215"/>
      <c r="CG505" s="215"/>
      <c r="CH505" s="215"/>
      <c r="CI505" s="215"/>
      <c r="CJ505" s="215"/>
      <c r="CK505" s="215"/>
      <c r="CL505" s="215"/>
      <c r="CM505" s="215">
        <f t="shared" si="781"/>
        <v>0</v>
      </c>
      <c r="CN505" s="215"/>
      <c r="CO505" s="215"/>
      <c r="CP505" s="215">
        <f t="shared" si="705"/>
        <v>0</v>
      </c>
      <c r="CQ505" s="215">
        <f t="shared" si="743"/>
        <v>0</v>
      </c>
      <c r="CR505" s="215">
        <f t="shared" si="744"/>
        <v>0</v>
      </c>
      <c r="CS505" s="215"/>
      <c r="CT505" s="215">
        <f t="shared" si="706"/>
        <v>0</v>
      </c>
      <c r="CU505" s="369">
        <f t="shared" si="707"/>
        <v>0</v>
      </c>
      <c r="CV505" s="215">
        <f t="shared" si="708"/>
        <v>0</v>
      </c>
      <c r="CW505" s="215">
        <f t="shared" ca="1" si="709"/>
        <v>0</v>
      </c>
      <c r="CX505" s="215">
        <f t="shared" ca="1" si="776"/>
        <v>0</v>
      </c>
      <c r="CY505" s="215">
        <f t="shared" ca="1" si="710"/>
        <v>0</v>
      </c>
      <c r="CZ505" s="216">
        <f ca="1">IF(AND(CW505,CX505=0)=0,0,IF(CW505&gt;0,'На банк Приват'!$V$1,IF(CX505&gt;0,'На Укрсиб'!$V$1,0)))</f>
        <v>0</v>
      </c>
      <c r="DA505" s="204"/>
      <c r="DB505" s="204">
        <f t="shared" ca="1" si="711"/>
        <v>41</v>
      </c>
      <c r="DC505" s="204">
        <f t="shared" ca="1" si="712"/>
        <v>7470</v>
      </c>
      <c r="DD505" s="204">
        <f t="shared" ca="1" si="746"/>
        <v>0</v>
      </c>
      <c r="DE505" s="204"/>
      <c r="DF505" s="217"/>
      <c r="DG505" s="217"/>
      <c r="DH505" s="217"/>
      <c r="DI505" s="217"/>
      <c r="DJ505" s="217"/>
      <c r="DK505" s="217"/>
      <c r="DL505" s="217"/>
      <c r="DM505" s="217">
        <f t="shared" si="713"/>
        <v>0</v>
      </c>
      <c r="DN505" s="217"/>
      <c r="DO505" s="217"/>
      <c r="DP505" s="763">
        <f t="shared" si="714"/>
        <v>0</v>
      </c>
      <c r="DQ505" s="217">
        <f t="shared" si="747"/>
        <v>0</v>
      </c>
      <c r="DR505" s="217">
        <f t="shared" si="748"/>
        <v>0</v>
      </c>
      <c r="DS505" s="217"/>
      <c r="DT505" s="217">
        <f t="shared" si="715"/>
        <v>0</v>
      </c>
      <c r="DU505" s="366">
        <f t="shared" si="749"/>
        <v>0</v>
      </c>
      <c r="DV505" s="217">
        <f t="shared" si="716"/>
        <v>0</v>
      </c>
      <c r="DW505" s="217">
        <f t="shared" ca="1" si="717"/>
        <v>0</v>
      </c>
      <c r="DX505" s="217">
        <f t="shared" ca="1" si="718"/>
        <v>0</v>
      </c>
      <c r="DY505" s="217">
        <f t="shared" ca="1" si="719"/>
        <v>0</v>
      </c>
      <c r="DZ505" s="218">
        <f ca="1">IF(AND(DW505,DX505=0)=0,0,IF(DW505&gt;0,[6]Приват!$AB$1,IF(DX505&gt;0,[6]Укрсиб!$AB$1,0)))</f>
        <v>0</v>
      </c>
      <c r="EA505" s="207"/>
      <c r="EB505" s="207">
        <f t="shared" ca="1" si="720"/>
        <v>41</v>
      </c>
      <c r="EC505" s="207">
        <f t="shared" ca="1" si="721"/>
        <v>7470</v>
      </c>
      <c r="ED505" s="207">
        <f t="shared" ca="1" si="750"/>
        <v>0</v>
      </c>
      <c r="EE505" s="207"/>
      <c r="EF505" s="219"/>
      <c r="EG505" s="219"/>
      <c r="EH505" s="219"/>
      <c r="EI505" s="219"/>
      <c r="EJ505" s="219"/>
      <c r="EK505" s="219"/>
      <c r="EL505" s="219"/>
      <c r="EM505" s="219">
        <f t="shared" si="722"/>
        <v>0</v>
      </c>
      <c r="EN505" s="219"/>
      <c r="EO505" s="219"/>
      <c r="EP505" s="219">
        <f t="shared" si="723"/>
        <v>0</v>
      </c>
      <c r="EQ505" s="219">
        <f t="shared" si="751"/>
        <v>0</v>
      </c>
      <c r="ER505" s="219">
        <f t="shared" si="752"/>
        <v>0</v>
      </c>
      <c r="ES505" s="219"/>
      <c r="ET505" s="219">
        <f t="shared" si="724"/>
        <v>0</v>
      </c>
      <c r="EU505" s="363">
        <f t="shared" si="753"/>
        <v>0</v>
      </c>
      <c r="EV505" s="219">
        <f t="shared" si="725"/>
        <v>0</v>
      </c>
      <c r="EW505" s="219">
        <f t="shared" ca="1" si="726"/>
        <v>0</v>
      </c>
      <c r="EX505" s="219">
        <f t="shared" ca="1" si="780"/>
        <v>0</v>
      </c>
      <c r="EY505" s="219">
        <f t="shared" ca="1" si="727"/>
        <v>0</v>
      </c>
      <c r="EZ505" s="220">
        <f ca="1">IF(AND(EW505,EX505=0)=0,0,IF(EW505&gt;0,[6]Приват!$AH$1,IF(EX505&gt;0,[6]Укрсиб!$AH$1,0)))</f>
        <v>0</v>
      </c>
      <c r="FA505" s="28">
        <f t="shared" ca="1" si="728"/>
        <v>0</v>
      </c>
      <c r="FB505" s="28">
        <f t="shared" ca="1" si="729"/>
        <v>0</v>
      </c>
      <c r="FC505" s="28">
        <f t="shared" ca="1" si="730"/>
        <v>0</v>
      </c>
      <c r="FD505" s="28">
        <f t="shared" ca="1" si="731"/>
        <v>0</v>
      </c>
      <c r="FE505" s="28">
        <f t="shared" ca="1" si="732"/>
        <v>0</v>
      </c>
      <c r="FF505">
        <f t="shared" si="733"/>
        <v>0</v>
      </c>
      <c r="FG505" s="7">
        <f t="shared" si="734"/>
        <v>0</v>
      </c>
    </row>
    <row r="506" spans="1:163">
      <c r="A506" s="113"/>
      <c r="B506" s="113">
        <f t="shared" ca="1" si="683"/>
        <v>42</v>
      </c>
      <c r="C506" s="113">
        <f t="shared" ca="1" si="684"/>
        <v>7610</v>
      </c>
      <c r="D506" s="113">
        <f t="shared" ca="1" si="777"/>
        <v>0</v>
      </c>
      <c r="E506" s="113">
        <f t="shared" si="685"/>
        <v>0</v>
      </c>
      <c r="F506" s="115"/>
      <c r="G506" s="209">
        <f t="shared" si="774"/>
        <v>0</v>
      </c>
      <c r="H506" s="209">
        <f t="shared" si="771"/>
        <v>0</v>
      </c>
      <c r="I506" s="209">
        <f t="shared" si="772"/>
        <v>0</v>
      </c>
      <c r="J506" s="209">
        <f t="shared" si="756"/>
        <v>0</v>
      </c>
      <c r="K506" s="209">
        <f t="shared" si="757"/>
        <v>0</v>
      </c>
      <c r="L506" s="209">
        <f t="shared" si="758"/>
        <v>0</v>
      </c>
      <c r="M506" s="209">
        <f t="shared" si="759"/>
        <v>0</v>
      </c>
      <c r="N506" s="209">
        <f t="shared" si="760"/>
        <v>0</v>
      </c>
      <c r="O506" s="209">
        <f t="shared" si="755"/>
        <v>0</v>
      </c>
      <c r="P506" s="211">
        <f t="shared" si="761"/>
        <v>0</v>
      </c>
      <c r="Q506" s="209">
        <f t="shared" si="762"/>
        <v>0</v>
      </c>
      <c r="R506" s="209">
        <f t="shared" si="763"/>
        <v>0</v>
      </c>
      <c r="S506" s="209">
        <f t="shared" si="764"/>
        <v>0</v>
      </c>
      <c r="T506" s="209">
        <f t="shared" si="765"/>
        <v>0</v>
      </c>
      <c r="U506" s="209">
        <f t="shared" si="766"/>
        <v>0</v>
      </c>
      <c r="V506" s="209">
        <f t="shared" si="767"/>
        <v>0</v>
      </c>
      <c r="W506" s="209">
        <f t="shared" ca="1" si="768"/>
        <v>0</v>
      </c>
      <c r="X506" s="209">
        <f t="shared" ca="1" si="769"/>
        <v>0</v>
      </c>
      <c r="Y506" s="209">
        <f t="shared" ca="1" si="770"/>
        <v>0</v>
      </c>
      <c r="Z506" s="210" t="str">
        <f t="shared" ca="1" si="686"/>
        <v xml:space="preserve">        </v>
      </c>
      <c r="AA506" s="185"/>
      <c r="AB506" s="185">
        <f t="shared" ca="1" si="687"/>
        <v>42</v>
      </c>
      <c r="AC506" s="185">
        <f t="shared" ca="1" si="688"/>
        <v>7610</v>
      </c>
      <c r="AD506" s="185">
        <f t="shared" ca="1" si="735"/>
        <v>0</v>
      </c>
      <c r="AE506" s="185"/>
      <c r="AF506" s="211"/>
      <c r="AG506" s="211"/>
      <c r="AH506" s="211"/>
      <c r="AI506" s="211"/>
      <c r="AJ506" s="211"/>
      <c r="AK506" s="211"/>
      <c r="AL506" s="211"/>
      <c r="AM506" s="211">
        <f t="shared" si="778"/>
        <v>0</v>
      </c>
      <c r="AN506" s="211"/>
      <c r="AO506" s="211"/>
      <c r="AP506" s="623">
        <f t="shared" si="689"/>
        <v>0</v>
      </c>
      <c r="AQ506" s="211">
        <f t="shared" si="736"/>
        <v>0</v>
      </c>
      <c r="AR506" s="211">
        <f t="shared" si="737"/>
        <v>0</v>
      </c>
      <c r="AS506" s="211"/>
      <c r="AT506" s="211">
        <f t="shared" si="690"/>
        <v>0</v>
      </c>
      <c r="AU506" s="358">
        <f t="shared" si="691"/>
        <v>0</v>
      </c>
      <c r="AV506" s="211">
        <f t="shared" si="692"/>
        <v>0</v>
      </c>
      <c r="AW506" s="211">
        <f t="shared" ca="1" si="693"/>
        <v>0</v>
      </c>
      <c r="AX506" s="211">
        <f t="shared" ca="1" si="773"/>
        <v>0</v>
      </c>
      <c r="AY506" s="211">
        <f t="shared" ca="1" si="694"/>
        <v>0</v>
      </c>
      <c r="AZ506" s="212">
        <f ca="1">IF(AND(AW506,AX506=0,AY506=0)=0,0,IF(AW506&gt;0,'На банк Приват'!$J$1,IF(AX506&gt;0,'На Укрсиб'!J499,0)))</f>
        <v>0</v>
      </c>
      <c r="BA506" s="191"/>
      <c r="BB506" s="191">
        <f t="shared" ca="1" si="695"/>
        <v>42</v>
      </c>
      <c r="BC506" s="191">
        <f t="shared" ca="1" si="696"/>
        <v>7610</v>
      </c>
      <c r="BD506" s="191">
        <f t="shared" ca="1" si="738"/>
        <v>0</v>
      </c>
      <c r="BE506" s="191"/>
      <c r="BF506" s="213"/>
      <c r="BG506" s="213"/>
      <c r="BH506" s="213"/>
      <c r="BI506" s="213"/>
      <c r="BJ506" s="213"/>
      <c r="BK506" s="213"/>
      <c r="BL506" s="213"/>
      <c r="BM506" s="213">
        <f t="shared" si="779"/>
        <v>0</v>
      </c>
      <c r="BN506" s="213"/>
      <c r="BO506" s="213"/>
      <c r="BP506" s="623">
        <f t="shared" si="697"/>
        <v>0</v>
      </c>
      <c r="BQ506" s="213">
        <f t="shared" si="739"/>
        <v>0</v>
      </c>
      <c r="BR506" s="213">
        <f t="shared" si="740"/>
        <v>0</v>
      </c>
      <c r="BS506" s="213"/>
      <c r="BT506" s="213">
        <f t="shared" si="698"/>
        <v>0</v>
      </c>
      <c r="BU506" s="362">
        <f t="shared" si="741"/>
        <v>0</v>
      </c>
      <c r="BV506" s="213">
        <f t="shared" si="699"/>
        <v>0</v>
      </c>
      <c r="BW506" s="213">
        <f t="shared" ca="1" si="700"/>
        <v>0</v>
      </c>
      <c r="BX506" s="213">
        <f t="shared" ca="1" si="701"/>
        <v>0</v>
      </c>
      <c r="BY506" s="213">
        <f t="shared" ca="1" si="702"/>
        <v>0</v>
      </c>
      <c r="BZ506" s="214">
        <f ca="1">IF(AND(BW506,BX506=0)=0,0,IF(BW506&gt;0,'На банк Приват'!$P$1,IF(BX506&gt;0,'На Укрсиб'!$P$1,0)))</f>
        <v>0</v>
      </c>
      <c r="CA506" s="198"/>
      <c r="CB506" s="198">
        <f t="shared" ca="1" si="703"/>
        <v>42</v>
      </c>
      <c r="CC506" s="198">
        <f t="shared" ca="1" si="704"/>
        <v>7610</v>
      </c>
      <c r="CD506" s="198">
        <f t="shared" ca="1" si="742"/>
        <v>0</v>
      </c>
      <c r="CE506" s="198"/>
      <c r="CF506" s="215"/>
      <c r="CG506" s="215"/>
      <c r="CH506" s="215"/>
      <c r="CI506" s="215"/>
      <c r="CJ506" s="215"/>
      <c r="CK506" s="215"/>
      <c r="CL506" s="215"/>
      <c r="CM506" s="215">
        <f t="shared" si="781"/>
        <v>0</v>
      </c>
      <c r="CN506" s="215"/>
      <c r="CO506" s="215"/>
      <c r="CP506" s="215">
        <f t="shared" si="705"/>
        <v>0</v>
      </c>
      <c r="CQ506" s="215">
        <f t="shared" si="743"/>
        <v>0</v>
      </c>
      <c r="CR506" s="215">
        <f t="shared" si="744"/>
        <v>0</v>
      </c>
      <c r="CS506" s="215"/>
      <c r="CT506" s="215">
        <f t="shared" si="706"/>
        <v>0</v>
      </c>
      <c r="CU506" s="369">
        <f t="shared" si="707"/>
        <v>0</v>
      </c>
      <c r="CV506" s="215">
        <f t="shared" si="708"/>
        <v>0</v>
      </c>
      <c r="CW506" s="215">
        <f t="shared" ca="1" si="709"/>
        <v>0</v>
      </c>
      <c r="CX506" s="215">
        <f t="shared" ca="1" si="776"/>
        <v>0</v>
      </c>
      <c r="CY506" s="215">
        <f t="shared" ca="1" si="710"/>
        <v>0</v>
      </c>
      <c r="CZ506" s="216">
        <f ca="1">IF(AND(CW506,CX506=0)=0,0,IF(CW506&gt;0,'На банк Приват'!$V$1,IF(CX506&gt;0,'На Укрсиб'!$V$1,0)))</f>
        <v>0</v>
      </c>
      <c r="DA506" s="204"/>
      <c r="DB506" s="204">
        <f t="shared" ca="1" si="711"/>
        <v>42</v>
      </c>
      <c r="DC506" s="204">
        <f t="shared" ca="1" si="712"/>
        <v>7610</v>
      </c>
      <c r="DD506" s="204">
        <f t="shared" ca="1" si="746"/>
        <v>0</v>
      </c>
      <c r="DE506" s="204"/>
      <c r="DF506" s="217"/>
      <c r="DG506" s="217"/>
      <c r="DH506" s="217"/>
      <c r="DI506" s="217"/>
      <c r="DJ506" s="217"/>
      <c r="DK506" s="217"/>
      <c r="DL506" s="217"/>
      <c r="DM506" s="217">
        <f t="shared" si="713"/>
        <v>0</v>
      </c>
      <c r="DN506" s="217"/>
      <c r="DO506" s="217"/>
      <c r="DP506" s="763">
        <f t="shared" si="714"/>
        <v>0</v>
      </c>
      <c r="DQ506" s="217">
        <f t="shared" si="747"/>
        <v>0</v>
      </c>
      <c r="DR506" s="217">
        <f t="shared" si="748"/>
        <v>0</v>
      </c>
      <c r="DS506" s="217"/>
      <c r="DT506" s="217">
        <f t="shared" si="715"/>
        <v>0</v>
      </c>
      <c r="DU506" s="366">
        <f t="shared" si="749"/>
        <v>0</v>
      </c>
      <c r="DV506" s="217">
        <f t="shared" si="716"/>
        <v>0</v>
      </c>
      <c r="DW506" s="217">
        <f t="shared" ca="1" si="717"/>
        <v>0</v>
      </c>
      <c r="DX506" s="217">
        <f t="shared" ca="1" si="718"/>
        <v>0</v>
      </c>
      <c r="DY506" s="217">
        <f t="shared" ca="1" si="719"/>
        <v>0</v>
      </c>
      <c r="DZ506" s="218">
        <f ca="1">IF(AND(DW506,DX506=0)=0,0,IF(DW506&gt;0,[6]Приват!$AB$1,IF(DX506&gt;0,[6]Укрсиб!$AB$1,0)))</f>
        <v>0</v>
      </c>
      <c r="EA506" s="207"/>
      <c r="EB506" s="207">
        <f t="shared" ca="1" si="720"/>
        <v>42</v>
      </c>
      <c r="EC506" s="207">
        <f t="shared" ca="1" si="721"/>
        <v>7610</v>
      </c>
      <c r="ED506" s="207">
        <f t="shared" ca="1" si="750"/>
        <v>0</v>
      </c>
      <c r="EE506" s="207"/>
      <c r="EF506" s="219"/>
      <c r="EG506" s="219"/>
      <c r="EH506" s="219"/>
      <c r="EI506" s="219"/>
      <c r="EJ506" s="219"/>
      <c r="EK506" s="219"/>
      <c r="EL506" s="219"/>
      <c r="EM506" s="219">
        <f t="shared" si="722"/>
        <v>0</v>
      </c>
      <c r="EN506" s="219"/>
      <c r="EO506" s="219"/>
      <c r="EP506" s="219">
        <f t="shared" si="723"/>
        <v>0</v>
      </c>
      <c r="EQ506" s="219">
        <f t="shared" si="751"/>
        <v>0</v>
      </c>
      <c r="ER506" s="219">
        <f t="shared" si="752"/>
        <v>0</v>
      </c>
      <c r="ES506" s="219"/>
      <c r="ET506" s="219">
        <f t="shared" si="724"/>
        <v>0</v>
      </c>
      <c r="EU506" s="363">
        <f t="shared" si="753"/>
        <v>0</v>
      </c>
      <c r="EV506" s="219">
        <f t="shared" si="725"/>
        <v>0</v>
      </c>
      <c r="EW506" s="219">
        <f t="shared" ca="1" si="726"/>
        <v>0</v>
      </c>
      <c r="EX506" s="219">
        <f t="shared" ca="1" si="780"/>
        <v>0</v>
      </c>
      <c r="EY506" s="219">
        <f t="shared" ca="1" si="727"/>
        <v>0</v>
      </c>
      <c r="EZ506" s="220">
        <f ca="1">IF(AND(EW506,EX506=0)=0,0,IF(EW506&gt;0,[6]Приват!$AH$1,IF(EX506&gt;0,[6]Укрсиб!$AH$1,0)))</f>
        <v>0</v>
      </c>
      <c r="FA506" s="28">
        <f t="shared" ca="1" si="728"/>
        <v>0</v>
      </c>
      <c r="FB506" s="28">
        <f t="shared" ca="1" si="729"/>
        <v>0</v>
      </c>
      <c r="FC506" s="28">
        <f t="shared" ca="1" si="730"/>
        <v>0</v>
      </c>
      <c r="FD506" s="28">
        <f t="shared" ca="1" si="731"/>
        <v>0</v>
      </c>
      <c r="FE506" s="28">
        <f t="shared" ca="1" si="732"/>
        <v>0</v>
      </c>
      <c r="FF506">
        <f t="shared" si="733"/>
        <v>0</v>
      </c>
      <c r="FG506" s="7">
        <f t="shared" si="734"/>
        <v>0</v>
      </c>
    </row>
    <row r="507" spans="1:163">
      <c r="A507" s="113"/>
      <c r="B507" s="113">
        <f t="shared" ca="1" si="683"/>
        <v>43</v>
      </c>
      <c r="C507" s="113">
        <f t="shared" ca="1" si="684"/>
        <v>7750</v>
      </c>
      <c r="D507" s="113">
        <f t="shared" ca="1" si="777"/>
        <v>0</v>
      </c>
      <c r="E507" s="113">
        <f t="shared" si="685"/>
        <v>0</v>
      </c>
      <c r="F507" s="115"/>
      <c r="G507" s="209">
        <f t="shared" si="774"/>
        <v>0</v>
      </c>
      <c r="H507" s="209">
        <f t="shared" si="771"/>
        <v>0</v>
      </c>
      <c r="I507" s="209">
        <f t="shared" si="772"/>
        <v>0</v>
      </c>
      <c r="J507" s="209">
        <f t="shared" si="756"/>
        <v>0</v>
      </c>
      <c r="K507" s="209">
        <f t="shared" si="757"/>
        <v>0</v>
      </c>
      <c r="L507" s="209">
        <f t="shared" si="758"/>
        <v>0</v>
      </c>
      <c r="M507" s="209">
        <f t="shared" si="759"/>
        <v>0</v>
      </c>
      <c r="N507" s="209">
        <f t="shared" si="760"/>
        <v>0</v>
      </c>
      <c r="O507" s="209">
        <f t="shared" si="755"/>
        <v>0</v>
      </c>
      <c r="P507" s="211">
        <f t="shared" si="761"/>
        <v>0</v>
      </c>
      <c r="Q507" s="209">
        <f t="shared" si="762"/>
        <v>0</v>
      </c>
      <c r="R507" s="209">
        <f t="shared" si="763"/>
        <v>0</v>
      </c>
      <c r="S507" s="209">
        <f t="shared" si="764"/>
        <v>0</v>
      </c>
      <c r="T507" s="209">
        <f t="shared" si="765"/>
        <v>0</v>
      </c>
      <c r="U507" s="209">
        <f t="shared" si="766"/>
        <v>0</v>
      </c>
      <c r="V507" s="209">
        <f t="shared" si="767"/>
        <v>0</v>
      </c>
      <c r="W507" s="209">
        <f t="shared" ca="1" si="768"/>
        <v>0</v>
      </c>
      <c r="X507" s="209">
        <f t="shared" ca="1" si="769"/>
        <v>0</v>
      </c>
      <c r="Y507" s="209">
        <f t="shared" ca="1" si="770"/>
        <v>0</v>
      </c>
      <c r="Z507" s="210" t="str">
        <f t="shared" ca="1" si="686"/>
        <v xml:space="preserve">        </v>
      </c>
      <c r="AA507" s="185"/>
      <c r="AB507" s="185">
        <f t="shared" ca="1" si="687"/>
        <v>43</v>
      </c>
      <c r="AC507" s="185">
        <f t="shared" ca="1" si="688"/>
        <v>7750</v>
      </c>
      <c r="AD507" s="185">
        <f t="shared" ca="1" si="735"/>
        <v>0</v>
      </c>
      <c r="AE507" s="185"/>
      <c r="AF507" s="211"/>
      <c r="AG507" s="211"/>
      <c r="AH507" s="211"/>
      <c r="AI507" s="211"/>
      <c r="AJ507" s="211"/>
      <c r="AK507" s="211"/>
      <c r="AL507" s="211"/>
      <c r="AM507" s="211">
        <f t="shared" si="778"/>
        <v>0</v>
      </c>
      <c r="AN507" s="211"/>
      <c r="AO507" s="211"/>
      <c r="AP507" s="623">
        <f t="shared" si="689"/>
        <v>0</v>
      </c>
      <c r="AQ507" s="211">
        <f t="shared" si="736"/>
        <v>0</v>
      </c>
      <c r="AR507" s="211">
        <f t="shared" si="737"/>
        <v>0</v>
      </c>
      <c r="AS507" s="211"/>
      <c r="AT507" s="211">
        <f t="shared" si="690"/>
        <v>0</v>
      </c>
      <c r="AU507" s="358">
        <f t="shared" si="691"/>
        <v>0</v>
      </c>
      <c r="AV507" s="211">
        <f t="shared" si="692"/>
        <v>0</v>
      </c>
      <c r="AW507" s="211">
        <f t="shared" ca="1" si="693"/>
        <v>0</v>
      </c>
      <c r="AX507" s="211">
        <f t="shared" ca="1" si="773"/>
        <v>0</v>
      </c>
      <c r="AY507" s="211">
        <f t="shared" ca="1" si="694"/>
        <v>0</v>
      </c>
      <c r="AZ507" s="212">
        <f ca="1">IF(AND(AW507,AX507=0,AY507=0)=0,0,IF(AW507&gt;0,'На банк Приват'!$J$1,IF(AX507&gt;0,'На Укрсиб'!J500,0)))</f>
        <v>0</v>
      </c>
      <c r="BA507" s="191"/>
      <c r="BB507" s="191">
        <f t="shared" ca="1" si="695"/>
        <v>43</v>
      </c>
      <c r="BC507" s="191">
        <f t="shared" ca="1" si="696"/>
        <v>7750</v>
      </c>
      <c r="BD507" s="191">
        <f t="shared" ca="1" si="738"/>
        <v>0</v>
      </c>
      <c r="BE507" s="191"/>
      <c r="BF507" s="213"/>
      <c r="BG507" s="213"/>
      <c r="BH507" s="213"/>
      <c r="BI507" s="213"/>
      <c r="BJ507" s="213"/>
      <c r="BK507" s="213"/>
      <c r="BL507" s="213"/>
      <c r="BM507" s="213">
        <f t="shared" si="779"/>
        <v>0</v>
      </c>
      <c r="BN507" s="213"/>
      <c r="BO507" s="213"/>
      <c r="BP507" s="623">
        <f t="shared" si="697"/>
        <v>0</v>
      </c>
      <c r="BQ507" s="213">
        <f t="shared" si="739"/>
        <v>0</v>
      </c>
      <c r="BR507" s="213">
        <f t="shared" si="740"/>
        <v>0</v>
      </c>
      <c r="BS507" s="213"/>
      <c r="BT507" s="213">
        <f t="shared" si="698"/>
        <v>0</v>
      </c>
      <c r="BU507" s="362">
        <f t="shared" si="741"/>
        <v>0</v>
      </c>
      <c r="BV507" s="213">
        <f t="shared" si="699"/>
        <v>0</v>
      </c>
      <c r="BW507" s="213">
        <f t="shared" ca="1" si="700"/>
        <v>0</v>
      </c>
      <c r="BX507" s="213">
        <f t="shared" ca="1" si="701"/>
        <v>0</v>
      </c>
      <c r="BY507" s="213">
        <f t="shared" ca="1" si="702"/>
        <v>0</v>
      </c>
      <c r="BZ507" s="214">
        <f ca="1">IF(AND(BW507,BX507=0)=0,0,IF(BW507&gt;0,'На банк Приват'!$P$1,IF(BX507&gt;0,'На Укрсиб'!$P$1,0)))</f>
        <v>0</v>
      </c>
      <c r="CA507" s="198"/>
      <c r="CB507" s="198">
        <f t="shared" ca="1" si="703"/>
        <v>43</v>
      </c>
      <c r="CC507" s="198">
        <f t="shared" ca="1" si="704"/>
        <v>7750</v>
      </c>
      <c r="CD507" s="198">
        <f t="shared" ca="1" si="742"/>
        <v>0</v>
      </c>
      <c r="CE507" s="198"/>
      <c r="CF507" s="215"/>
      <c r="CG507" s="215"/>
      <c r="CH507" s="215"/>
      <c r="CI507" s="215"/>
      <c r="CJ507" s="215"/>
      <c r="CK507" s="215"/>
      <c r="CL507" s="215"/>
      <c r="CM507" s="215">
        <f t="shared" si="781"/>
        <v>0</v>
      </c>
      <c r="CN507" s="215"/>
      <c r="CO507" s="215"/>
      <c r="CP507" s="215">
        <f t="shared" si="705"/>
        <v>0</v>
      </c>
      <c r="CQ507" s="215">
        <f t="shared" si="743"/>
        <v>0</v>
      </c>
      <c r="CR507" s="215">
        <f t="shared" si="744"/>
        <v>0</v>
      </c>
      <c r="CS507" s="215"/>
      <c r="CT507" s="215">
        <f t="shared" si="706"/>
        <v>0</v>
      </c>
      <c r="CU507" s="369">
        <f t="shared" si="707"/>
        <v>0</v>
      </c>
      <c r="CV507" s="215">
        <f t="shared" si="708"/>
        <v>0</v>
      </c>
      <c r="CW507" s="215">
        <f t="shared" ca="1" si="709"/>
        <v>0</v>
      </c>
      <c r="CX507" s="215">
        <f t="shared" ca="1" si="776"/>
        <v>0</v>
      </c>
      <c r="CY507" s="215">
        <f t="shared" ca="1" si="710"/>
        <v>0</v>
      </c>
      <c r="CZ507" s="216">
        <f ca="1">IF(AND(CW507,CX507=0)=0,0,IF(CW507&gt;0,'На банк Приват'!$V$1,IF(CX507&gt;0,'На Укрсиб'!$V$1,0)))</f>
        <v>0</v>
      </c>
      <c r="DA507" s="204"/>
      <c r="DB507" s="204">
        <f t="shared" ca="1" si="711"/>
        <v>43</v>
      </c>
      <c r="DC507" s="204">
        <f t="shared" ca="1" si="712"/>
        <v>7750</v>
      </c>
      <c r="DD507" s="204">
        <f t="shared" ca="1" si="746"/>
        <v>0</v>
      </c>
      <c r="DE507" s="204"/>
      <c r="DF507" s="217"/>
      <c r="DG507" s="217"/>
      <c r="DH507" s="217"/>
      <c r="DI507" s="217"/>
      <c r="DJ507" s="217"/>
      <c r="DK507" s="217"/>
      <c r="DL507" s="217"/>
      <c r="DM507" s="217">
        <f t="shared" si="713"/>
        <v>0</v>
      </c>
      <c r="DN507" s="217"/>
      <c r="DO507" s="217"/>
      <c r="DP507" s="763">
        <f t="shared" si="714"/>
        <v>0</v>
      </c>
      <c r="DQ507" s="217">
        <f t="shared" si="747"/>
        <v>0</v>
      </c>
      <c r="DR507" s="217">
        <f t="shared" si="748"/>
        <v>0</v>
      </c>
      <c r="DS507" s="217"/>
      <c r="DT507" s="217">
        <f t="shared" si="715"/>
        <v>0</v>
      </c>
      <c r="DU507" s="366">
        <f t="shared" si="749"/>
        <v>0</v>
      </c>
      <c r="DV507" s="217">
        <f t="shared" si="716"/>
        <v>0</v>
      </c>
      <c r="DW507" s="217">
        <f t="shared" ca="1" si="717"/>
        <v>0</v>
      </c>
      <c r="DX507" s="217">
        <f t="shared" ca="1" si="718"/>
        <v>0</v>
      </c>
      <c r="DY507" s="217">
        <f t="shared" ca="1" si="719"/>
        <v>0</v>
      </c>
      <c r="DZ507" s="218">
        <f ca="1">IF(AND(DW507,DX507=0)=0,0,IF(DW507&gt;0,[6]Приват!$AB$1,IF(DX507&gt;0,[6]Укрсиб!$AB$1,0)))</f>
        <v>0</v>
      </c>
      <c r="EA507" s="207"/>
      <c r="EB507" s="207">
        <f t="shared" ca="1" si="720"/>
        <v>43</v>
      </c>
      <c r="EC507" s="207">
        <f t="shared" ca="1" si="721"/>
        <v>7750</v>
      </c>
      <c r="ED507" s="207">
        <f t="shared" ca="1" si="750"/>
        <v>0</v>
      </c>
      <c r="EE507" s="207"/>
      <c r="EF507" s="219"/>
      <c r="EG507" s="219"/>
      <c r="EH507" s="219"/>
      <c r="EI507" s="219"/>
      <c r="EJ507" s="219"/>
      <c r="EK507" s="219"/>
      <c r="EL507" s="219"/>
      <c r="EM507" s="219">
        <f t="shared" si="722"/>
        <v>0</v>
      </c>
      <c r="EN507" s="219"/>
      <c r="EO507" s="219"/>
      <c r="EP507" s="219">
        <f t="shared" si="723"/>
        <v>0</v>
      </c>
      <c r="EQ507" s="219">
        <f t="shared" si="751"/>
        <v>0</v>
      </c>
      <c r="ER507" s="219">
        <f t="shared" si="752"/>
        <v>0</v>
      </c>
      <c r="ES507" s="219"/>
      <c r="ET507" s="219">
        <f t="shared" si="724"/>
        <v>0</v>
      </c>
      <c r="EU507" s="363">
        <f t="shared" si="753"/>
        <v>0</v>
      </c>
      <c r="EV507" s="219">
        <f t="shared" si="725"/>
        <v>0</v>
      </c>
      <c r="EW507" s="219">
        <f t="shared" ca="1" si="726"/>
        <v>0</v>
      </c>
      <c r="EX507" s="219">
        <f t="shared" ca="1" si="780"/>
        <v>0</v>
      </c>
      <c r="EY507" s="219">
        <f t="shared" ca="1" si="727"/>
        <v>0</v>
      </c>
      <c r="EZ507" s="220">
        <f ca="1">IF(AND(EW507,EX507=0)=0,0,IF(EW507&gt;0,[6]Приват!$AH$1,IF(EX507&gt;0,[6]Укрсиб!$AH$1,0)))</f>
        <v>0</v>
      </c>
      <c r="FA507" s="28">
        <f t="shared" ca="1" si="728"/>
        <v>0</v>
      </c>
      <c r="FB507" s="28">
        <f t="shared" ca="1" si="729"/>
        <v>0</v>
      </c>
      <c r="FC507" s="28">
        <f t="shared" ca="1" si="730"/>
        <v>0</v>
      </c>
      <c r="FD507" s="28">
        <f t="shared" ca="1" si="731"/>
        <v>0</v>
      </c>
      <c r="FE507" s="28">
        <f t="shared" ca="1" si="732"/>
        <v>0</v>
      </c>
      <c r="FF507">
        <f t="shared" si="733"/>
        <v>0</v>
      </c>
      <c r="FG507" s="7">
        <f t="shared" si="734"/>
        <v>0</v>
      </c>
    </row>
    <row r="508" spans="1:163">
      <c r="A508" s="113"/>
      <c r="B508" s="113">
        <f t="shared" ca="1" si="683"/>
        <v>44</v>
      </c>
      <c r="C508" s="113">
        <f t="shared" ca="1" si="684"/>
        <v>7890</v>
      </c>
      <c r="D508" s="113">
        <f t="shared" ca="1" si="777"/>
        <v>0</v>
      </c>
      <c r="E508" s="113">
        <f t="shared" si="685"/>
        <v>0</v>
      </c>
      <c r="F508" s="115"/>
      <c r="G508" s="209">
        <f t="shared" si="774"/>
        <v>0</v>
      </c>
      <c r="H508" s="209">
        <f t="shared" si="771"/>
        <v>0</v>
      </c>
      <c r="I508" s="209">
        <f t="shared" si="772"/>
        <v>0</v>
      </c>
      <c r="J508" s="209">
        <f t="shared" si="756"/>
        <v>0</v>
      </c>
      <c r="K508" s="209">
        <f t="shared" si="757"/>
        <v>0</v>
      </c>
      <c r="L508" s="209">
        <f t="shared" si="758"/>
        <v>0</v>
      </c>
      <c r="M508" s="209">
        <f t="shared" si="759"/>
        <v>0</v>
      </c>
      <c r="N508" s="209">
        <f t="shared" si="760"/>
        <v>0</v>
      </c>
      <c r="O508" s="209">
        <f t="shared" si="755"/>
        <v>0</v>
      </c>
      <c r="P508" s="211">
        <f t="shared" si="761"/>
        <v>0</v>
      </c>
      <c r="Q508" s="209">
        <f t="shared" si="762"/>
        <v>0</v>
      </c>
      <c r="R508" s="209">
        <f t="shared" si="763"/>
        <v>0</v>
      </c>
      <c r="S508" s="209">
        <f t="shared" si="764"/>
        <v>0</v>
      </c>
      <c r="T508" s="209">
        <f t="shared" si="765"/>
        <v>0</v>
      </c>
      <c r="U508" s="209">
        <f t="shared" si="766"/>
        <v>0</v>
      </c>
      <c r="V508" s="209">
        <f t="shared" si="767"/>
        <v>0</v>
      </c>
      <c r="W508" s="209">
        <f t="shared" ca="1" si="768"/>
        <v>0</v>
      </c>
      <c r="X508" s="209">
        <f t="shared" ca="1" si="769"/>
        <v>0</v>
      </c>
      <c r="Y508" s="209">
        <f t="shared" ca="1" si="770"/>
        <v>0</v>
      </c>
      <c r="Z508" s="210" t="str">
        <f t="shared" ca="1" si="686"/>
        <v xml:space="preserve">        </v>
      </c>
      <c r="AA508" s="185"/>
      <c r="AB508" s="185">
        <f t="shared" ca="1" si="687"/>
        <v>44</v>
      </c>
      <c r="AC508" s="185">
        <f t="shared" ca="1" si="688"/>
        <v>7890</v>
      </c>
      <c r="AD508" s="185">
        <f t="shared" ca="1" si="735"/>
        <v>0</v>
      </c>
      <c r="AE508" s="185"/>
      <c r="AF508" s="211"/>
      <c r="AG508" s="211"/>
      <c r="AH508" s="211"/>
      <c r="AI508" s="211"/>
      <c r="AJ508" s="211"/>
      <c r="AK508" s="211"/>
      <c r="AL508" s="211"/>
      <c r="AM508" s="211">
        <f t="shared" si="778"/>
        <v>0</v>
      </c>
      <c r="AN508" s="211"/>
      <c r="AO508" s="211"/>
      <c r="AP508" s="623">
        <f t="shared" si="689"/>
        <v>0</v>
      </c>
      <c r="AQ508" s="211">
        <f t="shared" si="736"/>
        <v>0</v>
      </c>
      <c r="AR508" s="211">
        <f t="shared" si="737"/>
        <v>0</v>
      </c>
      <c r="AS508" s="211"/>
      <c r="AT508" s="211">
        <f t="shared" si="690"/>
        <v>0</v>
      </c>
      <c r="AU508" s="358">
        <f t="shared" si="691"/>
        <v>0</v>
      </c>
      <c r="AV508" s="211">
        <f t="shared" si="692"/>
        <v>0</v>
      </c>
      <c r="AW508" s="211">
        <f t="shared" ca="1" si="693"/>
        <v>0</v>
      </c>
      <c r="AX508" s="211">
        <f t="shared" ca="1" si="773"/>
        <v>0</v>
      </c>
      <c r="AY508" s="211">
        <f t="shared" ca="1" si="694"/>
        <v>0</v>
      </c>
      <c r="AZ508" s="212">
        <f ca="1">IF(AND(AW508,AX508=0,AY508=0)=0,0,IF(AW508&gt;0,'На банк Приват'!$J$1,IF(AX508&gt;0,'На Укрсиб'!J501,0)))</f>
        <v>0</v>
      </c>
      <c r="BA508" s="191"/>
      <c r="BB508" s="191">
        <f t="shared" ca="1" si="695"/>
        <v>44</v>
      </c>
      <c r="BC508" s="191">
        <f t="shared" ca="1" si="696"/>
        <v>7890</v>
      </c>
      <c r="BD508" s="191">
        <f t="shared" ca="1" si="738"/>
        <v>0</v>
      </c>
      <c r="BE508" s="191"/>
      <c r="BF508" s="213"/>
      <c r="BG508" s="213"/>
      <c r="BH508" s="213"/>
      <c r="BI508" s="213"/>
      <c r="BJ508" s="213"/>
      <c r="BK508" s="213"/>
      <c r="BL508" s="213"/>
      <c r="BM508" s="213">
        <f t="shared" si="779"/>
        <v>0</v>
      </c>
      <c r="BN508" s="213"/>
      <c r="BO508" s="213"/>
      <c r="BP508" s="623">
        <f t="shared" si="697"/>
        <v>0</v>
      </c>
      <c r="BQ508" s="213">
        <f t="shared" si="739"/>
        <v>0</v>
      </c>
      <c r="BR508" s="213">
        <f t="shared" si="740"/>
        <v>0</v>
      </c>
      <c r="BS508" s="213"/>
      <c r="BT508" s="213">
        <f t="shared" si="698"/>
        <v>0</v>
      </c>
      <c r="BU508" s="362">
        <f t="shared" si="741"/>
        <v>0</v>
      </c>
      <c r="BV508" s="213">
        <f t="shared" si="699"/>
        <v>0</v>
      </c>
      <c r="BW508" s="213">
        <f t="shared" ca="1" si="700"/>
        <v>0</v>
      </c>
      <c r="BX508" s="213">
        <f t="shared" ca="1" si="701"/>
        <v>0</v>
      </c>
      <c r="BY508" s="213">
        <f t="shared" ca="1" si="702"/>
        <v>0</v>
      </c>
      <c r="BZ508" s="214">
        <f ca="1">IF(AND(BW508,BX508=0)=0,0,IF(BW508&gt;0,'На банк Приват'!$P$1,IF(BX508&gt;0,'На Укрсиб'!$P$1,0)))</f>
        <v>0</v>
      </c>
      <c r="CA508" s="198"/>
      <c r="CB508" s="198">
        <f t="shared" ca="1" si="703"/>
        <v>44</v>
      </c>
      <c r="CC508" s="198">
        <f t="shared" ca="1" si="704"/>
        <v>7890</v>
      </c>
      <c r="CD508" s="198">
        <f t="shared" ca="1" si="742"/>
        <v>0</v>
      </c>
      <c r="CE508" s="198"/>
      <c r="CF508" s="215"/>
      <c r="CG508" s="215"/>
      <c r="CH508" s="215"/>
      <c r="CI508" s="215"/>
      <c r="CJ508" s="215"/>
      <c r="CK508" s="215"/>
      <c r="CL508" s="215"/>
      <c r="CM508" s="215">
        <f t="shared" si="781"/>
        <v>0</v>
      </c>
      <c r="CN508" s="215"/>
      <c r="CO508" s="215"/>
      <c r="CP508" s="215">
        <f t="shared" si="705"/>
        <v>0</v>
      </c>
      <c r="CQ508" s="215">
        <f t="shared" si="743"/>
        <v>0</v>
      </c>
      <c r="CR508" s="215">
        <f t="shared" si="744"/>
        <v>0</v>
      </c>
      <c r="CS508" s="215"/>
      <c r="CT508" s="215">
        <f t="shared" si="706"/>
        <v>0</v>
      </c>
      <c r="CU508" s="369">
        <f t="shared" si="707"/>
        <v>0</v>
      </c>
      <c r="CV508" s="215">
        <f t="shared" si="708"/>
        <v>0</v>
      </c>
      <c r="CW508" s="215">
        <f t="shared" ca="1" si="709"/>
        <v>0</v>
      </c>
      <c r="CX508" s="215">
        <f t="shared" ca="1" si="776"/>
        <v>0</v>
      </c>
      <c r="CY508" s="215">
        <f t="shared" ca="1" si="710"/>
        <v>0</v>
      </c>
      <c r="CZ508" s="216">
        <f ca="1">IF(AND(CW508,CX508=0)=0,0,IF(CW508&gt;0,'На банк Приват'!$V$1,IF(CX508&gt;0,'На Укрсиб'!$V$1,0)))</f>
        <v>0</v>
      </c>
      <c r="DA508" s="204"/>
      <c r="DB508" s="204">
        <f t="shared" ca="1" si="711"/>
        <v>44</v>
      </c>
      <c r="DC508" s="204">
        <f t="shared" ca="1" si="712"/>
        <v>7890</v>
      </c>
      <c r="DD508" s="204">
        <f t="shared" ca="1" si="746"/>
        <v>0</v>
      </c>
      <c r="DE508" s="204"/>
      <c r="DF508" s="217"/>
      <c r="DG508" s="217"/>
      <c r="DH508" s="217"/>
      <c r="DI508" s="217"/>
      <c r="DJ508" s="217"/>
      <c r="DK508" s="217"/>
      <c r="DL508" s="217"/>
      <c r="DM508" s="217">
        <f t="shared" si="713"/>
        <v>0</v>
      </c>
      <c r="DN508" s="217"/>
      <c r="DO508" s="217"/>
      <c r="DP508" s="763">
        <f t="shared" si="714"/>
        <v>0</v>
      </c>
      <c r="DQ508" s="217">
        <f t="shared" si="747"/>
        <v>0</v>
      </c>
      <c r="DR508" s="217">
        <f t="shared" si="748"/>
        <v>0</v>
      </c>
      <c r="DS508" s="217"/>
      <c r="DT508" s="217">
        <f t="shared" si="715"/>
        <v>0</v>
      </c>
      <c r="DU508" s="366">
        <f t="shared" si="749"/>
        <v>0</v>
      </c>
      <c r="DV508" s="217">
        <f t="shared" si="716"/>
        <v>0</v>
      </c>
      <c r="DW508" s="217">
        <f t="shared" ca="1" si="717"/>
        <v>0</v>
      </c>
      <c r="DX508" s="217">
        <f t="shared" ca="1" si="718"/>
        <v>0</v>
      </c>
      <c r="DY508" s="217">
        <f t="shared" ca="1" si="719"/>
        <v>0</v>
      </c>
      <c r="DZ508" s="218">
        <f ca="1">IF(AND(DW508,DX508=0)=0,0,IF(DW508&gt;0,[6]Приват!$AB$1,IF(DX508&gt;0,[6]Укрсиб!$AB$1,0)))</f>
        <v>0</v>
      </c>
      <c r="EA508" s="207"/>
      <c r="EB508" s="207">
        <f t="shared" ca="1" si="720"/>
        <v>44</v>
      </c>
      <c r="EC508" s="207">
        <f t="shared" ca="1" si="721"/>
        <v>7890</v>
      </c>
      <c r="ED508" s="207">
        <f t="shared" ca="1" si="750"/>
        <v>0</v>
      </c>
      <c r="EE508" s="207"/>
      <c r="EF508" s="219"/>
      <c r="EG508" s="219"/>
      <c r="EH508" s="219"/>
      <c r="EI508" s="219"/>
      <c r="EJ508" s="219"/>
      <c r="EK508" s="219"/>
      <c r="EL508" s="219"/>
      <c r="EM508" s="219">
        <f t="shared" si="722"/>
        <v>0</v>
      </c>
      <c r="EN508" s="219"/>
      <c r="EO508" s="219"/>
      <c r="EP508" s="219">
        <f t="shared" si="723"/>
        <v>0</v>
      </c>
      <c r="EQ508" s="219">
        <f t="shared" si="751"/>
        <v>0</v>
      </c>
      <c r="ER508" s="219">
        <f t="shared" si="752"/>
        <v>0</v>
      </c>
      <c r="ES508" s="219"/>
      <c r="ET508" s="219">
        <f t="shared" si="724"/>
        <v>0</v>
      </c>
      <c r="EU508" s="363">
        <f t="shared" si="753"/>
        <v>0</v>
      </c>
      <c r="EV508" s="219">
        <f t="shared" si="725"/>
        <v>0</v>
      </c>
      <c r="EW508" s="219">
        <f t="shared" ca="1" si="726"/>
        <v>0</v>
      </c>
      <c r="EX508" s="219">
        <f t="shared" ca="1" si="780"/>
        <v>0</v>
      </c>
      <c r="EY508" s="219">
        <f t="shared" ca="1" si="727"/>
        <v>0</v>
      </c>
      <c r="EZ508" s="220">
        <f ca="1">IF(AND(EW508,EX508=0)=0,0,IF(EW508&gt;0,[6]Приват!$AH$1,IF(EX508&gt;0,[6]Укрсиб!$AH$1,0)))</f>
        <v>0</v>
      </c>
      <c r="FA508" s="28">
        <f t="shared" ca="1" si="728"/>
        <v>0</v>
      </c>
      <c r="FB508" s="28">
        <f t="shared" ca="1" si="729"/>
        <v>0</v>
      </c>
      <c r="FC508" s="28">
        <f t="shared" ca="1" si="730"/>
        <v>0</v>
      </c>
      <c r="FD508" s="28">
        <f t="shared" ca="1" si="731"/>
        <v>0</v>
      </c>
      <c r="FE508" s="28">
        <f t="shared" ca="1" si="732"/>
        <v>0</v>
      </c>
      <c r="FF508">
        <f t="shared" si="733"/>
        <v>0</v>
      </c>
      <c r="FG508" s="7">
        <f t="shared" si="734"/>
        <v>0</v>
      </c>
    </row>
    <row r="509" spans="1:163">
      <c r="A509" s="113"/>
      <c r="B509" s="113">
        <f t="shared" ca="1" si="683"/>
        <v>45</v>
      </c>
      <c r="C509" s="113">
        <f t="shared" ca="1" si="684"/>
        <v>8030</v>
      </c>
      <c r="D509" s="113">
        <f t="shared" ca="1" si="777"/>
        <v>0</v>
      </c>
      <c r="E509" s="113">
        <f t="shared" si="685"/>
        <v>0</v>
      </c>
      <c r="F509" s="115"/>
      <c r="G509" s="209">
        <f t="shared" si="774"/>
        <v>0</v>
      </c>
      <c r="H509" s="209">
        <f t="shared" si="771"/>
        <v>0</v>
      </c>
      <c r="I509" s="209">
        <f t="shared" si="772"/>
        <v>0</v>
      </c>
      <c r="J509" s="209">
        <f t="shared" si="756"/>
        <v>0</v>
      </c>
      <c r="K509" s="209">
        <f t="shared" si="757"/>
        <v>0</v>
      </c>
      <c r="L509" s="209">
        <f t="shared" si="758"/>
        <v>0</v>
      </c>
      <c r="M509" s="209">
        <f t="shared" si="759"/>
        <v>0</v>
      </c>
      <c r="N509" s="209">
        <f t="shared" si="760"/>
        <v>0</v>
      </c>
      <c r="O509" s="209">
        <f t="shared" si="755"/>
        <v>0</v>
      </c>
      <c r="P509" s="211">
        <f t="shared" si="761"/>
        <v>0</v>
      </c>
      <c r="Q509" s="209">
        <f t="shared" si="762"/>
        <v>0</v>
      </c>
      <c r="R509" s="209">
        <f t="shared" si="763"/>
        <v>0</v>
      </c>
      <c r="S509" s="209">
        <f t="shared" si="764"/>
        <v>0</v>
      </c>
      <c r="T509" s="209">
        <f t="shared" si="765"/>
        <v>0</v>
      </c>
      <c r="U509" s="209">
        <f t="shared" si="766"/>
        <v>0</v>
      </c>
      <c r="V509" s="209">
        <f t="shared" si="767"/>
        <v>0</v>
      </c>
      <c r="W509" s="209">
        <f t="shared" ca="1" si="768"/>
        <v>0</v>
      </c>
      <c r="X509" s="209">
        <f t="shared" ca="1" si="769"/>
        <v>0</v>
      </c>
      <c r="Y509" s="209">
        <f t="shared" ca="1" si="770"/>
        <v>0</v>
      </c>
      <c r="Z509" s="210" t="str">
        <f t="shared" ca="1" si="686"/>
        <v xml:space="preserve">        </v>
      </c>
      <c r="AA509" s="185"/>
      <c r="AB509" s="185">
        <f t="shared" ca="1" si="687"/>
        <v>45</v>
      </c>
      <c r="AC509" s="185">
        <f t="shared" ca="1" si="688"/>
        <v>8030</v>
      </c>
      <c r="AD509" s="185">
        <f t="shared" ca="1" si="735"/>
        <v>0</v>
      </c>
      <c r="AE509" s="185"/>
      <c r="AF509" s="211"/>
      <c r="AG509" s="211"/>
      <c r="AH509" s="211"/>
      <c r="AI509" s="211"/>
      <c r="AJ509" s="211"/>
      <c r="AK509" s="211"/>
      <c r="AL509" s="211"/>
      <c r="AM509" s="211">
        <f t="shared" si="778"/>
        <v>0</v>
      </c>
      <c r="AN509" s="211"/>
      <c r="AO509" s="211"/>
      <c r="AP509" s="623">
        <f t="shared" si="689"/>
        <v>0</v>
      </c>
      <c r="AQ509" s="211">
        <f t="shared" si="736"/>
        <v>0</v>
      </c>
      <c r="AR509" s="211">
        <f t="shared" si="737"/>
        <v>0</v>
      </c>
      <c r="AS509" s="211"/>
      <c r="AT509" s="211">
        <f t="shared" si="690"/>
        <v>0</v>
      </c>
      <c r="AU509" s="358">
        <f t="shared" si="691"/>
        <v>0</v>
      </c>
      <c r="AV509" s="211">
        <f t="shared" si="692"/>
        <v>0</v>
      </c>
      <c r="AW509" s="211">
        <f t="shared" ca="1" si="693"/>
        <v>0</v>
      </c>
      <c r="AX509" s="211">
        <f t="shared" ca="1" si="773"/>
        <v>0</v>
      </c>
      <c r="AY509" s="211">
        <f t="shared" ca="1" si="694"/>
        <v>0</v>
      </c>
      <c r="AZ509" s="212">
        <f ca="1">IF(AND(AW509,AX509=0,AY509=0)=0,0,IF(AW509&gt;0,'На банк Приват'!$J$1,IF(AX509&gt;0,'На Укрсиб'!J502,0)))</f>
        <v>0</v>
      </c>
      <c r="BA509" s="191"/>
      <c r="BB509" s="191">
        <f t="shared" ca="1" si="695"/>
        <v>45</v>
      </c>
      <c r="BC509" s="191">
        <f t="shared" ca="1" si="696"/>
        <v>8030</v>
      </c>
      <c r="BD509" s="191">
        <f t="shared" ca="1" si="738"/>
        <v>0</v>
      </c>
      <c r="BE509" s="191"/>
      <c r="BF509" s="213"/>
      <c r="BG509" s="213"/>
      <c r="BH509" s="213"/>
      <c r="BI509" s="213"/>
      <c r="BJ509" s="213"/>
      <c r="BK509" s="213"/>
      <c r="BL509" s="213"/>
      <c r="BM509" s="213">
        <f t="shared" si="779"/>
        <v>0</v>
      </c>
      <c r="BN509" s="213"/>
      <c r="BO509" s="213"/>
      <c r="BP509" s="623">
        <f t="shared" si="697"/>
        <v>0</v>
      </c>
      <c r="BQ509" s="213">
        <f t="shared" si="739"/>
        <v>0</v>
      </c>
      <c r="BR509" s="213">
        <f t="shared" si="740"/>
        <v>0</v>
      </c>
      <c r="BS509" s="213"/>
      <c r="BT509" s="213">
        <f t="shared" si="698"/>
        <v>0</v>
      </c>
      <c r="BU509" s="362">
        <f t="shared" si="741"/>
        <v>0</v>
      </c>
      <c r="BV509" s="213">
        <f t="shared" si="699"/>
        <v>0</v>
      </c>
      <c r="BW509" s="213">
        <f t="shared" ca="1" si="700"/>
        <v>0</v>
      </c>
      <c r="BX509" s="213">
        <f t="shared" ca="1" si="701"/>
        <v>0</v>
      </c>
      <c r="BY509" s="213">
        <f t="shared" ca="1" si="702"/>
        <v>0</v>
      </c>
      <c r="BZ509" s="214">
        <f ca="1">IF(AND(BW509,BX509=0)=0,0,IF(BW509&gt;0,'На банк Приват'!$P$1,IF(BX509&gt;0,'На Укрсиб'!$P$1,0)))</f>
        <v>0</v>
      </c>
      <c r="CA509" s="198"/>
      <c r="CB509" s="198">
        <f t="shared" ca="1" si="703"/>
        <v>45</v>
      </c>
      <c r="CC509" s="198">
        <f t="shared" ca="1" si="704"/>
        <v>8030</v>
      </c>
      <c r="CD509" s="198">
        <f t="shared" ca="1" si="742"/>
        <v>0</v>
      </c>
      <c r="CE509" s="198"/>
      <c r="CF509" s="215"/>
      <c r="CG509" s="215"/>
      <c r="CH509" s="215"/>
      <c r="CI509" s="215"/>
      <c r="CJ509" s="215"/>
      <c r="CK509" s="215"/>
      <c r="CL509" s="215"/>
      <c r="CM509" s="215">
        <f t="shared" si="781"/>
        <v>0</v>
      </c>
      <c r="CN509" s="215"/>
      <c r="CO509" s="215"/>
      <c r="CP509" s="215">
        <f t="shared" si="705"/>
        <v>0</v>
      </c>
      <c r="CQ509" s="215">
        <f t="shared" si="743"/>
        <v>0</v>
      </c>
      <c r="CR509" s="215">
        <f t="shared" si="744"/>
        <v>0</v>
      </c>
      <c r="CS509" s="215"/>
      <c r="CT509" s="215">
        <f t="shared" si="706"/>
        <v>0</v>
      </c>
      <c r="CU509" s="369">
        <f t="shared" si="707"/>
        <v>0</v>
      </c>
      <c r="CV509" s="215">
        <f t="shared" si="708"/>
        <v>0</v>
      </c>
      <c r="CW509" s="215">
        <f t="shared" ca="1" si="709"/>
        <v>0</v>
      </c>
      <c r="CX509" s="215">
        <f t="shared" ca="1" si="776"/>
        <v>0</v>
      </c>
      <c r="CY509" s="215">
        <f t="shared" ca="1" si="710"/>
        <v>0</v>
      </c>
      <c r="CZ509" s="216">
        <f ca="1">IF(AND(CW509,CX509=0)=0,0,IF(CW509&gt;0,'На банк Приват'!$V$1,IF(CX509&gt;0,'На Укрсиб'!$V$1,0)))</f>
        <v>0</v>
      </c>
      <c r="DA509" s="204"/>
      <c r="DB509" s="204">
        <f t="shared" ca="1" si="711"/>
        <v>45</v>
      </c>
      <c r="DC509" s="204">
        <f t="shared" ca="1" si="712"/>
        <v>8030</v>
      </c>
      <c r="DD509" s="204">
        <f t="shared" ca="1" si="746"/>
        <v>0</v>
      </c>
      <c r="DE509" s="204"/>
      <c r="DF509" s="217"/>
      <c r="DG509" s="217"/>
      <c r="DH509" s="217"/>
      <c r="DI509" s="217"/>
      <c r="DJ509" s="217"/>
      <c r="DK509" s="217"/>
      <c r="DL509" s="217"/>
      <c r="DM509" s="217">
        <f t="shared" si="713"/>
        <v>0</v>
      </c>
      <c r="DN509" s="217"/>
      <c r="DO509" s="217"/>
      <c r="DP509" s="763">
        <f t="shared" si="714"/>
        <v>0</v>
      </c>
      <c r="DQ509" s="217">
        <f t="shared" si="747"/>
        <v>0</v>
      </c>
      <c r="DR509" s="217">
        <f t="shared" si="748"/>
        <v>0</v>
      </c>
      <c r="DS509" s="217"/>
      <c r="DT509" s="217">
        <f t="shared" si="715"/>
        <v>0</v>
      </c>
      <c r="DU509" s="366">
        <f t="shared" si="749"/>
        <v>0</v>
      </c>
      <c r="DV509" s="217">
        <f t="shared" si="716"/>
        <v>0</v>
      </c>
      <c r="DW509" s="217">
        <f t="shared" ca="1" si="717"/>
        <v>0</v>
      </c>
      <c r="DX509" s="217">
        <f t="shared" ca="1" si="718"/>
        <v>0</v>
      </c>
      <c r="DY509" s="217">
        <f t="shared" ca="1" si="719"/>
        <v>0</v>
      </c>
      <c r="DZ509" s="218">
        <f ca="1">IF(AND(DW509,DX509=0)=0,0,IF(DW509&gt;0,[6]Приват!$AB$1,IF(DX509&gt;0,[6]Укрсиб!$AB$1,0)))</f>
        <v>0</v>
      </c>
      <c r="EA509" s="207"/>
      <c r="EB509" s="207">
        <f t="shared" ca="1" si="720"/>
        <v>45</v>
      </c>
      <c r="EC509" s="207">
        <f t="shared" ca="1" si="721"/>
        <v>8030</v>
      </c>
      <c r="ED509" s="207">
        <f t="shared" ca="1" si="750"/>
        <v>0</v>
      </c>
      <c r="EE509" s="207"/>
      <c r="EF509" s="219"/>
      <c r="EG509" s="219"/>
      <c r="EH509" s="219"/>
      <c r="EI509" s="219"/>
      <c r="EJ509" s="219"/>
      <c r="EK509" s="219"/>
      <c r="EL509" s="219"/>
      <c r="EM509" s="219">
        <f t="shared" si="722"/>
        <v>0</v>
      </c>
      <c r="EN509" s="219"/>
      <c r="EO509" s="219"/>
      <c r="EP509" s="219">
        <f t="shared" si="723"/>
        <v>0</v>
      </c>
      <c r="EQ509" s="219">
        <f t="shared" si="751"/>
        <v>0</v>
      </c>
      <c r="ER509" s="219">
        <f t="shared" si="752"/>
        <v>0</v>
      </c>
      <c r="ES509" s="219"/>
      <c r="ET509" s="219">
        <f t="shared" si="724"/>
        <v>0</v>
      </c>
      <c r="EU509" s="363">
        <f t="shared" si="753"/>
        <v>0</v>
      </c>
      <c r="EV509" s="219">
        <f t="shared" si="725"/>
        <v>0</v>
      </c>
      <c r="EW509" s="219">
        <f t="shared" ca="1" si="726"/>
        <v>0</v>
      </c>
      <c r="EX509" s="219">
        <f t="shared" ca="1" si="780"/>
        <v>0</v>
      </c>
      <c r="EY509" s="219">
        <f t="shared" ca="1" si="727"/>
        <v>0</v>
      </c>
      <c r="EZ509" s="220">
        <f ca="1">IF(AND(EW509,EX509=0)=0,0,IF(EW509&gt;0,[6]Приват!$AH$1,IF(EX509&gt;0,[6]Укрсиб!$AH$1,0)))</f>
        <v>0</v>
      </c>
      <c r="FA509" s="28">
        <f t="shared" ca="1" si="728"/>
        <v>0</v>
      </c>
      <c r="FB509" s="28">
        <f t="shared" ca="1" si="729"/>
        <v>0</v>
      </c>
      <c r="FC509" s="28">
        <f t="shared" ca="1" si="730"/>
        <v>0</v>
      </c>
      <c r="FD509" s="28">
        <f t="shared" ca="1" si="731"/>
        <v>0</v>
      </c>
      <c r="FE509" s="28">
        <f t="shared" ca="1" si="732"/>
        <v>0</v>
      </c>
      <c r="FF509">
        <f t="shared" si="733"/>
        <v>0</v>
      </c>
      <c r="FG509" s="7">
        <f t="shared" si="734"/>
        <v>0</v>
      </c>
    </row>
    <row r="510" spans="1:163">
      <c r="A510" s="113"/>
      <c r="B510" s="113">
        <f t="shared" ca="1" si="683"/>
        <v>46</v>
      </c>
      <c r="C510" s="113">
        <f t="shared" ca="1" si="684"/>
        <v>8180</v>
      </c>
      <c r="D510" s="113">
        <f t="shared" ca="1" si="777"/>
        <v>0</v>
      </c>
      <c r="E510" s="113">
        <f t="shared" si="685"/>
        <v>0</v>
      </c>
      <c r="F510" s="115"/>
      <c r="G510" s="209">
        <f t="shared" si="774"/>
        <v>0</v>
      </c>
      <c r="H510" s="209">
        <f t="shared" si="771"/>
        <v>0</v>
      </c>
      <c r="I510" s="209">
        <f t="shared" si="772"/>
        <v>0</v>
      </c>
      <c r="J510" s="209">
        <f t="shared" si="756"/>
        <v>0</v>
      </c>
      <c r="K510" s="209">
        <f t="shared" si="757"/>
        <v>0</v>
      </c>
      <c r="L510" s="209">
        <f t="shared" si="758"/>
        <v>0</v>
      </c>
      <c r="M510" s="209">
        <f t="shared" si="759"/>
        <v>0</v>
      </c>
      <c r="N510" s="209">
        <f t="shared" si="760"/>
        <v>0</v>
      </c>
      <c r="O510" s="209">
        <f t="shared" si="755"/>
        <v>0</v>
      </c>
      <c r="P510" s="211">
        <f t="shared" si="761"/>
        <v>0</v>
      </c>
      <c r="Q510" s="209">
        <f t="shared" si="762"/>
        <v>0</v>
      </c>
      <c r="R510" s="209">
        <f t="shared" si="763"/>
        <v>0</v>
      </c>
      <c r="S510" s="209">
        <f t="shared" si="764"/>
        <v>0</v>
      </c>
      <c r="T510" s="209">
        <f t="shared" si="765"/>
        <v>0</v>
      </c>
      <c r="U510" s="209">
        <f t="shared" si="766"/>
        <v>0</v>
      </c>
      <c r="V510" s="209">
        <f t="shared" si="767"/>
        <v>0</v>
      </c>
      <c r="W510" s="209">
        <f t="shared" ca="1" si="768"/>
        <v>0</v>
      </c>
      <c r="X510" s="209">
        <f t="shared" ca="1" si="769"/>
        <v>0</v>
      </c>
      <c r="Y510" s="209">
        <f t="shared" ca="1" si="770"/>
        <v>0</v>
      </c>
      <c r="Z510" s="210" t="str">
        <f t="shared" ca="1" si="686"/>
        <v xml:space="preserve">        </v>
      </c>
      <c r="AA510" s="185"/>
      <c r="AB510" s="185">
        <f t="shared" ca="1" si="687"/>
        <v>46</v>
      </c>
      <c r="AC510" s="185">
        <f t="shared" ca="1" si="688"/>
        <v>8180</v>
      </c>
      <c r="AD510" s="185">
        <f t="shared" ca="1" si="735"/>
        <v>0</v>
      </c>
      <c r="AE510" s="185"/>
      <c r="AF510" s="211"/>
      <c r="AG510" s="211"/>
      <c r="AH510" s="211"/>
      <c r="AI510" s="211"/>
      <c r="AJ510" s="211"/>
      <c r="AK510" s="211"/>
      <c r="AL510" s="211"/>
      <c r="AM510" s="211">
        <f t="shared" si="778"/>
        <v>0</v>
      </c>
      <c r="AN510" s="211"/>
      <c r="AO510" s="211"/>
      <c r="AP510" s="623">
        <f t="shared" si="689"/>
        <v>0</v>
      </c>
      <c r="AQ510" s="211">
        <f t="shared" si="736"/>
        <v>0</v>
      </c>
      <c r="AR510" s="211">
        <f t="shared" si="737"/>
        <v>0</v>
      </c>
      <c r="AS510" s="211"/>
      <c r="AT510" s="211">
        <f t="shared" si="690"/>
        <v>0</v>
      </c>
      <c r="AU510" s="358">
        <f t="shared" si="691"/>
        <v>0</v>
      </c>
      <c r="AV510" s="211">
        <f t="shared" si="692"/>
        <v>0</v>
      </c>
      <c r="AW510" s="211">
        <f t="shared" ca="1" si="693"/>
        <v>0</v>
      </c>
      <c r="AX510" s="211">
        <f t="shared" ca="1" si="773"/>
        <v>0</v>
      </c>
      <c r="AY510" s="211">
        <f t="shared" ca="1" si="694"/>
        <v>0</v>
      </c>
      <c r="AZ510" s="212">
        <f ca="1">IF(AND(AW510,AX510=0,AY510=0)=0,0,IF(AW510&gt;0,'На банк Приват'!$J$1,IF(AX510&gt;0,'На Укрсиб'!J503,0)))</f>
        <v>0</v>
      </c>
      <c r="BA510" s="191"/>
      <c r="BB510" s="191">
        <f t="shared" ca="1" si="695"/>
        <v>46</v>
      </c>
      <c r="BC510" s="191">
        <f t="shared" ca="1" si="696"/>
        <v>8180</v>
      </c>
      <c r="BD510" s="191">
        <f t="shared" ca="1" si="738"/>
        <v>0</v>
      </c>
      <c r="BE510" s="191"/>
      <c r="BF510" s="213"/>
      <c r="BG510" s="213"/>
      <c r="BH510" s="213"/>
      <c r="BI510" s="213"/>
      <c r="BJ510" s="213"/>
      <c r="BK510" s="213"/>
      <c r="BL510" s="213"/>
      <c r="BM510" s="213">
        <f t="shared" si="779"/>
        <v>0</v>
      </c>
      <c r="BN510" s="213"/>
      <c r="BO510" s="213"/>
      <c r="BP510" s="623">
        <f t="shared" si="697"/>
        <v>0</v>
      </c>
      <c r="BQ510" s="213">
        <f t="shared" si="739"/>
        <v>0</v>
      </c>
      <c r="BR510" s="213">
        <f t="shared" si="740"/>
        <v>0</v>
      </c>
      <c r="BS510" s="213"/>
      <c r="BT510" s="213">
        <f t="shared" si="698"/>
        <v>0</v>
      </c>
      <c r="BU510" s="362">
        <f t="shared" si="741"/>
        <v>0</v>
      </c>
      <c r="BV510" s="213">
        <f t="shared" si="699"/>
        <v>0</v>
      </c>
      <c r="BW510" s="213">
        <f t="shared" ca="1" si="700"/>
        <v>0</v>
      </c>
      <c r="BX510" s="213">
        <f t="shared" ca="1" si="701"/>
        <v>0</v>
      </c>
      <c r="BY510" s="213">
        <f t="shared" ca="1" si="702"/>
        <v>0</v>
      </c>
      <c r="BZ510" s="214">
        <f ca="1">IF(AND(BW510,BX510=0)=0,0,IF(BW510&gt;0,'На банк Приват'!$P$1,IF(BX510&gt;0,'На Укрсиб'!$P$1,0)))</f>
        <v>0</v>
      </c>
      <c r="CA510" s="198"/>
      <c r="CB510" s="198">
        <f t="shared" ca="1" si="703"/>
        <v>46</v>
      </c>
      <c r="CC510" s="198">
        <f t="shared" ca="1" si="704"/>
        <v>8180</v>
      </c>
      <c r="CD510" s="198">
        <f t="shared" ca="1" si="742"/>
        <v>0</v>
      </c>
      <c r="CE510" s="198"/>
      <c r="CF510" s="215"/>
      <c r="CG510" s="215"/>
      <c r="CH510" s="215"/>
      <c r="CI510" s="215"/>
      <c r="CJ510" s="215"/>
      <c r="CK510" s="215"/>
      <c r="CL510" s="215"/>
      <c r="CM510" s="215">
        <f t="shared" si="781"/>
        <v>0</v>
      </c>
      <c r="CN510" s="215"/>
      <c r="CO510" s="215"/>
      <c r="CP510" s="215">
        <f t="shared" si="705"/>
        <v>0</v>
      </c>
      <c r="CQ510" s="215">
        <f t="shared" si="743"/>
        <v>0</v>
      </c>
      <c r="CR510" s="215">
        <f t="shared" si="744"/>
        <v>0</v>
      </c>
      <c r="CS510" s="215"/>
      <c r="CT510" s="215">
        <f t="shared" si="706"/>
        <v>0</v>
      </c>
      <c r="CU510" s="369">
        <f t="shared" si="707"/>
        <v>0</v>
      </c>
      <c r="CV510" s="215">
        <f t="shared" si="708"/>
        <v>0</v>
      </c>
      <c r="CW510" s="215">
        <f t="shared" ca="1" si="709"/>
        <v>0</v>
      </c>
      <c r="CX510" s="215">
        <f t="shared" ca="1" si="776"/>
        <v>0</v>
      </c>
      <c r="CY510" s="215">
        <f t="shared" ca="1" si="710"/>
        <v>0</v>
      </c>
      <c r="CZ510" s="216">
        <f ca="1">IF(AND(CW510,CX510=0)=0,0,IF(CW510&gt;0,'На банк Приват'!$V$1,IF(CX510&gt;0,'На Укрсиб'!$V$1,0)))</f>
        <v>0</v>
      </c>
      <c r="DA510" s="204"/>
      <c r="DB510" s="204">
        <f t="shared" ca="1" si="711"/>
        <v>46</v>
      </c>
      <c r="DC510" s="204">
        <f t="shared" ca="1" si="712"/>
        <v>8180</v>
      </c>
      <c r="DD510" s="204">
        <f t="shared" ca="1" si="746"/>
        <v>0</v>
      </c>
      <c r="DE510" s="204"/>
      <c r="DF510" s="217"/>
      <c r="DG510" s="217"/>
      <c r="DH510" s="217"/>
      <c r="DI510" s="217"/>
      <c r="DJ510" s="217"/>
      <c r="DK510" s="217"/>
      <c r="DL510" s="217"/>
      <c r="DM510" s="217">
        <f t="shared" si="713"/>
        <v>0</v>
      </c>
      <c r="DN510" s="217"/>
      <c r="DO510" s="217"/>
      <c r="DP510" s="763">
        <f t="shared" si="714"/>
        <v>0</v>
      </c>
      <c r="DQ510" s="217">
        <f t="shared" si="747"/>
        <v>0</v>
      </c>
      <c r="DR510" s="217">
        <f t="shared" si="748"/>
        <v>0</v>
      </c>
      <c r="DS510" s="217"/>
      <c r="DT510" s="217">
        <f t="shared" si="715"/>
        <v>0</v>
      </c>
      <c r="DU510" s="366">
        <f t="shared" si="749"/>
        <v>0</v>
      </c>
      <c r="DV510" s="217">
        <f t="shared" si="716"/>
        <v>0</v>
      </c>
      <c r="DW510" s="217">
        <f t="shared" ca="1" si="717"/>
        <v>0</v>
      </c>
      <c r="DX510" s="217">
        <f t="shared" ca="1" si="718"/>
        <v>0</v>
      </c>
      <c r="DY510" s="217">
        <f t="shared" ca="1" si="719"/>
        <v>0</v>
      </c>
      <c r="DZ510" s="218">
        <f ca="1">IF(AND(DW510,DX510=0)=0,0,IF(DW510&gt;0,[6]Приват!$AB$1,IF(DX510&gt;0,[6]Укрсиб!$AB$1,0)))</f>
        <v>0</v>
      </c>
      <c r="EA510" s="207"/>
      <c r="EB510" s="207">
        <f t="shared" ca="1" si="720"/>
        <v>46</v>
      </c>
      <c r="EC510" s="207">
        <f t="shared" ca="1" si="721"/>
        <v>8180</v>
      </c>
      <c r="ED510" s="207">
        <f t="shared" ca="1" si="750"/>
        <v>0</v>
      </c>
      <c r="EE510" s="207"/>
      <c r="EF510" s="219"/>
      <c r="EG510" s="219"/>
      <c r="EH510" s="219"/>
      <c r="EI510" s="219"/>
      <c r="EJ510" s="219"/>
      <c r="EK510" s="219"/>
      <c r="EL510" s="219"/>
      <c r="EM510" s="219">
        <f t="shared" si="722"/>
        <v>0</v>
      </c>
      <c r="EN510" s="219"/>
      <c r="EO510" s="219"/>
      <c r="EP510" s="219">
        <f t="shared" si="723"/>
        <v>0</v>
      </c>
      <c r="EQ510" s="219">
        <f t="shared" si="751"/>
        <v>0</v>
      </c>
      <c r="ER510" s="219">
        <f t="shared" si="752"/>
        <v>0</v>
      </c>
      <c r="ES510" s="219"/>
      <c r="ET510" s="219">
        <f t="shared" si="724"/>
        <v>0</v>
      </c>
      <c r="EU510" s="363">
        <f t="shared" si="753"/>
        <v>0</v>
      </c>
      <c r="EV510" s="219">
        <f t="shared" si="725"/>
        <v>0</v>
      </c>
      <c r="EW510" s="219">
        <f t="shared" ca="1" si="726"/>
        <v>0</v>
      </c>
      <c r="EX510" s="219">
        <f t="shared" ca="1" si="780"/>
        <v>0</v>
      </c>
      <c r="EY510" s="219">
        <f t="shared" ca="1" si="727"/>
        <v>0</v>
      </c>
      <c r="EZ510" s="220">
        <f ca="1">IF(AND(EW510,EX510=0)=0,0,IF(EW510&gt;0,[6]Приват!$AH$1,IF(EX510&gt;0,[6]Укрсиб!$AH$1,0)))</f>
        <v>0</v>
      </c>
      <c r="FA510" s="28">
        <f t="shared" ca="1" si="728"/>
        <v>0</v>
      </c>
      <c r="FB510" s="28">
        <f t="shared" ca="1" si="729"/>
        <v>0</v>
      </c>
      <c r="FC510" s="28">
        <f t="shared" ca="1" si="730"/>
        <v>0</v>
      </c>
      <c r="FD510" s="28">
        <f t="shared" ca="1" si="731"/>
        <v>0</v>
      </c>
      <c r="FE510" s="28">
        <f t="shared" ca="1" si="732"/>
        <v>0</v>
      </c>
      <c r="FF510">
        <f t="shared" si="733"/>
        <v>0</v>
      </c>
      <c r="FG510" s="7">
        <f t="shared" si="734"/>
        <v>0</v>
      </c>
    </row>
    <row r="511" spans="1:163">
      <c r="A511" s="113"/>
      <c r="B511" s="113">
        <f t="shared" ca="1" si="683"/>
        <v>47</v>
      </c>
      <c r="C511" s="113">
        <f t="shared" ca="1" si="684"/>
        <v>8320</v>
      </c>
      <c r="D511" s="113">
        <f t="shared" ca="1" si="777"/>
        <v>0</v>
      </c>
      <c r="E511" s="113">
        <f t="shared" si="685"/>
        <v>0</v>
      </c>
      <c r="F511" s="115"/>
      <c r="G511" s="209">
        <f t="shared" si="774"/>
        <v>0</v>
      </c>
      <c r="H511" s="209">
        <f t="shared" si="771"/>
        <v>0</v>
      </c>
      <c r="I511" s="209">
        <f t="shared" si="772"/>
        <v>0</v>
      </c>
      <c r="J511" s="209">
        <f t="shared" si="756"/>
        <v>0</v>
      </c>
      <c r="K511" s="209">
        <f t="shared" si="757"/>
        <v>0</v>
      </c>
      <c r="L511" s="209">
        <f t="shared" si="758"/>
        <v>0</v>
      </c>
      <c r="M511" s="209">
        <f t="shared" si="759"/>
        <v>0</v>
      </c>
      <c r="N511" s="209">
        <f t="shared" si="760"/>
        <v>0</v>
      </c>
      <c r="O511" s="209">
        <f t="shared" si="755"/>
        <v>0</v>
      </c>
      <c r="P511" s="211">
        <f t="shared" si="761"/>
        <v>0</v>
      </c>
      <c r="Q511" s="209">
        <f t="shared" si="762"/>
        <v>0</v>
      </c>
      <c r="R511" s="209">
        <f t="shared" si="763"/>
        <v>0</v>
      </c>
      <c r="S511" s="209">
        <f t="shared" si="764"/>
        <v>0</v>
      </c>
      <c r="T511" s="209">
        <f t="shared" si="765"/>
        <v>0</v>
      </c>
      <c r="U511" s="209">
        <f t="shared" si="766"/>
        <v>0</v>
      </c>
      <c r="V511" s="209">
        <f t="shared" si="767"/>
        <v>0</v>
      </c>
      <c r="W511" s="209">
        <f t="shared" ca="1" si="768"/>
        <v>0</v>
      </c>
      <c r="X511" s="209">
        <f t="shared" ca="1" si="769"/>
        <v>0</v>
      </c>
      <c r="Y511" s="209">
        <f t="shared" ca="1" si="770"/>
        <v>0</v>
      </c>
      <c r="Z511" s="210" t="str">
        <f t="shared" ca="1" si="686"/>
        <v xml:space="preserve">        </v>
      </c>
      <c r="AA511" s="185"/>
      <c r="AB511" s="185">
        <f t="shared" ca="1" si="687"/>
        <v>47</v>
      </c>
      <c r="AC511" s="185">
        <f t="shared" ca="1" si="688"/>
        <v>8320</v>
      </c>
      <c r="AD511" s="185">
        <f t="shared" ca="1" si="735"/>
        <v>0</v>
      </c>
      <c r="AE511" s="185"/>
      <c r="AF511" s="211"/>
      <c r="AG511" s="211"/>
      <c r="AH511" s="211"/>
      <c r="AI511" s="211"/>
      <c r="AJ511" s="211"/>
      <c r="AK511" s="211"/>
      <c r="AL511" s="211"/>
      <c r="AM511" s="211">
        <f t="shared" si="778"/>
        <v>0</v>
      </c>
      <c r="AN511" s="211"/>
      <c r="AO511" s="211"/>
      <c r="AP511" s="623">
        <f t="shared" si="689"/>
        <v>0</v>
      </c>
      <c r="AQ511" s="211">
        <f t="shared" si="736"/>
        <v>0</v>
      </c>
      <c r="AR511" s="211">
        <f t="shared" si="737"/>
        <v>0</v>
      </c>
      <c r="AS511" s="211"/>
      <c r="AT511" s="211">
        <f t="shared" si="690"/>
        <v>0</v>
      </c>
      <c r="AU511" s="358">
        <f t="shared" si="691"/>
        <v>0</v>
      </c>
      <c r="AV511" s="211">
        <f t="shared" si="692"/>
        <v>0</v>
      </c>
      <c r="AW511" s="211">
        <f t="shared" ca="1" si="693"/>
        <v>0</v>
      </c>
      <c r="AX511" s="211">
        <f t="shared" ca="1" si="773"/>
        <v>0</v>
      </c>
      <c r="AY511" s="211">
        <f t="shared" ca="1" si="694"/>
        <v>0</v>
      </c>
      <c r="AZ511" s="212">
        <f ca="1">IF(AND(AW511,AX511=0,AY511=0)=0,0,IF(AW511&gt;0,'На банк Приват'!$J$1,IF(AX511&gt;0,'На Укрсиб'!J504,0)))</f>
        <v>0</v>
      </c>
      <c r="BA511" s="191"/>
      <c r="BB511" s="191">
        <f t="shared" ca="1" si="695"/>
        <v>47</v>
      </c>
      <c r="BC511" s="191">
        <f t="shared" ca="1" si="696"/>
        <v>8320</v>
      </c>
      <c r="BD511" s="191">
        <f t="shared" ca="1" si="738"/>
        <v>0</v>
      </c>
      <c r="BE511" s="191"/>
      <c r="BF511" s="213"/>
      <c r="BG511" s="213"/>
      <c r="BH511" s="213"/>
      <c r="BI511" s="213"/>
      <c r="BJ511" s="213"/>
      <c r="BK511" s="213"/>
      <c r="BL511" s="213"/>
      <c r="BM511" s="213">
        <f t="shared" si="779"/>
        <v>0</v>
      </c>
      <c r="BN511" s="213"/>
      <c r="BO511" s="213"/>
      <c r="BP511" s="623">
        <f t="shared" si="697"/>
        <v>0</v>
      </c>
      <c r="BQ511" s="213">
        <f t="shared" si="739"/>
        <v>0</v>
      </c>
      <c r="BR511" s="213">
        <f t="shared" si="740"/>
        <v>0</v>
      </c>
      <c r="BS511" s="213"/>
      <c r="BT511" s="213">
        <f t="shared" si="698"/>
        <v>0</v>
      </c>
      <c r="BU511" s="362">
        <f t="shared" si="741"/>
        <v>0</v>
      </c>
      <c r="BV511" s="213">
        <f t="shared" si="699"/>
        <v>0</v>
      </c>
      <c r="BW511" s="213">
        <f t="shared" ca="1" si="700"/>
        <v>0</v>
      </c>
      <c r="BX511" s="213">
        <f t="shared" ca="1" si="701"/>
        <v>0</v>
      </c>
      <c r="BY511" s="213">
        <f t="shared" ca="1" si="702"/>
        <v>0</v>
      </c>
      <c r="BZ511" s="214">
        <f ca="1">IF(AND(BW511,BX511=0)=0,0,IF(BW511&gt;0,'На банк Приват'!$P$1,IF(BX511&gt;0,'На Укрсиб'!$P$1,0)))</f>
        <v>0</v>
      </c>
      <c r="CA511" s="198"/>
      <c r="CB511" s="198">
        <f t="shared" ca="1" si="703"/>
        <v>47</v>
      </c>
      <c r="CC511" s="198">
        <f t="shared" ca="1" si="704"/>
        <v>8320</v>
      </c>
      <c r="CD511" s="198">
        <f t="shared" ca="1" si="742"/>
        <v>0</v>
      </c>
      <c r="CE511" s="198"/>
      <c r="CF511" s="215"/>
      <c r="CG511" s="215"/>
      <c r="CH511" s="215"/>
      <c r="CI511" s="215"/>
      <c r="CJ511" s="215"/>
      <c r="CK511" s="215"/>
      <c r="CL511" s="215"/>
      <c r="CM511" s="215">
        <f t="shared" si="781"/>
        <v>0</v>
      </c>
      <c r="CN511" s="215"/>
      <c r="CO511" s="215"/>
      <c r="CP511" s="215">
        <f t="shared" si="705"/>
        <v>0</v>
      </c>
      <c r="CQ511" s="215">
        <f t="shared" si="743"/>
        <v>0</v>
      </c>
      <c r="CR511" s="215">
        <f t="shared" si="744"/>
        <v>0</v>
      </c>
      <c r="CS511" s="215"/>
      <c r="CT511" s="215">
        <f t="shared" si="706"/>
        <v>0</v>
      </c>
      <c r="CU511" s="369">
        <f t="shared" si="707"/>
        <v>0</v>
      </c>
      <c r="CV511" s="215">
        <f t="shared" si="708"/>
        <v>0</v>
      </c>
      <c r="CW511" s="215">
        <f t="shared" ca="1" si="709"/>
        <v>0</v>
      </c>
      <c r="CX511" s="215">
        <f t="shared" ca="1" si="776"/>
        <v>0</v>
      </c>
      <c r="CY511" s="215">
        <f t="shared" ca="1" si="710"/>
        <v>0</v>
      </c>
      <c r="CZ511" s="216">
        <f ca="1">IF(AND(CW511,CX511=0)=0,0,IF(CW511&gt;0,'На банк Приват'!$V$1,IF(CX511&gt;0,'На Укрсиб'!$V$1,0)))</f>
        <v>0</v>
      </c>
      <c r="DA511" s="204"/>
      <c r="DB511" s="204">
        <f t="shared" ca="1" si="711"/>
        <v>47</v>
      </c>
      <c r="DC511" s="204">
        <f t="shared" ca="1" si="712"/>
        <v>8320</v>
      </c>
      <c r="DD511" s="204">
        <f t="shared" ca="1" si="746"/>
        <v>0</v>
      </c>
      <c r="DE511" s="204"/>
      <c r="DF511" s="217"/>
      <c r="DG511" s="217"/>
      <c r="DH511" s="217"/>
      <c r="DI511" s="217"/>
      <c r="DJ511" s="217"/>
      <c r="DK511" s="217"/>
      <c r="DL511" s="217"/>
      <c r="DM511" s="217">
        <f t="shared" si="713"/>
        <v>0</v>
      </c>
      <c r="DN511" s="217"/>
      <c r="DO511" s="217"/>
      <c r="DP511" s="763">
        <f t="shared" si="714"/>
        <v>0</v>
      </c>
      <c r="DQ511" s="217">
        <f t="shared" si="747"/>
        <v>0</v>
      </c>
      <c r="DR511" s="217">
        <f t="shared" si="748"/>
        <v>0</v>
      </c>
      <c r="DS511" s="217"/>
      <c r="DT511" s="217">
        <f t="shared" si="715"/>
        <v>0</v>
      </c>
      <c r="DU511" s="366">
        <f t="shared" si="749"/>
        <v>0</v>
      </c>
      <c r="DV511" s="217">
        <f t="shared" si="716"/>
        <v>0</v>
      </c>
      <c r="DW511" s="217">
        <f t="shared" ca="1" si="717"/>
        <v>0</v>
      </c>
      <c r="DX511" s="217">
        <f t="shared" ca="1" si="718"/>
        <v>0</v>
      </c>
      <c r="DY511" s="217">
        <f t="shared" ca="1" si="719"/>
        <v>0</v>
      </c>
      <c r="DZ511" s="218">
        <f ca="1">IF(AND(DW511,DX511=0)=0,0,IF(DW511&gt;0,[6]Приват!$AB$1,IF(DX511&gt;0,[6]Укрсиб!$AB$1,0)))</f>
        <v>0</v>
      </c>
      <c r="EA511" s="207"/>
      <c r="EB511" s="207">
        <f t="shared" ca="1" si="720"/>
        <v>47</v>
      </c>
      <c r="EC511" s="207">
        <f t="shared" ca="1" si="721"/>
        <v>8320</v>
      </c>
      <c r="ED511" s="207">
        <f t="shared" ca="1" si="750"/>
        <v>0</v>
      </c>
      <c r="EE511" s="207"/>
      <c r="EF511" s="219"/>
      <c r="EG511" s="219"/>
      <c r="EH511" s="219"/>
      <c r="EI511" s="219"/>
      <c r="EJ511" s="219"/>
      <c r="EK511" s="219"/>
      <c r="EL511" s="219"/>
      <c r="EM511" s="219">
        <f t="shared" si="722"/>
        <v>0</v>
      </c>
      <c r="EN511" s="219"/>
      <c r="EO511" s="219"/>
      <c r="EP511" s="219">
        <f t="shared" si="723"/>
        <v>0</v>
      </c>
      <c r="EQ511" s="219">
        <f t="shared" si="751"/>
        <v>0</v>
      </c>
      <c r="ER511" s="219">
        <f t="shared" si="752"/>
        <v>0</v>
      </c>
      <c r="ES511" s="219"/>
      <c r="ET511" s="219">
        <f t="shared" si="724"/>
        <v>0</v>
      </c>
      <c r="EU511" s="363">
        <f t="shared" si="753"/>
        <v>0</v>
      </c>
      <c r="EV511" s="219">
        <f t="shared" si="725"/>
        <v>0</v>
      </c>
      <c r="EW511" s="219">
        <f t="shared" ca="1" si="726"/>
        <v>0</v>
      </c>
      <c r="EX511" s="219">
        <f t="shared" ca="1" si="780"/>
        <v>0</v>
      </c>
      <c r="EY511" s="219">
        <f t="shared" ca="1" si="727"/>
        <v>0</v>
      </c>
      <c r="EZ511" s="220">
        <f ca="1">IF(AND(EW511,EX511=0)=0,0,IF(EW511&gt;0,[6]Приват!$AH$1,IF(EX511&gt;0,[6]Укрсиб!$AH$1,0)))</f>
        <v>0</v>
      </c>
      <c r="FA511" s="28">
        <f t="shared" ca="1" si="728"/>
        <v>0</v>
      </c>
      <c r="FB511" s="28">
        <f t="shared" ca="1" si="729"/>
        <v>0</v>
      </c>
      <c r="FC511" s="28">
        <f t="shared" ca="1" si="730"/>
        <v>0</v>
      </c>
      <c r="FD511" s="28">
        <f t="shared" ca="1" si="731"/>
        <v>0</v>
      </c>
      <c r="FE511" s="28">
        <f t="shared" ca="1" si="732"/>
        <v>0</v>
      </c>
      <c r="FF511">
        <f t="shared" si="733"/>
        <v>0</v>
      </c>
      <c r="FG511" s="7">
        <f t="shared" si="734"/>
        <v>0</v>
      </c>
    </row>
    <row r="512" spans="1:163">
      <c r="A512" s="113"/>
      <c r="B512" s="113">
        <f t="shared" ca="1" si="683"/>
        <v>48</v>
      </c>
      <c r="C512" s="113">
        <f t="shared" ca="1" si="684"/>
        <v>8460</v>
      </c>
      <c r="D512" s="113">
        <f t="shared" ca="1" si="777"/>
        <v>0</v>
      </c>
      <c r="E512" s="113">
        <f t="shared" si="685"/>
        <v>0</v>
      </c>
      <c r="F512" s="115"/>
      <c r="G512" s="209">
        <f t="shared" si="774"/>
        <v>0</v>
      </c>
      <c r="H512" s="209">
        <f t="shared" si="771"/>
        <v>0</v>
      </c>
      <c r="I512" s="209">
        <f t="shared" si="772"/>
        <v>0</v>
      </c>
      <c r="J512" s="209">
        <f t="shared" si="756"/>
        <v>0</v>
      </c>
      <c r="K512" s="209">
        <f t="shared" si="757"/>
        <v>0</v>
      </c>
      <c r="L512" s="209">
        <f t="shared" si="758"/>
        <v>0</v>
      </c>
      <c r="M512" s="209">
        <f t="shared" si="759"/>
        <v>0</v>
      </c>
      <c r="N512" s="209">
        <f t="shared" si="760"/>
        <v>0</v>
      </c>
      <c r="O512" s="209">
        <f t="shared" si="755"/>
        <v>0</v>
      </c>
      <c r="P512" s="211">
        <f t="shared" si="761"/>
        <v>0</v>
      </c>
      <c r="Q512" s="209">
        <f t="shared" si="762"/>
        <v>0</v>
      </c>
      <c r="R512" s="209">
        <f t="shared" si="763"/>
        <v>0</v>
      </c>
      <c r="S512" s="209">
        <f t="shared" si="764"/>
        <v>0</v>
      </c>
      <c r="T512" s="209">
        <f t="shared" si="765"/>
        <v>0</v>
      </c>
      <c r="U512" s="209">
        <f t="shared" si="766"/>
        <v>0</v>
      </c>
      <c r="V512" s="209">
        <f t="shared" si="767"/>
        <v>0</v>
      </c>
      <c r="W512" s="209">
        <f t="shared" ca="1" si="768"/>
        <v>0</v>
      </c>
      <c r="X512" s="209">
        <f t="shared" ca="1" si="769"/>
        <v>0</v>
      </c>
      <c r="Y512" s="209">
        <f t="shared" ca="1" si="770"/>
        <v>0</v>
      </c>
      <c r="Z512" s="210" t="str">
        <f t="shared" ca="1" si="686"/>
        <v xml:space="preserve">        </v>
      </c>
      <c r="AA512" s="185"/>
      <c r="AB512" s="185">
        <f t="shared" ca="1" si="687"/>
        <v>48</v>
      </c>
      <c r="AC512" s="185">
        <f t="shared" ca="1" si="688"/>
        <v>8460</v>
      </c>
      <c r="AD512" s="185">
        <f t="shared" ca="1" si="735"/>
        <v>0</v>
      </c>
      <c r="AE512" s="185"/>
      <c r="AF512" s="211"/>
      <c r="AG512" s="211"/>
      <c r="AH512" s="211"/>
      <c r="AI512" s="211"/>
      <c r="AJ512" s="211"/>
      <c r="AK512" s="211"/>
      <c r="AL512" s="211"/>
      <c r="AM512" s="211">
        <f t="shared" si="778"/>
        <v>0</v>
      </c>
      <c r="AN512" s="211"/>
      <c r="AO512" s="211"/>
      <c r="AP512" s="623">
        <f t="shared" si="689"/>
        <v>0</v>
      </c>
      <c r="AQ512" s="211">
        <f t="shared" si="736"/>
        <v>0</v>
      </c>
      <c r="AR512" s="211">
        <f t="shared" si="737"/>
        <v>0</v>
      </c>
      <c r="AS512" s="211"/>
      <c r="AT512" s="211">
        <f t="shared" si="690"/>
        <v>0</v>
      </c>
      <c r="AU512" s="358">
        <f t="shared" si="691"/>
        <v>0</v>
      </c>
      <c r="AV512" s="211">
        <f t="shared" si="692"/>
        <v>0</v>
      </c>
      <c r="AW512" s="211">
        <f t="shared" ca="1" si="693"/>
        <v>0</v>
      </c>
      <c r="AX512" s="211">
        <f t="shared" ca="1" si="773"/>
        <v>0</v>
      </c>
      <c r="AY512" s="211">
        <f t="shared" ca="1" si="694"/>
        <v>0</v>
      </c>
      <c r="AZ512" s="212">
        <f ca="1">IF(AND(AW512,AX512=0,AY512=0)=0,0,IF(AW512&gt;0,'На банк Приват'!$J$1,IF(AX512&gt;0,'На Укрсиб'!J505,0)))</f>
        <v>0</v>
      </c>
      <c r="BA512" s="191"/>
      <c r="BB512" s="191">
        <f t="shared" ca="1" si="695"/>
        <v>48</v>
      </c>
      <c r="BC512" s="191">
        <f t="shared" ca="1" si="696"/>
        <v>8460</v>
      </c>
      <c r="BD512" s="191">
        <f t="shared" ca="1" si="738"/>
        <v>0</v>
      </c>
      <c r="BE512" s="191"/>
      <c r="BF512" s="213"/>
      <c r="BG512" s="213"/>
      <c r="BH512" s="213"/>
      <c r="BI512" s="213"/>
      <c r="BJ512" s="213"/>
      <c r="BK512" s="213"/>
      <c r="BL512" s="213"/>
      <c r="BM512" s="213">
        <f t="shared" si="779"/>
        <v>0</v>
      </c>
      <c r="BN512" s="213"/>
      <c r="BO512" s="213"/>
      <c r="BP512" s="623">
        <f t="shared" si="697"/>
        <v>0</v>
      </c>
      <c r="BQ512" s="213">
        <f t="shared" si="739"/>
        <v>0</v>
      </c>
      <c r="BR512" s="213">
        <f t="shared" si="740"/>
        <v>0</v>
      </c>
      <c r="BS512" s="213"/>
      <c r="BT512" s="213">
        <f t="shared" si="698"/>
        <v>0</v>
      </c>
      <c r="BU512" s="362">
        <f t="shared" si="741"/>
        <v>0</v>
      </c>
      <c r="BV512" s="213">
        <f t="shared" si="699"/>
        <v>0</v>
      </c>
      <c r="BW512" s="213">
        <f t="shared" ca="1" si="700"/>
        <v>0</v>
      </c>
      <c r="BX512" s="213">
        <f t="shared" ca="1" si="701"/>
        <v>0</v>
      </c>
      <c r="BY512" s="213">
        <f t="shared" ca="1" si="702"/>
        <v>0</v>
      </c>
      <c r="BZ512" s="214">
        <f ca="1">IF(AND(BW512,BX512=0)=0,0,IF(BW512&gt;0,'На банк Приват'!$P$1,IF(BX512&gt;0,'На Укрсиб'!$P$1,0)))</f>
        <v>0</v>
      </c>
      <c r="CA512" s="198"/>
      <c r="CB512" s="198">
        <f t="shared" ca="1" si="703"/>
        <v>48</v>
      </c>
      <c r="CC512" s="198">
        <f t="shared" ca="1" si="704"/>
        <v>8460</v>
      </c>
      <c r="CD512" s="198">
        <f t="shared" ca="1" si="742"/>
        <v>0</v>
      </c>
      <c r="CE512" s="198"/>
      <c r="CF512" s="215"/>
      <c r="CG512" s="215"/>
      <c r="CH512" s="215"/>
      <c r="CI512" s="215"/>
      <c r="CJ512" s="215"/>
      <c r="CK512" s="215"/>
      <c r="CL512" s="215"/>
      <c r="CM512" s="215">
        <f t="shared" si="781"/>
        <v>0</v>
      </c>
      <c r="CN512" s="215"/>
      <c r="CO512" s="215"/>
      <c r="CP512" s="215">
        <f t="shared" si="705"/>
        <v>0</v>
      </c>
      <c r="CQ512" s="215">
        <f t="shared" si="743"/>
        <v>0</v>
      </c>
      <c r="CR512" s="215">
        <f t="shared" si="744"/>
        <v>0</v>
      </c>
      <c r="CS512" s="215"/>
      <c r="CT512" s="215">
        <f t="shared" si="706"/>
        <v>0</v>
      </c>
      <c r="CU512" s="369">
        <f t="shared" si="707"/>
        <v>0</v>
      </c>
      <c r="CV512" s="215">
        <f t="shared" si="708"/>
        <v>0</v>
      </c>
      <c r="CW512" s="215">
        <f t="shared" ca="1" si="709"/>
        <v>0</v>
      </c>
      <c r="CX512" s="215">
        <f t="shared" ca="1" si="776"/>
        <v>0</v>
      </c>
      <c r="CY512" s="215">
        <f t="shared" ca="1" si="710"/>
        <v>0</v>
      </c>
      <c r="CZ512" s="216">
        <f ca="1">IF(AND(CW512,CX512=0)=0,0,IF(CW512&gt;0,'На банк Приват'!$V$1,IF(CX512&gt;0,'На Укрсиб'!$V$1,0)))</f>
        <v>0</v>
      </c>
      <c r="DA512" s="204"/>
      <c r="DB512" s="204">
        <f t="shared" ca="1" si="711"/>
        <v>48</v>
      </c>
      <c r="DC512" s="204">
        <f t="shared" ca="1" si="712"/>
        <v>8460</v>
      </c>
      <c r="DD512" s="204">
        <f t="shared" ca="1" si="746"/>
        <v>0</v>
      </c>
      <c r="DE512" s="204"/>
      <c r="DF512" s="217"/>
      <c r="DG512" s="217"/>
      <c r="DH512" s="217"/>
      <c r="DI512" s="217"/>
      <c r="DJ512" s="217"/>
      <c r="DK512" s="217"/>
      <c r="DL512" s="217"/>
      <c r="DM512" s="217">
        <f t="shared" si="713"/>
        <v>0</v>
      </c>
      <c r="DN512" s="217"/>
      <c r="DO512" s="217"/>
      <c r="DP512" s="763">
        <f t="shared" si="714"/>
        <v>0</v>
      </c>
      <c r="DQ512" s="217">
        <f t="shared" si="747"/>
        <v>0</v>
      </c>
      <c r="DR512" s="217">
        <f t="shared" si="748"/>
        <v>0</v>
      </c>
      <c r="DS512" s="217"/>
      <c r="DT512" s="217">
        <f t="shared" si="715"/>
        <v>0</v>
      </c>
      <c r="DU512" s="366">
        <f t="shared" si="749"/>
        <v>0</v>
      </c>
      <c r="DV512" s="217">
        <f t="shared" si="716"/>
        <v>0</v>
      </c>
      <c r="DW512" s="217">
        <f t="shared" ca="1" si="717"/>
        <v>0</v>
      </c>
      <c r="DX512" s="217">
        <f t="shared" ca="1" si="718"/>
        <v>0</v>
      </c>
      <c r="DY512" s="217">
        <f t="shared" ca="1" si="719"/>
        <v>0</v>
      </c>
      <c r="DZ512" s="218">
        <f ca="1">IF(AND(DW512,DX512=0)=0,0,IF(DW512&gt;0,[6]Приват!$AB$1,IF(DX512&gt;0,[6]Укрсиб!$AB$1,0)))</f>
        <v>0</v>
      </c>
      <c r="EA512" s="207"/>
      <c r="EB512" s="207">
        <f t="shared" ca="1" si="720"/>
        <v>48</v>
      </c>
      <c r="EC512" s="207">
        <f t="shared" ca="1" si="721"/>
        <v>8460</v>
      </c>
      <c r="ED512" s="207">
        <f t="shared" ca="1" si="750"/>
        <v>0</v>
      </c>
      <c r="EE512" s="207"/>
      <c r="EF512" s="219"/>
      <c r="EG512" s="219"/>
      <c r="EH512" s="219"/>
      <c r="EI512" s="219"/>
      <c r="EJ512" s="219"/>
      <c r="EK512" s="219"/>
      <c r="EL512" s="219"/>
      <c r="EM512" s="219">
        <f t="shared" si="722"/>
        <v>0</v>
      </c>
      <c r="EN512" s="219"/>
      <c r="EO512" s="219"/>
      <c r="EP512" s="219">
        <f t="shared" si="723"/>
        <v>0</v>
      </c>
      <c r="EQ512" s="219">
        <f t="shared" si="751"/>
        <v>0</v>
      </c>
      <c r="ER512" s="219">
        <f t="shared" si="752"/>
        <v>0</v>
      </c>
      <c r="ES512" s="219"/>
      <c r="ET512" s="219">
        <f t="shared" si="724"/>
        <v>0</v>
      </c>
      <c r="EU512" s="363">
        <f t="shared" si="753"/>
        <v>0</v>
      </c>
      <c r="EV512" s="219">
        <f t="shared" si="725"/>
        <v>0</v>
      </c>
      <c r="EW512" s="219">
        <f t="shared" ca="1" si="726"/>
        <v>0</v>
      </c>
      <c r="EX512" s="219">
        <f t="shared" ca="1" si="780"/>
        <v>0</v>
      </c>
      <c r="EY512" s="219">
        <f t="shared" ca="1" si="727"/>
        <v>0</v>
      </c>
      <c r="EZ512" s="220">
        <f ca="1">IF(AND(EW512,EX512=0)=0,0,IF(EW512&gt;0,[6]Приват!$AH$1,IF(EX512&gt;0,[6]Укрсиб!$AH$1,0)))</f>
        <v>0</v>
      </c>
      <c r="FA512" s="28">
        <f t="shared" ca="1" si="728"/>
        <v>0</v>
      </c>
      <c r="FB512" s="28">
        <f t="shared" ca="1" si="729"/>
        <v>0</v>
      </c>
      <c r="FC512" s="28">
        <f t="shared" ca="1" si="730"/>
        <v>0</v>
      </c>
      <c r="FD512" s="28">
        <f t="shared" ca="1" si="731"/>
        <v>0</v>
      </c>
      <c r="FE512" s="28">
        <f t="shared" ca="1" si="732"/>
        <v>0</v>
      </c>
      <c r="FF512">
        <f t="shared" si="733"/>
        <v>0</v>
      </c>
      <c r="FG512" s="7">
        <f t="shared" si="734"/>
        <v>0</v>
      </c>
    </row>
    <row r="513" spans="1:163">
      <c r="A513" s="113"/>
      <c r="B513" s="113">
        <f t="shared" ca="1" si="683"/>
        <v>49</v>
      </c>
      <c r="C513" s="113">
        <f t="shared" ca="1" si="684"/>
        <v>8600</v>
      </c>
      <c r="D513" s="113">
        <f t="shared" ca="1" si="777"/>
        <v>0</v>
      </c>
      <c r="E513" s="113">
        <f t="shared" si="685"/>
        <v>0</v>
      </c>
      <c r="F513" s="115"/>
      <c r="G513" s="209">
        <f t="shared" si="774"/>
        <v>0</v>
      </c>
      <c r="H513" s="209">
        <f t="shared" si="771"/>
        <v>0</v>
      </c>
      <c r="I513" s="209">
        <f t="shared" si="772"/>
        <v>0</v>
      </c>
      <c r="J513" s="209">
        <f t="shared" si="756"/>
        <v>0</v>
      </c>
      <c r="K513" s="209">
        <f t="shared" si="757"/>
        <v>0</v>
      </c>
      <c r="L513" s="209">
        <f t="shared" si="758"/>
        <v>0</v>
      </c>
      <c r="M513" s="209">
        <f t="shared" si="759"/>
        <v>0</v>
      </c>
      <c r="N513" s="209">
        <f t="shared" si="760"/>
        <v>0</v>
      </c>
      <c r="O513" s="209">
        <f t="shared" si="755"/>
        <v>0</v>
      </c>
      <c r="P513" s="211">
        <f t="shared" si="761"/>
        <v>0</v>
      </c>
      <c r="Q513" s="209">
        <f t="shared" si="762"/>
        <v>0</v>
      </c>
      <c r="R513" s="209">
        <f t="shared" si="763"/>
        <v>0</v>
      </c>
      <c r="S513" s="209">
        <f t="shared" si="764"/>
        <v>0</v>
      </c>
      <c r="T513" s="209">
        <f t="shared" si="765"/>
        <v>0</v>
      </c>
      <c r="U513" s="209">
        <f t="shared" si="766"/>
        <v>0</v>
      </c>
      <c r="V513" s="209">
        <f t="shared" si="767"/>
        <v>0</v>
      </c>
      <c r="W513" s="209">
        <f t="shared" ca="1" si="768"/>
        <v>0</v>
      </c>
      <c r="X513" s="209">
        <f t="shared" ca="1" si="769"/>
        <v>0</v>
      </c>
      <c r="Y513" s="209">
        <f t="shared" ca="1" si="770"/>
        <v>0</v>
      </c>
      <c r="Z513" s="210" t="str">
        <f t="shared" ca="1" si="686"/>
        <v xml:space="preserve">        </v>
      </c>
      <c r="AA513" s="185"/>
      <c r="AB513" s="185">
        <f t="shared" ca="1" si="687"/>
        <v>49</v>
      </c>
      <c r="AC513" s="185">
        <f t="shared" ca="1" si="688"/>
        <v>8600</v>
      </c>
      <c r="AD513" s="185">
        <f t="shared" ca="1" si="735"/>
        <v>0</v>
      </c>
      <c r="AE513" s="185"/>
      <c r="AF513" s="211"/>
      <c r="AG513" s="211"/>
      <c r="AH513" s="211"/>
      <c r="AI513" s="211"/>
      <c r="AJ513" s="211"/>
      <c r="AK513" s="211"/>
      <c r="AL513" s="211"/>
      <c r="AM513" s="211">
        <f t="shared" si="778"/>
        <v>0</v>
      </c>
      <c r="AN513" s="211"/>
      <c r="AO513" s="211"/>
      <c r="AP513" s="623">
        <f t="shared" si="689"/>
        <v>0</v>
      </c>
      <c r="AQ513" s="211">
        <f t="shared" si="736"/>
        <v>0</v>
      </c>
      <c r="AR513" s="211">
        <f t="shared" si="737"/>
        <v>0</v>
      </c>
      <c r="AS513" s="211"/>
      <c r="AT513" s="211">
        <f t="shared" si="690"/>
        <v>0</v>
      </c>
      <c r="AU513" s="358">
        <f t="shared" si="691"/>
        <v>0</v>
      </c>
      <c r="AV513" s="211">
        <f t="shared" si="692"/>
        <v>0</v>
      </c>
      <c r="AW513" s="211">
        <f t="shared" ca="1" si="693"/>
        <v>0</v>
      </c>
      <c r="AX513" s="211">
        <f t="shared" ca="1" si="773"/>
        <v>0</v>
      </c>
      <c r="AY513" s="211">
        <f t="shared" ca="1" si="694"/>
        <v>0</v>
      </c>
      <c r="AZ513" s="212">
        <f ca="1">IF(AND(AW513,AX513=0,AY513=0)=0,0,IF(AW513&gt;0,'На банк Приват'!$J$1,IF(AX513&gt;0,'На Укрсиб'!J506,0)))</f>
        <v>0</v>
      </c>
      <c r="BA513" s="191"/>
      <c r="BB513" s="191">
        <f t="shared" ca="1" si="695"/>
        <v>49</v>
      </c>
      <c r="BC513" s="191">
        <f t="shared" ca="1" si="696"/>
        <v>8600</v>
      </c>
      <c r="BD513" s="191">
        <f t="shared" ca="1" si="738"/>
        <v>0</v>
      </c>
      <c r="BE513" s="191"/>
      <c r="BF513" s="213"/>
      <c r="BG513" s="213"/>
      <c r="BH513" s="213"/>
      <c r="BI513" s="213"/>
      <c r="BJ513" s="213"/>
      <c r="BK513" s="213"/>
      <c r="BL513" s="213"/>
      <c r="BM513" s="213">
        <f t="shared" si="779"/>
        <v>0</v>
      </c>
      <c r="BN513" s="213"/>
      <c r="BO513" s="213"/>
      <c r="BP513" s="623">
        <f t="shared" si="697"/>
        <v>0</v>
      </c>
      <c r="BQ513" s="213">
        <f t="shared" si="739"/>
        <v>0</v>
      </c>
      <c r="BR513" s="213">
        <f t="shared" si="740"/>
        <v>0</v>
      </c>
      <c r="BS513" s="213"/>
      <c r="BT513" s="213">
        <f t="shared" si="698"/>
        <v>0</v>
      </c>
      <c r="BU513" s="362">
        <f t="shared" si="741"/>
        <v>0</v>
      </c>
      <c r="BV513" s="213">
        <f t="shared" si="699"/>
        <v>0</v>
      </c>
      <c r="BW513" s="213">
        <f t="shared" ca="1" si="700"/>
        <v>0</v>
      </c>
      <c r="BX513" s="213">
        <f t="shared" ca="1" si="701"/>
        <v>0</v>
      </c>
      <c r="BY513" s="213">
        <f t="shared" ca="1" si="702"/>
        <v>0</v>
      </c>
      <c r="BZ513" s="214">
        <f ca="1">IF(AND(BW513,BX513=0)=0,0,IF(BW513&gt;0,'На банк Приват'!$P$1,IF(BX513&gt;0,'На Укрсиб'!$P$1,0)))</f>
        <v>0</v>
      </c>
      <c r="CA513" s="198"/>
      <c r="CB513" s="198">
        <f t="shared" ca="1" si="703"/>
        <v>49</v>
      </c>
      <c r="CC513" s="198">
        <f t="shared" ca="1" si="704"/>
        <v>8600</v>
      </c>
      <c r="CD513" s="198">
        <f t="shared" ca="1" si="742"/>
        <v>0</v>
      </c>
      <c r="CE513" s="198"/>
      <c r="CF513" s="215"/>
      <c r="CG513" s="215"/>
      <c r="CH513" s="215"/>
      <c r="CI513" s="215"/>
      <c r="CJ513" s="215"/>
      <c r="CK513" s="215"/>
      <c r="CL513" s="215"/>
      <c r="CM513" s="215">
        <f t="shared" si="781"/>
        <v>0</v>
      </c>
      <c r="CN513" s="215"/>
      <c r="CO513" s="215"/>
      <c r="CP513" s="215">
        <f t="shared" si="705"/>
        <v>0</v>
      </c>
      <c r="CQ513" s="215">
        <f t="shared" si="743"/>
        <v>0</v>
      </c>
      <c r="CR513" s="215">
        <f t="shared" si="744"/>
        <v>0</v>
      </c>
      <c r="CS513" s="215"/>
      <c r="CT513" s="215">
        <f t="shared" si="706"/>
        <v>0</v>
      </c>
      <c r="CU513" s="369">
        <f t="shared" si="707"/>
        <v>0</v>
      </c>
      <c r="CV513" s="215">
        <f t="shared" si="708"/>
        <v>0</v>
      </c>
      <c r="CW513" s="215">
        <f t="shared" ca="1" si="709"/>
        <v>0</v>
      </c>
      <c r="CX513" s="215">
        <f t="shared" ca="1" si="776"/>
        <v>0</v>
      </c>
      <c r="CY513" s="215">
        <f t="shared" ca="1" si="710"/>
        <v>0</v>
      </c>
      <c r="CZ513" s="216">
        <f ca="1">IF(AND(CW513,CX513=0)=0,0,IF(CW513&gt;0,'На банк Приват'!$V$1,IF(CX513&gt;0,'На Укрсиб'!$V$1,0)))</f>
        <v>0</v>
      </c>
      <c r="DA513" s="204"/>
      <c r="DB513" s="204">
        <f t="shared" ca="1" si="711"/>
        <v>49</v>
      </c>
      <c r="DC513" s="204">
        <f t="shared" ca="1" si="712"/>
        <v>8600</v>
      </c>
      <c r="DD513" s="204">
        <f t="shared" ca="1" si="746"/>
        <v>0</v>
      </c>
      <c r="DE513" s="204"/>
      <c r="DF513" s="217"/>
      <c r="DG513" s="217"/>
      <c r="DH513" s="217"/>
      <c r="DI513" s="217"/>
      <c r="DJ513" s="217"/>
      <c r="DK513" s="217"/>
      <c r="DL513" s="217"/>
      <c r="DM513" s="217">
        <f t="shared" si="713"/>
        <v>0</v>
      </c>
      <c r="DN513" s="217"/>
      <c r="DO513" s="217"/>
      <c r="DP513" s="763">
        <f t="shared" si="714"/>
        <v>0</v>
      </c>
      <c r="DQ513" s="217">
        <f t="shared" si="747"/>
        <v>0</v>
      </c>
      <c r="DR513" s="217">
        <f t="shared" si="748"/>
        <v>0</v>
      </c>
      <c r="DS513" s="217"/>
      <c r="DT513" s="217">
        <f t="shared" si="715"/>
        <v>0</v>
      </c>
      <c r="DU513" s="366">
        <f t="shared" si="749"/>
        <v>0</v>
      </c>
      <c r="DV513" s="217">
        <f t="shared" si="716"/>
        <v>0</v>
      </c>
      <c r="DW513" s="217">
        <f t="shared" ca="1" si="717"/>
        <v>0</v>
      </c>
      <c r="DX513" s="217">
        <f t="shared" ca="1" si="718"/>
        <v>0</v>
      </c>
      <c r="DY513" s="217">
        <f t="shared" ca="1" si="719"/>
        <v>0</v>
      </c>
      <c r="DZ513" s="218">
        <f ca="1">IF(AND(DW513,DX513=0)=0,0,IF(DW513&gt;0,[6]Приват!$AB$1,IF(DX513&gt;0,[6]Укрсиб!$AB$1,0)))</f>
        <v>0</v>
      </c>
      <c r="EA513" s="207"/>
      <c r="EB513" s="207">
        <f t="shared" ca="1" si="720"/>
        <v>49</v>
      </c>
      <c r="EC513" s="207">
        <f t="shared" ca="1" si="721"/>
        <v>8600</v>
      </c>
      <c r="ED513" s="207">
        <f t="shared" ca="1" si="750"/>
        <v>0</v>
      </c>
      <c r="EE513" s="207"/>
      <c r="EF513" s="219"/>
      <c r="EG513" s="219"/>
      <c r="EH513" s="219"/>
      <c r="EI513" s="219"/>
      <c r="EJ513" s="219"/>
      <c r="EK513" s="219"/>
      <c r="EL513" s="219"/>
      <c r="EM513" s="219">
        <f t="shared" si="722"/>
        <v>0</v>
      </c>
      <c r="EN513" s="219"/>
      <c r="EO513" s="219"/>
      <c r="EP513" s="219">
        <f t="shared" si="723"/>
        <v>0</v>
      </c>
      <c r="EQ513" s="219">
        <f t="shared" si="751"/>
        <v>0</v>
      </c>
      <c r="ER513" s="219">
        <f t="shared" si="752"/>
        <v>0</v>
      </c>
      <c r="ES513" s="219"/>
      <c r="ET513" s="219">
        <f t="shared" si="724"/>
        <v>0</v>
      </c>
      <c r="EU513" s="363">
        <f t="shared" si="753"/>
        <v>0</v>
      </c>
      <c r="EV513" s="219">
        <f t="shared" si="725"/>
        <v>0</v>
      </c>
      <c r="EW513" s="219">
        <f t="shared" ca="1" si="726"/>
        <v>0</v>
      </c>
      <c r="EX513" s="219">
        <f t="shared" ca="1" si="780"/>
        <v>0</v>
      </c>
      <c r="EY513" s="219">
        <f t="shared" ca="1" si="727"/>
        <v>0</v>
      </c>
      <c r="EZ513" s="220">
        <f ca="1">IF(AND(EW513,EX513=0)=0,0,IF(EW513&gt;0,[6]Приват!$AH$1,IF(EX513&gt;0,[6]Укрсиб!$AH$1,0)))</f>
        <v>0</v>
      </c>
      <c r="FA513" s="28">
        <f t="shared" ca="1" si="728"/>
        <v>0</v>
      </c>
      <c r="FB513" s="28">
        <f t="shared" ca="1" si="729"/>
        <v>0</v>
      </c>
      <c r="FC513" s="28">
        <f t="shared" ca="1" si="730"/>
        <v>0</v>
      </c>
      <c r="FD513" s="28">
        <f t="shared" ca="1" si="731"/>
        <v>0</v>
      </c>
      <c r="FE513" s="28">
        <f t="shared" ca="1" si="732"/>
        <v>0</v>
      </c>
      <c r="FF513">
        <f t="shared" si="733"/>
        <v>0</v>
      </c>
      <c r="FG513" s="7">
        <f t="shared" si="734"/>
        <v>0</v>
      </c>
    </row>
    <row r="514" spans="1:163">
      <c r="A514" s="113"/>
      <c r="B514" s="113">
        <f t="shared" ca="1" si="683"/>
        <v>50</v>
      </c>
      <c r="C514" s="113">
        <f t="shared" ca="1" si="684"/>
        <v>8740</v>
      </c>
      <c r="D514" s="113">
        <f t="shared" ref="D514:D519" ca="1" si="782">INDIRECT("Відомість!dj"&amp;ROW()-4)</f>
        <v>0</v>
      </c>
      <c r="E514" s="113">
        <f t="shared" si="685"/>
        <v>0</v>
      </c>
      <c r="F514" s="115"/>
      <c r="G514" s="209">
        <f t="shared" si="774"/>
        <v>0</v>
      </c>
      <c r="H514" s="209">
        <f t="shared" si="771"/>
        <v>0</v>
      </c>
      <c r="I514" s="209">
        <f t="shared" si="772"/>
        <v>0</v>
      </c>
      <c r="J514" s="209">
        <f t="shared" si="756"/>
        <v>0</v>
      </c>
      <c r="K514" s="209">
        <f t="shared" si="757"/>
        <v>0</v>
      </c>
      <c r="L514" s="209">
        <f t="shared" si="758"/>
        <v>0</v>
      </c>
      <c r="M514" s="209">
        <f t="shared" si="759"/>
        <v>0</v>
      </c>
      <c r="N514" s="209">
        <f t="shared" si="760"/>
        <v>0</v>
      </c>
      <c r="O514" s="209">
        <f t="shared" si="755"/>
        <v>0</v>
      </c>
      <c r="P514" s="211">
        <f t="shared" si="761"/>
        <v>0</v>
      </c>
      <c r="Q514" s="209">
        <f t="shared" si="762"/>
        <v>0</v>
      </c>
      <c r="R514" s="209">
        <f t="shared" si="763"/>
        <v>0</v>
      </c>
      <c r="S514" s="209">
        <f t="shared" si="764"/>
        <v>0</v>
      </c>
      <c r="T514" s="209">
        <f t="shared" si="765"/>
        <v>0</v>
      </c>
      <c r="U514" s="209">
        <f t="shared" si="766"/>
        <v>0</v>
      </c>
      <c r="V514" s="209">
        <f t="shared" si="767"/>
        <v>0</v>
      </c>
      <c r="W514" s="209">
        <f t="shared" ca="1" si="768"/>
        <v>0</v>
      </c>
      <c r="X514" s="209">
        <f t="shared" ca="1" si="769"/>
        <v>0</v>
      </c>
      <c r="Y514" s="209">
        <f t="shared" ca="1" si="770"/>
        <v>0</v>
      </c>
      <c r="Z514" s="210" t="str">
        <f t="shared" ca="1" si="686"/>
        <v xml:space="preserve">        </v>
      </c>
      <c r="AA514" s="185"/>
      <c r="AB514" s="185">
        <f t="shared" ca="1" si="687"/>
        <v>50</v>
      </c>
      <c r="AC514" s="185">
        <f t="shared" ca="1" si="688"/>
        <v>8740</v>
      </c>
      <c r="AD514" s="185">
        <f t="shared" ca="1" si="735"/>
        <v>0</v>
      </c>
      <c r="AE514" s="185"/>
      <c r="AF514" s="211"/>
      <c r="AG514" s="211"/>
      <c r="AH514" s="211"/>
      <c r="AI514" s="211"/>
      <c r="AJ514" s="211"/>
      <c r="AK514" s="211"/>
      <c r="AL514" s="211"/>
      <c r="AM514" s="211">
        <f t="shared" si="778"/>
        <v>0</v>
      </c>
      <c r="AN514" s="211"/>
      <c r="AO514" s="211"/>
      <c r="AP514" s="623">
        <f t="shared" si="689"/>
        <v>0</v>
      </c>
      <c r="AQ514" s="211">
        <f t="shared" si="736"/>
        <v>0</v>
      </c>
      <c r="AR514" s="211">
        <f t="shared" si="737"/>
        <v>0</v>
      </c>
      <c r="AS514" s="211"/>
      <c r="AT514" s="211">
        <f t="shared" si="690"/>
        <v>0</v>
      </c>
      <c r="AU514" s="358">
        <f t="shared" si="691"/>
        <v>0</v>
      </c>
      <c r="AV514" s="211">
        <f t="shared" si="692"/>
        <v>0</v>
      </c>
      <c r="AW514" s="211">
        <f t="shared" ca="1" si="693"/>
        <v>0</v>
      </c>
      <c r="AX514" s="211">
        <f t="shared" ca="1" si="773"/>
        <v>0</v>
      </c>
      <c r="AY514" s="211">
        <f t="shared" ca="1" si="694"/>
        <v>0</v>
      </c>
      <c r="AZ514" s="212">
        <f ca="1">IF(AND(AW514,AX514=0,AY514=0)=0,0,IF(AW514&gt;0,'На банк Приват'!$J$1,IF(AX514&gt;0,'На Укрсиб'!J507,0)))</f>
        <v>0</v>
      </c>
      <c r="BA514" s="191"/>
      <c r="BB514" s="191">
        <f t="shared" ca="1" si="695"/>
        <v>50</v>
      </c>
      <c r="BC514" s="191">
        <f t="shared" ca="1" si="696"/>
        <v>8740</v>
      </c>
      <c r="BD514" s="191">
        <f t="shared" ca="1" si="738"/>
        <v>0</v>
      </c>
      <c r="BE514" s="191"/>
      <c r="BF514" s="213"/>
      <c r="BG514" s="213"/>
      <c r="BH514" s="213"/>
      <c r="BI514" s="213"/>
      <c r="BJ514" s="213"/>
      <c r="BK514" s="213"/>
      <c r="BL514" s="213"/>
      <c r="BM514" s="213">
        <f t="shared" si="779"/>
        <v>0</v>
      </c>
      <c r="BN514" s="213"/>
      <c r="BO514" s="213"/>
      <c r="BP514" s="623">
        <f t="shared" si="697"/>
        <v>0</v>
      </c>
      <c r="BQ514" s="213">
        <f t="shared" si="739"/>
        <v>0</v>
      </c>
      <c r="BR514" s="213">
        <f t="shared" si="740"/>
        <v>0</v>
      </c>
      <c r="BS514" s="213"/>
      <c r="BT514" s="213">
        <f t="shared" si="698"/>
        <v>0</v>
      </c>
      <c r="BU514" s="362">
        <f t="shared" si="741"/>
        <v>0</v>
      </c>
      <c r="BV514" s="213">
        <f t="shared" si="699"/>
        <v>0</v>
      </c>
      <c r="BW514" s="213">
        <f t="shared" ca="1" si="700"/>
        <v>0</v>
      </c>
      <c r="BX514" s="213">
        <f t="shared" ca="1" si="701"/>
        <v>0</v>
      </c>
      <c r="BY514" s="213">
        <f t="shared" ca="1" si="702"/>
        <v>0</v>
      </c>
      <c r="BZ514" s="214">
        <f ca="1">IF(AND(BW514,BX514=0)=0,0,IF(BW514&gt;0,'На банк Приват'!$P$1,IF(BX514&gt;0,'На Укрсиб'!$P$1,0)))</f>
        <v>0</v>
      </c>
      <c r="CA514" s="198"/>
      <c r="CB514" s="198">
        <f t="shared" ca="1" si="703"/>
        <v>50</v>
      </c>
      <c r="CC514" s="198">
        <f t="shared" ca="1" si="704"/>
        <v>8740</v>
      </c>
      <c r="CD514" s="198">
        <f t="shared" ca="1" si="742"/>
        <v>0</v>
      </c>
      <c r="CE514" s="198"/>
      <c r="CF514" s="215"/>
      <c r="CG514" s="215"/>
      <c r="CH514" s="215"/>
      <c r="CI514" s="215"/>
      <c r="CJ514" s="215"/>
      <c r="CK514" s="215"/>
      <c r="CL514" s="215"/>
      <c r="CM514" s="215">
        <f t="shared" si="781"/>
        <v>0</v>
      </c>
      <c r="CN514" s="215"/>
      <c r="CO514" s="215"/>
      <c r="CP514" s="215">
        <f t="shared" si="705"/>
        <v>0</v>
      </c>
      <c r="CQ514" s="215">
        <f t="shared" si="743"/>
        <v>0</v>
      </c>
      <c r="CR514" s="215">
        <f t="shared" si="744"/>
        <v>0</v>
      </c>
      <c r="CS514" s="215"/>
      <c r="CT514" s="215">
        <f t="shared" si="706"/>
        <v>0</v>
      </c>
      <c r="CU514" s="369">
        <f t="shared" si="707"/>
        <v>0</v>
      </c>
      <c r="CV514" s="215">
        <f t="shared" si="708"/>
        <v>0</v>
      </c>
      <c r="CW514" s="215">
        <f t="shared" ca="1" si="709"/>
        <v>0</v>
      </c>
      <c r="CX514" s="215">
        <f t="shared" ca="1" si="776"/>
        <v>0</v>
      </c>
      <c r="CY514" s="215">
        <f t="shared" ca="1" si="710"/>
        <v>0</v>
      </c>
      <c r="CZ514" s="216">
        <f ca="1">IF(AND(CW514,CX514=0)=0,0,IF(CW514&gt;0,'На банк Приват'!$V$1,IF(CX514&gt;0,'На Укрсиб'!$V$1,0)))</f>
        <v>0</v>
      </c>
      <c r="DA514" s="204"/>
      <c r="DB514" s="204">
        <f t="shared" ca="1" si="711"/>
        <v>50</v>
      </c>
      <c r="DC514" s="204">
        <f t="shared" ca="1" si="712"/>
        <v>8740</v>
      </c>
      <c r="DD514" s="204">
        <f t="shared" ca="1" si="746"/>
        <v>0</v>
      </c>
      <c r="DE514" s="204"/>
      <c r="DF514" s="217"/>
      <c r="DG514" s="217"/>
      <c r="DH514" s="217"/>
      <c r="DI514" s="217"/>
      <c r="DJ514" s="217"/>
      <c r="DK514" s="217"/>
      <c r="DL514" s="217"/>
      <c r="DM514" s="217">
        <f t="shared" si="713"/>
        <v>0</v>
      </c>
      <c r="DN514" s="217"/>
      <c r="DO514" s="217"/>
      <c r="DP514" s="763">
        <f t="shared" si="714"/>
        <v>0</v>
      </c>
      <c r="DQ514" s="217">
        <f t="shared" si="747"/>
        <v>0</v>
      </c>
      <c r="DR514" s="217">
        <f t="shared" si="748"/>
        <v>0</v>
      </c>
      <c r="DS514" s="217"/>
      <c r="DT514" s="217">
        <f t="shared" si="715"/>
        <v>0</v>
      </c>
      <c r="DU514" s="366">
        <f t="shared" si="749"/>
        <v>0</v>
      </c>
      <c r="DV514" s="217">
        <f t="shared" si="716"/>
        <v>0</v>
      </c>
      <c r="DW514" s="217">
        <f t="shared" ca="1" si="717"/>
        <v>0</v>
      </c>
      <c r="DX514" s="217">
        <f t="shared" ca="1" si="718"/>
        <v>0</v>
      </c>
      <c r="DY514" s="217">
        <f t="shared" ca="1" si="719"/>
        <v>0</v>
      </c>
      <c r="DZ514" s="218">
        <f ca="1">IF(AND(DW514,DX514=0)=0,0,IF(DW514&gt;0,[6]Приват!$AB$1,IF(DX514&gt;0,[6]Укрсиб!$AB$1,0)))</f>
        <v>0</v>
      </c>
      <c r="EA514" s="207"/>
      <c r="EB514" s="207">
        <f t="shared" ca="1" si="720"/>
        <v>50</v>
      </c>
      <c r="EC514" s="207">
        <f t="shared" ca="1" si="721"/>
        <v>8740</v>
      </c>
      <c r="ED514" s="207">
        <f t="shared" ca="1" si="750"/>
        <v>0</v>
      </c>
      <c r="EE514" s="207"/>
      <c r="EF514" s="219"/>
      <c r="EG514" s="219"/>
      <c r="EH514" s="219"/>
      <c r="EI514" s="219"/>
      <c r="EJ514" s="219"/>
      <c r="EK514" s="219"/>
      <c r="EL514" s="219"/>
      <c r="EM514" s="219">
        <f t="shared" si="722"/>
        <v>0</v>
      </c>
      <c r="EN514" s="219"/>
      <c r="EO514" s="219"/>
      <c r="EP514" s="219">
        <f t="shared" si="723"/>
        <v>0</v>
      </c>
      <c r="EQ514" s="219">
        <f t="shared" si="751"/>
        <v>0</v>
      </c>
      <c r="ER514" s="219">
        <f t="shared" si="752"/>
        <v>0</v>
      </c>
      <c r="ES514" s="219"/>
      <c r="ET514" s="219">
        <f t="shared" si="724"/>
        <v>0</v>
      </c>
      <c r="EU514" s="363">
        <f t="shared" si="753"/>
        <v>0</v>
      </c>
      <c r="EV514" s="219">
        <f t="shared" si="725"/>
        <v>0</v>
      </c>
      <c r="EW514" s="219">
        <f t="shared" ca="1" si="726"/>
        <v>0</v>
      </c>
      <c r="EX514" s="219">
        <f t="shared" ca="1" si="780"/>
        <v>0</v>
      </c>
      <c r="EY514" s="219">
        <f t="shared" ca="1" si="727"/>
        <v>0</v>
      </c>
      <c r="EZ514" s="220">
        <f ca="1">IF(AND(EW514,EX514=0)=0,0,IF(EW514&gt;0,[6]Приват!$AH$1,IF(EX514&gt;0,[6]Укрсиб!$AH$1,0)))</f>
        <v>0</v>
      </c>
      <c r="FA514" s="28">
        <f t="shared" ca="1" si="728"/>
        <v>0</v>
      </c>
      <c r="FB514" s="28">
        <f t="shared" ca="1" si="729"/>
        <v>0</v>
      </c>
      <c r="FC514" s="28">
        <f t="shared" ca="1" si="730"/>
        <v>0</v>
      </c>
      <c r="FD514" s="28">
        <f t="shared" ca="1" si="731"/>
        <v>0</v>
      </c>
      <c r="FE514" s="28">
        <f t="shared" ca="1" si="732"/>
        <v>0</v>
      </c>
      <c r="FF514">
        <f t="shared" si="733"/>
        <v>0</v>
      </c>
      <c r="FG514" s="7">
        <f t="shared" si="734"/>
        <v>0</v>
      </c>
    </row>
    <row r="515" spans="1:163">
      <c r="A515" s="113"/>
      <c r="B515" s="113">
        <f t="shared" ca="1" si="683"/>
        <v>51</v>
      </c>
      <c r="C515" s="113">
        <f t="shared" ca="1" si="684"/>
        <v>8880</v>
      </c>
      <c r="D515" s="113">
        <f t="shared" ca="1" si="782"/>
        <v>0</v>
      </c>
      <c r="E515" s="113">
        <f t="shared" si="685"/>
        <v>0</v>
      </c>
      <c r="F515" s="115"/>
      <c r="G515" s="209">
        <f t="shared" si="774"/>
        <v>0</v>
      </c>
      <c r="H515" s="209">
        <f t="shared" si="771"/>
        <v>0</v>
      </c>
      <c r="I515" s="209">
        <f t="shared" si="772"/>
        <v>0</v>
      </c>
      <c r="J515" s="209">
        <f t="shared" si="756"/>
        <v>0</v>
      </c>
      <c r="K515" s="209">
        <f t="shared" si="757"/>
        <v>0</v>
      </c>
      <c r="L515" s="209">
        <f t="shared" si="758"/>
        <v>0</v>
      </c>
      <c r="M515" s="209">
        <f t="shared" si="759"/>
        <v>0</v>
      </c>
      <c r="N515" s="209">
        <f t="shared" si="760"/>
        <v>0</v>
      </c>
      <c r="O515" s="209">
        <f t="shared" si="755"/>
        <v>0</v>
      </c>
      <c r="P515" s="211">
        <f t="shared" si="761"/>
        <v>0</v>
      </c>
      <c r="Q515" s="209">
        <f t="shared" si="762"/>
        <v>0</v>
      </c>
      <c r="R515" s="209">
        <f t="shared" si="763"/>
        <v>0</v>
      </c>
      <c r="S515" s="209">
        <f t="shared" si="764"/>
        <v>0</v>
      </c>
      <c r="T515" s="209">
        <f t="shared" si="765"/>
        <v>0</v>
      </c>
      <c r="U515" s="209">
        <f t="shared" si="766"/>
        <v>0</v>
      </c>
      <c r="V515" s="209">
        <f t="shared" si="767"/>
        <v>0</v>
      </c>
      <c r="W515" s="209">
        <f t="shared" ca="1" si="768"/>
        <v>0</v>
      </c>
      <c r="X515" s="209">
        <f t="shared" ca="1" si="769"/>
        <v>0</v>
      </c>
      <c r="Y515" s="209">
        <f t="shared" ca="1" si="770"/>
        <v>0</v>
      </c>
      <c r="Z515" s="210" t="str">
        <f t="shared" ca="1" si="686"/>
        <v xml:space="preserve">        </v>
      </c>
      <c r="AA515" s="185"/>
      <c r="AB515" s="185">
        <f t="shared" ca="1" si="687"/>
        <v>51</v>
      </c>
      <c r="AC515" s="185">
        <f t="shared" ca="1" si="688"/>
        <v>8880</v>
      </c>
      <c r="AD515" s="185">
        <f t="shared" ca="1" si="735"/>
        <v>0</v>
      </c>
      <c r="AE515" s="185"/>
      <c r="AF515" s="211"/>
      <c r="AG515" s="211"/>
      <c r="AH515" s="211"/>
      <c r="AI515" s="211"/>
      <c r="AJ515" s="211"/>
      <c r="AK515" s="211"/>
      <c r="AL515" s="211"/>
      <c r="AM515" s="211">
        <f t="shared" si="778"/>
        <v>0</v>
      </c>
      <c r="AN515" s="211"/>
      <c r="AO515" s="211"/>
      <c r="AP515" s="623">
        <f t="shared" si="689"/>
        <v>0</v>
      </c>
      <c r="AQ515" s="211">
        <f t="shared" si="736"/>
        <v>0</v>
      </c>
      <c r="AR515" s="211">
        <f t="shared" si="737"/>
        <v>0</v>
      </c>
      <c r="AS515" s="211"/>
      <c r="AT515" s="211">
        <f t="shared" si="690"/>
        <v>0</v>
      </c>
      <c r="AU515" s="358">
        <f t="shared" si="691"/>
        <v>0</v>
      </c>
      <c r="AV515" s="211">
        <f t="shared" si="692"/>
        <v>0</v>
      </c>
      <c r="AW515" s="211">
        <f t="shared" ca="1" si="693"/>
        <v>0</v>
      </c>
      <c r="AX515" s="211">
        <f t="shared" ca="1" si="773"/>
        <v>0</v>
      </c>
      <c r="AY515" s="211">
        <f t="shared" ca="1" si="694"/>
        <v>0</v>
      </c>
      <c r="AZ515" s="212">
        <f ca="1">IF(AND(AW515,AX515=0,AY515=0)=0,0,IF(AW515&gt;0,'На банк Приват'!$J$1,IF(AX515&gt;0,'На Укрсиб'!J508,0)))</f>
        <v>0</v>
      </c>
      <c r="BA515" s="191"/>
      <c r="BB515" s="191">
        <f t="shared" ca="1" si="695"/>
        <v>51</v>
      </c>
      <c r="BC515" s="191">
        <f t="shared" ca="1" si="696"/>
        <v>8880</v>
      </c>
      <c r="BD515" s="191">
        <f t="shared" ca="1" si="738"/>
        <v>0</v>
      </c>
      <c r="BE515" s="191"/>
      <c r="BF515" s="213"/>
      <c r="BG515" s="213"/>
      <c r="BH515" s="213"/>
      <c r="BI515" s="213"/>
      <c r="BJ515" s="213"/>
      <c r="BK515" s="213"/>
      <c r="BL515" s="213"/>
      <c r="BM515" s="213">
        <f t="shared" si="779"/>
        <v>0</v>
      </c>
      <c r="BN515" s="213"/>
      <c r="BO515" s="213"/>
      <c r="BP515" s="623">
        <f t="shared" si="697"/>
        <v>0</v>
      </c>
      <c r="BQ515" s="213">
        <f t="shared" si="739"/>
        <v>0</v>
      </c>
      <c r="BR515" s="213">
        <f t="shared" si="740"/>
        <v>0</v>
      </c>
      <c r="BS515" s="213"/>
      <c r="BT515" s="213">
        <f t="shared" si="698"/>
        <v>0</v>
      </c>
      <c r="BU515" s="362">
        <f t="shared" si="741"/>
        <v>0</v>
      </c>
      <c r="BV515" s="213">
        <f t="shared" si="699"/>
        <v>0</v>
      </c>
      <c r="BW515" s="213">
        <f t="shared" ca="1" si="700"/>
        <v>0</v>
      </c>
      <c r="BX515" s="213">
        <f t="shared" ca="1" si="701"/>
        <v>0</v>
      </c>
      <c r="BY515" s="213">
        <f t="shared" ca="1" si="702"/>
        <v>0</v>
      </c>
      <c r="BZ515" s="214">
        <f ca="1">IF(AND(BW515,BX515=0)=0,0,IF(BW515&gt;0,'На банк Приват'!$P$1,IF(BX515&gt;0,'На Укрсиб'!$P$1,0)))</f>
        <v>0</v>
      </c>
      <c r="CA515" s="198"/>
      <c r="CB515" s="198">
        <f t="shared" ca="1" si="703"/>
        <v>51</v>
      </c>
      <c r="CC515" s="198">
        <f t="shared" ca="1" si="704"/>
        <v>8880</v>
      </c>
      <c r="CD515" s="198">
        <f t="shared" ca="1" si="742"/>
        <v>0</v>
      </c>
      <c r="CE515" s="198"/>
      <c r="CF515" s="215"/>
      <c r="CG515" s="215"/>
      <c r="CH515" s="215"/>
      <c r="CI515" s="215"/>
      <c r="CJ515" s="215"/>
      <c r="CK515" s="215"/>
      <c r="CL515" s="215"/>
      <c r="CM515" s="215">
        <f t="shared" si="781"/>
        <v>0</v>
      </c>
      <c r="CN515" s="215"/>
      <c r="CO515" s="215"/>
      <c r="CP515" s="215">
        <f t="shared" si="705"/>
        <v>0</v>
      </c>
      <c r="CQ515" s="215">
        <f t="shared" si="743"/>
        <v>0</v>
      </c>
      <c r="CR515" s="215">
        <f t="shared" si="744"/>
        <v>0</v>
      </c>
      <c r="CS515" s="215"/>
      <c r="CT515" s="215">
        <f t="shared" si="706"/>
        <v>0</v>
      </c>
      <c r="CU515" s="369">
        <f t="shared" si="707"/>
        <v>0</v>
      </c>
      <c r="CV515" s="215">
        <f t="shared" si="708"/>
        <v>0</v>
      </c>
      <c r="CW515" s="215">
        <f t="shared" ca="1" si="709"/>
        <v>0</v>
      </c>
      <c r="CX515" s="215">
        <f t="shared" ca="1" si="776"/>
        <v>0</v>
      </c>
      <c r="CY515" s="215">
        <f t="shared" ca="1" si="710"/>
        <v>0</v>
      </c>
      <c r="CZ515" s="216">
        <f ca="1">IF(AND(CW515,CX515=0)=0,0,IF(CW515&gt;0,'На банк Приват'!$V$1,IF(CX515&gt;0,'На Укрсиб'!$V$1,0)))</f>
        <v>0</v>
      </c>
      <c r="DA515" s="204"/>
      <c r="DB515" s="204">
        <f t="shared" ca="1" si="711"/>
        <v>51</v>
      </c>
      <c r="DC515" s="204">
        <f t="shared" ca="1" si="712"/>
        <v>8880</v>
      </c>
      <c r="DD515" s="204">
        <f t="shared" ca="1" si="746"/>
        <v>0</v>
      </c>
      <c r="DE515" s="204"/>
      <c r="DF515" s="217"/>
      <c r="DG515" s="217"/>
      <c r="DH515" s="217"/>
      <c r="DI515" s="217"/>
      <c r="DJ515" s="217"/>
      <c r="DK515" s="217"/>
      <c r="DL515" s="217"/>
      <c r="DM515" s="217">
        <f t="shared" si="713"/>
        <v>0</v>
      </c>
      <c r="DN515" s="217"/>
      <c r="DO515" s="217"/>
      <c r="DP515" s="763">
        <f t="shared" si="714"/>
        <v>0</v>
      </c>
      <c r="DQ515" s="217">
        <f t="shared" si="747"/>
        <v>0</v>
      </c>
      <c r="DR515" s="217">
        <f t="shared" si="748"/>
        <v>0</v>
      </c>
      <c r="DS515" s="217"/>
      <c r="DT515" s="217">
        <f t="shared" si="715"/>
        <v>0</v>
      </c>
      <c r="DU515" s="366">
        <f t="shared" si="749"/>
        <v>0</v>
      </c>
      <c r="DV515" s="217">
        <f t="shared" si="716"/>
        <v>0</v>
      </c>
      <c r="DW515" s="217">
        <f t="shared" ca="1" si="717"/>
        <v>0</v>
      </c>
      <c r="DX515" s="217">
        <f t="shared" ca="1" si="718"/>
        <v>0</v>
      </c>
      <c r="DY515" s="217">
        <f t="shared" ca="1" si="719"/>
        <v>0</v>
      </c>
      <c r="DZ515" s="218">
        <f ca="1">IF(AND(DW515,DX515=0)=0,0,IF(DW515&gt;0,[6]Приват!$AB$1,IF(DX515&gt;0,[6]Укрсиб!$AB$1,0)))</f>
        <v>0</v>
      </c>
      <c r="EA515" s="207"/>
      <c r="EB515" s="207">
        <f t="shared" ca="1" si="720"/>
        <v>51</v>
      </c>
      <c r="EC515" s="207">
        <f t="shared" ca="1" si="721"/>
        <v>8880</v>
      </c>
      <c r="ED515" s="207">
        <f t="shared" ca="1" si="750"/>
        <v>0</v>
      </c>
      <c r="EE515" s="207"/>
      <c r="EF515" s="219"/>
      <c r="EG515" s="219"/>
      <c r="EH515" s="219"/>
      <c r="EI515" s="219"/>
      <c r="EJ515" s="219"/>
      <c r="EK515" s="219"/>
      <c r="EL515" s="219"/>
      <c r="EM515" s="219">
        <f t="shared" si="722"/>
        <v>0</v>
      </c>
      <c r="EN515" s="219"/>
      <c r="EO515" s="219"/>
      <c r="EP515" s="219">
        <f t="shared" si="723"/>
        <v>0</v>
      </c>
      <c r="EQ515" s="219">
        <f t="shared" si="751"/>
        <v>0</v>
      </c>
      <c r="ER515" s="219">
        <f t="shared" si="752"/>
        <v>0</v>
      </c>
      <c r="ES515" s="219"/>
      <c r="ET515" s="219">
        <f t="shared" si="724"/>
        <v>0</v>
      </c>
      <c r="EU515" s="363">
        <f t="shared" si="753"/>
        <v>0</v>
      </c>
      <c r="EV515" s="219">
        <f t="shared" si="725"/>
        <v>0</v>
      </c>
      <c r="EW515" s="219">
        <f t="shared" ca="1" si="726"/>
        <v>0</v>
      </c>
      <c r="EX515" s="219">
        <f t="shared" ca="1" si="780"/>
        <v>0</v>
      </c>
      <c r="EY515" s="219">
        <f t="shared" ca="1" si="727"/>
        <v>0</v>
      </c>
      <c r="EZ515" s="220">
        <f ca="1">IF(AND(EW515,EX515=0)=0,0,IF(EW515&gt;0,[6]Приват!$AH$1,IF(EX515&gt;0,[6]Укрсиб!$AH$1,0)))</f>
        <v>0</v>
      </c>
      <c r="FA515" s="28">
        <f t="shared" ca="1" si="728"/>
        <v>0</v>
      </c>
      <c r="FB515" s="28">
        <f t="shared" ca="1" si="729"/>
        <v>0</v>
      </c>
      <c r="FC515" s="28">
        <f t="shared" ca="1" si="730"/>
        <v>0</v>
      </c>
      <c r="FD515" s="28">
        <f t="shared" ca="1" si="731"/>
        <v>0</v>
      </c>
      <c r="FE515" s="28">
        <f t="shared" ca="1" si="732"/>
        <v>0</v>
      </c>
      <c r="FF515">
        <f t="shared" si="733"/>
        <v>0</v>
      </c>
      <c r="FG515" s="7">
        <f t="shared" si="734"/>
        <v>0</v>
      </c>
    </row>
    <row r="516" spans="1:163">
      <c r="A516" s="113">
        <v>1</v>
      </c>
      <c r="B516" s="113">
        <f t="shared" ca="1" si="683"/>
        <v>52</v>
      </c>
      <c r="C516" s="113">
        <f t="shared" ca="1" si="684"/>
        <v>9020</v>
      </c>
      <c r="D516" s="113">
        <f t="shared" ca="1" si="782"/>
        <v>0</v>
      </c>
      <c r="E516" s="113">
        <f t="shared" si="685"/>
        <v>0</v>
      </c>
      <c r="F516" s="115"/>
      <c r="G516" s="209">
        <f t="shared" si="774"/>
        <v>0</v>
      </c>
      <c r="H516" s="209">
        <f t="shared" si="771"/>
        <v>0</v>
      </c>
      <c r="I516" s="209">
        <f t="shared" si="772"/>
        <v>0</v>
      </c>
      <c r="J516" s="209">
        <f t="shared" si="756"/>
        <v>0</v>
      </c>
      <c r="K516" s="209">
        <f t="shared" si="757"/>
        <v>0</v>
      </c>
      <c r="L516" s="209">
        <f t="shared" si="758"/>
        <v>0</v>
      </c>
      <c r="M516" s="209">
        <f t="shared" si="759"/>
        <v>0</v>
      </c>
      <c r="N516" s="209">
        <f t="shared" si="760"/>
        <v>0</v>
      </c>
      <c r="O516" s="209">
        <f t="shared" si="755"/>
        <v>0</v>
      </c>
      <c r="P516" s="211">
        <f t="shared" si="761"/>
        <v>0</v>
      </c>
      <c r="Q516" s="209">
        <f t="shared" si="762"/>
        <v>0</v>
      </c>
      <c r="R516" s="209">
        <f t="shared" si="763"/>
        <v>0</v>
      </c>
      <c r="S516" s="209">
        <f t="shared" si="764"/>
        <v>0</v>
      </c>
      <c r="T516" s="209">
        <f t="shared" si="765"/>
        <v>0</v>
      </c>
      <c r="U516" s="209">
        <f t="shared" si="766"/>
        <v>0</v>
      </c>
      <c r="V516" s="209">
        <f t="shared" si="767"/>
        <v>0</v>
      </c>
      <c r="W516" s="209">
        <f t="shared" ca="1" si="768"/>
        <v>0</v>
      </c>
      <c r="X516" s="209">
        <f t="shared" ca="1" si="769"/>
        <v>0</v>
      </c>
      <c r="Y516" s="209">
        <f t="shared" ca="1" si="770"/>
        <v>0</v>
      </c>
      <c r="Z516" s="210" t="str">
        <f t="shared" ca="1" si="686"/>
        <v xml:space="preserve">        </v>
      </c>
      <c r="AA516" s="185"/>
      <c r="AB516" s="185">
        <f t="shared" ca="1" si="687"/>
        <v>52</v>
      </c>
      <c r="AC516" s="185">
        <f t="shared" ca="1" si="688"/>
        <v>9020</v>
      </c>
      <c r="AD516" s="185">
        <f t="shared" ca="1" si="735"/>
        <v>0</v>
      </c>
      <c r="AE516" s="211"/>
      <c r="AF516" s="211"/>
      <c r="AG516" s="211"/>
      <c r="AH516" s="211"/>
      <c r="AI516" s="211"/>
      <c r="AJ516" s="211"/>
      <c r="AK516" s="211"/>
      <c r="AL516" s="211"/>
      <c r="AM516" s="211">
        <f t="shared" si="778"/>
        <v>0</v>
      </c>
      <c r="AN516" s="211"/>
      <c r="AO516" s="211"/>
      <c r="AP516" s="623">
        <f t="shared" si="689"/>
        <v>0</v>
      </c>
      <c r="AQ516" s="211">
        <f t="shared" si="736"/>
        <v>0</v>
      </c>
      <c r="AR516" s="211">
        <f t="shared" si="737"/>
        <v>0</v>
      </c>
      <c r="AS516" s="211"/>
      <c r="AT516" s="211">
        <f t="shared" si="690"/>
        <v>0</v>
      </c>
      <c r="AU516" s="358">
        <f t="shared" si="691"/>
        <v>0</v>
      </c>
      <c r="AV516" s="211">
        <f t="shared" si="692"/>
        <v>0</v>
      </c>
      <c r="AW516" s="211">
        <f t="shared" ca="1" si="693"/>
        <v>0</v>
      </c>
      <c r="AX516" s="211">
        <f t="shared" ca="1" si="773"/>
        <v>0</v>
      </c>
      <c r="AY516" s="211">
        <f t="shared" ca="1" si="694"/>
        <v>0</v>
      </c>
      <c r="AZ516" s="212">
        <f ca="1">IF(AND(AW516,AX516=0,AY516=0)=0,0,IF(AW516&gt;0,'На банк Приват'!$J$1,IF(AX516&gt;0,'На Укрсиб'!J509,0)))</f>
        <v>0</v>
      </c>
      <c r="BA516" s="191"/>
      <c r="BB516" s="191">
        <f t="shared" ca="1" si="695"/>
        <v>52</v>
      </c>
      <c r="BC516" s="191">
        <f t="shared" ca="1" si="696"/>
        <v>9020</v>
      </c>
      <c r="BD516" s="191">
        <f t="shared" ca="1" si="738"/>
        <v>0</v>
      </c>
      <c r="BE516" s="191"/>
      <c r="BF516" s="213"/>
      <c r="BG516" s="213"/>
      <c r="BH516" s="213"/>
      <c r="BI516" s="213"/>
      <c r="BJ516" s="213"/>
      <c r="BK516" s="213"/>
      <c r="BL516" s="213"/>
      <c r="BM516" s="213">
        <f t="shared" si="779"/>
        <v>0</v>
      </c>
      <c r="BN516" s="213"/>
      <c r="BO516" s="213"/>
      <c r="BP516" s="623">
        <f t="shared" si="697"/>
        <v>0</v>
      </c>
      <c r="BQ516" s="213">
        <f t="shared" si="739"/>
        <v>0</v>
      </c>
      <c r="BR516" s="213">
        <f t="shared" si="740"/>
        <v>0</v>
      </c>
      <c r="BS516" s="213"/>
      <c r="BT516" s="213">
        <f t="shared" si="698"/>
        <v>0</v>
      </c>
      <c r="BU516" s="362">
        <f t="shared" si="741"/>
        <v>0</v>
      </c>
      <c r="BV516" s="213">
        <f t="shared" si="699"/>
        <v>0</v>
      </c>
      <c r="BW516" s="213">
        <f t="shared" ca="1" si="700"/>
        <v>0</v>
      </c>
      <c r="BX516" s="213">
        <f t="shared" ca="1" si="701"/>
        <v>0</v>
      </c>
      <c r="BY516" s="213">
        <f t="shared" ca="1" si="702"/>
        <v>0</v>
      </c>
      <c r="BZ516" s="214">
        <f ca="1">IF(AND(BW516,BX516=0)=0,0,IF(BW516&gt;0,'На банк Приват'!$P$1,IF(BX516&gt;0,'На Укрсиб'!$P$1,0)))</f>
        <v>0</v>
      </c>
      <c r="CA516" s="198"/>
      <c r="CB516" s="198">
        <f t="shared" ca="1" si="703"/>
        <v>52</v>
      </c>
      <c r="CC516" s="198">
        <f t="shared" ca="1" si="704"/>
        <v>9020</v>
      </c>
      <c r="CD516" s="198">
        <f t="shared" ca="1" si="742"/>
        <v>0</v>
      </c>
      <c r="CE516" s="198"/>
      <c r="CF516" s="215"/>
      <c r="CG516" s="215"/>
      <c r="CH516" s="215"/>
      <c r="CI516" s="215"/>
      <c r="CJ516" s="215"/>
      <c r="CK516" s="215"/>
      <c r="CL516" s="215"/>
      <c r="CM516" s="215">
        <f t="shared" si="781"/>
        <v>0</v>
      </c>
      <c r="CN516" s="215"/>
      <c r="CO516" s="215"/>
      <c r="CP516" s="215">
        <f t="shared" si="705"/>
        <v>0</v>
      </c>
      <c r="CQ516" s="215">
        <f t="shared" si="743"/>
        <v>0</v>
      </c>
      <c r="CR516" s="215">
        <f t="shared" si="744"/>
        <v>0</v>
      </c>
      <c r="CS516" s="215"/>
      <c r="CT516" s="215">
        <f t="shared" si="706"/>
        <v>0</v>
      </c>
      <c r="CU516" s="369">
        <f t="shared" si="707"/>
        <v>0</v>
      </c>
      <c r="CV516" s="215">
        <f t="shared" si="708"/>
        <v>0</v>
      </c>
      <c r="CW516" s="215">
        <f t="shared" ca="1" si="709"/>
        <v>0</v>
      </c>
      <c r="CX516" s="215">
        <f t="shared" ca="1" si="776"/>
        <v>0</v>
      </c>
      <c r="CY516" s="215">
        <f t="shared" ca="1" si="710"/>
        <v>0</v>
      </c>
      <c r="CZ516" s="216">
        <f ca="1">IF(AND(CW516,CX516=0)=0,0,IF(CW516&gt;0,'На банк Приват'!$V$1,IF(CX516&gt;0,'На Укрсиб'!$V$1,0)))</f>
        <v>0</v>
      </c>
      <c r="DA516" s="204"/>
      <c r="DB516" s="204">
        <f t="shared" ca="1" si="711"/>
        <v>52</v>
      </c>
      <c r="DC516" s="204">
        <f t="shared" ca="1" si="712"/>
        <v>9020</v>
      </c>
      <c r="DD516" s="204">
        <f t="shared" ca="1" si="746"/>
        <v>0</v>
      </c>
      <c r="DE516" s="204"/>
      <c r="DF516" s="217"/>
      <c r="DG516" s="217"/>
      <c r="DH516" s="217"/>
      <c r="DI516" s="217"/>
      <c r="DJ516" s="217"/>
      <c r="DK516" s="217"/>
      <c r="DL516" s="217"/>
      <c r="DM516" s="217">
        <f t="shared" si="713"/>
        <v>0</v>
      </c>
      <c r="DN516" s="217"/>
      <c r="DO516" s="217"/>
      <c r="DP516" s="763">
        <f t="shared" si="714"/>
        <v>0</v>
      </c>
      <c r="DQ516" s="217">
        <f t="shared" si="747"/>
        <v>0</v>
      </c>
      <c r="DR516" s="217">
        <f t="shared" si="748"/>
        <v>0</v>
      </c>
      <c r="DS516" s="217"/>
      <c r="DT516" s="217">
        <f t="shared" si="715"/>
        <v>0</v>
      </c>
      <c r="DU516" s="366">
        <f t="shared" si="749"/>
        <v>0</v>
      </c>
      <c r="DV516" s="217">
        <f t="shared" si="716"/>
        <v>0</v>
      </c>
      <c r="DW516" s="217">
        <f t="shared" ca="1" si="717"/>
        <v>0</v>
      </c>
      <c r="DX516" s="217">
        <f t="shared" ca="1" si="718"/>
        <v>0</v>
      </c>
      <c r="DY516" s="217">
        <f t="shared" ca="1" si="719"/>
        <v>0</v>
      </c>
      <c r="DZ516" s="218">
        <f ca="1">IF(AND(DW516,DX516=0)=0,0,IF(DW516&gt;0,[6]Приват!$AB$1,IF(DX516&gt;0,[6]Укрсиб!$AB$1,0)))</f>
        <v>0</v>
      </c>
      <c r="EA516" s="207"/>
      <c r="EB516" s="207">
        <f t="shared" ca="1" si="720"/>
        <v>52</v>
      </c>
      <c r="EC516" s="207">
        <f t="shared" ca="1" si="721"/>
        <v>9020</v>
      </c>
      <c r="ED516" s="207">
        <f t="shared" ca="1" si="750"/>
        <v>0</v>
      </c>
      <c r="EE516" s="207"/>
      <c r="EF516" s="219"/>
      <c r="EG516" s="219"/>
      <c r="EH516" s="219"/>
      <c r="EI516" s="219"/>
      <c r="EJ516" s="219"/>
      <c r="EK516" s="219"/>
      <c r="EL516" s="219"/>
      <c r="EM516" s="219">
        <f t="shared" si="722"/>
        <v>0</v>
      </c>
      <c r="EN516" s="219"/>
      <c r="EO516" s="219"/>
      <c r="EP516" s="219">
        <f t="shared" si="723"/>
        <v>0</v>
      </c>
      <c r="EQ516" s="219">
        <f t="shared" si="751"/>
        <v>0</v>
      </c>
      <c r="ER516" s="219">
        <f t="shared" si="752"/>
        <v>0</v>
      </c>
      <c r="ES516" s="219"/>
      <c r="ET516" s="219">
        <f t="shared" si="724"/>
        <v>0</v>
      </c>
      <c r="EU516" s="363">
        <f t="shared" si="753"/>
        <v>0</v>
      </c>
      <c r="EV516" s="219">
        <f t="shared" si="725"/>
        <v>0</v>
      </c>
      <c r="EW516" s="219">
        <f t="shared" ca="1" si="726"/>
        <v>0</v>
      </c>
      <c r="EX516" s="219">
        <f t="shared" ca="1" si="780"/>
        <v>0</v>
      </c>
      <c r="EY516" s="219">
        <f t="shared" ca="1" si="727"/>
        <v>0</v>
      </c>
      <c r="EZ516" s="220">
        <f ca="1">IF(AND(EW516,EX516=0)=0,0,IF(EW516&gt;0,[6]Приват!$AH$1,IF(EX516&gt;0,[6]Укрсиб!$AH$1,0)))</f>
        <v>0</v>
      </c>
      <c r="FA516" s="28">
        <f t="shared" ca="1" si="728"/>
        <v>0</v>
      </c>
      <c r="FB516" s="28">
        <f t="shared" ca="1" si="729"/>
        <v>0</v>
      </c>
      <c r="FC516" s="28">
        <f t="shared" ca="1" si="730"/>
        <v>0</v>
      </c>
      <c r="FD516" s="28">
        <f t="shared" ca="1" si="731"/>
        <v>0</v>
      </c>
      <c r="FE516" s="28">
        <f t="shared" ca="1" si="732"/>
        <v>0</v>
      </c>
      <c r="FF516">
        <f t="shared" si="733"/>
        <v>0</v>
      </c>
      <c r="FG516" s="7">
        <f t="shared" si="734"/>
        <v>0</v>
      </c>
    </row>
    <row r="517" spans="1:163">
      <c r="A517" s="113">
        <v>2</v>
      </c>
      <c r="B517" s="113">
        <f t="shared" ca="1" si="683"/>
        <v>53</v>
      </c>
      <c r="C517" s="113">
        <f t="shared" ca="1" si="684"/>
        <v>9160</v>
      </c>
      <c r="D517" s="113">
        <f t="shared" ca="1" si="782"/>
        <v>0</v>
      </c>
      <c r="E517" s="113">
        <f t="shared" si="685"/>
        <v>0</v>
      </c>
      <c r="F517" s="115"/>
      <c r="G517" s="209">
        <f t="shared" si="774"/>
        <v>0</v>
      </c>
      <c r="H517" s="209">
        <f t="shared" si="771"/>
        <v>0</v>
      </c>
      <c r="I517" s="209">
        <f t="shared" si="772"/>
        <v>0</v>
      </c>
      <c r="J517" s="209">
        <f t="shared" si="756"/>
        <v>0</v>
      </c>
      <c r="K517" s="209">
        <f t="shared" si="757"/>
        <v>0</v>
      </c>
      <c r="L517" s="209">
        <f t="shared" si="758"/>
        <v>0</v>
      </c>
      <c r="M517" s="209">
        <f t="shared" si="759"/>
        <v>0</v>
      </c>
      <c r="N517" s="209">
        <f t="shared" si="760"/>
        <v>0</v>
      </c>
      <c r="O517" s="209">
        <f t="shared" si="755"/>
        <v>0</v>
      </c>
      <c r="P517" s="211">
        <f t="shared" si="761"/>
        <v>0</v>
      </c>
      <c r="Q517" s="209">
        <f t="shared" si="762"/>
        <v>0</v>
      </c>
      <c r="R517" s="209">
        <f t="shared" si="763"/>
        <v>0</v>
      </c>
      <c r="S517" s="209">
        <f t="shared" si="764"/>
        <v>0</v>
      </c>
      <c r="T517" s="209">
        <f t="shared" si="765"/>
        <v>0</v>
      </c>
      <c r="U517" s="209">
        <f t="shared" si="766"/>
        <v>0</v>
      </c>
      <c r="V517" s="209">
        <f t="shared" si="767"/>
        <v>0</v>
      </c>
      <c r="W517" s="209">
        <f t="shared" ca="1" si="768"/>
        <v>0</v>
      </c>
      <c r="X517" s="209">
        <f t="shared" ca="1" si="769"/>
        <v>0</v>
      </c>
      <c r="Y517" s="209">
        <f t="shared" ca="1" si="770"/>
        <v>0</v>
      </c>
      <c r="Z517" s="210" t="str">
        <f t="shared" ca="1" si="686"/>
        <v xml:space="preserve">        </v>
      </c>
      <c r="AA517" s="185"/>
      <c r="AB517" s="185">
        <f t="shared" ca="1" si="687"/>
        <v>53</v>
      </c>
      <c r="AC517" s="185">
        <f t="shared" ca="1" si="688"/>
        <v>9160</v>
      </c>
      <c r="AD517" s="185">
        <f t="shared" ca="1" si="735"/>
        <v>0</v>
      </c>
      <c r="AE517" s="185"/>
      <c r="AF517" s="211"/>
      <c r="AG517" s="211"/>
      <c r="AH517" s="211"/>
      <c r="AI517" s="211"/>
      <c r="AJ517" s="211"/>
      <c r="AK517" s="211"/>
      <c r="AL517" s="211"/>
      <c r="AM517" s="211">
        <f t="shared" si="778"/>
        <v>0</v>
      </c>
      <c r="AN517" s="211"/>
      <c r="AO517" s="211"/>
      <c r="AP517" s="623">
        <f t="shared" si="689"/>
        <v>0</v>
      </c>
      <c r="AQ517" s="211">
        <f t="shared" si="736"/>
        <v>0</v>
      </c>
      <c r="AR517" s="211">
        <f t="shared" si="737"/>
        <v>0</v>
      </c>
      <c r="AS517" s="211"/>
      <c r="AT517" s="211">
        <f t="shared" si="690"/>
        <v>0</v>
      </c>
      <c r="AU517" s="358">
        <f t="shared" si="691"/>
        <v>0</v>
      </c>
      <c r="AV517" s="211">
        <f t="shared" si="692"/>
        <v>0</v>
      </c>
      <c r="AW517" s="211">
        <f t="shared" ca="1" si="693"/>
        <v>0</v>
      </c>
      <c r="AX517" s="211">
        <f t="shared" ca="1" si="773"/>
        <v>0</v>
      </c>
      <c r="AY517" s="211">
        <f t="shared" ca="1" si="694"/>
        <v>0</v>
      </c>
      <c r="AZ517" s="212">
        <f ca="1">IF(AND(AW517,AX517=0,AY517=0)=0,0,IF(AW517&gt;0,'На банк Приват'!$J$1,IF(AX517&gt;0,'На Укрсиб'!J510,0)))</f>
        <v>0</v>
      </c>
      <c r="BA517" s="191"/>
      <c r="BB517" s="191">
        <f t="shared" ca="1" si="695"/>
        <v>53</v>
      </c>
      <c r="BC517" s="191">
        <f t="shared" ca="1" si="696"/>
        <v>9160</v>
      </c>
      <c r="BD517" s="191">
        <f t="shared" ca="1" si="738"/>
        <v>0</v>
      </c>
      <c r="BE517" s="191"/>
      <c r="BF517" s="213"/>
      <c r="BG517" s="213"/>
      <c r="BH517" s="213"/>
      <c r="BI517" s="213"/>
      <c r="BJ517" s="213"/>
      <c r="BK517" s="213"/>
      <c r="BL517" s="213"/>
      <c r="BM517" s="213">
        <f t="shared" si="779"/>
        <v>0</v>
      </c>
      <c r="BN517" s="213"/>
      <c r="BO517" s="213"/>
      <c r="BP517" s="623">
        <f t="shared" si="697"/>
        <v>0</v>
      </c>
      <c r="BQ517" s="213">
        <f t="shared" si="739"/>
        <v>0</v>
      </c>
      <c r="BR517" s="213">
        <f t="shared" si="740"/>
        <v>0</v>
      </c>
      <c r="BS517" s="213"/>
      <c r="BT517" s="213">
        <f t="shared" si="698"/>
        <v>0</v>
      </c>
      <c r="BU517" s="362">
        <f t="shared" si="741"/>
        <v>0</v>
      </c>
      <c r="BV517" s="213">
        <f t="shared" si="699"/>
        <v>0</v>
      </c>
      <c r="BW517" s="213">
        <f t="shared" ca="1" si="700"/>
        <v>0</v>
      </c>
      <c r="BX517" s="213">
        <f t="shared" ca="1" si="701"/>
        <v>0</v>
      </c>
      <c r="BY517" s="213">
        <f t="shared" ca="1" si="702"/>
        <v>0</v>
      </c>
      <c r="BZ517" s="214">
        <f ca="1">IF(AND(BW517,BX517=0)=0,0,IF(BW517&gt;0,'На банк Приват'!$P$1,IF(BX517&gt;0,'На Укрсиб'!$P$1,0)))</f>
        <v>0</v>
      </c>
      <c r="CA517" s="198"/>
      <c r="CB517" s="198">
        <f t="shared" ca="1" si="703"/>
        <v>53</v>
      </c>
      <c r="CC517" s="198">
        <f t="shared" ca="1" si="704"/>
        <v>9160</v>
      </c>
      <c r="CD517" s="198">
        <f t="shared" ca="1" si="742"/>
        <v>0</v>
      </c>
      <c r="CE517" s="198"/>
      <c r="CF517" s="215"/>
      <c r="CG517" s="215"/>
      <c r="CH517" s="215"/>
      <c r="CI517" s="215"/>
      <c r="CJ517" s="215"/>
      <c r="CK517" s="215"/>
      <c r="CL517" s="215"/>
      <c r="CM517" s="215">
        <f t="shared" si="781"/>
        <v>0</v>
      </c>
      <c r="CN517" s="215"/>
      <c r="CO517" s="215"/>
      <c r="CP517" s="215">
        <f t="shared" si="705"/>
        <v>0</v>
      </c>
      <c r="CQ517" s="215">
        <f t="shared" si="743"/>
        <v>0</v>
      </c>
      <c r="CR517" s="215">
        <f t="shared" si="744"/>
        <v>0</v>
      </c>
      <c r="CS517" s="215"/>
      <c r="CT517" s="215">
        <f t="shared" si="706"/>
        <v>0</v>
      </c>
      <c r="CU517" s="369">
        <f t="shared" si="707"/>
        <v>0</v>
      </c>
      <c r="CV517" s="215">
        <f t="shared" si="708"/>
        <v>0</v>
      </c>
      <c r="CW517" s="215">
        <f t="shared" ca="1" si="709"/>
        <v>0</v>
      </c>
      <c r="CX517" s="215">
        <f t="shared" ca="1" si="776"/>
        <v>0</v>
      </c>
      <c r="CY517" s="215">
        <f t="shared" ca="1" si="710"/>
        <v>0</v>
      </c>
      <c r="CZ517" s="216">
        <f ca="1">IF(AND(CW517,CX517=0)=0,0,IF(CW517&gt;0,'На банк Приват'!$V$1,IF(CX517&gt;0,'На Укрсиб'!$V$1,0)))</f>
        <v>0</v>
      </c>
      <c r="DA517" s="204"/>
      <c r="DB517" s="204">
        <f t="shared" ca="1" si="711"/>
        <v>53</v>
      </c>
      <c r="DC517" s="204">
        <f t="shared" ca="1" si="712"/>
        <v>9160</v>
      </c>
      <c r="DD517" s="204">
        <f t="shared" ca="1" si="746"/>
        <v>0</v>
      </c>
      <c r="DE517" s="204"/>
      <c r="DF517" s="217"/>
      <c r="DG517" s="217"/>
      <c r="DH517" s="217"/>
      <c r="DI517" s="217"/>
      <c r="DJ517" s="217"/>
      <c r="DK517" s="217"/>
      <c r="DL517" s="217"/>
      <c r="DM517" s="217">
        <f t="shared" si="713"/>
        <v>0</v>
      </c>
      <c r="DN517" s="217"/>
      <c r="DO517" s="217"/>
      <c r="DP517" s="763">
        <f t="shared" si="714"/>
        <v>0</v>
      </c>
      <c r="DQ517" s="217">
        <f t="shared" si="747"/>
        <v>0</v>
      </c>
      <c r="DR517" s="217">
        <f t="shared" si="748"/>
        <v>0</v>
      </c>
      <c r="DS517" s="217"/>
      <c r="DT517" s="217">
        <f t="shared" si="715"/>
        <v>0</v>
      </c>
      <c r="DU517" s="366">
        <f t="shared" si="749"/>
        <v>0</v>
      </c>
      <c r="DV517" s="217">
        <f t="shared" si="716"/>
        <v>0</v>
      </c>
      <c r="DW517" s="217">
        <f t="shared" ca="1" si="717"/>
        <v>0</v>
      </c>
      <c r="DX517" s="217">
        <f t="shared" ca="1" si="718"/>
        <v>0</v>
      </c>
      <c r="DY517" s="217">
        <f t="shared" ca="1" si="719"/>
        <v>0</v>
      </c>
      <c r="DZ517" s="218">
        <f ca="1">IF(AND(DW517,DX517=0)=0,0,IF(DW517&gt;0,[6]Приват!$AB$1,IF(DX517&gt;0,[6]Укрсиб!$AB$1,0)))</f>
        <v>0</v>
      </c>
      <c r="EA517" s="207"/>
      <c r="EB517" s="207">
        <f t="shared" ca="1" si="720"/>
        <v>53</v>
      </c>
      <c r="EC517" s="207">
        <f t="shared" ca="1" si="721"/>
        <v>9160</v>
      </c>
      <c r="ED517" s="207">
        <f t="shared" ca="1" si="750"/>
        <v>0</v>
      </c>
      <c r="EE517" s="207"/>
      <c r="EF517" s="219"/>
      <c r="EG517" s="219"/>
      <c r="EH517" s="219"/>
      <c r="EI517" s="219"/>
      <c r="EJ517" s="219"/>
      <c r="EK517" s="219"/>
      <c r="EL517" s="219"/>
      <c r="EM517" s="219">
        <f t="shared" si="722"/>
        <v>0</v>
      </c>
      <c r="EN517" s="219"/>
      <c r="EO517" s="219"/>
      <c r="EP517" s="219">
        <f t="shared" si="723"/>
        <v>0</v>
      </c>
      <c r="EQ517" s="219">
        <f t="shared" si="751"/>
        <v>0</v>
      </c>
      <c r="ER517" s="219">
        <f t="shared" si="752"/>
        <v>0</v>
      </c>
      <c r="ES517" s="219"/>
      <c r="ET517" s="219">
        <f t="shared" si="724"/>
        <v>0</v>
      </c>
      <c r="EU517" s="363">
        <f t="shared" si="753"/>
        <v>0</v>
      </c>
      <c r="EV517" s="219">
        <f t="shared" si="725"/>
        <v>0</v>
      </c>
      <c r="EW517" s="219">
        <f t="shared" ca="1" si="726"/>
        <v>0</v>
      </c>
      <c r="EX517" s="219">
        <f t="shared" ca="1" si="780"/>
        <v>0</v>
      </c>
      <c r="EY517" s="219">
        <f t="shared" ca="1" si="727"/>
        <v>0</v>
      </c>
      <c r="EZ517" s="220">
        <f ca="1">IF(AND(EW517,EX517=0)=0,0,IF(EW517&gt;0,[6]Приват!$AH$1,IF(EX517&gt;0,[6]Укрсиб!$AH$1,0)))</f>
        <v>0</v>
      </c>
      <c r="FA517" s="28">
        <f t="shared" ca="1" si="728"/>
        <v>0</v>
      </c>
      <c r="FB517" s="28">
        <f t="shared" ca="1" si="729"/>
        <v>0</v>
      </c>
      <c r="FC517" s="28">
        <f t="shared" ca="1" si="730"/>
        <v>0</v>
      </c>
      <c r="FD517" s="28">
        <f t="shared" ca="1" si="731"/>
        <v>0</v>
      </c>
      <c r="FE517" s="28">
        <f t="shared" ca="1" si="732"/>
        <v>0</v>
      </c>
      <c r="FF517">
        <f t="shared" si="733"/>
        <v>0</v>
      </c>
      <c r="FG517" s="7">
        <f t="shared" si="734"/>
        <v>0</v>
      </c>
    </row>
    <row r="518" spans="1:163">
      <c r="A518" s="113"/>
      <c r="B518" s="113">
        <f t="shared" ca="1" si="683"/>
        <v>54</v>
      </c>
      <c r="C518" s="113">
        <f t="shared" ca="1" si="684"/>
        <v>9300</v>
      </c>
      <c r="D518" s="113">
        <f t="shared" ca="1" si="782"/>
        <v>0</v>
      </c>
      <c r="E518" s="113">
        <f t="shared" si="685"/>
        <v>0</v>
      </c>
      <c r="F518" s="115"/>
      <c r="G518" s="209">
        <f t="shared" si="774"/>
        <v>0</v>
      </c>
      <c r="H518" s="209">
        <f t="shared" si="771"/>
        <v>0</v>
      </c>
      <c r="I518" s="209">
        <f t="shared" si="772"/>
        <v>0</v>
      </c>
      <c r="J518" s="209">
        <f t="shared" si="756"/>
        <v>0</v>
      </c>
      <c r="K518" s="209">
        <f t="shared" si="757"/>
        <v>0</v>
      </c>
      <c r="L518" s="209">
        <f t="shared" si="758"/>
        <v>0</v>
      </c>
      <c r="M518" s="209">
        <f t="shared" si="759"/>
        <v>0</v>
      </c>
      <c r="N518" s="209">
        <f t="shared" si="760"/>
        <v>0</v>
      </c>
      <c r="O518" s="209">
        <f t="shared" si="755"/>
        <v>0</v>
      </c>
      <c r="P518" s="211">
        <f t="shared" si="761"/>
        <v>0</v>
      </c>
      <c r="Q518" s="209">
        <f t="shared" si="762"/>
        <v>0</v>
      </c>
      <c r="R518" s="209">
        <f t="shared" si="763"/>
        <v>0</v>
      </c>
      <c r="S518" s="209">
        <f t="shared" si="764"/>
        <v>0</v>
      </c>
      <c r="T518" s="209">
        <f t="shared" si="765"/>
        <v>0</v>
      </c>
      <c r="U518" s="209">
        <f t="shared" si="766"/>
        <v>0</v>
      </c>
      <c r="V518" s="209">
        <f t="shared" si="767"/>
        <v>0</v>
      </c>
      <c r="W518" s="209">
        <f t="shared" ca="1" si="768"/>
        <v>0</v>
      </c>
      <c r="X518" s="209">
        <f t="shared" ca="1" si="769"/>
        <v>0</v>
      </c>
      <c r="Y518" s="209">
        <f t="shared" ca="1" si="770"/>
        <v>0</v>
      </c>
      <c r="Z518" s="210" t="str">
        <f t="shared" ca="1" si="686"/>
        <v xml:space="preserve">        </v>
      </c>
      <c r="AA518" s="185"/>
      <c r="AB518" s="185">
        <f t="shared" ca="1" si="687"/>
        <v>54</v>
      </c>
      <c r="AC518" s="185">
        <f t="shared" ca="1" si="688"/>
        <v>9300</v>
      </c>
      <c r="AD518" s="185">
        <f t="shared" ca="1" si="735"/>
        <v>0</v>
      </c>
      <c r="AE518" s="185"/>
      <c r="AF518" s="211"/>
      <c r="AG518" s="211"/>
      <c r="AH518" s="211"/>
      <c r="AI518" s="211"/>
      <c r="AJ518" s="211"/>
      <c r="AK518" s="211"/>
      <c r="AL518" s="211"/>
      <c r="AM518" s="211">
        <f t="shared" ref="AM518:AM528" si="783">IF(AN518=0,6500/31*AE518,0)</f>
        <v>0</v>
      </c>
      <c r="AN518" s="211"/>
      <c r="AO518" s="211"/>
      <c r="AP518" s="623">
        <f t="shared" si="689"/>
        <v>0</v>
      </c>
      <c r="AQ518" s="211">
        <f t="shared" si="736"/>
        <v>0</v>
      </c>
      <c r="AR518" s="211">
        <f t="shared" si="737"/>
        <v>0</v>
      </c>
      <c r="AS518" s="211"/>
      <c r="AT518" s="211">
        <f t="shared" si="690"/>
        <v>0</v>
      </c>
      <c r="AU518" s="358">
        <f t="shared" si="691"/>
        <v>0</v>
      </c>
      <c r="AV518" s="211">
        <f t="shared" si="692"/>
        <v>0</v>
      </c>
      <c r="AW518" s="211">
        <f t="shared" ca="1" si="693"/>
        <v>0</v>
      </c>
      <c r="AX518" s="211">
        <f t="shared" ca="1" si="773"/>
        <v>0</v>
      </c>
      <c r="AY518" s="211">
        <f t="shared" ca="1" si="694"/>
        <v>0</v>
      </c>
      <c r="AZ518" s="212">
        <f ca="1">IF(AND(AW518,AX518=0,AY518=0)=0,0,IF(AW518&gt;0,'На банк Приват'!$J$1,IF(AX518&gt;0,'На Укрсиб'!J511,0)))</f>
        <v>0</v>
      </c>
      <c r="BA518" s="191"/>
      <c r="BB518" s="191">
        <f t="shared" ca="1" si="695"/>
        <v>54</v>
      </c>
      <c r="BC518" s="191">
        <f t="shared" ca="1" si="696"/>
        <v>9300</v>
      </c>
      <c r="BD518" s="191">
        <f t="shared" ca="1" si="738"/>
        <v>0</v>
      </c>
      <c r="BE518" s="191"/>
      <c r="BF518" s="213"/>
      <c r="BG518" s="213"/>
      <c r="BH518" s="213"/>
      <c r="BI518" s="213"/>
      <c r="BJ518" s="213"/>
      <c r="BK518" s="213"/>
      <c r="BL518" s="213"/>
      <c r="BM518" s="213">
        <f t="shared" si="779"/>
        <v>0</v>
      </c>
      <c r="BN518" s="213"/>
      <c r="BO518" s="213"/>
      <c r="BP518" s="623">
        <f t="shared" si="697"/>
        <v>0</v>
      </c>
      <c r="BQ518" s="213">
        <f t="shared" si="739"/>
        <v>0</v>
      </c>
      <c r="BR518" s="213">
        <f t="shared" si="740"/>
        <v>0</v>
      </c>
      <c r="BS518" s="213"/>
      <c r="BT518" s="213">
        <f t="shared" si="698"/>
        <v>0</v>
      </c>
      <c r="BU518" s="362">
        <f t="shared" si="741"/>
        <v>0</v>
      </c>
      <c r="BV518" s="213">
        <f t="shared" si="699"/>
        <v>0</v>
      </c>
      <c r="BW518" s="213">
        <f t="shared" ca="1" si="700"/>
        <v>0</v>
      </c>
      <c r="BX518" s="213">
        <f t="shared" ca="1" si="701"/>
        <v>0</v>
      </c>
      <c r="BY518" s="213">
        <f t="shared" ca="1" si="702"/>
        <v>0</v>
      </c>
      <c r="BZ518" s="214">
        <f ca="1">IF(AND(BW518,BX518=0)=0,0,IF(BW518&gt;0,'На банк Приват'!$P$1,IF(BX518&gt;0,'На Укрсиб'!$P$1,0)))</f>
        <v>0</v>
      </c>
      <c r="CA518" s="198"/>
      <c r="CB518" s="198">
        <f t="shared" ca="1" si="703"/>
        <v>54</v>
      </c>
      <c r="CC518" s="198">
        <f t="shared" ca="1" si="704"/>
        <v>9300</v>
      </c>
      <c r="CD518" s="198">
        <f t="shared" ca="1" si="742"/>
        <v>0</v>
      </c>
      <c r="CE518" s="198"/>
      <c r="CF518" s="215"/>
      <c r="CG518" s="215"/>
      <c r="CH518" s="215"/>
      <c r="CI518" s="215"/>
      <c r="CJ518" s="215"/>
      <c r="CK518" s="215"/>
      <c r="CL518" s="215"/>
      <c r="CM518" s="215">
        <f t="shared" si="781"/>
        <v>0</v>
      </c>
      <c r="CN518" s="215"/>
      <c r="CO518" s="215"/>
      <c r="CP518" s="215">
        <f t="shared" si="705"/>
        <v>0</v>
      </c>
      <c r="CQ518" s="215">
        <f t="shared" si="743"/>
        <v>0</v>
      </c>
      <c r="CR518" s="215">
        <f t="shared" si="744"/>
        <v>0</v>
      </c>
      <c r="CS518" s="215"/>
      <c r="CT518" s="215">
        <f t="shared" si="706"/>
        <v>0</v>
      </c>
      <c r="CU518" s="369">
        <f t="shared" si="707"/>
        <v>0</v>
      </c>
      <c r="CV518" s="215">
        <f t="shared" si="708"/>
        <v>0</v>
      </c>
      <c r="CW518" s="215">
        <f t="shared" ca="1" si="709"/>
        <v>0</v>
      </c>
      <c r="CX518" s="215">
        <f t="shared" ca="1" si="776"/>
        <v>0</v>
      </c>
      <c r="CY518" s="215">
        <f t="shared" ca="1" si="710"/>
        <v>0</v>
      </c>
      <c r="CZ518" s="216">
        <f ca="1">IF(AND(CW518,CX518=0)=0,0,IF(CW518&gt;0,'На банк Приват'!$V$1,IF(CX518&gt;0,'На Укрсиб'!$V$1,0)))</f>
        <v>0</v>
      </c>
      <c r="DA518" s="204"/>
      <c r="DB518" s="204">
        <f t="shared" ca="1" si="711"/>
        <v>54</v>
      </c>
      <c r="DC518" s="204">
        <f t="shared" ca="1" si="712"/>
        <v>9300</v>
      </c>
      <c r="DD518" s="204">
        <f t="shared" ca="1" si="746"/>
        <v>0</v>
      </c>
      <c r="DE518" s="204"/>
      <c r="DF518" s="217"/>
      <c r="DG518" s="217"/>
      <c r="DH518" s="217"/>
      <c r="DI518" s="217"/>
      <c r="DJ518" s="217"/>
      <c r="DK518" s="217"/>
      <c r="DL518" s="217"/>
      <c r="DM518" s="217">
        <f t="shared" si="713"/>
        <v>0</v>
      </c>
      <c r="DN518" s="217"/>
      <c r="DO518" s="217"/>
      <c r="DP518" s="763">
        <f t="shared" si="714"/>
        <v>0</v>
      </c>
      <c r="DQ518" s="217">
        <f t="shared" si="747"/>
        <v>0</v>
      </c>
      <c r="DR518" s="217">
        <f t="shared" si="748"/>
        <v>0</v>
      </c>
      <c r="DS518" s="217"/>
      <c r="DT518" s="217">
        <f t="shared" si="715"/>
        <v>0</v>
      </c>
      <c r="DU518" s="366">
        <f t="shared" si="749"/>
        <v>0</v>
      </c>
      <c r="DV518" s="217">
        <f t="shared" si="716"/>
        <v>0</v>
      </c>
      <c r="DW518" s="217">
        <f t="shared" ca="1" si="717"/>
        <v>0</v>
      </c>
      <c r="DX518" s="217">
        <f t="shared" ca="1" si="718"/>
        <v>0</v>
      </c>
      <c r="DY518" s="217">
        <f t="shared" ca="1" si="719"/>
        <v>0</v>
      </c>
      <c r="DZ518" s="218">
        <f ca="1">IF(AND(DW518,DX518=0)=0,0,IF(DW518&gt;0,[6]Приват!$AB$1,IF(DX518&gt;0,[6]Укрсиб!$AB$1,0)))</f>
        <v>0</v>
      </c>
      <c r="EA518" s="207"/>
      <c r="EB518" s="207">
        <f t="shared" ca="1" si="720"/>
        <v>54</v>
      </c>
      <c r="EC518" s="207">
        <f t="shared" ca="1" si="721"/>
        <v>9300</v>
      </c>
      <c r="ED518" s="207">
        <f t="shared" ca="1" si="750"/>
        <v>0</v>
      </c>
      <c r="EE518" s="207"/>
      <c r="EF518" s="219"/>
      <c r="EG518" s="219"/>
      <c r="EH518" s="219"/>
      <c r="EI518" s="219"/>
      <c r="EJ518" s="219"/>
      <c r="EK518" s="219"/>
      <c r="EL518" s="219"/>
      <c r="EM518" s="219">
        <f t="shared" si="722"/>
        <v>0</v>
      </c>
      <c r="EN518" s="219"/>
      <c r="EO518" s="219"/>
      <c r="EP518" s="219">
        <f t="shared" si="723"/>
        <v>0</v>
      </c>
      <c r="EQ518" s="219">
        <f t="shared" si="751"/>
        <v>0</v>
      </c>
      <c r="ER518" s="219">
        <f t="shared" si="752"/>
        <v>0</v>
      </c>
      <c r="ES518" s="219"/>
      <c r="ET518" s="219">
        <f t="shared" si="724"/>
        <v>0</v>
      </c>
      <c r="EU518" s="363">
        <f t="shared" si="753"/>
        <v>0</v>
      </c>
      <c r="EV518" s="219">
        <f t="shared" si="725"/>
        <v>0</v>
      </c>
      <c r="EW518" s="219">
        <f t="shared" ca="1" si="726"/>
        <v>0</v>
      </c>
      <c r="EX518" s="219">
        <f t="shared" ca="1" si="780"/>
        <v>0</v>
      </c>
      <c r="EY518" s="219">
        <f t="shared" ca="1" si="727"/>
        <v>0</v>
      </c>
      <c r="EZ518" s="220">
        <f ca="1">IF(AND(EW518,EX518=0)=0,0,IF(EW518&gt;0,[6]Приват!$AH$1,IF(EX518&gt;0,[6]Укрсиб!$AH$1,0)))</f>
        <v>0</v>
      </c>
      <c r="FA518" s="28">
        <f t="shared" ca="1" si="728"/>
        <v>0</v>
      </c>
      <c r="FB518" s="28">
        <f t="shared" ca="1" si="729"/>
        <v>0</v>
      </c>
      <c r="FC518" s="28">
        <f t="shared" ca="1" si="730"/>
        <v>0</v>
      </c>
      <c r="FD518" s="28">
        <f t="shared" ca="1" si="731"/>
        <v>0</v>
      </c>
      <c r="FE518" s="28">
        <f t="shared" ca="1" si="732"/>
        <v>0</v>
      </c>
      <c r="FF518">
        <f t="shared" si="733"/>
        <v>0</v>
      </c>
      <c r="FG518" s="7">
        <f t="shared" si="734"/>
        <v>0</v>
      </c>
    </row>
    <row r="519" spans="1:163">
      <c r="A519" s="113"/>
      <c r="B519" s="113">
        <f t="shared" ca="1" si="683"/>
        <v>55</v>
      </c>
      <c r="C519" s="113">
        <f t="shared" ca="1" si="684"/>
        <v>9440</v>
      </c>
      <c r="D519" s="113">
        <f t="shared" ca="1" si="782"/>
        <v>0</v>
      </c>
      <c r="E519" s="113">
        <f t="shared" si="685"/>
        <v>0</v>
      </c>
      <c r="F519" s="115"/>
      <c r="G519" s="209">
        <f t="shared" si="774"/>
        <v>0</v>
      </c>
      <c r="H519" s="209">
        <f t="shared" si="771"/>
        <v>0</v>
      </c>
      <c r="I519" s="209">
        <f t="shared" si="772"/>
        <v>0</v>
      </c>
      <c r="J519" s="209">
        <f t="shared" si="756"/>
        <v>0</v>
      </c>
      <c r="K519" s="209">
        <f t="shared" si="757"/>
        <v>0</v>
      </c>
      <c r="L519" s="209">
        <f t="shared" si="758"/>
        <v>0</v>
      </c>
      <c r="M519" s="209">
        <f t="shared" si="759"/>
        <v>0</v>
      </c>
      <c r="N519" s="209">
        <f t="shared" si="760"/>
        <v>0</v>
      </c>
      <c r="O519" s="209">
        <f t="shared" si="755"/>
        <v>0</v>
      </c>
      <c r="P519" s="211">
        <f t="shared" si="761"/>
        <v>0</v>
      </c>
      <c r="Q519" s="209">
        <f t="shared" si="762"/>
        <v>0</v>
      </c>
      <c r="R519" s="209">
        <f t="shared" si="763"/>
        <v>0</v>
      </c>
      <c r="S519" s="209">
        <f t="shared" si="764"/>
        <v>0</v>
      </c>
      <c r="T519" s="209">
        <f t="shared" si="765"/>
        <v>0</v>
      </c>
      <c r="U519" s="209">
        <f t="shared" si="766"/>
        <v>0</v>
      </c>
      <c r="V519" s="209">
        <f t="shared" si="767"/>
        <v>0</v>
      </c>
      <c r="W519" s="209">
        <f t="shared" ca="1" si="768"/>
        <v>0</v>
      </c>
      <c r="X519" s="209">
        <f t="shared" ca="1" si="769"/>
        <v>0</v>
      </c>
      <c r="Y519" s="209">
        <f t="shared" ca="1" si="770"/>
        <v>0</v>
      </c>
      <c r="Z519" s="210" t="str">
        <f t="shared" ca="1" si="686"/>
        <v xml:space="preserve">        </v>
      </c>
      <c r="AA519" s="185"/>
      <c r="AB519" s="185">
        <f t="shared" ca="1" si="687"/>
        <v>55</v>
      </c>
      <c r="AC519" s="185">
        <f t="shared" ca="1" si="688"/>
        <v>9440</v>
      </c>
      <c r="AD519" s="185">
        <f t="shared" ca="1" si="735"/>
        <v>0</v>
      </c>
      <c r="AE519" s="185"/>
      <c r="AF519" s="211"/>
      <c r="AG519" s="211"/>
      <c r="AH519" s="211"/>
      <c r="AI519" s="211"/>
      <c r="AJ519" s="211"/>
      <c r="AK519" s="211"/>
      <c r="AL519" s="211"/>
      <c r="AM519" s="211">
        <f t="shared" si="783"/>
        <v>0</v>
      </c>
      <c r="AN519" s="211"/>
      <c r="AO519" s="211"/>
      <c r="AP519" s="623">
        <f t="shared" si="689"/>
        <v>0</v>
      </c>
      <c r="AQ519" s="211">
        <f t="shared" si="736"/>
        <v>0</v>
      </c>
      <c r="AR519" s="211">
        <f t="shared" si="737"/>
        <v>0</v>
      </c>
      <c r="AS519" s="211"/>
      <c r="AT519" s="211">
        <f t="shared" si="690"/>
        <v>0</v>
      </c>
      <c r="AU519" s="358">
        <f t="shared" si="691"/>
        <v>0</v>
      </c>
      <c r="AV519" s="211">
        <f t="shared" si="692"/>
        <v>0</v>
      </c>
      <c r="AW519" s="211">
        <f t="shared" ca="1" si="693"/>
        <v>0</v>
      </c>
      <c r="AX519" s="211">
        <f t="shared" ca="1" si="773"/>
        <v>0</v>
      </c>
      <c r="AY519" s="211">
        <f t="shared" ca="1" si="694"/>
        <v>0</v>
      </c>
      <c r="AZ519" s="212">
        <f ca="1">IF(AND(AW519,AX519=0,AY519=0)=0,0,IF(AW519&gt;0,'На банк Приват'!$J$1,IF(AX519&gt;0,'На Укрсиб'!J512,0)))</f>
        <v>0</v>
      </c>
      <c r="BA519" s="191"/>
      <c r="BB519" s="191">
        <f t="shared" ca="1" si="695"/>
        <v>55</v>
      </c>
      <c r="BC519" s="191">
        <f t="shared" ca="1" si="696"/>
        <v>9440</v>
      </c>
      <c r="BD519" s="191">
        <f t="shared" ca="1" si="738"/>
        <v>0</v>
      </c>
      <c r="BE519" s="191"/>
      <c r="BF519" s="213"/>
      <c r="BG519" s="213"/>
      <c r="BH519" s="213"/>
      <c r="BI519" s="213"/>
      <c r="BJ519" s="213"/>
      <c r="BK519" s="213"/>
      <c r="BL519" s="213"/>
      <c r="BM519" s="213">
        <f t="shared" si="779"/>
        <v>0</v>
      </c>
      <c r="BN519" s="213"/>
      <c r="BO519" s="213"/>
      <c r="BP519" s="623">
        <f t="shared" si="697"/>
        <v>0</v>
      </c>
      <c r="BQ519" s="213">
        <f t="shared" si="739"/>
        <v>0</v>
      </c>
      <c r="BR519" s="213">
        <f t="shared" si="740"/>
        <v>0</v>
      </c>
      <c r="BS519" s="213"/>
      <c r="BT519" s="213">
        <f t="shared" si="698"/>
        <v>0</v>
      </c>
      <c r="BU519" s="362">
        <f t="shared" si="741"/>
        <v>0</v>
      </c>
      <c r="BV519" s="213">
        <f t="shared" si="699"/>
        <v>0</v>
      </c>
      <c r="BW519" s="213">
        <f t="shared" ca="1" si="700"/>
        <v>0</v>
      </c>
      <c r="BX519" s="213">
        <f t="shared" ca="1" si="701"/>
        <v>0</v>
      </c>
      <c r="BY519" s="213">
        <f t="shared" ca="1" si="702"/>
        <v>0</v>
      </c>
      <c r="BZ519" s="214">
        <f ca="1">IF(AND(BW519,BX519=0)=0,0,IF(BW519&gt;0,'На банк Приват'!$P$1,IF(BX519&gt;0,'На Укрсиб'!$P$1,0)))</f>
        <v>0</v>
      </c>
      <c r="CA519" s="198"/>
      <c r="CB519" s="198">
        <f t="shared" ca="1" si="703"/>
        <v>55</v>
      </c>
      <c r="CC519" s="198">
        <f t="shared" ca="1" si="704"/>
        <v>9440</v>
      </c>
      <c r="CD519" s="198">
        <f t="shared" ca="1" si="742"/>
        <v>0</v>
      </c>
      <c r="CE519" s="198"/>
      <c r="CF519" s="215"/>
      <c r="CG519" s="215"/>
      <c r="CH519" s="215"/>
      <c r="CI519" s="215"/>
      <c r="CJ519" s="215"/>
      <c r="CK519" s="215"/>
      <c r="CL519" s="215"/>
      <c r="CM519" s="215">
        <f t="shared" si="781"/>
        <v>0</v>
      </c>
      <c r="CN519" s="215"/>
      <c r="CO519" s="215"/>
      <c r="CP519" s="215">
        <f t="shared" si="705"/>
        <v>0</v>
      </c>
      <c r="CQ519" s="215">
        <f t="shared" si="743"/>
        <v>0</v>
      </c>
      <c r="CR519" s="215">
        <f t="shared" si="744"/>
        <v>0</v>
      </c>
      <c r="CS519" s="215"/>
      <c r="CT519" s="215">
        <f t="shared" si="706"/>
        <v>0</v>
      </c>
      <c r="CU519" s="369">
        <f t="shared" si="707"/>
        <v>0</v>
      </c>
      <c r="CV519" s="215">
        <f t="shared" si="708"/>
        <v>0</v>
      </c>
      <c r="CW519" s="215">
        <f t="shared" ca="1" si="709"/>
        <v>0</v>
      </c>
      <c r="CX519" s="215">
        <f t="shared" ca="1" si="776"/>
        <v>0</v>
      </c>
      <c r="CY519" s="215">
        <f t="shared" ca="1" si="710"/>
        <v>0</v>
      </c>
      <c r="CZ519" s="216">
        <f ca="1">IF(AND(CW519,CX519=0)=0,0,IF(CW519&gt;0,'На банк Приват'!$V$1,IF(CX519&gt;0,'На Укрсиб'!$V$1,0)))</f>
        <v>0</v>
      </c>
      <c r="DA519" s="204"/>
      <c r="DB519" s="204">
        <f t="shared" ca="1" si="711"/>
        <v>55</v>
      </c>
      <c r="DC519" s="204">
        <f t="shared" ca="1" si="712"/>
        <v>9440</v>
      </c>
      <c r="DD519" s="204">
        <f t="shared" ca="1" si="746"/>
        <v>0</v>
      </c>
      <c r="DE519" s="204"/>
      <c r="DF519" s="217"/>
      <c r="DG519" s="217"/>
      <c r="DH519" s="217"/>
      <c r="DI519" s="217"/>
      <c r="DJ519" s="217"/>
      <c r="DK519" s="217"/>
      <c r="DL519" s="217"/>
      <c r="DM519" s="217">
        <f t="shared" si="713"/>
        <v>0</v>
      </c>
      <c r="DN519" s="217"/>
      <c r="DO519" s="217"/>
      <c r="DP519" s="763">
        <f t="shared" si="714"/>
        <v>0</v>
      </c>
      <c r="DQ519" s="217">
        <f t="shared" si="747"/>
        <v>0</v>
      </c>
      <c r="DR519" s="217">
        <f t="shared" si="748"/>
        <v>0</v>
      </c>
      <c r="DS519" s="217"/>
      <c r="DT519" s="217">
        <f t="shared" si="715"/>
        <v>0</v>
      </c>
      <c r="DU519" s="366">
        <f t="shared" si="749"/>
        <v>0</v>
      </c>
      <c r="DV519" s="217">
        <f t="shared" si="716"/>
        <v>0</v>
      </c>
      <c r="DW519" s="217">
        <f t="shared" ca="1" si="717"/>
        <v>0</v>
      </c>
      <c r="DX519" s="217">
        <f t="shared" ca="1" si="718"/>
        <v>0</v>
      </c>
      <c r="DY519" s="217">
        <f t="shared" ca="1" si="719"/>
        <v>0</v>
      </c>
      <c r="DZ519" s="218">
        <f ca="1">IF(AND(DW519,DX519=0)=0,0,IF(DW519&gt;0,[6]Приват!$AB$1,IF(DX519&gt;0,[6]Укрсиб!$AB$1,0)))</f>
        <v>0</v>
      </c>
      <c r="EA519" s="207"/>
      <c r="EB519" s="207">
        <f t="shared" ca="1" si="720"/>
        <v>55</v>
      </c>
      <c r="EC519" s="207">
        <f t="shared" ca="1" si="721"/>
        <v>9440</v>
      </c>
      <c r="ED519" s="207">
        <f t="shared" ca="1" si="750"/>
        <v>0</v>
      </c>
      <c r="EE519" s="207"/>
      <c r="EF519" s="219"/>
      <c r="EG519" s="219"/>
      <c r="EH519" s="219"/>
      <c r="EI519" s="219"/>
      <c r="EJ519" s="219"/>
      <c r="EK519" s="219"/>
      <c r="EL519" s="219"/>
      <c r="EM519" s="219">
        <f t="shared" si="722"/>
        <v>0</v>
      </c>
      <c r="EN519" s="219"/>
      <c r="EO519" s="219"/>
      <c r="EP519" s="219">
        <f t="shared" si="723"/>
        <v>0</v>
      </c>
      <c r="EQ519" s="219">
        <f t="shared" si="751"/>
        <v>0</v>
      </c>
      <c r="ER519" s="219">
        <f t="shared" si="752"/>
        <v>0</v>
      </c>
      <c r="ES519" s="219"/>
      <c r="ET519" s="219">
        <f t="shared" si="724"/>
        <v>0</v>
      </c>
      <c r="EU519" s="363">
        <f t="shared" si="753"/>
        <v>0</v>
      </c>
      <c r="EV519" s="219">
        <f t="shared" si="725"/>
        <v>0</v>
      </c>
      <c r="EW519" s="219">
        <f t="shared" ca="1" si="726"/>
        <v>0</v>
      </c>
      <c r="EX519" s="219">
        <f t="shared" ca="1" si="780"/>
        <v>0</v>
      </c>
      <c r="EY519" s="219">
        <f t="shared" ca="1" si="727"/>
        <v>0</v>
      </c>
      <c r="EZ519" s="220">
        <f ca="1">IF(AND(EW519,EX519=0)=0,0,IF(EW519&gt;0,[6]Приват!$AH$1,IF(EX519&gt;0,[6]Укрсиб!$AH$1,0)))</f>
        <v>0</v>
      </c>
      <c r="FA519" s="28">
        <f t="shared" ca="1" si="728"/>
        <v>0</v>
      </c>
      <c r="FB519" s="28">
        <f t="shared" ca="1" si="729"/>
        <v>0</v>
      </c>
      <c r="FC519" s="28">
        <f t="shared" ca="1" si="730"/>
        <v>0</v>
      </c>
      <c r="FD519" s="28">
        <f t="shared" ca="1" si="731"/>
        <v>0</v>
      </c>
      <c r="FE519" s="28">
        <f t="shared" ca="1" si="732"/>
        <v>0</v>
      </c>
      <c r="FF519">
        <f t="shared" si="733"/>
        <v>0</v>
      </c>
      <c r="FG519" s="7">
        <f t="shared" si="734"/>
        <v>0</v>
      </c>
    </row>
    <row r="520" spans="1:163">
      <c r="A520" s="113"/>
      <c r="B520" s="113">
        <f t="shared" ref="B520:B528" ca="1" si="784">INDIRECT("Відомість!b"&amp;ROW()-4)</f>
        <v>56</v>
      </c>
      <c r="C520" s="113">
        <f t="shared" ref="C520:C528" ca="1" si="785">INDIRECT("Відомість!c"&amp;ROW()-4)</f>
        <v>9590</v>
      </c>
      <c r="D520" s="113">
        <f t="shared" ref="D520:D528" ca="1" si="786">INDIRECT("Відомість!dj"&amp;ROW()-4)</f>
        <v>0</v>
      </c>
      <c r="E520" s="113">
        <f t="shared" ref="E520:E528" si="787">AE520+BE520+CE520+EE520+DE520</f>
        <v>0</v>
      </c>
      <c r="F520" s="115"/>
      <c r="G520" s="209">
        <f t="shared" si="774"/>
        <v>0</v>
      </c>
      <c r="H520" s="209">
        <f t="shared" si="771"/>
        <v>0</v>
      </c>
      <c r="I520" s="209">
        <f t="shared" si="772"/>
        <v>0</v>
      </c>
      <c r="J520" s="209">
        <f t="shared" si="756"/>
        <v>0</v>
      </c>
      <c r="K520" s="209">
        <f t="shared" si="757"/>
        <v>0</v>
      </c>
      <c r="L520" s="209">
        <f t="shared" si="758"/>
        <v>0</v>
      </c>
      <c r="M520" s="209">
        <f t="shared" si="759"/>
        <v>0</v>
      </c>
      <c r="N520" s="209">
        <f t="shared" si="760"/>
        <v>0</v>
      </c>
      <c r="O520" s="209">
        <f t="shared" si="755"/>
        <v>0</v>
      </c>
      <c r="P520" s="211">
        <f t="shared" si="761"/>
        <v>0</v>
      </c>
      <c r="Q520" s="209">
        <f t="shared" si="762"/>
        <v>0</v>
      </c>
      <c r="R520" s="209">
        <f t="shared" si="763"/>
        <v>0</v>
      </c>
      <c r="S520" s="209">
        <f t="shared" si="764"/>
        <v>0</v>
      </c>
      <c r="T520" s="209">
        <f t="shared" si="765"/>
        <v>0</v>
      </c>
      <c r="U520" s="209">
        <f t="shared" si="766"/>
        <v>0</v>
      </c>
      <c r="V520" s="209">
        <f t="shared" si="767"/>
        <v>0</v>
      </c>
      <c r="W520" s="209">
        <f t="shared" ca="1" si="768"/>
        <v>0</v>
      </c>
      <c r="X520" s="209">
        <f t="shared" ca="1" si="769"/>
        <v>0</v>
      </c>
      <c r="Y520" s="209">
        <f t="shared" ca="1" si="770"/>
        <v>0</v>
      </c>
      <c r="Z520" s="210" t="str">
        <f t="shared" ref="Z520:Z528" ca="1" si="788">IF(AZ520=0,"",AZ520)&amp;"  "&amp;IF(BZ520=0,"",BZ520)&amp;"  "&amp;IF(CZ520=0,"",CZ520)&amp;"  "&amp;IF(DZ520=0,"",DZ520)&amp;"  "&amp;IF(EZ520=0,"",EZ520)</f>
        <v xml:space="preserve">        </v>
      </c>
      <c r="AA520" s="185"/>
      <c r="AB520" s="185">
        <f t="shared" ref="AB520:AB528" ca="1" si="789">INDIRECT("Відомість!b"&amp;ROW()-4)</f>
        <v>56</v>
      </c>
      <c r="AC520" s="185">
        <f t="shared" ref="AC520:AC528" ca="1" si="790">INDIRECT("Відомість!c"&amp;ROW()-4)</f>
        <v>9590</v>
      </c>
      <c r="AD520" s="185">
        <f t="shared" ca="1" si="735"/>
        <v>0</v>
      </c>
      <c r="AE520" s="185"/>
      <c r="AF520" s="211"/>
      <c r="AG520" s="211"/>
      <c r="AH520" s="211"/>
      <c r="AI520" s="211"/>
      <c r="AJ520" s="211"/>
      <c r="AK520" s="211"/>
      <c r="AL520" s="211"/>
      <c r="AM520" s="211">
        <f t="shared" si="783"/>
        <v>0</v>
      </c>
      <c r="AN520" s="211"/>
      <c r="AO520" s="211"/>
      <c r="AP520" s="623">
        <f t="shared" ref="AP520:AP528" si="791">SUM(AG520:AO520)</f>
        <v>0</v>
      </c>
      <c r="AQ520" s="211">
        <f t="shared" si="736"/>
        <v>0</v>
      </c>
      <c r="AR520" s="211">
        <f t="shared" si="737"/>
        <v>0</v>
      </c>
      <c r="AS520" s="211"/>
      <c r="AT520" s="211">
        <f t="shared" ref="AT520:AT528" si="792">SUM(AQ520:AS520)</f>
        <v>0</v>
      </c>
      <c r="AU520" s="358">
        <f t="shared" ref="AU520:AU528" si="793">(AP520-AJ520)*22%</f>
        <v>0</v>
      </c>
      <c r="AV520" s="211">
        <f t="shared" ref="AV520:AV528" si="794">AQ520</f>
        <v>0</v>
      </c>
      <c r="AW520" s="211">
        <f t="shared" ref="AW520:AW528" ca="1" si="795">IF(AND(AX520=0,AY520=0),AP520-AT520+AV520,0)</f>
        <v>0</v>
      </c>
      <c r="AX520" s="211">
        <f t="shared" ref="AX520:AX528" ca="1" si="796">IF(OR($D520="Лазебний О.М.",$D520="Кизингашева Л.І.",$D520="Федчишина С.В.",$D520="Шишка О.О.",$D520="Примак Р.В."),AP520-AT520+AV520,0)</f>
        <v>0</v>
      </c>
      <c r="AY520" s="211">
        <f t="shared" ref="AY520:AY528" ca="1" si="797">IF(OR($D520="Шаповалов В.Ю.",$D520="Сошина Н.В.",$D520="Бабченко В.А.",$D520="Кошель О.І.",$D520="Чкалова Л.О.",$D520="Бернацька Л.М.",$D520="Сержант О.М.",$D520="Білая А.О."),AP520-AT520+AV520,0)</f>
        <v>0</v>
      </c>
      <c r="AZ520" s="212">
        <f ca="1">IF(AND(AW520,AX520=0,AY520=0)=0,0,IF(AW520&gt;0,'На банк Приват'!$J$1,IF(AX520&gt;0,'На Укрсиб'!J513,0)))</f>
        <v>0</v>
      </c>
      <c r="BA520" s="191"/>
      <c r="BB520" s="191">
        <f t="shared" ref="BB520:BB528" ca="1" si="798">INDIRECT("Відомість!b"&amp;ROW()-4)</f>
        <v>56</v>
      </c>
      <c r="BC520" s="191">
        <f t="shared" ref="BC520:BC528" ca="1" si="799">INDIRECT("Відомість!c"&amp;ROW()-4)</f>
        <v>9590</v>
      </c>
      <c r="BD520" s="191">
        <f t="shared" ca="1" si="738"/>
        <v>0</v>
      </c>
      <c r="BE520" s="191"/>
      <c r="BF520" s="213"/>
      <c r="BG520" s="213"/>
      <c r="BH520" s="213"/>
      <c r="BI520" s="213"/>
      <c r="BJ520" s="213"/>
      <c r="BK520" s="213"/>
      <c r="BL520" s="213"/>
      <c r="BM520" s="213">
        <f t="shared" si="779"/>
        <v>0</v>
      </c>
      <c r="BN520" s="213"/>
      <c r="BO520" s="213"/>
      <c r="BP520" s="623">
        <f t="shared" ref="BP520:BP528" si="800">SUM(BG520:BO520)</f>
        <v>0</v>
      </c>
      <c r="BQ520" s="213">
        <f t="shared" si="739"/>
        <v>0</v>
      </c>
      <c r="BR520" s="213">
        <f t="shared" si="740"/>
        <v>0</v>
      </c>
      <c r="BS520" s="213"/>
      <c r="BT520" s="213">
        <f t="shared" ref="BT520:BT528" si="801">SUM(BQ520:BS520)</f>
        <v>0</v>
      </c>
      <c r="BU520" s="362">
        <f t="shared" si="741"/>
        <v>0</v>
      </c>
      <c r="BV520" s="213">
        <f t="shared" ref="BV520:BV528" si="802">BQ520</f>
        <v>0</v>
      </c>
      <c r="BW520" s="213">
        <f t="shared" ref="BW520:BW528" ca="1" si="803">IF(AND(BX520=0,BY520=0),BP520-BT520+BV520,0)</f>
        <v>0</v>
      </c>
      <c r="BX520" s="213">
        <f t="shared" ref="BX520:BX528" ca="1" si="804">IF(OR($D520="Лазебний О.М.",$D520="Кизингашева Л.І.",$D520="Федчишина С.В.",$D520="Шишка О.О.",$D520="Примак Р.В."),BP520-BT520+BV520,0)</f>
        <v>0</v>
      </c>
      <c r="BY520" s="213">
        <f t="shared" ref="BY520:BY528" ca="1" si="805">IF(OR($D520="Шаповалов В.Ю.",$D520="Сошина Н.В.",$D520="Бабченко В.А.",$D520="Кошель О.І.",$D520="Чкалова Л.О.",$D520="Бернацька Л.М.",$D520="Сержант О.М.",$D520="Білая А.О."),BP520-BT520+BV520,0)</f>
        <v>0</v>
      </c>
      <c r="BZ520" s="214">
        <f ca="1">IF(AND(BW520,BX520=0)=0,0,IF(BW520&gt;0,'На банк Приват'!$P$1,IF(BX520&gt;0,'На Укрсиб'!$P$1,0)))</f>
        <v>0</v>
      </c>
      <c r="CA520" s="198"/>
      <c r="CB520" s="198">
        <f t="shared" ref="CB520:CB528" ca="1" si="806">INDIRECT("Відомість!b"&amp;ROW()-4)</f>
        <v>56</v>
      </c>
      <c r="CC520" s="198">
        <f t="shared" ref="CC520:CC528" ca="1" si="807">INDIRECT("Відомість!c"&amp;ROW()-4)</f>
        <v>9590</v>
      </c>
      <c r="CD520" s="198">
        <f t="shared" ca="1" si="742"/>
        <v>0</v>
      </c>
      <c r="CE520" s="198"/>
      <c r="CF520" s="215"/>
      <c r="CG520" s="215"/>
      <c r="CH520" s="215"/>
      <c r="CI520" s="215"/>
      <c r="CJ520" s="215"/>
      <c r="CK520" s="215"/>
      <c r="CL520" s="215"/>
      <c r="CM520" s="215">
        <f t="shared" si="781"/>
        <v>0</v>
      </c>
      <c r="CN520" s="215"/>
      <c r="CO520" s="215"/>
      <c r="CP520" s="215">
        <f t="shared" ref="CP520:CP528" si="808">SUM(CG520:CO520)</f>
        <v>0</v>
      </c>
      <c r="CQ520" s="215">
        <f t="shared" si="743"/>
        <v>0</v>
      </c>
      <c r="CR520" s="215">
        <f t="shared" si="744"/>
        <v>0</v>
      </c>
      <c r="CS520" s="215"/>
      <c r="CT520" s="215">
        <f t="shared" ref="CT520:CT528" si="809">SUM(CQ520:CS520)</f>
        <v>0</v>
      </c>
      <c r="CU520" s="369">
        <f t="shared" ref="CU520:CU527" si="810">(CP520-CJ520)*22%</f>
        <v>0</v>
      </c>
      <c r="CV520" s="215">
        <f t="shared" ref="CV520:CV528" si="811">CQ520</f>
        <v>0</v>
      </c>
      <c r="CW520" s="215">
        <f t="shared" ref="CW520:CW528" ca="1" si="812">IF(AND(CX520=0,CY520=0),CP520-CT520+CV520,0)</f>
        <v>0</v>
      </c>
      <c r="CX520" s="215">
        <f t="shared" ref="CX520:CX528" ca="1" si="813">IF(OR($D520="Лазебний О.М.",$D520="Кизингашева Л.І.",$D520="Федчишина С.В.",$D520="Шишка О.О.",$D520="Примак Р.В."),CP520-CT520+CV520,0)</f>
        <v>0</v>
      </c>
      <c r="CY520" s="215">
        <f t="shared" ref="CY520:CY528" ca="1" si="814">IF(OR($D520="Шаповалов В.Ю.",$D520="Сошина Н.В.",$D520="Бабченко В.А.",$D520="Кошель О.І.",$D520="Чкалова Л.О.",$D520="Бернацька Л.М.",$D520="Сержант О.М.",$D520="Білая А.О."),CP520-CT520+CV520,0)</f>
        <v>0</v>
      </c>
      <c r="CZ520" s="216">
        <f ca="1">IF(AND(CW520,CX520=0)=0,0,IF(CW520&gt;0,'На банк Приват'!$V$1,IF(CX520&gt;0,'На Укрсиб'!$V$1,0)))</f>
        <v>0</v>
      </c>
      <c r="DA520" s="204"/>
      <c r="DB520" s="204">
        <f t="shared" ref="DB520:DB528" ca="1" si="815">INDIRECT("Відомість!b"&amp;ROW()-4)</f>
        <v>56</v>
      </c>
      <c r="DC520" s="204">
        <f t="shared" ref="DC520:DC528" ca="1" si="816">INDIRECT("Відомість!c"&amp;ROW()-4)</f>
        <v>9590</v>
      </c>
      <c r="DD520" s="204">
        <f t="shared" ca="1" si="746"/>
        <v>0</v>
      </c>
      <c r="DE520" s="204"/>
      <c r="DF520" s="217"/>
      <c r="DG520" s="217"/>
      <c r="DH520" s="217"/>
      <c r="DI520" s="217"/>
      <c r="DJ520" s="217"/>
      <c r="DK520" s="217"/>
      <c r="DL520" s="217"/>
      <c r="DM520" s="217">
        <f t="shared" ref="DM520:DM528" si="817">IF(DN520=0,6500/31*DE520,0)</f>
        <v>0</v>
      </c>
      <c r="DN520" s="217"/>
      <c r="DO520" s="217"/>
      <c r="DP520" s="763">
        <f t="shared" ref="DP520:DP528" si="818">SUM(DG520:DO520)</f>
        <v>0</v>
      </c>
      <c r="DQ520" s="217">
        <f t="shared" si="747"/>
        <v>0</v>
      </c>
      <c r="DR520" s="217">
        <f t="shared" si="748"/>
        <v>0</v>
      </c>
      <c r="DS520" s="217"/>
      <c r="DT520" s="217">
        <f t="shared" ref="DT520:DT528" si="819">SUM(DQ520:DS520)</f>
        <v>0</v>
      </c>
      <c r="DU520" s="366">
        <f t="shared" si="749"/>
        <v>0</v>
      </c>
      <c r="DV520" s="217">
        <f t="shared" ref="DV520:DV528" si="820">DQ520</f>
        <v>0</v>
      </c>
      <c r="DW520" s="217">
        <f t="shared" ref="DW520:DW528" ca="1" si="821">IF(AND(DX520=0,DY520=0),DP520-DT520+DV520,0)</f>
        <v>0</v>
      </c>
      <c r="DX520" s="217">
        <f t="shared" ref="DX520:DX528" ca="1" si="822">IF(OR($D520="Лазебний О.М.",$D520="Кизингашева Л.І.",$D520="Федчишина С.В.",$D520="Шишка О.О.",$D520="Примак Р.В."),DP520-DT520+DV520,0)</f>
        <v>0</v>
      </c>
      <c r="DY520" s="217">
        <f t="shared" ref="DY520:DY528" ca="1" si="823">IF(OR($D520="Шаповалов В.Ю.",$D520="Сошина Н.В.",$D520="Бабченко В.А.",$D520="Кошель О.І.",$D520="Чкалова Л.О.",$D520="Бернацька Л.М.",$D520="Сержант О.М.",$D520="Білая А.О."),DP520-DT520+DV520,0)</f>
        <v>0</v>
      </c>
      <c r="DZ520" s="218">
        <f ca="1">IF(AND(DW520,DX520=0)=0,0,IF(DW520&gt;0,[6]Приват!$AB$1,IF(DX520&gt;0,[6]Укрсиб!$AB$1,0)))</f>
        <v>0</v>
      </c>
      <c r="EA520" s="207"/>
      <c r="EB520" s="207">
        <f t="shared" ref="EB520:EB528" ca="1" si="824">INDIRECT("Відомість!b"&amp;ROW()-4)</f>
        <v>56</v>
      </c>
      <c r="EC520" s="207">
        <f t="shared" ref="EC520:EC528" ca="1" si="825">INDIRECT("Відомість!c"&amp;ROW()-4)</f>
        <v>9590</v>
      </c>
      <c r="ED520" s="207">
        <f t="shared" ca="1" si="750"/>
        <v>0</v>
      </c>
      <c r="EE520" s="207"/>
      <c r="EF520" s="219"/>
      <c r="EG520" s="219"/>
      <c r="EH520" s="219"/>
      <c r="EI520" s="219"/>
      <c r="EJ520" s="219"/>
      <c r="EK520" s="219"/>
      <c r="EL520" s="219"/>
      <c r="EM520" s="219">
        <f t="shared" ref="EM520:EM528" si="826">IF(EN520=0,6500/31*EE520,0)</f>
        <v>0</v>
      </c>
      <c r="EN520" s="219"/>
      <c r="EO520" s="219"/>
      <c r="EP520" s="219">
        <f t="shared" ref="EP520:EP528" si="827">SUM(EG520:EO520)</f>
        <v>0</v>
      </c>
      <c r="EQ520" s="219">
        <f t="shared" si="751"/>
        <v>0</v>
      </c>
      <c r="ER520" s="219">
        <f t="shared" si="752"/>
        <v>0</v>
      </c>
      <c r="ES520" s="219"/>
      <c r="ET520" s="219">
        <f t="shared" ref="ET520:ET528" si="828">SUM(EQ520:ES520)</f>
        <v>0</v>
      </c>
      <c r="EU520" s="363">
        <f t="shared" si="753"/>
        <v>0</v>
      </c>
      <c r="EV520" s="219">
        <f t="shared" ref="EV520:EV528" si="829">EQ520</f>
        <v>0</v>
      </c>
      <c r="EW520" s="219">
        <f t="shared" ref="EW520:EW528" ca="1" si="830">IF(AND(EX520=0,EY520=0),EP520-ET520+EV520,0)</f>
        <v>0</v>
      </c>
      <c r="EX520" s="219">
        <f t="shared" ref="EX520:EX528" ca="1" si="831">IF(OR($D520="Лазебний О.М.",$D520="Кизингашева Л.І.",$D520="Федчишина С.В.",$D520="Шишка О.О.",$D520="Примак Р.В."),EP520-ET520+EV520,0)</f>
        <v>0</v>
      </c>
      <c r="EY520" s="219">
        <f t="shared" ref="EY520:EY528" ca="1" si="832">IF(OR($D520="Шаповалов В.Ю.",$D520="Сошина Н.В.",$D520="Бабченко В.А.",$D520="Кошель О.І.",$D520="Чкалова Л.О.",$D520="Бернацька Л.М.",$D520="Сержант О.М.",$D520="Білая А.О."),EP520-ET520+EV520,0)</f>
        <v>0</v>
      </c>
      <c r="EZ520" s="220">
        <f ca="1">IF(AND(EW520,EX520=0)=0,0,IF(EW520&gt;0,[6]Приват!$AH$1,IF(EX520&gt;0,[6]Укрсиб!$AH$1,0)))</f>
        <v>0</v>
      </c>
      <c r="FA520" s="28">
        <f t="shared" ref="FA520:FA528" ca="1" si="833">INDIRECT("Відомість!dk"&amp;ROW()-4)</f>
        <v>0</v>
      </c>
      <c r="FB520" s="28">
        <f t="shared" ref="FB520:FB528" ca="1" si="834">INDIRECT("Відомість!dl"&amp;ROW()-4)</f>
        <v>0</v>
      </c>
      <c r="FC520" s="28">
        <f t="shared" ref="FC520:FC528" ca="1" si="835">INDIRECT("Відомість!dm"&amp;ROW()-4)</f>
        <v>0</v>
      </c>
      <c r="FD520" s="28">
        <f t="shared" ref="FD520:FD528" ca="1" si="836">INDIRECT("Відомість!dn"&amp;ROW()-4)</f>
        <v>0</v>
      </c>
      <c r="FE520" s="28">
        <f t="shared" ref="FE520:FE563" ca="1" si="837">INDIRECT("Відомість!a"&amp;ROW()-4)</f>
        <v>0</v>
      </c>
      <c r="FF520">
        <f t="shared" ref="FF520:FF563" si="838">IF(P520=0,0,IF(OR(C520="п-к м/сл",C520="п-к",C520="п-к юст.",C520="п/п-к м/сл",C520="п/п-к",C520="п/п-к юст.",C520="м-р м/сл",C520="м-р",C520="м-р юст."),1,IF(OR(C520="к-н м/сл",C520="к-н",C520="к-н юст.",C520="ст.л-т",C520="ст.л-т м/сл",C520="л-т",C520="л-т м/сл",C520="мол. л-т ",C520="мол. л-т м/сл"),2,IF(D520=0,0,3))))</f>
        <v>0</v>
      </c>
      <c r="FG520" s="7">
        <f t="shared" ref="FG520:FG563" si="839">IF(FF520&gt;0,1,0)</f>
        <v>0</v>
      </c>
    </row>
    <row r="521" spans="1:163">
      <c r="A521" s="113"/>
      <c r="B521" s="113">
        <f t="shared" ca="1" si="784"/>
        <v>57</v>
      </c>
      <c r="C521" s="113">
        <f t="shared" ca="1" si="785"/>
        <v>9730</v>
      </c>
      <c r="D521" s="113">
        <f t="shared" ca="1" si="786"/>
        <v>0</v>
      </c>
      <c r="E521" s="113">
        <f t="shared" si="787"/>
        <v>0</v>
      </c>
      <c r="F521" s="115"/>
      <c r="G521" s="209">
        <f t="shared" si="774"/>
        <v>0</v>
      </c>
      <c r="H521" s="209">
        <f t="shared" si="771"/>
        <v>0</v>
      </c>
      <c r="I521" s="209">
        <f t="shared" si="772"/>
        <v>0</v>
      </c>
      <c r="J521" s="209">
        <f t="shared" si="756"/>
        <v>0</v>
      </c>
      <c r="K521" s="209">
        <f t="shared" si="757"/>
        <v>0</v>
      </c>
      <c r="L521" s="209">
        <f t="shared" si="758"/>
        <v>0</v>
      </c>
      <c r="M521" s="209">
        <f t="shared" si="759"/>
        <v>0</v>
      </c>
      <c r="N521" s="209">
        <f t="shared" si="760"/>
        <v>0</v>
      </c>
      <c r="O521" s="209">
        <f t="shared" si="755"/>
        <v>0</v>
      </c>
      <c r="P521" s="211">
        <f t="shared" si="761"/>
        <v>0</v>
      </c>
      <c r="Q521" s="209">
        <f t="shared" si="762"/>
        <v>0</v>
      </c>
      <c r="R521" s="209">
        <f t="shared" si="763"/>
        <v>0</v>
      </c>
      <c r="S521" s="209">
        <f t="shared" si="764"/>
        <v>0</v>
      </c>
      <c r="T521" s="209">
        <f t="shared" si="765"/>
        <v>0</v>
      </c>
      <c r="U521" s="209">
        <f t="shared" si="766"/>
        <v>0</v>
      </c>
      <c r="V521" s="209">
        <f t="shared" si="767"/>
        <v>0</v>
      </c>
      <c r="W521" s="209">
        <f t="shared" ca="1" si="768"/>
        <v>0</v>
      </c>
      <c r="X521" s="209">
        <f t="shared" ca="1" si="769"/>
        <v>0</v>
      </c>
      <c r="Y521" s="209">
        <f t="shared" ca="1" si="770"/>
        <v>0</v>
      </c>
      <c r="Z521" s="210" t="str">
        <f t="shared" ca="1" si="788"/>
        <v xml:space="preserve">        </v>
      </c>
      <c r="AA521" s="185"/>
      <c r="AB521" s="185">
        <f t="shared" ca="1" si="789"/>
        <v>57</v>
      </c>
      <c r="AC521" s="185">
        <f t="shared" ca="1" si="790"/>
        <v>9730</v>
      </c>
      <c r="AD521" s="185">
        <f t="shared" ref="AD521:AD563" ca="1" si="840">INDIRECT("Відомість!dk"&amp;ROW()-4)</f>
        <v>0</v>
      </c>
      <c r="AE521" s="185"/>
      <c r="AF521" s="211"/>
      <c r="AG521" s="211"/>
      <c r="AH521" s="211"/>
      <c r="AI521" s="211"/>
      <c r="AJ521" s="211"/>
      <c r="AK521" s="211"/>
      <c r="AL521" s="211"/>
      <c r="AM521" s="211">
        <f t="shared" si="783"/>
        <v>0</v>
      </c>
      <c r="AN521" s="211"/>
      <c r="AO521" s="211"/>
      <c r="AP521" s="623">
        <f t="shared" si="791"/>
        <v>0</v>
      </c>
      <c r="AQ521" s="211">
        <f t="shared" ref="AQ521:AQ528" si="841">(AP521)*18%</f>
        <v>0</v>
      </c>
      <c r="AR521" s="211">
        <f t="shared" ref="AR521:AR528" si="842">(AP521-AM521)*1.5%</f>
        <v>0</v>
      </c>
      <c r="AS521" s="211"/>
      <c r="AT521" s="211">
        <f t="shared" si="792"/>
        <v>0</v>
      </c>
      <c r="AU521" s="358">
        <f t="shared" si="793"/>
        <v>0</v>
      </c>
      <c r="AV521" s="211">
        <f t="shared" si="794"/>
        <v>0</v>
      </c>
      <c r="AW521" s="211">
        <f t="shared" ca="1" si="795"/>
        <v>0</v>
      </c>
      <c r="AX521" s="211">
        <f t="shared" ca="1" si="796"/>
        <v>0</v>
      </c>
      <c r="AY521" s="211">
        <f t="shared" ca="1" si="797"/>
        <v>0</v>
      </c>
      <c r="AZ521" s="212">
        <f ca="1">IF(AND(AW521,AX521=0,AY521=0)=0,0,IF(AW521&gt;0,'На банк Приват'!$J$1,IF(AX521&gt;0,'На Укрсиб'!J514,0)))</f>
        <v>0</v>
      </c>
      <c r="BA521" s="191"/>
      <c r="BB521" s="191">
        <f t="shared" ca="1" si="798"/>
        <v>57</v>
      </c>
      <c r="BC521" s="191">
        <f t="shared" ca="1" si="799"/>
        <v>9730</v>
      </c>
      <c r="BD521" s="191">
        <f t="shared" ref="BD521:BD563" ca="1" si="843">INDIRECT("Відомість!dk"&amp;ROW()-4)</f>
        <v>0</v>
      </c>
      <c r="BE521" s="191"/>
      <c r="BF521" s="213"/>
      <c r="BG521" s="213"/>
      <c r="BH521" s="213"/>
      <c r="BI521" s="213"/>
      <c r="BJ521" s="213"/>
      <c r="BK521" s="213"/>
      <c r="BL521" s="213"/>
      <c r="BM521" s="213">
        <f t="shared" si="779"/>
        <v>0</v>
      </c>
      <c r="BN521" s="213"/>
      <c r="BO521" s="213"/>
      <c r="BP521" s="623">
        <f t="shared" si="800"/>
        <v>0</v>
      </c>
      <c r="BQ521" s="213">
        <f t="shared" ref="BQ521:BQ528" si="844">(BP521)*18%</f>
        <v>0</v>
      </c>
      <c r="BR521" s="213">
        <f t="shared" ref="BR521:BR528" si="845">(BP521-BM521)*1.5%</f>
        <v>0</v>
      </c>
      <c r="BS521" s="213"/>
      <c r="BT521" s="213">
        <f t="shared" si="801"/>
        <v>0</v>
      </c>
      <c r="BU521" s="362">
        <f t="shared" ref="BU521:BU528" si="846">(BP521-BJ521)*22%</f>
        <v>0</v>
      </c>
      <c r="BV521" s="213">
        <f t="shared" si="802"/>
        <v>0</v>
      </c>
      <c r="BW521" s="213">
        <f t="shared" ca="1" si="803"/>
        <v>0</v>
      </c>
      <c r="BX521" s="213">
        <f t="shared" ca="1" si="804"/>
        <v>0</v>
      </c>
      <c r="BY521" s="213">
        <f t="shared" ca="1" si="805"/>
        <v>0</v>
      </c>
      <c r="BZ521" s="214">
        <f ca="1">IF(AND(BW521,BX521=0)=0,0,IF(BW521&gt;0,'На банк Приват'!$P$1,IF(BX521&gt;0,'На Укрсиб'!$P$1,0)))</f>
        <v>0</v>
      </c>
      <c r="CA521" s="198"/>
      <c r="CB521" s="198">
        <f t="shared" ca="1" si="806"/>
        <v>57</v>
      </c>
      <c r="CC521" s="198">
        <f t="shared" ca="1" si="807"/>
        <v>9730</v>
      </c>
      <c r="CD521" s="198">
        <f t="shared" ref="CD521:CD563" ca="1" si="847">INDIRECT("Відомість!dk"&amp;ROW()-4)</f>
        <v>0</v>
      </c>
      <c r="CE521" s="198"/>
      <c r="CF521" s="215"/>
      <c r="CG521" s="215"/>
      <c r="CH521" s="215"/>
      <c r="CI521" s="215"/>
      <c r="CJ521" s="215"/>
      <c r="CK521" s="215"/>
      <c r="CL521" s="215"/>
      <c r="CM521" s="215">
        <f t="shared" si="781"/>
        <v>0</v>
      </c>
      <c r="CN521" s="215"/>
      <c r="CO521" s="215"/>
      <c r="CP521" s="215">
        <f t="shared" si="808"/>
        <v>0</v>
      </c>
      <c r="CQ521" s="215">
        <f t="shared" ref="CQ521:CQ528" si="848">(CP521)*18%</f>
        <v>0</v>
      </c>
      <c r="CR521" s="215">
        <f t="shared" ref="CR521:CR528" si="849">(CP521-CM521)*1.5%</f>
        <v>0</v>
      </c>
      <c r="CS521" s="215"/>
      <c r="CT521" s="215">
        <f t="shared" si="809"/>
        <v>0</v>
      </c>
      <c r="CU521" s="369">
        <f t="shared" si="810"/>
        <v>0</v>
      </c>
      <c r="CV521" s="215">
        <f t="shared" si="811"/>
        <v>0</v>
      </c>
      <c r="CW521" s="215">
        <f t="shared" ca="1" si="812"/>
        <v>0</v>
      </c>
      <c r="CX521" s="215">
        <f t="shared" ca="1" si="813"/>
        <v>0</v>
      </c>
      <c r="CY521" s="215">
        <f t="shared" ca="1" si="814"/>
        <v>0</v>
      </c>
      <c r="CZ521" s="216">
        <f ca="1">IF(AND(CW521,CX521=0)=0,0,IF(CW521&gt;0,'На банк Приват'!$V$1,IF(CX521&gt;0,'На Укрсиб'!$V$1,0)))</f>
        <v>0</v>
      </c>
      <c r="DA521" s="204"/>
      <c r="DB521" s="204">
        <f t="shared" ca="1" si="815"/>
        <v>57</v>
      </c>
      <c r="DC521" s="204">
        <f t="shared" ca="1" si="816"/>
        <v>9730</v>
      </c>
      <c r="DD521" s="204">
        <f t="shared" ref="DD521:DD563" ca="1" si="850">INDIRECT("Відомість!dk"&amp;ROW()-4)</f>
        <v>0</v>
      </c>
      <c r="DE521" s="204"/>
      <c r="DF521" s="217"/>
      <c r="DG521" s="217"/>
      <c r="DH521" s="217"/>
      <c r="DI521" s="217"/>
      <c r="DJ521" s="217"/>
      <c r="DK521" s="217"/>
      <c r="DL521" s="217"/>
      <c r="DM521" s="217">
        <f t="shared" si="817"/>
        <v>0</v>
      </c>
      <c r="DN521" s="217"/>
      <c r="DO521" s="217"/>
      <c r="DP521" s="763">
        <f t="shared" si="818"/>
        <v>0</v>
      </c>
      <c r="DQ521" s="217">
        <f t="shared" ref="DQ521:DQ528" si="851">(DP521)*18%</f>
        <v>0</v>
      </c>
      <c r="DR521" s="217">
        <f t="shared" ref="DR521:DR527" si="852">(DP521-DM521)*1.5%</f>
        <v>0</v>
      </c>
      <c r="DS521" s="217"/>
      <c r="DT521" s="217">
        <f t="shared" si="819"/>
        <v>0</v>
      </c>
      <c r="DU521" s="366">
        <f t="shared" ref="DU521:DU528" si="853">(DP521-DJ521)*22%</f>
        <v>0</v>
      </c>
      <c r="DV521" s="217">
        <f t="shared" si="820"/>
        <v>0</v>
      </c>
      <c r="DW521" s="217">
        <f t="shared" ca="1" si="821"/>
        <v>0</v>
      </c>
      <c r="DX521" s="217">
        <f t="shared" ca="1" si="822"/>
        <v>0</v>
      </c>
      <c r="DY521" s="217">
        <f t="shared" ca="1" si="823"/>
        <v>0</v>
      </c>
      <c r="DZ521" s="218">
        <f ca="1">IF(AND(DW521,DX521=0)=0,0,IF(DW521&gt;0,[6]Приват!$AB$1,IF(DX521&gt;0,[6]Укрсиб!$AB$1,0)))</f>
        <v>0</v>
      </c>
      <c r="EA521" s="207"/>
      <c r="EB521" s="207">
        <f t="shared" ca="1" si="824"/>
        <v>57</v>
      </c>
      <c r="EC521" s="207">
        <f t="shared" ca="1" si="825"/>
        <v>9730</v>
      </c>
      <c r="ED521" s="207">
        <f t="shared" ref="ED521:ED563" ca="1" si="854">INDIRECT("Відомість!dk"&amp;ROW()-4)</f>
        <v>0</v>
      </c>
      <c r="EE521" s="207"/>
      <c r="EF521" s="219"/>
      <c r="EG521" s="219"/>
      <c r="EH521" s="219"/>
      <c r="EI521" s="219"/>
      <c r="EJ521" s="219"/>
      <c r="EK521" s="219"/>
      <c r="EL521" s="219"/>
      <c r="EM521" s="219">
        <f t="shared" si="826"/>
        <v>0</v>
      </c>
      <c r="EN521" s="219"/>
      <c r="EO521" s="219"/>
      <c r="EP521" s="219">
        <f t="shared" si="827"/>
        <v>0</v>
      </c>
      <c r="EQ521" s="219">
        <f t="shared" ref="EQ521:EQ528" si="855">(EP521)*18%</f>
        <v>0</v>
      </c>
      <c r="ER521" s="219">
        <f t="shared" ref="ER521:ER528" si="856">(EP521-EM521)*1.5%</f>
        <v>0</v>
      </c>
      <c r="ES521" s="219"/>
      <c r="ET521" s="219">
        <f t="shared" si="828"/>
        <v>0</v>
      </c>
      <c r="EU521" s="363">
        <f t="shared" ref="EU521:EU528" si="857">(EP521-EJ521)*22%</f>
        <v>0</v>
      </c>
      <c r="EV521" s="219">
        <f t="shared" si="829"/>
        <v>0</v>
      </c>
      <c r="EW521" s="219">
        <f t="shared" ca="1" si="830"/>
        <v>0</v>
      </c>
      <c r="EX521" s="219">
        <f t="shared" ca="1" si="831"/>
        <v>0</v>
      </c>
      <c r="EY521" s="219">
        <f t="shared" ca="1" si="832"/>
        <v>0</v>
      </c>
      <c r="EZ521" s="220">
        <f ca="1">IF(AND(EW521,EX521=0)=0,0,IF(EW521&gt;0,[6]Приват!$AH$1,IF(EX521&gt;0,[6]Укрсиб!$AH$1,0)))</f>
        <v>0</v>
      </c>
      <c r="FA521" s="28">
        <f t="shared" ca="1" si="833"/>
        <v>0</v>
      </c>
      <c r="FB521" s="28">
        <f t="shared" ca="1" si="834"/>
        <v>0</v>
      </c>
      <c r="FC521" s="28">
        <f t="shared" ca="1" si="835"/>
        <v>0</v>
      </c>
      <c r="FD521" s="28">
        <f t="shared" ca="1" si="836"/>
        <v>0</v>
      </c>
      <c r="FE521" s="28">
        <f t="shared" ca="1" si="837"/>
        <v>0</v>
      </c>
      <c r="FF521">
        <f t="shared" si="838"/>
        <v>0</v>
      </c>
      <c r="FG521" s="7">
        <f t="shared" si="839"/>
        <v>0</v>
      </c>
    </row>
    <row r="522" spans="1:163">
      <c r="A522" s="113"/>
      <c r="B522" s="113">
        <f t="shared" ca="1" si="784"/>
        <v>58</v>
      </c>
      <c r="C522" s="113">
        <f t="shared" ca="1" si="785"/>
        <v>9870</v>
      </c>
      <c r="D522" s="113">
        <f t="shared" ca="1" si="786"/>
        <v>0</v>
      </c>
      <c r="E522" s="113">
        <f t="shared" si="787"/>
        <v>0</v>
      </c>
      <c r="F522" s="115"/>
      <c r="G522" s="209">
        <f t="shared" si="774"/>
        <v>0</v>
      </c>
      <c r="H522" s="209">
        <f t="shared" si="771"/>
        <v>0</v>
      </c>
      <c r="I522" s="209">
        <f t="shared" si="772"/>
        <v>0</v>
      </c>
      <c r="J522" s="209">
        <f t="shared" si="756"/>
        <v>0</v>
      </c>
      <c r="K522" s="209">
        <f t="shared" si="757"/>
        <v>0</v>
      </c>
      <c r="L522" s="209">
        <f t="shared" si="758"/>
        <v>0</v>
      </c>
      <c r="M522" s="209">
        <f t="shared" si="759"/>
        <v>0</v>
      </c>
      <c r="N522" s="209">
        <f t="shared" si="760"/>
        <v>0</v>
      </c>
      <c r="O522" s="209">
        <f t="shared" ref="O522:O528" si="858">AO522+BO522+CO522+DO522+EO522</f>
        <v>0</v>
      </c>
      <c r="P522" s="211">
        <f t="shared" si="761"/>
        <v>0</v>
      </c>
      <c r="Q522" s="209">
        <f t="shared" si="762"/>
        <v>0</v>
      </c>
      <c r="R522" s="209">
        <f t="shared" si="763"/>
        <v>0</v>
      </c>
      <c r="S522" s="209">
        <f t="shared" si="764"/>
        <v>0</v>
      </c>
      <c r="T522" s="209">
        <f t="shared" si="765"/>
        <v>0</v>
      </c>
      <c r="U522" s="209">
        <f t="shared" si="766"/>
        <v>0</v>
      </c>
      <c r="V522" s="209">
        <f t="shared" si="767"/>
        <v>0</v>
      </c>
      <c r="W522" s="209">
        <f t="shared" ca="1" si="768"/>
        <v>0</v>
      </c>
      <c r="X522" s="209">
        <f t="shared" ca="1" si="769"/>
        <v>0</v>
      </c>
      <c r="Y522" s="209">
        <f t="shared" ca="1" si="770"/>
        <v>0</v>
      </c>
      <c r="Z522" s="210" t="str">
        <f t="shared" ca="1" si="788"/>
        <v xml:space="preserve">        </v>
      </c>
      <c r="AA522" s="185"/>
      <c r="AB522" s="185">
        <f t="shared" ca="1" si="789"/>
        <v>58</v>
      </c>
      <c r="AC522" s="185">
        <f t="shared" ca="1" si="790"/>
        <v>9870</v>
      </c>
      <c r="AD522" s="185">
        <f t="shared" ca="1" si="840"/>
        <v>0</v>
      </c>
      <c r="AE522" s="185"/>
      <c r="AF522" s="211"/>
      <c r="AG522" s="211"/>
      <c r="AH522" s="211"/>
      <c r="AI522" s="211"/>
      <c r="AJ522" s="211"/>
      <c r="AK522" s="211"/>
      <c r="AL522" s="211"/>
      <c r="AM522" s="211">
        <f t="shared" si="783"/>
        <v>0</v>
      </c>
      <c r="AN522" s="211"/>
      <c r="AO522" s="211"/>
      <c r="AP522" s="623">
        <f t="shared" si="791"/>
        <v>0</v>
      </c>
      <c r="AQ522" s="211">
        <f t="shared" si="841"/>
        <v>0</v>
      </c>
      <c r="AR522" s="211">
        <f t="shared" si="842"/>
        <v>0</v>
      </c>
      <c r="AS522" s="211"/>
      <c r="AT522" s="211">
        <f t="shared" si="792"/>
        <v>0</v>
      </c>
      <c r="AU522" s="358">
        <f t="shared" si="793"/>
        <v>0</v>
      </c>
      <c r="AV522" s="211">
        <f t="shared" si="794"/>
        <v>0</v>
      </c>
      <c r="AW522" s="211">
        <f t="shared" ca="1" si="795"/>
        <v>0</v>
      </c>
      <c r="AX522" s="211">
        <f t="shared" ca="1" si="796"/>
        <v>0</v>
      </c>
      <c r="AY522" s="211">
        <f t="shared" ca="1" si="797"/>
        <v>0</v>
      </c>
      <c r="AZ522" s="212">
        <f ca="1">IF(AND(AW522,AX522=0,AY522=0)=0,0,IF(AW522&gt;0,'На банк Приват'!$J$1,IF(AX522&gt;0,'На Укрсиб'!J515,0)))</f>
        <v>0</v>
      </c>
      <c r="BA522" s="191"/>
      <c r="BB522" s="191">
        <f t="shared" ca="1" si="798"/>
        <v>58</v>
      </c>
      <c r="BC522" s="191">
        <f t="shared" ca="1" si="799"/>
        <v>9870</v>
      </c>
      <c r="BD522" s="191">
        <f t="shared" ca="1" si="843"/>
        <v>0</v>
      </c>
      <c r="BE522" s="191"/>
      <c r="BF522" s="213"/>
      <c r="BG522" s="213"/>
      <c r="BH522" s="213"/>
      <c r="BI522" s="213"/>
      <c r="BJ522" s="213"/>
      <c r="BK522" s="213"/>
      <c r="BL522" s="213"/>
      <c r="BM522" s="213">
        <f t="shared" si="779"/>
        <v>0</v>
      </c>
      <c r="BN522" s="213"/>
      <c r="BO522" s="213"/>
      <c r="BP522" s="623">
        <f t="shared" si="800"/>
        <v>0</v>
      </c>
      <c r="BQ522" s="213">
        <f t="shared" si="844"/>
        <v>0</v>
      </c>
      <c r="BR522" s="213">
        <f t="shared" si="845"/>
        <v>0</v>
      </c>
      <c r="BS522" s="213"/>
      <c r="BT522" s="213">
        <f t="shared" si="801"/>
        <v>0</v>
      </c>
      <c r="BU522" s="362">
        <f t="shared" si="846"/>
        <v>0</v>
      </c>
      <c r="BV522" s="213">
        <f t="shared" si="802"/>
        <v>0</v>
      </c>
      <c r="BW522" s="213">
        <f t="shared" ca="1" si="803"/>
        <v>0</v>
      </c>
      <c r="BX522" s="213">
        <f t="shared" ca="1" si="804"/>
        <v>0</v>
      </c>
      <c r="BY522" s="213">
        <f t="shared" ca="1" si="805"/>
        <v>0</v>
      </c>
      <c r="BZ522" s="214">
        <f ca="1">IF(AND(BW522,BX522=0)=0,0,IF(BW522&gt;0,'На банк Приват'!$P$1,IF(BX522&gt;0,'На Укрсиб'!$P$1,0)))</f>
        <v>0</v>
      </c>
      <c r="CA522" s="198"/>
      <c r="CB522" s="198">
        <f t="shared" ca="1" si="806"/>
        <v>58</v>
      </c>
      <c r="CC522" s="198">
        <f t="shared" ca="1" si="807"/>
        <v>9870</v>
      </c>
      <c r="CD522" s="198">
        <f t="shared" ca="1" si="847"/>
        <v>0</v>
      </c>
      <c r="CE522" s="198"/>
      <c r="CF522" s="215"/>
      <c r="CG522" s="215"/>
      <c r="CH522" s="215"/>
      <c r="CI522" s="215"/>
      <c r="CJ522" s="215"/>
      <c r="CK522" s="215"/>
      <c r="CL522" s="215"/>
      <c r="CM522" s="215">
        <f t="shared" si="781"/>
        <v>0</v>
      </c>
      <c r="CN522" s="215"/>
      <c r="CO522" s="215"/>
      <c r="CP522" s="215">
        <f t="shared" si="808"/>
        <v>0</v>
      </c>
      <c r="CQ522" s="215">
        <f t="shared" si="848"/>
        <v>0</v>
      </c>
      <c r="CR522" s="215">
        <f t="shared" si="849"/>
        <v>0</v>
      </c>
      <c r="CS522" s="215"/>
      <c r="CT522" s="215">
        <f t="shared" si="809"/>
        <v>0</v>
      </c>
      <c r="CU522" s="369">
        <f t="shared" si="810"/>
        <v>0</v>
      </c>
      <c r="CV522" s="215">
        <f t="shared" si="811"/>
        <v>0</v>
      </c>
      <c r="CW522" s="215">
        <f t="shared" ca="1" si="812"/>
        <v>0</v>
      </c>
      <c r="CX522" s="215">
        <f t="shared" ca="1" si="813"/>
        <v>0</v>
      </c>
      <c r="CY522" s="215">
        <f t="shared" ca="1" si="814"/>
        <v>0</v>
      </c>
      <c r="CZ522" s="216">
        <f ca="1">IF(AND(CW522,CX522=0)=0,0,IF(CW522&gt;0,'На банк Приват'!$V$1,IF(CX522&gt;0,'На Укрсиб'!$V$1,0)))</f>
        <v>0</v>
      </c>
      <c r="DA522" s="204"/>
      <c r="DB522" s="204">
        <f t="shared" ca="1" si="815"/>
        <v>58</v>
      </c>
      <c r="DC522" s="204">
        <f t="shared" ca="1" si="816"/>
        <v>9870</v>
      </c>
      <c r="DD522" s="204">
        <f t="shared" ca="1" si="850"/>
        <v>0</v>
      </c>
      <c r="DE522" s="204"/>
      <c r="DF522" s="217"/>
      <c r="DG522" s="217"/>
      <c r="DH522" s="217"/>
      <c r="DI522" s="217"/>
      <c r="DJ522" s="217"/>
      <c r="DK522" s="217"/>
      <c r="DL522" s="217"/>
      <c r="DM522" s="217">
        <f t="shared" si="817"/>
        <v>0</v>
      </c>
      <c r="DN522" s="217"/>
      <c r="DO522" s="217"/>
      <c r="DP522" s="763">
        <f t="shared" si="818"/>
        <v>0</v>
      </c>
      <c r="DQ522" s="217">
        <f t="shared" si="851"/>
        <v>0</v>
      </c>
      <c r="DR522" s="217">
        <f t="shared" si="852"/>
        <v>0</v>
      </c>
      <c r="DS522" s="217"/>
      <c r="DT522" s="217">
        <f t="shared" si="819"/>
        <v>0</v>
      </c>
      <c r="DU522" s="366">
        <f t="shared" si="853"/>
        <v>0</v>
      </c>
      <c r="DV522" s="217">
        <f t="shared" si="820"/>
        <v>0</v>
      </c>
      <c r="DW522" s="217">
        <f t="shared" ca="1" si="821"/>
        <v>0</v>
      </c>
      <c r="DX522" s="217">
        <f t="shared" ca="1" si="822"/>
        <v>0</v>
      </c>
      <c r="DY522" s="217">
        <f t="shared" ca="1" si="823"/>
        <v>0</v>
      </c>
      <c r="DZ522" s="218">
        <f ca="1">IF(AND(DW522,DX522=0)=0,0,IF(DW522&gt;0,[6]Приват!$AB$1,IF(DX522&gt;0,[6]Укрсиб!$AB$1,0)))</f>
        <v>0</v>
      </c>
      <c r="EA522" s="207"/>
      <c r="EB522" s="207">
        <f t="shared" ca="1" si="824"/>
        <v>58</v>
      </c>
      <c r="EC522" s="207">
        <f t="shared" ca="1" si="825"/>
        <v>9870</v>
      </c>
      <c r="ED522" s="207">
        <f t="shared" ca="1" si="854"/>
        <v>0</v>
      </c>
      <c r="EE522" s="207"/>
      <c r="EF522" s="219"/>
      <c r="EG522" s="219"/>
      <c r="EH522" s="219"/>
      <c r="EI522" s="219"/>
      <c r="EJ522" s="219"/>
      <c r="EK522" s="219"/>
      <c r="EL522" s="219"/>
      <c r="EM522" s="219">
        <f t="shared" si="826"/>
        <v>0</v>
      </c>
      <c r="EN522" s="219"/>
      <c r="EO522" s="219"/>
      <c r="EP522" s="219">
        <f t="shared" si="827"/>
        <v>0</v>
      </c>
      <c r="EQ522" s="219">
        <f t="shared" si="855"/>
        <v>0</v>
      </c>
      <c r="ER522" s="219">
        <f t="shared" si="856"/>
        <v>0</v>
      </c>
      <c r="ES522" s="219"/>
      <c r="ET522" s="219">
        <f t="shared" si="828"/>
        <v>0</v>
      </c>
      <c r="EU522" s="363">
        <f t="shared" si="857"/>
        <v>0</v>
      </c>
      <c r="EV522" s="219">
        <f t="shared" si="829"/>
        <v>0</v>
      </c>
      <c r="EW522" s="219">
        <f t="shared" ca="1" si="830"/>
        <v>0</v>
      </c>
      <c r="EX522" s="219">
        <f t="shared" ca="1" si="831"/>
        <v>0</v>
      </c>
      <c r="EY522" s="219">
        <f t="shared" ca="1" si="832"/>
        <v>0</v>
      </c>
      <c r="EZ522" s="220">
        <f ca="1">IF(AND(EW522,EX522=0)=0,0,IF(EW522&gt;0,[6]Приват!$AH$1,IF(EX522&gt;0,[6]Укрсиб!$AH$1,0)))</f>
        <v>0</v>
      </c>
      <c r="FA522" s="28">
        <f t="shared" ca="1" si="833"/>
        <v>0</v>
      </c>
      <c r="FB522" s="28">
        <f t="shared" ca="1" si="834"/>
        <v>0</v>
      </c>
      <c r="FC522" s="28">
        <f t="shared" ca="1" si="835"/>
        <v>0</v>
      </c>
      <c r="FD522" s="28">
        <f t="shared" ca="1" si="836"/>
        <v>0</v>
      </c>
      <c r="FE522" s="28">
        <f t="shared" ca="1" si="837"/>
        <v>0</v>
      </c>
      <c r="FF522">
        <f t="shared" si="838"/>
        <v>0</v>
      </c>
      <c r="FG522" s="7">
        <f t="shared" si="839"/>
        <v>0</v>
      </c>
    </row>
    <row r="523" spans="1:163">
      <c r="A523" s="113"/>
      <c r="B523" s="113">
        <f t="shared" ca="1" si="784"/>
        <v>59</v>
      </c>
      <c r="C523" s="113">
        <f t="shared" ca="1" si="785"/>
        <v>10010</v>
      </c>
      <c r="D523" s="113">
        <f t="shared" ca="1" si="786"/>
        <v>0</v>
      </c>
      <c r="E523" s="113">
        <f t="shared" si="787"/>
        <v>0</v>
      </c>
      <c r="F523" s="115"/>
      <c r="G523" s="209">
        <f t="shared" si="774"/>
        <v>0</v>
      </c>
      <c r="H523" s="209">
        <f t="shared" si="771"/>
        <v>0</v>
      </c>
      <c r="I523" s="209">
        <f t="shared" si="772"/>
        <v>0</v>
      </c>
      <c r="J523" s="209">
        <f t="shared" si="756"/>
        <v>0</v>
      </c>
      <c r="K523" s="209">
        <f t="shared" si="757"/>
        <v>0</v>
      </c>
      <c r="L523" s="209">
        <f t="shared" si="758"/>
        <v>0</v>
      </c>
      <c r="M523" s="209">
        <f t="shared" si="759"/>
        <v>0</v>
      </c>
      <c r="N523" s="209">
        <f t="shared" si="760"/>
        <v>0</v>
      </c>
      <c r="O523" s="209">
        <f t="shared" si="858"/>
        <v>0</v>
      </c>
      <c r="P523" s="211">
        <f t="shared" si="761"/>
        <v>0</v>
      </c>
      <c r="Q523" s="209">
        <f t="shared" si="762"/>
        <v>0</v>
      </c>
      <c r="R523" s="209">
        <f t="shared" si="763"/>
        <v>0</v>
      </c>
      <c r="S523" s="209">
        <f t="shared" si="764"/>
        <v>0</v>
      </c>
      <c r="T523" s="209">
        <f t="shared" si="765"/>
        <v>0</v>
      </c>
      <c r="U523" s="209">
        <f t="shared" si="766"/>
        <v>0</v>
      </c>
      <c r="V523" s="209">
        <f t="shared" si="767"/>
        <v>0</v>
      </c>
      <c r="W523" s="209">
        <f t="shared" ca="1" si="768"/>
        <v>0</v>
      </c>
      <c r="X523" s="209">
        <f t="shared" ca="1" si="769"/>
        <v>0</v>
      </c>
      <c r="Y523" s="209">
        <f t="shared" ca="1" si="770"/>
        <v>0</v>
      </c>
      <c r="Z523" s="210" t="str">
        <f t="shared" ca="1" si="788"/>
        <v xml:space="preserve">        </v>
      </c>
      <c r="AA523" s="185"/>
      <c r="AB523" s="185">
        <f t="shared" ca="1" si="789"/>
        <v>59</v>
      </c>
      <c r="AC523" s="185">
        <f t="shared" ca="1" si="790"/>
        <v>10010</v>
      </c>
      <c r="AD523" s="185">
        <f t="shared" ca="1" si="840"/>
        <v>0</v>
      </c>
      <c r="AE523" s="185"/>
      <c r="AF523" s="211"/>
      <c r="AG523" s="211"/>
      <c r="AH523" s="211"/>
      <c r="AI523" s="211"/>
      <c r="AJ523" s="211"/>
      <c r="AK523" s="211"/>
      <c r="AL523" s="211"/>
      <c r="AM523" s="211">
        <f t="shared" si="783"/>
        <v>0</v>
      </c>
      <c r="AN523" s="211"/>
      <c r="AO523" s="211"/>
      <c r="AP523" s="623">
        <f t="shared" si="791"/>
        <v>0</v>
      </c>
      <c r="AQ523" s="211">
        <f t="shared" si="841"/>
        <v>0</v>
      </c>
      <c r="AR523" s="211">
        <f t="shared" si="842"/>
        <v>0</v>
      </c>
      <c r="AS523" s="211"/>
      <c r="AT523" s="211">
        <f t="shared" si="792"/>
        <v>0</v>
      </c>
      <c r="AU523" s="358">
        <f t="shared" si="793"/>
        <v>0</v>
      </c>
      <c r="AV523" s="211">
        <f t="shared" si="794"/>
        <v>0</v>
      </c>
      <c r="AW523" s="211">
        <f t="shared" ca="1" si="795"/>
        <v>0</v>
      </c>
      <c r="AX523" s="211">
        <f t="shared" ca="1" si="796"/>
        <v>0</v>
      </c>
      <c r="AY523" s="211">
        <f t="shared" ca="1" si="797"/>
        <v>0</v>
      </c>
      <c r="AZ523" s="212">
        <f ca="1">IF(AND(AW523,AX523=0,AY523=0)=0,0,IF(AW523&gt;0,'На банк Приват'!$J$1,IF(AX523&gt;0,'На Укрсиб'!J516,0)))</f>
        <v>0</v>
      </c>
      <c r="BA523" s="191"/>
      <c r="BB523" s="191">
        <f t="shared" ca="1" si="798"/>
        <v>59</v>
      </c>
      <c r="BC523" s="191">
        <f t="shared" ca="1" si="799"/>
        <v>10010</v>
      </c>
      <c r="BD523" s="191">
        <f t="shared" ca="1" si="843"/>
        <v>0</v>
      </c>
      <c r="BE523" s="191"/>
      <c r="BF523" s="213"/>
      <c r="BG523" s="213"/>
      <c r="BH523" s="213"/>
      <c r="BI523" s="213"/>
      <c r="BJ523" s="213"/>
      <c r="BK523" s="213"/>
      <c r="BL523" s="213"/>
      <c r="BM523" s="213">
        <f t="shared" si="779"/>
        <v>0</v>
      </c>
      <c r="BN523" s="213"/>
      <c r="BO523" s="213"/>
      <c r="BP523" s="623">
        <f t="shared" si="800"/>
        <v>0</v>
      </c>
      <c r="BQ523" s="213">
        <f t="shared" si="844"/>
        <v>0</v>
      </c>
      <c r="BR523" s="213">
        <f t="shared" si="845"/>
        <v>0</v>
      </c>
      <c r="BS523" s="213"/>
      <c r="BT523" s="213">
        <f t="shared" si="801"/>
        <v>0</v>
      </c>
      <c r="BU523" s="362">
        <f t="shared" si="846"/>
        <v>0</v>
      </c>
      <c r="BV523" s="213">
        <f t="shared" si="802"/>
        <v>0</v>
      </c>
      <c r="BW523" s="213">
        <f t="shared" ca="1" si="803"/>
        <v>0</v>
      </c>
      <c r="BX523" s="213">
        <f t="shared" ca="1" si="804"/>
        <v>0</v>
      </c>
      <c r="BY523" s="213">
        <f t="shared" ca="1" si="805"/>
        <v>0</v>
      </c>
      <c r="BZ523" s="214">
        <f ca="1">IF(AND(BW523,BX523=0)=0,0,IF(BW523&gt;0,'На банк Приват'!$P$1,IF(BX523&gt;0,'На Укрсиб'!$P$1,0)))</f>
        <v>0</v>
      </c>
      <c r="CA523" s="198"/>
      <c r="CB523" s="198">
        <f t="shared" ca="1" si="806"/>
        <v>59</v>
      </c>
      <c r="CC523" s="198">
        <f t="shared" ca="1" si="807"/>
        <v>10010</v>
      </c>
      <c r="CD523" s="198">
        <f t="shared" ca="1" si="847"/>
        <v>0</v>
      </c>
      <c r="CE523" s="198"/>
      <c r="CF523" s="215"/>
      <c r="CG523" s="215"/>
      <c r="CH523" s="215"/>
      <c r="CI523" s="215"/>
      <c r="CJ523" s="215"/>
      <c r="CK523" s="215"/>
      <c r="CL523" s="215"/>
      <c r="CM523" s="215">
        <f t="shared" si="781"/>
        <v>0</v>
      </c>
      <c r="CN523" s="215"/>
      <c r="CO523" s="215"/>
      <c r="CP523" s="215">
        <f t="shared" si="808"/>
        <v>0</v>
      </c>
      <c r="CQ523" s="215">
        <f t="shared" si="848"/>
        <v>0</v>
      </c>
      <c r="CR523" s="215">
        <f t="shared" si="849"/>
        <v>0</v>
      </c>
      <c r="CS523" s="215"/>
      <c r="CT523" s="215">
        <f t="shared" si="809"/>
        <v>0</v>
      </c>
      <c r="CU523" s="369">
        <f t="shared" si="810"/>
        <v>0</v>
      </c>
      <c r="CV523" s="215">
        <f t="shared" si="811"/>
        <v>0</v>
      </c>
      <c r="CW523" s="215">
        <f t="shared" ca="1" si="812"/>
        <v>0</v>
      </c>
      <c r="CX523" s="215">
        <f t="shared" ca="1" si="813"/>
        <v>0</v>
      </c>
      <c r="CY523" s="215">
        <f t="shared" ca="1" si="814"/>
        <v>0</v>
      </c>
      <c r="CZ523" s="216">
        <f ca="1">IF(AND(CW523,CX523=0)=0,0,IF(CW523&gt;0,'На банк Приват'!$V$1,IF(CX523&gt;0,'На Укрсиб'!$V$1,0)))</f>
        <v>0</v>
      </c>
      <c r="DA523" s="204"/>
      <c r="DB523" s="204">
        <f t="shared" ca="1" si="815"/>
        <v>59</v>
      </c>
      <c r="DC523" s="204">
        <f t="shared" ca="1" si="816"/>
        <v>10010</v>
      </c>
      <c r="DD523" s="204">
        <f t="shared" ca="1" si="850"/>
        <v>0</v>
      </c>
      <c r="DE523" s="204"/>
      <c r="DF523" s="217"/>
      <c r="DG523" s="217"/>
      <c r="DH523" s="217"/>
      <c r="DI523" s="217"/>
      <c r="DJ523" s="217"/>
      <c r="DK523" s="217"/>
      <c r="DL523" s="217"/>
      <c r="DM523" s="217">
        <f t="shared" si="817"/>
        <v>0</v>
      </c>
      <c r="DN523" s="217"/>
      <c r="DO523" s="217"/>
      <c r="DP523" s="763">
        <f t="shared" si="818"/>
        <v>0</v>
      </c>
      <c r="DQ523" s="217">
        <f t="shared" si="851"/>
        <v>0</v>
      </c>
      <c r="DR523" s="217">
        <f t="shared" si="852"/>
        <v>0</v>
      </c>
      <c r="DS523" s="217"/>
      <c r="DT523" s="217">
        <f t="shared" si="819"/>
        <v>0</v>
      </c>
      <c r="DU523" s="366">
        <f t="shared" si="853"/>
        <v>0</v>
      </c>
      <c r="DV523" s="217">
        <f t="shared" si="820"/>
        <v>0</v>
      </c>
      <c r="DW523" s="217">
        <f t="shared" ca="1" si="821"/>
        <v>0</v>
      </c>
      <c r="DX523" s="217">
        <f t="shared" ca="1" si="822"/>
        <v>0</v>
      </c>
      <c r="DY523" s="217">
        <f t="shared" ca="1" si="823"/>
        <v>0</v>
      </c>
      <c r="DZ523" s="218">
        <f ca="1">IF(AND(DW523,DX523=0)=0,0,IF(DW523&gt;0,[6]Приват!$AB$1,IF(DX523&gt;0,[6]Укрсиб!$AB$1,0)))</f>
        <v>0</v>
      </c>
      <c r="EA523" s="207"/>
      <c r="EB523" s="207">
        <f t="shared" ca="1" si="824"/>
        <v>59</v>
      </c>
      <c r="EC523" s="207">
        <f t="shared" ca="1" si="825"/>
        <v>10010</v>
      </c>
      <c r="ED523" s="207">
        <f t="shared" ca="1" si="854"/>
        <v>0</v>
      </c>
      <c r="EE523" s="207"/>
      <c r="EF523" s="219"/>
      <c r="EG523" s="219"/>
      <c r="EH523" s="219"/>
      <c r="EI523" s="219"/>
      <c r="EJ523" s="219"/>
      <c r="EK523" s="219"/>
      <c r="EL523" s="219"/>
      <c r="EM523" s="219">
        <f t="shared" si="826"/>
        <v>0</v>
      </c>
      <c r="EN523" s="219"/>
      <c r="EO523" s="219"/>
      <c r="EP523" s="219">
        <f t="shared" si="827"/>
        <v>0</v>
      </c>
      <c r="EQ523" s="219">
        <f t="shared" si="855"/>
        <v>0</v>
      </c>
      <c r="ER523" s="219">
        <f t="shared" si="856"/>
        <v>0</v>
      </c>
      <c r="ES523" s="219"/>
      <c r="ET523" s="219">
        <f t="shared" si="828"/>
        <v>0</v>
      </c>
      <c r="EU523" s="363">
        <f t="shared" si="857"/>
        <v>0</v>
      </c>
      <c r="EV523" s="219">
        <f t="shared" si="829"/>
        <v>0</v>
      </c>
      <c r="EW523" s="219">
        <f t="shared" ca="1" si="830"/>
        <v>0</v>
      </c>
      <c r="EX523" s="219">
        <f t="shared" ca="1" si="831"/>
        <v>0</v>
      </c>
      <c r="EY523" s="219">
        <f t="shared" ca="1" si="832"/>
        <v>0</v>
      </c>
      <c r="EZ523" s="220">
        <f ca="1">IF(AND(EW523,EX523=0)=0,0,IF(EW523&gt;0,[6]Приват!$AH$1,IF(EX523&gt;0,[6]Укрсиб!$AH$1,0)))</f>
        <v>0</v>
      </c>
      <c r="FA523" s="28">
        <f t="shared" ca="1" si="833"/>
        <v>0</v>
      </c>
      <c r="FB523" s="28">
        <f t="shared" ca="1" si="834"/>
        <v>0</v>
      </c>
      <c r="FC523" s="28">
        <f t="shared" ca="1" si="835"/>
        <v>0</v>
      </c>
      <c r="FD523" s="28">
        <f t="shared" ca="1" si="836"/>
        <v>0</v>
      </c>
      <c r="FE523" s="28">
        <f t="shared" ca="1" si="837"/>
        <v>0</v>
      </c>
      <c r="FF523">
        <f t="shared" si="838"/>
        <v>0</v>
      </c>
      <c r="FG523" s="7">
        <f t="shared" si="839"/>
        <v>0</v>
      </c>
    </row>
    <row r="524" spans="1:163">
      <c r="A524" s="113"/>
      <c r="B524" s="113">
        <f t="shared" ca="1" si="784"/>
        <v>60</v>
      </c>
      <c r="C524" s="113">
        <f t="shared" ca="1" si="785"/>
        <v>10150</v>
      </c>
      <c r="D524" s="113">
        <f t="shared" ca="1" si="786"/>
        <v>0</v>
      </c>
      <c r="E524" s="113">
        <f t="shared" si="787"/>
        <v>0</v>
      </c>
      <c r="F524" s="115"/>
      <c r="G524" s="209">
        <f t="shared" si="774"/>
        <v>0</v>
      </c>
      <c r="H524" s="209">
        <f t="shared" si="771"/>
        <v>0</v>
      </c>
      <c r="I524" s="209">
        <f t="shared" si="772"/>
        <v>0</v>
      </c>
      <c r="J524" s="209">
        <f t="shared" si="756"/>
        <v>0</v>
      </c>
      <c r="K524" s="209">
        <f t="shared" si="757"/>
        <v>0</v>
      </c>
      <c r="L524" s="209">
        <f t="shared" si="758"/>
        <v>0</v>
      </c>
      <c r="M524" s="209">
        <f t="shared" si="759"/>
        <v>0</v>
      </c>
      <c r="N524" s="209">
        <f t="shared" si="760"/>
        <v>0</v>
      </c>
      <c r="O524" s="209">
        <f t="shared" si="858"/>
        <v>0</v>
      </c>
      <c r="P524" s="211">
        <f t="shared" si="761"/>
        <v>0</v>
      </c>
      <c r="Q524" s="209">
        <f t="shared" si="762"/>
        <v>0</v>
      </c>
      <c r="R524" s="209">
        <f t="shared" si="763"/>
        <v>0</v>
      </c>
      <c r="S524" s="209">
        <f t="shared" si="764"/>
        <v>0</v>
      </c>
      <c r="T524" s="209">
        <f t="shared" si="765"/>
        <v>0</v>
      </c>
      <c r="U524" s="209">
        <f t="shared" si="766"/>
        <v>0</v>
      </c>
      <c r="V524" s="209">
        <f t="shared" si="767"/>
        <v>0</v>
      </c>
      <c r="W524" s="209">
        <f t="shared" ca="1" si="768"/>
        <v>0</v>
      </c>
      <c r="X524" s="209">
        <f t="shared" ca="1" si="769"/>
        <v>0</v>
      </c>
      <c r="Y524" s="209">
        <f t="shared" ca="1" si="770"/>
        <v>0</v>
      </c>
      <c r="Z524" s="210" t="str">
        <f t="shared" ca="1" si="788"/>
        <v xml:space="preserve">        </v>
      </c>
      <c r="AA524" s="185"/>
      <c r="AB524" s="185">
        <f t="shared" ca="1" si="789"/>
        <v>60</v>
      </c>
      <c r="AC524" s="185">
        <f t="shared" ca="1" si="790"/>
        <v>10150</v>
      </c>
      <c r="AD524" s="185">
        <f t="shared" ca="1" si="840"/>
        <v>0</v>
      </c>
      <c r="AE524" s="185"/>
      <c r="AF524" s="211"/>
      <c r="AG524" s="211"/>
      <c r="AH524" s="211"/>
      <c r="AI524" s="211"/>
      <c r="AJ524" s="211"/>
      <c r="AK524" s="211"/>
      <c r="AL524" s="211"/>
      <c r="AM524" s="211">
        <f t="shared" si="783"/>
        <v>0</v>
      </c>
      <c r="AN524" s="211"/>
      <c r="AO524" s="211"/>
      <c r="AP524" s="623">
        <f t="shared" si="791"/>
        <v>0</v>
      </c>
      <c r="AQ524" s="211">
        <f t="shared" si="841"/>
        <v>0</v>
      </c>
      <c r="AR524" s="211">
        <f t="shared" si="842"/>
        <v>0</v>
      </c>
      <c r="AS524" s="211"/>
      <c r="AT524" s="211">
        <f t="shared" si="792"/>
        <v>0</v>
      </c>
      <c r="AU524" s="358">
        <f t="shared" si="793"/>
        <v>0</v>
      </c>
      <c r="AV524" s="211">
        <f t="shared" si="794"/>
        <v>0</v>
      </c>
      <c r="AW524" s="211">
        <f t="shared" ca="1" si="795"/>
        <v>0</v>
      </c>
      <c r="AX524" s="211">
        <f t="shared" ca="1" si="796"/>
        <v>0</v>
      </c>
      <c r="AY524" s="211">
        <f t="shared" ca="1" si="797"/>
        <v>0</v>
      </c>
      <c r="AZ524" s="212">
        <f ca="1">IF(AND(AW524,AX524=0,AY524=0)=0,0,IF(AW524&gt;0,'На банк Приват'!$J$1,IF(AX524&gt;0,'На Укрсиб'!J517,0)))</f>
        <v>0</v>
      </c>
      <c r="BA524" s="191"/>
      <c r="BB524" s="191">
        <f t="shared" ca="1" si="798"/>
        <v>60</v>
      </c>
      <c r="BC524" s="191">
        <f t="shared" ca="1" si="799"/>
        <v>10150</v>
      </c>
      <c r="BD524" s="191">
        <f t="shared" ca="1" si="843"/>
        <v>0</v>
      </c>
      <c r="BE524" s="191"/>
      <c r="BF524" s="213"/>
      <c r="BG524" s="213"/>
      <c r="BH524" s="213"/>
      <c r="BI524" s="213"/>
      <c r="BJ524" s="213"/>
      <c r="BK524" s="213"/>
      <c r="BL524" s="213"/>
      <c r="BM524" s="213">
        <f t="shared" si="779"/>
        <v>0</v>
      </c>
      <c r="BN524" s="213"/>
      <c r="BO524" s="213"/>
      <c r="BP524" s="623">
        <f t="shared" si="800"/>
        <v>0</v>
      </c>
      <c r="BQ524" s="213">
        <f t="shared" si="844"/>
        <v>0</v>
      </c>
      <c r="BR524" s="213">
        <f t="shared" si="845"/>
        <v>0</v>
      </c>
      <c r="BS524" s="213"/>
      <c r="BT524" s="213">
        <f t="shared" si="801"/>
        <v>0</v>
      </c>
      <c r="BU524" s="362">
        <f t="shared" si="846"/>
        <v>0</v>
      </c>
      <c r="BV524" s="213">
        <f t="shared" si="802"/>
        <v>0</v>
      </c>
      <c r="BW524" s="213">
        <f t="shared" ca="1" si="803"/>
        <v>0</v>
      </c>
      <c r="BX524" s="213">
        <f t="shared" ca="1" si="804"/>
        <v>0</v>
      </c>
      <c r="BY524" s="213">
        <f t="shared" ca="1" si="805"/>
        <v>0</v>
      </c>
      <c r="BZ524" s="214">
        <f ca="1">IF(AND(BW524,BX524=0)=0,0,IF(BW524&gt;0,'На банк Приват'!$P$1,IF(BX524&gt;0,'На Укрсиб'!$P$1,0)))</f>
        <v>0</v>
      </c>
      <c r="CA524" s="198"/>
      <c r="CB524" s="198">
        <f t="shared" ca="1" si="806"/>
        <v>60</v>
      </c>
      <c r="CC524" s="198">
        <f t="shared" ca="1" si="807"/>
        <v>10150</v>
      </c>
      <c r="CD524" s="198">
        <f t="shared" ca="1" si="847"/>
        <v>0</v>
      </c>
      <c r="CE524" s="198"/>
      <c r="CF524" s="215"/>
      <c r="CG524" s="215"/>
      <c r="CH524" s="215"/>
      <c r="CI524" s="215"/>
      <c r="CJ524" s="215"/>
      <c r="CK524" s="215"/>
      <c r="CL524" s="215"/>
      <c r="CM524" s="215">
        <f t="shared" si="781"/>
        <v>0</v>
      </c>
      <c r="CN524" s="215"/>
      <c r="CO524" s="215"/>
      <c r="CP524" s="215">
        <f t="shared" si="808"/>
        <v>0</v>
      </c>
      <c r="CQ524" s="215">
        <f t="shared" si="848"/>
        <v>0</v>
      </c>
      <c r="CR524" s="215">
        <f t="shared" si="849"/>
        <v>0</v>
      </c>
      <c r="CS524" s="215"/>
      <c r="CT524" s="215">
        <f t="shared" si="809"/>
        <v>0</v>
      </c>
      <c r="CU524" s="369">
        <f t="shared" si="810"/>
        <v>0</v>
      </c>
      <c r="CV524" s="215">
        <f t="shared" si="811"/>
        <v>0</v>
      </c>
      <c r="CW524" s="215">
        <f t="shared" ca="1" si="812"/>
        <v>0</v>
      </c>
      <c r="CX524" s="215">
        <f t="shared" ca="1" si="813"/>
        <v>0</v>
      </c>
      <c r="CY524" s="215">
        <f t="shared" ca="1" si="814"/>
        <v>0</v>
      </c>
      <c r="CZ524" s="216">
        <f ca="1">IF(AND(CW524,CX524=0)=0,0,IF(CW524&gt;0,'На банк Приват'!$V$1,IF(CX524&gt;0,'На Укрсиб'!$V$1,0)))</f>
        <v>0</v>
      </c>
      <c r="DA524" s="204"/>
      <c r="DB524" s="204">
        <f t="shared" ca="1" si="815"/>
        <v>60</v>
      </c>
      <c r="DC524" s="204">
        <f t="shared" ca="1" si="816"/>
        <v>10150</v>
      </c>
      <c r="DD524" s="204">
        <f t="shared" ca="1" si="850"/>
        <v>0</v>
      </c>
      <c r="DE524" s="204"/>
      <c r="DF524" s="217"/>
      <c r="DG524" s="217"/>
      <c r="DH524" s="217"/>
      <c r="DI524" s="217"/>
      <c r="DJ524" s="217"/>
      <c r="DK524" s="217"/>
      <c r="DL524" s="217"/>
      <c r="DM524" s="217">
        <f t="shared" si="817"/>
        <v>0</v>
      </c>
      <c r="DN524" s="217"/>
      <c r="DO524" s="217"/>
      <c r="DP524" s="763">
        <f t="shared" si="818"/>
        <v>0</v>
      </c>
      <c r="DQ524" s="217">
        <f t="shared" si="851"/>
        <v>0</v>
      </c>
      <c r="DR524" s="217">
        <f t="shared" si="852"/>
        <v>0</v>
      </c>
      <c r="DS524" s="217"/>
      <c r="DT524" s="217">
        <f t="shared" si="819"/>
        <v>0</v>
      </c>
      <c r="DU524" s="366">
        <f t="shared" si="853"/>
        <v>0</v>
      </c>
      <c r="DV524" s="217">
        <f t="shared" si="820"/>
        <v>0</v>
      </c>
      <c r="DW524" s="217">
        <f t="shared" ca="1" si="821"/>
        <v>0</v>
      </c>
      <c r="DX524" s="217">
        <f t="shared" ca="1" si="822"/>
        <v>0</v>
      </c>
      <c r="DY524" s="217">
        <f t="shared" ca="1" si="823"/>
        <v>0</v>
      </c>
      <c r="DZ524" s="218">
        <f ca="1">IF(AND(DW524,DX524=0)=0,0,IF(DW524&gt;0,[6]Приват!$AB$1,IF(DX524&gt;0,[6]Укрсиб!$AB$1,0)))</f>
        <v>0</v>
      </c>
      <c r="EA524" s="207"/>
      <c r="EB524" s="207">
        <f t="shared" ca="1" si="824"/>
        <v>60</v>
      </c>
      <c r="EC524" s="207">
        <f t="shared" ca="1" si="825"/>
        <v>10150</v>
      </c>
      <c r="ED524" s="207">
        <f t="shared" ca="1" si="854"/>
        <v>0</v>
      </c>
      <c r="EE524" s="207"/>
      <c r="EF524" s="219"/>
      <c r="EG524" s="219"/>
      <c r="EH524" s="219"/>
      <c r="EI524" s="219"/>
      <c r="EJ524" s="219"/>
      <c r="EK524" s="219"/>
      <c r="EL524" s="219"/>
      <c r="EM524" s="219">
        <f t="shared" si="826"/>
        <v>0</v>
      </c>
      <c r="EN524" s="219"/>
      <c r="EO524" s="219"/>
      <c r="EP524" s="219">
        <f t="shared" si="827"/>
        <v>0</v>
      </c>
      <c r="EQ524" s="219">
        <f t="shared" si="855"/>
        <v>0</v>
      </c>
      <c r="ER524" s="219">
        <f t="shared" si="856"/>
        <v>0</v>
      </c>
      <c r="ES524" s="219"/>
      <c r="ET524" s="219">
        <f t="shared" si="828"/>
        <v>0</v>
      </c>
      <c r="EU524" s="363">
        <f t="shared" si="857"/>
        <v>0</v>
      </c>
      <c r="EV524" s="219">
        <f t="shared" si="829"/>
        <v>0</v>
      </c>
      <c r="EW524" s="219">
        <f t="shared" ca="1" si="830"/>
        <v>0</v>
      </c>
      <c r="EX524" s="219">
        <f t="shared" ca="1" si="831"/>
        <v>0</v>
      </c>
      <c r="EY524" s="219">
        <f t="shared" ca="1" si="832"/>
        <v>0</v>
      </c>
      <c r="EZ524" s="220">
        <f ca="1">IF(AND(EW524,EX524=0)=0,0,IF(EW524&gt;0,[6]Приват!$AH$1,IF(EX524&gt;0,[6]Укрсиб!$AH$1,0)))</f>
        <v>0</v>
      </c>
      <c r="FA524" s="28">
        <f t="shared" ca="1" si="833"/>
        <v>0</v>
      </c>
      <c r="FB524" s="28">
        <f t="shared" ca="1" si="834"/>
        <v>0</v>
      </c>
      <c r="FC524" s="28">
        <f t="shared" ca="1" si="835"/>
        <v>0</v>
      </c>
      <c r="FD524" s="28">
        <f t="shared" ca="1" si="836"/>
        <v>0</v>
      </c>
      <c r="FE524" s="28">
        <f t="shared" ca="1" si="837"/>
        <v>0</v>
      </c>
      <c r="FF524">
        <f t="shared" si="838"/>
        <v>0</v>
      </c>
      <c r="FG524" s="7">
        <f t="shared" si="839"/>
        <v>0</v>
      </c>
    </row>
    <row r="525" spans="1:163">
      <c r="A525" s="113"/>
      <c r="B525" s="113" t="str">
        <f t="shared" ca="1" si="784"/>
        <v>Разом:</v>
      </c>
      <c r="C525" s="113">
        <f t="shared" ca="1" si="785"/>
        <v>0</v>
      </c>
      <c r="D525" s="113">
        <f t="shared" ca="1" si="786"/>
        <v>0</v>
      </c>
      <c r="E525" s="113">
        <f t="shared" si="787"/>
        <v>0</v>
      </c>
      <c r="F525" s="115"/>
      <c r="G525" s="209">
        <f t="shared" si="774"/>
        <v>0</v>
      </c>
      <c r="H525" s="209">
        <f t="shared" si="771"/>
        <v>0</v>
      </c>
      <c r="I525" s="209">
        <f t="shared" si="772"/>
        <v>0</v>
      </c>
      <c r="J525" s="209">
        <f t="shared" si="756"/>
        <v>0</v>
      </c>
      <c r="K525" s="209">
        <f t="shared" si="757"/>
        <v>0</v>
      </c>
      <c r="L525" s="209">
        <f t="shared" si="758"/>
        <v>0</v>
      </c>
      <c r="M525" s="209">
        <f t="shared" si="759"/>
        <v>0</v>
      </c>
      <c r="N525" s="209">
        <f t="shared" si="760"/>
        <v>0</v>
      </c>
      <c r="O525" s="209">
        <f t="shared" si="858"/>
        <v>0</v>
      </c>
      <c r="P525" s="211">
        <f t="shared" si="761"/>
        <v>0</v>
      </c>
      <c r="Q525" s="209">
        <f t="shared" si="762"/>
        <v>0</v>
      </c>
      <c r="R525" s="209">
        <f t="shared" si="763"/>
        <v>0</v>
      </c>
      <c r="S525" s="209">
        <f t="shared" si="764"/>
        <v>0</v>
      </c>
      <c r="T525" s="209">
        <f t="shared" si="765"/>
        <v>0</v>
      </c>
      <c r="U525" s="209">
        <f t="shared" si="766"/>
        <v>0</v>
      </c>
      <c r="V525" s="209">
        <f t="shared" si="767"/>
        <v>0</v>
      </c>
      <c r="W525" s="209">
        <f t="shared" ca="1" si="768"/>
        <v>0</v>
      </c>
      <c r="X525" s="209">
        <f t="shared" ca="1" si="769"/>
        <v>0</v>
      </c>
      <c r="Y525" s="209">
        <f t="shared" ca="1" si="770"/>
        <v>0</v>
      </c>
      <c r="Z525" s="210" t="str">
        <f t="shared" ca="1" si="788"/>
        <v xml:space="preserve">        </v>
      </c>
      <c r="AA525" s="185"/>
      <c r="AB525" s="185" t="str">
        <f t="shared" ca="1" si="789"/>
        <v>Разом:</v>
      </c>
      <c r="AC525" s="185">
        <f t="shared" ca="1" si="790"/>
        <v>0</v>
      </c>
      <c r="AD525" s="185">
        <f t="shared" ca="1" si="840"/>
        <v>0</v>
      </c>
      <c r="AE525" s="185"/>
      <c r="AF525" s="211"/>
      <c r="AG525" s="211"/>
      <c r="AH525" s="211"/>
      <c r="AI525" s="211"/>
      <c r="AJ525" s="211"/>
      <c r="AK525" s="211"/>
      <c r="AL525" s="211"/>
      <c r="AM525" s="211">
        <f t="shared" si="783"/>
        <v>0</v>
      </c>
      <c r="AN525" s="211"/>
      <c r="AO525" s="211"/>
      <c r="AP525" s="623">
        <f t="shared" si="791"/>
        <v>0</v>
      </c>
      <c r="AQ525" s="211">
        <f t="shared" si="841"/>
        <v>0</v>
      </c>
      <c r="AR525" s="211">
        <f t="shared" si="842"/>
        <v>0</v>
      </c>
      <c r="AS525" s="211"/>
      <c r="AT525" s="211">
        <f t="shared" si="792"/>
        <v>0</v>
      </c>
      <c r="AU525" s="358">
        <f t="shared" si="793"/>
        <v>0</v>
      </c>
      <c r="AV525" s="211">
        <f t="shared" si="794"/>
        <v>0</v>
      </c>
      <c r="AW525" s="211">
        <f t="shared" ca="1" si="795"/>
        <v>0</v>
      </c>
      <c r="AX525" s="211">
        <f t="shared" ca="1" si="796"/>
        <v>0</v>
      </c>
      <c r="AY525" s="211">
        <f t="shared" ca="1" si="797"/>
        <v>0</v>
      </c>
      <c r="AZ525" s="212">
        <f ca="1">IF(AND(AW525,AX525=0,AY525=0)=0,0,IF(AW525&gt;0,'На банк Приват'!$J$1,IF(AX525&gt;0,'На Укрсиб'!J518,0)))</f>
        <v>0</v>
      </c>
      <c r="BA525" s="191"/>
      <c r="BB525" s="191" t="str">
        <f t="shared" ca="1" si="798"/>
        <v>Разом:</v>
      </c>
      <c r="BC525" s="191">
        <f t="shared" ca="1" si="799"/>
        <v>0</v>
      </c>
      <c r="BD525" s="191">
        <f t="shared" ca="1" si="843"/>
        <v>0</v>
      </c>
      <c r="BE525" s="191"/>
      <c r="BF525" s="213"/>
      <c r="BG525" s="213"/>
      <c r="BH525" s="213"/>
      <c r="BI525" s="213"/>
      <c r="BJ525" s="213"/>
      <c r="BK525" s="213"/>
      <c r="BL525" s="213"/>
      <c r="BM525" s="213">
        <f t="shared" si="779"/>
        <v>0</v>
      </c>
      <c r="BN525" s="213"/>
      <c r="BO525" s="213"/>
      <c r="BP525" s="623">
        <f t="shared" si="800"/>
        <v>0</v>
      </c>
      <c r="BQ525" s="213">
        <f t="shared" si="844"/>
        <v>0</v>
      </c>
      <c r="BR525" s="213">
        <f t="shared" si="845"/>
        <v>0</v>
      </c>
      <c r="BS525" s="213"/>
      <c r="BT525" s="213">
        <f t="shared" si="801"/>
        <v>0</v>
      </c>
      <c r="BU525" s="362">
        <f t="shared" si="846"/>
        <v>0</v>
      </c>
      <c r="BV525" s="213">
        <f t="shared" si="802"/>
        <v>0</v>
      </c>
      <c r="BW525" s="213">
        <f t="shared" ca="1" si="803"/>
        <v>0</v>
      </c>
      <c r="BX525" s="213">
        <f t="shared" ca="1" si="804"/>
        <v>0</v>
      </c>
      <c r="BY525" s="213">
        <f t="shared" ca="1" si="805"/>
        <v>0</v>
      </c>
      <c r="BZ525" s="214">
        <f ca="1">IF(AND(BW525,BX525=0)=0,0,IF(BW525&gt;0,'На банк Приват'!$P$1,IF(BX525&gt;0,'На Укрсиб'!$P$1,0)))</f>
        <v>0</v>
      </c>
      <c r="CA525" s="198"/>
      <c r="CB525" s="198" t="str">
        <f t="shared" ca="1" si="806"/>
        <v>Разом:</v>
      </c>
      <c r="CC525" s="198">
        <f t="shared" ca="1" si="807"/>
        <v>0</v>
      </c>
      <c r="CD525" s="198">
        <f t="shared" ca="1" si="847"/>
        <v>0</v>
      </c>
      <c r="CE525" s="198"/>
      <c r="CF525" s="215"/>
      <c r="CG525" s="215"/>
      <c r="CH525" s="215"/>
      <c r="CI525" s="215"/>
      <c r="CJ525" s="215"/>
      <c r="CK525" s="215"/>
      <c r="CL525" s="215"/>
      <c r="CM525" s="215">
        <f t="shared" si="781"/>
        <v>0</v>
      </c>
      <c r="CN525" s="215"/>
      <c r="CO525" s="215"/>
      <c r="CP525" s="215">
        <f t="shared" si="808"/>
        <v>0</v>
      </c>
      <c r="CQ525" s="215">
        <f t="shared" si="848"/>
        <v>0</v>
      </c>
      <c r="CR525" s="215">
        <f t="shared" si="849"/>
        <v>0</v>
      </c>
      <c r="CS525" s="215"/>
      <c r="CT525" s="215">
        <f t="shared" si="809"/>
        <v>0</v>
      </c>
      <c r="CU525" s="369">
        <f t="shared" si="810"/>
        <v>0</v>
      </c>
      <c r="CV525" s="215">
        <f t="shared" si="811"/>
        <v>0</v>
      </c>
      <c r="CW525" s="215">
        <f t="shared" ca="1" si="812"/>
        <v>0</v>
      </c>
      <c r="CX525" s="215">
        <f t="shared" ca="1" si="813"/>
        <v>0</v>
      </c>
      <c r="CY525" s="215">
        <f t="shared" ca="1" si="814"/>
        <v>0</v>
      </c>
      <c r="CZ525" s="216">
        <f ca="1">IF(AND(CW525,CX525=0)=0,0,IF(CW525&gt;0,'На банк Приват'!$V$1,IF(CX525&gt;0,'На Укрсиб'!$V$1,0)))</f>
        <v>0</v>
      </c>
      <c r="DA525" s="204"/>
      <c r="DB525" s="204" t="str">
        <f t="shared" ca="1" si="815"/>
        <v>Разом:</v>
      </c>
      <c r="DC525" s="204">
        <f t="shared" ca="1" si="816"/>
        <v>0</v>
      </c>
      <c r="DD525" s="204">
        <f t="shared" ca="1" si="850"/>
        <v>0</v>
      </c>
      <c r="DE525" s="204"/>
      <c r="DF525" s="217"/>
      <c r="DG525" s="217"/>
      <c r="DH525" s="217"/>
      <c r="DI525" s="217"/>
      <c r="DJ525" s="217"/>
      <c r="DK525" s="217"/>
      <c r="DL525" s="217"/>
      <c r="DM525" s="217">
        <f t="shared" si="817"/>
        <v>0</v>
      </c>
      <c r="DN525" s="217"/>
      <c r="DO525" s="217"/>
      <c r="DP525" s="763">
        <f t="shared" si="818"/>
        <v>0</v>
      </c>
      <c r="DQ525" s="217">
        <f t="shared" si="851"/>
        <v>0</v>
      </c>
      <c r="DR525" s="217">
        <f t="shared" si="852"/>
        <v>0</v>
      </c>
      <c r="DS525" s="217"/>
      <c r="DT525" s="217">
        <f t="shared" si="819"/>
        <v>0</v>
      </c>
      <c r="DU525" s="366">
        <f t="shared" si="853"/>
        <v>0</v>
      </c>
      <c r="DV525" s="217">
        <f t="shared" si="820"/>
        <v>0</v>
      </c>
      <c r="DW525" s="217">
        <f t="shared" ca="1" si="821"/>
        <v>0</v>
      </c>
      <c r="DX525" s="217">
        <f t="shared" ca="1" si="822"/>
        <v>0</v>
      </c>
      <c r="DY525" s="217">
        <f t="shared" ca="1" si="823"/>
        <v>0</v>
      </c>
      <c r="DZ525" s="218">
        <f ca="1">IF(AND(DW525,DX525=0)=0,0,IF(DW525&gt;0,[6]Приват!$AB$1,IF(DX525&gt;0,[6]Укрсиб!$AB$1,0)))</f>
        <v>0</v>
      </c>
      <c r="EA525" s="207"/>
      <c r="EB525" s="207" t="str">
        <f t="shared" ca="1" si="824"/>
        <v>Разом:</v>
      </c>
      <c r="EC525" s="207">
        <f t="shared" ca="1" si="825"/>
        <v>0</v>
      </c>
      <c r="ED525" s="207">
        <f t="shared" ca="1" si="854"/>
        <v>0</v>
      </c>
      <c r="EE525" s="207"/>
      <c r="EF525" s="219"/>
      <c r="EG525" s="219"/>
      <c r="EH525" s="219"/>
      <c r="EI525" s="219"/>
      <c r="EJ525" s="219"/>
      <c r="EK525" s="219"/>
      <c r="EL525" s="219"/>
      <c r="EM525" s="219">
        <f t="shared" si="826"/>
        <v>0</v>
      </c>
      <c r="EN525" s="219"/>
      <c r="EO525" s="219"/>
      <c r="EP525" s="219">
        <f t="shared" si="827"/>
        <v>0</v>
      </c>
      <c r="EQ525" s="219">
        <f t="shared" si="855"/>
        <v>0</v>
      </c>
      <c r="ER525" s="219">
        <f t="shared" si="856"/>
        <v>0</v>
      </c>
      <c r="ES525" s="219"/>
      <c r="ET525" s="219">
        <f t="shared" si="828"/>
        <v>0</v>
      </c>
      <c r="EU525" s="363">
        <f t="shared" si="857"/>
        <v>0</v>
      </c>
      <c r="EV525" s="219">
        <f t="shared" si="829"/>
        <v>0</v>
      </c>
      <c r="EW525" s="219">
        <f t="shared" ca="1" si="830"/>
        <v>0</v>
      </c>
      <c r="EX525" s="219">
        <f t="shared" ca="1" si="831"/>
        <v>0</v>
      </c>
      <c r="EY525" s="219">
        <f t="shared" ca="1" si="832"/>
        <v>0</v>
      </c>
      <c r="EZ525" s="220">
        <f ca="1">IF(AND(EW525,EX525=0)=0,0,IF(EW525&gt;0,[6]Приват!$AH$1,IF(EX525&gt;0,[6]Укрсиб!$AH$1,0)))</f>
        <v>0</v>
      </c>
      <c r="FA525" s="28">
        <f t="shared" ca="1" si="833"/>
        <v>0</v>
      </c>
      <c r="FB525" s="28">
        <f t="shared" ca="1" si="834"/>
        <v>0</v>
      </c>
      <c r="FC525" s="28">
        <f t="shared" ca="1" si="835"/>
        <v>0</v>
      </c>
      <c r="FD525" s="28">
        <f t="shared" ca="1" si="836"/>
        <v>0</v>
      </c>
      <c r="FE525" s="28">
        <f t="shared" ca="1" si="837"/>
        <v>0</v>
      </c>
      <c r="FF525">
        <f t="shared" si="838"/>
        <v>0</v>
      </c>
      <c r="FG525" s="7">
        <f t="shared" si="839"/>
        <v>0</v>
      </c>
    </row>
    <row r="526" spans="1:163">
      <c r="A526" s="113"/>
      <c r="B526" s="113">
        <f t="shared" ca="1" si="784"/>
        <v>0</v>
      </c>
      <c r="C526" s="113">
        <f t="shared" ca="1" si="785"/>
        <v>0</v>
      </c>
      <c r="D526" s="113">
        <f t="shared" ca="1" si="786"/>
        <v>0</v>
      </c>
      <c r="E526" s="113">
        <f t="shared" si="787"/>
        <v>0</v>
      </c>
      <c r="F526" s="115"/>
      <c r="G526" s="209">
        <f t="shared" si="774"/>
        <v>0</v>
      </c>
      <c r="H526" s="209">
        <f t="shared" si="771"/>
        <v>0</v>
      </c>
      <c r="I526" s="209">
        <f t="shared" si="772"/>
        <v>0</v>
      </c>
      <c r="J526" s="209">
        <f t="shared" si="756"/>
        <v>0</v>
      </c>
      <c r="K526" s="209">
        <f t="shared" si="757"/>
        <v>0</v>
      </c>
      <c r="L526" s="209">
        <f t="shared" si="758"/>
        <v>0</v>
      </c>
      <c r="M526" s="209">
        <f t="shared" si="759"/>
        <v>0</v>
      </c>
      <c r="N526" s="209">
        <f t="shared" si="760"/>
        <v>0</v>
      </c>
      <c r="O526" s="209">
        <f t="shared" si="858"/>
        <v>0</v>
      </c>
      <c r="P526" s="211">
        <f t="shared" si="761"/>
        <v>0</v>
      </c>
      <c r="Q526" s="209">
        <f t="shared" si="762"/>
        <v>0</v>
      </c>
      <c r="R526" s="209">
        <f t="shared" si="763"/>
        <v>0</v>
      </c>
      <c r="S526" s="209">
        <f t="shared" si="764"/>
        <v>0</v>
      </c>
      <c r="T526" s="209">
        <f t="shared" si="765"/>
        <v>0</v>
      </c>
      <c r="U526" s="209">
        <f t="shared" si="766"/>
        <v>0</v>
      </c>
      <c r="V526" s="209">
        <f t="shared" si="767"/>
        <v>0</v>
      </c>
      <c r="W526" s="209">
        <f t="shared" ca="1" si="768"/>
        <v>0</v>
      </c>
      <c r="X526" s="209">
        <f t="shared" ca="1" si="769"/>
        <v>0</v>
      </c>
      <c r="Y526" s="209">
        <f t="shared" ca="1" si="770"/>
        <v>0</v>
      </c>
      <c r="Z526" s="210" t="str">
        <f t="shared" ca="1" si="788"/>
        <v xml:space="preserve">        </v>
      </c>
      <c r="AA526" s="185"/>
      <c r="AB526" s="185">
        <f t="shared" ca="1" si="789"/>
        <v>0</v>
      </c>
      <c r="AC526" s="185">
        <f t="shared" ca="1" si="790"/>
        <v>0</v>
      </c>
      <c r="AD526" s="185">
        <f t="shared" ca="1" si="840"/>
        <v>0</v>
      </c>
      <c r="AE526" s="185"/>
      <c r="AF526" s="211"/>
      <c r="AG526" s="211"/>
      <c r="AH526" s="211"/>
      <c r="AI526" s="211"/>
      <c r="AJ526" s="211"/>
      <c r="AK526" s="211"/>
      <c r="AL526" s="211"/>
      <c r="AM526" s="211">
        <f t="shared" si="783"/>
        <v>0</v>
      </c>
      <c r="AN526" s="211"/>
      <c r="AO526" s="211"/>
      <c r="AP526" s="623">
        <f t="shared" si="791"/>
        <v>0</v>
      </c>
      <c r="AQ526" s="211">
        <f t="shared" si="841"/>
        <v>0</v>
      </c>
      <c r="AR526" s="211">
        <f t="shared" si="842"/>
        <v>0</v>
      </c>
      <c r="AS526" s="211"/>
      <c r="AT526" s="211">
        <f t="shared" si="792"/>
        <v>0</v>
      </c>
      <c r="AU526" s="358">
        <f t="shared" si="793"/>
        <v>0</v>
      </c>
      <c r="AV526" s="211">
        <f t="shared" si="794"/>
        <v>0</v>
      </c>
      <c r="AW526" s="211">
        <f t="shared" ca="1" si="795"/>
        <v>0</v>
      </c>
      <c r="AX526" s="211">
        <f t="shared" ca="1" si="796"/>
        <v>0</v>
      </c>
      <c r="AY526" s="211">
        <f t="shared" ca="1" si="797"/>
        <v>0</v>
      </c>
      <c r="AZ526" s="212">
        <f ca="1">IF(AND(AW526,AX526=0,AY526=0)=0,0,IF(AW526&gt;0,'На банк Приват'!$J$1,IF(AX526&gt;0,'На Укрсиб'!J519,0)))</f>
        <v>0</v>
      </c>
      <c r="BA526" s="191"/>
      <c r="BB526" s="191">
        <f t="shared" ca="1" si="798"/>
        <v>0</v>
      </c>
      <c r="BC526" s="191">
        <f t="shared" ca="1" si="799"/>
        <v>0</v>
      </c>
      <c r="BD526" s="191">
        <f t="shared" ca="1" si="843"/>
        <v>0</v>
      </c>
      <c r="BE526" s="191"/>
      <c r="BF526" s="213"/>
      <c r="BG526" s="213"/>
      <c r="BH526" s="213"/>
      <c r="BI526" s="213"/>
      <c r="BJ526" s="213"/>
      <c r="BK526" s="213"/>
      <c r="BL526" s="213"/>
      <c r="BM526" s="213">
        <f t="shared" si="779"/>
        <v>0</v>
      </c>
      <c r="BN526" s="213"/>
      <c r="BO526" s="213"/>
      <c r="BP526" s="623">
        <f t="shared" si="800"/>
        <v>0</v>
      </c>
      <c r="BQ526" s="213">
        <f t="shared" si="844"/>
        <v>0</v>
      </c>
      <c r="BR526" s="213">
        <f t="shared" si="845"/>
        <v>0</v>
      </c>
      <c r="BS526" s="213"/>
      <c r="BT526" s="213">
        <f t="shared" si="801"/>
        <v>0</v>
      </c>
      <c r="BU526" s="362">
        <f t="shared" si="846"/>
        <v>0</v>
      </c>
      <c r="BV526" s="213">
        <f t="shared" si="802"/>
        <v>0</v>
      </c>
      <c r="BW526" s="213">
        <f t="shared" ca="1" si="803"/>
        <v>0</v>
      </c>
      <c r="BX526" s="213">
        <f t="shared" ca="1" si="804"/>
        <v>0</v>
      </c>
      <c r="BY526" s="213">
        <f t="shared" ca="1" si="805"/>
        <v>0</v>
      </c>
      <c r="BZ526" s="214">
        <f ca="1">IF(AND(BW526,BX526=0)=0,0,IF(BW526&gt;0,'На банк Приват'!$P$1,IF(BX526&gt;0,'На Укрсиб'!$P$1,0)))</f>
        <v>0</v>
      </c>
      <c r="CA526" s="198"/>
      <c r="CB526" s="198">
        <f t="shared" ca="1" si="806"/>
        <v>0</v>
      </c>
      <c r="CC526" s="198">
        <f t="shared" ca="1" si="807"/>
        <v>0</v>
      </c>
      <c r="CD526" s="198">
        <f t="shared" ca="1" si="847"/>
        <v>0</v>
      </c>
      <c r="CE526" s="198"/>
      <c r="CF526" s="215"/>
      <c r="CG526" s="215"/>
      <c r="CH526" s="215"/>
      <c r="CI526" s="215"/>
      <c r="CJ526" s="215"/>
      <c r="CK526" s="215"/>
      <c r="CL526" s="215"/>
      <c r="CM526" s="215">
        <f t="shared" si="781"/>
        <v>0</v>
      </c>
      <c r="CN526" s="215"/>
      <c r="CO526" s="215"/>
      <c r="CP526" s="215">
        <f t="shared" si="808"/>
        <v>0</v>
      </c>
      <c r="CQ526" s="215">
        <f t="shared" si="848"/>
        <v>0</v>
      </c>
      <c r="CR526" s="215">
        <f t="shared" si="849"/>
        <v>0</v>
      </c>
      <c r="CS526" s="215"/>
      <c r="CT526" s="215">
        <f t="shared" si="809"/>
        <v>0</v>
      </c>
      <c r="CU526" s="369">
        <f t="shared" si="810"/>
        <v>0</v>
      </c>
      <c r="CV526" s="215">
        <f t="shared" si="811"/>
        <v>0</v>
      </c>
      <c r="CW526" s="215">
        <f t="shared" ca="1" si="812"/>
        <v>0</v>
      </c>
      <c r="CX526" s="215">
        <f t="shared" ca="1" si="813"/>
        <v>0</v>
      </c>
      <c r="CY526" s="215">
        <f t="shared" ca="1" si="814"/>
        <v>0</v>
      </c>
      <c r="CZ526" s="216">
        <f ca="1">IF(AND(CW526,CX526=0)=0,0,IF(CW526&gt;0,'На банк Приват'!$V$1,IF(CX526&gt;0,'На Укрсиб'!$V$1,0)))</f>
        <v>0</v>
      </c>
      <c r="DA526" s="204"/>
      <c r="DB526" s="204">
        <f t="shared" ca="1" si="815"/>
        <v>0</v>
      </c>
      <c r="DC526" s="204">
        <f t="shared" ca="1" si="816"/>
        <v>0</v>
      </c>
      <c r="DD526" s="204">
        <f t="shared" ca="1" si="850"/>
        <v>0</v>
      </c>
      <c r="DE526" s="204"/>
      <c r="DF526" s="217"/>
      <c r="DG526" s="217"/>
      <c r="DH526" s="217"/>
      <c r="DI526" s="217"/>
      <c r="DJ526" s="217"/>
      <c r="DK526" s="217"/>
      <c r="DL526" s="217"/>
      <c r="DM526" s="217">
        <f t="shared" si="817"/>
        <v>0</v>
      </c>
      <c r="DN526" s="217"/>
      <c r="DO526" s="217"/>
      <c r="DP526" s="763">
        <f t="shared" si="818"/>
        <v>0</v>
      </c>
      <c r="DQ526" s="217">
        <f t="shared" si="851"/>
        <v>0</v>
      </c>
      <c r="DR526" s="217">
        <f t="shared" si="852"/>
        <v>0</v>
      </c>
      <c r="DS526" s="217"/>
      <c r="DT526" s="217">
        <f t="shared" si="819"/>
        <v>0</v>
      </c>
      <c r="DU526" s="366">
        <f t="shared" si="853"/>
        <v>0</v>
      </c>
      <c r="DV526" s="217">
        <f t="shared" si="820"/>
        <v>0</v>
      </c>
      <c r="DW526" s="217">
        <f t="shared" ca="1" si="821"/>
        <v>0</v>
      </c>
      <c r="DX526" s="217">
        <f t="shared" ca="1" si="822"/>
        <v>0</v>
      </c>
      <c r="DY526" s="217">
        <f t="shared" ca="1" si="823"/>
        <v>0</v>
      </c>
      <c r="DZ526" s="218">
        <f ca="1">IF(AND(DW526,DX526=0)=0,0,IF(DW526&gt;0,[6]Приват!$AB$1,IF(DX526&gt;0,[6]Укрсиб!$AB$1,0)))</f>
        <v>0</v>
      </c>
      <c r="EA526" s="207"/>
      <c r="EB526" s="207">
        <f t="shared" ca="1" si="824"/>
        <v>0</v>
      </c>
      <c r="EC526" s="207">
        <f t="shared" ca="1" si="825"/>
        <v>0</v>
      </c>
      <c r="ED526" s="207">
        <f t="shared" ca="1" si="854"/>
        <v>0</v>
      </c>
      <c r="EE526" s="207"/>
      <c r="EF526" s="219"/>
      <c r="EG526" s="219"/>
      <c r="EH526" s="219"/>
      <c r="EI526" s="219"/>
      <c r="EJ526" s="219"/>
      <c r="EK526" s="219"/>
      <c r="EL526" s="219"/>
      <c r="EM526" s="219">
        <f t="shared" si="826"/>
        <v>0</v>
      </c>
      <c r="EN526" s="219"/>
      <c r="EO526" s="219"/>
      <c r="EP526" s="219">
        <f t="shared" si="827"/>
        <v>0</v>
      </c>
      <c r="EQ526" s="219">
        <f t="shared" si="855"/>
        <v>0</v>
      </c>
      <c r="ER526" s="219">
        <f t="shared" si="856"/>
        <v>0</v>
      </c>
      <c r="ES526" s="219"/>
      <c r="ET526" s="219">
        <f t="shared" si="828"/>
        <v>0</v>
      </c>
      <c r="EU526" s="363">
        <f t="shared" si="857"/>
        <v>0</v>
      </c>
      <c r="EV526" s="219">
        <f t="shared" si="829"/>
        <v>0</v>
      </c>
      <c r="EW526" s="219">
        <f t="shared" ca="1" si="830"/>
        <v>0</v>
      </c>
      <c r="EX526" s="219">
        <f t="shared" ca="1" si="831"/>
        <v>0</v>
      </c>
      <c r="EY526" s="219">
        <f t="shared" ca="1" si="832"/>
        <v>0</v>
      </c>
      <c r="EZ526" s="220">
        <f ca="1">IF(AND(EW526,EX526=0)=0,0,IF(EW526&gt;0,[6]Приват!$AH$1,IF(EX526&gt;0,[6]Укрсиб!$AH$1,0)))</f>
        <v>0</v>
      </c>
      <c r="FA526" s="28">
        <f t="shared" ca="1" si="833"/>
        <v>0</v>
      </c>
      <c r="FB526" s="28">
        <f t="shared" ca="1" si="834"/>
        <v>0</v>
      </c>
      <c r="FC526" s="28">
        <f t="shared" ca="1" si="835"/>
        <v>0</v>
      </c>
      <c r="FD526" s="28">
        <f t="shared" ca="1" si="836"/>
        <v>0</v>
      </c>
      <c r="FE526" s="28">
        <f t="shared" ca="1" si="837"/>
        <v>0</v>
      </c>
      <c r="FF526">
        <f t="shared" si="838"/>
        <v>0</v>
      </c>
      <c r="FG526" s="7">
        <f t="shared" si="839"/>
        <v>0</v>
      </c>
    </row>
    <row r="527" spans="1:163">
      <c r="A527" s="113"/>
      <c r="B527" s="113">
        <f t="shared" ca="1" si="784"/>
        <v>0</v>
      </c>
      <c r="C527" s="113">
        <f t="shared" ca="1" si="785"/>
        <v>0</v>
      </c>
      <c r="D527" s="113">
        <f t="shared" ca="1" si="786"/>
        <v>0</v>
      </c>
      <c r="E527" s="113">
        <f t="shared" si="787"/>
        <v>0</v>
      </c>
      <c r="F527" s="115"/>
      <c r="G527" s="209">
        <f t="shared" si="774"/>
        <v>0</v>
      </c>
      <c r="H527" s="209">
        <f t="shared" si="771"/>
        <v>0</v>
      </c>
      <c r="I527" s="209">
        <f t="shared" si="772"/>
        <v>0</v>
      </c>
      <c r="J527" s="209">
        <f t="shared" si="756"/>
        <v>0</v>
      </c>
      <c r="K527" s="209">
        <f t="shared" si="757"/>
        <v>0</v>
      </c>
      <c r="L527" s="209">
        <f t="shared" si="758"/>
        <v>0</v>
      </c>
      <c r="M527" s="209">
        <f t="shared" si="759"/>
        <v>0</v>
      </c>
      <c r="N527" s="209">
        <f t="shared" si="760"/>
        <v>0</v>
      </c>
      <c r="O527" s="209">
        <f t="shared" si="858"/>
        <v>0</v>
      </c>
      <c r="P527" s="211">
        <f t="shared" si="761"/>
        <v>0</v>
      </c>
      <c r="Q527" s="209">
        <f t="shared" si="762"/>
        <v>0</v>
      </c>
      <c r="R527" s="209">
        <f t="shared" si="763"/>
        <v>0</v>
      </c>
      <c r="S527" s="209">
        <f t="shared" si="764"/>
        <v>0</v>
      </c>
      <c r="T527" s="209">
        <f t="shared" si="765"/>
        <v>0</v>
      </c>
      <c r="U527" s="209">
        <f t="shared" si="766"/>
        <v>0</v>
      </c>
      <c r="V527" s="209">
        <f t="shared" si="767"/>
        <v>0</v>
      </c>
      <c r="W527" s="209">
        <f t="shared" ca="1" si="768"/>
        <v>0</v>
      </c>
      <c r="X527" s="209">
        <f t="shared" ca="1" si="769"/>
        <v>0</v>
      </c>
      <c r="Y527" s="209">
        <f t="shared" ca="1" si="770"/>
        <v>0</v>
      </c>
      <c r="Z527" s="210" t="str">
        <f t="shared" ca="1" si="788"/>
        <v xml:space="preserve">        </v>
      </c>
      <c r="AA527" s="185"/>
      <c r="AB527" s="185">
        <f t="shared" ca="1" si="789"/>
        <v>0</v>
      </c>
      <c r="AC527" s="185">
        <f t="shared" ca="1" si="790"/>
        <v>0</v>
      </c>
      <c r="AD527" s="185">
        <f t="shared" ca="1" si="840"/>
        <v>0</v>
      </c>
      <c r="AE527" s="185"/>
      <c r="AF527" s="211"/>
      <c r="AG527" s="211"/>
      <c r="AH527" s="211"/>
      <c r="AI527" s="211"/>
      <c r="AJ527" s="211"/>
      <c r="AK527" s="211"/>
      <c r="AL527" s="211"/>
      <c r="AM527" s="211">
        <f t="shared" si="783"/>
        <v>0</v>
      </c>
      <c r="AN527" s="211"/>
      <c r="AO527" s="211"/>
      <c r="AP527" s="623">
        <f t="shared" si="791"/>
        <v>0</v>
      </c>
      <c r="AQ527" s="211">
        <f t="shared" si="841"/>
        <v>0</v>
      </c>
      <c r="AR527" s="211">
        <f t="shared" si="842"/>
        <v>0</v>
      </c>
      <c r="AS527" s="211"/>
      <c r="AT527" s="211">
        <f t="shared" si="792"/>
        <v>0</v>
      </c>
      <c r="AU527" s="358">
        <f t="shared" si="793"/>
        <v>0</v>
      </c>
      <c r="AV527" s="211">
        <f t="shared" si="794"/>
        <v>0</v>
      </c>
      <c r="AW527" s="211">
        <f t="shared" ca="1" si="795"/>
        <v>0</v>
      </c>
      <c r="AX527" s="211">
        <f t="shared" ca="1" si="796"/>
        <v>0</v>
      </c>
      <c r="AY527" s="211">
        <f t="shared" ca="1" si="797"/>
        <v>0</v>
      </c>
      <c r="AZ527" s="212">
        <f ca="1">IF(AND(AW527,AX527=0,AY527=0)=0,0,IF(AW527&gt;0,'На банк Приват'!$J$1,IF(AX527&gt;0,'На Укрсиб'!J520,0)))</f>
        <v>0</v>
      </c>
      <c r="BA527" s="191"/>
      <c r="BB527" s="191">
        <f t="shared" ca="1" si="798"/>
        <v>0</v>
      </c>
      <c r="BC527" s="191">
        <f t="shared" ca="1" si="799"/>
        <v>0</v>
      </c>
      <c r="BD527" s="191">
        <f t="shared" ca="1" si="843"/>
        <v>0</v>
      </c>
      <c r="BE527" s="191"/>
      <c r="BF527" s="213"/>
      <c r="BG527" s="213"/>
      <c r="BH527" s="213"/>
      <c r="BI527" s="213"/>
      <c r="BJ527" s="213"/>
      <c r="BK527" s="213"/>
      <c r="BL527" s="213"/>
      <c r="BM527" s="213">
        <f t="shared" si="779"/>
        <v>0</v>
      </c>
      <c r="BN527" s="213"/>
      <c r="BO527" s="213"/>
      <c r="BP527" s="623">
        <f t="shared" si="800"/>
        <v>0</v>
      </c>
      <c r="BQ527" s="213">
        <f t="shared" si="844"/>
        <v>0</v>
      </c>
      <c r="BR527" s="213">
        <f t="shared" si="845"/>
        <v>0</v>
      </c>
      <c r="BS527" s="213"/>
      <c r="BT527" s="213">
        <f t="shared" si="801"/>
        <v>0</v>
      </c>
      <c r="BU527" s="362">
        <f t="shared" si="846"/>
        <v>0</v>
      </c>
      <c r="BV527" s="213">
        <f t="shared" si="802"/>
        <v>0</v>
      </c>
      <c r="BW527" s="213">
        <f t="shared" ca="1" si="803"/>
        <v>0</v>
      </c>
      <c r="BX527" s="213">
        <f t="shared" ca="1" si="804"/>
        <v>0</v>
      </c>
      <c r="BY527" s="213">
        <f t="shared" ca="1" si="805"/>
        <v>0</v>
      </c>
      <c r="BZ527" s="214">
        <f ca="1">IF(AND(BW527,BX527=0)=0,0,IF(BW527&gt;0,'На банк Приват'!$P$1,IF(BX527&gt;0,'На Укрсиб'!$P$1,0)))</f>
        <v>0</v>
      </c>
      <c r="CA527" s="198"/>
      <c r="CB527" s="198">
        <f t="shared" ca="1" si="806"/>
        <v>0</v>
      </c>
      <c r="CC527" s="198">
        <f t="shared" ca="1" si="807"/>
        <v>0</v>
      </c>
      <c r="CD527" s="198">
        <f t="shared" ca="1" si="847"/>
        <v>0</v>
      </c>
      <c r="CE527" s="198"/>
      <c r="CF527" s="215"/>
      <c r="CG527" s="215"/>
      <c r="CH527" s="215"/>
      <c r="CI527" s="215"/>
      <c r="CJ527" s="215"/>
      <c r="CK527" s="215"/>
      <c r="CL527" s="215"/>
      <c r="CM527" s="215">
        <f t="shared" si="781"/>
        <v>0</v>
      </c>
      <c r="CN527" s="215"/>
      <c r="CO527" s="215"/>
      <c r="CP527" s="215">
        <f t="shared" si="808"/>
        <v>0</v>
      </c>
      <c r="CQ527" s="215">
        <f t="shared" si="848"/>
        <v>0</v>
      </c>
      <c r="CR527" s="215">
        <f t="shared" si="849"/>
        <v>0</v>
      </c>
      <c r="CS527" s="215"/>
      <c r="CT527" s="215">
        <f t="shared" si="809"/>
        <v>0</v>
      </c>
      <c r="CU527" s="369">
        <f t="shared" si="810"/>
        <v>0</v>
      </c>
      <c r="CV527" s="215">
        <f t="shared" si="811"/>
        <v>0</v>
      </c>
      <c r="CW527" s="215">
        <f t="shared" ca="1" si="812"/>
        <v>0</v>
      </c>
      <c r="CX527" s="215">
        <f t="shared" ca="1" si="813"/>
        <v>0</v>
      </c>
      <c r="CY527" s="215">
        <f t="shared" ca="1" si="814"/>
        <v>0</v>
      </c>
      <c r="CZ527" s="216">
        <f ca="1">IF(AND(CW527,CX527=0)=0,0,IF(CW527&gt;0,'На банк Приват'!$V$1,IF(CX527&gt;0,'На Укрсиб'!$V$1,0)))</f>
        <v>0</v>
      </c>
      <c r="DA527" s="204"/>
      <c r="DB527" s="204">
        <f t="shared" ca="1" si="815"/>
        <v>0</v>
      </c>
      <c r="DC527" s="204">
        <f t="shared" ca="1" si="816"/>
        <v>0</v>
      </c>
      <c r="DD527" s="204">
        <f t="shared" ca="1" si="850"/>
        <v>0</v>
      </c>
      <c r="DE527" s="204"/>
      <c r="DF527" s="217"/>
      <c r="DG527" s="217"/>
      <c r="DH527" s="217"/>
      <c r="DI527" s="217"/>
      <c r="DJ527" s="217"/>
      <c r="DK527" s="217"/>
      <c r="DL527" s="217"/>
      <c r="DM527" s="217">
        <f t="shared" si="817"/>
        <v>0</v>
      </c>
      <c r="DN527" s="217"/>
      <c r="DO527" s="217"/>
      <c r="DP527" s="763">
        <f t="shared" si="818"/>
        <v>0</v>
      </c>
      <c r="DQ527" s="217">
        <f t="shared" si="851"/>
        <v>0</v>
      </c>
      <c r="DR527" s="217">
        <f t="shared" si="852"/>
        <v>0</v>
      </c>
      <c r="DS527" s="217"/>
      <c r="DT527" s="217">
        <f t="shared" si="819"/>
        <v>0</v>
      </c>
      <c r="DU527" s="366">
        <f t="shared" si="853"/>
        <v>0</v>
      </c>
      <c r="DV527" s="217">
        <f t="shared" si="820"/>
        <v>0</v>
      </c>
      <c r="DW527" s="217">
        <f t="shared" ca="1" si="821"/>
        <v>0</v>
      </c>
      <c r="DX527" s="217">
        <f t="shared" ca="1" si="822"/>
        <v>0</v>
      </c>
      <c r="DY527" s="217">
        <f t="shared" ca="1" si="823"/>
        <v>0</v>
      </c>
      <c r="DZ527" s="218">
        <f ca="1">IF(AND(DW527,DX527=0)=0,0,IF(DW527&gt;0,[6]Приват!$AB$1,IF(DX527&gt;0,[6]Укрсиб!$AB$1,0)))</f>
        <v>0</v>
      </c>
      <c r="EA527" s="207"/>
      <c r="EB527" s="207">
        <f t="shared" ca="1" si="824"/>
        <v>0</v>
      </c>
      <c r="EC527" s="207">
        <f t="shared" ca="1" si="825"/>
        <v>0</v>
      </c>
      <c r="ED527" s="207">
        <f t="shared" ca="1" si="854"/>
        <v>0</v>
      </c>
      <c r="EE527" s="207"/>
      <c r="EF527" s="219"/>
      <c r="EG527" s="219"/>
      <c r="EH527" s="219"/>
      <c r="EI527" s="219"/>
      <c r="EJ527" s="219"/>
      <c r="EK527" s="219"/>
      <c r="EL527" s="219"/>
      <c r="EM527" s="219">
        <f t="shared" si="826"/>
        <v>0</v>
      </c>
      <c r="EN527" s="219"/>
      <c r="EO527" s="219"/>
      <c r="EP527" s="219">
        <f t="shared" si="827"/>
        <v>0</v>
      </c>
      <c r="EQ527" s="219">
        <f t="shared" si="855"/>
        <v>0</v>
      </c>
      <c r="ER527" s="219">
        <f t="shared" si="856"/>
        <v>0</v>
      </c>
      <c r="ES527" s="219"/>
      <c r="ET527" s="219">
        <f t="shared" si="828"/>
        <v>0</v>
      </c>
      <c r="EU527" s="363">
        <f t="shared" si="857"/>
        <v>0</v>
      </c>
      <c r="EV527" s="219">
        <f t="shared" si="829"/>
        <v>0</v>
      </c>
      <c r="EW527" s="219">
        <f t="shared" ca="1" si="830"/>
        <v>0</v>
      </c>
      <c r="EX527" s="219">
        <f t="shared" ca="1" si="831"/>
        <v>0</v>
      </c>
      <c r="EY527" s="219">
        <f t="shared" ca="1" si="832"/>
        <v>0</v>
      </c>
      <c r="EZ527" s="220">
        <f ca="1">IF(AND(EW527,EX527=0)=0,0,IF(EW527&gt;0,[6]Приват!$AH$1,IF(EX527&gt;0,[6]Укрсиб!$AH$1,0)))</f>
        <v>0</v>
      </c>
      <c r="FA527" s="28">
        <f t="shared" ca="1" si="833"/>
        <v>0</v>
      </c>
      <c r="FB527" s="28">
        <f t="shared" ca="1" si="834"/>
        <v>0</v>
      </c>
      <c r="FC527" s="28">
        <f t="shared" ca="1" si="835"/>
        <v>0</v>
      </c>
      <c r="FD527" s="28">
        <f t="shared" ca="1" si="836"/>
        <v>0</v>
      </c>
      <c r="FE527" s="28">
        <f t="shared" ca="1" si="837"/>
        <v>0</v>
      </c>
      <c r="FF527">
        <f t="shared" si="838"/>
        <v>0</v>
      </c>
      <c r="FG527" s="7">
        <f t="shared" si="839"/>
        <v>0</v>
      </c>
    </row>
    <row r="528" spans="1:163" ht="15.75" thickBot="1">
      <c r="A528" s="113"/>
      <c r="B528" s="113" t="str">
        <f t="shared" ca="1" si="784"/>
        <v>надбавка за вислугу років</v>
      </c>
      <c r="C528" s="113">
        <f t="shared" ca="1" si="785"/>
        <v>0</v>
      </c>
      <c r="D528" s="113">
        <f t="shared" ca="1" si="786"/>
        <v>0</v>
      </c>
      <c r="E528" s="113">
        <f t="shared" si="787"/>
        <v>0</v>
      </c>
      <c r="F528" s="115"/>
      <c r="G528" s="209">
        <f t="shared" si="774"/>
        <v>0</v>
      </c>
      <c r="H528" s="209">
        <f t="shared" si="771"/>
        <v>0</v>
      </c>
      <c r="I528" s="209">
        <f t="shared" si="772"/>
        <v>0</v>
      </c>
      <c r="J528" s="209">
        <f t="shared" si="756"/>
        <v>0</v>
      </c>
      <c r="K528" s="209">
        <f t="shared" si="757"/>
        <v>0</v>
      </c>
      <c r="L528" s="209">
        <f t="shared" si="758"/>
        <v>0</v>
      </c>
      <c r="M528" s="209">
        <f t="shared" si="759"/>
        <v>0</v>
      </c>
      <c r="N528" s="209">
        <f t="shared" si="760"/>
        <v>0</v>
      </c>
      <c r="O528" s="209">
        <f t="shared" si="858"/>
        <v>0</v>
      </c>
      <c r="P528" s="211">
        <f t="shared" si="761"/>
        <v>0</v>
      </c>
      <c r="Q528" s="209">
        <f t="shared" si="762"/>
        <v>0</v>
      </c>
      <c r="R528" s="209">
        <f t="shared" si="763"/>
        <v>0</v>
      </c>
      <c r="S528" s="209">
        <f t="shared" si="764"/>
        <v>0</v>
      </c>
      <c r="T528" s="209">
        <f t="shared" si="765"/>
        <v>0</v>
      </c>
      <c r="U528" s="209">
        <f t="shared" si="766"/>
        <v>0</v>
      </c>
      <c r="V528" s="209">
        <f t="shared" si="767"/>
        <v>0</v>
      </c>
      <c r="W528" s="209">
        <f t="shared" ca="1" si="768"/>
        <v>0</v>
      </c>
      <c r="X528" s="209">
        <f t="shared" ca="1" si="769"/>
        <v>0</v>
      </c>
      <c r="Y528" s="209">
        <f t="shared" ca="1" si="770"/>
        <v>0</v>
      </c>
      <c r="Z528" s="210" t="str">
        <f t="shared" ca="1" si="788"/>
        <v xml:space="preserve">        </v>
      </c>
      <c r="AA528" s="185"/>
      <c r="AB528" s="185" t="str">
        <f t="shared" ca="1" si="789"/>
        <v>надбавка за вислугу років</v>
      </c>
      <c r="AC528" s="185">
        <f t="shared" ca="1" si="790"/>
        <v>0</v>
      </c>
      <c r="AD528" s="185">
        <f t="shared" ca="1" si="840"/>
        <v>0</v>
      </c>
      <c r="AE528" s="185"/>
      <c r="AF528" s="211"/>
      <c r="AG528" s="211"/>
      <c r="AH528" s="211"/>
      <c r="AI528" s="211"/>
      <c r="AJ528" s="211"/>
      <c r="AK528" s="211"/>
      <c r="AL528" s="211"/>
      <c r="AM528" s="211">
        <f t="shared" si="783"/>
        <v>0</v>
      </c>
      <c r="AN528" s="211"/>
      <c r="AO528" s="211"/>
      <c r="AP528" s="623">
        <f t="shared" si="791"/>
        <v>0</v>
      </c>
      <c r="AQ528" s="211">
        <f t="shared" si="841"/>
        <v>0</v>
      </c>
      <c r="AR528" s="211">
        <f t="shared" si="842"/>
        <v>0</v>
      </c>
      <c r="AS528" s="211"/>
      <c r="AT528" s="211">
        <f t="shared" si="792"/>
        <v>0</v>
      </c>
      <c r="AU528" s="358">
        <f t="shared" si="793"/>
        <v>0</v>
      </c>
      <c r="AV528" s="211">
        <f t="shared" si="794"/>
        <v>0</v>
      </c>
      <c r="AW528" s="211">
        <f t="shared" ca="1" si="795"/>
        <v>0</v>
      </c>
      <c r="AX528" s="211">
        <f t="shared" ca="1" si="796"/>
        <v>0</v>
      </c>
      <c r="AY528" s="211">
        <f t="shared" ca="1" si="797"/>
        <v>0</v>
      </c>
      <c r="AZ528" s="212">
        <f ca="1">IF(AND(AW528,AX528=0,AY528=0)=0,0,IF(AW528&gt;0,'На банк Приват'!$J$1,IF(AX528&gt;0,'На Укрсиб'!J521,0)))</f>
        <v>0</v>
      </c>
      <c r="BA528" s="191"/>
      <c r="BB528" s="191" t="str">
        <f t="shared" ca="1" si="798"/>
        <v>надбавка за вислугу років</v>
      </c>
      <c r="BC528" s="191">
        <f t="shared" ca="1" si="799"/>
        <v>0</v>
      </c>
      <c r="BD528" s="191">
        <f t="shared" ca="1" si="843"/>
        <v>0</v>
      </c>
      <c r="BE528" s="191"/>
      <c r="BF528" s="213"/>
      <c r="BG528" s="213"/>
      <c r="BH528" s="213"/>
      <c r="BI528" s="213"/>
      <c r="BJ528" s="213"/>
      <c r="BK528" s="213"/>
      <c r="BL528" s="213"/>
      <c r="BM528" s="213">
        <f t="shared" si="779"/>
        <v>0</v>
      </c>
      <c r="BN528" s="213"/>
      <c r="BO528" s="213"/>
      <c r="BP528" s="623">
        <f t="shared" si="800"/>
        <v>0</v>
      </c>
      <c r="BQ528" s="213">
        <f t="shared" si="844"/>
        <v>0</v>
      </c>
      <c r="BR528" s="213">
        <f t="shared" si="845"/>
        <v>0</v>
      </c>
      <c r="BS528" s="213"/>
      <c r="BT528" s="213">
        <f t="shared" si="801"/>
        <v>0</v>
      </c>
      <c r="BU528" s="362">
        <f t="shared" si="846"/>
        <v>0</v>
      </c>
      <c r="BV528" s="213">
        <f t="shared" si="802"/>
        <v>0</v>
      </c>
      <c r="BW528" s="213">
        <f t="shared" ca="1" si="803"/>
        <v>0</v>
      </c>
      <c r="BX528" s="213">
        <f t="shared" ca="1" si="804"/>
        <v>0</v>
      </c>
      <c r="BY528" s="213">
        <f t="shared" ca="1" si="805"/>
        <v>0</v>
      </c>
      <c r="BZ528" s="214">
        <f ca="1">IF(AND(BW528,BX528=0)=0,0,IF(BW528&gt;0,'На банк Приват'!$P$1,IF(BX528&gt;0,'На Укрсиб'!$P$1,0)))</f>
        <v>0</v>
      </c>
      <c r="CA528" s="198"/>
      <c r="CB528" s="198" t="str">
        <f t="shared" ca="1" si="806"/>
        <v>надбавка за вислугу років</v>
      </c>
      <c r="CC528" s="198">
        <f t="shared" ca="1" si="807"/>
        <v>0</v>
      </c>
      <c r="CD528" s="198">
        <f t="shared" ca="1" si="847"/>
        <v>0</v>
      </c>
      <c r="CE528" s="198"/>
      <c r="CF528" s="215"/>
      <c r="CG528" s="215"/>
      <c r="CH528" s="215"/>
      <c r="CI528" s="215"/>
      <c r="CJ528" s="215"/>
      <c r="CK528" s="215"/>
      <c r="CL528" s="215"/>
      <c r="CM528" s="215">
        <f t="shared" si="781"/>
        <v>0</v>
      </c>
      <c r="CN528" s="215"/>
      <c r="CO528" s="215"/>
      <c r="CP528" s="215">
        <f t="shared" si="808"/>
        <v>0</v>
      </c>
      <c r="CQ528" s="215">
        <f t="shared" si="848"/>
        <v>0</v>
      </c>
      <c r="CR528" s="215">
        <f t="shared" si="849"/>
        <v>0</v>
      </c>
      <c r="CS528" s="215"/>
      <c r="CT528" s="215">
        <f t="shared" si="809"/>
        <v>0</v>
      </c>
      <c r="CU528" s="369">
        <f>(CP528-CJ528)*22%</f>
        <v>0</v>
      </c>
      <c r="CV528" s="215">
        <f t="shared" si="811"/>
        <v>0</v>
      </c>
      <c r="CW528" s="215">
        <f t="shared" ca="1" si="812"/>
        <v>0</v>
      </c>
      <c r="CX528" s="215">
        <f t="shared" ca="1" si="813"/>
        <v>0</v>
      </c>
      <c r="CY528" s="215">
        <f t="shared" ca="1" si="814"/>
        <v>0</v>
      </c>
      <c r="CZ528" s="216">
        <f ca="1">IF(AND(CW528,CX528=0)=0,0,IF(CW528&gt;0,'На банк Приват'!$V$1,IF(CX528&gt;0,'На Укрсиб'!$V$1,0)))</f>
        <v>0</v>
      </c>
      <c r="DA528" s="204"/>
      <c r="DB528" s="204" t="str">
        <f t="shared" ca="1" si="815"/>
        <v>надбавка за вислугу років</v>
      </c>
      <c r="DC528" s="204">
        <f t="shared" ca="1" si="816"/>
        <v>0</v>
      </c>
      <c r="DD528" s="204">
        <f t="shared" ca="1" si="850"/>
        <v>0</v>
      </c>
      <c r="DE528" s="204"/>
      <c r="DF528" s="217"/>
      <c r="DG528" s="217"/>
      <c r="DH528" s="217"/>
      <c r="DI528" s="217"/>
      <c r="DJ528" s="217"/>
      <c r="DK528" s="217"/>
      <c r="DL528" s="217"/>
      <c r="DM528" s="217">
        <f t="shared" si="817"/>
        <v>0</v>
      </c>
      <c r="DN528" s="217"/>
      <c r="DO528" s="217"/>
      <c r="DP528" s="763">
        <f t="shared" si="818"/>
        <v>0</v>
      </c>
      <c r="DQ528" s="217">
        <f t="shared" si="851"/>
        <v>0</v>
      </c>
      <c r="DR528" s="217">
        <f>(DP528-DM528)*1.5%</f>
        <v>0</v>
      </c>
      <c r="DS528" s="217"/>
      <c r="DT528" s="217">
        <f t="shared" si="819"/>
        <v>0</v>
      </c>
      <c r="DU528" s="366">
        <f t="shared" si="853"/>
        <v>0</v>
      </c>
      <c r="DV528" s="217">
        <f t="shared" si="820"/>
        <v>0</v>
      </c>
      <c r="DW528" s="217">
        <f t="shared" ca="1" si="821"/>
        <v>0</v>
      </c>
      <c r="DX528" s="217">
        <f t="shared" ca="1" si="822"/>
        <v>0</v>
      </c>
      <c r="DY528" s="217">
        <f t="shared" ca="1" si="823"/>
        <v>0</v>
      </c>
      <c r="DZ528" s="218">
        <f ca="1">IF(AND(DW528,DX528=0)=0,0,IF(DW528&gt;0,[6]Приват!$AB$1,IF(DX528&gt;0,[6]Укрсиб!$AB$1,0)))</f>
        <v>0</v>
      </c>
      <c r="EA528" s="207"/>
      <c r="EB528" s="207" t="str">
        <f t="shared" ca="1" si="824"/>
        <v>надбавка за вислугу років</v>
      </c>
      <c r="EC528" s="207">
        <f t="shared" ca="1" si="825"/>
        <v>0</v>
      </c>
      <c r="ED528" s="207">
        <f t="shared" ca="1" si="854"/>
        <v>0</v>
      </c>
      <c r="EE528" s="207"/>
      <c r="EF528" s="219"/>
      <c r="EG528" s="219"/>
      <c r="EH528" s="219"/>
      <c r="EI528" s="219"/>
      <c r="EJ528" s="219"/>
      <c r="EK528" s="219"/>
      <c r="EL528" s="219"/>
      <c r="EM528" s="219">
        <f t="shared" si="826"/>
        <v>0</v>
      </c>
      <c r="EN528" s="219"/>
      <c r="EO528" s="219"/>
      <c r="EP528" s="219">
        <f t="shared" si="827"/>
        <v>0</v>
      </c>
      <c r="EQ528" s="219">
        <f t="shared" si="855"/>
        <v>0</v>
      </c>
      <c r="ER528" s="219">
        <f t="shared" si="856"/>
        <v>0</v>
      </c>
      <c r="ES528" s="219"/>
      <c r="ET528" s="219">
        <f t="shared" si="828"/>
        <v>0</v>
      </c>
      <c r="EU528" s="363">
        <f t="shared" si="857"/>
        <v>0</v>
      </c>
      <c r="EV528" s="219">
        <f t="shared" si="829"/>
        <v>0</v>
      </c>
      <c r="EW528" s="219">
        <f t="shared" ca="1" si="830"/>
        <v>0</v>
      </c>
      <c r="EX528" s="219">
        <f t="shared" ca="1" si="831"/>
        <v>0</v>
      </c>
      <c r="EY528" s="219">
        <f t="shared" ca="1" si="832"/>
        <v>0</v>
      </c>
      <c r="EZ528" s="220">
        <f ca="1">IF(AND(EW528,EX528=0)=0,0,IF(EW528&gt;0,[6]Приват!$AH$1,IF(EX528&gt;0,[6]Укрсиб!$AH$1,0)))</f>
        <v>0</v>
      </c>
      <c r="FA528" s="28">
        <f t="shared" ca="1" si="833"/>
        <v>0</v>
      </c>
      <c r="FB528" s="28">
        <f t="shared" ca="1" si="834"/>
        <v>0</v>
      </c>
      <c r="FC528" s="28">
        <f t="shared" ca="1" si="835"/>
        <v>0</v>
      </c>
      <c r="FD528" s="28">
        <f t="shared" ca="1" si="836"/>
        <v>0</v>
      </c>
      <c r="FE528" s="28">
        <f t="shared" ca="1" si="837"/>
        <v>0</v>
      </c>
      <c r="FF528">
        <f t="shared" si="838"/>
        <v>0</v>
      </c>
      <c r="FG528" s="7">
        <f t="shared" si="839"/>
        <v>0</v>
      </c>
    </row>
    <row r="529" spans="1:163" ht="15.75" thickBot="1">
      <c r="A529" s="221"/>
      <c r="B529" s="222" t="s">
        <v>515</v>
      </c>
      <c r="C529" s="222"/>
      <c r="D529" s="222"/>
      <c r="E529" s="222"/>
      <c r="F529" s="223"/>
      <c r="G529" s="224">
        <f t="shared" ref="G529:Y529" si="859">SUBTOTAL(9,G8:G528)</f>
        <v>0</v>
      </c>
      <c r="H529" s="224">
        <f t="shared" si="859"/>
        <v>0</v>
      </c>
      <c r="I529" s="224">
        <f t="shared" si="859"/>
        <v>0</v>
      </c>
      <c r="J529" s="224">
        <f t="shared" si="859"/>
        <v>0</v>
      </c>
      <c r="K529" s="224">
        <f t="shared" si="859"/>
        <v>0</v>
      </c>
      <c r="L529" s="224">
        <f t="shared" si="859"/>
        <v>0</v>
      </c>
      <c r="M529" s="224">
        <f t="shared" si="859"/>
        <v>0</v>
      </c>
      <c r="N529" s="224">
        <f t="shared" si="859"/>
        <v>0</v>
      </c>
      <c r="O529" s="224">
        <f t="shared" si="859"/>
        <v>0</v>
      </c>
      <c r="P529" s="728">
        <f>SUBTOTAL(9,P8:P528)</f>
        <v>0</v>
      </c>
      <c r="Q529" s="224">
        <f t="shared" si="859"/>
        <v>0</v>
      </c>
      <c r="R529" s="224">
        <f t="shared" si="859"/>
        <v>0</v>
      </c>
      <c r="S529" s="224">
        <f t="shared" si="859"/>
        <v>0</v>
      </c>
      <c r="T529" s="224">
        <f t="shared" si="859"/>
        <v>0</v>
      </c>
      <c r="U529" s="224">
        <f t="shared" si="859"/>
        <v>0</v>
      </c>
      <c r="V529" s="224">
        <f t="shared" si="859"/>
        <v>0</v>
      </c>
      <c r="W529" s="224">
        <f t="shared" ca="1" si="859"/>
        <v>0</v>
      </c>
      <c r="X529" s="224">
        <f t="shared" ca="1" si="859"/>
        <v>0</v>
      </c>
      <c r="Y529" s="224">
        <f t="shared" ca="1" si="859"/>
        <v>0</v>
      </c>
      <c r="Z529" s="225"/>
      <c r="AA529" s="221"/>
      <c r="AB529" s="222" t="s">
        <v>515</v>
      </c>
      <c r="AC529" s="222"/>
      <c r="AD529" s="222"/>
      <c r="AE529" s="223"/>
      <c r="AF529" s="223"/>
      <c r="AG529" s="728">
        <f t="shared" ref="AG529:AY529" si="860">SUBTOTAL(9,AG8:AG528)</f>
        <v>0</v>
      </c>
      <c r="AH529" s="224">
        <f t="shared" si="860"/>
        <v>0</v>
      </c>
      <c r="AI529" s="224">
        <f t="shared" si="860"/>
        <v>0</v>
      </c>
      <c r="AJ529" s="224">
        <f t="shared" si="860"/>
        <v>0</v>
      </c>
      <c r="AK529" s="224">
        <f t="shared" si="860"/>
        <v>0</v>
      </c>
      <c r="AL529" s="224">
        <f t="shared" si="860"/>
        <v>0</v>
      </c>
      <c r="AM529" s="224">
        <f t="shared" si="860"/>
        <v>0</v>
      </c>
      <c r="AN529" s="224">
        <f t="shared" si="860"/>
        <v>0</v>
      </c>
      <c r="AO529" s="728">
        <f t="shared" si="860"/>
        <v>0</v>
      </c>
      <c r="AP529" s="224">
        <f t="shared" si="860"/>
        <v>0</v>
      </c>
      <c r="AQ529" s="224">
        <f t="shared" si="860"/>
        <v>0</v>
      </c>
      <c r="AR529" s="224">
        <f t="shared" si="860"/>
        <v>0</v>
      </c>
      <c r="AS529" s="224">
        <f t="shared" si="860"/>
        <v>0</v>
      </c>
      <c r="AT529" s="224">
        <f t="shared" si="860"/>
        <v>0</v>
      </c>
      <c r="AU529" s="224">
        <f t="shared" si="860"/>
        <v>0</v>
      </c>
      <c r="AV529" s="224">
        <f t="shared" si="860"/>
        <v>0</v>
      </c>
      <c r="AW529" s="224">
        <f t="shared" ca="1" si="860"/>
        <v>0</v>
      </c>
      <c r="AX529" s="224">
        <f t="shared" ca="1" si="860"/>
        <v>0</v>
      </c>
      <c r="AY529" s="224">
        <f t="shared" ca="1" si="860"/>
        <v>0</v>
      </c>
      <c r="AZ529" s="225"/>
      <c r="BA529" s="221"/>
      <c r="BB529" s="222" t="s">
        <v>515</v>
      </c>
      <c r="BC529" s="222"/>
      <c r="BD529" s="222"/>
      <c r="BE529" s="222"/>
      <c r="BF529" s="223"/>
      <c r="BG529" s="224">
        <f t="shared" ref="BG529:BY529" si="861">SUBTOTAL(9,BG8:BG528)</f>
        <v>0</v>
      </c>
      <c r="BH529" s="224">
        <f t="shared" si="861"/>
        <v>0</v>
      </c>
      <c r="BI529" s="224">
        <f t="shared" si="861"/>
        <v>0</v>
      </c>
      <c r="BJ529" s="224">
        <f t="shared" si="861"/>
        <v>0</v>
      </c>
      <c r="BK529" s="224">
        <f t="shared" si="861"/>
        <v>0</v>
      </c>
      <c r="BL529" s="224">
        <f t="shared" si="861"/>
        <v>0</v>
      </c>
      <c r="BM529" s="224">
        <f t="shared" si="861"/>
        <v>0</v>
      </c>
      <c r="BN529" s="224">
        <f t="shared" si="861"/>
        <v>0</v>
      </c>
      <c r="BO529" s="224">
        <f t="shared" si="861"/>
        <v>0</v>
      </c>
      <c r="BP529" s="624">
        <f t="shared" si="861"/>
        <v>0</v>
      </c>
      <c r="BQ529" s="224">
        <f t="shared" si="861"/>
        <v>0</v>
      </c>
      <c r="BR529" s="224">
        <f t="shared" si="861"/>
        <v>0</v>
      </c>
      <c r="BS529" s="224">
        <f t="shared" si="861"/>
        <v>0</v>
      </c>
      <c r="BT529" s="224">
        <f t="shared" si="861"/>
        <v>0</v>
      </c>
      <c r="BU529" s="224">
        <f t="shared" si="861"/>
        <v>0</v>
      </c>
      <c r="BV529" s="224">
        <f t="shared" si="861"/>
        <v>0</v>
      </c>
      <c r="BW529" s="224">
        <f t="shared" ca="1" si="861"/>
        <v>0</v>
      </c>
      <c r="BX529" s="224">
        <f t="shared" ca="1" si="861"/>
        <v>0</v>
      </c>
      <c r="BY529" s="224">
        <f t="shared" ca="1" si="861"/>
        <v>0</v>
      </c>
      <c r="BZ529" s="225"/>
      <c r="CA529" s="221"/>
      <c r="CB529" s="222" t="s">
        <v>515</v>
      </c>
      <c r="CC529" s="222"/>
      <c r="CD529" s="198">
        <f t="shared" ca="1" si="847"/>
        <v>0</v>
      </c>
      <c r="CE529" s="222"/>
      <c r="CF529" s="223"/>
      <c r="CG529" s="224">
        <f t="shared" ref="CG529:CY529" si="862">SUBTOTAL(9,CG8:CG528)</f>
        <v>0</v>
      </c>
      <c r="CH529" s="224">
        <f t="shared" si="862"/>
        <v>0</v>
      </c>
      <c r="CI529" s="224">
        <f t="shared" si="862"/>
        <v>0</v>
      </c>
      <c r="CJ529" s="224">
        <f t="shared" si="862"/>
        <v>0</v>
      </c>
      <c r="CK529" s="224">
        <f t="shared" si="862"/>
        <v>0</v>
      </c>
      <c r="CL529" s="224">
        <f t="shared" si="862"/>
        <v>0</v>
      </c>
      <c r="CM529" s="224">
        <f t="shared" si="862"/>
        <v>0</v>
      </c>
      <c r="CN529" s="224">
        <f t="shared" si="862"/>
        <v>0</v>
      </c>
      <c r="CO529" s="224">
        <f t="shared" si="862"/>
        <v>0</v>
      </c>
      <c r="CP529" s="224">
        <f t="shared" si="862"/>
        <v>0</v>
      </c>
      <c r="CQ529" s="224">
        <f t="shared" si="862"/>
        <v>0</v>
      </c>
      <c r="CR529" s="224">
        <f t="shared" si="862"/>
        <v>0</v>
      </c>
      <c r="CS529" s="224">
        <f t="shared" si="862"/>
        <v>0</v>
      </c>
      <c r="CT529" s="224">
        <f t="shared" si="862"/>
        <v>0</v>
      </c>
      <c r="CU529" s="224">
        <f t="shared" si="862"/>
        <v>0</v>
      </c>
      <c r="CV529" s="224">
        <f t="shared" si="862"/>
        <v>0</v>
      </c>
      <c r="CW529" s="224">
        <f t="shared" ca="1" si="862"/>
        <v>0</v>
      </c>
      <c r="CX529" s="224">
        <f t="shared" ca="1" si="862"/>
        <v>0</v>
      </c>
      <c r="CY529" s="224">
        <f t="shared" ca="1" si="862"/>
        <v>0</v>
      </c>
      <c r="CZ529" s="225" t="str">
        <f>IF(DZ529=0,"",DZ529)&amp;"  "&amp;IF(EZ529=0,"",EZ529)&amp;"  "&amp;IF(FZ529=0,"",FZ529)&amp;"  "&amp;IF(GZ529=0,"",GZ529)&amp;"  "&amp;IF(HZ529=0,"",HZ529)</f>
        <v xml:space="preserve">        </v>
      </c>
      <c r="DA529" s="221"/>
      <c r="DB529" s="222" t="s">
        <v>515</v>
      </c>
      <c r="DC529" s="222"/>
      <c r="DD529" s="204">
        <f t="shared" ca="1" si="850"/>
        <v>0</v>
      </c>
      <c r="DE529" s="222"/>
      <c r="DF529" s="223"/>
      <c r="DG529" s="224">
        <f t="shared" ref="DG529:DY529" si="863">SUBTOTAL(9,DG8:DG528)</f>
        <v>0</v>
      </c>
      <c r="DH529" s="224">
        <f t="shared" si="863"/>
        <v>0</v>
      </c>
      <c r="DI529" s="224">
        <f t="shared" si="863"/>
        <v>0</v>
      </c>
      <c r="DJ529" s="224">
        <f t="shared" si="863"/>
        <v>0</v>
      </c>
      <c r="DK529" s="224">
        <f t="shared" si="863"/>
        <v>0</v>
      </c>
      <c r="DL529" s="224">
        <f t="shared" si="863"/>
        <v>0</v>
      </c>
      <c r="DM529" s="224">
        <f t="shared" si="863"/>
        <v>0</v>
      </c>
      <c r="DN529" s="224">
        <f t="shared" si="863"/>
        <v>0</v>
      </c>
      <c r="DO529" s="224">
        <f t="shared" si="863"/>
        <v>0</v>
      </c>
      <c r="DP529" s="764">
        <f t="shared" si="863"/>
        <v>0</v>
      </c>
      <c r="DQ529" s="224">
        <f t="shared" si="863"/>
        <v>0</v>
      </c>
      <c r="DR529" s="224">
        <f t="shared" si="863"/>
        <v>0</v>
      </c>
      <c r="DS529" s="224">
        <f t="shared" si="863"/>
        <v>0</v>
      </c>
      <c r="DT529" s="224">
        <f t="shared" si="863"/>
        <v>0</v>
      </c>
      <c r="DU529" s="224">
        <f t="shared" si="863"/>
        <v>0</v>
      </c>
      <c r="DV529" s="224">
        <f t="shared" si="863"/>
        <v>0</v>
      </c>
      <c r="DW529" s="224">
        <f t="shared" ca="1" si="863"/>
        <v>0</v>
      </c>
      <c r="DX529" s="224">
        <f t="shared" ca="1" si="863"/>
        <v>0</v>
      </c>
      <c r="DY529" s="224">
        <f t="shared" ca="1" si="863"/>
        <v>0</v>
      </c>
      <c r="DZ529" s="225"/>
      <c r="EA529" s="539"/>
      <c r="EB529" s="540" t="s">
        <v>515</v>
      </c>
      <c r="EC529" s="540"/>
      <c r="ED529" s="207">
        <f t="shared" ca="1" si="854"/>
        <v>0</v>
      </c>
      <c r="EE529" s="540"/>
      <c r="EF529" s="541"/>
      <c r="EG529" s="224">
        <f t="shared" ref="EG529:EY529" si="864">SUBTOTAL(9,EG8:EG528)</f>
        <v>0</v>
      </c>
      <c r="EH529" s="224">
        <f t="shared" si="864"/>
        <v>0</v>
      </c>
      <c r="EI529" s="224">
        <f t="shared" si="864"/>
        <v>0</v>
      </c>
      <c r="EJ529" s="224">
        <f t="shared" si="864"/>
        <v>0</v>
      </c>
      <c r="EK529" s="224">
        <f t="shared" si="864"/>
        <v>0</v>
      </c>
      <c r="EL529" s="224">
        <f t="shared" si="864"/>
        <v>0</v>
      </c>
      <c r="EM529" s="224">
        <f t="shared" si="864"/>
        <v>0</v>
      </c>
      <c r="EN529" s="224">
        <f t="shared" si="864"/>
        <v>0</v>
      </c>
      <c r="EO529" s="224">
        <f t="shared" si="864"/>
        <v>0</v>
      </c>
      <c r="EP529" s="224">
        <f t="shared" si="864"/>
        <v>0</v>
      </c>
      <c r="EQ529" s="224">
        <f t="shared" si="864"/>
        <v>0</v>
      </c>
      <c r="ER529" s="224">
        <f t="shared" si="864"/>
        <v>0</v>
      </c>
      <c r="ES529" s="224">
        <f t="shared" si="864"/>
        <v>0</v>
      </c>
      <c r="ET529" s="224">
        <f t="shared" si="864"/>
        <v>0</v>
      </c>
      <c r="EU529" s="224">
        <f t="shared" si="864"/>
        <v>0</v>
      </c>
      <c r="EV529" s="224">
        <f t="shared" si="864"/>
        <v>0</v>
      </c>
      <c r="EW529" s="224">
        <f t="shared" ca="1" si="864"/>
        <v>0</v>
      </c>
      <c r="EX529" s="224">
        <f t="shared" ca="1" si="864"/>
        <v>0</v>
      </c>
      <c r="EY529" s="224">
        <f t="shared" ca="1" si="864"/>
        <v>0</v>
      </c>
      <c r="EZ529" s="542"/>
      <c r="FA529" s="28">
        <f t="shared" ref="FA529:FA563" ca="1" si="865">INDIRECT("Відомість!dj"&amp;ROW()-4)</f>
        <v>0</v>
      </c>
      <c r="FB529" s="28">
        <f t="shared" ref="FB529:FB563" ca="1" si="866">INDIRECT("Відомість!dk"&amp;ROW()-4)</f>
        <v>0</v>
      </c>
      <c r="FC529" s="28">
        <f t="shared" ref="FC529:FC563" ca="1" si="867">INDIRECT("Відомість!dl"&amp;ROW()-4)</f>
        <v>0</v>
      </c>
      <c r="FD529" s="28">
        <f t="shared" ref="FD529:FD563" ca="1" si="868">INDIRECT("Відомість!dm"&amp;ROW()-4)</f>
        <v>0</v>
      </c>
      <c r="FE529" s="28">
        <f t="shared" ca="1" si="837"/>
        <v>0</v>
      </c>
      <c r="FF529">
        <f t="shared" si="838"/>
        <v>0</v>
      </c>
      <c r="FG529" s="7">
        <f t="shared" si="839"/>
        <v>0</v>
      </c>
    </row>
    <row r="530" spans="1:163">
      <c r="A530" s="230"/>
      <c r="B530" s="230">
        <f t="shared" ref="B530:B563" ca="1" si="869">INDIRECT("Відомість!b"&amp;ROW()-4)</f>
        <v>0</v>
      </c>
      <c r="C530" s="230">
        <f t="shared" ref="C530:C563" ca="1" si="870">INDIRECT("Відомість!c"&amp;ROW()-4)</f>
        <v>25</v>
      </c>
      <c r="D530" s="230">
        <f t="shared" ref="D530:D563" ca="1" si="871">INDIRECT("Відомість!di"&amp;ROW()-4)</f>
        <v>0</v>
      </c>
      <c r="E530" s="230">
        <f t="shared" ref="E530:E563" si="872">AE530+BE530+CE530+EE530+DE530</f>
        <v>0</v>
      </c>
      <c r="F530" s="231"/>
      <c r="G530" s="232">
        <f t="shared" ref="G530:G563" si="873">AG530+BG530+CG530+DG530+EG530</f>
        <v>0</v>
      </c>
      <c r="H530" s="232">
        <f t="shared" ref="H530:H563" si="874">AH530+BH530+CH530+DH530+EH530</f>
        <v>0</v>
      </c>
      <c r="I530" s="232">
        <f t="shared" ref="I530:I563" si="875">AI530+BI530+CI530+DI530+EI530</f>
        <v>0</v>
      </c>
      <c r="J530" s="232">
        <f t="shared" ref="J530:J563" si="876">AJ530+BJ530+CJ530+DJ530+EJ530</f>
        <v>0</v>
      </c>
      <c r="K530" s="232">
        <f t="shared" ref="K530:K563" si="877">AK530+BK530+CK530+DK530+EK530</f>
        <v>0</v>
      </c>
      <c r="L530" s="232">
        <f t="shared" ref="L530:L563" si="878">AL530+BL530+CL530+DL530+EL530</f>
        <v>0</v>
      </c>
      <c r="M530" s="232">
        <f t="shared" ref="M530:M563" si="879">AM530+BM530+CM530+DM530+EM530</f>
        <v>0</v>
      </c>
      <c r="N530" s="232">
        <f t="shared" ref="N530:N563" si="880">AN530+BN530+CN530+DN530+EN530</f>
        <v>0</v>
      </c>
      <c r="O530" s="232">
        <f t="shared" ref="O530:O563" si="881">AO530+BO530+CO530+DO530+EO530</f>
        <v>0</v>
      </c>
      <c r="P530" s="235">
        <f t="shared" ref="P530:P563" si="882">AP530+BP530+CP530+DP530+EP530</f>
        <v>0</v>
      </c>
      <c r="Q530" s="232">
        <f t="shared" ref="Q530:Q563" si="883">AQ530+BQ530+CQ530+DQ530+EQ530</f>
        <v>0</v>
      </c>
      <c r="R530" s="232">
        <f t="shared" ref="R530:R563" si="884">AR530+BR530+CR530+DR530+ER530</f>
        <v>0</v>
      </c>
      <c r="S530" s="232">
        <f t="shared" ref="S530:S563" si="885">AS530+BS530+CS530+DS530+ES530</f>
        <v>0</v>
      </c>
      <c r="T530" s="232">
        <f t="shared" ref="T530:T563" si="886">AT530+BT530+CT530+DT530+ET530</f>
        <v>0</v>
      </c>
      <c r="U530" s="232">
        <f t="shared" ref="U530:U563" si="887">AU530+BU530+CU530+DU530+EU530</f>
        <v>0</v>
      </c>
      <c r="V530" s="232">
        <f t="shared" ref="V530:V563" si="888">AV530+BV530+CV530+DV530+EV530</f>
        <v>0</v>
      </c>
      <c r="W530" s="232">
        <f t="shared" ref="W530:W563" si="889">AW530+BW530+CW530+DW530+EW530</f>
        <v>0</v>
      </c>
      <c r="X530" s="232">
        <f t="shared" ref="X530:X563" si="890">AX530+BX530+CX530+DX530+EX530</f>
        <v>0</v>
      </c>
      <c r="Y530" s="232">
        <f t="shared" ref="Y530:Y563" si="891">AY530+BY530+CY530+DY530+EY530</f>
        <v>0</v>
      </c>
      <c r="Z530" s="233" t="str">
        <f t="shared" ref="Z530:Z563" si="892">IF(AZ530=0,"",AZ530)&amp;"  "&amp;IF(BZ530=0,"",BZ530)&amp;"  "&amp;IF(CZ530=0,"",CZ530)&amp;"  "&amp;IF(DZ530=0,"",DZ530)&amp;"  "&amp;IF(EZ530=0,"",EZ530)</f>
        <v xml:space="preserve">        </v>
      </c>
      <c r="AA530" s="234"/>
      <c r="AB530" s="234">
        <f t="shared" ref="AB530:AB563" ca="1" si="893">INDIRECT("Відомість!b"&amp;ROW()-4)</f>
        <v>0</v>
      </c>
      <c r="AC530" s="234"/>
      <c r="AD530" s="185">
        <f t="shared" ca="1" si="840"/>
        <v>0</v>
      </c>
      <c r="AE530" s="234"/>
      <c r="AF530" s="235"/>
      <c r="AG530" s="235"/>
      <c r="AH530" s="235"/>
      <c r="AI530" s="235"/>
      <c r="AJ530" s="235"/>
      <c r="AK530" s="235"/>
      <c r="AL530" s="235"/>
      <c r="AM530" s="235">
        <f t="shared" ref="AM530:AM563" si="894">6500/31*AE530</f>
        <v>0</v>
      </c>
      <c r="AN530" s="235"/>
      <c r="AO530" s="235"/>
      <c r="AP530" s="625">
        <f t="shared" ref="AP530:AP563" si="895">SUM(AF530:AO530)</f>
        <v>0</v>
      </c>
      <c r="AQ530" s="235">
        <f t="shared" ref="AQ530:AQ563" si="896">(AP530-AK530)*18%</f>
        <v>0</v>
      </c>
      <c r="AR530" s="235">
        <f t="shared" ref="AR530:AR563" si="897">(AP530-AK530-AM530)*1.5%</f>
        <v>0</v>
      </c>
      <c r="AS530" s="235"/>
      <c r="AT530" s="235"/>
      <c r="AU530" s="235">
        <f t="shared" ref="AU530:AU563" si="898">SUM(AQ530:AT530)</f>
        <v>0</v>
      </c>
      <c r="AV530" s="235">
        <f t="shared" ref="AV530:AV563" si="899">AQ530</f>
        <v>0</v>
      </c>
      <c r="AW530" s="235">
        <f t="shared" ref="AW530:AW563" si="900">AP530-AU530+AV530</f>
        <v>0</v>
      </c>
      <c r="AX530" s="234"/>
      <c r="AY530" s="235"/>
      <c r="AZ530" s="236">
        <f>IF(AND(AW530,AX530=0,AY530=0)=0,0,IF(AW530&gt;0,[6]Приват!$J$1,IF(AX530&gt;0,[6]Укрсиб!$J$1,0)))</f>
        <v>0</v>
      </c>
      <c r="BA530" s="237"/>
      <c r="BB530" s="237">
        <f t="shared" ref="BB530:BB563" ca="1" si="901">INDIRECT("Відомість!b"&amp;ROW()-4)</f>
        <v>0</v>
      </c>
      <c r="BC530" s="237">
        <f t="shared" ref="BC530:BC563" ca="1" si="902">INDIRECT("Відомість!c"&amp;ROW()-4)</f>
        <v>25</v>
      </c>
      <c r="BD530" s="191">
        <f t="shared" ca="1" si="843"/>
        <v>0</v>
      </c>
      <c r="BE530" s="237"/>
      <c r="BF530" s="238"/>
      <c r="BG530" s="238"/>
      <c r="BH530" s="238"/>
      <c r="BI530" s="238"/>
      <c r="BJ530" s="238"/>
      <c r="BK530" s="238"/>
      <c r="BL530" s="238"/>
      <c r="BM530" s="238">
        <f t="shared" ref="BM530:BM553" si="903">6500/31*BE530</f>
        <v>0</v>
      </c>
      <c r="BN530" s="238"/>
      <c r="BO530" s="238"/>
      <c r="BP530" s="625">
        <f t="shared" ref="BP530:BP563" si="904">SUM(BF530:BO530)</f>
        <v>0</v>
      </c>
      <c r="BQ530" s="238">
        <f t="shared" ref="BQ530:BQ563" si="905">(BP530-BK530)*18%</f>
        <v>0</v>
      </c>
      <c r="BR530" s="238">
        <f t="shared" ref="BR530:BR563" si="906">(BP530-BK530-BM530)*1.5%</f>
        <v>0</v>
      </c>
      <c r="BS530" s="238"/>
      <c r="BT530" s="238"/>
      <c r="BU530" s="238">
        <f t="shared" ref="BU530:BU563" si="907">SUM(BQ530:BT530)</f>
        <v>0</v>
      </c>
      <c r="BV530" s="238">
        <f t="shared" ref="BV530:BV563" si="908">BQ530</f>
        <v>0</v>
      </c>
      <c r="BW530" s="238">
        <f t="shared" ref="BW530:BW563" si="909">BP530-BU530+BV530</f>
        <v>0</v>
      </c>
      <c r="BX530" s="237"/>
      <c r="BY530" s="238"/>
      <c r="BZ530" s="239">
        <f>IF(AND(BW530,BX530=0)=0,0,IF(BW530&gt;0,[6]Приват!$P$1,IF(BX530&gt;0,[6]Укрсиб!$P$1,0)))</f>
        <v>0</v>
      </c>
      <c r="CA530" s="240"/>
      <c r="CB530" s="240">
        <f t="shared" ref="CB530:CB563" ca="1" si="910">INDIRECT("Відомість!b"&amp;ROW()-4)</f>
        <v>0</v>
      </c>
      <c r="CC530" s="240">
        <f t="shared" ref="CC530:CC563" ca="1" si="911">INDIRECT("Відомість!c"&amp;ROW()-4)</f>
        <v>25</v>
      </c>
      <c r="CD530" s="198">
        <f t="shared" ca="1" si="847"/>
        <v>0</v>
      </c>
      <c r="CE530" s="240"/>
      <c r="CF530" s="241"/>
      <c r="CG530" s="241"/>
      <c r="CH530" s="241"/>
      <c r="CI530" s="241"/>
      <c r="CJ530" s="241"/>
      <c r="CK530" s="241"/>
      <c r="CL530" s="241"/>
      <c r="CM530" s="241">
        <f t="shared" ref="CM530:CM563" si="912">6500/31*CE530</f>
        <v>0</v>
      </c>
      <c r="CN530" s="241"/>
      <c r="CO530" s="241"/>
      <c r="CP530" s="241">
        <f t="shared" ref="CP530:CP563" si="913">SUM(CF530:CO530)</f>
        <v>0</v>
      </c>
      <c r="CQ530" s="241">
        <f t="shared" ref="CQ530:CQ563" si="914">(CP530-CK530)*18%</f>
        <v>0</v>
      </c>
      <c r="CR530" s="241">
        <f t="shared" ref="CR530:CR563" si="915">(CP530-CK530-CM530)*1.5%</f>
        <v>0</v>
      </c>
      <c r="CS530" s="241"/>
      <c r="CT530" s="241"/>
      <c r="CU530" s="241">
        <f t="shared" ref="CU530:CU563" si="916">SUM(CQ530:CT530)</f>
        <v>0</v>
      </c>
      <c r="CV530" s="241">
        <f t="shared" ref="CV530:CV563" si="917">CQ530</f>
        <v>0</v>
      </c>
      <c r="CW530" s="241">
        <f t="shared" ref="CW530:CW563" si="918">CP530-CU530+CV530</f>
        <v>0</v>
      </c>
      <c r="CX530" s="240"/>
      <c r="CY530" s="241"/>
      <c r="CZ530" s="242">
        <f>IF(AND(CW530,CX530=0)=0,0,IF(CW530&gt;0,[6]Приват!$V$1,IF(CX530&gt;0,[6]Укрсиб!$V$1,0)))</f>
        <v>0</v>
      </c>
      <c r="DA530" s="243"/>
      <c r="DB530" s="243">
        <f t="shared" ref="DB530:DB563" ca="1" si="919">INDIRECT("Відомість!b"&amp;ROW()-4)</f>
        <v>0</v>
      </c>
      <c r="DC530" s="243">
        <f t="shared" ref="DC530:DC563" ca="1" si="920">INDIRECT("Відомість!c"&amp;ROW()-4)</f>
        <v>25</v>
      </c>
      <c r="DD530" s="204">
        <f t="shared" ca="1" si="850"/>
        <v>0</v>
      </c>
      <c r="DE530" s="243"/>
      <c r="DF530" s="244"/>
      <c r="DG530" s="244"/>
      <c r="DH530" s="244"/>
      <c r="DI530" s="244"/>
      <c r="DJ530" s="244"/>
      <c r="DK530" s="244"/>
      <c r="DL530" s="244"/>
      <c r="DM530" s="244">
        <f t="shared" ref="DM530:DM563" si="921">6500/31*DE530</f>
        <v>0</v>
      </c>
      <c r="DN530" s="244"/>
      <c r="DO530" s="244"/>
      <c r="DP530" s="765">
        <f t="shared" ref="DP530:DP563" si="922">SUM(DF530:DO530)</f>
        <v>0</v>
      </c>
      <c r="DQ530" s="244">
        <f t="shared" ref="DQ530:DQ563" si="923">(DP530-DK530)*18%</f>
        <v>0</v>
      </c>
      <c r="DR530" s="244">
        <f t="shared" ref="DR530:DR563" si="924">(DP530-DK530-DM530)*1.5%</f>
        <v>0</v>
      </c>
      <c r="DS530" s="244"/>
      <c r="DT530" s="244"/>
      <c r="DU530" s="244">
        <f t="shared" ref="DU530:DU563" si="925">SUM(DQ530:DT530)</f>
        <v>0</v>
      </c>
      <c r="DV530" s="244">
        <f t="shared" ref="DV530:DV563" si="926">DQ530</f>
        <v>0</v>
      </c>
      <c r="DW530" s="244">
        <f t="shared" ref="DW530:DW563" si="927">DP530-DU530+DV530</f>
        <v>0</v>
      </c>
      <c r="DX530" s="243"/>
      <c r="DY530" s="244"/>
      <c r="DZ530" s="245">
        <f>IF(AND(DW530,DX530=0)=0,0,IF(DW530&gt;0,[6]Приват!$AB$1,IF(DX530&gt;0,[6]Укрсиб!$AB$1,0)))</f>
        <v>0</v>
      </c>
      <c r="EA530" s="246"/>
      <c r="EB530" s="246">
        <f t="shared" ref="EB530:EB563" ca="1" si="928">INDIRECT("Відомість!b"&amp;ROW()-4)</f>
        <v>0</v>
      </c>
      <c r="EC530" s="246">
        <f t="shared" ref="EC530:EC563" ca="1" si="929">INDIRECT("Відомість!c"&amp;ROW()-4)</f>
        <v>25</v>
      </c>
      <c r="ED530" s="207">
        <f t="shared" ca="1" si="854"/>
        <v>0</v>
      </c>
      <c r="EE530" s="246"/>
      <c r="EF530" s="247"/>
      <c r="EG530" s="247"/>
      <c r="EH530" s="247"/>
      <c r="EI530" s="247"/>
      <c r="EJ530" s="247"/>
      <c r="EK530" s="247"/>
      <c r="EL530" s="247"/>
      <c r="EM530" s="247">
        <f t="shared" ref="EM530:EM563" si="930">6500/31*EE530</f>
        <v>0</v>
      </c>
      <c r="EN530" s="247"/>
      <c r="EO530" s="247"/>
      <c r="EP530" s="247">
        <f t="shared" ref="EP530:EP563" si="931">SUM(EF530:EO530)</f>
        <v>0</v>
      </c>
      <c r="EQ530" s="247">
        <f t="shared" ref="EQ530:EQ563" si="932">(EP530-EK530)*18%</f>
        <v>0</v>
      </c>
      <c r="ER530" s="247">
        <f t="shared" ref="ER530:ER563" si="933">(EP530-EK530-EM530)*1.5%</f>
        <v>0</v>
      </c>
      <c r="ES530" s="247"/>
      <c r="ET530" s="247"/>
      <c r="EU530" s="247">
        <f t="shared" ref="EU530:EU563" si="934">SUM(EQ530:ET530)</f>
        <v>0</v>
      </c>
      <c r="EV530" s="247">
        <f t="shared" ref="EV530:EV563" si="935">EQ530</f>
        <v>0</v>
      </c>
      <c r="EW530" s="247">
        <f t="shared" ref="EW530:EW563" si="936">EP530-EU530+EV530</f>
        <v>0</v>
      </c>
      <c r="EX530" s="246"/>
      <c r="EY530" s="247"/>
      <c r="EZ530" s="248">
        <f>IF(AND(EW530,EX530=0)=0,0,IF(EW530&gt;0,[6]Приват!$AH$1,IF(EX530&gt;0,[6]Укрсиб!$AH$1,0)))</f>
        <v>0</v>
      </c>
      <c r="FA530" s="28">
        <f t="shared" ca="1" si="865"/>
        <v>0</v>
      </c>
      <c r="FB530" s="28">
        <f t="shared" ca="1" si="866"/>
        <v>0</v>
      </c>
      <c r="FC530" s="28">
        <f t="shared" ca="1" si="867"/>
        <v>0</v>
      </c>
      <c r="FD530" s="28">
        <f t="shared" ca="1" si="868"/>
        <v>0</v>
      </c>
      <c r="FE530" s="28">
        <f t="shared" ca="1" si="837"/>
        <v>0</v>
      </c>
      <c r="FF530">
        <f t="shared" si="838"/>
        <v>0</v>
      </c>
      <c r="FG530" s="7">
        <f t="shared" si="839"/>
        <v>0</v>
      </c>
    </row>
    <row r="531" spans="1:163">
      <c r="A531" s="249"/>
      <c r="B531" s="249">
        <f t="shared" ca="1" si="869"/>
        <v>0</v>
      </c>
      <c r="C531" s="249">
        <f t="shared" ca="1" si="870"/>
        <v>30</v>
      </c>
      <c r="D531" s="249">
        <f t="shared" ca="1" si="871"/>
        <v>0</v>
      </c>
      <c r="E531" s="249">
        <f t="shared" si="872"/>
        <v>0</v>
      </c>
      <c r="F531" s="250"/>
      <c r="G531" s="251">
        <f t="shared" si="873"/>
        <v>0</v>
      </c>
      <c r="H531" s="251">
        <f t="shared" si="874"/>
        <v>0</v>
      </c>
      <c r="I531" s="251">
        <f t="shared" si="875"/>
        <v>0</v>
      </c>
      <c r="J531" s="251">
        <f t="shared" si="876"/>
        <v>0</v>
      </c>
      <c r="K531" s="251">
        <f t="shared" si="877"/>
        <v>0</v>
      </c>
      <c r="L531" s="251">
        <f t="shared" si="878"/>
        <v>0</v>
      </c>
      <c r="M531" s="251">
        <f t="shared" si="879"/>
        <v>0</v>
      </c>
      <c r="N531" s="251">
        <f t="shared" si="880"/>
        <v>0</v>
      </c>
      <c r="O531" s="251">
        <f t="shared" si="881"/>
        <v>0</v>
      </c>
      <c r="P531" s="254">
        <f t="shared" si="882"/>
        <v>0</v>
      </c>
      <c r="Q531" s="251">
        <f t="shared" si="883"/>
        <v>0</v>
      </c>
      <c r="R531" s="251">
        <f t="shared" si="884"/>
        <v>0</v>
      </c>
      <c r="S531" s="251">
        <f t="shared" si="885"/>
        <v>0</v>
      </c>
      <c r="T531" s="251">
        <f t="shared" si="886"/>
        <v>0</v>
      </c>
      <c r="U531" s="251">
        <f t="shared" si="887"/>
        <v>0</v>
      </c>
      <c r="V531" s="251">
        <f t="shared" si="888"/>
        <v>0</v>
      </c>
      <c r="W531" s="251">
        <f t="shared" si="889"/>
        <v>0</v>
      </c>
      <c r="X531" s="251">
        <f t="shared" si="890"/>
        <v>0</v>
      </c>
      <c r="Y531" s="251">
        <f t="shared" si="891"/>
        <v>0</v>
      </c>
      <c r="Z531" s="252" t="str">
        <f t="shared" si="892"/>
        <v xml:space="preserve">        </v>
      </c>
      <c r="AA531" s="253"/>
      <c r="AB531" s="253">
        <f t="shared" ca="1" si="893"/>
        <v>0</v>
      </c>
      <c r="AC531" s="253"/>
      <c r="AD531" s="185">
        <f t="shared" ca="1" si="840"/>
        <v>0</v>
      </c>
      <c r="AE531" s="253"/>
      <c r="AF531" s="254"/>
      <c r="AG531" s="254"/>
      <c r="AH531" s="254"/>
      <c r="AI531" s="254"/>
      <c r="AJ531" s="254"/>
      <c r="AK531" s="254"/>
      <c r="AL531" s="254"/>
      <c r="AM531" s="254">
        <f t="shared" si="894"/>
        <v>0</v>
      </c>
      <c r="AN531" s="254"/>
      <c r="AO531" s="254"/>
      <c r="AP531" s="626">
        <f t="shared" si="895"/>
        <v>0</v>
      </c>
      <c r="AQ531" s="254">
        <f t="shared" si="896"/>
        <v>0</v>
      </c>
      <c r="AR531" s="254">
        <f t="shared" si="897"/>
        <v>0</v>
      </c>
      <c r="AS531" s="254"/>
      <c r="AT531" s="254"/>
      <c r="AU531" s="254">
        <f t="shared" si="898"/>
        <v>0</v>
      </c>
      <c r="AV531" s="254">
        <f t="shared" si="899"/>
        <v>0</v>
      </c>
      <c r="AW531" s="254">
        <f t="shared" si="900"/>
        <v>0</v>
      </c>
      <c r="AX531" s="253"/>
      <c r="AY531" s="254"/>
      <c r="AZ531" s="255">
        <f>IF(AND(AW531,AX531=0,AY531=0)=0,0,IF(AW531&gt;0,[6]Приват!$J$1,IF(AX531&gt;0,[6]Укрсиб!$J$1,0)))</f>
        <v>0</v>
      </c>
      <c r="BA531" s="256"/>
      <c r="BB531" s="256">
        <f t="shared" ca="1" si="901"/>
        <v>0</v>
      </c>
      <c r="BC531" s="256">
        <f t="shared" ca="1" si="902"/>
        <v>30</v>
      </c>
      <c r="BD531" s="191">
        <f t="shared" ca="1" si="843"/>
        <v>0</v>
      </c>
      <c r="BE531" s="256"/>
      <c r="BF531" s="257"/>
      <c r="BG531" s="257"/>
      <c r="BH531" s="257"/>
      <c r="BI531" s="257"/>
      <c r="BJ531" s="257"/>
      <c r="BK531" s="257"/>
      <c r="BL531" s="257"/>
      <c r="BM531" s="257">
        <f t="shared" si="903"/>
        <v>0</v>
      </c>
      <c r="BN531" s="257"/>
      <c r="BO531" s="257"/>
      <c r="BP531" s="626">
        <f t="shared" si="904"/>
        <v>0</v>
      </c>
      <c r="BQ531" s="257">
        <f t="shared" si="905"/>
        <v>0</v>
      </c>
      <c r="BR531" s="257">
        <f t="shared" si="906"/>
        <v>0</v>
      </c>
      <c r="BS531" s="257"/>
      <c r="BT531" s="257"/>
      <c r="BU531" s="257">
        <f t="shared" si="907"/>
        <v>0</v>
      </c>
      <c r="BV531" s="257">
        <f t="shared" si="908"/>
        <v>0</v>
      </c>
      <c r="BW531" s="257">
        <f t="shared" si="909"/>
        <v>0</v>
      </c>
      <c r="BX531" s="256"/>
      <c r="BY531" s="257"/>
      <c r="BZ531" s="258">
        <f>IF(AND(BW531,BX531=0)=0,0,IF(BW531&gt;0,[6]Приват!$P$1,IF(BX531&gt;0,[6]Укрсиб!$P$1,0)))</f>
        <v>0</v>
      </c>
      <c r="CA531" s="259"/>
      <c r="CB531" s="259">
        <f t="shared" ca="1" si="910"/>
        <v>0</v>
      </c>
      <c r="CC531" s="259">
        <f t="shared" ca="1" si="911"/>
        <v>30</v>
      </c>
      <c r="CD531" s="198">
        <f t="shared" ca="1" si="847"/>
        <v>0</v>
      </c>
      <c r="CE531" s="259"/>
      <c r="CF531" s="260"/>
      <c r="CG531" s="260"/>
      <c r="CH531" s="260"/>
      <c r="CI531" s="260"/>
      <c r="CJ531" s="260"/>
      <c r="CK531" s="260"/>
      <c r="CL531" s="260"/>
      <c r="CM531" s="260">
        <f t="shared" si="912"/>
        <v>0</v>
      </c>
      <c r="CN531" s="260"/>
      <c r="CO531" s="260"/>
      <c r="CP531" s="260">
        <f t="shared" si="913"/>
        <v>0</v>
      </c>
      <c r="CQ531" s="260">
        <f t="shared" si="914"/>
        <v>0</v>
      </c>
      <c r="CR531" s="260">
        <f t="shared" si="915"/>
        <v>0</v>
      </c>
      <c r="CS531" s="260"/>
      <c r="CT531" s="260"/>
      <c r="CU531" s="260">
        <f t="shared" si="916"/>
        <v>0</v>
      </c>
      <c r="CV531" s="260">
        <f t="shared" si="917"/>
        <v>0</v>
      </c>
      <c r="CW531" s="260">
        <f t="shared" si="918"/>
        <v>0</v>
      </c>
      <c r="CX531" s="259"/>
      <c r="CY531" s="260"/>
      <c r="CZ531" s="261">
        <f>IF(AND(CW531,CX531=0)=0,0,IF(CW531&gt;0,[6]Приват!$V$1,IF(CX531&gt;0,[6]Укрсиб!$V$1,0)))</f>
        <v>0</v>
      </c>
      <c r="DA531" s="262"/>
      <c r="DB531" s="262">
        <f t="shared" ca="1" si="919"/>
        <v>0</v>
      </c>
      <c r="DC531" s="262">
        <f t="shared" ca="1" si="920"/>
        <v>30</v>
      </c>
      <c r="DD531" s="204">
        <f t="shared" ca="1" si="850"/>
        <v>0</v>
      </c>
      <c r="DE531" s="262"/>
      <c r="DF531" s="263"/>
      <c r="DG531" s="263"/>
      <c r="DH531" s="263"/>
      <c r="DI531" s="263"/>
      <c r="DJ531" s="263"/>
      <c r="DK531" s="263"/>
      <c r="DL531" s="263"/>
      <c r="DM531" s="263">
        <f t="shared" si="921"/>
        <v>0</v>
      </c>
      <c r="DN531" s="263"/>
      <c r="DO531" s="263"/>
      <c r="DP531" s="766">
        <f t="shared" si="922"/>
        <v>0</v>
      </c>
      <c r="DQ531" s="263">
        <f t="shared" si="923"/>
        <v>0</v>
      </c>
      <c r="DR531" s="263">
        <f t="shared" si="924"/>
        <v>0</v>
      </c>
      <c r="DS531" s="263"/>
      <c r="DT531" s="263"/>
      <c r="DU531" s="263">
        <f t="shared" si="925"/>
        <v>0</v>
      </c>
      <c r="DV531" s="263">
        <f t="shared" si="926"/>
        <v>0</v>
      </c>
      <c r="DW531" s="263">
        <f t="shared" si="927"/>
        <v>0</v>
      </c>
      <c r="DX531" s="262"/>
      <c r="DY531" s="263"/>
      <c r="DZ531" s="264">
        <f>IF(AND(DW531,DX531=0)=0,0,IF(DW531&gt;0,[6]Приват!$AB$1,IF(DX531&gt;0,[6]Укрсиб!$AB$1,0)))</f>
        <v>0</v>
      </c>
      <c r="EA531" s="265"/>
      <c r="EB531" s="265">
        <f t="shared" ca="1" si="928"/>
        <v>0</v>
      </c>
      <c r="EC531" s="265">
        <f t="shared" ca="1" si="929"/>
        <v>30</v>
      </c>
      <c r="ED531" s="207">
        <f t="shared" ca="1" si="854"/>
        <v>0</v>
      </c>
      <c r="EE531" s="265"/>
      <c r="EF531" s="266"/>
      <c r="EG531" s="266"/>
      <c r="EH531" s="266"/>
      <c r="EI531" s="266"/>
      <c r="EJ531" s="266"/>
      <c r="EK531" s="266"/>
      <c r="EL531" s="266"/>
      <c r="EM531" s="266">
        <f t="shared" si="930"/>
        <v>0</v>
      </c>
      <c r="EN531" s="266"/>
      <c r="EO531" s="266"/>
      <c r="EP531" s="266">
        <f t="shared" si="931"/>
        <v>0</v>
      </c>
      <c r="EQ531" s="266">
        <f t="shared" si="932"/>
        <v>0</v>
      </c>
      <c r="ER531" s="266">
        <f t="shared" si="933"/>
        <v>0</v>
      </c>
      <c r="ES531" s="266"/>
      <c r="ET531" s="266"/>
      <c r="EU531" s="266">
        <f t="shared" si="934"/>
        <v>0</v>
      </c>
      <c r="EV531" s="266">
        <f t="shared" si="935"/>
        <v>0</v>
      </c>
      <c r="EW531" s="266">
        <f t="shared" si="936"/>
        <v>0</v>
      </c>
      <c r="EX531" s="265"/>
      <c r="EY531" s="266"/>
      <c r="EZ531" s="267">
        <f>IF(AND(EW531,EX531=0)=0,0,IF(EW531&gt;0,[6]Приват!$AH$1,IF(EX531&gt;0,[6]Укрсиб!$AH$1,0)))</f>
        <v>0</v>
      </c>
      <c r="FA531" s="28">
        <f t="shared" ca="1" si="865"/>
        <v>0</v>
      </c>
      <c r="FB531" s="28">
        <f t="shared" ca="1" si="866"/>
        <v>0</v>
      </c>
      <c r="FC531" s="28">
        <f t="shared" ca="1" si="867"/>
        <v>0</v>
      </c>
      <c r="FD531" s="28">
        <f t="shared" ca="1" si="868"/>
        <v>0</v>
      </c>
      <c r="FE531" s="28">
        <f t="shared" ca="1" si="837"/>
        <v>0</v>
      </c>
      <c r="FF531">
        <f t="shared" si="838"/>
        <v>0</v>
      </c>
      <c r="FG531" s="7">
        <f t="shared" si="839"/>
        <v>0</v>
      </c>
    </row>
    <row r="532" spans="1:163">
      <c r="A532" s="249"/>
      <c r="B532" s="249">
        <f t="shared" ca="1" si="869"/>
        <v>0</v>
      </c>
      <c r="C532" s="249">
        <f t="shared" ca="1" si="870"/>
        <v>35</v>
      </c>
      <c r="D532" s="249">
        <f t="shared" ca="1" si="871"/>
        <v>0</v>
      </c>
      <c r="E532" s="249">
        <f t="shared" si="872"/>
        <v>0</v>
      </c>
      <c r="F532" s="250"/>
      <c r="G532" s="251">
        <f t="shared" si="873"/>
        <v>0</v>
      </c>
      <c r="H532" s="251">
        <f t="shared" si="874"/>
        <v>0</v>
      </c>
      <c r="I532" s="251">
        <f t="shared" si="875"/>
        <v>0</v>
      </c>
      <c r="J532" s="251">
        <f t="shared" si="876"/>
        <v>0</v>
      </c>
      <c r="K532" s="251">
        <f t="shared" si="877"/>
        <v>0</v>
      </c>
      <c r="L532" s="251">
        <f t="shared" si="878"/>
        <v>0</v>
      </c>
      <c r="M532" s="251">
        <f t="shared" si="879"/>
        <v>0</v>
      </c>
      <c r="N532" s="251">
        <f t="shared" si="880"/>
        <v>0</v>
      </c>
      <c r="O532" s="251">
        <f t="shared" si="881"/>
        <v>0</v>
      </c>
      <c r="P532" s="254">
        <f t="shared" si="882"/>
        <v>0</v>
      </c>
      <c r="Q532" s="251">
        <f t="shared" si="883"/>
        <v>0</v>
      </c>
      <c r="R532" s="251">
        <f t="shared" si="884"/>
        <v>0</v>
      </c>
      <c r="S532" s="251">
        <f t="shared" si="885"/>
        <v>0</v>
      </c>
      <c r="T532" s="251">
        <f t="shared" si="886"/>
        <v>0</v>
      </c>
      <c r="U532" s="251">
        <f t="shared" si="887"/>
        <v>0</v>
      </c>
      <c r="V532" s="251">
        <f t="shared" si="888"/>
        <v>0</v>
      </c>
      <c r="W532" s="251">
        <f t="shared" si="889"/>
        <v>0</v>
      </c>
      <c r="X532" s="251">
        <f t="shared" si="890"/>
        <v>0</v>
      </c>
      <c r="Y532" s="251">
        <f t="shared" si="891"/>
        <v>0</v>
      </c>
      <c r="Z532" s="252" t="str">
        <f t="shared" si="892"/>
        <v xml:space="preserve">        </v>
      </c>
      <c r="AA532" s="253"/>
      <c r="AB532" s="253">
        <f t="shared" ca="1" si="893"/>
        <v>0</v>
      </c>
      <c r="AC532" s="253"/>
      <c r="AD532" s="185">
        <f t="shared" ca="1" si="840"/>
        <v>0</v>
      </c>
      <c r="AE532" s="253"/>
      <c r="AF532" s="254"/>
      <c r="AG532" s="254"/>
      <c r="AH532" s="254"/>
      <c r="AI532" s="254"/>
      <c r="AJ532" s="254"/>
      <c r="AK532" s="254"/>
      <c r="AL532" s="254"/>
      <c r="AM532" s="254">
        <f t="shared" si="894"/>
        <v>0</v>
      </c>
      <c r="AN532" s="254"/>
      <c r="AO532" s="254"/>
      <c r="AP532" s="626">
        <f t="shared" si="895"/>
        <v>0</v>
      </c>
      <c r="AQ532" s="254">
        <f t="shared" si="896"/>
        <v>0</v>
      </c>
      <c r="AR532" s="254">
        <f t="shared" si="897"/>
        <v>0</v>
      </c>
      <c r="AS532" s="254"/>
      <c r="AT532" s="254"/>
      <c r="AU532" s="254">
        <f t="shared" si="898"/>
        <v>0</v>
      </c>
      <c r="AV532" s="254">
        <f t="shared" si="899"/>
        <v>0</v>
      </c>
      <c r="AW532" s="254">
        <f t="shared" si="900"/>
        <v>0</v>
      </c>
      <c r="AX532" s="253"/>
      <c r="AY532" s="254"/>
      <c r="AZ532" s="255">
        <f>IF(AND(AW532,AX532=0,AY532=0)=0,0,IF(AW532&gt;0,[6]Приват!$J$1,IF(AX532&gt;0,[6]Укрсиб!$J$1,0)))</f>
        <v>0</v>
      </c>
      <c r="BA532" s="256"/>
      <c r="BB532" s="256">
        <f t="shared" ca="1" si="901"/>
        <v>0</v>
      </c>
      <c r="BC532" s="256">
        <f t="shared" ca="1" si="902"/>
        <v>35</v>
      </c>
      <c r="BD532" s="191">
        <f t="shared" ca="1" si="843"/>
        <v>0</v>
      </c>
      <c r="BE532" s="256"/>
      <c r="BF532" s="257"/>
      <c r="BG532" s="257"/>
      <c r="BH532" s="257"/>
      <c r="BI532" s="257"/>
      <c r="BJ532" s="257"/>
      <c r="BK532" s="257"/>
      <c r="BL532" s="257"/>
      <c r="BM532" s="257">
        <f t="shared" si="903"/>
        <v>0</v>
      </c>
      <c r="BN532" s="257"/>
      <c r="BO532" s="257"/>
      <c r="BP532" s="626">
        <f t="shared" si="904"/>
        <v>0</v>
      </c>
      <c r="BQ532" s="257">
        <f t="shared" si="905"/>
        <v>0</v>
      </c>
      <c r="BR532" s="257">
        <f t="shared" si="906"/>
        <v>0</v>
      </c>
      <c r="BS532" s="257"/>
      <c r="BT532" s="257"/>
      <c r="BU532" s="257">
        <f t="shared" si="907"/>
        <v>0</v>
      </c>
      <c r="BV532" s="257">
        <f t="shared" si="908"/>
        <v>0</v>
      </c>
      <c r="BW532" s="257">
        <f t="shared" si="909"/>
        <v>0</v>
      </c>
      <c r="BX532" s="256"/>
      <c r="BY532" s="257"/>
      <c r="BZ532" s="258">
        <f>IF(AND(BW532,BX532=0)=0,0,IF(BW532&gt;0,[6]Приват!$P$1,IF(BX532&gt;0,[6]Укрсиб!$P$1,0)))</f>
        <v>0</v>
      </c>
      <c r="CA532" s="259"/>
      <c r="CB532" s="259">
        <f t="shared" ca="1" si="910"/>
        <v>0</v>
      </c>
      <c r="CC532" s="259">
        <f t="shared" ca="1" si="911"/>
        <v>35</v>
      </c>
      <c r="CD532" s="198">
        <f t="shared" ca="1" si="847"/>
        <v>0</v>
      </c>
      <c r="CE532" s="259"/>
      <c r="CF532" s="260"/>
      <c r="CG532" s="260"/>
      <c r="CH532" s="260"/>
      <c r="CI532" s="260"/>
      <c r="CJ532" s="260"/>
      <c r="CK532" s="260"/>
      <c r="CL532" s="260"/>
      <c r="CM532" s="260">
        <f t="shared" si="912"/>
        <v>0</v>
      </c>
      <c r="CN532" s="260"/>
      <c r="CO532" s="260"/>
      <c r="CP532" s="260">
        <f t="shared" si="913"/>
        <v>0</v>
      </c>
      <c r="CQ532" s="260">
        <f t="shared" si="914"/>
        <v>0</v>
      </c>
      <c r="CR532" s="260">
        <f t="shared" si="915"/>
        <v>0</v>
      </c>
      <c r="CS532" s="260"/>
      <c r="CT532" s="260"/>
      <c r="CU532" s="260">
        <f t="shared" si="916"/>
        <v>0</v>
      </c>
      <c r="CV532" s="260">
        <f t="shared" si="917"/>
        <v>0</v>
      </c>
      <c r="CW532" s="260">
        <f t="shared" si="918"/>
        <v>0</v>
      </c>
      <c r="CX532" s="259"/>
      <c r="CY532" s="260"/>
      <c r="CZ532" s="261">
        <f>IF(AND(CW532,CX532=0)=0,0,IF(CW532&gt;0,[6]Приват!$V$1,IF(CX532&gt;0,[6]Укрсиб!$V$1,0)))</f>
        <v>0</v>
      </c>
      <c r="DA532" s="262"/>
      <c r="DB532" s="262">
        <f t="shared" ca="1" si="919"/>
        <v>0</v>
      </c>
      <c r="DC532" s="262">
        <f t="shared" ca="1" si="920"/>
        <v>35</v>
      </c>
      <c r="DD532" s="204">
        <f t="shared" ca="1" si="850"/>
        <v>0</v>
      </c>
      <c r="DE532" s="262"/>
      <c r="DF532" s="263"/>
      <c r="DG532" s="263"/>
      <c r="DH532" s="263"/>
      <c r="DI532" s="263"/>
      <c r="DJ532" s="263"/>
      <c r="DK532" s="263"/>
      <c r="DL532" s="263"/>
      <c r="DM532" s="263">
        <f t="shared" si="921"/>
        <v>0</v>
      </c>
      <c r="DN532" s="263"/>
      <c r="DO532" s="263"/>
      <c r="DP532" s="766">
        <f t="shared" si="922"/>
        <v>0</v>
      </c>
      <c r="DQ532" s="263">
        <f t="shared" si="923"/>
        <v>0</v>
      </c>
      <c r="DR532" s="263">
        <f t="shared" si="924"/>
        <v>0</v>
      </c>
      <c r="DS532" s="263"/>
      <c r="DT532" s="263"/>
      <c r="DU532" s="263">
        <f t="shared" si="925"/>
        <v>0</v>
      </c>
      <c r="DV532" s="263">
        <f t="shared" si="926"/>
        <v>0</v>
      </c>
      <c r="DW532" s="263">
        <f t="shared" si="927"/>
        <v>0</v>
      </c>
      <c r="DX532" s="262"/>
      <c r="DY532" s="263"/>
      <c r="DZ532" s="264">
        <f>IF(AND(DW532,DX532=0)=0,0,IF(DW532&gt;0,[6]Приват!$AB$1,IF(DX532&gt;0,[6]Укрсиб!$AB$1,0)))</f>
        <v>0</v>
      </c>
      <c r="EA532" s="265"/>
      <c r="EB532" s="265">
        <f t="shared" ca="1" si="928"/>
        <v>0</v>
      </c>
      <c r="EC532" s="265">
        <f t="shared" ca="1" si="929"/>
        <v>35</v>
      </c>
      <c r="ED532" s="207">
        <f t="shared" ca="1" si="854"/>
        <v>0</v>
      </c>
      <c r="EE532" s="265"/>
      <c r="EF532" s="266"/>
      <c r="EG532" s="266"/>
      <c r="EH532" s="266"/>
      <c r="EI532" s="266"/>
      <c r="EJ532" s="266"/>
      <c r="EK532" s="266"/>
      <c r="EL532" s="266"/>
      <c r="EM532" s="266">
        <f t="shared" si="930"/>
        <v>0</v>
      </c>
      <c r="EN532" s="266"/>
      <c r="EO532" s="266"/>
      <c r="EP532" s="266">
        <f t="shared" si="931"/>
        <v>0</v>
      </c>
      <c r="EQ532" s="266">
        <f t="shared" si="932"/>
        <v>0</v>
      </c>
      <c r="ER532" s="266">
        <f t="shared" si="933"/>
        <v>0</v>
      </c>
      <c r="ES532" s="266"/>
      <c r="ET532" s="266"/>
      <c r="EU532" s="266">
        <f t="shared" si="934"/>
        <v>0</v>
      </c>
      <c r="EV532" s="266">
        <f t="shared" si="935"/>
        <v>0</v>
      </c>
      <c r="EW532" s="266">
        <f t="shared" si="936"/>
        <v>0</v>
      </c>
      <c r="EX532" s="265"/>
      <c r="EY532" s="266"/>
      <c r="EZ532" s="267">
        <f>IF(AND(EW532,EX532=0)=0,0,IF(EW532&gt;0,[6]Приват!$AH$1,IF(EX532&gt;0,[6]Укрсиб!$AH$1,0)))</f>
        <v>0</v>
      </c>
      <c r="FA532" s="28">
        <f t="shared" ca="1" si="865"/>
        <v>0</v>
      </c>
      <c r="FB532" s="28">
        <f t="shared" ca="1" si="866"/>
        <v>0</v>
      </c>
      <c r="FC532" s="28">
        <f t="shared" ca="1" si="867"/>
        <v>0</v>
      </c>
      <c r="FD532" s="28">
        <f t="shared" ca="1" si="868"/>
        <v>0</v>
      </c>
      <c r="FE532" s="28">
        <f t="shared" ca="1" si="837"/>
        <v>0</v>
      </c>
      <c r="FF532">
        <f t="shared" si="838"/>
        <v>0</v>
      </c>
      <c r="FG532" s="7">
        <f t="shared" si="839"/>
        <v>0</v>
      </c>
    </row>
    <row r="533" spans="1:163">
      <c r="A533" s="249"/>
      <c r="B533" s="249">
        <f t="shared" ca="1" si="869"/>
        <v>0</v>
      </c>
      <c r="C533" s="249">
        <f t="shared" ca="1" si="870"/>
        <v>40</v>
      </c>
      <c r="D533" s="249">
        <f t="shared" ca="1" si="871"/>
        <v>0</v>
      </c>
      <c r="E533" s="249">
        <f t="shared" si="872"/>
        <v>0</v>
      </c>
      <c r="F533" s="250"/>
      <c r="G533" s="251">
        <f t="shared" si="873"/>
        <v>0</v>
      </c>
      <c r="H533" s="251">
        <f t="shared" si="874"/>
        <v>0</v>
      </c>
      <c r="I533" s="251">
        <f t="shared" si="875"/>
        <v>0</v>
      </c>
      <c r="J533" s="251">
        <f t="shared" si="876"/>
        <v>0</v>
      </c>
      <c r="K533" s="251">
        <f t="shared" si="877"/>
        <v>0</v>
      </c>
      <c r="L533" s="251">
        <f t="shared" si="878"/>
        <v>0</v>
      </c>
      <c r="M533" s="251">
        <f t="shared" si="879"/>
        <v>0</v>
      </c>
      <c r="N533" s="251">
        <f t="shared" si="880"/>
        <v>0</v>
      </c>
      <c r="O533" s="251">
        <f t="shared" si="881"/>
        <v>0</v>
      </c>
      <c r="P533" s="254">
        <f t="shared" si="882"/>
        <v>0</v>
      </c>
      <c r="Q533" s="251">
        <f t="shared" si="883"/>
        <v>0</v>
      </c>
      <c r="R533" s="251">
        <f t="shared" si="884"/>
        <v>0</v>
      </c>
      <c r="S533" s="251">
        <f t="shared" si="885"/>
        <v>0</v>
      </c>
      <c r="T533" s="251">
        <f t="shared" si="886"/>
        <v>0</v>
      </c>
      <c r="U533" s="251">
        <f t="shared" si="887"/>
        <v>0</v>
      </c>
      <c r="V533" s="251">
        <f t="shared" si="888"/>
        <v>0</v>
      </c>
      <c r="W533" s="251">
        <f t="shared" si="889"/>
        <v>0</v>
      </c>
      <c r="X533" s="251">
        <f t="shared" si="890"/>
        <v>0</v>
      </c>
      <c r="Y533" s="251">
        <f t="shared" si="891"/>
        <v>0</v>
      </c>
      <c r="Z533" s="252" t="str">
        <f t="shared" si="892"/>
        <v xml:space="preserve">        </v>
      </c>
      <c r="AA533" s="253"/>
      <c r="AB533" s="253">
        <f t="shared" ca="1" si="893"/>
        <v>0</v>
      </c>
      <c r="AC533" s="253">
        <f t="shared" ref="AC533:AC563" ca="1" si="937">INDIRECT("Відомість!c"&amp;ROW()-4)</f>
        <v>40</v>
      </c>
      <c r="AD533" s="185">
        <f t="shared" ca="1" si="840"/>
        <v>0</v>
      </c>
      <c r="AE533" s="253"/>
      <c r="AF533" s="254"/>
      <c r="AG533" s="254"/>
      <c r="AH533" s="254"/>
      <c r="AI533" s="254"/>
      <c r="AJ533" s="254"/>
      <c r="AK533" s="254"/>
      <c r="AL533" s="254"/>
      <c r="AM533" s="254">
        <f t="shared" si="894"/>
        <v>0</v>
      </c>
      <c r="AN533" s="254"/>
      <c r="AO533" s="254"/>
      <c r="AP533" s="626">
        <f t="shared" si="895"/>
        <v>0</v>
      </c>
      <c r="AQ533" s="254">
        <f t="shared" si="896"/>
        <v>0</v>
      </c>
      <c r="AR533" s="254">
        <f t="shared" si="897"/>
        <v>0</v>
      </c>
      <c r="AS533" s="254"/>
      <c r="AT533" s="254"/>
      <c r="AU533" s="254">
        <f t="shared" si="898"/>
        <v>0</v>
      </c>
      <c r="AV533" s="254">
        <f t="shared" si="899"/>
        <v>0</v>
      </c>
      <c r="AW533" s="254">
        <f t="shared" si="900"/>
        <v>0</v>
      </c>
      <c r="AX533" s="253"/>
      <c r="AY533" s="254"/>
      <c r="AZ533" s="255">
        <f>IF(AND(AW533,AX533=0,AY533=0)=0,0,IF(AW533&gt;0,[6]Приват!$J$1,IF(AX533&gt;0,[6]Укрсиб!$J$1,0)))</f>
        <v>0</v>
      </c>
      <c r="BA533" s="256"/>
      <c r="BB533" s="256">
        <f t="shared" ca="1" si="901"/>
        <v>0</v>
      </c>
      <c r="BC533" s="256">
        <f t="shared" ca="1" si="902"/>
        <v>40</v>
      </c>
      <c r="BD533" s="191">
        <f t="shared" ca="1" si="843"/>
        <v>0</v>
      </c>
      <c r="BE533" s="256"/>
      <c r="BF533" s="257"/>
      <c r="BG533" s="257"/>
      <c r="BH533" s="257"/>
      <c r="BI533" s="257"/>
      <c r="BJ533" s="257"/>
      <c r="BK533" s="257"/>
      <c r="BL533" s="257"/>
      <c r="BM533" s="257">
        <f t="shared" si="903"/>
        <v>0</v>
      </c>
      <c r="BN533" s="257"/>
      <c r="BO533" s="257"/>
      <c r="BP533" s="626">
        <f t="shared" si="904"/>
        <v>0</v>
      </c>
      <c r="BQ533" s="257">
        <f t="shared" si="905"/>
        <v>0</v>
      </c>
      <c r="BR533" s="257">
        <f t="shared" si="906"/>
        <v>0</v>
      </c>
      <c r="BS533" s="257"/>
      <c r="BT533" s="257"/>
      <c r="BU533" s="257">
        <f t="shared" si="907"/>
        <v>0</v>
      </c>
      <c r="BV533" s="257">
        <f t="shared" si="908"/>
        <v>0</v>
      </c>
      <c r="BW533" s="257">
        <f t="shared" si="909"/>
        <v>0</v>
      </c>
      <c r="BX533" s="256"/>
      <c r="BY533" s="257"/>
      <c r="BZ533" s="258">
        <f>IF(AND(BW533,BX533=0)=0,0,IF(BW533&gt;0,[6]Приват!$P$1,IF(BX533&gt;0,[6]Укрсиб!$P$1,0)))</f>
        <v>0</v>
      </c>
      <c r="CA533" s="259"/>
      <c r="CB533" s="259">
        <f t="shared" ca="1" si="910"/>
        <v>0</v>
      </c>
      <c r="CC533" s="259">
        <f t="shared" ca="1" si="911"/>
        <v>40</v>
      </c>
      <c r="CD533" s="198">
        <f t="shared" ca="1" si="847"/>
        <v>0</v>
      </c>
      <c r="CE533" s="259"/>
      <c r="CF533" s="260"/>
      <c r="CG533" s="260"/>
      <c r="CH533" s="260"/>
      <c r="CI533" s="260"/>
      <c r="CJ533" s="260"/>
      <c r="CK533" s="260"/>
      <c r="CL533" s="260"/>
      <c r="CM533" s="260">
        <f t="shared" si="912"/>
        <v>0</v>
      </c>
      <c r="CN533" s="260"/>
      <c r="CO533" s="260"/>
      <c r="CP533" s="260">
        <f t="shared" si="913"/>
        <v>0</v>
      </c>
      <c r="CQ533" s="260">
        <f t="shared" si="914"/>
        <v>0</v>
      </c>
      <c r="CR533" s="260">
        <f t="shared" si="915"/>
        <v>0</v>
      </c>
      <c r="CS533" s="260"/>
      <c r="CT533" s="260"/>
      <c r="CU533" s="260">
        <f t="shared" si="916"/>
        <v>0</v>
      </c>
      <c r="CV533" s="260">
        <f t="shared" si="917"/>
        <v>0</v>
      </c>
      <c r="CW533" s="260">
        <f t="shared" si="918"/>
        <v>0</v>
      </c>
      <c r="CX533" s="259"/>
      <c r="CY533" s="260"/>
      <c r="CZ533" s="261">
        <f>IF(AND(CW533,CX533=0)=0,0,IF(CW533&gt;0,[6]Приват!$V$1,IF(CX533&gt;0,[6]Укрсиб!$V$1,0)))</f>
        <v>0</v>
      </c>
      <c r="DA533" s="262"/>
      <c r="DB533" s="262">
        <f t="shared" ca="1" si="919"/>
        <v>0</v>
      </c>
      <c r="DC533" s="262">
        <f t="shared" ca="1" si="920"/>
        <v>40</v>
      </c>
      <c r="DD533" s="204">
        <f t="shared" ca="1" si="850"/>
        <v>0</v>
      </c>
      <c r="DE533" s="262"/>
      <c r="DF533" s="263"/>
      <c r="DG533" s="263"/>
      <c r="DH533" s="263"/>
      <c r="DI533" s="263"/>
      <c r="DJ533" s="263"/>
      <c r="DK533" s="263"/>
      <c r="DL533" s="263"/>
      <c r="DM533" s="263">
        <f t="shared" si="921"/>
        <v>0</v>
      </c>
      <c r="DN533" s="263"/>
      <c r="DO533" s="263"/>
      <c r="DP533" s="766">
        <f t="shared" si="922"/>
        <v>0</v>
      </c>
      <c r="DQ533" s="263">
        <f t="shared" si="923"/>
        <v>0</v>
      </c>
      <c r="DR533" s="263">
        <f t="shared" si="924"/>
        <v>0</v>
      </c>
      <c r="DS533" s="263"/>
      <c r="DT533" s="263"/>
      <c r="DU533" s="263">
        <f t="shared" si="925"/>
        <v>0</v>
      </c>
      <c r="DV533" s="263">
        <f t="shared" si="926"/>
        <v>0</v>
      </c>
      <c r="DW533" s="263">
        <f t="shared" si="927"/>
        <v>0</v>
      </c>
      <c r="DX533" s="262"/>
      <c r="DY533" s="263"/>
      <c r="DZ533" s="264">
        <f>IF(AND(DW533,DX533=0)=0,0,IF(DW533&gt;0,[6]Приват!$AB$1,IF(DX533&gt;0,[6]Укрсиб!$AB$1,0)))</f>
        <v>0</v>
      </c>
      <c r="EA533" s="265"/>
      <c r="EB533" s="265">
        <f t="shared" ca="1" si="928"/>
        <v>0</v>
      </c>
      <c r="EC533" s="265">
        <f t="shared" ca="1" si="929"/>
        <v>40</v>
      </c>
      <c r="ED533" s="207">
        <f t="shared" ca="1" si="854"/>
        <v>0</v>
      </c>
      <c r="EE533" s="265"/>
      <c r="EF533" s="266"/>
      <c r="EG533" s="266"/>
      <c r="EH533" s="266"/>
      <c r="EI533" s="266"/>
      <c r="EJ533" s="266"/>
      <c r="EK533" s="266"/>
      <c r="EL533" s="266"/>
      <c r="EM533" s="266">
        <f t="shared" si="930"/>
        <v>0</v>
      </c>
      <c r="EN533" s="266"/>
      <c r="EO533" s="266"/>
      <c r="EP533" s="266">
        <f t="shared" si="931"/>
        <v>0</v>
      </c>
      <c r="EQ533" s="266">
        <f t="shared" si="932"/>
        <v>0</v>
      </c>
      <c r="ER533" s="266">
        <f t="shared" si="933"/>
        <v>0</v>
      </c>
      <c r="ES533" s="266"/>
      <c r="ET533" s="266"/>
      <c r="EU533" s="266">
        <f t="shared" si="934"/>
        <v>0</v>
      </c>
      <c r="EV533" s="266">
        <f t="shared" si="935"/>
        <v>0</v>
      </c>
      <c r="EW533" s="266">
        <f t="shared" si="936"/>
        <v>0</v>
      </c>
      <c r="EX533" s="265"/>
      <c r="EY533" s="266"/>
      <c r="EZ533" s="267">
        <f>IF(AND(EW533,EX533=0)=0,0,IF(EW533&gt;0,[6]Приват!$AH$1,IF(EX533&gt;0,[6]Укрсиб!$AH$1,0)))</f>
        <v>0</v>
      </c>
      <c r="FA533" s="28">
        <f t="shared" ca="1" si="865"/>
        <v>0</v>
      </c>
      <c r="FB533" s="28">
        <f t="shared" ca="1" si="866"/>
        <v>0</v>
      </c>
      <c r="FC533" s="28">
        <f t="shared" ca="1" si="867"/>
        <v>0</v>
      </c>
      <c r="FD533" s="28">
        <f t="shared" ca="1" si="868"/>
        <v>0</v>
      </c>
      <c r="FE533" s="28">
        <f t="shared" ca="1" si="837"/>
        <v>0</v>
      </c>
      <c r="FF533">
        <f t="shared" si="838"/>
        <v>0</v>
      </c>
      <c r="FG533" s="7">
        <f t="shared" si="839"/>
        <v>0</v>
      </c>
    </row>
    <row r="534" spans="1:163">
      <c r="A534" s="249"/>
      <c r="B534" s="249">
        <f t="shared" ca="1" si="869"/>
        <v>0</v>
      </c>
      <c r="C534" s="249">
        <f t="shared" ca="1" si="870"/>
        <v>45</v>
      </c>
      <c r="D534" s="249">
        <f t="shared" ca="1" si="871"/>
        <v>0</v>
      </c>
      <c r="E534" s="249">
        <f t="shared" si="872"/>
        <v>0</v>
      </c>
      <c r="F534" s="250"/>
      <c r="G534" s="251">
        <f t="shared" si="873"/>
        <v>0</v>
      </c>
      <c r="H534" s="251">
        <f t="shared" si="874"/>
        <v>0</v>
      </c>
      <c r="I534" s="251">
        <f t="shared" si="875"/>
        <v>0</v>
      </c>
      <c r="J534" s="251">
        <f t="shared" si="876"/>
        <v>0</v>
      </c>
      <c r="K534" s="251">
        <f t="shared" si="877"/>
        <v>0</v>
      </c>
      <c r="L534" s="251">
        <f t="shared" si="878"/>
        <v>0</v>
      </c>
      <c r="M534" s="251">
        <f t="shared" si="879"/>
        <v>0</v>
      </c>
      <c r="N534" s="251">
        <f t="shared" si="880"/>
        <v>0</v>
      </c>
      <c r="O534" s="251">
        <f t="shared" si="881"/>
        <v>0</v>
      </c>
      <c r="P534" s="254">
        <f t="shared" si="882"/>
        <v>0</v>
      </c>
      <c r="Q534" s="251">
        <f t="shared" si="883"/>
        <v>0</v>
      </c>
      <c r="R534" s="251">
        <f t="shared" si="884"/>
        <v>0</v>
      </c>
      <c r="S534" s="251">
        <f t="shared" si="885"/>
        <v>0</v>
      </c>
      <c r="T534" s="251">
        <f t="shared" si="886"/>
        <v>0</v>
      </c>
      <c r="U534" s="251">
        <f t="shared" si="887"/>
        <v>0</v>
      </c>
      <c r="V534" s="251">
        <f t="shared" si="888"/>
        <v>0</v>
      </c>
      <c r="W534" s="251">
        <f t="shared" si="889"/>
        <v>0</v>
      </c>
      <c r="X534" s="251">
        <f t="shared" si="890"/>
        <v>0</v>
      </c>
      <c r="Y534" s="251">
        <f t="shared" si="891"/>
        <v>0</v>
      </c>
      <c r="Z534" s="252" t="str">
        <f t="shared" si="892"/>
        <v xml:space="preserve">        </v>
      </c>
      <c r="AA534" s="253"/>
      <c r="AB534" s="253">
        <f t="shared" ca="1" si="893"/>
        <v>0</v>
      </c>
      <c r="AC534" s="253">
        <f t="shared" ca="1" si="937"/>
        <v>45</v>
      </c>
      <c r="AD534" s="185">
        <f t="shared" ca="1" si="840"/>
        <v>0</v>
      </c>
      <c r="AE534" s="253"/>
      <c r="AF534" s="254"/>
      <c r="AG534" s="254"/>
      <c r="AH534" s="254"/>
      <c r="AI534" s="254"/>
      <c r="AJ534" s="254"/>
      <c r="AK534" s="254"/>
      <c r="AL534" s="254"/>
      <c r="AM534" s="254">
        <f t="shared" si="894"/>
        <v>0</v>
      </c>
      <c r="AN534" s="254"/>
      <c r="AO534" s="254"/>
      <c r="AP534" s="626">
        <f t="shared" si="895"/>
        <v>0</v>
      </c>
      <c r="AQ534" s="254">
        <f t="shared" si="896"/>
        <v>0</v>
      </c>
      <c r="AR534" s="254">
        <f t="shared" si="897"/>
        <v>0</v>
      </c>
      <c r="AS534" s="254"/>
      <c r="AT534" s="254"/>
      <c r="AU534" s="254">
        <f t="shared" si="898"/>
        <v>0</v>
      </c>
      <c r="AV534" s="254">
        <f t="shared" si="899"/>
        <v>0</v>
      </c>
      <c r="AW534" s="254">
        <f t="shared" si="900"/>
        <v>0</v>
      </c>
      <c r="AX534" s="253"/>
      <c r="AY534" s="254"/>
      <c r="AZ534" s="255">
        <f>IF(AND(AW534,AX534=0,AY534=0)=0,0,IF(AW534&gt;0,[6]Приват!$J$1,IF(AX534&gt;0,[6]Укрсиб!$J$1,0)))</f>
        <v>0</v>
      </c>
      <c r="BA534" s="256"/>
      <c r="BB534" s="256">
        <f t="shared" ca="1" si="901"/>
        <v>0</v>
      </c>
      <c r="BC534" s="256">
        <f t="shared" ca="1" si="902"/>
        <v>45</v>
      </c>
      <c r="BD534" s="191">
        <f t="shared" ca="1" si="843"/>
        <v>0</v>
      </c>
      <c r="BE534" s="256"/>
      <c r="BF534" s="257"/>
      <c r="BG534" s="257"/>
      <c r="BH534" s="257"/>
      <c r="BI534" s="257"/>
      <c r="BJ534" s="257"/>
      <c r="BK534" s="257"/>
      <c r="BL534" s="257"/>
      <c r="BM534" s="257">
        <f t="shared" si="903"/>
        <v>0</v>
      </c>
      <c r="BN534" s="257"/>
      <c r="BO534" s="257"/>
      <c r="BP534" s="626">
        <f t="shared" si="904"/>
        <v>0</v>
      </c>
      <c r="BQ534" s="257">
        <f t="shared" si="905"/>
        <v>0</v>
      </c>
      <c r="BR534" s="257">
        <f t="shared" si="906"/>
        <v>0</v>
      </c>
      <c r="BS534" s="257"/>
      <c r="BT534" s="257"/>
      <c r="BU534" s="257">
        <f t="shared" si="907"/>
        <v>0</v>
      </c>
      <c r="BV534" s="257">
        <f t="shared" si="908"/>
        <v>0</v>
      </c>
      <c r="BW534" s="257">
        <f t="shared" si="909"/>
        <v>0</v>
      </c>
      <c r="BX534" s="256"/>
      <c r="BY534" s="257"/>
      <c r="BZ534" s="258">
        <f>IF(AND(BW534,BX534=0)=0,0,IF(BW534&gt;0,[6]Приват!$P$1,IF(BX534&gt;0,[6]Укрсиб!$P$1,0)))</f>
        <v>0</v>
      </c>
      <c r="CA534" s="259"/>
      <c r="CB534" s="259">
        <f t="shared" ca="1" si="910"/>
        <v>0</v>
      </c>
      <c r="CC534" s="259">
        <f t="shared" ca="1" si="911"/>
        <v>45</v>
      </c>
      <c r="CD534" s="198">
        <f t="shared" ca="1" si="847"/>
        <v>0</v>
      </c>
      <c r="CE534" s="259"/>
      <c r="CF534" s="260"/>
      <c r="CG534" s="260"/>
      <c r="CH534" s="260"/>
      <c r="CI534" s="260"/>
      <c r="CJ534" s="260"/>
      <c r="CK534" s="260"/>
      <c r="CL534" s="260"/>
      <c r="CM534" s="260">
        <f t="shared" si="912"/>
        <v>0</v>
      </c>
      <c r="CN534" s="260"/>
      <c r="CO534" s="260"/>
      <c r="CP534" s="260">
        <f t="shared" si="913"/>
        <v>0</v>
      </c>
      <c r="CQ534" s="260">
        <f t="shared" si="914"/>
        <v>0</v>
      </c>
      <c r="CR534" s="260">
        <f t="shared" si="915"/>
        <v>0</v>
      </c>
      <c r="CS534" s="260"/>
      <c r="CT534" s="260"/>
      <c r="CU534" s="260">
        <f t="shared" si="916"/>
        <v>0</v>
      </c>
      <c r="CV534" s="260">
        <f t="shared" si="917"/>
        <v>0</v>
      </c>
      <c r="CW534" s="260">
        <f t="shared" si="918"/>
        <v>0</v>
      </c>
      <c r="CX534" s="259"/>
      <c r="CY534" s="260"/>
      <c r="CZ534" s="261">
        <f>IF(AND(CW534,CX534=0)=0,0,IF(CW534&gt;0,[6]Приват!$V$1,IF(CX534&gt;0,[6]Укрсиб!$V$1,0)))</f>
        <v>0</v>
      </c>
      <c r="DA534" s="262"/>
      <c r="DB534" s="262">
        <f t="shared" ca="1" si="919"/>
        <v>0</v>
      </c>
      <c r="DC534" s="262">
        <f t="shared" ca="1" si="920"/>
        <v>45</v>
      </c>
      <c r="DD534" s="204">
        <f t="shared" ca="1" si="850"/>
        <v>0</v>
      </c>
      <c r="DE534" s="262"/>
      <c r="DF534" s="263"/>
      <c r="DG534" s="263"/>
      <c r="DH534" s="263"/>
      <c r="DI534" s="263"/>
      <c r="DJ534" s="263"/>
      <c r="DK534" s="263"/>
      <c r="DL534" s="263"/>
      <c r="DM534" s="263">
        <f t="shared" si="921"/>
        <v>0</v>
      </c>
      <c r="DN534" s="263"/>
      <c r="DO534" s="263"/>
      <c r="DP534" s="766">
        <f t="shared" si="922"/>
        <v>0</v>
      </c>
      <c r="DQ534" s="263">
        <f t="shared" si="923"/>
        <v>0</v>
      </c>
      <c r="DR534" s="263">
        <f t="shared" si="924"/>
        <v>0</v>
      </c>
      <c r="DS534" s="263"/>
      <c r="DT534" s="263"/>
      <c r="DU534" s="263">
        <f t="shared" si="925"/>
        <v>0</v>
      </c>
      <c r="DV534" s="263">
        <f t="shared" si="926"/>
        <v>0</v>
      </c>
      <c r="DW534" s="263">
        <f t="shared" si="927"/>
        <v>0</v>
      </c>
      <c r="DX534" s="262"/>
      <c r="DY534" s="263"/>
      <c r="DZ534" s="264">
        <f>IF(AND(DW534,DX534=0)=0,0,IF(DW534&gt;0,[6]Приват!$AB$1,IF(DX534&gt;0,[6]Укрсиб!$AB$1,0)))</f>
        <v>0</v>
      </c>
      <c r="EA534" s="265"/>
      <c r="EB534" s="265">
        <f t="shared" ca="1" si="928"/>
        <v>0</v>
      </c>
      <c r="EC534" s="265">
        <f t="shared" ca="1" si="929"/>
        <v>45</v>
      </c>
      <c r="ED534" s="207">
        <f t="shared" ca="1" si="854"/>
        <v>0</v>
      </c>
      <c r="EE534" s="265"/>
      <c r="EF534" s="266"/>
      <c r="EG534" s="266"/>
      <c r="EH534" s="266"/>
      <c r="EI534" s="266"/>
      <c r="EJ534" s="266"/>
      <c r="EK534" s="266"/>
      <c r="EL534" s="266"/>
      <c r="EM534" s="266">
        <f t="shared" si="930"/>
        <v>0</v>
      </c>
      <c r="EN534" s="266"/>
      <c r="EO534" s="266"/>
      <c r="EP534" s="266">
        <f t="shared" si="931"/>
        <v>0</v>
      </c>
      <c r="EQ534" s="266">
        <f t="shared" si="932"/>
        <v>0</v>
      </c>
      <c r="ER534" s="266">
        <f t="shared" si="933"/>
        <v>0</v>
      </c>
      <c r="ES534" s="266"/>
      <c r="ET534" s="266"/>
      <c r="EU534" s="266">
        <f t="shared" si="934"/>
        <v>0</v>
      </c>
      <c r="EV534" s="266">
        <f t="shared" si="935"/>
        <v>0</v>
      </c>
      <c r="EW534" s="266">
        <f t="shared" si="936"/>
        <v>0</v>
      </c>
      <c r="EX534" s="265"/>
      <c r="EY534" s="266"/>
      <c r="EZ534" s="267">
        <f>IF(AND(EW534,EX534=0)=0,0,IF(EW534&gt;0,[6]Приват!$AH$1,IF(EX534&gt;0,[6]Укрсиб!$AH$1,0)))</f>
        <v>0</v>
      </c>
      <c r="FA534" s="28">
        <f t="shared" ca="1" si="865"/>
        <v>0</v>
      </c>
      <c r="FB534" s="28">
        <f t="shared" ca="1" si="866"/>
        <v>0</v>
      </c>
      <c r="FC534" s="28">
        <f t="shared" ca="1" si="867"/>
        <v>0</v>
      </c>
      <c r="FD534" s="28">
        <f t="shared" ca="1" si="868"/>
        <v>0</v>
      </c>
      <c r="FE534" s="28">
        <f t="shared" ca="1" si="837"/>
        <v>0</v>
      </c>
      <c r="FF534">
        <f t="shared" si="838"/>
        <v>0</v>
      </c>
      <c r="FG534" s="7">
        <f t="shared" si="839"/>
        <v>0</v>
      </c>
    </row>
    <row r="535" spans="1:163">
      <c r="A535" s="249"/>
      <c r="B535" s="249">
        <f t="shared" ca="1" si="869"/>
        <v>0</v>
      </c>
      <c r="C535" s="249">
        <f t="shared" ca="1" si="870"/>
        <v>50</v>
      </c>
      <c r="D535" s="249">
        <f t="shared" ca="1" si="871"/>
        <v>0</v>
      </c>
      <c r="E535" s="249">
        <f t="shared" si="872"/>
        <v>0</v>
      </c>
      <c r="F535" s="250"/>
      <c r="G535" s="251">
        <f t="shared" si="873"/>
        <v>0</v>
      </c>
      <c r="H535" s="251">
        <f t="shared" si="874"/>
        <v>0</v>
      </c>
      <c r="I535" s="251">
        <f t="shared" si="875"/>
        <v>0</v>
      </c>
      <c r="J535" s="251">
        <f t="shared" si="876"/>
        <v>0</v>
      </c>
      <c r="K535" s="251">
        <f t="shared" si="877"/>
        <v>0</v>
      </c>
      <c r="L535" s="251">
        <f t="shared" si="878"/>
        <v>0</v>
      </c>
      <c r="M535" s="251">
        <f t="shared" si="879"/>
        <v>0</v>
      </c>
      <c r="N535" s="251">
        <f t="shared" si="880"/>
        <v>0</v>
      </c>
      <c r="O535" s="251">
        <f t="shared" si="881"/>
        <v>0</v>
      </c>
      <c r="P535" s="254">
        <f t="shared" si="882"/>
        <v>0</v>
      </c>
      <c r="Q535" s="251">
        <f t="shared" si="883"/>
        <v>0</v>
      </c>
      <c r="R535" s="251">
        <f t="shared" si="884"/>
        <v>0</v>
      </c>
      <c r="S535" s="251">
        <f t="shared" si="885"/>
        <v>0</v>
      </c>
      <c r="T535" s="251">
        <f t="shared" si="886"/>
        <v>0</v>
      </c>
      <c r="U535" s="251">
        <f t="shared" si="887"/>
        <v>0</v>
      </c>
      <c r="V535" s="251">
        <f t="shared" si="888"/>
        <v>0</v>
      </c>
      <c r="W535" s="251">
        <f t="shared" si="889"/>
        <v>0</v>
      </c>
      <c r="X535" s="251">
        <f t="shared" si="890"/>
        <v>0</v>
      </c>
      <c r="Y535" s="251">
        <f t="shared" si="891"/>
        <v>0</v>
      </c>
      <c r="Z535" s="252" t="str">
        <f t="shared" si="892"/>
        <v xml:space="preserve">        </v>
      </c>
      <c r="AA535" s="253"/>
      <c r="AB535" s="253">
        <f t="shared" ca="1" si="893"/>
        <v>0</v>
      </c>
      <c r="AC535" s="253">
        <f t="shared" ca="1" si="937"/>
        <v>50</v>
      </c>
      <c r="AD535" s="185">
        <f t="shared" ca="1" si="840"/>
        <v>0</v>
      </c>
      <c r="AE535" s="253"/>
      <c r="AF535" s="254"/>
      <c r="AG535" s="254"/>
      <c r="AH535" s="254"/>
      <c r="AI535" s="254"/>
      <c r="AJ535" s="254"/>
      <c r="AK535" s="254"/>
      <c r="AL535" s="254"/>
      <c r="AM535" s="254">
        <f t="shared" si="894"/>
        <v>0</v>
      </c>
      <c r="AN535" s="254"/>
      <c r="AO535" s="254"/>
      <c r="AP535" s="626">
        <f t="shared" si="895"/>
        <v>0</v>
      </c>
      <c r="AQ535" s="254">
        <f t="shared" si="896"/>
        <v>0</v>
      </c>
      <c r="AR535" s="254">
        <f t="shared" si="897"/>
        <v>0</v>
      </c>
      <c r="AS535" s="254"/>
      <c r="AT535" s="254"/>
      <c r="AU535" s="254">
        <f t="shared" si="898"/>
        <v>0</v>
      </c>
      <c r="AV535" s="254">
        <f t="shared" si="899"/>
        <v>0</v>
      </c>
      <c r="AW535" s="254">
        <f t="shared" si="900"/>
        <v>0</v>
      </c>
      <c r="AX535" s="253"/>
      <c r="AY535" s="254"/>
      <c r="AZ535" s="255">
        <f>IF(AND(AW535,AX535=0,AY535=0)=0,0,IF(AW535&gt;0,[6]Приват!$J$1,IF(AX535&gt;0,[6]Укрсиб!$J$1,0)))</f>
        <v>0</v>
      </c>
      <c r="BA535" s="256"/>
      <c r="BB535" s="256">
        <f t="shared" ca="1" si="901"/>
        <v>0</v>
      </c>
      <c r="BC535" s="256">
        <f t="shared" ca="1" si="902"/>
        <v>50</v>
      </c>
      <c r="BD535" s="191">
        <f t="shared" ca="1" si="843"/>
        <v>0</v>
      </c>
      <c r="BE535" s="256"/>
      <c r="BF535" s="257"/>
      <c r="BG535" s="257"/>
      <c r="BH535" s="257"/>
      <c r="BI535" s="257"/>
      <c r="BJ535" s="257"/>
      <c r="BK535" s="257"/>
      <c r="BL535" s="257"/>
      <c r="BM535" s="257">
        <f t="shared" si="903"/>
        <v>0</v>
      </c>
      <c r="BN535" s="257"/>
      <c r="BO535" s="257"/>
      <c r="BP535" s="626">
        <f t="shared" si="904"/>
        <v>0</v>
      </c>
      <c r="BQ535" s="257">
        <f t="shared" si="905"/>
        <v>0</v>
      </c>
      <c r="BR535" s="257">
        <f t="shared" si="906"/>
        <v>0</v>
      </c>
      <c r="BS535" s="257"/>
      <c r="BT535" s="257"/>
      <c r="BU535" s="257">
        <f t="shared" si="907"/>
        <v>0</v>
      </c>
      <c r="BV535" s="257">
        <f t="shared" si="908"/>
        <v>0</v>
      </c>
      <c r="BW535" s="257">
        <f t="shared" si="909"/>
        <v>0</v>
      </c>
      <c r="BX535" s="256"/>
      <c r="BY535" s="257"/>
      <c r="BZ535" s="258">
        <f>IF(AND(BW535,BX535=0)=0,0,IF(BW535&gt;0,[6]Приват!$P$1,IF(BX535&gt;0,[6]Укрсиб!$P$1,0)))</f>
        <v>0</v>
      </c>
      <c r="CA535" s="259"/>
      <c r="CB535" s="259">
        <f t="shared" ca="1" si="910"/>
        <v>0</v>
      </c>
      <c r="CC535" s="259">
        <f t="shared" ca="1" si="911"/>
        <v>50</v>
      </c>
      <c r="CD535" s="198">
        <f t="shared" ca="1" si="847"/>
        <v>0</v>
      </c>
      <c r="CE535" s="259"/>
      <c r="CF535" s="260"/>
      <c r="CG535" s="260"/>
      <c r="CH535" s="260"/>
      <c r="CI535" s="260"/>
      <c r="CJ535" s="260"/>
      <c r="CK535" s="260"/>
      <c r="CL535" s="260"/>
      <c r="CM535" s="260">
        <f t="shared" si="912"/>
        <v>0</v>
      </c>
      <c r="CN535" s="260"/>
      <c r="CO535" s="260"/>
      <c r="CP535" s="260">
        <f t="shared" si="913"/>
        <v>0</v>
      </c>
      <c r="CQ535" s="260">
        <f t="shared" si="914"/>
        <v>0</v>
      </c>
      <c r="CR535" s="260">
        <f t="shared" si="915"/>
        <v>0</v>
      </c>
      <c r="CS535" s="260"/>
      <c r="CT535" s="260"/>
      <c r="CU535" s="260">
        <f t="shared" si="916"/>
        <v>0</v>
      </c>
      <c r="CV535" s="260">
        <f t="shared" si="917"/>
        <v>0</v>
      </c>
      <c r="CW535" s="260">
        <f t="shared" si="918"/>
        <v>0</v>
      </c>
      <c r="CX535" s="259"/>
      <c r="CY535" s="260"/>
      <c r="CZ535" s="261">
        <f>IF(AND(CW535,CX535=0)=0,0,IF(CW535&gt;0,[6]Приват!$V$1,IF(CX535&gt;0,[6]Укрсиб!$V$1,0)))</f>
        <v>0</v>
      </c>
      <c r="DA535" s="262"/>
      <c r="DB535" s="262">
        <f t="shared" ca="1" si="919"/>
        <v>0</v>
      </c>
      <c r="DC535" s="262">
        <f t="shared" ca="1" si="920"/>
        <v>50</v>
      </c>
      <c r="DD535" s="204">
        <f t="shared" ca="1" si="850"/>
        <v>0</v>
      </c>
      <c r="DE535" s="262"/>
      <c r="DF535" s="263"/>
      <c r="DG535" s="263"/>
      <c r="DH535" s="263"/>
      <c r="DI535" s="263"/>
      <c r="DJ535" s="263"/>
      <c r="DK535" s="263"/>
      <c r="DL535" s="263"/>
      <c r="DM535" s="263">
        <f t="shared" si="921"/>
        <v>0</v>
      </c>
      <c r="DN535" s="263"/>
      <c r="DO535" s="263"/>
      <c r="DP535" s="766">
        <f t="shared" si="922"/>
        <v>0</v>
      </c>
      <c r="DQ535" s="263">
        <f t="shared" si="923"/>
        <v>0</v>
      </c>
      <c r="DR535" s="263">
        <f t="shared" si="924"/>
        <v>0</v>
      </c>
      <c r="DS535" s="263"/>
      <c r="DT535" s="263"/>
      <c r="DU535" s="263">
        <f t="shared" si="925"/>
        <v>0</v>
      </c>
      <c r="DV535" s="263">
        <f t="shared" si="926"/>
        <v>0</v>
      </c>
      <c r="DW535" s="263">
        <f t="shared" si="927"/>
        <v>0</v>
      </c>
      <c r="DX535" s="262"/>
      <c r="DY535" s="263"/>
      <c r="DZ535" s="264">
        <f>IF(AND(DW535,DX535=0)=0,0,IF(DW535&gt;0,[6]Приват!$AB$1,IF(DX535&gt;0,[6]Укрсиб!$AB$1,0)))</f>
        <v>0</v>
      </c>
      <c r="EA535" s="265"/>
      <c r="EB535" s="265">
        <f t="shared" ca="1" si="928"/>
        <v>0</v>
      </c>
      <c r="EC535" s="265">
        <f t="shared" ca="1" si="929"/>
        <v>50</v>
      </c>
      <c r="ED535" s="207">
        <f t="shared" ca="1" si="854"/>
        <v>0</v>
      </c>
      <c r="EE535" s="265"/>
      <c r="EF535" s="266"/>
      <c r="EG535" s="266"/>
      <c r="EH535" s="266"/>
      <c r="EI535" s="266"/>
      <c r="EJ535" s="266"/>
      <c r="EK535" s="266"/>
      <c r="EL535" s="266"/>
      <c r="EM535" s="266">
        <f t="shared" si="930"/>
        <v>0</v>
      </c>
      <c r="EN535" s="266"/>
      <c r="EO535" s="266"/>
      <c r="EP535" s="266">
        <f t="shared" si="931"/>
        <v>0</v>
      </c>
      <c r="EQ535" s="266">
        <f t="shared" si="932"/>
        <v>0</v>
      </c>
      <c r="ER535" s="266">
        <f t="shared" si="933"/>
        <v>0</v>
      </c>
      <c r="ES535" s="266"/>
      <c r="ET535" s="266"/>
      <c r="EU535" s="266">
        <f t="shared" si="934"/>
        <v>0</v>
      </c>
      <c r="EV535" s="266">
        <f t="shared" si="935"/>
        <v>0</v>
      </c>
      <c r="EW535" s="266">
        <f t="shared" si="936"/>
        <v>0</v>
      </c>
      <c r="EX535" s="265"/>
      <c r="EY535" s="266"/>
      <c r="EZ535" s="267">
        <f>IF(AND(EW535,EX535=0)=0,0,IF(EW535&gt;0,[6]Приват!$AH$1,IF(EX535&gt;0,[6]Укрсиб!$AH$1,0)))</f>
        <v>0</v>
      </c>
      <c r="FA535" s="28">
        <f t="shared" ca="1" si="865"/>
        <v>0</v>
      </c>
      <c r="FB535" s="28">
        <f t="shared" ca="1" si="866"/>
        <v>0</v>
      </c>
      <c r="FC535" s="28">
        <f t="shared" ca="1" si="867"/>
        <v>0</v>
      </c>
      <c r="FD535" s="28">
        <f t="shared" ca="1" si="868"/>
        <v>0</v>
      </c>
      <c r="FE535" s="28">
        <f t="shared" ca="1" si="837"/>
        <v>0</v>
      </c>
      <c r="FF535">
        <f t="shared" si="838"/>
        <v>0</v>
      </c>
      <c r="FG535" s="7">
        <f t="shared" si="839"/>
        <v>0</v>
      </c>
    </row>
    <row r="536" spans="1:163">
      <c r="A536" s="249"/>
      <c r="B536" s="249" t="str">
        <f t="shared" ca="1" si="869"/>
        <v>Разом:</v>
      </c>
      <c r="C536" s="249">
        <f t="shared" ca="1" si="870"/>
        <v>0</v>
      </c>
      <c r="D536" s="249">
        <f t="shared" ca="1" si="871"/>
        <v>0</v>
      </c>
      <c r="E536" s="249">
        <f t="shared" si="872"/>
        <v>0</v>
      </c>
      <c r="F536" s="250"/>
      <c r="G536" s="251">
        <f t="shared" si="873"/>
        <v>0</v>
      </c>
      <c r="H536" s="251">
        <f t="shared" si="874"/>
        <v>0</v>
      </c>
      <c r="I536" s="251">
        <f t="shared" si="875"/>
        <v>0</v>
      </c>
      <c r="J536" s="251">
        <f t="shared" si="876"/>
        <v>0</v>
      </c>
      <c r="K536" s="251">
        <f t="shared" si="877"/>
        <v>0</v>
      </c>
      <c r="L536" s="251">
        <f t="shared" si="878"/>
        <v>0</v>
      </c>
      <c r="M536" s="251">
        <f t="shared" si="879"/>
        <v>0</v>
      </c>
      <c r="N536" s="251">
        <f t="shared" si="880"/>
        <v>0</v>
      </c>
      <c r="O536" s="251">
        <f t="shared" si="881"/>
        <v>0</v>
      </c>
      <c r="P536" s="254">
        <f t="shared" si="882"/>
        <v>0</v>
      </c>
      <c r="Q536" s="251">
        <f t="shared" si="883"/>
        <v>0</v>
      </c>
      <c r="R536" s="251">
        <f t="shared" si="884"/>
        <v>0</v>
      </c>
      <c r="S536" s="251">
        <f t="shared" si="885"/>
        <v>0</v>
      </c>
      <c r="T536" s="251">
        <f t="shared" si="886"/>
        <v>0</v>
      </c>
      <c r="U536" s="251">
        <f t="shared" si="887"/>
        <v>0</v>
      </c>
      <c r="V536" s="251">
        <f t="shared" si="888"/>
        <v>0</v>
      </c>
      <c r="W536" s="251">
        <f t="shared" si="889"/>
        <v>0</v>
      </c>
      <c r="X536" s="251">
        <f t="shared" si="890"/>
        <v>0</v>
      </c>
      <c r="Y536" s="251">
        <f t="shared" si="891"/>
        <v>0</v>
      </c>
      <c r="Z536" s="252" t="str">
        <f t="shared" si="892"/>
        <v xml:space="preserve">        </v>
      </c>
      <c r="AA536" s="253"/>
      <c r="AB536" s="253" t="str">
        <f t="shared" ca="1" si="893"/>
        <v>Разом:</v>
      </c>
      <c r="AC536" s="253">
        <f t="shared" ca="1" si="937"/>
        <v>0</v>
      </c>
      <c r="AD536" s="185">
        <f t="shared" ca="1" si="840"/>
        <v>0</v>
      </c>
      <c r="AE536" s="253"/>
      <c r="AF536" s="254"/>
      <c r="AG536" s="254"/>
      <c r="AH536" s="254"/>
      <c r="AI536" s="254"/>
      <c r="AJ536" s="254"/>
      <c r="AK536" s="254"/>
      <c r="AL536" s="254"/>
      <c r="AM536" s="254">
        <f t="shared" si="894"/>
        <v>0</v>
      </c>
      <c r="AN536" s="254"/>
      <c r="AO536" s="254"/>
      <c r="AP536" s="626">
        <f t="shared" si="895"/>
        <v>0</v>
      </c>
      <c r="AQ536" s="254">
        <f t="shared" si="896"/>
        <v>0</v>
      </c>
      <c r="AR536" s="254">
        <f t="shared" si="897"/>
        <v>0</v>
      </c>
      <c r="AS536" s="254"/>
      <c r="AT536" s="254"/>
      <c r="AU536" s="254">
        <f t="shared" si="898"/>
        <v>0</v>
      </c>
      <c r="AV536" s="254">
        <f t="shared" si="899"/>
        <v>0</v>
      </c>
      <c r="AW536" s="254">
        <f t="shared" si="900"/>
        <v>0</v>
      </c>
      <c r="AX536" s="253"/>
      <c r="AY536" s="254"/>
      <c r="AZ536" s="255">
        <f>IF(AND(AW536,AX536=0,AY536=0)=0,0,IF(AW536&gt;0,[6]Приват!$J$1,IF(AX536&gt;0,[6]Укрсиб!$J$1,0)))</f>
        <v>0</v>
      </c>
      <c r="BA536" s="256"/>
      <c r="BB536" s="256" t="str">
        <f t="shared" ca="1" si="901"/>
        <v>Разом:</v>
      </c>
      <c r="BC536" s="256">
        <f t="shared" ca="1" si="902"/>
        <v>0</v>
      </c>
      <c r="BD536" s="191">
        <f t="shared" ca="1" si="843"/>
        <v>0</v>
      </c>
      <c r="BE536" s="256"/>
      <c r="BF536" s="257"/>
      <c r="BG536" s="257"/>
      <c r="BH536" s="257"/>
      <c r="BI536" s="257"/>
      <c r="BJ536" s="257"/>
      <c r="BK536" s="257"/>
      <c r="BL536" s="257"/>
      <c r="BM536" s="257">
        <f t="shared" si="903"/>
        <v>0</v>
      </c>
      <c r="BN536" s="257"/>
      <c r="BO536" s="257"/>
      <c r="BP536" s="626">
        <f t="shared" si="904"/>
        <v>0</v>
      </c>
      <c r="BQ536" s="257">
        <f t="shared" si="905"/>
        <v>0</v>
      </c>
      <c r="BR536" s="257">
        <f t="shared" si="906"/>
        <v>0</v>
      </c>
      <c r="BS536" s="257"/>
      <c r="BT536" s="257"/>
      <c r="BU536" s="257">
        <f t="shared" si="907"/>
        <v>0</v>
      </c>
      <c r="BV536" s="257">
        <f t="shared" si="908"/>
        <v>0</v>
      </c>
      <c r="BW536" s="257">
        <f t="shared" si="909"/>
        <v>0</v>
      </c>
      <c r="BX536" s="256"/>
      <c r="BY536" s="257"/>
      <c r="BZ536" s="258">
        <f>IF(AND(BW536,BX536=0)=0,0,IF(BW536&gt;0,[6]Приват!$P$1,IF(BX536&gt;0,[6]Укрсиб!$P$1,0)))</f>
        <v>0</v>
      </c>
      <c r="CA536" s="259"/>
      <c r="CB536" s="259" t="str">
        <f t="shared" ca="1" si="910"/>
        <v>Разом:</v>
      </c>
      <c r="CC536" s="259">
        <f t="shared" ca="1" si="911"/>
        <v>0</v>
      </c>
      <c r="CD536" s="198">
        <f t="shared" ca="1" si="847"/>
        <v>0</v>
      </c>
      <c r="CE536" s="259"/>
      <c r="CF536" s="260"/>
      <c r="CG536" s="260"/>
      <c r="CH536" s="260"/>
      <c r="CI536" s="260"/>
      <c r="CJ536" s="260"/>
      <c r="CK536" s="260"/>
      <c r="CL536" s="260"/>
      <c r="CM536" s="260">
        <f t="shared" si="912"/>
        <v>0</v>
      </c>
      <c r="CN536" s="260"/>
      <c r="CO536" s="260"/>
      <c r="CP536" s="260">
        <f t="shared" si="913"/>
        <v>0</v>
      </c>
      <c r="CQ536" s="260">
        <f t="shared" si="914"/>
        <v>0</v>
      </c>
      <c r="CR536" s="260">
        <f t="shared" si="915"/>
        <v>0</v>
      </c>
      <c r="CS536" s="260"/>
      <c r="CT536" s="260"/>
      <c r="CU536" s="260">
        <f t="shared" si="916"/>
        <v>0</v>
      </c>
      <c r="CV536" s="260">
        <f t="shared" si="917"/>
        <v>0</v>
      </c>
      <c r="CW536" s="260">
        <f t="shared" si="918"/>
        <v>0</v>
      </c>
      <c r="CX536" s="259"/>
      <c r="CY536" s="260"/>
      <c r="CZ536" s="261">
        <f>IF(AND(CW536,CX536=0)=0,0,IF(CW536&gt;0,[6]Приват!$V$1,IF(CX536&gt;0,[6]Укрсиб!$V$1,0)))</f>
        <v>0</v>
      </c>
      <c r="DA536" s="262"/>
      <c r="DB536" s="262" t="str">
        <f t="shared" ca="1" si="919"/>
        <v>Разом:</v>
      </c>
      <c r="DC536" s="262">
        <f t="shared" ca="1" si="920"/>
        <v>0</v>
      </c>
      <c r="DD536" s="204">
        <f t="shared" ca="1" si="850"/>
        <v>0</v>
      </c>
      <c r="DE536" s="262"/>
      <c r="DF536" s="263"/>
      <c r="DG536" s="263"/>
      <c r="DH536" s="263"/>
      <c r="DI536" s="263"/>
      <c r="DJ536" s="263"/>
      <c r="DK536" s="263"/>
      <c r="DL536" s="263"/>
      <c r="DM536" s="263">
        <f t="shared" si="921"/>
        <v>0</v>
      </c>
      <c r="DN536" s="263"/>
      <c r="DO536" s="263"/>
      <c r="DP536" s="766">
        <f t="shared" si="922"/>
        <v>0</v>
      </c>
      <c r="DQ536" s="263">
        <f t="shared" si="923"/>
        <v>0</v>
      </c>
      <c r="DR536" s="263">
        <f t="shared" si="924"/>
        <v>0</v>
      </c>
      <c r="DS536" s="263"/>
      <c r="DT536" s="263"/>
      <c r="DU536" s="263">
        <f t="shared" si="925"/>
        <v>0</v>
      </c>
      <c r="DV536" s="263">
        <f t="shared" si="926"/>
        <v>0</v>
      </c>
      <c r="DW536" s="263">
        <f t="shared" si="927"/>
        <v>0</v>
      </c>
      <c r="DX536" s="262"/>
      <c r="DY536" s="263"/>
      <c r="DZ536" s="264">
        <f>IF(AND(DW536,DX536=0)=0,0,IF(DW536&gt;0,[6]Приват!$AB$1,IF(DX536&gt;0,[6]Укрсиб!$AB$1,0)))</f>
        <v>0</v>
      </c>
      <c r="EA536" s="265"/>
      <c r="EB536" s="265" t="str">
        <f t="shared" ca="1" si="928"/>
        <v>Разом:</v>
      </c>
      <c r="EC536" s="265">
        <f t="shared" ca="1" si="929"/>
        <v>0</v>
      </c>
      <c r="ED536" s="207">
        <f t="shared" ca="1" si="854"/>
        <v>0</v>
      </c>
      <c r="EE536" s="265"/>
      <c r="EF536" s="266"/>
      <c r="EG536" s="266"/>
      <c r="EH536" s="266"/>
      <c r="EI536" s="266"/>
      <c r="EJ536" s="266"/>
      <c r="EK536" s="266"/>
      <c r="EL536" s="266"/>
      <c r="EM536" s="266">
        <f t="shared" si="930"/>
        <v>0</v>
      </c>
      <c r="EN536" s="266"/>
      <c r="EO536" s="266"/>
      <c r="EP536" s="266">
        <f t="shared" si="931"/>
        <v>0</v>
      </c>
      <c r="EQ536" s="266">
        <f t="shared" si="932"/>
        <v>0</v>
      </c>
      <c r="ER536" s="266">
        <f t="shared" si="933"/>
        <v>0</v>
      </c>
      <c r="ES536" s="266"/>
      <c r="ET536" s="266"/>
      <c r="EU536" s="266">
        <f t="shared" si="934"/>
        <v>0</v>
      </c>
      <c r="EV536" s="266">
        <f t="shared" si="935"/>
        <v>0</v>
      </c>
      <c r="EW536" s="266">
        <f t="shared" si="936"/>
        <v>0</v>
      </c>
      <c r="EX536" s="265"/>
      <c r="EY536" s="266"/>
      <c r="EZ536" s="267">
        <f>IF(AND(EW536,EX536=0)=0,0,IF(EW536&gt;0,[6]Приват!$AH$1,IF(EX536&gt;0,[6]Укрсиб!$AH$1,0)))</f>
        <v>0</v>
      </c>
      <c r="FA536" s="28">
        <f t="shared" ca="1" si="865"/>
        <v>0</v>
      </c>
      <c r="FB536" s="28">
        <f t="shared" ca="1" si="866"/>
        <v>0</v>
      </c>
      <c r="FC536" s="28">
        <f t="shared" ca="1" si="867"/>
        <v>0</v>
      </c>
      <c r="FD536" s="28">
        <f t="shared" ca="1" si="868"/>
        <v>0</v>
      </c>
      <c r="FE536" s="28">
        <f t="shared" ca="1" si="837"/>
        <v>0</v>
      </c>
      <c r="FF536">
        <f t="shared" si="838"/>
        <v>0</v>
      </c>
      <c r="FG536" s="7">
        <f t="shared" si="839"/>
        <v>0</v>
      </c>
    </row>
    <row r="537" spans="1:163">
      <c r="A537" s="249"/>
      <c r="B537" s="249">
        <f t="shared" ca="1" si="869"/>
        <v>0</v>
      </c>
      <c r="C537" s="249">
        <f t="shared" ca="1" si="870"/>
        <v>0</v>
      </c>
      <c r="D537" s="249">
        <f t="shared" ca="1" si="871"/>
        <v>0</v>
      </c>
      <c r="E537" s="249">
        <f t="shared" si="872"/>
        <v>0</v>
      </c>
      <c r="F537" s="250"/>
      <c r="G537" s="251">
        <f t="shared" si="873"/>
        <v>0</v>
      </c>
      <c r="H537" s="251">
        <f t="shared" si="874"/>
        <v>0</v>
      </c>
      <c r="I537" s="251">
        <f t="shared" si="875"/>
        <v>0</v>
      </c>
      <c r="J537" s="251">
        <f t="shared" si="876"/>
        <v>0</v>
      </c>
      <c r="K537" s="251">
        <f t="shared" si="877"/>
        <v>0</v>
      </c>
      <c r="L537" s="251">
        <f t="shared" si="878"/>
        <v>0</v>
      </c>
      <c r="M537" s="251">
        <f t="shared" si="879"/>
        <v>0</v>
      </c>
      <c r="N537" s="251">
        <f t="shared" si="880"/>
        <v>0</v>
      </c>
      <c r="O537" s="251">
        <f t="shared" si="881"/>
        <v>0</v>
      </c>
      <c r="P537" s="254">
        <f t="shared" si="882"/>
        <v>0</v>
      </c>
      <c r="Q537" s="251">
        <f t="shared" si="883"/>
        <v>0</v>
      </c>
      <c r="R537" s="251">
        <f t="shared" si="884"/>
        <v>0</v>
      </c>
      <c r="S537" s="251">
        <f t="shared" si="885"/>
        <v>0</v>
      </c>
      <c r="T537" s="251">
        <f t="shared" si="886"/>
        <v>0</v>
      </c>
      <c r="U537" s="251">
        <f t="shared" si="887"/>
        <v>0</v>
      </c>
      <c r="V537" s="251">
        <f t="shared" si="888"/>
        <v>0</v>
      </c>
      <c r="W537" s="251">
        <f t="shared" si="889"/>
        <v>0</v>
      </c>
      <c r="X537" s="251">
        <f t="shared" si="890"/>
        <v>0</v>
      </c>
      <c r="Y537" s="251">
        <f t="shared" si="891"/>
        <v>0</v>
      </c>
      <c r="Z537" s="252" t="str">
        <f t="shared" si="892"/>
        <v xml:space="preserve">        </v>
      </c>
      <c r="AA537" s="253"/>
      <c r="AB537" s="253">
        <f t="shared" ca="1" si="893"/>
        <v>0</v>
      </c>
      <c r="AC537" s="253">
        <f t="shared" ca="1" si="937"/>
        <v>0</v>
      </c>
      <c r="AD537" s="185">
        <f t="shared" ca="1" si="840"/>
        <v>0</v>
      </c>
      <c r="AE537" s="253"/>
      <c r="AF537" s="254"/>
      <c r="AG537" s="254"/>
      <c r="AH537" s="254"/>
      <c r="AI537" s="254"/>
      <c r="AJ537" s="254"/>
      <c r="AK537" s="254"/>
      <c r="AL537" s="254"/>
      <c r="AM537" s="254">
        <f t="shared" si="894"/>
        <v>0</v>
      </c>
      <c r="AN537" s="254"/>
      <c r="AO537" s="254"/>
      <c r="AP537" s="626">
        <f t="shared" si="895"/>
        <v>0</v>
      </c>
      <c r="AQ537" s="254">
        <f t="shared" si="896"/>
        <v>0</v>
      </c>
      <c r="AR537" s="254">
        <f t="shared" si="897"/>
        <v>0</v>
      </c>
      <c r="AS537" s="254"/>
      <c r="AT537" s="254"/>
      <c r="AU537" s="254">
        <f t="shared" si="898"/>
        <v>0</v>
      </c>
      <c r="AV537" s="254">
        <f t="shared" si="899"/>
        <v>0</v>
      </c>
      <c r="AW537" s="254">
        <f t="shared" si="900"/>
        <v>0</v>
      </c>
      <c r="AX537" s="253"/>
      <c r="AY537" s="254"/>
      <c r="AZ537" s="255">
        <f>IF(AND(AW537,AX537=0,AY537=0)=0,0,IF(AW537&gt;0,[6]Приват!$J$1,IF(AX537&gt;0,[6]Укрсиб!$J$1,0)))</f>
        <v>0</v>
      </c>
      <c r="BA537" s="256"/>
      <c r="BB537" s="256">
        <f t="shared" ca="1" si="901"/>
        <v>0</v>
      </c>
      <c r="BC537" s="256">
        <f t="shared" ca="1" si="902"/>
        <v>0</v>
      </c>
      <c r="BD537" s="191">
        <f t="shared" ca="1" si="843"/>
        <v>0</v>
      </c>
      <c r="BE537" s="256"/>
      <c r="BF537" s="257"/>
      <c r="BG537" s="257"/>
      <c r="BH537" s="257"/>
      <c r="BI537" s="257"/>
      <c r="BJ537" s="257"/>
      <c r="BK537" s="257"/>
      <c r="BL537" s="257"/>
      <c r="BM537" s="257">
        <f t="shared" si="903"/>
        <v>0</v>
      </c>
      <c r="BN537" s="257"/>
      <c r="BO537" s="257"/>
      <c r="BP537" s="626">
        <f t="shared" si="904"/>
        <v>0</v>
      </c>
      <c r="BQ537" s="257">
        <f t="shared" si="905"/>
        <v>0</v>
      </c>
      <c r="BR537" s="257">
        <f t="shared" si="906"/>
        <v>0</v>
      </c>
      <c r="BS537" s="257"/>
      <c r="BT537" s="257"/>
      <c r="BU537" s="257">
        <f t="shared" si="907"/>
        <v>0</v>
      </c>
      <c r="BV537" s="257">
        <f t="shared" si="908"/>
        <v>0</v>
      </c>
      <c r="BW537" s="257">
        <f t="shared" si="909"/>
        <v>0</v>
      </c>
      <c r="BX537" s="256"/>
      <c r="BY537" s="257"/>
      <c r="BZ537" s="258">
        <f>IF(AND(BW537,BX537=0)=0,0,IF(BW537&gt;0,[6]Приват!$P$1,IF(BX537&gt;0,[6]Укрсиб!$P$1,0)))</f>
        <v>0</v>
      </c>
      <c r="CA537" s="259"/>
      <c r="CB537" s="259">
        <f t="shared" ca="1" si="910"/>
        <v>0</v>
      </c>
      <c r="CC537" s="259">
        <f t="shared" ca="1" si="911"/>
        <v>0</v>
      </c>
      <c r="CD537" s="198">
        <f t="shared" ca="1" si="847"/>
        <v>0</v>
      </c>
      <c r="CE537" s="259"/>
      <c r="CF537" s="260"/>
      <c r="CG537" s="260"/>
      <c r="CH537" s="260"/>
      <c r="CI537" s="260"/>
      <c r="CJ537" s="260"/>
      <c r="CK537" s="260"/>
      <c r="CL537" s="260"/>
      <c r="CM537" s="260">
        <f t="shared" si="912"/>
        <v>0</v>
      </c>
      <c r="CN537" s="260"/>
      <c r="CO537" s="260"/>
      <c r="CP537" s="260">
        <f t="shared" si="913"/>
        <v>0</v>
      </c>
      <c r="CQ537" s="260">
        <f t="shared" si="914"/>
        <v>0</v>
      </c>
      <c r="CR537" s="260">
        <f t="shared" si="915"/>
        <v>0</v>
      </c>
      <c r="CS537" s="260"/>
      <c r="CT537" s="260"/>
      <c r="CU537" s="260">
        <f t="shared" si="916"/>
        <v>0</v>
      </c>
      <c r="CV537" s="260">
        <f t="shared" si="917"/>
        <v>0</v>
      </c>
      <c r="CW537" s="260">
        <f t="shared" si="918"/>
        <v>0</v>
      </c>
      <c r="CX537" s="259"/>
      <c r="CY537" s="260"/>
      <c r="CZ537" s="261">
        <f>IF(AND(CW537,CX537=0)=0,0,IF(CW537&gt;0,[6]Приват!$V$1,IF(CX537&gt;0,[6]Укрсиб!$V$1,0)))</f>
        <v>0</v>
      </c>
      <c r="DA537" s="262"/>
      <c r="DB537" s="262">
        <f t="shared" ca="1" si="919"/>
        <v>0</v>
      </c>
      <c r="DC537" s="262">
        <f t="shared" ca="1" si="920"/>
        <v>0</v>
      </c>
      <c r="DD537" s="204">
        <f t="shared" ca="1" si="850"/>
        <v>0</v>
      </c>
      <c r="DE537" s="262"/>
      <c r="DF537" s="263"/>
      <c r="DG537" s="263"/>
      <c r="DH537" s="263"/>
      <c r="DI537" s="263"/>
      <c r="DJ537" s="263"/>
      <c r="DK537" s="263"/>
      <c r="DL537" s="263"/>
      <c r="DM537" s="263">
        <f t="shared" si="921"/>
        <v>0</v>
      </c>
      <c r="DN537" s="263"/>
      <c r="DO537" s="263"/>
      <c r="DP537" s="766">
        <f t="shared" si="922"/>
        <v>0</v>
      </c>
      <c r="DQ537" s="263">
        <f t="shared" si="923"/>
        <v>0</v>
      </c>
      <c r="DR537" s="263">
        <f t="shared" si="924"/>
        <v>0</v>
      </c>
      <c r="DS537" s="263"/>
      <c r="DT537" s="263"/>
      <c r="DU537" s="263">
        <f t="shared" si="925"/>
        <v>0</v>
      </c>
      <c r="DV537" s="263">
        <f t="shared" si="926"/>
        <v>0</v>
      </c>
      <c r="DW537" s="263">
        <f t="shared" si="927"/>
        <v>0</v>
      </c>
      <c r="DX537" s="262"/>
      <c r="DY537" s="263"/>
      <c r="DZ537" s="264">
        <f>IF(AND(DW537,DX537=0)=0,0,IF(DW537&gt;0,[6]Приват!$AB$1,IF(DX537&gt;0,[6]Укрсиб!$AB$1,0)))</f>
        <v>0</v>
      </c>
      <c r="EA537" s="265"/>
      <c r="EB537" s="265">
        <f t="shared" ca="1" si="928"/>
        <v>0</v>
      </c>
      <c r="EC537" s="265">
        <f t="shared" ca="1" si="929"/>
        <v>0</v>
      </c>
      <c r="ED537" s="207">
        <f t="shared" ca="1" si="854"/>
        <v>0</v>
      </c>
      <c r="EE537" s="265"/>
      <c r="EF537" s="266"/>
      <c r="EG537" s="266"/>
      <c r="EH537" s="266"/>
      <c r="EI537" s="266"/>
      <c r="EJ537" s="266"/>
      <c r="EK537" s="266"/>
      <c r="EL537" s="266"/>
      <c r="EM537" s="266">
        <f t="shared" si="930"/>
        <v>0</v>
      </c>
      <c r="EN537" s="266"/>
      <c r="EO537" s="266"/>
      <c r="EP537" s="266">
        <f t="shared" si="931"/>
        <v>0</v>
      </c>
      <c r="EQ537" s="266">
        <f t="shared" si="932"/>
        <v>0</v>
      </c>
      <c r="ER537" s="266">
        <f t="shared" si="933"/>
        <v>0</v>
      </c>
      <c r="ES537" s="266"/>
      <c r="ET537" s="266"/>
      <c r="EU537" s="266">
        <f t="shared" si="934"/>
        <v>0</v>
      </c>
      <c r="EV537" s="266">
        <f t="shared" si="935"/>
        <v>0</v>
      </c>
      <c r="EW537" s="266">
        <f t="shared" si="936"/>
        <v>0</v>
      </c>
      <c r="EX537" s="265"/>
      <c r="EY537" s="266"/>
      <c r="EZ537" s="267">
        <f>IF(AND(EW537,EX537=0)=0,0,IF(EW537&gt;0,[6]Приват!$AH$1,IF(EX537&gt;0,[6]Укрсиб!$AH$1,0)))</f>
        <v>0</v>
      </c>
      <c r="FA537" s="28">
        <f t="shared" ca="1" si="865"/>
        <v>0</v>
      </c>
      <c r="FB537" s="28">
        <f t="shared" ca="1" si="866"/>
        <v>0</v>
      </c>
      <c r="FC537" s="28">
        <f t="shared" ca="1" si="867"/>
        <v>0</v>
      </c>
      <c r="FD537" s="28">
        <f t="shared" ca="1" si="868"/>
        <v>0</v>
      </c>
      <c r="FE537" s="28">
        <f t="shared" ca="1" si="837"/>
        <v>0</v>
      </c>
      <c r="FF537">
        <f t="shared" si="838"/>
        <v>0</v>
      </c>
      <c r="FG537" s="7">
        <f t="shared" si="839"/>
        <v>0</v>
      </c>
    </row>
    <row r="538" spans="1:163">
      <c r="A538" s="249"/>
      <c r="B538" s="249" t="str">
        <f t="shared" ca="1" si="869"/>
        <v>Надбавка за таємність</v>
      </c>
      <c r="C538" s="249">
        <f t="shared" ca="1" si="870"/>
        <v>0</v>
      </c>
      <c r="D538" s="249">
        <f t="shared" ca="1" si="871"/>
        <v>0</v>
      </c>
      <c r="E538" s="249">
        <f t="shared" si="872"/>
        <v>0</v>
      </c>
      <c r="F538" s="250"/>
      <c r="G538" s="251">
        <f t="shared" si="873"/>
        <v>0</v>
      </c>
      <c r="H538" s="251">
        <f t="shared" si="874"/>
        <v>0</v>
      </c>
      <c r="I538" s="251">
        <f t="shared" si="875"/>
        <v>0</v>
      </c>
      <c r="J538" s="251">
        <f t="shared" si="876"/>
        <v>0</v>
      </c>
      <c r="K538" s="251">
        <f t="shared" si="877"/>
        <v>0</v>
      </c>
      <c r="L538" s="251">
        <f t="shared" si="878"/>
        <v>0</v>
      </c>
      <c r="M538" s="251">
        <f t="shared" si="879"/>
        <v>0</v>
      </c>
      <c r="N538" s="251">
        <f t="shared" si="880"/>
        <v>0</v>
      </c>
      <c r="O538" s="251">
        <f t="shared" si="881"/>
        <v>0</v>
      </c>
      <c r="P538" s="254">
        <f t="shared" si="882"/>
        <v>0</v>
      </c>
      <c r="Q538" s="251">
        <f t="shared" si="883"/>
        <v>0</v>
      </c>
      <c r="R538" s="251">
        <f t="shared" si="884"/>
        <v>0</v>
      </c>
      <c r="S538" s="251">
        <f t="shared" si="885"/>
        <v>0</v>
      </c>
      <c r="T538" s="251">
        <f t="shared" si="886"/>
        <v>0</v>
      </c>
      <c r="U538" s="251">
        <f t="shared" si="887"/>
        <v>0</v>
      </c>
      <c r="V538" s="251">
        <f t="shared" si="888"/>
        <v>0</v>
      </c>
      <c r="W538" s="251">
        <f t="shared" si="889"/>
        <v>0</v>
      </c>
      <c r="X538" s="251">
        <f t="shared" si="890"/>
        <v>0</v>
      </c>
      <c r="Y538" s="251">
        <f t="shared" si="891"/>
        <v>0</v>
      </c>
      <c r="Z538" s="252" t="str">
        <f t="shared" si="892"/>
        <v xml:space="preserve">        </v>
      </c>
      <c r="AA538" s="253"/>
      <c r="AB538" s="253" t="str">
        <f t="shared" ca="1" si="893"/>
        <v>Надбавка за таємність</v>
      </c>
      <c r="AC538" s="253">
        <f t="shared" ca="1" si="937"/>
        <v>0</v>
      </c>
      <c r="AD538" s="185">
        <f t="shared" ca="1" si="840"/>
        <v>0</v>
      </c>
      <c r="AE538" s="253"/>
      <c r="AF538" s="254"/>
      <c r="AG538" s="254"/>
      <c r="AH538" s="254"/>
      <c r="AI538" s="254"/>
      <c r="AJ538" s="254"/>
      <c r="AK538" s="254"/>
      <c r="AL538" s="254"/>
      <c r="AM538" s="254">
        <f t="shared" si="894"/>
        <v>0</v>
      </c>
      <c r="AN538" s="254"/>
      <c r="AO538" s="254"/>
      <c r="AP538" s="626">
        <f t="shared" si="895"/>
        <v>0</v>
      </c>
      <c r="AQ538" s="254">
        <f t="shared" si="896"/>
        <v>0</v>
      </c>
      <c r="AR538" s="254">
        <f t="shared" si="897"/>
        <v>0</v>
      </c>
      <c r="AS538" s="254"/>
      <c r="AT538" s="254"/>
      <c r="AU538" s="254">
        <f t="shared" si="898"/>
        <v>0</v>
      </c>
      <c r="AV538" s="254">
        <f t="shared" si="899"/>
        <v>0</v>
      </c>
      <c r="AW538" s="254">
        <f t="shared" si="900"/>
        <v>0</v>
      </c>
      <c r="AX538" s="253"/>
      <c r="AY538" s="254"/>
      <c r="AZ538" s="255">
        <f>IF(AND(AW538,AX538=0,AY538=0)=0,0,IF(AW538&gt;0,[6]Приват!$J$1,IF(AX538&gt;0,[6]Укрсиб!$J$1,0)))</f>
        <v>0</v>
      </c>
      <c r="BA538" s="256"/>
      <c r="BB538" s="256" t="str">
        <f t="shared" ca="1" si="901"/>
        <v>Надбавка за таємність</v>
      </c>
      <c r="BC538" s="256">
        <f t="shared" ca="1" si="902"/>
        <v>0</v>
      </c>
      <c r="BD538" s="191">
        <f t="shared" ca="1" si="843"/>
        <v>0</v>
      </c>
      <c r="BE538" s="256"/>
      <c r="BF538" s="257"/>
      <c r="BG538" s="257"/>
      <c r="BH538" s="257"/>
      <c r="BI538" s="257"/>
      <c r="BJ538" s="257"/>
      <c r="BK538" s="257"/>
      <c r="BL538" s="257"/>
      <c r="BM538" s="257">
        <f t="shared" si="903"/>
        <v>0</v>
      </c>
      <c r="BN538" s="257"/>
      <c r="BO538" s="257"/>
      <c r="BP538" s="626">
        <f t="shared" si="904"/>
        <v>0</v>
      </c>
      <c r="BQ538" s="257">
        <f t="shared" si="905"/>
        <v>0</v>
      </c>
      <c r="BR538" s="257">
        <f t="shared" si="906"/>
        <v>0</v>
      </c>
      <c r="BS538" s="257"/>
      <c r="BT538" s="257"/>
      <c r="BU538" s="257">
        <f t="shared" si="907"/>
        <v>0</v>
      </c>
      <c r="BV538" s="257">
        <f t="shared" si="908"/>
        <v>0</v>
      </c>
      <c r="BW538" s="257">
        <f t="shared" si="909"/>
        <v>0</v>
      </c>
      <c r="BX538" s="256"/>
      <c r="BY538" s="257"/>
      <c r="BZ538" s="258">
        <f>IF(AND(BW538,BX538=0)=0,0,IF(BW538&gt;0,[6]Приват!$P$1,IF(BX538&gt;0,[6]Укрсиб!$P$1,0)))</f>
        <v>0</v>
      </c>
      <c r="CA538" s="259"/>
      <c r="CB538" s="259" t="str">
        <f t="shared" ca="1" si="910"/>
        <v>Надбавка за таємність</v>
      </c>
      <c r="CC538" s="259">
        <f t="shared" ca="1" si="911"/>
        <v>0</v>
      </c>
      <c r="CD538" s="198">
        <f t="shared" ca="1" si="847"/>
        <v>0</v>
      </c>
      <c r="CE538" s="259"/>
      <c r="CF538" s="260"/>
      <c r="CG538" s="260"/>
      <c r="CH538" s="260"/>
      <c r="CI538" s="260"/>
      <c r="CJ538" s="260"/>
      <c r="CK538" s="260"/>
      <c r="CL538" s="260"/>
      <c r="CM538" s="260">
        <f t="shared" si="912"/>
        <v>0</v>
      </c>
      <c r="CN538" s="260"/>
      <c r="CO538" s="260"/>
      <c r="CP538" s="260">
        <f t="shared" si="913"/>
        <v>0</v>
      </c>
      <c r="CQ538" s="260">
        <f t="shared" si="914"/>
        <v>0</v>
      </c>
      <c r="CR538" s="260">
        <f t="shared" si="915"/>
        <v>0</v>
      </c>
      <c r="CS538" s="260"/>
      <c r="CT538" s="260"/>
      <c r="CU538" s="260">
        <f t="shared" si="916"/>
        <v>0</v>
      </c>
      <c r="CV538" s="260">
        <f t="shared" si="917"/>
        <v>0</v>
      </c>
      <c r="CW538" s="260">
        <f t="shared" si="918"/>
        <v>0</v>
      </c>
      <c r="CX538" s="259"/>
      <c r="CY538" s="260"/>
      <c r="CZ538" s="261">
        <f>IF(AND(CW538,CX538=0)=0,0,IF(CW538&gt;0,[6]Приват!$V$1,IF(CX538&gt;0,[6]Укрсиб!$V$1,0)))</f>
        <v>0</v>
      </c>
      <c r="DA538" s="262"/>
      <c r="DB538" s="262" t="str">
        <f t="shared" ca="1" si="919"/>
        <v>Надбавка за таємність</v>
      </c>
      <c r="DC538" s="262">
        <f t="shared" ca="1" si="920"/>
        <v>0</v>
      </c>
      <c r="DD538" s="204">
        <f t="shared" ca="1" si="850"/>
        <v>0</v>
      </c>
      <c r="DE538" s="262"/>
      <c r="DF538" s="263"/>
      <c r="DG538" s="263"/>
      <c r="DH538" s="263"/>
      <c r="DI538" s="263"/>
      <c r="DJ538" s="263"/>
      <c r="DK538" s="263"/>
      <c r="DL538" s="263"/>
      <c r="DM538" s="263">
        <f t="shared" si="921"/>
        <v>0</v>
      </c>
      <c r="DN538" s="263"/>
      <c r="DO538" s="263"/>
      <c r="DP538" s="766">
        <f t="shared" si="922"/>
        <v>0</v>
      </c>
      <c r="DQ538" s="263">
        <f t="shared" si="923"/>
        <v>0</v>
      </c>
      <c r="DR538" s="263">
        <f t="shared" si="924"/>
        <v>0</v>
      </c>
      <c r="DS538" s="263"/>
      <c r="DT538" s="263"/>
      <c r="DU538" s="263">
        <f t="shared" si="925"/>
        <v>0</v>
      </c>
      <c r="DV538" s="263">
        <f t="shared" si="926"/>
        <v>0</v>
      </c>
      <c r="DW538" s="263">
        <f t="shared" si="927"/>
        <v>0</v>
      </c>
      <c r="DX538" s="262"/>
      <c r="DY538" s="263"/>
      <c r="DZ538" s="264">
        <f>IF(AND(DW538,DX538=0)=0,0,IF(DW538&gt;0,[6]Приват!$AB$1,IF(DX538&gt;0,[6]Укрсиб!$AB$1,0)))</f>
        <v>0</v>
      </c>
      <c r="EA538" s="265"/>
      <c r="EB538" s="265" t="str">
        <f t="shared" ca="1" si="928"/>
        <v>Надбавка за таємність</v>
      </c>
      <c r="EC538" s="265">
        <f t="shared" ca="1" si="929"/>
        <v>0</v>
      </c>
      <c r="ED538" s="207">
        <f t="shared" ca="1" si="854"/>
        <v>0</v>
      </c>
      <c r="EE538" s="265"/>
      <c r="EF538" s="266"/>
      <c r="EG538" s="266"/>
      <c r="EH538" s="266"/>
      <c r="EI538" s="266"/>
      <c r="EJ538" s="266"/>
      <c r="EK538" s="266"/>
      <c r="EL538" s="266"/>
      <c r="EM538" s="266">
        <f t="shared" si="930"/>
        <v>0</v>
      </c>
      <c r="EN538" s="266"/>
      <c r="EO538" s="266"/>
      <c r="EP538" s="266">
        <f t="shared" si="931"/>
        <v>0</v>
      </c>
      <c r="EQ538" s="266">
        <f t="shared" si="932"/>
        <v>0</v>
      </c>
      <c r="ER538" s="266">
        <f t="shared" si="933"/>
        <v>0</v>
      </c>
      <c r="ES538" s="266"/>
      <c r="ET538" s="266"/>
      <c r="EU538" s="266">
        <f t="shared" si="934"/>
        <v>0</v>
      </c>
      <c r="EV538" s="266">
        <f t="shared" si="935"/>
        <v>0</v>
      </c>
      <c r="EW538" s="266">
        <f t="shared" si="936"/>
        <v>0</v>
      </c>
      <c r="EX538" s="265"/>
      <c r="EY538" s="266"/>
      <c r="EZ538" s="267">
        <f>IF(AND(EW538,EX538=0)=0,0,IF(EW538&gt;0,[6]Приват!$AH$1,IF(EX538&gt;0,[6]Укрсиб!$AH$1,0)))</f>
        <v>0</v>
      </c>
      <c r="FA538" s="28">
        <f t="shared" ca="1" si="865"/>
        <v>0</v>
      </c>
      <c r="FB538" s="28">
        <f t="shared" ca="1" si="866"/>
        <v>0</v>
      </c>
      <c r="FC538" s="28">
        <f t="shared" ca="1" si="867"/>
        <v>0</v>
      </c>
      <c r="FD538" s="28">
        <f t="shared" ca="1" si="868"/>
        <v>0</v>
      </c>
      <c r="FE538" s="28">
        <f t="shared" ca="1" si="837"/>
        <v>0</v>
      </c>
      <c r="FF538">
        <f t="shared" si="838"/>
        <v>0</v>
      </c>
      <c r="FG538" s="7">
        <f t="shared" si="839"/>
        <v>0</v>
      </c>
    </row>
    <row r="539" spans="1:163">
      <c r="A539" s="249"/>
      <c r="B539" s="249">
        <f t="shared" ca="1" si="869"/>
        <v>0</v>
      </c>
      <c r="C539" s="249">
        <f t="shared" ca="1" si="870"/>
        <v>0</v>
      </c>
      <c r="D539" s="249">
        <f t="shared" ca="1" si="871"/>
        <v>0</v>
      </c>
      <c r="E539" s="249">
        <f t="shared" si="872"/>
        <v>0</v>
      </c>
      <c r="F539" s="250"/>
      <c r="G539" s="251">
        <f t="shared" si="873"/>
        <v>0</v>
      </c>
      <c r="H539" s="251">
        <f t="shared" si="874"/>
        <v>0</v>
      </c>
      <c r="I539" s="251">
        <f t="shared" si="875"/>
        <v>0</v>
      </c>
      <c r="J539" s="251">
        <f t="shared" si="876"/>
        <v>0</v>
      </c>
      <c r="K539" s="251">
        <f t="shared" si="877"/>
        <v>0</v>
      </c>
      <c r="L539" s="251">
        <f t="shared" si="878"/>
        <v>0</v>
      </c>
      <c r="M539" s="251">
        <f t="shared" si="879"/>
        <v>0</v>
      </c>
      <c r="N539" s="251">
        <f t="shared" si="880"/>
        <v>0</v>
      </c>
      <c r="O539" s="251">
        <f t="shared" si="881"/>
        <v>0</v>
      </c>
      <c r="P539" s="254">
        <f t="shared" si="882"/>
        <v>0</v>
      </c>
      <c r="Q539" s="251">
        <f t="shared" si="883"/>
        <v>0</v>
      </c>
      <c r="R539" s="251">
        <f t="shared" si="884"/>
        <v>0</v>
      </c>
      <c r="S539" s="251">
        <f t="shared" si="885"/>
        <v>0</v>
      </c>
      <c r="T539" s="251">
        <f t="shared" si="886"/>
        <v>0</v>
      </c>
      <c r="U539" s="251">
        <f t="shared" si="887"/>
        <v>0</v>
      </c>
      <c r="V539" s="251">
        <f t="shared" si="888"/>
        <v>0</v>
      </c>
      <c r="W539" s="251">
        <f t="shared" si="889"/>
        <v>0</v>
      </c>
      <c r="X539" s="251">
        <f t="shared" si="890"/>
        <v>0</v>
      </c>
      <c r="Y539" s="251">
        <f t="shared" si="891"/>
        <v>0</v>
      </c>
      <c r="Z539" s="252" t="str">
        <f t="shared" si="892"/>
        <v xml:space="preserve">        </v>
      </c>
      <c r="AA539" s="253"/>
      <c r="AB539" s="253">
        <f t="shared" ca="1" si="893"/>
        <v>0</v>
      </c>
      <c r="AC539" s="253">
        <f t="shared" ca="1" si="937"/>
        <v>0</v>
      </c>
      <c r="AD539" s="185">
        <f t="shared" ca="1" si="840"/>
        <v>0</v>
      </c>
      <c r="AE539" s="253"/>
      <c r="AF539" s="254"/>
      <c r="AG539" s="254"/>
      <c r="AH539" s="254"/>
      <c r="AI539" s="254"/>
      <c r="AJ539" s="254"/>
      <c r="AK539" s="254"/>
      <c r="AL539" s="254"/>
      <c r="AM539" s="254">
        <f t="shared" si="894"/>
        <v>0</v>
      </c>
      <c r="AN539" s="254"/>
      <c r="AO539" s="254"/>
      <c r="AP539" s="626">
        <f t="shared" si="895"/>
        <v>0</v>
      </c>
      <c r="AQ539" s="254">
        <f t="shared" si="896"/>
        <v>0</v>
      </c>
      <c r="AR539" s="254">
        <f t="shared" si="897"/>
        <v>0</v>
      </c>
      <c r="AS539" s="254"/>
      <c r="AT539" s="254"/>
      <c r="AU539" s="254">
        <f t="shared" si="898"/>
        <v>0</v>
      </c>
      <c r="AV539" s="254">
        <f t="shared" si="899"/>
        <v>0</v>
      </c>
      <c r="AW539" s="254">
        <f t="shared" si="900"/>
        <v>0</v>
      </c>
      <c r="AX539" s="253"/>
      <c r="AY539" s="254"/>
      <c r="AZ539" s="255">
        <f>IF(AND(AW539,AX539=0,AY539=0)=0,0,IF(AW539&gt;0,[6]Приват!$J$1,IF(AX539&gt;0,[6]Укрсиб!$J$1,0)))</f>
        <v>0</v>
      </c>
      <c r="BA539" s="256"/>
      <c r="BB539" s="256">
        <f t="shared" ca="1" si="901"/>
        <v>0</v>
      </c>
      <c r="BC539" s="256">
        <f t="shared" ca="1" si="902"/>
        <v>0</v>
      </c>
      <c r="BD539" s="191">
        <f t="shared" ca="1" si="843"/>
        <v>0</v>
      </c>
      <c r="BE539" s="256"/>
      <c r="BF539" s="257"/>
      <c r="BG539" s="257"/>
      <c r="BH539" s="257"/>
      <c r="BI539" s="257"/>
      <c r="BJ539" s="257"/>
      <c r="BK539" s="257"/>
      <c r="BL539" s="257"/>
      <c r="BM539" s="257">
        <f t="shared" si="903"/>
        <v>0</v>
      </c>
      <c r="BN539" s="257"/>
      <c r="BO539" s="257"/>
      <c r="BP539" s="626">
        <f t="shared" si="904"/>
        <v>0</v>
      </c>
      <c r="BQ539" s="257">
        <f t="shared" si="905"/>
        <v>0</v>
      </c>
      <c r="BR539" s="257">
        <f t="shared" si="906"/>
        <v>0</v>
      </c>
      <c r="BS539" s="257"/>
      <c r="BT539" s="257"/>
      <c r="BU539" s="257">
        <f t="shared" si="907"/>
        <v>0</v>
      </c>
      <c r="BV539" s="257">
        <f t="shared" si="908"/>
        <v>0</v>
      </c>
      <c r="BW539" s="257">
        <f t="shared" si="909"/>
        <v>0</v>
      </c>
      <c r="BX539" s="256"/>
      <c r="BY539" s="257"/>
      <c r="BZ539" s="258">
        <f>IF(AND(BW539,BX539=0)=0,0,IF(BW539&gt;0,[6]Приват!$P$1,IF(BX539&gt;0,[6]Укрсиб!$P$1,0)))</f>
        <v>0</v>
      </c>
      <c r="CA539" s="259"/>
      <c r="CB539" s="259">
        <f t="shared" ca="1" si="910"/>
        <v>0</v>
      </c>
      <c r="CC539" s="259">
        <f t="shared" ca="1" si="911"/>
        <v>0</v>
      </c>
      <c r="CD539" s="198">
        <f t="shared" ca="1" si="847"/>
        <v>0</v>
      </c>
      <c r="CE539" s="259"/>
      <c r="CF539" s="260"/>
      <c r="CG539" s="260"/>
      <c r="CH539" s="260"/>
      <c r="CI539" s="260"/>
      <c r="CJ539" s="260"/>
      <c r="CK539" s="260"/>
      <c r="CL539" s="260"/>
      <c r="CM539" s="260">
        <f t="shared" si="912"/>
        <v>0</v>
      </c>
      <c r="CN539" s="260"/>
      <c r="CO539" s="260"/>
      <c r="CP539" s="260">
        <f t="shared" si="913"/>
        <v>0</v>
      </c>
      <c r="CQ539" s="260">
        <f t="shared" si="914"/>
        <v>0</v>
      </c>
      <c r="CR539" s="260">
        <f t="shared" si="915"/>
        <v>0</v>
      </c>
      <c r="CS539" s="260"/>
      <c r="CT539" s="260"/>
      <c r="CU539" s="260">
        <f t="shared" si="916"/>
        <v>0</v>
      </c>
      <c r="CV539" s="260">
        <f t="shared" si="917"/>
        <v>0</v>
      </c>
      <c r="CW539" s="260">
        <f t="shared" si="918"/>
        <v>0</v>
      </c>
      <c r="CX539" s="259"/>
      <c r="CY539" s="260"/>
      <c r="CZ539" s="261">
        <f>IF(AND(CW539,CX539=0)=0,0,IF(CW539&gt;0,[6]Приват!$V$1,IF(CX539&gt;0,[6]Укрсиб!$V$1,0)))</f>
        <v>0</v>
      </c>
      <c r="DA539" s="262"/>
      <c r="DB539" s="262">
        <f t="shared" ca="1" si="919"/>
        <v>0</v>
      </c>
      <c r="DC539" s="262">
        <f t="shared" ca="1" si="920"/>
        <v>0</v>
      </c>
      <c r="DD539" s="204">
        <f t="shared" ca="1" si="850"/>
        <v>0</v>
      </c>
      <c r="DE539" s="262"/>
      <c r="DF539" s="263"/>
      <c r="DG539" s="263"/>
      <c r="DH539" s="263"/>
      <c r="DI539" s="263"/>
      <c r="DJ539" s="263"/>
      <c r="DK539" s="263"/>
      <c r="DL539" s="263"/>
      <c r="DM539" s="263">
        <f t="shared" si="921"/>
        <v>0</v>
      </c>
      <c r="DN539" s="263"/>
      <c r="DO539" s="263"/>
      <c r="DP539" s="766">
        <f t="shared" si="922"/>
        <v>0</v>
      </c>
      <c r="DQ539" s="263">
        <f t="shared" si="923"/>
        <v>0</v>
      </c>
      <c r="DR539" s="263">
        <f t="shared" si="924"/>
        <v>0</v>
      </c>
      <c r="DS539" s="263"/>
      <c r="DT539" s="263"/>
      <c r="DU539" s="263">
        <f t="shared" si="925"/>
        <v>0</v>
      </c>
      <c r="DV539" s="263">
        <f t="shared" si="926"/>
        <v>0</v>
      </c>
      <c r="DW539" s="263">
        <f t="shared" si="927"/>
        <v>0</v>
      </c>
      <c r="DX539" s="262"/>
      <c r="DY539" s="263"/>
      <c r="DZ539" s="264">
        <f>IF(AND(DW539,DX539=0)=0,0,IF(DW539&gt;0,[6]Приват!$AB$1,IF(DX539&gt;0,[6]Укрсиб!$AB$1,0)))</f>
        <v>0</v>
      </c>
      <c r="EA539" s="265"/>
      <c r="EB539" s="265">
        <f t="shared" ca="1" si="928"/>
        <v>0</v>
      </c>
      <c r="EC539" s="265">
        <f t="shared" ca="1" si="929"/>
        <v>0</v>
      </c>
      <c r="ED539" s="207">
        <f t="shared" ca="1" si="854"/>
        <v>0</v>
      </c>
      <c r="EE539" s="265"/>
      <c r="EF539" s="266"/>
      <c r="EG539" s="266"/>
      <c r="EH539" s="266"/>
      <c r="EI539" s="266"/>
      <c r="EJ539" s="266"/>
      <c r="EK539" s="266"/>
      <c r="EL539" s="266"/>
      <c r="EM539" s="266">
        <f t="shared" si="930"/>
        <v>0</v>
      </c>
      <c r="EN539" s="266"/>
      <c r="EO539" s="266"/>
      <c r="EP539" s="266">
        <f t="shared" si="931"/>
        <v>0</v>
      </c>
      <c r="EQ539" s="266">
        <f t="shared" si="932"/>
        <v>0</v>
      </c>
      <c r="ER539" s="266">
        <f t="shared" si="933"/>
        <v>0</v>
      </c>
      <c r="ES539" s="266"/>
      <c r="ET539" s="266"/>
      <c r="EU539" s="266">
        <f t="shared" si="934"/>
        <v>0</v>
      </c>
      <c r="EV539" s="266">
        <f t="shared" si="935"/>
        <v>0</v>
      </c>
      <c r="EW539" s="266">
        <f t="shared" si="936"/>
        <v>0</v>
      </c>
      <c r="EX539" s="265"/>
      <c r="EY539" s="266"/>
      <c r="EZ539" s="267">
        <f>IF(AND(EW539,EX539=0)=0,0,IF(EW539&gt;0,[6]Приват!$AH$1,IF(EX539&gt;0,[6]Укрсиб!$AH$1,0)))</f>
        <v>0</v>
      </c>
      <c r="FA539" s="28">
        <f t="shared" ca="1" si="865"/>
        <v>0</v>
      </c>
      <c r="FB539" s="28">
        <f t="shared" ca="1" si="866"/>
        <v>0</v>
      </c>
      <c r="FC539" s="28">
        <f t="shared" ca="1" si="867"/>
        <v>0</v>
      </c>
      <c r="FD539" s="28">
        <f t="shared" ca="1" si="868"/>
        <v>0</v>
      </c>
      <c r="FE539" s="28">
        <f t="shared" ca="1" si="837"/>
        <v>0</v>
      </c>
      <c r="FF539">
        <f t="shared" si="838"/>
        <v>0</v>
      </c>
      <c r="FG539" s="7">
        <f t="shared" si="839"/>
        <v>0</v>
      </c>
    </row>
    <row r="540" spans="1:163">
      <c r="A540" s="249"/>
      <c r="B540" s="249" t="str">
        <f t="shared" ca="1" si="869"/>
        <v>Не отримують</v>
      </c>
      <c r="C540" s="249">
        <f t="shared" ca="1" si="870"/>
        <v>0</v>
      </c>
      <c r="D540" s="249">
        <f t="shared" ca="1" si="871"/>
        <v>0</v>
      </c>
      <c r="E540" s="249">
        <f t="shared" si="872"/>
        <v>0</v>
      </c>
      <c r="F540" s="250"/>
      <c r="G540" s="251">
        <f t="shared" si="873"/>
        <v>0</v>
      </c>
      <c r="H540" s="251">
        <f t="shared" si="874"/>
        <v>0</v>
      </c>
      <c r="I540" s="251">
        <f t="shared" si="875"/>
        <v>0</v>
      </c>
      <c r="J540" s="251">
        <f t="shared" si="876"/>
        <v>0</v>
      </c>
      <c r="K540" s="251">
        <f t="shared" si="877"/>
        <v>0</v>
      </c>
      <c r="L540" s="251">
        <f t="shared" si="878"/>
        <v>0</v>
      </c>
      <c r="M540" s="251">
        <f t="shared" si="879"/>
        <v>0</v>
      </c>
      <c r="N540" s="251">
        <f t="shared" si="880"/>
        <v>0</v>
      </c>
      <c r="O540" s="251">
        <f t="shared" si="881"/>
        <v>0</v>
      </c>
      <c r="P540" s="254">
        <f t="shared" si="882"/>
        <v>0</v>
      </c>
      <c r="Q540" s="251">
        <f t="shared" si="883"/>
        <v>0</v>
      </c>
      <c r="R540" s="251">
        <f t="shared" si="884"/>
        <v>0</v>
      </c>
      <c r="S540" s="251">
        <f t="shared" si="885"/>
        <v>0</v>
      </c>
      <c r="T540" s="251">
        <f t="shared" si="886"/>
        <v>0</v>
      </c>
      <c r="U540" s="251">
        <f t="shared" si="887"/>
        <v>0</v>
      </c>
      <c r="V540" s="251">
        <f t="shared" si="888"/>
        <v>0</v>
      </c>
      <c r="W540" s="251">
        <f t="shared" si="889"/>
        <v>0</v>
      </c>
      <c r="X540" s="251">
        <f t="shared" si="890"/>
        <v>0</v>
      </c>
      <c r="Y540" s="251">
        <f t="shared" si="891"/>
        <v>0</v>
      </c>
      <c r="Z540" s="252" t="str">
        <f t="shared" si="892"/>
        <v xml:space="preserve">        </v>
      </c>
      <c r="AA540" s="253"/>
      <c r="AB540" s="253" t="str">
        <f t="shared" ca="1" si="893"/>
        <v>Не отримують</v>
      </c>
      <c r="AC540" s="253">
        <f t="shared" ca="1" si="937"/>
        <v>0</v>
      </c>
      <c r="AD540" s="185">
        <f t="shared" ca="1" si="840"/>
        <v>0</v>
      </c>
      <c r="AE540" s="253"/>
      <c r="AF540" s="254"/>
      <c r="AG540" s="254"/>
      <c r="AH540" s="254"/>
      <c r="AI540" s="254"/>
      <c r="AJ540" s="254"/>
      <c r="AK540" s="254"/>
      <c r="AL540" s="254"/>
      <c r="AM540" s="254">
        <f t="shared" si="894"/>
        <v>0</v>
      </c>
      <c r="AN540" s="254"/>
      <c r="AO540" s="254"/>
      <c r="AP540" s="626">
        <f t="shared" si="895"/>
        <v>0</v>
      </c>
      <c r="AQ540" s="254">
        <f t="shared" si="896"/>
        <v>0</v>
      </c>
      <c r="AR540" s="254">
        <f t="shared" si="897"/>
        <v>0</v>
      </c>
      <c r="AS540" s="254"/>
      <c r="AT540" s="254"/>
      <c r="AU540" s="254">
        <f t="shared" si="898"/>
        <v>0</v>
      </c>
      <c r="AV540" s="254">
        <f t="shared" si="899"/>
        <v>0</v>
      </c>
      <c r="AW540" s="254">
        <f t="shared" si="900"/>
        <v>0</v>
      </c>
      <c r="AX540" s="253"/>
      <c r="AY540" s="254"/>
      <c r="AZ540" s="255">
        <f>IF(AND(AW540,AX540=0,AY540=0)=0,0,IF(AW540&gt;0,[6]Приват!$J$1,IF(AX540&gt;0,[6]Укрсиб!$J$1,0)))</f>
        <v>0</v>
      </c>
      <c r="BA540" s="256"/>
      <c r="BB540" s="256" t="str">
        <f t="shared" ca="1" si="901"/>
        <v>Не отримують</v>
      </c>
      <c r="BC540" s="256">
        <f t="shared" ca="1" si="902"/>
        <v>0</v>
      </c>
      <c r="BD540" s="191">
        <f t="shared" ca="1" si="843"/>
        <v>0</v>
      </c>
      <c r="BE540" s="256"/>
      <c r="BF540" s="257"/>
      <c r="BG540" s="257"/>
      <c r="BH540" s="257"/>
      <c r="BI540" s="257"/>
      <c r="BJ540" s="257"/>
      <c r="BK540" s="257"/>
      <c r="BL540" s="257"/>
      <c r="BM540" s="257">
        <f t="shared" si="903"/>
        <v>0</v>
      </c>
      <c r="BN540" s="257"/>
      <c r="BO540" s="257"/>
      <c r="BP540" s="626">
        <f t="shared" si="904"/>
        <v>0</v>
      </c>
      <c r="BQ540" s="257">
        <f t="shared" si="905"/>
        <v>0</v>
      </c>
      <c r="BR540" s="257">
        <f t="shared" si="906"/>
        <v>0</v>
      </c>
      <c r="BS540" s="257"/>
      <c r="BT540" s="257"/>
      <c r="BU540" s="257">
        <f t="shared" si="907"/>
        <v>0</v>
      </c>
      <c r="BV540" s="257">
        <f t="shared" si="908"/>
        <v>0</v>
      </c>
      <c r="BW540" s="257">
        <f t="shared" si="909"/>
        <v>0</v>
      </c>
      <c r="BX540" s="256"/>
      <c r="BY540" s="257"/>
      <c r="BZ540" s="258">
        <f>IF(AND(BW540,BX540=0)=0,0,IF(BW540&gt;0,[6]Приват!$P$1,IF(BX540&gt;0,[6]Укрсиб!$P$1,0)))</f>
        <v>0</v>
      </c>
      <c r="CA540" s="259"/>
      <c r="CB540" s="259" t="str">
        <f t="shared" ca="1" si="910"/>
        <v>Не отримують</v>
      </c>
      <c r="CC540" s="259">
        <f t="shared" ca="1" si="911"/>
        <v>0</v>
      </c>
      <c r="CD540" s="198">
        <f t="shared" ca="1" si="847"/>
        <v>0</v>
      </c>
      <c r="CE540" s="259"/>
      <c r="CF540" s="260"/>
      <c r="CG540" s="260"/>
      <c r="CH540" s="260"/>
      <c r="CI540" s="260"/>
      <c r="CJ540" s="260"/>
      <c r="CK540" s="260"/>
      <c r="CL540" s="260"/>
      <c r="CM540" s="260">
        <f t="shared" si="912"/>
        <v>0</v>
      </c>
      <c r="CN540" s="260"/>
      <c r="CO540" s="260"/>
      <c r="CP540" s="260">
        <f t="shared" si="913"/>
        <v>0</v>
      </c>
      <c r="CQ540" s="260">
        <f t="shared" si="914"/>
        <v>0</v>
      </c>
      <c r="CR540" s="260">
        <f t="shared" si="915"/>
        <v>0</v>
      </c>
      <c r="CS540" s="260"/>
      <c r="CT540" s="260"/>
      <c r="CU540" s="260">
        <f t="shared" si="916"/>
        <v>0</v>
      </c>
      <c r="CV540" s="260">
        <f t="shared" si="917"/>
        <v>0</v>
      </c>
      <c r="CW540" s="260">
        <f t="shared" si="918"/>
        <v>0</v>
      </c>
      <c r="CX540" s="259"/>
      <c r="CY540" s="260"/>
      <c r="CZ540" s="261">
        <f>IF(AND(CW540,CX540=0)=0,0,IF(CW540&gt;0,[6]Приват!$V$1,IF(CX540&gt;0,[6]Укрсиб!$V$1,0)))</f>
        <v>0</v>
      </c>
      <c r="DA540" s="262"/>
      <c r="DB540" s="262" t="str">
        <f t="shared" ca="1" si="919"/>
        <v>Не отримують</v>
      </c>
      <c r="DC540" s="262">
        <f t="shared" ca="1" si="920"/>
        <v>0</v>
      </c>
      <c r="DD540" s="204">
        <f t="shared" ca="1" si="850"/>
        <v>0</v>
      </c>
      <c r="DE540" s="262"/>
      <c r="DF540" s="263"/>
      <c r="DG540" s="263"/>
      <c r="DH540" s="263"/>
      <c r="DI540" s="263"/>
      <c r="DJ540" s="263"/>
      <c r="DK540" s="263"/>
      <c r="DL540" s="263"/>
      <c r="DM540" s="263">
        <f t="shared" si="921"/>
        <v>0</v>
      </c>
      <c r="DN540" s="263"/>
      <c r="DO540" s="263"/>
      <c r="DP540" s="766">
        <f t="shared" si="922"/>
        <v>0</v>
      </c>
      <c r="DQ540" s="263">
        <f t="shared" si="923"/>
        <v>0</v>
      </c>
      <c r="DR540" s="263">
        <f t="shared" si="924"/>
        <v>0</v>
      </c>
      <c r="DS540" s="263"/>
      <c r="DT540" s="263"/>
      <c r="DU540" s="263">
        <f t="shared" si="925"/>
        <v>0</v>
      </c>
      <c r="DV540" s="263">
        <f t="shared" si="926"/>
        <v>0</v>
      </c>
      <c r="DW540" s="263">
        <f t="shared" si="927"/>
        <v>0</v>
      </c>
      <c r="DX540" s="262"/>
      <c r="DY540" s="263"/>
      <c r="DZ540" s="264">
        <f>IF(AND(DW540,DX540=0)=0,0,IF(DW540&gt;0,[6]Приват!$AB$1,IF(DX540&gt;0,[6]Укрсиб!$AB$1,0)))</f>
        <v>0</v>
      </c>
      <c r="EA540" s="265"/>
      <c r="EB540" s="265" t="str">
        <f t="shared" ca="1" si="928"/>
        <v>Не отримують</v>
      </c>
      <c r="EC540" s="265">
        <f t="shared" ca="1" si="929"/>
        <v>0</v>
      </c>
      <c r="ED540" s="207">
        <f t="shared" ca="1" si="854"/>
        <v>0</v>
      </c>
      <c r="EE540" s="265"/>
      <c r="EF540" s="266"/>
      <c r="EG540" s="266"/>
      <c r="EH540" s="266"/>
      <c r="EI540" s="266"/>
      <c r="EJ540" s="266"/>
      <c r="EK540" s="266"/>
      <c r="EL540" s="266"/>
      <c r="EM540" s="266">
        <f t="shared" si="930"/>
        <v>0</v>
      </c>
      <c r="EN540" s="266"/>
      <c r="EO540" s="266"/>
      <c r="EP540" s="266">
        <f t="shared" si="931"/>
        <v>0</v>
      </c>
      <c r="EQ540" s="266">
        <f t="shared" si="932"/>
        <v>0</v>
      </c>
      <c r="ER540" s="266">
        <f t="shared" si="933"/>
        <v>0</v>
      </c>
      <c r="ES540" s="266"/>
      <c r="ET540" s="266"/>
      <c r="EU540" s="266">
        <f t="shared" si="934"/>
        <v>0</v>
      </c>
      <c r="EV540" s="266">
        <f t="shared" si="935"/>
        <v>0</v>
      </c>
      <c r="EW540" s="266">
        <f t="shared" si="936"/>
        <v>0</v>
      </c>
      <c r="EX540" s="265"/>
      <c r="EY540" s="266"/>
      <c r="EZ540" s="267">
        <f>IF(AND(EW540,EX540=0)=0,0,IF(EW540&gt;0,[6]Приват!$AH$1,IF(EX540&gt;0,[6]Укрсиб!$AH$1,0)))</f>
        <v>0</v>
      </c>
      <c r="FA540" s="28">
        <f t="shared" ca="1" si="865"/>
        <v>0</v>
      </c>
      <c r="FB540" s="28">
        <f t="shared" ca="1" si="866"/>
        <v>0</v>
      </c>
      <c r="FC540" s="28">
        <f t="shared" ca="1" si="867"/>
        <v>0</v>
      </c>
      <c r="FD540" s="28">
        <f t="shared" ca="1" si="868"/>
        <v>0</v>
      </c>
      <c r="FE540" s="28">
        <f t="shared" ca="1" si="837"/>
        <v>0</v>
      </c>
      <c r="FF540">
        <f t="shared" si="838"/>
        <v>0</v>
      </c>
      <c r="FG540" s="7">
        <f t="shared" si="839"/>
        <v>0</v>
      </c>
    </row>
    <row r="541" spans="1:163">
      <c r="A541" s="249"/>
      <c r="B541" s="249">
        <f t="shared" ca="1" si="869"/>
        <v>0</v>
      </c>
      <c r="C541" s="249">
        <f t="shared" ca="1" si="870"/>
        <v>10</v>
      </c>
      <c r="D541" s="249">
        <f t="shared" ca="1" si="871"/>
        <v>0</v>
      </c>
      <c r="E541" s="249">
        <f t="shared" si="872"/>
        <v>0</v>
      </c>
      <c r="F541" s="250"/>
      <c r="G541" s="251">
        <f t="shared" si="873"/>
        <v>0</v>
      </c>
      <c r="H541" s="251">
        <f t="shared" si="874"/>
        <v>0</v>
      </c>
      <c r="I541" s="251">
        <f t="shared" si="875"/>
        <v>0</v>
      </c>
      <c r="J541" s="251">
        <f t="shared" si="876"/>
        <v>0</v>
      </c>
      <c r="K541" s="251">
        <f t="shared" si="877"/>
        <v>0</v>
      </c>
      <c r="L541" s="251">
        <f t="shared" si="878"/>
        <v>0</v>
      </c>
      <c r="M541" s="251">
        <f t="shared" si="879"/>
        <v>0</v>
      </c>
      <c r="N541" s="251">
        <f t="shared" si="880"/>
        <v>0</v>
      </c>
      <c r="O541" s="251">
        <f t="shared" si="881"/>
        <v>0</v>
      </c>
      <c r="P541" s="254">
        <f t="shared" si="882"/>
        <v>0</v>
      </c>
      <c r="Q541" s="251">
        <f t="shared" si="883"/>
        <v>0</v>
      </c>
      <c r="R541" s="251">
        <f t="shared" si="884"/>
        <v>0</v>
      </c>
      <c r="S541" s="251">
        <f t="shared" si="885"/>
        <v>0</v>
      </c>
      <c r="T541" s="251">
        <f t="shared" si="886"/>
        <v>0</v>
      </c>
      <c r="U541" s="251">
        <f t="shared" si="887"/>
        <v>0</v>
      </c>
      <c r="V541" s="251">
        <f t="shared" si="888"/>
        <v>0</v>
      </c>
      <c r="W541" s="251">
        <f t="shared" si="889"/>
        <v>0</v>
      </c>
      <c r="X541" s="251">
        <f t="shared" si="890"/>
        <v>0</v>
      </c>
      <c r="Y541" s="251">
        <f t="shared" si="891"/>
        <v>0</v>
      </c>
      <c r="Z541" s="252" t="str">
        <f t="shared" si="892"/>
        <v xml:space="preserve">        </v>
      </c>
      <c r="AA541" s="253"/>
      <c r="AB541" s="253">
        <f t="shared" ca="1" si="893"/>
        <v>0</v>
      </c>
      <c r="AC541" s="253">
        <f t="shared" ca="1" si="937"/>
        <v>10</v>
      </c>
      <c r="AD541" s="185">
        <f t="shared" ca="1" si="840"/>
        <v>0</v>
      </c>
      <c r="AE541" s="253"/>
      <c r="AF541" s="254"/>
      <c r="AG541" s="254"/>
      <c r="AH541" s="254"/>
      <c r="AI541" s="254"/>
      <c r="AJ541" s="254"/>
      <c r="AK541" s="254"/>
      <c r="AL541" s="254"/>
      <c r="AM541" s="254">
        <f t="shared" si="894"/>
        <v>0</v>
      </c>
      <c r="AN541" s="254"/>
      <c r="AO541" s="254"/>
      <c r="AP541" s="626">
        <f t="shared" si="895"/>
        <v>0</v>
      </c>
      <c r="AQ541" s="254">
        <f t="shared" si="896"/>
        <v>0</v>
      </c>
      <c r="AR541" s="254">
        <f t="shared" si="897"/>
        <v>0</v>
      </c>
      <c r="AS541" s="254"/>
      <c r="AT541" s="254"/>
      <c r="AU541" s="254">
        <f t="shared" si="898"/>
        <v>0</v>
      </c>
      <c r="AV541" s="254">
        <f t="shared" si="899"/>
        <v>0</v>
      </c>
      <c r="AW541" s="254">
        <f t="shared" si="900"/>
        <v>0</v>
      </c>
      <c r="AX541" s="253"/>
      <c r="AY541" s="254"/>
      <c r="AZ541" s="255">
        <f>IF(AND(AW541,AX541=0,AY541=0)=0,0,IF(AW541&gt;0,[6]Приват!$J$1,IF(AX541&gt;0,[6]Укрсиб!$J$1,0)))</f>
        <v>0</v>
      </c>
      <c r="BA541" s="256"/>
      <c r="BB541" s="256">
        <f t="shared" ca="1" si="901"/>
        <v>0</v>
      </c>
      <c r="BC541" s="256">
        <f t="shared" ca="1" si="902"/>
        <v>10</v>
      </c>
      <c r="BD541" s="191">
        <f t="shared" ca="1" si="843"/>
        <v>0</v>
      </c>
      <c r="BE541" s="256"/>
      <c r="BF541" s="257"/>
      <c r="BG541" s="257"/>
      <c r="BH541" s="257"/>
      <c r="BI541" s="257"/>
      <c r="BJ541" s="257"/>
      <c r="BK541" s="257"/>
      <c r="BL541" s="257"/>
      <c r="BM541" s="257">
        <f t="shared" si="903"/>
        <v>0</v>
      </c>
      <c r="BN541" s="257"/>
      <c r="BO541" s="257"/>
      <c r="BP541" s="626">
        <f t="shared" si="904"/>
        <v>0</v>
      </c>
      <c r="BQ541" s="257">
        <f t="shared" si="905"/>
        <v>0</v>
      </c>
      <c r="BR541" s="257">
        <f t="shared" si="906"/>
        <v>0</v>
      </c>
      <c r="BS541" s="257"/>
      <c r="BT541" s="257"/>
      <c r="BU541" s="257">
        <f t="shared" si="907"/>
        <v>0</v>
      </c>
      <c r="BV541" s="257">
        <f t="shared" si="908"/>
        <v>0</v>
      </c>
      <c r="BW541" s="257">
        <f t="shared" si="909"/>
        <v>0</v>
      </c>
      <c r="BX541" s="256"/>
      <c r="BY541" s="257"/>
      <c r="BZ541" s="258">
        <f>IF(AND(BW541,BX541=0)=0,0,IF(BW541&gt;0,[6]Приват!$P$1,IF(BX541&gt;0,[6]Укрсиб!$P$1,0)))</f>
        <v>0</v>
      </c>
      <c r="CA541" s="259"/>
      <c r="CB541" s="259">
        <f t="shared" ca="1" si="910"/>
        <v>0</v>
      </c>
      <c r="CC541" s="259">
        <f t="shared" ca="1" si="911"/>
        <v>10</v>
      </c>
      <c r="CD541" s="198">
        <f t="shared" ca="1" si="847"/>
        <v>0</v>
      </c>
      <c r="CE541" s="259"/>
      <c r="CF541" s="260"/>
      <c r="CG541" s="260"/>
      <c r="CH541" s="260"/>
      <c r="CI541" s="260"/>
      <c r="CJ541" s="260"/>
      <c r="CK541" s="260"/>
      <c r="CL541" s="260"/>
      <c r="CM541" s="260">
        <f t="shared" si="912"/>
        <v>0</v>
      </c>
      <c r="CN541" s="260"/>
      <c r="CO541" s="260"/>
      <c r="CP541" s="260">
        <f t="shared" si="913"/>
        <v>0</v>
      </c>
      <c r="CQ541" s="260">
        <f t="shared" si="914"/>
        <v>0</v>
      </c>
      <c r="CR541" s="260">
        <f t="shared" si="915"/>
        <v>0</v>
      </c>
      <c r="CS541" s="260"/>
      <c r="CT541" s="260"/>
      <c r="CU541" s="260">
        <f t="shared" si="916"/>
        <v>0</v>
      </c>
      <c r="CV541" s="260">
        <f t="shared" si="917"/>
        <v>0</v>
      </c>
      <c r="CW541" s="260">
        <f t="shared" si="918"/>
        <v>0</v>
      </c>
      <c r="CX541" s="259"/>
      <c r="CY541" s="260"/>
      <c r="CZ541" s="261">
        <f>IF(AND(CW541,CX541=0)=0,0,IF(CW541&gt;0,[6]Приват!$V$1,IF(CX541&gt;0,[6]Укрсиб!$V$1,0)))</f>
        <v>0</v>
      </c>
      <c r="DA541" s="262"/>
      <c r="DB541" s="262">
        <f t="shared" ca="1" si="919"/>
        <v>0</v>
      </c>
      <c r="DC541" s="262">
        <f t="shared" ca="1" si="920"/>
        <v>10</v>
      </c>
      <c r="DD541" s="204">
        <f t="shared" ca="1" si="850"/>
        <v>0</v>
      </c>
      <c r="DE541" s="262"/>
      <c r="DF541" s="263"/>
      <c r="DG541" s="263"/>
      <c r="DH541" s="263"/>
      <c r="DI541" s="263"/>
      <c r="DJ541" s="263"/>
      <c r="DK541" s="263"/>
      <c r="DL541" s="263"/>
      <c r="DM541" s="263">
        <f t="shared" si="921"/>
        <v>0</v>
      </c>
      <c r="DN541" s="263"/>
      <c r="DO541" s="263"/>
      <c r="DP541" s="766">
        <f t="shared" si="922"/>
        <v>0</v>
      </c>
      <c r="DQ541" s="263">
        <f t="shared" si="923"/>
        <v>0</v>
      </c>
      <c r="DR541" s="263">
        <f t="shared" si="924"/>
        <v>0</v>
      </c>
      <c r="DS541" s="263"/>
      <c r="DT541" s="263"/>
      <c r="DU541" s="263">
        <f t="shared" si="925"/>
        <v>0</v>
      </c>
      <c r="DV541" s="263">
        <f t="shared" si="926"/>
        <v>0</v>
      </c>
      <c r="DW541" s="263">
        <f t="shared" si="927"/>
        <v>0</v>
      </c>
      <c r="DX541" s="262"/>
      <c r="DY541" s="263"/>
      <c r="DZ541" s="264">
        <f>IF(AND(DW541,DX541=0)=0,0,IF(DW541&gt;0,[6]Приват!$AB$1,IF(DX541&gt;0,[6]Укрсиб!$AB$1,0)))</f>
        <v>0</v>
      </c>
      <c r="EA541" s="265"/>
      <c r="EB541" s="265">
        <f t="shared" ca="1" si="928"/>
        <v>0</v>
      </c>
      <c r="EC541" s="265">
        <f t="shared" ca="1" si="929"/>
        <v>10</v>
      </c>
      <c r="ED541" s="207">
        <f t="shared" ca="1" si="854"/>
        <v>0</v>
      </c>
      <c r="EE541" s="265"/>
      <c r="EF541" s="266"/>
      <c r="EG541" s="266"/>
      <c r="EH541" s="266"/>
      <c r="EI541" s="266"/>
      <c r="EJ541" s="266"/>
      <c r="EK541" s="266"/>
      <c r="EL541" s="266"/>
      <c r="EM541" s="266">
        <f t="shared" si="930"/>
        <v>0</v>
      </c>
      <c r="EN541" s="266"/>
      <c r="EO541" s="266"/>
      <c r="EP541" s="266">
        <f t="shared" si="931"/>
        <v>0</v>
      </c>
      <c r="EQ541" s="266">
        <f t="shared" si="932"/>
        <v>0</v>
      </c>
      <c r="ER541" s="266">
        <f t="shared" si="933"/>
        <v>0</v>
      </c>
      <c r="ES541" s="266"/>
      <c r="ET541" s="266"/>
      <c r="EU541" s="266">
        <f t="shared" si="934"/>
        <v>0</v>
      </c>
      <c r="EV541" s="266">
        <f t="shared" si="935"/>
        <v>0</v>
      </c>
      <c r="EW541" s="266">
        <f t="shared" si="936"/>
        <v>0</v>
      </c>
      <c r="EX541" s="265"/>
      <c r="EY541" s="266"/>
      <c r="EZ541" s="267">
        <f>IF(AND(EW541,EX541=0)=0,0,IF(EW541&gt;0,[6]Приват!$AH$1,IF(EX541&gt;0,[6]Укрсиб!$AH$1,0)))</f>
        <v>0</v>
      </c>
      <c r="FA541" s="28">
        <f t="shared" ca="1" si="865"/>
        <v>0</v>
      </c>
      <c r="FB541" s="28">
        <f t="shared" ca="1" si="866"/>
        <v>0</v>
      </c>
      <c r="FC541" s="28">
        <f t="shared" ca="1" si="867"/>
        <v>0</v>
      </c>
      <c r="FD541" s="28">
        <f t="shared" ca="1" si="868"/>
        <v>0</v>
      </c>
      <c r="FE541" s="28">
        <f t="shared" ca="1" si="837"/>
        <v>0</v>
      </c>
      <c r="FF541">
        <f t="shared" si="838"/>
        <v>0</v>
      </c>
      <c r="FG541" s="7">
        <f t="shared" si="839"/>
        <v>0</v>
      </c>
    </row>
    <row r="542" spans="1:163">
      <c r="A542" s="249"/>
      <c r="B542" s="249">
        <f t="shared" ca="1" si="869"/>
        <v>0</v>
      </c>
      <c r="C542" s="249">
        <f t="shared" ca="1" si="870"/>
        <v>15</v>
      </c>
      <c r="D542" s="249">
        <f t="shared" ca="1" si="871"/>
        <v>0</v>
      </c>
      <c r="E542" s="249">
        <f t="shared" si="872"/>
        <v>0</v>
      </c>
      <c r="F542" s="250"/>
      <c r="G542" s="251">
        <f t="shared" si="873"/>
        <v>0</v>
      </c>
      <c r="H542" s="251">
        <f t="shared" si="874"/>
        <v>0</v>
      </c>
      <c r="I542" s="251">
        <f t="shared" si="875"/>
        <v>0</v>
      </c>
      <c r="J542" s="251">
        <f t="shared" si="876"/>
        <v>0</v>
      </c>
      <c r="K542" s="251">
        <f t="shared" si="877"/>
        <v>0</v>
      </c>
      <c r="L542" s="251">
        <f t="shared" si="878"/>
        <v>0</v>
      </c>
      <c r="M542" s="251">
        <f t="shared" si="879"/>
        <v>0</v>
      </c>
      <c r="N542" s="251">
        <f t="shared" si="880"/>
        <v>0</v>
      </c>
      <c r="O542" s="251">
        <f t="shared" si="881"/>
        <v>0</v>
      </c>
      <c r="P542" s="254">
        <f t="shared" si="882"/>
        <v>0</v>
      </c>
      <c r="Q542" s="251">
        <f t="shared" si="883"/>
        <v>0</v>
      </c>
      <c r="R542" s="251">
        <f t="shared" si="884"/>
        <v>0</v>
      </c>
      <c r="S542" s="251">
        <f t="shared" si="885"/>
        <v>0</v>
      </c>
      <c r="T542" s="251">
        <f t="shared" si="886"/>
        <v>0</v>
      </c>
      <c r="U542" s="251">
        <f t="shared" si="887"/>
        <v>0</v>
      </c>
      <c r="V542" s="251">
        <f t="shared" si="888"/>
        <v>0</v>
      </c>
      <c r="W542" s="251">
        <f t="shared" si="889"/>
        <v>0</v>
      </c>
      <c r="X542" s="251">
        <f t="shared" si="890"/>
        <v>0</v>
      </c>
      <c r="Y542" s="251">
        <f t="shared" si="891"/>
        <v>0</v>
      </c>
      <c r="Z542" s="252" t="str">
        <f t="shared" si="892"/>
        <v xml:space="preserve">        </v>
      </c>
      <c r="AA542" s="253"/>
      <c r="AB542" s="253">
        <f t="shared" ca="1" si="893"/>
        <v>0</v>
      </c>
      <c r="AC542" s="253">
        <f t="shared" ca="1" si="937"/>
        <v>15</v>
      </c>
      <c r="AD542" s="185">
        <f t="shared" ca="1" si="840"/>
        <v>0</v>
      </c>
      <c r="AE542" s="253"/>
      <c r="AF542" s="254"/>
      <c r="AG542" s="254"/>
      <c r="AH542" s="254"/>
      <c r="AI542" s="254"/>
      <c r="AJ542" s="254"/>
      <c r="AK542" s="254"/>
      <c r="AL542" s="254"/>
      <c r="AM542" s="254">
        <f t="shared" si="894"/>
        <v>0</v>
      </c>
      <c r="AN542" s="254"/>
      <c r="AO542" s="254"/>
      <c r="AP542" s="626">
        <f t="shared" si="895"/>
        <v>0</v>
      </c>
      <c r="AQ542" s="254">
        <f t="shared" si="896"/>
        <v>0</v>
      </c>
      <c r="AR542" s="254">
        <f t="shared" si="897"/>
        <v>0</v>
      </c>
      <c r="AS542" s="254"/>
      <c r="AT542" s="254"/>
      <c r="AU542" s="254">
        <f t="shared" si="898"/>
        <v>0</v>
      </c>
      <c r="AV542" s="254">
        <f t="shared" si="899"/>
        <v>0</v>
      </c>
      <c r="AW542" s="254">
        <f t="shared" si="900"/>
        <v>0</v>
      </c>
      <c r="AX542" s="253"/>
      <c r="AY542" s="254"/>
      <c r="AZ542" s="255">
        <f>IF(AND(AW542,AX542=0,AY542=0)=0,0,IF(AW542&gt;0,[6]Приват!$J$1,IF(AX542&gt;0,[6]Укрсиб!$J$1,0)))</f>
        <v>0</v>
      </c>
      <c r="BA542" s="256"/>
      <c r="BB542" s="256">
        <f t="shared" ca="1" si="901"/>
        <v>0</v>
      </c>
      <c r="BC542" s="256">
        <f t="shared" ca="1" si="902"/>
        <v>15</v>
      </c>
      <c r="BD542" s="191">
        <f t="shared" ca="1" si="843"/>
        <v>0</v>
      </c>
      <c r="BE542" s="256"/>
      <c r="BF542" s="257"/>
      <c r="BG542" s="257"/>
      <c r="BH542" s="257"/>
      <c r="BI542" s="257"/>
      <c r="BJ542" s="257"/>
      <c r="BK542" s="257"/>
      <c r="BL542" s="257"/>
      <c r="BM542" s="257">
        <f t="shared" si="903"/>
        <v>0</v>
      </c>
      <c r="BN542" s="257"/>
      <c r="BO542" s="257"/>
      <c r="BP542" s="626">
        <f t="shared" si="904"/>
        <v>0</v>
      </c>
      <c r="BQ542" s="257">
        <f t="shared" si="905"/>
        <v>0</v>
      </c>
      <c r="BR542" s="257">
        <f t="shared" si="906"/>
        <v>0</v>
      </c>
      <c r="BS542" s="257"/>
      <c r="BT542" s="257"/>
      <c r="BU542" s="257">
        <f t="shared" si="907"/>
        <v>0</v>
      </c>
      <c r="BV542" s="257">
        <f t="shared" si="908"/>
        <v>0</v>
      </c>
      <c r="BW542" s="257">
        <f t="shared" si="909"/>
        <v>0</v>
      </c>
      <c r="BX542" s="256"/>
      <c r="BY542" s="257"/>
      <c r="BZ542" s="258">
        <f>IF(AND(BW542,BX542=0)=0,0,IF(BW542&gt;0,[6]Приват!$P$1,IF(BX542&gt;0,[6]Укрсиб!$P$1,0)))</f>
        <v>0</v>
      </c>
      <c r="CA542" s="259"/>
      <c r="CB542" s="259">
        <f t="shared" ca="1" si="910"/>
        <v>0</v>
      </c>
      <c r="CC542" s="259">
        <f t="shared" ca="1" si="911"/>
        <v>15</v>
      </c>
      <c r="CD542" s="198">
        <f t="shared" ca="1" si="847"/>
        <v>0</v>
      </c>
      <c r="CE542" s="259"/>
      <c r="CF542" s="260"/>
      <c r="CG542" s="260"/>
      <c r="CH542" s="260"/>
      <c r="CI542" s="260"/>
      <c r="CJ542" s="260"/>
      <c r="CK542" s="260"/>
      <c r="CL542" s="260"/>
      <c r="CM542" s="260">
        <f t="shared" si="912"/>
        <v>0</v>
      </c>
      <c r="CN542" s="260"/>
      <c r="CO542" s="260"/>
      <c r="CP542" s="260">
        <f t="shared" si="913"/>
        <v>0</v>
      </c>
      <c r="CQ542" s="260">
        <f t="shared" si="914"/>
        <v>0</v>
      </c>
      <c r="CR542" s="260">
        <f t="shared" si="915"/>
        <v>0</v>
      </c>
      <c r="CS542" s="260"/>
      <c r="CT542" s="260"/>
      <c r="CU542" s="260">
        <f t="shared" si="916"/>
        <v>0</v>
      </c>
      <c r="CV542" s="260">
        <f t="shared" si="917"/>
        <v>0</v>
      </c>
      <c r="CW542" s="260">
        <f t="shared" si="918"/>
        <v>0</v>
      </c>
      <c r="CX542" s="259"/>
      <c r="CY542" s="260"/>
      <c r="CZ542" s="261">
        <f>IF(AND(CW542,CX542=0)=0,0,IF(CW542&gt;0,[6]Приват!$V$1,IF(CX542&gt;0,[6]Укрсиб!$V$1,0)))</f>
        <v>0</v>
      </c>
      <c r="DA542" s="262"/>
      <c r="DB542" s="262">
        <f t="shared" ca="1" si="919"/>
        <v>0</v>
      </c>
      <c r="DC542" s="262">
        <f t="shared" ca="1" si="920"/>
        <v>15</v>
      </c>
      <c r="DD542" s="204">
        <f t="shared" ca="1" si="850"/>
        <v>0</v>
      </c>
      <c r="DE542" s="262"/>
      <c r="DF542" s="263"/>
      <c r="DG542" s="263"/>
      <c r="DH542" s="263"/>
      <c r="DI542" s="263"/>
      <c r="DJ542" s="263"/>
      <c r="DK542" s="263"/>
      <c r="DL542" s="263"/>
      <c r="DM542" s="263">
        <f t="shared" si="921"/>
        <v>0</v>
      </c>
      <c r="DN542" s="263"/>
      <c r="DO542" s="263"/>
      <c r="DP542" s="766">
        <f t="shared" si="922"/>
        <v>0</v>
      </c>
      <c r="DQ542" s="263">
        <f t="shared" si="923"/>
        <v>0</v>
      </c>
      <c r="DR542" s="263">
        <f t="shared" si="924"/>
        <v>0</v>
      </c>
      <c r="DS542" s="263"/>
      <c r="DT542" s="263"/>
      <c r="DU542" s="263">
        <f t="shared" si="925"/>
        <v>0</v>
      </c>
      <c r="DV542" s="263">
        <f t="shared" si="926"/>
        <v>0</v>
      </c>
      <c r="DW542" s="263">
        <f t="shared" si="927"/>
        <v>0</v>
      </c>
      <c r="DX542" s="262"/>
      <c r="DY542" s="263"/>
      <c r="DZ542" s="264">
        <f>IF(AND(DW542,DX542=0)=0,0,IF(DW542&gt;0,[6]Приват!$AB$1,IF(DX542&gt;0,[6]Укрсиб!$AB$1,0)))</f>
        <v>0</v>
      </c>
      <c r="EA542" s="265"/>
      <c r="EB542" s="265">
        <f t="shared" ca="1" si="928"/>
        <v>0</v>
      </c>
      <c r="EC542" s="265">
        <f t="shared" ca="1" si="929"/>
        <v>15</v>
      </c>
      <c r="ED542" s="207">
        <f t="shared" ca="1" si="854"/>
        <v>0</v>
      </c>
      <c r="EE542" s="265"/>
      <c r="EF542" s="266"/>
      <c r="EG542" s="266"/>
      <c r="EH542" s="266"/>
      <c r="EI542" s="266"/>
      <c r="EJ542" s="266"/>
      <c r="EK542" s="266"/>
      <c r="EL542" s="266"/>
      <c r="EM542" s="266">
        <f t="shared" si="930"/>
        <v>0</v>
      </c>
      <c r="EN542" s="266"/>
      <c r="EO542" s="266"/>
      <c r="EP542" s="266">
        <f t="shared" si="931"/>
        <v>0</v>
      </c>
      <c r="EQ542" s="266">
        <f t="shared" si="932"/>
        <v>0</v>
      </c>
      <c r="ER542" s="266">
        <f t="shared" si="933"/>
        <v>0</v>
      </c>
      <c r="ES542" s="266"/>
      <c r="ET542" s="266"/>
      <c r="EU542" s="266">
        <f t="shared" si="934"/>
        <v>0</v>
      </c>
      <c r="EV542" s="266">
        <f t="shared" si="935"/>
        <v>0</v>
      </c>
      <c r="EW542" s="266">
        <f t="shared" si="936"/>
        <v>0</v>
      </c>
      <c r="EX542" s="265"/>
      <c r="EY542" s="266"/>
      <c r="EZ542" s="267">
        <f>IF(AND(EW542,EX542=0)=0,0,IF(EW542&gt;0,[6]Приват!$AH$1,IF(EX542&gt;0,[6]Укрсиб!$AH$1,0)))</f>
        <v>0</v>
      </c>
      <c r="FA542" s="28">
        <f t="shared" ca="1" si="865"/>
        <v>0</v>
      </c>
      <c r="FB542" s="28">
        <f t="shared" ca="1" si="866"/>
        <v>0</v>
      </c>
      <c r="FC542" s="28">
        <f t="shared" ca="1" si="867"/>
        <v>0</v>
      </c>
      <c r="FD542" s="28">
        <f t="shared" ca="1" si="868"/>
        <v>0</v>
      </c>
      <c r="FE542" s="28">
        <f t="shared" ca="1" si="837"/>
        <v>0</v>
      </c>
      <c r="FF542">
        <f t="shared" si="838"/>
        <v>0</v>
      </c>
      <c r="FG542" s="7">
        <f t="shared" si="839"/>
        <v>0</v>
      </c>
    </row>
    <row r="543" spans="1:163">
      <c r="A543" s="249"/>
      <c r="B543" s="249">
        <f t="shared" ca="1" si="869"/>
        <v>0</v>
      </c>
      <c r="C543" s="249">
        <f t="shared" ca="1" si="870"/>
        <v>20</v>
      </c>
      <c r="D543" s="249">
        <f t="shared" ca="1" si="871"/>
        <v>0</v>
      </c>
      <c r="E543" s="249">
        <f t="shared" si="872"/>
        <v>0</v>
      </c>
      <c r="F543" s="250"/>
      <c r="G543" s="251">
        <f t="shared" si="873"/>
        <v>0</v>
      </c>
      <c r="H543" s="251">
        <f t="shared" si="874"/>
        <v>0</v>
      </c>
      <c r="I543" s="251">
        <f t="shared" si="875"/>
        <v>0</v>
      </c>
      <c r="J543" s="251">
        <f t="shared" si="876"/>
        <v>0</v>
      </c>
      <c r="K543" s="251">
        <f t="shared" si="877"/>
        <v>0</v>
      </c>
      <c r="L543" s="251">
        <f t="shared" si="878"/>
        <v>0</v>
      </c>
      <c r="M543" s="251">
        <f t="shared" si="879"/>
        <v>0</v>
      </c>
      <c r="N543" s="251">
        <f t="shared" si="880"/>
        <v>0</v>
      </c>
      <c r="O543" s="251">
        <f t="shared" si="881"/>
        <v>0</v>
      </c>
      <c r="P543" s="254">
        <f t="shared" si="882"/>
        <v>0</v>
      </c>
      <c r="Q543" s="251">
        <f t="shared" si="883"/>
        <v>0</v>
      </c>
      <c r="R543" s="251">
        <f t="shared" si="884"/>
        <v>0</v>
      </c>
      <c r="S543" s="251">
        <f t="shared" si="885"/>
        <v>0</v>
      </c>
      <c r="T543" s="251">
        <f t="shared" si="886"/>
        <v>0</v>
      </c>
      <c r="U543" s="251">
        <f t="shared" si="887"/>
        <v>0</v>
      </c>
      <c r="V543" s="251">
        <f t="shared" si="888"/>
        <v>0</v>
      </c>
      <c r="W543" s="251">
        <f t="shared" si="889"/>
        <v>0</v>
      </c>
      <c r="X543" s="251">
        <f t="shared" si="890"/>
        <v>0</v>
      </c>
      <c r="Y543" s="251">
        <f t="shared" si="891"/>
        <v>0</v>
      </c>
      <c r="Z543" s="252" t="str">
        <f t="shared" si="892"/>
        <v xml:space="preserve">        </v>
      </c>
      <c r="AA543" s="253"/>
      <c r="AB543" s="253">
        <f t="shared" ca="1" si="893"/>
        <v>0</v>
      </c>
      <c r="AC543" s="253">
        <f t="shared" ca="1" si="937"/>
        <v>20</v>
      </c>
      <c r="AD543" s="185">
        <f t="shared" ca="1" si="840"/>
        <v>0</v>
      </c>
      <c r="AE543" s="253"/>
      <c r="AF543" s="254"/>
      <c r="AG543" s="254"/>
      <c r="AH543" s="254"/>
      <c r="AI543" s="254"/>
      <c r="AJ543" s="254"/>
      <c r="AK543" s="254"/>
      <c r="AL543" s="254"/>
      <c r="AM543" s="254">
        <f t="shared" si="894"/>
        <v>0</v>
      </c>
      <c r="AN543" s="254"/>
      <c r="AO543" s="254"/>
      <c r="AP543" s="626">
        <f t="shared" si="895"/>
        <v>0</v>
      </c>
      <c r="AQ543" s="254">
        <f t="shared" si="896"/>
        <v>0</v>
      </c>
      <c r="AR543" s="254">
        <f t="shared" si="897"/>
        <v>0</v>
      </c>
      <c r="AS543" s="254"/>
      <c r="AT543" s="254"/>
      <c r="AU543" s="254">
        <f t="shared" si="898"/>
        <v>0</v>
      </c>
      <c r="AV543" s="254">
        <f t="shared" si="899"/>
        <v>0</v>
      </c>
      <c r="AW543" s="254">
        <f t="shared" si="900"/>
        <v>0</v>
      </c>
      <c r="AX543" s="253"/>
      <c r="AY543" s="254"/>
      <c r="AZ543" s="255">
        <f>IF(AND(AW543,AX543=0,AY543=0)=0,0,IF(AW543&gt;0,[6]Приват!$J$1,IF(AX543&gt;0,[6]Укрсиб!$J$1,0)))</f>
        <v>0</v>
      </c>
      <c r="BA543" s="256"/>
      <c r="BB543" s="256">
        <f t="shared" ca="1" si="901"/>
        <v>0</v>
      </c>
      <c r="BC543" s="256">
        <f t="shared" ca="1" si="902"/>
        <v>20</v>
      </c>
      <c r="BD543" s="191">
        <f t="shared" ca="1" si="843"/>
        <v>0</v>
      </c>
      <c r="BE543" s="256"/>
      <c r="BF543" s="257"/>
      <c r="BG543" s="257"/>
      <c r="BH543" s="257"/>
      <c r="BI543" s="257"/>
      <c r="BJ543" s="257"/>
      <c r="BK543" s="257"/>
      <c r="BL543" s="257"/>
      <c r="BM543" s="257">
        <f t="shared" si="903"/>
        <v>0</v>
      </c>
      <c r="BN543" s="257"/>
      <c r="BO543" s="257"/>
      <c r="BP543" s="626">
        <f t="shared" si="904"/>
        <v>0</v>
      </c>
      <c r="BQ543" s="257">
        <f t="shared" si="905"/>
        <v>0</v>
      </c>
      <c r="BR543" s="257">
        <f t="shared" si="906"/>
        <v>0</v>
      </c>
      <c r="BS543" s="257"/>
      <c r="BT543" s="257"/>
      <c r="BU543" s="257">
        <f t="shared" si="907"/>
        <v>0</v>
      </c>
      <c r="BV543" s="257">
        <f t="shared" si="908"/>
        <v>0</v>
      </c>
      <c r="BW543" s="257">
        <f t="shared" si="909"/>
        <v>0</v>
      </c>
      <c r="BX543" s="256"/>
      <c r="BY543" s="257"/>
      <c r="BZ543" s="258">
        <f>IF(AND(BW543,BX543=0)=0,0,IF(BW543&gt;0,[6]Приват!$P$1,IF(BX543&gt;0,[6]Укрсиб!$P$1,0)))</f>
        <v>0</v>
      </c>
      <c r="CA543" s="259"/>
      <c r="CB543" s="259">
        <f t="shared" ca="1" si="910"/>
        <v>0</v>
      </c>
      <c r="CC543" s="259">
        <f t="shared" ca="1" si="911"/>
        <v>20</v>
      </c>
      <c r="CD543" s="198">
        <f t="shared" ca="1" si="847"/>
        <v>0</v>
      </c>
      <c r="CE543" s="259"/>
      <c r="CF543" s="260"/>
      <c r="CG543" s="260"/>
      <c r="CH543" s="260"/>
      <c r="CI543" s="260"/>
      <c r="CJ543" s="260"/>
      <c r="CK543" s="260"/>
      <c r="CL543" s="260"/>
      <c r="CM543" s="260">
        <f t="shared" si="912"/>
        <v>0</v>
      </c>
      <c r="CN543" s="260"/>
      <c r="CO543" s="260"/>
      <c r="CP543" s="260">
        <f t="shared" si="913"/>
        <v>0</v>
      </c>
      <c r="CQ543" s="260">
        <f t="shared" si="914"/>
        <v>0</v>
      </c>
      <c r="CR543" s="260">
        <f t="shared" si="915"/>
        <v>0</v>
      </c>
      <c r="CS543" s="260"/>
      <c r="CT543" s="260"/>
      <c r="CU543" s="260">
        <f t="shared" si="916"/>
        <v>0</v>
      </c>
      <c r="CV543" s="260">
        <f t="shared" si="917"/>
        <v>0</v>
      </c>
      <c r="CW543" s="260">
        <f t="shared" si="918"/>
        <v>0</v>
      </c>
      <c r="CX543" s="259"/>
      <c r="CY543" s="260"/>
      <c r="CZ543" s="261">
        <f>IF(AND(CW543,CX543=0)=0,0,IF(CW543&gt;0,[6]Приват!$V$1,IF(CX543&gt;0,[6]Укрсиб!$V$1,0)))</f>
        <v>0</v>
      </c>
      <c r="DA543" s="262"/>
      <c r="DB543" s="262">
        <f t="shared" ca="1" si="919"/>
        <v>0</v>
      </c>
      <c r="DC543" s="262">
        <f t="shared" ca="1" si="920"/>
        <v>20</v>
      </c>
      <c r="DD543" s="204">
        <f t="shared" ca="1" si="850"/>
        <v>0</v>
      </c>
      <c r="DE543" s="262"/>
      <c r="DF543" s="263"/>
      <c r="DG543" s="263"/>
      <c r="DH543" s="263"/>
      <c r="DI543" s="263"/>
      <c r="DJ543" s="263"/>
      <c r="DK543" s="263"/>
      <c r="DL543" s="263"/>
      <c r="DM543" s="263">
        <f t="shared" si="921"/>
        <v>0</v>
      </c>
      <c r="DN543" s="263"/>
      <c r="DO543" s="263"/>
      <c r="DP543" s="766">
        <f t="shared" si="922"/>
        <v>0</v>
      </c>
      <c r="DQ543" s="263">
        <f t="shared" si="923"/>
        <v>0</v>
      </c>
      <c r="DR543" s="263">
        <f t="shared" si="924"/>
        <v>0</v>
      </c>
      <c r="DS543" s="263"/>
      <c r="DT543" s="263"/>
      <c r="DU543" s="263">
        <f t="shared" si="925"/>
        <v>0</v>
      </c>
      <c r="DV543" s="263">
        <f t="shared" si="926"/>
        <v>0</v>
      </c>
      <c r="DW543" s="263">
        <f t="shared" si="927"/>
        <v>0</v>
      </c>
      <c r="DX543" s="262"/>
      <c r="DY543" s="263"/>
      <c r="DZ543" s="264">
        <f>IF(AND(DW543,DX543=0)=0,0,IF(DW543&gt;0,[6]Приват!$AB$1,IF(DX543&gt;0,[6]Укрсиб!$AB$1,0)))</f>
        <v>0</v>
      </c>
      <c r="EA543" s="265"/>
      <c r="EB543" s="265">
        <f t="shared" ca="1" si="928"/>
        <v>0</v>
      </c>
      <c r="EC543" s="265">
        <f t="shared" ca="1" si="929"/>
        <v>20</v>
      </c>
      <c r="ED543" s="207">
        <f t="shared" ca="1" si="854"/>
        <v>0</v>
      </c>
      <c r="EE543" s="265"/>
      <c r="EF543" s="266"/>
      <c r="EG543" s="266"/>
      <c r="EH543" s="266"/>
      <c r="EI543" s="266"/>
      <c r="EJ543" s="266"/>
      <c r="EK543" s="266"/>
      <c r="EL543" s="266"/>
      <c r="EM543" s="266">
        <f t="shared" si="930"/>
        <v>0</v>
      </c>
      <c r="EN543" s="266"/>
      <c r="EO543" s="266"/>
      <c r="EP543" s="266">
        <f t="shared" si="931"/>
        <v>0</v>
      </c>
      <c r="EQ543" s="266">
        <f t="shared" si="932"/>
        <v>0</v>
      </c>
      <c r="ER543" s="266">
        <f t="shared" si="933"/>
        <v>0</v>
      </c>
      <c r="ES543" s="266"/>
      <c r="ET543" s="266"/>
      <c r="EU543" s="266">
        <f t="shared" si="934"/>
        <v>0</v>
      </c>
      <c r="EV543" s="266">
        <f t="shared" si="935"/>
        <v>0</v>
      </c>
      <c r="EW543" s="266">
        <f t="shared" si="936"/>
        <v>0</v>
      </c>
      <c r="EX543" s="265"/>
      <c r="EY543" s="266"/>
      <c r="EZ543" s="267">
        <f>IF(AND(EW543,EX543=0)=0,0,IF(EW543&gt;0,[6]Приват!$AH$1,IF(EX543&gt;0,[6]Укрсиб!$AH$1,0)))</f>
        <v>0</v>
      </c>
      <c r="FA543" s="28">
        <f t="shared" ca="1" si="865"/>
        <v>0</v>
      </c>
      <c r="FB543" s="28">
        <f t="shared" ca="1" si="866"/>
        <v>0</v>
      </c>
      <c r="FC543" s="28">
        <f t="shared" ca="1" si="867"/>
        <v>0</v>
      </c>
      <c r="FD543" s="28">
        <f t="shared" ca="1" si="868"/>
        <v>0</v>
      </c>
      <c r="FE543" s="28">
        <f t="shared" ca="1" si="837"/>
        <v>0</v>
      </c>
      <c r="FF543">
        <f t="shared" si="838"/>
        <v>0</v>
      </c>
      <c r="FG543" s="7">
        <f t="shared" si="839"/>
        <v>0</v>
      </c>
    </row>
    <row r="544" spans="1:163">
      <c r="A544" s="249"/>
      <c r="B544" s="249">
        <f t="shared" ca="1" si="869"/>
        <v>0</v>
      </c>
      <c r="C544" s="249">
        <f t="shared" ca="1" si="870"/>
        <v>30</v>
      </c>
      <c r="D544" s="249">
        <f t="shared" ca="1" si="871"/>
        <v>0</v>
      </c>
      <c r="E544" s="249">
        <f t="shared" si="872"/>
        <v>0</v>
      </c>
      <c r="F544" s="250"/>
      <c r="G544" s="251">
        <f t="shared" si="873"/>
        <v>0</v>
      </c>
      <c r="H544" s="251">
        <f t="shared" si="874"/>
        <v>0</v>
      </c>
      <c r="I544" s="251">
        <f t="shared" si="875"/>
        <v>0</v>
      </c>
      <c r="J544" s="251">
        <f t="shared" si="876"/>
        <v>0</v>
      </c>
      <c r="K544" s="251">
        <f t="shared" si="877"/>
        <v>0</v>
      </c>
      <c r="L544" s="251">
        <f t="shared" si="878"/>
        <v>0</v>
      </c>
      <c r="M544" s="251">
        <f t="shared" si="879"/>
        <v>0</v>
      </c>
      <c r="N544" s="251">
        <f t="shared" si="880"/>
        <v>0</v>
      </c>
      <c r="O544" s="251">
        <f t="shared" si="881"/>
        <v>0</v>
      </c>
      <c r="P544" s="254">
        <f t="shared" si="882"/>
        <v>0</v>
      </c>
      <c r="Q544" s="251">
        <f t="shared" si="883"/>
        <v>0</v>
      </c>
      <c r="R544" s="251">
        <f t="shared" si="884"/>
        <v>0</v>
      </c>
      <c r="S544" s="251">
        <f t="shared" si="885"/>
        <v>0</v>
      </c>
      <c r="T544" s="251">
        <f t="shared" si="886"/>
        <v>0</v>
      </c>
      <c r="U544" s="251">
        <f t="shared" si="887"/>
        <v>0</v>
      </c>
      <c r="V544" s="251">
        <f t="shared" si="888"/>
        <v>0</v>
      </c>
      <c r="W544" s="251">
        <f t="shared" si="889"/>
        <v>0</v>
      </c>
      <c r="X544" s="251">
        <f t="shared" si="890"/>
        <v>0</v>
      </c>
      <c r="Y544" s="251">
        <f t="shared" si="891"/>
        <v>0</v>
      </c>
      <c r="Z544" s="252" t="str">
        <f t="shared" si="892"/>
        <v xml:space="preserve">        </v>
      </c>
      <c r="AA544" s="253"/>
      <c r="AB544" s="253">
        <f t="shared" ca="1" si="893"/>
        <v>0</v>
      </c>
      <c r="AC544" s="253">
        <f t="shared" ca="1" si="937"/>
        <v>30</v>
      </c>
      <c r="AD544" s="185">
        <f t="shared" ca="1" si="840"/>
        <v>0</v>
      </c>
      <c r="AE544" s="253"/>
      <c r="AF544" s="254"/>
      <c r="AG544" s="254"/>
      <c r="AH544" s="254"/>
      <c r="AI544" s="254"/>
      <c r="AJ544" s="254"/>
      <c r="AK544" s="254"/>
      <c r="AL544" s="254"/>
      <c r="AM544" s="254">
        <f t="shared" si="894"/>
        <v>0</v>
      </c>
      <c r="AN544" s="254"/>
      <c r="AO544" s="254"/>
      <c r="AP544" s="626">
        <f t="shared" si="895"/>
        <v>0</v>
      </c>
      <c r="AQ544" s="254">
        <f t="shared" si="896"/>
        <v>0</v>
      </c>
      <c r="AR544" s="254">
        <f t="shared" si="897"/>
        <v>0</v>
      </c>
      <c r="AS544" s="254"/>
      <c r="AT544" s="254"/>
      <c r="AU544" s="254">
        <f t="shared" si="898"/>
        <v>0</v>
      </c>
      <c r="AV544" s="254">
        <f t="shared" si="899"/>
        <v>0</v>
      </c>
      <c r="AW544" s="254">
        <f t="shared" si="900"/>
        <v>0</v>
      </c>
      <c r="AX544" s="253"/>
      <c r="AY544" s="254"/>
      <c r="AZ544" s="255">
        <f>IF(AND(AW544,AX544=0,AY544=0)=0,0,IF(AW544&gt;0,[6]Приват!$J$1,IF(AX544&gt;0,[6]Укрсиб!$J$1,0)))</f>
        <v>0</v>
      </c>
      <c r="BA544" s="256"/>
      <c r="BB544" s="256">
        <f t="shared" ca="1" si="901"/>
        <v>0</v>
      </c>
      <c r="BC544" s="256">
        <f t="shared" ca="1" si="902"/>
        <v>30</v>
      </c>
      <c r="BD544" s="191">
        <f t="shared" ca="1" si="843"/>
        <v>0</v>
      </c>
      <c r="BE544" s="256"/>
      <c r="BF544" s="257"/>
      <c r="BG544" s="257"/>
      <c r="BH544" s="257"/>
      <c r="BI544" s="257"/>
      <c r="BJ544" s="257"/>
      <c r="BK544" s="257"/>
      <c r="BL544" s="257"/>
      <c r="BM544" s="257">
        <f t="shared" si="903"/>
        <v>0</v>
      </c>
      <c r="BN544" s="257"/>
      <c r="BO544" s="257"/>
      <c r="BP544" s="626">
        <f t="shared" si="904"/>
        <v>0</v>
      </c>
      <c r="BQ544" s="257">
        <f t="shared" si="905"/>
        <v>0</v>
      </c>
      <c r="BR544" s="257">
        <f t="shared" si="906"/>
        <v>0</v>
      </c>
      <c r="BS544" s="257"/>
      <c r="BT544" s="257"/>
      <c r="BU544" s="257">
        <f t="shared" si="907"/>
        <v>0</v>
      </c>
      <c r="BV544" s="257">
        <f t="shared" si="908"/>
        <v>0</v>
      </c>
      <c r="BW544" s="257">
        <f t="shared" si="909"/>
        <v>0</v>
      </c>
      <c r="BX544" s="256"/>
      <c r="BY544" s="257"/>
      <c r="BZ544" s="258">
        <f>IF(AND(BW544,BX544=0)=0,0,IF(BW544&gt;0,[6]Приват!$P$1,IF(BX544&gt;0,[6]Укрсиб!$P$1,0)))</f>
        <v>0</v>
      </c>
      <c r="CA544" s="259"/>
      <c r="CB544" s="259">
        <f t="shared" ca="1" si="910"/>
        <v>0</v>
      </c>
      <c r="CC544" s="259">
        <f t="shared" ca="1" si="911"/>
        <v>30</v>
      </c>
      <c r="CD544" s="198">
        <f t="shared" ca="1" si="847"/>
        <v>0</v>
      </c>
      <c r="CE544" s="259"/>
      <c r="CF544" s="260"/>
      <c r="CG544" s="260"/>
      <c r="CH544" s="260"/>
      <c r="CI544" s="260"/>
      <c r="CJ544" s="260"/>
      <c r="CK544" s="260"/>
      <c r="CL544" s="260"/>
      <c r="CM544" s="260">
        <f t="shared" si="912"/>
        <v>0</v>
      </c>
      <c r="CN544" s="260"/>
      <c r="CO544" s="260"/>
      <c r="CP544" s="260">
        <f t="shared" si="913"/>
        <v>0</v>
      </c>
      <c r="CQ544" s="260">
        <f t="shared" si="914"/>
        <v>0</v>
      </c>
      <c r="CR544" s="260">
        <f t="shared" si="915"/>
        <v>0</v>
      </c>
      <c r="CS544" s="260"/>
      <c r="CT544" s="260"/>
      <c r="CU544" s="260">
        <f t="shared" si="916"/>
        <v>0</v>
      </c>
      <c r="CV544" s="260">
        <f t="shared" si="917"/>
        <v>0</v>
      </c>
      <c r="CW544" s="260">
        <f t="shared" si="918"/>
        <v>0</v>
      </c>
      <c r="CX544" s="259"/>
      <c r="CY544" s="260"/>
      <c r="CZ544" s="261">
        <f>IF(AND(CW544,CX544=0)=0,0,IF(CW544&gt;0,[6]Приват!$V$1,IF(CX544&gt;0,[6]Укрсиб!$V$1,0)))</f>
        <v>0</v>
      </c>
      <c r="DA544" s="262"/>
      <c r="DB544" s="262">
        <f t="shared" ca="1" si="919"/>
        <v>0</v>
      </c>
      <c r="DC544" s="262">
        <f t="shared" ca="1" si="920"/>
        <v>30</v>
      </c>
      <c r="DD544" s="204">
        <f t="shared" ca="1" si="850"/>
        <v>0</v>
      </c>
      <c r="DE544" s="262"/>
      <c r="DF544" s="263"/>
      <c r="DG544" s="263"/>
      <c r="DH544" s="263"/>
      <c r="DI544" s="263"/>
      <c r="DJ544" s="263"/>
      <c r="DK544" s="263"/>
      <c r="DL544" s="263"/>
      <c r="DM544" s="263">
        <f t="shared" si="921"/>
        <v>0</v>
      </c>
      <c r="DN544" s="263"/>
      <c r="DO544" s="263"/>
      <c r="DP544" s="766">
        <f t="shared" si="922"/>
        <v>0</v>
      </c>
      <c r="DQ544" s="263">
        <f t="shared" si="923"/>
        <v>0</v>
      </c>
      <c r="DR544" s="263">
        <f t="shared" si="924"/>
        <v>0</v>
      </c>
      <c r="DS544" s="263"/>
      <c r="DT544" s="263"/>
      <c r="DU544" s="263">
        <f t="shared" si="925"/>
        <v>0</v>
      </c>
      <c r="DV544" s="263">
        <f t="shared" si="926"/>
        <v>0</v>
      </c>
      <c r="DW544" s="263">
        <f t="shared" si="927"/>
        <v>0</v>
      </c>
      <c r="DX544" s="262"/>
      <c r="DY544" s="263"/>
      <c r="DZ544" s="264">
        <f>IF(AND(DW544,DX544=0)=0,0,IF(DW544&gt;0,[6]Приват!$AB$1,IF(DX544&gt;0,[6]Укрсиб!$AB$1,0)))</f>
        <v>0</v>
      </c>
      <c r="EA544" s="265"/>
      <c r="EB544" s="265">
        <f t="shared" ca="1" si="928"/>
        <v>0</v>
      </c>
      <c r="EC544" s="265">
        <f t="shared" ca="1" si="929"/>
        <v>30</v>
      </c>
      <c r="ED544" s="207">
        <f t="shared" ca="1" si="854"/>
        <v>0</v>
      </c>
      <c r="EE544" s="265"/>
      <c r="EF544" s="266"/>
      <c r="EG544" s="266"/>
      <c r="EH544" s="266"/>
      <c r="EI544" s="266"/>
      <c r="EJ544" s="266"/>
      <c r="EK544" s="266"/>
      <c r="EL544" s="266"/>
      <c r="EM544" s="266">
        <f t="shared" si="930"/>
        <v>0</v>
      </c>
      <c r="EN544" s="266"/>
      <c r="EO544" s="266"/>
      <c r="EP544" s="266">
        <f t="shared" si="931"/>
        <v>0</v>
      </c>
      <c r="EQ544" s="266">
        <f t="shared" si="932"/>
        <v>0</v>
      </c>
      <c r="ER544" s="266">
        <f t="shared" si="933"/>
        <v>0</v>
      </c>
      <c r="ES544" s="266"/>
      <c r="ET544" s="266"/>
      <c r="EU544" s="266">
        <f t="shared" si="934"/>
        <v>0</v>
      </c>
      <c r="EV544" s="266">
        <f t="shared" si="935"/>
        <v>0</v>
      </c>
      <c r="EW544" s="266">
        <f t="shared" si="936"/>
        <v>0</v>
      </c>
      <c r="EX544" s="265"/>
      <c r="EY544" s="266"/>
      <c r="EZ544" s="267">
        <f>IF(AND(EW544,EX544=0)=0,0,IF(EW544&gt;0,[6]Приват!$AH$1,IF(EX544&gt;0,[6]Укрсиб!$AH$1,0)))</f>
        <v>0</v>
      </c>
      <c r="FA544" s="28">
        <f t="shared" ca="1" si="865"/>
        <v>0</v>
      </c>
      <c r="FB544" s="28">
        <f t="shared" ca="1" si="866"/>
        <v>0</v>
      </c>
      <c r="FC544" s="28">
        <f t="shared" ca="1" si="867"/>
        <v>0</v>
      </c>
      <c r="FD544" s="28">
        <f t="shared" ca="1" si="868"/>
        <v>0</v>
      </c>
      <c r="FE544" s="28">
        <f t="shared" ca="1" si="837"/>
        <v>0</v>
      </c>
      <c r="FF544">
        <f t="shared" si="838"/>
        <v>0</v>
      </c>
      <c r="FG544" s="7">
        <f t="shared" si="839"/>
        <v>0</v>
      </c>
    </row>
    <row r="545" spans="1:163">
      <c r="A545" s="249"/>
      <c r="B545" s="249">
        <f t="shared" ca="1" si="869"/>
        <v>0</v>
      </c>
      <c r="C545" s="249">
        <f t="shared" ca="1" si="870"/>
        <v>50</v>
      </c>
      <c r="D545" s="249">
        <f t="shared" ca="1" si="871"/>
        <v>0</v>
      </c>
      <c r="E545" s="249">
        <f t="shared" si="872"/>
        <v>0</v>
      </c>
      <c r="F545" s="250"/>
      <c r="G545" s="251">
        <f t="shared" si="873"/>
        <v>0</v>
      </c>
      <c r="H545" s="251">
        <f t="shared" si="874"/>
        <v>0</v>
      </c>
      <c r="I545" s="251">
        <f t="shared" si="875"/>
        <v>0</v>
      </c>
      <c r="J545" s="251">
        <f t="shared" si="876"/>
        <v>0</v>
      </c>
      <c r="K545" s="251">
        <f t="shared" si="877"/>
        <v>0</v>
      </c>
      <c r="L545" s="251">
        <f t="shared" si="878"/>
        <v>0</v>
      </c>
      <c r="M545" s="251">
        <f t="shared" si="879"/>
        <v>0</v>
      </c>
      <c r="N545" s="251">
        <f t="shared" si="880"/>
        <v>0</v>
      </c>
      <c r="O545" s="251">
        <f t="shared" si="881"/>
        <v>0</v>
      </c>
      <c r="P545" s="254">
        <f t="shared" si="882"/>
        <v>0</v>
      </c>
      <c r="Q545" s="251">
        <f t="shared" si="883"/>
        <v>0</v>
      </c>
      <c r="R545" s="251">
        <f t="shared" si="884"/>
        <v>0</v>
      </c>
      <c r="S545" s="251">
        <f t="shared" si="885"/>
        <v>0</v>
      </c>
      <c r="T545" s="251">
        <f t="shared" si="886"/>
        <v>0</v>
      </c>
      <c r="U545" s="251">
        <f t="shared" si="887"/>
        <v>0</v>
      </c>
      <c r="V545" s="251">
        <f t="shared" si="888"/>
        <v>0</v>
      </c>
      <c r="W545" s="251">
        <f t="shared" si="889"/>
        <v>0</v>
      </c>
      <c r="X545" s="251">
        <f t="shared" si="890"/>
        <v>0</v>
      </c>
      <c r="Y545" s="251">
        <f t="shared" si="891"/>
        <v>0</v>
      </c>
      <c r="Z545" s="252" t="str">
        <f t="shared" si="892"/>
        <v xml:space="preserve">        </v>
      </c>
      <c r="AA545" s="253"/>
      <c r="AB545" s="253">
        <f t="shared" ca="1" si="893"/>
        <v>0</v>
      </c>
      <c r="AC545" s="253">
        <f t="shared" ca="1" si="937"/>
        <v>50</v>
      </c>
      <c r="AD545" s="185">
        <f t="shared" ca="1" si="840"/>
        <v>0</v>
      </c>
      <c r="AE545" s="253"/>
      <c r="AF545" s="254"/>
      <c r="AG545" s="254"/>
      <c r="AH545" s="254"/>
      <c r="AI545" s="254"/>
      <c r="AJ545" s="254"/>
      <c r="AK545" s="254"/>
      <c r="AL545" s="254"/>
      <c r="AM545" s="254">
        <f t="shared" si="894"/>
        <v>0</v>
      </c>
      <c r="AN545" s="254"/>
      <c r="AO545" s="254"/>
      <c r="AP545" s="626">
        <f t="shared" si="895"/>
        <v>0</v>
      </c>
      <c r="AQ545" s="254">
        <f t="shared" si="896"/>
        <v>0</v>
      </c>
      <c r="AR545" s="254">
        <f t="shared" si="897"/>
        <v>0</v>
      </c>
      <c r="AS545" s="254"/>
      <c r="AT545" s="254"/>
      <c r="AU545" s="254">
        <f t="shared" si="898"/>
        <v>0</v>
      </c>
      <c r="AV545" s="254">
        <f t="shared" si="899"/>
        <v>0</v>
      </c>
      <c r="AW545" s="254">
        <f t="shared" si="900"/>
        <v>0</v>
      </c>
      <c r="AX545" s="253"/>
      <c r="AY545" s="254"/>
      <c r="AZ545" s="255">
        <f>IF(AND(AW545,AX545=0,AY545=0)=0,0,IF(AW545&gt;0,[6]Приват!$J$1,IF(AX545&gt;0,[6]Укрсиб!$J$1,0)))</f>
        <v>0</v>
      </c>
      <c r="BA545" s="256"/>
      <c r="BB545" s="256">
        <f t="shared" ca="1" si="901"/>
        <v>0</v>
      </c>
      <c r="BC545" s="256">
        <f t="shared" ca="1" si="902"/>
        <v>50</v>
      </c>
      <c r="BD545" s="191">
        <f t="shared" ca="1" si="843"/>
        <v>0</v>
      </c>
      <c r="BE545" s="256"/>
      <c r="BF545" s="257"/>
      <c r="BG545" s="257"/>
      <c r="BH545" s="257"/>
      <c r="BI545" s="257"/>
      <c r="BJ545" s="257"/>
      <c r="BK545" s="257"/>
      <c r="BL545" s="257"/>
      <c r="BM545" s="257">
        <f t="shared" si="903"/>
        <v>0</v>
      </c>
      <c r="BN545" s="257"/>
      <c r="BO545" s="257"/>
      <c r="BP545" s="626">
        <f t="shared" si="904"/>
        <v>0</v>
      </c>
      <c r="BQ545" s="257">
        <f t="shared" si="905"/>
        <v>0</v>
      </c>
      <c r="BR545" s="257">
        <f t="shared" si="906"/>
        <v>0</v>
      </c>
      <c r="BS545" s="257"/>
      <c r="BT545" s="257"/>
      <c r="BU545" s="257">
        <f t="shared" si="907"/>
        <v>0</v>
      </c>
      <c r="BV545" s="257">
        <f t="shared" si="908"/>
        <v>0</v>
      </c>
      <c r="BW545" s="257">
        <f t="shared" si="909"/>
        <v>0</v>
      </c>
      <c r="BX545" s="256"/>
      <c r="BY545" s="257"/>
      <c r="BZ545" s="258">
        <f>IF(AND(BW545,BX545=0)=0,0,IF(BW545&gt;0,[6]Приват!$P$1,IF(BX545&gt;0,[6]Укрсиб!$P$1,0)))</f>
        <v>0</v>
      </c>
      <c r="CA545" s="259"/>
      <c r="CB545" s="259">
        <f t="shared" ca="1" si="910"/>
        <v>0</v>
      </c>
      <c r="CC545" s="259">
        <f t="shared" ca="1" si="911"/>
        <v>50</v>
      </c>
      <c r="CD545" s="198">
        <f t="shared" ca="1" si="847"/>
        <v>0</v>
      </c>
      <c r="CE545" s="259"/>
      <c r="CF545" s="260"/>
      <c r="CG545" s="260"/>
      <c r="CH545" s="260"/>
      <c r="CI545" s="260"/>
      <c r="CJ545" s="260"/>
      <c r="CK545" s="260"/>
      <c r="CL545" s="260"/>
      <c r="CM545" s="260">
        <f t="shared" si="912"/>
        <v>0</v>
      </c>
      <c r="CN545" s="260"/>
      <c r="CO545" s="260"/>
      <c r="CP545" s="260">
        <f t="shared" si="913"/>
        <v>0</v>
      </c>
      <c r="CQ545" s="260">
        <f t="shared" si="914"/>
        <v>0</v>
      </c>
      <c r="CR545" s="260">
        <f t="shared" si="915"/>
        <v>0</v>
      </c>
      <c r="CS545" s="260"/>
      <c r="CT545" s="260"/>
      <c r="CU545" s="260">
        <f t="shared" si="916"/>
        <v>0</v>
      </c>
      <c r="CV545" s="260">
        <f t="shared" si="917"/>
        <v>0</v>
      </c>
      <c r="CW545" s="260">
        <f t="shared" si="918"/>
        <v>0</v>
      </c>
      <c r="CX545" s="259"/>
      <c r="CY545" s="260"/>
      <c r="CZ545" s="261">
        <f>IF(AND(CW545,CX545=0)=0,0,IF(CW545&gt;0,[6]Приват!$V$1,IF(CX545&gt;0,[6]Укрсиб!$V$1,0)))</f>
        <v>0</v>
      </c>
      <c r="DA545" s="262"/>
      <c r="DB545" s="262">
        <f t="shared" ca="1" si="919"/>
        <v>0</v>
      </c>
      <c r="DC545" s="262">
        <f t="shared" ca="1" si="920"/>
        <v>50</v>
      </c>
      <c r="DD545" s="204">
        <f t="shared" ca="1" si="850"/>
        <v>0</v>
      </c>
      <c r="DE545" s="262"/>
      <c r="DF545" s="263"/>
      <c r="DG545" s="263"/>
      <c r="DH545" s="263"/>
      <c r="DI545" s="263"/>
      <c r="DJ545" s="263"/>
      <c r="DK545" s="263"/>
      <c r="DL545" s="263"/>
      <c r="DM545" s="263">
        <f t="shared" si="921"/>
        <v>0</v>
      </c>
      <c r="DN545" s="263"/>
      <c r="DO545" s="263"/>
      <c r="DP545" s="766">
        <f t="shared" si="922"/>
        <v>0</v>
      </c>
      <c r="DQ545" s="263">
        <f t="shared" si="923"/>
        <v>0</v>
      </c>
      <c r="DR545" s="263">
        <f t="shared" si="924"/>
        <v>0</v>
      </c>
      <c r="DS545" s="263"/>
      <c r="DT545" s="263"/>
      <c r="DU545" s="263">
        <f t="shared" si="925"/>
        <v>0</v>
      </c>
      <c r="DV545" s="263">
        <f t="shared" si="926"/>
        <v>0</v>
      </c>
      <c r="DW545" s="263">
        <f t="shared" si="927"/>
        <v>0</v>
      </c>
      <c r="DX545" s="262"/>
      <c r="DY545" s="263"/>
      <c r="DZ545" s="264">
        <f>IF(AND(DW545,DX545=0)=0,0,IF(DW545&gt;0,[6]Приват!$AB$1,IF(DX545&gt;0,[6]Укрсиб!$AB$1,0)))</f>
        <v>0</v>
      </c>
      <c r="EA545" s="265"/>
      <c r="EB545" s="265">
        <f t="shared" ca="1" si="928"/>
        <v>0</v>
      </c>
      <c r="EC545" s="265">
        <f t="shared" ca="1" si="929"/>
        <v>50</v>
      </c>
      <c r="ED545" s="207">
        <f t="shared" ca="1" si="854"/>
        <v>0</v>
      </c>
      <c r="EE545" s="265"/>
      <c r="EF545" s="266"/>
      <c r="EG545" s="266"/>
      <c r="EH545" s="266"/>
      <c r="EI545" s="266"/>
      <c r="EJ545" s="266"/>
      <c r="EK545" s="266"/>
      <c r="EL545" s="266"/>
      <c r="EM545" s="266">
        <f t="shared" si="930"/>
        <v>0</v>
      </c>
      <c r="EN545" s="266"/>
      <c r="EO545" s="266"/>
      <c r="EP545" s="266">
        <f t="shared" si="931"/>
        <v>0</v>
      </c>
      <c r="EQ545" s="266">
        <f t="shared" si="932"/>
        <v>0</v>
      </c>
      <c r="ER545" s="266">
        <f t="shared" si="933"/>
        <v>0</v>
      </c>
      <c r="ES545" s="266"/>
      <c r="ET545" s="266"/>
      <c r="EU545" s="266">
        <f t="shared" si="934"/>
        <v>0</v>
      </c>
      <c r="EV545" s="266">
        <f t="shared" si="935"/>
        <v>0</v>
      </c>
      <c r="EW545" s="266">
        <f t="shared" si="936"/>
        <v>0</v>
      </c>
      <c r="EX545" s="265"/>
      <c r="EY545" s="266"/>
      <c r="EZ545" s="267">
        <f>IF(AND(EW545,EX545=0)=0,0,IF(EW545&gt;0,[6]Приват!$AH$1,IF(EX545&gt;0,[6]Укрсиб!$AH$1,0)))</f>
        <v>0</v>
      </c>
      <c r="FA545" s="28">
        <f t="shared" ca="1" si="865"/>
        <v>0</v>
      </c>
      <c r="FB545" s="28">
        <f t="shared" ca="1" si="866"/>
        <v>0</v>
      </c>
      <c r="FC545" s="28">
        <f t="shared" ca="1" si="867"/>
        <v>0</v>
      </c>
      <c r="FD545" s="28">
        <f t="shared" ca="1" si="868"/>
        <v>0</v>
      </c>
      <c r="FE545" s="28">
        <f t="shared" ca="1" si="837"/>
        <v>0</v>
      </c>
      <c r="FF545">
        <f t="shared" si="838"/>
        <v>0</v>
      </c>
      <c r="FG545" s="7">
        <f t="shared" si="839"/>
        <v>0</v>
      </c>
    </row>
    <row r="546" spans="1:163">
      <c r="A546" s="249"/>
      <c r="B546" s="249">
        <f t="shared" ca="1" si="869"/>
        <v>0</v>
      </c>
      <c r="C546" s="249">
        <f t="shared" ca="1" si="870"/>
        <v>60</v>
      </c>
      <c r="D546" s="249">
        <f t="shared" ca="1" si="871"/>
        <v>0</v>
      </c>
      <c r="E546" s="249">
        <f t="shared" si="872"/>
        <v>0</v>
      </c>
      <c r="F546" s="250"/>
      <c r="G546" s="251">
        <f t="shared" si="873"/>
        <v>0</v>
      </c>
      <c r="H546" s="251">
        <f t="shared" si="874"/>
        <v>0</v>
      </c>
      <c r="I546" s="251">
        <f t="shared" si="875"/>
        <v>0</v>
      </c>
      <c r="J546" s="251">
        <f t="shared" si="876"/>
        <v>0</v>
      </c>
      <c r="K546" s="251">
        <f t="shared" si="877"/>
        <v>0</v>
      </c>
      <c r="L546" s="251">
        <f t="shared" si="878"/>
        <v>0</v>
      </c>
      <c r="M546" s="251">
        <f t="shared" si="879"/>
        <v>0</v>
      </c>
      <c r="N546" s="251">
        <f t="shared" si="880"/>
        <v>0</v>
      </c>
      <c r="O546" s="251">
        <f t="shared" si="881"/>
        <v>0</v>
      </c>
      <c r="P546" s="254">
        <f t="shared" si="882"/>
        <v>0</v>
      </c>
      <c r="Q546" s="251">
        <f t="shared" si="883"/>
        <v>0</v>
      </c>
      <c r="R546" s="251">
        <f t="shared" si="884"/>
        <v>0</v>
      </c>
      <c r="S546" s="251">
        <f t="shared" si="885"/>
        <v>0</v>
      </c>
      <c r="T546" s="251">
        <f t="shared" si="886"/>
        <v>0</v>
      </c>
      <c r="U546" s="251">
        <f t="shared" si="887"/>
        <v>0</v>
      </c>
      <c r="V546" s="251">
        <f t="shared" si="888"/>
        <v>0</v>
      </c>
      <c r="W546" s="251">
        <f t="shared" si="889"/>
        <v>0</v>
      </c>
      <c r="X546" s="251">
        <f t="shared" si="890"/>
        <v>0</v>
      </c>
      <c r="Y546" s="251">
        <f t="shared" si="891"/>
        <v>0</v>
      </c>
      <c r="Z546" s="252" t="str">
        <f t="shared" si="892"/>
        <v xml:space="preserve">        </v>
      </c>
      <c r="AA546" s="253"/>
      <c r="AB546" s="253">
        <f t="shared" ca="1" si="893"/>
        <v>0</v>
      </c>
      <c r="AC546" s="253">
        <f t="shared" ca="1" si="937"/>
        <v>60</v>
      </c>
      <c r="AD546" s="185">
        <f t="shared" ca="1" si="840"/>
        <v>0</v>
      </c>
      <c r="AE546" s="253"/>
      <c r="AF546" s="254"/>
      <c r="AG546" s="254"/>
      <c r="AH546" s="254"/>
      <c r="AI546" s="254"/>
      <c r="AJ546" s="254"/>
      <c r="AK546" s="254"/>
      <c r="AL546" s="254"/>
      <c r="AM546" s="254">
        <f t="shared" si="894"/>
        <v>0</v>
      </c>
      <c r="AN546" s="254"/>
      <c r="AO546" s="254"/>
      <c r="AP546" s="626">
        <f t="shared" si="895"/>
        <v>0</v>
      </c>
      <c r="AQ546" s="254">
        <f t="shared" si="896"/>
        <v>0</v>
      </c>
      <c r="AR546" s="254">
        <f t="shared" si="897"/>
        <v>0</v>
      </c>
      <c r="AS546" s="254"/>
      <c r="AT546" s="254"/>
      <c r="AU546" s="254">
        <f t="shared" si="898"/>
        <v>0</v>
      </c>
      <c r="AV546" s="254">
        <f t="shared" si="899"/>
        <v>0</v>
      </c>
      <c r="AW546" s="254">
        <f t="shared" si="900"/>
        <v>0</v>
      </c>
      <c r="AX546" s="253"/>
      <c r="AY546" s="254"/>
      <c r="AZ546" s="255">
        <f>IF(AND(AW546,AX546=0,AY546=0)=0,0,IF(AW546&gt;0,[6]Приват!$J$1,IF(AX546&gt;0,[6]Укрсиб!$J$1,0)))</f>
        <v>0</v>
      </c>
      <c r="BA546" s="256"/>
      <c r="BB546" s="256">
        <f t="shared" ca="1" si="901"/>
        <v>0</v>
      </c>
      <c r="BC546" s="256">
        <f t="shared" ca="1" si="902"/>
        <v>60</v>
      </c>
      <c r="BD546" s="191">
        <f t="shared" ca="1" si="843"/>
        <v>0</v>
      </c>
      <c r="BE546" s="256"/>
      <c r="BF546" s="257"/>
      <c r="BG546" s="257"/>
      <c r="BH546" s="257"/>
      <c r="BI546" s="257"/>
      <c r="BJ546" s="257"/>
      <c r="BK546" s="257"/>
      <c r="BL546" s="257"/>
      <c r="BM546" s="257">
        <f t="shared" si="903"/>
        <v>0</v>
      </c>
      <c r="BN546" s="257"/>
      <c r="BO546" s="257"/>
      <c r="BP546" s="626">
        <f t="shared" si="904"/>
        <v>0</v>
      </c>
      <c r="BQ546" s="257">
        <f t="shared" si="905"/>
        <v>0</v>
      </c>
      <c r="BR546" s="257">
        <f t="shared" si="906"/>
        <v>0</v>
      </c>
      <c r="BS546" s="257"/>
      <c r="BT546" s="257"/>
      <c r="BU546" s="257">
        <f t="shared" si="907"/>
        <v>0</v>
      </c>
      <c r="BV546" s="257">
        <f t="shared" si="908"/>
        <v>0</v>
      </c>
      <c r="BW546" s="257">
        <f t="shared" si="909"/>
        <v>0</v>
      </c>
      <c r="BX546" s="256"/>
      <c r="BY546" s="257"/>
      <c r="BZ546" s="258">
        <f>IF(AND(BW546,BX546=0)=0,0,IF(BW546&gt;0,[6]Приват!$P$1,IF(BX546&gt;0,[6]Укрсиб!$P$1,0)))</f>
        <v>0</v>
      </c>
      <c r="CA546" s="259"/>
      <c r="CB546" s="259">
        <f t="shared" ca="1" si="910"/>
        <v>0</v>
      </c>
      <c r="CC546" s="259">
        <f t="shared" ca="1" si="911"/>
        <v>60</v>
      </c>
      <c r="CD546" s="198">
        <f t="shared" ca="1" si="847"/>
        <v>0</v>
      </c>
      <c r="CE546" s="259"/>
      <c r="CF546" s="260"/>
      <c r="CG546" s="260"/>
      <c r="CH546" s="260"/>
      <c r="CI546" s="260"/>
      <c r="CJ546" s="260"/>
      <c r="CK546" s="260"/>
      <c r="CL546" s="260"/>
      <c r="CM546" s="260">
        <f t="shared" si="912"/>
        <v>0</v>
      </c>
      <c r="CN546" s="260"/>
      <c r="CO546" s="260"/>
      <c r="CP546" s="260">
        <f t="shared" si="913"/>
        <v>0</v>
      </c>
      <c r="CQ546" s="260">
        <f t="shared" si="914"/>
        <v>0</v>
      </c>
      <c r="CR546" s="260">
        <f t="shared" si="915"/>
        <v>0</v>
      </c>
      <c r="CS546" s="260"/>
      <c r="CT546" s="260"/>
      <c r="CU546" s="260">
        <f t="shared" si="916"/>
        <v>0</v>
      </c>
      <c r="CV546" s="260">
        <f t="shared" si="917"/>
        <v>0</v>
      </c>
      <c r="CW546" s="260">
        <f t="shared" si="918"/>
        <v>0</v>
      </c>
      <c r="CX546" s="259"/>
      <c r="CY546" s="260"/>
      <c r="CZ546" s="261">
        <f>IF(AND(CW546,CX546=0)=0,0,IF(CW546&gt;0,[6]Приват!$V$1,IF(CX546&gt;0,[6]Укрсиб!$V$1,0)))</f>
        <v>0</v>
      </c>
      <c r="DA546" s="262"/>
      <c r="DB546" s="262">
        <f t="shared" ca="1" si="919"/>
        <v>0</v>
      </c>
      <c r="DC546" s="262">
        <f t="shared" ca="1" si="920"/>
        <v>60</v>
      </c>
      <c r="DD546" s="204">
        <f t="shared" ca="1" si="850"/>
        <v>0</v>
      </c>
      <c r="DE546" s="262"/>
      <c r="DF546" s="263"/>
      <c r="DG546" s="263"/>
      <c r="DH546" s="263"/>
      <c r="DI546" s="263"/>
      <c r="DJ546" s="263"/>
      <c r="DK546" s="263"/>
      <c r="DL546" s="263"/>
      <c r="DM546" s="263">
        <f t="shared" si="921"/>
        <v>0</v>
      </c>
      <c r="DN546" s="263"/>
      <c r="DO546" s="263"/>
      <c r="DP546" s="766">
        <f t="shared" si="922"/>
        <v>0</v>
      </c>
      <c r="DQ546" s="263">
        <f t="shared" si="923"/>
        <v>0</v>
      </c>
      <c r="DR546" s="263">
        <f t="shared" si="924"/>
        <v>0</v>
      </c>
      <c r="DS546" s="263"/>
      <c r="DT546" s="263"/>
      <c r="DU546" s="263">
        <f t="shared" si="925"/>
        <v>0</v>
      </c>
      <c r="DV546" s="263">
        <f t="shared" si="926"/>
        <v>0</v>
      </c>
      <c r="DW546" s="263">
        <f t="shared" si="927"/>
        <v>0</v>
      </c>
      <c r="DX546" s="262"/>
      <c r="DY546" s="263"/>
      <c r="DZ546" s="264">
        <f>IF(AND(DW546,DX546=0)=0,0,IF(DW546&gt;0,[6]Приват!$AB$1,IF(DX546&gt;0,[6]Укрсиб!$AB$1,0)))</f>
        <v>0</v>
      </c>
      <c r="EA546" s="265"/>
      <c r="EB546" s="265">
        <f t="shared" ca="1" si="928"/>
        <v>0</v>
      </c>
      <c r="EC546" s="265">
        <f t="shared" ca="1" si="929"/>
        <v>60</v>
      </c>
      <c r="ED546" s="207">
        <f t="shared" ca="1" si="854"/>
        <v>0</v>
      </c>
      <c r="EE546" s="265"/>
      <c r="EF546" s="266"/>
      <c r="EG546" s="266"/>
      <c r="EH546" s="266"/>
      <c r="EI546" s="266"/>
      <c r="EJ546" s="266"/>
      <c r="EK546" s="266"/>
      <c r="EL546" s="266"/>
      <c r="EM546" s="266">
        <f t="shared" si="930"/>
        <v>0</v>
      </c>
      <c r="EN546" s="266"/>
      <c r="EO546" s="266"/>
      <c r="EP546" s="266">
        <f t="shared" si="931"/>
        <v>0</v>
      </c>
      <c r="EQ546" s="266">
        <f t="shared" si="932"/>
        <v>0</v>
      </c>
      <c r="ER546" s="266">
        <f t="shared" si="933"/>
        <v>0</v>
      </c>
      <c r="ES546" s="266"/>
      <c r="ET546" s="266"/>
      <c r="EU546" s="266">
        <f t="shared" si="934"/>
        <v>0</v>
      </c>
      <c r="EV546" s="266">
        <f t="shared" si="935"/>
        <v>0</v>
      </c>
      <c r="EW546" s="266">
        <f t="shared" si="936"/>
        <v>0</v>
      </c>
      <c r="EX546" s="265"/>
      <c r="EY546" s="266"/>
      <c r="EZ546" s="267">
        <f>IF(AND(EW546,EX546=0)=0,0,IF(EW546&gt;0,[6]Приват!$AH$1,IF(EX546&gt;0,[6]Укрсиб!$AH$1,0)))</f>
        <v>0</v>
      </c>
      <c r="FA546" s="28">
        <f t="shared" ca="1" si="865"/>
        <v>0</v>
      </c>
      <c r="FB546" s="28">
        <f t="shared" ca="1" si="866"/>
        <v>0</v>
      </c>
      <c r="FC546" s="28">
        <f t="shared" ca="1" si="867"/>
        <v>0</v>
      </c>
      <c r="FD546" s="28">
        <f t="shared" ca="1" si="868"/>
        <v>0</v>
      </c>
      <c r="FE546" s="28">
        <f t="shared" ca="1" si="837"/>
        <v>0</v>
      </c>
      <c r="FF546">
        <f t="shared" si="838"/>
        <v>0</v>
      </c>
      <c r="FG546" s="7">
        <f t="shared" si="839"/>
        <v>0</v>
      </c>
    </row>
    <row r="547" spans="1:163">
      <c r="A547" s="249"/>
      <c r="B547" s="249" t="str">
        <f t="shared" ca="1" si="869"/>
        <v>Разом:</v>
      </c>
      <c r="C547" s="249">
        <f t="shared" ca="1" si="870"/>
        <v>0</v>
      </c>
      <c r="D547" s="249">
        <f t="shared" ca="1" si="871"/>
        <v>0</v>
      </c>
      <c r="E547" s="249">
        <f t="shared" si="872"/>
        <v>0</v>
      </c>
      <c r="F547" s="250"/>
      <c r="G547" s="251">
        <f t="shared" si="873"/>
        <v>0</v>
      </c>
      <c r="H547" s="251">
        <f t="shared" si="874"/>
        <v>0</v>
      </c>
      <c r="I547" s="251">
        <f t="shared" si="875"/>
        <v>0</v>
      </c>
      <c r="J547" s="251">
        <f t="shared" si="876"/>
        <v>0</v>
      </c>
      <c r="K547" s="251">
        <f t="shared" si="877"/>
        <v>0</v>
      </c>
      <c r="L547" s="251">
        <f t="shared" si="878"/>
        <v>0</v>
      </c>
      <c r="M547" s="251">
        <f t="shared" si="879"/>
        <v>0</v>
      </c>
      <c r="N547" s="251">
        <f t="shared" si="880"/>
        <v>0</v>
      </c>
      <c r="O547" s="251">
        <f t="shared" si="881"/>
        <v>0</v>
      </c>
      <c r="P547" s="254">
        <f t="shared" si="882"/>
        <v>0</v>
      </c>
      <c r="Q547" s="251">
        <f t="shared" si="883"/>
        <v>0</v>
      </c>
      <c r="R547" s="251">
        <f t="shared" si="884"/>
        <v>0</v>
      </c>
      <c r="S547" s="251">
        <f t="shared" si="885"/>
        <v>0</v>
      </c>
      <c r="T547" s="251">
        <f t="shared" si="886"/>
        <v>0</v>
      </c>
      <c r="U547" s="251">
        <f t="shared" si="887"/>
        <v>0</v>
      </c>
      <c r="V547" s="251">
        <f t="shared" si="888"/>
        <v>0</v>
      </c>
      <c r="W547" s="251">
        <f t="shared" si="889"/>
        <v>0</v>
      </c>
      <c r="X547" s="251">
        <f t="shared" si="890"/>
        <v>0</v>
      </c>
      <c r="Y547" s="251">
        <f t="shared" si="891"/>
        <v>0</v>
      </c>
      <c r="Z547" s="252" t="str">
        <f t="shared" si="892"/>
        <v xml:space="preserve">        </v>
      </c>
      <c r="AA547" s="253"/>
      <c r="AB547" s="253" t="str">
        <f t="shared" ca="1" si="893"/>
        <v>Разом:</v>
      </c>
      <c r="AC547" s="253">
        <f t="shared" ca="1" si="937"/>
        <v>0</v>
      </c>
      <c r="AD547" s="185">
        <f t="shared" ca="1" si="840"/>
        <v>0</v>
      </c>
      <c r="AE547" s="253"/>
      <c r="AF547" s="254"/>
      <c r="AG547" s="254"/>
      <c r="AH547" s="254"/>
      <c r="AI547" s="254"/>
      <c r="AJ547" s="254"/>
      <c r="AK547" s="254"/>
      <c r="AL547" s="254"/>
      <c r="AM547" s="254">
        <f t="shared" si="894"/>
        <v>0</v>
      </c>
      <c r="AN547" s="254"/>
      <c r="AO547" s="254"/>
      <c r="AP547" s="626">
        <f t="shared" si="895"/>
        <v>0</v>
      </c>
      <c r="AQ547" s="254">
        <f t="shared" si="896"/>
        <v>0</v>
      </c>
      <c r="AR547" s="254">
        <f t="shared" si="897"/>
        <v>0</v>
      </c>
      <c r="AS547" s="254"/>
      <c r="AT547" s="254"/>
      <c r="AU547" s="254">
        <f t="shared" si="898"/>
        <v>0</v>
      </c>
      <c r="AV547" s="254">
        <f t="shared" si="899"/>
        <v>0</v>
      </c>
      <c r="AW547" s="254">
        <f t="shared" si="900"/>
        <v>0</v>
      </c>
      <c r="AX547" s="253"/>
      <c r="AY547" s="254"/>
      <c r="AZ547" s="255">
        <f>IF(AND(AW547,AX547=0,AY547=0)=0,0,IF(AW547&gt;0,[6]Приват!$J$1,IF(AX547&gt;0,[6]Укрсиб!$J$1,0)))</f>
        <v>0</v>
      </c>
      <c r="BA547" s="256"/>
      <c r="BB547" s="256" t="str">
        <f t="shared" ca="1" si="901"/>
        <v>Разом:</v>
      </c>
      <c r="BC547" s="256">
        <f t="shared" ca="1" si="902"/>
        <v>0</v>
      </c>
      <c r="BD547" s="191">
        <f t="shared" ca="1" si="843"/>
        <v>0</v>
      </c>
      <c r="BE547" s="256"/>
      <c r="BF547" s="257"/>
      <c r="BG547" s="257"/>
      <c r="BH547" s="257"/>
      <c r="BI547" s="257"/>
      <c r="BJ547" s="257"/>
      <c r="BK547" s="257"/>
      <c r="BL547" s="257"/>
      <c r="BM547" s="257">
        <f t="shared" si="903"/>
        <v>0</v>
      </c>
      <c r="BN547" s="257"/>
      <c r="BO547" s="257"/>
      <c r="BP547" s="626">
        <f t="shared" si="904"/>
        <v>0</v>
      </c>
      <c r="BQ547" s="257">
        <f t="shared" si="905"/>
        <v>0</v>
      </c>
      <c r="BR547" s="257">
        <f t="shared" si="906"/>
        <v>0</v>
      </c>
      <c r="BS547" s="257"/>
      <c r="BT547" s="257"/>
      <c r="BU547" s="257">
        <f t="shared" si="907"/>
        <v>0</v>
      </c>
      <c r="BV547" s="257">
        <f t="shared" si="908"/>
        <v>0</v>
      </c>
      <c r="BW547" s="257">
        <f t="shared" si="909"/>
        <v>0</v>
      </c>
      <c r="BX547" s="256"/>
      <c r="BY547" s="257"/>
      <c r="BZ547" s="258">
        <f>IF(AND(BW547,BX547=0)=0,0,IF(BW547&gt;0,[6]Приват!$P$1,IF(BX547&gt;0,[6]Укрсиб!$P$1,0)))</f>
        <v>0</v>
      </c>
      <c r="CA547" s="259"/>
      <c r="CB547" s="259" t="str">
        <f t="shared" ca="1" si="910"/>
        <v>Разом:</v>
      </c>
      <c r="CC547" s="259">
        <f t="shared" ca="1" si="911"/>
        <v>0</v>
      </c>
      <c r="CD547" s="198">
        <f t="shared" ca="1" si="847"/>
        <v>0</v>
      </c>
      <c r="CE547" s="259"/>
      <c r="CF547" s="260"/>
      <c r="CG547" s="260"/>
      <c r="CH547" s="260"/>
      <c r="CI547" s="260"/>
      <c r="CJ547" s="260"/>
      <c r="CK547" s="260"/>
      <c r="CL547" s="260"/>
      <c r="CM547" s="260">
        <f t="shared" si="912"/>
        <v>0</v>
      </c>
      <c r="CN547" s="260"/>
      <c r="CO547" s="260"/>
      <c r="CP547" s="260">
        <f t="shared" si="913"/>
        <v>0</v>
      </c>
      <c r="CQ547" s="260">
        <f t="shared" si="914"/>
        <v>0</v>
      </c>
      <c r="CR547" s="260">
        <f t="shared" si="915"/>
        <v>0</v>
      </c>
      <c r="CS547" s="260"/>
      <c r="CT547" s="260"/>
      <c r="CU547" s="260">
        <f t="shared" si="916"/>
        <v>0</v>
      </c>
      <c r="CV547" s="260">
        <f t="shared" si="917"/>
        <v>0</v>
      </c>
      <c r="CW547" s="260">
        <f t="shared" si="918"/>
        <v>0</v>
      </c>
      <c r="CX547" s="259"/>
      <c r="CY547" s="260"/>
      <c r="CZ547" s="261">
        <f>IF(AND(CW547,CX547=0)=0,0,IF(CW547&gt;0,[6]Приват!$V$1,IF(CX547&gt;0,[6]Укрсиб!$V$1,0)))</f>
        <v>0</v>
      </c>
      <c r="DA547" s="262"/>
      <c r="DB547" s="262" t="str">
        <f t="shared" ca="1" si="919"/>
        <v>Разом:</v>
      </c>
      <c r="DC547" s="262">
        <f t="shared" ca="1" si="920"/>
        <v>0</v>
      </c>
      <c r="DD547" s="204">
        <f t="shared" ca="1" si="850"/>
        <v>0</v>
      </c>
      <c r="DE547" s="262"/>
      <c r="DF547" s="263"/>
      <c r="DG547" s="263"/>
      <c r="DH547" s="263"/>
      <c r="DI547" s="263"/>
      <c r="DJ547" s="263"/>
      <c r="DK547" s="263"/>
      <c r="DL547" s="263"/>
      <c r="DM547" s="263">
        <f t="shared" si="921"/>
        <v>0</v>
      </c>
      <c r="DN547" s="263"/>
      <c r="DO547" s="263"/>
      <c r="DP547" s="766">
        <f t="shared" si="922"/>
        <v>0</v>
      </c>
      <c r="DQ547" s="263">
        <f t="shared" si="923"/>
        <v>0</v>
      </c>
      <c r="DR547" s="263">
        <f t="shared" si="924"/>
        <v>0</v>
      </c>
      <c r="DS547" s="263"/>
      <c r="DT547" s="263"/>
      <c r="DU547" s="263">
        <f t="shared" si="925"/>
        <v>0</v>
      </c>
      <c r="DV547" s="263">
        <f t="shared" si="926"/>
        <v>0</v>
      </c>
      <c r="DW547" s="263">
        <f t="shared" si="927"/>
        <v>0</v>
      </c>
      <c r="DX547" s="262"/>
      <c r="DY547" s="263"/>
      <c r="DZ547" s="264">
        <f>IF(AND(DW547,DX547=0)=0,0,IF(DW547&gt;0,[6]Приват!$AB$1,IF(DX547&gt;0,[6]Укрсиб!$AB$1,0)))</f>
        <v>0</v>
      </c>
      <c r="EA547" s="265"/>
      <c r="EB547" s="265" t="str">
        <f t="shared" ca="1" si="928"/>
        <v>Разом:</v>
      </c>
      <c r="EC547" s="265">
        <f t="shared" ca="1" si="929"/>
        <v>0</v>
      </c>
      <c r="ED547" s="207">
        <f t="shared" ca="1" si="854"/>
        <v>0</v>
      </c>
      <c r="EE547" s="265"/>
      <c r="EF547" s="266"/>
      <c r="EG547" s="266"/>
      <c r="EH547" s="266"/>
      <c r="EI547" s="266"/>
      <c r="EJ547" s="266"/>
      <c r="EK547" s="266"/>
      <c r="EL547" s="266"/>
      <c r="EM547" s="266">
        <f t="shared" si="930"/>
        <v>0</v>
      </c>
      <c r="EN547" s="266"/>
      <c r="EO547" s="266"/>
      <c r="EP547" s="266">
        <f t="shared" si="931"/>
        <v>0</v>
      </c>
      <c r="EQ547" s="266">
        <f t="shared" si="932"/>
        <v>0</v>
      </c>
      <c r="ER547" s="266">
        <f t="shared" si="933"/>
        <v>0</v>
      </c>
      <c r="ES547" s="266"/>
      <c r="ET547" s="266"/>
      <c r="EU547" s="266">
        <f t="shared" si="934"/>
        <v>0</v>
      </c>
      <c r="EV547" s="266">
        <f t="shared" si="935"/>
        <v>0</v>
      </c>
      <c r="EW547" s="266">
        <f t="shared" si="936"/>
        <v>0</v>
      </c>
      <c r="EX547" s="265"/>
      <c r="EY547" s="266"/>
      <c r="EZ547" s="267">
        <f>IF(AND(EW547,EX547=0)=0,0,IF(EW547&gt;0,[6]Приват!$AH$1,IF(EX547&gt;0,[6]Укрсиб!$AH$1,0)))</f>
        <v>0</v>
      </c>
      <c r="FA547" s="28">
        <f t="shared" ca="1" si="865"/>
        <v>0</v>
      </c>
      <c r="FB547" s="28">
        <f t="shared" ca="1" si="866"/>
        <v>0</v>
      </c>
      <c r="FC547" s="28">
        <f t="shared" ca="1" si="867"/>
        <v>0</v>
      </c>
      <c r="FD547" s="28">
        <f t="shared" ca="1" si="868"/>
        <v>0</v>
      </c>
      <c r="FE547" s="28">
        <f t="shared" ca="1" si="837"/>
        <v>0</v>
      </c>
      <c r="FF547">
        <f t="shared" si="838"/>
        <v>0</v>
      </c>
      <c r="FG547" s="7">
        <f t="shared" si="839"/>
        <v>0</v>
      </c>
    </row>
    <row r="548" spans="1:163">
      <c r="A548" s="249"/>
      <c r="B548" s="249">
        <f t="shared" ca="1" si="869"/>
        <v>0</v>
      </c>
      <c r="C548" s="249">
        <f t="shared" ca="1" si="870"/>
        <v>0</v>
      </c>
      <c r="D548" s="249">
        <f t="shared" ca="1" si="871"/>
        <v>0</v>
      </c>
      <c r="E548" s="249">
        <f t="shared" si="872"/>
        <v>0</v>
      </c>
      <c r="F548" s="250"/>
      <c r="G548" s="251">
        <f t="shared" si="873"/>
        <v>0</v>
      </c>
      <c r="H548" s="251">
        <f t="shared" si="874"/>
        <v>0</v>
      </c>
      <c r="I548" s="251">
        <f t="shared" si="875"/>
        <v>0</v>
      </c>
      <c r="J548" s="251">
        <f t="shared" si="876"/>
        <v>0</v>
      </c>
      <c r="K548" s="251">
        <f t="shared" si="877"/>
        <v>0</v>
      </c>
      <c r="L548" s="251">
        <f t="shared" si="878"/>
        <v>0</v>
      </c>
      <c r="M548" s="251">
        <f t="shared" si="879"/>
        <v>0</v>
      </c>
      <c r="N548" s="251">
        <f t="shared" si="880"/>
        <v>0</v>
      </c>
      <c r="O548" s="251">
        <f t="shared" si="881"/>
        <v>0</v>
      </c>
      <c r="P548" s="254">
        <f t="shared" si="882"/>
        <v>0</v>
      </c>
      <c r="Q548" s="251">
        <f t="shared" si="883"/>
        <v>0</v>
      </c>
      <c r="R548" s="251">
        <f t="shared" si="884"/>
        <v>0</v>
      </c>
      <c r="S548" s="251">
        <f t="shared" si="885"/>
        <v>0</v>
      </c>
      <c r="T548" s="251">
        <f t="shared" si="886"/>
        <v>0</v>
      </c>
      <c r="U548" s="251">
        <f t="shared" si="887"/>
        <v>0</v>
      </c>
      <c r="V548" s="251">
        <f t="shared" si="888"/>
        <v>0</v>
      </c>
      <c r="W548" s="251">
        <f t="shared" si="889"/>
        <v>0</v>
      </c>
      <c r="X548" s="251">
        <f t="shared" si="890"/>
        <v>0</v>
      </c>
      <c r="Y548" s="251">
        <f t="shared" si="891"/>
        <v>0</v>
      </c>
      <c r="Z548" s="252" t="str">
        <f t="shared" si="892"/>
        <v xml:space="preserve">        </v>
      </c>
      <c r="AA548" s="253"/>
      <c r="AB548" s="253">
        <f t="shared" ca="1" si="893"/>
        <v>0</v>
      </c>
      <c r="AC548" s="253">
        <f t="shared" ca="1" si="937"/>
        <v>0</v>
      </c>
      <c r="AD548" s="185">
        <f t="shared" ca="1" si="840"/>
        <v>0</v>
      </c>
      <c r="AE548" s="253"/>
      <c r="AF548" s="254"/>
      <c r="AG548" s="254"/>
      <c r="AH548" s="254"/>
      <c r="AI548" s="254"/>
      <c r="AJ548" s="254"/>
      <c r="AK548" s="254"/>
      <c r="AL548" s="254"/>
      <c r="AM548" s="254">
        <f t="shared" si="894"/>
        <v>0</v>
      </c>
      <c r="AN548" s="254"/>
      <c r="AO548" s="254"/>
      <c r="AP548" s="626">
        <f t="shared" si="895"/>
        <v>0</v>
      </c>
      <c r="AQ548" s="254">
        <f t="shared" si="896"/>
        <v>0</v>
      </c>
      <c r="AR548" s="254">
        <f t="shared" si="897"/>
        <v>0</v>
      </c>
      <c r="AS548" s="254"/>
      <c r="AT548" s="254"/>
      <c r="AU548" s="254">
        <f t="shared" si="898"/>
        <v>0</v>
      </c>
      <c r="AV548" s="254">
        <f t="shared" si="899"/>
        <v>0</v>
      </c>
      <c r="AW548" s="254">
        <f t="shared" si="900"/>
        <v>0</v>
      </c>
      <c r="AX548" s="253"/>
      <c r="AY548" s="254"/>
      <c r="AZ548" s="255">
        <f>IF(AND(AW548,AX548=0,AY548=0)=0,0,IF(AW548&gt;0,[6]Приват!$J$1,IF(AX548&gt;0,[6]Укрсиб!$J$1,0)))</f>
        <v>0</v>
      </c>
      <c r="BA548" s="256"/>
      <c r="BB548" s="256">
        <f t="shared" ca="1" si="901"/>
        <v>0</v>
      </c>
      <c r="BC548" s="256">
        <f t="shared" ca="1" si="902"/>
        <v>0</v>
      </c>
      <c r="BD548" s="191">
        <f t="shared" ca="1" si="843"/>
        <v>0</v>
      </c>
      <c r="BE548" s="256"/>
      <c r="BF548" s="257"/>
      <c r="BG548" s="257"/>
      <c r="BH548" s="257"/>
      <c r="BI548" s="257"/>
      <c r="BJ548" s="257"/>
      <c r="BK548" s="257"/>
      <c r="BL548" s="257"/>
      <c r="BM548" s="257">
        <f t="shared" si="903"/>
        <v>0</v>
      </c>
      <c r="BN548" s="257"/>
      <c r="BO548" s="257"/>
      <c r="BP548" s="626">
        <f t="shared" si="904"/>
        <v>0</v>
      </c>
      <c r="BQ548" s="257">
        <f t="shared" si="905"/>
        <v>0</v>
      </c>
      <c r="BR548" s="257">
        <f t="shared" si="906"/>
        <v>0</v>
      </c>
      <c r="BS548" s="257"/>
      <c r="BT548" s="257"/>
      <c r="BU548" s="257">
        <f t="shared" si="907"/>
        <v>0</v>
      </c>
      <c r="BV548" s="257">
        <f t="shared" si="908"/>
        <v>0</v>
      </c>
      <c r="BW548" s="257">
        <f t="shared" si="909"/>
        <v>0</v>
      </c>
      <c r="BX548" s="256"/>
      <c r="BY548" s="257"/>
      <c r="BZ548" s="258">
        <f>IF(AND(BW548,BX548=0)=0,0,IF(BW548&gt;0,[6]Приват!$P$1,IF(BX548&gt;0,[6]Укрсиб!$P$1,0)))</f>
        <v>0</v>
      </c>
      <c r="CA548" s="259"/>
      <c r="CB548" s="259">
        <f t="shared" ca="1" si="910"/>
        <v>0</v>
      </c>
      <c r="CC548" s="259">
        <f t="shared" ca="1" si="911"/>
        <v>0</v>
      </c>
      <c r="CD548" s="198">
        <f t="shared" ca="1" si="847"/>
        <v>0</v>
      </c>
      <c r="CE548" s="259"/>
      <c r="CF548" s="260"/>
      <c r="CG548" s="260"/>
      <c r="CH548" s="260"/>
      <c r="CI548" s="260"/>
      <c r="CJ548" s="260"/>
      <c r="CK548" s="260"/>
      <c r="CL548" s="260"/>
      <c r="CM548" s="260">
        <f t="shared" si="912"/>
        <v>0</v>
      </c>
      <c r="CN548" s="260"/>
      <c r="CO548" s="260"/>
      <c r="CP548" s="260">
        <f t="shared" si="913"/>
        <v>0</v>
      </c>
      <c r="CQ548" s="260">
        <f t="shared" si="914"/>
        <v>0</v>
      </c>
      <c r="CR548" s="260">
        <f t="shared" si="915"/>
        <v>0</v>
      </c>
      <c r="CS548" s="260"/>
      <c r="CT548" s="260"/>
      <c r="CU548" s="260">
        <f t="shared" si="916"/>
        <v>0</v>
      </c>
      <c r="CV548" s="260">
        <f t="shared" si="917"/>
        <v>0</v>
      </c>
      <c r="CW548" s="260">
        <f t="shared" si="918"/>
        <v>0</v>
      </c>
      <c r="CX548" s="259"/>
      <c r="CY548" s="260"/>
      <c r="CZ548" s="261">
        <f>IF(AND(CW548,CX548=0)=0,0,IF(CW548&gt;0,[6]Приват!$V$1,IF(CX548&gt;0,[6]Укрсиб!$V$1,0)))</f>
        <v>0</v>
      </c>
      <c r="DA548" s="262"/>
      <c r="DB548" s="262">
        <f t="shared" ca="1" si="919"/>
        <v>0</v>
      </c>
      <c r="DC548" s="262">
        <f t="shared" ca="1" si="920"/>
        <v>0</v>
      </c>
      <c r="DD548" s="204">
        <f t="shared" ca="1" si="850"/>
        <v>0</v>
      </c>
      <c r="DE548" s="262"/>
      <c r="DF548" s="263"/>
      <c r="DG548" s="263"/>
      <c r="DH548" s="263"/>
      <c r="DI548" s="263"/>
      <c r="DJ548" s="263"/>
      <c r="DK548" s="263"/>
      <c r="DL548" s="263"/>
      <c r="DM548" s="263">
        <f t="shared" si="921"/>
        <v>0</v>
      </c>
      <c r="DN548" s="263"/>
      <c r="DO548" s="263"/>
      <c r="DP548" s="766">
        <f t="shared" si="922"/>
        <v>0</v>
      </c>
      <c r="DQ548" s="263">
        <f t="shared" si="923"/>
        <v>0</v>
      </c>
      <c r="DR548" s="263">
        <f t="shared" si="924"/>
        <v>0</v>
      </c>
      <c r="DS548" s="263"/>
      <c r="DT548" s="263"/>
      <c r="DU548" s="263">
        <f t="shared" si="925"/>
        <v>0</v>
      </c>
      <c r="DV548" s="263">
        <f t="shared" si="926"/>
        <v>0</v>
      </c>
      <c r="DW548" s="263">
        <f t="shared" si="927"/>
        <v>0</v>
      </c>
      <c r="DX548" s="262"/>
      <c r="DY548" s="263"/>
      <c r="DZ548" s="264">
        <f>IF(AND(DW548,DX548=0)=0,0,IF(DW548&gt;0,[6]Приват!$AB$1,IF(DX548&gt;0,[6]Укрсиб!$AB$1,0)))</f>
        <v>0</v>
      </c>
      <c r="EA548" s="265"/>
      <c r="EB548" s="265">
        <f t="shared" ca="1" si="928"/>
        <v>0</v>
      </c>
      <c r="EC548" s="265">
        <f t="shared" ca="1" si="929"/>
        <v>0</v>
      </c>
      <c r="ED548" s="207">
        <f t="shared" ca="1" si="854"/>
        <v>0</v>
      </c>
      <c r="EE548" s="265"/>
      <c r="EF548" s="266"/>
      <c r="EG548" s="266"/>
      <c r="EH548" s="266"/>
      <c r="EI548" s="266"/>
      <c r="EJ548" s="266"/>
      <c r="EK548" s="266"/>
      <c r="EL548" s="266"/>
      <c r="EM548" s="266">
        <f t="shared" si="930"/>
        <v>0</v>
      </c>
      <c r="EN548" s="266"/>
      <c r="EO548" s="266"/>
      <c r="EP548" s="266">
        <f t="shared" si="931"/>
        <v>0</v>
      </c>
      <c r="EQ548" s="266">
        <f t="shared" si="932"/>
        <v>0</v>
      </c>
      <c r="ER548" s="266">
        <f t="shared" si="933"/>
        <v>0</v>
      </c>
      <c r="ES548" s="266"/>
      <c r="ET548" s="266"/>
      <c r="EU548" s="266">
        <f t="shared" si="934"/>
        <v>0</v>
      </c>
      <c r="EV548" s="266">
        <f t="shared" si="935"/>
        <v>0</v>
      </c>
      <c r="EW548" s="266">
        <f t="shared" si="936"/>
        <v>0</v>
      </c>
      <c r="EX548" s="265"/>
      <c r="EY548" s="266"/>
      <c r="EZ548" s="267">
        <f>IF(AND(EW548,EX548=0)=0,0,IF(EW548&gt;0,[6]Приват!$AH$1,IF(EX548&gt;0,[6]Укрсиб!$AH$1,0)))</f>
        <v>0</v>
      </c>
      <c r="FA548" s="28">
        <f t="shared" ca="1" si="865"/>
        <v>0</v>
      </c>
      <c r="FB548" s="28">
        <f t="shared" ca="1" si="866"/>
        <v>0</v>
      </c>
      <c r="FC548" s="28">
        <f t="shared" ca="1" si="867"/>
        <v>0</v>
      </c>
      <c r="FD548" s="28">
        <f t="shared" ca="1" si="868"/>
        <v>0</v>
      </c>
      <c r="FE548" s="28">
        <f t="shared" ca="1" si="837"/>
        <v>0</v>
      </c>
      <c r="FF548">
        <f t="shared" si="838"/>
        <v>0</v>
      </c>
      <c r="FG548" s="7">
        <f t="shared" si="839"/>
        <v>0</v>
      </c>
    </row>
    <row r="549" spans="1:163">
      <c r="A549" s="249"/>
      <c r="B549" s="249" t="str">
        <f t="shared" ca="1" si="869"/>
        <v>Надбавка за категорію</v>
      </c>
      <c r="C549" s="249">
        <f t="shared" ca="1" si="870"/>
        <v>0</v>
      </c>
      <c r="D549" s="249">
        <f t="shared" ca="1" si="871"/>
        <v>0</v>
      </c>
      <c r="E549" s="249">
        <f t="shared" si="872"/>
        <v>0</v>
      </c>
      <c r="F549" s="250"/>
      <c r="G549" s="251">
        <f t="shared" si="873"/>
        <v>0</v>
      </c>
      <c r="H549" s="251">
        <f t="shared" si="874"/>
        <v>0</v>
      </c>
      <c r="I549" s="251">
        <f t="shared" si="875"/>
        <v>0</v>
      </c>
      <c r="J549" s="251">
        <f t="shared" si="876"/>
        <v>0</v>
      </c>
      <c r="K549" s="251">
        <f t="shared" si="877"/>
        <v>0</v>
      </c>
      <c r="L549" s="251">
        <f t="shared" si="878"/>
        <v>0</v>
      </c>
      <c r="M549" s="251">
        <f t="shared" si="879"/>
        <v>0</v>
      </c>
      <c r="N549" s="251">
        <f t="shared" si="880"/>
        <v>0</v>
      </c>
      <c r="O549" s="251">
        <f t="shared" si="881"/>
        <v>0</v>
      </c>
      <c r="P549" s="254">
        <f t="shared" si="882"/>
        <v>0</v>
      </c>
      <c r="Q549" s="251">
        <f t="shared" si="883"/>
        <v>0</v>
      </c>
      <c r="R549" s="251">
        <f t="shared" si="884"/>
        <v>0</v>
      </c>
      <c r="S549" s="251">
        <f t="shared" si="885"/>
        <v>0</v>
      </c>
      <c r="T549" s="251">
        <f t="shared" si="886"/>
        <v>0</v>
      </c>
      <c r="U549" s="251">
        <f t="shared" si="887"/>
        <v>0</v>
      </c>
      <c r="V549" s="251">
        <f t="shared" si="888"/>
        <v>0</v>
      </c>
      <c r="W549" s="251">
        <f t="shared" si="889"/>
        <v>0</v>
      </c>
      <c r="X549" s="251">
        <f t="shared" si="890"/>
        <v>0</v>
      </c>
      <c r="Y549" s="251">
        <f t="shared" si="891"/>
        <v>0</v>
      </c>
      <c r="Z549" s="252" t="str">
        <f t="shared" si="892"/>
        <v xml:space="preserve">        </v>
      </c>
      <c r="AA549" s="253"/>
      <c r="AB549" s="253" t="str">
        <f t="shared" ca="1" si="893"/>
        <v>Надбавка за категорію</v>
      </c>
      <c r="AC549" s="253">
        <f t="shared" ca="1" si="937"/>
        <v>0</v>
      </c>
      <c r="AD549" s="185">
        <f t="shared" ca="1" si="840"/>
        <v>0</v>
      </c>
      <c r="AE549" s="253"/>
      <c r="AF549" s="254"/>
      <c r="AG549" s="254"/>
      <c r="AH549" s="254"/>
      <c r="AI549" s="254"/>
      <c r="AJ549" s="254"/>
      <c r="AK549" s="254"/>
      <c r="AL549" s="254"/>
      <c r="AM549" s="254">
        <f t="shared" si="894"/>
        <v>0</v>
      </c>
      <c r="AN549" s="254"/>
      <c r="AO549" s="254"/>
      <c r="AP549" s="626">
        <f t="shared" si="895"/>
        <v>0</v>
      </c>
      <c r="AQ549" s="254">
        <f t="shared" si="896"/>
        <v>0</v>
      </c>
      <c r="AR549" s="254">
        <f t="shared" si="897"/>
        <v>0</v>
      </c>
      <c r="AS549" s="254"/>
      <c r="AT549" s="254"/>
      <c r="AU549" s="254">
        <f t="shared" si="898"/>
        <v>0</v>
      </c>
      <c r="AV549" s="254">
        <f t="shared" si="899"/>
        <v>0</v>
      </c>
      <c r="AW549" s="254">
        <f t="shared" si="900"/>
        <v>0</v>
      </c>
      <c r="AX549" s="253"/>
      <c r="AY549" s="254"/>
      <c r="AZ549" s="255">
        <f>IF(AND(AW549,AX549=0,AY549=0)=0,0,IF(AW549&gt;0,[6]Приват!$J$1,IF(AX549&gt;0,[6]Укрсиб!$J$1,0)))</f>
        <v>0</v>
      </c>
      <c r="BA549" s="256"/>
      <c r="BB549" s="256" t="str">
        <f t="shared" ca="1" si="901"/>
        <v>Надбавка за категорію</v>
      </c>
      <c r="BC549" s="256">
        <f t="shared" ca="1" si="902"/>
        <v>0</v>
      </c>
      <c r="BD549" s="191">
        <f t="shared" ca="1" si="843"/>
        <v>0</v>
      </c>
      <c r="BE549" s="256"/>
      <c r="BF549" s="257"/>
      <c r="BG549" s="257"/>
      <c r="BH549" s="257"/>
      <c r="BI549" s="257"/>
      <c r="BJ549" s="257"/>
      <c r="BK549" s="257"/>
      <c r="BL549" s="257"/>
      <c r="BM549" s="257">
        <f t="shared" si="903"/>
        <v>0</v>
      </c>
      <c r="BN549" s="257"/>
      <c r="BO549" s="257"/>
      <c r="BP549" s="626">
        <f t="shared" si="904"/>
        <v>0</v>
      </c>
      <c r="BQ549" s="257">
        <f t="shared" si="905"/>
        <v>0</v>
      </c>
      <c r="BR549" s="257">
        <f t="shared" si="906"/>
        <v>0</v>
      </c>
      <c r="BS549" s="257"/>
      <c r="BT549" s="257"/>
      <c r="BU549" s="257">
        <f t="shared" si="907"/>
        <v>0</v>
      </c>
      <c r="BV549" s="257">
        <f t="shared" si="908"/>
        <v>0</v>
      </c>
      <c r="BW549" s="257">
        <f t="shared" si="909"/>
        <v>0</v>
      </c>
      <c r="BX549" s="256"/>
      <c r="BY549" s="257"/>
      <c r="BZ549" s="258">
        <f>IF(AND(BW549,BX549=0)=0,0,IF(BW549&gt;0,[6]Приват!$P$1,IF(BX549&gt;0,[6]Укрсиб!$P$1,0)))</f>
        <v>0</v>
      </c>
      <c r="CA549" s="259"/>
      <c r="CB549" s="259" t="str">
        <f t="shared" ca="1" si="910"/>
        <v>Надбавка за категорію</v>
      </c>
      <c r="CC549" s="259">
        <f t="shared" ca="1" si="911"/>
        <v>0</v>
      </c>
      <c r="CD549" s="198">
        <f t="shared" ca="1" si="847"/>
        <v>0</v>
      </c>
      <c r="CE549" s="259"/>
      <c r="CF549" s="260"/>
      <c r="CG549" s="260"/>
      <c r="CH549" s="260"/>
      <c r="CI549" s="260"/>
      <c r="CJ549" s="260"/>
      <c r="CK549" s="260"/>
      <c r="CL549" s="260"/>
      <c r="CM549" s="260">
        <f t="shared" si="912"/>
        <v>0</v>
      </c>
      <c r="CN549" s="260"/>
      <c r="CO549" s="260"/>
      <c r="CP549" s="260">
        <f t="shared" si="913"/>
        <v>0</v>
      </c>
      <c r="CQ549" s="260">
        <f t="shared" si="914"/>
        <v>0</v>
      </c>
      <c r="CR549" s="260">
        <f t="shared" si="915"/>
        <v>0</v>
      </c>
      <c r="CS549" s="260"/>
      <c r="CT549" s="260"/>
      <c r="CU549" s="260">
        <f t="shared" si="916"/>
        <v>0</v>
      </c>
      <c r="CV549" s="260">
        <f t="shared" si="917"/>
        <v>0</v>
      </c>
      <c r="CW549" s="260">
        <f t="shared" si="918"/>
        <v>0</v>
      </c>
      <c r="CX549" s="259"/>
      <c r="CY549" s="260"/>
      <c r="CZ549" s="261">
        <f>IF(AND(CW549,CX549=0)=0,0,IF(CW549&gt;0,[6]Приват!$V$1,IF(CX549&gt;0,[6]Укрсиб!$V$1,0)))</f>
        <v>0</v>
      </c>
      <c r="DA549" s="262"/>
      <c r="DB549" s="262" t="str">
        <f t="shared" ca="1" si="919"/>
        <v>Надбавка за категорію</v>
      </c>
      <c r="DC549" s="262">
        <f t="shared" ca="1" si="920"/>
        <v>0</v>
      </c>
      <c r="DD549" s="204">
        <f t="shared" ca="1" si="850"/>
        <v>0</v>
      </c>
      <c r="DE549" s="262"/>
      <c r="DF549" s="263"/>
      <c r="DG549" s="263"/>
      <c r="DH549" s="263"/>
      <c r="DI549" s="263"/>
      <c r="DJ549" s="263"/>
      <c r="DK549" s="263"/>
      <c r="DL549" s="263"/>
      <c r="DM549" s="263">
        <f t="shared" si="921"/>
        <v>0</v>
      </c>
      <c r="DN549" s="263"/>
      <c r="DO549" s="263"/>
      <c r="DP549" s="766">
        <f t="shared" si="922"/>
        <v>0</v>
      </c>
      <c r="DQ549" s="263">
        <f t="shared" si="923"/>
        <v>0</v>
      </c>
      <c r="DR549" s="263">
        <f t="shared" si="924"/>
        <v>0</v>
      </c>
      <c r="DS549" s="263"/>
      <c r="DT549" s="263"/>
      <c r="DU549" s="263">
        <f t="shared" si="925"/>
        <v>0</v>
      </c>
      <c r="DV549" s="263">
        <f t="shared" si="926"/>
        <v>0</v>
      </c>
      <c r="DW549" s="263">
        <f t="shared" si="927"/>
        <v>0</v>
      </c>
      <c r="DX549" s="262"/>
      <c r="DY549" s="263"/>
      <c r="DZ549" s="264">
        <f>IF(AND(DW549,DX549=0)=0,0,IF(DW549&gt;0,[6]Приват!$AB$1,IF(DX549&gt;0,[6]Укрсиб!$AB$1,0)))</f>
        <v>0</v>
      </c>
      <c r="EA549" s="265"/>
      <c r="EB549" s="265" t="str">
        <f t="shared" ca="1" si="928"/>
        <v>Надбавка за категорію</v>
      </c>
      <c r="EC549" s="265">
        <f t="shared" ca="1" si="929"/>
        <v>0</v>
      </c>
      <c r="ED549" s="207">
        <f t="shared" ca="1" si="854"/>
        <v>0</v>
      </c>
      <c r="EE549" s="265"/>
      <c r="EF549" s="266"/>
      <c r="EG549" s="266"/>
      <c r="EH549" s="266"/>
      <c r="EI549" s="266"/>
      <c r="EJ549" s="266"/>
      <c r="EK549" s="266"/>
      <c r="EL549" s="266"/>
      <c r="EM549" s="266">
        <f t="shared" si="930"/>
        <v>0</v>
      </c>
      <c r="EN549" s="266"/>
      <c r="EO549" s="266"/>
      <c r="EP549" s="266">
        <f t="shared" si="931"/>
        <v>0</v>
      </c>
      <c r="EQ549" s="266">
        <f t="shared" si="932"/>
        <v>0</v>
      </c>
      <c r="ER549" s="266">
        <f t="shared" si="933"/>
        <v>0</v>
      </c>
      <c r="ES549" s="266"/>
      <c r="ET549" s="266"/>
      <c r="EU549" s="266">
        <f t="shared" si="934"/>
        <v>0</v>
      </c>
      <c r="EV549" s="266">
        <f t="shared" si="935"/>
        <v>0</v>
      </c>
      <c r="EW549" s="266">
        <f t="shared" si="936"/>
        <v>0</v>
      </c>
      <c r="EX549" s="265"/>
      <c r="EY549" s="266"/>
      <c r="EZ549" s="267">
        <f>IF(AND(EW549,EX549=0)=0,0,IF(EW549&gt;0,[6]Приват!$AH$1,IF(EX549&gt;0,[6]Укрсиб!$AH$1,0)))</f>
        <v>0</v>
      </c>
      <c r="FA549" s="28">
        <f t="shared" ca="1" si="865"/>
        <v>0</v>
      </c>
      <c r="FB549" s="28">
        <f t="shared" ca="1" si="866"/>
        <v>0</v>
      </c>
      <c r="FC549" s="28">
        <f t="shared" ca="1" si="867"/>
        <v>0</v>
      </c>
      <c r="FD549" s="28">
        <f t="shared" ca="1" si="868"/>
        <v>0</v>
      </c>
      <c r="FE549" s="28">
        <f t="shared" ca="1" si="837"/>
        <v>0</v>
      </c>
      <c r="FF549">
        <f t="shared" si="838"/>
        <v>0</v>
      </c>
      <c r="FG549" s="7">
        <f t="shared" si="839"/>
        <v>0</v>
      </c>
    </row>
    <row r="550" spans="1:163">
      <c r="A550" s="249"/>
      <c r="B550" s="249">
        <f t="shared" ca="1" si="869"/>
        <v>0</v>
      </c>
      <c r="C550" s="249">
        <f t="shared" ca="1" si="870"/>
        <v>0</v>
      </c>
      <c r="D550" s="249">
        <f t="shared" ca="1" si="871"/>
        <v>0</v>
      </c>
      <c r="E550" s="249">
        <f t="shared" si="872"/>
        <v>0</v>
      </c>
      <c r="F550" s="250"/>
      <c r="G550" s="251">
        <f t="shared" si="873"/>
        <v>0</v>
      </c>
      <c r="H550" s="251">
        <f t="shared" si="874"/>
        <v>0</v>
      </c>
      <c r="I550" s="251">
        <f t="shared" si="875"/>
        <v>0</v>
      </c>
      <c r="J550" s="251">
        <f t="shared" si="876"/>
        <v>0</v>
      </c>
      <c r="K550" s="251">
        <f t="shared" si="877"/>
        <v>0</v>
      </c>
      <c r="L550" s="251">
        <f t="shared" si="878"/>
        <v>0</v>
      </c>
      <c r="M550" s="251">
        <f t="shared" si="879"/>
        <v>0</v>
      </c>
      <c r="N550" s="251">
        <f t="shared" si="880"/>
        <v>0</v>
      </c>
      <c r="O550" s="251">
        <f t="shared" si="881"/>
        <v>0</v>
      </c>
      <c r="P550" s="254">
        <f t="shared" si="882"/>
        <v>0</v>
      </c>
      <c r="Q550" s="251">
        <f t="shared" si="883"/>
        <v>0</v>
      </c>
      <c r="R550" s="251">
        <f t="shared" si="884"/>
        <v>0</v>
      </c>
      <c r="S550" s="251">
        <f t="shared" si="885"/>
        <v>0</v>
      </c>
      <c r="T550" s="251">
        <f t="shared" si="886"/>
        <v>0</v>
      </c>
      <c r="U550" s="251">
        <f t="shared" si="887"/>
        <v>0</v>
      </c>
      <c r="V550" s="251">
        <f t="shared" si="888"/>
        <v>0</v>
      </c>
      <c r="W550" s="251">
        <f t="shared" si="889"/>
        <v>0</v>
      </c>
      <c r="X550" s="251">
        <f t="shared" si="890"/>
        <v>0</v>
      </c>
      <c r="Y550" s="251">
        <f t="shared" si="891"/>
        <v>0</v>
      </c>
      <c r="Z550" s="252" t="str">
        <f t="shared" si="892"/>
        <v xml:space="preserve">        </v>
      </c>
      <c r="AA550" s="253"/>
      <c r="AB550" s="253">
        <f t="shared" ca="1" si="893"/>
        <v>0</v>
      </c>
      <c r="AC550" s="253">
        <f t="shared" ca="1" si="937"/>
        <v>0</v>
      </c>
      <c r="AD550" s="185">
        <f t="shared" ca="1" si="840"/>
        <v>0</v>
      </c>
      <c r="AE550" s="253"/>
      <c r="AF550" s="254"/>
      <c r="AG550" s="254"/>
      <c r="AH550" s="254"/>
      <c r="AI550" s="254"/>
      <c r="AJ550" s="254"/>
      <c r="AK550" s="254"/>
      <c r="AL550" s="254"/>
      <c r="AM550" s="254">
        <f t="shared" si="894"/>
        <v>0</v>
      </c>
      <c r="AN550" s="254"/>
      <c r="AO550" s="254"/>
      <c r="AP550" s="626">
        <f t="shared" si="895"/>
        <v>0</v>
      </c>
      <c r="AQ550" s="254">
        <f t="shared" si="896"/>
        <v>0</v>
      </c>
      <c r="AR550" s="254">
        <f t="shared" si="897"/>
        <v>0</v>
      </c>
      <c r="AS550" s="254"/>
      <c r="AT550" s="254"/>
      <c r="AU550" s="254">
        <f t="shared" si="898"/>
        <v>0</v>
      </c>
      <c r="AV550" s="254">
        <f t="shared" si="899"/>
        <v>0</v>
      </c>
      <c r="AW550" s="254">
        <f t="shared" si="900"/>
        <v>0</v>
      </c>
      <c r="AX550" s="253"/>
      <c r="AY550" s="254"/>
      <c r="AZ550" s="255">
        <f>IF(AND(AW550,AX550=0,AY550=0)=0,0,IF(AW550&gt;0,[6]Приват!$J$1,IF(AX550&gt;0,[6]Укрсиб!$J$1,0)))</f>
        <v>0</v>
      </c>
      <c r="BA550" s="256"/>
      <c r="BB550" s="256">
        <f t="shared" ca="1" si="901"/>
        <v>0</v>
      </c>
      <c r="BC550" s="256">
        <f t="shared" ca="1" si="902"/>
        <v>0</v>
      </c>
      <c r="BD550" s="191">
        <f t="shared" ca="1" si="843"/>
        <v>0</v>
      </c>
      <c r="BE550" s="256"/>
      <c r="BF550" s="257"/>
      <c r="BG550" s="257"/>
      <c r="BH550" s="257"/>
      <c r="BI550" s="257"/>
      <c r="BJ550" s="257"/>
      <c r="BK550" s="257"/>
      <c r="BL550" s="257"/>
      <c r="BM550" s="257">
        <f t="shared" si="903"/>
        <v>0</v>
      </c>
      <c r="BN550" s="257"/>
      <c r="BO550" s="257"/>
      <c r="BP550" s="626">
        <f t="shared" si="904"/>
        <v>0</v>
      </c>
      <c r="BQ550" s="257">
        <f t="shared" si="905"/>
        <v>0</v>
      </c>
      <c r="BR550" s="257">
        <f t="shared" si="906"/>
        <v>0</v>
      </c>
      <c r="BS550" s="257"/>
      <c r="BT550" s="257"/>
      <c r="BU550" s="257">
        <f t="shared" si="907"/>
        <v>0</v>
      </c>
      <c r="BV550" s="257">
        <f t="shared" si="908"/>
        <v>0</v>
      </c>
      <c r="BW550" s="257">
        <f t="shared" si="909"/>
        <v>0</v>
      </c>
      <c r="BX550" s="256"/>
      <c r="BY550" s="257"/>
      <c r="BZ550" s="258">
        <f>IF(AND(BW550,BX550=0)=0,0,IF(BW550&gt;0,[6]Приват!$P$1,IF(BX550&gt;0,[6]Укрсиб!$P$1,0)))</f>
        <v>0</v>
      </c>
      <c r="CA550" s="259"/>
      <c r="CB550" s="259">
        <f t="shared" ca="1" si="910"/>
        <v>0</v>
      </c>
      <c r="CC550" s="259">
        <f t="shared" ca="1" si="911"/>
        <v>0</v>
      </c>
      <c r="CD550" s="198">
        <f t="shared" ca="1" si="847"/>
        <v>0</v>
      </c>
      <c r="CE550" s="259"/>
      <c r="CF550" s="260"/>
      <c r="CG550" s="260"/>
      <c r="CH550" s="260"/>
      <c r="CI550" s="260"/>
      <c r="CJ550" s="260"/>
      <c r="CK550" s="260"/>
      <c r="CL550" s="260"/>
      <c r="CM550" s="260">
        <f t="shared" si="912"/>
        <v>0</v>
      </c>
      <c r="CN550" s="260"/>
      <c r="CO550" s="260"/>
      <c r="CP550" s="260">
        <f t="shared" si="913"/>
        <v>0</v>
      </c>
      <c r="CQ550" s="260">
        <f t="shared" si="914"/>
        <v>0</v>
      </c>
      <c r="CR550" s="260">
        <f t="shared" si="915"/>
        <v>0</v>
      </c>
      <c r="CS550" s="260"/>
      <c r="CT550" s="260"/>
      <c r="CU550" s="260">
        <f t="shared" si="916"/>
        <v>0</v>
      </c>
      <c r="CV550" s="260">
        <f t="shared" si="917"/>
        <v>0</v>
      </c>
      <c r="CW550" s="260">
        <f t="shared" si="918"/>
        <v>0</v>
      </c>
      <c r="CX550" s="259"/>
      <c r="CY550" s="260"/>
      <c r="CZ550" s="261">
        <f>IF(AND(CW550,CX550=0)=0,0,IF(CW550&gt;0,[6]Приват!$V$1,IF(CX550&gt;0,[6]Укрсиб!$V$1,0)))</f>
        <v>0</v>
      </c>
      <c r="DA550" s="262"/>
      <c r="DB550" s="262">
        <f t="shared" ca="1" si="919"/>
        <v>0</v>
      </c>
      <c r="DC550" s="262">
        <f t="shared" ca="1" si="920"/>
        <v>0</v>
      </c>
      <c r="DD550" s="204">
        <f t="shared" ca="1" si="850"/>
        <v>0</v>
      </c>
      <c r="DE550" s="262"/>
      <c r="DF550" s="263"/>
      <c r="DG550" s="263"/>
      <c r="DH550" s="263"/>
      <c r="DI550" s="263"/>
      <c r="DJ550" s="263"/>
      <c r="DK550" s="263"/>
      <c r="DL550" s="263"/>
      <c r="DM550" s="263">
        <f t="shared" si="921"/>
        <v>0</v>
      </c>
      <c r="DN550" s="263"/>
      <c r="DO550" s="263"/>
      <c r="DP550" s="766">
        <f t="shared" si="922"/>
        <v>0</v>
      </c>
      <c r="DQ550" s="263">
        <f t="shared" si="923"/>
        <v>0</v>
      </c>
      <c r="DR550" s="263">
        <f t="shared" si="924"/>
        <v>0</v>
      </c>
      <c r="DS550" s="263"/>
      <c r="DT550" s="263"/>
      <c r="DU550" s="263">
        <f t="shared" si="925"/>
        <v>0</v>
      </c>
      <c r="DV550" s="263">
        <f t="shared" si="926"/>
        <v>0</v>
      </c>
      <c r="DW550" s="263">
        <f t="shared" si="927"/>
        <v>0</v>
      </c>
      <c r="DX550" s="262"/>
      <c r="DY550" s="263"/>
      <c r="DZ550" s="264">
        <f>IF(AND(DW550,DX550=0)=0,0,IF(DW550&gt;0,[6]Приват!$AB$1,IF(DX550&gt;0,[6]Укрсиб!$AB$1,0)))</f>
        <v>0</v>
      </c>
      <c r="EA550" s="265"/>
      <c r="EB550" s="265">
        <f t="shared" ca="1" si="928"/>
        <v>0</v>
      </c>
      <c r="EC550" s="265">
        <f t="shared" ca="1" si="929"/>
        <v>0</v>
      </c>
      <c r="ED550" s="207">
        <f t="shared" ca="1" si="854"/>
        <v>0</v>
      </c>
      <c r="EE550" s="265"/>
      <c r="EF550" s="266"/>
      <c r="EG550" s="266"/>
      <c r="EH550" s="266"/>
      <c r="EI550" s="266"/>
      <c r="EJ550" s="266"/>
      <c r="EK550" s="266"/>
      <c r="EL550" s="266"/>
      <c r="EM550" s="266">
        <f t="shared" si="930"/>
        <v>0</v>
      </c>
      <c r="EN550" s="266"/>
      <c r="EO550" s="266"/>
      <c r="EP550" s="266">
        <f t="shared" si="931"/>
        <v>0</v>
      </c>
      <c r="EQ550" s="266">
        <f t="shared" si="932"/>
        <v>0</v>
      </c>
      <c r="ER550" s="266">
        <f t="shared" si="933"/>
        <v>0</v>
      </c>
      <c r="ES550" s="266"/>
      <c r="ET550" s="266"/>
      <c r="EU550" s="266">
        <f t="shared" si="934"/>
        <v>0</v>
      </c>
      <c r="EV550" s="266">
        <f t="shared" si="935"/>
        <v>0</v>
      </c>
      <c r="EW550" s="266">
        <f t="shared" si="936"/>
        <v>0</v>
      </c>
      <c r="EX550" s="265"/>
      <c r="EY550" s="266"/>
      <c r="EZ550" s="267">
        <f>IF(AND(EW550,EX550=0)=0,0,IF(EW550&gt;0,[6]Приват!$AH$1,IF(EX550&gt;0,[6]Укрсиб!$AH$1,0)))</f>
        <v>0</v>
      </c>
      <c r="FA550" s="28">
        <f t="shared" ca="1" si="865"/>
        <v>0</v>
      </c>
      <c r="FB550" s="28">
        <f t="shared" ca="1" si="866"/>
        <v>0</v>
      </c>
      <c r="FC550" s="28">
        <f t="shared" ca="1" si="867"/>
        <v>0</v>
      </c>
      <c r="FD550" s="28">
        <f t="shared" ca="1" si="868"/>
        <v>0</v>
      </c>
      <c r="FE550" s="28">
        <f t="shared" ca="1" si="837"/>
        <v>0</v>
      </c>
      <c r="FF550">
        <f t="shared" si="838"/>
        <v>0</v>
      </c>
      <c r="FG550" s="7">
        <f t="shared" si="839"/>
        <v>0</v>
      </c>
    </row>
    <row r="551" spans="1:163">
      <c r="A551" s="249"/>
      <c r="B551" s="249" t="str">
        <f t="shared" ca="1" si="869"/>
        <v>Не отримують</v>
      </c>
      <c r="C551" s="249">
        <f t="shared" ca="1" si="870"/>
        <v>0</v>
      </c>
      <c r="D551" s="249">
        <f t="shared" ca="1" si="871"/>
        <v>0</v>
      </c>
      <c r="E551" s="249">
        <f t="shared" si="872"/>
        <v>0</v>
      </c>
      <c r="F551" s="250"/>
      <c r="G551" s="251">
        <f t="shared" si="873"/>
        <v>0</v>
      </c>
      <c r="H551" s="251">
        <f t="shared" si="874"/>
        <v>0</v>
      </c>
      <c r="I551" s="251">
        <f t="shared" si="875"/>
        <v>0</v>
      </c>
      <c r="J551" s="251">
        <f t="shared" si="876"/>
        <v>0</v>
      </c>
      <c r="K551" s="251">
        <f t="shared" si="877"/>
        <v>0</v>
      </c>
      <c r="L551" s="251">
        <f t="shared" si="878"/>
        <v>0</v>
      </c>
      <c r="M551" s="251">
        <f t="shared" si="879"/>
        <v>0</v>
      </c>
      <c r="N551" s="251">
        <f t="shared" si="880"/>
        <v>0</v>
      </c>
      <c r="O551" s="251">
        <f t="shared" si="881"/>
        <v>0</v>
      </c>
      <c r="P551" s="254">
        <f t="shared" si="882"/>
        <v>0</v>
      </c>
      <c r="Q551" s="251">
        <f t="shared" si="883"/>
        <v>0</v>
      </c>
      <c r="R551" s="251">
        <f t="shared" si="884"/>
        <v>0</v>
      </c>
      <c r="S551" s="251">
        <f t="shared" si="885"/>
        <v>0</v>
      </c>
      <c r="T551" s="251">
        <f t="shared" si="886"/>
        <v>0</v>
      </c>
      <c r="U551" s="251">
        <f t="shared" si="887"/>
        <v>0</v>
      </c>
      <c r="V551" s="251">
        <f t="shared" si="888"/>
        <v>0</v>
      </c>
      <c r="W551" s="251">
        <f t="shared" si="889"/>
        <v>0</v>
      </c>
      <c r="X551" s="251">
        <f t="shared" si="890"/>
        <v>0</v>
      </c>
      <c r="Y551" s="251">
        <f t="shared" si="891"/>
        <v>0</v>
      </c>
      <c r="Z551" s="252" t="str">
        <f t="shared" si="892"/>
        <v xml:space="preserve">        </v>
      </c>
      <c r="AA551" s="253"/>
      <c r="AB551" s="253" t="str">
        <f t="shared" ca="1" si="893"/>
        <v>Не отримують</v>
      </c>
      <c r="AC551" s="253">
        <f t="shared" ca="1" si="937"/>
        <v>0</v>
      </c>
      <c r="AD551" s="185">
        <f t="shared" ca="1" si="840"/>
        <v>0</v>
      </c>
      <c r="AE551" s="253"/>
      <c r="AF551" s="254"/>
      <c r="AG551" s="254"/>
      <c r="AH551" s="254"/>
      <c r="AI551" s="254"/>
      <c r="AJ551" s="254"/>
      <c r="AK551" s="254"/>
      <c r="AL551" s="254"/>
      <c r="AM551" s="254">
        <f t="shared" si="894"/>
        <v>0</v>
      </c>
      <c r="AN551" s="254"/>
      <c r="AO551" s="254"/>
      <c r="AP551" s="626">
        <f t="shared" si="895"/>
        <v>0</v>
      </c>
      <c r="AQ551" s="254">
        <f t="shared" si="896"/>
        <v>0</v>
      </c>
      <c r="AR551" s="254">
        <f t="shared" si="897"/>
        <v>0</v>
      </c>
      <c r="AS551" s="254"/>
      <c r="AT551" s="254"/>
      <c r="AU551" s="254">
        <f t="shared" si="898"/>
        <v>0</v>
      </c>
      <c r="AV551" s="254">
        <f t="shared" si="899"/>
        <v>0</v>
      </c>
      <c r="AW551" s="254">
        <f t="shared" si="900"/>
        <v>0</v>
      </c>
      <c r="AX551" s="253"/>
      <c r="AY551" s="254"/>
      <c r="AZ551" s="255">
        <f>IF(AND(AW551,AX551=0,AY551=0)=0,0,IF(AW551&gt;0,[6]Приват!$J$1,IF(AX551&gt;0,[6]Укрсиб!$J$1,0)))</f>
        <v>0</v>
      </c>
      <c r="BA551" s="256"/>
      <c r="BB551" s="256" t="str">
        <f t="shared" ca="1" si="901"/>
        <v>Не отримують</v>
      </c>
      <c r="BC551" s="256">
        <f t="shared" ca="1" si="902"/>
        <v>0</v>
      </c>
      <c r="BD551" s="191">
        <f t="shared" ca="1" si="843"/>
        <v>0</v>
      </c>
      <c r="BE551" s="256"/>
      <c r="BF551" s="257"/>
      <c r="BG551" s="257"/>
      <c r="BH551" s="257"/>
      <c r="BI551" s="257"/>
      <c r="BJ551" s="257"/>
      <c r="BK551" s="257"/>
      <c r="BL551" s="257"/>
      <c r="BM551" s="257">
        <f t="shared" si="903"/>
        <v>0</v>
      </c>
      <c r="BN551" s="257"/>
      <c r="BO551" s="257"/>
      <c r="BP551" s="626">
        <f t="shared" si="904"/>
        <v>0</v>
      </c>
      <c r="BQ551" s="257">
        <f t="shared" si="905"/>
        <v>0</v>
      </c>
      <c r="BR551" s="257">
        <f t="shared" si="906"/>
        <v>0</v>
      </c>
      <c r="BS551" s="257"/>
      <c r="BT551" s="257"/>
      <c r="BU551" s="257">
        <f t="shared" si="907"/>
        <v>0</v>
      </c>
      <c r="BV551" s="257">
        <f t="shared" si="908"/>
        <v>0</v>
      </c>
      <c r="BW551" s="257">
        <f t="shared" si="909"/>
        <v>0</v>
      </c>
      <c r="BX551" s="256"/>
      <c r="BY551" s="257"/>
      <c r="BZ551" s="258">
        <f>IF(AND(BW551,BX551=0)=0,0,IF(BW551&gt;0,[6]Приват!$P$1,IF(BX551&gt;0,[6]Укрсиб!$P$1,0)))</f>
        <v>0</v>
      </c>
      <c r="CA551" s="259"/>
      <c r="CB551" s="259" t="str">
        <f t="shared" ca="1" si="910"/>
        <v>Не отримують</v>
      </c>
      <c r="CC551" s="259">
        <f t="shared" ca="1" si="911"/>
        <v>0</v>
      </c>
      <c r="CD551" s="198">
        <f t="shared" ca="1" si="847"/>
        <v>0</v>
      </c>
      <c r="CE551" s="259"/>
      <c r="CF551" s="260"/>
      <c r="CG551" s="260"/>
      <c r="CH551" s="260"/>
      <c r="CI551" s="260"/>
      <c r="CJ551" s="260"/>
      <c r="CK551" s="260"/>
      <c r="CL551" s="260"/>
      <c r="CM551" s="260">
        <f t="shared" si="912"/>
        <v>0</v>
      </c>
      <c r="CN551" s="260"/>
      <c r="CO551" s="260"/>
      <c r="CP551" s="260">
        <f t="shared" si="913"/>
        <v>0</v>
      </c>
      <c r="CQ551" s="260">
        <f t="shared" si="914"/>
        <v>0</v>
      </c>
      <c r="CR551" s="260">
        <f t="shared" si="915"/>
        <v>0</v>
      </c>
      <c r="CS551" s="260"/>
      <c r="CT551" s="260"/>
      <c r="CU551" s="260">
        <f t="shared" si="916"/>
        <v>0</v>
      </c>
      <c r="CV551" s="260">
        <f t="shared" si="917"/>
        <v>0</v>
      </c>
      <c r="CW551" s="260">
        <f t="shared" si="918"/>
        <v>0</v>
      </c>
      <c r="CX551" s="259"/>
      <c r="CY551" s="260"/>
      <c r="CZ551" s="261">
        <f>IF(AND(CW551,CX551=0)=0,0,IF(CW551&gt;0,[6]Приват!$V$1,IF(CX551&gt;0,[6]Укрсиб!$V$1,0)))</f>
        <v>0</v>
      </c>
      <c r="DA551" s="262"/>
      <c r="DB551" s="262" t="str">
        <f t="shared" ca="1" si="919"/>
        <v>Не отримують</v>
      </c>
      <c r="DC551" s="262">
        <f t="shared" ca="1" si="920"/>
        <v>0</v>
      </c>
      <c r="DD551" s="204">
        <f t="shared" ca="1" si="850"/>
        <v>0</v>
      </c>
      <c r="DE551" s="262"/>
      <c r="DF551" s="263"/>
      <c r="DG551" s="263"/>
      <c r="DH551" s="263"/>
      <c r="DI551" s="263"/>
      <c r="DJ551" s="263"/>
      <c r="DK551" s="263"/>
      <c r="DL551" s="263"/>
      <c r="DM551" s="263">
        <f t="shared" si="921"/>
        <v>0</v>
      </c>
      <c r="DN551" s="263"/>
      <c r="DO551" s="263"/>
      <c r="DP551" s="766">
        <f t="shared" si="922"/>
        <v>0</v>
      </c>
      <c r="DQ551" s="263">
        <f t="shared" si="923"/>
        <v>0</v>
      </c>
      <c r="DR551" s="263">
        <f t="shared" si="924"/>
        <v>0</v>
      </c>
      <c r="DS551" s="263"/>
      <c r="DT551" s="263"/>
      <c r="DU551" s="263">
        <f t="shared" si="925"/>
        <v>0</v>
      </c>
      <c r="DV551" s="263">
        <f t="shared" si="926"/>
        <v>0</v>
      </c>
      <c r="DW551" s="263">
        <f t="shared" si="927"/>
        <v>0</v>
      </c>
      <c r="DX551" s="262"/>
      <c r="DY551" s="263"/>
      <c r="DZ551" s="264">
        <f>IF(AND(DW551,DX551=0)=0,0,IF(DW551&gt;0,[6]Приват!$AB$1,IF(DX551&gt;0,[6]Укрсиб!$AB$1,0)))</f>
        <v>0</v>
      </c>
      <c r="EA551" s="265"/>
      <c r="EB551" s="265" t="str">
        <f t="shared" ca="1" si="928"/>
        <v>Не отримують</v>
      </c>
      <c r="EC551" s="265">
        <f t="shared" ca="1" si="929"/>
        <v>0</v>
      </c>
      <c r="ED551" s="207">
        <f t="shared" ca="1" si="854"/>
        <v>0</v>
      </c>
      <c r="EE551" s="265"/>
      <c r="EF551" s="266"/>
      <c r="EG551" s="266"/>
      <c r="EH551" s="266"/>
      <c r="EI551" s="266"/>
      <c r="EJ551" s="266"/>
      <c r="EK551" s="266"/>
      <c r="EL551" s="266"/>
      <c r="EM551" s="266">
        <f t="shared" si="930"/>
        <v>0</v>
      </c>
      <c r="EN551" s="266"/>
      <c r="EO551" s="266"/>
      <c r="EP551" s="266">
        <f t="shared" si="931"/>
        <v>0</v>
      </c>
      <c r="EQ551" s="266">
        <f t="shared" si="932"/>
        <v>0</v>
      </c>
      <c r="ER551" s="266">
        <f t="shared" si="933"/>
        <v>0</v>
      </c>
      <c r="ES551" s="266"/>
      <c r="ET551" s="266"/>
      <c r="EU551" s="266">
        <f t="shared" si="934"/>
        <v>0</v>
      </c>
      <c r="EV551" s="266">
        <f t="shared" si="935"/>
        <v>0</v>
      </c>
      <c r="EW551" s="266">
        <f t="shared" si="936"/>
        <v>0</v>
      </c>
      <c r="EX551" s="265"/>
      <c r="EY551" s="266"/>
      <c r="EZ551" s="267">
        <f>IF(AND(EW551,EX551=0)=0,0,IF(EW551&gt;0,[6]Приват!$AH$1,IF(EX551&gt;0,[6]Укрсиб!$AH$1,0)))</f>
        <v>0</v>
      </c>
      <c r="FA551" s="28">
        <f t="shared" ca="1" si="865"/>
        <v>0</v>
      </c>
      <c r="FB551" s="28">
        <f t="shared" ca="1" si="866"/>
        <v>0</v>
      </c>
      <c r="FC551" s="28">
        <f t="shared" ca="1" si="867"/>
        <v>0</v>
      </c>
      <c r="FD551" s="28">
        <f t="shared" ca="1" si="868"/>
        <v>0</v>
      </c>
      <c r="FE551" s="28">
        <f t="shared" ca="1" si="837"/>
        <v>0</v>
      </c>
      <c r="FF551">
        <f t="shared" si="838"/>
        <v>0</v>
      </c>
      <c r="FG551" s="7">
        <f t="shared" si="839"/>
        <v>0</v>
      </c>
    </row>
    <row r="552" spans="1:163">
      <c r="A552" s="249"/>
      <c r="B552" s="249">
        <f t="shared" ca="1" si="869"/>
        <v>0</v>
      </c>
      <c r="C552" s="249">
        <f t="shared" ca="1" si="870"/>
        <v>3</v>
      </c>
      <c r="D552" s="249">
        <f t="shared" ca="1" si="871"/>
        <v>0</v>
      </c>
      <c r="E552" s="249">
        <f t="shared" si="872"/>
        <v>0</v>
      </c>
      <c r="F552" s="250"/>
      <c r="G552" s="251">
        <f t="shared" si="873"/>
        <v>0</v>
      </c>
      <c r="H552" s="251">
        <f t="shared" si="874"/>
        <v>0</v>
      </c>
      <c r="I552" s="251">
        <f t="shared" si="875"/>
        <v>0</v>
      </c>
      <c r="J552" s="251">
        <f t="shared" si="876"/>
        <v>0</v>
      </c>
      <c r="K552" s="251">
        <f t="shared" si="877"/>
        <v>0</v>
      </c>
      <c r="L552" s="251">
        <f t="shared" si="878"/>
        <v>0</v>
      </c>
      <c r="M552" s="251">
        <f t="shared" si="879"/>
        <v>0</v>
      </c>
      <c r="N552" s="251">
        <f t="shared" si="880"/>
        <v>0</v>
      </c>
      <c r="O552" s="251">
        <f t="shared" si="881"/>
        <v>0</v>
      </c>
      <c r="P552" s="254">
        <f t="shared" si="882"/>
        <v>0</v>
      </c>
      <c r="Q552" s="251">
        <f t="shared" si="883"/>
        <v>0</v>
      </c>
      <c r="R552" s="251">
        <f t="shared" si="884"/>
        <v>0</v>
      </c>
      <c r="S552" s="251">
        <f t="shared" si="885"/>
        <v>0</v>
      </c>
      <c r="T552" s="251">
        <f t="shared" si="886"/>
        <v>0</v>
      </c>
      <c r="U552" s="251">
        <f t="shared" si="887"/>
        <v>0</v>
      </c>
      <c r="V552" s="251">
        <f t="shared" si="888"/>
        <v>0</v>
      </c>
      <c r="W552" s="251">
        <f t="shared" si="889"/>
        <v>0</v>
      </c>
      <c r="X552" s="251">
        <f t="shared" si="890"/>
        <v>0</v>
      </c>
      <c r="Y552" s="251">
        <f t="shared" si="891"/>
        <v>0</v>
      </c>
      <c r="Z552" s="252" t="str">
        <f t="shared" si="892"/>
        <v xml:space="preserve">        </v>
      </c>
      <c r="AA552" s="253"/>
      <c r="AB552" s="253">
        <f t="shared" ca="1" si="893"/>
        <v>0</v>
      </c>
      <c r="AC552" s="253">
        <f t="shared" ca="1" si="937"/>
        <v>3</v>
      </c>
      <c r="AD552" s="185">
        <f t="shared" ca="1" si="840"/>
        <v>0</v>
      </c>
      <c r="AE552" s="253"/>
      <c r="AF552" s="254"/>
      <c r="AG552" s="254"/>
      <c r="AH552" s="254"/>
      <c r="AI552" s="254"/>
      <c r="AJ552" s="254"/>
      <c r="AK552" s="254"/>
      <c r="AL552" s="254"/>
      <c r="AM552" s="254">
        <f t="shared" si="894"/>
        <v>0</v>
      </c>
      <c r="AN552" s="254"/>
      <c r="AO552" s="254"/>
      <c r="AP552" s="626">
        <f t="shared" si="895"/>
        <v>0</v>
      </c>
      <c r="AQ552" s="254">
        <f t="shared" si="896"/>
        <v>0</v>
      </c>
      <c r="AR552" s="254">
        <f t="shared" si="897"/>
        <v>0</v>
      </c>
      <c r="AS552" s="254"/>
      <c r="AT552" s="254"/>
      <c r="AU552" s="254">
        <f t="shared" si="898"/>
        <v>0</v>
      </c>
      <c r="AV552" s="254">
        <f t="shared" si="899"/>
        <v>0</v>
      </c>
      <c r="AW552" s="254">
        <f t="shared" si="900"/>
        <v>0</v>
      </c>
      <c r="AX552" s="253"/>
      <c r="AY552" s="254"/>
      <c r="AZ552" s="255">
        <f>IF(AND(AW552,AX552=0,AY552=0)=0,0,IF(AW552&gt;0,[6]Приват!$J$1,IF(AX552&gt;0,[6]Укрсиб!$J$1,0)))</f>
        <v>0</v>
      </c>
      <c r="BA552" s="256"/>
      <c r="BB552" s="256">
        <f t="shared" ca="1" si="901"/>
        <v>0</v>
      </c>
      <c r="BC552" s="256">
        <f t="shared" ca="1" si="902"/>
        <v>3</v>
      </c>
      <c r="BD552" s="191">
        <f t="shared" ca="1" si="843"/>
        <v>0</v>
      </c>
      <c r="BE552" s="256"/>
      <c r="BF552" s="257"/>
      <c r="BG552" s="257"/>
      <c r="BH552" s="257"/>
      <c r="BI552" s="257"/>
      <c r="BJ552" s="257"/>
      <c r="BK552" s="257"/>
      <c r="BL552" s="257"/>
      <c r="BM552" s="257">
        <f t="shared" si="903"/>
        <v>0</v>
      </c>
      <c r="BN552" s="257"/>
      <c r="BO552" s="257"/>
      <c r="BP552" s="626">
        <f t="shared" si="904"/>
        <v>0</v>
      </c>
      <c r="BQ552" s="257">
        <f t="shared" si="905"/>
        <v>0</v>
      </c>
      <c r="BR552" s="257">
        <f t="shared" si="906"/>
        <v>0</v>
      </c>
      <c r="BS552" s="257"/>
      <c r="BT552" s="257"/>
      <c r="BU552" s="257">
        <f t="shared" si="907"/>
        <v>0</v>
      </c>
      <c r="BV552" s="257">
        <f t="shared" si="908"/>
        <v>0</v>
      </c>
      <c r="BW552" s="257">
        <f t="shared" si="909"/>
        <v>0</v>
      </c>
      <c r="BX552" s="256"/>
      <c r="BY552" s="257"/>
      <c r="BZ552" s="258">
        <f>IF(AND(BW552,BX552=0)=0,0,IF(BW552&gt;0,[6]Приват!$P$1,IF(BX552&gt;0,[6]Укрсиб!$P$1,0)))</f>
        <v>0</v>
      </c>
      <c r="CA552" s="259"/>
      <c r="CB552" s="259">
        <f t="shared" ca="1" si="910"/>
        <v>0</v>
      </c>
      <c r="CC552" s="259">
        <f t="shared" ca="1" si="911"/>
        <v>3</v>
      </c>
      <c r="CD552" s="198">
        <f t="shared" ca="1" si="847"/>
        <v>0</v>
      </c>
      <c r="CE552" s="259"/>
      <c r="CF552" s="260"/>
      <c r="CG552" s="260"/>
      <c r="CH552" s="260"/>
      <c r="CI552" s="260"/>
      <c r="CJ552" s="260"/>
      <c r="CK552" s="260"/>
      <c r="CL552" s="260"/>
      <c r="CM552" s="260">
        <f t="shared" si="912"/>
        <v>0</v>
      </c>
      <c r="CN552" s="260"/>
      <c r="CO552" s="260"/>
      <c r="CP552" s="260">
        <f t="shared" si="913"/>
        <v>0</v>
      </c>
      <c r="CQ552" s="260">
        <f t="shared" si="914"/>
        <v>0</v>
      </c>
      <c r="CR552" s="260">
        <f t="shared" si="915"/>
        <v>0</v>
      </c>
      <c r="CS552" s="260"/>
      <c r="CT552" s="260"/>
      <c r="CU552" s="260">
        <f t="shared" si="916"/>
        <v>0</v>
      </c>
      <c r="CV552" s="260">
        <f t="shared" si="917"/>
        <v>0</v>
      </c>
      <c r="CW552" s="260">
        <f t="shared" si="918"/>
        <v>0</v>
      </c>
      <c r="CX552" s="259"/>
      <c r="CY552" s="260"/>
      <c r="CZ552" s="261">
        <f>IF(AND(CW552,CX552=0)=0,0,IF(CW552&gt;0,[6]Приват!$V$1,IF(CX552&gt;0,[6]Укрсиб!$V$1,0)))</f>
        <v>0</v>
      </c>
      <c r="DA552" s="262"/>
      <c r="DB552" s="262">
        <f t="shared" ca="1" si="919"/>
        <v>0</v>
      </c>
      <c r="DC552" s="262">
        <f t="shared" ca="1" si="920"/>
        <v>3</v>
      </c>
      <c r="DD552" s="204">
        <f t="shared" ca="1" si="850"/>
        <v>0</v>
      </c>
      <c r="DE552" s="262"/>
      <c r="DF552" s="263"/>
      <c r="DG552" s="263"/>
      <c r="DH552" s="263"/>
      <c r="DI552" s="263"/>
      <c r="DJ552" s="263"/>
      <c r="DK552" s="263"/>
      <c r="DL552" s="263"/>
      <c r="DM552" s="263">
        <f t="shared" si="921"/>
        <v>0</v>
      </c>
      <c r="DN552" s="263"/>
      <c r="DO552" s="263"/>
      <c r="DP552" s="766">
        <f t="shared" si="922"/>
        <v>0</v>
      </c>
      <c r="DQ552" s="263">
        <f t="shared" si="923"/>
        <v>0</v>
      </c>
      <c r="DR552" s="263">
        <f t="shared" si="924"/>
        <v>0</v>
      </c>
      <c r="DS552" s="263"/>
      <c r="DT552" s="263"/>
      <c r="DU552" s="263">
        <f t="shared" si="925"/>
        <v>0</v>
      </c>
      <c r="DV552" s="263">
        <f t="shared" si="926"/>
        <v>0</v>
      </c>
      <c r="DW552" s="263">
        <f t="shared" si="927"/>
        <v>0</v>
      </c>
      <c r="DX552" s="262"/>
      <c r="DY552" s="263"/>
      <c r="DZ552" s="264">
        <f>IF(AND(DW552,DX552=0)=0,0,IF(DW552&gt;0,[6]Приват!$AB$1,IF(DX552&gt;0,[6]Укрсиб!$AB$1,0)))</f>
        <v>0</v>
      </c>
      <c r="EA552" s="265"/>
      <c r="EB552" s="265">
        <f t="shared" ca="1" si="928"/>
        <v>0</v>
      </c>
      <c r="EC552" s="265">
        <f t="shared" ca="1" si="929"/>
        <v>3</v>
      </c>
      <c r="ED552" s="207">
        <f t="shared" ca="1" si="854"/>
        <v>0</v>
      </c>
      <c r="EE552" s="265"/>
      <c r="EF552" s="266"/>
      <c r="EG552" s="266"/>
      <c r="EH552" s="266"/>
      <c r="EI552" s="266"/>
      <c r="EJ552" s="266"/>
      <c r="EK552" s="266"/>
      <c r="EL552" s="266"/>
      <c r="EM552" s="266">
        <f t="shared" si="930"/>
        <v>0</v>
      </c>
      <c r="EN552" s="266"/>
      <c r="EO552" s="266"/>
      <c r="EP552" s="266">
        <f t="shared" si="931"/>
        <v>0</v>
      </c>
      <c r="EQ552" s="266">
        <f t="shared" si="932"/>
        <v>0</v>
      </c>
      <c r="ER552" s="266">
        <f t="shared" si="933"/>
        <v>0</v>
      </c>
      <c r="ES552" s="266"/>
      <c r="ET552" s="266"/>
      <c r="EU552" s="266">
        <f t="shared" si="934"/>
        <v>0</v>
      </c>
      <c r="EV552" s="266">
        <f t="shared" si="935"/>
        <v>0</v>
      </c>
      <c r="EW552" s="266">
        <f t="shared" si="936"/>
        <v>0</v>
      </c>
      <c r="EX552" s="265"/>
      <c r="EY552" s="266"/>
      <c r="EZ552" s="267">
        <f>IF(AND(EW552,EX552=0)=0,0,IF(EW552&gt;0,[6]Приват!$AH$1,IF(EX552&gt;0,[6]Укрсиб!$AH$1,0)))</f>
        <v>0</v>
      </c>
      <c r="FA552" s="28">
        <f t="shared" ca="1" si="865"/>
        <v>0</v>
      </c>
      <c r="FB552" s="28">
        <f t="shared" ca="1" si="866"/>
        <v>0</v>
      </c>
      <c r="FC552" s="28">
        <f t="shared" ca="1" si="867"/>
        <v>0</v>
      </c>
      <c r="FD552" s="28">
        <f t="shared" ca="1" si="868"/>
        <v>0</v>
      </c>
      <c r="FE552" s="28">
        <f t="shared" ca="1" si="837"/>
        <v>0</v>
      </c>
      <c r="FF552">
        <f t="shared" si="838"/>
        <v>0</v>
      </c>
      <c r="FG552" s="7">
        <f t="shared" si="839"/>
        <v>0</v>
      </c>
    </row>
    <row r="553" spans="1:163">
      <c r="A553" s="249"/>
      <c r="B553" s="249">
        <f t="shared" ca="1" si="869"/>
        <v>0</v>
      </c>
      <c r="C553" s="249">
        <f t="shared" ca="1" si="870"/>
        <v>5</v>
      </c>
      <c r="D553" s="249">
        <f t="shared" ca="1" si="871"/>
        <v>0</v>
      </c>
      <c r="E553" s="249">
        <f t="shared" si="872"/>
        <v>0</v>
      </c>
      <c r="F553" s="250"/>
      <c r="G553" s="251">
        <f t="shared" si="873"/>
        <v>0</v>
      </c>
      <c r="H553" s="251">
        <f t="shared" si="874"/>
        <v>0</v>
      </c>
      <c r="I553" s="251">
        <f t="shared" si="875"/>
        <v>0</v>
      </c>
      <c r="J553" s="251">
        <f t="shared" si="876"/>
        <v>0</v>
      </c>
      <c r="K553" s="251">
        <f t="shared" si="877"/>
        <v>0</v>
      </c>
      <c r="L553" s="251">
        <f t="shared" si="878"/>
        <v>0</v>
      </c>
      <c r="M553" s="251">
        <f t="shared" si="879"/>
        <v>0</v>
      </c>
      <c r="N553" s="251">
        <f t="shared" si="880"/>
        <v>0</v>
      </c>
      <c r="O553" s="251">
        <f t="shared" si="881"/>
        <v>0</v>
      </c>
      <c r="P553" s="254">
        <f t="shared" si="882"/>
        <v>0</v>
      </c>
      <c r="Q553" s="251">
        <f t="shared" si="883"/>
        <v>0</v>
      </c>
      <c r="R553" s="251">
        <f t="shared" si="884"/>
        <v>0</v>
      </c>
      <c r="S553" s="251">
        <f t="shared" si="885"/>
        <v>0</v>
      </c>
      <c r="T553" s="251">
        <f t="shared" si="886"/>
        <v>0</v>
      </c>
      <c r="U553" s="251">
        <f t="shared" si="887"/>
        <v>0</v>
      </c>
      <c r="V553" s="251">
        <f t="shared" si="888"/>
        <v>0</v>
      </c>
      <c r="W553" s="251">
        <f t="shared" si="889"/>
        <v>0</v>
      </c>
      <c r="X553" s="251">
        <f t="shared" si="890"/>
        <v>0</v>
      </c>
      <c r="Y553" s="251">
        <f t="shared" si="891"/>
        <v>0</v>
      </c>
      <c r="Z553" s="252" t="str">
        <f t="shared" si="892"/>
        <v xml:space="preserve">        </v>
      </c>
      <c r="AA553" s="253"/>
      <c r="AB553" s="253">
        <f t="shared" ca="1" si="893"/>
        <v>0</v>
      </c>
      <c r="AC553" s="253">
        <f t="shared" ca="1" si="937"/>
        <v>5</v>
      </c>
      <c r="AD553" s="185">
        <f t="shared" ca="1" si="840"/>
        <v>0</v>
      </c>
      <c r="AE553" s="253"/>
      <c r="AF553" s="254"/>
      <c r="AG553" s="254"/>
      <c r="AH553" s="254"/>
      <c r="AI553" s="254"/>
      <c r="AJ553" s="254"/>
      <c r="AK553" s="254"/>
      <c r="AL553" s="254"/>
      <c r="AM553" s="254">
        <f t="shared" si="894"/>
        <v>0</v>
      </c>
      <c r="AN553" s="254"/>
      <c r="AO553" s="254"/>
      <c r="AP553" s="626">
        <f t="shared" si="895"/>
        <v>0</v>
      </c>
      <c r="AQ553" s="254">
        <f t="shared" si="896"/>
        <v>0</v>
      </c>
      <c r="AR553" s="254">
        <f t="shared" si="897"/>
        <v>0</v>
      </c>
      <c r="AS553" s="254"/>
      <c r="AT553" s="254"/>
      <c r="AU553" s="254">
        <f t="shared" si="898"/>
        <v>0</v>
      </c>
      <c r="AV553" s="254">
        <f t="shared" si="899"/>
        <v>0</v>
      </c>
      <c r="AW553" s="254">
        <f t="shared" si="900"/>
        <v>0</v>
      </c>
      <c r="AX553" s="253"/>
      <c r="AY553" s="254"/>
      <c r="AZ553" s="255">
        <f>IF(AND(AW553,AX553=0,AY553=0)=0,0,IF(AW553&gt;0,[6]Приват!$J$1,IF(AX553&gt;0,[6]Укрсиб!$J$1,0)))</f>
        <v>0</v>
      </c>
      <c r="BA553" s="256"/>
      <c r="BB553" s="256">
        <f t="shared" ca="1" si="901"/>
        <v>0</v>
      </c>
      <c r="BC553" s="256">
        <f t="shared" ca="1" si="902"/>
        <v>5</v>
      </c>
      <c r="BD553" s="191">
        <f t="shared" ca="1" si="843"/>
        <v>0</v>
      </c>
      <c r="BE553" s="256"/>
      <c r="BF553" s="257"/>
      <c r="BG553" s="257"/>
      <c r="BH553" s="257"/>
      <c r="BI553" s="257"/>
      <c r="BJ553" s="257"/>
      <c r="BK553" s="257"/>
      <c r="BL553" s="257"/>
      <c r="BM553" s="257">
        <f t="shared" si="903"/>
        <v>0</v>
      </c>
      <c r="BN553" s="257"/>
      <c r="BO553" s="257"/>
      <c r="BP553" s="626">
        <f t="shared" si="904"/>
        <v>0</v>
      </c>
      <c r="BQ553" s="257">
        <f t="shared" si="905"/>
        <v>0</v>
      </c>
      <c r="BR553" s="257">
        <f t="shared" si="906"/>
        <v>0</v>
      </c>
      <c r="BS553" s="257"/>
      <c r="BT553" s="257"/>
      <c r="BU553" s="257">
        <f t="shared" si="907"/>
        <v>0</v>
      </c>
      <c r="BV553" s="257">
        <f t="shared" si="908"/>
        <v>0</v>
      </c>
      <c r="BW553" s="257">
        <f t="shared" si="909"/>
        <v>0</v>
      </c>
      <c r="BX553" s="256"/>
      <c r="BY553" s="257"/>
      <c r="BZ553" s="258">
        <f>IF(AND(BW553,BX553=0)=0,0,IF(BW553&gt;0,[6]Приват!$P$1,IF(BX553&gt;0,[6]Укрсиб!$P$1,0)))</f>
        <v>0</v>
      </c>
      <c r="CA553" s="259"/>
      <c r="CB553" s="259">
        <f t="shared" ca="1" si="910"/>
        <v>0</v>
      </c>
      <c r="CC553" s="259">
        <f t="shared" ca="1" si="911"/>
        <v>5</v>
      </c>
      <c r="CD553" s="198">
        <f t="shared" ca="1" si="847"/>
        <v>0</v>
      </c>
      <c r="CE553" s="259"/>
      <c r="CF553" s="260"/>
      <c r="CG553" s="260"/>
      <c r="CH553" s="260"/>
      <c r="CI553" s="260"/>
      <c r="CJ553" s="260"/>
      <c r="CK553" s="260"/>
      <c r="CL553" s="260"/>
      <c r="CM553" s="260">
        <f t="shared" si="912"/>
        <v>0</v>
      </c>
      <c r="CN553" s="260"/>
      <c r="CO553" s="260"/>
      <c r="CP553" s="260">
        <f t="shared" si="913"/>
        <v>0</v>
      </c>
      <c r="CQ553" s="260">
        <f t="shared" si="914"/>
        <v>0</v>
      </c>
      <c r="CR553" s="260">
        <f t="shared" si="915"/>
        <v>0</v>
      </c>
      <c r="CS553" s="260"/>
      <c r="CT553" s="260"/>
      <c r="CU553" s="260">
        <f t="shared" si="916"/>
        <v>0</v>
      </c>
      <c r="CV553" s="260">
        <f t="shared" si="917"/>
        <v>0</v>
      </c>
      <c r="CW553" s="260">
        <f t="shared" si="918"/>
        <v>0</v>
      </c>
      <c r="CX553" s="259"/>
      <c r="CY553" s="260"/>
      <c r="CZ553" s="261">
        <f>IF(AND(CW553,CX553=0)=0,0,IF(CW553&gt;0,[6]Приват!$V$1,IF(CX553&gt;0,[6]Укрсиб!$V$1,0)))</f>
        <v>0</v>
      </c>
      <c r="DA553" s="262"/>
      <c r="DB553" s="262">
        <f t="shared" ca="1" si="919"/>
        <v>0</v>
      </c>
      <c r="DC553" s="262">
        <f t="shared" ca="1" si="920"/>
        <v>5</v>
      </c>
      <c r="DD553" s="204">
        <f t="shared" ca="1" si="850"/>
        <v>0</v>
      </c>
      <c r="DE553" s="262"/>
      <c r="DF553" s="263"/>
      <c r="DG553" s="263"/>
      <c r="DH553" s="263"/>
      <c r="DI553" s="263"/>
      <c r="DJ553" s="263"/>
      <c r="DK553" s="263"/>
      <c r="DL553" s="263"/>
      <c r="DM553" s="263">
        <f t="shared" si="921"/>
        <v>0</v>
      </c>
      <c r="DN553" s="263"/>
      <c r="DO553" s="263"/>
      <c r="DP553" s="766">
        <f t="shared" si="922"/>
        <v>0</v>
      </c>
      <c r="DQ553" s="263">
        <f t="shared" si="923"/>
        <v>0</v>
      </c>
      <c r="DR553" s="263">
        <f t="shared" si="924"/>
        <v>0</v>
      </c>
      <c r="DS553" s="263"/>
      <c r="DT553" s="263"/>
      <c r="DU553" s="263">
        <f t="shared" si="925"/>
        <v>0</v>
      </c>
      <c r="DV553" s="263">
        <f t="shared" si="926"/>
        <v>0</v>
      </c>
      <c r="DW553" s="263">
        <f t="shared" si="927"/>
        <v>0</v>
      </c>
      <c r="DX553" s="262"/>
      <c r="DY553" s="263"/>
      <c r="DZ553" s="264">
        <f>IF(AND(DW553,DX553=0)=0,0,IF(DW553&gt;0,[6]Приват!$AB$1,IF(DX553&gt;0,[6]Укрсиб!$AB$1,0)))</f>
        <v>0</v>
      </c>
      <c r="EA553" s="265"/>
      <c r="EB553" s="265">
        <f t="shared" ca="1" si="928"/>
        <v>0</v>
      </c>
      <c r="EC553" s="265">
        <f t="shared" ca="1" si="929"/>
        <v>5</v>
      </c>
      <c r="ED553" s="207">
        <f t="shared" ca="1" si="854"/>
        <v>0</v>
      </c>
      <c r="EE553" s="265"/>
      <c r="EF553" s="266"/>
      <c r="EG553" s="266"/>
      <c r="EH553" s="266"/>
      <c r="EI553" s="266"/>
      <c r="EJ553" s="266"/>
      <c r="EK553" s="266"/>
      <c r="EL553" s="266"/>
      <c r="EM553" s="266">
        <f t="shared" si="930"/>
        <v>0</v>
      </c>
      <c r="EN553" s="266"/>
      <c r="EO553" s="266"/>
      <c r="EP553" s="266">
        <f t="shared" si="931"/>
        <v>0</v>
      </c>
      <c r="EQ553" s="266">
        <f t="shared" si="932"/>
        <v>0</v>
      </c>
      <c r="ER553" s="266">
        <f t="shared" si="933"/>
        <v>0</v>
      </c>
      <c r="ES553" s="266"/>
      <c r="ET553" s="266"/>
      <c r="EU553" s="266">
        <f t="shared" si="934"/>
        <v>0</v>
      </c>
      <c r="EV553" s="266">
        <f t="shared" si="935"/>
        <v>0</v>
      </c>
      <c r="EW553" s="266">
        <f t="shared" si="936"/>
        <v>0</v>
      </c>
      <c r="EX553" s="265"/>
      <c r="EY553" s="266"/>
      <c r="EZ553" s="267">
        <f>IF(AND(EW553,EX553=0)=0,0,IF(EW553&gt;0,[6]Приват!$AH$1,IF(EX553&gt;0,[6]Укрсиб!$AH$1,0)))</f>
        <v>0</v>
      </c>
      <c r="FA553" s="28">
        <f t="shared" ca="1" si="865"/>
        <v>0</v>
      </c>
      <c r="FB553" s="28">
        <f t="shared" ca="1" si="866"/>
        <v>0</v>
      </c>
      <c r="FC553" s="28">
        <f t="shared" ca="1" si="867"/>
        <v>0</v>
      </c>
      <c r="FD553" s="28">
        <f t="shared" ca="1" si="868"/>
        <v>0</v>
      </c>
      <c r="FE553" s="28">
        <f t="shared" ca="1" si="837"/>
        <v>0</v>
      </c>
      <c r="FF553">
        <f t="shared" si="838"/>
        <v>0</v>
      </c>
      <c r="FG553" s="7">
        <f t="shared" si="839"/>
        <v>0</v>
      </c>
    </row>
    <row r="554" spans="1:163">
      <c r="A554" s="249"/>
      <c r="B554" s="249">
        <f t="shared" ca="1" si="869"/>
        <v>0</v>
      </c>
      <c r="C554" s="249">
        <f t="shared" ca="1" si="870"/>
        <v>7</v>
      </c>
      <c r="D554" s="249">
        <f t="shared" ca="1" si="871"/>
        <v>0</v>
      </c>
      <c r="E554" s="249">
        <f t="shared" si="872"/>
        <v>0</v>
      </c>
      <c r="F554" s="250"/>
      <c r="G554" s="251">
        <f t="shared" si="873"/>
        <v>0</v>
      </c>
      <c r="H554" s="251">
        <f t="shared" si="874"/>
        <v>0</v>
      </c>
      <c r="I554" s="251">
        <f t="shared" si="875"/>
        <v>0</v>
      </c>
      <c r="J554" s="251">
        <f t="shared" si="876"/>
        <v>0</v>
      </c>
      <c r="K554" s="251">
        <f t="shared" si="877"/>
        <v>0</v>
      </c>
      <c r="L554" s="251">
        <f t="shared" si="878"/>
        <v>0</v>
      </c>
      <c r="M554" s="251">
        <f t="shared" si="879"/>
        <v>0</v>
      </c>
      <c r="N554" s="251">
        <f t="shared" si="880"/>
        <v>0</v>
      </c>
      <c r="O554" s="251">
        <f t="shared" si="881"/>
        <v>0</v>
      </c>
      <c r="P554" s="254">
        <f t="shared" si="882"/>
        <v>0</v>
      </c>
      <c r="Q554" s="251">
        <f t="shared" si="883"/>
        <v>0</v>
      </c>
      <c r="R554" s="251">
        <f t="shared" si="884"/>
        <v>0</v>
      </c>
      <c r="S554" s="251">
        <f t="shared" si="885"/>
        <v>0</v>
      </c>
      <c r="T554" s="251">
        <f t="shared" si="886"/>
        <v>0</v>
      </c>
      <c r="U554" s="251">
        <f t="shared" si="887"/>
        <v>0</v>
      </c>
      <c r="V554" s="251">
        <f t="shared" si="888"/>
        <v>0</v>
      </c>
      <c r="W554" s="251">
        <f t="shared" si="889"/>
        <v>0</v>
      </c>
      <c r="X554" s="251">
        <f t="shared" si="890"/>
        <v>0</v>
      </c>
      <c r="Y554" s="251">
        <f t="shared" si="891"/>
        <v>0</v>
      </c>
      <c r="Z554" s="252" t="str">
        <f t="shared" si="892"/>
        <v xml:space="preserve">        </v>
      </c>
      <c r="AA554" s="253"/>
      <c r="AB554" s="253">
        <f t="shared" ca="1" si="893"/>
        <v>0</v>
      </c>
      <c r="AC554" s="253">
        <f t="shared" ca="1" si="937"/>
        <v>7</v>
      </c>
      <c r="AD554" s="185">
        <f t="shared" ca="1" si="840"/>
        <v>0</v>
      </c>
      <c r="AE554" s="253"/>
      <c r="AF554" s="254"/>
      <c r="AG554" s="254"/>
      <c r="AH554" s="254"/>
      <c r="AI554" s="254"/>
      <c r="AJ554" s="254"/>
      <c r="AK554" s="254"/>
      <c r="AL554" s="254"/>
      <c r="AM554" s="254">
        <f t="shared" si="894"/>
        <v>0</v>
      </c>
      <c r="AN554" s="254"/>
      <c r="AO554" s="254"/>
      <c r="AP554" s="626">
        <f t="shared" si="895"/>
        <v>0</v>
      </c>
      <c r="AQ554" s="254">
        <f t="shared" si="896"/>
        <v>0</v>
      </c>
      <c r="AR554" s="254">
        <f t="shared" si="897"/>
        <v>0</v>
      </c>
      <c r="AS554" s="254"/>
      <c r="AT554" s="254"/>
      <c r="AU554" s="254">
        <f t="shared" si="898"/>
        <v>0</v>
      </c>
      <c r="AV554" s="254">
        <f t="shared" si="899"/>
        <v>0</v>
      </c>
      <c r="AW554" s="254">
        <f t="shared" si="900"/>
        <v>0</v>
      </c>
      <c r="AX554" s="253"/>
      <c r="AY554" s="254"/>
      <c r="AZ554" s="255">
        <f>IF(AND(AW554,AX554=0,AY554=0)=0,0,IF(AW554&gt;0,[6]Приват!$J$1,IF(AX554&gt;0,[6]Укрсиб!$J$1,0)))</f>
        <v>0</v>
      </c>
      <c r="BA554" s="256"/>
      <c r="BB554" s="256">
        <f t="shared" ca="1" si="901"/>
        <v>0</v>
      </c>
      <c r="BC554" s="256">
        <f t="shared" ca="1" si="902"/>
        <v>7</v>
      </c>
      <c r="BD554" s="191">
        <f t="shared" ca="1" si="843"/>
        <v>0</v>
      </c>
      <c r="BE554" s="256"/>
      <c r="BF554" s="257"/>
      <c r="BG554" s="257"/>
      <c r="BH554" s="257"/>
      <c r="BI554" s="257"/>
      <c r="BJ554" s="257"/>
      <c r="BK554" s="257"/>
      <c r="BL554" s="257"/>
      <c r="BM554" s="257">
        <f t="shared" ref="BM554:BM563" si="938">6500/31*BE554</f>
        <v>0</v>
      </c>
      <c r="BN554" s="257"/>
      <c r="BO554" s="257"/>
      <c r="BP554" s="626">
        <f t="shared" si="904"/>
        <v>0</v>
      </c>
      <c r="BQ554" s="257">
        <f t="shared" si="905"/>
        <v>0</v>
      </c>
      <c r="BR554" s="257">
        <f t="shared" si="906"/>
        <v>0</v>
      </c>
      <c r="BS554" s="257"/>
      <c r="BT554" s="257"/>
      <c r="BU554" s="257">
        <f t="shared" si="907"/>
        <v>0</v>
      </c>
      <c r="BV554" s="257">
        <f t="shared" si="908"/>
        <v>0</v>
      </c>
      <c r="BW554" s="257">
        <f t="shared" si="909"/>
        <v>0</v>
      </c>
      <c r="BX554" s="256"/>
      <c r="BY554" s="257"/>
      <c r="BZ554" s="258">
        <f>IF(AND(BW554,BX554=0)=0,0,IF(BW554&gt;0,[6]Приват!$P$1,IF(BX554&gt;0,[6]Укрсиб!$P$1,0)))</f>
        <v>0</v>
      </c>
      <c r="CA554" s="259"/>
      <c r="CB554" s="259">
        <f t="shared" ca="1" si="910"/>
        <v>0</v>
      </c>
      <c r="CC554" s="259">
        <f t="shared" ca="1" si="911"/>
        <v>7</v>
      </c>
      <c r="CD554" s="198">
        <f t="shared" ca="1" si="847"/>
        <v>0</v>
      </c>
      <c r="CE554" s="259"/>
      <c r="CF554" s="260"/>
      <c r="CG554" s="260"/>
      <c r="CH554" s="260"/>
      <c r="CI554" s="260"/>
      <c r="CJ554" s="260"/>
      <c r="CK554" s="260"/>
      <c r="CL554" s="260"/>
      <c r="CM554" s="260">
        <f t="shared" si="912"/>
        <v>0</v>
      </c>
      <c r="CN554" s="260"/>
      <c r="CO554" s="260"/>
      <c r="CP554" s="260">
        <f t="shared" si="913"/>
        <v>0</v>
      </c>
      <c r="CQ554" s="260">
        <f t="shared" si="914"/>
        <v>0</v>
      </c>
      <c r="CR554" s="260">
        <f t="shared" si="915"/>
        <v>0</v>
      </c>
      <c r="CS554" s="260"/>
      <c r="CT554" s="260"/>
      <c r="CU554" s="260">
        <f t="shared" si="916"/>
        <v>0</v>
      </c>
      <c r="CV554" s="260">
        <f t="shared" si="917"/>
        <v>0</v>
      </c>
      <c r="CW554" s="260">
        <f t="shared" si="918"/>
        <v>0</v>
      </c>
      <c r="CX554" s="259"/>
      <c r="CY554" s="260"/>
      <c r="CZ554" s="261">
        <f>IF(AND(CW554,CX554=0)=0,0,IF(CW554&gt;0,[6]Приват!$V$1,IF(CX554&gt;0,[6]Укрсиб!$V$1,0)))</f>
        <v>0</v>
      </c>
      <c r="DA554" s="262"/>
      <c r="DB554" s="262">
        <f t="shared" ca="1" si="919"/>
        <v>0</v>
      </c>
      <c r="DC554" s="262">
        <f t="shared" ca="1" si="920"/>
        <v>7</v>
      </c>
      <c r="DD554" s="204">
        <f t="shared" ca="1" si="850"/>
        <v>0</v>
      </c>
      <c r="DE554" s="262"/>
      <c r="DF554" s="263"/>
      <c r="DG554" s="263"/>
      <c r="DH554" s="263"/>
      <c r="DI554" s="263"/>
      <c r="DJ554" s="263"/>
      <c r="DK554" s="263"/>
      <c r="DL554" s="263"/>
      <c r="DM554" s="263">
        <f t="shared" si="921"/>
        <v>0</v>
      </c>
      <c r="DN554" s="263"/>
      <c r="DO554" s="263"/>
      <c r="DP554" s="766">
        <f t="shared" si="922"/>
        <v>0</v>
      </c>
      <c r="DQ554" s="263">
        <f t="shared" si="923"/>
        <v>0</v>
      </c>
      <c r="DR554" s="263">
        <f t="shared" si="924"/>
        <v>0</v>
      </c>
      <c r="DS554" s="263"/>
      <c r="DT554" s="263"/>
      <c r="DU554" s="263">
        <f t="shared" si="925"/>
        <v>0</v>
      </c>
      <c r="DV554" s="263">
        <f t="shared" si="926"/>
        <v>0</v>
      </c>
      <c r="DW554" s="263">
        <f t="shared" si="927"/>
        <v>0</v>
      </c>
      <c r="DX554" s="262"/>
      <c r="DY554" s="263"/>
      <c r="DZ554" s="264">
        <f>IF(AND(DW554,DX554=0)=0,0,IF(DW554&gt;0,[6]Приват!$AB$1,IF(DX554&gt;0,[6]Укрсиб!$AB$1,0)))</f>
        <v>0</v>
      </c>
      <c r="EA554" s="265"/>
      <c r="EB554" s="265">
        <f t="shared" ca="1" si="928"/>
        <v>0</v>
      </c>
      <c r="EC554" s="265">
        <f t="shared" ca="1" si="929"/>
        <v>7</v>
      </c>
      <c r="ED554" s="207">
        <f t="shared" ca="1" si="854"/>
        <v>0</v>
      </c>
      <c r="EE554" s="265"/>
      <c r="EF554" s="266"/>
      <c r="EG554" s="266"/>
      <c r="EH554" s="266"/>
      <c r="EI554" s="266"/>
      <c r="EJ554" s="266"/>
      <c r="EK554" s="266"/>
      <c r="EL554" s="266"/>
      <c r="EM554" s="266">
        <f t="shared" si="930"/>
        <v>0</v>
      </c>
      <c r="EN554" s="266"/>
      <c r="EO554" s="266"/>
      <c r="EP554" s="266">
        <f t="shared" si="931"/>
        <v>0</v>
      </c>
      <c r="EQ554" s="266">
        <f t="shared" si="932"/>
        <v>0</v>
      </c>
      <c r="ER554" s="266">
        <f t="shared" si="933"/>
        <v>0</v>
      </c>
      <c r="ES554" s="266"/>
      <c r="ET554" s="266"/>
      <c r="EU554" s="266">
        <f t="shared" si="934"/>
        <v>0</v>
      </c>
      <c r="EV554" s="266">
        <f t="shared" si="935"/>
        <v>0</v>
      </c>
      <c r="EW554" s="266">
        <f t="shared" si="936"/>
        <v>0</v>
      </c>
      <c r="EX554" s="265"/>
      <c r="EY554" s="266"/>
      <c r="EZ554" s="267">
        <f>IF(AND(EW554,EX554=0)=0,0,IF(EW554&gt;0,[6]Приват!$AH$1,IF(EX554&gt;0,[6]Укрсиб!$AH$1,0)))</f>
        <v>0</v>
      </c>
      <c r="FA554" s="28">
        <f t="shared" ca="1" si="865"/>
        <v>0</v>
      </c>
      <c r="FB554" s="28">
        <f t="shared" ca="1" si="866"/>
        <v>0</v>
      </c>
      <c r="FC554" s="28">
        <f t="shared" ca="1" si="867"/>
        <v>0</v>
      </c>
      <c r="FD554" s="28">
        <f t="shared" ca="1" si="868"/>
        <v>0</v>
      </c>
      <c r="FE554" s="28">
        <f t="shared" ca="1" si="837"/>
        <v>0</v>
      </c>
      <c r="FF554">
        <f t="shared" si="838"/>
        <v>0</v>
      </c>
      <c r="FG554" s="7">
        <f t="shared" si="839"/>
        <v>0</v>
      </c>
    </row>
    <row r="555" spans="1:163">
      <c r="A555" s="249"/>
      <c r="B555" s="249">
        <f t="shared" ca="1" si="869"/>
        <v>0</v>
      </c>
      <c r="C555" s="249">
        <f t="shared" ca="1" si="870"/>
        <v>9</v>
      </c>
      <c r="D555" s="249">
        <f t="shared" ca="1" si="871"/>
        <v>0</v>
      </c>
      <c r="E555" s="249">
        <f t="shared" si="872"/>
        <v>0</v>
      </c>
      <c r="F555" s="250"/>
      <c r="G555" s="251">
        <f t="shared" si="873"/>
        <v>0</v>
      </c>
      <c r="H555" s="251">
        <f t="shared" si="874"/>
        <v>0</v>
      </c>
      <c r="I555" s="251">
        <f t="shared" si="875"/>
        <v>0</v>
      </c>
      <c r="J555" s="251">
        <f t="shared" si="876"/>
        <v>0</v>
      </c>
      <c r="K555" s="251">
        <f t="shared" si="877"/>
        <v>0</v>
      </c>
      <c r="L555" s="251">
        <f t="shared" si="878"/>
        <v>0</v>
      </c>
      <c r="M555" s="251">
        <f t="shared" si="879"/>
        <v>0</v>
      </c>
      <c r="N555" s="251">
        <f t="shared" si="880"/>
        <v>0</v>
      </c>
      <c r="O555" s="251">
        <f t="shared" si="881"/>
        <v>0</v>
      </c>
      <c r="P555" s="254">
        <f t="shared" si="882"/>
        <v>0</v>
      </c>
      <c r="Q555" s="251">
        <f t="shared" si="883"/>
        <v>0</v>
      </c>
      <c r="R555" s="251">
        <f t="shared" si="884"/>
        <v>0</v>
      </c>
      <c r="S555" s="251">
        <f t="shared" si="885"/>
        <v>0</v>
      </c>
      <c r="T555" s="251">
        <f t="shared" si="886"/>
        <v>0</v>
      </c>
      <c r="U555" s="251">
        <f t="shared" si="887"/>
        <v>0</v>
      </c>
      <c r="V555" s="251">
        <f t="shared" si="888"/>
        <v>0</v>
      </c>
      <c r="W555" s="251">
        <f t="shared" si="889"/>
        <v>0</v>
      </c>
      <c r="X555" s="251">
        <f t="shared" si="890"/>
        <v>0</v>
      </c>
      <c r="Y555" s="251">
        <f t="shared" si="891"/>
        <v>0</v>
      </c>
      <c r="Z555" s="252" t="str">
        <f t="shared" si="892"/>
        <v xml:space="preserve">        </v>
      </c>
      <c r="AA555" s="253"/>
      <c r="AB555" s="253">
        <f t="shared" ca="1" si="893"/>
        <v>0</v>
      </c>
      <c r="AC555" s="253">
        <f t="shared" ca="1" si="937"/>
        <v>9</v>
      </c>
      <c r="AD555" s="185">
        <f t="shared" ca="1" si="840"/>
        <v>0</v>
      </c>
      <c r="AE555" s="253"/>
      <c r="AF555" s="254"/>
      <c r="AG555" s="254"/>
      <c r="AH555" s="254"/>
      <c r="AI555" s="254"/>
      <c r="AJ555" s="254"/>
      <c r="AK555" s="254"/>
      <c r="AL555" s="254"/>
      <c r="AM555" s="254">
        <f t="shared" si="894"/>
        <v>0</v>
      </c>
      <c r="AN555" s="254"/>
      <c r="AO555" s="254"/>
      <c r="AP555" s="626">
        <f t="shared" si="895"/>
        <v>0</v>
      </c>
      <c r="AQ555" s="254">
        <f t="shared" si="896"/>
        <v>0</v>
      </c>
      <c r="AR555" s="254">
        <f t="shared" si="897"/>
        <v>0</v>
      </c>
      <c r="AS555" s="254"/>
      <c r="AT555" s="254"/>
      <c r="AU555" s="254">
        <f t="shared" si="898"/>
        <v>0</v>
      </c>
      <c r="AV555" s="254">
        <f t="shared" si="899"/>
        <v>0</v>
      </c>
      <c r="AW555" s="254">
        <f t="shared" si="900"/>
        <v>0</v>
      </c>
      <c r="AX555" s="253"/>
      <c r="AY555" s="254"/>
      <c r="AZ555" s="255">
        <f>IF(AND(AW555,AX555=0,AY555=0)=0,0,IF(AW555&gt;0,[6]Приват!$J$1,IF(AX555&gt;0,[6]Укрсиб!$J$1,0)))</f>
        <v>0</v>
      </c>
      <c r="BA555" s="256"/>
      <c r="BB555" s="256">
        <f t="shared" ca="1" si="901"/>
        <v>0</v>
      </c>
      <c r="BC555" s="256">
        <f t="shared" ca="1" si="902"/>
        <v>9</v>
      </c>
      <c r="BD555" s="191">
        <f t="shared" ca="1" si="843"/>
        <v>0</v>
      </c>
      <c r="BE555" s="256"/>
      <c r="BF555" s="257"/>
      <c r="BG555" s="257"/>
      <c r="BH555" s="257"/>
      <c r="BI555" s="257"/>
      <c r="BJ555" s="257"/>
      <c r="BK555" s="257"/>
      <c r="BL555" s="257"/>
      <c r="BM555" s="257">
        <f t="shared" si="938"/>
        <v>0</v>
      </c>
      <c r="BN555" s="257"/>
      <c r="BO555" s="257"/>
      <c r="BP555" s="626">
        <f t="shared" si="904"/>
        <v>0</v>
      </c>
      <c r="BQ555" s="257">
        <f t="shared" si="905"/>
        <v>0</v>
      </c>
      <c r="BR555" s="257">
        <f t="shared" si="906"/>
        <v>0</v>
      </c>
      <c r="BS555" s="257"/>
      <c r="BT555" s="257"/>
      <c r="BU555" s="257">
        <f t="shared" si="907"/>
        <v>0</v>
      </c>
      <c r="BV555" s="257">
        <f t="shared" si="908"/>
        <v>0</v>
      </c>
      <c r="BW555" s="257">
        <f t="shared" si="909"/>
        <v>0</v>
      </c>
      <c r="BX555" s="256"/>
      <c r="BY555" s="257"/>
      <c r="BZ555" s="258">
        <f>IF(AND(BW555,BX555=0)=0,0,IF(BW555&gt;0,[6]Приват!$P$1,IF(BX555&gt;0,[6]Укрсиб!$P$1,0)))</f>
        <v>0</v>
      </c>
      <c r="CA555" s="259"/>
      <c r="CB555" s="259">
        <f t="shared" ca="1" si="910"/>
        <v>0</v>
      </c>
      <c r="CC555" s="259">
        <f t="shared" ca="1" si="911"/>
        <v>9</v>
      </c>
      <c r="CD555" s="198">
        <f t="shared" ca="1" si="847"/>
        <v>0</v>
      </c>
      <c r="CE555" s="259"/>
      <c r="CF555" s="260"/>
      <c r="CG555" s="260"/>
      <c r="CH555" s="260"/>
      <c r="CI555" s="260"/>
      <c r="CJ555" s="260"/>
      <c r="CK555" s="260"/>
      <c r="CL555" s="260"/>
      <c r="CM555" s="260">
        <f t="shared" si="912"/>
        <v>0</v>
      </c>
      <c r="CN555" s="260"/>
      <c r="CO555" s="260"/>
      <c r="CP555" s="260">
        <f t="shared" si="913"/>
        <v>0</v>
      </c>
      <c r="CQ555" s="260">
        <f t="shared" si="914"/>
        <v>0</v>
      </c>
      <c r="CR555" s="260">
        <f t="shared" si="915"/>
        <v>0</v>
      </c>
      <c r="CS555" s="260"/>
      <c r="CT555" s="260"/>
      <c r="CU555" s="260">
        <f t="shared" si="916"/>
        <v>0</v>
      </c>
      <c r="CV555" s="260">
        <f t="shared" si="917"/>
        <v>0</v>
      </c>
      <c r="CW555" s="260">
        <f t="shared" si="918"/>
        <v>0</v>
      </c>
      <c r="CX555" s="259"/>
      <c r="CY555" s="260"/>
      <c r="CZ555" s="261">
        <f>IF(AND(CW555,CX555=0)=0,0,IF(CW555&gt;0,[6]Приват!$V$1,IF(CX555&gt;0,[6]Укрсиб!$V$1,0)))</f>
        <v>0</v>
      </c>
      <c r="DA555" s="262"/>
      <c r="DB555" s="262">
        <f t="shared" ca="1" si="919"/>
        <v>0</v>
      </c>
      <c r="DC555" s="262">
        <f t="shared" ca="1" si="920"/>
        <v>9</v>
      </c>
      <c r="DD555" s="204">
        <f t="shared" ca="1" si="850"/>
        <v>0</v>
      </c>
      <c r="DE555" s="262"/>
      <c r="DF555" s="263"/>
      <c r="DG555" s="263"/>
      <c r="DH555" s="263"/>
      <c r="DI555" s="263"/>
      <c r="DJ555" s="263"/>
      <c r="DK555" s="263"/>
      <c r="DL555" s="263"/>
      <c r="DM555" s="263">
        <f t="shared" si="921"/>
        <v>0</v>
      </c>
      <c r="DN555" s="263"/>
      <c r="DO555" s="263"/>
      <c r="DP555" s="766">
        <f t="shared" si="922"/>
        <v>0</v>
      </c>
      <c r="DQ555" s="263">
        <f t="shared" si="923"/>
        <v>0</v>
      </c>
      <c r="DR555" s="263">
        <f t="shared" si="924"/>
        <v>0</v>
      </c>
      <c r="DS555" s="263"/>
      <c r="DT555" s="263"/>
      <c r="DU555" s="263">
        <f t="shared" si="925"/>
        <v>0</v>
      </c>
      <c r="DV555" s="263">
        <f t="shared" si="926"/>
        <v>0</v>
      </c>
      <c r="DW555" s="263">
        <f t="shared" si="927"/>
        <v>0</v>
      </c>
      <c r="DX555" s="262"/>
      <c r="DY555" s="263"/>
      <c r="DZ555" s="264">
        <f>IF(AND(DW555,DX555=0)=0,0,IF(DW555&gt;0,[6]Приват!$AB$1,IF(DX555&gt;0,[6]Укрсиб!$AB$1,0)))</f>
        <v>0</v>
      </c>
      <c r="EA555" s="265"/>
      <c r="EB555" s="265">
        <f t="shared" ca="1" si="928"/>
        <v>0</v>
      </c>
      <c r="EC555" s="265">
        <f t="shared" ca="1" si="929"/>
        <v>9</v>
      </c>
      <c r="ED555" s="207">
        <f t="shared" ca="1" si="854"/>
        <v>0</v>
      </c>
      <c r="EE555" s="265"/>
      <c r="EF555" s="266"/>
      <c r="EG555" s="266"/>
      <c r="EH555" s="266"/>
      <c r="EI555" s="266"/>
      <c r="EJ555" s="266"/>
      <c r="EK555" s="266"/>
      <c r="EL555" s="266"/>
      <c r="EM555" s="266">
        <f t="shared" si="930"/>
        <v>0</v>
      </c>
      <c r="EN555" s="266"/>
      <c r="EO555" s="266"/>
      <c r="EP555" s="266">
        <f t="shared" si="931"/>
        <v>0</v>
      </c>
      <c r="EQ555" s="266">
        <f t="shared" si="932"/>
        <v>0</v>
      </c>
      <c r="ER555" s="266">
        <f t="shared" si="933"/>
        <v>0</v>
      </c>
      <c r="ES555" s="266"/>
      <c r="ET555" s="266"/>
      <c r="EU555" s="266">
        <f t="shared" si="934"/>
        <v>0</v>
      </c>
      <c r="EV555" s="266">
        <f t="shared" si="935"/>
        <v>0</v>
      </c>
      <c r="EW555" s="266">
        <f t="shared" si="936"/>
        <v>0</v>
      </c>
      <c r="EX555" s="265"/>
      <c r="EY555" s="266"/>
      <c r="EZ555" s="267">
        <f>IF(AND(EW555,EX555=0)=0,0,IF(EW555&gt;0,[6]Приват!$AH$1,IF(EX555&gt;0,[6]Укрсиб!$AH$1,0)))</f>
        <v>0</v>
      </c>
      <c r="FA555" s="28">
        <f t="shared" ca="1" si="865"/>
        <v>0</v>
      </c>
      <c r="FB555" s="28">
        <f t="shared" ca="1" si="866"/>
        <v>0</v>
      </c>
      <c r="FC555" s="28">
        <f t="shared" ca="1" si="867"/>
        <v>0</v>
      </c>
      <c r="FD555" s="28">
        <f t="shared" ca="1" si="868"/>
        <v>0</v>
      </c>
      <c r="FE555" s="28">
        <f t="shared" ca="1" si="837"/>
        <v>0</v>
      </c>
      <c r="FF555">
        <f t="shared" si="838"/>
        <v>0</v>
      </c>
      <c r="FG555" s="7">
        <f t="shared" si="839"/>
        <v>0</v>
      </c>
    </row>
    <row r="556" spans="1:163">
      <c r="A556" s="249"/>
      <c r="B556" s="249">
        <f t="shared" ca="1" si="869"/>
        <v>0</v>
      </c>
      <c r="C556" s="249">
        <f t="shared" ca="1" si="870"/>
        <v>10</v>
      </c>
      <c r="D556" s="249">
        <f t="shared" ca="1" si="871"/>
        <v>0</v>
      </c>
      <c r="E556" s="249">
        <f t="shared" si="872"/>
        <v>0</v>
      </c>
      <c r="F556" s="250"/>
      <c r="G556" s="251">
        <f t="shared" si="873"/>
        <v>0</v>
      </c>
      <c r="H556" s="251">
        <f t="shared" si="874"/>
        <v>0</v>
      </c>
      <c r="I556" s="251">
        <f t="shared" si="875"/>
        <v>0</v>
      </c>
      <c r="J556" s="251">
        <f t="shared" si="876"/>
        <v>0</v>
      </c>
      <c r="K556" s="251">
        <f t="shared" si="877"/>
        <v>0</v>
      </c>
      <c r="L556" s="251">
        <f t="shared" si="878"/>
        <v>0</v>
      </c>
      <c r="M556" s="251">
        <f t="shared" si="879"/>
        <v>0</v>
      </c>
      <c r="N556" s="251">
        <f t="shared" si="880"/>
        <v>0</v>
      </c>
      <c r="O556" s="251">
        <f t="shared" si="881"/>
        <v>0</v>
      </c>
      <c r="P556" s="254">
        <f t="shared" si="882"/>
        <v>0</v>
      </c>
      <c r="Q556" s="251">
        <f t="shared" si="883"/>
        <v>0</v>
      </c>
      <c r="R556" s="251">
        <f t="shared" si="884"/>
        <v>0</v>
      </c>
      <c r="S556" s="251">
        <f t="shared" si="885"/>
        <v>0</v>
      </c>
      <c r="T556" s="251">
        <f t="shared" si="886"/>
        <v>0</v>
      </c>
      <c r="U556" s="251">
        <f t="shared" si="887"/>
        <v>0</v>
      </c>
      <c r="V556" s="251">
        <f t="shared" si="888"/>
        <v>0</v>
      </c>
      <c r="W556" s="251">
        <f t="shared" si="889"/>
        <v>0</v>
      </c>
      <c r="X556" s="251">
        <f t="shared" si="890"/>
        <v>0</v>
      </c>
      <c r="Y556" s="251">
        <f t="shared" si="891"/>
        <v>0</v>
      </c>
      <c r="Z556" s="252" t="str">
        <f t="shared" si="892"/>
        <v xml:space="preserve">        </v>
      </c>
      <c r="AA556" s="253"/>
      <c r="AB556" s="253">
        <f t="shared" ca="1" si="893"/>
        <v>0</v>
      </c>
      <c r="AC556" s="253">
        <f t="shared" ca="1" si="937"/>
        <v>10</v>
      </c>
      <c r="AD556" s="185">
        <f t="shared" ca="1" si="840"/>
        <v>0</v>
      </c>
      <c r="AE556" s="253"/>
      <c r="AF556" s="254"/>
      <c r="AG556" s="254"/>
      <c r="AH556" s="254"/>
      <c r="AI556" s="254"/>
      <c r="AJ556" s="254"/>
      <c r="AK556" s="254"/>
      <c r="AL556" s="254"/>
      <c r="AM556" s="254">
        <f t="shared" si="894"/>
        <v>0</v>
      </c>
      <c r="AN556" s="254"/>
      <c r="AO556" s="254"/>
      <c r="AP556" s="626">
        <f t="shared" si="895"/>
        <v>0</v>
      </c>
      <c r="AQ556" s="254">
        <f t="shared" si="896"/>
        <v>0</v>
      </c>
      <c r="AR556" s="254">
        <f t="shared" si="897"/>
        <v>0</v>
      </c>
      <c r="AS556" s="254"/>
      <c r="AT556" s="254"/>
      <c r="AU556" s="254">
        <f t="shared" si="898"/>
        <v>0</v>
      </c>
      <c r="AV556" s="254">
        <f t="shared" si="899"/>
        <v>0</v>
      </c>
      <c r="AW556" s="254">
        <f t="shared" si="900"/>
        <v>0</v>
      </c>
      <c r="AX556" s="253"/>
      <c r="AY556" s="254"/>
      <c r="AZ556" s="255">
        <f>IF(AND(AW556,AX556=0,AY556=0)=0,0,IF(AW556&gt;0,[6]Приват!$J$1,IF(AX556&gt;0,[6]Укрсиб!$J$1,0)))</f>
        <v>0</v>
      </c>
      <c r="BA556" s="256"/>
      <c r="BB556" s="256">
        <f t="shared" ca="1" si="901"/>
        <v>0</v>
      </c>
      <c r="BC556" s="256">
        <f t="shared" ca="1" si="902"/>
        <v>10</v>
      </c>
      <c r="BD556" s="191">
        <f t="shared" ca="1" si="843"/>
        <v>0</v>
      </c>
      <c r="BE556" s="256"/>
      <c r="BF556" s="257"/>
      <c r="BG556" s="257"/>
      <c r="BH556" s="257"/>
      <c r="BI556" s="257"/>
      <c r="BJ556" s="257"/>
      <c r="BK556" s="257"/>
      <c r="BL556" s="257"/>
      <c r="BM556" s="257">
        <f t="shared" si="938"/>
        <v>0</v>
      </c>
      <c r="BN556" s="257"/>
      <c r="BO556" s="257"/>
      <c r="BP556" s="626">
        <f t="shared" si="904"/>
        <v>0</v>
      </c>
      <c r="BQ556" s="257">
        <f t="shared" si="905"/>
        <v>0</v>
      </c>
      <c r="BR556" s="257">
        <f t="shared" si="906"/>
        <v>0</v>
      </c>
      <c r="BS556" s="257"/>
      <c r="BT556" s="257"/>
      <c r="BU556" s="257">
        <f t="shared" si="907"/>
        <v>0</v>
      </c>
      <c r="BV556" s="257">
        <f t="shared" si="908"/>
        <v>0</v>
      </c>
      <c r="BW556" s="257">
        <f t="shared" si="909"/>
        <v>0</v>
      </c>
      <c r="BX556" s="256"/>
      <c r="BY556" s="257"/>
      <c r="BZ556" s="258">
        <f>IF(AND(BW556,BX556=0)=0,0,IF(BW556&gt;0,[6]Приват!$P$1,IF(BX556&gt;0,[6]Укрсиб!$P$1,0)))</f>
        <v>0</v>
      </c>
      <c r="CA556" s="259"/>
      <c r="CB556" s="259">
        <f t="shared" ca="1" si="910"/>
        <v>0</v>
      </c>
      <c r="CC556" s="259">
        <f t="shared" ca="1" si="911"/>
        <v>10</v>
      </c>
      <c r="CD556" s="198">
        <f t="shared" ca="1" si="847"/>
        <v>0</v>
      </c>
      <c r="CE556" s="259"/>
      <c r="CF556" s="260"/>
      <c r="CG556" s="260"/>
      <c r="CH556" s="260"/>
      <c r="CI556" s="260"/>
      <c r="CJ556" s="260"/>
      <c r="CK556" s="260"/>
      <c r="CL556" s="260"/>
      <c r="CM556" s="260">
        <f t="shared" si="912"/>
        <v>0</v>
      </c>
      <c r="CN556" s="260"/>
      <c r="CO556" s="260"/>
      <c r="CP556" s="260">
        <f t="shared" si="913"/>
        <v>0</v>
      </c>
      <c r="CQ556" s="260">
        <f t="shared" si="914"/>
        <v>0</v>
      </c>
      <c r="CR556" s="260">
        <f t="shared" si="915"/>
        <v>0</v>
      </c>
      <c r="CS556" s="260"/>
      <c r="CT556" s="260"/>
      <c r="CU556" s="260">
        <f t="shared" si="916"/>
        <v>0</v>
      </c>
      <c r="CV556" s="260">
        <f t="shared" si="917"/>
        <v>0</v>
      </c>
      <c r="CW556" s="260">
        <f t="shared" si="918"/>
        <v>0</v>
      </c>
      <c r="CX556" s="259"/>
      <c r="CY556" s="260"/>
      <c r="CZ556" s="261">
        <f>IF(AND(CW556,CX556=0)=0,0,IF(CW556&gt;0,[6]Приват!$V$1,IF(CX556&gt;0,[6]Укрсиб!$V$1,0)))</f>
        <v>0</v>
      </c>
      <c r="DA556" s="262"/>
      <c r="DB556" s="262">
        <f t="shared" ca="1" si="919"/>
        <v>0</v>
      </c>
      <c r="DC556" s="262">
        <f t="shared" ca="1" si="920"/>
        <v>10</v>
      </c>
      <c r="DD556" s="204">
        <f t="shared" ca="1" si="850"/>
        <v>0</v>
      </c>
      <c r="DE556" s="262"/>
      <c r="DF556" s="263"/>
      <c r="DG556" s="263"/>
      <c r="DH556" s="263"/>
      <c r="DI556" s="263"/>
      <c r="DJ556" s="263"/>
      <c r="DK556" s="263"/>
      <c r="DL556" s="263"/>
      <c r="DM556" s="263">
        <f t="shared" si="921"/>
        <v>0</v>
      </c>
      <c r="DN556" s="263"/>
      <c r="DO556" s="263"/>
      <c r="DP556" s="766">
        <f t="shared" si="922"/>
        <v>0</v>
      </c>
      <c r="DQ556" s="263">
        <f t="shared" si="923"/>
        <v>0</v>
      </c>
      <c r="DR556" s="263">
        <f t="shared" si="924"/>
        <v>0</v>
      </c>
      <c r="DS556" s="263"/>
      <c r="DT556" s="263"/>
      <c r="DU556" s="263">
        <f t="shared" si="925"/>
        <v>0</v>
      </c>
      <c r="DV556" s="263">
        <f t="shared" si="926"/>
        <v>0</v>
      </c>
      <c r="DW556" s="263">
        <f t="shared" si="927"/>
        <v>0</v>
      </c>
      <c r="DX556" s="262"/>
      <c r="DY556" s="263"/>
      <c r="DZ556" s="264">
        <f>IF(AND(DW556,DX556=0)=0,0,IF(DW556&gt;0,[6]Приват!$AB$1,IF(DX556&gt;0,[6]Укрсиб!$AB$1,0)))</f>
        <v>0</v>
      </c>
      <c r="EA556" s="265"/>
      <c r="EB556" s="265">
        <f t="shared" ca="1" si="928"/>
        <v>0</v>
      </c>
      <c r="EC556" s="265">
        <f t="shared" ca="1" si="929"/>
        <v>10</v>
      </c>
      <c r="ED556" s="207">
        <f t="shared" ca="1" si="854"/>
        <v>0</v>
      </c>
      <c r="EE556" s="265"/>
      <c r="EF556" s="266"/>
      <c r="EG556" s="266"/>
      <c r="EH556" s="266"/>
      <c r="EI556" s="266"/>
      <c r="EJ556" s="266"/>
      <c r="EK556" s="266"/>
      <c r="EL556" s="266"/>
      <c r="EM556" s="266">
        <f t="shared" si="930"/>
        <v>0</v>
      </c>
      <c r="EN556" s="266"/>
      <c r="EO556" s="266"/>
      <c r="EP556" s="266">
        <f t="shared" si="931"/>
        <v>0</v>
      </c>
      <c r="EQ556" s="266">
        <f t="shared" si="932"/>
        <v>0</v>
      </c>
      <c r="ER556" s="266">
        <f t="shared" si="933"/>
        <v>0</v>
      </c>
      <c r="ES556" s="266"/>
      <c r="ET556" s="266"/>
      <c r="EU556" s="266">
        <f t="shared" si="934"/>
        <v>0</v>
      </c>
      <c r="EV556" s="266">
        <f t="shared" si="935"/>
        <v>0</v>
      </c>
      <c r="EW556" s="266">
        <f t="shared" si="936"/>
        <v>0</v>
      </c>
      <c r="EX556" s="265"/>
      <c r="EY556" s="266"/>
      <c r="EZ556" s="267">
        <f>IF(AND(EW556,EX556=0)=0,0,IF(EW556&gt;0,[6]Приват!$AH$1,IF(EX556&gt;0,[6]Укрсиб!$AH$1,0)))</f>
        <v>0</v>
      </c>
      <c r="FA556" s="28">
        <f t="shared" ca="1" si="865"/>
        <v>0</v>
      </c>
      <c r="FB556" s="28">
        <f t="shared" ca="1" si="866"/>
        <v>0</v>
      </c>
      <c r="FC556" s="28">
        <f t="shared" ca="1" si="867"/>
        <v>0</v>
      </c>
      <c r="FD556" s="28">
        <f t="shared" ca="1" si="868"/>
        <v>0</v>
      </c>
      <c r="FE556" s="28">
        <f t="shared" ca="1" si="837"/>
        <v>0</v>
      </c>
      <c r="FF556">
        <f t="shared" si="838"/>
        <v>0</v>
      </c>
      <c r="FG556" s="7">
        <f t="shared" si="839"/>
        <v>0</v>
      </c>
    </row>
    <row r="557" spans="1:163">
      <c r="A557" s="249"/>
      <c r="B557" s="249">
        <f t="shared" ca="1" si="869"/>
        <v>0</v>
      </c>
      <c r="C557" s="249">
        <f t="shared" ca="1" si="870"/>
        <v>11</v>
      </c>
      <c r="D557" s="249">
        <f t="shared" ca="1" si="871"/>
        <v>0</v>
      </c>
      <c r="E557" s="249">
        <f t="shared" si="872"/>
        <v>0</v>
      </c>
      <c r="F557" s="250"/>
      <c r="G557" s="251">
        <f t="shared" si="873"/>
        <v>0</v>
      </c>
      <c r="H557" s="251">
        <f t="shared" si="874"/>
        <v>0</v>
      </c>
      <c r="I557" s="251">
        <f t="shared" si="875"/>
        <v>0</v>
      </c>
      <c r="J557" s="251">
        <f t="shared" si="876"/>
        <v>0</v>
      </c>
      <c r="K557" s="251">
        <f t="shared" si="877"/>
        <v>0</v>
      </c>
      <c r="L557" s="251">
        <f t="shared" si="878"/>
        <v>0</v>
      </c>
      <c r="M557" s="251">
        <f t="shared" si="879"/>
        <v>0</v>
      </c>
      <c r="N557" s="251">
        <f t="shared" si="880"/>
        <v>0</v>
      </c>
      <c r="O557" s="251">
        <f t="shared" si="881"/>
        <v>0</v>
      </c>
      <c r="P557" s="254">
        <f t="shared" si="882"/>
        <v>0</v>
      </c>
      <c r="Q557" s="251">
        <f t="shared" si="883"/>
        <v>0</v>
      </c>
      <c r="R557" s="251">
        <f t="shared" si="884"/>
        <v>0</v>
      </c>
      <c r="S557" s="251">
        <f t="shared" si="885"/>
        <v>0</v>
      </c>
      <c r="T557" s="251">
        <f t="shared" si="886"/>
        <v>0</v>
      </c>
      <c r="U557" s="251">
        <f t="shared" si="887"/>
        <v>0</v>
      </c>
      <c r="V557" s="251">
        <f t="shared" si="888"/>
        <v>0</v>
      </c>
      <c r="W557" s="251">
        <f t="shared" si="889"/>
        <v>0</v>
      </c>
      <c r="X557" s="251">
        <f t="shared" si="890"/>
        <v>0</v>
      </c>
      <c r="Y557" s="251">
        <f t="shared" si="891"/>
        <v>0</v>
      </c>
      <c r="Z557" s="252" t="str">
        <f t="shared" si="892"/>
        <v xml:space="preserve">        </v>
      </c>
      <c r="AA557" s="253"/>
      <c r="AB557" s="253">
        <f t="shared" ca="1" si="893"/>
        <v>0</v>
      </c>
      <c r="AC557" s="253">
        <f t="shared" ca="1" si="937"/>
        <v>11</v>
      </c>
      <c r="AD557" s="185">
        <f t="shared" ca="1" si="840"/>
        <v>0</v>
      </c>
      <c r="AE557" s="253"/>
      <c r="AF557" s="254"/>
      <c r="AG557" s="254"/>
      <c r="AH557" s="254"/>
      <c r="AI557" s="254"/>
      <c r="AJ557" s="254"/>
      <c r="AK557" s="254"/>
      <c r="AL557" s="254"/>
      <c r="AM557" s="254">
        <f t="shared" si="894"/>
        <v>0</v>
      </c>
      <c r="AN557" s="254"/>
      <c r="AO557" s="254"/>
      <c r="AP557" s="626">
        <f t="shared" si="895"/>
        <v>0</v>
      </c>
      <c r="AQ557" s="254">
        <f t="shared" si="896"/>
        <v>0</v>
      </c>
      <c r="AR557" s="254">
        <f t="shared" si="897"/>
        <v>0</v>
      </c>
      <c r="AS557" s="254"/>
      <c r="AT557" s="254"/>
      <c r="AU557" s="254">
        <f t="shared" si="898"/>
        <v>0</v>
      </c>
      <c r="AV557" s="254">
        <f t="shared" si="899"/>
        <v>0</v>
      </c>
      <c r="AW557" s="254">
        <f t="shared" si="900"/>
        <v>0</v>
      </c>
      <c r="AX557" s="253"/>
      <c r="AY557" s="254"/>
      <c r="AZ557" s="255">
        <f>IF(AND(AW557,AX557=0,AY557=0)=0,0,IF(AW557&gt;0,[6]Приват!$J$1,IF(AX557&gt;0,[6]Укрсиб!$J$1,0)))</f>
        <v>0</v>
      </c>
      <c r="BA557" s="256"/>
      <c r="BB557" s="256">
        <f t="shared" ca="1" si="901"/>
        <v>0</v>
      </c>
      <c r="BC557" s="256">
        <f t="shared" ca="1" si="902"/>
        <v>11</v>
      </c>
      <c r="BD557" s="191">
        <f t="shared" ca="1" si="843"/>
        <v>0</v>
      </c>
      <c r="BE557" s="256"/>
      <c r="BF557" s="257"/>
      <c r="BG557" s="257"/>
      <c r="BH557" s="257"/>
      <c r="BI557" s="257"/>
      <c r="BJ557" s="257"/>
      <c r="BK557" s="257"/>
      <c r="BL557" s="257"/>
      <c r="BM557" s="257">
        <f t="shared" si="938"/>
        <v>0</v>
      </c>
      <c r="BN557" s="257"/>
      <c r="BO557" s="257"/>
      <c r="BP557" s="626">
        <f t="shared" si="904"/>
        <v>0</v>
      </c>
      <c r="BQ557" s="257">
        <f t="shared" si="905"/>
        <v>0</v>
      </c>
      <c r="BR557" s="257">
        <f t="shared" si="906"/>
        <v>0</v>
      </c>
      <c r="BS557" s="257"/>
      <c r="BT557" s="257"/>
      <c r="BU557" s="257">
        <f t="shared" si="907"/>
        <v>0</v>
      </c>
      <c r="BV557" s="257">
        <f t="shared" si="908"/>
        <v>0</v>
      </c>
      <c r="BW557" s="257">
        <f t="shared" si="909"/>
        <v>0</v>
      </c>
      <c r="BX557" s="256"/>
      <c r="BY557" s="257"/>
      <c r="BZ557" s="258">
        <f>IF(AND(BW557,BX557=0)=0,0,IF(BW557&gt;0,[6]Приват!$P$1,IF(BX557&gt;0,[6]Укрсиб!$P$1,0)))</f>
        <v>0</v>
      </c>
      <c r="CA557" s="259"/>
      <c r="CB557" s="259">
        <f t="shared" ca="1" si="910"/>
        <v>0</v>
      </c>
      <c r="CC557" s="259">
        <f t="shared" ca="1" si="911"/>
        <v>11</v>
      </c>
      <c r="CD557" s="198">
        <f t="shared" ca="1" si="847"/>
        <v>0</v>
      </c>
      <c r="CE557" s="259"/>
      <c r="CF557" s="260"/>
      <c r="CG557" s="260"/>
      <c r="CH557" s="260"/>
      <c r="CI557" s="260"/>
      <c r="CJ557" s="260"/>
      <c r="CK557" s="260"/>
      <c r="CL557" s="260"/>
      <c r="CM557" s="260">
        <f t="shared" si="912"/>
        <v>0</v>
      </c>
      <c r="CN557" s="260"/>
      <c r="CO557" s="260"/>
      <c r="CP557" s="260">
        <f t="shared" si="913"/>
        <v>0</v>
      </c>
      <c r="CQ557" s="260">
        <f t="shared" si="914"/>
        <v>0</v>
      </c>
      <c r="CR557" s="260">
        <f t="shared" si="915"/>
        <v>0</v>
      </c>
      <c r="CS557" s="260"/>
      <c r="CT557" s="260"/>
      <c r="CU557" s="260">
        <f t="shared" si="916"/>
        <v>0</v>
      </c>
      <c r="CV557" s="260">
        <f t="shared" si="917"/>
        <v>0</v>
      </c>
      <c r="CW557" s="260">
        <f t="shared" si="918"/>
        <v>0</v>
      </c>
      <c r="CX557" s="259"/>
      <c r="CY557" s="260"/>
      <c r="CZ557" s="261">
        <f>IF(AND(CW557,CX557=0)=0,0,IF(CW557&gt;0,[6]Приват!$V$1,IF(CX557&gt;0,[6]Укрсиб!$V$1,0)))</f>
        <v>0</v>
      </c>
      <c r="DA557" s="262"/>
      <c r="DB557" s="262">
        <f t="shared" ca="1" si="919"/>
        <v>0</v>
      </c>
      <c r="DC557" s="262">
        <f t="shared" ca="1" si="920"/>
        <v>11</v>
      </c>
      <c r="DD557" s="204">
        <f t="shared" ca="1" si="850"/>
        <v>0</v>
      </c>
      <c r="DE557" s="262"/>
      <c r="DF557" s="263"/>
      <c r="DG557" s="263"/>
      <c r="DH557" s="263"/>
      <c r="DI557" s="263"/>
      <c r="DJ557" s="263"/>
      <c r="DK557" s="263"/>
      <c r="DL557" s="263"/>
      <c r="DM557" s="263">
        <f t="shared" si="921"/>
        <v>0</v>
      </c>
      <c r="DN557" s="263"/>
      <c r="DO557" s="263"/>
      <c r="DP557" s="766">
        <f t="shared" si="922"/>
        <v>0</v>
      </c>
      <c r="DQ557" s="263">
        <f t="shared" si="923"/>
        <v>0</v>
      </c>
      <c r="DR557" s="263">
        <f t="shared" si="924"/>
        <v>0</v>
      </c>
      <c r="DS557" s="263"/>
      <c r="DT557" s="263"/>
      <c r="DU557" s="263">
        <f t="shared" si="925"/>
        <v>0</v>
      </c>
      <c r="DV557" s="263">
        <f t="shared" si="926"/>
        <v>0</v>
      </c>
      <c r="DW557" s="263">
        <f t="shared" si="927"/>
        <v>0</v>
      </c>
      <c r="DX557" s="262"/>
      <c r="DY557" s="263"/>
      <c r="DZ557" s="264">
        <f>IF(AND(DW557,DX557=0)=0,0,IF(DW557&gt;0,[6]Приват!$AB$1,IF(DX557&gt;0,[6]Укрсиб!$AB$1,0)))</f>
        <v>0</v>
      </c>
      <c r="EA557" s="265"/>
      <c r="EB557" s="265">
        <f t="shared" ca="1" si="928"/>
        <v>0</v>
      </c>
      <c r="EC557" s="265">
        <f t="shared" ca="1" si="929"/>
        <v>11</v>
      </c>
      <c r="ED557" s="207">
        <f t="shared" ca="1" si="854"/>
        <v>0</v>
      </c>
      <c r="EE557" s="265"/>
      <c r="EF557" s="266"/>
      <c r="EG557" s="266"/>
      <c r="EH557" s="266"/>
      <c r="EI557" s="266"/>
      <c r="EJ557" s="266"/>
      <c r="EK557" s="266"/>
      <c r="EL557" s="266"/>
      <c r="EM557" s="266">
        <f t="shared" si="930"/>
        <v>0</v>
      </c>
      <c r="EN557" s="266"/>
      <c r="EO557" s="266"/>
      <c r="EP557" s="266">
        <f t="shared" si="931"/>
        <v>0</v>
      </c>
      <c r="EQ557" s="266">
        <f t="shared" si="932"/>
        <v>0</v>
      </c>
      <c r="ER557" s="266">
        <f t="shared" si="933"/>
        <v>0</v>
      </c>
      <c r="ES557" s="266"/>
      <c r="ET557" s="266"/>
      <c r="EU557" s="266">
        <f t="shared" si="934"/>
        <v>0</v>
      </c>
      <c r="EV557" s="266">
        <f t="shared" si="935"/>
        <v>0</v>
      </c>
      <c r="EW557" s="266">
        <f t="shared" si="936"/>
        <v>0</v>
      </c>
      <c r="EX557" s="265"/>
      <c r="EY557" s="266"/>
      <c r="EZ557" s="267">
        <f>IF(AND(EW557,EX557=0)=0,0,IF(EW557&gt;0,[6]Приват!$AH$1,IF(EX557&gt;0,[6]Укрсиб!$AH$1,0)))</f>
        <v>0</v>
      </c>
      <c r="FA557" s="28">
        <f t="shared" ca="1" si="865"/>
        <v>0</v>
      </c>
      <c r="FB557" s="28">
        <f t="shared" ca="1" si="866"/>
        <v>0</v>
      </c>
      <c r="FC557" s="28">
        <f t="shared" ca="1" si="867"/>
        <v>0</v>
      </c>
      <c r="FD557" s="28">
        <f t="shared" ca="1" si="868"/>
        <v>0</v>
      </c>
      <c r="FE557" s="28">
        <f t="shared" ca="1" si="837"/>
        <v>0</v>
      </c>
      <c r="FF557">
        <f t="shared" si="838"/>
        <v>0</v>
      </c>
      <c r="FG557" s="7">
        <f t="shared" si="839"/>
        <v>0</v>
      </c>
    </row>
    <row r="558" spans="1:163">
      <c r="A558" s="249"/>
      <c r="B558" s="249" t="str">
        <f t="shared" ca="1" si="869"/>
        <v>Разом:</v>
      </c>
      <c r="C558" s="249">
        <f t="shared" ca="1" si="870"/>
        <v>0</v>
      </c>
      <c r="D558" s="249">
        <f t="shared" ca="1" si="871"/>
        <v>0</v>
      </c>
      <c r="E558" s="249">
        <f t="shared" si="872"/>
        <v>0</v>
      </c>
      <c r="F558" s="250"/>
      <c r="G558" s="251">
        <f t="shared" si="873"/>
        <v>0</v>
      </c>
      <c r="H558" s="251">
        <f t="shared" si="874"/>
        <v>0</v>
      </c>
      <c r="I558" s="251">
        <f t="shared" si="875"/>
        <v>0</v>
      </c>
      <c r="J558" s="251">
        <f t="shared" si="876"/>
        <v>0</v>
      </c>
      <c r="K558" s="251">
        <f t="shared" si="877"/>
        <v>0</v>
      </c>
      <c r="L558" s="251">
        <f t="shared" si="878"/>
        <v>0</v>
      </c>
      <c r="M558" s="251">
        <f t="shared" si="879"/>
        <v>0</v>
      </c>
      <c r="N558" s="251">
        <f t="shared" si="880"/>
        <v>0</v>
      </c>
      <c r="O558" s="251">
        <f t="shared" si="881"/>
        <v>0</v>
      </c>
      <c r="P558" s="254">
        <f t="shared" si="882"/>
        <v>0</v>
      </c>
      <c r="Q558" s="251">
        <f t="shared" si="883"/>
        <v>0</v>
      </c>
      <c r="R558" s="251">
        <f t="shared" si="884"/>
        <v>0</v>
      </c>
      <c r="S558" s="251">
        <f t="shared" si="885"/>
        <v>0</v>
      </c>
      <c r="T558" s="251">
        <f t="shared" si="886"/>
        <v>0</v>
      </c>
      <c r="U558" s="251">
        <f t="shared" si="887"/>
        <v>0</v>
      </c>
      <c r="V558" s="251">
        <f t="shared" si="888"/>
        <v>0</v>
      </c>
      <c r="W558" s="251">
        <f t="shared" si="889"/>
        <v>0</v>
      </c>
      <c r="X558" s="251">
        <f t="shared" si="890"/>
        <v>0</v>
      </c>
      <c r="Y558" s="251">
        <f t="shared" si="891"/>
        <v>0</v>
      </c>
      <c r="Z558" s="252" t="str">
        <f t="shared" si="892"/>
        <v xml:space="preserve">        </v>
      </c>
      <c r="AA558" s="253"/>
      <c r="AB558" s="253" t="str">
        <f t="shared" ca="1" si="893"/>
        <v>Разом:</v>
      </c>
      <c r="AC558" s="253">
        <f t="shared" ca="1" si="937"/>
        <v>0</v>
      </c>
      <c r="AD558" s="185">
        <f t="shared" ca="1" si="840"/>
        <v>0</v>
      </c>
      <c r="AE558" s="253"/>
      <c r="AF558" s="254"/>
      <c r="AG558" s="254"/>
      <c r="AH558" s="254"/>
      <c r="AI558" s="254"/>
      <c r="AJ558" s="254"/>
      <c r="AK558" s="254"/>
      <c r="AL558" s="254"/>
      <c r="AM558" s="254">
        <f t="shared" si="894"/>
        <v>0</v>
      </c>
      <c r="AN558" s="254"/>
      <c r="AO558" s="254"/>
      <c r="AP558" s="626">
        <f t="shared" si="895"/>
        <v>0</v>
      </c>
      <c r="AQ558" s="254">
        <f t="shared" si="896"/>
        <v>0</v>
      </c>
      <c r="AR558" s="254">
        <f t="shared" si="897"/>
        <v>0</v>
      </c>
      <c r="AS558" s="254"/>
      <c r="AT558" s="254"/>
      <c r="AU558" s="254">
        <f t="shared" si="898"/>
        <v>0</v>
      </c>
      <c r="AV558" s="254">
        <f t="shared" si="899"/>
        <v>0</v>
      </c>
      <c r="AW558" s="254">
        <f t="shared" si="900"/>
        <v>0</v>
      </c>
      <c r="AX558" s="253"/>
      <c r="AY558" s="254"/>
      <c r="AZ558" s="255">
        <f>IF(AND(AW558,AX558=0,AY558=0)=0,0,IF(AW558&gt;0,[6]Приват!$J$1,IF(AX558&gt;0,[6]Укрсиб!$J$1,0)))</f>
        <v>0</v>
      </c>
      <c r="BA558" s="256"/>
      <c r="BB558" s="256" t="str">
        <f t="shared" ca="1" si="901"/>
        <v>Разом:</v>
      </c>
      <c r="BC558" s="256">
        <f t="shared" ca="1" si="902"/>
        <v>0</v>
      </c>
      <c r="BD558" s="191">
        <f t="shared" ca="1" si="843"/>
        <v>0</v>
      </c>
      <c r="BE558" s="256"/>
      <c r="BF558" s="257"/>
      <c r="BG558" s="257"/>
      <c r="BH558" s="257"/>
      <c r="BI558" s="257"/>
      <c r="BJ558" s="257"/>
      <c r="BK558" s="257"/>
      <c r="BL558" s="257"/>
      <c r="BM558" s="257">
        <f t="shared" si="938"/>
        <v>0</v>
      </c>
      <c r="BN558" s="257"/>
      <c r="BO558" s="257"/>
      <c r="BP558" s="626">
        <f t="shared" si="904"/>
        <v>0</v>
      </c>
      <c r="BQ558" s="257">
        <f t="shared" si="905"/>
        <v>0</v>
      </c>
      <c r="BR558" s="257">
        <f t="shared" si="906"/>
        <v>0</v>
      </c>
      <c r="BS558" s="257"/>
      <c r="BT558" s="257"/>
      <c r="BU558" s="257">
        <f t="shared" si="907"/>
        <v>0</v>
      </c>
      <c r="BV558" s="257">
        <f t="shared" si="908"/>
        <v>0</v>
      </c>
      <c r="BW558" s="257">
        <f t="shared" si="909"/>
        <v>0</v>
      </c>
      <c r="BX558" s="256"/>
      <c r="BY558" s="257"/>
      <c r="BZ558" s="258">
        <f>IF(AND(BW558,BX558=0)=0,0,IF(BW558&gt;0,[6]Приват!$P$1,IF(BX558&gt;0,[6]Укрсиб!$P$1,0)))</f>
        <v>0</v>
      </c>
      <c r="CA558" s="259"/>
      <c r="CB558" s="259" t="str">
        <f t="shared" ca="1" si="910"/>
        <v>Разом:</v>
      </c>
      <c r="CC558" s="259">
        <f t="shared" ca="1" si="911"/>
        <v>0</v>
      </c>
      <c r="CD558" s="198">
        <f t="shared" ca="1" si="847"/>
        <v>0</v>
      </c>
      <c r="CE558" s="259"/>
      <c r="CF558" s="260"/>
      <c r="CG558" s="260"/>
      <c r="CH558" s="260"/>
      <c r="CI558" s="260"/>
      <c r="CJ558" s="260"/>
      <c r="CK558" s="260"/>
      <c r="CL558" s="260"/>
      <c r="CM558" s="260">
        <f t="shared" si="912"/>
        <v>0</v>
      </c>
      <c r="CN558" s="260"/>
      <c r="CO558" s="260"/>
      <c r="CP558" s="260">
        <f t="shared" si="913"/>
        <v>0</v>
      </c>
      <c r="CQ558" s="260">
        <f t="shared" si="914"/>
        <v>0</v>
      </c>
      <c r="CR558" s="260">
        <f t="shared" si="915"/>
        <v>0</v>
      </c>
      <c r="CS558" s="260"/>
      <c r="CT558" s="260"/>
      <c r="CU558" s="260">
        <f t="shared" si="916"/>
        <v>0</v>
      </c>
      <c r="CV558" s="260">
        <f t="shared" si="917"/>
        <v>0</v>
      </c>
      <c r="CW558" s="260">
        <f t="shared" si="918"/>
        <v>0</v>
      </c>
      <c r="CX558" s="259"/>
      <c r="CY558" s="260"/>
      <c r="CZ558" s="261">
        <f>IF(AND(CW558,CX558=0)=0,0,IF(CW558&gt;0,[6]Приват!$V$1,IF(CX558&gt;0,[6]Укрсиб!$V$1,0)))</f>
        <v>0</v>
      </c>
      <c r="DA558" s="262"/>
      <c r="DB558" s="262" t="str">
        <f t="shared" ca="1" si="919"/>
        <v>Разом:</v>
      </c>
      <c r="DC558" s="262">
        <f t="shared" ca="1" si="920"/>
        <v>0</v>
      </c>
      <c r="DD558" s="204">
        <f t="shared" ca="1" si="850"/>
        <v>0</v>
      </c>
      <c r="DE558" s="262"/>
      <c r="DF558" s="263"/>
      <c r="DG558" s="263"/>
      <c r="DH558" s="263"/>
      <c r="DI558" s="263"/>
      <c r="DJ558" s="263"/>
      <c r="DK558" s="263"/>
      <c r="DL558" s="263"/>
      <c r="DM558" s="263">
        <f t="shared" si="921"/>
        <v>0</v>
      </c>
      <c r="DN558" s="263"/>
      <c r="DO558" s="263"/>
      <c r="DP558" s="766">
        <f t="shared" si="922"/>
        <v>0</v>
      </c>
      <c r="DQ558" s="263">
        <f t="shared" si="923"/>
        <v>0</v>
      </c>
      <c r="DR558" s="263">
        <f t="shared" si="924"/>
        <v>0</v>
      </c>
      <c r="DS558" s="263"/>
      <c r="DT558" s="263"/>
      <c r="DU558" s="263">
        <f t="shared" si="925"/>
        <v>0</v>
      </c>
      <c r="DV558" s="263">
        <f t="shared" si="926"/>
        <v>0</v>
      </c>
      <c r="DW558" s="263">
        <f t="shared" si="927"/>
        <v>0</v>
      </c>
      <c r="DX558" s="262"/>
      <c r="DY558" s="263"/>
      <c r="DZ558" s="264">
        <f>IF(AND(DW558,DX558=0)=0,0,IF(DW558&gt;0,[6]Приват!$AB$1,IF(DX558&gt;0,[6]Укрсиб!$AB$1,0)))</f>
        <v>0</v>
      </c>
      <c r="EA558" s="265"/>
      <c r="EB558" s="265" t="str">
        <f t="shared" ca="1" si="928"/>
        <v>Разом:</v>
      </c>
      <c r="EC558" s="265">
        <f t="shared" ca="1" si="929"/>
        <v>0</v>
      </c>
      <c r="ED558" s="207">
        <f t="shared" ca="1" si="854"/>
        <v>0</v>
      </c>
      <c r="EE558" s="265"/>
      <c r="EF558" s="266"/>
      <c r="EG558" s="266"/>
      <c r="EH558" s="266"/>
      <c r="EI558" s="266"/>
      <c r="EJ558" s="266"/>
      <c r="EK558" s="266"/>
      <c r="EL558" s="266"/>
      <c r="EM558" s="266">
        <f t="shared" si="930"/>
        <v>0</v>
      </c>
      <c r="EN558" s="266"/>
      <c r="EO558" s="266"/>
      <c r="EP558" s="266">
        <f t="shared" si="931"/>
        <v>0</v>
      </c>
      <c r="EQ558" s="266">
        <f t="shared" si="932"/>
        <v>0</v>
      </c>
      <c r="ER558" s="266">
        <f t="shared" si="933"/>
        <v>0</v>
      </c>
      <c r="ES558" s="266"/>
      <c r="ET558" s="266"/>
      <c r="EU558" s="266">
        <f t="shared" si="934"/>
        <v>0</v>
      </c>
      <c r="EV558" s="266">
        <f t="shared" si="935"/>
        <v>0</v>
      </c>
      <c r="EW558" s="266">
        <f t="shared" si="936"/>
        <v>0</v>
      </c>
      <c r="EX558" s="265"/>
      <c r="EY558" s="266"/>
      <c r="EZ558" s="267">
        <f>IF(AND(EW558,EX558=0)=0,0,IF(EW558&gt;0,[6]Приват!$AH$1,IF(EX558&gt;0,[6]Укрсиб!$AH$1,0)))</f>
        <v>0</v>
      </c>
      <c r="FA558" s="28">
        <f t="shared" ca="1" si="865"/>
        <v>0</v>
      </c>
      <c r="FB558" s="28">
        <f t="shared" ca="1" si="866"/>
        <v>0</v>
      </c>
      <c r="FC558" s="28">
        <f t="shared" ca="1" si="867"/>
        <v>0</v>
      </c>
      <c r="FD558" s="28">
        <f t="shared" ca="1" si="868"/>
        <v>0</v>
      </c>
      <c r="FE558" s="28">
        <f t="shared" ca="1" si="837"/>
        <v>0</v>
      </c>
      <c r="FF558">
        <f t="shared" si="838"/>
        <v>0</v>
      </c>
      <c r="FG558" s="7">
        <f t="shared" si="839"/>
        <v>0</v>
      </c>
    </row>
    <row r="559" spans="1:163">
      <c r="A559" s="249"/>
      <c r="B559" s="249">
        <f t="shared" ca="1" si="869"/>
        <v>0</v>
      </c>
      <c r="C559" s="249">
        <f t="shared" ca="1" si="870"/>
        <v>0</v>
      </c>
      <c r="D559" s="249">
        <f t="shared" ca="1" si="871"/>
        <v>0</v>
      </c>
      <c r="E559" s="249">
        <f t="shared" si="872"/>
        <v>0</v>
      </c>
      <c r="F559" s="250"/>
      <c r="G559" s="251">
        <f t="shared" si="873"/>
        <v>0</v>
      </c>
      <c r="H559" s="251">
        <f t="shared" si="874"/>
        <v>0</v>
      </c>
      <c r="I559" s="251">
        <f t="shared" si="875"/>
        <v>0</v>
      </c>
      <c r="J559" s="251">
        <f t="shared" si="876"/>
        <v>0</v>
      </c>
      <c r="K559" s="251">
        <f t="shared" si="877"/>
        <v>0</v>
      </c>
      <c r="L559" s="251">
        <f t="shared" si="878"/>
        <v>0</v>
      </c>
      <c r="M559" s="251">
        <f t="shared" si="879"/>
        <v>0</v>
      </c>
      <c r="N559" s="251">
        <f t="shared" si="880"/>
        <v>0</v>
      </c>
      <c r="O559" s="251">
        <f t="shared" si="881"/>
        <v>0</v>
      </c>
      <c r="P559" s="254">
        <f t="shared" si="882"/>
        <v>0</v>
      </c>
      <c r="Q559" s="251">
        <f t="shared" si="883"/>
        <v>0</v>
      </c>
      <c r="R559" s="251">
        <f t="shared" si="884"/>
        <v>0</v>
      </c>
      <c r="S559" s="251">
        <f t="shared" si="885"/>
        <v>0</v>
      </c>
      <c r="T559" s="251">
        <f t="shared" si="886"/>
        <v>0</v>
      </c>
      <c r="U559" s="251">
        <f t="shared" si="887"/>
        <v>0</v>
      </c>
      <c r="V559" s="251">
        <f t="shared" si="888"/>
        <v>0</v>
      </c>
      <c r="W559" s="251">
        <f t="shared" si="889"/>
        <v>0</v>
      </c>
      <c r="X559" s="251">
        <f t="shared" si="890"/>
        <v>0</v>
      </c>
      <c r="Y559" s="251">
        <f t="shared" si="891"/>
        <v>0</v>
      </c>
      <c r="Z559" s="252" t="str">
        <f t="shared" si="892"/>
        <v xml:space="preserve">        </v>
      </c>
      <c r="AA559" s="253"/>
      <c r="AB559" s="253">
        <f t="shared" ca="1" si="893"/>
        <v>0</v>
      </c>
      <c r="AC559" s="253">
        <f t="shared" ca="1" si="937"/>
        <v>0</v>
      </c>
      <c r="AD559" s="185">
        <f t="shared" ca="1" si="840"/>
        <v>0</v>
      </c>
      <c r="AE559" s="253"/>
      <c r="AF559" s="254"/>
      <c r="AG559" s="254"/>
      <c r="AH559" s="254"/>
      <c r="AI559" s="254"/>
      <c r="AJ559" s="254"/>
      <c r="AK559" s="254"/>
      <c r="AL559" s="254"/>
      <c r="AM559" s="254">
        <f t="shared" si="894"/>
        <v>0</v>
      </c>
      <c r="AN559" s="254"/>
      <c r="AO559" s="254"/>
      <c r="AP559" s="626">
        <f t="shared" si="895"/>
        <v>0</v>
      </c>
      <c r="AQ559" s="254">
        <f t="shared" si="896"/>
        <v>0</v>
      </c>
      <c r="AR559" s="254">
        <f t="shared" si="897"/>
        <v>0</v>
      </c>
      <c r="AS559" s="254"/>
      <c r="AT559" s="254"/>
      <c r="AU559" s="254">
        <f t="shared" si="898"/>
        <v>0</v>
      </c>
      <c r="AV559" s="254">
        <f t="shared" si="899"/>
        <v>0</v>
      </c>
      <c r="AW559" s="254">
        <f t="shared" si="900"/>
        <v>0</v>
      </c>
      <c r="AX559" s="253"/>
      <c r="AY559" s="254"/>
      <c r="AZ559" s="255">
        <f>IF(AND(AW559,AX559=0,AY559=0)=0,0,IF(AW559&gt;0,[6]Приват!$J$1,IF(AX559&gt;0,[6]Укрсиб!$J$1,0)))</f>
        <v>0</v>
      </c>
      <c r="BA559" s="256"/>
      <c r="BB559" s="256">
        <f t="shared" ca="1" si="901"/>
        <v>0</v>
      </c>
      <c r="BC559" s="256">
        <f t="shared" ca="1" si="902"/>
        <v>0</v>
      </c>
      <c r="BD559" s="191">
        <f t="shared" ca="1" si="843"/>
        <v>0</v>
      </c>
      <c r="BE559" s="256"/>
      <c r="BF559" s="257"/>
      <c r="BG559" s="257"/>
      <c r="BH559" s="257"/>
      <c r="BI559" s="257"/>
      <c r="BJ559" s="257"/>
      <c r="BK559" s="257"/>
      <c r="BL559" s="257"/>
      <c r="BM559" s="257">
        <f t="shared" si="938"/>
        <v>0</v>
      </c>
      <c r="BN559" s="257"/>
      <c r="BO559" s="257"/>
      <c r="BP559" s="626">
        <f t="shared" si="904"/>
        <v>0</v>
      </c>
      <c r="BQ559" s="257">
        <f t="shared" si="905"/>
        <v>0</v>
      </c>
      <c r="BR559" s="257">
        <f t="shared" si="906"/>
        <v>0</v>
      </c>
      <c r="BS559" s="257"/>
      <c r="BT559" s="257"/>
      <c r="BU559" s="257">
        <f t="shared" si="907"/>
        <v>0</v>
      </c>
      <c r="BV559" s="257">
        <f t="shared" si="908"/>
        <v>0</v>
      </c>
      <c r="BW559" s="257">
        <f t="shared" si="909"/>
        <v>0</v>
      </c>
      <c r="BX559" s="256"/>
      <c r="BY559" s="257"/>
      <c r="BZ559" s="258">
        <f>IF(AND(BW559,BX559=0)=0,0,IF(BW559&gt;0,[6]Приват!$P$1,IF(BX559&gt;0,[6]Укрсиб!$P$1,0)))</f>
        <v>0</v>
      </c>
      <c r="CA559" s="259"/>
      <c r="CB559" s="259">
        <f t="shared" ca="1" si="910"/>
        <v>0</v>
      </c>
      <c r="CC559" s="259">
        <f t="shared" ca="1" si="911"/>
        <v>0</v>
      </c>
      <c r="CD559" s="198">
        <f t="shared" ca="1" si="847"/>
        <v>0</v>
      </c>
      <c r="CE559" s="259"/>
      <c r="CF559" s="260"/>
      <c r="CG559" s="260"/>
      <c r="CH559" s="260"/>
      <c r="CI559" s="260"/>
      <c r="CJ559" s="260"/>
      <c r="CK559" s="260"/>
      <c r="CL559" s="260"/>
      <c r="CM559" s="260">
        <f t="shared" si="912"/>
        <v>0</v>
      </c>
      <c r="CN559" s="260"/>
      <c r="CO559" s="260"/>
      <c r="CP559" s="260">
        <f t="shared" si="913"/>
        <v>0</v>
      </c>
      <c r="CQ559" s="260">
        <f t="shared" si="914"/>
        <v>0</v>
      </c>
      <c r="CR559" s="260">
        <f t="shared" si="915"/>
        <v>0</v>
      </c>
      <c r="CS559" s="260"/>
      <c r="CT559" s="260"/>
      <c r="CU559" s="260">
        <f t="shared" si="916"/>
        <v>0</v>
      </c>
      <c r="CV559" s="260">
        <f t="shared" si="917"/>
        <v>0</v>
      </c>
      <c r="CW559" s="260">
        <f t="shared" si="918"/>
        <v>0</v>
      </c>
      <c r="CX559" s="259"/>
      <c r="CY559" s="260"/>
      <c r="CZ559" s="261">
        <f>IF(AND(CW559,CX559=0)=0,0,IF(CW559&gt;0,[6]Приват!$V$1,IF(CX559&gt;0,[6]Укрсиб!$V$1,0)))</f>
        <v>0</v>
      </c>
      <c r="DA559" s="262"/>
      <c r="DB559" s="262">
        <f t="shared" ca="1" si="919"/>
        <v>0</v>
      </c>
      <c r="DC559" s="262">
        <f t="shared" ca="1" si="920"/>
        <v>0</v>
      </c>
      <c r="DD559" s="204">
        <f t="shared" ca="1" si="850"/>
        <v>0</v>
      </c>
      <c r="DE559" s="262"/>
      <c r="DF559" s="263"/>
      <c r="DG559" s="263"/>
      <c r="DH559" s="263"/>
      <c r="DI559" s="263"/>
      <c r="DJ559" s="263"/>
      <c r="DK559" s="263"/>
      <c r="DL559" s="263"/>
      <c r="DM559" s="263">
        <f t="shared" si="921"/>
        <v>0</v>
      </c>
      <c r="DN559" s="263"/>
      <c r="DO559" s="263"/>
      <c r="DP559" s="766">
        <f t="shared" si="922"/>
        <v>0</v>
      </c>
      <c r="DQ559" s="263">
        <f t="shared" si="923"/>
        <v>0</v>
      </c>
      <c r="DR559" s="263">
        <f t="shared" si="924"/>
        <v>0</v>
      </c>
      <c r="DS559" s="263"/>
      <c r="DT559" s="263"/>
      <c r="DU559" s="263">
        <f t="shared" si="925"/>
        <v>0</v>
      </c>
      <c r="DV559" s="263">
        <f t="shared" si="926"/>
        <v>0</v>
      </c>
      <c r="DW559" s="263">
        <f t="shared" si="927"/>
        <v>0</v>
      </c>
      <c r="DX559" s="262"/>
      <c r="DY559" s="263"/>
      <c r="DZ559" s="264">
        <f>IF(AND(DW559,DX559=0)=0,0,IF(DW559&gt;0,[6]Приват!$AB$1,IF(DX559&gt;0,[6]Укрсиб!$AB$1,0)))</f>
        <v>0</v>
      </c>
      <c r="EA559" s="265"/>
      <c r="EB559" s="265">
        <f t="shared" ca="1" si="928"/>
        <v>0</v>
      </c>
      <c r="EC559" s="265">
        <f t="shared" ca="1" si="929"/>
        <v>0</v>
      </c>
      <c r="ED559" s="207">
        <f t="shared" ca="1" si="854"/>
        <v>0</v>
      </c>
      <c r="EE559" s="265"/>
      <c r="EF559" s="266"/>
      <c r="EG559" s="266"/>
      <c r="EH559" s="266"/>
      <c r="EI559" s="266"/>
      <c r="EJ559" s="266"/>
      <c r="EK559" s="266"/>
      <c r="EL559" s="266"/>
      <c r="EM559" s="266">
        <f t="shared" si="930"/>
        <v>0</v>
      </c>
      <c r="EN559" s="266"/>
      <c r="EO559" s="266"/>
      <c r="EP559" s="266">
        <f t="shared" si="931"/>
        <v>0</v>
      </c>
      <c r="EQ559" s="266">
        <f t="shared" si="932"/>
        <v>0</v>
      </c>
      <c r="ER559" s="266">
        <f t="shared" si="933"/>
        <v>0</v>
      </c>
      <c r="ES559" s="266"/>
      <c r="ET559" s="266"/>
      <c r="EU559" s="266">
        <f t="shared" si="934"/>
        <v>0</v>
      </c>
      <c r="EV559" s="266">
        <f t="shared" si="935"/>
        <v>0</v>
      </c>
      <c r="EW559" s="266">
        <f t="shared" si="936"/>
        <v>0</v>
      </c>
      <c r="EX559" s="265"/>
      <c r="EY559" s="266"/>
      <c r="EZ559" s="267">
        <f>IF(AND(EW559,EX559=0)=0,0,IF(EW559&gt;0,[6]Приват!$AH$1,IF(EX559&gt;0,[6]Укрсиб!$AH$1,0)))</f>
        <v>0</v>
      </c>
      <c r="FA559" s="28">
        <f t="shared" ca="1" si="865"/>
        <v>0</v>
      </c>
      <c r="FB559" s="28">
        <f t="shared" ca="1" si="866"/>
        <v>0</v>
      </c>
      <c r="FC559" s="28">
        <f t="shared" ca="1" si="867"/>
        <v>0</v>
      </c>
      <c r="FD559" s="28">
        <f t="shared" ca="1" si="868"/>
        <v>0</v>
      </c>
      <c r="FE559" s="28">
        <f t="shared" ca="1" si="837"/>
        <v>0</v>
      </c>
      <c r="FF559">
        <f t="shared" si="838"/>
        <v>0</v>
      </c>
      <c r="FG559" s="7">
        <f t="shared" si="839"/>
        <v>0</v>
      </c>
    </row>
    <row r="560" spans="1:163">
      <c r="A560" s="249"/>
      <c r="B560" s="249" t="str">
        <f t="shared" ca="1" si="869"/>
        <v>Надбавка за поче, вчене звання, за наук ступінь</v>
      </c>
      <c r="C560" s="249">
        <f t="shared" ca="1" si="870"/>
        <v>0</v>
      </c>
      <c r="D560" s="249">
        <f t="shared" ca="1" si="871"/>
        <v>0</v>
      </c>
      <c r="E560" s="249">
        <f t="shared" si="872"/>
        <v>0</v>
      </c>
      <c r="F560" s="250"/>
      <c r="G560" s="251">
        <f t="shared" si="873"/>
        <v>0</v>
      </c>
      <c r="H560" s="251">
        <f t="shared" si="874"/>
        <v>0</v>
      </c>
      <c r="I560" s="251">
        <f t="shared" si="875"/>
        <v>0</v>
      </c>
      <c r="J560" s="251">
        <f t="shared" si="876"/>
        <v>0</v>
      </c>
      <c r="K560" s="251">
        <f t="shared" si="877"/>
        <v>0</v>
      </c>
      <c r="L560" s="251">
        <f t="shared" si="878"/>
        <v>0</v>
      </c>
      <c r="M560" s="251">
        <f t="shared" si="879"/>
        <v>0</v>
      </c>
      <c r="N560" s="251">
        <f t="shared" si="880"/>
        <v>0</v>
      </c>
      <c r="O560" s="251">
        <f t="shared" si="881"/>
        <v>0</v>
      </c>
      <c r="P560" s="254">
        <f t="shared" si="882"/>
        <v>0</v>
      </c>
      <c r="Q560" s="251">
        <f t="shared" si="883"/>
        <v>0</v>
      </c>
      <c r="R560" s="251">
        <f t="shared" si="884"/>
        <v>0</v>
      </c>
      <c r="S560" s="251">
        <f t="shared" si="885"/>
        <v>0</v>
      </c>
      <c r="T560" s="251">
        <f t="shared" si="886"/>
        <v>0</v>
      </c>
      <c r="U560" s="251">
        <f t="shared" si="887"/>
        <v>0</v>
      </c>
      <c r="V560" s="251">
        <f t="shared" si="888"/>
        <v>0</v>
      </c>
      <c r="W560" s="251">
        <f t="shared" si="889"/>
        <v>0</v>
      </c>
      <c r="X560" s="251">
        <f t="shared" si="890"/>
        <v>0</v>
      </c>
      <c r="Y560" s="251">
        <f t="shared" si="891"/>
        <v>0</v>
      </c>
      <c r="Z560" s="252" t="str">
        <f t="shared" si="892"/>
        <v xml:space="preserve">        </v>
      </c>
      <c r="AA560" s="253"/>
      <c r="AB560" s="253" t="str">
        <f t="shared" ca="1" si="893"/>
        <v>Надбавка за поче, вчене звання, за наук ступінь</v>
      </c>
      <c r="AC560" s="253">
        <f t="shared" ca="1" si="937"/>
        <v>0</v>
      </c>
      <c r="AD560" s="185">
        <f t="shared" ca="1" si="840"/>
        <v>0</v>
      </c>
      <c r="AE560" s="253"/>
      <c r="AF560" s="254"/>
      <c r="AG560" s="254"/>
      <c r="AH560" s="254"/>
      <c r="AI560" s="254"/>
      <c r="AJ560" s="254"/>
      <c r="AK560" s="254"/>
      <c r="AL560" s="254"/>
      <c r="AM560" s="254">
        <f t="shared" si="894"/>
        <v>0</v>
      </c>
      <c r="AN560" s="254"/>
      <c r="AO560" s="254"/>
      <c r="AP560" s="626">
        <f t="shared" si="895"/>
        <v>0</v>
      </c>
      <c r="AQ560" s="254">
        <f t="shared" si="896"/>
        <v>0</v>
      </c>
      <c r="AR560" s="254">
        <f t="shared" si="897"/>
        <v>0</v>
      </c>
      <c r="AS560" s="254"/>
      <c r="AT560" s="254"/>
      <c r="AU560" s="254">
        <f t="shared" si="898"/>
        <v>0</v>
      </c>
      <c r="AV560" s="254">
        <f t="shared" si="899"/>
        <v>0</v>
      </c>
      <c r="AW560" s="254">
        <f t="shared" si="900"/>
        <v>0</v>
      </c>
      <c r="AX560" s="253"/>
      <c r="AY560" s="254"/>
      <c r="AZ560" s="255">
        <f>IF(AND(AW560,AX560=0,AY560=0)=0,0,IF(AW560&gt;0,[6]Приват!$J$1,IF(AX560&gt;0,[6]Укрсиб!$J$1,0)))</f>
        <v>0</v>
      </c>
      <c r="BA560" s="256"/>
      <c r="BB560" s="256" t="str">
        <f t="shared" ca="1" si="901"/>
        <v>Надбавка за поче, вчене звання, за наук ступінь</v>
      </c>
      <c r="BC560" s="256">
        <f t="shared" ca="1" si="902"/>
        <v>0</v>
      </c>
      <c r="BD560" s="191">
        <f t="shared" ca="1" si="843"/>
        <v>0</v>
      </c>
      <c r="BE560" s="256"/>
      <c r="BF560" s="257"/>
      <c r="BG560" s="257"/>
      <c r="BH560" s="257"/>
      <c r="BI560" s="257"/>
      <c r="BJ560" s="257"/>
      <c r="BK560" s="257"/>
      <c r="BL560" s="257"/>
      <c r="BM560" s="257">
        <f t="shared" si="938"/>
        <v>0</v>
      </c>
      <c r="BN560" s="257"/>
      <c r="BO560" s="257"/>
      <c r="BP560" s="626">
        <f t="shared" si="904"/>
        <v>0</v>
      </c>
      <c r="BQ560" s="257">
        <f t="shared" si="905"/>
        <v>0</v>
      </c>
      <c r="BR560" s="257">
        <f t="shared" si="906"/>
        <v>0</v>
      </c>
      <c r="BS560" s="257"/>
      <c r="BT560" s="257"/>
      <c r="BU560" s="257">
        <f t="shared" si="907"/>
        <v>0</v>
      </c>
      <c r="BV560" s="257">
        <f t="shared" si="908"/>
        <v>0</v>
      </c>
      <c r="BW560" s="257">
        <f t="shared" si="909"/>
        <v>0</v>
      </c>
      <c r="BX560" s="256"/>
      <c r="BY560" s="257"/>
      <c r="BZ560" s="258">
        <f>IF(AND(BW560,BX560=0)=0,0,IF(BW560&gt;0,[6]Приват!$P$1,IF(BX560&gt;0,[6]Укрсиб!$P$1,0)))</f>
        <v>0</v>
      </c>
      <c r="CA560" s="259"/>
      <c r="CB560" s="259" t="str">
        <f t="shared" ca="1" si="910"/>
        <v>Надбавка за поче, вчене звання, за наук ступінь</v>
      </c>
      <c r="CC560" s="259">
        <f t="shared" ca="1" si="911"/>
        <v>0</v>
      </c>
      <c r="CD560" s="198">
        <f t="shared" ca="1" si="847"/>
        <v>0</v>
      </c>
      <c r="CE560" s="259"/>
      <c r="CF560" s="260"/>
      <c r="CG560" s="260"/>
      <c r="CH560" s="260"/>
      <c r="CI560" s="260"/>
      <c r="CJ560" s="260"/>
      <c r="CK560" s="260"/>
      <c r="CL560" s="260"/>
      <c r="CM560" s="260">
        <f t="shared" si="912"/>
        <v>0</v>
      </c>
      <c r="CN560" s="260"/>
      <c r="CO560" s="260"/>
      <c r="CP560" s="260">
        <f t="shared" si="913"/>
        <v>0</v>
      </c>
      <c r="CQ560" s="260">
        <f t="shared" si="914"/>
        <v>0</v>
      </c>
      <c r="CR560" s="260">
        <f t="shared" si="915"/>
        <v>0</v>
      </c>
      <c r="CS560" s="260"/>
      <c r="CT560" s="260"/>
      <c r="CU560" s="260">
        <f t="shared" si="916"/>
        <v>0</v>
      </c>
      <c r="CV560" s="260">
        <f t="shared" si="917"/>
        <v>0</v>
      </c>
      <c r="CW560" s="260">
        <f t="shared" si="918"/>
        <v>0</v>
      </c>
      <c r="CX560" s="259"/>
      <c r="CY560" s="260"/>
      <c r="CZ560" s="261">
        <f>IF(AND(CW560,CX560=0)=0,0,IF(CW560&gt;0,[6]Приват!$V$1,IF(CX560&gt;0,[6]Укрсиб!$V$1,0)))</f>
        <v>0</v>
      </c>
      <c r="DA560" s="262"/>
      <c r="DB560" s="262" t="str">
        <f t="shared" ca="1" si="919"/>
        <v>Надбавка за поче, вчене звання, за наук ступінь</v>
      </c>
      <c r="DC560" s="262">
        <f t="shared" ca="1" si="920"/>
        <v>0</v>
      </c>
      <c r="DD560" s="204">
        <f t="shared" ca="1" si="850"/>
        <v>0</v>
      </c>
      <c r="DE560" s="262"/>
      <c r="DF560" s="263"/>
      <c r="DG560" s="263"/>
      <c r="DH560" s="263"/>
      <c r="DI560" s="263"/>
      <c r="DJ560" s="263"/>
      <c r="DK560" s="263"/>
      <c r="DL560" s="263"/>
      <c r="DM560" s="263">
        <f t="shared" si="921"/>
        <v>0</v>
      </c>
      <c r="DN560" s="263"/>
      <c r="DO560" s="263"/>
      <c r="DP560" s="766">
        <f t="shared" si="922"/>
        <v>0</v>
      </c>
      <c r="DQ560" s="263">
        <f t="shared" si="923"/>
        <v>0</v>
      </c>
      <c r="DR560" s="263">
        <f t="shared" si="924"/>
        <v>0</v>
      </c>
      <c r="DS560" s="263"/>
      <c r="DT560" s="263"/>
      <c r="DU560" s="263">
        <f t="shared" si="925"/>
        <v>0</v>
      </c>
      <c r="DV560" s="263">
        <f t="shared" si="926"/>
        <v>0</v>
      </c>
      <c r="DW560" s="263">
        <f t="shared" si="927"/>
        <v>0</v>
      </c>
      <c r="DX560" s="262"/>
      <c r="DY560" s="263"/>
      <c r="DZ560" s="264">
        <f>IF(AND(DW560,DX560=0)=0,0,IF(DW560&gt;0,[6]Приват!$AB$1,IF(DX560&gt;0,[6]Укрсиб!$AB$1,0)))</f>
        <v>0</v>
      </c>
      <c r="EA560" s="265"/>
      <c r="EB560" s="265" t="str">
        <f t="shared" ca="1" si="928"/>
        <v>Надбавка за поче, вчене звання, за наук ступінь</v>
      </c>
      <c r="EC560" s="265">
        <f t="shared" ca="1" si="929"/>
        <v>0</v>
      </c>
      <c r="ED560" s="207">
        <f t="shared" ca="1" si="854"/>
        <v>0</v>
      </c>
      <c r="EE560" s="265"/>
      <c r="EF560" s="266"/>
      <c r="EG560" s="266"/>
      <c r="EH560" s="266"/>
      <c r="EI560" s="266"/>
      <c r="EJ560" s="266"/>
      <c r="EK560" s="266"/>
      <c r="EL560" s="266"/>
      <c r="EM560" s="266">
        <f t="shared" si="930"/>
        <v>0</v>
      </c>
      <c r="EN560" s="266"/>
      <c r="EO560" s="266"/>
      <c r="EP560" s="266">
        <f t="shared" si="931"/>
        <v>0</v>
      </c>
      <c r="EQ560" s="266">
        <f t="shared" si="932"/>
        <v>0</v>
      </c>
      <c r="ER560" s="266">
        <f t="shared" si="933"/>
        <v>0</v>
      </c>
      <c r="ES560" s="266"/>
      <c r="ET560" s="266"/>
      <c r="EU560" s="266">
        <f t="shared" si="934"/>
        <v>0</v>
      </c>
      <c r="EV560" s="266">
        <f t="shared" si="935"/>
        <v>0</v>
      </c>
      <c r="EW560" s="266">
        <f t="shared" si="936"/>
        <v>0</v>
      </c>
      <c r="EX560" s="265"/>
      <c r="EY560" s="266"/>
      <c r="EZ560" s="267">
        <f>IF(AND(EW560,EX560=0)=0,0,IF(EW560&gt;0,[6]Приват!$AH$1,IF(EX560&gt;0,[6]Укрсиб!$AH$1,0)))</f>
        <v>0</v>
      </c>
      <c r="FA560" s="28">
        <f t="shared" ca="1" si="865"/>
        <v>0</v>
      </c>
      <c r="FB560" s="28">
        <f t="shared" ca="1" si="866"/>
        <v>0</v>
      </c>
      <c r="FC560" s="28">
        <f t="shared" ca="1" si="867"/>
        <v>0</v>
      </c>
      <c r="FD560" s="28">
        <f t="shared" ca="1" si="868"/>
        <v>0</v>
      </c>
      <c r="FE560" s="28">
        <f t="shared" ca="1" si="837"/>
        <v>0</v>
      </c>
      <c r="FF560">
        <f t="shared" si="838"/>
        <v>0</v>
      </c>
      <c r="FG560" s="7">
        <f t="shared" si="839"/>
        <v>0</v>
      </c>
    </row>
    <row r="561" spans="1:163">
      <c r="A561" s="249"/>
      <c r="B561" s="249">
        <f t="shared" ca="1" si="869"/>
        <v>0</v>
      </c>
      <c r="C561" s="249">
        <f t="shared" ca="1" si="870"/>
        <v>0</v>
      </c>
      <c r="D561" s="249">
        <f t="shared" ca="1" si="871"/>
        <v>0</v>
      </c>
      <c r="E561" s="249">
        <f t="shared" si="872"/>
        <v>0</v>
      </c>
      <c r="F561" s="250"/>
      <c r="G561" s="251">
        <f t="shared" si="873"/>
        <v>0</v>
      </c>
      <c r="H561" s="251">
        <f t="shared" si="874"/>
        <v>0</v>
      </c>
      <c r="I561" s="251">
        <f t="shared" si="875"/>
        <v>0</v>
      </c>
      <c r="J561" s="251">
        <f t="shared" si="876"/>
        <v>0</v>
      </c>
      <c r="K561" s="251">
        <f t="shared" si="877"/>
        <v>0</v>
      </c>
      <c r="L561" s="251">
        <f t="shared" si="878"/>
        <v>0</v>
      </c>
      <c r="M561" s="251">
        <f t="shared" si="879"/>
        <v>0</v>
      </c>
      <c r="N561" s="251">
        <f t="shared" si="880"/>
        <v>0</v>
      </c>
      <c r="O561" s="251">
        <f t="shared" si="881"/>
        <v>0</v>
      </c>
      <c r="P561" s="254">
        <f t="shared" si="882"/>
        <v>0</v>
      </c>
      <c r="Q561" s="251">
        <f t="shared" si="883"/>
        <v>0</v>
      </c>
      <c r="R561" s="251">
        <f t="shared" si="884"/>
        <v>0</v>
      </c>
      <c r="S561" s="251">
        <f t="shared" si="885"/>
        <v>0</v>
      </c>
      <c r="T561" s="251">
        <f t="shared" si="886"/>
        <v>0</v>
      </c>
      <c r="U561" s="251">
        <f t="shared" si="887"/>
        <v>0</v>
      </c>
      <c r="V561" s="251">
        <f t="shared" si="888"/>
        <v>0</v>
      </c>
      <c r="W561" s="251">
        <f t="shared" si="889"/>
        <v>0</v>
      </c>
      <c r="X561" s="251">
        <f t="shared" si="890"/>
        <v>0</v>
      </c>
      <c r="Y561" s="251">
        <f t="shared" si="891"/>
        <v>0</v>
      </c>
      <c r="Z561" s="252" t="str">
        <f t="shared" si="892"/>
        <v xml:space="preserve">        </v>
      </c>
      <c r="AA561" s="253"/>
      <c r="AB561" s="253">
        <f t="shared" ca="1" si="893"/>
        <v>0</v>
      </c>
      <c r="AC561" s="253">
        <f t="shared" ca="1" si="937"/>
        <v>0</v>
      </c>
      <c r="AD561" s="185">
        <f t="shared" ca="1" si="840"/>
        <v>0</v>
      </c>
      <c r="AE561" s="253"/>
      <c r="AF561" s="254"/>
      <c r="AG561" s="254"/>
      <c r="AH561" s="254"/>
      <c r="AI561" s="254"/>
      <c r="AJ561" s="254"/>
      <c r="AK561" s="254"/>
      <c r="AL561" s="254"/>
      <c r="AM561" s="254">
        <f t="shared" si="894"/>
        <v>0</v>
      </c>
      <c r="AN561" s="254"/>
      <c r="AO561" s="254"/>
      <c r="AP561" s="626">
        <f t="shared" si="895"/>
        <v>0</v>
      </c>
      <c r="AQ561" s="254">
        <f t="shared" si="896"/>
        <v>0</v>
      </c>
      <c r="AR561" s="254">
        <f t="shared" si="897"/>
        <v>0</v>
      </c>
      <c r="AS561" s="254"/>
      <c r="AT561" s="254"/>
      <c r="AU561" s="254">
        <f t="shared" si="898"/>
        <v>0</v>
      </c>
      <c r="AV561" s="254">
        <f t="shared" si="899"/>
        <v>0</v>
      </c>
      <c r="AW561" s="254">
        <f t="shared" si="900"/>
        <v>0</v>
      </c>
      <c r="AX561" s="253"/>
      <c r="AY561" s="254"/>
      <c r="AZ561" s="255">
        <f>IF(AND(AW561,AX561=0,AY561=0)=0,0,IF(AW561&gt;0,[6]Приват!$J$1,IF(AX561&gt;0,[6]Укрсиб!$J$1,0)))</f>
        <v>0</v>
      </c>
      <c r="BA561" s="256"/>
      <c r="BB561" s="256">
        <f t="shared" ca="1" si="901"/>
        <v>0</v>
      </c>
      <c r="BC561" s="256">
        <f t="shared" ca="1" si="902"/>
        <v>0</v>
      </c>
      <c r="BD561" s="191">
        <f t="shared" ca="1" si="843"/>
        <v>0</v>
      </c>
      <c r="BE561" s="256"/>
      <c r="BF561" s="257"/>
      <c r="BG561" s="257"/>
      <c r="BH561" s="257"/>
      <c r="BI561" s="257"/>
      <c r="BJ561" s="257"/>
      <c r="BK561" s="257"/>
      <c r="BL561" s="257"/>
      <c r="BM561" s="257">
        <f t="shared" si="938"/>
        <v>0</v>
      </c>
      <c r="BN561" s="257"/>
      <c r="BO561" s="257"/>
      <c r="BP561" s="626">
        <f t="shared" si="904"/>
        <v>0</v>
      </c>
      <c r="BQ561" s="257">
        <f t="shared" si="905"/>
        <v>0</v>
      </c>
      <c r="BR561" s="257">
        <f t="shared" si="906"/>
        <v>0</v>
      </c>
      <c r="BS561" s="257"/>
      <c r="BT561" s="257"/>
      <c r="BU561" s="257">
        <f t="shared" si="907"/>
        <v>0</v>
      </c>
      <c r="BV561" s="257">
        <f t="shared" si="908"/>
        <v>0</v>
      </c>
      <c r="BW561" s="257">
        <f t="shared" si="909"/>
        <v>0</v>
      </c>
      <c r="BX561" s="256"/>
      <c r="BY561" s="257"/>
      <c r="BZ561" s="258">
        <f>IF(AND(BW561,BX561=0)=0,0,IF(BW561&gt;0,[6]Приват!$P$1,IF(BX561&gt;0,[6]Укрсиб!$P$1,0)))</f>
        <v>0</v>
      </c>
      <c r="CA561" s="259"/>
      <c r="CB561" s="259">
        <f t="shared" ca="1" si="910"/>
        <v>0</v>
      </c>
      <c r="CC561" s="259">
        <f t="shared" ca="1" si="911"/>
        <v>0</v>
      </c>
      <c r="CD561" s="198">
        <f t="shared" ca="1" si="847"/>
        <v>0</v>
      </c>
      <c r="CE561" s="259"/>
      <c r="CF561" s="260"/>
      <c r="CG561" s="260"/>
      <c r="CH561" s="260"/>
      <c r="CI561" s="260"/>
      <c r="CJ561" s="260"/>
      <c r="CK561" s="260"/>
      <c r="CL561" s="260"/>
      <c r="CM561" s="260">
        <f t="shared" si="912"/>
        <v>0</v>
      </c>
      <c r="CN561" s="260"/>
      <c r="CO561" s="260"/>
      <c r="CP561" s="260">
        <f t="shared" si="913"/>
        <v>0</v>
      </c>
      <c r="CQ561" s="260">
        <f t="shared" si="914"/>
        <v>0</v>
      </c>
      <c r="CR561" s="260">
        <f t="shared" si="915"/>
        <v>0</v>
      </c>
      <c r="CS561" s="260"/>
      <c r="CT561" s="260"/>
      <c r="CU561" s="260">
        <f t="shared" si="916"/>
        <v>0</v>
      </c>
      <c r="CV561" s="260">
        <f t="shared" si="917"/>
        <v>0</v>
      </c>
      <c r="CW561" s="260">
        <f t="shared" si="918"/>
        <v>0</v>
      </c>
      <c r="CX561" s="259"/>
      <c r="CY561" s="260"/>
      <c r="CZ561" s="261">
        <f>IF(AND(CW561,CX561=0)=0,0,IF(CW561&gt;0,[6]Приват!$V$1,IF(CX561&gt;0,[6]Укрсиб!$V$1,0)))</f>
        <v>0</v>
      </c>
      <c r="DA561" s="262"/>
      <c r="DB561" s="262">
        <f t="shared" ca="1" si="919"/>
        <v>0</v>
      </c>
      <c r="DC561" s="262">
        <f t="shared" ca="1" si="920"/>
        <v>0</v>
      </c>
      <c r="DD561" s="204">
        <f t="shared" ca="1" si="850"/>
        <v>0</v>
      </c>
      <c r="DE561" s="262"/>
      <c r="DF561" s="263"/>
      <c r="DG561" s="263"/>
      <c r="DH561" s="263"/>
      <c r="DI561" s="263"/>
      <c r="DJ561" s="263"/>
      <c r="DK561" s="263"/>
      <c r="DL561" s="263"/>
      <c r="DM561" s="263">
        <f t="shared" si="921"/>
        <v>0</v>
      </c>
      <c r="DN561" s="263"/>
      <c r="DO561" s="263"/>
      <c r="DP561" s="766">
        <f t="shared" si="922"/>
        <v>0</v>
      </c>
      <c r="DQ561" s="263">
        <f t="shared" si="923"/>
        <v>0</v>
      </c>
      <c r="DR561" s="263">
        <f t="shared" si="924"/>
        <v>0</v>
      </c>
      <c r="DS561" s="263"/>
      <c r="DT561" s="263"/>
      <c r="DU561" s="263">
        <f t="shared" si="925"/>
        <v>0</v>
      </c>
      <c r="DV561" s="263">
        <f t="shared" si="926"/>
        <v>0</v>
      </c>
      <c r="DW561" s="263">
        <f t="shared" si="927"/>
        <v>0</v>
      </c>
      <c r="DX561" s="262"/>
      <c r="DY561" s="263"/>
      <c r="DZ561" s="264">
        <f>IF(AND(DW561,DX561=0)=0,0,IF(DW561&gt;0,[6]Приват!$AB$1,IF(DX561&gt;0,[6]Укрсиб!$AB$1,0)))</f>
        <v>0</v>
      </c>
      <c r="EA561" s="265"/>
      <c r="EB561" s="265">
        <f t="shared" ca="1" si="928"/>
        <v>0</v>
      </c>
      <c r="EC561" s="265">
        <f t="shared" ca="1" si="929"/>
        <v>0</v>
      </c>
      <c r="ED561" s="207">
        <f t="shared" ca="1" si="854"/>
        <v>0</v>
      </c>
      <c r="EE561" s="265"/>
      <c r="EF561" s="266"/>
      <c r="EG561" s="266"/>
      <c r="EH561" s="266"/>
      <c r="EI561" s="266"/>
      <c r="EJ561" s="266"/>
      <c r="EK561" s="266"/>
      <c r="EL561" s="266"/>
      <c r="EM561" s="266">
        <f t="shared" si="930"/>
        <v>0</v>
      </c>
      <c r="EN561" s="266"/>
      <c r="EO561" s="266"/>
      <c r="EP561" s="266">
        <f t="shared" si="931"/>
        <v>0</v>
      </c>
      <c r="EQ561" s="266">
        <f t="shared" si="932"/>
        <v>0</v>
      </c>
      <c r="ER561" s="266">
        <f t="shared" si="933"/>
        <v>0</v>
      </c>
      <c r="ES561" s="266"/>
      <c r="ET561" s="266"/>
      <c r="EU561" s="266">
        <f t="shared" si="934"/>
        <v>0</v>
      </c>
      <c r="EV561" s="266">
        <f t="shared" si="935"/>
        <v>0</v>
      </c>
      <c r="EW561" s="266">
        <f t="shared" si="936"/>
        <v>0</v>
      </c>
      <c r="EX561" s="265"/>
      <c r="EY561" s="266"/>
      <c r="EZ561" s="267">
        <f>IF(AND(EW561,EX561=0)=0,0,IF(EW561&gt;0,[6]Приват!$AH$1,IF(EX561&gt;0,[6]Укрсиб!$AH$1,0)))</f>
        <v>0</v>
      </c>
      <c r="FA561" s="28">
        <f t="shared" ca="1" si="865"/>
        <v>0</v>
      </c>
      <c r="FB561" s="28">
        <f t="shared" ca="1" si="866"/>
        <v>0</v>
      </c>
      <c r="FC561" s="28">
        <f t="shared" ca="1" si="867"/>
        <v>0</v>
      </c>
      <c r="FD561" s="28">
        <f t="shared" ca="1" si="868"/>
        <v>0</v>
      </c>
      <c r="FE561" s="28">
        <f t="shared" ca="1" si="837"/>
        <v>0</v>
      </c>
      <c r="FF561">
        <f t="shared" si="838"/>
        <v>0</v>
      </c>
      <c r="FG561" s="7">
        <f t="shared" si="839"/>
        <v>0</v>
      </c>
    </row>
    <row r="562" spans="1:163">
      <c r="A562" s="249"/>
      <c r="B562" s="249" t="str">
        <f t="shared" ca="1" si="869"/>
        <v>Не отримують</v>
      </c>
      <c r="C562" s="249">
        <f t="shared" ca="1" si="870"/>
        <v>0</v>
      </c>
      <c r="D562" s="249">
        <f t="shared" ca="1" si="871"/>
        <v>0</v>
      </c>
      <c r="E562" s="249">
        <f t="shared" si="872"/>
        <v>0</v>
      </c>
      <c r="F562" s="250"/>
      <c r="G562" s="251">
        <f t="shared" si="873"/>
        <v>0</v>
      </c>
      <c r="H562" s="251">
        <f t="shared" si="874"/>
        <v>0</v>
      </c>
      <c r="I562" s="251">
        <f t="shared" si="875"/>
        <v>0</v>
      </c>
      <c r="J562" s="251">
        <f t="shared" si="876"/>
        <v>0</v>
      </c>
      <c r="K562" s="251">
        <f t="shared" si="877"/>
        <v>0</v>
      </c>
      <c r="L562" s="251">
        <f t="shared" si="878"/>
        <v>0</v>
      </c>
      <c r="M562" s="251">
        <f t="shared" si="879"/>
        <v>0</v>
      </c>
      <c r="N562" s="251">
        <f t="shared" si="880"/>
        <v>0</v>
      </c>
      <c r="O562" s="251">
        <f t="shared" si="881"/>
        <v>0</v>
      </c>
      <c r="P562" s="254">
        <f t="shared" si="882"/>
        <v>0</v>
      </c>
      <c r="Q562" s="251">
        <f t="shared" si="883"/>
        <v>0</v>
      </c>
      <c r="R562" s="251">
        <f t="shared" si="884"/>
        <v>0</v>
      </c>
      <c r="S562" s="251">
        <f t="shared" si="885"/>
        <v>0</v>
      </c>
      <c r="T562" s="251">
        <f t="shared" si="886"/>
        <v>0</v>
      </c>
      <c r="U562" s="251">
        <f t="shared" si="887"/>
        <v>0</v>
      </c>
      <c r="V562" s="251">
        <f t="shared" si="888"/>
        <v>0</v>
      </c>
      <c r="W562" s="251">
        <f t="shared" si="889"/>
        <v>0</v>
      </c>
      <c r="X562" s="251">
        <f t="shared" si="890"/>
        <v>0</v>
      </c>
      <c r="Y562" s="251">
        <f t="shared" si="891"/>
        <v>0</v>
      </c>
      <c r="Z562" s="252" t="str">
        <f t="shared" si="892"/>
        <v xml:space="preserve">        </v>
      </c>
      <c r="AA562" s="253"/>
      <c r="AB562" s="253" t="str">
        <f t="shared" ca="1" si="893"/>
        <v>Не отримують</v>
      </c>
      <c r="AC562" s="253">
        <f t="shared" ca="1" si="937"/>
        <v>0</v>
      </c>
      <c r="AD562" s="185">
        <f t="shared" ca="1" si="840"/>
        <v>0</v>
      </c>
      <c r="AE562" s="253"/>
      <c r="AF562" s="254"/>
      <c r="AG562" s="254"/>
      <c r="AH562" s="254"/>
      <c r="AI562" s="254"/>
      <c r="AJ562" s="254"/>
      <c r="AK562" s="254"/>
      <c r="AL562" s="254"/>
      <c r="AM562" s="254">
        <f t="shared" si="894"/>
        <v>0</v>
      </c>
      <c r="AN562" s="254"/>
      <c r="AO562" s="254"/>
      <c r="AP562" s="626">
        <f t="shared" si="895"/>
        <v>0</v>
      </c>
      <c r="AQ562" s="254">
        <f t="shared" si="896"/>
        <v>0</v>
      </c>
      <c r="AR562" s="254">
        <f t="shared" si="897"/>
        <v>0</v>
      </c>
      <c r="AS562" s="254"/>
      <c r="AT562" s="254"/>
      <c r="AU562" s="254">
        <f t="shared" si="898"/>
        <v>0</v>
      </c>
      <c r="AV562" s="254">
        <f t="shared" si="899"/>
        <v>0</v>
      </c>
      <c r="AW562" s="254">
        <f t="shared" si="900"/>
        <v>0</v>
      </c>
      <c r="AX562" s="253"/>
      <c r="AY562" s="254"/>
      <c r="AZ562" s="255">
        <f>IF(AND(AW562,AX562=0,AY562=0)=0,0,IF(AW562&gt;0,[6]Приват!$J$1,IF(AX562&gt;0,[6]Укрсиб!$J$1,0)))</f>
        <v>0</v>
      </c>
      <c r="BA562" s="256"/>
      <c r="BB562" s="256" t="str">
        <f t="shared" ca="1" si="901"/>
        <v>Не отримують</v>
      </c>
      <c r="BC562" s="256">
        <f t="shared" ca="1" si="902"/>
        <v>0</v>
      </c>
      <c r="BD562" s="191">
        <f t="shared" ca="1" si="843"/>
        <v>0</v>
      </c>
      <c r="BE562" s="256"/>
      <c r="BF562" s="257"/>
      <c r="BG562" s="257"/>
      <c r="BH562" s="257"/>
      <c r="BI562" s="257"/>
      <c r="BJ562" s="257"/>
      <c r="BK562" s="257"/>
      <c r="BL562" s="257"/>
      <c r="BM562" s="257">
        <f t="shared" si="938"/>
        <v>0</v>
      </c>
      <c r="BN562" s="257"/>
      <c r="BO562" s="257"/>
      <c r="BP562" s="626">
        <f t="shared" si="904"/>
        <v>0</v>
      </c>
      <c r="BQ562" s="257">
        <f t="shared" si="905"/>
        <v>0</v>
      </c>
      <c r="BR562" s="257">
        <f t="shared" si="906"/>
        <v>0</v>
      </c>
      <c r="BS562" s="257"/>
      <c r="BT562" s="257"/>
      <c r="BU562" s="257">
        <f t="shared" si="907"/>
        <v>0</v>
      </c>
      <c r="BV562" s="257">
        <f t="shared" si="908"/>
        <v>0</v>
      </c>
      <c r="BW562" s="257">
        <f t="shared" si="909"/>
        <v>0</v>
      </c>
      <c r="BX562" s="256"/>
      <c r="BY562" s="257"/>
      <c r="BZ562" s="258">
        <f>IF(AND(BW562,BX562=0)=0,0,IF(BW562&gt;0,[6]Приват!$P$1,IF(BX562&gt;0,[6]Укрсиб!$P$1,0)))</f>
        <v>0</v>
      </c>
      <c r="CA562" s="259"/>
      <c r="CB562" s="259" t="str">
        <f t="shared" ca="1" si="910"/>
        <v>Не отримують</v>
      </c>
      <c r="CC562" s="259">
        <f t="shared" ca="1" si="911"/>
        <v>0</v>
      </c>
      <c r="CD562" s="198">
        <f t="shared" ca="1" si="847"/>
        <v>0</v>
      </c>
      <c r="CE562" s="259"/>
      <c r="CF562" s="260"/>
      <c r="CG562" s="260"/>
      <c r="CH562" s="260"/>
      <c r="CI562" s="260"/>
      <c r="CJ562" s="260"/>
      <c r="CK562" s="260"/>
      <c r="CL562" s="260"/>
      <c r="CM562" s="260">
        <f t="shared" si="912"/>
        <v>0</v>
      </c>
      <c r="CN562" s="260"/>
      <c r="CO562" s="260"/>
      <c r="CP562" s="260">
        <f t="shared" si="913"/>
        <v>0</v>
      </c>
      <c r="CQ562" s="260">
        <f t="shared" si="914"/>
        <v>0</v>
      </c>
      <c r="CR562" s="260">
        <f t="shared" si="915"/>
        <v>0</v>
      </c>
      <c r="CS562" s="260"/>
      <c r="CT562" s="260"/>
      <c r="CU562" s="260">
        <f t="shared" si="916"/>
        <v>0</v>
      </c>
      <c r="CV562" s="260">
        <f t="shared" si="917"/>
        <v>0</v>
      </c>
      <c r="CW562" s="260">
        <f t="shared" si="918"/>
        <v>0</v>
      </c>
      <c r="CX562" s="259"/>
      <c r="CY562" s="260"/>
      <c r="CZ562" s="261">
        <f>IF(AND(CW562,CX562=0)=0,0,IF(CW562&gt;0,[6]Приват!$V$1,IF(CX562&gt;0,[6]Укрсиб!$V$1,0)))</f>
        <v>0</v>
      </c>
      <c r="DA562" s="262"/>
      <c r="DB562" s="262" t="str">
        <f t="shared" ca="1" si="919"/>
        <v>Не отримують</v>
      </c>
      <c r="DC562" s="262">
        <f t="shared" ca="1" si="920"/>
        <v>0</v>
      </c>
      <c r="DD562" s="204">
        <f t="shared" ca="1" si="850"/>
        <v>0</v>
      </c>
      <c r="DE562" s="262"/>
      <c r="DF562" s="263"/>
      <c r="DG562" s="263"/>
      <c r="DH562" s="263"/>
      <c r="DI562" s="263"/>
      <c r="DJ562" s="263"/>
      <c r="DK562" s="263"/>
      <c r="DL562" s="263"/>
      <c r="DM562" s="263">
        <f t="shared" si="921"/>
        <v>0</v>
      </c>
      <c r="DN562" s="263"/>
      <c r="DO562" s="263"/>
      <c r="DP562" s="766">
        <f t="shared" si="922"/>
        <v>0</v>
      </c>
      <c r="DQ562" s="263">
        <f t="shared" si="923"/>
        <v>0</v>
      </c>
      <c r="DR562" s="263">
        <f t="shared" si="924"/>
        <v>0</v>
      </c>
      <c r="DS562" s="263"/>
      <c r="DT562" s="263"/>
      <c r="DU562" s="263">
        <f t="shared" si="925"/>
        <v>0</v>
      </c>
      <c r="DV562" s="263">
        <f t="shared" si="926"/>
        <v>0</v>
      </c>
      <c r="DW562" s="263">
        <f t="shared" si="927"/>
        <v>0</v>
      </c>
      <c r="DX562" s="262"/>
      <c r="DY562" s="263"/>
      <c r="DZ562" s="264">
        <f>IF(AND(DW562,DX562=0)=0,0,IF(DW562&gt;0,[6]Приват!$AB$1,IF(DX562&gt;0,[6]Укрсиб!$AB$1,0)))</f>
        <v>0</v>
      </c>
      <c r="EA562" s="265"/>
      <c r="EB562" s="265" t="str">
        <f t="shared" ca="1" si="928"/>
        <v>Не отримують</v>
      </c>
      <c r="EC562" s="265">
        <f t="shared" ca="1" si="929"/>
        <v>0</v>
      </c>
      <c r="ED562" s="207">
        <f t="shared" ca="1" si="854"/>
        <v>0</v>
      </c>
      <c r="EE562" s="265"/>
      <c r="EF562" s="266"/>
      <c r="EG562" s="266"/>
      <c r="EH562" s="266"/>
      <c r="EI562" s="266"/>
      <c r="EJ562" s="266"/>
      <c r="EK562" s="266"/>
      <c r="EL562" s="266"/>
      <c r="EM562" s="266">
        <f t="shared" si="930"/>
        <v>0</v>
      </c>
      <c r="EN562" s="266"/>
      <c r="EO562" s="266"/>
      <c r="EP562" s="266">
        <f t="shared" si="931"/>
        <v>0</v>
      </c>
      <c r="EQ562" s="266">
        <f t="shared" si="932"/>
        <v>0</v>
      </c>
      <c r="ER562" s="266">
        <f t="shared" si="933"/>
        <v>0</v>
      </c>
      <c r="ES562" s="266"/>
      <c r="ET562" s="266"/>
      <c r="EU562" s="266">
        <f t="shared" si="934"/>
        <v>0</v>
      </c>
      <c r="EV562" s="266">
        <f t="shared" si="935"/>
        <v>0</v>
      </c>
      <c r="EW562" s="266">
        <f t="shared" si="936"/>
        <v>0</v>
      </c>
      <c r="EX562" s="265"/>
      <c r="EY562" s="266"/>
      <c r="EZ562" s="267">
        <f>IF(AND(EW562,EX562=0)=0,0,IF(EW562&gt;0,[6]Приват!$AH$1,IF(EX562&gt;0,[6]Укрсиб!$AH$1,0)))</f>
        <v>0</v>
      </c>
      <c r="FA562" s="28">
        <f t="shared" ca="1" si="865"/>
        <v>0</v>
      </c>
      <c r="FB562" s="28">
        <f t="shared" ca="1" si="866"/>
        <v>0</v>
      </c>
      <c r="FC562" s="28">
        <f t="shared" ca="1" si="867"/>
        <v>0</v>
      </c>
      <c r="FD562" s="28">
        <f t="shared" ca="1" si="868"/>
        <v>0</v>
      </c>
      <c r="FE562" s="28">
        <f t="shared" ca="1" si="837"/>
        <v>0</v>
      </c>
      <c r="FF562">
        <f t="shared" si="838"/>
        <v>0</v>
      </c>
      <c r="FG562" s="7">
        <f t="shared" si="839"/>
        <v>0</v>
      </c>
    </row>
    <row r="563" spans="1:163">
      <c r="A563" s="249"/>
      <c r="B563" s="249">
        <f t="shared" ca="1" si="869"/>
        <v>0</v>
      </c>
      <c r="C563" s="249">
        <f t="shared" ca="1" si="870"/>
        <v>5</v>
      </c>
      <c r="D563" s="249">
        <f t="shared" ca="1" si="871"/>
        <v>0</v>
      </c>
      <c r="E563" s="249">
        <f t="shared" si="872"/>
        <v>0</v>
      </c>
      <c r="F563" s="250"/>
      <c r="G563" s="251">
        <f t="shared" si="873"/>
        <v>0</v>
      </c>
      <c r="H563" s="251">
        <f t="shared" si="874"/>
        <v>0</v>
      </c>
      <c r="I563" s="251">
        <f t="shared" si="875"/>
        <v>0</v>
      </c>
      <c r="J563" s="251">
        <f t="shared" si="876"/>
        <v>0</v>
      </c>
      <c r="K563" s="251">
        <f t="shared" si="877"/>
        <v>0</v>
      </c>
      <c r="L563" s="251">
        <f t="shared" si="878"/>
        <v>0</v>
      </c>
      <c r="M563" s="251">
        <f t="shared" si="879"/>
        <v>0</v>
      </c>
      <c r="N563" s="251">
        <f t="shared" si="880"/>
        <v>0</v>
      </c>
      <c r="O563" s="251">
        <f t="shared" si="881"/>
        <v>0</v>
      </c>
      <c r="P563" s="254">
        <f t="shared" si="882"/>
        <v>0</v>
      </c>
      <c r="Q563" s="251">
        <f t="shared" si="883"/>
        <v>0</v>
      </c>
      <c r="R563" s="251">
        <f t="shared" si="884"/>
        <v>0</v>
      </c>
      <c r="S563" s="251">
        <f t="shared" si="885"/>
        <v>0</v>
      </c>
      <c r="T563" s="251">
        <f t="shared" si="886"/>
        <v>0</v>
      </c>
      <c r="U563" s="251">
        <f t="shared" si="887"/>
        <v>0</v>
      </c>
      <c r="V563" s="251">
        <f t="shared" si="888"/>
        <v>0</v>
      </c>
      <c r="W563" s="251">
        <f t="shared" si="889"/>
        <v>0</v>
      </c>
      <c r="X563" s="251">
        <f t="shared" si="890"/>
        <v>0</v>
      </c>
      <c r="Y563" s="251">
        <f t="shared" si="891"/>
        <v>0</v>
      </c>
      <c r="Z563" s="252" t="str">
        <f t="shared" si="892"/>
        <v xml:space="preserve">        </v>
      </c>
      <c r="AA563" s="253"/>
      <c r="AB563" s="253">
        <f t="shared" ca="1" si="893"/>
        <v>0</v>
      </c>
      <c r="AC563" s="253">
        <f t="shared" ca="1" si="937"/>
        <v>5</v>
      </c>
      <c r="AD563" s="185">
        <f t="shared" ca="1" si="840"/>
        <v>0</v>
      </c>
      <c r="AE563" s="253"/>
      <c r="AF563" s="254"/>
      <c r="AG563" s="254"/>
      <c r="AH563" s="254"/>
      <c r="AI563" s="254"/>
      <c r="AJ563" s="254"/>
      <c r="AK563" s="254"/>
      <c r="AL563" s="254"/>
      <c r="AM563" s="254">
        <f t="shared" si="894"/>
        <v>0</v>
      </c>
      <c r="AN563" s="254"/>
      <c r="AO563" s="254"/>
      <c r="AP563" s="626">
        <f t="shared" si="895"/>
        <v>0</v>
      </c>
      <c r="AQ563" s="254">
        <f t="shared" si="896"/>
        <v>0</v>
      </c>
      <c r="AR563" s="254">
        <f t="shared" si="897"/>
        <v>0</v>
      </c>
      <c r="AS563" s="254"/>
      <c r="AT563" s="254"/>
      <c r="AU563" s="254">
        <f t="shared" si="898"/>
        <v>0</v>
      </c>
      <c r="AV563" s="254">
        <f t="shared" si="899"/>
        <v>0</v>
      </c>
      <c r="AW563" s="254">
        <f t="shared" si="900"/>
        <v>0</v>
      </c>
      <c r="AX563" s="253"/>
      <c r="AY563" s="254"/>
      <c r="AZ563" s="255">
        <f>IF(AND(AW563,AX563=0,AY563=0)=0,0,IF(AW563&gt;0,[6]Приват!$J$1,IF(AX563&gt;0,[6]Укрсиб!$J$1,0)))</f>
        <v>0</v>
      </c>
      <c r="BA563" s="256"/>
      <c r="BB563" s="256">
        <f t="shared" ca="1" si="901"/>
        <v>0</v>
      </c>
      <c r="BC563" s="256">
        <f t="shared" ca="1" si="902"/>
        <v>5</v>
      </c>
      <c r="BD563" s="191">
        <f t="shared" ca="1" si="843"/>
        <v>0</v>
      </c>
      <c r="BE563" s="256"/>
      <c r="BF563" s="257"/>
      <c r="BG563" s="257"/>
      <c r="BH563" s="257"/>
      <c r="BI563" s="257"/>
      <c r="BJ563" s="257"/>
      <c r="BK563" s="257"/>
      <c r="BL563" s="257"/>
      <c r="BM563" s="257">
        <f t="shared" si="938"/>
        <v>0</v>
      </c>
      <c r="BN563" s="257"/>
      <c r="BO563" s="257"/>
      <c r="BP563" s="626">
        <f t="shared" si="904"/>
        <v>0</v>
      </c>
      <c r="BQ563" s="257">
        <f t="shared" si="905"/>
        <v>0</v>
      </c>
      <c r="BR563" s="257">
        <f t="shared" si="906"/>
        <v>0</v>
      </c>
      <c r="BS563" s="257"/>
      <c r="BT563" s="257"/>
      <c r="BU563" s="257">
        <f t="shared" si="907"/>
        <v>0</v>
      </c>
      <c r="BV563" s="257">
        <f t="shared" si="908"/>
        <v>0</v>
      </c>
      <c r="BW563" s="257">
        <f t="shared" si="909"/>
        <v>0</v>
      </c>
      <c r="BX563" s="256"/>
      <c r="BY563" s="257"/>
      <c r="BZ563" s="258">
        <f>IF(AND(BW563,BX563=0)=0,0,IF(BW563&gt;0,[6]Приват!$P$1,IF(BX563&gt;0,[6]Укрсиб!$P$1,0)))</f>
        <v>0</v>
      </c>
      <c r="CA563" s="259"/>
      <c r="CB563" s="259">
        <f t="shared" ca="1" si="910"/>
        <v>0</v>
      </c>
      <c r="CC563" s="259">
        <f t="shared" ca="1" si="911"/>
        <v>5</v>
      </c>
      <c r="CD563" s="198">
        <f t="shared" ca="1" si="847"/>
        <v>0</v>
      </c>
      <c r="CE563" s="259"/>
      <c r="CF563" s="260"/>
      <c r="CG563" s="260"/>
      <c r="CH563" s="260"/>
      <c r="CI563" s="260"/>
      <c r="CJ563" s="260"/>
      <c r="CK563" s="260"/>
      <c r="CL563" s="260"/>
      <c r="CM563" s="260">
        <f t="shared" si="912"/>
        <v>0</v>
      </c>
      <c r="CN563" s="260"/>
      <c r="CO563" s="260"/>
      <c r="CP563" s="260">
        <f t="shared" si="913"/>
        <v>0</v>
      </c>
      <c r="CQ563" s="260">
        <f t="shared" si="914"/>
        <v>0</v>
      </c>
      <c r="CR563" s="260">
        <f t="shared" si="915"/>
        <v>0</v>
      </c>
      <c r="CS563" s="260"/>
      <c r="CT563" s="260"/>
      <c r="CU563" s="260">
        <f t="shared" si="916"/>
        <v>0</v>
      </c>
      <c r="CV563" s="260">
        <f t="shared" si="917"/>
        <v>0</v>
      </c>
      <c r="CW563" s="260">
        <f t="shared" si="918"/>
        <v>0</v>
      </c>
      <c r="CX563" s="259"/>
      <c r="CY563" s="260"/>
      <c r="CZ563" s="261">
        <f>IF(AND(CW563,CX563=0)=0,0,IF(CW563&gt;0,[6]Приват!$V$1,IF(CX563&gt;0,[6]Укрсиб!$V$1,0)))</f>
        <v>0</v>
      </c>
      <c r="DA563" s="262"/>
      <c r="DB563" s="262">
        <f t="shared" ca="1" si="919"/>
        <v>0</v>
      </c>
      <c r="DC563" s="262">
        <f t="shared" ca="1" si="920"/>
        <v>5</v>
      </c>
      <c r="DD563" s="204">
        <f t="shared" ca="1" si="850"/>
        <v>0</v>
      </c>
      <c r="DE563" s="262"/>
      <c r="DF563" s="263"/>
      <c r="DG563" s="263"/>
      <c r="DH563" s="263"/>
      <c r="DI563" s="263"/>
      <c r="DJ563" s="263"/>
      <c r="DK563" s="263"/>
      <c r="DL563" s="263"/>
      <c r="DM563" s="263">
        <f t="shared" si="921"/>
        <v>0</v>
      </c>
      <c r="DN563" s="263"/>
      <c r="DO563" s="263"/>
      <c r="DP563" s="766">
        <f t="shared" si="922"/>
        <v>0</v>
      </c>
      <c r="DQ563" s="263">
        <f t="shared" si="923"/>
        <v>0</v>
      </c>
      <c r="DR563" s="263">
        <f t="shared" si="924"/>
        <v>0</v>
      </c>
      <c r="DS563" s="263"/>
      <c r="DT563" s="263"/>
      <c r="DU563" s="263">
        <f t="shared" si="925"/>
        <v>0</v>
      </c>
      <c r="DV563" s="263">
        <f t="shared" si="926"/>
        <v>0</v>
      </c>
      <c r="DW563" s="263">
        <f t="shared" si="927"/>
        <v>0</v>
      </c>
      <c r="DX563" s="262"/>
      <c r="DY563" s="263"/>
      <c r="DZ563" s="264">
        <f>IF(AND(DW563,DX563=0)=0,0,IF(DW563&gt;0,[6]Приват!$AB$1,IF(DX563&gt;0,[6]Укрсиб!$AB$1,0)))</f>
        <v>0</v>
      </c>
      <c r="EA563" s="265"/>
      <c r="EB563" s="265">
        <f t="shared" ca="1" si="928"/>
        <v>0</v>
      </c>
      <c r="EC563" s="265">
        <f t="shared" ca="1" si="929"/>
        <v>5</v>
      </c>
      <c r="ED563" s="207">
        <f t="shared" ca="1" si="854"/>
        <v>0</v>
      </c>
      <c r="EE563" s="265"/>
      <c r="EF563" s="266"/>
      <c r="EG563" s="266"/>
      <c r="EH563" s="266"/>
      <c r="EI563" s="266"/>
      <c r="EJ563" s="266"/>
      <c r="EK563" s="266"/>
      <c r="EL563" s="266"/>
      <c r="EM563" s="266">
        <f t="shared" si="930"/>
        <v>0</v>
      </c>
      <c r="EN563" s="266"/>
      <c r="EO563" s="266"/>
      <c r="EP563" s="266">
        <f t="shared" si="931"/>
        <v>0</v>
      </c>
      <c r="EQ563" s="266">
        <f t="shared" si="932"/>
        <v>0</v>
      </c>
      <c r="ER563" s="266">
        <f t="shared" si="933"/>
        <v>0</v>
      </c>
      <c r="ES563" s="266"/>
      <c r="ET563" s="266"/>
      <c r="EU563" s="266">
        <f t="shared" si="934"/>
        <v>0</v>
      </c>
      <c r="EV563" s="266">
        <f t="shared" si="935"/>
        <v>0</v>
      </c>
      <c r="EW563" s="266">
        <f t="shared" si="936"/>
        <v>0</v>
      </c>
      <c r="EX563" s="265"/>
      <c r="EY563" s="266"/>
      <c r="EZ563" s="267">
        <f>IF(AND(EW563,EX563=0)=0,0,IF(EW563&gt;0,[6]Приват!$AH$1,IF(EX563&gt;0,[6]Укрсиб!$AH$1,0)))</f>
        <v>0</v>
      </c>
      <c r="FA563" s="28">
        <f t="shared" ca="1" si="865"/>
        <v>0</v>
      </c>
      <c r="FB563" s="28">
        <f t="shared" ca="1" si="866"/>
        <v>0</v>
      </c>
      <c r="FC563" s="28">
        <f t="shared" ca="1" si="867"/>
        <v>0</v>
      </c>
      <c r="FD563" s="28">
        <f t="shared" ca="1" si="868"/>
        <v>0</v>
      </c>
      <c r="FE563" s="28">
        <f t="shared" ca="1" si="837"/>
        <v>0</v>
      </c>
      <c r="FF563">
        <f t="shared" si="838"/>
        <v>0</v>
      </c>
      <c r="FG563" s="7">
        <f t="shared" si="839"/>
        <v>0</v>
      </c>
    </row>
    <row r="564" spans="1:163" ht="20.25" customHeight="1"/>
    <row r="565" spans="1:163" ht="18.75" customHeight="1">
      <c r="BG565" s="19"/>
    </row>
    <row r="566" spans="1:163">
      <c r="B566" t="s">
        <v>666</v>
      </c>
    </row>
    <row r="567" spans="1:163">
      <c r="B567" s="226" t="s">
        <v>644</v>
      </c>
      <c r="C567" s="19" t="e">
        <f ca="1">[4]!СумаПрописом(W529)</f>
        <v>#NAME?</v>
      </c>
      <c r="G567" s="81"/>
      <c r="M567" s="19"/>
      <c r="P567" s="729">
        <f>U529</f>
        <v>0</v>
      </c>
      <c r="Q567" t="s">
        <v>516</v>
      </c>
      <c r="AM567" s="81"/>
      <c r="AN567" s="81"/>
      <c r="AP567" s="804">
        <f>(AP529-AJ529-AK529)*22%</f>
        <v>0</v>
      </c>
      <c r="AQ567" s="81" t="s">
        <v>516</v>
      </c>
      <c r="AV567" t="s">
        <v>477</v>
      </c>
      <c r="BM567" s="81"/>
      <c r="BN567" s="81"/>
      <c r="BP567" s="627">
        <f>(BP529-BJ529-BK529)*22%</f>
        <v>0</v>
      </c>
      <c r="BQ567" t="s">
        <v>516</v>
      </c>
      <c r="CP567" s="227">
        <f>(CP529-CJ529-CK529)*22%</f>
        <v>0</v>
      </c>
      <c r="CQ567" t="s">
        <v>516</v>
      </c>
      <c r="CZ567" t="s">
        <v>477</v>
      </c>
      <c r="DP567" s="767">
        <f>DU529</f>
        <v>0</v>
      </c>
      <c r="DQ567" t="s">
        <v>516</v>
      </c>
      <c r="EP567" s="227">
        <f>EU529</f>
        <v>0</v>
      </c>
      <c r="EQ567" t="s">
        <v>516</v>
      </c>
    </row>
    <row r="568" spans="1:163">
      <c r="B568" s="226" t="s">
        <v>451</v>
      </c>
      <c r="C568" s="19" t="e">
        <f ca="1">[4]!СумаПрописом(X529)</f>
        <v>#NAME?</v>
      </c>
      <c r="G568" s="81"/>
    </row>
    <row r="569" spans="1:163">
      <c r="B569" s="226" t="s">
        <v>325</v>
      </c>
      <c r="C569" s="19" t="e">
        <f ca="1">[4]!СумаПрописом(Y529)</f>
        <v>#NAME?</v>
      </c>
      <c r="G569" s="81"/>
    </row>
    <row r="570" spans="1:163">
      <c r="G570" s="81"/>
      <c r="AM570" s="81"/>
      <c r="AN570" s="81"/>
      <c r="AP570" s="81"/>
      <c r="AQ570" s="81"/>
    </row>
    <row r="571" spans="1:163">
      <c r="B571" t="s">
        <v>326</v>
      </c>
      <c r="D571" s="81"/>
      <c r="G571" s="81" t="s">
        <v>493</v>
      </c>
      <c r="AM571" s="81"/>
      <c r="AN571" s="81"/>
      <c r="AP571" s="81"/>
      <c r="AQ571" s="81"/>
      <c r="BB571" t="s">
        <v>326</v>
      </c>
      <c r="BD571" s="81"/>
      <c r="BG571" s="81" t="s">
        <v>493</v>
      </c>
      <c r="DA571" t="s">
        <v>326</v>
      </c>
      <c r="DF571" s="81" t="s">
        <v>493</v>
      </c>
      <c r="EA571" t="s">
        <v>326</v>
      </c>
      <c r="EF571" s="81" t="s">
        <v>493</v>
      </c>
    </row>
    <row r="572" spans="1:163" hidden="1">
      <c r="G572" s="81"/>
      <c r="DF572" s="81"/>
    </row>
    <row r="573" spans="1:163" hidden="1">
      <c r="B573" t="s">
        <v>517</v>
      </c>
      <c r="G573" s="81" t="s">
        <v>518</v>
      </c>
      <c r="DA573" t="s">
        <v>517</v>
      </c>
      <c r="DF573" s="81" t="s">
        <v>518</v>
      </c>
    </row>
    <row r="574" spans="1:163">
      <c r="G574" s="81"/>
      <c r="AM574" s="81"/>
      <c r="AN574" s="81"/>
      <c r="AP574" s="81"/>
      <c r="AQ574" s="81"/>
      <c r="DF574" s="81"/>
    </row>
    <row r="575" spans="1:163">
      <c r="B575" t="s">
        <v>252</v>
      </c>
      <c r="D575" s="81"/>
      <c r="G575" s="81" t="s">
        <v>494</v>
      </c>
      <c r="H575" s="538" t="s">
        <v>678</v>
      </c>
      <c r="AM575" s="81"/>
      <c r="AN575" s="81"/>
      <c r="AP575" s="81"/>
      <c r="AQ575" s="81"/>
      <c r="BB575" t="s">
        <v>252</v>
      </c>
      <c r="BD575" s="81"/>
      <c r="BG575" s="81" t="s">
        <v>494</v>
      </c>
      <c r="BV575" s="32" t="s">
        <v>496</v>
      </c>
      <c r="BW575" s="67"/>
      <c r="BX575" s="67"/>
      <c r="BZ575" s="33" t="s">
        <v>495</v>
      </c>
      <c r="DA575" t="s">
        <v>252</v>
      </c>
      <c r="DF575" s="81" t="s">
        <v>494</v>
      </c>
      <c r="DV575" s="32" t="s">
        <v>496</v>
      </c>
      <c r="DW575" s="67"/>
      <c r="DX575" s="67"/>
      <c r="DZ575" s="33" t="s">
        <v>495</v>
      </c>
      <c r="EA575" t="s">
        <v>252</v>
      </c>
      <c r="EF575" s="81" t="s">
        <v>494</v>
      </c>
      <c r="EV575" s="32" t="s">
        <v>496</v>
      </c>
      <c r="EW575" s="67"/>
      <c r="EX575" s="67"/>
      <c r="EZ575" s="33" t="s">
        <v>495</v>
      </c>
    </row>
    <row r="576" spans="1:163">
      <c r="G576" s="81"/>
      <c r="AM576" s="81"/>
      <c r="AN576" s="81"/>
      <c r="AP576" s="81"/>
      <c r="AQ576" s="81"/>
    </row>
    <row r="577" spans="2:43">
      <c r="B577" s="226" t="s">
        <v>296</v>
      </c>
      <c r="C577" s="228" t="s">
        <v>490</v>
      </c>
      <c r="D577" s="3"/>
      <c r="E577" s="3"/>
      <c r="F577" s="114"/>
      <c r="G577" s="128">
        <f>COUNTIFS($FF$8:$FF$527,1,G8:G527,"&gt;0")</f>
        <v>0</v>
      </c>
      <c r="H577" s="128">
        <f t="shared" ref="H577:P577" si="939">COUNTIFS($FF$8:$FF$527,1,H8:H527,"&gt;0")</f>
        <v>0</v>
      </c>
      <c r="I577" s="128">
        <f t="shared" si="939"/>
        <v>0</v>
      </c>
      <c r="J577" s="128">
        <f t="shared" si="939"/>
        <v>0</v>
      </c>
      <c r="K577" s="128">
        <f t="shared" si="939"/>
        <v>0</v>
      </c>
      <c r="L577" s="128">
        <f t="shared" si="939"/>
        <v>0</v>
      </c>
      <c r="M577" s="128">
        <f t="shared" si="939"/>
        <v>0</v>
      </c>
      <c r="N577" s="128">
        <f t="shared" si="939"/>
        <v>0</v>
      </c>
      <c r="O577" s="128">
        <f t="shared" si="939"/>
        <v>0</v>
      </c>
      <c r="P577" s="730">
        <f t="shared" si="939"/>
        <v>0</v>
      </c>
      <c r="Q577" s="81"/>
      <c r="R577" s="81"/>
      <c r="S577" s="81"/>
      <c r="T577" s="81"/>
      <c r="U577" s="81"/>
      <c r="V577" s="81"/>
      <c r="W577" s="81"/>
      <c r="X577" s="81"/>
      <c r="Y577" s="81"/>
      <c r="AM577" s="81"/>
      <c r="AN577" s="81"/>
      <c r="AP577" s="81"/>
      <c r="AQ577" s="81"/>
    </row>
    <row r="578" spans="2:43">
      <c r="B578" s="226"/>
      <c r="C578" s="229" t="s">
        <v>491</v>
      </c>
      <c r="D578" s="3"/>
      <c r="E578" s="3"/>
      <c r="F578" s="114"/>
      <c r="G578" s="129">
        <f>SUMIF($FF$8:$FF$527,1,G8:G527)</f>
        <v>0</v>
      </c>
      <c r="H578" s="129">
        <f t="shared" ref="H578:P578" si="940">SUMIF($FF$8:$FF$527,1,H8:H527)</f>
        <v>0</v>
      </c>
      <c r="I578" s="129">
        <f t="shared" si="940"/>
        <v>0</v>
      </c>
      <c r="J578" s="129">
        <f t="shared" si="940"/>
        <v>0</v>
      </c>
      <c r="K578" s="129">
        <f t="shared" si="940"/>
        <v>0</v>
      </c>
      <c r="L578" s="129">
        <f t="shared" si="940"/>
        <v>0</v>
      </c>
      <c r="M578" s="129">
        <f t="shared" si="940"/>
        <v>0</v>
      </c>
      <c r="N578" s="129">
        <f t="shared" si="940"/>
        <v>0</v>
      </c>
      <c r="O578" s="129">
        <f t="shared" si="940"/>
        <v>0</v>
      </c>
      <c r="P578" s="731">
        <f t="shared" si="940"/>
        <v>0</v>
      </c>
      <c r="AM578" s="81"/>
      <c r="AN578" s="81"/>
      <c r="AP578" s="81"/>
      <c r="AQ578" s="81"/>
    </row>
    <row r="579" spans="2:43">
      <c r="B579" s="226" t="s">
        <v>297</v>
      </c>
      <c r="C579" s="228" t="s">
        <v>490</v>
      </c>
      <c r="D579" s="3"/>
      <c r="E579" s="3"/>
      <c r="F579" s="114"/>
      <c r="G579" s="128">
        <f>COUNTIFS($FF$8:$FF$527,2,G8:G527,"&gt;0")</f>
        <v>0</v>
      </c>
      <c r="H579" s="128">
        <f t="shared" ref="H579:P579" si="941">COUNTIFS($FF$8:$FF$527,2,H8:H527,"&gt;0")</f>
        <v>0</v>
      </c>
      <c r="I579" s="128">
        <f t="shared" si="941"/>
        <v>0</v>
      </c>
      <c r="J579" s="128">
        <f t="shared" si="941"/>
        <v>0</v>
      </c>
      <c r="K579" s="128">
        <f t="shared" si="941"/>
        <v>0</v>
      </c>
      <c r="L579" s="128">
        <f t="shared" si="941"/>
        <v>0</v>
      </c>
      <c r="M579" s="128">
        <f t="shared" si="941"/>
        <v>0</v>
      </c>
      <c r="N579" s="128">
        <f t="shared" si="941"/>
        <v>0</v>
      </c>
      <c r="O579" s="128">
        <f t="shared" si="941"/>
        <v>0</v>
      </c>
      <c r="P579" s="730">
        <f t="shared" si="941"/>
        <v>0</v>
      </c>
      <c r="AM579" s="81"/>
      <c r="AN579" s="81"/>
      <c r="AP579" s="81"/>
      <c r="AQ579" s="81"/>
    </row>
    <row r="580" spans="2:43">
      <c r="B580" s="226"/>
      <c r="C580" s="229" t="s">
        <v>491</v>
      </c>
      <c r="D580" s="3"/>
      <c r="E580" s="3"/>
      <c r="F580" s="114"/>
      <c r="G580" s="129">
        <f>SUMIF($FF$8:$FF$527,2,G8:G527)</f>
        <v>0</v>
      </c>
      <c r="H580" s="129">
        <f t="shared" ref="H580:P580" si="942">SUMIF($FF$8:$FF$527,2,H8:H527)</f>
        <v>0</v>
      </c>
      <c r="I580" s="129">
        <f t="shared" si="942"/>
        <v>0</v>
      </c>
      <c r="J580" s="129">
        <f t="shared" si="942"/>
        <v>0</v>
      </c>
      <c r="K580" s="129">
        <f t="shared" si="942"/>
        <v>0</v>
      </c>
      <c r="L580" s="129">
        <f t="shared" si="942"/>
        <v>0</v>
      </c>
      <c r="M580" s="129">
        <f t="shared" si="942"/>
        <v>0</v>
      </c>
      <c r="N580" s="129">
        <f t="shared" si="942"/>
        <v>0</v>
      </c>
      <c r="O580" s="129">
        <f t="shared" si="942"/>
        <v>0</v>
      </c>
      <c r="P580" s="731">
        <f t="shared" si="942"/>
        <v>0</v>
      </c>
      <c r="AM580" s="81"/>
      <c r="AN580" s="81"/>
      <c r="AP580" s="81"/>
      <c r="AQ580" s="81"/>
    </row>
    <row r="581" spans="2:43">
      <c r="B581" s="226" t="s">
        <v>298</v>
      </c>
      <c r="C581" s="228" t="s">
        <v>490</v>
      </c>
      <c r="D581" s="3"/>
      <c r="E581" s="3"/>
      <c r="F581" s="114"/>
      <c r="G581" s="128">
        <f>COUNTIFS($FF$8:$FF$527,3,G8:G527,"&gt;0")</f>
        <v>0</v>
      </c>
      <c r="H581" s="128">
        <f t="shared" ref="H581:P581" si="943">COUNTIFS($FF$8:$FF$527,3,H8:H527,"&gt;0")</f>
        <v>0</v>
      </c>
      <c r="I581" s="128">
        <f t="shared" si="943"/>
        <v>0</v>
      </c>
      <c r="J581" s="128">
        <f t="shared" si="943"/>
        <v>0</v>
      </c>
      <c r="K581" s="128">
        <f t="shared" si="943"/>
        <v>0</v>
      </c>
      <c r="L581" s="128">
        <f t="shared" si="943"/>
        <v>0</v>
      </c>
      <c r="M581" s="128">
        <f t="shared" si="943"/>
        <v>0</v>
      </c>
      <c r="N581" s="128">
        <f t="shared" si="943"/>
        <v>0</v>
      </c>
      <c r="O581" s="128">
        <f t="shared" si="943"/>
        <v>0</v>
      </c>
      <c r="P581" s="730">
        <f t="shared" si="943"/>
        <v>0</v>
      </c>
      <c r="AM581" s="81"/>
      <c r="AN581" s="81"/>
      <c r="AP581" s="81"/>
      <c r="AQ581" s="81"/>
    </row>
    <row r="582" spans="2:43">
      <c r="C582" s="229" t="s">
        <v>491</v>
      </c>
      <c r="D582" s="3"/>
      <c r="E582" s="3"/>
      <c r="F582" s="114"/>
      <c r="G582" s="129">
        <f>SUMIF($FF$8:$FF$527,3,G8:G527)</f>
        <v>0</v>
      </c>
      <c r="H582" s="129">
        <f t="shared" ref="H582:P582" si="944">SUMIF($FF$8:$FF$527,3,H8:H527)</f>
        <v>0</v>
      </c>
      <c r="I582" s="129">
        <f t="shared" si="944"/>
        <v>0</v>
      </c>
      <c r="J582" s="129">
        <f t="shared" si="944"/>
        <v>0</v>
      </c>
      <c r="K582" s="129">
        <f t="shared" si="944"/>
        <v>0</v>
      </c>
      <c r="L582" s="129">
        <f t="shared" si="944"/>
        <v>0</v>
      </c>
      <c r="M582" s="129">
        <f t="shared" si="944"/>
        <v>0</v>
      </c>
      <c r="N582" s="129">
        <f t="shared" si="944"/>
        <v>0</v>
      </c>
      <c r="O582" s="129">
        <f t="shared" si="944"/>
        <v>0</v>
      </c>
      <c r="P582" s="731">
        <f t="shared" si="944"/>
        <v>0</v>
      </c>
      <c r="AM582" s="81"/>
      <c r="AN582" s="81"/>
      <c r="AP582" s="81"/>
      <c r="AQ582" s="81"/>
    </row>
    <row r="583" spans="2:43">
      <c r="B583" s="226" t="s">
        <v>492</v>
      </c>
      <c r="C583" s="228" t="s">
        <v>490</v>
      </c>
      <c r="D583" s="3"/>
      <c r="E583" s="3"/>
      <c r="F583" s="114"/>
      <c r="G583" s="110">
        <f>G577+G579+G581</f>
        <v>0</v>
      </c>
      <c r="H583" s="110">
        <f t="shared" ref="H583:P584" si="945">H577+H579+H581</f>
        <v>0</v>
      </c>
      <c r="I583" s="110">
        <f t="shared" si="945"/>
        <v>0</v>
      </c>
      <c r="J583" s="110">
        <f t="shared" si="945"/>
        <v>0</v>
      </c>
      <c r="K583" s="110">
        <f t="shared" si="945"/>
        <v>0</v>
      </c>
      <c r="L583" s="110">
        <f t="shared" si="945"/>
        <v>0</v>
      </c>
      <c r="M583" s="110">
        <f t="shared" si="945"/>
        <v>0</v>
      </c>
      <c r="N583" s="110">
        <f t="shared" si="945"/>
        <v>0</v>
      </c>
      <c r="O583" s="110">
        <f t="shared" si="945"/>
        <v>0</v>
      </c>
      <c r="P583" s="610">
        <f t="shared" si="945"/>
        <v>0</v>
      </c>
      <c r="AM583" s="81"/>
      <c r="AN583" s="81"/>
      <c r="AP583" s="81"/>
      <c r="AQ583" s="81"/>
    </row>
    <row r="584" spans="2:43">
      <c r="C584" s="229" t="s">
        <v>491</v>
      </c>
      <c r="D584" s="3"/>
      <c r="E584" s="3"/>
      <c r="F584" s="114"/>
      <c r="G584" s="120">
        <f>G578+G580+G582</f>
        <v>0</v>
      </c>
      <c r="H584" s="120">
        <f t="shared" si="945"/>
        <v>0</v>
      </c>
      <c r="I584" s="120">
        <f t="shared" si="945"/>
        <v>0</v>
      </c>
      <c r="J584" s="120">
        <f t="shared" si="945"/>
        <v>0</v>
      </c>
      <c r="K584" s="120">
        <f t="shared" si="945"/>
        <v>0</v>
      </c>
      <c r="L584" s="120">
        <f t="shared" si="945"/>
        <v>0</v>
      </c>
      <c r="M584" s="120">
        <f t="shared" si="945"/>
        <v>0</v>
      </c>
      <c r="N584" s="120">
        <f t="shared" si="945"/>
        <v>0</v>
      </c>
      <c r="O584" s="120">
        <f t="shared" si="945"/>
        <v>0</v>
      </c>
      <c r="P584" s="732">
        <f t="shared" si="945"/>
        <v>0</v>
      </c>
      <c r="V584" s="32" t="s">
        <v>496</v>
      </c>
      <c r="W584" s="67"/>
      <c r="X584" s="67"/>
      <c r="Z584" s="33" t="s">
        <v>495</v>
      </c>
      <c r="AM584" s="81"/>
      <c r="AN584" s="81"/>
      <c r="AP584" s="81"/>
      <c r="AQ584" s="81"/>
    </row>
    <row r="585" spans="2:43">
      <c r="AM585" s="81"/>
      <c r="AN585" s="81"/>
      <c r="AP585" s="81"/>
      <c r="AQ585" s="81"/>
    </row>
    <row r="586" spans="2:43">
      <c r="AM586" s="81"/>
      <c r="AN586" s="81"/>
      <c r="AP586" s="81"/>
      <c r="AQ586" s="81"/>
    </row>
    <row r="587" spans="2:43">
      <c r="AM587" s="81"/>
      <c r="AN587" s="81"/>
      <c r="AP587" s="81"/>
      <c r="AQ587" s="81"/>
    </row>
    <row r="588" spans="2:43">
      <c r="AM588" s="81"/>
      <c r="AN588" s="81"/>
      <c r="AP588" s="81"/>
      <c r="AQ588" s="81"/>
    </row>
    <row r="589" spans="2:43">
      <c r="AM589" s="81"/>
      <c r="AN589" s="81"/>
      <c r="AP589" s="81"/>
      <c r="AQ589" s="81"/>
    </row>
    <row r="590" spans="2:43">
      <c r="AM590" s="81"/>
      <c r="AN590" s="81"/>
      <c r="AP590" s="81"/>
      <c r="AQ590" s="81"/>
    </row>
    <row r="591" spans="2:43">
      <c r="AM591" s="81"/>
      <c r="AN591" s="81"/>
      <c r="AP591" s="81"/>
      <c r="AQ591" s="81"/>
    </row>
    <row r="592" spans="2:43">
      <c r="AM592" s="81"/>
      <c r="AN592" s="81"/>
      <c r="AP592" s="81"/>
      <c r="AQ592" s="81"/>
    </row>
    <row r="593" spans="39:43">
      <c r="AM593" s="81"/>
      <c r="AN593" s="81"/>
      <c r="AP593" s="81"/>
      <c r="AQ593" s="81"/>
    </row>
    <row r="594" spans="39:43">
      <c r="AM594" s="81"/>
      <c r="AN594" s="81"/>
      <c r="AP594" s="81"/>
      <c r="AQ594" s="81"/>
    </row>
    <row r="595" spans="39:43">
      <c r="AM595" s="81"/>
      <c r="AN595" s="81"/>
      <c r="AP595" s="81"/>
      <c r="AQ595" s="81"/>
    </row>
    <row r="596" spans="39:43">
      <c r="AM596" s="81"/>
      <c r="AN596" s="81"/>
      <c r="AP596" s="81"/>
      <c r="AQ596" s="81"/>
    </row>
    <row r="597" spans="39:43">
      <c r="AM597" s="81"/>
      <c r="AN597" s="81"/>
      <c r="AP597" s="81"/>
      <c r="AQ597" s="81"/>
    </row>
    <row r="598" spans="39:43">
      <c r="AM598" s="81"/>
      <c r="AN598" s="81"/>
      <c r="AP598" s="81"/>
      <c r="AQ598" s="81"/>
    </row>
    <row r="599" spans="39:43">
      <c r="AM599" s="81"/>
      <c r="AN599" s="81"/>
      <c r="AP599" s="81"/>
      <c r="AQ599" s="81"/>
    </row>
    <row r="600" spans="39:43">
      <c r="AM600" s="81"/>
      <c r="AN600" s="81"/>
      <c r="AP600" s="81"/>
      <c r="AQ600" s="81"/>
    </row>
    <row r="601" spans="39:43">
      <c r="AM601" s="81"/>
      <c r="AN601" s="81"/>
      <c r="AP601" s="81"/>
      <c r="AQ601" s="81"/>
    </row>
    <row r="602" spans="39:43">
      <c r="AM602" s="81"/>
      <c r="AN602" s="81"/>
      <c r="AP602" s="81"/>
      <c r="AQ602" s="81"/>
    </row>
    <row r="603" spans="39:43">
      <c r="AM603" s="81"/>
      <c r="AN603" s="81"/>
      <c r="AP603" s="81"/>
      <c r="AQ603" s="81"/>
    </row>
    <row r="604" spans="39:43">
      <c r="AM604" s="81"/>
      <c r="AN604" s="81"/>
      <c r="AP604" s="81"/>
      <c r="AQ604" s="81"/>
    </row>
    <row r="605" spans="39:43">
      <c r="AM605" s="81"/>
      <c r="AN605" s="81"/>
      <c r="AP605" s="81"/>
      <c r="AQ605" s="81"/>
    </row>
    <row r="606" spans="39:43">
      <c r="AM606" s="81"/>
      <c r="AN606" s="81"/>
      <c r="AP606" s="81"/>
      <c r="AQ606" s="81"/>
    </row>
    <row r="607" spans="39:43">
      <c r="AM607" s="81"/>
      <c r="AN607" s="81"/>
      <c r="AP607" s="81"/>
      <c r="AQ607" s="81"/>
    </row>
    <row r="608" spans="39:43">
      <c r="AM608" s="81"/>
      <c r="AN608" s="81"/>
      <c r="AP608" s="81"/>
      <c r="AQ608" s="81"/>
    </row>
    <row r="609" spans="39:43">
      <c r="AM609" s="81"/>
      <c r="AN609" s="81"/>
      <c r="AP609" s="81"/>
      <c r="AQ609" s="81"/>
    </row>
    <row r="610" spans="39:43">
      <c r="AM610" s="81"/>
      <c r="AN610" s="81"/>
      <c r="AP610" s="81"/>
      <c r="AQ610" s="81"/>
    </row>
    <row r="611" spans="39:43">
      <c r="AM611" s="81"/>
      <c r="AN611" s="81"/>
      <c r="AP611" s="81"/>
      <c r="AQ611" s="81"/>
    </row>
    <row r="612" spans="39:43">
      <c r="AM612" s="81"/>
      <c r="AN612" s="81"/>
      <c r="AP612" s="81"/>
      <c r="AQ612" s="81"/>
    </row>
    <row r="613" spans="39:43">
      <c r="AM613" s="81"/>
      <c r="AN613" s="81"/>
      <c r="AP613" s="81"/>
      <c r="AQ613" s="81"/>
    </row>
    <row r="614" spans="39:43">
      <c r="AM614" s="81"/>
      <c r="AN614" s="81"/>
      <c r="AP614" s="81"/>
      <c r="AQ614" s="81"/>
    </row>
    <row r="615" spans="39:43">
      <c r="AM615" s="81"/>
      <c r="AN615" s="81"/>
      <c r="AP615" s="81"/>
      <c r="AQ615" s="81"/>
    </row>
    <row r="616" spans="39:43">
      <c r="AM616" s="81"/>
      <c r="AN616" s="81"/>
      <c r="AP616" s="81"/>
      <c r="AQ616" s="81"/>
    </row>
    <row r="617" spans="39:43">
      <c r="AM617" s="81"/>
      <c r="AN617" s="81"/>
      <c r="AP617" s="81"/>
      <c r="AQ617" s="81"/>
    </row>
    <row r="618" spans="39:43">
      <c r="AM618" s="81"/>
      <c r="AN618" s="81"/>
      <c r="AP618" s="81"/>
      <c r="AQ618" s="81"/>
    </row>
    <row r="619" spans="39:43">
      <c r="AM619" s="81"/>
      <c r="AN619" s="81"/>
      <c r="AP619" s="81"/>
      <c r="AQ619" s="81"/>
    </row>
    <row r="620" spans="39:43">
      <c r="AM620" s="81"/>
      <c r="AN620" s="81"/>
      <c r="AP620" s="81"/>
      <c r="AQ620" s="81"/>
    </row>
    <row r="621" spans="39:43">
      <c r="AM621" s="81"/>
      <c r="AN621" s="81"/>
      <c r="AP621" s="81"/>
      <c r="AQ621" s="81"/>
    </row>
    <row r="622" spans="39:43">
      <c r="AM622" s="81"/>
      <c r="AN622" s="81"/>
      <c r="AP622" s="81"/>
      <c r="AQ622" s="81"/>
    </row>
    <row r="623" spans="39:43">
      <c r="AM623" s="81"/>
      <c r="AN623" s="81"/>
      <c r="AP623" s="81"/>
      <c r="AQ623" s="81"/>
    </row>
    <row r="624" spans="39:43">
      <c r="AM624" s="81"/>
      <c r="AN624" s="81"/>
      <c r="AP624" s="81"/>
      <c r="AQ624" s="81"/>
    </row>
    <row r="625" spans="39:43">
      <c r="AM625" s="81"/>
      <c r="AN625" s="81"/>
      <c r="AP625" s="81"/>
      <c r="AQ625" s="81"/>
    </row>
    <row r="626" spans="39:43">
      <c r="AM626" s="81"/>
      <c r="AN626" s="81"/>
      <c r="AP626" s="81"/>
      <c r="AQ626" s="81"/>
    </row>
    <row r="627" spans="39:43">
      <c r="AM627" s="81"/>
      <c r="AN627" s="81"/>
      <c r="AP627" s="81"/>
      <c r="AQ627" s="81"/>
    </row>
    <row r="628" spans="39:43">
      <c r="AM628" s="81"/>
      <c r="AN628" s="81"/>
      <c r="AP628" s="81"/>
      <c r="AQ628" s="81"/>
    </row>
    <row r="629" spans="39:43">
      <c r="AM629" s="81"/>
      <c r="AN629" s="81"/>
      <c r="AP629" s="81"/>
      <c r="AQ629" s="81"/>
    </row>
    <row r="630" spans="39:43">
      <c r="AM630" s="81"/>
      <c r="AN630" s="81"/>
      <c r="AP630" s="81"/>
      <c r="AQ630" s="81"/>
    </row>
    <row r="631" spans="39:43">
      <c r="AM631" s="81"/>
      <c r="AN631" s="81"/>
      <c r="AP631" s="81"/>
      <c r="AQ631" s="81"/>
    </row>
    <row r="632" spans="39:43">
      <c r="AM632" s="81"/>
      <c r="AN632" s="81"/>
      <c r="AP632" s="81"/>
      <c r="AQ632" s="81"/>
    </row>
    <row r="633" spans="39:43">
      <c r="AM633" s="81"/>
      <c r="AN633" s="81"/>
      <c r="AP633" s="81"/>
      <c r="AQ633" s="81"/>
    </row>
    <row r="634" spans="39:43">
      <c r="AM634" s="81"/>
      <c r="AN634" s="81"/>
      <c r="AP634" s="81"/>
      <c r="AQ634" s="81"/>
    </row>
    <row r="635" spans="39:43">
      <c r="AM635" s="81"/>
      <c r="AN635" s="81"/>
      <c r="AP635" s="81"/>
      <c r="AQ635" s="81"/>
    </row>
    <row r="636" spans="39:43">
      <c r="AM636" s="81"/>
      <c r="AN636" s="81"/>
      <c r="AP636" s="81"/>
      <c r="AQ636" s="81"/>
    </row>
    <row r="637" spans="39:43">
      <c r="AM637" s="81"/>
      <c r="AN637" s="81"/>
      <c r="AP637" s="81"/>
      <c r="AQ637" s="81"/>
    </row>
    <row r="638" spans="39:43">
      <c r="AM638" s="81"/>
      <c r="AN638" s="81"/>
      <c r="AP638" s="81"/>
      <c r="AQ638" s="81"/>
    </row>
    <row r="639" spans="39:43">
      <c r="AM639" s="81"/>
      <c r="AN639" s="81"/>
      <c r="AP639" s="81"/>
      <c r="AQ639" s="81"/>
    </row>
    <row r="640" spans="39:43">
      <c r="AM640" s="81"/>
      <c r="AN640" s="81"/>
      <c r="AP640" s="81"/>
      <c r="AQ640" s="81"/>
    </row>
    <row r="641" spans="39:43">
      <c r="AM641" s="81"/>
      <c r="AN641" s="81"/>
      <c r="AP641" s="81"/>
      <c r="AQ641" s="81"/>
    </row>
    <row r="642" spans="39:43">
      <c r="AM642" s="81"/>
      <c r="AN642" s="81"/>
      <c r="AP642" s="81"/>
      <c r="AQ642" s="81"/>
    </row>
    <row r="643" spans="39:43">
      <c r="AM643" s="81"/>
      <c r="AN643" s="81"/>
      <c r="AP643" s="81"/>
      <c r="AQ643" s="81"/>
    </row>
    <row r="644" spans="39:43">
      <c r="AM644" s="81"/>
      <c r="AN644" s="81"/>
      <c r="AP644" s="81"/>
      <c r="AQ644" s="81"/>
    </row>
    <row r="645" spans="39:43">
      <c r="AM645" s="81"/>
      <c r="AN645" s="81"/>
      <c r="AP645" s="81"/>
      <c r="AQ645" s="81"/>
    </row>
    <row r="646" spans="39:43">
      <c r="AM646" s="81"/>
      <c r="AN646" s="81"/>
      <c r="AP646" s="81"/>
      <c r="AQ646" s="81"/>
    </row>
    <row r="647" spans="39:43">
      <c r="AM647" s="81"/>
      <c r="AN647" s="81"/>
      <c r="AP647" s="81"/>
      <c r="AQ647" s="81"/>
    </row>
    <row r="648" spans="39:43">
      <c r="AM648" s="81"/>
      <c r="AN648" s="81"/>
      <c r="AP648" s="81"/>
      <c r="AQ648" s="81"/>
    </row>
    <row r="649" spans="39:43">
      <c r="AM649" s="81"/>
      <c r="AN649" s="81"/>
      <c r="AP649" s="81"/>
      <c r="AQ649" s="81"/>
    </row>
    <row r="650" spans="39:43">
      <c r="AM650" s="81"/>
      <c r="AN650" s="81"/>
      <c r="AP650" s="81"/>
      <c r="AQ650" s="81"/>
    </row>
    <row r="651" spans="39:43">
      <c r="AM651" s="81"/>
      <c r="AN651" s="81"/>
      <c r="AP651" s="81"/>
      <c r="AQ651" s="81"/>
    </row>
    <row r="652" spans="39:43">
      <c r="AM652" s="81"/>
      <c r="AN652" s="81"/>
      <c r="AP652" s="81"/>
      <c r="AQ652" s="81"/>
    </row>
    <row r="653" spans="39:43">
      <c r="AM653" s="81"/>
      <c r="AN653" s="81"/>
      <c r="AP653" s="81"/>
      <c r="AQ653" s="81"/>
    </row>
    <row r="654" spans="39:43">
      <c r="AM654" s="81"/>
      <c r="AN654" s="81"/>
      <c r="AP654" s="81"/>
      <c r="AQ654" s="81"/>
    </row>
    <row r="655" spans="39:43">
      <c r="AM655" s="81"/>
      <c r="AN655" s="81"/>
      <c r="AP655" s="81"/>
      <c r="AQ655" s="81"/>
    </row>
    <row r="656" spans="39:43">
      <c r="AM656" s="81"/>
      <c r="AN656" s="81"/>
      <c r="AP656" s="81"/>
      <c r="AQ656" s="81"/>
    </row>
    <row r="657" spans="39:43">
      <c r="AM657" s="81"/>
      <c r="AN657" s="81"/>
      <c r="AP657" s="81"/>
      <c r="AQ657" s="81"/>
    </row>
    <row r="658" spans="39:43">
      <c r="AM658" s="81"/>
      <c r="AN658" s="81"/>
      <c r="AP658" s="81"/>
      <c r="AQ658" s="81"/>
    </row>
    <row r="659" spans="39:43">
      <c r="AM659" s="81"/>
      <c r="AN659" s="81"/>
      <c r="AP659" s="81"/>
      <c r="AQ659" s="81"/>
    </row>
    <row r="660" spans="39:43">
      <c r="AM660" s="81"/>
      <c r="AN660" s="81"/>
      <c r="AP660" s="81"/>
      <c r="AQ660" s="81"/>
    </row>
    <row r="661" spans="39:43">
      <c r="AM661" s="81"/>
      <c r="AN661" s="81"/>
      <c r="AP661" s="81"/>
      <c r="AQ661" s="81"/>
    </row>
    <row r="662" spans="39:43">
      <c r="AM662" s="81"/>
      <c r="AN662" s="81"/>
      <c r="AP662" s="81"/>
      <c r="AQ662" s="81"/>
    </row>
    <row r="663" spans="39:43">
      <c r="AM663" s="81"/>
      <c r="AN663" s="81"/>
      <c r="AP663" s="81"/>
      <c r="AQ663" s="81"/>
    </row>
    <row r="664" spans="39:43">
      <c r="AM664" s="81"/>
      <c r="AN664" s="81"/>
      <c r="AP664" s="81"/>
      <c r="AQ664" s="81"/>
    </row>
    <row r="665" spans="39:43">
      <c r="AM665" s="81"/>
      <c r="AN665" s="81"/>
      <c r="AP665" s="81"/>
      <c r="AQ665" s="81"/>
    </row>
    <row r="666" spans="39:43">
      <c r="AM666" s="81"/>
      <c r="AN666" s="81"/>
      <c r="AP666" s="81"/>
      <c r="AQ666" s="81"/>
    </row>
    <row r="667" spans="39:43">
      <c r="AM667" s="81"/>
      <c r="AN667" s="81"/>
      <c r="AP667" s="81"/>
      <c r="AQ667" s="81"/>
    </row>
    <row r="668" spans="39:43">
      <c r="AM668" s="81"/>
      <c r="AN668" s="81"/>
      <c r="AP668" s="81"/>
      <c r="AQ668" s="81"/>
    </row>
    <row r="669" spans="39:43">
      <c r="AM669" s="81"/>
      <c r="AN669" s="81"/>
      <c r="AP669" s="81"/>
      <c r="AQ669" s="81"/>
    </row>
    <row r="670" spans="39:43">
      <c r="AM670" s="81"/>
      <c r="AN670" s="81"/>
      <c r="AP670" s="81"/>
      <c r="AQ670" s="81"/>
    </row>
    <row r="671" spans="39:43">
      <c r="AM671" s="81"/>
      <c r="AN671" s="81"/>
      <c r="AP671" s="81"/>
      <c r="AQ671" s="81"/>
    </row>
    <row r="672" spans="39:43">
      <c r="AM672" s="81"/>
      <c r="AN672" s="81"/>
      <c r="AP672" s="81"/>
      <c r="AQ672" s="81"/>
    </row>
    <row r="673" spans="39:43">
      <c r="AM673" s="81"/>
      <c r="AN673" s="81"/>
      <c r="AP673" s="81"/>
      <c r="AQ673" s="81"/>
    </row>
    <row r="674" spans="39:43">
      <c r="AM674" s="81"/>
      <c r="AN674" s="81"/>
      <c r="AP674" s="81"/>
      <c r="AQ674" s="81"/>
    </row>
    <row r="675" spans="39:43">
      <c r="AM675" s="81"/>
      <c r="AN675" s="81"/>
      <c r="AP675" s="81"/>
      <c r="AQ675" s="81"/>
    </row>
    <row r="676" spans="39:43">
      <c r="AM676" s="81"/>
      <c r="AN676" s="81"/>
      <c r="AP676" s="81"/>
      <c r="AQ676" s="81"/>
    </row>
    <row r="677" spans="39:43">
      <c r="AM677" s="81"/>
      <c r="AN677" s="81"/>
      <c r="AP677" s="81"/>
      <c r="AQ677" s="81"/>
    </row>
    <row r="678" spans="39:43">
      <c r="AM678" s="81"/>
      <c r="AN678" s="81"/>
      <c r="AP678" s="81"/>
      <c r="AQ678" s="81"/>
    </row>
    <row r="679" spans="39:43">
      <c r="AM679" s="81"/>
      <c r="AN679" s="81"/>
      <c r="AP679" s="81"/>
      <c r="AQ679" s="81"/>
    </row>
    <row r="680" spans="39:43">
      <c r="AM680" s="81"/>
      <c r="AN680" s="81"/>
      <c r="AP680" s="81"/>
      <c r="AQ680" s="81"/>
    </row>
    <row r="681" spans="39:43">
      <c r="AM681" s="81"/>
      <c r="AN681" s="81"/>
      <c r="AP681" s="81"/>
      <c r="AQ681" s="81"/>
    </row>
    <row r="682" spans="39:43">
      <c r="AM682" s="81"/>
      <c r="AN682" s="81"/>
      <c r="AP682" s="81"/>
      <c r="AQ682" s="81"/>
    </row>
    <row r="683" spans="39:43">
      <c r="AM683" s="81"/>
      <c r="AN683" s="81"/>
      <c r="AP683" s="81"/>
      <c r="AQ683" s="81"/>
    </row>
    <row r="684" spans="39:43">
      <c r="AM684" s="81"/>
      <c r="AN684" s="81"/>
      <c r="AP684" s="81"/>
      <c r="AQ684" s="81"/>
    </row>
    <row r="685" spans="39:43">
      <c r="AM685" s="81"/>
      <c r="AN685" s="81"/>
      <c r="AP685" s="81"/>
      <c r="AQ685" s="81"/>
    </row>
    <row r="686" spans="39:43">
      <c r="AM686" s="81"/>
      <c r="AN686" s="81"/>
      <c r="AP686" s="81"/>
      <c r="AQ686" s="81"/>
    </row>
    <row r="687" spans="39:43">
      <c r="AM687" s="81"/>
      <c r="AN687" s="81"/>
      <c r="AP687" s="81"/>
      <c r="AQ687" s="81"/>
    </row>
    <row r="688" spans="39:43">
      <c r="AM688" s="81"/>
      <c r="AN688" s="81"/>
      <c r="AP688" s="81"/>
      <c r="AQ688" s="81"/>
    </row>
    <row r="689" spans="39:43">
      <c r="AM689" s="81"/>
      <c r="AN689" s="81"/>
      <c r="AP689" s="81"/>
      <c r="AQ689" s="81"/>
    </row>
    <row r="690" spans="39:43">
      <c r="AM690" s="81"/>
      <c r="AN690" s="81"/>
      <c r="AP690" s="81"/>
      <c r="AQ690" s="81"/>
    </row>
    <row r="691" spans="39:43">
      <c r="AM691" s="81"/>
      <c r="AN691" s="81"/>
      <c r="AP691" s="81"/>
      <c r="AQ691" s="81"/>
    </row>
    <row r="692" spans="39:43">
      <c r="AM692" s="81"/>
      <c r="AN692" s="81"/>
      <c r="AP692" s="81"/>
      <c r="AQ692" s="81"/>
    </row>
    <row r="693" spans="39:43">
      <c r="AM693" s="81"/>
      <c r="AN693" s="81"/>
      <c r="AP693" s="81"/>
      <c r="AQ693" s="81"/>
    </row>
    <row r="694" spans="39:43">
      <c r="AM694" s="81"/>
      <c r="AN694" s="81"/>
      <c r="AP694" s="81"/>
      <c r="AQ694" s="81"/>
    </row>
    <row r="695" spans="39:43">
      <c r="AM695" s="81"/>
      <c r="AN695" s="81"/>
      <c r="AP695" s="81"/>
      <c r="AQ695" s="81"/>
    </row>
    <row r="696" spans="39:43">
      <c r="AM696" s="81"/>
      <c r="AN696" s="81"/>
      <c r="AP696" s="81"/>
      <c r="AQ696" s="81"/>
    </row>
    <row r="697" spans="39:43">
      <c r="AM697" s="81"/>
      <c r="AN697" s="81"/>
      <c r="AP697" s="81"/>
      <c r="AQ697" s="81"/>
    </row>
    <row r="698" spans="39:43">
      <c r="AM698" s="81"/>
      <c r="AN698" s="81"/>
      <c r="AP698" s="81"/>
      <c r="AQ698" s="81"/>
    </row>
    <row r="699" spans="39:43">
      <c r="AM699" s="81"/>
      <c r="AN699" s="81"/>
      <c r="AP699" s="81"/>
      <c r="AQ699" s="81"/>
    </row>
    <row r="700" spans="39:43">
      <c r="AM700" s="81"/>
      <c r="AN700" s="81"/>
      <c r="AP700" s="81"/>
      <c r="AQ700" s="81"/>
    </row>
    <row r="701" spans="39:43">
      <c r="AM701" s="81"/>
      <c r="AN701" s="81"/>
      <c r="AP701" s="81"/>
      <c r="AQ701" s="81"/>
    </row>
    <row r="702" spans="39:43">
      <c r="AM702" s="81"/>
      <c r="AN702" s="81"/>
      <c r="AP702" s="81"/>
      <c r="AQ702" s="81"/>
    </row>
    <row r="703" spans="39:43">
      <c r="AM703" s="81"/>
      <c r="AN703" s="81"/>
      <c r="AP703" s="81"/>
      <c r="AQ703" s="81"/>
    </row>
    <row r="704" spans="39:43">
      <c r="AM704" s="81"/>
      <c r="AN704" s="81"/>
      <c r="AP704" s="81"/>
      <c r="AQ704" s="81"/>
    </row>
    <row r="705" spans="39:43">
      <c r="AM705" s="81"/>
      <c r="AN705" s="81"/>
      <c r="AP705" s="81"/>
      <c r="AQ705" s="81"/>
    </row>
    <row r="706" spans="39:43">
      <c r="AM706" s="81"/>
      <c r="AN706" s="81"/>
      <c r="AP706" s="81"/>
      <c r="AQ706" s="81"/>
    </row>
    <row r="707" spans="39:43">
      <c r="AM707" s="81"/>
      <c r="AN707" s="81"/>
      <c r="AP707" s="81"/>
      <c r="AQ707" s="81"/>
    </row>
    <row r="708" spans="39:43">
      <c r="AM708" s="81"/>
      <c r="AN708" s="81"/>
      <c r="AP708" s="81"/>
      <c r="AQ708" s="81"/>
    </row>
    <row r="709" spans="39:43">
      <c r="AM709" s="81"/>
      <c r="AN709" s="81"/>
      <c r="AP709" s="81"/>
      <c r="AQ709" s="81"/>
    </row>
    <row r="710" spans="39:43">
      <c r="AM710" s="81"/>
      <c r="AN710" s="81"/>
      <c r="AP710" s="81"/>
      <c r="AQ710" s="81"/>
    </row>
    <row r="711" spans="39:43">
      <c r="AM711" s="81"/>
      <c r="AN711" s="81"/>
      <c r="AP711" s="81"/>
      <c r="AQ711" s="81"/>
    </row>
    <row r="712" spans="39:43">
      <c r="AM712" s="81"/>
      <c r="AN712" s="81"/>
      <c r="AP712" s="81"/>
      <c r="AQ712" s="81"/>
    </row>
    <row r="713" spans="39:43">
      <c r="AM713" s="81"/>
      <c r="AN713" s="81"/>
      <c r="AP713" s="81"/>
      <c r="AQ713" s="81"/>
    </row>
    <row r="714" spans="39:43">
      <c r="AM714" s="81"/>
      <c r="AN714" s="81"/>
      <c r="AP714" s="81"/>
      <c r="AQ714" s="81"/>
    </row>
    <row r="715" spans="39:43">
      <c r="AM715" s="81"/>
      <c r="AN715" s="81"/>
      <c r="AP715" s="81"/>
      <c r="AQ715" s="81"/>
    </row>
    <row r="716" spans="39:43">
      <c r="AM716" s="81"/>
      <c r="AN716" s="81"/>
      <c r="AP716" s="81"/>
      <c r="AQ716" s="81"/>
    </row>
    <row r="717" spans="39:43">
      <c r="AM717" s="81"/>
      <c r="AN717" s="81"/>
      <c r="AP717" s="81"/>
      <c r="AQ717" s="81"/>
    </row>
    <row r="718" spans="39:43">
      <c r="AM718" s="81"/>
      <c r="AN718" s="81"/>
      <c r="AP718" s="81"/>
      <c r="AQ718" s="81"/>
    </row>
    <row r="719" spans="39:43">
      <c r="AM719" s="81"/>
      <c r="AN719" s="81"/>
      <c r="AP719" s="81"/>
      <c r="AQ719" s="81"/>
    </row>
    <row r="720" spans="39:43">
      <c r="AM720" s="81"/>
      <c r="AN720" s="81"/>
      <c r="AP720" s="81"/>
      <c r="AQ720" s="81"/>
    </row>
    <row r="721" spans="39:43">
      <c r="AM721" s="81"/>
      <c r="AN721" s="81"/>
      <c r="AP721" s="81"/>
      <c r="AQ721" s="81"/>
    </row>
    <row r="722" spans="39:43">
      <c r="AM722" s="81"/>
      <c r="AN722" s="81"/>
      <c r="AP722" s="81"/>
      <c r="AQ722" s="81"/>
    </row>
    <row r="723" spans="39:43">
      <c r="AM723" s="81"/>
      <c r="AN723" s="81"/>
      <c r="AP723" s="81"/>
      <c r="AQ723" s="81"/>
    </row>
    <row r="724" spans="39:43">
      <c r="AM724" s="81"/>
      <c r="AN724" s="81"/>
      <c r="AP724" s="81"/>
      <c r="AQ724" s="81"/>
    </row>
    <row r="725" spans="39:43">
      <c r="AM725" s="81"/>
      <c r="AN725" s="81"/>
      <c r="AP725" s="81"/>
      <c r="AQ725" s="81"/>
    </row>
    <row r="726" spans="39:43">
      <c r="AM726" s="81"/>
      <c r="AN726" s="81"/>
      <c r="AP726" s="81"/>
      <c r="AQ726" s="81"/>
    </row>
    <row r="727" spans="39:43">
      <c r="AM727" s="81"/>
      <c r="AN727" s="81"/>
      <c r="AP727" s="81"/>
      <c r="AQ727" s="81"/>
    </row>
    <row r="728" spans="39:43">
      <c r="AM728" s="81"/>
      <c r="AN728" s="81"/>
      <c r="AP728" s="81"/>
      <c r="AQ728" s="81"/>
    </row>
    <row r="729" spans="39:43">
      <c r="AM729" s="81"/>
      <c r="AN729" s="81"/>
      <c r="AP729" s="81"/>
      <c r="AQ729" s="81"/>
    </row>
    <row r="730" spans="39:43">
      <c r="AM730" s="81"/>
      <c r="AN730" s="81"/>
      <c r="AP730" s="81"/>
      <c r="AQ730" s="81"/>
    </row>
    <row r="731" spans="39:43">
      <c r="AM731" s="81"/>
      <c r="AN731" s="81"/>
      <c r="AP731" s="81"/>
      <c r="AQ731" s="81"/>
    </row>
    <row r="732" spans="39:43">
      <c r="AM732" s="81"/>
      <c r="AN732" s="81"/>
      <c r="AP732" s="81"/>
      <c r="AQ732" s="81"/>
    </row>
    <row r="733" spans="39:43">
      <c r="AM733" s="81"/>
      <c r="AN733" s="81"/>
      <c r="AP733" s="81"/>
      <c r="AQ733" s="81"/>
    </row>
    <row r="734" spans="39:43">
      <c r="AM734" s="81"/>
      <c r="AN734" s="81"/>
      <c r="AP734" s="81"/>
      <c r="AQ734" s="81"/>
    </row>
    <row r="735" spans="39:43">
      <c r="AM735" s="81"/>
      <c r="AN735" s="81"/>
      <c r="AP735" s="81"/>
      <c r="AQ735" s="81"/>
    </row>
    <row r="736" spans="39:43">
      <c r="AM736" s="81"/>
      <c r="AN736" s="81"/>
      <c r="AP736" s="81"/>
      <c r="AQ736" s="81"/>
    </row>
    <row r="737" spans="39:43">
      <c r="AM737" s="81"/>
      <c r="AN737" s="81"/>
      <c r="AP737" s="81"/>
      <c r="AQ737" s="81"/>
    </row>
    <row r="738" spans="39:43">
      <c r="AM738" s="81"/>
      <c r="AN738" s="81"/>
      <c r="AP738" s="81"/>
      <c r="AQ738" s="81"/>
    </row>
    <row r="739" spans="39:43">
      <c r="AM739" s="81"/>
      <c r="AN739" s="81"/>
      <c r="AP739" s="81"/>
      <c r="AQ739" s="81"/>
    </row>
    <row r="740" spans="39:43">
      <c r="AM740" s="81"/>
      <c r="AN740" s="81"/>
      <c r="AP740" s="81"/>
      <c r="AQ740" s="81"/>
    </row>
    <row r="741" spans="39:43">
      <c r="AM741" s="81"/>
      <c r="AN741" s="81"/>
      <c r="AP741" s="81"/>
      <c r="AQ741" s="81"/>
    </row>
    <row r="742" spans="39:43">
      <c r="AM742" s="81"/>
      <c r="AN742" s="81"/>
      <c r="AP742" s="81"/>
      <c r="AQ742" s="81"/>
    </row>
    <row r="743" spans="39:43">
      <c r="AM743" s="81"/>
      <c r="AN743" s="81"/>
      <c r="AP743" s="81"/>
      <c r="AQ743" s="81"/>
    </row>
    <row r="744" spans="39:43">
      <c r="AM744" s="81"/>
      <c r="AN744" s="81"/>
      <c r="AP744" s="81"/>
      <c r="AQ744" s="81"/>
    </row>
    <row r="745" spans="39:43">
      <c r="AM745" s="81"/>
      <c r="AN745" s="81"/>
      <c r="AP745" s="81"/>
      <c r="AQ745" s="81"/>
    </row>
    <row r="746" spans="39:43">
      <c r="AM746" s="81"/>
      <c r="AN746" s="81"/>
      <c r="AP746" s="81"/>
      <c r="AQ746" s="81"/>
    </row>
    <row r="747" spans="39:43">
      <c r="AM747" s="81"/>
      <c r="AN747" s="81"/>
      <c r="AP747" s="81"/>
      <c r="AQ747" s="81"/>
    </row>
    <row r="748" spans="39:43">
      <c r="AM748" s="81"/>
      <c r="AN748" s="81"/>
      <c r="AP748" s="81"/>
      <c r="AQ748" s="81"/>
    </row>
    <row r="749" spans="39:43">
      <c r="AM749" s="81"/>
      <c r="AN749" s="81"/>
      <c r="AP749" s="81"/>
      <c r="AQ749" s="81"/>
    </row>
    <row r="750" spans="39:43">
      <c r="AM750" s="81"/>
      <c r="AN750" s="81"/>
      <c r="AP750" s="81"/>
      <c r="AQ750" s="81"/>
    </row>
    <row r="751" spans="39:43">
      <c r="AM751" s="81"/>
      <c r="AN751" s="81"/>
      <c r="AP751" s="81"/>
      <c r="AQ751" s="81"/>
    </row>
    <row r="752" spans="39:43">
      <c r="AM752" s="81"/>
      <c r="AN752" s="81"/>
      <c r="AP752" s="81"/>
      <c r="AQ752" s="81"/>
    </row>
    <row r="753" spans="39:43">
      <c r="AM753" s="81"/>
      <c r="AN753" s="81"/>
      <c r="AP753" s="81"/>
      <c r="AQ753" s="81"/>
    </row>
    <row r="754" spans="39:43">
      <c r="AM754" s="81"/>
      <c r="AN754" s="81"/>
      <c r="AP754" s="81"/>
      <c r="AQ754" s="81"/>
    </row>
    <row r="755" spans="39:43">
      <c r="AM755" s="81"/>
      <c r="AN755" s="81"/>
      <c r="AP755" s="81"/>
      <c r="AQ755" s="81"/>
    </row>
    <row r="756" spans="39:43">
      <c r="AM756" s="81"/>
      <c r="AN756" s="81"/>
      <c r="AP756" s="81"/>
      <c r="AQ756" s="81"/>
    </row>
    <row r="757" spans="39:43">
      <c r="AM757" s="81"/>
      <c r="AN757" s="81"/>
      <c r="AP757" s="81"/>
      <c r="AQ757" s="81"/>
    </row>
    <row r="758" spans="39:43">
      <c r="AM758" s="81"/>
      <c r="AN758" s="81"/>
      <c r="AP758" s="81"/>
      <c r="AQ758" s="81"/>
    </row>
    <row r="759" spans="39:43">
      <c r="AM759" s="81"/>
      <c r="AN759" s="81"/>
      <c r="AP759" s="81"/>
      <c r="AQ759" s="81"/>
    </row>
    <row r="760" spans="39:43">
      <c r="AM760" s="81"/>
      <c r="AN760" s="81"/>
      <c r="AP760" s="81"/>
      <c r="AQ760" s="81"/>
    </row>
    <row r="761" spans="39:43">
      <c r="AM761" s="81"/>
      <c r="AN761" s="81"/>
      <c r="AP761" s="81"/>
      <c r="AQ761" s="81"/>
    </row>
    <row r="762" spans="39:43">
      <c r="AM762" s="81"/>
      <c r="AN762" s="81"/>
      <c r="AP762" s="81"/>
      <c r="AQ762" s="81"/>
    </row>
    <row r="763" spans="39:43">
      <c r="AM763" s="81"/>
      <c r="AN763" s="81"/>
      <c r="AP763" s="81"/>
      <c r="AQ763" s="81"/>
    </row>
    <row r="764" spans="39:43">
      <c r="AM764" s="81"/>
      <c r="AN764" s="81"/>
      <c r="AP764" s="81"/>
      <c r="AQ764" s="81"/>
    </row>
    <row r="765" spans="39:43">
      <c r="AM765" s="81"/>
      <c r="AN765" s="81"/>
      <c r="AP765" s="81"/>
      <c r="AQ765" s="81"/>
    </row>
    <row r="766" spans="39:43">
      <c r="AM766" s="81"/>
      <c r="AN766" s="81"/>
      <c r="AP766" s="81"/>
      <c r="AQ766" s="81"/>
    </row>
    <row r="767" spans="39:43">
      <c r="AM767" s="81"/>
      <c r="AN767" s="81"/>
      <c r="AP767" s="81"/>
      <c r="AQ767" s="81"/>
    </row>
    <row r="768" spans="39:43">
      <c r="AM768" s="81"/>
      <c r="AN768" s="81"/>
      <c r="AP768" s="81"/>
      <c r="AQ768" s="81"/>
    </row>
    <row r="769" spans="39:43">
      <c r="AM769" s="81"/>
      <c r="AN769" s="81"/>
      <c r="AP769" s="81"/>
      <c r="AQ769" s="81"/>
    </row>
    <row r="770" spans="39:43">
      <c r="AM770" s="81"/>
      <c r="AN770" s="81"/>
      <c r="AP770" s="81"/>
      <c r="AQ770" s="81"/>
    </row>
    <row r="771" spans="39:43">
      <c r="AM771" s="81"/>
      <c r="AN771" s="81"/>
      <c r="AP771" s="81"/>
      <c r="AQ771" s="81"/>
    </row>
    <row r="772" spans="39:43">
      <c r="AM772" s="81"/>
      <c r="AN772" s="81"/>
      <c r="AP772" s="81"/>
      <c r="AQ772" s="81"/>
    </row>
    <row r="773" spans="39:43">
      <c r="AM773" s="81"/>
      <c r="AN773" s="81"/>
      <c r="AP773" s="81"/>
      <c r="AQ773" s="81"/>
    </row>
    <row r="774" spans="39:43">
      <c r="AM774" s="81"/>
      <c r="AN774" s="81"/>
      <c r="AP774" s="81"/>
      <c r="AQ774" s="81"/>
    </row>
    <row r="775" spans="39:43">
      <c r="AM775" s="81"/>
      <c r="AN775" s="81"/>
      <c r="AP775" s="81"/>
      <c r="AQ775" s="81"/>
    </row>
    <row r="776" spans="39:43">
      <c r="AM776" s="81"/>
      <c r="AN776" s="81"/>
      <c r="AP776" s="81"/>
      <c r="AQ776" s="81"/>
    </row>
    <row r="777" spans="39:43">
      <c r="AM777" s="81"/>
      <c r="AN777" s="81"/>
      <c r="AP777" s="81"/>
      <c r="AQ777" s="81"/>
    </row>
    <row r="778" spans="39:43">
      <c r="AM778" s="81"/>
      <c r="AN778" s="81"/>
      <c r="AP778" s="81"/>
      <c r="AQ778" s="81"/>
    </row>
    <row r="779" spans="39:43">
      <c r="AM779" s="81"/>
      <c r="AN779" s="81"/>
      <c r="AP779" s="81"/>
      <c r="AQ779" s="81"/>
    </row>
    <row r="780" spans="39:43">
      <c r="AM780" s="81"/>
      <c r="AN780" s="81"/>
      <c r="AP780" s="81"/>
      <c r="AQ780" s="81"/>
    </row>
    <row r="781" spans="39:43">
      <c r="AM781" s="81"/>
      <c r="AN781" s="81"/>
      <c r="AP781" s="81"/>
      <c r="AQ781" s="81"/>
    </row>
    <row r="782" spans="39:43">
      <c r="AM782" s="81"/>
      <c r="AN782" s="81"/>
      <c r="AP782" s="81"/>
      <c r="AQ782" s="81"/>
    </row>
    <row r="783" spans="39:43">
      <c r="AM783" s="81"/>
      <c r="AN783" s="81"/>
      <c r="AP783" s="81"/>
      <c r="AQ783" s="81"/>
    </row>
    <row r="784" spans="39:43">
      <c r="AM784" s="81"/>
      <c r="AN784" s="81"/>
      <c r="AP784" s="81"/>
      <c r="AQ784" s="81"/>
    </row>
    <row r="785" spans="39:43">
      <c r="AM785" s="81"/>
      <c r="AN785" s="81"/>
      <c r="AP785" s="81"/>
      <c r="AQ785" s="81"/>
    </row>
    <row r="786" spans="39:43">
      <c r="AM786" s="81"/>
      <c r="AN786" s="81"/>
      <c r="AP786" s="81"/>
      <c r="AQ786" s="81"/>
    </row>
    <row r="787" spans="39:43">
      <c r="AM787" s="81"/>
      <c r="AN787" s="81"/>
      <c r="AP787" s="81"/>
      <c r="AQ787" s="81"/>
    </row>
    <row r="788" spans="39:43">
      <c r="AM788" s="81"/>
      <c r="AN788" s="81"/>
      <c r="AP788" s="81"/>
      <c r="AQ788" s="81"/>
    </row>
    <row r="789" spans="39:43">
      <c r="AM789" s="81"/>
      <c r="AN789" s="81"/>
      <c r="AP789" s="81"/>
      <c r="AQ789" s="81"/>
    </row>
    <row r="790" spans="39:43">
      <c r="AM790" s="81"/>
      <c r="AN790" s="81"/>
      <c r="AP790" s="81"/>
      <c r="AQ790" s="81"/>
    </row>
    <row r="791" spans="39:43">
      <c r="AM791" s="81"/>
      <c r="AN791" s="81"/>
      <c r="AP791" s="81"/>
      <c r="AQ791" s="81"/>
    </row>
    <row r="792" spans="39:43">
      <c r="AM792" s="81"/>
      <c r="AN792" s="81"/>
      <c r="AP792" s="81"/>
      <c r="AQ792" s="81"/>
    </row>
    <row r="793" spans="39:43">
      <c r="AM793" s="81"/>
      <c r="AN793" s="81"/>
      <c r="AP793" s="81"/>
      <c r="AQ793" s="81"/>
    </row>
    <row r="794" spans="39:43">
      <c r="AM794" s="81"/>
      <c r="AN794" s="81"/>
      <c r="AP794" s="81"/>
      <c r="AQ794" s="81"/>
    </row>
    <row r="795" spans="39:43">
      <c r="AM795" s="81"/>
      <c r="AN795" s="81"/>
      <c r="AP795" s="81"/>
      <c r="AQ795" s="81"/>
    </row>
    <row r="796" spans="39:43">
      <c r="AM796" s="81"/>
      <c r="AN796" s="81"/>
      <c r="AP796" s="81"/>
      <c r="AQ796" s="81"/>
    </row>
    <row r="797" spans="39:43">
      <c r="AM797" s="81"/>
      <c r="AN797" s="81"/>
      <c r="AP797" s="81"/>
      <c r="AQ797" s="81"/>
    </row>
    <row r="798" spans="39:43">
      <c r="AM798" s="81"/>
      <c r="AN798" s="81"/>
      <c r="AP798" s="81"/>
      <c r="AQ798" s="81"/>
    </row>
    <row r="799" spans="39:43">
      <c r="AM799" s="81"/>
      <c r="AN799" s="81"/>
      <c r="AP799" s="81"/>
      <c r="AQ799" s="81"/>
    </row>
    <row r="800" spans="39:43">
      <c r="AM800" s="81"/>
      <c r="AN800" s="81"/>
      <c r="AP800" s="81"/>
      <c r="AQ800" s="81"/>
    </row>
    <row r="801" spans="39:43">
      <c r="AM801" s="81"/>
      <c r="AN801" s="81"/>
      <c r="AP801" s="81"/>
      <c r="AQ801" s="81"/>
    </row>
    <row r="802" spans="39:43">
      <c r="AM802" s="81"/>
      <c r="AN802" s="81"/>
      <c r="AP802" s="81"/>
      <c r="AQ802" s="81"/>
    </row>
    <row r="803" spans="39:43">
      <c r="AM803" s="81"/>
      <c r="AN803" s="81"/>
      <c r="AP803" s="81"/>
      <c r="AQ803" s="81"/>
    </row>
    <row r="804" spans="39:43">
      <c r="AM804" s="81"/>
      <c r="AN804" s="81"/>
      <c r="AP804" s="81"/>
      <c r="AQ804" s="81"/>
    </row>
    <row r="805" spans="39:43">
      <c r="AM805" s="81"/>
      <c r="AN805" s="81"/>
      <c r="AP805" s="81"/>
      <c r="AQ805" s="81"/>
    </row>
    <row r="806" spans="39:43">
      <c r="AM806" s="81"/>
      <c r="AN806" s="81"/>
      <c r="AP806" s="81"/>
      <c r="AQ806" s="81"/>
    </row>
    <row r="807" spans="39:43">
      <c r="AM807" s="81"/>
      <c r="AN807" s="81"/>
      <c r="AP807" s="81"/>
      <c r="AQ807" s="81"/>
    </row>
    <row r="808" spans="39:43">
      <c r="AM808" s="81"/>
      <c r="AN808" s="81"/>
      <c r="AP808" s="81"/>
      <c r="AQ808" s="81"/>
    </row>
    <row r="809" spans="39:43">
      <c r="AM809" s="81"/>
      <c r="AN809" s="81"/>
      <c r="AP809" s="81"/>
      <c r="AQ809" s="81"/>
    </row>
    <row r="810" spans="39:43">
      <c r="AM810" s="81"/>
      <c r="AN810" s="81"/>
      <c r="AP810" s="81"/>
      <c r="AQ810" s="81"/>
    </row>
    <row r="811" spans="39:43">
      <c r="AM811" s="81"/>
      <c r="AN811" s="81"/>
      <c r="AP811" s="81"/>
      <c r="AQ811" s="81"/>
    </row>
    <row r="812" spans="39:43">
      <c r="AM812" s="81"/>
      <c r="AN812" s="81"/>
      <c r="AP812" s="81"/>
      <c r="AQ812" s="81"/>
    </row>
    <row r="813" spans="39:43">
      <c r="AM813" s="81"/>
      <c r="AN813" s="81"/>
      <c r="AP813" s="81"/>
      <c r="AQ813" s="81"/>
    </row>
    <row r="814" spans="39:43">
      <c r="AM814" s="81"/>
      <c r="AN814" s="81"/>
      <c r="AP814" s="81"/>
      <c r="AQ814" s="81"/>
    </row>
    <row r="815" spans="39:43">
      <c r="AM815" s="81"/>
      <c r="AN815" s="81"/>
      <c r="AP815" s="81"/>
      <c r="AQ815" s="81"/>
    </row>
    <row r="816" spans="39:43">
      <c r="AM816" s="81"/>
      <c r="AN816" s="81"/>
      <c r="AP816" s="81"/>
      <c r="AQ816" s="81"/>
    </row>
    <row r="817" spans="39:43">
      <c r="AM817" s="81"/>
      <c r="AN817" s="81"/>
      <c r="AP817" s="81"/>
      <c r="AQ817" s="81"/>
    </row>
    <row r="818" spans="39:43">
      <c r="AM818" s="81"/>
      <c r="AN818" s="81"/>
      <c r="AP818" s="81"/>
      <c r="AQ818" s="81"/>
    </row>
    <row r="819" spans="39:43">
      <c r="AM819" s="81"/>
      <c r="AN819" s="81"/>
      <c r="AP819" s="81"/>
      <c r="AQ819" s="81"/>
    </row>
    <row r="820" spans="39:43">
      <c r="AM820" s="81"/>
      <c r="AN820" s="81"/>
      <c r="AP820" s="81"/>
      <c r="AQ820" s="81"/>
    </row>
    <row r="821" spans="39:43">
      <c r="AM821" s="81"/>
      <c r="AN821" s="81"/>
      <c r="AP821" s="81"/>
      <c r="AQ821" s="81"/>
    </row>
    <row r="822" spans="39:43">
      <c r="AM822" s="81"/>
      <c r="AN822" s="81"/>
      <c r="AP822" s="81"/>
      <c r="AQ822" s="81"/>
    </row>
    <row r="823" spans="39:43">
      <c r="AM823" s="81"/>
      <c r="AN823" s="81"/>
      <c r="AP823" s="81"/>
      <c r="AQ823" s="81"/>
    </row>
    <row r="824" spans="39:43">
      <c r="AM824" s="81"/>
      <c r="AN824" s="81"/>
      <c r="AP824" s="81"/>
      <c r="AQ824" s="81"/>
    </row>
    <row r="825" spans="39:43">
      <c r="AM825" s="81"/>
      <c r="AN825" s="81"/>
      <c r="AP825" s="81"/>
      <c r="AQ825" s="81"/>
    </row>
    <row r="826" spans="39:43">
      <c r="AM826" s="81"/>
      <c r="AN826" s="81"/>
      <c r="AP826" s="81"/>
      <c r="AQ826" s="81"/>
    </row>
    <row r="827" spans="39:43">
      <c r="AM827" s="81"/>
      <c r="AN827" s="81"/>
      <c r="AP827" s="81"/>
      <c r="AQ827" s="81"/>
    </row>
    <row r="828" spans="39:43">
      <c r="AM828" s="81"/>
      <c r="AN828" s="81"/>
      <c r="AP828" s="81"/>
      <c r="AQ828" s="81"/>
    </row>
    <row r="829" spans="39:43">
      <c r="AM829" s="81"/>
      <c r="AN829" s="81"/>
      <c r="AP829" s="81"/>
      <c r="AQ829" s="81"/>
    </row>
    <row r="830" spans="39:43">
      <c r="AM830" s="81"/>
      <c r="AN830" s="81"/>
      <c r="AP830" s="81"/>
      <c r="AQ830" s="81"/>
    </row>
    <row r="831" spans="39:43">
      <c r="AM831" s="81"/>
      <c r="AN831" s="81"/>
      <c r="AP831" s="81"/>
      <c r="AQ831" s="81"/>
    </row>
    <row r="832" spans="39:43">
      <c r="AM832" s="81"/>
      <c r="AN832" s="81"/>
      <c r="AP832" s="81"/>
      <c r="AQ832" s="81"/>
    </row>
    <row r="833" spans="39:43">
      <c r="AM833" s="81"/>
      <c r="AN833" s="81"/>
      <c r="AP833" s="81"/>
      <c r="AQ833" s="81"/>
    </row>
    <row r="834" spans="39:43">
      <c r="AM834" s="81"/>
      <c r="AN834" s="81"/>
      <c r="AP834" s="81"/>
      <c r="AQ834" s="81"/>
    </row>
    <row r="835" spans="39:43">
      <c r="AM835" s="81"/>
      <c r="AN835" s="81"/>
      <c r="AP835" s="81"/>
      <c r="AQ835" s="81"/>
    </row>
    <row r="836" spans="39:43">
      <c r="AM836" s="81"/>
      <c r="AN836" s="81"/>
      <c r="AP836" s="81"/>
      <c r="AQ836" s="81"/>
    </row>
    <row r="837" spans="39:43">
      <c r="AM837" s="81"/>
      <c r="AN837" s="81"/>
      <c r="AP837" s="81"/>
      <c r="AQ837" s="81"/>
    </row>
    <row r="838" spans="39:43">
      <c r="AM838" s="81"/>
      <c r="AN838" s="81"/>
      <c r="AP838" s="81"/>
      <c r="AQ838" s="81"/>
    </row>
    <row r="839" spans="39:43">
      <c r="AM839" s="81"/>
      <c r="AN839" s="81"/>
      <c r="AP839" s="81"/>
      <c r="AQ839" s="81"/>
    </row>
    <row r="840" spans="39:43">
      <c r="AM840" s="81"/>
      <c r="AN840" s="81"/>
      <c r="AP840" s="81"/>
      <c r="AQ840" s="81"/>
    </row>
    <row r="841" spans="39:43">
      <c r="AM841" s="81"/>
      <c r="AN841" s="81"/>
      <c r="AP841" s="81"/>
      <c r="AQ841" s="81"/>
    </row>
    <row r="842" spans="39:43">
      <c r="AM842" s="81"/>
      <c r="AN842" s="81"/>
      <c r="AP842" s="81"/>
      <c r="AQ842" s="81"/>
    </row>
  </sheetData>
  <autoFilter ref="A7:FO569"/>
  <pageMargins left="0.31496062992125984" right="0" top="0.74803149606299213" bottom="0.74803149606299213" header="0.31496062992125984" footer="0.31496062992125984"/>
  <pageSetup paperSize="9" scale="70" fitToHeight="2" orientation="portrait" r:id="rId1"/>
  <ignoredErrors>
    <ignoredError sqref="AX15" formula="1"/>
  </ignoredError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7"/>
  <dimension ref="A1:P543"/>
  <sheetViews>
    <sheetView showZeros="0" topLeftCell="C1" workbookViewId="0">
      <selection activeCell="L8" sqref="L8"/>
    </sheetView>
  </sheetViews>
  <sheetFormatPr defaultRowHeight="15.75"/>
  <cols>
    <col min="1" max="1" width="7" customWidth="1"/>
    <col min="2" max="2" width="28.7109375" customWidth="1"/>
    <col min="3" max="3" width="11.42578125" customWidth="1"/>
    <col min="4" max="4" width="18.42578125" customWidth="1"/>
    <col min="5" max="5" width="11.7109375" style="73" customWidth="1"/>
    <col min="6" max="6" width="11.85546875" customWidth="1"/>
    <col min="7" max="7" width="17.140625" customWidth="1"/>
    <col min="8" max="8" width="11.85546875" customWidth="1"/>
    <col min="9" max="10" width="13.5703125" customWidth="1"/>
    <col min="11" max="11" width="11.5703125" customWidth="1"/>
    <col min="12" max="12" width="9.140625" customWidth="1"/>
    <col min="13" max="13" width="12.85546875" customWidth="1"/>
    <col min="14" max="14" width="13.140625" customWidth="1"/>
    <col min="15" max="15" width="11" customWidth="1"/>
    <col min="16" max="16" width="15.42578125" customWidth="1"/>
  </cols>
  <sheetData>
    <row r="1" spans="1:16" ht="18.75">
      <c r="A1" s="92" t="s">
        <v>764</v>
      </c>
      <c r="N1" s="1041" t="s">
        <v>441</v>
      </c>
      <c r="O1" s="1042"/>
      <c r="P1" s="1028" t="s">
        <v>442</v>
      </c>
    </row>
    <row r="2" spans="1:16" ht="18.75">
      <c r="A2" s="92" t="s">
        <v>765</v>
      </c>
      <c r="N2" s="1028" t="s">
        <v>445</v>
      </c>
      <c r="O2" s="1028" t="s">
        <v>444</v>
      </c>
      <c r="P2" s="1029"/>
    </row>
    <row r="3" spans="1:16" ht="18.75">
      <c r="A3" s="98"/>
      <c r="N3" s="1030"/>
      <c r="O3" s="1030"/>
      <c r="P3" s="1030"/>
    </row>
    <row r="4" spans="1:16" ht="18.75">
      <c r="A4" s="98" t="s">
        <v>437</v>
      </c>
      <c r="N4" s="101" t="s">
        <v>446</v>
      </c>
      <c r="O4" s="101">
        <v>2112</v>
      </c>
      <c r="P4" s="101" t="s">
        <v>443</v>
      </c>
    </row>
    <row r="5" spans="1:16" ht="18.75">
      <c r="A5" s="98" t="s">
        <v>723</v>
      </c>
    </row>
    <row r="6" spans="1:16" ht="18.75">
      <c r="A6" s="98" t="s">
        <v>438</v>
      </c>
      <c r="B6" s="92" t="e">
        <f ca="1">[4]!СумаПрописом(O535)</f>
        <v>#NAME?</v>
      </c>
    </row>
    <row r="7" spans="1:16" ht="26.25">
      <c r="A7" s="98"/>
      <c r="H7" s="97" t="s">
        <v>439</v>
      </c>
    </row>
    <row r="8" spans="1:16" ht="26.25">
      <c r="A8" s="98"/>
      <c r="H8" s="97" t="s">
        <v>669</v>
      </c>
    </row>
    <row r="9" spans="1:16" ht="18.75">
      <c r="A9" s="76" t="s">
        <v>440</v>
      </c>
      <c r="C9" s="74">
        <f ca="1">O535</f>
        <v>0</v>
      </c>
      <c r="D9" s="98" t="e">
        <f ca="1">[4]!СумаПрописом(O535)</f>
        <v>#NAME?</v>
      </c>
    </row>
    <row r="10" spans="1:16" ht="16.5" thickBot="1"/>
    <row r="11" spans="1:16" ht="15" customHeight="1" thickBot="1">
      <c r="A11" s="1034" t="s">
        <v>428</v>
      </c>
      <c r="B11" s="1034" t="s">
        <v>436</v>
      </c>
      <c r="C11" s="1034" t="s">
        <v>2</v>
      </c>
      <c r="D11" s="1034" t="s">
        <v>429</v>
      </c>
      <c r="E11" s="1034" t="s">
        <v>430</v>
      </c>
      <c r="F11" s="1034"/>
      <c r="G11" s="1034"/>
      <c r="H11" s="1034" t="s">
        <v>380</v>
      </c>
      <c r="I11" s="1037" t="s">
        <v>431</v>
      </c>
      <c r="J11" s="1038"/>
      <c r="K11" s="1038"/>
      <c r="L11" s="1038"/>
      <c r="M11" s="1039"/>
      <c r="N11" s="1035" t="s">
        <v>433</v>
      </c>
      <c r="O11" s="1034" t="s">
        <v>434</v>
      </c>
      <c r="P11" s="1034" t="s">
        <v>435</v>
      </c>
    </row>
    <row r="12" spans="1:16" ht="15.75" customHeight="1" thickBot="1">
      <c r="A12" s="1034"/>
      <c r="B12" s="1034"/>
      <c r="C12" s="1034"/>
      <c r="D12" s="1034"/>
      <c r="E12" s="1034"/>
      <c r="F12" s="1034"/>
      <c r="G12" s="1034"/>
      <c r="H12" s="1034"/>
      <c r="I12" s="1034" t="s">
        <v>432</v>
      </c>
      <c r="J12" s="1035" t="s">
        <v>382</v>
      </c>
      <c r="K12" s="1035" t="s">
        <v>454</v>
      </c>
      <c r="L12" s="1035" t="s">
        <v>378</v>
      </c>
      <c r="M12" s="1034" t="s">
        <v>310</v>
      </c>
      <c r="N12" s="1040"/>
      <c r="O12" s="1034"/>
      <c r="P12" s="1034"/>
    </row>
    <row r="13" spans="1:16" thickBot="1">
      <c r="A13" s="1034"/>
      <c r="B13" s="1034"/>
      <c r="C13" s="1034"/>
      <c r="D13" s="1034"/>
      <c r="E13" s="1034"/>
      <c r="F13" s="1034"/>
      <c r="G13" s="1034"/>
      <c r="H13" s="94" t="s">
        <v>310</v>
      </c>
      <c r="I13" s="1034"/>
      <c r="J13" s="1036"/>
      <c r="K13" s="1036"/>
      <c r="L13" s="1036"/>
      <c r="M13" s="1034"/>
      <c r="N13" s="1036"/>
      <c r="O13" s="1034"/>
      <c r="P13" s="1034"/>
    </row>
    <row r="14" spans="1:16" ht="16.5" thickBot="1">
      <c r="A14" s="95">
        <v>1</v>
      </c>
      <c r="B14" s="95">
        <v>2</v>
      </c>
      <c r="C14" s="95">
        <v>3</v>
      </c>
      <c r="D14" s="95">
        <v>4</v>
      </c>
      <c r="E14" s="99">
        <v>5</v>
      </c>
      <c r="F14" s="95">
        <v>6</v>
      </c>
      <c r="G14" s="95">
        <v>7</v>
      </c>
      <c r="H14" s="95">
        <v>8</v>
      </c>
      <c r="I14" s="95">
        <v>9</v>
      </c>
      <c r="J14" s="95">
        <v>10</v>
      </c>
      <c r="K14" s="95">
        <v>11</v>
      </c>
      <c r="L14" s="95">
        <v>12</v>
      </c>
      <c r="M14" s="95">
        <v>13</v>
      </c>
      <c r="N14" s="95">
        <v>14</v>
      </c>
      <c r="O14" s="95">
        <v>15</v>
      </c>
      <c r="P14" s="95">
        <v>16</v>
      </c>
    </row>
    <row r="15" spans="1:16" ht="18.75" customHeight="1">
      <c r="A15" s="42"/>
      <c r="B15" s="87" t="str">
        <f ca="1">INDIRECT("Відомість!b"&amp;ROW()-11)</f>
        <v>Командир дивізіону</v>
      </c>
      <c r="C15" s="87" t="str">
        <f ca="1">INDIRECT("Відомість!c"&amp;ROW()-11)</f>
        <v>п/п-к</v>
      </c>
      <c r="D15" s="616">
        <f t="shared" ref="D15:D78" ca="1" si="0">INDIRECT("Відомість!do"&amp;ROW()-11)</f>
        <v>3014510532</v>
      </c>
      <c r="E15" s="88" t="str">
        <f t="shared" ref="E15:E78" ca="1" si="1">INDIRECT("Відомість!dl"&amp;ROW()-11)</f>
        <v>Яцкевич</v>
      </c>
      <c r="F15" s="88" t="str">
        <f t="shared" ref="F15:F78" ca="1" si="2">INDIRECT("Відомість!dm"&amp;ROW()-11)</f>
        <v>Юрій</v>
      </c>
      <c r="G15" s="88" t="str">
        <f t="shared" ref="G15:G78" ca="1" si="3">INDIRECT("Відомість!dn"&amp;ROW()-11)</f>
        <v>Ярославович</v>
      </c>
      <c r="H15" s="96">
        <f ca="1">IF(D15=0,0,INDIRECT("Відомість!cw"&amp;ROW()-11))</f>
        <v>26139.43</v>
      </c>
      <c r="I15" s="90">
        <f ca="1">IF(D15=0,0,INDIRECT("Відомість!cx"&amp;ROW()-11))</f>
        <v>4705.1000000000004</v>
      </c>
      <c r="J15" s="90">
        <f ca="1">IF(D15=0,0,INDIRECT("Відомість!cz"&amp;ROW()-11))</f>
        <v>322.08</v>
      </c>
      <c r="K15" s="90">
        <f ca="1">IF(D15=0,0,(INDIRECT("Відомість!da"&amp;ROW()-11))+(INDIRECT("Відомість!db"&amp;ROW()-11)))</f>
        <v>0</v>
      </c>
      <c r="L15" s="90">
        <f ca="1">IF(D15=0,0,INDIRECT("Відомість!dc"&amp;ROW()-11))</f>
        <v>0</v>
      </c>
      <c r="M15" s="96">
        <f ca="1">IF(D15=0,0,INDIRECT("Відомість!dd"&amp;ROW()-11))</f>
        <v>5027.18</v>
      </c>
      <c r="N15" s="96">
        <f ca="1">IF(D15=0,0,INDIRECT("Відомість!df"&amp;ROW()-11))</f>
        <v>4705.1000000000004</v>
      </c>
      <c r="O15" s="96">
        <f ca="1">IF(D15=0,0,INDIRECT("Відомість!di"&amp;ROW()-11))</f>
        <v>0</v>
      </c>
      <c r="P15" s="87"/>
    </row>
    <row r="16" spans="1:16" ht="18.75" customHeight="1">
      <c r="A16" s="42"/>
      <c r="B16" s="89" t="str">
        <f t="shared" ref="B16:B79" ca="1" si="4">INDIRECT("Відомість!b"&amp;ROW()-11)</f>
        <v>Заступник командира дивізіону</v>
      </c>
      <c r="C16" s="87" t="str">
        <f t="shared" ref="C16:C79" ca="1" si="5">INDIRECT("Відомість!c"&amp;ROW()-11)</f>
        <v>м-р</v>
      </c>
      <c r="D16" s="616">
        <f t="shared" ca="1" si="0"/>
        <v>2717119233</v>
      </c>
      <c r="E16" s="88" t="str">
        <f t="shared" ca="1" si="1"/>
        <v>Міронов</v>
      </c>
      <c r="F16" s="88" t="str">
        <f t="shared" ca="1" si="2"/>
        <v>Олександр</v>
      </c>
      <c r="G16" s="88" t="str">
        <f t="shared" ca="1" si="3"/>
        <v>Костянтинович</v>
      </c>
      <c r="H16" s="96">
        <f t="shared" ref="H16:H79" ca="1" si="6">IF(D16=0,0,INDIRECT("Відомість!cw"&amp;ROW()-11))</f>
        <v>25061.75</v>
      </c>
      <c r="I16" s="90">
        <f t="shared" ref="I16:I79" ca="1" si="7">IF(D16=0,0,INDIRECT("Відомість!cx"&amp;ROW()-11))</f>
        <v>4511.12</v>
      </c>
      <c r="J16" s="90">
        <f t="shared" ref="J16:J79" ca="1" si="8">IF(D16=0,0,INDIRECT("Відомість!cz"&amp;ROW()-11))</f>
        <v>308.8</v>
      </c>
      <c r="K16" s="90">
        <f t="shared" ref="K16:K79" ca="1" si="9">IF(D16=0,0,(INDIRECT("Відомість!da"&amp;ROW()-11))+(INDIRECT("Відомість!db"&amp;ROW()-11)))</f>
        <v>0</v>
      </c>
      <c r="L16" s="90">
        <f t="shared" ref="L16:L79" ca="1" si="10">IF(D16=0,0,INDIRECT("Відомість!dc"&amp;ROW()-11))</f>
        <v>0</v>
      </c>
      <c r="M16" s="96">
        <f t="shared" ref="M16:M79" ca="1" si="11">IF(D16=0,0,INDIRECT("Відомість!dd"&amp;ROW()-11))</f>
        <v>4819.92</v>
      </c>
      <c r="N16" s="96">
        <f t="shared" ref="N16:N79" ca="1" si="12">IF(D16=0,0,INDIRECT("Відомість!df"&amp;ROW()-11))</f>
        <v>4511.12</v>
      </c>
      <c r="O16" s="96">
        <f t="shared" ref="O16:O79" ca="1" si="13">IF(D16=0,0,INDIRECT("Відомість!di"&amp;ROW()-11))</f>
        <v>0</v>
      </c>
      <c r="P16" s="87"/>
    </row>
    <row r="17" spans="1:16" ht="18.75" customHeight="1">
      <c r="A17" s="42"/>
      <c r="B17" s="89" t="str">
        <f t="shared" ca="1" si="4"/>
        <v>Заступник командира дивізіону з морально-психологічного забезпечення</v>
      </c>
      <c r="C17" s="87">
        <f t="shared" ca="1" si="5"/>
        <v>0</v>
      </c>
      <c r="D17" s="616">
        <f t="shared" ca="1" si="0"/>
        <v>0</v>
      </c>
      <c r="E17" s="88">
        <f t="shared" ca="1" si="1"/>
        <v>0</v>
      </c>
      <c r="F17" s="88">
        <f t="shared" ca="1" si="2"/>
        <v>0</v>
      </c>
      <c r="G17" s="88">
        <f t="shared" ca="1" si="3"/>
        <v>0</v>
      </c>
      <c r="H17" s="96">
        <f t="shared" ca="1" si="6"/>
        <v>0</v>
      </c>
      <c r="I17" s="90">
        <f t="shared" ca="1" si="7"/>
        <v>0</v>
      </c>
      <c r="J17" s="90">
        <f t="shared" ca="1" si="8"/>
        <v>0</v>
      </c>
      <c r="K17" s="90">
        <f t="shared" ca="1" si="9"/>
        <v>0</v>
      </c>
      <c r="L17" s="90">
        <f t="shared" ca="1" si="10"/>
        <v>0</v>
      </c>
      <c r="M17" s="96">
        <f t="shared" ca="1" si="11"/>
        <v>0</v>
      </c>
      <c r="N17" s="96">
        <f t="shared" ca="1" si="12"/>
        <v>0</v>
      </c>
      <c r="O17" s="96">
        <f t="shared" ca="1" si="13"/>
        <v>0</v>
      </c>
      <c r="P17" s="87"/>
    </row>
    <row r="18" spans="1:16" ht="18.75" customHeight="1">
      <c r="A18" s="42"/>
      <c r="B18" s="89" t="str">
        <f t="shared" ca="1" si="4"/>
        <v>Помічник командира дивізіону з правової роботи</v>
      </c>
      <c r="C18" s="87">
        <f t="shared" ca="1" si="5"/>
        <v>0</v>
      </c>
      <c r="D18" s="616">
        <f t="shared" ca="1" si="0"/>
        <v>0</v>
      </c>
      <c r="E18" s="88">
        <f t="shared" ca="1" si="1"/>
        <v>0</v>
      </c>
      <c r="F18" s="88">
        <f t="shared" ca="1" si="2"/>
        <v>0</v>
      </c>
      <c r="G18" s="88">
        <f t="shared" ca="1" si="3"/>
        <v>0</v>
      </c>
      <c r="H18" s="96">
        <f t="shared" ca="1" si="6"/>
        <v>0</v>
      </c>
      <c r="I18" s="90">
        <f t="shared" ca="1" si="7"/>
        <v>0</v>
      </c>
      <c r="J18" s="90">
        <f t="shared" ca="1" si="8"/>
        <v>0</v>
      </c>
      <c r="K18" s="90">
        <f t="shared" ca="1" si="9"/>
        <v>0</v>
      </c>
      <c r="L18" s="90">
        <f t="shared" ca="1" si="10"/>
        <v>0</v>
      </c>
      <c r="M18" s="96">
        <f t="shared" ca="1" si="11"/>
        <v>0</v>
      </c>
      <c r="N18" s="96">
        <f t="shared" ca="1" si="12"/>
        <v>0</v>
      </c>
      <c r="O18" s="96">
        <f t="shared" ca="1" si="13"/>
        <v>0</v>
      </c>
      <c r="P18" s="87"/>
    </row>
    <row r="19" spans="1:16" ht="18.75" customHeight="1">
      <c r="A19" s="42">
        <v>1</v>
      </c>
      <c r="B19" s="89" t="str">
        <f t="shared" ca="1" si="4"/>
        <v>Офіцер -психолог</v>
      </c>
      <c r="C19" s="87" t="str">
        <f t="shared" ca="1" si="5"/>
        <v>л-т</v>
      </c>
      <c r="D19" s="616">
        <f t="shared" ca="1" si="0"/>
        <v>3557913291</v>
      </c>
      <c r="E19" s="88" t="str">
        <f t="shared" ca="1" si="1"/>
        <v>Кілівник</v>
      </c>
      <c r="F19" s="88" t="str">
        <f t="shared" ca="1" si="2"/>
        <v>Ростислав</v>
      </c>
      <c r="G19" s="88" t="str">
        <f t="shared" ca="1" si="3"/>
        <v>Євгенович</v>
      </c>
      <c r="H19" s="96">
        <f t="shared" ca="1" si="6"/>
        <v>20119.400000000001</v>
      </c>
      <c r="I19" s="90">
        <f t="shared" ca="1" si="7"/>
        <v>3621.49</v>
      </c>
      <c r="J19" s="90">
        <f t="shared" ca="1" si="8"/>
        <v>247.9</v>
      </c>
      <c r="K19" s="90">
        <f t="shared" ca="1" si="9"/>
        <v>0</v>
      </c>
      <c r="L19" s="90">
        <f t="shared" ca="1" si="10"/>
        <v>0</v>
      </c>
      <c r="M19" s="96">
        <f t="shared" ca="1" si="11"/>
        <v>3869.39</v>
      </c>
      <c r="N19" s="96">
        <f t="shared" ca="1" si="12"/>
        <v>3621.49</v>
      </c>
      <c r="O19" s="96">
        <f t="shared" ca="1" si="13"/>
        <v>0</v>
      </c>
      <c r="P19" s="87"/>
    </row>
    <row r="20" spans="1:16" ht="18.75" customHeight="1">
      <c r="A20" s="42"/>
      <c r="B20" s="89" t="str">
        <f t="shared" ca="1" si="4"/>
        <v>Головний сержант військової частини</v>
      </c>
      <c r="C20" s="87" t="str">
        <f t="shared" ca="1" si="5"/>
        <v>майст с-нт</v>
      </c>
      <c r="D20" s="616">
        <f t="shared" ca="1" si="0"/>
        <v>3222406233</v>
      </c>
      <c r="E20" s="88" t="str">
        <f t="shared" ca="1" si="1"/>
        <v>Івашов</v>
      </c>
      <c r="F20" s="88" t="str">
        <f t="shared" ca="1" si="2"/>
        <v>Сергій</v>
      </c>
      <c r="G20" s="88" t="str">
        <f t="shared" ca="1" si="3"/>
        <v>Олександрович</v>
      </c>
      <c r="H20" s="96">
        <f t="shared" ca="1" si="6"/>
        <v>22421.55</v>
      </c>
      <c r="I20" s="90">
        <f t="shared" ca="1" si="7"/>
        <v>4035.88</v>
      </c>
      <c r="J20" s="90">
        <f t="shared" ca="1" si="8"/>
        <v>276.27</v>
      </c>
      <c r="K20" s="90">
        <f t="shared" ca="1" si="9"/>
        <v>0</v>
      </c>
      <c r="L20" s="90">
        <f t="shared" ca="1" si="10"/>
        <v>0</v>
      </c>
      <c r="M20" s="96">
        <f t="shared" ca="1" si="11"/>
        <v>4312.1499999999996</v>
      </c>
      <c r="N20" s="96">
        <f t="shared" ca="1" si="12"/>
        <v>4035.88</v>
      </c>
      <c r="O20" s="96">
        <f t="shared" ca="1" si="13"/>
        <v>0</v>
      </c>
      <c r="P20" s="87"/>
    </row>
    <row r="21" spans="1:16" ht="18.75" customHeight="1">
      <c r="A21" s="42"/>
      <c r="B21" s="89">
        <f t="shared" ca="1" si="4"/>
        <v>0</v>
      </c>
      <c r="C21" s="87">
        <f t="shared" ca="1" si="5"/>
        <v>0</v>
      </c>
      <c r="D21" s="616">
        <f t="shared" ca="1" si="0"/>
        <v>0</v>
      </c>
      <c r="E21" s="88">
        <f t="shared" ca="1" si="1"/>
        <v>0</v>
      </c>
      <c r="F21" s="88">
        <f t="shared" ca="1" si="2"/>
        <v>0</v>
      </c>
      <c r="G21" s="88">
        <f t="shared" ca="1" si="3"/>
        <v>0</v>
      </c>
      <c r="H21" s="96">
        <f t="shared" ca="1" si="6"/>
        <v>0</v>
      </c>
      <c r="I21" s="90">
        <f t="shared" ca="1" si="7"/>
        <v>0</v>
      </c>
      <c r="J21" s="90">
        <f t="shared" ca="1" si="8"/>
        <v>0</v>
      </c>
      <c r="K21" s="90">
        <f t="shared" ca="1" si="9"/>
        <v>0</v>
      </c>
      <c r="L21" s="90">
        <f t="shared" ca="1" si="10"/>
        <v>0</v>
      </c>
      <c r="M21" s="96">
        <f t="shared" ca="1" si="11"/>
        <v>0</v>
      </c>
      <c r="N21" s="96">
        <f t="shared" ca="1" si="12"/>
        <v>0</v>
      </c>
      <c r="O21" s="96">
        <f t="shared" ca="1" si="13"/>
        <v>0</v>
      </c>
      <c r="P21" s="87"/>
    </row>
    <row r="22" spans="1:16" ht="18.75" customHeight="1">
      <c r="A22" s="42"/>
      <c r="B22" s="89" t="str">
        <f t="shared" ca="1" si="4"/>
        <v>Начальник штабу -заступник командира дивізіону</v>
      </c>
      <c r="C22" s="87" t="str">
        <f t="shared" ca="1" si="5"/>
        <v>к-н</v>
      </c>
      <c r="D22" s="616">
        <f t="shared" ca="1" si="0"/>
        <v>3462006256</v>
      </c>
      <c r="E22" s="88" t="str">
        <f t="shared" ca="1" si="1"/>
        <v>Стелюк</v>
      </c>
      <c r="F22" s="88" t="str">
        <f t="shared" ca="1" si="2"/>
        <v>Роман</v>
      </c>
      <c r="G22" s="88" t="str">
        <f t="shared" ca="1" si="3"/>
        <v>Валерійович</v>
      </c>
      <c r="H22" s="96">
        <f t="shared" ca="1" si="6"/>
        <v>24377</v>
      </c>
      <c r="I22" s="90">
        <f t="shared" ca="1" si="7"/>
        <v>4387.8599999999997</v>
      </c>
      <c r="J22" s="90">
        <f t="shared" ca="1" si="8"/>
        <v>300.36</v>
      </c>
      <c r="K22" s="90">
        <f t="shared" ca="1" si="9"/>
        <v>0</v>
      </c>
      <c r="L22" s="90">
        <f t="shared" ca="1" si="10"/>
        <v>0</v>
      </c>
      <c r="M22" s="96">
        <f t="shared" ca="1" si="11"/>
        <v>4688.22</v>
      </c>
      <c r="N22" s="96">
        <f t="shared" ca="1" si="12"/>
        <v>4387.8599999999997</v>
      </c>
      <c r="O22" s="96">
        <f t="shared" ca="1" si="13"/>
        <v>0</v>
      </c>
      <c r="P22" s="87"/>
    </row>
    <row r="23" spans="1:16" ht="18.75" customHeight="1">
      <c r="A23" s="42"/>
      <c r="B23" s="89" t="str">
        <f t="shared" ca="1" si="4"/>
        <v xml:space="preserve">Заступник начальника штабу </v>
      </c>
      <c r="C23" s="87" t="str">
        <f t="shared" ca="1" si="5"/>
        <v>ст.л-т</v>
      </c>
      <c r="D23" s="616">
        <f t="shared" ca="1" si="0"/>
        <v>3596003419</v>
      </c>
      <c r="E23" s="88" t="str">
        <f t="shared" ca="1" si="1"/>
        <v>Туркевич</v>
      </c>
      <c r="F23" s="88" t="str">
        <f t="shared" ca="1" si="2"/>
        <v>Олександр</v>
      </c>
      <c r="G23" s="88" t="str">
        <f t="shared" ca="1" si="3"/>
        <v>Юрійович</v>
      </c>
      <c r="H23" s="96">
        <f t="shared" ca="1" si="6"/>
        <v>22613.599999999999</v>
      </c>
      <c r="I23" s="90">
        <f t="shared" ca="1" si="7"/>
        <v>4070.45</v>
      </c>
      <c r="J23" s="90">
        <f t="shared" ca="1" si="8"/>
        <v>278.63</v>
      </c>
      <c r="K23" s="90">
        <f t="shared" ca="1" si="9"/>
        <v>0</v>
      </c>
      <c r="L23" s="90">
        <f t="shared" ca="1" si="10"/>
        <v>0</v>
      </c>
      <c r="M23" s="96">
        <f t="shared" ca="1" si="11"/>
        <v>4349.08</v>
      </c>
      <c r="N23" s="96">
        <f t="shared" ca="1" si="12"/>
        <v>4070.45</v>
      </c>
      <c r="O23" s="96">
        <f t="shared" ca="1" si="13"/>
        <v>0</v>
      </c>
      <c r="P23" s="87"/>
    </row>
    <row r="24" spans="1:16" ht="18.75" customHeight="1">
      <c r="A24" s="42"/>
      <c r="B24" s="89" t="str">
        <f t="shared" ca="1" si="4"/>
        <v>Заступник начальника штабу з мобілізаційної роботи</v>
      </c>
      <c r="C24" s="87">
        <f t="shared" ca="1" si="5"/>
        <v>0</v>
      </c>
      <c r="D24" s="616">
        <f t="shared" ca="1" si="0"/>
        <v>0</v>
      </c>
      <c r="E24" s="88">
        <f t="shared" ca="1" si="1"/>
        <v>0</v>
      </c>
      <c r="F24" s="88">
        <f t="shared" ca="1" si="2"/>
        <v>0</v>
      </c>
      <c r="G24" s="88">
        <f t="shared" ca="1" si="3"/>
        <v>0</v>
      </c>
      <c r="H24" s="96">
        <f t="shared" ca="1" si="6"/>
        <v>0</v>
      </c>
      <c r="I24" s="90">
        <f t="shared" ca="1" si="7"/>
        <v>0</v>
      </c>
      <c r="J24" s="90">
        <f t="shared" ca="1" si="8"/>
        <v>0</v>
      </c>
      <c r="K24" s="90">
        <f t="shared" ca="1" si="9"/>
        <v>0</v>
      </c>
      <c r="L24" s="90">
        <f t="shared" ca="1" si="10"/>
        <v>0</v>
      </c>
      <c r="M24" s="96">
        <f t="shared" ca="1" si="11"/>
        <v>0</v>
      </c>
      <c r="N24" s="96">
        <f t="shared" ca="1" si="12"/>
        <v>0</v>
      </c>
      <c r="O24" s="96">
        <f t="shared" ca="1" si="13"/>
        <v>0</v>
      </c>
      <c r="P24" s="87"/>
    </row>
    <row r="25" spans="1:16" ht="18.75" customHeight="1">
      <c r="A25" s="42"/>
      <c r="B25" s="89" t="str">
        <f t="shared" ca="1" si="4"/>
        <v>Начальник звязку</v>
      </c>
      <c r="C25" s="87" t="str">
        <f t="shared" ca="1" si="5"/>
        <v>л-т</v>
      </c>
      <c r="D25" s="616">
        <f t="shared" ca="1" si="0"/>
        <v>3511010251</v>
      </c>
      <c r="E25" s="88" t="str">
        <f t="shared" ca="1" si="1"/>
        <v>Курносенко</v>
      </c>
      <c r="F25" s="88" t="str">
        <f t="shared" ca="1" si="2"/>
        <v>Олег</v>
      </c>
      <c r="G25" s="88" t="str">
        <f t="shared" ca="1" si="3"/>
        <v>Васильович</v>
      </c>
      <c r="H25" s="96">
        <f t="shared" ca="1" si="6"/>
        <v>20722.900000000001</v>
      </c>
      <c r="I25" s="90">
        <f t="shared" ca="1" si="7"/>
        <v>3730.12</v>
      </c>
      <c r="J25" s="90">
        <f t="shared" ca="1" si="8"/>
        <v>255.34</v>
      </c>
      <c r="K25" s="90">
        <f t="shared" ca="1" si="9"/>
        <v>0</v>
      </c>
      <c r="L25" s="90">
        <f t="shared" ca="1" si="10"/>
        <v>0</v>
      </c>
      <c r="M25" s="96">
        <f t="shared" ca="1" si="11"/>
        <v>3985.46</v>
      </c>
      <c r="N25" s="96">
        <f t="shared" ca="1" si="12"/>
        <v>3730.12</v>
      </c>
      <c r="O25" s="96">
        <f t="shared" ca="1" si="13"/>
        <v>0</v>
      </c>
      <c r="P25" s="87"/>
    </row>
    <row r="26" spans="1:16" ht="18.75" customHeight="1">
      <c r="A26" s="42"/>
      <c r="B26" s="89" t="str">
        <f t="shared" ca="1" si="4"/>
        <v>Старший помічник начальника штабу з кадрів і стройової частини</v>
      </c>
      <c r="C26" s="87">
        <f t="shared" ca="1" si="5"/>
        <v>0</v>
      </c>
      <c r="D26" s="616">
        <f t="shared" ca="1" si="0"/>
        <v>0</v>
      </c>
      <c r="E26" s="88">
        <f t="shared" ca="1" si="1"/>
        <v>0</v>
      </c>
      <c r="F26" s="88">
        <f t="shared" ca="1" si="2"/>
        <v>0</v>
      </c>
      <c r="G26" s="88">
        <f t="shared" ca="1" si="3"/>
        <v>0</v>
      </c>
      <c r="H26" s="96">
        <f t="shared" ca="1" si="6"/>
        <v>0</v>
      </c>
      <c r="I26" s="90">
        <f t="shared" ca="1" si="7"/>
        <v>0</v>
      </c>
      <c r="J26" s="90">
        <f t="shared" ca="1" si="8"/>
        <v>0</v>
      </c>
      <c r="K26" s="90">
        <f t="shared" ca="1" si="9"/>
        <v>0</v>
      </c>
      <c r="L26" s="90">
        <f t="shared" ca="1" si="10"/>
        <v>0</v>
      </c>
      <c r="M26" s="96">
        <f t="shared" ca="1" si="11"/>
        <v>0</v>
      </c>
      <c r="N26" s="96">
        <f t="shared" ca="1" si="12"/>
        <v>0</v>
      </c>
      <c r="O26" s="96">
        <f t="shared" ca="1" si="13"/>
        <v>0</v>
      </c>
      <c r="P26" s="87"/>
    </row>
    <row r="27" spans="1:16" ht="18.75" customHeight="1">
      <c r="A27" s="42"/>
      <c r="B27" s="89" t="str">
        <f t="shared" ca="1" si="4"/>
        <v>Штаб-сержант 3 категорії</v>
      </c>
      <c r="C27" s="87" t="str">
        <f t="shared" ca="1" si="5"/>
        <v>с-нт</v>
      </c>
      <c r="D27" s="616">
        <f t="shared" ca="1" si="0"/>
        <v>3245512168</v>
      </c>
      <c r="E27" s="88" t="str">
        <f t="shared" ca="1" si="1"/>
        <v>Наказенко-Івлева</v>
      </c>
      <c r="F27" s="88" t="str">
        <f t="shared" ca="1" si="2"/>
        <v>Марія</v>
      </c>
      <c r="G27" s="88" t="str">
        <f t="shared" ca="1" si="3"/>
        <v>Артурівна</v>
      </c>
      <c r="H27" s="96">
        <f t="shared" ca="1" si="6"/>
        <v>18444.849999999999</v>
      </c>
      <c r="I27" s="90">
        <f t="shared" ca="1" si="7"/>
        <v>3320.07</v>
      </c>
      <c r="J27" s="90">
        <f t="shared" ca="1" si="8"/>
        <v>227.27</v>
      </c>
      <c r="K27" s="90">
        <f t="shared" ca="1" si="9"/>
        <v>0</v>
      </c>
      <c r="L27" s="90">
        <f t="shared" ca="1" si="10"/>
        <v>0</v>
      </c>
      <c r="M27" s="96">
        <f t="shared" ca="1" si="11"/>
        <v>3547.34</v>
      </c>
      <c r="N27" s="96">
        <f t="shared" ca="1" si="12"/>
        <v>3320.07</v>
      </c>
      <c r="O27" s="96">
        <f t="shared" ca="1" si="13"/>
        <v>0</v>
      </c>
      <c r="P27" s="87"/>
    </row>
    <row r="28" spans="1:16" ht="18.75" customHeight="1">
      <c r="A28" s="42"/>
      <c r="B28" s="89" t="str">
        <f t="shared" ca="1" si="4"/>
        <v>Відповідальний виконавець</v>
      </c>
      <c r="C28" s="87" t="str">
        <f t="shared" ca="1" si="5"/>
        <v>ст. м-с</v>
      </c>
      <c r="D28" s="616">
        <f t="shared" ca="1" si="0"/>
        <v>3152908462</v>
      </c>
      <c r="E28" s="88" t="str">
        <f t="shared" ca="1" si="1"/>
        <v>Нанакєєва</v>
      </c>
      <c r="F28" s="88" t="str">
        <f t="shared" ca="1" si="2"/>
        <v>Марина</v>
      </c>
      <c r="G28" s="88" t="str">
        <f t="shared" ca="1" si="3"/>
        <v>Базарбаївна</v>
      </c>
      <c r="H28" s="96">
        <f t="shared" ca="1" si="6"/>
        <v>16978.75</v>
      </c>
      <c r="I28" s="90">
        <f t="shared" ca="1" si="7"/>
        <v>3056.18</v>
      </c>
      <c r="J28" s="90">
        <f t="shared" ca="1" si="8"/>
        <v>209.2</v>
      </c>
      <c r="K28" s="90">
        <f t="shared" ca="1" si="9"/>
        <v>0</v>
      </c>
      <c r="L28" s="90">
        <f t="shared" ca="1" si="10"/>
        <v>0</v>
      </c>
      <c r="M28" s="96">
        <f t="shared" ca="1" si="11"/>
        <v>3265.38</v>
      </c>
      <c r="N28" s="96">
        <f t="shared" ca="1" si="12"/>
        <v>3056.18</v>
      </c>
      <c r="O28" s="96">
        <f t="shared" ca="1" si="13"/>
        <v>0</v>
      </c>
      <c r="P28" s="87"/>
    </row>
    <row r="29" spans="1:16" ht="18.75" customHeight="1">
      <c r="A29" s="42"/>
      <c r="B29" s="89">
        <f t="shared" ca="1" si="4"/>
        <v>0</v>
      </c>
      <c r="C29" s="87">
        <f t="shared" ca="1" si="5"/>
        <v>0</v>
      </c>
      <c r="D29" s="616">
        <f t="shared" ca="1" si="0"/>
        <v>0</v>
      </c>
      <c r="E29" s="88">
        <f t="shared" ca="1" si="1"/>
        <v>0</v>
      </c>
      <c r="F29" s="88">
        <f t="shared" ca="1" si="2"/>
        <v>0</v>
      </c>
      <c r="G29" s="88">
        <f t="shared" ca="1" si="3"/>
        <v>0</v>
      </c>
      <c r="H29" s="96">
        <f t="shared" ca="1" si="6"/>
        <v>0</v>
      </c>
      <c r="I29" s="90">
        <f t="shared" ca="1" si="7"/>
        <v>0</v>
      </c>
      <c r="J29" s="90">
        <f t="shared" ca="1" si="8"/>
        <v>0</v>
      </c>
      <c r="K29" s="90">
        <f t="shared" ca="1" si="9"/>
        <v>0</v>
      </c>
      <c r="L29" s="90">
        <f t="shared" ca="1" si="10"/>
        <v>0</v>
      </c>
      <c r="M29" s="96">
        <f t="shared" ca="1" si="11"/>
        <v>0</v>
      </c>
      <c r="N29" s="96">
        <f t="shared" ca="1" si="12"/>
        <v>0</v>
      </c>
      <c r="O29" s="96">
        <f t="shared" ca="1" si="13"/>
        <v>0</v>
      </c>
      <c r="P29" s="87"/>
    </row>
    <row r="30" spans="1:16" ht="18.75" customHeight="1">
      <c r="A30" s="42"/>
      <c r="B30" s="89" t="str">
        <f t="shared" ca="1" si="4"/>
        <v>Помічнмк командира дивізіону -начальник служби</v>
      </c>
      <c r="C30" s="87" t="str">
        <f t="shared" ca="1" si="5"/>
        <v>л-т</v>
      </c>
      <c r="D30" s="616">
        <f t="shared" ca="1" si="0"/>
        <v>3008415021</v>
      </c>
      <c r="E30" s="88" t="str">
        <f t="shared" ca="1" si="1"/>
        <v>Черній</v>
      </c>
      <c r="F30" s="88" t="str">
        <f t="shared" ca="1" si="2"/>
        <v>Лариса</v>
      </c>
      <c r="G30" s="88" t="str">
        <f t="shared" ca="1" si="3"/>
        <v>Валентинівна</v>
      </c>
      <c r="H30" s="96">
        <f t="shared" ca="1" si="6"/>
        <v>20744.55</v>
      </c>
      <c r="I30" s="90">
        <f t="shared" ca="1" si="7"/>
        <v>3734.02</v>
      </c>
      <c r="J30" s="90">
        <f t="shared" ca="1" si="8"/>
        <v>255.6</v>
      </c>
      <c r="K30" s="90">
        <f t="shared" ca="1" si="9"/>
        <v>0</v>
      </c>
      <c r="L30" s="90">
        <f t="shared" ca="1" si="10"/>
        <v>0</v>
      </c>
      <c r="M30" s="96">
        <f t="shared" ca="1" si="11"/>
        <v>3989.62</v>
      </c>
      <c r="N30" s="96">
        <f t="shared" ca="1" si="12"/>
        <v>3734.02</v>
      </c>
      <c r="O30" s="96">
        <f t="shared" ca="1" si="13"/>
        <v>0</v>
      </c>
      <c r="P30" s="87"/>
    </row>
    <row r="31" spans="1:16" ht="18.75" customHeight="1">
      <c r="A31" s="42"/>
      <c r="B31" s="89" t="str">
        <f t="shared" ca="1" si="4"/>
        <v>Спеціаліст - оператор</v>
      </c>
      <c r="C31" s="87" t="str">
        <f t="shared" ca="1" si="5"/>
        <v>сол-т</v>
      </c>
      <c r="D31" s="616">
        <f t="shared" ca="1" si="0"/>
        <v>3300116906</v>
      </c>
      <c r="E31" s="88" t="str">
        <f t="shared" ca="1" si="1"/>
        <v>Сухина</v>
      </c>
      <c r="F31" s="88" t="str">
        <f t="shared" ca="1" si="2"/>
        <v>Тетяна</v>
      </c>
      <c r="G31" s="88" t="str">
        <f t="shared" ca="1" si="3"/>
        <v>Михайлівна</v>
      </c>
      <c r="H31" s="96">
        <f t="shared" ca="1" si="6"/>
        <v>16264.55</v>
      </c>
      <c r="I31" s="90">
        <f t="shared" ca="1" si="7"/>
        <v>2927.62</v>
      </c>
      <c r="J31" s="90">
        <f t="shared" ca="1" si="8"/>
        <v>200.4</v>
      </c>
      <c r="K31" s="90">
        <f t="shared" ca="1" si="9"/>
        <v>0</v>
      </c>
      <c r="L31" s="90">
        <f t="shared" ca="1" si="10"/>
        <v>0</v>
      </c>
      <c r="M31" s="96">
        <f t="shared" ca="1" si="11"/>
        <v>3128.02</v>
      </c>
      <c r="N31" s="96">
        <f t="shared" ca="1" si="12"/>
        <v>2927.62</v>
      </c>
      <c r="O31" s="96">
        <f t="shared" ca="1" si="13"/>
        <v>0</v>
      </c>
      <c r="P31" s="87"/>
    </row>
    <row r="32" spans="1:16" ht="18.75" customHeight="1">
      <c r="A32" s="42"/>
      <c r="B32" s="89" t="str">
        <f t="shared" ca="1" si="4"/>
        <v>Водій-електрик -молодший спеціаліст</v>
      </c>
      <c r="C32" s="87" t="str">
        <f t="shared" ca="1" si="5"/>
        <v>ст. м-с</v>
      </c>
      <c r="D32" s="616">
        <f t="shared" ca="1" si="0"/>
        <v>2898402777</v>
      </c>
      <c r="E32" s="88" t="str">
        <f t="shared" ca="1" si="1"/>
        <v>Костецький</v>
      </c>
      <c r="F32" s="88" t="str">
        <f t="shared" ca="1" si="2"/>
        <v>Сергій</v>
      </c>
      <c r="G32" s="88" t="str">
        <f t="shared" ca="1" si="3"/>
        <v>Дмитрович</v>
      </c>
      <c r="H32" s="96">
        <f t="shared" ca="1" si="6"/>
        <v>16665.650000000001</v>
      </c>
      <c r="I32" s="90">
        <f t="shared" ca="1" si="7"/>
        <v>2999.82</v>
      </c>
      <c r="J32" s="90">
        <f t="shared" ca="1" si="8"/>
        <v>205.34</v>
      </c>
      <c r="K32" s="90">
        <f t="shared" ca="1" si="9"/>
        <v>5481.28</v>
      </c>
      <c r="L32" s="90">
        <f t="shared" ca="1" si="10"/>
        <v>0</v>
      </c>
      <c r="M32" s="96">
        <f t="shared" ca="1" si="11"/>
        <v>8686.44</v>
      </c>
      <c r="N32" s="96">
        <f t="shared" ca="1" si="12"/>
        <v>2999.82</v>
      </c>
      <c r="O32" s="96">
        <f t="shared" ca="1" si="13"/>
        <v>0</v>
      </c>
      <c r="P32" s="87"/>
    </row>
    <row r="33" spans="1:16" ht="18.75" customHeight="1">
      <c r="A33" s="42"/>
      <c r="B33" s="89">
        <f t="shared" ca="1" si="4"/>
        <v>0</v>
      </c>
      <c r="C33" s="87">
        <f t="shared" ca="1" si="5"/>
        <v>0</v>
      </c>
      <c r="D33" s="616">
        <f t="shared" ca="1" si="0"/>
        <v>0</v>
      </c>
      <c r="E33" s="88">
        <f t="shared" ca="1" si="1"/>
        <v>0</v>
      </c>
      <c r="F33" s="88">
        <f t="shared" ca="1" si="2"/>
        <v>0</v>
      </c>
      <c r="G33" s="88">
        <f t="shared" ca="1" si="3"/>
        <v>0</v>
      </c>
      <c r="H33" s="96">
        <f t="shared" ca="1" si="6"/>
        <v>0</v>
      </c>
      <c r="I33" s="90">
        <f t="shared" ca="1" si="7"/>
        <v>0</v>
      </c>
      <c r="J33" s="90">
        <f t="shared" ca="1" si="8"/>
        <v>0</v>
      </c>
      <c r="K33" s="90">
        <f t="shared" ca="1" si="9"/>
        <v>0</v>
      </c>
      <c r="L33" s="90">
        <f t="shared" ca="1" si="10"/>
        <v>0</v>
      </c>
      <c r="M33" s="96">
        <f t="shared" ca="1" si="11"/>
        <v>0</v>
      </c>
      <c r="N33" s="96">
        <f t="shared" ca="1" si="12"/>
        <v>0</v>
      </c>
      <c r="O33" s="96">
        <f t="shared" ca="1" si="13"/>
        <v>0</v>
      </c>
      <c r="P33" s="87"/>
    </row>
    <row r="34" spans="1:16" ht="18.75" customHeight="1">
      <c r="A34" s="42"/>
      <c r="B34" s="89" t="str">
        <f t="shared" ca="1" si="4"/>
        <v>Начальник групи секретного документального забезпечення</v>
      </c>
      <c r="C34" s="87" t="str">
        <f t="shared" ca="1" si="5"/>
        <v>с-нт</v>
      </c>
      <c r="D34" s="616">
        <f t="shared" ca="1" si="0"/>
        <v>3228719072</v>
      </c>
      <c r="E34" s="88" t="str">
        <f t="shared" ca="1" si="1"/>
        <v>Ляшенко</v>
      </c>
      <c r="F34" s="88" t="str">
        <f t="shared" ca="1" si="2"/>
        <v>Сергій</v>
      </c>
      <c r="G34" s="88" t="str">
        <f t="shared" ca="1" si="3"/>
        <v>Миколайович</v>
      </c>
      <c r="H34" s="96">
        <f t="shared" ca="1" si="6"/>
        <v>17897.8</v>
      </c>
      <c r="I34" s="90">
        <f t="shared" ca="1" si="7"/>
        <v>3221.6</v>
      </c>
      <c r="J34" s="90">
        <f t="shared" ca="1" si="8"/>
        <v>220.53</v>
      </c>
      <c r="K34" s="90">
        <f t="shared" ca="1" si="9"/>
        <v>8838.64</v>
      </c>
      <c r="L34" s="90">
        <f t="shared" ca="1" si="10"/>
        <v>0</v>
      </c>
      <c r="M34" s="96">
        <f t="shared" ca="1" si="11"/>
        <v>12280.77</v>
      </c>
      <c r="N34" s="96">
        <f t="shared" ca="1" si="12"/>
        <v>3221.6</v>
      </c>
      <c r="O34" s="96">
        <f t="shared" ca="1" si="13"/>
        <v>0</v>
      </c>
      <c r="P34" s="87"/>
    </row>
    <row r="35" spans="1:16" ht="18.75" customHeight="1">
      <c r="A35" s="42"/>
      <c r="B35" s="89" t="str">
        <f t="shared" ca="1" si="4"/>
        <v>Відповідальний виконавець</v>
      </c>
      <c r="C35" s="87">
        <f t="shared" ca="1" si="5"/>
        <v>0</v>
      </c>
      <c r="D35" s="616">
        <f t="shared" ca="1" si="0"/>
        <v>0</v>
      </c>
      <c r="E35" s="88">
        <f t="shared" ca="1" si="1"/>
        <v>0</v>
      </c>
      <c r="F35" s="88">
        <f t="shared" ca="1" si="2"/>
        <v>0</v>
      </c>
      <c r="G35" s="88">
        <f t="shared" ca="1" si="3"/>
        <v>0</v>
      </c>
      <c r="H35" s="96">
        <f t="shared" ca="1" si="6"/>
        <v>0</v>
      </c>
      <c r="I35" s="90">
        <f t="shared" ca="1" si="7"/>
        <v>0</v>
      </c>
      <c r="J35" s="90">
        <f t="shared" ca="1" si="8"/>
        <v>0</v>
      </c>
      <c r="K35" s="90">
        <f t="shared" ca="1" si="9"/>
        <v>0</v>
      </c>
      <c r="L35" s="90">
        <f t="shared" ca="1" si="10"/>
        <v>0</v>
      </c>
      <c r="M35" s="96">
        <f t="shared" ca="1" si="11"/>
        <v>0</v>
      </c>
      <c r="N35" s="96">
        <f t="shared" ca="1" si="12"/>
        <v>0</v>
      </c>
      <c r="O35" s="96">
        <f t="shared" ca="1" si="13"/>
        <v>0</v>
      </c>
      <c r="P35" s="87"/>
    </row>
    <row r="36" spans="1:16" ht="18.75" customHeight="1">
      <c r="A36" s="42"/>
      <c r="B36" s="89">
        <f t="shared" ca="1" si="4"/>
        <v>0</v>
      </c>
      <c r="C36" s="87">
        <f t="shared" ca="1" si="5"/>
        <v>0</v>
      </c>
      <c r="D36" s="616">
        <f t="shared" ca="1" si="0"/>
        <v>0</v>
      </c>
      <c r="E36" s="88">
        <f t="shared" ca="1" si="1"/>
        <v>0</v>
      </c>
      <c r="F36" s="88">
        <f t="shared" ca="1" si="2"/>
        <v>0</v>
      </c>
      <c r="G36" s="88">
        <f t="shared" ca="1" si="3"/>
        <v>0</v>
      </c>
      <c r="H36" s="96">
        <f t="shared" ca="1" si="6"/>
        <v>0</v>
      </c>
      <c r="I36" s="90">
        <f t="shared" ca="1" si="7"/>
        <v>0</v>
      </c>
      <c r="J36" s="90">
        <f t="shared" ca="1" si="8"/>
        <v>0</v>
      </c>
      <c r="K36" s="90">
        <f t="shared" ca="1" si="9"/>
        <v>0</v>
      </c>
      <c r="L36" s="90">
        <f t="shared" ca="1" si="10"/>
        <v>0</v>
      </c>
      <c r="M36" s="96">
        <f t="shared" ca="1" si="11"/>
        <v>0</v>
      </c>
      <c r="N36" s="96">
        <f t="shared" ca="1" si="12"/>
        <v>0</v>
      </c>
      <c r="O36" s="96">
        <f t="shared" ca="1" si="13"/>
        <v>0</v>
      </c>
      <c r="P36" s="87"/>
    </row>
    <row r="37" spans="1:16" ht="18.75" customHeight="1">
      <c r="A37" s="42"/>
      <c r="B37" s="89" t="str">
        <f t="shared" ca="1" si="4"/>
        <v>Начальник інженерної служби</v>
      </c>
      <c r="C37" s="87" t="str">
        <f t="shared" ca="1" si="5"/>
        <v>л-т</v>
      </c>
      <c r="D37" s="616">
        <f t="shared" ca="1" si="0"/>
        <v>3592503636</v>
      </c>
      <c r="E37" s="88" t="str">
        <f t="shared" ca="1" si="1"/>
        <v>Мороз</v>
      </c>
      <c r="F37" s="88" t="str">
        <f t="shared" ca="1" si="2"/>
        <v>Максим</v>
      </c>
      <c r="G37" s="88" t="str">
        <f t="shared" ca="1" si="3"/>
        <v>Павлович</v>
      </c>
      <c r="H37" s="96">
        <f t="shared" ca="1" si="6"/>
        <v>20722.900000000001</v>
      </c>
      <c r="I37" s="90">
        <f t="shared" ca="1" si="7"/>
        <v>3730.12</v>
      </c>
      <c r="J37" s="90">
        <f t="shared" ca="1" si="8"/>
        <v>255.34</v>
      </c>
      <c r="K37" s="90">
        <f t="shared" ca="1" si="9"/>
        <v>0</v>
      </c>
      <c r="L37" s="90">
        <f t="shared" ca="1" si="10"/>
        <v>0</v>
      </c>
      <c r="M37" s="96">
        <f t="shared" ca="1" si="11"/>
        <v>3985.46</v>
      </c>
      <c r="N37" s="96">
        <f t="shared" ca="1" si="12"/>
        <v>3730.12</v>
      </c>
      <c r="O37" s="96">
        <f t="shared" ca="1" si="13"/>
        <v>0</v>
      </c>
      <c r="P37" s="87"/>
    </row>
    <row r="38" spans="1:16" ht="18.75" customHeight="1">
      <c r="A38" s="42"/>
      <c r="B38" s="89" t="str">
        <f t="shared" ca="1" si="4"/>
        <v>Начальник служби радіаційного , хімічного,біологічного захисту</v>
      </c>
      <c r="C38" s="87">
        <f t="shared" ca="1" si="5"/>
        <v>0</v>
      </c>
      <c r="D38" s="616">
        <f t="shared" ca="1" si="0"/>
        <v>0</v>
      </c>
      <c r="E38" s="88">
        <f t="shared" ca="1" si="1"/>
        <v>0</v>
      </c>
      <c r="F38" s="88">
        <f t="shared" ca="1" si="2"/>
        <v>0</v>
      </c>
      <c r="G38" s="88">
        <f t="shared" ca="1" si="3"/>
        <v>0</v>
      </c>
      <c r="H38" s="96">
        <f t="shared" ca="1" si="6"/>
        <v>0</v>
      </c>
      <c r="I38" s="90">
        <f t="shared" ca="1" si="7"/>
        <v>0</v>
      </c>
      <c r="J38" s="90">
        <f t="shared" ca="1" si="8"/>
        <v>0</v>
      </c>
      <c r="K38" s="90">
        <f t="shared" ca="1" si="9"/>
        <v>0</v>
      </c>
      <c r="L38" s="90">
        <f t="shared" ca="1" si="10"/>
        <v>0</v>
      </c>
      <c r="M38" s="96">
        <f t="shared" ca="1" si="11"/>
        <v>0</v>
      </c>
      <c r="N38" s="96">
        <f t="shared" ca="1" si="12"/>
        <v>0</v>
      </c>
      <c r="O38" s="96">
        <f t="shared" ca="1" si="13"/>
        <v>0</v>
      </c>
      <c r="P38" s="87"/>
    </row>
    <row r="39" spans="1:16" ht="18.75" customHeight="1">
      <c r="A39" s="42"/>
      <c r="B39" s="89">
        <f t="shared" ca="1" si="4"/>
        <v>0</v>
      </c>
      <c r="C39" s="87">
        <f t="shared" ca="1" si="5"/>
        <v>0</v>
      </c>
      <c r="D39" s="616">
        <f t="shared" ca="1" si="0"/>
        <v>0</v>
      </c>
      <c r="E39" s="88">
        <f t="shared" ca="1" si="1"/>
        <v>0</v>
      </c>
      <c r="F39" s="88">
        <f t="shared" ca="1" si="2"/>
        <v>0</v>
      </c>
      <c r="G39" s="88">
        <f t="shared" ca="1" si="3"/>
        <v>0</v>
      </c>
      <c r="H39" s="96">
        <f t="shared" ca="1" si="6"/>
        <v>0</v>
      </c>
      <c r="I39" s="90">
        <f t="shared" ca="1" si="7"/>
        <v>0</v>
      </c>
      <c r="J39" s="90">
        <f t="shared" ca="1" si="8"/>
        <v>0</v>
      </c>
      <c r="K39" s="90">
        <f t="shared" ca="1" si="9"/>
        <v>0</v>
      </c>
      <c r="L39" s="90">
        <f t="shared" ca="1" si="10"/>
        <v>0</v>
      </c>
      <c r="M39" s="96">
        <f t="shared" ca="1" si="11"/>
        <v>0</v>
      </c>
      <c r="N39" s="96">
        <f t="shared" ca="1" si="12"/>
        <v>0</v>
      </c>
      <c r="O39" s="96">
        <f t="shared" ca="1" si="13"/>
        <v>0</v>
      </c>
      <c r="P39" s="87"/>
    </row>
    <row r="40" spans="1:16" ht="18.75" customHeight="1">
      <c r="A40" s="42"/>
      <c r="B40" s="89" t="str">
        <f t="shared" ca="1" si="4"/>
        <v>Помічник командира дивізіону з фінансово-економічної  роботи- начальник служби</v>
      </c>
      <c r="C40" s="87" t="str">
        <f t="shared" ca="1" si="5"/>
        <v>ст.л-т</v>
      </c>
      <c r="D40" s="616">
        <f t="shared" ca="1" si="0"/>
        <v>3441507357</v>
      </c>
      <c r="E40" s="88" t="str">
        <f t="shared" ca="1" si="1"/>
        <v>Пятаєв</v>
      </c>
      <c r="F40" s="88" t="str">
        <f t="shared" ca="1" si="2"/>
        <v>Олександр</v>
      </c>
      <c r="G40" s="88" t="str">
        <f t="shared" ca="1" si="3"/>
        <v>Володимирович</v>
      </c>
      <c r="H40" s="96">
        <f t="shared" ca="1" si="6"/>
        <v>21157.63</v>
      </c>
      <c r="I40" s="90">
        <f t="shared" ca="1" si="7"/>
        <v>3808.37</v>
      </c>
      <c r="J40" s="90">
        <f t="shared" ca="1" si="8"/>
        <v>260.69</v>
      </c>
      <c r="K40" s="90">
        <f t="shared" ca="1" si="9"/>
        <v>0</v>
      </c>
      <c r="L40" s="90">
        <f t="shared" ca="1" si="10"/>
        <v>0</v>
      </c>
      <c r="M40" s="96">
        <f t="shared" ca="1" si="11"/>
        <v>4069.06</v>
      </c>
      <c r="N40" s="96">
        <f t="shared" ca="1" si="12"/>
        <v>3808.37</v>
      </c>
      <c r="O40" s="96">
        <f t="shared" ca="1" si="13"/>
        <v>0</v>
      </c>
      <c r="P40" s="87"/>
    </row>
    <row r="41" spans="1:16" ht="18.75" customHeight="1">
      <c r="A41" s="42"/>
      <c r="B41" s="89">
        <f t="shared" ca="1" si="4"/>
        <v>0</v>
      </c>
      <c r="C41" s="87">
        <f t="shared" ca="1" si="5"/>
        <v>0</v>
      </c>
      <c r="D41" s="616">
        <f t="shared" ca="1" si="0"/>
        <v>0</v>
      </c>
      <c r="E41" s="88">
        <f t="shared" ca="1" si="1"/>
        <v>0</v>
      </c>
      <c r="F41" s="88">
        <f t="shared" ca="1" si="2"/>
        <v>0</v>
      </c>
      <c r="G41" s="88">
        <f t="shared" ca="1" si="3"/>
        <v>0</v>
      </c>
      <c r="H41" s="96">
        <f t="shared" ca="1" si="6"/>
        <v>0</v>
      </c>
      <c r="I41" s="90">
        <f t="shared" ca="1" si="7"/>
        <v>0</v>
      </c>
      <c r="J41" s="90">
        <f t="shared" ca="1" si="8"/>
        <v>0</v>
      </c>
      <c r="K41" s="90">
        <f t="shared" ca="1" si="9"/>
        <v>0</v>
      </c>
      <c r="L41" s="90">
        <f t="shared" ca="1" si="10"/>
        <v>0</v>
      </c>
      <c r="M41" s="96">
        <f t="shared" ca="1" si="11"/>
        <v>0</v>
      </c>
      <c r="N41" s="96">
        <f t="shared" ca="1" si="12"/>
        <v>0</v>
      </c>
      <c r="O41" s="96">
        <f t="shared" ca="1" si="13"/>
        <v>0</v>
      </c>
      <c r="P41" s="87"/>
    </row>
    <row r="42" spans="1:16" ht="18.75" customHeight="1">
      <c r="A42" s="42"/>
      <c r="B42" s="89" t="str">
        <f t="shared" ca="1" si="4"/>
        <v>Бухгалтер 1 категорії</v>
      </c>
      <c r="C42" s="87" t="str">
        <f t="shared" ca="1" si="5"/>
        <v>ст. м-с</v>
      </c>
      <c r="D42" s="616">
        <f t="shared" ca="1" si="0"/>
        <v>2517401325</v>
      </c>
      <c r="E42" s="88" t="str">
        <f t="shared" ca="1" si="1"/>
        <v>Захарчук</v>
      </c>
      <c r="F42" s="88" t="str">
        <f t="shared" ca="1" si="2"/>
        <v>Тетяна</v>
      </c>
      <c r="G42" s="88" t="str">
        <f t="shared" ca="1" si="3"/>
        <v>Анатоліївна</v>
      </c>
      <c r="H42" s="96">
        <f t="shared" ca="1" si="6"/>
        <v>17282.349999999999</v>
      </c>
      <c r="I42" s="90">
        <f t="shared" ca="1" si="7"/>
        <v>3110.82</v>
      </c>
      <c r="J42" s="90">
        <f t="shared" ca="1" si="8"/>
        <v>212.94</v>
      </c>
      <c r="K42" s="90">
        <f t="shared" ca="1" si="9"/>
        <v>0</v>
      </c>
      <c r="L42" s="90">
        <f t="shared" ca="1" si="10"/>
        <v>0</v>
      </c>
      <c r="M42" s="96">
        <f t="shared" ca="1" si="11"/>
        <v>3323.76</v>
      </c>
      <c r="N42" s="96">
        <f t="shared" ca="1" si="12"/>
        <v>3110.82</v>
      </c>
      <c r="O42" s="96">
        <f t="shared" ca="1" si="13"/>
        <v>0</v>
      </c>
      <c r="P42" s="87"/>
    </row>
    <row r="43" spans="1:16" ht="18.75" customHeight="1">
      <c r="A43" s="42"/>
      <c r="B43" s="89" t="str">
        <f t="shared" ca="1" si="4"/>
        <v>Бухгалтер 2 категорії</v>
      </c>
      <c r="C43" s="87" t="str">
        <f t="shared" ca="1" si="5"/>
        <v>ст. сол-т</v>
      </c>
      <c r="D43" s="616">
        <f t="shared" ca="1" si="0"/>
        <v>3106915941</v>
      </c>
      <c r="E43" s="88" t="str">
        <f t="shared" ca="1" si="1"/>
        <v>Бот</v>
      </c>
      <c r="F43" s="88" t="str">
        <f t="shared" ca="1" si="2"/>
        <v>Ольга</v>
      </c>
      <c r="G43" s="88" t="str">
        <f t="shared" ca="1" si="3"/>
        <v>Володимирівна</v>
      </c>
      <c r="H43" s="96">
        <f t="shared" ca="1" si="6"/>
        <v>16827.349999999999</v>
      </c>
      <c r="I43" s="90">
        <f t="shared" ca="1" si="7"/>
        <v>3028.92</v>
      </c>
      <c r="J43" s="90">
        <f t="shared" ca="1" si="8"/>
        <v>207.34</v>
      </c>
      <c r="K43" s="90">
        <f t="shared" ca="1" si="9"/>
        <v>0</v>
      </c>
      <c r="L43" s="90">
        <f t="shared" ca="1" si="10"/>
        <v>0</v>
      </c>
      <c r="M43" s="96">
        <f t="shared" ca="1" si="11"/>
        <v>3236.26</v>
      </c>
      <c r="N43" s="96">
        <f t="shared" ca="1" si="12"/>
        <v>3028.92</v>
      </c>
      <c r="O43" s="96">
        <f t="shared" ca="1" si="13"/>
        <v>0</v>
      </c>
      <c r="P43" s="87"/>
    </row>
    <row r="44" spans="1:16" ht="18.75" customHeight="1">
      <c r="A44" s="42"/>
      <c r="B44" s="89" t="str">
        <f t="shared" ca="1" si="4"/>
        <v xml:space="preserve">Бухгалтер </v>
      </c>
      <c r="C44" s="87" t="str">
        <f t="shared" ca="1" si="5"/>
        <v>рекрут</v>
      </c>
      <c r="D44" s="616">
        <f t="shared" ca="1" si="0"/>
        <v>3125818248</v>
      </c>
      <c r="E44" s="88" t="str">
        <f t="shared" ca="1" si="1"/>
        <v>Голуб</v>
      </c>
      <c r="F44" s="88" t="str">
        <f t="shared" ca="1" si="2"/>
        <v>Світлана</v>
      </c>
      <c r="G44" s="88" t="str">
        <f t="shared" ca="1" si="3"/>
        <v>Миколаївна</v>
      </c>
      <c r="H44" s="96">
        <f t="shared" ca="1" si="6"/>
        <v>15078.35</v>
      </c>
      <c r="I44" s="90">
        <f t="shared" ca="1" si="7"/>
        <v>2714.1</v>
      </c>
      <c r="J44" s="90">
        <f t="shared" ca="1" si="8"/>
        <v>185.79</v>
      </c>
      <c r="K44" s="90">
        <f t="shared" ca="1" si="9"/>
        <v>0</v>
      </c>
      <c r="L44" s="90">
        <f t="shared" ca="1" si="10"/>
        <v>0</v>
      </c>
      <c r="M44" s="96">
        <f t="shared" ca="1" si="11"/>
        <v>2899.89</v>
      </c>
      <c r="N44" s="96">
        <f t="shared" ca="1" si="12"/>
        <v>2714.1</v>
      </c>
      <c r="O44" s="96">
        <f t="shared" ca="1" si="13"/>
        <v>0</v>
      </c>
      <c r="P44" s="87"/>
    </row>
    <row r="45" spans="1:16" ht="18.75" customHeight="1">
      <c r="A45" s="42"/>
      <c r="B45" s="89" t="str">
        <f t="shared" ca="1" si="4"/>
        <v xml:space="preserve">Бухгалтер </v>
      </c>
      <c r="C45" s="87">
        <f t="shared" ca="1" si="5"/>
        <v>0</v>
      </c>
      <c r="D45" s="616">
        <f t="shared" ca="1" si="0"/>
        <v>0</v>
      </c>
      <c r="E45" s="88">
        <f t="shared" ca="1" si="1"/>
        <v>0</v>
      </c>
      <c r="F45" s="88">
        <f t="shared" ca="1" si="2"/>
        <v>0</v>
      </c>
      <c r="G45" s="88">
        <f t="shared" ca="1" si="3"/>
        <v>0</v>
      </c>
      <c r="H45" s="96">
        <f t="shared" ca="1" si="6"/>
        <v>0</v>
      </c>
      <c r="I45" s="90">
        <f t="shared" ca="1" si="7"/>
        <v>0</v>
      </c>
      <c r="J45" s="90">
        <f t="shared" ca="1" si="8"/>
        <v>0</v>
      </c>
      <c r="K45" s="90">
        <f t="shared" ca="1" si="9"/>
        <v>0</v>
      </c>
      <c r="L45" s="90">
        <f t="shared" ca="1" si="10"/>
        <v>0</v>
      </c>
      <c r="M45" s="96">
        <f t="shared" ca="1" si="11"/>
        <v>0</v>
      </c>
      <c r="N45" s="96">
        <f t="shared" ca="1" si="12"/>
        <v>0</v>
      </c>
      <c r="O45" s="96">
        <f t="shared" ca="1" si="13"/>
        <v>0</v>
      </c>
      <c r="P45" s="87"/>
    </row>
    <row r="46" spans="1:16" ht="18.75" customHeight="1">
      <c r="A46" s="42"/>
      <c r="B46" s="89">
        <f t="shared" ca="1" si="4"/>
        <v>0</v>
      </c>
      <c r="C46" s="87">
        <f t="shared" ca="1" si="5"/>
        <v>0</v>
      </c>
      <c r="D46" s="616">
        <f t="shared" ca="1" si="0"/>
        <v>0</v>
      </c>
      <c r="E46" s="88">
        <f t="shared" ca="1" si="1"/>
        <v>0</v>
      </c>
      <c r="F46" s="88">
        <f t="shared" ca="1" si="2"/>
        <v>0</v>
      </c>
      <c r="G46" s="88">
        <f t="shared" ca="1" si="3"/>
        <v>0</v>
      </c>
      <c r="H46" s="96">
        <f t="shared" ca="1" si="6"/>
        <v>0</v>
      </c>
      <c r="I46" s="90">
        <f t="shared" ca="1" si="7"/>
        <v>0</v>
      </c>
      <c r="J46" s="90">
        <f t="shared" ca="1" si="8"/>
        <v>0</v>
      </c>
      <c r="K46" s="90">
        <f t="shared" ca="1" si="9"/>
        <v>0</v>
      </c>
      <c r="L46" s="90">
        <f t="shared" ca="1" si="10"/>
        <v>0</v>
      </c>
      <c r="M46" s="96">
        <f t="shared" ca="1" si="11"/>
        <v>0</v>
      </c>
      <c r="N46" s="96">
        <f t="shared" ca="1" si="12"/>
        <v>0</v>
      </c>
      <c r="O46" s="96">
        <f t="shared" ca="1" si="13"/>
        <v>0</v>
      </c>
      <c r="P46" s="87"/>
    </row>
    <row r="47" spans="1:16" ht="18.75" customHeight="1">
      <c r="A47" s="42"/>
      <c r="B47" s="89" t="str">
        <f t="shared" ca="1" si="4"/>
        <v xml:space="preserve">Заступник командира дивізіону з озброєння -начальник технічної частини </v>
      </c>
      <c r="C47" s="87" t="str">
        <f t="shared" ca="1" si="5"/>
        <v>к-н</v>
      </c>
      <c r="D47" s="616">
        <f t="shared" ca="1" si="0"/>
        <v>2855517899</v>
      </c>
      <c r="E47" s="88" t="str">
        <f t="shared" ca="1" si="1"/>
        <v>Байбуз</v>
      </c>
      <c r="F47" s="88" t="str">
        <f t="shared" ca="1" si="2"/>
        <v>Андрій</v>
      </c>
      <c r="G47" s="88" t="str">
        <f t="shared" ca="1" si="3"/>
        <v>Олександрович</v>
      </c>
      <c r="H47" s="96">
        <f t="shared" ca="1" si="6"/>
        <v>25169.599999999999</v>
      </c>
      <c r="I47" s="90">
        <f t="shared" ca="1" si="7"/>
        <v>4530.53</v>
      </c>
      <c r="J47" s="90">
        <f t="shared" ca="1" si="8"/>
        <v>310.13</v>
      </c>
      <c r="K47" s="90">
        <f t="shared" ca="1" si="9"/>
        <v>0</v>
      </c>
      <c r="L47" s="90">
        <f t="shared" ca="1" si="10"/>
        <v>0</v>
      </c>
      <c r="M47" s="96">
        <f t="shared" ca="1" si="11"/>
        <v>4840.66</v>
      </c>
      <c r="N47" s="96">
        <f t="shared" ca="1" si="12"/>
        <v>4530.53</v>
      </c>
      <c r="O47" s="96">
        <f t="shared" ca="1" si="13"/>
        <v>0</v>
      </c>
      <c r="P47" s="87"/>
    </row>
    <row r="48" spans="1:16" ht="18.75" customHeight="1">
      <c r="A48" s="42"/>
      <c r="B48" s="89" t="str">
        <f t="shared" ca="1" si="4"/>
        <v>Начальник служби ракетно-артилерійського озброєння</v>
      </c>
      <c r="C48" s="87" t="str">
        <f t="shared" ca="1" si="5"/>
        <v>л-т</v>
      </c>
      <c r="D48" s="616">
        <f t="shared" ca="1" si="0"/>
        <v>2983221312</v>
      </c>
      <c r="E48" s="88" t="str">
        <f t="shared" ca="1" si="1"/>
        <v>Таранюк</v>
      </c>
      <c r="F48" s="88" t="str">
        <f t="shared" ca="1" si="2"/>
        <v>Олександр</v>
      </c>
      <c r="G48" s="88" t="str">
        <f t="shared" ca="1" si="3"/>
        <v>Валерійович</v>
      </c>
      <c r="H48" s="96">
        <f t="shared" ca="1" si="6"/>
        <v>20722.900000000001</v>
      </c>
      <c r="I48" s="90">
        <f t="shared" ca="1" si="7"/>
        <v>3730.12</v>
      </c>
      <c r="J48" s="90">
        <f t="shared" ca="1" si="8"/>
        <v>255.34</v>
      </c>
      <c r="K48" s="90">
        <f t="shared" ca="1" si="9"/>
        <v>0</v>
      </c>
      <c r="L48" s="90">
        <f t="shared" ca="1" si="10"/>
        <v>0</v>
      </c>
      <c r="M48" s="96">
        <f t="shared" ca="1" si="11"/>
        <v>3985.46</v>
      </c>
      <c r="N48" s="96">
        <f t="shared" ca="1" si="12"/>
        <v>3730.12</v>
      </c>
      <c r="O48" s="96">
        <f t="shared" ca="1" si="13"/>
        <v>0</v>
      </c>
      <c r="P48" s="87"/>
    </row>
    <row r="49" spans="1:16" ht="18.75" customHeight="1">
      <c r="A49" s="42"/>
      <c r="B49" s="89" t="str">
        <f t="shared" ca="1" si="4"/>
        <v>Начальник автомобільної та бронетанкової служби</v>
      </c>
      <c r="C49" s="87" t="str">
        <f t="shared" ca="1" si="5"/>
        <v>ст.л-т</v>
      </c>
      <c r="D49" s="616">
        <f t="shared" ca="1" si="0"/>
        <v>2392517453</v>
      </c>
      <c r="E49" s="88" t="str">
        <f t="shared" ca="1" si="1"/>
        <v>Савенко</v>
      </c>
      <c r="F49" s="88" t="str">
        <f t="shared" ca="1" si="2"/>
        <v>Вадим</v>
      </c>
      <c r="G49" s="88" t="str">
        <f t="shared" ca="1" si="3"/>
        <v>Васильович</v>
      </c>
      <c r="H49" s="96">
        <f t="shared" ca="1" si="6"/>
        <v>21740.13</v>
      </c>
      <c r="I49" s="90">
        <f t="shared" ca="1" si="7"/>
        <v>3913.22</v>
      </c>
      <c r="J49" s="90">
        <f t="shared" ca="1" si="8"/>
        <v>267.87</v>
      </c>
      <c r="K49" s="90">
        <f t="shared" ca="1" si="9"/>
        <v>0</v>
      </c>
      <c r="L49" s="90">
        <f t="shared" ca="1" si="10"/>
        <v>0</v>
      </c>
      <c r="M49" s="96">
        <f t="shared" ca="1" si="11"/>
        <v>4181.09</v>
      </c>
      <c r="N49" s="96">
        <f t="shared" ca="1" si="12"/>
        <v>3913.22</v>
      </c>
      <c r="O49" s="96">
        <f t="shared" ca="1" si="13"/>
        <v>0</v>
      </c>
      <c r="P49" s="87"/>
    </row>
    <row r="50" spans="1:16" ht="18.75" customHeight="1">
      <c r="A50" s="42"/>
      <c r="B50" s="89" t="str">
        <f t="shared" ca="1" si="4"/>
        <v>Діловод</v>
      </c>
      <c r="C50" s="87" t="str">
        <f t="shared" ca="1" si="5"/>
        <v>ст. м-с</v>
      </c>
      <c r="D50" s="616">
        <f t="shared" ca="1" si="0"/>
        <v>3299613844</v>
      </c>
      <c r="E50" s="88" t="str">
        <f t="shared" ca="1" si="1"/>
        <v>Прокопчук</v>
      </c>
      <c r="F50" s="88" t="str">
        <f t="shared" ca="1" si="2"/>
        <v>Тетяна</v>
      </c>
      <c r="G50" s="88" t="str">
        <f t="shared" ca="1" si="3"/>
        <v>Петрівна</v>
      </c>
      <c r="H50" s="96">
        <f t="shared" ca="1" si="6"/>
        <v>16414.7</v>
      </c>
      <c r="I50" s="90">
        <f t="shared" ca="1" si="7"/>
        <v>2954.65</v>
      </c>
      <c r="J50" s="90">
        <f t="shared" ca="1" si="8"/>
        <v>202.25</v>
      </c>
      <c r="K50" s="90">
        <f t="shared" ca="1" si="9"/>
        <v>0</v>
      </c>
      <c r="L50" s="90">
        <f t="shared" ca="1" si="10"/>
        <v>0</v>
      </c>
      <c r="M50" s="96">
        <f t="shared" ca="1" si="11"/>
        <v>3156.9</v>
      </c>
      <c r="N50" s="96">
        <f t="shared" ca="1" si="12"/>
        <v>2954.65</v>
      </c>
      <c r="O50" s="96">
        <f t="shared" ca="1" si="13"/>
        <v>0</v>
      </c>
      <c r="P50" s="87"/>
    </row>
    <row r="51" spans="1:16" ht="18.75" customHeight="1">
      <c r="A51" s="42"/>
      <c r="B51" s="89">
        <f t="shared" ca="1" si="4"/>
        <v>0</v>
      </c>
      <c r="C51" s="87">
        <f t="shared" ca="1" si="5"/>
        <v>0</v>
      </c>
      <c r="D51" s="616">
        <f t="shared" ca="1" si="0"/>
        <v>0</v>
      </c>
      <c r="E51" s="88">
        <f t="shared" ca="1" si="1"/>
        <v>0</v>
      </c>
      <c r="F51" s="88">
        <f t="shared" ca="1" si="2"/>
        <v>0</v>
      </c>
      <c r="G51" s="88">
        <f t="shared" ca="1" si="3"/>
        <v>0</v>
      </c>
      <c r="H51" s="96">
        <f t="shared" ca="1" si="6"/>
        <v>0</v>
      </c>
      <c r="I51" s="90">
        <f t="shared" ca="1" si="7"/>
        <v>0</v>
      </c>
      <c r="J51" s="90">
        <f t="shared" ca="1" si="8"/>
        <v>0</v>
      </c>
      <c r="K51" s="90">
        <f t="shared" ca="1" si="9"/>
        <v>0</v>
      </c>
      <c r="L51" s="90">
        <f t="shared" ca="1" si="10"/>
        <v>0</v>
      </c>
      <c r="M51" s="96">
        <f t="shared" ca="1" si="11"/>
        <v>0</v>
      </c>
      <c r="N51" s="96">
        <f t="shared" ca="1" si="12"/>
        <v>0</v>
      </c>
      <c r="O51" s="96">
        <f t="shared" ca="1" si="13"/>
        <v>0</v>
      </c>
      <c r="P51" s="87"/>
    </row>
    <row r="52" spans="1:16" ht="18.75" customHeight="1">
      <c r="A52" s="42"/>
      <c r="B52" s="89" t="str">
        <f t="shared" ca="1" si="4"/>
        <v>Заступник командира дивізіону з тилу-начальник тилу</v>
      </c>
      <c r="C52" s="87" t="str">
        <f t="shared" ca="1" si="5"/>
        <v>м-р</v>
      </c>
      <c r="D52" s="616">
        <f t="shared" ca="1" si="0"/>
        <v>2246204994</v>
      </c>
      <c r="E52" s="88" t="str">
        <f t="shared" ca="1" si="1"/>
        <v>Сарафанюк</v>
      </c>
      <c r="F52" s="88" t="str">
        <f t="shared" ca="1" si="2"/>
        <v>Сергій</v>
      </c>
      <c r="G52" s="88" t="str">
        <f t="shared" ca="1" si="3"/>
        <v>Васильович</v>
      </c>
      <c r="H52" s="96">
        <f t="shared" ca="1" si="6"/>
        <v>25865.9</v>
      </c>
      <c r="I52" s="90">
        <f t="shared" ca="1" si="7"/>
        <v>4655.8599999999997</v>
      </c>
      <c r="J52" s="90">
        <f t="shared" ca="1" si="8"/>
        <v>318.7</v>
      </c>
      <c r="K52" s="90">
        <f t="shared" ca="1" si="9"/>
        <v>0</v>
      </c>
      <c r="L52" s="90">
        <f t="shared" ca="1" si="10"/>
        <v>0</v>
      </c>
      <c r="M52" s="96">
        <f t="shared" ca="1" si="11"/>
        <v>4974.5600000000004</v>
      </c>
      <c r="N52" s="96">
        <f t="shared" ca="1" si="12"/>
        <v>4655.8599999999997</v>
      </c>
      <c r="O52" s="96">
        <f t="shared" ca="1" si="13"/>
        <v>0</v>
      </c>
      <c r="P52" s="87"/>
    </row>
    <row r="53" spans="1:16" ht="18.75" customHeight="1">
      <c r="A53" s="42"/>
      <c r="B53" s="89" t="str">
        <f t="shared" ca="1" si="4"/>
        <v>Начальник служби пального і мастильних матеріалів</v>
      </c>
      <c r="C53" s="87" t="str">
        <f t="shared" ca="1" si="5"/>
        <v>к-н</v>
      </c>
      <c r="D53" s="616">
        <f t="shared" ca="1" si="0"/>
        <v>3462406133</v>
      </c>
      <c r="E53" s="88" t="str">
        <f t="shared" ca="1" si="1"/>
        <v>Шалавінський</v>
      </c>
      <c r="F53" s="88" t="str">
        <f t="shared" ca="1" si="2"/>
        <v>Андрій</v>
      </c>
      <c r="G53" s="88" t="str">
        <f t="shared" ca="1" si="3"/>
        <v>Олегович</v>
      </c>
      <c r="H53" s="96">
        <f t="shared" ca="1" si="6"/>
        <v>21896.05</v>
      </c>
      <c r="I53" s="90">
        <f t="shared" ca="1" si="7"/>
        <v>3941.29</v>
      </c>
      <c r="J53" s="90">
        <f t="shared" ca="1" si="8"/>
        <v>269.79000000000002</v>
      </c>
      <c r="K53" s="90">
        <f t="shared" ca="1" si="9"/>
        <v>0</v>
      </c>
      <c r="L53" s="90">
        <f t="shared" ca="1" si="10"/>
        <v>0</v>
      </c>
      <c r="M53" s="96">
        <f t="shared" ca="1" si="11"/>
        <v>4211.08</v>
      </c>
      <c r="N53" s="96">
        <f t="shared" ca="1" si="12"/>
        <v>3941.29</v>
      </c>
      <c r="O53" s="96">
        <f t="shared" ca="1" si="13"/>
        <v>0</v>
      </c>
      <c r="P53" s="87"/>
    </row>
    <row r="54" spans="1:16" ht="18.75" customHeight="1">
      <c r="A54" s="42"/>
      <c r="B54" s="89" t="str">
        <f t="shared" ca="1" si="4"/>
        <v>Начальник продовольчої та речової  служби</v>
      </c>
      <c r="C54" s="87" t="str">
        <f t="shared" ca="1" si="5"/>
        <v>ст.л-т</v>
      </c>
      <c r="D54" s="616">
        <f t="shared" ca="1" si="0"/>
        <v>3562711550</v>
      </c>
      <c r="E54" s="88" t="str">
        <f t="shared" ca="1" si="1"/>
        <v>Балаба</v>
      </c>
      <c r="F54" s="88" t="str">
        <f t="shared" ca="1" si="2"/>
        <v>Роман</v>
      </c>
      <c r="G54" s="88" t="str">
        <f t="shared" ca="1" si="3"/>
        <v>Олегович</v>
      </c>
      <c r="H54" s="96">
        <f t="shared" ca="1" si="6"/>
        <v>21303.7</v>
      </c>
      <c r="I54" s="90">
        <f t="shared" ca="1" si="7"/>
        <v>3834.67</v>
      </c>
      <c r="J54" s="90">
        <f t="shared" ca="1" si="8"/>
        <v>262.49</v>
      </c>
      <c r="K54" s="90">
        <f t="shared" ca="1" si="9"/>
        <v>0</v>
      </c>
      <c r="L54" s="90">
        <f t="shared" ca="1" si="10"/>
        <v>0</v>
      </c>
      <c r="M54" s="96">
        <f t="shared" ca="1" si="11"/>
        <v>4097.16</v>
      </c>
      <c r="N54" s="96">
        <f t="shared" ca="1" si="12"/>
        <v>3834.67</v>
      </c>
      <c r="O54" s="96">
        <f t="shared" ca="1" si="13"/>
        <v>0</v>
      </c>
      <c r="P54" s="87"/>
    </row>
    <row r="55" spans="1:16" ht="18.75" customHeight="1">
      <c r="A55" s="42"/>
      <c r="B55" s="89" t="str">
        <f t="shared" ca="1" si="4"/>
        <v>Діловод</v>
      </c>
      <c r="C55" s="87">
        <f t="shared" ca="1" si="5"/>
        <v>0</v>
      </c>
      <c r="D55" s="616">
        <f t="shared" ca="1" si="0"/>
        <v>0</v>
      </c>
      <c r="E55" s="88">
        <f t="shared" ca="1" si="1"/>
        <v>0</v>
      </c>
      <c r="F55" s="88">
        <f t="shared" ca="1" si="2"/>
        <v>0</v>
      </c>
      <c r="G55" s="88">
        <f t="shared" ca="1" si="3"/>
        <v>0</v>
      </c>
      <c r="H55" s="96">
        <f t="shared" ca="1" si="6"/>
        <v>0</v>
      </c>
      <c r="I55" s="90">
        <f t="shared" ca="1" si="7"/>
        <v>0</v>
      </c>
      <c r="J55" s="90">
        <f t="shared" ca="1" si="8"/>
        <v>0</v>
      </c>
      <c r="K55" s="90">
        <f t="shared" ca="1" si="9"/>
        <v>0</v>
      </c>
      <c r="L55" s="90">
        <f t="shared" ca="1" si="10"/>
        <v>0</v>
      </c>
      <c r="M55" s="96">
        <f t="shared" ca="1" si="11"/>
        <v>0</v>
      </c>
      <c r="N55" s="96">
        <f t="shared" ca="1" si="12"/>
        <v>0</v>
      </c>
      <c r="O55" s="96">
        <f t="shared" ca="1" si="13"/>
        <v>0</v>
      </c>
      <c r="P55" s="87"/>
    </row>
    <row r="56" spans="1:16" ht="18.75" customHeight="1">
      <c r="A56" s="42"/>
      <c r="B56" s="89">
        <f t="shared" ca="1" si="4"/>
        <v>0</v>
      </c>
      <c r="C56" s="87">
        <f t="shared" ca="1" si="5"/>
        <v>0</v>
      </c>
      <c r="D56" s="616">
        <f t="shared" ca="1" si="0"/>
        <v>0</v>
      </c>
      <c r="E56" s="88">
        <f t="shared" ca="1" si="1"/>
        <v>0</v>
      </c>
      <c r="F56" s="88">
        <f t="shared" ca="1" si="2"/>
        <v>0</v>
      </c>
      <c r="G56" s="88">
        <f t="shared" ca="1" si="3"/>
        <v>0</v>
      </c>
      <c r="H56" s="96">
        <f t="shared" ca="1" si="6"/>
        <v>0</v>
      </c>
      <c r="I56" s="90">
        <f t="shared" ca="1" si="7"/>
        <v>0</v>
      </c>
      <c r="J56" s="90">
        <f t="shared" ca="1" si="8"/>
        <v>0</v>
      </c>
      <c r="K56" s="90">
        <f t="shared" ca="1" si="9"/>
        <v>0</v>
      </c>
      <c r="L56" s="90">
        <f t="shared" ca="1" si="10"/>
        <v>0</v>
      </c>
      <c r="M56" s="96">
        <f t="shared" ca="1" si="11"/>
        <v>0</v>
      </c>
      <c r="N56" s="96">
        <f t="shared" ca="1" si="12"/>
        <v>0</v>
      </c>
      <c r="O56" s="96">
        <f t="shared" ca="1" si="13"/>
        <v>0</v>
      </c>
      <c r="P56" s="87"/>
    </row>
    <row r="57" spans="1:16" ht="18.75" customHeight="1">
      <c r="A57" s="42"/>
      <c r="B57" s="89" t="str">
        <f t="shared" ca="1" si="4"/>
        <v>Командир батареї</v>
      </c>
      <c r="C57" s="87" t="str">
        <f t="shared" ca="1" si="5"/>
        <v>ст.л-т</v>
      </c>
      <c r="D57" s="616">
        <f t="shared" ca="1" si="0"/>
        <v>3392207130</v>
      </c>
      <c r="E57" s="88" t="str">
        <f t="shared" ca="1" si="1"/>
        <v>Гірченко</v>
      </c>
      <c r="F57" s="88" t="str">
        <f t="shared" ca="1" si="2"/>
        <v>Федор</v>
      </c>
      <c r="G57" s="88" t="str">
        <f t="shared" ca="1" si="3"/>
        <v>Миколайович</v>
      </c>
      <c r="H57" s="96">
        <f t="shared" ca="1" si="6"/>
        <v>22015.5</v>
      </c>
      <c r="I57" s="90">
        <f t="shared" ca="1" si="7"/>
        <v>3962.79</v>
      </c>
      <c r="J57" s="90">
        <f t="shared" ca="1" si="8"/>
        <v>271.26</v>
      </c>
      <c r="K57" s="90">
        <f t="shared" ca="1" si="9"/>
        <v>0</v>
      </c>
      <c r="L57" s="90">
        <f t="shared" ca="1" si="10"/>
        <v>0</v>
      </c>
      <c r="M57" s="96">
        <f t="shared" ca="1" si="11"/>
        <v>4234.05</v>
      </c>
      <c r="N57" s="96">
        <f t="shared" ca="1" si="12"/>
        <v>3962.79</v>
      </c>
      <c r="O57" s="96">
        <f t="shared" ca="1" si="13"/>
        <v>0</v>
      </c>
      <c r="P57" s="87"/>
    </row>
    <row r="58" spans="1:16" ht="18.75" customHeight="1">
      <c r="A58" s="42"/>
      <c r="B58" s="89" t="str">
        <f t="shared" ca="1" si="4"/>
        <v>Водій</v>
      </c>
      <c r="C58" s="87">
        <f t="shared" ca="1" si="5"/>
        <v>0</v>
      </c>
      <c r="D58" s="616">
        <f t="shared" ca="1" si="0"/>
        <v>0</v>
      </c>
      <c r="E58" s="88">
        <f t="shared" ca="1" si="1"/>
        <v>0</v>
      </c>
      <c r="F58" s="88">
        <f t="shared" ca="1" si="2"/>
        <v>0</v>
      </c>
      <c r="G58" s="88">
        <f t="shared" ca="1" si="3"/>
        <v>0</v>
      </c>
      <c r="H58" s="96">
        <f t="shared" ca="1" si="6"/>
        <v>0</v>
      </c>
      <c r="I58" s="90">
        <f t="shared" ca="1" si="7"/>
        <v>0</v>
      </c>
      <c r="J58" s="90">
        <f t="shared" ca="1" si="8"/>
        <v>0</v>
      </c>
      <c r="K58" s="90">
        <f t="shared" ca="1" si="9"/>
        <v>0</v>
      </c>
      <c r="L58" s="90">
        <f t="shared" ca="1" si="10"/>
        <v>0</v>
      </c>
      <c r="M58" s="96">
        <f t="shared" ca="1" si="11"/>
        <v>0</v>
      </c>
      <c r="N58" s="96">
        <f t="shared" ca="1" si="12"/>
        <v>0</v>
      </c>
      <c r="O58" s="96">
        <f t="shared" ca="1" si="13"/>
        <v>0</v>
      </c>
      <c r="P58" s="87"/>
    </row>
    <row r="59" spans="1:16" ht="18.75" customHeight="1">
      <c r="A59" s="42"/>
      <c r="B59" s="89">
        <f t="shared" ca="1" si="4"/>
        <v>0</v>
      </c>
      <c r="C59" s="87">
        <f t="shared" ca="1" si="5"/>
        <v>0</v>
      </c>
      <c r="D59" s="616">
        <f t="shared" ca="1" si="0"/>
        <v>0</v>
      </c>
      <c r="E59" s="88">
        <f t="shared" ca="1" si="1"/>
        <v>0</v>
      </c>
      <c r="F59" s="88">
        <f t="shared" ca="1" si="2"/>
        <v>0</v>
      </c>
      <c r="G59" s="88">
        <f t="shared" ca="1" si="3"/>
        <v>0</v>
      </c>
      <c r="H59" s="96">
        <f t="shared" ca="1" si="6"/>
        <v>0</v>
      </c>
      <c r="I59" s="90">
        <f t="shared" ca="1" si="7"/>
        <v>0</v>
      </c>
      <c r="J59" s="90">
        <f t="shared" ca="1" si="8"/>
        <v>0</v>
      </c>
      <c r="K59" s="90">
        <f t="shared" ca="1" si="9"/>
        <v>0</v>
      </c>
      <c r="L59" s="90">
        <f t="shared" ca="1" si="10"/>
        <v>0</v>
      </c>
      <c r="M59" s="96">
        <f t="shared" ca="1" si="11"/>
        <v>0</v>
      </c>
      <c r="N59" s="96">
        <f t="shared" ca="1" si="12"/>
        <v>0</v>
      </c>
      <c r="O59" s="96">
        <f t="shared" ca="1" si="13"/>
        <v>0</v>
      </c>
      <c r="P59" s="87"/>
    </row>
    <row r="60" spans="1:16" ht="18.75" customHeight="1">
      <c r="A60" s="42"/>
      <c r="B60" s="89" t="str">
        <f t="shared" ca="1" si="4"/>
        <v xml:space="preserve">Заступник командира батареї -начальник командного пункту </v>
      </c>
      <c r="C60" s="87" t="str">
        <f t="shared" ca="1" si="5"/>
        <v>л-т</v>
      </c>
      <c r="D60" s="616">
        <f t="shared" ca="1" si="0"/>
        <v>3403408037</v>
      </c>
      <c r="E60" s="88" t="str">
        <f t="shared" ca="1" si="1"/>
        <v>Босенко</v>
      </c>
      <c r="F60" s="88" t="str">
        <f t="shared" ca="1" si="2"/>
        <v>Владислав</v>
      </c>
      <c r="G60" s="88" t="str">
        <f t="shared" ca="1" si="3"/>
        <v>Сергійович</v>
      </c>
      <c r="H60" s="96">
        <f t="shared" ca="1" si="6"/>
        <v>21517.85</v>
      </c>
      <c r="I60" s="90">
        <f t="shared" ca="1" si="7"/>
        <v>3873.21</v>
      </c>
      <c r="J60" s="90">
        <f t="shared" ca="1" si="8"/>
        <v>265.13</v>
      </c>
      <c r="K60" s="90">
        <f t="shared" ca="1" si="9"/>
        <v>0</v>
      </c>
      <c r="L60" s="90">
        <f t="shared" ca="1" si="10"/>
        <v>0</v>
      </c>
      <c r="M60" s="96">
        <f t="shared" ca="1" si="11"/>
        <v>4138.34</v>
      </c>
      <c r="N60" s="96">
        <f t="shared" ca="1" si="12"/>
        <v>3873.21</v>
      </c>
      <c r="O60" s="96">
        <f t="shared" ca="1" si="13"/>
        <v>0</v>
      </c>
      <c r="P60" s="87"/>
    </row>
    <row r="61" spans="1:16" ht="18.75" customHeight="1">
      <c r="A61" s="42"/>
      <c r="B61" s="89" t="str">
        <f t="shared" ca="1" si="4"/>
        <v xml:space="preserve">Заступник командира батареї -начальник командного пункту </v>
      </c>
      <c r="C61" s="87" t="str">
        <f t="shared" ca="1" si="5"/>
        <v>л-т</v>
      </c>
      <c r="D61" s="616">
        <f t="shared" ca="1" si="0"/>
        <v>3574004934</v>
      </c>
      <c r="E61" s="88" t="str">
        <f t="shared" ca="1" si="1"/>
        <v>Пульний</v>
      </c>
      <c r="F61" s="88" t="str">
        <f t="shared" ca="1" si="2"/>
        <v>Вадим</v>
      </c>
      <c r="G61" s="88" t="str">
        <f t="shared" ca="1" si="3"/>
        <v>Валерійович</v>
      </c>
      <c r="H61" s="96">
        <f t="shared" ca="1" si="6"/>
        <v>21517.85</v>
      </c>
      <c r="I61" s="90">
        <f t="shared" ca="1" si="7"/>
        <v>3873.21</v>
      </c>
      <c r="J61" s="90">
        <f t="shared" ca="1" si="8"/>
        <v>265.13</v>
      </c>
      <c r="K61" s="90">
        <f t="shared" ca="1" si="9"/>
        <v>0</v>
      </c>
      <c r="L61" s="90">
        <f t="shared" ca="1" si="10"/>
        <v>0</v>
      </c>
      <c r="M61" s="96">
        <f t="shared" ca="1" si="11"/>
        <v>4138.34</v>
      </c>
      <c r="N61" s="96">
        <f t="shared" ca="1" si="12"/>
        <v>3873.21</v>
      </c>
      <c r="O61" s="96">
        <f t="shared" ca="1" si="13"/>
        <v>0</v>
      </c>
      <c r="P61" s="87"/>
    </row>
    <row r="62" spans="1:16" ht="18.75" customHeight="1">
      <c r="A62" s="42"/>
      <c r="B62" s="89" t="str">
        <f t="shared" ca="1" si="4"/>
        <v xml:space="preserve">Офіцер </v>
      </c>
      <c r="C62" s="87" t="str">
        <f t="shared" ca="1" si="5"/>
        <v>л-т</v>
      </c>
      <c r="D62" s="616">
        <f t="shared" ca="1" si="0"/>
        <v>3538003253</v>
      </c>
      <c r="E62" s="88" t="str">
        <f t="shared" ca="1" si="1"/>
        <v>Шаргородський</v>
      </c>
      <c r="F62" s="88" t="str">
        <f t="shared" ca="1" si="2"/>
        <v>Олександр</v>
      </c>
      <c r="G62" s="88" t="str">
        <f t="shared" ca="1" si="3"/>
        <v>Володимирович</v>
      </c>
      <c r="H62" s="96">
        <f t="shared" ca="1" si="6"/>
        <v>19625.400000000001</v>
      </c>
      <c r="I62" s="90">
        <f t="shared" ca="1" si="7"/>
        <v>3532.57</v>
      </c>
      <c r="J62" s="90">
        <f t="shared" ca="1" si="8"/>
        <v>241.81</v>
      </c>
      <c r="K62" s="90">
        <f t="shared" ca="1" si="9"/>
        <v>0</v>
      </c>
      <c r="L62" s="90">
        <f t="shared" ca="1" si="10"/>
        <v>0</v>
      </c>
      <c r="M62" s="96">
        <f t="shared" ca="1" si="11"/>
        <v>3774.38</v>
      </c>
      <c r="N62" s="96">
        <f t="shared" ca="1" si="12"/>
        <v>3532.57</v>
      </c>
      <c r="O62" s="96">
        <f t="shared" ca="1" si="13"/>
        <v>0</v>
      </c>
      <c r="P62" s="87"/>
    </row>
    <row r="63" spans="1:16" ht="18.75" customHeight="1">
      <c r="A63" s="42"/>
      <c r="B63" s="89" t="str">
        <f t="shared" ca="1" si="4"/>
        <v xml:space="preserve">Офіцер </v>
      </c>
      <c r="C63" s="87" t="str">
        <f t="shared" ca="1" si="5"/>
        <v>л-т</v>
      </c>
      <c r="D63" s="616">
        <f t="shared" ca="1" si="0"/>
        <v>3613306370</v>
      </c>
      <c r="E63" s="88" t="str">
        <f t="shared" ca="1" si="1"/>
        <v>Парфьонов</v>
      </c>
      <c r="F63" s="88" t="str">
        <f t="shared" ca="1" si="2"/>
        <v>Андрій</v>
      </c>
      <c r="G63" s="88" t="str">
        <f t="shared" ca="1" si="3"/>
        <v>Русланович</v>
      </c>
      <c r="H63" s="96">
        <f t="shared" ca="1" si="6"/>
        <v>19600.830000000002</v>
      </c>
      <c r="I63" s="90">
        <f t="shared" ca="1" si="7"/>
        <v>3528.15</v>
      </c>
      <c r="J63" s="90">
        <f t="shared" ca="1" si="8"/>
        <v>241.51</v>
      </c>
      <c r="K63" s="90">
        <f t="shared" ca="1" si="9"/>
        <v>0</v>
      </c>
      <c r="L63" s="90">
        <f t="shared" ca="1" si="10"/>
        <v>0</v>
      </c>
      <c r="M63" s="96">
        <f t="shared" ca="1" si="11"/>
        <v>3769.66</v>
      </c>
      <c r="N63" s="96">
        <f t="shared" ca="1" si="12"/>
        <v>3528.15</v>
      </c>
      <c r="O63" s="96">
        <f t="shared" ca="1" si="13"/>
        <v>0</v>
      </c>
      <c r="P63" s="87"/>
    </row>
    <row r="64" spans="1:16" ht="18.75" customHeight="1">
      <c r="A64" s="42"/>
      <c r="B64" s="89" t="str">
        <f t="shared" ca="1" si="4"/>
        <v xml:space="preserve">Офіцер </v>
      </c>
      <c r="C64" s="87" t="str">
        <f t="shared" ca="1" si="5"/>
        <v>л-т</v>
      </c>
      <c r="D64" s="616">
        <f t="shared" ca="1" si="0"/>
        <v>3575211938</v>
      </c>
      <c r="E64" s="88" t="str">
        <f t="shared" ca="1" si="1"/>
        <v>Ярошевич</v>
      </c>
      <c r="F64" s="88" t="str">
        <f t="shared" ca="1" si="2"/>
        <v>Михайло</v>
      </c>
      <c r="G64" s="88" t="str">
        <f t="shared" ca="1" si="3"/>
        <v>Ростиславович</v>
      </c>
      <c r="H64" s="96">
        <f t="shared" ca="1" si="6"/>
        <v>19223.810000000001</v>
      </c>
      <c r="I64" s="90">
        <f t="shared" ca="1" si="7"/>
        <v>3460.29</v>
      </c>
      <c r="J64" s="90">
        <f t="shared" ca="1" si="8"/>
        <v>236.86</v>
      </c>
      <c r="K64" s="90">
        <f t="shared" ca="1" si="9"/>
        <v>0</v>
      </c>
      <c r="L64" s="90">
        <f t="shared" ca="1" si="10"/>
        <v>0</v>
      </c>
      <c r="M64" s="96">
        <f t="shared" ca="1" si="11"/>
        <v>3697.15</v>
      </c>
      <c r="N64" s="96">
        <f t="shared" ca="1" si="12"/>
        <v>3460.29</v>
      </c>
      <c r="O64" s="96">
        <f t="shared" ca="1" si="13"/>
        <v>0</v>
      </c>
      <c r="P64" s="87"/>
    </row>
    <row r="65" spans="1:16" ht="18.75" customHeight="1">
      <c r="A65" s="42"/>
      <c r="B65" s="89" t="str">
        <f t="shared" ca="1" si="4"/>
        <v xml:space="preserve">Офіцер </v>
      </c>
      <c r="C65" s="87" t="str">
        <f t="shared" ca="1" si="5"/>
        <v>л-т</v>
      </c>
      <c r="D65" s="616">
        <f t="shared" ca="1" si="0"/>
        <v>3477107070</v>
      </c>
      <c r="E65" s="88" t="str">
        <f t="shared" ca="1" si="1"/>
        <v>Беспечний</v>
      </c>
      <c r="F65" s="88" t="str">
        <f t="shared" ca="1" si="2"/>
        <v>Андрій</v>
      </c>
      <c r="G65" s="88" t="str">
        <f t="shared" ca="1" si="3"/>
        <v>Валерійович</v>
      </c>
      <c r="H65" s="96">
        <f t="shared" ca="1" si="6"/>
        <v>19600.830000000002</v>
      </c>
      <c r="I65" s="90">
        <f t="shared" ca="1" si="7"/>
        <v>3528.15</v>
      </c>
      <c r="J65" s="90">
        <f t="shared" ca="1" si="8"/>
        <v>241.51</v>
      </c>
      <c r="K65" s="90">
        <f t="shared" ca="1" si="9"/>
        <v>0</v>
      </c>
      <c r="L65" s="90">
        <f t="shared" ca="1" si="10"/>
        <v>0</v>
      </c>
      <c r="M65" s="96">
        <f t="shared" ca="1" si="11"/>
        <v>3769.66</v>
      </c>
      <c r="N65" s="96">
        <f t="shared" ca="1" si="12"/>
        <v>3528.15</v>
      </c>
      <c r="O65" s="96">
        <f t="shared" ca="1" si="13"/>
        <v>0</v>
      </c>
      <c r="P65" s="87"/>
    </row>
    <row r="66" spans="1:16" ht="18.75" customHeight="1">
      <c r="A66" s="42"/>
      <c r="B66" s="89" t="str">
        <f t="shared" ca="1" si="4"/>
        <v>Офіцер</v>
      </c>
      <c r="C66" s="87">
        <f t="shared" ca="1" si="5"/>
        <v>0</v>
      </c>
      <c r="D66" s="616">
        <f t="shared" ca="1" si="0"/>
        <v>0</v>
      </c>
      <c r="E66" s="88">
        <f t="shared" ca="1" si="1"/>
        <v>0</v>
      </c>
      <c r="F66" s="88">
        <f t="shared" ca="1" si="2"/>
        <v>0</v>
      </c>
      <c r="G66" s="88">
        <f t="shared" ca="1" si="3"/>
        <v>0</v>
      </c>
      <c r="H66" s="96">
        <f t="shared" ca="1" si="6"/>
        <v>0</v>
      </c>
      <c r="I66" s="90">
        <f t="shared" ca="1" si="7"/>
        <v>0</v>
      </c>
      <c r="J66" s="90">
        <f t="shared" ca="1" si="8"/>
        <v>0</v>
      </c>
      <c r="K66" s="90">
        <f t="shared" ca="1" si="9"/>
        <v>0</v>
      </c>
      <c r="L66" s="90">
        <f t="shared" ca="1" si="10"/>
        <v>0</v>
      </c>
      <c r="M66" s="96">
        <f t="shared" ca="1" si="11"/>
        <v>0</v>
      </c>
      <c r="N66" s="96">
        <f t="shared" ca="1" si="12"/>
        <v>0</v>
      </c>
      <c r="O66" s="96">
        <f t="shared" ca="1" si="13"/>
        <v>0</v>
      </c>
      <c r="P66" s="87"/>
    </row>
    <row r="67" spans="1:16" ht="18.75" customHeight="1">
      <c r="A67" s="42"/>
      <c r="B67" s="89" t="str">
        <f t="shared" ca="1" si="4"/>
        <v>Офіцер</v>
      </c>
      <c r="C67" s="87">
        <f t="shared" ca="1" si="5"/>
        <v>0</v>
      </c>
      <c r="D67" s="616">
        <f t="shared" ca="1" si="0"/>
        <v>0</v>
      </c>
      <c r="E67" s="88">
        <f t="shared" ca="1" si="1"/>
        <v>0</v>
      </c>
      <c r="F67" s="88">
        <f t="shared" ca="1" si="2"/>
        <v>0</v>
      </c>
      <c r="G67" s="88">
        <f t="shared" ca="1" si="3"/>
        <v>0</v>
      </c>
      <c r="H67" s="96">
        <f t="shared" ca="1" si="6"/>
        <v>0</v>
      </c>
      <c r="I67" s="90">
        <f t="shared" ca="1" si="7"/>
        <v>0</v>
      </c>
      <c r="J67" s="90">
        <f t="shared" ca="1" si="8"/>
        <v>0</v>
      </c>
      <c r="K67" s="90">
        <f t="shared" ca="1" si="9"/>
        <v>0</v>
      </c>
      <c r="L67" s="90">
        <f t="shared" ca="1" si="10"/>
        <v>0</v>
      </c>
      <c r="M67" s="96">
        <f t="shared" ca="1" si="11"/>
        <v>0</v>
      </c>
      <c r="N67" s="96">
        <f t="shared" ca="1" si="12"/>
        <v>0</v>
      </c>
      <c r="O67" s="96">
        <f t="shared" ca="1" si="13"/>
        <v>0</v>
      </c>
      <c r="P67" s="87"/>
    </row>
    <row r="68" spans="1:16" ht="18.75" customHeight="1">
      <c r="A68" s="42"/>
      <c r="B68" s="89" t="str">
        <f t="shared" ca="1" si="4"/>
        <v>Офіцер</v>
      </c>
      <c r="C68" s="87">
        <f t="shared" ca="1" si="5"/>
        <v>0</v>
      </c>
      <c r="D68" s="616">
        <f t="shared" ca="1" si="0"/>
        <v>0</v>
      </c>
      <c r="E68" s="88">
        <f t="shared" ca="1" si="1"/>
        <v>0</v>
      </c>
      <c r="F68" s="88">
        <f t="shared" ca="1" si="2"/>
        <v>0</v>
      </c>
      <c r="G68" s="88">
        <f t="shared" ca="1" si="3"/>
        <v>0</v>
      </c>
      <c r="H68" s="96">
        <f t="shared" ca="1" si="6"/>
        <v>0</v>
      </c>
      <c r="I68" s="90">
        <f t="shared" ca="1" si="7"/>
        <v>0</v>
      </c>
      <c r="J68" s="90">
        <f t="shared" ca="1" si="8"/>
        <v>0</v>
      </c>
      <c r="K68" s="90">
        <f t="shared" ca="1" si="9"/>
        <v>0</v>
      </c>
      <c r="L68" s="90">
        <f t="shared" ca="1" si="10"/>
        <v>0</v>
      </c>
      <c r="M68" s="96">
        <f t="shared" ca="1" si="11"/>
        <v>0</v>
      </c>
      <c r="N68" s="96">
        <f t="shared" ca="1" si="12"/>
        <v>0</v>
      </c>
      <c r="O68" s="96">
        <f t="shared" ca="1" si="13"/>
        <v>0</v>
      </c>
      <c r="P68" s="87"/>
    </row>
    <row r="69" spans="1:16" ht="18.75" customHeight="1">
      <c r="A69" s="42"/>
      <c r="B69" s="89" t="str">
        <f t="shared" ca="1" si="4"/>
        <v>Офіцер</v>
      </c>
      <c r="C69" s="87">
        <f t="shared" ca="1" si="5"/>
        <v>0</v>
      </c>
      <c r="D69" s="616">
        <f t="shared" ca="1" si="0"/>
        <v>0</v>
      </c>
      <c r="E69" s="88">
        <f t="shared" ca="1" si="1"/>
        <v>0</v>
      </c>
      <c r="F69" s="88">
        <f t="shared" ca="1" si="2"/>
        <v>0</v>
      </c>
      <c r="G69" s="88">
        <f t="shared" ca="1" si="3"/>
        <v>0</v>
      </c>
      <c r="H69" s="96">
        <f t="shared" ca="1" si="6"/>
        <v>0</v>
      </c>
      <c r="I69" s="90">
        <f t="shared" ca="1" si="7"/>
        <v>0</v>
      </c>
      <c r="J69" s="90">
        <f t="shared" ca="1" si="8"/>
        <v>0</v>
      </c>
      <c r="K69" s="90">
        <f t="shared" ca="1" si="9"/>
        <v>0</v>
      </c>
      <c r="L69" s="90">
        <f t="shared" ca="1" si="10"/>
        <v>0</v>
      </c>
      <c r="M69" s="96">
        <f t="shared" ca="1" si="11"/>
        <v>0</v>
      </c>
      <c r="N69" s="96">
        <f t="shared" ca="1" si="12"/>
        <v>0</v>
      </c>
      <c r="O69" s="96">
        <f t="shared" ca="1" si="13"/>
        <v>0</v>
      </c>
      <c r="P69" s="87"/>
    </row>
    <row r="70" spans="1:16" ht="18.75" customHeight="1">
      <c r="A70" s="42"/>
      <c r="B70" s="89" t="str">
        <f t="shared" ca="1" si="4"/>
        <v>Водій -електрик</v>
      </c>
      <c r="C70" s="87" t="str">
        <f t="shared" ca="1" si="5"/>
        <v>м-с</v>
      </c>
      <c r="D70" s="616">
        <f t="shared" ca="1" si="0"/>
        <v>3736210438</v>
      </c>
      <c r="E70" s="88" t="str">
        <f t="shared" ca="1" si="1"/>
        <v>Білик</v>
      </c>
      <c r="F70" s="88" t="str">
        <f t="shared" ca="1" si="2"/>
        <v>Вячеслав</v>
      </c>
      <c r="G70" s="88" t="str">
        <f t="shared" ca="1" si="3"/>
        <v>Євгенович</v>
      </c>
      <c r="H70" s="96">
        <f t="shared" ca="1" si="6"/>
        <v>14857.25</v>
      </c>
      <c r="I70" s="90">
        <f t="shared" ca="1" si="7"/>
        <v>2674.31</v>
      </c>
      <c r="J70" s="90">
        <f t="shared" ca="1" si="8"/>
        <v>183.06</v>
      </c>
      <c r="K70" s="90">
        <f t="shared" ca="1" si="9"/>
        <v>0</v>
      </c>
      <c r="L70" s="90">
        <f t="shared" ca="1" si="10"/>
        <v>0</v>
      </c>
      <c r="M70" s="96">
        <f t="shared" ca="1" si="11"/>
        <v>2857.37</v>
      </c>
      <c r="N70" s="96">
        <f t="shared" ca="1" si="12"/>
        <v>2674.31</v>
      </c>
      <c r="O70" s="96">
        <f t="shared" ca="1" si="13"/>
        <v>0</v>
      </c>
      <c r="P70" s="87"/>
    </row>
    <row r="71" spans="1:16" ht="18.75" customHeight="1">
      <c r="A71" s="42"/>
      <c r="B71" s="89" t="str">
        <f t="shared" ca="1" si="4"/>
        <v>Водій -електрик</v>
      </c>
      <c r="C71" s="87">
        <f t="shared" ca="1" si="5"/>
        <v>0</v>
      </c>
      <c r="D71" s="616">
        <f t="shared" ca="1" si="0"/>
        <v>0</v>
      </c>
      <c r="E71" s="88" t="str">
        <f t="shared" ca="1" si="1"/>
        <v>вс/сс</v>
      </c>
      <c r="F71" s="88">
        <f t="shared" ca="1" si="2"/>
        <v>0</v>
      </c>
      <c r="G71" s="88">
        <f t="shared" ca="1" si="3"/>
        <v>0</v>
      </c>
      <c r="H71" s="96">
        <f t="shared" ca="1" si="6"/>
        <v>0</v>
      </c>
      <c r="I71" s="90">
        <f t="shared" ca="1" si="7"/>
        <v>0</v>
      </c>
      <c r="J71" s="90">
        <f t="shared" ca="1" si="8"/>
        <v>0</v>
      </c>
      <c r="K71" s="90">
        <f t="shared" ca="1" si="9"/>
        <v>0</v>
      </c>
      <c r="L71" s="90">
        <f t="shared" ca="1" si="10"/>
        <v>0</v>
      </c>
      <c r="M71" s="96">
        <f t="shared" ca="1" si="11"/>
        <v>0</v>
      </c>
      <c r="N71" s="96">
        <f t="shared" ca="1" si="12"/>
        <v>0</v>
      </c>
      <c r="O71" s="96">
        <f t="shared" ca="1" si="13"/>
        <v>0</v>
      </c>
      <c r="P71" s="87"/>
    </row>
    <row r="72" spans="1:16" ht="18.75" customHeight="1">
      <c r="A72" s="42"/>
      <c r="B72" s="89">
        <f t="shared" ca="1" si="4"/>
        <v>0</v>
      </c>
      <c r="C72" s="87">
        <f t="shared" ca="1" si="5"/>
        <v>0</v>
      </c>
      <c r="D72" s="616">
        <f t="shared" ca="1" si="0"/>
        <v>0</v>
      </c>
      <c r="E72" s="88">
        <f t="shared" ca="1" si="1"/>
        <v>0</v>
      </c>
      <c r="F72" s="88">
        <f t="shared" ca="1" si="2"/>
        <v>0</v>
      </c>
      <c r="G72" s="88">
        <f t="shared" ca="1" si="3"/>
        <v>0</v>
      </c>
      <c r="H72" s="96">
        <f t="shared" ca="1" si="6"/>
        <v>0</v>
      </c>
      <c r="I72" s="90">
        <f t="shared" ca="1" si="7"/>
        <v>0</v>
      </c>
      <c r="J72" s="90">
        <f t="shared" ca="1" si="8"/>
        <v>0</v>
      </c>
      <c r="K72" s="90">
        <f t="shared" ca="1" si="9"/>
        <v>0</v>
      </c>
      <c r="L72" s="90">
        <f t="shared" ca="1" si="10"/>
        <v>0</v>
      </c>
      <c r="M72" s="96">
        <f t="shared" ca="1" si="11"/>
        <v>0</v>
      </c>
      <c r="N72" s="96">
        <f t="shared" ca="1" si="12"/>
        <v>0</v>
      </c>
      <c r="O72" s="96">
        <f t="shared" ca="1" si="13"/>
        <v>0</v>
      </c>
      <c r="P72" s="87"/>
    </row>
    <row r="73" spans="1:16" ht="18.75" customHeight="1">
      <c r="A73" s="42"/>
      <c r="B73" s="89" t="str">
        <f t="shared" ca="1" si="4"/>
        <v>Начальник радіостанції</v>
      </c>
      <c r="C73" s="87">
        <f t="shared" ca="1" si="5"/>
        <v>0</v>
      </c>
      <c r="D73" s="616">
        <f t="shared" ca="1" si="0"/>
        <v>0</v>
      </c>
      <c r="E73" s="88">
        <f t="shared" ca="1" si="1"/>
        <v>0</v>
      </c>
      <c r="F73" s="88">
        <f t="shared" ca="1" si="2"/>
        <v>0</v>
      </c>
      <c r="G73" s="88">
        <f t="shared" ca="1" si="3"/>
        <v>0</v>
      </c>
      <c r="H73" s="96">
        <f t="shared" ca="1" si="6"/>
        <v>0</v>
      </c>
      <c r="I73" s="90">
        <f t="shared" ca="1" si="7"/>
        <v>0</v>
      </c>
      <c r="J73" s="90">
        <f t="shared" ca="1" si="8"/>
        <v>0</v>
      </c>
      <c r="K73" s="90">
        <f t="shared" ca="1" si="9"/>
        <v>0</v>
      </c>
      <c r="L73" s="90">
        <f t="shared" ca="1" si="10"/>
        <v>0</v>
      </c>
      <c r="M73" s="96">
        <f t="shared" ca="1" si="11"/>
        <v>0</v>
      </c>
      <c r="N73" s="96">
        <f t="shared" ca="1" si="12"/>
        <v>0</v>
      </c>
      <c r="O73" s="96">
        <f t="shared" ca="1" si="13"/>
        <v>0</v>
      </c>
      <c r="P73" s="87"/>
    </row>
    <row r="74" spans="1:16" ht="18.75" customHeight="1">
      <c r="A74" s="42"/>
      <c r="B74" s="89" t="str">
        <f t="shared" ca="1" si="4"/>
        <v>Начальник радіостанції</v>
      </c>
      <c r="C74" s="87" t="str">
        <f t="shared" ca="1" si="5"/>
        <v>мол. с-нт</v>
      </c>
      <c r="D74" s="616">
        <f t="shared" ca="1" si="0"/>
        <v>3219914579</v>
      </c>
      <c r="E74" s="88" t="str">
        <f t="shared" ca="1" si="1"/>
        <v>Датій</v>
      </c>
      <c r="F74" s="88" t="str">
        <f t="shared" ca="1" si="2"/>
        <v>Іван</v>
      </c>
      <c r="G74" s="88" t="str">
        <f t="shared" ca="1" si="3"/>
        <v>Юрійович</v>
      </c>
      <c r="H74" s="96">
        <f t="shared" ca="1" si="6"/>
        <v>17405.900000000001</v>
      </c>
      <c r="I74" s="90">
        <f t="shared" ca="1" si="7"/>
        <v>3133.06</v>
      </c>
      <c r="J74" s="90">
        <f t="shared" ca="1" si="8"/>
        <v>214.47</v>
      </c>
      <c r="K74" s="90">
        <f t="shared" ca="1" si="9"/>
        <v>0</v>
      </c>
      <c r="L74" s="90">
        <f t="shared" ca="1" si="10"/>
        <v>0</v>
      </c>
      <c r="M74" s="96">
        <f t="shared" ca="1" si="11"/>
        <v>3347.53</v>
      </c>
      <c r="N74" s="96">
        <f t="shared" ca="1" si="12"/>
        <v>3133.06</v>
      </c>
      <c r="O74" s="96">
        <f t="shared" ca="1" si="13"/>
        <v>0</v>
      </c>
      <c r="P74" s="87"/>
    </row>
    <row r="75" spans="1:16" ht="18.75" customHeight="1">
      <c r="A75" s="42"/>
      <c r="B75" s="89" t="str">
        <f t="shared" ca="1" si="4"/>
        <v>Водій-електрик</v>
      </c>
      <c r="C75" s="87">
        <f t="shared" ca="1" si="5"/>
        <v>0</v>
      </c>
      <c r="D75" s="616">
        <f t="shared" ca="1" si="0"/>
        <v>0</v>
      </c>
      <c r="E75" s="88">
        <f t="shared" ca="1" si="1"/>
        <v>0</v>
      </c>
      <c r="F75" s="88">
        <f t="shared" ca="1" si="2"/>
        <v>0</v>
      </c>
      <c r="G75" s="88">
        <f t="shared" ca="1" si="3"/>
        <v>0</v>
      </c>
      <c r="H75" s="96">
        <f t="shared" ca="1" si="6"/>
        <v>0</v>
      </c>
      <c r="I75" s="90">
        <f t="shared" ca="1" si="7"/>
        <v>0</v>
      </c>
      <c r="J75" s="90">
        <f t="shared" ca="1" si="8"/>
        <v>0</v>
      </c>
      <c r="K75" s="90">
        <f t="shared" ca="1" si="9"/>
        <v>0</v>
      </c>
      <c r="L75" s="90">
        <f t="shared" ca="1" si="10"/>
        <v>0</v>
      </c>
      <c r="M75" s="96">
        <f t="shared" ca="1" si="11"/>
        <v>0</v>
      </c>
      <c r="N75" s="96">
        <f t="shared" ca="1" si="12"/>
        <v>0</v>
      </c>
      <c r="O75" s="96">
        <f t="shared" ca="1" si="13"/>
        <v>0</v>
      </c>
      <c r="P75" s="87"/>
    </row>
    <row r="76" spans="1:16" ht="18.75" customHeight="1">
      <c r="A76" s="42"/>
      <c r="B76" s="89" t="str">
        <f t="shared" ca="1" si="4"/>
        <v>Водій-електрик</v>
      </c>
      <c r="C76" s="87" t="str">
        <f t="shared" ca="1" si="5"/>
        <v>м-с</v>
      </c>
      <c r="D76" s="616">
        <f t="shared" ca="1" si="0"/>
        <v>3672605418</v>
      </c>
      <c r="E76" s="88" t="str">
        <f t="shared" ca="1" si="1"/>
        <v>Кохан</v>
      </c>
      <c r="F76" s="88" t="str">
        <f t="shared" ca="1" si="2"/>
        <v>Анатолій</v>
      </c>
      <c r="G76" s="88" t="str">
        <f t="shared" ca="1" si="3"/>
        <v>Богданович</v>
      </c>
      <c r="H76" s="96">
        <f t="shared" ca="1" si="6"/>
        <v>16239.13</v>
      </c>
      <c r="I76" s="90">
        <f t="shared" ca="1" si="7"/>
        <v>2923.04</v>
      </c>
      <c r="J76" s="90">
        <f t="shared" ca="1" si="8"/>
        <v>200.09</v>
      </c>
      <c r="K76" s="90">
        <f t="shared" ca="1" si="9"/>
        <v>0</v>
      </c>
      <c r="L76" s="90">
        <f t="shared" ca="1" si="10"/>
        <v>0</v>
      </c>
      <c r="M76" s="96">
        <f t="shared" ca="1" si="11"/>
        <v>3123.13</v>
      </c>
      <c r="N76" s="96">
        <f t="shared" ca="1" si="12"/>
        <v>2923.04</v>
      </c>
      <c r="O76" s="96">
        <f t="shared" ca="1" si="13"/>
        <v>0</v>
      </c>
      <c r="P76" s="87"/>
    </row>
    <row r="77" spans="1:16" ht="18.75" customHeight="1">
      <c r="A77" s="42"/>
      <c r="B77" s="89" t="str">
        <f t="shared" ca="1" si="4"/>
        <v>Механік -радіотелеграфіст</v>
      </c>
      <c r="C77" s="87" t="str">
        <f t="shared" ca="1" si="5"/>
        <v>м-с</v>
      </c>
      <c r="D77" s="616">
        <f t="shared" ca="1" si="0"/>
        <v>3131621392</v>
      </c>
      <c r="E77" s="88" t="str">
        <f t="shared" ca="1" si="1"/>
        <v>Тишевич</v>
      </c>
      <c r="F77" s="88" t="str">
        <f t="shared" ca="1" si="2"/>
        <v>Євген</v>
      </c>
      <c r="G77" s="88" t="str">
        <f t="shared" ca="1" si="3"/>
        <v>Борисович</v>
      </c>
      <c r="H77" s="96">
        <f t="shared" ca="1" si="6"/>
        <v>15995.6</v>
      </c>
      <c r="I77" s="90">
        <f t="shared" ca="1" si="7"/>
        <v>2879.21</v>
      </c>
      <c r="J77" s="90">
        <f t="shared" ca="1" si="8"/>
        <v>197.09</v>
      </c>
      <c r="K77" s="90">
        <f t="shared" ca="1" si="9"/>
        <v>7899.26</v>
      </c>
      <c r="L77" s="90">
        <f t="shared" ca="1" si="10"/>
        <v>1579.85</v>
      </c>
      <c r="M77" s="96">
        <f t="shared" ca="1" si="11"/>
        <v>12555.41</v>
      </c>
      <c r="N77" s="96">
        <f t="shared" ca="1" si="12"/>
        <v>2879.21</v>
      </c>
      <c r="O77" s="96">
        <f t="shared" ca="1" si="13"/>
        <v>0</v>
      </c>
      <c r="P77" s="87"/>
    </row>
    <row r="78" spans="1:16" ht="18.75" customHeight="1">
      <c r="A78" s="42"/>
      <c r="B78" s="89" t="str">
        <f t="shared" ca="1" si="4"/>
        <v>Механік -радіотелеграфіст</v>
      </c>
      <c r="C78" s="87" t="str">
        <f t="shared" ca="1" si="5"/>
        <v>ст. м-с</v>
      </c>
      <c r="D78" s="616">
        <f t="shared" ca="1" si="0"/>
        <v>2996321199</v>
      </c>
      <c r="E78" s="88" t="str">
        <f t="shared" ca="1" si="1"/>
        <v>Каражей</v>
      </c>
      <c r="F78" s="88" t="str">
        <f t="shared" ca="1" si="2"/>
        <v>Василь</v>
      </c>
      <c r="G78" s="88" t="str">
        <f t="shared" ca="1" si="3"/>
        <v>Васильович</v>
      </c>
      <c r="H78" s="96">
        <f t="shared" ca="1" si="6"/>
        <v>16414.7</v>
      </c>
      <c r="I78" s="90">
        <f t="shared" ca="1" si="7"/>
        <v>2954.65</v>
      </c>
      <c r="J78" s="90">
        <f t="shared" ca="1" si="8"/>
        <v>202.25</v>
      </c>
      <c r="K78" s="90">
        <f t="shared" ca="1" si="9"/>
        <v>0</v>
      </c>
      <c r="L78" s="90">
        <f t="shared" ca="1" si="10"/>
        <v>0</v>
      </c>
      <c r="M78" s="96">
        <f t="shared" ca="1" si="11"/>
        <v>3156.9</v>
      </c>
      <c r="N78" s="96">
        <f t="shared" ca="1" si="12"/>
        <v>2954.65</v>
      </c>
      <c r="O78" s="96">
        <f t="shared" ca="1" si="13"/>
        <v>0</v>
      </c>
      <c r="P78" s="87"/>
    </row>
    <row r="79" spans="1:16" ht="18.75" customHeight="1">
      <c r="A79" s="42"/>
      <c r="B79" s="89">
        <f t="shared" ca="1" si="4"/>
        <v>0</v>
      </c>
      <c r="C79" s="87">
        <f t="shared" ca="1" si="5"/>
        <v>0</v>
      </c>
      <c r="D79" s="616">
        <f t="shared" ref="D79:D142" ca="1" si="14">INDIRECT("Відомість!do"&amp;ROW()-11)</f>
        <v>0</v>
      </c>
      <c r="E79" s="88">
        <f t="shared" ref="E79:E142" ca="1" si="15">INDIRECT("Відомість!dl"&amp;ROW()-11)</f>
        <v>0</v>
      </c>
      <c r="F79" s="88">
        <f t="shared" ref="F79:F142" ca="1" si="16">INDIRECT("Відомість!dm"&amp;ROW()-11)</f>
        <v>0</v>
      </c>
      <c r="G79" s="88">
        <f t="shared" ref="G79:G142" ca="1" si="17">INDIRECT("Відомість!dn"&amp;ROW()-11)</f>
        <v>0</v>
      </c>
      <c r="H79" s="96">
        <f t="shared" ca="1" si="6"/>
        <v>0</v>
      </c>
      <c r="I79" s="90">
        <f t="shared" ca="1" si="7"/>
        <v>0</v>
      </c>
      <c r="J79" s="90">
        <f t="shared" ca="1" si="8"/>
        <v>0</v>
      </c>
      <c r="K79" s="90">
        <f t="shared" ca="1" si="9"/>
        <v>0</v>
      </c>
      <c r="L79" s="90">
        <f t="shared" ca="1" si="10"/>
        <v>0</v>
      </c>
      <c r="M79" s="96">
        <f t="shared" ca="1" si="11"/>
        <v>0</v>
      </c>
      <c r="N79" s="96">
        <f t="shared" ca="1" si="12"/>
        <v>0</v>
      </c>
      <c r="O79" s="96">
        <f t="shared" ca="1" si="13"/>
        <v>0</v>
      </c>
      <c r="P79" s="87"/>
    </row>
    <row r="80" spans="1:16" ht="18.75" customHeight="1">
      <c r="A80" s="42"/>
      <c r="B80" s="89" t="str">
        <f t="shared" ref="B80:B143" ca="1" si="18">INDIRECT("Відомість!b"&amp;ROW()-11)</f>
        <v xml:space="preserve">Командир відділення </v>
      </c>
      <c r="C80" s="87">
        <f t="shared" ref="C80:C143" ca="1" si="19">INDIRECT("Відомість!c"&amp;ROW()-11)</f>
        <v>0</v>
      </c>
      <c r="D80" s="616">
        <f t="shared" ca="1" si="14"/>
        <v>0</v>
      </c>
      <c r="E80" s="88">
        <f t="shared" ca="1" si="15"/>
        <v>0</v>
      </c>
      <c r="F80" s="88">
        <f t="shared" ca="1" si="16"/>
        <v>0</v>
      </c>
      <c r="G80" s="88">
        <f t="shared" ca="1" si="17"/>
        <v>0</v>
      </c>
      <c r="H80" s="96">
        <f t="shared" ref="H80:H143" ca="1" si="20">IF(D80=0,0,INDIRECT("Відомість!cw"&amp;ROW()-11))</f>
        <v>0</v>
      </c>
      <c r="I80" s="90">
        <f t="shared" ref="I80:I143" ca="1" si="21">IF(D80=0,0,INDIRECT("Відомість!cx"&amp;ROW()-11))</f>
        <v>0</v>
      </c>
      <c r="J80" s="90">
        <f t="shared" ref="J80:J143" ca="1" si="22">IF(D80=0,0,INDIRECT("Відомість!cz"&amp;ROW()-11))</f>
        <v>0</v>
      </c>
      <c r="K80" s="90">
        <f t="shared" ref="K80:K143" ca="1" si="23">IF(D80=0,0,(INDIRECT("Відомість!da"&amp;ROW()-11))+(INDIRECT("Відомість!db"&amp;ROW()-11)))</f>
        <v>0</v>
      </c>
      <c r="L80" s="90">
        <f t="shared" ref="L80:L143" ca="1" si="24">IF(D80=0,0,INDIRECT("Відомість!dc"&amp;ROW()-11))</f>
        <v>0</v>
      </c>
      <c r="M80" s="96">
        <f t="shared" ref="M80:M143" ca="1" si="25">IF(D80=0,0,INDIRECT("Відомість!dd"&amp;ROW()-11))</f>
        <v>0</v>
      </c>
      <c r="N80" s="96">
        <f t="shared" ref="N80:N143" ca="1" si="26">IF(D80=0,0,INDIRECT("Відомість!df"&amp;ROW()-11))</f>
        <v>0</v>
      </c>
      <c r="O80" s="96">
        <f t="shared" ref="O80:O143" ca="1" si="27">IF(D80=0,0,INDIRECT("Відомість!di"&amp;ROW()-11))</f>
        <v>0</v>
      </c>
      <c r="P80" s="87"/>
    </row>
    <row r="81" spans="1:16" ht="18.75" customHeight="1">
      <c r="A81" s="42"/>
      <c r="B81" s="89" t="str">
        <f t="shared" ca="1" si="18"/>
        <v>Водій- електрик</v>
      </c>
      <c r="C81" s="87">
        <f t="shared" ca="1" si="19"/>
        <v>0</v>
      </c>
      <c r="D81" s="616">
        <f t="shared" ca="1" si="14"/>
        <v>0</v>
      </c>
      <c r="E81" s="88" t="str">
        <f t="shared" ca="1" si="15"/>
        <v>вс/сс</v>
      </c>
      <c r="F81" s="88">
        <f t="shared" ca="1" si="16"/>
        <v>0</v>
      </c>
      <c r="G81" s="88">
        <f t="shared" ca="1" si="17"/>
        <v>0</v>
      </c>
      <c r="H81" s="96">
        <f t="shared" ca="1" si="20"/>
        <v>0</v>
      </c>
      <c r="I81" s="90">
        <f t="shared" ca="1" si="21"/>
        <v>0</v>
      </c>
      <c r="J81" s="90">
        <f t="shared" ca="1" si="22"/>
        <v>0</v>
      </c>
      <c r="K81" s="90">
        <f t="shared" ca="1" si="23"/>
        <v>0</v>
      </c>
      <c r="L81" s="90">
        <f t="shared" ca="1" si="24"/>
        <v>0</v>
      </c>
      <c r="M81" s="96">
        <f t="shared" ca="1" si="25"/>
        <v>0</v>
      </c>
      <c r="N81" s="96">
        <f t="shared" ca="1" si="26"/>
        <v>0</v>
      </c>
      <c r="O81" s="96">
        <f t="shared" ca="1" si="27"/>
        <v>0</v>
      </c>
      <c r="P81" s="87"/>
    </row>
    <row r="82" spans="1:16" ht="18.75" customHeight="1">
      <c r="A82" s="42"/>
      <c r="B82" s="89" t="str">
        <f t="shared" ca="1" si="18"/>
        <v>Телефоніст-лінійний наглядач</v>
      </c>
      <c r="C82" s="87" t="str">
        <f t="shared" ca="1" si="19"/>
        <v>м-с</v>
      </c>
      <c r="D82" s="616">
        <f t="shared" ca="1" si="14"/>
        <v>3637806174</v>
      </c>
      <c r="E82" s="88" t="str">
        <f t="shared" ca="1" si="15"/>
        <v>Цибульський</v>
      </c>
      <c r="F82" s="88" t="str">
        <f t="shared" ca="1" si="16"/>
        <v>Владислав</v>
      </c>
      <c r="G82" s="88" t="str">
        <f t="shared" ca="1" si="17"/>
        <v>Русланович</v>
      </c>
      <c r="H82" s="96">
        <f t="shared" ca="1" si="20"/>
        <v>14449.85</v>
      </c>
      <c r="I82" s="90">
        <f t="shared" ca="1" si="21"/>
        <v>2600.9699999999998</v>
      </c>
      <c r="J82" s="90">
        <f t="shared" ca="1" si="22"/>
        <v>178.04</v>
      </c>
      <c r="K82" s="90">
        <f t="shared" ca="1" si="23"/>
        <v>0</v>
      </c>
      <c r="L82" s="90">
        <f t="shared" ca="1" si="24"/>
        <v>0</v>
      </c>
      <c r="M82" s="96">
        <f t="shared" ca="1" si="25"/>
        <v>2779.01</v>
      </c>
      <c r="N82" s="96">
        <f t="shared" ca="1" si="26"/>
        <v>2600.9699999999998</v>
      </c>
      <c r="O82" s="96">
        <f t="shared" ca="1" si="27"/>
        <v>0</v>
      </c>
      <c r="P82" s="87"/>
    </row>
    <row r="83" spans="1:16" ht="18.75" customHeight="1">
      <c r="A83" s="42"/>
      <c r="B83" s="89" t="str">
        <f t="shared" ca="1" si="18"/>
        <v>Телефоніст-лінійний наглядач</v>
      </c>
      <c r="C83" s="87" t="str">
        <f t="shared" ca="1" si="19"/>
        <v>рекрут</v>
      </c>
      <c r="D83" s="616">
        <f t="shared" ca="1" si="14"/>
        <v>3743704370</v>
      </c>
      <c r="E83" s="88" t="str">
        <f t="shared" ca="1" si="15"/>
        <v>Потапов</v>
      </c>
      <c r="F83" s="88" t="str">
        <f t="shared" ca="1" si="16"/>
        <v>Олександр</v>
      </c>
      <c r="G83" s="88" t="str">
        <f t="shared" ca="1" si="17"/>
        <v>Віталійович</v>
      </c>
      <c r="H83" s="96">
        <f t="shared" ca="1" si="20"/>
        <v>14301.35</v>
      </c>
      <c r="I83" s="90">
        <f t="shared" ca="1" si="21"/>
        <v>2574.2399999999998</v>
      </c>
      <c r="J83" s="90">
        <f t="shared" ca="1" si="22"/>
        <v>176.21</v>
      </c>
      <c r="K83" s="90">
        <f t="shared" ca="1" si="23"/>
        <v>0</v>
      </c>
      <c r="L83" s="90">
        <f t="shared" ca="1" si="24"/>
        <v>0</v>
      </c>
      <c r="M83" s="96">
        <f t="shared" ca="1" si="25"/>
        <v>2750.45</v>
      </c>
      <c r="N83" s="96">
        <f t="shared" ca="1" si="26"/>
        <v>2574.2399999999998</v>
      </c>
      <c r="O83" s="96">
        <f t="shared" ca="1" si="27"/>
        <v>0</v>
      </c>
      <c r="P83" s="87"/>
    </row>
    <row r="84" spans="1:16" ht="18.75" customHeight="1">
      <c r="A84" s="42"/>
      <c r="B84" s="89">
        <f t="shared" ca="1" si="18"/>
        <v>0</v>
      </c>
      <c r="C84" s="87">
        <f t="shared" ca="1" si="19"/>
        <v>0</v>
      </c>
      <c r="D84" s="616">
        <f t="shared" ca="1" si="14"/>
        <v>0</v>
      </c>
      <c r="E84" s="88">
        <f t="shared" ca="1" si="15"/>
        <v>0</v>
      </c>
      <c r="F84" s="88">
        <f t="shared" ca="1" si="16"/>
        <v>0</v>
      </c>
      <c r="G84" s="88">
        <f t="shared" ca="1" si="17"/>
        <v>0</v>
      </c>
      <c r="H84" s="96">
        <f t="shared" ca="1" si="20"/>
        <v>0</v>
      </c>
      <c r="I84" s="90">
        <f t="shared" ca="1" si="21"/>
        <v>0</v>
      </c>
      <c r="J84" s="90">
        <f t="shared" ca="1" si="22"/>
        <v>0</v>
      </c>
      <c r="K84" s="90">
        <f t="shared" ca="1" si="23"/>
        <v>0</v>
      </c>
      <c r="L84" s="90">
        <f t="shared" ca="1" si="24"/>
        <v>0</v>
      </c>
      <c r="M84" s="96">
        <f t="shared" ca="1" si="25"/>
        <v>0</v>
      </c>
      <c r="N84" s="96">
        <f t="shared" ca="1" si="26"/>
        <v>0</v>
      </c>
      <c r="O84" s="96">
        <f t="shared" ca="1" si="27"/>
        <v>0</v>
      </c>
      <c r="P84" s="87"/>
    </row>
    <row r="85" spans="1:16" ht="18.75" customHeight="1">
      <c r="A85" s="42"/>
      <c r="B85" s="89" t="str">
        <f t="shared" ca="1" si="18"/>
        <v>Командрир батареї</v>
      </c>
      <c r="C85" s="87" t="str">
        <f t="shared" ca="1" si="19"/>
        <v>к-н</v>
      </c>
      <c r="D85" s="616">
        <f t="shared" ca="1" si="14"/>
        <v>3448912476</v>
      </c>
      <c r="E85" s="88" t="str">
        <f t="shared" ca="1" si="15"/>
        <v>Табачук</v>
      </c>
      <c r="F85" s="88" t="str">
        <f t="shared" ca="1" si="16"/>
        <v>Максим</v>
      </c>
      <c r="G85" s="88" t="str">
        <f t="shared" ca="1" si="17"/>
        <v>Олегович</v>
      </c>
      <c r="H85" s="96">
        <f t="shared" ca="1" si="20"/>
        <v>22630.95</v>
      </c>
      <c r="I85" s="90">
        <f t="shared" ca="1" si="21"/>
        <v>4073.57</v>
      </c>
      <c r="J85" s="90">
        <f t="shared" ca="1" si="22"/>
        <v>278.85000000000002</v>
      </c>
      <c r="K85" s="90">
        <f t="shared" ca="1" si="23"/>
        <v>0</v>
      </c>
      <c r="L85" s="90">
        <f t="shared" ca="1" si="24"/>
        <v>0</v>
      </c>
      <c r="M85" s="96">
        <f t="shared" ca="1" si="25"/>
        <v>4352.42</v>
      </c>
      <c r="N85" s="96">
        <f t="shared" ca="1" si="26"/>
        <v>4073.57</v>
      </c>
      <c r="O85" s="96">
        <f t="shared" ca="1" si="27"/>
        <v>0</v>
      </c>
      <c r="P85" s="87"/>
    </row>
    <row r="86" spans="1:16" ht="18.75" customHeight="1">
      <c r="A86" s="42"/>
      <c r="B86" s="89" t="str">
        <f t="shared" ca="1" si="18"/>
        <v>Командрир батареї</v>
      </c>
      <c r="C86" s="87" t="str">
        <f t="shared" ca="1" si="19"/>
        <v>ст.л-т</v>
      </c>
      <c r="D86" s="616">
        <f t="shared" ca="1" si="14"/>
        <v>3114222657</v>
      </c>
      <c r="E86" s="88" t="str">
        <f t="shared" ca="1" si="15"/>
        <v>Сухина</v>
      </c>
      <c r="F86" s="88" t="str">
        <f t="shared" ca="1" si="16"/>
        <v>Роман</v>
      </c>
      <c r="G86" s="88" t="str">
        <f t="shared" ca="1" si="17"/>
        <v>Михайлович</v>
      </c>
      <c r="H86" s="96">
        <f t="shared" ca="1" si="20"/>
        <v>22475.03</v>
      </c>
      <c r="I86" s="90">
        <f t="shared" ca="1" si="21"/>
        <v>4045.51</v>
      </c>
      <c r="J86" s="90">
        <f t="shared" ca="1" si="22"/>
        <v>276.92</v>
      </c>
      <c r="K86" s="90">
        <f t="shared" ca="1" si="23"/>
        <v>5549.53</v>
      </c>
      <c r="L86" s="90">
        <f t="shared" ca="1" si="24"/>
        <v>0</v>
      </c>
      <c r="M86" s="96">
        <f t="shared" ca="1" si="25"/>
        <v>9871.9599999999991</v>
      </c>
      <c r="N86" s="96">
        <f t="shared" ca="1" si="26"/>
        <v>4045.51</v>
      </c>
      <c r="O86" s="96">
        <f t="shared" ca="1" si="27"/>
        <v>0</v>
      </c>
      <c r="P86" s="87"/>
    </row>
    <row r="87" spans="1:16" ht="18.75" customHeight="1">
      <c r="A87" s="42"/>
      <c r="B87" s="89" t="str">
        <f t="shared" ca="1" si="18"/>
        <v>Командрир батареї</v>
      </c>
      <c r="C87" s="87" t="str">
        <f t="shared" ca="1" si="19"/>
        <v>ст.л-т</v>
      </c>
      <c r="D87" s="616">
        <f t="shared" ca="1" si="14"/>
        <v>3564308011</v>
      </c>
      <c r="E87" s="88" t="str">
        <f t="shared" ca="1" si="15"/>
        <v>Шкребій</v>
      </c>
      <c r="F87" s="88" t="str">
        <f t="shared" ca="1" si="16"/>
        <v>Вадим</v>
      </c>
      <c r="G87" s="88" t="str">
        <f t="shared" ca="1" si="17"/>
        <v>Олегович</v>
      </c>
      <c r="H87" s="96">
        <f t="shared" ca="1" si="20"/>
        <v>22015.5</v>
      </c>
      <c r="I87" s="90">
        <f t="shared" ca="1" si="21"/>
        <v>3962.79</v>
      </c>
      <c r="J87" s="90">
        <f t="shared" ca="1" si="22"/>
        <v>271.26</v>
      </c>
      <c r="K87" s="90">
        <f t="shared" ca="1" si="23"/>
        <v>0</v>
      </c>
      <c r="L87" s="90">
        <f t="shared" ca="1" si="24"/>
        <v>4348.8500000000004</v>
      </c>
      <c r="M87" s="96">
        <f t="shared" ca="1" si="25"/>
        <v>8582.9</v>
      </c>
      <c r="N87" s="96">
        <f t="shared" ca="1" si="26"/>
        <v>3962.79</v>
      </c>
      <c r="O87" s="96">
        <f t="shared" ca="1" si="27"/>
        <v>0</v>
      </c>
      <c r="P87" s="87"/>
    </row>
    <row r="88" spans="1:16" ht="18.75" customHeight="1">
      <c r="A88" s="42"/>
      <c r="B88" s="89">
        <f t="shared" ca="1" si="18"/>
        <v>0</v>
      </c>
      <c r="C88" s="87">
        <f t="shared" ca="1" si="19"/>
        <v>0</v>
      </c>
      <c r="D88" s="616">
        <f t="shared" ca="1" si="14"/>
        <v>0</v>
      </c>
      <c r="E88" s="88">
        <f t="shared" ca="1" si="15"/>
        <v>0</v>
      </c>
      <c r="F88" s="88">
        <f t="shared" ca="1" si="16"/>
        <v>0</v>
      </c>
      <c r="G88" s="88">
        <f t="shared" ca="1" si="17"/>
        <v>0</v>
      </c>
      <c r="H88" s="96">
        <f t="shared" ca="1" si="20"/>
        <v>0</v>
      </c>
      <c r="I88" s="90">
        <f t="shared" ca="1" si="21"/>
        <v>0</v>
      </c>
      <c r="J88" s="90">
        <f t="shared" ca="1" si="22"/>
        <v>0</v>
      </c>
      <c r="K88" s="90">
        <f t="shared" ca="1" si="23"/>
        <v>0</v>
      </c>
      <c r="L88" s="90">
        <f t="shared" ca="1" si="24"/>
        <v>0</v>
      </c>
      <c r="M88" s="96">
        <f t="shared" ca="1" si="25"/>
        <v>0</v>
      </c>
      <c r="N88" s="96">
        <f t="shared" ca="1" si="26"/>
        <v>0</v>
      </c>
      <c r="O88" s="96">
        <f t="shared" ca="1" si="27"/>
        <v>0</v>
      </c>
      <c r="P88" s="87"/>
    </row>
    <row r="89" spans="1:16" ht="18.75" customHeight="1">
      <c r="A89" s="42"/>
      <c r="B89" s="89">
        <f t="shared" ca="1" si="18"/>
        <v>0</v>
      </c>
      <c r="C89" s="87">
        <f t="shared" ca="1" si="19"/>
        <v>0</v>
      </c>
      <c r="D89" s="616">
        <f t="shared" ca="1" si="14"/>
        <v>0</v>
      </c>
      <c r="E89" s="88">
        <f t="shared" ca="1" si="15"/>
        <v>0</v>
      </c>
      <c r="F89" s="88">
        <f t="shared" ca="1" si="16"/>
        <v>0</v>
      </c>
      <c r="G89" s="88">
        <f t="shared" ca="1" si="17"/>
        <v>0</v>
      </c>
      <c r="H89" s="96">
        <f t="shared" ca="1" si="20"/>
        <v>0</v>
      </c>
      <c r="I89" s="90">
        <f t="shared" ca="1" si="21"/>
        <v>0</v>
      </c>
      <c r="J89" s="90">
        <f t="shared" ca="1" si="22"/>
        <v>0</v>
      </c>
      <c r="K89" s="90">
        <f t="shared" ca="1" si="23"/>
        <v>0</v>
      </c>
      <c r="L89" s="90">
        <f t="shared" ca="1" si="24"/>
        <v>0</v>
      </c>
      <c r="M89" s="96">
        <f t="shared" ca="1" si="25"/>
        <v>0</v>
      </c>
      <c r="N89" s="96">
        <f t="shared" ca="1" si="26"/>
        <v>0</v>
      </c>
      <c r="O89" s="96">
        <f t="shared" ca="1" si="27"/>
        <v>0</v>
      </c>
      <c r="P89" s="87"/>
    </row>
    <row r="90" spans="1:16" ht="18.75" customHeight="1">
      <c r="A90" s="42"/>
      <c r="B90" s="89">
        <f t="shared" ca="1" si="18"/>
        <v>0</v>
      </c>
      <c r="C90" s="87">
        <f t="shared" ca="1" si="19"/>
        <v>0</v>
      </c>
      <c r="D90" s="616">
        <f t="shared" ca="1" si="14"/>
        <v>0</v>
      </c>
      <c r="E90" s="88">
        <f t="shared" ca="1" si="15"/>
        <v>0</v>
      </c>
      <c r="F90" s="88">
        <f t="shared" ca="1" si="16"/>
        <v>0</v>
      </c>
      <c r="G90" s="88">
        <f t="shared" ca="1" si="17"/>
        <v>0</v>
      </c>
      <c r="H90" s="96">
        <f t="shared" ca="1" si="20"/>
        <v>0</v>
      </c>
      <c r="I90" s="90">
        <f t="shared" ca="1" si="21"/>
        <v>0</v>
      </c>
      <c r="J90" s="90">
        <f t="shared" ca="1" si="22"/>
        <v>0</v>
      </c>
      <c r="K90" s="90">
        <f t="shared" ca="1" si="23"/>
        <v>0</v>
      </c>
      <c r="L90" s="90">
        <f t="shared" ca="1" si="24"/>
        <v>0</v>
      </c>
      <c r="M90" s="96">
        <f t="shared" ca="1" si="25"/>
        <v>0</v>
      </c>
      <c r="N90" s="96">
        <f t="shared" ca="1" si="26"/>
        <v>0</v>
      </c>
      <c r="O90" s="96">
        <f t="shared" ca="1" si="27"/>
        <v>0</v>
      </c>
      <c r="P90" s="87"/>
    </row>
    <row r="91" spans="1:16" ht="18.75" customHeight="1">
      <c r="A91" s="42"/>
      <c r="B91" s="89">
        <f t="shared" ca="1" si="18"/>
        <v>0</v>
      </c>
      <c r="C91" s="87">
        <f t="shared" ca="1" si="19"/>
        <v>0</v>
      </c>
      <c r="D91" s="616">
        <f t="shared" ca="1" si="14"/>
        <v>0</v>
      </c>
      <c r="E91" s="88">
        <f t="shared" ca="1" si="15"/>
        <v>0</v>
      </c>
      <c r="F91" s="88">
        <f t="shared" ca="1" si="16"/>
        <v>0</v>
      </c>
      <c r="G91" s="88">
        <f t="shared" ca="1" si="17"/>
        <v>0</v>
      </c>
      <c r="H91" s="96">
        <f t="shared" ca="1" si="20"/>
        <v>0</v>
      </c>
      <c r="I91" s="90">
        <f t="shared" ca="1" si="21"/>
        <v>0</v>
      </c>
      <c r="J91" s="90">
        <f t="shared" ca="1" si="22"/>
        <v>0</v>
      </c>
      <c r="K91" s="90">
        <f t="shared" ca="1" si="23"/>
        <v>0</v>
      </c>
      <c r="L91" s="90">
        <f t="shared" ca="1" si="24"/>
        <v>0</v>
      </c>
      <c r="M91" s="96">
        <f t="shared" ca="1" si="25"/>
        <v>0</v>
      </c>
      <c r="N91" s="96">
        <f t="shared" ca="1" si="26"/>
        <v>0</v>
      </c>
      <c r="O91" s="96">
        <f t="shared" ca="1" si="27"/>
        <v>0</v>
      </c>
      <c r="P91" s="87"/>
    </row>
    <row r="92" spans="1:16" ht="18.75" customHeight="1">
      <c r="A92" s="42"/>
      <c r="B92" s="89" t="str">
        <f t="shared" ca="1" si="18"/>
        <v>Водій</v>
      </c>
      <c r="C92" s="87" t="str">
        <f t="shared" ca="1" si="19"/>
        <v>м-с</v>
      </c>
      <c r="D92" s="616">
        <f t="shared" ca="1" si="14"/>
        <v>3246300417</v>
      </c>
      <c r="E92" s="88" t="str">
        <f t="shared" ca="1" si="15"/>
        <v>Скалянський</v>
      </c>
      <c r="F92" s="88" t="str">
        <f t="shared" ca="1" si="16"/>
        <v>Костянтин</v>
      </c>
      <c r="G92" s="88" t="str">
        <f t="shared" ca="1" si="17"/>
        <v>Юрійович</v>
      </c>
      <c r="H92" s="96">
        <f t="shared" ca="1" si="20"/>
        <v>14857.25</v>
      </c>
      <c r="I92" s="90">
        <f t="shared" ca="1" si="21"/>
        <v>2674.31</v>
      </c>
      <c r="J92" s="90">
        <f t="shared" ca="1" si="22"/>
        <v>183.06</v>
      </c>
      <c r="K92" s="90">
        <f t="shared" ca="1" si="23"/>
        <v>0</v>
      </c>
      <c r="L92" s="90">
        <f t="shared" ca="1" si="24"/>
        <v>0</v>
      </c>
      <c r="M92" s="96">
        <f t="shared" ca="1" si="25"/>
        <v>2857.37</v>
      </c>
      <c r="N92" s="96">
        <f t="shared" ca="1" si="26"/>
        <v>2674.31</v>
      </c>
      <c r="O92" s="96">
        <f t="shared" ca="1" si="27"/>
        <v>0</v>
      </c>
      <c r="P92" s="87"/>
    </row>
    <row r="93" spans="1:16" ht="18.75" customHeight="1">
      <c r="A93" s="42"/>
      <c r="B93" s="89" t="str">
        <f t="shared" ca="1" si="18"/>
        <v>Водій</v>
      </c>
      <c r="C93" s="87" t="str">
        <f t="shared" ca="1" si="19"/>
        <v>ст. м-с</v>
      </c>
      <c r="D93" s="616">
        <f t="shared" ca="1" si="14"/>
        <v>3124725156</v>
      </c>
      <c r="E93" s="88" t="str">
        <f t="shared" ca="1" si="15"/>
        <v>Суліма</v>
      </c>
      <c r="F93" s="88" t="str">
        <f t="shared" ca="1" si="16"/>
        <v>Дмитро</v>
      </c>
      <c r="G93" s="88" t="str">
        <f t="shared" ca="1" si="17"/>
        <v>Олегович</v>
      </c>
      <c r="H93" s="96">
        <f t="shared" ca="1" si="20"/>
        <v>16383.5</v>
      </c>
      <c r="I93" s="90">
        <f t="shared" ca="1" si="21"/>
        <v>2949.03</v>
      </c>
      <c r="J93" s="90">
        <f t="shared" ca="1" si="22"/>
        <v>201.87</v>
      </c>
      <c r="K93" s="90">
        <f t="shared" ca="1" si="23"/>
        <v>0</v>
      </c>
      <c r="L93" s="90">
        <f t="shared" ca="1" si="24"/>
        <v>0</v>
      </c>
      <c r="M93" s="96">
        <f t="shared" ca="1" si="25"/>
        <v>3150.9</v>
      </c>
      <c r="N93" s="96">
        <f t="shared" ca="1" si="26"/>
        <v>2949.03</v>
      </c>
      <c r="O93" s="96">
        <f t="shared" ca="1" si="27"/>
        <v>0</v>
      </c>
      <c r="P93" s="87"/>
    </row>
    <row r="94" spans="1:16" ht="18.75" customHeight="1">
      <c r="A94" s="42"/>
      <c r="B94" s="89" t="str">
        <f t="shared" ca="1" si="18"/>
        <v>Водій</v>
      </c>
      <c r="C94" s="87" t="str">
        <f t="shared" ca="1" si="19"/>
        <v>ст. м-с</v>
      </c>
      <c r="D94" s="616">
        <f t="shared" ca="1" si="14"/>
        <v>3450410271</v>
      </c>
      <c r="E94" s="88" t="str">
        <f t="shared" ca="1" si="15"/>
        <v>Зарванський</v>
      </c>
      <c r="F94" s="88" t="str">
        <f t="shared" ca="1" si="16"/>
        <v>Михайло</v>
      </c>
      <c r="G94" s="88" t="str">
        <f t="shared" ca="1" si="17"/>
        <v>Олександрович</v>
      </c>
      <c r="H94" s="96">
        <f t="shared" ca="1" si="20"/>
        <v>16383.5</v>
      </c>
      <c r="I94" s="90">
        <f t="shared" ca="1" si="21"/>
        <v>2949.03</v>
      </c>
      <c r="J94" s="90">
        <f t="shared" ca="1" si="22"/>
        <v>201.87</v>
      </c>
      <c r="K94" s="90">
        <f t="shared" ca="1" si="23"/>
        <v>0</v>
      </c>
      <c r="L94" s="90">
        <f t="shared" ca="1" si="24"/>
        <v>0</v>
      </c>
      <c r="M94" s="96">
        <f t="shared" ca="1" si="25"/>
        <v>3150.9</v>
      </c>
      <c r="N94" s="96">
        <f t="shared" ca="1" si="26"/>
        <v>2949.03</v>
      </c>
      <c r="O94" s="96">
        <f t="shared" ca="1" si="27"/>
        <v>0</v>
      </c>
      <c r="P94" s="87"/>
    </row>
    <row r="95" spans="1:16" ht="18.75" customHeight="1">
      <c r="A95" s="42"/>
      <c r="B95" s="89">
        <f t="shared" ca="1" si="18"/>
        <v>0</v>
      </c>
      <c r="C95" s="87">
        <f t="shared" ca="1" si="19"/>
        <v>0</v>
      </c>
      <c r="D95" s="616">
        <f t="shared" ca="1" si="14"/>
        <v>0</v>
      </c>
      <c r="E95" s="88">
        <f t="shared" ca="1" si="15"/>
        <v>0</v>
      </c>
      <c r="F95" s="88">
        <f t="shared" ca="1" si="16"/>
        <v>0</v>
      </c>
      <c r="G95" s="88">
        <f t="shared" ca="1" si="17"/>
        <v>0</v>
      </c>
      <c r="H95" s="96">
        <f t="shared" ca="1" si="20"/>
        <v>0</v>
      </c>
      <c r="I95" s="90">
        <f t="shared" ca="1" si="21"/>
        <v>0</v>
      </c>
      <c r="J95" s="90">
        <f t="shared" ca="1" si="22"/>
        <v>0</v>
      </c>
      <c r="K95" s="90">
        <f t="shared" ca="1" si="23"/>
        <v>0</v>
      </c>
      <c r="L95" s="90">
        <f t="shared" ca="1" si="24"/>
        <v>0</v>
      </c>
      <c r="M95" s="96">
        <f t="shared" ca="1" si="25"/>
        <v>0</v>
      </c>
      <c r="N95" s="96">
        <f t="shared" ca="1" si="26"/>
        <v>0</v>
      </c>
      <c r="O95" s="96">
        <f t="shared" ca="1" si="27"/>
        <v>0</v>
      </c>
      <c r="P95" s="87"/>
    </row>
    <row r="96" spans="1:16" ht="18.75" customHeight="1">
      <c r="A96" s="42"/>
      <c r="B96" s="89" t="str">
        <f t="shared" ca="1" si="18"/>
        <v>Начальник відділення</v>
      </c>
      <c r="C96" s="87" t="str">
        <f t="shared" ca="1" si="19"/>
        <v>л-т</v>
      </c>
      <c r="D96" s="616">
        <f t="shared" ca="1" si="14"/>
        <v>3627509197</v>
      </c>
      <c r="E96" s="88" t="str">
        <f t="shared" ca="1" si="15"/>
        <v>Мальчук</v>
      </c>
      <c r="F96" s="88" t="str">
        <f t="shared" ca="1" si="16"/>
        <v>Тимур</v>
      </c>
      <c r="G96" s="88" t="str">
        <f t="shared" ca="1" si="17"/>
        <v>Вадимович</v>
      </c>
      <c r="H96" s="96">
        <f t="shared" ca="1" si="20"/>
        <v>18064.36</v>
      </c>
      <c r="I96" s="90">
        <f t="shared" ca="1" si="21"/>
        <v>3251.58</v>
      </c>
      <c r="J96" s="90">
        <f t="shared" ca="1" si="22"/>
        <v>222.58</v>
      </c>
      <c r="K96" s="90">
        <f t="shared" ca="1" si="23"/>
        <v>0</v>
      </c>
      <c r="L96" s="90">
        <f t="shared" ca="1" si="24"/>
        <v>0</v>
      </c>
      <c r="M96" s="96">
        <f t="shared" ca="1" si="25"/>
        <v>3474.16</v>
      </c>
      <c r="N96" s="96">
        <f t="shared" ca="1" si="26"/>
        <v>3251.58</v>
      </c>
      <c r="O96" s="96">
        <f t="shared" ca="1" si="27"/>
        <v>0</v>
      </c>
      <c r="P96" s="87"/>
    </row>
    <row r="97" spans="1:16" ht="18.75" customHeight="1">
      <c r="A97" s="42">
        <v>2</v>
      </c>
      <c r="B97" s="89" t="str">
        <f t="shared" ca="1" si="18"/>
        <v>Начальник відділення</v>
      </c>
      <c r="C97" s="87" t="str">
        <f t="shared" ca="1" si="19"/>
        <v>л-т</v>
      </c>
      <c r="D97" s="616">
        <f t="shared" ca="1" si="14"/>
        <v>3624708635</v>
      </c>
      <c r="E97" s="88" t="str">
        <f t="shared" ca="1" si="15"/>
        <v>Курижко</v>
      </c>
      <c r="F97" s="88" t="str">
        <f t="shared" ca="1" si="16"/>
        <v>Артем</v>
      </c>
      <c r="G97" s="88" t="str">
        <f t="shared" ca="1" si="17"/>
        <v>Іванович</v>
      </c>
      <c r="H97" s="96">
        <f t="shared" ca="1" si="20"/>
        <v>18064.36</v>
      </c>
      <c r="I97" s="90">
        <f t="shared" ca="1" si="21"/>
        <v>3251.58</v>
      </c>
      <c r="J97" s="90">
        <f t="shared" ca="1" si="22"/>
        <v>222.58</v>
      </c>
      <c r="K97" s="90">
        <f t="shared" ca="1" si="23"/>
        <v>0</v>
      </c>
      <c r="L97" s="90">
        <f t="shared" ca="1" si="24"/>
        <v>0</v>
      </c>
      <c r="M97" s="96">
        <f t="shared" ca="1" si="25"/>
        <v>3474.16</v>
      </c>
      <c r="N97" s="96">
        <f t="shared" ca="1" si="26"/>
        <v>3251.58</v>
      </c>
      <c r="O97" s="96">
        <f t="shared" ca="1" si="27"/>
        <v>0</v>
      </c>
      <c r="P97" s="87"/>
    </row>
    <row r="98" spans="1:16" ht="18.75" customHeight="1">
      <c r="A98" s="42"/>
      <c r="B98" s="89" t="str">
        <f t="shared" ca="1" si="18"/>
        <v>Начальник відділення</v>
      </c>
      <c r="C98" s="87" t="str">
        <f t="shared" ca="1" si="19"/>
        <v>л-т</v>
      </c>
      <c r="D98" s="616">
        <f t="shared" ca="1" si="14"/>
        <v>3446007712</v>
      </c>
      <c r="E98" s="88" t="str">
        <f t="shared" ca="1" si="15"/>
        <v>Клємішев</v>
      </c>
      <c r="F98" s="88" t="str">
        <f t="shared" ca="1" si="16"/>
        <v>Юрій</v>
      </c>
      <c r="G98" s="88" t="str">
        <f t="shared" ca="1" si="17"/>
        <v>Володимирович</v>
      </c>
      <c r="H98" s="96">
        <f t="shared" ca="1" si="20"/>
        <v>18064.36</v>
      </c>
      <c r="I98" s="90">
        <f t="shared" ca="1" si="21"/>
        <v>3251.58</v>
      </c>
      <c r="J98" s="90">
        <f t="shared" ca="1" si="22"/>
        <v>222.58</v>
      </c>
      <c r="K98" s="90">
        <f t="shared" ca="1" si="23"/>
        <v>0</v>
      </c>
      <c r="L98" s="90">
        <f t="shared" ca="1" si="24"/>
        <v>0</v>
      </c>
      <c r="M98" s="96">
        <f t="shared" ca="1" si="25"/>
        <v>3474.16</v>
      </c>
      <c r="N98" s="96">
        <f t="shared" ca="1" si="26"/>
        <v>3251.58</v>
      </c>
      <c r="O98" s="96">
        <f t="shared" ca="1" si="27"/>
        <v>0</v>
      </c>
      <c r="P98" s="87"/>
    </row>
    <row r="99" spans="1:16" ht="18.75" customHeight="1">
      <c r="A99" s="42"/>
      <c r="B99" s="89">
        <f t="shared" ca="1" si="18"/>
        <v>0</v>
      </c>
      <c r="C99" s="87">
        <f t="shared" ca="1" si="19"/>
        <v>0</v>
      </c>
      <c r="D99" s="616">
        <f t="shared" ca="1" si="14"/>
        <v>0</v>
      </c>
      <c r="E99" s="88">
        <f t="shared" ca="1" si="15"/>
        <v>0</v>
      </c>
      <c r="F99" s="88">
        <f t="shared" ca="1" si="16"/>
        <v>0</v>
      </c>
      <c r="G99" s="88">
        <f t="shared" ca="1" si="17"/>
        <v>0</v>
      </c>
      <c r="H99" s="96">
        <f t="shared" ca="1" si="20"/>
        <v>0</v>
      </c>
      <c r="I99" s="90">
        <f t="shared" ca="1" si="21"/>
        <v>0</v>
      </c>
      <c r="J99" s="90">
        <f t="shared" ca="1" si="22"/>
        <v>0</v>
      </c>
      <c r="K99" s="90">
        <f t="shared" ca="1" si="23"/>
        <v>0</v>
      </c>
      <c r="L99" s="90">
        <f t="shared" ca="1" si="24"/>
        <v>0</v>
      </c>
      <c r="M99" s="96">
        <f t="shared" ca="1" si="25"/>
        <v>0</v>
      </c>
      <c r="N99" s="96">
        <f t="shared" ca="1" si="26"/>
        <v>0</v>
      </c>
      <c r="O99" s="96">
        <f t="shared" ca="1" si="27"/>
        <v>0</v>
      </c>
      <c r="P99" s="87"/>
    </row>
    <row r="100" spans="1:16" ht="18.75" customHeight="1">
      <c r="A100" s="42"/>
      <c r="B100" s="89">
        <f t="shared" ca="1" si="18"/>
        <v>0</v>
      </c>
      <c r="C100" s="87">
        <f t="shared" ca="1" si="19"/>
        <v>0</v>
      </c>
      <c r="D100" s="616">
        <f t="shared" ca="1" si="14"/>
        <v>0</v>
      </c>
      <c r="E100" s="88">
        <f t="shared" ca="1" si="15"/>
        <v>0</v>
      </c>
      <c r="F100" s="88">
        <f t="shared" ca="1" si="16"/>
        <v>0</v>
      </c>
      <c r="G100" s="88">
        <f t="shared" ca="1" si="17"/>
        <v>0</v>
      </c>
      <c r="H100" s="96">
        <f t="shared" ca="1" si="20"/>
        <v>0</v>
      </c>
      <c r="I100" s="90">
        <f t="shared" ca="1" si="21"/>
        <v>0</v>
      </c>
      <c r="J100" s="90">
        <f t="shared" ca="1" si="22"/>
        <v>0</v>
      </c>
      <c r="K100" s="90">
        <f t="shared" ca="1" si="23"/>
        <v>0</v>
      </c>
      <c r="L100" s="90">
        <f t="shared" ca="1" si="24"/>
        <v>0</v>
      </c>
      <c r="M100" s="96">
        <f t="shared" ca="1" si="25"/>
        <v>0</v>
      </c>
      <c r="N100" s="96">
        <f t="shared" ca="1" si="26"/>
        <v>0</v>
      </c>
      <c r="O100" s="96">
        <f t="shared" ca="1" si="27"/>
        <v>0</v>
      </c>
      <c r="P100" s="87"/>
    </row>
    <row r="101" spans="1:16" ht="18.75" customHeight="1">
      <c r="A101" s="42"/>
      <c r="B101" s="89">
        <f t="shared" ca="1" si="18"/>
        <v>0</v>
      </c>
      <c r="C101" s="87">
        <f t="shared" ca="1" si="19"/>
        <v>0</v>
      </c>
      <c r="D101" s="616">
        <f t="shared" ca="1" si="14"/>
        <v>0</v>
      </c>
      <c r="E101" s="88">
        <f t="shared" ca="1" si="15"/>
        <v>0</v>
      </c>
      <c r="F101" s="88">
        <f t="shared" ca="1" si="16"/>
        <v>0</v>
      </c>
      <c r="G101" s="88">
        <f t="shared" ca="1" si="17"/>
        <v>0</v>
      </c>
      <c r="H101" s="96">
        <f t="shared" ca="1" si="20"/>
        <v>0</v>
      </c>
      <c r="I101" s="90">
        <f t="shared" ca="1" si="21"/>
        <v>0</v>
      </c>
      <c r="J101" s="90">
        <f t="shared" ca="1" si="22"/>
        <v>0</v>
      </c>
      <c r="K101" s="90">
        <f t="shared" ca="1" si="23"/>
        <v>0</v>
      </c>
      <c r="L101" s="90">
        <f t="shared" ca="1" si="24"/>
        <v>0</v>
      </c>
      <c r="M101" s="96">
        <f t="shared" ca="1" si="25"/>
        <v>0</v>
      </c>
      <c r="N101" s="96">
        <f t="shared" ca="1" si="26"/>
        <v>0</v>
      </c>
      <c r="O101" s="96">
        <f t="shared" ca="1" si="27"/>
        <v>0</v>
      </c>
      <c r="P101" s="87"/>
    </row>
    <row r="102" spans="1:16" ht="18.75" customHeight="1">
      <c r="A102" s="42"/>
      <c r="B102" s="89" t="str">
        <f t="shared" ca="1" si="18"/>
        <v>Заступник командира батареї -начальник відділення</v>
      </c>
      <c r="C102" s="87">
        <f t="shared" ca="1" si="19"/>
        <v>0</v>
      </c>
      <c r="D102" s="616">
        <f t="shared" ca="1" si="14"/>
        <v>0</v>
      </c>
      <c r="E102" s="88">
        <f t="shared" ca="1" si="15"/>
        <v>0</v>
      </c>
      <c r="F102" s="88">
        <f t="shared" ca="1" si="16"/>
        <v>0</v>
      </c>
      <c r="G102" s="88">
        <f t="shared" ca="1" si="17"/>
        <v>0</v>
      </c>
      <c r="H102" s="96">
        <f t="shared" ca="1" si="20"/>
        <v>0</v>
      </c>
      <c r="I102" s="90">
        <f t="shared" ca="1" si="21"/>
        <v>0</v>
      </c>
      <c r="J102" s="90">
        <f t="shared" ca="1" si="22"/>
        <v>0</v>
      </c>
      <c r="K102" s="90">
        <f t="shared" ca="1" si="23"/>
        <v>0</v>
      </c>
      <c r="L102" s="90">
        <f t="shared" ca="1" si="24"/>
        <v>0</v>
      </c>
      <c r="M102" s="96">
        <f t="shared" ca="1" si="25"/>
        <v>0</v>
      </c>
      <c r="N102" s="96">
        <f t="shared" ca="1" si="26"/>
        <v>0</v>
      </c>
      <c r="O102" s="96">
        <f t="shared" ca="1" si="27"/>
        <v>0</v>
      </c>
      <c r="P102" s="87"/>
    </row>
    <row r="103" spans="1:16" ht="18.75" customHeight="1">
      <c r="A103" s="42"/>
      <c r="B103" s="89" t="str">
        <f t="shared" ca="1" si="18"/>
        <v>Заступник командира батареї -начальник відділення</v>
      </c>
      <c r="C103" s="87">
        <f t="shared" ca="1" si="19"/>
        <v>0</v>
      </c>
      <c r="D103" s="616">
        <f t="shared" ca="1" si="14"/>
        <v>0</v>
      </c>
      <c r="E103" s="88">
        <f t="shared" ca="1" si="15"/>
        <v>0</v>
      </c>
      <c r="F103" s="88">
        <f t="shared" ca="1" si="16"/>
        <v>0</v>
      </c>
      <c r="G103" s="88">
        <f t="shared" ca="1" si="17"/>
        <v>0</v>
      </c>
      <c r="H103" s="96">
        <f t="shared" ca="1" si="20"/>
        <v>0</v>
      </c>
      <c r="I103" s="90">
        <f t="shared" ca="1" si="21"/>
        <v>0</v>
      </c>
      <c r="J103" s="90">
        <f t="shared" ca="1" si="22"/>
        <v>0</v>
      </c>
      <c r="K103" s="90">
        <f t="shared" ca="1" si="23"/>
        <v>0</v>
      </c>
      <c r="L103" s="90">
        <f t="shared" ca="1" si="24"/>
        <v>0</v>
      </c>
      <c r="M103" s="96">
        <f t="shared" ca="1" si="25"/>
        <v>0</v>
      </c>
      <c r="N103" s="96">
        <f t="shared" ca="1" si="26"/>
        <v>0</v>
      </c>
      <c r="O103" s="96">
        <f t="shared" ca="1" si="27"/>
        <v>0</v>
      </c>
      <c r="P103" s="87"/>
    </row>
    <row r="104" spans="1:16" ht="18.75" customHeight="1">
      <c r="A104" s="42"/>
      <c r="B104" s="89" t="str">
        <f t="shared" ca="1" si="18"/>
        <v>Заступник командира батареї -начальник відділення</v>
      </c>
      <c r="C104" s="87" t="str">
        <f t="shared" ca="1" si="19"/>
        <v>л-т</v>
      </c>
      <c r="D104" s="616">
        <f t="shared" ca="1" si="14"/>
        <v>3619411210</v>
      </c>
      <c r="E104" s="88" t="str">
        <f t="shared" ca="1" si="15"/>
        <v>Сідорович</v>
      </c>
      <c r="F104" s="88" t="str">
        <f t="shared" ca="1" si="16"/>
        <v>Валентин</v>
      </c>
      <c r="G104" s="88" t="str">
        <f t="shared" ca="1" si="17"/>
        <v>Русланович</v>
      </c>
      <c r="H104" s="96">
        <f t="shared" ca="1" si="20"/>
        <v>21094.85</v>
      </c>
      <c r="I104" s="90">
        <f t="shared" ca="1" si="21"/>
        <v>3797.07</v>
      </c>
      <c r="J104" s="90">
        <f t="shared" ca="1" si="22"/>
        <v>259.92</v>
      </c>
      <c r="K104" s="90">
        <f t="shared" ca="1" si="23"/>
        <v>0</v>
      </c>
      <c r="L104" s="90">
        <f t="shared" ca="1" si="24"/>
        <v>0</v>
      </c>
      <c r="M104" s="96">
        <f t="shared" ca="1" si="25"/>
        <v>4056.99</v>
      </c>
      <c r="N104" s="96">
        <f t="shared" ca="1" si="26"/>
        <v>3797.07</v>
      </c>
      <c r="O104" s="96">
        <f t="shared" ca="1" si="27"/>
        <v>0</v>
      </c>
      <c r="P104" s="87"/>
    </row>
    <row r="105" spans="1:16" ht="18.75" customHeight="1">
      <c r="A105" s="42"/>
      <c r="B105" s="89" t="str">
        <f t="shared" ca="1" si="18"/>
        <v xml:space="preserve">Інженер </v>
      </c>
      <c r="C105" s="87" t="str">
        <f t="shared" ca="1" si="19"/>
        <v>л-т</v>
      </c>
      <c r="D105" s="616">
        <f t="shared" ca="1" si="14"/>
        <v>3665009035</v>
      </c>
      <c r="E105" s="88" t="str">
        <f t="shared" ca="1" si="15"/>
        <v>Булатов</v>
      </c>
      <c r="F105" s="88" t="str">
        <f t="shared" ca="1" si="16"/>
        <v>Радіон</v>
      </c>
      <c r="G105" s="88" t="str">
        <f t="shared" ca="1" si="17"/>
        <v>Андрійович</v>
      </c>
      <c r="H105" s="96">
        <f t="shared" ca="1" si="20"/>
        <v>19223.810000000001</v>
      </c>
      <c r="I105" s="90">
        <f t="shared" ca="1" si="21"/>
        <v>3460.29</v>
      </c>
      <c r="J105" s="90">
        <f t="shared" ca="1" si="22"/>
        <v>236.86</v>
      </c>
      <c r="K105" s="90">
        <f t="shared" ca="1" si="23"/>
        <v>0</v>
      </c>
      <c r="L105" s="90">
        <f t="shared" ca="1" si="24"/>
        <v>0</v>
      </c>
      <c r="M105" s="96">
        <f t="shared" ca="1" si="25"/>
        <v>3697.15</v>
      </c>
      <c r="N105" s="96">
        <f t="shared" ca="1" si="26"/>
        <v>3460.29</v>
      </c>
      <c r="O105" s="96">
        <f t="shared" ca="1" si="27"/>
        <v>0</v>
      </c>
      <c r="P105" s="87"/>
    </row>
    <row r="106" spans="1:16" ht="18.75" customHeight="1">
      <c r="A106" s="42"/>
      <c r="B106" s="89" t="str">
        <f t="shared" ca="1" si="18"/>
        <v xml:space="preserve">Інженер </v>
      </c>
      <c r="C106" s="87" t="str">
        <f t="shared" ca="1" si="19"/>
        <v>л-т</v>
      </c>
      <c r="D106" s="616">
        <f t="shared" ca="1" si="14"/>
        <v>3321414798</v>
      </c>
      <c r="E106" s="88" t="str">
        <f t="shared" ca="1" si="15"/>
        <v>Калугін</v>
      </c>
      <c r="F106" s="88" t="str">
        <f t="shared" ca="1" si="16"/>
        <v>Іван</v>
      </c>
      <c r="G106" s="88" t="str">
        <f t="shared" ca="1" si="17"/>
        <v>Володимирович</v>
      </c>
      <c r="H106" s="96">
        <f t="shared" ca="1" si="20"/>
        <v>19600.830000000002</v>
      </c>
      <c r="I106" s="90">
        <f t="shared" ca="1" si="21"/>
        <v>3528.15</v>
      </c>
      <c r="J106" s="90">
        <f t="shared" ca="1" si="22"/>
        <v>241.51</v>
      </c>
      <c r="K106" s="90">
        <f t="shared" ca="1" si="23"/>
        <v>0</v>
      </c>
      <c r="L106" s="90">
        <f t="shared" ca="1" si="24"/>
        <v>0</v>
      </c>
      <c r="M106" s="96">
        <f t="shared" ca="1" si="25"/>
        <v>3769.66</v>
      </c>
      <c r="N106" s="96">
        <f t="shared" ca="1" si="26"/>
        <v>3528.15</v>
      </c>
      <c r="O106" s="96">
        <f t="shared" ca="1" si="27"/>
        <v>0</v>
      </c>
      <c r="P106" s="87"/>
    </row>
    <row r="107" spans="1:16" ht="18.75" customHeight="1">
      <c r="A107" s="42"/>
      <c r="B107" s="89" t="str">
        <f t="shared" ca="1" si="18"/>
        <v xml:space="preserve">Інженер </v>
      </c>
      <c r="C107" s="87" t="str">
        <f t="shared" ca="1" si="19"/>
        <v>л-т</v>
      </c>
      <c r="D107" s="616">
        <f t="shared" ca="1" si="14"/>
        <v>3415907858</v>
      </c>
      <c r="E107" s="88" t="str">
        <f t="shared" ca="1" si="15"/>
        <v>Борідько</v>
      </c>
      <c r="F107" s="88" t="str">
        <f t="shared" ca="1" si="16"/>
        <v>Ігор</v>
      </c>
      <c r="G107" s="88" t="str">
        <f t="shared" ca="1" si="17"/>
        <v>Сергійович</v>
      </c>
      <c r="H107" s="96">
        <f t="shared" ca="1" si="20"/>
        <v>19977.86</v>
      </c>
      <c r="I107" s="90">
        <f t="shared" ca="1" si="21"/>
        <v>3596.01</v>
      </c>
      <c r="J107" s="90">
        <f t="shared" ca="1" si="22"/>
        <v>246.16</v>
      </c>
      <c r="K107" s="90">
        <f t="shared" ca="1" si="23"/>
        <v>0</v>
      </c>
      <c r="L107" s="90">
        <f t="shared" ca="1" si="24"/>
        <v>0</v>
      </c>
      <c r="M107" s="96">
        <f t="shared" ca="1" si="25"/>
        <v>3842.17</v>
      </c>
      <c r="N107" s="96">
        <f t="shared" ca="1" si="26"/>
        <v>3596.01</v>
      </c>
      <c r="O107" s="96">
        <f t="shared" ca="1" si="27"/>
        <v>0</v>
      </c>
      <c r="P107" s="87"/>
    </row>
    <row r="108" spans="1:16" ht="18.75" customHeight="1">
      <c r="A108" s="42"/>
      <c r="B108" s="89" t="str">
        <f t="shared" ca="1" si="18"/>
        <v xml:space="preserve">Інженер </v>
      </c>
      <c r="C108" s="87" t="str">
        <f t="shared" ca="1" si="19"/>
        <v>ст.л-т</v>
      </c>
      <c r="D108" s="616">
        <f t="shared" ca="1" si="14"/>
        <v>2270419079</v>
      </c>
      <c r="E108" s="88" t="str">
        <f t="shared" ca="1" si="15"/>
        <v>Кручинін</v>
      </c>
      <c r="F108" s="88" t="str">
        <f t="shared" ca="1" si="16"/>
        <v>Олег</v>
      </c>
      <c r="G108" s="88" t="str">
        <f t="shared" ca="1" si="17"/>
        <v>Анатолійович</v>
      </c>
      <c r="H108" s="96">
        <f t="shared" ca="1" si="20"/>
        <v>20158.349999999999</v>
      </c>
      <c r="I108" s="90">
        <f t="shared" ca="1" si="21"/>
        <v>3628.5</v>
      </c>
      <c r="J108" s="90">
        <f t="shared" ca="1" si="22"/>
        <v>248.38</v>
      </c>
      <c r="K108" s="90">
        <f t="shared" ca="1" si="23"/>
        <v>0</v>
      </c>
      <c r="L108" s="90">
        <f t="shared" ca="1" si="24"/>
        <v>0</v>
      </c>
      <c r="M108" s="96">
        <f t="shared" ca="1" si="25"/>
        <v>3876.88</v>
      </c>
      <c r="N108" s="96">
        <f t="shared" ca="1" si="26"/>
        <v>3628.5</v>
      </c>
      <c r="O108" s="96">
        <f t="shared" ca="1" si="27"/>
        <v>0</v>
      </c>
      <c r="P108" s="87"/>
    </row>
    <row r="109" spans="1:16" ht="18.75" customHeight="1">
      <c r="A109" s="42"/>
      <c r="B109" s="89" t="str">
        <f t="shared" ca="1" si="18"/>
        <v xml:space="preserve">Інженер </v>
      </c>
      <c r="C109" s="87" t="str">
        <f t="shared" ca="1" si="19"/>
        <v>л-т</v>
      </c>
      <c r="D109" s="616" t="str">
        <f t="shared" ca="1" si="14"/>
        <v>3052700217</v>
      </c>
      <c r="E109" s="88" t="str">
        <f t="shared" ca="1" si="15"/>
        <v>Логачов</v>
      </c>
      <c r="F109" s="88" t="str">
        <f t="shared" ca="1" si="16"/>
        <v>Роман</v>
      </c>
      <c r="G109" s="88" t="str">
        <f t="shared" ca="1" si="17"/>
        <v>Ваталійович</v>
      </c>
      <c r="H109" s="96">
        <f t="shared" ca="1" si="20"/>
        <v>19248.38</v>
      </c>
      <c r="I109" s="90">
        <f t="shared" ca="1" si="21"/>
        <v>3464.71</v>
      </c>
      <c r="J109" s="90">
        <f t="shared" ca="1" si="22"/>
        <v>237.17</v>
      </c>
      <c r="K109" s="90">
        <f t="shared" ca="1" si="23"/>
        <v>0</v>
      </c>
      <c r="L109" s="90">
        <f t="shared" ca="1" si="24"/>
        <v>0</v>
      </c>
      <c r="M109" s="96">
        <f t="shared" ca="1" si="25"/>
        <v>3701.88</v>
      </c>
      <c r="N109" s="96">
        <f t="shared" ca="1" si="26"/>
        <v>3464.71</v>
      </c>
      <c r="O109" s="96">
        <f t="shared" ca="1" si="27"/>
        <v>0</v>
      </c>
      <c r="P109" s="87"/>
    </row>
    <row r="110" spans="1:16" ht="18.75" customHeight="1">
      <c r="A110" s="42"/>
      <c r="B110" s="89" t="str">
        <f t="shared" ca="1" si="18"/>
        <v xml:space="preserve">Інженер </v>
      </c>
      <c r="C110" s="87">
        <f t="shared" ca="1" si="19"/>
        <v>0</v>
      </c>
      <c r="D110" s="616">
        <f t="shared" ca="1" si="14"/>
        <v>0</v>
      </c>
      <c r="E110" s="88">
        <f t="shared" ca="1" si="15"/>
        <v>0</v>
      </c>
      <c r="F110" s="88">
        <f t="shared" ca="1" si="16"/>
        <v>0</v>
      </c>
      <c r="G110" s="88">
        <f t="shared" ca="1" si="17"/>
        <v>0</v>
      </c>
      <c r="H110" s="96">
        <f t="shared" ca="1" si="20"/>
        <v>0</v>
      </c>
      <c r="I110" s="90">
        <f t="shared" ca="1" si="21"/>
        <v>0</v>
      </c>
      <c r="J110" s="90">
        <f t="shared" ca="1" si="22"/>
        <v>0</v>
      </c>
      <c r="K110" s="90">
        <f t="shared" ca="1" si="23"/>
        <v>0</v>
      </c>
      <c r="L110" s="90">
        <f t="shared" ca="1" si="24"/>
        <v>0</v>
      </c>
      <c r="M110" s="96">
        <f t="shared" ca="1" si="25"/>
        <v>0</v>
      </c>
      <c r="N110" s="96">
        <f t="shared" ca="1" si="26"/>
        <v>0</v>
      </c>
      <c r="O110" s="96">
        <f t="shared" ca="1" si="27"/>
        <v>0</v>
      </c>
      <c r="P110" s="87"/>
    </row>
    <row r="111" spans="1:16" ht="18.75" customHeight="1">
      <c r="A111" s="42"/>
      <c r="B111" s="89" t="str">
        <f t="shared" ca="1" si="18"/>
        <v xml:space="preserve">Технік </v>
      </c>
      <c r="C111" s="87" t="str">
        <f t="shared" ca="1" si="19"/>
        <v>штаб - с-нт</v>
      </c>
      <c r="D111" s="616">
        <f t="shared" ca="1" si="14"/>
        <v>3389214677</v>
      </c>
      <c r="E111" s="88" t="str">
        <f t="shared" ca="1" si="15"/>
        <v>Поляков</v>
      </c>
      <c r="F111" s="88" t="str">
        <f t="shared" ca="1" si="16"/>
        <v>Артем</v>
      </c>
      <c r="G111" s="88" t="str">
        <f t="shared" ca="1" si="17"/>
        <v>Сергійович</v>
      </c>
      <c r="H111" s="96">
        <f t="shared" ca="1" si="20"/>
        <v>19161.599999999999</v>
      </c>
      <c r="I111" s="90">
        <f t="shared" ca="1" si="21"/>
        <v>3449.09</v>
      </c>
      <c r="J111" s="90">
        <f t="shared" ca="1" si="22"/>
        <v>236.1</v>
      </c>
      <c r="K111" s="90">
        <f t="shared" ca="1" si="23"/>
        <v>0</v>
      </c>
      <c r="L111" s="90">
        <f t="shared" ca="1" si="24"/>
        <v>0</v>
      </c>
      <c r="M111" s="96">
        <f t="shared" ca="1" si="25"/>
        <v>3685.19</v>
      </c>
      <c r="N111" s="96">
        <f t="shared" ca="1" si="26"/>
        <v>3449.09</v>
      </c>
      <c r="O111" s="96">
        <f t="shared" ca="1" si="27"/>
        <v>0</v>
      </c>
      <c r="P111" s="87"/>
    </row>
    <row r="112" spans="1:16" ht="18.75" customHeight="1">
      <c r="A112" s="42"/>
      <c r="B112" s="89" t="str">
        <f t="shared" ca="1" si="18"/>
        <v xml:space="preserve">Технік </v>
      </c>
      <c r="C112" s="87" t="str">
        <f t="shared" ca="1" si="19"/>
        <v>штаб - с-нт</v>
      </c>
      <c r="D112" s="616">
        <f t="shared" ca="1" si="14"/>
        <v>3180524331</v>
      </c>
      <c r="E112" s="88" t="str">
        <f t="shared" ca="1" si="15"/>
        <v>Рудий</v>
      </c>
      <c r="F112" s="88" t="str">
        <f t="shared" ca="1" si="16"/>
        <v>Микола</v>
      </c>
      <c r="G112" s="88" t="str">
        <f t="shared" ca="1" si="17"/>
        <v>Олександрович</v>
      </c>
      <c r="H112" s="96">
        <f t="shared" ca="1" si="20"/>
        <v>18806.849999999999</v>
      </c>
      <c r="I112" s="90">
        <f t="shared" ca="1" si="21"/>
        <v>3385.23</v>
      </c>
      <c r="J112" s="90">
        <f t="shared" ca="1" si="22"/>
        <v>231.73</v>
      </c>
      <c r="K112" s="90">
        <f t="shared" ca="1" si="23"/>
        <v>0</v>
      </c>
      <c r="L112" s="90">
        <f t="shared" ca="1" si="24"/>
        <v>0</v>
      </c>
      <c r="M112" s="96">
        <f t="shared" ca="1" si="25"/>
        <v>3616.96</v>
      </c>
      <c r="N112" s="96">
        <f t="shared" ca="1" si="26"/>
        <v>3385.23</v>
      </c>
      <c r="O112" s="96">
        <f t="shared" ca="1" si="27"/>
        <v>0</v>
      </c>
      <c r="P112" s="87"/>
    </row>
    <row r="113" spans="1:16" ht="18.75" customHeight="1">
      <c r="A113" s="42"/>
      <c r="B113" s="89" t="str">
        <f t="shared" ca="1" si="18"/>
        <v xml:space="preserve">Технік </v>
      </c>
      <c r="C113" s="87">
        <f t="shared" ca="1" si="19"/>
        <v>0</v>
      </c>
      <c r="D113" s="616">
        <f t="shared" ca="1" si="14"/>
        <v>0</v>
      </c>
      <c r="E113" s="88">
        <f t="shared" ca="1" si="15"/>
        <v>0</v>
      </c>
      <c r="F113" s="88">
        <f t="shared" ca="1" si="16"/>
        <v>0</v>
      </c>
      <c r="G113" s="88">
        <f t="shared" ca="1" si="17"/>
        <v>0</v>
      </c>
      <c r="H113" s="96">
        <f t="shared" ca="1" si="20"/>
        <v>0</v>
      </c>
      <c r="I113" s="90">
        <f t="shared" ca="1" si="21"/>
        <v>0</v>
      </c>
      <c r="J113" s="90">
        <f t="shared" ca="1" si="22"/>
        <v>0</v>
      </c>
      <c r="K113" s="90">
        <f t="shared" ca="1" si="23"/>
        <v>0</v>
      </c>
      <c r="L113" s="90">
        <f t="shared" ca="1" si="24"/>
        <v>0</v>
      </c>
      <c r="M113" s="96">
        <f t="shared" ca="1" si="25"/>
        <v>0</v>
      </c>
      <c r="N113" s="96">
        <f t="shared" ca="1" si="26"/>
        <v>0</v>
      </c>
      <c r="O113" s="96">
        <f t="shared" ca="1" si="27"/>
        <v>0</v>
      </c>
      <c r="P113" s="87"/>
    </row>
    <row r="114" spans="1:16" ht="18.75" customHeight="1">
      <c r="A114" s="42"/>
      <c r="B114" s="89" t="str">
        <f t="shared" ca="1" si="18"/>
        <v xml:space="preserve">Технік </v>
      </c>
      <c r="C114" s="87">
        <f t="shared" ca="1" si="19"/>
        <v>0</v>
      </c>
      <c r="D114" s="616">
        <f t="shared" ca="1" si="14"/>
        <v>0</v>
      </c>
      <c r="E114" s="88">
        <f t="shared" ca="1" si="15"/>
        <v>0</v>
      </c>
      <c r="F114" s="88">
        <f t="shared" ca="1" si="16"/>
        <v>0</v>
      </c>
      <c r="G114" s="88">
        <f t="shared" ca="1" si="17"/>
        <v>0</v>
      </c>
      <c r="H114" s="96">
        <f t="shared" ca="1" si="20"/>
        <v>0</v>
      </c>
      <c r="I114" s="90">
        <f t="shared" ca="1" si="21"/>
        <v>0</v>
      </c>
      <c r="J114" s="90">
        <f t="shared" ca="1" si="22"/>
        <v>0</v>
      </c>
      <c r="K114" s="90">
        <f t="shared" ca="1" si="23"/>
        <v>0</v>
      </c>
      <c r="L114" s="90">
        <f t="shared" ca="1" si="24"/>
        <v>0</v>
      </c>
      <c r="M114" s="96">
        <f t="shared" ca="1" si="25"/>
        <v>0</v>
      </c>
      <c r="N114" s="96">
        <f t="shared" ca="1" si="26"/>
        <v>0</v>
      </c>
      <c r="O114" s="96">
        <f t="shared" ca="1" si="27"/>
        <v>0</v>
      </c>
      <c r="P114" s="87"/>
    </row>
    <row r="115" spans="1:16" ht="18.75" customHeight="1">
      <c r="A115" s="42"/>
      <c r="B115" s="89" t="str">
        <f t="shared" ca="1" si="18"/>
        <v xml:space="preserve">Технік </v>
      </c>
      <c r="C115" s="87" t="str">
        <f t="shared" ca="1" si="19"/>
        <v>гол. с-нт</v>
      </c>
      <c r="D115" s="616">
        <f t="shared" ca="1" si="14"/>
        <v>2853209918</v>
      </c>
      <c r="E115" s="88" t="str">
        <f t="shared" ca="1" si="15"/>
        <v>Лановенко</v>
      </c>
      <c r="F115" s="88" t="str">
        <f t="shared" ca="1" si="16"/>
        <v>Олександр</v>
      </c>
      <c r="G115" s="88" t="str">
        <f t="shared" ca="1" si="17"/>
        <v>Анатолійович</v>
      </c>
      <c r="H115" s="96">
        <f t="shared" ca="1" si="20"/>
        <v>18656.7</v>
      </c>
      <c r="I115" s="90">
        <f t="shared" ca="1" si="21"/>
        <v>3358.21</v>
      </c>
      <c r="J115" s="90">
        <f t="shared" ca="1" si="22"/>
        <v>229.88</v>
      </c>
      <c r="K115" s="90">
        <f t="shared" ca="1" si="23"/>
        <v>4606.71</v>
      </c>
      <c r="L115" s="90">
        <f t="shared" ca="1" si="24"/>
        <v>0</v>
      </c>
      <c r="M115" s="96">
        <f t="shared" ca="1" si="25"/>
        <v>8194.7999999999993</v>
      </c>
      <c r="N115" s="96">
        <f t="shared" ca="1" si="26"/>
        <v>3358.21</v>
      </c>
      <c r="O115" s="96">
        <f t="shared" ca="1" si="27"/>
        <v>0</v>
      </c>
      <c r="P115" s="87"/>
    </row>
    <row r="116" spans="1:16" ht="18.75" customHeight="1">
      <c r="A116" s="42"/>
      <c r="B116" s="89" t="str">
        <f t="shared" ca="1" si="18"/>
        <v xml:space="preserve">Технік </v>
      </c>
      <c r="C116" s="87" t="str">
        <f t="shared" ca="1" si="19"/>
        <v>штаб - с-нт</v>
      </c>
      <c r="D116" s="616">
        <f t="shared" ca="1" si="14"/>
        <v>3514910751</v>
      </c>
      <c r="E116" s="88" t="str">
        <f t="shared" ca="1" si="15"/>
        <v>Таранюк</v>
      </c>
      <c r="F116" s="88" t="str">
        <f t="shared" ca="1" si="16"/>
        <v>Олександр</v>
      </c>
      <c r="G116" s="88" t="str">
        <f t="shared" ca="1" si="17"/>
        <v>Валентинович</v>
      </c>
      <c r="H116" s="96">
        <f t="shared" ca="1" si="20"/>
        <v>20225.849999999999</v>
      </c>
      <c r="I116" s="90">
        <f t="shared" ca="1" si="21"/>
        <v>3640.65</v>
      </c>
      <c r="J116" s="90">
        <f t="shared" ca="1" si="22"/>
        <v>249.21</v>
      </c>
      <c r="K116" s="90">
        <f t="shared" ca="1" si="23"/>
        <v>0</v>
      </c>
      <c r="L116" s="90">
        <f t="shared" ca="1" si="24"/>
        <v>0</v>
      </c>
      <c r="M116" s="96">
        <f t="shared" ca="1" si="25"/>
        <v>3889.86</v>
      </c>
      <c r="N116" s="96">
        <f t="shared" ca="1" si="26"/>
        <v>3640.65</v>
      </c>
      <c r="O116" s="96">
        <f t="shared" ca="1" si="27"/>
        <v>0</v>
      </c>
      <c r="P116" s="87"/>
    </row>
    <row r="117" spans="1:16" ht="18.75" customHeight="1">
      <c r="A117" s="42"/>
      <c r="B117" s="89" t="str">
        <f t="shared" ca="1" si="18"/>
        <v>Старший механік-водій</v>
      </c>
      <c r="C117" s="87" t="str">
        <f t="shared" ca="1" si="19"/>
        <v>штаб - с-нт</v>
      </c>
      <c r="D117" s="616">
        <f t="shared" ca="1" si="14"/>
        <v>2573814334</v>
      </c>
      <c r="E117" s="88" t="str">
        <f t="shared" ca="1" si="15"/>
        <v>Шевчук</v>
      </c>
      <c r="F117" s="88" t="str">
        <f t="shared" ca="1" si="16"/>
        <v>Олег</v>
      </c>
      <c r="G117" s="88" t="str">
        <f t="shared" ca="1" si="17"/>
        <v>Григорович</v>
      </c>
      <c r="H117" s="96">
        <f t="shared" ca="1" si="20"/>
        <v>18033.099999999999</v>
      </c>
      <c r="I117" s="90">
        <f t="shared" ca="1" si="21"/>
        <v>3245.96</v>
      </c>
      <c r="J117" s="90">
        <f t="shared" ca="1" si="22"/>
        <v>222.19</v>
      </c>
      <c r="K117" s="90">
        <f t="shared" ca="1" si="23"/>
        <v>0</v>
      </c>
      <c r="L117" s="90">
        <f t="shared" ca="1" si="24"/>
        <v>0</v>
      </c>
      <c r="M117" s="96">
        <f t="shared" ca="1" si="25"/>
        <v>3468.15</v>
      </c>
      <c r="N117" s="96">
        <f t="shared" ca="1" si="26"/>
        <v>3245.96</v>
      </c>
      <c r="O117" s="96">
        <f t="shared" ca="1" si="27"/>
        <v>0</v>
      </c>
      <c r="P117" s="87"/>
    </row>
    <row r="118" spans="1:16" ht="18.75" customHeight="1">
      <c r="A118" s="42"/>
      <c r="B118" s="89" t="str">
        <f t="shared" ca="1" si="18"/>
        <v>Старший механік-водій</v>
      </c>
      <c r="C118" s="87" t="str">
        <f t="shared" ca="1" si="19"/>
        <v>мол. с-нт</v>
      </c>
      <c r="D118" s="616">
        <f t="shared" ca="1" si="14"/>
        <v>3681601514</v>
      </c>
      <c r="E118" s="88" t="str">
        <f t="shared" ca="1" si="15"/>
        <v>Баганін</v>
      </c>
      <c r="F118" s="88" t="str">
        <f t="shared" ca="1" si="16"/>
        <v>Дмитрій</v>
      </c>
      <c r="G118" s="88" t="str">
        <f t="shared" ca="1" si="17"/>
        <v>Олександрович</v>
      </c>
      <c r="H118" s="96">
        <f t="shared" ca="1" si="20"/>
        <v>17123.13</v>
      </c>
      <c r="I118" s="90">
        <f t="shared" ca="1" si="21"/>
        <v>3082.16</v>
      </c>
      <c r="J118" s="90">
        <f t="shared" ca="1" si="22"/>
        <v>210.98</v>
      </c>
      <c r="K118" s="90">
        <f t="shared" ca="1" si="23"/>
        <v>0</v>
      </c>
      <c r="L118" s="90">
        <f t="shared" ca="1" si="24"/>
        <v>0</v>
      </c>
      <c r="M118" s="96">
        <f t="shared" ca="1" si="25"/>
        <v>3293.14</v>
      </c>
      <c r="N118" s="96">
        <f t="shared" ca="1" si="26"/>
        <v>3082.16</v>
      </c>
      <c r="O118" s="96">
        <f t="shared" ca="1" si="27"/>
        <v>0</v>
      </c>
      <c r="P118" s="87"/>
    </row>
    <row r="119" spans="1:16" ht="18.75" customHeight="1">
      <c r="A119" s="42"/>
      <c r="B119" s="89" t="str">
        <f t="shared" ca="1" si="18"/>
        <v>Старший механік-водій</v>
      </c>
      <c r="C119" s="87">
        <f t="shared" ca="1" si="19"/>
        <v>0</v>
      </c>
      <c r="D119" s="616">
        <f t="shared" ca="1" si="14"/>
        <v>0</v>
      </c>
      <c r="E119" s="88">
        <f t="shared" ca="1" si="15"/>
        <v>0</v>
      </c>
      <c r="F119" s="88">
        <f t="shared" ca="1" si="16"/>
        <v>0</v>
      </c>
      <c r="G119" s="88">
        <f t="shared" ca="1" si="17"/>
        <v>0</v>
      </c>
      <c r="H119" s="96">
        <f t="shared" ca="1" si="20"/>
        <v>0</v>
      </c>
      <c r="I119" s="90">
        <f t="shared" ca="1" si="21"/>
        <v>0</v>
      </c>
      <c r="J119" s="90">
        <f t="shared" ca="1" si="22"/>
        <v>0</v>
      </c>
      <c r="K119" s="90">
        <f t="shared" ca="1" si="23"/>
        <v>0</v>
      </c>
      <c r="L119" s="90">
        <f t="shared" ca="1" si="24"/>
        <v>0</v>
      </c>
      <c r="M119" s="96">
        <f t="shared" ca="1" si="25"/>
        <v>0</v>
      </c>
      <c r="N119" s="96">
        <f t="shared" ca="1" si="26"/>
        <v>0</v>
      </c>
      <c r="O119" s="96">
        <f t="shared" ca="1" si="27"/>
        <v>0</v>
      </c>
      <c r="P119" s="87"/>
    </row>
    <row r="120" spans="1:16" ht="18.75" customHeight="1">
      <c r="A120" s="42"/>
      <c r="B120" s="89" t="str">
        <f t="shared" ca="1" si="18"/>
        <v>Старший механік-водій</v>
      </c>
      <c r="C120" s="87">
        <f t="shared" ca="1" si="19"/>
        <v>0</v>
      </c>
      <c r="D120" s="616">
        <f t="shared" ca="1" si="14"/>
        <v>0</v>
      </c>
      <c r="E120" s="88">
        <f t="shared" ca="1" si="15"/>
        <v>0</v>
      </c>
      <c r="F120" s="88">
        <f t="shared" ca="1" si="16"/>
        <v>0</v>
      </c>
      <c r="G120" s="88">
        <f t="shared" ca="1" si="17"/>
        <v>0</v>
      </c>
      <c r="H120" s="96">
        <f t="shared" ca="1" si="20"/>
        <v>0</v>
      </c>
      <c r="I120" s="90">
        <f t="shared" ca="1" si="21"/>
        <v>0</v>
      </c>
      <c r="J120" s="90">
        <f t="shared" ca="1" si="22"/>
        <v>0</v>
      </c>
      <c r="K120" s="90">
        <f t="shared" ca="1" si="23"/>
        <v>0</v>
      </c>
      <c r="L120" s="90">
        <f t="shared" ca="1" si="24"/>
        <v>0</v>
      </c>
      <c r="M120" s="96">
        <f t="shared" ca="1" si="25"/>
        <v>0</v>
      </c>
      <c r="N120" s="96">
        <f t="shared" ca="1" si="26"/>
        <v>0</v>
      </c>
      <c r="O120" s="96">
        <f t="shared" ca="1" si="27"/>
        <v>0</v>
      </c>
      <c r="P120" s="87"/>
    </row>
    <row r="121" spans="1:16" ht="18.75" customHeight="1">
      <c r="A121" s="42"/>
      <c r="B121" s="89" t="str">
        <f t="shared" ca="1" si="18"/>
        <v>Старший механік-водій</v>
      </c>
      <c r="C121" s="87" t="str">
        <f t="shared" ca="1" si="19"/>
        <v>мол. с-нт</v>
      </c>
      <c r="D121" s="616">
        <f t="shared" ca="1" si="14"/>
        <v>3485815797</v>
      </c>
      <c r="E121" s="88" t="str">
        <f t="shared" ca="1" si="15"/>
        <v>Шевчук</v>
      </c>
      <c r="F121" s="88" t="str">
        <f t="shared" ca="1" si="16"/>
        <v>Станіслав</v>
      </c>
      <c r="G121" s="88" t="str">
        <f t="shared" ca="1" si="17"/>
        <v>Олександрович</v>
      </c>
      <c r="H121" s="96">
        <f t="shared" ca="1" si="20"/>
        <v>17123.13</v>
      </c>
      <c r="I121" s="90">
        <f t="shared" ca="1" si="21"/>
        <v>3082.16</v>
      </c>
      <c r="J121" s="90">
        <f t="shared" ca="1" si="22"/>
        <v>210.98</v>
      </c>
      <c r="K121" s="90">
        <f t="shared" ca="1" si="23"/>
        <v>0</v>
      </c>
      <c r="L121" s="90">
        <f t="shared" ca="1" si="24"/>
        <v>0</v>
      </c>
      <c r="M121" s="96">
        <f t="shared" ca="1" si="25"/>
        <v>3293.14</v>
      </c>
      <c r="N121" s="96">
        <f t="shared" ca="1" si="26"/>
        <v>3082.16</v>
      </c>
      <c r="O121" s="96">
        <f t="shared" ca="1" si="27"/>
        <v>0</v>
      </c>
      <c r="P121" s="87"/>
    </row>
    <row r="122" spans="1:16" ht="18.75" customHeight="1">
      <c r="A122" s="42"/>
      <c r="B122" s="89" t="str">
        <f t="shared" ca="1" si="18"/>
        <v>Старший механік-водій</v>
      </c>
      <c r="C122" s="87">
        <f t="shared" ca="1" si="19"/>
        <v>0</v>
      </c>
      <c r="D122" s="616">
        <f t="shared" ca="1" si="14"/>
        <v>0</v>
      </c>
      <c r="E122" s="88">
        <f t="shared" ca="1" si="15"/>
        <v>0</v>
      </c>
      <c r="F122" s="88">
        <f t="shared" ca="1" si="16"/>
        <v>0</v>
      </c>
      <c r="G122" s="88">
        <f t="shared" ca="1" si="17"/>
        <v>0</v>
      </c>
      <c r="H122" s="96">
        <f t="shared" ca="1" si="20"/>
        <v>0</v>
      </c>
      <c r="I122" s="90">
        <f t="shared" ca="1" si="21"/>
        <v>0</v>
      </c>
      <c r="J122" s="90">
        <f t="shared" ca="1" si="22"/>
        <v>0</v>
      </c>
      <c r="K122" s="90">
        <f t="shared" ca="1" si="23"/>
        <v>0</v>
      </c>
      <c r="L122" s="90">
        <f t="shared" ca="1" si="24"/>
        <v>0</v>
      </c>
      <c r="M122" s="96">
        <f t="shared" ca="1" si="25"/>
        <v>0</v>
      </c>
      <c r="N122" s="96">
        <f t="shared" ca="1" si="26"/>
        <v>0</v>
      </c>
      <c r="O122" s="96">
        <f t="shared" ca="1" si="27"/>
        <v>0</v>
      </c>
      <c r="P122" s="87"/>
    </row>
    <row r="123" spans="1:16" ht="18.75" customHeight="1">
      <c r="A123" s="42"/>
      <c r="B123" s="89">
        <f t="shared" ca="1" si="18"/>
        <v>0</v>
      </c>
      <c r="C123" s="87">
        <f t="shared" ca="1" si="19"/>
        <v>0</v>
      </c>
      <c r="D123" s="616">
        <f t="shared" ca="1" si="14"/>
        <v>0</v>
      </c>
      <c r="E123" s="88">
        <f t="shared" ca="1" si="15"/>
        <v>0</v>
      </c>
      <c r="F123" s="88">
        <f t="shared" ca="1" si="16"/>
        <v>0</v>
      </c>
      <c r="G123" s="88">
        <f t="shared" ca="1" si="17"/>
        <v>0</v>
      </c>
      <c r="H123" s="96">
        <f t="shared" ca="1" si="20"/>
        <v>0</v>
      </c>
      <c r="I123" s="90">
        <f t="shared" ca="1" si="21"/>
        <v>0</v>
      </c>
      <c r="J123" s="90">
        <f t="shared" ca="1" si="22"/>
        <v>0</v>
      </c>
      <c r="K123" s="90">
        <f t="shared" ca="1" si="23"/>
        <v>0</v>
      </c>
      <c r="L123" s="90">
        <f t="shared" ca="1" si="24"/>
        <v>0</v>
      </c>
      <c r="M123" s="96">
        <f t="shared" ca="1" si="25"/>
        <v>0</v>
      </c>
      <c r="N123" s="96">
        <f t="shared" ca="1" si="26"/>
        <v>0</v>
      </c>
      <c r="O123" s="96">
        <f t="shared" ca="1" si="27"/>
        <v>0</v>
      </c>
      <c r="P123" s="87"/>
    </row>
    <row r="124" spans="1:16" ht="18.75" customHeight="1">
      <c r="A124" s="42"/>
      <c r="B124" s="89" t="str">
        <f t="shared" ca="1" si="18"/>
        <v>Командир батареї</v>
      </c>
      <c r="C124" s="87" t="str">
        <f t="shared" ca="1" si="19"/>
        <v>ст.л-т</v>
      </c>
      <c r="D124" s="616">
        <f t="shared" ca="1" si="14"/>
        <v>2792123772</v>
      </c>
      <c r="E124" s="88" t="str">
        <f t="shared" ca="1" si="15"/>
        <v>Чернишенко</v>
      </c>
      <c r="F124" s="88" t="str">
        <f t="shared" ca="1" si="16"/>
        <v>Євген</v>
      </c>
      <c r="G124" s="88" t="str">
        <f t="shared" ca="1" si="17"/>
        <v>Вікторович</v>
      </c>
      <c r="H124" s="96">
        <f t="shared" ca="1" si="20"/>
        <v>23853.599999999999</v>
      </c>
      <c r="I124" s="90">
        <f t="shared" ca="1" si="21"/>
        <v>4293.6499999999996</v>
      </c>
      <c r="J124" s="90">
        <f t="shared" ca="1" si="22"/>
        <v>293.91000000000003</v>
      </c>
      <c r="K124" s="90">
        <f t="shared" ca="1" si="23"/>
        <v>0</v>
      </c>
      <c r="L124" s="90">
        <f t="shared" ca="1" si="24"/>
        <v>0</v>
      </c>
      <c r="M124" s="96">
        <f t="shared" ca="1" si="25"/>
        <v>4587.5600000000004</v>
      </c>
      <c r="N124" s="96">
        <f t="shared" ca="1" si="26"/>
        <v>4293.6499999999996</v>
      </c>
      <c r="O124" s="96">
        <f t="shared" ca="1" si="27"/>
        <v>0</v>
      </c>
      <c r="P124" s="87"/>
    </row>
    <row r="125" spans="1:16" ht="18.75" customHeight="1">
      <c r="A125" s="42"/>
      <c r="B125" s="89" t="str">
        <f t="shared" ca="1" si="18"/>
        <v>Заступник командира батареї</v>
      </c>
      <c r="C125" s="87">
        <f t="shared" ca="1" si="19"/>
        <v>0</v>
      </c>
      <c r="D125" s="616">
        <f t="shared" ca="1" si="14"/>
        <v>0</v>
      </c>
      <c r="E125" s="88">
        <f t="shared" ca="1" si="15"/>
        <v>0</v>
      </c>
      <c r="F125" s="88">
        <f t="shared" ca="1" si="16"/>
        <v>0</v>
      </c>
      <c r="G125" s="88">
        <f t="shared" ca="1" si="17"/>
        <v>0</v>
      </c>
      <c r="H125" s="96">
        <f t="shared" ca="1" si="20"/>
        <v>0</v>
      </c>
      <c r="I125" s="90">
        <f t="shared" ca="1" si="21"/>
        <v>0</v>
      </c>
      <c r="J125" s="90">
        <f t="shared" ca="1" si="22"/>
        <v>0</v>
      </c>
      <c r="K125" s="90">
        <f t="shared" ca="1" si="23"/>
        <v>0</v>
      </c>
      <c r="L125" s="90">
        <f t="shared" ca="1" si="24"/>
        <v>0</v>
      </c>
      <c r="M125" s="96">
        <f t="shared" ca="1" si="25"/>
        <v>0</v>
      </c>
      <c r="N125" s="96">
        <f t="shared" ca="1" si="26"/>
        <v>0</v>
      </c>
      <c r="O125" s="96">
        <f t="shared" ca="1" si="27"/>
        <v>0</v>
      </c>
      <c r="P125" s="87"/>
    </row>
    <row r="126" spans="1:16" ht="18.75" customHeight="1">
      <c r="A126" s="42"/>
      <c r="B126" s="89" t="str">
        <f t="shared" ca="1" si="18"/>
        <v xml:space="preserve">Водій </v>
      </c>
      <c r="C126" s="87" t="str">
        <f t="shared" ca="1" si="19"/>
        <v>м-с</v>
      </c>
      <c r="D126" s="616">
        <f t="shared" ca="1" si="14"/>
        <v>3561708139</v>
      </c>
      <c r="E126" s="88" t="str">
        <f t="shared" ca="1" si="15"/>
        <v>Гаценко</v>
      </c>
      <c r="F126" s="88" t="str">
        <f t="shared" ca="1" si="16"/>
        <v>Іван</v>
      </c>
      <c r="G126" s="88" t="str">
        <f t="shared" ca="1" si="17"/>
        <v>Ярославович</v>
      </c>
      <c r="H126" s="96">
        <f t="shared" ca="1" si="20"/>
        <v>14857.25</v>
      </c>
      <c r="I126" s="90">
        <f t="shared" ca="1" si="21"/>
        <v>2674.31</v>
      </c>
      <c r="J126" s="90">
        <f t="shared" ca="1" si="22"/>
        <v>183.06</v>
      </c>
      <c r="K126" s="90">
        <f t="shared" ca="1" si="23"/>
        <v>0</v>
      </c>
      <c r="L126" s="90">
        <f t="shared" ca="1" si="24"/>
        <v>0</v>
      </c>
      <c r="M126" s="96">
        <f t="shared" ca="1" si="25"/>
        <v>2857.37</v>
      </c>
      <c r="N126" s="96">
        <f t="shared" ca="1" si="26"/>
        <v>2674.31</v>
      </c>
      <c r="O126" s="96">
        <f t="shared" ca="1" si="27"/>
        <v>0</v>
      </c>
      <c r="P126" s="87"/>
    </row>
    <row r="127" spans="1:16" ht="18.75" customHeight="1">
      <c r="A127" s="42"/>
      <c r="B127" s="89">
        <f t="shared" ca="1" si="18"/>
        <v>0</v>
      </c>
      <c r="C127" s="87">
        <f t="shared" ca="1" si="19"/>
        <v>0</v>
      </c>
      <c r="D127" s="616">
        <f t="shared" ca="1" si="14"/>
        <v>0</v>
      </c>
      <c r="E127" s="88">
        <f t="shared" ca="1" si="15"/>
        <v>0</v>
      </c>
      <c r="F127" s="88">
        <f t="shared" ca="1" si="16"/>
        <v>0</v>
      </c>
      <c r="G127" s="88">
        <f t="shared" ca="1" si="17"/>
        <v>0</v>
      </c>
      <c r="H127" s="96">
        <f t="shared" ca="1" si="20"/>
        <v>0</v>
      </c>
      <c r="I127" s="90">
        <f t="shared" ca="1" si="21"/>
        <v>0</v>
      </c>
      <c r="J127" s="90">
        <f t="shared" ca="1" si="22"/>
        <v>0</v>
      </c>
      <c r="K127" s="90">
        <f t="shared" ca="1" si="23"/>
        <v>0</v>
      </c>
      <c r="L127" s="90">
        <f t="shared" ca="1" si="24"/>
        <v>0</v>
      </c>
      <c r="M127" s="96">
        <f t="shared" ca="1" si="25"/>
        <v>0</v>
      </c>
      <c r="N127" s="96">
        <f t="shared" ca="1" si="26"/>
        <v>0</v>
      </c>
      <c r="O127" s="96">
        <f t="shared" ca="1" si="27"/>
        <v>0</v>
      </c>
      <c r="P127" s="87"/>
    </row>
    <row r="128" spans="1:16" ht="18.75" customHeight="1">
      <c r="A128" s="42"/>
      <c r="B128" s="89" t="str">
        <f t="shared" ca="1" si="18"/>
        <v>Начальник відділення</v>
      </c>
      <c r="C128" s="87" t="str">
        <f t="shared" ca="1" si="19"/>
        <v>л-т</v>
      </c>
      <c r="D128" s="616">
        <f t="shared" ca="1" si="14"/>
        <v>3242720011</v>
      </c>
      <c r="E128" s="88" t="str">
        <f t="shared" ca="1" si="15"/>
        <v>Буяр</v>
      </c>
      <c r="F128" s="88" t="str">
        <f t="shared" ca="1" si="16"/>
        <v>Роман</v>
      </c>
      <c r="G128" s="88" t="str">
        <f t="shared" ca="1" si="17"/>
        <v>Богданович</v>
      </c>
      <c r="H128" s="96">
        <f t="shared" ca="1" si="20"/>
        <v>19281.400000000001</v>
      </c>
      <c r="I128" s="90">
        <f t="shared" ca="1" si="21"/>
        <v>3470.65</v>
      </c>
      <c r="J128" s="90">
        <f t="shared" ca="1" si="22"/>
        <v>237.57</v>
      </c>
      <c r="K128" s="90">
        <f t="shared" ca="1" si="23"/>
        <v>0</v>
      </c>
      <c r="L128" s="90">
        <f t="shared" ca="1" si="24"/>
        <v>0</v>
      </c>
      <c r="M128" s="96">
        <f t="shared" ca="1" si="25"/>
        <v>3708.22</v>
      </c>
      <c r="N128" s="96">
        <f t="shared" ca="1" si="26"/>
        <v>3470.65</v>
      </c>
      <c r="O128" s="96">
        <f t="shared" ca="1" si="27"/>
        <v>0</v>
      </c>
      <c r="P128" s="87"/>
    </row>
    <row r="129" spans="1:16" ht="18.75" customHeight="1">
      <c r="A129" s="42"/>
      <c r="B129" s="89" t="str">
        <f t="shared" ca="1" si="18"/>
        <v xml:space="preserve">Інженер </v>
      </c>
      <c r="C129" s="87" t="str">
        <f t="shared" ca="1" si="19"/>
        <v>л-т</v>
      </c>
      <c r="D129" s="616">
        <f t="shared" ca="1" si="14"/>
        <v>3651405151</v>
      </c>
      <c r="E129" s="88" t="str">
        <f t="shared" ca="1" si="15"/>
        <v>Мовчан</v>
      </c>
      <c r="F129" s="88" t="str">
        <f t="shared" ca="1" si="16"/>
        <v>Ілля</v>
      </c>
      <c r="G129" s="88" t="str">
        <f t="shared" ca="1" si="17"/>
        <v>Григорович</v>
      </c>
      <c r="H129" s="96">
        <f t="shared" ca="1" si="20"/>
        <v>18904.38</v>
      </c>
      <c r="I129" s="90">
        <f t="shared" ca="1" si="21"/>
        <v>3402.79</v>
      </c>
      <c r="J129" s="90">
        <f t="shared" ca="1" si="22"/>
        <v>232.93</v>
      </c>
      <c r="K129" s="90">
        <f t="shared" ca="1" si="23"/>
        <v>0</v>
      </c>
      <c r="L129" s="90">
        <f t="shared" ca="1" si="24"/>
        <v>0</v>
      </c>
      <c r="M129" s="96">
        <f t="shared" ca="1" si="25"/>
        <v>3635.72</v>
      </c>
      <c r="N129" s="96">
        <f t="shared" ca="1" si="26"/>
        <v>3402.79</v>
      </c>
      <c r="O129" s="96">
        <f t="shared" ca="1" si="27"/>
        <v>0</v>
      </c>
      <c r="P129" s="87"/>
    </row>
    <row r="130" spans="1:16" ht="18.75" customHeight="1">
      <c r="A130" s="42"/>
      <c r="B130" s="89" t="str">
        <f t="shared" ca="1" si="18"/>
        <v>Водій</v>
      </c>
      <c r="C130" s="87">
        <f t="shared" ca="1" si="19"/>
        <v>0</v>
      </c>
      <c r="D130" s="616">
        <f t="shared" ca="1" si="14"/>
        <v>0</v>
      </c>
      <c r="E130" s="88">
        <f t="shared" ca="1" si="15"/>
        <v>0</v>
      </c>
      <c r="F130" s="88">
        <f t="shared" ca="1" si="16"/>
        <v>0</v>
      </c>
      <c r="G130" s="88">
        <f t="shared" ca="1" si="17"/>
        <v>0</v>
      </c>
      <c r="H130" s="96">
        <f t="shared" ca="1" si="20"/>
        <v>0</v>
      </c>
      <c r="I130" s="90">
        <f t="shared" ca="1" si="21"/>
        <v>0</v>
      </c>
      <c r="J130" s="90">
        <f t="shared" ca="1" si="22"/>
        <v>0</v>
      </c>
      <c r="K130" s="90">
        <f t="shared" ca="1" si="23"/>
        <v>0</v>
      </c>
      <c r="L130" s="90">
        <f t="shared" ca="1" si="24"/>
        <v>0</v>
      </c>
      <c r="M130" s="96">
        <f t="shared" ca="1" si="25"/>
        <v>0</v>
      </c>
      <c r="N130" s="96">
        <f t="shared" ca="1" si="26"/>
        <v>0</v>
      </c>
      <c r="O130" s="96">
        <f t="shared" ca="1" si="27"/>
        <v>0</v>
      </c>
      <c r="P130" s="87"/>
    </row>
    <row r="131" spans="1:16" ht="18.75" customHeight="1">
      <c r="A131" s="42"/>
      <c r="B131" s="89">
        <f t="shared" ca="1" si="18"/>
        <v>0</v>
      </c>
      <c r="C131" s="87">
        <f t="shared" ca="1" si="19"/>
        <v>0</v>
      </c>
      <c r="D131" s="616">
        <f t="shared" ca="1" si="14"/>
        <v>0</v>
      </c>
      <c r="E131" s="88">
        <f t="shared" ca="1" si="15"/>
        <v>0</v>
      </c>
      <c r="F131" s="88">
        <f t="shared" ca="1" si="16"/>
        <v>0</v>
      </c>
      <c r="G131" s="88">
        <f t="shared" ca="1" si="17"/>
        <v>0</v>
      </c>
      <c r="H131" s="96">
        <f t="shared" ca="1" si="20"/>
        <v>0</v>
      </c>
      <c r="I131" s="90">
        <f t="shared" ca="1" si="21"/>
        <v>0</v>
      </c>
      <c r="J131" s="90">
        <f t="shared" ca="1" si="22"/>
        <v>0</v>
      </c>
      <c r="K131" s="90">
        <f t="shared" ca="1" si="23"/>
        <v>0</v>
      </c>
      <c r="L131" s="90">
        <f t="shared" ca="1" si="24"/>
        <v>0</v>
      </c>
      <c r="M131" s="96">
        <f t="shared" ca="1" si="25"/>
        <v>0</v>
      </c>
      <c r="N131" s="96">
        <f t="shared" ca="1" si="26"/>
        <v>0</v>
      </c>
      <c r="O131" s="96">
        <f t="shared" ca="1" si="27"/>
        <v>0</v>
      </c>
      <c r="P131" s="87"/>
    </row>
    <row r="132" spans="1:16" ht="18.75" customHeight="1">
      <c r="A132" s="42">
        <v>3</v>
      </c>
      <c r="B132" s="89" t="str">
        <f t="shared" ca="1" si="18"/>
        <v>Головний сержант- командир відділення</v>
      </c>
      <c r="C132" s="87" t="str">
        <f t="shared" ca="1" si="19"/>
        <v>штаб - с-нт</v>
      </c>
      <c r="D132" s="616">
        <f t="shared" ca="1" si="14"/>
        <v>2915604315</v>
      </c>
      <c r="E132" s="88" t="str">
        <f t="shared" ca="1" si="15"/>
        <v>Глотов</v>
      </c>
      <c r="F132" s="88" t="str">
        <f t="shared" ca="1" si="16"/>
        <v>Сергій</v>
      </c>
      <c r="G132" s="88" t="str">
        <f t="shared" ca="1" si="17"/>
        <v>Олександрович</v>
      </c>
      <c r="H132" s="96">
        <f t="shared" ca="1" si="20"/>
        <v>18895.3</v>
      </c>
      <c r="I132" s="90">
        <f t="shared" ca="1" si="21"/>
        <v>3401.15</v>
      </c>
      <c r="J132" s="90">
        <f t="shared" ca="1" si="22"/>
        <v>232.82</v>
      </c>
      <c r="K132" s="90">
        <f t="shared" ca="1" si="23"/>
        <v>0</v>
      </c>
      <c r="L132" s="90">
        <f t="shared" ca="1" si="24"/>
        <v>0</v>
      </c>
      <c r="M132" s="96">
        <f t="shared" ca="1" si="25"/>
        <v>3633.97</v>
      </c>
      <c r="N132" s="96">
        <f t="shared" ca="1" si="26"/>
        <v>3401.15</v>
      </c>
      <c r="O132" s="96">
        <f t="shared" ca="1" si="27"/>
        <v>0</v>
      </c>
      <c r="P132" s="87"/>
    </row>
    <row r="133" spans="1:16" ht="18.75" customHeight="1">
      <c r="A133" s="42"/>
      <c r="B133" s="89" t="str">
        <f t="shared" ca="1" si="18"/>
        <v xml:space="preserve">Командир відділення </v>
      </c>
      <c r="C133" s="87">
        <f t="shared" ca="1" si="19"/>
        <v>0</v>
      </c>
      <c r="D133" s="616">
        <f t="shared" ca="1" si="14"/>
        <v>0</v>
      </c>
      <c r="E133" s="88">
        <f t="shared" ca="1" si="15"/>
        <v>0</v>
      </c>
      <c r="F133" s="88">
        <f t="shared" ca="1" si="16"/>
        <v>0</v>
      </c>
      <c r="G133" s="88">
        <f t="shared" ca="1" si="17"/>
        <v>0</v>
      </c>
      <c r="H133" s="96">
        <f t="shared" ca="1" si="20"/>
        <v>0</v>
      </c>
      <c r="I133" s="90">
        <f t="shared" ca="1" si="21"/>
        <v>0</v>
      </c>
      <c r="J133" s="90">
        <f t="shared" ca="1" si="22"/>
        <v>0</v>
      </c>
      <c r="K133" s="90">
        <f t="shared" ca="1" si="23"/>
        <v>0</v>
      </c>
      <c r="L133" s="90">
        <f t="shared" ca="1" si="24"/>
        <v>0</v>
      </c>
      <c r="M133" s="96">
        <f t="shared" ca="1" si="25"/>
        <v>0</v>
      </c>
      <c r="N133" s="96">
        <f t="shared" ca="1" si="26"/>
        <v>0</v>
      </c>
      <c r="O133" s="96">
        <f t="shared" ca="1" si="27"/>
        <v>0</v>
      </c>
      <c r="P133" s="87"/>
    </row>
    <row r="134" spans="1:16" ht="18.75" customHeight="1">
      <c r="A134" s="42"/>
      <c r="B134" s="89" t="str">
        <f t="shared" ca="1" si="18"/>
        <v xml:space="preserve">Командир відділення </v>
      </c>
      <c r="C134" s="87">
        <f t="shared" ca="1" si="19"/>
        <v>0</v>
      </c>
      <c r="D134" s="616">
        <f t="shared" ca="1" si="14"/>
        <v>0</v>
      </c>
      <c r="E134" s="88">
        <f t="shared" ca="1" si="15"/>
        <v>0</v>
      </c>
      <c r="F134" s="88">
        <f t="shared" ca="1" si="16"/>
        <v>0</v>
      </c>
      <c r="G134" s="88">
        <f t="shared" ca="1" si="17"/>
        <v>0</v>
      </c>
      <c r="H134" s="96">
        <f t="shared" ca="1" si="20"/>
        <v>0</v>
      </c>
      <c r="I134" s="90">
        <f t="shared" ca="1" si="21"/>
        <v>0</v>
      </c>
      <c r="J134" s="90">
        <f t="shared" ca="1" si="22"/>
        <v>0</v>
      </c>
      <c r="K134" s="90">
        <f t="shared" ca="1" si="23"/>
        <v>0</v>
      </c>
      <c r="L134" s="90">
        <f t="shared" ca="1" si="24"/>
        <v>0</v>
      </c>
      <c r="M134" s="96">
        <f t="shared" ca="1" si="25"/>
        <v>0</v>
      </c>
      <c r="N134" s="96">
        <f t="shared" ca="1" si="26"/>
        <v>0</v>
      </c>
      <c r="O134" s="96">
        <f t="shared" ca="1" si="27"/>
        <v>0</v>
      </c>
      <c r="P134" s="87"/>
    </row>
    <row r="135" spans="1:16" ht="18.75" customHeight="1">
      <c r="A135" s="42"/>
      <c r="B135" s="89" t="str">
        <f t="shared" ca="1" si="18"/>
        <v xml:space="preserve">Командир відділення </v>
      </c>
      <c r="C135" s="87">
        <f t="shared" ca="1" si="19"/>
        <v>0</v>
      </c>
      <c r="D135" s="616">
        <f t="shared" ca="1" si="14"/>
        <v>0</v>
      </c>
      <c r="E135" s="88">
        <f t="shared" ca="1" si="15"/>
        <v>0</v>
      </c>
      <c r="F135" s="88">
        <f t="shared" ca="1" si="16"/>
        <v>0</v>
      </c>
      <c r="G135" s="88">
        <f t="shared" ca="1" si="17"/>
        <v>0</v>
      </c>
      <c r="H135" s="96">
        <f t="shared" ca="1" si="20"/>
        <v>0</v>
      </c>
      <c r="I135" s="90">
        <f t="shared" ca="1" si="21"/>
        <v>0</v>
      </c>
      <c r="J135" s="90">
        <f t="shared" ca="1" si="22"/>
        <v>0</v>
      </c>
      <c r="K135" s="90">
        <f t="shared" ca="1" si="23"/>
        <v>0</v>
      </c>
      <c r="L135" s="90">
        <f t="shared" ca="1" si="24"/>
        <v>0</v>
      </c>
      <c r="M135" s="96">
        <f t="shared" ca="1" si="25"/>
        <v>0</v>
      </c>
      <c r="N135" s="96">
        <f t="shared" ca="1" si="26"/>
        <v>0</v>
      </c>
      <c r="O135" s="96">
        <f t="shared" ca="1" si="27"/>
        <v>0</v>
      </c>
      <c r="P135" s="87"/>
    </row>
    <row r="136" spans="1:16" ht="18.75" customHeight="1">
      <c r="A136" s="42"/>
      <c r="B136" s="89" t="str">
        <f t="shared" ca="1" si="18"/>
        <v xml:space="preserve">Командир відділення </v>
      </c>
      <c r="C136" s="87">
        <f t="shared" ca="1" si="19"/>
        <v>0</v>
      </c>
      <c r="D136" s="616">
        <f t="shared" ca="1" si="14"/>
        <v>0</v>
      </c>
      <c r="E136" s="88">
        <f t="shared" ca="1" si="15"/>
        <v>0</v>
      </c>
      <c r="F136" s="88">
        <f t="shared" ca="1" si="16"/>
        <v>0</v>
      </c>
      <c r="G136" s="88">
        <f t="shared" ca="1" si="17"/>
        <v>0</v>
      </c>
      <c r="H136" s="96">
        <f t="shared" ca="1" si="20"/>
        <v>0</v>
      </c>
      <c r="I136" s="90">
        <f t="shared" ca="1" si="21"/>
        <v>0</v>
      </c>
      <c r="J136" s="90">
        <f t="shared" ca="1" si="22"/>
        <v>0</v>
      </c>
      <c r="K136" s="90">
        <f t="shared" ca="1" si="23"/>
        <v>0</v>
      </c>
      <c r="L136" s="90">
        <f t="shared" ca="1" si="24"/>
        <v>0</v>
      </c>
      <c r="M136" s="96">
        <f t="shared" ca="1" si="25"/>
        <v>0</v>
      </c>
      <c r="N136" s="96">
        <f t="shared" ca="1" si="26"/>
        <v>0</v>
      </c>
      <c r="O136" s="96">
        <f t="shared" ca="1" si="27"/>
        <v>0</v>
      </c>
      <c r="P136" s="87"/>
    </row>
    <row r="137" spans="1:16" ht="18.75" customHeight="1">
      <c r="A137" s="42"/>
      <c r="B137" s="89" t="str">
        <f t="shared" ca="1" si="18"/>
        <v xml:space="preserve">Командир відділення </v>
      </c>
      <c r="C137" s="87">
        <f t="shared" ca="1" si="19"/>
        <v>0</v>
      </c>
      <c r="D137" s="616">
        <f t="shared" ca="1" si="14"/>
        <v>0</v>
      </c>
      <c r="E137" s="88">
        <f t="shared" ca="1" si="15"/>
        <v>0</v>
      </c>
      <c r="F137" s="88">
        <f t="shared" ca="1" si="16"/>
        <v>0</v>
      </c>
      <c r="G137" s="88">
        <f t="shared" ca="1" si="17"/>
        <v>0</v>
      </c>
      <c r="H137" s="96">
        <f t="shared" ca="1" si="20"/>
        <v>0</v>
      </c>
      <c r="I137" s="90">
        <f t="shared" ca="1" si="21"/>
        <v>0</v>
      </c>
      <c r="J137" s="90">
        <f t="shared" ca="1" si="22"/>
        <v>0</v>
      </c>
      <c r="K137" s="90">
        <f t="shared" ca="1" si="23"/>
        <v>0</v>
      </c>
      <c r="L137" s="90">
        <f t="shared" ca="1" si="24"/>
        <v>0</v>
      </c>
      <c r="M137" s="96">
        <f t="shared" ca="1" si="25"/>
        <v>0</v>
      </c>
      <c r="N137" s="96">
        <f t="shared" ca="1" si="26"/>
        <v>0</v>
      </c>
      <c r="O137" s="96">
        <f t="shared" ca="1" si="27"/>
        <v>0</v>
      </c>
      <c r="P137" s="87"/>
    </row>
    <row r="138" spans="1:16" ht="18.75" customHeight="1">
      <c r="A138" s="42"/>
      <c r="B138" s="89" t="str">
        <f t="shared" ca="1" si="18"/>
        <v>Старший водій</v>
      </c>
      <c r="C138" s="87" t="str">
        <f t="shared" ca="1" si="19"/>
        <v>ст. м-с</v>
      </c>
      <c r="D138" s="616">
        <f t="shared" ca="1" si="14"/>
        <v>3563112216</v>
      </c>
      <c r="E138" s="88" t="str">
        <f t="shared" ca="1" si="15"/>
        <v>Смолярчук</v>
      </c>
      <c r="F138" s="88" t="str">
        <f t="shared" ca="1" si="16"/>
        <v>Артур</v>
      </c>
      <c r="G138" s="88" t="str">
        <f t="shared" ca="1" si="17"/>
        <v>Андрійович</v>
      </c>
      <c r="H138" s="96">
        <f t="shared" ca="1" si="20"/>
        <v>16670.830000000002</v>
      </c>
      <c r="I138" s="90">
        <f t="shared" ca="1" si="21"/>
        <v>3000.75</v>
      </c>
      <c r="J138" s="90">
        <f t="shared" ca="1" si="22"/>
        <v>205.41</v>
      </c>
      <c r="K138" s="90">
        <f t="shared" ca="1" si="23"/>
        <v>0</v>
      </c>
      <c r="L138" s="90">
        <f t="shared" ca="1" si="24"/>
        <v>0</v>
      </c>
      <c r="M138" s="96">
        <f t="shared" ca="1" si="25"/>
        <v>3206.16</v>
      </c>
      <c r="N138" s="96">
        <f t="shared" ca="1" si="26"/>
        <v>3000.75</v>
      </c>
      <c r="O138" s="96">
        <f t="shared" ca="1" si="27"/>
        <v>0</v>
      </c>
      <c r="P138" s="87"/>
    </row>
    <row r="139" spans="1:16" ht="18.75" customHeight="1">
      <c r="A139" s="42"/>
      <c r="B139" s="89" t="str">
        <f t="shared" ca="1" si="18"/>
        <v>Старший водій</v>
      </c>
      <c r="C139" s="87" t="str">
        <f t="shared" ca="1" si="19"/>
        <v>ст. м-с</v>
      </c>
      <c r="D139" s="616">
        <f t="shared" ca="1" si="14"/>
        <v>3288619090</v>
      </c>
      <c r="E139" s="88" t="str">
        <f t="shared" ca="1" si="15"/>
        <v>Коваленко</v>
      </c>
      <c r="F139" s="88" t="str">
        <f t="shared" ca="1" si="16"/>
        <v>Василь</v>
      </c>
      <c r="G139" s="88" t="str">
        <f t="shared" ca="1" si="17"/>
        <v>Євгенович</v>
      </c>
      <c r="H139" s="96">
        <f t="shared" ca="1" si="20"/>
        <v>16670.830000000002</v>
      </c>
      <c r="I139" s="90">
        <f t="shared" ca="1" si="21"/>
        <v>3000.75</v>
      </c>
      <c r="J139" s="90">
        <f t="shared" ca="1" si="22"/>
        <v>205.41</v>
      </c>
      <c r="K139" s="90">
        <f t="shared" ca="1" si="23"/>
        <v>0</v>
      </c>
      <c r="L139" s="90">
        <f t="shared" ca="1" si="24"/>
        <v>0</v>
      </c>
      <c r="M139" s="96">
        <f t="shared" ca="1" si="25"/>
        <v>3206.16</v>
      </c>
      <c r="N139" s="96">
        <f t="shared" ca="1" si="26"/>
        <v>3000.75</v>
      </c>
      <c r="O139" s="96">
        <f t="shared" ca="1" si="27"/>
        <v>0</v>
      </c>
      <c r="P139" s="87"/>
    </row>
    <row r="140" spans="1:16" ht="18.75" customHeight="1">
      <c r="A140" s="42"/>
      <c r="B140" s="89" t="str">
        <f t="shared" ca="1" si="18"/>
        <v>Старший водій</v>
      </c>
      <c r="C140" s="87">
        <f t="shared" ca="1" si="19"/>
        <v>0</v>
      </c>
      <c r="D140" s="616">
        <f t="shared" ca="1" si="14"/>
        <v>0</v>
      </c>
      <c r="E140" s="88">
        <f t="shared" ca="1" si="15"/>
        <v>0</v>
      </c>
      <c r="F140" s="88">
        <f t="shared" ca="1" si="16"/>
        <v>0</v>
      </c>
      <c r="G140" s="88">
        <f t="shared" ca="1" si="17"/>
        <v>0</v>
      </c>
      <c r="H140" s="96">
        <f t="shared" ca="1" si="20"/>
        <v>0</v>
      </c>
      <c r="I140" s="90">
        <f t="shared" ca="1" si="21"/>
        <v>0</v>
      </c>
      <c r="J140" s="90">
        <f t="shared" ca="1" si="22"/>
        <v>0</v>
      </c>
      <c r="K140" s="90">
        <f t="shared" ca="1" si="23"/>
        <v>0</v>
      </c>
      <c r="L140" s="90">
        <f t="shared" ca="1" si="24"/>
        <v>0</v>
      </c>
      <c r="M140" s="96">
        <f t="shared" ca="1" si="25"/>
        <v>0</v>
      </c>
      <c r="N140" s="96">
        <f t="shared" ca="1" si="26"/>
        <v>0</v>
      </c>
      <c r="O140" s="96">
        <f t="shared" ca="1" si="27"/>
        <v>0</v>
      </c>
      <c r="P140" s="87"/>
    </row>
    <row r="141" spans="1:16" ht="18.75" customHeight="1">
      <c r="A141" s="42"/>
      <c r="B141" s="89" t="str">
        <f t="shared" ca="1" si="18"/>
        <v>Такелажник</v>
      </c>
      <c r="C141" s="87" t="str">
        <f t="shared" ca="1" si="19"/>
        <v>м-с</v>
      </c>
      <c r="D141" s="616">
        <f t="shared" ca="1" si="14"/>
        <v>3285616333</v>
      </c>
      <c r="E141" s="88" t="str">
        <f t="shared" ca="1" si="15"/>
        <v>Кічев</v>
      </c>
      <c r="F141" s="88" t="str">
        <f t="shared" ca="1" si="16"/>
        <v>Віктор</v>
      </c>
      <c r="G141" s="88" t="str">
        <f t="shared" ca="1" si="17"/>
        <v>Іванович</v>
      </c>
      <c r="H141" s="96">
        <f t="shared" ca="1" si="20"/>
        <v>14449.85</v>
      </c>
      <c r="I141" s="90">
        <f t="shared" ca="1" si="21"/>
        <v>2600.9699999999998</v>
      </c>
      <c r="J141" s="90">
        <f t="shared" ca="1" si="22"/>
        <v>178.04</v>
      </c>
      <c r="K141" s="90">
        <f t="shared" ca="1" si="23"/>
        <v>0</v>
      </c>
      <c r="L141" s="90">
        <f t="shared" ca="1" si="24"/>
        <v>0</v>
      </c>
      <c r="M141" s="96">
        <f t="shared" ca="1" si="25"/>
        <v>2779.01</v>
      </c>
      <c r="N141" s="96">
        <f t="shared" ca="1" si="26"/>
        <v>2600.9699999999998</v>
      </c>
      <c r="O141" s="96">
        <f t="shared" ca="1" si="27"/>
        <v>0</v>
      </c>
      <c r="P141" s="87"/>
    </row>
    <row r="142" spans="1:16" ht="18.75" customHeight="1">
      <c r="A142" s="42"/>
      <c r="B142" s="89" t="str">
        <f t="shared" ca="1" si="18"/>
        <v>Такелажник</v>
      </c>
      <c r="C142" s="87" t="str">
        <f t="shared" ca="1" si="19"/>
        <v>м-с</v>
      </c>
      <c r="D142" s="616">
        <f t="shared" ca="1" si="14"/>
        <v>3747401971</v>
      </c>
      <c r="E142" s="88" t="str">
        <f t="shared" ca="1" si="15"/>
        <v>Казіміров</v>
      </c>
      <c r="F142" s="88" t="str">
        <f t="shared" ca="1" si="16"/>
        <v>Вадим</v>
      </c>
      <c r="G142" s="88" t="str">
        <f t="shared" ca="1" si="17"/>
        <v>Сергійович</v>
      </c>
      <c r="H142" s="96">
        <f t="shared" ca="1" si="20"/>
        <v>14449.85</v>
      </c>
      <c r="I142" s="90">
        <f t="shared" ca="1" si="21"/>
        <v>2600.9699999999998</v>
      </c>
      <c r="J142" s="90">
        <f t="shared" ca="1" si="22"/>
        <v>178.04</v>
      </c>
      <c r="K142" s="90">
        <f t="shared" ca="1" si="23"/>
        <v>0</v>
      </c>
      <c r="L142" s="90">
        <f t="shared" ca="1" si="24"/>
        <v>0</v>
      </c>
      <c r="M142" s="96">
        <f t="shared" ca="1" si="25"/>
        <v>2779.01</v>
      </c>
      <c r="N142" s="96">
        <f t="shared" ca="1" si="26"/>
        <v>2600.9699999999998</v>
      </c>
      <c r="O142" s="96">
        <f t="shared" ca="1" si="27"/>
        <v>0</v>
      </c>
      <c r="P142" s="87"/>
    </row>
    <row r="143" spans="1:16" ht="18.75" customHeight="1">
      <c r="A143" s="42"/>
      <c r="B143" s="89" t="str">
        <f t="shared" ca="1" si="18"/>
        <v>Такелажник</v>
      </c>
      <c r="C143" s="87">
        <f t="shared" ca="1" si="19"/>
        <v>0</v>
      </c>
      <c r="D143" s="616">
        <f t="shared" ref="D143:D206" ca="1" si="28">INDIRECT("Відомість!do"&amp;ROW()-11)</f>
        <v>0</v>
      </c>
      <c r="E143" s="88">
        <f t="shared" ref="E143:E206" ca="1" si="29">INDIRECT("Відомість!dl"&amp;ROW()-11)</f>
        <v>0</v>
      </c>
      <c r="F143" s="88">
        <f t="shared" ref="F143:F206" ca="1" si="30">INDIRECT("Відомість!dm"&amp;ROW()-11)</f>
        <v>0</v>
      </c>
      <c r="G143" s="88">
        <f t="shared" ref="G143:G206" ca="1" si="31">INDIRECT("Відомість!dn"&amp;ROW()-11)</f>
        <v>0</v>
      </c>
      <c r="H143" s="96">
        <f t="shared" ca="1" si="20"/>
        <v>0</v>
      </c>
      <c r="I143" s="90">
        <f t="shared" ca="1" si="21"/>
        <v>0</v>
      </c>
      <c r="J143" s="90">
        <f t="shared" ca="1" si="22"/>
        <v>0</v>
      </c>
      <c r="K143" s="90">
        <f t="shared" ca="1" si="23"/>
        <v>0</v>
      </c>
      <c r="L143" s="90">
        <f t="shared" ca="1" si="24"/>
        <v>0</v>
      </c>
      <c r="M143" s="96">
        <f t="shared" ca="1" si="25"/>
        <v>0</v>
      </c>
      <c r="N143" s="96">
        <f t="shared" ca="1" si="26"/>
        <v>0</v>
      </c>
      <c r="O143" s="96">
        <f t="shared" ca="1" si="27"/>
        <v>0</v>
      </c>
      <c r="P143" s="87"/>
    </row>
    <row r="144" spans="1:16" ht="18.75" customHeight="1">
      <c r="A144" s="42">
        <v>4</v>
      </c>
      <c r="B144" s="89" t="str">
        <f t="shared" ref="B144:B207" ca="1" si="32">INDIRECT("Відомість!b"&amp;ROW()-11)</f>
        <v>Такелажник</v>
      </c>
      <c r="C144" s="87" t="str">
        <f t="shared" ref="C144:C207" ca="1" si="33">INDIRECT("Відомість!c"&amp;ROW()-11)</f>
        <v>ст. м-с</v>
      </c>
      <c r="D144" s="616">
        <f t="shared" ca="1" si="28"/>
        <v>3647705237</v>
      </c>
      <c r="E144" s="88" t="str">
        <f t="shared" ca="1" si="29"/>
        <v>Волканов</v>
      </c>
      <c r="F144" s="88" t="str">
        <f t="shared" ca="1" si="30"/>
        <v>Віктор</v>
      </c>
      <c r="G144" s="88" t="str">
        <f t="shared" ca="1" si="31"/>
        <v>Володимирович</v>
      </c>
      <c r="H144" s="96">
        <f t="shared" ref="H144:H207" ca="1" si="34">IF(D144=0,0,INDIRECT("Відомість!cw"&amp;ROW()-11))</f>
        <v>15660.73</v>
      </c>
      <c r="I144" s="90">
        <f t="shared" ref="I144:I207" ca="1" si="35">IF(D144=0,0,INDIRECT("Відомість!cx"&amp;ROW()-11))</f>
        <v>2818.93</v>
      </c>
      <c r="J144" s="90">
        <f t="shared" ref="J144:J207" ca="1" si="36">IF(D144=0,0,INDIRECT("Відомість!cz"&amp;ROW()-11))</f>
        <v>192.96</v>
      </c>
      <c r="K144" s="90">
        <f t="shared" ref="K144:K207" ca="1" si="37">IF(D144=0,0,(INDIRECT("Відомість!da"&amp;ROW()-11))+(INDIRECT("Відомість!db"&amp;ROW()-11)))</f>
        <v>0</v>
      </c>
      <c r="L144" s="90">
        <f t="shared" ref="L144:L207" ca="1" si="38">IF(D144=0,0,INDIRECT("Відомість!dc"&amp;ROW()-11))</f>
        <v>0</v>
      </c>
      <c r="M144" s="96">
        <f t="shared" ref="M144:M207" ca="1" si="39">IF(D144=0,0,INDIRECT("Відомість!dd"&amp;ROW()-11))</f>
        <v>3011.89</v>
      </c>
      <c r="N144" s="96">
        <f t="shared" ref="N144:N207" ca="1" si="40">IF(D144=0,0,INDIRECT("Відомість!df"&amp;ROW()-11))</f>
        <v>2818.93</v>
      </c>
      <c r="O144" s="96">
        <f t="shared" ref="O144:O207" ca="1" si="41">IF(D144=0,0,INDIRECT("Відомість!di"&amp;ROW()-11))</f>
        <v>0</v>
      </c>
      <c r="P144" s="87"/>
    </row>
    <row r="145" spans="1:16" ht="18.75" customHeight="1">
      <c r="A145" s="42"/>
      <c r="B145" s="89" t="str">
        <f t="shared" ca="1" si="32"/>
        <v>Такелажник</v>
      </c>
      <c r="C145" s="87" t="str">
        <f t="shared" ca="1" si="33"/>
        <v>ст. м-с</v>
      </c>
      <c r="D145" s="616">
        <f t="shared" ca="1" si="28"/>
        <v>3668908395</v>
      </c>
      <c r="E145" s="88" t="str">
        <f t="shared" ca="1" si="29"/>
        <v>Майновецький</v>
      </c>
      <c r="F145" s="88" t="str">
        <f t="shared" ca="1" si="30"/>
        <v>Петро</v>
      </c>
      <c r="G145" s="88" t="str">
        <f t="shared" ca="1" si="31"/>
        <v>Юрійович</v>
      </c>
      <c r="H145" s="96">
        <f t="shared" ca="1" si="34"/>
        <v>15660.73</v>
      </c>
      <c r="I145" s="90">
        <f t="shared" ca="1" si="35"/>
        <v>2818.93</v>
      </c>
      <c r="J145" s="90">
        <f t="shared" ca="1" si="36"/>
        <v>192.96</v>
      </c>
      <c r="K145" s="90">
        <f t="shared" ca="1" si="37"/>
        <v>0</v>
      </c>
      <c r="L145" s="90">
        <f t="shared" ca="1" si="38"/>
        <v>0</v>
      </c>
      <c r="M145" s="96">
        <f t="shared" ca="1" si="39"/>
        <v>3011.89</v>
      </c>
      <c r="N145" s="96">
        <f t="shared" ca="1" si="40"/>
        <v>2818.93</v>
      </c>
      <c r="O145" s="96">
        <f t="shared" ca="1" si="41"/>
        <v>0</v>
      </c>
      <c r="P145" s="87"/>
    </row>
    <row r="146" spans="1:16" ht="18.75" customHeight="1">
      <c r="A146" s="42"/>
      <c r="B146" s="89" t="str">
        <f t="shared" ca="1" si="32"/>
        <v>Такелажник</v>
      </c>
      <c r="C146" s="87" t="str">
        <f t="shared" ca="1" si="33"/>
        <v>ст. м-с</v>
      </c>
      <c r="D146" s="616">
        <f t="shared" ca="1" si="28"/>
        <v>3585709858</v>
      </c>
      <c r="E146" s="88" t="str">
        <f t="shared" ca="1" si="29"/>
        <v>Пастушков</v>
      </c>
      <c r="F146" s="88" t="str">
        <f t="shared" ca="1" si="30"/>
        <v>Дмитро</v>
      </c>
      <c r="G146" s="88" t="str">
        <f t="shared" ca="1" si="31"/>
        <v>Вікторович</v>
      </c>
      <c r="H146" s="96">
        <f t="shared" ca="1" si="34"/>
        <v>15660.73</v>
      </c>
      <c r="I146" s="90">
        <f t="shared" ca="1" si="35"/>
        <v>2818.93</v>
      </c>
      <c r="J146" s="90">
        <f t="shared" ca="1" si="36"/>
        <v>192.96</v>
      </c>
      <c r="K146" s="90">
        <f t="shared" ca="1" si="37"/>
        <v>0</v>
      </c>
      <c r="L146" s="90">
        <f t="shared" ca="1" si="38"/>
        <v>0</v>
      </c>
      <c r="M146" s="96">
        <f t="shared" ca="1" si="39"/>
        <v>3011.89</v>
      </c>
      <c r="N146" s="96">
        <f t="shared" ca="1" si="40"/>
        <v>2818.93</v>
      </c>
      <c r="O146" s="96">
        <f t="shared" ca="1" si="41"/>
        <v>0</v>
      </c>
      <c r="P146" s="87"/>
    </row>
    <row r="147" spans="1:16" ht="18.75" customHeight="1">
      <c r="A147" s="42"/>
      <c r="B147" s="89" t="str">
        <f t="shared" ca="1" si="32"/>
        <v>Водій</v>
      </c>
      <c r="C147" s="87" t="str">
        <f t="shared" ca="1" si="33"/>
        <v>м-с</v>
      </c>
      <c r="D147" s="616" t="str">
        <f t="shared" ca="1" si="28"/>
        <v>3509706232</v>
      </c>
      <c r="E147" s="88" t="str">
        <f t="shared" ca="1" si="29"/>
        <v>Кирилов</v>
      </c>
      <c r="F147" s="88" t="str">
        <f t="shared" ca="1" si="30"/>
        <v>Максим</v>
      </c>
      <c r="G147" s="88" t="str">
        <f t="shared" ca="1" si="31"/>
        <v>Михайлович</v>
      </c>
      <c r="H147" s="96">
        <f t="shared" ca="1" si="34"/>
        <v>16239.13</v>
      </c>
      <c r="I147" s="90">
        <f t="shared" ca="1" si="35"/>
        <v>2923.04</v>
      </c>
      <c r="J147" s="90">
        <f t="shared" ca="1" si="36"/>
        <v>173.99</v>
      </c>
      <c r="K147" s="90">
        <f t="shared" ca="1" si="37"/>
        <v>0</v>
      </c>
      <c r="L147" s="90">
        <f t="shared" ca="1" si="38"/>
        <v>0</v>
      </c>
      <c r="M147" s="96">
        <f t="shared" ca="1" si="39"/>
        <v>3097.03</v>
      </c>
      <c r="N147" s="96">
        <f t="shared" ca="1" si="40"/>
        <v>2923.04</v>
      </c>
      <c r="O147" s="96">
        <f t="shared" ca="1" si="41"/>
        <v>0</v>
      </c>
      <c r="P147" s="87"/>
    </row>
    <row r="148" spans="1:16" ht="18.75" customHeight="1">
      <c r="A148" s="42"/>
      <c r="B148" s="89" t="str">
        <f t="shared" ca="1" si="32"/>
        <v>Водій</v>
      </c>
      <c r="C148" s="87" t="str">
        <f t="shared" ca="1" si="33"/>
        <v>м-с</v>
      </c>
      <c r="D148" s="616">
        <f t="shared" ca="1" si="28"/>
        <v>3642909053</v>
      </c>
      <c r="E148" s="88" t="str">
        <f t="shared" ca="1" si="29"/>
        <v>Герасименко</v>
      </c>
      <c r="F148" s="88" t="str">
        <f t="shared" ca="1" si="30"/>
        <v>Юрій</v>
      </c>
      <c r="G148" s="88" t="str">
        <f t="shared" ca="1" si="31"/>
        <v>Русланович</v>
      </c>
      <c r="H148" s="96">
        <f t="shared" ca="1" si="34"/>
        <v>16239.13</v>
      </c>
      <c r="I148" s="90">
        <f t="shared" ca="1" si="35"/>
        <v>2923.04</v>
      </c>
      <c r="J148" s="90">
        <f t="shared" ca="1" si="36"/>
        <v>200.09</v>
      </c>
      <c r="K148" s="90">
        <f t="shared" ca="1" si="37"/>
        <v>0</v>
      </c>
      <c r="L148" s="90">
        <f t="shared" ca="1" si="38"/>
        <v>0</v>
      </c>
      <c r="M148" s="96">
        <f t="shared" ca="1" si="39"/>
        <v>3123.13</v>
      </c>
      <c r="N148" s="96">
        <f t="shared" ca="1" si="40"/>
        <v>2923.04</v>
      </c>
      <c r="O148" s="96">
        <f t="shared" ca="1" si="41"/>
        <v>0</v>
      </c>
      <c r="P148" s="87"/>
    </row>
    <row r="149" spans="1:16" ht="18.75" customHeight="1">
      <c r="A149" s="42"/>
      <c r="B149" s="89" t="str">
        <f t="shared" ca="1" si="32"/>
        <v>Водій</v>
      </c>
      <c r="C149" s="87">
        <f t="shared" ca="1" si="33"/>
        <v>0</v>
      </c>
      <c r="D149" s="616">
        <f t="shared" ca="1" si="28"/>
        <v>0</v>
      </c>
      <c r="E149" s="88" t="str">
        <f t="shared" ca="1" si="29"/>
        <v>вс/сс</v>
      </c>
      <c r="F149" s="88">
        <f t="shared" ca="1" si="30"/>
        <v>0</v>
      </c>
      <c r="G149" s="88">
        <f t="shared" ca="1" si="31"/>
        <v>0</v>
      </c>
      <c r="H149" s="96">
        <f t="shared" ca="1" si="34"/>
        <v>0</v>
      </c>
      <c r="I149" s="90">
        <f t="shared" ca="1" si="35"/>
        <v>0</v>
      </c>
      <c r="J149" s="90">
        <f t="shared" ca="1" si="36"/>
        <v>0</v>
      </c>
      <c r="K149" s="90">
        <f t="shared" ca="1" si="37"/>
        <v>0</v>
      </c>
      <c r="L149" s="90">
        <f t="shared" ca="1" si="38"/>
        <v>0</v>
      </c>
      <c r="M149" s="96">
        <f t="shared" ca="1" si="39"/>
        <v>0</v>
      </c>
      <c r="N149" s="96">
        <f t="shared" ca="1" si="40"/>
        <v>0</v>
      </c>
      <c r="O149" s="96">
        <f t="shared" ca="1" si="41"/>
        <v>0</v>
      </c>
      <c r="P149" s="87"/>
    </row>
    <row r="150" spans="1:16" ht="18.75" customHeight="1">
      <c r="A150" s="42"/>
      <c r="B150" s="89" t="str">
        <f t="shared" ca="1" si="32"/>
        <v>Водій- кранівник</v>
      </c>
      <c r="C150" s="87" t="str">
        <f t="shared" ca="1" si="33"/>
        <v>м-с</v>
      </c>
      <c r="D150" s="616">
        <f t="shared" ca="1" si="28"/>
        <v>3618005276</v>
      </c>
      <c r="E150" s="88" t="str">
        <f t="shared" ca="1" si="29"/>
        <v>Баришніков</v>
      </c>
      <c r="F150" s="88" t="str">
        <f t="shared" ca="1" si="30"/>
        <v>Дмитро</v>
      </c>
      <c r="G150" s="88" t="str">
        <f t="shared" ca="1" si="31"/>
        <v>Сергійович</v>
      </c>
      <c r="H150" s="96">
        <f t="shared" ca="1" si="34"/>
        <v>16239.13</v>
      </c>
      <c r="I150" s="90">
        <f t="shared" ca="1" si="35"/>
        <v>2923.04</v>
      </c>
      <c r="J150" s="90">
        <f t="shared" ca="1" si="36"/>
        <v>200.09</v>
      </c>
      <c r="K150" s="90">
        <f t="shared" ca="1" si="37"/>
        <v>0</v>
      </c>
      <c r="L150" s="90">
        <f t="shared" ca="1" si="38"/>
        <v>0</v>
      </c>
      <c r="M150" s="96">
        <f t="shared" ca="1" si="39"/>
        <v>3123.13</v>
      </c>
      <c r="N150" s="96">
        <f t="shared" ca="1" si="40"/>
        <v>2923.04</v>
      </c>
      <c r="O150" s="96">
        <f t="shared" ca="1" si="41"/>
        <v>0</v>
      </c>
      <c r="P150" s="87"/>
    </row>
    <row r="151" spans="1:16" ht="18.75" customHeight="1">
      <c r="A151" s="42"/>
      <c r="B151" s="89" t="str">
        <f t="shared" ca="1" si="32"/>
        <v>Водій- кранівник</v>
      </c>
      <c r="C151" s="87" t="str">
        <f t="shared" ca="1" si="33"/>
        <v>м-с</v>
      </c>
      <c r="D151" s="616">
        <f t="shared" ca="1" si="28"/>
        <v>3547105570</v>
      </c>
      <c r="E151" s="88" t="str">
        <f t="shared" ca="1" si="29"/>
        <v>Бойко</v>
      </c>
      <c r="F151" s="88" t="str">
        <f t="shared" ca="1" si="30"/>
        <v>Максим</v>
      </c>
      <c r="G151" s="88" t="str">
        <f t="shared" ca="1" si="31"/>
        <v>Єдуардович</v>
      </c>
      <c r="H151" s="96">
        <f t="shared" ca="1" si="34"/>
        <v>16239.13</v>
      </c>
      <c r="I151" s="90">
        <f t="shared" ca="1" si="35"/>
        <v>2923.04</v>
      </c>
      <c r="J151" s="90">
        <f t="shared" ca="1" si="36"/>
        <v>173.99</v>
      </c>
      <c r="K151" s="90">
        <f t="shared" ca="1" si="37"/>
        <v>0</v>
      </c>
      <c r="L151" s="90">
        <f t="shared" ca="1" si="38"/>
        <v>0</v>
      </c>
      <c r="M151" s="96">
        <f t="shared" ca="1" si="39"/>
        <v>3097.03</v>
      </c>
      <c r="N151" s="96">
        <f t="shared" ca="1" si="40"/>
        <v>2923.04</v>
      </c>
      <c r="O151" s="96">
        <f t="shared" ca="1" si="41"/>
        <v>0</v>
      </c>
      <c r="P151" s="87"/>
    </row>
    <row r="152" spans="1:16" ht="18.75" customHeight="1">
      <c r="A152" s="42"/>
      <c r="B152" s="89" t="str">
        <f t="shared" ca="1" si="32"/>
        <v>Водій- кранівник</v>
      </c>
      <c r="C152" s="87" t="str">
        <f t="shared" ca="1" si="33"/>
        <v>рекрут</v>
      </c>
      <c r="D152" s="616">
        <f t="shared" ca="1" si="28"/>
        <v>2812900672</v>
      </c>
      <c r="E152" s="88" t="str">
        <f t="shared" ca="1" si="29"/>
        <v>Вожиловський</v>
      </c>
      <c r="F152" s="88" t="str">
        <f t="shared" ca="1" si="30"/>
        <v>Дмитро</v>
      </c>
      <c r="G152" s="88" t="str">
        <f t="shared" ca="1" si="31"/>
        <v>Георгійович</v>
      </c>
      <c r="H152" s="96">
        <f t="shared" ca="1" si="34"/>
        <v>14708.75</v>
      </c>
      <c r="I152" s="90">
        <f t="shared" ca="1" si="35"/>
        <v>2647.58</v>
      </c>
      <c r="J152" s="90">
        <f t="shared" ca="1" si="36"/>
        <v>181.23</v>
      </c>
      <c r="K152" s="90">
        <f t="shared" ca="1" si="37"/>
        <v>0</v>
      </c>
      <c r="L152" s="90">
        <f t="shared" ca="1" si="38"/>
        <v>0</v>
      </c>
      <c r="M152" s="96">
        <f t="shared" ca="1" si="39"/>
        <v>2828.81</v>
      </c>
      <c r="N152" s="96">
        <f t="shared" ca="1" si="40"/>
        <v>2647.58</v>
      </c>
      <c r="O152" s="96">
        <f t="shared" ca="1" si="41"/>
        <v>0</v>
      </c>
      <c r="P152" s="87"/>
    </row>
    <row r="153" spans="1:16" ht="18.75" customHeight="1">
      <c r="A153" s="42"/>
      <c r="B153" s="89">
        <f t="shared" ca="1" si="32"/>
        <v>0</v>
      </c>
      <c r="C153" s="87">
        <f t="shared" ca="1" si="33"/>
        <v>0</v>
      </c>
      <c r="D153" s="616">
        <f t="shared" ca="1" si="28"/>
        <v>0</v>
      </c>
      <c r="E153" s="88">
        <f t="shared" ca="1" si="29"/>
        <v>0</v>
      </c>
      <c r="F153" s="88">
        <f t="shared" ca="1" si="30"/>
        <v>0</v>
      </c>
      <c r="G153" s="88">
        <f t="shared" ca="1" si="31"/>
        <v>0</v>
      </c>
      <c r="H153" s="96">
        <f t="shared" ca="1" si="34"/>
        <v>0</v>
      </c>
      <c r="I153" s="90">
        <f t="shared" ca="1" si="35"/>
        <v>0</v>
      </c>
      <c r="J153" s="90">
        <f t="shared" ca="1" si="36"/>
        <v>0</v>
      </c>
      <c r="K153" s="90">
        <f t="shared" ca="1" si="37"/>
        <v>0</v>
      </c>
      <c r="L153" s="90">
        <f t="shared" ca="1" si="38"/>
        <v>0</v>
      </c>
      <c r="M153" s="96">
        <f t="shared" ca="1" si="39"/>
        <v>0</v>
      </c>
      <c r="N153" s="96">
        <f t="shared" ca="1" si="40"/>
        <v>0</v>
      </c>
      <c r="O153" s="96">
        <f t="shared" ca="1" si="41"/>
        <v>0</v>
      </c>
      <c r="P153" s="87"/>
    </row>
    <row r="154" spans="1:16" ht="18.75" customHeight="1">
      <c r="A154" s="42"/>
      <c r="B154" s="89" t="str">
        <f t="shared" ca="1" si="32"/>
        <v xml:space="preserve">Командир відділення </v>
      </c>
      <c r="C154" s="87">
        <f t="shared" ca="1" si="33"/>
        <v>0</v>
      </c>
      <c r="D154" s="616">
        <f t="shared" ca="1" si="28"/>
        <v>0</v>
      </c>
      <c r="E154" s="88">
        <f t="shared" ca="1" si="29"/>
        <v>0</v>
      </c>
      <c r="F154" s="88">
        <f t="shared" ca="1" si="30"/>
        <v>0</v>
      </c>
      <c r="G154" s="88">
        <f t="shared" ca="1" si="31"/>
        <v>0</v>
      </c>
      <c r="H154" s="96">
        <f t="shared" ca="1" si="34"/>
        <v>0</v>
      </c>
      <c r="I154" s="90">
        <f t="shared" ca="1" si="35"/>
        <v>0</v>
      </c>
      <c r="J154" s="90">
        <f t="shared" ca="1" si="36"/>
        <v>0</v>
      </c>
      <c r="K154" s="90">
        <f t="shared" ca="1" si="37"/>
        <v>0</v>
      </c>
      <c r="L154" s="90">
        <f t="shared" ca="1" si="38"/>
        <v>0</v>
      </c>
      <c r="M154" s="96">
        <f t="shared" ca="1" si="39"/>
        <v>0</v>
      </c>
      <c r="N154" s="96">
        <f t="shared" ca="1" si="40"/>
        <v>0</v>
      </c>
      <c r="O154" s="96">
        <f t="shared" ca="1" si="41"/>
        <v>0</v>
      </c>
      <c r="P154" s="87"/>
    </row>
    <row r="155" spans="1:16" ht="18.75" customHeight="1">
      <c r="A155" s="42"/>
      <c r="B155" s="89" t="str">
        <f t="shared" ca="1" si="32"/>
        <v xml:space="preserve">Командир відділення </v>
      </c>
      <c r="C155" s="87" t="str">
        <f t="shared" ca="1" si="33"/>
        <v>мол. с-нт</v>
      </c>
      <c r="D155" s="616">
        <f t="shared" ca="1" si="28"/>
        <v>3186117993</v>
      </c>
      <c r="E155" s="88" t="str">
        <f t="shared" ca="1" si="29"/>
        <v>Кода</v>
      </c>
      <c r="F155" s="88" t="str">
        <f t="shared" ca="1" si="30"/>
        <v>Артем</v>
      </c>
      <c r="G155" s="88" t="str">
        <f t="shared" ca="1" si="31"/>
        <v>Миколайович</v>
      </c>
      <c r="H155" s="96">
        <f t="shared" ca="1" si="34"/>
        <v>17274.5</v>
      </c>
      <c r="I155" s="90">
        <f t="shared" ca="1" si="35"/>
        <v>3109.41</v>
      </c>
      <c r="J155" s="90">
        <f t="shared" ca="1" si="36"/>
        <v>212.85</v>
      </c>
      <c r="K155" s="90">
        <f t="shared" ca="1" si="37"/>
        <v>0</v>
      </c>
      <c r="L155" s="90">
        <f t="shared" ca="1" si="38"/>
        <v>0</v>
      </c>
      <c r="M155" s="96">
        <f t="shared" ca="1" si="39"/>
        <v>3322.26</v>
      </c>
      <c r="N155" s="96">
        <f t="shared" ca="1" si="40"/>
        <v>3109.41</v>
      </c>
      <c r="O155" s="96">
        <f t="shared" ca="1" si="41"/>
        <v>0</v>
      </c>
      <c r="P155" s="87"/>
    </row>
    <row r="156" spans="1:16" ht="18.75" customHeight="1">
      <c r="A156" s="42"/>
      <c r="B156" s="89" t="str">
        <f t="shared" ca="1" si="32"/>
        <v xml:space="preserve">Командир відділення </v>
      </c>
      <c r="C156" s="87" t="str">
        <f t="shared" ca="1" si="33"/>
        <v>ст. м-с</v>
      </c>
      <c r="D156" s="616">
        <f t="shared" ca="1" si="28"/>
        <v>3645706591</v>
      </c>
      <c r="E156" s="88" t="str">
        <f t="shared" ca="1" si="29"/>
        <v>Зозуля</v>
      </c>
      <c r="F156" s="88" t="str">
        <f t="shared" ca="1" si="30"/>
        <v>Віталій</v>
      </c>
      <c r="G156" s="88" t="str">
        <f t="shared" ca="1" si="31"/>
        <v>Владиславович</v>
      </c>
      <c r="H156" s="96">
        <f t="shared" ca="1" si="34"/>
        <v>16827.349999999999</v>
      </c>
      <c r="I156" s="90">
        <f t="shared" ca="1" si="35"/>
        <v>3028.92</v>
      </c>
      <c r="J156" s="90">
        <f t="shared" ca="1" si="36"/>
        <v>207.34</v>
      </c>
      <c r="K156" s="90">
        <f t="shared" ca="1" si="37"/>
        <v>0</v>
      </c>
      <c r="L156" s="90">
        <f t="shared" ca="1" si="38"/>
        <v>0</v>
      </c>
      <c r="M156" s="96">
        <f t="shared" ca="1" si="39"/>
        <v>3236.26</v>
      </c>
      <c r="N156" s="96">
        <f t="shared" ca="1" si="40"/>
        <v>3028.92</v>
      </c>
      <c r="O156" s="96">
        <f t="shared" ca="1" si="41"/>
        <v>0</v>
      </c>
      <c r="P156" s="87"/>
    </row>
    <row r="157" spans="1:16" ht="18.75" customHeight="1">
      <c r="A157" s="42"/>
      <c r="B157" s="89" t="str">
        <f t="shared" ca="1" si="32"/>
        <v xml:space="preserve">Командир відділення </v>
      </c>
      <c r="C157" s="87">
        <f t="shared" ca="1" si="33"/>
        <v>0</v>
      </c>
      <c r="D157" s="616">
        <f t="shared" ca="1" si="28"/>
        <v>0</v>
      </c>
      <c r="E157" s="88">
        <f t="shared" ca="1" si="29"/>
        <v>0</v>
      </c>
      <c r="F157" s="88">
        <f t="shared" ca="1" si="30"/>
        <v>0</v>
      </c>
      <c r="G157" s="88">
        <f t="shared" ca="1" si="31"/>
        <v>0</v>
      </c>
      <c r="H157" s="96">
        <f t="shared" ca="1" si="34"/>
        <v>0</v>
      </c>
      <c r="I157" s="90">
        <f t="shared" ca="1" si="35"/>
        <v>0</v>
      </c>
      <c r="J157" s="90">
        <f t="shared" ca="1" si="36"/>
        <v>0</v>
      </c>
      <c r="K157" s="90">
        <f t="shared" ca="1" si="37"/>
        <v>0</v>
      </c>
      <c r="L157" s="90">
        <f t="shared" ca="1" si="38"/>
        <v>0</v>
      </c>
      <c r="M157" s="96">
        <f t="shared" ca="1" si="39"/>
        <v>0</v>
      </c>
      <c r="N157" s="96">
        <f t="shared" ca="1" si="40"/>
        <v>0</v>
      </c>
      <c r="O157" s="96">
        <f t="shared" ca="1" si="41"/>
        <v>0</v>
      </c>
      <c r="P157" s="87"/>
    </row>
    <row r="158" spans="1:16" ht="18.75" customHeight="1">
      <c r="A158" s="42"/>
      <c r="B158" s="89" t="str">
        <f t="shared" ca="1" si="32"/>
        <v xml:space="preserve">Командир відділення </v>
      </c>
      <c r="C158" s="87">
        <f t="shared" ca="1" si="33"/>
        <v>0</v>
      </c>
      <c r="D158" s="616">
        <f t="shared" ca="1" si="28"/>
        <v>0</v>
      </c>
      <c r="E158" s="88">
        <f t="shared" ca="1" si="29"/>
        <v>0</v>
      </c>
      <c r="F158" s="88">
        <f t="shared" ca="1" si="30"/>
        <v>0</v>
      </c>
      <c r="G158" s="88">
        <f t="shared" ca="1" si="31"/>
        <v>0</v>
      </c>
      <c r="H158" s="96">
        <f t="shared" ca="1" si="34"/>
        <v>0</v>
      </c>
      <c r="I158" s="90">
        <f t="shared" ca="1" si="35"/>
        <v>0</v>
      </c>
      <c r="J158" s="90">
        <f t="shared" ca="1" si="36"/>
        <v>0</v>
      </c>
      <c r="K158" s="90">
        <f t="shared" ca="1" si="37"/>
        <v>0</v>
      </c>
      <c r="L158" s="90">
        <f t="shared" ca="1" si="38"/>
        <v>0</v>
      </c>
      <c r="M158" s="96">
        <f t="shared" ca="1" si="39"/>
        <v>0</v>
      </c>
      <c r="N158" s="96">
        <f t="shared" ca="1" si="40"/>
        <v>0</v>
      </c>
      <c r="O158" s="96">
        <f t="shared" ca="1" si="41"/>
        <v>0</v>
      </c>
      <c r="P158" s="87"/>
    </row>
    <row r="159" spans="1:16" ht="18.75" customHeight="1">
      <c r="A159" s="42"/>
      <c r="B159" s="89" t="str">
        <f t="shared" ca="1" si="32"/>
        <v xml:space="preserve">Командир відділення </v>
      </c>
      <c r="C159" s="87">
        <f t="shared" ca="1" si="33"/>
        <v>0</v>
      </c>
      <c r="D159" s="616">
        <f t="shared" ca="1" si="28"/>
        <v>0</v>
      </c>
      <c r="E159" s="88">
        <f t="shared" ca="1" si="29"/>
        <v>0</v>
      </c>
      <c r="F159" s="88">
        <f t="shared" ca="1" si="30"/>
        <v>0</v>
      </c>
      <c r="G159" s="88">
        <f t="shared" ca="1" si="31"/>
        <v>0</v>
      </c>
      <c r="H159" s="96">
        <f t="shared" ca="1" si="34"/>
        <v>0</v>
      </c>
      <c r="I159" s="90">
        <f t="shared" ca="1" si="35"/>
        <v>0</v>
      </c>
      <c r="J159" s="90">
        <f t="shared" ca="1" si="36"/>
        <v>0</v>
      </c>
      <c r="K159" s="90">
        <f t="shared" ca="1" si="37"/>
        <v>0</v>
      </c>
      <c r="L159" s="90">
        <f t="shared" ca="1" si="38"/>
        <v>0</v>
      </c>
      <c r="M159" s="96">
        <f t="shared" ca="1" si="39"/>
        <v>0</v>
      </c>
      <c r="N159" s="96">
        <f t="shared" ca="1" si="40"/>
        <v>0</v>
      </c>
      <c r="O159" s="96">
        <f t="shared" ca="1" si="41"/>
        <v>0</v>
      </c>
      <c r="P159" s="87"/>
    </row>
    <row r="160" spans="1:16" ht="18.75" customHeight="1">
      <c r="A160" s="42"/>
      <c r="B160" s="89" t="str">
        <f t="shared" ca="1" si="32"/>
        <v>Такелажник</v>
      </c>
      <c r="C160" s="87" t="str">
        <f t="shared" ca="1" si="33"/>
        <v>ст. м-с</v>
      </c>
      <c r="D160" s="616">
        <f t="shared" ca="1" si="28"/>
        <v>3611001939</v>
      </c>
      <c r="E160" s="88" t="str">
        <f t="shared" ca="1" si="29"/>
        <v>Колосов</v>
      </c>
      <c r="F160" s="88" t="str">
        <f t="shared" ca="1" si="30"/>
        <v>Віталій</v>
      </c>
      <c r="G160" s="88" t="str">
        <f t="shared" ca="1" si="31"/>
        <v>Анатолійович</v>
      </c>
      <c r="H160" s="96">
        <f t="shared" ca="1" si="34"/>
        <v>15660.73</v>
      </c>
      <c r="I160" s="90">
        <f t="shared" ca="1" si="35"/>
        <v>2818.93</v>
      </c>
      <c r="J160" s="90">
        <f t="shared" ca="1" si="36"/>
        <v>192.96</v>
      </c>
      <c r="K160" s="90">
        <f t="shared" ca="1" si="37"/>
        <v>0</v>
      </c>
      <c r="L160" s="90">
        <f t="shared" ca="1" si="38"/>
        <v>0</v>
      </c>
      <c r="M160" s="96">
        <f t="shared" ca="1" si="39"/>
        <v>3011.89</v>
      </c>
      <c r="N160" s="96">
        <f t="shared" ca="1" si="40"/>
        <v>2818.93</v>
      </c>
      <c r="O160" s="96">
        <f t="shared" ca="1" si="41"/>
        <v>0</v>
      </c>
      <c r="P160" s="87"/>
    </row>
    <row r="161" spans="1:16" ht="18.75" customHeight="1">
      <c r="A161" s="42"/>
      <c r="B161" s="89" t="str">
        <f t="shared" ca="1" si="32"/>
        <v>Такелажник</v>
      </c>
      <c r="C161" s="87" t="str">
        <f t="shared" ca="1" si="33"/>
        <v>ст. м-с</v>
      </c>
      <c r="D161" s="616">
        <f t="shared" ca="1" si="28"/>
        <v>3693009717</v>
      </c>
      <c r="E161" s="88" t="str">
        <f t="shared" ca="1" si="29"/>
        <v>Бортник</v>
      </c>
      <c r="F161" s="88" t="str">
        <f t="shared" ca="1" si="30"/>
        <v>Роман</v>
      </c>
      <c r="G161" s="88" t="str">
        <f t="shared" ca="1" si="31"/>
        <v>Миколайович</v>
      </c>
      <c r="H161" s="96">
        <f t="shared" ca="1" si="34"/>
        <v>15660.73</v>
      </c>
      <c r="I161" s="90">
        <f t="shared" ca="1" si="35"/>
        <v>2818.93</v>
      </c>
      <c r="J161" s="90">
        <f t="shared" ca="1" si="36"/>
        <v>192.96</v>
      </c>
      <c r="K161" s="90">
        <f t="shared" ca="1" si="37"/>
        <v>0</v>
      </c>
      <c r="L161" s="90">
        <f t="shared" ca="1" si="38"/>
        <v>0</v>
      </c>
      <c r="M161" s="96">
        <f t="shared" ca="1" si="39"/>
        <v>3011.89</v>
      </c>
      <c r="N161" s="96">
        <f t="shared" ca="1" si="40"/>
        <v>2818.93</v>
      </c>
      <c r="O161" s="96">
        <f t="shared" ca="1" si="41"/>
        <v>0</v>
      </c>
      <c r="P161" s="87"/>
    </row>
    <row r="162" spans="1:16" ht="18.75" customHeight="1">
      <c r="A162" s="42"/>
      <c r="B162" s="89">
        <f t="shared" ca="1" si="32"/>
        <v>0</v>
      </c>
      <c r="C162" s="87">
        <f t="shared" ca="1" si="33"/>
        <v>0</v>
      </c>
      <c r="D162" s="616">
        <f t="shared" ca="1" si="28"/>
        <v>0</v>
      </c>
      <c r="E162" s="88">
        <f t="shared" ca="1" si="29"/>
        <v>0</v>
      </c>
      <c r="F162" s="88">
        <f t="shared" ca="1" si="30"/>
        <v>0</v>
      </c>
      <c r="G162" s="88">
        <f t="shared" ca="1" si="31"/>
        <v>0</v>
      </c>
      <c r="H162" s="96">
        <f t="shared" ca="1" si="34"/>
        <v>0</v>
      </c>
      <c r="I162" s="90">
        <f t="shared" ca="1" si="35"/>
        <v>0</v>
      </c>
      <c r="J162" s="90">
        <f t="shared" ca="1" si="36"/>
        <v>0</v>
      </c>
      <c r="K162" s="90">
        <f t="shared" ca="1" si="37"/>
        <v>0</v>
      </c>
      <c r="L162" s="90">
        <f t="shared" ca="1" si="38"/>
        <v>0</v>
      </c>
      <c r="M162" s="96">
        <f t="shared" ca="1" si="39"/>
        <v>0</v>
      </c>
      <c r="N162" s="96">
        <f t="shared" ca="1" si="40"/>
        <v>0</v>
      </c>
      <c r="O162" s="96">
        <f t="shared" ca="1" si="41"/>
        <v>0</v>
      </c>
      <c r="P162" s="87"/>
    </row>
    <row r="163" spans="1:16" ht="18.75" customHeight="1">
      <c r="A163" s="42"/>
      <c r="B163" s="89">
        <f t="shared" ca="1" si="32"/>
        <v>0</v>
      </c>
      <c r="C163" s="87">
        <f t="shared" ca="1" si="33"/>
        <v>0</v>
      </c>
      <c r="D163" s="616">
        <f t="shared" ca="1" si="28"/>
        <v>0</v>
      </c>
      <c r="E163" s="88">
        <f t="shared" ca="1" si="29"/>
        <v>0</v>
      </c>
      <c r="F163" s="88">
        <f t="shared" ca="1" si="30"/>
        <v>0</v>
      </c>
      <c r="G163" s="88">
        <f t="shared" ca="1" si="31"/>
        <v>0</v>
      </c>
      <c r="H163" s="96">
        <f t="shared" ca="1" si="34"/>
        <v>0</v>
      </c>
      <c r="I163" s="90">
        <f t="shared" ca="1" si="35"/>
        <v>0</v>
      </c>
      <c r="J163" s="90">
        <f t="shared" ca="1" si="36"/>
        <v>0</v>
      </c>
      <c r="K163" s="90">
        <f t="shared" ca="1" si="37"/>
        <v>0</v>
      </c>
      <c r="L163" s="90">
        <f t="shared" ca="1" si="38"/>
        <v>0</v>
      </c>
      <c r="M163" s="96">
        <f t="shared" ca="1" si="39"/>
        <v>0</v>
      </c>
      <c r="N163" s="96">
        <f t="shared" ca="1" si="40"/>
        <v>0</v>
      </c>
      <c r="O163" s="96">
        <f t="shared" ca="1" si="41"/>
        <v>0</v>
      </c>
      <c r="P163" s="87"/>
    </row>
    <row r="164" spans="1:16" ht="18.75" customHeight="1">
      <c r="A164" s="42"/>
      <c r="B164" s="89" t="str">
        <f t="shared" ca="1" si="32"/>
        <v>Такелажник</v>
      </c>
      <c r="C164" s="87" t="str">
        <f t="shared" ca="1" si="33"/>
        <v>ст. м-с</v>
      </c>
      <c r="D164" s="616">
        <f t="shared" ca="1" si="28"/>
        <v>0</v>
      </c>
      <c r="E164" s="88" t="str">
        <f t="shared" ca="1" si="29"/>
        <v>Коваль</v>
      </c>
      <c r="F164" s="88" t="str">
        <f t="shared" ca="1" si="30"/>
        <v>Іван</v>
      </c>
      <c r="G164" s="88" t="str">
        <f t="shared" ca="1" si="31"/>
        <v>Іванович</v>
      </c>
      <c r="H164" s="96">
        <f t="shared" ca="1" si="34"/>
        <v>0</v>
      </c>
      <c r="I164" s="90">
        <f t="shared" ca="1" si="35"/>
        <v>0</v>
      </c>
      <c r="J164" s="90">
        <f t="shared" ca="1" si="36"/>
        <v>0</v>
      </c>
      <c r="K164" s="90">
        <f t="shared" ca="1" si="37"/>
        <v>0</v>
      </c>
      <c r="L164" s="90">
        <f t="shared" ca="1" si="38"/>
        <v>0</v>
      </c>
      <c r="M164" s="96">
        <f t="shared" ca="1" si="39"/>
        <v>0</v>
      </c>
      <c r="N164" s="96">
        <f t="shared" ca="1" si="40"/>
        <v>0</v>
      </c>
      <c r="O164" s="96">
        <f t="shared" ca="1" si="41"/>
        <v>0</v>
      </c>
      <c r="P164" s="87"/>
    </row>
    <row r="165" spans="1:16" ht="18.75" customHeight="1">
      <c r="A165" s="42"/>
      <c r="B165" s="89" t="str">
        <f t="shared" ca="1" si="32"/>
        <v>Такелажник</v>
      </c>
      <c r="C165" s="87" t="str">
        <f t="shared" ca="1" si="33"/>
        <v>м-с</v>
      </c>
      <c r="D165" s="616">
        <f t="shared" ca="1" si="28"/>
        <v>3710701813</v>
      </c>
      <c r="E165" s="88" t="str">
        <f t="shared" ca="1" si="29"/>
        <v>Пожаров</v>
      </c>
      <c r="F165" s="88" t="str">
        <f t="shared" ca="1" si="30"/>
        <v>Руслан</v>
      </c>
      <c r="G165" s="88" t="str">
        <f t="shared" ca="1" si="31"/>
        <v>Михайлович</v>
      </c>
      <c r="H165" s="96">
        <f t="shared" ca="1" si="34"/>
        <v>14449.85</v>
      </c>
      <c r="I165" s="90">
        <f t="shared" ca="1" si="35"/>
        <v>2600.9699999999998</v>
      </c>
      <c r="J165" s="90">
        <f t="shared" ca="1" si="36"/>
        <v>178.04</v>
      </c>
      <c r="K165" s="90">
        <f t="shared" ca="1" si="37"/>
        <v>0</v>
      </c>
      <c r="L165" s="90">
        <f t="shared" ca="1" si="38"/>
        <v>0</v>
      </c>
      <c r="M165" s="96">
        <f t="shared" ca="1" si="39"/>
        <v>2779.01</v>
      </c>
      <c r="N165" s="96">
        <f t="shared" ca="1" si="40"/>
        <v>2600.9699999999998</v>
      </c>
      <c r="O165" s="96">
        <f t="shared" ca="1" si="41"/>
        <v>0</v>
      </c>
      <c r="P165" s="87"/>
    </row>
    <row r="166" spans="1:16" ht="18.75" customHeight="1">
      <c r="A166" s="42"/>
      <c r="B166" s="89" t="str">
        <f t="shared" ca="1" si="32"/>
        <v>Такелажник</v>
      </c>
      <c r="C166" s="87" t="str">
        <f t="shared" ca="1" si="33"/>
        <v>м-с</v>
      </c>
      <c r="D166" s="616">
        <f t="shared" ca="1" si="28"/>
        <v>3757603915</v>
      </c>
      <c r="E166" s="88" t="str">
        <f t="shared" ca="1" si="29"/>
        <v>Грігорьєв</v>
      </c>
      <c r="F166" s="88" t="str">
        <f t="shared" ca="1" si="30"/>
        <v>Микола</v>
      </c>
      <c r="G166" s="88" t="str">
        <f t="shared" ca="1" si="31"/>
        <v>Олександрович</v>
      </c>
      <c r="H166" s="96">
        <f t="shared" ca="1" si="34"/>
        <v>14449.85</v>
      </c>
      <c r="I166" s="90">
        <f t="shared" ca="1" si="35"/>
        <v>2600.9699999999998</v>
      </c>
      <c r="J166" s="90">
        <f t="shared" ca="1" si="36"/>
        <v>178.04</v>
      </c>
      <c r="K166" s="90">
        <f t="shared" ca="1" si="37"/>
        <v>0</v>
      </c>
      <c r="L166" s="90">
        <f t="shared" ca="1" si="38"/>
        <v>0</v>
      </c>
      <c r="M166" s="96">
        <f t="shared" ca="1" si="39"/>
        <v>2779.01</v>
      </c>
      <c r="N166" s="96">
        <f t="shared" ca="1" si="40"/>
        <v>2600.9699999999998</v>
      </c>
      <c r="O166" s="96">
        <f t="shared" ca="1" si="41"/>
        <v>0</v>
      </c>
      <c r="P166" s="87"/>
    </row>
    <row r="167" spans="1:16" ht="18.75" customHeight="1">
      <c r="A167" s="42"/>
      <c r="B167" s="89" t="str">
        <f t="shared" ca="1" si="32"/>
        <v>Такелажник</v>
      </c>
      <c r="C167" s="87" t="str">
        <f t="shared" ca="1" si="33"/>
        <v>м-с</v>
      </c>
      <c r="D167" s="616">
        <f t="shared" ca="1" si="28"/>
        <v>3646507990</v>
      </c>
      <c r="E167" s="88" t="str">
        <f t="shared" ca="1" si="29"/>
        <v>Панфілов</v>
      </c>
      <c r="F167" s="88" t="str">
        <f t="shared" ca="1" si="30"/>
        <v>Артем</v>
      </c>
      <c r="G167" s="88" t="str">
        <f t="shared" ca="1" si="31"/>
        <v>Романович</v>
      </c>
      <c r="H167" s="96">
        <f t="shared" ca="1" si="34"/>
        <v>15516.35</v>
      </c>
      <c r="I167" s="90">
        <f t="shared" ca="1" si="35"/>
        <v>2792.94</v>
      </c>
      <c r="J167" s="90">
        <f t="shared" ca="1" si="36"/>
        <v>191.18</v>
      </c>
      <c r="K167" s="90">
        <f t="shared" ca="1" si="37"/>
        <v>0</v>
      </c>
      <c r="L167" s="90">
        <f t="shared" ca="1" si="38"/>
        <v>0</v>
      </c>
      <c r="M167" s="96">
        <f t="shared" ca="1" si="39"/>
        <v>2984.12</v>
      </c>
      <c r="N167" s="96">
        <f t="shared" ca="1" si="40"/>
        <v>2792.94</v>
      </c>
      <c r="O167" s="96">
        <f t="shared" ca="1" si="41"/>
        <v>0</v>
      </c>
      <c r="P167" s="87"/>
    </row>
    <row r="168" spans="1:16" ht="18.75" customHeight="1">
      <c r="A168" s="42"/>
      <c r="B168" s="89" t="str">
        <f t="shared" ca="1" si="32"/>
        <v>Водій- кранівник</v>
      </c>
      <c r="C168" s="87" t="str">
        <f t="shared" ca="1" si="33"/>
        <v>ст. м-с</v>
      </c>
      <c r="D168" s="616">
        <f t="shared" ca="1" si="28"/>
        <v>2898119834</v>
      </c>
      <c r="E168" s="88" t="str">
        <f t="shared" ca="1" si="29"/>
        <v>Сафієв</v>
      </c>
      <c r="F168" s="88" t="str">
        <f t="shared" ca="1" si="30"/>
        <v>Сергій</v>
      </c>
      <c r="G168" s="88" t="str">
        <f t="shared" ca="1" si="31"/>
        <v>Абдумуталібович</v>
      </c>
      <c r="H168" s="96">
        <f t="shared" ca="1" si="34"/>
        <v>16947.8</v>
      </c>
      <c r="I168" s="90">
        <f t="shared" ca="1" si="35"/>
        <v>3050.6</v>
      </c>
      <c r="J168" s="90">
        <f t="shared" ca="1" si="36"/>
        <v>208.82</v>
      </c>
      <c r="K168" s="90">
        <f t="shared" ca="1" si="37"/>
        <v>0</v>
      </c>
      <c r="L168" s="90">
        <f t="shared" ca="1" si="38"/>
        <v>0</v>
      </c>
      <c r="M168" s="96">
        <f t="shared" ca="1" si="39"/>
        <v>3259.42</v>
      </c>
      <c r="N168" s="96">
        <f t="shared" ca="1" si="40"/>
        <v>3050.6</v>
      </c>
      <c r="O168" s="96">
        <f t="shared" ca="1" si="41"/>
        <v>0</v>
      </c>
      <c r="P168" s="87"/>
    </row>
    <row r="169" spans="1:16" ht="18.75" customHeight="1">
      <c r="A169" s="42"/>
      <c r="B169" s="89" t="str">
        <f t="shared" ca="1" si="32"/>
        <v>Водій- кранівник</v>
      </c>
      <c r="C169" s="87" t="str">
        <f t="shared" ca="1" si="33"/>
        <v>гол. с-нт</v>
      </c>
      <c r="D169" s="616">
        <f t="shared" ca="1" si="28"/>
        <v>2296116119</v>
      </c>
      <c r="E169" s="88" t="str">
        <f t="shared" ca="1" si="29"/>
        <v>Петков</v>
      </c>
      <c r="F169" s="88" t="str">
        <f t="shared" ca="1" si="30"/>
        <v>Георгій</v>
      </c>
      <c r="G169" s="88" t="str">
        <f t="shared" ca="1" si="31"/>
        <v>Федорович</v>
      </c>
      <c r="H169" s="96">
        <f t="shared" ca="1" si="34"/>
        <v>17266.25</v>
      </c>
      <c r="I169" s="90">
        <f t="shared" ca="1" si="35"/>
        <v>3107.93</v>
      </c>
      <c r="J169" s="90">
        <f t="shared" ca="1" si="36"/>
        <v>212.74</v>
      </c>
      <c r="K169" s="90">
        <f t="shared" ca="1" si="37"/>
        <v>0</v>
      </c>
      <c r="L169" s="90">
        <f t="shared" ca="1" si="38"/>
        <v>0</v>
      </c>
      <c r="M169" s="96">
        <f t="shared" ca="1" si="39"/>
        <v>3320.67</v>
      </c>
      <c r="N169" s="96">
        <f t="shared" ca="1" si="40"/>
        <v>3107.93</v>
      </c>
      <c r="O169" s="96">
        <f t="shared" ca="1" si="41"/>
        <v>0</v>
      </c>
      <c r="P169" s="87"/>
    </row>
    <row r="170" spans="1:16" ht="18.75" customHeight="1">
      <c r="A170" s="42"/>
      <c r="B170" s="89" t="str">
        <f t="shared" ca="1" si="32"/>
        <v>Водій- кранівник</v>
      </c>
      <c r="C170" s="87" t="str">
        <f t="shared" ca="1" si="33"/>
        <v>м-с</v>
      </c>
      <c r="D170" s="616">
        <f t="shared" ca="1" si="28"/>
        <v>0</v>
      </c>
      <c r="E170" s="88" t="str">
        <f t="shared" ca="1" si="29"/>
        <v>Сіренко</v>
      </c>
      <c r="F170" s="88" t="str">
        <f t="shared" ca="1" si="30"/>
        <v>Олександр</v>
      </c>
      <c r="G170" s="88" t="str">
        <f t="shared" ca="1" si="31"/>
        <v>Олександрович</v>
      </c>
      <c r="H170" s="96">
        <f t="shared" ca="1" si="34"/>
        <v>0</v>
      </c>
      <c r="I170" s="90">
        <f t="shared" ca="1" si="35"/>
        <v>0</v>
      </c>
      <c r="J170" s="90">
        <f t="shared" ca="1" si="36"/>
        <v>0</v>
      </c>
      <c r="K170" s="90">
        <f t="shared" ca="1" si="37"/>
        <v>0</v>
      </c>
      <c r="L170" s="90">
        <f t="shared" ca="1" si="38"/>
        <v>0</v>
      </c>
      <c r="M170" s="96">
        <f t="shared" ca="1" si="39"/>
        <v>0</v>
      </c>
      <c r="N170" s="96">
        <f t="shared" ca="1" si="40"/>
        <v>0</v>
      </c>
      <c r="O170" s="96">
        <f t="shared" ca="1" si="41"/>
        <v>0</v>
      </c>
      <c r="P170" s="87"/>
    </row>
    <row r="171" spans="1:16" ht="18.75" customHeight="1">
      <c r="A171" s="42"/>
      <c r="B171" s="89" t="str">
        <f t="shared" ca="1" si="32"/>
        <v>Водій- кранівник</v>
      </c>
      <c r="C171" s="87">
        <f t="shared" ca="1" si="33"/>
        <v>0</v>
      </c>
      <c r="D171" s="616">
        <f t="shared" ca="1" si="28"/>
        <v>0</v>
      </c>
      <c r="E171" s="88" t="str">
        <f t="shared" ca="1" si="29"/>
        <v>вс/сс</v>
      </c>
      <c r="F171" s="88">
        <f t="shared" ca="1" si="30"/>
        <v>0</v>
      </c>
      <c r="G171" s="88">
        <f t="shared" ca="1" si="31"/>
        <v>0</v>
      </c>
      <c r="H171" s="96">
        <f t="shared" ca="1" si="34"/>
        <v>0</v>
      </c>
      <c r="I171" s="90">
        <f t="shared" ca="1" si="35"/>
        <v>0</v>
      </c>
      <c r="J171" s="90">
        <f t="shared" ca="1" si="36"/>
        <v>0</v>
      </c>
      <c r="K171" s="90">
        <f t="shared" ca="1" si="37"/>
        <v>0</v>
      </c>
      <c r="L171" s="90">
        <f t="shared" ca="1" si="38"/>
        <v>0</v>
      </c>
      <c r="M171" s="96">
        <f t="shared" ca="1" si="39"/>
        <v>0</v>
      </c>
      <c r="N171" s="96">
        <f t="shared" ca="1" si="40"/>
        <v>0</v>
      </c>
      <c r="O171" s="96">
        <f t="shared" ca="1" si="41"/>
        <v>0</v>
      </c>
      <c r="P171" s="87"/>
    </row>
    <row r="172" spans="1:16" ht="18.75" customHeight="1">
      <c r="A172" s="42"/>
      <c r="B172" s="89" t="str">
        <f t="shared" ca="1" si="32"/>
        <v>Водій- кранівник</v>
      </c>
      <c r="C172" s="87">
        <f t="shared" ca="1" si="33"/>
        <v>0</v>
      </c>
      <c r="D172" s="616">
        <f t="shared" ca="1" si="28"/>
        <v>0</v>
      </c>
      <c r="E172" s="88" t="str">
        <f t="shared" ca="1" si="29"/>
        <v>вс/сс</v>
      </c>
      <c r="F172" s="88">
        <f t="shared" ca="1" si="30"/>
        <v>0</v>
      </c>
      <c r="G172" s="88">
        <f t="shared" ca="1" si="31"/>
        <v>0</v>
      </c>
      <c r="H172" s="96">
        <f t="shared" ca="1" si="34"/>
        <v>0</v>
      </c>
      <c r="I172" s="90">
        <f t="shared" ca="1" si="35"/>
        <v>0</v>
      </c>
      <c r="J172" s="90">
        <f t="shared" ca="1" si="36"/>
        <v>0</v>
      </c>
      <c r="K172" s="90">
        <f t="shared" ca="1" si="37"/>
        <v>0</v>
      </c>
      <c r="L172" s="90">
        <f t="shared" ca="1" si="38"/>
        <v>0</v>
      </c>
      <c r="M172" s="96">
        <f t="shared" ca="1" si="39"/>
        <v>0</v>
      </c>
      <c r="N172" s="96">
        <f t="shared" ca="1" si="40"/>
        <v>0</v>
      </c>
      <c r="O172" s="96">
        <f t="shared" ca="1" si="41"/>
        <v>0</v>
      </c>
      <c r="P172" s="87"/>
    </row>
    <row r="173" spans="1:16" ht="18.75" customHeight="1">
      <c r="A173" s="42"/>
      <c r="B173" s="89" t="str">
        <f t="shared" ca="1" si="32"/>
        <v>Водій- кранівник</v>
      </c>
      <c r="C173" s="87">
        <f t="shared" ca="1" si="33"/>
        <v>0</v>
      </c>
      <c r="D173" s="616">
        <f t="shared" ca="1" si="28"/>
        <v>0</v>
      </c>
      <c r="E173" s="88">
        <f t="shared" ca="1" si="29"/>
        <v>0</v>
      </c>
      <c r="F173" s="88">
        <f t="shared" ca="1" si="30"/>
        <v>0</v>
      </c>
      <c r="G173" s="88">
        <f t="shared" ca="1" si="31"/>
        <v>0</v>
      </c>
      <c r="H173" s="96">
        <f t="shared" ca="1" si="34"/>
        <v>0</v>
      </c>
      <c r="I173" s="90">
        <f t="shared" ca="1" si="35"/>
        <v>0</v>
      </c>
      <c r="J173" s="90">
        <f t="shared" ca="1" si="36"/>
        <v>0</v>
      </c>
      <c r="K173" s="90">
        <f t="shared" ca="1" si="37"/>
        <v>0</v>
      </c>
      <c r="L173" s="90">
        <f t="shared" ca="1" si="38"/>
        <v>0</v>
      </c>
      <c r="M173" s="96">
        <f t="shared" ca="1" si="39"/>
        <v>0</v>
      </c>
      <c r="N173" s="96">
        <f t="shared" ca="1" si="40"/>
        <v>0</v>
      </c>
      <c r="O173" s="96">
        <f t="shared" ca="1" si="41"/>
        <v>0</v>
      </c>
      <c r="P173" s="87"/>
    </row>
    <row r="174" spans="1:16" ht="18.75" customHeight="1">
      <c r="A174" s="42"/>
      <c r="B174" s="89">
        <f t="shared" ca="1" si="32"/>
        <v>0</v>
      </c>
      <c r="C174" s="87">
        <f t="shared" ca="1" si="33"/>
        <v>0</v>
      </c>
      <c r="D174" s="616">
        <f t="shared" ca="1" si="28"/>
        <v>0</v>
      </c>
      <c r="E174" s="88">
        <f t="shared" ca="1" si="29"/>
        <v>0</v>
      </c>
      <c r="F174" s="88">
        <f t="shared" ca="1" si="30"/>
        <v>0</v>
      </c>
      <c r="G174" s="88">
        <f t="shared" ca="1" si="31"/>
        <v>0</v>
      </c>
      <c r="H174" s="96">
        <f t="shared" ca="1" si="34"/>
        <v>0</v>
      </c>
      <c r="I174" s="90">
        <f t="shared" ca="1" si="35"/>
        <v>0</v>
      </c>
      <c r="J174" s="90">
        <f t="shared" ca="1" si="36"/>
        <v>0</v>
      </c>
      <c r="K174" s="90">
        <f t="shared" ca="1" si="37"/>
        <v>0</v>
      </c>
      <c r="L174" s="90">
        <f t="shared" ca="1" si="38"/>
        <v>0</v>
      </c>
      <c r="M174" s="96">
        <f t="shared" ca="1" si="39"/>
        <v>0</v>
      </c>
      <c r="N174" s="96">
        <f t="shared" ca="1" si="40"/>
        <v>0</v>
      </c>
      <c r="O174" s="96">
        <f t="shared" ca="1" si="41"/>
        <v>0</v>
      </c>
      <c r="P174" s="87"/>
    </row>
    <row r="175" spans="1:16" ht="18.75" customHeight="1">
      <c r="A175" s="42"/>
      <c r="B175" s="89" t="str">
        <f t="shared" ca="1" si="32"/>
        <v>Командир батареї</v>
      </c>
      <c r="C175" s="87" t="str">
        <f t="shared" ca="1" si="33"/>
        <v>ст.л-т</v>
      </c>
      <c r="D175" s="616">
        <f t="shared" ca="1" si="28"/>
        <v>3418113653</v>
      </c>
      <c r="E175" s="88" t="str">
        <f t="shared" ca="1" si="29"/>
        <v>Мороз</v>
      </c>
      <c r="F175" s="88" t="str">
        <f t="shared" ca="1" si="30"/>
        <v>Василь</v>
      </c>
      <c r="G175" s="88" t="str">
        <f t="shared" ca="1" si="31"/>
        <v>Васильович</v>
      </c>
      <c r="H175" s="96">
        <f t="shared" ca="1" si="34"/>
        <v>22346.2</v>
      </c>
      <c r="I175" s="90">
        <f t="shared" ca="1" si="35"/>
        <v>4022.32</v>
      </c>
      <c r="J175" s="90">
        <f t="shared" ca="1" si="36"/>
        <v>275.33999999999997</v>
      </c>
      <c r="K175" s="90">
        <f t="shared" ca="1" si="37"/>
        <v>0</v>
      </c>
      <c r="L175" s="90">
        <f t="shared" ca="1" si="38"/>
        <v>0</v>
      </c>
      <c r="M175" s="96">
        <f t="shared" ca="1" si="39"/>
        <v>4297.66</v>
      </c>
      <c r="N175" s="96">
        <f t="shared" ca="1" si="40"/>
        <v>4022.32</v>
      </c>
      <c r="O175" s="96">
        <f t="shared" ca="1" si="41"/>
        <v>0</v>
      </c>
      <c r="P175" s="87"/>
    </row>
    <row r="176" spans="1:16" ht="18.75" customHeight="1">
      <c r="A176" s="42"/>
      <c r="B176" s="89" t="str">
        <f t="shared" ca="1" si="32"/>
        <v xml:space="preserve">Старший механік-водій </v>
      </c>
      <c r="C176" s="87" t="str">
        <f t="shared" ca="1" si="33"/>
        <v>штаб - с-нт</v>
      </c>
      <c r="D176" s="616">
        <f t="shared" ca="1" si="28"/>
        <v>2720018710</v>
      </c>
      <c r="E176" s="88" t="str">
        <f t="shared" ca="1" si="29"/>
        <v>Ротар</v>
      </c>
      <c r="F176" s="88" t="str">
        <f t="shared" ca="1" si="30"/>
        <v>Руслан</v>
      </c>
      <c r="G176" s="88" t="str">
        <f t="shared" ca="1" si="31"/>
        <v>Андрійович</v>
      </c>
      <c r="H176" s="96">
        <f t="shared" ca="1" si="34"/>
        <v>18698.05</v>
      </c>
      <c r="I176" s="90">
        <f t="shared" ca="1" si="35"/>
        <v>3365.65</v>
      </c>
      <c r="J176" s="90">
        <f t="shared" ca="1" si="36"/>
        <v>230.39</v>
      </c>
      <c r="K176" s="90">
        <f t="shared" ca="1" si="37"/>
        <v>0</v>
      </c>
      <c r="L176" s="90">
        <f t="shared" ca="1" si="38"/>
        <v>0</v>
      </c>
      <c r="M176" s="96">
        <f t="shared" ca="1" si="39"/>
        <v>3596.04</v>
      </c>
      <c r="N176" s="96">
        <f t="shared" ca="1" si="40"/>
        <v>3365.65</v>
      </c>
      <c r="O176" s="96">
        <f t="shared" ca="1" si="41"/>
        <v>0</v>
      </c>
      <c r="P176" s="87"/>
    </row>
    <row r="177" spans="1:16" ht="18.75" customHeight="1">
      <c r="A177" s="42"/>
      <c r="B177" s="89" t="str">
        <f t="shared" ca="1" si="32"/>
        <v>Водій- кранівник</v>
      </c>
      <c r="C177" s="87" t="str">
        <f t="shared" ca="1" si="33"/>
        <v>ст. м-с</v>
      </c>
      <c r="D177" s="616">
        <f t="shared" ca="1" si="28"/>
        <v>3181815990</v>
      </c>
      <c r="E177" s="88" t="str">
        <f t="shared" ca="1" si="29"/>
        <v>Карчевський</v>
      </c>
      <c r="F177" s="88" t="str">
        <f t="shared" ca="1" si="30"/>
        <v>Сергій</v>
      </c>
      <c r="G177" s="88" t="str">
        <f t="shared" ca="1" si="31"/>
        <v>Вікторович</v>
      </c>
      <c r="H177" s="96">
        <f t="shared" ca="1" si="34"/>
        <v>16665.650000000001</v>
      </c>
      <c r="I177" s="90">
        <f t="shared" ca="1" si="35"/>
        <v>2999.82</v>
      </c>
      <c r="J177" s="90">
        <f t="shared" ca="1" si="36"/>
        <v>205.34</v>
      </c>
      <c r="K177" s="90">
        <f t="shared" ca="1" si="37"/>
        <v>8230.16</v>
      </c>
      <c r="L177" s="90">
        <f t="shared" ca="1" si="38"/>
        <v>0</v>
      </c>
      <c r="M177" s="96">
        <f t="shared" ca="1" si="39"/>
        <v>11435.32</v>
      </c>
      <c r="N177" s="96">
        <f t="shared" ca="1" si="40"/>
        <v>2999.82</v>
      </c>
      <c r="O177" s="96">
        <f t="shared" ca="1" si="41"/>
        <v>0</v>
      </c>
      <c r="P177" s="87"/>
    </row>
    <row r="178" spans="1:16" ht="18.75" customHeight="1">
      <c r="A178" s="42"/>
      <c r="B178" s="89" t="str">
        <f t="shared" ca="1" si="32"/>
        <v>Водій</v>
      </c>
      <c r="C178" s="87">
        <f t="shared" ca="1" si="33"/>
        <v>0</v>
      </c>
      <c r="D178" s="616">
        <f t="shared" ca="1" si="28"/>
        <v>0</v>
      </c>
      <c r="E178" s="88">
        <f t="shared" ca="1" si="29"/>
        <v>0</v>
      </c>
      <c r="F178" s="88">
        <f t="shared" ca="1" si="30"/>
        <v>0</v>
      </c>
      <c r="G178" s="88">
        <f t="shared" ca="1" si="31"/>
        <v>0</v>
      </c>
      <c r="H178" s="96">
        <f t="shared" ca="1" si="34"/>
        <v>0</v>
      </c>
      <c r="I178" s="90">
        <f t="shared" ca="1" si="35"/>
        <v>0</v>
      </c>
      <c r="J178" s="90">
        <f t="shared" ca="1" si="36"/>
        <v>0</v>
      </c>
      <c r="K178" s="90">
        <f t="shared" ca="1" si="37"/>
        <v>0</v>
      </c>
      <c r="L178" s="90">
        <f t="shared" ca="1" si="38"/>
        <v>0</v>
      </c>
      <c r="M178" s="96">
        <f t="shared" ca="1" si="39"/>
        <v>0</v>
      </c>
      <c r="N178" s="96">
        <f t="shared" ca="1" si="40"/>
        <v>0</v>
      </c>
      <c r="O178" s="96">
        <f t="shared" ca="1" si="41"/>
        <v>0</v>
      </c>
      <c r="P178" s="87"/>
    </row>
    <row r="179" spans="1:16" ht="18.75" customHeight="1">
      <c r="A179" s="42"/>
      <c r="B179" s="89">
        <f t="shared" ca="1" si="32"/>
        <v>0</v>
      </c>
      <c r="C179" s="87">
        <f t="shared" ca="1" si="33"/>
        <v>0</v>
      </c>
      <c r="D179" s="616">
        <f t="shared" ca="1" si="28"/>
        <v>0</v>
      </c>
      <c r="E179" s="88">
        <f t="shared" ca="1" si="29"/>
        <v>0</v>
      </c>
      <c r="F179" s="88">
        <f t="shared" ca="1" si="30"/>
        <v>0</v>
      </c>
      <c r="G179" s="88">
        <f t="shared" ca="1" si="31"/>
        <v>0</v>
      </c>
      <c r="H179" s="96">
        <f t="shared" ca="1" si="34"/>
        <v>0</v>
      </c>
      <c r="I179" s="90">
        <f t="shared" ca="1" si="35"/>
        <v>0</v>
      </c>
      <c r="J179" s="90">
        <f t="shared" ca="1" si="36"/>
        <v>0</v>
      </c>
      <c r="K179" s="90">
        <f t="shared" ca="1" si="37"/>
        <v>0</v>
      </c>
      <c r="L179" s="90">
        <f t="shared" ca="1" si="38"/>
        <v>0</v>
      </c>
      <c r="M179" s="96">
        <f t="shared" ca="1" si="39"/>
        <v>0</v>
      </c>
      <c r="N179" s="96">
        <f t="shared" ca="1" si="40"/>
        <v>0</v>
      </c>
      <c r="O179" s="96">
        <f t="shared" ca="1" si="41"/>
        <v>0</v>
      </c>
      <c r="P179" s="87"/>
    </row>
    <row r="180" spans="1:16" ht="18.75" customHeight="1">
      <c r="A180" s="42"/>
      <c r="B180" s="89" t="str">
        <f t="shared" ca="1" si="32"/>
        <v xml:space="preserve">Заступник командира батареї -начальник командного пункту </v>
      </c>
      <c r="C180" s="87">
        <f t="shared" ca="1" si="33"/>
        <v>0</v>
      </c>
      <c r="D180" s="616">
        <f t="shared" ca="1" si="28"/>
        <v>0</v>
      </c>
      <c r="E180" s="88">
        <f t="shared" ca="1" si="29"/>
        <v>0</v>
      </c>
      <c r="F180" s="88">
        <f t="shared" ca="1" si="30"/>
        <v>0</v>
      </c>
      <c r="G180" s="88">
        <f t="shared" ca="1" si="31"/>
        <v>0</v>
      </c>
      <c r="H180" s="96">
        <f t="shared" ca="1" si="34"/>
        <v>0</v>
      </c>
      <c r="I180" s="90">
        <f t="shared" ca="1" si="35"/>
        <v>0</v>
      </c>
      <c r="J180" s="90">
        <f t="shared" ca="1" si="36"/>
        <v>0</v>
      </c>
      <c r="K180" s="90">
        <f t="shared" ca="1" si="37"/>
        <v>0</v>
      </c>
      <c r="L180" s="90">
        <f t="shared" ca="1" si="38"/>
        <v>0</v>
      </c>
      <c r="M180" s="96">
        <f t="shared" ca="1" si="39"/>
        <v>0</v>
      </c>
      <c r="N180" s="96">
        <f t="shared" ca="1" si="40"/>
        <v>0</v>
      </c>
      <c r="O180" s="96">
        <f t="shared" ca="1" si="41"/>
        <v>0</v>
      </c>
      <c r="P180" s="87"/>
    </row>
    <row r="181" spans="1:16" ht="18.75" customHeight="1">
      <c r="A181" s="42"/>
      <c r="B181" s="89" t="str">
        <f t="shared" ca="1" si="32"/>
        <v xml:space="preserve">Офіцер </v>
      </c>
      <c r="C181" s="87" t="str">
        <f t="shared" ca="1" si="33"/>
        <v>л-т</v>
      </c>
      <c r="D181" s="616">
        <f t="shared" ca="1" si="28"/>
        <v>3385802111</v>
      </c>
      <c r="E181" s="88" t="str">
        <f t="shared" ca="1" si="29"/>
        <v>Лущик</v>
      </c>
      <c r="F181" s="88" t="str">
        <f t="shared" ca="1" si="30"/>
        <v>Володимир</v>
      </c>
      <c r="G181" s="88" t="str">
        <f t="shared" ca="1" si="31"/>
        <v>Валерійович</v>
      </c>
      <c r="H181" s="96">
        <f t="shared" ca="1" si="34"/>
        <v>19658.43</v>
      </c>
      <c r="I181" s="90">
        <f t="shared" ca="1" si="35"/>
        <v>3538.52</v>
      </c>
      <c r="J181" s="90">
        <f t="shared" ca="1" si="36"/>
        <v>242.22</v>
      </c>
      <c r="K181" s="90">
        <f t="shared" ca="1" si="37"/>
        <v>0</v>
      </c>
      <c r="L181" s="90">
        <f t="shared" ca="1" si="38"/>
        <v>0</v>
      </c>
      <c r="M181" s="96">
        <f t="shared" ca="1" si="39"/>
        <v>3780.74</v>
      </c>
      <c r="N181" s="96">
        <f t="shared" ca="1" si="40"/>
        <v>3538.52</v>
      </c>
      <c r="O181" s="96">
        <f t="shared" ca="1" si="41"/>
        <v>0</v>
      </c>
      <c r="P181" s="87"/>
    </row>
    <row r="182" spans="1:16" ht="18.75" customHeight="1">
      <c r="A182" s="42"/>
      <c r="B182" s="89" t="str">
        <f t="shared" ca="1" si="32"/>
        <v>Водій-електрик</v>
      </c>
      <c r="C182" s="87" t="str">
        <f t="shared" ca="1" si="33"/>
        <v>ст. м-с</v>
      </c>
      <c r="D182" s="616">
        <f t="shared" ca="1" si="28"/>
        <v>0</v>
      </c>
      <c r="E182" s="88" t="str">
        <f t="shared" ca="1" si="29"/>
        <v>Гоминюк</v>
      </c>
      <c r="F182" s="88" t="str">
        <f t="shared" ca="1" si="30"/>
        <v>Володимир</v>
      </c>
      <c r="G182" s="88" t="str">
        <f t="shared" ca="1" si="31"/>
        <v>Володимировмч</v>
      </c>
      <c r="H182" s="96">
        <f t="shared" ca="1" si="34"/>
        <v>0</v>
      </c>
      <c r="I182" s="90">
        <f t="shared" ca="1" si="35"/>
        <v>0</v>
      </c>
      <c r="J182" s="90">
        <f t="shared" ca="1" si="36"/>
        <v>0</v>
      </c>
      <c r="K182" s="90">
        <f t="shared" ca="1" si="37"/>
        <v>0</v>
      </c>
      <c r="L182" s="90">
        <f t="shared" ca="1" si="38"/>
        <v>0</v>
      </c>
      <c r="M182" s="96">
        <f t="shared" ca="1" si="39"/>
        <v>0</v>
      </c>
      <c r="N182" s="96">
        <f t="shared" ca="1" si="40"/>
        <v>0</v>
      </c>
      <c r="O182" s="96">
        <f t="shared" ca="1" si="41"/>
        <v>0</v>
      </c>
      <c r="P182" s="87"/>
    </row>
    <row r="183" spans="1:16" ht="18.75" customHeight="1">
      <c r="A183" s="42"/>
      <c r="B183" s="89">
        <f t="shared" ca="1" si="32"/>
        <v>0</v>
      </c>
      <c r="C183" s="87">
        <f t="shared" ca="1" si="33"/>
        <v>0</v>
      </c>
      <c r="D183" s="616">
        <f t="shared" ca="1" si="28"/>
        <v>0</v>
      </c>
      <c r="E183" s="88">
        <f t="shared" ca="1" si="29"/>
        <v>0</v>
      </c>
      <c r="F183" s="88">
        <f t="shared" ca="1" si="30"/>
        <v>0</v>
      </c>
      <c r="G183" s="88">
        <f t="shared" ca="1" si="31"/>
        <v>0</v>
      </c>
      <c r="H183" s="96">
        <f t="shared" ca="1" si="34"/>
        <v>0</v>
      </c>
      <c r="I183" s="90">
        <f t="shared" ca="1" si="35"/>
        <v>0</v>
      </c>
      <c r="J183" s="90">
        <f t="shared" ca="1" si="36"/>
        <v>0</v>
      </c>
      <c r="K183" s="90">
        <f t="shared" ca="1" si="37"/>
        <v>0</v>
      </c>
      <c r="L183" s="90">
        <f t="shared" ca="1" si="38"/>
        <v>0</v>
      </c>
      <c r="M183" s="96">
        <f t="shared" ca="1" si="39"/>
        <v>0</v>
      </c>
      <c r="N183" s="96">
        <f t="shared" ca="1" si="40"/>
        <v>0</v>
      </c>
      <c r="O183" s="96">
        <f t="shared" ca="1" si="41"/>
        <v>0</v>
      </c>
      <c r="P183" s="87"/>
    </row>
    <row r="184" spans="1:16" ht="18.75" customHeight="1">
      <c r="A184" s="42"/>
      <c r="B184" s="89" t="str">
        <f t="shared" ca="1" si="32"/>
        <v>Командир взводу</v>
      </c>
      <c r="C184" s="87" t="str">
        <f t="shared" ca="1" si="33"/>
        <v>майст с-нт</v>
      </c>
      <c r="D184" s="616">
        <f t="shared" ca="1" si="28"/>
        <v>2790518594</v>
      </c>
      <c r="E184" s="88" t="str">
        <f t="shared" ca="1" si="29"/>
        <v>Федорняк</v>
      </c>
      <c r="F184" s="88" t="str">
        <f t="shared" ca="1" si="30"/>
        <v>Віталій</v>
      </c>
      <c r="G184" s="88" t="str">
        <f t="shared" ca="1" si="31"/>
        <v>Володимирович</v>
      </c>
      <c r="H184" s="96">
        <f t="shared" ca="1" si="34"/>
        <v>20399.099999999999</v>
      </c>
      <c r="I184" s="90">
        <f t="shared" ca="1" si="35"/>
        <v>3671.84</v>
      </c>
      <c r="J184" s="90">
        <f t="shared" ca="1" si="36"/>
        <v>251.35</v>
      </c>
      <c r="K184" s="90">
        <f t="shared" ca="1" si="37"/>
        <v>0</v>
      </c>
      <c r="L184" s="90">
        <f t="shared" ca="1" si="38"/>
        <v>0</v>
      </c>
      <c r="M184" s="96">
        <f t="shared" ca="1" si="39"/>
        <v>3923.19</v>
      </c>
      <c r="N184" s="96">
        <f t="shared" ca="1" si="40"/>
        <v>3671.84</v>
      </c>
      <c r="O184" s="96">
        <f t="shared" ca="1" si="41"/>
        <v>0</v>
      </c>
      <c r="P184" s="87"/>
    </row>
    <row r="185" spans="1:16" ht="18.75" customHeight="1">
      <c r="A185" s="42"/>
      <c r="B185" s="89" t="str">
        <f t="shared" ca="1" si="32"/>
        <v>Головний сержант-командир відділення</v>
      </c>
      <c r="C185" s="87" t="str">
        <f t="shared" ca="1" si="33"/>
        <v>гол. с-нт</v>
      </c>
      <c r="D185" s="616">
        <f t="shared" ca="1" si="28"/>
        <v>2627416555</v>
      </c>
      <c r="E185" s="88" t="str">
        <f t="shared" ca="1" si="29"/>
        <v>Шкворець</v>
      </c>
      <c r="F185" s="88" t="str">
        <f t="shared" ca="1" si="30"/>
        <v>Олег</v>
      </c>
      <c r="G185" s="88" t="str">
        <f t="shared" ca="1" si="31"/>
        <v>Іванович</v>
      </c>
      <c r="H185" s="96">
        <f t="shared" ca="1" si="34"/>
        <v>19851.25</v>
      </c>
      <c r="I185" s="90">
        <f t="shared" ca="1" si="35"/>
        <v>3573.23</v>
      </c>
      <c r="J185" s="90">
        <f t="shared" ca="1" si="36"/>
        <v>244.6</v>
      </c>
      <c r="K185" s="90">
        <f t="shared" ca="1" si="37"/>
        <v>0</v>
      </c>
      <c r="L185" s="90">
        <f t="shared" ca="1" si="38"/>
        <v>0</v>
      </c>
      <c r="M185" s="96">
        <f t="shared" ca="1" si="39"/>
        <v>3817.83</v>
      </c>
      <c r="N185" s="96">
        <f t="shared" ca="1" si="40"/>
        <v>3573.23</v>
      </c>
      <c r="O185" s="96">
        <f t="shared" ca="1" si="41"/>
        <v>0</v>
      </c>
      <c r="P185" s="87"/>
    </row>
    <row r="186" spans="1:16" ht="18.75" customHeight="1">
      <c r="A186" s="42"/>
      <c r="B186" s="89" t="str">
        <f t="shared" ca="1" si="32"/>
        <v xml:space="preserve">Командир відділення </v>
      </c>
      <c r="C186" s="87" t="str">
        <f t="shared" ca="1" si="33"/>
        <v>мол. с-нт</v>
      </c>
      <c r="D186" s="616">
        <f t="shared" ca="1" si="28"/>
        <v>3484409152</v>
      </c>
      <c r="E186" s="88" t="str">
        <f t="shared" ca="1" si="29"/>
        <v>Мельничук</v>
      </c>
      <c r="F186" s="88" t="str">
        <f t="shared" ca="1" si="30"/>
        <v>Ігор</v>
      </c>
      <c r="G186" s="88" t="str">
        <f t="shared" ca="1" si="31"/>
        <v>Михайлович</v>
      </c>
      <c r="H186" s="96">
        <f t="shared" ca="1" si="34"/>
        <v>17721.75</v>
      </c>
      <c r="I186" s="90">
        <f t="shared" ca="1" si="35"/>
        <v>3189.92</v>
      </c>
      <c r="J186" s="90">
        <f t="shared" ca="1" si="36"/>
        <v>218.36</v>
      </c>
      <c r="K186" s="90">
        <f t="shared" ca="1" si="37"/>
        <v>0</v>
      </c>
      <c r="L186" s="90">
        <f t="shared" ca="1" si="38"/>
        <v>0</v>
      </c>
      <c r="M186" s="96">
        <f t="shared" ca="1" si="39"/>
        <v>3408.28</v>
      </c>
      <c r="N186" s="96">
        <f t="shared" ca="1" si="40"/>
        <v>3189.92</v>
      </c>
      <c r="O186" s="96">
        <f t="shared" ca="1" si="41"/>
        <v>0</v>
      </c>
      <c r="P186" s="87"/>
    </row>
    <row r="187" spans="1:16" ht="18.75" customHeight="1">
      <c r="A187" s="42"/>
      <c r="B187" s="89" t="str">
        <f t="shared" ca="1" si="32"/>
        <v xml:space="preserve">Старший стрілець </v>
      </c>
      <c r="C187" s="87" t="str">
        <f t="shared" ca="1" si="33"/>
        <v>рекрут</v>
      </c>
      <c r="D187" s="616">
        <f t="shared" ca="1" si="28"/>
        <v>3742610436</v>
      </c>
      <c r="E187" s="88" t="str">
        <f t="shared" ca="1" si="29"/>
        <v>Стрігун</v>
      </c>
      <c r="F187" s="88" t="str">
        <f t="shared" ca="1" si="30"/>
        <v>Данило</v>
      </c>
      <c r="G187" s="88" t="str">
        <f t="shared" ca="1" si="31"/>
        <v>Олегович</v>
      </c>
      <c r="H187" s="96">
        <f t="shared" ca="1" si="34"/>
        <v>14958.95</v>
      </c>
      <c r="I187" s="90">
        <f t="shared" ca="1" si="35"/>
        <v>2692.61</v>
      </c>
      <c r="J187" s="90">
        <f t="shared" ca="1" si="36"/>
        <v>184.32</v>
      </c>
      <c r="K187" s="90">
        <f t="shared" ca="1" si="37"/>
        <v>0</v>
      </c>
      <c r="L187" s="90">
        <f t="shared" ca="1" si="38"/>
        <v>0</v>
      </c>
      <c r="M187" s="96">
        <f t="shared" ca="1" si="39"/>
        <v>2876.93</v>
      </c>
      <c r="N187" s="96">
        <f t="shared" ca="1" si="40"/>
        <v>2692.61</v>
      </c>
      <c r="O187" s="96">
        <f t="shared" ca="1" si="41"/>
        <v>0</v>
      </c>
      <c r="P187" s="87"/>
    </row>
    <row r="188" spans="1:16" ht="18.75" customHeight="1">
      <c r="A188" s="42"/>
      <c r="B188" s="89" t="str">
        <f t="shared" ca="1" si="32"/>
        <v xml:space="preserve">Старший стрілець </v>
      </c>
      <c r="C188" s="87">
        <f t="shared" ca="1" si="33"/>
        <v>0</v>
      </c>
      <c r="D188" s="616">
        <f t="shared" ca="1" si="28"/>
        <v>0</v>
      </c>
      <c r="E188" s="88" t="str">
        <f t="shared" ca="1" si="29"/>
        <v>вс/сс</v>
      </c>
      <c r="F188" s="88">
        <f t="shared" ca="1" si="30"/>
        <v>0</v>
      </c>
      <c r="G188" s="88">
        <f t="shared" ca="1" si="31"/>
        <v>0</v>
      </c>
      <c r="H188" s="96">
        <f t="shared" ca="1" si="34"/>
        <v>0</v>
      </c>
      <c r="I188" s="90">
        <f t="shared" ca="1" si="35"/>
        <v>0</v>
      </c>
      <c r="J188" s="90">
        <f t="shared" ca="1" si="36"/>
        <v>0</v>
      </c>
      <c r="K188" s="90">
        <f t="shared" ca="1" si="37"/>
        <v>0</v>
      </c>
      <c r="L188" s="90">
        <f t="shared" ca="1" si="38"/>
        <v>0</v>
      </c>
      <c r="M188" s="96">
        <f t="shared" ca="1" si="39"/>
        <v>0</v>
      </c>
      <c r="N188" s="96">
        <f t="shared" ca="1" si="40"/>
        <v>0</v>
      </c>
      <c r="O188" s="96">
        <f t="shared" ca="1" si="41"/>
        <v>0</v>
      </c>
      <c r="P188" s="87"/>
    </row>
    <row r="189" spans="1:16" ht="18.75" customHeight="1">
      <c r="A189" s="42"/>
      <c r="B189" s="89" t="str">
        <f t="shared" ca="1" si="32"/>
        <v>Кулеметник</v>
      </c>
      <c r="C189" s="87" t="str">
        <f t="shared" ca="1" si="33"/>
        <v>сол-т</v>
      </c>
      <c r="D189" s="616">
        <f t="shared" ca="1" si="28"/>
        <v>3632808276</v>
      </c>
      <c r="E189" s="88" t="str">
        <f t="shared" ca="1" si="29"/>
        <v>Бобок</v>
      </c>
      <c r="F189" s="88" t="str">
        <f t="shared" ca="1" si="30"/>
        <v>Янош</v>
      </c>
      <c r="G189" s="88" t="str">
        <f t="shared" ca="1" si="31"/>
        <v>Дмитрович</v>
      </c>
      <c r="H189" s="96">
        <f t="shared" ca="1" si="34"/>
        <v>14857.25</v>
      </c>
      <c r="I189" s="90">
        <f t="shared" ca="1" si="35"/>
        <v>2674.31</v>
      </c>
      <c r="J189" s="90">
        <f t="shared" ca="1" si="36"/>
        <v>183.06</v>
      </c>
      <c r="K189" s="90">
        <f t="shared" ca="1" si="37"/>
        <v>0</v>
      </c>
      <c r="L189" s="90">
        <f t="shared" ca="1" si="38"/>
        <v>0</v>
      </c>
      <c r="M189" s="96">
        <f t="shared" ca="1" si="39"/>
        <v>2857.37</v>
      </c>
      <c r="N189" s="96">
        <f t="shared" ca="1" si="40"/>
        <v>2674.31</v>
      </c>
      <c r="O189" s="96">
        <f t="shared" ca="1" si="41"/>
        <v>0</v>
      </c>
      <c r="P189" s="87"/>
    </row>
    <row r="190" spans="1:16" ht="18.75" customHeight="1">
      <c r="A190" s="42"/>
      <c r="B190" s="89" t="str">
        <f t="shared" ca="1" si="32"/>
        <v>Кулеметник</v>
      </c>
      <c r="C190" s="87" t="str">
        <f t="shared" ca="1" si="33"/>
        <v>м-с</v>
      </c>
      <c r="D190" s="616">
        <f t="shared" ca="1" si="28"/>
        <v>3701205894</v>
      </c>
      <c r="E190" s="88" t="str">
        <f t="shared" ca="1" si="29"/>
        <v>Досмухамбетов</v>
      </c>
      <c r="F190" s="88" t="str">
        <f t="shared" ca="1" si="30"/>
        <v>Ренат</v>
      </c>
      <c r="G190" s="88" t="str">
        <f t="shared" ca="1" si="31"/>
        <v>Русланович</v>
      </c>
      <c r="H190" s="96">
        <f t="shared" ca="1" si="34"/>
        <v>16239.13</v>
      </c>
      <c r="I190" s="90">
        <f t="shared" ca="1" si="35"/>
        <v>2923.04</v>
      </c>
      <c r="J190" s="90">
        <f t="shared" ca="1" si="36"/>
        <v>200.09</v>
      </c>
      <c r="K190" s="90">
        <f t="shared" ca="1" si="37"/>
        <v>0</v>
      </c>
      <c r="L190" s="90">
        <f t="shared" ca="1" si="38"/>
        <v>0</v>
      </c>
      <c r="M190" s="96">
        <f t="shared" ca="1" si="39"/>
        <v>3123.13</v>
      </c>
      <c r="N190" s="96">
        <f t="shared" ca="1" si="40"/>
        <v>2923.04</v>
      </c>
      <c r="O190" s="96">
        <f t="shared" ca="1" si="41"/>
        <v>0</v>
      </c>
      <c r="P190" s="87"/>
    </row>
    <row r="191" spans="1:16" ht="18.75" customHeight="1">
      <c r="A191" s="42"/>
      <c r="B191" s="89" t="str">
        <f t="shared" ca="1" si="32"/>
        <v>Стрілець</v>
      </c>
      <c r="C191" s="87" t="str">
        <f t="shared" ca="1" si="33"/>
        <v>ст. м-с</v>
      </c>
      <c r="D191" s="616">
        <f t="shared" ca="1" si="28"/>
        <v>3583807103</v>
      </c>
      <c r="E191" s="88" t="str">
        <f t="shared" ca="1" si="29"/>
        <v>Табачук</v>
      </c>
      <c r="F191" s="88" t="str">
        <f t="shared" ca="1" si="30"/>
        <v>Наталія</v>
      </c>
      <c r="G191" s="88" t="str">
        <f t="shared" ca="1" si="31"/>
        <v>Анатоліївна</v>
      </c>
      <c r="H191" s="96">
        <f t="shared" ca="1" si="34"/>
        <v>16665.650000000001</v>
      </c>
      <c r="I191" s="90">
        <f t="shared" ca="1" si="35"/>
        <v>2999.82</v>
      </c>
      <c r="J191" s="90">
        <f t="shared" ca="1" si="36"/>
        <v>205.34</v>
      </c>
      <c r="K191" s="90">
        <f t="shared" ca="1" si="37"/>
        <v>0</v>
      </c>
      <c r="L191" s="90">
        <f t="shared" ca="1" si="38"/>
        <v>0</v>
      </c>
      <c r="M191" s="96">
        <f t="shared" ca="1" si="39"/>
        <v>3205.16</v>
      </c>
      <c r="N191" s="96">
        <f t="shared" ca="1" si="40"/>
        <v>2999.82</v>
      </c>
      <c r="O191" s="96">
        <f t="shared" ca="1" si="41"/>
        <v>0</v>
      </c>
      <c r="P191" s="87"/>
    </row>
    <row r="192" spans="1:16" ht="18.75" customHeight="1">
      <c r="A192" s="42"/>
      <c r="B192" s="89" t="str">
        <f t="shared" ca="1" si="32"/>
        <v>Стрілець</v>
      </c>
      <c r="C192" s="87" t="str">
        <f t="shared" ca="1" si="33"/>
        <v>м-с</v>
      </c>
      <c r="D192" s="616">
        <f t="shared" ca="1" si="28"/>
        <v>3750011433</v>
      </c>
      <c r="E192" s="88" t="str">
        <f t="shared" ca="1" si="29"/>
        <v>Алєйнік</v>
      </c>
      <c r="F192" s="88" t="str">
        <f t="shared" ca="1" si="30"/>
        <v>Григорій</v>
      </c>
      <c r="G192" s="88" t="str">
        <f t="shared" ca="1" si="31"/>
        <v>Русланович</v>
      </c>
      <c r="H192" s="96">
        <f t="shared" ca="1" si="34"/>
        <v>16239.13</v>
      </c>
      <c r="I192" s="90">
        <f t="shared" ca="1" si="35"/>
        <v>2923.04</v>
      </c>
      <c r="J192" s="90">
        <f t="shared" ca="1" si="36"/>
        <v>200.09</v>
      </c>
      <c r="K192" s="90">
        <f t="shared" ca="1" si="37"/>
        <v>0</v>
      </c>
      <c r="L192" s="90">
        <f t="shared" ca="1" si="38"/>
        <v>0</v>
      </c>
      <c r="M192" s="96">
        <f t="shared" ca="1" si="39"/>
        <v>3123.13</v>
      </c>
      <c r="N192" s="96">
        <f t="shared" ca="1" si="40"/>
        <v>2923.04</v>
      </c>
      <c r="O192" s="96">
        <f t="shared" ca="1" si="41"/>
        <v>0</v>
      </c>
      <c r="P192" s="87"/>
    </row>
    <row r="193" spans="1:16" ht="18.75" customHeight="1">
      <c r="A193" s="42"/>
      <c r="B193" s="89" t="str">
        <f t="shared" ca="1" si="32"/>
        <v>Стрілець</v>
      </c>
      <c r="C193" s="87" t="str">
        <f t="shared" ca="1" si="33"/>
        <v>рекрут</v>
      </c>
      <c r="D193" s="616">
        <f t="shared" ca="1" si="28"/>
        <v>3784607413</v>
      </c>
      <c r="E193" s="88" t="str">
        <f t="shared" ca="1" si="29"/>
        <v>Ярмолюк</v>
      </c>
      <c r="F193" s="88" t="str">
        <f t="shared" ca="1" si="30"/>
        <v>Костянтин</v>
      </c>
      <c r="G193" s="88" t="str">
        <f t="shared" ca="1" si="31"/>
        <v>Олександрович</v>
      </c>
      <c r="H193" s="96">
        <f t="shared" ca="1" si="34"/>
        <v>14708.75</v>
      </c>
      <c r="I193" s="90">
        <f t="shared" ca="1" si="35"/>
        <v>2647.58</v>
      </c>
      <c r="J193" s="90">
        <f t="shared" ca="1" si="36"/>
        <v>181.23</v>
      </c>
      <c r="K193" s="90">
        <f t="shared" ca="1" si="37"/>
        <v>0</v>
      </c>
      <c r="L193" s="90">
        <f t="shared" ca="1" si="38"/>
        <v>0</v>
      </c>
      <c r="M193" s="96">
        <f t="shared" ca="1" si="39"/>
        <v>2828.81</v>
      </c>
      <c r="N193" s="96">
        <f t="shared" ca="1" si="40"/>
        <v>2647.58</v>
      </c>
      <c r="O193" s="96">
        <f t="shared" ca="1" si="41"/>
        <v>0</v>
      </c>
      <c r="P193" s="87"/>
    </row>
    <row r="194" spans="1:16" ht="18.75" customHeight="1">
      <c r="A194" s="42"/>
      <c r="B194" s="89" t="str">
        <f t="shared" ca="1" si="32"/>
        <v>Стрілець</v>
      </c>
      <c r="C194" s="87" t="str">
        <f t="shared" ca="1" si="33"/>
        <v>м-с</v>
      </c>
      <c r="D194" s="616">
        <f t="shared" ca="1" si="28"/>
        <v>3762610497</v>
      </c>
      <c r="E194" s="88" t="str">
        <f t="shared" ca="1" si="29"/>
        <v>Ахмедов</v>
      </c>
      <c r="F194" s="88" t="str">
        <f t="shared" ca="1" si="30"/>
        <v>Вюгар</v>
      </c>
      <c r="G194" s="88" t="str">
        <f t="shared" ca="1" si="31"/>
        <v>Елданізович</v>
      </c>
      <c r="H194" s="96">
        <f t="shared" ca="1" si="34"/>
        <v>14857.25</v>
      </c>
      <c r="I194" s="90">
        <f t="shared" ca="1" si="35"/>
        <v>2674.31</v>
      </c>
      <c r="J194" s="90">
        <f t="shared" ca="1" si="36"/>
        <v>183.06</v>
      </c>
      <c r="K194" s="90">
        <f t="shared" ca="1" si="37"/>
        <v>0</v>
      </c>
      <c r="L194" s="90">
        <f t="shared" ca="1" si="38"/>
        <v>0</v>
      </c>
      <c r="M194" s="96">
        <f t="shared" ca="1" si="39"/>
        <v>2857.37</v>
      </c>
      <c r="N194" s="96">
        <f t="shared" ca="1" si="40"/>
        <v>2674.31</v>
      </c>
      <c r="O194" s="96">
        <f t="shared" ca="1" si="41"/>
        <v>0</v>
      </c>
      <c r="P194" s="87"/>
    </row>
    <row r="195" spans="1:16" ht="18.75" customHeight="1">
      <c r="A195" s="42"/>
      <c r="B195" s="89" t="str">
        <f t="shared" ca="1" si="32"/>
        <v>Водій</v>
      </c>
      <c r="C195" s="87" t="str">
        <f t="shared" ca="1" si="33"/>
        <v>м-с</v>
      </c>
      <c r="D195" s="616">
        <f t="shared" ca="1" si="28"/>
        <v>3603110494</v>
      </c>
      <c r="E195" s="88" t="str">
        <f t="shared" ca="1" si="29"/>
        <v>Шерстньов</v>
      </c>
      <c r="F195" s="88" t="str">
        <f t="shared" ca="1" si="30"/>
        <v>Максим</v>
      </c>
      <c r="G195" s="88" t="str">
        <f t="shared" ca="1" si="31"/>
        <v>Володимирович</v>
      </c>
      <c r="H195" s="96">
        <f t="shared" ca="1" si="34"/>
        <v>16239.13</v>
      </c>
      <c r="I195" s="90">
        <f t="shared" ca="1" si="35"/>
        <v>2923.04</v>
      </c>
      <c r="J195" s="90">
        <f t="shared" ca="1" si="36"/>
        <v>200.09</v>
      </c>
      <c r="K195" s="90">
        <f t="shared" ca="1" si="37"/>
        <v>0</v>
      </c>
      <c r="L195" s="90">
        <f t="shared" ca="1" si="38"/>
        <v>3207.81</v>
      </c>
      <c r="M195" s="96">
        <f t="shared" ca="1" si="39"/>
        <v>6330.94</v>
      </c>
      <c r="N195" s="96">
        <f t="shared" ca="1" si="40"/>
        <v>2923.04</v>
      </c>
      <c r="O195" s="96">
        <f t="shared" ca="1" si="41"/>
        <v>0</v>
      </c>
      <c r="P195" s="87"/>
    </row>
    <row r="196" spans="1:16" ht="18.75" customHeight="1">
      <c r="A196" s="42"/>
      <c r="B196" s="89" t="str">
        <f t="shared" ca="1" si="32"/>
        <v>Водій</v>
      </c>
      <c r="C196" s="87">
        <f t="shared" ca="1" si="33"/>
        <v>0</v>
      </c>
      <c r="D196" s="616">
        <f t="shared" ca="1" si="28"/>
        <v>0</v>
      </c>
      <c r="E196" s="88" t="str">
        <f t="shared" ca="1" si="29"/>
        <v>вс/сс</v>
      </c>
      <c r="F196" s="88">
        <f t="shared" ca="1" si="30"/>
        <v>0</v>
      </c>
      <c r="G196" s="88">
        <f t="shared" ca="1" si="31"/>
        <v>0</v>
      </c>
      <c r="H196" s="96">
        <f t="shared" ca="1" si="34"/>
        <v>0</v>
      </c>
      <c r="I196" s="90">
        <f t="shared" ca="1" si="35"/>
        <v>0</v>
      </c>
      <c r="J196" s="90">
        <f t="shared" ca="1" si="36"/>
        <v>0</v>
      </c>
      <c r="K196" s="90">
        <f t="shared" ca="1" si="37"/>
        <v>0</v>
      </c>
      <c r="L196" s="90">
        <f t="shared" ca="1" si="38"/>
        <v>0</v>
      </c>
      <c r="M196" s="96">
        <f t="shared" ca="1" si="39"/>
        <v>0</v>
      </c>
      <c r="N196" s="96">
        <f t="shared" ca="1" si="40"/>
        <v>0</v>
      </c>
      <c r="O196" s="96">
        <f t="shared" ca="1" si="41"/>
        <v>0</v>
      </c>
      <c r="P196" s="87"/>
    </row>
    <row r="197" spans="1:16" ht="18.75" customHeight="1">
      <c r="A197" s="42"/>
      <c r="B197" s="89">
        <f t="shared" ca="1" si="32"/>
        <v>0</v>
      </c>
      <c r="C197" s="87">
        <f t="shared" ca="1" si="33"/>
        <v>0</v>
      </c>
      <c r="D197" s="616">
        <f t="shared" ca="1" si="28"/>
        <v>0</v>
      </c>
      <c r="E197" s="88">
        <f t="shared" ca="1" si="29"/>
        <v>0</v>
      </c>
      <c r="F197" s="88">
        <f t="shared" ca="1" si="30"/>
        <v>0</v>
      </c>
      <c r="G197" s="88">
        <f t="shared" ca="1" si="31"/>
        <v>0</v>
      </c>
      <c r="H197" s="96">
        <f t="shared" ca="1" si="34"/>
        <v>0</v>
      </c>
      <c r="I197" s="90">
        <f t="shared" ca="1" si="35"/>
        <v>0</v>
      </c>
      <c r="J197" s="90">
        <f t="shared" ca="1" si="36"/>
        <v>0</v>
      </c>
      <c r="K197" s="90">
        <f t="shared" ca="1" si="37"/>
        <v>0</v>
      </c>
      <c r="L197" s="90">
        <f t="shared" ca="1" si="38"/>
        <v>0</v>
      </c>
      <c r="M197" s="96">
        <f t="shared" ca="1" si="39"/>
        <v>0</v>
      </c>
      <c r="N197" s="96">
        <f t="shared" ca="1" si="40"/>
        <v>0</v>
      </c>
      <c r="O197" s="96">
        <f t="shared" ca="1" si="41"/>
        <v>0</v>
      </c>
      <c r="P197" s="87"/>
    </row>
    <row r="198" spans="1:16" ht="18.75" customHeight="1">
      <c r="A198" s="42"/>
      <c r="B198" s="89" t="str">
        <f t="shared" ca="1" si="32"/>
        <v xml:space="preserve">Начальник відділення </v>
      </c>
      <c r="C198" s="87" t="str">
        <f t="shared" ca="1" si="33"/>
        <v>л-т</v>
      </c>
      <c r="D198" s="616">
        <f t="shared" ca="1" si="28"/>
        <v>3438601392</v>
      </c>
      <c r="E198" s="88" t="str">
        <f t="shared" ca="1" si="29"/>
        <v>Іванчук</v>
      </c>
      <c r="F198" s="88" t="str">
        <f t="shared" ca="1" si="30"/>
        <v>Вадим</v>
      </c>
      <c r="G198" s="88" t="str">
        <f t="shared" ca="1" si="31"/>
        <v>Олександрович</v>
      </c>
      <c r="H198" s="96">
        <f t="shared" ca="1" si="34"/>
        <v>20174.43</v>
      </c>
      <c r="I198" s="90">
        <f t="shared" ca="1" si="35"/>
        <v>3631.4</v>
      </c>
      <c r="J198" s="90">
        <f t="shared" ca="1" si="36"/>
        <v>248.58</v>
      </c>
      <c r="K198" s="90">
        <f t="shared" ca="1" si="37"/>
        <v>0</v>
      </c>
      <c r="L198" s="90">
        <f t="shared" ca="1" si="38"/>
        <v>0</v>
      </c>
      <c r="M198" s="96">
        <f t="shared" ca="1" si="39"/>
        <v>3879.98</v>
      </c>
      <c r="N198" s="96">
        <f t="shared" ca="1" si="40"/>
        <v>3631.4</v>
      </c>
      <c r="O198" s="96">
        <f t="shared" ca="1" si="41"/>
        <v>0</v>
      </c>
      <c r="P198" s="87"/>
    </row>
    <row r="199" spans="1:16" ht="18.75" customHeight="1">
      <c r="A199" s="42"/>
      <c r="B199" s="89" t="str">
        <f t="shared" ca="1" si="32"/>
        <v xml:space="preserve">Технік </v>
      </c>
      <c r="C199" s="87">
        <f t="shared" ca="1" si="33"/>
        <v>0</v>
      </c>
      <c r="D199" s="616">
        <f t="shared" ca="1" si="28"/>
        <v>0</v>
      </c>
      <c r="E199" s="88">
        <f t="shared" ca="1" si="29"/>
        <v>0</v>
      </c>
      <c r="F199" s="88">
        <f t="shared" ca="1" si="30"/>
        <v>0</v>
      </c>
      <c r="G199" s="88">
        <f t="shared" ca="1" si="31"/>
        <v>0</v>
      </c>
      <c r="H199" s="96">
        <f t="shared" ca="1" si="34"/>
        <v>0</v>
      </c>
      <c r="I199" s="90">
        <f t="shared" ca="1" si="35"/>
        <v>0</v>
      </c>
      <c r="J199" s="90">
        <f t="shared" ca="1" si="36"/>
        <v>0</v>
      </c>
      <c r="K199" s="90">
        <f t="shared" ca="1" si="37"/>
        <v>0</v>
      </c>
      <c r="L199" s="90">
        <f t="shared" ca="1" si="38"/>
        <v>0</v>
      </c>
      <c r="M199" s="96">
        <f t="shared" ca="1" si="39"/>
        <v>0</v>
      </c>
      <c r="N199" s="96">
        <f t="shared" ca="1" si="40"/>
        <v>0</v>
      </c>
      <c r="O199" s="96">
        <f t="shared" ca="1" si="41"/>
        <v>0</v>
      </c>
      <c r="P199" s="87"/>
    </row>
    <row r="200" spans="1:16" ht="18.75" customHeight="1">
      <c r="A200" s="42"/>
      <c r="B200" s="89" t="str">
        <f t="shared" ca="1" si="32"/>
        <v>Спеціаліст - оператор</v>
      </c>
      <c r="C200" s="87" t="str">
        <f t="shared" ca="1" si="33"/>
        <v>ст. м-с</v>
      </c>
      <c r="D200" s="616">
        <f t="shared" ca="1" si="28"/>
        <v>3013821271</v>
      </c>
      <c r="E200" s="88" t="str">
        <f t="shared" ca="1" si="29"/>
        <v>Кучєров</v>
      </c>
      <c r="F200" s="88" t="str">
        <f t="shared" ca="1" si="30"/>
        <v>Юрій</v>
      </c>
      <c r="G200" s="88" t="str">
        <f t="shared" ca="1" si="31"/>
        <v>Леонідович</v>
      </c>
      <c r="H200" s="96">
        <f t="shared" ca="1" si="34"/>
        <v>16824.2</v>
      </c>
      <c r="I200" s="90">
        <f t="shared" ca="1" si="35"/>
        <v>3028.36</v>
      </c>
      <c r="J200" s="90">
        <f t="shared" ca="1" si="36"/>
        <v>0</v>
      </c>
      <c r="K200" s="90">
        <f t="shared" ca="1" si="37"/>
        <v>0</v>
      </c>
      <c r="L200" s="90">
        <f t="shared" ca="1" si="38"/>
        <v>0</v>
      </c>
      <c r="M200" s="96">
        <f t="shared" ca="1" si="39"/>
        <v>3028.36</v>
      </c>
      <c r="N200" s="96">
        <f t="shared" ca="1" si="40"/>
        <v>3028.36</v>
      </c>
      <c r="O200" s="96">
        <f t="shared" ca="1" si="41"/>
        <v>0</v>
      </c>
      <c r="P200" s="87"/>
    </row>
    <row r="201" spans="1:16" ht="18.75" customHeight="1">
      <c r="A201" s="42"/>
      <c r="B201" s="89" t="str">
        <f t="shared" ca="1" si="32"/>
        <v>Спеціаліст - оператор</v>
      </c>
      <c r="C201" s="87" t="str">
        <f t="shared" ca="1" si="33"/>
        <v>ст. м-с</v>
      </c>
      <c r="D201" s="616">
        <f t="shared" ca="1" si="28"/>
        <v>0</v>
      </c>
      <c r="E201" s="88" t="str">
        <f t="shared" ca="1" si="29"/>
        <v>Таранюк</v>
      </c>
      <c r="F201" s="88" t="str">
        <f t="shared" ca="1" si="30"/>
        <v>Руслан</v>
      </c>
      <c r="G201" s="88" t="str">
        <f t="shared" ca="1" si="31"/>
        <v>Валентинович</v>
      </c>
      <c r="H201" s="96">
        <f t="shared" ca="1" si="34"/>
        <v>0</v>
      </c>
      <c r="I201" s="90">
        <f t="shared" ca="1" si="35"/>
        <v>0</v>
      </c>
      <c r="J201" s="90">
        <f t="shared" ca="1" si="36"/>
        <v>0</v>
      </c>
      <c r="K201" s="90">
        <f t="shared" ca="1" si="37"/>
        <v>0</v>
      </c>
      <c r="L201" s="90">
        <f t="shared" ca="1" si="38"/>
        <v>0</v>
      </c>
      <c r="M201" s="96">
        <f t="shared" ca="1" si="39"/>
        <v>0</v>
      </c>
      <c r="N201" s="96">
        <f t="shared" ca="1" si="40"/>
        <v>0</v>
      </c>
      <c r="O201" s="96">
        <f t="shared" ca="1" si="41"/>
        <v>0</v>
      </c>
      <c r="P201" s="87"/>
    </row>
    <row r="202" spans="1:16" ht="18.75" customHeight="1">
      <c r="A202" s="42"/>
      <c r="B202" s="89" t="str">
        <f t="shared" ca="1" si="32"/>
        <v>Спеціаліст - оператор-водій</v>
      </c>
      <c r="C202" s="87">
        <f t="shared" ca="1" si="33"/>
        <v>0</v>
      </c>
      <c r="D202" s="616">
        <f t="shared" ca="1" si="28"/>
        <v>0</v>
      </c>
      <c r="E202" s="88">
        <f t="shared" ca="1" si="29"/>
        <v>0</v>
      </c>
      <c r="F202" s="88">
        <f t="shared" ca="1" si="30"/>
        <v>0</v>
      </c>
      <c r="G202" s="88">
        <f t="shared" ca="1" si="31"/>
        <v>0</v>
      </c>
      <c r="H202" s="96">
        <f t="shared" ca="1" si="34"/>
        <v>0</v>
      </c>
      <c r="I202" s="90">
        <f t="shared" ca="1" si="35"/>
        <v>0</v>
      </c>
      <c r="J202" s="90">
        <f t="shared" ca="1" si="36"/>
        <v>0</v>
      </c>
      <c r="K202" s="90">
        <f t="shared" ca="1" si="37"/>
        <v>0</v>
      </c>
      <c r="L202" s="90">
        <f t="shared" ca="1" si="38"/>
        <v>0</v>
      </c>
      <c r="M202" s="96">
        <f t="shared" ca="1" si="39"/>
        <v>0</v>
      </c>
      <c r="N202" s="96">
        <f t="shared" ca="1" si="40"/>
        <v>0</v>
      </c>
      <c r="O202" s="96">
        <f t="shared" ca="1" si="41"/>
        <v>0</v>
      </c>
      <c r="P202" s="87"/>
    </row>
    <row r="203" spans="1:16" ht="18.75" customHeight="1">
      <c r="A203" s="42"/>
      <c r="B203" s="89">
        <f t="shared" ca="1" si="32"/>
        <v>0</v>
      </c>
      <c r="C203" s="87">
        <f t="shared" ca="1" si="33"/>
        <v>0</v>
      </c>
      <c r="D203" s="616">
        <f t="shared" ca="1" si="28"/>
        <v>0</v>
      </c>
      <c r="E203" s="88">
        <f t="shared" ca="1" si="29"/>
        <v>0</v>
      </c>
      <c r="F203" s="88">
        <f t="shared" ca="1" si="30"/>
        <v>0</v>
      </c>
      <c r="G203" s="88">
        <f t="shared" ca="1" si="31"/>
        <v>0</v>
      </c>
      <c r="H203" s="96">
        <f t="shared" ca="1" si="34"/>
        <v>0</v>
      </c>
      <c r="I203" s="90">
        <f t="shared" ca="1" si="35"/>
        <v>0</v>
      </c>
      <c r="J203" s="90">
        <f t="shared" ca="1" si="36"/>
        <v>0</v>
      </c>
      <c r="K203" s="90">
        <f t="shared" ca="1" si="37"/>
        <v>0</v>
      </c>
      <c r="L203" s="90">
        <f t="shared" ca="1" si="38"/>
        <v>0</v>
      </c>
      <c r="M203" s="96">
        <f t="shared" ca="1" si="39"/>
        <v>0</v>
      </c>
      <c r="N203" s="96">
        <f t="shared" ca="1" si="40"/>
        <v>0</v>
      </c>
      <c r="O203" s="96">
        <f t="shared" ca="1" si="41"/>
        <v>0</v>
      </c>
      <c r="P203" s="87"/>
    </row>
    <row r="204" spans="1:16" ht="18.75" customHeight="1">
      <c r="A204" s="42"/>
      <c r="B204" s="89" t="str">
        <f t="shared" ca="1" si="32"/>
        <v>Начальниу вузла</v>
      </c>
      <c r="C204" s="87" t="str">
        <f t="shared" ca="1" si="33"/>
        <v>л-т</v>
      </c>
      <c r="D204" s="616">
        <f t="shared" ca="1" si="28"/>
        <v>3522000671</v>
      </c>
      <c r="E204" s="88" t="str">
        <f t="shared" ca="1" si="29"/>
        <v>Новіков</v>
      </c>
      <c r="F204" s="88" t="str">
        <f t="shared" ca="1" si="30"/>
        <v>Сергій</v>
      </c>
      <c r="G204" s="88" t="str">
        <f t="shared" ca="1" si="31"/>
        <v>Володимирович</v>
      </c>
      <c r="H204" s="96">
        <f t="shared" ca="1" si="34"/>
        <v>19379.78</v>
      </c>
      <c r="I204" s="90">
        <f t="shared" ca="1" si="35"/>
        <v>3488.36</v>
      </c>
      <c r="J204" s="90">
        <f t="shared" ca="1" si="36"/>
        <v>238.79</v>
      </c>
      <c r="K204" s="90">
        <f t="shared" ca="1" si="37"/>
        <v>0</v>
      </c>
      <c r="L204" s="90">
        <f t="shared" ca="1" si="38"/>
        <v>0</v>
      </c>
      <c r="M204" s="96">
        <f t="shared" ca="1" si="39"/>
        <v>3727.15</v>
      </c>
      <c r="N204" s="96">
        <f t="shared" ca="1" si="40"/>
        <v>3488.36</v>
      </c>
      <c r="O204" s="96">
        <f t="shared" ca="1" si="41"/>
        <v>0</v>
      </c>
      <c r="P204" s="87"/>
    </row>
    <row r="205" spans="1:16" ht="18.75" customHeight="1">
      <c r="A205" s="42"/>
      <c r="B205" s="89">
        <f t="shared" ca="1" si="32"/>
        <v>0</v>
      </c>
      <c r="C205" s="87">
        <f t="shared" ca="1" si="33"/>
        <v>0</v>
      </c>
      <c r="D205" s="616">
        <f t="shared" ca="1" si="28"/>
        <v>0</v>
      </c>
      <c r="E205" s="88">
        <f t="shared" ca="1" si="29"/>
        <v>0</v>
      </c>
      <c r="F205" s="88">
        <f t="shared" ca="1" si="30"/>
        <v>0</v>
      </c>
      <c r="G205" s="88">
        <f t="shared" ca="1" si="31"/>
        <v>0</v>
      </c>
      <c r="H205" s="96">
        <f t="shared" ca="1" si="34"/>
        <v>0</v>
      </c>
      <c r="I205" s="90">
        <f t="shared" ca="1" si="35"/>
        <v>0</v>
      </c>
      <c r="J205" s="90">
        <f t="shared" ca="1" si="36"/>
        <v>0</v>
      </c>
      <c r="K205" s="90">
        <f t="shared" ca="1" si="37"/>
        <v>0</v>
      </c>
      <c r="L205" s="90">
        <f t="shared" ca="1" si="38"/>
        <v>0</v>
      </c>
      <c r="M205" s="96">
        <f t="shared" ca="1" si="39"/>
        <v>0</v>
      </c>
      <c r="N205" s="96">
        <f t="shared" ca="1" si="40"/>
        <v>0</v>
      </c>
      <c r="O205" s="96">
        <f t="shared" ca="1" si="41"/>
        <v>0</v>
      </c>
      <c r="P205" s="87"/>
    </row>
    <row r="206" spans="1:16" ht="18.75" customHeight="1">
      <c r="A206" s="42"/>
      <c r="B206" s="89" t="str">
        <f t="shared" ca="1" si="32"/>
        <v xml:space="preserve">Начальник відділення </v>
      </c>
      <c r="C206" s="87">
        <f t="shared" ca="1" si="33"/>
        <v>0</v>
      </c>
      <c r="D206" s="616">
        <f t="shared" ca="1" si="28"/>
        <v>0</v>
      </c>
      <c r="E206" s="88">
        <f t="shared" ca="1" si="29"/>
        <v>0</v>
      </c>
      <c r="F206" s="88">
        <f t="shared" ca="1" si="30"/>
        <v>0</v>
      </c>
      <c r="G206" s="88">
        <f t="shared" ca="1" si="31"/>
        <v>0</v>
      </c>
      <c r="H206" s="96">
        <f t="shared" ca="1" si="34"/>
        <v>0</v>
      </c>
      <c r="I206" s="90">
        <f t="shared" ca="1" si="35"/>
        <v>0</v>
      </c>
      <c r="J206" s="90">
        <f t="shared" ca="1" si="36"/>
        <v>0</v>
      </c>
      <c r="K206" s="90">
        <f t="shared" ca="1" si="37"/>
        <v>0</v>
      </c>
      <c r="L206" s="90">
        <f t="shared" ca="1" si="38"/>
        <v>0</v>
      </c>
      <c r="M206" s="96">
        <f t="shared" ca="1" si="39"/>
        <v>0</v>
      </c>
      <c r="N206" s="96">
        <f t="shared" ca="1" si="40"/>
        <v>0</v>
      </c>
      <c r="O206" s="96">
        <f t="shared" ca="1" si="41"/>
        <v>0</v>
      </c>
      <c r="P206" s="87"/>
    </row>
    <row r="207" spans="1:16" ht="18.75" customHeight="1">
      <c r="A207" s="42"/>
      <c r="B207" s="89" t="str">
        <f t="shared" ca="1" si="32"/>
        <v>Старший оператор</v>
      </c>
      <c r="C207" s="87">
        <f t="shared" ca="1" si="33"/>
        <v>0</v>
      </c>
      <c r="D207" s="616">
        <f t="shared" ref="D207:D270" ca="1" si="42">INDIRECT("Відомість!do"&amp;ROW()-11)</f>
        <v>0</v>
      </c>
      <c r="E207" s="88">
        <f t="shared" ref="E207:E270" ca="1" si="43">INDIRECT("Відомість!dl"&amp;ROW()-11)</f>
        <v>0</v>
      </c>
      <c r="F207" s="88">
        <f t="shared" ref="F207:F270" ca="1" si="44">INDIRECT("Відомість!dm"&amp;ROW()-11)</f>
        <v>0</v>
      </c>
      <c r="G207" s="88">
        <f t="shared" ref="G207:G270" ca="1" si="45">INDIRECT("Відомість!dn"&amp;ROW()-11)</f>
        <v>0</v>
      </c>
      <c r="H207" s="96">
        <f t="shared" ca="1" si="34"/>
        <v>0</v>
      </c>
      <c r="I207" s="90">
        <f t="shared" ca="1" si="35"/>
        <v>0</v>
      </c>
      <c r="J207" s="90">
        <f t="shared" ca="1" si="36"/>
        <v>0</v>
      </c>
      <c r="K207" s="90">
        <f t="shared" ca="1" si="37"/>
        <v>0</v>
      </c>
      <c r="L207" s="90">
        <f t="shared" ca="1" si="38"/>
        <v>0</v>
      </c>
      <c r="M207" s="96">
        <f t="shared" ca="1" si="39"/>
        <v>0</v>
      </c>
      <c r="N207" s="96">
        <f t="shared" ca="1" si="40"/>
        <v>0</v>
      </c>
      <c r="O207" s="96">
        <f t="shared" ca="1" si="41"/>
        <v>0</v>
      </c>
      <c r="P207" s="87"/>
    </row>
    <row r="208" spans="1:16" ht="18.75" customHeight="1">
      <c r="A208" s="42"/>
      <c r="B208" s="89" t="str">
        <f t="shared" ref="B208:B271" ca="1" si="46">INDIRECT("Відомість!b"&amp;ROW()-11)</f>
        <v>Оператор-лінійний наглядач</v>
      </c>
      <c r="C208" s="87" t="str">
        <f t="shared" ref="C208:C271" ca="1" si="47">INDIRECT("Відомість!c"&amp;ROW()-11)</f>
        <v>ст. м-с</v>
      </c>
      <c r="D208" s="616">
        <f t="shared" ca="1" si="42"/>
        <v>3137300221</v>
      </c>
      <c r="E208" s="88" t="str">
        <f t="shared" ca="1" si="43"/>
        <v>Феіне</v>
      </c>
      <c r="F208" s="88" t="str">
        <f t="shared" ca="1" si="44"/>
        <v>Юлія</v>
      </c>
      <c r="G208" s="88" t="str">
        <f t="shared" ca="1" si="45"/>
        <v>Сергіївна</v>
      </c>
      <c r="H208" s="96">
        <f t="shared" ref="H208:H271" ca="1" si="48">IF(D208=0,0,INDIRECT("Відомість!cw"&amp;ROW()-11))</f>
        <v>16414.7</v>
      </c>
      <c r="I208" s="90">
        <f t="shared" ref="I208:I271" ca="1" si="49">IF(D208=0,0,INDIRECT("Відомість!cx"&amp;ROW()-11))</f>
        <v>2954.65</v>
      </c>
      <c r="J208" s="90">
        <f t="shared" ref="J208:J271" ca="1" si="50">IF(D208=0,0,INDIRECT("Відомість!cz"&amp;ROW()-11))</f>
        <v>202.25</v>
      </c>
      <c r="K208" s="90">
        <f t="shared" ref="K208:K271" ca="1" si="51">IF(D208=0,0,(INDIRECT("Відомість!da"&amp;ROW()-11))+(INDIRECT("Відомість!db"&amp;ROW()-11)))</f>
        <v>0</v>
      </c>
      <c r="L208" s="90">
        <f t="shared" ref="L208:L271" ca="1" si="52">IF(D208=0,0,INDIRECT("Відомість!dc"&amp;ROW()-11))</f>
        <v>0</v>
      </c>
      <c r="M208" s="96">
        <f t="shared" ref="M208:M271" ca="1" si="53">IF(D208=0,0,INDIRECT("Відомість!dd"&amp;ROW()-11))</f>
        <v>3156.9</v>
      </c>
      <c r="N208" s="96">
        <f t="shared" ref="N208:N271" ca="1" si="54">IF(D208=0,0,INDIRECT("Відомість!df"&amp;ROW()-11))</f>
        <v>2954.65</v>
      </c>
      <c r="O208" s="96">
        <f t="shared" ref="O208:O271" ca="1" si="55">IF(D208=0,0,INDIRECT("Відомість!di"&amp;ROW()-11))</f>
        <v>0</v>
      </c>
      <c r="P208" s="87"/>
    </row>
    <row r="209" spans="1:16" ht="18.75" customHeight="1">
      <c r="A209" s="42"/>
      <c r="B209" s="89" t="str">
        <f t="shared" ca="1" si="46"/>
        <v>Оператор-лінійний наглядач</v>
      </c>
      <c r="C209" s="87" t="str">
        <f t="shared" ca="1" si="47"/>
        <v>м-с</v>
      </c>
      <c r="D209" s="616">
        <f t="shared" ca="1" si="42"/>
        <v>3637504632</v>
      </c>
      <c r="E209" s="88" t="str">
        <f t="shared" ca="1" si="43"/>
        <v>Стародумов</v>
      </c>
      <c r="F209" s="88" t="str">
        <f t="shared" ca="1" si="44"/>
        <v>Владислав</v>
      </c>
      <c r="G209" s="88" t="str">
        <f t="shared" ca="1" si="45"/>
        <v>Миколайович</v>
      </c>
      <c r="H209" s="96">
        <f t="shared" ca="1" si="48"/>
        <v>14787.35</v>
      </c>
      <c r="I209" s="90">
        <f t="shared" ca="1" si="49"/>
        <v>2661.72</v>
      </c>
      <c r="J209" s="90">
        <f t="shared" ca="1" si="50"/>
        <v>182.2</v>
      </c>
      <c r="K209" s="90">
        <f t="shared" ca="1" si="51"/>
        <v>0</v>
      </c>
      <c r="L209" s="90">
        <f t="shared" ca="1" si="52"/>
        <v>0</v>
      </c>
      <c r="M209" s="96">
        <f t="shared" ca="1" si="53"/>
        <v>2843.92</v>
      </c>
      <c r="N209" s="96">
        <f t="shared" ca="1" si="54"/>
        <v>2661.72</v>
      </c>
      <c r="O209" s="96">
        <f t="shared" ca="1" si="55"/>
        <v>0</v>
      </c>
      <c r="P209" s="87"/>
    </row>
    <row r="210" spans="1:16" ht="18.75" customHeight="1">
      <c r="A210" s="42"/>
      <c r="B210" s="89">
        <f t="shared" ca="1" si="46"/>
        <v>0</v>
      </c>
      <c r="C210" s="87">
        <f t="shared" ca="1" si="47"/>
        <v>0</v>
      </c>
      <c r="D210" s="616">
        <f t="shared" ca="1" si="42"/>
        <v>0</v>
      </c>
      <c r="E210" s="88">
        <f t="shared" ca="1" si="43"/>
        <v>0</v>
      </c>
      <c r="F210" s="88">
        <f t="shared" ca="1" si="44"/>
        <v>0</v>
      </c>
      <c r="G210" s="88">
        <f t="shared" ca="1" si="45"/>
        <v>0</v>
      </c>
      <c r="H210" s="96">
        <f t="shared" ca="1" si="48"/>
        <v>0</v>
      </c>
      <c r="I210" s="90">
        <f t="shared" ca="1" si="49"/>
        <v>0</v>
      </c>
      <c r="J210" s="90">
        <f t="shared" ca="1" si="50"/>
        <v>0</v>
      </c>
      <c r="K210" s="90">
        <f t="shared" ca="1" si="51"/>
        <v>0</v>
      </c>
      <c r="L210" s="90">
        <f t="shared" ca="1" si="52"/>
        <v>0</v>
      </c>
      <c r="M210" s="96">
        <f t="shared" ca="1" si="53"/>
        <v>0</v>
      </c>
      <c r="N210" s="96">
        <f t="shared" ca="1" si="54"/>
        <v>0</v>
      </c>
      <c r="O210" s="96">
        <f t="shared" ca="1" si="55"/>
        <v>0</v>
      </c>
      <c r="P210" s="87"/>
    </row>
    <row r="211" spans="1:16" ht="18.75" customHeight="1">
      <c r="A211" s="42"/>
      <c r="B211" s="89" t="str">
        <f t="shared" ca="1" si="46"/>
        <v>Начальник  відділення</v>
      </c>
      <c r="C211" s="87" t="str">
        <f t="shared" ca="1" si="47"/>
        <v>с-нт</v>
      </c>
      <c r="D211" s="616">
        <f t="shared" ca="1" si="42"/>
        <v>3500211704</v>
      </c>
      <c r="E211" s="88" t="str">
        <f t="shared" ca="1" si="43"/>
        <v>Смолярчук</v>
      </c>
      <c r="F211" s="88" t="str">
        <f t="shared" ca="1" si="44"/>
        <v>Марія</v>
      </c>
      <c r="G211" s="88" t="str">
        <f t="shared" ca="1" si="45"/>
        <v>Євгенівна</v>
      </c>
      <c r="H211" s="96">
        <f t="shared" ca="1" si="48"/>
        <v>17424.650000000001</v>
      </c>
      <c r="I211" s="90">
        <f t="shared" ca="1" si="49"/>
        <v>3136.44</v>
      </c>
      <c r="J211" s="90">
        <f t="shared" ca="1" si="50"/>
        <v>214.7</v>
      </c>
      <c r="K211" s="90">
        <f t="shared" ca="1" si="51"/>
        <v>0</v>
      </c>
      <c r="L211" s="90">
        <f t="shared" ca="1" si="52"/>
        <v>0</v>
      </c>
      <c r="M211" s="96">
        <f t="shared" ca="1" si="53"/>
        <v>3351.14</v>
      </c>
      <c r="N211" s="96">
        <f t="shared" ca="1" si="54"/>
        <v>3136.44</v>
      </c>
      <c r="O211" s="96">
        <f t="shared" ca="1" si="55"/>
        <v>0</v>
      </c>
      <c r="P211" s="87"/>
    </row>
    <row r="212" spans="1:16" ht="18.75" customHeight="1">
      <c r="A212" s="42"/>
      <c r="B212" s="89" t="str">
        <f t="shared" ca="1" si="46"/>
        <v xml:space="preserve">Старший оператор </v>
      </c>
      <c r="C212" s="87" t="str">
        <f t="shared" ca="1" si="47"/>
        <v>ст. м-с</v>
      </c>
      <c r="D212" s="616">
        <f t="shared" ca="1" si="42"/>
        <v>3195225226</v>
      </c>
      <c r="E212" s="88" t="str">
        <f t="shared" ca="1" si="43"/>
        <v>Коломійченко</v>
      </c>
      <c r="F212" s="88" t="str">
        <f t="shared" ca="1" si="44"/>
        <v>Вікторія</v>
      </c>
      <c r="G212" s="88" t="str">
        <f t="shared" ca="1" si="45"/>
        <v>Сергіївна</v>
      </c>
      <c r="H212" s="96">
        <f t="shared" ca="1" si="48"/>
        <v>16665.650000000001</v>
      </c>
      <c r="I212" s="90">
        <f t="shared" ca="1" si="49"/>
        <v>2999.82</v>
      </c>
      <c r="J212" s="90">
        <f t="shared" ca="1" si="50"/>
        <v>205.34</v>
      </c>
      <c r="K212" s="90">
        <f t="shared" ca="1" si="51"/>
        <v>0</v>
      </c>
      <c r="L212" s="90">
        <f t="shared" ca="1" si="52"/>
        <v>0</v>
      </c>
      <c r="M212" s="96">
        <f t="shared" ca="1" si="53"/>
        <v>3205.16</v>
      </c>
      <c r="N212" s="96">
        <f t="shared" ca="1" si="54"/>
        <v>2999.82</v>
      </c>
      <c r="O212" s="96">
        <f t="shared" ca="1" si="55"/>
        <v>0</v>
      </c>
      <c r="P212" s="87"/>
    </row>
    <row r="213" spans="1:16" ht="18.75" customHeight="1">
      <c r="A213" s="42"/>
      <c r="B213" s="89" t="str">
        <f t="shared" ca="1" si="46"/>
        <v>Оператор</v>
      </c>
      <c r="C213" s="87">
        <f t="shared" ca="1" si="47"/>
        <v>0</v>
      </c>
      <c r="D213" s="616">
        <f t="shared" ca="1" si="42"/>
        <v>0</v>
      </c>
      <c r="E213" s="88">
        <f t="shared" ca="1" si="43"/>
        <v>0</v>
      </c>
      <c r="F213" s="88">
        <f t="shared" ca="1" si="44"/>
        <v>0</v>
      </c>
      <c r="G213" s="88">
        <f t="shared" ca="1" si="45"/>
        <v>0</v>
      </c>
      <c r="H213" s="96">
        <f t="shared" ca="1" si="48"/>
        <v>0</v>
      </c>
      <c r="I213" s="90">
        <f t="shared" ca="1" si="49"/>
        <v>0</v>
      </c>
      <c r="J213" s="90">
        <f t="shared" ca="1" si="50"/>
        <v>0</v>
      </c>
      <c r="K213" s="90">
        <f t="shared" ca="1" si="51"/>
        <v>0</v>
      </c>
      <c r="L213" s="90">
        <f t="shared" ca="1" si="52"/>
        <v>0</v>
      </c>
      <c r="M213" s="96">
        <f t="shared" ca="1" si="53"/>
        <v>0</v>
      </c>
      <c r="N213" s="96">
        <f t="shared" ca="1" si="54"/>
        <v>0</v>
      </c>
      <c r="O213" s="96">
        <f t="shared" ca="1" si="55"/>
        <v>0</v>
      </c>
      <c r="P213" s="87"/>
    </row>
    <row r="214" spans="1:16" ht="18.75" customHeight="1">
      <c r="A214" s="42">
        <v>5</v>
      </c>
      <c r="B214" s="89" t="str">
        <f t="shared" ca="1" si="46"/>
        <v>Оператор</v>
      </c>
      <c r="C214" s="87" t="str">
        <f t="shared" ca="1" si="47"/>
        <v>ст. м-с</v>
      </c>
      <c r="D214" s="616">
        <f t="shared" ca="1" si="42"/>
        <v>3502408366</v>
      </c>
      <c r="E214" s="88" t="str">
        <f t="shared" ca="1" si="43"/>
        <v>Завізіон</v>
      </c>
      <c r="F214" s="88" t="str">
        <f t="shared" ca="1" si="44"/>
        <v>Діана</v>
      </c>
      <c r="G214" s="88" t="str">
        <f t="shared" ca="1" si="45"/>
        <v>Русланівна</v>
      </c>
      <c r="H214" s="96">
        <f t="shared" ca="1" si="48"/>
        <v>16414.7</v>
      </c>
      <c r="I214" s="90">
        <f t="shared" ca="1" si="49"/>
        <v>2954.65</v>
      </c>
      <c r="J214" s="90">
        <f t="shared" ca="1" si="50"/>
        <v>202.25</v>
      </c>
      <c r="K214" s="90">
        <f t="shared" ca="1" si="51"/>
        <v>0</v>
      </c>
      <c r="L214" s="90">
        <f t="shared" ca="1" si="52"/>
        <v>0</v>
      </c>
      <c r="M214" s="96">
        <f t="shared" ca="1" si="53"/>
        <v>3156.9</v>
      </c>
      <c r="N214" s="96">
        <f t="shared" ca="1" si="54"/>
        <v>2954.65</v>
      </c>
      <c r="O214" s="96">
        <f t="shared" ca="1" si="55"/>
        <v>0</v>
      </c>
      <c r="P214" s="87"/>
    </row>
    <row r="215" spans="1:16" ht="18.75" customHeight="1">
      <c r="A215" s="42"/>
      <c r="B215" s="89">
        <f t="shared" ca="1" si="46"/>
        <v>0</v>
      </c>
      <c r="C215" s="87">
        <f t="shared" ca="1" si="47"/>
        <v>0</v>
      </c>
      <c r="D215" s="616">
        <f t="shared" ca="1" si="42"/>
        <v>0</v>
      </c>
      <c r="E215" s="88">
        <f t="shared" ca="1" si="43"/>
        <v>0</v>
      </c>
      <c r="F215" s="88">
        <f t="shared" ca="1" si="44"/>
        <v>0</v>
      </c>
      <c r="G215" s="88">
        <f t="shared" ca="1" si="45"/>
        <v>0</v>
      </c>
      <c r="H215" s="96">
        <f t="shared" ca="1" si="48"/>
        <v>0</v>
      </c>
      <c r="I215" s="90">
        <f t="shared" ca="1" si="49"/>
        <v>0</v>
      </c>
      <c r="J215" s="90">
        <f t="shared" ca="1" si="50"/>
        <v>0</v>
      </c>
      <c r="K215" s="90">
        <f t="shared" ca="1" si="51"/>
        <v>0</v>
      </c>
      <c r="L215" s="90">
        <f t="shared" ca="1" si="52"/>
        <v>0</v>
      </c>
      <c r="M215" s="96">
        <f t="shared" ca="1" si="53"/>
        <v>0</v>
      </c>
      <c r="N215" s="96">
        <f t="shared" ca="1" si="54"/>
        <v>0</v>
      </c>
      <c r="O215" s="96">
        <f t="shared" ca="1" si="55"/>
        <v>0</v>
      </c>
      <c r="P215" s="87"/>
    </row>
    <row r="216" spans="1:16" ht="18.75" customHeight="1">
      <c r="A216" s="42"/>
      <c r="B216" s="89" t="str">
        <f t="shared" ca="1" si="46"/>
        <v>Командир взводу</v>
      </c>
      <c r="C216" s="87" t="str">
        <f t="shared" ca="1" si="47"/>
        <v>ст.л-т</v>
      </c>
      <c r="D216" s="616">
        <f t="shared" ca="1" si="42"/>
        <v>2955600314</v>
      </c>
      <c r="E216" s="88" t="str">
        <f t="shared" ca="1" si="43"/>
        <v>Складенко</v>
      </c>
      <c r="F216" s="88" t="str">
        <f t="shared" ca="1" si="44"/>
        <v>Федір</v>
      </c>
      <c r="G216" s="88" t="str">
        <f t="shared" ca="1" si="45"/>
        <v>Петрович</v>
      </c>
      <c r="H216" s="96">
        <f t="shared" ca="1" si="48"/>
        <v>19431.55</v>
      </c>
      <c r="I216" s="90">
        <f t="shared" ca="1" si="49"/>
        <v>3497.68</v>
      </c>
      <c r="J216" s="90">
        <f t="shared" ca="1" si="50"/>
        <v>239.42</v>
      </c>
      <c r="K216" s="90">
        <f t="shared" ca="1" si="51"/>
        <v>0</v>
      </c>
      <c r="L216" s="90">
        <f t="shared" ca="1" si="52"/>
        <v>0</v>
      </c>
      <c r="M216" s="96">
        <f t="shared" ca="1" si="53"/>
        <v>3737.1</v>
      </c>
      <c r="N216" s="96">
        <f t="shared" ca="1" si="54"/>
        <v>3497.68</v>
      </c>
      <c r="O216" s="96">
        <f t="shared" ca="1" si="55"/>
        <v>0</v>
      </c>
      <c r="P216" s="87"/>
    </row>
    <row r="217" spans="1:16" ht="18.75" customHeight="1">
      <c r="A217" s="42"/>
      <c r="B217" s="89">
        <f t="shared" ca="1" si="46"/>
        <v>0</v>
      </c>
      <c r="C217" s="87">
        <f t="shared" ca="1" si="47"/>
        <v>0</v>
      </c>
      <c r="D217" s="616">
        <f t="shared" ca="1" si="42"/>
        <v>0</v>
      </c>
      <c r="E217" s="88">
        <f t="shared" ca="1" si="43"/>
        <v>0</v>
      </c>
      <c r="F217" s="88">
        <f t="shared" ca="1" si="44"/>
        <v>0</v>
      </c>
      <c r="G217" s="88">
        <f t="shared" ca="1" si="45"/>
        <v>0</v>
      </c>
      <c r="H217" s="96">
        <f t="shared" ca="1" si="48"/>
        <v>0</v>
      </c>
      <c r="I217" s="90">
        <f t="shared" ca="1" si="49"/>
        <v>0</v>
      </c>
      <c r="J217" s="90">
        <f t="shared" ca="1" si="50"/>
        <v>0</v>
      </c>
      <c r="K217" s="90">
        <f t="shared" ca="1" si="51"/>
        <v>0</v>
      </c>
      <c r="L217" s="90">
        <f t="shared" ca="1" si="52"/>
        <v>0</v>
      </c>
      <c r="M217" s="96">
        <f t="shared" ca="1" si="53"/>
        <v>0</v>
      </c>
      <c r="N217" s="96">
        <f t="shared" ca="1" si="54"/>
        <v>0</v>
      </c>
      <c r="O217" s="96">
        <f t="shared" ca="1" si="55"/>
        <v>0</v>
      </c>
      <c r="P217" s="87"/>
    </row>
    <row r="218" spans="1:16" ht="18.75" customHeight="1">
      <c r="A218" s="42"/>
      <c r="B218" s="89" t="str">
        <f t="shared" ca="1" si="46"/>
        <v xml:space="preserve">Командир відділення </v>
      </c>
      <c r="C218" s="87">
        <f t="shared" ca="1" si="47"/>
        <v>0</v>
      </c>
      <c r="D218" s="616">
        <f t="shared" ca="1" si="42"/>
        <v>0</v>
      </c>
      <c r="E218" s="88">
        <f t="shared" ca="1" si="43"/>
        <v>0</v>
      </c>
      <c r="F218" s="88">
        <f t="shared" ca="1" si="44"/>
        <v>0</v>
      </c>
      <c r="G218" s="88">
        <f t="shared" ca="1" si="45"/>
        <v>0</v>
      </c>
      <c r="H218" s="96">
        <f t="shared" ca="1" si="48"/>
        <v>0</v>
      </c>
      <c r="I218" s="90">
        <f t="shared" ca="1" si="49"/>
        <v>0</v>
      </c>
      <c r="J218" s="90">
        <f t="shared" ca="1" si="50"/>
        <v>0</v>
      </c>
      <c r="K218" s="90">
        <f t="shared" ca="1" si="51"/>
        <v>0</v>
      </c>
      <c r="L218" s="90">
        <f t="shared" ca="1" si="52"/>
        <v>0</v>
      </c>
      <c r="M218" s="96">
        <f t="shared" ca="1" si="53"/>
        <v>0</v>
      </c>
      <c r="N218" s="96">
        <f t="shared" ca="1" si="54"/>
        <v>0</v>
      </c>
      <c r="O218" s="96">
        <f t="shared" ca="1" si="55"/>
        <v>0</v>
      </c>
      <c r="P218" s="87"/>
    </row>
    <row r="219" spans="1:16" ht="18.75" customHeight="1">
      <c r="A219" s="42"/>
      <c r="B219" s="89" t="str">
        <f t="shared" ca="1" si="46"/>
        <v>Старший механік акумуляторник</v>
      </c>
      <c r="C219" s="87">
        <f t="shared" ca="1" si="47"/>
        <v>0</v>
      </c>
      <c r="D219" s="616">
        <f t="shared" ca="1" si="42"/>
        <v>0</v>
      </c>
      <c r="E219" s="88" t="str">
        <f t="shared" ca="1" si="43"/>
        <v>вс/сс</v>
      </c>
      <c r="F219" s="88">
        <f t="shared" ca="1" si="44"/>
        <v>0</v>
      </c>
      <c r="G219" s="88">
        <f t="shared" ca="1" si="45"/>
        <v>0</v>
      </c>
      <c r="H219" s="96">
        <f t="shared" ca="1" si="48"/>
        <v>0</v>
      </c>
      <c r="I219" s="90">
        <f t="shared" ca="1" si="49"/>
        <v>0</v>
      </c>
      <c r="J219" s="90">
        <f t="shared" ca="1" si="50"/>
        <v>0</v>
      </c>
      <c r="K219" s="90">
        <f t="shared" ca="1" si="51"/>
        <v>0</v>
      </c>
      <c r="L219" s="90">
        <f t="shared" ca="1" si="52"/>
        <v>0</v>
      </c>
      <c r="M219" s="96">
        <f t="shared" ca="1" si="53"/>
        <v>0</v>
      </c>
      <c r="N219" s="96">
        <f t="shared" ca="1" si="54"/>
        <v>0</v>
      </c>
      <c r="O219" s="96">
        <f t="shared" ca="1" si="55"/>
        <v>0</v>
      </c>
      <c r="P219" s="87"/>
    </row>
    <row r="220" spans="1:16" ht="18.75" customHeight="1">
      <c r="A220" s="42"/>
      <c r="B220" s="89" t="str">
        <f t="shared" ca="1" si="46"/>
        <v>Електрозварник-акумуляторник</v>
      </c>
      <c r="C220" s="87">
        <f t="shared" ca="1" si="47"/>
        <v>0</v>
      </c>
      <c r="D220" s="616">
        <f t="shared" ca="1" si="42"/>
        <v>0</v>
      </c>
      <c r="E220" s="88" t="str">
        <f t="shared" ca="1" si="43"/>
        <v>вс/сс</v>
      </c>
      <c r="F220" s="88">
        <f t="shared" ca="1" si="44"/>
        <v>0</v>
      </c>
      <c r="G220" s="88">
        <f t="shared" ca="1" si="45"/>
        <v>0</v>
      </c>
      <c r="H220" s="96">
        <f t="shared" ca="1" si="48"/>
        <v>0</v>
      </c>
      <c r="I220" s="90">
        <f t="shared" ca="1" si="49"/>
        <v>0</v>
      </c>
      <c r="J220" s="90">
        <f t="shared" ca="1" si="50"/>
        <v>0</v>
      </c>
      <c r="K220" s="90">
        <f t="shared" ca="1" si="51"/>
        <v>0</v>
      </c>
      <c r="L220" s="90">
        <f t="shared" ca="1" si="52"/>
        <v>0</v>
      </c>
      <c r="M220" s="96">
        <f t="shared" ca="1" si="53"/>
        <v>0</v>
      </c>
      <c r="N220" s="96">
        <f t="shared" ca="1" si="54"/>
        <v>0</v>
      </c>
      <c r="O220" s="96">
        <f t="shared" ca="1" si="55"/>
        <v>0</v>
      </c>
      <c r="P220" s="87"/>
    </row>
    <row r="221" spans="1:16" ht="18.75" customHeight="1">
      <c r="A221" s="42"/>
      <c r="B221" s="89" t="str">
        <f t="shared" ca="1" si="46"/>
        <v>Водій механік</v>
      </c>
      <c r="C221" s="87">
        <f t="shared" ca="1" si="47"/>
        <v>0</v>
      </c>
      <c r="D221" s="616">
        <f t="shared" ca="1" si="42"/>
        <v>0</v>
      </c>
      <c r="E221" s="88" t="str">
        <f t="shared" ca="1" si="43"/>
        <v>вс/сс</v>
      </c>
      <c r="F221" s="88">
        <f t="shared" ca="1" si="44"/>
        <v>0</v>
      </c>
      <c r="G221" s="88">
        <f t="shared" ca="1" si="45"/>
        <v>0</v>
      </c>
      <c r="H221" s="96">
        <f t="shared" ca="1" si="48"/>
        <v>0</v>
      </c>
      <c r="I221" s="90">
        <f t="shared" ca="1" si="49"/>
        <v>0</v>
      </c>
      <c r="J221" s="90">
        <f t="shared" ca="1" si="50"/>
        <v>0</v>
      </c>
      <c r="K221" s="90">
        <f t="shared" ca="1" si="51"/>
        <v>0</v>
      </c>
      <c r="L221" s="90">
        <f t="shared" ca="1" si="52"/>
        <v>0</v>
      </c>
      <c r="M221" s="96">
        <f t="shared" ca="1" si="53"/>
        <v>0</v>
      </c>
      <c r="N221" s="96">
        <f t="shared" ca="1" si="54"/>
        <v>0</v>
      </c>
      <c r="O221" s="96">
        <f t="shared" ca="1" si="55"/>
        <v>0</v>
      </c>
      <c r="P221" s="87"/>
    </row>
    <row r="222" spans="1:16" ht="18.75" customHeight="1">
      <c r="A222" s="42"/>
      <c r="B222" s="89">
        <f t="shared" ca="1" si="46"/>
        <v>0</v>
      </c>
      <c r="C222" s="87">
        <f t="shared" ca="1" si="47"/>
        <v>0</v>
      </c>
      <c r="D222" s="616">
        <f t="shared" ca="1" si="42"/>
        <v>0</v>
      </c>
      <c r="E222" s="88">
        <f t="shared" ca="1" si="43"/>
        <v>0</v>
      </c>
      <c r="F222" s="88">
        <f t="shared" ca="1" si="44"/>
        <v>0</v>
      </c>
      <c r="G222" s="88">
        <f t="shared" ca="1" si="45"/>
        <v>0</v>
      </c>
      <c r="H222" s="96">
        <f t="shared" ca="1" si="48"/>
        <v>0</v>
      </c>
      <c r="I222" s="90">
        <f t="shared" ca="1" si="49"/>
        <v>0</v>
      </c>
      <c r="J222" s="90">
        <f t="shared" ca="1" si="50"/>
        <v>0</v>
      </c>
      <c r="K222" s="90">
        <f t="shared" ca="1" si="51"/>
        <v>0</v>
      </c>
      <c r="L222" s="90">
        <f t="shared" ca="1" si="52"/>
        <v>0</v>
      </c>
      <c r="M222" s="96">
        <f t="shared" ca="1" si="53"/>
        <v>0</v>
      </c>
      <c r="N222" s="96">
        <f t="shared" ca="1" si="54"/>
        <v>0</v>
      </c>
      <c r="O222" s="96">
        <f t="shared" ca="1" si="55"/>
        <v>0</v>
      </c>
      <c r="P222" s="87"/>
    </row>
    <row r="223" spans="1:16" ht="18.75" customHeight="1">
      <c r="A223" s="42"/>
      <c r="B223" s="89" t="str">
        <f t="shared" ca="1" si="46"/>
        <v>Командир відділення</v>
      </c>
      <c r="C223" s="87">
        <f t="shared" ca="1" si="47"/>
        <v>0</v>
      </c>
      <c r="D223" s="616">
        <f t="shared" ca="1" si="42"/>
        <v>0</v>
      </c>
      <c r="E223" s="88">
        <f t="shared" ca="1" si="43"/>
        <v>0</v>
      </c>
      <c r="F223" s="88">
        <f t="shared" ca="1" si="44"/>
        <v>0</v>
      </c>
      <c r="G223" s="88">
        <f t="shared" ca="1" si="45"/>
        <v>0</v>
      </c>
      <c r="H223" s="96">
        <f t="shared" ca="1" si="48"/>
        <v>0</v>
      </c>
      <c r="I223" s="90">
        <f t="shared" ca="1" si="49"/>
        <v>0</v>
      </c>
      <c r="J223" s="90">
        <f t="shared" ca="1" si="50"/>
        <v>0</v>
      </c>
      <c r="K223" s="90">
        <f t="shared" ca="1" si="51"/>
        <v>0</v>
      </c>
      <c r="L223" s="90">
        <f t="shared" ca="1" si="52"/>
        <v>0</v>
      </c>
      <c r="M223" s="96">
        <f t="shared" ca="1" si="53"/>
        <v>0</v>
      </c>
      <c r="N223" s="96">
        <f t="shared" ca="1" si="54"/>
        <v>0</v>
      </c>
      <c r="O223" s="96">
        <f t="shared" ca="1" si="55"/>
        <v>0</v>
      </c>
      <c r="P223" s="87"/>
    </row>
    <row r="224" spans="1:16" ht="18.75" customHeight="1">
      <c r="A224" s="42"/>
      <c r="B224" s="89" t="str">
        <f t="shared" ca="1" si="46"/>
        <v xml:space="preserve">Водій-механік </v>
      </c>
      <c r="C224" s="87">
        <f t="shared" ca="1" si="47"/>
        <v>0</v>
      </c>
      <c r="D224" s="616">
        <f t="shared" ca="1" si="42"/>
        <v>0</v>
      </c>
      <c r="E224" s="88" t="str">
        <f t="shared" ca="1" si="43"/>
        <v>вс/сс</v>
      </c>
      <c r="F224" s="88">
        <f t="shared" ca="1" si="44"/>
        <v>0</v>
      </c>
      <c r="G224" s="88">
        <f t="shared" ca="1" si="45"/>
        <v>0</v>
      </c>
      <c r="H224" s="96">
        <f t="shared" ca="1" si="48"/>
        <v>0</v>
      </c>
      <c r="I224" s="90">
        <f t="shared" ca="1" si="49"/>
        <v>0</v>
      </c>
      <c r="J224" s="90">
        <f t="shared" ca="1" si="50"/>
        <v>0</v>
      </c>
      <c r="K224" s="90">
        <f t="shared" ca="1" si="51"/>
        <v>0</v>
      </c>
      <c r="L224" s="90">
        <f t="shared" ca="1" si="52"/>
        <v>0</v>
      </c>
      <c r="M224" s="96">
        <f t="shared" ca="1" si="53"/>
        <v>0</v>
      </c>
      <c r="N224" s="96">
        <f t="shared" ca="1" si="54"/>
        <v>0</v>
      </c>
      <c r="O224" s="96">
        <f t="shared" ca="1" si="55"/>
        <v>0</v>
      </c>
      <c r="P224" s="87"/>
    </row>
    <row r="225" spans="1:16" ht="18.75" customHeight="1">
      <c r="A225" s="42"/>
      <c r="B225" s="89" t="str">
        <f t="shared" ca="1" si="46"/>
        <v xml:space="preserve">Водій-механік </v>
      </c>
      <c r="C225" s="87">
        <f t="shared" ca="1" si="47"/>
        <v>0</v>
      </c>
      <c r="D225" s="616">
        <f t="shared" ca="1" si="42"/>
        <v>0</v>
      </c>
      <c r="E225" s="88" t="str">
        <f t="shared" ca="1" si="43"/>
        <v>вс/сс</v>
      </c>
      <c r="F225" s="88">
        <f t="shared" ca="1" si="44"/>
        <v>0</v>
      </c>
      <c r="G225" s="88">
        <f t="shared" ca="1" si="45"/>
        <v>0</v>
      </c>
      <c r="H225" s="96">
        <f t="shared" ca="1" si="48"/>
        <v>0</v>
      </c>
      <c r="I225" s="90">
        <f t="shared" ca="1" si="49"/>
        <v>0</v>
      </c>
      <c r="J225" s="90">
        <f t="shared" ca="1" si="50"/>
        <v>0</v>
      </c>
      <c r="K225" s="90">
        <f t="shared" ca="1" si="51"/>
        <v>0</v>
      </c>
      <c r="L225" s="90">
        <f t="shared" ca="1" si="52"/>
        <v>0</v>
      </c>
      <c r="M225" s="96">
        <f t="shared" ca="1" si="53"/>
        <v>0</v>
      </c>
      <c r="N225" s="96">
        <f t="shared" ca="1" si="54"/>
        <v>0</v>
      </c>
      <c r="O225" s="96">
        <f t="shared" ca="1" si="55"/>
        <v>0</v>
      </c>
      <c r="P225" s="87"/>
    </row>
    <row r="226" spans="1:16" ht="18.75" customHeight="1">
      <c r="A226" s="42"/>
      <c r="B226" s="89" t="str">
        <f t="shared" ca="1" si="46"/>
        <v>Такелажник</v>
      </c>
      <c r="C226" s="87">
        <f t="shared" ca="1" si="47"/>
        <v>0</v>
      </c>
      <c r="D226" s="616">
        <f t="shared" ca="1" si="42"/>
        <v>0</v>
      </c>
      <c r="E226" s="88" t="str">
        <f t="shared" ca="1" si="43"/>
        <v>вс/сс</v>
      </c>
      <c r="F226" s="88">
        <f t="shared" ca="1" si="44"/>
        <v>0</v>
      </c>
      <c r="G226" s="88">
        <f t="shared" ca="1" si="45"/>
        <v>0</v>
      </c>
      <c r="H226" s="96">
        <f t="shared" ca="1" si="48"/>
        <v>0</v>
      </c>
      <c r="I226" s="90">
        <f t="shared" ca="1" si="49"/>
        <v>0</v>
      </c>
      <c r="J226" s="90">
        <f t="shared" ca="1" si="50"/>
        <v>0</v>
      </c>
      <c r="K226" s="90">
        <f t="shared" ca="1" si="51"/>
        <v>0</v>
      </c>
      <c r="L226" s="90">
        <f t="shared" ca="1" si="52"/>
        <v>0</v>
      </c>
      <c r="M226" s="96">
        <f t="shared" ca="1" si="53"/>
        <v>0</v>
      </c>
      <c r="N226" s="96">
        <f t="shared" ca="1" si="54"/>
        <v>0</v>
      </c>
      <c r="O226" s="96">
        <f t="shared" ca="1" si="55"/>
        <v>0</v>
      </c>
      <c r="P226" s="87"/>
    </row>
    <row r="227" spans="1:16" ht="18.75" customHeight="1">
      <c r="A227" s="42"/>
      <c r="B227" s="89" t="str">
        <f t="shared" ca="1" si="46"/>
        <v>Такелажник</v>
      </c>
      <c r="C227" s="87" t="str">
        <f t="shared" ca="1" si="47"/>
        <v>м-с</v>
      </c>
      <c r="D227" s="616">
        <f t="shared" ca="1" si="42"/>
        <v>3647508038</v>
      </c>
      <c r="E227" s="88" t="str">
        <f t="shared" ca="1" si="43"/>
        <v>Логвіненко</v>
      </c>
      <c r="F227" s="88" t="str">
        <f t="shared" ca="1" si="44"/>
        <v>Олександр</v>
      </c>
      <c r="G227" s="88" t="str">
        <f t="shared" ca="1" si="45"/>
        <v>Юрійович</v>
      </c>
      <c r="H227" s="96">
        <f t="shared" ca="1" si="48"/>
        <v>15516.35</v>
      </c>
      <c r="I227" s="90">
        <f t="shared" ca="1" si="49"/>
        <v>2792.94</v>
      </c>
      <c r="J227" s="90">
        <f t="shared" ca="1" si="50"/>
        <v>191.18</v>
      </c>
      <c r="K227" s="90">
        <f t="shared" ca="1" si="51"/>
        <v>0</v>
      </c>
      <c r="L227" s="90">
        <f t="shared" ca="1" si="52"/>
        <v>0</v>
      </c>
      <c r="M227" s="96">
        <f t="shared" ca="1" si="53"/>
        <v>2984.12</v>
      </c>
      <c r="N227" s="96">
        <f t="shared" ca="1" si="54"/>
        <v>2792.94</v>
      </c>
      <c r="O227" s="96">
        <f t="shared" ca="1" si="55"/>
        <v>0</v>
      </c>
      <c r="P227" s="87"/>
    </row>
    <row r="228" spans="1:16" ht="18.75" customHeight="1">
      <c r="A228" s="42"/>
      <c r="B228" s="89">
        <f t="shared" ca="1" si="46"/>
        <v>0</v>
      </c>
      <c r="C228" s="87">
        <f t="shared" ca="1" si="47"/>
        <v>0</v>
      </c>
      <c r="D228" s="616">
        <f t="shared" ca="1" si="42"/>
        <v>0</v>
      </c>
      <c r="E228" s="88">
        <f t="shared" ca="1" si="43"/>
        <v>0</v>
      </c>
      <c r="F228" s="88">
        <f t="shared" ca="1" si="44"/>
        <v>0</v>
      </c>
      <c r="G228" s="88">
        <f t="shared" ca="1" si="45"/>
        <v>0</v>
      </c>
      <c r="H228" s="96">
        <f t="shared" ca="1" si="48"/>
        <v>0</v>
      </c>
      <c r="I228" s="90">
        <f t="shared" ca="1" si="49"/>
        <v>0</v>
      </c>
      <c r="J228" s="90">
        <f t="shared" ca="1" si="50"/>
        <v>0</v>
      </c>
      <c r="K228" s="90">
        <f t="shared" ca="1" si="51"/>
        <v>0</v>
      </c>
      <c r="L228" s="90">
        <f t="shared" ca="1" si="52"/>
        <v>0</v>
      </c>
      <c r="M228" s="96">
        <f t="shared" ca="1" si="53"/>
        <v>0</v>
      </c>
      <c r="N228" s="96">
        <f t="shared" ca="1" si="54"/>
        <v>0</v>
      </c>
      <c r="O228" s="96">
        <f t="shared" ca="1" si="55"/>
        <v>0</v>
      </c>
      <c r="P228" s="87"/>
    </row>
    <row r="229" spans="1:16" ht="18.75" customHeight="1">
      <c r="A229" s="42"/>
      <c r="B229" s="89" t="str">
        <f t="shared" ca="1" si="46"/>
        <v xml:space="preserve">Командир взводу </v>
      </c>
      <c r="C229" s="87" t="str">
        <f t="shared" ca="1" si="47"/>
        <v>штаб - с-нт</v>
      </c>
      <c r="D229" s="616">
        <f t="shared" ca="1" si="42"/>
        <v>2596520212</v>
      </c>
      <c r="E229" s="88" t="str">
        <f t="shared" ca="1" si="43"/>
        <v>Поліщук</v>
      </c>
      <c r="F229" s="88" t="str">
        <f t="shared" ca="1" si="44"/>
        <v>Сергій</v>
      </c>
      <c r="G229" s="88" t="str">
        <f t="shared" ca="1" si="45"/>
        <v>Іванович</v>
      </c>
      <c r="H229" s="96">
        <f t="shared" ca="1" si="48"/>
        <v>20225.849999999999</v>
      </c>
      <c r="I229" s="90">
        <f t="shared" ca="1" si="49"/>
        <v>3640.65</v>
      </c>
      <c r="J229" s="90">
        <f t="shared" ca="1" si="50"/>
        <v>249.21</v>
      </c>
      <c r="K229" s="90">
        <f t="shared" ca="1" si="51"/>
        <v>0</v>
      </c>
      <c r="L229" s="90">
        <f t="shared" ca="1" si="52"/>
        <v>0</v>
      </c>
      <c r="M229" s="96">
        <f t="shared" ca="1" si="53"/>
        <v>3889.86</v>
      </c>
      <c r="N229" s="96">
        <f t="shared" ca="1" si="54"/>
        <v>3640.65</v>
      </c>
      <c r="O229" s="96">
        <f t="shared" ca="1" si="55"/>
        <v>0</v>
      </c>
      <c r="P229" s="87"/>
    </row>
    <row r="230" spans="1:16" ht="18.75" customHeight="1">
      <c r="A230" s="42"/>
      <c r="B230" s="89">
        <f t="shared" ca="1" si="46"/>
        <v>0</v>
      </c>
      <c r="C230" s="87">
        <f t="shared" ca="1" si="47"/>
        <v>0</v>
      </c>
      <c r="D230" s="616">
        <f t="shared" ca="1" si="42"/>
        <v>0</v>
      </c>
      <c r="E230" s="88">
        <f t="shared" ca="1" si="43"/>
        <v>0</v>
      </c>
      <c r="F230" s="88">
        <f t="shared" ca="1" si="44"/>
        <v>0</v>
      </c>
      <c r="G230" s="88">
        <f t="shared" ca="1" si="45"/>
        <v>0</v>
      </c>
      <c r="H230" s="96">
        <f t="shared" ca="1" si="48"/>
        <v>0</v>
      </c>
      <c r="I230" s="90">
        <f t="shared" ca="1" si="49"/>
        <v>0</v>
      </c>
      <c r="J230" s="90">
        <f t="shared" ca="1" si="50"/>
        <v>0</v>
      </c>
      <c r="K230" s="90">
        <f t="shared" ca="1" si="51"/>
        <v>0</v>
      </c>
      <c r="L230" s="90">
        <f t="shared" ca="1" si="52"/>
        <v>0</v>
      </c>
      <c r="M230" s="96">
        <f t="shared" ca="1" si="53"/>
        <v>0</v>
      </c>
      <c r="N230" s="96">
        <f t="shared" ca="1" si="54"/>
        <v>0</v>
      </c>
      <c r="O230" s="96">
        <f t="shared" ca="1" si="55"/>
        <v>0</v>
      </c>
      <c r="P230" s="87"/>
    </row>
    <row r="231" spans="1:16" ht="18.75" customHeight="1">
      <c r="A231" s="42"/>
      <c r="B231" s="89" t="str">
        <f t="shared" ca="1" si="46"/>
        <v>Командир відділення</v>
      </c>
      <c r="C231" s="87">
        <f t="shared" ca="1" si="47"/>
        <v>0</v>
      </c>
      <c r="D231" s="616">
        <f t="shared" ca="1" si="42"/>
        <v>0</v>
      </c>
      <c r="E231" s="88">
        <f t="shared" ca="1" si="43"/>
        <v>0</v>
      </c>
      <c r="F231" s="88">
        <f t="shared" ca="1" si="44"/>
        <v>0</v>
      </c>
      <c r="G231" s="88">
        <f t="shared" ca="1" si="45"/>
        <v>0</v>
      </c>
      <c r="H231" s="96">
        <f t="shared" ca="1" si="48"/>
        <v>0</v>
      </c>
      <c r="I231" s="90">
        <f t="shared" ca="1" si="49"/>
        <v>0</v>
      </c>
      <c r="J231" s="90">
        <f t="shared" ca="1" si="50"/>
        <v>0</v>
      </c>
      <c r="K231" s="90">
        <f t="shared" ca="1" si="51"/>
        <v>0</v>
      </c>
      <c r="L231" s="90">
        <f t="shared" ca="1" si="52"/>
        <v>0</v>
      </c>
      <c r="M231" s="96">
        <f t="shared" ca="1" si="53"/>
        <v>0</v>
      </c>
      <c r="N231" s="96">
        <f t="shared" ca="1" si="54"/>
        <v>0</v>
      </c>
      <c r="O231" s="96">
        <f t="shared" ca="1" si="55"/>
        <v>0</v>
      </c>
      <c r="P231" s="87"/>
    </row>
    <row r="232" spans="1:16" ht="18.75" customHeight="1">
      <c r="A232" s="42"/>
      <c r="B232" s="89" t="str">
        <f t="shared" ca="1" si="46"/>
        <v xml:space="preserve">Старший водій </v>
      </c>
      <c r="C232" s="87">
        <f t="shared" ca="1" si="47"/>
        <v>0</v>
      </c>
      <c r="D232" s="616">
        <f t="shared" ca="1" si="42"/>
        <v>0</v>
      </c>
      <c r="E232" s="88" t="str">
        <f t="shared" ca="1" si="43"/>
        <v>вс/сс</v>
      </c>
      <c r="F232" s="88">
        <f t="shared" ca="1" si="44"/>
        <v>0</v>
      </c>
      <c r="G232" s="88">
        <f t="shared" ca="1" si="45"/>
        <v>0</v>
      </c>
      <c r="H232" s="96">
        <f t="shared" ca="1" si="48"/>
        <v>0</v>
      </c>
      <c r="I232" s="90">
        <f t="shared" ca="1" si="49"/>
        <v>0</v>
      </c>
      <c r="J232" s="90">
        <f t="shared" ca="1" si="50"/>
        <v>0</v>
      </c>
      <c r="K232" s="90">
        <f t="shared" ca="1" si="51"/>
        <v>0</v>
      </c>
      <c r="L232" s="90">
        <f t="shared" ca="1" si="52"/>
        <v>0</v>
      </c>
      <c r="M232" s="96">
        <f t="shared" ca="1" si="53"/>
        <v>0</v>
      </c>
      <c r="N232" s="96">
        <f t="shared" ca="1" si="54"/>
        <v>0</v>
      </c>
      <c r="O232" s="96">
        <f t="shared" ca="1" si="55"/>
        <v>0</v>
      </c>
      <c r="P232" s="87"/>
    </row>
    <row r="233" spans="1:16" ht="18.75" customHeight="1">
      <c r="A233" s="42"/>
      <c r="B233" s="89" t="str">
        <f t="shared" ca="1" si="46"/>
        <v xml:space="preserve">Водій </v>
      </c>
      <c r="C233" s="87">
        <f t="shared" ca="1" si="47"/>
        <v>0</v>
      </c>
      <c r="D233" s="616">
        <f t="shared" ca="1" si="42"/>
        <v>0</v>
      </c>
      <c r="E233" s="88">
        <f t="shared" ca="1" si="43"/>
        <v>0</v>
      </c>
      <c r="F233" s="88">
        <f t="shared" ca="1" si="44"/>
        <v>0</v>
      </c>
      <c r="G233" s="88">
        <f t="shared" ca="1" si="45"/>
        <v>0</v>
      </c>
      <c r="H233" s="96">
        <f t="shared" ca="1" si="48"/>
        <v>0</v>
      </c>
      <c r="I233" s="90">
        <f t="shared" ca="1" si="49"/>
        <v>0</v>
      </c>
      <c r="J233" s="90">
        <f t="shared" ca="1" si="50"/>
        <v>0</v>
      </c>
      <c r="K233" s="90">
        <f t="shared" ca="1" si="51"/>
        <v>0</v>
      </c>
      <c r="L233" s="90">
        <f t="shared" ca="1" si="52"/>
        <v>0</v>
      </c>
      <c r="M233" s="96">
        <f t="shared" ca="1" si="53"/>
        <v>0</v>
      </c>
      <c r="N233" s="96">
        <f t="shared" ca="1" si="54"/>
        <v>0</v>
      </c>
      <c r="O233" s="96">
        <f t="shared" ca="1" si="55"/>
        <v>0</v>
      </c>
      <c r="P233" s="87"/>
    </row>
    <row r="234" spans="1:16" ht="18.75" customHeight="1">
      <c r="A234" s="42"/>
      <c r="B234" s="89" t="str">
        <f t="shared" ca="1" si="46"/>
        <v xml:space="preserve">Водій </v>
      </c>
      <c r="C234" s="87" t="str">
        <f t="shared" ca="1" si="47"/>
        <v>ст. м-с</v>
      </c>
      <c r="D234" s="616">
        <f t="shared" ca="1" si="42"/>
        <v>3083116551</v>
      </c>
      <c r="E234" s="88" t="str">
        <f t="shared" ca="1" si="43"/>
        <v>Жиров</v>
      </c>
      <c r="F234" s="88" t="str">
        <f t="shared" ca="1" si="44"/>
        <v>Олександр</v>
      </c>
      <c r="G234" s="88" t="str">
        <f t="shared" ca="1" si="45"/>
        <v>Михайлович</v>
      </c>
      <c r="H234" s="96">
        <f t="shared" ca="1" si="48"/>
        <v>16665.650000000001</v>
      </c>
      <c r="I234" s="90">
        <f t="shared" ca="1" si="49"/>
        <v>2999.82</v>
      </c>
      <c r="J234" s="90">
        <f t="shared" ca="1" si="50"/>
        <v>205.34</v>
      </c>
      <c r="K234" s="90">
        <f t="shared" ca="1" si="51"/>
        <v>0</v>
      </c>
      <c r="L234" s="90">
        <f t="shared" ca="1" si="52"/>
        <v>0</v>
      </c>
      <c r="M234" s="96">
        <f t="shared" ca="1" si="53"/>
        <v>3205.16</v>
      </c>
      <c r="N234" s="96">
        <f t="shared" ca="1" si="54"/>
        <v>2999.82</v>
      </c>
      <c r="O234" s="96">
        <f t="shared" ca="1" si="55"/>
        <v>0</v>
      </c>
      <c r="P234" s="87"/>
    </row>
    <row r="235" spans="1:16" ht="18.75" customHeight="1">
      <c r="A235" s="42"/>
      <c r="B235" s="89">
        <f t="shared" ca="1" si="46"/>
        <v>0</v>
      </c>
      <c r="C235" s="87">
        <f t="shared" ca="1" si="47"/>
        <v>0</v>
      </c>
      <c r="D235" s="616">
        <f t="shared" ca="1" si="42"/>
        <v>0</v>
      </c>
      <c r="E235" s="88">
        <f t="shared" ca="1" si="43"/>
        <v>0</v>
      </c>
      <c r="F235" s="88">
        <f t="shared" ca="1" si="44"/>
        <v>0</v>
      </c>
      <c r="G235" s="88">
        <f t="shared" ca="1" si="45"/>
        <v>0</v>
      </c>
      <c r="H235" s="96">
        <f t="shared" ca="1" si="48"/>
        <v>0</v>
      </c>
      <c r="I235" s="90">
        <f t="shared" ca="1" si="49"/>
        <v>0</v>
      </c>
      <c r="J235" s="90">
        <f t="shared" ca="1" si="50"/>
        <v>0</v>
      </c>
      <c r="K235" s="90">
        <f t="shared" ca="1" si="51"/>
        <v>0</v>
      </c>
      <c r="L235" s="90">
        <f t="shared" ca="1" si="52"/>
        <v>0</v>
      </c>
      <c r="M235" s="96">
        <f t="shared" ca="1" si="53"/>
        <v>0</v>
      </c>
      <c r="N235" s="96">
        <f t="shared" ca="1" si="54"/>
        <v>0</v>
      </c>
      <c r="O235" s="96">
        <f t="shared" ca="1" si="55"/>
        <v>0</v>
      </c>
      <c r="P235" s="87"/>
    </row>
    <row r="236" spans="1:16" ht="18.75" customHeight="1">
      <c r="A236" s="42"/>
      <c r="B236" s="89" t="str">
        <f t="shared" ca="1" si="46"/>
        <v xml:space="preserve">Командрир відділення </v>
      </c>
      <c r="C236" s="87" t="str">
        <f t="shared" ca="1" si="47"/>
        <v>мол. с-нт</v>
      </c>
      <c r="D236" s="616">
        <f t="shared" ca="1" si="42"/>
        <v>3586809977</v>
      </c>
      <c r="E236" s="88" t="str">
        <f t="shared" ca="1" si="43"/>
        <v>Денчик</v>
      </c>
      <c r="F236" s="88" t="str">
        <f t="shared" ca="1" si="44"/>
        <v>Олександр</v>
      </c>
      <c r="G236" s="88" t="str">
        <f t="shared" ca="1" si="45"/>
        <v>Максимович</v>
      </c>
      <c r="H236" s="96">
        <f t="shared" ca="1" si="48"/>
        <v>16971.73</v>
      </c>
      <c r="I236" s="90">
        <f t="shared" ca="1" si="49"/>
        <v>3054.91</v>
      </c>
      <c r="J236" s="90">
        <f t="shared" ca="1" si="50"/>
        <v>209.12</v>
      </c>
      <c r="K236" s="90">
        <f t="shared" ca="1" si="51"/>
        <v>0</v>
      </c>
      <c r="L236" s="90">
        <f t="shared" ca="1" si="52"/>
        <v>0</v>
      </c>
      <c r="M236" s="96">
        <f t="shared" ca="1" si="53"/>
        <v>3264.03</v>
      </c>
      <c r="N236" s="96">
        <f t="shared" ca="1" si="54"/>
        <v>3054.91</v>
      </c>
      <c r="O236" s="96">
        <f t="shared" ca="1" si="55"/>
        <v>0</v>
      </c>
      <c r="P236" s="87"/>
    </row>
    <row r="237" spans="1:16" ht="18.75" customHeight="1">
      <c r="A237" s="42"/>
      <c r="B237" s="89">
        <f t="shared" ca="1" si="46"/>
        <v>0</v>
      </c>
      <c r="C237" s="87">
        <f t="shared" ca="1" si="47"/>
        <v>0</v>
      </c>
      <c r="D237" s="616">
        <f t="shared" ca="1" si="42"/>
        <v>0</v>
      </c>
      <c r="E237" s="88">
        <f t="shared" ca="1" si="43"/>
        <v>0</v>
      </c>
      <c r="F237" s="88">
        <f t="shared" ca="1" si="44"/>
        <v>0</v>
      </c>
      <c r="G237" s="88">
        <f t="shared" ca="1" si="45"/>
        <v>0</v>
      </c>
      <c r="H237" s="96">
        <f t="shared" ca="1" si="48"/>
        <v>0</v>
      </c>
      <c r="I237" s="90">
        <f t="shared" ca="1" si="49"/>
        <v>0</v>
      </c>
      <c r="J237" s="90">
        <f t="shared" ca="1" si="50"/>
        <v>0</v>
      </c>
      <c r="K237" s="90">
        <f t="shared" ca="1" si="51"/>
        <v>0</v>
      </c>
      <c r="L237" s="90">
        <f t="shared" ca="1" si="52"/>
        <v>0</v>
      </c>
      <c r="M237" s="96">
        <f t="shared" ca="1" si="53"/>
        <v>0</v>
      </c>
      <c r="N237" s="96">
        <f t="shared" ca="1" si="54"/>
        <v>0</v>
      </c>
      <c r="O237" s="96">
        <f t="shared" ca="1" si="55"/>
        <v>0</v>
      </c>
      <c r="P237" s="87"/>
    </row>
    <row r="238" spans="1:16" ht="18.75" customHeight="1">
      <c r="A238" s="42"/>
      <c r="B238" s="89" t="str">
        <f t="shared" ca="1" si="46"/>
        <v>Старший водій-радіотелефоніст</v>
      </c>
      <c r="C238" s="87" t="str">
        <f t="shared" ca="1" si="47"/>
        <v>м-с</v>
      </c>
      <c r="D238" s="616">
        <f t="shared" ca="1" si="42"/>
        <v>3733007715</v>
      </c>
      <c r="E238" s="88" t="str">
        <f t="shared" ca="1" si="43"/>
        <v>Кожокар</v>
      </c>
      <c r="F238" s="88" t="str">
        <f t="shared" ca="1" si="44"/>
        <v>Станіслав</v>
      </c>
      <c r="G238" s="88" t="str">
        <f t="shared" ca="1" si="45"/>
        <v>Євгенійович</v>
      </c>
      <c r="H238" s="96">
        <f t="shared" ca="1" si="48"/>
        <v>16526.45</v>
      </c>
      <c r="I238" s="90">
        <f t="shared" ca="1" si="49"/>
        <v>2974.76</v>
      </c>
      <c r="J238" s="90">
        <f t="shared" ca="1" si="50"/>
        <v>203.63</v>
      </c>
      <c r="K238" s="90">
        <f t="shared" ca="1" si="51"/>
        <v>0</v>
      </c>
      <c r="L238" s="90">
        <f t="shared" ca="1" si="52"/>
        <v>0</v>
      </c>
      <c r="M238" s="96">
        <f t="shared" ca="1" si="53"/>
        <v>3178.39</v>
      </c>
      <c r="N238" s="96">
        <f t="shared" ca="1" si="54"/>
        <v>2974.76</v>
      </c>
      <c r="O238" s="96">
        <f t="shared" ca="1" si="55"/>
        <v>0</v>
      </c>
      <c r="P238" s="87"/>
    </row>
    <row r="239" spans="1:16" ht="18.75" customHeight="1">
      <c r="A239" s="42"/>
      <c r="B239" s="89" t="str">
        <f t="shared" ca="1" si="46"/>
        <v>Водій -заправник</v>
      </c>
      <c r="C239" s="87">
        <f t="shared" ca="1" si="47"/>
        <v>0</v>
      </c>
      <c r="D239" s="616">
        <f t="shared" ca="1" si="42"/>
        <v>0</v>
      </c>
      <c r="E239" s="88" t="str">
        <f t="shared" ca="1" si="43"/>
        <v>вс/сс</v>
      </c>
      <c r="F239" s="88">
        <f t="shared" ca="1" si="44"/>
        <v>0</v>
      </c>
      <c r="G239" s="88">
        <f t="shared" ca="1" si="45"/>
        <v>0</v>
      </c>
      <c r="H239" s="96">
        <f t="shared" ca="1" si="48"/>
        <v>0</v>
      </c>
      <c r="I239" s="90">
        <f t="shared" ca="1" si="49"/>
        <v>0</v>
      </c>
      <c r="J239" s="90">
        <f t="shared" ca="1" si="50"/>
        <v>0</v>
      </c>
      <c r="K239" s="90">
        <f t="shared" ca="1" si="51"/>
        <v>0</v>
      </c>
      <c r="L239" s="90">
        <f t="shared" ca="1" si="52"/>
        <v>0</v>
      </c>
      <c r="M239" s="96">
        <f t="shared" ca="1" si="53"/>
        <v>0</v>
      </c>
      <c r="N239" s="96">
        <f t="shared" ca="1" si="54"/>
        <v>0</v>
      </c>
      <c r="O239" s="96">
        <f t="shared" ca="1" si="55"/>
        <v>0</v>
      </c>
      <c r="P239" s="87"/>
    </row>
    <row r="240" spans="1:16" ht="18.75" customHeight="1">
      <c r="A240" s="42"/>
      <c r="B240" s="89" t="str">
        <f t="shared" ca="1" si="46"/>
        <v xml:space="preserve">Водій </v>
      </c>
      <c r="C240" s="87" t="str">
        <f t="shared" ca="1" si="47"/>
        <v>м-с</v>
      </c>
      <c r="D240" s="616" t="str">
        <f t="shared" ca="1" si="42"/>
        <v>3690101876</v>
      </c>
      <c r="E240" s="88" t="str">
        <f t="shared" ca="1" si="43"/>
        <v>М'ясний</v>
      </c>
      <c r="F240" s="88" t="str">
        <f t="shared" ca="1" si="44"/>
        <v>Олександр</v>
      </c>
      <c r="G240" s="88" t="str">
        <f t="shared" ca="1" si="45"/>
        <v>Олегович</v>
      </c>
      <c r="H240" s="96">
        <f t="shared" ca="1" si="48"/>
        <v>14857.25</v>
      </c>
      <c r="I240" s="90">
        <f t="shared" ca="1" si="49"/>
        <v>2674.31</v>
      </c>
      <c r="J240" s="90">
        <f t="shared" ca="1" si="50"/>
        <v>183.06</v>
      </c>
      <c r="K240" s="90">
        <f t="shared" ca="1" si="51"/>
        <v>0</v>
      </c>
      <c r="L240" s="90">
        <f t="shared" ca="1" si="52"/>
        <v>0</v>
      </c>
      <c r="M240" s="96">
        <f t="shared" ca="1" si="53"/>
        <v>2857.37</v>
      </c>
      <c r="N240" s="96">
        <f t="shared" ca="1" si="54"/>
        <v>2674.31</v>
      </c>
      <c r="O240" s="96">
        <f t="shared" ca="1" si="55"/>
        <v>0</v>
      </c>
      <c r="P240" s="87"/>
    </row>
    <row r="241" spans="1:16" ht="18.75" customHeight="1">
      <c r="A241" s="42"/>
      <c r="B241" s="89">
        <f t="shared" ca="1" si="46"/>
        <v>0</v>
      </c>
      <c r="C241" s="87">
        <f t="shared" ca="1" si="47"/>
        <v>0</v>
      </c>
      <c r="D241" s="616">
        <f t="shared" ca="1" si="42"/>
        <v>0</v>
      </c>
      <c r="E241" s="88">
        <f t="shared" ca="1" si="43"/>
        <v>0</v>
      </c>
      <c r="F241" s="88">
        <f t="shared" ca="1" si="44"/>
        <v>0</v>
      </c>
      <c r="G241" s="88">
        <f t="shared" ca="1" si="45"/>
        <v>0</v>
      </c>
      <c r="H241" s="96">
        <f t="shared" ca="1" si="48"/>
        <v>0</v>
      </c>
      <c r="I241" s="90">
        <f t="shared" ca="1" si="49"/>
        <v>0</v>
      </c>
      <c r="J241" s="90">
        <f t="shared" ca="1" si="50"/>
        <v>0</v>
      </c>
      <c r="K241" s="90">
        <f t="shared" ca="1" si="51"/>
        <v>0</v>
      </c>
      <c r="L241" s="90">
        <f t="shared" ca="1" si="52"/>
        <v>0</v>
      </c>
      <c r="M241" s="96">
        <f t="shared" ca="1" si="53"/>
        <v>0</v>
      </c>
      <c r="N241" s="96">
        <f t="shared" ca="1" si="54"/>
        <v>0</v>
      </c>
      <c r="O241" s="96">
        <f t="shared" ca="1" si="55"/>
        <v>0</v>
      </c>
      <c r="P241" s="87"/>
    </row>
    <row r="242" spans="1:16" ht="18.75" customHeight="1">
      <c r="A242" s="42"/>
      <c r="B242" s="89" t="str">
        <f t="shared" ca="1" si="46"/>
        <v>Начальник Їдальні</v>
      </c>
      <c r="C242" s="87" t="str">
        <f t="shared" ca="1" si="47"/>
        <v>ст.с-нт</v>
      </c>
      <c r="D242" s="616">
        <f t="shared" ca="1" si="42"/>
        <v>2978512230</v>
      </c>
      <c r="E242" s="88" t="str">
        <f t="shared" ca="1" si="43"/>
        <v>Стрельцов</v>
      </c>
      <c r="F242" s="88" t="str">
        <f t="shared" ca="1" si="44"/>
        <v>Олександр</v>
      </c>
      <c r="G242" s="88" t="str">
        <f t="shared" ca="1" si="45"/>
        <v>Петрович</v>
      </c>
      <c r="H242" s="96">
        <f t="shared" ca="1" si="48"/>
        <v>17410.849999999999</v>
      </c>
      <c r="I242" s="90">
        <f t="shared" ca="1" si="49"/>
        <v>3133.95</v>
      </c>
      <c r="J242" s="90">
        <f t="shared" ca="1" si="50"/>
        <v>214.53</v>
      </c>
      <c r="K242" s="90">
        <f t="shared" ca="1" si="51"/>
        <v>0</v>
      </c>
      <c r="L242" s="90">
        <f t="shared" ca="1" si="52"/>
        <v>0</v>
      </c>
      <c r="M242" s="96">
        <f t="shared" ca="1" si="53"/>
        <v>3348.48</v>
      </c>
      <c r="N242" s="96">
        <f t="shared" ca="1" si="54"/>
        <v>3133.95</v>
      </c>
      <c r="O242" s="96">
        <f t="shared" ca="1" si="55"/>
        <v>0</v>
      </c>
      <c r="P242" s="87"/>
    </row>
    <row r="243" spans="1:16" ht="18.75" customHeight="1">
      <c r="A243" s="42"/>
      <c r="B243" s="89" t="str">
        <f t="shared" ca="1" si="46"/>
        <v>Старший кухар</v>
      </c>
      <c r="C243" s="87">
        <f t="shared" ca="1" si="47"/>
        <v>0</v>
      </c>
      <c r="D243" s="616">
        <f t="shared" ca="1" si="42"/>
        <v>0</v>
      </c>
      <c r="E243" s="88" t="str">
        <f t="shared" ca="1" si="43"/>
        <v>вс/сс</v>
      </c>
      <c r="F243" s="88">
        <f t="shared" ca="1" si="44"/>
        <v>0</v>
      </c>
      <c r="G243" s="88">
        <f t="shared" ca="1" si="45"/>
        <v>0</v>
      </c>
      <c r="H243" s="96">
        <f t="shared" ca="1" si="48"/>
        <v>0</v>
      </c>
      <c r="I243" s="90">
        <f t="shared" ca="1" si="49"/>
        <v>0</v>
      </c>
      <c r="J243" s="90">
        <f t="shared" ca="1" si="50"/>
        <v>0</v>
      </c>
      <c r="K243" s="90">
        <f t="shared" ca="1" si="51"/>
        <v>0</v>
      </c>
      <c r="L243" s="90">
        <f t="shared" ca="1" si="52"/>
        <v>0</v>
      </c>
      <c r="M243" s="96">
        <f t="shared" ca="1" si="53"/>
        <v>0</v>
      </c>
      <c r="N243" s="96">
        <f t="shared" ca="1" si="54"/>
        <v>0</v>
      </c>
      <c r="O243" s="96">
        <f t="shared" ca="1" si="55"/>
        <v>0</v>
      </c>
      <c r="P243" s="87"/>
    </row>
    <row r="244" spans="1:16" ht="18.75" customHeight="1">
      <c r="A244" s="42"/>
      <c r="B244" s="89" t="str">
        <f t="shared" ca="1" si="46"/>
        <v>Кухар</v>
      </c>
      <c r="C244" s="87" t="str">
        <f t="shared" ca="1" si="47"/>
        <v>рекрут</v>
      </c>
      <c r="D244" s="616">
        <f t="shared" ca="1" si="42"/>
        <v>3681004467</v>
      </c>
      <c r="E244" s="88" t="str">
        <f t="shared" ca="1" si="43"/>
        <v>Сливоцька</v>
      </c>
      <c r="F244" s="88" t="str">
        <f t="shared" ca="1" si="44"/>
        <v>Сніжана</v>
      </c>
      <c r="G244" s="88" t="str">
        <f t="shared" ca="1" si="45"/>
        <v>Віталіївна</v>
      </c>
      <c r="H244" s="96">
        <f t="shared" ca="1" si="48"/>
        <v>14439.95</v>
      </c>
      <c r="I244" s="90">
        <f t="shared" ca="1" si="49"/>
        <v>2599.19</v>
      </c>
      <c r="J244" s="90">
        <f t="shared" ca="1" si="50"/>
        <v>177.92</v>
      </c>
      <c r="K244" s="90">
        <f t="shared" ca="1" si="51"/>
        <v>0</v>
      </c>
      <c r="L244" s="90">
        <f t="shared" ca="1" si="52"/>
        <v>0</v>
      </c>
      <c r="M244" s="96">
        <f t="shared" ca="1" si="53"/>
        <v>2777.11</v>
      </c>
      <c r="N244" s="96">
        <f t="shared" ca="1" si="54"/>
        <v>2599.19</v>
      </c>
      <c r="O244" s="96">
        <f t="shared" ca="1" si="55"/>
        <v>0</v>
      </c>
      <c r="P244" s="87"/>
    </row>
    <row r="245" spans="1:16" ht="18.75" customHeight="1">
      <c r="A245" s="42"/>
      <c r="B245" s="89" t="str">
        <f t="shared" ca="1" si="46"/>
        <v>Кухар</v>
      </c>
      <c r="C245" s="87" t="str">
        <f t="shared" ca="1" si="47"/>
        <v>ст. м-с</v>
      </c>
      <c r="D245" s="616">
        <f t="shared" ca="1" si="42"/>
        <v>3052919883</v>
      </c>
      <c r="E245" s="88" t="str">
        <f t="shared" ca="1" si="43"/>
        <v>Головач</v>
      </c>
      <c r="F245" s="88" t="str">
        <f t="shared" ca="1" si="44"/>
        <v>Марина</v>
      </c>
      <c r="G245" s="88" t="str">
        <f t="shared" ca="1" si="45"/>
        <v>Олександрівна</v>
      </c>
      <c r="H245" s="96">
        <f t="shared" ca="1" si="48"/>
        <v>15855.65</v>
      </c>
      <c r="I245" s="90">
        <f t="shared" ca="1" si="49"/>
        <v>2854.02</v>
      </c>
      <c r="J245" s="90">
        <f t="shared" ca="1" si="50"/>
        <v>195.36</v>
      </c>
      <c r="K245" s="90">
        <f t="shared" ca="1" si="51"/>
        <v>0</v>
      </c>
      <c r="L245" s="90">
        <f t="shared" ca="1" si="52"/>
        <v>0</v>
      </c>
      <c r="M245" s="96">
        <f t="shared" ca="1" si="53"/>
        <v>3049.38</v>
      </c>
      <c r="N245" s="96">
        <f t="shared" ca="1" si="54"/>
        <v>2854.02</v>
      </c>
      <c r="O245" s="96">
        <f t="shared" ca="1" si="55"/>
        <v>0</v>
      </c>
      <c r="P245" s="87"/>
    </row>
    <row r="246" spans="1:16" ht="18.75" customHeight="1">
      <c r="A246" s="42"/>
      <c r="B246" s="89">
        <f t="shared" ca="1" si="46"/>
        <v>0</v>
      </c>
      <c r="C246" s="87">
        <f t="shared" ca="1" si="47"/>
        <v>0</v>
      </c>
      <c r="D246" s="616">
        <f t="shared" ca="1" si="42"/>
        <v>0</v>
      </c>
      <c r="E246" s="88">
        <f t="shared" ca="1" si="43"/>
        <v>0</v>
      </c>
      <c r="F246" s="88">
        <f t="shared" ca="1" si="44"/>
        <v>0</v>
      </c>
      <c r="G246" s="88">
        <f t="shared" ca="1" si="45"/>
        <v>0</v>
      </c>
      <c r="H246" s="96">
        <f t="shared" ca="1" si="48"/>
        <v>0</v>
      </c>
      <c r="I246" s="90">
        <f t="shared" ca="1" si="49"/>
        <v>0</v>
      </c>
      <c r="J246" s="90">
        <f t="shared" ca="1" si="50"/>
        <v>0</v>
      </c>
      <c r="K246" s="90">
        <f t="shared" ca="1" si="51"/>
        <v>0</v>
      </c>
      <c r="L246" s="90">
        <f t="shared" ca="1" si="52"/>
        <v>0</v>
      </c>
      <c r="M246" s="96">
        <f t="shared" ca="1" si="53"/>
        <v>0</v>
      </c>
      <c r="N246" s="96">
        <f t="shared" ca="1" si="54"/>
        <v>0</v>
      </c>
      <c r="O246" s="96">
        <f t="shared" ca="1" si="55"/>
        <v>0</v>
      </c>
      <c r="P246" s="87"/>
    </row>
    <row r="247" spans="1:16" ht="18.75" customHeight="1">
      <c r="A247" s="42"/>
      <c r="B247" s="89" t="str">
        <f t="shared" ca="1" si="46"/>
        <v>Начальник складу</v>
      </c>
      <c r="C247" s="87" t="str">
        <f t="shared" ca="1" si="47"/>
        <v>штаб - с-нт</v>
      </c>
      <c r="D247" s="616">
        <f t="shared" ca="1" si="42"/>
        <v>3252018137</v>
      </c>
      <c r="E247" s="88" t="str">
        <f t="shared" ca="1" si="43"/>
        <v>Акатов</v>
      </c>
      <c r="F247" s="88" t="str">
        <f t="shared" ca="1" si="44"/>
        <v>Дмитро</v>
      </c>
      <c r="G247" s="88" t="str">
        <f t="shared" ca="1" si="45"/>
        <v>Костянтинович</v>
      </c>
      <c r="H247" s="96">
        <f t="shared" ca="1" si="48"/>
        <v>18200.98</v>
      </c>
      <c r="I247" s="90">
        <f t="shared" ca="1" si="49"/>
        <v>3276.18</v>
      </c>
      <c r="J247" s="90">
        <f t="shared" ca="1" si="50"/>
        <v>224.26</v>
      </c>
      <c r="K247" s="90">
        <f t="shared" ca="1" si="51"/>
        <v>4494.18</v>
      </c>
      <c r="L247" s="90">
        <f t="shared" ca="1" si="52"/>
        <v>0</v>
      </c>
      <c r="M247" s="96">
        <f t="shared" ca="1" si="53"/>
        <v>7994.62</v>
      </c>
      <c r="N247" s="96">
        <f t="shared" ca="1" si="54"/>
        <v>3276.18</v>
      </c>
      <c r="O247" s="96">
        <f t="shared" ca="1" si="55"/>
        <v>0</v>
      </c>
      <c r="P247" s="87"/>
    </row>
    <row r="248" spans="1:16" ht="18.75" customHeight="1">
      <c r="A248" s="42"/>
      <c r="B248" s="89" t="str">
        <f t="shared" ca="1" si="46"/>
        <v>Начальник складу</v>
      </c>
      <c r="C248" s="87" t="str">
        <f t="shared" ca="1" si="47"/>
        <v>штаб - с-нт</v>
      </c>
      <c r="D248" s="616">
        <f t="shared" ca="1" si="42"/>
        <v>2636001476</v>
      </c>
      <c r="E248" s="88" t="str">
        <f t="shared" ca="1" si="43"/>
        <v>Клокар</v>
      </c>
      <c r="F248" s="88" t="str">
        <f t="shared" ca="1" si="44"/>
        <v>Геннадій</v>
      </c>
      <c r="G248" s="88" t="str">
        <f t="shared" ca="1" si="45"/>
        <v>Акимович</v>
      </c>
      <c r="H248" s="96">
        <f t="shared" ca="1" si="48"/>
        <v>17711.150000000001</v>
      </c>
      <c r="I248" s="90">
        <f t="shared" ca="1" si="49"/>
        <v>3188.01</v>
      </c>
      <c r="J248" s="90">
        <f t="shared" ca="1" si="50"/>
        <v>218.23</v>
      </c>
      <c r="K248" s="90">
        <f t="shared" ca="1" si="51"/>
        <v>0</v>
      </c>
      <c r="L248" s="90">
        <f t="shared" ca="1" si="52"/>
        <v>0</v>
      </c>
      <c r="M248" s="96">
        <f t="shared" ca="1" si="53"/>
        <v>3406.24</v>
      </c>
      <c r="N248" s="96">
        <f t="shared" ca="1" si="54"/>
        <v>3188.01</v>
      </c>
      <c r="O248" s="96">
        <f t="shared" ca="1" si="55"/>
        <v>0</v>
      </c>
      <c r="P248" s="87"/>
    </row>
    <row r="249" spans="1:16" ht="18.75" customHeight="1">
      <c r="A249" s="42"/>
      <c r="B249" s="89" t="str">
        <f t="shared" ca="1" si="46"/>
        <v>Начальник складу</v>
      </c>
      <c r="C249" s="87" t="str">
        <f t="shared" ca="1" si="47"/>
        <v>майст с-нт</v>
      </c>
      <c r="D249" s="616">
        <f t="shared" ca="1" si="42"/>
        <v>2178520674</v>
      </c>
      <c r="E249" s="88" t="str">
        <f t="shared" ca="1" si="43"/>
        <v>Головач</v>
      </c>
      <c r="F249" s="88" t="str">
        <f t="shared" ca="1" si="44"/>
        <v>Олександр</v>
      </c>
      <c r="G249" s="88" t="str">
        <f t="shared" ca="1" si="45"/>
        <v>Григорович</v>
      </c>
      <c r="H249" s="96">
        <f t="shared" ca="1" si="48"/>
        <v>18833.98</v>
      </c>
      <c r="I249" s="90">
        <f t="shared" ca="1" si="49"/>
        <v>3390.12</v>
      </c>
      <c r="J249" s="90">
        <f t="shared" ca="1" si="50"/>
        <v>232.06</v>
      </c>
      <c r="K249" s="90">
        <f t="shared" ca="1" si="51"/>
        <v>0</v>
      </c>
      <c r="L249" s="90">
        <f t="shared" ca="1" si="52"/>
        <v>0</v>
      </c>
      <c r="M249" s="96">
        <f t="shared" ca="1" si="53"/>
        <v>3622.18</v>
      </c>
      <c r="N249" s="96">
        <f t="shared" ca="1" si="54"/>
        <v>3390.12</v>
      </c>
      <c r="O249" s="96">
        <f t="shared" ca="1" si="55"/>
        <v>0</v>
      </c>
      <c r="P249" s="87"/>
    </row>
    <row r="250" spans="1:16" ht="18.75" customHeight="1">
      <c r="A250" s="42"/>
      <c r="B250" s="89" t="str">
        <f t="shared" ca="1" si="46"/>
        <v>Начальник складу</v>
      </c>
      <c r="C250" s="87" t="str">
        <f t="shared" ca="1" si="47"/>
        <v>гол. с-нт</v>
      </c>
      <c r="D250" s="616">
        <f t="shared" ca="1" si="42"/>
        <v>2911000653</v>
      </c>
      <c r="E250" s="88" t="str">
        <f t="shared" ca="1" si="43"/>
        <v>Поймало</v>
      </c>
      <c r="F250" s="88" t="str">
        <f t="shared" ca="1" si="44"/>
        <v>Микола</v>
      </c>
      <c r="G250" s="88" t="str">
        <f t="shared" ca="1" si="45"/>
        <v>Васильович</v>
      </c>
      <c r="H250" s="96">
        <f t="shared" ca="1" si="48"/>
        <v>17561</v>
      </c>
      <c r="I250" s="90">
        <f t="shared" ca="1" si="49"/>
        <v>3160.98</v>
      </c>
      <c r="J250" s="90">
        <f t="shared" ca="1" si="50"/>
        <v>216.38</v>
      </c>
      <c r="K250" s="90">
        <f t="shared" ca="1" si="51"/>
        <v>0</v>
      </c>
      <c r="L250" s="90">
        <f t="shared" ca="1" si="52"/>
        <v>0</v>
      </c>
      <c r="M250" s="96">
        <f t="shared" ca="1" si="53"/>
        <v>3377.36</v>
      </c>
      <c r="N250" s="96">
        <f t="shared" ca="1" si="54"/>
        <v>3160.98</v>
      </c>
      <c r="O250" s="96">
        <f t="shared" ca="1" si="55"/>
        <v>0</v>
      </c>
      <c r="P250" s="87"/>
    </row>
    <row r="251" spans="1:16" ht="18.75" customHeight="1">
      <c r="A251" s="42"/>
      <c r="B251" s="89">
        <f t="shared" ca="1" si="46"/>
        <v>0</v>
      </c>
      <c r="C251" s="87">
        <f t="shared" ca="1" si="47"/>
        <v>0</v>
      </c>
      <c r="D251" s="616">
        <f t="shared" ca="1" si="42"/>
        <v>0</v>
      </c>
      <c r="E251" s="88">
        <f t="shared" ca="1" si="43"/>
        <v>0</v>
      </c>
      <c r="F251" s="88">
        <f t="shared" ca="1" si="44"/>
        <v>0</v>
      </c>
      <c r="G251" s="88">
        <f t="shared" ca="1" si="45"/>
        <v>0</v>
      </c>
      <c r="H251" s="96">
        <f t="shared" ca="1" si="48"/>
        <v>0</v>
      </c>
      <c r="I251" s="90">
        <f t="shared" ca="1" si="49"/>
        <v>0</v>
      </c>
      <c r="J251" s="90">
        <f t="shared" ca="1" si="50"/>
        <v>0</v>
      </c>
      <c r="K251" s="90">
        <f t="shared" ca="1" si="51"/>
        <v>0</v>
      </c>
      <c r="L251" s="90">
        <f t="shared" ca="1" si="52"/>
        <v>0</v>
      </c>
      <c r="M251" s="96">
        <f t="shared" ca="1" si="53"/>
        <v>0</v>
      </c>
      <c r="N251" s="96">
        <f t="shared" ca="1" si="54"/>
        <v>0</v>
      </c>
      <c r="O251" s="96">
        <f t="shared" ca="1" si="55"/>
        <v>0</v>
      </c>
      <c r="P251" s="87"/>
    </row>
    <row r="252" spans="1:16" ht="18.75" customHeight="1">
      <c r="A252" s="42"/>
      <c r="B252" s="89" t="str">
        <f t="shared" ca="1" si="46"/>
        <v>Начальник лазні</v>
      </c>
      <c r="C252" s="87" t="str">
        <f t="shared" ca="1" si="47"/>
        <v>штаб - с-нт</v>
      </c>
      <c r="D252" s="616">
        <f t="shared" ca="1" si="42"/>
        <v>2618620836</v>
      </c>
      <c r="E252" s="88" t="str">
        <f t="shared" ca="1" si="43"/>
        <v>Коваленко</v>
      </c>
      <c r="F252" s="88" t="str">
        <f t="shared" ca="1" si="44"/>
        <v>Євген</v>
      </c>
      <c r="G252" s="88" t="str">
        <f t="shared" ca="1" si="45"/>
        <v>Володимирович</v>
      </c>
      <c r="H252" s="96">
        <f t="shared" ca="1" si="48"/>
        <v>18660.5</v>
      </c>
      <c r="I252" s="90">
        <f t="shared" ca="1" si="49"/>
        <v>3358.89</v>
      </c>
      <c r="J252" s="90">
        <f t="shared" ca="1" si="50"/>
        <v>229.92</v>
      </c>
      <c r="K252" s="90">
        <f t="shared" ca="1" si="51"/>
        <v>0</v>
      </c>
      <c r="L252" s="90">
        <f t="shared" ca="1" si="52"/>
        <v>0</v>
      </c>
      <c r="M252" s="96">
        <f t="shared" ca="1" si="53"/>
        <v>3588.81</v>
      </c>
      <c r="N252" s="96">
        <f t="shared" ca="1" si="54"/>
        <v>3358.89</v>
      </c>
      <c r="O252" s="96">
        <f t="shared" ca="1" si="55"/>
        <v>0</v>
      </c>
      <c r="P252" s="87"/>
    </row>
    <row r="253" spans="1:16" ht="18.75" customHeight="1">
      <c r="A253" s="42"/>
      <c r="B253" s="89" t="str">
        <f t="shared" ca="1" si="46"/>
        <v>Водій- кочегар</v>
      </c>
      <c r="C253" s="87">
        <f t="shared" ca="1" si="47"/>
        <v>0</v>
      </c>
      <c r="D253" s="616">
        <f t="shared" ca="1" si="42"/>
        <v>0</v>
      </c>
      <c r="E253" s="88" t="str">
        <f t="shared" ca="1" si="43"/>
        <v>вс/сс</v>
      </c>
      <c r="F253" s="88">
        <f t="shared" ca="1" si="44"/>
        <v>0</v>
      </c>
      <c r="G253" s="88">
        <f t="shared" ca="1" si="45"/>
        <v>0</v>
      </c>
      <c r="H253" s="96">
        <f t="shared" ca="1" si="48"/>
        <v>0</v>
      </c>
      <c r="I253" s="90">
        <f t="shared" ca="1" si="49"/>
        <v>0</v>
      </c>
      <c r="J253" s="90">
        <f t="shared" ca="1" si="50"/>
        <v>0</v>
      </c>
      <c r="K253" s="90">
        <f t="shared" ca="1" si="51"/>
        <v>0</v>
      </c>
      <c r="L253" s="90">
        <f t="shared" ca="1" si="52"/>
        <v>0</v>
      </c>
      <c r="M253" s="96">
        <f t="shared" ca="1" si="53"/>
        <v>0</v>
      </c>
      <c r="N253" s="96">
        <f t="shared" ca="1" si="54"/>
        <v>0</v>
      </c>
      <c r="O253" s="96">
        <f t="shared" ca="1" si="55"/>
        <v>0</v>
      </c>
      <c r="P253" s="87"/>
    </row>
    <row r="254" spans="1:16" ht="18.75" customHeight="1">
      <c r="A254" s="42"/>
      <c r="B254" s="89">
        <f t="shared" ca="1" si="46"/>
        <v>0</v>
      </c>
      <c r="C254" s="87">
        <f t="shared" ca="1" si="47"/>
        <v>0</v>
      </c>
      <c r="D254" s="616">
        <f t="shared" ca="1" si="42"/>
        <v>0</v>
      </c>
      <c r="E254" s="88">
        <f t="shared" ca="1" si="43"/>
        <v>0</v>
      </c>
      <c r="F254" s="88">
        <f t="shared" ca="1" si="44"/>
        <v>0</v>
      </c>
      <c r="G254" s="88">
        <f t="shared" ca="1" si="45"/>
        <v>0</v>
      </c>
      <c r="H254" s="96">
        <f t="shared" ca="1" si="48"/>
        <v>0</v>
      </c>
      <c r="I254" s="90">
        <f t="shared" ca="1" si="49"/>
        <v>0</v>
      </c>
      <c r="J254" s="90">
        <f t="shared" ca="1" si="50"/>
        <v>0</v>
      </c>
      <c r="K254" s="90">
        <f t="shared" ca="1" si="51"/>
        <v>0</v>
      </c>
      <c r="L254" s="90">
        <f t="shared" ca="1" si="52"/>
        <v>0</v>
      </c>
      <c r="M254" s="96">
        <f t="shared" ca="1" si="53"/>
        <v>0</v>
      </c>
      <c r="N254" s="96">
        <f t="shared" ca="1" si="54"/>
        <v>0</v>
      </c>
      <c r="O254" s="96">
        <f t="shared" ca="1" si="55"/>
        <v>0</v>
      </c>
      <c r="P254" s="87"/>
    </row>
    <row r="255" spans="1:16" ht="18.75" customHeight="1">
      <c r="A255" s="42"/>
      <c r="B255" s="89" t="str">
        <f t="shared" ca="1" si="46"/>
        <v xml:space="preserve">Командир відділення </v>
      </c>
      <c r="C255" s="87">
        <f t="shared" ca="1" si="47"/>
        <v>0</v>
      </c>
      <c r="D255" s="616">
        <f t="shared" ca="1" si="42"/>
        <v>0</v>
      </c>
      <c r="E255" s="88">
        <f t="shared" ca="1" si="43"/>
        <v>0</v>
      </c>
      <c r="F255" s="88">
        <f t="shared" ca="1" si="44"/>
        <v>0</v>
      </c>
      <c r="G255" s="88">
        <f t="shared" ca="1" si="45"/>
        <v>0</v>
      </c>
      <c r="H255" s="96">
        <f t="shared" ca="1" si="48"/>
        <v>0</v>
      </c>
      <c r="I255" s="90">
        <f t="shared" ca="1" si="49"/>
        <v>0</v>
      </c>
      <c r="J255" s="90">
        <f t="shared" ca="1" si="50"/>
        <v>0</v>
      </c>
      <c r="K255" s="90">
        <f t="shared" ca="1" si="51"/>
        <v>0</v>
      </c>
      <c r="L255" s="90">
        <f t="shared" ca="1" si="52"/>
        <v>0</v>
      </c>
      <c r="M255" s="96">
        <f t="shared" ca="1" si="53"/>
        <v>0</v>
      </c>
      <c r="N255" s="96">
        <f t="shared" ca="1" si="54"/>
        <v>0</v>
      </c>
      <c r="O255" s="96">
        <f t="shared" ca="1" si="55"/>
        <v>0</v>
      </c>
      <c r="P255" s="87"/>
    </row>
    <row r="256" spans="1:16" ht="18.75" customHeight="1">
      <c r="A256" s="42"/>
      <c r="B256" s="89" t="str">
        <f t="shared" ca="1" si="46"/>
        <v>Старший топогеодезист</v>
      </c>
      <c r="C256" s="87">
        <f t="shared" ca="1" si="47"/>
        <v>0</v>
      </c>
      <c r="D256" s="616">
        <f t="shared" ca="1" si="42"/>
        <v>0</v>
      </c>
      <c r="E256" s="88">
        <f t="shared" ca="1" si="43"/>
        <v>0</v>
      </c>
      <c r="F256" s="88">
        <f t="shared" ca="1" si="44"/>
        <v>0</v>
      </c>
      <c r="G256" s="88">
        <f t="shared" ca="1" si="45"/>
        <v>0</v>
      </c>
      <c r="H256" s="96">
        <f t="shared" ca="1" si="48"/>
        <v>0</v>
      </c>
      <c r="I256" s="90">
        <f t="shared" ca="1" si="49"/>
        <v>0</v>
      </c>
      <c r="J256" s="90">
        <f t="shared" ca="1" si="50"/>
        <v>0</v>
      </c>
      <c r="K256" s="90">
        <f t="shared" ca="1" si="51"/>
        <v>0</v>
      </c>
      <c r="L256" s="90">
        <f t="shared" ca="1" si="52"/>
        <v>0</v>
      </c>
      <c r="M256" s="96">
        <f t="shared" ca="1" si="53"/>
        <v>0</v>
      </c>
      <c r="N256" s="96">
        <f t="shared" ca="1" si="54"/>
        <v>0</v>
      </c>
      <c r="O256" s="96">
        <f t="shared" ca="1" si="55"/>
        <v>0</v>
      </c>
      <c r="P256" s="87"/>
    </row>
    <row r="257" spans="1:16" ht="18.75" customHeight="1">
      <c r="A257" s="42"/>
      <c r="B257" s="89" t="str">
        <f t="shared" ca="1" si="46"/>
        <v xml:space="preserve">Оператор -топогеодезист </v>
      </c>
      <c r="C257" s="87" t="str">
        <f t="shared" ca="1" si="47"/>
        <v>м-с</v>
      </c>
      <c r="D257" s="616">
        <f t="shared" ca="1" si="42"/>
        <v>2583321177</v>
      </c>
      <c r="E257" s="88" t="str">
        <f t="shared" ca="1" si="43"/>
        <v>Волков</v>
      </c>
      <c r="F257" s="88" t="str">
        <f t="shared" ca="1" si="44"/>
        <v>Андрій</v>
      </c>
      <c r="G257" s="88" t="str">
        <f t="shared" ca="1" si="45"/>
        <v>Вячеславович</v>
      </c>
      <c r="H257" s="96">
        <f t="shared" ca="1" si="48"/>
        <v>14787.35</v>
      </c>
      <c r="I257" s="90">
        <f t="shared" ca="1" si="49"/>
        <v>2661.72</v>
      </c>
      <c r="J257" s="90">
        <f t="shared" ca="1" si="50"/>
        <v>182.2</v>
      </c>
      <c r="K257" s="90">
        <f t="shared" ca="1" si="51"/>
        <v>0</v>
      </c>
      <c r="L257" s="90">
        <f t="shared" ca="1" si="52"/>
        <v>0</v>
      </c>
      <c r="M257" s="96">
        <f t="shared" ca="1" si="53"/>
        <v>2843.92</v>
      </c>
      <c r="N257" s="96">
        <f t="shared" ca="1" si="54"/>
        <v>2661.72</v>
      </c>
      <c r="O257" s="96">
        <f t="shared" ca="1" si="55"/>
        <v>0</v>
      </c>
      <c r="P257" s="87"/>
    </row>
    <row r="258" spans="1:16" ht="18.75" customHeight="1">
      <c r="A258" s="42"/>
      <c r="B258" s="89" t="str">
        <f t="shared" ca="1" si="46"/>
        <v xml:space="preserve">Оператор -топогеодезист </v>
      </c>
      <c r="C258" s="87" t="str">
        <f t="shared" ca="1" si="47"/>
        <v>м-с</v>
      </c>
      <c r="D258" s="616">
        <f t="shared" ca="1" si="42"/>
        <v>2785603298</v>
      </c>
      <c r="E258" s="88" t="str">
        <f t="shared" ca="1" si="43"/>
        <v>Гега</v>
      </c>
      <c r="F258" s="88" t="str">
        <f t="shared" ca="1" si="44"/>
        <v>Валентин</v>
      </c>
      <c r="G258" s="88" t="str">
        <f t="shared" ca="1" si="45"/>
        <v>Володимирович</v>
      </c>
      <c r="H258" s="96">
        <f t="shared" ca="1" si="48"/>
        <v>16264.55</v>
      </c>
      <c r="I258" s="90">
        <f t="shared" ca="1" si="49"/>
        <v>2927.62</v>
      </c>
      <c r="J258" s="90">
        <f t="shared" ca="1" si="50"/>
        <v>200.4</v>
      </c>
      <c r="K258" s="90">
        <f t="shared" ca="1" si="51"/>
        <v>0</v>
      </c>
      <c r="L258" s="90">
        <f t="shared" ca="1" si="52"/>
        <v>0</v>
      </c>
      <c r="M258" s="96">
        <f t="shared" ca="1" si="53"/>
        <v>3128.02</v>
      </c>
      <c r="N258" s="96">
        <f t="shared" ca="1" si="54"/>
        <v>2927.62</v>
      </c>
      <c r="O258" s="96">
        <f t="shared" ca="1" si="55"/>
        <v>0</v>
      </c>
      <c r="P258" s="87"/>
    </row>
    <row r="259" spans="1:16" ht="18.75" customHeight="1">
      <c r="A259" s="42"/>
      <c r="B259" s="89" t="str">
        <f t="shared" ca="1" si="46"/>
        <v xml:space="preserve">Оператор -топогеодезист </v>
      </c>
      <c r="C259" s="87">
        <f t="shared" ca="1" si="47"/>
        <v>0</v>
      </c>
      <c r="D259" s="616">
        <f t="shared" ca="1" si="42"/>
        <v>0</v>
      </c>
      <c r="E259" s="88">
        <f t="shared" ca="1" si="43"/>
        <v>0</v>
      </c>
      <c r="F259" s="88">
        <f t="shared" ca="1" si="44"/>
        <v>0</v>
      </c>
      <c r="G259" s="88">
        <f t="shared" ca="1" si="45"/>
        <v>0</v>
      </c>
      <c r="H259" s="96">
        <f t="shared" ca="1" si="48"/>
        <v>0</v>
      </c>
      <c r="I259" s="90">
        <f t="shared" ca="1" si="49"/>
        <v>0</v>
      </c>
      <c r="J259" s="90">
        <f t="shared" ca="1" si="50"/>
        <v>0</v>
      </c>
      <c r="K259" s="90">
        <f t="shared" ca="1" si="51"/>
        <v>0</v>
      </c>
      <c r="L259" s="90">
        <f t="shared" ca="1" si="52"/>
        <v>0</v>
      </c>
      <c r="M259" s="96">
        <f t="shared" ca="1" si="53"/>
        <v>0</v>
      </c>
      <c r="N259" s="96">
        <f t="shared" ca="1" si="54"/>
        <v>0</v>
      </c>
      <c r="O259" s="96">
        <f t="shared" ca="1" si="55"/>
        <v>0</v>
      </c>
      <c r="P259" s="87"/>
    </row>
    <row r="260" spans="1:16" ht="18.75" customHeight="1">
      <c r="A260" s="42"/>
      <c r="B260" s="89" t="str">
        <f t="shared" ca="1" si="46"/>
        <v>Водій -радіотелефоніст</v>
      </c>
      <c r="C260" s="87" t="str">
        <f t="shared" ca="1" si="47"/>
        <v>м-с</v>
      </c>
      <c r="D260" s="616">
        <f t="shared" ca="1" si="42"/>
        <v>3435607474</v>
      </c>
      <c r="E260" s="88" t="str">
        <f t="shared" ca="1" si="43"/>
        <v>Носаченко</v>
      </c>
      <c r="F260" s="88" t="str">
        <f t="shared" ca="1" si="44"/>
        <v>Володимир</v>
      </c>
      <c r="G260" s="88" t="str">
        <f t="shared" ca="1" si="45"/>
        <v>Генадійович</v>
      </c>
      <c r="H260" s="96">
        <f t="shared" ca="1" si="48"/>
        <v>14857.25</v>
      </c>
      <c r="I260" s="90">
        <f t="shared" ca="1" si="49"/>
        <v>2674.31</v>
      </c>
      <c r="J260" s="90">
        <f t="shared" ca="1" si="50"/>
        <v>183.06</v>
      </c>
      <c r="K260" s="90">
        <f t="shared" ca="1" si="51"/>
        <v>0</v>
      </c>
      <c r="L260" s="90">
        <f t="shared" ca="1" si="52"/>
        <v>0</v>
      </c>
      <c r="M260" s="96">
        <f t="shared" ca="1" si="53"/>
        <v>2857.37</v>
      </c>
      <c r="N260" s="96">
        <f t="shared" ca="1" si="54"/>
        <v>2674.31</v>
      </c>
      <c r="O260" s="96">
        <f t="shared" ca="1" si="55"/>
        <v>0</v>
      </c>
      <c r="P260" s="87"/>
    </row>
    <row r="261" spans="1:16" ht="18.75" customHeight="1">
      <c r="A261" s="42"/>
      <c r="B261" s="89">
        <f t="shared" ca="1" si="46"/>
        <v>0</v>
      </c>
      <c r="C261" s="87">
        <f t="shared" ca="1" si="47"/>
        <v>0</v>
      </c>
      <c r="D261" s="616">
        <f t="shared" ca="1" si="42"/>
        <v>0</v>
      </c>
      <c r="E261" s="88">
        <f t="shared" ca="1" si="43"/>
        <v>0</v>
      </c>
      <c r="F261" s="88">
        <f t="shared" ca="1" si="44"/>
        <v>0</v>
      </c>
      <c r="G261" s="88">
        <f t="shared" ca="1" si="45"/>
        <v>0</v>
      </c>
      <c r="H261" s="96">
        <f t="shared" ca="1" si="48"/>
        <v>0</v>
      </c>
      <c r="I261" s="90">
        <f t="shared" ca="1" si="49"/>
        <v>0</v>
      </c>
      <c r="J261" s="90">
        <f t="shared" ca="1" si="50"/>
        <v>0</v>
      </c>
      <c r="K261" s="90">
        <f t="shared" ca="1" si="51"/>
        <v>0</v>
      </c>
      <c r="L261" s="90">
        <f t="shared" ca="1" si="52"/>
        <v>0</v>
      </c>
      <c r="M261" s="96">
        <f t="shared" ca="1" si="53"/>
        <v>0</v>
      </c>
      <c r="N261" s="96">
        <f t="shared" ca="1" si="54"/>
        <v>0</v>
      </c>
      <c r="O261" s="96">
        <f t="shared" ca="1" si="55"/>
        <v>0</v>
      </c>
      <c r="P261" s="87"/>
    </row>
    <row r="262" spans="1:16" ht="18.75" customHeight="1">
      <c r="A262" s="42"/>
      <c r="B262" s="89" t="str">
        <f t="shared" ca="1" si="46"/>
        <v>Командир відділення</v>
      </c>
      <c r="C262" s="87">
        <f t="shared" ca="1" si="47"/>
        <v>0</v>
      </c>
      <c r="D262" s="616">
        <f t="shared" ca="1" si="42"/>
        <v>0</v>
      </c>
      <c r="E262" s="88">
        <f t="shared" ca="1" si="43"/>
        <v>0</v>
      </c>
      <c r="F262" s="88">
        <f t="shared" ca="1" si="44"/>
        <v>0</v>
      </c>
      <c r="G262" s="88">
        <f t="shared" ca="1" si="45"/>
        <v>0</v>
      </c>
      <c r="H262" s="96">
        <f t="shared" ca="1" si="48"/>
        <v>0</v>
      </c>
      <c r="I262" s="90">
        <f t="shared" ca="1" si="49"/>
        <v>0</v>
      </c>
      <c r="J262" s="90">
        <f t="shared" ca="1" si="50"/>
        <v>0</v>
      </c>
      <c r="K262" s="90">
        <f t="shared" ca="1" si="51"/>
        <v>0</v>
      </c>
      <c r="L262" s="90">
        <f t="shared" ca="1" si="52"/>
        <v>0</v>
      </c>
      <c r="M262" s="96">
        <f t="shared" ca="1" si="53"/>
        <v>0</v>
      </c>
      <c r="N262" s="96">
        <f t="shared" ca="1" si="54"/>
        <v>0</v>
      </c>
      <c r="O262" s="96">
        <f t="shared" ca="1" si="55"/>
        <v>0</v>
      </c>
      <c r="P262" s="87"/>
    </row>
    <row r="263" spans="1:16" ht="18.75" customHeight="1">
      <c r="A263" s="42"/>
      <c r="B263" s="89" t="str">
        <f t="shared" ca="1" si="46"/>
        <v xml:space="preserve">Старший маскувальник </v>
      </c>
      <c r="C263" s="87" t="str">
        <f t="shared" ca="1" si="47"/>
        <v>ст. м-с</v>
      </c>
      <c r="D263" s="616">
        <f t="shared" ca="1" si="42"/>
        <v>2562916295</v>
      </c>
      <c r="E263" s="88" t="str">
        <f t="shared" ca="1" si="43"/>
        <v>Генчєв</v>
      </c>
      <c r="F263" s="88" t="str">
        <f t="shared" ca="1" si="44"/>
        <v>Віталій</v>
      </c>
      <c r="G263" s="88" t="str">
        <f t="shared" ca="1" si="45"/>
        <v>Миколайович</v>
      </c>
      <c r="H263" s="96">
        <f t="shared" ca="1" si="48"/>
        <v>17513.599999999999</v>
      </c>
      <c r="I263" s="90">
        <f t="shared" ca="1" si="49"/>
        <v>3152.45</v>
      </c>
      <c r="J263" s="90">
        <f t="shared" ca="1" si="50"/>
        <v>215.79</v>
      </c>
      <c r="K263" s="90">
        <f t="shared" ca="1" si="51"/>
        <v>0</v>
      </c>
      <c r="L263" s="90">
        <f t="shared" ca="1" si="52"/>
        <v>0</v>
      </c>
      <c r="M263" s="96">
        <f t="shared" ca="1" si="53"/>
        <v>3368.24</v>
      </c>
      <c r="N263" s="96">
        <f t="shared" ca="1" si="54"/>
        <v>3152.45</v>
      </c>
      <c r="O263" s="96">
        <f t="shared" ca="1" si="55"/>
        <v>0</v>
      </c>
      <c r="P263" s="87"/>
    </row>
    <row r="264" spans="1:16" ht="18.75" customHeight="1">
      <c r="A264" s="42"/>
      <c r="B264" s="89" t="str">
        <f t="shared" ca="1" si="46"/>
        <v>Маскувальник</v>
      </c>
      <c r="C264" s="87">
        <f t="shared" ca="1" si="47"/>
        <v>0</v>
      </c>
      <c r="D264" s="616">
        <f t="shared" ca="1" si="42"/>
        <v>0</v>
      </c>
      <c r="E264" s="88">
        <f t="shared" ca="1" si="43"/>
        <v>0</v>
      </c>
      <c r="F264" s="88">
        <f t="shared" ca="1" si="44"/>
        <v>0</v>
      </c>
      <c r="G264" s="88">
        <f t="shared" ca="1" si="45"/>
        <v>0</v>
      </c>
      <c r="H264" s="96">
        <f t="shared" ca="1" si="48"/>
        <v>0</v>
      </c>
      <c r="I264" s="90">
        <f t="shared" ca="1" si="49"/>
        <v>0</v>
      </c>
      <c r="J264" s="90">
        <f t="shared" ca="1" si="50"/>
        <v>0</v>
      </c>
      <c r="K264" s="90">
        <f t="shared" ca="1" si="51"/>
        <v>0</v>
      </c>
      <c r="L264" s="90">
        <f t="shared" ca="1" si="52"/>
        <v>0</v>
      </c>
      <c r="M264" s="96">
        <f t="shared" ca="1" si="53"/>
        <v>0</v>
      </c>
      <c r="N264" s="96">
        <f t="shared" ca="1" si="54"/>
        <v>0</v>
      </c>
      <c r="O264" s="96">
        <f t="shared" ca="1" si="55"/>
        <v>0</v>
      </c>
      <c r="P264" s="87"/>
    </row>
    <row r="265" spans="1:16" ht="18.75" customHeight="1">
      <c r="A265" s="42"/>
      <c r="B265" s="89" t="str">
        <f t="shared" ca="1" si="46"/>
        <v>Маскувальник</v>
      </c>
      <c r="C265" s="87" t="str">
        <f t="shared" ca="1" si="47"/>
        <v>ст. м-с</v>
      </c>
      <c r="D265" s="616">
        <f t="shared" ca="1" si="42"/>
        <v>3683310036</v>
      </c>
      <c r="E265" s="88" t="str">
        <f t="shared" ca="1" si="43"/>
        <v>Гега</v>
      </c>
      <c r="F265" s="88" t="str">
        <f t="shared" ca="1" si="44"/>
        <v>Богдан</v>
      </c>
      <c r="G265" s="88" t="str">
        <f t="shared" ca="1" si="45"/>
        <v>Валентинович</v>
      </c>
      <c r="H265" s="96">
        <f t="shared" ca="1" si="48"/>
        <v>15056.43</v>
      </c>
      <c r="I265" s="90">
        <f t="shared" ca="1" si="49"/>
        <v>2710.16</v>
      </c>
      <c r="J265" s="90">
        <f t="shared" ca="1" si="50"/>
        <v>185.52</v>
      </c>
      <c r="K265" s="90">
        <f t="shared" ca="1" si="51"/>
        <v>0</v>
      </c>
      <c r="L265" s="90">
        <f t="shared" ca="1" si="52"/>
        <v>0</v>
      </c>
      <c r="M265" s="96">
        <f t="shared" ca="1" si="53"/>
        <v>2895.68</v>
      </c>
      <c r="N265" s="96">
        <f t="shared" ca="1" si="54"/>
        <v>2710.16</v>
      </c>
      <c r="O265" s="96">
        <f t="shared" ca="1" si="55"/>
        <v>0</v>
      </c>
      <c r="P265" s="87"/>
    </row>
    <row r="266" spans="1:16" ht="18.75" customHeight="1">
      <c r="A266" s="42"/>
      <c r="B266" s="89">
        <f t="shared" ca="1" si="46"/>
        <v>0</v>
      </c>
      <c r="C266" s="87">
        <f t="shared" ca="1" si="47"/>
        <v>0</v>
      </c>
      <c r="D266" s="616">
        <f t="shared" ca="1" si="42"/>
        <v>0</v>
      </c>
      <c r="E266" s="88">
        <f t="shared" ca="1" si="43"/>
        <v>0</v>
      </c>
      <c r="F266" s="88">
        <f t="shared" ca="1" si="44"/>
        <v>0</v>
      </c>
      <c r="G266" s="88">
        <f t="shared" ca="1" si="45"/>
        <v>0</v>
      </c>
      <c r="H266" s="96">
        <f t="shared" ca="1" si="48"/>
        <v>0</v>
      </c>
      <c r="I266" s="90">
        <f t="shared" ca="1" si="49"/>
        <v>0</v>
      </c>
      <c r="J266" s="90">
        <f t="shared" ca="1" si="50"/>
        <v>0</v>
      </c>
      <c r="K266" s="90">
        <f t="shared" ca="1" si="51"/>
        <v>0</v>
      </c>
      <c r="L266" s="90">
        <f t="shared" ca="1" si="52"/>
        <v>0</v>
      </c>
      <c r="M266" s="96">
        <f t="shared" ca="1" si="53"/>
        <v>0</v>
      </c>
      <c r="N266" s="96">
        <f t="shared" ca="1" si="54"/>
        <v>0</v>
      </c>
      <c r="O266" s="96">
        <f t="shared" ca="1" si="55"/>
        <v>0</v>
      </c>
      <c r="P266" s="87"/>
    </row>
    <row r="267" spans="1:16" ht="18.75" customHeight="1">
      <c r="A267" s="42"/>
      <c r="B267" s="89" t="str">
        <f t="shared" ca="1" si="46"/>
        <v>Водій - радіотелефоніст</v>
      </c>
      <c r="C267" s="87">
        <f t="shared" ca="1" si="47"/>
        <v>0</v>
      </c>
      <c r="D267" s="616">
        <f t="shared" ca="1" si="42"/>
        <v>0</v>
      </c>
      <c r="E267" s="88">
        <f t="shared" ca="1" si="43"/>
        <v>0</v>
      </c>
      <c r="F267" s="88">
        <f t="shared" ca="1" si="44"/>
        <v>0</v>
      </c>
      <c r="G267" s="88">
        <f t="shared" ca="1" si="45"/>
        <v>0</v>
      </c>
      <c r="H267" s="96">
        <f t="shared" ca="1" si="48"/>
        <v>0</v>
      </c>
      <c r="I267" s="90">
        <f t="shared" ca="1" si="49"/>
        <v>0</v>
      </c>
      <c r="J267" s="90">
        <f t="shared" ca="1" si="50"/>
        <v>0</v>
      </c>
      <c r="K267" s="90">
        <f t="shared" ca="1" si="51"/>
        <v>0</v>
      </c>
      <c r="L267" s="90">
        <f t="shared" ca="1" si="52"/>
        <v>0</v>
      </c>
      <c r="M267" s="96">
        <f t="shared" ca="1" si="53"/>
        <v>0</v>
      </c>
      <c r="N267" s="96">
        <f t="shared" ca="1" si="54"/>
        <v>0</v>
      </c>
      <c r="O267" s="96">
        <f t="shared" ca="1" si="55"/>
        <v>0</v>
      </c>
      <c r="P267" s="87"/>
    </row>
    <row r="268" spans="1:16" ht="18.75" customHeight="1">
      <c r="A268" s="42"/>
      <c r="B268" s="89">
        <f t="shared" ca="1" si="46"/>
        <v>0</v>
      </c>
      <c r="C268" s="87">
        <f t="shared" ca="1" si="47"/>
        <v>0</v>
      </c>
      <c r="D268" s="616">
        <f t="shared" ca="1" si="42"/>
        <v>0</v>
      </c>
      <c r="E268" s="88">
        <f t="shared" ca="1" si="43"/>
        <v>0</v>
      </c>
      <c r="F268" s="88">
        <f t="shared" ca="1" si="44"/>
        <v>0</v>
      </c>
      <c r="G268" s="88">
        <f t="shared" ca="1" si="45"/>
        <v>0</v>
      </c>
      <c r="H268" s="96">
        <f t="shared" ca="1" si="48"/>
        <v>0</v>
      </c>
      <c r="I268" s="90">
        <f t="shared" ca="1" si="49"/>
        <v>0</v>
      </c>
      <c r="J268" s="90">
        <f t="shared" ca="1" si="50"/>
        <v>0</v>
      </c>
      <c r="K268" s="90">
        <f t="shared" ca="1" si="51"/>
        <v>0</v>
      </c>
      <c r="L268" s="90">
        <f t="shared" ca="1" si="52"/>
        <v>0</v>
      </c>
      <c r="M268" s="96">
        <f t="shared" ca="1" si="53"/>
        <v>0</v>
      </c>
      <c r="N268" s="96">
        <f t="shared" ca="1" si="54"/>
        <v>0</v>
      </c>
      <c r="O268" s="96">
        <f t="shared" ca="1" si="55"/>
        <v>0</v>
      </c>
      <c r="P268" s="87"/>
    </row>
    <row r="269" spans="1:16" ht="18.75" customHeight="1">
      <c r="A269" s="42"/>
      <c r="B269" s="89" t="str">
        <f t="shared" ca="1" si="46"/>
        <v xml:space="preserve">Начальник медичної служби -начальник медичного пункту </v>
      </c>
      <c r="C269" s="87">
        <f t="shared" ca="1" si="47"/>
        <v>0</v>
      </c>
      <c r="D269" s="616">
        <f t="shared" ca="1" si="42"/>
        <v>0</v>
      </c>
      <c r="E269" s="88">
        <f t="shared" ca="1" si="43"/>
        <v>0</v>
      </c>
      <c r="F269" s="88">
        <f t="shared" ca="1" si="44"/>
        <v>0</v>
      </c>
      <c r="G269" s="88">
        <f t="shared" ca="1" si="45"/>
        <v>0</v>
      </c>
      <c r="H269" s="96">
        <f t="shared" ca="1" si="48"/>
        <v>0</v>
      </c>
      <c r="I269" s="90">
        <f t="shared" ca="1" si="49"/>
        <v>0</v>
      </c>
      <c r="J269" s="90">
        <f t="shared" ca="1" si="50"/>
        <v>0</v>
      </c>
      <c r="K269" s="90">
        <f t="shared" ca="1" si="51"/>
        <v>0</v>
      </c>
      <c r="L269" s="90">
        <f t="shared" ca="1" si="52"/>
        <v>0</v>
      </c>
      <c r="M269" s="96">
        <f t="shared" ca="1" si="53"/>
        <v>0</v>
      </c>
      <c r="N269" s="96">
        <f t="shared" ca="1" si="54"/>
        <v>0</v>
      </c>
      <c r="O269" s="96">
        <f t="shared" ca="1" si="55"/>
        <v>0</v>
      </c>
      <c r="P269" s="87"/>
    </row>
    <row r="270" spans="1:16" ht="18.75" customHeight="1">
      <c r="A270" s="42"/>
      <c r="B270" s="89" t="str">
        <f t="shared" ca="1" si="46"/>
        <v xml:space="preserve">Фельдшер </v>
      </c>
      <c r="C270" s="87" t="str">
        <f t="shared" ca="1" si="47"/>
        <v>ст.с-нт</v>
      </c>
      <c r="D270" s="616">
        <f t="shared" ca="1" si="42"/>
        <v>2963112923</v>
      </c>
      <c r="E270" s="88" t="str">
        <f t="shared" ca="1" si="43"/>
        <v>Акатова</v>
      </c>
      <c r="F270" s="88" t="str">
        <f t="shared" ca="1" si="44"/>
        <v>Оксана</v>
      </c>
      <c r="G270" s="88" t="str">
        <f t="shared" ca="1" si="45"/>
        <v>Олександрівна</v>
      </c>
      <c r="H270" s="96">
        <f t="shared" ca="1" si="48"/>
        <v>17732.8</v>
      </c>
      <c r="I270" s="90">
        <f t="shared" ca="1" si="49"/>
        <v>3191.9</v>
      </c>
      <c r="J270" s="90">
        <f t="shared" ca="1" si="50"/>
        <v>218.49</v>
      </c>
      <c r="K270" s="90">
        <f t="shared" ca="1" si="51"/>
        <v>0</v>
      </c>
      <c r="L270" s="90">
        <f t="shared" ca="1" si="52"/>
        <v>0</v>
      </c>
      <c r="M270" s="96">
        <f t="shared" ca="1" si="53"/>
        <v>3410.39</v>
      </c>
      <c r="N270" s="96">
        <f t="shared" ca="1" si="54"/>
        <v>3191.9</v>
      </c>
      <c r="O270" s="96">
        <f t="shared" ca="1" si="55"/>
        <v>0</v>
      </c>
      <c r="P270" s="87"/>
    </row>
    <row r="271" spans="1:16" ht="18.75" customHeight="1">
      <c r="A271" s="42"/>
      <c r="B271" s="89" t="str">
        <f t="shared" ca="1" si="46"/>
        <v>Водій-електрик</v>
      </c>
      <c r="C271" s="87">
        <f t="shared" ca="1" si="47"/>
        <v>0</v>
      </c>
      <c r="D271" s="616">
        <f t="shared" ref="D271:D334" ca="1" si="56">INDIRECT("Відомість!do"&amp;ROW()-11)</f>
        <v>0</v>
      </c>
      <c r="E271" s="88" t="str">
        <f t="shared" ref="E271:E334" ca="1" si="57">INDIRECT("Відомість!dl"&amp;ROW()-11)</f>
        <v>вс/сс</v>
      </c>
      <c r="F271" s="88">
        <f t="shared" ref="F271:F334" ca="1" si="58">INDIRECT("Відомість!dm"&amp;ROW()-11)</f>
        <v>0</v>
      </c>
      <c r="G271" s="88">
        <f t="shared" ref="G271:G334" ca="1" si="59">INDIRECT("Відомість!dn"&amp;ROW()-11)</f>
        <v>0</v>
      </c>
      <c r="H271" s="96">
        <f t="shared" ca="1" si="48"/>
        <v>0</v>
      </c>
      <c r="I271" s="90">
        <f t="shared" ca="1" si="49"/>
        <v>0</v>
      </c>
      <c r="J271" s="90">
        <f t="shared" ca="1" si="50"/>
        <v>0</v>
      </c>
      <c r="K271" s="90">
        <f t="shared" ca="1" si="51"/>
        <v>0</v>
      </c>
      <c r="L271" s="90">
        <f t="shared" ca="1" si="52"/>
        <v>0</v>
      </c>
      <c r="M271" s="96">
        <f t="shared" ca="1" si="53"/>
        <v>0</v>
      </c>
      <c r="N271" s="96">
        <f t="shared" ca="1" si="54"/>
        <v>0</v>
      </c>
      <c r="O271" s="96">
        <f t="shared" ca="1" si="55"/>
        <v>0</v>
      </c>
      <c r="P271" s="87"/>
    </row>
    <row r="272" spans="1:16" ht="18.75" customHeight="1">
      <c r="A272" s="42"/>
      <c r="B272" s="89" t="str">
        <f t="shared" ref="B272:B335" ca="1" si="60">INDIRECT("Відомість!b"&amp;ROW()-11)</f>
        <v xml:space="preserve">Водій- санітар </v>
      </c>
      <c r="C272" s="87" t="str">
        <f t="shared" ref="C272:C335" ca="1" si="61">INDIRECT("Відомість!c"&amp;ROW()-11)</f>
        <v>м-с</v>
      </c>
      <c r="D272" s="616">
        <f t="shared" ca="1" si="56"/>
        <v>3297218950</v>
      </c>
      <c r="E272" s="88" t="str">
        <f t="shared" ca="1" si="57"/>
        <v>Руденко</v>
      </c>
      <c r="F272" s="88" t="str">
        <f t="shared" ca="1" si="58"/>
        <v>Сергій</v>
      </c>
      <c r="G272" s="88" t="str">
        <f t="shared" ca="1" si="59"/>
        <v>Сергійович</v>
      </c>
      <c r="H272" s="96">
        <f t="shared" ref="H272:H335" ca="1" si="62">IF(D272=0,0,INDIRECT("Відомість!cw"&amp;ROW()-11))</f>
        <v>16239.13</v>
      </c>
      <c r="I272" s="90">
        <f t="shared" ref="I272:I335" ca="1" si="63">IF(D272=0,0,INDIRECT("Відомість!cx"&amp;ROW()-11))</f>
        <v>2923.04</v>
      </c>
      <c r="J272" s="90">
        <f t="shared" ref="J272:J335" ca="1" si="64">IF(D272=0,0,INDIRECT("Відомість!cz"&amp;ROW()-11))</f>
        <v>200.09</v>
      </c>
      <c r="K272" s="90">
        <f t="shared" ref="K272:K335" ca="1" si="65">IF(D272=0,0,(INDIRECT("Відомість!da"&amp;ROW()-11))+(INDIRECT("Відомість!db"&amp;ROW()-11)))</f>
        <v>0</v>
      </c>
      <c r="L272" s="90">
        <f t="shared" ref="L272:L335" ca="1" si="66">IF(D272=0,0,INDIRECT("Відомість!dc"&amp;ROW()-11))</f>
        <v>0</v>
      </c>
      <c r="M272" s="96">
        <f t="shared" ref="M272:M335" ca="1" si="67">IF(D272=0,0,INDIRECT("Відомість!dd"&amp;ROW()-11))</f>
        <v>3123.13</v>
      </c>
      <c r="N272" s="96">
        <f t="shared" ref="N272:N335" ca="1" si="68">IF(D272=0,0,INDIRECT("Відомість!df"&amp;ROW()-11))</f>
        <v>2923.04</v>
      </c>
      <c r="O272" s="96">
        <f t="shared" ref="O272:O335" ca="1" si="69">IF(D272=0,0,INDIRECT("Відомість!di"&amp;ROW()-11))</f>
        <v>0</v>
      </c>
      <c r="P272" s="87"/>
    </row>
    <row r="273" spans="1:16" ht="18.75" customHeight="1">
      <c r="A273" s="42"/>
      <c r="B273" s="89">
        <f t="shared" ca="1" si="60"/>
        <v>0</v>
      </c>
      <c r="C273" s="87">
        <f t="shared" ca="1" si="61"/>
        <v>0</v>
      </c>
      <c r="D273" s="616">
        <f t="shared" ca="1" si="56"/>
        <v>0</v>
      </c>
      <c r="E273" s="88">
        <f t="shared" ca="1" si="57"/>
        <v>0</v>
      </c>
      <c r="F273" s="88">
        <f t="shared" ca="1" si="58"/>
        <v>0</v>
      </c>
      <c r="G273" s="88">
        <f t="shared" ca="1" si="59"/>
        <v>0</v>
      </c>
      <c r="H273" s="96">
        <f t="shared" ca="1" si="62"/>
        <v>0</v>
      </c>
      <c r="I273" s="90">
        <f t="shared" ca="1" si="63"/>
        <v>0</v>
      </c>
      <c r="J273" s="90">
        <f t="shared" ca="1" si="64"/>
        <v>0</v>
      </c>
      <c r="K273" s="90">
        <f t="shared" ca="1" si="65"/>
        <v>0</v>
      </c>
      <c r="L273" s="90">
        <f t="shared" ca="1" si="66"/>
        <v>0</v>
      </c>
      <c r="M273" s="96">
        <f t="shared" ca="1" si="67"/>
        <v>0</v>
      </c>
      <c r="N273" s="96">
        <f t="shared" ca="1" si="68"/>
        <v>0</v>
      </c>
      <c r="O273" s="96">
        <f t="shared" ca="1" si="69"/>
        <v>0</v>
      </c>
      <c r="P273" s="87"/>
    </row>
    <row r="274" spans="1:16" ht="18.75" customHeight="1">
      <c r="A274" s="42">
        <v>6</v>
      </c>
      <c r="B274" s="89" t="str">
        <f t="shared" ca="1" si="60"/>
        <v>Начальник контрольно-технічного пункту</v>
      </c>
      <c r="C274" s="87" t="str">
        <f t="shared" ca="1" si="61"/>
        <v>штаб - с-нт</v>
      </c>
      <c r="D274" s="616">
        <f t="shared" ca="1" si="56"/>
        <v>0</v>
      </c>
      <c r="E274" s="88" t="str">
        <f t="shared" ca="1" si="57"/>
        <v>Прокопчук</v>
      </c>
      <c r="F274" s="88" t="str">
        <f t="shared" ca="1" si="58"/>
        <v>Володимир</v>
      </c>
      <c r="G274" s="88" t="str">
        <f t="shared" ca="1" si="59"/>
        <v>Володимирович</v>
      </c>
      <c r="H274" s="96">
        <f t="shared" ca="1" si="62"/>
        <v>0</v>
      </c>
      <c r="I274" s="90">
        <f t="shared" ca="1" si="63"/>
        <v>0</v>
      </c>
      <c r="J274" s="90">
        <f t="shared" ca="1" si="64"/>
        <v>0</v>
      </c>
      <c r="K274" s="90">
        <f t="shared" ca="1" si="65"/>
        <v>0</v>
      </c>
      <c r="L274" s="90">
        <f t="shared" ca="1" si="66"/>
        <v>0</v>
      </c>
      <c r="M274" s="96">
        <f t="shared" ca="1" si="67"/>
        <v>0</v>
      </c>
      <c r="N274" s="96">
        <f t="shared" ca="1" si="68"/>
        <v>0</v>
      </c>
      <c r="O274" s="96">
        <f t="shared" ca="1" si="69"/>
        <v>0</v>
      </c>
      <c r="P274" s="87"/>
    </row>
    <row r="275" spans="1:16" ht="18.75" customHeight="1">
      <c r="A275" s="42"/>
      <c r="B275" s="89">
        <f t="shared" ca="1" si="60"/>
        <v>0</v>
      </c>
      <c r="C275" s="87">
        <f t="shared" ca="1" si="61"/>
        <v>0</v>
      </c>
      <c r="D275" s="616">
        <f t="shared" ca="1" si="56"/>
        <v>0</v>
      </c>
      <c r="E275" s="88">
        <f t="shared" ca="1" si="57"/>
        <v>0</v>
      </c>
      <c r="F275" s="88">
        <f t="shared" ca="1" si="58"/>
        <v>0</v>
      </c>
      <c r="G275" s="88">
        <f t="shared" ca="1" si="59"/>
        <v>0</v>
      </c>
      <c r="H275" s="96">
        <f t="shared" ca="1" si="62"/>
        <v>0</v>
      </c>
      <c r="I275" s="90">
        <f t="shared" ca="1" si="63"/>
        <v>0</v>
      </c>
      <c r="J275" s="90">
        <f t="shared" ca="1" si="64"/>
        <v>0</v>
      </c>
      <c r="K275" s="90">
        <f t="shared" ca="1" si="65"/>
        <v>0</v>
      </c>
      <c r="L275" s="90">
        <f t="shared" ca="1" si="66"/>
        <v>0</v>
      </c>
      <c r="M275" s="96">
        <f t="shared" ca="1" si="67"/>
        <v>0</v>
      </c>
      <c r="N275" s="96">
        <f t="shared" ca="1" si="68"/>
        <v>0</v>
      </c>
      <c r="O275" s="96">
        <f t="shared" ca="1" si="69"/>
        <v>0</v>
      </c>
      <c r="P275" s="87"/>
    </row>
    <row r="276" spans="1:16" ht="18.75" customHeight="1">
      <c r="A276" s="42"/>
      <c r="B276" s="89">
        <f t="shared" ca="1" si="60"/>
        <v>0</v>
      </c>
      <c r="C276" s="87">
        <f t="shared" ca="1" si="61"/>
        <v>0</v>
      </c>
      <c r="D276" s="616">
        <f t="shared" ca="1" si="56"/>
        <v>0</v>
      </c>
      <c r="E276" s="88">
        <f t="shared" ca="1" si="57"/>
        <v>0</v>
      </c>
      <c r="F276" s="88">
        <f t="shared" ca="1" si="58"/>
        <v>0</v>
      </c>
      <c r="G276" s="88">
        <f t="shared" ca="1" si="59"/>
        <v>0</v>
      </c>
      <c r="H276" s="96">
        <f t="shared" ca="1" si="62"/>
        <v>0</v>
      </c>
      <c r="I276" s="90">
        <f t="shared" ca="1" si="63"/>
        <v>0</v>
      </c>
      <c r="J276" s="90">
        <f t="shared" ca="1" si="64"/>
        <v>0</v>
      </c>
      <c r="K276" s="90">
        <f t="shared" ca="1" si="65"/>
        <v>0</v>
      </c>
      <c r="L276" s="90">
        <f t="shared" ca="1" si="66"/>
        <v>0</v>
      </c>
      <c r="M276" s="96">
        <f t="shared" ca="1" si="67"/>
        <v>0</v>
      </c>
      <c r="N276" s="96">
        <f t="shared" ca="1" si="68"/>
        <v>0</v>
      </c>
      <c r="O276" s="96">
        <f t="shared" ca="1" si="69"/>
        <v>0</v>
      </c>
      <c r="P276" s="87"/>
    </row>
    <row r="277" spans="1:16" ht="18.75" customHeight="1">
      <c r="A277" s="42"/>
      <c r="B277" s="89">
        <f t="shared" ca="1" si="60"/>
        <v>0</v>
      </c>
      <c r="C277" s="87">
        <f t="shared" ca="1" si="61"/>
        <v>0</v>
      </c>
      <c r="D277" s="616">
        <f t="shared" ca="1" si="56"/>
        <v>0</v>
      </c>
      <c r="E277" s="88">
        <f t="shared" ca="1" si="57"/>
        <v>0</v>
      </c>
      <c r="F277" s="88">
        <f t="shared" ca="1" si="58"/>
        <v>0</v>
      </c>
      <c r="G277" s="88">
        <f t="shared" ca="1" si="59"/>
        <v>0</v>
      </c>
      <c r="H277" s="96">
        <f t="shared" ca="1" si="62"/>
        <v>0</v>
      </c>
      <c r="I277" s="90">
        <f t="shared" ca="1" si="63"/>
        <v>0</v>
      </c>
      <c r="J277" s="90">
        <f t="shared" ca="1" si="64"/>
        <v>0</v>
      </c>
      <c r="K277" s="90">
        <f t="shared" ca="1" si="65"/>
        <v>0</v>
      </c>
      <c r="L277" s="90">
        <f t="shared" ca="1" si="66"/>
        <v>0</v>
      </c>
      <c r="M277" s="96">
        <f t="shared" ca="1" si="67"/>
        <v>0</v>
      </c>
      <c r="N277" s="96">
        <f t="shared" ca="1" si="68"/>
        <v>0</v>
      </c>
      <c r="O277" s="96">
        <f t="shared" ca="1" si="69"/>
        <v>0</v>
      </c>
      <c r="P277" s="87"/>
    </row>
    <row r="278" spans="1:16" ht="18.75" customHeight="1">
      <c r="A278" s="42"/>
      <c r="B278" s="89">
        <f t="shared" ca="1" si="60"/>
        <v>0</v>
      </c>
      <c r="C278" s="87">
        <f t="shared" ca="1" si="61"/>
        <v>0</v>
      </c>
      <c r="D278" s="616">
        <f t="shared" ca="1" si="56"/>
        <v>0</v>
      </c>
      <c r="E278" s="88">
        <f t="shared" ca="1" si="57"/>
        <v>0</v>
      </c>
      <c r="F278" s="88">
        <f t="shared" ca="1" si="58"/>
        <v>0</v>
      </c>
      <c r="G278" s="88">
        <f t="shared" ca="1" si="59"/>
        <v>0</v>
      </c>
      <c r="H278" s="96">
        <f t="shared" ca="1" si="62"/>
        <v>0</v>
      </c>
      <c r="I278" s="90">
        <f t="shared" ca="1" si="63"/>
        <v>0</v>
      </c>
      <c r="J278" s="90">
        <f t="shared" ca="1" si="64"/>
        <v>0</v>
      </c>
      <c r="K278" s="90">
        <f t="shared" ca="1" si="65"/>
        <v>0</v>
      </c>
      <c r="L278" s="90">
        <f t="shared" ca="1" si="66"/>
        <v>0</v>
      </c>
      <c r="M278" s="96">
        <f t="shared" ca="1" si="67"/>
        <v>0</v>
      </c>
      <c r="N278" s="96">
        <f t="shared" ca="1" si="68"/>
        <v>0</v>
      </c>
      <c r="O278" s="96">
        <f t="shared" ca="1" si="69"/>
        <v>0</v>
      </c>
      <c r="P278" s="87"/>
    </row>
    <row r="279" spans="1:16" ht="18.75" customHeight="1">
      <c r="A279" s="42"/>
      <c r="B279" s="89">
        <f t="shared" ca="1" si="60"/>
        <v>0</v>
      </c>
      <c r="C279" s="87">
        <f t="shared" ca="1" si="61"/>
        <v>0</v>
      </c>
      <c r="D279" s="616">
        <f t="shared" ca="1" si="56"/>
        <v>0</v>
      </c>
      <c r="E279" s="88">
        <f t="shared" ca="1" si="57"/>
        <v>0</v>
      </c>
      <c r="F279" s="88">
        <f t="shared" ca="1" si="58"/>
        <v>0</v>
      </c>
      <c r="G279" s="88">
        <f t="shared" ca="1" si="59"/>
        <v>0</v>
      </c>
      <c r="H279" s="96">
        <f t="shared" ca="1" si="62"/>
        <v>0</v>
      </c>
      <c r="I279" s="90">
        <f t="shared" ca="1" si="63"/>
        <v>0</v>
      </c>
      <c r="J279" s="90">
        <f t="shared" ca="1" si="64"/>
        <v>0</v>
      </c>
      <c r="K279" s="90">
        <f t="shared" ca="1" si="65"/>
        <v>0</v>
      </c>
      <c r="L279" s="90">
        <f t="shared" ca="1" si="66"/>
        <v>0</v>
      </c>
      <c r="M279" s="96">
        <f t="shared" ca="1" si="67"/>
        <v>0</v>
      </c>
      <c r="N279" s="96">
        <f t="shared" ca="1" si="68"/>
        <v>0</v>
      </c>
      <c r="O279" s="96">
        <f t="shared" ca="1" si="69"/>
        <v>0</v>
      </c>
      <c r="P279" s="87"/>
    </row>
    <row r="280" spans="1:16" ht="18.75" customHeight="1">
      <c r="A280" s="42"/>
      <c r="B280" s="89">
        <f t="shared" ca="1" si="60"/>
        <v>0</v>
      </c>
      <c r="C280" s="87">
        <f t="shared" ca="1" si="61"/>
        <v>0</v>
      </c>
      <c r="D280" s="616">
        <f t="shared" ca="1" si="56"/>
        <v>0</v>
      </c>
      <c r="E280" s="88">
        <f t="shared" ca="1" si="57"/>
        <v>0</v>
      </c>
      <c r="F280" s="88">
        <f t="shared" ca="1" si="58"/>
        <v>0</v>
      </c>
      <c r="G280" s="88">
        <f t="shared" ca="1" si="59"/>
        <v>0</v>
      </c>
      <c r="H280" s="96">
        <f t="shared" ca="1" si="62"/>
        <v>0</v>
      </c>
      <c r="I280" s="90">
        <f t="shared" ca="1" si="63"/>
        <v>0</v>
      </c>
      <c r="J280" s="90">
        <f t="shared" ca="1" si="64"/>
        <v>0</v>
      </c>
      <c r="K280" s="90">
        <f t="shared" ca="1" si="65"/>
        <v>0</v>
      </c>
      <c r="L280" s="90">
        <f t="shared" ca="1" si="66"/>
        <v>0</v>
      </c>
      <c r="M280" s="96">
        <f t="shared" ca="1" si="67"/>
        <v>0</v>
      </c>
      <c r="N280" s="96">
        <f t="shared" ca="1" si="68"/>
        <v>0</v>
      </c>
      <c r="O280" s="96">
        <f t="shared" ca="1" si="69"/>
        <v>0</v>
      </c>
      <c r="P280" s="87"/>
    </row>
    <row r="281" spans="1:16" ht="18.75" customHeight="1">
      <c r="A281" s="42"/>
      <c r="B281" s="89">
        <f t="shared" ca="1" si="60"/>
        <v>0</v>
      </c>
      <c r="C281" s="87">
        <f t="shared" ca="1" si="61"/>
        <v>0</v>
      </c>
      <c r="D281" s="616">
        <f t="shared" ca="1" si="56"/>
        <v>0</v>
      </c>
      <c r="E281" s="88">
        <f t="shared" ca="1" si="57"/>
        <v>0</v>
      </c>
      <c r="F281" s="88">
        <f t="shared" ca="1" si="58"/>
        <v>0</v>
      </c>
      <c r="G281" s="88">
        <f t="shared" ca="1" si="59"/>
        <v>0</v>
      </c>
      <c r="H281" s="96">
        <f t="shared" ca="1" si="62"/>
        <v>0</v>
      </c>
      <c r="I281" s="90">
        <f t="shared" ca="1" si="63"/>
        <v>0</v>
      </c>
      <c r="J281" s="90">
        <f t="shared" ca="1" si="64"/>
        <v>0</v>
      </c>
      <c r="K281" s="90">
        <f t="shared" ca="1" si="65"/>
        <v>0</v>
      </c>
      <c r="L281" s="90">
        <f t="shared" ca="1" si="66"/>
        <v>0</v>
      </c>
      <c r="M281" s="96">
        <f t="shared" ca="1" si="67"/>
        <v>0</v>
      </c>
      <c r="N281" s="96">
        <f t="shared" ca="1" si="68"/>
        <v>0</v>
      </c>
      <c r="O281" s="96">
        <f t="shared" ca="1" si="69"/>
        <v>0</v>
      </c>
      <c r="P281" s="87"/>
    </row>
    <row r="282" spans="1:16" ht="18.75" customHeight="1">
      <c r="A282" s="42"/>
      <c r="B282" s="89">
        <f t="shared" ca="1" si="60"/>
        <v>0</v>
      </c>
      <c r="C282" s="87">
        <f t="shared" ca="1" si="61"/>
        <v>0</v>
      </c>
      <c r="D282" s="616">
        <f t="shared" ca="1" si="56"/>
        <v>0</v>
      </c>
      <c r="E282" s="88">
        <f t="shared" ca="1" si="57"/>
        <v>0</v>
      </c>
      <c r="F282" s="88">
        <f t="shared" ca="1" si="58"/>
        <v>0</v>
      </c>
      <c r="G282" s="88">
        <f t="shared" ca="1" si="59"/>
        <v>0</v>
      </c>
      <c r="H282" s="96">
        <f t="shared" ca="1" si="62"/>
        <v>0</v>
      </c>
      <c r="I282" s="90">
        <f t="shared" ca="1" si="63"/>
        <v>0</v>
      </c>
      <c r="J282" s="90">
        <f t="shared" ca="1" si="64"/>
        <v>0</v>
      </c>
      <c r="K282" s="90">
        <f t="shared" ca="1" si="65"/>
        <v>0</v>
      </c>
      <c r="L282" s="90">
        <f t="shared" ca="1" si="66"/>
        <v>0</v>
      </c>
      <c r="M282" s="96">
        <f t="shared" ca="1" si="67"/>
        <v>0</v>
      </c>
      <c r="N282" s="96">
        <f t="shared" ca="1" si="68"/>
        <v>0</v>
      </c>
      <c r="O282" s="96">
        <f t="shared" ca="1" si="69"/>
        <v>0</v>
      </c>
      <c r="P282" s="87"/>
    </row>
    <row r="283" spans="1:16" ht="18.75" customHeight="1">
      <c r="A283" s="42"/>
      <c r="B283" s="89">
        <f t="shared" ca="1" si="60"/>
        <v>0</v>
      </c>
      <c r="C283" s="87">
        <f t="shared" ca="1" si="61"/>
        <v>0</v>
      </c>
      <c r="D283" s="616">
        <f t="shared" ca="1" si="56"/>
        <v>0</v>
      </c>
      <c r="E283" s="88">
        <f t="shared" ca="1" si="57"/>
        <v>0</v>
      </c>
      <c r="F283" s="88">
        <f t="shared" ca="1" si="58"/>
        <v>0</v>
      </c>
      <c r="G283" s="88">
        <f t="shared" ca="1" si="59"/>
        <v>0</v>
      </c>
      <c r="H283" s="96">
        <f t="shared" ca="1" si="62"/>
        <v>0</v>
      </c>
      <c r="I283" s="90">
        <f t="shared" ca="1" si="63"/>
        <v>0</v>
      </c>
      <c r="J283" s="90">
        <f t="shared" ca="1" si="64"/>
        <v>0</v>
      </c>
      <c r="K283" s="90">
        <f t="shared" ca="1" si="65"/>
        <v>0</v>
      </c>
      <c r="L283" s="90">
        <f t="shared" ca="1" si="66"/>
        <v>0</v>
      </c>
      <c r="M283" s="96">
        <f t="shared" ca="1" si="67"/>
        <v>0</v>
      </c>
      <c r="N283" s="96">
        <f t="shared" ca="1" si="68"/>
        <v>0</v>
      </c>
      <c r="O283" s="96">
        <f t="shared" ca="1" si="69"/>
        <v>0</v>
      </c>
      <c r="P283" s="87"/>
    </row>
    <row r="284" spans="1:16" ht="18.75" customHeight="1">
      <c r="A284" s="42"/>
      <c r="B284" s="89">
        <f t="shared" ca="1" si="60"/>
        <v>0</v>
      </c>
      <c r="C284" s="87">
        <f t="shared" ca="1" si="61"/>
        <v>0</v>
      </c>
      <c r="D284" s="616">
        <f t="shared" ca="1" si="56"/>
        <v>0</v>
      </c>
      <c r="E284" s="88">
        <f t="shared" ca="1" si="57"/>
        <v>0</v>
      </c>
      <c r="F284" s="88">
        <f t="shared" ca="1" si="58"/>
        <v>0</v>
      </c>
      <c r="G284" s="88">
        <f t="shared" ca="1" si="59"/>
        <v>0</v>
      </c>
      <c r="H284" s="96">
        <f t="shared" ca="1" si="62"/>
        <v>0</v>
      </c>
      <c r="I284" s="90">
        <f t="shared" ca="1" si="63"/>
        <v>0</v>
      </c>
      <c r="J284" s="90">
        <f t="shared" ca="1" si="64"/>
        <v>0</v>
      </c>
      <c r="K284" s="90">
        <f t="shared" ca="1" si="65"/>
        <v>0</v>
      </c>
      <c r="L284" s="90">
        <f t="shared" ca="1" si="66"/>
        <v>0</v>
      </c>
      <c r="M284" s="96">
        <f t="shared" ca="1" si="67"/>
        <v>0</v>
      </c>
      <c r="N284" s="96">
        <f t="shared" ca="1" si="68"/>
        <v>0</v>
      </c>
      <c r="O284" s="96">
        <f t="shared" ca="1" si="69"/>
        <v>0</v>
      </c>
      <c r="P284" s="87"/>
    </row>
    <row r="285" spans="1:16" ht="18.75" customHeight="1">
      <c r="A285" s="42"/>
      <c r="B285" s="89">
        <f t="shared" ca="1" si="60"/>
        <v>0</v>
      </c>
      <c r="C285" s="87">
        <f t="shared" ca="1" si="61"/>
        <v>0</v>
      </c>
      <c r="D285" s="616">
        <f t="shared" ca="1" si="56"/>
        <v>0</v>
      </c>
      <c r="E285" s="88">
        <f t="shared" ca="1" si="57"/>
        <v>0</v>
      </c>
      <c r="F285" s="88">
        <f t="shared" ca="1" si="58"/>
        <v>0</v>
      </c>
      <c r="G285" s="88">
        <f t="shared" ca="1" si="59"/>
        <v>0</v>
      </c>
      <c r="H285" s="96">
        <f t="shared" ca="1" si="62"/>
        <v>0</v>
      </c>
      <c r="I285" s="90">
        <f t="shared" ca="1" si="63"/>
        <v>0</v>
      </c>
      <c r="J285" s="90">
        <f t="shared" ca="1" si="64"/>
        <v>0</v>
      </c>
      <c r="K285" s="90">
        <f t="shared" ca="1" si="65"/>
        <v>0</v>
      </c>
      <c r="L285" s="90">
        <f t="shared" ca="1" si="66"/>
        <v>0</v>
      </c>
      <c r="M285" s="96">
        <f t="shared" ca="1" si="67"/>
        <v>0</v>
      </c>
      <c r="N285" s="96">
        <f t="shared" ca="1" si="68"/>
        <v>0</v>
      </c>
      <c r="O285" s="96">
        <f t="shared" ca="1" si="69"/>
        <v>0</v>
      </c>
      <c r="P285" s="87"/>
    </row>
    <row r="286" spans="1:16" ht="18.75" customHeight="1">
      <c r="A286" s="42"/>
      <c r="B286" s="89">
        <f t="shared" ca="1" si="60"/>
        <v>0</v>
      </c>
      <c r="C286" s="87">
        <f t="shared" ca="1" si="61"/>
        <v>0</v>
      </c>
      <c r="D286" s="616">
        <f t="shared" ca="1" si="56"/>
        <v>0</v>
      </c>
      <c r="E286" s="88">
        <f t="shared" ca="1" si="57"/>
        <v>0</v>
      </c>
      <c r="F286" s="88">
        <f t="shared" ca="1" si="58"/>
        <v>0</v>
      </c>
      <c r="G286" s="88">
        <f t="shared" ca="1" si="59"/>
        <v>0</v>
      </c>
      <c r="H286" s="96">
        <f t="shared" ca="1" si="62"/>
        <v>0</v>
      </c>
      <c r="I286" s="90">
        <f t="shared" ca="1" si="63"/>
        <v>0</v>
      </c>
      <c r="J286" s="90">
        <f t="shared" ca="1" si="64"/>
        <v>0</v>
      </c>
      <c r="K286" s="90">
        <f t="shared" ca="1" si="65"/>
        <v>0</v>
      </c>
      <c r="L286" s="90">
        <f t="shared" ca="1" si="66"/>
        <v>0</v>
      </c>
      <c r="M286" s="96">
        <f t="shared" ca="1" si="67"/>
        <v>0</v>
      </c>
      <c r="N286" s="96">
        <f t="shared" ca="1" si="68"/>
        <v>0</v>
      </c>
      <c r="O286" s="96">
        <f t="shared" ca="1" si="69"/>
        <v>0</v>
      </c>
      <c r="P286" s="87"/>
    </row>
    <row r="287" spans="1:16" ht="18.75" customHeight="1">
      <c r="A287" s="42"/>
      <c r="B287" s="89">
        <f t="shared" ca="1" si="60"/>
        <v>0</v>
      </c>
      <c r="C287" s="87">
        <f t="shared" ca="1" si="61"/>
        <v>0</v>
      </c>
      <c r="D287" s="616">
        <f t="shared" ca="1" si="56"/>
        <v>0</v>
      </c>
      <c r="E287" s="88">
        <f t="shared" ca="1" si="57"/>
        <v>0</v>
      </c>
      <c r="F287" s="88">
        <f t="shared" ca="1" si="58"/>
        <v>0</v>
      </c>
      <c r="G287" s="88">
        <f t="shared" ca="1" si="59"/>
        <v>0</v>
      </c>
      <c r="H287" s="96">
        <f t="shared" ca="1" si="62"/>
        <v>0</v>
      </c>
      <c r="I287" s="90">
        <f t="shared" ca="1" si="63"/>
        <v>0</v>
      </c>
      <c r="J287" s="90">
        <f t="shared" ca="1" si="64"/>
        <v>0</v>
      </c>
      <c r="K287" s="90">
        <f t="shared" ca="1" si="65"/>
        <v>0</v>
      </c>
      <c r="L287" s="90">
        <f t="shared" ca="1" si="66"/>
        <v>0</v>
      </c>
      <c r="M287" s="96">
        <f t="shared" ca="1" si="67"/>
        <v>0</v>
      </c>
      <c r="N287" s="96">
        <f t="shared" ca="1" si="68"/>
        <v>0</v>
      </c>
      <c r="O287" s="96">
        <f t="shared" ca="1" si="69"/>
        <v>0</v>
      </c>
      <c r="P287" s="87"/>
    </row>
    <row r="288" spans="1:16" ht="18.75" customHeight="1">
      <c r="A288" s="42"/>
      <c r="B288" s="89">
        <f t="shared" ca="1" si="60"/>
        <v>0</v>
      </c>
      <c r="C288" s="87">
        <f t="shared" ca="1" si="61"/>
        <v>0</v>
      </c>
      <c r="D288" s="616">
        <f t="shared" ca="1" si="56"/>
        <v>0</v>
      </c>
      <c r="E288" s="88">
        <f t="shared" ca="1" si="57"/>
        <v>0</v>
      </c>
      <c r="F288" s="88">
        <f t="shared" ca="1" si="58"/>
        <v>0</v>
      </c>
      <c r="G288" s="88">
        <f t="shared" ca="1" si="59"/>
        <v>0</v>
      </c>
      <c r="H288" s="96">
        <f t="shared" ca="1" si="62"/>
        <v>0</v>
      </c>
      <c r="I288" s="90">
        <f t="shared" ca="1" si="63"/>
        <v>0</v>
      </c>
      <c r="J288" s="90">
        <f t="shared" ca="1" si="64"/>
        <v>0</v>
      </c>
      <c r="K288" s="90">
        <f t="shared" ca="1" si="65"/>
        <v>0</v>
      </c>
      <c r="L288" s="90">
        <f t="shared" ca="1" si="66"/>
        <v>0</v>
      </c>
      <c r="M288" s="96">
        <f t="shared" ca="1" si="67"/>
        <v>0</v>
      </c>
      <c r="N288" s="96">
        <f t="shared" ca="1" si="68"/>
        <v>0</v>
      </c>
      <c r="O288" s="96">
        <f t="shared" ca="1" si="69"/>
        <v>0</v>
      </c>
      <c r="P288" s="87"/>
    </row>
    <row r="289" spans="1:16" ht="18.75" customHeight="1">
      <c r="A289" s="42"/>
      <c r="B289" s="89">
        <f t="shared" ca="1" si="60"/>
        <v>0</v>
      </c>
      <c r="C289" s="87">
        <f t="shared" ca="1" si="61"/>
        <v>0</v>
      </c>
      <c r="D289" s="616">
        <f t="shared" ca="1" si="56"/>
        <v>0</v>
      </c>
      <c r="E289" s="88">
        <f t="shared" ca="1" si="57"/>
        <v>0</v>
      </c>
      <c r="F289" s="88">
        <f t="shared" ca="1" si="58"/>
        <v>0</v>
      </c>
      <c r="G289" s="88">
        <f t="shared" ca="1" si="59"/>
        <v>0</v>
      </c>
      <c r="H289" s="96">
        <f t="shared" ca="1" si="62"/>
        <v>0</v>
      </c>
      <c r="I289" s="90">
        <f t="shared" ca="1" si="63"/>
        <v>0</v>
      </c>
      <c r="J289" s="90">
        <f t="shared" ca="1" si="64"/>
        <v>0</v>
      </c>
      <c r="K289" s="90">
        <f t="shared" ca="1" si="65"/>
        <v>0</v>
      </c>
      <c r="L289" s="90">
        <f t="shared" ca="1" si="66"/>
        <v>0</v>
      </c>
      <c r="M289" s="96">
        <f t="shared" ca="1" si="67"/>
        <v>0</v>
      </c>
      <c r="N289" s="96">
        <f t="shared" ca="1" si="68"/>
        <v>0</v>
      </c>
      <c r="O289" s="96">
        <f t="shared" ca="1" si="69"/>
        <v>0</v>
      </c>
      <c r="P289" s="87"/>
    </row>
    <row r="290" spans="1:16" ht="18.75" customHeight="1">
      <c r="A290" s="42"/>
      <c r="B290" s="89">
        <f t="shared" ca="1" si="60"/>
        <v>0</v>
      </c>
      <c r="C290" s="87">
        <f t="shared" ca="1" si="61"/>
        <v>0</v>
      </c>
      <c r="D290" s="616">
        <f t="shared" ca="1" si="56"/>
        <v>0</v>
      </c>
      <c r="E290" s="88">
        <f t="shared" ca="1" si="57"/>
        <v>0</v>
      </c>
      <c r="F290" s="88">
        <f t="shared" ca="1" si="58"/>
        <v>0</v>
      </c>
      <c r="G290" s="88">
        <f t="shared" ca="1" si="59"/>
        <v>0</v>
      </c>
      <c r="H290" s="96">
        <f t="shared" ca="1" si="62"/>
        <v>0</v>
      </c>
      <c r="I290" s="90">
        <f t="shared" ca="1" si="63"/>
        <v>0</v>
      </c>
      <c r="J290" s="90">
        <f t="shared" ca="1" si="64"/>
        <v>0</v>
      </c>
      <c r="K290" s="90">
        <f t="shared" ca="1" si="65"/>
        <v>0</v>
      </c>
      <c r="L290" s="90">
        <f t="shared" ca="1" si="66"/>
        <v>0</v>
      </c>
      <c r="M290" s="96">
        <f t="shared" ca="1" si="67"/>
        <v>0</v>
      </c>
      <c r="N290" s="96">
        <f t="shared" ca="1" si="68"/>
        <v>0</v>
      </c>
      <c r="O290" s="96">
        <f t="shared" ca="1" si="69"/>
        <v>0</v>
      </c>
      <c r="P290" s="87"/>
    </row>
    <row r="291" spans="1:16" ht="18.75" customHeight="1">
      <c r="A291" s="42"/>
      <c r="B291" s="89">
        <f t="shared" ca="1" si="60"/>
        <v>0</v>
      </c>
      <c r="C291" s="87">
        <f t="shared" ca="1" si="61"/>
        <v>0</v>
      </c>
      <c r="D291" s="616">
        <f t="shared" ca="1" si="56"/>
        <v>0</v>
      </c>
      <c r="E291" s="88">
        <f t="shared" ca="1" si="57"/>
        <v>0</v>
      </c>
      <c r="F291" s="88">
        <f t="shared" ca="1" si="58"/>
        <v>0</v>
      </c>
      <c r="G291" s="88">
        <f t="shared" ca="1" si="59"/>
        <v>0</v>
      </c>
      <c r="H291" s="96">
        <f t="shared" ca="1" si="62"/>
        <v>0</v>
      </c>
      <c r="I291" s="90">
        <f t="shared" ca="1" si="63"/>
        <v>0</v>
      </c>
      <c r="J291" s="90">
        <f t="shared" ca="1" si="64"/>
        <v>0</v>
      </c>
      <c r="K291" s="90">
        <f t="shared" ca="1" si="65"/>
        <v>0</v>
      </c>
      <c r="L291" s="90">
        <f t="shared" ca="1" si="66"/>
        <v>0</v>
      </c>
      <c r="M291" s="96">
        <f t="shared" ca="1" si="67"/>
        <v>0</v>
      </c>
      <c r="N291" s="96">
        <f t="shared" ca="1" si="68"/>
        <v>0</v>
      </c>
      <c r="O291" s="96">
        <f t="shared" ca="1" si="69"/>
        <v>0</v>
      </c>
      <c r="P291" s="87"/>
    </row>
    <row r="292" spans="1:16" ht="18.75" customHeight="1">
      <c r="A292" s="42"/>
      <c r="B292" s="89">
        <f t="shared" ca="1" si="60"/>
        <v>0</v>
      </c>
      <c r="C292" s="87">
        <f t="shared" ca="1" si="61"/>
        <v>0</v>
      </c>
      <c r="D292" s="616">
        <f t="shared" ca="1" si="56"/>
        <v>0</v>
      </c>
      <c r="E292" s="88">
        <f t="shared" ca="1" si="57"/>
        <v>0</v>
      </c>
      <c r="F292" s="88">
        <f t="shared" ca="1" si="58"/>
        <v>0</v>
      </c>
      <c r="G292" s="88">
        <f t="shared" ca="1" si="59"/>
        <v>0</v>
      </c>
      <c r="H292" s="96">
        <f t="shared" ca="1" si="62"/>
        <v>0</v>
      </c>
      <c r="I292" s="90">
        <f t="shared" ca="1" si="63"/>
        <v>0</v>
      </c>
      <c r="J292" s="90">
        <f t="shared" ca="1" si="64"/>
        <v>0</v>
      </c>
      <c r="K292" s="90">
        <f t="shared" ca="1" si="65"/>
        <v>0</v>
      </c>
      <c r="L292" s="90">
        <f t="shared" ca="1" si="66"/>
        <v>0</v>
      </c>
      <c r="M292" s="96">
        <f t="shared" ca="1" si="67"/>
        <v>0</v>
      </c>
      <c r="N292" s="96">
        <f t="shared" ca="1" si="68"/>
        <v>0</v>
      </c>
      <c r="O292" s="96">
        <f t="shared" ca="1" si="69"/>
        <v>0</v>
      </c>
      <c r="P292" s="87"/>
    </row>
    <row r="293" spans="1:16" ht="18.75" customHeight="1">
      <c r="A293" s="42"/>
      <c r="B293" s="89">
        <f t="shared" ca="1" si="60"/>
        <v>0</v>
      </c>
      <c r="C293" s="87">
        <f t="shared" ca="1" si="61"/>
        <v>0</v>
      </c>
      <c r="D293" s="616">
        <f t="shared" ca="1" si="56"/>
        <v>0</v>
      </c>
      <c r="E293" s="88">
        <f t="shared" ca="1" si="57"/>
        <v>0</v>
      </c>
      <c r="F293" s="88">
        <f t="shared" ca="1" si="58"/>
        <v>0</v>
      </c>
      <c r="G293" s="88">
        <f t="shared" ca="1" si="59"/>
        <v>0</v>
      </c>
      <c r="H293" s="96">
        <f t="shared" ca="1" si="62"/>
        <v>0</v>
      </c>
      <c r="I293" s="90">
        <f t="shared" ca="1" si="63"/>
        <v>0</v>
      </c>
      <c r="J293" s="90">
        <f t="shared" ca="1" si="64"/>
        <v>0</v>
      </c>
      <c r="K293" s="90">
        <f t="shared" ca="1" si="65"/>
        <v>0</v>
      </c>
      <c r="L293" s="90">
        <f t="shared" ca="1" si="66"/>
        <v>0</v>
      </c>
      <c r="M293" s="96">
        <f t="shared" ca="1" si="67"/>
        <v>0</v>
      </c>
      <c r="N293" s="96">
        <f t="shared" ca="1" si="68"/>
        <v>0</v>
      </c>
      <c r="O293" s="96">
        <f t="shared" ca="1" si="69"/>
        <v>0</v>
      </c>
      <c r="P293" s="87"/>
    </row>
    <row r="294" spans="1:16" ht="18.75" customHeight="1">
      <c r="A294" s="42"/>
      <c r="B294" s="89">
        <f t="shared" ca="1" si="60"/>
        <v>0</v>
      </c>
      <c r="C294" s="87">
        <f t="shared" ca="1" si="61"/>
        <v>0</v>
      </c>
      <c r="D294" s="616">
        <f t="shared" ca="1" si="56"/>
        <v>0</v>
      </c>
      <c r="E294" s="88">
        <f t="shared" ca="1" si="57"/>
        <v>0</v>
      </c>
      <c r="F294" s="88">
        <f t="shared" ca="1" si="58"/>
        <v>0</v>
      </c>
      <c r="G294" s="88">
        <f t="shared" ca="1" si="59"/>
        <v>0</v>
      </c>
      <c r="H294" s="96">
        <f t="shared" ca="1" si="62"/>
        <v>0</v>
      </c>
      <c r="I294" s="90">
        <f t="shared" ca="1" si="63"/>
        <v>0</v>
      </c>
      <c r="J294" s="90">
        <f t="shared" ca="1" si="64"/>
        <v>0</v>
      </c>
      <c r="K294" s="90">
        <f t="shared" ca="1" si="65"/>
        <v>0</v>
      </c>
      <c r="L294" s="90">
        <f t="shared" ca="1" si="66"/>
        <v>0</v>
      </c>
      <c r="M294" s="96">
        <f t="shared" ca="1" si="67"/>
        <v>0</v>
      </c>
      <c r="N294" s="96">
        <f t="shared" ca="1" si="68"/>
        <v>0</v>
      </c>
      <c r="O294" s="96">
        <f t="shared" ca="1" si="69"/>
        <v>0</v>
      </c>
      <c r="P294" s="87"/>
    </row>
    <row r="295" spans="1:16" ht="18.75" customHeight="1">
      <c r="A295" s="42"/>
      <c r="B295" s="89">
        <f t="shared" ca="1" si="60"/>
        <v>0</v>
      </c>
      <c r="C295" s="87">
        <f t="shared" ca="1" si="61"/>
        <v>0</v>
      </c>
      <c r="D295" s="616">
        <f t="shared" ca="1" si="56"/>
        <v>0</v>
      </c>
      <c r="E295" s="88">
        <f t="shared" ca="1" si="57"/>
        <v>0</v>
      </c>
      <c r="F295" s="88">
        <f t="shared" ca="1" si="58"/>
        <v>0</v>
      </c>
      <c r="G295" s="88">
        <f t="shared" ca="1" si="59"/>
        <v>0</v>
      </c>
      <c r="H295" s="96">
        <f t="shared" ca="1" si="62"/>
        <v>0</v>
      </c>
      <c r="I295" s="90">
        <f t="shared" ca="1" si="63"/>
        <v>0</v>
      </c>
      <c r="J295" s="90">
        <f t="shared" ca="1" si="64"/>
        <v>0</v>
      </c>
      <c r="K295" s="90">
        <f t="shared" ca="1" si="65"/>
        <v>0</v>
      </c>
      <c r="L295" s="90">
        <f t="shared" ca="1" si="66"/>
        <v>0</v>
      </c>
      <c r="M295" s="96">
        <f t="shared" ca="1" si="67"/>
        <v>0</v>
      </c>
      <c r="N295" s="96">
        <f t="shared" ca="1" si="68"/>
        <v>0</v>
      </c>
      <c r="O295" s="96">
        <f t="shared" ca="1" si="69"/>
        <v>0</v>
      </c>
      <c r="P295" s="87"/>
    </row>
    <row r="296" spans="1:16" ht="18.75" customHeight="1">
      <c r="A296" s="42"/>
      <c r="B296" s="89">
        <f t="shared" ca="1" si="60"/>
        <v>0</v>
      </c>
      <c r="C296" s="87">
        <f t="shared" ca="1" si="61"/>
        <v>0</v>
      </c>
      <c r="D296" s="616">
        <f t="shared" ca="1" si="56"/>
        <v>0</v>
      </c>
      <c r="E296" s="88">
        <f t="shared" ca="1" si="57"/>
        <v>0</v>
      </c>
      <c r="F296" s="88">
        <f t="shared" ca="1" si="58"/>
        <v>0</v>
      </c>
      <c r="G296" s="88">
        <f t="shared" ca="1" si="59"/>
        <v>0</v>
      </c>
      <c r="H296" s="96">
        <f t="shared" ca="1" si="62"/>
        <v>0</v>
      </c>
      <c r="I296" s="90">
        <f t="shared" ca="1" si="63"/>
        <v>0</v>
      </c>
      <c r="J296" s="90">
        <f t="shared" ca="1" si="64"/>
        <v>0</v>
      </c>
      <c r="K296" s="90">
        <f t="shared" ca="1" si="65"/>
        <v>0</v>
      </c>
      <c r="L296" s="90">
        <f t="shared" ca="1" si="66"/>
        <v>0</v>
      </c>
      <c r="M296" s="96">
        <f t="shared" ca="1" si="67"/>
        <v>0</v>
      </c>
      <c r="N296" s="96">
        <f t="shared" ca="1" si="68"/>
        <v>0</v>
      </c>
      <c r="O296" s="96">
        <f t="shared" ca="1" si="69"/>
        <v>0</v>
      </c>
      <c r="P296" s="87"/>
    </row>
    <row r="297" spans="1:16" ht="18.75" customHeight="1">
      <c r="A297" s="42"/>
      <c r="B297" s="89">
        <f t="shared" ca="1" si="60"/>
        <v>0</v>
      </c>
      <c r="C297" s="87">
        <f t="shared" ca="1" si="61"/>
        <v>0</v>
      </c>
      <c r="D297" s="616">
        <f t="shared" ca="1" si="56"/>
        <v>0</v>
      </c>
      <c r="E297" s="88">
        <f t="shared" ca="1" si="57"/>
        <v>0</v>
      </c>
      <c r="F297" s="88">
        <f t="shared" ca="1" si="58"/>
        <v>0</v>
      </c>
      <c r="G297" s="88">
        <f t="shared" ca="1" si="59"/>
        <v>0</v>
      </c>
      <c r="H297" s="96">
        <f t="shared" ca="1" si="62"/>
        <v>0</v>
      </c>
      <c r="I297" s="90">
        <f t="shared" ca="1" si="63"/>
        <v>0</v>
      </c>
      <c r="J297" s="90">
        <f t="shared" ca="1" si="64"/>
        <v>0</v>
      </c>
      <c r="K297" s="90">
        <f t="shared" ca="1" si="65"/>
        <v>0</v>
      </c>
      <c r="L297" s="90">
        <f t="shared" ca="1" si="66"/>
        <v>0</v>
      </c>
      <c r="M297" s="96">
        <f t="shared" ca="1" si="67"/>
        <v>0</v>
      </c>
      <c r="N297" s="96">
        <f t="shared" ca="1" si="68"/>
        <v>0</v>
      </c>
      <c r="O297" s="96">
        <f t="shared" ca="1" si="69"/>
        <v>0</v>
      </c>
      <c r="P297" s="87"/>
    </row>
    <row r="298" spans="1:16" ht="18.75" customHeight="1">
      <c r="A298" s="42"/>
      <c r="B298" s="89">
        <f t="shared" ca="1" si="60"/>
        <v>0</v>
      </c>
      <c r="C298" s="87">
        <f t="shared" ca="1" si="61"/>
        <v>0</v>
      </c>
      <c r="D298" s="616">
        <f t="shared" ca="1" si="56"/>
        <v>0</v>
      </c>
      <c r="E298" s="88">
        <f t="shared" ca="1" si="57"/>
        <v>0</v>
      </c>
      <c r="F298" s="88">
        <f t="shared" ca="1" si="58"/>
        <v>0</v>
      </c>
      <c r="G298" s="88">
        <f t="shared" ca="1" si="59"/>
        <v>0</v>
      </c>
      <c r="H298" s="96">
        <f t="shared" ca="1" si="62"/>
        <v>0</v>
      </c>
      <c r="I298" s="90">
        <f t="shared" ca="1" si="63"/>
        <v>0</v>
      </c>
      <c r="J298" s="90">
        <f t="shared" ca="1" si="64"/>
        <v>0</v>
      </c>
      <c r="K298" s="90">
        <f t="shared" ca="1" si="65"/>
        <v>0</v>
      </c>
      <c r="L298" s="90">
        <f t="shared" ca="1" si="66"/>
        <v>0</v>
      </c>
      <c r="M298" s="96">
        <f t="shared" ca="1" si="67"/>
        <v>0</v>
      </c>
      <c r="N298" s="96">
        <f t="shared" ca="1" si="68"/>
        <v>0</v>
      </c>
      <c r="O298" s="96">
        <f t="shared" ca="1" si="69"/>
        <v>0</v>
      </c>
      <c r="P298" s="87"/>
    </row>
    <row r="299" spans="1:16" ht="18.75" customHeight="1">
      <c r="A299" s="42"/>
      <c r="B299" s="89">
        <f t="shared" ca="1" si="60"/>
        <v>0</v>
      </c>
      <c r="C299" s="87">
        <f t="shared" ca="1" si="61"/>
        <v>0</v>
      </c>
      <c r="D299" s="616">
        <f t="shared" ca="1" si="56"/>
        <v>0</v>
      </c>
      <c r="E299" s="88">
        <f t="shared" ca="1" si="57"/>
        <v>0</v>
      </c>
      <c r="F299" s="88">
        <f t="shared" ca="1" si="58"/>
        <v>0</v>
      </c>
      <c r="G299" s="88">
        <f t="shared" ca="1" si="59"/>
        <v>0</v>
      </c>
      <c r="H299" s="96">
        <f t="shared" ca="1" si="62"/>
        <v>0</v>
      </c>
      <c r="I299" s="90">
        <f t="shared" ca="1" si="63"/>
        <v>0</v>
      </c>
      <c r="J299" s="90">
        <f t="shared" ca="1" si="64"/>
        <v>0</v>
      </c>
      <c r="K299" s="90">
        <f t="shared" ca="1" si="65"/>
        <v>0</v>
      </c>
      <c r="L299" s="90">
        <f t="shared" ca="1" si="66"/>
        <v>0</v>
      </c>
      <c r="M299" s="96">
        <f t="shared" ca="1" si="67"/>
        <v>0</v>
      </c>
      <c r="N299" s="96">
        <f t="shared" ca="1" si="68"/>
        <v>0</v>
      </c>
      <c r="O299" s="96">
        <f t="shared" ca="1" si="69"/>
        <v>0</v>
      </c>
      <c r="P299" s="87"/>
    </row>
    <row r="300" spans="1:16" ht="18.75" customHeight="1">
      <c r="A300" s="42"/>
      <c r="B300" s="89">
        <f t="shared" ca="1" si="60"/>
        <v>0</v>
      </c>
      <c r="C300" s="87">
        <f t="shared" ca="1" si="61"/>
        <v>0</v>
      </c>
      <c r="D300" s="616">
        <f t="shared" ca="1" si="56"/>
        <v>0</v>
      </c>
      <c r="E300" s="88">
        <f t="shared" ca="1" si="57"/>
        <v>0</v>
      </c>
      <c r="F300" s="88">
        <f t="shared" ca="1" si="58"/>
        <v>0</v>
      </c>
      <c r="G300" s="88">
        <f t="shared" ca="1" si="59"/>
        <v>0</v>
      </c>
      <c r="H300" s="96">
        <f t="shared" ca="1" si="62"/>
        <v>0</v>
      </c>
      <c r="I300" s="90">
        <f t="shared" ca="1" si="63"/>
        <v>0</v>
      </c>
      <c r="J300" s="90">
        <f t="shared" ca="1" si="64"/>
        <v>0</v>
      </c>
      <c r="K300" s="90">
        <f t="shared" ca="1" si="65"/>
        <v>0</v>
      </c>
      <c r="L300" s="90">
        <f t="shared" ca="1" si="66"/>
        <v>0</v>
      </c>
      <c r="M300" s="96">
        <f t="shared" ca="1" si="67"/>
        <v>0</v>
      </c>
      <c r="N300" s="96">
        <f t="shared" ca="1" si="68"/>
        <v>0</v>
      </c>
      <c r="O300" s="96">
        <f t="shared" ca="1" si="69"/>
        <v>0</v>
      </c>
      <c r="P300" s="87"/>
    </row>
    <row r="301" spans="1:16" ht="18.75" customHeight="1">
      <c r="A301" s="42"/>
      <c r="B301" s="89">
        <f t="shared" ca="1" si="60"/>
        <v>0</v>
      </c>
      <c r="C301" s="87">
        <f t="shared" ca="1" si="61"/>
        <v>0</v>
      </c>
      <c r="D301" s="616">
        <f t="shared" ca="1" si="56"/>
        <v>0</v>
      </c>
      <c r="E301" s="88">
        <f t="shared" ca="1" si="57"/>
        <v>0</v>
      </c>
      <c r="F301" s="88">
        <f t="shared" ca="1" si="58"/>
        <v>0</v>
      </c>
      <c r="G301" s="88">
        <f t="shared" ca="1" si="59"/>
        <v>0</v>
      </c>
      <c r="H301" s="96">
        <f t="shared" ca="1" si="62"/>
        <v>0</v>
      </c>
      <c r="I301" s="90">
        <f t="shared" ca="1" si="63"/>
        <v>0</v>
      </c>
      <c r="J301" s="90">
        <f t="shared" ca="1" si="64"/>
        <v>0</v>
      </c>
      <c r="K301" s="90">
        <f t="shared" ca="1" si="65"/>
        <v>0</v>
      </c>
      <c r="L301" s="90">
        <f t="shared" ca="1" si="66"/>
        <v>0</v>
      </c>
      <c r="M301" s="96">
        <f t="shared" ca="1" si="67"/>
        <v>0</v>
      </c>
      <c r="N301" s="96">
        <f t="shared" ca="1" si="68"/>
        <v>0</v>
      </c>
      <c r="O301" s="96">
        <f t="shared" ca="1" si="69"/>
        <v>0</v>
      </c>
      <c r="P301" s="87"/>
    </row>
    <row r="302" spans="1:16" ht="18.75" customHeight="1">
      <c r="A302" s="42"/>
      <c r="B302" s="89">
        <f t="shared" ca="1" si="60"/>
        <v>0</v>
      </c>
      <c r="C302" s="87">
        <f t="shared" ca="1" si="61"/>
        <v>0</v>
      </c>
      <c r="D302" s="616">
        <f t="shared" ca="1" si="56"/>
        <v>0</v>
      </c>
      <c r="E302" s="88">
        <f t="shared" ca="1" si="57"/>
        <v>0</v>
      </c>
      <c r="F302" s="88">
        <f t="shared" ca="1" si="58"/>
        <v>0</v>
      </c>
      <c r="G302" s="88">
        <f t="shared" ca="1" si="59"/>
        <v>0</v>
      </c>
      <c r="H302" s="96">
        <f t="shared" ca="1" si="62"/>
        <v>0</v>
      </c>
      <c r="I302" s="90">
        <f t="shared" ca="1" si="63"/>
        <v>0</v>
      </c>
      <c r="J302" s="90">
        <f t="shared" ca="1" si="64"/>
        <v>0</v>
      </c>
      <c r="K302" s="90">
        <f t="shared" ca="1" si="65"/>
        <v>0</v>
      </c>
      <c r="L302" s="90">
        <f t="shared" ca="1" si="66"/>
        <v>0</v>
      </c>
      <c r="M302" s="96">
        <f t="shared" ca="1" si="67"/>
        <v>0</v>
      </c>
      <c r="N302" s="96">
        <f t="shared" ca="1" si="68"/>
        <v>0</v>
      </c>
      <c r="O302" s="96">
        <f t="shared" ca="1" si="69"/>
        <v>0</v>
      </c>
      <c r="P302" s="87"/>
    </row>
    <row r="303" spans="1:16" ht="18.75" customHeight="1">
      <c r="A303" s="42"/>
      <c r="B303" s="89">
        <f t="shared" ca="1" si="60"/>
        <v>0</v>
      </c>
      <c r="C303" s="87">
        <f t="shared" ca="1" si="61"/>
        <v>0</v>
      </c>
      <c r="D303" s="616">
        <f t="shared" ca="1" si="56"/>
        <v>0</v>
      </c>
      <c r="E303" s="88">
        <f t="shared" ca="1" si="57"/>
        <v>0</v>
      </c>
      <c r="F303" s="88">
        <f t="shared" ca="1" si="58"/>
        <v>0</v>
      </c>
      <c r="G303" s="88">
        <f t="shared" ca="1" si="59"/>
        <v>0</v>
      </c>
      <c r="H303" s="96">
        <f t="shared" ca="1" si="62"/>
        <v>0</v>
      </c>
      <c r="I303" s="90">
        <f t="shared" ca="1" si="63"/>
        <v>0</v>
      </c>
      <c r="J303" s="90">
        <f t="shared" ca="1" si="64"/>
        <v>0</v>
      </c>
      <c r="K303" s="90">
        <f t="shared" ca="1" si="65"/>
        <v>0</v>
      </c>
      <c r="L303" s="90">
        <f t="shared" ca="1" si="66"/>
        <v>0</v>
      </c>
      <c r="M303" s="96">
        <f t="shared" ca="1" si="67"/>
        <v>0</v>
      </c>
      <c r="N303" s="96">
        <f t="shared" ca="1" si="68"/>
        <v>0</v>
      </c>
      <c r="O303" s="96">
        <f t="shared" ca="1" si="69"/>
        <v>0</v>
      </c>
      <c r="P303" s="87"/>
    </row>
    <row r="304" spans="1:16" ht="18.75" customHeight="1">
      <c r="A304" s="42"/>
      <c r="B304" s="89">
        <f t="shared" ca="1" si="60"/>
        <v>0</v>
      </c>
      <c r="C304" s="87">
        <f t="shared" ca="1" si="61"/>
        <v>0</v>
      </c>
      <c r="D304" s="616">
        <f t="shared" ca="1" si="56"/>
        <v>0</v>
      </c>
      <c r="E304" s="88">
        <f t="shared" ca="1" si="57"/>
        <v>0</v>
      </c>
      <c r="F304" s="88">
        <f t="shared" ca="1" si="58"/>
        <v>0</v>
      </c>
      <c r="G304" s="88">
        <f t="shared" ca="1" si="59"/>
        <v>0</v>
      </c>
      <c r="H304" s="96">
        <f t="shared" ca="1" si="62"/>
        <v>0</v>
      </c>
      <c r="I304" s="90">
        <f t="shared" ca="1" si="63"/>
        <v>0</v>
      </c>
      <c r="J304" s="90">
        <f t="shared" ca="1" si="64"/>
        <v>0</v>
      </c>
      <c r="K304" s="90">
        <f t="shared" ca="1" si="65"/>
        <v>0</v>
      </c>
      <c r="L304" s="90">
        <f t="shared" ca="1" si="66"/>
        <v>0</v>
      </c>
      <c r="M304" s="96">
        <f t="shared" ca="1" si="67"/>
        <v>0</v>
      </c>
      <c r="N304" s="96">
        <f t="shared" ca="1" si="68"/>
        <v>0</v>
      </c>
      <c r="O304" s="96">
        <f t="shared" ca="1" si="69"/>
        <v>0</v>
      </c>
      <c r="P304" s="87"/>
    </row>
    <row r="305" spans="1:16" ht="18.75" customHeight="1">
      <c r="A305" s="42"/>
      <c r="B305" s="89">
        <f t="shared" ca="1" si="60"/>
        <v>0</v>
      </c>
      <c r="C305" s="87">
        <f t="shared" ca="1" si="61"/>
        <v>0</v>
      </c>
      <c r="D305" s="616">
        <f t="shared" ca="1" si="56"/>
        <v>0</v>
      </c>
      <c r="E305" s="88">
        <f t="shared" ca="1" si="57"/>
        <v>0</v>
      </c>
      <c r="F305" s="88">
        <f t="shared" ca="1" si="58"/>
        <v>0</v>
      </c>
      <c r="G305" s="88">
        <f t="shared" ca="1" si="59"/>
        <v>0</v>
      </c>
      <c r="H305" s="96">
        <f t="shared" ca="1" si="62"/>
        <v>0</v>
      </c>
      <c r="I305" s="90">
        <f t="shared" ca="1" si="63"/>
        <v>0</v>
      </c>
      <c r="J305" s="90">
        <f t="shared" ca="1" si="64"/>
        <v>0</v>
      </c>
      <c r="K305" s="90">
        <f t="shared" ca="1" si="65"/>
        <v>0</v>
      </c>
      <c r="L305" s="90">
        <f t="shared" ca="1" si="66"/>
        <v>0</v>
      </c>
      <c r="M305" s="96">
        <f t="shared" ca="1" si="67"/>
        <v>0</v>
      </c>
      <c r="N305" s="96">
        <f t="shared" ca="1" si="68"/>
        <v>0</v>
      </c>
      <c r="O305" s="96">
        <f t="shared" ca="1" si="69"/>
        <v>0</v>
      </c>
      <c r="P305" s="87"/>
    </row>
    <row r="306" spans="1:16" ht="18.75" customHeight="1">
      <c r="A306" s="42"/>
      <c r="B306" s="89">
        <f t="shared" ca="1" si="60"/>
        <v>0</v>
      </c>
      <c r="C306" s="87">
        <f t="shared" ca="1" si="61"/>
        <v>0</v>
      </c>
      <c r="D306" s="616">
        <f t="shared" ca="1" si="56"/>
        <v>0</v>
      </c>
      <c r="E306" s="88">
        <f t="shared" ca="1" si="57"/>
        <v>0</v>
      </c>
      <c r="F306" s="88">
        <f t="shared" ca="1" si="58"/>
        <v>0</v>
      </c>
      <c r="G306" s="88">
        <f t="shared" ca="1" si="59"/>
        <v>0</v>
      </c>
      <c r="H306" s="96">
        <f t="shared" ca="1" si="62"/>
        <v>0</v>
      </c>
      <c r="I306" s="90">
        <f t="shared" ca="1" si="63"/>
        <v>0</v>
      </c>
      <c r="J306" s="90">
        <f t="shared" ca="1" si="64"/>
        <v>0</v>
      </c>
      <c r="K306" s="90">
        <f t="shared" ca="1" si="65"/>
        <v>0</v>
      </c>
      <c r="L306" s="90">
        <f t="shared" ca="1" si="66"/>
        <v>0</v>
      </c>
      <c r="M306" s="96">
        <f t="shared" ca="1" si="67"/>
        <v>0</v>
      </c>
      <c r="N306" s="96">
        <f t="shared" ca="1" si="68"/>
        <v>0</v>
      </c>
      <c r="O306" s="96">
        <f t="shared" ca="1" si="69"/>
        <v>0</v>
      </c>
      <c r="P306" s="87"/>
    </row>
    <row r="307" spans="1:16" ht="18.75" customHeight="1">
      <c r="A307" s="42"/>
      <c r="B307" s="89">
        <f t="shared" ca="1" si="60"/>
        <v>0</v>
      </c>
      <c r="C307" s="87">
        <f t="shared" ca="1" si="61"/>
        <v>0</v>
      </c>
      <c r="D307" s="616">
        <f t="shared" ca="1" si="56"/>
        <v>0</v>
      </c>
      <c r="E307" s="88">
        <f t="shared" ca="1" si="57"/>
        <v>0</v>
      </c>
      <c r="F307" s="88">
        <f t="shared" ca="1" si="58"/>
        <v>0</v>
      </c>
      <c r="G307" s="88">
        <f t="shared" ca="1" si="59"/>
        <v>0</v>
      </c>
      <c r="H307" s="96">
        <f t="shared" ca="1" si="62"/>
        <v>0</v>
      </c>
      <c r="I307" s="90">
        <f t="shared" ca="1" si="63"/>
        <v>0</v>
      </c>
      <c r="J307" s="90">
        <f t="shared" ca="1" si="64"/>
        <v>0</v>
      </c>
      <c r="K307" s="90">
        <f t="shared" ca="1" si="65"/>
        <v>0</v>
      </c>
      <c r="L307" s="90">
        <f t="shared" ca="1" si="66"/>
        <v>0</v>
      </c>
      <c r="M307" s="96">
        <f t="shared" ca="1" si="67"/>
        <v>0</v>
      </c>
      <c r="N307" s="96">
        <f t="shared" ca="1" si="68"/>
        <v>0</v>
      </c>
      <c r="O307" s="96">
        <f t="shared" ca="1" si="69"/>
        <v>0</v>
      </c>
      <c r="P307" s="87"/>
    </row>
    <row r="308" spans="1:16" ht="18.75" customHeight="1">
      <c r="A308" s="42"/>
      <c r="B308" s="89">
        <f t="shared" ca="1" si="60"/>
        <v>0</v>
      </c>
      <c r="C308" s="87">
        <f t="shared" ca="1" si="61"/>
        <v>0</v>
      </c>
      <c r="D308" s="616">
        <f t="shared" ca="1" si="56"/>
        <v>0</v>
      </c>
      <c r="E308" s="88">
        <f t="shared" ca="1" si="57"/>
        <v>0</v>
      </c>
      <c r="F308" s="88">
        <f t="shared" ca="1" si="58"/>
        <v>0</v>
      </c>
      <c r="G308" s="88">
        <f t="shared" ca="1" si="59"/>
        <v>0</v>
      </c>
      <c r="H308" s="96">
        <f t="shared" ca="1" si="62"/>
        <v>0</v>
      </c>
      <c r="I308" s="90">
        <f t="shared" ca="1" si="63"/>
        <v>0</v>
      </c>
      <c r="J308" s="90">
        <f t="shared" ca="1" si="64"/>
        <v>0</v>
      </c>
      <c r="K308" s="90">
        <f t="shared" ca="1" si="65"/>
        <v>0</v>
      </c>
      <c r="L308" s="90">
        <f t="shared" ca="1" si="66"/>
        <v>0</v>
      </c>
      <c r="M308" s="96">
        <f t="shared" ca="1" si="67"/>
        <v>0</v>
      </c>
      <c r="N308" s="96">
        <f t="shared" ca="1" si="68"/>
        <v>0</v>
      </c>
      <c r="O308" s="96">
        <f t="shared" ca="1" si="69"/>
        <v>0</v>
      </c>
      <c r="P308" s="87"/>
    </row>
    <row r="309" spans="1:16" ht="18.75" customHeight="1">
      <c r="A309" s="42"/>
      <c r="B309" s="89">
        <f t="shared" ca="1" si="60"/>
        <v>0</v>
      </c>
      <c r="C309" s="87">
        <f t="shared" ca="1" si="61"/>
        <v>0</v>
      </c>
      <c r="D309" s="616">
        <f t="shared" ca="1" si="56"/>
        <v>0</v>
      </c>
      <c r="E309" s="88">
        <f t="shared" ca="1" si="57"/>
        <v>0</v>
      </c>
      <c r="F309" s="88">
        <f t="shared" ca="1" si="58"/>
        <v>0</v>
      </c>
      <c r="G309" s="88">
        <f t="shared" ca="1" si="59"/>
        <v>0</v>
      </c>
      <c r="H309" s="96">
        <f t="shared" ca="1" si="62"/>
        <v>0</v>
      </c>
      <c r="I309" s="90">
        <f t="shared" ca="1" si="63"/>
        <v>0</v>
      </c>
      <c r="J309" s="90">
        <f t="shared" ca="1" si="64"/>
        <v>0</v>
      </c>
      <c r="K309" s="90">
        <f t="shared" ca="1" si="65"/>
        <v>0</v>
      </c>
      <c r="L309" s="90">
        <f t="shared" ca="1" si="66"/>
        <v>0</v>
      </c>
      <c r="M309" s="96">
        <f t="shared" ca="1" si="67"/>
        <v>0</v>
      </c>
      <c r="N309" s="96">
        <f t="shared" ca="1" si="68"/>
        <v>0</v>
      </c>
      <c r="O309" s="96">
        <f t="shared" ca="1" si="69"/>
        <v>0</v>
      </c>
      <c r="P309" s="87"/>
    </row>
    <row r="310" spans="1:16" ht="18.75" customHeight="1">
      <c r="A310" s="42"/>
      <c r="B310" s="89">
        <f t="shared" ca="1" si="60"/>
        <v>0</v>
      </c>
      <c r="C310" s="87">
        <f t="shared" ca="1" si="61"/>
        <v>0</v>
      </c>
      <c r="D310" s="616">
        <f t="shared" ca="1" si="56"/>
        <v>0</v>
      </c>
      <c r="E310" s="88">
        <f t="shared" ca="1" si="57"/>
        <v>0</v>
      </c>
      <c r="F310" s="88">
        <f t="shared" ca="1" si="58"/>
        <v>0</v>
      </c>
      <c r="G310" s="88">
        <f t="shared" ca="1" si="59"/>
        <v>0</v>
      </c>
      <c r="H310" s="96">
        <f t="shared" ca="1" si="62"/>
        <v>0</v>
      </c>
      <c r="I310" s="90">
        <f t="shared" ca="1" si="63"/>
        <v>0</v>
      </c>
      <c r="J310" s="90">
        <f t="shared" ca="1" si="64"/>
        <v>0</v>
      </c>
      <c r="K310" s="90">
        <f t="shared" ca="1" si="65"/>
        <v>0</v>
      </c>
      <c r="L310" s="90">
        <f t="shared" ca="1" si="66"/>
        <v>0</v>
      </c>
      <c r="M310" s="96">
        <f t="shared" ca="1" si="67"/>
        <v>0</v>
      </c>
      <c r="N310" s="96">
        <f t="shared" ca="1" si="68"/>
        <v>0</v>
      </c>
      <c r="O310" s="96">
        <f t="shared" ca="1" si="69"/>
        <v>0</v>
      </c>
      <c r="P310" s="87"/>
    </row>
    <row r="311" spans="1:16" ht="18.75" customHeight="1">
      <c r="A311" s="42"/>
      <c r="B311" s="89">
        <f t="shared" ca="1" si="60"/>
        <v>0</v>
      </c>
      <c r="C311" s="87">
        <f t="shared" ca="1" si="61"/>
        <v>0</v>
      </c>
      <c r="D311" s="616">
        <f t="shared" ca="1" si="56"/>
        <v>0</v>
      </c>
      <c r="E311" s="88">
        <f t="shared" ca="1" si="57"/>
        <v>0</v>
      </c>
      <c r="F311" s="88">
        <f t="shared" ca="1" si="58"/>
        <v>0</v>
      </c>
      <c r="G311" s="88">
        <f t="shared" ca="1" si="59"/>
        <v>0</v>
      </c>
      <c r="H311" s="96">
        <f t="shared" ca="1" si="62"/>
        <v>0</v>
      </c>
      <c r="I311" s="90">
        <f t="shared" ca="1" si="63"/>
        <v>0</v>
      </c>
      <c r="J311" s="90">
        <f t="shared" ca="1" si="64"/>
        <v>0</v>
      </c>
      <c r="K311" s="90">
        <f t="shared" ca="1" si="65"/>
        <v>0</v>
      </c>
      <c r="L311" s="90">
        <f t="shared" ca="1" si="66"/>
        <v>0</v>
      </c>
      <c r="M311" s="96">
        <f t="shared" ca="1" si="67"/>
        <v>0</v>
      </c>
      <c r="N311" s="96">
        <f t="shared" ca="1" si="68"/>
        <v>0</v>
      </c>
      <c r="O311" s="96">
        <f t="shared" ca="1" si="69"/>
        <v>0</v>
      </c>
      <c r="P311" s="87"/>
    </row>
    <row r="312" spans="1:16" ht="18.75" customHeight="1">
      <c r="A312" s="42"/>
      <c r="B312" s="89">
        <f t="shared" ca="1" si="60"/>
        <v>0</v>
      </c>
      <c r="C312" s="87">
        <f t="shared" ca="1" si="61"/>
        <v>0</v>
      </c>
      <c r="D312" s="616">
        <f t="shared" ca="1" si="56"/>
        <v>0</v>
      </c>
      <c r="E312" s="88">
        <f t="shared" ca="1" si="57"/>
        <v>0</v>
      </c>
      <c r="F312" s="88">
        <f t="shared" ca="1" si="58"/>
        <v>0</v>
      </c>
      <c r="G312" s="88">
        <f t="shared" ca="1" si="59"/>
        <v>0</v>
      </c>
      <c r="H312" s="96">
        <f t="shared" ca="1" si="62"/>
        <v>0</v>
      </c>
      <c r="I312" s="90">
        <f t="shared" ca="1" si="63"/>
        <v>0</v>
      </c>
      <c r="J312" s="90">
        <f t="shared" ca="1" si="64"/>
        <v>0</v>
      </c>
      <c r="K312" s="90">
        <f t="shared" ca="1" si="65"/>
        <v>0</v>
      </c>
      <c r="L312" s="90">
        <f t="shared" ca="1" si="66"/>
        <v>0</v>
      </c>
      <c r="M312" s="96">
        <f t="shared" ca="1" si="67"/>
        <v>0</v>
      </c>
      <c r="N312" s="96">
        <f t="shared" ca="1" si="68"/>
        <v>0</v>
      </c>
      <c r="O312" s="96">
        <f t="shared" ca="1" si="69"/>
        <v>0</v>
      </c>
      <c r="P312" s="87"/>
    </row>
    <row r="313" spans="1:16" ht="18.75" customHeight="1">
      <c r="A313" s="42"/>
      <c r="B313" s="89">
        <f t="shared" ca="1" si="60"/>
        <v>0</v>
      </c>
      <c r="C313" s="87">
        <f t="shared" ca="1" si="61"/>
        <v>0</v>
      </c>
      <c r="D313" s="616">
        <f t="shared" ca="1" si="56"/>
        <v>0</v>
      </c>
      <c r="E313" s="88">
        <f t="shared" ca="1" si="57"/>
        <v>0</v>
      </c>
      <c r="F313" s="88">
        <f t="shared" ca="1" si="58"/>
        <v>0</v>
      </c>
      <c r="G313" s="88">
        <f t="shared" ca="1" si="59"/>
        <v>0</v>
      </c>
      <c r="H313" s="96">
        <f t="shared" ca="1" si="62"/>
        <v>0</v>
      </c>
      <c r="I313" s="90">
        <f t="shared" ca="1" si="63"/>
        <v>0</v>
      </c>
      <c r="J313" s="90">
        <f t="shared" ca="1" si="64"/>
        <v>0</v>
      </c>
      <c r="K313" s="90">
        <f t="shared" ca="1" si="65"/>
        <v>0</v>
      </c>
      <c r="L313" s="90">
        <f t="shared" ca="1" si="66"/>
        <v>0</v>
      </c>
      <c r="M313" s="96">
        <f t="shared" ca="1" si="67"/>
        <v>0</v>
      </c>
      <c r="N313" s="96">
        <f t="shared" ca="1" si="68"/>
        <v>0</v>
      </c>
      <c r="O313" s="96">
        <f t="shared" ca="1" si="69"/>
        <v>0</v>
      </c>
      <c r="P313" s="87"/>
    </row>
    <row r="314" spans="1:16" ht="18.75" customHeight="1">
      <c r="A314" s="42"/>
      <c r="B314" s="89">
        <f t="shared" ca="1" si="60"/>
        <v>0</v>
      </c>
      <c r="C314" s="87">
        <f t="shared" ca="1" si="61"/>
        <v>0</v>
      </c>
      <c r="D314" s="616">
        <f t="shared" ca="1" si="56"/>
        <v>0</v>
      </c>
      <c r="E314" s="88">
        <f t="shared" ca="1" si="57"/>
        <v>0</v>
      </c>
      <c r="F314" s="88">
        <f t="shared" ca="1" si="58"/>
        <v>0</v>
      </c>
      <c r="G314" s="88">
        <f t="shared" ca="1" si="59"/>
        <v>0</v>
      </c>
      <c r="H314" s="96">
        <f t="shared" ca="1" si="62"/>
        <v>0</v>
      </c>
      <c r="I314" s="90">
        <f t="shared" ca="1" si="63"/>
        <v>0</v>
      </c>
      <c r="J314" s="90">
        <f t="shared" ca="1" si="64"/>
        <v>0</v>
      </c>
      <c r="K314" s="90">
        <f t="shared" ca="1" si="65"/>
        <v>0</v>
      </c>
      <c r="L314" s="90">
        <f t="shared" ca="1" si="66"/>
        <v>0</v>
      </c>
      <c r="M314" s="96">
        <f t="shared" ca="1" si="67"/>
        <v>0</v>
      </c>
      <c r="N314" s="96">
        <f t="shared" ca="1" si="68"/>
        <v>0</v>
      </c>
      <c r="O314" s="96">
        <f t="shared" ca="1" si="69"/>
        <v>0</v>
      </c>
      <c r="P314" s="87"/>
    </row>
    <row r="315" spans="1:16" ht="18.75" customHeight="1">
      <c r="A315" s="42"/>
      <c r="B315" s="89">
        <f t="shared" ca="1" si="60"/>
        <v>0</v>
      </c>
      <c r="C315" s="87">
        <f t="shared" ca="1" si="61"/>
        <v>0</v>
      </c>
      <c r="D315" s="616">
        <f t="shared" ca="1" si="56"/>
        <v>0</v>
      </c>
      <c r="E315" s="88">
        <f t="shared" ca="1" si="57"/>
        <v>0</v>
      </c>
      <c r="F315" s="88">
        <f t="shared" ca="1" si="58"/>
        <v>0</v>
      </c>
      <c r="G315" s="88">
        <f t="shared" ca="1" si="59"/>
        <v>0</v>
      </c>
      <c r="H315" s="96">
        <f t="shared" ca="1" si="62"/>
        <v>0</v>
      </c>
      <c r="I315" s="90">
        <f t="shared" ca="1" si="63"/>
        <v>0</v>
      </c>
      <c r="J315" s="90">
        <f t="shared" ca="1" si="64"/>
        <v>0</v>
      </c>
      <c r="K315" s="90">
        <f t="shared" ca="1" si="65"/>
        <v>0</v>
      </c>
      <c r="L315" s="90">
        <f t="shared" ca="1" si="66"/>
        <v>0</v>
      </c>
      <c r="M315" s="96">
        <f t="shared" ca="1" si="67"/>
        <v>0</v>
      </c>
      <c r="N315" s="96">
        <f t="shared" ca="1" si="68"/>
        <v>0</v>
      </c>
      <c r="O315" s="96">
        <f t="shared" ca="1" si="69"/>
        <v>0</v>
      </c>
      <c r="P315" s="87"/>
    </row>
    <row r="316" spans="1:16" ht="18.75" customHeight="1">
      <c r="A316" s="42"/>
      <c r="B316" s="89">
        <f t="shared" ca="1" si="60"/>
        <v>0</v>
      </c>
      <c r="C316" s="87">
        <f t="shared" ca="1" si="61"/>
        <v>0</v>
      </c>
      <c r="D316" s="616">
        <f t="shared" ca="1" si="56"/>
        <v>0</v>
      </c>
      <c r="E316" s="88">
        <f t="shared" ca="1" si="57"/>
        <v>0</v>
      </c>
      <c r="F316" s="88">
        <f t="shared" ca="1" si="58"/>
        <v>0</v>
      </c>
      <c r="G316" s="88">
        <f t="shared" ca="1" si="59"/>
        <v>0</v>
      </c>
      <c r="H316" s="96">
        <f t="shared" ca="1" si="62"/>
        <v>0</v>
      </c>
      <c r="I316" s="90">
        <f t="shared" ca="1" si="63"/>
        <v>0</v>
      </c>
      <c r="J316" s="90">
        <f t="shared" ca="1" si="64"/>
        <v>0</v>
      </c>
      <c r="K316" s="90">
        <f t="shared" ca="1" si="65"/>
        <v>0</v>
      </c>
      <c r="L316" s="90">
        <f t="shared" ca="1" si="66"/>
        <v>0</v>
      </c>
      <c r="M316" s="96">
        <f t="shared" ca="1" si="67"/>
        <v>0</v>
      </c>
      <c r="N316" s="96">
        <f t="shared" ca="1" si="68"/>
        <v>0</v>
      </c>
      <c r="O316" s="96">
        <f t="shared" ca="1" si="69"/>
        <v>0</v>
      </c>
      <c r="P316" s="87"/>
    </row>
    <row r="317" spans="1:16" ht="18.75" customHeight="1">
      <c r="A317" s="42"/>
      <c r="B317" s="89">
        <f t="shared" ca="1" si="60"/>
        <v>0</v>
      </c>
      <c r="C317" s="87">
        <f t="shared" ca="1" si="61"/>
        <v>0</v>
      </c>
      <c r="D317" s="616">
        <f t="shared" ca="1" si="56"/>
        <v>0</v>
      </c>
      <c r="E317" s="88">
        <f t="shared" ca="1" si="57"/>
        <v>0</v>
      </c>
      <c r="F317" s="88">
        <f t="shared" ca="1" si="58"/>
        <v>0</v>
      </c>
      <c r="G317" s="88">
        <f t="shared" ca="1" si="59"/>
        <v>0</v>
      </c>
      <c r="H317" s="96">
        <f t="shared" ca="1" si="62"/>
        <v>0</v>
      </c>
      <c r="I317" s="90">
        <f t="shared" ca="1" si="63"/>
        <v>0</v>
      </c>
      <c r="J317" s="90">
        <f t="shared" ca="1" si="64"/>
        <v>0</v>
      </c>
      <c r="K317" s="90">
        <f t="shared" ca="1" si="65"/>
        <v>0</v>
      </c>
      <c r="L317" s="90">
        <f t="shared" ca="1" si="66"/>
        <v>0</v>
      </c>
      <c r="M317" s="96">
        <f t="shared" ca="1" si="67"/>
        <v>0</v>
      </c>
      <c r="N317" s="96">
        <f t="shared" ca="1" si="68"/>
        <v>0</v>
      </c>
      <c r="O317" s="96">
        <f t="shared" ca="1" si="69"/>
        <v>0</v>
      </c>
      <c r="P317" s="87"/>
    </row>
    <row r="318" spans="1:16" ht="18.75" customHeight="1">
      <c r="A318" s="42"/>
      <c r="B318" s="89">
        <f t="shared" ca="1" si="60"/>
        <v>0</v>
      </c>
      <c r="C318" s="87">
        <f t="shared" ca="1" si="61"/>
        <v>0</v>
      </c>
      <c r="D318" s="616">
        <f t="shared" ca="1" si="56"/>
        <v>0</v>
      </c>
      <c r="E318" s="88">
        <f t="shared" ca="1" si="57"/>
        <v>0</v>
      </c>
      <c r="F318" s="88">
        <f t="shared" ca="1" si="58"/>
        <v>0</v>
      </c>
      <c r="G318" s="88">
        <f t="shared" ca="1" si="59"/>
        <v>0</v>
      </c>
      <c r="H318" s="96">
        <f t="shared" ca="1" si="62"/>
        <v>0</v>
      </c>
      <c r="I318" s="90">
        <f t="shared" ca="1" si="63"/>
        <v>0</v>
      </c>
      <c r="J318" s="90">
        <f t="shared" ca="1" si="64"/>
        <v>0</v>
      </c>
      <c r="K318" s="90">
        <f t="shared" ca="1" si="65"/>
        <v>0</v>
      </c>
      <c r="L318" s="90">
        <f t="shared" ca="1" si="66"/>
        <v>0</v>
      </c>
      <c r="M318" s="96">
        <f t="shared" ca="1" si="67"/>
        <v>0</v>
      </c>
      <c r="N318" s="96">
        <f t="shared" ca="1" si="68"/>
        <v>0</v>
      </c>
      <c r="O318" s="96">
        <f t="shared" ca="1" si="69"/>
        <v>0</v>
      </c>
      <c r="P318" s="87"/>
    </row>
    <row r="319" spans="1:16" ht="18.75" customHeight="1">
      <c r="A319" s="42"/>
      <c r="B319" s="89">
        <f t="shared" ca="1" si="60"/>
        <v>0</v>
      </c>
      <c r="C319" s="87">
        <f t="shared" ca="1" si="61"/>
        <v>0</v>
      </c>
      <c r="D319" s="616">
        <f t="shared" ca="1" si="56"/>
        <v>0</v>
      </c>
      <c r="E319" s="88">
        <f t="shared" ca="1" si="57"/>
        <v>0</v>
      </c>
      <c r="F319" s="88">
        <f t="shared" ca="1" si="58"/>
        <v>0</v>
      </c>
      <c r="G319" s="88">
        <f t="shared" ca="1" si="59"/>
        <v>0</v>
      </c>
      <c r="H319" s="96">
        <f t="shared" ca="1" si="62"/>
        <v>0</v>
      </c>
      <c r="I319" s="90">
        <f t="shared" ca="1" si="63"/>
        <v>0</v>
      </c>
      <c r="J319" s="90">
        <f t="shared" ca="1" si="64"/>
        <v>0</v>
      </c>
      <c r="K319" s="90">
        <f t="shared" ca="1" si="65"/>
        <v>0</v>
      </c>
      <c r="L319" s="90">
        <f t="shared" ca="1" si="66"/>
        <v>0</v>
      </c>
      <c r="M319" s="96">
        <f t="shared" ca="1" si="67"/>
        <v>0</v>
      </c>
      <c r="N319" s="96">
        <f t="shared" ca="1" si="68"/>
        <v>0</v>
      </c>
      <c r="O319" s="96">
        <f t="shared" ca="1" si="69"/>
        <v>0</v>
      </c>
      <c r="P319" s="87"/>
    </row>
    <row r="320" spans="1:16" ht="18.75" customHeight="1">
      <c r="A320" s="42"/>
      <c r="B320" s="89">
        <f t="shared" ca="1" si="60"/>
        <v>0</v>
      </c>
      <c r="C320" s="87">
        <f t="shared" ca="1" si="61"/>
        <v>0</v>
      </c>
      <c r="D320" s="616">
        <f t="shared" ca="1" si="56"/>
        <v>0</v>
      </c>
      <c r="E320" s="88">
        <f t="shared" ca="1" si="57"/>
        <v>0</v>
      </c>
      <c r="F320" s="88">
        <f t="shared" ca="1" si="58"/>
        <v>0</v>
      </c>
      <c r="G320" s="88">
        <f t="shared" ca="1" si="59"/>
        <v>0</v>
      </c>
      <c r="H320" s="96">
        <f t="shared" ca="1" si="62"/>
        <v>0</v>
      </c>
      <c r="I320" s="90">
        <f t="shared" ca="1" si="63"/>
        <v>0</v>
      </c>
      <c r="J320" s="90">
        <f t="shared" ca="1" si="64"/>
        <v>0</v>
      </c>
      <c r="K320" s="90">
        <f t="shared" ca="1" si="65"/>
        <v>0</v>
      </c>
      <c r="L320" s="90">
        <f t="shared" ca="1" si="66"/>
        <v>0</v>
      </c>
      <c r="M320" s="96">
        <f t="shared" ca="1" si="67"/>
        <v>0</v>
      </c>
      <c r="N320" s="96">
        <f t="shared" ca="1" si="68"/>
        <v>0</v>
      </c>
      <c r="O320" s="96">
        <f t="shared" ca="1" si="69"/>
        <v>0</v>
      </c>
      <c r="P320" s="87"/>
    </row>
    <row r="321" spans="1:16" ht="18.75" customHeight="1">
      <c r="A321" s="42"/>
      <c r="B321" s="89">
        <f t="shared" ca="1" si="60"/>
        <v>0</v>
      </c>
      <c r="C321" s="87">
        <f t="shared" ca="1" si="61"/>
        <v>0</v>
      </c>
      <c r="D321" s="616">
        <f t="shared" ca="1" si="56"/>
        <v>0</v>
      </c>
      <c r="E321" s="88">
        <f t="shared" ca="1" si="57"/>
        <v>0</v>
      </c>
      <c r="F321" s="88">
        <f t="shared" ca="1" si="58"/>
        <v>0</v>
      </c>
      <c r="G321" s="88">
        <f t="shared" ca="1" si="59"/>
        <v>0</v>
      </c>
      <c r="H321" s="96">
        <f t="shared" ca="1" si="62"/>
        <v>0</v>
      </c>
      <c r="I321" s="90">
        <f t="shared" ca="1" si="63"/>
        <v>0</v>
      </c>
      <c r="J321" s="90">
        <f t="shared" ca="1" si="64"/>
        <v>0</v>
      </c>
      <c r="K321" s="90">
        <f t="shared" ca="1" si="65"/>
        <v>0</v>
      </c>
      <c r="L321" s="90">
        <f t="shared" ca="1" si="66"/>
        <v>0</v>
      </c>
      <c r="M321" s="96">
        <f t="shared" ca="1" si="67"/>
        <v>0</v>
      </c>
      <c r="N321" s="96">
        <f t="shared" ca="1" si="68"/>
        <v>0</v>
      </c>
      <c r="O321" s="96">
        <f t="shared" ca="1" si="69"/>
        <v>0</v>
      </c>
      <c r="P321" s="87"/>
    </row>
    <row r="322" spans="1:16" ht="18.75" customHeight="1">
      <c r="A322" s="42"/>
      <c r="B322" s="89">
        <f t="shared" ca="1" si="60"/>
        <v>0</v>
      </c>
      <c r="C322" s="87">
        <f t="shared" ca="1" si="61"/>
        <v>0</v>
      </c>
      <c r="D322" s="616">
        <f t="shared" ca="1" si="56"/>
        <v>0</v>
      </c>
      <c r="E322" s="88">
        <f t="shared" ca="1" si="57"/>
        <v>0</v>
      </c>
      <c r="F322" s="88">
        <f t="shared" ca="1" si="58"/>
        <v>0</v>
      </c>
      <c r="G322" s="88">
        <f t="shared" ca="1" si="59"/>
        <v>0</v>
      </c>
      <c r="H322" s="96">
        <f t="shared" ca="1" si="62"/>
        <v>0</v>
      </c>
      <c r="I322" s="90">
        <f t="shared" ca="1" si="63"/>
        <v>0</v>
      </c>
      <c r="J322" s="90">
        <f t="shared" ca="1" si="64"/>
        <v>0</v>
      </c>
      <c r="K322" s="90">
        <f t="shared" ca="1" si="65"/>
        <v>0</v>
      </c>
      <c r="L322" s="90">
        <f t="shared" ca="1" si="66"/>
        <v>0</v>
      </c>
      <c r="M322" s="96">
        <f t="shared" ca="1" si="67"/>
        <v>0</v>
      </c>
      <c r="N322" s="96">
        <f t="shared" ca="1" si="68"/>
        <v>0</v>
      </c>
      <c r="O322" s="96">
        <f t="shared" ca="1" si="69"/>
        <v>0</v>
      </c>
      <c r="P322" s="87"/>
    </row>
    <row r="323" spans="1:16" ht="18.75" customHeight="1">
      <c r="A323" s="42"/>
      <c r="B323" s="89">
        <f t="shared" ca="1" si="60"/>
        <v>0</v>
      </c>
      <c r="C323" s="87">
        <f t="shared" ca="1" si="61"/>
        <v>0</v>
      </c>
      <c r="D323" s="616">
        <f t="shared" ca="1" si="56"/>
        <v>0</v>
      </c>
      <c r="E323" s="88">
        <f t="shared" ca="1" si="57"/>
        <v>0</v>
      </c>
      <c r="F323" s="88">
        <f t="shared" ca="1" si="58"/>
        <v>0</v>
      </c>
      <c r="G323" s="88">
        <f t="shared" ca="1" si="59"/>
        <v>0</v>
      </c>
      <c r="H323" s="96">
        <f t="shared" ca="1" si="62"/>
        <v>0</v>
      </c>
      <c r="I323" s="90">
        <f t="shared" ca="1" si="63"/>
        <v>0</v>
      </c>
      <c r="J323" s="90">
        <f t="shared" ca="1" si="64"/>
        <v>0</v>
      </c>
      <c r="K323" s="90">
        <f t="shared" ca="1" si="65"/>
        <v>0</v>
      </c>
      <c r="L323" s="90">
        <f t="shared" ca="1" si="66"/>
        <v>0</v>
      </c>
      <c r="M323" s="96">
        <f t="shared" ca="1" si="67"/>
        <v>0</v>
      </c>
      <c r="N323" s="96">
        <f t="shared" ca="1" si="68"/>
        <v>0</v>
      </c>
      <c r="O323" s="96">
        <f t="shared" ca="1" si="69"/>
        <v>0</v>
      </c>
      <c r="P323" s="87"/>
    </row>
    <row r="324" spans="1:16" ht="18.75" customHeight="1">
      <c r="A324" s="42"/>
      <c r="B324" s="89">
        <f t="shared" ca="1" si="60"/>
        <v>0</v>
      </c>
      <c r="C324" s="87">
        <f t="shared" ca="1" si="61"/>
        <v>0</v>
      </c>
      <c r="D324" s="616">
        <f t="shared" ca="1" si="56"/>
        <v>0</v>
      </c>
      <c r="E324" s="88">
        <f t="shared" ca="1" si="57"/>
        <v>0</v>
      </c>
      <c r="F324" s="88">
        <f t="shared" ca="1" si="58"/>
        <v>0</v>
      </c>
      <c r="G324" s="88">
        <f t="shared" ca="1" si="59"/>
        <v>0</v>
      </c>
      <c r="H324" s="96">
        <f t="shared" ca="1" si="62"/>
        <v>0</v>
      </c>
      <c r="I324" s="90">
        <f t="shared" ca="1" si="63"/>
        <v>0</v>
      </c>
      <c r="J324" s="90">
        <f t="shared" ca="1" si="64"/>
        <v>0</v>
      </c>
      <c r="K324" s="90">
        <f t="shared" ca="1" si="65"/>
        <v>0</v>
      </c>
      <c r="L324" s="90">
        <f t="shared" ca="1" si="66"/>
        <v>0</v>
      </c>
      <c r="M324" s="96">
        <f t="shared" ca="1" si="67"/>
        <v>0</v>
      </c>
      <c r="N324" s="96">
        <f t="shared" ca="1" si="68"/>
        <v>0</v>
      </c>
      <c r="O324" s="96">
        <f t="shared" ca="1" si="69"/>
        <v>0</v>
      </c>
      <c r="P324" s="87"/>
    </row>
    <row r="325" spans="1:16" ht="18.75" customHeight="1">
      <c r="A325" s="42"/>
      <c r="B325" s="89">
        <f t="shared" ca="1" si="60"/>
        <v>0</v>
      </c>
      <c r="C325" s="87">
        <f t="shared" ca="1" si="61"/>
        <v>0</v>
      </c>
      <c r="D325" s="616">
        <f t="shared" ca="1" si="56"/>
        <v>0</v>
      </c>
      <c r="E325" s="88">
        <f t="shared" ca="1" si="57"/>
        <v>0</v>
      </c>
      <c r="F325" s="88">
        <f t="shared" ca="1" si="58"/>
        <v>0</v>
      </c>
      <c r="G325" s="88">
        <f t="shared" ca="1" si="59"/>
        <v>0</v>
      </c>
      <c r="H325" s="96">
        <f t="shared" ca="1" si="62"/>
        <v>0</v>
      </c>
      <c r="I325" s="90">
        <f t="shared" ca="1" si="63"/>
        <v>0</v>
      </c>
      <c r="J325" s="90">
        <f t="shared" ca="1" si="64"/>
        <v>0</v>
      </c>
      <c r="K325" s="90">
        <f t="shared" ca="1" si="65"/>
        <v>0</v>
      </c>
      <c r="L325" s="90">
        <f t="shared" ca="1" si="66"/>
        <v>0</v>
      </c>
      <c r="M325" s="96">
        <f t="shared" ca="1" si="67"/>
        <v>0</v>
      </c>
      <c r="N325" s="96">
        <f t="shared" ca="1" si="68"/>
        <v>0</v>
      </c>
      <c r="O325" s="96">
        <f t="shared" ca="1" si="69"/>
        <v>0</v>
      </c>
      <c r="P325" s="87"/>
    </row>
    <row r="326" spans="1:16" ht="18.75" customHeight="1">
      <c r="A326" s="42"/>
      <c r="B326" s="89">
        <f t="shared" ca="1" si="60"/>
        <v>0</v>
      </c>
      <c r="C326" s="87">
        <f t="shared" ca="1" si="61"/>
        <v>0</v>
      </c>
      <c r="D326" s="616">
        <f t="shared" ca="1" si="56"/>
        <v>0</v>
      </c>
      <c r="E326" s="88">
        <f t="shared" ca="1" si="57"/>
        <v>0</v>
      </c>
      <c r="F326" s="88">
        <f t="shared" ca="1" si="58"/>
        <v>0</v>
      </c>
      <c r="G326" s="88">
        <f t="shared" ca="1" si="59"/>
        <v>0</v>
      </c>
      <c r="H326" s="96">
        <f t="shared" ca="1" si="62"/>
        <v>0</v>
      </c>
      <c r="I326" s="90">
        <f t="shared" ca="1" si="63"/>
        <v>0</v>
      </c>
      <c r="J326" s="90">
        <f t="shared" ca="1" si="64"/>
        <v>0</v>
      </c>
      <c r="K326" s="90">
        <f t="shared" ca="1" si="65"/>
        <v>0</v>
      </c>
      <c r="L326" s="90">
        <f t="shared" ca="1" si="66"/>
        <v>0</v>
      </c>
      <c r="M326" s="96">
        <f t="shared" ca="1" si="67"/>
        <v>0</v>
      </c>
      <c r="N326" s="96">
        <f t="shared" ca="1" si="68"/>
        <v>0</v>
      </c>
      <c r="O326" s="96">
        <f t="shared" ca="1" si="69"/>
        <v>0</v>
      </c>
      <c r="P326" s="87"/>
    </row>
    <row r="327" spans="1:16" ht="18.75" customHeight="1">
      <c r="A327" s="42"/>
      <c r="B327" s="89">
        <f t="shared" ca="1" si="60"/>
        <v>0</v>
      </c>
      <c r="C327" s="87">
        <f t="shared" ca="1" si="61"/>
        <v>0</v>
      </c>
      <c r="D327" s="616">
        <f t="shared" ca="1" si="56"/>
        <v>0</v>
      </c>
      <c r="E327" s="88">
        <f t="shared" ca="1" si="57"/>
        <v>0</v>
      </c>
      <c r="F327" s="88">
        <f t="shared" ca="1" si="58"/>
        <v>0</v>
      </c>
      <c r="G327" s="88">
        <f t="shared" ca="1" si="59"/>
        <v>0</v>
      </c>
      <c r="H327" s="96">
        <f t="shared" ca="1" si="62"/>
        <v>0</v>
      </c>
      <c r="I327" s="90">
        <f t="shared" ca="1" si="63"/>
        <v>0</v>
      </c>
      <c r="J327" s="90">
        <f t="shared" ca="1" si="64"/>
        <v>0</v>
      </c>
      <c r="K327" s="90">
        <f t="shared" ca="1" si="65"/>
        <v>0</v>
      </c>
      <c r="L327" s="90">
        <f t="shared" ca="1" si="66"/>
        <v>0</v>
      </c>
      <c r="M327" s="96">
        <f t="shared" ca="1" si="67"/>
        <v>0</v>
      </c>
      <c r="N327" s="96">
        <f t="shared" ca="1" si="68"/>
        <v>0</v>
      </c>
      <c r="O327" s="96">
        <f t="shared" ca="1" si="69"/>
        <v>0</v>
      </c>
      <c r="P327" s="87"/>
    </row>
    <row r="328" spans="1:16" ht="18.75" customHeight="1">
      <c r="A328" s="42"/>
      <c r="B328" s="89">
        <f t="shared" ca="1" si="60"/>
        <v>0</v>
      </c>
      <c r="C328" s="87">
        <f t="shared" ca="1" si="61"/>
        <v>0</v>
      </c>
      <c r="D328" s="616">
        <f t="shared" ca="1" si="56"/>
        <v>0</v>
      </c>
      <c r="E328" s="88">
        <f t="shared" ca="1" si="57"/>
        <v>0</v>
      </c>
      <c r="F328" s="88">
        <f t="shared" ca="1" si="58"/>
        <v>0</v>
      </c>
      <c r="G328" s="88">
        <f t="shared" ca="1" si="59"/>
        <v>0</v>
      </c>
      <c r="H328" s="96">
        <f t="shared" ca="1" si="62"/>
        <v>0</v>
      </c>
      <c r="I328" s="90">
        <f t="shared" ca="1" si="63"/>
        <v>0</v>
      </c>
      <c r="J328" s="90">
        <f t="shared" ca="1" si="64"/>
        <v>0</v>
      </c>
      <c r="K328" s="90">
        <f t="shared" ca="1" si="65"/>
        <v>0</v>
      </c>
      <c r="L328" s="90">
        <f t="shared" ca="1" si="66"/>
        <v>0</v>
      </c>
      <c r="M328" s="96">
        <f t="shared" ca="1" si="67"/>
        <v>0</v>
      </c>
      <c r="N328" s="96">
        <f t="shared" ca="1" si="68"/>
        <v>0</v>
      </c>
      <c r="O328" s="96">
        <f t="shared" ca="1" si="69"/>
        <v>0</v>
      </c>
      <c r="P328" s="87"/>
    </row>
    <row r="329" spans="1:16" ht="18.75" customHeight="1">
      <c r="A329" s="42"/>
      <c r="B329" s="89">
        <f t="shared" ca="1" si="60"/>
        <v>0</v>
      </c>
      <c r="C329" s="87">
        <f t="shared" ca="1" si="61"/>
        <v>0</v>
      </c>
      <c r="D329" s="616">
        <f t="shared" ca="1" si="56"/>
        <v>0</v>
      </c>
      <c r="E329" s="88">
        <f t="shared" ca="1" si="57"/>
        <v>0</v>
      </c>
      <c r="F329" s="88">
        <f t="shared" ca="1" si="58"/>
        <v>0</v>
      </c>
      <c r="G329" s="88">
        <f t="shared" ca="1" si="59"/>
        <v>0</v>
      </c>
      <c r="H329" s="96">
        <f t="shared" ca="1" si="62"/>
        <v>0</v>
      </c>
      <c r="I329" s="90">
        <f t="shared" ca="1" si="63"/>
        <v>0</v>
      </c>
      <c r="J329" s="90">
        <f t="shared" ca="1" si="64"/>
        <v>0</v>
      </c>
      <c r="K329" s="90">
        <f t="shared" ca="1" si="65"/>
        <v>0</v>
      </c>
      <c r="L329" s="90">
        <f t="shared" ca="1" si="66"/>
        <v>0</v>
      </c>
      <c r="M329" s="96">
        <f t="shared" ca="1" si="67"/>
        <v>0</v>
      </c>
      <c r="N329" s="96">
        <f t="shared" ca="1" si="68"/>
        <v>0</v>
      </c>
      <c r="O329" s="96">
        <f t="shared" ca="1" si="69"/>
        <v>0</v>
      </c>
      <c r="P329" s="87"/>
    </row>
    <row r="330" spans="1:16" ht="18.75" customHeight="1">
      <c r="A330" s="42"/>
      <c r="B330" s="89">
        <f t="shared" ca="1" si="60"/>
        <v>0</v>
      </c>
      <c r="C330" s="87">
        <f t="shared" ca="1" si="61"/>
        <v>0</v>
      </c>
      <c r="D330" s="616">
        <f t="shared" ca="1" si="56"/>
        <v>0</v>
      </c>
      <c r="E330" s="88">
        <f t="shared" ca="1" si="57"/>
        <v>0</v>
      </c>
      <c r="F330" s="88">
        <f t="shared" ca="1" si="58"/>
        <v>0</v>
      </c>
      <c r="G330" s="88">
        <f t="shared" ca="1" si="59"/>
        <v>0</v>
      </c>
      <c r="H330" s="96">
        <f t="shared" ca="1" si="62"/>
        <v>0</v>
      </c>
      <c r="I330" s="90">
        <f t="shared" ca="1" si="63"/>
        <v>0</v>
      </c>
      <c r="J330" s="90">
        <f t="shared" ca="1" si="64"/>
        <v>0</v>
      </c>
      <c r="K330" s="90">
        <f t="shared" ca="1" si="65"/>
        <v>0</v>
      </c>
      <c r="L330" s="90">
        <f t="shared" ca="1" si="66"/>
        <v>0</v>
      </c>
      <c r="M330" s="96">
        <f t="shared" ca="1" si="67"/>
        <v>0</v>
      </c>
      <c r="N330" s="96">
        <f t="shared" ca="1" si="68"/>
        <v>0</v>
      </c>
      <c r="O330" s="96">
        <f t="shared" ca="1" si="69"/>
        <v>0</v>
      </c>
      <c r="P330" s="87"/>
    </row>
    <row r="331" spans="1:16" ht="18.75" customHeight="1">
      <c r="A331" s="42"/>
      <c r="B331" s="89">
        <f t="shared" ca="1" si="60"/>
        <v>0</v>
      </c>
      <c r="C331" s="87">
        <f t="shared" ca="1" si="61"/>
        <v>0</v>
      </c>
      <c r="D331" s="616">
        <f t="shared" ca="1" si="56"/>
        <v>0</v>
      </c>
      <c r="E331" s="88">
        <f t="shared" ca="1" si="57"/>
        <v>0</v>
      </c>
      <c r="F331" s="88">
        <f t="shared" ca="1" si="58"/>
        <v>0</v>
      </c>
      <c r="G331" s="88">
        <f t="shared" ca="1" si="59"/>
        <v>0</v>
      </c>
      <c r="H331" s="96">
        <f t="shared" ca="1" si="62"/>
        <v>0</v>
      </c>
      <c r="I331" s="90">
        <f t="shared" ca="1" si="63"/>
        <v>0</v>
      </c>
      <c r="J331" s="90">
        <f t="shared" ca="1" si="64"/>
        <v>0</v>
      </c>
      <c r="K331" s="90">
        <f t="shared" ca="1" si="65"/>
        <v>0</v>
      </c>
      <c r="L331" s="90">
        <f t="shared" ca="1" si="66"/>
        <v>0</v>
      </c>
      <c r="M331" s="96">
        <f t="shared" ca="1" si="67"/>
        <v>0</v>
      </c>
      <c r="N331" s="96">
        <f t="shared" ca="1" si="68"/>
        <v>0</v>
      </c>
      <c r="O331" s="96">
        <f t="shared" ca="1" si="69"/>
        <v>0</v>
      </c>
      <c r="P331" s="87"/>
    </row>
    <row r="332" spans="1:16" ht="18.75" customHeight="1">
      <c r="A332" s="42">
        <v>7</v>
      </c>
      <c r="B332" s="89">
        <f t="shared" ca="1" si="60"/>
        <v>0</v>
      </c>
      <c r="C332" s="87">
        <f t="shared" ca="1" si="61"/>
        <v>0</v>
      </c>
      <c r="D332" s="616">
        <f t="shared" ca="1" si="56"/>
        <v>0</v>
      </c>
      <c r="E332" s="88">
        <f t="shared" ca="1" si="57"/>
        <v>0</v>
      </c>
      <c r="F332" s="88">
        <f t="shared" ca="1" si="58"/>
        <v>0</v>
      </c>
      <c r="G332" s="88">
        <f t="shared" ca="1" si="59"/>
        <v>0</v>
      </c>
      <c r="H332" s="96">
        <f t="shared" ca="1" si="62"/>
        <v>0</v>
      </c>
      <c r="I332" s="90">
        <f t="shared" ca="1" si="63"/>
        <v>0</v>
      </c>
      <c r="J332" s="90">
        <f t="shared" ca="1" si="64"/>
        <v>0</v>
      </c>
      <c r="K332" s="90">
        <f t="shared" ca="1" si="65"/>
        <v>0</v>
      </c>
      <c r="L332" s="90">
        <f t="shared" ca="1" si="66"/>
        <v>0</v>
      </c>
      <c r="M332" s="96">
        <f t="shared" ca="1" si="67"/>
        <v>0</v>
      </c>
      <c r="N332" s="96">
        <f t="shared" ca="1" si="68"/>
        <v>0</v>
      </c>
      <c r="O332" s="96">
        <f t="shared" ca="1" si="69"/>
        <v>0</v>
      </c>
      <c r="P332" s="87"/>
    </row>
    <row r="333" spans="1:16" ht="18.75" customHeight="1">
      <c r="A333" s="42"/>
      <c r="B333" s="89">
        <f t="shared" ca="1" si="60"/>
        <v>0</v>
      </c>
      <c r="C333" s="87">
        <f t="shared" ca="1" si="61"/>
        <v>0</v>
      </c>
      <c r="D333" s="616">
        <f t="shared" ca="1" si="56"/>
        <v>0</v>
      </c>
      <c r="E333" s="88">
        <f t="shared" ca="1" si="57"/>
        <v>0</v>
      </c>
      <c r="F333" s="88">
        <f t="shared" ca="1" si="58"/>
        <v>0</v>
      </c>
      <c r="G333" s="88">
        <f t="shared" ca="1" si="59"/>
        <v>0</v>
      </c>
      <c r="H333" s="96">
        <f t="shared" ca="1" si="62"/>
        <v>0</v>
      </c>
      <c r="I333" s="90">
        <f t="shared" ca="1" si="63"/>
        <v>0</v>
      </c>
      <c r="J333" s="90">
        <f t="shared" ca="1" si="64"/>
        <v>0</v>
      </c>
      <c r="K333" s="90">
        <f t="shared" ca="1" si="65"/>
        <v>0</v>
      </c>
      <c r="L333" s="90">
        <f t="shared" ca="1" si="66"/>
        <v>0</v>
      </c>
      <c r="M333" s="96">
        <f t="shared" ca="1" si="67"/>
        <v>0</v>
      </c>
      <c r="N333" s="96">
        <f t="shared" ca="1" si="68"/>
        <v>0</v>
      </c>
      <c r="O333" s="96">
        <f t="shared" ca="1" si="69"/>
        <v>0</v>
      </c>
      <c r="P333" s="87"/>
    </row>
    <row r="334" spans="1:16" ht="18.75" customHeight="1">
      <c r="A334" s="42"/>
      <c r="B334" s="89">
        <f t="shared" ca="1" si="60"/>
        <v>0</v>
      </c>
      <c r="C334" s="87">
        <f t="shared" ca="1" si="61"/>
        <v>0</v>
      </c>
      <c r="D334" s="616">
        <f t="shared" ca="1" si="56"/>
        <v>0</v>
      </c>
      <c r="E334" s="88">
        <f t="shared" ca="1" si="57"/>
        <v>0</v>
      </c>
      <c r="F334" s="88">
        <f t="shared" ca="1" si="58"/>
        <v>0</v>
      </c>
      <c r="G334" s="88">
        <f t="shared" ca="1" si="59"/>
        <v>0</v>
      </c>
      <c r="H334" s="96">
        <f t="shared" ca="1" si="62"/>
        <v>0</v>
      </c>
      <c r="I334" s="90">
        <f t="shared" ca="1" si="63"/>
        <v>0</v>
      </c>
      <c r="J334" s="90">
        <f t="shared" ca="1" si="64"/>
        <v>0</v>
      </c>
      <c r="K334" s="90">
        <f t="shared" ca="1" si="65"/>
        <v>0</v>
      </c>
      <c r="L334" s="90">
        <f t="shared" ca="1" si="66"/>
        <v>0</v>
      </c>
      <c r="M334" s="96">
        <f t="shared" ca="1" si="67"/>
        <v>0</v>
      </c>
      <c r="N334" s="96">
        <f t="shared" ca="1" si="68"/>
        <v>0</v>
      </c>
      <c r="O334" s="96">
        <f t="shared" ca="1" si="69"/>
        <v>0</v>
      </c>
      <c r="P334" s="87"/>
    </row>
    <row r="335" spans="1:16" ht="18.75" customHeight="1">
      <c r="A335" s="42"/>
      <c r="B335" s="89">
        <f t="shared" ca="1" si="60"/>
        <v>0</v>
      </c>
      <c r="C335" s="87">
        <f t="shared" ca="1" si="61"/>
        <v>0</v>
      </c>
      <c r="D335" s="616">
        <f t="shared" ref="D335:D398" ca="1" si="70">INDIRECT("Відомість!do"&amp;ROW()-11)</f>
        <v>0</v>
      </c>
      <c r="E335" s="88">
        <f t="shared" ref="E335:E398" ca="1" si="71">INDIRECT("Відомість!dl"&amp;ROW()-11)</f>
        <v>0</v>
      </c>
      <c r="F335" s="88">
        <f t="shared" ref="F335:F398" ca="1" si="72">INDIRECT("Відомість!dm"&amp;ROW()-11)</f>
        <v>0</v>
      </c>
      <c r="G335" s="88">
        <f t="shared" ref="G335:G398" ca="1" si="73">INDIRECT("Відомість!dn"&amp;ROW()-11)</f>
        <v>0</v>
      </c>
      <c r="H335" s="96">
        <f t="shared" ca="1" si="62"/>
        <v>0</v>
      </c>
      <c r="I335" s="90">
        <f t="shared" ca="1" si="63"/>
        <v>0</v>
      </c>
      <c r="J335" s="90">
        <f t="shared" ca="1" si="64"/>
        <v>0</v>
      </c>
      <c r="K335" s="90">
        <f t="shared" ca="1" si="65"/>
        <v>0</v>
      </c>
      <c r="L335" s="90">
        <f t="shared" ca="1" si="66"/>
        <v>0</v>
      </c>
      <c r="M335" s="96">
        <f t="shared" ca="1" si="67"/>
        <v>0</v>
      </c>
      <c r="N335" s="96">
        <f t="shared" ca="1" si="68"/>
        <v>0</v>
      </c>
      <c r="O335" s="96">
        <f t="shared" ca="1" si="69"/>
        <v>0</v>
      </c>
      <c r="P335" s="87"/>
    </row>
    <row r="336" spans="1:16" ht="18.75" customHeight="1">
      <c r="A336" s="42"/>
      <c r="B336" s="89">
        <f t="shared" ref="B336:B399" ca="1" si="74">INDIRECT("Відомість!b"&amp;ROW()-11)</f>
        <v>0</v>
      </c>
      <c r="C336" s="87">
        <f t="shared" ref="C336:C399" ca="1" si="75">INDIRECT("Відомість!c"&amp;ROW()-11)</f>
        <v>0</v>
      </c>
      <c r="D336" s="616">
        <f t="shared" ca="1" si="70"/>
        <v>0</v>
      </c>
      <c r="E336" s="88">
        <f t="shared" ca="1" si="71"/>
        <v>0</v>
      </c>
      <c r="F336" s="88">
        <f t="shared" ca="1" si="72"/>
        <v>0</v>
      </c>
      <c r="G336" s="88">
        <f t="shared" ca="1" si="73"/>
        <v>0</v>
      </c>
      <c r="H336" s="96">
        <f t="shared" ref="H336:H399" ca="1" si="76">IF(D336=0,0,INDIRECT("Відомість!cw"&amp;ROW()-11))</f>
        <v>0</v>
      </c>
      <c r="I336" s="90">
        <f t="shared" ref="I336:I399" ca="1" si="77">IF(D336=0,0,INDIRECT("Відомість!cx"&amp;ROW()-11))</f>
        <v>0</v>
      </c>
      <c r="J336" s="90">
        <f t="shared" ref="J336:J399" ca="1" si="78">IF(D336=0,0,INDIRECT("Відомість!cz"&amp;ROW()-11))</f>
        <v>0</v>
      </c>
      <c r="K336" s="90">
        <f t="shared" ref="K336:K399" ca="1" si="79">IF(D336=0,0,(INDIRECT("Відомість!da"&amp;ROW()-11))+(INDIRECT("Відомість!db"&amp;ROW()-11)))</f>
        <v>0</v>
      </c>
      <c r="L336" s="90">
        <f t="shared" ref="L336:L399" ca="1" si="80">IF(D336=0,0,INDIRECT("Відомість!dc"&amp;ROW()-11))</f>
        <v>0</v>
      </c>
      <c r="M336" s="96">
        <f t="shared" ref="M336:M399" ca="1" si="81">IF(D336=0,0,INDIRECT("Відомість!dd"&amp;ROW()-11))</f>
        <v>0</v>
      </c>
      <c r="N336" s="96">
        <f t="shared" ref="N336:N399" ca="1" si="82">IF(D336=0,0,INDIRECT("Відомість!df"&amp;ROW()-11))</f>
        <v>0</v>
      </c>
      <c r="O336" s="96">
        <f t="shared" ref="O336:O399" ca="1" si="83">IF(D336=0,0,INDIRECT("Відомість!di"&amp;ROW()-11))</f>
        <v>0</v>
      </c>
      <c r="P336" s="87"/>
    </row>
    <row r="337" spans="1:16" ht="18.75" customHeight="1">
      <c r="A337" s="42"/>
      <c r="B337" s="89">
        <f t="shared" ca="1" si="74"/>
        <v>0</v>
      </c>
      <c r="C337" s="87">
        <f t="shared" ca="1" si="75"/>
        <v>0</v>
      </c>
      <c r="D337" s="616">
        <f t="shared" ca="1" si="70"/>
        <v>0</v>
      </c>
      <c r="E337" s="88">
        <f t="shared" ca="1" si="71"/>
        <v>0</v>
      </c>
      <c r="F337" s="88">
        <f t="shared" ca="1" si="72"/>
        <v>0</v>
      </c>
      <c r="G337" s="88">
        <f t="shared" ca="1" si="73"/>
        <v>0</v>
      </c>
      <c r="H337" s="96">
        <f t="shared" ca="1" si="76"/>
        <v>0</v>
      </c>
      <c r="I337" s="90">
        <f t="shared" ca="1" si="77"/>
        <v>0</v>
      </c>
      <c r="J337" s="90">
        <f t="shared" ca="1" si="78"/>
        <v>0</v>
      </c>
      <c r="K337" s="90">
        <f t="shared" ca="1" si="79"/>
        <v>0</v>
      </c>
      <c r="L337" s="90">
        <f t="shared" ca="1" si="80"/>
        <v>0</v>
      </c>
      <c r="M337" s="96">
        <f t="shared" ca="1" si="81"/>
        <v>0</v>
      </c>
      <c r="N337" s="96">
        <f t="shared" ca="1" si="82"/>
        <v>0</v>
      </c>
      <c r="O337" s="96">
        <f t="shared" ca="1" si="83"/>
        <v>0</v>
      </c>
      <c r="P337" s="87"/>
    </row>
    <row r="338" spans="1:16" ht="18.75" customHeight="1">
      <c r="A338" s="42"/>
      <c r="B338" s="89">
        <f t="shared" ca="1" si="74"/>
        <v>0</v>
      </c>
      <c r="C338" s="87">
        <f t="shared" ca="1" si="75"/>
        <v>0</v>
      </c>
      <c r="D338" s="616">
        <f t="shared" ca="1" si="70"/>
        <v>0</v>
      </c>
      <c r="E338" s="88">
        <f t="shared" ca="1" si="71"/>
        <v>0</v>
      </c>
      <c r="F338" s="88">
        <f t="shared" ca="1" si="72"/>
        <v>0</v>
      </c>
      <c r="G338" s="88">
        <f t="shared" ca="1" si="73"/>
        <v>0</v>
      </c>
      <c r="H338" s="96">
        <f t="shared" ca="1" si="76"/>
        <v>0</v>
      </c>
      <c r="I338" s="90">
        <f t="shared" ca="1" si="77"/>
        <v>0</v>
      </c>
      <c r="J338" s="90">
        <f t="shared" ca="1" si="78"/>
        <v>0</v>
      </c>
      <c r="K338" s="90">
        <f t="shared" ca="1" si="79"/>
        <v>0</v>
      </c>
      <c r="L338" s="90">
        <f t="shared" ca="1" si="80"/>
        <v>0</v>
      </c>
      <c r="M338" s="96">
        <f t="shared" ca="1" si="81"/>
        <v>0</v>
      </c>
      <c r="N338" s="96">
        <f t="shared" ca="1" si="82"/>
        <v>0</v>
      </c>
      <c r="O338" s="96">
        <f t="shared" ca="1" si="83"/>
        <v>0</v>
      </c>
      <c r="P338" s="87"/>
    </row>
    <row r="339" spans="1:16" ht="18.75" customHeight="1">
      <c r="A339" s="42"/>
      <c r="B339" s="89">
        <f t="shared" ca="1" si="74"/>
        <v>0</v>
      </c>
      <c r="C339" s="87">
        <f t="shared" ca="1" si="75"/>
        <v>0</v>
      </c>
      <c r="D339" s="616">
        <f t="shared" ca="1" si="70"/>
        <v>0</v>
      </c>
      <c r="E339" s="88">
        <f t="shared" ca="1" si="71"/>
        <v>0</v>
      </c>
      <c r="F339" s="88">
        <f t="shared" ca="1" si="72"/>
        <v>0</v>
      </c>
      <c r="G339" s="88">
        <f t="shared" ca="1" si="73"/>
        <v>0</v>
      </c>
      <c r="H339" s="96">
        <f t="shared" ca="1" si="76"/>
        <v>0</v>
      </c>
      <c r="I339" s="90">
        <f t="shared" ca="1" si="77"/>
        <v>0</v>
      </c>
      <c r="J339" s="90">
        <f t="shared" ca="1" si="78"/>
        <v>0</v>
      </c>
      <c r="K339" s="90">
        <f t="shared" ca="1" si="79"/>
        <v>0</v>
      </c>
      <c r="L339" s="90">
        <f t="shared" ca="1" si="80"/>
        <v>0</v>
      </c>
      <c r="M339" s="96">
        <f t="shared" ca="1" si="81"/>
        <v>0</v>
      </c>
      <c r="N339" s="96">
        <f t="shared" ca="1" si="82"/>
        <v>0</v>
      </c>
      <c r="O339" s="96">
        <f t="shared" ca="1" si="83"/>
        <v>0</v>
      </c>
      <c r="P339" s="87"/>
    </row>
    <row r="340" spans="1:16" ht="18.75" customHeight="1">
      <c r="A340" s="42"/>
      <c r="B340" s="89">
        <f t="shared" ca="1" si="74"/>
        <v>0</v>
      </c>
      <c r="C340" s="87">
        <f t="shared" ca="1" si="75"/>
        <v>0</v>
      </c>
      <c r="D340" s="616">
        <f t="shared" ca="1" si="70"/>
        <v>0</v>
      </c>
      <c r="E340" s="88">
        <f t="shared" ca="1" si="71"/>
        <v>0</v>
      </c>
      <c r="F340" s="88">
        <f t="shared" ca="1" si="72"/>
        <v>0</v>
      </c>
      <c r="G340" s="88">
        <f t="shared" ca="1" si="73"/>
        <v>0</v>
      </c>
      <c r="H340" s="96">
        <f t="shared" ca="1" si="76"/>
        <v>0</v>
      </c>
      <c r="I340" s="90">
        <f t="shared" ca="1" si="77"/>
        <v>0</v>
      </c>
      <c r="J340" s="90">
        <f t="shared" ca="1" si="78"/>
        <v>0</v>
      </c>
      <c r="K340" s="90">
        <f t="shared" ca="1" si="79"/>
        <v>0</v>
      </c>
      <c r="L340" s="90">
        <f t="shared" ca="1" si="80"/>
        <v>0</v>
      </c>
      <c r="M340" s="96">
        <f t="shared" ca="1" si="81"/>
        <v>0</v>
      </c>
      <c r="N340" s="96">
        <f t="shared" ca="1" si="82"/>
        <v>0</v>
      </c>
      <c r="O340" s="96">
        <f t="shared" ca="1" si="83"/>
        <v>0</v>
      </c>
      <c r="P340" s="87"/>
    </row>
    <row r="341" spans="1:16" ht="18.75" customHeight="1">
      <c r="A341" s="42"/>
      <c r="B341" s="89">
        <f t="shared" ca="1" si="74"/>
        <v>0</v>
      </c>
      <c r="C341" s="87">
        <f t="shared" ca="1" si="75"/>
        <v>0</v>
      </c>
      <c r="D341" s="616">
        <f t="shared" ca="1" si="70"/>
        <v>0</v>
      </c>
      <c r="E341" s="88">
        <f t="shared" ca="1" si="71"/>
        <v>0</v>
      </c>
      <c r="F341" s="88">
        <f t="shared" ca="1" si="72"/>
        <v>0</v>
      </c>
      <c r="G341" s="88">
        <f t="shared" ca="1" si="73"/>
        <v>0</v>
      </c>
      <c r="H341" s="96">
        <f t="shared" ca="1" si="76"/>
        <v>0</v>
      </c>
      <c r="I341" s="90">
        <f t="shared" ca="1" si="77"/>
        <v>0</v>
      </c>
      <c r="J341" s="90">
        <f t="shared" ca="1" si="78"/>
        <v>0</v>
      </c>
      <c r="K341" s="90">
        <f t="shared" ca="1" si="79"/>
        <v>0</v>
      </c>
      <c r="L341" s="90">
        <f t="shared" ca="1" si="80"/>
        <v>0</v>
      </c>
      <c r="M341" s="96">
        <f t="shared" ca="1" si="81"/>
        <v>0</v>
      </c>
      <c r="N341" s="96">
        <f t="shared" ca="1" si="82"/>
        <v>0</v>
      </c>
      <c r="O341" s="96">
        <f t="shared" ca="1" si="83"/>
        <v>0</v>
      </c>
      <c r="P341" s="87"/>
    </row>
    <row r="342" spans="1:16" ht="18.75" customHeight="1">
      <c r="A342" s="42"/>
      <c r="B342" s="89">
        <f t="shared" ca="1" si="74"/>
        <v>0</v>
      </c>
      <c r="C342" s="87">
        <f t="shared" ca="1" si="75"/>
        <v>0</v>
      </c>
      <c r="D342" s="616">
        <f t="shared" ca="1" si="70"/>
        <v>0</v>
      </c>
      <c r="E342" s="88">
        <f t="shared" ca="1" si="71"/>
        <v>0</v>
      </c>
      <c r="F342" s="88">
        <f t="shared" ca="1" si="72"/>
        <v>0</v>
      </c>
      <c r="G342" s="88">
        <f t="shared" ca="1" si="73"/>
        <v>0</v>
      </c>
      <c r="H342" s="96">
        <f t="shared" ca="1" si="76"/>
        <v>0</v>
      </c>
      <c r="I342" s="90">
        <f t="shared" ca="1" si="77"/>
        <v>0</v>
      </c>
      <c r="J342" s="90">
        <f t="shared" ca="1" si="78"/>
        <v>0</v>
      </c>
      <c r="K342" s="90">
        <f t="shared" ca="1" si="79"/>
        <v>0</v>
      </c>
      <c r="L342" s="90">
        <f t="shared" ca="1" si="80"/>
        <v>0</v>
      </c>
      <c r="M342" s="96">
        <f t="shared" ca="1" si="81"/>
        <v>0</v>
      </c>
      <c r="N342" s="96">
        <f t="shared" ca="1" si="82"/>
        <v>0</v>
      </c>
      <c r="O342" s="96">
        <f t="shared" ca="1" si="83"/>
        <v>0</v>
      </c>
      <c r="P342" s="87"/>
    </row>
    <row r="343" spans="1:16" ht="18.75" customHeight="1">
      <c r="A343" s="42"/>
      <c r="B343" s="89">
        <f t="shared" ca="1" si="74"/>
        <v>0</v>
      </c>
      <c r="C343" s="87">
        <f t="shared" ca="1" si="75"/>
        <v>0</v>
      </c>
      <c r="D343" s="616">
        <f t="shared" ca="1" si="70"/>
        <v>0</v>
      </c>
      <c r="E343" s="88">
        <f t="shared" ca="1" si="71"/>
        <v>0</v>
      </c>
      <c r="F343" s="88">
        <f t="shared" ca="1" si="72"/>
        <v>0</v>
      </c>
      <c r="G343" s="88">
        <f t="shared" ca="1" si="73"/>
        <v>0</v>
      </c>
      <c r="H343" s="96">
        <f t="shared" ca="1" si="76"/>
        <v>0</v>
      </c>
      <c r="I343" s="90">
        <f t="shared" ca="1" si="77"/>
        <v>0</v>
      </c>
      <c r="J343" s="90">
        <f t="shared" ca="1" si="78"/>
        <v>0</v>
      </c>
      <c r="K343" s="90">
        <f t="shared" ca="1" si="79"/>
        <v>0</v>
      </c>
      <c r="L343" s="90">
        <f t="shared" ca="1" si="80"/>
        <v>0</v>
      </c>
      <c r="M343" s="96">
        <f t="shared" ca="1" si="81"/>
        <v>0</v>
      </c>
      <c r="N343" s="96">
        <f t="shared" ca="1" si="82"/>
        <v>0</v>
      </c>
      <c r="O343" s="96">
        <f t="shared" ca="1" si="83"/>
        <v>0</v>
      </c>
      <c r="P343" s="87"/>
    </row>
    <row r="344" spans="1:16" ht="18.75" customHeight="1">
      <c r="A344" s="42"/>
      <c r="B344" s="89">
        <f t="shared" ca="1" si="74"/>
        <v>0</v>
      </c>
      <c r="C344" s="87">
        <f t="shared" ca="1" si="75"/>
        <v>0</v>
      </c>
      <c r="D344" s="616">
        <f t="shared" ca="1" si="70"/>
        <v>0</v>
      </c>
      <c r="E344" s="88">
        <f t="shared" ca="1" si="71"/>
        <v>0</v>
      </c>
      <c r="F344" s="88">
        <f t="shared" ca="1" si="72"/>
        <v>0</v>
      </c>
      <c r="G344" s="88">
        <f t="shared" ca="1" si="73"/>
        <v>0</v>
      </c>
      <c r="H344" s="96">
        <f t="shared" ca="1" si="76"/>
        <v>0</v>
      </c>
      <c r="I344" s="90">
        <f t="shared" ca="1" si="77"/>
        <v>0</v>
      </c>
      <c r="J344" s="90">
        <f t="shared" ca="1" si="78"/>
        <v>0</v>
      </c>
      <c r="K344" s="90">
        <f t="shared" ca="1" si="79"/>
        <v>0</v>
      </c>
      <c r="L344" s="90">
        <f t="shared" ca="1" si="80"/>
        <v>0</v>
      </c>
      <c r="M344" s="96">
        <f t="shared" ca="1" si="81"/>
        <v>0</v>
      </c>
      <c r="N344" s="96">
        <f t="shared" ca="1" si="82"/>
        <v>0</v>
      </c>
      <c r="O344" s="96">
        <f t="shared" ca="1" si="83"/>
        <v>0</v>
      </c>
      <c r="P344" s="87"/>
    </row>
    <row r="345" spans="1:16" ht="18.75" customHeight="1">
      <c r="A345" s="42"/>
      <c r="B345" s="89">
        <f t="shared" ca="1" si="74"/>
        <v>0</v>
      </c>
      <c r="C345" s="87">
        <f t="shared" ca="1" si="75"/>
        <v>0</v>
      </c>
      <c r="D345" s="616">
        <f t="shared" ca="1" si="70"/>
        <v>0</v>
      </c>
      <c r="E345" s="88">
        <f t="shared" ca="1" si="71"/>
        <v>0</v>
      </c>
      <c r="F345" s="88">
        <f t="shared" ca="1" si="72"/>
        <v>0</v>
      </c>
      <c r="G345" s="88">
        <f t="shared" ca="1" si="73"/>
        <v>0</v>
      </c>
      <c r="H345" s="96">
        <f t="shared" ca="1" si="76"/>
        <v>0</v>
      </c>
      <c r="I345" s="90">
        <f t="shared" ca="1" si="77"/>
        <v>0</v>
      </c>
      <c r="J345" s="90">
        <f t="shared" ca="1" si="78"/>
        <v>0</v>
      </c>
      <c r="K345" s="90">
        <f t="shared" ca="1" si="79"/>
        <v>0</v>
      </c>
      <c r="L345" s="90">
        <f t="shared" ca="1" si="80"/>
        <v>0</v>
      </c>
      <c r="M345" s="96">
        <f t="shared" ca="1" si="81"/>
        <v>0</v>
      </c>
      <c r="N345" s="96">
        <f t="shared" ca="1" si="82"/>
        <v>0</v>
      </c>
      <c r="O345" s="96">
        <f t="shared" ca="1" si="83"/>
        <v>0</v>
      </c>
      <c r="P345" s="87"/>
    </row>
    <row r="346" spans="1:16" ht="18.75" customHeight="1">
      <c r="A346" s="42"/>
      <c r="B346" s="89">
        <f t="shared" ca="1" si="74"/>
        <v>0</v>
      </c>
      <c r="C346" s="87">
        <f t="shared" ca="1" si="75"/>
        <v>0</v>
      </c>
      <c r="D346" s="616">
        <f t="shared" ca="1" si="70"/>
        <v>0</v>
      </c>
      <c r="E346" s="88">
        <f t="shared" ca="1" si="71"/>
        <v>0</v>
      </c>
      <c r="F346" s="88">
        <f t="shared" ca="1" si="72"/>
        <v>0</v>
      </c>
      <c r="G346" s="88">
        <f t="shared" ca="1" si="73"/>
        <v>0</v>
      </c>
      <c r="H346" s="96">
        <f t="shared" ca="1" si="76"/>
        <v>0</v>
      </c>
      <c r="I346" s="90">
        <f t="shared" ca="1" si="77"/>
        <v>0</v>
      </c>
      <c r="J346" s="90">
        <f t="shared" ca="1" si="78"/>
        <v>0</v>
      </c>
      <c r="K346" s="90">
        <f t="shared" ca="1" si="79"/>
        <v>0</v>
      </c>
      <c r="L346" s="90">
        <f t="shared" ca="1" si="80"/>
        <v>0</v>
      </c>
      <c r="M346" s="96">
        <f t="shared" ca="1" si="81"/>
        <v>0</v>
      </c>
      <c r="N346" s="96">
        <f t="shared" ca="1" si="82"/>
        <v>0</v>
      </c>
      <c r="O346" s="96">
        <f t="shared" ca="1" si="83"/>
        <v>0</v>
      </c>
      <c r="P346" s="87"/>
    </row>
    <row r="347" spans="1:16" ht="18.75" customHeight="1">
      <c r="A347" s="42"/>
      <c r="B347" s="89">
        <f t="shared" ca="1" si="74"/>
        <v>0</v>
      </c>
      <c r="C347" s="87">
        <f t="shared" ca="1" si="75"/>
        <v>0</v>
      </c>
      <c r="D347" s="616">
        <f t="shared" ca="1" si="70"/>
        <v>0</v>
      </c>
      <c r="E347" s="88">
        <f t="shared" ca="1" si="71"/>
        <v>0</v>
      </c>
      <c r="F347" s="88">
        <f t="shared" ca="1" si="72"/>
        <v>0</v>
      </c>
      <c r="G347" s="88">
        <f t="shared" ca="1" si="73"/>
        <v>0</v>
      </c>
      <c r="H347" s="96">
        <f t="shared" ca="1" si="76"/>
        <v>0</v>
      </c>
      <c r="I347" s="90">
        <f t="shared" ca="1" si="77"/>
        <v>0</v>
      </c>
      <c r="J347" s="90">
        <f t="shared" ca="1" si="78"/>
        <v>0</v>
      </c>
      <c r="K347" s="90">
        <f t="shared" ca="1" si="79"/>
        <v>0</v>
      </c>
      <c r="L347" s="90">
        <f t="shared" ca="1" si="80"/>
        <v>0</v>
      </c>
      <c r="M347" s="96">
        <f t="shared" ca="1" si="81"/>
        <v>0</v>
      </c>
      <c r="N347" s="96">
        <f t="shared" ca="1" si="82"/>
        <v>0</v>
      </c>
      <c r="O347" s="96">
        <f t="shared" ca="1" si="83"/>
        <v>0</v>
      </c>
      <c r="P347" s="87"/>
    </row>
    <row r="348" spans="1:16" ht="18.75" customHeight="1">
      <c r="A348" s="42"/>
      <c r="B348" s="89">
        <f t="shared" ca="1" si="74"/>
        <v>0</v>
      </c>
      <c r="C348" s="87">
        <f t="shared" ca="1" si="75"/>
        <v>0</v>
      </c>
      <c r="D348" s="616">
        <f t="shared" ca="1" si="70"/>
        <v>0</v>
      </c>
      <c r="E348" s="88">
        <f t="shared" ca="1" si="71"/>
        <v>0</v>
      </c>
      <c r="F348" s="88">
        <f t="shared" ca="1" si="72"/>
        <v>0</v>
      </c>
      <c r="G348" s="88">
        <f t="shared" ca="1" si="73"/>
        <v>0</v>
      </c>
      <c r="H348" s="96">
        <f t="shared" ca="1" si="76"/>
        <v>0</v>
      </c>
      <c r="I348" s="90">
        <f t="shared" ca="1" si="77"/>
        <v>0</v>
      </c>
      <c r="J348" s="90">
        <f t="shared" ca="1" si="78"/>
        <v>0</v>
      </c>
      <c r="K348" s="90">
        <f t="shared" ca="1" si="79"/>
        <v>0</v>
      </c>
      <c r="L348" s="90">
        <f t="shared" ca="1" si="80"/>
        <v>0</v>
      </c>
      <c r="M348" s="96">
        <f t="shared" ca="1" si="81"/>
        <v>0</v>
      </c>
      <c r="N348" s="96">
        <f t="shared" ca="1" si="82"/>
        <v>0</v>
      </c>
      <c r="O348" s="96">
        <f t="shared" ca="1" si="83"/>
        <v>0</v>
      </c>
      <c r="P348" s="87"/>
    </row>
    <row r="349" spans="1:16" ht="18.75" customHeight="1">
      <c r="A349" s="42"/>
      <c r="B349" s="89">
        <f t="shared" ca="1" si="74"/>
        <v>0</v>
      </c>
      <c r="C349" s="87">
        <f t="shared" ca="1" si="75"/>
        <v>0</v>
      </c>
      <c r="D349" s="616">
        <f t="shared" ca="1" si="70"/>
        <v>0</v>
      </c>
      <c r="E349" s="88">
        <f t="shared" ca="1" si="71"/>
        <v>0</v>
      </c>
      <c r="F349" s="88">
        <f t="shared" ca="1" si="72"/>
        <v>0</v>
      </c>
      <c r="G349" s="88">
        <f t="shared" ca="1" si="73"/>
        <v>0</v>
      </c>
      <c r="H349" s="96">
        <f t="shared" ca="1" si="76"/>
        <v>0</v>
      </c>
      <c r="I349" s="90">
        <f t="shared" ca="1" si="77"/>
        <v>0</v>
      </c>
      <c r="J349" s="90">
        <f t="shared" ca="1" si="78"/>
        <v>0</v>
      </c>
      <c r="K349" s="90">
        <f t="shared" ca="1" si="79"/>
        <v>0</v>
      </c>
      <c r="L349" s="90">
        <f t="shared" ca="1" si="80"/>
        <v>0</v>
      </c>
      <c r="M349" s="96">
        <f t="shared" ca="1" si="81"/>
        <v>0</v>
      </c>
      <c r="N349" s="96">
        <f t="shared" ca="1" si="82"/>
        <v>0</v>
      </c>
      <c r="O349" s="96">
        <f t="shared" ca="1" si="83"/>
        <v>0</v>
      </c>
      <c r="P349" s="87"/>
    </row>
    <row r="350" spans="1:16" ht="18.75" customHeight="1">
      <c r="A350" s="42"/>
      <c r="B350" s="89">
        <f t="shared" ca="1" si="74"/>
        <v>0</v>
      </c>
      <c r="C350" s="87">
        <f t="shared" ca="1" si="75"/>
        <v>0</v>
      </c>
      <c r="D350" s="616">
        <f t="shared" ca="1" si="70"/>
        <v>0</v>
      </c>
      <c r="E350" s="88">
        <f t="shared" ca="1" si="71"/>
        <v>0</v>
      </c>
      <c r="F350" s="88">
        <f t="shared" ca="1" si="72"/>
        <v>0</v>
      </c>
      <c r="G350" s="88">
        <f t="shared" ca="1" si="73"/>
        <v>0</v>
      </c>
      <c r="H350" s="96">
        <f t="shared" ca="1" si="76"/>
        <v>0</v>
      </c>
      <c r="I350" s="90">
        <f t="shared" ca="1" si="77"/>
        <v>0</v>
      </c>
      <c r="J350" s="90">
        <f t="shared" ca="1" si="78"/>
        <v>0</v>
      </c>
      <c r="K350" s="90">
        <f t="shared" ca="1" si="79"/>
        <v>0</v>
      </c>
      <c r="L350" s="90">
        <f t="shared" ca="1" si="80"/>
        <v>0</v>
      </c>
      <c r="M350" s="96">
        <f t="shared" ca="1" si="81"/>
        <v>0</v>
      </c>
      <c r="N350" s="96">
        <f t="shared" ca="1" si="82"/>
        <v>0</v>
      </c>
      <c r="O350" s="96">
        <f t="shared" ca="1" si="83"/>
        <v>0</v>
      </c>
      <c r="P350" s="87"/>
    </row>
    <row r="351" spans="1:16" ht="18.75" customHeight="1">
      <c r="A351" s="42"/>
      <c r="B351" s="89">
        <f t="shared" ca="1" si="74"/>
        <v>0</v>
      </c>
      <c r="C351" s="87">
        <f t="shared" ca="1" si="75"/>
        <v>0</v>
      </c>
      <c r="D351" s="616">
        <f t="shared" ca="1" si="70"/>
        <v>0</v>
      </c>
      <c r="E351" s="88">
        <f t="shared" ca="1" si="71"/>
        <v>0</v>
      </c>
      <c r="F351" s="88">
        <f t="shared" ca="1" si="72"/>
        <v>0</v>
      </c>
      <c r="G351" s="88">
        <f t="shared" ca="1" si="73"/>
        <v>0</v>
      </c>
      <c r="H351" s="96">
        <f t="shared" ca="1" si="76"/>
        <v>0</v>
      </c>
      <c r="I351" s="90">
        <f t="shared" ca="1" si="77"/>
        <v>0</v>
      </c>
      <c r="J351" s="90">
        <f t="shared" ca="1" si="78"/>
        <v>0</v>
      </c>
      <c r="K351" s="90">
        <f t="shared" ca="1" si="79"/>
        <v>0</v>
      </c>
      <c r="L351" s="90">
        <f t="shared" ca="1" si="80"/>
        <v>0</v>
      </c>
      <c r="M351" s="96">
        <f t="shared" ca="1" si="81"/>
        <v>0</v>
      </c>
      <c r="N351" s="96">
        <f t="shared" ca="1" si="82"/>
        <v>0</v>
      </c>
      <c r="O351" s="96">
        <f t="shared" ca="1" si="83"/>
        <v>0</v>
      </c>
      <c r="P351" s="87"/>
    </row>
    <row r="352" spans="1:16" ht="18.75" customHeight="1">
      <c r="A352" s="42"/>
      <c r="B352" s="89">
        <f t="shared" ca="1" si="74"/>
        <v>0</v>
      </c>
      <c r="C352" s="87">
        <f t="shared" ca="1" si="75"/>
        <v>0</v>
      </c>
      <c r="D352" s="616">
        <f t="shared" ca="1" si="70"/>
        <v>0</v>
      </c>
      <c r="E352" s="88">
        <f t="shared" ca="1" si="71"/>
        <v>0</v>
      </c>
      <c r="F352" s="88">
        <f t="shared" ca="1" si="72"/>
        <v>0</v>
      </c>
      <c r="G352" s="88">
        <f t="shared" ca="1" si="73"/>
        <v>0</v>
      </c>
      <c r="H352" s="96">
        <f t="shared" ca="1" si="76"/>
        <v>0</v>
      </c>
      <c r="I352" s="90">
        <f t="shared" ca="1" si="77"/>
        <v>0</v>
      </c>
      <c r="J352" s="90">
        <f t="shared" ca="1" si="78"/>
        <v>0</v>
      </c>
      <c r="K352" s="90">
        <f t="shared" ca="1" si="79"/>
        <v>0</v>
      </c>
      <c r="L352" s="90">
        <f t="shared" ca="1" si="80"/>
        <v>0</v>
      </c>
      <c r="M352" s="96">
        <f t="shared" ca="1" si="81"/>
        <v>0</v>
      </c>
      <c r="N352" s="96">
        <f t="shared" ca="1" si="82"/>
        <v>0</v>
      </c>
      <c r="O352" s="96">
        <f t="shared" ca="1" si="83"/>
        <v>0</v>
      </c>
      <c r="P352" s="87"/>
    </row>
    <row r="353" spans="1:16" ht="18.75" customHeight="1">
      <c r="A353" s="42"/>
      <c r="B353" s="89">
        <f t="shared" ca="1" si="74"/>
        <v>0</v>
      </c>
      <c r="C353" s="87">
        <f t="shared" ca="1" si="75"/>
        <v>0</v>
      </c>
      <c r="D353" s="616">
        <f t="shared" ca="1" si="70"/>
        <v>0</v>
      </c>
      <c r="E353" s="88">
        <f t="shared" ca="1" si="71"/>
        <v>0</v>
      </c>
      <c r="F353" s="88">
        <f t="shared" ca="1" si="72"/>
        <v>0</v>
      </c>
      <c r="G353" s="88">
        <f t="shared" ca="1" si="73"/>
        <v>0</v>
      </c>
      <c r="H353" s="96">
        <f t="shared" ca="1" si="76"/>
        <v>0</v>
      </c>
      <c r="I353" s="90">
        <f t="shared" ca="1" si="77"/>
        <v>0</v>
      </c>
      <c r="J353" s="90">
        <f t="shared" ca="1" si="78"/>
        <v>0</v>
      </c>
      <c r="K353" s="90">
        <f t="shared" ca="1" si="79"/>
        <v>0</v>
      </c>
      <c r="L353" s="90">
        <f t="shared" ca="1" si="80"/>
        <v>0</v>
      </c>
      <c r="M353" s="96">
        <f t="shared" ca="1" si="81"/>
        <v>0</v>
      </c>
      <c r="N353" s="96">
        <f t="shared" ca="1" si="82"/>
        <v>0</v>
      </c>
      <c r="O353" s="96">
        <f t="shared" ca="1" si="83"/>
        <v>0</v>
      </c>
      <c r="P353" s="87"/>
    </row>
    <row r="354" spans="1:16" ht="18.75" customHeight="1">
      <c r="A354" s="42"/>
      <c r="B354" s="89">
        <f t="shared" ca="1" si="74"/>
        <v>0</v>
      </c>
      <c r="C354" s="87">
        <f t="shared" ca="1" si="75"/>
        <v>0</v>
      </c>
      <c r="D354" s="616">
        <f t="shared" ca="1" si="70"/>
        <v>0</v>
      </c>
      <c r="E354" s="88">
        <f t="shared" ca="1" si="71"/>
        <v>0</v>
      </c>
      <c r="F354" s="88">
        <f t="shared" ca="1" si="72"/>
        <v>0</v>
      </c>
      <c r="G354" s="88">
        <f t="shared" ca="1" si="73"/>
        <v>0</v>
      </c>
      <c r="H354" s="96">
        <f t="shared" ca="1" si="76"/>
        <v>0</v>
      </c>
      <c r="I354" s="90">
        <f t="shared" ca="1" si="77"/>
        <v>0</v>
      </c>
      <c r="J354" s="90">
        <f t="shared" ca="1" si="78"/>
        <v>0</v>
      </c>
      <c r="K354" s="90">
        <f t="shared" ca="1" si="79"/>
        <v>0</v>
      </c>
      <c r="L354" s="90">
        <f t="shared" ca="1" si="80"/>
        <v>0</v>
      </c>
      <c r="M354" s="96">
        <f t="shared" ca="1" si="81"/>
        <v>0</v>
      </c>
      <c r="N354" s="96">
        <f t="shared" ca="1" si="82"/>
        <v>0</v>
      </c>
      <c r="O354" s="96">
        <f t="shared" ca="1" si="83"/>
        <v>0</v>
      </c>
      <c r="P354" s="87"/>
    </row>
    <row r="355" spans="1:16" ht="18.75" customHeight="1">
      <c r="A355" s="42"/>
      <c r="B355" s="89">
        <f t="shared" ca="1" si="74"/>
        <v>0</v>
      </c>
      <c r="C355" s="87">
        <f t="shared" ca="1" si="75"/>
        <v>0</v>
      </c>
      <c r="D355" s="616">
        <f t="shared" ca="1" si="70"/>
        <v>0</v>
      </c>
      <c r="E355" s="88">
        <f t="shared" ca="1" si="71"/>
        <v>0</v>
      </c>
      <c r="F355" s="88">
        <f t="shared" ca="1" si="72"/>
        <v>0</v>
      </c>
      <c r="G355" s="88">
        <f t="shared" ca="1" si="73"/>
        <v>0</v>
      </c>
      <c r="H355" s="96">
        <f t="shared" ca="1" si="76"/>
        <v>0</v>
      </c>
      <c r="I355" s="90">
        <f t="shared" ca="1" si="77"/>
        <v>0</v>
      </c>
      <c r="J355" s="90">
        <f t="shared" ca="1" si="78"/>
        <v>0</v>
      </c>
      <c r="K355" s="90">
        <f t="shared" ca="1" si="79"/>
        <v>0</v>
      </c>
      <c r="L355" s="90">
        <f t="shared" ca="1" si="80"/>
        <v>0</v>
      </c>
      <c r="M355" s="96">
        <f t="shared" ca="1" si="81"/>
        <v>0</v>
      </c>
      <c r="N355" s="96">
        <f t="shared" ca="1" si="82"/>
        <v>0</v>
      </c>
      <c r="O355" s="96">
        <f t="shared" ca="1" si="83"/>
        <v>0</v>
      </c>
      <c r="P355" s="87"/>
    </row>
    <row r="356" spans="1:16" ht="18.75" customHeight="1">
      <c r="A356" s="42"/>
      <c r="B356" s="89">
        <f t="shared" ca="1" si="74"/>
        <v>0</v>
      </c>
      <c r="C356" s="87">
        <f t="shared" ca="1" si="75"/>
        <v>0</v>
      </c>
      <c r="D356" s="616">
        <f t="shared" ca="1" si="70"/>
        <v>0</v>
      </c>
      <c r="E356" s="88">
        <f t="shared" ca="1" si="71"/>
        <v>0</v>
      </c>
      <c r="F356" s="88">
        <f t="shared" ca="1" si="72"/>
        <v>0</v>
      </c>
      <c r="G356" s="88">
        <f t="shared" ca="1" si="73"/>
        <v>0</v>
      </c>
      <c r="H356" s="96">
        <f t="shared" ca="1" si="76"/>
        <v>0</v>
      </c>
      <c r="I356" s="90">
        <f t="shared" ca="1" si="77"/>
        <v>0</v>
      </c>
      <c r="J356" s="90">
        <f t="shared" ca="1" si="78"/>
        <v>0</v>
      </c>
      <c r="K356" s="90">
        <f t="shared" ca="1" si="79"/>
        <v>0</v>
      </c>
      <c r="L356" s="90">
        <f t="shared" ca="1" si="80"/>
        <v>0</v>
      </c>
      <c r="M356" s="96">
        <f t="shared" ca="1" si="81"/>
        <v>0</v>
      </c>
      <c r="N356" s="96">
        <f t="shared" ca="1" si="82"/>
        <v>0</v>
      </c>
      <c r="O356" s="96">
        <f t="shared" ca="1" si="83"/>
        <v>0</v>
      </c>
      <c r="P356" s="87"/>
    </row>
    <row r="357" spans="1:16" ht="18.75" customHeight="1">
      <c r="A357" s="42"/>
      <c r="B357" s="89">
        <f t="shared" ca="1" si="74"/>
        <v>0</v>
      </c>
      <c r="C357" s="87">
        <f t="shared" ca="1" si="75"/>
        <v>0</v>
      </c>
      <c r="D357" s="616">
        <f t="shared" ca="1" si="70"/>
        <v>0</v>
      </c>
      <c r="E357" s="88">
        <f t="shared" ca="1" si="71"/>
        <v>0</v>
      </c>
      <c r="F357" s="88">
        <f t="shared" ca="1" si="72"/>
        <v>0</v>
      </c>
      <c r="G357" s="88">
        <f t="shared" ca="1" si="73"/>
        <v>0</v>
      </c>
      <c r="H357" s="96">
        <f t="shared" ca="1" si="76"/>
        <v>0</v>
      </c>
      <c r="I357" s="90">
        <f t="shared" ca="1" si="77"/>
        <v>0</v>
      </c>
      <c r="J357" s="90">
        <f t="shared" ca="1" si="78"/>
        <v>0</v>
      </c>
      <c r="K357" s="90">
        <f t="shared" ca="1" si="79"/>
        <v>0</v>
      </c>
      <c r="L357" s="90">
        <f t="shared" ca="1" si="80"/>
        <v>0</v>
      </c>
      <c r="M357" s="96">
        <f t="shared" ca="1" si="81"/>
        <v>0</v>
      </c>
      <c r="N357" s="96">
        <f t="shared" ca="1" si="82"/>
        <v>0</v>
      </c>
      <c r="O357" s="96">
        <f t="shared" ca="1" si="83"/>
        <v>0</v>
      </c>
      <c r="P357" s="87"/>
    </row>
    <row r="358" spans="1:16" ht="18.75" customHeight="1">
      <c r="A358" s="42"/>
      <c r="B358" s="89">
        <f t="shared" ca="1" si="74"/>
        <v>0</v>
      </c>
      <c r="C358" s="87">
        <f t="shared" ca="1" si="75"/>
        <v>0</v>
      </c>
      <c r="D358" s="616">
        <f t="shared" ca="1" si="70"/>
        <v>0</v>
      </c>
      <c r="E358" s="88">
        <f t="shared" ca="1" si="71"/>
        <v>0</v>
      </c>
      <c r="F358" s="88">
        <f t="shared" ca="1" si="72"/>
        <v>0</v>
      </c>
      <c r="G358" s="88">
        <f t="shared" ca="1" si="73"/>
        <v>0</v>
      </c>
      <c r="H358" s="96">
        <f t="shared" ca="1" si="76"/>
        <v>0</v>
      </c>
      <c r="I358" s="90">
        <f t="shared" ca="1" si="77"/>
        <v>0</v>
      </c>
      <c r="J358" s="90">
        <f t="shared" ca="1" si="78"/>
        <v>0</v>
      </c>
      <c r="K358" s="90">
        <f t="shared" ca="1" si="79"/>
        <v>0</v>
      </c>
      <c r="L358" s="90">
        <f t="shared" ca="1" si="80"/>
        <v>0</v>
      </c>
      <c r="M358" s="96">
        <f t="shared" ca="1" si="81"/>
        <v>0</v>
      </c>
      <c r="N358" s="96">
        <f t="shared" ca="1" si="82"/>
        <v>0</v>
      </c>
      <c r="O358" s="96">
        <f t="shared" ca="1" si="83"/>
        <v>0</v>
      </c>
      <c r="P358" s="87"/>
    </row>
    <row r="359" spans="1:16" ht="18.75" customHeight="1">
      <c r="A359" s="42"/>
      <c r="B359" s="89">
        <f t="shared" ca="1" si="74"/>
        <v>0</v>
      </c>
      <c r="C359" s="87">
        <f t="shared" ca="1" si="75"/>
        <v>0</v>
      </c>
      <c r="D359" s="616">
        <f t="shared" ca="1" si="70"/>
        <v>0</v>
      </c>
      <c r="E359" s="88">
        <f t="shared" ca="1" si="71"/>
        <v>0</v>
      </c>
      <c r="F359" s="88">
        <f t="shared" ca="1" si="72"/>
        <v>0</v>
      </c>
      <c r="G359" s="88">
        <f t="shared" ca="1" si="73"/>
        <v>0</v>
      </c>
      <c r="H359" s="96">
        <f t="shared" ca="1" si="76"/>
        <v>0</v>
      </c>
      <c r="I359" s="90">
        <f t="shared" ca="1" si="77"/>
        <v>0</v>
      </c>
      <c r="J359" s="90">
        <f t="shared" ca="1" si="78"/>
        <v>0</v>
      </c>
      <c r="K359" s="90">
        <f t="shared" ca="1" si="79"/>
        <v>0</v>
      </c>
      <c r="L359" s="90">
        <f t="shared" ca="1" si="80"/>
        <v>0</v>
      </c>
      <c r="M359" s="96">
        <f t="shared" ca="1" si="81"/>
        <v>0</v>
      </c>
      <c r="N359" s="96">
        <f t="shared" ca="1" si="82"/>
        <v>0</v>
      </c>
      <c r="O359" s="96">
        <f t="shared" ca="1" si="83"/>
        <v>0</v>
      </c>
      <c r="P359" s="87"/>
    </row>
    <row r="360" spans="1:16" ht="18.75" customHeight="1">
      <c r="A360" s="42"/>
      <c r="B360" s="89">
        <f t="shared" ca="1" si="74"/>
        <v>0</v>
      </c>
      <c r="C360" s="87">
        <f t="shared" ca="1" si="75"/>
        <v>0</v>
      </c>
      <c r="D360" s="616">
        <f t="shared" ca="1" si="70"/>
        <v>0</v>
      </c>
      <c r="E360" s="88">
        <f t="shared" ca="1" si="71"/>
        <v>0</v>
      </c>
      <c r="F360" s="88">
        <f t="shared" ca="1" si="72"/>
        <v>0</v>
      </c>
      <c r="G360" s="88">
        <f t="shared" ca="1" si="73"/>
        <v>0</v>
      </c>
      <c r="H360" s="96">
        <f t="shared" ca="1" si="76"/>
        <v>0</v>
      </c>
      <c r="I360" s="90">
        <f t="shared" ca="1" si="77"/>
        <v>0</v>
      </c>
      <c r="J360" s="90">
        <f t="shared" ca="1" si="78"/>
        <v>0</v>
      </c>
      <c r="K360" s="90">
        <f t="shared" ca="1" si="79"/>
        <v>0</v>
      </c>
      <c r="L360" s="90">
        <f t="shared" ca="1" si="80"/>
        <v>0</v>
      </c>
      <c r="M360" s="96">
        <f t="shared" ca="1" si="81"/>
        <v>0</v>
      </c>
      <c r="N360" s="96">
        <f t="shared" ca="1" si="82"/>
        <v>0</v>
      </c>
      <c r="O360" s="96">
        <f t="shared" ca="1" si="83"/>
        <v>0</v>
      </c>
      <c r="P360" s="87"/>
    </row>
    <row r="361" spans="1:16" ht="18.75" customHeight="1">
      <c r="A361" s="42"/>
      <c r="B361" s="89">
        <f t="shared" ca="1" si="74"/>
        <v>0</v>
      </c>
      <c r="C361" s="87">
        <f t="shared" ca="1" si="75"/>
        <v>0</v>
      </c>
      <c r="D361" s="616">
        <f t="shared" ca="1" si="70"/>
        <v>0</v>
      </c>
      <c r="E361" s="88">
        <f t="shared" ca="1" si="71"/>
        <v>0</v>
      </c>
      <c r="F361" s="88">
        <f t="shared" ca="1" si="72"/>
        <v>0</v>
      </c>
      <c r="G361" s="88">
        <f t="shared" ca="1" si="73"/>
        <v>0</v>
      </c>
      <c r="H361" s="96">
        <f t="shared" ca="1" si="76"/>
        <v>0</v>
      </c>
      <c r="I361" s="90">
        <f t="shared" ca="1" si="77"/>
        <v>0</v>
      </c>
      <c r="J361" s="90">
        <f t="shared" ca="1" si="78"/>
        <v>0</v>
      </c>
      <c r="K361" s="90">
        <f t="shared" ca="1" si="79"/>
        <v>0</v>
      </c>
      <c r="L361" s="90">
        <f t="shared" ca="1" si="80"/>
        <v>0</v>
      </c>
      <c r="M361" s="96">
        <f t="shared" ca="1" si="81"/>
        <v>0</v>
      </c>
      <c r="N361" s="96">
        <f t="shared" ca="1" si="82"/>
        <v>0</v>
      </c>
      <c r="O361" s="96">
        <f t="shared" ca="1" si="83"/>
        <v>0</v>
      </c>
      <c r="P361" s="87"/>
    </row>
    <row r="362" spans="1:16" ht="18.75" customHeight="1">
      <c r="A362" s="42"/>
      <c r="B362" s="89">
        <f t="shared" ca="1" si="74"/>
        <v>0</v>
      </c>
      <c r="C362" s="87">
        <f t="shared" ca="1" si="75"/>
        <v>0</v>
      </c>
      <c r="D362" s="616">
        <f t="shared" ca="1" si="70"/>
        <v>0</v>
      </c>
      <c r="E362" s="88">
        <f t="shared" ca="1" si="71"/>
        <v>0</v>
      </c>
      <c r="F362" s="88">
        <f t="shared" ca="1" si="72"/>
        <v>0</v>
      </c>
      <c r="G362" s="88">
        <f t="shared" ca="1" si="73"/>
        <v>0</v>
      </c>
      <c r="H362" s="96">
        <f t="shared" ca="1" si="76"/>
        <v>0</v>
      </c>
      <c r="I362" s="90">
        <f t="shared" ca="1" si="77"/>
        <v>0</v>
      </c>
      <c r="J362" s="90">
        <f t="shared" ca="1" si="78"/>
        <v>0</v>
      </c>
      <c r="K362" s="90">
        <f t="shared" ca="1" si="79"/>
        <v>0</v>
      </c>
      <c r="L362" s="90">
        <f t="shared" ca="1" si="80"/>
        <v>0</v>
      </c>
      <c r="M362" s="96">
        <f t="shared" ca="1" si="81"/>
        <v>0</v>
      </c>
      <c r="N362" s="96">
        <f t="shared" ca="1" si="82"/>
        <v>0</v>
      </c>
      <c r="O362" s="96">
        <f t="shared" ca="1" si="83"/>
        <v>0</v>
      </c>
      <c r="P362" s="87"/>
    </row>
    <row r="363" spans="1:16" ht="18.75" customHeight="1">
      <c r="A363" s="42"/>
      <c r="B363" s="89">
        <f t="shared" ca="1" si="74"/>
        <v>0</v>
      </c>
      <c r="C363" s="87">
        <f t="shared" ca="1" si="75"/>
        <v>0</v>
      </c>
      <c r="D363" s="616">
        <f t="shared" ca="1" si="70"/>
        <v>0</v>
      </c>
      <c r="E363" s="88">
        <f t="shared" ca="1" si="71"/>
        <v>0</v>
      </c>
      <c r="F363" s="88">
        <f t="shared" ca="1" si="72"/>
        <v>0</v>
      </c>
      <c r="G363" s="88">
        <f t="shared" ca="1" si="73"/>
        <v>0</v>
      </c>
      <c r="H363" s="96">
        <f t="shared" ca="1" si="76"/>
        <v>0</v>
      </c>
      <c r="I363" s="90">
        <f t="shared" ca="1" si="77"/>
        <v>0</v>
      </c>
      <c r="J363" s="90">
        <f t="shared" ca="1" si="78"/>
        <v>0</v>
      </c>
      <c r="K363" s="90">
        <f t="shared" ca="1" si="79"/>
        <v>0</v>
      </c>
      <c r="L363" s="90">
        <f t="shared" ca="1" si="80"/>
        <v>0</v>
      </c>
      <c r="M363" s="96">
        <f t="shared" ca="1" si="81"/>
        <v>0</v>
      </c>
      <c r="N363" s="96">
        <f t="shared" ca="1" si="82"/>
        <v>0</v>
      </c>
      <c r="O363" s="96">
        <f t="shared" ca="1" si="83"/>
        <v>0</v>
      </c>
      <c r="P363" s="87"/>
    </row>
    <row r="364" spans="1:16" ht="18.75" customHeight="1">
      <c r="A364" s="42"/>
      <c r="B364" s="89">
        <f t="shared" ca="1" si="74"/>
        <v>0</v>
      </c>
      <c r="C364" s="87">
        <f t="shared" ca="1" si="75"/>
        <v>0</v>
      </c>
      <c r="D364" s="616">
        <f t="shared" ca="1" si="70"/>
        <v>0</v>
      </c>
      <c r="E364" s="88">
        <f t="shared" ca="1" si="71"/>
        <v>0</v>
      </c>
      <c r="F364" s="88">
        <f t="shared" ca="1" si="72"/>
        <v>0</v>
      </c>
      <c r="G364" s="88">
        <f t="shared" ca="1" si="73"/>
        <v>0</v>
      </c>
      <c r="H364" s="96">
        <f t="shared" ca="1" si="76"/>
        <v>0</v>
      </c>
      <c r="I364" s="90">
        <f t="shared" ca="1" si="77"/>
        <v>0</v>
      </c>
      <c r="J364" s="90">
        <f t="shared" ca="1" si="78"/>
        <v>0</v>
      </c>
      <c r="K364" s="90">
        <f t="shared" ca="1" si="79"/>
        <v>0</v>
      </c>
      <c r="L364" s="90">
        <f t="shared" ca="1" si="80"/>
        <v>0</v>
      </c>
      <c r="M364" s="96">
        <f t="shared" ca="1" si="81"/>
        <v>0</v>
      </c>
      <c r="N364" s="96">
        <f t="shared" ca="1" si="82"/>
        <v>0</v>
      </c>
      <c r="O364" s="96">
        <f t="shared" ca="1" si="83"/>
        <v>0</v>
      </c>
      <c r="P364" s="87"/>
    </row>
    <row r="365" spans="1:16" ht="18.75" customHeight="1">
      <c r="A365" s="42"/>
      <c r="B365" s="89">
        <f t="shared" ca="1" si="74"/>
        <v>0</v>
      </c>
      <c r="C365" s="87">
        <f t="shared" ca="1" si="75"/>
        <v>0</v>
      </c>
      <c r="D365" s="616">
        <f t="shared" ca="1" si="70"/>
        <v>0</v>
      </c>
      <c r="E365" s="88">
        <f t="shared" ca="1" si="71"/>
        <v>0</v>
      </c>
      <c r="F365" s="88">
        <f t="shared" ca="1" si="72"/>
        <v>0</v>
      </c>
      <c r="G365" s="88">
        <f t="shared" ca="1" si="73"/>
        <v>0</v>
      </c>
      <c r="H365" s="96">
        <f t="shared" ca="1" si="76"/>
        <v>0</v>
      </c>
      <c r="I365" s="90">
        <f t="shared" ca="1" si="77"/>
        <v>0</v>
      </c>
      <c r="J365" s="90">
        <f t="shared" ca="1" si="78"/>
        <v>0</v>
      </c>
      <c r="K365" s="90">
        <f t="shared" ca="1" si="79"/>
        <v>0</v>
      </c>
      <c r="L365" s="90">
        <f t="shared" ca="1" si="80"/>
        <v>0</v>
      </c>
      <c r="M365" s="96">
        <f t="shared" ca="1" si="81"/>
        <v>0</v>
      </c>
      <c r="N365" s="96">
        <f t="shared" ca="1" si="82"/>
        <v>0</v>
      </c>
      <c r="O365" s="96">
        <f t="shared" ca="1" si="83"/>
        <v>0</v>
      </c>
      <c r="P365" s="87"/>
    </row>
    <row r="366" spans="1:16" ht="18.75" customHeight="1">
      <c r="A366" s="42"/>
      <c r="B366" s="89">
        <f t="shared" ca="1" si="74"/>
        <v>0</v>
      </c>
      <c r="C366" s="87">
        <f t="shared" ca="1" si="75"/>
        <v>0</v>
      </c>
      <c r="D366" s="616">
        <f t="shared" ca="1" si="70"/>
        <v>0</v>
      </c>
      <c r="E366" s="88">
        <f t="shared" ca="1" si="71"/>
        <v>0</v>
      </c>
      <c r="F366" s="88">
        <f t="shared" ca="1" si="72"/>
        <v>0</v>
      </c>
      <c r="G366" s="88">
        <f t="shared" ca="1" si="73"/>
        <v>0</v>
      </c>
      <c r="H366" s="96">
        <f t="shared" ca="1" si="76"/>
        <v>0</v>
      </c>
      <c r="I366" s="90">
        <f t="shared" ca="1" si="77"/>
        <v>0</v>
      </c>
      <c r="J366" s="90">
        <f t="shared" ca="1" si="78"/>
        <v>0</v>
      </c>
      <c r="K366" s="90">
        <f t="shared" ca="1" si="79"/>
        <v>0</v>
      </c>
      <c r="L366" s="90">
        <f t="shared" ca="1" si="80"/>
        <v>0</v>
      </c>
      <c r="M366" s="96">
        <f t="shared" ca="1" si="81"/>
        <v>0</v>
      </c>
      <c r="N366" s="96">
        <f t="shared" ca="1" si="82"/>
        <v>0</v>
      </c>
      <c r="O366" s="96">
        <f t="shared" ca="1" si="83"/>
        <v>0</v>
      </c>
      <c r="P366" s="87"/>
    </row>
    <row r="367" spans="1:16" ht="18.75" customHeight="1">
      <c r="A367" s="42"/>
      <c r="B367" s="89">
        <f t="shared" ca="1" si="74"/>
        <v>0</v>
      </c>
      <c r="C367" s="87">
        <f t="shared" ca="1" si="75"/>
        <v>0</v>
      </c>
      <c r="D367" s="616">
        <f t="shared" ca="1" si="70"/>
        <v>0</v>
      </c>
      <c r="E367" s="88">
        <f t="shared" ca="1" si="71"/>
        <v>0</v>
      </c>
      <c r="F367" s="88">
        <f t="shared" ca="1" si="72"/>
        <v>0</v>
      </c>
      <c r="G367" s="88">
        <f t="shared" ca="1" si="73"/>
        <v>0</v>
      </c>
      <c r="H367" s="96">
        <f t="shared" ca="1" si="76"/>
        <v>0</v>
      </c>
      <c r="I367" s="90">
        <f t="shared" ca="1" si="77"/>
        <v>0</v>
      </c>
      <c r="J367" s="90">
        <f t="shared" ca="1" si="78"/>
        <v>0</v>
      </c>
      <c r="K367" s="90">
        <f t="shared" ca="1" si="79"/>
        <v>0</v>
      </c>
      <c r="L367" s="90">
        <f t="shared" ca="1" si="80"/>
        <v>0</v>
      </c>
      <c r="M367" s="96">
        <f t="shared" ca="1" si="81"/>
        <v>0</v>
      </c>
      <c r="N367" s="96">
        <f t="shared" ca="1" si="82"/>
        <v>0</v>
      </c>
      <c r="O367" s="96">
        <f t="shared" ca="1" si="83"/>
        <v>0</v>
      </c>
      <c r="P367" s="87"/>
    </row>
    <row r="368" spans="1:16" ht="18.75" customHeight="1">
      <c r="A368" s="42">
        <v>8</v>
      </c>
      <c r="B368" s="89">
        <f t="shared" ca="1" si="74"/>
        <v>0</v>
      </c>
      <c r="C368" s="87">
        <f t="shared" ca="1" si="75"/>
        <v>0</v>
      </c>
      <c r="D368" s="616">
        <f t="shared" ca="1" si="70"/>
        <v>0</v>
      </c>
      <c r="E368" s="88">
        <f t="shared" ca="1" si="71"/>
        <v>0</v>
      </c>
      <c r="F368" s="88">
        <f t="shared" ca="1" si="72"/>
        <v>0</v>
      </c>
      <c r="G368" s="88">
        <f t="shared" ca="1" si="73"/>
        <v>0</v>
      </c>
      <c r="H368" s="96">
        <f t="shared" ca="1" si="76"/>
        <v>0</v>
      </c>
      <c r="I368" s="90">
        <f t="shared" ca="1" si="77"/>
        <v>0</v>
      </c>
      <c r="J368" s="90">
        <f t="shared" ca="1" si="78"/>
        <v>0</v>
      </c>
      <c r="K368" s="90">
        <f t="shared" ca="1" si="79"/>
        <v>0</v>
      </c>
      <c r="L368" s="90">
        <f t="shared" ca="1" si="80"/>
        <v>0</v>
      </c>
      <c r="M368" s="96">
        <f t="shared" ca="1" si="81"/>
        <v>0</v>
      </c>
      <c r="N368" s="96">
        <f t="shared" ca="1" si="82"/>
        <v>0</v>
      </c>
      <c r="O368" s="96">
        <f t="shared" ca="1" si="83"/>
        <v>0</v>
      </c>
      <c r="P368" s="87"/>
    </row>
    <row r="369" spans="1:16" ht="18.75" customHeight="1">
      <c r="A369" s="42"/>
      <c r="B369" s="89">
        <f t="shared" ca="1" si="74"/>
        <v>0</v>
      </c>
      <c r="C369" s="87">
        <f t="shared" ca="1" si="75"/>
        <v>0</v>
      </c>
      <c r="D369" s="616">
        <f t="shared" ca="1" si="70"/>
        <v>0</v>
      </c>
      <c r="E369" s="88">
        <f t="shared" ca="1" si="71"/>
        <v>0</v>
      </c>
      <c r="F369" s="88">
        <f t="shared" ca="1" si="72"/>
        <v>0</v>
      </c>
      <c r="G369" s="88">
        <f t="shared" ca="1" si="73"/>
        <v>0</v>
      </c>
      <c r="H369" s="96">
        <f t="shared" ca="1" si="76"/>
        <v>0</v>
      </c>
      <c r="I369" s="90">
        <f t="shared" ca="1" si="77"/>
        <v>0</v>
      </c>
      <c r="J369" s="90">
        <f t="shared" ca="1" si="78"/>
        <v>0</v>
      </c>
      <c r="K369" s="90">
        <f t="shared" ca="1" si="79"/>
        <v>0</v>
      </c>
      <c r="L369" s="90">
        <f t="shared" ca="1" si="80"/>
        <v>0</v>
      </c>
      <c r="M369" s="96">
        <f t="shared" ca="1" si="81"/>
        <v>0</v>
      </c>
      <c r="N369" s="96">
        <f t="shared" ca="1" si="82"/>
        <v>0</v>
      </c>
      <c r="O369" s="96">
        <f t="shared" ca="1" si="83"/>
        <v>0</v>
      </c>
      <c r="P369" s="87"/>
    </row>
    <row r="370" spans="1:16" ht="18.75" customHeight="1">
      <c r="A370" s="42"/>
      <c r="B370" s="89">
        <f t="shared" ca="1" si="74"/>
        <v>0</v>
      </c>
      <c r="C370" s="87">
        <f t="shared" ca="1" si="75"/>
        <v>0</v>
      </c>
      <c r="D370" s="616">
        <f t="shared" ca="1" si="70"/>
        <v>0</v>
      </c>
      <c r="E370" s="88">
        <f t="shared" ca="1" si="71"/>
        <v>0</v>
      </c>
      <c r="F370" s="88">
        <f t="shared" ca="1" si="72"/>
        <v>0</v>
      </c>
      <c r="G370" s="88">
        <f t="shared" ca="1" si="73"/>
        <v>0</v>
      </c>
      <c r="H370" s="96">
        <f t="shared" ca="1" si="76"/>
        <v>0</v>
      </c>
      <c r="I370" s="90">
        <f t="shared" ca="1" si="77"/>
        <v>0</v>
      </c>
      <c r="J370" s="90">
        <f t="shared" ca="1" si="78"/>
        <v>0</v>
      </c>
      <c r="K370" s="90">
        <f t="shared" ca="1" si="79"/>
        <v>0</v>
      </c>
      <c r="L370" s="90">
        <f t="shared" ca="1" si="80"/>
        <v>0</v>
      </c>
      <c r="M370" s="96">
        <f t="shared" ca="1" si="81"/>
        <v>0</v>
      </c>
      <c r="N370" s="96">
        <f t="shared" ca="1" si="82"/>
        <v>0</v>
      </c>
      <c r="O370" s="96">
        <f t="shared" ca="1" si="83"/>
        <v>0</v>
      </c>
      <c r="P370" s="87"/>
    </row>
    <row r="371" spans="1:16" ht="18.75" customHeight="1">
      <c r="A371" s="42"/>
      <c r="B371" s="89">
        <f t="shared" ca="1" si="74"/>
        <v>0</v>
      </c>
      <c r="C371" s="87">
        <f t="shared" ca="1" si="75"/>
        <v>0</v>
      </c>
      <c r="D371" s="616">
        <f t="shared" ca="1" si="70"/>
        <v>0</v>
      </c>
      <c r="E371" s="88">
        <f t="shared" ca="1" si="71"/>
        <v>0</v>
      </c>
      <c r="F371" s="88">
        <f t="shared" ca="1" si="72"/>
        <v>0</v>
      </c>
      <c r="G371" s="88">
        <f t="shared" ca="1" si="73"/>
        <v>0</v>
      </c>
      <c r="H371" s="96">
        <f t="shared" ca="1" si="76"/>
        <v>0</v>
      </c>
      <c r="I371" s="90">
        <f t="shared" ca="1" si="77"/>
        <v>0</v>
      </c>
      <c r="J371" s="90">
        <f t="shared" ca="1" si="78"/>
        <v>0</v>
      </c>
      <c r="K371" s="90">
        <f t="shared" ca="1" si="79"/>
        <v>0</v>
      </c>
      <c r="L371" s="90">
        <f t="shared" ca="1" si="80"/>
        <v>0</v>
      </c>
      <c r="M371" s="96">
        <f t="shared" ca="1" si="81"/>
        <v>0</v>
      </c>
      <c r="N371" s="96">
        <f t="shared" ca="1" si="82"/>
        <v>0</v>
      </c>
      <c r="O371" s="96">
        <f t="shared" ca="1" si="83"/>
        <v>0</v>
      </c>
      <c r="P371" s="87"/>
    </row>
    <row r="372" spans="1:16" ht="18.75" customHeight="1">
      <c r="A372" s="42"/>
      <c r="B372" s="89">
        <f t="shared" ca="1" si="74"/>
        <v>0</v>
      </c>
      <c r="C372" s="87">
        <f t="shared" ca="1" si="75"/>
        <v>0</v>
      </c>
      <c r="D372" s="616">
        <f t="shared" ca="1" si="70"/>
        <v>0</v>
      </c>
      <c r="E372" s="88">
        <f t="shared" ca="1" si="71"/>
        <v>0</v>
      </c>
      <c r="F372" s="88">
        <f t="shared" ca="1" si="72"/>
        <v>0</v>
      </c>
      <c r="G372" s="88">
        <f t="shared" ca="1" si="73"/>
        <v>0</v>
      </c>
      <c r="H372" s="96">
        <f t="shared" ca="1" si="76"/>
        <v>0</v>
      </c>
      <c r="I372" s="90">
        <f t="shared" ca="1" si="77"/>
        <v>0</v>
      </c>
      <c r="J372" s="90">
        <f t="shared" ca="1" si="78"/>
        <v>0</v>
      </c>
      <c r="K372" s="90">
        <f t="shared" ca="1" si="79"/>
        <v>0</v>
      </c>
      <c r="L372" s="90">
        <f t="shared" ca="1" si="80"/>
        <v>0</v>
      </c>
      <c r="M372" s="96">
        <f t="shared" ca="1" si="81"/>
        <v>0</v>
      </c>
      <c r="N372" s="96">
        <f t="shared" ca="1" si="82"/>
        <v>0</v>
      </c>
      <c r="O372" s="96">
        <f t="shared" ca="1" si="83"/>
        <v>0</v>
      </c>
      <c r="P372" s="87"/>
    </row>
    <row r="373" spans="1:16" ht="18.75" customHeight="1">
      <c r="A373" s="42"/>
      <c r="B373" s="89">
        <f t="shared" ca="1" si="74"/>
        <v>0</v>
      </c>
      <c r="C373" s="87">
        <f t="shared" ca="1" si="75"/>
        <v>0</v>
      </c>
      <c r="D373" s="616">
        <f t="shared" ca="1" si="70"/>
        <v>0</v>
      </c>
      <c r="E373" s="88">
        <f t="shared" ca="1" si="71"/>
        <v>0</v>
      </c>
      <c r="F373" s="88">
        <f t="shared" ca="1" si="72"/>
        <v>0</v>
      </c>
      <c r="G373" s="88">
        <f t="shared" ca="1" si="73"/>
        <v>0</v>
      </c>
      <c r="H373" s="96">
        <f t="shared" ca="1" si="76"/>
        <v>0</v>
      </c>
      <c r="I373" s="90">
        <f t="shared" ca="1" si="77"/>
        <v>0</v>
      </c>
      <c r="J373" s="90">
        <f t="shared" ca="1" si="78"/>
        <v>0</v>
      </c>
      <c r="K373" s="90">
        <f t="shared" ca="1" si="79"/>
        <v>0</v>
      </c>
      <c r="L373" s="90">
        <f t="shared" ca="1" si="80"/>
        <v>0</v>
      </c>
      <c r="M373" s="96">
        <f t="shared" ca="1" si="81"/>
        <v>0</v>
      </c>
      <c r="N373" s="96">
        <f t="shared" ca="1" si="82"/>
        <v>0</v>
      </c>
      <c r="O373" s="96">
        <f t="shared" ca="1" si="83"/>
        <v>0</v>
      </c>
      <c r="P373" s="87"/>
    </row>
    <row r="374" spans="1:16" ht="18.75" customHeight="1">
      <c r="A374" s="42"/>
      <c r="B374" s="89">
        <f t="shared" ca="1" si="74"/>
        <v>0</v>
      </c>
      <c r="C374" s="87">
        <f t="shared" ca="1" si="75"/>
        <v>0</v>
      </c>
      <c r="D374" s="616">
        <f t="shared" ca="1" si="70"/>
        <v>0</v>
      </c>
      <c r="E374" s="88">
        <f t="shared" ca="1" si="71"/>
        <v>0</v>
      </c>
      <c r="F374" s="88">
        <f t="shared" ca="1" si="72"/>
        <v>0</v>
      </c>
      <c r="G374" s="88">
        <f t="shared" ca="1" si="73"/>
        <v>0</v>
      </c>
      <c r="H374" s="96">
        <f t="shared" ca="1" si="76"/>
        <v>0</v>
      </c>
      <c r="I374" s="90">
        <f t="shared" ca="1" si="77"/>
        <v>0</v>
      </c>
      <c r="J374" s="90">
        <f t="shared" ca="1" si="78"/>
        <v>0</v>
      </c>
      <c r="K374" s="90">
        <f t="shared" ca="1" si="79"/>
        <v>0</v>
      </c>
      <c r="L374" s="90">
        <f t="shared" ca="1" si="80"/>
        <v>0</v>
      </c>
      <c r="M374" s="96">
        <f t="shared" ca="1" si="81"/>
        <v>0</v>
      </c>
      <c r="N374" s="96">
        <f t="shared" ca="1" si="82"/>
        <v>0</v>
      </c>
      <c r="O374" s="96">
        <f t="shared" ca="1" si="83"/>
        <v>0</v>
      </c>
      <c r="P374" s="87"/>
    </row>
    <row r="375" spans="1:16" ht="18.75" customHeight="1">
      <c r="A375" s="42"/>
      <c r="B375" s="89">
        <f t="shared" ca="1" si="74"/>
        <v>0</v>
      </c>
      <c r="C375" s="87">
        <f t="shared" ca="1" si="75"/>
        <v>0</v>
      </c>
      <c r="D375" s="616">
        <f t="shared" ca="1" si="70"/>
        <v>0</v>
      </c>
      <c r="E375" s="88">
        <f t="shared" ca="1" si="71"/>
        <v>0</v>
      </c>
      <c r="F375" s="88">
        <f t="shared" ca="1" si="72"/>
        <v>0</v>
      </c>
      <c r="G375" s="88">
        <f t="shared" ca="1" si="73"/>
        <v>0</v>
      </c>
      <c r="H375" s="96">
        <f t="shared" ca="1" si="76"/>
        <v>0</v>
      </c>
      <c r="I375" s="90">
        <f t="shared" ca="1" si="77"/>
        <v>0</v>
      </c>
      <c r="J375" s="90">
        <f t="shared" ca="1" si="78"/>
        <v>0</v>
      </c>
      <c r="K375" s="90">
        <f t="shared" ca="1" si="79"/>
        <v>0</v>
      </c>
      <c r="L375" s="90">
        <f t="shared" ca="1" si="80"/>
        <v>0</v>
      </c>
      <c r="M375" s="96">
        <f t="shared" ca="1" si="81"/>
        <v>0</v>
      </c>
      <c r="N375" s="96">
        <f t="shared" ca="1" si="82"/>
        <v>0</v>
      </c>
      <c r="O375" s="96">
        <f t="shared" ca="1" si="83"/>
        <v>0</v>
      </c>
      <c r="P375" s="87"/>
    </row>
    <row r="376" spans="1:16" ht="18.75" customHeight="1">
      <c r="A376" s="42"/>
      <c r="B376" s="89">
        <f t="shared" ca="1" si="74"/>
        <v>0</v>
      </c>
      <c r="C376" s="87">
        <f t="shared" ca="1" si="75"/>
        <v>0</v>
      </c>
      <c r="D376" s="616">
        <f t="shared" ca="1" si="70"/>
        <v>0</v>
      </c>
      <c r="E376" s="88">
        <f t="shared" ca="1" si="71"/>
        <v>0</v>
      </c>
      <c r="F376" s="88">
        <f t="shared" ca="1" si="72"/>
        <v>0</v>
      </c>
      <c r="G376" s="88">
        <f t="shared" ca="1" si="73"/>
        <v>0</v>
      </c>
      <c r="H376" s="96">
        <f t="shared" ca="1" si="76"/>
        <v>0</v>
      </c>
      <c r="I376" s="90">
        <f t="shared" ca="1" si="77"/>
        <v>0</v>
      </c>
      <c r="J376" s="90">
        <f t="shared" ca="1" si="78"/>
        <v>0</v>
      </c>
      <c r="K376" s="90">
        <f t="shared" ca="1" si="79"/>
        <v>0</v>
      </c>
      <c r="L376" s="90">
        <f t="shared" ca="1" si="80"/>
        <v>0</v>
      </c>
      <c r="M376" s="96">
        <f t="shared" ca="1" si="81"/>
        <v>0</v>
      </c>
      <c r="N376" s="96">
        <f t="shared" ca="1" si="82"/>
        <v>0</v>
      </c>
      <c r="O376" s="96">
        <f t="shared" ca="1" si="83"/>
        <v>0</v>
      </c>
      <c r="P376" s="87"/>
    </row>
    <row r="377" spans="1:16" ht="18.75" customHeight="1">
      <c r="A377" s="42"/>
      <c r="B377" s="89">
        <f t="shared" ca="1" si="74"/>
        <v>0</v>
      </c>
      <c r="C377" s="87">
        <f t="shared" ca="1" si="75"/>
        <v>0</v>
      </c>
      <c r="D377" s="616">
        <f t="shared" ca="1" si="70"/>
        <v>0</v>
      </c>
      <c r="E377" s="88">
        <f t="shared" ca="1" si="71"/>
        <v>0</v>
      </c>
      <c r="F377" s="88">
        <f t="shared" ca="1" si="72"/>
        <v>0</v>
      </c>
      <c r="G377" s="88">
        <f t="shared" ca="1" si="73"/>
        <v>0</v>
      </c>
      <c r="H377" s="96">
        <f t="shared" ca="1" si="76"/>
        <v>0</v>
      </c>
      <c r="I377" s="90">
        <f t="shared" ca="1" si="77"/>
        <v>0</v>
      </c>
      <c r="J377" s="90">
        <f t="shared" ca="1" si="78"/>
        <v>0</v>
      </c>
      <c r="K377" s="90">
        <f t="shared" ca="1" si="79"/>
        <v>0</v>
      </c>
      <c r="L377" s="90">
        <f t="shared" ca="1" si="80"/>
        <v>0</v>
      </c>
      <c r="M377" s="96">
        <f t="shared" ca="1" si="81"/>
        <v>0</v>
      </c>
      <c r="N377" s="96">
        <f t="shared" ca="1" si="82"/>
        <v>0</v>
      </c>
      <c r="O377" s="96">
        <f t="shared" ca="1" si="83"/>
        <v>0</v>
      </c>
      <c r="P377" s="87"/>
    </row>
    <row r="378" spans="1:16" ht="18.75" customHeight="1">
      <c r="A378" s="42"/>
      <c r="B378" s="89">
        <f t="shared" ca="1" si="74"/>
        <v>0</v>
      </c>
      <c r="C378" s="87">
        <f t="shared" ca="1" si="75"/>
        <v>0</v>
      </c>
      <c r="D378" s="616">
        <f t="shared" ca="1" si="70"/>
        <v>0</v>
      </c>
      <c r="E378" s="88">
        <f t="shared" ca="1" si="71"/>
        <v>0</v>
      </c>
      <c r="F378" s="88">
        <f t="shared" ca="1" si="72"/>
        <v>0</v>
      </c>
      <c r="G378" s="88">
        <f t="shared" ca="1" si="73"/>
        <v>0</v>
      </c>
      <c r="H378" s="96">
        <f t="shared" ca="1" si="76"/>
        <v>0</v>
      </c>
      <c r="I378" s="90">
        <f t="shared" ca="1" si="77"/>
        <v>0</v>
      </c>
      <c r="J378" s="90">
        <f t="shared" ca="1" si="78"/>
        <v>0</v>
      </c>
      <c r="K378" s="90">
        <f t="shared" ca="1" si="79"/>
        <v>0</v>
      </c>
      <c r="L378" s="90">
        <f t="shared" ca="1" si="80"/>
        <v>0</v>
      </c>
      <c r="M378" s="96">
        <f t="shared" ca="1" si="81"/>
        <v>0</v>
      </c>
      <c r="N378" s="96">
        <f t="shared" ca="1" si="82"/>
        <v>0</v>
      </c>
      <c r="O378" s="96">
        <f t="shared" ca="1" si="83"/>
        <v>0</v>
      </c>
      <c r="P378" s="87"/>
    </row>
    <row r="379" spans="1:16" ht="18.75" customHeight="1">
      <c r="A379" s="42"/>
      <c r="B379" s="89">
        <f t="shared" ca="1" si="74"/>
        <v>0</v>
      </c>
      <c r="C379" s="87">
        <f t="shared" ca="1" si="75"/>
        <v>0</v>
      </c>
      <c r="D379" s="616">
        <f t="shared" ca="1" si="70"/>
        <v>0</v>
      </c>
      <c r="E379" s="88">
        <f t="shared" ca="1" si="71"/>
        <v>0</v>
      </c>
      <c r="F379" s="88">
        <f t="shared" ca="1" si="72"/>
        <v>0</v>
      </c>
      <c r="G379" s="88">
        <f t="shared" ca="1" si="73"/>
        <v>0</v>
      </c>
      <c r="H379" s="96">
        <f t="shared" ca="1" si="76"/>
        <v>0</v>
      </c>
      <c r="I379" s="90">
        <f t="shared" ca="1" si="77"/>
        <v>0</v>
      </c>
      <c r="J379" s="90">
        <f t="shared" ca="1" si="78"/>
        <v>0</v>
      </c>
      <c r="K379" s="90">
        <f t="shared" ca="1" si="79"/>
        <v>0</v>
      </c>
      <c r="L379" s="90">
        <f t="shared" ca="1" si="80"/>
        <v>0</v>
      </c>
      <c r="M379" s="96">
        <f t="shared" ca="1" si="81"/>
        <v>0</v>
      </c>
      <c r="N379" s="96">
        <f t="shared" ca="1" si="82"/>
        <v>0</v>
      </c>
      <c r="O379" s="96">
        <f t="shared" ca="1" si="83"/>
        <v>0</v>
      </c>
      <c r="P379" s="87"/>
    </row>
    <row r="380" spans="1:16" ht="18.75" customHeight="1">
      <c r="A380" s="42"/>
      <c r="B380" s="89">
        <f t="shared" ca="1" si="74"/>
        <v>0</v>
      </c>
      <c r="C380" s="87">
        <f t="shared" ca="1" si="75"/>
        <v>0</v>
      </c>
      <c r="D380" s="616">
        <f t="shared" ca="1" si="70"/>
        <v>0</v>
      </c>
      <c r="E380" s="88">
        <f t="shared" ca="1" si="71"/>
        <v>0</v>
      </c>
      <c r="F380" s="88">
        <f t="shared" ca="1" si="72"/>
        <v>0</v>
      </c>
      <c r="G380" s="88">
        <f t="shared" ca="1" si="73"/>
        <v>0</v>
      </c>
      <c r="H380" s="96">
        <f t="shared" ca="1" si="76"/>
        <v>0</v>
      </c>
      <c r="I380" s="90">
        <f t="shared" ca="1" si="77"/>
        <v>0</v>
      </c>
      <c r="J380" s="90">
        <f t="shared" ca="1" si="78"/>
        <v>0</v>
      </c>
      <c r="K380" s="90">
        <f t="shared" ca="1" si="79"/>
        <v>0</v>
      </c>
      <c r="L380" s="90">
        <f t="shared" ca="1" si="80"/>
        <v>0</v>
      </c>
      <c r="M380" s="96">
        <f t="shared" ca="1" si="81"/>
        <v>0</v>
      </c>
      <c r="N380" s="96">
        <f t="shared" ca="1" si="82"/>
        <v>0</v>
      </c>
      <c r="O380" s="96">
        <f t="shared" ca="1" si="83"/>
        <v>0</v>
      </c>
      <c r="P380" s="87"/>
    </row>
    <row r="381" spans="1:16" ht="18.75" customHeight="1">
      <c r="A381" s="42"/>
      <c r="B381" s="89">
        <f t="shared" ca="1" si="74"/>
        <v>0</v>
      </c>
      <c r="C381" s="87">
        <f t="shared" ca="1" si="75"/>
        <v>0</v>
      </c>
      <c r="D381" s="616">
        <f t="shared" ca="1" si="70"/>
        <v>0</v>
      </c>
      <c r="E381" s="88">
        <f t="shared" ca="1" si="71"/>
        <v>0</v>
      </c>
      <c r="F381" s="88">
        <f t="shared" ca="1" si="72"/>
        <v>0</v>
      </c>
      <c r="G381" s="88">
        <f t="shared" ca="1" si="73"/>
        <v>0</v>
      </c>
      <c r="H381" s="96">
        <f t="shared" ca="1" si="76"/>
        <v>0</v>
      </c>
      <c r="I381" s="90">
        <f t="shared" ca="1" si="77"/>
        <v>0</v>
      </c>
      <c r="J381" s="90">
        <f t="shared" ca="1" si="78"/>
        <v>0</v>
      </c>
      <c r="K381" s="90">
        <f t="shared" ca="1" si="79"/>
        <v>0</v>
      </c>
      <c r="L381" s="90">
        <f t="shared" ca="1" si="80"/>
        <v>0</v>
      </c>
      <c r="M381" s="96">
        <f t="shared" ca="1" si="81"/>
        <v>0</v>
      </c>
      <c r="N381" s="96">
        <f t="shared" ca="1" si="82"/>
        <v>0</v>
      </c>
      <c r="O381" s="96">
        <f t="shared" ca="1" si="83"/>
        <v>0</v>
      </c>
      <c r="P381" s="87"/>
    </row>
    <row r="382" spans="1:16" ht="18.75" customHeight="1">
      <c r="A382" s="42"/>
      <c r="B382" s="89">
        <f t="shared" ca="1" si="74"/>
        <v>0</v>
      </c>
      <c r="C382" s="87">
        <f t="shared" ca="1" si="75"/>
        <v>0</v>
      </c>
      <c r="D382" s="616">
        <f t="shared" ca="1" si="70"/>
        <v>0</v>
      </c>
      <c r="E382" s="88">
        <f t="shared" ca="1" si="71"/>
        <v>0</v>
      </c>
      <c r="F382" s="88">
        <f t="shared" ca="1" si="72"/>
        <v>0</v>
      </c>
      <c r="G382" s="88">
        <f t="shared" ca="1" si="73"/>
        <v>0</v>
      </c>
      <c r="H382" s="96">
        <f t="shared" ca="1" si="76"/>
        <v>0</v>
      </c>
      <c r="I382" s="90">
        <f t="shared" ca="1" si="77"/>
        <v>0</v>
      </c>
      <c r="J382" s="90">
        <f t="shared" ca="1" si="78"/>
        <v>0</v>
      </c>
      <c r="K382" s="90">
        <f t="shared" ca="1" si="79"/>
        <v>0</v>
      </c>
      <c r="L382" s="90">
        <f t="shared" ca="1" si="80"/>
        <v>0</v>
      </c>
      <c r="M382" s="96">
        <f t="shared" ca="1" si="81"/>
        <v>0</v>
      </c>
      <c r="N382" s="96">
        <f t="shared" ca="1" si="82"/>
        <v>0</v>
      </c>
      <c r="O382" s="96">
        <f t="shared" ca="1" si="83"/>
        <v>0</v>
      </c>
      <c r="P382" s="87"/>
    </row>
    <row r="383" spans="1:16" ht="18.75" customHeight="1">
      <c r="A383" s="42"/>
      <c r="B383" s="89">
        <f t="shared" ca="1" si="74"/>
        <v>0</v>
      </c>
      <c r="C383" s="87">
        <f t="shared" ca="1" si="75"/>
        <v>0</v>
      </c>
      <c r="D383" s="616">
        <f t="shared" ca="1" si="70"/>
        <v>0</v>
      </c>
      <c r="E383" s="88">
        <f t="shared" ca="1" si="71"/>
        <v>0</v>
      </c>
      <c r="F383" s="88">
        <f t="shared" ca="1" si="72"/>
        <v>0</v>
      </c>
      <c r="G383" s="88">
        <f t="shared" ca="1" si="73"/>
        <v>0</v>
      </c>
      <c r="H383" s="96">
        <f t="shared" ca="1" si="76"/>
        <v>0</v>
      </c>
      <c r="I383" s="90">
        <f t="shared" ca="1" si="77"/>
        <v>0</v>
      </c>
      <c r="J383" s="90">
        <f t="shared" ca="1" si="78"/>
        <v>0</v>
      </c>
      <c r="K383" s="90">
        <f t="shared" ca="1" si="79"/>
        <v>0</v>
      </c>
      <c r="L383" s="90">
        <f t="shared" ca="1" si="80"/>
        <v>0</v>
      </c>
      <c r="M383" s="96">
        <f t="shared" ca="1" si="81"/>
        <v>0</v>
      </c>
      <c r="N383" s="96">
        <f t="shared" ca="1" si="82"/>
        <v>0</v>
      </c>
      <c r="O383" s="96">
        <f t="shared" ca="1" si="83"/>
        <v>0</v>
      </c>
      <c r="P383" s="87"/>
    </row>
    <row r="384" spans="1:16" ht="18.75" customHeight="1">
      <c r="A384" s="42"/>
      <c r="B384" s="89">
        <f t="shared" ca="1" si="74"/>
        <v>0</v>
      </c>
      <c r="C384" s="87">
        <f t="shared" ca="1" si="75"/>
        <v>0</v>
      </c>
      <c r="D384" s="616">
        <f t="shared" ca="1" si="70"/>
        <v>0</v>
      </c>
      <c r="E384" s="88">
        <f t="shared" ca="1" si="71"/>
        <v>0</v>
      </c>
      <c r="F384" s="88">
        <f t="shared" ca="1" si="72"/>
        <v>0</v>
      </c>
      <c r="G384" s="88">
        <f t="shared" ca="1" si="73"/>
        <v>0</v>
      </c>
      <c r="H384" s="96">
        <f t="shared" ca="1" si="76"/>
        <v>0</v>
      </c>
      <c r="I384" s="90">
        <f t="shared" ca="1" si="77"/>
        <v>0</v>
      </c>
      <c r="J384" s="90">
        <f t="shared" ca="1" si="78"/>
        <v>0</v>
      </c>
      <c r="K384" s="90">
        <f t="shared" ca="1" si="79"/>
        <v>0</v>
      </c>
      <c r="L384" s="90">
        <f t="shared" ca="1" si="80"/>
        <v>0</v>
      </c>
      <c r="M384" s="96">
        <f t="shared" ca="1" si="81"/>
        <v>0</v>
      </c>
      <c r="N384" s="96">
        <f t="shared" ca="1" si="82"/>
        <v>0</v>
      </c>
      <c r="O384" s="96">
        <f t="shared" ca="1" si="83"/>
        <v>0</v>
      </c>
      <c r="P384" s="87"/>
    </row>
    <row r="385" spans="1:16" ht="18.75" customHeight="1">
      <c r="A385" s="42"/>
      <c r="B385" s="89">
        <f t="shared" ca="1" si="74"/>
        <v>0</v>
      </c>
      <c r="C385" s="87">
        <f t="shared" ca="1" si="75"/>
        <v>0</v>
      </c>
      <c r="D385" s="616">
        <f t="shared" ca="1" si="70"/>
        <v>0</v>
      </c>
      <c r="E385" s="88">
        <f t="shared" ca="1" si="71"/>
        <v>0</v>
      </c>
      <c r="F385" s="88">
        <f t="shared" ca="1" si="72"/>
        <v>0</v>
      </c>
      <c r="G385" s="88">
        <f t="shared" ca="1" si="73"/>
        <v>0</v>
      </c>
      <c r="H385" s="96">
        <f t="shared" ca="1" si="76"/>
        <v>0</v>
      </c>
      <c r="I385" s="90">
        <f t="shared" ca="1" si="77"/>
        <v>0</v>
      </c>
      <c r="J385" s="90">
        <f t="shared" ca="1" si="78"/>
        <v>0</v>
      </c>
      <c r="K385" s="90">
        <f t="shared" ca="1" si="79"/>
        <v>0</v>
      </c>
      <c r="L385" s="90">
        <f t="shared" ca="1" si="80"/>
        <v>0</v>
      </c>
      <c r="M385" s="96">
        <f t="shared" ca="1" si="81"/>
        <v>0</v>
      </c>
      <c r="N385" s="96">
        <f t="shared" ca="1" si="82"/>
        <v>0</v>
      </c>
      <c r="O385" s="96">
        <f t="shared" ca="1" si="83"/>
        <v>0</v>
      </c>
      <c r="P385" s="87"/>
    </row>
    <row r="386" spans="1:16" ht="18.75" customHeight="1">
      <c r="A386" s="42"/>
      <c r="B386" s="89">
        <f t="shared" ca="1" si="74"/>
        <v>0</v>
      </c>
      <c r="C386" s="87">
        <f t="shared" ca="1" si="75"/>
        <v>0</v>
      </c>
      <c r="D386" s="616">
        <f t="shared" ca="1" si="70"/>
        <v>0</v>
      </c>
      <c r="E386" s="88">
        <f t="shared" ca="1" si="71"/>
        <v>0</v>
      </c>
      <c r="F386" s="88">
        <f t="shared" ca="1" si="72"/>
        <v>0</v>
      </c>
      <c r="G386" s="88">
        <f t="shared" ca="1" si="73"/>
        <v>0</v>
      </c>
      <c r="H386" s="96">
        <f t="shared" ca="1" si="76"/>
        <v>0</v>
      </c>
      <c r="I386" s="90">
        <f t="shared" ca="1" si="77"/>
        <v>0</v>
      </c>
      <c r="J386" s="90">
        <f t="shared" ca="1" si="78"/>
        <v>0</v>
      </c>
      <c r="K386" s="90">
        <f t="shared" ca="1" si="79"/>
        <v>0</v>
      </c>
      <c r="L386" s="90">
        <f t="shared" ca="1" si="80"/>
        <v>0</v>
      </c>
      <c r="M386" s="96">
        <f t="shared" ca="1" si="81"/>
        <v>0</v>
      </c>
      <c r="N386" s="96">
        <f t="shared" ca="1" si="82"/>
        <v>0</v>
      </c>
      <c r="O386" s="96">
        <f t="shared" ca="1" si="83"/>
        <v>0</v>
      </c>
      <c r="P386" s="87"/>
    </row>
    <row r="387" spans="1:16" ht="18.75" customHeight="1">
      <c r="A387" s="42"/>
      <c r="B387" s="89">
        <f t="shared" ca="1" si="74"/>
        <v>0</v>
      </c>
      <c r="C387" s="87">
        <f t="shared" ca="1" si="75"/>
        <v>0</v>
      </c>
      <c r="D387" s="616">
        <f t="shared" ca="1" si="70"/>
        <v>0</v>
      </c>
      <c r="E387" s="88">
        <f t="shared" ca="1" si="71"/>
        <v>0</v>
      </c>
      <c r="F387" s="88">
        <f t="shared" ca="1" si="72"/>
        <v>0</v>
      </c>
      <c r="G387" s="88">
        <f t="shared" ca="1" si="73"/>
        <v>0</v>
      </c>
      <c r="H387" s="96">
        <f t="shared" ca="1" si="76"/>
        <v>0</v>
      </c>
      <c r="I387" s="90">
        <f t="shared" ca="1" si="77"/>
        <v>0</v>
      </c>
      <c r="J387" s="90">
        <f t="shared" ca="1" si="78"/>
        <v>0</v>
      </c>
      <c r="K387" s="90">
        <f t="shared" ca="1" si="79"/>
        <v>0</v>
      </c>
      <c r="L387" s="90">
        <f t="shared" ca="1" si="80"/>
        <v>0</v>
      </c>
      <c r="M387" s="96">
        <f t="shared" ca="1" si="81"/>
        <v>0</v>
      </c>
      <c r="N387" s="96">
        <f t="shared" ca="1" si="82"/>
        <v>0</v>
      </c>
      <c r="O387" s="96">
        <f t="shared" ca="1" si="83"/>
        <v>0</v>
      </c>
      <c r="P387" s="87"/>
    </row>
    <row r="388" spans="1:16" ht="18.75" customHeight="1">
      <c r="A388" s="42"/>
      <c r="B388" s="89">
        <f t="shared" ca="1" si="74"/>
        <v>0</v>
      </c>
      <c r="C388" s="87">
        <f t="shared" ca="1" si="75"/>
        <v>0</v>
      </c>
      <c r="D388" s="616">
        <f t="shared" ca="1" si="70"/>
        <v>0</v>
      </c>
      <c r="E388" s="88">
        <f t="shared" ca="1" si="71"/>
        <v>0</v>
      </c>
      <c r="F388" s="88">
        <f t="shared" ca="1" si="72"/>
        <v>0</v>
      </c>
      <c r="G388" s="88">
        <f t="shared" ca="1" si="73"/>
        <v>0</v>
      </c>
      <c r="H388" s="96">
        <f t="shared" ca="1" si="76"/>
        <v>0</v>
      </c>
      <c r="I388" s="90">
        <f t="shared" ca="1" si="77"/>
        <v>0</v>
      </c>
      <c r="J388" s="90">
        <f t="shared" ca="1" si="78"/>
        <v>0</v>
      </c>
      <c r="K388" s="90">
        <f t="shared" ca="1" si="79"/>
        <v>0</v>
      </c>
      <c r="L388" s="90">
        <f t="shared" ca="1" si="80"/>
        <v>0</v>
      </c>
      <c r="M388" s="96">
        <f t="shared" ca="1" si="81"/>
        <v>0</v>
      </c>
      <c r="N388" s="96">
        <f t="shared" ca="1" si="82"/>
        <v>0</v>
      </c>
      <c r="O388" s="96">
        <f t="shared" ca="1" si="83"/>
        <v>0</v>
      </c>
      <c r="P388" s="87"/>
    </row>
    <row r="389" spans="1:16" ht="18.75" customHeight="1">
      <c r="A389" s="42"/>
      <c r="B389" s="89">
        <f t="shared" ca="1" si="74"/>
        <v>0</v>
      </c>
      <c r="C389" s="87">
        <f t="shared" ca="1" si="75"/>
        <v>0</v>
      </c>
      <c r="D389" s="616">
        <f t="shared" ca="1" si="70"/>
        <v>0</v>
      </c>
      <c r="E389" s="88">
        <f t="shared" ca="1" si="71"/>
        <v>0</v>
      </c>
      <c r="F389" s="88">
        <f t="shared" ca="1" si="72"/>
        <v>0</v>
      </c>
      <c r="G389" s="88">
        <f t="shared" ca="1" si="73"/>
        <v>0</v>
      </c>
      <c r="H389" s="96">
        <f t="shared" ca="1" si="76"/>
        <v>0</v>
      </c>
      <c r="I389" s="90">
        <f t="shared" ca="1" si="77"/>
        <v>0</v>
      </c>
      <c r="J389" s="90">
        <f t="shared" ca="1" si="78"/>
        <v>0</v>
      </c>
      <c r="K389" s="90">
        <f t="shared" ca="1" si="79"/>
        <v>0</v>
      </c>
      <c r="L389" s="90">
        <f t="shared" ca="1" si="80"/>
        <v>0</v>
      </c>
      <c r="M389" s="96">
        <f t="shared" ca="1" si="81"/>
        <v>0</v>
      </c>
      <c r="N389" s="96">
        <f t="shared" ca="1" si="82"/>
        <v>0</v>
      </c>
      <c r="O389" s="96">
        <f t="shared" ca="1" si="83"/>
        <v>0</v>
      </c>
      <c r="P389" s="87"/>
    </row>
    <row r="390" spans="1:16" ht="18.75" customHeight="1">
      <c r="A390" s="42"/>
      <c r="B390" s="89">
        <f t="shared" ca="1" si="74"/>
        <v>0</v>
      </c>
      <c r="C390" s="87">
        <f t="shared" ca="1" si="75"/>
        <v>0</v>
      </c>
      <c r="D390" s="616">
        <f t="shared" ca="1" si="70"/>
        <v>0</v>
      </c>
      <c r="E390" s="88">
        <f t="shared" ca="1" si="71"/>
        <v>0</v>
      </c>
      <c r="F390" s="88">
        <f t="shared" ca="1" si="72"/>
        <v>0</v>
      </c>
      <c r="G390" s="88">
        <f t="shared" ca="1" si="73"/>
        <v>0</v>
      </c>
      <c r="H390" s="96">
        <f t="shared" ca="1" si="76"/>
        <v>0</v>
      </c>
      <c r="I390" s="90">
        <f t="shared" ca="1" si="77"/>
        <v>0</v>
      </c>
      <c r="J390" s="90">
        <f t="shared" ca="1" si="78"/>
        <v>0</v>
      </c>
      <c r="K390" s="90">
        <f t="shared" ca="1" si="79"/>
        <v>0</v>
      </c>
      <c r="L390" s="90">
        <f t="shared" ca="1" si="80"/>
        <v>0</v>
      </c>
      <c r="M390" s="96">
        <f t="shared" ca="1" si="81"/>
        <v>0</v>
      </c>
      <c r="N390" s="96">
        <f t="shared" ca="1" si="82"/>
        <v>0</v>
      </c>
      <c r="O390" s="96">
        <f t="shared" ca="1" si="83"/>
        <v>0</v>
      </c>
      <c r="P390" s="87"/>
    </row>
    <row r="391" spans="1:16" ht="18.75" customHeight="1">
      <c r="A391" s="42"/>
      <c r="B391" s="89">
        <f t="shared" ca="1" si="74"/>
        <v>0</v>
      </c>
      <c r="C391" s="87">
        <f t="shared" ca="1" si="75"/>
        <v>0</v>
      </c>
      <c r="D391" s="616">
        <f t="shared" ca="1" si="70"/>
        <v>0</v>
      </c>
      <c r="E391" s="88">
        <f t="shared" ca="1" si="71"/>
        <v>0</v>
      </c>
      <c r="F391" s="88">
        <f t="shared" ca="1" si="72"/>
        <v>0</v>
      </c>
      <c r="G391" s="88">
        <f t="shared" ca="1" si="73"/>
        <v>0</v>
      </c>
      <c r="H391" s="96">
        <f t="shared" ca="1" si="76"/>
        <v>0</v>
      </c>
      <c r="I391" s="90">
        <f t="shared" ca="1" si="77"/>
        <v>0</v>
      </c>
      <c r="J391" s="90">
        <f t="shared" ca="1" si="78"/>
        <v>0</v>
      </c>
      <c r="K391" s="90">
        <f t="shared" ca="1" si="79"/>
        <v>0</v>
      </c>
      <c r="L391" s="90">
        <f t="shared" ca="1" si="80"/>
        <v>0</v>
      </c>
      <c r="M391" s="96">
        <f t="shared" ca="1" si="81"/>
        <v>0</v>
      </c>
      <c r="N391" s="96">
        <f t="shared" ca="1" si="82"/>
        <v>0</v>
      </c>
      <c r="O391" s="96">
        <f t="shared" ca="1" si="83"/>
        <v>0</v>
      </c>
      <c r="P391" s="87"/>
    </row>
    <row r="392" spans="1:16" ht="18.75" customHeight="1">
      <c r="A392" s="42"/>
      <c r="B392" s="89">
        <f t="shared" ca="1" si="74"/>
        <v>0</v>
      </c>
      <c r="C392" s="87">
        <f t="shared" ca="1" si="75"/>
        <v>0</v>
      </c>
      <c r="D392" s="616">
        <f t="shared" ca="1" si="70"/>
        <v>0</v>
      </c>
      <c r="E392" s="88">
        <f t="shared" ca="1" si="71"/>
        <v>0</v>
      </c>
      <c r="F392" s="88">
        <f t="shared" ca="1" si="72"/>
        <v>0</v>
      </c>
      <c r="G392" s="88">
        <f t="shared" ca="1" si="73"/>
        <v>0</v>
      </c>
      <c r="H392" s="96">
        <f t="shared" ca="1" si="76"/>
        <v>0</v>
      </c>
      <c r="I392" s="90">
        <f t="shared" ca="1" si="77"/>
        <v>0</v>
      </c>
      <c r="J392" s="90">
        <f t="shared" ca="1" si="78"/>
        <v>0</v>
      </c>
      <c r="K392" s="90">
        <f t="shared" ca="1" si="79"/>
        <v>0</v>
      </c>
      <c r="L392" s="90">
        <f t="shared" ca="1" si="80"/>
        <v>0</v>
      </c>
      <c r="M392" s="96">
        <f t="shared" ca="1" si="81"/>
        <v>0</v>
      </c>
      <c r="N392" s="96">
        <f t="shared" ca="1" si="82"/>
        <v>0</v>
      </c>
      <c r="O392" s="96">
        <f t="shared" ca="1" si="83"/>
        <v>0</v>
      </c>
      <c r="P392" s="87"/>
    </row>
    <row r="393" spans="1:16" ht="18.75" customHeight="1">
      <c r="A393" s="42"/>
      <c r="B393" s="89">
        <f t="shared" ca="1" si="74"/>
        <v>0</v>
      </c>
      <c r="C393" s="87">
        <f t="shared" ca="1" si="75"/>
        <v>0</v>
      </c>
      <c r="D393" s="616">
        <f t="shared" ca="1" si="70"/>
        <v>0</v>
      </c>
      <c r="E393" s="88">
        <f t="shared" ca="1" si="71"/>
        <v>0</v>
      </c>
      <c r="F393" s="88">
        <f t="shared" ca="1" si="72"/>
        <v>0</v>
      </c>
      <c r="G393" s="88">
        <f t="shared" ca="1" si="73"/>
        <v>0</v>
      </c>
      <c r="H393" s="96">
        <f t="shared" ca="1" si="76"/>
        <v>0</v>
      </c>
      <c r="I393" s="90">
        <f t="shared" ca="1" si="77"/>
        <v>0</v>
      </c>
      <c r="J393" s="90">
        <f t="shared" ca="1" si="78"/>
        <v>0</v>
      </c>
      <c r="K393" s="90">
        <f t="shared" ca="1" si="79"/>
        <v>0</v>
      </c>
      <c r="L393" s="90">
        <f t="shared" ca="1" si="80"/>
        <v>0</v>
      </c>
      <c r="M393" s="96">
        <f t="shared" ca="1" si="81"/>
        <v>0</v>
      </c>
      <c r="N393" s="96">
        <f t="shared" ca="1" si="82"/>
        <v>0</v>
      </c>
      <c r="O393" s="96">
        <f t="shared" ca="1" si="83"/>
        <v>0</v>
      </c>
      <c r="P393" s="87"/>
    </row>
    <row r="394" spans="1:16" ht="18.75" customHeight="1">
      <c r="A394" s="42"/>
      <c r="B394" s="89">
        <f t="shared" ca="1" si="74"/>
        <v>0</v>
      </c>
      <c r="C394" s="87">
        <f t="shared" ca="1" si="75"/>
        <v>0</v>
      </c>
      <c r="D394" s="616">
        <f t="shared" ca="1" si="70"/>
        <v>0</v>
      </c>
      <c r="E394" s="88">
        <f t="shared" ca="1" si="71"/>
        <v>0</v>
      </c>
      <c r="F394" s="88">
        <f t="shared" ca="1" si="72"/>
        <v>0</v>
      </c>
      <c r="G394" s="88">
        <f t="shared" ca="1" si="73"/>
        <v>0</v>
      </c>
      <c r="H394" s="96">
        <f t="shared" ca="1" si="76"/>
        <v>0</v>
      </c>
      <c r="I394" s="90">
        <f t="shared" ca="1" si="77"/>
        <v>0</v>
      </c>
      <c r="J394" s="90">
        <f t="shared" ca="1" si="78"/>
        <v>0</v>
      </c>
      <c r="K394" s="90">
        <f t="shared" ca="1" si="79"/>
        <v>0</v>
      </c>
      <c r="L394" s="90">
        <f t="shared" ca="1" si="80"/>
        <v>0</v>
      </c>
      <c r="M394" s="96">
        <f t="shared" ca="1" si="81"/>
        <v>0</v>
      </c>
      <c r="N394" s="96">
        <f t="shared" ca="1" si="82"/>
        <v>0</v>
      </c>
      <c r="O394" s="96">
        <f t="shared" ca="1" si="83"/>
        <v>0</v>
      </c>
      <c r="P394" s="87"/>
    </row>
    <row r="395" spans="1:16" ht="18.75" customHeight="1">
      <c r="A395" s="42"/>
      <c r="B395" s="89">
        <f t="shared" ca="1" si="74"/>
        <v>0</v>
      </c>
      <c r="C395" s="87">
        <f t="shared" ca="1" si="75"/>
        <v>0</v>
      </c>
      <c r="D395" s="616">
        <f t="shared" ca="1" si="70"/>
        <v>0</v>
      </c>
      <c r="E395" s="88">
        <f t="shared" ca="1" si="71"/>
        <v>0</v>
      </c>
      <c r="F395" s="88">
        <f t="shared" ca="1" si="72"/>
        <v>0</v>
      </c>
      <c r="G395" s="88">
        <f t="shared" ca="1" si="73"/>
        <v>0</v>
      </c>
      <c r="H395" s="96">
        <f t="shared" ca="1" si="76"/>
        <v>0</v>
      </c>
      <c r="I395" s="90">
        <f t="shared" ca="1" si="77"/>
        <v>0</v>
      </c>
      <c r="J395" s="90">
        <f t="shared" ca="1" si="78"/>
        <v>0</v>
      </c>
      <c r="K395" s="90">
        <f t="shared" ca="1" si="79"/>
        <v>0</v>
      </c>
      <c r="L395" s="90">
        <f t="shared" ca="1" si="80"/>
        <v>0</v>
      </c>
      <c r="M395" s="96">
        <f t="shared" ca="1" si="81"/>
        <v>0</v>
      </c>
      <c r="N395" s="96">
        <f t="shared" ca="1" si="82"/>
        <v>0</v>
      </c>
      <c r="O395" s="96">
        <f t="shared" ca="1" si="83"/>
        <v>0</v>
      </c>
      <c r="P395" s="87"/>
    </row>
    <row r="396" spans="1:16" ht="18.75" customHeight="1">
      <c r="A396" s="42"/>
      <c r="B396" s="89">
        <f t="shared" ca="1" si="74"/>
        <v>0</v>
      </c>
      <c r="C396" s="87">
        <f t="shared" ca="1" si="75"/>
        <v>0</v>
      </c>
      <c r="D396" s="616">
        <f t="shared" ca="1" si="70"/>
        <v>0</v>
      </c>
      <c r="E396" s="88">
        <f t="shared" ca="1" si="71"/>
        <v>0</v>
      </c>
      <c r="F396" s="88">
        <f t="shared" ca="1" si="72"/>
        <v>0</v>
      </c>
      <c r="G396" s="88">
        <f t="shared" ca="1" si="73"/>
        <v>0</v>
      </c>
      <c r="H396" s="96">
        <f t="shared" ca="1" si="76"/>
        <v>0</v>
      </c>
      <c r="I396" s="90">
        <f t="shared" ca="1" si="77"/>
        <v>0</v>
      </c>
      <c r="J396" s="90">
        <f t="shared" ca="1" si="78"/>
        <v>0</v>
      </c>
      <c r="K396" s="90">
        <f t="shared" ca="1" si="79"/>
        <v>0</v>
      </c>
      <c r="L396" s="90">
        <f t="shared" ca="1" si="80"/>
        <v>0</v>
      </c>
      <c r="M396" s="96">
        <f t="shared" ca="1" si="81"/>
        <v>0</v>
      </c>
      <c r="N396" s="96">
        <f t="shared" ca="1" si="82"/>
        <v>0</v>
      </c>
      <c r="O396" s="96">
        <f t="shared" ca="1" si="83"/>
        <v>0</v>
      </c>
      <c r="P396" s="87"/>
    </row>
    <row r="397" spans="1:16" ht="18.75" customHeight="1">
      <c r="A397" s="42"/>
      <c r="B397" s="89">
        <f t="shared" ca="1" si="74"/>
        <v>0</v>
      </c>
      <c r="C397" s="87">
        <f t="shared" ca="1" si="75"/>
        <v>0</v>
      </c>
      <c r="D397" s="616">
        <f t="shared" ca="1" si="70"/>
        <v>0</v>
      </c>
      <c r="E397" s="88">
        <f t="shared" ca="1" si="71"/>
        <v>0</v>
      </c>
      <c r="F397" s="88">
        <f t="shared" ca="1" si="72"/>
        <v>0</v>
      </c>
      <c r="G397" s="88">
        <f t="shared" ca="1" si="73"/>
        <v>0</v>
      </c>
      <c r="H397" s="96">
        <f t="shared" ca="1" si="76"/>
        <v>0</v>
      </c>
      <c r="I397" s="90">
        <f t="shared" ca="1" si="77"/>
        <v>0</v>
      </c>
      <c r="J397" s="90">
        <f t="shared" ca="1" si="78"/>
        <v>0</v>
      </c>
      <c r="K397" s="90">
        <f t="shared" ca="1" si="79"/>
        <v>0</v>
      </c>
      <c r="L397" s="90">
        <f t="shared" ca="1" si="80"/>
        <v>0</v>
      </c>
      <c r="M397" s="96">
        <f t="shared" ca="1" si="81"/>
        <v>0</v>
      </c>
      <c r="N397" s="96">
        <f t="shared" ca="1" si="82"/>
        <v>0</v>
      </c>
      <c r="O397" s="96">
        <f t="shared" ca="1" si="83"/>
        <v>0</v>
      </c>
      <c r="P397" s="87"/>
    </row>
    <row r="398" spans="1:16" ht="18.75" customHeight="1">
      <c r="A398" s="42"/>
      <c r="B398" s="89">
        <f t="shared" ca="1" si="74"/>
        <v>0</v>
      </c>
      <c r="C398" s="87">
        <f t="shared" ca="1" si="75"/>
        <v>0</v>
      </c>
      <c r="D398" s="616">
        <f t="shared" ca="1" si="70"/>
        <v>0</v>
      </c>
      <c r="E398" s="88">
        <f t="shared" ca="1" si="71"/>
        <v>0</v>
      </c>
      <c r="F398" s="88">
        <f t="shared" ca="1" si="72"/>
        <v>0</v>
      </c>
      <c r="G398" s="88">
        <f t="shared" ca="1" si="73"/>
        <v>0</v>
      </c>
      <c r="H398" s="96">
        <f t="shared" ca="1" si="76"/>
        <v>0</v>
      </c>
      <c r="I398" s="90">
        <f t="shared" ca="1" si="77"/>
        <v>0</v>
      </c>
      <c r="J398" s="90">
        <f t="shared" ca="1" si="78"/>
        <v>0</v>
      </c>
      <c r="K398" s="90">
        <f t="shared" ca="1" si="79"/>
        <v>0</v>
      </c>
      <c r="L398" s="90">
        <f t="shared" ca="1" si="80"/>
        <v>0</v>
      </c>
      <c r="M398" s="96">
        <f t="shared" ca="1" si="81"/>
        <v>0</v>
      </c>
      <c r="N398" s="96">
        <f t="shared" ca="1" si="82"/>
        <v>0</v>
      </c>
      <c r="O398" s="96">
        <f t="shared" ca="1" si="83"/>
        <v>0</v>
      </c>
      <c r="P398" s="87"/>
    </row>
    <row r="399" spans="1:16" ht="18.75" customHeight="1">
      <c r="A399" s="42"/>
      <c r="B399" s="89">
        <f t="shared" ca="1" si="74"/>
        <v>0</v>
      </c>
      <c r="C399" s="87">
        <f t="shared" ca="1" si="75"/>
        <v>0</v>
      </c>
      <c r="D399" s="616">
        <f t="shared" ref="D399:D462" ca="1" si="84">INDIRECT("Відомість!do"&amp;ROW()-11)</f>
        <v>0</v>
      </c>
      <c r="E399" s="88">
        <f t="shared" ref="E399:E462" ca="1" si="85">INDIRECT("Відомість!dl"&amp;ROW()-11)</f>
        <v>0</v>
      </c>
      <c r="F399" s="88">
        <f t="shared" ref="F399:F462" ca="1" si="86">INDIRECT("Відомість!dm"&amp;ROW()-11)</f>
        <v>0</v>
      </c>
      <c r="G399" s="88">
        <f t="shared" ref="G399:G462" ca="1" si="87">INDIRECT("Відомість!dn"&amp;ROW()-11)</f>
        <v>0</v>
      </c>
      <c r="H399" s="96">
        <f t="shared" ca="1" si="76"/>
        <v>0</v>
      </c>
      <c r="I399" s="90">
        <f t="shared" ca="1" si="77"/>
        <v>0</v>
      </c>
      <c r="J399" s="90">
        <f t="shared" ca="1" si="78"/>
        <v>0</v>
      </c>
      <c r="K399" s="90">
        <f t="shared" ca="1" si="79"/>
        <v>0</v>
      </c>
      <c r="L399" s="90">
        <f t="shared" ca="1" si="80"/>
        <v>0</v>
      </c>
      <c r="M399" s="96">
        <f t="shared" ca="1" si="81"/>
        <v>0</v>
      </c>
      <c r="N399" s="96">
        <f t="shared" ca="1" si="82"/>
        <v>0</v>
      </c>
      <c r="O399" s="96">
        <f t="shared" ca="1" si="83"/>
        <v>0</v>
      </c>
      <c r="P399" s="87"/>
    </row>
    <row r="400" spans="1:16" ht="18.75" customHeight="1">
      <c r="A400" s="42"/>
      <c r="B400" s="89">
        <f t="shared" ref="B400:B463" ca="1" si="88">INDIRECT("Відомість!b"&amp;ROW()-11)</f>
        <v>0</v>
      </c>
      <c r="C400" s="87">
        <f t="shared" ref="C400:C463" ca="1" si="89">INDIRECT("Відомість!c"&amp;ROW()-11)</f>
        <v>0</v>
      </c>
      <c r="D400" s="616">
        <f t="shared" ca="1" si="84"/>
        <v>0</v>
      </c>
      <c r="E400" s="88">
        <f t="shared" ca="1" si="85"/>
        <v>0</v>
      </c>
      <c r="F400" s="88">
        <f t="shared" ca="1" si="86"/>
        <v>0</v>
      </c>
      <c r="G400" s="88">
        <f t="shared" ca="1" si="87"/>
        <v>0</v>
      </c>
      <c r="H400" s="96">
        <f t="shared" ref="H400:H463" ca="1" si="90">IF(D400=0,0,INDIRECT("Відомість!cw"&amp;ROW()-11))</f>
        <v>0</v>
      </c>
      <c r="I400" s="90">
        <f t="shared" ref="I400:I463" ca="1" si="91">IF(D400=0,0,INDIRECT("Відомість!cx"&amp;ROW()-11))</f>
        <v>0</v>
      </c>
      <c r="J400" s="90">
        <f t="shared" ref="J400:J463" ca="1" si="92">IF(D400=0,0,INDIRECT("Відомість!cz"&amp;ROW()-11))</f>
        <v>0</v>
      </c>
      <c r="K400" s="90">
        <f t="shared" ref="K400:K463" ca="1" si="93">IF(D400=0,0,(INDIRECT("Відомість!da"&amp;ROW()-11))+(INDIRECT("Відомість!db"&amp;ROW()-11)))</f>
        <v>0</v>
      </c>
      <c r="L400" s="90">
        <f t="shared" ref="L400:L463" ca="1" si="94">IF(D400=0,0,INDIRECT("Відомість!dc"&amp;ROW()-11))</f>
        <v>0</v>
      </c>
      <c r="M400" s="96">
        <f t="shared" ref="M400:M463" ca="1" si="95">IF(D400=0,0,INDIRECT("Відомість!dd"&amp;ROW()-11))</f>
        <v>0</v>
      </c>
      <c r="N400" s="96">
        <f t="shared" ref="N400:N463" ca="1" si="96">IF(D400=0,0,INDIRECT("Відомість!df"&amp;ROW()-11))</f>
        <v>0</v>
      </c>
      <c r="O400" s="96">
        <f t="shared" ref="O400:O463" ca="1" si="97">IF(D400=0,0,INDIRECT("Відомість!di"&amp;ROW()-11))</f>
        <v>0</v>
      </c>
      <c r="P400" s="87"/>
    </row>
    <row r="401" spans="1:16" ht="18.75" customHeight="1">
      <c r="A401" s="42"/>
      <c r="B401" s="89">
        <f t="shared" ca="1" si="88"/>
        <v>0</v>
      </c>
      <c r="C401" s="87">
        <f t="shared" ca="1" si="89"/>
        <v>0</v>
      </c>
      <c r="D401" s="616">
        <f t="shared" ca="1" si="84"/>
        <v>0</v>
      </c>
      <c r="E401" s="88">
        <f t="shared" ca="1" si="85"/>
        <v>0</v>
      </c>
      <c r="F401" s="88">
        <f t="shared" ca="1" si="86"/>
        <v>0</v>
      </c>
      <c r="G401" s="88">
        <f t="shared" ca="1" si="87"/>
        <v>0</v>
      </c>
      <c r="H401" s="96">
        <f t="shared" ca="1" si="90"/>
        <v>0</v>
      </c>
      <c r="I401" s="90">
        <f t="shared" ca="1" si="91"/>
        <v>0</v>
      </c>
      <c r="J401" s="90">
        <f t="shared" ca="1" si="92"/>
        <v>0</v>
      </c>
      <c r="K401" s="90">
        <f t="shared" ca="1" si="93"/>
        <v>0</v>
      </c>
      <c r="L401" s="90">
        <f t="shared" ca="1" si="94"/>
        <v>0</v>
      </c>
      <c r="M401" s="96">
        <f t="shared" ca="1" si="95"/>
        <v>0</v>
      </c>
      <c r="N401" s="96">
        <f t="shared" ca="1" si="96"/>
        <v>0</v>
      </c>
      <c r="O401" s="96">
        <f t="shared" ca="1" si="97"/>
        <v>0</v>
      </c>
      <c r="P401" s="87"/>
    </row>
    <row r="402" spans="1:16" ht="18.75" customHeight="1">
      <c r="A402" s="42"/>
      <c r="B402" s="89">
        <f t="shared" ca="1" si="88"/>
        <v>0</v>
      </c>
      <c r="C402" s="87">
        <f t="shared" ca="1" si="89"/>
        <v>0</v>
      </c>
      <c r="D402" s="616">
        <f t="shared" ca="1" si="84"/>
        <v>0</v>
      </c>
      <c r="E402" s="88">
        <f t="shared" ca="1" si="85"/>
        <v>0</v>
      </c>
      <c r="F402" s="88">
        <f t="shared" ca="1" si="86"/>
        <v>0</v>
      </c>
      <c r="G402" s="88">
        <f t="shared" ca="1" si="87"/>
        <v>0</v>
      </c>
      <c r="H402" s="96">
        <f t="shared" ca="1" si="90"/>
        <v>0</v>
      </c>
      <c r="I402" s="90">
        <f t="shared" ca="1" si="91"/>
        <v>0</v>
      </c>
      <c r="J402" s="90">
        <f t="shared" ca="1" si="92"/>
        <v>0</v>
      </c>
      <c r="K402" s="90">
        <f t="shared" ca="1" si="93"/>
        <v>0</v>
      </c>
      <c r="L402" s="90">
        <f t="shared" ca="1" si="94"/>
        <v>0</v>
      </c>
      <c r="M402" s="96">
        <f t="shared" ca="1" si="95"/>
        <v>0</v>
      </c>
      <c r="N402" s="96">
        <f t="shared" ca="1" si="96"/>
        <v>0</v>
      </c>
      <c r="O402" s="96">
        <f t="shared" ca="1" si="97"/>
        <v>0</v>
      </c>
      <c r="P402" s="87"/>
    </row>
    <row r="403" spans="1:16" ht="18.75" customHeight="1">
      <c r="A403" s="42"/>
      <c r="B403" s="89">
        <f t="shared" ca="1" si="88"/>
        <v>0</v>
      </c>
      <c r="C403" s="87">
        <f t="shared" ca="1" si="89"/>
        <v>0</v>
      </c>
      <c r="D403" s="616">
        <f t="shared" ca="1" si="84"/>
        <v>0</v>
      </c>
      <c r="E403" s="88">
        <f t="shared" ca="1" si="85"/>
        <v>0</v>
      </c>
      <c r="F403" s="88">
        <f t="shared" ca="1" si="86"/>
        <v>0</v>
      </c>
      <c r="G403" s="88">
        <f t="shared" ca="1" si="87"/>
        <v>0</v>
      </c>
      <c r="H403" s="96">
        <f t="shared" ca="1" si="90"/>
        <v>0</v>
      </c>
      <c r="I403" s="90">
        <f t="shared" ca="1" si="91"/>
        <v>0</v>
      </c>
      <c r="J403" s="90">
        <f t="shared" ca="1" si="92"/>
        <v>0</v>
      </c>
      <c r="K403" s="90">
        <f t="shared" ca="1" si="93"/>
        <v>0</v>
      </c>
      <c r="L403" s="90">
        <f t="shared" ca="1" si="94"/>
        <v>0</v>
      </c>
      <c r="M403" s="96">
        <f t="shared" ca="1" si="95"/>
        <v>0</v>
      </c>
      <c r="N403" s="96">
        <f t="shared" ca="1" si="96"/>
        <v>0</v>
      </c>
      <c r="O403" s="96">
        <f t="shared" ca="1" si="97"/>
        <v>0</v>
      </c>
      <c r="P403" s="87"/>
    </row>
    <row r="404" spans="1:16" ht="18.75" customHeight="1">
      <c r="A404" s="42"/>
      <c r="B404" s="89">
        <f t="shared" ca="1" si="88"/>
        <v>0</v>
      </c>
      <c r="C404" s="87">
        <f t="shared" ca="1" si="89"/>
        <v>0</v>
      </c>
      <c r="D404" s="616">
        <f t="shared" ca="1" si="84"/>
        <v>0</v>
      </c>
      <c r="E404" s="88">
        <f t="shared" ca="1" si="85"/>
        <v>0</v>
      </c>
      <c r="F404" s="88">
        <f t="shared" ca="1" si="86"/>
        <v>0</v>
      </c>
      <c r="G404" s="88">
        <f t="shared" ca="1" si="87"/>
        <v>0</v>
      </c>
      <c r="H404" s="96">
        <f t="shared" ca="1" si="90"/>
        <v>0</v>
      </c>
      <c r="I404" s="90">
        <f t="shared" ca="1" si="91"/>
        <v>0</v>
      </c>
      <c r="J404" s="90">
        <f t="shared" ca="1" si="92"/>
        <v>0</v>
      </c>
      <c r="K404" s="90">
        <f t="shared" ca="1" si="93"/>
        <v>0</v>
      </c>
      <c r="L404" s="90">
        <f t="shared" ca="1" si="94"/>
        <v>0</v>
      </c>
      <c r="M404" s="96">
        <f t="shared" ca="1" si="95"/>
        <v>0</v>
      </c>
      <c r="N404" s="96">
        <f t="shared" ca="1" si="96"/>
        <v>0</v>
      </c>
      <c r="O404" s="96">
        <f t="shared" ca="1" si="97"/>
        <v>0</v>
      </c>
      <c r="P404" s="87"/>
    </row>
    <row r="405" spans="1:16" ht="18.75" customHeight="1">
      <c r="A405" s="42"/>
      <c r="B405" s="89">
        <f t="shared" ca="1" si="88"/>
        <v>0</v>
      </c>
      <c r="C405" s="87">
        <f t="shared" ca="1" si="89"/>
        <v>0</v>
      </c>
      <c r="D405" s="616">
        <f t="shared" ca="1" si="84"/>
        <v>0</v>
      </c>
      <c r="E405" s="88">
        <f t="shared" ca="1" si="85"/>
        <v>0</v>
      </c>
      <c r="F405" s="88">
        <f t="shared" ca="1" si="86"/>
        <v>0</v>
      </c>
      <c r="G405" s="88">
        <f t="shared" ca="1" si="87"/>
        <v>0</v>
      </c>
      <c r="H405" s="96">
        <f t="shared" ca="1" si="90"/>
        <v>0</v>
      </c>
      <c r="I405" s="90">
        <f t="shared" ca="1" si="91"/>
        <v>0</v>
      </c>
      <c r="J405" s="90">
        <f t="shared" ca="1" si="92"/>
        <v>0</v>
      </c>
      <c r="K405" s="90">
        <f t="shared" ca="1" si="93"/>
        <v>0</v>
      </c>
      <c r="L405" s="90">
        <f t="shared" ca="1" si="94"/>
        <v>0</v>
      </c>
      <c r="M405" s="96">
        <f t="shared" ca="1" si="95"/>
        <v>0</v>
      </c>
      <c r="N405" s="96">
        <f t="shared" ca="1" si="96"/>
        <v>0</v>
      </c>
      <c r="O405" s="96">
        <f t="shared" ca="1" si="97"/>
        <v>0</v>
      </c>
      <c r="P405" s="87"/>
    </row>
    <row r="406" spans="1:16" ht="18.75" customHeight="1">
      <c r="A406" s="42"/>
      <c r="B406" s="89">
        <f t="shared" ca="1" si="88"/>
        <v>0</v>
      </c>
      <c r="C406" s="87">
        <f t="shared" ca="1" si="89"/>
        <v>0</v>
      </c>
      <c r="D406" s="616">
        <f t="shared" ca="1" si="84"/>
        <v>0</v>
      </c>
      <c r="E406" s="88">
        <f t="shared" ca="1" si="85"/>
        <v>0</v>
      </c>
      <c r="F406" s="88">
        <f t="shared" ca="1" si="86"/>
        <v>0</v>
      </c>
      <c r="G406" s="88">
        <f t="shared" ca="1" si="87"/>
        <v>0</v>
      </c>
      <c r="H406" s="96">
        <f t="shared" ca="1" si="90"/>
        <v>0</v>
      </c>
      <c r="I406" s="90">
        <f t="shared" ca="1" si="91"/>
        <v>0</v>
      </c>
      <c r="J406" s="90">
        <f t="shared" ca="1" si="92"/>
        <v>0</v>
      </c>
      <c r="K406" s="90">
        <f t="shared" ca="1" si="93"/>
        <v>0</v>
      </c>
      <c r="L406" s="90">
        <f t="shared" ca="1" si="94"/>
        <v>0</v>
      </c>
      <c r="M406" s="96">
        <f t="shared" ca="1" si="95"/>
        <v>0</v>
      </c>
      <c r="N406" s="96">
        <f t="shared" ca="1" si="96"/>
        <v>0</v>
      </c>
      <c r="O406" s="96">
        <f t="shared" ca="1" si="97"/>
        <v>0</v>
      </c>
      <c r="P406" s="87"/>
    </row>
    <row r="407" spans="1:16" ht="18.75" customHeight="1">
      <c r="A407" s="42"/>
      <c r="B407" s="89">
        <f t="shared" ca="1" si="88"/>
        <v>0</v>
      </c>
      <c r="C407" s="87">
        <f t="shared" ca="1" si="89"/>
        <v>0</v>
      </c>
      <c r="D407" s="616">
        <f t="shared" ca="1" si="84"/>
        <v>0</v>
      </c>
      <c r="E407" s="88">
        <f t="shared" ca="1" si="85"/>
        <v>0</v>
      </c>
      <c r="F407" s="88">
        <f t="shared" ca="1" si="86"/>
        <v>0</v>
      </c>
      <c r="G407" s="88">
        <f t="shared" ca="1" si="87"/>
        <v>0</v>
      </c>
      <c r="H407" s="96">
        <f t="shared" ca="1" si="90"/>
        <v>0</v>
      </c>
      <c r="I407" s="90">
        <f t="shared" ca="1" si="91"/>
        <v>0</v>
      </c>
      <c r="J407" s="90">
        <f t="shared" ca="1" si="92"/>
        <v>0</v>
      </c>
      <c r="K407" s="90">
        <f t="shared" ca="1" si="93"/>
        <v>0</v>
      </c>
      <c r="L407" s="90">
        <f t="shared" ca="1" si="94"/>
        <v>0</v>
      </c>
      <c r="M407" s="96">
        <f t="shared" ca="1" si="95"/>
        <v>0</v>
      </c>
      <c r="N407" s="96">
        <f t="shared" ca="1" si="96"/>
        <v>0</v>
      </c>
      <c r="O407" s="96">
        <f t="shared" ca="1" si="97"/>
        <v>0</v>
      </c>
      <c r="P407" s="87"/>
    </row>
    <row r="408" spans="1:16" ht="18.75" customHeight="1">
      <c r="A408" s="42"/>
      <c r="B408" s="89">
        <f t="shared" ca="1" si="88"/>
        <v>0</v>
      </c>
      <c r="C408" s="87">
        <f t="shared" ca="1" si="89"/>
        <v>0</v>
      </c>
      <c r="D408" s="616">
        <f t="shared" ca="1" si="84"/>
        <v>0</v>
      </c>
      <c r="E408" s="88">
        <f t="shared" ca="1" si="85"/>
        <v>0</v>
      </c>
      <c r="F408" s="88">
        <f t="shared" ca="1" si="86"/>
        <v>0</v>
      </c>
      <c r="G408" s="88">
        <f t="shared" ca="1" si="87"/>
        <v>0</v>
      </c>
      <c r="H408" s="96">
        <f t="shared" ca="1" si="90"/>
        <v>0</v>
      </c>
      <c r="I408" s="90">
        <f t="shared" ca="1" si="91"/>
        <v>0</v>
      </c>
      <c r="J408" s="90">
        <f t="shared" ca="1" si="92"/>
        <v>0</v>
      </c>
      <c r="K408" s="90">
        <f t="shared" ca="1" si="93"/>
        <v>0</v>
      </c>
      <c r="L408" s="90">
        <f t="shared" ca="1" si="94"/>
        <v>0</v>
      </c>
      <c r="M408" s="96">
        <f t="shared" ca="1" si="95"/>
        <v>0</v>
      </c>
      <c r="N408" s="96">
        <f t="shared" ca="1" si="96"/>
        <v>0</v>
      </c>
      <c r="O408" s="96">
        <f t="shared" ca="1" si="97"/>
        <v>0</v>
      </c>
      <c r="P408" s="87"/>
    </row>
    <row r="409" spans="1:16" ht="18.75" customHeight="1">
      <c r="A409" s="42"/>
      <c r="B409" s="89">
        <f t="shared" ca="1" si="88"/>
        <v>0</v>
      </c>
      <c r="C409" s="87">
        <f t="shared" ca="1" si="89"/>
        <v>0</v>
      </c>
      <c r="D409" s="616">
        <f t="shared" ca="1" si="84"/>
        <v>0</v>
      </c>
      <c r="E409" s="88">
        <f t="shared" ca="1" si="85"/>
        <v>0</v>
      </c>
      <c r="F409" s="88">
        <f t="shared" ca="1" si="86"/>
        <v>0</v>
      </c>
      <c r="G409" s="88">
        <f t="shared" ca="1" si="87"/>
        <v>0</v>
      </c>
      <c r="H409" s="96">
        <f t="shared" ca="1" si="90"/>
        <v>0</v>
      </c>
      <c r="I409" s="90">
        <f t="shared" ca="1" si="91"/>
        <v>0</v>
      </c>
      <c r="J409" s="90">
        <f t="shared" ca="1" si="92"/>
        <v>0</v>
      </c>
      <c r="K409" s="90">
        <f t="shared" ca="1" si="93"/>
        <v>0</v>
      </c>
      <c r="L409" s="90">
        <f t="shared" ca="1" si="94"/>
        <v>0</v>
      </c>
      <c r="M409" s="96">
        <f t="shared" ca="1" si="95"/>
        <v>0</v>
      </c>
      <c r="N409" s="96">
        <f t="shared" ca="1" si="96"/>
        <v>0</v>
      </c>
      <c r="O409" s="96">
        <f t="shared" ca="1" si="97"/>
        <v>0</v>
      </c>
      <c r="P409" s="87"/>
    </row>
    <row r="410" spans="1:16" ht="18.75" customHeight="1">
      <c r="A410" s="42"/>
      <c r="B410" s="89">
        <f t="shared" ca="1" si="88"/>
        <v>0</v>
      </c>
      <c r="C410" s="87">
        <f t="shared" ca="1" si="89"/>
        <v>0</v>
      </c>
      <c r="D410" s="616">
        <f t="shared" ca="1" si="84"/>
        <v>0</v>
      </c>
      <c r="E410" s="88">
        <f t="shared" ca="1" si="85"/>
        <v>0</v>
      </c>
      <c r="F410" s="88">
        <f t="shared" ca="1" si="86"/>
        <v>0</v>
      </c>
      <c r="G410" s="88">
        <f t="shared" ca="1" si="87"/>
        <v>0</v>
      </c>
      <c r="H410" s="96">
        <f t="shared" ca="1" si="90"/>
        <v>0</v>
      </c>
      <c r="I410" s="90">
        <f t="shared" ca="1" si="91"/>
        <v>0</v>
      </c>
      <c r="J410" s="90">
        <f t="shared" ca="1" si="92"/>
        <v>0</v>
      </c>
      <c r="K410" s="90">
        <f t="shared" ca="1" si="93"/>
        <v>0</v>
      </c>
      <c r="L410" s="90">
        <f t="shared" ca="1" si="94"/>
        <v>0</v>
      </c>
      <c r="M410" s="96">
        <f t="shared" ca="1" si="95"/>
        <v>0</v>
      </c>
      <c r="N410" s="96">
        <f t="shared" ca="1" si="96"/>
        <v>0</v>
      </c>
      <c r="O410" s="96">
        <f t="shared" ca="1" si="97"/>
        <v>0</v>
      </c>
      <c r="P410" s="87"/>
    </row>
    <row r="411" spans="1:16" ht="18.75" customHeight="1">
      <c r="A411" s="42"/>
      <c r="B411" s="89">
        <f t="shared" ca="1" si="88"/>
        <v>0</v>
      </c>
      <c r="C411" s="87">
        <f t="shared" ca="1" si="89"/>
        <v>0</v>
      </c>
      <c r="D411" s="616">
        <f t="shared" ca="1" si="84"/>
        <v>0</v>
      </c>
      <c r="E411" s="88">
        <f t="shared" ca="1" si="85"/>
        <v>0</v>
      </c>
      <c r="F411" s="88">
        <f t="shared" ca="1" si="86"/>
        <v>0</v>
      </c>
      <c r="G411" s="88">
        <f t="shared" ca="1" si="87"/>
        <v>0</v>
      </c>
      <c r="H411" s="96">
        <f t="shared" ca="1" si="90"/>
        <v>0</v>
      </c>
      <c r="I411" s="90">
        <f t="shared" ca="1" si="91"/>
        <v>0</v>
      </c>
      <c r="J411" s="90">
        <f t="shared" ca="1" si="92"/>
        <v>0</v>
      </c>
      <c r="K411" s="90">
        <f t="shared" ca="1" si="93"/>
        <v>0</v>
      </c>
      <c r="L411" s="90">
        <f t="shared" ca="1" si="94"/>
        <v>0</v>
      </c>
      <c r="M411" s="96">
        <f t="shared" ca="1" si="95"/>
        <v>0</v>
      </c>
      <c r="N411" s="96">
        <f t="shared" ca="1" si="96"/>
        <v>0</v>
      </c>
      <c r="O411" s="96">
        <f t="shared" ca="1" si="97"/>
        <v>0</v>
      </c>
      <c r="P411" s="87"/>
    </row>
    <row r="412" spans="1:16" ht="18.75" customHeight="1">
      <c r="A412" s="42"/>
      <c r="B412" s="89">
        <f t="shared" ca="1" si="88"/>
        <v>0</v>
      </c>
      <c r="C412" s="87">
        <f t="shared" ca="1" si="89"/>
        <v>0</v>
      </c>
      <c r="D412" s="616">
        <f t="shared" ca="1" si="84"/>
        <v>0</v>
      </c>
      <c r="E412" s="88">
        <f t="shared" ca="1" si="85"/>
        <v>0</v>
      </c>
      <c r="F412" s="88">
        <f t="shared" ca="1" si="86"/>
        <v>0</v>
      </c>
      <c r="G412" s="88">
        <f t="shared" ca="1" si="87"/>
        <v>0</v>
      </c>
      <c r="H412" s="96">
        <f t="shared" ca="1" si="90"/>
        <v>0</v>
      </c>
      <c r="I412" s="90">
        <f t="shared" ca="1" si="91"/>
        <v>0</v>
      </c>
      <c r="J412" s="90">
        <f t="shared" ca="1" si="92"/>
        <v>0</v>
      </c>
      <c r="K412" s="90">
        <f t="shared" ca="1" si="93"/>
        <v>0</v>
      </c>
      <c r="L412" s="90">
        <f t="shared" ca="1" si="94"/>
        <v>0</v>
      </c>
      <c r="M412" s="96">
        <f t="shared" ca="1" si="95"/>
        <v>0</v>
      </c>
      <c r="N412" s="96">
        <f t="shared" ca="1" si="96"/>
        <v>0</v>
      </c>
      <c r="O412" s="96">
        <f t="shared" ca="1" si="97"/>
        <v>0</v>
      </c>
      <c r="P412" s="87"/>
    </row>
    <row r="413" spans="1:16" ht="18.75" customHeight="1">
      <c r="A413" s="42"/>
      <c r="B413" s="89">
        <f t="shared" ca="1" si="88"/>
        <v>0</v>
      </c>
      <c r="C413" s="87">
        <f t="shared" ca="1" si="89"/>
        <v>0</v>
      </c>
      <c r="D413" s="616">
        <f t="shared" ca="1" si="84"/>
        <v>0</v>
      </c>
      <c r="E413" s="88">
        <f t="shared" ca="1" si="85"/>
        <v>0</v>
      </c>
      <c r="F413" s="88">
        <f t="shared" ca="1" si="86"/>
        <v>0</v>
      </c>
      <c r="G413" s="88">
        <f t="shared" ca="1" si="87"/>
        <v>0</v>
      </c>
      <c r="H413" s="96">
        <f t="shared" ca="1" si="90"/>
        <v>0</v>
      </c>
      <c r="I413" s="90">
        <f t="shared" ca="1" si="91"/>
        <v>0</v>
      </c>
      <c r="J413" s="90">
        <f t="shared" ca="1" si="92"/>
        <v>0</v>
      </c>
      <c r="K413" s="90">
        <f t="shared" ca="1" si="93"/>
        <v>0</v>
      </c>
      <c r="L413" s="90">
        <f t="shared" ca="1" si="94"/>
        <v>0</v>
      </c>
      <c r="M413" s="96">
        <f t="shared" ca="1" si="95"/>
        <v>0</v>
      </c>
      <c r="N413" s="96">
        <f t="shared" ca="1" si="96"/>
        <v>0</v>
      </c>
      <c r="O413" s="96">
        <f t="shared" ca="1" si="97"/>
        <v>0</v>
      </c>
      <c r="P413" s="87"/>
    </row>
    <row r="414" spans="1:16" ht="18.75" customHeight="1">
      <c r="A414" s="42"/>
      <c r="B414" s="89">
        <f t="shared" ca="1" si="88"/>
        <v>0</v>
      </c>
      <c r="C414" s="87">
        <f t="shared" ca="1" si="89"/>
        <v>0</v>
      </c>
      <c r="D414" s="616">
        <f t="shared" ca="1" si="84"/>
        <v>0</v>
      </c>
      <c r="E414" s="88">
        <f t="shared" ca="1" si="85"/>
        <v>0</v>
      </c>
      <c r="F414" s="88">
        <f t="shared" ca="1" si="86"/>
        <v>0</v>
      </c>
      <c r="G414" s="88">
        <f t="shared" ca="1" si="87"/>
        <v>0</v>
      </c>
      <c r="H414" s="96">
        <f t="shared" ca="1" si="90"/>
        <v>0</v>
      </c>
      <c r="I414" s="90">
        <f t="shared" ca="1" si="91"/>
        <v>0</v>
      </c>
      <c r="J414" s="90">
        <f t="shared" ca="1" si="92"/>
        <v>0</v>
      </c>
      <c r="K414" s="90">
        <f t="shared" ca="1" si="93"/>
        <v>0</v>
      </c>
      <c r="L414" s="90">
        <f t="shared" ca="1" si="94"/>
        <v>0</v>
      </c>
      <c r="M414" s="96">
        <f t="shared" ca="1" si="95"/>
        <v>0</v>
      </c>
      <c r="N414" s="96">
        <f t="shared" ca="1" si="96"/>
        <v>0</v>
      </c>
      <c r="O414" s="96">
        <f t="shared" ca="1" si="97"/>
        <v>0</v>
      </c>
      <c r="P414" s="87"/>
    </row>
    <row r="415" spans="1:16" ht="18.75" customHeight="1">
      <c r="A415" s="42"/>
      <c r="B415" s="89">
        <f t="shared" ca="1" si="88"/>
        <v>0</v>
      </c>
      <c r="C415" s="87">
        <f t="shared" ca="1" si="89"/>
        <v>0</v>
      </c>
      <c r="D415" s="616">
        <f t="shared" ca="1" si="84"/>
        <v>0</v>
      </c>
      <c r="E415" s="88">
        <f t="shared" ca="1" si="85"/>
        <v>0</v>
      </c>
      <c r="F415" s="88">
        <f t="shared" ca="1" si="86"/>
        <v>0</v>
      </c>
      <c r="G415" s="88">
        <f t="shared" ca="1" si="87"/>
        <v>0</v>
      </c>
      <c r="H415" s="96">
        <f t="shared" ca="1" si="90"/>
        <v>0</v>
      </c>
      <c r="I415" s="90">
        <f t="shared" ca="1" si="91"/>
        <v>0</v>
      </c>
      <c r="J415" s="90">
        <f t="shared" ca="1" si="92"/>
        <v>0</v>
      </c>
      <c r="K415" s="90">
        <f t="shared" ca="1" si="93"/>
        <v>0</v>
      </c>
      <c r="L415" s="90">
        <f t="shared" ca="1" si="94"/>
        <v>0</v>
      </c>
      <c r="M415" s="96">
        <f t="shared" ca="1" si="95"/>
        <v>0</v>
      </c>
      <c r="N415" s="96">
        <f t="shared" ca="1" si="96"/>
        <v>0</v>
      </c>
      <c r="O415" s="96">
        <f t="shared" ca="1" si="97"/>
        <v>0</v>
      </c>
      <c r="P415" s="87"/>
    </row>
    <row r="416" spans="1:16" ht="18.75" customHeight="1">
      <c r="A416" s="42"/>
      <c r="B416" s="89">
        <f t="shared" ca="1" si="88"/>
        <v>0</v>
      </c>
      <c r="C416" s="87">
        <f t="shared" ca="1" si="89"/>
        <v>0</v>
      </c>
      <c r="D416" s="616">
        <f t="shared" ca="1" si="84"/>
        <v>0</v>
      </c>
      <c r="E416" s="88">
        <f t="shared" ca="1" si="85"/>
        <v>0</v>
      </c>
      <c r="F416" s="88">
        <f t="shared" ca="1" si="86"/>
        <v>0</v>
      </c>
      <c r="G416" s="88">
        <f t="shared" ca="1" si="87"/>
        <v>0</v>
      </c>
      <c r="H416" s="96">
        <f t="shared" ca="1" si="90"/>
        <v>0</v>
      </c>
      <c r="I416" s="90">
        <f t="shared" ca="1" si="91"/>
        <v>0</v>
      </c>
      <c r="J416" s="90">
        <f t="shared" ca="1" si="92"/>
        <v>0</v>
      </c>
      <c r="K416" s="90">
        <f t="shared" ca="1" si="93"/>
        <v>0</v>
      </c>
      <c r="L416" s="90">
        <f t="shared" ca="1" si="94"/>
        <v>0</v>
      </c>
      <c r="M416" s="96">
        <f t="shared" ca="1" si="95"/>
        <v>0</v>
      </c>
      <c r="N416" s="96">
        <f t="shared" ca="1" si="96"/>
        <v>0</v>
      </c>
      <c r="O416" s="96">
        <f t="shared" ca="1" si="97"/>
        <v>0</v>
      </c>
      <c r="P416" s="87"/>
    </row>
    <row r="417" spans="1:16" ht="18.75" customHeight="1">
      <c r="A417" s="42"/>
      <c r="B417" s="89">
        <f t="shared" ca="1" si="88"/>
        <v>0</v>
      </c>
      <c r="C417" s="87">
        <f t="shared" ca="1" si="89"/>
        <v>0</v>
      </c>
      <c r="D417" s="616">
        <f t="shared" ca="1" si="84"/>
        <v>0</v>
      </c>
      <c r="E417" s="88">
        <f t="shared" ca="1" si="85"/>
        <v>0</v>
      </c>
      <c r="F417" s="88">
        <f t="shared" ca="1" si="86"/>
        <v>0</v>
      </c>
      <c r="G417" s="88">
        <f t="shared" ca="1" si="87"/>
        <v>0</v>
      </c>
      <c r="H417" s="96">
        <f t="shared" ca="1" si="90"/>
        <v>0</v>
      </c>
      <c r="I417" s="90">
        <f t="shared" ca="1" si="91"/>
        <v>0</v>
      </c>
      <c r="J417" s="90">
        <f t="shared" ca="1" si="92"/>
        <v>0</v>
      </c>
      <c r="K417" s="90">
        <f t="shared" ca="1" si="93"/>
        <v>0</v>
      </c>
      <c r="L417" s="90">
        <f t="shared" ca="1" si="94"/>
        <v>0</v>
      </c>
      <c r="M417" s="96">
        <f t="shared" ca="1" si="95"/>
        <v>0</v>
      </c>
      <c r="N417" s="96">
        <f t="shared" ca="1" si="96"/>
        <v>0</v>
      </c>
      <c r="O417" s="96">
        <f t="shared" ca="1" si="97"/>
        <v>0</v>
      </c>
      <c r="P417" s="87"/>
    </row>
    <row r="418" spans="1:16" ht="18.75" customHeight="1">
      <c r="A418" s="42"/>
      <c r="B418" s="89">
        <f t="shared" ca="1" si="88"/>
        <v>0</v>
      </c>
      <c r="C418" s="87">
        <f t="shared" ca="1" si="89"/>
        <v>0</v>
      </c>
      <c r="D418" s="616">
        <f t="shared" ca="1" si="84"/>
        <v>0</v>
      </c>
      <c r="E418" s="88">
        <f t="shared" ca="1" si="85"/>
        <v>0</v>
      </c>
      <c r="F418" s="88">
        <f t="shared" ca="1" si="86"/>
        <v>0</v>
      </c>
      <c r="G418" s="88">
        <f t="shared" ca="1" si="87"/>
        <v>0</v>
      </c>
      <c r="H418" s="96">
        <f t="shared" ca="1" si="90"/>
        <v>0</v>
      </c>
      <c r="I418" s="90">
        <f t="shared" ca="1" si="91"/>
        <v>0</v>
      </c>
      <c r="J418" s="90">
        <f t="shared" ca="1" si="92"/>
        <v>0</v>
      </c>
      <c r="K418" s="90">
        <f t="shared" ca="1" si="93"/>
        <v>0</v>
      </c>
      <c r="L418" s="90">
        <f t="shared" ca="1" si="94"/>
        <v>0</v>
      </c>
      <c r="M418" s="96">
        <f t="shared" ca="1" si="95"/>
        <v>0</v>
      </c>
      <c r="N418" s="96">
        <f t="shared" ca="1" si="96"/>
        <v>0</v>
      </c>
      <c r="O418" s="96">
        <f t="shared" ca="1" si="97"/>
        <v>0</v>
      </c>
      <c r="P418" s="87"/>
    </row>
    <row r="419" spans="1:16" ht="18.75" customHeight="1">
      <c r="A419" s="42"/>
      <c r="B419" s="89">
        <f t="shared" ca="1" si="88"/>
        <v>0</v>
      </c>
      <c r="C419" s="87">
        <f t="shared" ca="1" si="89"/>
        <v>0</v>
      </c>
      <c r="D419" s="616">
        <f t="shared" ca="1" si="84"/>
        <v>0</v>
      </c>
      <c r="E419" s="88">
        <f t="shared" ca="1" si="85"/>
        <v>0</v>
      </c>
      <c r="F419" s="88">
        <f t="shared" ca="1" si="86"/>
        <v>0</v>
      </c>
      <c r="G419" s="88">
        <f t="shared" ca="1" si="87"/>
        <v>0</v>
      </c>
      <c r="H419" s="96">
        <f t="shared" ca="1" si="90"/>
        <v>0</v>
      </c>
      <c r="I419" s="90">
        <f t="shared" ca="1" si="91"/>
        <v>0</v>
      </c>
      <c r="J419" s="90">
        <f t="shared" ca="1" si="92"/>
        <v>0</v>
      </c>
      <c r="K419" s="90">
        <f t="shared" ca="1" si="93"/>
        <v>0</v>
      </c>
      <c r="L419" s="90">
        <f t="shared" ca="1" si="94"/>
        <v>0</v>
      </c>
      <c r="M419" s="96">
        <f t="shared" ca="1" si="95"/>
        <v>0</v>
      </c>
      <c r="N419" s="96">
        <f t="shared" ca="1" si="96"/>
        <v>0</v>
      </c>
      <c r="O419" s="96">
        <f t="shared" ca="1" si="97"/>
        <v>0</v>
      </c>
      <c r="P419" s="87"/>
    </row>
    <row r="420" spans="1:16" ht="18.75" customHeight="1">
      <c r="A420" s="42"/>
      <c r="B420" s="89">
        <f t="shared" ca="1" si="88"/>
        <v>0</v>
      </c>
      <c r="C420" s="87">
        <f t="shared" ca="1" si="89"/>
        <v>0</v>
      </c>
      <c r="D420" s="616">
        <f t="shared" ca="1" si="84"/>
        <v>0</v>
      </c>
      <c r="E420" s="88">
        <f t="shared" ca="1" si="85"/>
        <v>0</v>
      </c>
      <c r="F420" s="88">
        <f t="shared" ca="1" si="86"/>
        <v>0</v>
      </c>
      <c r="G420" s="88">
        <f t="shared" ca="1" si="87"/>
        <v>0</v>
      </c>
      <c r="H420" s="96">
        <f t="shared" ca="1" si="90"/>
        <v>0</v>
      </c>
      <c r="I420" s="90">
        <f t="shared" ca="1" si="91"/>
        <v>0</v>
      </c>
      <c r="J420" s="90">
        <f t="shared" ca="1" si="92"/>
        <v>0</v>
      </c>
      <c r="K420" s="90">
        <f t="shared" ca="1" si="93"/>
        <v>0</v>
      </c>
      <c r="L420" s="90">
        <f t="shared" ca="1" si="94"/>
        <v>0</v>
      </c>
      <c r="M420" s="96">
        <f t="shared" ca="1" si="95"/>
        <v>0</v>
      </c>
      <c r="N420" s="96">
        <f t="shared" ca="1" si="96"/>
        <v>0</v>
      </c>
      <c r="O420" s="96">
        <f t="shared" ca="1" si="97"/>
        <v>0</v>
      </c>
      <c r="P420" s="87"/>
    </row>
    <row r="421" spans="1:16" ht="18.75" customHeight="1">
      <c r="A421" s="42"/>
      <c r="B421" s="89">
        <f t="shared" ca="1" si="88"/>
        <v>0</v>
      </c>
      <c r="C421" s="87">
        <f t="shared" ca="1" si="89"/>
        <v>0</v>
      </c>
      <c r="D421" s="616">
        <f t="shared" ca="1" si="84"/>
        <v>0</v>
      </c>
      <c r="E421" s="88">
        <f t="shared" ca="1" si="85"/>
        <v>0</v>
      </c>
      <c r="F421" s="88">
        <f t="shared" ca="1" si="86"/>
        <v>0</v>
      </c>
      <c r="G421" s="88">
        <f t="shared" ca="1" si="87"/>
        <v>0</v>
      </c>
      <c r="H421" s="96">
        <f t="shared" ca="1" si="90"/>
        <v>0</v>
      </c>
      <c r="I421" s="90">
        <f t="shared" ca="1" si="91"/>
        <v>0</v>
      </c>
      <c r="J421" s="90">
        <f t="shared" ca="1" si="92"/>
        <v>0</v>
      </c>
      <c r="K421" s="90">
        <f t="shared" ca="1" si="93"/>
        <v>0</v>
      </c>
      <c r="L421" s="90">
        <f t="shared" ca="1" si="94"/>
        <v>0</v>
      </c>
      <c r="M421" s="96">
        <f t="shared" ca="1" si="95"/>
        <v>0</v>
      </c>
      <c r="N421" s="96">
        <f t="shared" ca="1" si="96"/>
        <v>0</v>
      </c>
      <c r="O421" s="96">
        <f t="shared" ca="1" si="97"/>
        <v>0</v>
      </c>
      <c r="P421" s="87"/>
    </row>
    <row r="422" spans="1:16" ht="18.75" customHeight="1">
      <c r="A422" s="42"/>
      <c r="B422" s="89">
        <f t="shared" ca="1" si="88"/>
        <v>0</v>
      </c>
      <c r="C422" s="87">
        <f t="shared" ca="1" si="89"/>
        <v>0</v>
      </c>
      <c r="D422" s="616">
        <f t="shared" ca="1" si="84"/>
        <v>0</v>
      </c>
      <c r="E422" s="88">
        <f t="shared" ca="1" si="85"/>
        <v>0</v>
      </c>
      <c r="F422" s="88">
        <f t="shared" ca="1" si="86"/>
        <v>0</v>
      </c>
      <c r="G422" s="88">
        <f t="shared" ca="1" si="87"/>
        <v>0</v>
      </c>
      <c r="H422" s="96">
        <f t="shared" ca="1" si="90"/>
        <v>0</v>
      </c>
      <c r="I422" s="90">
        <f t="shared" ca="1" si="91"/>
        <v>0</v>
      </c>
      <c r="J422" s="90">
        <f t="shared" ca="1" si="92"/>
        <v>0</v>
      </c>
      <c r="K422" s="90">
        <f t="shared" ca="1" si="93"/>
        <v>0</v>
      </c>
      <c r="L422" s="90">
        <f t="shared" ca="1" si="94"/>
        <v>0</v>
      </c>
      <c r="M422" s="96">
        <f t="shared" ca="1" si="95"/>
        <v>0</v>
      </c>
      <c r="N422" s="96">
        <f t="shared" ca="1" si="96"/>
        <v>0</v>
      </c>
      <c r="O422" s="96">
        <f t="shared" ca="1" si="97"/>
        <v>0</v>
      </c>
      <c r="P422" s="87"/>
    </row>
    <row r="423" spans="1:16" ht="18.75" customHeight="1">
      <c r="A423" s="42"/>
      <c r="B423" s="89">
        <f t="shared" ca="1" si="88"/>
        <v>0</v>
      </c>
      <c r="C423" s="87">
        <f t="shared" ca="1" si="89"/>
        <v>0</v>
      </c>
      <c r="D423" s="616">
        <f t="shared" ca="1" si="84"/>
        <v>0</v>
      </c>
      <c r="E423" s="88">
        <f t="shared" ca="1" si="85"/>
        <v>0</v>
      </c>
      <c r="F423" s="88">
        <f t="shared" ca="1" si="86"/>
        <v>0</v>
      </c>
      <c r="G423" s="88">
        <f t="shared" ca="1" si="87"/>
        <v>0</v>
      </c>
      <c r="H423" s="96">
        <f t="shared" ca="1" si="90"/>
        <v>0</v>
      </c>
      <c r="I423" s="90">
        <f t="shared" ca="1" si="91"/>
        <v>0</v>
      </c>
      <c r="J423" s="90">
        <f t="shared" ca="1" si="92"/>
        <v>0</v>
      </c>
      <c r="K423" s="90">
        <f t="shared" ca="1" si="93"/>
        <v>0</v>
      </c>
      <c r="L423" s="90">
        <f t="shared" ca="1" si="94"/>
        <v>0</v>
      </c>
      <c r="M423" s="96">
        <f t="shared" ca="1" si="95"/>
        <v>0</v>
      </c>
      <c r="N423" s="96">
        <f t="shared" ca="1" si="96"/>
        <v>0</v>
      </c>
      <c r="O423" s="96">
        <f t="shared" ca="1" si="97"/>
        <v>0</v>
      </c>
      <c r="P423" s="87"/>
    </row>
    <row r="424" spans="1:16" ht="18.75" customHeight="1">
      <c r="A424" s="42"/>
      <c r="B424" s="89">
        <f t="shared" ca="1" si="88"/>
        <v>0</v>
      </c>
      <c r="C424" s="87">
        <f t="shared" ca="1" si="89"/>
        <v>0</v>
      </c>
      <c r="D424" s="616">
        <f t="shared" ca="1" si="84"/>
        <v>0</v>
      </c>
      <c r="E424" s="88">
        <f t="shared" ca="1" si="85"/>
        <v>0</v>
      </c>
      <c r="F424" s="88">
        <f t="shared" ca="1" si="86"/>
        <v>0</v>
      </c>
      <c r="G424" s="88">
        <f t="shared" ca="1" si="87"/>
        <v>0</v>
      </c>
      <c r="H424" s="96">
        <f t="shared" ca="1" si="90"/>
        <v>0</v>
      </c>
      <c r="I424" s="90">
        <f t="shared" ca="1" si="91"/>
        <v>0</v>
      </c>
      <c r="J424" s="90">
        <f t="shared" ca="1" si="92"/>
        <v>0</v>
      </c>
      <c r="K424" s="90">
        <f t="shared" ca="1" si="93"/>
        <v>0</v>
      </c>
      <c r="L424" s="90">
        <f t="shared" ca="1" si="94"/>
        <v>0</v>
      </c>
      <c r="M424" s="96">
        <f t="shared" ca="1" si="95"/>
        <v>0</v>
      </c>
      <c r="N424" s="96">
        <f t="shared" ca="1" si="96"/>
        <v>0</v>
      </c>
      <c r="O424" s="96">
        <f t="shared" ca="1" si="97"/>
        <v>0</v>
      </c>
      <c r="P424" s="87"/>
    </row>
    <row r="425" spans="1:16" ht="18.75" customHeight="1">
      <c r="A425" s="42"/>
      <c r="B425" s="89">
        <f t="shared" ca="1" si="88"/>
        <v>0</v>
      </c>
      <c r="C425" s="87">
        <f t="shared" ca="1" si="89"/>
        <v>0</v>
      </c>
      <c r="D425" s="616">
        <f t="shared" ca="1" si="84"/>
        <v>0</v>
      </c>
      <c r="E425" s="88">
        <f t="shared" ca="1" si="85"/>
        <v>0</v>
      </c>
      <c r="F425" s="88">
        <f t="shared" ca="1" si="86"/>
        <v>0</v>
      </c>
      <c r="G425" s="88">
        <f t="shared" ca="1" si="87"/>
        <v>0</v>
      </c>
      <c r="H425" s="96">
        <f t="shared" ca="1" si="90"/>
        <v>0</v>
      </c>
      <c r="I425" s="90">
        <f t="shared" ca="1" si="91"/>
        <v>0</v>
      </c>
      <c r="J425" s="90">
        <f t="shared" ca="1" si="92"/>
        <v>0</v>
      </c>
      <c r="K425" s="90">
        <f t="shared" ca="1" si="93"/>
        <v>0</v>
      </c>
      <c r="L425" s="90">
        <f t="shared" ca="1" si="94"/>
        <v>0</v>
      </c>
      <c r="M425" s="96">
        <f t="shared" ca="1" si="95"/>
        <v>0</v>
      </c>
      <c r="N425" s="96">
        <f t="shared" ca="1" si="96"/>
        <v>0</v>
      </c>
      <c r="O425" s="96">
        <f t="shared" ca="1" si="97"/>
        <v>0</v>
      </c>
      <c r="P425" s="87"/>
    </row>
    <row r="426" spans="1:16" ht="18.75" customHeight="1">
      <c r="A426" s="42"/>
      <c r="B426" s="89">
        <f t="shared" ca="1" si="88"/>
        <v>0</v>
      </c>
      <c r="C426" s="87">
        <f t="shared" ca="1" si="89"/>
        <v>0</v>
      </c>
      <c r="D426" s="616">
        <f t="shared" ca="1" si="84"/>
        <v>0</v>
      </c>
      <c r="E426" s="88">
        <f t="shared" ca="1" si="85"/>
        <v>0</v>
      </c>
      <c r="F426" s="88">
        <f t="shared" ca="1" si="86"/>
        <v>0</v>
      </c>
      <c r="G426" s="88">
        <f t="shared" ca="1" si="87"/>
        <v>0</v>
      </c>
      <c r="H426" s="96">
        <f t="shared" ca="1" si="90"/>
        <v>0</v>
      </c>
      <c r="I426" s="90">
        <f t="shared" ca="1" si="91"/>
        <v>0</v>
      </c>
      <c r="J426" s="90">
        <f t="shared" ca="1" si="92"/>
        <v>0</v>
      </c>
      <c r="K426" s="90">
        <f t="shared" ca="1" si="93"/>
        <v>0</v>
      </c>
      <c r="L426" s="90">
        <f t="shared" ca="1" si="94"/>
        <v>0</v>
      </c>
      <c r="M426" s="96">
        <f t="shared" ca="1" si="95"/>
        <v>0</v>
      </c>
      <c r="N426" s="96">
        <f t="shared" ca="1" si="96"/>
        <v>0</v>
      </c>
      <c r="O426" s="96">
        <f t="shared" ca="1" si="97"/>
        <v>0</v>
      </c>
      <c r="P426" s="87"/>
    </row>
    <row r="427" spans="1:16" ht="18.75" customHeight="1">
      <c r="A427" s="42"/>
      <c r="B427" s="89">
        <f t="shared" ca="1" si="88"/>
        <v>0</v>
      </c>
      <c r="C427" s="87">
        <f t="shared" ca="1" si="89"/>
        <v>0</v>
      </c>
      <c r="D427" s="616">
        <f t="shared" ca="1" si="84"/>
        <v>0</v>
      </c>
      <c r="E427" s="88">
        <f t="shared" ca="1" si="85"/>
        <v>0</v>
      </c>
      <c r="F427" s="88">
        <f t="shared" ca="1" si="86"/>
        <v>0</v>
      </c>
      <c r="G427" s="88">
        <f t="shared" ca="1" si="87"/>
        <v>0</v>
      </c>
      <c r="H427" s="96">
        <f t="shared" ca="1" si="90"/>
        <v>0</v>
      </c>
      <c r="I427" s="90">
        <f t="shared" ca="1" si="91"/>
        <v>0</v>
      </c>
      <c r="J427" s="90">
        <f t="shared" ca="1" si="92"/>
        <v>0</v>
      </c>
      <c r="K427" s="90">
        <f t="shared" ca="1" si="93"/>
        <v>0</v>
      </c>
      <c r="L427" s="90">
        <f t="shared" ca="1" si="94"/>
        <v>0</v>
      </c>
      <c r="M427" s="96">
        <f t="shared" ca="1" si="95"/>
        <v>0</v>
      </c>
      <c r="N427" s="96">
        <f t="shared" ca="1" si="96"/>
        <v>0</v>
      </c>
      <c r="O427" s="96">
        <f t="shared" ca="1" si="97"/>
        <v>0</v>
      </c>
      <c r="P427" s="87"/>
    </row>
    <row r="428" spans="1:16" ht="18.75" customHeight="1">
      <c r="A428" s="42"/>
      <c r="B428" s="89">
        <f t="shared" ca="1" si="88"/>
        <v>0</v>
      </c>
      <c r="C428" s="87">
        <f t="shared" ca="1" si="89"/>
        <v>0</v>
      </c>
      <c r="D428" s="616">
        <f t="shared" ca="1" si="84"/>
        <v>0</v>
      </c>
      <c r="E428" s="88">
        <f t="shared" ca="1" si="85"/>
        <v>0</v>
      </c>
      <c r="F428" s="88">
        <f t="shared" ca="1" si="86"/>
        <v>0</v>
      </c>
      <c r="G428" s="88">
        <f t="shared" ca="1" si="87"/>
        <v>0</v>
      </c>
      <c r="H428" s="96">
        <f t="shared" ca="1" si="90"/>
        <v>0</v>
      </c>
      <c r="I428" s="90">
        <f t="shared" ca="1" si="91"/>
        <v>0</v>
      </c>
      <c r="J428" s="90">
        <f t="shared" ca="1" si="92"/>
        <v>0</v>
      </c>
      <c r="K428" s="90">
        <f t="shared" ca="1" si="93"/>
        <v>0</v>
      </c>
      <c r="L428" s="90">
        <f t="shared" ca="1" si="94"/>
        <v>0</v>
      </c>
      <c r="M428" s="96">
        <f t="shared" ca="1" si="95"/>
        <v>0</v>
      </c>
      <c r="N428" s="96">
        <f t="shared" ca="1" si="96"/>
        <v>0</v>
      </c>
      <c r="O428" s="96">
        <f t="shared" ca="1" si="97"/>
        <v>0</v>
      </c>
      <c r="P428" s="87"/>
    </row>
    <row r="429" spans="1:16" ht="18.75" customHeight="1">
      <c r="A429" s="42"/>
      <c r="B429" s="89">
        <f t="shared" ca="1" si="88"/>
        <v>0</v>
      </c>
      <c r="C429" s="87">
        <f t="shared" ca="1" si="89"/>
        <v>0</v>
      </c>
      <c r="D429" s="616">
        <f t="shared" ca="1" si="84"/>
        <v>0</v>
      </c>
      <c r="E429" s="88">
        <f t="shared" ca="1" si="85"/>
        <v>0</v>
      </c>
      <c r="F429" s="88">
        <f t="shared" ca="1" si="86"/>
        <v>0</v>
      </c>
      <c r="G429" s="88">
        <f t="shared" ca="1" si="87"/>
        <v>0</v>
      </c>
      <c r="H429" s="96">
        <f t="shared" ca="1" si="90"/>
        <v>0</v>
      </c>
      <c r="I429" s="90">
        <f t="shared" ca="1" si="91"/>
        <v>0</v>
      </c>
      <c r="J429" s="90">
        <f t="shared" ca="1" si="92"/>
        <v>0</v>
      </c>
      <c r="K429" s="90">
        <f t="shared" ca="1" si="93"/>
        <v>0</v>
      </c>
      <c r="L429" s="90">
        <f t="shared" ca="1" si="94"/>
        <v>0</v>
      </c>
      <c r="M429" s="96">
        <f t="shared" ca="1" si="95"/>
        <v>0</v>
      </c>
      <c r="N429" s="96">
        <f t="shared" ca="1" si="96"/>
        <v>0</v>
      </c>
      <c r="O429" s="96">
        <f t="shared" ca="1" si="97"/>
        <v>0</v>
      </c>
      <c r="P429" s="87"/>
    </row>
    <row r="430" spans="1:16" ht="18.75" customHeight="1">
      <c r="A430" s="42"/>
      <c r="B430" s="89">
        <f t="shared" ca="1" si="88"/>
        <v>0</v>
      </c>
      <c r="C430" s="87">
        <f t="shared" ca="1" si="89"/>
        <v>0</v>
      </c>
      <c r="D430" s="616">
        <f t="shared" ca="1" si="84"/>
        <v>0</v>
      </c>
      <c r="E430" s="88">
        <f t="shared" ca="1" si="85"/>
        <v>0</v>
      </c>
      <c r="F430" s="88">
        <f t="shared" ca="1" si="86"/>
        <v>0</v>
      </c>
      <c r="G430" s="88">
        <f t="shared" ca="1" si="87"/>
        <v>0</v>
      </c>
      <c r="H430" s="96">
        <f t="shared" ca="1" si="90"/>
        <v>0</v>
      </c>
      <c r="I430" s="90">
        <f t="shared" ca="1" si="91"/>
        <v>0</v>
      </c>
      <c r="J430" s="90">
        <f t="shared" ca="1" si="92"/>
        <v>0</v>
      </c>
      <c r="K430" s="90">
        <f t="shared" ca="1" si="93"/>
        <v>0</v>
      </c>
      <c r="L430" s="90">
        <f t="shared" ca="1" si="94"/>
        <v>0</v>
      </c>
      <c r="M430" s="96">
        <f t="shared" ca="1" si="95"/>
        <v>0</v>
      </c>
      <c r="N430" s="96">
        <f t="shared" ca="1" si="96"/>
        <v>0</v>
      </c>
      <c r="O430" s="96">
        <f t="shared" ca="1" si="97"/>
        <v>0</v>
      </c>
      <c r="P430" s="87"/>
    </row>
    <row r="431" spans="1:16" ht="18.75" customHeight="1">
      <c r="A431" s="42"/>
      <c r="B431" s="89">
        <f t="shared" ca="1" si="88"/>
        <v>0</v>
      </c>
      <c r="C431" s="87">
        <f t="shared" ca="1" si="89"/>
        <v>0</v>
      </c>
      <c r="D431" s="616">
        <f t="shared" ca="1" si="84"/>
        <v>0</v>
      </c>
      <c r="E431" s="88">
        <f t="shared" ca="1" si="85"/>
        <v>0</v>
      </c>
      <c r="F431" s="88">
        <f t="shared" ca="1" si="86"/>
        <v>0</v>
      </c>
      <c r="G431" s="88">
        <f t="shared" ca="1" si="87"/>
        <v>0</v>
      </c>
      <c r="H431" s="96">
        <f t="shared" ca="1" si="90"/>
        <v>0</v>
      </c>
      <c r="I431" s="90">
        <f t="shared" ca="1" si="91"/>
        <v>0</v>
      </c>
      <c r="J431" s="90">
        <f t="shared" ca="1" si="92"/>
        <v>0</v>
      </c>
      <c r="K431" s="90">
        <f t="shared" ca="1" si="93"/>
        <v>0</v>
      </c>
      <c r="L431" s="90">
        <f t="shared" ca="1" si="94"/>
        <v>0</v>
      </c>
      <c r="M431" s="96">
        <f t="shared" ca="1" si="95"/>
        <v>0</v>
      </c>
      <c r="N431" s="96">
        <f t="shared" ca="1" si="96"/>
        <v>0</v>
      </c>
      <c r="O431" s="96">
        <f t="shared" ca="1" si="97"/>
        <v>0</v>
      </c>
      <c r="P431" s="87"/>
    </row>
    <row r="432" spans="1:16" ht="18.75" customHeight="1">
      <c r="A432" s="42"/>
      <c r="B432" s="89">
        <f t="shared" ca="1" si="88"/>
        <v>0</v>
      </c>
      <c r="C432" s="87">
        <f t="shared" ca="1" si="89"/>
        <v>0</v>
      </c>
      <c r="D432" s="616">
        <f t="shared" ca="1" si="84"/>
        <v>0</v>
      </c>
      <c r="E432" s="88">
        <f t="shared" ca="1" si="85"/>
        <v>0</v>
      </c>
      <c r="F432" s="88">
        <f t="shared" ca="1" si="86"/>
        <v>0</v>
      </c>
      <c r="G432" s="88">
        <f t="shared" ca="1" si="87"/>
        <v>0</v>
      </c>
      <c r="H432" s="96">
        <f t="shared" ca="1" si="90"/>
        <v>0</v>
      </c>
      <c r="I432" s="90">
        <f t="shared" ca="1" si="91"/>
        <v>0</v>
      </c>
      <c r="J432" s="90">
        <f t="shared" ca="1" si="92"/>
        <v>0</v>
      </c>
      <c r="K432" s="90">
        <f t="shared" ca="1" si="93"/>
        <v>0</v>
      </c>
      <c r="L432" s="90">
        <f t="shared" ca="1" si="94"/>
        <v>0</v>
      </c>
      <c r="M432" s="96">
        <f t="shared" ca="1" si="95"/>
        <v>0</v>
      </c>
      <c r="N432" s="96">
        <f t="shared" ca="1" si="96"/>
        <v>0</v>
      </c>
      <c r="O432" s="96">
        <f t="shared" ca="1" si="97"/>
        <v>0</v>
      </c>
      <c r="P432" s="87"/>
    </row>
    <row r="433" spans="1:16" ht="18.75" customHeight="1">
      <c r="A433" s="42"/>
      <c r="B433" s="89">
        <f t="shared" ca="1" si="88"/>
        <v>0</v>
      </c>
      <c r="C433" s="87">
        <f t="shared" ca="1" si="89"/>
        <v>0</v>
      </c>
      <c r="D433" s="616">
        <f t="shared" ca="1" si="84"/>
        <v>0</v>
      </c>
      <c r="E433" s="88">
        <f t="shared" ca="1" si="85"/>
        <v>0</v>
      </c>
      <c r="F433" s="88">
        <f t="shared" ca="1" si="86"/>
        <v>0</v>
      </c>
      <c r="G433" s="88">
        <f t="shared" ca="1" si="87"/>
        <v>0</v>
      </c>
      <c r="H433" s="96">
        <f t="shared" ca="1" si="90"/>
        <v>0</v>
      </c>
      <c r="I433" s="90">
        <f t="shared" ca="1" si="91"/>
        <v>0</v>
      </c>
      <c r="J433" s="90">
        <f t="shared" ca="1" si="92"/>
        <v>0</v>
      </c>
      <c r="K433" s="90">
        <f t="shared" ca="1" si="93"/>
        <v>0</v>
      </c>
      <c r="L433" s="90">
        <f t="shared" ca="1" si="94"/>
        <v>0</v>
      </c>
      <c r="M433" s="96">
        <f t="shared" ca="1" si="95"/>
        <v>0</v>
      </c>
      <c r="N433" s="96">
        <f t="shared" ca="1" si="96"/>
        <v>0</v>
      </c>
      <c r="O433" s="96">
        <f t="shared" ca="1" si="97"/>
        <v>0</v>
      </c>
      <c r="P433" s="87"/>
    </row>
    <row r="434" spans="1:16" ht="18.75" customHeight="1">
      <c r="A434" s="42"/>
      <c r="B434" s="89" t="str">
        <f t="shared" ca="1" si="88"/>
        <v xml:space="preserve">Сума до перерахування Приватбанк: </v>
      </c>
      <c r="C434" s="87" t="e">
        <f t="shared" ca="1" si="89"/>
        <v>#NAME?</v>
      </c>
      <c r="D434" s="616">
        <f t="shared" ca="1" si="84"/>
        <v>0</v>
      </c>
      <c r="E434" s="88">
        <f t="shared" ca="1" si="85"/>
        <v>0</v>
      </c>
      <c r="F434" s="88">
        <f t="shared" ca="1" si="86"/>
        <v>0</v>
      </c>
      <c r="G434" s="88">
        <f t="shared" ca="1" si="87"/>
        <v>0</v>
      </c>
      <c r="H434" s="96">
        <f t="shared" ca="1" si="90"/>
        <v>0</v>
      </c>
      <c r="I434" s="90">
        <f t="shared" ca="1" si="91"/>
        <v>0</v>
      </c>
      <c r="J434" s="90">
        <f t="shared" ca="1" si="92"/>
        <v>0</v>
      </c>
      <c r="K434" s="90">
        <f t="shared" ca="1" si="93"/>
        <v>0</v>
      </c>
      <c r="L434" s="90">
        <f t="shared" ca="1" si="94"/>
        <v>0</v>
      </c>
      <c r="M434" s="96">
        <f t="shared" ca="1" si="95"/>
        <v>0</v>
      </c>
      <c r="N434" s="96">
        <f t="shared" ca="1" si="96"/>
        <v>0</v>
      </c>
      <c r="O434" s="96">
        <f t="shared" ca="1" si="97"/>
        <v>0</v>
      </c>
      <c r="P434" s="87"/>
    </row>
    <row r="435" spans="1:16" ht="18.75" customHeight="1">
      <c r="A435" s="42"/>
      <c r="B435" s="89" t="str">
        <f t="shared" ca="1" si="88"/>
        <v>Сума до перерахування Укрсиббанк:</v>
      </c>
      <c r="C435" s="87" t="e">
        <f t="shared" ca="1" si="89"/>
        <v>#NAME?</v>
      </c>
      <c r="D435" s="616">
        <f t="shared" ca="1" si="84"/>
        <v>0</v>
      </c>
      <c r="E435" s="88">
        <f t="shared" ca="1" si="85"/>
        <v>0</v>
      </c>
      <c r="F435" s="88">
        <f t="shared" ca="1" si="86"/>
        <v>0</v>
      </c>
      <c r="G435" s="88">
        <f t="shared" ca="1" si="87"/>
        <v>0</v>
      </c>
      <c r="H435" s="96">
        <f t="shared" ca="1" si="90"/>
        <v>0</v>
      </c>
      <c r="I435" s="90">
        <f t="shared" ca="1" si="91"/>
        <v>0</v>
      </c>
      <c r="J435" s="90">
        <f t="shared" ca="1" si="92"/>
        <v>0</v>
      </c>
      <c r="K435" s="90">
        <f t="shared" ca="1" si="93"/>
        <v>0</v>
      </c>
      <c r="L435" s="90">
        <f t="shared" ca="1" si="94"/>
        <v>0</v>
      </c>
      <c r="M435" s="96">
        <f t="shared" ca="1" si="95"/>
        <v>0</v>
      </c>
      <c r="N435" s="96">
        <f t="shared" ca="1" si="96"/>
        <v>0</v>
      </c>
      <c r="O435" s="96">
        <f t="shared" ca="1" si="97"/>
        <v>0</v>
      </c>
      <c r="P435" s="87"/>
    </row>
    <row r="436" spans="1:16" ht="18.75" customHeight="1">
      <c r="A436" s="42"/>
      <c r="B436" s="89" t="str">
        <f t="shared" ca="1" si="88"/>
        <v xml:space="preserve">Сума до видачі: </v>
      </c>
      <c r="C436" s="87" t="e">
        <f t="shared" ca="1" si="89"/>
        <v>#NAME?</v>
      </c>
      <c r="D436" s="616">
        <f t="shared" ca="1" si="84"/>
        <v>0</v>
      </c>
      <c r="E436" s="88">
        <f t="shared" ca="1" si="85"/>
        <v>0</v>
      </c>
      <c r="F436" s="88">
        <f t="shared" ca="1" si="86"/>
        <v>0</v>
      </c>
      <c r="G436" s="88">
        <f t="shared" ca="1" si="87"/>
        <v>0</v>
      </c>
      <c r="H436" s="96">
        <f t="shared" ca="1" si="90"/>
        <v>0</v>
      </c>
      <c r="I436" s="90">
        <f t="shared" ca="1" si="91"/>
        <v>0</v>
      </c>
      <c r="J436" s="90">
        <f t="shared" ca="1" si="92"/>
        <v>0</v>
      </c>
      <c r="K436" s="90">
        <f t="shared" ca="1" si="93"/>
        <v>0</v>
      </c>
      <c r="L436" s="90">
        <f t="shared" ca="1" si="94"/>
        <v>0</v>
      </c>
      <c r="M436" s="96">
        <f t="shared" ca="1" si="95"/>
        <v>0</v>
      </c>
      <c r="N436" s="96">
        <f t="shared" ca="1" si="96"/>
        <v>0</v>
      </c>
      <c r="O436" s="96">
        <f t="shared" ca="1" si="97"/>
        <v>0</v>
      </c>
      <c r="P436" s="87"/>
    </row>
    <row r="437" spans="1:16" ht="18.75" customHeight="1">
      <c r="A437" s="42"/>
      <c r="B437" s="89">
        <f t="shared" ca="1" si="88"/>
        <v>0</v>
      </c>
      <c r="C437" s="87">
        <f t="shared" ca="1" si="89"/>
        <v>0</v>
      </c>
      <c r="D437" s="616">
        <f t="shared" ca="1" si="84"/>
        <v>0</v>
      </c>
      <c r="E437" s="88">
        <f t="shared" ca="1" si="85"/>
        <v>0</v>
      </c>
      <c r="F437" s="88">
        <f t="shared" ca="1" si="86"/>
        <v>0</v>
      </c>
      <c r="G437" s="88">
        <f t="shared" ca="1" si="87"/>
        <v>0</v>
      </c>
      <c r="H437" s="96">
        <f t="shared" ca="1" si="90"/>
        <v>0</v>
      </c>
      <c r="I437" s="90">
        <f t="shared" ca="1" si="91"/>
        <v>0</v>
      </c>
      <c r="J437" s="90">
        <f t="shared" ca="1" si="92"/>
        <v>0</v>
      </c>
      <c r="K437" s="90">
        <f t="shared" ca="1" si="93"/>
        <v>0</v>
      </c>
      <c r="L437" s="90">
        <f t="shared" ca="1" si="94"/>
        <v>0</v>
      </c>
      <c r="M437" s="96">
        <f t="shared" ca="1" si="95"/>
        <v>0</v>
      </c>
      <c r="N437" s="96">
        <f t="shared" ca="1" si="96"/>
        <v>0</v>
      </c>
      <c r="O437" s="96">
        <f t="shared" ca="1" si="97"/>
        <v>0</v>
      </c>
      <c r="P437" s="87"/>
    </row>
    <row r="438" spans="1:16" ht="18.75" customHeight="1">
      <c r="A438" s="42"/>
      <c r="B438" s="89" t="str">
        <f t="shared" ca="1" si="88"/>
        <v xml:space="preserve">Начальник </v>
      </c>
      <c r="C438" s="87">
        <f t="shared" ca="1" si="89"/>
        <v>0</v>
      </c>
      <c r="D438" s="616">
        <f t="shared" ca="1" si="84"/>
        <v>0</v>
      </c>
      <c r="E438" s="88">
        <f t="shared" ca="1" si="85"/>
        <v>0</v>
      </c>
      <c r="F438" s="88">
        <f t="shared" ca="1" si="86"/>
        <v>0</v>
      </c>
      <c r="G438" s="88">
        <f t="shared" ca="1" si="87"/>
        <v>0</v>
      </c>
      <c r="H438" s="96">
        <f t="shared" ca="1" si="90"/>
        <v>0</v>
      </c>
      <c r="I438" s="90">
        <f t="shared" ca="1" si="91"/>
        <v>0</v>
      </c>
      <c r="J438" s="90">
        <f t="shared" ca="1" si="92"/>
        <v>0</v>
      </c>
      <c r="K438" s="90">
        <f t="shared" ca="1" si="93"/>
        <v>0</v>
      </c>
      <c r="L438" s="90">
        <f t="shared" ca="1" si="94"/>
        <v>0</v>
      </c>
      <c r="M438" s="96">
        <f t="shared" ca="1" si="95"/>
        <v>0</v>
      </c>
      <c r="N438" s="96">
        <f t="shared" ca="1" si="96"/>
        <v>0</v>
      </c>
      <c r="O438" s="96">
        <f t="shared" ca="1" si="97"/>
        <v>0</v>
      </c>
      <c r="P438" s="87"/>
    </row>
    <row r="439" spans="1:16" ht="18.75" customHeight="1">
      <c r="A439" s="42"/>
      <c r="B439" s="89">
        <f t="shared" ca="1" si="88"/>
        <v>0</v>
      </c>
      <c r="C439" s="87">
        <f t="shared" ca="1" si="89"/>
        <v>0</v>
      </c>
      <c r="D439" s="616">
        <f t="shared" ca="1" si="84"/>
        <v>0</v>
      </c>
      <c r="E439" s="88">
        <f t="shared" ca="1" si="85"/>
        <v>0</v>
      </c>
      <c r="F439" s="88">
        <f t="shared" ca="1" si="86"/>
        <v>0</v>
      </c>
      <c r="G439" s="88">
        <f t="shared" ca="1" si="87"/>
        <v>0</v>
      </c>
      <c r="H439" s="96">
        <f t="shared" ca="1" si="90"/>
        <v>0</v>
      </c>
      <c r="I439" s="90">
        <f t="shared" ca="1" si="91"/>
        <v>0</v>
      </c>
      <c r="J439" s="90">
        <f t="shared" ca="1" si="92"/>
        <v>0</v>
      </c>
      <c r="K439" s="90">
        <f t="shared" ca="1" si="93"/>
        <v>0</v>
      </c>
      <c r="L439" s="90">
        <f t="shared" ca="1" si="94"/>
        <v>0</v>
      </c>
      <c r="M439" s="96">
        <f t="shared" ca="1" si="95"/>
        <v>0</v>
      </c>
      <c r="N439" s="96">
        <f t="shared" ca="1" si="96"/>
        <v>0</v>
      </c>
      <c r="O439" s="96">
        <f t="shared" ca="1" si="97"/>
        <v>0</v>
      </c>
      <c r="P439" s="87"/>
    </row>
    <row r="440" spans="1:16" ht="18.75" customHeight="1">
      <c r="A440" s="42"/>
      <c r="B440" s="89" t="str">
        <f t="shared" ca="1" si="88"/>
        <v xml:space="preserve">Начальник ФЕС  </v>
      </c>
      <c r="C440" s="87">
        <f t="shared" ca="1" si="89"/>
        <v>0</v>
      </c>
      <c r="D440" s="616">
        <f t="shared" ca="1" si="84"/>
        <v>0</v>
      </c>
      <c r="E440" s="88">
        <f t="shared" ca="1" si="85"/>
        <v>0</v>
      </c>
      <c r="F440" s="88">
        <f t="shared" ca="1" si="86"/>
        <v>0</v>
      </c>
      <c r="G440" s="88">
        <f t="shared" ca="1" si="87"/>
        <v>0</v>
      </c>
      <c r="H440" s="96">
        <f t="shared" ca="1" si="90"/>
        <v>0</v>
      </c>
      <c r="I440" s="90">
        <f t="shared" ca="1" si="91"/>
        <v>0</v>
      </c>
      <c r="J440" s="90">
        <f t="shared" ca="1" si="92"/>
        <v>0</v>
      </c>
      <c r="K440" s="90">
        <f t="shared" ca="1" si="93"/>
        <v>0</v>
      </c>
      <c r="L440" s="90">
        <f t="shared" ca="1" si="94"/>
        <v>0</v>
      </c>
      <c r="M440" s="96">
        <f t="shared" ca="1" si="95"/>
        <v>0</v>
      </c>
      <c r="N440" s="96">
        <f t="shared" ca="1" si="96"/>
        <v>0</v>
      </c>
      <c r="O440" s="96">
        <f t="shared" ca="1" si="97"/>
        <v>0</v>
      </c>
      <c r="P440" s="87"/>
    </row>
    <row r="441" spans="1:16" ht="18.75" customHeight="1">
      <c r="A441" s="42"/>
      <c r="B441" s="89">
        <f t="shared" ca="1" si="88"/>
        <v>0</v>
      </c>
      <c r="C441" s="87">
        <f t="shared" ca="1" si="89"/>
        <v>0</v>
      </c>
      <c r="D441" s="616">
        <f t="shared" ca="1" si="84"/>
        <v>0</v>
      </c>
      <c r="E441" s="88">
        <f t="shared" ca="1" si="85"/>
        <v>0</v>
      </c>
      <c r="F441" s="88">
        <f t="shared" ca="1" si="86"/>
        <v>0</v>
      </c>
      <c r="G441" s="88">
        <f t="shared" ca="1" si="87"/>
        <v>0</v>
      </c>
      <c r="H441" s="96">
        <f t="shared" ca="1" si="90"/>
        <v>0</v>
      </c>
      <c r="I441" s="90">
        <f t="shared" ca="1" si="91"/>
        <v>0</v>
      </c>
      <c r="J441" s="90">
        <f t="shared" ca="1" si="92"/>
        <v>0</v>
      </c>
      <c r="K441" s="90">
        <f t="shared" ca="1" si="93"/>
        <v>0</v>
      </c>
      <c r="L441" s="90">
        <f t="shared" ca="1" si="94"/>
        <v>0</v>
      </c>
      <c r="M441" s="96">
        <f t="shared" ca="1" si="95"/>
        <v>0</v>
      </c>
      <c r="N441" s="96">
        <f t="shared" ca="1" si="96"/>
        <v>0</v>
      </c>
      <c r="O441" s="96">
        <f t="shared" ca="1" si="97"/>
        <v>0</v>
      </c>
      <c r="P441" s="87"/>
    </row>
    <row r="442" spans="1:16" ht="18.75" customHeight="1">
      <c r="A442" s="42"/>
      <c r="B442" s="89" t="str">
        <f t="shared" ca="1" si="88"/>
        <v>Генерали, адмірали</v>
      </c>
      <c r="C442" s="87" t="str">
        <f t="shared" ca="1" si="89"/>
        <v>К-ть</v>
      </c>
      <c r="D442" s="616">
        <f t="shared" ca="1" si="84"/>
        <v>0</v>
      </c>
      <c r="E442" s="88">
        <f t="shared" ca="1" si="85"/>
        <v>0</v>
      </c>
      <c r="F442" s="88">
        <f t="shared" ca="1" si="86"/>
        <v>0</v>
      </c>
      <c r="G442" s="88">
        <f t="shared" ca="1" si="87"/>
        <v>0</v>
      </c>
      <c r="H442" s="96">
        <f t="shared" ca="1" si="90"/>
        <v>0</v>
      </c>
      <c r="I442" s="90">
        <f t="shared" ca="1" si="91"/>
        <v>0</v>
      </c>
      <c r="J442" s="90">
        <f t="shared" ca="1" si="92"/>
        <v>0</v>
      </c>
      <c r="K442" s="90">
        <f t="shared" ca="1" si="93"/>
        <v>0</v>
      </c>
      <c r="L442" s="90">
        <f t="shared" ca="1" si="94"/>
        <v>0</v>
      </c>
      <c r="M442" s="96">
        <f t="shared" ca="1" si="95"/>
        <v>0</v>
      </c>
      <c r="N442" s="96">
        <f t="shared" ca="1" si="96"/>
        <v>0</v>
      </c>
      <c r="O442" s="96">
        <f t="shared" ca="1" si="97"/>
        <v>0</v>
      </c>
      <c r="P442" s="87"/>
    </row>
    <row r="443" spans="1:16" ht="18.75" customHeight="1">
      <c r="A443" s="42"/>
      <c r="B443" s="89">
        <f t="shared" ca="1" si="88"/>
        <v>0</v>
      </c>
      <c r="C443" s="87" t="str">
        <f t="shared" ca="1" si="89"/>
        <v>Ʃ</v>
      </c>
      <c r="D443" s="616">
        <f t="shared" ca="1" si="84"/>
        <v>0</v>
      </c>
      <c r="E443" s="88">
        <f t="shared" ca="1" si="85"/>
        <v>0</v>
      </c>
      <c r="F443" s="88">
        <f t="shared" ca="1" si="86"/>
        <v>0</v>
      </c>
      <c r="G443" s="88">
        <f t="shared" ca="1" si="87"/>
        <v>0</v>
      </c>
      <c r="H443" s="96">
        <f t="shared" ca="1" si="90"/>
        <v>0</v>
      </c>
      <c r="I443" s="90">
        <f t="shared" ca="1" si="91"/>
        <v>0</v>
      </c>
      <c r="J443" s="90">
        <f t="shared" ca="1" si="92"/>
        <v>0</v>
      </c>
      <c r="K443" s="90">
        <f t="shared" ca="1" si="93"/>
        <v>0</v>
      </c>
      <c r="L443" s="90">
        <f t="shared" ca="1" si="94"/>
        <v>0</v>
      </c>
      <c r="M443" s="96">
        <f t="shared" ca="1" si="95"/>
        <v>0</v>
      </c>
      <c r="N443" s="96">
        <f t="shared" ca="1" si="96"/>
        <v>0</v>
      </c>
      <c r="O443" s="96">
        <f t="shared" ca="1" si="97"/>
        <v>0</v>
      </c>
      <c r="P443" s="87"/>
    </row>
    <row r="444" spans="1:16" ht="18.75" customHeight="1">
      <c r="A444" s="42"/>
      <c r="B444" s="89" t="str">
        <f t="shared" ca="1" si="88"/>
        <v>Старші вищі, офіцери</v>
      </c>
      <c r="C444" s="87" t="str">
        <f t="shared" ca="1" si="89"/>
        <v>К-ть</v>
      </c>
      <c r="D444" s="616">
        <f t="shared" ca="1" si="84"/>
        <v>0</v>
      </c>
      <c r="E444" s="88">
        <f t="shared" ca="1" si="85"/>
        <v>0</v>
      </c>
      <c r="F444" s="88">
        <f t="shared" ca="1" si="86"/>
        <v>0</v>
      </c>
      <c r="G444" s="88">
        <f t="shared" ca="1" si="87"/>
        <v>0</v>
      </c>
      <c r="H444" s="96">
        <f t="shared" ca="1" si="90"/>
        <v>0</v>
      </c>
      <c r="I444" s="90">
        <f t="shared" ca="1" si="91"/>
        <v>0</v>
      </c>
      <c r="J444" s="90">
        <f t="shared" ca="1" si="92"/>
        <v>0</v>
      </c>
      <c r="K444" s="90">
        <f t="shared" ca="1" si="93"/>
        <v>0</v>
      </c>
      <c r="L444" s="90">
        <f t="shared" ca="1" si="94"/>
        <v>0</v>
      </c>
      <c r="M444" s="96">
        <f t="shared" ca="1" si="95"/>
        <v>0</v>
      </c>
      <c r="N444" s="96">
        <f t="shared" ca="1" si="96"/>
        <v>0</v>
      </c>
      <c r="O444" s="96">
        <f t="shared" ca="1" si="97"/>
        <v>0</v>
      </c>
      <c r="P444" s="87"/>
    </row>
    <row r="445" spans="1:16" ht="18.75" customHeight="1">
      <c r="A445" s="42"/>
      <c r="B445" s="89">
        <f t="shared" ca="1" si="88"/>
        <v>0</v>
      </c>
      <c r="C445" s="87" t="str">
        <f t="shared" ca="1" si="89"/>
        <v>Ʃ</v>
      </c>
      <c r="D445" s="616">
        <f t="shared" ca="1" si="84"/>
        <v>0</v>
      </c>
      <c r="E445" s="88">
        <f t="shared" ca="1" si="85"/>
        <v>0</v>
      </c>
      <c r="F445" s="88">
        <f t="shared" ca="1" si="86"/>
        <v>0</v>
      </c>
      <c r="G445" s="88">
        <f t="shared" ca="1" si="87"/>
        <v>0</v>
      </c>
      <c r="H445" s="96">
        <f t="shared" ca="1" si="90"/>
        <v>0</v>
      </c>
      <c r="I445" s="90">
        <f t="shared" ca="1" si="91"/>
        <v>0</v>
      </c>
      <c r="J445" s="90">
        <f t="shared" ca="1" si="92"/>
        <v>0</v>
      </c>
      <c r="K445" s="90">
        <f t="shared" ca="1" si="93"/>
        <v>0</v>
      </c>
      <c r="L445" s="90">
        <f t="shared" ca="1" si="94"/>
        <v>0</v>
      </c>
      <c r="M445" s="96">
        <f t="shared" ca="1" si="95"/>
        <v>0</v>
      </c>
      <c r="N445" s="96">
        <f t="shared" ca="1" si="96"/>
        <v>0</v>
      </c>
      <c r="O445" s="96">
        <f t="shared" ca="1" si="97"/>
        <v>0</v>
      </c>
      <c r="P445" s="87"/>
    </row>
    <row r="446" spans="1:16" ht="18.75" customHeight="1">
      <c r="A446" s="42"/>
      <c r="B446" s="89" t="str">
        <f t="shared" ca="1" si="88"/>
        <v>Молодші офіцери</v>
      </c>
      <c r="C446" s="87" t="str">
        <f t="shared" ca="1" si="89"/>
        <v>К-ть</v>
      </c>
      <c r="D446" s="616">
        <f t="shared" ca="1" si="84"/>
        <v>0</v>
      </c>
      <c r="E446" s="88">
        <f t="shared" ca="1" si="85"/>
        <v>0</v>
      </c>
      <c r="F446" s="88">
        <f t="shared" ca="1" si="86"/>
        <v>0</v>
      </c>
      <c r="G446" s="88">
        <f t="shared" ca="1" si="87"/>
        <v>0</v>
      </c>
      <c r="H446" s="96">
        <f t="shared" ca="1" si="90"/>
        <v>0</v>
      </c>
      <c r="I446" s="90">
        <f t="shared" ca="1" si="91"/>
        <v>0</v>
      </c>
      <c r="J446" s="90">
        <f t="shared" ca="1" si="92"/>
        <v>0</v>
      </c>
      <c r="K446" s="90">
        <f t="shared" ca="1" si="93"/>
        <v>0</v>
      </c>
      <c r="L446" s="90">
        <f t="shared" ca="1" si="94"/>
        <v>0</v>
      </c>
      <c r="M446" s="96">
        <f t="shared" ca="1" si="95"/>
        <v>0</v>
      </c>
      <c r="N446" s="96">
        <f t="shared" ca="1" si="96"/>
        <v>0</v>
      </c>
      <c r="O446" s="96">
        <f t="shared" ca="1" si="97"/>
        <v>0</v>
      </c>
      <c r="P446" s="87"/>
    </row>
    <row r="447" spans="1:16" ht="18.75" customHeight="1">
      <c r="A447" s="42"/>
      <c r="B447" s="89">
        <f t="shared" ca="1" si="88"/>
        <v>0</v>
      </c>
      <c r="C447" s="87" t="str">
        <f t="shared" ca="1" si="89"/>
        <v>Ʃ</v>
      </c>
      <c r="D447" s="616">
        <f t="shared" ca="1" si="84"/>
        <v>0</v>
      </c>
      <c r="E447" s="88">
        <f t="shared" ca="1" si="85"/>
        <v>0</v>
      </c>
      <c r="F447" s="88">
        <f t="shared" ca="1" si="86"/>
        <v>0</v>
      </c>
      <c r="G447" s="88">
        <f t="shared" ca="1" si="87"/>
        <v>0</v>
      </c>
      <c r="H447" s="96">
        <f t="shared" ca="1" si="90"/>
        <v>0</v>
      </c>
      <c r="I447" s="90">
        <f t="shared" ca="1" si="91"/>
        <v>0</v>
      </c>
      <c r="J447" s="90">
        <f t="shared" ca="1" si="92"/>
        <v>0</v>
      </c>
      <c r="K447" s="90">
        <f t="shared" ca="1" si="93"/>
        <v>0</v>
      </c>
      <c r="L447" s="90">
        <f t="shared" ca="1" si="94"/>
        <v>0</v>
      </c>
      <c r="M447" s="96">
        <f t="shared" ca="1" si="95"/>
        <v>0</v>
      </c>
      <c r="N447" s="96">
        <f t="shared" ca="1" si="96"/>
        <v>0</v>
      </c>
      <c r="O447" s="96">
        <f t="shared" ca="1" si="97"/>
        <v>0</v>
      </c>
      <c r="P447" s="87"/>
    </row>
    <row r="448" spans="1:16" ht="18.75" customHeight="1">
      <c r="A448" s="42"/>
      <c r="B448" s="89" t="str">
        <f t="shared" ca="1" si="88"/>
        <v>В/сл сержантського, рядового складу</v>
      </c>
      <c r="C448" s="87" t="str">
        <f t="shared" ca="1" si="89"/>
        <v>К-ть</v>
      </c>
      <c r="D448" s="616">
        <f t="shared" ca="1" si="84"/>
        <v>0</v>
      </c>
      <c r="E448" s="88">
        <f t="shared" ca="1" si="85"/>
        <v>0</v>
      </c>
      <c r="F448" s="88">
        <f t="shared" ca="1" si="86"/>
        <v>0</v>
      </c>
      <c r="G448" s="88">
        <f t="shared" ca="1" si="87"/>
        <v>0</v>
      </c>
      <c r="H448" s="96">
        <f t="shared" ca="1" si="90"/>
        <v>0</v>
      </c>
      <c r="I448" s="90">
        <f t="shared" ca="1" si="91"/>
        <v>0</v>
      </c>
      <c r="J448" s="90">
        <f t="shared" ca="1" si="92"/>
        <v>0</v>
      </c>
      <c r="K448" s="90">
        <f t="shared" ca="1" si="93"/>
        <v>0</v>
      </c>
      <c r="L448" s="90">
        <f t="shared" ca="1" si="94"/>
        <v>0</v>
      </c>
      <c r="M448" s="96">
        <f t="shared" ca="1" si="95"/>
        <v>0</v>
      </c>
      <c r="N448" s="96">
        <f t="shared" ca="1" si="96"/>
        <v>0</v>
      </c>
      <c r="O448" s="96">
        <f t="shared" ca="1" si="97"/>
        <v>0</v>
      </c>
      <c r="P448" s="87"/>
    </row>
    <row r="449" spans="1:16" ht="18.75" customHeight="1">
      <c r="A449" s="42"/>
      <c r="B449" s="89">
        <f t="shared" ca="1" si="88"/>
        <v>0</v>
      </c>
      <c r="C449" s="87" t="str">
        <f t="shared" ca="1" si="89"/>
        <v>Ʃ</v>
      </c>
      <c r="D449" s="616">
        <f t="shared" ca="1" si="84"/>
        <v>0</v>
      </c>
      <c r="E449" s="88">
        <f t="shared" ca="1" si="85"/>
        <v>0</v>
      </c>
      <c r="F449" s="88">
        <f t="shared" ca="1" si="86"/>
        <v>0</v>
      </c>
      <c r="G449" s="88">
        <f t="shared" ca="1" si="87"/>
        <v>0</v>
      </c>
      <c r="H449" s="96">
        <f t="shared" ca="1" si="90"/>
        <v>0</v>
      </c>
      <c r="I449" s="90">
        <f t="shared" ca="1" si="91"/>
        <v>0</v>
      </c>
      <c r="J449" s="90">
        <f t="shared" ca="1" si="92"/>
        <v>0</v>
      </c>
      <c r="K449" s="90">
        <f t="shared" ca="1" si="93"/>
        <v>0</v>
      </c>
      <c r="L449" s="90">
        <f t="shared" ca="1" si="94"/>
        <v>0</v>
      </c>
      <c r="M449" s="96">
        <f t="shared" ca="1" si="95"/>
        <v>0</v>
      </c>
      <c r="N449" s="96">
        <f t="shared" ca="1" si="96"/>
        <v>0</v>
      </c>
      <c r="O449" s="96">
        <f t="shared" ca="1" si="97"/>
        <v>0</v>
      </c>
      <c r="P449" s="87"/>
    </row>
    <row r="450" spans="1:16" ht="18.75" customHeight="1">
      <c r="A450" s="42"/>
      <c r="B450" s="89">
        <f t="shared" ca="1" si="88"/>
        <v>0</v>
      </c>
      <c r="C450" s="87">
        <f t="shared" ca="1" si="89"/>
        <v>0</v>
      </c>
      <c r="D450" s="616">
        <f t="shared" ca="1" si="84"/>
        <v>0</v>
      </c>
      <c r="E450" s="88">
        <f t="shared" ca="1" si="85"/>
        <v>0</v>
      </c>
      <c r="F450" s="88">
        <f t="shared" ca="1" si="86"/>
        <v>0</v>
      </c>
      <c r="G450" s="88">
        <f t="shared" ca="1" si="87"/>
        <v>0</v>
      </c>
      <c r="H450" s="96">
        <f t="shared" ca="1" si="90"/>
        <v>0</v>
      </c>
      <c r="I450" s="90">
        <f t="shared" ca="1" si="91"/>
        <v>0</v>
      </c>
      <c r="J450" s="90">
        <f t="shared" ca="1" si="92"/>
        <v>0</v>
      </c>
      <c r="K450" s="90">
        <f t="shared" ca="1" si="93"/>
        <v>0</v>
      </c>
      <c r="L450" s="90">
        <f t="shared" ca="1" si="94"/>
        <v>0</v>
      </c>
      <c r="M450" s="96">
        <f t="shared" ca="1" si="95"/>
        <v>0</v>
      </c>
      <c r="N450" s="96">
        <f t="shared" ca="1" si="96"/>
        <v>0</v>
      </c>
      <c r="O450" s="96">
        <f t="shared" ca="1" si="97"/>
        <v>0</v>
      </c>
      <c r="P450" s="87"/>
    </row>
    <row r="451" spans="1:16" ht="18.75" customHeight="1">
      <c r="A451" s="42"/>
      <c r="B451" s="89">
        <f t="shared" ca="1" si="88"/>
        <v>0</v>
      </c>
      <c r="C451" s="87">
        <f t="shared" ca="1" si="89"/>
        <v>0</v>
      </c>
      <c r="D451" s="616">
        <f t="shared" ca="1" si="84"/>
        <v>0</v>
      </c>
      <c r="E451" s="88">
        <f t="shared" ca="1" si="85"/>
        <v>0</v>
      </c>
      <c r="F451" s="88">
        <f t="shared" ca="1" si="86"/>
        <v>0</v>
      </c>
      <c r="G451" s="88">
        <f t="shared" ca="1" si="87"/>
        <v>0</v>
      </c>
      <c r="H451" s="96">
        <f t="shared" ca="1" si="90"/>
        <v>0</v>
      </c>
      <c r="I451" s="90">
        <f t="shared" ca="1" si="91"/>
        <v>0</v>
      </c>
      <c r="J451" s="90">
        <f t="shared" ca="1" si="92"/>
        <v>0</v>
      </c>
      <c r="K451" s="90">
        <f t="shared" ca="1" si="93"/>
        <v>0</v>
      </c>
      <c r="L451" s="90">
        <f t="shared" ca="1" si="94"/>
        <v>0</v>
      </c>
      <c r="M451" s="96">
        <f t="shared" ca="1" si="95"/>
        <v>0</v>
      </c>
      <c r="N451" s="96">
        <f t="shared" ca="1" si="96"/>
        <v>0</v>
      </c>
      <c r="O451" s="96">
        <f t="shared" ca="1" si="97"/>
        <v>0</v>
      </c>
      <c r="P451" s="87"/>
    </row>
    <row r="452" spans="1:16" ht="18.75" customHeight="1">
      <c r="A452" s="42"/>
      <c r="B452" s="89">
        <f t="shared" ca="1" si="88"/>
        <v>0</v>
      </c>
      <c r="C452" s="87">
        <f t="shared" ca="1" si="89"/>
        <v>0</v>
      </c>
      <c r="D452" s="616">
        <f t="shared" ca="1" si="84"/>
        <v>0</v>
      </c>
      <c r="E452" s="88">
        <f t="shared" ca="1" si="85"/>
        <v>0</v>
      </c>
      <c r="F452" s="88">
        <f t="shared" ca="1" si="86"/>
        <v>0</v>
      </c>
      <c r="G452" s="88">
        <f t="shared" ca="1" si="87"/>
        <v>0</v>
      </c>
      <c r="H452" s="96">
        <f t="shared" ca="1" si="90"/>
        <v>0</v>
      </c>
      <c r="I452" s="90">
        <f t="shared" ca="1" si="91"/>
        <v>0</v>
      </c>
      <c r="J452" s="90">
        <f t="shared" ca="1" si="92"/>
        <v>0</v>
      </c>
      <c r="K452" s="90">
        <f t="shared" ca="1" si="93"/>
        <v>0</v>
      </c>
      <c r="L452" s="90">
        <f t="shared" ca="1" si="94"/>
        <v>0</v>
      </c>
      <c r="M452" s="96">
        <f t="shared" ca="1" si="95"/>
        <v>0</v>
      </c>
      <c r="N452" s="96">
        <f t="shared" ca="1" si="96"/>
        <v>0</v>
      </c>
      <c r="O452" s="96">
        <f t="shared" ca="1" si="97"/>
        <v>0</v>
      </c>
      <c r="P452" s="87"/>
    </row>
    <row r="453" spans="1:16" ht="18.75" customHeight="1">
      <c r="A453" s="42"/>
      <c r="B453" s="89">
        <f t="shared" ca="1" si="88"/>
        <v>0</v>
      </c>
      <c r="C453" s="87">
        <f t="shared" ca="1" si="89"/>
        <v>0</v>
      </c>
      <c r="D453" s="616">
        <f t="shared" ca="1" si="84"/>
        <v>0</v>
      </c>
      <c r="E453" s="88">
        <f t="shared" ca="1" si="85"/>
        <v>0</v>
      </c>
      <c r="F453" s="88">
        <f t="shared" ca="1" si="86"/>
        <v>0</v>
      </c>
      <c r="G453" s="88">
        <f t="shared" ca="1" si="87"/>
        <v>0</v>
      </c>
      <c r="H453" s="96">
        <f t="shared" ca="1" si="90"/>
        <v>0</v>
      </c>
      <c r="I453" s="90">
        <f t="shared" ca="1" si="91"/>
        <v>0</v>
      </c>
      <c r="J453" s="90">
        <f t="shared" ca="1" si="92"/>
        <v>0</v>
      </c>
      <c r="K453" s="90">
        <f t="shared" ca="1" si="93"/>
        <v>0</v>
      </c>
      <c r="L453" s="90">
        <f t="shared" ca="1" si="94"/>
        <v>0</v>
      </c>
      <c r="M453" s="96">
        <f t="shared" ca="1" si="95"/>
        <v>0</v>
      </c>
      <c r="N453" s="96">
        <f t="shared" ca="1" si="96"/>
        <v>0</v>
      </c>
      <c r="O453" s="96">
        <f t="shared" ca="1" si="97"/>
        <v>0</v>
      </c>
      <c r="P453" s="87"/>
    </row>
    <row r="454" spans="1:16" ht="18.75" customHeight="1">
      <c r="A454" s="42"/>
      <c r="B454" s="89" t="str">
        <f t="shared" ca="1" si="88"/>
        <v>ДЛЯ ЗАЯВКИ</v>
      </c>
      <c r="C454" s="87">
        <f t="shared" ca="1" si="89"/>
        <v>0</v>
      </c>
      <c r="D454" s="616">
        <f t="shared" ca="1" si="84"/>
        <v>0</v>
      </c>
      <c r="E454" s="88">
        <f t="shared" ca="1" si="85"/>
        <v>0</v>
      </c>
      <c r="F454" s="88">
        <f t="shared" ca="1" si="86"/>
        <v>0</v>
      </c>
      <c r="G454" s="88">
        <f t="shared" ca="1" si="87"/>
        <v>0</v>
      </c>
      <c r="H454" s="96">
        <f t="shared" ca="1" si="90"/>
        <v>0</v>
      </c>
      <c r="I454" s="90">
        <f t="shared" ca="1" si="91"/>
        <v>0</v>
      </c>
      <c r="J454" s="90">
        <f t="shared" ca="1" si="92"/>
        <v>0</v>
      </c>
      <c r="K454" s="90">
        <f t="shared" ca="1" si="93"/>
        <v>0</v>
      </c>
      <c r="L454" s="90">
        <f t="shared" ca="1" si="94"/>
        <v>0</v>
      </c>
      <c r="M454" s="96">
        <f t="shared" ca="1" si="95"/>
        <v>0</v>
      </c>
      <c r="N454" s="96">
        <f t="shared" ca="1" si="96"/>
        <v>0</v>
      </c>
      <c r="O454" s="96">
        <f t="shared" ca="1" si="97"/>
        <v>0</v>
      </c>
      <c r="P454" s="87"/>
    </row>
    <row r="455" spans="1:16" ht="18.75" customHeight="1">
      <c r="A455" s="42"/>
      <c r="B455" s="89" t="str">
        <f t="shared" ca="1" si="88"/>
        <v>1 категорія</v>
      </c>
      <c r="C455" s="87" t="str">
        <f t="shared" ca="1" si="89"/>
        <v>К-ть</v>
      </c>
      <c r="D455" s="616">
        <f t="shared" ca="1" si="84"/>
        <v>0</v>
      </c>
      <c r="E455" s="88">
        <f t="shared" ca="1" si="85"/>
        <v>0</v>
      </c>
      <c r="F455" s="88">
        <f t="shared" ca="1" si="86"/>
        <v>0</v>
      </c>
      <c r="G455" s="88">
        <f t="shared" ca="1" si="87"/>
        <v>0</v>
      </c>
      <c r="H455" s="96">
        <f t="shared" ca="1" si="90"/>
        <v>0</v>
      </c>
      <c r="I455" s="90">
        <f t="shared" ca="1" si="91"/>
        <v>0</v>
      </c>
      <c r="J455" s="90">
        <f t="shared" ca="1" si="92"/>
        <v>0</v>
      </c>
      <c r="K455" s="90">
        <f t="shared" ca="1" si="93"/>
        <v>0</v>
      </c>
      <c r="L455" s="90">
        <f t="shared" ca="1" si="94"/>
        <v>0</v>
      </c>
      <c r="M455" s="96">
        <f t="shared" ca="1" si="95"/>
        <v>0</v>
      </c>
      <c r="N455" s="96">
        <f t="shared" ca="1" si="96"/>
        <v>0</v>
      </c>
      <c r="O455" s="96">
        <f t="shared" ca="1" si="97"/>
        <v>0</v>
      </c>
      <c r="P455" s="87"/>
    </row>
    <row r="456" spans="1:16" ht="18.75" customHeight="1">
      <c r="A456" s="42"/>
      <c r="B456" s="89">
        <f t="shared" ca="1" si="88"/>
        <v>0</v>
      </c>
      <c r="C456" s="87" t="str">
        <f t="shared" ca="1" si="89"/>
        <v>Ʃ</v>
      </c>
      <c r="D456" s="616">
        <f t="shared" ca="1" si="84"/>
        <v>0</v>
      </c>
      <c r="E456" s="88">
        <f t="shared" ca="1" si="85"/>
        <v>0</v>
      </c>
      <c r="F456" s="88">
        <f t="shared" ca="1" si="86"/>
        <v>0</v>
      </c>
      <c r="G456" s="88">
        <f t="shared" ca="1" si="87"/>
        <v>0</v>
      </c>
      <c r="H456" s="96">
        <f t="shared" ca="1" si="90"/>
        <v>0</v>
      </c>
      <c r="I456" s="90">
        <f t="shared" ca="1" si="91"/>
        <v>0</v>
      </c>
      <c r="J456" s="90">
        <f t="shared" ca="1" si="92"/>
        <v>0</v>
      </c>
      <c r="K456" s="90">
        <f t="shared" ca="1" si="93"/>
        <v>0</v>
      </c>
      <c r="L456" s="90">
        <f t="shared" ca="1" si="94"/>
        <v>0</v>
      </c>
      <c r="M456" s="96">
        <f t="shared" ca="1" si="95"/>
        <v>0</v>
      </c>
      <c r="N456" s="96">
        <f t="shared" ca="1" si="96"/>
        <v>0</v>
      </c>
      <c r="O456" s="96">
        <f t="shared" ca="1" si="97"/>
        <v>0</v>
      </c>
      <c r="P456" s="87"/>
    </row>
    <row r="457" spans="1:16" ht="18.75" customHeight="1">
      <c r="A457" s="42"/>
      <c r="B457" s="89" t="str">
        <f t="shared" ca="1" si="88"/>
        <v>2 категорія</v>
      </c>
      <c r="C457" s="87" t="str">
        <f t="shared" ca="1" si="89"/>
        <v>К-ть</v>
      </c>
      <c r="D457" s="616">
        <f t="shared" ca="1" si="84"/>
        <v>0</v>
      </c>
      <c r="E457" s="88">
        <f t="shared" ca="1" si="85"/>
        <v>0</v>
      </c>
      <c r="F457" s="88">
        <f t="shared" ca="1" si="86"/>
        <v>0</v>
      </c>
      <c r="G457" s="88">
        <f t="shared" ca="1" si="87"/>
        <v>0</v>
      </c>
      <c r="H457" s="96">
        <f t="shared" ca="1" si="90"/>
        <v>0</v>
      </c>
      <c r="I457" s="90">
        <f t="shared" ca="1" si="91"/>
        <v>0</v>
      </c>
      <c r="J457" s="90">
        <f t="shared" ca="1" si="92"/>
        <v>0</v>
      </c>
      <c r="K457" s="90">
        <f t="shared" ca="1" si="93"/>
        <v>0</v>
      </c>
      <c r="L457" s="90">
        <f t="shared" ca="1" si="94"/>
        <v>0</v>
      </c>
      <c r="M457" s="96">
        <f t="shared" ca="1" si="95"/>
        <v>0</v>
      </c>
      <c r="N457" s="96">
        <f t="shared" ca="1" si="96"/>
        <v>0</v>
      </c>
      <c r="O457" s="96">
        <f t="shared" ca="1" si="97"/>
        <v>0</v>
      </c>
      <c r="P457" s="87"/>
    </row>
    <row r="458" spans="1:16" ht="18.75" customHeight="1">
      <c r="A458" s="42"/>
      <c r="B458" s="89">
        <f t="shared" ca="1" si="88"/>
        <v>0</v>
      </c>
      <c r="C458" s="87" t="str">
        <f t="shared" ca="1" si="89"/>
        <v>Ʃ</v>
      </c>
      <c r="D458" s="616">
        <f t="shared" ca="1" si="84"/>
        <v>0</v>
      </c>
      <c r="E458" s="88">
        <f t="shared" ca="1" si="85"/>
        <v>0</v>
      </c>
      <c r="F458" s="88">
        <f t="shared" ca="1" si="86"/>
        <v>0</v>
      </c>
      <c r="G458" s="88">
        <f t="shared" ca="1" si="87"/>
        <v>0</v>
      </c>
      <c r="H458" s="96">
        <f t="shared" ca="1" si="90"/>
        <v>0</v>
      </c>
      <c r="I458" s="90">
        <f t="shared" ca="1" si="91"/>
        <v>0</v>
      </c>
      <c r="J458" s="90">
        <f t="shared" ca="1" si="92"/>
        <v>0</v>
      </c>
      <c r="K458" s="90">
        <f t="shared" ca="1" si="93"/>
        <v>0</v>
      </c>
      <c r="L458" s="90">
        <f t="shared" ca="1" si="94"/>
        <v>0</v>
      </c>
      <c r="M458" s="96">
        <f t="shared" ca="1" si="95"/>
        <v>0</v>
      </c>
      <c r="N458" s="96">
        <f t="shared" ca="1" si="96"/>
        <v>0</v>
      </c>
      <c r="O458" s="96">
        <f t="shared" ca="1" si="97"/>
        <v>0</v>
      </c>
      <c r="P458" s="87"/>
    </row>
    <row r="459" spans="1:16" ht="18.75" customHeight="1">
      <c r="A459" s="42"/>
      <c r="B459" s="89" t="str">
        <f t="shared" ca="1" si="88"/>
        <v>3 категорія</v>
      </c>
      <c r="C459" s="87" t="str">
        <f t="shared" ca="1" si="89"/>
        <v>К-ть</v>
      </c>
      <c r="D459" s="616">
        <f t="shared" ca="1" si="84"/>
        <v>0</v>
      </c>
      <c r="E459" s="88">
        <f t="shared" ca="1" si="85"/>
        <v>0</v>
      </c>
      <c r="F459" s="88">
        <f t="shared" ca="1" si="86"/>
        <v>0</v>
      </c>
      <c r="G459" s="88">
        <f t="shared" ca="1" si="87"/>
        <v>0</v>
      </c>
      <c r="H459" s="96">
        <f t="shared" ca="1" si="90"/>
        <v>0</v>
      </c>
      <c r="I459" s="90">
        <f t="shared" ca="1" si="91"/>
        <v>0</v>
      </c>
      <c r="J459" s="90">
        <f t="shared" ca="1" si="92"/>
        <v>0</v>
      </c>
      <c r="K459" s="90">
        <f t="shared" ca="1" si="93"/>
        <v>0</v>
      </c>
      <c r="L459" s="90">
        <f t="shared" ca="1" si="94"/>
        <v>0</v>
      </c>
      <c r="M459" s="96">
        <f t="shared" ca="1" si="95"/>
        <v>0</v>
      </c>
      <c r="N459" s="96">
        <f t="shared" ca="1" si="96"/>
        <v>0</v>
      </c>
      <c r="O459" s="96">
        <f t="shared" ca="1" si="97"/>
        <v>0</v>
      </c>
      <c r="P459" s="87"/>
    </row>
    <row r="460" spans="1:16" ht="18.75" customHeight="1">
      <c r="A460" s="42"/>
      <c r="B460" s="89">
        <f t="shared" ca="1" si="88"/>
        <v>0</v>
      </c>
      <c r="C460" s="87" t="str">
        <f t="shared" ca="1" si="89"/>
        <v>Ʃ</v>
      </c>
      <c r="D460" s="616">
        <f t="shared" ca="1" si="84"/>
        <v>0</v>
      </c>
      <c r="E460" s="88">
        <f t="shared" ca="1" si="85"/>
        <v>0</v>
      </c>
      <c r="F460" s="88">
        <f t="shared" ca="1" si="86"/>
        <v>0</v>
      </c>
      <c r="G460" s="88">
        <f t="shared" ca="1" si="87"/>
        <v>0</v>
      </c>
      <c r="H460" s="96">
        <f t="shared" ca="1" si="90"/>
        <v>0</v>
      </c>
      <c r="I460" s="90">
        <f t="shared" ca="1" si="91"/>
        <v>0</v>
      </c>
      <c r="J460" s="90">
        <f t="shared" ca="1" si="92"/>
        <v>0</v>
      </c>
      <c r="K460" s="90">
        <f t="shared" ca="1" si="93"/>
        <v>0</v>
      </c>
      <c r="L460" s="90">
        <f t="shared" ca="1" si="94"/>
        <v>0</v>
      </c>
      <c r="M460" s="96">
        <f t="shared" ca="1" si="95"/>
        <v>0</v>
      </c>
      <c r="N460" s="96">
        <f t="shared" ca="1" si="96"/>
        <v>0</v>
      </c>
      <c r="O460" s="96">
        <f t="shared" ca="1" si="97"/>
        <v>0</v>
      </c>
      <c r="P460" s="87"/>
    </row>
    <row r="461" spans="1:16" ht="18.75" customHeight="1">
      <c r="A461" s="42"/>
      <c r="B461" s="89" t="str">
        <f t="shared" ca="1" si="88"/>
        <v>4 категорія</v>
      </c>
      <c r="C461" s="87" t="str">
        <f t="shared" ca="1" si="89"/>
        <v>К-ть</v>
      </c>
      <c r="D461" s="616">
        <f t="shared" ca="1" si="84"/>
        <v>0</v>
      </c>
      <c r="E461" s="88">
        <f t="shared" ca="1" si="85"/>
        <v>0</v>
      </c>
      <c r="F461" s="88">
        <f t="shared" ca="1" si="86"/>
        <v>0</v>
      </c>
      <c r="G461" s="88">
        <f t="shared" ca="1" si="87"/>
        <v>0</v>
      </c>
      <c r="H461" s="96">
        <f t="shared" ca="1" si="90"/>
        <v>0</v>
      </c>
      <c r="I461" s="90">
        <f t="shared" ca="1" si="91"/>
        <v>0</v>
      </c>
      <c r="J461" s="90">
        <f t="shared" ca="1" si="92"/>
        <v>0</v>
      </c>
      <c r="K461" s="90">
        <f t="shared" ca="1" si="93"/>
        <v>0</v>
      </c>
      <c r="L461" s="90">
        <f t="shared" ca="1" si="94"/>
        <v>0</v>
      </c>
      <c r="M461" s="96">
        <f t="shared" ca="1" si="95"/>
        <v>0</v>
      </c>
      <c r="N461" s="96">
        <f t="shared" ca="1" si="96"/>
        <v>0</v>
      </c>
      <c r="O461" s="96">
        <f t="shared" ca="1" si="97"/>
        <v>0</v>
      </c>
      <c r="P461" s="87"/>
    </row>
    <row r="462" spans="1:16" ht="18.75" customHeight="1">
      <c r="A462" s="42"/>
      <c r="B462" s="89">
        <f t="shared" ca="1" si="88"/>
        <v>0</v>
      </c>
      <c r="C462" s="87" t="str">
        <f t="shared" ca="1" si="89"/>
        <v>Ʃ</v>
      </c>
      <c r="D462" s="616">
        <f t="shared" ca="1" si="84"/>
        <v>0</v>
      </c>
      <c r="E462" s="88">
        <f t="shared" ca="1" si="85"/>
        <v>0</v>
      </c>
      <c r="F462" s="88">
        <f t="shared" ca="1" si="86"/>
        <v>0</v>
      </c>
      <c r="G462" s="88">
        <f t="shared" ca="1" si="87"/>
        <v>0</v>
      </c>
      <c r="H462" s="96">
        <f t="shared" ca="1" si="90"/>
        <v>0</v>
      </c>
      <c r="I462" s="90">
        <f t="shared" ca="1" si="91"/>
        <v>0</v>
      </c>
      <c r="J462" s="90">
        <f t="shared" ca="1" si="92"/>
        <v>0</v>
      </c>
      <c r="K462" s="90">
        <f t="shared" ca="1" si="93"/>
        <v>0</v>
      </c>
      <c r="L462" s="90">
        <f t="shared" ca="1" si="94"/>
        <v>0</v>
      </c>
      <c r="M462" s="96">
        <f t="shared" ca="1" si="95"/>
        <v>0</v>
      </c>
      <c r="N462" s="96">
        <f t="shared" ca="1" si="96"/>
        <v>0</v>
      </c>
      <c r="O462" s="96">
        <f t="shared" ca="1" si="97"/>
        <v>0</v>
      </c>
      <c r="P462" s="87"/>
    </row>
    <row r="463" spans="1:16" ht="18.75" customHeight="1">
      <c r="A463" s="42"/>
      <c r="B463" s="89" t="str">
        <f t="shared" ca="1" si="88"/>
        <v>Разом:</v>
      </c>
      <c r="C463" s="87" t="str">
        <f t="shared" ca="1" si="89"/>
        <v>К-ть</v>
      </c>
      <c r="D463" s="616">
        <f t="shared" ref="D463:D473" ca="1" si="98">INDIRECT("Відомість!do"&amp;ROW()-11)</f>
        <v>0</v>
      </c>
      <c r="E463" s="88">
        <f t="shared" ref="E463:E473" ca="1" si="99">INDIRECT("Відомість!dl"&amp;ROW()-11)</f>
        <v>0</v>
      </c>
      <c r="F463" s="88">
        <f t="shared" ref="F463:F473" ca="1" si="100">INDIRECT("Відомість!dm"&amp;ROW()-11)</f>
        <v>0</v>
      </c>
      <c r="G463" s="88">
        <f t="shared" ref="G463:G473" ca="1" si="101">INDIRECT("Відомість!dn"&amp;ROW()-11)</f>
        <v>0</v>
      </c>
      <c r="H463" s="96">
        <f t="shared" ca="1" si="90"/>
        <v>0</v>
      </c>
      <c r="I463" s="90">
        <f t="shared" ca="1" si="91"/>
        <v>0</v>
      </c>
      <c r="J463" s="90">
        <f t="shared" ca="1" si="92"/>
        <v>0</v>
      </c>
      <c r="K463" s="90">
        <f t="shared" ca="1" si="93"/>
        <v>0</v>
      </c>
      <c r="L463" s="90">
        <f t="shared" ca="1" si="94"/>
        <v>0</v>
      </c>
      <c r="M463" s="96">
        <f t="shared" ca="1" si="95"/>
        <v>0</v>
      </c>
      <c r="N463" s="96">
        <f t="shared" ca="1" si="96"/>
        <v>0</v>
      </c>
      <c r="O463" s="96">
        <f t="shared" ca="1" si="97"/>
        <v>0</v>
      </c>
      <c r="P463" s="87"/>
    </row>
    <row r="464" spans="1:16" ht="18.75" customHeight="1">
      <c r="A464" s="42"/>
      <c r="B464" s="89">
        <f t="shared" ref="B464:B534" ca="1" si="102">INDIRECT("Відомість!b"&amp;ROW()-11)</f>
        <v>0</v>
      </c>
      <c r="C464" s="87" t="str">
        <f t="shared" ref="C464:C534" ca="1" si="103">INDIRECT("Відомість!c"&amp;ROW()-11)</f>
        <v>Ʃ</v>
      </c>
      <c r="D464" s="616">
        <f t="shared" ca="1" si="98"/>
        <v>0</v>
      </c>
      <c r="E464" s="88">
        <f t="shared" ca="1" si="99"/>
        <v>0</v>
      </c>
      <c r="F464" s="88">
        <f t="shared" ca="1" si="100"/>
        <v>0</v>
      </c>
      <c r="G464" s="88">
        <f t="shared" ca="1" si="101"/>
        <v>0</v>
      </c>
      <c r="H464" s="96">
        <f t="shared" ref="H464:H473" ca="1" si="104">IF(D464=0,0,INDIRECT("Відомість!cw"&amp;ROW()-11))</f>
        <v>0</v>
      </c>
      <c r="I464" s="90">
        <f t="shared" ref="I464:I473" ca="1" si="105">IF(D464=0,0,INDIRECT("Відомість!cx"&amp;ROW()-11))</f>
        <v>0</v>
      </c>
      <c r="J464" s="90">
        <f t="shared" ref="J464:J473" ca="1" si="106">IF(D464=0,0,INDIRECT("Відомість!cz"&amp;ROW()-11))</f>
        <v>0</v>
      </c>
      <c r="K464" s="90">
        <f t="shared" ref="K464:K473" ca="1" si="107">IF(D464=0,0,(INDIRECT("Відомість!da"&amp;ROW()-11))+(INDIRECT("Відомість!db"&amp;ROW()-11)))</f>
        <v>0</v>
      </c>
      <c r="L464" s="90">
        <f t="shared" ref="L464:L473" ca="1" si="108">IF(D464=0,0,INDIRECT("Відомість!dc"&amp;ROW()-11))</f>
        <v>0</v>
      </c>
      <c r="M464" s="96">
        <f t="shared" ref="M464:M473" ca="1" si="109">IF(D464=0,0,INDIRECT("Відомість!dd"&amp;ROW()-11))</f>
        <v>0</v>
      </c>
      <c r="N464" s="96">
        <f t="shared" ref="N464:N473" ca="1" si="110">IF(D464=0,0,INDIRECT("Відомість!df"&amp;ROW()-11))</f>
        <v>0</v>
      </c>
      <c r="O464" s="96">
        <f t="shared" ref="O464:O473" ca="1" si="111">IF(D464=0,0,INDIRECT("Відомість!di"&amp;ROW()-11))</f>
        <v>0</v>
      </c>
      <c r="P464" s="87"/>
    </row>
    <row r="465" spans="1:16" ht="18.75" customHeight="1">
      <c r="A465" s="42"/>
      <c r="B465" s="89">
        <f t="shared" ca="1" si="102"/>
        <v>0</v>
      </c>
      <c r="C465" s="87">
        <f t="shared" ca="1" si="103"/>
        <v>0</v>
      </c>
      <c r="D465" s="616">
        <f t="shared" ca="1" si="98"/>
        <v>0</v>
      </c>
      <c r="E465" s="88">
        <f t="shared" ca="1" si="99"/>
        <v>0</v>
      </c>
      <c r="F465" s="88">
        <f t="shared" ca="1" si="100"/>
        <v>0</v>
      </c>
      <c r="G465" s="88">
        <f t="shared" ca="1" si="101"/>
        <v>0</v>
      </c>
      <c r="H465" s="96">
        <f t="shared" ca="1" si="104"/>
        <v>0</v>
      </c>
      <c r="I465" s="90">
        <f t="shared" ca="1" si="105"/>
        <v>0</v>
      </c>
      <c r="J465" s="90">
        <f t="shared" ca="1" si="106"/>
        <v>0</v>
      </c>
      <c r="K465" s="90">
        <f t="shared" ca="1" si="107"/>
        <v>0</v>
      </c>
      <c r="L465" s="90">
        <f t="shared" ca="1" si="108"/>
        <v>0</v>
      </c>
      <c r="M465" s="96">
        <f t="shared" ca="1" si="109"/>
        <v>0</v>
      </c>
      <c r="N465" s="96">
        <f t="shared" ca="1" si="110"/>
        <v>0</v>
      </c>
      <c r="O465" s="96">
        <f t="shared" ca="1" si="111"/>
        <v>0</v>
      </c>
      <c r="P465" s="87"/>
    </row>
    <row r="466" spans="1:16" ht="18.75" customHeight="1">
      <c r="A466" s="42"/>
      <c r="B466" s="89">
        <f t="shared" ca="1" si="102"/>
        <v>0</v>
      </c>
      <c r="C466" s="87">
        <f t="shared" ca="1" si="103"/>
        <v>0</v>
      </c>
      <c r="D466" s="616">
        <f t="shared" ca="1" si="98"/>
        <v>0</v>
      </c>
      <c r="E466" s="88">
        <f t="shared" ca="1" si="99"/>
        <v>0</v>
      </c>
      <c r="F466" s="88">
        <f t="shared" ca="1" si="100"/>
        <v>0</v>
      </c>
      <c r="G466" s="88">
        <f t="shared" ca="1" si="101"/>
        <v>0</v>
      </c>
      <c r="H466" s="96">
        <f t="shared" ca="1" si="104"/>
        <v>0</v>
      </c>
      <c r="I466" s="90">
        <f t="shared" ca="1" si="105"/>
        <v>0</v>
      </c>
      <c r="J466" s="90">
        <f t="shared" ca="1" si="106"/>
        <v>0</v>
      </c>
      <c r="K466" s="90">
        <f t="shared" ca="1" si="107"/>
        <v>0</v>
      </c>
      <c r="L466" s="90">
        <f t="shared" ca="1" si="108"/>
        <v>0</v>
      </c>
      <c r="M466" s="96">
        <f t="shared" ca="1" si="109"/>
        <v>0</v>
      </c>
      <c r="N466" s="96">
        <f t="shared" ca="1" si="110"/>
        <v>0</v>
      </c>
      <c r="O466" s="96">
        <f t="shared" ca="1" si="111"/>
        <v>0</v>
      </c>
      <c r="P466" s="87"/>
    </row>
    <row r="467" spans="1:16" ht="18.75" customHeight="1">
      <c r="A467" s="42"/>
      <c r="B467" s="89">
        <f t="shared" ca="1" si="102"/>
        <v>0</v>
      </c>
      <c r="C467" s="87">
        <f t="shared" ca="1" si="103"/>
        <v>0</v>
      </c>
      <c r="D467" s="616">
        <f t="shared" ca="1" si="98"/>
        <v>0</v>
      </c>
      <c r="E467" s="88">
        <f t="shared" ca="1" si="99"/>
        <v>0</v>
      </c>
      <c r="F467" s="88">
        <f t="shared" ca="1" si="100"/>
        <v>0</v>
      </c>
      <c r="G467" s="88">
        <f t="shared" ca="1" si="101"/>
        <v>0</v>
      </c>
      <c r="H467" s="96">
        <f t="shared" ca="1" si="104"/>
        <v>0</v>
      </c>
      <c r="I467" s="90">
        <f t="shared" ca="1" si="105"/>
        <v>0</v>
      </c>
      <c r="J467" s="90">
        <f t="shared" ca="1" si="106"/>
        <v>0</v>
      </c>
      <c r="K467" s="90">
        <f t="shared" ca="1" si="107"/>
        <v>0</v>
      </c>
      <c r="L467" s="90">
        <f t="shared" ca="1" si="108"/>
        <v>0</v>
      </c>
      <c r="M467" s="96">
        <f t="shared" ca="1" si="109"/>
        <v>0</v>
      </c>
      <c r="N467" s="96">
        <f t="shared" ca="1" si="110"/>
        <v>0</v>
      </c>
      <c r="O467" s="96">
        <f t="shared" ca="1" si="111"/>
        <v>0</v>
      </c>
      <c r="P467" s="87"/>
    </row>
    <row r="468" spans="1:16" ht="18.75" customHeight="1">
      <c r="A468" s="42"/>
      <c r="B468" s="89">
        <f t="shared" ca="1" si="102"/>
        <v>0</v>
      </c>
      <c r="C468" s="87">
        <f t="shared" ca="1" si="103"/>
        <v>0</v>
      </c>
      <c r="D468" s="616">
        <f t="shared" ca="1" si="98"/>
        <v>0</v>
      </c>
      <c r="E468" s="88">
        <f t="shared" ca="1" si="99"/>
        <v>0</v>
      </c>
      <c r="F468" s="88">
        <f t="shared" ca="1" si="100"/>
        <v>0</v>
      </c>
      <c r="G468" s="88">
        <f t="shared" ca="1" si="101"/>
        <v>0</v>
      </c>
      <c r="H468" s="96">
        <f t="shared" ca="1" si="104"/>
        <v>0</v>
      </c>
      <c r="I468" s="90">
        <f t="shared" ca="1" si="105"/>
        <v>0</v>
      </c>
      <c r="J468" s="90">
        <f t="shared" ca="1" si="106"/>
        <v>0</v>
      </c>
      <c r="K468" s="90">
        <f t="shared" ca="1" si="107"/>
        <v>0</v>
      </c>
      <c r="L468" s="90">
        <f t="shared" ca="1" si="108"/>
        <v>0</v>
      </c>
      <c r="M468" s="96">
        <f t="shared" ca="1" si="109"/>
        <v>0</v>
      </c>
      <c r="N468" s="96">
        <f t="shared" ca="1" si="110"/>
        <v>0</v>
      </c>
      <c r="O468" s="96">
        <f t="shared" ca="1" si="111"/>
        <v>0</v>
      </c>
      <c r="P468" s="87"/>
    </row>
    <row r="469" spans="1:16" ht="18.75" customHeight="1">
      <c r="A469" s="42"/>
      <c r="B469" s="89" t="str">
        <f t="shared" ca="1" si="102"/>
        <v>Найменування виду ГЗ</v>
      </c>
      <c r="C469" s="87">
        <f t="shared" ca="1" si="103"/>
        <v>0</v>
      </c>
      <c r="D469" s="616">
        <f t="shared" ca="1" si="98"/>
        <v>0</v>
      </c>
      <c r="E469" s="88">
        <f t="shared" ca="1" si="99"/>
        <v>0</v>
      </c>
      <c r="F469" s="88">
        <f t="shared" ca="1" si="100"/>
        <v>0</v>
      </c>
      <c r="G469" s="88">
        <f t="shared" ca="1" si="101"/>
        <v>0</v>
      </c>
      <c r="H469" s="96">
        <f t="shared" ca="1" si="104"/>
        <v>0</v>
      </c>
      <c r="I469" s="90">
        <f t="shared" ca="1" si="105"/>
        <v>0</v>
      </c>
      <c r="J469" s="90">
        <f t="shared" ca="1" si="106"/>
        <v>0</v>
      </c>
      <c r="K469" s="90">
        <f t="shared" ca="1" si="107"/>
        <v>0</v>
      </c>
      <c r="L469" s="90">
        <f t="shared" ca="1" si="108"/>
        <v>0</v>
      </c>
      <c r="M469" s="96">
        <f t="shared" ca="1" si="109"/>
        <v>0</v>
      </c>
      <c r="N469" s="96">
        <f t="shared" ca="1" si="110"/>
        <v>0</v>
      </c>
      <c r="O469" s="96">
        <f t="shared" ca="1" si="111"/>
        <v>0</v>
      </c>
      <c r="P469" s="87"/>
    </row>
    <row r="470" spans="1:16" ht="18.75" customHeight="1">
      <c r="A470" s="42"/>
      <c r="B470" s="89" t="str">
        <f t="shared" ca="1" si="102"/>
        <v>Посадовий оклад</v>
      </c>
      <c r="C470" s="87">
        <f t="shared" ca="1" si="103"/>
        <v>0</v>
      </c>
      <c r="D470" s="616">
        <f t="shared" ca="1" si="98"/>
        <v>0</v>
      </c>
      <c r="E470" s="88">
        <f t="shared" ca="1" si="99"/>
        <v>0</v>
      </c>
      <c r="F470" s="88">
        <f t="shared" ca="1" si="100"/>
        <v>0</v>
      </c>
      <c r="G470" s="88">
        <f t="shared" ca="1" si="101"/>
        <v>0</v>
      </c>
      <c r="H470" s="96">
        <f t="shared" ca="1" si="104"/>
        <v>0</v>
      </c>
      <c r="I470" s="90">
        <f t="shared" ca="1" si="105"/>
        <v>0</v>
      </c>
      <c r="J470" s="90">
        <f t="shared" ca="1" si="106"/>
        <v>0</v>
      </c>
      <c r="K470" s="90">
        <f t="shared" ca="1" si="107"/>
        <v>0</v>
      </c>
      <c r="L470" s="90">
        <f t="shared" ca="1" si="108"/>
        <v>0</v>
      </c>
      <c r="M470" s="96">
        <f t="shared" ca="1" si="109"/>
        <v>0</v>
      </c>
      <c r="N470" s="96">
        <f t="shared" ca="1" si="110"/>
        <v>0</v>
      </c>
      <c r="O470" s="96">
        <f t="shared" ca="1" si="111"/>
        <v>0</v>
      </c>
      <c r="P470" s="87"/>
    </row>
    <row r="471" spans="1:16" ht="18.75" customHeight="1">
      <c r="A471" s="42"/>
      <c r="B471" s="89">
        <f t="shared" ca="1" si="102"/>
        <v>0</v>
      </c>
      <c r="C471" s="87" t="str">
        <f t="shared" ca="1" si="103"/>
        <v>НЕ ОТРИМУЮТЬ</v>
      </c>
      <c r="D471" s="616">
        <f t="shared" ca="1" si="98"/>
        <v>0</v>
      </c>
      <c r="E471" s="88">
        <f t="shared" ca="1" si="99"/>
        <v>0</v>
      </c>
      <c r="F471" s="88">
        <f t="shared" ca="1" si="100"/>
        <v>0</v>
      </c>
      <c r="G471" s="88">
        <f t="shared" ca="1" si="101"/>
        <v>0</v>
      </c>
      <c r="H471" s="96">
        <f t="shared" ca="1" si="104"/>
        <v>0</v>
      </c>
      <c r="I471" s="90">
        <f t="shared" ca="1" si="105"/>
        <v>0</v>
      </c>
      <c r="J471" s="90">
        <f t="shared" ca="1" si="106"/>
        <v>0</v>
      </c>
      <c r="K471" s="90">
        <f t="shared" ca="1" si="107"/>
        <v>0</v>
      </c>
      <c r="L471" s="90">
        <f t="shared" ca="1" si="108"/>
        <v>0</v>
      </c>
      <c r="M471" s="96">
        <f t="shared" ca="1" si="109"/>
        <v>0</v>
      </c>
      <c r="N471" s="96">
        <f t="shared" ca="1" si="110"/>
        <v>0</v>
      </c>
      <c r="O471" s="96">
        <f t="shared" ca="1" si="111"/>
        <v>0</v>
      </c>
      <c r="P471" s="87"/>
    </row>
    <row r="472" spans="1:16" ht="18.75" customHeight="1">
      <c r="A472" s="42"/>
      <c r="B472" s="89">
        <f t="shared" ca="1" si="102"/>
        <v>1</v>
      </c>
      <c r="C472" s="87">
        <f t="shared" ca="1" si="103"/>
        <v>2470</v>
      </c>
      <c r="D472" s="616">
        <f t="shared" ca="1" si="98"/>
        <v>0</v>
      </c>
      <c r="E472" s="88">
        <f t="shared" ca="1" si="99"/>
        <v>0</v>
      </c>
      <c r="F472" s="88">
        <f t="shared" ca="1" si="100"/>
        <v>0</v>
      </c>
      <c r="G472" s="88">
        <f t="shared" ca="1" si="101"/>
        <v>0</v>
      </c>
      <c r="H472" s="96">
        <f t="shared" ca="1" si="104"/>
        <v>0</v>
      </c>
      <c r="I472" s="90">
        <f t="shared" ca="1" si="105"/>
        <v>0</v>
      </c>
      <c r="J472" s="90">
        <f t="shared" ca="1" si="106"/>
        <v>0</v>
      </c>
      <c r="K472" s="90">
        <f t="shared" ca="1" si="107"/>
        <v>0</v>
      </c>
      <c r="L472" s="90">
        <f t="shared" ca="1" si="108"/>
        <v>0</v>
      </c>
      <c r="M472" s="96">
        <f t="shared" ca="1" si="109"/>
        <v>0</v>
      </c>
      <c r="N472" s="96">
        <f t="shared" ca="1" si="110"/>
        <v>0</v>
      </c>
      <c r="O472" s="96">
        <f t="shared" ca="1" si="111"/>
        <v>0</v>
      </c>
      <c r="P472" s="87"/>
    </row>
    <row r="473" spans="1:16" ht="18.75" customHeight="1">
      <c r="A473" s="42"/>
      <c r="B473" s="89">
        <f t="shared" ca="1" si="102"/>
        <v>2</v>
      </c>
      <c r="C473" s="87">
        <f t="shared" ca="1" si="103"/>
        <v>2550</v>
      </c>
      <c r="D473" s="616">
        <f t="shared" ca="1" si="98"/>
        <v>0</v>
      </c>
      <c r="E473" s="88">
        <f t="shared" ca="1" si="99"/>
        <v>0</v>
      </c>
      <c r="F473" s="88">
        <f t="shared" ca="1" si="100"/>
        <v>0</v>
      </c>
      <c r="G473" s="88">
        <f t="shared" ca="1" si="101"/>
        <v>0</v>
      </c>
      <c r="H473" s="96">
        <f t="shared" ca="1" si="104"/>
        <v>0</v>
      </c>
      <c r="I473" s="90">
        <f t="shared" ca="1" si="105"/>
        <v>0</v>
      </c>
      <c r="J473" s="90">
        <f t="shared" ca="1" si="106"/>
        <v>0</v>
      </c>
      <c r="K473" s="90">
        <f t="shared" ca="1" si="107"/>
        <v>0</v>
      </c>
      <c r="L473" s="90">
        <f t="shared" ca="1" si="108"/>
        <v>0</v>
      </c>
      <c r="M473" s="96">
        <f t="shared" ca="1" si="109"/>
        <v>0</v>
      </c>
      <c r="N473" s="96">
        <f t="shared" ca="1" si="110"/>
        <v>0</v>
      </c>
      <c r="O473" s="96">
        <f t="shared" ca="1" si="111"/>
        <v>0</v>
      </c>
      <c r="P473" s="87"/>
    </row>
    <row r="474" spans="1:16" ht="18.75" customHeight="1">
      <c r="A474" s="42"/>
      <c r="B474" s="89">
        <f t="shared" ca="1" si="102"/>
        <v>3</v>
      </c>
      <c r="C474" s="87">
        <f t="shared" ca="1" si="103"/>
        <v>2640</v>
      </c>
      <c r="D474" s="100">
        <f t="shared" ref="D474:D534" ca="1" si="112">INDIRECT("Відомість!dj"&amp;ROW()-11)</f>
        <v>0</v>
      </c>
      <c r="E474" s="88">
        <f t="shared" ref="E474:E534" ca="1" si="113">INDIRECT("Відомість!dk"&amp;ROW()-11)</f>
        <v>0</v>
      </c>
      <c r="F474" s="88">
        <f t="shared" ref="F474:F534" ca="1" si="114">INDIRECT("Відомість!dl"&amp;ROW()-11)</f>
        <v>0</v>
      </c>
      <c r="G474" s="88">
        <f t="shared" ref="G474:G534" ca="1" si="115">INDIRECT("Відомість!dm"&amp;ROW()-11)</f>
        <v>0</v>
      </c>
      <c r="H474" s="96">
        <f t="shared" ref="H474:H505" ca="1" si="116">IF(E474=0,0,INDIRECT("Відомість!cv"&amp;ROW()-11))</f>
        <v>0</v>
      </c>
      <c r="I474" s="90">
        <f t="shared" ref="I474:I505" ca="1" si="117">IF(E474=0,0,INDIRECT("Відомість!cw"&amp;ROW()-11))</f>
        <v>0</v>
      </c>
      <c r="J474" s="90">
        <f t="shared" ref="J474:J508" ca="1" si="118">IF(E474=0,0,IF(E474=0,0,INDIRECT("Відомість!cy"&amp;ROW()-11)))</f>
        <v>0</v>
      </c>
      <c r="K474" s="90">
        <f t="shared" ref="K474:K505" ca="1" si="119">IF(E474=0,0,(INDIRECT("Відомість!cz"&amp;ROW()-11))+(INDIRECT("Відомість!da"&amp;ROW()-11)))</f>
        <v>0</v>
      </c>
      <c r="L474" s="90">
        <f t="shared" ref="L474:L505" ca="1" si="120">IF(E474=0,0,INDIRECT("Відомість!db"&amp;ROW()-11))</f>
        <v>0</v>
      </c>
      <c r="M474" s="96">
        <f t="shared" ref="M474:M505" ca="1" si="121">IF(E474=0,0,INDIRECT("Відомість!dc"&amp;ROW()-11))</f>
        <v>0</v>
      </c>
      <c r="N474" s="96">
        <f t="shared" ref="N474:N512" ca="1" si="122">IF(E474=0,0,INDIRECT("Відомість!de"&amp;ROW()-11))</f>
        <v>0</v>
      </c>
      <c r="O474" s="96">
        <f t="shared" ref="O474:O512" ca="1" si="123">IF(E474=0,0,INDIRECT("Відомість!dh"&amp;ROW()-11))</f>
        <v>0</v>
      </c>
      <c r="P474" s="87"/>
    </row>
    <row r="475" spans="1:16" ht="18.75" customHeight="1">
      <c r="A475" s="42"/>
      <c r="B475" s="89">
        <f t="shared" ca="1" si="102"/>
        <v>4</v>
      </c>
      <c r="C475" s="87">
        <f t="shared" ca="1" si="103"/>
        <v>2730</v>
      </c>
      <c r="D475" s="100">
        <f t="shared" ca="1" si="112"/>
        <v>0</v>
      </c>
      <c r="E475" s="88">
        <f t="shared" ca="1" si="113"/>
        <v>0</v>
      </c>
      <c r="F475" s="88">
        <f t="shared" ca="1" si="114"/>
        <v>0</v>
      </c>
      <c r="G475" s="88">
        <f t="shared" ca="1" si="115"/>
        <v>0</v>
      </c>
      <c r="H475" s="96">
        <f t="shared" ca="1" si="116"/>
        <v>0</v>
      </c>
      <c r="I475" s="90">
        <f t="shared" ca="1" si="117"/>
        <v>0</v>
      </c>
      <c r="J475" s="90">
        <f t="shared" ca="1" si="118"/>
        <v>0</v>
      </c>
      <c r="K475" s="90">
        <f t="shared" ca="1" si="119"/>
        <v>0</v>
      </c>
      <c r="L475" s="90">
        <f t="shared" ca="1" si="120"/>
        <v>0</v>
      </c>
      <c r="M475" s="96">
        <f t="shared" ca="1" si="121"/>
        <v>0</v>
      </c>
      <c r="N475" s="96">
        <f t="shared" ca="1" si="122"/>
        <v>0</v>
      </c>
      <c r="O475" s="96">
        <f t="shared" ca="1" si="123"/>
        <v>0</v>
      </c>
      <c r="P475" s="87"/>
    </row>
    <row r="476" spans="1:16" ht="18.75" customHeight="1">
      <c r="A476" s="42"/>
      <c r="B476" s="89">
        <f t="shared" ca="1" si="102"/>
        <v>5</v>
      </c>
      <c r="C476" s="87">
        <f t="shared" ca="1" si="103"/>
        <v>2820</v>
      </c>
      <c r="D476" s="100">
        <f t="shared" ca="1" si="112"/>
        <v>0</v>
      </c>
      <c r="E476" s="88">
        <f t="shared" ca="1" si="113"/>
        <v>0</v>
      </c>
      <c r="F476" s="88">
        <f t="shared" ca="1" si="114"/>
        <v>0</v>
      </c>
      <c r="G476" s="88">
        <f t="shared" ca="1" si="115"/>
        <v>0</v>
      </c>
      <c r="H476" s="96">
        <f t="shared" ca="1" si="116"/>
        <v>0</v>
      </c>
      <c r="I476" s="90">
        <f t="shared" ca="1" si="117"/>
        <v>0</v>
      </c>
      <c r="J476" s="90">
        <f t="shared" ca="1" si="118"/>
        <v>0</v>
      </c>
      <c r="K476" s="90">
        <f t="shared" ca="1" si="119"/>
        <v>0</v>
      </c>
      <c r="L476" s="90">
        <f t="shared" ca="1" si="120"/>
        <v>0</v>
      </c>
      <c r="M476" s="96">
        <f t="shared" ca="1" si="121"/>
        <v>0</v>
      </c>
      <c r="N476" s="96">
        <f t="shared" ca="1" si="122"/>
        <v>0</v>
      </c>
      <c r="O476" s="96">
        <f t="shared" ca="1" si="123"/>
        <v>0</v>
      </c>
      <c r="P476" s="87"/>
    </row>
    <row r="477" spans="1:16" ht="18.75" customHeight="1">
      <c r="A477" s="42"/>
      <c r="B477" s="89">
        <f t="shared" ca="1" si="102"/>
        <v>6</v>
      </c>
      <c r="C477" s="87">
        <f t="shared" ca="1" si="103"/>
        <v>2910</v>
      </c>
      <c r="D477" s="100">
        <f t="shared" ca="1" si="112"/>
        <v>0</v>
      </c>
      <c r="E477" s="88">
        <f t="shared" ca="1" si="113"/>
        <v>0</v>
      </c>
      <c r="F477" s="88">
        <f t="shared" ca="1" si="114"/>
        <v>0</v>
      </c>
      <c r="G477" s="88">
        <f t="shared" ca="1" si="115"/>
        <v>0</v>
      </c>
      <c r="H477" s="96">
        <f t="shared" ca="1" si="116"/>
        <v>0</v>
      </c>
      <c r="I477" s="90">
        <f t="shared" ca="1" si="117"/>
        <v>0</v>
      </c>
      <c r="J477" s="90">
        <f t="shared" ca="1" si="118"/>
        <v>0</v>
      </c>
      <c r="K477" s="90">
        <f t="shared" ca="1" si="119"/>
        <v>0</v>
      </c>
      <c r="L477" s="90">
        <f t="shared" ca="1" si="120"/>
        <v>0</v>
      </c>
      <c r="M477" s="96">
        <f t="shared" ca="1" si="121"/>
        <v>0</v>
      </c>
      <c r="N477" s="96">
        <f t="shared" ca="1" si="122"/>
        <v>0</v>
      </c>
      <c r="O477" s="96">
        <f t="shared" ca="1" si="123"/>
        <v>0</v>
      </c>
      <c r="P477" s="87"/>
    </row>
    <row r="478" spans="1:16" ht="18.75" customHeight="1">
      <c r="A478" s="42"/>
      <c r="B478" s="89">
        <f t="shared" ca="1" si="102"/>
        <v>7</v>
      </c>
      <c r="C478" s="87">
        <f t="shared" ca="1" si="103"/>
        <v>3000</v>
      </c>
      <c r="D478" s="100">
        <f t="shared" ca="1" si="112"/>
        <v>0</v>
      </c>
      <c r="E478" s="88">
        <f t="shared" ca="1" si="113"/>
        <v>0</v>
      </c>
      <c r="F478" s="88">
        <f t="shared" ca="1" si="114"/>
        <v>0</v>
      </c>
      <c r="G478" s="88">
        <f t="shared" ca="1" si="115"/>
        <v>0</v>
      </c>
      <c r="H478" s="96">
        <f t="shared" ca="1" si="116"/>
        <v>0</v>
      </c>
      <c r="I478" s="90">
        <f t="shared" ca="1" si="117"/>
        <v>0</v>
      </c>
      <c r="J478" s="90">
        <f t="shared" ca="1" si="118"/>
        <v>0</v>
      </c>
      <c r="K478" s="90">
        <f t="shared" ca="1" si="119"/>
        <v>0</v>
      </c>
      <c r="L478" s="90">
        <f t="shared" ca="1" si="120"/>
        <v>0</v>
      </c>
      <c r="M478" s="96">
        <f t="shared" ca="1" si="121"/>
        <v>0</v>
      </c>
      <c r="N478" s="96">
        <f t="shared" ca="1" si="122"/>
        <v>0</v>
      </c>
      <c r="O478" s="96">
        <f t="shared" ca="1" si="123"/>
        <v>0</v>
      </c>
      <c r="P478" s="87"/>
    </row>
    <row r="479" spans="1:16" ht="18.75" customHeight="1">
      <c r="A479" s="42"/>
      <c r="B479" s="89">
        <f t="shared" ca="1" si="102"/>
        <v>8</v>
      </c>
      <c r="C479" s="87">
        <f t="shared" ca="1" si="103"/>
        <v>3080</v>
      </c>
      <c r="D479" s="100">
        <f t="shared" ca="1" si="112"/>
        <v>0</v>
      </c>
      <c r="E479" s="88">
        <f t="shared" ca="1" si="113"/>
        <v>0</v>
      </c>
      <c r="F479" s="88">
        <f t="shared" ca="1" si="114"/>
        <v>0</v>
      </c>
      <c r="G479" s="88">
        <f t="shared" ca="1" si="115"/>
        <v>0</v>
      </c>
      <c r="H479" s="96">
        <f t="shared" ca="1" si="116"/>
        <v>0</v>
      </c>
      <c r="I479" s="90">
        <f t="shared" ca="1" si="117"/>
        <v>0</v>
      </c>
      <c r="J479" s="90">
        <f t="shared" ca="1" si="118"/>
        <v>0</v>
      </c>
      <c r="K479" s="90">
        <f t="shared" ca="1" si="119"/>
        <v>0</v>
      </c>
      <c r="L479" s="90">
        <f t="shared" ca="1" si="120"/>
        <v>0</v>
      </c>
      <c r="M479" s="96">
        <f t="shared" ca="1" si="121"/>
        <v>0</v>
      </c>
      <c r="N479" s="96">
        <f t="shared" ca="1" si="122"/>
        <v>0</v>
      </c>
      <c r="O479" s="96">
        <f t="shared" ca="1" si="123"/>
        <v>0</v>
      </c>
      <c r="P479" s="87"/>
    </row>
    <row r="480" spans="1:16" ht="18.75" customHeight="1">
      <c r="A480" s="42"/>
      <c r="B480" s="89">
        <f t="shared" ca="1" si="102"/>
        <v>9</v>
      </c>
      <c r="C480" s="87">
        <f t="shared" ca="1" si="103"/>
        <v>3170</v>
      </c>
      <c r="D480" s="100">
        <f t="shared" ca="1" si="112"/>
        <v>0</v>
      </c>
      <c r="E480" s="88">
        <f t="shared" ca="1" si="113"/>
        <v>0</v>
      </c>
      <c r="F480" s="88">
        <f t="shared" ca="1" si="114"/>
        <v>0</v>
      </c>
      <c r="G480" s="88">
        <f t="shared" ca="1" si="115"/>
        <v>0</v>
      </c>
      <c r="H480" s="96">
        <f t="shared" ca="1" si="116"/>
        <v>0</v>
      </c>
      <c r="I480" s="90">
        <f t="shared" ca="1" si="117"/>
        <v>0</v>
      </c>
      <c r="J480" s="90">
        <f t="shared" ca="1" si="118"/>
        <v>0</v>
      </c>
      <c r="K480" s="90">
        <f t="shared" ca="1" si="119"/>
        <v>0</v>
      </c>
      <c r="L480" s="90">
        <f t="shared" ca="1" si="120"/>
        <v>0</v>
      </c>
      <c r="M480" s="96">
        <f t="shared" ca="1" si="121"/>
        <v>0</v>
      </c>
      <c r="N480" s="96">
        <f t="shared" ca="1" si="122"/>
        <v>0</v>
      </c>
      <c r="O480" s="96">
        <f t="shared" ca="1" si="123"/>
        <v>0</v>
      </c>
      <c r="P480" s="87"/>
    </row>
    <row r="481" spans="1:16" ht="18.75" customHeight="1">
      <c r="A481" s="42"/>
      <c r="B481" s="89">
        <f t="shared" ca="1" si="102"/>
        <v>10</v>
      </c>
      <c r="C481" s="87">
        <f t="shared" ca="1" si="103"/>
        <v>3260</v>
      </c>
      <c r="D481" s="100">
        <f t="shared" ca="1" si="112"/>
        <v>0</v>
      </c>
      <c r="E481" s="88">
        <f t="shared" ca="1" si="113"/>
        <v>0</v>
      </c>
      <c r="F481" s="88">
        <f t="shared" ca="1" si="114"/>
        <v>0</v>
      </c>
      <c r="G481" s="88">
        <f t="shared" ca="1" si="115"/>
        <v>0</v>
      </c>
      <c r="H481" s="96">
        <f t="shared" ca="1" si="116"/>
        <v>0</v>
      </c>
      <c r="I481" s="90">
        <f t="shared" ca="1" si="117"/>
        <v>0</v>
      </c>
      <c r="J481" s="90">
        <f t="shared" ca="1" si="118"/>
        <v>0</v>
      </c>
      <c r="K481" s="90">
        <f t="shared" ca="1" si="119"/>
        <v>0</v>
      </c>
      <c r="L481" s="90">
        <f t="shared" ca="1" si="120"/>
        <v>0</v>
      </c>
      <c r="M481" s="96">
        <f t="shared" ca="1" si="121"/>
        <v>0</v>
      </c>
      <c r="N481" s="96">
        <f t="shared" ca="1" si="122"/>
        <v>0</v>
      </c>
      <c r="O481" s="96">
        <f t="shared" ca="1" si="123"/>
        <v>0</v>
      </c>
      <c r="P481" s="87"/>
    </row>
    <row r="482" spans="1:16" ht="18.75" customHeight="1">
      <c r="A482" s="42"/>
      <c r="B482" s="89">
        <f t="shared" ca="1" si="102"/>
        <v>11</v>
      </c>
      <c r="C482" s="87">
        <f t="shared" ca="1" si="103"/>
        <v>3350</v>
      </c>
      <c r="D482" s="100">
        <f t="shared" ca="1" si="112"/>
        <v>0</v>
      </c>
      <c r="E482" s="88">
        <f t="shared" ca="1" si="113"/>
        <v>0</v>
      </c>
      <c r="F482" s="88">
        <f t="shared" ca="1" si="114"/>
        <v>0</v>
      </c>
      <c r="G482" s="88">
        <f t="shared" ca="1" si="115"/>
        <v>0</v>
      </c>
      <c r="H482" s="96">
        <f t="shared" ca="1" si="116"/>
        <v>0</v>
      </c>
      <c r="I482" s="90">
        <f t="shared" ca="1" si="117"/>
        <v>0</v>
      </c>
      <c r="J482" s="90">
        <f t="shared" ca="1" si="118"/>
        <v>0</v>
      </c>
      <c r="K482" s="90">
        <f t="shared" ca="1" si="119"/>
        <v>0</v>
      </c>
      <c r="L482" s="90">
        <f t="shared" ca="1" si="120"/>
        <v>0</v>
      </c>
      <c r="M482" s="96">
        <f t="shared" ca="1" si="121"/>
        <v>0</v>
      </c>
      <c r="N482" s="96">
        <f t="shared" ca="1" si="122"/>
        <v>0</v>
      </c>
      <c r="O482" s="96">
        <f t="shared" ca="1" si="123"/>
        <v>0</v>
      </c>
      <c r="P482" s="87"/>
    </row>
    <row r="483" spans="1:16" ht="18.75" customHeight="1">
      <c r="A483" s="42"/>
      <c r="B483" s="89">
        <f t="shared" ca="1" si="102"/>
        <v>12</v>
      </c>
      <c r="C483" s="87">
        <f t="shared" ca="1" si="103"/>
        <v>3440</v>
      </c>
      <c r="D483" s="100">
        <f t="shared" ca="1" si="112"/>
        <v>0</v>
      </c>
      <c r="E483" s="88">
        <f t="shared" ca="1" si="113"/>
        <v>0</v>
      </c>
      <c r="F483" s="88">
        <f t="shared" ca="1" si="114"/>
        <v>0</v>
      </c>
      <c r="G483" s="88">
        <f t="shared" ca="1" si="115"/>
        <v>0</v>
      </c>
      <c r="H483" s="96">
        <f t="shared" ca="1" si="116"/>
        <v>0</v>
      </c>
      <c r="I483" s="90">
        <f t="shared" ca="1" si="117"/>
        <v>0</v>
      </c>
      <c r="J483" s="90">
        <f t="shared" ca="1" si="118"/>
        <v>0</v>
      </c>
      <c r="K483" s="90">
        <f t="shared" ca="1" si="119"/>
        <v>0</v>
      </c>
      <c r="L483" s="90">
        <f t="shared" ca="1" si="120"/>
        <v>0</v>
      </c>
      <c r="M483" s="96">
        <f t="shared" ca="1" si="121"/>
        <v>0</v>
      </c>
      <c r="N483" s="96">
        <f t="shared" ca="1" si="122"/>
        <v>0</v>
      </c>
      <c r="O483" s="96">
        <f t="shared" ca="1" si="123"/>
        <v>0</v>
      </c>
      <c r="P483" s="87"/>
    </row>
    <row r="484" spans="1:16" ht="18.75" customHeight="1">
      <c r="A484" s="42"/>
      <c r="B484" s="89">
        <f t="shared" ca="1" si="102"/>
        <v>13</v>
      </c>
      <c r="C484" s="87">
        <f t="shared" ca="1" si="103"/>
        <v>3520</v>
      </c>
      <c r="D484" s="100">
        <f t="shared" ca="1" si="112"/>
        <v>0</v>
      </c>
      <c r="E484" s="88">
        <f t="shared" ca="1" si="113"/>
        <v>0</v>
      </c>
      <c r="F484" s="88">
        <f t="shared" ca="1" si="114"/>
        <v>0</v>
      </c>
      <c r="G484" s="88">
        <f t="shared" ca="1" si="115"/>
        <v>0</v>
      </c>
      <c r="H484" s="96">
        <f t="shared" ca="1" si="116"/>
        <v>0</v>
      </c>
      <c r="I484" s="90">
        <f t="shared" ca="1" si="117"/>
        <v>0</v>
      </c>
      <c r="J484" s="90">
        <f t="shared" ca="1" si="118"/>
        <v>0</v>
      </c>
      <c r="K484" s="90">
        <f t="shared" ca="1" si="119"/>
        <v>0</v>
      </c>
      <c r="L484" s="90">
        <f t="shared" ca="1" si="120"/>
        <v>0</v>
      </c>
      <c r="M484" s="96">
        <f t="shared" ca="1" si="121"/>
        <v>0</v>
      </c>
      <c r="N484" s="96">
        <f t="shared" ca="1" si="122"/>
        <v>0</v>
      </c>
      <c r="O484" s="96">
        <f t="shared" ca="1" si="123"/>
        <v>0</v>
      </c>
      <c r="P484" s="87"/>
    </row>
    <row r="485" spans="1:16" ht="18.75" customHeight="1">
      <c r="A485" s="42"/>
      <c r="B485" s="89">
        <f t="shared" ca="1" si="102"/>
        <v>14</v>
      </c>
      <c r="C485" s="87">
        <f t="shared" ca="1" si="103"/>
        <v>3660</v>
      </c>
      <c r="D485" s="100">
        <f t="shared" ca="1" si="112"/>
        <v>0</v>
      </c>
      <c r="E485" s="88">
        <f t="shared" ca="1" si="113"/>
        <v>0</v>
      </c>
      <c r="F485" s="88">
        <f t="shared" ca="1" si="114"/>
        <v>0</v>
      </c>
      <c r="G485" s="88">
        <f t="shared" ca="1" si="115"/>
        <v>0</v>
      </c>
      <c r="H485" s="96">
        <f t="shared" ca="1" si="116"/>
        <v>0</v>
      </c>
      <c r="I485" s="90">
        <f t="shared" ca="1" si="117"/>
        <v>0</v>
      </c>
      <c r="J485" s="90">
        <f t="shared" ca="1" si="118"/>
        <v>0</v>
      </c>
      <c r="K485" s="90">
        <f t="shared" ca="1" si="119"/>
        <v>0</v>
      </c>
      <c r="L485" s="90">
        <f t="shared" ca="1" si="120"/>
        <v>0</v>
      </c>
      <c r="M485" s="96">
        <f t="shared" ca="1" si="121"/>
        <v>0</v>
      </c>
      <c r="N485" s="96">
        <f t="shared" ca="1" si="122"/>
        <v>0</v>
      </c>
      <c r="O485" s="96">
        <f t="shared" ca="1" si="123"/>
        <v>0</v>
      </c>
      <c r="P485" s="87"/>
    </row>
    <row r="486" spans="1:16" ht="18.75" customHeight="1">
      <c r="A486" s="42"/>
      <c r="B486" s="89">
        <f t="shared" ca="1" si="102"/>
        <v>15</v>
      </c>
      <c r="C486" s="87">
        <f t="shared" ca="1" si="103"/>
        <v>3810</v>
      </c>
      <c r="D486" s="100">
        <f t="shared" ca="1" si="112"/>
        <v>0</v>
      </c>
      <c r="E486" s="88">
        <f t="shared" ca="1" si="113"/>
        <v>0</v>
      </c>
      <c r="F486" s="88">
        <f t="shared" ca="1" si="114"/>
        <v>0</v>
      </c>
      <c r="G486" s="88">
        <f t="shared" ca="1" si="115"/>
        <v>0</v>
      </c>
      <c r="H486" s="96">
        <f t="shared" ca="1" si="116"/>
        <v>0</v>
      </c>
      <c r="I486" s="90">
        <f t="shared" ca="1" si="117"/>
        <v>0</v>
      </c>
      <c r="J486" s="90">
        <f t="shared" ca="1" si="118"/>
        <v>0</v>
      </c>
      <c r="K486" s="90">
        <f t="shared" ca="1" si="119"/>
        <v>0</v>
      </c>
      <c r="L486" s="90">
        <f t="shared" ca="1" si="120"/>
        <v>0</v>
      </c>
      <c r="M486" s="96">
        <f t="shared" ca="1" si="121"/>
        <v>0</v>
      </c>
      <c r="N486" s="96">
        <f t="shared" ca="1" si="122"/>
        <v>0</v>
      </c>
      <c r="O486" s="96">
        <f t="shared" ca="1" si="123"/>
        <v>0</v>
      </c>
      <c r="P486" s="87"/>
    </row>
    <row r="487" spans="1:16" ht="18.75" customHeight="1">
      <c r="A487" s="42"/>
      <c r="B487" s="89">
        <f t="shared" ca="1" si="102"/>
        <v>16</v>
      </c>
      <c r="C487" s="87">
        <f t="shared" ca="1" si="103"/>
        <v>3950</v>
      </c>
      <c r="D487" s="100">
        <f t="shared" ca="1" si="112"/>
        <v>0</v>
      </c>
      <c r="E487" s="88">
        <f t="shared" ca="1" si="113"/>
        <v>0</v>
      </c>
      <c r="F487" s="88">
        <f t="shared" ca="1" si="114"/>
        <v>0</v>
      </c>
      <c r="G487" s="88">
        <f t="shared" ca="1" si="115"/>
        <v>0</v>
      </c>
      <c r="H487" s="96">
        <f t="shared" ca="1" si="116"/>
        <v>0</v>
      </c>
      <c r="I487" s="90">
        <f t="shared" ca="1" si="117"/>
        <v>0</v>
      </c>
      <c r="J487" s="90">
        <f t="shared" ca="1" si="118"/>
        <v>0</v>
      </c>
      <c r="K487" s="90">
        <f t="shared" ca="1" si="119"/>
        <v>0</v>
      </c>
      <c r="L487" s="90">
        <f t="shared" ca="1" si="120"/>
        <v>0</v>
      </c>
      <c r="M487" s="96">
        <f t="shared" ca="1" si="121"/>
        <v>0</v>
      </c>
      <c r="N487" s="96">
        <f t="shared" ca="1" si="122"/>
        <v>0</v>
      </c>
      <c r="O487" s="96">
        <f t="shared" ca="1" si="123"/>
        <v>0</v>
      </c>
      <c r="P487" s="87"/>
    </row>
    <row r="488" spans="1:16" ht="18.75" customHeight="1">
      <c r="A488" s="42"/>
      <c r="B488" s="89">
        <f t="shared" ca="1" si="102"/>
        <v>17</v>
      </c>
      <c r="C488" s="87">
        <f t="shared" ca="1" si="103"/>
        <v>4090</v>
      </c>
      <c r="D488" s="100">
        <f t="shared" ca="1" si="112"/>
        <v>0</v>
      </c>
      <c r="E488" s="88">
        <f t="shared" ca="1" si="113"/>
        <v>0</v>
      </c>
      <c r="F488" s="88">
        <f t="shared" ca="1" si="114"/>
        <v>0</v>
      </c>
      <c r="G488" s="88">
        <f t="shared" ca="1" si="115"/>
        <v>0</v>
      </c>
      <c r="H488" s="96">
        <f t="shared" ca="1" si="116"/>
        <v>0</v>
      </c>
      <c r="I488" s="90">
        <f t="shared" ca="1" si="117"/>
        <v>0</v>
      </c>
      <c r="J488" s="90">
        <f t="shared" ca="1" si="118"/>
        <v>0</v>
      </c>
      <c r="K488" s="90">
        <f t="shared" ca="1" si="119"/>
        <v>0</v>
      </c>
      <c r="L488" s="90">
        <f t="shared" ca="1" si="120"/>
        <v>0</v>
      </c>
      <c r="M488" s="96">
        <f t="shared" ca="1" si="121"/>
        <v>0</v>
      </c>
      <c r="N488" s="96">
        <f t="shared" ca="1" si="122"/>
        <v>0</v>
      </c>
      <c r="O488" s="96">
        <f t="shared" ca="1" si="123"/>
        <v>0</v>
      </c>
      <c r="P488" s="87"/>
    </row>
    <row r="489" spans="1:16" ht="18.75" customHeight="1">
      <c r="A489" s="42"/>
      <c r="B489" s="89">
        <f t="shared" ca="1" si="102"/>
        <v>18</v>
      </c>
      <c r="C489" s="87">
        <f t="shared" ca="1" si="103"/>
        <v>4230</v>
      </c>
      <c r="D489" s="100">
        <f t="shared" ca="1" si="112"/>
        <v>0</v>
      </c>
      <c r="E489" s="88">
        <f t="shared" ca="1" si="113"/>
        <v>0</v>
      </c>
      <c r="F489" s="88">
        <f t="shared" ca="1" si="114"/>
        <v>0</v>
      </c>
      <c r="G489" s="88">
        <f t="shared" ca="1" si="115"/>
        <v>0</v>
      </c>
      <c r="H489" s="96">
        <f t="shared" ca="1" si="116"/>
        <v>0</v>
      </c>
      <c r="I489" s="90">
        <f t="shared" ca="1" si="117"/>
        <v>0</v>
      </c>
      <c r="J489" s="90">
        <f t="shared" ca="1" si="118"/>
        <v>0</v>
      </c>
      <c r="K489" s="90">
        <f t="shared" ca="1" si="119"/>
        <v>0</v>
      </c>
      <c r="L489" s="90">
        <f t="shared" ca="1" si="120"/>
        <v>0</v>
      </c>
      <c r="M489" s="96">
        <f t="shared" ca="1" si="121"/>
        <v>0</v>
      </c>
      <c r="N489" s="96">
        <f t="shared" ca="1" si="122"/>
        <v>0</v>
      </c>
      <c r="O489" s="96">
        <f t="shared" ca="1" si="123"/>
        <v>0</v>
      </c>
      <c r="P489" s="87"/>
    </row>
    <row r="490" spans="1:16" ht="18.75" customHeight="1">
      <c r="A490" s="42"/>
      <c r="B490" s="89">
        <f t="shared" ca="1" si="102"/>
        <v>19</v>
      </c>
      <c r="C490" s="87">
        <f t="shared" ca="1" si="103"/>
        <v>4370</v>
      </c>
      <c r="D490" s="100">
        <f t="shared" ca="1" si="112"/>
        <v>0</v>
      </c>
      <c r="E490" s="88">
        <f t="shared" ca="1" si="113"/>
        <v>0</v>
      </c>
      <c r="F490" s="88">
        <f t="shared" ca="1" si="114"/>
        <v>0</v>
      </c>
      <c r="G490" s="88">
        <f t="shared" ca="1" si="115"/>
        <v>0</v>
      </c>
      <c r="H490" s="96">
        <f t="shared" ca="1" si="116"/>
        <v>0</v>
      </c>
      <c r="I490" s="90">
        <f t="shared" ca="1" si="117"/>
        <v>0</v>
      </c>
      <c r="J490" s="90">
        <f t="shared" ca="1" si="118"/>
        <v>0</v>
      </c>
      <c r="K490" s="90">
        <f t="shared" ca="1" si="119"/>
        <v>0</v>
      </c>
      <c r="L490" s="90">
        <f t="shared" ca="1" si="120"/>
        <v>0</v>
      </c>
      <c r="M490" s="96">
        <f t="shared" ca="1" si="121"/>
        <v>0</v>
      </c>
      <c r="N490" s="96">
        <f t="shared" ca="1" si="122"/>
        <v>0</v>
      </c>
      <c r="O490" s="96">
        <f t="shared" ca="1" si="123"/>
        <v>0</v>
      </c>
      <c r="P490" s="87"/>
    </row>
    <row r="491" spans="1:16" ht="18.75" customHeight="1">
      <c r="A491" s="42"/>
      <c r="B491" s="89">
        <f t="shared" ca="1" si="102"/>
        <v>20</v>
      </c>
      <c r="C491" s="87">
        <f t="shared" ca="1" si="103"/>
        <v>4510</v>
      </c>
      <c r="D491" s="100">
        <f t="shared" ca="1" si="112"/>
        <v>0</v>
      </c>
      <c r="E491" s="88">
        <f t="shared" ca="1" si="113"/>
        <v>0</v>
      </c>
      <c r="F491" s="88">
        <f t="shared" ca="1" si="114"/>
        <v>0</v>
      </c>
      <c r="G491" s="88">
        <f t="shared" ca="1" si="115"/>
        <v>0</v>
      </c>
      <c r="H491" s="96">
        <f t="shared" ca="1" si="116"/>
        <v>0</v>
      </c>
      <c r="I491" s="90">
        <f t="shared" ca="1" si="117"/>
        <v>0</v>
      </c>
      <c r="J491" s="90">
        <f t="shared" ca="1" si="118"/>
        <v>0</v>
      </c>
      <c r="K491" s="90">
        <f t="shared" ca="1" si="119"/>
        <v>0</v>
      </c>
      <c r="L491" s="90">
        <f t="shared" ca="1" si="120"/>
        <v>0</v>
      </c>
      <c r="M491" s="96">
        <f t="shared" ca="1" si="121"/>
        <v>0</v>
      </c>
      <c r="N491" s="96">
        <f t="shared" ca="1" si="122"/>
        <v>0</v>
      </c>
      <c r="O491" s="96">
        <f t="shared" ca="1" si="123"/>
        <v>0</v>
      </c>
      <c r="P491" s="87"/>
    </row>
    <row r="492" spans="1:16" ht="18.75" customHeight="1">
      <c r="A492" s="42"/>
      <c r="B492" s="89">
        <f t="shared" ca="1" si="102"/>
        <v>21</v>
      </c>
      <c r="C492" s="87">
        <f t="shared" ca="1" si="103"/>
        <v>4650</v>
      </c>
      <c r="D492" s="100">
        <f t="shared" ca="1" si="112"/>
        <v>0</v>
      </c>
      <c r="E492" s="88">
        <f t="shared" ca="1" si="113"/>
        <v>0</v>
      </c>
      <c r="F492" s="88">
        <f t="shared" ca="1" si="114"/>
        <v>0</v>
      </c>
      <c r="G492" s="88">
        <f t="shared" ca="1" si="115"/>
        <v>0</v>
      </c>
      <c r="H492" s="96">
        <f t="shared" ca="1" si="116"/>
        <v>0</v>
      </c>
      <c r="I492" s="90">
        <f t="shared" ca="1" si="117"/>
        <v>0</v>
      </c>
      <c r="J492" s="90">
        <f t="shared" ca="1" si="118"/>
        <v>0</v>
      </c>
      <c r="K492" s="90">
        <f t="shared" ca="1" si="119"/>
        <v>0</v>
      </c>
      <c r="L492" s="90">
        <f t="shared" ca="1" si="120"/>
        <v>0</v>
      </c>
      <c r="M492" s="96">
        <f t="shared" ca="1" si="121"/>
        <v>0</v>
      </c>
      <c r="N492" s="96">
        <f t="shared" ca="1" si="122"/>
        <v>0</v>
      </c>
      <c r="O492" s="96">
        <f t="shared" ca="1" si="123"/>
        <v>0</v>
      </c>
      <c r="P492" s="87"/>
    </row>
    <row r="493" spans="1:16" ht="18.75" customHeight="1">
      <c r="A493" s="42"/>
      <c r="B493" s="89">
        <f t="shared" ca="1" si="102"/>
        <v>22</v>
      </c>
      <c r="C493" s="87">
        <f t="shared" ca="1" si="103"/>
        <v>4790</v>
      </c>
      <c r="D493" s="100">
        <f t="shared" ca="1" si="112"/>
        <v>0</v>
      </c>
      <c r="E493" s="88">
        <f t="shared" ca="1" si="113"/>
        <v>0</v>
      </c>
      <c r="F493" s="88">
        <f t="shared" ca="1" si="114"/>
        <v>0</v>
      </c>
      <c r="G493" s="88">
        <f t="shared" ca="1" si="115"/>
        <v>0</v>
      </c>
      <c r="H493" s="96">
        <f t="shared" ca="1" si="116"/>
        <v>0</v>
      </c>
      <c r="I493" s="90">
        <f t="shared" ca="1" si="117"/>
        <v>0</v>
      </c>
      <c r="J493" s="90">
        <f t="shared" ca="1" si="118"/>
        <v>0</v>
      </c>
      <c r="K493" s="90">
        <f t="shared" ca="1" si="119"/>
        <v>0</v>
      </c>
      <c r="L493" s="90">
        <f t="shared" ca="1" si="120"/>
        <v>0</v>
      </c>
      <c r="M493" s="96">
        <f t="shared" ca="1" si="121"/>
        <v>0</v>
      </c>
      <c r="N493" s="96">
        <f t="shared" ca="1" si="122"/>
        <v>0</v>
      </c>
      <c r="O493" s="96">
        <f t="shared" ca="1" si="123"/>
        <v>0</v>
      </c>
      <c r="P493" s="87"/>
    </row>
    <row r="494" spans="1:16" ht="18.75" customHeight="1">
      <c r="A494" s="42"/>
      <c r="B494" s="89">
        <f t="shared" ca="1" si="102"/>
        <v>23</v>
      </c>
      <c r="C494" s="87">
        <f t="shared" ca="1" si="103"/>
        <v>4930</v>
      </c>
      <c r="D494" s="100">
        <f t="shared" ca="1" si="112"/>
        <v>0</v>
      </c>
      <c r="E494" s="88">
        <f t="shared" ca="1" si="113"/>
        <v>0</v>
      </c>
      <c r="F494" s="88">
        <f t="shared" ca="1" si="114"/>
        <v>0</v>
      </c>
      <c r="G494" s="88">
        <f t="shared" ca="1" si="115"/>
        <v>0</v>
      </c>
      <c r="H494" s="96">
        <f t="shared" ca="1" si="116"/>
        <v>0</v>
      </c>
      <c r="I494" s="90">
        <f t="shared" ca="1" si="117"/>
        <v>0</v>
      </c>
      <c r="J494" s="90">
        <f t="shared" ca="1" si="118"/>
        <v>0</v>
      </c>
      <c r="K494" s="90">
        <f t="shared" ca="1" si="119"/>
        <v>0</v>
      </c>
      <c r="L494" s="90">
        <f t="shared" ca="1" si="120"/>
        <v>0</v>
      </c>
      <c r="M494" s="96">
        <f t="shared" ca="1" si="121"/>
        <v>0</v>
      </c>
      <c r="N494" s="96">
        <f t="shared" ca="1" si="122"/>
        <v>0</v>
      </c>
      <c r="O494" s="96">
        <f t="shared" ca="1" si="123"/>
        <v>0</v>
      </c>
      <c r="P494" s="87"/>
    </row>
    <row r="495" spans="1:16" ht="18.75" customHeight="1">
      <c r="A495" s="42"/>
      <c r="B495" s="89">
        <f t="shared" ca="1" si="102"/>
        <v>24</v>
      </c>
      <c r="C495" s="87">
        <f t="shared" ca="1" si="103"/>
        <v>5070</v>
      </c>
      <c r="D495" s="100">
        <f t="shared" ca="1" si="112"/>
        <v>0</v>
      </c>
      <c r="E495" s="88">
        <f t="shared" ca="1" si="113"/>
        <v>0</v>
      </c>
      <c r="F495" s="88">
        <f t="shared" ca="1" si="114"/>
        <v>0</v>
      </c>
      <c r="G495" s="88">
        <f t="shared" ca="1" si="115"/>
        <v>0</v>
      </c>
      <c r="H495" s="96">
        <f t="shared" ca="1" si="116"/>
        <v>0</v>
      </c>
      <c r="I495" s="90">
        <f t="shared" ca="1" si="117"/>
        <v>0</v>
      </c>
      <c r="J495" s="90">
        <f t="shared" ca="1" si="118"/>
        <v>0</v>
      </c>
      <c r="K495" s="90">
        <f t="shared" ca="1" si="119"/>
        <v>0</v>
      </c>
      <c r="L495" s="90">
        <f t="shared" ca="1" si="120"/>
        <v>0</v>
      </c>
      <c r="M495" s="96">
        <f t="shared" ca="1" si="121"/>
        <v>0</v>
      </c>
      <c r="N495" s="96">
        <f t="shared" ca="1" si="122"/>
        <v>0</v>
      </c>
      <c r="O495" s="96">
        <f t="shared" ca="1" si="123"/>
        <v>0</v>
      </c>
      <c r="P495" s="87"/>
    </row>
    <row r="496" spans="1:16" ht="18.75" customHeight="1">
      <c r="A496" s="42"/>
      <c r="B496" s="89">
        <f t="shared" ca="1" si="102"/>
        <v>25</v>
      </c>
      <c r="C496" s="87">
        <f t="shared" ca="1" si="103"/>
        <v>5220</v>
      </c>
      <c r="D496" s="100">
        <f t="shared" ca="1" si="112"/>
        <v>0</v>
      </c>
      <c r="E496" s="88">
        <f t="shared" ca="1" si="113"/>
        <v>0</v>
      </c>
      <c r="F496" s="88">
        <f t="shared" ca="1" si="114"/>
        <v>0</v>
      </c>
      <c r="G496" s="88">
        <f t="shared" ca="1" si="115"/>
        <v>0</v>
      </c>
      <c r="H496" s="96">
        <f t="shared" ca="1" si="116"/>
        <v>0</v>
      </c>
      <c r="I496" s="90">
        <f t="shared" ca="1" si="117"/>
        <v>0</v>
      </c>
      <c r="J496" s="90">
        <f t="shared" ca="1" si="118"/>
        <v>0</v>
      </c>
      <c r="K496" s="90">
        <f t="shared" ca="1" si="119"/>
        <v>0</v>
      </c>
      <c r="L496" s="90">
        <f t="shared" ca="1" si="120"/>
        <v>0</v>
      </c>
      <c r="M496" s="96">
        <f t="shared" ca="1" si="121"/>
        <v>0</v>
      </c>
      <c r="N496" s="96">
        <f t="shared" ca="1" si="122"/>
        <v>0</v>
      </c>
      <c r="O496" s="96">
        <f t="shared" ca="1" si="123"/>
        <v>0</v>
      </c>
      <c r="P496" s="87"/>
    </row>
    <row r="497" spans="1:16" ht="18.75" customHeight="1">
      <c r="A497" s="42"/>
      <c r="B497" s="89">
        <f t="shared" ca="1" si="102"/>
        <v>26</v>
      </c>
      <c r="C497" s="87">
        <f t="shared" ca="1" si="103"/>
        <v>5360</v>
      </c>
      <c r="D497" s="100">
        <f t="shared" ca="1" si="112"/>
        <v>0</v>
      </c>
      <c r="E497" s="88">
        <f t="shared" ca="1" si="113"/>
        <v>0</v>
      </c>
      <c r="F497" s="88">
        <f t="shared" ca="1" si="114"/>
        <v>0</v>
      </c>
      <c r="G497" s="88">
        <f t="shared" ca="1" si="115"/>
        <v>0</v>
      </c>
      <c r="H497" s="96">
        <f t="shared" ca="1" si="116"/>
        <v>0</v>
      </c>
      <c r="I497" s="90">
        <f t="shared" ca="1" si="117"/>
        <v>0</v>
      </c>
      <c r="J497" s="90">
        <f t="shared" ca="1" si="118"/>
        <v>0</v>
      </c>
      <c r="K497" s="90">
        <f t="shared" ca="1" si="119"/>
        <v>0</v>
      </c>
      <c r="L497" s="90">
        <f t="shared" ca="1" si="120"/>
        <v>0</v>
      </c>
      <c r="M497" s="96">
        <f t="shared" ca="1" si="121"/>
        <v>0</v>
      </c>
      <c r="N497" s="96">
        <f t="shared" ca="1" si="122"/>
        <v>0</v>
      </c>
      <c r="O497" s="96">
        <f t="shared" ca="1" si="123"/>
        <v>0</v>
      </c>
      <c r="P497" s="87"/>
    </row>
    <row r="498" spans="1:16" ht="18.75" customHeight="1">
      <c r="A498" s="42"/>
      <c r="B498" s="89">
        <f t="shared" ca="1" si="102"/>
        <v>27</v>
      </c>
      <c r="C498" s="87">
        <f t="shared" ca="1" si="103"/>
        <v>5500</v>
      </c>
      <c r="D498" s="100">
        <f t="shared" ca="1" si="112"/>
        <v>0</v>
      </c>
      <c r="E498" s="88">
        <f t="shared" ca="1" si="113"/>
        <v>0</v>
      </c>
      <c r="F498" s="88">
        <f t="shared" ca="1" si="114"/>
        <v>0</v>
      </c>
      <c r="G498" s="88">
        <f t="shared" ca="1" si="115"/>
        <v>0</v>
      </c>
      <c r="H498" s="96">
        <f t="shared" ca="1" si="116"/>
        <v>0</v>
      </c>
      <c r="I498" s="90">
        <f t="shared" ca="1" si="117"/>
        <v>0</v>
      </c>
      <c r="J498" s="90">
        <f t="shared" ca="1" si="118"/>
        <v>0</v>
      </c>
      <c r="K498" s="90">
        <f t="shared" ca="1" si="119"/>
        <v>0</v>
      </c>
      <c r="L498" s="90">
        <f t="shared" ca="1" si="120"/>
        <v>0</v>
      </c>
      <c r="M498" s="96">
        <f t="shared" ca="1" si="121"/>
        <v>0</v>
      </c>
      <c r="N498" s="96">
        <f t="shared" ca="1" si="122"/>
        <v>0</v>
      </c>
      <c r="O498" s="96">
        <f t="shared" ca="1" si="123"/>
        <v>0</v>
      </c>
      <c r="P498" s="87"/>
    </row>
    <row r="499" spans="1:16" ht="18.75" customHeight="1">
      <c r="A499" s="42"/>
      <c r="B499" s="89">
        <f t="shared" ca="1" si="102"/>
        <v>28</v>
      </c>
      <c r="C499" s="87">
        <f t="shared" ca="1" si="103"/>
        <v>5640</v>
      </c>
      <c r="D499" s="100">
        <f t="shared" ca="1" si="112"/>
        <v>0</v>
      </c>
      <c r="E499" s="88">
        <f t="shared" ca="1" si="113"/>
        <v>0</v>
      </c>
      <c r="F499" s="88">
        <f t="shared" ca="1" si="114"/>
        <v>0</v>
      </c>
      <c r="G499" s="88">
        <f t="shared" ca="1" si="115"/>
        <v>0</v>
      </c>
      <c r="H499" s="96">
        <f t="shared" ca="1" si="116"/>
        <v>0</v>
      </c>
      <c r="I499" s="90">
        <f t="shared" ca="1" si="117"/>
        <v>0</v>
      </c>
      <c r="J499" s="90">
        <f t="shared" ca="1" si="118"/>
        <v>0</v>
      </c>
      <c r="K499" s="90">
        <f t="shared" ca="1" si="119"/>
        <v>0</v>
      </c>
      <c r="L499" s="90">
        <f t="shared" ca="1" si="120"/>
        <v>0</v>
      </c>
      <c r="M499" s="96">
        <f t="shared" ca="1" si="121"/>
        <v>0</v>
      </c>
      <c r="N499" s="96">
        <f t="shared" ca="1" si="122"/>
        <v>0</v>
      </c>
      <c r="O499" s="96">
        <f t="shared" ca="1" si="123"/>
        <v>0</v>
      </c>
      <c r="P499" s="87"/>
    </row>
    <row r="500" spans="1:16" ht="18.75" customHeight="1">
      <c r="A500" s="42"/>
      <c r="B500" s="89">
        <f t="shared" ca="1" si="102"/>
        <v>29</v>
      </c>
      <c r="C500" s="87">
        <f t="shared" ca="1" si="103"/>
        <v>5780</v>
      </c>
      <c r="D500" s="100">
        <f t="shared" ca="1" si="112"/>
        <v>0</v>
      </c>
      <c r="E500" s="88">
        <f t="shared" ca="1" si="113"/>
        <v>0</v>
      </c>
      <c r="F500" s="88">
        <f t="shared" ca="1" si="114"/>
        <v>0</v>
      </c>
      <c r="G500" s="88">
        <f t="shared" ca="1" si="115"/>
        <v>0</v>
      </c>
      <c r="H500" s="96">
        <f t="shared" ca="1" si="116"/>
        <v>0</v>
      </c>
      <c r="I500" s="90">
        <f t="shared" ca="1" si="117"/>
        <v>0</v>
      </c>
      <c r="J500" s="90">
        <f t="shared" ca="1" si="118"/>
        <v>0</v>
      </c>
      <c r="K500" s="90">
        <f t="shared" ca="1" si="119"/>
        <v>0</v>
      </c>
      <c r="L500" s="90">
        <f t="shared" ca="1" si="120"/>
        <v>0</v>
      </c>
      <c r="M500" s="96">
        <f t="shared" ca="1" si="121"/>
        <v>0</v>
      </c>
      <c r="N500" s="96">
        <f t="shared" ca="1" si="122"/>
        <v>0</v>
      </c>
      <c r="O500" s="96">
        <f t="shared" ca="1" si="123"/>
        <v>0</v>
      </c>
      <c r="P500" s="87"/>
    </row>
    <row r="501" spans="1:16" ht="18.75" customHeight="1">
      <c r="A501" s="42"/>
      <c r="B501" s="89">
        <f t="shared" ca="1" si="102"/>
        <v>30</v>
      </c>
      <c r="C501" s="87">
        <f t="shared" ca="1" si="103"/>
        <v>5920</v>
      </c>
      <c r="D501" s="100">
        <f t="shared" ca="1" si="112"/>
        <v>0</v>
      </c>
      <c r="E501" s="88">
        <f t="shared" ca="1" si="113"/>
        <v>0</v>
      </c>
      <c r="F501" s="88">
        <f t="shared" ca="1" si="114"/>
        <v>0</v>
      </c>
      <c r="G501" s="88">
        <f t="shared" ca="1" si="115"/>
        <v>0</v>
      </c>
      <c r="H501" s="96">
        <f t="shared" ca="1" si="116"/>
        <v>0</v>
      </c>
      <c r="I501" s="90">
        <f t="shared" ca="1" si="117"/>
        <v>0</v>
      </c>
      <c r="J501" s="90">
        <f t="shared" ca="1" si="118"/>
        <v>0</v>
      </c>
      <c r="K501" s="90">
        <f t="shared" ca="1" si="119"/>
        <v>0</v>
      </c>
      <c r="L501" s="90">
        <f t="shared" ca="1" si="120"/>
        <v>0</v>
      </c>
      <c r="M501" s="96">
        <f t="shared" ca="1" si="121"/>
        <v>0</v>
      </c>
      <c r="N501" s="96">
        <f t="shared" ca="1" si="122"/>
        <v>0</v>
      </c>
      <c r="O501" s="96">
        <f t="shared" ca="1" si="123"/>
        <v>0</v>
      </c>
      <c r="P501" s="87"/>
    </row>
    <row r="502" spans="1:16" ht="18.75" customHeight="1">
      <c r="A502" s="42"/>
      <c r="B502" s="89">
        <f t="shared" ca="1" si="102"/>
        <v>31</v>
      </c>
      <c r="C502" s="87">
        <f t="shared" ca="1" si="103"/>
        <v>6060</v>
      </c>
      <c r="D502" s="100">
        <f t="shared" ca="1" si="112"/>
        <v>0</v>
      </c>
      <c r="E502" s="88">
        <f t="shared" ca="1" si="113"/>
        <v>0</v>
      </c>
      <c r="F502" s="88">
        <f t="shared" ca="1" si="114"/>
        <v>0</v>
      </c>
      <c r="G502" s="88">
        <f t="shared" ca="1" si="115"/>
        <v>0</v>
      </c>
      <c r="H502" s="96">
        <f t="shared" ca="1" si="116"/>
        <v>0</v>
      </c>
      <c r="I502" s="90">
        <f t="shared" ca="1" si="117"/>
        <v>0</v>
      </c>
      <c r="J502" s="90">
        <f t="shared" ca="1" si="118"/>
        <v>0</v>
      </c>
      <c r="K502" s="90">
        <f t="shared" ca="1" si="119"/>
        <v>0</v>
      </c>
      <c r="L502" s="90">
        <f t="shared" ca="1" si="120"/>
        <v>0</v>
      </c>
      <c r="M502" s="96">
        <f t="shared" ca="1" si="121"/>
        <v>0</v>
      </c>
      <c r="N502" s="96">
        <f t="shared" ca="1" si="122"/>
        <v>0</v>
      </c>
      <c r="O502" s="96">
        <f t="shared" ca="1" si="123"/>
        <v>0</v>
      </c>
      <c r="P502" s="87"/>
    </row>
    <row r="503" spans="1:16" ht="18.75" customHeight="1">
      <c r="A503" s="42"/>
      <c r="B503" s="89">
        <f t="shared" ca="1" si="102"/>
        <v>32</v>
      </c>
      <c r="C503" s="87">
        <f t="shared" ca="1" si="103"/>
        <v>6200</v>
      </c>
      <c r="D503" s="100">
        <f t="shared" ca="1" si="112"/>
        <v>0</v>
      </c>
      <c r="E503" s="88">
        <f t="shared" ca="1" si="113"/>
        <v>0</v>
      </c>
      <c r="F503" s="88">
        <f t="shared" ca="1" si="114"/>
        <v>0</v>
      </c>
      <c r="G503" s="88">
        <f t="shared" ca="1" si="115"/>
        <v>0</v>
      </c>
      <c r="H503" s="96">
        <f t="shared" ca="1" si="116"/>
        <v>0</v>
      </c>
      <c r="I503" s="90">
        <f t="shared" ca="1" si="117"/>
        <v>0</v>
      </c>
      <c r="J503" s="90">
        <f t="shared" ca="1" si="118"/>
        <v>0</v>
      </c>
      <c r="K503" s="90">
        <f t="shared" ca="1" si="119"/>
        <v>0</v>
      </c>
      <c r="L503" s="90">
        <f t="shared" ca="1" si="120"/>
        <v>0</v>
      </c>
      <c r="M503" s="96">
        <f t="shared" ca="1" si="121"/>
        <v>0</v>
      </c>
      <c r="N503" s="96">
        <f t="shared" ca="1" si="122"/>
        <v>0</v>
      </c>
      <c r="O503" s="96">
        <f t="shared" ca="1" si="123"/>
        <v>0</v>
      </c>
      <c r="P503" s="87"/>
    </row>
    <row r="504" spans="1:16" ht="18.75" customHeight="1">
      <c r="A504" s="42"/>
      <c r="B504" s="89">
        <f t="shared" ca="1" si="102"/>
        <v>33</v>
      </c>
      <c r="C504" s="87">
        <f t="shared" ca="1" si="103"/>
        <v>6340</v>
      </c>
      <c r="D504" s="100">
        <f t="shared" ca="1" si="112"/>
        <v>0</v>
      </c>
      <c r="E504" s="88">
        <f t="shared" ca="1" si="113"/>
        <v>0</v>
      </c>
      <c r="F504" s="88">
        <f t="shared" ca="1" si="114"/>
        <v>0</v>
      </c>
      <c r="G504" s="88">
        <f t="shared" ca="1" si="115"/>
        <v>0</v>
      </c>
      <c r="H504" s="96">
        <f t="shared" ca="1" si="116"/>
        <v>0</v>
      </c>
      <c r="I504" s="90">
        <f t="shared" ca="1" si="117"/>
        <v>0</v>
      </c>
      <c r="J504" s="90">
        <f t="shared" ca="1" si="118"/>
        <v>0</v>
      </c>
      <c r="K504" s="90">
        <f t="shared" ca="1" si="119"/>
        <v>0</v>
      </c>
      <c r="L504" s="90">
        <f t="shared" ca="1" si="120"/>
        <v>0</v>
      </c>
      <c r="M504" s="96">
        <f t="shared" ca="1" si="121"/>
        <v>0</v>
      </c>
      <c r="N504" s="96">
        <f t="shared" ca="1" si="122"/>
        <v>0</v>
      </c>
      <c r="O504" s="96">
        <f t="shared" ca="1" si="123"/>
        <v>0</v>
      </c>
      <c r="P504" s="87"/>
    </row>
    <row r="505" spans="1:16" ht="18.75" customHeight="1">
      <c r="A505" s="42"/>
      <c r="B505" s="89">
        <f t="shared" ca="1" si="102"/>
        <v>34</v>
      </c>
      <c r="C505" s="87">
        <f t="shared" ca="1" si="103"/>
        <v>6480</v>
      </c>
      <c r="D505" s="100">
        <f t="shared" ca="1" si="112"/>
        <v>0</v>
      </c>
      <c r="E505" s="88">
        <f t="shared" ca="1" si="113"/>
        <v>0</v>
      </c>
      <c r="F505" s="88">
        <f t="shared" ca="1" si="114"/>
        <v>0</v>
      </c>
      <c r="G505" s="88">
        <f t="shared" ca="1" si="115"/>
        <v>0</v>
      </c>
      <c r="H505" s="96">
        <f t="shared" ca="1" si="116"/>
        <v>0</v>
      </c>
      <c r="I505" s="90">
        <f t="shared" ca="1" si="117"/>
        <v>0</v>
      </c>
      <c r="J505" s="90">
        <f t="shared" ca="1" si="118"/>
        <v>0</v>
      </c>
      <c r="K505" s="90">
        <f t="shared" ca="1" si="119"/>
        <v>0</v>
      </c>
      <c r="L505" s="90">
        <f t="shared" ca="1" si="120"/>
        <v>0</v>
      </c>
      <c r="M505" s="96">
        <f t="shared" ca="1" si="121"/>
        <v>0</v>
      </c>
      <c r="N505" s="96">
        <f t="shared" ca="1" si="122"/>
        <v>0</v>
      </c>
      <c r="O505" s="96">
        <f t="shared" ca="1" si="123"/>
        <v>0</v>
      </c>
      <c r="P505" s="87"/>
    </row>
    <row r="506" spans="1:16" ht="18.75" customHeight="1">
      <c r="A506" s="42"/>
      <c r="B506" s="89">
        <f t="shared" ca="1" si="102"/>
        <v>35</v>
      </c>
      <c r="C506" s="87">
        <f t="shared" ca="1" si="103"/>
        <v>6630</v>
      </c>
      <c r="D506" s="100">
        <f t="shared" ca="1" si="112"/>
        <v>0</v>
      </c>
      <c r="E506" s="88">
        <f t="shared" ca="1" si="113"/>
        <v>0</v>
      </c>
      <c r="F506" s="88">
        <f t="shared" ca="1" si="114"/>
        <v>0</v>
      </c>
      <c r="G506" s="88">
        <f t="shared" ca="1" si="115"/>
        <v>0</v>
      </c>
      <c r="H506" s="96">
        <f t="shared" ref="H506:H512" ca="1" si="124">IF(E506=0,0,INDIRECT("Відомість!cv"&amp;ROW()-11))</f>
        <v>0</v>
      </c>
      <c r="I506" s="90">
        <f t="shared" ref="I506:I512" ca="1" si="125">IF(E506=0,0,INDIRECT("Відомість!cw"&amp;ROW()-11))</f>
        <v>0</v>
      </c>
      <c r="J506" s="90">
        <f t="shared" ca="1" si="118"/>
        <v>0</v>
      </c>
      <c r="K506" s="90">
        <f t="shared" ref="K506:K512" ca="1" si="126">IF(E506=0,0,(INDIRECT("Відомість!cz"&amp;ROW()-11))+(INDIRECT("Відомість!da"&amp;ROW()-11)))</f>
        <v>0</v>
      </c>
      <c r="L506" s="90">
        <f t="shared" ref="L506:L512" ca="1" si="127">IF(E506=0,0,INDIRECT("Відомість!db"&amp;ROW()-11))</f>
        <v>0</v>
      </c>
      <c r="M506" s="96">
        <f t="shared" ref="M506:M512" ca="1" si="128">IF(E506=0,0,INDIRECT("Відомість!dc"&amp;ROW()-11))</f>
        <v>0</v>
      </c>
      <c r="N506" s="96">
        <f t="shared" ca="1" si="122"/>
        <v>0</v>
      </c>
      <c r="O506" s="96">
        <f t="shared" ca="1" si="123"/>
        <v>0</v>
      </c>
      <c r="P506" s="87"/>
    </row>
    <row r="507" spans="1:16" ht="18.75" customHeight="1">
      <c r="A507" s="42"/>
      <c r="B507" s="89">
        <f t="shared" ca="1" si="102"/>
        <v>36</v>
      </c>
      <c r="C507" s="87">
        <f t="shared" ca="1" si="103"/>
        <v>6770</v>
      </c>
      <c r="D507" s="100">
        <f t="shared" ca="1" si="112"/>
        <v>0</v>
      </c>
      <c r="E507" s="88">
        <f t="shared" ca="1" si="113"/>
        <v>0</v>
      </c>
      <c r="F507" s="88">
        <f t="shared" ca="1" si="114"/>
        <v>0</v>
      </c>
      <c r="G507" s="88">
        <f t="shared" ca="1" si="115"/>
        <v>0</v>
      </c>
      <c r="H507" s="96">
        <f t="shared" ca="1" si="124"/>
        <v>0</v>
      </c>
      <c r="I507" s="90">
        <f t="shared" ca="1" si="125"/>
        <v>0</v>
      </c>
      <c r="J507" s="90">
        <f t="shared" ca="1" si="118"/>
        <v>0</v>
      </c>
      <c r="K507" s="90">
        <f t="shared" ca="1" si="126"/>
        <v>0</v>
      </c>
      <c r="L507" s="90">
        <f t="shared" ca="1" si="127"/>
        <v>0</v>
      </c>
      <c r="M507" s="96">
        <f t="shared" ca="1" si="128"/>
        <v>0</v>
      </c>
      <c r="N507" s="96">
        <f t="shared" ca="1" si="122"/>
        <v>0</v>
      </c>
      <c r="O507" s="96">
        <f t="shared" ca="1" si="123"/>
        <v>0</v>
      </c>
      <c r="P507" s="87"/>
    </row>
    <row r="508" spans="1:16" ht="18.75" customHeight="1">
      <c r="A508" s="42"/>
      <c r="B508" s="89">
        <f t="shared" ca="1" si="102"/>
        <v>37</v>
      </c>
      <c r="C508" s="87">
        <f t="shared" ca="1" si="103"/>
        <v>6910</v>
      </c>
      <c r="D508" s="100">
        <f t="shared" ca="1" si="112"/>
        <v>0</v>
      </c>
      <c r="E508" s="88">
        <f t="shared" ca="1" si="113"/>
        <v>0</v>
      </c>
      <c r="F508" s="88">
        <f t="shared" ca="1" si="114"/>
        <v>0</v>
      </c>
      <c r="G508" s="88">
        <f t="shared" ca="1" si="115"/>
        <v>0</v>
      </c>
      <c r="H508" s="96">
        <f t="shared" ca="1" si="124"/>
        <v>0</v>
      </c>
      <c r="I508" s="90">
        <f t="shared" ca="1" si="125"/>
        <v>0</v>
      </c>
      <c r="J508" s="90">
        <f t="shared" ca="1" si="118"/>
        <v>0</v>
      </c>
      <c r="K508" s="90">
        <f t="shared" ca="1" si="126"/>
        <v>0</v>
      </c>
      <c r="L508" s="90">
        <f t="shared" ca="1" si="127"/>
        <v>0</v>
      </c>
      <c r="M508" s="96">
        <f t="shared" ca="1" si="128"/>
        <v>0</v>
      </c>
      <c r="N508" s="96">
        <f t="shared" ca="1" si="122"/>
        <v>0</v>
      </c>
      <c r="O508" s="96">
        <f t="shared" ca="1" si="123"/>
        <v>0</v>
      </c>
      <c r="P508" s="87"/>
    </row>
    <row r="509" spans="1:16" ht="18.75" customHeight="1">
      <c r="A509" s="42"/>
      <c r="B509" s="89">
        <f t="shared" ca="1" si="102"/>
        <v>38</v>
      </c>
      <c r="C509" s="87">
        <f t="shared" ca="1" si="103"/>
        <v>7050</v>
      </c>
      <c r="D509" s="100">
        <f t="shared" ca="1" si="112"/>
        <v>0</v>
      </c>
      <c r="E509" s="88">
        <f t="shared" ca="1" si="113"/>
        <v>0</v>
      </c>
      <c r="F509" s="88">
        <f t="shared" ca="1" si="114"/>
        <v>0</v>
      </c>
      <c r="G509" s="88">
        <f t="shared" ca="1" si="115"/>
        <v>0</v>
      </c>
      <c r="H509" s="96">
        <f t="shared" ca="1" si="124"/>
        <v>0</v>
      </c>
      <c r="I509" s="90">
        <f t="shared" ca="1" si="125"/>
        <v>0</v>
      </c>
      <c r="J509" s="90">
        <f ca="1">IF(E509=0,0,IF(E509=0,0,INDIRECT("Відомість!cy"&amp;ROW()-11)))</f>
        <v>0</v>
      </c>
      <c r="K509" s="90">
        <f t="shared" ca="1" si="126"/>
        <v>0</v>
      </c>
      <c r="L509" s="90">
        <f t="shared" ca="1" si="127"/>
        <v>0</v>
      </c>
      <c r="M509" s="96">
        <f t="shared" ca="1" si="128"/>
        <v>0</v>
      </c>
      <c r="N509" s="96">
        <f t="shared" ca="1" si="122"/>
        <v>0</v>
      </c>
      <c r="O509" s="96">
        <f t="shared" ca="1" si="123"/>
        <v>0</v>
      </c>
      <c r="P509" s="87"/>
    </row>
    <row r="510" spans="1:16" ht="18.75" customHeight="1">
      <c r="A510" s="42"/>
      <c r="B510" s="89">
        <f t="shared" ca="1" si="102"/>
        <v>39</v>
      </c>
      <c r="C510" s="87">
        <f t="shared" ca="1" si="103"/>
        <v>7190</v>
      </c>
      <c r="D510" s="100">
        <f t="shared" ca="1" si="112"/>
        <v>0</v>
      </c>
      <c r="E510" s="88">
        <f t="shared" ca="1" si="113"/>
        <v>0</v>
      </c>
      <c r="F510" s="88">
        <f t="shared" ca="1" si="114"/>
        <v>0</v>
      </c>
      <c r="G510" s="88">
        <f t="shared" ca="1" si="115"/>
        <v>0</v>
      </c>
      <c r="H510" s="96">
        <f t="shared" ca="1" si="124"/>
        <v>0</v>
      </c>
      <c r="I510" s="90">
        <f t="shared" ca="1" si="125"/>
        <v>0</v>
      </c>
      <c r="J510" s="90">
        <f ca="1">IF(E510=0,0,IF(E510=0,0,INDIRECT("Відомість!cy"&amp;ROW()-11)))</f>
        <v>0</v>
      </c>
      <c r="K510" s="90">
        <f t="shared" ca="1" si="126"/>
        <v>0</v>
      </c>
      <c r="L510" s="90">
        <f t="shared" ca="1" si="127"/>
        <v>0</v>
      </c>
      <c r="M510" s="96">
        <f t="shared" ca="1" si="128"/>
        <v>0</v>
      </c>
      <c r="N510" s="96">
        <f t="shared" ca="1" si="122"/>
        <v>0</v>
      </c>
      <c r="O510" s="96">
        <f t="shared" ca="1" si="123"/>
        <v>0</v>
      </c>
      <c r="P510" s="87"/>
    </row>
    <row r="511" spans="1:16" ht="18.75" customHeight="1">
      <c r="A511" s="42"/>
      <c r="B511" s="89">
        <f t="shared" ca="1" si="102"/>
        <v>40</v>
      </c>
      <c r="C511" s="87">
        <f t="shared" ca="1" si="103"/>
        <v>7330</v>
      </c>
      <c r="D511" s="100">
        <f t="shared" ca="1" si="112"/>
        <v>0</v>
      </c>
      <c r="E511" s="88">
        <f t="shared" ca="1" si="113"/>
        <v>0</v>
      </c>
      <c r="F511" s="88">
        <f t="shared" ca="1" si="114"/>
        <v>0</v>
      </c>
      <c r="G511" s="88">
        <f t="shared" ca="1" si="115"/>
        <v>0</v>
      </c>
      <c r="H511" s="96">
        <f t="shared" ca="1" si="124"/>
        <v>0</v>
      </c>
      <c r="I511" s="90">
        <f t="shared" ca="1" si="125"/>
        <v>0</v>
      </c>
      <c r="J511" s="90">
        <f ca="1">IF(E511=0,0,IF(E511=0,0,INDIRECT("Відомість!cy"&amp;ROW()-11)))</f>
        <v>0</v>
      </c>
      <c r="K511" s="90">
        <f t="shared" ca="1" si="126"/>
        <v>0</v>
      </c>
      <c r="L511" s="90">
        <f t="shared" ca="1" si="127"/>
        <v>0</v>
      </c>
      <c r="M511" s="96">
        <f t="shared" ca="1" si="128"/>
        <v>0</v>
      </c>
      <c r="N511" s="96">
        <f t="shared" ca="1" si="122"/>
        <v>0</v>
      </c>
      <c r="O511" s="96">
        <f t="shared" ca="1" si="123"/>
        <v>0</v>
      </c>
      <c r="P511" s="87"/>
    </row>
    <row r="512" spans="1:16" ht="18.75" customHeight="1">
      <c r="A512" s="42"/>
      <c r="B512" s="89">
        <f t="shared" ca="1" si="102"/>
        <v>41</v>
      </c>
      <c r="C512" s="87">
        <f t="shared" ca="1" si="103"/>
        <v>7470</v>
      </c>
      <c r="D512" s="100">
        <f t="shared" ca="1" si="112"/>
        <v>0</v>
      </c>
      <c r="E512" s="88">
        <f t="shared" ca="1" si="113"/>
        <v>0</v>
      </c>
      <c r="F512" s="88">
        <f t="shared" ca="1" si="114"/>
        <v>0</v>
      </c>
      <c r="G512" s="88">
        <f t="shared" ca="1" si="115"/>
        <v>0</v>
      </c>
      <c r="H512" s="96">
        <f t="shared" ca="1" si="124"/>
        <v>0</v>
      </c>
      <c r="I512" s="90">
        <f t="shared" ca="1" si="125"/>
        <v>0</v>
      </c>
      <c r="J512" s="90">
        <f ca="1">IF(E512=0,0,IF(E512=0,0,INDIRECT("Відомість!cy"&amp;ROW()-11)))</f>
        <v>0</v>
      </c>
      <c r="K512" s="90">
        <f t="shared" ca="1" si="126"/>
        <v>0</v>
      </c>
      <c r="L512" s="90">
        <f t="shared" ca="1" si="127"/>
        <v>0</v>
      </c>
      <c r="M512" s="96">
        <f t="shared" ca="1" si="128"/>
        <v>0</v>
      </c>
      <c r="N512" s="96">
        <f t="shared" ca="1" si="122"/>
        <v>0</v>
      </c>
      <c r="O512" s="96">
        <f t="shared" ca="1" si="123"/>
        <v>0</v>
      </c>
      <c r="P512" s="87"/>
    </row>
    <row r="513" spans="1:16" ht="18.75" customHeight="1">
      <c r="A513" s="42"/>
      <c r="B513" s="89">
        <f t="shared" ca="1" si="102"/>
        <v>42</v>
      </c>
      <c r="C513" s="87">
        <f t="shared" ca="1" si="103"/>
        <v>7610</v>
      </c>
      <c r="D513" s="100">
        <f t="shared" ca="1" si="112"/>
        <v>0</v>
      </c>
      <c r="E513" s="88">
        <f t="shared" ca="1" si="113"/>
        <v>0</v>
      </c>
      <c r="F513" s="88">
        <f t="shared" ca="1" si="114"/>
        <v>0</v>
      </c>
      <c r="G513" s="88">
        <f t="shared" ca="1" si="115"/>
        <v>0</v>
      </c>
      <c r="H513" s="96">
        <f t="shared" ref="H513:H534" ca="1" si="129">IF(E513=0,0,INDIRECT("Відомість!cv"&amp;ROW()-11))</f>
        <v>0</v>
      </c>
      <c r="I513" s="90">
        <f t="shared" ref="I513:I534" ca="1" si="130">IF(E513=0,0,INDIRECT("Відомість!cw"&amp;ROW()-11))</f>
        <v>0</v>
      </c>
      <c r="J513" s="90">
        <f t="shared" ref="J513:J534" ca="1" si="131">IF(E513=0,0,IF(E513=0,0,INDIRECT("Відомість!cy"&amp;ROW()-11)))</f>
        <v>0</v>
      </c>
      <c r="K513" s="90">
        <f t="shared" ref="K513:K534" ca="1" si="132">IF(E513=0,0,(INDIRECT("Відомість!cz"&amp;ROW()-11))+(INDIRECT("Відомість!da"&amp;ROW()-11)))</f>
        <v>0</v>
      </c>
      <c r="L513" s="90">
        <f t="shared" ref="L513:L534" ca="1" si="133">IF(E513=0,0,INDIRECT("Відомість!db"&amp;ROW()-11))</f>
        <v>0</v>
      </c>
      <c r="M513" s="96">
        <f t="shared" ref="M513:M534" ca="1" si="134">IF(E513=0,0,INDIRECT("Відомість!dc"&amp;ROW()-11))</f>
        <v>0</v>
      </c>
      <c r="N513" s="96">
        <f t="shared" ref="N513:N534" ca="1" si="135">IF(E513=0,0,INDIRECT("Відомість!de"&amp;ROW()-11))</f>
        <v>0</v>
      </c>
      <c r="O513" s="96">
        <f t="shared" ref="O513:O534" ca="1" si="136">IF(E513=0,0,INDIRECT("Відомість!dh"&amp;ROW()-11))</f>
        <v>0</v>
      </c>
      <c r="P513" s="87"/>
    </row>
    <row r="514" spans="1:16" ht="18.75" customHeight="1" thickBot="1">
      <c r="A514" s="42"/>
      <c r="B514" s="89">
        <f t="shared" ca="1" si="102"/>
        <v>43</v>
      </c>
      <c r="C514" s="87">
        <f t="shared" ca="1" si="103"/>
        <v>7750</v>
      </c>
      <c r="D514" s="100">
        <f t="shared" ca="1" si="112"/>
        <v>0</v>
      </c>
      <c r="E514" s="88">
        <f t="shared" ca="1" si="113"/>
        <v>0</v>
      </c>
      <c r="F514" s="88">
        <f t="shared" ca="1" si="114"/>
        <v>0</v>
      </c>
      <c r="G514" s="88">
        <f t="shared" ca="1" si="115"/>
        <v>0</v>
      </c>
      <c r="H514" s="96">
        <f t="shared" ca="1" si="129"/>
        <v>0</v>
      </c>
      <c r="I514" s="90">
        <f t="shared" ca="1" si="130"/>
        <v>0</v>
      </c>
      <c r="J514" s="90">
        <f t="shared" ca="1" si="131"/>
        <v>0</v>
      </c>
      <c r="K514" s="90">
        <f t="shared" ca="1" si="132"/>
        <v>0</v>
      </c>
      <c r="L514" s="90">
        <f t="shared" ca="1" si="133"/>
        <v>0</v>
      </c>
      <c r="M514" s="96">
        <f t="shared" ca="1" si="134"/>
        <v>0</v>
      </c>
      <c r="N514" s="96">
        <f t="shared" ca="1" si="135"/>
        <v>0</v>
      </c>
      <c r="O514" s="96">
        <f t="shared" ca="1" si="136"/>
        <v>0</v>
      </c>
      <c r="P514" s="87"/>
    </row>
    <row r="515" spans="1:16" ht="18.75" hidden="1" customHeight="1">
      <c r="A515" s="42"/>
      <c r="B515" s="89"/>
      <c r="C515" s="87"/>
      <c r="D515" s="100"/>
      <c r="E515" s="88"/>
      <c r="F515" s="88"/>
      <c r="G515" s="88"/>
      <c r="H515" s="96"/>
      <c r="I515" s="90"/>
      <c r="J515" s="90"/>
      <c r="K515" s="90"/>
      <c r="L515" s="90"/>
      <c r="M515" s="96"/>
      <c r="N515" s="96"/>
      <c r="O515" s="96"/>
      <c r="P515" s="87"/>
    </row>
    <row r="516" spans="1:16" ht="18.75" hidden="1" customHeight="1">
      <c r="A516" s="42"/>
      <c r="B516" s="89"/>
      <c r="C516" s="87"/>
      <c r="D516" s="100"/>
      <c r="E516" s="88"/>
      <c r="F516" s="88"/>
      <c r="G516" s="88"/>
      <c r="H516" s="96"/>
      <c r="I516" s="90"/>
      <c r="J516" s="90"/>
      <c r="K516" s="90"/>
      <c r="L516" s="90"/>
      <c r="M516" s="96"/>
      <c r="N516" s="96"/>
      <c r="O516" s="96"/>
      <c r="P516" s="87"/>
    </row>
    <row r="517" spans="1:16" ht="18.75" hidden="1" customHeight="1">
      <c r="A517" s="42"/>
      <c r="B517" s="89"/>
      <c r="C517" s="87"/>
      <c r="D517" s="100"/>
      <c r="E517" s="88"/>
      <c r="F517" s="88"/>
      <c r="G517" s="88"/>
      <c r="H517" s="96"/>
      <c r="I517" s="90"/>
      <c r="J517" s="90"/>
      <c r="K517" s="90"/>
      <c r="L517" s="90"/>
      <c r="M517" s="96"/>
      <c r="N517" s="96"/>
      <c r="O517" s="96"/>
      <c r="P517" s="87"/>
    </row>
    <row r="518" spans="1:16" ht="18.75" hidden="1" customHeight="1">
      <c r="A518" s="42"/>
      <c r="B518" s="89"/>
      <c r="C518" s="87"/>
      <c r="D518" s="100"/>
      <c r="E518" s="88"/>
      <c r="F518" s="88"/>
      <c r="G518" s="88"/>
      <c r="H518" s="96"/>
      <c r="I518" s="90"/>
      <c r="J518" s="90"/>
      <c r="K518" s="90"/>
      <c r="L518" s="90"/>
      <c r="M518" s="96"/>
      <c r="N518" s="96"/>
      <c r="O518" s="96"/>
      <c r="P518" s="87"/>
    </row>
    <row r="519" spans="1:16" ht="18.75" hidden="1" customHeight="1">
      <c r="A519" s="42"/>
      <c r="B519" s="89"/>
      <c r="C519" s="87"/>
      <c r="D519" s="100"/>
      <c r="E519" s="88"/>
      <c r="F519" s="88"/>
      <c r="G519" s="88"/>
      <c r="H519" s="96"/>
      <c r="I519" s="90"/>
      <c r="J519" s="90"/>
      <c r="K519" s="90"/>
      <c r="L519" s="90"/>
      <c r="M519" s="96"/>
      <c r="N519" s="96"/>
      <c r="O519" s="96"/>
      <c r="P519" s="87"/>
    </row>
    <row r="520" spans="1:16" ht="18.75" hidden="1" customHeight="1">
      <c r="A520" s="42"/>
      <c r="B520" s="89"/>
      <c r="C520" s="87"/>
      <c r="D520" s="100"/>
      <c r="E520" s="88"/>
      <c r="F520" s="88"/>
      <c r="G520" s="88"/>
      <c r="H520" s="96"/>
      <c r="I520" s="90"/>
      <c r="J520" s="90"/>
      <c r="K520" s="90"/>
      <c r="L520" s="90"/>
      <c r="M520" s="96"/>
      <c r="N520" s="96"/>
      <c r="O520" s="96"/>
      <c r="P520" s="87"/>
    </row>
    <row r="521" spans="1:16" ht="18.75" hidden="1" customHeight="1">
      <c r="A521" s="42"/>
      <c r="B521" s="89"/>
      <c r="C521" s="87"/>
      <c r="D521" s="100"/>
      <c r="E521" s="88"/>
      <c r="F521" s="88"/>
      <c r="G521" s="88"/>
      <c r="H521" s="96"/>
      <c r="I521" s="90"/>
      <c r="J521" s="90"/>
      <c r="K521" s="90"/>
      <c r="L521" s="90"/>
      <c r="M521" s="96"/>
      <c r="N521" s="96"/>
      <c r="O521" s="96"/>
      <c r="P521" s="87"/>
    </row>
    <row r="522" spans="1:16" ht="18.75" hidden="1" customHeight="1">
      <c r="A522" s="42"/>
      <c r="B522" s="89"/>
      <c r="C522" s="87"/>
      <c r="D522" s="100"/>
      <c r="E522" s="88"/>
      <c r="F522" s="88"/>
      <c r="G522" s="88"/>
      <c r="H522" s="96"/>
      <c r="I522" s="90"/>
      <c r="J522" s="90"/>
      <c r="K522" s="90"/>
      <c r="L522" s="90"/>
      <c r="M522" s="96"/>
      <c r="N522" s="96"/>
      <c r="O522" s="96"/>
      <c r="P522" s="87"/>
    </row>
    <row r="523" spans="1:16" ht="18.75" hidden="1" customHeight="1">
      <c r="A523" s="42"/>
      <c r="B523" s="89"/>
      <c r="C523" s="87"/>
      <c r="D523" s="100"/>
      <c r="E523" s="88"/>
      <c r="F523" s="88"/>
      <c r="G523" s="88"/>
      <c r="H523" s="96"/>
      <c r="I523" s="90"/>
      <c r="J523" s="90"/>
      <c r="K523" s="90"/>
      <c r="L523" s="90"/>
      <c r="M523" s="96"/>
      <c r="N523" s="96"/>
      <c r="O523" s="96"/>
      <c r="P523" s="87"/>
    </row>
    <row r="524" spans="1:16" ht="18.75" hidden="1" customHeight="1">
      <c r="A524" s="42"/>
      <c r="B524" s="89"/>
      <c r="C524" s="87"/>
      <c r="D524" s="100"/>
      <c r="E524" s="88"/>
      <c r="F524" s="88"/>
      <c r="G524" s="88"/>
      <c r="H524" s="96"/>
      <c r="I524" s="90"/>
      <c r="J524" s="90"/>
      <c r="K524" s="90"/>
      <c r="L524" s="90"/>
      <c r="M524" s="96"/>
      <c r="N524" s="96"/>
      <c r="O524" s="96"/>
      <c r="P524" s="87"/>
    </row>
    <row r="525" spans="1:16" ht="18.75" hidden="1" customHeight="1">
      <c r="A525" s="42"/>
      <c r="B525" s="89">
        <f t="shared" ca="1" si="102"/>
        <v>54</v>
      </c>
      <c r="C525" s="87">
        <f t="shared" ca="1" si="103"/>
        <v>9300</v>
      </c>
      <c r="D525" s="100">
        <f t="shared" ca="1" si="112"/>
        <v>0</v>
      </c>
      <c r="E525" s="88">
        <f t="shared" ca="1" si="113"/>
        <v>0</v>
      </c>
      <c r="F525" s="88">
        <f t="shared" ca="1" si="114"/>
        <v>0</v>
      </c>
      <c r="G525" s="88">
        <f t="shared" ca="1" si="115"/>
        <v>0</v>
      </c>
      <c r="H525" s="96">
        <f t="shared" ca="1" si="129"/>
        <v>0</v>
      </c>
      <c r="I525" s="90">
        <f t="shared" ca="1" si="130"/>
        <v>0</v>
      </c>
      <c r="J525" s="90">
        <f t="shared" ca="1" si="131"/>
        <v>0</v>
      </c>
      <c r="K525" s="90">
        <f t="shared" ca="1" si="132"/>
        <v>0</v>
      </c>
      <c r="L525" s="90">
        <f t="shared" ca="1" si="133"/>
        <v>0</v>
      </c>
      <c r="M525" s="96">
        <f t="shared" ca="1" si="134"/>
        <v>0</v>
      </c>
      <c r="N525" s="96">
        <f t="shared" ca="1" si="135"/>
        <v>0</v>
      </c>
      <c r="O525" s="96">
        <f t="shared" ca="1" si="136"/>
        <v>0</v>
      </c>
      <c r="P525" s="87"/>
    </row>
    <row r="526" spans="1:16" ht="18.75" hidden="1" customHeight="1">
      <c r="A526" s="42"/>
      <c r="B526" s="89">
        <f t="shared" ca="1" si="102"/>
        <v>55</v>
      </c>
      <c r="C526" s="87">
        <f t="shared" ca="1" si="103"/>
        <v>9440</v>
      </c>
      <c r="D526" s="100">
        <f t="shared" ca="1" si="112"/>
        <v>0</v>
      </c>
      <c r="E526" s="88">
        <f t="shared" ca="1" si="113"/>
        <v>0</v>
      </c>
      <c r="F526" s="88">
        <f t="shared" ca="1" si="114"/>
        <v>0</v>
      </c>
      <c r="G526" s="88">
        <f t="shared" ca="1" si="115"/>
        <v>0</v>
      </c>
      <c r="H526" s="96">
        <f t="shared" ca="1" si="129"/>
        <v>0</v>
      </c>
      <c r="I526" s="90">
        <f t="shared" ca="1" si="130"/>
        <v>0</v>
      </c>
      <c r="J526" s="90">
        <f t="shared" ca="1" si="131"/>
        <v>0</v>
      </c>
      <c r="K526" s="90">
        <f t="shared" ca="1" si="132"/>
        <v>0</v>
      </c>
      <c r="L526" s="90">
        <f t="shared" ca="1" si="133"/>
        <v>0</v>
      </c>
      <c r="M526" s="96">
        <f t="shared" ca="1" si="134"/>
        <v>0</v>
      </c>
      <c r="N526" s="96">
        <f t="shared" ca="1" si="135"/>
        <v>0</v>
      </c>
      <c r="O526" s="96">
        <f t="shared" ca="1" si="136"/>
        <v>0</v>
      </c>
      <c r="P526" s="87"/>
    </row>
    <row r="527" spans="1:16" ht="18.75" hidden="1" customHeight="1">
      <c r="A527" s="42"/>
      <c r="B527" s="89">
        <f t="shared" ca="1" si="102"/>
        <v>56</v>
      </c>
      <c r="C527" s="87">
        <f t="shared" ca="1" si="103"/>
        <v>9590</v>
      </c>
      <c r="D527" s="100">
        <f t="shared" ca="1" si="112"/>
        <v>0</v>
      </c>
      <c r="E527" s="88">
        <f t="shared" ca="1" si="113"/>
        <v>0</v>
      </c>
      <c r="F527" s="88">
        <f t="shared" ca="1" si="114"/>
        <v>0</v>
      </c>
      <c r="G527" s="88">
        <f t="shared" ca="1" si="115"/>
        <v>0</v>
      </c>
      <c r="H527" s="96">
        <f t="shared" ca="1" si="129"/>
        <v>0</v>
      </c>
      <c r="I527" s="90">
        <f t="shared" ca="1" si="130"/>
        <v>0</v>
      </c>
      <c r="J527" s="90">
        <f t="shared" ca="1" si="131"/>
        <v>0</v>
      </c>
      <c r="K527" s="90">
        <f t="shared" ca="1" si="132"/>
        <v>0</v>
      </c>
      <c r="L527" s="90">
        <f t="shared" ca="1" si="133"/>
        <v>0</v>
      </c>
      <c r="M527" s="96">
        <f t="shared" ca="1" si="134"/>
        <v>0</v>
      </c>
      <c r="N527" s="96">
        <f t="shared" ca="1" si="135"/>
        <v>0</v>
      </c>
      <c r="O527" s="96">
        <f t="shared" ca="1" si="136"/>
        <v>0</v>
      </c>
      <c r="P527" s="87"/>
    </row>
    <row r="528" spans="1:16" ht="18.75" hidden="1" customHeight="1">
      <c r="A528" s="42"/>
      <c r="B528" s="89">
        <f t="shared" ca="1" si="102"/>
        <v>57</v>
      </c>
      <c r="C528" s="87">
        <f t="shared" ca="1" si="103"/>
        <v>9730</v>
      </c>
      <c r="D528" s="100">
        <f t="shared" ca="1" si="112"/>
        <v>0</v>
      </c>
      <c r="E528" s="88">
        <f t="shared" ca="1" si="113"/>
        <v>0</v>
      </c>
      <c r="F528" s="88">
        <f t="shared" ca="1" si="114"/>
        <v>0</v>
      </c>
      <c r="G528" s="88">
        <f t="shared" ca="1" si="115"/>
        <v>0</v>
      </c>
      <c r="H528" s="96">
        <f t="shared" ca="1" si="129"/>
        <v>0</v>
      </c>
      <c r="I528" s="90">
        <f t="shared" ca="1" si="130"/>
        <v>0</v>
      </c>
      <c r="J528" s="90">
        <f t="shared" ca="1" si="131"/>
        <v>0</v>
      </c>
      <c r="K528" s="90">
        <f t="shared" ca="1" si="132"/>
        <v>0</v>
      </c>
      <c r="L528" s="90">
        <f t="shared" ca="1" si="133"/>
        <v>0</v>
      </c>
      <c r="M528" s="96">
        <f t="shared" ca="1" si="134"/>
        <v>0</v>
      </c>
      <c r="N528" s="96">
        <f t="shared" ca="1" si="135"/>
        <v>0</v>
      </c>
      <c r="O528" s="96">
        <f t="shared" ca="1" si="136"/>
        <v>0</v>
      </c>
      <c r="P528" s="87"/>
    </row>
    <row r="529" spans="1:16" ht="18.75" hidden="1" customHeight="1">
      <c r="A529" s="42"/>
      <c r="B529" s="89">
        <f t="shared" ca="1" si="102"/>
        <v>58</v>
      </c>
      <c r="C529" s="87">
        <f t="shared" ca="1" si="103"/>
        <v>9870</v>
      </c>
      <c r="D529" s="100">
        <f t="shared" ca="1" si="112"/>
        <v>0</v>
      </c>
      <c r="E529" s="88">
        <f t="shared" ca="1" si="113"/>
        <v>0</v>
      </c>
      <c r="F529" s="88">
        <f t="shared" ca="1" si="114"/>
        <v>0</v>
      </c>
      <c r="G529" s="88">
        <f t="shared" ca="1" si="115"/>
        <v>0</v>
      </c>
      <c r="H529" s="96">
        <f t="shared" ca="1" si="129"/>
        <v>0</v>
      </c>
      <c r="I529" s="90">
        <f t="shared" ca="1" si="130"/>
        <v>0</v>
      </c>
      <c r="J529" s="90">
        <f t="shared" ca="1" si="131"/>
        <v>0</v>
      </c>
      <c r="K529" s="90">
        <f t="shared" ca="1" si="132"/>
        <v>0</v>
      </c>
      <c r="L529" s="90">
        <f t="shared" ca="1" si="133"/>
        <v>0</v>
      </c>
      <c r="M529" s="96">
        <f t="shared" ca="1" si="134"/>
        <v>0</v>
      </c>
      <c r="N529" s="96">
        <f t="shared" ca="1" si="135"/>
        <v>0</v>
      </c>
      <c r="O529" s="96">
        <f t="shared" ca="1" si="136"/>
        <v>0</v>
      </c>
      <c r="P529" s="87"/>
    </row>
    <row r="530" spans="1:16" ht="18.75" hidden="1" customHeight="1">
      <c r="A530" s="42"/>
      <c r="B530" s="89">
        <f t="shared" ca="1" si="102"/>
        <v>59</v>
      </c>
      <c r="C530" s="87">
        <f t="shared" ca="1" si="103"/>
        <v>10010</v>
      </c>
      <c r="D530" s="100">
        <f t="shared" ca="1" si="112"/>
        <v>0</v>
      </c>
      <c r="E530" s="88">
        <f t="shared" ca="1" si="113"/>
        <v>0</v>
      </c>
      <c r="F530" s="88">
        <f t="shared" ca="1" si="114"/>
        <v>0</v>
      </c>
      <c r="G530" s="88">
        <f t="shared" ca="1" si="115"/>
        <v>0</v>
      </c>
      <c r="H530" s="96">
        <f t="shared" ca="1" si="129"/>
        <v>0</v>
      </c>
      <c r="I530" s="90">
        <f t="shared" ca="1" si="130"/>
        <v>0</v>
      </c>
      <c r="J530" s="90">
        <f t="shared" ca="1" si="131"/>
        <v>0</v>
      </c>
      <c r="K530" s="90">
        <f t="shared" ca="1" si="132"/>
        <v>0</v>
      </c>
      <c r="L530" s="90">
        <f t="shared" ca="1" si="133"/>
        <v>0</v>
      </c>
      <c r="M530" s="96">
        <f t="shared" ca="1" si="134"/>
        <v>0</v>
      </c>
      <c r="N530" s="96">
        <f t="shared" ca="1" si="135"/>
        <v>0</v>
      </c>
      <c r="O530" s="96">
        <f t="shared" ca="1" si="136"/>
        <v>0</v>
      </c>
      <c r="P530" s="87"/>
    </row>
    <row r="531" spans="1:16" ht="18.75" hidden="1" customHeight="1">
      <c r="A531" s="42"/>
      <c r="B531" s="89">
        <f t="shared" ca="1" si="102"/>
        <v>60</v>
      </c>
      <c r="C531" s="87">
        <f t="shared" ca="1" si="103"/>
        <v>10150</v>
      </c>
      <c r="D531" s="100">
        <f t="shared" ca="1" si="112"/>
        <v>0</v>
      </c>
      <c r="E531" s="88">
        <f t="shared" ca="1" si="113"/>
        <v>0</v>
      </c>
      <c r="F531" s="88">
        <f t="shared" ca="1" si="114"/>
        <v>0</v>
      </c>
      <c r="G531" s="88">
        <f t="shared" ca="1" si="115"/>
        <v>0</v>
      </c>
      <c r="H531" s="96">
        <f t="shared" ca="1" si="129"/>
        <v>0</v>
      </c>
      <c r="I531" s="90">
        <f t="shared" ca="1" si="130"/>
        <v>0</v>
      </c>
      <c r="J531" s="90">
        <f t="shared" ca="1" si="131"/>
        <v>0</v>
      </c>
      <c r="K531" s="90">
        <f t="shared" ca="1" si="132"/>
        <v>0</v>
      </c>
      <c r="L531" s="90">
        <f t="shared" ca="1" si="133"/>
        <v>0</v>
      </c>
      <c r="M531" s="96">
        <f t="shared" ca="1" si="134"/>
        <v>0</v>
      </c>
      <c r="N531" s="96">
        <f t="shared" ca="1" si="135"/>
        <v>0</v>
      </c>
      <c r="O531" s="96">
        <f t="shared" ca="1" si="136"/>
        <v>0</v>
      </c>
      <c r="P531" s="87"/>
    </row>
    <row r="532" spans="1:16" ht="18.75" hidden="1" customHeight="1">
      <c r="A532" s="42"/>
      <c r="B532" s="89" t="str">
        <f t="shared" ca="1" si="102"/>
        <v>Разом:</v>
      </c>
      <c r="C532" s="87">
        <f t="shared" ca="1" si="103"/>
        <v>0</v>
      </c>
      <c r="D532" s="100">
        <f t="shared" ca="1" si="112"/>
        <v>0</v>
      </c>
      <c r="E532" s="88">
        <f t="shared" ca="1" si="113"/>
        <v>0</v>
      </c>
      <c r="F532" s="88">
        <f t="shared" ca="1" si="114"/>
        <v>0</v>
      </c>
      <c r="G532" s="88">
        <f t="shared" ca="1" si="115"/>
        <v>0</v>
      </c>
      <c r="H532" s="96">
        <f t="shared" ca="1" si="129"/>
        <v>0</v>
      </c>
      <c r="I532" s="90">
        <f t="shared" ca="1" si="130"/>
        <v>0</v>
      </c>
      <c r="J532" s="90">
        <f t="shared" ca="1" si="131"/>
        <v>0</v>
      </c>
      <c r="K532" s="90">
        <f t="shared" ca="1" si="132"/>
        <v>0</v>
      </c>
      <c r="L532" s="90">
        <f t="shared" ca="1" si="133"/>
        <v>0</v>
      </c>
      <c r="M532" s="96">
        <f t="shared" ca="1" si="134"/>
        <v>0</v>
      </c>
      <c r="N532" s="96">
        <f t="shared" ca="1" si="135"/>
        <v>0</v>
      </c>
      <c r="O532" s="96">
        <f t="shared" ca="1" si="136"/>
        <v>0</v>
      </c>
      <c r="P532" s="87"/>
    </row>
    <row r="533" spans="1:16" ht="18.75" hidden="1" customHeight="1">
      <c r="A533" s="42"/>
      <c r="B533" s="89">
        <f t="shared" ca="1" si="102"/>
        <v>0</v>
      </c>
      <c r="C533" s="87">
        <f t="shared" ca="1" si="103"/>
        <v>0</v>
      </c>
      <c r="D533" s="100">
        <f t="shared" ca="1" si="112"/>
        <v>0</v>
      </c>
      <c r="E533" s="88">
        <f t="shared" ca="1" si="113"/>
        <v>0</v>
      </c>
      <c r="F533" s="88">
        <f t="shared" ca="1" si="114"/>
        <v>0</v>
      </c>
      <c r="G533" s="88">
        <f t="shared" ca="1" si="115"/>
        <v>0</v>
      </c>
      <c r="H533" s="96">
        <f t="shared" ca="1" si="129"/>
        <v>0</v>
      </c>
      <c r="I533" s="90">
        <f t="shared" ca="1" si="130"/>
        <v>0</v>
      </c>
      <c r="J533" s="90">
        <f t="shared" ca="1" si="131"/>
        <v>0</v>
      </c>
      <c r="K533" s="90">
        <f t="shared" ca="1" si="132"/>
        <v>0</v>
      </c>
      <c r="L533" s="90">
        <f t="shared" ca="1" si="133"/>
        <v>0</v>
      </c>
      <c r="M533" s="96">
        <f t="shared" ca="1" si="134"/>
        <v>0</v>
      </c>
      <c r="N533" s="96">
        <f t="shared" ca="1" si="135"/>
        <v>0</v>
      </c>
      <c r="O533" s="96">
        <f t="shared" ca="1" si="136"/>
        <v>0</v>
      </c>
      <c r="P533" s="87"/>
    </row>
    <row r="534" spans="1:16" ht="18.75" hidden="1" customHeight="1" thickBot="1">
      <c r="A534" s="42"/>
      <c r="B534" s="89">
        <f t="shared" ca="1" si="102"/>
        <v>0</v>
      </c>
      <c r="C534" s="87">
        <f t="shared" ca="1" si="103"/>
        <v>0</v>
      </c>
      <c r="D534" s="100">
        <f t="shared" ca="1" si="112"/>
        <v>0</v>
      </c>
      <c r="E534" s="88">
        <f t="shared" ca="1" si="113"/>
        <v>0</v>
      </c>
      <c r="F534" s="88">
        <f t="shared" ca="1" si="114"/>
        <v>0</v>
      </c>
      <c r="G534" s="88">
        <f t="shared" ca="1" si="115"/>
        <v>0</v>
      </c>
      <c r="H534" s="96">
        <f t="shared" ca="1" si="129"/>
        <v>0</v>
      </c>
      <c r="I534" s="90">
        <f t="shared" ca="1" si="130"/>
        <v>0</v>
      </c>
      <c r="J534" s="90">
        <f t="shared" ca="1" si="131"/>
        <v>0</v>
      </c>
      <c r="K534" s="90">
        <f t="shared" ca="1" si="132"/>
        <v>0</v>
      </c>
      <c r="L534" s="90">
        <f t="shared" ca="1" si="133"/>
        <v>0</v>
      </c>
      <c r="M534" s="96">
        <f t="shared" ca="1" si="134"/>
        <v>0</v>
      </c>
      <c r="N534" s="96">
        <f t="shared" ca="1" si="135"/>
        <v>0</v>
      </c>
      <c r="O534" s="96">
        <f t="shared" ca="1" si="136"/>
        <v>0</v>
      </c>
      <c r="P534" s="87"/>
    </row>
    <row r="535" spans="1:16" ht="18.75" customHeight="1" thickBot="1">
      <c r="A535" s="1031" t="s">
        <v>328</v>
      </c>
      <c r="B535" s="1032"/>
      <c r="C535" s="1032"/>
      <c r="D535" s="1032"/>
      <c r="E535" s="1032"/>
      <c r="F535" s="1032"/>
      <c r="G535" s="1033"/>
      <c r="H535" s="93">
        <f ca="1">SUBTOTAL(9,H15:H534)</f>
        <v>2381017.73</v>
      </c>
      <c r="I535" s="93">
        <f t="shared" ref="I535:O535" ca="1" si="137">SUBTOTAL(9,I15:I534)</f>
        <v>428583.2</v>
      </c>
      <c r="J535" s="93">
        <f t="shared" ca="1" si="137"/>
        <v>29078</v>
      </c>
      <c r="K535" s="93">
        <f t="shared" ca="1" si="137"/>
        <v>45099.76</v>
      </c>
      <c r="L535" s="93">
        <f t="shared" ca="1" si="137"/>
        <v>9136.51</v>
      </c>
      <c r="M535" s="93">
        <f t="shared" ca="1" si="137"/>
        <v>511897.47</v>
      </c>
      <c r="N535" s="93">
        <f t="shared" ca="1" si="137"/>
        <v>428583.2</v>
      </c>
      <c r="O535" s="93">
        <f t="shared" ca="1" si="137"/>
        <v>0</v>
      </c>
      <c r="P535" s="91"/>
    </row>
    <row r="537" spans="1:16">
      <c r="A537" s="75" t="s">
        <v>749</v>
      </c>
      <c r="B537" s="75"/>
      <c r="C537" s="75"/>
      <c r="D537" s="75"/>
      <c r="H537" s="19"/>
      <c r="I537" s="19"/>
      <c r="J537" s="19"/>
      <c r="K537" s="19"/>
      <c r="L537" s="19"/>
      <c r="M537" s="19"/>
      <c r="N537" s="19"/>
      <c r="O537" s="19"/>
    </row>
    <row r="538" spans="1:16">
      <c r="A538" s="75"/>
      <c r="B538" s="75"/>
      <c r="C538" s="75"/>
      <c r="D538" s="75"/>
    </row>
    <row r="539" spans="1:16">
      <c r="A539" s="75"/>
      <c r="B539" s="75"/>
      <c r="C539" s="75"/>
      <c r="D539" s="75"/>
    </row>
    <row r="540" spans="1:16">
      <c r="A540" s="75" t="s">
        <v>766</v>
      </c>
      <c r="B540" s="75"/>
      <c r="C540" s="75"/>
      <c r="D540" s="75"/>
    </row>
    <row r="541" spans="1:16">
      <c r="A541" s="75"/>
      <c r="B541" s="75"/>
      <c r="C541" s="75"/>
      <c r="D541" s="75"/>
    </row>
    <row r="543" spans="1:16">
      <c r="A543" s="75" t="s">
        <v>722</v>
      </c>
    </row>
  </sheetData>
  <autoFilter ref="A14:P514"/>
  <mergeCells count="20">
    <mergeCell ref="E11:G13"/>
    <mergeCell ref="I11:M11"/>
    <mergeCell ref="N11:N13"/>
    <mergeCell ref="N1:O1"/>
    <mergeCell ref="P1:P3"/>
    <mergeCell ref="O2:O3"/>
    <mergeCell ref="N2:N3"/>
    <mergeCell ref="A535:G535"/>
    <mergeCell ref="O11:O13"/>
    <mergeCell ref="P11:P13"/>
    <mergeCell ref="H11:H12"/>
    <mergeCell ref="B11:B13"/>
    <mergeCell ref="I12:I13"/>
    <mergeCell ref="J12:J13"/>
    <mergeCell ref="K12:K13"/>
    <mergeCell ref="L12:L13"/>
    <mergeCell ref="M12:M13"/>
    <mergeCell ref="A11:A13"/>
    <mergeCell ref="C11:C13"/>
    <mergeCell ref="D11:D13"/>
  </mergeCells>
  <pageMargins left="0.19685039370078741" right="0.19685039370078741" top="0.74803149606299213" bottom="0.55118110236220474" header="0.31496062992125984" footer="0.31496062992125984"/>
  <pageSetup paperSize="9" scale="6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A1:AA35"/>
  <sheetViews>
    <sheetView topLeftCell="A22" workbookViewId="0">
      <selection activeCell="F41" sqref="F41"/>
    </sheetView>
  </sheetViews>
  <sheetFormatPr defaultRowHeight="15"/>
  <cols>
    <col min="1" max="1" width="31" style="28" customWidth="1"/>
    <col min="2" max="2" width="18.42578125" style="28" customWidth="1"/>
    <col min="3" max="3" width="9.7109375" style="28" customWidth="1"/>
    <col min="4" max="4" width="17" style="28" customWidth="1"/>
    <col min="5" max="5" width="25.140625" style="28" customWidth="1"/>
    <col min="6" max="6" width="20.140625" style="742" customWidth="1"/>
    <col min="7" max="7" width="26.140625" style="742" customWidth="1"/>
    <col min="8" max="8" width="23.85546875" style="28" customWidth="1"/>
    <col min="9" max="9" width="23" style="28" customWidth="1"/>
    <col min="10" max="10" width="13.85546875" style="28" customWidth="1"/>
    <col min="11" max="11" width="23.7109375" style="28" customWidth="1"/>
    <col min="12" max="12" width="18.42578125" style="28" customWidth="1"/>
    <col min="13" max="13" width="9.7109375" style="28" customWidth="1"/>
    <col min="14" max="14" width="4.42578125" style="28" customWidth="1"/>
    <col min="15" max="15" width="23.7109375" style="28" customWidth="1"/>
    <col min="16" max="16" width="18.42578125" style="28" customWidth="1"/>
    <col min="17" max="17" width="9.7109375" style="28" customWidth="1"/>
    <col min="18" max="18" width="10.7109375" style="28" customWidth="1"/>
    <col min="19" max="19" width="26" style="28" customWidth="1"/>
    <col min="20" max="20" width="14.85546875" style="28" customWidth="1"/>
    <col min="21" max="21" width="8.7109375" style="28" customWidth="1"/>
    <col min="22" max="22" width="32.85546875" style="28" customWidth="1"/>
    <col min="23" max="23" width="11.5703125" style="28" customWidth="1"/>
    <col min="24" max="24" width="11" style="28" customWidth="1"/>
    <col min="25" max="25" width="24.5703125" style="28" customWidth="1"/>
    <col min="26" max="26" width="15" style="28" customWidth="1"/>
    <col min="27" max="16384" width="9.140625" style="28"/>
  </cols>
  <sheetData>
    <row r="1" spans="1:26" ht="16.5" customHeight="1">
      <c r="A1" s="1044" t="s">
        <v>683</v>
      </c>
      <c r="B1" s="1044"/>
      <c r="C1" s="1044"/>
      <c r="E1" s="1045" t="s">
        <v>731</v>
      </c>
      <c r="F1" s="1046"/>
      <c r="G1" s="738" t="s">
        <v>729</v>
      </c>
      <c r="H1" s="1047" t="s">
        <v>732</v>
      </c>
      <c r="I1" s="1047"/>
      <c r="K1" s="1053" t="s">
        <v>728</v>
      </c>
      <c r="L1" s="1053"/>
      <c r="M1" s="1053"/>
      <c r="O1" s="1052" t="s">
        <v>401</v>
      </c>
      <c r="P1" s="1052"/>
      <c r="Q1" s="1052"/>
      <c r="R1" s="735"/>
      <c r="S1" s="1048"/>
      <c r="T1" s="1049"/>
      <c r="U1" s="754"/>
      <c r="V1" s="1050"/>
      <c r="W1" s="1051"/>
      <c r="Y1" s="1043"/>
      <c r="Z1" s="1043"/>
    </row>
    <row r="2" spans="1:26" ht="19.5">
      <c r="A2" s="736" t="s">
        <v>380</v>
      </c>
      <c r="B2" s="737">
        <f>Відомість!CW422</f>
        <v>2449134.2400000002</v>
      </c>
      <c r="C2" s="113"/>
      <c r="D2" s="807">
        <f>B2+B3</f>
        <v>2889978.42</v>
      </c>
      <c r="E2" s="736" t="s">
        <v>380</v>
      </c>
      <c r="F2" s="799">
        <f>Озд!AP529+Відомість!CW418</f>
        <v>0</v>
      </c>
      <c r="G2" s="805">
        <f>F2+F3</f>
        <v>0</v>
      </c>
      <c r="H2" s="736" t="s">
        <v>380</v>
      </c>
      <c r="I2" s="737">
        <f>Озд!BP529</f>
        <v>0</v>
      </c>
      <c r="J2" s="806">
        <f>I2+I3</f>
        <v>0</v>
      </c>
      <c r="K2" s="736" t="s">
        <v>380</v>
      </c>
      <c r="L2" s="737">
        <f>Озд!CP421</f>
        <v>0</v>
      </c>
      <c r="M2" s="113"/>
      <c r="O2" s="736" t="s">
        <v>380</v>
      </c>
      <c r="P2" s="737">
        <f>Відомість!CW416</f>
        <v>0</v>
      </c>
      <c r="Q2" s="113"/>
      <c r="R2" s="739"/>
      <c r="S2" s="740" t="s">
        <v>380</v>
      </c>
      <c r="T2" s="737">
        <f>Озд!CP529</f>
        <v>0</v>
      </c>
      <c r="U2" s="759"/>
      <c r="V2" s="736" t="s">
        <v>380</v>
      </c>
      <c r="W2" s="746">
        <f>Озд!DP529</f>
        <v>0</v>
      </c>
      <c r="Y2" s="736" t="s">
        <v>380</v>
      </c>
      <c r="Z2" s="746">
        <f>Озд!EP529</f>
        <v>0</v>
      </c>
    </row>
    <row r="3" spans="1:26" ht="18.75">
      <c r="A3" s="736" t="s">
        <v>381</v>
      </c>
      <c r="B3" s="737">
        <f>Відомість!CX422</f>
        <v>440844.18</v>
      </c>
      <c r="C3" s="113"/>
      <c r="E3" s="736" t="s">
        <v>381</v>
      </c>
      <c r="F3" s="799">
        <f>Озд!AQ529+Відомість!CX418</f>
        <v>0</v>
      </c>
      <c r="G3" s="738" t="s">
        <v>729</v>
      </c>
      <c r="H3" s="736" t="s">
        <v>381</v>
      </c>
      <c r="I3" s="737">
        <f>Озд!BQ529</f>
        <v>0</v>
      </c>
      <c r="K3" s="736" t="s">
        <v>381</v>
      </c>
      <c r="L3" s="737">
        <f>Озд!CQ421</f>
        <v>0</v>
      </c>
      <c r="M3" s="113"/>
      <c r="O3" s="736" t="s">
        <v>381</v>
      </c>
      <c r="P3" s="737">
        <f>Відомість!CX416</f>
        <v>0</v>
      </c>
      <c r="Q3" s="113"/>
      <c r="R3" s="739"/>
      <c r="S3" s="740" t="s">
        <v>381</v>
      </c>
      <c r="T3" s="737">
        <f>Озд!CQ529</f>
        <v>0</v>
      </c>
      <c r="U3" s="759"/>
      <c r="V3" s="736" t="s">
        <v>381</v>
      </c>
      <c r="W3" s="746">
        <f>Озд!DP530</f>
        <v>0</v>
      </c>
      <c r="Y3" s="736" t="s">
        <v>381</v>
      </c>
      <c r="Z3" s="746">
        <f>Озд!EQ529</f>
        <v>0</v>
      </c>
    </row>
    <row r="4" spans="1:26" ht="18.75">
      <c r="A4" s="736" t="s">
        <v>385</v>
      </c>
      <c r="B4" s="737">
        <f>Відомість!DF422</f>
        <v>440844.18</v>
      </c>
      <c r="C4" s="113"/>
      <c r="E4" s="736" t="s">
        <v>385</v>
      </c>
      <c r="F4" s="799">
        <f>Озд!AV529+Відомість!DF418</f>
        <v>0</v>
      </c>
      <c r="G4" s="738" t="s">
        <v>729</v>
      </c>
      <c r="H4" s="736" t="s">
        <v>385</v>
      </c>
      <c r="I4" s="737">
        <f>Озд!BT529</f>
        <v>0</v>
      </c>
      <c r="K4" s="736" t="s">
        <v>385</v>
      </c>
      <c r="L4" s="737">
        <f>Озд!CV421</f>
        <v>0</v>
      </c>
      <c r="M4" s="113"/>
      <c r="O4" s="736" t="s">
        <v>385</v>
      </c>
      <c r="P4" s="737">
        <f>Відомість!DF416</f>
        <v>0</v>
      </c>
      <c r="Q4" s="113"/>
      <c r="R4" s="739"/>
      <c r="S4" s="740" t="s">
        <v>385</v>
      </c>
      <c r="T4" s="737">
        <f>Озд!CV529</f>
        <v>0</v>
      </c>
      <c r="U4" s="759"/>
      <c r="V4" s="736" t="s">
        <v>385</v>
      </c>
      <c r="W4" s="746">
        <f>Озд!DP531</f>
        <v>0</v>
      </c>
      <c r="Y4" s="736" t="s">
        <v>385</v>
      </c>
      <c r="Z4" s="746">
        <f>Озд!EV529</f>
        <v>0</v>
      </c>
    </row>
    <row r="5" spans="1:26" ht="18.75">
      <c r="A5" s="736" t="s">
        <v>382</v>
      </c>
      <c r="B5" s="737">
        <f>Відомість!CZ422</f>
        <v>29917.29</v>
      </c>
      <c r="C5" s="113"/>
      <c r="E5" s="736" t="s">
        <v>382</v>
      </c>
      <c r="F5" s="799">
        <f>Озд!AR529+Відомість!CZ418</f>
        <v>0</v>
      </c>
      <c r="G5" s="738" t="s">
        <v>729</v>
      </c>
      <c r="H5" s="736" t="s">
        <v>382</v>
      </c>
      <c r="I5" s="737">
        <f>Озд!BR529</f>
        <v>0</v>
      </c>
      <c r="K5" s="736" t="s">
        <v>382</v>
      </c>
      <c r="L5" s="737">
        <f>Озд!CR421</f>
        <v>0</v>
      </c>
      <c r="M5" s="113"/>
      <c r="O5" s="736" t="s">
        <v>382</v>
      </c>
      <c r="P5" s="737">
        <f>Відомість!CZ416</f>
        <v>0</v>
      </c>
      <c r="Q5" s="113"/>
      <c r="R5" s="739"/>
      <c r="S5" s="740" t="s">
        <v>382</v>
      </c>
      <c r="T5" s="737">
        <f>Озд!CR529</f>
        <v>0</v>
      </c>
      <c r="U5" s="759"/>
      <c r="V5" s="736" t="s">
        <v>382</v>
      </c>
      <c r="W5" s="746">
        <f>Озд!DP532</f>
        <v>0</v>
      </c>
      <c r="Y5" s="736" t="s">
        <v>382</v>
      </c>
      <c r="Z5" s="746">
        <f>Озд!ER529</f>
        <v>0</v>
      </c>
    </row>
    <row r="6" spans="1:26" ht="18.75">
      <c r="A6" s="736" t="s">
        <v>1260</v>
      </c>
      <c r="B6" s="737">
        <f>Відомість!DA422</f>
        <v>45099.76</v>
      </c>
      <c r="C6" s="741">
        <f>B6+B16</f>
        <v>54236.27</v>
      </c>
      <c r="D6" s="739">
        <f>SUM(B8:B14,B17:B19)</f>
        <v>54236.27</v>
      </c>
      <c r="E6" s="736"/>
      <c r="F6" s="800"/>
      <c r="G6" s="738"/>
      <c r="H6" s="736"/>
      <c r="I6" s="741"/>
      <c r="K6" s="736" t="s">
        <v>383</v>
      </c>
      <c r="L6" s="737"/>
      <c r="M6" s="113"/>
      <c r="O6" s="736" t="s">
        <v>383</v>
      </c>
      <c r="P6" s="737">
        <f>Відомість!DB416</f>
        <v>0</v>
      </c>
      <c r="Q6" s="113"/>
      <c r="S6" s="740"/>
      <c r="T6" s="753"/>
      <c r="U6" s="756"/>
      <c r="V6" s="736"/>
      <c r="W6" s="736"/>
      <c r="Y6" s="736"/>
      <c r="Z6" s="736"/>
    </row>
    <row r="7" spans="1:26" ht="13.5" customHeight="1">
      <c r="A7" s="68"/>
      <c r="B7" s="741"/>
      <c r="C7" s="113"/>
      <c r="D7" s="739"/>
      <c r="E7" s="68"/>
      <c r="F7" s="801"/>
      <c r="G7" s="738"/>
      <c r="H7" s="68"/>
      <c r="I7" s="741"/>
      <c r="K7" s="68"/>
      <c r="L7" s="741"/>
      <c r="M7" s="113"/>
      <c r="O7" s="68"/>
      <c r="P7" s="741"/>
      <c r="Q7" s="113"/>
      <c r="S7" s="553"/>
      <c r="T7" s="753"/>
      <c r="U7" s="756"/>
      <c r="V7" s="736"/>
      <c r="W7" s="736"/>
      <c r="Y7" s="68"/>
      <c r="Z7" s="736"/>
    </row>
    <row r="8" spans="1:26" ht="15" customHeight="1">
      <c r="A8" s="113" t="s">
        <v>911</v>
      </c>
      <c r="B8" s="741">
        <f>Відомість!DA21</f>
        <v>5481.28</v>
      </c>
      <c r="C8" s="113"/>
      <c r="E8" s="68"/>
      <c r="F8" s="801"/>
      <c r="G8" s="738"/>
      <c r="H8" s="31"/>
      <c r="I8" s="741"/>
      <c r="K8" s="48"/>
      <c r="L8" s="741"/>
      <c r="M8" s="113"/>
      <c r="O8" s="48"/>
      <c r="P8" s="741"/>
      <c r="Q8" s="113"/>
      <c r="S8" s="48"/>
      <c r="T8" s="753"/>
      <c r="U8" s="756"/>
      <c r="V8" s="736"/>
      <c r="W8" s="736"/>
      <c r="Y8" s="31"/>
      <c r="Z8" s="736"/>
    </row>
    <row r="9" spans="1:26" ht="15" customHeight="1">
      <c r="A9" s="113" t="s">
        <v>914</v>
      </c>
      <c r="B9" s="741">
        <f>Відомість!DA23</f>
        <v>8838.64</v>
      </c>
      <c r="C9" s="113"/>
      <c r="E9" s="68"/>
      <c r="F9" s="801"/>
      <c r="G9" s="738"/>
      <c r="H9" s="70"/>
      <c r="I9" s="741"/>
      <c r="K9" s="70"/>
      <c r="L9" s="741"/>
      <c r="M9" s="113"/>
      <c r="O9" s="70"/>
      <c r="P9" s="741"/>
      <c r="Q9" s="113"/>
      <c r="S9" s="554"/>
      <c r="T9" s="753"/>
      <c r="U9" s="756"/>
      <c r="V9" s="736"/>
      <c r="W9" s="736"/>
      <c r="Y9" s="70"/>
      <c r="Z9" s="736"/>
    </row>
    <row r="10" spans="1:26" ht="15" customHeight="1">
      <c r="A10" s="113" t="s">
        <v>983</v>
      </c>
      <c r="B10" s="741">
        <f>Відомість!DA66</f>
        <v>7899.26</v>
      </c>
      <c r="C10" s="113"/>
      <c r="E10" s="68"/>
      <c r="F10" s="801"/>
      <c r="G10" s="738"/>
      <c r="H10" s="733"/>
      <c r="I10" s="741"/>
      <c r="K10" s="49"/>
      <c r="L10" s="741"/>
      <c r="M10" s="113"/>
      <c r="O10" s="49"/>
      <c r="P10" s="741"/>
      <c r="Q10" s="113"/>
      <c r="S10" s="49"/>
      <c r="T10" s="753"/>
      <c r="U10" s="756"/>
      <c r="V10" s="736"/>
      <c r="W10" s="769"/>
      <c r="Y10" s="733"/>
      <c r="Z10" s="736"/>
    </row>
    <row r="11" spans="1:26" ht="15" customHeight="1">
      <c r="A11" s="113" t="s">
        <v>997</v>
      </c>
      <c r="B11" s="741">
        <f>Відомість!DA75</f>
        <v>5549.53</v>
      </c>
      <c r="C11" s="113"/>
      <c r="E11" s="68"/>
      <c r="F11" s="801"/>
      <c r="G11" s="738"/>
      <c r="H11" s="70"/>
      <c r="I11" s="741"/>
      <c r="K11" s="70"/>
      <c r="L11" s="741"/>
      <c r="M11" s="113"/>
      <c r="O11" s="70"/>
      <c r="P11" s="741"/>
      <c r="Q11" s="113"/>
      <c r="S11" s="554"/>
      <c r="T11" s="753"/>
      <c r="U11" s="756"/>
      <c r="V11" s="736"/>
      <c r="W11" s="769"/>
      <c r="Y11" s="70"/>
      <c r="Z11" s="736"/>
    </row>
    <row r="12" spans="1:26" ht="15" customHeight="1">
      <c r="A12" s="113" t="s">
        <v>1040</v>
      </c>
      <c r="B12" s="741">
        <f>Відомість!DA104</f>
        <v>4606.71</v>
      </c>
      <c r="C12" s="113"/>
      <c r="E12" s="70"/>
      <c r="F12" s="801"/>
      <c r="G12" s="738"/>
      <c r="H12" s="70"/>
      <c r="I12" s="741"/>
      <c r="K12" s="70"/>
      <c r="L12" s="741"/>
      <c r="M12" s="113"/>
      <c r="O12" s="70"/>
      <c r="P12" s="741"/>
      <c r="Q12" s="113"/>
      <c r="S12" s="554"/>
      <c r="T12" s="753"/>
      <c r="U12" s="756"/>
      <c r="V12" s="736"/>
      <c r="W12" s="769"/>
      <c r="Y12" s="70"/>
      <c r="Z12" s="736"/>
    </row>
    <row r="13" spans="1:26" ht="15" customHeight="1">
      <c r="A13" s="113" t="s">
        <v>1124</v>
      </c>
      <c r="B13" s="741">
        <f>Відомість!DA166</f>
        <v>8230.16</v>
      </c>
      <c r="C13" s="113"/>
      <c r="E13" s="70"/>
      <c r="F13" s="801"/>
      <c r="G13" s="738"/>
      <c r="H13" s="70"/>
      <c r="I13" s="741"/>
      <c r="K13" s="70"/>
      <c r="L13" s="741"/>
      <c r="M13" s="113"/>
      <c r="O13" s="70"/>
      <c r="P13" s="741"/>
      <c r="Q13" s="113"/>
      <c r="S13" s="554"/>
      <c r="T13" s="753"/>
      <c r="U13" s="756"/>
      <c r="V13" s="736"/>
      <c r="W13" s="769"/>
      <c r="Y13" s="70"/>
      <c r="Z13" s="736"/>
    </row>
    <row r="14" spans="1:26" ht="17.25" customHeight="1">
      <c r="A14" s="113" t="s">
        <v>1210</v>
      </c>
      <c r="B14" s="741">
        <f>Відомість!DA236</f>
        <v>4494.18</v>
      </c>
      <c r="C14" s="113"/>
      <c r="D14" s="743"/>
      <c r="E14" s="115"/>
      <c r="F14" s="801"/>
      <c r="G14" s="738"/>
      <c r="H14" s="115"/>
      <c r="I14" s="741"/>
      <c r="K14" s="70"/>
      <c r="L14" s="741"/>
      <c r="M14" s="113"/>
      <c r="O14" s="70"/>
      <c r="P14" s="741"/>
      <c r="Q14" s="113"/>
      <c r="S14" s="555"/>
      <c r="T14" s="753"/>
      <c r="U14" s="756"/>
      <c r="V14" s="115"/>
      <c r="W14" s="769"/>
      <c r="Y14" s="115"/>
      <c r="Z14" s="736"/>
    </row>
    <row r="15" spans="1:26" ht="15" customHeight="1">
      <c r="A15" s="70"/>
      <c r="B15" s="741"/>
      <c r="C15" s="113"/>
      <c r="E15" s="70"/>
      <c r="F15" s="801"/>
      <c r="G15" s="738"/>
      <c r="H15" s="70"/>
      <c r="I15" s="741"/>
      <c r="K15" s="70"/>
      <c r="L15" s="741"/>
      <c r="M15" s="113"/>
      <c r="O15" s="70"/>
      <c r="P15" s="741"/>
      <c r="Q15" s="113"/>
      <c r="S15" s="554"/>
      <c r="T15" s="753"/>
      <c r="U15" s="756"/>
      <c r="V15" s="70"/>
      <c r="W15" s="769"/>
      <c r="Y15" s="70"/>
      <c r="Z15" s="736"/>
    </row>
    <row r="16" spans="1:26" ht="15" customHeight="1">
      <c r="A16" s="950" t="s">
        <v>1261</v>
      </c>
      <c r="B16" s="737">
        <f>Відомість!DC422</f>
        <v>9136.51</v>
      </c>
      <c r="C16" s="113"/>
      <c r="E16" s="70"/>
      <c r="F16" s="801"/>
      <c r="G16" s="738"/>
      <c r="H16" s="70"/>
      <c r="I16" s="741"/>
      <c r="K16" s="70"/>
      <c r="L16" s="741"/>
      <c r="M16" s="113"/>
      <c r="O16" s="70"/>
      <c r="P16" s="741"/>
      <c r="Q16" s="113"/>
      <c r="S16" s="554"/>
      <c r="T16" s="753"/>
      <c r="U16" s="756"/>
      <c r="V16" s="70"/>
      <c r="W16" s="769"/>
      <c r="Y16" s="70"/>
      <c r="Z16" s="736"/>
    </row>
    <row r="17" spans="1:27" ht="15" customHeight="1">
      <c r="A17" s="113" t="s">
        <v>983</v>
      </c>
      <c r="B17" s="741">
        <f>Відомість!DC66</f>
        <v>1579.85</v>
      </c>
      <c r="C17" s="113"/>
      <c r="E17" s="70"/>
      <c r="F17" s="801"/>
      <c r="G17" s="738"/>
      <c r="H17" s="70"/>
      <c r="I17" s="741"/>
      <c r="K17" s="70"/>
      <c r="L17" s="741"/>
      <c r="M17" s="113"/>
      <c r="O17" s="70"/>
      <c r="P17" s="741"/>
      <c r="Q17" s="113"/>
      <c r="S17" s="554"/>
      <c r="T17" s="753"/>
      <c r="U17" s="756"/>
      <c r="V17" s="70"/>
      <c r="W17" s="769"/>
      <c r="Y17" s="70"/>
      <c r="Z17" s="736"/>
    </row>
    <row r="18" spans="1:27" ht="15" customHeight="1">
      <c r="A18" s="113" t="s">
        <v>999</v>
      </c>
      <c r="B18" s="741">
        <f>Відомість!DC76</f>
        <v>4348.8500000000004</v>
      </c>
      <c r="C18" s="113"/>
      <c r="E18" s="70"/>
      <c r="F18" s="801"/>
      <c r="G18" s="738"/>
      <c r="H18" s="70"/>
      <c r="I18" s="741"/>
      <c r="K18" s="70"/>
      <c r="L18" s="741"/>
      <c r="M18" s="113"/>
      <c r="O18" s="70"/>
      <c r="P18" s="741"/>
      <c r="Q18" s="113"/>
      <c r="S18" s="554"/>
      <c r="T18" s="753"/>
      <c r="U18" s="756"/>
      <c r="V18" s="70"/>
      <c r="W18" s="769"/>
      <c r="Y18" s="70"/>
      <c r="Z18" s="736"/>
    </row>
    <row r="19" spans="1:27" ht="15" customHeight="1">
      <c r="A19" s="113" t="s">
        <v>1158</v>
      </c>
      <c r="B19" s="741">
        <f>Відомість!DC184</f>
        <v>3207.81</v>
      </c>
      <c r="C19" s="113"/>
      <c r="D19" s="102"/>
      <c r="E19" s="70"/>
      <c r="F19" s="801"/>
      <c r="G19" s="738"/>
      <c r="H19" s="70"/>
      <c r="I19" s="741"/>
      <c r="K19" s="70"/>
      <c r="L19" s="741"/>
      <c r="M19" s="113"/>
      <c r="O19" s="70"/>
      <c r="P19" s="741"/>
      <c r="Q19" s="113"/>
      <c r="S19" s="554"/>
      <c r="T19" s="753"/>
      <c r="U19" s="756"/>
      <c r="V19" s="70"/>
      <c r="W19" s="769"/>
      <c r="Y19" s="70"/>
      <c r="Z19" s="736"/>
    </row>
    <row r="20" spans="1:27" ht="15" customHeight="1">
      <c r="A20" s="70"/>
      <c r="B20" s="741"/>
      <c r="C20" s="113"/>
      <c r="D20" s="111"/>
      <c r="E20" s="70"/>
      <c r="F20" s="801"/>
      <c r="G20" s="738"/>
      <c r="H20" s="70"/>
      <c r="I20" s="741"/>
      <c r="K20" s="70"/>
      <c r="L20" s="741"/>
      <c r="M20" s="113"/>
      <c r="O20" s="70"/>
      <c r="P20" s="741"/>
      <c r="Q20" s="113"/>
      <c r="S20" s="554"/>
      <c r="T20" s="753"/>
      <c r="U20" s="756"/>
      <c r="V20" s="70"/>
      <c r="W20" s="769"/>
      <c r="Y20" s="70"/>
      <c r="Z20" s="736"/>
    </row>
    <row r="21" spans="1:27" ht="14.25" customHeight="1">
      <c r="A21" s="70"/>
      <c r="B21" s="741"/>
      <c r="C21" s="113"/>
      <c r="D21" s="111"/>
      <c r="E21" s="70"/>
      <c r="F21" s="801"/>
      <c r="G21" s="738"/>
      <c r="H21" s="70"/>
      <c r="I21" s="741"/>
      <c r="K21" s="70"/>
      <c r="L21" s="741"/>
      <c r="M21" s="113"/>
      <c r="O21" s="70"/>
      <c r="P21" s="741"/>
      <c r="Q21" s="113"/>
      <c r="S21" s="554"/>
      <c r="T21" s="753"/>
      <c r="U21" s="756"/>
      <c r="V21" s="70"/>
      <c r="W21" s="769"/>
      <c r="Y21" s="70"/>
      <c r="Z21" s="736"/>
    </row>
    <row r="22" spans="1:27" ht="17.25" customHeight="1">
      <c r="A22" s="70"/>
      <c r="B22" s="741"/>
      <c r="C22" s="113"/>
      <c r="D22" s="111"/>
      <c r="E22" s="70"/>
      <c r="F22" s="801"/>
      <c r="G22" s="738"/>
      <c r="H22" s="70"/>
      <c r="I22" s="741"/>
      <c r="K22" s="70"/>
      <c r="L22" s="741"/>
      <c r="M22" s="113"/>
      <c r="O22" s="70"/>
      <c r="P22" s="741"/>
      <c r="Q22" s="113"/>
      <c r="S22" s="554"/>
      <c r="T22" s="753"/>
      <c r="U22" s="756"/>
      <c r="V22" s="70"/>
      <c r="W22" s="769"/>
      <c r="Y22" s="70"/>
      <c r="Z22" s="736"/>
    </row>
    <row r="23" spans="1:27" ht="19.5" customHeight="1">
      <c r="A23" s="736"/>
      <c r="B23" s="737"/>
      <c r="C23" s="113"/>
      <c r="E23" s="736" t="s">
        <v>384</v>
      </c>
      <c r="F23" s="799">
        <f>F24</f>
        <v>0</v>
      </c>
      <c r="G23" s="738"/>
      <c r="H23" s="736"/>
      <c r="I23" s="741"/>
      <c r="K23" s="736"/>
      <c r="L23" s="737"/>
      <c r="M23" s="113"/>
      <c r="O23" s="736"/>
      <c r="P23" s="737"/>
      <c r="Q23" s="113"/>
      <c r="S23" s="740"/>
      <c r="T23" s="753"/>
      <c r="U23" s="756"/>
      <c r="V23" s="736"/>
      <c r="W23" s="769"/>
      <c r="Y23" s="736"/>
      <c r="Z23" s="736"/>
    </row>
    <row r="24" spans="1:27" ht="13.5" customHeight="1">
      <c r="A24" s="70"/>
      <c r="B24" s="741"/>
      <c r="C24" s="744"/>
      <c r="E24" s="70"/>
      <c r="F24" s="801"/>
      <c r="G24" s="738"/>
      <c r="H24" s="70"/>
      <c r="I24" s="741"/>
      <c r="K24" s="70"/>
      <c r="L24" s="741"/>
      <c r="M24" s="744"/>
      <c r="O24" s="70"/>
      <c r="P24" s="741"/>
      <c r="Q24" s="744"/>
      <c r="S24" s="554"/>
      <c r="T24" s="753"/>
      <c r="U24" s="756"/>
      <c r="V24" s="70"/>
      <c r="W24" s="769"/>
      <c r="Y24" s="70"/>
      <c r="Z24" s="736"/>
    </row>
    <row r="25" spans="1:27" ht="18.75">
      <c r="A25" s="745" t="s">
        <v>388</v>
      </c>
      <c r="B25" s="737">
        <f>B26+B27</f>
        <v>2364980.6800000002</v>
      </c>
      <c r="C25" s="744"/>
      <c r="D25" s="739"/>
      <c r="E25" s="745" t="s">
        <v>388</v>
      </c>
      <c r="F25" s="802">
        <f ca="1">F26+F27</f>
        <v>0</v>
      </c>
      <c r="G25" s="738"/>
      <c r="H25" s="745" t="s">
        <v>388</v>
      </c>
      <c r="I25" s="737">
        <f ca="1">I26+I27</f>
        <v>0</v>
      </c>
      <c r="K25" s="745" t="s">
        <v>388</v>
      </c>
      <c r="L25" s="737" t="e">
        <f ca="1">L26+L27</f>
        <v>#REF!</v>
      </c>
      <c r="M25" s="744"/>
      <c r="O25" s="745" t="s">
        <v>388</v>
      </c>
      <c r="P25" s="737" t="e">
        <f>P26+P27</f>
        <v>#REF!</v>
      </c>
      <c r="Q25" s="744"/>
      <c r="R25" s="747"/>
      <c r="S25" s="748" t="s">
        <v>388</v>
      </c>
      <c r="T25" s="737">
        <f ca="1">T26+T27</f>
        <v>0</v>
      </c>
      <c r="U25" s="759"/>
      <c r="V25" s="745" t="s">
        <v>388</v>
      </c>
      <c r="W25" s="746">
        <f ca="1">W26+W27</f>
        <v>0</v>
      </c>
      <c r="Y25" s="745" t="s">
        <v>388</v>
      </c>
      <c r="Z25" s="746">
        <f ca="1">Z26+Z27</f>
        <v>0</v>
      </c>
    </row>
    <row r="26" spans="1:27" ht="15.75">
      <c r="A26" s="70" t="s">
        <v>389</v>
      </c>
      <c r="B26" s="741">
        <f>Відомість!DG422</f>
        <v>2157962.87</v>
      </c>
      <c r="C26" s="744"/>
      <c r="E26" s="70" t="s">
        <v>389</v>
      </c>
      <c r="F26" s="801">
        <f ca="1">Озд!AW529+Відомість!DG418</f>
        <v>0</v>
      </c>
      <c r="G26" s="738" t="s">
        <v>729</v>
      </c>
      <c r="H26" s="70" t="s">
        <v>389</v>
      </c>
      <c r="I26" s="741">
        <f ca="1">Озд!BW529</f>
        <v>0</v>
      </c>
      <c r="K26" s="70" t="s">
        <v>389</v>
      </c>
      <c r="L26" s="741">
        <f ca="1">Озд!CW421</f>
        <v>0</v>
      </c>
      <c r="M26" s="744"/>
      <c r="O26" s="70" t="s">
        <v>389</v>
      </c>
      <c r="P26" s="741">
        <f>Відомість!DG416</f>
        <v>0</v>
      </c>
      <c r="Q26" s="744"/>
      <c r="R26" s="739"/>
      <c r="S26" s="554" t="s">
        <v>389</v>
      </c>
      <c r="T26" s="741">
        <f ca="1">Озд!CW529</f>
        <v>0</v>
      </c>
      <c r="U26" s="756"/>
      <c r="V26" s="70" t="s">
        <v>389</v>
      </c>
      <c r="W26" s="115">
        <f ca="1">Озд!DW529</f>
        <v>0</v>
      </c>
      <c r="Y26" s="70" t="s">
        <v>389</v>
      </c>
      <c r="Z26" s="115">
        <f ca="1">Озд!EW529</f>
        <v>0</v>
      </c>
    </row>
    <row r="27" spans="1:27">
      <c r="A27" s="70" t="s">
        <v>390</v>
      </c>
      <c r="B27" s="741">
        <f>Відомість!DH422</f>
        <v>207017.81</v>
      </c>
      <c r="C27" s="744"/>
      <c r="E27" s="70" t="s">
        <v>390</v>
      </c>
      <c r="F27" s="801">
        <f ca="1">Озд!AX529</f>
        <v>0</v>
      </c>
      <c r="H27" s="70" t="s">
        <v>390</v>
      </c>
      <c r="I27" s="741"/>
      <c r="K27" s="70" t="s">
        <v>390</v>
      </c>
      <c r="L27" s="741" t="e">
        <f>Відомість!#REF!</f>
        <v>#REF!</v>
      </c>
      <c r="M27" s="744"/>
      <c r="O27" s="70" t="s">
        <v>390</v>
      </c>
      <c r="P27" s="741" t="e">
        <f>Відомість!#REF!</f>
        <v>#REF!</v>
      </c>
      <c r="Q27" s="744"/>
      <c r="S27" s="554" t="s">
        <v>390</v>
      </c>
      <c r="T27" s="741">
        <f ca="1">Озд!CX529</f>
        <v>0</v>
      </c>
      <c r="U27" s="756"/>
      <c r="V27" s="70" t="s">
        <v>390</v>
      </c>
      <c r="W27" s="115">
        <f ca="1">Озд!DX529</f>
        <v>0</v>
      </c>
      <c r="Y27" s="70" t="s">
        <v>390</v>
      </c>
      <c r="Z27" s="113"/>
    </row>
    <row r="28" spans="1:27" ht="18.75">
      <c r="A28" s="745" t="s">
        <v>386</v>
      </c>
      <c r="B28" s="737">
        <f>B29+B30</f>
        <v>0</v>
      </c>
      <c r="C28" s="113"/>
      <c r="D28" s="749" t="s">
        <v>684</v>
      </c>
      <c r="E28" s="745" t="s">
        <v>386</v>
      </c>
      <c r="F28" s="802">
        <f ca="1">F29</f>
        <v>0</v>
      </c>
      <c r="G28" s="749" t="s">
        <v>684</v>
      </c>
      <c r="H28" s="745" t="s">
        <v>386</v>
      </c>
      <c r="I28" s="741"/>
      <c r="K28" s="745" t="s">
        <v>386</v>
      </c>
      <c r="L28" s="737"/>
      <c r="M28" s="113"/>
      <c r="O28" s="745" t="s">
        <v>386</v>
      </c>
      <c r="P28" s="737"/>
      <c r="Q28" s="113"/>
      <c r="R28" s="749" t="s">
        <v>684</v>
      </c>
      <c r="S28" s="748" t="s">
        <v>386</v>
      </c>
      <c r="T28" s="741"/>
      <c r="U28" s="757" t="s">
        <v>684</v>
      </c>
      <c r="V28" s="745" t="s">
        <v>386</v>
      </c>
      <c r="W28" s="113"/>
      <c r="X28" s="757" t="s">
        <v>684</v>
      </c>
      <c r="Y28" s="745" t="s">
        <v>386</v>
      </c>
      <c r="Z28" s="113"/>
      <c r="AA28" s="768" t="s">
        <v>684</v>
      </c>
    </row>
    <row r="29" spans="1:27">
      <c r="A29" s="70" t="s">
        <v>387</v>
      </c>
      <c r="B29" s="741">
        <f>Відомість!DI422</f>
        <v>0</v>
      </c>
      <c r="C29" s="113"/>
      <c r="E29" s="70" t="s">
        <v>387</v>
      </c>
      <c r="F29" s="801">
        <f ca="1">Озд!AY529</f>
        <v>0</v>
      </c>
      <c r="G29" s="750"/>
      <c r="H29" s="70" t="s">
        <v>387</v>
      </c>
      <c r="I29" s="741"/>
      <c r="K29" s="70" t="s">
        <v>387</v>
      </c>
      <c r="L29" s="741"/>
      <c r="M29" s="113"/>
      <c r="O29" s="70" t="s">
        <v>387</v>
      </c>
      <c r="P29" s="741"/>
      <c r="Q29" s="113"/>
      <c r="S29" s="554" t="s">
        <v>387</v>
      </c>
      <c r="T29" s="741">
        <f ca="1">Озд!CY529</f>
        <v>0</v>
      </c>
      <c r="U29" s="756"/>
      <c r="V29" s="70" t="s">
        <v>387</v>
      </c>
      <c r="W29" s="113"/>
      <c r="Y29" s="70" t="s">
        <v>387</v>
      </c>
      <c r="Z29" s="113"/>
    </row>
    <row r="30" spans="1:27">
      <c r="A30" s="70" t="s">
        <v>383</v>
      </c>
      <c r="B30" s="741">
        <f>Відомість!DB422</f>
        <v>0</v>
      </c>
      <c r="C30" s="113"/>
      <c r="E30" s="70" t="s">
        <v>383</v>
      </c>
      <c r="F30" s="801"/>
      <c r="G30" s="750"/>
      <c r="H30" s="70" t="s">
        <v>383</v>
      </c>
      <c r="I30" s="741"/>
      <c r="K30" s="70" t="s">
        <v>383</v>
      </c>
      <c r="L30" s="741"/>
      <c r="M30" s="113"/>
      <c r="O30" s="70" t="s">
        <v>383</v>
      </c>
      <c r="P30" s="741"/>
      <c r="Q30" s="113"/>
      <c r="S30" s="554" t="s">
        <v>383</v>
      </c>
      <c r="T30" s="741"/>
      <c r="U30" s="756"/>
      <c r="V30" s="70" t="s">
        <v>383</v>
      </c>
      <c r="W30" s="113"/>
      <c r="Y30" s="70" t="s">
        <v>383</v>
      </c>
      <c r="Z30" s="113"/>
    </row>
    <row r="31" spans="1:27" ht="15" customHeight="1">
      <c r="A31" s="113"/>
      <c r="B31" s="741"/>
      <c r="C31" s="113"/>
      <c r="E31" s="113"/>
      <c r="F31" s="801"/>
      <c r="G31" s="750"/>
      <c r="H31" s="113"/>
      <c r="I31" s="741"/>
      <c r="K31" s="113"/>
      <c r="L31" s="741"/>
      <c r="M31" s="113"/>
      <c r="O31" s="113"/>
      <c r="P31" s="741"/>
      <c r="Q31" s="113"/>
      <c r="S31" s="751"/>
      <c r="T31" s="741"/>
      <c r="U31" s="756"/>
      <c r="V31" s="113"/>
      <c r="W31" s="113"/>
      <c r="Y31" s="113"/>
      <c r="Z31" s="113"/>
    </row>
    <row r="32" spans="1:27" ht="18.75">
      <c r="A32" s="745" t="s">
        <v>391</v>
      </c>
      <c r="B32" s="758">
        <f>Відомість!DA427-B33</f>
        <v>518692.87</v>
      </c>
      <c r="C32" s="113"/>
      <c r="E32" s="745" t="s">
        <v>391</v>
      </c>
      <c r="F32" s="758">
        <f>Озд!AU529+Відомість!DE418</f>
        <v>0</v>
      </c>
      <c r="G32" s="738" t="s">
        <v>729</v>
      </c>
      <c r="H32" s="745" t="s">
        <v>391</v>
      </c>
      <c r="I32" s="758">
        <f>Озд!BU529</f>
        <v>0</v>
      </c>
      <c r="K32" s="745" t="s">
        <v>391</v>
      </c>
      <c r="L32" s="758">
        <f>Озд!CU421</f>
        <v>0</v>
      </c>
      <c r="M32" s="113"/>
      <c r="O32" s="745" t="s">
        <v>391</v>
      </c>
      <c r="P32" s="758">
        <f>Відомість!DE416</f>
        <v>0</v>
      </c>
      <c r="Q32" s="113"/>
      <c r="R32" s="739"/>
      <c r="S32" s="748" t="s">
        <v>391</v>
      </c>
      <c r="T32" s="752">
        <f>Озд!CU529</f>
        <v>0</v>
      </c>
      <c r="U32" s="756"/>
      <c r="V32" s="745" t="s">
        <v>391</v>
      </c>
      <c r="W32" s="115">
        <f>Озд!DU529+Відомість!DE416</f>
        <v>0</v>
      </c>
      <c r="Y32" s="745" t="s">
        <v>391</v>
      </c>
      <c r="Z32" s="115">
        <f>Озд!EU529</f>
        <v>0</v>
      </c>
    </row>
    <row r="33" spans="1:26" ht="18.75">
      <c r="A33" s="745" t="s">
        <v>461</v>
      </c>
      <c r="B33" s="737">
        <f>Відомість!DA428</f>
        <v>0</v>
      </c>
      <c r="C33" s="113"/>
      <c r="E33" s="745" t="s">
        <v>461</v>
      </c>
      <c r="F33" s="798"/>
      <c r="H33" s="745" t="s">
        <v>461</v>
      </c>
      <c r="I33" s="113"/>
      <c r="K33" s="745" t="s">
        <v>461</v>
      </c>
      <c r="L33" s="737">
        <f>Відомість!DI428</f>
        <v>0</v>
      </c>
      <c r="M33" s="113"/>
      <c r="O33" s="745" t="s">
        <v>461</v>
      </c>
      <c r="P33" s="737">
        <f>Відомість!DE428</f>
        <v>0</v>
      </c>
      <c r="Q33" s="113"/>
      <c r="S33" s="748" t="s">
        <v>461</v>
      </c>
      <c r="T33" s="741"/>
      <c r="U33" s="756"/>
      <c r="V33" s="745" t="s">
        <v>461</v>
      </c>
      <c r="W33" s="113"/>
      <c r="Y33" s="745" t="s">
        <v>461</v>
      </c>
      <c r="Z33" s="113"/>
    </row>
    <row r="34" spans="1:26">
      <c r="B34" s="742"/>
      <c r="L34" s="742" t="e">
        <f>L32+L33-Відомість!#REF!</f>
        <v>#REF!</v>
      </c>
      <c r="P34" s="742" t="e">
        <f>P32+P33-Відомість!#REF!</f>
        <v>#REF!</v>
      </c>
      <c r="T34" s="113"/>
      <c r="U34" s="755"/>
    </row>
    <row r="35" spans="1:26">
      <c r="B35" s="739"/>
      <c r="L35" s="739"/>
      <c r="P35" s="739"/>
      <c r="U35" s="755"/>
    </row>
  </sheetData>
  <mergeCells count="8">
    <mergeCell ref="Y1:Z1"/>
    <mergeCell ref="A1:C1"/>
    <mergeCell ref="E1:F1"/>
    <mergeCell ref="H1:I1"/>
    <mergeCell ref="S1:T1"/>
    <mergeCell ref="V1:W1"/>
    <mergeCell ref="O1:Q1"/>
    <mergeCell ref="K1:M1"/>
  </mergeCells>
  <pageMargins left="0.70866141732283472" right="0.70866141732283472" top="0.74803149606299213" bottom="0.74803149606299213" header="0.31496062992125984" footer="0.31496062992125984"/>
  <pageSetup paperSize="9" scale="9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0"/>
  <dimension ref="A1:DS570"/>
  <sheetViews>
    <sheetView showZeros="0" topLeftCell="DC1" zoomScale="89" zoomScaleNormal="89" workbookViewId="0">
      <selection activeCell="DN6" sqref="DN6"/>
    </sheetView>
  </sheetViews>
  <sheetFormatPr defaultRowHeight="15"/>
  <cols>
    <col min="1" max="1" width="4.85546875" customWidth="1"/>
    <col min="2" max="2" width="35.28515625" customWidth="1"/>
    <col min="3" max="3" width="13.5703125" customWidth="1"/>
    <col min="4" max="4" width="23.5703125" customWidth="1"/>
    <col min="7" max="7" width="11.28515625" customWidth="1"/>
    <col min="66" max="67" width="5.5703125" customWidth="1"/>
    <col min="74" max="80" width="4.42578125" customWidth="1"/>
    <col min="81" max="81" width="7.5703125" customWidth="1"/>
    <col min="82" max="82" width="6" customWidth="1"/>
    <col min="83" max="92" width="12.28515625" customWidth="1"/>
    <col min="101" max="101" width="13.28515625" customWidth="1"/>
    <col min="104" max="104" width="13" style="81" customWidth="1"/>
    <col min="105" max="105" width="11.5703125" style="86" customWidth="1"/>
    <col min="106" max="106" width="15.7109375" customWidth="1"/>
    <col min="109" max="109" width="12.7109375" customWidth="1"/>
    <col min="112" max="112" width="12.140625" customWidth="1"/>
    <col min="113" max="113" width="12.28515625" customWidth="1"/>
    <col min="114" max="114" width="11.5703125" customWidth="1"/>
    <col min="115" max="115" width="13.42578125" customWidth="1"/>
    <col min="118" max="118" width="11.42578125" customWidth="1"/>
    <col min="119" max="119" width="15" customWidth="1"/>
    <col min="120" max="123" width="19.28515625" customWidth="1"/>
  </cols>
  <sheetData>
    <row r="1" spans="1:123">
      <c r="A1" s="1054" t="s">
        <v>0</v>
      </c>
      <c r="B1" s="1055" t="s">
        <v>1</v>
      </c>
      <c r="C1" s="1056" t="s">
        <v>2</v>
      </c>
      <c r="D1" s="1057" t="s">
        <v>317</v>
      </c>
      <c r="E1" s="42"/>
      <c r="F1" s="42"/>
      <c r="G1" s="1060" t="s">
        <v>599</v>
      </c>
      <c r="H1" s="992" t="s">
        <v>367</v>
      </c>
      <c r="I1" s="992" t="s">
        <v>363</v>
      </c>
      <c r="J1" s="992" t="s">
        <v>366</v>
      </c>
      <c r="K1" s="992" t="s">
        <v>362</v>
      </c>
      <c r="L1" s="992" t="s">
        <v>361</v>
      </c>
      <c r="M1" s="992" t="s">
        <v>364</v>
      </c>
      <c r="N1" s="992" t="s">
        <v>350</v>
      </c>
      <c r="O1" s="1060" t="s">
        <v>274</v>
      </c>
      <c r="P1" s="42"/>
      <c r="Q1" s="42"/>
      <c r="R1" s="42"/>
      <c r="S1" s="42"/>
      <c r="T1" s="42"/>
      <c r="U1" s="42"/>
      <c r="V1" s="1063" t="s">
        <v>353</v>
      </c>
      <c r="W1" s="1064"/>
      <c r="X1" s="1064"/>
      <c r="Y1" s="1064"/>
      <c r="Z1" s="1064"/>
      <c r="AA1" s="1064"/>
      <c r="AB1" s="1064"/>
      <c r="AC1" s="1064"/>
      <c r="AD1" s="1064"/>
      <c r="AE1" s="1064"/>
      <c r="AF1" s="1064"/>
      <c r="AG1" s="1064"/>
      <c r="AH1" s="1064"/>
      <c r="AI1" s="1064"/>
      <c r="AJ1" s="1064"/>
      <c r="AK1" s="1064"/>
      <c r="AL1" s="1064"/>
      <c r="AM1" s="1064"/>
      <c r="AN1" s="1064"/>
      <c r="AO1" s="1064"/>
      <c r="AP1" s="1064"/>
      <c r="AQ1" s="1064"/>
      <c r="AR1" s="1064"/>
      <c r="AS1" s="1064"/>
      <c r="AT1" s="1064"/>
      <c r="AU1" s="1064"/>
      <c r="AV1" s="1064"/>
      <c r="AW1" s="1065"/>
      <c r="AX1" s="1070" t="s">
        <v>354</v>
      </c>
      <c r="AY1" s="1071"/>
      <c r="AZ1" s="1071"/>
      <c r="BA1" s="1071"/>
      <c r="BB1" s="1072" t="s">
        <v>356</v>
      </c>
      <c r="BC1" s="1073"/>
      <c r="BD1" s="1072" t="s">
        <v>357</v>
      </c>
      <c r="BE1" s="1073"/>
      <c r="BF1" s="1072" t="s">
        <v>355</v>
      </c>
      <c r="BG1" s="1073"/>
      <c r="BH1" s="992" t="s">
        <v>365</v>
      </c>
      <c r="BI1" s="992" t="s">
        <v>348</v>
      </c>
      <c r="BJ1" s="992" t="s">
        <v>358</v>
      </c>
      <c r="BK1" s="992" t="s">
        <v>359</v>
      </c>
      <c r="BL1" s="992" t="s">
        <v>360</v>
      </c>
      <c r="BM1" s="992" t="s">
        <v>349</v>
      </c>
      <c r="BN1" s="992" t="s">
        <v>477</v>
      </c>
      <c r="BO1" s="992" t="s">
        <v>272</v>
      </c>
      <c r="BP1" s="1088" t="s">
        <v>352</v>
      </c>
      <c r="BQ1" s="1088" t="s">
        <v>329</v>
      </c>
      <c r="BR1" s="1088" t="s">
        <v>330</v>
      </c>
      <c r="BS1" s="1088" t="s">
        <v>278</v>
      </c>
      <c r="BT1" s="603"/>
      <c r="BU1" s="1088" t="s">
        <v>273</v>
      </c>
      <c r="BV1" s="1091" t="s">
        <v>3</v>
      </c>
      <c r="BW1" s="1076" t="s">
        <v>423</v>
      </c>
      <c r="BX1" s="1079" t="s">
        <v>4</v>
      </c>
      <c r="BY1" s="1076" t="s">
        <v>424</v>
      </c>
      <c r="BZ1" s="1093" t="s">
        <v>427</v>
      </c>
      <c r="CA1" s="1076" t="s">
        <v>425</v>
      </c>
      <c r="CB1" s="1079" t="s">
        <v>284</v>
      </c>
      <c r="CC1" s="1076" t="s">
        <v>426</v>
      </c>
      <c r="CD1" s="1079" t="s">
        <v>283</v>
      </c>
      <c r="CE1" s="1081" t="s">
        <v>318</v>
      </c>
      <c r="CF1" s="1082"/>
      <c r="CG1" s="1082"/>
      <c r="CH1" s="1082"/>
      <c r="CI1" s="1082"/>
      <c r="CJ1" s="1082"/>
      <c r="CK1" s="1082"/>
      <c r="CL1" s="1082"/>
      <c r="CM1" s="1083"/>
      <c r="CN1" s="1084" t="s">
        <v>5</v>
      </c>
      <c r="CO1" s="1085" t="s">
        <v>600</v>
      </c>
      <c r="CP1" s="1085"/>
      <c r="CQ1" s="1085"/>
      <c r="CR1" s="1085"/>
      <c r="CS1" s="1085"/>
      <c r="CT1" s="1085"/>
      <c r="CU1" s="1085"/>
      <c r="CV1" s="1085"/>
      <c r="CW1" s="1085"/>
      <c r="CX1" s="1085"/>
      <c r="CY1" s="1085"/>
      <c r="CZ1" s="1086"/>
      <c r="DA1" s="1087" t="s">
        <v>305</v>
      </c>
      <c r="DB1" s="1055" t="s">
        <v>320</v>
      </c>
      <c r="DC1" s="1055"/>
      <c r="DD1" s="1055"/>
      <c r="DE1" s="1055"/>
      <c r="DF1" s="1055"/>
      <c r="DG1" s="1055"/>
      <c r="DH1" s="1055"/>
      <c r="DI1" s="992" t="s">
        <v>608</v>
      </c>
      <c r="DJ1" s="992" t="s">
        <v>322</v>
      </c>
      <c r="DK1" s="991"/>
      <c r="DL1" s="991"/>
      <c r="DM1" s="991"/>
      <c r="DN1" s="991"/>
      <c r="DO1" s="1074" t="s">
        <v>6</v>
      </c>
    </row>
    <row r="2" spans="1:123" ht="186">
      <c r="A2" s="1054"/>
      <c r="B2" s="1055"/>
      <c r="C2" s="1057"/>
      <c r="D2" s="1058"/>
      <c r="E2" s="992" t="s">
        <v>331</v>
      </c>
      <c r="F2" s="992" t="s">
        <v>277</v>
      </c>
      <c r="G2" s="992"/>
      <c r="H2" s="1001"/>
      <c r="I2" s="1001"/>
      <c r="J2" s="1001"/>
      <c r="K2" s="1001"/>
      <c r="L2" s="1001"/>
      <c r="M2" s="1001"/>
      <c r="N2" s="1001"/>
      <c r="O2" s="992"/>
      <c r="P2" s="992" t="s">
        <v>267</v>
      </c>
      <c r="Q2" s="992" t="s">
        <v>266</v>
      </c>
      <c r="R2" s="992" t="s">
        <v>268</v>
      </c>
      <c r="S2" s="992" t="s">
        <v>269</v>
      </c>
      <c r="T2" s="992" t="s">
        <v>270</v>
      </c>
      <c r="U2" s="992" t="s">
        <v>271</v>
      </c>
      <c r="V2" s="1061" t="s">
        <v>344</v>
      </c>
      <c r="W2" s="1061" t="s">
        <v>345</v>
      </c>
      <c r="X2" s="1066" t="s">
        <v>344</v>
      </c>
      <c r="Y2" s="1066" t="s">
        <v>345</v>
      </c>
      <c r="Z2" s="1061" t="s">
        <v>344</v>
      </c>
      <c r="AA2" s="1061" t="s">
        <v>345</v>
      </c>
      <c r="AB2" s="1066" t="s">
        <v>344</v>
      </c>
      <c r="AC2" s="1066" t="s">
        <v>345</v>
      </c>
      <c r="AD2" s="1061" t="s">
        <v>344</v>
      </c>
      <c r="AE2" s="1061" t="s">
        <v>345</v>
      </c>
      <c r="AF2" s="1066" t="s">
        <v>344</v>
      </c>
      <c r="AG2" s="1066" t="s">
        <v>345</v>
      </c>
      <c r="AH2" s="1061" t="s">
        <v>344</v>
      </c>
      <c r="AI2" s="1061" t="s">
        <v>345</v>
      </c>
      <c r="AJ2" s="1066" t="s">
        <v>344</v>
      </c>
      <c r="AK2" s="1066" t="s">
        <v>345</v>
      </c>
      <c r="AL2" s="1061" t="s">
        <v>344</v>
      </c>
      <c r="AM2" s="1061" t="s">
        <v>345</v>
      </c>
      <c r="AN2" s="1066" t="s">
        <v>344</v>
      </c>
      <c r="AO2" s="1066" t="s">
        <v>345</v>
      </c>
      <c r="AP2" s="1061" t="s">
        <v>344</v>
      </c>
      <c r="AQ2" s="1061" t="s">
        <v>345</v>
      </c>
      <c r="AR2" s="1066" t="s">
        <v>344</v>
      </c>
      <c r="AS2" s="1066" t="s">
        <v>345</v>
      </c>
      <c r="AT2" s="1061" t="s">
        <v>344</v>
      </c>
      <c r="AU2" s="1061" t="s">
        <v>345</v>
      </c>
      <c r="AV2" s="1066" t="s">
        <v>344</v>
      </c>
      <c r="AW2" s="1066" t="s">
        <v>345</v>
      </c>
      <c r="AX2" s="1066" t="s">
        <v>344</v>
      </c>
      <c r="AY2" s="1066" t="s">
        <v>345</v>
      </c>
      <c r="AZ2" s="1066" t="s">
        <v>344</v>
      </c>
      <c r="BA2" s="1066" t="s">
        <v>345</v>
      </c>
      <c r="BB2" s="1066" t="s">
        <v>344</v>
      </c>
      <c r="BC2" s="1066" t="s">
        <v>345</v>
      </c>
      <c r="BD2" s="1066" t="s">
        <v>344</v>
      </c>
      <c r="BE2" s="1066" t="s">
        <v>345</v>
      </c>
      <c r="BF2" s="1068" t="s">
        <v>346</v>
      </c>
      <c r="BG2" s="1068" t="s">
        <v>347</v>
      </c>
      <c r="BH2" s="1001"/>
      <c r="BI2" s="1001"/>
      <c r="BJ2" s="1001"/>
      <c r="BK2" s="1001"/>
      <c r="BL2" s="1001"/>
      <c r="BM2" s="1001"/>
      <c r="BN2" s="1001"/>
      <c r="BO2" s="1001"/>
      <c r="BP2" s="1089"/>
      <c r="BQ2" s="1089"/>
      <c r="BR2" s="1089"/>
      <c r="BS2" s="1089"/>
      <c r="BT2" s="604"/>
      <c r="BU2" s="1089"/>
      <c r="BV2" s="1092"/>
      <c r="BW2" s="1077"/>
      <c r="BX2" s="1080"/>
      <c r="BY2" s="1077"/>
      <c r="BZ2" s="1094"/>
      <c r="CA2" s="1077"/>
      <c r="CB2" s="1080"/>
      <c r="CC2" s="1077"/>
      <c r="CD2" s="1080"/>
      <c r="CE2" s="1075" t="s">
        <v>7</v>
      </c>
      <c r="CF2" s="1075" t="s">
        <v>8</v>
      </c>
      <c r="CG2" s="1075" t="s">
        <v>9</v>
      </c>
      <c r="CH2" s="1056" t="s">
        <v>10</v>
      </c>
      <c r="CI2" s="1056" t="s">
        <v>11</v>
      </c>
      <c r="CJ2" s="1056" t="s">
        <v>12</v>
      </c>
      <c r="CK2" s="1056" t="s">
        <v>300</v>
      </c>
      <c r="CL2" s="1095" t="s">
        <v>341</v>
      </c>
      <c r="CM2" s="1095" t="s">
        <v>13</v>
      </c>
      <c r="CN2" s="1084"/>
      <c r="CO2" s="271" t="s">
        <v>406</v>
      </c>
      <c r="CP2" s="272" t="s">
        <v>504</v>
      </c>
      <c r="CQ2" s="272" t="s">
        <v>505</v>
      </c>
      <c r="CR2" s="272" t="s">
        <v>506</v>
      </c>
      <c r="CS2" s="272" t="s">
        <v>507</v>
      </c>
      <c r="CT2" s="272" t="s">
        <v>508</v>
      </c>
      <c r="CU2" s="272" t="s">
        <v>514</v>
      </c>
      <c r="CV2" s="272" t="s">
        <v>509</v>
      </c>
      <c r="CW2" s="272"/>
      <c r="CX2" s="1096"/>
      <c r="CY2" s="1095" t="s">
        <v>314</v>
      </c>
      <c r="CZ2" s="1098" t="s">
        <v>379</v>
      </c>
      <c r="DA2" s="1087"/>
      <c r="DB2" s="1075" t="s">
        <v>14</v>
      </c>
      <c r="DC2" s="1075"/>
      <c r="DD2" s="1075" t="s">
        <v>15</v>
      </c>
      <c r="DE2" s="1060" t="s">
        <v>487</v>
      </c>
      <c r="DF2" s="1060" t="s">
        <v>455</v>
      </c>
      <c r="DG2" s="1075" t="s">
        <v>378</v>
      </c>
      <c r="DH2" s="1055" t="s">
        <v>321</v>
      </c>
      <c r="DI2" s="1001"/>
      <c r="DJ2" s="1001"/>
      <c r="DK2" s="992" t="s">
        <v>376</v>
      </c>
      <c r="DL2" s="992" t="s">
        <v>377</v>
      </c>
      <c r="DM2" s="992" t="s">
        <v>323</v>
      </c>
      <c r="DN2" s="992" t="s">
        <v>324</v>
      </c>
      <c r="DO2" s="1074"/>
    </row>
    <row r="3" spans="1:123">
      <c r="A3" s="1054"/>
      <c r="B3" s="1055"/>
      <c r="C3" s="43"/>
      <c r="D3" s="1059"/>
      <c r="E3" s="993"/>
      <c r="F3" s="993"/>
      <c r="G3" s="64">
        <v>43800</v>
      </c>
      <c r="H3" s="993"/>
      <c r="I3" s="993"/>
      <c r="J3" s="993"/>
      <c r="K3" s="993"/>
      <c r="L3" s="993"/>
      <c r="M3" s="993"/>
      <c r="N3" s="993"/>
      <c r="O3" s="44"/>
      <c r="P3" s="993"/>
      <c r="Q3" s="993"/>
      <c r="R3" s="993"/>
      <c r="S3" s="993"/>
      <c r="T3" s="993"/>
      <c r="U3" s="993"/>
      <c r="V3" s="1062"/>
      <c r="W3" s="1062"/>
      <c r="X3" s="1067"/>
      <c r="Y3" s="1067"/>
      <c r="Z3" s="1062"/>
      <c r="AA3" s="1062"/>
      <c r="AB3" s="1067"/>
      <c r="AC3" s="1067"/>
      <c r="AD3" s="1062"/>
      <c r="AE3" s="1062"/>
      <c r="AF3" s="1067"/>
      <c r="AG3" s="1067"/>
      <c r="AH3" s="1062"/>
      <c r="AI3" s="1062"/>
      <c r="AJ3" s="1067"/>
      <c r="AK3" s="1067"/>
      <c r="AL3" s="1062"/>
      <c r="AM3" s="1062"/>
      <c r="AN3" s="1067"/>
      <c r="AO3" s="1067"/>
      <c r="AP3" s="1062"/>
      <c r="AQ3" s="1062"/>
      <c r="AR3" s="1067"/>
      <c r="AS3" s="1067"/>
      <c r="AT3" s="1062"/>
      <c r="AU3" s="1062"/>
      <c r="AV3" s="1067"/>
      <c r="AW3" s="1067"/>
      <c r="AX3" s="1067"/>
      <c r="AY3" s="1067"/>
      <c r="AZ3" s="1067"/>
      <c r="BA3" s="1067"/>
      <c r="BB3" s="1067"/>
      <c r="BC3" s="1067"/>
      <c r="BD3" s="1067"/>
      <c r="BE3" s="1067"/>
      <c r="BF3" s="1069"/>
      <c r="BG3" s="1069"/>
      <c r="BH3" s="993"/>
      <c r="BI3" s="993"/>
      <c r="BJ3" s="993"/>
      <c r="BK3" s="993"/>
      <c r="BL3" s="993"/>
      <c r="BM3" s="993"/>
      <c r="BN3" s="118">
        <v>43770</v>
      </c>
      <c r="BO3" s="993"/>
      <c r="BP3" s="1090"/>
      <c r="BQ3" s="1090"/>
      <c r="BR3" s="1090"/>
      <c r="BS3" s="1090"/>
      <c r="BT3" s="605"/>
      <c r="BU3" s="1090"/>
      <c r="BV3" s="40"/>
      <c r="BW3" s="1078"/>
      <c r="BX3" s="41"/>
      <c r="BY3" s="1078"/>
      <c r="BZ3" s="79"/>
      <c r="CA3" s="1078"/>
      <c r="CB3" s="41"/>
      <c r="CC3" s="1078"/>
      <c r="CD3" s="41"/>
      <c r="CE3" s="1075"/>
      <c r="CF3" s="1075"/>
      <c r="CG3" s="1075"/>
      <c r="CH3" s="1056"/>
      <c r="CI3" s="1056"/>
      <c r="CJ3" s="1056"/>
      <c r="CK3" s="1056"/>
      <c r="CL3" s="1095"/>
      <c r="CM3" s="1095"/>
      <c r="CN3" s="1084"/>
      <c r="CO3" s="339"/>
      <c r="CP3" s="339"/>
      <c r="CQ3" s="339"/>
      <c r="CR3" s="339"/>
      <c r="CS3" s="339"/>
      <c r="CT3" s="339"/>
      <c r="CU3" s="339"/>
      <c r="CV3" s="339"/>
      <c r="CW3" s="339"/>
      <c r="CX3" s="1097"/>
      <c r="CY3" s="1095"/>
      <c r="CZ3" s="1098"/>
      <c r="DA3" s="1087"/>
      <c r="DB3" s="1075"/>
      <c r="DC3" s="1075"/>
      <c r="DD3" s="1075"/>
      <c r="DE3" s="1060"/>
      <c r="DF3" s="1060"/>
      <c r="DG3" s="1075"/>
      <c r="DH3" s="1055"/>
      <c r="DI3" s="993"/>
      <c r="DJ3" s="993"/>
      <c r="DK3" s="993"/>
      <c r="DL3" s="993"/>
      <c r="DM3" s="993"/>
      <c r="DN3" s="993"/>
      <c r="DO3" s="1074"/>
    </row>
    <row r="4" spans="1:123">
      <c r="A4">
        <f ca="1">INDIRECT("Відомість!a"&amp;ROW())</f>
        <v>1</v>
      </c>
      <c r="B4" t="str">
        <f ca="1">INDIRECT("Відомість!b"&amp;ROW())</f>
        <v>Командир дивізіону</v>
      </c>
      <c r="C4" t="str">
        <f ca="1">INDIRECT("Відомість!c"&amp;ROW())</f>
        <v>п/п-к</v>
      </c>
      <c r="D4" t="str">
        <f ca="1">INDIRECT("Відомість!d"&amp;ROW())</f>
        <v>Яцкевич Ю.Я.</v>
      </c>
      <c r="E4">
        <f ca="1">INDIRECT("Відомість!e"&amp;ROW())</f>
        <v>0</v>
      </c>
      <c r="F4">
        <f ca="1">INDIRECT("Відомість!f"&amp;ROW())</f>
        <v>0</v>
      </c>
      <c r="G4" s="123" t="str">
        <f ca="1">INDIRECT("Відомість!g"&amp;ROW())</f>
        <v>23.1.24</v>
      </c>
      <c r="H4" s="123" t="str">
        <f t="shared" ref="H4:N19" ca="1" si="0">INDIRECT("Відомість!g"&amp;ROW())</f>
        <v>23.1.24</v>
      </c>
      <c r="I4" s="123" t="str">
        <f t="shared" ca="1" si="0"/>
        <v>23.1.24</v>
      </c>
      <c r="J4" s="123" t="str">
        <f t="shared" ca="1" si="0"/>
        <v>23.1.24</v>
      </c>
      <c r="K4" s="123" t="str">
        <f t="shared" ca="1" si="0"/>
        <v>23.1.24</v>
      </c>
      <c r="L4" s="123" t="str">
        <f t="shared" ca="1" si="0"/>
        <v>23.1.24</v>
      </c>
      <c r="M4" s="123" t="str">
        <f t="shared" ca="1" si="0"/>
        <v>23.1.24</v>
      </c>
      <c r="N4" s="123" t="str">
        <f t="shared" ca="1" si="0"/>
        <v>23.1.24</v>
      </c>
      <c r="O4" s="123">
        <f ca="1">INDIRECT("Відомість!o"&amp;ROW())</f>
        <v>25</v>
      </c>
      <c r="P4" s="123">
        <f ca="1">INDIRECT("Відомість!p"&amp;ROW())</f>
        <v>36136</v>
      </c>
      <c r="Q4" s="123">
        <f ca="1">INDIRECT("Відомість!r"&amp;ROW())</f>
        <v>0</v>
      </c>
      <c r="R4" s="123">
        <f ca="1">INDIRECT("Відомість!r"&amp;ROW())</f>
        <v>0</v>
      </c>
      <c r="S4" s="123">
        <f ca="1">INDIRECT("Відомість!s"&amp;ROW())</f>
        <v>0</v>
      </c>
      <c r="T4" s="123">
        <f ca="1">INDIRECT("Відомість!t"&amp;ROW())</f>
        <v>0</v>
      </c>
      <c r="U4" s="123">
        <f ca="1">INDIRECT("Відомість!u"&amp;ROW())</f>
        <v>0</v>
      </c>
      <c r="V4" s="123">
        <f ca="1">INDIRECT("Відомість!v"&amp;ROW())</f>
        <v>0</v>
      </c>
      <c r="W4" s="123">
        <f ca="1">INDIRECT("Відомість!w"&amp;ROW())</f>
        <v>0</v>
      </c>
      <c r="X4" s="123">
        <f ca="1">INDIRECT("Відомість!x"&amp;ROW())</f>
        <v>0</v>
      </c>
      <c r="Y4" s="123">
        <f ca="1">INDIRECT("Відомість!y"&amp;ROW())</f>
        <v>0</v>
      </c>
      <c r="Z4" s="123">
        <f ca="1">INDIRECT("Відомість!z"&amp;ROW())</f>
        <v>0</v>
      </c>
      <c r="AA4" s="123">
        <f ca="1">INDIRECT("Відомість!aa"&amp;ROW())</f>
        <v>0</v>
      </c>
      <c r="AB4" s="123">
        <f ca="1">INDIRECT("Відомість!ab"&amp;ROW())</f>
        <v>0</v>
      </c>
      <c r="AC4" s="123">
        <f ca="1">INDIRECT("Відомість!ac"&amp;ROW())</f>
        <v>0</v>
      </c>
      <c r="AD4" s="123">
        <f ca="1">INDIRECT("Відомість!ad"&amp;ROW())</f>
        <v>0</v>
      </c>
      <c r="AE4" s="123">
        <f ca="1">INDIRECT("Відомість!ae"&amp;ROW())</f>
        <v>0</v>
      </c>
      <c r="AF4" s="123">
        <f ca="1">INDIRECT("Відомість!af"&amp;ROW())</f>
        <v>0</v>
      </c>
      <c r="AG4" s="123">
        <f ca="1">INDIRECT("Відомість!ag"&amp;ROW())</f>
        <v>0</v>
      </c>
      <c r="AH4" s="123">
        <f ca="1">INDIRECT("Відомість!ah"&amp;ROW())</f>
        <v>0</v>
      </c>
      <c r="AI4" s="123">
        <f ca="1">INDIRECT("Відомість!ai"&amp;ROW())</f>
        <v>0</v>
      </c>
      <c r="AJ4" s="123">
        <f ca="1">INDIRECT("Відомість!aj"&amp;ROW())</f>
        <v>0</v>
      </c>
      <c r="AK4" s="123">
        <f ca="1">INDIRECT("Відомість!ak"&amp;ROW())</f>
        <v>0</v>
      </c>
      <c r="AL4" s="123">
        <f ca="1">INDIRECT("Відомість!al"&amp;ROW())</f>
        <v>0</v>
      </c>
      <c r="AM4" s="123">
        <f ca="1">INDIRECT("Відомість!am"&amp;ROW())</f>
        <v>0</v>
      </c>
      <c r="AN4" s="123">
        <f ca="1">INDIRECT("Відомість!an"&amp;ROW())</f>
        <v>0</v>
      </c>
      <c r="AO4" s="123">
        <f ca="1">INDIRECT("Відомість!ao"&amp;ROW())</f>
        <v>0</v>
      </c>
      <c r="AP4" s="123">
        <f ca="1">INDIRECT("Відомість!ap"&amp;ROW())</f>
        <v>0</v>
      </c>
      <c r="AQ4" s="123">
        <f ca="1">INDIRECT("Відомість!aq"&amp;ROW())</f>
        <v>0</v>
      </c>
      <c r="AR4" s="123">
        <f ca="1">INDIRECT("Відомість!ar"&amp;ROW())</f>
        <v>0</v>
      </c>
      <c r="AS4" s="123">
        <f ca="1">INDIRECT("Відомість!as"&amp;ROW())</f>
        <v>0</v>
      </c>
      <c r="AT4" s="123">
        <f ca="1">INDIRECT("Відомість!at"&amp;ROW())</f>
        <v>0</v>
      </c>
      <c r="AU4" s="123">
        <f ca="1">INDIRECT("Відомість!au"&amp;ROW())</f>
        <v>0</v>
      </c>
      <c r="AV4" s="123">
        <f ca="1">INDIRECT("Відомість!av"&amp;ROW())</f>
        <v>0</v>
      </c>
      <c r="AW4" s="123">
        <f ca="1">INDIRECT("Відомість!aw"&amp;ROW())</f>
        <v>0</v>
      </c>
      <c r="AX4" s="123">
        <f ca="1">INDIRECT("Відомість!ax"&amp;ROW())</f>
        <v>0</v>
      </c>
      <c r="AY4" s="123">
        <f ca="1">INDIRECT("Відомість!ay"&amp;ROW())</f>
        <v>0</v>
      </c>
      <c r="AZ4" s="123">
        <f ca="1">INDIRECT("Відомість!az"&amp;ROW())</f>
        <v>0</v>
      </c>
      <c r="BA4" s="123">
        <f ca="1">INDIRECT("Відомість!ba"&amp;ROW())</f>
        <v>0</v>
      </c>
      <c r="BB4" s="123">
        <f ca="1">INDIRECT("Відомість!bb"&amp;ROW())</f>
        <v>0</v>
      </c>
      <c r="BC4" s="123">
        <f ca="1">INDIRECT("Відомість!bc"&amp;ROW())</f>
        <v>0</v>
      </c>
      <c r="BD4" s="123">
        <f ca="1">INDIRECT("Відомість!bd"&amp;ROW())</f>
        <v>0</v>
      </c>
      <c r="BE4" s="123">
        <f ca="1">INDIRECT("Відомість!be"&amp;ROW())</f>
        <v>0</v>
      </c>
      <c r="BF4" s="123">
        <f ca="1">INDIRECT("Відомість!bf"&amp;ROW())</f>
        <v>0</v>
      </c>
      <c r="BG4" s="123">
        <f ca="1">INDIRECT("Відомість!bg"&amp;ROW())</f>
        <v>0</v>
      </c>
      <c r="BH4" s="123">
        <f ca="1">INDIRECT("Відомість!obh"&amp;ROW())</f>
        <v>0</v>
      </c>
      <c r="BI4" s="123">
        <f ca="1">INDIRECT("Відомість!bi"&amp;ROW())</f>
        <v>0</v>
      </c>
      <c r="BJ4" s="123">
        <f ca="1">INDIRECT("Відомість!bj"&amp;ROW())</f>
        <v>0</v>
      </c>
      <c r="BK4" s="123">
        <f ca="1">INDIRECT("Відомість!bk"&amp;ROW())</f>
        <v>0</v>
      </c>
      <c r="BL4" s="123">
        <f ca="1">INDIRECT("Відомість!bl"&amp;ROW())</f>
        <v>0</v>
      </c>
      <c r="BM4" s="123">
        <f ca="1">INDIRECT("Відомість!bm"&amp;ROW())</f>
        <v>0</v>
      </c>
      <c r="BN4" s="123">
        <f ca="1">INDIRECT("Відомість!bn"&amp;ROW())</f>
        <v>0.65</v>
      </c>
      <c r="BO4" s="123">
        <f ca="1">INDIRECT("Відомість!bo"&amp;ROW())</f>
        <v>28</v>
      </c>
      <c r="BP4" s="340">
        <f ca="1">INDIRECT("Відомість!bp"&amp;ROW())</f>
        <v>0</v>
      </c>
      <c r="BQ4" s="123">
        <f ca="1">INDIRECT("Відомість!bq"&amp;ROW())</f>
        <v>0</v>
      </c>
      <c r="BR4" s="123">
        <f ca="1">INDIRECT("Відомість!br"&amp;ROW())</f>
        <v>0</v>
      </c>
      <c r="BS4" s="123">
        <f ca="1">INDIRECT("Відомість!bs"&amp;ROW())</f>
        <v>0</v>
      </c>
      <c r="BT4" s="123">
        <f t="shared" ref="BT4:BT68" ca="1" si="1">INDIRECT("Відомість!bt"&amp;ROW())</f>
        <v>0</v>
      </c>
      <c r="BU4" s="123">
        <f t="shared" ref="BU4:BU68" ca="1" si="2">INDIRECT("Відомість!bu"&amp;ROW())</f>
        <v>0</v>
      </c>
      <c r="BV4" s="123"/>
      <c r="BW4" s="123">
        <f t="shared" ref="BW4:BW68" ca="1" si="3">INDIRECT("Відомість!bw"&amp;ROW())</f>
        <v>0</v>
      </c>
      <c r="BX4" s="123"/>
      <c r="BY4" s="123">
        <f t="shared" ref="BY4:BY68" ca="1" si="4">INDIRECT("Відомість!by"&amp;ROW())</f>
        <v>0</v>
      </c>
      <c r="BZ4" s="123"/>
      <c r="CA4" s="123">
        <f t="shared" ref="CA4:CA68" ca="1" si="5">INDIRECT("Відомість!ca"&amp;ROW())</f>
        <v>0</v>
      </c>
      <c r="CB4" s="528">
        <f t="shared" ref="CB4:CC68" ca="1" si="6">INDIRECT("Відомість!cp"&amp;ROW())</f>
        <v>0</v>
      </c>
      <c r="CC4" s="528">
        <f t="shared" ca="1" si="6"/>
        <v>0</v>
      </c>
      <c r="CD4" s="125">
        <f ca="1">INDIRECT("Відомість!cd"&amp;ROW())</f>
        <v>0</v>
      </c>
      <c r="CE4" s="125">
        <f ca="1">INDIRECT("Відомість!ce"&amp;ROW())</f>
        <v>1410</v>
      </c>
      <c r="CF4" s="125">
        <f ca="1">INDIRECT("Відомість!cf"&amp;ROW())</f>
        <v>5220</v>
      </c>
      <c r="CG4" s="125">
        <f ca="1">INDIRECT("Відомість!cg"&amp;ROW())</f>
        <v>2983.5</v>
      </c>
      <c r="CH4" s="125">
        <f ca="1">INDIRECT("Відомість!ch"&amp;ROW())</f>
        <v>783</v>
      </c>
      <c r="CI4" s="125">
        <f ca="1">INDIRECT("Відомість!ci"&amp;ROW())</f>
        <v>0</v>
      </c>
      <c r="CJ4" s="125">
        <f ca="1">INDIRECT("Відомість!cj"&amp;ROW())</f>
        <v>0</v>
      </c>
      <c r="CK4" s="125">
        <f ca="1">INDIRECT("Відомість!ck"&amp;ROW())</f>
        <v>0</v>
      </c>
      <c r="CL4" s="125">
        <f ca="1">INDIRECT("Відомість!cl"&amp;ROW())</f>
        <v>6248.78</v>
      </c>
      <c r="CM4" s="125">
        <f ca="1">INDIRECT("Відомість!cr"&amp;ROW())</f>
        <v>8821.7999999999993</v>
      </c>
      <c r="CN4" s="125">
        <f ca="1">INDIRECT("Відомість!cs"&amp;ROW())</f>
        <v>25467.08</v>
      </c>
      <c r="CO4" s="125">
        <f ca="1">INDIRECT("Озд!g"&amp;ROW()+4)</f>
        <v>0</v>
      </c>
      <c r="CP4" s="125">
        <f ca="1">INDIRECT("Озд!h"&amp;ROW()+4)</f>
        <v>0</v>
      </c>
      <c r="CQ4" s="125">
        <f ca="1">INDIRECT("Озд!i"&amp;ROW()+4)</f>
        <v>0</v>
      </c>
      <c r="CR4" s="125">
        <f ca="1">INDIRECT("Озд!j"&amp;ROW()+4)</f>
        <v>0</v>
      </c>
      <c r="CS4" s="125">
        <f ca="1">INDIRECT("Озд!k"&amp;ROW()+4)</f>
        <v>0</v>
      </c>
      <c r="CT4" s="125">
        <f ca="1">INDIRECT("Озд!l"&amp;ROW()+4)</f>
        <v>0</v>
      </c>
      <c r="CU4" s="125">
        <f ca="1">INDIRECT("Озд!m"&amp;ROW()+4)</f>
        <v>0</v>
      </c>
      <c r="CV4" s="125">
        <f ca="1">INDIRECT("Озд!n"&amp;ROW()+4)</f>
        <v>0</v>
      </c>
      <c r="CW4" s="125">
        <f ca="1">INDIRECT("Озд!o"&amp;ROW()+4)</f>
        <v>0</v>
      </c>
      <c r="CX4" s="125">
        <f ca="1">INDIRECT("Відомість!ct"&amp;ROW())</f>
        <v>0</v>
      </c>
      <c r="CY4" s="125">
        <f ca="1">INDIRECT("Відомість!cu"&amp;ROW())</f>
        <v>0</v>
      </c>
      <c r="CZ4" s="125">
        <f ca="1">INDIRECT("Відомість!cv"&amp;ROW())</f>
        <v>672.35</v>
      </c>
      <c r="DA4" s="341">
        <f ca="1">INDIRECT("Відомість!cw"&amp;ROW())+INDIRECT("Озд!p"&amp;ROW()+4)</f>
        <v>26139.43</v>
      </c>
      <c r="DB4" s="606">
        <f ca="1">INDIRECT("Відомість!cx"&amp;ROW())+INDIRECT("Озд!q"&amp;ROW()+4)</f>
        <v>4705.1000000000004</v>
      </c>
      <c r="DC4" s="606"/>
      <c r="DD4" s="606">
        <f ca="1">INDIRECT("Відомість!cz"&amp;ROW())+INDIRECT("Озд!r"&amp;ROW()+4)</f>
        <v>322.08</v>
      </c>
      <c r="DE4" s="125">
        <f ca="1">INDIRECT("Відомість!da"&amp;ROW())</f>
        <v>0</v>
      </c>
      <c r="DF4" s="125">
        <f ca="1">INDIRECT("Відомість!db"&amp;ROW())</f>
        <v>0</v>
      </c>
      <c r="DG4" s="125">
        <f ca="1">INDIRECT("Відомість!dc"&amp;ROW())</f>
        <v>0</v>
      </c>
      <c r="DH4" s="125">
        <f ca="1">INDIRECT("Відомість!dd"&amp;ROW())+INDIRECT("Озд!t"&amp;ROW()+4)</f>
        <v>5027.18</v>
      </c>
      <c r="DI4" s="125">
        <f ca="1">INDIRECT("Відомість!de"&amp;ROW())+INDIRECT("Озд!u"&amp;ROW()+4)</f>
        <v>5602.76</v>
      </c>
      <c r="DJ4" s="125">
        <f ca="1">INDIRECT("Відомість!df"&amp;ROW())+INDIRECT("Озд!v"&amp;ROW()+4)</f>
        <v>4705.1000000000004</v>
      </c>
      <c r="DK4" s="125">
        <f ca="1">INDIRECT("Відомість!dg"&amp;ROW())+INDIRECT("Озд!w"&amp;ROW()+4)</f>
        <v>25817.35</v>
      </c>
      <c r="DL4" s="125">
        <f ca="1">INDIRECT("Відомість!dh"&amp;ROW())+INDIRECT("Озд!x"&amp;ROW()+4)</f>
        <v>0</v>
      </c>
      <c r="DM4" s="125">
        <f ca="1">INDIRECT("Відомість!di"&amp;ROW())+INDIRECT("Озд!y"&amp;ROW()+4)</f>
        <v>0</v>
      </c>
      <c r="DN4" s="340" t="str">
        <f ca="1">INDIRECT("Відомість!dj"&amp;ROW())</f>
        <v xml:space="preserve">30 від 01.03   </v>
      </c>
      <c r="DO4" s="340" t="str">
        <f ca="1">INDIRECT("Відомість!dk"&amp;ROW())</f>
        <v>Яцкевич Ю.Я.</v>
      </c>
      <c r="DP4" s="340" t="str">
        <f ca="1">INDIRECT("Відомість!dl"&amp;ROW())</f>
        <v>Яцкевич</v>
      </c>
      <c r="DQ4" s="340" t="str">
        <f ca="1">INDIRECT("Відомість!dm"&amp;ROW())</f>
        <v>Юрій</v>
      </c>
      <c r="DR4" s="340" t="str">
        <f ca="1">INDIRECT("Відомість!dn"&amp;ROW())</f>
        <v>Ярославович</v>
      </c>
      <c r="DS4" s="340">
        <f ca="1">INDIRECT("Відомість!do"&amp;ROW())</f>
        <v>3014510532</v>
      </c>
    </row>
    <row r="5" spans="1:123">
      <c r="A5">
        <f t="shared" ref="A5:A68" ca="1" si="7">INDIRECT("Відомість!a"&amp;ROW())</f>
        <v>2</v>
      </c>
      <c r="B5" t="str">
        <f t="shared" ref="B5:B68" ca="1" si="8">INDIRECT("Відомість!b"&amp;ROW())</f>
        <v>Заступник командира дивізіону</v>
      </c>
      <c r="C5" t="str">
        <f t="shared" ref="C5:C68" ca="1" si="9">INDIRECT("Відомість!c"&amp;ROW())</f>
        <v>м-р</v>
      </c>
      <c r="D5" t="str">
        <f t="shared" ref="D5:D68" ca="1" si="10">INDIRECT("Відомість!d"&amp;ROW())</f>
        <v>Міронов О.К.</v>
      </c>
      <c r="E5">
        <f t="shared" ref="E5:E68" ca="1" si="11">INDIRECT("Відомість!e"&amp;ROW())</f>
        <v>0</v>
      </c>
      <c r="F5">
        <f t="shared" ref="F5:F68" ca="1" si="12">INDIRECT("Відомість!f"&amp;ROW())</f>
        <v>0</v>
      </c>
      <c r="G5" s="123" t="str">
        <f t="shared" ref="G5:N49" ca="1" si="13">INDIRECT("Відомість!g"&amp;ROW())</f>
        <v>19.0.15</v>
      </c>
      <c r="H5" s="123" t="str">
        <f t="shared" ca="1" si="0"/>
        <v>19.0.15</v>
      </c>
      <c r="I5" s="123" t="str">
        <f t="shared" ca="1" si="0"/>
        <v>19.0.15</v>
      </c>
      <c r="J5" s="123" t="str">
        <f t="shared" ca="1" si="0"/>
        <v>19.0.15</v>
      </c>
      <c r="K5" s="123" t="str">
        <f t="shared" ca="1" si="0"/>
        <v>19.0.15</v>
      </c>
      <c r="L5" s="123" t="str">
        <f t="shared" ca="1" si="0"/>
        <v>19.0.15</v>
      </c>
      <c r="M5" s="123" t="str">
        <f t="shared" ca="1" si="0"/>
        <v>19.0.15</v>
      </c>
      <c r="N5" s="123" t="str">
        <f t="shared" ca="1" si="0"/>
        <v>19.0.15</v>
      </c>
      <c r="O5" s="123">
        <f t="shared" ref="O5:O68" ca="1" si="14">INDIRECT("Відомість!o"&amp;ROW())</f>
        <v>24</v>
      </c>
      <c r="P5" s="123">
        <f t="shared" ref="P5:P68" ca="1" si="15">INDIRECT("Відомість!p"&amp;ROW())</f>
        <v>37637</v>
      </c>
      <c r="Q5" s="123">
        <f t="shared" ref="Q5:R68" ca="1" si="16">INDIRECT("Відомість!r"&amp;ROW())</f>
        <v>0</v>
      </c>
      <c r="R5" s="123">
        <f t="shared" ca="1" si="16"/>
        <v>0</v>
      </c>
      <c r="S5" s="123">
        <f t="shared" ref="S5:S68" ca="1" si="17">INDIRECT("Відомість!s"&amp;ROW())</f>
        <v>0</v>
      </c>
      <c r="T5" s="123">
        <f t="shared" ref="T5:T68" ca="1" si="18">INDIRECT("Відомість!t"&amp;ROW())</f>
        <v>0</v>
      </c>
      <c r="U5" s="123">
        <f t="shared" ref="U5:U68" ca="1" si="19">INDIRECT("Відомість!u"&amp;ROW())</f>
        <v>0</v>
      </c>
      <c r="V5" s="123">
        <f t="shared" ref="V5:V68" ca="1" si="20">INDIRECT("Відомість!v"&amp;ROW())</f>
        <v>0</v>
      </c>
      <c r="W5" s="123">
        <f t="shared" ref="W5:W68" ca="1" si="21">INDIRECT("Відомість!w"&amp;ROW())</f>
        <v>0</v>
      </c>
      <c r="X5" s="123">
        <f t="shared" ref="X5:X68" ca="1" si="22">INDIRECT("Відомість!x"&amp;ROW())</f>
        <v>0</v>
      </c>
      <c r="Y5" s="123">
        <f t="shared" ref="Y5:Y68" ca="1" si="23">INDIRECT("Відомість!y"&amp;ROW())</f>
        <v>0</v>
      </c>
      <c r="Z5" s="123">
        <f t="shared" ref="Z5:Z68" ca="1" si="24">INDIRECT("Відомість!z"&amp;ROW())</f>
        <v>0</v>
      </c>
      <c r="AA5" s="123">
        <f t="shared" ref="AA5:AA68" ca="1" si="25">INDIRECT("Відомість!aa"&amp;ROW())</f>
        <v>0</v>
      </c>
      <c r="AB5" s="123">
        <f t="shared" ref="AB5:AB68" ca="1" si="26">INDIRECT("Відомість!ab"&amp;ROW())</f>
        <v>0</v>
      </c>
      <c r="AC5" s="123">
        <f t="shared" ref="AC5:AC68" ca="1" si="27">INDIRECT("Відомість!ac"&amp;ROW())</f>
        <v>0</v>
      </c>
      <c r="AD5" s="123">
        <f t="shared" ref="AD5:AD68" ca="1" si="28">INDIRECT("Відомість!ad"&amp;ROW())</f>
        <v>0</v>
      </c>
      <c r="AE5" s="123">
        <f t="shared" ref="AE5:AE68" ca="1" si="29">INDIRECT("Відомість!ae"&amp;ROW())</f>
        <v>0</v>
      </c>
      <c r="AF5" s="123">
        <f t="shared" ref="AF5:AF68" ca="1" si="30">INDIRECT("Відомість!af"&amp;ROW())</f>
        <v>0</v>
      </c>
      <c r="AG5" s="123">
        <f t="shared" ref="AG5:AG68" ca="1" si="31">INDIRECT("Відомість!ag"&amp;ROW())</f>
        <v>0</v>
      </c>
      <c r="AH5" s="123">
        <f t="shared" ref="AH5:AH68" ca="1" si="32">INDIRECT("Відомість!ah"&amp;ROW())</f>
        <v>0</v>
      </c>
      <c r="AI5" s="123">
        <f t="shared" ref="AI5:AI68" ca="1" si="33">INDIRECT("Відомість!ai"&amp;ROW())</f>
        <v>0</v>
      </c>
      <c r="AJ5" s="123">
        <f t="shared" ref="AJ5:AJ68" ca="1" si="34">INDIRECT("Відомість!aj"&amp;ROW())</f>
        <v>0</v>
      </c>
      <c r="AK5" s="123">
        <f t="shared" ref="AK5:AK68" ca="1" si="35">INDIRECT("Відомість!ak"&amp;ROW())</f>
        <v>0</v>
      </c>
      <c r="AL5" s="123">
        <f t="shared" ref="AL5:AL68" ca="1" si="36">INDIRECT("Відомість!al"&amp;ROW())</f>
        <v>0</v>
      </c>
      <c r="AM5" s="123">
        <f t="shared" ref="AM5:AM68" ca="1" si="37">INDIRECT("Відомість!am"&amp;ROW())</f>
        <v>0</v>
      </c>
      <c r="AN5" s="123">
        <f t="shared" ref="AN5:AN68" ca="1" si="38">INDIRECT("Відомість!an"&amp;ROW())</f>
        <v>0</v>
      </c>
      <c r="AO5" s="123">
        <f t="shared" ref="AO5:AO68" ca="1" si="39">INDIRECT("Відомість!ao"&amp;ROW())</f>
        <v>0</v>
      </c>
      <c r="AP5" s="123">
        <f t="shared" ref="AP5:AP68" ca="1" si="40">INDIRECT("Відомість!ap"&amp;ROW())</f>
        <v>0</v>
      </c>
      <c r="AQ5" s="123">
        <f t="shared" ref="AQ5:AQ68" ca="1" si="41">INDIRECT("Відомість!aq"&amp;ROW())</f>
        <v>0</v>
      </c>
      <c r="AR5" s="123">
        <f t="shared" ref="AR5:AR68" ca="1" si="42">INDIRECT("Відомість!ar"&amp;ROW())</f>
        <v>0</v>
      </c>
      <c r="AS5" s="123">
        <f t="shared" ref="AS5:AS68" ca="1" si="43">INDIRECT("Відомість!as"&amp;ROW())</f>
        <v>0</v>
      </c>
      <c r="AT5" s="123">
        <f t="shared" ref="AT5:AT68" ca="1" si="44">INDIRECT("Відомість!at"&amp;ROW())</f>
        <v>0</v>
      </c>
      <c r="AU5" s="123">
        <f t="shared" ref="AU5:AU68" ca="1" si="45">INDIRECT("Відомість!au"&amp;ROW())</f>
        <v>0</v>
      </c>
      <c r="AV5" s="123">
        <f t="shared" ref="AV5:AV68" ca="1" si="46">INDIRECT("Відомість!av"&amp;ROW())</f>
        <v>0</v>
      </c>
      <c r="AW5" s="123">
        <f t="shared" ref="AW5:AW68" ca="1" si="47">INDIRECT("Відомість!aw"&amp;ROW())</f>
        <v>0</v>
      </c>
      <c r="AX5" s="123">
        <f t="shared" ref="AX5:AX68" ca="1" si="48">INDIRECT("Відомість!ax"&amp;ROW())</f>
        <v>0</v>
      </c>
      <c r="AY5" s="123">
        <f t="shared" ref="AY5:AY68" ca="1" si="49">INDIRECT("Відомість!ay"&amp;ROW())</f>
        <v>0</v>
      </c>
      <c r="AZ5" s="123">
        <f t="shared" ref="AZ5:AZ68" ca="1" si="50">INDIRECT("Відомість!az"&amp;ROW())</f>
        <v>0</v>
      </c>
      <c r="BA5" s="123">
        <f t="shared" ref="BA5:BA68" ca="1" si="51">INDIRECT("Відомість!ba"&amp;ROW())</f>
        <v>0</v>
      </c>
      <c r="BB5" s="123">
        <f t="shared" ref="BB5:BB68" ca="1" si="52">INDIRECT("Відомість!bb"&amp;ROW())</f>
        <v>0</v>
      </c>
      <c r="BC5" s="123">
        <f t="shared" ref="BC5:BC68" ca="1" si="53">INDIRECT("Відомість!bc"&amp;ROW())</f>
        <v>0</v>
      </c>
      <c r="BD5" s="123">
        <f t="shared" ref="BD5:BD68" ca="1" si="54">INDIRECT("Відомість!bd"&amp;ROW())</f>
        <v>0</v>
      </c>
      <c r="BE5" s="123">
        <f t="shared" ref="BE5:BE68" ca="1" si="55">INDIRECT("Відомість!be"&amp;ROW())</f>
        <v>0</v>
      </c>
      <c r="BF5" s="123">
        <f t="shared" ref="BF5:BF68" ca="1" si="56">INDIRECT("Відомість!bf"&amp;ROW())</f>
        <v>0</v>
      </c>
      <c r="BG5" s="123">
        <f t="shared" ref="BG5:BG68" ca="1" si="57">INDIRECT("Відомість!bg"&amp;ROW())</f>
        <v>0</v>
      </c>
      <c r="BH5" s="123">
        <f t="shared" ref="BH5:BH68" ca="1" si="58">INDIRECT("Відомість!obh"&amp;ROW())</f>
        <v>0</v>
      </c>
      <c r="BI5" s="123">
        <f t="shared" ref="BI5:BI68" ca="1" si="59">INDIRECT("Відомість!bi"&amp;ROW())</f>
        <v>0</v>
      </c>
      <c r="BJ5" s="123">
        <f t="shared" ref="BJ5:BJ68" ca="1" si="60">INDIRECT("Відомість!bj"&amp;ROW())</f>
        <v>0</v>
      </c>
      <c r="BK5" s="123">
        <f t="shared" ref="BK5:BK68" ca="1" si="61">INDIRECT("Відомість!bk"&amp;ROW())</f>
        <v>0</v>
      </c>
      <c r="BL5" s="123">
        <f t="shared" ref="BL5:BL68" ca="1" si="62">INDIRECT("Відомість!bl"&amp;ROW())</f>
        <v>0</v>
      </c>
      <c r="BM5" s="123">
        <f t="shared" ref="BM5:BM68" ca="1" si="63">INDIRECT("Відомість!bm"&amp;ROW())</f>
        <v>0</v>
      </c>
      <c r="BN5" s="123">
        <f t="shared" ref="BN5:BN68" ca="1" si="64">INDIRECT("Відомість!bn"&amp;ROW())</f>
        <v>0.65</v>
      </c>
      <c r="BO5" s="123">
        <f t="shared" ref="BO5:BO68" ca="1" si="65">INDIRECT("Відомість!bo"&amp;ROW())</f>
        <v>28</v>
      </c>
      <c r="BP5" s="340">
        <f t="shared" ref="BP5:BP68" ca="1" si="66">INDIRECT("Відомість!bp"&amp;ROW())</f>
        <v>0</v>
      </c>
      <c r="BQ5" s="123">
        <f t="shared" ref="BQ5:BQ68" ca="1" si="67">INDIRECT("Відомість!bq"&amp;ROW())</f>
        <v>0</v>
      </c>
      <c r="BR5" s="123">
        <f t="shared" ref="BR5:BR68" ca="1" si="68">INDIRECT("Відомість!br"&amp;ROW())</f>
        <v>0</v>
      </c>
      <c r="BS5" s="123">
        <f t="shared" ref="BS5:BS68" ca="1" si="69">INDIRECT("Відомість!bs"&amp;ROW())</f>
        <v>0</v>
      </c>
      <c r="BT5" s="123">
        <f t="shared" ca="1" si="1"/>
        <v>0</v>
      </c>
      <c r="BU5" s="123">
        <f t="shared" ca="1" si="2"/>
        <v>0</v>
      </c>
      <c r="BV5" s="123"/>
      <c r="BW5" s="123">
        <f t="shared" ca="1" si="3"/>
        <v>0</v>
      </c>
      <c r="BX5" s="123"/>
      <c r="BY5" s="123">
        <f t="shared" ca="1" si="4"/>
        <v>0</v>
      </c>
      <c r="BZ5" s="123"/>
      <c r="CA5" s="123">
        <f t="shared" ca="1" si="5"/>
        <v>0</v>
      </c>
      <c r="CB5" s="528">
        <f t="shared" ca="1" si="6"/>
        <v>0</v>
      </c>
      <c r="CC5" s="123">
        <f t="shared" ref="CC5:CC68" ca="1" si="70">INDIRECT("Відомість!cc"&amp;ROW())</f>
        <v>0</v>
      </c>
      <c r="CD5" s="125">
        <f t="shared" ref="CD5:CD68" ca="1" si="71">INDIRECT("Відомість!cd"&amp;ROW())</f>
        <v>0</v>
      </c>
      <c r="CE5" s="125">
        <f t="shared" ref="CE5:CE68" ca="1" si="72">INDIRECT("Відомість!ce"&amp;ROW())</f>
        <v>1340</v>
      </c>
      <c r="CF5" s="125">
        <f t="shared" ref="CF5:CF68" ca="1" si="73">INDIRECT("Відомість!cf"&amp;ROW())</f>
        <v>5070</v>
      </c>
      <c r="CG5" s="125">
        <f t="shared" ref="CG5:CG68" ca="1" si="74">INDIRECT("Відомість!cg"&amp;ROW())</f>
        <v>2564</v>
      </c>
      <c r="CH5" s="125">
        <f t="shared" ref="CH5:CH68" ca="1" si="75">INDIRECT("Відомість!ch"&amp;ROW())</f>
        <v>760.5</v>
      </c>
      <c r="CI5" s="125">
        <f t="shared" ref="CI5:CI68" ca="1" si="76">INDIRECT("Відомість!ci"&amp;ROW())</f>
        <v>0</v>
      </c>
      <c r="CJ5" s="125">
        <f t="shared" ref="CJ5:CJ68" ca="1" si="77">INDIRECT("Відомість!cj"&amp;ROW())</f>
        <v>0</v>
      </c>
      <c r="CK5" s="125">
        <f t="shared" ref="CK5:CK68" ca="1" si="78">INDIRECT("Відомість!ck"&amp;ROW())</f>
        <v>0</v>
      </c>
      <c r="CL5" s="125">
        <f t="shared" ref="CL5:CL68" ca="1" si="79">INDIRECT("Відомість!cl"&amp;ROW())</f>
        <v>5833.1</v>
      </c>
      <c r="CM5" s="125">
        <f t="shared" ref="CM5:CM68" ca="1" si="80">INDIRECT("Відомість!cr"&amp;ROW())</f>
        <v>8821.7999999999993</v>
      </c>
      <c r="CN5" s="125">
        <f t="shared" ref="CN5:CN68" ca="1" si="81">INDIRECT("Відомість!cs"&amp;ROW())</f>
        <v>24389.4</v>
      </c>
      <c r="CO5" s="125">
        <f t="shared" ref="CO5:CO68" ca="1" si="82">INDIRECT("Озд!g"&amp;ROW()+4)</f>
        <v>0</v>
      </c>
      <c r="CP5" s="125">
        <f t="shared" ref="CP5:CP68" ca="1" si="83">INDIRECT("Озд!h"&amp;ROW()+4)</f>
        <v>0</v>
      </c>
      <c r="CQ5" s="125">
        <f t="shared" ref="CQ5:CQ68" ca="1" si="84">INDIRECT("Озд!i"&amp;ROW()+4)</f>
        <v>0</v>
      </c>
      <c r="CR5" s="125">
        <f t="shared" ref="CR5:CR68" ca="1" si="85">INDIRECT("Озд!j"&amp;ROW()+4)</f>
        <v>0</v>
      </c>
      <c r="CS5" s="125">
        <f t="shared" ref="CS5:CS68" ca="1" si="86">INDIRECT("Озд!k"&amp;ROW()+4)</f>
        <v>0</v>
      </c>
      <c r="CT5" s="125">
        <f t="shared" ref="CT5:CT68" ca="1" si="87">INDIRECT("Озд!l"&amp;ROW()+4)</f>
        <v>0</v>
      </c>
      <c r="CU5" s="125">
        <f t="shared" ref="CU5:CU68" ca="1" si="88">INDIRECT("Озд!m"&amp;ROW()+4)</f>
        <v>0</v>
      </c>
      <c r="CV5" s="125">
        <f t="shared" ref="CV5:CV68" ca="1" si="89">INDIRECT("Озд!n"&amp;ROW()+4)</f>
        <v>0</v>
      </c>
      <c r="CW5" s="125">
        <f t="shared" ref="CW5:CW68" ca="1" si="90">INDIRECT("Озд!o"&amp;ROW()+4)</f>
        <v>0</v>
      </c>
      <c r="CX5" s="125">
        <f t="shared" ref="CX5:CX68" ca="1" si="91">INDIRECT("Відомість!ct"&amp;ROW())</f>
        <v>0</v>
      </c>
      <c r="CY5" s="125">
        <f t="shared" ref="CY5:CY68" ca="1" si="92">INDIRECT("Відомість!cu"&amp;ROW())</f>
        <v>0</v>
      </c>
      <c r="CZ5" s="125">
        <f t="shared" ref="CZ5:CZ68" ca="1" si="93">INDIRECT("Відомість!cv"&amp;ROW())</f>
        <v>672.35</v>
      </c>
      <c r="DA5" s="341">
        <f t="shared" ref="DA5:DA68" ca="1" si="94">INDIRECT("Відомість!cw"&amp;ROW())+INDIRECT("Озд!p"&amp;ROW()+4)</f>
        <v>25061.75</v>
      </c>
      <c r="DB5" s="606">
        <f t="shared" ref="DB5:DB68" ca="1" si="95">INDIRECT("Відомість!cx"&amp;ROW())+INDIRECT("Озд!q"&amp;ROW()+4)</f>
        <v>4511.12</v>
      </c>
      <c r="DC5" s="606"/>
      <c r="DD5" s="606">
        <f t="shared" ref="DD5:DD68" ca="1" si="96">INDIRECT("Відомість!cz"&amp;ROW())+INDIRECT("Озд!r"&amp;ROW()+4)</f>
        <v>308.8</v>
      </c>
      <c r="DE5" s="125">
        <f t="shared" ref="DE5:DE68" ca="1" si="97">INDIRECT("Відомість!da"&amp;ROW())</f>
        <v>0</v>
      </c>
      <c r="DF5" s="125">
        <f t="shared" ref="DF5:DF68" ca="1" si="98">INDIRECT("Відомість!db"&amp;ROW())</f>
        <v>0</v>
      </c>
      <c r="DG5" s="125">
        <f t="shared" ref="DG5:DG68" ca="1" si="99">INDIRECT("Відомість!dc"&amp;ROW())</f>
        <v>0</v>
      </c>
      <c r="DH5" s="125">
        <f t="shared" ref="DH5:DH68" ca="1" si="100">INDIRECT("Відомість!dd"&amp;ROW())+INDIRECT("Озд!t"&amp;ROW()+4)</f>
        <v>4819.92</v>
      </c>
      <c r="DI5" s="125">
        <f t="shared" ref="DI5:DI68" ca="1" si="101">INDIRECT("Відомість!de"&amp;ROW())+INDIRECT("Озд!u"&amp;ROW()+4)</f>
        <v>5365.67</v>
      </c>
      <c r="DJ5" s="125">
        <f t="shared" ref="DJ5:DJ68" ca="1" si="102">INDIRECT("Відомість!df"&amp;ROW())+INDIRECT("Озд!v"&amp;ROW()+4)</f>
        <v>4511.12</v>
      </c>
      <c r="DK5" s="125">
        <f t="shared" ref="DK5:DK68" ca="1" si="103">INDIRECT("Відомість!dg"&amp;ROW())+INDIRECT("Озд!w"&amp;ROW()+4)</f>
        <v>24752.95</v>
      </c>
      <c r="DL5" s="125">
        <f t="shared" ref="DL5:DL68" ca="1" si="104">INDIRECT("Відомість!dh"&amp;ROW())+INDIRECT("Озд!x"&amp;ROW()+4)</f>
        <v>0</v>
      </c>
      <c r="DM5" s="125">
        <f t="shared" ref="DM5:DM68" ca="1" si="105">INDIRECT("Відомість!di"&amp;ROW())+INDIRECT("Озд!y"&amp;ROW()+4)</f>
        <v>0</v>
      </c>
      <c r="DN5" s="340" t="str">
        <f t="shared" ref="DN5:DN68" ca="1" si="106">INDIRECT("Відомість!dj"&amp;ROW())</f>
        <v xml:space="preserve">30 від 01.03   </v>
      </c>
      <c r="DO5" s="340" t="str">
        <f t="shared" ref="DO5:DO68" ca="1" si="107">INDIRECT("Відомість!dk"&amp;ROW())</f>
        <v>Міронов О.К.</v>
      </c>
      <c r="DP5" s="340" t="str">
        <f t="shared" ref="DP5:DP68" ca="1" si="108">INDIRECT("Відомість!dl"&amp;ROW())</f>
        <v>Міронов</v>
      </c>
      <c r="DQ5" s="340" t="str">
        <f t="shared" ref="DQ5:DR68" ca="1" si="109">INDIRECT("Відомість!dm"&amp;ROW())</f>
        <v>Олександр</v>
      </c>
      <c r="DR5" s="340" t="str">
        <f t="shared" ca="1" si="109"/>
        <v>Олександр</v>
      </c>
      <c r="DS5" s="340">
        <f t="shared" ref="DS5:DS68" ca="1" si="110">INDIRECT("Відомість!do"&amp;ROW())</f>
        <v>2717119233</v>
      </c>
    </row>
    <row r="6" spans="1:123">
      <c r="A6">
        <f t="shared" ca="1" si="7"/>
        <v>3</v>
      </c>
      <c r="B6" t="str">
        <f t="shared" ca="1" si="8"/>
        <v>Заступник командира дивізіону з морально-психологічного забезпечення</v>
      </c>
      <c r="C6">
        <f t="shared" ca="1" si="9"/>
        <v>0</v>
      </c>
      <c r="D6" t="str">
        <f t="shared" ca="1" si="10"/>
        <v>ВАКАНТ</v>
      </c>
      <c r="E6">
        <f t="shared" ca="1" si="11"/>
        <v>0</v>
      </c>
      <c r="F6">
        <f t="shared" ca="1" si="12"/>
        <v>0</v>
      </c>
      <c r="G6" s="123" t="str">
        <f t="shared" ca="1" si="13"/>
        <v>0.0.0</v>
      </c>
      <c r="H6" s="123" t="str">
        <f t="shared" ca="1" si="0"/>
        <v>0.0.0</v>
      </c>
      <c r="I6" s="123" t="str">
        <f t="shared" ca="1" si="0"/>
        <v>0.0.0</v>
      </c>
      <c r="J6" s="123" t="str">
        <f t="shared" ca="1" si="0"/>
        <v>0.0.0</v>
      </c>
      <c r="K6" s="123" t="str">
        <f t="shared" ca="1" si="0"/>
        <v>0.0.0</v>
      </c>
      <c r="L6" s="123" t="str">
        <f t="shared" ca="1" si="0"/>
        <v>0.0.0</v>
      </c>
      <c r="M6" s="123" t="str">
        <f t="shared" ca="1" si="0"/>
        <v>0.0.0</v>
      </c>
      <c r="N6" s="123" t="str">
        <f t="shared" ca="1" si="0"/>
        <v>0.0.0</v>
      </c>
      <c r="O6" s="123">
        <f t="shared" ca="1" si="14"/>
        <v>24</v>
      </c>
      <c r="P6" s="123">
        <f t="shared" ca="1" si="15"/>
        <v>0</v>
      </c>
      <c r="Q6" s="123">
        <f t="shared" ca="1" si="16"/>
        <v>0</v>
      </c>
      <c r="R6" s="123">
        <f t="shared" ca="1" si="16"/>
        <v>0</v>
      </c>
      <c r="S6" s="123">
        <f t="shared" ca="1" si="17"/>
        <v>0</v>
      </c>
      <c r="T6" s="123">
        <f t="shared" ca="1" si="18"/>
        <v>0</v>
      </c>
      <c r="U6" s="123">
        <f t="shared" ca="1" si="19"/>
        <v>0</v>
      </c>
      <c r="V6" s="123">
        <f t="shared" ca="1" si="20"/>
        <v>0</v>
      </c>
      <c r="W6" s="123">
        <f t="shared" ca="1" si="21"/>
        <v>0</v>
      </c>
      <c r="X6" s="123">
        <f t="shared" ca="1" si="22"/>
        <v>0</v>
      </c>
      <c r="Y6" s="123">
        <f t="shared" ca="1" si="23"/>
        <v>0</v>
      </c>
      <c r="Z6" s="123">
        <f t="shared" ca="1" si="24"/>
        <v>0</v>
      </c>
      <c r="AA6" s="123">
        <f t="shared" ca="1" si="25"/>
        <v>0</v>
      </c>
      <c r="AB6" s="123">
        <f t="shared" ca="1" si="26"/>
        <v>0</v>
      </c>
      <c r="AC6" s="123">
        <f t="shared" ca="1" si="27"/>
        <v>0</v>
      </c>
      <c r="AD6" s="123">
        <f t="shared" ca="1" si="28"/>
        <v>0</v>
      </c>
      <c r="AE6" s="123">
        <f t="shared" ca="1" si="29"/>
        <v>0</v>
      </c>
      <c r="AF6" s="123">
        <f t="shared" ca="1" si="30"/>
        <v>0</v>
      </c>
      <c r="AG6" s="123">
        <f t="shared" ca="1" si="31"/>
        <v>0</v>
      </c>
      <c r="AH6" s="123">
        <f t="shared" ca="1" si="32"/>
        <v>0</v>
      </c>
      <c r="AI6" s="123">
        <f t="shared" ca="1" si="33"/>
        <v>0</v>
      </c>
      <c r="AJ6" s="123">
        <f t="shared" ca="1" si="34"/>
        <v>0</v>
      </c>
      <c r="AK6" s="123">
        <f t="shared" ca="1" si="35"/>
        <v>0</v>
      </c>
      <c r="AL6" s="123">
        <f t="shared" ca="1" si="36"/>
        <v>0</v>
      </c>
      <c r="AM6" s="123">
        <f t="shared" ca="1" si="37"/>
        <v>0</v>
      </c>
      <c r="AN6" s="123">
        <f t="shared" ca="1" si="38"/>
        <v>0</v>
      </c>
      <c r="AO6" s="123">
        <f t="shared" ca="1" si="39"/>
        <v>0</v>
      </c>
      <c r="AP6" s="123">
        <f t="shared" ca="1" si="40"/>
        <v>0</v>
      </c>
      <c r="AQ6" s="123">
        <f t="shared" ca="1" si="41"/>
        <v>0</v>
      </c>
      <c r="AR6" s="123">
        <f t="shared" ca="1" si="42"/>
        <v>0</v>
      </c>
      <c r="AS6" s="123">
        <f t="shared" ca="1" si="43"/>
        <v>0</v>
      </c>
      <c r="AT6" s="123">
        <f t="shared" ca="1" si="44"/>
        <v>0</v>
      </c>
      <c r="AU6" s="123">
        <f t="shared" ca="1" si="45"/>
        <v>0</v>
      </c>
      <c r="AV6" s="123">
        <f t="shared" ca="1" si="46"/>
        <v>0</v>
      </c>
      <c r="AW6" s="123">
        <f t="shared" ca="1" si="47"/>
        <v>0</v>
      </c>
      <c r="AX6" s="123">
        <f t="shared" ca="1" si="48"/>
        <v>0</v>
      </c>
      <c r="AY6" s="123">
        <f t="shared" ca="1" si="49"/>
        <v>0</v>
      </c>
      <c r="AZ6" s="123">
        <f t="shared" ca="1" si="50"/>
        <v>0</v>
      </c>
      <c r="BA6" s="123">
        <f t="shared" ca="1" si="51"/>
        <v>0</v>
      </c>
      <c r="BB6" s="123">
        <f t="shared" ca="1" si="52"/>
        <v>0</v>
      </c>
      <c r="BC6" s="123">
        <f t="shared" ca="1" si="53"/>
        <v>0</v>
      </c>
      <c r="BD6" s="123">
        <f t="shared" ca="1" si="54"/>
        <v>0</v>
      </c>
      <c r="BE6" s="123">
        <f t="shared" ca="1" si="55"/>
        <v>0</v>
      </c>
      <c r="BF6" s="123">
        <f t="shared" ca="1" si="56"/>
        <v>0</v>
      </c>
      <c r="BG6" s="123">
        <f t="shared" ca="1" si="57"/>
        <v>0</v>
      </c>
      <c r="BH6" s="123">
        <f t="shared" ca="1" si="58"/>
        <v>0</v>
      </c>
      <c r="BI6" s="123">
        <f t="shared" ca="1" si="59"/>
        <v>0</v>
      </c>
      <c r="BJ6" s="123">
        <f t="shared" ca="1" si="60"/>
        <v>0</v>
      </c>
      <c r="BK6" s="123">
        <f t="shared" ca="1" si="61"/>
        <v>0</v>
      </c>
      <c r="BL6" s="123">
        <f t="shared" ca="1" si="62"/>
        <v>0</v>
      </c>
      <c r="BM6" s="123">
        <f t="shared" ca="1" si="63"/>
        <v>0</v>
      </c>
      <c r="BN6" s="123">
        <f t="shared" ca="1" si="64"/>
        <v>0.65</v>
      </c>
      <c r="BO6" s="123">
        <f t="shared" ca="1" si="65"/>
        <v>28</v>
      </c>
      <c r="BP6" s="340">
        <f t="shared" ca="1" si="66"/>
        <v>0</v>
      </c>
      <c r="BQ6" s="123">
        <f t="shared" ca="1" si="67"/>
        <v>0</v>
      </c>
      <c r="BR6" s="123">
        <f t="shared" ca="1" si="68"/>
        <v>0</v>
      </c>
      <c r="BS6" s="123">
        <f t="shared" ca="1" si="69"/>
        <v>0</v>
      </c>
      <c r="BT6" s="123">
        <f t="shared" ca="1" si="1"/>
        <v>0</v>
      </c>
      <c r="BU6" s="123">
        <f t="shared" ca="1" si="2"/>
        <v>0</v>
      </c>
      <c r="BV6" s="123"/>
      <c r="BW6" s="123">
        <f t="shared" ca="1" si="3"/>
        <v>0</v>
      </c>
      <c r="BX6" s="123"/>
      <c r="BY6" s="123">
        <f t="shared" ca="1" si="4"/>
        <v>0</v>
      </c>
      <c r="BZ6" s="123"/>
      <c r="CA6" s="123">
        <f t="shared" ca="1" si="5"/>
        <v>0</v>
      </c>
      <c r="CB6" s="528">
        <f t="shared" ca="1" si="6"/>
        <v>0</v>
      </c>
      <c r="CC6" s="123">
        <f t="shared" ca="1" si="70"/>
        <v>0</v>
      </c>
      <c r="CD6" s="125">
        <f t="shared" ca="1" si="71"/>
        <v>0</v>
      </c>
      <c r="CE6" s="125">
        <f t="shared" ca="1" si="72"/>
        <v>0</v>
      </c>
      <c r="CF6" s="125">
        <f t="shared" ca="1" si="73"/>
        <v>0</v>
      </c>
      <c r="CG6" s="125">
        <f t="shared" ca="1" si="74"/>
        <v>0</v>
      </c>
      <c r="CH6" s="125">
        <f t="shared" ca="1" si="75"/>
        <v>0</v>
      </c>
      <c r="CI6" s="125">
        <f t="shared" ca="1" si="76"/>
        <v>0</v>
      </c>
      <c r="CJ6" s="125">
        <f t="shared" ca="1" si="77"/>
        <v>0</v>
      </c>
      <c r="CK6" s="125">
        <f t="shared" ca="1" si="78"/>
        <v>0</v>
      </c>
      <c r="CL6" s="125">
        <f t="shared" ca="1" si="79"/>
        <v>0</v>
      </c>
      <c r="CM6" s="125">
        <f t="shared" ca="1" si="80"/>
        <v>0</v>
      </c>
      <c r="CN6" s="125">
        <f t="shared" ca="1" si="81"/>
        <v>0</v>
      </c>
      <c r="CO6" s="125">
        <f t="shared" ca="1" si="82"/>
        <v>0</v>
      </c>
      <c r="CP6" s="125">
        <f t="shared" ca="1" si="83"/>
        <v>0</v>
      </c>
      <c r="CQ6" s="125">
        <f t="shared" ca="1" si="84"/>
        <v>0</v>
      </c>
      <c r="CR6" s="125">
        <f t="shared" ca="1" si="85"/>
        <v>0</v>
      </c>
      <c r="CS6" s="125">
        <f t="shared" ca="1" si="86"/>
        <v>0</v>
      </c>
      <c r="CT6" s="125">
        <f t="shared" ca="1" si="87"/>
        <v>0</v>
      </c>
      <c r="CU6" s="125">
        <f t="shared" ca="1" si="88"/>
        <v>0</v>
      </c>
      <c r="CV6" s="125">
        <f t="shared" ca="1" si="89"/>
        <v>0</v>
      </c>
      <c r="CW6" s="125">
        <f t="shared" ca="1" si="90"/>
        <v>0</v>
      </c>
      <c r="CX6" s="125">
        <f t="shared" ca="1" si="91"/>
        <v>0</v>
      </c>
      <c r="CY6" s="125">
        <f t="shared" ca="1" si="92"/>
        <v>0</v>
      </c>
      <c r="CZ6" s="125">
        <f t="shared" ca="1" si="93"/>
        <v>0</v>
      </c>
      <c r="DA6" s="341">
        <f t="shared" ca="1" si="94"/>
        <v>0</v>
      </c>
      <c r="DB6" s="606">
        <f t="shared" ca="1" si="95"/>
        <v>0</v>
      </c>
      <c r="DC6" s="606"/>
      <c r="DD6" s="606">
        <f t="shared" ca="1" si="96"/>
        <v>0</v>
      </c>
      <c r="DE6" s="125">
        <f t="shared" ca="1" si="97"/>
        <v>0</v>
      </c>
      <c r="DF6" s="125">
        <f t="shared" ca="1" si="98"/>
        <v>0</v>
      </c>
      <c r="DG6" s="125">
        <f t="shared" ca="1" si="99"/>
        <v>0</v>
      </c>
      <c r="DH6" s="125">
        <f t="shared" ca="1" si="100"/>
        <v>0</v>
      </c>
      <c r="DI6" s="125">
        <f t="shared" ca="1" si="101"/>
        <v>0</v>
      </c>
      <c r="DJ6" s="125">
        <f t="shared" ca="1" si="102"/>
        <v>0</v>
      </c>
      <c r="DK6" s="125">
        <f t="shared" ca="1" si="103"/>
        <v>0</v>
      </c>
      <c r="DL6" s="125">
        <f t="shared" ca="1" si="104"/>
        <v>0</v>
      </c>
      <c r="DM6" s="125">
        <f t="shared" ca="1" si="105"/>
        <v>0</v>
      </c>
      <c r="DN6" s="340" t="str">
        <f t="shared" ca="1" si="106"/>
        <v xml:space="preserve">    </v>
      </c>
      <c r="DO6" s="340" t="str">
        <f t="shared" ca="1" si="107"/>
        <v>ВАКАНТ</v>
      </c>
      <c r="DP6" s="340">
        <f t="shared" ca="1" si="108"/>
        <v>0</v>
      </c>
      <c r="DQ6" s="340">
        <f t="shared" ca="1" si="109"/>
        <v>0</v>
      </c>
      <c r="DR6" s="340">
        <f t="shared" ref="DR6:DR37" ca="1" si="111">INDIRECT("Відомість!dn"&amp;ROW())</f>
        <v>0</v>
      </c>
      <c r="DS6" s="340">
        <f t="shared" ca="1" si="110"/>
        <v>0</v>
      </c>
    </row>
    <row r="7" spans="1:123">
      <c r="A7">
        <f t="shared" ca="1" si="7"/>
        <v>4</v>
      </c>
      <c r="B7" t="str">
        <f t="shared" ca="1" si="8"/>
        <v>Помічник командира дивізіону з правової роботи</v>
      </c>
      <c r="C7">
        <f t="shared" ca="1" si="9"/>
        <v>0</v>
      </c>
      <c r="D7">
        <f t="shared" ca="1" si="10"/>
        <v>0</v>
      </c>
      <c r="E7">
        <f t="shared" ca="1" si="11"/>
        <v>0</v>
      </c>
      <c r="F7">
        <f t="shared" ca="1" si="12"/>
        <v>0</v>
      </c>
      <c r="G7" s="123" t="str">
        <f t="shared" ca="1" si="13"/>
        <v>0.0.0</v>
      </c>
      <c r="H7" s="123" t="str">
        <f t="shared" ca="1" si="0"/>
        <v>0.0.0</v>
      </c>
      <c r="I7" s="123" t="str">
        <f t="shared" ca="1" si="0"/>
        <v>0.0.0</v>
      </c>
      <c r="J7" s="123" t="str">
        <f t="shared" ca="1" si="0"/>
        <v>0.0.0</v>
      </c>
      <c r="K7" s="123" t="str">
        <f t="shared" ca="1" si="0"/>
        <v>0.0.0</v>
      </c>
      <c r="L7" s="123" t="str">
        <f t="shared" ca="1" si="0"/>
        <v>0.0.0</v>
      </c>
      <c r="M7" s="123" t="str">
        <f t="shared" ca="1" si="0"/>
        <v>0.0.0</v>
      </c>
      <c r="N7" s="123" t="str">
        <f t="shared" ca="1" si="0"/>
        <v>0.0.0</v>
      </c>
      <c r="O7" s="123">
        <f t="shared" ca="1" si="14"/>
        <v>17</v>
      </c>
      <c r="P7" s="123">
        <f t="shared" ca="1" si="15"/>
        <v>0</v>
      </c>
      <c r="Q7" s="123">
        <f t="shared" ca="1" si="16"/>
        <v>0</v>
      </c>
      <c r="R7" s="123">
        <f t="shared" ca="1" si="16"/>
        <v>0</v>
      </c>
      <c r="S7" s="123">
        <f t="shared" ca="1" si="17"/>
        <v>0</v>
      </c>
      <c r="T7" s="123">
        <f t="shared" ca="1" si="18"/>
        <v>0</v>
      </c>
      <c r="U7" s="123">
        <f t="shared" ca="1" si="19"/>
        <v>0</v>
      </c>
      <c r="V7" s="123">
        <f t="shared" ca="1" si="20"/>
        <v>0</v>
      </c>
      <c r="W7" s="123">
        <f t="shared" ca="1" si="21"/>
        <v>0</v>
      </c>
      <c r="X7" s="123">
        <f t="shared" ca="1" si="22"/>
        <v>0</v>
      </c>
      <c r="Y7" s="123">
        <f t="shared" ca="1" si="23"/>
        <v>0</v>
      </c>
      <c r="Z7" s="123">
        <f t="shared" ca="1" si="24"/>
        <v>0</v>
      </c>
      <c r="AA7" s="123">
        <f t="shared" ca="1" si="25"/>
        <v>0</v>
      </c>
      <c r="AB7" s="123">
        <f t="shared" ca="1" si="26"/>
        <v>0</v>
      </c>
      <c r="AC7" s="123">
        <f t="shared" ca="1" si="27"/>
        <v>0</v>
      </c>
      <c r="AD7" s="123">
        <f t="shared" ca="1" si="28"/>
        <v>0</v>
      </c>
      <c r="AE7" s="123">
        <f t="shared" ca="1" si="29"/>
        <v>0</v>
      </c>
      <c r="AF7" s="123">
        <f t="shared" ca="1" si="30"/>
        <v>0</v>
      </c>
      <c r="AG7" s="123">
        <f t="shared" ca="1" si="31"/>
        <v>0</v>
      </c>
      <c r="AH7" s="123">
        <f t="shared" ca="1" si="32"/>
        <v>0</v>
      </c>
      <c r="AI7" s="123">
        <f t="shared" ca="1" si="33"/>
        <v>0</v>
      </c>
      <c r="AJ7" s="123">
        <f t="shared" ca="1" si="34"/>
        <v>0</v>
      </c>
      <c r="AK7" s="123">
        <f t="shared" ca="1" si="35"/>
        <v>0</v>
      </c>
      <c r="AL7" s="123">
        <f t="shared" ca="1" si="36"/>
        <v>0</v>
      </c>
      <c r="AM7" s="123">
        <f t="shared" ca="1" si="37"/>
        <v>0</v>
      </c>
      <c r="AN7" s="123">
        <f t="shared" ca="1" si="38"/>
        <v>0</v>
      </c>
      <c r="AO7" s="123">
        <f t="shared" ca="1" si="39"/>
        <v>0</v>
      </c>
      <c r="AP7" s="123">
        <f t="shared" ca="1" si="40"/>
        <v>0</v>
      </c>
      <c r="AQ7" s="123">
        <f t="shared" ca="1" si="41"/>
        <v>0</v>
      </c>
      <c r="AR7" s="123">
        <f t="shared" ca="1" si="42"/>
        <v>0</v>
      </c>
      <c r="AS7" s="123">
        <f t="shared" ca="1" si="43"/>
        <v>0</v>
      </c>
      <c r="AT7" s="123">
        <f t="shared" ca="1" si="44"/>
        <v>0</v>
      </c>
      <c r="AU7" s="123">
        <f t="shared" ca="1" si="45"/>
        <v>0</v>
      </c>
      <c r="AV7" s="123">
        <f t="shared" ca="1" si="46"/>
        <v>0</v>
      </c>
      <c r="AW7" s="123">
        <f t="shared" ca="1" si="47"/>
        <v>0</v>
      </c>
      <c r="AX7" s="123">
        <f t="shared" ca="1" si="48"/>
        <v>0</v>
      </c>
      <c r="AY7" s="123">
        <f t="shared" ca="1" si="49"/>
        <v>0</v>
      </c>
      <c r="AZ7" s="123">
        <f t="shared" ca="1" si="50"/>
        <v>0</v>
      </c>
      <c r="BA7" s="123">
        <f t="shared" ca="1" si="51"/>
        <v>0</v>
      </c>
      <c r="BB7" s="123">
        <f t="shared" ca="1" si="52"/>
        <v>0</v>
      </c>
      <c r="BC7" s="123">
        <f t="shared" ca="1" si="53"/>
        <v>0</v>
      </c>
      <c r="BD7" s="123">
        <f t="shared" ca="1" si="54"/>
        <v>0</v>
      </c>
      <c r="BE7" s="123">
        <f t="shared" ca="1" si="55"/>
        <v>0</v>
      </c>
      <c r="BF7" s="123">
        <f t="shared" ca="1" si="56"/>
        <v>0</v>
      </c>
      <c r="BG7" s="123">
        <f t="shared" ca="1" si="57"/>
        <v>0</v>
      </c>
      <c r="BH7" s="123">
        <f t="shared" ca="1" si="58"/>
        <v>0</v>
      </c>
      <c r="BI7" s="123">
        <f t="shared" ca="1" si="59"/>
        <v>0</v>
      </c>
      <c r="BJ7" s="123">
        <f t="shared" ca="1" si="60"/>
        <v>0</v>
      </c>
      <c r="BK7" s="123">
        <f t="shared" ca="1" si="61"/>
        <v>0</v>
      </c>
      <c r="BL7" s="123">
        <f t="shared" ca="1" si="62"/>
        <v>0</v>
      </c>
      <c r="BM7" s="123">
        <f t="shared" ca="1" si="63"/>
        <v>0</v>
      </c>
      <c r="BN7" s="123">
        <f t="shared" ca="1" si="64"/>
        <v>0.65</v>
      </c>
      <c r="BO7" s="123">
        <f t="shared" ca="1" si="65"/>
        <v>28</v>
      </c>
      <c r="BP7" s="340">
        <f t="shared" ca="1" si="66"/>
        <v>0</v>
      </c>
      <c r="BQ7" s="123">
        <f t="shared" ca="1" si="67"/>
        <v>0</v>
      </c>
      <c r="BR7" s="123">
        <f t="shared" ca="1" si="68"/>
        <v>0</v>
      </c>
      <c r="BS7" s="123">
        <f t="shared" ca="1" si="69"/>
        <v>0</v>
      </c>
      <c r="BT7" s="123">
        <f t="shared" ca="1" si="1"/>
        <v>0</v>
      </c>
      <c r="BU7" s="123">
        <f t="shared" ca="1" si="2"/>
        <v>0</v>
      </c>
      <c r="BV7" s="123"/>
      <c r="BW7" s="123">
        <f t="shared" ca="1" si="3"/>
        <v>0</v>
      </c>
      <c r="BX7" s="123"/>
      <c r="BY7" s="123">
        <f t="shared" ca="1" si="4"/>
        <v>0</v>
      </c>
      <c r="BZ7" s="123"/>
      <c r="CA7" s="123">
        <f t="shared" ca="1" si="5"/>
        <v>0</v>
      </c>
      <c r="CB7" s="528">
        <f t="shared" ca="1" si="6"/>
        <v>0</v>
      </c>
      <c r="CC7" s="123">
        <f t="shared" ca="1" si="70"/>
        <v>0</v>
      </c>
      <c r="CD7" s="125">
        <f t="shared" ca="1" si="71"/>
        <v>0</v>
      </c>
      <c r="CE7" s="125">
        <f t="shared" ca="1" si="72"/>
        <v>0</v>
      </c>
      <c r="CF7" s="125">
        <f t="shared" ca="1" si="73"/>
        <v>0</v>
      </c>
      <c r="CG7" s="125">
        <f t="shared" ca="1" si="74"/>
        <v>0</v>
      </c>
      <c r="CH7" s="125">
        <f t="shared" ca="1" si="75"/>
        <v>0</v>
      </c>
      <c r="CI7" s="125">
        <f t="shared" ca="1" si="76"/>
        <v>0</v>
      </c>
      <c r="CJ7" s="125">
        <f t="shared" ca="1" si="77"/>
        <v>0</v>
      </c>
      <c r="CK7" s="125">
        <f t="shared" ca="1" si="78"/>
        <v>0</v>
      </c>
      <c r="CL7" s="125">
        <f t="shared" ca="1" si="79"/>
        <v>0</v>
      </c>
      <c r="CM7" s="125">
        <f t="shared" ca="1" si="80"/>
        <v>0</v>
      </c>
      <c r="CN7" s="125">
        <f t="shared" ca="1" si="81"/>
        <v>0</v>
      </c>
      <c r="CO7" s="125">
        <f t="shared" ca="1" si="82"/>
        <v>0</v>
      </c>
      <c r="CP7" s="125">
        <f t="shared" ca="1" si="83"/>
        <v>0</v>
      </c>
      <c r="CQ7" s="125">
        <f t="shared" ca="1" si="84"/>
        <v>0</v>
      </c>
      <c r="CR7" s="125">
        <f t="shared" ca="1" si="85"/>
        <v>0</v>
      </c>
      <c r="CS7" s="125">
        <f t="shared" ca="1" si="86"/>
        <v>0</v>
      </c>
      <c r="CT7" s="125">
        <f t="shared" ca="1" si="87"/>
        <v>0</v>
      </c>
      <c r="CU7" s="125">
        <f t="shared" ca="1" si="88"/>
        <v>0</v>
      </c>
      <c r="CV7" s="125">
        <f t="shared" ca="1" si="89"/>
        <v>0</v>
      </c>
      <c r="CW7" s="125">
        <f t="shared" ca="1" si="90"/>
        <v>0</v>
      </c>
      <c r="CX7" s="125">
        <f t="shared" ca="1" si="91"/>
        <v>0</v>
      </c>
      <c r="CY7" s="125">
        <f t="shared" ca="1" si="92"/>
        <v>0</v>
      </c>
      <c r="CZ7" s="125">
        <f t="shared" ca="1" si="93"/>
        <v>0</v>
      </c>
      <c r="DA7" s="341">
        <f t="shared" ca="1" si="94"/>
        <v>0</v>
      </c>
      <c r="DB7" s="606">
        <f t="shared" ca="1" si="95"/>
        <v>0</v>
      </c>
      <c r="DC7" s="606"/>
      <c r="DD7" s="606">
        <f t="shared" ca="1" si="96"/>
        <v>0</v>
      </c>
      <c r="DE7" s="125">
        <f t="shared" ca="1" si="97"/>
        <v>0</v>
      </c>
      <c r="DF7" s="125">
        <f t="shared" ca="1" si="98"/>
        <v>0</v>
      </c>
      <c r="DG7" s="125">
        <f t="shared" ca="1" si="99"/>
        <v>0</v>
      </c>
      <c r="DH7" s="125">
        <f t="shared" ca="1" si="100"/>
        <v>0</v>
      </c>
      <c r="DI7" s="125">
        <f t="shared" ca="1" si="101"/>
        <v>0</v>
      </c>
      <c r="DJ7" s="125">
        <f t="shared" ca="1" si="102"/>
        <v>0</v>
      </c>
      <c r="DK7" s="125">
        <f t="shared" ca="1" si="103"/>
        <v>0</v>
      </c>
      <c r="DL7" s="125">
        <f t="shared" ca="1" si="104"/>
        <v>0</v>
      </c>
      <c r="DM7" s="125">
        <f t="shared" ca="1" si="105"/>
        <v>0</v>
      </c>
      <c r="DN7" s="340" t="str">
        <f t="shared" ca="1" si="106"/>
        <v xml:space="preserve">    </v>
      </c>
      <c r="DO7" s="340">
        <f t="shared" ca="1" si="107"/>
        <v>0</v>
      </c>
      <c r="DP7" s="340">
        <f t="shared" ca="1" si="108"/>
        <v>0</v>
      </c>
      <c r="DQ7" s="340">
        <f t="shared" ca="1" si="109"/>
        <v>0</v>
      </c>
      <c r="DR7" s="340">
        <f t="shared" ca="1" si="111"/>
        <v>0</v>
      </c>
      <c r="DS7" s="340">
        <f t="shared" ca="1" si="110"/>
        <v>0</v>
      </c>
    </row>
    <row r="8" spans="1:123">
      <c r="A8">
        <f t="shared" ca="1" si="7"/>
        <v>5</v>
      </c>
      <c r="B8" t="str">
        <f t="shared" ca="1" si="8"/>
        <v>Офіцер -психолог</v>
      </c>
      <c r="C8" t="str">
        <f t="shared" ca="1" si="9"/>
        <v>л-т</v>
      </c>
      <c r="D8" t="str">
        <f t="shared" ca="1" si="10"/>
        <v>Кілівник Р.Є.</v>
      </c>
      <c r="E8">
        <f t="shared" ca="1" si="11"/>
        <v>0</v>
      </c>
      <c r="F8">
        <f t="shared" ca="1" si="12"/>
        <v>0</v>
      </c>
      <c r="G8" s="123" t="str">
        <f t="shared" ca="1" si="13"/>
        <v>4.7.10</v>
      </c>
      <c r="H8" s="123" t="str">
        <f t="shared" ca="1" si="0"/>
        <v>4.7.10</v>
      </c>
      <c r="I8" s="123" t="str">
        <f t="shared" ca="1" si="0"/>
        <v>4.7.10</v>
      </c>
      <c r="J8" s="123" t="str">
        <f t="shared" ca="1" si="0"/>
        <v>4.7.10</v>
      </c>
      <c r="K8" s="123" t="str">
        <f t="shared" ca="1" si="0"/>
        <v>4.7.10</v>
      </c>
      <c r="L8" s="123" t="str">
        <f t="shared" ca="1" si="0"/>
        <v>4.7.10</v>
      </c>
      <c r="M8" s="123" t="str">
        <f t="shared" ca="1" si="0"/>
        <v>4.7.10</v>
      </c>
      <c r="N8" s="123" t="str">
        <f t="shared" ca="1" si="0"/>
        <v>4.7.10</v>
      </c>
      <c r="O8" s="123">
        <f t="shared" ca="1" si="14"/>
        <v>15</v>
      </c>
      <c r="P8" s="123">
        <f t="shared" ca="1" si="15"/>
        <v>42907</v>
      </c>
      <c r="Q8" s="123">
        <f t="shared" ca="1" si="16"/>
        <v>0</v>
      </c>
      <c r="R8" s="123">
        <f t="shared" ca="1" si="16"/>
        <v>0</v>
      </c>
      <c r="S8" s="123">
        <f t="shared" ca="1" si="17"/>
        <v>0</v>
      </c>
      <c r="T8" s="123">
        <f t="shared" ca="1" si="18"/>
        <v>0</v>
      </c>
      <c r="U8" s="123">
        <f t="shared" ca="1" si="19"/>
        <v>0</v>
      </c>
      <c r="V8" s="123">
        <f t="shared" ca="1" si="20"/>
        <v>0</v>
      </c>
      <c r="W8" s="123">
        <f t="shared" ca="1" si="21"/>
        <v>0</v>
      </c>
      <c r="X8" s="123">
        <f t="shared" ca="1" si="22"/>
        <v>0</v>
      </c>
      <c r="Y8" s="123">
        <f t="shared" ca="1" si="23"/>
        <v>0</v>
      </c>
      <c r="Z8" s="123">
        <f t="shared" ca="1" si="24"/>
        <v>0</v>
      </c>
      <c r="AA8" s="123">
        <f t="shared" ca="1" si="25"/>
        <v>0</v>
      </c>
      <c r="AB8" s="123">
        <f t="shared" ca="1" si="26"/>
        <v>0</v>
      </c>
      <c r="AC8" s="123">
        <f t="shared" ca="1" si="27"/>
        <v>0</v>
      </c>
      <c r="AD8" s="123">
        <f t="shared" ca="1" si="28"/>
        <v>0</v>
      </c>
      <c r="AE8" s="123">
        <f t="shared" ca="1" si="29"/>
        <v>0</v>
      </c>
      <c r="AF8" s="123">
        <f t="shared" ca="1" si="30"/>
        <v>0</v>
      </c>
      <c r="AG8" s="123">
        <f t="shared" ca="1" si="31"/>
        <v>0</v>
      </c>
      <c r="AH8" s="123">
        <f t="shared" ca="1" si="32"/>
        <v>0</v>
      </c>
      <c r="AI8" s="123">
        <f t="shared" ca="1" si="33"/>
        <v>0</v>
      </c>
      <c r="AJ8" s="123">
        <f t="shared" ca="1" si="34"/>
        <v>0</v>
      </c>
      <c r="AK8" s="123">
        <f t="shared" ca="1" si="35"/>
        <v>0</v>
      </c>
      <c r="AL8" s="123">
        <f t="shared" ca="1" si="36"/>
        <v>0</v>
      </c>
      <c r="AM8" s="123">
        <f t="shared" ca="1" si="37"/>
        <v>0</v>
      </c>
      <c r="AN8" s="123">
        <f t="shared" ca="1" si="38"/>
        <v>0</v>
      </c>
      <c r="AO8" s="123">
        <f t="shared" ca="1" si="39"/>
        <v>0</v>
      </c>
      <c r="AP8" s="123">
        <f t="shared" ca="1" si="40"/>
        <v>0</v>
      </c>
      <c r="AQ8" s="123">
        <f t="shared" ca="1" si="41"/>
        <v>0</v>
      </c>
      <c r="AR8" s="123">
        <f t="shared" ca="1" si="42"/>
        <v>0</v>
      </c>
      <c r="AS8" s="123">
        <f t="shared" ca="1" si="43"/>
        <v>0</v>
      </c>
      <c r="AT8" s="123">
        <f t="shared" ca="1" si="44"/>
        <v>0</v>
      </c>
      <c r="AU8" s="123">
        <f t="shared" ca="1" si="45"/>
        <v>0</v>
      </c>
      <c r="AV8" s="123">
        <f t="shared" ca="1" si="46"/>
        <v>0</v>
      </c>
      <c r="AW8" s="123">
        <f t="shared" ca="1" si="47"/>
        <v>0</v>
      </c>
      <c r="AX8" s="123">
        <f t="shared" ca="1" si="48"/>
        <v>0</v>
      </c>
      <c r="AY8" s="123">
        <f t="shared" ca="1" si="49"/>
        <v>0</v>
      </c>
      <c r="AZ8" s="123">
        <f t="shared" ca="1" si="50"/>
        <v>0</v>
      </c>
      <c r="BA8" s="123">
        <f t="shared" ca="1" si="51"/>
        <v>0</v>
      </c>
      <c r="BB8" s="123">
        <f t="shared" ca="1" si="52"/>
        <v>0</v>
      </c>
      <c r="BC8" s="123">
        <f t="shared" ca="1" si="53"/>
        <v>0</v>
      </c>
      <c r="BD8" s="123">
        <f t="shared" ca="1" si="54"/>
        <v>0</v>
      </c>
      <c r="BE8" s="123">
        <f t="shared" ca="1" si="55"/>
        <v>0</v>
      </c>
      <c r="BF8" s="123">
        <f t="shared" ca="1" si="56"/>
        <v>0</v>
      </c>
      <c r="BG8" s="123">
        <f t="shared" ca="1" si="57"/>
        <v>0</v>
      </c>
      <c r="BH8" s="123">
        <f t="shared" ca="1" si="58"/>
        <v>0</v>
      </c>
      <c r="BI8" s="123">
        <f t="shared" ca="1" si="59"/>
        <v>0</v>
      </c>
      <c r="BJ8" s="123">
        <f t="shared" ca="1" si="60"/>
        <v>0</v>
      </c>
      <c r="BK8" s="123">
        <f t="shared" ca="1" si="61"/>
        <v>0</v>
      </c>
      <c r="BL8" s="123">
        <f t="shared" ca="1" si="62"/>
        <v>0</v>
      </c>
      <c r="BM8" s="123">
        <f t="shared" ca="1" si="63"/>
        <v>0</v>
      </c>
      <c r="BN8" s="123">
        <f t="shared" ca="1" si="64"/>
        <v>0.65</v>
      </c>
      <c r="BO8" s="123">
        <f t="shared" ca="1" si="65"/>
        <v>28</v>
      </c>
      <c r="BP8" s="340">
        <f t="shared" ca="1" si="66"/>
        <v>0</v>
      </c>
      <c r="BQ8" s="123">
        <f t="shared" ca="1" si="67"/>
        <v>0</v>
      </c>
      <c r="BR8" s="123">
        <f t="shared" ca="1" si="68"/>
        <v>0</v>
      </c>
      <c r="BS8" s="123">
        <f t="shared" ca="1" si="69"/>
        <v>0</v>
      </c>
      <c r="BT8" s="123">
        <f t="shared" ca="1" si="1"/>
        <v>0</v>
      </c>
      <c r="BU8" s="123">
        <f t="shared" ca="1" si="2"/>
        <v>0</v>
      </c>
      <c r="BV8" s="123"/>
      <c r="BW8" s="123">
        <f t="shared" ca="1" si="3"/>
        <v>0</v>
      </c>
      <c r="BX8" s="123"/>
      <c r="BY8" s="123">
        <f t="shared" ca="1" si="4"/>
        <v>0</v>
      </c>
      <c r="BZ8" s="123"/>
      <c r="CA8" s="123">
        <f t="shared" ca="1" si="5"/>
        <v>0</v>
      </c>
      <c r="CB8" s="528">
        <f t="shared" ca="1" si="6"/>
        <v>0</v>
      </c>
      <c r="CC8" s="123">
        <f t="shared" ca="1" si="70"/>
        <v>0</v>
      </c>
      <c r="CD8" s="125">
        <f t="shared" ca="1" si="71"/>
        <v>0</v>
      </c>
      <c r="CE8" s="125">
        <f t="shared" ca="1" si="72"/>
        <v>1130</v>
      </c>
      <c r="CF8" s="125">
        <f t="shared" ca="1" si="73"/>
        <v>3810</v>
      </c>
      <c r="CG8" s="125">
        <f t="shared" ca="1" si="74"/>
        <v>1235</v>
      </c>
      <c r="CH8" s="125">
        <f t="shared" ca="1" si="75"/>
        <v>381</v>
      </c>
      <c r="CI8" s="125">
        <f t="shared" ca="1" si="76"/>
        <v>0</v>
      </c>
      <c r="CJ8" s="125">
        <f t="shared" ca="1" si="77"/>
        <v>0</v>
      </c>
      <c r="CK8" s="125">
        <f t="shared" ca="1" si="78"/>
        <v>0</v>
      </c>
      <c r="CL8" s="125">
        <f t="shared" ca="1" si="79"/>
        <v>4013.75</v>
      </c>
      <c r="CM8" s="125">
        <f t="shared" ca="1" si="80"/>
        <v>8877.2999999999993</v>
      </c>
      <c r="CN8" s="125">
        <f t="shared" ca="1" si="81"/>
        <v>19447.05</v>
      </c>
      <c r="CO8" s="125">
        <f t="shared" ca="1" si="82"/>
        <v>0</v>
      </c>
      <c r="CP8" s="125">
        <f t="shared" ca="1" si="83"/>
        <v>0</v>
      </c>
      <c r="CQ8" s="125">
        <f t="shared" ca="1" si="84"/>
        <v>0</v>
      </c>
      <c r="CR8" s="125">
        <f t="shared" ca="1" si="85"/>
        <v>0</v>
      </c>
      <c r="CS8" s="125">
        <f t="shared" ca="1" si="86"/>
        <v>0</v>
      </c>
      <c r="CT8" s="125">
        <f t="shared" ca="1" si="87"/>
        <v>0</v>
      </c>
      <c r="CU8" s="125">
        <f t="shared" ca="1" si="88"/>
        <v>0</v>
      </c>
      <c r="CV8" s="125">
        <f t="shared" ca="1" si="89"/>
        <v>0</v>
      </c>
      <c r="CW8" s="125">
        <f t="shared" ca="1" si="90"/>
        <v>0</v>
      </c>
      <c r="CX8" s="125">
        <f t="shared" ca="1" si="91"/>
        <v>0</v>
      </c>
      <c r="CY8" s="125">
        <f t="shared" ca="1" si="92"/>
        <v>0</v>
      </c>
      <c r="CZ8" s="125">
        <f t="shared" ca="1" si="93"/>
        <v>672.35</v>
      </c>
      <c r="DA8" s="341">
        <f t="shared" ca="1" si="94"/>
        <v>20119.400000000001</v>
      </c>
      <c r="DB8" s="606">
        <f t="shared" ca="1" si="95"/>
        <v>3621.49</v>
      </c>
      <c r="DC8" s="606"/>
      <c r="DD8" s="606">
        <f t="shared" ca="1" si="96"/>
        <v>247.9</v>
      </c>
      <c r="DE8" s="125">
        <f t="shared" ca="1" si="97"/>
        <v>0</v>
      </c>
      <c r="DF8" s="125">
        <f t="shared" ca="1" si="98"/>
        <v>0</v>
      </c>
      <c r="DG8" s="125">
        <f t="shared" ca="1" si="99"/>
        <v>0</v>
      </c>
      <c r="DH8" s="125">
        <f t="shared" ca="1" si="100"/>
        <v>3869.39</v>
      </c>
      <c r="DI8" s="125">
        <f t="shared" ca="1" si="101"/>
        <v>4278.3500000000004</v>
      </c>
      <c r="DJ8" s="125">
        <f t="shared" ca="1" si="102"/>
        <v>3621.49</v>
      </c>
      <c r="DK8" s="125">
        <f t="shared" ca="1" si="103"/>
        <v>19871.5</v>
      </c>
      <c r="DL8" s="125">
        <f t="shared" ca="1" si="104"/>
        <v>0</v>
      </c>
      <c r="DM8" s="125">
        <f t="shared" ca="1" si="105"/>
        <v>0</v>
      </c>
      <c r="DN8" s="340" t="str">
        <f t="shared" ca="1" si="106"/>
        <v xml:space="preserve">30 від 01.03   </v>
      </c>
      <c r="DO8" s="340" t="str">
        <f t="shared" ca="1" si="107"/>
        <v>Кілівник Р.Є.</v>
      </c>
      <c r="DP8" s="340" t="str">
        <f t="shared" ca="1" si="108"/>
        <v>Кілівник</v>
      </c>
      <c r="DQ8" s="340" t="str">
        <f t="shared" ca="1" si="109"/>
        <v>Ростислав</v>
      </c>
      <c r="DR8" s="340" t="str">
        <f t="shared" ca="1" si="111"/>
        <v>Євгенович</v>
      </c>
      <c r="DS8" s="340">
        <f t="shared" ca="1" si="110"/>
        <v>3557913291</v>
      </c>
    </row>
    <row r="9" spans="1:123">
      <c r="A9">
        <f t="shared" ca="1" si="7"/>
        <v>6</v>
      </c>
      <c r="B9" t="str">
        <f t="shared" ca="1" si="8"/>
        <v>Головний сержант військової частини</v>
      </c>
      <c r="C9" t="str">
        <f t="shared" ca="1" si="9"/>
        <v>майст с-нт</v>
      </c>
      <c r="D9" t="str">
        <f t="shared" ca="1" si="10"/>
        <v>Івашов С.О.</v>
      </c>
      <c r="E9">
        <f t="shared" ca="1" si="11"/>
        <v>0</v>
      </c>
      <c r="F9">
        <f t="shared" ca="1" si="12"/>
        <v>0</v>
      </c>
      <c r="G9" s="123" t="str">
        <f t="shared" ca="1" si="13"/>
        <v>15.11.12</v>
      </c>
      <c r="H9" s="123" t="str">
        <f t="shared" ca="1" si="0"/>
        <v>15.11.12</v>
      </c>
      <c r="I9" s="123" t="str">
        <f t="shared" ca="1" si="0"/>
        <v>15.11.12</v>
      </c>
      <c r="J9" s="123" t="str">
        <f t="shared" ca="1" si="0"/>
        <v>15.11.12</v>
      </c>
      <c r="K9" s="123" t="str">
        <f t="shared" ca="1" si="0"/>
        <v>15.11.12</v>
      </c>
      <c r="L9" s="123" t="str">
        <f t="shared" ca="1" si="0"/>
        <v>15.11.12</v>
      </c>
      <c r="M9" s="123" t="str">
        <f t="shared" ca="1" si="0"/>
        <v>15.11.12</v>
      </c>
      <c r="N9" s="123" t="str">
        <f t="shared" ca="1" si="0"/>
        <v>15.11.12</v>
      </c>
      <c r="O9" s="123">
        <f t="shared" ca="1" si="14"/>
        <v>20</v>
      </c>
      <c r="P9" s="123">
        <f t="shared" ca="1" si="15"/>
        <v>38767</v>
      </c>
      <c r="Q9" s="123">
        <f t="shared" ca="1" si="16"/>
        <v>0</v>
      </c>
      <c r="R9" s="123">
        <f t="shared" ca="1" si="16"/>
        <v>0</v>
      </c>
      <c r="S9" s="123">
        <f t="shared" ca="1" si="17"/>
        <v>0</v>
      </c>
      <c r="T9" s="123">
        <f t="shared" ca="1" si="18"/>
        <v>0</v>
      </c>
      <c r="U9" s="123">
        <f t="shared" ca="1" si="19"/>
        <v>0</v>
      </c>
      <c r="V9" s="123">
        <f t="shared" ca="1" si="20"/>
        <v>0</v>
      </c>
      <c r="W9" s="123">
        <f t="shared" ca="1" si="21"/>
        <v>0</v>
      </c>
      <c r="X9" s="123">
        <f t="shared" ca="1" si="22"/>
        <v>0</v>
      </c>
      <c r="Y9" s="123">
        <f t="shared" ca="1" si="23"/>
        <v>0</v>
      </c>
      <c r="Z9" s="123">
        <f t="shared" ca="1" si="24"/>
        <v>0</v>
      </c>
      <c r="AA9" s="123">
        <f t="shared" ca="1" si="25"/>
        <v>0</v>
      </c>
      <c r="AB9" s="123">
        <f t="shared" ca="1" si="26"/>
        <v>0</v>
      </c>
      <c r="AC9" s="123">
        <f t="shared" ca="1" si="27"/>
        <v>0</v>
      </c>
      <c r="AD9" s="123">
        <f t="shared" ca="1" si="28"/>
        <v>0</v>
      </c>
      <c r="AE9" s="123">
        <f t="shared" ca="1" si="29"/>
        <v>0</v>
      </c>
      <c r="AF9" s="123">
        <f t="shared" ca="1" si="30"/>
        <v>0</v>
      </c>
      <c r="AG9" s="123">
        <f t="shared" ca="1" si="31"/>
        <v>0</v>
      </c>
      <c r="AH9" s="123">
        <f t="shared" ca="1" si="32"/>
        <v>0</v>
      </c>
      <c r="AI9" s="123">
        <f t="shared" ca="1" si="33"/>
        <v>0</v>
      </c>
      <c r="AJ9" s="123">
        <f t="shared" ca="1" si="34"/>
        <v>0</v>
      </c>
      <c r="AK9" s="123">
        <f t="shared" ca="1" si="35"/>
        <v>0</v>
      </c>
      <c r="AL9" s="123">
        <f t="shared" ca="1" si="36"/>
        <v>0</v>
      </c>
      <c r="AM9" s="123">
        <f t="shared" ca="1" si="37"/>
        <v>0</v>
      </c>
      <c r="AN9" s="123">
        <f t="shared" ca="1" si="38"/>
        <v>0</v>
      </c>
      <c r="AO9" s="123">
        <f t="shared" ca="1" si="39"/>
        <v>0</v>
      </c>
      <c r="AP9" s="123">
        <f t="shared" ca="1" si="40"/>
        <v>0</v>
      </c>
      <c r="AQ9" s="123">
        <f t="shared" ca="1" si="41"/>
        <v>0</v>
      </c>
      <c r="AR9" s="123">
        <f t="shared" ca="1" si="42"/>
        <v>0</v>
      </c>
      <c r="AS9" s="123">
        <f t="shared" ca="1" si="43"/>
        <v>0</v>
      </c>
      <c r="AT9" s="123">
        <f t="shared" ca="1" si="44"/>
        <v>0</v>
      </c>
      <c r="AU9" s="123">
        <f t="shared" ca="1" si="45"/>
        <v>0</v>
      </c>
      <c r="AV9" s="123">
        <f t="shared" ca="1" si="46"/>
        <v>0</v>
      </c>
      <c r="AW9" s="123">
        <f t="shared" ca="1" si="47"/>
        <v>0</v>
      </c>
      <c r="AX9" s="123">
        <f t="shared" ca="1" si="48"/>
        <v>0</v>
      </c>
      <c r="AY9" s="123">
        <f t="shared" ca="1" si="49"/>
        <v>0</v>
      </c>
      <c r="AZ9" s="123">
        <f t="shared" ca="1" si="50"/>
        <v>0</v>
      </c>
      <c r="BA9" s="123">
        <f t="shared" ca="1" si="51"/>
        <v>0</v>
      </c>
      <c r="BB9" s="123">
        <f t="shared" ca="1" si="52"/>
        <v>0</v>
      </c>
      <c r="BC9" s="123">
        <f t="shared" ca="1" si="53"/>
        <v>0</v>
      </c>
      <c r="BD9" s="123">
        <f t="shared" ca="1" si="54"/>
        <v>0</v>
      </c>
      <c r="BE9" s="123">
        <f t="shared" ca="1" si="55"/>
        <v>0</v>
      </c>
      <c r="BF9" s="123">
        <f t="shared" ca="1" si="56"/>
        <v>0</v>
      </c>
      <c r="BG9" s="123">
        <f t="shared" ca="1" si="57"/>
        <v>0</v>
      </c>
      <c r="BH9" s="123">
        <f t="shared" ca="1" si="58"/>
        <v>0</v>
      </c>
      <c r="BI9" s="123">
        <f t="shared" ca="1" si="59"/>
        <v>0</v>
      </c>
      <c r="BJ9" s="123">
        <f t="shared" ca="1" si="60"/>
        <v>0</v>
      </c>
      <c r="BK9" s="123">
        <f t="shared" ca="1" si="61"/>
        <v>0</v>
      </c>
      <c r="BL9" s="123">
        <f t="shared" ca="1" si="62"/>
        <v>0</v>
      </c>
      <c r="BM9" s="123">
        <f t="shared" ca="1" si="63"/>
        <v>0</v>
      </c>
      <c r="BN9" s="123">
        <f t="shared" ca="1" si="64"/>
        <v>0.65</v>
      </c>
      <c r="BO9" s="123">
        <f t="shared" ca="1" si="65"/>
        <v>28</v>
      </c>
      <c r="BP9" s="340">
        <f t="shared" ca="1" si="66"/>
        <v>0</v>
      </c>
      <c r="BQ9" s="123">
        <f t="shared" ca="1" si="67"/>
        <v>0</v>
      </c>
      <c r="BR9" s="123">
        <f t="shared" ca="1" si="68"/>
        <v>0</v>
      </c>
      <c r="BS9" s="123">
        <f t="shared" ca="1" si="69"/>
        <v>0</v>
      </c>
      <c r="BT9" s="123">
        <f t="shared" ca="1" si="1"/>
        <v>0</v>
      </c>
      <c r="BU9" s="123">
        <f t="shared" ca="1" si="2"/>
        <v>0</v>
      </c>
      <c r="BV9" s="123"/>
      <c r="BW9" s="123">
        <f t="shared" ca="1" si="3"/>
        <v>0</v>
      </c>
      <c r="BX9" s="123"/>
      <c r="BY9" s="123">
        <f t="shared" ca="1" si="4"/>
        <v>0</v>
      </c>
      <c r="BZ9" s="123"/>
      <c r="CA9" s="123">
        <f t="shared" ca="1" si="5"/>
        <v>0</v>
      </c>
      <c r="CB9" s="528">
        <f t="shared" ca="1" si="6"/>
        <v>0</v>
      </c>
      <c r="CC9" s="123">
        <f t="shared" ca="1" si="70"/>
        <v>0</v>
      </c>
      <c r="CD9" s="125">
        <f t="shared" ca="1" si="71"/>
        <v>0</v>
      </c>
      <c r="CE9" s="125">
        <f t="shared" ca="1" si="72"/>
        <v>1020</v>
      </c>
      <c r="CF9" s="125">
        <f t="shared" ca="1" si="73"/>
        <v>4510</v>
      </c>
      <c r="CG9" s="125">
        <f t="shared" ca="1" si="74"/>
        <v>2212</v>
      </c>
      <c r="CH9" s="125">
        <f t="shared" ca="1" si="75"/>
        <v>0</v>
      </c>
      <c r="CI9" s="125">
        <f t="shared" ca="1" si="76"/>
        <v>0</v>
      </c>
      <c r="CJ9" s="125">
        <f t="shared" ca="1" si="77"/>
        <v>0</v>
      </c>
      <c r="CK9" s="125">
        <f t="shared" ca="1" si="78"/>
        <v>0</v>
      </c>
      <c r="CL9" s="125">
        <f t="shared" ca="1" si="79"/>
        <v>5032.3</v>
      </c>
      <c r="CM9" s="125">
        <f t="shared" ca="1" si="80"/>
        <v>8974.9</v>
      </c>
      <c r="CN9" s="125">
        <f t="shared" ca="1" si="81"/>
        <v>21749.200000000001</v>
      </c>
      <c r="CO9" s="125">
        <f t="shared" ca="1" si="82"/>
        <v>0</v>
      </c>
      <c r="CP9" s="125">
        <f t="shared" ca="1" si="83"/>
        <v>0</v>
      </c>
      <c r="CQ9" s="125">
        <f t="shared" ca="1" si="84"/>
        <v>0</v>
      </c>
      <c r="CR9" s="125">
        <f t="shared" ca="1" si="85"/>
        <v>0</v>
      </c>
      <c r="CS9" s="125">
        <f t="shared" ca="1" si="86"/>
        <v>0</v>
      </c>
      <c r="CT9" s="125">
        <f t="shared" ca="1" si="87"/>
        <v>0</v>
      </c>
      <c r="CU9" s="125">
        <f t="shared" ca="1" si="88"/>
        <v>0</v>
      </c>
      <c r="CV9" s="125">
        <f t="shared" ca="1" si="89"/>
        <v>0</v>
      </c>
      <c r="CW9" s="125">
        <f t="shared" ca="1" si="90"/>
        <v>0</v>
      </c>
      <c r="CX9" s="125">
        <f t="shared" ca="1" si="91"/>
        <v>0</v>
      </c>
      <c r="CY9" s="125">
        <f t="shared" ca="1" si="92"/>
        <v>0</v>
      </c>
      <c r="CZ9" s="125">
        <f t="shared" ca="1" si="93"/>
        <v>672.35</v>
      </c>
      <c r="DA9" s="341">
        <f t="shared" ca="1" si="94"/>
        <v>22421.55</v>
      </c>
      <c r="DB9" s="606">
        <f t="shared" ca="1" si="95"/>
        <v>4035.88</v>
      </c>
      <c r="DC9" s="606"/>
      <c r="DD9" s="606">
        <f t="shared" ca="1" si="96"/>
        <v>276.27</v>
      </c>
      <c r="DE9" s="125">
        <f t="shared" ca="1" si="97"/>
        <v>0</v>
      </c>
      <c r="DF9" s="125">
        <f t="shared" ca="1" si="98"/>
        <v>0</v>
      </c>
      <c r="DG9" s="125">
        <f t="shared" ca="1" si="99"/>
        <v>0</v>
      </c>
      <c r="DH9" s="125">
        <f t="shared" ca="1" si="100"/>
        <v>4312.1499999999996</v>
      </c>
      <c r="DI9" s="125">
        <f t="shared" ca="1" si="101"/>
        <v>4784.82</v>
      </c>
      <c r="DJ9" s="125">
        <f t="shared" ca="1" si="102"/>
        <v>4035.88</v>
      </c>
      <c r="DK9" s="125">
        <f t="shared" ca="1" si="103"/>
        <v>22145.279999999999</v>
      </c>
      <c r="DL9" s="125">
        <f t="shared" ca="1" si="104"/>
        <v>0</v>
      </c>
      <c r="DM9" s="125">
        <f t="shared" ca="1" si="105"/>
        <v>0</v>
      </c>
      <c r="DN9" s="340" t="str">
        <f t="shared" ca="1" si="106"/>
        <v xml:space="preserve">30 від 01.03   </v>
      </c>
      <c r="DO9" s="340" t="str">
        <f t="shared" ca="1" si="107"/>
        <v>Івашов С.О.</v>
      </c>
      <c r="DP9" s="340" t="str">
        <f t="shared" ca="1" si="108"/>
        <v>Івашов</v>
      </c>
      <c r="DQ9" s="340" t="str">
        <f t="shared" ca="1" si="109"/>
        <v>Сергій</v>
      </c>
      <c r="DR9" s="340" t="str">
        <f t="shared" ca="1" si="111"/>
        <v>Олександрович</v>
      </c>
      <c r="DS9" s="340">
        <f t="shared" ca="1" si="110"/>
        <v>3222406233</v>
      </c>
    </row>
    <row r="10" spans="1:123">
      <c r="A10">
        <f t="shared" ca="1" si="7"/>
        <v>0</v>
      </c>
      <c r="B10">
        <f t="shared" ca="1" si="8"/>
        <v>0</v>
      </c>
      <c r="C10">
        <f t="shared" ca="1" si="9"/>
        <v>0</v>
      </c>
      <c r="D10" t="str">
        <f t="shared" ca="1" si="10"/>
        <v xml:space="preserve"> </v>
      </c>
      <c r="E10">
        <f t="shared" ca="1" si="11"/>
        <v>0</v>
      </c>
      <c r="F10">
        <f t="shared" ca="1" si="12"/>
        <v>0</v>
      </c>
      <c r="G10" s="123" t="str">
        <f t="shared" ca="1" si="13"/>
        <v>0.0.0</v>
      </c>
      <c r="H10" s="123" t="str">
        <f t="shared" ca="1" si="0"/>
        <v>0.0.0</v>
      </c>
      <c r="I10" s="123" t="str">
        <f t="shared" ca="1" si="0"/>
        <v>0.0.0</v>
      </c>
      <c r="J10" s="123" t="str">
        <f t="shared" ca="1" si="0"/>
        <v>0.0.0</v>
      </c>
      <c r="K10" s="123" t="str">
        <f t="shared" ca="1" si="0"/>
        <v>0.0.0</v>
      </c>
      <c r="L10" s="123" t="str">
        <f t="shared" ca="1" si="0"/>
        <v>0.0.0</v>
      </c>
      <c r="M10" s="123" t="str">
        <f t="shared" ca="1" si="0"/>
        <v>0.0.0</v>
      </c>
      <c r="N10" s="123" t="str">
        <f t="shared" ca="1" si="0"/>
        <v>0.0.0</v>
      </c>
      <c r="O10" s="123">
        <f t="shared" ca="1" si="14"/>
        <v>0</v>
      </c>
      <c r="P10" s="123">
        <f t="shared" ca="1" si="15"/>
        <v>0</v>
      </c>
      <c r="Q10" s="123">
        <f t="shared" ca="1" si="16"/>
        <v>0</v>
      </c>
      <c r="R10" s="123">
        <f t="shared" ca="1" si="16"/>
        <v>0</v>
      </c>
      <c r="S10" s="123">
        <f t="shared" ca="1" si="17"/>
        <v>0</v>
      </c>
      <c r="T10" s="123">
        <f t="shared" ca="1" si="18"/>
        <v>0</v>
      </c>
      <c r="U10" s="123">
        <f t="shared" ca="1" si="19"/>
        <v>0</v>
      </c>
      <c r="V10" s="123">
        <f t="shared" ca="1" si="20"/>
        <v>0</v>
      </c>
      <c r="W10" s="123">
        <f t="shared" ca="1" si="21"/>
        <v>0</v>
      </c>
      <c r="X10" s="123">
        <f t="shared" ca="1" si="22"/>
        <v>0</v>
      </c>
      <c r="Y10" s="123">
        <f t="shared" ca="1" si="23"/>
        <v>0</v>
      </c>
      <c r="Z10" s="123">
        <f t="shared" ca="1" si="24"/>
        <v>0</v>
      </c>
      <c r="AA10" s="123">
        <f t="shared" ca="1" si="25"/>
        <v>0</v>
      </c>
      <c r="AB10" s="123">
        <f t="shared" ca="1" si="26"/>
        <v>0</v>
      </c>
      <c r="AC10" s="123">
        <f t="shared" ca="1" si="27"/>
        <v>0</v>
      </c>
      <c r="AD10" s="123">
        <f t="shared" ca="1" si="28"/>
        <v>0</v>
      </c>
      <c r="AE10" s="123">
        <f t="shared" ca="1" si="29"/>
        <v>0</v>
      </c>
      <c r="AF10" s="123">
        <f t="shared" ca="1" si="30"/>
        <v>0</v>
      </c>
      <c r="AG10" s="123">
        <f t="shared" ca="1" si="31"/>
        <v>0</v>
      </c>
      <c r="AH10" s="123">
        <f t="shared" ca="1" si="32"/>
        <v>0</v>
      </c>
      <c r="AI10" s="123">
        <f t="shared" ca="1" si="33"/>
        <v>0</v>
      </c>
      <c r="AJ10" s="123">
        <f t="shared" ca="1" si="34"/>
        <v>0</v>
      </c>
      <c r="AK10" s="123">
        <f t="shared" ca="1" si="35"/>
        <v>0</v>
      </c>
      <c r="AL10" s="123">
        <f t="shared" ca="1" si="36"/>
        <v>0</v>
      </c>
      <c r="AM10" s="123">
        <f t="shared" ca="1" si="37"/>
        <v>0</v>
      </c>
      <c r="AN10" s="123">
        <f t="shared" ca="1" si="38"/>
        <v>0</v>
      </c>
      <c r="AO10" s="123">
        <f t="shared" ca="1" si="39"/>
        <v>0</v>
      </c>
      <c r="AP10" s="123">
        <f t="shared" ca="1" si="40"/>
        <v>0</v>
      </c>
      <c r="AQ10" s="123">
        <f t="shared" ca="1" si="41"/>
        <v>0</v>
      </c>
      <c r="AR10" s="123">
        <f t="shared" ca="1" si="42"/>
        <v>0</v>
      </c>
      <c r="AS10" s="123">
        <f t="shared" ca="1" si="43"/>
        <v>0</v>
      </c>
      <c r="AT10" s="123">
        <f t="shared" ca="1" si="44"/>
        <v>0</v>
      </c>
      <c r="AU10" s="123">
        <f t="shared" ca="1" si="45"/>
        <v>0</v>
      </c>
      <c r="AV10" s="123">
        <f t="shared" ca="1" si="46"/>
        <v>0</v>
      </c>
      <c r="AW10" s="123">
        <f t="shared" ca="1" si="47"/>
        <v>0</v>
      </c>
      <c r="AX10" s="123">
        <f t="shared" ca="1" si="48"/>
        <v>0</v>
      </c>
      <c r="AY10" s="123">
        <f t="shared" ca="1" si="49"/>
        <v>0</v>
      </c>
      <c r="AZ10" s="123">
        <f t="shared" ca="1" si="50"/>
        <v>0</v>
      </c>
      <c r="BA10" s="123">
        <f t="shared" ca="1" si="51"/>
        <v>0</v>
      </c>
      <c r="BB10" s="123">
        <f t="shared" ca="1" si="52"/>
        <v>0</v>
      </c>
      <c r="BC10" s="123">
        <f t="shared" ca="1" si="53"/>
        <v>0</v>
      </c>
      <c r="BD10" s="123">
        <f t="shared" ca="1" si="54"/>
        <v>0</v>
      </c>
      <c r="BE10" s="123">
        <f t="shared" ca="1" si="55"/>
        <v>0</v>
      </c>
      <c r="BF10" s="123">
        <f t="shared" ca="1" si="56"/>
        <v>0</v>
      </c>
      <c r="BG10" s="123">
        <f t="shared" ca="1" si="57"/>
        <v>0</v>
      </c>
      <c r="BH10" s="123">
        <f t="shared" ca="1" si="58"/>
        <v>0</v>
      </c>
      <c r="BI10" s="123">
        <f t="shared" ca="1" si="59"/>
        <v>0</v>
      </c>
      <c r="BJ10" s="123">
        <f t="shared" ca="1" si="60"/>
        <v>0</v>
      </c>
      <c r="BK10" s="123">
        <f t="shared" ca="1" si="61"/>
        <v>0</v>
      </c>
      <c r="BL10" s="123">
        <f t="shared" ca="1" si="62"/>
        <v>0</v>
      </c>
      <c r="BM10" s="123">
        <f t="shared" ca="1" si="63"/>
        <v>0</v>
      </c>
      <c r="BN10" s="123">
        <f t="shared" ca="1" si="64"/>
        <v>0.65</v>
      </c>
      <c r="BO10" s="123">
        <f t="shared" ca="1" si="65"/>
        <v>0</v>
      </c>
      <c r="BP10" s="340">
        <f t="shared" ca="1" si="66"/>
        <v>0</v>
      </c>
      <c r="BQ10" s="123">
        <f t="shared" ca="1" si="67"/>
        <v>0</v>
      </c>
      <c r="BR10" s="123">
        <f t="shared" ca="1" si="68"/>
        <v>0</v>
      </c>
      <c r="BS10" s="123">
        <f t="shared" ca="1" si="69"/>
        <v>0</v>
      </c>
      <c r="BT10" s="123">
        <f t="shared" ca="1" si="1"/>
        <v>0</v>
      </c>
      <c r="BU10" s="123">
        <f t="shared" ca="1" si="2"/>
        <v>0</v>
      </c>
      <c r="BV10" s="123"/>
      <c r="BW10" s="123">
        <f t="shared" ca="1" si="3"/>
        <v>0</v>
      </c>
      <c r="BX10" s="123"/>
      <c r="BY10" s="123">
        <f t="shared" ca="1" si="4"/>
        <v>0</v>
      </c>
      <c r="BZ10" s="123"/>
      <c r="CA10" s="123">
        <f t="shared" ca="1" si="5"/>
        <v>0</v>
      </c>
      <c r="CB10" s="528">
        <f t="shared" ca="1" si="6"/>
        <v>0</v>
      </c>
      <c r="CC10" s="123">
        <f t="shared" ca="1" si="70"/>
        <v>0</v>
      </c>
      <c r="CD10" s="125">
        <f t="shared" ca="1" si="71"/>
        <v>0</v>
      </c>
      <c r="CE10" s="125">
        <f t="shared" ca="1" si="72"/>
        <v>0</v>
      </c>
      <c r="CF10" s="125">
        <f t="shared" ca="1" si="73"/>
        <v>0</v>
      </c>
      <c r="CG10" s="125">
        <f t="shared" ca="1" si="74"/>
        <v>0</v>
      </c>
      <c r="CH10" s="125">
        <f t="shared" ca="1" si="75"/>
        <v>0</v>
      </c>
      <c r="CI10" s="125">
        <f t="shared" ca="1" si="76"/>
        <v>0</v>
      </c>
      <c r="CJ10" s="125">
        <f t="shared" ca="1" si="77"/>
        <v>0</v>
      </c>
      <c r="CK10" s="125">
        <f t="shared" ca="1" si="78"/>
        <v>0</v>
      </c>
      <c r="CL10" s="125">
        <f t="shared" ca="1" si="79"/>
        <v>0</v>
      </c>
      <c r="CM10" s="125">
        <f t="shared" ca="1" si="80"/>
        <v>0</v>
      </c>
      <c r="CN10" s="125">
        <f t="shared" ca="1" si="81"/>
        <v>0</v>
      </c>
      <c r="CO10" s="125">
        <f t="shared" ca="1" si="82"/>
        <v>0</v>
      </c>
      <c r="CP10" s="125">
        <f t="shared" ca="1" si="83"/>
        <v>0</v>
      </c>
      <c r="CQ10" s="125">
        <f t="shared" ca="1" si="84"/>
        <v>0</v>
      </c>
      <c r="CR10" s="125" t="str">
        <f t="shared" ca="1" si="85"/>
        <v xml:space="preserve"> </v>
      </c>
      <c r="CS10" s="125">
        <f t="shared" ca="1" si="86"/>
        <v>0</v>
      </c>
      <c r="CT10" s="125">
        <f t="shared" ca="1" si="87"/>
        <v>0</v>
      </c>
      <c r="CU10" s="125">
        <f t="shared" ca="1" si="88"/>
        <v>0</v>
      </c>
      <c r="CV10" s="125">
        <f t="shared" ca="1" si="89"/>
        <v>0</v>
      </c>
      <c r="CW10" s="125">
        <f t="shared" ca="1" si="90"/>
        <v>0</v>
      </c>
      <c r="CX10" s="125">
        <f t="shared" ca="1" si="91"/>
        <v>0</v>
      </c>
      <c r="CY10" s="125">
        <f t="shared" ca="1" si="92"/>
        <v>0</v>
      </c>
      <c r="CZ10" s="125">
        <f t="shared" ca="1" si="93"/>
        <v>0</v>
      </c>
      <c r="DA10" s="341">
        <f t="shared" ca="1" si="94"/>
        <v>0</v>
      </c>
      <c r="DB10" s="606">
        <f t="shared" ca="1" si="95"/>
        <v>0</v>
      </c>
      <c r="DC10" s="606"/>
      <c r="DD10" s="606">
        <f t="shared" ca="1" si="96"/>
        <v>0</v>
      </c>
      <c r="DE10" s="125">
        <f t="shared" ca="1" si="97"/>
        <v>0</v>
      </c>
      <c r="DF10" s="125">
        <f t="shared" ca="1" si="98"/>
        <v>0</v>
      </c>
      <c r="DG10" s="125">
        <f t="shared" ca="1" si="99"/>
        <v>0</v>
      </c>
      <c r="DH10" s="125">
        <f t="shared" ca="1" si="100"/>
        <v>0</v>
      </c>
      <c r="DI10" s="125">
        <f t="shared" ca="1" si="101"/>
        <v>0</v>
      </c>
      <c r="DJ10" s="125">
        <f t="shared" ca="1" si="102"/>
        <v>0</v>
      </c>
      <c r="DK10" s="125">
        <f t="shared" ca="1" si="103"/>
        <v>0</v>
      </c>
      <c r="DL10" s="125">
        <f t="shared" ca="1" si="104"/>
        <v>0</v>
      </c>
      <c r="DM10" s="125">
        <f t="shared" ca="1" si="105"/>
        <v>0</v>
      </c>
      <c r="DN10" s="340" t="str">
        <f t="shared" ca="1" si="106"/>
        <v xml:space="preserve">    </v>
      </c>
      <c r="DO10" s="340" t="str">
        <f t="shared" ca="1" si="107"/>
        <v xml:space="preserve"> </v>
      </c>
      <c r="DP10" s="340">
        <f t="shared" ca="1" si="108"/>
        <v>0</v>
      </c>
      <c r="DQ10" s="340">
        <f t="shared" ca="1" si="109"/>
        <v>0</v>
      </c>
      <c r="DR10" s="340">
        <f t="shared" ca="1" si="111"/>
        <v>0</v>
      </c>
      <c r="DS10" s="340">
        <f t="shared" ca="1" si="110"/>
        <v>0</v>
      </c>
    </row>
    <row r="11" spans="1:123">
      <c r="A11">
        <f t="shared" ca="1" si="7"/>
        <v>8</v>
      </c>
      <c r="B11" t="str">
        <f t="shared" ca="1" si="8"/>
        <v>Начальник штабу -заступник командира дивізіону</v>
      </c>
      <c r="C11" t="str">
        <f t="shared" ca="1" si="9"/>
        <v>к-н</v>
      </c>
      <c r="D11" t="str">
        <f t="shared" ca="1" si="10"/>
        <v>Стелюк Р.В.</v>
      </c>
      <c r="E11">
        <f t="shared" ca="1" si="11"/>
        <v>0</v>
      </c>
      <c r="F11">
        <f t="shared" ca="1" si="12"/>
        <v>0</v>
      </c>
      <c r="G11" s="123" t="str">
        <f t="shared" ca="1" si="13"/>
        <v>13.8.15</v>
      </c>
      <c r="H11" s="123" t="str">
        <f t="shared" ca="1" si="0"/>
        <v>13.8.15</v>
      </c>
      <c r="I11" s="123" t="str">
        <f t="shared" ca="1" si="0"/>
        <v>13.8.15</v>
      </c>
      <c r="J11" s="123" t="str">
        <f t="shared" ca="1" si="0"/>
        <v>13.8.15</v>
      </c>
      <c r="K11" s="123" t="str">
        <f t="shared" ca="1" si="0"/>
        <v>13.8.15</v>
      </c>
      <c r="L11" s="123" t="str">
        <f t="shared" ca="1" si="0"/>
        <v>13.8.15</v>
      </c>
      <c r="M11" s="123" t="str">
        <f t="shared" ca="1" si="0"/>
        <v>13.8.15</v>
      </c>
      <c r="N11" s="123" t="str">
        <f t="shared" ca="1" si="0"/>
        <v>13.8.15</v>
      </c>
      <c r="O11" s="123">
        <f t="shared" ca="1" si="14"/>
        <v>24</v>
      </c>
      <c r="P11" s="123">
        <f t="shared" ca="1" si="15"/>
        <v>39584</v>
      </c>
      <c r="Q11" s="123">
        <f t="shared" ca="1" si="16"/>
        <v>0</v>
      </c>
      <c r="R11" s="123">
        <f t="shared" ca="1" si="16"/>
        <v>0</v>
      </c>
      <c r="S11" s="123">
        <f t="shared" ca="1" si="17"/>
        <v>0</v>
      </c>
      <c r="T11" s="123">
        <f t="shared" ca="1" si="18"/>
        <v>0</v>
      </c>
      <c r="U11" s="123">
        <f t="shared" ca="1" si="19"/>
        <v>0</v>
      </c>
      <c r="V11" s="123">
        <f t="shared" ca="1" si="20"/>
        <v>0</v>
      </c>
      <c r="W11" s="123">
        <f t="shared" ca="1" si="21"/>
        <v>0</v>
      </c>
      <c r="X11" s="123">
        <f t="shared" ca="1" si="22"/>
        <v>0</v>
      </c>
      <c r="Y11" s="123">
        <f t="shared" ca="1" si="23"/>
        <v>0</v>
      </c>
      <c r="Z11" s="123">
        <f t="shared" ca="1" si="24"/>
        <v>0</v>
      </c>
      <c r="AA11" s="123">
        <f t="shared" ca="1" si="25"/>
        <v>0</v>
      </c>
      <c r="AB11" s="123">
        <f t="shared" ca="1" si="26"/>
        <v>0</v>
      </c>
      <c r="AC11" s="123">
        <f t="shared" ca="1" si="27"/>
        <v>0</v>
      </c>
      <c r="AD11" s="123">
        <f t="shared" ca="1" si="28"/>
        <v>0</v>
      </c>
      <c r="AE11" s="123">
        <f t="shared" ca="1" si="29"/>
        <v>0</v>
      </c>
      <c r="AF11" s="123">
        <f t="shared" ca="1" si="30"/>
        <v>0</v>
      </c>
      <c r="AG11" s="123">
        <f t="shared" ca="1" si="31"/>
        <v>0</v>
      </c>
      <c r="AH11" s="123">
        <f t="shared" ca="1" si="32"/>
        <v>0</v>
      </c>
      <c r="AI11" s="123">
        <f t="shared" ca="1" si="33"/>
        <v>0</v>
      </c>
      <c r="AJ11" s="123">
        <f t="shared" ca="1" si="34"/>
        <v>0</v>
      </c>
      <c r="AK11" s="123">
        <f t="shared" ca="1" si="35"/>
        <v>0</v>
      </c>
      <c r="AL11" s="123">
        <f t="shared" ca="1" si="36"/>
        <v>0</v>
      </c>
      <c r="AM11" s="123">
        <f t="shared" ca="1" si="37"/>
        <v>0</v>
      </c>
      <c r="AN11" s="123">
        <f t="shared" ca="1" si="38"/>
        <v>0</v>
      </c>
      <c r="AO11" s="123">
        <f t="shared" ca="1" si="39"/>
        <v>0</v>
      </c>
      <c r="AP11" s="123">
        <f t="shared" ca="1" si="40"/>
        <v>0</v>
      </c>
      <c r="AQ11" s="123">
        <f t="shared" ca="1" si="41"/>
        <v>0</v>
      </c>
      <c r="AR11" s="123">
        <f t="shared" ca="1" si="42"/>
        <v>0</v>
      </c>
      <c r="AS11" s="123">
        <f t="shared" ca="1" si="43"/>
        <v>0</v>
      </c>
      <c r="AT11" s="123">
        <f t="shared" ca="1" si="44"/>
        <v>0</v>
      </c>
      <c r="AU11" s="123">
        <f t="shared" ca="1" si="45"/>
        <v>0</v>
      </c>
      <c r="AV11" s="123">
        <f t="shared" ca="1" si="46"/>
        <v>0</v>
      </c>
      <c r="AW11" s="123">
        <f t="shared" ca="1" si="47"/>
        <v>0</v>
      </c>
      <c r="AX11" s="123">
        <f t="shared" ca="1" si="48"/>
        <v>0</v>
      </c>
      <c r="AY11" s="123">
        <f t="shared" ca="1" si="49"/>
        <v>0</v>
      </c>
      <c r="AZ11" s="123">
        <f t="shared" ca="1" si="50"/>
        <v>0</v>
      </c>
      <c r="BA11" s="123">
        <f t="shared" ca="1" si="51"/>
        <v>0</v>
      </c>
      <c r="BB11" s="123">
        <f t="shared" ca="1" si="52"/>
        <v>0</v>
      </c>
      <c r="BC11" s="123">
        <f t="shared" ca="1" si="53"/>
        <v>0</v>
      </c>
      <c r="BD11" s="123">
        <f t="shared" ca="1" si="54"/>
        <v>0</v>
      </c>
      <c r="BE11" s="123">
        <f t="shared" ca="1" si="55"/>
        <v>0</v>
      </c>
      <c r="BF11" s="123">
        <f t="shared" ca="1" si="56"/>
        <v>0</v>
      </c>
      <c r="BG11" s="123">
        <f t="shared" ca="1" si="57"/>
        <v>0</v>
      </c>
      <c r="BH11" s="123">
        <f t="shared" ca="1" si="58"/>
        <v>0</v>
      </c>
      <c r="BI11" s="123">
        <f t="shared" ca="1" si="59"/>
        <v>0</v>
      </c>
      <c r="BJ11" s="123">
        <f t="shared" ca="1" si="60"/>
        <v>0</v>
      </c>
      <c r="BK11" s="123">
        <f t="shared" ca="1" si="61"/>
        <v>0</v>
      </c>
      <c r="BL11" s="123">
        <f t="shared" ca="1" si="62"/>
        <v>0</v>
      </c>
      <c r="BM11" s="123">
        <f t="shared" ca="1" si="63"/>
        <v>0</v>
      </c>
      <c r="BN11" s="123">
        <f t="shared" ca="1" si="64"/>
        <v>0.65</v>
      </c>
      <c r="BO11" s="123">
        <f t="shared" ca="1" si="65"/>
        <v>28</v>
      </c>
      <c r="BP11" s="340">
        <f t="shared" ca="1" si="66"/>
        <v>0</v>
      </c>
      <c r="BQ11" s="123">
        <f t="shared" ca="1" si="67"/>
        <v>0</v>
      </c>
      <c r="BR11" s="123">
        <f t="shared" ca="1" si="68"/>
        <v>0</v>
      </c>
      <c r="BS11" s="123">
        <f t="shared" ca="1" si="69"/>
        <v>0</v>
      </c>
      <c r="BT11" s="123">
        <f t="shared" ca="1" si="1"/>
        <v>0</v>
      </c>
      <c r="BU11" s="123">
        <f t="shared" ca="1" si="2"/>
        <v>0</v>
      </c>
      <c r="BV11" s="123"/>
      <c r="BW11" s="123">
        <f t="shared" ca="1" si="3"/>
        <v>0</v>
      </c>
      <c r="BX11" s="123"/>
      <c r="BY11" s="123">
        <f t="shared" ca="1" si="4"/>
        <v>0</v>
      </c>
      <c r="BZ11" s="123"/>
      <c r="CA11" s="123">
        <f t="shared" ca="1" si="5"/>
        <v>0</v>
      </c>
      <c r="CB11" s="528">
        <f t="shared" ca="1" si="6"/>
        <v>0</v>
      </c>
      <c r="CC11" s="123">
        <f t="shared" ca="1" si="70"/>
        <v>0</v>
      </c>
      <c r="CD11" s="125">
        <f t="shared" ca="1" si="71"/>
        <v>0</v>
      </c>
      <c r="CE11" s="125">
        <f t="shared" ca="1" si="72"/>
        <v>1270</v>
      </c>
      <c r="CF11" s="125">
        <f t="shared" ca="1" si="73"/>
        <v>5070</v>
      </c>
      <c r="CG11" s="125">
        <f t="shared" ca="1" si="74"/>
        <v>2219</v>
      </c>
      <c r="CH11" s="125">
        <f t="shared" ca="1" si="75"/>
        <v>760.5</v>
      </c>
      <c r="CI11" s="125">
        <f t="shared" ca="1" si="76"/>
        <v>0</v>
      </c>
      <c r="CJ11" s="125">
        <f t="shared" ca="1" si="77"/>
        <v>0</v>
      </c>
      <c r="CK11" s="125">
        <f t="shared" ca="1" si="78"/>
        <v>0</v>
      </c>
      <c r="CL11" s="125">
        <f t="shared" ca="1" si="79"/>
        <v>5563.35</v>
      </c>
      <c r="CM11" s="125">
        <f t="shared" ca="1" si="80"/>
        <v>8821.7999999999993</v>
      </c>
      <c r="CN11" s="125">
        <f t="shared" ca="1" si="81"/>
        <v>23704.65</v>
      </c>
      <c r="CO11" s="125">
        <f t="shared" ca="1" si="82"/>
        <v>0</v>
      </c>
      <c r="CP11" s="125">
        <f t="shared" ca="1" si="83"/>
        <v>0</v>
      </c>
      <c r="CQ11" s="125">
        <f t="shared" ca="1" si="84"/>
        <v>0</v>
      </c>
      <c r="CR11" s="125">
        <f t="shared" ca="1" si="85"/>
        <v>0</v>
      </c>
      <c r="CS11" s="125">
        <f t="shared" ca="1" si="86"/>
        <v>0</v>
      </c>
      <c r="CT11" s="125">
        <f t="shared" ca="1" si="87"/>
        <v>0</v>
      </c>
      <c r="CU11" s="125">
        <f t="shared" ca="1" si="88"/>
        <v>0</v>
      </c>
      <c r="CV11" s="125">
        <f t="shared" ca="1" si="89"/>
        <v>0</v>
      </c>
      <c r="CW11" s="125">
        <f t="shared" ca="1" si="90"/>
        <v>0</v>
      </c>
      <c r="CX11" s="125">
        <f t="shared" ca="1" si="91"/>
        <v>0</v>
      </c>
      <c r="CY11" s="125">
        <f t="shared" ca="1" si="92"/>
        <v>0</v>
      </c>
      <c r="CZ11" s="125">
        <f t="shared" ca="1" si="93"/>
        <v>672.35</v>
      </c>
      <c r="DA11" s="341">
        <f t="shared" ca="1" si="94"/>
        <v>24377</v>
      </c>
      <c r="DB11" s="606">
        <f t="shared" ca="1" si="95"/>
        <v>4387.8599999999997</v>
      </c>
      <c r="DC11" s="606"/>
      <c r="DD11" s="606">
        <f t="shared" ca="1" si="96"/>
        <v>300.36</v>
      </c>
      <c r="DE11" s="125">
        <f t="shared" ca="1" si="97"/>
        <v>0</v>
      </c>
      <c r="DF11" s="125">
        <f t="shared" ca="1" si="98"/>
        <v>0</v>
      </c>
      <c r="DG11" s="125">
        <f t="shared" ca="1" si="99"/>
        <v>0</v>
      </c>
      <c r="DH11" s="125">
        <f t="shared" ca="1" si="100"/>
        <v>4688.22</v>
      </c>
      <c r="DI11" s="125">
        <f t="shared" ca="1" si="101"/>
        <v>5215.0200000000004</v>
      </c>
      <c r="DJ11" s="125">
        <f t="shared" ca="1" si="102"/>
        <v>4387.8599999999997</v>
      </c>
      <c r="DK11" s="125">
        <f t="shared" ca="1" si="103"/>
        <v>24076.639999999999</v>
      </c>
      <c r="DL11" s="125">
        <f t="shared" ca="1" si="104"/>
        <v>0</v>
      </c>
      <c r="DM11" s="125">
        <f t="shared" ca="1" si="105"/>
        <v>0</v>
      </c>
      <c r="DN11" s="340" t="str">
        <f t="shared" ca="1" si="106"/>
        <v xml:space="preserve">30 від 01.03   </v>
      </c>
      <c r="DO11" s="340" t="str">
        <f t="shared" ca="1" si="107"/>
        <v>Стелюк Р.В.</v>
      </c>
      <c r="DP11" s="340" t="str">
        <f t="shared" ca="1" si="108"/>
        <v>Стелюк</v>
      </c>
      <c r="DQ11" s="340" t="str">
        <f t="shared" ca="1" si="109"/>
        <v>Роман</v>
      </c>
      <c r="DR11" s="340" t="str">
        <f t="shared" ca="1" si="111"/>
        <v>Валерійович</v>
      </c>
      <c r="DS11" s="340">
        <f t="shared" ca="1" si="110"/>
        <v>3462006256</v>
      </c>
    </row>
    <row r="12" spans="1:123">
      <c r="A12">
        <f t="shared" ca="1" si="7"/>
        <v>9</v>
      </c>
      <c r="B12" t="str">
        <f t="shared" ca="1" si="8"/>
        <v xml:space="preserve">Заступник начальника штабу </v>
      </c>
      <c r="C12" t="str">
        <f t="shared" ca="1" si="9"/>
        <v>ст.л-т</v>
      </c>
      <c r="D12" t="str">
        <f t="shared" ca="1" si="10"/>
        <v>Туркевич О.Ю.</v>
      </c>
      <c r="E12">
        <f t="shared" ca="1" si="11"/>
        <v>0</v>
      </c>
      <c r="F12">
        <f t="shared" ca="1" si="12"/>
        <v>0</v>
      </c>
      <c r="G12" s="123" t="str">
        <f t="shared" ca="1" si="13"/>
        <v>7.1.17</v>
      </c>
      <c r="H12" s="123" t="str">
        <f t="shared" ca="1" si="0"/>
        <v>7.1.17</v>
      </c>
      <c r="I12" s="123" t="str">
        <f t="shared" ca="1" si="0"/>
        <v>7.1.17</v>
      </c>
      <c r="J12" s="123" t="str">
        <f t="shared" ca="1" si="0"/>
        <v>7.1.17</v>
      </c>
      <c r="K12" s="123" t="str">
        <f t="shared" ca="1" si="0"/>
        <v>7.1.17</v>
      </c>
      <c r="L12" s="123" t="str">
        <f t="shared" ca="1" si="0"/>
        <v>7.1.17</v>
      </c>
      <c r="M12" s="123" t="str">
        <f t="shared" ca="1" si="0"/>
        <v>7.1.17</v>
      </c>
      <c r="N12" s="123" t="str">
        <f t="shared" ca="1" si="0"/>
        <v>7.1.17</v>
      </c>
      <c r="O12" s="123">
        <f t="shared" ca="1" si="14"/>
        <v>21</v>
      </c>
      <c r="P12" s="123">
        <f t="shared" ca="1" si="15"/>
        <v>41987</v>
      </c>
      <c r="Q12" s="123">
        <f t="shared" ca="1" si="16"/>
        <v>0</v>
      </c>
      <c r="R12" s="123">
        <f t="shared" ca="1" si="16"/>
        <v>0</v>
      </c>
      <c r="S12" s="123">
        <f t="shared" ca="1" si="17"/>
        <v>0</v>
      </c>
      <c r="T12" s="123">
        <f t="shared" ca="1" si="18"/>
        <v>0</v>
      </c>
      <c r="U12" s="123">
        <f t="shared" ca="1" si="19"/>
        <v>0</v>
      </c>
      <c r="V12" s="123">
        <f t="shared" ca="1" si="20"/>
        <v>0</v>
      </c>
      <c r="W12" s="123">
        <f t="shared" ca="1" si="21"/>
        <v>0</v>
      </c>
      <c r="X12" s="123">
        <f t="shared" ca="1" si="22"/>
        <v>0</v>
      </c>
      <c r="Y12" s="123">
        <f t="shared" ca="1" si="23"/>
        <v>0</v>
      </c>
      <c r="Z12" s="123">
        <f t="shared" ca="1" si="24"/>
        <v>0</v>
      </c>
      <c r="AA12" s="123">
        <f t="shared" ca="1" si="25"/>
        <v>0</v>
      </c>
      <c r="AB12" s="123">
        <f t="shared" ca="1" si="26"/>
        <v>0</v>
      </c>
      <c r="AC12" s="123">
        <f t="shared" ca="1" si="27"/>
        <v>0</v>
      </c>
      <c r="AD12" s="123">
        <f t="shared" ca="1" si="28"/>
        <v>0</v>
      </c>
      <c r="AE12" s="123">
        <f t="shared" ca="1" si="29"/>
        <v>0</v>
      </c>
      <c r="AF12" s="123">
        <f t="shared" ca="1" si="30"/>
        <v>0</v>
      </c>
      <c r="AG12" s="123">
        <f t="shared" ca="1" si="31"/>
        <v>0</v>
      </c>
      <c r="AH12" s="123">
        <f t="shared" ca="1" si="32"/>
        <v>0</v>
      </c>
      <c r="AI12" s="123">
        <f t="shared" ca="1" si="33"/>
        <v>0</v>
      </c>
      <c r="AJ12" s="123">
        <f t="shared" ca="1" si="34"/>
        <v>0</v>
      </c>
      <c r="AK12" s="123">
        <f t="shared" ca="1" si="35"/>
        <v>0</v>
      </c>
      <c r="AL12" s="123">
        <f t="shared" ca="1" si="36"/>
        <v>0</v>
      </c>
      <c r="AM12" s="123">
        <f t="shared" ca="1" si="37"/>
        <v>0</v>
      </c>
      <c r="AN12" s="123">
        <f t="shared" ca="1" si="38"/>
        <v>0</v>
      </c>
      <c r="AO12" s="123">
        <f t="shared" ca="1" si="39"/>
        <v>0</v>
      </c>
      <c r="AP12" s="123">
        <f t="shared" ca="1" si="40"/>
        <v>0</v>
      </c>
      <c r="AQ12" s="123">
        <f t="shared" ca="1" si="41"/>
        <v>0</v>
      </c>
      <c r="AR12" s="123">
        <f t="shared" ca="1" si="42"/>
        <v>0</v>
      </c>
      <c r="AS12" s="123">
        <f t="shared" ca="1" si="43"/>
        <v>0</v>
      </c>
      <c r="AT12" s="123">
        <f t="shared" ca="1" si="44"/>
        <v>0</v>
      </c>
      <c r="AU12" s="123">
        <f t="shared" ca="1" si="45"/>
        <v>0</v>
      </c>
      <c r="AV12" s="123">
        <f t="shared" ca="1" si="46"/>
        <v>0</v>
      </c>
      <c r="AW12" s="123">
        <f t="shared" ca="1" si="47"/>
        <v>0</v>
      </c>
      <c r="AX12" s="123">
        <f t="shared" ca="1" si="48"/>
        <v>0</v>
      </c>
      <c r="AY12" s="123">
        <f t="shared" ca="1" si="49"/>
        <v>0</v>
      </c>
      <c r="AZ12" s="123">
        <f t="shared" ca="1" si="50"/>
        <v>0</v>
      </c>
      <c r="BA12" s="123">
        <f t="shared" ca="1" si="51"/>
        <v>0</v>
      </c>
      <c r="BB12" s="123">
        <f t="shared" ca="1" si="52"/>
        <v>0</v>
      </c>
      <c r="BC12" s="123">
        <f t="shared" ca="1" si="53"/>
        <v>0</v>
      </c>
      <c r="BD12" s="123">
        <f t="shared" ca="1" si="54"/>
        <v>0</v>
      </c>
      <c r="BE12" s="123">
        <f t="shared" ca="1" si="55"/>
        <v>0</v>
      </c>
      <c r="BF12" s="123">
        <f t="shared" ca="1" si="56"/>
        <v>0</v>
      </c>
      <c r="BG12" s="123">
        <f t="shared" ca="1" si="57"/>
        <v>0</v>
      </c>
      <c r="BH12" s="123">
        <f t="shared" ca="1" si="58"/>
        <v>0</v>
      </c>
      <c r="BI12" s="123">
        <f t="shared" ca="1" si="59"/>
        <v>0</v>
      </c>
      <c r="BJ12" s="123">
        <f t="shared" ca="1" si="60"/>
        <v>0</v>
      </c>
      <c r="BK12" s="123">
        <f t="shared" ca="1" si="61"/>
        <v>0</v>
      </c>
      <c r="BL12" s="123">
        <f t="shared" ca="1" si="62"/>
        <v>0</v>
      </c>
      <c r="BM12" s="123">
        <f t="shared" ca="1" si="63"/>
        <v>0</v>
      </c>
      <c r="BN12" s="123">
        <f t="shared" ca="1" si="64"/>
        <v>0.65</v>
      </c>
      <c r="BO12" s="123">
        <f t="shared" ca="1" si="65"/>
        <v>28</v>
      </c>
      <c r="BP12" s="340">
        <f t="shared" ca="1" si="66"/>
        <v>0</v>
      </c>
      <c r="BQ12" s="123">
        <f t="shared" ca="1" si="67"/>
        <v>0</v>
      </c>
      <c r="BR12" s="123">
        <f t="shared" ca="1" si="68"/>
        <v>0</v>
      </c>
      <c r="BS12" s="123">
        <f t="shared" ca="1" si="69"/>
        <v>0</v>
      </c>
      <c r="BT12" s="123">
        <f t="shared" ca="1" si="1"/>
        <v>0</v>
      </c>
      <c r="BU12" s="123">
        <f t="shared" ca="1" si="2"/>
        <v>0</v>
      </c>
      <c r="BV12" s="123"/>
      <c r="BW12" s="123">
        <f t="shared" ca="1" si="3"/>
        <v>0</v>
      </c>
      <c r="BX12" s="123"/>
      <c r="BY12" s="123">
        <f t="shared" ca="1" si="4"/>
        <v>0</v>
      </c>
      <c r="BZ12" s="123"/>
      <c r="CA12" s="123">
        <f t="shared" ca="1" si="5"/>
        <v>0</v>
      </c>
      <c r="CB12" s="528">
        <f t="shared" ca="1" si="6"/>
        <v>0</v>
      </c>
      <c r="CC12" s="123">
        <f t="shared" ca="1" si="70"/>
        <v>0</v>
      </c>
      <c r="CD12" s="125">
        <f t="shared" ca="1" si="71"/>
        <v>0</v>
      </c>
      <c r="CE12" s="125">
        <f t="shared" ca="1" si="72"/>
        <v>1200</v>
      </c>
      <c r="CF12" s="125">
        <f t="shared" ca="1" si="73"/>
        <v>4650</v>
      </c>
      <c r="CG12" s="125">
        <f t="shared" ca="1" si="74"/>
        <v>1755</v>
      </c>
      <c r="CH12" s="125">
        <f t="shared" ca="1" si="75"/>
        <v>465</v>
      </c>
      <c r="CI12" s="125">
        <f t="shared" ca="1" si="76"/>
        <v>0</v>
      </c>
      <c r="CJ12" s="125">
        <f t="shared" ca="1" si="77"/>
        <v>0</v>
      </c>
      <c r="CK12" s="125">
        <f t="shared" ca="1" si="78"/>
        <v>0</v>
      </c>
      <c r="CL12" s="125">
        <f t="shared" ca="1" si="79"/>
        <v>4943.25</v>
      </c>
      <c r="CM12" s="125">
        <f t="shared" ca="1" si="80"/>
        <v>8928</v>
      </c>
      <c r="CN12" s="125">
        <f t="shared" ca="1" si="81"/>
        <v>21941.25</v>
      </c>
      <c r="CO12" s="125">
        <f t="shared" ca="1" si="82"/>
        <v>0</v>
      </c>
      <c r="CP12" s="125">
        <f t="shared" ca="1" si="83"/>
        <v>0</v>
      </c>
      <c r="CQ12" s="125">
        <f t="shared" ca="1" si="84"/>
        <v>0</v>
      </c>
      <c r="CR12" s="125">
        <f t="shared" ca="1" si="85"/>
        <v>0</v>
      </c>
      <c r="CS12" s="125">
        <f t="shared" ca="1" si="86"/>
        <v>0</v>
      </c>
      <c r="CT12" s="125">
        <f t="shared" ca="1" si="87"/>
        <v>0</v>
      </c>
      <c r="CU12" s="125">
        <f t="shared" ca="1" si="88"/>
        <v>0</v>
      </c>
      <c r="CV12" s="125">
        <f t="shared" ca="1" si="89"/>
        <v>0</v>
      </c>
      <c r="CW12" s="125">
        <f t="shared" ca="1" si="90"/>
        <v>0</v>
      </c>
      <c r="CX12" s="125">
        <f t="shared" ca="1" si="91"/>
        <v>0</v>
      </c>
      <c r="CY12" s="125">
        <f t="shared" ca="1" si="92"/>
        <v>0</v>
      </c>
      <c r="CZ12" s="125">
        <f t="shared" ca="1" si="93"/>
        <v>672.35</v>
      </c>
      <c r="DA12" s="341">
        <f t="shared" ca="1" si="94"/>
        <v>22613.599999999999</v>
      </c>
      <c r="DB12" s="606">
        <f t="shared" ca="1" si="95"/>
        <v>4070.45</v>
      </c>
      <c r="DC12" s="606"/>
      <c r="DD12" s="606">
        <f t="shared" ca="1" si="96"/>
        <v>278.63</v>
      </c>
      <c r="DE12" s="125">
        <f t="shared" ca="1" si="97"/>
        <v>0</v>
      </c>
      <c r="DF12" s="125">
        <f t="shared" ca="1" si="98"/>
        <v>0</v>
      </c>
      <c r="DG12" s="125">
        <f t="shared" ca="1" si="99"/>
        <v>0</v>
      </c>
      <c r="DH12" s="125">
        <f t="shared" ca="1" si="100"/>
        <v>4349.08</v>
      </c>
      <c r="DI12" s="125">
        <f t="shared" ca="1" si="101"/>
        <v>4827.08</v>
      </c>
      <c r="DJ12" s="125">
        <f t="shared" ca="1" si="102"/>
        <v>4070.45</v>
      </c>
      <c r="DK12" s="125">
        <f t="shared" ca="1" si="103"/>
        <v>22334.97</v>
      </c>
      <c r="DL12" s="125">
        <f t="shared" ca="1" si="104"/>
        <v>0</v>
      </c>
      <c r="DM12" s="125">
        <f t="shared" ca="1" si="105"/>
        <v>0</v>
      </c>
      <c r="DN12" s="340" t="str">
        <f t="shared" ca="1" si="106"/>
        <v xml:space="preserve">30 від 01.03   </v>
      </c>
      <c r="DO12" s="340" t="str">
        <f t="shared" ca="1" si="107"/>
        <v>Туркевич О.Ю.</v>
      </c>
      <c r="DP12" s="340" t="str">
        <f t="shared" ca="1" si="108"/>
        <v>Туркевич</v>
      </c>
      <c r="DQ12" s="340" t="str">
        <f t="shared" ca="1" si="109"/>
        <v>Олександр</v>
      </c>
      <c r="DR12" s="340" t="str">
        <f t="shared" ca="1" si="111"/>
        <v>Юрійович</v>
      </c>
      <c r="DS12" s="340">
        <f t="shared" ca="1" si="110"/>
        <v>3596003419</v>
      </c>
    </row>
    <row r="13" spans="1:123">
      <c r="A13">
        <f t="shared" ca="1" si="7"/>
        <v>10</v>
      </c>
      <c r="B13" t="str">
        <f t="shared" ca="1" si="8"/>
        <v>Заступник начальника штабу з мобілізаційної роботи</v>
      </c>
      <c r="C13">
        <f t="shared" ca="1" si="9"/>
        <v>0</v>
      </c>
      <c r="D13" t="str">
        <f t="shared" ca="1" si="10"/>
        <v>ВАКАНТ</v>
      </c>
      <c r="E13">
        <f t="shared" ca="1" si="11"/>
        <v>0</v>
      </c>
      <c r="F13">
        <f t="shared" ca="1" si="12"/>
        <v>0</v>
      </c>
      <c r="G13" s="123" t="str">
        <f t="shared" ca="1" si="13"/>
        <v>0.0.0</v>
      </c>
      <c r="H13" s="123" t="str">
        <f t="shared" ca="1" si="0"/>
        <v>0.0.0</v>
      </c>
      <c r="I13" s="123" t="str">
        <f t="shared" ca="1" si="0"/>
        <v>0.0.0</v>
      </c>
      <c r="J13" s="123" t="str">
        <f t="shared" ca="1" si="0"/>
        <v>0.0.0</v>
      </c>
      <c r="K13" s="123" t="str">
        <f t="shared" ca="1" si="0"/>
        <v>0.0.0</v>
      </c>
      <c r="L13" s="123" t="str">
        <f t="shared" ca="1" si="0"/>
        <v>0.0.0</v>
      </c>
      <c r="M13" s="123" t="str">
        <f t="shared" ca="1" si="0"/>
        <v>0.0.0</v>
      </c>
      <c r="N13" s="123" t="str">
        <f t="shared" ca="1" si="0"/>
        <v>0.0.0</v>
      </c>
      <c r="O13" s="123">
        <f t="shared" ca="1" si="14"/>
        <v>21</v>
      </c>
      <c r="P13" s="123">
        <f t="shared" ca="1" si="15"/>
        <v>0</v>
      </c>
      <c r="Q13" s="123">
        <f t="shared" ca="1" si="16"/>
        <v>0</v>
      </c>
      <c r="R13" s="123">
        <f t="shared" ca="1" si="16"/>
        <v>0</v>
      </c>
      <c r="S13" s="123">
        <f t="shared" ca="1" si="17"/>
        <v>0</v>
      </c>
      <c r="T13" s="123">
        <f t="shared" ca="1" si="18"/>
        <v>0</v>
      </c>
      <c r="U13" s="123">
        <f t="shared" ca="1" si="19"/>
        <v>0</v>
      </c>
      <c r="V13" s="123">
        <f t="shared" ca="1" si="20"/>
        <v>0</v>
      </c>
      <c r="W13" s="123">
        <f t="shared" ca="1" si="21"/>
        <v>0</v>
      </c>
      <c r="X13" s="123">
        <f t="shared" ca="1" si="22"/>
        <v>0</v>
      </c>
      <c r="Y13" s="123">
        <f t="shared" ca="1" si="23"/>
        <v>0</v>
      </c>
      <c r="Z13" s="123">
        <f t="shared" ca="1" si="24"/>
        <v>0</v>
      </c>
      <c r="AA13" s="123">
        <f t="shared" ca="1" si="25"/>
        <v>0</v>
      </c>
      <c r="AB13" s="123">
        <f t="shared" ca="1" si="26"/>
        <v>0</v>
      </c>
      <c r="AC13" s="123">
        <f t="shared" ca="1" si="27"/>
        <v>0</v>
      </c>
      <c r="AD13" s="123">
        <f t="shared" ca="1" si="28"/>
        <v>0</v>
      </c>
      <c r="AE13" s="123">
        <f t="shared" ca="1" si="29"/>
        <v>0</v>
      </c>
      <c r="AF13" s="123">
        <f t="shared" ca="1" si="30"/>
        <v>0</v>
      </c>
      <c r="AG13" s="123">
        <f t="shared" ca="1" si="31"/>
        <v>0</v>
      </c>
      <c r="AH13" s="123">
        <f t="shared" ca="1" si="32"/>
        <v>0</v>
      </c>
      <c r="AI13" s="123">
        <f t="shared" ca="1" si="33"/>
        <v>0</v>
      </c>
      <c r="AJ13" s="123">
        <f t="shared" ca="1" si="34"/>
        <v>0</v>
      </c>
      <c r="AK13" s="123">
        <f t="shared" ca="1" si="35"/>
        <v>0</v>
      </c>
      <c r="AL13" s="123">
        <f t="shared" ca="1" si="36"/>
        <v>0</v>
      </c>
      <c r="AM13" s="123">
        <f t="shared" ca="1" si="37"/>
        <v>0</v>
      </c>
      <c r="AN13" s="123">
        <f t="shared" ca="1" si="38"/>
        <v>0</v>
      </c>
      <c r="AO13" s="123">
        <f t="shared" ca="1" si="39"/>
        <v>0</v>
      </c>
      <c r="AP13" s="123">
        <f t="shared" ca="1" si="40"/>
        <v>0</v>
      </c>
      <c r="AQ13" s="123">
        <f t="shared" ca="1" si="41"/>
        <v>0</v>
      </c>
      <c r="AR13" s="123">
        <f t="shared" ca="1" si="42"/>
        <v>0</v>
      </c>
      <c r="AS13" s="123">
        <f t="shared" ca="1" si="43"/>
        <v>0</v>
      </c>
      <c r="AT13" s="123">
        <f t="shared" ca="1" si="44"/>
        <v>0</v>
      </c>
      <c r="AU13" s="123">
        <f t="shared" ca="1" si="45"/>
        <v>0</v>
      </c>
      <c r="AV13" s="123">
        <f t="shared" ca="1" si="46"/>
        <v>0</v>
      </c>
      <c r="AW13" s="123">
        <f t="shared" ca="1" si="47"/>
        <v>0</v>
      </c>
      <c r="AX13" s="123">
        <f t="shared" ca="1" si="48"/>
        <v>0</v>
      </c>
      <c r="AY13" s="123">
        <f t="shared" ca="1" si="49"/>
        <v>0</v>
      </c>
      <c r="AZ13" s="123">
        <f t="shared" ca="1" si="50"/>
        <v>0</v>
      </c>
      <c r="BA13" s="123">
        <f t="shared" ca="1" si="51"/>
        <v>0</v>
      </c>
      <c r="BB13" s="123">
        <f t="shared" ca="1" si="52"/>
        <v>0</v>
      </c>
      <c r="BC13" s="123">
        <f t="shared" ca="1" si="53"/>
        <v>0</v>
      </c>
      <c r="BD13" s="123">
        <f t="shared" ca="1" si="54"/>
        <v>0</v>
      </c>
      <c r="BE13" s="123">
        <f t="shared" ca="1" si="55"/>
        <v>0</v>
      </c>
      <c r="BF13" s="123">
        <f t="shared" ca="1" si="56"/>
        <v>0</v>
      </c>
      <c r="BG13" s="123">
        <f t="shared" ca="1" si="57"/>
        <v>0</v>
      </c>
      <c r="BH13" s="123">
        <f t="shared" ca="1" si="58"/>
        <v>0</v>
      </c>
      <c r="BI13" s="123">
        <f t="shared" ca="1" si="59"/>
        <v>0</v>
      </c>
      <c r="BJ13" s="123">
        <f t="shared" ca="1" si="60"/>
        <v>0</v>
      </c>
      <c r="BK13" s="123">
        <f t="shared" ca="1" si="61"/>
        <v>0</v>
      </c>
      <c r="BL13" s="123">
        <f t="shared" ca="1" si="62"/>
        <v>0</v>
      </c>
      <c r="BM13" s="123">
        <f t="shared" ca="1" si="63"/>
        <v>0</v>
      </c>
      <c r="BN13" s="123">
        <f t="shared" ca="1" si="64"/>
        <v>0.65</v>
      </c>
      <c r="BO13" s="123">
        <f t="shared" ca="1" si="65"/>
        <v>28</v>
      </c>
      <c r="BP13" s="340">
        <f t="shared" ca="1" si="66"/>
        <v>0</v>
      </c>
      <c r="BQ13" s="123">
        <f t="shared" ca="1" si="67"/>
        <v>0</v>
      </c>
      <c r="BR13" s="123">
        <f t="shared" ca="1" si="68"/>
        <v>0</v>
      </c>
      <c r="BS13" s="123">
        <f t="shared" ca="1" si="69"/>
        <v>0</v>
      </c>
      <c r="BT13" s="123">
        <f t="shared" ca="1" si="1"/>
        <v>0</v>
      </c>
      <c r="BU13" s="123">
        <f t="shared" ca="1" si="2"/>
        <v>0</v>
      </c>
      <c r="BV13" s="123"/>
      <c r="BW13" s="123">
        <f t="shared" ca="1" si="3"/>
        <v>0</v>
      </c>
      <c r="BX13" s="123"/>
      <c r="BY13" s="123">
        <f t="shared" ca="1" si="4"/>
        <v>0</v>
      </c>
      <c r="BZ13" s="123"/>
      <c r="CA13" s="123">
        <f t="shared" ca="1" si="5"/>
        <v>0</v>
      </c>
      <c r="CB13" s="528">
        <f t="shared" ca="1" si="6"/>
        <v>0</v>
      </c>
      <c r="CC13" s="123">
        <f t="shared" ca="1" si="70"/>
        <v>0</v>
      </c>
      <c r="CD13" s="125">
        <f t="shared" ca="1" si="71"/>
        <v>0</v>
      </c>
      <c r="CE13" s="125">
        <f t="shared" ca="1" si="72"/>
        <v>0</v>
      </c>
      <c r="CF13" s="125">
        <f t="shared" ca="1" si="73"/>
        <v>0</v>
      </c>
      <c r="CG13" s="125">
        <f t="shared" ca="1" si="74"/>
        <v>0</v>
      </c>
      <c r="CH13" s="125">
        <f t="shared" ca="1" si="75"/>
        <v>0</v>
      </c>
      <c r="CI13" s="125">
        <f t="shared" ca="1" si="76"/>
        <v>0</v>
      </c>
      <c r="CJ13" s="125">
        <f t="shared" ca="1" si="77"/>
        <v>0</v>
      </c>
      <c r="CK13" s="125">
        <f t="shared" ca="1" si="78"/>
        <v>0</v>
      </c>
      <c r="CL13" s="125">
        <f t="shared" ca="1" si="79"/>
        <v>0</v>
      </c>
      <c r="CM13" s="125">
        <f t="shared" ca="1" si="80"/>
        <v>0</v>
      </c>
      <c r="CN13" s="125">
        <f t="shared" ca="1" si="81"/>
        <v>0</v>
      </c>
      <c r="CO13" s="125">
        <f t="shared" ca="1" si="82"/>
        <v>0</v>
      </c>
      <c r="CP13" s="125">
        <f t="shared" ca="1" si="83"/>
        <v>0</v>
      </c>
      <c r="CQ13" s="125">
        <f t="shared" ca="1" si="84"/>
        <v>0</v>
      </c>
      <c r="CR13" s="125">
        <f t="shared" ca="1" si="85"/>
        <v>0</v>
      </c>
      <c r="CS13" s="125">
        <f t="shared" ca="1" si="86"/>
        <v>0</v>
      </c>
      <c r="CT13" s="125">
        <f t="shared" ca="1" si="87"/>
        <v>0</v>
      </c>
      <c r="CU13" s="125">
        <f t="shared" ca="1" si="88"/>
        <v>0</v>
      </c>
      <c r="CV13" s="125">
        <f t="shared" ca="1" si="89"/>
        <v>0</v>
      </c>
      <c r="CW13" s="125">
        <f t="shared" ca="1" si="90"/>
        <v>0</v>
      </c>
      <c r="CX13" s="125">
        <f t="shared" ca="1" si="91"/>
        <v>0</v>
      </c>
      <c r="CY13" s="125">
        <f t="shared" ca="1" si="92"/>
        <v>0</v>
      </c>
      <c r="CZ13" s="125">
        <f t="shared" ca="1" si="93"/>
        <v>0</v>
      </c>
      <c r="DA13" s="341">
        <f t="shared" ca="1" si="94"/>
        <v>0</v>
      </c>
      <c r="DB13" s="606">
        <f t="shared" ca="1" si="95"/>
        <v>0</v>
      </c>
      <c r="DC13" s="606"/>
      <c r="DD13" s="606">
        <f t="shared" ca="1" si="96"/>
        <v>0</v>
      </c>
      <c r="DE13" s="125">
        <f t="shared" ca="1" si="97"/>
        <v>0</v>
      </c>
      <c r="DF13" s="125">
        <f t="shared" ca="1" si="98"/>
        <v>0</v>
      </c>
      <c r="DG13" s="125">
        <f t="shared" ca="1" si="99"/>
        <v>0</v>
      </c>
      <c r="DH13" s="125">
        <f t="shared" ca="1" si="100"/>
        <v>0</v>
      </c>
      <c r="DI13" s="125">
        <f t="shared" ca="1" si="101"/>
        <v>0</v>
      </c>
      <c r="DJ13" s="125">
        <f t="shared" ca="1" si="102"/>
        <v>0</v>
      </c>
      <c r="DK13" s="125">
        <f t="shared" ca="1" si="103"/>
        <v>0</v>
      </c>
      <c r="DL13" s="125">
        <f t="shared" ca="1" si="104"/>
        <v>0</v>
      </c>
      <c r="DM13" s="125">
        <f t="shared" ca="1" si="105"/>
        <v>0</v>
      </c>
      <c r="DN13" s="340" t="str">
        <f t="shared" ca="1" si="106"/>
        <v xml:space="preserve">    </v>
      </c>
      <c r="DO13" s="340" t="str">
        <f t="shared" ca="1" si="107"/>
        <v>ВАКАНТ</v>
      </c>
      <c r="DP13" s="340">
        <f t="shared" ca="1" si="108"/>
        <v>0</v>
      </c>
      <c r="DQ13" s="340">
        <f t="shared" ca="1" si="109"/>
        <v>0</v>
      </c>
      <c r="DR13" s="340">
        <f t="shared" ca="1" si="111"/>
        <v>0</v>
      </c>
      <c r="DS13" s="340">
        <f t="shared" ca="1" si="110"/>
        <v>0</v>
      </c>
    </row>
    <row r="14" spans="1:123">
      <c r="A14">
        <f t="shared" ca="1" si="7"/>
        <v>11</v>
      </c>
      <c r="B14" t="str">
        <f t="shared" ca="1" si="8"/>
        <v>Начальник звязку</v>
      </c>
      <c r="C14" t="str">
        <f t="shared" ca="1" si="9"/>
        <v>л-т</v>
      </c>
      <c r="D14" t="str">
        <f t="shared" ca="1" si="10"/>
        <v>Курносенко О.В.</v>
      </c>
      <c r="E14">
        <f t="shared" ca="1" si="11"/>
        <v>0</v>
      </c>
      <c r="F14">
        <f t="shared" ca="1" si="12"/>
        <v>0</v>
      </c>
      <c r="G14" s="123" t="str">
        <f t="shared" ca="1" si="13"/>
        <v>3.0.19</v>
      </c>
      <c r="H14" s="123" t="str">
        <f t="shared" ca="1" si="0"/>
        <v>3.0.19</v>
      </c>
      <c r="I14" s="123" t="str">
        <f t="shared" ca="1" si="0"/>
        <v>3.0.19</v>
      </c>
      <c r="J14" s="123" t="str">
        <f t="shared" ca="1" si="0"/>
        <v>3.0.19</v>
      </c>
      <c r="K14" s="123" t="str">
        <f t="shared" ca="1" si="0"/>
        <v>3.0.19</v>
      </c>
      <c r="L14" s="123" t="str">
        <f t="shared" ca="1" si="0"/>
        <v>3.0.19</v>
      </c>
      <c r="M14" s="123" t="str">
        <f t="shared" ca="1" si="0"/>
        <v>3.0.19</v>
      </c>
      <c r="N14" s="123" t="str">
        <f t="shared" ca="1" si="0"/>
        <v>3.0.19</v>
      </c>
      <c r="O14" s="123">
        <f t="shared" ca="1" si="14"/>
        <v>17</v>
      </c>
      <c r="P14" s="123">
        <f t="shared" ca="1" si="15"/>
        <v>43477</v>
      </c>
      <c r="Q14" s="123">
        <f t="shared" ca="1" si="16"/>
        <v>0</v>
      </c>
      <c r="R14" s="123">
        <f t="shared" ca="1" si="16"/>
        <v>0</v>
      </c>
      <c r="S14" s="123">
        <f t="shared" ca="1" si="17"/>
        <v>0</v>
      </c>
      <c r="T14" s="123">
        <f t="shared" ca="1" si="18"/>
        <v>0</v>
      </c>
      <c r="U14" s="123">
        <f t="shared" ca="1" si="19"/>
        <v>0</v>
      </c>
      <c r="V14" s="123">
        <f t="shared" ca="1" si="20"/>
        <v>0</v>
      </c>
      <c r="W14" s="123">
        <f t="shared" ca="1" si="21"/>
        <v>0</v>
      </c>
      <c r="X14" s="123">
        <f t="shared" ca="1" si="22"/>
        <v>0</v>
      </c>
      <c r="Y14" s="123">
        <f t="shared" ca="1" si="23"/>
        <v>0</v>
      </c>
      <c r="Z14" s="123">
        <f t="shared" ca="1" si="24"/>
        <v>0</v>
      </c>
      <c r="AA14" s="123">
        <f t="shared" ca="1" si="25"/>
        <v>0</v>
      </c>
      <c r="AB14" s="123">
        <f t="shared" ca="1" si="26"/>
        <v>0</v>
      </c>
      <c r="AC14" s="123">
        <f t="shared" ca="1" si="27"/>
        <v>0</v>
      </c>
      <c r="AD14" s="123">
        <f t="shared" ca="1" si="28"/>
        <v>0</v>
      </c>
      <c r="AE14" s="123">
        <f t="shared" ca="1" si="29"/>
        <v>0</v>
      </c>
      <c r="AF14" s="123">
        <f t="shared" ca="1" si="30"/>
        <v>0</v>
      </c>
      <c r="AG14" s="123">
        <f t="shared" ca="1" si="31"/>
        <v>0</v>
      </c>
      <c r="AH14" s="123">
        <f t="shared" ca="1" si="32"/>
        <v>0</v>
      </c>
      <c r="AI14" s="123">
        <f t="shared" ca="1" si="33"/>
        <v>0</v>
      </c>
      <c r="AJ14" s="123">
        <f t="shared" ca="1" si="34"/>
        <v>0</v>
      </c>
      <c r="AK14" s="123">
        <f t="shared" ca="1" si="35"/>
        <v>0</v>
      </c>
      <c r="AL14" s="123">
        <f t="shared" ca="1" si="36"/>
        <v>0</v>
      </c>
      <c r="AM14" s="123">
        <f t="shared" ca="1" si="37"/>
        <v>0</v>
      </c>
      <c r="AN14" s="123">
        <f t="shared" ca="1" si="38"/>
        <v>0</v>
      </c>
      <c r="AO14" s="123">
        <f t="shared" ca="1" si="39"/>
        <v>0</v>
      </c>
      <c r="AP14" s="123">
        <f t="shared" ca="1" si="40"/>
        <v>0</v>
      </c>
      <c r="AQ14" s="123">
        <f t="shared" ca="1" si="41"/>
        <v>0</v>
      </c>
      <c r="AR14" s="123">
        <f t="shared" ca="1" si="42"/>
        <v>0</v>
      </c>
      <c r="AS14" s="123">
        <f t="shared" ca="1" si="43"/>
        <v>0</v>
      </c>
      <c r="AT14" s="123">
        <f t="shared" ca="1" si="44"/>
        <v>0</v>
      </c>
      <c r="AU14" s="123">
        <f t="shared" ca="1" si="45"/>
        <v>0</v>
      </c>
      <c r="AV14" s="123">
        <f t="shared" ca="1" si="46"/>
        <v>0</v>
      </c>
      <c r="AW14" s="123">
        <f t="shared" ca="1" si="47"/>
        <v>0</v>
      </c>
      <c r="AX14" s="123">
        <f t="shared" ca="1" si="48"/>
        <v>0</v>
      </c>
      <c r="AY14" s="123">
        <f t="shared" ca="1" si="49"/>
        <v>0</v>
      </c>
      <c r="AZ14" s="123">
        <f t="shared" ca="1" si="50"/>
        <v>0</v>
      </c>
      <c r="BA14" s="123">
        <f t="shared" ca="1" si="51"/>
        <v>0</v>
      </c>
      <c r="BB14" s="123">
        <f t="shared" ca="1" si="52"/>
        <v>0</v>
      </c>
      <c r="BC14" s="123">
        <f t="shared" ca="1" si="53"/>
        <v>0</v>
      </c>
      <c r="BD14" s="123">
        <f t="shared" ca="1" si="54"/>
        <v>0</v>
      </c>
      <c r="BE14" s="123">
        <f t="shared" ca="1" si="55"/>
        <v>0</v>
      </c>
      <c r="BF14" s="123">
        <f t="shared" ca="1" si="56"/>
        <v>0</v>
      </c>
      <c r="BG14" s="123">
        <f t="shared" ca="1" si="57"/>
        <v>0</v>
      </c>
      <c r="BH14" s="123">
        <f t="shared" ca="1" si="58"/>
        <v>0</v>
      </c>
      <c r="BI14" s="123">
        <f t="shared" ca="1" si="59"/>
        <v>0</v>
      </c>
      <c r="BJ14" s="123">
        <f t="shared" ca="1" si="60"/>
        <v>0</v>
      </c>
      <c r="BK14" s="123">
        <f t="shared" ca="1" si="61"/>
        <v>0</v>
      </c>
      <c r="BL14" s="123">
        <f t="shared" ca="1" si="62"/>
        <v>0</v>
      </c>
      <c r="BM14" s="123">
        <f t="shared" ca="1" si="63"/>
        <v>0</v>
      </c>
      <c r="BN14" s="123">
        <f t="shared" ca="1" si="64"/>
        <v>0.65</v>
      </c>
      <c r="BO14" s="123">
        <f t="shared" ca="1" si="65"/>
        <v>28</v>
      </c>
      <c r="BP14" s="340">
        <f t="shared" ca="1" si="66"/>
        <v>0</v>
      </c>
      <c r="BQ14" s="123">
        <f t="shared" ca="1" si="67"/>
        <v>0</v>
      </c>
      <c r="BR14" s="123">
        <f t="shared" ca="1" si="68"/>
        <v>0</v>
      </c>
      <c r="BS14" s="123">
        <f t="shared" ca="1" si="69"/>
        <v>0</v>
      </c>
      <c r="BT14" s="123">
        <f t="shared" ca="1" si="1"/>
        <v>0</v>
      </c>
      <c r="BU14" s="123">
        <f t="shared" ca="1" si="2"/>
        <v>0</v>
      </c>
      <c r="BV14" s="123"/>
      <c r="BW14" s="123">
        <f t="shared" ca="1" si="3"/>
        <v>0</v>
      </c>
      <c r="BX14" s="123"/>
      <c r="BY14" s="123">
        <f t="shared" ca="1" si="4"/>
        <v>0</v>
      </c>
      <c r="BZ14" s="123"/>
      <c r="CA14" s="123">
        <f t="shared" ca="1" si="5"/>
        <v>0</v>
      </c>
      <c r="CB14" s="528">
        <f t="shared" ca="1" si="6"/>
        <v>0</v>
      </c>
      <c r="CC14" s="123">
        <f t="shared" ca="1" si="70"/>
        <v>0</v>
      </c>
      <c r="CD14" s="125">
        <f t="shared" ca="1" si="71"/>
        <v>0</v>
      </c>
      <c r="CE14" s="125">
        <f t="shared" ca="1" si="72"/>
        <v>1130</v>
      </c>
      <c r="CF14" s="125">
        <f t="shared" ca="1" si="73"/>
        <v>4090</v>
      </c>
      <c r="CG14" s="125">
        <f t="shared" ca="1" si="74"/>
        <v>1305</v>
      </c>
      <c r="CH14" s="125">
        <f t="shared" ca="1" si="75"/>
        <v>409</v>
      </c>
      <c r="CI14" s="125">
        <f t="shared" ca="1" si="76"/>
        <v>0</v>
      </c>
      <c r="CJ14" s="125">
        <f t="shared" ca="1" si="77"/>
        <v>0</v>
      </c>
      <c r="CK14" s="125">
        <f t="shared" ca="1" si="78"/>
        <v>0</v>
      </c>
      <c r="CL14" s="125">
        <f t="shared" ca="1" si="79"/>
        <v>4241.25</v>
      </c>
      <c r="CM14" s="125">
        <f t="shared" ca="1" si="80"/>
        <v>8875.2999999999993</v>
      </c>
      <c r="CN14" s="125">
        <f t="shared" ca="1" si="81"/>
        <v>20050.55</v>
      </c>
      <c r="CO14" s="125">
        <f t="shared" ca="1" si="82"/>
        <v>0</v>
      </c>
      <c r="CP14" s="125">
        <f t="shared" ca="1" si="83"/>
        <v>0</v>
      </c>
      <c r="CQ14" s="125">
        <f t="shared" ca="1" si="84"/>
        <v>0</v>
      </c>
      <c r="CR14" s="125">
        <f t="shared" ca="1" si="85"/>
        <v>0</v>
      </c>
      <c r="CS14" s="125">
        <f t="shared" ca="1" si="86"/>
        <v>0</v>
      </c>
      <c r="CT14" s="125">
        <f t="shared" ca="1" si="87"/>
        <v>0</v>
      </c>
      <c r="CU14" s="125">
        <f t="shared" ca="1" si="88"/>
        <v>0</v>
      </c>
      <c r="CV14" s="125">
        <f t="shared" ca="1" si="89"/>
        <v>0</v>
      </c>
      <c r="CW14" s="125">
        <f t="shared" ca="1" si="90"/>
        <v>0</v>
      </c>
      <c r="CX14" s="125">
        <f t="shared" ca="1" si="91"/>
        <v>0</v>
      </c>
      <c r="CY14" s="125">
        <f t="shared" ca="1" si="92"/>
        <v>0</v>
      </c>
      <c r="CZ14" s="125">
        <f t="shared" ca="1" si="93"/>
        <v>672.35</v>
      </c>
      <c r="DA14" s="341">
        <f t="shared" ca="1" si="94"/>
        <v>20722.900000000001</v>
      </c>
      <c r="DB14" s="606">
        <f t="shared" ca="1" si="95"/>
        <v>3730.12</v>
      </c>
      <c r="DC14" s="606"/>
      <c r="DD14" s="606">
        <f t="shared" ca="1" si="96"/>
        <v>255.34</v>
      </c>
      <c r="DE14" s="125">
        <f t="shared" ca="1" si="97"/>
        <v>0</v>
      </c>
      <c r="DF14" s="125">
        <f t="shared" ca="1" si="98"/>
        <v>0</v>
      </c>
      <c r="DG14" s="125">
        <f t="shared" ca="1" si="99"/>
        <v>0</v>
      </c>
      <c r="DH14" s="125">
        <f t="shared" ca="1" si="100"/>
        <v>3985.46</v>
      </c>
      <c r="DI14" s="125">
        <f t="shared" ca="1" si="101"/>
        <v>4411.12</v>
      </c>
      <c r="DJ14" s="125">
        <f t="shared" ca="1" si="102"/>
        <v>3730.12</v>
      </c>
      <c r="DK14" s="125">
        <f t="shared" ca="1" si="103"/>
        <v>20467.560000000001</v>
      </c>
      <c r="DL14" s="125">
        <f t="shared" ca="1" si="104"/>
        <v>0</v>
      </c>
      <c r="DM14" s="125">
        <f t="shared" ca="1" si="105"/>
        <v>0</v>
      </c>
      <c r="DN14" s="340" t="str">
        <f t="shared" ca="1" si="106"/>
        <v xml:space="preserve">30 від 01.03   </v>
      </c>
      <c r="DO14" s="340" t="str">
        <f t="shared" ca="1" si="107"/>
        <v>Курносенко О.В.</v>
      </c>
      <c r="DP14" s="340" t="str">
        <f t="shared" ca="1" si="108"/>
        <v>Курносенко</v>
      </c>
      <c r="DQ14" s="340" t="str">
        <f t="shared" ca="1" si="109"/>
        <v>Олег</v>
      </c>
      <c r="DR14" s="340" t="str">
        <f t="shared" ca="1" si="111"/>
        <v>Васильович</v>
      </c>
      <c r="DS14" s="340">
        <f t="shared" ca="1" si="110"/>
        <v>3511010251</v>
      </c>
    </row>
    <row r="15" spans="1:123">
      <c r="A15">
        <f t="shared" ca="1" si="7"/>
        <v>12</v>
      </c>
      <c r="B15" t="str">
        <f t="shared" ca="1" si="8"/>
        <v>Старший помічник начальника штабу з кадрів і стройової частини</v>
      </c>
      <c r="C15">
        <f t="shared" ca="1" si="9"/>
        <v>0</v>
      </c>
      <c r="D15" t="str">
        <f t="shared" ca="1" si="10"/>
        <v>ВАКАНТ</v>
      </c>
      <c r="E15">
        <f t="shared" ca="1" si="11"/>
        <v>0</v>
      </c>
      <c r="F15">
        <f t="shared" ca="1" si="12"/>
        <v>0</v>
      </c>
      <c r="G15" s="123" t="str">
        <f t="shared" ca="1" si="13"/>
        <v>0.0.0</v>
      </c>
      <c r="H15" s="123" t="str">
        <f t="shared" ca="1" si="0"/>
        <v>0.0.0</v>
      </c>
      <c r="I15" s="123" t="str">
        <f t="shared" ca="1" si="0"/>
        <v>0.0.0</v>
      </c>
      <c r="J15" s="123" t="str">
        <f t="shared" ca="1" si="0"/>
        <v>0.0.0</v>
      </c>
      <c r="K15" s="123" t="str">
        <f t="shared" ca="1" si="0"/>
        <v>0.0.0</v>
      </c>
      <c r="L15" s="123" t="str">
        <f t="shared" ca="1" si="0"/>
        <v>0.0.0</v>
      </c>
      <c r="M15" s="123" t="str">
        <f t="shared" ca="1" si="0"/>
        <v>0.0.0</v>
      </c>
      <c r="N15" s="123" t="str">
        <f t="shared" ca="1" si="0"/>
        <v>0.0.0</v>
      </c>
      <c r="O15" s="123">
        <f t="shared" ca="1" si="14"/>
        <v>17</v>
      </c>
      <c r="P15" s="123">
        <f t="shared" ca="1" si="15"/>
        <v>0</v>
      </c>
      <c r="Q15" s="123">
        <f t="shared" ca="1" si="16"/>
        <v>0</v>
      </c>
      <c r="R15" s="123">
        <f t="shared" ca="1" si="16"/>
        <v>0</v>
      </c>
      <c r="S15" s="123">
        <f t="shared" ca="1" si="17"/>
        <v>0</v>
      </c>
      <c r="T15" s="123">
        <f t="shared" ca="1" si="18"/>
        <v>0</v>
      </c>
      <c r="U15" s="123">
        <f t="shared" ca="1" si="19"/>
        <v>0</v>
      </c>
      <c r="V15" s="123">
        <f t="shared" ca="1" si="20"/>
        <v>0</v>
      </c>
      <c r="W15" s="123">
        <f t="shared" ca="1" si="21"/>
        <v>0</v>
      </c>
      <c r="X15" s="123">
        <f t="shared" ca="1" si="22"/>
        <v>0</v>
      </c>
      <c r="Y15" s="123">
        <f t="shared" ca="1" si="23"/>
        <v>0</v>
      </c>
      <c r="Z15" s="123">
        <f t="shared" ca="1" si="24"/>
        <v>0</v>
      </c>
      <c r="AA15" s="123">
        <f t="shared" ca="1" si="25"/>
        <v>0</v>
      </c>
      <c r="AB15" s="123">
        <f t="shared" ca="1" si="26"/>
        <v>0</v>
      </c>
      <c r="AC15" s="123">
        <f t="shared" ca="1" si="27"/>
        <v>0</v>
      </c>
      <c r="AD15" s="123">
        <f t="shared" ca="1" si="28"/>
        <v>0</v>
      </c>
      <c r="AE15" s="123">
        <f t="shared" ca="1" si="29"/>
        <v>0</v>
      </c>
      <c r="AF15" s="123">
        <f t="shared" ca="1" si="30"/>
        <v>0</v>
      </c>
      <c r="AG15" s="123">
        <f t="shared" ca="1" si="31"/>
        <v>0</v>
      </c>
      <c r="AH15" s="123">
        <f t="shared" ca="1" si="32"/>
        <v>0</v>
      </c>
      <c r="AI15" s="123">
        <f t="shared" ca="1" si="33"/>
        <v>0</v>
      </c>
      <c r="AJ15" s="123">
        <f t="shared" ca="1" si="34"/>
        <v>0</v>
      </c>
      <c r="AK15" s="123">
        <f t="shared" ca="1" si="35"/>
        <v>0</v>
      </c>
      <c r="AL15" s="123">
        <f t="shared" ca="1" si="36"/>
        <v>0</v>
      </c>
      <c r="AM15" s="123">
        <f t="shared" ca="1" si="37"/>
        <v>0</v>
      </c>
      <c r="AN15" s="123">
        <f t="shared" ca="1" si="38"/>
        <v>0</v>
      </c>
      <c r="AO15" s="123">
        <f t="shared" ca="1" si="39"/>
        <v>0</v>
      </c>
      <c r="AP15" s="123">
        <f t="shared" ca="1" si="40"/>
        <v>0</v>
      </c>
      <c r="AQ15" s="123">
        <f t="shared" ca="1" si="41"/>
        <v>0</v>
      </c>
      <c r="AR15" s="123">
        <f t="shared" ca="1" si="42"/>
        <v>0</v>
      </c>
      <c r="AS15" s="123">
        <f t="shared" ca="1" si="43"/>
        <v>0</v>
      </c>
      <c r="AT15" s="123">
        <f t="shared" ca="1" si="44"/>
        <v>0</v>
      </c>
      <c r="AU15" s="123">
        <f t="shared" ca="1" si="45"/>
        <v>0</v>
      </c>
      <c r="AV15" s="123">
        <f t="shared" ca="1" si="46"/>
        <v>0</v>
      </c>
      <c r="AW15" s="123">
        <f t="shared" ca="1" si="47"/>
        <v>0</v>
      </c>
      <c r="AX15" s="123">
        <f t="shared" ca="1" si="48"/>
        <v>0</v>
      </c>
      <c r="AY15" s="123">
        <f t="shared" ca="1" si="49"/>
        <v>0</v>
      </c>
      <c r="AZ15" s="123">
        <f t="shared" ca="1" si="50"/>
        <v>0</v>
      </c>
      <c r="BA15" s="123">
        <f t="shared" ca="1" si="51"/>
        <v>0</v>
      </c>
      <c r="BB15" s="123">
        <f t="shared" ca="1" si="52"/>
        <v>0</v>
      </c>
      <c r="BC15" s="123">
        <f t="shared" ca="1" si="53"/>
        <v>0</v>
      </c>
      <c r="BD15" s="123">
        <f t="shared" ca="1" si="54"/>
        <v>0</v>
      </c>
      <c r="BE15" s="123">
        <f t="shared" ca="1" si="55"/>
        <v>0</v>
      </c>
      <c r="BF15" s="123">
        <f t="shared" ca="1" si="56"/>
        <v>0</v>
      </c>
      <c r="BG15" s="123">
        <f t="shared" ca="1" si="57"/>
        <v>0</v>
      </c>
      <c r="BH15" s="123">
        <f t="shared" ca="1" si="58"/>
        <v>0</v>
      </c>
      <c r="BI15" s="123">
        <f t="shared" ca="1" si="59"/>
        <v>0</v>
      </c>
      <c r="BJ15" s="123">
        <f t="shared" ca="1" si="60"/>
        <v>0</v>
      </c>
      <c r="BK15" s="123">
        <f t="shared" ca="1" si="61"/>
        <v>0</v>
      </c>
      <c r="BL15" s="123">
        <f t="shared" ca="1" si="62"/>
        <v>0</v>
      </c>
      <c r="BM15" s="123">
        <f t="shared" ca="1" si="63"/>
        <v>0</v>
      </c>
      <c r="BN15" s="123">
        <f t="shared" ca="1" si="64"/>
        <v>0.65</v>
      </c>
      <c r="BO15" s="123">
        <f t="shared" ca="1" si="65"/>
        <v>28</v>
      </c>
      <c r="BP15" s="340">
        <f t="shared" ca="1" si="66"/>
        <v>0</v>
      </c>
      <c r="BQ15" s="123">
        <f t="shared" ca="1" si="67"/>
        <v>0</v>
      </c>
      <c r="BR15" s="123">
        <f t="shared" ca="1" si="68"/>
        <v>0</v>
      </c>
      <c r="BS15" s="123">
        <f t="shared" ca="1" si="69"/>
        <v>0</v>
      </c>
      <c r="BT15" s="123">
        <f t="shared" ca="1" si="1"/>
        <v>0</v>
      </c>
      <c r="BU15" s="123">
        <f t="shared" ca="1" si="2"/>
        <v>0</v>
      </c>
      <c r="BV15" s="123"/>
      <c r="BW15" s="123">
        <f t="shared" ca="1" si="3"/>
        <v>0</v>
      </c>
      <c r="BX15" s="123"/>
      <c r="BY15" s="123">
        <f t="shared" ca="1" si="4"/>
        <v>0</v>
      </c>
      <c r="BZ15" s="123"/>
      <c r="CA15" s="123">
        <f t="shared" ca="1" si="5"/>
        <v>0</v>
      </c>
      <c r="CB15" s="528">
        <f t="shared" ca="1" si="6"/>
        <v>0</v>
      </c>
      <c r="CC15" s="123">
        <f t="shared" ca="1" si="70"/>
        <v>0</v>
      </c>
      <c r="CD15" s="125">
        <f t="shared" ca="1" si="71"/>
        <v>0</v>
      </c>
      <c r="CE15" s="125">
        <f t="shared" ca="1" si="72"/>
        <v>0</v>
      </c>
      <c r="CF15" s="125">
        <f t="shared" ca="1" si="73"/>
        <v>0</v>
      </c>
      <c r="CG15" s="125">
        <f t="shared" ca="1" si="74"/>
        <v>0</v>
      </c>
      <c r="CH15" s="125">
        <f t="shared" ca="1" si="75"/>
        <v>0</v>
      </c>
      <c r="CI15" s="125">
        <f t="shared" ca="1" si="76"/>
        <v>0</v>
      </c>
      <c r="CJ15" s="125">
        <f t="shared" ca="1" si="77"/>
        <v>0</v>
      </c>
      <c r="CK15" s="125">
        <f t="shared" ca="1" si="78"/>
        <v>0</v>
      </c>
      <c r="CL15" s="125">
        <f t="shared" ca="1" si="79"/>
        <v>0</v>
      </c>
      <c r="CM15" s="125">
        <f t="shared" ca="1" si="80"/>
        <v>0</v>
      </c>
      <c r="CN15" s="125">
        <f t="shared" ca="1" si="81"/>
        <v>0</v>
      </c>
      <c r="CO15" s="125">
        <f t="shared" ca="1" si="82"/>
        <v>0</v>
      </c>
      <c r="CP15" s="125">
        <f t="shared" ca="1" si="83"/>
        <v>0</v>
      </c>
      <c r="CQ15" s="125">
        <f t="shared" ca="1" si="84"/>
        <v>0</v>
      </c>
      <c r="CR15" s="125">
        <f t="shared" ca="1" si="85"/>
        <v>0</v>
      </c>
      <c r="CS15" s="125">
        <f t="shared" ca="1" si="86"/>
        <v>0</v>
      </c>
      <c r="CT15" s="125">
        <f t="shared" ca="1" si="87"/>
        <v>0</v>
      </c>
      <c r="CU15" s="125">
        <f t="shared" ca="1" si="88"/>
        <v>0</v>
      </c>
      <c r="CV15" s="125">
        <f t="shared" ca="1" si="89"/>
        <v>0</v>
      </c>
      <c r="CW15" s="125">
        <f t="shared" ca="1" si="90"/>
        <v>0</v>
      </c>
      <c r="CX15" s="125">
        <f t="shared" ca="1" si="91"/>
        <v>0</v>
      </c>
      <c r="CY15" s="125">
        <f t="shared" ca="1" si="92"/>
        <v>0</v>
      </c>
      <c r="CZ15" s="125">
        <f t="shared" ca="1" si="93"/>
        <v>0</v>
      </c>
      <c r="DA15" s="341">
        <f t="shared" ca="1" si="94"/>
        <v>0</v>
      </c>
      <c r="DB15" s="606">
        <f t="shared" ca="1" si="95"/>
        <v>0</v>
      </c>
      <c r="DC15" s="606"/>
      <c r="DD15" s="606">
        <f t="shared" ca="1" si="96"/>
        <v>0</v>
      </c>
      <c r="DE15" s="125">
        <f t="shared" ca="1" si="97"/>
        <v>0</v>
      </c>
      <c r="DF15" s="125">
        <f t="shared" ca="1" si="98"/>
        <v>0</v>
      </c>
      <c r="DG15" s="125">
        <f t="shared" ca="1" si="99"/>
        <v>0</v>
      </c>
      <c r="DH15" s="125">
        <f t="shared" ca="1" si="100"/>
        <v>0</v>
      </c>
      <c r="DI15" s="125">
        <f t="shared" ca="1" si="101"/>
        <v>0</v>
      </c>
      <c r="DJ15" s="125">
        <f t="shared" ca="1" si="102"/>
        <v>0</v>
      </c>
      <c r="DK15" s="125">
        <f t="shared" ca="1" si="103"/>
        <v>0</v>
      </c>
      <c r="DL15" s="125">
        <f t="shared" ca="1" si="104"/>
        <v>0</v>
      </c>
      <c r="DM15" s="125">
        <f t="shared" ca="1" si="105"/>
        <v>0</v>
      </c>
      <c r="DN15" s="340" t="str">
        <f t="shared" ca="1" si="106"/>
        <v xml:space="preserve">    </v>
      </c>
      <c r="DO15" s="340" t="str">
        <f t="shared" ca="1" si="107"/>
        <v>ВАКАНТ</v>
      </c>
      <c r="DP15" s="340">
        <f t="shared" ca="1" si="108"/>
        <v>0</v>
      </c>
      <c r="DQ15" s="340">
        <f t="shared" ca="1" si="109"/>
        <v>0</v>
      </c>
      <c r="DR15" s="340">
        <f t="shared" ca="1" si="111"/>
        <v>0</v>
      </c>
      <c r="DS15" s="340">
        <f t="shared" ca="1" si="110"/>
        <v>0</v>
      </c>
    </row>
    <row r="16" spans="1:123">
      <c r="A16">
        <f t="shared" ca="1" si="7"/>
        <v>13</v>
      </c>
      <c r="B16" t="str">
        <f t="shared" ca="1" si="8"/>
        <v>Штаб-сержант 3 категорії</v>
      </c>
      <c r="C16" t="str">
        <f t="shared" ca="1" si="9"/>
        <v>с-нт</v>
      </c>
      <c r="D16" t="str">
        <f t="shared" ca="1" si="10"/>
        <v>Наказенко-Івлева М.А.</v>
      </c>
      <c r="E16">
        <f t="shared" ca="1" si="11"/>
        <v>0</v>
      </c>
      <c r="F16">
        <f t="shared" ca="1" si="12"/>
        <v>0</v>
      </c>
      <c r="G16" s="123" t="str">
        <f t="shared" ca="1" si="13"/>
        <v>6.4.17</v>
      </c>
      <c r="H16" s="123" t="str">
        <f t="shared" ca="1" si="0"/>
        <v>6.4.17</v>
      </c>
      <c r="I16" s="123" t="str">
        <f t="shared" ca="1" si="0"/>
        <v>6.4.17</v>
      </c>
      <c r="J16" s="123" t="str">
        <f t="shared" ca="1" si="0"/>
        <v>6.4.17</v>
      </c>
      <c r="K16" s="123" t="str">
        <f t="shared" ca="1" si="0"/>
        <v>6.4.17</v>
      </c>
      <c r="L16" s="123" t="str">
        <f t="shared" ca="1" si="0"/>
        <v>6.4.17</v>
      </c>
      <c r="M16" s="123" t="str">
        <f t="shared" ca="1" si="0"/>
        <v>6.4.17</v>
      </c>
      <c r="N16" s="123" t="str">
        <f t="shared" ca="1" si="0"/>
        <v>6.4.17</v>
      </c>
      <c r="O16" s="123">
        <f t="shared" ca="1" si="14"/>
        <v>12</v>
      </c>
      <c r="P16" s="123">
        <f t="shared" ca="1" si="15"/>
        <v>42261</v>
      </c>
      <c r="Q16" s="123">
        <f t="shared" ca="1" si="16"/>
        <v>0</v>
      </c>
      <c r="R16" s="123">
        <f t="shared" ca="1" si="16"/>
        <v>0</v>
      </c>
      <c r="S16" s="123">
        <f t="shared" ca="1" si="17"/>
        <v>0</v>
      </c>
      <c r="T16" s="123">
        <f t="shared" ca="1" si="18"/>
        <v>0</v>
      </c>
      <c r="U16" s="123">
        <f t="shared" ca="1" si="19"/>
        <v>0</v>
      </c>
      <c r="V16" s="123">
        <f t="shared" ca="1" si="20"/>
        <v>0</v>
      </c>
      <c r="W16" s="123">
        <f t="shared" ca="1" si="21"/>
        <v>0</v>
      </c>
      <c r="X16" s="123">
        <f t="shared" ca="1" si="22"/>
        <v>0</v>
      </c>
      <c r="Y16" s="123">
        <f t="shared" ca="1" si="23"/>
        <v>0</v>
      </c>
      <c r="Z16" s="123">
        <f t="shared" ca="1" si="24"/>
        <v>0</v>
      </c>
      <c r="AA16" s="123">
        <f t="shared" ca="1" si="25"/>
        <v>0</v>
      </c>
      <c r="AB16" s="123">
        <f t="shared" ca="1" si="26"/>
        <v>0</v>
      </c>
      <c r="AC16" s="123">
        <f t="shared" ca="1" si="27"/>
        <v>0</v>
      </c>
      <c r="AD16" s="123">
        <f t="shared" ca="1" si="28"/>
        <v>0</v>
      </c>
      <c r="AE16" s="123">
        <f t="shared" ca="1" si="29"/>
        <v>0</v>
      </c>
      <c r="AF16" s="123">
        <f t="shared" ca="1" si="30"/>
        <v>0</v>
      </c>
      <c r="AG16" s="123">
        <f t="shared" ca="1" si="31"/>
        <v>0</v>
      </c>
      <c r="AH16" s="123">
        <f t="shared" ca="1" si="32"/>
        <v>0</v>
      </c>
      <c r="AI16" s="123">
        <f t="shared" ca="1" si="33"/>
        <v>0</v>
      </c>
      <c r="AJ16" s="123">
        <f t="shared" ca="1" si="34"/>
        <v>0</v>
      </c>
      <c r="AK16" s="123">
        <f t="shared" ca="1" si="35"/>
        <v>0</v>
      </c>
      <c r="AL16" s="123">
        <f t="shared" ca="1" si="36"/>
        <v>0</v>
      </c>
      <c r="AM16" s="123">
        <f t="shared" ca="1" si="37"/>
        <v>0</v>
      </c>
      <c r="AN16" s="123">
        <f t="shared" ca="1" si="38"/>
        <v>0</v>
      </c>
      <c r="AO16" s="123">
        <f t="shared" ca="1" si="39"/>
        <v>0</v>
      </c>
      <c r="AP16" s="123">
        <f t="shared" ca="1" si="40"/>
        <v>0</v>
      </c>
      <c r="AQ16" s="123">
        <f t="shared" ca="1" si="41"/>
        <v>0</v>
      </c>
      <c r="AR16" s="123">
        <f t="shared" ca="1" si="42"/>
        <v>0</v>
      </c>
      <c r="AS16" s="123">
        <f t="shared" ca="1" si="43"/>
        <v>0</v>
      </c>
      <c r="AT16" s="123">
        <f t="shared" ca="1" si="44"/>
        <v>0</v>
      </c>
      <c r="AU16" s="123">
        <f t="shared" ca="1" si="45"/>
        <v>0</v>
      </c>
      <c r="AV16" s="123">
        <f t="shared" ca="1" si="46"/>
        <v>0</v>
      </c>
      <c r="AW16" s="123">
        <f t="shared" ca="1" si="47"/>
        <v>0</v>
      </c>
      <c r="AX16" s="123">
        <f t="shared" ca="1" si="48"/>
        <v>0</v>
      </c>
      <c r="AY16" s="123">
        <f t="shared" ca="1" si="49"/>
        <v>0</v>
      </c>
      <c r="AZ16" s="123">
        <f t="shared" ca="1" si="50"/>
        <v>0</v>
      </c>
      <c r="BA16" s="123">
        <f t="shared" ca="1" si="51"/>
        <v>0</v>
      </c>
      <c r="BB16" s="123">
        <f t="shared" ca="1" si="52"/>
        <v>0</v>
      </c>
      <c r="BC16" s="123">
        <f t="shared" ca="1" si="53"/>
        <v>0</v>
      </c>
      <c r="BD16" s="123">
        <f t="shared" ca="1" si="54"/>
        <v>0</v>
      </c>
      <c r="BE16" s="123">
        <f t="shared" ca="1" si="55"/>
        <v>0</v>
      </c>
      <c r="BF16" s="123">
        <f t="shared" ca="1" si="56"/>
        <v>0</v>
      </c>
      <c r="BG16" s="123">
        <f t="shared" ca="1" si="57"/>
        <v>0</v>
      </c>
      <c r="BH16" s="123">
        <f t="shared" ca="1" si="58"/>
        <v>0</v>
      </c>
      <c r="BI16" s="123">
        <f t="shared" ca="1" si="59"/>
        <v>0</v>
      </c>
      <c r="BJ16" s="123">
        <f t="shared" ca="1" si="60"/>
        <v>0</v>
      </c>
      <c r="BK16" s="123">
        <f t="shared" ca="1" si="61"/>
        <v>0</v>
      </c>
      <c r="BL16" s="123">
        <f t="shared" ca="1" si="62"/>
        <v>0</v>
      </c>
      <c r="BM16" s="123">
        <f t="shared" ca="1" si="63"/>
        <v>0</v>
      </c>
      <c r="BN16" s="123">
        <f t="shared" ca="1" si="64"/>
        <v>0.65</v>
      </c>
      <c r="BO16" s="123">
        <f t="shared" ca="1" si="65"/>
        <v>28</v>
      </c>
      <c r="BP16" s="340">
        <f t="shared" ca="1" si="66"/>
        <v>0</v>
      </c>
      <c r="BQ16" s="123">
        <f t="shared" ca="1" si="67"/>
        <v>0</v>
      </c>
      <c r="BR16" s="123">
        <f t="shared" ca="1" si="68"/>
        <v>0</v>
      </c>
      <c r="BS16" s="123">
        <f t="shared" ca="1" si="69"/>
        <v>0</v>
      </c>
      <c r="BT16" s="123">
        <f t="shared" ca="1" si="1"/>
        <v>0</v>
      </c>
      <c r="BU16" s="123">
        <f t="shared" ca="1" si="2"/>
        <v>0</v>
      </c>
      <c r="BV16" s="123"/>
      <c r="BW16" s="123">
        <f t="shared" ca="1" si="3"/>
        <v>0</v>
      </c>
      <c r="BX16" s="123"/>
      <c r="BY16" s="123">
        <f t="shared" ca="1" si="4"/>
        <v>0</v>
      </c>
      <c r="BZ16" s="123"/>
      <c r="CA16" s="123">
        <f t="shared" ca="1" si="5"/>
        <v>0</v>
      </c>
      <c r="CB16" s="528">
        <f t="shared" ca="1" si="6"/>
        <v>0</v>
      </c>
      <c r="CC16" s="123">
        <f t="shared" ca="1" si="70"/>
        <v>0</v>
      </c>
      <c r="CD16" s="125">
        <f t="shared" ca="1" si="71"/>
        <v>0</v>
      </c>
      <c r="CE16" s="125">
        <f t="shared" ca="1" si="72"/>
        <v>740</v>
      </c>
      <c r="CF16" s="125">
        <f t="shared" ca="1" si="73"/>
        <v>3440</v>
      </c>
      <c r="CG16" s="125">
        <f t="shared" ca="1" si="74"/>
        <v>1254</v>
      </c>
      <c r="CH16" s="125">
        <f t="shared" ca="1" si="75"/>
        <v>0</v>
      </c>
      <c r="CI16" s="125">
        <f t="shared" ca="1" si="76"/>
        <v>0</v>
      </c>
      <c r="CJ16" s="125">
        <f t="shared" ca="1" si="77"/>
        <v>0</v>
      </c>
      <c r="CK16" s="125">
        <f t="shared" ca="1" si="78"/>
        <v>0</v>
      </c>
      <c r="CL16" s="125">
        <f t="shared" ca="1" si="79"/>
        <v>3532.1</v>
      </c>
      <c r="CM16" s="125">
        <f t="shared" ca="1" si="80"/>
        <v>8806.4</v>
      </c>
      <c r="CN16" s="125">
        <f t="shared" ca="1" si="81"/>
        <v>17772.5</v>
      </c>
      <c r="CO16" s="125">
        <f t="shared" ca="1" si="82"/>
        <v>0</v>
      </c>
      <c r="CP16" s="125">
        <f t="shared" ca="1" si="83"/>
        <v>0</v>
      </c>
      <c r="CQ16" s="125">
        <f t="shared" ca="1" si="84"/>
        <v>0</v>
      </c>
      <c r="CR16" s="125">
        <f t="shared" ca="1" si="85"/>
        <v>0</v>
      </c>
      <c r="CS16" s="125">
        <f t="shared" ca="1" si="86"/>
        <v>0</v>
      </c>
      <c r="CT16" s="125">
        <f t="shared" ca="1" si="87"/>
        <v>0</v>
      </c>
      <c r="CU16" s="125">
        <f t="shared" ca="1" si="88"/>
        <v>0</v>
      </c>
      <c r="CV16" s="125">
        <f t="shared" ca="1" si="89"/>
        <v>0</v>
      </c>
      <c r="CW16" s="125">
        <f t="shared" ca="1" si="90"/>
        <v>0</v>
      </c>
      <c r="CX16" s="125">
        <f t="shared" ca="1" si="91"/>
        <v>0</v>
      </c>
      <c r="CY16" s="125">
        <f t="shared" ca="1" si="92"/>
        <v>0</v>
      </c>
      <c r="CZ16" s="125">
        <f t="shared" ca="1" si="93"/>
        <v>672.35</v>
      </c>
      <c r="DA16" s="341">
        <f t="shared" ca="1" si="94"/>
        <v>18444.849999999999</v>
      </c>
      <c r="DB16" s="606">
        <f t="shared" ca="1" si="95"/>
        <v>3320.07</v>
      </c>
      <c r="DC16" s="606"/>
      <c r="DD16" s="606">
        <f t="shared" ca="1" si="96"/>
        <v>227.27</v>
      </c>
      <c r="DE16" s="125">
        <f t="shared" ca="1" si="97"/>
        <v>0</v>
      </c>
      <c r="DF16" s="125">
        <f t="shared" ca="1" si="98"/>
        <v>0</v>
      </c>
      <c r="DG16" s="125">
        <f t="shared" ca="1" si="99"/>
        <v>0</v>
      </c>
      <c r="DH16" s="125">
        <f t="shared" ca="1" si="100"/>
        <v>3547.34</v>
      </c>
      <c r="DI16" s="125">
        <f t="shared" ca="1" si="101"/>
        <v>3909.95</v>
      </c>
      <c r="DJ16" s="125">
        <f t="shared" ca="1" si="102"/>
        <v>3320.07</v>
      </c>
      <c r="DK16" s="125">
        <f t="shared" ca="1" si="103"/>
        <v>0</v>
      </c>
      <c r="DL16" s="125">
        <f t="shared" ca="1" si="104"/>
        <v>18217.580000000002</v>
      </c>
      <c r="DM16" s="125">
        <f t="shared" ca="1" si="105"/>
        <v>0</v>
      </c>
      <c r="DN16" s="340" t="str">
        <f t="shared" ca="1" si="106"/>
        <v xml:space="preserve">   31 від 01.03</v>
      </c>
      <c r="DO16" s="340" t="str">
        <f t="shared" ca="1" si="107"/>
        <v>Наказенко-Івлева М.А.</v>
      </c>
      <c r="DP16" s="340" t="str">
        <f t="shared" ca="1" si="108"/>
        <v>Наказенко-Івлева</v>
      </c>
      <c r="DQ16" s="340" t="str">
        <f t="shared" ca="1" si="109"/>
        <v>Марія</v>
      </c>
      <c r="DR16" s="340" t="str">
        <f t="shared" ca="1" si="111"/>
        <v>Артурівна</v>
      </c>
      <c r="DS16" s="340">
        <f t="shared" ca="1" si="110"/>
        <v>3245512168</v>
      </c>
    </row>
    <row r="17" spans="1:123">
      <c r="A17">
        <f t="shared" ca="1" si="7"/>
        <v>14</v>
      </c>
      <c r="B17" t="str">
        <f t="shared" ca="1" si="8"/>
        <v>Відповідальний виконавець</v>
      </c>
      <c r="C17" t="str">
        <f t="shared" ca="1" si="9"/>
        <v>ст. м-с</v>
      </c>
      <c r="D17" t="str">
        <f t="shared" ca="1" si="10"/>
        <v>Нанакєєва М.Б.</v>
      </c>
      <c r="E17">
        <f t="shared" ca="1" si="11"/>
        <v>0</v>
      </c>
      <c r="F17">
        <f t="shared" ca="1" si="12"/>
        <v>0</v>
      </c>
      <c r="G17" s="123" t="str">
        <f t="shared" ca="1" si="13"/>
        <v>2.7.4</v>
      </c>
      <c r="H17" s="123" t="str">
        <f t="shared" ca="1" si="0"/>
        <v>2.7.4</v>
      </c>
      <c r="I17" s="123" t="str">
        <f t="shared" ca="1" si="0"/>
        <v>2.7.4</v>
      </c>
      <c r="J17" s="123" t="str">
        <f t="shared" ca="1" si="0"/>
        <v>2.7.4</v>
      </c>
      <c r="K17" s="123" t="str">
        <f t="shared" ca="1" si="0"/>
        <v>2.7.4</v>
      </c>
      <c r="L17" s="123" t="str">
        <f t="shared" ca="1" si="0"/>
        <v>2.7.4</v>
      </c>
      <c r="M17" s="123" t="str">
        <f t="shared" ca="1" si="0"/>
        <v>2.7.4</v>
      </c>
      <c r="N17" s="123" t="str">
        <f t="shared" ca="1" si="0"/>
        <v>2.7.4</v>
      </c>
      <c r="O17" s="123">
        <f t="shared" ca="1" si="14"/>
        <v>8</v>
      </c>
      <c r="P17" s="123">
        <f t="shared" ca="1" si="15"/>
        <v>43643</v>
      </c>
      <c r="Q17" s="123">
        <f t="shared" ca="1" si="16"/>
        <v>0</v>
      </c>
      <c r="R17" s="123">
        <f t="shared" ca="1" si="16"/>
        <v>0</v>
      </c>
      <c r="S17" s="123">
        <f t="shared" ca="1" si="17"/>
        <v>0</v>
      </c>
      <c r="T17" s="123">
        <f t="shared" ca="1" si="18"/>
        <v>0</v>
      </c>
      <c r="U17" s="123">
        <f t="shared" ca="1" si="19"/>
        <v>0</v>
      </c>
      <c r="V17" s="123">
        <f t="shared" ca="1" si="20"/>
        <v>0</v>
      </c>
      <c r="W17" s="123">
        <f t="shared" ca="1" si="21"/>
        <v>0</v>
      </c>
      <c r="X17" s="123">
        <f t="shared" ca="1" si="22"/>
        <v>0</v>
      </c>
      <c r="Y17" s="123">
        <f t="shared" ca="1" si="23"/>
        <v>0</v>
      </c>
      <c r="Z17" s="123">
        <f t="shared" ca="1" si="24"/>
        <v>0</v>
      </c>
      <c r="AA17" s="123">
        <f t="shared" ca="1" si="25"/>
        <v>0</v>
      </c>
      <c r="AB17" s="123">
        <f t="shared" ca="1" si="26"/>
        <v>0</v>
      </c>
      <c r="AC17" s="123">
        <f t="shared" ca="1" si="27"/>
        <v>0</v>
      </c>
      <c r="AD17" s="123">
        <f t="shared" ca="1" si="28"/>
        <v>0</v>
      </c>
      <c r="AE17" s="123">
        <f t="shared" ca="1" si="29"/>
        <v>0</v>
      </c>
      <c r="AF17" s="123">
        <f t="shared" ca="1" si="30"/>
        <v>0</v>
      </c>
      <c r="AG17" s="123">
        <f t="shared" ca="1" si="31"/>
        <v>0</v>
      </c>
      <c r="AH17" s="123">
        <f t="shared" ca="1" si="32"/>
        <v>0</v>
      </c>
      <c r="AI17" s="123">
        <f t="shared" ca="1" si="33"/>
        <v>0</v>
      </c>
      <c r="AJ17" s="123">
        <f t="shared" ca="1" si="34"/>
        <v>0</v>
      </c>
      <c r="AK17" s="123">
        <f t="shared" ca="1" si="35"/>
        <v>0</v>
      </c>
      <c r="AL17" s="123">
        <f t="shared" ca="1" si="36"/>
        <v>0</v>
      </c>
      <c r="AM17" s="123">
        <f t="shared" ca="1" si="37"/>
        <v>0</v>
      </c>
      <c r="AN17" s="123">
        <f t="shared" ca="1" si="38"/>
        <v>0</v>
      </c>
      <c r="AO17" s="123">
        <f t="shared" ca="1" si="39"/>
        <v>0</v>
      </c>
      <c r="AP17" s="123">
        <f t="shared" ca="1" si="40"/>
        <v>0</v>
      </c>
      <c r="AQ17" s="123">
        <f t="shared" ca="1" si="41"/>
        <v>0</v>
      </c>
      <c r="AR17" s="123">
        <f t="shared" ca="1" si="42"/>
        <v>0</v>
      </c>
      <c r="AS17" s="123">
        <f t="shared" ca="1" si="43"/>
        <v>0</v>
      </c>
      <c r="AT17" s="123">
        <f t="shared" ca="1" si="44"/>
        <v>0</v>
      </c>
      <c r="AU17" s="123">
        <f t="shared" ca="1" si="45"/>
        <v>0</v>
      </c>
      <c r="AV17" s="123">
        <f t="shared" ca="1" si="46"/>
        <v>0</v>
      </c>
      <c r="AW17" s="123">
        <f t="shared" ca="1" si="47"/>
        <v>0</v>
      </c>
      <c r="AX17" s="123">
        <f t="shared" ca="1" si="48"/>
        <v>0</v>
      </c>
      <c r="AY17" s="123">
        <f t="shared" ca="1" si="49"/>
        <v>0</v>
      </c>
      <c r="AZ17" s="123">
        <f t="shared" ca="1" si="50"/>
        <v>0</v>
      </c>
      <c r="BA17" s="123">
        <f t="shared" ca="1" si="51"/>
        <v>0</v>
      </c>
      <c r="BB17" s="123">
        <f t="shared" ca="1" si="52"/>
        <v>0</v>
      </c>
      <c r="BC17" s="123">
        <f t="shared" ca="1" si="53"/>
        <v>0</v>
      </c>
      <c r="BD17" s="123">
        <f t="shared" ca="1" si="54"/>
        <v>0</v>
      </c>
      <c r="BE17" s="123">
        <f t="shared" ca="1" si="55"/>
        <v>0</v>
      </c>
      <c r="BF17" s="123">
        <f t="shared" ca="1" si="56"/>
        <v>0</v>
      </c>
      <c r="BG17" s="123">
        <f t="shared" ca="1" si="57"/>
        <v>0</v>
      </c>
      <c r="BH17" s="123">
        <f t="shared" ca="1" si="58"/>
        <v>0</v>
      </c>
      <c r="BI17" s="123">
        <f t="shared" ca="1" si="59"/>
        <v>0</v>
      </c>
      <c r="BJ17" s="123">
        <f t="shared" ca="1" si="60"/>
        <v>0</v>
      </c>
      <c r="BK17" s="123">
        <f t="shared" ca="1" si="61"/>
        <v>0</v>
      </c>
      <c r="BL17" s="123">
        <f t="shared" ca="1" si="62"/>
        <v>0</v>
      </c>
      <c r="BM17" s="123">
        <f t="shared" ca="1" si="63"/>
        <v>0</v>
      </c>
      <c r="BN17" s="123">
        <f t="shared" ca="1" si="64"/>
        <v>0.65</v>
      </c>
      <c r="BO17" s="123">
        <f t="shared" ca="1" si="65"/>
        <v>28</v>
      </c>
      <c r="BP17" s="340">
        <f t="shared" ca="1" si="66"/>
        <v>0</v>
      </c>
      <c r="BQ17" s="123">
        <f t="shared" ca="1" si="67"/>
        <v>0</v>
      </c>
      <c r="BR17" s="123">
        <f t="shared" ca="1" si="68"/>
        <v>0</v>
      </c>
      <c r="BS17" s="123">
        <f t="shared" ca="1" si="69"/>
        <v>0</v>
      </c>
      <c r="BT17" s="123">
        <f t="shared" ca="1" si="1"/>
        <v>0</v>
      </c>
      <c r="BU17" s="123">
        <f t="shared" ca="1" si="2"/>
        <v>0</v>
      </c>
      <c r="BV17" s="123"/>
      <c r="BW17" s="123">
        <f t="shared" ca="1" si="3"/>
        <v>0</v>
      </c>
      <c r="BX17" s="123"/>
      <c r="BY17" s="123">
        <f t="shared" ca="1" si="4"/>
        <v>0</v>
      </c>
      <c r="BZ17" s="123"/>
      <c r="CA17" s="123">
        <f t="shared" ca="1" si="5"/>
        <v>0</v>
      </c>
      <c r="CB17" s="528">
        <f t="shared" ca="1" si="6"/>
        <v>0</v>
      </c>
      <c r="CC17" s="123">
        <f t="shared" ca="1" si="70"/>
        <v>0</v>
      </c>
      <c r="CD17" s="125">
        <f t="shared" ca="1" si="71"/>
        <v>0</v>
      </c>
      <c r="CE17" s="125">
        <f t="shared" ca="1" si="72"/>
        <v>600</v>
      </c>
      <c r="CF17" s="125">
        <f t="shared" ca="1" si="73"/>
        <v>3080</v>
      </c>
      <c r="CG17" s="125">
        <f t="shared" ca="1" si="74"/>
        <v>920</v>
      </c>
      <c r="CH17" s="125">
        <f t="shared" ca="1" si="75"/>
        <v>0</v>
      </c>
      <c r="CI17" s="125">
        <f t="shared" ca="1" si="76"/>
        <v>0</v>
      </c>
      <c r="CJ17" s="125">
        <f t="shared" ca="1" si="77"/>
        <v>0</v>
      </c>
      <c r="CK17" s="125">
        <f t="shared" ca="1" si="78"/>
        <v>0</v>
      </c>
      <c r="CL17" s="125">
        <f t="shared" ca="1" si="79"/>
        <v>2990</v>
      </c>
      <c r="CM17" s="125">
        <f t="shared" ca="1" si="80"/>
        <v>8716.4</v>
      </c>
      <c r="CN17" s="125">
        <f t="shared" ca="1" si="81"/>
        <v>16306.4</v>
      </c>
      <c r="CO17" s="125">
        <f t="shared" ca="1" si="82"/>
        <v>0</v>
      </c>
      <c r="CP17" s="125">
        <f t="shared" ca="1" si="83"/>
        <v>0</v>
      </c>
      <c r="CQ17" s="125">
        <f t="shared" ca="1" si="84"/>
        <v>0</v>
      </c>
      <c r="CR17" s="125">
        <f t="shared" ca="1" si="85"/>
        <v>0</v>
      </c>
      <c r="CS17" s="125">
        <f t="shared" ca="1" si="86"/>
        <v>0</v>
      </c>
      <c r="CT17" s="125">
        <f t="shared" ca="1" si="87"/>
        <v>0</v>
      </c>
      <c r="CU17" s="125">
        <f t="shared" ca="1" si="88"/>
        <v>0</v>
      </c>
      <c r="CV17" s="125">
        <f t="shared" ca="1" si="89"/>
        <v>0</v>
      </c>
      <c r="CW17" s="125">
        <f t="shared" ca="1" si="90"/>
        <v>0</v>
      </c>
      <c r="CX17" s="125">
        <f t="shared" ca="1" si="91"/>
        <v>0</v>
      </c>
      <c r="CY17" s="125">
        <f t="shared" ca="1" si="92"/>
        <v>0</v>
      </c>
      <c r="CZ17" s="125">
        <f t="shared" ca="1" si="93"/>
        <v>672.35</v>
      </c>
      <c r="DA17" s="341">
        <f t="shared" ca="1" si="94"/>
        <v>16978.75</v>
      </c>
      <c r="DB17" s="606">
        <f t="shared" ca="1" si="95"/>
        <v>3056.18</v>
      </c>
      <c r="DC17" s="606"/>
      <c r="DD17" s="606">
        <f t="shared" ca="1" si="96"/>
        <v>209.2</v>
      </c>
      <c r="DE17" s="125">
        <f t="shared" ca="1" si="97"/>
        <v>0</v>
      </c>
      <c r="DF17" s="125">
        <f t="shared" ca="1" si="98"/>
        <v>0</v>
      </c>
      <c r="DG17" s="125">
        <f t="shared" ca="1" si="99"/>
        <v>0</v>
      </c>
      <c r="DH17" s="125">
        <f t="shared" ca="1" si="100"/>
        <v>3265.38</v>
      </c>
      <c r="DI17" s="125">
        <f t="shared" ca="1" si="101"/>
        <v>3587.41</v>
      </c>
      <c r="DJ17" s="125">
        <f t="shared" ca="1" si="102"/>
        <v>3056.18</v>
      </c>
      <c r="DK17" s="125">
        <f t="shared" ca="1" si="103"/>
        <v>16769.55</v>
      </c>
      <c r="DL17" s="125">
        <f t="shared" ca="1" si="104"/>
        <v>0</v>
      </c>
      <c r="DM17" s="125">
        <f t="shared" ca="1" si="105"/>
        <v>0</v>
      </c>
      <c r="DN17" s="340" t="str">
        <f t="shared" ca="1" si="106"/>
        <v xml:space="preserve">30 від 01.03   </v>
      </c>
      <c r="DO17" s="340" t="str">
        <f t="shared" ca="1" si="107"/>
        <v>Нанакєєва М.Б.</v>
      </c>
      <c r="DP17" s="340" t="str">
        <f t="shared" ca="1" si="108"/>
        <v>Нанакєєва</v>
      </c>
      <c r="DQ17" s="340" t="str">
        <f t="shared" ca="1" si="109"/>
        <v>Марина</v>
      </c>
      <c r="DR17" s="340" t="str">
        <f t="shared" ca="1" si="111"/>
        <v>Базарбаївна</v>
      </c>
      <c r="DS17" s="340">
        <f t="shared" ca="1" si="110"/>
        <v>3152908462</v>
      </c>
    </row>
    <row r="18" spans="1:123">
      <c r="A18">
        <f t="shared" ca="1" si="7"/>
        <v>0</v>
      </c>
      <c r="B18">
        <f t="shared" ca="1" si="8"/>
        <v>0</v>
      </c>
      <c r="C18">
        <f t="shared" ca="1" si="9"/>
        <v>0</v>
      </c>
      <c r="D18" t="str">
        <f t="shared" ca="1" si="10"/>
        <v xml:space="preserve"> </v>
      </c>
      <c r="E18">
        <f t="shared" ca="1" si="11"/>
        <v>0</v>
      </c>
      <c r="F18">
        <f t="shared" ca="1" si="12"/>
        <v>0</v>
      </c>
      <c r="G18" s="123" t="str">
        <f t="shared" ca="1" si="13"/>
        <v>0.0.0</v>
      </c>
      <c r="H18" s="123" t="str">
        <f t="shared" ca="1" si="0"/>
        <v>0.0.0</v>
      </c>
      <c r="I18" s="123" t="str">
        <f t="shared" ca="1" si="0"/>
        <v>0.0.0</v>
      </c>
      <c r="J18" s="123" t="str">
        <f t="shared" ca="1" si="0"/>
        <v>0.0.0</v>
      </c>
      <c r="K18" s="123" t="str">
        <f t="shared" ca="1" si="0"/>
        <v>0.0.0</v>
      </c>
      <c r="L18" s="123" t="str">
        <f t="shared" ca="1" si="0"/>
        <v>0.0.0</v>
      </c>
      <c r="M18" s="123" t="str">
        <f t="shared" ca="1" si="0"/>
        <v>0.0.0</v>
      </c>
      <c r="N18" s="123" t="str">
        <f t="shared" ca="1" si="0"/>
        <v>0.0.0</v>
      </c>
      <c r="O18" s="123">
        <f t="shared" ca="1" si="14"/>
        <v>0</v>
      </c>
      <c r="P18" s="123">
        <f t="shared" ca="1" si="15"/>
        <v>0</v>
      </c>
      <c r="Q18" s="123">
        <f t="shared" ca="1" si="16"/>
        <v>0</v>
      </c>
      <c r="R18" s="123">
        <f t="shared" ca="1" si="16"/>
        <v>0</v>
      </c>
      <c r="S18" s="123">
        <f t="shared" ca="1" si="17"/>
        <v>0</v>
      </c>
      <c r="T18" s="123">
        <f t="shared" ca="1" si="18"/>
        <v>0</v>
      </c>
      <c r="U18" s="123">
        <f t="shared" ca="1" si="19"/>
        <v>0</v>
      </c>
      <c r="V18" s="123">
        <f t="shared" ca="1" si="20"/>
        <v>0</v>
      </c>
      <c r="W18" s="123">
        <f t="shared" ca="1" si="21"/>
        <v>0</v>
      </c>
      <c r="X18" s="123">
        <f t="shared" ca="1" si="22"/>
        <v>0</v>
      </c>
      <c r="Y18" s="123">
        <f t="shared" ca="1" si="23"/>
        <v>0</v>
      </c>
      <c r="Z18" s="123">
        <f t="shared" ca="1" si="24"/>
        <v>0</v>
      </c>
      <c r="AA18" s="123">
        <f t="shared" ca="1" si="25"/>
        <v>0</v>
      </c>
      <c r="AB18" s="123">
        <f t="shared" ca="1" si="26"/>
        <v>0</v>
      </c>
      <c r="AC18" s="123">
        <f t="shared" ca="1" si="27"/>
        <v>0</v>
      </c>
      <c r="AD18" s="123">
        <f t="shared" ca="1" si="28"/>
        <v>0</v>
      </c>
      <c r="AE18" s="123">
        <f t="shared" ca="1" si="29"/>
        <v>0</v>
      </c>
      <c r="AF18" s="123">
        <f t="shared" ca="1" si="30"/>
        <v>0</v>
      </c>
      <c r="AG18" s="123">
        <f t="shared" ca="1" si="31"/>
        <v>0</v>
      </c>
      <c r="AH18" s="123">
        <f t="shared" ca="1" si="32"/>
        <v>0</v>
      </c>
      <c r="AI18" s="123">
        <f t="shared" ca="1" si="33"/>
        <v>0</v>
      </c>
      <c r="AJ18" s="123">
        <f t="shared" ca="1" si="34"/>
        <v>0</v>
      </c>
      <c r="AK18" s="123">
        <f t="shared" ca="1" si="35"/>
        <v>0</v>
      </c>
      <c r="AL18" s="123">
        <f t="shared" ca="1" si="36"/>
        <v>0</v>
      </c>
      <c r="AM18" s="123">
        <f t="shared" ca="1" si="37"/>
        <v>0</v>
      </c>
      <c r="AN18" s="123">
        <f t="shared" ca="1" si="38"/>
        <v>0</v>
      </c>
      <c r="AO18" s="123">
        <f t="shared" ca="1" si="39"/>
        <v>0</v>
      </c>
      <c r="AP18" s="123">
        <f t="shared" ca="1" si="40"/>
        <v>0</v>
      </c>
      <c r="AQ18" s="123">
        <f t="shared" ca="1" si="41"/>
        <v>0</v>
      </c>
      <c r="AR18" s="123">
        <f t="shared" ca="1" si="42"/>
        <v>0</v>
      </c>
      <c r="AS18" s="123">
        <f t="shared" ca="1" si="43"/>
        <v>0</v>
      </c>
      <c r="AT18" s="123">
        <f t="shared" ca="1" si="44"/>
        <v>0</v>
      </c>
      <c r="AU18" s="123">
        <f t="shared" ca="1" si="45"/>
        <v>0</v>
      </c>
      <c r="AV18" s="123">
        <f t="shared" ca="1" si="46"/>
        <v>0</v>
      </c>
      <c r="AW18" s="123">
        <f t="shared" ca="1" si="47"/>
        <v>0</v>
      </c>
      <c r="AX18" s="123">
        <f t="shared" ca="1" si="48"/>
        <v>0</v>
      </c>
      <c r="AY18" s="123">
        <f t="shared" ca="1" si="49"/>
        <v>0</v>
      </c>
      <c r="AZ18" s="123">
        <f t="shared" ca="1" si="50"/>
        <v>0</v>
      </c>
      <c r="BA18" s="123">
        <f t="shared" ca="1" si="51"/>
        <v>0</v>
      </c>
      <c r="BB18" s="123">
        <f t="shared" ca="1" si="52"/>
        <v>0</v>
      </c>
      <c r="BC18" s="123">
        <f t="shared" ca="1" si="53"/>
        <v>0</v>
      </c>
      <c r="BD18" s="123">
        <f t="shared" ca="1" si="54"/>
        <v>0</v>
      </c>
      <c r="BE18" s="123">
        <f t="shared" ca="1" si="55"/>
        <v>0</v>
      </c>
      <c r="BF18" s="123">
        <f t="shared" ca="1" si="56"/>
        <v>0</v>
      </c>
      <c r="BG18" s="123">
        <f t="shared" ca="1" si="57"/>
        <v>0</v>
      </c>
      <c r="BH18" s="123">
        <f t="shared" ca="1" si="58"/>
        <v>0</v>
      </c>
      <c r="BI18" s="123">
        <f t="shared" ca="1" si="59"/>
        <v>0</v>
      </c>
      <c r="BJ18" s="123">
        <f t="shared" ca="1" si="60"/>
        <v>0</v>
      </c>
      <c r="BK18" s="123">
        <f t="shared" ca="1" si="61"/>
        <v>0</v>
      </c>
      <c r="BL18" s="123">
        <f t="shared" ca="1" si="62"/>
        <v>0</v>
      </c>
      <c r="BM18" s="123">
        <f t="shared" ca="1" si="63"/>
        <v>0</v>
      </c>
      <c r="BN18" s="123">
        <f t="shared" ca="1" si="64"/>
        <v>0.65</v>
      </c>
      <c r="BO18" s="123">
        <f t="shared" ca="1" si="65"/>
        <v>0</v>
      </c>
      <c r="BP18" s="340">
        <f t="shared" ca="1" si="66"/>
        <v>0</v>
      </c>
      <c r="BQ18" s="123">
        <f t="shared" ca="1" si="67"/>
        <v>0</v>
      </c>
      <c r="BR18" s="123">
        <f t="shared" ca="1" si="68"/>
        <v>0</v>
      </c>
      <c r="BS18" s="123">
        <f t="shared" ca="1" si="69"/>
        <v>0</v>
      </c>
      <c r="BT18" s="123">
        <f t="shared" ca="1" si="1"/>
        <v>0</v>
      </c>
      <c r="BU18" s="123">
        <f t="shared" ca="1" si="2"/>
        <v>0</v>
      </c>
      <c r="BV18" s="123"/>
      <c r="BW18" s="123">
        <f t="shared" ca="1" si="3"/>
        <v>0</v>
      </c>
      <c r="BX18" s="123"/>
      <c r="BY18" s="123">
        <f t="shared" ca="1" si="4"/>
        <v>0</v>
      </c>
      <c r="BZ18" s="123"/>
      <c r="CA18" s="123">
        <f t="shared" ca="1" si="5"/>
        <v>0</v>
      </c>
      <c r="CB18" s="528">
        <f t="shared" ca="1" si="6"/>
        <v>0</v>
      </c>
      <c r="CC18" s="123">
        <f t="shared" ca="1" si="70"/>
        <v>0</v>
      </c>
      <c r="CD18" s="125">
        <f t="shared" ca="1" si="71"/>
        <v>0</v>
      </c>
      <c r="CE18" s="125">
        <f t="shared" ca="1" si="72"/>
        <v>0</v>
      </c>
      <c r="CF18" s="125">
        <f t="shared" ca="1" si="73"/>
        <v>0</v>
      </c>
      <c r="CG18" s="125">
        <f t="shared" ca="1" si="74"/>
        <v>0</v>
      </c>
      <c r="CH18" s="125">
        <f t="shared" ca="1" si="75"/>
        <v>0</v>
      </c>
      <c r="CI18" s="125">
        <f t="shared" ca="1" si="76"/>
        <v>0</v>
      </c>
      <c r="CJ18" s="125">
        <f t="shared" ca="1" si="77"/>
        <v>0</v>
      </c>
      <c r="CK18" s="125">
        <f t="shared" ca="1" si="78"/>
        <v>0</v>
      </c>
      <c r="CL18" s="125">
        <f t="shared" ca="1" si="79"/>
        <v>0</v>
      </c>
      <c r="CM18" s="125">
        <f t="shared" ca="1" si="80"/>
        <v>0</v>
      </c>
      <c r="CN18" s="125">
        <f t="shared" ca="1" si="81"/>
        <v>0</v>
      </c>
      <c r="CO18" s="125">
        <f t="shared" ca="1" si="82"/>
        <v>0</v>
      </c>
      <c r="CP18" s="125">
        <f t="shared" ca="1" si="83"/>
        <v>0</v>
      </c>
      <c r="CQ18" s="125">
        <f t="shared" ca="1" si="84"/>
        <v>0</v>
      </c>
      <c r="CR18" s="125">
        <f t="shared" ca="1" si="85"/>
        <v>0</v>
      </c>
      <c r="CS18" s="125">
        <f t="shared" ca="1" si="86"/>
        <v>0</v>
      </c>
      <c r="CT18" s="125">
        <f t="shared" ca="1" si="87"/>
        <v>0</v>
      </c>
      <c r="CU18" s="125">
        <f t="shared" ca="1" si="88"/>
        <v>0</v>
      </c>
      <c r="CV18" s="125">
        <f t="shared" ca="1" si="89"/>
        <v>0</v>
      </c>
      <c r="CW18" s="125">
        <f t="shared" ca="1" si="90"/>
        <v>0</v>
      </c>
      <c r="CX18" s="125">
        <f t="shared" ca="1" si="91"/>
        <v>0</v>
      </c>
      <c r="CY18" s="125">
        <f t="shared" ca="1" si="92"/>
        <v>0</v>
      </c>
      <c r="CZ18" s="125">
        <f t="shared" ca="1" si="93"/>
        <v>0</v>
      </c>
      <c r="DA18" s="341">
        <f t="shared" ca="1" si="94"/>
        <v>0</v>
      </c>
      <c r="DB18" s="606">
        <f t="shared" ca="1" si="95"/>
        <v>0</v>
      </c>
      <c r="DC18" s="606"/>
      <c r="DD18" s="606">
        <f t="shared" ca="1" si="96"/>
        <v>0</v>
      </c>
      <c r="DE18" s="125">
        <f t="shared" ca="1" si="97"/>
        <v>0</v>
      </c>
      <c r="DF18" s="125">
        <f t="shared" ca="1" si="98"/>
        <v>0</v>
      </c>
      <c r="DG18" s="125">
        <f t="shared" ca="1" si="99"/>
        <v>0</v>
      </c>
      <c r="DH18" s="125">
        <f t="shared" ca="1" si="100"/>
        <v>0</v>
      </c>
      <c r="DI18" s="125">
        <f t="shared" ca="1" si="101"/>
        <v>0</v>
      </c>
      <c r="DJ18" s="125">
        <f t="shared" ca="1" si="102"/>
        <v>0</v>
      </c>
      <c r="DK18" s="125">
        <f t="shared" ca="1" si="103"/>
        <v>0</v>
      </c>
      <c r="DL18" s="125">
        <f t="shared" ca="1" si="104"/>
        <v>0</v>
      </c>
      <c r="DM18" s="125">
        <f t="shared" ca="1" si="105"/>
        <v>0</v>
      </c>
      <c r="DN18" s="340" t="str">
        <f t="shared" ca="1" si="106"/>
        <v xml:space="preserve">    </v>
      </c>
      <c r="DO18" s="340" t="str">
        <f t="shared" ca="1" si="107"/>
        <v xml:space="preserve"> </v>
      </c>
      <c r="DP18" s="340">
        <f t="shared" ca="1" si="108"/>
        <v>0</v>
      </c>
      <c r="DQ18" s="340">
        <f t="shared" ca="1" si="109"/>
        <v>0</v>
      </c>
      <c r="DR18" s="340">
        <f t="shared" ca="1" si="111"/>
        <v>0</v>
      </c>
      <c r="DS18" s="340">
        <f t="shared" ca="1" si="110"/>
        <v>0</v>
      </c>
    </row>
    <row r="19" spans="1:123">
      <c r="A19">
        <f t="shared" ca="1" si="7"/>
        <v>16</v>
      </c>
      <c r="B19" t="str">
        <f t="shared" ca="1" si="8"/>
        <v>Помічнмк командира дивізіону -начальник служби</v>
      </c>
      <c r="C19" t="str">
        <f t="shared" ca="1" si="9"/>
        <v>л-т</v>
      </c>
      <c r="D19" t="str">
        <f t="shared" ca="1" si="10"/>
        <v>Черній Л.В.</v>
      </c>
      <c r="E19">
        <f t="shared" ca="1" si="11"/>
        <v>0</v>
      </c>
      <c r="F19">
        <f t="shared" ca="1" si="12"/>
        <v>0</v>
      </c>
      <c r="G19" s="123" t="str">
        <f t="shared" ca="1" si="13"/>
        <v>8.1.0</v>
      </c>
      <c r="H19" s="123" t="str">
        <f t="shared" ca="1" si="0"/>
        <v>8.1.0</v>
      </c>
      <c r="I19" s="123" t="str">
        <f t="shared" ca="1" si="0"/>
        <v>8.1.0</v>
      </c>
      <c r="J19" s="123" t="str">
        <f t="shared" ca="1" si="0"/>
        <v>8.1.0</v>
      </c>
      <c r="K19" s="123" t="str">
        <f t="shared" ca="1" si="0"/>
        <v>8.1.0</v>
      </c>
      <c r="L19" s="123" t="str">
        <f t="shared" ca="1" si="0"/>
        <v>8.1.0</v>
      </c>
      <c r="M19" s="123" t="str">
        <f t="shared" ca="1" si="0"/>
        <v>8.1.0</v>
      </c>
      <c r="N19" s="123" t="str">
        <f t="shared" ca="1" si="0"/>
        <v>8.1.0</v>
      </c>
      <c r="O19" s="123">
        <f t="shared" ca="1" si="14"/>
        <v>17</v>
      </c>
      <c r="P19" s="123">
        <f t="shared" ca="1" si="15"/>
        <v>41640</v>
      </c>
      <c r="Q19" s="123">
        <f t="shared" ca="1" si="16"/>
        <v>0</v>
      </c>
      <c r="R19" s="123">
        <f t="shared" ca="1" si="16"/>
        <v>0</v>
      </c>
      <c r="S19" s="123">
        <f t="shared" ca="1" si="17"/>
        <v>0</v>
      </c>
      <c r="T19" s="123">
        <f t="shared" ca="1" si="18"/>
        <v>0</v>
      </c>
      <c r="U19" s="123">
        <f t="shared" ca="1" si="19"/>
        <v>0</v>
      </c>
      <c r="V19" s="123">
        <f t="shared" ca="1" si="20"/>
        <v>0</v>
      </c>
      <c r="W19" s="123">
        <f t="shared" ca="1" si="21"/>
        <v>0</v>
      </c>
      <c r="X19" s="123">
        <f t="shared" ca="1" si="22"/>
        <v>0</v>
      </c>
      <c r="Y19" s="123">
        <f t="shared" ca="1" si="23"/>
        <v>0</v>
      </c>
      <c r="Z19" s="123">
        <f t="shared" ca="1" si="24"/>
        <v>0</v>
      </c>
      <c r="AA19" s="123">
        <f t="shared" ca="1" si="25"/>
        <v>0</v>
      </c>
      <c r="AB19" s="123">
        <f t="shared" ca="1" si="26"/>
        <v>0</v>
      </c>
      <c r="AC19" s="123">
        <f t="shared" ca="1" si="27"/>
        <v>0</v>
      </c>
      <c r="AD19" s="123">
        <f t="shared" ca="1" si="28"/>
        <v>0</v>
      </c>
      <c r="AE19" s="123">
        <f t="shared" ca="1" si="29"/>
        <v>0</v>
      </c>
      <c r="AF19" s="123">
        <f t="shared" ca="1" si="30"/>
        <v>0</v>
      </c>
      <c r="AG19" s="123">
        <f t="shared" ca="1" si="31"/>
        <v>0</v>
      </c>
      <c r="AH19" s="123">
        <f t="shared" ca="1" si="32"/>
        <v>0</v>
      </c>
      <c r="AI19" s="123">
        <f t="shared" ca="1" si="33"/>
        <v>0</v>
      </c>
      <c r="AJ19" s="123">
        <f t="shared" ca="1" si="34"/>
        <v>0</v>
      </c>
      <c r="AK19" s="123">
        <f t="shared" ca="1" si="35"/>
        <v>0</v>
      </c>
      <c r="AL19" s="123">
        <f t="shared" ca="1" si="36"/>
        <v>0</v>
      </c>
      <c r="AM19" s="123">
        <f t="shared" ca="1" si="37"/>
        <v>0</v>
      </c>
      <c r="AN19" s="123">
        <f t="shared" ca="1" si="38"/>
        <v>0</v>
      </c>
      <c r="AO19" s="123">
        <f t="shared" ca="1" si="39"/>
        <v>0</v>
      </c>
      <c r="AP19" s="123">
        <f t="shared" ca="1" si="40"/>
        <v>0</v>
      </c>
      <c r="AQ19" s="123">
        <f t="shared" ca="1" si="41"/>
        <v>0</v>
      </c>
      <c r="AR19" s="123">
        <f t="shared" ca="1" si="42"/>
        <v>0</v>
      </c>
      <c r="AS19" s="123">
        <f t="shared" ca="1" si="43"/>
        <v>0</v>
      </c>
      <c r="AT19" s="123">
        <f t="shared" ca="1" si="44"/>
        <v>0</v>
      </c>
      <c r="AU19" s="123">
        <f t="shared" ca="1" si="45"/>
        <v>0</v>
      </c>
      <c r="AV19" s="123">
        <f t="shared" ca="1" si="46"/>
        <v>0</v>
      </c>
      <c r="AW19" s="123">
        <f t="shared" ca="1" si="47"/>
        <v>0</v>
      </c>
      <c r="AX19" s="123">
        <f t="shared" ca="1" si="48"/>
        <v>0</v>
      </c>
      <c r="AY19" s="123">
        <f t="shared" ca="1" si="49"/>
        <v>0</v>
      </c>
      <c r="AZ19" s="123">
        <f t="shared" ca="1" si="50"/>
        <v>0</v>
      </c>
      <c r="BA19" s="123">
        <f t="shared" ca="1" si="51"/>
        <v>0</v>
      </c>
      <c r="BB19" s="123">
        <f t="shared" ca="1" si="52"/>
        <v>0</v>
      </c>
      <c r="BC19" s="123">
        <f t="shared" ca="1" si="53"/>
        <v>0</v>
      </c>
      <c r="BD19" s="123">
        <f t="shared" ca="1" si="54"/>
        <v>0</v>
      </c>
      <c r="BE19" s="123">
        <f t="shared" ca="1" si="55"/>
        <v>0</v>
      </c>
      <c r="BF19" s="123">
        <f t="shared" ca="1" si="56"/>
        <v>0</v>
      </c>
      <c r="BG19" s="123">
        <f t="shared" ca="1" si="57"/>
        <v>0</v>
      </c>
      <c r="BH19" s="123">
        <f t="shared" ca="1" si="58"/>
        <v>0</v>
      </c>
      <c r="BI19" s="123">
        <f t="shared" ca="1" si="59"/>
        <v>0</v>
      </c>
      <c r="BJ19" s="123">
        <f t="shared" ca="1" si="60"/>
        <v>0</v>
      </c>
      <c r="BK19" s="123">
        <f t="shared" ca="1" si="61"/>
        <v>0</v>
      </c>
      <c r="BL19" s="123">
        <f t="shared" ca="1" si="62"/>
        <v>0</v>
      </c>
      <c r="BM19" s="123">
        <f t="shared" ca="1" si="63"/>
        <v>0</v>
      </c>
      <c r="BN19" s="123">
        <f t="shared" ca="1" si="64"/>
        <v>0.65</v>
      </c>
      <c r="BO19" s="123">
        <f t="shared" ca="1" si="65"/>
        <v>28</v>
      </c>
      <c r="BP19" s="340">
        <f t="shared" ca="1" si="66"/>
        <v>0</v>
      </c>
      <c r="BQ19" s="123">
        <f t="shared" ca="1" si="67"/>
        <v>0</v>
      </c>
      <c r="BR19" s="123">
        <f t="shared" ca="1" si="68"/>
        <v>0</v>
      </c>
      <c r="BS19" s="123">
        <f t="shared" ca="1" si="69"/>
        <v>0</v>
      </c>
      <c r="BT19" s="123">
        <f t="shared" ca="1" si="1"/>
        <v>0</v>
      </c>
      <c r="BU19" s="123">
        <f t="shared" ca="1" si="2"/>
        <v>0</v>
      </c>
      <c r="BV19" s="123"/>
      <c r="BW19" s="123">
        <f t="shared" ca="1" si="3"/>
        <v>0</v>
      </c>
      <c r="BX19" s="123"/>
      <c r="BY19" s="123">
        <f t="shared" ca="1" si="4"/>
        <v>0</v>
      </c>
      <c r="BZ19" s="123"/>
      <c r="CA19" s="123">
        <f t="shared" ca="1" si="5"/>
        <v>0</v>
      </c>
      <c r="CB19" s="528">
        <f t="shared" ca="1" si="6"/>
        <v>0</v>
      </c>
      <c r="CC19" s="123">
        <f t="shared" ca="1" si="70"/>
        <v>0</v>
      </c>
      <c r="CD19" s="125">
        <f t="shared" ca="1" si="71"/>
        <v>0</v>
      </c>
      <c r="CE19" s="125">
        <f t="shared" ca="1" si="72"/>
        <v>1130</v>
      </c>
      <c r="CF19" s="125">
        <f t="shared" ca="1" si="73"/>
        <v>4090</v>
      </c>
      <c r="CG19" s="125">
        <f t="shared" ca="1" si="74"/>
        <v>1566</v>
      </c>
      <c r="CH19" s="125">
        <f t="shared" ca="1" si="75"/>
        <v>0</v>
      </c>
      <c r="CI19" s="125">
        <f t="shared" ca="1" si="76"/>
        <v>0</v>
      </c>
      <c r="CJ19" s="125">
        <f t="shared" ca="1" si="77"/>
        <v>0</v>
      </c>
      <c r="CK19" s="125">
        <f t="shared" ca="1" si="78"/>
        <v>0</v>
      </c>
      <c r="CL19" s="125">
        <f t="shared" ca="1" si="79"/>
        <v>4410.8999999999996</v>
      </c>
      <c r="CM19" s="125">
        <f t="shared" ca="1" si="80"/>
        <v>8875.2999999999993</v>
      </c>
      <c r="CN19" s="125">
        <f t="shared" ca="1" si="81"/>
        <v>20072.2</v>
      </c>
      <c r="CO19" s="125">
        <f t="shared" ca="1" si="82"/>
        <v>0</v>
      </c>
      <c r="CP19" s="125">
        <f t="shared" ca="1" si="83"/>
        <v>0</v>
      </c>
      <c r="CQ19" s="125">
        <f t="shared" ca="1" si="84"/>
        <v>0</v>
      </c>
      <c r="CR19" s="125">
        <f t="shared" ca="1" si="85"/>
        <v>0</v>
      </c>
      <c r="CS19" s="125">
        <f t="shared" ca="1" si="86"/>
        <v>0</v>
      </c>
      <c r="CT19" s="125">
        <f t="shared" ca="1" si="87"/>
        <v>0</v>
      </c>
      <c r="CU19" s="125">
        <f t="shared" ca="1" si="88"/>
        <v>0</v>
      </c>
      <c r="CV19" s="125">
        <f t="shared" ca="1" si="89"/>
        <v>0</v>
      </c>
      <c r="CW19" s="125">
        <f t="shared" ca="1" si="90"/>
        <v>0</v>
      </c>
      <c r="CX19" s="125">
        <f t="shared" ca="1" si="91"/>
        <v>0</v>
      </c>
      <c r="CY19" s="125">
        <f t="shared" ca="1" si="92"/>
        <v>0</v>
      </c>
      <c r="CZ19" s="125">
        <f t="shared" ca="1" si="93"/>
        <v>672.35</v>
      </c>
      <c r="DA19" s="341">
        <f t="shared" ca="1" si="94"/>
        <v>20744.55</v>
      </c>
      <c r="DB19" s="606">
        <f t="shared" ca="1" si="95"/>
        <v>3734.02</v>
      </c>
      <c r="DC19" s="606"/>
      <c r="DD19" s="606">
        <f t="shared" ca="1" si="96"/>
        <v>255.6</v>
      </c>
      <c r="DE19" s="125">
        <f t="shared" ca="1" si="97"/>
        <v>0</v>
      </c>
      <c r="DF19" s="125">
        <f t="shared" ca="1" si="98"/>
        <v>0</v>
      </c>
      <c r="DG19" s="125">
        <f t="shared" ca="1" si="99"/>
        <v>0</v>
      </c>
      <c r="DH19" s="125">
        <f t="shared" ca="1" si="100"/>
        <v>3989.62</v>
      </c>
      <c r="DI19" s="125">
        <f t="shared" ca="1" si="101"/>
        <v>4415.88</v>
      </c>
      <c r="DJ19" s="125">
        <f t="shared" ca="1" si="102"/>
        <v>3734.02</v>
      </c>
      <c r="DK19" s="125">
        <f t="shared" ca="1" si="103"/>
        <v>20488.95</v>
      </c>
      <c r="DL19" s="125">
        <f t="shared" ca="1" si="104"/>
        <v>0</v>
      </c>
      <c r="DM19" s="125">
        <f t="shared" ca="1" si="105"/>
        <v>0</v>
      </c>
      <c r="DN19" s="340" t="str">
        <f t="shared" ca="1" si="106"/>
        <v xml:space="preserve">30 від 01.03   </v>
      </c>
      <c r="DO19" s="340" t="str">
        <f t="shared" ca="1" si="107"/>
        <v>Черній Л.В.</v>
      </c>
      <c r="DP19" s="340" t="str">
        <f t="shared" ca="1" si="108"/>
        <v>Черній</v>
      </c>
      <c r="DQ19" s="340" t="str">
        <f t="shared" ca="1" si="109"/>
        <v>Лариса</v>
      </c>
      <c r="DR19" s="340" t="str">
        <f t="shared" ca="1" si="111"/>
        <v>Валентинівна</v>
      </c>
      <c r="DS19" s="340">
        <f t="shared" ca="1" si="110"/>
        <v>3008415021</v>
      </c>
    </row>
    <row r="20" spans="1:123">
      <c r="A20">
        <f t="shared" ca="1" si="7"/>
        <v>17</v>
      </c>
      <c r="B20" t="str">
        <f t="shared" ca="1" si="8"/>
        <v>Спеціаліст - оператор</v>
      </c>
      <c r="C20" t="str">
        <f t="shared" ca="1" si="9"/>
        <v>сол-т</v>
      </c>
      <c r="D20" t="str">
        <f t="shared" ca="1" si="10"/>
        <v>Сухина Т.М.</v>
      </c>
      <c r="E20">
        <f t="shared" ca="1" si="11"/>
        <v>0</v>
      </c>
      <c r="F20">
        <f t="shared" ca="1" si="12"/>
        <v>0</v>
      </c>
      <c r="G20" s="123" t="str">
        <f t="shared" ca="1" si="13"/>
        <v>5.7.17</v>
      </c>
      <c r="H20" s="123" t="str">
        <f t="shared" ca="1" si="13"/>
        <v>5.7.17</v>
      </c>
      <c r="I20" s="123" t="str">
        <f t="shared" ca="1" si="13"/>
        <v>5.7.17</v>
      </c>
      <c r="J20" s="123" t="str">
        <f t="shared" ca="1" si="13"/>
        <v>5.7.17</v>
      </c>
      <c r="K20" s="123" t="str">
        <f t="shared" ca="1" si="13"/>
        <v>5.7.17</v>
      </c>
      <c r="L20" s="123" t="str">
        <f t="shared" ca="1" si="13"/>
        <v>5.7.17</v>
      </c>
      <c r="M20" s="123" t="str">
        <f t="shared" ca="1" si="13"/>
        <v>5.7.17</v>
      </c>
      <c r="N20" s="123" t="str">
        <f t="shared" ca="1" si="13"/>
        <v>5.7.17</v>
      </c>
      <c r="O20" s="123">
        <f t="shared" ca="1" si="14"/>
        <v>4</v>
      </c>
      <c r="P20" s="123">
        <f t="shared" ca="1" si="15"/>
        <v>42535</v>
      </c>
      <c r="Q20" s="123">
        <f t="shared" ca="1" si="16"/>
        <v>0</v>
      </c>
      <c r="R20" s="123">
        <f t="shared" ca="1" si="16"/>
        <v>0</v>
      </c>
      <c r="S20" s="123">
        <f t="shared" ca="1" si="17"/>
        <v>0</v>
      </c>
      <c r="T20" s="123">
        <f t="shared" ca="1" si="18"/>
        <v>0</v>
      </c>
      <c r="U20" s="123">
        <f t="shared" ca="1" si="19"/>
        <v>0</v>
      </c>
      <c r="V20" s="123">
        <f t="shared" ca="1" si="20"/>
        <v>0</v>
      </c>
      <c r="W20" s="123">
        <f t="shared" ca="1" si="21"/>
        <v>0</v>
      </c>
      <c r="X20" s="123">
        <f t="shared" ca="1" si="22"/>
        <v>0</v>
      </c>
      <c r="Y20" s="123">
        <f t="shared" ca="1" si="23"/>
        <v>0</v>
      </c>
      <c r="Z20" s="123">
        <f t="shared" ca="1" si="24"/>
        <v>0</v>
      </c>
      <c r="AA20" s="123">
        <f t="shared" ca="1" si="25"/>
        <v>0</v>
      </c>
      <c r="AB20" s="123">
        <f t="shared" ca="1" si="26"/>
        <v>0</v>
      </c>
      <c r="AC20" s="123">
        <f t="shared" ca="1" si="27"/>
        <v>0</v>
      </c>
      <c r="AD20" s="123">
        <f t="shared" ca="1" si="28"/>
        <v>0</v>
      </c>
      <c r="AE20" s="123">
        <f t="shared" ca="1" si="29"/>
        <v>0</v>
      </c>
      <c r="AF20" s="123">
        <f t="shared" ca="1" si="30"/>
        <v>0</v>
      </c>
      <c r="AG20" s="123">
        <f t="shared" ca="1" si="31"/>
        <v>0</v>
      </c>
      <c r="AH20" s="123">
        <f t="shared" ca="1" si="32"/>
        <v>0</v>
      </c>
      <c r="AI20" s="123">
        <f t="shared" ca="1" si="33"/>
        <v>0</v>
      </c>
      <c r="AJ20" s="123">
        <f t="shared" ca="1" si="34"/>
        <v>0</v>
      </c>
      <c r="AK20" s="123">
        <f t="shared" ca="1" si="35"/>
        <v>0</v>
      </c>
      <c r="AL20" s="123">
        <f t="shared" ca="1" si="36"/>
        <v>0</v>
      </c>
      <c r="AM20" s="123">
        <f t="shared" ca="1" si="37"/>
        <v>0</v>
      </c>
      <c r="AN20" s="123">
        <f t="shared" ca="1" si="38"/>
        <v>0</v>
      </c>
      <c r="AO20" s="123">
        <f t="shared" ca="1" si="39"/>
        <v>0</v>
      </c>
      <c r="AP20" s="123">
        <f t="shared" ca="1" si="40"/>
        <v>0</v>
      </c>
      <c r="AQ20" s="123">
        <f t="shared" ca="1" si="41"/>
        <v>0</v>
      </c>
      <c r="AR20" s="123">
        <f t="shared" ca="1" si="42"/>
        <v>0</v>
      </c>
      <c r="AS20" s="123">
        <f t="shared" ca="1" si="43"/>
        <v>0</v>
      </c>
      <c r="AT20" s="123">
        <f t="shared" ca="1" si="44"/>
        <v>0</v>
      </c>
      <c r="AU20" s="123">
        <f t="shared" ca="1" si="45"/>
        <v>0</v>
      </c>
      <c r="AV20" s="123">
        <f t="shared" ca="1" si="46"/>
        <v>0</v>
      </c>
      <c r="AW20" s="123">
        <f t="shared" ca="1" si="47"/>
        <v>0</v>
      </c>
      <c r="AX20" s="123">
        <f t="shared" ca="1" si="48"/>
        <v>0</v>
      </c>
      <c r="AY20" s="123">
        <f t="shared" ca="1" si="49"/>
        <v>0</v>
      </c>
      <c r="AZ20" s="123">
        <f t="shared" ca="1" si="50"/>
        <v>0</v>
      </c>
      <c r="BA20" s="123">
        <f t="shared" ca="1" si="51"/>
        <v>0</v>
      </c>
      <c r="BB20" s="123">
        <f t="shared" ca="1" si="52"/>
        <v>0</v>
      </c>
      <c r="BC20" s="123">
        <f t="shared" ca="1" si="53"/>
        <v>0</v>
      </c>
      <c r="BD20" s="123">
        <f t="shared" ca="1" si="54"/>
        <v>0</v>
      </c>
      <c r="BE20" s="123">
        <f t="shared" ca="1" si="55"/>
        <v>0</v>
      </c>
      <c r="BF20" s="123">
        <f t="shared" ca="1" si="56"/>
        <v>0</v>
      </c>
      <c r="BG20" s="123">
        <f t="shared" ca="1" si="57"/>
        <v>0</v>
      </c>
      <c r="BH20" s="123">
        <f t="shared" ca="1" si="58"/>
        <v>0</v>
      </c>
      <c r="BI20" s="123">
        <f t="shared" ca="1" si="59"/>
        <v>0</v>
      </c>
      <c r="BJ20" s="123">
        <f t="shared" ca="1" si="60"/>
        <v>0</v>
      </c>
      <c r="BK20" s="123">
        <f t="shared" ca="1" si="61"/>
        <v>0</v>
      </c>
      <c r="BL20" s="123">
        <f t="shared" ca="1" si="62"/>
        <v>0</v>
      </c>
      <c r="BM20" s="123">
        <f t="shared" ca="1" si="63"/>
        <v>0</v>
      </c>
      <c r="BN20" s="123">
        <f t="shared" ca="1" si="64"/>
        <v>0.65</v>
      </c>
      <c r="BO20" s="123">
        <f t="shared" ca="1" si="65"/>
        <v>28</v>
      </c>
      <c r="BP20" s="340">
        <f t="shared" ca="1" si="66"/>
        <v>0</v>
      </c>
      <c r="BQ20" s="123">
        <f t="shared" ca="1" si="67"/>
        <v>0</v>
      </c>
      <c r="BR20" s="123">
        <f t="shared" ca="1" si="68"/>
        <v>0</v>
      </c>
      <c r="BS20" s="123">
        <f t="shared" ca="1" si="69"/>
        <v>0</v>
      </c>
      <c r="BT20" s="123">
        <f t="shared" ca="1" si="1"/>
        <v>0</v>
      </c>
      <c r="BU20" s="123">
        <f t="shared" ca="1" si="2"/>
        <v>0</v>
      </c>
      <c r="BV20" s="123"/>
      <c r="BW20" s="123">
        <f t="shared" ca="1" si="3"/>
        <v>0</v>
      </c>
      <c r="BX20" s="123"/>
      <c r="BY20" s="123">
        <f t="shared" ca="1" si="4"/>
        <v>0</v>
      </c>
      <c r="BZ20" s="123"/>
      <c r="CA20" s="123">
        <f t="shared" ca="1" si="5"/>
        <v>0</v>
      </c>
      <c r="CB20" s="528">
        <f t="shared" ca="1" si="6"/>
        <v>0</v>
      </c>
      <c r="CC20" s="123">
        <f t="shared" ca="1" si="70"/>
        <v>0</v>
      </c>
      <c r="CD20" s="125">
        <f t="shared" ca="1" si="71"/>
        <v>0</v>
      </c>
      <c r="CE20" s="125">
        <f t="shared" ca="1" si="72"/>
        <v>530</v>
      </c>
      <c r="CF20" s="125">
        <f t="shared" ca="1" si="73"/>
        <v>2730</v>
      </c>
      <c r="CG20" s="125">
        <f t="shared" ca="1" si="74"/>
        <v>978</v>
      </c>
      <c r="CH20" s="125">
        <f t="shared" ca="1" si="75"/>
        <v>0</v>
      </c>
      <c r="CI20" s="125">
        <f t="shared" ca="1" si="76"/>
        <v>0</v>
      </c>
      <c r="CJ20" s="125">
        <f t="shared" ca="1" si="77"/>
        <v>0</v>
      </c>
      <c r="CK20" s="125">
        <f t="shared" ca="1" si="78"/>
        <v>0</v>
      </c>
      <c r="CL20" s="125">
        <f t="shared" ca="1" si="79"/>
        <v>2754.7</v>
      </c>
      <c r="CM20" s="125">
        <f t="shared" ca="1" si="80"/>
        <v>8599.5</v>
      </c>
      <c r="CN20" s="125">
        <f t="shared" ca="1" si="81"/>
        <v>15592.2</v>
      </c>
      <c r="CO20" s="125">
        <f t="shared" ca="1" si="82"/>
        <v>0</v>
      </c>
      <c r="CP20" s="125">
        <f t="shared" ca="1" si="83"/>
        <v>0</v>
      </c>
      <c r="CQ20" s="125">
        <f t="shared" ca="1" si="84"/>
        <v>0</v>
      </c>
      <c r="CR20" s="125">
        <f t="shared" ca="1" si="85"/>
        <v>0</v>
      </c>
      <c r="CS20" s="125">
        <f t="shared" ca="1" si="86"/>
        <v>0</v>
      </c>
      <c r="CT20" s="125">
        <f t="shared" ca="1" si="87"/>
        <v>0</v>
      </c>
      <c r="CU20" s="125">
        <f t="shared" ca="1" si="88"/>
        <v>0</v>
      </c>
      <c r="CV20" s="125">
        <f t="shared" ca="1" si="89"/>
        <v>0</v>
      </c>
      <c r="CW20" s="125">
        <f t="shared" ca="1" si="90"/>
        <v>0</v>
      </c>
      <c r="CX20" s="125">
        <f t="shared" ca="1" si="91"/>
        <v>0</v>
      </c>
      <c r="CY20" s="125">
        <f t="shared" ca="1" si="92"/>
        <v>0</v>
      </c>
      <c r="CZ20" s="125">
        <f t="shared" ca="1" si="93"/>
        <v>672.35</v>
      </c>
      <c r="DA20" s="341">
        <f t="shared" ca="1" si="94"/>
        <v>16264.55</v>
      </c>
      <c r="DB20" s="606">
        <f t="shared" ca="1" si="95"/>
        <v>2927.62</v>
      </c>
      <c r="DC20" s="606"/>
      <c r="DD20" s="606">
        <f t="shared" ca="1" si="96"/>
        <v>200.4</v>
      </c>
      <c r="DE20" s="125">
        <f t="shared" ca="1" si="97"/>
        <v>0</v>
      </c>
      <c r="DF20" s="125">
        <f t="shared" ca="1" si="98"/>
        <v>0</v>
      </c>
      <c r="DG20" s="125">
        <f t="shared" ca="1" si="99"/>
        <v>0</v>
      </c>
      <c r="DH20" s="125">
        <f t="shared" ca="1" si="100"/>
        <v>3128.02</v>
      </c>
      <c r="DI20" s="125">
        <f t="shared" ca="1" si="101"/>
        <v>3430.28</v>
      </c>
      <c r="DJ20" s="125">
        <f t="shared" ca="1" si="102"/>
        <v>2927.62</v>
      </c>
      <c r="DK20" s="125">
        <f t="shared" ca="1" si="103"/>
        <v>16064.15</v>
      </c>
      <c r="DL20" s="125">
        <f t="shared" ca="1" si="104"/>
        <v>0</v>
      </c>
      <c r="DM20" s="125">
        <f t="shared" ca="1" si="105"/>
        <v>0</v>
      </c>
      <c r="DN20" s="340" t="str">
        <f t="shared" ca="1" si="106"/>
        <v xml:space="preserve">30 від 01.03   </v>
      </c>
      <c r="DO20" s="340" t="str">
        <f t="shared" ca="1" si="107"/>
        <v>Сухина Т.М.</v>
      </c>
      <c r="DP20" s="340" t="str">
        <f t="shared" ca="1" si="108"/>
        <v>Сухина</v>
      </c>
      <c r="DQ20" s="340" t="str">
        <f t="shared" ca="1" si="109"/>
        <v>Тетяна</v>
      </c>
      <c r="DR20" s="340" t="str">
        <f t="shared" ca="1" si="111"/>
        <v>Михайлівна</v>
      </c>
      <c r="DS20" s="340">
        <f t="shared" ca="1" si="110"/>
        <v>3300116906</v>
      </c>
    </row>
    <row r="21" spans="1:123">
      <c r="A21">
        <f t="shared" ca="1" si="7"/>
        <v>18</v>
      </c>
      <c r="B21" t="str">
        <f t="shared" ca="1" si="8"/>
        <v>Водій-електрик -молодший спеціаліст</v>
      </c>
      <c r="C21" t="str">
        <f t="shared" ca="1" si="9"/>
        <v>ст. м-с</v>
      </c>
      <c r="D21" t="str">
        <f t="shared" ca="1" si="10"/>
        <v>Костецький С.Д.</v>
      </c>
      <c r="E21">
        <f t="shared" ca="1" si="11"/>
        <v>0</v>
      </c>
      <c r="F21">
        <f t="shared" ca="1" si="12"/>
        <v>0</v>
      </c>
      <c r="G21" s="123" t="str">
        <f t="shared" ca="1" si="13"/>
        <v>8.10.7</v>
      </c>
      <c r="H21" s="123" t="str">
        <f t="shared" ca="1" si="13"/>
        <v>8.10.7</v>
      </c>
      <c r="I21" s="123" t="str">
        <f t="shared" ca="1" si="13"/>
        <v>8.10.7</v>
      </c>
      <c r="J21" s="123" t="str">
        <f t="shared" ca="1" si="13"/>
        <v>8.10.7</v>
      </c>
      <c r="K21" s="123" t="str">
        <f t="shared" ca="1" si="13"/>
        <v>8.10.7</v>
      </c>
      <c r="L21" s="123" t="str">
        <f t="shared" ca="1" si="13"/>
        <v>8.10.7</v>
      </c>
      <c r="M21" s="123" t="str">
        <f t="shared" ca="1" si="13"/>
        <v>8.10.7</v>
      </c>
      <c r="N21" s="123" t="str">
        <f t="shared" ca="1" si="13"/>
        <v>8.10.7</v>
      </c>
      <c r="O21" s="123">
        <f t="shared" ca="1" si="14"/>
        <v>5</v>
      </c>
      <c r="P21" s="123">
        <f t="shared" ca="1" si="15"/>
        <v>41357</v>
      </c>
      <c r="Q21" s="123">
        <f t="shared" ca="1" si="16"/>
        <v>0</v>
      </c>
      <c r="R21" s="123">
        <f t="shared" ca="1" si="16"/>
        <v>0</v>
      </c>
      <c r="S21" s="123">
        <f t="shared" ca="1" si="17"/>
        <v>0</v>
      </c>
      <c r="T21" s="123">
        <f t="shared" ca="1" si="18"/>
        <v>0</v>
      </c>
      <c r="U21" s="123">
        <f t="shared" ca="1" si="19"/>
        <v>0</v>
      </c>
      <c r="V21" s="123">
        <f t="shared" ca="1" si="20"/>
        <v>0</v>
      </c>
      <c r="W21" s="123">
        <f t="shared" ca="1" si="21"/>
        <v>0</v>
      </c>
      <c r="X21" s="123">
        <f t="shared" ca="1" si="22"/>
        <v>0</v>
      </c>
      <c r="Y21" s="123">
        <f t="shared" ca="1" si="23"/>
        <v>0</v>
      </c>
      <c r="Z21" s="123">
        <f t="shared" ca="1" si="24"/>
        <v>0</v>
      </c>
      <c r="AA21" s="123">
        <f t="shared" ca="1" si="25"/>
        <v>0</v>
      </c>
      <c r="AB21" s="123">
        <f t="shared" ca="1" si="26"/>
        <v>0</v>
      </c>
      <c r="AC21" s="123">
        <f t="shared" ca="1" si="27"/>
        <v>0</v>
      </c>
      <c r="AD21" s="123">
        <f t="shared" ca="1" si="28"/>
        <v>0</v>
      </c>
      <c r="AE21" s="123">
        <f t="shared" ca="1" si="29"/>
        <v>0</v>
      </c>
      <c r="AF21" s="123">
        <f t="shared" ca="1" si="30"/>
        <v>0</v>
      </c>
      <c r="AG21" s="123">
        <f t="shared" ca="1" si="31"/>
        <v>0</v>
      </c>
      <c r="AH21" s="123">
        <f t="shared" ca="1" si="32"/>
        <v>0</v>
      </c>
      <c r="AI21" s="123">
        <f t="shared" ca="1" si="33"/>
        <v>0</v>
      </c>
      <c r="AJ21" s="123">
        <f t="shared" ca="1" si="34"/>
        <v>0</v>
      </c>
      <c r="AK21" s="123">
        <f t="shared" ca="1" si="35"/>
        <v>0</v>
      </c>
      <c r="AL21" s="123">
        <f t="shared" ca="1" si="36"/>
        <v>0</v>
      </c>
      <c r="AM21" s="123">
        <f t="shared" ca="1" si="37"/>
        <v>0</v>
      </c>
      <c r="AN21" s="123">
        <f t="shared" ca="1" si="38"/>
        <v>0</v>
      </c>
      <c r="AO21" s="123">
        <f t="shared" ca="1" si="39"/>
        <v>0</v>
      </c>
      <c r="AP21" s="123">
        <f t="shared" ca="1" si="40"/>
        <v>0</v>
      </c>
      <c r="AQ21" s="123">
        <f t="shared" ca="1" si="41"/>
        <v>0</v>
      </c>
      <c r="AR21" s="123">
        <f t="shared" ca="1" si="42"/>
        <v>0</v>
      </c>
      <c r="AS21" s="123">
        <f t="shared" ca="1" si="43"/>
        <v>0</v>
      </c>
      <c r="AT21" s="123">
        <f t="shared" ca="1" si="44"/>
        <v>0</v>
      </c>
      <c r="AU21" s="123">
        <f t="shared" ca="1" si="45"/>
        <v>0</v>
      </c>
      <c r="AV21" s="123">
        <f t="shared" ca="1" si="46"/>
        <v>0</v>
      </c>
      <c r="AW21" s="123">
        <f t="shared" ca="1" si="47"/>
        <v>0</v>
      </c>
      <c r="AX21" s="123">
        <f t="shared" ca="1" si="48"/>
        <v>0</v>
      </c>
      <c r="AY21" s="123">
        <f t="shared" ca="1" si="49"/>
        <v>0</v>
      </c>
      <c r="AZ21" s="123">
        <f t="shared" ca="1" si="50"/>
        <v>0</v>
      </c>
      <c r="BA21" s="123">
        <f t="shared" ca="1" si="51"/>
        <v>0</v>
      </c>
      <c r="BB21" s="123">
        <f t="shared" ca="1" si="52"/>
        <v>0</v>
      </c>
      <c r="BC21" s="123">
        <f t="shared" ca="1" si="53"/>
        <v>0</v>
      </c>
      <c r="BD21" s="123">
        <f t="shared" ca="1" si="54"/>
        <v>0</v>
      </c>
      <c r="BE21" s="123">
        <f t="shared" ca="1" si="55"/>
        <v>0</v>
      </c>
      <c r="BF21" s="123">
        <f t="shared" ca="1" si="56"/>
        <v>0</v>
      </c>
      <c r="BG21" s="123">
        <f t="shared" ca="1" si="57"/>
        <v>0</v>
      </c>
      <c r="BH21" s="123">
        <f t="shared" ca="1" si="58"/>
        <v>0</v>
      </c>
      <c r="BI21" s="123">
        <f t="shared" ca="1" si="59"/>
        <v>0</v>
      </c>
      <c r="BJ21" s="123">
        <f t="shared" ca="1" si="60"/>
        <v>0</v>
      </c>
      <c r="BK21" s="123">
        <f t="shared" ca="1" si="61"/>
        <v>0</v>
      </c>
      <c r="BL21" s="123">
        <f t="shared" ca="1" si="62"/>
        <v>0</v>
      </c>
      <c r="BM21" s="123">
        <f t="shared" ca="1" si="63"/>
        <v>0</v>
      </c>
      <c r="BN21" s="123">
        <f t="shared" ca="1" si="64"/>
        <v>0.65</v>
      </c>
      <c r="BO21" s="123">
        <f t="shared" ca="1" si="65"/>
        <v>28</v>
      </c>
      <c r="BP21" s="340">
        <f t="shared" ca="1" si="66"/>
        <v>0</v>
      </c>
      <c r="BQ21" s="123">
        <f t="shared" ca="1" si="67"/>
        <v>0</v>
      </c>
      <c r="BR21" s="123">
        <f t="shared" ca="1" si="68"/>
        <v>0</v>
      </c>
      <c r="BS21" s="123">
        <f t="shared" ca="1" si="69"/>
        <v>0</v>
      </c>
      <c r="BT21" s="123">
        <f t="shared" ca="1" si="1"/>
        <v>0</v>
      </c>
      <c r="BU21" s="123">
        <f t="shared" ca="1" si="2"/>
        <v>0</v>
      </c>
      <c r="BV21" s="123"/>
      <c r="BW21" s="123">
        <f t="shared" ca="1" si="3"/>
        <v>0</v>
      </c>
      <c r="BX21" s="123"/>
      <c r="BY21" s="123">
        <f t="shared" ca="1" si="4"/>
        <v>0</v>
      </c>
      <c r="BZ21" s="123"/>
      <c r="CA21" s="123">
        <f t="shared" ca="1" si="5"/>
        <v>0</v>
      </c>
      <c r="CB21" s="528">
        <f t="shared" ca="1" si="6"/>
        <v>0</v>
      </c>
      <c r="CC21" s="123">
        <f t="shared" ca="1" si="70"/>
        <v>0</v>
      </c>
      <c r="CD21" s="125">
        <f t="shared" ca="1" si="71"/>
        <v>0</v>
      </c>
      <c r="CE21" s="125">
        <f t="shared" ca="1" si="72"/>
        <v>600</v>
      </c>
      <c r="CF21" s="125">
        <f t="shared" ca="1" si="73"/>
        <v>2820</v>
      </c>
      <c r="CG21" s="125">
        <f t="shared" ca="1" si="74"/>
        <v>1026</v>
      </c>
      <c r="CH21" s="125">
        <f t="shared" ca="1" si="75"/>
        <v>0</v>
      </c>
      <c r="CI21" s="125">
        <f t="shared" ca="1" si="76"/>
        <v>0</v>
      </c>
      <c r="CJ21" s="125">
        <f t="shared" ca="1" si="77"/>
        <v>0</v>
      </c>
      <c r="CK21" s="125">
        <f t="shared" ca="1" si="78"/>
        <v>0</v>
      </c>
      <c r="CL21" s="125">
        <f t="shared" ca="1" si="79"/>
        <v>2889.9</v>
      </c>
      <c r="CM21" s="125">
        <f t="shared" ca="1" si="80"/>
        <v>8657.4</v>
      </c>
      <c r="CN21" s="125">
        <f t="shared" ca="1" si="81"/>
        <v>15993.3</v>
      </c>
      <c r="CO21" s="125">
        <f t="shared" ca="1" si="82"/>
        <v>0</v>
      </c>
      <c r="CP21" s="125">
        <f t="shared" ca="1" si="83"/>
        <v>0</v>
      </c>
      <c r="CQ21" s="125">
        <f t="shared" ca="1" si="84"/>
        <v>0</v>
      </c>
      <c r="CR21" s="125">
        <f t="shared" ca="1" si="85"/>
        <v>0</v>
      </c>
      <c r="CS21" s="125">
        <f t="shared" ca="1" si="86"/>
        <v>0</v>
      </c>
      <c r="CT21" s="125">
        <f t="shared" ca="1" si="87"/>
        <v>0</v>
      </c>
      <c r="CU21" s="125">
        <f t="shared" ca="1" si="88"/>
        <v>0</v>
      </c>
      <c r="CV21" s="125">
        <f t="shared" ca="1" si="89"/>
        <v>0</v>
      </c>
      <c r="CW21" s="125">
        <f t="shared" ca="1" si="90"/>
        <v>0</v>
      </c>
      <c r="CX21" s="125">
        <f t="shared" ca="1" si="91"/>
        <v>0</v>
      </c>
      <c r="CY21" s="125">
        <f t="shared" ca="1" si="92"/>
        <v>0</v>
      </c>
      <c r="CZ21" s="125">
        <f t="shared" ca="1" si="93"/>
        <v>672.35</v>
      </c>
      <c r="DA21" s="341">
        <f t="shared" ca="1" si="94"/>
        <v>16665.650000000001</v>
      </c>
      <c r="DB21" s="606">
        <f t="shared" ca="1" si="95"/>
        <v>2999.82</v>
      </c>
      <c r="DC21" s="606"/>
      <c r="DD21" s="606">
        <f t="shared" ca="1" si="96"/>
        <v>205.34</v>
      </c>
      <c r="DE21" s="125">
        <f t="shared" ca="1" si="97"/>
        <v>5481.28</v>
      </c>
      <c r="DF21" s="125">
        <f t="shared" ca="1" si="98"/>
        <v>0</v>
      </c>
      <c r="DG21" s="125">
        <f t="shared" ca="1" si="99"/>
        <v>0</v>
      </c>
      <c r="DH21" s="125">
        <f t="shared" ca="1" si="100"/>
        <v>8686.44</v>
      </c>
      <c r="DI21" s="125">
        <f t="shared" ca="1" si="101"/>
        <v>3518.53</v>
      </c>
      <c r="DJ21" s="125">
        <f t="shared" ca="1" si="102"/>
        <v>2999.82</v>
      </c>
      <c r="DK21" s="125">
        <f t="shared" ca="1" si="103"/>
        <v>10979.03</v>
      </c>
      <c r="DL21" s="125">
        <f t="shared" ca="1" si="104"/>
        <v>0</v>
      </c>
      <c r="DM21" s="125">
        <f t="shared" ca="1" si="105"/>
        <v>0</v>
      </c>
      <c r="DN21" s="340" t="str">
        <f t="shared" ca="1" si="106"/>
        <v xml:space="preserve">30 від 01.03   </v>
      </c>
      <c r="DO21" s="340" t="str">
        <f t="shared" ca="1" si="107"/>
        <v>Костецький С.Д.</v>
      </c>
      <c r="DP21" s="340" t="str">
        <f t="shared" ca="1" si="108"/>
        <v>Костецький</v>
      </c>
      <c r="DQ21" s="340" t="str">
        <f t="shared" ca="1" si="109"/>
        <v>Сергій</v>
      </c>
      <c r="DR21" s="340" t="str">
        <f t="shared" ca="1" si="111"/>
        <v>Дмитрович</v>
      </c>
      <c r="DS21" s="340">
        <f t="shared" ca="1" si="110"/>
        <v>2898402777</v>
      </c>
    </row>
    <row r="22" spans="1:123">
      <c r="A22">
        <f t="shared" ca="1" si="7"/>
        <v>0</v>
      </c>
      <c r="B22">
        <f t="shared" ca="1" si="8"/>
        <v>0</v>
      </c>
      <c r="C22">
        <f t="shared" ca="1" si="9"/>
        <v>0</v>
      </c>
      <c r="D22" t="str">
        <f t="shared" ca="1" si="10"/>
        <v xml:space="preserve"> </v>
      </c>
      <c r="E22">
        <f t="shared" ca="1" si="11"/>
        <v>0</v>
      </c>
      <c r="F22">
        <f t="shared" ca="1" si="12"/>
        <v>0</v>
      </c>
      <c r="G22" s="123" t="str">
        <f t="shared" ca="1" si="13"/>
        <v>0.0.0</v>
      </c>
      <c r="H22" s="123" t="str">
        <f t="shared" ca="1" si="13"/>
        <v>0.0.0</v>
      </c>
      <c r="I22" s="123" t="str">
        <f t="shared" ca="1" si="13"/>
        <v>0.0.0</v>
      </c>
      <c r="J22" s="123" t="str">
        <f t="shared" ca="1" si="13"/>
        <v>0.0.0</v>
      </c>
      <c r="K22" s="123" t="str">
        <f t="shared" ca="1" si="13"/>
        <v>0.0.0</v>
      </c>
      <c r="L22" s="123" t="str">
        <f t="shared" ca="1" si="13"/>
        <v>0.0.0</v>
      </c>
      <c r="M22" s="123" t="str">
        <f t="shared" ca="1" si="13"/>
        <v>0.0.0</v>
      </c>
      <c r="N22" s="123" t="str">
        <f t="shared" ca="1" si="13"/>
        <v>0.0.0</v>
      </c>
      <c r="O22" s="123">
        <f t="shared" ca="1" si="14"/>
        <v>0</v>
      </c>
      <c r="P22" s="123">
        <f t="shared" ca="1" si="15"/>
        <v>0</v>
      </c>
      <c r="Q22" s="123">
        <f t="shared" ca="1" si="16"/>
        <v>0</v>
      </c>
      <c r="R22" s="123">
        <f t="shared" ca="1" si="16"/>
        <v>0</v>
      </c>
      <c r="S22" s="123">
        <f t="shared" ca="1" si="17"/>
        <v>0</v>
      </c>
      <c r="T22" s="123">
        <f t="shared" ca="1" si="18"/>
        <v>0</v>
      </c>
      <c r="U22" s="123">
        <f t="shared" ca="1" si="19"/>
        <v>0</v>
      </c>
      <c r="V22" s="123">
        <f t="shared" ca="1" si="20"/>
        <v>0</v>
      </c>
      <c r="W22" s="123">
        <f t="shared" ca="1" si="21"/>
        <v>0</v>
      </c>
      <c r="X22" s="123">
        <f t="shared" ca="1" si="22"/>
        <v>0</v>
      </c>
      <c r="Y22" s="123">
        <f t="shared" ca="1" si="23"/>
        <v>0</v>
      </c>
      <c r="Z22" s="123">
        <f t="shared" ca="1" si="24"/>
        <v>0</v>
      </c>
      <c r="AA22" s="123">
        <f t="shared" ca="1" si="25"/>
        <v>0</v>
      </c>
      <c r="AB22" s="123">
        <f t="shared" ca="1" si="26"/>
        <v>0</v>
      </c>
      <c r="AC22" s="123">
        <f t="shared" ca="1" si="27"/>
        <v>0</v>
      </c>
      <c r="AD22" s="123">
        <f t="shared" ca="1" si="28"/>
        <v>0</v>
      </c>
      <c r="AE22" s="123">
        <f t="shared" ca="1" si="29"/>
        <v>0</v>
      </c>
      <c r="AF22" s="123">
        <f t="shared" ca="1" si="30"/>
        <v>0</v>
      </c>
      <c r="AG22" s="123">
        <f t="shared" ca="1" si="31"/>
        <v>0</v>
      </c>
      <c r="AH22" s="123">
        <f t="shared" ca="1" si="32"/>
        <v>0</v>
      </c>
      <c r="AI22" s="123">
        <f t="shared" ca="1" si="33"/>
        <v>0</v>
      </c>
      <c r="AJ22" s="123">
        <f t="shared" ca="1" si="34"/>
        <v>0</v>
      </c>
      <c r="AK22" s="123">
        <f t="shared" ca="1" si="35"/>
        <v>0</v>
      </c>
      <c r="AL22" s="123">
        <f t="shared" ca="1" si="36"/>
        <v>0</v>
      </c>
      <c r="AM22" s="123">
        <f t="shared" ca="1" si="37"/>
        <v>0</v>
      </c>
      <c r="AN22" s="123">
        <f t="shared" ca="1" si="38"/>
        <v>0</v>
      </c>
      <c r="AO22" s="123">
        <f t="shared" ca="1" si="39"/>
        <v>0</v>
      </c>
      <c r="AP22" s="123">
        <f t="shared" ca="1" si="40"/>
        <v>0</v>
      </c>
      <c r="AQ22" s="123">
        <f t="shared" ca="1" si="41"/>
        <v>0</v>
      </c>
      <c r="AR22" s="123">
        <f t="shared" ca="1" si="42"/>
        <v>0</v>
      </c>
      <c r="AS22" s="123">
        <f t="shared" ca="1" si="43"/>
        <v>0</v>
      </c>
      <c r="AT22" s="123">
        <f t="shared" ca="1" si="44"/>
        <v>0</v>
      </c>
      <c r="AU22" s="123">
        <f t="shared" ca="1" si="45"/>
        <v>0</v>
      </c>
      <c r="AV22" s="123">
        <f t="shared" ca="1" si="46"/>
        <v>0</v>
      </c>
      <c r="AW22" s="123">
        <f t="shared" ca="1" si="47"/>
        <v>0</v>
      </c>
      <c r="AX22" s="123">
        <f t="shared" ca="1" si="48"/>
        <v>0</v>
      </c>
      <c r="AY22" s="123">
        <f t="shared" ca="1" si="49"/>
        <v>0</v>
      </c>
      <c r="AZ22" s="123">
        <f t="shared" ca="1" si="50"/>
        <v>0</v>
      </c>
      <c r="BA22" s="123">
        <f t="shared" ca="1" si="51"/>
        <v>0</v>
      </c>
      <c r="BB22" s="123">
        <f t="shared" ca="1" si="52"/>
        <v>0</v>
      </c>
      <c r="BC22" s="123">
        <f t="shared" ca="1" si="53"/>
        <v>0</v>
      </c>
      <c r="BD22" s="123">
        <f t="shared" ca="1" si="54"/>
        <v>0</v>
      </c>
      <c r="BE22" s="123">
        <f t="shared" ca="1" si="55"/>
        <v>0</v>
      </c>
      <c r="BF22" s="123">
        <f t="shared" ca="1" si="56"/>
        <v>0</v>
      </c>
      <c r="BG22" s="123">
        <f t="shared" ca="1" si="57"/>
        <v>0</v>
      </c>
      <c r="BH22" s="123">
        <f t="shared" ca="1" si="58"/>
        <v>0</v>
      </c>
      <c r="BI22" s="123">
        <f t="shared" ca="1" si="59"/>
        <v>0</v>
      </c>
      <c r="BJ22" s="123">
        <f t="shared" ca="1" si="60"/>
        <v>0</v>
      </c>
      <c r="BK22" s="123">
        <f t="shared" ca="1" si="61"/>
        <v>0</v>
      </c>
      <c r="BL22" s="123">
        <f t="shared" ca="1" si="62"/>
        <v>0</v>
      </c>
      <c r="BM22" s="123">
        <f t="shared" ca="1" si="63"/>
        <v>0</v>
      </c>
      <c r="BN22" s="123">
        <f t="shared" ca="1" si="64"/>
        <v>0.65</v>
      </c>
      <c r="BO22" s="123">
        <f t="shared" ca="1" si="65"/>
        <v>0</v>
      </c>
      <c r="BP22" s="340">
        <f t="shared" ca="1" si="66"/>
        <v>0</v>
      </c>
      <c r="BQ22" s="123">
        <f t="shared" ca="1" si="67"/>
        <v>0</v>
      </c>
      <c r="BR22" s="123">
        <f t="shared" ca="1" si="68"/>
        <v>0</v>
      </c>
      <c r="BS22" s="123">
        <f t="shared" ca="1" si="69"/>
        <v>0</v>
      </c>
      <c r="BT22" s="123">
        <f t="shared" ca="1" si="1"/>
        <v>0</v>
      </c>
      <c r="BU22" s="123">
        <f t="shared" ca="1" si="2"/>
        <v>0</v>
      </c>
      <c r="BV22" s="123"/>
      <c r="BW22" s="123">
        <f t="shared" ca="1" si="3"/>
        <v>0</v>
      </c>
      <c r="BX22" s="123"/>
      <c r="BY22" s="123">
        <f t="shared" ca="1" si="4"/>
        <v>0</v>
      </c>
      <c r="BZ22" s="123"/>
      <c r="CA22" s="123">
        <f t="shared" ca="1" si="5"/>
        <v>0</v>
      </c>
      <c r="CB22" s="528">
        <f t="shared" ca="1" si="6"/>
        <v>0</v>
      </c>
      <c r="CC22" s="123">
        <f t="shared" ca="1" si="70"/>
        <v>0</v>
      </c>
      <c r="CD22" s="125">
        <f t="shared" ca="1" si="71"/>
        <v>0</v>
      </c>
      <c r="CE22" s="125">
        <f t="shared" ca="1" si="72"/>
        <v>0</v>
      </c>
      <c r="CF22" s="125">
        <f t="shared" ca="1" si="73"/>
        <v>0</v>
      </c>
      <c r="CG22" s="125">
        <f t="shared" ca="1" si="74"/>
        <v>0</v>
      </c>
      <c r="CH22" s="125">
        <f t="shared" ca="1" si="75"/>
        <v>0</v>
      </c>
      <c r="CI22" s="125">
        <f t="shared" ca="1" si="76"/>
        <v>0</v>
      </c>
      <c r="CJ22" s="125">
        <f t="shared" ca="1" si="77"/>
        <v>0</v>
      </c>
      <c r="CK22" s="125">
        <f t="shared" ca="1" si="78"/>
        <v>0</v>
      </c>
      <c r="CL22" s="125">
        <f t="shared" ca="1" si="79"/>
        <v>0</v>
      </c>
      <c r="CM22" s="125">
        <f t="shared" ca="1" si="80"/>
        <v>0</v>
      </c>
      <c r="CN22" s="125">
        <f t="shared" ca="1" si="81"/>
        <v>0</v>
      </c>
      <c r="CO22" s="125">
        <f t="shared" ca="1" si="82"/>
        <v>0</v>
      </c>
      <c r="CP22" s="125">
        <f t="shared" ca="1" si="83"/>
        <v>0</v>
      </c>
      <c r="CQ22" s="125">
        <f t="shared" ca="1" si="84"/>
        <v>0</v>
      </c>
      <c r="CR22" s="125">
        <f t="shared" ca="1" si="85"/>
        <v>0</v>
      </c>
      <c r="CS22" s="125">
        <f t="shared" ca="1" si="86"/>
        <v>0</v>
      </c>
      <c r="CT22" s="125">
        <f t="shared" ca="1" si="87"/>
        <v>0</v>
      </c>
      <c r="CU22" s="125">
        <f t="shared" ca="1" si="88"/>
        <v>0</v>
      </c>
      <c r="CV22" s="125">
        <f t="shared" ca="1" si="89"/>
        <v>0</v>
      </c>
      <c r="CW22" s="125">
        <f t="shared" ca="1" si="90"/>
        <v>0</v>
      </c>
      <c r="CX22" s="125">
        <f t="shared" ca="1" si="91"/>
        <v>0</v>
      </c>
      <c r="CY22" s="125">
        <f t="shared" ca="1" si="92"/>
        <v>0</v>
      </c>
      <c r="CZ22" s="125">
        <f t="shared" ca="1" si="93"/>
        <v>0</v>
      </c>
      <c r="DA22" s="341">
        <f t="shared" ca="1" si="94"/>
        <v>0</v>
      </c>
      <c r="DB22" s="606">
        <f t="shared" ca="1" si="95"/>
        <v>0</v>
      </c>
      <c r="DC22" s="606"/>
      <c r="DD22" s="606">
        <f t="shared" ca="1" si="96"/>
        <v>0</v>
      </c>
      <c r="DE22" s="125">
        <f t="shared" ca="1" si="97"/>
        <v>0</v>
      </c>
      <c r="DF22" s="125">
        <f t="shared" ca="1" si="98"/>
        <v>0</v>
      </c>
      <c r="DG22" s="125">
        <f t="shared" ca="1" si="99"/>
        <v>0</v>
      </c>
      <c r="DH22" s="125">
        <f t="shared" ca="1" si="100"/>
        <v>0</v>
      </c>
      <c r="DI22" s="125">
        <f t="shared" ca="1" si="101"/>
        <v>0</v>
      </c>
      <c r="DJ22" s="125">
        <f t="shared" ca="1" si="102"/>
        <v>0</v>
      </c>
      <c r="DK22" s="125">
        <f t="shared" ca="1" si="103"/>
        <v>0</v>
      </c>
      <c r="DL22" s="125">
        <f t="shared" ca="1" si="104"/>
        <v>0</v>
      </c>
      <c r="DM22" s="125">
        <f t="shared" ca="1" si="105"/>
        <v>0</v>
      </c>
      <c r="DN22" s="340" t="str">
        <f t="shared" ca="1" si="106"/>
        <v xml:space="preserve">    </v>
      </c>
      <c r="DO22" s="340" t="str">
        <f t="shared" ca="1" si="107"/>
        <v xml:space="preserve"> </v>
      </c>
      <c r="DP22" s="340">
        <f t="shared" ca="1" si="108"/>
        <v>0</v>
      </c>
      <c r="DQ22" s="340">
        <f t="shared" ca="1" si="109"/>
        <v>0</v>
      </c>
      <c r="DR22" s="340">
        <f t="shared" ca="1" si="111"/>
        <v>0</v>
      </c>
      <c r="DS22" s="340">
        <f t="shared" ca="1" si="110"/>
        <v>0</v>
      </c>
    </row>
    <row r="23" spans="1:123">
      <c r="A23">
        <f t="shared" ca="1" si="7"/>
        <v>20</v>
      </c>
      <c r="B23" t="str">
        <f t="shared" ca="1" si="8"/>
        <v>Начальник групи секретного документального забезпечення</v>
      </c>
      <c r="C23" t="str">
        <f t="shared" ca="1" si="9"/>
        <v>с-нт</v>
      </c>
      <c r="D23" t="str">
        <f t="shared" ca="1" si="10"/>
        <v>Ляшенко С.М.</v>
      </c>
      <c r="E23">
        <f t="shared" ca="1" si="11"/>
        <v>0</v>
      </c>
      <c r="F23">
        <f t="shared" ca="1" si="12"/>
        <v>0</v>
      </c>
      <c r="G23" s="123" t="str">
        <f t="shared" ca="1" si="13"/>
        <v>14.8.25</v>
      </c>
      <c r="H23" s="123" t="str">
        <f t="shared" ca="1" si="13"/>
        <v>14.8.25</v>
      </c>
      <c r="I23" s="123" t="str">
        <f t="shared" ca="1" si="13"/>
        <v>14.8.25</v>
      </c>
      <c r="J23" s="123" t="str">
        <f t="shared" ca="1" si="13"/>
        <v>14.8.25</v>
      </c>
      <c r="K23" s="123" t="str">
        <f t="shared" ca="1" si="13"/>
        <v>14.8.25</v>
      </c>
      <c r="L23" s="123" t="str">
        <f t="shared" ca="1" si="13"/>
        <v>14.8.25</v>
      </c>
      <c r="M23" s="123" t="str">
        <f t="shared" ca="1" si="13"/>
        <v>14.8.25</v>
      </c>
      <c r="N23" s="123" t="str">
        <f t="shared" ca="1" si="13"/>
        <v>14.8.25</v>
      </c>
      <c r="O23" s="123">
        <f t="shared" ca="1" si="14"/>
        <v>8</v>
      </c>
      <c r="P23" s="123">
        <f t="shared" ca="1" si="15"/>
        <v>39208</v>
      </c>
      <c r="Q23" s="123">
        <f t="shared" ca="1" si="16"/>
        <v>0</v>
      </c>
      <c r="R23" s="123">
        <f t="shared" ca="1" si="16"/>
        <v>0</v>
      </c>
      <c r="S23" s="123">
        <f t="shared" ca="1" si="17"/>
        <v>0</v>
      </c>
      <c r="T23" s="123">
        <f t="shared" ca="1" si="18"/>
        <v>0</v>
      </c>
      <c r="U23" s="123">
        <f t="shared" ca="1" si="19"/>
        <v>0</v>
      </c>
      <c r="V23" s="123">
        <f t="shared" ca="1" si="20"/>
        <v>0</v>
      </c>
      <c r="W23" s="123">
        <f t="shared" ca="1" si="21"/>
        <v>0</v>
      </c>
      <c r="X23" s="123">
        <f t="shared" ca="1" si="22"/>
        <v>0</v>
      </c>
      <c r="Y23" s="123">
        <f t="shared" ca="1" si="23"/>
        <v>0</v>
      </c>
      <c r="Z23" s="123">
        <f t="shared" ca="1" si="24"/>
        <v>0</v>
      </c>
      <c r="AA23" s="123">
        <f t="shared" ca="1" si="25"/>
        <v>0</v>
      </c>
      <c r="AB23" s="123">
        <f t="shared" ca="1" si="26"/>
        <v>0</v>
      </c>
      <c r="AC23" s="123">
        <f t="shared" ca="1" si="27"/>
        <v>0</v>
      </c>
      <c r="AD23" s="123">
        <f t="shared" ca="1" si="28"/>
        <v>0</v>
      </c>
      <c r="AE23" s="123">
        <f t="shared" ca="1" si="29"/>
        <v>0</v>
      </c>
      <c r="AF23" s="123">
        <f t="shared" ca="1" si="30"/>
        <v>0</v>
      </c>
      <c r="AG23" s="123">
        <f t="shared" ca="1" si="31"/>
        <v>0</v>
      </c>
      <c r="AH23" s="123">
        <f t="shared" ca="1" si="32"/>
        <v>0</v>
      </c>
      <c r="AI23" s="123">
        <f t="shared" ca="1" si="33"/>
        <v>0</v>
      </c>
      <c r="AJ23" s="123">
        <f t="shared" ca="1" si="34"/>
        <v>0</v>
      </c>
      <c r="AK23" s="123">
        <f t="shared" ca="1" si="35"/>
        <v>0</v>
      </c>
      <c r="AL23" s="123">
        <f t="shared" ca="1" si="36"/>
        <v>0</v>
      </c>
      <c r="AM23" s="123">
        <f t="shared" ca="1" si="37"/>
        <v>0</v>
      </c>
      <c r="AN23" s="123">
        <f t="shared" ca="1" si="38"/>
        <v>0</v>
      </c>
      <c r="AO23" s="123">
        <f t="shared" ca="1" si="39"/>
        <v>0</v>
      </c>
      <c r="AP23" s="123">
        <f t="shared" ca="1" si="40"/>
        <v>0</v>
      </c>
      <c r="AQ23" s="123">
        <f t="shared" ca="1" si="41"/>
        <v>0</v>
      </c>
      <c r="AR23" s="123">
        <f t="shared" ca="1" si="42"/>
        <v>0</v>
      </c>
      <c r="AS23" s="123">
        <f t="shared" ca="1" si="43"/>
        <v>0</v>
      </c>
      <c r="AT23" s="123">
        <f t="shared" ca="1" si="44"/>
        <v>0</v>
      </c>
      <c r="AU23" s="123">
        <f t="shared" ca="1" si="45"/>
        <v>0</v>
      </c>
      <c r="AV23" s="123">
        <f t="shared" ca="1" si="46"/>
        <v>0</v>
      </c>
      <c r="AW23" s="123">
        <f t="shared" ca="1" si="47"/>
        <v>0</v>
      </c>
      <c r="AX23" s="123">
        <f t="shared" ca="1" si="48"/>
        <v>0</v>
      </c>
      <c r="AY23" s="123">
        <f t="shared" ca="1" si="49"/>
        <v>0</v>
      </c>
      <c r="AZ23" s="123">
        <f t="shared" ca="1" si="50"/>
        <v>0</v>
      </c>
      <c r="BA23" s="123">
        <f t="shared" ca="1" si="51"/>
        <v>0</v>
      </c>
      <c r="BB23" s="123">
        <f t="shared" ca="1" si="52"/>
        <v>0</v>
      </c>
      <c r="BC23" s="123">
        <f t="shared" ca="1" si="53"/>
        <v>0</v>
      </c>
      <c r="BD23" s="123">
        <f t="shared" ca="1" si="54"/>
        <v>0</v>
      </c>
      <c r="BE23" s="123">
        <f t="shared" ca="1" si="55"/>
        <v>0</v>
      </c>
      <c r="BF23" s="123">
        <f t="shared" ca="1" si="56"/>
        <v>0</v>
      </c>
      <c r="BG23" s="123">
        <f t="shared" ca="1" si="57"/>
        <v>0</v>
      </c>
      <c r="BH23" s="123">
        <f t="shared" ca="1" si="58"/>
        <v>0</v>
      </c>
      <c r="BI23" s="123">
        <f t="shared" ca="1" si="59"/>
        <v>0</v>
      </c>
      <c r="BJ23" s="123">
        <f t="shared" ca="1" si="60"/>
        <v>0</v>
      </c>
      <c r="BK23" s="123">
        <f t="shared" ca="1" si="61"/>
        <v>0</v>
      </c>
      <c r="BL23" s="123">
        <f t="shared" ca="1" si="62"/>
        <v>0</v>
      </c>
      <c r="BM23" s="123">
        <f t="shared" ca="1" si="63"/>
        <v>0</v>
      </c>
      <c r="BN23" s="123">
        <f t="shared" ca="1" si="64"/>
        <v>0.65</v>
      </c>
      <c r="BO23" s="123">
        <f t="shared" ca="1" si="65"/>
        <v>28</v>
      </c>
      <c r="BP23" s="340">
        <f t="shared" ca="1" si="66"/>
        <v>0</v>
      </c>
      <c r="BQ23" s="123">
        <f t="shared" ca="1" si="67"/>
        <v>0</v>
      </c>
      <c r="BR23" s="123">
        <f t="shared" ca="1" si="68"/>
        <v>0</v>
      </c>
      <c r="BS23" s="123">
        <f t="shared" ca="1" si="69"/>
        <v>0</v>
      </c>
      <c r="BT23" s="123">
        <f t="shared" ca="1" si="1"/>
        <v>0</v>
      </c>
      <c r="BU23" s="123">
        <f t="shared" ca="1" si="2"/>
        <v>0</v>
      </c>
      <c r="BV23" s="123"/>
      <c r="BW23" s="123">
        <f t="shared" ca="1" si="3"/>
        <v>0</v>
      </c>
      <c r="BX23" s="123"/>
      <c r="BY23" s="123">
        <f t="shared" ca="1" si="4"/>
        <v>0</v>
      </c>
      <c r="BZ23" s="123"/>
      <c r="CA23" s="123">
        <f t="shared" ca="1" si="5"/>
        <v>0</v>
      </c>
      <c r="CB23" s="528">
        <f t="shared" ca="1" si="6"/>
        <v>0</v>
      </c>
      <c r="CC23" s="123">
        <f t="shared" ca="1" si="70"/>
        <v>0</v>
      </c>
      <c r="CD23" s="125">
        <f t="shared" ca="1" si="71"/>
        <v>0</v>
      </c>
      <c r="CE23" s="125">
        <f t="shared" ca="1" si="72"/>
        <v>740</v>
      </c>
      <c r="CF23" s="125">
        <f t="shared" ca="1" si="73"/>
        <v>3080</v>
      </c>
      <c r="CG23" s="125">
        <f t="shared" ca="1" si="74"/>
        <v>1337</v>
      </c>
      <c r="CH23" s="125">
        <f t="shared" ca="1" si="75"/>
        <v>0</v>
      </c>
      <c r="CI23" s="125">
        <f t="shared" ca="1" si="76"/>
        <v>0</v>
      </c>
      <c r="CJ23" s="125">
        <f t="shared" ca="1" si="77"/>
        <v>0</v>
      </c>
      <c r="CK23" s="125">
        <f t="shared" ca="1" si="78"/>
        <v>0</v>
      </c>
      <c r="CL23" s="125">
        <f t="shared" ca="1" si="79"/>
        <v>3352.05</v>
      </c>
      <c r="CM23" s="125">
        <f t="shared" ca="1" si="80"/>
        <v>8716.4</v>
      </c>
      <c r="CN23" s="125">
        <f t="shared" ca="1" si="81"/>
        <v>17225.45</v>
      </c>
      <c r="CO23" s="125">
        <f t="shared" ca="1" si="82"/>
        <v>0</v>
      </c>
      <c r="CP23" s="125">
        <f t="shared" ca="1" si="83"/>
        <v>0</v>
      </c>
      <c r="CQ23" s="125">
        <f t="shared" ca="1" si="84"/>
        <v>0</v>
      </c>
      <c r="CR23" s="125">
        <f t="shared" ca="1" si="85"/>
        <v>0</v>
      </c>
      <c r="CS23" s="125">
        <f t="shared" ca="1" si="86"/>
        <v>0</v>
      </c>
      <c r="CT23" s="125">
        <f t="shared" ca="1" si="87"/>
        <v>0</v>
      </c>
      <c r="CU23" s="125">
        <f t="shared" ca="1" si="88"/>
        <v>0</v>
      </c>
      <c r="CV23" s="125">
        <f t="shared" ca="1" si="89"/>
        <v>0</v>
      </c>
      <c r="CW23" s="125">
        <f t="shared" ca="1" si="90"/>
        <v>0</v>
      </c>
      <c r="CX23" s="125">
        <f t="shared" ca="1" si="91"/>
        <v>0</v>
      </c>
      <c r="CY23" s="125">
        <f t="shared" ca="1" si="92"/>
        <v>0</v>
      </c>
      <c r="CZ23" s="125">
        <f t="shared" ca="1" si="93"/>
        <v>672.35</v>
      </c>
      <c r="DA23" s="341">
        <f t="shared" ca="1" si="94"/>
        <v>17897.8</v>
      </c>
      <c r="DB23" s="606">
        <f t="shared" ca="1" si="95"/>
        <v>3221.6</v>
      </c>
      <c r="DC23" s="606"/>
      <c r="DD23" s="606">
        <f t="shared" ca="1" si="96"/>
        <v>220.53</v>
      </c>
      <c r="DE23" s="125">
        <f t="shared" ca="1" si="97"/>
        <v>8838.64</v>
      </c>
      <c r="DF23" s="125">
        <f t="shared" ca="1" si="98"/>
        <v>0</v>
      </c>
      <c r="DG23" s="125">
        <f t="shared" ca="1" si="99"/>
        <v>0</v>
      </c>
      <c r="DH23" s="125">
        <f t="shared" ca="1" si="100"/>
        <v>12280.77</v>
      </c>
      <c r="DI23" s="125">
        <f t="shared" ca="1" si="101"/>
        <v>3789.6</v>
      </c>
      <c r="DJ23" s="125">
        <f t="shared" ca="1" si="102"/>
        <v>3221.6</v>
      </c>
      <c r="DK23" s="125">
        <f t="shared" ca="1" si="103"/>
        <v>8838.6299999999992</v>
      </c>
      <c r="DL23" s="125">
        <f t="shared" ca="1" si="104"/>
        <v>0</v>
      </c>
      <c r="DM23" s="125">
        <f t="shared" ca="1" si="105"/>
        <v>0</v>
      </c>
      <c r="DN23" s="340" t="str">
        <f t="shared" ca="1" si="106"/>
        <v xml:space="preserve">30 від 01.03   </v>
      </c>
      <c r="DO23" s="340" t="str">
        <f t="shared" ca="1" si="107"/>
        <v>Ляшенко С.М.</v>
      </c>
      <c r="DP23" s="340" t="str">
        <f t="shared" ca="1" si="108"/>
        <v>Ляшенко</v>
      </c>
      <c r="DQ23" s="340" t="str">
        <f t="shared" ca="1" si="109"/>
        <v>Сергій</v>
      </c>
      <c r="DR23" s="340" t="str">
        <f t="shared" ca="1" si="111"/>
        <v>Миколайович</v>
      </c>
      <c r="DS23" s="340">
        <f t="shared" ca="1" si="110"/>
        <v>3228719072</v>
      </c>
    </row>
    <row r="24" spans="1:123">
      <c r="A24">
        <f t="shared" ca="1" si="7"/>
        <v>21</v>
      </c>
      <c r="B24" t="str">
        <f t="shared" ca="1" si="8"/>
        <v>Відповідальний виконавець</v>
      </c>
      <c r="C24">
        <f t="shared" ca="1" si="9"/>
        <v>0</v>
      </c>
      <c r="D24" t="str">
        <f t="shared" ca="1" si="10"/>
        <v>ВАКАНТ</v>
      </c>
      <c r="E24">
        <f t="shared" ca="1" si="11"/>
        <v>0</v>
      </c>
      <c r="F24">
        <f t="shared" ca="1" si="12"/>
        <v>0</v>
      </c>
      <c r="G24" s="123" t="str">
        <f t="shared" ca="1" si="13"/>
        <v>0.0.0</v>
      </c>
      <c r="H24" s="123" t="str">
        <f t="shared" ca="1" si="13"/>
        <v>0.0.0</v>
      </c>
      <c r="I24" s="123" t="str">
        <f t="shared" ca="1" si="13"/>
        <v>0.0.0</v>
      </c>
      <c r="J24" s="123" t="str">
        <f t="shared" ca="1" si="13"/>
        <v>0.0.0</v>
      </c>
      <c r="K24" s="123" t="str">
        <f t="shared" ca="1" si="13"/>
        <v>0.0.0</v>
      </c>
      <c r="L24" s="123" t="str">
        <f t="shared" ca="1" si="13"/>
        <v>0.0.0</v>
      </c>
      <c r="M24" s="123" t="str">
        <f t="shared" ca="1" si="13"/>
        <v>0.0.0</v>
      </c>
      <c r="N24" s="123" t="str">
        <f t="shared" ca="1" si="13"/>
        <v>0.0.0</v>
      </c>
      <c r="O24" s="123">
        <f t="shared" ca="1" si="14"/>
        <v>8</v>
      </c>
      <c r="P24" s="123">
        <f t="shared" ca="1" si="15"/>
        <v>0</v>
      </c>
      <c r="Q24" s="123">
        <f t="shared" ca="1" si="16"/>
        <v>0</v>
      </c>
      <c r="R24" s="123">
        <f t="shared" ca="1" si="16"/>
        <v>0</v>
      </c>
      <c r="S24" s="123">
        <f t="shared" ca="1" si="17"/>
        <v>0</v>
      </c>
      <c r="T24" s="123">
        <f t="shared" ca="1" si="18"/>
        <v>0</v>
      </c>
      <c r="U24" s="123">
        <f t="shared" ca="1" si="19"/>
        <v>0</v>
      </c>
      <c r="V24" s="123">
        <f t="shared" ca="1" si="20"/>
        <v>0</v>
      </c>
      <c r="W24" s="123">
        <f t="shared" ca="1" si="21"/>
        <v>0</v>
      </c>
      <c r="X24" s="123">
        <f t="shared" ca="1" si="22"/>
        <v>0</v>
      </c>
      <c r="Y24" s="123">
        <f t="shared" ca="1" si="23"/>
        <v>0</v>
      </c>
      <c r="Z24" s="123">
        <f t="shared" ca="1" si="24"/>
        <v>0</v>
      </c>
      <c r="AA24" s="123">
        <f t="shared" ca="1" si="25"/>
        <v>0</v>
      </c>
      <c r="AB24" s="123">
        <f t="shared" ca="1" si="26"/>
        <v>0</v>
      </c>
      <c r="AC24" s="123">
        <f t="shared" ca="1" si="27"/>
        <v>0</v>
      </c>
      <c r="AD24" s="123">
        <f t="shared" ca="1" si="28"/>
        <v>0</v>
      </c>
      <c r="AE24" s="123">
        <f t="shared" ca="1" si="29"/>
        <v>0</v>
      </c>
      <c r="AF24" s="123">
        <f t="shared" ca="1" si="30"/>
        <v>0</v>
      </c>
      <c r="AG24" s="123">
        <f t="shared" ca="1" si="31"/>
        <v>0</v>
      </c>
      <c r="AH24" s="123">
        <f t="shared" ca="1" si="32"/>
        <v>0</v>
      </c>
      <c r="AI24" s="123">
        <f t="shared" ca="1" si="33"/>
        <v>0</v>
      </c>
      <c r="AJ24" s="123">
        <f t="shared" ca="1" si="34"/>
        <v>0</v>
      </c>
      <c r="AK24" s="123">
        <f t="shared" ca="1" si="35"/>
        <v>0</v>
      </c>
      <c r="AL24" s="123">
        <f t="shared" ca="1" si="36"/>
        <v>0</v>
      </c>
      <c r="AM24" s="123">
        <f t="shared" ca="1" si="37"/>
        <v>0</v>
      </c>
      <c r="AN24" s="123">
        <f t="shared" ca="1" si="38"/>
        <v>0</v>
      </c>
      <c r="AO24" s="123">
        <f t="shared" ca="1" si="39"/>
        <v>0</v>
      </c>
      <c r="AP24" s="123">
        <f t="shared" ca="1" si="40"/>
        <v>0</v>
      </c>
      <c r="AQ24" s="123">
        <f t="shared" ca="1" si="41"/>
        <v>0</v>
      </c>
      <c r="AR24" s="123">
        <f t="shared" ca="1" si="42"/>
        <v>0</v>
      </c>
      <c r="AS24" s="123">
        <f t="shared" ca="1" si="43"/>
        <v>0</v>
      </c>
      <c r="AT24" s="123">
        <f t="shared" ca="1" si="44"/>
        <v>0</v>
      </c>
      <c r="AU24" s="123">
        <f t="shared" ca="1" si="45"/>
        <v>0</v>
      </c>
      <c r="AV24" s="123">
        <f t="shared" ca="1" si="46"/>
        <v>0</v>
      </c>
      <c r="AW24" s="123">
        <f t="shared" ca="1" si="47"/>
        <v>0</v>
      </c>
      <c r="AX24" s="123">
        <f t="shared" ca="1" si="48"/>
        <v>0</v>
      </c>
      <c r="AY24" s="123">
        <f t="shared" ca="1" si="49"/>
        <v>0</v>
      </c>
      <c r="AZ24" s="123">
        <f t="shared" ca="1" si="50"/>
        <v>0</v>
      </c>
      <c r="BA24" s="123">
        <f t="shared" ca="1" si="51"/>
        <v>0</v>
      </c>
      <c r="BB24" s="123">
        <f t="shared" ca="1" si="52"/>
        <v>0</v>
      </c>
      <c r="BC24" s="123">
        <f t="shared" ca="1" si="53"/>
        <v>0</v>
      </c>
      <c r="BD24" s="123">
        <f t="shared" ca="1" si="54"/>
        <v>0</v>
      </c>
      <c r="BE24" s="123">
        <f t="shared" ca="1" si="55"/>
        <v>0</v>
      </c>
      <c r="BF24" s="123">
        <f t="shared" ca="1" si="56"/>
        <v>0</v>
      </c>
      <c r="BG24" s="123">
        <f t="shared" ca="1" si="57"/>
        <v>0</v>
      </c>
      <c r="BH24" s="123">
        <f t="shared" ca="1" si="58"/>
        <v>0</v>
      </c>
      <c r="BI24" s="123">
        <f t="shared" ca="1" si="59"/>
        <v>0</v>
      </c>
      <c r="BJ24" s="123">
        <f t="shared" ca="1" si="60"/>
        <v>0</v>
      </c>
      <c r="BK24" s="123">
        <f t="shared" ca="1" si="61"/>
        <v>0</v>
      </c>
      <c r="BL24" s="123">
        <f t="shared" ca="1" si="62"/>
        <v>0</v>
      </c>
      <c r="BM24" s="123">
        <f t="shared" ca="1" si="63"/>
        <v>0</v>
      </c>
      <c r="BN24" s="123">
        <f t="shared" ca="1" si="64"/>
        <v>0.65</v>
      </c>
      <c r="BO24" s="123">
        <f t="shared" ca="1" si="65"/>
        <v>28</v>
      </c>
      <c r="BP24" s="340">
        <f t="shared" ca="1" si="66"/>
        <v>0</v>
      </c>
      <c r="BQ24" s="123">
        <f t="shared" ca="1" si="67"/>
        <v>0</v>
      </c>
      <c r="BR24" s="123">
        <f t="shared" ca="1" si="68"/>
        <v>0</v>
      </c>
      <c r="BS24" s="123">
        <f t="shared" ca="1" si="69"/>
        <v>0</v>
      </c>
      <c r="BT24" s="123">
        <f t="shared" ca="1" si="1"/>
        <v>0</v>
      </c>
      <c r="BU24" s="123">
        <f t="shared" ca="1" si="2"/>
        <v>0</v>
      </c>
      <c r="BV24" s="123"/>
      <c r="BW24" s="123">
        <f t="shared" ca="1" si="3"/>
        <v>0</v>
      </c>
      <c r="BX24" s="123"/>
      <c r="BY24" s="123">
        <f t="shared" ca="1" si="4"/>
        <v>0</v>
      </c>
      <c r="BZ24" s="123"/>
      <c r="CA24" s="123">
        <f t="shared" ca="1" si="5"/>
        <v>0</v>
      </c>
      <c r="CB24" s="528">
        <f t="shared" ca="1" si="6"/>
        <v>0</v>
      </c>
      <c r="CC24" s="123">
        <f t="shared" ca="1" si="70"/>
        <v>0</v>
      </c>
      <c r="CD24" s="125">
        <f t="shared" ca="1" si="71"/>
        <v>0</v>
      </c>
      <c r="CE24" s="125">
        <f t="shared" ca="1" si="72"/>
        <v>0</v>
      </c>
      <c r="CF24" s="125">
        <f t="shared" ca="1" si="73"/>
        <v>0</v>
      </c>
      <c r="CG24" s="125">
        <f t="shared" ca="1" si="74"/>
        <v>0</v>
      </c>
      <c r="CH24" s="125">
        <f t="shared" ca="1" si="75"/>
        <v>0</v>
      </c>
      <c r="CI24" s="125">
        <f t="shared" ca="1" si="76"/>
        <v>0</v>
      </c>
      <c r="CJ24" s="125">
        <f t="shared" ca="1" si="77"/>
        <v>0</v>
      </c>
      <c r="CK24" s="125">
        <f t="shared" ca="1" si="78"/>
        <v>0</v>
      </c>
      <c r="CL24" s="125">
        <f t="shared" ca="1" si="79"/>
        <v>0</v>
      </c>
      <c r="CM24" s="125">
        <f t="shared" ca="1" si="80"/>
        <v>0</v>
      </c>
      <c r="CN24" s="125">
        <f t="shared" ca="1" si="81"/>
        <v>0</v>
      </c>
      <c r="CO24" s="125">
        <f t="shared" ca="1" si="82"/>
        <v>0</v>
      </c>
      <c r="CP24" s="125">
        <f t="shared" ca="1" si="83"/>
        <v>0</v>
      </c>
      <c r="CQ24" s="125">
        <f t="shared" ca="1" si="84"/>
        <v>0</v>
      </c>
      <c r="CR24" s="125">
        <f t="shared" ca="1" si="85"/>
        <v>0</v>
      </c>
      <c r="CS24" s="125">
        <f t="shared" ca="1" si="86"/>
        <v>0</v>
      </c>
      <c r="CT24" s="125">
        <f t="shared" ca="1" si="87"/>
        <v>0</v>
      </c>
      <c r="CU24" s="125">
        <f t="shared" ca="1" si="88"/>
        <v>0</v>
      </c>
      <c r="CV24" s="125">
        <f t="shared" ca="1" si="89"/>
        <v>0</v>
      </c>
      <c r="CW24" s="125">
        <f t="shared" ca="1" si="90"/>
        <v>0</v>
      </c>
      <c r="CX24" s="125">
        <f t="shared" ca="1" si="91"/>
        <v>0</v>
      </c>
      <c r="CY24" s="125">
        <f t="shared" ca="1" si="92"/>
        <v>0</v>
      </c>
      <c r="CZ24" s="125">
        <f t="shared" ca="1" si="93"/>
        <v>0</v>
      </c>
      <c r="DA24" s="341">
        <f t="shared" ca="1" si="94"/>
        <v>0</v>
      </c>
      <c r="DB24" s="606">
        <f t="shared" ca="1" si="95"/>
        <v>0</v>
      </c>
      <c r="DC24" s="606"/>
      <c r="DD24" s="606">
        <f t="shared" ca="1" si="96"/>
        <v>0</v>
      </c>
      <c r="DE24" s="125">
        <f t="shared" ca="1" si="97"/>
        <v>0</v>
      </c>
      <c r="DF24" s="125">
        <f t="shared" ca="1" si="98"/>
        <v>0</v>
      </c>
      <c r="DG24" s="125">
        <f t="shared" ca="1" si="99"/>
        <v>0</v>
      </c>
      <c r="DH24" s="125">
        <f t="shared" ca="1" si="100"/>
        <v>0</v>
      </c>
      <c r="DI24" s="125">
        <f t="shared" ca="1" si="101"/>
        <v>0</v>
      </c>
      <c r="DJ24" s="125">
        <f t="shared" ca="1" si="102"/>
        <v>0</v>
      </c>
      <c r="DK24" s="125">
        <f t="shared" ca="1" si="103"/>
        <v>0</v>
      </c>
      <c r="DL24" s="125">
        <f t="shared" ca="1" si="104"/>
        <v>0</v>
      </c>
      <c r="DM24" s="125">
        <f t="shared" ca="1" si="105"/>
        <v>0</v>
      </c>
      <c r="DN24" s="340" t="str">
        <f t="shared" ca="1" si="106"/>
        <v xml:space="preserve">    </v>
      </c>
      <c r="DO24" s="340" t="str">
        <f t="shared" ca="1" si="107"/>
        <v>ВАКАНТ</v>
      </c>
      <c r="DP24" s="340">
        <f t="shared" ca="1" si="108"/>
        <v>0</v>
      </c>
      <c r="DQ24" s="340">
        <f t="shared" ca="1" si="109"/>
        <v>0</v>
      </c>
      <c r="DR24" s="340">
        <f t="shared" ca="1" si="111"/>
        <v>0</v>
      </c>
      <c r="DS24" s="340">
        <f t="shared" ca="1" si="110"/>
        <v>0</v>
      </c>
    </row>
    <row r="25" spans="1:123">
      <c r="A25">
        <f t="shared" ca="1" si="7"/>
        <v>0</v>
      </c>
      <c r="B25">
        <f t="shared" ca="1" si="8"/>
        <v>0</v>
      </c>
      <c r="C25">
        <f t="shared" ca="1" si="9"/>
        <v>0</v>
      </c>
      <c r="D25" t="str">
        <f t="shared" ca="1" si="10"/>
        <v xml:space="preserve"> </v>
      </c>
      <c r="E25">
        <f t="shared" ca="1" si="11"/>
        <v>0</v>
      </c>
      <c r="F25">
        <f t="shared" ca="1" si="12"/>
        <v>0</v>
      </c>
      <c r="G25" s="123" t="str">
        <f t="shared" ca="1" si="13"/>
        <v>0.0.0</v>
      </c>
      <c r="H25" s="123" t="str">
        <f t="shared" ca="1" si="13"/>
        <v>0.0.0</v>
      </c>
      <c r="I25" s="123" t="str">
        <f t="shared" ca="1" si="13"/>
        <v>0.0.0</v>
      </c>
      <c r="J25" s="123" t="str">
        <f t="shared" ca="1" si="13"/>
        <v>0.0.0</v>
      </c>
      <c r="K25" s="123" t="str">
        <f t="shared" ca="1" si="13"/>
        <v>0.0.0</v>
      </c>
      <c r="L25" s="123" t="str">
        <f t="shared" ca="1" si="13"/>
        <v>0.0.0</v>
      </c>
      <c r="M25" s="123" t="str">
        <f t="shared" ca="1" si="13"/>
        <v>0.0.0</v>
      </c>
      <c r="N25" s="123" t="str">
        <f t="shared" ca="1" si="13"/>
        <v>0.0.0</v>
      </c>
      <c r="O25" s="123">
        <f t="shared" ca="1" si="14"/>
        <v>0</v>
      </c>
      <c r="P25" s="123">
        <f t="shared" ca="1" si="15"/>
        <v>0</v>
      </c>
      <c r="Q25" s="123">
        <f t="shared" ca="1" si="16"/>
        <v>0</v>
      </c>
      <c r="R25" s="123">
        <f t="shared" ca="1" si="16"/>
        <v>0</v>
      </c>
      <c r="S25" s="123">
        <f t="shared" ca="1" si="17"/>
        <v>0</v>
      </c>
      <c r="T25" s="123">
        <f t="shared" ca="1" si="18"/>
        <v>0</v>
      </c>
      <c r="U25" s="123">
        <f t="shared" ca="1" si="19"/>
        <v>0</v>
      </c>
      <c r="V25" s="123">
        <f t="shared" ca="1" si="20"/>
        <v>0</v>
      </c>
      <c r="W25" s="123">
        <f t="shared" ca="1" si="21"/>
        <v>0</v>
      </c>
      <c r="X25" s="123">
        <f t="shared" ca="1" si="22"/>
        <v>0</v>
      </c>
      <c r="Y25" s="123">
        <f t="shared" ca="1" si="23"/>
        <v>0</v>
      </c>
      <c r="Z25" s="123">
        <f t="shared" ca="1" si="24"/>
        <v>0</v>
      </c>
      <c r="AA25" s="123">
        <f t="shared" ca="1" si="25"/>
        <v>0</v>
      </c>
      <c r="AB25" s="123">
        <f t="shared" ca="1" si="26"/>
        <v>0</v>
      </c>
      <c r="AC25" s="123">
        <f t="shared" ca="1" si="27"/>
        <v>0</v>
      </c>
      <c r="AD25" s="123">
        <f t="shared" ca="1" si="28"/>
        <v>0</v>
      </c>
      <c r="AE25" s="123">
        <f t="shared" ca="1" si="29"/>
        <v>0</v>
      </c>
      <c r="AF25" s="123">
        <f t="shared" ca="1" si="30"/>
        <v>0</v>
      </c>
      <c r="AG25" s="123">
        <f t="shared" ca="1" si="31"/>
        <v>0</v>
      </c>
      <c r="AH25" s="123">
        <f t="shared" ca="1" si="32"/>
        <v>0</v>
      </c>
      <c r="AI25" s="123">
        <f t="shared" ca="1" si="33"/>
        <v>0</v>
      </c>
      <c r="AJ25" s="123">
        <f t="shared" ca="1" si="34"/>
        <v>0</v>
      </c>
      <c r="AK25" s="123">
        <f t="shared" ca="1" si="35"/>
        <v>0</v>
      </c>
      <c r="AL25" s="123">
        <f t="shared" ca="1" si="36"/>
        <v>0</v>
      </c>
      <c r="AM25" s="123">
        <f t="shared" ca="1" si="37"/>
        <v>0</v>
      </c>
      <c r="AN25" s="123">
        <f t="shared" ca="1" si="38"/>
        <v>0</v>
      </c>
      <c r="AO25" s="123">
        <f t="shared" ca="1" si="39"/>
        <v>0</v>
      </c>
      <c r="AP25" s="123">
        <f t="shared" ca="1" si="40"/>
        <v>0</v>
      </c>
      <c r="AQ25" s="123">
        <f t="shared" ca="1" si="41"/>
        <v>0</v>
      </c>
      <c r="AR25" s="123">
        <f t="shared" ca="1" si="42"/>
        <v>0</v>
      </c>
      <c r="AS25" s="123">
        <f t="shared" ca="1" si="43"/>
        <v>0</v>
      </c>
      <c r="AT25" s="123">
        <f t="shared" ca="1" si="44"/>
        <v>0</v>
      </c>
      <c r="AU25" s="123">
        <f t="shared" ca="1" si="45"/>
        <v>0</v>
      </c>
      <c r="AV25" s="123">
        <f t="shared" ca="1" si="46"/>
        <v>0</v>
      </c>
      <c r="AW25" s="123">
        <f t="shared" ca="1" si="47"/>
        <v>0</v>
      </c>
      <c r="AX25" s="123">
        <f t="shared" ca="1" si="48"/>
        <v>0</v>
      </c>
      <c r="AY25" s="123">
        <f t="shared" ca="1" si="49"/>
        <v>0</v>
      </c>
      <c r="AZ25" s="123">
        <f t="shared" ca="1" si="50"/>
        <v>0</v>
      </c>
      <c r="BA25" s="123">
        <f t="shared" ca="1" si="51"/>
        <v>0</v>
      </c>
      <c r="BB25" s="123">
        <f t="shared" ca="1" si="52"/>
        <v>0</v>
      </c>
      <c r="BC25" s="123">
        <f t="shared" ca="1" si="53"/>
        <v>0</v>
      </c>
      <c r="BD25" s="123">
        <f t="shared" ca="1" si="54"/>
        <v>0</v>
      </c>
      <c r="BE25" s="123">
        <f t="shared" ca="1" si="55"/>
        <v>0</v>
      </c>
      <c r="BF25" s="123">
        <f t="shared" ca="1" si="56"/>
        <v>0</v>
      </c>
      <c r="BG25" s="123">
        <f t="shared" ca="1" si="57"/>
        <v>0</v>
      </c>
      <c r="BH25" s="123">
        <f t="shared" ca="1" si="58"/>
        <v>0</v>
      </c>
      <c r="BI25" s="123">
        <f t="shared" ca="1" si="59"/>
        <v>0</v>
      </c>
      <c r="BJ25" s="123">
        <f t="shared" ca="1" si="60"/>
        <v>0</v>
      </c>
      <c r="BK25" s="123">
        <f t="shared" ca="1" si="61"/>
        <v>0</v>
      </c>
      <c r="BL25" s="123">
        <f t="shared" ca="1" si="62"/>
        <v>0</v>
      </c>
      <c r="BM25" s="123">
        <f t="shared" ca="1" si="63"/>
        <v>0</v>
      </c>
      <c r="BN25" s="123">
        <f t="shared" ca="1" si="64"/>
        <v>0.65</v>
      </c>
      <c r="BO25" s="123">
        <f t="shared" ca="1" si="65"/>
        <v>0</v>
      </c>
      <c r="BP25" s="340">
        <f t="shared" ca="1" si="66"/>
        <v>0</v>
      </c>
      <c r="BQ25" s="123">
        <f t="shared" ca="1" si="67"/>
        <v>0</v>
      </c>
      <c r="BR25" s="123">
        <f t="shared" ca="1" si="68"/>
        <v>0</v>
      </c>
      <c r="BS25" s="123">
        <f t="shared" ca="1" si="69"/>
        <v>0</v>
      </c>
      <c r="BT25" s="123">
        <f t="shared" ca="1" si="1"/>
        <v>0</v>
      </c>
      <c r="BU25" s="123">
        <f t="shared" ca="1" si="2"/>
        <v>0</v>
      </c>
      <c r="BV25" s="123"/>
      <c r="BW25" s="123">
        <f t="shared" ca="1" si="3"/>
        <v>0</v>
      </c>
      <c r="BX25" s="123"/>
      <c r="BY25" s="123">
        <f t="shared" ca="1" si="4"/>
        <v>0</v>
      </c>
      <c r="BZ25" s="123"/>
      <c r="CA25" s="123">
        <f t="shared" ca="1" si="5"/>
        <v>0</v>
      </c>
      <c r="CB25" s="528">
        <f t="shared" ca="1" si="6"/>
        <v>0</v>
      </c>
      <c r="CC25" s="123">
        <f t="shared" ca="1" si="70"/>
        <v>0</v>
      </c>
      <c r="CD25" s="125">
        <f t="shared" ca="1" si="71"/>
        <v>0</v>
      </c>
      <c r="CE25" s="125">
        <f t="shared" ca="1" si="72"/>
        <v>0</v>
      </c>
      <c r="CF25" s="125">
        <f t="shared" ca="1" si="73"/>
        <v>0</v>
      </c>
      <c r="CG25" s="125">
        <f t="shared" ca="1" si="74"/>
        <v>0</v>
      </c>
      <c r="CH25" s="125">
        <f t="shared" ca="1" si="75"/>
        <v>0</v>
      </c>
      <c r="CI25" s="125">
        <f t="shared" ca="1" si="76"/>
        <v>0</v>
      </c>
      <c r="CJ25" s="125">
        <f t="shared" ca="1" si="77"/>
        <v>0</v>
      </c>
      <c r="CK25" s="125">
        <f t="shared" ca="1" si="78"/>
        <v>0</v>
      </c>
      <c r="CL25" s="125">
        <f t="shared" ca="1" si="79"/>
        <v>0</v>
      </c>
      <c r="CM25" s="125">
        <f t="shared" ca="1" si="80"/>
        <v>0</v>
      </c>
      <c r="CN25" s="125">
        <f t="shared" ca="1" si="81"/>
        <v>0</v>
      </c>
      <c r="CO25" s="125">
        <f t="shared" ca="1" si="82"/>
        <v>0</v>
      </c>
      <c r="CP25" s="125">
        <f t="shared" ca="1" si="83"/>
        <v>0</v>
      </c>
      <c r="CQ25" s="125">
        <f t="shared" ca="1" si="84"/>
        <v>0</v>
      </c>
      <c r="CR25" s="125">
        <f t="shared" ca="1" si="85"/>
        <v>0</v>
      </c>
      <c r="CS25" s="125">
        <f t="shared" ca="1" si="86"/>
        <v>0</v>
      </c>
      <c r="CT25" s="125">
        <f t="shared" ca="1" si="87"/>
        <v>0</v>
      </c>
      <c r="CU25" s="125">
        <f t="shared" ca="1" si="88"/>
        <v>0</v>
      </c>
      <c r="CV25" s="125">
        <f t="shared" ca="1" si="89"/>
        <v>0</v>
      </c>
      <c r="CW25" s="125">
        <f t="shared" ca="1" si="90"/>
        <v>0</v>
      </c>
      <c r="CX25" s="125">
        <f t="shared" ca="1" si="91"/>
        <v>0</v>
      </c>
      <c r="CY25" s="125">
        <f t="shared" ca="1" si="92"/>
        <v>0</v>
      </c>
      <c r="CZ25" s="125">
        <f t="shared" ca="1" si="93"/>
        <v>0</v>
      </c>
      <c r="DA25" s="341">
        <f t="shared" ca="1" si="94"/>
        <v>0</v>
      </c>
      <c r="DB25" s="606">
        <f t="shared" ca="1" si="95"/>
        <v>0</v>
      </c>
      <c r="DC25" s="606"/>
      <c r="DD25" s="606">
        <f t="shared" ca="1" si="96"/>
        <v>0</v>
      </c>
      <c r="DE25" s="125">
        <f t="shared" ca="1" si="97"/>
        <v>0</v>
      </c>
      <c r="DF25" s="125">
        <f t="shared" ca="1" si="98"/>
        <v>0</v>
      </c>
      <c r="DG25" s="125">
        <f t="shared" ca="1" si="99"/>
        <v>0</v>
      </c>
      <c r="DH25" s="125">
        <f t="shared" ca="1" si="100"/>
        <v>0</v>
      </c>
      <c r="DI25" s="125">
        <f t="shared" ca="1" si="101"/>
        <v>0</v>
      </c>
      <c r="DJ25" s="125">
        <f t="shared" ca="1" si="102"/>
        <v>0</v>
      </c>
      <c r="DK25" s="125">
        <f t="shared" ca="1" si="103"/>
        <v>0</v>
      </c>
      <c r="DL25" s="125">
        <f t="shared" ca="1" si="104"/>
        <v>0</v>
      </c>
      <c r="DM25" s="125">
        <f t="shared" ca="1" si="105"/>
        <v>0</v>
      </c>
      <c r="DN25" s="340" t="str">
        <f t="shared" ca="1" si="106"/>
        <v xml:space="preserve">    </v>
      </c>
      <c r="DO25" s="340" t="str">
        <f t="shared" ca="1" si="107"/>
        <v xml:space="preserve"> </v>
      </c>
      <c r="DP25" s="340">
        <f t="shared" ca="1" si="108"/>
        <v>0</v>
      </c>
      <c r="DQ25" s="340">
        <f t="shared" ca="1" si="109"/>
        <v>0</v>
      </c>
      <c r="DR25" s="340">
        <f t="shared" ca="1" si="111"/>
        <v>0</v>
      </c>
      <c r="DS25" s="340">
        <f t="shared" ca="1" si="110"/>
        <v>0</v>
      </c>
    </row>
    <row r="26" spans="1:123">
      <c r="A26">
        <f t="shared" ca="1" si="7"/>
        <v>23</v>
      </c>
      <c r="B26" t="str">
        <f t="shared" ca="1" si="8"/>
        <v>Начальник інженерної служби</v>
      </c>
      <c r="C26" t="str">
        <f t="shared" ca="1" si="9"/>
        <v>л-т</v>
      </c>
      <c r="D26" t="str">
        <f t="shared" ca="1" si="10"/>
        <v>Мороз М.П.</v>
      </c>
      <c r="E26">
        <f t="shared" ca="1" si="11"/>
        <v>0</v>
      </c>
      <c r="F26">
        <f t="shared" ca="1" si="12"/>
        <v>0</v>
      </c>
      <c r="G26" s="123" t="str">
        <f t="shared" ca="1" si="13"/>
        <v>2.1.26</v>
      </c>
      <c r="H26" s="123" t="str">
        <f t="shared" ca="1" si="13"/>
        <v>2.1.26</v>
      </c>
      <c r="I26" s="123" t="str">
        <f t="shared" ca="1" si="13"/>
        <v>2.1.26</v>
      </c>
      <c r="J26" s="123" t="str">
        <f t="shared" ca="1" si="13"/>
        <v>2.1.26</v>
      </c>
      <c r="K26" s="123" t="str">
        <f t="shared" ca="1" si="13"/>
        <v>2.1.26</v>
      </c>
      <c r="L26" s="123" t="str">
        <f t="shared" ca="1" si="13"/>
        <v>2.1.26</v>
      </c>
      <c r="M26" s="123" t="str">
        <f t="shared" ca="1" si="13"/>
        <v>2.1.26</v>
      </c>
      <c r="N26" s="123" t="str">
        <f t="shared" ca="1" si="13"/>
        <v>2.1.26</v>
      </c>
      <c r="O26" s="123">
        <f t="shared" ca="1" si="14"/>
        <v>17</v>
      </c>
      <c r="P26" s="123">
        <f t="shared" ca="1" si="15"/>
        <v>43804</v>
      </c>
      <c r="Q26" s="123">
        <f t="shared" ca="1" si="16"/>
        <v>0</v>
      </c>
      <c r="R26" s="123">
        <f t="shared" ca="1" si="16"/>
        <v>0</v>
      </c>
      <c r="S26" s="123">
        <f t="shared" ca="1" si="17"/>
        <v>0</v>
      </c>
      <c r="T26" s="123">
        <f t="shared" ca="1" si="18"/>
        <v>0</v>
      </c>
      <c r="U26" s="123">
        <f t="shared" ca="1" si="19"/>
        <v>0</v>
      </c>
      <c r="V26" s="123">
        <f t="shared" ca="1" si="20"/>
        <v>0</v>
      </c>
      <c r="W26" s="123">
        <f t="shared" ca="1" si="21"/>
        <v>0</v>
      </c>
      <c r="X26" s="123">
        <f t="shared" ca="1" si="22"/>
        <v>0</v>
      </c>
      <c r="Y26" s="123">
        <f t="shared" ca="1" si="23"/>
        <v>0</v>
      </c>
      <c r="Z26" s="123">
        <f t="shared" ca="1" si="24"/>
        <v>0</v>
      </c>
      <c r="AA26" s="123">
        <f t="shared" ca="1" si="25"/>
        <v>0</v>
      </c>
      <c r="AB26" s="123">
        <f t="shared" ca="1" si="26"/>
        <v>0</v>
      </c>
      <c r="AC26" s="123">
        <f t="shared" ca="1" si="27"/>
        <v>0</v>
      </c>
      <c r="AD26" s="123">
        <f t="shared" ca="1" si="28"/>
        <v>0</v>
      </c>
      <c r="AE26" s="123">
        <f t="shared" ca="1" si="29"/>
        <v>0</v>
      </c>
      <c r="AF26" s="123">
        <f t="shared" ca="1" si="30"/>
        <v>0</v>
      </c>
      <c r="AG26" s="123">
        <f t="shared" ca="1" si="31"/>
        <v>0</v>
      </c>
      <c r="AH26" s="123">
        <f t="shared" ca="1" si="32"/>
        <v>0</v>
      </c>
      <c r="AI26" s="123">
        <f t="shared" ca="1" si="33"/>
        <v>0</v>
      </c>
      <c r="AJ26" s="123">
        <f t="shared" ca="1" si="34"/>
        <v>0</v>
      </c>
      <c r="AK26" s="123">
        <f t="shared" ca="1" si="35"/>
        <v>0</v>
      </c>
      <c r="AL26" s="123">
        <f t="shared" ca="1" si="36"/>
        <v>0</v>
      </c>
      <c r="AM26" s="123">
        <f t="shared" ca="1" si="37"/>
        <v>0</v>
      </c>
      <c r="AN26" s="123">
        <f t="shared" ca="1" si="38"/>
        <v>0</v>
      </c>
      <c r="AO26" s="123">
        <f t="shared" ca="1" si="39"/>
        <v>0</v>
      </c>
      <c r="AP26" s="123">
        <f t="shared" ca="1" si="40"/>
        <v>0</v>
      </c>
      <c r="AQ26" s="123">
        <f t="shared" ca="1" si="41"/>
        <v>0</v>
      </c>
      <c r="AR26" s="123">
        <f t="shared" ca="1" si="42"/>
        <v>0</v>
      </c>
      <c r="AS26" s="123">
        <f t="shared" ca="1" si="43"/>
        <v>0</v>
      </c>
      <c r="AT26" s="123">
        <f t="shared" ca="1" si="44"/>
        <v>0</v>
      </c>
      <c r="AU26" s="123">
        <f t="shared" ca="1" si="45"/>
        <v>0</v>
      </c>
      <c r="AV26" s="123">
        <f t="shared" ca="1" si="46"/>
        <v>0</v>
      </c>
      <c r="AW26" s="123">
        <f t="shared" ca="1" si="47"/>
        <v>0</v>
      </c>
      <c r="AX26" s="123">
        <f t="shared" ca="1" si="48"/>
        <v>0</v>
      </c>
      <c r="AY26" s="123">
        <f t="shared" ca="1" si="49"/>
        <v>0</v>
      </c>
      <c r="AZ26" s="123">
        <f t="shared" ca="1" si="50"/>
        <v>0</v>
      </c>
      <c r="BA26" s="123">
        <f t="shared" ca="1" si="51"/>
        <v>0</v>
      </c>
      <c r="BB26" s="123">
        <f t="shared" ca="1" si="52"/>
        <v>0</v>
      </c>
      <c r="BC26" s="123">
        <f t="shared" ca="1" si="53"/>
        <v>0</v>
      </c>
      <c r="BD26" s="123">
        <f t="shared" ca="1" si="54"/>
        <v>0</v>
      </c>
      <c r="BE26" s="123">
        <f t="shared" ca="1" si="55"/>
        <v>0</v>
      </c>
      <c r="BF26" s="123">
        <f t="shared" ca="1" si="56"/>
        <v>0</v>
      </c>
      <c r="BG26" s="123">
        <f t="shared" ca="1" si="57"/>
        <v>0</v>
      </c>
      <c r="BH26" s="123">
        <f t="shared" ca="1" si="58"/>
        <v>0</v>
      </c>
      <c r="BI26" s="123">
        <f t="shared" ca="1" si="59"/>
        <v>0</v>
      </c>
      <c r="BJ26" s="123">
        <f t="shared" ca="1" si="60"/>
        <v>0</v>
      </c>
      <c r="BK26" s="123">
        <f t="shared" ca="1" si="61"/>
        <v>0</v>
      </c>
      <c r="BL26" s="123">
        <f t="shared" ca="1" si="62"/>
        <v>0</v>
      </c>
      <c r="BM26" s="123">
        <f t="shared" ca="1" si="63"/>
        <v>0</v>
      </c>
      <c r="BN26" s="123">
        <f t="shared" ca="1" si="64"/>
        <v>0.65</v>
      </c>
      <c r="BO26" s="123">
        <f t="shared" ca="1" si="65"/>
        <v>28</v>
      </c>
      <c r="BP26" s="340">
        <f t="shared" ca="1" si="66"/>
        <v>0</v>
      </c>
      <c r="BQ26" s="123">
        <f t="shared" ca="1" si="67"/>
        <v>0</v>
      </c>
      <c r="BR26" s="123">
        <f t="shared" ca="1" si="68"/>
        <v>0</v>
      </c>
      <c r="BS26" s="123">
        <f t="shared" ca="1" si="69"/>
        <v>0</v>
      </c>
      <c r="BT26" s="123">
        <f t="shared" ca="1" si="1"/>
        <v>0</v>
      </c>
      <c r="BU26" s="123">
        <f t="shared" ca="1" si="2"/>
        <v>0</v>
      </c>
      <c r="BV26" s="123"/>
      <c r="BW26" s="123">
        <f t="shared" ca="1" si="3"/>
        <v>0</v>
      </c>
      <c r="BX26" s="123"/>
      <c r="BY26" s="123">
        <f t="shared" ca="1" si="4"/>
        <v>0</v>
      </c>
      <c r="BZ26" s="123"/>
      <c r="CA26" s="123">
        <f t="shared" ca="1" si="5"/>
        <v>0</v>
      </c>
      <c r="CB26" s="528">
        <f t="shared" ca="1" si="6"/>
        <v>0</v>
      </c>
      <c r="CC26" s="123">
        <f t="shared" ca="1" si="70"/>
        <v>0</v>
      </c>
      <c r="CD26" s="125">
        <f t="shared" ca="1" si="71"/>
        <v>0</v>
      </c>
      <c r="CE26" s="125">
        <f t="shared" ca="1" si="72"/>
        <v>1130</v>
      </c>
      <c r="CF26" s="125">
        <f t="shared" ca="1" si="73"/>
        <v>4090</v>
      </c>
      <c r="CG26" s="125">
        <f t="shared" ca="1" si="74"/>
        <v>1305</v>
      </c>
      <c r="CH26" s="125">
        <f t="shared" ca="1" si="75"/>
        <v>409</v>
      </c>
      <c r="CI26" s="125">
        <f t="shared" ca="1" si="76"/>
        <v>0</v>
      </c>
      <c r="CJ26" s="125">
        <f t="shared" ca="1" si="77"/>
        <v>0</v>
      </c>
      <c r="CK26" s="125">
        <f t="shared" ca="1" si="78"/>
        <v>0</v>
      </c>
      <c r="CL26" s="125">
        <f t="shared" ca="1" si="79"/>
        <v>4241.25</v>
      </c>
      <c r="CM26" s="125">
        <f t="shared" ca="1" si="80"/>
        <v>8875.2999999999993</v>
      </c>
      <c r="CN26" s="125">
        <f t="shared" ca="1" si="81"/>
        <v>20050.55</v>
      </c>
      <c r="CO26" s="125">
        <f t="shared" ca="1" si="82"/>
        <v>0</v>
      </c>
      <c r="CP26" s="125">
        <f t="shared" ca="1" si="83"/>
        <v>0</v>
      </c>
      <c r="CQ26" s="125">
        <f t="shared" ca="1" si="84"/>
        <v>0</v>
      </c>
      <c r="CR26" s="125">
        <f t="shared" ca="1" si="85"/>
        <v>0</v>
      </c>
      <c r="CS26" s="125">
        <f t="shared" ca="1" si="86"/>
        <v>0</v>
      </c>
      <c r="CT26" s="125">
        <f t="shared" ca="1" si="87"/>
        <v>0</v>
      </c>
      <c r="CU26" s="125">
        <f t="shared" ca="1" si="88"/>
        <v>0</v>
      </c>
      <c r="CV26" s="125">
        <f t="shared" ca="1" si="89"/>
        <v>0</v>
      </c>
      <c r="CW26" s="125">
        <f t="shared" ca="1" si="90"/>
        <v>0</v>
      </c>
      <c r="CX26" s="125">
        <f t="shared" ca="1" si="91"/>
        <v>0</v>
      </c>
      <c r="CY26" s="125">
        <f t="shared" ca="1" si="92"/>
        <v>0</v>
      </c>
      <c r="CZ26" s="125">
        <f t="shared" ca="1" si="93"/>
        <v>672.35</v>
      </c>
      <c r="DA26" s="341">
        <f t="shared" ca="1" si="94"/>
        <v>20722.900000000001</v>
      </c>
      <c r="DB26" s="606">
        <f t="shared" ca="1" si="95"/>
        <v>3730.12</v>
      </c>
      <c r="DC26" s="606"/>
      <c r="DD26" s="606">
        <f t="shared" ca="1" si="96"/>
        <v>255.34</v>
      </c>
      <c r="DE26" s="125">
        <f t="shared" ca="1" si="97"/>
        <v>0</v>
      </c>
      <c r="DF26" s="125">
        <f t="shared" ca="1" si="98"/>
        <v>0</v>
      </c>
      <c r="DG26" s="125">
        <f t="shared" ca="1" si="99"/>
        <v>0</v>
      </c>
      <c r="DH26" s="125">
        <f t="shared" ca="1" si="100"/>
        <v>3985.46</v>
      </c>
      <c r="DI26" s="125">
        <f t="shared" ca="1" si="101"/>
        <v>4411.12</v>
      </c>
      <c r="DJ26" s="125">
        <f t="shared" ca="1" si="102"/>
        <v>3730.12</v>
      </c>
      <c r="DK26" s="125">
        <f t="shared" ca="1" si="103"/>
        <v>20467.560000000001</v>
      </c>
      <c r="DL26" s="125">
        <f t="shared" ca="1" si="104"/>
        <v>0</v>
      </c>
      <c r="DM26" s="125">
        <f t="shared" ca="1" si="105"/>
        <v>0</v>
      </c>
      <c r="DN26" s="340" t="str">
        <f t="shared" ca="1" si="106"/>
        <v xml:space="preserve">30 від 01.03   </v>
      </c>
      <c r="DO26" s="340" t="str">
        <f t="shared" ca="1" si="107"/>
        <v>Мороз М.П.</v>
      </c>
      <c r="DP26" s="340" t="str">
        <f t="shared" ca="1" si="108"/>
        <v>Мороз</v>
      </c>
      <c r="DQ26" s="340" t="str">
        <f t="shared" ca="1" si="109"/>
        <v>Максим</v>
      </c>
      <c r="DR26" s="340" t="str">
        <f t="shared" ca="1" si="111"/>
        <v>Павлович</v>
      </c>
      <c r="DS26" s="340">
        <f t="shared" ca="1" si="110"/>
        <v>3592503636</v>
      </c>
    </row>
    <row r="27" spans="1:123">
      <c r="A27">
        <f t="shared" ca="1" si="7"/>
        <v>24</v>
      </c>
      <c r="B27" t="str">
        <f t="shared" ca="1" si="8"/>
        <v>Начальник служби радіаційного , хімічного,біологічного захисту</v>
      </c>
      <c r="C27">
        <f t="shared" ca="1" si="9"/>
        <v>0</v>
      </c>
      <c r="D27" t="str">
        <f t="shared" ca="1" si="10"/>
        <v>ВАКАНТ</v>
      </c>
      <c r="E27">
        <f t="shared" ca="1" si="11"/>
        <v>0</v>
      </c>
      <c r="F27">
        <f t="shared" ca="1" si="12"/>
        <v>0</v>
      </c>
      <c r="G27" s="123" t="str">
        <f t="shared" ca="1" si="13"/>
        <v>0.0.0</v>
      </c>
      <c r="H27" s="123" t="str">
        <f t="shared" ca="1" si="13"/>
        <v>0.0.0</v>
      </c>
      <c r="I27" s="123" t="str">
        <f t="shared" ca="1" si="13"/>
        <v>0.0.0</v>
      </c>
      <c r="J27" s="123" t="str">
        <f t="shared" ca="1" si="13"/>
        <v>0.0.0</v>
      </c>
      <c r="K27" s="123" t="str">
        <f t="shared" ca="1" si="13"/>
        <v>0.0.0</v>
      </c>
      <c r="L27" s="123" t="str">
        <f t="shared" ca="1" si="13"/>
        <v>0.0.0</v>
      </c>
      <c r="M27" s="123" t="str">
        <f t="shared" ca="1" si="13"/>
        <v>0.0.0</v>
      </c>
      <c r="N27" s="123" t="str">
        <f t="shared" ca="1" si="13"/>
        <v>0.0.0</v>
      </c>
      <c r="O27" s="123">
        <f t="shared" ca="1" si="14"/>
        <v>17</v>
      </c>
      <c r="P27" s="123">
        <f t="shared" ca="1" si="15"/>
        <v>0</v>
      </c>
      <c r="Q27" s="123">
        <f t="shared" ca="1" si="16"/>
        <v>0</v>
      </c>
      <c r="R27" s="123">
        <f t="shared" ca="1" si="16"/>
        <v>0</v>
      </c>
      <c r="S27" s="123">
        <f t="shared" ca="1" si="17"/>
        <v>0</v>
      </c>
      <c r="T27" s="123">
        <f t="shared" ca="1" si="18"/>
        <v>0</v>
      </c>
      <c r="U27" s="123">
        <f t="shared" ca="1" si="19"/>
        <v>0</v>
      </c>
      <c r="V27" s="123">
        <f t="shared" ca="1" si="20"/>
        <v>0</v>
      </c>
      <c r="W27" s="123">
        <f t="shared" ca="1" si="21"/>
        <v>0</v>
      </c>
      <c r="X27" s="123">
        <f t="shared" ca="1" si="22"/>
        <v>0</v>
      </c>
      <c r="Y27" s="123">
        <f t="shared" ca="1" si="23"/>
        <v>0</v>
      </c>
      <c r="Z27" s="123">
        <f t="shared" ca="1" si="24"/>
        <v>0</v>
      </c>
      <c r="AA27" s="123">
        <f t="shared" ca="1" si="25"/>
        <v>0</v>
      </c>
      <c r="AB27" s="123">
        <f t="shared" ca="1" si="26"/>
        <v>0</v>
      </c>
      <c r="AC27" s="123">
        <f t="shared" ca="1" si="27"/>
        <v>0</v>
      </c>
      <c r="AD27" s="123">
        <f t="shared" ca="1" si="28"/>
        <v>0</v>
      </c>
      <c r="AE27" s="123">
        <f t="shared" ca="1" si="29"/>
        <v>0</v>
      </c>
      <c r="AF27" s="123">
        <f t="shared" ca="1" si="30"/>
        <v>0</v>
      </c>
      <c r="AG27" s="123">
        <f t="shared" ca="1" si="31"/>
        <v>0</v>
      </c>
      <c r="AH27" s="123">
        <f t="shared" ca="1" si="32"/>
        <v>0</v>
      </c>
      <c r="AI27" s="123">
        <f t="shared" ca="1" si="33"/>
        <v>0</v>
      </c>
      <c r="AJ27" s="123">
        <f t="shared" ca="1" si="34"/>
        <v>0</v>
      </c>
      <c r="AK27" s="123">
        <f t="shared" ca="1" si="35"/>
        <v>0</v>
      </c>
      <c r="AL27" s="123">
        <f t="shared" ca="1" si="36"/>
        <v>0</v>
      </c>
      <c r="AM27" s="123">
        <f t="shared" ca="1" si="37"/>
        <v>0</v>
      </c>
      <c r="AN27" s="123">
        <f t="shared" ca="1" si="38"/>
        <v>0</v>
      </c>
      <c r="AO27" s="123">
        <f t="shared" ca="1" si="39"/>
        <v>0</v>
      </c>
      <c r="AP27" s="123">
        <f t="shared" ca="1" si="40"/>
        <v>0</v>
      </c>
      <c r="AQ27" s="123">
        <f t="shared" ca="1" si="41"/>
        <v>0</v>
      </c>
      <c r="AR27" s="123">
        <f t="shared" ca="1" si="42"/>
        <v>0</v>
      </c>
      <c r="AS27" s="123">
        <f t="shared" ca="1" si="43"/>
        <v>0</v>
      </c>
      <c r="AT27" s="123">
        <f t="shared" ca="1" si="44"/>
        <v>0</v>
      </c>
      <c r="AU27" s="123">
        <f t="shared" ca="1" si="45"/>
        <v>0</v>
      </c>
      <c r="AV27" s="123">
        <f t="shared" ca="1" si="46"/>
        <v>0</v>
      </c>
      <c r="AW27" s="123">
        <f t="shared" ca="1" si="47"/>
        <v>0</v>
      </c>
      <c r="AX27" s="123">
        <f t="shared" ca="1" si="48"/>
        <v>0</v>
      </c>
      <c r="AY27" s="123">
        <f t="shared" ca="1" si="49"/>
        <v>0</v>
      </c>
      <c r="AZ27" s="123">
        <f t="shared" ca="1" si="50"/>
        <v>0</v>
      </c>
      <c r="BA27" s="123">
        <f t="shared" ca="1" si="51"/>
        <v>0</v>
      </c>
      <c r="BB27" s="123">
        <f t="shared" ca="1" si="52"/>
        <v>0</v>
      </c>
      <c r="BC27" s="123">
        <f t="shared" ca="1" si="53"/>
        <v>0</v>
      </c>
      <c r="BD27" s="123">
        <f t="shared" ca="1" si="54"/>
        <v>0</v>
      </c>
      <c r="BE27" s="123">
        <f t="shared" ca="1" si="55"/>
        <v>0</v>
      </c>
      <c r="BF27" s="123">
        <f t="shared" ca="1" si="56"/>
        <v>0</v>
      </c>
      <c r="BG27" s="123">
        <f t="shared" ca="1" si="57"/>
        <v>0</v>
      </c>
      <c r="BH27" s="123">
        <f t="shared" ca="1" si="58"/>
        <v>0</v>
      </c>
      <c r="BI27" s="123">
        <f t="shared" ca="1" si="59"/>
        <v>0</v>
      </c>
      <c r="BJ27" s="123">
        <f t="shared" ca="1" si="60"/>
        <v>0</v>
      </c>
      <c r="BK27" s="123">
        <f t="shared" ca="1" si="61"/>
        <v>0</v>
      </c>
      <c r="BL27" s="123">
        <f t="shared" ca="1" si="62"/>
        <v>0</v>
      </c>
      <c r="BM27" s="123">
        <f t="shared" ca="1" si="63"/>
        <v>0</v>
      </c>
      <c r="BN27" s="123">
        <f t="shared" ca="1" si="64"/>
        <v>0.65</v>
      </c>
      <c r="BO27" s="123">
        <f t="shared" ca="1" si="65"/>
        <v>28</v>
      </c>
      <c r="BP27" s="340">
        <f t="shared" ca="1" si="66"/>
        <v>0</v>
      </c>
      <c r="BQ27" s="123">
        <f t="shared" ca="1" si="67"/>
        <v>0</v>
      </c>
      <c r="BR27" s="123">
        <f t="shared" ca="1" si="68"/>
        <v>0</v>
      </c>
      <c r="BS27" s="123">
        <f t="shared" ca="1" si="69"/>
        <v>0</v>
      </c>
      <c r="BT27" s="123">
        <f t="shared" ca="1" si="1"/>
        <v>0</v>
      </c>
      <c r="BU27" s="123">
        <f t="shared" ca="1" si="2"/>
        <v>0</v>
      </c>
      <c r="BV27" s="123"/>
      <c r="BW27" s="123">
        <f t="shared" ca="1" si="3"/>
        <v>0</v>
      </c>
      <c r="BX27" s="123"/>
      <c r="BY27" s="123">
        <f t="shared" ca="1" si="4"/>
        <v>0</v>
      </c>
      <c r="BZ27" s="123"/>
      <c r="CA27" s="123">
        <f t="shared" ca="1" si="5"/>
        <v>0</v>
      </c>
      <c r="CB27" s="528">
        <f t="shared" ca="1" si="6"/>
        <v>0</v>
      </c>
      <c r="CC27" s="123">
        <f t="shared" ca="1" si="70"/>
        <v>0</v>
      </c>
      <c r="CD27" s="125">
        <f t="shared" ca="1" si="71"/>
        <v>0</v>
      </c>
      <c r="CE27" s="125">
        <f t="shared" ca="1" si="72"/>
        <v>0</v>
      </c>
      <c r="CF27" s="125">
        <f t="shared" ca="1" si="73"/>
        <v>0</v>
      </c>
      <c r="CG27" s="125">
        <f t="shared" ca="1" si="74"/>
        <v>0</v>
      </c>
      <c r="CH27" s="125">
        <f t="shared" ca="1" si="75"/>
        <v>0</v>
      </c>
      <c r="CI27" s="125">
        <f t="shared" ca="1" si="76"/>
        <v>0</v>
      </c>
      <c r="CJ27" s="125">
        <f t="shared" ca="1" si="77"/>
        <v>0</v>
      </c>
      <c r="CK27" s="125">
        <f t="shared" ca="1" si="78"/>
        <v>0</v>
      </c>
      <c r="CL27" s="125">
        <f t="shared" ca="1" si="79"/>
        <v>0</v>
      </c>
      <c r="CM27" s="125">
        <f t="shared" ca="1" si="80"/>
        <v>0</v>
      </c>
      <c r="CN27" s="125">
        <f t="shared" ca="1" si="81"/>
        <v>0</v>
      </c>
      <c r="CO27" s="125">
        <f t="shared" ca="1" si="82"/>
        <v>0</v>
      </c>
      <c r="CP27" s="125">
        <f t="shared" ca="1" si="83"/>
        <v>0</v>
      </c>
      <c r="CQ27" s="125">
        <f t="shared" ca="1" si="84"/>
        <v>0</v>
      </c>
      <c r="CR27" s="125">
        <f t="shared" ca="1" si="85"/>
        <v>0</v>
      </c>
      <c r="CS27" s="125">
        <f t="shared" ca="1" si="86"/>
        <v>0</v>
      </c>
      <c r="CT27" s="125">
        <f t="shared" ca="1" si="87"/>
        <v>0</v>
      </c>
      <c r="CU27" s="125">
        <f t="shared" ca="1" si="88"/>
        <v>0</v>
      </c>
      <c r="CV27" s="125">
        <f t="shared" ca="1" si="89"/>
        <v>0</v>
      </c>
      <c r="CW27" s="125">
        <f t="shared" ca="1" si="90"/>
        <v>0</v>
      </c>
      <c r="CX27" s="125">
        <f t="shared" ca="1" si="91"/>
        <v>0</v>
      </c>
      <c r="CY27" s="125">
        <f t="shared" ca="1" si="92"/>
        <v>0</v>
      </c>
      <c r="CZ27" s="125">
        <f t="shared" ca="1" si="93"/>
        <v>0</v>
      </c>
      <c r="DA27" s="341">
        <f t="shared" ca="1" si="94"/>
        <v>0</v>
      </c>
      <c r="DB27" s="606">
        <f t="shared" ca="1" si="95"/>
        <v>0</v>
      </c>
      <c r="DC27" s="606"/>
      <c r="DD27" s="606">
        <f t="shared" ca="1" si="96"/>
        <v>0</v>
      </c>
      <c r="DE27" s="125">
        <f t="shared" ca="1" si="97"/>
        <v>0</v>
      </c>
      <c r="DF27" s="125">
        <f t="shared" ca="1" si="98"/>
        <v>0</v>
      </c>
      <c r="DG27" s="125">
        <f t="shared" ca="1" si="99"/>
        <v>0</v>
      </c>
      <c r="DH27" s="125">
        <f t="shared" ca="1" si="100"/>
        <v>0</v>
      </c>
      <c r="DI27" s="125">
        <f t="shared" ca="1" si="101"/>
        <v>0</v>
      </c>
      <c r="DJ27" s="125">
        <f t="shared" ca="1" si="102"/>
        <v>0</v>
      </c>
      <c r="DK27" s="125">
        <f t="shared" ca="1" si="103"/>
        <v>0</v>
      </c>
      <c r="DL27" s="125">
        <f t="shared" ca="1" si="104"/>
        <v>0</v>
      </c>
      <c r="DM27" s="125">
        <f t="shared" ca="1" si="105"/>
        <v>0</v>
      </c>
      <c r="DN27" s="340" t="str">
        <f t="shared" ca="1" si="106"/>
        <v xml:space="preserve">    </v>
      </c>
      <c r="DO27" s="340" t="str">
        <f t="shared" ca="1" si="107"/>
        <v>ВАКАНТ</v>
      </c>
      <c r="DP27" s="340">
        <f t="shared" ca="1" si="108"/>
        <v>0</v>
      </c>
      <c r="DQ27" s="340">
        <f t="shared" ca="1" si="109"/>
        <v>0</v>
      </c>
      <c r="DR27" s="340">
        <f t="shared" ca="1" si="111"/>
        <v>0</v>
      </c>
      <c r="DS27" s="340">
        <f t="shared" ca="1" si="110"/>
        <v>0</v>
      </c>
    </row>
    <row r="28" spans="1:123">
      <c r="A28">
        <f t="shared" ca="1" si="7"/>
        <v>0</v>
      </c>
      <c r="B28">
        <f t="shared" ca="1" si="8"/>
        <v>0</v>
      </c>
      <c r="C28">
        <f t="shared" ca="1" si="9"/>
        <v>0</v>
      </c>
      <c r="D28" t="str">
        <f t="shared" ca="1" si="10"/>
        <v xml:space="preserve"> </v>
      </c>
      <c r="E28">
        <f t="shared" ca="1" si="11"/>
        <v>0</v>
      </c>
      <c r="F28">
        <f t="shared" ca="1" si="12"/>
        <v>0</v>
      </c>
      <c r="G28" s="123" t="str">
        <f t="shared" ca="1" si="13"/>
        <v>0.0.0</v>
      </c>
      <c r="H28" s="123" t="str">
        <f t="shared" ca="1" si="13"/>
        <v>0.0.0</v>
      </c>
      <c r="I28" s="123" t="str">
        <f t="shared" ca="1" si="13"/>
        <v>0.0.0</v>
      </c>
      <c r="J28" s="123" t="str">
        <f t="shared" ca="1" si="13"/>
        <v>0.0.0</v>
      </c>
      <c r="K28" s="123" t="str">
        <f t="shared" ca="1" si="13"/>
        <v>0.0.0</v>
      </c>
      <c r="L28" s="123" t="str">
        <f t="shared" ca="1" si="13"/>
        <v>0.0.0</v>
      </c>
      <c r="M28" s="123" t="str">
        <f t="shared" ca="1" si="13"/>
        <v>0.0.0</v>
      </c>
      <c r="N28" s="123" t="str">
        <f t="shared" ca="1" si="13"/>
        <v>0.0.0</v>
      </c>
      <c r="O28" s="123">
        <f t="shared" ca="1" si="14"/>
        <v>0</v>
      </c>
      <c r="P28" s="123">
        <f t="shared" ca="1" si="15"/>
        <v>0</v>
      </c>
      <c r="Q28" s="123">
        <f t="shared" ca="1" si="16"/>
        <v>0</v>
      </c>
      <c r="R28" s="123">
        <f t="shared" ca="1" si="16"/>
        <v>0</v>
      </c>
      <c r="S28" s="123">
        <f t="shared" ca="1" si="17"/>
        <v>0</v>
      </c>
      <c r="T28" s="123">
        <f t="shared" ca="1" si="18"/>
        <v>0</v>
      </c>
      <c r="U28" s="123">
        <f t="shared" ca="1" si="19"/>
        <v>0</v>
      </c>
      <c r="V28" s="123">
        <f t="shared" ca="1" si="20"/>
        <v>0</v>
      </c>
      <c r="W28" s="123">
        <f t="shared" ca="1" si="21"/>
        <v>0</v>
      </c>
      <c r="X28" s="123">
        <f t="shared" ca="1" si="22"/>
        <v>0</v>
      </c>
      <c r="Y28" s="123">
        <f t="shared" ca="1" si="23"/>
        <v>0</v>
      </c>
      <c r="Z28" s="123">
        <f t="shared" ca="1" si="24"/>
        <v>0</v>
      </c>
      <c r="AA28" s="123">
        <f t="shared" ca="1" si="25"/>
        <v>0</v>
      </c>
      <c r="AB28" s="123">
        <f t="shared" ca="1" si="26"/>
        <v>0</v>
      </c>
      <c r="AC28" s="123">
        <f t="shared" ca="1" si="27"/>
        <v>0</v>
      </c>
      <c r="AD28" s="123">
        <f t="shared" ca="1" si="28"/>
        <v>0</v>
      </c>
      <c r="AE28" s="123">
        <f t="shared" ca="1" si="29"/>
        <v>0</v>
      </c>
      <c r="AF28" s="123">
        <f t="shared" ca="1" si="30"/>
        <v>0</v>
      </c>
      <c r="AG28" s="123">
        <f t="shared" ca="1" si="31"/>
        <v>0</v>
      </c>
      <c r="AH28" s="123">
        <f t="shared" ca="1" si="32"/>
        <v>0</v>
      </c>
      <c r="AI28" s="123">
        <f t="shared" ca="1" si="33"/>
        <v>0</v>
      </c>
      <c r="AJ28" s="123">
        <f t="shared" ca="1" si="34"/>
        <v>0</v>
      </c>
      <c r="AK28" s="123">
        <f t="shared" ca="1" si="35"/>
        <v>0</v>
      </c>
      <c r="AL28" s="123">
        <f t="shared" ca="1" si="36"/>
        <v>0</v>
      </c>
      <c r="AM28" s="123">
        <f t="shared" ca="1" si="37"/>
        <v>0</v>
      </c>
      <c r="AN28" s="123">
        <f t="shared" ca="1" si="38"/>
        <v>0</v>
      </c>
      <c r="AO28" s="123">
        <f t="shared" ca="1" si="39"/>
        <v>0</v>
      </c>
      <c r="AP28" s="123">
        <f t="shared" ca="1" si="40"/>
        <v>0</v>
      </c>
      <c r="AQ28" s="123">
        <f t="shared" ca="1" si="41"/>
        <v>0</v>
      </c>
      <c r="AR28" s="123">
        <f t="shared" ca="1" si="42"/>
        <v>0</v>
      </c>
      <c r="AS28" s="123">
        <f t="shared" ca="1" si="43"/>
        <v>0</v>
      </c>
      <c r="AT28" s="123">
        <f t="shared" ca="1" si="44"/>
        <v>0</v>
      </c>
      <c r="AU28" s="123">
        <f t="shared" ca="1" si="45"/>
        <v>0</v>
      </c>
      <c r="AV28" s="123">
        <f t="shared" ca="1" si="46"/>
        <v>0</v>
      </c>
      <c r="AW28" s="123">
        <f t="shared" ca="1" si="47"/>
        <v>0</v>
      </c>
      <c r="AX28" s="123">
        <f t="shared" ca="1" si="48"/>
        <v>0</v>
      </c>
      <c r="AY28" s="123">
        <f t="shared" ca="1" si="49"/>
        <v>0</v>
      </c>
      <c r="AZ28" s="123">
        <f t="shared" ca="1" si="50"/>
        <v>0</v>
      </c>
      <c r="BA28" s="123">
        <f t="shared" ca="1" si="51"/>
        <v>0</v>
      </c>
      <c r="BB28" s="123">
        <f t="shared" ca="1" si="52"/>
        <v>0</v>
      </c>
      <c r="BC28" s="123">
        <f t="shared" ca="1" si="53"/>
        <v>0</v>
      </c>
      <c r="BD28" s="123">
        <f t="shared" ca="1" si="54"/>
        <v>0</v>
      </c>
      <c r="BE28" s="123">
        <f t="shared" ca="1" si="55"/>
        <v>0</v>
      </c>
      <c r="BF28" s="123">
        <f t="shared" ca="1" si="56"/>
        <v>0</v>
      </c>
      <c r="BG28" s="123">
        <f t="shared" ca="1" si="57"/>
        <v>0</v>
      </c>
      <c r="BH28" s="123">
        <f t="shared" ca="1" si="58"/>
        <v>0</v>
      </c>
      <c r="BI28" s="123">
        <f t="shared" ca="1" si="59"/>
        <v>0</v>
      </c>
      <c r="BJ28" s="123">
        <f t="shared" ca="1" si="60"/>
        <v>0</v>
      </c>
      <c r="BK28" s="123">
        <f t="shared" ca="1" si="61"/>
        <v>0</v>
      </c>
      <c r="BL28" s="123">
        <f t="shared" ca="1" si="62"/>
        <v>0</v>
      </c>
      <c r="BM28" s="123">
        <f t="shared" ca="1" si="63"/>
        <v>0</v>
      </c>
      <c r="BN28" s="123">
        <f t="shared" ca="1" si="64"/>
        <v>0.65</v>
      </c>
      <c r="BO28" s="123">
        <f t="shared" ca="1" si="65"/>
        <v>0</v>
      </c>
      <c r="BP28" s="340">
        <f t="shared" ca="1" si="66"/>
        <v>0</v>
      </c>
      <c r="BQ28" s="123">
        <f t="shared" ca="1" si="67"/>
        <v>0</v>
      </c>
      <c r="BR28" s="123">
        <f t="shared" ca="1" si="68"/>
        <v>0</v>
      </c>
      <c r="BS28" s="123">
        <f t="shared" ca="1" si="69"/>
        <v>0</v>
      </c>
      <c r="BT28" s="123">
        <f t="shared" ca="1" si="1"/>
        <v>0</v>
      </c>
      <c r="BU28" s="123">
        <f t="shared" ca="1" si="2"/>
        <v>0</v>
      </c>
      <c r="BV28" s="123"/>
      <c r="BW28" s="123">
        <f t="shared" ca="1" si="3"/>
        <v>0</v>
      </c>
      <c r="BX28" s="123"/>
      <c r="BY28" s="123">
        <f t="shared" ca="1" si="4"/>
        <v>0</v>
      </c>
      <c r="BZ28" s="123"/>
      <c r="CA28" s="123">
        <f t="shared" ca="1" si="5"/>
        <v>0</v>
      </c>
      <c r="CB28" s="528">
        <f t="shared" ca="1" si="6"/>
        <v>0</v>
      </c>
      <c r="CC28" s="123">
        <f t="shared" ca="1" si="70"/>
        <v>0</v>
      </c>
      <c r="CD28" s="125">
        <f t="shared" ca="1" si="71"/>
        <v>0</v>
      </c>
      <c r="CE28" s="125">
        <f t="shared" ca="1" si="72"/>
        <v>0</v>
      </c>
      <c r="CF28" s="125">
        <f t="shared" ca="1" si="73"/>
        <v>0</v>
      </c>
      <c r="CG28" s="125">
        <f t="shared" ca="1" si="74"/>
        <v>0</v>
      </c>
      <c r="CH28" s="125">
        <f t="shared" ca="1" si="75"/>
        <v>0</v>
      </c>
      <c r="CI28" s="125">
        <f t="shared" ca="1" si="76"/>
        <v>0</v>
      </c>
      <c r="CJ28" s="125">
        <f t="shared" ca="1" si="77"/>
        <v>0</v>
      </c>
      <c r="CK28" s="125">
        <f t="shared" ca="1" si="78"/>
        <v>0</v>
      </c>
      <c r="CL28" s="125">
        <f t="shared" ca="1" si="79"/>
        <v>0</v>
      </c>
      <c r="CM28" s="125">
        <f t="shared" ca="1" si="80"/>
        <v>0</v>
      </c>
      <c r="CN28" s="125">
        <f t="shared" ca="1" si="81"/>
        <v>0</v>
      </c>
      <c r="CO28" s="125">
        <f t="shared" ca="1" si="82"/>
        <v>0</v>
      </c>
      <c r="CP28" s="125">
        <f t="shared" ca="1" si="83"/>
        <v>0</v>
      </c>
      <c r="CQ28" s="125">
        <f t="shared" ca="1" si="84"/>
        <v>0</v>
      </c>
      <c r="CR28" s="125">
        <f t="shared" ca="1" si="85"/>
        <v>0</v>
      </c>
      <c r="CS28" s="125">
        <f t="shared" ca="1" si="86"/>
        <v>0</v>
      </c>
      <c r="CT28" s="125">
        <f t="shared" ca="1" si="87"/>
        <v>0</v>
      </c>
      <c r="CU28" s="125">
        <f t="shared" ca="1" si="88"/>
        <v>0</v>
      </c>
      <c r="CV28" s="125">
        <f t="shared" ca="1" si="89"/>
        <v>0</v>
      </c>
      <c r="CW28" s="125">
        <f t="shared" ca="1" si="90"/>
        <v>0</v>
      </c>
      <c r="CX28" s="125">
        <f t="shared" ca="1" si="91"/>
        <v>0</v>
      </c>
      <c r="CY28" s="125">
        <f t="shared" ca="1" si="92"/>
        <v>0</v>
      </c>
      <c r="CZ28" s="125">
        <f t="shared" ca="1" si="93"/>
        <v>0</v>
      </c>
      <c r="DA28" s="341">
        <f t="shared" ca="1" si="94"/>
        <v>0</v>
      </c>
      <c r="DB28" s="606">
        <f t="shared" ca="1" si="95"/>
        <v>0</v>
      </c>
      <c r="DC28" s="606"/>
      <c r="DD28" s="606">
        <f t="shared" ca="1" si="96"/>
        <v>0</v>
      </c>
      <c r="DE28" s="125">
        <f t="shared" ca="1" si="97"/>
        <v>0</v>
      </c>
      <c r="DF28" s="125">
        <f t="shared" ca="1" si="98"/>
        <v>0</v>
      </c>
      <c r="DG28" s="125">
        <f t="shared" ca="1" si="99"/>
        <v>0</v>
      </c>
      <c r="DH28" s="125">
        <f t="shared" ca="1" si="100"/>
        <v>0</v>
      </c>
      <c r="DI28" s="125">
        <f t="shared" ca="1" si="101"/>
        <v>0</v>
      </c>
      <c r="DJ28" s="125">
        <f t="shared" ca="1" si="102"/>
        <v>0</v>
      </c>
      <c r="DK28" s="125">
        <f t="shared" ca="1" si="103"/>
        <v>0</v>
      </c>
      <c r="DL28" s="125">
        <f t="shared" ca="1" si="104"/>
        <v>0</v>
      </c>
      <c r="DM28" s="125">
        <f t="shared" ca="1" si="105"/>
        <v>0</v>
      </c>
      <c r="DN28" s="340" t="str">
        <f t="shared" ca="1" si="106"/>
        <v xml:space="preserve">    </v>
      </c>
      <c r="DO28" s="340" t="str">
        <f t="shared" ca="1" si="107"/>
        <v xml:space="preserve"> </v>
      </c>
      <c r="DP28" s="340">
        <f t="shared" ca="1" si="108"/>
        <v>0</v>
      </c>
      <c r="DQ28" s="340">
        <f t="shared" ca="1" si="109"/>
        <v>0</v>
      </c>
      <c r="DR28" s="340">
        <f t="shared" ca="1" si="111"/>
        <v>0</v>
      </c>
      <c r="DS28" s="340">
        <f t="shared" ca="1" si="110"/>
        <v>0</v>
      </c>
    </row>
    <row r="29" spans="1:123">
      <c r="A29">
        <f t="shared" ca="1" si="7"/>
        <v>26</v>
      </c>
      <c r="B29" t="str">
        <f t="shared" ca="1" si="8"/>
        <v>Помічник командира дивізіону з фінансово-економічної  роботи- начальник служби</v>
      </c>
      <c r="C29" t="str">
        <f t="shared" ca="1" si="9"/>
        <v>ст.л-т</v>
      </c>
      <c r="D29" t="str">
        <f t="shared" ca="1" si="10"/>
        <v>Пятаєв О.В.</v>
      </c>
      <c r="E29">
        <f t="shared" ca="1" si="11"/>
        <v>0</v>
      </c>
      <c r="F29">
        <f t="shared" ca="1" si="12"/>
        <v>0</v>
      </c>
      <c r="G29" s="123" t="str">
        <f t="shared" ca="1" si="13"/>
        <v>7.0.24</v>
      </c>
      <c r="H29" s="123" t="str">
        <f t="shared" ca="1" si="13"/>
        <v>7.0.24</v>
      </c>
      <c r="I29" s="123" t="str">
        <f t="shared" ca="1" si="13"/>
        <v>7.0.24</v>
      </c>
      <c r="J29" s="123" t="str">
        <f t="shared" ca="1" si="13"/>
        <v>7.0.24</v>
      </c>
      <c r="K29" s="123" t="str">
        <f t="shared" ca="1" si="13"/>
        <v>7.0.24</v>
      </c>
      <c r="L29" s="123" t="str">
        <f t="shared" ca="1" si="13"/>
        <v>7.0.24</v>
      </c>
      <c r="M29" s="123" t="str">
        <f t="shared" ca="1" si="13"/>
        <v>7.0.24</v>
      </c>
      <c r="N29" s="123" t="str">
        <f t="shared" ca="1" si="13"/>
        <v>7.0.24</v>
      </c>
      <c r="O29" s="123">
        <f t="shared" ca="1" si="14"/>
        <v>17</v>
      </c>
      <c r="P29" s="123">
        <f t="shared" ca="1" si="15"/>
        <v>42011</v>
      </c>
      <c r="Q29" s="123">
        <f t="shared" ca="1" si="16"/>
        <v>0</v>
      </c>
      <c r="R29" s="123">
        <f t="shared" ca="1" si="16"/>
        <v>0</v>
      </c>
      <c r="S29" s="123">
        <f t="shared" ca="1" si="17"/>
        <v>0</v>
      </c>
      <c r="T29" s="123">
        <f t="shared" ca="1" si="18"/>
        <v>0</v>
      </c>
      <c r="U29" s="123">
        <f t="shared" ca="1" si="19"/>
        <v>0</v>
      </c>
      <c r="V29" s="123">
        <f t="shared" ca="1" si="20"/>
        <v>0</v>
      </c>
      <c r="W29" s="123">
        <f t="shared" ca="1" si="21"/>
        <v>0</v>
      </c>
      <c r="X29" s="123">
        <f t="shared" ca="1" si="22"/>
        <v>0</v>
      </c>
      <c r="Y29" s="123">
        <f t="shared" ca="1" si="23"/>
        <v>0</v>
      </c>
      <c r="Z29" s="123">
        <f t="shared" ca="1" si="24"/>
        <v>0</v>
      </c>
      <c r="AA29" s="123">
        <f t="shared" ca="1" si="25"/>
        <v>0</v>
      </c>
      <c r="AB29" s="123">
        <f t="shared" ca="1" si="26"/>
        <v>0</v>
      </c>
      <c r="AC29" s="123">
        <f t="shared" ca="1" si="27"/>
        <v>0</v>
      </c>
      <c r="AD29" s="123">
        <f t="shared" ca="1" si="28"/>
        <v>0</v>
      </c>
      <c r="AE29" s="123">
        <f t="shared" ca="1" si="29"/>
        <v>0</v>
      </c>
      <c r="AF29" s="123">
        <f t="shared" ca="1" si="30"/>
        <v>0</v>
      </c>
      <c r="AG29" s="123">
        <f t="shared" ca="1" si="31"/>
        <v>0</v>
      </c>
      <c r="AH29" s="123">
        <f t="shared" ca="1" si="32"/>
        <v>0</v>
      </c>
      <c r="AI29" s="123">
        <f t="shared" ca="1" si="33"/>
        <v>0</v>
      </c>
      <c r="AJ29" s="123">
        <f t="shared" ca="1" si="34"/>
        <v>0</v>
      </c>
      <c r="AK29" s="123">
        <f t="shared" ca="1" si="35"/>
        <v>0</v>
      </c>
      <c r="AL29" s="123">
        <f t="shared" ca="1" si="36"/>
        <v>0</v>
      </c>
      <c r="AM29" s="123">
        <f t="shared" ca="1" si="37"/>
        <v>0</v>
      </c>
      <c r="AN29" s="123">
        <f t="shared" ca="1" si="38"/>
        <v>0</v>
      </c>
      <c r="AO29" s="123">
        <f t="shared" ca="1" si="39"/>
        <v>0</v>
      </c>
      <c r="AP29" s="123">
        <f t="shared" ca="1" si="40"/>
        <v>0</v>
      </c>
      <c r="AQ29" s="123">
        <f t="shared" ca="1" si="41"/>
        <v>0</v>
      </c>
      <c r="AR29" s="123">
        <f t="shared" ca="1" si="42"/>
        <v>0</v>
      </c>
      <c r="AS29" s="123">
        <f t="shared" ca="1" si="43"/>
        <v>0</v>
      </c>
      <c r="AT29" s="123">
        <f t="shared" ca="1" si="44"/>
        <v>0</v>
      </c>
      <c r="AU29" s="123">
        <f t="shared" ca="1" si="45"/>
        <v>0</v>
      </c>
      <c r="AV29" s="123">
        <f t="shared" ca="1" si="46"/>
        <v>0</v>
      </c>
      <c r="AW29" s="123">
        <f t="shared" ca="1" si="47"/>
        <v>0</v>
      </c>
      <c r="AX29" s="123">
        <f t="shared" ca="1" si="48"/>
        <v>0</v>
      </c>
      <c r="AY29" s="123">
        <f t="shared" ca="1" si="49"/>
        <v>0</v>
      </c>
      <c r="AZ29" s="123">
        <f t="shared" ca="1" si="50"/>
        <v>0</v>
      </c>
      <c r="BA29" s="123">
        <f t="shared" ca="1" si="51"/>
        <v>0</v>
      </c>
      <c r="BB29" s="123">
        <f t="shared" ca="1" si="52"/>
        <v>0</v>
      </c>
      <c r="BC29" s="123">
        <f t="shared" ca="1" si="53"/>
        <v>0</v>
      </c>
      <c r="BD29" s="123">
        <f t="shared" ca="1" si="54"/>
        <v>0</v>
      </c>
      <c r="BE29" s="123">
        <f t="shared" ca="1" si="55"/>
        <v>0</v>
      </c>
      <c r="BF29" s="123">
        <f t="shared" ca="1" si="56"/>
        <v>0</v>
      </c>
      <c r="BG29" s="123">
        <f t="shared" ca="1" si="57"/>
        <v>0</v>
      </c>
      <c r="BH29" s="123">
        <f t="shared" ca="1" si="58"/>
        <v>0</v>
      </c>
      <c r="BI29" s="123">
        <f t="shared" ca="1" si="59"/>
        <v>0</v>
      </c>
      <c r="BJ29" s="123">
        <f t="shared" ca="1" si="60"/>
        <v>0</v>
      </c>
      <c r="BK29" s="123">
        <f t="shared" ca="1" si="61"/>
        <v>0</v>
      </c>
      <c r="BL29" s="123">
        <f t="shared" ca="1" si="62"/>
        <v>0</v>
      </c>
      <c r="BM29" s="123">
        <f t="shared" ca="1" si="63"/>
        <v>0</v>
      </c>
      <c r="BN29" s="123">
        <f t="shared" ca="1" si="64"/>
        <v>0.65</v>
      </c>
      <c r="BO29" s="123">
        <f t="shared" ca="1" si="65"/>
        <v>28</v>
      </c>
      <c r="BP29" s="340">
        <f t="shared" ca="1" si="66"/>
        <v>0</v>
      </c>
      <c r="BQ29" s="123">
        <f t="shared" ca="1" si="67"/>
        <v>0</v>
      </c>
      <c r="BR29" s="123">
        <f t="shared" ca="1" si="68"/>
        <v>0</v>
      </c>
      <c r="BS29" s="123">
        <f t="shared" ca="1" si="69"/>
        <v>0</v>
      </c>
      <c r="BT29" s="123">
        <f t="shared" ca="1" si="1"/>
        <v>0</v>
      </c>
      <c r="BU29" s="123">
        <f t="shared" ca="1" si="2"/>
        <v>0</v>
      </c>
      <c r="BV29" s="123"/>
      <c r="BW29" s="123">
        <f t="shared" ca="1" si="3"/>
        <v>18</v>
      </c>
      <c r="BX29" s="123"/>
      <c r="BY29" s="123">
        <f t="shared" ca="1" si="4"/>
        <v>0</v>
      </c>
      <c r="BZ29" s="123"/>
      <c r="CA29" s="123">
        <f t="shared" ca="1" si="5"/>
        <v>0</v>
      </c>
      <c r="CB29" s="528">
        <f t="shared" ca="1" si="6"/>
        <v>0</v>
      </c>
      <c r="CC29" s="123">
        <f t="shared" ca="1" si="70"/>
        <v>0</v>
      </c>
      <c r="CD29" s="125">
        <f t="shared" ca="1" si="71"/>
        <v>0</v>
      </c>
      <c r="CE29" s="125">
        <f t="shared" ca="1" si="72"/>
        <v>1200</v>
      </c>
      <c r="CF29" s="125">
        <f t="shared" ca="1" si="73"/>
        <v>4090</v>
      </c>
      <c r="CG29" s="125">
        <f t="shared" ca="1" si="74"/>
        <v>1587</v>
      </c>
      <c r="CH29" s="125">
        <f t="shared" ca="1" si="75"/>
        <v>262.93</v>
      </c>
      <c r="CI29" s="125">
        <f t="shared" ca="1" si="76"/>
        <v>0</v>
      </c>
      <c r="CJ29" s="125">
        <f t="shared" ca="1" si="77"/>
        <v>0</v>
      </c>
      <c r="CK29" s="125">
        <f t="shared" ca="1" si="78"/>
        <v>0</v>
      </c>
      <c r="CL29" s="125">
        <f t="shared" ca="1" si="79"/>
        <v>4470.05</v>
      </c>
      <c r="CM29" s="125">
        <f t="shared" ca="1" si="80"/>
        <v>8875.2999999999993</v>
      </c>
      <c r="CN29" s="125">
        <f t="shared" ca="1" si="81"/>
        <v>20485.28</v>
      </c>
      <c r="CO29" s="125">
        <f t="shared" ca="1" si="82"/>
        <v>0</v>
      </c>
      <c r="CP29" s="125">
        <f t="shared" ca="1" si="83"/>
        <v>0</v>
      </c>
      <c r="CQ29" s="125">
        <f t="shared" ca="1" si="84"/>
        <v>0</v>
      </c>
      <c r="CR29" s="125">
        <f t="shared" ca="1" si="85"/>
        <v>0</v>
      </c>
      <c r="CS29" s="125">
        <f t="shared" ca="1" si="86"/>
        <v>0</v>
      </c>
      <c r="CT29" s="125">
        <f t="shared" ca="1" si="87"/>
        <v>0</v>
      </c>
      <c r="CU29" s="125">
        <f t="shared" ca="1" si="88"/>
        <v>0</v>
      </c>
      <c r="CV29" s="125">
        <f t="shared" ca="1" si="89"/>
        <v>0</v>
      </c>
      <c r="CW29" s="125">
        <f t="shared" ca="1" si="90"/>
        <v>0</v>
      </c>
      <c r="CX29" s="125">
        <f t="shared" ca="1" si="91"/>
        <v>0</v>
      </c>
      <c r="CY29" s="125">
        <f t="shared" ca="1" si="92"/>
        <v>0</v>
      </c>
      <c r="CZ29" s="125">
        <f t="shared" ca="1" si="93"/>
        <v>672.35</v>
      </c>
      <c r="DA29" s="341">
        <f t="shared" ca="1" si="94"/>
        <v>21157.63</v>
      </c>
      <c r="DB29" s="606">
        <f t="shared" ca="1" si="95"/>
        <v>3808.37</v>
      </c>
      <c r="DC29" s="606"/>
      <c r="DD29" s="606">
        <f t="shared" ca="1" si="96"/>
        <v>260.69</v>
      </c>
      <c r="DE29" s="125">
        <f t="shared" ca="1" si="97"/>
        <v>0</v>
      </c>
      <c r="DF29" s="125">
        <f t="shared" ca="1" si="98"/>
        <v>0</v>
      </c>
      <c r="DG29" s="125">
        <f t="shared" ca="1" si="99"/>
        <v>0</v>
      </c>
      <c r="DH29" s="125">
        <f t="shared" ca="1" si="100"/>
        <v>4069.06</v>
      </c>
      <c r="DI29" s="125">
        <f t="shared" ca="1" si="101"/>
        <v>4506.76</v>
      </c>
      <c r="DJ29" s="125">
        <f t="shared" ca="1" si="102"/>
        <v>3808.37</v>
      </c>
      <c r="DK29" s="125">
        <f t="shared" ca="1" si="103"/>
        <v>20896.939999999999</v>
      </c>
      <c r="DL29" s="125">
        <f t="shared" ca="1" si="104"/>
        <v>0</v>
      </c>
      <c r="DM29" s="125">
        <f t="shared" ca="1" si="105"/>
        <v>0</v>
      </c>
      <c r="DN29" s="340" t="str">
        <f t="shared" ca="1" si="106"/>
        <v xml:space="preserve">30 від 01.03   </v>
      </c>
      <c r="DO29" s="340" t="str">
        <f t="shared" ca="1" si="107"/>
        <v>Пятаєв О.В.</v>
      </c>
      <c r="DP29" s="340" t="str">
        <f t="shared" ca="1" si="108"/>
        <v>Пятаєв</v>
      </c>
      <c r="DQ29" s="340" t="str">
        <f t="shared" ca="1" si="109"/>
        <v>Олександр</v>
      </c>
      <c r="DR29" s="340" t="str">
        <f t="shared" ca="1" si="111"/>
        <v>Володимирович</v>
      </c>
      <c r="DS29" s="340">
        <f t="shared" ca="1" si="110"/>
        <v>3441507357</v>
      </c>
    </row>
    <row r="30" spans="1:123">
      <c r="A30">
        <f t="shared" ca="1" si="7"/>
        <v>27</v>
      </c>
      <c r="B30">
        <f t="shared" ca="1" si="8"/>
        <v>0</v>
      </c>
      <c r="C30">
        <f t="shared" ca="1" si="9"/>
        <v>0</v>
      </c>
      <c r="D30">
        <f t="shared" ca="1" si="10"/>
        <v>0</v>
      </c>
      <c r="E30">
        <f t="shared" ca="1" si="11"/>
        <v>0</v>
      </c>
      <c r="F30">
        <f t="shared" ca="1" si="12"/>
        <v>0</v>
      </c>
      <c r="G30" s="123" t="str">
        <f t="shared" ca="1" si="13"/>
        <v>0.0.0</v>
      </c>
      <c r="H30" s="123" t="str">
        <f t="shared" ca="1" si="13"/>
        <v>0.0.0</v>
      </c>
      <c r="I30" s="123" t="str">
        <f t="shared" ca="1" si="13"/>
        <v>0.0.0</v>
      </c>
      <c r="J30" s="123" t="str">
        <f t="shared" ca="1" si="13"/>
        <v>0.0.0</v>
      </c>
      <c r="K30" s="123" t="str">
        <f t="shared" ca="1" si="13"/>
        <v>0.0.0</v>
      </c>
      <c r="L30" s="123" t="str">
        <f t="shared" ca="1" si="13"/>
        <v>0.0.0</v>
      </c>
      <c r="M30" s="123" t="str">
        <f t="shared" ca="1" si="13"/>
        <v>0.0.0</v>
      </c>
      <c r="N30" s="123" t="str">
        <f t="shared" ca="1" si="13"/>
        <v>0.0.0</v>
      </c>
      <c r="O30" s="123">
        <f t="shared" ca="1" si="14"/>
        <v>0</v>
      </c>
      <c r="P30" s="123">
        <f t="shared" ca="1" si="15"/>
        <v>0</v>
      </c>
      <c r="Q30" s="123">
        <f t="shared" ca="1" si="16"/>
        <v>0</v>
      </c>
      <c r="R30" s="123">
        <f t="shared" ca="1" si="16"/>
        <v>0</v>
      </c>
      <c r="S30" s="123">
        <f t="shared" ca="1" si="17"/>
        <v>0</v>
      </c>
      <c r="T30" s="123">
        <f t="shared" ca="1" si="18"/>
        <v>0</v>
      </c>
      <c r="U30" s="123">
        <f t="shared" ca="1" si="19"/>
        <v>0</v>
      </c>
      <c r="V30" s="123">
        <f t="shared" ca="1" si="20"/>
        <v>0</v>
      </c>
      <c r="W30" s="123">
        <f t="shared" ca="1" si="21"/>
        <v>0</v>
      </c>
      <c r="X30" s="123">
        <f t="shared" ca="1" si="22"/>
        <v>0</v>
      </c>
      <c r="Y30" s="123">
        <f t="shared" ca="1" si="23"/>
        <v>0</v>
      </c>
      <c r="Z30" s="123">
        <f t="shared" ca="1" si="24"/>
        <v>0</v>
      </c>
      <c r="AA30" s="123">
        <f t="shared" ca="1" si="25"/>
        <v>0</v>
      </c>
      <c r="AB30" s="123">
        <f t="shared" ca="1" si="26"/>
        <v>0</v>
      </c>
      <c r="AC30" s="123">
        <f t="shared" ca="1" si="27"/>
        <v>0</v>
      </c>
      <c r="AD30" s="123">
        <f t="shared" ca="1" si="28"/>
        <v>0</v>
      </c>
      <c r="AE30" s="123">
        <f t="shared" ca="1" si="29"/>
        <v>0</v>
      </c>
      <c r="AF30" s="123">
        <f t="shared" ca="1" si="30"/>
        <v>0</v>
      </c>
      <c r="AG30" s="123">
        <f t="shared" ca="1" si="31"/>
        <v>0</v>
      </c>
      <c r="AH30" s="123">
        <f t="shared" ca="1" si="32"/>
        <v>0</v>
      </c>
      <c r="AI30" s="123">
        <f t="shared" ca="1" si="33"/>
        <v>0</v>
      </c>
      <c r="AJ30" s="123">
        <f t="shared" ca="1" si="34"/>
        <v>0</v>
      </c>
      <c r="AK30" s="123">
        <f t="shared" ca="1" si="35"/>
        <v>0</v>
      </c>
      <c r="AL30" s="123">
        <f t="shared" ca="1" si="36"/>
        <v>0</v>
      </c>
      <c r="AM30" s="123">
        <f t="shared" ca="1" si="37"/>
        <v>0</v>
      </c>
      <c r="AN30" s="123">
        <f t="shared" ca="1" si="38"/>
        <v>0</v>
      </c>
      <c r="AO30" s="123">
        <f t="shared" ca="1" si="39"/>
        <v>0</v>
      </c>
      <c r="AP30" s="123">
        <f t="shared" ca="1" si="40"/>
        <v>0</v>
      </c>
      <c r="AQ30" s="123">
        <f t="shared" ca="1" si="41"/>
        <v>0</v>
      </c>
      <c r="AR30" s="123">
        <f t="shared" ca="1" si="42"/>
        <v>0</v>
      </c>
      <c r="AS30" s="123">
        <f t="shared" ca="1" si="43"/>
        <v>0</v>
      </c>
      <c r="AT30" s="123">
        <f t="shared" ca="1" si="44"/>
        <v>0</v>
      </c>
      <c r="AU30" s="123">
        <f t="shared" ca="1" si="45"/>
        <v>0</v>
      </c>
      <c r="AV30" s="123">
        <f t="shared" ca="1" si="46"/>
        <v>0</v>
      </c>
      <c r="AW30" s="123">
        <f t="shared" ca="1" si="47"/>
        <v>0</v>
      </c>
      <c r="AX30" s="123">
        <f t="shared" ca="1" si="48"/>
        <v>0</v>
      </c>
      <c r="AY30" s="123">
        <f t="shared" ca="1" si="49"/>
        <v>0</v>
      </c>
      <c r="AZ30" s="123">
        <f t="shared" ca="1" si="50"/>
        <v>0</v>
      </c>
      <c r="BA30" s="123">
        <f t="shared" ca="1" si="51"/>
        <v>0</v>
      </c>
      <c r="BB30" s="123">
        <f t="shared" ca="1" si="52"/>
        <v>0</v>
      </c>
      <c r="BC30" s="123">
        <f t="shared" ca="1" si="53"/>
        <v>0</v>
      </c>
      <c r="BD30" s="123">
        <f t="shared" ca="1" si="54"/>
        <v>0</v>
      </c>
      <c r="BE30" s="123">
        <f t="shared" ca="1" si="55"/>
        <v>0</v>
      </c>
      <c r="BF30" s="123">
        <f t="shared" ca="1" si="56"/>
        <v>0</v>
      </c>
      <c r="BG30" s="123">
        <f t="shared" ca="1" si="57"/>
        <v>0</v>
      </c>
      <c r="BH30" s="123">
        <f t="shared" ca="1" si="58"/>
        <v>0</v>
      </c>
      <c r="BI30" s="123">
        <f t="shared" ca="1" si="59"/>
        <v>0</v>
      </c>
      <c r="BJ30" s="123">
        <f t="shared" ca="1" si="60"/>
        <v>0</v>
      </c>
      <c r="BK30" s="123">
        <f t="shared" ca="1" si="61"/>
        <v>0</v>
      </c>
      <c r="BL30" s="123">
        <f t="shared" ca="1" si="62"/>
        <v>0</v>
      </c>
      <c r="BM30" s="123">
        <f t="shared" ca="1" si="63"/>
        <v>0</v>
      </c>
      <c r="BN30" s="123">
        <f t="shared" ca="1" si="64"/>
        <v>0.65</v>
      </c>
      <c r="BO30" s="123">
        <f t="shared" ca="1" si="65"/>
        <v>0</v>
      </c>
      <c r="BP30" s="340">
        <f t="shared" ca="1" si="66"/>
        <v>0</v>
      </c>
      <c r="BQ30" s="123">
        <f t="shared" ca="1" si="67"/>
        <v>0</v>
      </c>
      <c r="BR30" s="123">
        <f t="shared" ca="1" si="68"/>
        <v>0</v>
      </c>
      <c r="BS30" s="123">
        <f t="shared" ca="1" si="69"/>
        <v>0</v>
      </c>
      <c r="BT30" s="123">
        <f t="shared" ca="1" si="1"/>
        <v>0</v>
      </c>
      <c r="BU30" s="123">
        <f t="shared" ca="1" si="2"/>
        <v>0</v>
      </c>
      <c r="BV30" s="123"/>
      <c r="BW30" s="123">
        <f t="shared" ca="1" si="3"/>
        <v>0</v>
      </c>
      <c r="BX30" s="123"/>
      <c r="BY30" s="123">
        <f t="shared" ca="1" si="4"/>
        <v>0</v>
      </c>
      <c r="BZ30" s="123"/>
      <c r="CA30" s="123">
        <f t="shared" ca="1" si="5"/>
        <v>0</v>
      </c>
      <c r="CB30" s="528">
        <f t="shared" ca="1" si="6"/>
        <v>0</v>
      </c>
      <c r="CC30" s="123">
        <f t="shared" ca="1" si="70"/>
        <v>0</v>
      </c>
      <c r="CD30" s="125">
        <f t="shared" ca="1" si="71"/>
        <v>0</v>
      </c>
      <c r="CE30" s="125">
        <f t="shared" ca="1" si="72"/>
        <v>0</v>
      </c>
      <c r="CF30" s="125">
        <f t="shared" ca="1" si="73"/>
        <v>0</v>
      </c>
      <c r="CG30" s="125">
        <f t="shared" ca="1" si="74"/>
        <v>0</v>
      </c>
      <c r="CH30" s="125">
        <f t="shared" ca="1" si="75"/>
        <v>0</v>
      </c>
      <c r="CI30" s="125">
        <f t="shared" ca="1" si="76"/>
        <v>0</v>
      </c>
      <c r="CJ30" s="125">
        <f t="shared" ca="1" si="77"/>
        <v>0</v>
      </c>
      <c r="CK30" s="125">
        <f t="shared" ca="1" si="78"/>
        <v>0</v>
      </c>
      <c r="CL30" s="125">
        <f t="shared" ca="1" si="79"/>
        <v>0</v>
      </c>
      <c r="CM30" s="125">
        <f t="shared" ca="1" si="80"/>
        <v>0</v>
      </c>
      <c r="CN30" s="125">
        <f t="shared" ca="1" si="81"/>
        <v>0</v>
      </c>
      <c r="CO30" s="125">
        <f t="shared" ca="1" si="82"/>
        <v>0</v>
      </c>
      <c r="CP30" s="125">
        <f t="shared" ca="1" si="83"/>
        <v>0</v>
      </c>
      <c r="CQ30" s="125">
        <f t="shared" ca="1" si="84"/>
        <v>0</v>
      </c>
      <c r="CR30" s="125">
        <f t="shared" ca="1" si="85"/>
        <v>0</v>
      </c>
      <c r="CS30" s="125">
        <f t="shared" ca="1" si="86"/>
        <v>0</v>
      </c>
      <c r="CT30" s="125">
        <f t="shared" ca="1" si="87"/>
        <v>0</v>
      </c>
      <c r="CU30" s="125">
        <f t="shared" ca="1" si="88"/>
        <v>0</v>
      </c>
      <c r="CV30" s="125">
        <f t="shared" ca="1" si="89"/>
        <v>0</v>
      </c>
      <c r="CW30" s="125">
        <f t="shared" ca="1" si="90"/>
        <v>0</v>
      </c>
      <c r="CX30" s="125">
        <f t="shared" ca="1" si="91"/>
        <v>0</v>
      </c>
      <c r="CY30" s="125">
        <f t="shared" ca="1" si="92"/>
        <v>0</v>
      </c>
      <c r="CZ30" s="125">
        <f t="shared" ca="1" si="93"/>
        <v>0</v>
      </c>
      <c r="DA30" s="341">
        <f t="shared" ca="1" si="94"/>
        <v>0</v>
      </c>
      <c r="DB30" s="606">
        <f t="shared" ca="1" si="95"/>
        <v>0</v>
      </c>
      <c r="DC30" s="606"/>
      <c r="DD30" s="606">
        <f t="shared" ca="1" si="96"/>
        <v>0</v>
      </c>
      <c r="DE30" s="125">
        <f t="shared" ca="1" si="97"/>
        <v>0</v>
      </c>
      <c r="DF30" s="125">
        <f t="shared" ca="1" si="98"/>
        <v>0</v>
      </c>
      <c r="DG30" s="125">
        <f t="shared" ca="1" si="99"/>
        <v>0</v>
      </c>
      <c r="DH30" s="125">
        <f t="shared" ca="1" si="100"/>
        <v>0</v>
      </c>
      <c r="DI30" s="125">
        <f t="shared" ca="1" si="101"/>
        <v>0</v>
      </c>
      <c r="DJ30" s="125">
        <f t="shared" ca="1" si="102"/>
        <v>0</v>
      </c>
      <c r="DK30" s="125">
        <f t="shared" ca="1" si="103"/>
        <v>0</v>
      </c>
      <c r="DL30" s="125">
        <f t="shared" ca="1" si="104"/>
        <v>0</v>
      </c>
      <c r="DM30" s="125">
        <f t="shared" ca="1" si="105"/>
        <v>0</v>
      </c>
      <c r="DN30" s="340" t="str">
        <f t="shared" ca="1" si="106"/>
        <v xml:space="preserve">    </v>
      </c>
      <c r="DO30" s="340">
        <f t="shared" ca="1" si="107"/>
        <v>0</v>
      </c>
      <c r="DP30" s="340">
        <f t="shared" ca="1" si="108"/>
        <v>0</v>
      </c>
      <c r="DQ30" s="340">
        <f t="shared" ca="1" si="109"/>
        <v>0</v>
      </c>
      <c r="DR30" s="340">
        <f t="shared" ca="1" si="111"/>
        <v>0</v>
      </c>
      <c r="DS30" s="340">
        <f t="shared" ca="1" si="110"/>
        <v>0</v>
      </c>
    </row>
    <row r="31" spans="1:123">
      <c r="A31">
        <f t="shared" ca="1" si="7"/>
        <v>28</v>
      </c>
      <c r="B31" t="str">
        <f t="shared" ca="1" si="8"/>
        <v>Бухгалтер 1 категорії</v>
      </c>
      <c r="C31" t="str">
        <f t="shared" ca="1" si="9"/>
        <v>ст. м-с</v>
      </c>
      <c r="D31" t="str">
        <f t="shared" ca="1" si="10"/>
        <v>Захарчук Т.А.</v>
      </c>
      <c r="E31">
        <f t="shared" ca="1" si="11"/>
        <v>0</v>
      </c>
      <c r="F31">
        <f t="shared" ca="1" si="12"/>
        <v>0</v>
      </c>
      <c r="G31" s="123" t="str">
        <f t="shared" ca="1" si="13"/>
        <v>5.0.0</v>
      </c>
      <c r="H31" s="123" t="str">
        <f t="shared" ca="1" si="13"/>
        <v>5.0.0</v>
      </c>
      <c r="I31" s="123" t="str">
        <f t="shared" ca="1" si="13"/>
        <v>5.0.0</v>
      </c>
      <c r="J31" s="123" t="str">
        <f t="shared" ca="1" si="13"/>
        <v>5.0.0</v>
      </c>
      <c r="K31" s="123" t="str">
        <f t="shared" ca="1" si="13"/>
        <v>5.0.0</v>
      </c>
      <c r="L31" s="123" t="str">
        <f t="shared" ca="1" si="13"/>
        <v>5.0.0</v>
      </c>
      <c r="M31" s="123" t="str">
        <f t="shared" ca="1" si="13"/>
        <v>5.0.0</v>
      </c>
      <c r="N31" s="123" t="str">
        <f t="shared" ca="1" si="13"/>
        <v>5.0.0</v>
      </c>
      <c r="O31" s="123">
        <f t="shared" ca="1" si="14"/>
        <v>8</v>
      </c>
      <c r="P31" s="123">
        <f t="shared" ca="1" si="15"/>
        <v>42767</v>
      </c>
      <c r="Q31" s="123">
        <f t="shared" ca="1" si="16"/>
        <v>0</v>
      </c>
      <c r="R31" s="123">
        <f t="shared" ca="1" si="16"/>
        <v>0</v>
      </c>
      <c r="S31" s="123">
        <f t="shared" ca="1" si="17"/>
        <v>0</v>
      </c>
      <c r="T31" s="123">
        <f t="shared" ca="1" si="18"/>
        <v>0</v>
      </c>
      <c r="U31" s="123">
        <f t="shared" ca="1" si="19"/>
        <v>0</v>
      </c>
      <c r="V31" s="123">
        <f t="shared" ca="1" si="20"/>
        <v>0</v>
      </c>
      <c r="W31" s="123">
        <f t="shared" ca="1" si="21"/>
        <v>0</v>
      </c>
      <c r="X31" s="123">
        <f t="shared" ca="1" si="22"/>
        <v>0</v>
      </c>
      <c r="Y31" s="123">
        <f t="shared" ca="1" si="23"/>
        <v>0</v>
      </c>
      <c r="Z31" s="123">
        <f t="shared" ca="1" si="24"/>
        <v>0</v>
      </c>
      <c r="AA31" s="123">
        <f t="shared" ca="1" si="25"/>
        <v>0</v>
      </c>
      <c r="AB31" s="123">
        <f t="shared" ca="1" si="26"/>
        <v>0</v>
      </c>
      <c r="AC31" s="123">
        <f t="shared" ca="1" si="27"/>
        <v>0</v>
      </c>
      <c r="AD31" s="123">
        <f t="shared" ca="1" si="28"/>
        <v>0</v>
      </c>
      <c r="AE31" s="123">
        <f t="shared" ca="1" si="29"/>
        <v>0</v>
      </c>
      <c r="AF31" s="123">
        <f t="shared" ca="1" si="30"/>
        <v>0</v>
      </c>
      <c r="AG31" s="123">
        <f t="shared" ca="1" si="31"/>
        <v>0</v>
      </c>
      <c r="AH31" s="123">
        <f t="shared" ca="1" si="32"/>
        <v>0</v>
      </c>
      <c r="AI31" s="123">
        <f t="shared" ca="1" si="33"/>
        <v>0</v>
      </c>
      <c r="AJ31" s="123">
        <f t="shared" ca="1" si="34"/>
        <v>0</v>
      </c>
      <c r="AK31" s="123">
        <f t="shared" ca="1" si="35"/>
        <v>0</v>
      </c>
      <c r="AL31" s="123">
        <f t="shared" ca="1" si="36"/>
        <v>0</v>
      </c>
      <c r="AM31" s="123">
        <f t="shared" ca="1" si="37"/>
        <v>0</v>
      </c>
      <c r="AN31" s="123">
        <f t="shared" ca="1" si="38"/>
        <v>0</v>
      </c>
      <c r="AO31" s="123">
        <f t="shared" ca="1" si="39"/>
        <v>0</v>
      </c>
      <c r="AP31" s="123">
        <f t="shared" ca="1" si="40"/>
        <v>0</v>
      </c>
      <c r="AQ31" s="123">
        <f t="shared" ca="1" si="41"/>
        <v>0</v>
      </c>
      <c r="AR31" s="123">
        <f t="shared" ca="1" si="42"/>
        <v>0</v>
      </c>
      <c r="AS31" s="123">
        <f t="shared" ca="1" si="43"/>
        <v>0</v>
      </c>
      <c r="AT31" s="123">
        <f t="shared" ca="1" si="44"/>
        <v>0</v>
      </c>
      <c r="AU31" s="123">
        <f t="shared" ca="1" si="45"/>
        <v>0</v>
      </c>
      <c r="AV31" s="123">
        <f t="shared" ca="1" si="46"/>
        <v>0</v>
      </c>
      <c r="AW31" s="123">
        <f t="shared" ca="1" si="47"/>
        <v>0</v>
      </c>
      <c r="AX31" s="123">
        <f t="shared" ca="1" si="48"/>
        <v>0</v>
      </c>
      <c r="AY31" s="123">
        <f t="shared" ca="1" si="49"/>
        <v>0</v>
      </c>
      <c r="AZ31" s="123">
        <f t="shared" ca="1" si="50"/>
        <v>0</v>
      </c>
      <c r="BA31" s="123">
        <f t="shared" ca="1" si="51"/>
        <v>0</v>
      </c>
      <c r="BB31" s="123">
        <f t="shared" ca="1" si="52"/>
        <v>0</v>
      </c>
      <c r="BC31" s="123">
        <f t="shared" ca="1" si="53"/>
        <v>0</v>
      </c>
      <c r="BD31" s="123">
        <f t="shared" ca="1" si="54"/>
        <v>0</v>
      </c>
      <c r="BE31" s="123">
        <f t="shared" ca="1" si="55"/>
        <v>0</v>
      </c>
      <c r="BF31" s="123">
        <f t="shared" ca="1" si="56"/>
        <v>0</v>
      </c>
      <c r="BG31" s="123">
        <f t="shared" ca="1" si="57"/>
        <v>0</v>
      </c>
      <c r="BH31" s="123">
        <f t="shared" ca="1" si="58"/>
        <v>0</v>
      </c>
      <c r="BI31" s="123">
        <f t="shared" ca="1" si="59"/>
        <v>0</v>
      </c>
      <c r="BJ31" s="123">
        <f t="shared" ca="1" si="60"/>
        <v>0</v>
      </c>
      <c r="BK31" s="123">
        <f t="shared" ca="1" si="61"/>
        <v>0</v>
      </c>
      <c r="BL31" s="123">
        <f t="shared" ca="1" si="62"/>
        <v>0</v>
      </c>
      <c r="BM31" s="123">
        <f t="shared" ca="1" si="63"/>
        <v>0</v>
      </c>
      <c r="BN31" s="123">
        <f t="shared" ca="1" si="64"/>
        <v>0.65</v>
      </c>
      <c r="BO31" s="123">
        <f t="shared" ca="1" si="65"/>
        <v>28</v>
      </c>
      <c r="BP31" s="340">
        <f t="shared" ca="1" si="66"/>
        <v>0</v>
      </c>
      <c r="BQ31" s="123">
        <f t="shared" ca="1" si="67"/>
        <v>0</v>
      </c>
      <c r="BR31" s="123">
        <f t="shared" ca="1" si="68"/>
        <v>0</v>
      </c>
      <c r="BS31" s="123">
        <f t="shared" ca="1" si="69"/>
        <v>0</v>
      </c>
      <c r="BT31" s="123">
        <f t="shared" ca="1" si="1"/>
        <v>0</v>
      </c>
      <c r="BU31" s="123">
        <f t="shared" ca="1" si="2"/>
        <v>0</v>
      </c>
      <c r="BV31" s="123"/>
      <c r="BW31" s="123">
        <f t="shared" ca="1" si="3"/>
        <v>0</v>
      </c>
      <c r="BX31" s="123"/>
      <c r="BY31" s="123">
        <f t="shared" ca="1" si="4"/>
        <v>0</v>
      </c>
      <c r="BZ31" s="123"/>
      <c r="CA31" s="123">
        <f t="shared" ca="1" si="5"/>
        <v>0</v>
      </c>
      <c r="CB31" s="528">
        <f t="shared" ca="1" si="6"/>
        <v>0</v>
      </c>
      <c r="CC31" s="123">
        <f t="shared" ca="1" si="70"/>
        <v>0</v>
      </c>
      <c r="CD31" s="125">
        <f t="shared" ca="1" si="71"/>
        <v>0</v>
      </c>
      <c r="CE31" s="125">
        <f t="shared" ca="1" si="72"/>
        <v>600</v>
      </c>
      <c r="CF31" s="125">
        <f t="shared" ca="1" si="73"/>
        <v>3080</v>
      </c>
      <c r="CG31" s="125">
        <f t="shared" ca="1" si="74"/>
        <v>1104</v>
      </c>
      <c r="CH31" s="125">
        <f t="shared" ca="1" si="75"/>
        <v>0</v>
      </c>
      <c r="CI31" s="125">
        <f t="shared" ca="1" si="76"/>
        <v>0</v>
      </c>
      <c r="CJ31" s="125">
        <f t="shared" ca="1" si="77"/>
        <v>0</v>
      </c>
      <c r="CK31" s="125">
        <f t="shared" ca="1" si="78"/>
        <v>0</v>
      </c>
      <c r="CL31" s="125">
        <f t="shared" ca="1" si="79"/>
        <v>3109.6</v>
      </c>
      <c r="CM31" s="125">
        <f t="shared" ca="1" si="80"/>
        <v>8716.4</v>
      </c>
      <c r="CN31" s="125">
        <f t="shared" ca="1" si="81"/>
        <v>16610</v>
      </c>
      <c r="CO31" s="125">
        <f t="shared" ca="1" si="82"/>
        <v>0</v>
      </c>
      <c r="CP31" s="125">
        <f t="shared" ca="1" si="83"/>
        <v>0</v>
      </c>
      <c r="CQ31" s="125">
        <f t="shared" ca="1" si="84"/>
        <v>0</v>
      </c>
      <c r="CR31" s="125">
        <f t="shared" ca="1" si="85"/>
        <v>0</v>
      </c>
      <c r="CS31" s="125">
        <f t="shared" ca="1" si="86"/>
        <v>0</v>
      </c>
      <c r="CT31" s="125">
        <f t="shared" ca="1" si="87"/>
        <v>0</v>
      </c>
      <c r="CU31" s="125">
        <f t="shared" ca="1" si="88"/>
        <v>0</v>
      </c>
      <c r="CV31" s="125">
        <f t="shared" ca="1" si="89"/>
        <v>0</v>
      </c>
      <c r="CW31" s="125">
        <f t="shared" ca="1" si="90"/>
        <v>0</v>
      </c>
      <c r="CX31" s="125">
        <f t="shared" ca="1" si="91"/>
        <v>0</v>
      </c>
      <c r="CY31" s="125">
        <f t="shared" ca="1" si="92"/>
        <v>0</v>
      </c>
      <c r="CZ31" s="125">
        <f t="shared" ca="1" si="93"/>
        <v>672.35</v>
      </c>
      <c r="DA31" s="341">
        <f t="shared" ca="1" si="94"/>
        <v>17282.349999999999</v>
      </c>
      <c r="DB31" s="606">
        <f t="shared" ca="1" si="95"/>
        <v>3110.82</v>
      </c>
      <c r="DC31" s="606"/>
      <c r="DD31" s="606">
        <f t="shared" ca="1" si="96"/>
        <v>212.94</v>
      </c>
      <c r="DE31" s="125">
        <f t="shared" ca="1" si="97"/>
        <v>0</v>
      </c>
      <c r="DF31" s="125">
        <f t="shared" ca="1" si="98"/>
        <v>0</v>
      </c>
      <c r="DG31" s="125">
        <f t="shared" ca="1" si="99"/>
        <v>0</v>
      </c>
      <c r="DH31" s="125">
        <f t="shared" ca="1" si="100"/>
        <v>3323.76</v>
      </c>
      <c r="DI31" s="125">
        <f t="shared" ca="1" si="101"/>
        <v>3654.2</v>
      </c>
      <c r="DJ31" s="125">
        <f t="shared" ca="1" si="102"/>
        <v>3110.82</v>
      </c>
      <c r="DK31" s="125">
        <f t="shared" ca="1" si="103"/>
        <v>17069.41</v>
      </c>
      <c r="DL31" s="125">
        <f t="shared" ca="1" si="104"/>
        <v>0</v>
      </c>
      <c r="DM31" s="125">
        <f t="shared" ca="1" si="105"/>
        <v>0</v>
      </c>
      <c r="DN31" s="340" t="str">
        <f t="shared" ca="1" si="106"/>
        <v xml:space="preserve">30 від 01.03   </v>
      </c>
      <c r="DO31" s="340" t="str">
        <f t="shared" ca="1" si="107"/>
        <v>Захарчук Т.А.</v>
      </c>
      <c r="DP31" s="340" t="str">
        <f t="shared" ca="1" si="108"/>
        <v>Захарчук</v>
      </c>
      <c r="DQ31" s="340" t="str">
        <f t="shared" ca="1" si="109"/>
        <v>Тетяна</v>
      </c>
      <c r="DR31" s="340" t="str">
        <f t="shared" ca="1" si="111"/>
        <v>Анатоліївна</v>
      </c>
      <c r="DS31" s="340">
        <f t="shared" ca="1" si="110"/>
        <v>2517401325</v>
      </c>
    </row>
    <row r="32" spans="1:123">
      <c r="A32">
        <f t="shared" ca="1" si="7"/>
        <v>29</v>
      </c>
      <c r="B32" t="str">
        <f t="shared" ca="1" si="8"/>
        <v>Бухгалтер 2 категорії</v>
      </c>
      <c r="C32" t="str">
        <f t="shared" ca="1" si="9"/>
        <v>ст. сол-т</v>
      </c>
      <c r="D32" t="str">
        <f t="shared" ca="1" si="10"/>
        <v>Бот О.В.</v>
      </c>
      <c r="E32">
        <f t="shared" ca="1" si="11"/>
        <v>0</v>
      </c>
      <c r="F32">
        <f t="shared" ca="1" si="12"/>
        <v>0</v>
      </c>
      <c r="G32" s="123" t="str">
        <f t="shared" ca="1" si="13"/>
        <v>2.5.3</v>
      </c>
      <c r="H32" s="123" t="str">
        <f t="shared" ca="1" si="13"/>
        <v>2.5.3</v>
      </c>
      <c r="I32" s="123" t="str">
        <f t="shared" ca="1" si="13"/>
        <v>2.5.3</v>
      </c>
      <c r="J32" s="123" t="str">
        <f t="shared" ca="1" si="13"/>
        <v>2.5.3</v>
      </c>
      <c r="K32" s="123" t="str">
        <f t="shared" ca="1" si="13"/>
        <v>2.5.3</v>
      </c>
      <c r="L32" s="123" t="str">
        <f t="shared" ca="1" si="13"/>
        <v>2.5.3</v>
      </c>
      <c r="M32" s="123" t="str">
        <f t="shared" ca="1" si="13"/>
        <v>2.5.3</v>
      </c>
      <c r="N32" s="123" t="str">
        <f t="shared" ca="1" si="13"/>
        <v>2.5.3</v>
      </c>
      <c r="O32" s="123">
        <f t="shared" ca="1" si="14"/>
        <v>7</v>
      </c>
      <c r="P32" s="123">
        <f t="shared" ca="1" si="15"/>
        <v>43705</v>
      </c>
      <c r="Q32" s="123">
        <f t="shared" ca="1" si="16"/>
        <v>0</v>
      </c>
      <c r="R32" s="123">
        <f t="shared" ca="1" si="16"/>
        <v>0</v>
      </c>
      <c r="S32" s="123">
        <f t="shared" ca="1" si="17"/>
        <v>0</v>
      </c>
      <c r="T32" s="123">
        <f t="shared" ca="1" si="18"/>
        <v>0</v>
      </c>
      <c r="U32" s="123">
        <f t="shared" ca="1" si="19"/>
        <v>0</v>
      </c>
      <c r="V32" s="123">
        <f t="shared" ca="1" si="20"/>
        <v>0</v>
      </c>
      <c r="W32" s="123">
        <f t="shared" ca="1" si="21"/>
        <v>0</v>
      </c>
      <c r="X32" s="123">
        <f t="shared" ca="1" si="22"/>
        <v>0</v>
      </c>
      <c r="Y32" s="123">
        <f t="shared" ca="1" si="23"/>
        <v>0</v>
      </c>
      <c r="Z32" s="123">
        <f t="shared" ca="1" si="24"/>
        <v>0</v>
      </c>
      <c r="AA32" s="123">
        <f t="shared" ca="1" si="25"/>
        <v>0</v>
      </c>
      <c r="AB32" s="123">
        <f t="shared" ca="1" si="26"/>
        <v>0</v>
      </c>
      <c r="AC32" s="123">
        <f t="shared" ca="1" si="27"/>
        <v>0</v>
      </c>
      <c r="AD32" s="123">
        <f t="shared" ca="1" si="28"/>
        <v>0</v>
      </c>
      <c r="AE32" s="123">
        <f t="shared" ca="1" si="29"/>
        <v>0</v>
      </c>
      <c r="AF32" s="123">
        <f t="shared" ca="1" si="30"/>
        <v>0</v>
      </c>
      <c r="AG32" s="123">
        <f t="shared" ca="1" si="31"/>
        <v>0</v>
      </c>
      <c r="AH32" s="123">
        <f t="shared" ca="1" si="32"/>
        <v>0</v>
      </c>
      <c r="AI32" s="123">
        <f t="shared" ca="1" si="33"/>
        <v>0</v>
      </c>
      <c r="AJ32" s="123">
        <f t="shared" ca="1" si="34"/>
        <v>0</v>
      </c>
      <c r="AK32" s="123">
        <f t="shared" ca="1" si="35"/>
        <v>0</v>
      </c>
      <c r="AL32" s="123">
        <f t="shared" ca="1" si="36"/>
        <v>0</v>
      </c>
      <c r="AM32" s="123">
        <f t="shared" ca="1" si="37"/>
        <v>0</v>
      </c>
      <c r="AN32" s="123">
        <f t="shared" ca="1" si="38"/>
        <v>0</v>
      </c>
      <c r="AO32" s="123">
        <f t="shared" ca="1" si="39"/>
        <v>0</v>
      </c>
      <c r="AP32" s="123">
        <f t="shared" ca="1" si="40"/>
        <v>0</v>
      </c>
      <c r="AQ32" s="123">
        <f t="shared" ca="1" si="41"/>
        <v>0</v>
      </c>
      <c r="AR32" s="123">
        <f t="shared" ca="1" si="42"/>
        <v>0</v>
      </c>
      <c r="AS32" s="123">
        <f t="shared" ca="1" si="43"/>
        <v>0</v>
      </c>
      <c r="AT32" s="123">
        <f t="shared" ca="1" si="44"/>
        <v>0</v>
      </c>
      <c r="AU32" s="123">
        <f t="shared" ca="1" si="45"/>
        <v>0</v>
      </c>
      <c r="AV32" s="123">
        <f t="shared" ca="1" si="46"/>
        <v>0</v>
      </c>
      <c r="AW32" s="123">
        <f t="shared" ca="1" si="47"/>
        <v>0</v>
      </c>
      <c r="AX32" s="123">
        <f t="shared" ca="1" si="48"/>
        <v>0</v>
      </c>
      <c r="AY32" s="123">
        <f t="shared" ca="1" si="49"/>
        <v>0</v>
      </c>
      <c r="AZ32" s="123">
        <f t="shared" ca="1" si="50"/>
        <v>0</v>
      </c>
      <c r="BA32" s="123">
        <f t="shared" ca="1" si="51"/>
        <v>0</v>
      </c>
      <c r="BB32" s="123">
        <f t="shared" ca="1" si="52"/>
        <v>0</v>
      </c>
      <c r="BC32" s="123">
        <f t="shared" ca="1" si="53"/>
        <v>0</v>
      </c>
      <c r="BD32" s="123">
        <f t="shared" ca="1" si="54"/>
        <v>0</v>
      </c>
      <c r="BE32" s="123">
        <f t="shared" ca="1" si="55"/>
        <v>0</v>
      </c>
      <c r="BF32" s="123">
        <f t="shared" ca="1" si="56"/>
        <v>0</v>
      </c>
      <c r="BG32" s="123">
        <f t="shared" ca="1" si="57"/>
        <v>0</v>
      </c>
      <c r="BH32" s="123">
        <f t="shared" ca="1" si="58"/>
        <v>0</v>
      </c>
      <c r="BI32" s="123">
        <f t="shared" ca="1" si="59"/>
        <v>0</v>
      </c>
      <c r="BJ32" s="123">
        <f t="shared" ca="1" si="60"/>
        <v>0</v>
      </c>
      <c r="BK32" s="123">
        <f t="shared" ca="1" si="61"/>
        <v>0</v>
      </c>
      <c r="BL32" s="123">
        <f t="shared" ca="1" si="62"/>
        <v>0</v>
      </c>
      <c r="BM32" s="123">
        <f t="shared" ca="1" si="63"/>
        <v>0</v>
      </c>
      <c r="BN32" s="123">
        <f t="shared" ca="1" si="64"/>
        <v>0.65</v>
      </c>
      <c r="BO32" s="123">
        <f t="shared" ca="1" si="65"/>
        <v>28</v>
      </c>
      <c r="BP32" s="340">
        <f t="shared" ca="1" si="66"/>
        <v>0</v>
      </c>
      <c r="BQ32" s="123">
        <f t="shared" ca="1" si="67"/>
        <v>0</v>
      </c>
      <c r="BR32" s="123">
        <f t="shared" ca="1" si="68"/>
        <v>0</v>
      </c>
      <c r="BS32" s="123">
        <f t="shared" ca="1" si="69"/>
        <v>0</v>
      </c>
      <c r="BT32" s="123">
        <f t="shared" ca="1" si="1"/>
        <v>0</v>
      </c>
      <c r="BU32" s="123">
        <f t="shared" ca="1" si="2"/>
        <v>0</v>
      </c>
      <c r="BV32" s="123"/>
      <c r="BW32" s="123">
        <f t="shared" ca="1" si="3"/>
        <v>0</v>
      </c>
      <c r="BX32" s="123"/>
      <c r="BY32" s="123">
        <f t="shared" ca="1" si="4"/>
        <v>0</v>
      </c>
      <c r="BZ32" s="123"/>
      <c r="CA32" s="123">
        <f t="shared" ca="1" si="5"/>
        <v>0</v>
      </c>
      <c r="CB32" s="528">
        <f t="shared" ca="1" si="6"/>
        <v>0</v>
      </c>
      <c r="CC32" s="123">
        <f t="shared" ca="1" si="70"/>
        <v>0</v>
      </c>
      <c r="CD32" s="125">
        <f t="shared" ca="1" si="71"/>
        <v>0</v>
      </c>
      <c r="CE32" s="125">
        <f t="shared" ca="1" si="72"/>
        <v>600</v>
      </c>
      <c r="CF32" s="125">
        <f t="shared" ca="1" si="73"/>
        <v>3000</v>
      </c>
      <c r="CG32" s="125">
        <f t="shared" ca="1" si="74"/>
        <v>900</v>
      </c>
      <c r="CH32" s="125">
        <f t="shared" ca="1" si="75"/>
        <v>0</v>
      </c>
      <c r="CI32" s="125">
        <f t="shared" ca="1" si="76"/>
        <v>0</v>
      </c>
      <c r="CJ32" s="125">
        <f t="shared" ca="1" si="77"/>
        <v>0</v>
      </c>
      <c r="CK32" s="125">
        <f t="shared" ca="1" si="78"/>
        <v>0</v>
      </c>
      <c r="CL32" s="125">
        <f t="shared" ca="1" si="79"/>
        <v>2925</v>
      </c>
      <c r="CM32" s="125">
        <f t="shared" ca="1" si="80"/>
        <v>8730</v>
      </c>
      <c r="CN32" s="125">
        <f t="shared" ca="1" si="81"/>
        <v>16155</v>
      </c>
      <c r="CO32" s="125">
        <f t="shared" ca="1" si="82"/>
        <v>0</v>
      </c>
      <c r="CP32" s="125">
        <f t="shared" ca="1" si="83"/>
        <v>0</v>
      </c>
      <c r="CQ32" s="125">
        <f t="shared" ca="1" si="84"/>
        <v>0</v>
      </c>
      <c r="CR32" s="125">
        <f t="shared" ca="1" si="85"/>
        <v>0</v>
      </c>
      <c r="CS32" s="125">
        <f t="shared" ca="1" si="86"/>
        <v>0</v>
      </c>
      <c r="CT32" s="125">
        <f t="shared" ca="1" si="87"/>
        <v>0</v>
      </c>
      <c r="CU32" s="125">
        <f t="shared" ca="1" si="88"/>
        <v>0</v>
      </c>
      <c r="CV32" s="125">
        <f t="shared" ca="1" si="89"/>
        <v>0</v>
      </c>
      <c r="CW32" s="125">
        <f t="shared" ca="1" si="90"/>
        <v>0</v>
      </c>
      <c r="CX32" s="125">
        <f t="shared" ca="1" si="91"/>
        <v>0</v>
      </c>
      <c r="CY32" s="125">
        <f t="shared" ca="1" si="92"/>
        <v>0</v>
      </c>
      <c r="CZ32" s="125">
        <f t="shared" ca="1" si="93"/>
        <v>672.35</v>
      </c>
      <c r="DA32" s="341">
        <f t="shared" ca="1" si="94"/>
        <v>16827.349999999999</v>
      </c>
      <c r="DB32" s="606">
        <f t="shared" ca="1" si="95"/>
        <v>3028.92</v>
      </c>
      <c r="DC32" s="606"/>
      <c r="DD32" s="606">
        <f t="shared" ca="1" si="96"/>
        <v>207.34</v>
      </c>
      <c r="DE32" s="125">
        <f t="shared" ca="1" si="97"/>
        <v>0</v>
      </c>
      <c r="DF32" s="125">
        <f t="shared" ca="1" si="98"/>
        <v>0</v>
      </c>
      <c r="DG32" s="125">
        <f t="shared" ca="1" si="99"/>
        <v>0</v>
      </c>
      <c r="DH32" s="125">
        <f t="shared" ca="1" si="100"/>
        <v>3236.26</v>
      </c>
      <c r="DI32" s="125">
        <f t="shared" ca="1" si="101"/>
        <v>3554.1</v>
      </c>
      <c r="DJ32" s="125">
        <f t="shared" ca="1" si="102"/>
        <v>3028.92</v>
      </c>
      <c r="DK32" s="125">
        <f t="shared" ca="1" si="103"/>
        <v>16620.009999999998</v>
      </c>
      <c r="DL32" s="125">
        <f t="shared" ca="1" si="104"/>
        <v>0</v>
      </c>
      <c r="DM32" s="125">
        <f t="shared" ca="1" si="105"/>
        <v>0</v>
      </c>
      <c r="DN32" s="340" t="str">
        <f t="shared" ca="1" si="106"/>
        <v xml:space="preserve">30 від 01.03   </v>
      </c>
      <c r="DO32" s="340" t="str">
        <f t="shared" ca="1" si="107"/>
        <v>Бот О.В.</v>
      </c>
      <c r="DP32" s="340" t="str">
        <f t="shared" ca="1" si="108"/>
        <v>Бот</v>
      </c>
      <c r="DQ32" s="340" t="str">
        <f t="shared" ca="1" si="109"/>
        <v>Ольга</v>
      </c>
      <c r="DR32" s="340" t="str">
        <f t="shared" ca="1" si="111"/>
        <v>Володимирівна</v>
      </c>
      <c r="DS32" s="340">
        <f t="shared" ca="1" si="110"/>
        <v>3106915941</v>
      </c>
    </row>
    <row r="33" spans="1:123">
      <c r="A33">
        <f t="shared" ca="1" si="7"/>
        <v>30</v>
      </c>
      <c r="B33" t="str">
        <f t="shared" ca="1" si="8"/>
        <v xml:space="preserve">Бухгалтер </v>
      </c>
      <c r="C33" t="str">
        <f t="shared" ca="1" si="9"/>
        <v>рекрут</v>
      </c>
      <c r="D33" t="str">
        <f t="shared" ca="1" si="10"/>
        <v>Голуб С.М.</v>
      </c>
      <c r="E33">
        <f t="shared" ca="1" si="11"/>
        <v>0</v>
      </c>
      <c r="F33">
        <f t="shared" ca="1" si="12"/>
        <v>0</v>
      </c>
      <c r="G33" s="123" t="str">
        <f t="shared" ca="1" si="13"/>
        <v>0.0.0</v>
      </c>
      <c r="H33" s="123" t="str">
        <f t="shared" ca="1" si="13"/>
        <v>0.0.0</v>
      </c>
      <c r="I33" s="123" t="str">
        <f t="shared" ca="1" si="13"/>
        <v>0.0.0</v>
      </c>
      <c r="J33" s="123" t="str">
        <f t="shared" ca="1" si="13"/>
        <v>0.0.0</v>
      </c>
      <c r="K33" s="123" t="str">
        <f t="shared" ca="1" si="13"/>
        <v>0.0.0</v>
      </c>
      <c r="L33" s="123" t="str">
        <f t="shared" ca="1" si="13"/>
        <v>0.0.0</v>
      </c>
      <c r="M33" s="123" t="str">
        <f t="shared" ca="1" si="13"/>
        <v>0.0.0</v>
      </c>
      <c r="N33" s="123" t="str">
        <f t="shared" ca="1" si="13"/>
        <v>0.0.0</v>
      </c>
      <c r="O33" s="123">
        <f t="shared" ca="1" si="14"/>
        <v>7</v>
      </c>
      <c r="P33" s="123">
        <f t="shared" ca="1" si="15"/>
        <v>0</v>
      </c>
      <c r="Q33" s="123">
        <f t="shared" ca="1" si="16"/>
        <v>0</v>
      </c>
      <c r="R33" s="123">
        <f t="shared" ca="1" si="16"/>
        <v>0</v>
      </c>
      <c r="S33" s="123">
        <f t="shared" ca="1" si="17"/>
        <v>0</v>
      </c>
      <c r="T33" s="123">
        <f t="shared" ca="1" si="18"/>
        <v>0</v>
      </c>
      <c r="U33" s="123">
        <f t="shared" ca="1" si="19"/>
        <v>0</v>
      </c>
      <c r="V33" s="123">
        <f t="shared" ca="1" si="20"/>
        <v>0</v>
      </c>
      <c r="W33" s="123">
        <f t="shared" ca="1" si="21"/>
        <v>0</v>
      </c>
      <c r="X33" s="123">
        <f t="shared" ca="1" si="22"/>
        <v>0</v>
      </c>
      <c r="Y33" s="123">
        <f t="shared" ca="1" si="23"/>
        <v>0</v>
      </c>
      <c r="Z33" s="123">
        <f t="shared" ca="1" si="24"/>
        <v>0</v>
      </c>
      <c r="AA33" s="123">
        <f t="shared" ca="1" si="25"/>
        <v>0</v>
      </c>
      <c r="AB33" s="123">
        <f t="shared" ca="1" si="26"/>
        <v>0</v>
      </c>
      <c r="AC33" s="123">
        <f t="shared" ca="1" si="27"/>
        <v>0</v>
      </c>
      <c r="AD33" s="123">
        <f t="shared" ca="1" si="28"/>
        <v>0</v>
      </c>
      <c r="AE33" s="123">
        <f t="shared" ca="1" si="29"/>
        <v>0</v>
      </c>
      <c r="AF33" s="123">
        <f t="shared" ca="1" si="30"/>
        <v>0</v>
      </c>
      <c r="AG33" s="123">
        <f t="shared" ca="1" si="31"/>
        <v>0</v>
      </c>
      <c r="AH33" s="123">
        <f t="shared" ca="1" si="32"/>
        <v>0</v>
      </c>
      <c r="AI33" s="123">
        <f t="shared" ca="1" si="33"/>
        <v>0</v>
      </c>
      <c r="AJ33" s="123">
        <f t="shared" ca="1" si="34"/>
        <v>0</v>
      </c>
      <c r="AK33" s="123">
        <f t="shared" ca="1" si="35"/>
        <v>0</v>
      </c>
      <c r="AL33" s="123">
        <f t="shared" ca="1" si="36"/>
        <v>0</v>
      </c>
      <c r="AM33" s="123">
        <f t="shared" ca="1" si="37"/>
        <v>0</v>
      </c>
      <c r="AN33" s="123">
        <f t="shared" ca="1" si="38"/>
        <v>0</v>
      </c>
      <c r="AO33" s="123">
        <f t="shared" ca="1" si="39"/>
        <v>0</v>
      </c>
      <c r="AP33" s="123">
        <f t="shared" ca="1" si="40"/>
        <v>0</v>
      </c>
      <c r="AQ33" s="123">
        <f t="shared" ca="1" si="41"/>
        <v>0</v>
      </c>
      <c r="AR33" s="123">
        <f t="shared" ca="1" si="42"/>
        <v>0</v>
      </c>
      <c r="AS33" s="123">
        <f t="shared" ca="1" si="43"/>
        <v>0</v>
      </c>
      <c r="AT33" s="123">
        <f t="shared" ca="1" si="44"/>
        <v>0</v>
      </c>
      <c r="AU33" s="123">
        <f t="shared" ca="1" si="45"/>
        <v>0</v>
      </c>
      <c r="AV33" s="123">
        <f t="shared" ca="1" si="46"/>
        <v>0</v>
      </c>
      <c r="AW33" s="123">
        <f t="shared" ca="1" si="47"/>
        <v>0</v>
      </c>
      <c r="AX33" s="123">
        <f t="shared" ca="1" si="48"/>
        <v>0</v>
      </c>
      <c r="AY33" s="123">
        <f t="shared" ca="1" si="49"/>
        <v>0</v>
      </c>
      <c r="AZ33" s="123">
        <f t="shared" ca="1" si="50"/>
        <v>0</v>
      </c>
      <c r="BA33" s="123">
        <f t="shared" ca="1" si="51"/>
        <v>0</v>
      </c>
      <c r="BB33" s="123">
        <f t="shared" ca="1" si="52"/>
        <v>0</v>
      </c>
      <c r="BC33" s="123">
        <f t="shared" ca="1" si="53"/>
        <v>0</v>
      </c>
      <c r="BD33" s="123">
        <f t="shared" ca="1" si="54"/>
        <v>0</v>
      </c>
      <c r="BE33" s="123">
        <f t="shared" ca="1" si="55"/>
        <v>0</v>
      </c>
      <c r="BF33" s="123">
        <f t="shared" ca="1" si="56"/>
        <v>0</v>
      </c>
      <c r="BG33" s="123">
        <f t="shared" ca="1" si="57"/>
        <v>0</v>
      </c>
      <c r="BH33" s="123">
        <f t="shared" ca="1" si="58"/>
        <v>0</v>
      </c>
      <c r="BI33" s="123">
        <f t="shared" ca="1" si="59"/>
        <v>0</v>
      </c>
      <c r="BJ33" s="123">
        <f t="shared" ca="1" si="60"/>
        <v>0</v>
      </c>
      <c r="BK33" s="123">
        <f t="shared" ca="1" si="61"/>
        <v>0</v>
      </c>
      <c r="BL33" s="123">
        <f t="shared" ca="1" si="62"/>
        <v>0</v>
      </c>
      <c r="BM33" s="123">
        <f t="shared" ca="1" si="63"/>
        <v>0</v>
      </c>
      <c r="BN33" s="123">
        <f t="shared" ca="1" si="64"/>
        <v>0.65</v>
      </c>
      <c r="BO33" s="123">
        <f t="shared" ca="1" si="65"/>
        <v>28</v>
      </c>
      <c r="BP33" s="340">
        <f t="shared" ca="1" si="66"/>
        <v>0</v>
      </c>
      <c r="BQ33" s="123">
        <f t="shared" ca="1" si="67"/>
        <v>0</v>
      </c>
      <c r="BR33" s="123">
        <f t="shared" ca="1" si="68"/>
        <v>0</v>
      </c>
      <c r="BS33" s="123">
        <f t="shared" ca="1" si="69"/>
        <v>0</v>
      </c>
      <c r="BT33" s="123">
        <f t="shared" ca="1" si="1"/>
        <v>0</v>
      </c>
      <c r="BU33" s="123">
        <f t="shared" ca="1" si="2"/>
        <v>0</v>
      </c>
      <c r="BV33" s="123"/>
      <c r="BW33" s="123">
        <f t="shared" ca="1" si="3"/>
        <v>0</v>
      </c>
      <c r="BX33" s="123"/>
      <c r="BY33" s="123">
        <f t="shared" ca="1" si="4"/>
        <v>0</v>
      </c>
      <c r="BZ33" s="123"/>
      <c r="CA33" s="123">
        <f t="shared" ca="1" si="5"/>
        <v>0</v>
      </c>
      <c r="CB33" s="528">
        <f t="shared" ca="1" si="6"/>
        <v>0</v>
      </c>
      <c r="CC33" s="123">
        <f t="shared" ca="1" si="70"/>
        <v>0</v>
      </c>
      <c r="CD33" s="125">
        <f t="shared" ca="1" si="71"/>
        <v>0</v>
      </c>
      <c r="CE33" s="125">
        <f t="shared" ca="1" si="72"/>
        <v>440</v>
      </c>
      <c r="CF33" s="125">
        <f t="shared" ca="1" si="73"/>
        <v>3000</v>
      </c>
      <c r="CG33" s="125">
        <f t="shared" ca="1" si="74"/>
        <v>0</v>
      </c>
      <c r="CH33" s="125">
        <f t="shared" ca="1" si="75"/>
        <v>0</v>
      </c>
      <c r="CI33" s="125">
        <f t="shared" ca="1" si="76"/>
        <v>0</v>
      </c>
      <c r="CJ33" s="125">
        <f t="shared" ca="1" si="77"/>
        <v>0</v>
      </c>
      <c r="CK33" s="125">
        <f t="shared" ca="1" si="78"/>
        <v>0</v>
      </c>
      <c r="CL33" s="125">
        <f t="shared" ca="1" si="79"/>
        <v>2236</v>
      </c>
      <c r="CM33" s="125">
        <f t="shared" ca="1" si="80"/>
        <v>8730</v>
      </c>
      <c r="CN33" s="125">
        <f t="shared" ca="1" si="81"/>
        <v>14406</v>
      </c>
      <c r="CO33" s="125">
        <f t="shared" ca="1" si="82"/>
        <v>0</v>
      </c>
      <c r="CP33" s="125">
        <f t="shared" ca="1" si="83"/>
        <v>0</v>
      </c>
      <c r="CQ33" s="125">
        <f t="shared" ca="1" si="84"/>
        <v>0</v>
      </c>
      <c r="CR33" s="125">
        <f t="shared" ca="1" si="85"/>
        <v>0</v>
      </c>
      <c r="CS33" s="125">
        <f t="shared" ca="1" si="86"/>
        <v>0</v>
      </c>
      <c r="CT33" s="125">
        <f t="shared" ca="1" si="87"/>
        <v>0</v>
      </c>
      <c r="CU33" s="125">
        <f t="shared" ca="1" si="88"/>
        <v>0</v>
      </c>
      <c r="CV33" s="125">
        <f t="shared" ca="1" si="89"/>
        <v>0</v>
      </c>
      <c r="CW33" s="125">
        <f t="shared" ca="1" si="90"/>
        <v>0</v>
      </c>
      <c r="CX33" s="125">
        <f t="shared" ca="1" si="91"/>
        <v>0</v>
      </c>
      <c r="CY33" s="125">
        <f t="shared" ca="1" si="92"/>
        <v>0</v>
      </c>
      <c r="CZ33" s="125">
        <f t="shared" ca="1" si="93"/>
        <v>672.35</v>
      </c>
      <c r="DA33" s="341">
        <f t="shared" ca="1" si="94"/>
        <v>15078.35</v>
      </c>
      <c r="DB33" s="606">
        <f t="shared" ca="1" si="95"/>
        <v>2714.1</v>
      </c>
      <c r="DC33" s="606"/>
      <c r="DD33" s="606">
        <f t="shared" ca="1" si="96"/>
        <v>185.79</v>
      </c>
      <c r="DE33" s="125">
        <f t="shared" ca="1" si="97"/>
        <v>0</v>
      </c>
      <c r="DF33" s="125">
        <f t="shared" ca="1" si="98"/>
        <v>0</v>
      </c>
      <c r="DG33" s="125">
        <f t="shared" ca="1" si="99"/>
        <v>0</v>
      </c>
      <c r="DH33" s="125">
        <f t="shared" ca="1" si="100"/>
        <v>2899.89</v>
      </c>
      <c r="DI33" s="125">
        <f t="shared" ca="1" si="101"/>
        <v>3169.32</v>
      </c>
      <c r="DJ33" s="125">
        <f t="shared" ca="1" si="102"/>
        <v>2714.1</v>
      </c>
      <c r="DK33" s="125">
        <f t="shared" ca="1" si="103"/>
        <v>14892.56</v>
      </c>
      <c r="DL33" s="125">
        <f t="shared" ca="1" si="104"/>
        <v>0</v>
      </c>
      <c r="DM33" s="125">
        <f t="shared" ca="1" si="105"/>
        <v>0</v>
      </c>
      <c r="DN33" s="340" t="str">
        <f t="shared" ca="1" si="106"/>
        <v xml:space="preserve">30 від 01.03   </v>
      </c>
      <c r="DO33" s="340" t="str">
        <f t="shared" ca="1" si="107"/>
        <v>Голуб С.М.</v>
      </c>
      <c r="DP33" s="340" t="str">
        <f t="shared" ca="1" si="108"/>
        <v>Голуб</v>
      </c>
      <c r="DQ33" s="340" t="str">
        <f t="shared" ca="1" si="109"/>
        <v>Світлана</v>
      </c>
      <c r="DR33" s="340" t="str">
        <f t="shared" ca="1" si="111"/>
        <v>Миколаївна</v>
      </c>
      <c r="DS33" s="340">
        <f t="shared" ca="1" si="110"/>
        <v>3125818248</v>
      </c>
    </row>
    <row r="34" spans="1:123">
      <c r="A34">
        <f t="shared" ca="1" si="7"/>
        <v>31</v>
      </c>
      <c r="B34" t="str">
        <f t="shared" ca="1" si="8"/>
        <v xml:space="preserve">Бухгалтер </v>
      </c>
      <c r="C34">
        <f t="shared" ca="1" si="9"/>
        <v>0</v>
      </c>
      <c r="D34" t="str">
        <f t="shared" ca="1" si="10"/>
        <v>ВАКАНТ</v>
      </c>
      <c r="E34">
        <f t="shared" ca="1" si="11"/>
        <v>0</v>
      </c>
      <c r="F34">
        <f t="shared" ca="1" si="12"/>
        <v>0</v>
      </c>
      <c r="G34" s="123" t="str">
        <f t="shared" ca="1" si="13"/>
        <v>0.0.0</v>
      </c>
      <c r="H34" s="123" t="str">
        <f t="shared" ca="1" si="13"/>
        <v>0.0.0</v>
      </c>
      <c r="I34" s="123" t="str">
        <f t="shared" ca="1" si="13"/>
        <v>0.0.0</v>
      </c>
      <c r="J34" s="123" t="str">
        <f t="shared" ca="1" si="13"/>
        <v>0.0.0</v>
      </c>
      <c r="K34" s="123" t="str">
        <f t="shared" ca="1" si="13"/>
        <v>0.0.0</v>
      </c>
      <c r="L34" s="123" t="str">
        <f t="shared" ca="1" si="13"/>
        <v>0.0.0</v>
      </c>
      <c r="M34" s="123" t="str">
        <f t="shared" ca="1" si="13"/>
        <v>0.0.0</v>
      </c>
      <c r="N34" s="123" t="str">
        <f t="shared" ca="1" si="13"/>
        <v>0.0.0</v>
      </c>
      <c r="O34" s="123">
        <f t="shared" ca="1" si="14"/>
        <v>7</v>
      </c>
      <c r="P34" s="123">
        <f t="shared" ca="1" si="15"/>
        <v>0</v>
      </c>
      <c r="Q34" s="123">
        <f t="shared" ca="1" si="16"/>
        <v>0</v>
      </c>
      <c r="R34" s="123">
        <f t="shared" ca="1" si="16"/>
        <v>0</v>
      </c>
      <c r="S34" s="123">
        <f t="shared" ca="1" si="17"/>
        <v>0</v>
      </c>
      <c r="T34" s="123">
        <f t="shared" ca="1" si="18"/>
        <v>0</v>
      </c>
      <c r="U34" s="123">
        <f t="shared" ca="1" si="19"/>
        <v>0</v>
      </c>
      <c r="V34" s="123">
        <f t="shared" ca="1" si="20"/>
        <v>0</v>
      </c>
      <c r="W34" s="123">
        <f t="shared" ca="1" si="21"/>
        <v>0</v>
      </c>
      <c r="X34" s="123">
        <f t="shared" ca="1" si="22"/>
        <v>0</v>
      </c>
      <c r="Y34" s="123">
        <f t="shared" ca="1" si="23"/>
        <v>0</v>
      </c>
      <c r="Z34" s="123">
        <f t="shared" ca="1" si="24"/>
        <v>0</v>
      </c>
      <c r="AA34" s="123">
        <f t="shared" ca="1" si="25"/>
        <v>0</v>
      </c>
      <c r="AB34" s="123">
        <f t="shared" ca="1" si="26"/>
        <v>0</v>
      </c>
      <c r="AC34" s="123">
        <f t="shared" ca="1" si="27"/>
        <v>0</v>
      </c>
      <c r="AD34" s="123">
        <f t="shared" ca="1" si="28"/>
        <v>0</v>
      </c>
      <c r="AE34" s="123">
        <f t="shared" ca="1" si="29"/>
        <v>0</v>
      </c>
      <c r="AF34" s="123">
        <f t="shared" ca="1" si="30"/>
        <v>0</v>
      </c>
      <c r="AG34" s="123">
        <f t="shared" ca="1" si="31"/>
        <v>0</v>
      </c>
      <c r="AH34" s="123">
        <f t="shared" ca="1" si="32"/>
        <v>0</v>
      </c>
      <c r="AI34" s="123">
        <f t="shared" ca="1" si="33"/>
        <v>0</v>
      </c>
      <c r="AJ34" s="123">
        <f t="shared" ca="1" si="34"/>
        <v>0</v>
      </c>
      <c r="AK34" s="123">
        <f t="shared" ca="1" si="35"/>
        <v>0</v>
      </c>
      <c r="AL34" s="123">
        <f t="shared" ca="1" si="36"/>
        <v>0</v>
      </c>
      <c r="AM34" s="123">
        <f t="shared" ca="1" si="37"/>
        <v>0</v>
      </c>
      <c r="AN34" s="123">
        <f t="shared" ca="1" si="38"/>
        <v>0</v>
      </c>
      <c r="AO34" s="123">
        <f t="shared" ca="1" si="39"/>
        <v>0</v>
      </c>
      <c r="AP34" s="123">
        <f t="shared" ca="1" si="40"/>
        <v>0</v>
      </c>
      <c r="AQ34" s="123">
        <f t="shared" ca="1" si="41"/>
        <v>0</v>
      </c>
      <c r="AR34" s="123">
        <f t="shared" ca="1" si="42"/>
        <v>0</v>
      </c>
      <c r="AS34" s="123">
        <f t="shared" ca="1" si="43"/>
        <v>0</v>
      </c>
      <c r="AT34" s="123">
        <f t="shared" ca="1" si="44"/>
        <v>0</v>
      </c>
      <c r="AU34" s="123">
        <f t="shared" ca="1" si="45"/>
        <v>0</v>
      </c>
      <c r="AV34" s="123">
        <f t="shared" ca="1" si="46"/>
        <v>0</v>
      </c>
      <c r="AW34" s="123">
        <f t="shared" ca="1" si="47"/>
        <v>0</v>
      </c>
      <c r="AX34" s="123">
        <f t="shared" ca="1" si="48"/>
        <v>0</v>
      </c>
      <c r="AY34" s="123">
        <f t="shared" ca="1" si="49"/>
        <v>0</v>
      </c>
      <c r="AZ34" s="123">
        <f t="shared" ca="1" si="50"/>
        <v>0</v>
      </c>
      <c r="BA34" s="123">
        <f t="shared" ca="1" si="51"/>
        <v>0</v>
      </c>
      <c r="BB34" s="123">
        <f t="shared" ca="1" si="52"/>
        <v>0</v>
      </c>
      <c r="BC34" s="123">
        <f t="shared" ca="1" si="53"/>
        <v>0</v>
      </c>
      <c r="BD34" s="123">
        <f t="shared" ca="1" si="54"/>
        <v>0</v>
      </c>
      <c r="BE34" s="123">
        <f t="shared" ca="1" si="55"/>
        <v>0</v>
      </c>
      <c r="BF34" s="123">
        <f t="shared" ca="1" si="56"/>
        <v>0</v>
      </c>
      <c r="BG34" s="123">
        <f t="shared" ca="1" si="57"/>
        <v>0</v>
      </c>
      <c r="BH34" s="123">
        <f t="shared" ca="1" si="58"/>
        <v>0</v>
      </c>
      <c r="BI34" s="123">
        <f t="shared" ca="1" si="59"/>
        <v>0</v>
      </c>
      <c r="BJ34" s="123">
        <f t="shared" ca="1" si="60"/>
        <v>0</v>
      </c>
      <c r="BK34" s="123">
        <f t="shared" ca="1" si="61"/>
        <v>0</v>
      </c>
      <c r="BL34" s="123">
        <f t="shared" ca="1" si="62"/>
        <v>0</v>
      </c>
      <c r="BM34" s="123">
        <f t="shared" ca="1" si="63"/>
        <v>0</v>
      </c>
      <c r="BN34" s="123">
        <f t="shared" ca="1" si="64"/>
        <v>0.65</v>
      </c>
      <c r="BO34" s="123">
        <f t="shared" ca="1" si="65"/>
        <v>28</v>
      </c>
      <c r="BP34" s="340">
        <f t="shared" ca="1" si="66"/>
        <v>0</v>
      </c>
      <c r="BQ34" s="123">
        <f t="shared" ca="1" si="67"/>
        <v>0</v>
      </c>
      <c r="BR34" s="123">
        <f t="shared" ca="1" si="68"/>
        <v>0</v>
      </c>
      <c r="BS34" s="123">
        <f t="shared" ca="1" si="69"/>
        <v>0</v>
      </c>
      <c r="BT34" s="123">
        <f t="shared" ca="1" si="1"/>
        <v>0</v>
      </c>
      <c r="BU34" s="123">
        <f t="shared" ca="1" si="2"/>
        <v>0</v>
      </c>
      <c r="BV34" s="123"/>
      <c r="BW34" s="123">
        <f t="shared" ca="1" si="3"/>
        <v>0</v>
      </c>
      <c r="BX34" s="123"/>
      <c r="BY34" s="123">
        <f t="shared" ca="1" si="4"/>
        <v>0</v>
      </c>
      <c r="BZ34" s="123"/>
      <c r="CA34" s="123">
        <f t="shared" ca="1" si="5"/>
        <v>0</v>
      </c>
      <c r="CB34" s="528">
        <f t="shared" ca="1" si="6"/>
        <v>0</v>
      </c>
      <c r="CC34" s="123">
        <f t="shared" ca="1" si="70"/>
        <v>0</v>
      </c>
      <c r="CD34" s="125">
        <f t="shared" ca="1" si="71"/>
        <v>0</v>
      </c>
      <c r="CE34" s="125">
        <f t="shared" ca="1" si="72"/>
        <v>0</v>
      </c>
      <c r="CF34" s="125">
        <f t="shared" ca="1" si="73"/>
        <v>0</v>
      </c>
      <c r="CG34" s="125">
        <f t="shared" ca="1" si="74"/>
        <v>0</v>
      </c>
      <c r="CH34" s="125">
        <f t="shared" ca="1" si="75"/>
        <v>0</v>
      </c>
      <c r="CI34" s="125">
        <f t="shared" ca="1" si="76"/>
        <v>0</v>
      </c>
      <c r="CJ34" s="125">
        <f t="shared" ca="1" si="77"/>
        <v>0</v>
      </c>
      <c r="CK34" s="125">
        <f t="shared" ca="1" si="78"/>
        <v>0</v>
      </c>
      <c r="CL34" s="125">
        <f t="shared" ca="1" si="79"/>
        <v>0</v>
      </c>
      <c r="CM34" s="125">
        <f t="shared" ca="1" si="80"/>
        <v>0</v>
      </c>
      <c r="CN34" s="125">
        <f t="shared" ca="1" si="81"/>
        <v>0</v>
      </c>
      <c r="CO34" s="125">
        <f t="shared" ca="1" si="82"/>
        <v>0</v>
      </c>
      <c r="CP34" s="125">
        <f t="shared" ca="1" si="83"/>
        <v>0</v>
      </c>
      <c r="CQ34" s="125">
        <f t="shared" ca="1" si="84"/>
        <v>0</v>
      </c>
      <c r="CR34" s="125">
        <f t="shared" ca="1" si="85"/>
        <v>0</v>
      </c>
      <c r="CS34" s="125">
        <f t="shared" ca="1" si="86"/>
        <v>0</v>
      </c>
      <c r="CT34" s="125">
        <f t="shared" ca="1" si="87"/>
        <v>0</v>
      </c>
      <c r="CU34" s="125">
        <f t="shared" ca="1" si="88"/>
        <v>0</v>
      </c>
      <c r="CV34" s="125">
        <f t="shared" ca="1" si="89"/>
        <v>0</v>
      </c>
      <c r="CW34" s="125">
        <f t="shared" ca="1" si="90"/>
        <v>0</v>
      </c>
      <c r="CX34" s="125">
        <f t="shared" ca="1" si="91"/>
        <v>0</v>
      </c>
      <c r="CY34" s="125">
        <f t="shared" ca="1" si="92"/>
        <v>0</v>
      </c>
      <c r="CZ34" s="125">
        <f t="shared" ca="1" si="93"/>
        <v>0</v>
      </c>
      <c r="DA34" s="341">
        <f t="shared" ca="1" si="94"/>
        <v>0</v>
      </c>
      <c r="DB34" s="606">
        <f t="shared" ca="1" si="95"/>
        <v>0</v>
      </c>
      <c r="DC34" s="606"/>
      <c r="DD34" s="606">
        <f t="shared" ca="1" si="96"/>
        <v>0</v>
      </c>
      <c r="DE34" s="125">
        <f t="shared" ca="1" si="97"/>
        <v>0</v>
      </c>
      <c r="DF34" s="125">
        <f t="shared" ca="1" si="98"/>
        <v>0</v>
      </c>
      <c r="DG34" s="125">
        <f t="shared" ca="1" si="99"/>
        <v>0</v>
      </c>
      <c r="DH34" s="125">
        <f t="shared" ca="1" si="100"/>
        <v>0</v>
      </c>
      <c r="DI34" s="125">
        <f t="shared" ca="1" si="101"/>
        <v>0</v>
      </c>
      <c r="DJ34" s="125">
        <f t="shared" ca="1" si="102"/>
        <v>0</v>
      </c>
      <c r="DK34" s="125">
        <f t="shared" ca="1" si="103"/>
        <v>0</v>
      </c>
      <c r="DL34" s="125">
        <f t="shared" ca="1" si="104"/>
        <v>0</v>
      </c>
      <c r="DM34" s="125">
        <f t="shared" ca="1" si="105"/>
        <v>0</v>
      </c>
      <c r="DN34" s="340" t="str">
        <f t="shared" ca="1" si="106"/>
        <v xml:space="preserve">    </v>
      </c>
      <c r="DO34" s="340" t="str">
        <f t="shared" ca="1" si="107"/>
        <v>ВАКАНТ</v>
      </c>
      <c r="DP34" s="340">
        <f t="shared" ca="1" si="108"/>
        <v>0</v>
      </c>
      <c r="DQ34" s="340">
        <f t="shared" ca="1" si="109"/>
        <v>0</v>
      </c>
      <c r="DR34" s="340">
        <f t="shared" ca="1" si="111"/>
        <v>0</v>
      </c>
      <c r="DS34" s="340">
        <f t="shared" ca="1" si="110"/>
        <v>0</v>
      </c>
    </row>
    <row r="35" spans="1:123">
      <c r="A35">
        <f t="shared" ca="1" si="7"/>
        <v>32</v>
      </c>
      <c r="B35">
        <f t="shared" ca="1" si="8"/>
        <v>0</v>
      </c>
      <c r="C35">
        <f t="shared" ca="1" si="9"/>
        <v>0</v>
      </c>
      <c r="D35" t="str">
        <f t="shared" ca="1" si="10"/>
        <v xml:space="preserve"> </v>
      </c>
      <c r="E35">
        <f t="shared" ca="1" si="11"/>
        <v>0</v>
      </c>
      <c r="F35">
        <f t="shared" ca="1" si="12"/>
        <v>0</v>
      </c>
      <c r="G35" s="123" t="str">
        <f t="shared" ca="1" si="13"/>
        <v>0.0.0</v>
      </c>
      <c r="H35" s="123" t="str">
        <f t="shared" ca="1" si="13"/>
        <v>0.0.0</v>
      </c>
      <c r="I35" s="123" t="str">
        <f t="shared" ca="1" si="13"/>
        <v>0.0.0</v>
      </c>
      <c r="J35" s="123" t="str">
        <f t="shared" ca="1" si="13"/>
        <v>0.0.0</v>
      </c>
      <c r="K35" s="123" t="str">
        <f t="shared" ca="1" si="13"/>
        <v>0.0.0</v>
      </c>
      <c r="L35" s="123" t="str">
        <f t="shared" ca="1" si="13"/>
        <v>0.0.0</v>
      </c>
      <c r="M35" s="123" t="str">
        <f t="shared" ca="1" si="13"/>
        <v>0.0.0</v>
      </c>
      <c r="N35" s="123" t="str">
        <f t="shared" ca="1" si="13"/>
        <v>0.0.0</v>
      </c>
      <c r="O35" s="123">
        <f t="shared" ca="1" si="14"/>
        <v>0</v>
      </c>
      <c r="P35" s="123">
        <f t="shared" ca="1" si="15"/>
        <v>0</v>
      </c>
      <c r="Q35" s="123">
        <f t="shared" ca="1" si="16"/>
        <v>0</v>
      </c>
      <c r="R35" s="123">
        <f t="shared" ca="1" si="16"/>
        <v>0</v>
      </c>
      <c r="S35" s="123">
        <f t="shared" ca="1" si="17"/>
        <v>0</v>
      </c>
      <c r="T35" s="123">
        <f t="shared" ca="1" si="18"/>
        <v>0</v>
      </c>
      <c r="U35" s="123">
        <f t="shared" ca="1" si="19"/>
        <v>0</v>
      </c>
      <c r="V35" s="123">
        <f t="shared" ca="1" si="20"/>
        <v>0</v>
      </c>
      <c r="W35" s="123">
        <f t="shared" ca="1" si="21"/>
        <v>0</v>
      </c>
      <c r="X35" s="123">
        <f t="shared" ca="1" si="22"/>
        <v>0</v>
      </c>
      <c r="Y35" s="123">
        <f t="shared" ca="1" si="23"/>
        <v>0</v>
      </c>
      <c r="Z35" s="123">
        <f t="shared" ca="1" si="24"/>
        <v>0</v>
      </c>
      <c r="AA35" s="123">
        <f t="shared" ca="1" si="25"/>
        <v>0</v>
      </c>
      <c r="AB35" s="123">
        <f t="shared" ca="1" si="26"/>
        <v>0</v>
      </c>
      <c r="AC35" s="123">
        <f t="shared" ca="1" si="27"/>
        <v>0</v>
      </c>
      <c r="AD35" s="123">
        <f t="shared" ca="1" si="28"/>
        <v>0</v>
      </c>
      <c r="AE35" s="123">
        <f t="shared" ca="1" si="29"/>
        <v>0</v>
      </c>
      <c r="AF35" s="123">
        <f t="shared" ca="1" si="30"/>
        <v>0</v>
      </c>
      <c r="AG35" s="123">
        <f t="shared" ca="1" si="31"/>
        <v>0</v>
      </c>
      <c r="AH35" s="123">
        <f t="shared" ca="1" si="32"/>
        <v>0</v>
      </c>
      <c r="AI35" s="123">
        <f t="shared" ca="1" si="33"/>
        <v>0</v>
      </c>
      <c r="AJ35" s="123">
        <f t="shared" ca="1" si="34"/>
        <v>0</v>
      </c>
      <c r="AK35" s="123">
        <f t="shared" ca="1" si="35"/>
        <v>0</v>
      </c>
      <c r="AL35" s="123">
        <f t="shared" ca="1" si="36"/>
        <v>0</v>
      </c>
      <c r="AM35" s="123">
        <f t="shared" ca="1" si="37"/>
        <v>0</v>
      </c>
      <c r="AN35" s="123">
        <f t="shared" ca="1" si="38"/>
        <v>0</v>
      </c>
      <c r="AO35" s="123">
        <f t="shared" ca="1" si="39"/>
        <v>0</v>
      </c>
      <c r="AP35" s="123">
        <f t="shared" ca="1" si="40"/>
        <v>0</v>
      </c>
      <c r="AQ35" s="123">
        <f t="shared" ca="1" si="41"/>
        <v>0</v>
      </c>
      <c r="AR35" s="123">
        <f t="shared" ca="1" si="42"/>
        <v>0</v>
      </c>
      <c r="AS35" s="123">
        <f t="shared" ca="1" si="43"/>
        <v>0</v>
      </c>
      <c r="AT35" s="123">
        <f t="shared" ca="1" si="44"/>
        <v>0</v>
      </c>
      <c r="AU35" s="123">
        <f t="shared" ca="1" si="45"/>
        <v>0</v>
      </c>
      <c r="AV35" s="123">
        <f t="shared" ca="1" si="46"/>
        <v>0</v>
      </c>
      <c r="AW35" s="123">
        <f t="shared" ca="1" si="47"/>
        <v>0</v>
      </c>
      <c r="AX35" s="123">
        <f t="shared" ca="1" si="48"/>
        <v>0</v>
      </c>
      <c r="AY35" s="123">
        <f t="shared" ca="1" si="49"/>
        <v>0</v>
      </c>
      <c r="AZ35" s="123">
        <f t="shared" ca="1" si="50"/>
        <v>0</v>
      </c>
      <c r="BA35" s="123">
        <f t="shared" ca="1" si="51"/>
        <v>0</v>
      </c>
      <c r="BB35" s="123">
        <f t="shared" ca="1" si="52"/>
        <v>0</v>
      </c>
      <c r="BC35" s="123">
        <f t="shared" ca="1" si="53"/>
        <v>0</v>
      </c>
      <c r="BD35" s="123">
        <f t="shared" ca="1" si="54"/>
        <v>0</v>
      </c>
      <c r="BE35" s="123">
        <f t="shared" ca="1" si="55"/>
        <v>0</v>
      </c>
      <c r="BF35" s="123">
        <f t="shared" ca="1" si="56"/>
        <v>0</v>
      </c>
      <c r="BG35" s="123">
        <f t="shared" ca="1" si="57"/>
        <v>0</v>
      </c>
      <c r="BH35" s="123">
        <f t="shared" ca="1" si="58"/>
        <v>0</v>
      </c>
      <c r="BI35" s="123">
        <f t="shared" ca="1" si="59"/>
        <v>0</v>
      </c>
      <c r="BJ35" s="123">
        <f t="shared" ca="1" si="60"/>
        <v>0</v>
      </c>
      <c r="BK35" s="123">
        <f t="shared" ca="1" si="61"/>
        <v>0</v>
      </c>
      <c r="BL35" s="123">
        <f t="shared" ca="1" si="62"/>
        <v>0</v>
      </c>
      <c r="BM35" s="123">
        <f t="shared" ca="1" si="63"/>
        <v>0</v>
      </c>
      <c r="BN35" s="123">
        <f t="shared" ca="1" si="64"/>
        <v>0.65</v>
      </c>
      <c r="BO35" s="123">
        <f t="shared" ca="1" si="65"/>
        <v>0</v>
      </c>
      <c r="BP35" s="340">
        <f t="shared" ca="1" si="66"/>
        <v>0</v>
      </c>
      <c r="BQ35" s="123">
        <f t="shared" ca="1" si="67"/>
        <v>0</v>
      </c>
      <c r="BR35" s="123">
        <f t="shared" ca="1" si="68"/>
        <v>0</v>
      </c>
      <c r="BS35" s="123">
        <f t="shared" ca="1" si="69"/>
        <v>0</v>
      </c>
      <c r="BT35" s="123">
        <f t="shared" ca="1" si="1"/>
        <v>0</v>
      </c>
      <c r="BU35" s="123">
        <f t="shared" ca="1" si="2"/>
        <v>0</v>
      </c>
      <c r="BV35" s="123"/>
      <c r="BW35" s="123">
        <f t="shared" ca="1" si="3"/>
        <v>0</v>
      </c>
      <c r="BX35" s="123"/>
      <c r="BY35" s="123">
        <f t="shared" ca="1" si="4"/>
        <v>0</v>
      </c>
      <c r="BZ35" s="123"/>
      <c r="CA35" s="123">
        <f t="shared" ca="1" si="5"/>
        <v>0</v>
      </c>
      <c r="CB35" s="528">
        <f t="shared" ca="1" si="6"/>
        <v>0</v>
      </c>
      <c r="CC35" s="123">
        <f t="shared" ca="1" si="70"/>
        <v>0</v>
      </c>
      <c r="CD35" s="125">
        <f t="shared" ca="1" si="71"/>
        <v>0</v>
      </c>
      <c r="CE35" s="125">
        <f t="shared" ca="1" si="72"/>
        <v>0</v>
      </c>
      <c r="CF35" s="125">
        <f t="shared" ca="1" si="73"/>
        <v>0</v>
      </c>
      <c r="CG35" s="125">
        <f t="shared" ca="1" si="74"/>
        <v>0</v>
      </c>
      <c r="CH35" s="125">
        <f t="shared" ca="1" si="75"/>
        <v>0</v>
      </c>
      <c r="CI35" s="125">
        <f t="shared" ca="1" si="76"/>
        <v>0</v>
      </c>
      <c r="CJ35" s="125">
        <f t="shared" ca="1" si="77"/>
        <v>0</v>
      </c>
      <c r="CK35" s="125">
        <f t="shared" ca="1" si="78"/>
        <v>0</v>
      </c>
      <c r="CL35" s="125">
        <f t="shared" ca="1" si="79"/>
        <v>0</v>
      </c>
      <c r="CM35" s="125">
        <f t="shared" ca="1" si="80"/>
        <v>0</v>
      </c>
      <c r="CN35" s="125">
        <f t="shared" ca="1" si="81"/>
        <v>0</v>
      </c>
      <c r="CO35" s="125">
        <f t="shared" ca="1" si="82"/>
        <v>0</v>
      </c>
      <c r="CP35" s="125">
        <f t="shared" ca="1" si="83"/>
        <v>0</v>
      </c>
      <c r="CQ35" s="125">
        <f t="shared" ca="1" si="84"/>
        <v>0</v>
      </c>
      <c r="CR35" s="125">
        <f t="shared" ca="1" si="85"/>
        <v>0</v>
      </c>
      <c r="CS35" s="125">
        <f t="shared" ca="1" si="86"/>
        <v>0</v>
      </c>
      <c r="CT35" s="125">
        <f t="shared" ca="1" si="87"/>
        <v>0</v>
      </c>
      <c r="CU35" s="125">
        <f t="shared" ca="1" si="88"/>
        <v>0</v>
      </c>
      <c r="CV35" s="125">
        <f t="shared" ca="1" si="89"/>
        <v>0</v>
      </c>
      <c r="CW35" s="125">
        <f t="shared" ca="1" si="90"/>
        <v>0</v>
      </c>
      <c r="CX35" s="125">
        <f t="shared" ca="1" si="91"/>
        <v>0</v>
      </c>
      <c r="CY35" s="125">
        <f t="shared" ca="1" si="92"/>
        <v>0</v>
      </c>
      <c r="CZ35" s="125">
        <f t="shared" ca="1" si="93"/>
        <v>0</v>
      </c>
      <c r="DA35" s="341">
        <f t="shared" ca="1" si="94"/>
        <v>0</v>
      </c>
      <c r="DB35" s="606">
        <f t="shared" ca="1" si="95"/>
        <v>0</v>
      </c>
      <c r="DC35" s="606"/>
      <c r="DD35" s="606">
        <f t="shared" ca="1" si="96"/>
        <v>0</v>
      </c>
      <c r="DE35" s="125">
        <f t="shared" ca="1" si="97"/>
        <v>0</v>
      </c>
      <c r="DF35" s="125">
        <f t="shared" ca="1" si="98"/>
        <v>0</v>
      </c>
      <c r="DG35" s="125">
        <f t="shared" ca="1" si="99"/>
        <v>0</v>
      </c>
      <c r="DH35" s="125">
        <f t="shared" ca="1" si="100"/>
        <v>0</v>
      </c>
      <c r="DI35" s="125">
        <f t="shared" ca="1" si="101"/>
        <v>0</v>
      </c>
      <c r="DJ35" s="125">
        <f t="shared" ca="1" si="102"/>
        <v>0</v>
      </c>
      <c r="DK35" s="125">
        <f t="shared" ca="1" si="103"/>
        <v>0</v>
      </c>
      <c r="DL35" s="125">
        <f t="shared" ca="1" si="104"/>
        <v>0</v>
      </c>
      <c r="DM35" s="125">
        <f t="shared" ca="1" si="105"/>
        <v>0</v>
      </c>
      <c r="DN35" s="340" t="str">
        <f t="shared" ca="1" si="106"/>
        <v xml:space="preserve">    </v>
      </c>
      <c r="DO35" s="340" t="str">
        <f t="shared" ca="1" si="107"/>
        <v xml:space="preserve"> </v>
      </c>
      <c r="DP35" s="340">
        <f t="shared" ca="1" si="108"/>
        <v>0</v>
      </c>
      <c r="DQ35" s="340">
        <f t="shared" ca="1" si="109"/>
        <v>0</v>
      </c>
      <c r="DR35" s="340">
        <f t="shared" ca="1" si="111"/>
        <v>0</v>
      </c>
      <c r="DS35" s="340">
        <f t="shared" ca="1" si="110"/>
        <v>0</v>
      </c>
    </row>
    <row r="36" spans="1:123">
      <c r="A36">
        <f t="shared" ca="1" si="7"/>
        <v>33</v>
      </c>
      <c r="B36" t="str">
        <f t="shared" ca="1" si="8"/>
        <v xml:space="preserve">Заступник командира дивізіону з озброєння -начальник технічної частини </v>
      </c>
      <c r="C36" t="str">
        <f t="shared" ca="1" si="9"/>
        <v>к-н</v>
      </c>
      <c r="D36" t="str">
        <f t="shared" ca="1" si="10"/>
        <v>Байбуз А.О.</v>
      </c>
      <c r="E36">
        <f t="shared" ca="1" si="11"/>
        <v>0</v>
      </c>
      <c r="F36">
        <f t="shared" ca="1" si="12"/>
        <v>0</v>
      </c>
      <c r="G36" s="123" t="str">
        <f t="shared" ca="1" si="13"/>
        <v>20.7.19</v>
      </c>
      <c r="H36" s="123" t="str">
        <f t="shared" ca="1" si="13"/>
        <v>20.7.19</v>
      </c>
      <c r="I36" s="123" t="str">
        <f t="shared" ca="1" si="13"/>
        <v>20.7.19</v>
      </c>
      <c r="J36" s="123" t="str">
        <f t="shared" ca="1" si="13"/>
        <v>20.7.19</v>
      </c>
      <c r="K36" s="123" t="str">
        <f t="shared" ca="1" si="13"/>
        <v>20.7.19</v>
      </c>
      <c r="L36" s="123" t="str">
        <f t="shared" ca="1" si="13"/>
        <v>20.7.19</v>
      </c>
      <c r="M36" s="123" t="str">
        <f t="shared" ca="1" si="13"/>
        <v>20.7.19</v>
      </c>
      <c r="N36" s="123" t="str">
        <f t="shared" ca="1" si="13"/>
        <v>20.7.19</v>
      </c>
      <c r="O36" s="123">
        <f t="shared" ca="1" si="14"/>
        <v>24</v>
      </c>
      <c r="P36" s="123">
        <f t="shared" ca="1" si="15"/>
        <v>37054</v>
      </c>
      <c r="Q36" s="123">
        <f t="shared" ca="1" si="16"/>
        <v>0</v>
      </c>
      <c r="R36" s="123">
        <f t="shared" ca="1" si="16"/>
        <v>0</v>
      </c>
      <c r="S36" s="123">
        <f t="shared" ca="1" si="17"/>
        <v>0</v>
      </c>
      <c r="T36" s="123">
        <f t="shared" ca="1" si="18"/>
        <v>0</v>
      </c>
      <c r="U36" s="123">
        <f t="shared" ca="1" si="19"/>
        <v>0</v>
      </c>
      <c r="V36" s="123">
        <f t="shared" ca="1" si="20"/>
        <v>0</v>
      </c>
      <c r="W36" s="123">
        <f t="shared" ca="1" si="21"/>
        <v>0</v>
      </c>
      <c r="X36" s="123">
        <f t="shared" ca="1" si="22"/>
        <v>0</v>
      </c>
      <c r="Y36" s="123">
        <f t="shared" ca="1" si="23"/>
        <v>0</v>
      </c>
      <c r="Z36" s="123">
        <f t="shared" ca="1" si="24"/>
        <v>0</v>
      </c>
      <c r="AA36" s="123">
        <f t="shared" ca="1" si="25"/>
        <v>0</v>
      </c>
      <c r="AB36" s="123">
        <f t="shared" ca="1" si="26"/>
        <v>0</v>
      </c>
      <c r="AC36" s="123">
        <f t="shared" ca="1" si="27"/>
        <v>0</v>
      </c>
      <c r="AD36" s="123">
        <f t="shared" ca="1" si="28"/>
        <v>0</v>
      </c>
      <c r="AE36" s="123">
        <f t="shared" ca="1" si="29"/>
        <v>0</v>
      </c>
      <c r="AF36" s="123">
        <f t="shared" ca="1" si="30"/>
        <v>0</v>
      </c>
      <c r="AG36" s="123">
        <f t="shared" ca="1" si="31"/>
        <v>0</v>
      </c>
      <c r="AH36" s="123">
        <f t="shared" ca="1" si="32"/>
        <v>0</v>
      </c>
      <c r="AI36" s="123">
        <f t="shared" ca="1" si="33"/>
        <v>0</v>
      </c>
      <c r="AJ36" s="123">
        <f t="shared" ca="1" si="34"/>
        <v>0</v>
      </c>
      <c r="AK36" s="123">
        <f t="shared" ca="1" si="35"/>
        <v>0</v>
      </c>
      <c r="AL36" s="123">
        <f t="shared" ca="1" si="36"/>
        <v>0</v>
      </c>
      <c r="AM36" s="123">
        <f t="shared" ca="1" si="37"/>
        <v>0</v>
      </c>
      <c r="AN36" s="123">
        <f t="shared" ca="1" si="38"/>
        <v>0</v>
      </c>
      <c r="AO36" s="123">
        <f t="shared" ca="1" si="39"/>
        <v>0</v>
      </c>
      <c r="AP36" s="123">
        <f t="shared" ca="1" si="40"/>
        <v>0</v>
      </c>
      <c r="AQ36" s="123">
        <f t="shared" ca="1" si="41"/>
        <v>0</v>
      </c>
      <c r="AR36" s="123">
        <f t="shared" ca="1" si="42"/>
        <v>0</v>
      </c>
      <c r="AS36" s="123">
        <f t="shared" ca="1" si="43"/>
        <v>0</v>
      </c>
      <c r="AT36" s="123">
        <f t="shared" ca="1" si="44"/>
        <v>0</v>
      </c>
      <c r="AU36" s="123">
        <f t="shared" ca="1" si="45"/>
        <v>0</v>
      </c>
      <c r="AV36" s="123">
        <f t="shared" ca="1" si="46"/>
        <v>0</v>
      </c>
      <c r="AW36" s="123">
        <f t="shared" ca="1" si="47"/>
        <v>0</v>
      </c>
      <c r="AX36" s="123">
        <f t="shared" ca="1" si="48"/>
        <v>0</v>
      </c>
      <c r="AY36" s="123">
        <f t="shared" ca="1" si="49"/>
        <v>0</v>
      </c>
      <c r="AZ36" s="123">
        <f t="shared" ca="1" si="50"/>
        <v>0</v>
      </c>
      <c r="BA36" s="123">
        <f t="shared" ca="1" si="51"/>
        <v>0</v>
      </c>
      <c r="BB36" s="123">
        <f t="shared" ca="1" si="52"/>
        <v>0</v>
      </c>
      <c r="BC36" s="123">
        <f t="shared" ca="1" si="53"/>
        <v>0</v>
      </c>
      <c r="BD36" s="123">
        <f t="shared" ca="1" si="54"/>
        <v>0</v>
      </c>
      <c r="BE36" s="123">
        <f t="shared" ca="1" si="55"/>
        <v>0</v>
      </c>
      <c r="BF36" s="123">
        <f t="shared" ca="1" si="56"/>
        <v>0</v>
      </c>
      <c r="BG36" s="123">
        <f t="shared" ca="1" si="57"/>
        <v>0</v>
      </c>
      <c r="BH36" s="123">
        <f t="shared" ca="1" si="58"/>
        <v>0</v>
      </c>
      <c r="BI36" s="123">
        <f t="shared" ca="1" si="59"/>
        <v>0</v>
      </c>
      <c r="BJ36" s="123">
        <f t="shared" ca="1" si="60"/>
        <v>0</v>
      </c>
      <c r="BK36" s="123">
        <f t="shared" ca="1" si="61"/>
        <v>0</v>
      </c>
      <c r="BL36" s="123">
        <f t="shared" ca="1" si="62"/>
        <v>0</v>
      </c>
      <c r="BM36" s="123">
        <f t="shared" ca="1" si="63"/>
        <v>0</v>
      </c>
      <c r="BN36" s="123">
        <f t="shared" ca="1" si="64"/>
        <v>0.65</v>
      </c>
      <c r="BO36" s="123">
        <f t="shared" ca="1" si="65"/>
        <v>28</v>
      </c>
      <c r="BP36" s="340">
        <f t="shared" ca="1" si="66"/>
        <v>0</v>
      </c>
      <c r="BQ36" s="123">
        <f t="shared" ca="1" si="67"/>
        <v>0</v>
      </c>
      <c r="BR36" s="123">
        <f t="shared" ca="1" si="68"/>
        <v>0</v>
      </c>
      <c r="BS36" s="123">
        <f t="shared" ca="1" si="69"/>
        <v>0</v>
      </c>
      <c r="BT36" s="123">
        <f t="shared" ca="1" si="1"/>
        <v>0</v>
      </c>
      <c r="BU36" s="123">
        <f t="shared" ca="1" si="2"/>
        <v>0</v>
      </c>
      <c r="BV36" s="123"/>
      <c r="BW36" s="123">
        <f t="shared" ca="1" si="3"/>
        <v>0</v>
      </c>
      <c r="BX36" s="123"/>
      <c r="BY36" s="123">
        <f t="shared" ca="1" si="4"/>
        <v>0</v>
      </c>
      <c r="BZ36" s="123"/>
      <c r="CA36" s="123">
        <f t="shared" ca="1" si="5"/>
        <v>0</v>
      </c>
      <c r="CB36" s="528">
        <f t="shared" ca="1" si="6"/>
        <v>0</v>
      </c>
      <c r="CC36" s="123">
        <f t="shared" ca="1" si="70"/>
        <v>0</v>
      </c>
      <c r="CD36" s="125">
        <f t="shared" ca="1" si="71"/>
        <v>0</v>
      </c>
      <c r="CE36" s="125">
        <f t="shared" ca="1" si="72"/>
        <v>1270</v>
      </c>
      <c r="CF36" s="125">
        <f t="shared" ca="1" si="73"/>
        <v>5070</v>
      </c>
      <c r="CG36" s="125">
        <f t="shared" ca="1" si="74"/>
        <v>2853</v>
      </c>
      <c r="CH36" s="125">
        <f t="shared" ca="1" si="75"/>
        <v>507</v>
      </c>
      <c r="CI36" s="125">
        <f t="shared" ca="1" si="76"/>
        <v>0</v>
      </c>
      <c r="CJ36" s="125">
        <f t="shared" ca="1" si="77"/>
        <v>0</v>
      </c>
      <c r="CK36" s="125">
        <f t="shared" ca="1" si="78"/>
        <v>0</v>
      </c>
      <c r="CL36" s="125">
        <f t="shared" ca="1" si="79"/>
        <v>5975.45</v>
      </c>
      <c r="CM36" s="125">
        <f t="shared" ca="1" si="80"/>
        <v>8821.7999999999993</v>
      </c>
      <c r="CN36" s="125">
        <f t="shared" ca="1" si="81"/>
        <v>24497.25</v>
      </c>
      <c r="CO36" s="125">
        <f t="shared" ca="1" si="82"/>
        <v>0</v>
      </c>
      <c r="CP36" s="125">
        <f t="shared" ca="1" si="83"/>
        <v>0</v>
      </c>
      <c r="CQ36" s="125">
        <f t="shared" ca="1" si="84"/>
        <v>0</v>
      </c>
      <c r="CR36" s="125">
        <f t="shared" ca="1" si="85"/>
        <v>0</v>
      </c>
      <c r="CS36" s="125">
        <f t="shared" ca="1" si="86"/>
        <v>0</v>
      </c>
      <c r="CT36" s="125">
        <f t="shared" ca="1" si="87"/>
        <v>0</v>
      </c>
      <c r="CU36" s="125">
        <f t="shared" ca="1" si="88"/>
        <v>0</v>
      </c>
      <c r="CV36" s="125">
        <f t="shared" ca="1" si="89"/>
        <v>0</v>
      </c>
      <c r="CW36" s="125">
        <f t="shared" ca="1" si="90"/>
        <v>0</v>
      </c>
      <c r="CX36" s="125">
        <f t="shared" ca="1" si="91"/>
        <v>0</v>
      </c>
      <c r="CY36" s="125">
        <f t="shared" ca="1" si="92"/>
        <v>0</v>
      </c>
      <c r="CZ36" s="125">
        <f t="shared" ca="1" si="93"/>
        <v>672.35</v>
      </c>
      <c r="DA36" s="341">
        <f t="shared" ca="1" si="94"/>
        <v>25169.599999999999</v>
      </c>
      <c r="DB36" s="606">
        <f t="shared" ca="1" si="95"/>
        <v>4530.53</v>
      </c>
      <c r="DC36" s="606"/>
      <c r="DD36" s="606">
        <f t="shared" ca="1" si="96"/>
        <v>310.13</v>
      </c>
      <c r="DE36" s="125">
        <f t="shared" ca="1" si="97"/>
        <v>0</v>
      </c>
      <c r="DF36" s="125">
        <f t="shared" ca="1" si="98"/>
        <v>0</v>
      </c>
      <c r="DG36" s="125">
        <f t="shared" ca="1" si="99"/>
        <v>0</v>
      </c>
      <c r="DH36" s="125">
        <f t="shared" ca="1" si="100"/>
        <v>4840.66</v>
      </c>
      <c r="DI36" s="125">
        <f t="shared" ca="1" si="101"/>
        <v>5389.4</v>
      </c>
      <c r="DJ36" s="125">
        <f t="shared" ca="1" si="102"/>
        <v>4530.53</v>
      </c>
      <c r="DK36" s="125">
        <f t="shared" ca="1" si="103"/>
        <v>24859.47</v>
      </c>
      <c r="DL36" s="125">
        <f t="shared" ca="1" si="104"/>
        <v>0</v>
      </c>
      <c r="DM36" s="125">
        <f t="shared" ca="1" si="105"/>
        <v>0</v>
      </c>
      <c r="DN36" s="340" t="str">
        <f t="shared" ca="1" si="106"/>
        <v xml:space="preserve">30 від 01.03   </v>
      </c>
      <c r="DO36" s="340" t="str">
        <f t="shared" ca="1" si="107"/>
        <v>Байбуз А.О.</v>
      </c>
      <c r="DP36" s="340" t="str">
        <f t="shared" ca="1" si="108"/>
        <v>Байбуз</v>
      </c>
      <c r="DQ36" s="340" t="str">
        <f t="shared" ca="1" si="109"/>
        <v>Андрій</v>
      </c>
      <c r="DR36" s="340" t="str">
        <f t="shared" ca="1" si="111"/>
        <v>Олександрович</v>
      </c>
      <c r="DS36" s="340">
        <f t="shared" ca="1" si="110"/>
        <v>2855517899</v>
      </c>
    </row>
    <row r="37" spans="1:123">
      <c r="A37">
        <f t="shared" ca="1" si="7"/>
        <v>34</v>
      </c>
      <c r="B37" t="str">
        <f t="shared" ca="1" si="8"/>
        <v>Начальник служби ракетно-артилерійського озброєння</v>
      </c>
      <c r="C37" t="str">
        <f t="shared" ca="1" si="9"/>
        <v>л-т</v>
      </c>
      <c r="D37" t="str">
        <f t="shared" ca="1" si="10"/>
        <v>Таранюк О.В.</v>
      </c>
      <c r="E37">
        <f t="shared" ca="1" si="11"/>
        <v>0</v>
      </c>
      <c r="F37">
        <f t="shared" ca="1" si="12"/>
        <v>0</v>
      </c>
      <c r="G37" s="123" t="str">
        <f t="shared" ca="1" si="13"/>
        <v>2.2.26</v>
      </c>
      <c r="H37" s="123" t="str">
        <f t="shared" ca="1" si="13"/>
        <v>2.2.26</v>
      </c>
      <c r="I37" s="123" t="str">
        <f t="shared" ca="1" si="13"/>
        <v>2.2.26</v>
      </c>
      <c r="J37" s="123" t="str">
        <f t="shared" ca="1" si="13"/>
        <v>2.2.26</v>
      </c>
      <c r="K37" s="123" t="str">
        <f t="shared" ca="1" si="13"/>
        <v>2.2.26</v>
      </c>
      <c r="L37" s="123" t="str">
        <f t="shared" ca="1" si="13"/>
        <v>2.2.26</v>
      </c>
      <c r="M37" s="123" t="str">
        <f t="shared" ca="1" si="13"/>
        <v>2.2.26</v>
      </c>
      <c r="N37" s="123" t="str">
        <f t="shared" ca="1" si="13"/>
        <v>2.2.26</v>
      </c>
      <c r="O37" s="123">
        <f t="shared" ca="1" si="14"/>
        <v>17</v>
      </c>
      <c r="P37" s="123">
        <f t="shared" ca="1" si="15"/>
        <v>43774</v>
      </c>
      <c r="Q37" s="123">
        <f t="shared" ca="1" si="16"/>
        <v>0</v>
      </c>
      <c r="R37" s="123">
        <f t="shared" ca="1" si="16"/>
        <v>0</v>
      </c>
      <c r="S37" s="123">
        <f t="shared" ca="1" si="17"/>
        <v>0</v>
      </c>
      <c r="T37" s="123">
        <f t="shared" ca="1" si="18"/>
        <v>0</v>
      </c>
      <c r="U37" s="123">
        <f t="shared" ca="1" si="19"/>
        <v>0</v>
      </c>
      <c r="V37" s="123">
        <f t="shared" ca="1" si="20"/>
        <v>0</v>
      </c>
      <c r="W37" s="123">
        <f t="shared" ca="1" si="21"/>
        <v>0</v>
      </c>
      <c r="X37" s="123">
        <f t="shared" ca="1" si="22"/>
        <v>0</v>
      </c>
      <c r="Y37" s="123">
        <f t="shared" ca="1" si="23"/>
        <v>0</v>
      </c>
      <c r="Z37" s="123">
        <f t="shared" ca="1" si="24"/>
        <v>0</v>
      </c>
      <c r="AA37" s="123">
        <f t="shared" ca="1" si="25"/>
        <v>0</v>
      </c>
      <c r="AB37" s="123">
        <f t="shared" ca="1" si="26"/>
        <v>0</v>
      </c>
      <c r="AC37" s="123">
        <f t="shared" ca="1" si="27"/>
        <v>0</v>
      </c>
      <c r="AD37" s="123">
        <f t="shared" ca="1" si="28"/>
        <v>0</v>
      </c>
      <c r="AE37" s="123">
        <f t="shared" ca="1" si="29"/>
        <v>0</v>
      </c>
      <c r="AF37" s="123">
        <f t="shared" ca="1" si="30"/>
        <v>0</v>
      </c>
      <c r="AG37" s="123">
        <f t="shared" ca="1" si="31"/>
        <v>0</v>
      </c>
      <c r="AH37" s="123">
        <f t="shared" ca="1" si="32"/>
        <v>0</v>
      </c>
      <c r="AI37" s="123">
        <f t="shared" ca="1" si="33"/>
        <v>0</v>
      </c>
      <c r="AJ37" s="123">
        <f t="shared" ca="1" si="34"/>
        <v>0</v>
      </c>
      <c r="AK37" s="123">
        <f t="shared" ca="1" si="35"/>
        <v>0</v>
      </c>
      <c r="AL37" s="123">
        <f t="shared" ca="1" si="36"/>
        <v>0</v>
      </c>
      <c r="AM37" s="123">
        <f t="shared" ca="1" si="37"/>
        <v>0</v>
      </c>
      <c r="AN37" s="123">
        <f t="shared" ca="1" si="38"/>
        <v>0</v>
      </c>
      <c r="AO37" s="123">
        <f t="shared" ca="1" si="39"/>
        <v>0</v>
      </c>
      <c r="AP37" s="123">
        <f t="shared" ca="1" si="40"/>
        <v>0</v>
      </c>
      <c r="AQ37" s="123">
        <f t="shared" ca="1" si="41"/>
        <v>0</v>
      </c>
      <c r="AR37" s="123">
        <f t="shared" ca="1" si="42"/>
        <v>0</v>
      </c>
      <c r="AS37" s="123">
        <f t="shared" ca="1" si="43"/>
        <v>0</v>
      </c>
      <c r="AT37" s="123">
        <f t="shared" ca="1" si="44"/>
        <v>0</v>
      </c>
      <c r="AU37" s="123">
        <f t="shared" ca="1" si="45"/>
        <v>0</v>
      </c>
      <c r="AV37" s="123">
        <f t="shared" ca="1" si="46"/>
        <v>0</v>
      </c>
      <c r="AW37" s="123">
        <f t="shared" ca="1" si="47"/>
        <v>0</v>
      </c>
      <c r="AX37" s="123">
        <f t="shared" ca="1" si="48"/>
        <v>0</v>
      </c>
      <c r="AY37" s="123">
        <f t="shared" ca="1" si="49"/>
        <v>0</v>
      </c>
      <c r="AZ37" s="123">
        <f t="shared" ca="1" si="50"/>
        <v>0</v>
      </c>
      <c r="BA37" s="123">
        <f t="shared" ca="1" si="51"/>
        <v>0</v>
      </c>
      <c r="BB37" s="123">
        <f t="shared" ca="1" si="52"/>
        <v>0</v>
      </c>
      <c r="BC37" s="123">
        <f t="shared" ca="1" si="53"/>
        <v>0</v>
      </c>
      <c r="BD37" s="123">
        <f t="shared" ca="1" si="54"/>
        <v>0</v>
      </c>
      <c r="BE37" s="123">
        <f t="shared" ca="1" si="55"/>
        <v>0</v>
      </c>
      <c r="BF37" s="123">
        <f t="shared" ca="1" si="56"/>
        <v>0</v>
      </c>
      <c r="BG37" s="123">
        <f t="shared" ca="1" si="57"/>
        <v>0</v>
      </c>
      <c r="BH37" s="123">
        <f t="shared" ca="1" si="58"/>
        <v>0</v>
      </c>
      <c r="BI37" s="123">
        <f t="shared" ca="1" si="59"/>
        <v>0</v>
      </c>
      <c r="BJ37" s="123">
        <f t="shared" ca="1" si="60"/>
        <v>0</v>
      </c>
      <c r="BK37" s="123">
        <f t="shared" ca="1" si="61"/>
        <v>0</v>
      </c>
      <c r="BL37" s="123">
        <f t="shared" ca="1" si="62"/>
        <v>0</v>
      </c>
      <c r="BM37" s="123">
        <f t="shared" ca="1" si="63"/>
        <v>0</v>
      </c>
      <c r="BN37" s="123">
        <f t="shared" ca="1" si="64"/>
        <v>0.65</v>
      </c>
      <c r="BO37" s="123">
        <f t="shared" ca="1" si="65"/>
        <v>28</v>
      </c>
      <c r="BP37" s="340">
        <f t="shared" ca="1" si="66"/>
        <v>0</v>
      </c>
      <c r="BQ37" s="123">
        <f t="shared" ca="1" si="67"/>
        <v>0</v>
      </c>
      <c r="BR37" s="123">
        <f t="shared" ca="1" si="68"/>
        <v>0</v>
      </c>
      <c r="BS37" s="123">
        <f t="shared" ca="1" si="69"/>
        <v>0</v>
      </c>
      <c r="BT37" s="123">
        <f t="shared" ca="1" si="1"/>
        <v>0</v>
      </c>
      <c r="BU37" s="123">
        <f t="shared" ca="1" si="2"/>
        <v>0</v>
      </c>
      <c r="BV37" s="123"/>
      <c r="BW37" s="123">
        <f t="shared" ca="1" si="3"/>
        <v>0</v>
      </c>
      <c r="BX37" s="123"/>
      <c r="BY37" s="123">
        <f t="shared" ca="1" si="4"/>
        <v>0</v>
      </c>
      <c r="BZ37" s="123"/>
      <c r="CA37" s="123">
        <f t="shared" ca="1" si="5"/>
        <v>0</v>
      </c>
      <c r="CB37" s="528">
        <f t="shared" ca="1" si="6"/>
        <v>0</v>
      </c>
      <c r="CC37" s="123">
        <f t="shared" ca="1" si="70"/>
        <v>0</v>
      </c>
      <c r="CD37" s="125">
        <f t="shared" ca="1" si="71"/>
        <v>0</v>
      </c>
      <c r="CE37" s="125">
        <f t="shared" ca="1" si="72"/>
        <v>1130</v>
      </c>
      <c r="CF37" s="125">
        <f t="shared" ca="1" si="73"/>
        <v>4090</v>
      </c>
      <c r="CG37" s="125">
        <f t="shared" ca="1" si="74"/>
        <v>1305</v>
      </c>
      <c r="CH37" s="125">
        <f t="shared" ca="1" si="75"/>
        <v>409</v>
      </c>
      <c r="CI37" s="125">
        <f t="shared" ca="1" si="76"/>
        <v>0</v>
      </c>
      <c r="CJ37" s="125">
        <f t="shared" ca="1" si="77"/>
        <v>0</v>
      </c>
      <c r="CK37" s="125">
        <f t="shared" ca="1" si="78"/>
        <v>0</v>
      </c>
      <c r="CL37" s="125">
        <f t="shared" ca="1" si="79"/>
        <v>4241.25</v>
      </c>
      <c r="CM37" s="125">
        <f t="shared" ca="1" si="80"/>
        <v>8875.2999999999993</v>
      </c>
      <c r="CN37" s="125">
        <f t="shared" ca="1" si="81"/>
        <v>20050.55</v>
      </c>
      <c r="CO37" s="125">
        <f t="shared" ca="1" si="82"/>
        <v>0</v>
      </c>
      <c r="CP37" s="125">
        <f t="shared" ca="1" si="83"/>
        <v>0</v>
      </c>
      <c r="CQ37" s="125">
        <f t="shared" ca="1" si="84"/>
        <v>0</v>
      </c>
      <c r="CR37" s="125">
        <f t="shared" ca="1" si="85"/>
        <v>0</v>
      </c>
      <c r="CS37" s="125">
        <f t="shared" ca="1" si="86"/>
        <v>0</v>
      </c>
      <c r="CT37" s="125">
        <f t="shared" ca="1" si="87"/>
        <v>0</v>
      </c>
      <c r="CU37" s="125">
        <f t="shared" ca="1" si="88"/>
        <v>0</v>
      </c>
      <c r="CV37" s="125">
        <f t="shared" ca="1" si="89"/>
        <v>0</v>
      </c>
      <c r="CW37" s="125">
        <f t="shared" ca="1" si="90"/>
        <v>0</v>
      </c>
      <c r="CX37" s="125">
        <f t="shared" ca="1" si="91"/>
        <v>0</v>
      </c>
      <c r="CY37" s="125">
        <f t="shared" ca="1" si="92"/>
        <v>0</v>
      </c>
      <c r="CZ37" s="125">
        <f t="shared" ca="1" si="93"/>
        <v>672.35</v>
      </c>
      <c r="DA37" s="341">
        <f t="shared" ca="1" si="94"/>
        <v>20722.900000000001</v>
      </c>
      <c r="DB37" s="606">
        <f t="shared" ca="1" si="95"/>
        <v>3730.12</v>
      </c>
      <c r="DC37" s="606"/>
      <c r="DD37" s="606">
        <f t="shared" ca="1" si="96"/>
        <v>255.34</v>
      </c>
      <c r="DE37" s="125">
        <f t="shared" ca="1" si="97"/>
        <v>0</v>
      </c>
      <c r="DF37" s="125">
        <f t="shared" ca="1" si="98"/>
        <v>0</v>
      </c>
      <c r="DG37" s="125">
        <f t="shared" ca="1" si="99"/>
        <v>0</v>
      </c>
      <c r="DH37" s="125">
        <f t="shared" ca="1" si="100"/>
        <v>3985.46</v>
      </c>
      <c r="DI37" s="125">
        <f t="shared" ca="1" si="101"/>
        <v>4411.12</v>
      </c>
      <c r="DJ37" s="125">
        <f t="shared" ca="1" si="102"/>
        <v>3730.12</v>
      </c>
      <c r="DK37" s="125">
        <f t="shared" ca="1" si="103"/>
        <v>20467.560000000001</v>
      </c>
      <c r="DL37" s="125">
        <f t="shared" ca="1" si="104"/>
        <v>0</v>
      </c>
      <c r="DM37" s="125">
        <f t="shared" ca="1" si="105"/>
        <v>0</v>
      </c>
      <c r="DN37" s="340" t="str">
        <f t="shared" ca="1" si="106"/>
        <v xml:space="preserve">30 від 01.03   </v>
      </c>
      <c r="DO37" s="340" t="str">
        <f t="shared" ca="1" si="107"/>
        <v>Таранюк О.В.</v>
      </c>
      <c r="DP37" s="340" t="str">
        <f t="shared" ca="1" si="108"/>
        <v>Таранюк</v>
      </c>
      <c r="DQ37" s="340" t="str">
        <f t="shared" ca="1" si="109"/>
        <v>Олександр</v>
      </c>
      <c r="DR37" s="340" t="str">
        <f t="shared" ca="1" si="111"/>
        <v>Валерійович</v>
      </c>
      <c r="DS37" s="340">
        <f t="shared" ca="1" si="110"/>
        <v>2983221312</v>
      </c>
    </row>
    <row r="38" spans="1:123">
      <c r="A38">
        <f t="shared" ca="1" si="7"/>
        <v>35</v>
      </c>
      <c r="B38" t="str">
        <f t="shared" ca="1" si="8"/>
        <v>Начальник автомобільної та бронетанкової служби</v>
      </c>
      <c r="C38" t="str">
        <f t="shared" ca="1" si="9"/>
        <v>ст.л-т</v>
      </c>
      <c r="D38" t="str">
        <f t="shared" ca="1" si="10"/>
        <v>Савенко В.В.</v>
      </c>
      <c r="E38">
        <f t="shared" ca="1" si="11"/>
        <v>0</v>
      </c>
      <c r="F38">
        <f t="shared" ca="1" si="12"/>
        <v>0</v>
      </c>
      <c r="G38" s="123" t="str">
        <f t="shared" ca="1" si="13"/>
        <v>10.3.19</v>
      </c>
      <c r="H38" s="123" t="str">
        <f t="shared" ca="1" si="13"/>
        <v>10.3.19</v>
      </c>
      <c r="I38" s="123" t="str">
        <f t="shared" ca="1" si="13"/>
        <v>10.3.19</v>
      </c>
      <c r="J38" s="123" t="str">
        <f t="shared" ca="1" si="13"/>
        <v>10.3.19</v>
      </c>
      <c r="K38" s="123" t="str">
        <f t="shared" ca="1" si="13"/>
        <v>10.3.19</v>
      </c>
      <c r="L38" s="123" t="str">
        <f t="shared" ca="1" si="13"/>
        <v>10.3.19</v>
      </c>
      <c r="M38" s="123" t="str">
        <f t="shared" ca="1" si="13"/>
        <v>10.3.19</v>
      </c>
      <c r="N38" s="123" t="str">
        <f t="shared" ca="1" si="13"/>
        <v>10.3.19</v>
      </c>
      <c r="O38" s="123">
        <f t="shared" ca="1" si="14"/>
        <v>17</v>
      </c>
      <c r="P38" s="123">
        <f t="shared" ca="1" si="15"/>
        <v>40828</v>
      </c>
      <c r="Q38" s="123">
        <f t="shared" ca="1" si="16"/>
        <v>0</v>
      </c>
      <c r="R38" s="123">
        <f t="shared" ca="1" si="16"/>
        <v>0</v>
      </c>
      <c r="S38" s="123">
        <f t="shared" ca="1" si="17"/>
        <v>0</v>
      </c>
      <c r="T38" s="123">
        <f t="shared" ca="1" si="18"/>
        <v>0</v>
      </c>
      <c r="U38" s="123">
        <f t="shared" ca="1" si="19"/>
        <v>0</v>
      </c>
      <c r="V38" s="123">
        <f t="shared" ca="1" si="20"/>
        <v>0</v>
      </c>
      <c r="W38" s="123">
        <f t="shared" ca="1" si="21"/>
        <v>0</v>
      </c>
      <c r="X38" s="123">
        <f t="shared" ca="1" si="22"/>
        <v>0</v>
      </c>
      <c r="Y38" s="123">
        <f t="shared" ca="1" si="23"/>
        <v>0</v>
      </c>
      <c r="Z38" s="123">
        <f t="shared" ca="1" si="24"/>
        <v>0</v>
      </c>
      <c r="AA38" s="123">
        <f t="shared" ca="1" si="25"/>
        <v>0</v>
      </c>
      <c r="AB38" s="123">
        <f t="shared" ca="1" si="26"/>
        <v>0</v>
      </c>
      <c r="AC38" s="123">
        <f t="shared" ca="1" si="27"/>
        <v>0</v>
      </c>
      <c r="AD38" s="123">
        <f t="shared" ca="1" si="28"/>
        <v>0</v>
      </c>
      <c r="AE38" s="123">
        <f t="shared" ca="1" si="29"/>
        <v>0</v>
      </c>
      <c r="AF38" s="123">
        <f t="shared" ca="1" si="30"/>
        <v>0</v>
      </c>
      <c r="AG38" s="123">
        <f t="shared" ca="1" si="31"/>
        <v>0</v>
      </c>
      <c r="AH38" s="123">
        <f t="shared" ca="1" si="32"/>
        <v>0</v>
      </c>
      <c r="AI38" s="123">
        <f t="shared" ca="1" si="33"/>
        <v>0</v>
      </c>
      <c r="AJ38" s="123">
        <f t="shared" ca="1" si="34"/>
        <v>0</v>
      </c>
      <c r="AK38" s="123">
        <f t="shared" ca="1" si="35"/>
        <v>0</v>
      </c>
      <c r="AL38" s="123">
        <f t="shared" ca="1" si="36"/>
        <v>0</v>
      </c>
      <c r="AM38" s="123">
        <f t="shared" ca="1" si="37"/>
        <v>0</v>
      </c>
      <c r="AN38" s="123">
        <f t="shared" ca="1" si="38"/>
        <v>0</v>
      </c>
      <c r="AO38" s="123">
        <f t="shared" ca="1" si="39"/>
        <v>0</v>
      </c>
      <c r="AP38" s="123">
        <f t="shared" ca="1" si="40"/>
        <v>0</v>
      </c>
      <c r="AQ38" s="123">
        <f t="shared" ca="1" si="41"/>
        <v>0</v>
      </c>
      <c r="AR38" s="123">
        <f t="shared" ca="1" si="42"/>
        <v>0</v>
      </c>
      <c r="AS38" s="123">
        <f t="shared" ca="1" si="43"/>
        <v>0</v>
      </c>
      <c r="AT38" s="123">
        <f t="shared" ca="1" si="44"/>
        <v>0</v>
      </c>
      <c r="AU38" s="123">
        <f t="shared" ca="1" si="45"/>
        <v>0</v>
      </c>
      <c r="AV38" s="123">
        <f t="shared" ca="1" si="46"/>
        <v>0</v>
      </c>
      <c r="AW38" s="123">
        <f t="shared" ca="1" si="47"/>
        <v>0</v>
      </c>
      <c r="AX38" s="123">
        <f t="shared" ca="1" si="48"/>
        <v>0</v>
      </c>
      <c r="AY38" s="123">
        <f t="shared" ca="1" si="49"/>
        <v>0</v>
      </c>
      <c r="AZ38" s="123">
        <f t="shared" ca="1" si="50"/>
        <v>0</v>
      </c>
      <c r="BA38" s="123">
        <f t="shared" ca="1" si="51"/>
        <v>0</v>
      </c>
      <c r="BB38" s="123">
        <f t="shared" ca="1" si="52"/>
        <v>0</v>
      </c>
      <c r="BC38" s="123">
        <f t="shared" ca="1" si="53"/>
        <v>0</v>
      </c>
      <c r="BD38" s="123">
        <f t="shared" ca="1" si="54"/>
        <v>0</v>
      </c>
      <c r="BE38" s="123">
        <f t="shared" ca="1" si="55"/>
        <v>0</v>
      </c>
      <c r="BF38" s="123">
        <f t="shared" ca="1" si="56"/>
        <v>0</v>
      </c>
      <c r="BG38" s="123">
        <f t="shared" ca="1" si="57"/>
        <v>0</v>
      </c>
      <c r="BH38" s="123">
        <f t="shared" ca="1" si="58"/>
        <v>0</v>
      </c>
      <c r="BI38" s="123">
        <f t="shared" ca="1" si="59"/>
        <v>0</v>
      </c>
      <c r="BJ38" s="123">
        <f t="shared" ca="1" si="60"/>
        <v>0</v>
      </c>
      <c r="BK38" s="123">
        <f t="shared" ca="1" si="61"/>
        <v>0</v>
      </c>
      <c r="BL38" s="123">
        <f t="shared" ca="1" si="62"/>
        <v>0</v>
      </c>
      <c r="BM38" s="123">
        <f t="shared" ca="1" si="63"/>
        <v>0</v>
      </c>
      <c r="BN38" s="123">
        <f t="shared" ca="1" si="64"/>
        <v>0.65</v>
      </c>
      <c r="BO38" s="123">
        <f t="shared" ca="1" si="65"/>
        <v>28</v>
      </c>
      <c r="BP38" s="340">
        <f t="shared" ca="1" si="66"/>
        <v>0</v>
      </c>
      <c r="BQ38" s="123">
        <f t="shared" ca="1" si="67"/>
        <v>0</v>
      </c>
      <c r="BR38" s="123">
        <f t="shared" ca="1" si="68"/>
        <v>0</v>
      </c>
      <c r="BS38" s="123">
        <f t="shared" ca="1" si="69"/>
        <v>0</v>
      </c>
      <c r="BT38" s="123">
        <f t="shared" ca="1" si="1"/>
        <v>0</v>
      </c>
      <c r="BU38" s="123">
        <f t="shared" ca="1" si="2"/>
        <v>0</v>
      </c>
      <c r="BV38" s="123"/>
      <c r="BW38" s="123">
        <f t="shared" ca="1" si="3"/>
        <v>0</v>
      </c>
      <c r="BX38" s="123"/>
      <c r="BY38" s="123">
        <f t="shared" ca="1" si="4"/>
        <v>0</v>
      </c>
      <c r="BZ38" s="123"/>
      <c r="CA38" s="123">
        <f t="shared" ca="1" si="5"/>
        <v>0</v>
      </c>
      <c r="CB38" s="528">
        <f t="shared" ca="1" si="6"/>
        <v>0</v>
      </c>
      <c r="CC38" s="123">
        <f t="shared" ca="1" si="70"/>
        <v>0</v>
      </c>
      <c r="CD38" s="125">
        <f t="shared" ca="1" si="71"/>
        <v>0</v>
      </c>
      <c r="CE38" s="125">
        <f t="shared" ca="1" si="72"/>
        <v>1200</v>
      </c>
      <c r="CF38" s="125">
        <f t="shared" ca="1" si="73"/>
        <v>4090</v>
      </c>
      <c r="CG38" s="125">
        <f t="shared" ca="1" si="74"/>
        <v>1851.5</v>
      </c>
      <c r="CH38" s="125">
        <f t="shared" ca="1" si="75"/>
        <v>409</v>
      </c>
      <c r="CI38" s="125">
        <f t="shared" ca="1" si="76"/>
        <v>0</v>
      </c>
      <c r="CJ38" s="125">
        <f t="shared" ca="1" si="77"/>
        <v>0</v>
      </c>
      <c r="CK38" s="125">
        <f t="shared" ca="1" si="78"/>
        <v>0</v>
      </c>
      <c r="CL38" s="125">
        <f t="shared" ca="1" si="79"/>
        <v>4641.9799999999996</v>
      </c>
      <c r="CM38" s="125">
        <f t="shared" ca="1" si="80"/>
        <v>8875.2999999999993</v>
      </c>
      <c r="CN38" s="125">
        <f t="shared" ca="1" si="81"/>
        <v>21067.78</v>
      </c>
      <c r="CO38" s="125">
        <f t="shared" ca="1" si="82"/>
        <v>0</v>
      </c>
      <c r="CP38" s="125">
        <f t="shared" ca="1" si="83"/>
        <v>0</v>
      </c>
      <c r="CQ38" s="125">
        <f t="shared" ca="1" si="84"/>
        <v>0</v>
      </c>
      <c r="CR38" s="125">
        <f t="shared" ca="1" si="85"/>
        <v>0</v>
      </c>
      <c r="CS38" s="125">
        <f t="shared" ca="1" si="86"/>
        <v>0</v>
      </c>
      <c r="CT38" s="125">
        <f t="shared" ca="1" si="87"/>
        <v>0</v>
      </c>
      <c r="CU38" s="125">
        <f t="shared" ca="1" si="88"/>
        <v>0</v>
      </c>
      <c r="CV38" s="125">
        <f t="shared" ca="1" si="89"/>
        <v>0</v>
      </c>
      <c r="CW38" s="125">
        <f t="shared" ca="1" si="90"/>
        <v>0</v>
      </c>
      <c r="CX38" s="125">
        <f t="shared" ca="1" si="91"/>
        <v>0</v>
      </c>
      <c r="CY38" s="125">
        <f t="shared" ca="1" si="92"/>
        <v>0</v>
      </c>
      <c r="CZ38" s="125">
        <f t="shared" ca="1" si="93"/>
        <v>672.35</v>
      </c>
      <c r="DA38" s="341">
        <f t="shared" ca="1" si="94"/>
        <v>21740.13</v>
      </c>
      <c r="DB38" s="606">
        <f t="shared" ca="1" si="95"/>
        <v>3913.22</v>
      </c>
      <c r="DC38" s="606"/>
      <c r="DD38" s="606">
        <f t="shared" ca="1" si="96"/>
        <v>267.87</v>
      </c>
      <c r="DE38" s="125">
        <f t="shared" ca="1" si="97"/>
        <v>0</v>
      </c>
      <c r="DF38" s="125">
        <f t="shared" ca="1" si="98"/>
        <v>0</v>
      </c>
      <c r="DG38" s="125">
        <f t="shared" ca="1" si="99"/>
        <v>0</v>
      </c>
      <c r="DH38" s="125">
        <f t="shared" ca="1" si="100"/>
        <v>4181.09</v>
      </c>
      <c r="DI38" s="125">
        <f t="shared" ca="1" si="101"/>
        <v>4634.91</v>
      </c>
      <c r="DJ38" s="125">
        <f t="shared" ca="1" si="102"/>
        <v>3913.22</v>
      </c>
      <c r="DK38" s="125">
        <f t="shared" ca="1" si="103"/>
        <v>21472.26</v>
      </c>
      <c r="DL38" s="125">
        <f t="shared" ca="1" si="104"/>
        <v>0</v>
      </c>
      <c r="DM38" s="125">
        <f t="shared" ca="1" si="105"/>
        <v>0</v>
      </c>
      <c r="DN38" s="340" t="str">
        <f t="shared" ca="1" si="106"/>
        <v xml:space="preserve">30 від 01.03   </v>
      </c>
      <c r="DO38" s="340" t="str">
        <f t="shared" ca="1" si="107"/>
        <v>Савенко В.В.</v>
      </c>
      <c r="DP38" s="340" t="str">
        <f t="shared" ca="1" si="108"/>
        <v>Савенко</v>
      </c>
      <c r="DQ38" s="340" t="str">
        <f t="shared" ca="1" si="109"/>
        <v>Вадим</v>
      </c>
      <c r="DR38" s="340" t="str">
        <f t="shared" ref="DR38:DR68" ca="1" si="112">INDIRECT("Відомість!dn"&amp;ROW())</f>
        <v>Васильович</v>
      </c>
      <c r="DS38" s="340">
        <f t="shared" ca="1" si="110"/>
        <v>2392517453</v>
      </c>
    </row>
    <row r="39" spans="1:123">
      <c r="A39">
        <f t="shared" ca="1" si="7"/>
        <v>36</v>
      </c>
      <c r="B39" t="str">
        <f t="shared" ca="1" si="8"/>
        <v>Діловод</v>
      </c>
      <c r="C39" t="str">
        <f t="shared" ca="1" si="9"/>
        <v>ст. м-с</v>
      </c>
      <c r="D39" t="str">
        <f t="shared" ca="1" si="10"/>
        <v>Прокопчук Т.П.</v>
      </c>
      <c r="E39">
        <f t="shared" ca="1" si="11"/>
        <v>0</v>
      </c>
      <c r="F39">
        <f t="shared" ca="1" si="12"/>
        <v>0</v>
      </c>
      <c r="G39" s="123" t="str">
        <f t="shared" ca="1" si="13"/>
        <v>5.8.8</v>
      </c>
      <c r="H39" s="123" t="str">
        <f t="shared" ca="1" si="13"/>
        <v>5.8.8</v>
      </c>
      <c r="I39" s="123" t="str">
        <f t="shared" ca="1" si="13"/>
        <v>5.8.8</v>
      </c>
      <c r="J39" s="123" t="str">
        <f t="shared" ca="1" si="13"/>
        <v>5.8.8</v>
      </c>
      <c r="K39" s="123" t="str">
        <f t="shared" ca="1" si="13"/>
        <v>5.8.8</v>
      </c>
      <c r="L39" s="123" t="str">
        <f t="shared" ca="1" si="13"/>
        <v>5.8.8</v>
      </c>
      <c r="M39" s="123" t="str">
        <f t="shared" ca="1" si="13"/>
        <v>5.8.8</v>
      </c>
      <c r="N39" s="123" t="str">
        <f t="shared" ca="1" si="13"/>
        <v>5.8.8</v>
      </c>
      <c r="O39" s="123">
        <f t="shared" ca="1" si="14"/>
        <v>4</v>
      </c>
      <c r="P39" s="123">
        <f t="shared" ca="1" si="15"/>
        <v>42513</v>
      </c>
      <c r="Q39" s="123">
        <f t="shared" ca="1" si="16"/>
        <v>0</v>
      </c>
      <c r="R39" s="123">
        <f t="shared" ca="1" si="16"/>
        <v>0</v>
      </c>
      <c r="S39" s="123">
        <f t="shared" ca="1" si="17"/>
        <v>0</v>
      </c>
      <c r="T39" s="123">
        <f t="shared" ca="1" si="18"/>
        <v>0</v>
      </c>
      <c r="U39" s="123">
        <f t="shared" ca="1" si="19"/>
        <v>0</v>
      </c>
      <c r="V39" s="123">
        <f t="shared" ca="1" si="20"/>
        <v>0</v>
      </c>
      <c r="W39" s="123">
        <f t="shared" ca="1" si="21"/>
        <v>0</v>
      </c>
      <c r="X39" s="123">
        <f t="shared" ca="1" si="22"/>
        <v>0</v>
      </c>
      <c r="Y39" s="123">
        <f t="shared" ca="1" si="23"/>
        <v>0</v>
      </c>
      <c r="Z39" s="123">
        <f t="shared" ca="1" si="24"/>
        <v>0</v>
      </c>
      <c r="AA39" s="123">
        <f t="shared" ca="1" si="25"/>
        <v>0</v>
      </c>
      <c r="AB39" s="123">
        <f t="shared" ca="1" si="26"/>
        <v>0</v>
      </c>
      <c r="AC39" s="123">
        <f t="shared" ca="1" si="27"/>
        <v>0</v>
      </c>
      <c r="AD39" s="123">
        <f t="shared" ca="1" si="28"/>
        <v>0</v>
      </c>
      <c r="AE39" s="123">
        <f t="shared" ca="1" si="29"/>
        <v>0</v>
      </c>
      <c r="AF39" s="123">
        <f t="shared" ca="1" si="30"/>
        <v>0</v>
      </c>
      <c r="AG39" s="123">
        <f t="shared" ca="1" si="31"/>
        <v>0</v>
      </c>
      <c r="AH39" s="123">
        <f t="shared" ca="1" si="32"/>
        <v>0</v>
      </c>
      <c r="AI39" s="123">
        <f t="shared" ca="1" si="33"/>
        <v>0</v>
      </c>
      <c r="AJ39" s="123">
        <f t="shared" ca="1" si="34"/>
        <v>0</v>
      </c>
      <c r="AK39" s="123">
        <f t="shared" ca="1" si="35"/>
        <v>0</v>
      </c>
      <c r="AL39" s="123">
        <f t="shared" ca="1" si="36"/>
        <v>0</v>
      </c>
      <c r="AM39" s="123">
        <f t="shared" ca="1" si="37"/>
        <v>0</v>
      </c>
      <c r="AN39" s="123">
        <f t="shared" ca="1" si="38"/>
        <v>0</v>
      </c>
      <c r="AO39" s="123">
        <f t="shared" ca="1" si="39"/>
        <v>0</v>
      </c>
      <c r="AP39" s="123">
        <f t="shared" ca="1" si="40"/>
        <v>0</v>
      </c>
      <c r="AQ39" s="123">
        <f t="shared" ca="1" si="41"/>
        <v>0</v>
      </c>
      <c r="AR39" s="123">
        <f t="shared" ca="1" si="42"/>
        <v>0</v>
      </c>
      <c r="AS39" s="123">
        <f t="shared" ca="1" si="43"/>
        <v>0</v>
      </c>
      <c r="AT39" s="123">
        <f t="shared" ca="1" si="44"/>
        <v>0</v>
      </c>
      <c r="AU39" s="123">
        <f t="shared" ca="1" si="45"/>
        <v>0</v>
      </c>
      <c r="AV39" s="123">
        <f t="shared" ca="1" si="46"/>
        <v>0</v>
      </c>
      <c r="AW39" s="123">
        <f t="shared" ca="1" si="47"/>
        <v>0</v>
      </c>
      <c r="AX39" s="123">
        <f t="shared" ca="1" si="48"/>
        <v>0</v>
      </c>
      <c r="AY39" s="123">
        <f t="shared" ca="1" si="49"/>
        <v>0</v>
      </c>
      <c r="AZ39" s="123">
        <f t="shared" ca="1" si="50"/>
        <v>0</v>
      </c>
      <c r="BA39" s="123">
        <f t="shared" ca="1" si="51"/>
        <v>0</v>
      </c>
      <c r="BB39" s="123">
        <f t="shared" ca="1" si="52"/>
        <v>0</v>
      </c>
      <c r="BC39" s="123">
        <f t="shared" ca="1" si="53"/>
        <v>0</v>
      </c>
      <c r="BD39" s="123">
        <f t="shared" ca="1" si="54"/>
        <v>0</v>
      </c>
      <c r="BE39" s="123">
        <f t="shared" ca="1" si="55"/>
        <v>0</v>
      </c>
      <c r="BF39" s="123">
        <f t="shared" ca="1" si="56"/>
        <v>0</v>
      </c>
      <c r="BG39" s="123">
        <f t="shared" ca="1" si="57"/>
        <v>0</v>
      </c>
      <c r="BH39" s="123">
        <f t="shared" ca="1" si="58"/>
        <v>0</v>
      </c>
      <c r="BI39" s="123">
        <f t="shared" ca="1" si="59"/>
        <v>0</v>
      </c>
      <c r="BJ39" s="123">
        <f t="shared" ca="1" si="60"/>
        <v>0</v>
      </c>
      <c r="BK39" s="123">
        <f t="shared" ca="1" si="61"/>
        <v>0</v>
      </c>
      <c r="BL39" s="123">
        <f t="shared" ca="1" si="62"/>
        <v>0</v>
      </c>
      <c r="BM39" s="123">
        <f t="shared" ca="1" si="63"/>
        <v>0</v>
      </c>
      <c r="BN39" s="123">
        <f t="shared" ca="1" si="64"/>
        <v>0.65</v>
      </c>
      <c r="BO39" s="123">
        <f t="shared" ca="1" si="65"/>
        <v>28</v>
      </c>
      <c r="BP39" s="340">
        <f t="shared" ca="1" si="66"/>
        <v>0</v>
      </c>
      <c r="BQ39" s="123">
        <f t="shared" ca="1" si="67"/>
        <v>0</v>
      </c>
      <c r="BR39" s="123">
        <f t="shared" ca="1" si="68"/>
        <v>0</v>
      </c>
      <c r="BS39" s="123">
        <f t="shared" ca="1" si="69"/>
        <v>0</v>
      </c>
      <c r="BT39" s="123">
        <f t="shared" ca="1" si="1"/>
        <v>0</v>
      </c>
      <c r="BU39" s="123">
        <f t="shared" ca="1" si="2"/>
        <v>0</v>
      </c>
      <c r="BV39" s="123"/>
      <c r="BW39" s="123">
        <f t="shared" ca="1" si="3"/>
        <v>0</v>
      </c>
      <c r="BX39" s="123"/>
      <c r="BY39" s="123">
        <f t="shared" ca="1" si="4"/>
        <v>0</v>
      </c>
      <c r="BZ39" s="123"/>
      <c r="CA39" s="123">
        <f t="shared" ca="1" si="5"/>
        <v>0</v>
      </c>
      <c r="CB39" s="528">
        <f t="shared" ca="1" si="6"/>
        <v>0</v>
      </c>
      <c r="CC39" s="123">
        <f t="shared" ca="1" si="70"/>
        <v>0</v>
      </c>
      <c r="CD39" s="125">
        <f t="shared" ca="1" si="71"/>
        <v>0</v>
      </c>
      <c r="CE39" s="125">
        <f t="shared" ca="1" si="72"/>
        <v>600</v>
      </c>
      <c r="CF39" s="125">
        <f t="shared" ca="1" si="73"/>
        <v>2730</v>
      </c>
      <c r="CG39" s="125">
        <f t="shared" ca="1" si="74"/>
        <v>999</v>
      </c>
      <c r="CH39" s="125">
        <f t="shared" ca="1" si="75"/>
        <v>0</v>
      </c>
      <c r="CI39" s="125">
        <f t="shared" ca="1" si="76"/>
        <v>0</v>
      </c>
      <c r="CJ39" s="125">
        <f t="shared" ca="1" si="77"/>
        <v>0</v>
      </c>
      <c r="CK39" s="125">
        <f t="shared" ca="1" si="78"/>
        <v>0</v>
      </c>
      <c r="CL39" s="125">
        <f t="shared" ca="1" si="79"/>
        <v>2813.85</v>
      </c>
      <c r="CM39" s="125">
        <f t="shared" ca="1" si="80"/>
        <v>8599.5</v>
      </c>
      <c r="CN39" s="125">
        <f t="shared" ca="1" si="81"/>
        <v>15742.35</v>
      </c>
      <c r="CO39" s="125">
        <f t="shared" ca="1" si="82"/>
        <v>0</v>
      </c>
      <c r="CP39" s="125">
        <f t="shared" ca="1" si="83"/>
        <v>0</v>
      </c>
      <c r="CQ39" s="125">
        <f t="shared" ca="1" si="84"/>
        <v>0</v>
      </c>
      <c r="CR39" s="125">
        <f t="shared" ca="1" si="85"/>
        <v>0</v>
      </c>
      <c r="CS39" s="125">
        <f t="shared" ca="1" si="86"/>
        <v>0</v>
      </c>
      <c r="CT39" s="125">
        <f t="shared" ca="1" si="87"/>
        <v>0</v>
      </c>
      <c r="CU39" s="125">
        <f t="shared" ca="1" si="88"/>
        <v>0</v>
      </c>
      <c r="CV39" s="125">
        <f t="shared" ca="1" si="89"/>
        <v>0</v>
      </c>
      <c r="CW39" s="125">
        <f t="shared" ca="1" si="90"/>
        <v>0</v>
      </c>
      <c r="CX39" s="125">
        <f t="shared" ca="1" si="91"/>
        <v>0</v>
      </c>
      <c r="CY39" s="125">
        <f t="shared" ca="1" si="92"/>
        <v>0</v>
      </c>
      <c r="CZ39" s="125">
        <f t="shared" ca="1" si="93"/>
        <v>672.35</v>
      </c>
      <c r="DA39" s="341">
        <f t="shared" ca="1" si="94"/>
        <v>16414.7</v>
      </c>
      <c r="DB39" s="606">
        <f t="shared" ca="1" si="95"/>
        <v>2954.65</v>
      </c>
      <c r="DC39" s="606"/>
      <c r="DD39" s="606">
        <f t="shared" ca="1" si="96"/>
        <v>202.25</v>
      </c>
      <c r="DE39" s="125">
        <f t="shared" ca="1" si="97"/>
        <v>0</v>
      </c>
      <c r="DF39" s="125">
        <f t="shared" ca="1" si="98"/>
        <v>0</v>
      </c>
      <c r="DG39" s="125">
        <f t="shared" ca="1" si="99"/>
        <v>0</v>
      </c>
      <c r="DH39" s="125">
        <f t="shared" ca="1" si="100"/>
        <v>3156.9</v>
      </c>
      <c r="DI39" s="125">
        <f t="shared" ca="1" si="101"/>
        <v>3463.32</v>
      </c>
      <c r="DJ39" s="125">
        <f t="shared" ca="1" si="102"/>
        <v>2954.65</v>
      </c>
      <c r="DK39" s="125">
        <f t="shared" ca="1" si="103"/>
        <v>16212.45</v>
      </c>
      <c r="DL39" s="125">
        <f t="shared" ca="1" si="104"/>
        <v>0</v>
      </c>
      <c r="DM39" s="125">
        <f t="shared" ca="1" si="105"/>
        <v>0</v>
      </c>
      <c r="DN39" s="340" t="str">
        <f t="shared" ca="1" si="106"/>
        <v xml:space="preserve">30 від 01.03   </v>
      </c>
      <c r="DO39" s="340" t="str">
        <f t="shared" ca="1" si="107"/>
        <v>Прокопчук Т.П.</v>
      </c>
      <c r="DP39" s="340" t="str">
        <f t="shared" ca="1" si="108"/>
        <v>Прокопчук</v>
      </c>
      <c r="DQ39" s="340" t="str">
        <f t="shared" ca="1" si="109"/>
        <v>Тетяна</v>
      </c>
      <c r="DR39" s="340" t="str">
        <f t="shared" ca="1" si="112"/>
        <v>Петрівна</v>
      </c>
      <c r="DS39" s="340">
        <f t="shared" ca="1" si="110"/>
        <v>3299613844</v>
      </c>
    </row>
    <row r="40" spans="1:123">
      <c r="A40">
        <f t="shared" ca="1" si="7"/>
        <v>37</v>
      </c>
      <c r="B40">
        <f t="shared" ca="1" si="8"/>
        <v>0</v>
      </c>
      <c r="C40">
        <f t="shared" ca="1" si="9"/>
        <v>0</v>
      </c>
      <c r="D40" t="str">
        <f t="shared" ca="1" si="10"/>
        <v xml:space="preserve"> </v>
      </c>
      <c r="E40">
        <f t="shared" ca="1" si="11"/>
        <v>0</v>
      </c>
      <c r="F40">
        <f t="shared" ca="1" si="12"/>
        <v>0</v>
      </c>
      <c r="G40" s="123" t="str">
        <f t="shared" ca="1" si="13"/>
        <v>0.0.0</v>
      </c>
      <c r="H40" s="123" t="str">
        <f t="shared" ca="1" si="13"/>
        <v>0.0.0</v>
      </c>
      <c r="I40" s="123" t="str">
        <f t="shared" ca="1" si="13"/>
        <v>0.0.0</v>
      </c>
      <c r="J40" s="123" t="str">
        <f t="shared" ca="1" si="13"/>
        <v>0.0.0</v>
      </c>
      <c r="K40" s="123" t="str">
        <f t="shared" ca="1" si="13"/>
        <v>0.0.0</v>
      </c>
      <c r="L40" s="123" t="str">
        <f t="shared" ca="1" si="13"/>
        <v>0.0.0</v>
      </c>
      <c r="M40" s="123" t="str">
        <f t="shared" ca="1" si="13"/>
        <v>0.0.0</v>
      </c>
      <c r="N40" s="123" t="str">
        <f t="shared" ca="1" si="13"/>
        <v>0.0.0</v>
      </c>
      <c r="O40" s="123">
        <f t="shared" ca="1" si="14"/>
        <v>0</v>
      </c>
      <c r="P40" s="123">
        <f t="shared" ca="1" si="15"/>
        <v>0</v>
      </c>
      <c r="Q40" s="123">
        <f t="shared" ca="1" si="16"/>
        <v>0</v>
      </c>
      <c r="R40" s="123">
        <f t="shared" ca="1" si="16"/>
        <v>0</v>
      </c>
      <c r="S40" s="123">
        <f t="shared" ca="1" si="17"/>
        <v>0</v>
      </c>
      <c r="T40" s="123">
        <f t="shared" ca="1" si="18"/>
        <v>0</v>
      </c>
      <c r="U40" s="123">
        <f t="shared" ca="1" si="19"/>
        <v>0</v>
      </c>
      <c r="V40" s="123">
        <f t="shared" ca="1" si="20"/>
        <v>0</v>
      </c>
      <c r="W40" s="123">
        <f t="shared" ca="1" si="21"/>
        <v>0</v>
      </c>
      <c r="X40" s="123">
        <f t="shared" ca="1" si="22"/>
        <v>0</v>
      </c>
      <c r="Y40" s="123">
        <f t="shared" ca="1" si="23"/>
        <v>0</v>
      </c>
      <c r="Z40" s="123">
        <f t="shared" ca="1" si="24"/>
        <v>0</v>
      </c>
      <c r="AA40" s="123">
        <f t="shared" ca="1" si="25"/>
        <v>0</v>
      </c>
      <c r="AB40" s="123">
        <f t="shared" ca="1" si="26"/>
        <v>0</v>
      </c>
      <c r="AC40" s="123">
        <f t="shared" ca="1" si="27"/>
        <v>0</v>
      </c>
      <c r="AD40" s="123">
        <f t="shared" ca="1" si="28"/>
        <v>0</v>
      </c>
      <c r="AE40" s="123">
        <f t="shared" ca="1" si="29"/>
        <v>0</v>
      </c>
      <c r="AF40" s="123">
        <f t="shared" ca="1" si="30"/>
        <v>0</v>
      </c>
      <c r="AG40" s="123">
        <f t="shared" ca="1" si="31"/>
        <v>0</v>
      </c>
      <c r="AH40" s="123">
        <f t="shared" ca="1" si="32"/>
        <v>0</v>
      </c>
      <c r="AI40" s="123">
        <f t="shared" ca="1" si="33"/>
        <v>0</v>
      </c>
      <c r="AJ40" s="123">
        <f t="shared" ca="1" si="34"/>
        <v>0</v>
      </c>
      <c r="AK40" s="123">
        <f t="shared" ca="1" si="35"/>
        <v>0</v>
      </c>
      <c r="AL40" s="123">
        <f t="shared" ca="1" si="36"/>
        <v>0</v>
      </c>
      <c r="AM40" s="123">
        <f t="shared" ca="1" si="37"/>
        <v>0</v>
      </c>
      <c r="AN40" s="123">
        <f t="shared" ca="1" si="38"/>
        <v>0</v>
      </c>
      <c r="AO40" s="123">
        <f t="shared" ca="1" si="39"/>
        <v>0</v>
      </c>
      <c r="AP40" s="123">
        <f t="shared" ca="1" si="40"/>
        <v>0</v>
      </c>
      <c r="AQ40" s="123">
        <f t="shared" ca="1" si="41"/>
        <v>0</v>
      </c>
      <c r="AR40" s="123">
        <f t="shared" ca="1" si="42"/>
        <v>0</v>
      </c>
      <c r="AS40" s="123">
        <f t="shared" ca="1" si="43"/>
        <v>0</v>
      </c>
      <c r="AT40" s="123">
        <f t="shared" ca="1" si="44"/>
        <v>0</v>
      </c>
      <c r="AU40" s="123">
        <f t="shared" ca="1" si="45"/>
        <v>0</v>
      </c>
      <c r="AV40" s="123">
        <f t="shared" ca="1" si="46"/>
        <v>0</v>
      </c>
      <c r="AW40" s="123">
        <f t="shared" ca="1" si="47"/>
        <v>0</v>
      </c>
      <c r="AX40" s="123">
        <f t="shared" ca="1" si="48"/>
        <v>0</v>
      </c>
      <c r="AY40" s="123">
        <f t="shared" ca="1" si="49"/>
        <v>0</v>
      </c>
      <c r="AZ40" s="123">
        <f t="shared" ca="1" si="50"/>
        <v>0</v>
      </c>
      <c r="BA40" s="123">
        <f t="shared" ca="1" si="51"/>
        <v>0</v>
      </c>
      <c r="BB40" s="123">
        <f t="shared" ca="1" si="52"/>
        <v>0</v>
      </c>
      <c r="BC40" s="123">
        <f t="shared" ca="1" si="53"/>
        <v>0</v>
      </c>
      <c r="BD40" s="123">
        <f t="shared" ca="1" si="54"/>
        <v>0</v>
      </c>
      <c r="BE40" s="123">
        <f t="shared" ca="1" si="55"/>
        <v>0</v>
      </c>
      <c r="BF40" s="123">
        <f t="shared" ca="1" si="56"/>
        <v>0</v>
      </c>
      <c r="BG40" s="123">
        <f t="shared" ca="1" si="57"/>
        <v>0</v>
      </c>
      <c r="BH40" s="123">
        <f t="shared" ca="1" si="58"/>
        <v>0</v>
      </c>
      <c r="BI40" s="123">
        <f t="shared" ca="1" si="59"/>
        <v>0</v>
      </c>
      <c r="BJ40" s="123">
        <f t="shared" ca="1" si="60"/>
        <v>0</v>
      </c>
      <c r="BK40" s="123">
        <f t="shared" ca="1" si="61"/>
        <v>0</v>
      </c>
      <c r="BL40" s="123">
        <f t="shared" ca="1" si="62"/>
        <v>0</v>
      </c>
      <c r="BM40" s="123">
        <f t="shared" ca="1" si="63"/>
        <v>0</v>
      </c>
      <c r="BN40" s="123">
        <f t="shared" ca="1" si="64"/>
        <v>0.65</v>
      </c>
      <c r="BO40" s="123">
        <f t="shared" ca="1" si="65"/>
        <v>0</v>
      </c>
      <c r="BP40" s="340">
        <f t="shared" ca="1" si="66"/>
        <v>0</v>
      </c>
      <c r="BQ40" s="123">
        <f t="shared" ca="1" si="67"/>
        <v>0</v>
      </c>
      <c r="BR40" s="123">
        <f t="shared" ca="1" si="68"/>
        <v>0</v>
      </c>
      <c r="BS40" s="123">
        <f t="shared" ca="1" si="69"/>
        <v>0</v>
      </c>
      <c r="BT40" s="123">
        <f t="shared" ca="1" si="1"/>
        <v>0</v>
      </c>
      <c r="BU40" s="123">
        <f t="shared" ca="1" si="2"/>
        <v>0</v>
      </c>
      <c r="BV40" s="123"/>
      <c r="BW40" s="123">
        <f t="shared" ca="1" si="3"/>
        <v>0</v>
      </c>
      <c r="BX40" s="123"/>
      <c r="BY40" s="123">
        <f t="shared" ca="1" si="4"/>
        <v>0</v>
      </c>
      <c r="BZ40" s="123"/>
      <c r="CA40" s="123">
        <f t="shared" ca="1" si="5"/>
        <v>0</v>
      </c>
      <c r="CB40" s="528">
        <f t="shared" ca="1" si="6"/>
        <v>0</v>
      </c>
      <c r="CC40" s="123">
        <f t="shared" ca="1" si="70"/>
        <v>0</v>
      </c>
      <c r="CD40" s="125">
        <f t="shared" ca="1" si="71"/>
        <v>0</v>
      </c>
      <c r="CE40" s="125">
        <f t="shared" ca="1" si="72"/>
        <v>0</v>
      </c>
      <c r="CF40" s="125">
        <f t="shared" ca="1" si="73"/>
        <v>0</v>
      </c>
      <c r="CG40" s="125">
        <f t="shared" ca="1" si="74"/>
        <v>0</v>
      </c>
      <c r="CH40" s="125">
        <f t="shared" ca="1" si="75"/>
        <v>0</v>
      </c>
      <c r="CI40" s="125">
        <f t="shared" ca="1" si="76"/>
        <v>0</v>
      </c>
      <c r="CJ40" s="125">
        <f t="shared" ca="1" si="77"/>
        <v>0</v>
      </c>
      <c r="CK40" s="125">
        <f t="shared" ca="1" si="78"/>
        <v>0</v>
      </c>
      <c r="CL40" s="125">
        <f t="shared" ca="1" si="79"/>
        <v>0</v>
      </c>
      <c r="CM40" s="125">
        <f t="shared" ca="1" si="80"/>
        <v>0</v>
      </c>
      <c r="CN40" s="125">
        <f t="shared" ca="1" si="81"/>
        <v>0</v>
      </c>
      <c r="CO40" s="125">
        <f t="shared" ca="1" si="82"/>
        <v>0</v>
      </c>
      <c r="CP40" s="125">
        <f t="shared" ca="1" si="83"/>
        <v>0</v>
      </c>
      <c r="CQ40" s="125">
        <f t="shared" ca="1" si="84"/>
        <v>0</v>
      </c>
      <c r="CR40" s="125">
        <f t="shared" ca="1" si="85"/>
        <v>0</v>
      </c>
      <c r="CS40" s="125">
        <f t="shared" ca="1" si="86"/>
        <v>0</v>
      </c>
      <c r="CT40" s="125">
        <f t="shared" ca="1" si="87"/>
        <v>0</v>
      </c>
      <c r="CU40" s="125">
        <f t="shared" ca="1" si="88"/>
        <v>0</v>
      </c>
      <c r="CV40" s="125">
        <f t="shared" ca="1" si="89"/>
        <v>0</v>
      </c>
      <c r="CW40" s="125">
        <f t="shared" ca="1" si="90"/>
        <v>0</v>
      </c>
      <c r="CX40" s="125">
        <f t="shared" ca="1" si="91"/>
        <v>0</v>
      </c>
      <c r="CY40" s="125">
        <f t="shared" ca="1" si="92"/>
        <v>0</v>
      </c>
      <c r="CZ40" s="125">
        <f t="shared" ca="1" si="93"/>
        <v>0</v>
      </c>
      <c r="DA40" s="341">
        <f t="shared" ca="1" si="94"/>
        <v>0</v>
      </c>
      <c r="DB40" s="606">
        <f t="shared" ca="1" si="95"/>
        <v>0</v>
      </c>
      <c r="DC40" s="606"/>
      <c r="DD40" s="606">
        <f t="shared" ca="1" si="96"/>
        <v>0</v>
      </c>
      <c r="DE40" s="125">
        <f t="shared" ca="1" si="97"/>
        <v>0</v>
      </c>
      <c r="DF40" s="125">
        <f t="shared" ca="1" si="98"/>
        <v>0</v>
      </c>
      <c r="DG40" s="125">
        <f t="shared" ca="1" si="99"/>
        <v>0</v>
      </c>
      <c r="DH40" s="125">
        <f t="shared" ca="1" si="100"/>
        <v>0</v>
      </c>
      <c r="DI40" s="125">
        <f t="shared" ca="1" si="101"/>
        <v>0</v>
      </c>
      <c r="DJ40" s="125">
        <f t="shared" ca="1" si="102"/>
        <v>0</v>
      </c>
      <c r="DK40" s="125">
        <f t="shared" ca="1" si="103"/>
        <v>0</v>
      </c>
      <c r="DL40" s="125">
        <f t="shared" ca="1" si="104"/>
        <v>0</v>
      </c>
      <c r="DM40" s="125">
        <f t="shared" ca="1" si="105"/>
        <v>0</v>
      </c>
      <c r="DN40" s="340" t="str">
        <f t="shared" ca="1" si="106"/>
        <v xml:space="preserve">    </v>
      </c>
      <c r="DO40" s="340" t="str">
        <f t="shared" ca="1" si="107"/>
        <v xml:space="preserve"> </v>
      </c>
      <c r="DP40" s="340">
        <f t="shared" ca="1" si="108"/>
        <v>0</v>
      </c>
      <c r="DQ40" s="340">
        <f t="shared" ca="1" si="109"/>
        <v>0</v>
      </c>
      <c r="DR40" s="340">
        <f t="shared" ca="1" si="112"/>
        <v>0</v>
      </c>
      <c r="DS40" s="340">
        <f t="shared" ca="1" si="110"/>
        <v>0</v>
      </c>
    </row>
    <row r="41" spans="1:123">
      <c r="A41">
        <f t="shared" ca="1" si="7"/>
        <v>38</v>
      </c>
      <c r="B41" t="str">
        <f t="shared" ca="1" si="8"/>
        <v>Заступник командира дивізіону з тилу-начальник тилу</v>
      </c>
      <c r="C41" t="str">
        <f t="shared" ca="1" si="9"/>
        <v>м-р</v>
      </c>
      <c r="D41" t="str">
        <f t="shared" ca="1" si="10"/>
        <v>Сарафанюк С.В.</v>
      </c>
      <c r="E41">
        <f t="shared" ca="1" si="11"/>
        <v>0</v>
      </c>
      <c r="F41">
        <f t="shared" ca="1" si="12"/>
        <v>0</v>
      </c>
      <c r="G41" s="123" t="str">
        <f t="shared" ca="1" si="13"/>
        <v>25.5.4</v>
      </c>
      <c r="H41" s="123" t="str">
        <f t="shared" ca="1" si="13"/>
        <v>25.5.4</v>
      </c>
      <c r="I41" s="123" t="str">
        <f t="shared" ca="1" si="13"/>
        <v>25.5.4</v>
      </c>
      <c r="J41" s="123" t="str">
        <f t="shared" ca="1" si="13"/>
        <v>25.5.4</v>
      </c>
      <c r="K41" s="123" t="str">
        <f t="shared" ca="1" si="13"/>
        <v>25.5.4</v>
      </c>
      <c r="L41" s="123" t="str">
        <f t="shared" ca="1" si="13"/>
        <v>25.5.4</v>
      </c>
      <c r="M41" s="123" t="str">
        <f t="shared" ca="1" si="13"/>
        <v>25.5.4</v>
      </c>
      <c r="N41" s="123" t="str">
        <f t="shared" ca="1" si="13"/>
        <v>25.5.4</v>
      </c>
      <c r="O41" s="123">
        <f t="shared" ca="1" si="14"/>
        <v>24</v>
      </c>
      <c r="P41" s="123">
        <f t="shared" ca="1" si="15"/>
        <v>35304</v>
      </c>
      <c r="Q41" s="123">
        <f t="shared" ca="1" si="16"/>
        <v>0</v>
      </c>
      <c r="R41" s="123">
        <f t="shared" ca="1" si="16"/>
        <v>0</v>
      </c>
      <c r="S41" s="123">
        <f t="shared" ca="1" si="17"/>
        <v>0</v>
      </c>
      <c r="T41" s="123">
        <f t="shared" ca="1" si="18"/>
        <v>0</v>
      </c>
      <c r="U41" s="123">
        <f t="shared" ca="1" si="19"/>
        <v>0</v>
      </c>
      <c r="V41" s="123">
        <f t="shared" ca="1" si="20"/>
        <v>0</v>
      </c>
      <c r="W41" s="123">
        <f t="shared" ca="1" si="21"/>
        <v>0</v>
      </c>
      <c r="X41" s="123">
        <f t="shared" ca="1" si="22"/>
        <v>0</v>
      </c>
      <c r="Y41" s="123">
        <f t="shared" ca="1" si="23"/>
        <v>0</v>
      </c>
      <c r="Z41" s="123">
        <f t="shared" ca="1" si="24"/>
        <v>0</v>
      </c>
      <c r="AA41" s="123">
        <f t="shared" ca="1" si="25"/>
        <v>0</v>
      </c>
      <c r="AB41" s="123">
        <f t="shared" ca="1" si="26"/>
        <v>0</v>
      </c>
      <c r="AC41" s="123">
        <f t="shared" ca="1" si="27"/>
        <v>0</v>
      </c>
      <c r="AD41" s="123">
        <f t="shared" ca="1" si="28"/>
        <v>0</v>
      </c>
      <c r="AE41" s="123">
        <f t="shared" ca="1" si="29"/>
        <v>0</v>
      </c>
      <c r="AF41" s="123">
        <f t="shared" ca="1" si="30"/>
        <v>0</v>
      </c>
      <c r="AG41" s="123">
        <f t="shared" ca="1" si="31"/>
        <v>0</v>
      </c>
      <c r="AH41" s="123">
        <f t="shared" ca="1" si="32"/>
        <v>0</v>
      </c>
      <c r="AI41" s="123">
        <f t="shared" ca="1" si="33"/>
        <v>0</v>
      </c>
      <c r="AJ41" s="123">
        <f t="shared" ca="1" si="34"/>
        <v>0</v>
      </c>
      <c r="AK41" s="123">
        <f t="shared" ca="1" si="35"/>
        <v>0</v>
      </c>
      <c r="AL41" s="123">
        <f t="shared" ca="1" si="36"/>
        <v>0</v>
      </c>
      <c r="AM41" s="123">
        <f t="shared" ca="1" si="37"/>
        <v>0</v>
      </c>
      <c r="AN41" s="123">
        <f t="shared" ca="1" si="38"/>
        <v>0</v>
      </c>
      <c r="AO41" s="123">
        <f t="shared" ca="1" si="39"/>
        <v>0</v>
      </c>
      <c r="AP41" s="123">
        <f t="shared" ca="1" si="40"/>
        <v>0</v>
      </c>
      <c r="AQ41" s="123">
        <f t="shared" ca="1" si="41"/>
        <v>0</v>
      </c>
      <c r="AR41" s="123">
        <f t="shared" ca="1" si="42"/>
        <v>0</v>
      </c>
      <c r="AS41" s="123">
        <f t="shared" ca="1" si="43"/>
        <v>0</v>
      </c>
      <c r="AT41" s="123">
        <f t="shared" ca="1" si="44"/>
        <v>0</v>
      </c>
      <c r="AU41" s="123">
        <f t="shared" ca="1" si="45"/>
        <v>0</v>
      </c>
      <c r="AV41" s="123">
        <f t="shared" ca="1" si="46"/>
        <v>0</v>
      </c>
      <c r="AW41" s="123">
        <f t="shared" ca="1" si="47"/>
        <v>0</v>
      </c>
      <c r="AX41" s="123">
        <f t="shared" ca="1" si="48"/>
        <v>0</v>
      </c>
      <c r="AY41" s="123">
        <f t="shared" ca="1" si="49"/>
        <v>0</v>
      </c>
      <c r="AZ41" s="123">
        <f t="shared" ca="1" si="50"/>
        <v>0</v>
      </c>
      <c r="BA41" s="123">
        <f t="shared" ca="1" si="51"/>
        <v>0</v>
      </c>
      <c r="BB41" s="123">
        <f t="shared" ca="1" si="52"/>
        <v>0</v>
      </c>
      <c r="BC41" s="123">
        <f t="shared" ca="1" si="53"/>
        <v>0</v>
      </c>
      <c r="BD41" s="123">
        <f t="shared" ca="1" si="54"/>
        <v>0</v>
      </c>
      <c r="BE41" s="123">
        <f t="shared" ca="1" si="55"/>
        <v>0</v>
      </c>
      <c r="BF41" s="123">
        <f t="shared" ca="1" si="56"/>
        <v>0</v>
      </c>
      <c r="BG41" s="123">
        <f t="shared" ca="1" si="57"/>
        <v>0</v>
      </c>
      <c r="BH41" s="123">
        <f t="shared" ca="1" si="58"/>
        <v>0</v>
      </c>
      <c r="BI41" s="123">
        <f t="shared" ca="1" si="59"/>
        <v>0</v>
      </c>
      <c r="BJ41" s="123">
        <f t="shared" ca="1" si="60"/>
        <v>0</v>
      </c>
      <c r="BK41" s="123">
        <f t="shared" ca="1" si="61"/>
        <v>0</v>
      </c>
      <c r="BL41" s="123">
        <f t="shared" ca="1" si="62"/>
        <v>0</v>
      </c>
      <c r="BM41" s="123">
        <f t="shared" ca="1" si="63"/>
        <v>0</v>
      </c>
      <c r="BN41" s="123">
        <f t="shared" ca="1" si="64"/>
        <v>0.65</v>
      </c>
      <c r="BO41" s="123">
        <f t="shared" ca="1" si="65"/>
        <v>28</v>
      </c>
      <c r="BP41" s="340">
        <f t="shared" ca="1" si="66"/>
        <v>0</v>
      </c>
      <c r="BQ41" s="123">
        <f t="shared" ca="1" si="67"/>
        <v>0</v>
      </c>
      <c r="BR41" s="123">
        <f t="shared" ca="1" si="68"/>
        <v>0</v>
      </c>
      <c r="BS41" s="123">
        <f t="shared" ca="1" si="69"/>
        <v>0</v>
      </c>
      <c r="BT41" s="123">
        <f t="shared" ca="1" si="1"/>
        <v>0</v>
      </c>
      <c r="BU41" s="123">
        <f t="shared" ca="1" si="2"/>
        <v>0</v>
      </c>
      <c r="BV41" s="123"/>
      <c r="BW41" s="123">
        <f t="shared" ca="1" si="3"/>
        <v>0</v>
      </c>
      <c r="BX41" s="123"/>
      <c r="BY41" s="123">
        <f t="shared" ca="1" si="4"/>
        <v>0</v>
      </c>
      <c r="BZ41" s="123"/>
      <c r="CA41" s="123">
        <f t="shared" ca="1" si="5"/>
        <v>0</v>
      </c>
      <c r="CB41" s="528">
        <f t="shared" ca="1" si="6"/>
        <v>0</v>
      </c>
      <c r="CC41" s="123">
        <f t="shared" ca="1" si="70"/>
        <v>0</v>
      </c>
      <c r="CD41" s="125">
        <f t="shared" ca="1" si="71"/>
        <v>0</v>
      </c>
      <c r="CE41" s="125">
        <f t="shared" ca="1" si="72"/>
        <v>1340</v>
      </c>
      <c r="CF41" s="125">
        <f t="shared" ca="1" si="73"/>
        <v>5070</v>
      </c>
      <c r="CG41" s="125">
        <f t="shared" ca="1" si="74"/>
        <v>3205</v>
      </c>
      <c r="CH41" s="125">
        <f t="shared" ca="1" si="75"/>
        <v>507</v>
      </c>
      <c r="CI41" s="125">
        <f t="shared" ca="1" si="76"/>
        <v>0</v>
      </c>
      <c r="CJ41" s="125">
        <f t="shared" ca="1" si="77"/>
        <v>0</v>
      </c>
      <c r="CK41" s="125">
        <f t="shared" ca="1" si="78"/>
        <v>0</v>
      </c>
      <c r="CL41" s="125">
        <f t="shared" ca="1" si="79"/>
        <v>6249.75</v>
      </c>
      <c r="CM41" s="125">
        <f t="shared" ca="1" si="80"/>
        <v>8821.7999999999993</v>
      </c>
      <c r="CN41" s="125">
        <f t="shared" ca="1" si="81"/>
        <v>25193.55</v>
      </c>
      <c r="CO41" s="125">
        <f t="shared" ca="1" si="82"/>
        <v>0</v>
      </c>
      <c r="CP41" s="125">
        <f t="shared" ca="1" si="83"/>
        <v>0</v>
      </c>
      <c r="CQ41" s="125">
        <f t="shared" ca="1" si="84"/>
        <v>0</v>
      </c>
      <c r="CR41" s="125">
        <f t="shared" ca="1" si="85"/>
        <v>0</v>
      </c>
      <c r="CS41" s="125">
        <f t="shared" ca="1" si="86"/>
        <v>0</v>
      </c>
      <c r="CT41" s="125">
        <f t="shared" ca="1" si="87"/>
        <v>0</v>
      </c>
      <c r="CU41" s="125">
        <f t="shared" ca="1" si="88"/>
        <v>0</v>
      </c>
      <c r="CV41" s="125">
        <f t="shared" ca="1" si="89"/>
        <v>0</v>
      </c>
      <c r="CW41" s="125">
        <f t="shared" ca="1" si="90"/>
        <v>0</v>
      </c>
      <c r="CX41" s="125">
        <f t="shared" ca="1" si="91"/>
        <v>0</v>
      </c>
      <c r="CY41" s="125">
        <f t="shared" ca="1" si="92"/>
        <v>0</v>
      </c>
      <c r="CZ41" s="125">
        <f t="shared" ca="1" si="93"/>
        <v>672.35</v>
      </c>
      <c r="DA41" s="341">
        <f t="shared" ca="1" si="94"/>
        <v>25865.9</v>
      </c>
      <c r="DB41" s="606">
        <f t="shared" ca="1" si="95"/>
        <v>4655.8599999999997</v>
      </c>
      <c r="DC41" s="606"/>
      <c r="DD41" s="606">
        <f t="shared" ca="1" si="96"/>
        <v>318.7</v>
      </c>
      <c r="DE41" s="125">
        <f t="shared" ca="1" si="97"/>
        <v>0</v>
      </c>
      <c r="DF41" s="125">
        <f t="shared" ca="1" si="98"/>
        <v>0</v>
      </c>
      <c r="DG41" s="125">
        <f t="shared" ca="1" si="99"/>
        <v>0</v>
      </c>
      <c r="DH41" s="125">
        <f t="shared" ca="1" si="100"/>
        <v>4974.5600000000004</v>
      </c>
      <c r="DI41" s="125">
        <f t="shared" ca="1" si="101"/>
        <v>5542.58</v>
      </c>
      <c r="DJ41" s="125">
        <f t="shared" ca="1" si="102"/>
        <v>4655.8599999999997</v>
      </c>
      <c r="DK41" s="125">
        <f t="shared" ca="1" si="103"/>
        <v>25547.200000000001</v>
      </c>
      <c r="DL41" s="125">
        <f t="shared" ca="1" si="104"/>
        <v>0</v>
      </c>
      <c r="DM41" s="125">
        <f t="shared" ca="1" si="105"/>
        <v>0</v>
      </c>
      <c r="DN41" s="340" t="str">
        <f t="shared" ca="1" si="106"/>
        <v xml:space="preserve">30 від 01.03   </v>
      </c>
      <c r="DO41" s="340" t="str">
        <f t="shared" ca="1" si="107"/>
        <v>Сарафанюк С.В.</v>
      </c>
      <c r="DP41" s="340" t="str">
        <f t="shared" ca="1" si="108"/>
        <v>Сарафанюк</v>
      </c>
      <c r="DQ41" s="340" t="str">
        <f t="shared" ca="1" si="109"/>
        <v>Сергій</v>
      </c>
      <c r="DR41" s="340" t="str">
        <f t="shared" ca="1" si="112"/>
        <v>Васильович</v>
      </c>
      <c r="DS41" s="340">
        <f t="shared" ca="1" si="110"/>
        <v>2246204994</v>
      </c>
    </row>
    <row r="42" spans="1:123">
      <c r="A42">
        <f t="shared" ca="1" si="7"/>
        <v>39</v>
      </c>
      <c r="B42" t="str">
        <f t="shared" ca="1" si="8"/>
        <v>Начальник служби пального і мастильних матеріалів</v>
      </c>
      <c r="C42" t="str">
        <f t="shared" ca="1" si="9"/>
        <v>к-н</v>
      </c>
      <c r="D42" t="str">
        <f t="shared" ca="1" si="10"/>
        <v>Шалавінський А.О.</v>
      </c>
      <c r="E42">
        <f t="shared" ca="1" si="11"/>
        <v>0</v>
      </c>
      <c r="F42">
        <f t="shared" ca="1" si="12"/>
        <v>0</v>
      </c>
      <c r="G42" s="123" t="str">
        <f t="shared" ca="1" si="13"/>
        <v>11.3.2</v>
      </c>
      <c r="H42" s="123" t="str">
        <f t="shared" ca="1" si="13"/>
        <v>11.3.2</v>
      </c>
      <c r="I42" s="123" t="str">
        <f t="shared" ca="1" si="13"/>
        <v>11.3.2</v>
      </c>
      <c r="J42" s="123" t="str">
        <f t="shared" ca="1" si="13"/>
        <v>11.3.2</v>
      </c>
      <c r="K42" s="123" t="str">
        <f t="shared" ca="1" si="13"/>
        <v>11.3.2</v>
      </c>
      <c r="L42" s="123" t="str">
        <f t="shared" ca="1" si="13"/>
        <v>11.3.2</v>
      </c>
      <c r="M42" s="123" t="str">
        <f t="shared" ca="1" si="13"/>
        <v>11.3.2</v>
      </c>
      <c r="N42" s="123" t="str">
        <f t="shared" ca="1" si="13"/>
        <v>11.3.2</v>
      </c>
      <c r="O42" s="123">
        <f t="shared" ca="1" si="14"/>
        <v>17</v>
      </c>
      <c r="P42" s="123">
        <f t="shared" ca="1" si="15"/>
        <v>40480</v>
      </c>
      <c r="Q42" s="123">
        <f t="shared" ca="1" si="16"/>
        <v>0</v>
      </c>
      <c r="R42" s="123">
        <f t="shared" ca="1" si="16"/>
        <v>0</v>
      </c>
      <c r="S42" s="123">
        <f t="shared" ca="1" si="17"/>
        <v>0</v>
      </c>
      <c r="T42" s="123">
        <f t="shared" ca="1" si="18"/>
        <v>0</v>
      </c>
      <c r="U42" s="123">
        <f t="shared" ca="1" si="19"/>
        <v>0</v>
      </c>
      <c r="V42" s="123">
        <f t="shared" ca="1" si="20"/>
        <v>0</v>
      </c>
      <c r="W42" s="123">
        <f t="shared" ca="1" si="21"/>
        <v>0</v>
      </c>
      <c r="X42" s="123">
        <f t="shared" ca="1" si="22"/>
        <v>0</v>
      </c>
      <c r="Y42" s="123">
        <f t="shared" ca="1" si="23"/>
        <v>0</v>
      </c>
      <c r="Z42" s="123">
        <f t="shared" ca="1" si="24"/>
        <v>0</v>
      </c>
      <c r="AA42" s="123">
        <f t="shared" ca="1" si="25"/>
        <v>0</v>
      </c>
      <c r="AB42" s="123">
        <f t="shared" ca="1" si="26"/>
        <v>0</v>
      </c>
      <c r="AC42" s="123">
        <f t="shared" ca="1" si="27"/>
        <v>0</v>
      </c>
      <c r="AD42" s="123">
        <f t="shared" ca="1" si="28"/>
        <v>0</v>
      </c>
      <c r="AE42" s="123">
        <f t="shared" ca="1" si="29"/>
        <v>0</v>
      </c>
      <c r="AF42" s="123">
        <f t="shared" ca="1" si="30"/>
        <v>0</v>
      </c>
      <c r="AG42" s="123">
        <f t="shared" ca="1" si="31"/>
        <v>0</v>
      </c>
      <c r="AH42" s="123">
        <f t="shared" ca="1" si="32"/>
        <v>0</v>
      </c>
      <c r="AI42" s="123">
        <f t="shared" ca="1" si="33"/>
        <v>0</v>
      </c>
      <c r="AJ42" s="123">
        <f t="shared" ca="1" si="34"/>
        <v>0</v>
      </c>
      <c r="AK42" s="123">
        <f t="shared" ca="1" si="35"/>
        <v>0</v>
      </c>
      <c r="AL42" s="123">
        <f t="shared" ca="1" si="36"/>
        <v>0</v>
      </c>
      <c r="AM42" s="123">
        <f t="shared" ca="1" si="37"/>
        <v>0</v>
      </c>
      <c r="AN42" s="123">
        <f t="shared" ca="1" si="38"/>
        <v>0</v>
      </c>
      <c r="AO42" s="123">
        <f t="shared" ca="1" si="39"/>
        <v>0</v>
      </c>
      <c r="AP42" s="123">
        <f t="shared" ca="1" si="40"/>
        <v>0</v>
      </c>
      <c r="AQ42" s="123">
        <f t="shared" ca="1" si="41"/>
        <v>0</v>
      </c>
      <c r="AR42" s="123">
        <f t="shared" ca="1" si="42"/>
        <v>0</v>
      </c>
      <c r="AS42" s="123">
        <f t="shared" ca="1" si="43"/>
        <v>0</v>
      </c>
      <c r="AT42" s="123">
        <f t="shared" ca="1" si="44"/>
        <v>0</v>
      </c>
      <c r="AU42" s="123">
        <f t="shared" ca="1" si="45"/>
        <v>0</v>
      </c>
      <c r="AV42" s="123">
        <f t="shared" ca="1" si="46"/>
        <v>0</v>
      </c>
      <c r="AW42" s="123">
        <f t="shared" ca="1" si="47"/>
        <v>0</v>
      </c>
      <c r="AX42" s="123">
        <f t="shared" ca="1" si="48"/>
        <v>0</v>
      </c>
      <c r="AY42" s="123">
        <f t="shared" ca="1" si="49"/>
        <v>0</v>
      </c>
      <c r="AZ42" s="123">
        <f t="shared" ca="1" si="50"/>
        <v>0</v>
      </c>
      <c r="BA42" s="123">
        <f t="shared" ca="1" si="51"/>
        <v>0</v>
      </c>
      <c r="BB42" s="123">
        <f t="shared" ca="1" si="52"/>
        <v>0</v>
      </c>
      <c r="BC42" s="123">
        <f t="shared" ca="1" si="53"/>
        <v>0</v>
      </c>
      <c r="BD42" s="123">
        <f t="shared" ca="1" si="54"/>
        <v>0</v>
      </c>
      <c r="BE42" s="123">
        <f t="shared" ca="1" si="55"/>
        <v>0</v>
      </c>
      <c r="BF42" s="123">
        <f t="shared" ca="1" si="56"/>
        <v>0</v>
      </c>
      <c r="BG42" s="123">
        <f t="shared" ca="1" si="57"/>
        <v>0</v>
      </c>
      <c r="BH42" s="123">
        <f t="shared" ca="1" si="58"/>
        <v>0</v>
      </c>
      <c r="BI42" s="123">
        <f t="shared" ca="1" si="59"/>
        <v>0</v>
      </c>
      <c r="BJ42" s="123">
        <f t="shared" ca="1" si="60"/>
        <v>0</v>
      </c>
      <c r="BK42" s="123">
        <f t="shared" ca="1" si="61"/>
        <v>0</v>
      </c>
      <c r="BL42" s="123">
        <f t="shared" ca="1" si="62"/>
        <v>0</v>
      </c>
      <c r="BM42" s="123">
        <f t="shared" ca="1" si="63"/>
        <v>0</v>
      </c>
      <c r="BN42" s="123">
        <f t="shared" ca="1" si="64"/>
        <v>0.65</v>
      </c>
      <c r="BO42" s="123">
        <f t="shared" ca="1" si="65"/>
        <v>28</v>
      </c>
      <c r="BP42" s="340">
        <f t="shared" ca="1" si="66"/>
        <v>0</v>
      </c>
      <c r="BQ42" s="123">
        <f t="shared" ca="1" si="67"/>
        <v>0</v>
      </c>
      <c r="BR42" s="123">
        <f t="shared" ca="1" si="68"/>
        <v>0</v>
      </c>
      <c r="BS42" s="123">
        <f t="shared" ca="1" si="69"/>
        <v>0</v>
      </c>
      <c r="BT42" s="123">
        <f t="shared" ca="1" si="1"/>
        <v>0</v>
      </c>
      <c r="BU42" s="123">
        <f t="shared" ca="1" si="2"/>
        <v>0</v>
      </c>
      <c r="BV42" s="123"/>
      <c r="BW42" s="123">
        <f t="shared" ca="1" si="3"/>
        <v>0</v>
      </c>
      <c r="BX42" s="123"/>
      <c r="BY42" s="123">
        <f t="shared" ca="1" si="4"/>
        <v>0</v>
      </c>
      <c r="BZ42" s="123"/>
      <c r="CA42" s="123">
        <f t="shared" ca="1" si="5"/>
        <v>0</v>
      </c>
      <c r="CB42" s="528">
        <f t="shared" ca="1" si="6"/>
        <v>0</v>
      </c>
      <c r="CC42" s="123">
        <f t="shared" ca="1" si="70"/>
        <v>0</v>
      </c>
      <c r="CD42" s="125">
        <f t="shared" ca="1" si="71"/>
        <v>0</v>
      </c>
      <c r="CE42" s="125">
        <f t="shared" ca="1" si="72"/>
        <v>1270</v>
      </c>
      <c r="CF42" s="125">
        <f t="shared" ca="1" si="73"/>
        <v>4090</v>
      </c>
      <c r="CG42" s="125">
        <f t="shared" ca="1" si="74"/>
        <v>1876</v>
      </c>
      <c r="CH42" s="125">
        <f t="shared" ca="1" si="75"/>
        <v>409</v>
      </c>
      <c r="CI42" s="125">
        <f t="shared" ca="1" si="76"/>
        <v>0</v>
      </c>
      <c r="CJ42" s="125">
        <f t="shared" ca="1" si="77"/>
        <v>0</v>
      </c>
      <c r="CK42" s="125">
        <f t="shared" ca="1" si="78"/>
        <v>0</v>
      </c>
      <c r="CL42" s="125">
        <f t="shared" ca="1" si="79"/>
        <v>4703.3999999999996</v>
      </c>
      <c r="CM42" s="125">
        <f t="shared" ca="1" si="80"/>
        <v>8875.2999999999993</v>
      </c>
      <c r="CN42" s="125">
        <f t="shared" ca="1" si="81"/>
        <v>21223.7</v>
      </c>
      <c r="CO42" s="125">
        <f t="shared" ca="1" si="82"/>
        <v>0</v>
      </c>
      <c r="CP42" s="125">
        <f t="shared" ca="1" si="83"/>
        <v>0</v>
      </c>
      <c r="CQ42" s="125">
        <f t="shared" ca="1" si="84"/>
        <v>0</v>
      </c>
      <c r="CR42" s="125">
        <f t="shared" ca="1" si="85"/>
        <v>0</v>
      </c>
      <c r="CS42" s="125">
        <f t="shared" ca="1" si="86"/>
        <v>0</v>
      </c>
      <c r="CT42" s="125">
        <f t="shared" ca="1" si="87"/>
        <v>0</v>
      </c>
      <c r="CU42" s="125">
        <f t="shared" ca="1" si="88"/>
        <v>0</v>
      </c>
      <c r="CV42" s="125">
        <f t="shared" ca="1" si="89"/>
        <v>0</v>
      </c>
      <c r="CW42" s="125">
        <f t="shared" ca="1" si="90"/>
        <v>0</v>
      </c>
      <c r="CX42" s="125">
        <f t="shared" ca="1" si="91"/>
        <v>0</v>
      </c>
      <c r="CY42" s="125">
        <f t="shared" ca="1" si="92"/>
        <v>0</v>
      </c>
      <c r="CZ42" s="125">
        <f t="shared" ca="1" si="93"/>
        <v>672.35</v>
      </c>
      <c r="DA42" s="341">
        <f t="shared" ca="1" si="94"/>
        <v>21896.05</v>
      </c>
      <c r="DB42" s="606">
        <f t="shared" ca="1" si="95"/>
        <v>3941.29</v>
      </c>
      <c r="DC42" s="606"/>
      <c r="DD42" s="606">
        <f t="shared" ca="1" si="96"/>
        <v>269.79000000000002</v>
      </c>
      <c r="DE42" s="125">
        <f t="shared" ca="1" si="97"/>
        <v>0</v>
      </c>
      <c r="DF42" s="125">
        <f t="shared" ca="1" si="98"/>
        <v>0</v>
      </c>
      <c r="DG42" s="125">
        <f t="shared" ca="1" si="99"/>
        <v>0</v>
      </c>
      <c r="DH42" s="125">
        <f t="shared" ca="1" si="100"/>
        <v>4211.08</v>
      </c>
      <c r="DI42" s="125">
        <f t="shared" ca="1" si="101"/>
        <v>4669.21</v>
      </c>
      <c r="DJ42" s="125">
        <f t="shared" ca="1" si="102"/>
        <v>3941.29</v>
      </c>
      <c r="DK42" s="125">
        <f t="shared" ca="1" si="103"/>
        <v>21626.26</v>
      </c>
      <c r="DL42" s="125">
        <f t="shared" ca="1" si="104"/>
        <v>0</v>
      </c>
      <c r="DM42" s="125">
        <f t="shared" ca="1" si="105"/>
        <v>0</v>
      </c>
      <c r="DN42" s="340" t="str">
        <f t="shared" ca="1" si="106"/>
        <v xml:space="preserve">30 від 01.03   </v>
      </c>
      <c r="DO42" s="340" t="str">
        <f t="shared" ca="1" si="107"/>
        <v>Шалавінський А.О.</v>
      </c>
      <c r="DP42" s="340" t="str">
        <f t="shared" ca="1" si="108"/>
        <v>Шалавінський</v>
      </c>
      <c r="DQ42" s="340" t="str">
        <f t="shared" ca="1" si="109"/>
        <v>Андрій</v>
      </c>
      <c r="DR42" s="340" t="str">
        <f t="shared" ca="1" si="112"/>
        <v>Олегович</v>
      </c>
      <c r="DS42" s="340">
        <f t="shared" ca="1" si="110"/>
        <v>3462406133</v>
      </c>
    </row>
    <row r="43" spans="1:123">
      <c r="A43">
        <f t="shared" ca="1" si="7"/>
        <v>40</v>
      </c>
      <c r="B43" t="str">
        <f t="shared" ca="1" si="8"/>
        <v>Начальник продовольчої та речової  служби</v>
      </c>
      <c r="C43" t="str">
        <f t="shared" ca="1" si="9"/>
        <v>ст.л-т</v>
      </c>
      <c r="D43" t="str">
        <f t="shared" ca="1" si="10"/>
        <v>Балаба Р.О.</v>
      </c>
      <c r="E43">
        <f t="shared" ca="1" si="11"/>
        <v>0</v>
      </c>
      <c r="F43">
        <f t="shared" ca="1" si="12"/>
        <v>0</v>
      </c>
      <c r="G43" s="123" t="str">
        <f t="shared" ca="1" si="13"/>
        <v>7.5.29</v>
      </c>
      <c r="H43" s="123" t="str">
        <f t="shared" ca="1" si="13"/>
        <v>7.5.29</v>
      </c>
      <c r="I43" s="123" t="str">
        <f t="shared" ca="1" si="13"/>
        <v>7.5.29</v>
      </c>
      <c r="J43" s="123" t="str">
        <f t="shared" ca="1" si="13"/>
        <v>7.5.29</v>
      </c>
      <c r="K43" s="123" t="str">
        <f t="shared" ca="1" si="13"/>
        <v>7.5.29</v>
      </c>
      <c r="L43" s="123" t="str">
        <f t="shared" ca="1" si="13"/>
        <v>7.5.29</v>
      </c>
      <c r="M43" s="123" t="str">
        <f t="shared" ca="1" si="13"/>
        <v>7.5.29</v>
      </c>
      <c r="N43" s="123" t="str">
        <f t="shared" ca="1" si="13"/>
        <v>7.5.29</v>
      </c>
      <c r="O43" s="123">
        <f t="shared" ca="1" si="14"/>
        <v>17</v>
      </c>
      <c r="P43" s="123">
        <f t="shared" ca="1" si="15"/>
        <v>41853</v>
      </c>
      <c r="Q43" s="123">
        <f t="shared" ca="1" si="16"/>
        <v>0</v>
      </c>
      <c r="R43" s="123">
        <f t="shared" ca="1" si="16"/>
        <v>0</v>
      </c>
      <c r="S43" s="123">
        <f t="shared" ca="1" si="17"/>
        <v>0</v>
      </c>
      <c r="T43" s="123">
        <f t="shared" ca="1" si="18"/>
        <v>0</v>
      </c>
      <c r="U43" s="123">
        <f t="shared" ca="1" si="19"/>
        <v>0</v>
      </c>
      <c r="V43" s="123">
        <f t="shared" ca="1" si="20"/>
        <v>0</v>
      </c>
      <c r="W43" s="123">
        <f t="shared" ca="1" si="21"/>
        <v>0</v>
      </c>
      <c r="X43" s="123">
        <f t="shared" ca="1" si="22"/>
        <v>0</v>
      </c>
      <c r="Y43" s="123">
        <f t="shared" ca="1" si="23"/>
        <v>0</v>
      </c>
      <c r="Z43" s="123">
        <f t="shared" ca="1" si="24"/>
        <v>0</v>
      </c>
      <c r="AA43" s="123">
        <f t="shared" ca="1" si="25"/>
        <v>0</v>
      </c>
      <c r="AB43" s="123">
        <f t="shared" ca="1" si="26"/>
        <v>0</v>
      </c>
      <c r="AC43" s="123">
        <f t="shared" ca="1" si="27"/>
        <v>0</v>
      </c>
      <c r="AD43" s="123">
        <f t="shared" ca="1" si="28"/>
        <v>0</v>
      </c>
      <c r="AE43" s="123">
        <f t="shared" ca="1" si="29"/>
        <v>0</v>
      </c>
      <c r="AF43" s="123">
        <f t="shared" ca="1" si="30"/>
        <v>0</v>
      </c>
      <c r="AG43" s="123">
        <f t="shared" ca="1" si="31"/>
        <v>0</v>
      </c>
      <c r="AH43" s="123">
        <f t="shared" ca="1" si="32"/>
        <v>0</v>
      </c>
      <c r="AI43" s="123">
        <f t="shared" ca="1" si="33"/>
        <v>0</v>
      </c>
      <c r="AJ43" s="123">
        <f t="shared" ca="1" si="34"/>
        <v>0</v>
      </c>
      <c r="AK43" s="123">
        <f t="shared" ca="1" si="35"/>
        <v>0</v>
      </c>
      <c r="AL43" s="123">
        <f t="shared" ca="1" si="36"/>
        <v>0</v>
      </c>
      <c r="AM43" s="123">
        <f t="shared" ca="1" si="37"/>
        <v>0</v>
      </c>
      <c r="AN43" s="123">
        <f t="shared" ca="1" si="38"/>
        <v>0</v>
      </c>
      <c r="AO43" s="123">
        <f t="shared" ca="1" si="39"/>
        <v>0</v>
      </c>
      <c r="AP43" s="123">
        <f t="shared" ca="1" si="40"/>
        <v>0</v>
      </c>
      <c r="AQ43" s="123">
        <f t="shared" ca="1" si="41"/>
        <v>0</v>
      </c>
      <c r="AR43" s="123">
        <f t="shared" ca="1" si="42"/>
        <v>0</v>
      </c>
      <c r="AS43" s="123">
        <f t="shared" ca="1" si="43"/>
        <v>0</v>
      </c>
      <c r="AT43" s="123">
        <f t="shared" ca="1" si="44"/>
        <v>0</v>
      </c>
      <c r="AU43" s="123">
        <f t="shared" ca="1" si="45"/>
        <v>0</v>
      </c>
      <c r="AV43" s="123">
        <f t="shared" ca="1" si="46"/>
        <v>0</v>
      </c>
      <c r="AW43" s="123">
        <f t="shared" ca="1" si="47"/>
        <v>0</v>
      </c>
      <c r="AX43" s="123">
        <f t="shared" ca="1" si="48"/>
        <v>0</v>
      </c>
      <c r="AY43" s="123">
        <f t="shared" ca="1" si="49"/>
        <v>0</v>
      </c>
      <c r="AZ43" s="123">
        <f t="shared" ca="1" si="50"/>
        <v>0</v>
      </c>
      <c r="BA43" s="123">
        <f t="shared" ca="1" si="51"/>
        <v>0</v>
      </c>
      <c r="BB43" s="123">
        <f t="shared" ca="1" si="52"/>
        <v>0</v>
      </c>
      <c r="BC43" s="123">
        <f t="shared" ca="1" si="53"/>
        <v>0</v>
      </c>
      <c r="BD43" s="123">
        <f t="shared" ca="1" si="54"/>
        <v>0</v>
      </c>
      <c r="BE43" s="123">
        <f t="shared" ca="1" si="55"/>
        <v>0</v>
      </c>
      <c r="BF43" s="123">
        <f t="shared" ca="1" si="56"/>
        <v>0</v>
      </c>
      <c r="BG43" s="123">
        <f t="shared" ca="1" si="57"/>
        <v>0</v>
      </c>
      <c r="BH43" s="123">
        <f t="shared" ca="1" si="58"/>
        <v>0</v>
      </c>
      <c r="BI43" s="123">
        <f t="shared" ca="1" si="59"/>
        <v>0</v>
      </c>
      <c r="BJ43" s="123">
        <f t="shared" ca="1" si="60"/>
        <v>0</v>
      </c>
      <c r="BK43" s="123">
        <f t="shared" ca="1" si="61"/>
        <v>0</v>
      </c>
      <c r="BL43" s="123">
        <f t="shared" ca="1" si="62"/>
        <v>0</v>
      </c>
      <c r="BM43" s="123">
        <f t="shared" ca="1" si="63"/>
        <v>0</v>
      </c>
      <c r="BN43" s="123">
        <f t="shared" ca="1" si="64"/>
        <v>0.65</v>
      </c>
      <c r="BO43" s="123">
        <f t="shared" ca="1" si="65"/>
        <v>28</v>
      </c>
      <c r="BP43" s="340">
        <f t="shared" ca="1" si="66"/>
        <v>0</v>
      </c>
      <c r="BQ43" s="123">
        <f t="shared" ca="1" si="67"/>
        <v>0</v>
      </c>
      <c r="BR43" s="123">
        <f t="shared" ca="1" si="68"/>
        <v>0</v>
      </c>
      <c r="BS43" s="123">
        <f t="shared" ca="1" si="69"/>
        <v>0</v>
      </c>
      <c r="BT43" s="123">
        <f t="shared" ca="1" si="1"/>
        <v>0</v>
      </c>
      <c r="BU43" s="123">
        <f t="shared" ca="1" si="2"/>
        <v>0</v>
      </c>
      <c r="BV43" s="123"/>
      <c r="BW43" s="123">
        <f t="shared" ca="1" si="3"/>
        <v>0</v>
      </c>
      <c r="BX43" s="123"/>
      <c r="BY43" s="123">
        <f t="shared" ca="1" si="4"/>
        <v>0</v>
      </c>
      <c r="BZ43" s="123"/>
      <c r="CA43" s="123">
        <f t="shared" ca="1" si="5"/>
        <v>0</v>
      </c>
      <c r="CB43" s="528">
        <f t="shared" ca="1" si="6"/>
        <v>0</v>
      </c>
      <c r="CC43" s="123">
        <f t="shared" ca="1" si="70"/>
        <v>0</v>
      </c>
      <c r="CD43" s="125">
        <f t="shared" ca="1" si="71"/>
        <v>0</v>
      </c>
      <c r="CE43" s="125">
        <f t="shared" ca="1" si="72"/>
        <v>1200</v>
      </c>
      <c r="CF43" s="125">
        <f t="shared" ca="1" si="73"/>
        <v>4090</v>
      </c>
      <c r="CG43" s="125">
        <f t="shared" ca="1" si="74"/>
        <v>1587</v>
      </c>
      <c r="CH43" s="125">
        <f t="shared" ca="1" si="75"/>
        <v>409</v>
      </c>
      <c r="CI43" s="125">
        <f t="shared" ca="1" si="76"/>
        <v>0</v>
      </c>
      <c r="CJ43" s="125">
        <f t="shared" ca="1" si="77"/>
        <v>0</v>
      </c>
      <c r="CK43" s="125">
        <f t="shared" ca="1" si="78"/>
        <v>0</v>
      </c>
      <c r="CL43" s="125">
        <f t="shared" ca="1" si="79"/>
        <v>4470.05</v>
      </c>
      <c r="CM43" s="125">
        <f t="shared" ca="1" si="80"/>
        <v>8875.2999999999993</v>
      </c>
      <c r="CN43" s="125">
        <f t="shared" ca="1" si="81"/>
        <v>20631.349999999999</v>
      </c>
      <c r="CO43" s="125">
        <f t="shared" ca="1" si="82"/>
        <v>0</v>
      </c>
      <c r="CP43" s="125">
        <f t="shared" ca="1" si="83"/>
        <v>0</v>
      </c>
      <c r="CQ43" s="125">
        <f t="shared" ca="1" si="84"/>
        <v>0</v>
      </c>
      <c r="CR43" s="125">
        <f t="shared" ca="1" si="85"/>
        <v>0</v>
      </c>
      <c r="CS43" s="125">
        <f t="shared" ca="1" si="86"/>
        <v>0</v>
      </c>
      <c r="CT43" s="125">
        <f t="shared" ca="1" si="87"/>
        <v>0</v>
      </c>
      <c r="CU43" s="125">
        <f t="shared" ca="1" si="88"/>
        <v>0</v>
      </c>
      <c r="CV43" s="125">
        <f t="shared" ca="1" si="89"/>
        <v>0</v>
      </c>
      <c r="CW43" s="125">
        <f t="shared" ca="1" si="90"/>
        <v>0</v>
      </c>
      <c r="CX43" s="125">
        <f t="shared" ca="1" si="91"/>
        <v>0</v>
      </c>
      <c r="CY43" s="125">
        <f t="shared" ca="1" si="92"/>
        <v>0</v>
      </c>
      <c r="CZ43" s="125">
        <f t="shared" ca="1" si="93"/>
        <v>672.35</v>
      </c>
      <c r="DA43" s="341">
        <f t="shared" ca="1" si="94"/>
        <v>21303.7</v>
      </c>
      <c r="DB43" s="606">
        <f t="shared" ca="1" si="95"/>
        <v>3834.67</v>
      </c>
      <c r="DC43" s="606"/>
      <c r="DD43" s="606">
        <f t="shared" ca="1" si="96"/>
        <v>262.49</v>
      </c>
      <c r="DE43" s="125">
        <f t="shared" ca="1" si="97"/>
        <v>0</v>
      </c>
      <c r="DF43" s="125">
        <f t="shared" ca="1" si="98"/>
        <v>0</v>
      </c>
      <c r="DG43" s="125">
        <f t="shared" ca="1" si="99"/>
        <v>0</v>
      </c>
      <c r="DH43" s="125">
        <f t="shared" ca="1" si="100"/>
        <v>4097.16</v>
      </c>
      <c r="DI43" s="125">
        <f t="shared" ca="1" si="101"/>
        <v>4538.8999999999996</v>
      </c>
      <c r="DJ43" s="125">
        <f t="shared" ca="1" si="102"/>
        <v>3834.67</v>
      </c>
      <c r="DK43" s="125">
        <f t="shared" ca="1" si="103"/>
        <v>21041.21</v>
      </c>
      <c r="DL43" s="125">
        <f t="shared" ca="1" si="104"/>
        <v>0</v>
      </c>
      <c r="DM43" s="125">
        <f t="shared" ca="1" si="105"/>
        <v>0</v>
      </c>
      <c r="DN43" s="340" t="str">
        <f t="shared" ca="1" si="106"/>
        <v xml:space="preserve">30 від 01.03   </v>
      </c>
      <c r="DO43" s="340" t="str">
        <f t="shared" ca="1" si="107"/>
        <v>Балаба Р.О.</v>
      </c>
      <c r="DP43" s="340" t="str">
        <f t="shared" ca="1" si="108"/>
        <v>Балаба</v>
      </c>
      <c r="DQ43" s="340" t="str">
        <f t="shared" ca="1" si="109"/>
        <v>Роман</v>
      </c>
      <c r="DR43" s="340" t="str">
        <f t="shared" ca="1" si="112"/>
        <v>Олегович</v>
      </c>
      <c r="DS43" s="340">
        <f t="shared" ca="1" si="110"/>
        <v>3562711550</v>
      </c>
    </row>
    <row r="44" spans="1:123">
      <c r="A44">
        <f t="shared" ca="1" si="7"/>
        <v>41</v>
      </c>
      <c r="B44" t="str">
        <f t="shared" ca="1" si="8"/>
        <v>Діловод</v>
      </c>
      <c r="C44">
        <f t="shared" ca="1" si="9"/>
        <v>0</v>
      </c>
      <c r="D44" t="str">
        <f t="shared" ca="1" si="10"/>
        <v>ВАКАНТ</v>
      </c>
      <c r="E44">
        <f t="shared" ca="1" si="11"/>
        <v>0</v>
      </c>
      <c r="F44">
        <f t="shared" ca="1" si="12"/>
        <v>0</v>
      </c>
      <c r="G44" s="123" t="str">
        <f t="shared" ca="1" si="13"/>
        <v>0.0.0</v>
      </c>
      <c r="H44" s="123" t="str">
        <f t="shared" ca="1" si="13"/>
        <v>0.0.0</v>
      </c>
      <c r="I44" s="123" t="str">
        <f t="shared" ca="1" si="13"/>
        <v>0.0.0</v>
      </c>
      <c r="J44" s="123" t="str">
        <f t="shared" ca="1" si="13"/>
        <v>0.0.0</v>
      </c>
      <c r="K44" s="123" t="str">
        <f t="shared" ca="1" si="13"/>
        <v>0.0.0</v>
      </c>
      <c r="L44" s="123" t="str">
        <f t="shared" ca="1" si="13"/>
        <v>0.0.0</v>
      </c>
      <c r="M44" s="123" t="str">
        <f t="shared" ca="1" si="13"/>
        <v>0.0.0</v>
      </c>
      <c r="N44" s="123" t="str">
        <f t="shared" ca="1" si="13"/>
        <v>0.0.0</v>
      </c>
      <c r="O44" s="123">
        <f t="shared" ca="1" si="14"/>
        <v>4</v>
      </c>
      <c r="P44" s="123">
        <f t="shared" ca="1" si="15"/>
        <v>0</v>
      </c>
      <c r="Q44" s="123">
        <f t="shared" ca="1" si="16"/>
        <v>0</v>
      </c>
      <c r="R44" s="123">
        <f t="shared" ca="1" si="16"/>
        <v>0</v>
      </c>
      <c r="S44" s="123">
        <f t="shared" ca="1" si="17"/>
        <v>0</v>
      </c>
      <c r="T44" s="123">
        <f t="shared" ca="1" si="18"/>
        <v>0</v>
      </c>
      <c r="U44" s="123">
        <f t="shared" ca="1" si="19"/>
        <v>0</v>
      </c>
      <c r="V44" s="123">
        <f t="shared" ca="1" si="20"/>
        <v>0</v>
      </c>
      <c r="W44" s="123">
        <f t="shared" ca="1" si="21"/>
        <v>0</v>
      </c>
      <c r="X44" s="123">
        <f t="shared" ca="1" si="22"/>
        <v>0</v>
      </c>
      <c r="Y44" s="123">
        <f t="shared" ca="1" si="23"/>
        <v>0</v>
      </c>
      <c r="Z44" s="123">
        <f t="shared" ca="1" si="24"/>
        <v>0</v>
      </c>
      <c r="AA44" s="123">
        <f t="shared" ca="1" si="25"/>
        <v>0</v>
      </c>
      <c r="AB44" s="123">
        <f t="shared" ca="1" si="26"/>
        <v>0</v>
      </c>
      <c r="AC44" s="123">
        <f t="shared" ca="1" si="27"/>
        <v>0</v>
      </c>
      <c r="AD44" s="123">
        <f t="shared" ca="1" si="28"/>
        <v>0</v>
      </c>
      <c r="AE44" s="123">
        <f t="shared" ca="1" si="29"/>
        <v>0</v>
      </c>
      <c r="AF44" s="123">
        <f t="shared" ca="1" si="30"/>
        <v>0</v>
      </c>
      <c r="AG44" s="123">
        <f t="shared" ca="1" si="31"/>
        <v>0</v>
      </c>
      <c r="AH44" s="123">
        <f t="shared" ca="1" si="32"/>
        <v>0</v>
      </c>
      <c r="AI44" s="123">
        <f t="shared" ca="1" si="33"/>
        <v>0</v>
      </c>
      <c r="AJ44" s="123">
        <f t="shared" ca="1" si="34"/>
        <v>0</v>
      </c>
      <c r="AK44" s="123">
        <f t="shared" ca="1" si="35"/>
        <v>0</v>
      </c>
      <c r="AL44" s="123">
        <f t="shared" ca="1" si="36"/>
        <v>0</v>
      </c>
      <c r="AM44" s="123">
        <f t="shared" ca="1" si="37"/>
        <v>0</v>
      </c>
      <c r="AN44" s="123">
        <f t="shared" ca="1" si="38"/>
        <v>0</v>
      </c>
      <c r="AO44" s="123">
        <f t="shared" ca="1" si="39"/>
        <v>0</v>
      </c>
      <c r="AP44" s="123">
        <f t="shared" ca="1" si="40"/>
        <v>0</v>
      </c>
      <c r="AQ44" s="123">
        <f t="shared" ca="1" si="41"/>
        <v>0</v>
      </c>
      <c r="AR44" s="123">
        <f t="shared" ca="1" si="42"/>
        <v>0</v>
      </c>
      <c r="AS44" s="123">
        <f t="shared" ca="1" si="43"/>
        <v>0</v>
      </c>
      <c r="AT44" s="123">
        <f t="shared" ca="1" si="44"/>
        <v>0</v>
      </c>
      <c r="AU44" s="123">
        <f t="shared" ca="1" si="45"/>
        <v>0</v>
      </c>
      <c r="AV44" s="123">
        <f t="shared" ca="1" si="46"/>
        <v>0</v>
      </c>
      <c r="AW44" s="123">
        <f t="shared" ca="1" si="47"/>
        <v>0</v>
      </c>
      <c r="AX44" s="123">
        <f t="shared" ca="1" si="48"/>
        <v>0</v>
      </c>
      <c r="AY44" s="123">
        <f t="shared" ca="1" si="49"/>
        <v>0</v>
      </c>
      <c r="AZ44" s="123">
        <f t="shared" ca="1" si="50"/>
        <v>0</v>
      </c>
      <c r="BA44" s="123">
        <f t="shared" ca="1" si="51"/>
        <v>0</v>
      </c>
      <c r="BB44" s="123">
        <f t="shared" ca="1" si="52"/>
        <v>0</v>
      </c>
      <c r="BC44" s="123">
        <f t="shared" ca="1" si="53"/>
        <v>0</v>
      </c>
      <c r="BD44" s="123">
        <f t="shared" ca="1" si="54"/>
        <v>0</v>
      </c>
      <c r="BE44" s="123">
        <f t="shared" ca="1" si="55"/>
        <v>0</v>
      </c>
      <c r="BF44" s="123">
        <f t="shared" ca="1" si="56"/>
        <v>0</v>
      </c>
      <c r="BG44" s="123">
        <f t="shared" ca="1" si="57"/>
        <v>0</v>
      </c>
      <c r="BH44" s="123">
        <f t="shared" ca="1" si="58"/>
        <v>0</v>
      </c>
      <c r="BI44" s="123">
        <f t="shared" ca="1" si="59"/>
        <v>0</v>
      </c>
      <c r="BJ44" s="123">
        <f t="shared" ca="1" si="60"/>
        <v>0</v>
      </c>
      <c r="BK44" s="123">
        <f t="shared" ca="1" si="61"/>
        <v>0</v>
      </c>
      <c r="BL44" s="123">
        <f t="shared" ca="1" si="62"/>
        <v>0</v>
      </c>
      <c r="BM44" s="123">
        <f t="shared" ca="1" si="63"/>
        <v>0</v>
      </c>
      <c r="BN44" s="123">
        <f t="shared" ca="1" si="64"/>
        <v>0.65</v>
      </c>
      <c r="BO44" s="123">
        <f t="shared" ca="1" si="65"/>
        <v>28</v>
      </c>
      <c r="BP44" s="340">
        <f t="shared" ca="1" si="66"/>
        <v>0</v>
      </c>
      <c r="BQ44" s="123">
        <f t="shared" ca="1" si="67"/>
        <v>0</v>
      </c>
      <c r="BR44" s="123">
        <f t="shared" ca="1" si="68"/>
        <v>0</v>
      </c>
      <c r="BS44" s="123">
        <f t="shared" ca="1" si="69"/>
        <v>0</v>
      </c>
      <c r="BT44" s="123">
        <f t="shared" ca="1" si="1"/>
        <v>0</v>
      </c>
      <c r="BU44" s="123">
        <f t="shared" ca="1" si="2"/>
        <v>0</v>
      </c>
      <c r="BV44" s="123"/>
      <c r="BW44" s="123">
        <f t="shared" ca="1" si="3"/>
        <v>0</v>
      </c>
      <c r="BX44" s="123"/>
      <c r="BY44" s="123">
        <f t="shared" ca="1" si="4"/>
        <v>0</v>
      </c>
      <c r="BZ44" s="123"/>
      <c r="CA44" s="123">
        <f t="shared" ca="1" si="5"/>
        <v>0</v>
      </c>
      <c r="CB44" s="528">
        <f t="shared" ca="1" si="6"/>
        <v>0</v>
      </c>
      <c r="CC44" s="123">
        <f t="shared" ca="1" si="70"/>
        <v>0</v>
      </c>
      <c r="CD44" s="125">
        <f t="shared" ca="1" si="71"/>
        <v>0</v>
      </c>
      <c r="CE44" s="125">
        <f t="shared" ca="1" si="72"/>
        <v>0</v>
      </c>
      <c r="CF44" s="125">
        <f t="shared" ca="1" si="73"/>
        <v>0</v>
      </c>
      <c r="CG44" s="125">
        <f t="shared" ca="1" si="74"/>
        <v>0</v>
      </c>
      <c r="CH44" s="125">
        <f t="shared" ca="1" si="75"/>
        <v>0</v>
      </c>
      <c r="CI44" s="125">
        <f t="shared" ca="1" si="76"/>
        <v>0</v>
      </c>
      <c r="CJ44" s="125">
        <f t="shared" ca="1" si="77"/>
        <v>0</v>
      </c>
      <c r="CK44" s="125">
        <f t="shared" ca="1" si="78"/>
        <v>0</v>
      </c>
      <c r="CL44" s="125">
        <f t="shared" ca="1" si="79"/>
        <v>0</v>
      </c>
      <c r="CM44" s="125">
        <f t="shared" ca="1" si="80"/>
        <v>0</v>
      </c>
      <c r="CN44" s="125">
        <f t="shared" ca="1" si="81"/>
        <v>0</v>
      </c>
      <c r="CO44" s="125">
        <f t="shared" ca="1" si="82"/>
        <v>0</v>
      </c>
      <c r="CP44" s="125">
        <f t="shared" ca="1" si="83"/>
        <v>0</v>
      </c>
      <c r="CQ44" s="125">
        <f t="shared" ca="1" si="84"/>
        <v>0</v>
      </c>
      <c r="CR44" s="125">
        <f t="shared" ca="1" si="85"/>
        <v>0</v>
      </c>
      <c r="CS44" s="125">
        <f t="shared" ca="1" si="86"/>
        <v>0</v>
      </c>
      <c r="CT44" s="125">
        <f t="shared" ca="1" si="87"/>
        <v>0</v>
      </c>
      <c r="CU44" s="125">
        <f t="shared" ca="1" si="88"/>
        <v>0</v>
      </c>
      <c r="CV44" s="125">
        <f t="shared" ca="1" si="89"/>
        <v>0</v>
      </c>
      <c r="CW44" s="125">
        <f t="shared" ca="1" si="90"/>
        <v>0</v>
      </c>
      <c r="CX44" s="125">
        <f t="shared" ca="1" si="91"/>
        <v>0</v>
      </c>
      <c r="CY44" s="125">
        <f t="shared" ca="1" si="92"/>
        <v>0</v>
      </c>
      <c r="CZ44" s="125">
        <f t="shared" ca="1" si="93"/>
        <v>0</v>
      </c>
      <c r="DA44" s="341">
        <f t="shared" ca="1" si="94"/>
        <v>0</v>
      </c>
      <c r="DB44" s="606">
        <f t="shared" ca="1" si="95"/>
        <v>0</v>
      </c>
      <c r="DC44" s="606"/>
      <c r="DD44" s="606">
        <f t="shared" ca="1" si="96"/>
        <v>0</v>
      </c>
      <c r="DE44" s="125">
        <f t="shared" ca="1" si="97"/>
        <v>0</v>
      </c>
      <c r="DF44" s="125">
        <f t="shared" ca="1" si="98"/>
        <v>0</v>
      </c>
      <c r="DG44" s="125">
        <f t="shared" ca="1" si="99"/>
        <v>0</v>
      </c>
      <c r="DH44" s="125">
        <f t="shared" ca="1" si="100"/>
        <v>0</v>
      </c>
      <c r="DI44" s="125">
        <f t="shared" ca="1" si="101"/>
        <v>0</v>
      </c>
      <c r="DJ44" s="125">
        <f t="shared" ca="1" si="102"/>
        <v>0</v>
      </c>
      <c r="DK44" s="125">
        <f t="shared" ca="1" si="103"/>
        <v>0</v>
      </c>
      <c r="DL44" s="125">
        <f t="shared" ca="1" si="104"/>
        <v>0</v>
      </c>
      <c r="DM44" s="125">
        <f t="shared" ca="1" si="105"/>
        <v>0</v>
      </c>
      <c r="DN44" s="340" t="str">
        <f t="shared" ca="1" si="106"/>
        <v xml:space="preserve">    </v>
      </c>
      <c r="DO44" s="340" t="str">
        <f t="shared" ca="1" si="107"/>
        <v>ВАКАНТ</v>
      </c>
      <c r="DP44" s="340">
        <f t="shared" ca="1" si="108"/>
        <v>0</v>
      </c>
      <c r="DQ44" s="340">
        <f t="shared" ca="1" si="109"/>
        <v>0</v>
      </c>
      <c r="DR44" s="340">
        <f t="shared" ca="1" si="112"/>
        <v>0</v>
      </c>
      <c r="DS44" s="340">
        <f t="shared" ca="1" si="110"/>
        <v>0</v>
      </c>
    </row>
    <row r="45" spans="1:123">
      <c r="A45">
        <f t="shared" ca="1" si="7"/>
        <v>42</v>
      </c>
      <c r="B45">
        <f t="shared" ca="1" si="8"/>
        <v>0</v>
      </c>
      <c r="C45">
        <f t="shared" ca="1" si="9"/>
        <v>0</v>
      </c>
      <c r="D45" t="str">
        <f t="shared" ca="1" si="10"/>
        <v xml:space="preserve"> </v>
      </c>
      <c r="E45">
        <f t="shared" ca="1" si="11"/>
        <v>0</v>
      </c>
      <c r="F45">
        <f t="shared" ca="1" si="12"/>
        <v>0</v>
      </c>
      <c r="G45" s="123" t="str">
        <f t="shared" ca="1" si="13"/>
        <v>0.0.0</v>
      </c>
      <c r="H45" s="123" t="str">
        <f t="shared" ca="1" si="13"/>
        <v>0.0.0</v>
      </c>
      <c r="I45" s="123" t="str">
        <f t="shared" ca="1" si="13"/>
        <v>0.0.0</v>
      </c>
      <c r="J45" s="123" t="str">
        <f t="shared" ca="1" si="13"/>
        <v>0.0.0</v>
      </c>
      <c r="K45" s="123" t="str">
        <f t="shared" ca="1" si="13"/>
        <v>0.0.0</v>
      </c>
      <c r="L45" s="123" t="str">
        <f t="shared" ca="1" si="13"/>
        <v>0.0.0</v>
      </c>
      <c r="M45" s="123" t="str">
        <f t="shared" ca="1" si="13"/>
        <v>0.0.0</v>
      </c>
      <c r="N45" s="123" t="str">
        <f t="shared" ca="1" si="13"/>
        <v>0.0.0</v>
      </c>
      <c r="O45" s="123">
        <f t="shared" ca="1" si="14"/>
        <v>0</v>
      </c>
      <c r="P45" s="123">
        <f t="shared" ca="1" si="15"/>
        <v>0</v>
      </c>
      <c r="Q45" s="123">
        <f t="shared" ca="1" si="16"/>
        <v>0</v>
      </c>
      <c r="R45" s="123">
        <f t="shared" ca="1" si="16"/>
        <v>0</v>
      </c>
      <c r="S45" s="123">
        <f t="shared" ca="1" si="17"/>
        <v>0</v>
      </c>
      <c r="T45" s="123">
        <f t="shared" ca="1" si="18"/>
        <v>0</v>
      </c>
      <c r="U45" s="123">
        <f t="shared" ca="1" si="19"/>
        <v>0</v>
      </c>
      <c r="V45" s="123">
        <f t="shared" ca="1" si="20"/>
        <v>0</v>
      </c>
      <c r="W45" s="123">
        <f t="shared" ca="1" si="21"/>
        <v>0</v>
      </c>
      <c r="X45" s="123">
        <f t="shared" ca="1" si="22"/>
        <v>0</v>
      </c>
      <c r="Y45" s="123">
        <f t="shared" ca="1" si="23"/>
        <v>0</v>
      </c>
      <c r="Z45" s="123">
        <f t="shared" ca="1" si="24"/>
        <v>0</v>
      </c>
      <c r="AA45" s="123">
        <f t="shared" ca="1" si="25"/>
        <v>0</v>
      </c>
      <c r="AB45" s="123">
        <f t="shared" ca="1" si="26"/>
        <v>0</v>
      </c>
      <c r="AC45" s="123">
        <f t="shared" ca="1" si="27"/>
        <v>0</v>
      </c>
      <c r="AD45" s="123">
        <f t="shared" ca="1" si="28"/>
        <v>0</v>
      </c>
      <c r="AE45" s="123">
        <f t="shared" ca="1" si="29"/>
        <v>0</v>
      </c>
      <c r="AF45" s="123">
        <f t="shared" ca="1" si="30"/>
        <v>0</v>
      </c>
      <c r="AG45" s="123">
        <f t="shared" ca="1" si="31"/>
        <v>0</v>
      </c>
      <c r="AH45" s="123">
        <f t="shared" ca="1" si="32"/>
        <v>0</v>
      </c>
      <c r="AI45" s="123">
        <f t="shared" ca="1" si="33"/>
        <v>0</v>
      </c>
      <c r="AJ45" s="123">
        <f t="shared" ca="1" si="34"/>
        <v>0</v>
      </c>
      <c r="AK45" s="123">
        <f t="shared" ca="1" si="35"/>
        <v>0</v>
      </c>
      <c r="AL45" s="123">
        <f t="shared" ca="1" si="36"/>
        <v>0</v>
      </c>
      <c r="AM45" s="123">
        <f t="shared" ca="1" si="37"/>
        <v>0</v>
      </c>
      <c r="AN45" s="123">
        <f t="shared" ca="1" si="38"/>
        <v>0</v>
      </c>
      <c r="AO45" s="123">
        <f t="shared" ca="1" si="39"/>
        <v>0</v>
      </c>
      <c r="AP45" s="123">
        <f t="shared" ca="1" si="40"/>
        <v>0</v>
      </c>
      <c r="AQ45" s="123">
        <f t="shared" ca="1" si="41"/>
        <v>0</v>
      </c>
      <c r="AR45" s="123">
        <f t="shared" ca="1" si="42"/>
        <v>0</v>
      </c>
      <c r="AS45" s="123">
        <f t="shared" ca="1" si="43"/>
        <v>0</v>
      </c>
      <c r="AT45" s="123">
        <f t="shared" ca="1" si="44"/>
        <v>0</v>
      </c>
      <c r="AU45" s="123">
        <f t="shared" ca="1" si="45"/>
        <v>0</v>
      </c>
      <c r="AV45" s="123">
        <f t="shared" ca="1" si="46"/>
        <v>0</v>
      </c>
      <c r="AW45" s="123">
        <f t="shared" ca="1" si="47"/>
        <v>0</v>
      </c>
      <c r="AX45" s="123">
        <f t="shared" ca="1" si="48"/>
        <v>0</v>
      </c>
      <c r="AY45" s="123">
        <f t="shared" ca="1" si="49"/>
        <v>0</v>
      </c>
      <c r="AZ45" s="123">
        <f t="shared" ca="1" si="50"/>
        <v>0</v>
      </c>
      <c r="BA45" s="123">
        <f t="shared" ca="1" si="51"/>
        <v>0</v>
      </c>
      <c r="BB45" s="123">
        <f t="shared" ca="1" si="52"/>
        <v>0</v>
      </c>
      <c r="BC45" s="123">
        <f t="shared" ca="1" si="53"/>
        <v>0</v>
      </c>
      <c r="BD45" s="123">
        <f t="shared" ca="1" si="54"/>
        <v>0</v>
      </c>
      <c r="BE45" s="123">
        <f t="shared" ca="1" si="55"/>
        <v>0</v>
      </c>
      <c r="BF45" s="123">
        <f t="shared" ca="1" si="56"/>
        <v>0</v>
      </c>
      <c r="BG45" s="123">
        <f t="shared" ca="1" si="57"/>
        <v>0</v>
      </c>
      <c r="BH45" s="123">
        <f t="shared" ca="1" si="58"/>
        <v>0</v>
      </c>
      <c r="BI45" s="123">
        <f t="shared" ca="1" si="59"/>
        <v>0</v>
      </c>
      <c r="BJ45" s="123">
        <f t="shared" ca="1" si="60"/>
        <v>0</v>
      </c>
      <c r="BK45" s="123">
        <f t="shared" ca="1" si="61"/>
        <v>0</v>
      </c>
      <c r="BL45" s="123">
        <f t="shared" ca="1" si="62"/>
        <v>0</v>
      </c>
      <c r="BM45" s="123">
        <f t="shared" ca="1" si="63"/>
        <v>0</v>
      </c>
      <c r="BN45" s="123">
        <f t="shared" ca="1" si="64"/>
        <v>0.65</v>
      </c>
      <c r="BO45" s="123">
        <f t="shared" ca="1" si="65"/>
        <v>0</v>
      </c>
      <c r="BP45" s="340">
        <f t="shared" ca="1" si="66"/>
        <v>0</v>
      </c>
      <c r="BQ45" s="123">
        <f t="shared" ca="1" si="67"/>
        <v>0</v>
      </c>
      <c r="BR45" s="123">
        <f t="shared" ca="1" si="68"/>
        <v>0</v>
      </c>
      <c r="BS45" s="123">
        <f t="shared" ca="1" si="69"/>
        <v>0</v>
      </c>
      <c r="BT45" s="123">
        <f t="shared" ca="1" si="1"/>
        <v>0</v>
      </c>
      <c r="BU45" s="123">
        <f t="shared" ca="1" si="2"/>
        <v>0</v>
      </c>
      <c r="BV45" s="123"/>
      <c r="BW45" s="123">
        <f t="shared" ca="1" si="3"/>
        <v>0</v>
      </c>
      <c r="BX45" s="123"/>
      <c r="BY45" s="123">
        <f t="shared" ca="1" si="4"/>
        <v>0</v>
      </c>
      <c r="BZ45" s="123"/>
      <c r="CA45" s="123">
        <f t="shared" ca="1" si="5"/>
        <v>0</v>
      </c>
      <c r="CB45" s="528">
        <f t="shared" ca="1" si="6"/>
        <v>0</v>
      </c>
      <c r="CC45" s="123">
        <f t="shared" ca="1" si="70"/>
        <v>0</v>
      </c>
      <c r="CD45" s="125">
        <f t="shared" ca="1" si="71"/>
        <v>0</v>
      </c>
      <c r="CE45" s="125">
        <f t="shared" ca="1" si="72"/>
        <v>0</v>
      </c>
      <c r="CF45" s="125">
        <f t="shared" ca="1" si="73"/>
        <v>0</v>
      </c>
      <c r="CG45" s="125">
        <f t="shared" ca="1" si="74"/>
        <v>0</v>
      </c>
      <c r="CH45" s="125">
        <f t="shared" ca="1" si="75"/>
        <v>0</v>
      </c>
      <c r="CI45" s="125">
        <f t="shared" ca="1" si="76"/>
        <v>0</v>
      </c>
      <c r="CJ45" s="125">
        <f t="shared" ca="1" si="77"/>
        <v>0</v>
      </c>
      <c r="CK45" s="125">
        <f t="shared" ca="1" si="78"/>
        <v>0</v>
      </c>
      <c r="CL45" s="125">
        <f t="shared" ca="1" si="79"/>
        <v>0</v>
      </c>
      <c r="CM45" s="125">
        <f t="shared" ca="1" si="80"/>
        <v>0</v>
      </c>
      <c r="CN45" s="125">
        <f t="shared" ca="1" si="81"/>
        <v>0</v>
      </c>
      <c r="CO45" s="125">
        <f t="shared" ca="1" si="82"/>
        <v>0</v>
      </c>
      <c r="CP45" s="125">
        <f t="shared" ca="1" si="83"/>
        <v>0</v>
      </c>
      <c r="CQ45" s="125">
        <f t="shared" ca="1" si="84"/>
        <v>0</v>
      </c>
      <c r="CR45" s="125">
        <f t="shared" ca="1" si="85"/>
        <v>0</v>
      </c>
      <c r="CS45" s="125">
        <f t="shared" ca="1" si="86"/>
        <v>0</v>
      </c>
      <c r="CT45" s="125">
        <f t="shared" ca="1" si="87"/>
        <v>0</v>
      </c>
      <c r="CU45" s="125">
        <f t="shared" ca="1" si="88"/>
        <v>0</v>
      </c>
      <c r="CV45" s="125">
        <f t="shared" ca="1" si="89"/>
        <v>0</v>
      </c>
      <c r="CW45" s="125">
        <f t="shared" ca="1" si="90"/>
        <v>0</v>
      </c>
      <c r="CX45" s="125">
        <f t="shared" ca="1" si="91"/>
        <v>0</v>
      </c>
      <c r="CY45" s="125">
        <f t="shared" ca="1" si="92"/>
        <v>0</v>
      </c>
      <c r="CZ45" s="125">
        <f t="shared" ca="1" si="93"/>
        <v>0</v>
      </c>
      <c r="DA45" s="341">
        <f t="shared" ca="1" si="94"/>
        <v>0</v>
      </c>
      <c r="DB45" s="606">
        <f t="shared" ca="1" si="95"/>
        <v>0</v>
      </c>
      <c r="DC45" s="606"/>
      <c r="DD45" s="606">
        <f t="shared" ca="1" si="96"/>
        <v>0</v>
      </c>
      <c r="DE45" s="125">
        <f t="shared" ca="1" si="97"/>
        <v>0</v>
      </c>
      <c r="DF45" s="125">
        <f t="shared" ca="1" si="98"/>
        <v>0</v>
      </c>
      <c r="DG45" s="125">
        <f t="shared" ca="1" si="99"/>
        <v>0</v>
      </c>
      <c r="DH45" s="125">
        <f t="shared" ca="1" si="100"/>
        <v>0</v>
      </c>
      <c r="DI45" s="125">
        <f t="shared" ca="1" si="101"/>
        <v>0</v>
      </c>
      <c r="DJ45" s="125">
        <f t="shared" ca="1" si="102"/>
        <v>0</v>
      </c>
      <c r="DK45" s="125">
        <f t="shared" ca="1" si="103"/>
        <v>0</v>
      </c>
      <c r="DL45" s="125">
        <f t="shared" ca="1" si="104"/>
        <v>0</v>
      </c>
      <c r="DM45" s="125">
        <f t="shared" ca="1" si="105"/>
        <v>0</v>
      </c>
      <c r="DN45" s="340" t="str">
        <f t="shared" ca="1" si="106"/>
        <v xml:space="preserve">    </v>
      </c>
      <c r="DO45" s="340" t="str">
        <f t="shared" ca="1" si="107"/>
        <v xml:space="preserve"> </v>
      </c>
      <c r="DP45" s="340">
        <f t="shared" ca="1" si="108"/>
        <v>0</v>
      </c>
      <c r="DQ45" s="340">
        <f t="shared" ca="1" si="109"/>
        <v>0</v>
      </c>
      <c r="DR45" s="340">
        <f t="shared" ca="1" si="112"/>
        <v>0</v>
      </c>
      <c r="DS45" s="340">
        <f t="shared" ca="1" si="110"/>
        <v>0</v>
      </c>
    </row>
    <row r="46" spans="1:123">
      <c r="A46">
        <f t="shared" ca="1" si="7"/>
        <v>43</v>
      </c>
      <c r="B46" t="str">
        <f t="shared" ca="1" si="8"/>
        <v>Командир батареї</v>
      </c>
      <c r="C46" t="str">
        <f t="shared" ca="1" si="9"/>
        <v>ст.л-т</v>
      </c>
      <c r="D46" t="str">
        <f t="shared" ca="1" si="10"/>
        <v>Гірченко Ф.М.</v>
      </c>
      <c r="E46">
        <f t="shared" ca="1" si="11"/>
        <v>0</v>
      </c>
      <c r="F46">
        <f t="shared" ca="1" si="12"/>
        <v>0</v>
      </c>
      <c r="G46" s="123" t="str">
        <f t="shared" ca="1" si="13"/>
        <v>9.9.4</v>
      </c>
      <c r="H46" s="123" t="str">
        <f t="shared" ca="1" si="13"/>
        <v>9.9.4</v>
      </c>
      <c r="I46" s="123" t="str">
        <f t="shared" ca="1" si="13"/>
        <v>9.9.4</v>
      </c>
      <c r="J46" s="123" t="str">
        <f t="shared" ca="1" si="13"/>
        <v>9.9.4</v>
      </c>
      <c r="K46" s="123" t="str">
        <f t="shared" ca="1" si="13"/>
        <v>9.9.4</v>
      </c>
      <c r="L46" s="123" t="str">
        <f t="shared" ca="1" si="13"/>
        <v>9.9.4</v>
      </c>
      <c r="M46" s="123" t="str">
        <f t="shared" ca="1" si="13"/>
        <v>9.9.4</v>
      </c>
      <c r="N46" s="123" t="str">
        <f t="shared" ca="1" si="13"/>
        <v>9.9.4</v>
      </c>
      <c r="O46" s="123">
        <f t="shared" ca="1" si="14"/>
        <v>19</v>
      </c>
      <c r="P46" s="123">
        <f t="shared" ca="1" si="15"/>
        <v>41026</v>
      </c>
      <c r="Q46" s="123">
        <f t="shared" ca="1" si="16"/>
        <v>0</v>
      </c>
      <c r="R46" s="123">
        <f t="shared" ca="1" si="16"/>
        <v>0</v>
      </c>
      <c r="S46" s="123">
        <f t="shared" ca="1" si="17"/>
        <v>0</v>
      </c>
      <c r="T46" s="123">
        <f t="shared" ca="1" si="18"/>
        <v>0</v>
      </c>
      <c r="U46" s="123">
        <f t="shared" ca="1" si="19"/>
        <v>0</v>
      </c>
      <c r="V46" s="123">
        <f t="shared" ca="1" si="20"/>
        <v>0</v>
      </c>
      <c r="W46" s="123">
        <f t="shared" ca="1" si="21"/>
        <v>0</v>
      </c>
      <c r="X46" s="123">
        <f t="shared" ca="1" si="22"/>
        <v>0</v>
      </c>
      <c r="Y46" s="123">
        <f t="shared" ca="1" si="23"/>
        <v>0</v>
      </c>
      <c r="Z46" s="123">
        <f t="shared" ca="1" si="24"/>
        <v>0</v>
      </c>
      <c r="AA46" s="123">
        <f t="shared" ca="1" si="25"/>
        <v>0</v>
      </c>
      <c r="AB46" s="123">
        <f t="shared" ca="1" si="26"/>
        <v>0</v>
      </c>
      <c r="AC46" s="123">
        <f t="shared" ca="1" si="27"/>
        <v>0</v>
      </c>
      <c r="AD46" s="123">
        <f t="shared" ca="1" si="28"/>
        <v>0</v>
      </c>
      <c r="AE46" s="123">
        <f t="shared" ca="1" si="29"/>
        <v>0</v>
      </c>
      <c r="AF46" s="123">
        <f t="shared" ca="1" si="30"/>
        <v>0</v>
      </c>
      <c r="AG46" s="123">
        <f t="shared" ca="1" si="31"/>
        <v>0</v>
      </c>
      <c r="AH46" s="123">
        <f t="shared" ca="1" si="32"/>
        <v>0</v>
      </c>
      <c r="AI46" s="123">
        <f t="shared" ca="1" si="33"/>
        <v>0</v>
      </c>
      <c r="AJ46" s="123">
        <f t="shared" ca="1" si="34"/>
        <v>0</v>
      </c>
      <c r="AK46" s="123">
        <f t="shared" ca="1" si="35"/>
        <v>0</v>
      </c>
      <c r="AL46" s="123">
        <f t="shared" ca="1" si="36"/>
        <v>0</v>
      </c>
      <c r="AM46" s="123">
        <f t="shared" ca="1" si="37"/>
        <v>0</v>
      </c>
      <c r="AN46" s="123">
        <f t="shared" ca="1" si="38"/>
        <v>0</v>
      </c>
      <c r="AO46" s="123">
        <f t="shared" ca="1" si="39"/>
        <v>0</v>
      </c>
      <c r="AP46" s="123">
        <f t="shared" ca="1" si="40"/>
        <v>0</v>
      </c>
      <c r="AQ46" s="123">
        <f t="shared" ca="1" si="41"/>
        <v>0</v>
      </c>
      <c r="AR46" s="123">
        <f t="shared" ca="1" si="42"/>
        <v>0</v>
      </c>
      <c r="AS46" s="123">
        <f t="shared" ca="1" si="43"/>
        <v>0</v>
      </c>
      <c r="AT46" s="123">
        <f t="shared" ca="1" si="44"/>
        <v>0</v>
      </c>
      <c r="AU46" s="123">
        <f t="shared" ca="1" si="45"/>
        <v>0</v>
      </c>
      <c r="AV46" s="123">
        <f t="shared" ca="1" si="46"/>
        <v>0</v>
      </c>
      <c r="AW46" s="123">
        <f t="shared" ca="1" si="47"/>
        <v>0</v>
      </c>
      <c r="AX46" s="123">
        <f t="shared" ca="1" si="48"/>
        <v>0</v>
      </c>
      <c r="AY46" s="123">
        <f t="shared" ca="1" si="49"/>
        <v>0</v>
      </c>
      <c r="AZ46" s="123">
        <f t="shared" ca="1" si="50"/>
        <v>0</v>
      </c>
      <c r="BA46" s="123">
        <f t="shared" ca="1" si="51"/>
        <v>0</v>
      </c>
      <c r="BB46" s="123">
        <f t="shared" ca="1" si="52"/>
        <v>0</v>
      </c>
      <c r="BC46" s="123">
        <f t="shared" ca="1" si="53"/>
        <v>0</v>
      </c>
      <c r="BD46" s="123">
        <f t="shared" ca="1" si="54"/>
        <v>0</v>
      </c>
      <c r="BE46" s="123">
        <f t="shared" ca="1" si="55"/>
        <v>0</v>
      </c>
      <c r="BF46" s="123">
        <f t="shared" ca="1" si="56"/>
        <v>0</v>
      </c>
      <c r="BG46" s="123">
        <f t="shared" ca="1" si="57"/>
        <v>0</v>
      </c>
      <c r="BH46" s="123">
        <f t="shared" ca="1" si="58"/>
        <v>0</v>
      </c>
      <c r="BI46" s="123">
        <f t="shared" ca="1" si="59"/>
        <v>0</v>
      </c>
      <c r="BJ46" s="123">
        <f t="shared" ca="1" si="60"/>
        <v>0</v>
      </c>
      <c r="BK46" s="123">
        <f t="shared" ca="1" si="61"/>
        <v>0</v>
      </c>
      <c r="BL46" s="123">
        <f t="shared" ca="1" si="62"/>
        <v>0</v>
      </c>
      <c r="BM46" s="123">
        <f t="shared" ca="1" si="63"/>
        <v>0</v>
      </c>
      <c r="BN46" s="123">
        <f t="shared" ca="1" si="64"/>
        <v>0.65</v>
      </c>
      <c r="BO46" s="123">
        <f t="shared" ca="1" si="65"/>
        <v>28</v>
      </c>
      <c r="BP46" s="340">
        <f t="shared" ca="1" si="66"/>
        <v>0</v>
      </c>
      <c r="BQ46" s="123">
        <f t="shared" ca="1" si="67"/>
        <v>0</v>
      </c>
      <c r="BR46" s="123">
        <f t="shared" ca="1" si="68"/>
        <v>0</v>
      </c>
      <c r="BS46" s="123">
        <f t="shared" ca="1" si="69"/>
        <v>0</v>
      </c>
      <c r="BT46" s="123">
        <f t="shared" ca="1" si="1"/>
        <v>0</v>
      </c>
      <c r="BU46" s="123">
        <f t="shared" ca="1" si="2"/>
        <v>0</v>
      </c>
      <c r="BV46" s="123"/>
      <c r="BW46" s="123">
        <f t="shared" ca="1" si="3"/>
        <v>0</v>
      </c>
      <c r="BX46" s="123"/>
      <c r="BY46" s="123">
        <f t="shared" ca="1" si="4"/>
        <v>0</v>
      </c>
      <c r="BZ46" s="123"/>
      <c r="CA46" s="123">
        <f t="shared" ca="1" si="5"/>
        <v>0</v>
      </c>
      <c r="CB46" s="528">
        <f t="shared" ca="1" si="6"/>
        <v>0</v>
      </c>
      <c r="CC46" s="123">
        <f t="shared" ca="1" si="70"/>
        <v>0</v>
      </c>
      <c r="CD46" s="125">
        <f t="shared" ca="1" si="71"/>
        <v>0</v>
      </c>
      <c r="CE46" s="125">
        <f t="shared" ca="1" si="72"/>
        <v>1200</v>
      </c>
      <c r="CF46" s="125">
        <f t="shared" ca="1" si="73"/>
        <v>4370</v>
      </c>
      <c r="CG46" s="125">
        <f t="shared" ca="1" si="74"/>
        <v>1671</v>
      </c>
      <c r="CH46" s="125">
        <f t="shared" ca="1" si="75"/>
        <v>437</v>
      </c>
      <c r="CI46" s="125">
        <f t="shared" ca="1" si="76"/>
        <v>0</v>
      </c>
      <c r="CJ46" s="125">
        <f t="shared" ca="1" si="77"/>
        <v>0</v>
      </c>
      <c r="CK46" s="125">
        <f t="shared" ca="1" si="78"/>
        <v>0</v>
      </c>
      <c r="CL46" s="125">
        <f t="shared" ca="1" si="79"/>
        <v>4706.6499999999996</v>
      </c>
      <c r="CM46" s="125">
        <f t="shared" ca="1" si="80"/>
        <v>8958.5</v>
      </c>
      <c r="CN46" s="125">
        <f t="shared" ca="1" si="81"/>
        <v>21343.15</v>
      </c>
      <c r="CO46" s="125">
        <f t="shared" ca="1" si="82"/>
        <v>0</v>
      </c>
      <c r="CP46" s="125">
        <f t="shared" ca="1" si="83"/>
        <v>0</v>
      </c>
      <c r="CQ46" s="125">
        <f t="shared" ca="1" si="84"/>
        <v>0</v>
      </c>
      <c r="CR46" s="125">
        <f t="shared" ca="1" si="85"/>
        <v>0</v>
      </c>
      <c r="CS46" s="125">
        <f t="shared" ca="1" si="86"/>
        <v>0</v>
      </c>
      <c r="CT46" s="125">
        <f t="shared" ca="1" si="87"/>
        <v>0</v>
      </c>
      <c r="CU46" s="125">
        <f t="shared" ca="1" si="88"/>
        <v>0</v>
      </c>
      <c r="CV46" s="125">
        <f t="shared" ca="1" si="89"/>
        <v>0</v>
      </c>
      <c r="CW46" s="125">
        <f t="shared" ca="1" si="90"/>
        <v>0</v>
      </c>
      <c r="CX46" s="125">
        <f t="shared" ca="1" si="91"/>
        <v>0</v>
      </c>
      <c r="CY46" s="125">
        <f t="shared" ca="1" si="92"/>
        <v>0</v>
      </c>
      <c r="CZ46" s="125">
        <f t="shared" ca="1" si="93"/>
        <v>672.35</v>
      </c>
      <c r="DA46" s="341">
        <f t="shared" ca="1" si="94"/>
        <v>22015.5</v>
      </c>
      <c r="DB46" s="606">
        <f t="shared" ca="1" si="95"/>
        <v>3962.79</v>
      </c>
      <c r="DC46" s="606"/>
      <c r="DD46" s="606">
        <f t="shared" ca="1" si="96"/>
        <v>271.26</v>
      </c>
      <c r="DE46" s="125">
        <f t="shared" ca="1" si="97"/>
        <v>0</v>
      </c>
      <c r="DF46" s="125">
        <f t="shared" ca="1" si="98"/>
        <v>0</v>
      </c>
      <c r="DG46" s="125">
        <f t="shared" ca="1" si="99"/>
        <v>0</v>
      </c>
      <c r="DH46" s="125">
        <f t="shared" ca="1" si="100"/>
        <v>4234.05</v>
      </c>
      <c r="DI46" s="125">
        <f t="shared" ca="1" si="101"/>
        <v>4695.49</v>
      </c>
      <c r="DJ46" s="125">
        <f t="shared" ca="1" si="102"/>
        <v>3962.79</v>
      </c>
      <c r="DK46" s="125">
        <f t="shared" ca="1" si="103"/>
        <v>21744.240000000002</v>
      </c>
      <c r="DL46" s="125">
        <f t="shared" ca="1" si="104"/>
        <v>0</v>
      </c>
      <c r="DM46" s="125">
        <f t="shared" ca="1" si="105"/>
        <v>0</v>
      </c>
      <c r="DN46" s="340" t="str">
        <f t="shared" ca="1" si="106"/>
        <v xml:space="preserve">30 від 01.03   </v>
      </c>
      <c r="DO46" s="340" t="str">
        <f t="shared" ca="1" si="107"/>
        <v>Гірченко Ф.М.</v>
      </c>
      <c r="DP46" s="340" t="str">
        <f t="shared" ca="1" si="108"/>
        <v>Гірченко</v>
      </c>
      <c r="DQ46" s="340" t="str">
        <f t="shared" ca="1" si="109"/>
        <v>Федор</v>
      </c>
      <c r="DR46" s="340" t="str">
        <f t="shared" ca="1" si="112"/>
        <v>Миколайович</v>
      </c>
      <c r="DS46" s="340">
        <f t="shared" ca="1" si="110"/>
        <v>3392207130</v>
      </c>
    </row>
    <row r="47" spans="1:123">
      <c r="A47">
        <f t="shared" ca="1" si="7"/>
        <v>44</v>
      </c>
      <c r="B47" t="str">
        <f t="shared" ca="1" si="8"/>
        <v>Водій</v>
      </c>
      <c r="C47">
        <f t="shared" ca="1" si="9"/>
        <v>0</v>
      </c>
      <c r="D47" t="str">
        <f t="shared" ca="1" si="10"/>
        <v>ВАКАНТ</v>
      </c>
      <c r="E47">
        <f t="shared" ca="1" si="11"/>
        <v>0</v>
      </c>
      <c r="F47">
        <f t="shared" ca="1" si="12"/>
        <v>0</v>
      </c>
      <c r="G47" s="123" t="str">
        <f t="shared" ca="1" si="13"/>
        <v>0.0.0</v>
      </c>
      <c r="H47" s="123" t="str">
        <f t="shared" ca="1" si="13"/>
        <v>0.0.0</v>
      </c>
      <c r="I47" s="123" t="str">
        <f t="shared" ca="1" si="13"/>
        <v>0.0.0</v>
      </c>
      <c r="J47" s="123" t="str">
        <f t="shared" ca="1" si="13"/>
        <v>0.0.0</v>
      </c>
      <c r="K47" s="123" t="str">
        <f t="shared" ca="1" si="13"/>
        <v>0.0.0</v>
      </c>
      <c r="L47" s="123" t="str">
        <f t="shared" ca="1" si="13"/>
        <v>0.0.0</v>
      </c>
      <c r="M47" s="123" t="str">
        <f t="shared" ca="1" si="13"/>
        <v>0.0.0</v>
      </c>
      <c r="N47" s="123" t="str">
        <f t="shared" ca="1" si="13"/>
        <v>0.0.0</v>
      </c>
      <c r="O47" s="123">
        <f t="shared" ca="1" si="14"/>
        <v>5</v>
      </c>
      <c r="P47" s="123">
        <f t="shared" ca="1" si="15"/>
        <v>0</v>
      </c>
      <c r="Q47" s="123">
        <f t="shared" ca="1" si="16"/>
        <v>0</v>
      </c>
      <c r="R47" s="123">
        <f t="shared" ca="1" si="16"/>
        <v>0</v>
      </c>
      <c r="S47" s="123">
        <f t="shared" ca="1" si="17"/>
        <v>0</v>
      </c>
      <c r="T47" s="123">
        <f t="shared" ca="1" si="18"/>
        <v>0</v>
      </c>
      <c r="U47" s="123">
        <f t="shared" ca="1" si="19"/>
        <v>0</v>
      </c>
      <c r="V47" s="123">
        <f t="shared" ca="1" si="20"/>
        <v>0</v>
      </c>
      <c r="W47" s="123">
        <f t="shared" ca="1" si="21"/>
        <v>0</v>
      </c>
      <c r="X47" s="123">
        <f t="shared" ca="1" si="22"/>
        <v>0</v>
      </c>
      <c r="Y47" s="123">
        <f t="shared" ca="1" si="23"/>
        <v>0</v>
      </c>
      <c r="Z47" s="123">
        <f t="shared" ca="1" si="24"/>
        <v>0</v>
      </c>
      <c r="AA47" s="123">
        <f t="shared" ca="1" si="25"/>
        <v>0</v>
      </c>
      <c r="AB47" s="123">
        <f t="shared" ca="1" si="26"/>
        <v>0</v>
      </c>
      <c r="AC47" s="123">
        <f t="shared" ca="1" si="27"/>
        <v>0</v>
      </c>
      <c r="AD47" s="123">
        <f t="shared" ca="1" si="28"/>
        <v>0</v>
      </c>
      <c r="AE47" s="123">
        <f t="shared" ca="1" si="29"/>
        <v>0</v>
      </c>
      <c r="AF47" s="123">
        <f t="shared" ca="1" si="30"/>
        <v>0</v>
      </c>
      <c r="AG47" s="123">
        <f t="shared" ca="1" si="31"/>
        <v>0</v>
      </c>
      <c r="AH47" s="123">
        <f t="shared" ca="1" si="32"/>
        <v>0</v>
      </c>
      <c r="AI47" s="123">
        <f t="shared" ca="1" si="33"/>
        <v>0</v>
      </c>
      <c r="AJ47" s="123">
        <f t="shared" ca="1" si="34"/>
        <v>0</v>
      </c>
      <c r="AK47" s="123">
        <f t="shared" ca="1" si="35"/>
        <v>0</v>
      </c>
      <c r="AL47" s="123">
        <f t="shared" ca="1" si="36"/>
        <v>0</v>
      </c>
      <c r="AM47" s="123">
        <f t="shared" ca="1" si="37"/>
        <v>0</v>
      </c>
      <c r="AN47" s="123">
        <f t="shared" ca="1" si="38"/>
        <v>0</v>
      </c>
      <c r="AO47" s="123">
        <f t="shared" ca="1" si="39"/>
        <v>0</v>
      </c>
      <c r="AP47" s="123">
        <f t="shared" ca="1" si="40"/>
        <v>0</v>
      </c>
      <c r="AQ47" s="123">
        <f t="shared" ca="1" si="41"/>
        <v>0</v>
      </c>
      <c r="AR47" s="123">
        <f t="shared" ca="1" si="42"/>
        <v>0</v>
      </c>
      <c r="AS47" s="123">
        <f t="shared" ca="1" si="43"/>
        <v>0</v>
      </c>
      <c r="AT47" s="123">
        <f t="shared" ca="1" si="44"/>
        <v>0</v>
      </c>
      <c r="AU47" s="123">
        <f t="shared" ca="1" si="45"/>
        <v>0</v>
      </c>
      <c r="AV47" s="123">
        <f t="shared" ca="1" si="46"/>
        <v>0</v>
      </c>
      <c r="AW47" s="123">
        <f t="shared" ca="1" si="47"/>
        <v>0</v>
      </c>
      <c r="AX47" s="123">
        <f t="shared" ca="1" si="48"/>
        <v>0</v>
      </c>
      <c r="AY47" s="123">
        <f t="shared" ca="1" si="49"/>
        <v>0</v>
      </c>
      <c r="AZ47" s="123">
        <f t="shared" ca="1" si="50"/>
        <v>0</v>
      </c>
      <c r="BA47" s="123">
        <f t="shared" ca="1" si="51"/>
        <v>0</v>
      </c>
      <c r="BB47" s="123">
        <f t="shared" ca="1" si="52"/>
        <v>0</v>
      </c>
      <c r="BC47" s="123">
        <f t="shared" ca="1" si="53"/>
        <v>0</v>
      </c>
      <c r="BD47" s="123">
        <f t="shared" ca="1" si="54"/>
        <v>0</v>
      </c>
      <c r="BE47" s="123">
        <f t="shared" ca="1" si="55"/>
        <v>0</v>
      </c>
      <c r="BF47" s="123">
        <f t="shared" ca="1" si="56"/>
        <v>0</v>
      </c>
      <c r="BG47" s="123">
        <f t="shared" ca="1" si="57"/>
        <v>0</v>
      </c>
      <c r="BH47" s="123">
        <f t="shared" ca="1" si="58"/>
        <v>0</v>
      </c>
      <c r="BI47" s="123">
        <f t="shared" ca="1" si="59"/>
        <v>0</v>
      </c>
      <c r="BJ47" s="123">
        <f t="shared" ca="1" si="60"/>
        <v>0</v>
      </c>
      <c r="BK47" s="123">
        <f t="shared" ca="1" si="61"/>
        <v>0</v>
      </c>
      <c r="BL47" s="123">
        <f t="shared" ca="1" si="62"/>
        <v>0</v>
      </c>
      <c r="BM47" s="123">
        <f t="shared" ca="1" si="63"/>
        <v>0</v>
      </c>
      <c r="BN47" s="123">
        <f t="shared" ca="1" si="64"/>
        <v>0.65</v>
      </c>
      <c r="BO47" s="123">
        <f t="shared" ca="1" si="65"/>
        <v>28</v>
      </c>
      <c r="BP47" s="340">
        <f t="shared" ca="1" si="66"/>
        <v>0</v>
      </c>
      <c r="BQ47" s="123">
        <f t="shared" ca="1" si="67"/>
        <v>0</v>
      </c>
      <c r="BR47" s="123">
        <f t="shared" ca="1" si="68"/>
        <v>0</v>
      </c>
      <c r="BS47" s="123">
        <f t="shared" ca="1" si="69"/>
        <v>0</v>
      </c>
      <c r="BT47" s="123">
        <f t="shared" ca="1" si="1"/>
        <v>0</v>
      </c>
      <c r="BU47" s="123">
        <f t="shared" ca="1" si="2"/>
        <v>0</v>
      </c>
      <c r="BV47" s="123"/>
      <c r="BW47" s="123">
        <f t="shared" ca="1" si="3"/>
        <v>0</v>
      </c>
      <c r="BX47" s="123"/>
      <c r="BY47" s="123">
        <f t="shared" ca="1" si="4"/>
        <v>0</v>
      </c>
      <c r="BZ47" s="123"/>
      <c r="CA47" s="123">
        <f t="shared" ca="1" si="5"/>
        <v>0</v>
      </c>
      <c r="CB47" s="528">
        <f t="shared" ca="1" si="6"/>
        <v>0</v>
      </c>
      <c r="CC47" s="123">
        <f t="shared" ca="1" si="70"/>
        <v>0</v>
      </c>
      <c r="CD47" s="125">
        <f t="shared" ca="1" si="71"/>
        <v>0</v>
      </c>
      <c r="CE47" s="125">
        <f t="shared" ca="1" si="72"/>
        <v>0</v>
      </c>
      <c r="CF47" s="125">
        <f t="shared" ca="1" si="73"/>
        <v>0</v>
      </c>
      <c r="CG47" s="125">
        <f t="shared" ca="1" si="74"/>
        <v>0</v>
      </c>
      <c r="CH47" s="125">
        <f t="shared" ca="1" si="75"/>
        <v>0</v>
      </c>
      <c r="CI47" s="125">
        <f t="shared" ca="1" si="76"/>
        <v>0</v>
      </c>
      <c r="CJ47" s="125">
        <f t="shared" ca="1" si="77"/>
        <v>0</v>
      </c>
      <c r="CK47" s="125">
        <f t="shared" ca="1" si="78"/>
        <v>0</v>
      </c>
      <c r="CL47" s="125">
        <f t="shared" ca="1" si="79"/>
        <v>0</v>
      </c>
      <c r="CM47" s="125">
        <f t="shared" ca="1" si="80"/>
        <v>0</v>
      </c>
      <c r="CN47" s="125">
        <f t="shared" ca="1" si="81"/>
        <v>0</v>
      </c>
      <c r="CO47" s="125">
        <f t="shared" ca="1" si="82"/>
        <v>0</v>
      </c>
      <c r="CP47" s="125">
        <f t="shared" ca="1" si="83"/>
        <v>0</v>
      </c>
      <c r="CQ47" s="125">
        <f t="shared" ca="1" si="84"/>
        <v>0</v>
      </c>
      <c r="CR47" s="125">
        <f t="shared" ca="1" si="85"/>
        <v>0</v>
      </c>
      <c r="CS47" s="125">
        <f t="shared" ca="1" si="86"/>
        <v>0</v>
      </c>
      <c r="CT47" s="125">
        <f t="shared" ca="1" si="87"/>
        <v>0</v>
      </c>
      <c r="CU47" s="125">
        <f t="shared" ca="1" si="88"/>
        <v>0</v>
      </c>
      <c r="CV47" s="125">
        <f t="shared" ca="1" si="89"/>
        <v>0</v>
      </c>
      <c r="CW47" s="125">
        <f t="shared" ca="1" si="90"/>
        <v>0</v>
      </c>
      <c r="CX47" s="125">
        <f t="shared" ca="1" si="91"/>
        <v>0</v>
      </c>
      <c r="CY47" s="125">
        <f t="shared" ca="1" si="92"/>
        <v>0</v>
      </c>
      <c r="CZ47" s="125">
        <f t="shared" ca="1" si="93"/>
        <v>0</v>
      </c>
      <c r="DA47" s="341">
        <f t="shared" ca="1" si="94"/>
        <v>0</v>
      </c>
      <c r="DB47" s="606">
        <f t="shared" ca="1" si="95"/>
        <v>0</v>
      </c>
      <c r="DC47" s="606"/>
      <c r="DD47" s="606">
        <f t="shared" ca="1" si="96"/>
        <v>0</v>
      </c>
      <c r="DE47" s="125">
        <f t="shared" ca="1" si="97"/>
        <v>0</v>
      </c>
      <c r="DF47" s="125">
        <f t="shared" ca="1" si="98"/>
        <v>0</v>
      </c>
      <c r="DG47" s="125">
        <f t="shared" ca="1" si="99"/>
        <v>0</v>
      </c>
      <c r="DH47" s="125">
        <f t="shared" ca="1" si="100"/>
        <v>0</v>
      </c>
      <c r="DI47" s="125">
        <f t="shared" ca="1" si="101"/>
        <v>0</v>
      </c>
      <c r="DJ47" s="125">
        <f t="shared" ca="1" si="102"/>
        <v>0</v>
      </c>
      <c r="DK47" s="125">
        <f t="shared" ca="1" si="103"/>
        <v>0</v>
      </c>
      <c r="DL47" s="125">
        <f t="shared" ca="1" si="104"/>
        <v>0</v>
      </c>
      <c r="DM47" s="125">
        <f t="shared" ca="1" si="105"/>
        <v>0</v>
      </c>
      <c r="DN47" s="340" t="str">
        <f t="shared" ca="1" si="106"/>
        <v xml:space="preserve">    </v>
      </c>
      <c r="DO47" s="340" t="str">
        <f t="shared" ca="1" si="107"/>
        <v>ВАКАНТ</v>
      </c>
      <c r="DP47" s="340">
        <f t="shared" ca="1" si="108"/>
        <v>0</v>
      </c>
      <c r="DQ47" s="340">
        <f t="shared" ca="1" si="109"/>
        <v>0</v>
      </c>
      <c r="DR47" s="340">
        <f t="shared" ca="1" si="112"/>
        <v>0</v>
      </c>
      <c r="DS47" s="340">
        <f t="shared" ca="1" si="110"/>
        <v>0</v>
      </c>
    </row>
    <row r="48" spans="1:123">
      <c r="A48">
        <f t="shared" ca="1" si="7"/>
        <v>45</v>
      </c>
      <c r="B48">
        <f t="shared" ca="1" si="8"/>
        <v>0</v>
      </c>
      <c r="C48">
        <f t="shared" ca="1" si="9"/>
        <v>0</v>
      </c>
      <c r="D48" t="str">
        <f t="shared" ca="1" si="10"/>
        <v xml:space="preserve"> </v>
      </c>
      <c r="E48">
        <f t="shared" ca="1" si="11"/>
        <v>0</v>
      </c>
      <c r="F48">
        <f t="shared" ca="1" si="12"/>
        <v>0</v>
      </c>
      <c r="G48" s="123" t="str">
        <f t="shared" ca="1" si="13"/>
        <v>0.0.0</v>
      </c>
      <c r="H48" s="123" t="str">
        <f t="shared" ca="1" si="13"/>
        <v>0.0.0</v>
      </c>
      <c r="I48" s="123" t="str">
        <f t="shared" ca="1" si="13"/>
        <v>0.0.0</v>
      </c>
      <c r="J48" s="123" t="str">
        <f t="shared" ca="1" si="13"/>
        <v>0.0.0</v>
      </c>
      <c r="K48" s="123" t="str">
        <f t="shared" ca="1" si="13"/>
        <v>0.0.0</v>
      </c>
      <c r="L48" s="123" t="str">
        <f t="shared" ca="1" si="13"/>
        <v>0.0.0</v>
      </c>
      <c r="M48" s="123" t="str">
        <f t="shared" ca="1" si="13"/>
        <v>0.0.0</v>
      </c>
      <c r="N48" s="123" t="str">
        <f t="shared" ca="1" si="13"/>
        <v>0.0.0</v>
      </c>
      <c r="O48" s="123">
        <f t="shared" ca="1" si="14"/>
        <v>0</v>
      </c>
      <c r="P48" s="123">
        <f t="shared" ca="1" si="15"/>
        <v>0</v>
      </c>
      <c r="Q48" s="123">
        <f t="shared" ca="1" si="16"/>
        <v>0</v>
      </c>
      <c r="R48" s="123">
        <f t="shared" ca="1" si="16"/>
        <v>0</v>
      </c>
      <c r="S48" s="123">
        <f t="shared" ca="1" si="17"/>
        <v>0</v>
      </c>
      <c r="T48" s="123">
        <f t="shared" ca="1" si="18"/>
        <v>0</v>
      </c>
      <c r="U48" s="123">
        <f t="shared" ca="1" si="19"/>
        <v>0</v>
      </c>
      <c r="V48" s="123">
        <f t="shared" ca="1" si="20"/>
        <v>0</v>
      </c>
      <c r="W48" s="123">
        <f t="shared" ca="1" si="21"/>
        <v>0</v>
      </c>
      <c r="X48" s="123">
        <f t="shared" ca="1" si="22"/>
        <v>0</v>
      </c>
      <c r="Y48" s="123">
        <f t="shared" ca="1" si="23"/>
        <v>0</v>
      </c>
      <c r="Z48" s="123">
        <f t="shared" ca="1" si="24"/>
        <v>0</v>
      </c>
      <c r="AA48" s="123">
        <f t="shared" ca="1" si="25"/>
        <v>0</v>
      </c>
      <c r="AB48" s="123">
        <f t="shared" ca="1" si="26"/>
        <v>0</v>
      </c>
      <c r="AC48" s="123">
        <f t="shared" ca="1" si="27"/>
        <v>0</v>
      </c>
      <c r="AD48" s="123">
        <f t="shared" ca="1" si="28"/>
        <v>0</v>
      </c>
      <c r="AE48" s="123">
        <f t="shared" ca="1" si="29"/>
        <v>0</v>
      </c>
      <c r="AF48" s="123">
        <f t="shared" ca="1" si="30"/>
        <v>0</v>
      </c>
      <c r="AG48" s="123">
        <f t="shared" ca="1" si="31"/>
        <v>0</v>
      </c>
      <c r="AH48" s="123">
        <f t="shared" ca="1" si="32"/>
        <v>0</v>
      </c>
      <c r="AI48" s="123">
        <f t="shared" ca="1" si="33"/>
        <v>0</v>
      </c>
      <c r="AJ48" s="123">
        <f t="shared" ca="1" si="34"/>
        <v>0</v>
      </c>
      <c r="AK48" s="123">
        <f t="shared" ca="1" si="35"/>
        <v>0</v>
      </c>
      <c r="AL48" s="123">
        <f t="shared" ca="1" si="36"/>
        <v>0</v>
      </c>
      <c r="AM48" s="123">
        <f t="shared" ca="1" si="37"/>
        <v>0</v>
      </c>
      <c r="AN48" s="123">
        <f t="shared" ca="1" si="38"/>
        <v>0</v>
      </c>
      <c r="AO48" s="123">
        <f t="shared" ca="1" si="39"/>
        <v>0</v>
      </c>
      <c r="AP48" s="123">
        <f t="shared" ca="1" si="40"/>
        <v>0</v>
      </c>
      <c r="AQ48" s="123">
        <f t="shared" ca="1" si="41"/>
        <v>0</v>
      </c>
      <c r="AR48" s="123">
        <f t="shared" ca="1" si="42"/>
        <v>0</v>
      </c>
      <c r="AS48" s="123">
        <f t="shared" ca="1" si="43"/>
        <v>0</v>
      </c>
      <c r="AT48" s="123">
        <f t="shared" ca="1" si="44"/>
        <v>0</v>
      </c>
      <c r="AU48" s="123">
        <f t="shared" ca="1" si="45"/>
        <v>0</v>
      </c>
      <c r="AV48" s="123">
        <f t="shared" ca="1" si="46"/>
        <v>0</v>
      </c>
      <c r="AW48" s="123">
        <f t="shared" ca="1" si="47"/>
        <v>0</v>
      </c>
      <c r="AX48" s="123">
        <f t="shared" ca="1" si="48"/>
        <v>0</v>
      </c>
      <c r="AY48" s="123">
        <f t="shared" ca="1" si="49"/>
        <v>0</v>
      </c>
      <c r="AZ48" s="123">
        <f t="shared" ca="1" si="50"/>
        <v>0</v>
      </c>
      <c r="BA48" s="123">
        <f t="shared" ca="1" si="51"/>
        <v>0</v>
      </c>
      <c r="BB48" s="123">
        <f t="shared" ca="1" si="52"/>
        <v>0</v>
      </c>
      <c r="BC48" s="123">
        <f t="shared" ca="1" si="53"/>
        <v>0</v>
      </c>
      <c r="BD48" s="123">
        <f t="shared" ca="1" si="54"/>
        <v>0</v>
      </c>
      <c r="BE48" s="123">
        <f t="shared" ca="1" si="55"/>
        <v>0</v>
      </c>
      <c r="BF48" s="123">
        <f t="shared" ca="1" si="56"/>
        <v>0</v>
      </c>
      <c r="BG48" s="123">
        <f t="shared" ca="1" si="57"/>
        <v>0</v>
      </c>
      <c r="BH48" s="123">
        <f t="shared" ca="1" si="58"/>
        <v>0</v>
      </c>
      <c r="BI48" s="123">
        <f t="shared" ca="1" si="59"/>
        <v>0</v>
      </c>
      <c r="BJ48" s="123">
        <f t="shared" ca="1" si="60"/>
        <v>0</v>
      </c>
      <c r="BK48" s="123">
        <f t="shared" ca="1" si="61"/>
        <v>0</v>
      </c>
      <c r="BL48" s="123">
        <f t="shared" ca="1" si="62"/>
        <v>0</v>
      </c>
      <c r="BM48" s="123">
        <f t="shared" ca="1" si="63"/>
        <v>0</v>
      </c>
      <c r="BN48" s="123">
        <f t="shared" ca="1" si="64"/>
        <v>0.65</v>
      </c>
      <c r="BO48" s="123">
        <f t="shared" ca="1" si="65"/>
        <v>0</v>
      </c>
      <c r="BP48" s="340">
        <f t="shared" ca="1" si="66"/>
        <v>0</v>
      </c>
      <c r="BQ48" s="123">
        <f t="shared" ca="1" si="67"/>
        <v>0</v>
      </c>
      <c r="BR48" s="123">
        <f t="shared" ca="1" si="68"/>
        <v>0</v>
      </c>
      <c r="BS48" s="123">
        <f t="shared" ca="1" si="69"/>
        <v>0</v>
      </c>
      <c r="BT48" s="123">
        <f t="shared" ca="1" si="1"/>
        <v>0</v>
      </c>
      <c r="BU48" s="123">
        <f t="shared" ca="1" si="2"/>
        <v>0</v>
      </c>
      <c r="BV48" s="123"/>
      <c r="BW48" s="123">
        <f t="shared" ca="1" si="3"/>
        <v>0</v>
      </c>
      <c r="BX48" s="123"/>
      <c r="BY48" s="123">
        <f t="shared" ca="1" si="4"/>
        <v>0</v>
      </c>
      <c r="BZ48" s="123"/>
      <c r="CA48" s="123">
        <f t="shared" ca="1" si="5"/>
        <v>0</v>
      </c>
      <c r="CB48" s="528">
        <f t="shared" ca="1" si="6"/>
        <v>0</v>
      </c>
      <c r="CC48" s="123">
        <f t="shared" ca="1" si="70"/>
        <v>0</v>
      </c>
      <c r="CD48" s="125">
        <f t="shared" ca="1" si="71"/>
        <v>0</v>
      </c>
      <c r="CE48" s="125">
        <f t="shared" ca="1" si="72"/>
        <v>0</v>
      </c>
      <c r="CF48" s="125">
        <f t="shared" ca="1" si="73"/>
        <v>0</v>
      </c>
      <c r="CG48" s="125">
        <f t="shared" ca="1" si="74"/>
        <v>0</v>
      </c>
      <c r="CH48" s="125">
        <f t="shared" ca="1" si="75"/>
        <v>0</v>
      </c>
      <c r="CI48" s="125">
        <f t="shared" ca="1" si="76"/>
        <v>0</v>
      </c>
      <c r="CJ48" s="125">
        <f t="shared" ca="1" si="77"/>
        <v>0</v>
      </c>
      <c r="CK48" s="125">
        <f t="shared" ca="1" si="78"/>
        <v>0</v>
      </c>
      <c r="CL48" s="125">
        <f t="shared" ca="1" si="79"/>
        <v>0</v>
      </c>
      <c r="CM48" s="125">
        <f t="shared" ca="1" si="80"/>
        <v>0</v>
      </c>
      <c r="CN48" s="125">
        <f t="shared" ca="1" si="81"/>
        <v>0</v>
      </c>
      <c r="CO48" s="125">
        <f t="shared" ca="1" si="82"/>
        <v>0</v>
      </c>
      <c r="CP48" s="125">
        <f t="shared" ca="1" si="83"/>
        <v>0</v>
      </c>
      <c r="CQ48" s="125">
        <f t="shared" ca="1" si="84"/>
        <v>0</v>
      </c>
      <c r="CR48" s="125">
        <f t="shared" ca="1" si="85"/>
        <v>0</v>
      </c>
      <c r="CS48" s="125">
        <f t="shared" ca="1" si="86"/>
        <v>0</v>
      </c>
      <c r="CT48" s="125">
        <f t="shared" ca="1" si="87"/>
        <v>0</v>
      </c>
      <c r="CU48" s="125">
        <f t="shared" ca="1" si="88"/>
        <v>0</v>
      </c>
      <c r="CV48" s="125">
        <f t="shared" ca="1" si="89"/>
        <v>0</v>
      </c>
      <c r="CW48" s="125">
        <f t="shared" ca="1" si="90"/>
        <v>0</v>
      </c>
      <c r="CX48" s="125">
        <f t="shared" ca="1" si="91"/>
        <v>0</v>
      </c>
      <c r="CY48" s="125">
        <f t="shared" ca="1" si="92"/>
        <v>0</v>
      </c>
      <c r="CZ48" s="125">
        <f t="shared" ca="1" si="93"/>
        <v>0</v>
      </c>
      <c r="DA48" s="341">
        <f t="shared" ca="1" si="94"/>
        <v>0</v>
      </c>
      <c r="DB48" s="606">
        <f t="shared" ca="1" si="95"/>
        <v>0</v>
      </c>
      <c r="DC48" s="606"/>
      <c r="DD48" s="606">
        <f t="shared" ca="1" si="96"/>
        <v>0</v>
      </c>
      <c r="DE48" s="125">
        <f t="shared" ca="1" si="97"/>
        <v>0</v>
      </c>
      <c r="DF48" s="125">
        <f t="shared" ca="1" si="98"/>
        <v>0</v>
      </c>
      <c r="DG48" s="125">
        <f t="shared" ca="1" si="99"/>
        <v>0</v>
      </c>
      <c r="DH48" s="125">
        <f t="shared" ca="1" si="100"/>
        <v>0</v>
      </c>
      <c r="DI48" s="125">
        <f t="shared" ca="1" si="101"/>
        <v>0</v>
      </c>
      <c r="DJ48" s="125">
        <f t="shared" ca="1" si="102"/>
        <v>0</v>
      </c>
      <c r="DK48" s="125">
        <f t="shared" ca="1" si="103"/>
        <v>0</v>
      </c>
      <c r="DL48" s="125">
        <f t="shared" ca="1" si="104"/>
        <v>0</v>
      </c>
      <c r="DM48" s="125">
        <f t="shared" ca="1" si="105"/>
        <v>0</v>
      </c>
      <c r="DN48" s="340" t="str">
        <f t="shared" ca="1" si="106"/>
        <v xml:space="preserve">    </v>
      </c>
      <c r="DO48" s="340" t="str">
        <f t="shared" ca="1" si="107"/>
        <v xml:space="preserve"> </v>
      </c>
      <c r="DP48" s="340">
        <f t="shared" ca="1" si="108"/>
        <v>0</v>
      </c>
      <c r="DQ48" s="340">
        <f t="shared" ca="1" si="109"/>
        <v>0</v>
      </c>
      <c r="DR48" s="340">
        <f t="shared" ca="1" si="112"/>
        <v>0</v>
      </c>
      <c r="DS48" s="340">
        <f t="shared" ca="1" si="110"/>
        <v>0</v>
      </c>
    </row>
    <row r="49" spans="1:123">
      <c r="A49">
        <f t="shared" ca="1" si="7"/>
        <v>46</v>
      </c>
      <c r="B49" t="str">
        <f t="shared" ca="1" si="8"/>
        <v xml:space="preserve">Заступник командира батареї -начальник командного пункту </v>
      </c>
      <c r="C49" t="str">
        <f t="shared" ca="1" si="9"/>
        <v>л-т</v>
      </c>
      <c r="D49" t="str">
        <f t="shared" ca="1" si="10"/>
        <v>Босенко В.С.</v>
      </c>
      <c r="E49">
        <f t="shared" ca="1" si="11"/>
        <v>0</v>
      </c>
      <c r="F49">
        <f t="shared" ca="1" si="12"/>
        <v>0</v>
      </c>
      <c r="G49" s="123" t="str">
        <f t="shared" ca="1" si="13"/>
        <v>9.10.1</v>
      </c>
      <c r="H49" s="123" t="str">
        <f t="shared" ca="1" si="13"/>
        <v>9.10.1</v>
      </c>
      <c r="I49" s="123" t="str">
        <f t="shared" ca="1" si="13"/>
        <v>9.10.1</v>
      </c>
      <c r="J49" s="123" t="str">
        <f t="shared" ca="1" si="13"/>
        <v>9.10.1</v>
      </c>
      <c r="K49" s="123" t="str">
        <f t="shared" ca="1" si="13"/>
        <v>9.10.1</v>
      </c>
      <c r="L49" s="123" t="str">
        <f t="shared" ca="1" si="13"/>
        <v>9.10.1</v>
      </c>
      <c r="M49" s="123" t="str">
        <f t="shared" ca="1" si="13"/>
        <v>9.10.1</v>
      </c>
      <c r="N49" s="123" t="str">
        <f t="shared" ca="1" si="13"/>
        <v>9.10.1</v>
      </c>
      <c r="O49" s="123">
        <f t="shared" ca="1" si="14"/>
        <v>18</v>
      </c>
      <c r="P49" s="123">
        <f t="shared" ca="1" si="15"/>
        <v>40998</v>
      </c>
      <c r="Q49" s="123">
        <f t="shared" ca="1" si="16"/>
        <v>0</v>
      </c>
      <c r="R49" s="123">
        <f t="shared" ca="1" si="16"/>
        <v>0</v>
      </c>
      <c r="S49" s="123">
        <f t="shared" ca="1" si="17"/>
        <v>0</v>
      </c>
      <c r="T49" s="123">
        <f t="shared" ca="1" si="18"/>
        <v>0</v>
      </c>
      <c r="U49" s="123">
        <f t="shared" ca="1" si="19"/>
        <v>0</v>
      </c>
      <c r="V49" s="123">
        <f t="shared" ca="1" si="20"/>
        <v>0</v>
      </c>
      <c r="W49" s="123">
        <f t="shared" ca="1" si="21"/>
        <v>0</v>
      </c>
      <c r="X49" s="123">
        <f t="shared" ca="1" si="22"/>
        <v>0</v>
      </c>
      <c r="Y49" s="123">
        <f t="shared" ca="1" si="23"/>
        <v>0</v>
      </c>
      <c r="Z49" s="123">
        <f t="shared" ca="1" si="24"/>
        <v>0</v>
      </c>
      <c r="AA49" s="123">
        <f t="shared" ca="1" si="25"/>
        <v>0</v>
      </c>
      <c r="AB49" s="123">
        <f t="shared" ca="1" si="26"/>
        <v>0</v>
      </c>
      <c r="AC49" s="123">
        <f t="shared" ca="1" si="27"/>
        <v>0</v>
      </c>
      <c r="AD49" s="123">
        <f t="shared" ca="1" si="28"/>
        <v>0</v>
      </c>
      <c r="AE49" s="123">
        <f t="shared" ca="1" si="29"/>
        <v>0</v>
      </c>
      <c r="AF49" s="123">
        <f t="shared" ca="1" si="30"/>
        <v>0</v>
      </c>
      <c r="AG49" s="123">
        <f t="shared" ca="1" si="31"/>
        <v>0</v>
      </c>
      <c r="AH49" s="123">
        <f t="shared" ca="1" si="32"/>
        <v>0</v>
      </c>
      <c r="AI49" s="123">
        <f t="shared" ca="1" si="33"/>
        <v>0</v>
      </c>
      <c r="AJ49" s="123">
        <f t="shared" ca="1" si="34"/>
        <v>0</v>
      </c>
      <c r="AK49" s="123">
        <f t="shared" ca="1" si="35"/>
        <v>0</v>
      </c>
      <c r="AL49" s="123">
        <f t="shared" ca="1" si="36"/>
        <v>0</v>
      </c>
      <c r="AM49" s="123">
        <f t="shared" ca="1" si="37"/>
        <v>0</v>
      </c>
      <c r="AN49" s="123">
        <f t="shared" ca="1" si="38"/>
        <v>0</v>
      </c>
      <c r="AO49" s="123">
        <f t="shared" ca="1" si="39"/>
        <v>0</v>
      </c>
      <c r="AP49" s="123">
        <f t="shared" ca="1" si="40"/>
        <v>0</v>
      </c>
      <c r="AQ49" s="123">
        <f t="shared" ca="1" si="41"/>
        <v>0</v>
      </c>
      <c r="AR49" s="123">
        <f t="shared" ca="1" si="42"/>
        <v>0</v>
      </c>
      <c r="AS49" s="123">
        <f t="shared" ca="1" si="43"/>
        <v>0</v>
      </c>
      <c r="AT49" s="123">
        <f t="shared" ca="1" si="44"/>
        <v>0</v>
      </c>
      <c r="AU49" s="123">
        <f t="shared" ca="1" si="45"/>
        <v>0</v>
      </c>
      <c r="AV49" s="123">
        <f t="shared" ca="1" si="46"/>
        <v>0</v>
      </c>
      <c r="AW49" s="123">
        <f t="shared" ca="1" si="47"/>
        <v>0</v>
      </c>
      <c r="AX49" s="123">
        <f t="shared" ca="1" si="48"/>
        <v>0</v>
      </c>
      <c r="AY49" s="123">
        <f t="shared" ca="1" si="49"/>
        <v>0</v>
      </c>
      <c r="AZ49" s="123">
        <f t="shared" ca="1" si="50"/>
        <v>0</v>
      </c>
      <c r="BA49" s="123">
        <f t="shared" ca="1" si="51"/>
        <v>0</v>
      </c>
      <c r="BB49" s="123">
        <f t="shared" ca="1" si="52"/>
        <v>0</v>
      </c>
      <c r="BC49" s="123">
        <f t="shared" ca="1" si="53"/>
        <v>0</v>
      </c>
      <c r="BD49" s="123">
        <f t="shared" ca="1" si="54"/>
        <v>0</v>
      </c>
      <c r="BE49" s="123">
        <f t="shared" ca="1" si="55"/>
        <v>0</v>
      </c>
      <c r="BF49" s="123">
        <f t="shared" ca="1" si="56"/>
        <v>0</v>
      </c>
      <c r="BG49" s="123">
        <f t="shared" ca="1" si="57"/>
        <v>0</v>
      </c>
      <c r="BH49" s="123">
        <f t="shared" ca="1" si="58"/>
        <v>0</v>
      </c>
      <c r="BI49" s="123">
        <f t="shared" ca="1" si="59"/>
        <v>0</v>
      </c>
      <c r="BJ49" s="123">
        <f t="shared" ca="1" si="60"/>
        <v>0</v>
      </c>
      <c r="BK49" s="123">
        <f t="shared" ca="1" si="61"/>
        <v>0</v>
      </c>
      <c r="BL49" s="123">
        <f t="shared" ca="1" si="62"/>
        <v>0</v>
      </c>
      <c r="BM49" s="123">
        <f t="shared" ca="1" si="63"/>
        <v>0</v>
      </c>
      <c r="BN49" s="123">
        <f t="shared" ca="1" si="64"/>
        <v>0.65</v>
      </c>
      <c r="BO49" s="123">
        <f t="shared" ca="1" si="65"/>
        <v>28</v>
      </c>
      <c r="BP49" s="340">
        <f t="shared" ca="1" si="66"/>
        <v>0</v>
      </c>
      <c r="BQ49" s="123">
        <f t="shared" ca="1" si="67"/>
        <v>0</v>
      </c>
      <c r="BR49" s="123">
        <f t="shared" ca="1" si="68"/>
        <v>0</v>
      </c>
      <c r="BS49" s="123">
        <f t="shared" ca="1" si="69"/>
        <v>0</v>
      </c>
      <c r="BT49" s="123">
        <f t="shared" ca="1" si="1"/>
        <v>0</v>
      </c>
      <c r="BU49" s="123">
        <f t="shared" ca="1" si="2"/>
        <v>0</v>
      </c>
      <c r="BV49" s="123"/>
      <c r="BW49" s="123">
        <f t="shared" ca="1" si="3"/>
        <v>0</v>
      </c>
      <c r="BX49" s="123"/>
      <c r="BY49" s="123">
        <f t="shared" ca="1" si="4"/>
        <v>0</v>
      </c>
      <c r="BZ49" s="123"/>
      <c r="CA49" s="123">
        <f t="shared" ca="1" si="5"/>
        <v>0</v>
      </c>
      <c r="CB49" s="528">
        <f t="shared" ca="1" si="6"/>
        <v>0</v>
      </c>
      <c r="CC49" s="123">
        <f t="shared" ca="1" si="70"/>
        <v>0</v>
      </c>
      <c r="CD49" s="125">
        <f t="shared" ca="1" si="71"/>
        <v>0</v>
      </c>
      <c r="CE49" s="125">
        <f t="shared" ca="1" si="72"/>
        <v>1130</v>
      </c>
      <c r="CF49" s="125">
        <f t="shared" ca="1" si="73"/>
        <v>4230</v>
      </c>
      <c r="CG49" s="125">
        <f t="shared" ca="1" si="74"/>
        <v>1608</v>
      </c>
      <c r="CH49" s="125">
        <f t="shared" ca="1" si="75"/>
        <v>423</v>
      </c>
      <c r="CI49" s="125">
        <f t="shared" ca="1" si="76"/>
        <v>0</v>
      </c>
      <c r="CJ49" s="125">
        <f t="shared" ca="1" si="77"/>
        <v>0</v>
      </c>
      <c r="CK49" s="125">
        <f t="shared" ca="1" si="78"/>
        <v>0</v>
      </c>
      <c r="CL49" s="125">
        <f t="shared" ca="1" si="79"/>
        <v>4529.2</v>
      </c>
      <c r="CM49" s="125">
        <f t="shared" ca="1" si="80"/>
        <v>8925.2999999999993</v>
      </c>
      <c r="CN49" s="125">
        <f t="shared" ca="1" si="81"/>
        <v>20845.5</v>
      </c>
      <c r="CO49" s="125">
        <f t="shared" ca="1" si="82"/>
        <v>0</v>
      </c>
      <c r="CP49" s="125">
        <f t="shared" ca="1" si="83"/>
        <v>0</v>
      </c>
      <c r="CQ49" s="125">
        <f t="shared" ca="1" si="84"/>
        <v>0</v>
      </c>
      <c r="CR49" s="125">
        <f t="shared" ca="1" si="85"/>
        <v>0</v>
      </c>
      <c r="CS49" s="125">
        <f t="shared" ca="1" si="86"/>
        <v>0</v>
      </c>
      <c r="CT49" s="125">
        <f t="shared" ca="1" si="87"/>
        <v>0</v>
      </c>
      <c r="CU49" s="125">
        <f t="shared" ca="1" si="88"/>
        <v>0</v>
      </c>
      <c r="CV49" s="125">
        <f t="shared" ca="1" si="89"/>
        <v>0</v>
      </c>
      <c r="CW49" s="125">
        <f t="shared" ca="1" si="90"/>
        <v>0</v>
      </c>
      <c r="CX49" s="125">
        <f t="shared" ca="1" si="91"/>
        <v>0</v>
      </c>
      <c r="CY49" s="125">
        <f t="shared" ca="1" si="92"/>
        <v>0</v>
      </c>
      <c r="CZ49" s="125">
        <f t="shared" ca="1" si="93"/>
        <v>672.35</v>
      </c>
      <c r="DA49" s="341">
        <f t="shared" ca="1" si="94"/>
        <v>21517.85</v>
      </c>
      <c r="DB49" s="606">
        <f t="shared" ca="1" si="95"/>
        <v>3873.21</v>
      </c>
      <c r="DC49" s="606"/>
      <c r="DD49" s="606">
        <f t="shared" ca="1" si="96"/>
        <v>265.13</v>
      </c>
      <c r="DE49" s="125">
        <f t="shared" ca="1" si="97"/>
        <v>0</v>
      </c>
      <c r="DF49" s="125">
        <f t="shared" ca="1" si="98"/>
        <v>0</v>
      </c>
      <c r="DG49" s="125">
        <f t="shared" ca="1" si="99"/>
        <v>0</v>
      </c>
      <c r="DH49" s="125">
        <f t="shared" ca="1" si="100"/>
        <v>4138.34</v>
      </c>
      <c r="DI49" s="125">
        <f t="shared" ca="1" si="101"/>
        <v>4586.01</v>
      </c>
      <c r="DJ49" s="125">
        <f t="shared" ca="1" si="102"/>
        <v>3873.21</v>
      </c>
      <c r="DK49" s="125">
        <f t="shared" ca="1" si="103"/>
        <v>21252.720000000001</v>
      </c>
      <c r="DL49" s="125">
        <f t="shared" ca="1" si="104"/>
        <v>0</v>
      </c>
      <c r="DM49" s="125">
        <f t="shared" ca="1" si="105"/>
        <v>0</v>
      </c>
      <c r="DN49" s="340" t="str">
        <f t="shared" ca="1" si="106"/>
        <v xml:space="preserve">30 від 01.03   </v>
      </c>
      <c r="DO49" s="340" t="str">
        <f t="shared" ca="1" si="107"/>
        <v>Босенко В.С.</v>
      </c>
      <c r="DP49" s="340" t="str">
        <f t="shared" ca="1" si="108"/>
        <v>Босенко</v>
      </c>
      <c r="DQ49" s="340" t="str">
        <f t="shared" ca="1" si="109"/>
        <v>Владислав</v>
      </c>
      <c r="DR49" s="340" t="str">
        <f t="shared" ca="1" si="112"/>
        <v>Сергійович</v>
      </c>
      <c r="DS49" s="340">
        <f t="shared" ca="1" si="110"/>
        <v>3403408037</v>
      </c>
    </row>
    <row r="50" spans="1:123">
      <c r="A50">
        <f t="shared" ca="1" si="7"/>
        <v>47</v>
      </c>
      <c r="B50" t="str">
        <f t="shared" ca="1" si="8"/>
        <v xml:space="preserve">Заступник командира батареї -начальник командного пункту </v>
      </c>
      <c r="C50" t="str">
        <f t="shared" ca="1" si="9"/>
        <v>л-т</v>
      </c>
      <c r="D50" t="str">
        <f t="shared" ca="1" si="10"/>
        <v>Пульний В.В.</v>
      </c>
      <c r="E50">
        <f t="shared" ca="1" si="11"/>
        <v>0</v>
      </c>
      <c r="F50">
        <f t="shared" ca="1" si="12"/>
        <v>0</v>
      </c>
      <c r="G50" s="123" t="str">
        <f t="shared" ref="G50:N81" ca="1" si="113">INDIRECT("Відомість!g"&amp;ROW())</f>
        <v>6.6.2</v>
      </c>
      <c r="H50" s="123" t="str">
        <f t="shared" ca="1" si="113"/>
        <v>6.6.2</v>
      </c>
      <c r="I50" s="123" t="str">
        <f t="shared" ca="1" si="113"/>
        <v>6.6.2</v>
      </c>
      <c r="J50" s="123" t="str">
        <f t="shared" ca="1" si="113"/>
        <v>6.6.2</v>
      </c>
      <c r="K50" s="123" t="str">
        <f t="shared" ca="1" si="113"/>
        <v>6.6.2</v>
      </c>
      <c r="L50" s="123" t="str">
        <f t="shared" ca="1" si="113"/>
        <v>6.6.2</v>
      </c>
      <c r="M50" s="123" t="str">
        <f t="shared" ca="1" si="113"/>
        <v>6.6.2</v>
      </c>
      <c r="N50" s="123" t="str">
        <f t="shared" ca="1" si="113"/>
        <v>6.6.2</v>
      </c>
      <c r="O50" s="123">
        <f t="shared" ca="1" si="14"/>
        <v>18</v>
      </c>
      <c r="P50" s="123">
        <f t="shared" ca="1" si="15"/>
        <v>42214</v>
      </c>
      <c r="Q50" s="123">
        <f t="shared" ca="1" si="16"/>
        <v>0</v>
      </c>
      <c r="R50" s="123">
        <f t="shared" ca="1" si="16"/>
        <v>0</v>
      </c>
      <c r="S50" s="123">
        <f t="shared" ca="1" si="17"/>
        <v>0</v>
      </c>
      <c r="T50" s="123">
        <f t="shared" ca="1" si="18"/>
        <v>0</v>
      </c>
      <c r="U50" s="123">
        <f t="shared" ca="1" si="19"/>
        <v>0</v>
      </c>
      <c r="V50" s="123">
        <f t="shared" ca="1" si="20"/>
        <v>0</v>
      </c>
      <c r="W50" s="123">
        <f t="shared" ca="1" si="21"/>
        <v>0</v>
      </c>
      <c r="X50" s="123">
        <f t="shared" ca="1" si="22"/>
        <v>0</v>
      </c>
      <c r="Y50" s="123">
        <f t="shared" ca="1" si="23"/>
        <v>0</v>
      </c>
      <c r="Z50" s="123">
        <f t="shared" ca="1" si="24"/>
        <v>0</v>
      </c>
      <c r="AA50" s="123">
        <f t="shared" ca="1" si="25"/>
        <v>0</v>
      </c>
      <c r="AB50" s="123">
        <f t="shared" ca="1" si="26"/>
        <v>0</v>
      </c>
      <c r="AC50" s="123">
        <f t="shared" ca="1" si="27"/>
        <v>0</v>
      </c>
      <c r="AD50" s="123">
        <f t="shared" ca="1" si="28"/>
        <v>0</v>
      </c>
      <c r="AE50" s="123">
        <f t="shared" ca="1" si="29"/>
        <v>0</v>
      </c>
      <c r="AF50" s="123">
        <f t="shared" ca="1" si="30"/>
        <v>0</v>
      </c>
      <c r="AG50" s="123">
        <f t="shared" ca="1" si="31"/>
        <v>0</v>
      </c>
      <c r="AH50" s="123">
        <f t="shared" ca="1" si="32"/>
        <v>0</v>
      </c>
      <c r="AI50" s="123">
        <f t="shared" ca="1" si="33"/>
        <v>0</v>
      </c>
      <c r="AJ50" s="123">
        <f t="shared" ca="1" si="34"/>
        <v>0</v>
      </c>
      <c r="AK50" s="123">
        <f t="shared" ca="1" si="35"/>
        <v>0</v>
      </c>
      <c r="AL50" s="123">
        <f t="shared" ca="1" si="36"/>
        <v>0</v>
      </c>
      <c r="AM50" s="123">
        <f t="shared" ca="1" si="37"/>
        <v>0</v>
      </c>
      <c r="AN50" s="123">
        <f t="shared" ca="1" si="38"/>
        <v>0</v>
      </c>
      <c r="AO50" s="123">
        <f t="shared" ca="1" si="39"/>
        <v>0</v>
      </c>
      <c r="AP50" s="123">
        <f t="shared" ca="1" si="40"/>
        <v>0</v>
      </c>
      <c r="AQ50" s="123">
        <f t="shared" ca="1" si="41"/>
        <v>0</v>
      </c>
      <c r="AR50" s="123">
        <f t="shared" ca="1" si="42"/>
        <v>0</v>
      </c>
      <c r="AS50" s="123">
        <f t="shared" ca="1" si="43"/>
        <v>0</v>
      </c>
      <c r="AT50" s="123">
        <f t="shared" ca="1" si="44"/>
        <v>0</v>
      </c>
      <c r="AU50" s="123">
        <f t="shared" ca="1" si="45"/>
        <v>0</v>
      </c>
      <c r="AV50" s="123">
        <f t="shared" ca="1" si="46"/>
        <v>0</v>
      </c>
      <c r="AW50" s="123">
        <f t="shared" ca="1" si="47"/>
        <v>0</v>
      </c>
      <c r="AX50" s="123">
        <f t="shared" ca="1" si="48"/>
        <v>0</v>
      </c>
      <c r="AY50" s="123">
        <f t="shared" ca="1" si="49"/>
        <v>0</v>
      </c>
      <c r="AZ50" s="123">
        <f t="shared" ca="1" si="50"/>
        <v>0</v>
      </c>
      <c r="BA50" s="123">
        <f t="shared" ca="1" si="51"/>
        <v>0</v>
      </c>
      <c r="BB50" s="123">
        <f t="shared" ca="1" si="52"/>
        <v>0</v>
      </c>
      <c r="BC50" s="123">
        <f t="shared" ca="1" si="53"/>
        <v>0</v>
      </c>
      <c r="BD50" s="123">
        <f t="shared" ca="1" si="54"/>
        <v>0</v>
      </c>
      <c r="BE50" s="123">
        <f t="shared" ca="1" si="55"/>
        <v>0</v>
      </c>
      <c r="BF50" s="123">
        <f t="shared" ca="1" si="56"/>
        <v>0</v>
      </c>
      <c r="BG50" s="123">
        <f t="shared" ca="1" si="57"/>
        <v>0</v>
      </c>
      <c r="BH50" s="123">
        <f t="shared" ca="1" si="58"/>
        <v>0</v>
      </c>
      <c r="BI50" s="123">
        <f t="shared" ca="1" si="59"/>
        <v>0</v>
      </c>
      <c r="BJ50" s="123">
        <f t="shared" ca="1" si="60"/>
        <v>0</v>
      </c>
      <c r="BK50" s="123">
        <f t="shared" ca="1" si="61"/>
        <v>0</v>
      </c>
      <c r="BL50" s="123">
        <f t="shared" ca="1" si="62"/>
        <v>0</v>
      </c>
      <c r="BM50" s="123">
        <f t="shared" ca="1" si="63"/>
        <v>0</v>
      </c>
      <c r="BN50" s="123">
        <f t="shared" ca="1" si="64"/>
        <v>0.65</v>
      </c>
      <c r="BO50" s="123">
        <f t="shared" ca="1" si="65"/>
        <v>28</v>
      </c>
      <c r="BP50" s="340">
        <f t="shared" ca="1" si="66"/>
        <v>0</v>
      </c>
      <c r="BQ50" s="123">
        <f t="shared" ca="1" si="67"/>
        <v>0</v>
      </c>
      <c r="BR50" s="123">
        <f t="shared" ca="1" si="68"/>
        <v>0</v>
      </c>
      <c r="BS50" s="123">
        <f t="shared" ca="1" si="69"/>
        <v>0</v>
      </c>
      <c r="BT50" s="123">
        <f t="shared" ca="1" si="1"/>
        <v>0</v>
      </c>
      <c r="BU50" s="123">
        <f t="shared" ca="1" si="2"/>
        <v>0</v>
      </c>
      <c r="BV50" s="123"/>
      <c r="BW50" s="123">
        <f t="shared" ca="1" si="3"/>
        <v>0</v>
      </c>
      <c r="BX50" s="123"/>
      <c r="BY50" s="123">
        <f t="shared" ca="1" si="4"/>
        <v>0</v>
      </c>
      <c r="BZ50" s="123"/>
      <c r="CA50" s="123">
        <f t="shared" ca="1" si="5"/>
        <v>0</v>
      </c>
      <c r="CB50" s="528">
        <f t="shared" ca="1" si="6"/>
        <v>0</v>
      </c>
      <c r="CC50" s="123">
        <f t="shared" ca="1" si="70"/>
        <v>0</v>
      </c>
      <c r="CD50" s="125">
        <f t="shared" ca="1" si="71"/>
        <v>0</v>
      </c>
      <c r="CE50" s="125">
        <f t="shared" ca="1" si="72"/>
        <v>1130</v>
      </c>
      <c r="CF50" s="125">
        <f t="shared" ca="1" si="73"/>
        <v>4230</v>
      </c>
      <c r="CG50" s="125">
        <f t="shared" ca="1" si="74"/>
        <v>1608</v>
      </c>
      <c r="CH50" s="125">
        <f t="shared" ca="1" si="75"/>
        <v>423</v>
      </c>
      <c r="CI50" s="125">
        <f t="shared" ca="1" si="76"/>
        <v>0</v>
      </c>
      <c r="CJ50" s="125">
        <f t="shared" ca="1" si="77"/>
        <v>0</v>
      </c>
      <c r="CK50" s="125">
        <f t="shared" ca="1" si="78"/>
        <v>0</v>
      </c>
      <c r="CL50" s="125">
        <f t="shared" ca="1" si="79"/>
        <v>4529.2</v>
      </c>
      <c r="CM50" s="125">
        <f t="shared" ca="1" si="80"/>
        <v>8925.2999999999993</v>
      </c>
      <c r="CN50" s="125">
        <f t="shared" ca="1" si="81"/>
        <v>20845.5</v>
      </c>
      <c r="CO50" s="125">
        <f t="shared" ca="1" si="82"/>
        <v>0</v>
      </c>
      <c r="CP50" s="125">
        <f t="shared" ca="1" si="83"/>
        <v>0</v>
      </c>
      <c r="CQ50" s="125">
        <f t="shared" ca="1" si="84"/>
        <v>0</v>
      </c>
      <c r="CR50" s="125">
        <f t="shared" ca="1" si="85"/>
        <v>0</v>
      </c>
      <c r="CS50" s="125">
        <f t="shared" ca="1" si="86"/>
        <v>0</v>
      </c>
      <c r="CT50" s="125">
        <f t="shared" ca="1" si="87"/>
        <v>0</v>
      </c>
      <c r="CU50" s="125">
        <f t="shared" ca="1" si="88"/>
        <v>0</v>
      </c>
      <c r="CV50" s="125">
        <f t="shared" ca="1" si="89"/>
        <v>0</v>
      </c>
      <c r="CW50" s="125">
        <f t="shared" ca="1" si="90"/>
        <v>0</v>
      </c>
      <c r="CX50" s="125">
        <f t="shared" ca="1" si="91"/>
        <v>0</v>
      </c>
      <c r="CY50" s="125">
        <f t="shared" ca="1" si="92"/>
        <v>0</v>
      </c>
      <c r="CZ50" s="125">
        <f t="shared" ca="1" si="93"/>
        <v>672.35</v>
      </c>
      <c r="DA50" s="341">
        <f t="shared" ca="1" si="94"/>
        <v>21517.85</v>
      </c>
      <c r="DB50" s="606">
        <f t="shared" ca="1" si="95"/>
        <v>3873.21</v>
      </c>
      <c r="DC50" s="606"/>
      <c r="DD50" s="606">
        <f t="shared" ca="1" si="96"/>
        <v>265.13</v>
      </c>
      <c r="DE50" s="125">
        <f t="shared" ca="1" si="97"/>
        <v>0</v>
      </c>
      <c r="DF50" s="125">
        <f t="shared" ca="1" si="98"/>
        <v>0</v>
      </c>
      <c r="DG50" s="125">
        <f t="shared" ca="1" si="99"/>
        <v>0</v>
      </c>
      <c r="DH50" s="125">
        <f t="shared" ca="1" si="100"/>
        <v>4138.34</v>
      </c>
      <c r="DI50" s="125">
        <f t="shared" ca="1" si="101"/>
        <v>4586.01</v>
      </c>
      <c r="DJ50" s="125">
        <f t="shared" ca="1" si="102"/>
        <v>3873.21</v>
      </c>
      <c r="DK50" s="125">
        <f t="shared" ca="1" si="103"/>
        <v>21252.720000000001</v>
      </c>
      <c r="DL50" s="125">
        <f t="shared" ca="1" si="104"/>
        <v>0</v>
      </c>
      <c r="DM50" s="125">
        <f t="shared" ca="1" si="105"/>
        <v>0</v>
      </c>
      <c r="DN50" s="340" t="str">
        <f t="shared" ca="1" si="106"/>
        <v xml:space="preserve">30 від 01.03   </v>
      </c>
      <c r="DO50" s="340" t="str">
        <f t="shared" ca="1" si="107"/>
        <v>Пульний В.В.</v>
      </c>
      <c r="DP50" s="340" t="str">
        <f t="shared" ca="1" si="108"/>
        <v>Пульний</v>
      </c>
      <c r="DQ50" s="340" t="str">
        <f t="shared" ca="1" si="109"/>
        <v>Вадим</v>
      </c>
      <c r="DR50" s="340" t="str">
        <f t="shared" ca="1" si="112"/>
        <v>Валерійович</v>
      </c>
      <c r="DS50" s="340">
        <f t="shared" ca="1" si="110"/>
        <v>3574004934</v>
      </c>
    </row>
    <row r="51" spans="1:123">
      <c r="A51">
        <f t="shared" ca="1" si="7"/>
        <v>48</v>
      </c>
      <c r="B51" t="str">
        <f t="shared" ca="1" si="8"/>
        <v xml:space="preserve">Офіцер </v>
      </c>
      <c r="C51" t="str">
        <f t="shared" ca="1" si="9"/>
        <v>л-т</v>
      </c>
      <c r="D51" t="str">
        <f t="shared" ca="1" si="10"/>
        <v>Шаргородський О.В.</v>
      </c>
      <c r="E51">
        <f t="shared" ca="1" si="11"/>
        <v>0</v>
      </c>
      <c r="F51">
        <f t="shared" ca="1" si="12"/>
        <v>0</v>
      </c>
      <c r="G51" s="123" t="str">
        <f t="shared" ca="1" si="113"/>
        <v>6.5.19</v>
      </c>
      <c r="H51" s="123" t="str">
        <f t="shared" ca="1" si="113"/>
        <v>6.5.19</v>
      </c>
      <c r="I51" s="123" t="str">
        <f t="shared" ca="1" si="113"/>
        <v>6.5.19</v>
      </c>
      <c r="J51" s="123" t="str">
        <f t="shared" ca="1" si="113"/>
        <v>6.5.19</v>
      </c>
      <c r="K51" s="123" t="str">
        <f t="shared" ca="1" si="113"/>
        <v>6.5.19</v>
      </c>
      <c r="L51" s="123" t="str">
        <f t="shared" ca="1" si="113"/>
        <v>6.5.19</v>
      </c>
      <c r="M51" s="123" t="str">
        <f t="shared" ca="1" si="113"/>
        <v>6.5.19</v>
      </c>
      <c r="N51" s="123" t="str">
        <f t="shared" ca="1" si="113"/>
        <v>6.5.19</v>
      </c>
      <c r="O51" s="123">
        <f t="shared" ca="1" si="14"/>
        <v>12</v>
      </c>
      <c r="P51" s="123">
        <f t="shared" ca="1" si="15"/>
        <v>42228</v>
      </c>
      <c r="Q51" s="123">
        <f t="shared" ca="1" si="16"/>
        <v>0</v>
      </c>
      <c r="R51" s="123">
        <f t="shared" ca="1" si="16"/>
        <v>0</v>
      </c>
      <c r="S51" s="123">
        <f t="shared" ca="1" si="17"/>
        <v>0</v>
      </c>
      <c r="T51" s="123">
        <f t="shared" ca="1" si="18"/>
        <v>0</v>
      </c>
      <c r="U51" s="123">
        <f t="shared" ca="1" si="19"/>
        <v>0</v>
      </c>
      <c r="V51" s="123">
        <f t="shared" ca="1" si="20"/>
        <v>0</v>
      </c>
      <c r="W51" s="123">
        <f t="shared" ca="1" si="21"/>
        <v>0</v>
      </c>
      <c r="X51" s="123">
        <f t="shared" ca="1" si="22"/>
        <v>0</v>
      </c>
      <c r="Y51" s="123">
        <f t="shared" ca="1" si="23"/>
        <v>0</v>
      </c>
      <c r="Z51" s="123">
        <f t="shared" ca="1" si="24"/>
        <v>0</v>
      </c>
      <c r="AA51" s="123">
        <f t="shared" ca="1" si="25"/>
        <v>0</v>
      </c>
      <c r="AB51" s="123">
        <f t="shared" ca="1" si="26"/>
        <v>0</v>
      </c>
      <c r="AC51" s="123">
        <f t="shared" ca="1" si="27"/>
        <v>0</v>
      </c>
      <c r="AD51" s="123">
        <f t="shared" ca="1" si="28"/>
        <v>0</v>
      </c>
      <c r="AE51" s="123">
        <f t="shared" ca="1" si="29"/>
        <v>0</v>
      </c>
      <c r="AF51" s="123">
        <f t="shared" ca="1" si="30"/>
        <v>0</v>
      </c>
      <c r="AG51" s="123">
        <f t="shared" ca="1" si="31"/>
        <v>0</v>
      </c>
      <c r="AH51" s="123">
        <f t="shared" ca="1" si="32"/>
        <v>0</v>
      </c>
      <c r="AI51" s="123">
        <f t="shared" ca="1" si="33"/>
        <v>0</v>
      </c>
      <c r="AJ51" s="123">
        <f t="shared" ca="1" si="34"/>
        <v>0</v>
      </c>
      <c r="AK51" s="123">
        <f t="shared" ca="1" si="35"/>
        <v>0</v>
      </c>
      <c r="AL51" s="123">
        <f t="shared" ca="1" si="36"/>
        <v>0</v>
      </c>
      <c r="AM51" s="123">
        <f t="shared" ca="1" si="37"/>
        <v>0</v>
      </c>
      <c r="AN51" s="123">
        <f t="shared" ca="1" si="38"/>
        <v>0</v>
      </c>
      <c r="AO51" s="123">
        <f t="shared" ca="1" si="39"/>
        <v>0</v>
      </c>
      <c r="AP51" s="123">
        <f t="shared" ca="1" si="40"/>
        <v>0</v>
      </c>
      <c r="AQ51" s="123">
        <f t="shared" ca="1" si="41"/>
        <v>0</v>
      </c>
      <c r="AR51" s="123">
        <f t="shared" ca="1" si="42"/>
        <v>0</v>
      </c>
      <c r="AS51" s="123">
        <f t="shared" ca="1" si="43"/>
        <v>0</v>
      </c>
      <c r="AT51" s="123">
        <f t="shared" ca="1" si="44"/>
        <v>0</v>
      </c>
      <c r="AU51" s="123">
        <f t="shared" ca="1" si="45"/>
        <v>0</v>
      </c>
      <c r="AV51" s="123">
        <f t="shared" ca="1" si="46"/>
        <v>0</v>
      </c>
      <c r="AW51" s="123">
        <f t="shared" ca="1" si="47"/>
        <v>0</v>
      </c>
      <c r="AX51" s="123">
        <f t="shared" ca="1" si="48"/>
        <v>0</v>
      </c>
      <c r="AY51" s="123">
        <f t="shared" ca="1" si="49"/>
        <v>0</v>
      </c>
      <c r="AZ51" s="123">
        <f t="shared" ca="1" si="50"/>
        <v>0</v>
      </c>
      <c r="BA51" s="123">
        <f t="shared" ca="1" si="51"/>
        <v>0</v>
      </c>
      <c r="BB51" s="123">
        <f t="shared" ca="1" si="52"/>
        <v>0</v>
      </c>
      <c r="BC51" s="123">
        <f t="shared" ca="1" si="53"/>
        <v>0</v>
      </c>
      <c r="BD51" s="123">
        <f t="shared" ca="1" si="54"/>
        <v>0</v>
      </c>
      <c r="BE51" s="123">
        <f t="shared" ca="1" si="55"/>
        <v>0</v>
      </c>
      <c r="BF51" s="123">
        <f t="shared" ca="1" si="56"/>
        <v>0</v>
      </c>
      <c r="BG51" s="123">
        <f t="shared" ca="1" si="57"/>
        <v>0</v>
      </c>
      <c r="BH51" s="123">
        <f t="shared" ca="1" si="58"/>
        <v>0</v>
      </c>
      <c r="BI51" s="123">
        <f t="shared" ca="1" si="59"/>
        <v>0</v>
      </c>
      <c r="BJ51" s="123">
        <f t="shared" ca="1" si="60"/>
        <v>0</v>
      </c>
      <c r="BK51" s="123">
        <f t="shared" ca="1" si="61"/>
        <v>0</v>
      </c>
      <c r="BL51" s="123">
        <f t="shared" ca="1" si="62"/>
        <v>0</v>
      </c>
      <c r="BM51" s="123">
        <f t="shared" ca="1" si="63"/>
        <v>0</v>
      </c>
      <c r="BN51" s="123">
        <f t="shared" ca="1" si="64"/>
        <v>0.65</v>
      </c>
      <c r="BO51" s="123">
        <f t="shared" ca="1" si="65"/>
        <v>28</v>
      </c>
      <c r="BP51" s="340">
        <f t="shared" ca="1" si="66"/>
        <v>0</v>
      </c>
      <c r="BQ51" s="123">
        <f t="shared" ca="1" si="67"/>
        <v>0</v>
      </c>
      <c r="BR51" s="123">
        <f t="shared" ca="1" si="68"/>
        <v>0</v>
      </c>
      <c r="BS51" s="123">
        <f t="shared" ca="1" si="69"/>
        <v>0</v>
      </c>
      <c r="BT51" s="123">
        <f t="shared" ca="1" si="1"/>
        <v>0</v>
      </c>
      <c r="BU51" s="123">
        <f t="shared" ca="1" si="2"/>
        <v>0</v>
      </c>
      <c r="BV51" s="123"/>
      <c r="BW51" s="123">
        <f t="shared" ca="1" si="3"/>
        <v>0</v>
      </c>
      <c r="BX51" s="123"/>
      <c r="BY51" s="123">
        <f t="shared" ca="1" si="4"/>
        <v>0</v>
      </c>
      <c r="BZ51" s="123"/>
      <c r="CA51" s="123">
        <f t="shared" ca="1" si="5"/>
        <v>0</v>
      </c>
      <c r="CB51" s="528">
        <f t="shared" ca="1" si="6"/>
        <v>0</v>
      </c>
      <c r="CC51" s="123">
        <f t="shared" ca="1" si="70"/>
        <v>0</v>
      </c>
      <c r="CD51" s="125">
        <f t="shared" ca="1" si="71"/>
        <v>0</v>
      </c>
      <c r="CE51" s="125">
        <f t="shared" ca="1" si="72"/>
        <v>1130</v>
      </c>
      <c r="CF51" s="125">
        <f t="shared" ca="1" si="73"/>
        <v>3440</v>
      </c>
      <c r="CG51" s="125">
        <f t="shared" ca="1" si="74"/>
        <v>1371</v>
      </c>
      <c r="CH51" s="125">
        <f t="shared" ca="1" si="75"/>
        <v>344</v>
      </c>
      <c r="CI51" s="125">
        <f t="shared" ca="1" si="76"/>
        <v>0</v>
      </c>
      <c r="CJ51" s="125">
        <f t="shared" ca="1" si="77"/>
        <v>0</v>
      </c>
      <c r="CK51" s="125">
        <f t="shared" ca="1" si="78"/>
        <v>0</v>
      </c>
      <c r="CL51" s="125">
        <f t="shared" ca="1" si="79"/>
        <v>3861.65</v>
      </c>
      <c r="CM51" s="125">
        <f t="shared" ca="1" si="80"/>
        <v>8806.4</v>
      </c>
      <c r="CN51" s="125">
        <f t="shared" ca="1" si="81"/>
        <v>18953.05</v>
      </c>
      <c r="CO51" s="125">
        <f t="shared" ca="1" si="82"/>
        <v>0</v>
      </c>
      <c r="CP51" s="125">
        <f t="shared" ca="1" si="83"/>
        <v>0</v>
      </c>
      <c r="CQ51" s="125">
        <f t="shared" ca="1" si="84"/>
        <v>0</v>
      </c>
      <c r="CR51" s="125">
        <f t="shared" ca="1" si="85"/>
        <v>0</v>
      </c>
      <c r="CS51" s="125">
        <f t="shared" ca="1" si="86"/>
        <v>0</v>
      </c>
      <c r="CT51" s="125">
        <f t="shared" ca="1" si="87"/>
        <v>0</v>
      </c>
      <c r="CU51" s="125">
        <f t="shared" ca="1" si="88"/>
        <v>0</v>
      </c>
      <c r="CV51" s="125">
        <f t="shared" ca="1" si="89"/>
        <v>0</v>
      </c>
      <c r="CW51" s="125">
        <f t="shared" ca="1" si="90"/>
        <v>0</v>
      </c>
      <c r="CX51" s="125">
        <f t="shared" ca="1" si="91"/>
        <v>0</v>
      </c>
      <c r="CY51" s="125">
        <f t="shared" ca="1" si="92"/>
        <v>0</v>
      </c>
      <c r="CZ51" s="125">
        <f t="shared" ca="1" si="93"/>
        <v>672.35</v>
      </c>
      <c r="DA51" s="341">
        <f t="shared" ca="1" si="94"/>
        <v>19625.400000000001</v>
      </c>
      <c r="DB51" s="606">
        <f t="shared" ca="1" si="95"/>
        <v>3532.57</v>
      </c>
      <c r="DC51" s="606"/>
      <c r="DD51" s="606">
        <f t="shared" ca="1" si="96"/>
        <v>241.81</v>
      </c>
      <c r="DE51" s="125">
        <f t="shared" ca="1" si="97"/>
        <v>0</v>
      </c>
      <c r="DF51" s="125">
        <f t="shared" ca="1" si="98"/>
        <v>0</v>
      </c>
      <c r="DG51" s="125">
        <f t="shared" ca="1" si="99"/>
        <v>0</v>
      </c>
      <c r="DH51" s="125">
        <f t="shared" ca="1" si="100"/>
        <v>3774.38</v>
      </c>
      <c r="DI51" s="125">
        <f t="shared" ca="1" si="101"/>
        <v>4169.67</v>
      </c>
      <c r="DJ51" s="125">
        <f t="shared" ca="1" si="102"/>
        <v>3532.57</v>
      </c>
      <c r="DK51" s="125">
        <f t="shared" ca="1" si="103"/>
        <v>19383.59</v>
      </c>
      <c r="DL51" s="125">
        <f t="shared" ca="1" si="104"/>
        <v>0</v>
      </c>
      <c r="DM51" s="125">
        <f t="shared" ca="1" si="105"/>
        <v>0</v>
      </c>
      <c r="DN51" s="340" t="str">
        <f t="shared" ca="1" si="106"/>
        <v xml:space="preserve">30 від 01.03   </v>
      </c>
      <c r="DO51" s="340" t="str">
        <f t="shared" ca="1" si="107"/>
        <v>Шаргородський О.В.</v>
      </c>
      <c r="DP51" s="340" t="str">
        <f t="shared" ca="1" si="108"/>
        <v>Шаргородський</v>
      </c>
      <c r="DQ51" s="340" t="str">
        <f t="shared" ca="1" si="109"/>
        <v>Олександр</v>
      </c>
      <c r="DR51" s="340" t="str">
        <f t="shared" ca="1" si="112"/>
        <v>Володимирович</v>
      </c>
      <c r="DS51" s="340">
        <f t="shared" ca="1" si="110"/>
        <v>3538003253</v>
      </c>
    </row>
    <row r="52" spans="1:123">
      <c r="A52">
        <f t="shared" ca="1" si="7"/>
        <v>49</v>
      </c>
      <c r="B52" t="str">
        <f t="shared" ca="1" si="8"/>
        <v xml:space="preserve">Офіцер </v>
      </c>
      <c r="C52" t="str">
        <f t="shared" ca="1" si="9"/>
        <v>л-т</v>
      </c>
      <c r="D52" t="str">
        <f t="shared" ca="1" si="10"/>
        <v>Парфьонов А.Р.</v>
      </c>
      <c r="E52">
        <f t="shared" ca="1" si="11"/>
        <v>0</v>
      </c>
      <c r="F52">
        <f t="shared" ca="1" si="12"/>
        <v>0</v>
      </c>
      <c r="G52" s="123" t="str">
        <f t="shared" ca="1" si="113"/>
        <v>5.6.8</v>
      </c>
      <c r="H52" s="123" t="str">
        <f t="shared" ca="1" si="113"/>
        <v>5.6.8</v>
      </c>
      <c r="I52" s="123" t="str">
        <f t="shared" ca="1" si="113"/>
        <v>5.6.8</v>
      </c>
      <c r="J52" s="123" t="str">
        <f t="shared" ca="1" si="113"/>
        <v>5.6.8</v>
      </c>
      <c r="K52" s="123" t="str">
        <f t="shared" ca="1" si="113"/>
        <v>5.6.8</v>
      </c>
      <c r="L52" s="123" t="str">
        <f t="shared" ca="1" si="113"/>
        <v>5.6.8</v>
      </c>
      <c r="M52" s="123" t="str">
        <f t="shared" ca="1" si="113"/>
        <v>5.6.8</v>
      </c>
      <c r="N52" s="123" t="str">
        <f t="shared" ca="1" si="113"/>
        <v>5.6.8</v>
      </c>
      <c r="O52" s="123">
        <f t="shared" ca="1" si="14"/>
        <v>12</v>
      </c>
      <c r="P52" s="123">
        <f t="shared" ca="1" si="15"/>
        <v>42574</v>
      </c>
      <c r="Q52" s="123">
        <f t="shared" ca="1" si="16"/>
        <v>0</v>
      </c>
      <c r="R52" s="123">
        <f t="shared" ca="1" si="16"/>
        <v>0</v>
      </c>
      <c r="S52" s="123">
        <f t="shared" ca="1" si="17"/>
        <v>0</v>
      </c>
      <c r="T52" s="123">
        <f t="shared" ca="1" si="18"/>
        <v>0</v>
      </c>
      <c r="U52" s="123">
        <f t="shared" ca="1" si="19"/>
        <v>0</v>
      </c>
      <c r="V52" s="123">
        <f t="shared" ca="1" si="20"/>
        <v>0</v>
      </c>
      <c r="W52" s="123">
        <f t="shared" ca="1" si="21"/>
        <v>0</v>
      </c>
      <c r="X52" s="123">
        <f t="shared" ca="1" si="22"/>
        <v>0</v>
      </c>
      <c r="Y52" s="123">
        <f t="shared" ca="1" si="23"/>
        <v>0</v>
      </c>
      <c r="Z52" s="123">
        <f t="shared" ca="1" si="24"/>
        <v>0</v>
      </c>
      <c r="AA52" s="123">
        <f t="shared" ca="1" si="25"/>
        <v>0</v>
      </c>
      <c r="AB52" s="123">
        <f t="shared" ca="1" si="26"/>
        <v>0</v>
      </c>
      <c r="AC52" s="123">
        <f t="shared" ca="1" si="27"/>
        <v>0</v>
      </c>
      <c r="AD52" s="123">
        <f t="shared" ca="1" si="28"/>
        <v>0</v>
      </c>
      <c r="AE52" s="123">
        <f t="shared" ca="1" si="29"/>
        <v>0</v>
      </c>
      <c r="AF52" s="123">
        <f t="shared" ca="1" si="30"/>
        <v>0</v>
      </c>
      <c r="AG52" s="123">
        <f t="shared" ca="1" si="31"/>
        <v>0</v>
      </c>
      <c r="AH52" s="123">
        <f t="shared" ca="1" si="32"/>
        <v>0</v>
      </c>
      <c r="AI52" s="123">
        <f t="shared" ca="1" si="33"/>
        <v>0</v>
      </c>
      <c r="AJ52" s="123">
        <f t="shared" ca="1" si="34"/>
        <v>0</v>
      </c>
      <c r="AK52" s="123">
        <f t="shared" ca="1" si="35"/>
        <v>0</v>
      </c>
      <c r="AL52" s="123">
        <f t="shared" ca="1" si="36"/>
        <v>0</v>
      </c>
      <c r="AM52" s="123">
        <f t="shared" ca="1" si="37"/>
        <v>0</v>
      </c>
      <c r="AN52" s="123">
        <f t="shared" ca="1" si="38"/>
        <v>0</v>
      </c>
      <c r="AO52" s="123">
        <f t="shared" ca="1" si="39"/>
        <v>0</v>
      </c>
      <c r="AP52" s="123">
        <f t="shared" ca="1" si="40"/>
        <v>0</v>
      </c>
      <c r="AQ52" s="123">
        <f t="shared" ca="1" si="41"/>
        <v>0</v>
      </c>
      <c r="AR52" s="123">
        <f t="shared" ca="1" si="42"/>
        <v>0</v>
      </c>
      <c r="AS52" s="123">
        <f t="shared" ca="1" si="43"/>
        <v>0</v>
      </c>
      <c r="AT52" s="123">
        <f t="shared" ca="1" si="44"/>
        <v>0</v>
      </c>
      <c r="AU52" s="123">
        <f t="shared" ca="1" si="45"/>
        <v>0</v>
      </c>
      <c r="AV52" s="123">
        <f t="shared" ca="1" si="46"/>
        <v>0</v>
      </c>
      <c r="AW52" s="123">
        <f t="shared" ca="1" si="47"/>
        <v>0</v>
      </c>
      <c r="AX52" s="123">
        <f t="shared" ca="1" si="48"/>
        <v>0</v>
      </c>
      <c r="AY52" s="123">
        <f t="shared" ca="1" si="49"/>
        <v>0</v>
      </c>
      <c r="AZ52" s="123">
        <f t="shared" ca="1" si="50"/>
        <v>0</v>
      </c>
      <c r="BA52" s="123">
        <f t="shared" ca="1" si="51"/>
        <v>0</v>
      </c>
      <c r="BB52" s="123">
        <f t="shared" ca="1" si="52"/>
        <v>0</v>
      </c>
      <c r="BC52" s="123">
        <f t="shared" ca="1" si="53"/>
        <v>0</v>
      </c>
      <c r="BD52" s="123">
        <f t="shared" ca="1" si="54"/>
        <v>0</v>
      </c>
      <c r="BE52" s="123">
        <f t="shared" ca="1" si="55"/>
        <v>0</v>
      </c>
      <c r="BF52" s="123">
        <f t="shared" ca="1" si="56"/>
        <v>0</v>
      </c>
      <c r="BG52" s="123">
        <f t="shared" ca="1" si="57"/>
        <v>0</v>
      </c>
      <c r="BH52" s="123">
        <f t="shared" ca="1" si="58"/>
        <v>0</v>
      </c>
      <c r="BI52" s="123">
        <f t="shared" ca="1" si="59"/>
        <v>0</v>
      </c>
      <c r="BJ52" s="123">
        <f t="shared" ca="1" si="60"/>
        <v>0</v>
      </c>
      <c r="BK52" s="123">
        <f t="shared" ca="1" si="61"/>
        <v>0</v>
      </c>
      <c r="BL52" s="123">
        <f t="shared" ca="1" si="62"/>
        <v>0</v>
      </c>
      <c r="BM52" s="123">
        <f t="shared" ca="1" si="63"/>
        <v>0</v>
      </c>
      <c r="BN52" s="123">
        <f t="shared" ca="1" si="64"/>
        <v>0.65</v>
      </c>
      <c r="BO52" s="123">
        <f t="shared" ca="1" si="65"/>
        <v>28</v>
      </c>
      <c r="BP52" s="340">
        <f t="shared" ca="1" si="66"/>
        <v>0</v>
      </c>
      <c r="BQ52" s="123">
        <f t="shared" ca="1" si="67"/>
        <v>0</v>
      </c>
      <c r="BR52" s="123">
        <f t="shared" ca="1" si="68"/>
        <v>0</v>
      </c>
      <c r="BS52" s="123">
        <f t="shared" ca="1" si="69"/>
        <v>0</v>
      </c>
      <c r="BT52" s="123">
        <f t="shared" ca="1" si="1"/>
        <v>0</v>
      </c>
      <c r="BU52" s="123">
        <f t="shared" ca="1" si="2"/>
        <v>0</v>
      </c>
      <c r="BV52" s="123"/>
      <c r="BW52" s="123">
        <f t="shared" ca="1" si="3"/>
        <v>26</v>
      </c>
      <c r="BX52" s="123"/>
      <c r="BY52" s="123">
        <f t="shared" ca="1" si="4"/>
        <v>0</v>
      </c>
      <c r="BZ52" s="123"/>
      <c r="CA52" s="123">
        <f t="shared" ca="1" si="5"/>
        <v>0</v>
      </c>
      <c r="CB52" s="528">
        <f t="shared" ca="1" si="6"/>
        <v>0</v>
      </c>
      <c r="CC52" s="123">
        <f t="shared" ca="1" si="70"/>
        <v>0</v>
      </c>
      <c r="CD52" s="125">
        <f t="shared" ca="1" si="71"/>
        <v>0</v>
      </c>
      <c r="CE52" s="125">
        <f t="shared" ca="1" si="72"/>
        <v>1130</v>
      </c>
      <c r="CF52" s="125">
        <f t="shared" ca="1" si="73"/>
        <v>3440</v>
      </c>
      <c r="CG52" s="125">
        <f t="shared" ca="1" si="74"/>
        <v>1371</v>
      </c>
      <c r="CH52" s="125">
        <f t="shared" ca="1" si="75"/>
        <v>319.43</v>
      </c>
      <c r="CI52" s="125">
        <f t="shared" ca="1" si="76"/>
        <v>0</v>
      </c>
      <c r="CJ52" s="125">
        <f t="shared" ca="1" si="77"/>
        <v>0</v>
      </c>
      <c r="CK52" s="125">
        <f t="shared" ca="1" si="78"/>
        <v>0</v>
      </c>
      <c r="CL52" s="125">
        <f t="shared" ca="1" si="79"/>
        <v>3861.65</v>
      </c>
      <c r="CM52" s="125">
        <f t="shared" ca="1" si="80"/>
        <v>8806.4</v>
      </c>
      <c r="CN52" s="125">
        <f t="shared" ca="1" si="81"/>
        <v>18928.48</v>
      </c>
      <c r="CO52" s="125">
        <f t="shared" ca="1" si="82"/>
        <v>0</v>
      </c>
      <c r="CP52" s="125">
        <f t="shared" ca="1" si="83"/>
        <v>0</v>
      </c>
      <c r="CQ52" s="125">
        <f t="shared" ca="1" si="84"/>
        <v>0</v>
      </c>
      <c r="CR52" s="125">
        <f t="shared" ca="1" si="85"/>
        <v>0</v>
      </c>
      <c r="CS52" s="125">
        <f t="shared" ca="1" si="86"/>
        <v>0</v>
      </c>
      <c r="CT52" s="125">
        <f t="shared" ca="1" si="87"/>
        <v>0</v>
      </c>
      <c r="CU52" s="125">
        <f t="shared" ca="1" si="88"/>
        <v>0</v>
      </c>
      <c r="CV52" s="125">
        <f t="shared" ca="1" si="89"/>
        <v>0</v>
      </c>
      <c r="CW52" s="125">
        <f t="shared" ca="1" si="90"/>
        <v>0</v>
      </c>
      <c r="CX52" s="125">
        <f t="shared" ca="1" si="91"/>
        <v>0</v>
      </c>
      <c r="CY52" s="125">
        <f t="shared" ca="1" si="92"/>
        <v>0</v>
      </c>
      <c r="CZ52" s="125">
        <f t="shared" ca="1" si="93"/>
        <v>672.35</v>
      </c>
      <c r="DA52" s="341">
        <f t="shared" ca="1" si="94"/>
        <v>19600.830000000002</v>
      </c>
      <c r="DB52" s="606">
        <f t="shared" ca="1" si="95"/>
        <v>3528.15</v>
      </c>
      <c r="DC52" s="606"/>
      <c r="DD52" s="606">
        <f t="shared" ca="1" si="96"/>
        <v>241.51</v>
      </c>
      <c r="DE52" s="125">
        <f t="shared" ca="1" si="97"/>
        <v>0</v>
      </c>
      <c r="DF52" s="125">
        <f t="shared" ca="1" si="98"/>
        <v>0</v>
      </c>
      <c r="DG52" s="125">
        <f t="shared" ca="1" si="99"/>
        <v>0</v>
      </c>
      <c r="DH52" s="125">
        <f t="shared" ca="1" si="100"/>
        <v>3769.66</v>
      </c>
      <c r="DI52" s="125">
        <f t="shared" ca="1" si="101"/>
        <v>4164.2700000000004</v>
      </c>
      <c r="DJ52" s="125">
        <f t="shared" ca="1" si="102"/>
        <v>3528.15</v>
      </c>
      <c r="DK52" s="125">
        <f t="shared" ca="1" si="103"/>
        <v>19359.32</v>
      </c>
      <c r="DL52" s="125">
        <f t="shared" ca="1" si="104"/>
        <v>0</v>
      </c>
      <c r="DM52" s="125">
        <f t="shared" ca="1" si="105"/>
        <v>0</v>
      </c>
      <c r="DN52" s="340" t="str">
        <f t="shared" ca="1" si="106"/>
        <v xml:space="preserve">30 від 01.03   </v>
      </c>
      <c r="DO52" s="340" t="str">
        <f t="shared" ca="1" si="107"/>
        <v>Парфьонов А.Р.</v>
      </c>
      <c r="DP52" s="340" t="str">
        <f t="shared" ca="1" si="108"/>
        <v>Парфьонов</v>
      </c>
      <c r="DQ52" s="340" t="str">
        <f t="shared" ca="1" si="109"/>
        <v>Андрій</v>
      </c>
      <c r="DR52" s="340" t="str">
        <f t="shared" ca="1" si="112"/>
        <v>Русланович</v>
      </c>
      <c r="DS52" s="340">
        <f t="shared" ca="1" si="110"/>
        <v>3613306370</v>
      </c>
    </row>
    <row r="53" spans="1:123">
      <c r="A53">
        <f t="shared" ca="1" si="7"/>
        <v>50</v>
      </c>
      <c r="B53" t="str">
        <f t="shared" ca="1" si="8"/>
        <v xml:space="preserve">Офіцер </v>
      </c>
      <c r="C53" t="str">
        <f t="shared" ca="1" si="9"/>
        <v>л-т</v>
      </c>
      <c r="D53" t="str">
        <f t="shared" ca="1" si="10"/>
        <v>Ярошевич М.Р.</v>
      </c>
      <c r="E53">
        <f t="shared" ca="1" si="11"/>
        <v>0</v>
      </c>
      <c r="F53">
        <f t="shared" ca="1" si="12"/>
        <v>0</v>
      </c>
      <c r="G53" s="123" t="str">
        <f t="shared" ca="1" si="113"/>
        <v>4.7.2</v>
      </c>
      <c r="H53" s="123" t="str">
        <f t="shared" ca="1" si="113"/>
        <v>4.7.2</v>
      </c>
      <c r="I53" s="123" t="str">
        <f t="shared" ca="1" si="113"/>
        <v>4.7.2</v>
      </c>
      <c r="J53" s="123" t="str">
        <f t="shared" ca="1" si="113"/>
        <v>4.7.2</v>
      </c>
      <c r="K53" s="123" t="str">
        <f t="shared" ca="1" si="113"/>
        <v>4.7.2</v>
      </c>
      <c r="L53" s="123" t="str">
        <f t="shared" ca="1" si="113"/>
        <v>4.7.2</v>
      </c>
      <c r="M53" s="123" t="str">
        <f t="shared" ca="1" si="113"/>
        <v>4.7.2</v>
      </c>
      <c r="N53" s="123" t="str">
        <f t="shared" ca="1" si="113"/>
        <v>4.7.2</v>
      </c>
      <c r="O53" s="123">
        <f t="shared" ca="1" si="14"/>
        <v>12</v>
      </c>
      <c r="P53" s="123">
        <f t="shared" ca="1" si="15"/>
        <v>42915</v>
      </c>
      <c r="Q53" s="123">
        <f t="shared" ca="1" si="16"/>
        <v>0</v>
      </c>
      <c r="R53" s="123">
        <f t="shared" ca="1" si="16"/>
        <v>0</v>
      </c>
      <c r="S53" s="123">
        <f t="shared" ca="1" si="17"/>
        <v>0</v>
      </c>
      <c r="T53" s="123">
        <f t="shared" ca="1" si="18"/>
        <v>0</v>
      </c>
      <c r="U53" s="123">
        <f t="shared" ca="1" si="19"/>
        <v>0</v>
      </c>
      <c r="V53" s="123">
        <f t="shared" ca="1" si="20"/>
        <v>0</v>
      </c>
      <c r="W53" s="123">
        <f t="shared" ca="1" si="21"/>
        <v>0</v>
      </c>
      <c r="X53" s="123">
        <f t="shared" ca="1" si="22"/>
        <v>0</v>
      </c>
      <c r="Y53" s="123">
        <f t="shared" ca="1" si="23"/>
        <v>0</v>
      </c>
      <c r="Z53" s="123">
        <f t="shared" ca="1" si="24"/>
        <v>0</v>
      </c>
      <c r="AA53" s="123">
        <f t="shared" ca="1" si="25"/>
        <v>0</v>
      </c>
      <c r="AB53" s="123">
        <f t="shared" ca="1" si="26"/>
        <v>0</v>
      </c>
      <c r="AC53" s="123">
        <f t="shared" ca="1" si="27"/>
        <v>0</v>
      </c>
      <c r="AD53" s="123">
        <f t="shared" ca="1" si="28"/>
        <v>0</v>
      </c>
      <c r="AE53" s="123">
        <f t="shared" ca="1" si="29"/>
        <v>0</v>
      </c>
      <c r="AF53" s="123">
        <f t="shared" ca="1" si="30"/>
        <v>0</v>
      </c>
      <c r="AG53" s="123">
        <f t="shared" ca="1" si="31"/>
        <v>0</v>
      </c>
      <c r="AH53" s="123">
        <f t="shared" ca="1" si="32"/>
        <v>0</v>
      </c>
      <c r="AI53" s="123">
        <f t="shared" ca="1" si="33"/>
        <v>0</v>
      </c>
      <c r="AJ53" s="123">
        <f t="shared" ca="1" si="34"/>
        <v>0</v>
      </c>
      <c r="AK53" s="123">
        <f t="shared" ca="1" si="35"/>
        <v>0</v>
      </c>
      <c r="AL53" s="123">
        <f t="shared" ca="1" si="36"/>
        <v>0</v>
      </c>
      <c r="AM53" s="123">
        <f t="shared" ca="1" si="37"/>
        <v>0</v>
      </c>
      <c r="AN53" s="123">
        <f t="shared" ca="1" si="38"/>
        <v>0</v>
      </c>
      <c r="AO53" s="123">
        <f t="shared" ca="1" si="39"/>
        <v>0</v>
      </c>
      <c r="AP53" s="123">
        <f t="shared" ca="1" si="40"/>
        <v>0</v>
      </c>
      <c r="AQ53" s="123">
        <f t="shared" ca="1" si="41"/>
        <v>0</v>
      </c>
      <c r="AR53" s="123">
        <f t="shared" ca="1" si="42"/>
        <v>0</v>
      </c>
      <c r="AS53" s="123">
        <f t="shared" ca="1" si="43"/>
        <v>0</v>
      </c>
      <c r="AT53" s="123">
        <f t="shared" ca="1" si="44"/>
        <v>0</v>
      </c>
      <c r="AU53" s="123">
        <f t="shared" ca="1" si="45"/>
        <v>0</v>
      </c>
      <c r="AV53" s="123">
        <f t="shared" ca="1" si="46"/>
        <v>0</v>
      </c>
      <c r="AW53" s="123">
        <f t="shared" ca="1" si="47"/>
        <v>0</v>
      </c>
      <c r="AX53" s="123">
        <f t="shared" ca="1" si="48"/>
        <v>0</v>
      </c>
      <c r="AY53" s="123">
        <f t="shared" ca="1" si="49"/>
        <v>0</v>
      </c>
      <c r="AZ53" s="123">
        <f t="shared" ca="1" si="50"/>
        <v>0</v>
      </c>
      <c r="BA53" s="123">
        <f t="shared" ca="1" si="51"/>
        <v>0</v>
      </c>
      <c r="BB53" s="123">
        <f t="shared" ca="1" si="52"/>
        <v>0</v>
      </c>
      <c r="BC53" s="123">
        <f t="shared" ca="1" si="53"/>
        <v>0</v>
      </c>
      <c r="BD53" s="123">
        <f t="shared" ca="1" si="54"/>
        <v>0</v>
      </c>
      <c r="BE53" s="123">
        <f t="shared" ca="1" si="55"/>
        <v>0</v>
      </c>
      <c r="BF53" s="123">
        <f t="shared" ca="1" si="56"/>
        <v>0</v>
      </c>
      <c r="BG53" s="123">
        <f t="shared" ca="1" si="57"/>
        <v>0</v>
      </c>
      <c r="BH53" s="123">
        <f t="shared" ca="1" si="58"/>
        <v>0</v>
      </c>
      <c r="BI53" s="123">
        <f t="shared" ca="1" si="59"/>
        <v>0</v>
      </c>
      <c r="BJ53" s="123">
        <f t="shared" ca="1" si="60"/>
        <v>0</v>
      </c>
      <c r="BK53" s="123">
        <f t="shared" ca="1" si="61"/>
        <v>0</v>
      </c>
      <c r="BL53" s="123">
        <f t="shared" ca="1" si="62"/>
        <v>0</v>
      </c>
      <c r="BM53" s="123">
        <f t="shared" ca="1" si="63"/>
        <v>0</v>
      </c>
      <c r="BN53" s="123">
        <f t="shared" ca="1" si="64"/>
        <v>0.65</v>
      </c>
      <c r="BO53" s="123">
        <f t="shared" ca="1" si="65"/>
        <v>28</v>
      </c>
      <c r="BP53" s="340">
        <f t="shared" ca="1" si="66"/>
        <v>0</v>
      </c>
      <c r="BQ53" s="123">
        <f t="shared" ca="1" si="67"/>
        <v>0</v>
      </c>
      <c r="BR53" s="123">
        <f t="shared" ca="1" si="68"/>
        <v>0</v>
      </c>
      <c r="BS53" s="123">
        <f t="shared" ca="1" si="69"/>
        <v>0</v>
      </c>
      <c r="BT53" s="123">
        <f t="shared" ca="1" si="1"/>
        <v>0</v>
      </c>
      <c r="BU53" s="123">
        <f t="shared" ca="1" si="2"/>
        <v>0</v>
      </c>
      <c r="BV53" s="123"/>
      <c r="BW53" s="123">
        <f t="shared" ca="1" si="3"/>
        <v>26</v>
      </c>
      <c r="BX53" s="123"/>
      <c r="BY53" s="123">
        <f t="shared" ca="1" si="4"/>
        <v>0</v>
      </c>
      <c r="BZ53" s="123"/>
      <c r="CA53" s="123">
        <f t="shared" ca="1" si="5"/>
        <v>0</v>
      </c>
      <c r="CB53" s="528">
        <f t="shared" ca="1" si="6"/>
        <v>0</v>
      </c>
      <c r="CC53" s="123">
        <f t="shared" ca="1" si="70"/>
        <v>0</v>
      </c>
      <c r="CD53" s="125">
        <f t="shared" ca="1" si="71"/>
        <v>0</v>
      </c>
      <c r="CE53" s="125">
        <f t="shared" ca="1" si="72"/>
        <v>1130</v>
      </c>
      <c r="CF53" s="125">
        <f t="shared" ca="1" si="73"/>
        <v>3440</v>
      </c>
      <c r="CG53" s="125">
        <f t="shared" ca="1" si="74"/>
        <v>1142.5</v>
      </c>
      <c r="CH53" s="125">
        <f t="shared" ca="1" si="75"/>
        <v>319.43</v>
      </c>
      <c r="CI53" s="125">
        <f t="shared" ca="1" si="76"/>
        <v>0</v>
      </c>
      <c r="CJ53" s="125">
        <f t="shared" ca="1" si="77"/>
        <v>0</v>
      </c>
      <c r="CK53" s="125">
        <f t="shared" ca="1" si="78"/>
        <v>0</v>
      </c>
      <c r="CL53" s="125">
        <f t="shared" ca="1" si="79"/>
        <v>3713.13</v>
      </c>
      <c r="CM53" s="125">
        <f t="shared" ca="1" si="80"/>
        <v>8806.4</v>
      </c>
      <c r="CN53" s="125">
        <f t="shared" ca="1" si="81"/>
        <v>18551.46</v>
      </c>
      <c r="CO53" s="125">
        <f t="shared" ca="1" si="82"/>
        <v>0</v>
      </c>
      <c r="CP53" s="125">
        <f t="shared" ca="1" si="83"/>
        <v>0</v>
      </c>
      <c r="CQ53" s="125">
        <f t="shared" ca="1" si="84"/>
        <v>0</v>
      </c>
      <c r="CR53" s="125">
        <f t="shared" ca="1" si="85"/>
        <v>0</v>
      </c>
      <c r="CS53" s="125">
        <f t="shared" ca="1" si="86"/>
        <v>0</v>
      </c>
      <c r="CT53" s="125">
        <f t="shared" ca="1" si="87"/>
        <v>0</v>
      </c>
      <c r="CU53" s="125">
        <f t="shared" ca="1" si="88"/>
        <v>0</v>
      </c>
      <c r="CV53" s="125">
        <f t="shared" ca="1" si="89"/>
        <v>0</v>
      </c>
      <c r="CW53" s="125">
        <f t="shared" ca="1" si="90"/>
        <v>0</v>
      </c>
      <c r="CX53" s="125">
        <f t="shared" ca="1" si="91"/>
        <v>0</v>
      </c>
      <c r="CY53" s="125">
        <f t="shared" ca="1" si="92"/>
        <v>0</v>
      </c>
      <c r="CZ53" s="125">
        <f t="shared" ca="1" si="93"/>
        <v>672.35</v>
      </c>
      <c r="DA53" s="341">
        <f t="shared" ca="1" si="94"/>
        <v>19223.810000000001</v>
      </c>
      <c r="DB53" s="606">
        <f t="shared" ca="1" si="95"/>
        <v>3460.29</v>
      </c>
      <c r="DC53" s="606"/>
      <c r="DD53" s="606">
        <f t="shared" ca="1" si="96"/>
        <v>236.86</v>
      </c>
      <c r="DE53" s="125">
        <f t="shared" ca="1" si="97"/>
        <v>0</v>
      </c>
      <c r="DF53" s="125">
        <f t="shared" ca="1" si="98"/>
        <v>0</v>
      </c>
      <c r="DG53" s="125">
        <f t="shared" ca="1" si="99"/>
        <v>0</v>
      </c>
      <c r="DH53" s="125">
        <f t="shared" ca="1" si="100"/>
        <v>3697.15</v>
      </c>
      <c r="DI53" s="125">
        <f t="shared" ca="1" si="101"/>
        <v>4081.32</v>
      </c>
      <c r="DJ53" s="125">
        <f t="shared" ca="1" si="102"/>
        <v>3460.29</v>
      </c>
      <c r="DK53" s="125">
        <f t="shared" ca="1" si="103"/>
        <v>18986.95</v>
      </c>
      <c r="DL53" s="125">
        <f t="shared" ca="1" si="104"/>
        <v>0</v>
      </c>
      <c r="DM53" s="125">
        <f t="shared" ca="1" si="105"/>
        <v>0</v>
      </c>
      <c r="DN53" s="340" t="str">
        <f t="shared" ca="1" si="106"/>
        <v xml:space="preserve">30 від 01.03   </v>
      </c>
      <c r="DO53" s="340" t="str">
        <f t="shared" ca="1" si="107"/>
        <v>Ярошевич М.Р.</v>
      </c>
      <c r="DP53" s="340" t="str">
        <f t="shared" ca="1" si="108"/>
        <v>Ярошевич</v>
      </c>
      <c r="DQ53" s="340" t="str">
        <f t="shared" ca="1" si="109"/>
        <v>Михайло</v>
      </c>
      <c r="DR53" s="340" t="str">
        <f t="shared" ca="1" si="112"/>
        <v>Ростиславович</v>
      </c>
      <c r="DS53" s="340">
        <f t="shared" ca="1" si="110"/>
        <v>3575211938</v>
      </c>
    </row>
    <row r="54" spans="1:123">
      <c r="A54">
        <f t="shared" ca="1" si="7"/>
        <v>51</v>
      </c>
      <c r="B54" t="str">
        <f t="shared" ca="1" si="8"/>
        <v xml:space="preserve">Офіцер </v>
      </c>
      <c r="C54" t="str">
        <f t="shared" ca="1" si="9"/>
        <v>л-т</v>
      </c>
      <c r="D54" t="str">
        <f t="shared" ca="1" si="10"/>
        <v>Беспечний А.В.</v>
      </c>
      <c r="E54">
        <f t="shared" ca="1" si="11"/>
        <v>0</v>
      </c>
      <c r="F54">
        <f t="shared" ca="1" si="12"/>
        <v>0</v>
      </c>
      <c r="G54" s="123" t="str">
        <f t="shared" ca="1" si="113"/>
        <v>8.1.7</v>
      </c>
      <c r="H54" s="123" t="str">
        <f t="shared" ca="1" si="113"/>
        <v>8.1.7</v>
      </c>
      <c r="I54" s="123" t="str">
        <f t="shared" ca="1" si="113"/>
        <v>8.1.7</v>
      </c>
      <c r="J54" s="123" t="str">
        <f t="shared" ca="1" si="113"/>
        <v>8.1.7</v>
      </c>
      <c r="K54" s="123" t="str">
        <f t="shared" ca="1" si="113"/>
        <v>8.1.7</v>
      </c>
      <c r="L54" s="123" t="str">
        <f t="shared" ca="1" si="113"/>
        <v>8.1.7</v>
      </c>
      <c r="M54" s="123" t="str">
        <f t="shared" ca="1" si="113"/>
        <v>8.1.7</v>
      </c>
      <c r="N54" s="123" t="str">
        <f t="shared" ca="1" si="113"/>
        <v>8.1.7</v>
      </c>
      <c r="O54" s="123">
        <f t="shared" ca="1" si="14"/>
        <v>12</v>
      </c>
      <c r="P54" s="123">
        <f t="shared" ca="1" si="15"/>
        <v>41632</v>
      </c>
      <c r="Q54" s="123">
        <f t="shared" ca="1" si="16"/>
        <v>0</v>
      </c>
      <c r="R54" s="123">
        <f t="shared" ca="1" si="16"/>
        <v>0</v>
      </c>
      <c r="S54" s="123">
        <f t="shared" ca="1" si="17"/>
        <v>0</v>
      </c>
      <c r="T54" s="123">
        <f t="shared" ca="1" si="18"/>
        <v>0</v>
      </c>
      <c r="U54" s="123">
        <f t="shared" ca="1" si="19"/>
        <v>0</v>
      </c>
      <c r="V54" s="123">
        <f t="shared" ca="1" si="20"/>
        <v>0</v>
      </c>
      <c r="W54" s="123">
        <f t="shared" ca="1" si="21"/>
        <v>0</v>
      </c>
      <c r="X54" s="123">
        <f t="shared" ca="1" si="22"/>
        <v>0</v>
      </c>
      <c r="Y54" s="123">
        <f t="shared" ca="1" si="23"/>
        <v>0</v>
      </c>
      <c r="Z54" s="123">
        <f t="shared" ca="1" si="24"/>
        <v>0</v>
      </c>
      <c r="AA54" s="123">
        <f t="shared" ca="1" si="25"/>
        <v>0</v>
      </c>
      <c r="AB54" s="123">
        <f t="shared" ca="1" si="26"/>
        <v>0</v>
      </c>
      <c r="AC54" s="123">
        <f t="shared" ca="1" si="27"/>
        <v>0</v>
      </c>
      <c r="AD54" s="123">
        <f t="shared" ca="1" si="28"/>
        <v>0</v>
      </c>
      <c r="AE54" s="123">
        <f t="shared" ca="1" si="29"/>
        <v>0</v>
      </c>
      <c r="AF54" s="123">
        <f t="shared" ca="1" si="30"/>
        <v>0</v>
      </c>
      <c r="AG54" s="123">
        <f t="shared" ca="1" si="31"/>
        <v>0</v>
      </c>
      <c r="AH54" s="123">
        <f t="shared" ca="1" si="32"/>
        <v>0</v>
      </c>
      <c r="AI54" s="123">
        <f t="shared" ca="1" si="33"/>
        <v>0</v>
      </c>
      <c r="AJ54" s="123">
        <f t="shared" ca="1" si="34"/>
        <v>0</v>
      </c>
      <c r="AK54" s="123">
        <f t="shared" ca="1" si="35"/>
        <v>0</v>
      </c>
      <c r="AL54" s="123">
        <f t="shared" ca="1" si="36"/>
        <v>0</v>
      </c>
      <c r="AM54" s="123">
        <f t="shared" ca="1" si="37"/>
        <v>0</v>
      </c>
      <c r="AN54" s="123">
        <f t="shared" ca="1" si="38"/>
        <v>0</v>
      </c>
      <c r="AO54" s="123">
        <f t="shared" ca="1" si="39"/>
        <v>0</v>
      </c>
      <c r="AP54" s="123">
        <f t="shared" ca="1" si="40"/>
        <v>0</v>
      </c>
      <c r="AQ54" s="123">
        <f t="shared" ca="1" si="41"/>
        <v>0</v>
      </c>
      <c r="AR54" s="123">
        <f t="shared" ca="1" si="42"/>
        <v>0</v>
      </c>
      <c r="AS54" s="123">
        <f t="shared" ca="1" si="43"/>
        <v>0</v>
      </c>
      <c r="AT54" s="123">
        <f t="shared" ca="1" si="44"/>
        <v>0</v>
      </c>
      <c r="AU54" s="123">
        <f t="shared" ca="1" si="45"/>
        <v>0</v>
      </c>
      <c r="AV54" s="123">
        <f t="shared" ca="1" si="46"/>
        <v>0</v>
      </c>
      <c r="AW54" s="123">
        <f t="shared" ca="1" si="47"/>
        <v>0</v>
      </c>
      <c r="AX54" s="123">
        <f t="shared" ca="1" si="48"/>
        <v>0</v>
      </c>
      <c r="AY54" s="123">
        <f t="shared" ca="1" si="49"/>
        <v>0</v>
      </c>
      <c r="AZ54" s="123">
        <f t="shared" ca="1" si="50"/>
        <v>0</v>
      </c>
      <c r="BA54" s="123">
        <f t="shared" ca="1" si="51"/>
        <v>0</v>
      </c>
      <c r="BB54" s="123">
        <f t="shared" ca="1" si="52"/>
        <v>0</v>
      </c>
      <c r="BC54" s="123">
        <f t="shared" ca="1" si="53"/>
        <v>0</v>
      </c>
      <c r="BD54" s="123">
        <f t="shared" ca="1" si="54"/>
        <v>0</v>
      </c>
      <c r="BE54" s="123">
        <f t="shared" ca="1" si="55"/>
        <v>0</v>
      </c>
      <c r="BF54" s="123">
        <f t="shared" ca="1" si="56"/>
        <v>0</v>
      </c>
      <c r="BG54" s="123">
        <f t="shared" ca="1" si="57"/>
        <v>0</v>
      </c>
      <c r="BH54" s="123">
        <f t="shared" ca="1" si="58"/>
        <v>0</v>
      </c>
      <c r="BI54" s="123">
        <f t="shared" ca="1" si="59"/>
        <v>0</v>
      </c>
      <c r="BJ54" s="123">
        <f t="shared" ca="1" si="60"/>
        <v>0</v>
      </c>
      <c r="BK54" s="123">
        <f t="shared" ca="1" si="61"/>
        <v>0</v>
      </c>
      <c r="BL54" s="123">
        <f t="shared" ca="1" si="62"/>
        <v>0</v>
      </c>
      <c r="BM54" s="123">
        <f t="shared" ca="1" si="63"/>
        <v>0</v>
      </c>
      <c r="BN54" s="123">
        <f t="shared" ca="1" si="64"/>
        <v>0.65</v>
      </c>
      <c r="BO54" s="123">
        <f t="shared" ca="1" si="65"/>
        <v>28</v>
      </c>
      <c r="BP54" s="340">
        <f t="shared" ca="1" si="66"/>
        <v>0</v>
      </c>
      <c r="BQ54" s="123">
        <f t="shared" ca="1" si="67"/>
        <v>0</v>
      </c>
      <c r="BR54" s="123">
        <f t="shared" ca="1" si="68"/>
        <v>0</v>
      </c>
      <c r="BS54" s="123">
        <f t="shared" ca="1" si="69"/>
        <v>0</v>
      </c>
      <c r="BT54" s="123">
        <f t="shared" ca="1" si="1"/>
        <v>0</v>
      </c>
      <c r="BU54" s="123">
        <f t="shared" ca="1" si="2"/>
        <v>0</v>
      </c>
      <c r="BV54" s="123"/>
      <c r="BW54" s="123">
        <f t="shared" ca="1" si="3"/>
        <v>26</v>
      </c>
      <c r="BX54" s="123"/>
      <c r="BY54" s="123">
        <f t="shared" ca="1" si="4"/>
        <v>0</v>
      </c>
      <c r="BZ54" s="123"/>
      <c r="CA54" s="123">
        <f t="shared" ca="1" si="5"/>
        <v>0</v>
      </c>
      <c r="CB54" s="528">
        <f t="shared" ca="1" si="6"/>
        <v>0</v>
      </c>
      <c r="CC54" s="123">
        <f t="shared" ca="1" si="70"/>
        <v>0</v>
      </c>
      <c r="CD54" s="125">
        <f t="shared" ca="1" si="71"/>
        <v>0</v>
      </c>
      <c r="CE54" s="125">
        <f t="shared" ca="1" si="72"/>
        <v>1130</v>
      </c>
      <c r="CF54" s="125">
        <f t="shared" ca="1" si="73"/>
        <v>3440</v>
      </c>
      <c r="CG54" s="125">
        <f t="shared" ca="1" si="74"/>
        <v>1371</v>
      </c>
      <c r="CH54" s="125">
        <f t="shared" ca="1" si="75"/>
        <v>319.43</v>
      </c>
      <c r="CI54" s="125">
        <f t="shared" ca="1" si="76"/>
        <v>0</v>
      </c>
      <c r="CJ54" s="125">
        <f t="shared" ca="1" si="77"/>
        <v>0</v>
      </c>
      <c r="CK54" s="125">
        <f t="shared" ca="1" si="78"/>
        <v>0</v>
      </c>
      <c r="CL54" s="125">
        <f t="shared" ca="1" si="79"/>
        <v>3861.65</v>
      </c>
      <c r="CM54" s="125">
        <f t="shared" ca="1" si="80"/>
        <v>8806.4</v>
      </c>
      <c r="CN54" s="125">
        <f t="shared" ca="1" si="81"/>
        <v>18928.48</v>
      </c>
      <c r="CO54" s="125">
        <f t="shared" ca="1" si="82"/>
        <v>0</v>
      </c>
      <c r="CP54" s="125">
        <f t="shared" ca="1" si="83"/>
        <v>0</v>
      </c>
      <c r="CQ54" s="125">
        <f t="shared" ca="1" si="84"/>
        <v>0</v>
      </c>
      <c r="CR54" s="125">
        <f t="shared" ca="1" si="85"/>
        <v>0</v>
      </c>
      <c r="CS54" s="125">
        <f t="shared" ca="1" si="86"/>
        <v>0</v>
      </c>
      <c r="CT54" s="125">
        <f t="shared" ca="1" si="87"/>
        <v>0</v>
      </c>
      <c r="CU54" s="125">
        <f t="shared" ca="1" si="88"/>
        <v>0</v>
      </c>
      <c r="CV54" s="125">
        <f t="shared" ca="1" si="89"/>
        <v>0</v>
      </c>
      <c r="CW54" s="125">
        <f t="shared" ca="1" si="90"/>
        <v>0</v>
      </c>
      <c r="CX54" s="125">
        <f t="shared" ca="1" si="91"/>
        <v>0</v>
      </c>
      <c r="CY54" s="125">
        <f t="shared" ca="1" si="92"/>
        <v>0</v>
      </c>
      <c r="CZ54" s="125">
        <f t="shared" ca="1" si="93"/>
        <v>672.35</v>
      </c>
      <c r="DA54" s="341">
        <f t="shared" ca="1" si="94"/>
        <v>19600.830000000002</v>
      </c>
      <c r="DB54" s="606">
        <f t="shared" ca="1" si="95"/>
        <v>3528.15</v>
      </c>
      <c r="DC54" s="606"/>
      <c r="DD54" s="606">
        <f t="shared" ca="1" si="96"/>
        <v>241.51</v>
      </c>
      <c r="DE54" s="125">
        <f t="shared" ca="1" si="97"/>
        <v>0</v>
      </c>
      <c r="DF54" s="125">
        <f t="shared" ca="1" si="98"/>
        <v>0</v>
      </c>
      <c r="DG54" s="125">
        <f t="shared" ca="1" si="99"/>
        <v>0</v>
      </c>
      <c r="DH54" s="125">
        <f t="shared" ca="1" si="100"/>
        <v>3769.66</v>
      </c>
      <c r="DI54" s="125">
        <f t="shared" ca="1" si="101"/>
        <v>4164.2700000000004</v>
      </c>
      <c r="DJ54" s="125">
        <f t="shared" ca="1" si="102"/>
        <v>3528.15</v>
      </c>
      <c r="DK54" s="125">
        <f t="shared" ca="1" si="103"/>
        <v>19359.32</v>
      </c>
      <c r="DL54" s="125">
        <f t="shared" ca="1" si="104"/>
        <v>0</v>
      </c>
      <c r="DM54" s="125">
        <f t="shared" ca="1" si="105"/>
        <v>0</v>
      </c>
      <c r="DN54" s="340" t="str">
        <f t="shared" ca="1" si="106"/>
        <v xml:space="preserve">30 від 01.03   </v>
      </c>
      <c r="DO54" s="340" t="str">
        <f t="shared" ca="1" si="107"/>
        <v>Беспечний А.В.</v>
      </c>
      <c r="DP54" s="340" t="str">
        <f t="shared" ca="1" si="108"/>
        <v>Беспечний</v>
      </c>
      <c r="DQ54" s="340" t="str">
        <f t="shared" ca="1" si="109"/>
        <v>Андрій</v>
      </c>
      <c r="DR54" s="340" t="str">
        <f t="shared" ca="1" si="112"/>
        <v>Валерійович</v>
      </c>
      <c r="DS54" s="340">
        <f t="shared" ca="1" si="110"/>
        <v>3477107070</v>
      </c>
    </row>
    <row r="55" spans="1:123">
      <c r="A55">
        <f t="shared" ca="1" si="7"/>
        <v>52</v>
      </c>
      <c r="B55" t="str">
        <f t="shared" ca="1" si="8"/>
        <v>Офіцер</v>
      </c>
      <c r="C55">
        <f t="shared" ca="1" si="9"/>
        <v>0</v>
      </c>
      <c r="D55" t="str">
        <f t="shared" ca="1" si="10"/>
        <v>ВАКАНТ</v>
      </c>
      <c r="E55">
        <f t="shared" ca="1" si="11"/>
        <v>0</v>
      </c>
      <c r="F55">
        <f t="shared" ca="1" si="12"/>
        <v>0</v>
      </c>
      <c r="G55" s="123" t="str">
        <f t="shared" ca="1" si="113"/>
        <v>0.0.0</v>
      </c>
      <c r="H55" s="123" t="str">
        <f t="shared" ca="1" si="113"/>
        <v>0.0.0</v>
      </c>
      <c r="I55" s="123" t="str">
        <f t="shared" ca="1" si="113"/>
        <v>0.0.0</v>
      </c>
      <c r="J55" s="123" t="str">
        <f t="shared" ca="1" si="113"/>
        <v>0.0.0</v>
      </c>
      <c r="K55" s="123" t="str">
        <f t="shared" ca="1" si="113"/>
        <v>0.0.0</v>
      </c>
      <c r="L55" s="123" t="str">
        <f t="shared" ca="1" si="113"/>
        <v>0.0.0</v>
      </c>
      <c r="M55" s="123" t="str">
        <f t="shared" ca="1" si="113"/>
        <v>0.0.0</v>
      </c>
      <c r="N55" s="123" t="str">
        <f t="shared" ca="1" si="113"/>
        <v>0.0.0</v>
      </c>
      <c r="O55" s="123">
        <f t="shared" ca="1" si="14"/>
        <v>12</v>
      </c>
      <c r="P55" s="123">
        <f t="shared" ca="1" si="15"/>
        <v>0</v>
      </c>
      <c r="Q55" s="123">
        <f t="shared" ca="1" si="16"/>
        <v>0</v>
      </c>
      <c r="R55" s="123">
        <f t="shared" ca="1" si="16"/>
        <v>0</v>
      </c>
      <c r="S55" s="123">
        <f t="shared" ca="1" si="17"/>
        <v>0</v>
      </c>
      <c r="T55" s="123">
        <f t="shared" ca="1" si="18"/>
        <v>0</v>
      </c>
      <c r="U55" s="123">
        <f t="shared" ca="1" si="19"/>
        <v>0</v>
      </c>
      <c r="V55" s="123">
        <f t="shared" ca="1" si="20"/>
        <v>0</v>
      </c>
      <c r="W55" s="123">
        <f t="shared" ca="1" si="21"/>
        <v>0</v>
      </c>
      <c r="X55" s="123">
        <f t="shared" ca="1" si="22"/>
        <v>0</v>
      </c>
      <c r="Y55" s="123">
        <f t="shared" ca="1" si="23"/>
        <v>0</v>
      </c>
      <c r="Z55" s="123">
        <f t="shared" ca="1" si="24"/>
        <v>0</v>
      </c>
      <c r="AA55" s="123">
        <f t="shared" ca="1" si="25"/>
        <v>0</v>
      </c>
      <c r="AB55" s="123">
        <f t="shared" ca="1" si="26"/>
        <v>0</v>
      </c>
      <c r="AC55" s="123">
        <f t="shared" ca="1" si="27"/>
        <v>0</v>
      </c>
      <c r="AD55" s="123">
        <f t="shared" ca="1" si="28"/>
        <v>0</v>
      </c>
      <c r="AE55" s="123">
        <f t="shared" ca="1" si="29"/>
        <v>0</v>
      </c>
      <c r="AF55" s="123">
        <f t="shared" ca="1" si="30"/>
        <v>0</v>
      </c>
      <c r="AG55" s="123">
        <f t="shared" ca="1" si="31"/>
        <v>0</v>
      </c>
      <c r="AH55" s="123">
        <f t="shared" ca="1" si="32"/>
        <v>0</v>
      </c>
      <c r="AI55" s="123">
        <f t="shared" ca="1" si="33"/>
        <v>0</v>
      </c>
      <c r="AJ55" s="123">
        <f t="shared" ca="1" si="34"/>
        <v>0</v>
      </c>
      <c r="AK55" s="123">
        <f t="shared" ca="1" si="35"/>
        <v>0</v>
      </c>
      <c r="AL55" s="123">
        <f t="shared" ca="1" si="36"/>
        <v>0</v>
      </c>
      <c r="AM55" s="123">
        <f t="shared" ca="1" si="37"/>
        <v>0</v>
      </c>
      <c r="AN55" s="123">
        <f t="shared" ca="1" si="38"/>
        <v>0</v>
      </c>
      <c r="AO55" s="123">
        <f t="shared" ca="1" si="39"/>
        <v>0</v>
      </c>
      <c r="AP55" s="123">
        <f t="shared" ca="1" si="40"/>
        <v>0</v>
      </c>
      <c r="AQ55" s="123">
        <f t="shared" ca="1" si="41"/>
        <v>0</v>
      </c>
      <c r="AR55" s="123">
        <f t="shared" ca="1" si="42"/>
        <v>0</v>
      </c>
      <c r="AS55" s="123">
        <f t="shared" ca="1" si="43"/>
        <v>0</v>
      </c>
      <c r="AT55" s="123">
        <f t="shared" ca="1" si="44"/>
        <v>0</v>
      </c>
      <c r="AU55" s="123">
        <f t="shared" ca="1" si="45"/>
        <v>0</v>
      </c>
      <c r="AV55" s="123">
        <f t="shared" ca="1" si="46"/>
        <v>0</v>
      </c>
      <c r="AW55" s="123">
        <f t="shared" ca="1" si="47"/>
        <v>0</v>
      </c>
      <c r="AX55" s="123">
        <f t="shared" ca="1" si="48"/>
        <v>0</v>
      </c>
      <c r="AY55" s="123">
        <f t="shared" ca="1" si="49"/>
        <v>0</v>
      </c>
      <c r="AZ55" s="123">
        <f t="shared" ca="1" si="50"/>
        <v>0</v>
      </c>
      <c r="BA55" s="123">
        <f t="shared" ca="1" si="51"/>
        <v>0</v>
      </c>
      <c r="BB55" s="123">
        <f t="shared" ca="1" si="52"/>
        <v>0</v>
      </c>
      <c r="BC55" s="123">
        <f t="shared" ca="1" si="53"/>
        <v>0</v>
      </c>
      <c r="BD55" s="123">
        <f t="shared" ca="1" si="54"/>
        <v>0</v>
      </c>
      <c r="BE55" s="123">
        <f t="shared" ca="1" si="55"/>
        <v>0</v>
      </c>
      <c r="BF55" s="123">
        <f t="shared" ca="1" si="56"/>
        <v>0</v>
      </c>
      <c r="BG55" s="123">
        <f t="shared" ca="1" si="57"/>
        <v>0</v>
      </c>
      <c r="BH55" s="123">
        <f t="shared" ca="1" si="58"/>
        <v>0</v>
      </c>
      <c r="BI55" s="123">
        <f t="shared" ca="1" si="59"/>
        <v>0</v>
      </c>
      <c r="BJ55" s="123">
        <f t="shared" ca="1" si="60"/>
        <v>0</v>
      </c>
      <c r="BK55" s="123">
        <f t="shared" ca="1" si="61"/>
        <v>0</v>
      </c>
      <c r="BL55" s="123">
        <f t="shared" ca="1" si="62"/>
        <v>0</v>
      </c>
      <c r="BM55" s="123">
        <f t="shared" ca="1" si="63"/>
        <v>0</v>
      </c>
      <c r="BN55" s="123">
        <f t="shared" ca="1" si="64"/>
        <v>0.65</v>
      </c>
      <c r="BO55" s="123">
        <f t="shared" ca="1" si="65"/>
        <v>28</v>
      </c>
      <c r="BP55" s="340">
        <f t="shared" ca="1" si="66"/>
        <v>0</v>
      </c>
      <c r="BQ55" s="123">
        <f t="shared" ca="1" si="67"/>
        <v>0</v>
      </c>
      <c r="BR55" s="123">
        <f t="shared" ca="1" si="68"/>
        <v>0</v>
      </c>
      <c r="BS55" s="123">
        <f t="shared" ca="1" si="69"/>
        <v>0</v>
      </c>
      <c r="BT55" s="123">
        <f t="shared" ca="1" si="1"/>
        <v>0</v>
      </c>
      <c r="BU55" s="123">
        <f t="shared" ca="1" si="2"/>
        <v>0</v>
      </c>
      <c r="BV55" s="123"/>
      <c r="BW55" s="123">
        <f t="shared" ca="1" si="3"/>
        <v>0</v>
      </c>
      <c r="BX55" s="123"/>
      <c r="BY55" s="123">
        <f t="shared" ca="1" si="4"/>
        <v>0</v>
      </c>
      <c r="BZ55" s="123"/>
      <c r="CA55" s="123">
        <f t="shared" ca="1" si="5"/>
        <v>0</v>
      </c>
      <c r="CB55" s="528">
        <f t="shared" ca="1" si="6"/>
        <v>0</v>
      </c>
      <c r="CC55" s="123">
        <f t="shared" ca="1" si="70"/>
        <v>0</v>
      </c>
      <c r="CD55" s="125">
        <f t="shared" ca="1" si="71"/>
        <v>0</v>
      </c>
      <c r="CE55" s="125">
        <f t="shared" ca="1" si="72"/>
        <v>0</v>
      </c>
      <c r="CF55" s="125">
        <f t="shared" ca="1" si="73"/>
        <v>0</v>
      </c>
      <c r="CG55" s="125">
        <f t="shared" ca="1" si="74"/>
        <v>0</v>
      </c>
      <c r="CH55" s="125">
        <f t="shared" ca="1" si="75"/>
        <v>0</v>
      </c>
      <c r="CI55" s="125">
        <f t="shared" ca="1" si="76"/>
        <v>0</v>
      </c>
      <c r="CJ55" s="125">
        <f t="shared" ca="1" si="77"/>
        <v>0</v>
      </c>
      <c r="CK55" s="125">
        <f t="shared" ca="1" si="78"/>
        <v>0</v>
      </c>
      <c r="CL55" s="125">
        <f t="shared" ca="1" si="79"/>
        <v>0</v>
      </c>
      <c r="CM55" s="125">
        <f t="shared" ca="1" si="80"/>
        <v>0</v>
      </c>
      <c r="CN55" s="125">
        <f t="shared" ca="1" si="81"/>
        <v>0</v>
      </c>
      <c r="CO55" s="125">
        <f t="shared" ca="1" si="82"/>
        <v>0</v>
      </c>
      <c r="CP55" s="125">
        <f t="shared" ca="1" si="83"/>
        <v>0</v>
      </c>
      <c r="CQ55" s="125">
        <f t="shared" ca="1" si="84"/>
        <v>0</v>
      </c>
      <c r="CR55" s="125">
        <f t="shared" ca="1" si="85"/>
        <v>0</v>
      </c>
      <c r="CS55" s="125">
        <f t="shared" ca="1" si="86"/>
        <v>0</v>
      </c>
      <c r="CT55" s="125">
        <f t="shared" ca="1" si="87"/>
        <v>0</v>
      </c>
      <c r="CU55" s="125">
        <f t="shared" ca="1" si="88"/>
        <v>0</v>
      </c>
      <c r="CV55" s="125">
        <f t="shared" ca="1" si="89"/>
        <v>0</v>
      </c>
      <c r="CW55" s="125">
        <f t="shared" ca="1" si="90"/>
        <v>0</v>
      </c>
      <c r="CX55" s="125">
        <f t="shared" ca="1" si="91"/>
        <v>0</v>
      </c>
      <c r="CY55" s="125">
        <f t="shared" ca="1" si="92"/>
        <v>0</v>
      </c>
      <c r="CZ55" s="125">
        <f t="shared" ca="1" si="93"/>
        <v>0</v>
      </c>
      <c r="DA55" s="341">
        <f t="shared" ca="1" si="94"/>
        <v>0</v>
      </c>
      <c r="DB55" s="606">
        <f t="shared" ca="1" si="95"/>
        <v>0</v>
      </c>
      <c r="DC55" s="606"/>
      <c r="DD55" s="606">
        <f t="shared" ca="1" si="96"/>
        <v>0</v>
      </c>
      <c r="DE55" s="125">
        <f t="shared" ca="1" si="97"/>
        <v>0</v>
      </c>
      <c r="DF55" s="125">
        <f t="shared" ca="1" si="98"/>
        <v>0</v>
      </c>
      <c r="DG55" s="125">
        <f t="shared" ca="1" si="99"/>
        <v>0</v>
      </c>
      <c r="DH55" s="125">
        <f t="shared" ca="1" si="100"/>
        <v>0</v>
      </c>
      <c r="DI55" s="125">
        <f t="shared" ca="1" si="101"/>
        <v>0</v>
      </c>
      <c r="DJ55" s="125">
        <f t="shared" ca="1" si="102"/>
        <v>0</v>
      </c>
      <c r="DK55" s="125">
        <f t="shared" ca="1" si="103"/>
        <v>0</v>
      </c>
      <c r="DL55" s="125">
        <f t="shared" ca="1" si="104"/>
        <v>0</v>
      </c>
      <c r="DM55" s="125">
        <f t="shared" ca="1" si="105"/>
        <v>0</v>
      </c>
      <c r="DN55" s="340" t="str">
        <f t="shared" ca="1" si="106"/>
        <v xml:space="preserve">    </v>
      </c>
      <c r="DO55" s="340" t="str">
        <f t="shared" ca="1" si="107"/>
        <v>ВАКАНТ</v>
      </c>
      <c r="DP55" s="340">
        <f t="shared" ca="1" si="108"/>
        <v>0</v>
      </c>
      <c r="DQ55" s="340">
        <f t="shared" ca="1" si="109"/>
        <v>0</v>
      </c>
      <c r="DR55" s="340">
        <f t="shared" ca="1" si="112"/>
        <v>0</v>
      </c>
      <c r="DS55" s="340">
        <f t="shared" ca="1" si="110"/>
        <v>0</v>
      </c>
    </row>
    <row r="56" spans="1:123">
      <c r="A56">
        <f t="shared" ca="1" si="7"/>
        <v>53</v>
      </c>
      <c r="B56" t="str">
        <f t="shared" ca="1" si="8"/>
        <v>Офіцер</v>
      </c>
      <c r="C56">
        <f t="shared" ca="1" si="9"/>
        <v>0</v>
      </c>
      <c r="D56" t="str">
        <f t="shared" ca="1" si="10"/>
        <v>ВАКАНТ</v>
      </c>
      <c r="E56">
        <f t="shared" ca="1" si="11"/>
        <v>0</v>
      </c>
      <c r="F56">
        <f t="shared" ca="1" si="12"/>
        <v>0</v>
      </c>
      <c r="G56" s="123" t="str">
        <f t="shared" ca="1" si="113"/>
        <v>0.0.0</v>
      </c>
      <c r="H56" s="123" t="str">
        <f t="shared" ca="1" si="113"/>
        <v>0.0.0</v>
      </c>
      <c r="I56" s="123" t="str">
        <f t="shared" ca="1" si="113"/>
        <v>0.0.0</v>
      </c>
      <c r="J56" s="123" t="str">
        <f t="shared" ca="1" si="113"/>
        <v>0.0.0</v>
      </c>
      <c r="K56" s="123" t="str">
        <f t="shared" ca="1" si="113"/>
        <v>0.0.0</v>
      </c>
      <c r="L56" s="123" t="str">
        <f t="shared" ca="1" si="113"/>
        <v>0.0.0</v>
      </c>
      <c r="M56" s="123" t="str">
        <f t="shared" ca="1" si="113"/>
        <v>0.0.0</v>
      </c>
      <c r="N56" s="123" t="str">
        <f t="shared" ca="1" si="113"/>
        <v>0.0.0</v>
      </c>
      <c r="O56" s="123">
        <f t="shared" ca="1" si="14"/>
        <v>12</v>
      </c>
      <c r="P56" s="123">
        <f t="shared" ca="1" si="15"/>
        <v>0</v>
      </c>
      <c r="Q56" s="123">
        <f t="shared" ca="1" si="16"/>
        <v>0</v>
      </c>
      <c r="R56" s="123">
        <f t="shared" ca="1" si="16"/>
        <v>0</v>
      </c>
      <c r="S56" s="123">
        <f t="shared" ca="1" si="17"/>
        <v>0</v>
      </c>
      <c r="T56" s="123">
        <f t="shared" ca="1" si="18"/>
        <v>0</v>
      </c>
      <c r="U56" s="123">
        <f t="shared" ca="1" si="19"/>
        <v>0</v>
      </c>
      <c r="V56" s="123">
        <f t="shared" ca="1" si="20"/>
        <v>0</v>
      </c>
      <c r="W56" s="123">
        <f t="shared" ca="1" si="21"/>
        <v>0</v>
      </c>
      <c r="X56" s="123">
        <f t="shared" ca="1" si="22"/>
        <v>0</v>
      </c>
      <c r="Y56" s="123">
        <f t="shared" ca="1" si="23"/>
        <v>0</v>
      </c>
      <c r="Z56" s="123">
        <f t="shared" ca="1" si="24"/>
        <v>0</v>
      </c>
      <c r="AA56" s="123">
        <f t="shared" ca="1" si="25"/>
        <v>0</v>
      </c>
      <c r="AB56" s="123">
        <f t="shared" ca="1" si="26"/>
        <v>0</v>
      </c>
      <c r="AC56" s="123">
        <f t="shared" ca="1" si="27"/>
        <v>0</v>
      </c>
      <c r="AD56" s="123">
        <f t="shared" ca="1" si="28"/>
        <v>0</v>
      </c>
      <c r="AE56" s="123">
        <f t="shared" ca="1" si="29"/>
        <v>0</v>
      </c>
      <c r="AF56" s="123">
        <f t="shared" ca="1" si="30"/>
        <v>0</v>
      </c>
      <c r="AG56" s="123">
        <f t="shared" ca="1" si="31"/>
        <v>0</v>
      </c>
      <c r="AH56" s="123">
        <f t="shared" ca="1" si="32"/>
        <v>0</v>
      </c>
      <c r="AI56" s="123">
        <f t="shared" ca="1" si="33"/>
        <v>0</v>
      </c>
      <c r="AJ56" s="123">
        <f t="shared" ca="1" si="34"/>
        <v>0</v>
      </c>
      <c r="AK56" s="123">
        <f t="shared" ca="1" si="35"/>
        <v>0</v>
      </c>
      <c r="AL56" s="123">
        <f t="shared" ca="1" si="36"/>
        <v>0</v>
      </c>
      <c r="AM56" s="123">
        <f t="shared" ca="1" si="37"/>
        <v>0</v>
      </c>
      <c r="AN56" s="123">
        <f t="shared" ca="1" si="38"/>
        <v>0</v>
      </c>
      <c r="AO56" s="123">
        <f t="shared" ca="1" si="39"/>
        <v>0</v>
      </c>
      <c r="AP56" s="123">
        <f t="shared" ca="1" si="40"/>
        <v>0</v>
      </c>
      <c r="AQ56" s="123">
        <f t="shared" ca="1" si="41"/>
        <v>0</v>
      </c>
      <c r="AR56" s="123">
        <f t="shared" ca="1" si="42"/>
        <v>0</v>
      </c>
      <c r="AS56" s="123">
        <f t="shared" ca="1" si="43"/>
        <v>0</v>
      </c>
      <c r="AT56" s="123">
        <f t="shared" ca="1" si="44"/>
        <v>0</v>
      </c>
      <c r="AU56" s="123">
        <f t="shared" ca="1" si="45"/>
        <v>0</v>
      </c>
      <c r="AV56" s="123">
        <f t="shared" ca="1" si="46"/>
        <v>0</v>
      </c>
      <c r="AW56" s="123">
        <f t="shared" ca="1" si="47"/>
        <v>0</v>
      </c>
      <c r="AX56" s="123">
        <f t="shared" ca="1" si="48"/>
        <v>0</v>
      </c>
      <c r="AY56" s="123">
        <f t="shared" ca="1" si="49"/>
        <v>0</v>
      </c>
      <c r="AZ56" s="123">
        <f t="shared" ca="1" si="50"/>
        <v>0</v>
      </c>
      <c r="BA56" s="123">
        <f t="shared" ca="1" si="51"/>
        <v>0</v>
      </c>
      <c r="BB56" s="123">
        <f t="shared" ca="1" si="52"/>
        <v>0</v>
      </c>
      <c r="BC56" s="123">
        <f t="shared" ca="1" si="53"/>
        <v>0</v>
      </c>
      <c r="BD56" s="123">
        <f t="shared" ca="1" si="54"/>
        <v>0</v>
      </c>
      <c r="BE56" s="123">
        <f t="shared" ca="1" si="55"/>
        <v>0</v>
      </c>
      <c r="BF56" s="123">
        <f t="shared" ca="1" si="56"/>
        <v>0</v>
      </c>
      <c r="BG56" s="123">
        <f t="shared" ca="1" si="57"/>
        <v>0</v>
      </c>
      <c r="BH56" s="123">
        <f t="shared" ca="1" si="58"/>
        <v>0</v>
      </c>
      <c r="BI56" s="123">
        <f t="shared" ca="1" si="59"/>
        <v>0</v>
      </c>
      <c r="BJ56" s="123">
        <f t="shared" ca="1" si="60"/>
        <v>0</v>
      </c>
      <c r="BK56" s="123">
        <f t="shared" ca="1" si="61"/>
        <v>0</v>
      </c>
      <c r="BL56" s="123">
        <f t="shared" ca="1" si="62"/>
        <v>0</v>
      </c>
      <c r="BM56" s="123">
        <f t="shared" ca="1" si="63"/>
        <v>0</v>
      </c>
      <c r="BN56" s="123">
        <f t="shared" ca="1" si="64"/>
        <v>0.65</v>
      </c>
      <c r="BO56" s="123">
        <f t="shared" ca="1" si="65"/>
        <v>28</v>
      </c>
      <c r="BP56" s="340">
        <f t="shared" ca="1" si="66"/>
        <v>0</v>
      </c>
      <c r="BQ56" s="123">
        <f t="shared" ca="1" si="67"/>
        <v>0</v>
      </c>
      <c r="BR56" s="123">
        <f t="shared" ca="1" si="68"/>
        <v>0</v>
      </c>
      <c r="BS56" s="123">
        <f t="shared" ca="1" si="69"/>
        <v>0</v>
      </c>
      <c r="BT56" s="123">
        <f t="shared" ca="1" si="1"/>
        <v>0</v>
      </c>
      <c r="BU56" s="123">
        <f t="shared" ca="1" si="2"/>
        <v>0</v>
      </c>
      <c r="BV56" s="123"/>
      <c r="BW56" s="123">
        <f t="shared" ca="1" si="3"/>
        <v>0</v>
      </c>
      <c r="BX56" s="123"/>
      <c r="BY56" s="123">
        <f t="shared" ca="1" si="4"/>
        <v>0</v>
      </c>
      <c r="BZ56" s="123"/>
      <c r="CA56" s="123">
        <f t="shared" ca="1" si="5"/>
        <v>0</v>
      </c>
      <c r="CB56" s="528">
        <f t="shared" ca="1" si="6"/>
        <v>0</v>
      </c>
      <c r="CC56" s="123">
        <f t="shared" ca="1" si="70"/>
        <v>0</v>
      </c>
      <c r="CD56" s="125">
        <f t="shared" ca="1" si="71"/>
        <v>0</v>
      </c>
      <c r="CE56" s="125">
        <f t="shared" ca="1" si="72"/>
        <v>0</v>
      </c>
      <c r="CF56" s="125">
        <f t="shared" ca="1" si="73"/>
        <v>0</v>
      </c>
      <c r="CG56" s="125">
        <f t="shared" ca="1" si="74"/>
        <v>0</v>
      </c>
      <c r="CH56" s="125">
        <f t="shared" ca="1" si="75"/>
        <v>0</v>
      </c>
      <c r="CI56" s="125">
        <f t="shared" ca="1" si="76"/>
        <v>0</v>
      </c>
      <c r="CJ56" s="125">
        <f t="shared" ca="1" si="77"/>
        <v>0</v>
      </c>
      <c r="CK56" s="125">
        <f t="shared" ca="1" si="78"/>
        <v>0</v>
      </c>
      <c r="CL56" s="125">
        <f t="shared" ca="1" si="79"/>
        <v>0</v>
      </c>
      <c r="CM56" s="125">
        <f t="shared" ca="1" si="80"/>
        <v>0</v>
      </c>
      <c r="CN56" s="125">
        <f t="shared" ca="1" si="81"/>
        <v>0</v>
      </c>
      <c r="CO56" s="125">
        <f t="shared" ca="1" si="82"/>
        <v>0</v>
      </c>
      <c r="CP56" s="125">
        <f t="shared" ca="1" si="83"/>
        <v>0</v>
      </c>
      <c r="CQ56" s="125">
        <f t="shared" ca="1" si="84"/>
        <v>0</v>
      </c>
      <c r="CR56" s="125">
        <f t="shared" ca="1" si="85"/>
        <v>0</v>
      </c>
      <c r="CS56" s="125">
        <f t="shared" ca="1" si="86"/>
        <v>0</v>
      </c>
      <c r="CT56" s="125">
        <f t="shared" ca="1" si="87"/>
        <v>0</v>
      </c>
      <c r="CU56" s="125">
        <f t="shared" ca="1" si="88"/>
        <v>0</v>
      </c>
      <c r="CV56" s="125">
        <f t="shared" ca="1" si="89"/>
        <v>0</v>
      </c>
      <c r="CW56" s="125">
        <f t="shared" ca="1" si="90"/>
        <v>0</v>
      </c>
      <c r="CX56" s="125">
        <f t="shared" ca="1" si="91"/>
        <v>0</v>
      </c>
      <c r="CY56" s="125">
        <f t="shared" ca="1" si="92"/>
        <v>0</v>
      </c>
      <c r="CZ56" s="125">
        <f t="shared" ca="1" si="93"/>
        <v>0</v>
      </c>
      <c r="DA56" s="341">
        <f t="shared" ca="1" si="94"/>
        <v>0</v>
      </c>
      <c r="DB56" s="606">
        <f t="shared" ca="1" si="95"/>
        <v>0</v>
      </c>
      <c r="DC56" s="606"/>
      <c r="DD56" s="606">
        <f t="shared" ca="1" si="96"/>
        <v>0</v>
      </c>
      <c r="DE56" s="125">
        <f t="shared" ca="1" si="97"/>
        <v>0</v>
      </c>
      <c r="DF56" s="125">
        <f t="shared" ca="1" si="98"/>
        <v>0</v>
      </c>
      <c r="DG56" s="125">
        <f t="shared" ca="1" si="99"/>
        <v>0</v>
      </c>
      <c r="DH56" s="125">
        <f t="shared" ca="1" si="100"/>
        <v>0</v>
      </c>
      <c r="DI56" s="125">
        <f t="shared" ca="1" si="101"/>
        <v>0</v>
      </c>
      <c r="DJ56" s="125">
        <f t="shared" ca="1" si="102"/>
        <v>0</v>
      </c>
      <c r="DK56" s="125">
        <f t="shared" ca="1" si="103"/>
        <v>0</v>
      </c>
      <c r="DL56" s="125">
        <f t="shared" ca="1" si="104"/>
        <v>0</v>
      </c>
      <c r="DM56" s="125">
        <f t="shared" ca="1" si="105"/>
        <v>0</v>
      </c>
      <c r="DN56" s="340" t="str">
        <f t="shared" ca="1" si="106"/>
        <v xml:space="preserve">    </v>
      </c>
      <c r="DO56" s="340" t="str">
        <f t="shared" ca="1" si="107"/>
        <v>ВАКАНТ</v>
      </c>
      <c r="DP56" s="340">
        <f t="shared" ca="1" si="108"/>
        <v>0</v>
      </c>
      <c r="DQ56" s="340">
        <f t="shared" ca="1" si="109"/>
        <v>0</v>
      </c>
      <c r="DR56" s="340">
        <f t="shared" ca="1" si="112"/>
        <v>0</v>
      </c>
      <c r="DS56" s="340">
        <f t="shared" ca="1" si="110"/>
        <v>0</v>
      </c>
    </row>
    <row r="57" spans="1:123">
      <c r="A57">
        <f t="shared" ca="1" si="7"/>
        <v>54</v>
      </c>
      <c r="B57" t="str">
        <f t="shared" ca="1" si="8"/>
        <v>Офіцер</v>
      </c>
      <c r="C57">
        <f t="shared" ca="1" si="9"/>
        <v>0</v>
      </c>
      <c r="D57" t="str">
        <f t="shared" ca="1" si="10"/>
        <v>ВАКАНТ</v>
      </c>
      <c r="E57">
        <f t="shared" ca="1" si="11"/>
        <v>0</v>
      </c>
      <c r="F57">
        <f t="shared" ca="1" si="12"/>
        <v>0</v>
      </c>
      <c r="G57" s="123" t="str">
        <f t="shared" ca="1" si="113"/>
        <v>0.0.0</v>
      </c>
      <c r="H57" s="123" t="str">
        <f t="shared" ca="1" si="113"/>
        <v>0.0.0</v>
      </c>
      <c r="I57" s="123" t="str">
        <f t="shared" ca="1" si="113"/>
        <v>0.0.0</v>
      </c>
      <c r="J57" s="123" t="str">
        <f t="shared" ca="1" si="113"/>
        <v>0.0.0</v>
      </c>
      <c r="K57" s="123" t="str">
        <f t="shared" ca="1" si="113"/>
        <v>0.0.0</v>
      </c>
      <c r="L57" s="123" t="str">
        <f t="shared" ca="1" si="113"/>
        <v>0.0.0</v>
      </c>
      <c r="M57" s="123" t="str">
        <f t="shared" ca="1" si="113"/>
        <v>0.0.0</v>
      </c>
      <c r="N57" s="123" t="str">
        <f t="shared" ca="1" si="113"/>
        <v>0.0.0</v>
      </c>
      <c r="O57" s="123">
        <f t="shared" ca="1" si="14"/>
        <v>12</v>
      </c>
      <c r="P57" s="123">
        <f t="shared" ca="1" si="15"/>
        <v>0</v>
      </c>
      <c r="Q57" s="123">
        <f t="shared" ca="1" si="16"/>
        <v>0</v>
      </c>
      <c r="R57" s="123">
        <f t="shared" ca="1" si="16"/>
        <v>0</v>
      </c>
      <c r="S57" s="123">
        <f t="shared" ca="1" si="17"/>
        <v>0</v>
      </c>
      <c r="T57" s="123">
        <f t="shared" ca="1" si="18"/>
        <v>0</v>
      </c>
      <c r="U57" s="123">
        <f t="shared" ca="1" si="19"/>
        <v>0</v>
      </c>
      <c r="V57" s="123">
        <f t="shared" ca="1" si="20"/>
        <v>0</v>
      </c>
      <c r="W57" s="123">
        <f t="shared" ca="1" si="21"/>
        <v>0</v>
      </c>
      <c r="X57" s="123">
        <f t="shared" ca="1" si="22"/>
        <v>0</v>
      </c>
      <c r="Y57" s="123">
        <f t="shared" ca="1" si="23"/>
        <v>0</v>
      </c>
      <c r="Z57" s="123">
        <f t="shared" ca="1" si="24"/>
        <v>0</v>
      </c>
      <c r="AA57" s="123">
        <f t="shared" ca="1" si="25"/>
        <v>0</v>
      </c>
      <c r="AB57" s="123">
        <f t="shared" ca="1" si="26"/>
        <v>0</v>
      </c>
      <c r="AC57" s="123">
        <f t="shared" ca="1" si="27"/>
        <v>0</v>
      </c>
      <c r="AD57" s="123">
        <f t="shared" ca="1" si="28"/>
        <v>0</v>
      </c>
      <c r="AE57" s="123">
        <f t="shared" ca="1" si="29"/>
        <v>0</v>
      </c>
      <c r="AF57" s="123">
        <f t="shared" ca="1" si="30"/>
        <v>0</v>
      </c>
      <c r="AG57" s="123">
        <f t="shared" ca="1" si="31"/>
        <v>0</v>
      </c>
      <c r="AH57" s="123">
        <f t="shared" ca="1" si="32"/>
        <v>0</v>
      </c>
      <c r="AI57" s="123">
        <f t="shared" ca="1" si="33"/>
        <v>0</v>
      </c>
      <c r="AJ57" s="123">
        <f t="shared" ca="1" si="34"/>
        <v>0</v>
      </c>
      <c r="AK57" s="123">
        <f t="shared" ca="1" si="35"/>
        <v>0</v>
      </c>
      <c r="AL57" s="123">
        <f t="shared" ca="1" si="36"/>
        <v>0</v>
      </c>
      <c r="AM57" s="123">
        <f t="shared" ca="1" si="37"/>
        <v>0</v>
      </c>
      <c r="AN57" s="123">
        <f t="shared" ca="1" si="38"/>
        <v>0</v>
      </c>
      <c r="AO57" s="123">
        <f t="shared" ca="1" si="39"/>
        <v>0</v>
      </c>
      <c r="AP57" s="123">
        <f t="shared" ca="1" si="40"/>
        <v>0</v>
      </c>
      <c r="AQ57" s="123">
        <f t="shared" ca="1" si="41"/>
        <v>0</v>
      </c>
      <c r="AR57" s="123">
        <f t="shared" ca="1" si="42"/>
        <v>0</v>
      </c>
      <c r="AS57" s="123">
        <f t="shared" ca="1" si="43"/>
        <v>0</v>
      </c>
      <c r="AT57" s="123">
        <f t="shared" ca="1" si="44"/>
        <v>0</v>
      </c>
      <c r="AU57" s="123">
        <f t="shared" ca="1" si="45"/>
        <v>0</v>
      </c>
      <c r="AV57" s="123">
        <f t="shared" ca="1" si="46"/>
        <v>0</v>
      </c>
      <c r="AW57" s="123">
        <f t="shared" ca="1" si="47"/>
        <v>0</v>
      </c>
      <c r="AX57" s="123">
        <f t="shared" ca="1" si="48"/>
        <v>0</v>
      </c>
      <c r="AY57" s="123">
        <f t="shared" ca="1" si="49"/>
        <v>0</v>
      </c>
      <c r="AZ57" s="123">
        <f t="shared" ca="1" si="50"/>
        <v>0</v>
      </c>
      <c r="BA57" s="123">
        <f t="shared" ca="1" si="51"/>
        <v>0</v>
      </c>
      <c r="BB57" s="123">
        <f t="shared" ca="1" si="52"/>
        <v>0</v>
      </c>
      <c r="BC57" s="123">
        <f t="shared" ca="1" si="53"/>
        <v>0</v>
      </c>
      <c r="BD57" s="123">
        <f t="shared" ca="1" si="54"/>
        <v>0</v>
      </c>
      <c r="BE57" s="123">
        <f t="shared" ca="1" si="55"/>
        <v>0</v>
      </c>
      <c r="BF57" s="123">
        <f t="shared" ca="1" si="56"/>
        <v>0</v>
      </c>
      <c r="BG57" s="123">
        <f t="shared" ca="1" si="57"/>
        <v>0</v>
      </c>
      <c r="BH57" s="123">
        <f t="shared" ca="1" si="58"/>
        <v>0</v>
      </c>
      <c r="BI57" s="123">
        <f t="shared" ca="1" si="59"/>
        <v>0</v>
      </c>
      <c r="BJ57" s="123">
        <f t="shared" ca="1" si="60"/>
        <v>0</v>
      </c>
      <c r="BK57" s="123">
        <f t="shared" ca="1" si="61"/>
        <v>0</v>
      </c>
      <c r="BL57" s="123">
        <f t="shared" ca="1" si="62"/>
        <v>0</v>
      </c>
      <c r="BM57" s="123">
        <f t="shared" ca="1" si="63"/>
        <v>0</v>
      </c>
      <c r="BN57" s="123">
        <f t="shared" ca="1" si="64"/>
        <v>0.65</v>
      </c>
      <c r="BO57" s="123">
        <f t="shared" ca="1" si="65"/>
        <v>28</v>
      </c>
      <c r="BP57" s="340">
        <f t="shared" ca="1" si="66"/>
        <v>0</v>
      </c>
      <c r="BQ57" s="123">
        <f t="shared" ca="1" si="67"/>
        <v>0</v>
      </c>
      <c r="BR57" s="123">
        <f t="shared" ca="1" si="68"/>
        <v>0</v>
      </c>
      <c r="BS57" s="123">
        <f t="shared" ca="1" si="69"/>
        <v>0</v>
      </c>
      <c r="BT57" s="123">
        <f t="shared" ca="1" si="1"/>
        <v>0</v>
      </c>
      <c r="BU57" s="123">
        <f t="shared" ca="1" si="2"/>
        <v>0</v>
      </c>
      <c r="BV57" s="123"/>
      <c r="BW57" s="123">
        <f t="shared" ca="1" si="3"/>
        <v>0</v>
      </c>
      <c r="BX57" s="123"/>
      <c r="BY57" s="123">
        <f t="shared" ca="1" si="4"/>
        <v>0</v>
      </c>
      <c r="BZ57" s="123"/>
      <c r="CA57" s="123">
        <f t="shared" ca="1" si="5"/>
        <v>0</v>
      </c>
      <c r="CB57" s="528">
        <f t="shared" ca="1" si="6"/>
        <v>0</v>
      </c>
      <c r="CC57" s="123">
        <f t="shared" ca="1" si="70"/>
        <v>0</v>
      </c>
      <c r="CD57" s="125">
        <f t="shared" ca="1" si="71"/>
        <v>0</v>
      </c>
      <c r="CE57" s="125">
        <f t="shared" ca="1" si="72"/>
        <v>0</v>
      </c>
      <c r="CF57" s="125">
        <f t="shared" ca="1" si="73"/>
        <v>0</v>
      </c>
      <c r="CG57" s="125">
        <f t="shared" ca="1" si="74"/>
        <v>0</v>
      </c>
      <c r="CH57" s="125">
        <f t="shared" ca="1" si="75"/>
        <v>0</v>
      </c>
      <c r="CI57" s="125">
        <f t="shared" ca="1" si="76"/>
        <v>0</v>
      </c>
      <c r="CJ57" s="125">
        <f t="shared" ca="1" si="77"/>
        <v>0</v>
      </c>
      <c r="CK57" s="125">
        <f t="shared" ca="1" si="78"/>
        <v>0</v>
      </c>
      <c r="CL57" s="125">
        <f t="shared" ca="1" si="79"/>
        <v>0</v>
      </c>
      <c r="CM57" s="125">
        <f t="shared" ca="1" si="80"/>
        <v>0</v>
      </c>
      <c r="CN57" s="125">
        <f t="shared" ca="1" si="81"/>
        <v>0</v>
      </c>
      <c r="CO57" s="125">
        <f t="shared" ca="1" si="82"/>
        <v>0</v>
      </c>
      <c r="CP57" s="125">
        <f t="shared" ca="1" si="83"/>
        <v>0</v>
      </c>
      <c r="CQ57" s="125">
        <f t="shared" ca="1" si="84"/>
        <v>0</v>
      </c>
      <c r="CR57" s="125">
        <f t="shared" ca="1" si="85"/>
        <v>0</v>
      </c>
      <c r="CS57" s="125">
        <f t="shared" ca="1" si="86"/>
        <v>0</v>
      </c>
      <c r="CT57" s="125">
        <f t="shared" ca="1" si="87"/>
        <v>0</v>
      </c>
      <c r="CU57" s="125">
        <f t="shared" ca="1" si="88"/>
        <v>0</v>
      </c>
      <c r="CV57" s="125">
        <f t="shared" ca="1" si="89"/>
        <v>0</v>
      </c>
      <c r="CW57" s="125">
        <f t="shared" ca="1" si="90"/>
        <v>0</v>
      </c>
      <c r="CX57" s="125">
        <f t="shared" ca="1" si="91"/>
        <v>0</v>
      </c>
      <c r="CY57" s="125">
        <f t="shared" ca="1" si="92"/>
        <v>0</v>
      </c>
      <c r="CZ57" s="125">
        <f t="shared" ca="1" si="93"/>
        <v>0</v>
      </c>
      <c r="DA57" s="341">
        <f t="shared" ca="1" si="94"/>
        <v>0</v>
      </c>
      <c r="DB57" s="606">
        <f t="shared" ca="1" si="95"/>
        <v>0</v>
      </c>
      <c r="DC57" s="606"/>
      <c r="DD57" s="606">
        <f t="shared" ca="1" si="96"/>
        <v>0</v>
      </c>
      <c r="DE57" s="125">
        <f t="shared" ca="1" si="97"/>
        <v>0</v>
      </c>
      <c r="DF57" s="125">
        <f t="shared" ca="1" si="98"/>
        <v>0</v>
      </c>
      <c r="DG57" s="125">
        <f t="shared" ca="1" si="99"/>
        <v>0</v>
      </c>
      <c r="DH57" s="125">
        <f t="shared" ca="1" si="100"/>
        <v>0</v>
      </c>
      <c r="DI57" s="125">
        <f t="shared" ca="1" si="101"/>
        <v>0</v>
      </c>
      <c r="DJ57" s="125">
        <f t="shared" ca="1" si="102"/>
        <v>0</v>
      </c>
      <c r="DK57" s="125">
        <f t="shared" ca="1" si="103"/>
        <v>0</v>
      </c>
      <c r="DL57" s="125">
        <f t="shared" ca="1" si="104"/>
        <v>0</v>
      </c>
      <c r="DM57" s="125">
        <f t="shared" ca="1" si="105"/>
        <v>0</v>
      </c>
      <c r="DN57" s="340" t="str">
        <f t="shared" ca="1" si="106"/>
        <v xml:space="preserve">    </v>
      </c>
      <c r="DO57" s="340" t="str">
        <f t="shared" ca="1" si="107"/>
        <v>ВАКАНТ</v>
      </c>
      <c r="DP57" s="340">
        <f t="shared" ca="1" si="108"/>
        <v>0</v>
      </c>
      <c r="DQ57" s="340">
        <f t="shared" ca="1" si="109"/>
        <v>0</v>
      </c>
      <c r="DR57" s="340">
        <f t="shared" ca="1" si="112"/>
        <v>0</v>
      </c>
      <c r="DS57" s="340">
        <f t="shared" ca="1" si="110"/>
        <v>0</v>
      </c>
    </row>
    <row r="58" spans="1:123">
      <c r="A58">
        <f t="shared" ca="1" si="7"/>
        <v>55</v>
      </c>
      <c r="B58" t="str">
        <f t="shared" ca="1" si="8"/>
        <v>Офіцер</v>
      </c>
      <c r="C58">
        <f t="shared" ca="1" si="9"/>
        <v>0</v>
      </c>
      <c r="D58" t="str">
        <f t="shared" ca="1" si="10"/>
        <v>ВАКАНТ</v>
      </c>
      <c r="E58">
        <f t="shared" ca="1" si="11"/>
        <v>0</v>
      </c>
      <c r="F58">
        <f t="shared" ca="1" si="12"/>
        <v>0</v>
      </c>
      <c r="G58" s="123" t="str">
        <f t="shared" ca="1" si="113"/>
        <v>0.0.0</v>
      </c>
      <c r="H58" s="123" t="str">
        <f t="shared" ca="1" si="113"/>
        <v>0.0.0</v>
      </c>
      <c r="I58" s="123" t="str">
        <f t="shared" ca="1" si="113"/>
        <v>0.0.0</v>
      </c>
      <c r="J58" s="123" t="str">
        <f t="shared" ca="1" si="113"/>
        <v>0.0.0</v>
      </c>
      <c r="K58" s="123" t="str">
        <f t="shared" ca="1" si="113"/>
        <v>0.0.0</v>
      </c>
      <c r="L58" s="123" t="str">
        <f t="shared" ca="1" si="113"/>
        <v>0.0.0</v>
      </c>
      <c r="M58" s="123" t="str">
        <f t="shared" ca="1" si="113"/>
        <v>0.0.0</v>
      </c>
      <c r="N58" s="123" t="str">
        <f t="shared" ca="1" si="113"/>
        <v>0.0.0</v>
      </c>
      <c r="O58" s="123">
        <f t="shared" ca="1" si="14"/>
        <v>12</v>
      </c>
      <c r="P58" s="123">
        <f t="shared" ca="1" si="15"/>
        <v>0</v>
      </c>
      <c r="Q58" s="123">
        <f t="shared" ca="1" si="16"/>
        <v>0</v>
      </c>
      <c r="R58" s="123">
        <f t="shared" ca="1" si="16"/>
        <v>0</v>
      </c>
      <c r="S58" s="123">
        <f t="shared" ca="1" si="17"/>
        <v>0</v>
      </c>
      <c r="T58" s="123">
        <f t="shared" ca="1" si="18"/>
        <v>0</v>
      </c>
      <c r="U58" s="123">
        <f t="shared" ca="1" si="19"/>
        <v>0</v>
      </c>
      <c r="V58" s="123">
        <f t="shared" ca="1" si="20"/>
        <v>0</v>
      </c>
      <c r="W58" s="123">
        <f t="shared" ca="1" si="21"/>
        <v>0</v>
      </c>
      <c r="X58" s="123">
        <f t="shared" ca="1" si="22"/>
        <v>0</v>
      </c>
      <c r="Y58" s="123">
        <f t="shared" ca="1" si="23"/>
        <v>0</v>
      </c>
      <c r="Z58" s="123">
        <f t="shared" ca="1" si="24"/>
        <v>0</v>
      </c>
      <c r="AA58" s="123">
        <f t="shared" ca="1" si="25"/>
        <v>0</v>
      </c>
      <c r="AB58" s="123">
        <f t="shared" ca="1" si="26"/>
        <v>0</v>
      </c>
      <c r="AC58" s="123">
        <f t="shared" ca="1" si="27"/>
        <v>0</v>
      </c>
      <c r="AD58" s="123">
        <f t="shared" ca="1" si="28"/>
        <v>0</v>
      </c>
      <c r="AE58" s="123">
        <f t="shared" ca="1" si="29"/>
        <v>0</v>
      </c>
      <c r="AF58" s="123">
        <f t="shared" ca="1" si="30"/>
        <v>0</v>
      </c>
      <c r="AG58" s="123">
        <f t="shared" ca="1" si="31"/>
        <v>0</v>
      </c>
      <c r="AH58" s="123">
        <f t="shared" ca="1" si="32"/>
        <v>0</v>
      </c>
      <c r="AI58" s="123">
        <f t="shared" ca="1" si="33"/>
        <v>0</v>
      </c>
      <c r="AJ58" s="123">
        <f t="shared" ca="1" si="34"/>
        <v>0</v>
      </c>
      <c r="AK58" s="123">
        <f t="shared" ca="1" si="35"/>
        <v>0</v>
      </c>
      <c r="AL58" s="123">
        <f t="shared" ca="1" si="36"/>
        <v>0</v>
      </c>
      <c r="AM58" s="123">
        <f t="shared" ca="1" si="37"/>
        <v>0</v>
      </c>
      <c r="AN58" s="123">
        <f t="shared" ca="1" si="38"/>
        <v>0</v>
      </c>
      <c r="AO58" s="123">
        <f t="shared" ca="1" si="39"/>
        <v>0</v>
      </c>
      <c r="AP58" s="123">
        <f t="shared" ca="1" si="40"/>
        <v>0</v>
      </c>
      <c r="AQ58" s="123">
        <f t="shared" ca="1" si="41"/>
        <v>0</v>
      </c>
      <c r="AR58" s="123">
        <f t="shared" ca="1" si="42"/>
        <v>0</v>
      </c>
      <c r="AS58" s="123">
        <f t="shared" ca="1" si="43"/>
        <v>0</v>
      </c>
      <c r="AT58" s="123">
        <f t="shared" ca="1" si="44"/>
        <v>0</v>
      </c>
      <c r="AU58" s="123">
        <f t="shared" ca="1" si="45"/>
        <v>0</v>
      </c>
      <c r="AV58" s="123">
        <f t="shared" ca="1" si="46"/>
        <v>0</v>
      </c>
      <c r="AW58" s="123">
        <f t="shared" ca="1" si="47"/>
        <v>0</v>
      </c>
      <c r="AX58" s="123">
        <f t="shared" ca="1" si="48"/>
        <v>0</v>
      </c>
      <c r="AY58" s="123">
        <f t="shared" ca="1" si="49"/>
        <v>0</v>
      </c>
      <c r="AZ58" s="123">
        <f t="shared" ca="1" si="50"/>
        <v>0</v>
      </c>
      <c r="BA58" s="123">
        <f t="shared" ca="1" si="51"/>
        <v>0</v>
      </c>
      <c r="BB58" s="123">
        <f t="shared" ca="1" si="52"/>
        <v>0</v>
      </c>
      <c r="BC58" s="123">
        <f t="shared" ca="1" si="53"/>
        <v>0</v>
      </c>
      <c r="BD58" s="123">
        <f t="shared" ca="1" si="54"/>
        <v>0</v>
      </c>
      <c r="BE58" s="123">
        <f t="shared" ca="1" si="55"/>
        <v>0</v>
      </c>
      <c r="BF58" s="123">
        <f t="shared" ca="1" si="56"/>
        <v>0</v>
      </c>
      <c r="BG58" s="123">
        <f t="shared" ca="1" si="57"/>
        <v>0</v>
      </c>
      <c r="BH58" s="123">
        <f t="shared" ca="1" si="58"/>
        <v>0</v>
      </c>
      <c r="BI58" s="123">
        <f t="shared" ca="1" si="59"/>
        <v>0</v>
      </c>
      <c r="BJ58" s="123">
        <f t="shared" ca="1" si="60"/>
        <v>0</v>
      </c>
      <c r="BK58" s="123">
        <f t="shared" ca="1" si="61"/>
        <v>0</v>
      </c>
      <c r="BL58" s="123">
        <f t="shared" ca="1" si="62"/>
        <v>0</v>
      </c>
      <c r="BM58" s="123">
        <f t="shared" ca="1" si="63"/>
        <v>0</v>
      </c>
      <c r="BN58" s="123">
        <f t="shared" ca="1" si="64"/>
        <v>0.65</v>
      </c>
      <c r="BO58" s="123">
        <f t="shared" ca="1" si="65"/>
        <v>28</v>
      </c>
      <c r="BP58" s="340">
        <f t="shared" ca="1" si="66"/>
        <v>0</v>
      </c>
      <c r="BQ58" s="123">
        <f t="shared" ca="1" si="67"/>
        <v>0</v>
      </c>
      <c r="BR58" s="123">
        <f t="shared" ca="1" si="68"/>
        <v>0</v>
      </c>
      <c r="BS58" s="123">
        <f t="shared" ca="1" si="69"/>
        <v>0</v>
      </c>
      <c r="BT58" s="123">
        <f t="shared" ca="1" si="1"/>
        <v>0</v>
      </c>
      <c r="BU58" s="123">
        <f t="shared" ca="1" si="2"/>
        <v>0</v>
      </c>
      <c r="BV58" s="123"/>
      <c r="BW58" s="123">
        <f t="shared" ca="1" si="3"/>
        <v>0</v>
      </c>
      <c r="BX58" s="123"/>
      <c r="BY58" s="123">
        <f t="shared" ca="1" si="4"/>
        <v>0</v>
      </c>
      <c r="BZ58" s="123"/>
      <c r="CA58" s="123">
        <f t="shared" ca="1" si="5"/>
        <v>0</v>
      </c>
      <c r="CB58" s="528">
        <f t="shared" ca="1" si="6"/>
        <v>0</v>
      </c>
      <c r="CC58" s="123">
        <f t="shared" ca="1" si="70"/>
        <v>0</v>
      </c>
      <c r="CD58" s="125">
        <f t="shared" ca="1" si="71"/>
        <v>0</v>
      </c>
      <c r="CE58" s="125">
        <f t="shared" ca="1" si="72"/>
        <v>0</v>
      </c>
      <c r="CF58" s="125">
        <f t="shared" ca="1" si="73"/>
        <v>0</v>
      </c>
      <c r="CG58" s="125">
        <f t="shared" ca="1" si="74"/>
        <v>0</v>
      </c>
      <c r="CH58" s="125">
        <f t="shared" ca="1" si="75"/>
        <v>0</v>
      </c>
      <c r="CI58" s="125">
        <f t="shared" ca="1" si="76"/>
        <v>0</v>
      </c>
      <c r="CJ58" s="125">
        <f t="shared" ca="1" si="77"/>
        <v>0</v>
      </c>
      <c r="CK58" s="125">
        <f t="shared" ca="1" si="78"/>
        <v>0</v>
      </c>
      <c r="CL58" s="125">
        <f t="shared" ca="1" si="79"/>
        <v>0</v>
      </c>
      <c r="CM58" s="125">
        <f t="shared" ca="1" si="80"/>
        <v>0</v>
      </c>
      <c r="CN58" s="125">
        <f t="shared" ca="1" si="81"/>
        <v>0</v>
      </c>
      <c r="CO58" s="125">
        <f t="shared" ca="1" si="82"/>
        <v>0</v>
      </c>
      <c r="CP58" s="125">
        <f t="shared" ca="1" si="83"/>
        <v>0</v>
      </c>
      <c r="CQ58" s="125">
        <f t="shared" ca="1" si="84"/>
        <v>0</v>
      </c>
      <c r="CR58" s="125">
        <f t="shared" ca="1" si="85"/>
        <v>0</v>
      </c>
      <c r="CS58" s="125">
        <f t="shared" ca="1" si="86"/>
        <v>0</v>
      </c>
      <c r="CT58" s="125">
        <f t="shared" ca="1" si="87"/>
        <v>0</v>
      </c>
      <c r="CU58" s="125">
        <f t="shared" ca="1" si="88"/>
        <v>0</v>
      </c>
      <c r="CV58" s="125">
        <f t="shared" ca="1" si="89"/>
        <v>0</v>
      </c>
      <c r="CW58" s="125">
        <f t="shared" ca="1" si="90"/>
        <v>0</v>
      </c>
      <c r="CX58" s="125">
        <f t="shared" ca="1" si="91"/>
        <v>0</v>
      </c>
      <c r="CY58" s="125">
        <f t="shared" ca="1" si="92"/>
        <v>0</v>
      </c>
      <c r="CZ58" s="125">
        <f t="shared" ca="1" si="93"/>
        <v>0</v>
      </c>
      <c r="DA58" s="341">
        <f t="shared" ca="1" si="94"/>
        <v>0</v>
      </c>
      <c r="DB58" s="606">
        <f t="shared" ca="1" si="95"/>
        <v>0</v>
      </c>
      <c r="DC58" s="606"/>
      <c r="DD58" s="606">
        <f t="shared" ca="1" si="96"/>
        <v>0</v>
      </c>
      <c r="DE58" s="125">
        <f t="shared" ca="1" si="97"/>
        <v>0</v>
      </c>
      <c r="DF58" s="125">
        <f t="shared" ca="1" si="98"/>
        <v>0</v>
      </c>
      <c r="DG58" s="125">
        <f t="shared" ca="1" si="99"/>
        <v>0</v>
      </c>
      <c r="DH58" s="125">
        <f t="shared" ca="1" si="100"/>
        <v>0</v>
      </c>
      <c r="DI58" s="125">
        <f t="shared" ca="1" si="101"/>
        <v>0</v>
      </c>
      <c r="DJ58" s="125">
        <f t="shared" ca="1" si="102"/>
        <v>0</v>
      </c>
      <c r="DK58" s="125">
        <f t="shared" ca="1" si="103"/>
        <v>0</v>
      </c>
      <c r="DL58" s="125">
        <f t="shared" ca="1" si="104"/>
        <v>0</v>
      </c>
      <c r="DM58" s="125">
        <f t="shared" ca="1" si="105"/>
        <v>0</v>
      </c>
      <c r="DN58" s="340" t="str">
        <f t="shared" ca="1" si="106"/>
        <v xml:space="preserve">    </v>
      </c>
      <c r="DO58" s="340" t="str">
        <f t="shared" ca="1" si="107"/>
        <v>ВАКАНТ</v>
      </c>
      <c r="DP58" s="340">
        <f t="shared" ca="1" si="108"/>
        <v>0</v>
      </c>
      <c r="DQ58" s="340">
        <f t="shared" ca="1" si="109"/>
        <v>0</v>
      </c>
      <c r="DR58" s="340">
        <f t="shared" ca="1" si="112"/>
        <v>0</v>
      </c>
      <c r="DS58" s="340">
        <f t="shared" ca="1" si="110"/>
        <v>0</v>
      </c>
    </row>
    <row r="59" spans="1:123">
      <c r="A59">
        <f t="shared" ca="1" si="7"/>
        <v>56</v>
      </c>
      <c r="B59" t="str">
        <f t="shared" ca="1" si="8"/>
        <v>Водій -електрик</v>
      </c>
      <c r="C59" t="str">
        <f t="shared" ca="1" si="9"/>
        <v>м-с</v>
      </c>
      <c r="D59" t="str">
        <f t="shared" ca="1" si="10"/>
        <v>Білик В.Є.</v>
      </c>
      <c r="E59">
        <f t="shared" ca="1" si="11"/>
        <v>0</v>
      </c>
      <c r="F59">
        <f t="shared" ca="1" si="12"/>
        <v>0</v>
      </c>
      <c r="G59" s="123" t="str">
        <f t="shared" ca="1" si="113"/>
        <v>0.3.20</v>
      </c>
      <c r="H59" s="123" t="str">
        <f t="shared" ca="1" si="113"/>
        <v>0.3.20</v>
      </c>
      <c r="I59" s="123" t="str">
        <f t="shared" ca="1" si="113"/>
        <v>0.3.20</v>
      </c>
      <c r="J59" s="123" t="str">
        <f t="shared" ca="1" si="113"/>
        <v>0.3.20</v>
      </c>
      <c r="K59" s="123" t="str">
        <f t="shared" ca="1" si="113"/>
        <v>0.3.20</v>
      </c>
      <c r="L59" s="123" t="str">
        <f t="shared" ca="1" si="113"/>
        <v>0.3.20</v>
      </c>
      <c r="M59" s="123" t="str">
        <f t="shared" ca="1" si="113"/>
        <v>0.3.20</v>
      </c>
      <c r="N59" s="123" t="str">
        <f t="shared" ca="1" si="113"/>
        <v>0.3.20</v>
      </c>
      <c r="O59" s="123">
        <f t="shared" ca="1" si="14"/>
        <v>5</v>
      </c>
      <c r="P59" s="123">
        <f t="shared" ca="1" si="15"/>
        <v>44480</v>
      </c>
      <c r="Q59" s="123">
        <f t="shared" ca="1" si="16"/>
        <v>0</v>
      </c>
      <c r="R59" s="123">
        <f t="shared" ca="1" si="16"/>
        <v>0</v>
      </c>
      <c r="S59" s="123">
        <f t="shared" ca="1" si="17"/>
        <v>0</v>
      </c>
      <c r="T59" s="123">
        <f t="shared" ca="1" si="18"/>
        <v>0</v>
      </c>
      <c r="U59" s="123">
        <f t="shared" ca="1" si="19"/>
        <v>0</v>
      </c>
      <c r="V59" s="123">
        <f t="shared" ca="1" si="20"/>
        <v>0</v>
      </c>
      <c r="W59" s="123">
        <f t="shared" ca="1" si="21"/>
        <v>0</v>
      </c>
      <c r="X59" s="123">
        <f t="shared" ca="1" si="22"/>
        <v>0</v>
      </c>
      <c r="Y59" s="123">
        <f t="shared" ca="1" si="23"/>
        <v>0</v>
      </c>
      <c r="Z59" s="123">
        <f t="shared" ca="1" si="24"/>
        <v>0</v>
      </c>
      <c r="AA59" s="123">
        <f t="shared" ca="1" si="25"/>
        <v>0</v>
      </c>
      <c r="AB59" s="123">
        <f t="shared" ca="1" si="26"/>
        <v>0</v>
      </c>
      <c r="AC59" s="123">
        <f t="shared" ca="1" si="27"/>
        <v>0</v>
      </c>
      <c r="AD59" s="123">
        <f t="shared" ca="1" si="28"/>
        <v>0</v>
      </c>
      <c r="AE59" s="123">
        <f t="shared" ca="1" si="29"/>
        <v>0</v>
      </c>
      <c r="AF59" s="123">
        <f t="shared" ca="1" si="30"/>
        <v>0</v>
      </c>
      <c r="AG59" s="123">
        <f t="shared" ca="1" si="31"/>
        <v>0</v>
      </c>
      <c r="AH59" s="123">
        <f t="shared" ca="1" si="32"/>
        <v>0</v>
      </c>
      <c r="AI59" s="123">
        <f t="shared" ca="1" si="33"/>
        <v>0</v>
      </c>
      <c r="AJ59" s="123">
        <f t="shared" ca="1" si="34"/>
        <v>0</v>
      </c>
      <c r="AK59" s="123">
        <f t="shared" ca="1" si="35"/>
        <v>0</v>
      </c>
      <c r="AL59" s="123">
        <f t="shared" ca="1" si="36"/>
        <v>0</v>
      </c>
      <c r="AM59" s="123">
        <f t="shared" ca="1" si="37"/>
        <v>0</v>
      </c>
      <c r="AN59" s="123">
        <f t="shared" ca="1" si="38"/>
        <v>0</v>
      </c>
      <c r="AO59" s="123">
        <f t="shared" ca="1" si="39"/>
        <v>0</v>
      </c>
      <c r="AP59" s="123">
        <f t="shared" ca="1" si="40"/>
        <v>0</v>
      </c>
      <c r="AQ59" s="123">
        <f t="shared" ca="1" si="41"/>
        <v>0</v>
      </c>
      <c r="AR59" s="123">
        <f t="shared" ca="1" si="42"/>
        <v>0</v>
      </c>
      <c r="AS59" s="123">
        <f t="shared" ca="1" si="43"/>
        <v>0</v>
      </c>
      <c r="AT59" s="123">
        <f t="shared" ca="1" si="44"/>
        <v>0</v>
      </c>
      <c r="AU59" s="123">
        <f t="shared" ca="1" si="45"/>
        <v>0</v>
      </c>
      <c r="AV59" s="123">
        <f t="shared" ca="1" si="46"/>
        <v>0</v>
      </c>
      <c r="AW59" s="123">
        <f t="shared" ca="1" si="47"/>
        <v>0</v>
      </c>
      <c r="AX59" s="123">
        <f t="shared" ca="1" si="48"/>
        <v>0</v>
      </c>
      <c r="AY59" s="123">
        <f t="shared" ca="1" si="49"/>
        <v>0</v>
      </c>
      <c r="AZ59" s="123">
        <f t="shared" ca="1" si="50"/>
        <v>0</v>
      </c>
      <c r="BA59" s="123">
        <f t="shared" ca="1" si="51"/>
        <v>0</v>
      </c>
      <c r="BB59" s="123">
        <f t="shared" ca="1" si="52"/>
        <v>0</v>
      </c>
      <c r="BC59" s="123">
        <f t="shared" ca="1" si="53"/>
        <v>0</v>
      </c>
      <c r="BD59" s="123">
        <f t="shared" ca="1" si="54"/>
        <v>0</v>
      </c>
      <c r="BE59" s="123">
        <f t="shared" ca="1" si="55"/>
        <v>0</v>
      </c>
      <c r="BF59" s="123">
        <f t="shared" ca="1" si="56"/>
        <v>0</v>
      </c>
      <c r="BG59" s="123">
        <f t="shared" ca="1" si="57"/>
        <v>0</v>
      </c>
      <c r="BH59" s="123">
        <f t="shared" ca="1" si="58"/>
        <v>0</v>
      </c>
      <c r="BI59" s="123">
        <f t="shared" ca="1" si="59"/>
        <v>0</v>
      </c>
      <c r="BJ59" s="123">
        <f t="shared" ca="1" si="60"/>
        <v>0</v>
      </c>
      <c r="BK59" s="123">
        <f t="shared" ca="1" si="61"/>
        <v>0</v>
      </c>
      <c r="BL59" s="123">
        <f t="shared" ca="1" si="62"/>
        <v>0</v>
      </c>
      <c r="BM59" s="123">
        <f t="shared" ca="1" si="63"/>
        <v>0</v>
      </c>
      <c r="BN59" s="123">
        <f t="shared" ca="1" si="64"/>
        <v>0.65</v>
      </c>
      <c r="BO59" s="123">
        <f t="shared" ca="1" si="65"/>
        <v>28</v>
      </c>
      <c r="BP59" s="340">
        <f t="shared" ca="1" si="66"/>
        <v>0</v>
      </c>
      <c r="BQ59" s="123">
        <f t="shared" ca="1" si="67"/>
        <v>0</v>
      </c>
      <c r="BR59" s="123">
        <f t="shared" ca="1" si="68"/>
        <v>0</v>
      </c>
      <c r="BS59" s="123">
        <f t="shared" ca="1" si="69"/>
        <v>0</v>
      </c>
      <c r="BT59" s="123">
        <f t="shared" ca="1" si="1"/>
        <v>0</v>
      </c>
      <c r="BU59" s="123">
        <f t="shared" ca="1" si="2"/>
        <v>0</v>
      </c>
      <c r="BV59" s="123"/>
      <c r="BW59" s="123">
        <f t="shared" ca="1" si="3"/>
        <v>0</v>
      </c>
      <c r="BX59" s="123"/>
      <c r="BY59" s="123">
        <f t="shared" ca="1" si="4"/>
        <v>0</v>
      </c>
      <c r="BZ59" s="123"/>
      <c r="CA59" s="123">
        <f t="shared" ca="1" si="5"/>
        <v>0</v>
      </c>
      <c r="CB59" s="528">
        <f t="shared" ca="1" si="6"/>
        <v>0</v>
      </c>
      <c r="CC59" s="123">
        <f t="shared" ca="1" si="70"/>
        <v>0</v>
      </c>
      <c r="CD59" s="125">
        <f t="shared" ca="1" si="71"/>
        <v>0</v>
      </c>
      <c r="CE59" s="125">
        <f t="shared" ca="1" si="72"/>
        <v>530</v>
      </c>
      <c r="CF59" s="125">
        <f t="shared" ca="1" si="73"/>
        <v>2820</v>
      </c>
      <c r="CG59" s="125">
        <f t="shared" ca="1" si="74"/>
        <v>0</v>
      </c>
      <c r="CH59" s="125">
        <f t="shared" ca="1" si="75"/>
        <v>0</v>
      </c>
      <c r="CI59" s="125">
        <f t="shared" ca="1" si="76"/>
        <v>0</v>
      </c>
      <c r="CJ59" s="125">
        <f t="shared" ca="1" si="77"/>
        <v>0</v>
      </c>
      <c r="CK59" s="125">
        <f t="shared" ca="1" si="78"/>
        <v>0</v>
      </c>
      <c r="CL59" s="125">
        <f t="shared" ca="1" si="79"/>
        <v>2177.5</v>
      </c>
      <c r="CM59" s="125">
        <f t="shared" ca="1" si="80"/>
        <v>8657.4</v>
      </c>
      <c r="CN59" s="125">
        <f t="shared" ca="1" si="81"/>
        <v>14184.9</v>
      </c>
      <c r="CO59" s="125">
        <f t="shared" ca="1" si="82"/>
        <v>0</v>
      </c>
      <c r="CP59" s="125">
        <f t="shared" ca="1" si="83"/>
        <v>0</v>
      </c>
      <c r="CQ59" s="125">
        <f t="shared" ca="1" si="84"/>
        <v>0</v>
      </c>
      <c r="CR59" s="125">
        <f t="shared" ca="1" si="85"/>
        <v>0</v>
      </c>
      <c r="CS59" s="125">
        <f t="shared" ca="1" si="86"/>
        <v>0</v>
      </c>
      <c r="CT59" s="125">
        <f t="shared" ca="1" si="87"/>
        <v>0</v>
      </c>
      <c r="CU59" s="125">
        <f t="shared" ca="1" si="88"/>
        <v>0</v>
      </c>
      <c r="CV59" s="125">
        <f t="shared" ca="1" si="89"/>
        <v>0</v>
      </c>
      <c r="CW59" s="125">
        <f t="shared" ca="1" si="90"/>
        <v>0</v>
      </c>
      <c r="CX59" s="125">
        <f t="shared" ca="1" si="91"/>
        <v>0</v>
      </c>
      <c r="CY59" s="125">
        <f t="shared" ca="1" si="92"/>
        <v>0</v>
      </c>
      <c r="CZ59" s="125">
        <f t="shared" ca="1" si="93"/>
        <v>672.35</v>
      </c>
      <c r="DA59" s="341">
        <f t="shared" ca="1" si="94"/>
        <v>14857.25</v>
      </c>
      <c r="DB59" s="606">
        <f t="shared" ca="1" si="95"/>
        <v>2674.31</v>
      </c>
      <c r="DC59" s="606"/>
      <c r="DD59" s="606">
        <f t="shared" ca="1" si="96"/>
        <v>183.06</v>
      </c>
      <c r="DE59" s="125">
        <f t="shared" ca="1" si="97"/>
        <v>0</v>
      </c>
      <c r="DF59" s="125">
        <f t="shared" ca="1" si="98"/>
        <v>0</v>
      </c>
      <c r="DG59" s="125">
        <f t="shared" ca="1" si="99"/>
        <v>0</v>
      </c>
      <c r="DH59" s="125">
        <f t="shared" ca="1" si="100"/>
        <v>2857.37</v>
      </c>
      <c r="DI59" s="125">
        <f t="shared" ca="1" si="101"/>
        <v>3120.68</v>
      </c>
      <c r="DJ59" s="125">
        <f t="shared" ca="1" si="102"/>
        <v>2674.31</v>
      </c>
      <c r="DK59" s="125">
        <f t="shared" ca="1" si="103"/>
        <v>14674.19</v>
      </c>
      <c r="DL59" s="125">
        <f t="shared" ca="1" si="104"/>
        <v>0</v>
      </c>
      <c r="DM59" s="125">
        <f t="shared" ca="1" si="105"/>
        <v>0</v>
      </c>
      <c r="DN59" s="340" t="str">
        <f t="shared" ca="1" si="106"/>
        <v xml:space="preserve">30 від 01.03   </v>
      </c>
      <c r="DO59" s="340" t="str">
        <f t="shared" ca="1" si="107"/>
        <v>Білик В.Є.</v>
      </c>
      <c r="DP59" s="340" t="str">
        <f t="shared" ca="1" si="108"/>
        <v>Білик</v>
      </c>
      <c r="DQ59" s="340" t="str">
        <f t="shared" ca="1" si="109"/>
        <v>Вячеслав</v>
      </c>
      <c r="DR59" s="340" t="str">
        <f t="shared" ca="1" si="112"/>
        <v>Євгенович</v>
      </c>
      <c r="DS59" s="340">
        <f t="shared" ca="1" si="110"/>
        <v>3736210438</v>
      </c>
    </row>
    <row r="60" spans="1:123">
      <c r="A60">
        <f t="shared" ca="1" si="7"/>
        <v>57</v>
      </c>
      <c r="B60" t="str">
        <f t="shared" ca="1" si="8"/>
        <v>Водій -електрик</v>
      </c>
      <c r="C60">
        <f t="shared" ca="1" si="9"/>
        <v>0</v>
      </c>
      <c r="D60">
        <f t="shared" ca="1" si="10"/>
        <v>0</v>
      </c>
      <c r="E60">
        <f t="shared" ca="1" si="11"/>
        <v>0</v>
      </c>
      <c r="F60">
        <f t="shared" ca="1" si="12"/>
        <v>0</v>
      </c>
      <c r="G60" s="123" t="str">
        <f t="shared" ca="1" si="113"/>
        <v>0.0.0</v>
      </c>
      <c r="H60" s="123" t="str">
        <f t="shared" ca="1" si="113"/>
        <v>0.0.0</v>
      </c>
      <c r="I60" s="123" t="str">
        <f t="shared" ca="1" si="113"/>
        <v>0.0.0</v>
      </c>
      <c r="J60" s="123" t="str">
        <f t="shared" ca="1" si="113"/>
        <v>0.0.0</v>
      </c>
      <c r="K60" s="123" t="str">
        <f t="shared" ca="1" si="113"/>
        <v>0.0.0</v>
      </c>
      <c r="L60" s="123" t="str">
        <f t="shared" ca="1" si="113"/>
        <v>0.0.0</v>
      </c>
      <c r="M60" s="123" t="str">
        <f t="shared" ca="1" si="113"/>
        <v>0.0.0</v>
      </c>
      <c r="N60" s="123" t="str">
        <f t="shared" ca="1" si="113"/>
        <v>0.0.0</v>
      </c>
      <c r="O60" s="123">
        <f t="shared" ca="1" si="14"/>
        <v>5</v>
      </c>
      <c r="P60" s="123">
        <f t="shared" ca="1" si="15"/>
        <v>0</v>
      </c>
      <c r="Q60" s="123">
        <f t="shared" ca="1" si="16"/>
        <v>0</v>
      </c>
      <c r="R60" s="123">
        <f t="shared" ca="1" si="16"/>
        <v>0</v>
      </c>
      <c r="S60" s="123">
        <f t="shared" ca="1" si="17"/>
        <v>0</v>
      </c>
      <c r="T60" s="123">
        <f t="shared" ca="1" si="18"/>
        <v>0</v>
      </c>
      <c r="U60" s="123">
        <f t="shared" ca="1" si="19"/>
        <v>0</v>
      </c>
      <c r="V60" s="123">
        <f t="shared" ca="1" si="20"/>
        <v>0</v>
      </c>
      <c r="W60" s="123">
        <f t="shared" ca="1" si="21"/>
        <v>0</v>
      </c>
      <c r="X60" s="123">
        <f t="shared" ca="1" si="22"/>
        <v>0</v>
      </c>
      <c r="Y60" s="123">
        <f t="shared" ca="1" si="23"/>
        <v>0</v>
      </c>
      <c r="Z60" s="123">
        <f t="shared" ca="1" si="24"/>
        <v>0</v>
      </c>
      <c r="AA60" s="123">
        <f t="shared" ca="1" si="25"/>
        <v>0</v>
      </c>
      <c r="AB60" s="123">
        <f t="shared" ca="1" si="26"/>
        <v>0</v>
      </c>
      <c r="AC60" s="123">
        <f t="shared" ca="1" si="27"/>
        <v>0</v>
      </c>
      <c r="AD60" s="123">
        <f t="shared" ca="1" si="28"/>
        <v>0</v>
      </c>
      <c r="AE60" s="123">
        <f t="shared" ca="1" si="29"/>
        <v>0</v>
      </c>
      <c r="AF60" s="123">
        <f t="shared" ca="1" si="30"/>
        <v>0</v>
      </c>
      <c r="AG60" s="123">
        <f t="shared" ca="1" si="31"/>
        <v>0</v>
      </c>
      <c r="AH60" s="123">
        <f t="shared" ca="1" si="32"/>
        <v>0</v>
      </c>
      <c r="AI60" s="123">
        <f t="shared" ca="1" si="33"/>
        <v>0</v>
      </c>
      <c r="AJ60" s="123">
        <f t="shared" ca="1" si="34"/>
        <v>0</v>
      </c>
      <c r="AK60" s="123">
        <f t="shared" ca="1" si="35"/>
        <v>0</v>
      </c>
      <c r="AL60" s="123">
        <f t="shared" ca="1" si="36"/>
        <v>0</v>
      </c>
      <c r="AM60" s="123">
        <f t="shared" ca="1" si="37"/>
        <v>0</v>
      </c>
      <c r="AN60" s="123">
        <f t="shared" ca="1" si="38"/>
        <v>0</v>
      </c>
      <c r="AO60" s="123">
        <f t="shared" ca="1" si="39"/>
        <v>0</v>
      </c>
      <c r="AP60" s="123">
        <f t="shared" ca="1" si="40"/>
        <v>0</v>
      </c>
      <c r="AQ60" s="123">
        <f t="shared" ca="1" si="41"/>
        <v>0</v>
      </c>
      <c r="AR60" s="123">
        <f t="shared" ca="1" si="42"/>
        <v>0</v>
      </c>
      <c r="AS60" s="123">
        <f t="shared" ca="1" si="43"/>
        <v>0</v>
      </c>
      <c r="AT60" s="123">
        <f t="shared" ca="1" si="44"/>
        <v>0</v>
      </c>
      <c r="AU60" s="123">
        <f t="shared" ca="1" si="45"/>
        <v>0</v>
      </c>
      <c r="AV60" s="123">
        <f t="shared" ca="1" si="46"/>
        <v>0</v>
      </c>
      <c r="AW60" s="123">
        <f t="shared" ca="1" si="47"/>
        <v>0</v>
      </c>
      <c r="AX60" s="123">
        <f t="shared" ca="1" si="48"/>
        <v>0</v>
      </c>
      <c r="AY60" s="123">
        <f t="shared" ca="1" si="49"/>
        <v>0</v>
      </c>
      <c r="AZ60" s="123">
        <f t="shared" ca="1" si="50"/>
        <v>0</v>
      </c>
      <c r="BA60" s="123">
        <f t="shared" ca="1" si="51"/>
        <v>0</v>
      </c>
      <c r="BB60" s="123">
        <f t="shared" ca="1" si="52"/>
        <v>0</v>
      </c>
      <c r="BC60" s="123">
        <f t="shared" ca="1" si="53"/>
        <v>0</v>
      </c>
      <c r="BD60" s="123">
        <f t="shared" ca="1" si="54"/>
        <v>0</v>
      </c>
      <c r="BE60" s="123">
        <f t="shared" ca="1" si="55"/>
        <v>0</v>
      </c>
      <c r="BF60" s="123">
        <f t="shared" ca="1" si="56"/>
        <v>0</v>
      </c>
      <c r="BG60" s="123">
        <f t="shared" ca="1" si="57"/>
        <v>0</v>
      </c>
      <c r="BH60" s="123">
        <f t="shared" ca="1" si="58"/>
        <v>0</v>
      </c>
      <c r="BI60" s="123">
        <f t="shared" ca="1" si="59"/>
        <v>0</v>
      </c>
      <c r="BJ60" s="123">
        <f t="shared" ca="1" si="60"/>
        <v>0</v>
      </c>
      <c r="BK60" s="123">
        <f t="shared" ca="1" si="61"/>
        <v>0</v>
      </c>
      <c r="BL60" s="123">
        <f t="shared" ca="1" si="62"/>
        <v>0</v>
      </c>
      <c r="BM60" s="123">
        <f t="shared" ca="1" si="63"/>
        <v>0</v>
      </c>
      <c r="BN60" s="123">
        <f t="shared" ca="1" si="64"/>
        <v>0.65</v>
      </c>
      <c r="BO60" s="123">
        <f t="shared" ca="1" si="65"/>
        <v>28</v>
      </c>
      <c r="BP60" s="340">
        <f t="shared" ca="1" si="66"/>
        <v>0</v>
      </c>
      <c r="BQ60" s="123">
        <f t="shared" ca="1" si="67"/>
        <v>0</v>
      </c>
      <c r="BR60" s="123">
        <f t="shared" ca="1" si="68"/>
        <v>0</v>
      </c>
      <c r="BS60" s="123">
        <f t="shared" ca="1" si="69"/>
        <v>0</v>
      </c>
      <c r="BT60" s="123">
        <f t="shared" ca="1" si="1"/>
        <v>0</v>
      </c>
      <c r="BU60" s="123">
        <f t="shared" ca="1" si="2"/>
        <v>0</v>
      </c>
      <c r="BV60" s="123"/>
      <c r="BW60" s="123">
        <f t="shared" ca="1" si="3"/>
        <v>0</v>
      </c>
      <c r="BX60" s="123"/>
      <c r="BY60" s="123">
        <f t="shared" ca="1" si="4"/>
        <v>0</v>
      </c>
      <c r="BZ60" s="123"/>
      <c r="CA60" s="123">
        <f t="shared" ca="1" si="5"/>
        <v>0</v>
      </c>
      <c r="CB60" s="528">
        <f t="shared" ca="1" si="6"/>
        <v>0</v>
      </c>
      <c r="CC60" s="123">
        <f t="shared" ca="1" si="70"/>
        <v>0</v>
      </c>
      <c r="CD60" s="125">
        <f t="shared" ca="1" si="71"/>
        <v>0</v>
      </c>
      <c r="CE60" s="125">
        <f t="shared" ca="1" si="72"/>
        <v>0</v>
      </c>
      <c r="CF60" s="125">
        <f t="shared" ca="1" si="73"/>
        <v>0</v>
      </c>
      <c r="CG60" s="125">
        <f t="shared" ca="1" si="74"/>
        <v>0</v>
      </c>
      <c r="CH60" s="125">
        <f t="shared" ca="1" si="75"/>
        <v>0</v>
      </c>
      <c r="CI60" s="125">
        <f t="shared" ca="1" si="76"/>
        <v>0</v>
      </c>
      <c r="CJ60" s="125">
        <f t="shared" ca="1" si="77"/>
        <v>0</v>
      </c>
      <c r="CK60" s="125">
        <f t="shared" ca="1" si="78"/>
        <v>0</v>
      </c>
      <c r="CL60" s="125">
        <f t="shared" ca="1" si="79"/>
        <v>0</v>
      </c>
      <c r="CM60" s="125">
        <f t="shared" ca="1" si="80"/>
        <v>0</v>
      </c>
      <c r="CN60" s="125">
        <f t="shared" ca="1" si="81"/>
        <v>0</v>
      </c>
      <c r="CO60" s="125">
        <f t="shared" ca="1" si="82"/>
        <v>0</v>
      </c>
      <c r="CP60" s="125">
        <f t="shared" ca="1" si="83"/>
        <v>0</v>
      </c>
      <c r="CQ60" s="125">
        <f t="shared" ca="1" si="84"/>
        <v>0</v>
      </c>
      <c r="CR60" s="125">
        <f t="shared" ca="1" si="85"/>
        <v>0</v>
      </c>
      <c r="CS60" s="125">
        <f t="shared" ca="1" si="86"/>
        <v>0</v>
      </c>
      <c r="CT60" s="125">
        <f t="shared" ca="1" si="87"/>
        <v>0</v>
      </c>
      <c r="CU60" s="125">
        <f t="shared" ca="1" si="88"/>
        <v>0</v>
      </c>
      <c r="CV60" s="125">
        <f t="shared" ca="1" si="89"/>
        <v>0</v>
      </c>
      <c r="CW60" s="125">
        <f t="shared" ca="1" si="90"/>
        <v>0</v>
      </c>
      <c r="CX60" s="125">
        <f t="shared" ca="1" si="91"/>
        <v>0</v>
      </c>
      <c r="CY60" s="125">
        <f t="shared" ca="1" si="92"/>
        <v>0</v>
      </c>
      <c r="CZ60" s="125">
        <f t="shared" ca="1" si="93"/>
        <v>0</v>
      </c>
      <c r="DA60" s="341">
        <f t="shared" ca="1" si="94"/>
        <v>0</v>
      </c>
      <c r="DB60" s="606">
        <f t="shared" ca="1" si="95"/>
        <v>0</v>
      </c>
      <c r="DC60" s="606"/>
      <c r="DD60" s="606">
        <f t="shared" ca="1" si="96"/>
        <v>0</v>
      </c>
      <c r="DE60" s="125">
        <f t="shared" ca="1" si="97"/>
        <v>0</v>
      </c>
      <c r="DF60" s="125">
        <f t="shared" ca="1" si="98"/>
        <v>0</v>
      </c>
      <c r="DG60" s="125">
        <f t="shared" ca="1" si="99"/>
        <v>0</v>
      </c>
      <c r="DH60" s="125">
        <f t="shared" ca="1" si="100"/>
        <v>0</v>
      </c>
      <c r="DI60" s="125">
        <f t="shared" ca="1" si="101"/>
        <v>0</v>
      </c>
      <c r="DJ60" s="125">
        <f t="shared" ca="1" si="102"/>
        <v>0</v>
      </c>
      <c r="DK60" s="125">
        <f t="shared" ca="1" si="103"/>
        <v>0</v>
      </c>
      <c r="DL60" s="125">
        <f t="shared" ca="1" si="104"/>
        <v>0</v>
      </c>
      <c r="DM60" s="125">
        <f t="shared" ca="1" si="105"/>
        <v>0</v>
      </c>
      <c r="DN60" s="340" t="str">
        <f t="shared" ca="1" si="106"/>
        <v xml:space="preserve">    </v>
      </c>
      <c r="DO60" s="340">
        <f t="shared" ca="1" si="107"/>
        <v>0</v>
      </c>
      <c r="DP60" s="340" t="str">
        <f t="shared" ca="1" si="108"/>
        <v>вс/сс</v>
      </c>
      <c r="DQ60" s="340">
        <f t="shared" ca="1" si="109"/>
        <v>0</v>
      </c>
      <c r="DR60" s="340">
        <f t="shared" ca="1" si="112"/>
        <v>0</v>
      </c>
      <c r="DS60" s="340">
        <f t="shared" ca="1" si="110"/>
        <v>0</v>
      </c>
    </row>
    <row r="61" spans="1:123">
      <c r="A61">
        <f t="shared" ca="1" si="7"/>
        <v>58</v>
      </c>
      <c r="B61">
        <f t="shared" ca="1" si="8"/>
        <v>0</v>
      </c>
      <c r="C61">
        <f t="shared" ca="1" si="9"/>
        <v>0</v>
      </c>
      <c r="D61" t="str">
        <f t="shared" ca="1" si="10"/>
        <v xml:space="preserve"> </v>
      </c>
      <c r="E61">
        <f t="shared" ca="1" si="11"/>
        <v>0</v>
      </c>
      <c r="F61">
        <f t="shared" ca="1" si="12"/>
        <v>0</v>
      </c>
      <c r="G61" s="123" t="str">
        <f t="shared" ca="1" si="113"/>
        <v>0.0.0</v>
      </c>
      <c r="H61" s="123" t="str">
        <f t="shared" ca="1" si="113"/>
        <v>0.0.0</v>
      </c>
      <c r="I61" s="123" t="str">
        <f t="shared" ca="1" si="113"/>
        <v>0.0.0</v>
      </c>
      <c r="J61" s="123" t="str">
        <f t="shared" ca="1" si="113"/>
        <v>0.0.0</v>
      </c>
      <c r="K61" s="123" t="str">
        <f t="shared" ca="1" si="113"/>
        <v>0.0.0</v>
      </c>
      <c r="L61" s="123" t="str">
        <f t="shared" ca="1" si="113"/>
        <v>0.0.0</v>
      </c>
      <c r="M61" s="123" t="str">
        <f t="shared" ca="1" si="113"/>
        <v>0.0.0</v>
      </c>
      <c r="N61" s="123" t="str">
        <f t="shared" ca="1" si="113"/>
        <v>0.0.0</v>
      </c>
      <c r="O61" s="123">
        <f t="shared" ca="1" si="14"/>
        <v>0</v>
      </c>
      <c r="P61" s="123">
        <f t="shared" ca="1" si="15"/>
        <v>0</v>
      </c>
      <c r="Q61" s="123">
        <f t="shared" ca="1" si="16"/>
        <v>0</v>
      </c>
      <c r="R61" s="123">
        <f t="shared" ca="1" si="16"/>
        <v>0</v>
      </c>
      <c r="S61" s="123">
        <f t="shared" ca="1" si="17"/>
        <v>0</v>
      </c>
      <c r="T61" s="123">
        <f t="shared" ca="1" si="18"/>
        <v>0</v>
      </c>
      <c r="U61" s="123">
        <f t="shared" ca="1" si="19"/>
        <v>0</v>
      </c>
      <c r="V61" s="123">
        <f t="shared" ca="1" si="20"/>
        <v>0</v>
      </c>
      <c r="W61" s="123">
        <f t="shared" ca="1" si="21"/>
        <v>0</v>
      </c>
      <c r="X61" s="123">
        <f t="shared" ca="1" si="22"/>
        <v>0</v>
      </c>
      <c r="Y61" s="123">
        <f t="shared" ca="1" si="23"/>
        <v>0</v>
      </c>
      <c r="Z61" s="123">
        <f t="shared" ca="1" si="24"/>
        <v>0</v>
      </c>
      <c r="AA61" s="123">
        <f t="shared" ca="1" si="25"/>
        <v>0</v>
      </c>
      <c r="AB61" s="123">
        <f t="shared" ca="1" si="26"/>
        <v>0</v>
      </c>
      <c r="AC61" s="123">
        <f t="shared" ca="1" si="27"/>
        <v>0</v>
      </c>
      <c r="AD61" s="123">
        <f t="shared" ca="1" si="28"/>
        <v>0</v>
      </c>
      <c r="AE61" s="123">
        <f t="shared" ca="1" si="29"/>
        <v>0</v>
      </c>
      <c r="AF61" s="123">
        <f t="shared" ca="1" si="30"/>
        <v>0</v>
      </c>
      <c r="AG61" s="123">
        <f t="shared" ca="1" si="31"/>
        <v>0</v>
      </c>
      <c r="AH61" s="123">
        <f t="shared" ca="1" si="32"/>
        <v>0</v>
      </c>
      <c r="AI61" s="123">
        <f t="shared" ca="1" si="33"/>
        <v>0</v>
      </c>
      <c r="AJ61" s="123">
        <f t="shared" ca="1" si="34"/>
        <v>0</v>
      </c>
      <c r="AK61" s="123">
        <f t="shared" ca="1" si="35"/>
        <v>0</v>
      </c>
      <c r="AL61" s="123">
        <f t="shared" ca="1" si="36"/>
        <v>0</v>
      </c>
      <c r="AM61" s="123">
        <f t="shared" ca="1" si="37"/>
        <v>0</v>
      </c>
      <c r="AN61" s="123">
        <f t="shared" ca="1" si="38"/>
        <v>0</v>
      </c>
      <c r="AO61" s="123">
        <f t="shared" ca="1" si="39"/>
        <v>0</v>
      </c>
      <c r="AP61" s="123">
        <f t="shared" ca="1" si="40"/>
        <v>0</v>
      </c>
      <c r="AQ61" s="123">
        <f t="shared" ca="1" si="41"/>
        <v>0</v>
      </c>
      <c r="AR61" s="123">
        <f t="shared" ca="1" si="42"/>
        <v>0</v>
      </c>
      <c r="AS61" s="123">
        <f t="shared" ca="1" si="43"/>
        <v>0</v>
      </c>
      <c r="AT61" s="123">
        <f t="shared" ca="1" si="44"/>
        <v>0</v>
      </c>
      <c r="AU61" s="123">
        <f t="shared" ca="1" si="45"/>
        <v>0</v>
      </c>
      <c r="AV61" s="123">
        <f t="shared" ca="1" si="46"/>
        <v>0</v>
      </c>
      <c r="AW61" s="123">
        <f t="shared" ca="1" si="47"/>
        <v>0</v>
      </c>
      <c r="AX61" s="123">
        <f t="shared" ca="1" si="48"/>
        <v>0</v>
      </c>
      <c r="AY61" s="123">
        <f t="shared" ca="1" si="49"/>
        <v>0</v>
      </c>
      <c r="AZ61" s="123">
        <f t="shared" ca="1" si="50"/>
        <v>0</v>
      </c>
      <c r="BA61" s="123">
        <f t="shared" ca="1" si="51"/>
        <v>0</v>
      </c>
      <c r="BB61" s="123">
        <f t="shared" ca="1" si="52"/>
        <v>0</v>
      </c>
      <c r="BC61" s="123">
        <f t="shared" ca="1" si="53"/>
        <v>0</v>
      </c>
      <c r="BD61" s="123">
        <f t="shared" ca="1" si="54"/>
        <v>0</v>
      </c>
      <c r="BE61" s="123">
        <f t="shared" ca="1" si="55"/>
        <v>0</v>
      </c>
      <c r="BF61" s="123">
        <f t="shared" ca="1" si="56"/>
        <v>0</v>
      </c>
      <c r="BG61" s="123">
        <f t="shared" ca="1" si="57"/>
        <v>0</v>
      </c>
      <c r="BH61" s="123">
        <f t="shared" ca="1" si="58"/>
        <v>0</v>
      </c>
      <c r="BI61" s="123">
        <f t="shared" ca="1" si="59"/>
        <v>0</v>
      </c>
      <c r="BJ61" s="123">
        <f t="shared" ca="1" si="60"/>
        <v>0</v>
      </c>
      <c r="BK61" s="123">
        <f t="shared" ca="1" si="61"/>
        <v>0</v>
      </c>
      <c r="BL61" s="123">
        <f t="shared" ca="1" si="62"/>
        <v>0</v>
      </c>
      <c r="BM61" s="123">
        <f t="shared" ca="1" si="63"/>
        <v>0</v>
      </c>
      <c r="BN61" s="123">
        <f t="shared" ca="1" si="64"/>
        <v>0.65</v>
      </c>
      <c r="BO61" s="123">
        <f t="shared" ca="1" si="65"/>
        <v>0</v>
      </c>
      <c r="BP61" s="340">
        <f t="shared" ca="1" si="66"/>
        <v>0</v>
      </c>
      <c r="BQ61" s="123">
        <f t="shared" ca="1" si="67"/>
        <v>0</v>
      </c>
      <c r="BR61" s="123">
        <f t="shared" ca="1" si="68"/>
        <v>0</v>
      </c>
      <c r="BS61" s="123">
        <f t="shared" ca="1" si="69"/>
        <v>0</v>
      </c>
      <c r="BT61" s="123">
        <f t="shared" ca="1" si="1"/>
        <v>0</v>
      </c>
      <c r="BU61" s="123">
        <f t="shared" ca="1" si="2"/>
        <v>0</v>
      </c>
      <c r="BV61" s="123"/>
      <c r="BW61" s="123">
        <f t="shared" ca="1" si="3"/>
        <v>0</v>
      </c>
      <c r="BX61" s="123"/>
      <c r="BY61" s="123">
        <f t="shared" ca="1" si="4"/>
        <v>0</v>
      </c>
      <c r="BZ61" s="123"/>
      <c r="CA61" s="123">
        <f t="shared" ca="1" si="5"/>
        <v>0</v>
      </c>
      <c r="CB61" s="528">
        <f t="shared" ca="1" si="6"/>
        <v>0</v>
      </c>
      <c r="CC61" s="123">
        <f t="shared" ca="1" si="70"/>
        <v>0</v>
      </c>
      <c r="CD61" s="125">
        <f t="shared" ca="1" si="71"/>
        <v>0</v>
      </c>
      <c r="CE61" s="125">
        <f t="shared" ca="1" si="72"/>
        <v>0</v>
      </c>
      <c r="CF61" s="125">
        <f t="shared" ca="1" si="73"/>
        <v>0</v>
      </c>
      <c r="CG61" s="125">
        <f t="shared" ca="1" si="74"/>
        <v>0</v>
      </c>
      <c r="CH61" s="125">
        <f t="shared" ca="1" si="75"/>
        <v>0</v>
      </c>
      <c r="CI61" s="125">
        <f t="shared" ca="1" si="76"/>
        <v>0</v>
      </c>
      <c r="CJ61" s="125">
        <f t="shared" ca="1" si="77"/>
        <v>0</v>
      </c>
      <c r="CK61" s="125">
        <f t="shared" ca="1" si="78"/>
        <v>0</v>
      </c>
      <c r="CL61" s="125">
        <f t="shared" ca="1" si="79"/>
        <v>0</v>
      </c>
      <c r="CM61" s="125">
        <f t="shared" ca="1" si="80"/>
        <v>0</v>
      </c>
      <c r="CN61" s="125">
        <f t="shared" ca="1" si="81"/>
        <v>0</v>
      </c>
      <c r="CO61" s="125">
        <f t="shared" ca="1" si="82"/>
        <v>0</v>
      </c>
      <c r="CP61" s="125">
        <f t="shared" ca="1" si="83"/>
        <v>0</v>
      </c>
      <c r="CQ61" s="125">
        <f t="shared" ca="1" si="84"/>
        <v>0</v>
      </c>
      <c r="CR61" s="125">
        <f t="shared" ca="1" si="85"/>
        <v>0</v>
      </c>
      <c r="CS61" s="125">
        <f t="shared" ca="1" si="86"/>
        <v>0</v>
      </c>
      <c r="CT61" s="125">
        <f t="shared" ca="1" si="87"/>
        <v>0</v>
      </c>
      <c r="CU61" s="125">
        <f t="shared" ca="1" si="88"/>
        <v>0</v>
      </c>
      <c r="CV61" s="125">
        <f t="shared" ca="1" si="89"/>
        <v>0</v>
      </c>
      <c r="CW61" s="125">
        <f t="shared" ca="1" si="90"/>
        <v>0</v>
      </c>
      <c r="CX61" s="125">
        <f t="shared" ca="1" si="91"/>
        <v>0</v>
      </c>
      <c r="CY61" s="125">
        <f t="shared" ca="1" si="92"/>
        <v>0</v>
      </c>
      <c r="CZ61" s="125">
        <f t="shared" ca="1" si="93"/>
        <v>0</v>
      </c>
      <c r="DA61" s="341">
        <f t="shared" ca="1" si="94"/>
        <v>0</v>
      </c>
      <c r="DB61" s="606">
        <f t="shared" ca="1" si="95"/>
        <v>0</v>
      </c>
      <c r="DC61" s="606"/>
      <c r="DD61" s="606">
        <f t="shared" ca="1" si="96"/>
        <v>0</v>
      </c>
      <c r="DE61" s="125">
        <f t="shared" ca="1" si="97"/>
        <v>0</v>
      </c>
      <c r="DF61" s="125">
        <f t="shared" ca="1" si="98"/>
        <v>0</v>
      </c>
      <c r="DG61" s="125">
        <f t="shared" ca="1" si="99"/>
        <v>0</v>
      </c>
      <c r="DH61" s="125">
        <f t="shared" ca="1" si="100"/>
        <v>0</v>
      </c>
      <c r="DI61" s="125">
        <f t="shared" ca="1" si="101"/>
        <v>0</v>
      </c>
      <c r="DJ61" s="125">
        <f t="shared" ca="1" si="102"/>
        <v>0</v>
      </c>
      <c r="DK61" s="125">
        <f t="shared" ca="1" si="103"/>
        <v>0</v>
      </c>
      <c r="DL61" s="125">
        <f t="shared" ca="1" si="104"/>
        <v>0</v>
      </c>
      <c r="DM61" s="125">
        <f t="shared" ca="1" si="105"/>
        <v>0</v>
      </c>
      <c r="DN61" s="340" t="str">
        <f t="shared" ca="1" si="106"/>
        <v xml:space="preserve">    </v>
      </c>
      <c r="DO61" s="340" t="str">
        <f t="shared" ca="1" si="107"/>
        <v xml:space="preserve"> </v>
      </c>
      <c r="DP61" s="340">
        <f t="shared" ca="1" si="108"/>
        <v>0</v>
      </c>
      <c r="DQ61" s="340">
        <f t="shared" ca="1" si="109"/>
        <v>0</v>
      </c>
      <c r="DR61" s="340">
        <f t="shared" ca="1" si="112"/>
        <v>0</v>
      </c>
      <c r="DS61" s="340">
        <f t="shared" ca="1" si="110"/>
        <v>0</v>
      </c>
    </row>
    <row r="62" spans="1:123">
      <c r="A62">
        <f t="shared" ca="1" si="7"/>
        <v>59</v>
      </c>
      <c r="B62" t="str">
        <f t="shared" ca="1" si="8"/>
        <v>Начальник радіостанції</v>
      </c>
      <c r="C62">
        <f t="shared" ca="1" si="9"/>
        <v>0</v>
      </c>
      <c r="D62" t="str">
        <f t="shared" ca="1" si="10"/>
        <v>ВАКАНТ</v>
      </c>
      <c r="E62">
        <f t="shared" ca="1" si="11"/>
        <v>0</v>
      </c>
      <c r="F62">
        <f t="shared" ca="1" si="12"/>
        <v>0</v>
      </c>
      <c r="G62" s="123" t="str">
        <f t="shared" ca="1" si="113"/>
        <v>0.0.0</v>
      </c>
      <c r="H62" s="123" t="str">
        <f t="shared" ca="1" si="113"/>
        <v>0.0.0</v>
      </c>
      <c r="I62" s="123" t="str">
        <f t="shared" ca="1" si="113"/>
        <v>0.0.0</v>
      </c>
      <c r="J62" s="123" t="str">
        <f t="shared" ca="1" si="113"/>
        <v>0.0.0</v>
      </c>
      <c r="K62" s="123" t="str">
        <f t="shared" ca="1" si="113"/>
        <v>0.0.0</v>
      </c>
      <c r="L62" s="123" t="str">
        <f t="shared" ca="1" si="113"/>
        <v>0.0.0</v>
      </c>
      <c r="M62" s="123" t="str">
        <f t="shared" ca="1" si="113"/>
        <v>0.0.0</v>
      </c>
      <c r="N62" s="123" t="str">
        <f t="shared" ca="1" si="113"/>
        <v>0.0.0</v>
      </c>
      <c r="O62" s="123">
        <f t="shared" ca="1" si="14"/>
        <v>6</v>
      </c>
      <c r="P62" s="123">
        <f t="shared" ca="1" si="15"/>
        <v>0</v>
      </c>
      <c r="Q62" s="123">
        <f t="shared" ca="1" si="16"/>
        <v>0</v>
      </c>
      <c r="R62" s="123">
        <f t="shared" ca="1" si="16"/>
        <v>0</v>
      </c>
      <c r="S62" s="123">
        <f t="shared" ca="1" si="17"/>
        <v>0</v>
      </c>
      <c r="T62" s="123">
        <f t="shared" ca="1" si="18"/>
        <v>0</v>
      </c>
      <c r="U62" s="123">
        <f t="shared" ca="1" si="19"/>
        <v>0</v>
      </c>
      <c r="V62" s="123">
        <f t="shared" ca="1" si="20"/>
        <v>0</v>
      </c>
      <c r="W62" s="123">
        <f t="shared" ca="1" si="21"/>
        <v>0</v>
      </c>
      <c r="X62" s="123">
        <f t="shared" ca="1" si="22"/>
        <v>0</v>
      </c>
      <c r="Y62" s="123">
        <f t="shared" ca="1" si="23"/>
        <v>0</v>
      </c>
      <c r="Z62" s="123">
        <f t="shared" ca="1" si="24"/>
        <v>0</v>
      </c>
      <c r="AA62" s="123">
        <f t="shared" ca="1" si="25"/>
        <v>0</v>
      </c>
      <c r="AB62" s="123">
        <f t="shared" ca="1" si="26"/>
        <v>0</v>
      </c>
      <c r="AC62" s="123">
        <f t="shared" ca="1" si="27"/>
        <v>0</v>
      </c>
      <c r="AD62" s="123">
        <f t="shared" ca="1" si="28"/>
        <v>0</v>
      </c>
      <c r="AE62" s="123">
        <f t="shared" ca="1" si="29"/>
        <v>0</v>
      </c>
      <c r="AF62" s="123">
        <f t="shared" ca="1" si="30"/>
        <v>0</v>
      </c>
      <c r="AG62" s="123">
        <f t="shared" ca="1" si="31"/>
        <v>0</v>
      </c>
      <c r="AH62" s="123">
        <f t="shared" ca="1" si="32"/>
        <v>0</v>
      </c>
      <c r="AI62" s="123">
        <f t="shared" ca="1" si="33"/>
        <v>0</v>
      </c>
      <c r="AJ62" s="123">
        <f t="shared" ca="1" si="34"/>
        <v>0</v>
      </c>
      <c r="AK62" s="123">
        <f t="shared" ca="1" si="35"/>
        <v>0</v>
      </c>
      <c r="AL62" s="123">
        <f t="shared" ca="1" si="36"/>
        <v>0</v>
      </c>
      <c r="AM62" s="123">
        <f t="shared" ca="1" si="37"/>
        <v>0</v>
      </c>
      <c r="AN62" s="123">
        <f t="shared" ca="1" si="38"/>
        <v>0</v>
      </c>
      <c r="AO62" s="123">
        <f t="shared" ca="1" si="39"/>
        <v>0</v>
      </c>
      <c r="AP62" s="123">
        <f t="shared" ca="1" si="40"/>
        <v>0</v>
      </c>
      <c r="AQ62" s="123">
        <f t="shared" ca="1" si="41"/>
        <v>0</v>
      </c>
      <c r="AR62" s="123">
        <f t="shared" ca="1" si="42"/>
        <v>0</v>
      </c>
      <c r="AS62" s="123">
        <f t="shared" ca="1" si="43"/>
        <v>0</v>
      </c>
      <c r="AT62" s="123">
        <f t="shared" ca="1" si="44"/>
        <v>0</v>
      </c>
      <c r="AU62" s="123">
        <f t="shared" ca="1" si="45"/>
        <v>0</v>
      </c>
      <c r="AV62" s="123">
        <f t="shared" ca="1" si="46"/>
        <v>0</v>
      </c>
      <c r="AW62" s="123">
        <f t="shared" ca="1" si="47"/>
        <v>0</v>
      </c>
      <c r="AX62" s="123">
        <f t="shared" ca="1" si="48"/>
        <v>0</v>
      </c>
      <c r="AY62" s="123">
        <f t="shared" ca="1" si="49"/>
        <v>0</v>
      </c>
      <c r="AZ62" s="123">
        <f t="shared" ca="1" si="50"/>
        <v>0</v>
      </c>
      <c r="BA62" s="123">
        <f t="shared" ca="1" si="51"/>
        <v>0</v>
      </c>
      <c r="BB62" s="123">
        <f t="shared" ca="1" si="52"/>
        <v>0</v>
      </c>
      <c r="BC62" s="123">
        <f t="shared" ca="1" si="53"/>
        <v>0</v>
      </c>
      <c r="BD62" s="123">
        <f t="shared" ca="1" si="54"/>
        <v>0</v>
      </c>
      <c r="BE62" s="123">
        <f t="shared" ca="1" si="55"/>
        <v>0</v>
      </c>
      <c r="BF62" s="123">
        <f t="shared" ca="1" si="56"/>
        <v>0</v>
      </c>
      <c r="BG62" s="123">
        <f t="shared" ca="1" si="57"/>
        <v>0</v>
      </c>
      <c r="BH62" s="123">
        <f t="shared" ca="1" si="58"/>
        <v>0</v>
      </c>
      <c r="BI62" s="123">
        <f t="shared" ca="1" si="59"/>
        <v>0</v>
      </c>
      <c r="BJ62" s="123">
        <f t="shared" ca="1" si="60"/>
        <v>0</v>
      </c>
      <c r="BK62" s="123">
        <f t="shared" ca="1" si="61"/>
        <v>0</v>
      </c>
      <c r="BL62" s="123">
        <f t="shared" ca="1" si="62"/>
        <v>0</v>
      </c>
      <c r="BM62" s="123">
        <f t="shared" ca="1" si="63"/>
        <v>0</v>
      </c>
      <c r="BN62" s="123">
        <f t="shared" ca="1" si="64"/>
        <v>0.65</v>
      </c>
      <c r="BO62" s="123">
        <f t="shared" ca="1" si="65"/>
        <v>28</v>
      </c>
      <c r="BP62" s="340">
        <f t="shared" ca="1" si="66"/>
        <v>0</v>
      </c>
      <c r="BQ62" s="123">
        <f t="shared" ca="1" si="67"/>
        <v>0</v>
      </c>
      <c r="BR62" s="123">
        <f t="shared" ca="1" si="68"/>
        <v>0</v>
      </c>
      <c r="BS62" s="123">
        <f t="shared" ca="1" si="69"/>
        <v>0</v>
      </c>
      <c r="BT62" s="123">
        <f t="shared" ca="1" si="1"/>
        <v>0</v>
      </c>
      <c r="BU62" s="123">
        <f t="shared" ca="1" si="2"/>
        <v>0</v>
      </c>
      <c r="BV62" s="123"/>
      <c r="BW62" s="123">
        <f t="shared" ca="1" si="3"/>
        <v>0</v>
      </c>
      <c r="BX62" s="123"/>
      <c r="BY62" s="123">
        <f t="shared" ca="1" si="4"/>
        <v>0</v>
      </c>
      <c r="BZ62" s="123"/>
      <c r="CA62" s="123">
        <f t="shared" ca="1" si="5"/>
        <v>0</v>
      </c>
      <c r="CB62" s="528">
        <f t="shared" ca="1" si="6"/>
        <v>0</v>
      </c>
      <c r="CC62" s="123">
        <f t="shared" ca="1" si="70"/>
        <v>0</v>
      </c>
      <c r="CD62" s="125">
        <f t="shared" ca="1" si="71"/>
        <v>0</v>
      </c>
      <c r="CE62" s="125">
        <f t="shared" ca="1" si="72"/>
        <v>0</v>
      </c>
      <c r="CF62" s="125">
        <f t="shared" ca="1" si="73"/>
        <v>0</v>
      </c>
      <c r="CG62" s="125">
        <f t="shared" ca="1" si="74"/>
        <v>0</v>
      </c>
      <c r="CH62" s="125">
        <f t="shared" ca="1" si="75"/>
        <v>0</v>
      </c>
      <c r="CI62" s="125">
        <f t="shared" ca="1" si="76"/>
        <v>0</v>
      </c>
      <c r="CJ62" s="125">
        <f t="shared" ca="1" si="77"/>
        <v>0</v>
      </c>
      <c r="CK62" s="125">
        <f t="shared" ca="1" si="78"/>
        <v>0</v>
      </c>
      <c r="CL62" s="125">
        <f t="shared" ca="1" si="79"/>
        <v>0</v>
      </c>
      <c r="CM62" s="125">
        <f t="shared" ca="1" si="80"/>
        <v>0</v>
      </c>
      <c r="CN62" s="125">
        <f t="shared" ca="1" si="81"/>
        <v>0</v>
      </c>
      <c r="CO62" s="125">
        <f t="shared" ca="1" si="82"/>
        <v>0</v>
      </c>
      <c r="CP62" s="125">
        <f t="shared" ca="1" si="83"/>
        <v>0</v>
      </c>
      <c r="CQ62" s="125">
        <f t="shared" ca="1" si="84"/>
        <v>0</v>
      </c>
      <c r="CR62" s="125">
        <f t="shared" ca="1" si="85"/>
        <v>0</v>
      </c>
      <c r="CS62" s="125">
        <f t="shared" ca="1" si="86"/>
        <v>0</v>
      </c>
      <c r="CT62" s="125">
        <f t="shared" ca="1" si="87"/>
        <v>0</v>
      </c>
      <c r="CU62" s="125">
        <f t="shared" ca="1" si="88"/>
        <v>0</v>
      </c>
      <c r="CV62" s="125">
        <f t="shared" ca="1" si="89"/>
        <v>0</v>
      </c>
      <c r="CW62" s="125">
        <f t="shared" ca="1" si="90"/>
        <v>0</v>
      </c>
      <c r="CX62" s="125">
        <f t="shared" ca="1" si="91"/>
        <v>0</v>
      </c>
      <c r="CY62" s="125">
        <f t="shared" ca="1" si="92"/>
        <v>0</v>
      </c>
      <c r="CZ62" s="125">
        <f t="shared" ca="1" si="93"/>
        <v>0</v>
      </c>
      <c r="DA62" s="341">
        <f t="shared" ca="1" si="94"/>
        <v>0</v>
      </c>
      <c r="DB62" s="606">
        <f t="shared" ca="1" si="95"/>
        <v>0</v>
      </c>
      <c r="DC62" s="606"/>
      <c r="DD62" s="606">
        <f t="shared" ca="1" si="96"/>
        <v>0</v>
      </c>
      <c r="DE62" s="125">
        <f t="shared" ca="1" si="97"/>
        <v>0</v>
      </c>
      <c r="DF62" s="125">
        <f t="shared" ca="1" si="98"/>
        <v>0</v>
      </c>
      <c r="DG62" s="125">
        <f t="shared" ca="1" si="99"/>
        <v>0</v>
      </c>
      <c r="DH62" s="125">
        <f t="shared" ca="1" si="100"/>
        <v>0</v>
      </c>
      <c r="DI62" s="125">
        <f t="shared" ca="1" si="101"/>
        <v>0</v>
      </c>
      <c r="DJ62" s="125">
        <f t="shared" ca="1" si="102"/>
        <v>0</v>
      </c>
      <c r="DK62" s="125">
        <f t="shared" ca="1" si="103"/>
        <v>0</v>
      </c>
      <c r="DL62" s="125">
        <f t="shared" ca="1" si="104"/>
        <v>0</v>
      </c>
      <c r="DM62" s="125">
        <f t="shared" ca="1" si="105"/>
        <v>0</v>
      </c>
      <c r="DN62" s="340" t="str">
        <f t="shared" ca="1" si="106"/>
        <v xml:space="preserve">    </v>
      </c>
      <c r="DO62" s="340" t="str">
        <f t="shared" ca="1" si="107"/>
        <v>ВАКАНТ</v>
      </c>
      <c r="DP62" s="340">
        <f t="shared" ca="1" si="108"/>
        <v>0</v>
      </c>
      <c r="DQ62" s="340">
        <f t="shared" ca="1" si="109"/>
        <v>0</v>
      </c>
      <c r="DR62" s="340">
        <f t="shared" ca="1" si="112"/>
        <v>0</v>
      </c>
      <c r="DS62" s="340">
        <f t="shared" ca="1" si="110"/>
        <v>0</v>
      </c>
    </row>
    <row r="63" spans="1:123">
      <c r="A63">
        <f t="shared" ca="1" si="7"/>
        <v>60</v>
      </c>
      <c r="B63" t="str">
        <f t="shared" ca="1" si="8"/>
        <v>Начальник радіостанції</v>
      </c>
      <c r="C63" t="str">
        <f t="shared" ca="1" si="9"/>
        <v>мол. с-нт</v>
      </c>
      <c r="D63" t="str">
        <f t="shared" ca="1" si="10"/>
        <v>Датій І.Ю.</v>
      </c>
      <c r="E63">
        <f t="shared" ca="1" si="11"/>
        <v>0</v>
      </c>
      <c r="F63">
        <f t="shared" ca="1" si="12"/>
        <v>0</v>
      </c>
      <c r="G63" s="123" t="str">
        <f t="shared" ca="1" si="113"/>
        <v>10.9.1</v>
      </c>
      <c r="H63" s="123" t="str">
        <f t="shared" ca="1" si="113"/>
        <v>10.9.1</v>
      </c>
      <c r="I63" s="123" t="str">
        <f t="shared" ca="1" si="113"/>
        <v>10.9.1</v>
      </c>
      <c r="J63" s="123" t="str">
        <f t="shared" ca="1" si="113"/>
        <v>10.9.1</v>
      </c>
      <c r="K63" s="123" t="str">
        <f t="shared" ca="1" si="113"/>
        <v>10.9.1</v>
      </c>
      <c r="L63" s="123" t="str">
        <f t="shared" ca="1" si="113"/>
        <v>10.9.1</v>
      </c>
      <c r="M63" s="123" t="str">
        <f t="shared" ca="1" si="113"/>
        <v>10.9.1</v>
      </c>
      <c r="N63" s="123" t="str">
        <f t="shared" ca="1" si="113"/>
        <v>10.9.1</v>
      </c>
      <c r="O63" s="123">
        <f t="shared" ca="1" si="14"/>
        <v>6</v>
      </c>
      <c r="P63" s="123">
        <f t="shared" ca="1" si="15"/>
        <v>40663</v>
      </c>
      <c r="Q63" s="123">
        <f t="shared" ca="1" si="16"/>
        <v>0</v>
      </c>
      <c r="R63" s="123">
        <f t="shared" ca="1" si="16"/>
        <v>0</v>
      </c>
      <c r="S63" s="123">
        <f t="shared" ca="1" si="17"/>
        <v>0</v>
      </c>
      <c r="T63" s="123">
        <f t="shared" ca="1" si="18"/>
        <v>0</v>
      </c>
      <c r="U63" s="123">
        <f t="shared" ca="1" si="19"/>
        <v>0</v>
      </c>
      <c r="V63" s="123">
        <f t="shared" ca="1" si="20"/>
        <v>0</v>
      </c>
      <c r="W63" s="123">
        <f t="shared" ca="1" si="21"/>
        <v>0</v>
      </c>
      <c r="X63" s="123">
        <f t="shared" ca="1" si="22"/>
        <v>0</v>
      </c>
      <c r="Y63" s="123">
        <f t="shared" ca="1" si="23"/>
        <v>0</v>
      </c>
      <c r="Z63" s="123">
        <f t="shared" ca="1" si="24"/>
        <v>0</v>
      </c>
      <c r="AA63" s="123">
        <f t="shared" ca="1" si="25"/>
        <v>0</v>
      </c>
      <c r="AB63" s="123">
        <f t="shared" ca="1" si="26"/>
        <v>0</v>
      </c>
      <c r="AC63" s="123">
        <f t="shared" ca="1" si="27"/>
        <v>0</v>
      </c>
      <c r="AD63" s="123">
        <f t="shared" ca="1" si="28"/>
        <v>0</v>
      </c>
      <c r="AE63" s="123">
        <f t="shared" ca="1" si="29"/>
        <v>0</v>
      </c>
      <c r="AF63" s="123">
        <f t="shared" ca="1" si="30"/>
        <v>0</v>
      </c>
      <c r="AG63" s="123">
        <f t="shared" ca="1" si="31"/>
        <v>0</v>
      </c>
      <c r="AH63" s="123">
        <f t="shared" ca="1" si="32"/>
        <v>0</v>
      </c>
      <c r="AI63" s="123">
        <f t="shared" ca="1" si="33"/>
        <v>0</v>
      </c>
      <c r="AJ63" s="123">
        <f t="shared" ca="1" si="34"/>
        <v>0</v>
      </c>
      <c r="AK63" s="123">
        <f t="shared" ca="1" si="35"/>
        <v>0</v>
      </c>
      <c r="AL63" s="123">
        <f t="shared" ca="1" si="36"/>
        <v>0</v>
      </c>
      <c r="AM63" s="123">
        <f t="shared" ca="1" si="37"/>
        <v>0</v>
      </c>
      <c r="AN63" s="123">
        <f t="shared" ca="1" si="38"/>
        <v>0</v>
      </c>
      <c r="AO63" s="123">
        <f t="shared" ca="1" si="39"/>
        <v>0</v>
      </c>
      <c r="AP63" s="123">
        <f t="shared" ca="1" si="40"/>
        <v>0</v>
      </c>
      <c r="AQ63" s="123">
        <f t="shared" ca="1" si="41"/>
        <v>0</v>
      </c>
      <c r="AR63" s="123">
        <f t="shared" ca="1" si="42"/>
        <v>0</v>
      </c>
      <c r="AS63" s="123">
        <f t="shared" ca="1" si="43"/>
        <v>0</v>
      </c>
      <c r="AT63" s="123">
        <f t="shared" ca="1" si="44"/>
        <v>0</v>
      </c>
      <c r="AU63" s="123">
        <f t="shared" ca="1" si="45"/>
        <v>0</v>
      </c>
      <c r="AV63" s="123">
        <f t="shared" ca="1" si="46"/>
        <v>0</v>
      </c>
      <c r="AW63" s="123">
        <f t="shared" ca="1" si="47"/>
        <v>0</v>
      </c>
      <c r="AX63" s="123">
        <f t="shared" ca="1" si="48"/>
        <v>0</v>
      </c>
      <c r="AY63" s="123">
        <f t="shared" ca="1" si="49"/>
        <v>0</v>
      </c>
      <c r="AZ63" s="123">
        <f t="shared" ca="1" si="50"/>
        <v>0</v>
      </c>
      <c r="BA63" s="123">
        <f t="shared" ca="1" si="51"/>
        <v>0</v>
      </c>
      <c r="BB63" s="123">
        <f t="shared" ca="1" si="52"/>
        <v>0</v>
      </c>
      <c r="BC63" s="123">
        <f t="shared" ca="1" si="53"/>
        <v>0</v>
      </c>
      <c r="BD63" s="123">
        <f t="shared" ca="1" si="54"/>
        <v>0</v>
      </c>
      <c r="BE63" s="123">
        <f t="shared" ca="1" si="55"/>
        <v>0</v>
      </c>
      <c r="BF63" s="123">
        <f t="shared" ca="1" si="56"/>
        <v>0</v>
      </c>
      <c r="BG63" s="123">
        <f t="shared" ca="1" si="57"/>
        <v>0</v>
      </c>
      <c r="BH63" s="123">
        <f t="shared" ca="1" si="58"/>
        <v>0</v>
      </c>
      <c r="BI63" s="123">
        <f t="shared" ca="1" si="59"/>
        <v>0</v>
      </c>
      <c r="BJ63" s="123">
        <f t="shared" ca="1" si="60"/>
        <v>0</v>
      </c>
      <c r="BK63" s="123">
        <f t="shared" ca="1" si="61"/>
        <v>0</v>
      </c>
      <c r="BL63" s="123">
        <f t="shared" ca="1" si="62"/>
        <v>0</v>
      </c>
      <c r="BM63" s="123">
        <f t="shared" ca="1" si="63"/>
        <v>0</v>
      </c>
      <c r="BN63" s="123">
        <f t="shared" ca="1" si="64"/>
        <v>0.65</v>
      </c>
      <c r="BO63" s="123">
        <f t="shared" ca="1" si="65"/>
        <v>28</v>
      </c>
      <c r="BP63" s="340">
        <f t="shared" ca="1" si="66"/>
        <v>0</v>
      </c>
      <c r="BQ63" s="123">
        <f t="shared" ca="1" si="67"/>
        <v>0</v>
      </c>
      <c r="BR63" s="123">
        <f t="shared" ca="1" si="68"/>
        <v>0</v>
      </c>
      <c r="BS63" s="123">
        <f t="shared" ca="1" si="69"/>
        <v>0</v>
      </c>
      <c r="BT63" s="123">
        <f t="shared" ca="1" si="1"/>
        <v>0</v>
      </c>
      <c r="BU63" s="123">
        <f t="shared" ca="1" si="2"/>
        <v>0</v>
      </c>
      <c r="BV63" s="123"/>
      <c r="BW63" s="123">
        <f t="shared" ca="1" si="3"/>
        <v>0</v>
      </c>
      <c r="BX63" s="123"/>
      <c r="BY63" s="123">
        <f t="shared" ca="1" si="4"/>
        <v>0</v>
      </c>
      <c r="BZ63" s="123"/>
      <c r="CA63" s="123">
        <f t="shared" ca="1" si="5"/>
        <v>0</v>
      </c>
      <c r="CB63" s="528">
        <f t="shared" ca="1" si="6"/>
        <v>0</v>
      </c>
      <c r="CC63" s="123">
        <f t="shared" ca="1" si="70"/>
        <v>0</v>
      </c>
      <c r="CD63" s="125">
        <f t="shared" ca="1" si="71"/>
        <v>0</v>
      </c>
      <c r="CE63" s="125">
        <f t="shared" ca="1" si="72"/>
        <v>670</v>
      </c>
      <c r="CF63" s="125">
        <f t="shared" ca="1" si="73"/>
        <v>2910</v>
      </c>
      <c r="CG63" s="125">
        <f t="shared" ca="1" si="74"/>
        <v>1253</v>
      </c>
      <c r="CH63" s="125">
        <f t="shared" ca="1" si="75"/>
        <v>0</v>
      </c>
      <c r="CI63" s="125">
        <f t="shared" ca="1" si="76"/>
        <v>0</v>
      </c>
      <c r="CJ63" s="125">
        <f t="shared" ca="1" si="77"/>
        <v>0</v>
      </c>
      <c r="CK63" s="125">
        <f t="shared" ca="1" si="78"/>
        <v>0</v>
      </c>
      <c r="CL63" s="125">
        <f t="shared" ca="1" si="79"/>
        <v>3141.45</v>
      </c>
      <c r="CM63" s="125">
        <f t="shared" ca="1" si="80"/>
        <v>8759.1</v>
      </c>
      <c r="CN63" s="125">
        <f t="shared" ca="1" si="81"/>
        <v>16733.55</v>
      </c>
      <c r="CO63" s="125">
        <f t="shared" ca="1" si="82"/>
        <v>0</v>
      </c>
      <c r="CP63" s="125">
        <f t="shared" ca="1" si="83"/>
        <v>0</v>
      </c>
      <c r="CQ63" s="125">
        <f t="shared" ca="1" si="84"/>
        <v>0</v>
      </c>
      <c r="CR63" s="125">
        <f t="shared" ca="1" si="85"/>
        <v>0</v>
      </c>
      <c r="CS63" s="125">
        <f t="shared" ca="1" si="86"/>
        <v>0</v>
      </c>
      <c r="CT63" s="125">
        <f t="shared" ca="1" si="87"/>
        <v>0</v>
      </c>
      <c r="CU63" s="125">
        <f t="shared" ca="1" si="88"/>
        <v>0</v>
      </c>
      <c r="CV63" s="125">
        <f t="shared" ca="1" si="89"/>
        <v>0</v>
      </c>
      <c r="CW63" s="125">
        <f t="shared" ca="1" si="90"/>
        <v>0</v>
      </c>
      <c r="CX63" s="125">
        <f t="shared" ca="1" si="91"/>
        <v>0</v>
      </c>
      <c r="CY63" s="125">
        <f t="shared" ca="1" si="92"/>
        <v>0</v>
      </c>
      <c r="CZ63" s="125">
        <f t="shared" ca="1" si="93"/>
        <v>672.35</v>
      </c>
      <c r="DA63" s="341">
        <f t="shared" ca="1" si="94"/>
        <v>17405.900000000001</v>
      </c>
      <c r="DB63" s="606">
        <f t="shared" ca="1" si="95"/>
        <v>3133.06</v>
      </c>
      <c r="DC63" s="606"/>
      <c r="DD63" s="606">
        <f t="shared" ca="1" si="96"/>
        <v>214.47</v>
      </c>
      <c r="DE63" s="125">
        <f t="shared" ca="1" si="97"/>
        <v>0</v>
      </c>
      <c r="DF63" s="125">
        <f t="shared" ca="1" si="98"/>
        <v>0</v>
      </c>
      <c r="DG63" s="125">
        <f t="shared" ca="1" si="99"/>
        <v>0</v>
      </c>
      <c r="DH63" s="125">
        <f t="shared" ca="1" si="100"/>
        <v>3347.53</v>
      </c>
      <c r="DI63" s="125">
        <f t="shared" ca="1" si="101"/>
        <v>3681.38</v>
      </c>
      <c r="DJ63" s="125">
        <f t="shared" ca="1" si="102"/>
        <v>3133.06</v>
      </c>
      <c r="DK63" s="125">
        <f t="shared" ca="1" si="103"/>
        <v>17191.43</v>
      </c>
      <c r="DL63" s="125">
        <f t="shared" ca="1" si="104"/>
        <v>0</v>
      </c>
      <c r="DM63" s="125">
        <f t="shared" ca="1" si="105"/>
        <v>0</v>
      </c>
      <c r="DN63" s="340" t="str">
        <f t="shared" ca="1" si="106"/>
        <v xml:space="preserve">30 від 01.03   </v>
      </c>
      <c r="DO63" s="340" t="str">
        <f t="shared" ca="1" si="107"/>
        <v>Датій І.Ю.</v>
      </c>
      <c r="DP63" s="340" t="str">
        <f t="shared" ca="1" si="108"/>
        <v>Датій</v>
      </c>
      <c r="DQ63" s="340" t="str">
        <f t="shared" ca="1" si="109"/>
        <v>Іван</v>
      </c>
      <c r="DR63" s="340" t="str">
        <f t="shared" ca="1" si="112"/>
        <v>Юрійович</v>
      </c>
      <c r="DS63" s="340">
        <f t="shared" ca="1" si="110"/>
        <v>3219914579</v>
      </c>
    </row>
    <row r="64" spans="1:123">
      <c r="A64">
        <f t="shared" ca="1" si="7"/>
        <v>61</v>
      </c>
      <c r="B64" t="str">
        <f t="shared" ca="1" si="8"/>
        <v>Водій-електрик</v>
      </c>
      <c r="C64">
        <f t="shared" ca="1" si="9"/>
        <v>0</v>
      </c>
      <c r="D64" t="str">
        <f t="shared" ca="1" si="10"/>
        <v>ВАКАНТ</v>
      </c>
      <c r="E64">
        <f t="shared" ca="1" si="11"/>
        <v>0</v>
      </c>
      <c r="F64">
        <f t="shared" ca="1" si="12"/>
        <v>0</v>
      </c>
      <c r="G64" s="123" t="str">
        <f t="shared" ca="1" si="113"/>
        <v>0.0.0</v>
      </c>
      <c r="H64" s="123" t="str">
        <f t="shared" ca="1" si="113"/>
        <v>0.0.0</v>
      </c>
      <c r="I64" s="123" t="str">
        <f t="shared" ca="1" si="113"/>
        <v>0.0.0</v>
      </c>
      <c r="J64" s="123" t="str">
        <f t="shared" ca="1" si="113"/>
        <v>0.0.0</v>
      </c>
      <c r="K64" s="123" t="str">
        <f t="shared" ca="1" si="113"/>
        <v>0.0.0</v>
      </c>
      <c r="L64" s="123" t="str">
        <f t="shared" ca="1" si="113"/>
        <v>0.0.0</v>
      </c>
      <c r="M64" s="123" t="str">
        <f t="shared" ca="1" si="113"/>
        <v>0.0.0</v>
      </c>
      <c r="N64" s="123" t="str">
        <f t="shared" ca="1" si="113"/>
        <v>0.0.0</v>
      </c>
      <c r="O64" s="123">
        <f t="shared" ca="1" si="14"/>
        <v>5</v>
      </c>
      <c r="P64" s="123">
        <f t="shared" ca="1" si="15"/>
        <v>0</v>
      </c>
      <c r="Q64" s="123">
        <f t="shared" ca="1" si="16"/>
        <v>0</v>
      </c>
      <c r="R64" s="123">
        <f t="shared" ca="1" si="16"/>
        <v>0</v>
      </c>
      <c r="S64" s="123">
        <f t="shared" ca="1" si="17"/>
        <v>0</v>
      </c>
      <c r="T64" s="123">
        <f t="shared" ca="1" si="18"/>
        <v>0</v>
      </c>
      <c r="U64" s="123">
        <f t="shared" ca="1" si="19"/>
        <v>0</v>
      </c>
      <c r="V64" s="123">
        <f t="shared" ca="1" si="20"/>
        <v>0</v>
      </c>
      <c r="W64" s="123">
        <f t="shared" ca="1" si="21"/>
        <v>0</v>
      </c>
      <c r="X64" s="123">
        <f t="shared" ca="1" si="22"/>
        <v>0</v>
      </c>
      <c r="Y64" s="123">
        <f t="shared" ca="1" si="23"/>
        <v>0</v>
      </c>
      <c r="Z64" s="123">
        <f t="shared" ca="1" si="24"/>
        <v>0</v>
      </c>
      <c r="AA64" s="123">
        <f t="shared" ca="1" si="25"/>
        <v>0</v>
      </c>
      <c r="AB64" s="123">
        <f t="shared" ca="1" si="26"/>
        <v>0</v>
      </c>
      <c r="AC64" s="123">
        <f t="shared" ca="1" si="27"/>
        <v>0</v>
      </c>
      <c r="AD64" s="123">
        <f t="shared" ca="1" si="28"/>
        <v>0</v>
      </c>
      <c r="AE64" s="123">
        <f t="shared" ca="1" si="29"/>
        <v>0</v>
      </c>
      <c r="AF64" s="123">
        <f t="shared" ca="1" si="30"/>
        <v>0</v>
      </c>
      <c r="AG64" s="123">
        <f t="shared" ca="1" si="31"/>
        <v>0</v>
      </c>
      <c r="AH64" s="123">
        <f t="shared" ca="1" si="32"/>
        <v>0</v>
      </c>
      <c r="AI64" s="123">
        <f t="shared" ca="1" si="33"/>
        <v>0</v>
      </c>
      <c r="AJ64" s="123">
        <f t="shared" ca="1" si="34"/>
        <v>0</v>
      </c>
      <c r="AK64" s="123">
        <f t="shared" ca="1" si="35"/>
        <v>0</v>
      </c>
      <c r="AL64" s="123">
        <f t="shared" ca="1" si="36"/>
        <v>0</v>
      </c>
      <c r="AM64" s="123">
        <f t="shared" ca="1" si="37"/>
        <v>0</v>
      </c>
      <c r="AN64" s="123">
        <f t="shared" ca="1" si="38"/>
        <v>0</v>
      </c>
      <c r="AO64" s="123">
        <f t="shared" ca="1" si="39"/>
        <v>0</v>
      </c>
      <c r="AP64" s="123">
        <f t="shared" ca="1" si="40"/>
        <v>0</v>
      </c>
      <c r="AQ64" s="123">
        <f t="shared" ca="1" si="41"/>
        <v>0</v>
      </c>
      <c r="AR64" s="123">
        <f t="shared" ca="1" si="42"/>
        <v>0</v>
      </c>
      <c r="AS64" s="123">
        <f t="shared" ca="1" si="43"/>
        <v>0</v>
      </c>
      <c r="AT64" s="123">
        <f t="shared" ca="1" si="44"/>
        <v>0</v>
      </c>
      <c r="AU64" s="123">
        <f t="shared" ca="1" si="45"/>
        <v>0</v>
      </c>
      <c r="AV64" s="123">
        <f t="shared" ca="1" si="46"/>
        <v>0</v>
      </c>
      <c r="AW64" s="123">
        <f t="shared" ca="1" si="47"/>
        <v>0</v>
      </c>
      <c r="AX64" s="123">
        <f t="shared" ca="1" si="48"/>
        <v>0</v>
      </c>
      <c r="AY64" s="123">
        <f t="shared" ca="1" si="49"/>
        <v>0</v>
      </c>
      <c r="AZ64" s="123">
        <f t="shared" ca="1" si="50"/>
        <v>0</v>
      </c>
      <c r="BA64" s="123">
        <f t="shared" ca="1" si="51"/>
        <v>0</v>
      </c>
      <c r="BB64" s="123">
        <f t="shared" ca="1" si="52"/>
        <v>0</v>
      </c>
      <c r="BC64" s="123">
        <f t="shared" ca="1" si="53"/>
        <v>0</v>
      </c>
      <c r="BD64" s="123">
        <f t="shared" ca="1" si="54"/>
        <v>0</v>
      </c>
      <c r="BE64" s="123">
        <f t="shared" ca="1" si="55"/>
        <v>0</v>
      </c>
      <c r="BF64" s="123">
        <f t="shared" ca="1" si="56"/>
        <v>0</v>
      </c>
      <c r="BG64" s="123">
        <f t="shared" ca="1" si="57"/>
        <v>0</v>
      </c>
      <c r="BH64" s="123">
        <f t="shared" ca="1" si="58"/>
        <v>0</v>
      </c>
      <c r="BI64" s="123">
        <f t="shared" ca="1" si="59"/>
        <v>0</v>
      </c>
      <c r="BJ64" s="123">
        <f t="shared" ca="1" si="60"/>
        <v>0</v>
      </c>
      <c r="BK64" s="123">
        <f t="shared" ca="1" si="61"/>
        <v>0</v>
      </c>
      <c r="BL64" s="123">
        <f t="shared" ca="1" si="62"/>
        <v>0</v>
      </c>
      <c r="BM64" s="123">
        <f t="shared" ca="1" si="63"/>
        <v>0</v>
      </c>
      <c r="BN64" s="123">
        <f t="shared" ca="1" si="64"/>
        <v>0.65</v>
      </c>
      <c r="BO64" s="123">
        <f t="shared" ca="1" si="65"/>
        <v>28</v>
      </c>
      <c r="BP64" s="340">
        <f t="shared" ca="1" si="66"/>
        <v>0</v>
      </c>
      <c r="BQ64" s="123">
        <f t="shared" ca="1" si="67"/>
        <v>0</v>
      </c>
      <c r="BR64" s="123">
        <f t="shared" ca="1" si="68"/>
        <v>0</v>
      </c>
      <c r="BS64" s="123">
        <f t="shared" ca="1" si="69"/>
        <v>0</v>
      </c>
      <c r="BT64" s="123">
        <f t="shared" ca="1" si="1"/>
        <v>0</v>
      </c>
      <c r="BU64" s="123">
        <f t="shared" ca="1" si="2"/>
        <v>0</v>
      </c>
      <c r="BV64" s="123"/>
      <c r="BW64" s="123">
        <f t="shared" ca="1" si="3"/>
        <v>0</v>
      </c>
      <c r="BX64" s="123"/>
      <c r="BY64" s="123">
        <f t="shared" ca="1" si="4"/>
        <v>0</v>
      </c>
      <c r="BZ64" s="123"/>
      <c r="CA64" s="123">
        <f t="shared" ca="1" si="5"/>
        <v>0</v>
      </c>
      <c r="CB64" s="528">
        <f t="shared" ca="1" si="6"/>
        <v>0</v>
      </c>
      <c r="CC64" s="123">
        <f t="shared" ca="1" si="70"/>
        <v>0</v>
      </c>
      <c r="CD64" s="125">
        <f t="shared" ca="1" si="71"/>
        <v>0</v>
      </c>
      <c r="CE64" s="125">
        <f t="shared" ca="1" si="72"/>
        <v>0</v>
      </c>
      <c r="CF64" s="125">
        <f t="shared" ca="1" si="73"/>
        <v>0</v>
      </c>
      <c r="CG64" s="125">
        <f t="shared" ca="1" si="74"/>
        <v>0</v>
      </c>
      <c r="CH64" s="125">
        <f t="shared" ca="1" si="75"/>
        <v>0</v>
      </c>
      <c r="CI64" s="125">
        <f t="shared" ca="1" si="76"/>
        <v>0</v>
      </c>
      <c r="CJ64" s="125">
        <f t="shared" ca="1" si="77"/>
        <v>0</v>
      </c>
      <c r="CK64" s="125">
        <f t="shared" ca="1" si="78"/>
        <v>0</v>
      </c>
      <c r="CL64" s="125">
        <f t="shared" ca="1" si="79"/>
        <v>0</v>
      </c>
      <c r="CM64" s="125">
        <f t="shared" ca="1" si="80"/>
        <v>0</v>
      </c>
      <c r="CN64" s="125">
        <f t="shared" ca="1" si="81"/>
        <v>0</v>
      </c>
      <c r="CO64" s="125">
        <f t="shared" ca="1" si="82"/>
        <v>0</v>
      </c>
      <c r="CP64" s="125">
        <f t="shared" ca="1" si="83"/>
        <v>0</v>
      </c>
      <c r="CQ64" s="125">
        <f t="shared" ca="1" si="84"/>
        <v>0</v>
      </c>
      <c r="CR64" s="125">
        <f t="shared" ca="1" si="85"/>
        <v>0</v>
      </c>
      <c r="CS64" s="125">
        <f t="shared" ca="1" si="86"/>
        <v>0</v>
      </c>
      <c r="CT64" s="125">
        <f t="shared" ca="1" si="87"/>
        <v>0</v>
      </c>
      <c r="CU64" s="125">
        <f t="shared" ca="1" si="88"/>
        <v>0</v>
      </c>
      <c r="CV64" s="125">
        <f t="shared" ca="1" si="89"/>
        <v>0</v>
      </c>
      <c r="CW64" s="125">
        <f t="shared" ca="1" si="90"/>
        <v>0</v>
      </c>
      <c r="CX64" s="125">
        <f t="shared" ca="1" si="91"/>
        <v>0</v>
      </c>
      <c r="CY64" s="125">
        <f t="shared" ca="1" si="92"/>
        <v>0</v>
      </c>
      <c r="CZ64" s="125">
        <f t="shared" ca="1" si="93"/>
        <v>0</v>
      </c>
      <c r="DA64" s="341">
        <f t="shared" ca="1" si="94"/>
        <v>0</v>
      </c>
      <c r="DB64" s="606">
        <f t="shared" ca="1" si="95"/>
        <v>0</v>
      </c>
      <c r="DC64" s="606"/>
      <c r="DD64" s="606">
        <f t="shared" ca="1" si="96"/>
        <v>0</v>
      </c>
      <c r="DE64" s="125">
        <f t="shared" ca="1" si="97"/>
        <v>0</v>
      </c>
      <c r="DF64" s="125">
        <f t="shared" ca="1" si="98"/>
        <v>0</v>
      </c>
      <c r="DG64" s="125">
        <f t="shared" ca="1" si="99"/>
        <v>0</v>
      </c>
      <c r="DH64" s="125">
        <f t="shared" ca="1" si="100"/>
        <v>0</v>
      </c>
      <c r="DI64" s="125">
        <f t="shared" ca="1" si="101"/>
        <v>0</v>
      </c>
      <c r="DJ64" s="125">
        <f t="shared" ca="1" si="102"/>
        <v>0</v>
      </c>
      <c r="DK64" s="125">
        <f t="shared" ca="1" si="103"/>
        <v>0</v>
      </c>
      <c r="DL64" s="125">
        <f t="shared" ca="1" si="104"/>
        <v>0</v>
      </c>
      <c r="DM64" s="125">
        <f t="shared" ca="1" si="105"/>
        <v>0</v>
      </c>
      <c r="DN64" s="340" t="str">
        <f t="shared" ca="1" si="106"/>
        <v xml:space="preserve">    </v>
      </c>
      <c r="DO64" s="340" t="str">
        <f t="shared" ca="1" si="107"/>
        <v>ВАКАНТ</v>
      </c>
      <c r="DP64" s="340">
        <f t="shared" ca="1" si="108"/>
        <v>0</v>
      </c>
      <c r="DQ64" s="340">
        <f t="shared" ca="1" si="109"/>
        <v>0</v>
      </c>
      <c r="DR64" s="340">
        <f t="shared" ca="1" si="112"/>
        <v>0</v>
      </c>
      <c r="DS64" s="340">
        <f t="shared" ca="1" si="110"/>
        <v>0</v>
      </c>
    </row>
    <row r="65" spans="1:123">
      <c r="A65">
        <f t="shared" ca="1" si="7"/>
        <v>62</v>
      </c>
      <c r="B65" t="str">
        <f t="shared" ca="1" si="8"/>
        <v>Водій-електрик</v>
      </c>
      <c r="C65" t="str">
        <f t="shared" ca="1" si="9"/>
        <v>м-с</v>
      </c>
      <c r="D65" t="str">
        <f t="shared" ca="1" si="10"/>
        <v>Кохан А.Б.</v>
      </c>
      <c r="E65">
        <f t="shared" ca="1" si="11"/>
        <v>0</v>
      </c>
      <c r="F65">
        <f t="shared" ca="1" si="12"/>
        <v>0</v>
      </c>
      <c r="G65" s="123" t="str">
        <f t="shared" ca="1" si="113"/>
        <v>1.3.25</v>
      </c>
      <c r="H65" s="123" t="str">
        <f t="shared" ca="1" si="113"/>
        <v>1.3.25</v>
      </c>
      <c r="I65" s="123" t="str">
        <f t="shared" ca="1" si="113"/>
        <v>1.3.25</v>
      </c>
      <c r="J65" s="123" t="str">
        <f t="shared" ca="1" si="113"/>
        <v>1.3.25</v>
      </c>
      <c r="K65" s="123" t="str">
        <f t="shared" ca="1" si="113"/>
        <v>1.3.25</v>
      </c>
      <c r="L65" s="123" t="str">
        <f t="shared" ca="1" si="113"/>
        <v>1.3.25</v>
      </c>
      <c r="M65" s="123" t="str">
        <f t="shared" ca="1" si="113"/>
        <v>1.3.25</v>
      </c>
      <c r="N65" s="123" t="str">
        <f t="shared" ca="1" si="113"/>
        <v>1.3.25</v>
      </c>
      <c r="O65" s="123">
        <f t="shared" ca="1" si="14"/>
        <v>5</v>
      </c>
      <c r="P65" s="123">
        <f t="shared" ca="1" si="15"/>
        <v>44110</v>
      </c>
      <c r="Q65" s="123">
        <f t="shared" ca="1" si="16"/>
        <v>0</v>
      </c>
      <c r="R65" s="123">
        <f t="shared" ca="1" si="16"/>
        <v>0</v>
      </c>
      <c r="S65" s="123">
        <f t="shared" ca="1" si="17"/>
        <v>0</v>
      </c>
      <c r="T65" s="123">
        <f t="shared" ca="1" si="18"/>
        <v>0</v>
      </c>
      <c r="U65" s="123">
        <f t="shared" ca="1" si="19"/>
        <v>0</v>
      </c>
      <c r="V65" s="123">
        <f t="shared" ca="1" si="20"/>
        <v>0</v>
      </c>
      <c r="W65" s="123">
        <f t="shared" ca="1" si="21"/>
        <v>0</v>
      </c>
      <c r="X65" s="123">
        <f t="shared" ca="1" si="22"/>
        <v>0</v>
      </c>
      <c r="Y65" s="123">
        <f t="shared" ca="1" si="23"/>
        <v>0</v>
      </c>
      <c r="Z65" s="123">
        <f t="shared" ca="1" si="24"/>
        <v>0</v>
      </c>
      <c r="AA65" s="123">
        <f t="shared" ca="1" si="25"/>
        <v>0</v>
      </c>
      <c r="AB65" s="123">
        <f t="shared" ca="1" si="26"/>
        <v>0</v>
      </c>
      <c r="AC65" s="123">
        <f t="shared" ca="1" si="27"/>
        <v>0</v>
      </c>
      <c r="AD65" s="123">
        <f t="shared" ca="1" si="28"/>
        <v>0</v>
      </c>
      <c r="AE65" s="123">
        <f t="shared" ca="1" si="29"/>
        <v>0</v>
      </c>
      <c r="AF65" s="123">
        <f t="shared" ca="1" si="30"/>
        <v>0</v>
      </c>
      <c r="AG65" s="123">
        <f t="shared" ca="1" si="31"/>
        <v>0</v>
      </c>
      <c r="AH65" s="123">
        <f t="shared" ca="1" si="32"/>
        <v>0</v>
      </c>
      <c r="AI65" s="123">
        <f t="shared" ca="1" si="33"/>
        <v>0</v>
      </c>
      <c r="AJ65" s="123">
        <f t="shared" ca="1" si="34"/>
        <v>0</v>
      </c>
      <c r="AK65" s="123">
        <f t="shared" ca="1" si="35"/>
        <v>0</v>
      </c>
      <c r="AL65" s="123">
        <f t="shared" ca="1" si="36"/>
        <v>0</v>
      </c>
      <c r="AM65" s="123">
        <f t="shared" ca="1" si="37"/>
        <v>0</v>
      </c>
      <c r="AN65" s="123">
        <f t="shared" ca="1" si="38"/>
        <v>0</v>
      </c>
      <c r="AO65" s="123">
        <f t="shared" ca="1" si="39"/>
        <v>0</v>
      </c>
      <c r="AP65" s="123">
        <f t="shared" ca="1" si="40"/>
        <v>0</v>
      </c>
      <c r="AQ65" s="123">
        <f t="shared" ca="1" si="41"/>
        <v>0</v>
      </c>
      <c r="AR65" s="123">
        <f t="shared" ca="1" si="42"/>
        <v>0</v>
      </c>
      <c r="AS65" s="123">
        <f t="shared" ca="1" si="43"/>
        <v>0</v>
      </c>
      <c r="AT65" s="123">
        <f t="shared" ca="1" si="44"/>
        <v>0</v>
      </c>
      <c r="AU65" s="123">
        <f t="shared" ca="1" si="45"/>
        <v>0</v>
      </c>
      <c r="AV65" s="123">
        <f t="shared" ca="1" si="46"/>
        <v>0</v>
      </c>
      <c r="AW65" s="123">
        <f t="shared" ca="1" si="47"/>
        <v>0</v>
      </c>
      <c r="AX65" s="123">
        <f t="shared" ca="1" si="48"/>
        <v>0</v>
      </c>
      <c r="AY65" s="123">
        <f t="shared" ca="1" si="49"/>
        <v>0</v>
      </c>
      <c r="AZ65" s="123">
        <f t="shared" ca="1" si="50"/>
        <v>0</v>
      </c>
      <c r="BA65" s="123">
        <f t="shared" ca="1" si="51"/>
        <v>0</v>
      </c>
      <c r="BB65" s="123">
        <f t="shared" ca="1" si="52"/>
        <v>0</v>
      </c>
      <c r="BC65" s="123">
        <f t="shared" ca="1" si="53"/>
        <v>0</v>
      </c>
      <c r="BD65" s="123">
        <f t="shared" ca="1" si="54"/>
        <v>0</v>
      </c>
      <c r="BE65" s="123">
        <f t="shared" ca="1" si="55"/>
        <v>0</v>
      </c>
      <c r="BF65" s="123">
        <f t="shared" ca="1" si="56"/>
        <v>0</v>
      </c>
      <c r="BG65" s="123">
        <f t="shared" ca="1" si="57"/>
        <v>0</v>
      </c>
      <c r="BH65" s="123">
        <f t="shared" ca="1" si="58"/>
        <v>0</v>
      </c>
      <c r="BI65" s="123">
        <f t="shared" ca="1" si="59"/>
        <v>0</v>
      </c>
      <c r="BJ65" s="123">
        <f t="shared" ca="1" si="60"/>
        <v>0</v>
      </c>
      <c r="BK65" s="123">
        <f t="shared" ca="1" si="61"/>
        <v>0</v>
      </c>
      <c r="BL65" s="123">
        <f t="shared" ca="1" si="62"/>
        <v>0</v>
      </c>
      <c r="BM65" s="123">
        <f t="shared" ca="1" si="63"/>
        <v>0</v>
      </c>
      <c r="BN65" s="123">
        <f t="shared" ca="1" si="64"/>
        <v>0.65</v>
      </c>
      <c r="BO65" s="123">
        <f t="shared" ca="1" si="65"/>
        <v>28</v>
      </c>
      <c r="BP65" s="340">
        <f t="shared" ca="1" si="66"/>
        <v>0</v>
      </c>
      <c r="BQ65" s="123">
        <f t="shared" ca="1" si="67"/>
        <v>0</v>
      </c>
      <c r="BR65" s="123">
        <f t="shared" ca="1" si="68"/>
        <v>0</v>
      </c>
      <c r="BS65" s="123">
        <f t="shared" ca="1" si="69"/>
        <v>0</v>
      </c>
      <c r="BT65" s="123">
        <f t="shared" ca="1" si="1"/>
        <v>0</v>
      </c>
      <c r="BU65" s="123">
        <f t="shared" ca="1" si="2"/>
        <v>0</v>
      </c>
      <c r="BV65" s="123"/>
      <c r="BW65" s="123">
        <f t="shared" ca="1" si="3"/>
        <v>0</v>
      </c>
      <c r="BX65" s="123"/>
      <c r="BY65" s="123">
        <f t="shared" ca="1" si="4"/>
        <v>0</v>
      </c>
      <c r="BZ65" s="123"/>
      <c r="CA65" s="123">
        <f t="shared" ca="1" si="5"/>
        <v>0</v>
      </c>
      <c r="CB65" s="528">
        <f t="shared" ca="1" si="6"/>
        <v>0</v>
      </c>
      <c r="CC65" s="123">
        <f t="shared" ca="1" si="70"/>
        <v>0</v>
      </c>
      <c r="CD65" s="125">
        <f t="shared" ca="1" si="71"/>
        <v>0</v>
      </c>
      <c r="CE65" s="125">
        <f t="shared" ca="1" si="72"/>
        <v>530</v>
      </c>
      <c r="CF65" s="125">
        <f t="shared" ca="1" si="73"/>
        <v>2820</v>
      </c>
      <c r="CG65" s="125">
        <f t="shared" ca="1" si="74"/>
        <v>837.5</v>
      </c>
      <c r="CH65" s="125">
        <f t="shared" ca="1" si="75"/>
        <v>0</v>
      </c>
      <c r="CI65" s="125">
        <f t="shared" ca="1" si="76"/>
        <v>0</v>
      </c>
      <c r="CJ65" s="125">
        <f t="shared" ca="1" si="77"/>
        <v>0</v>
      </c>
      <c r="CK65" s="125">
        <f t="shared" ca="1" si="78"/>
        <v>0</v>
      </c>
      <c r="CL65" s="125">
        <f t="shared" ca="1" si="79"/>
        <v>2721.88</v>
      </c>
      <c r="CM65" s="125">
        <f t="shared" ca="1" si="80"/>
        <v>8657.4</v>
      </c>
      <c r="CN65" s="125">
        <f t="shared" ca="1" si="81"/>
        <v>15566.78</v>
      </c>
      <c r="CO65" s="125">
        <f t="shared" ca="1" si="82"/>
        <v>0</v>
      </c>
      <c r="CP65" s="125">
        <f t="shared" ca="1" si="83"/>
        <v>0</v>
      </c>
      <c r="CQ65" s="125">
        <f t="shared" ca="1" si="84"/>
        <v>0</v>
      </c>
      <c r="CR65" s="125">
        <f t="shared" ca="1" si="85"/>
        <v>0</v>
      </c>
      <c r="CS65" s="125">
        <f t="shared" ca="1" si="86"/>
        <v>0</v>
      </c>
      <c r="CT65" s="125">
        <f t="shared" ca="1" si="87"/>
        <v>0</v>
      </c>
      <c r="CU65" s="125">
        <f t="shared" ca="1" si="88"/>
        <v>0</v>
      </c>
      <c r="CV65" s="125">
        <f t="shared" ca="1" si="89"/>
        <v>0</v>
      </c>
      <c r="CW65" s="125">
        <f t="shared" ca="1" si="90"/>
        <v>0</v>
      </c>
      <c r="CX65" s="125">
        <f t="shared" ca="1" si="91"/>
        <v>0</v>
      </c>
      <c r="CY65" s="125">
        <f t="shared" ca="1" si="92"/>
        <v>0</v>
      </c>
      <c r="CZ65" s="125">
        <f t="shared" ca="1" si="93"/>
        <v>672.35</v>
      </c>
      <c r="DA65" s="341">
        <f t="shared" ca="1" si="94"/>
        <v>16239.13</v>
      </c>
      <c r="DB65" s="606">
        <f t="shared" ca="1" si="95"/>
        <v>2923.04</v>
      </c>
      <c r="DC65" s="606"/>
      <c r="DD65" s="606">
        <f t="shared" ca="1" si="96"/>
        <v>200.09</v>
      </c>
      <c r="DE65" s="125">
        <f t="shared" ca="1" si="97"/>
        <v>0</v>
      </c>
      <c r="DF65" s="125">
        <f t="shared" ca="1" si="98"/>
        <v>0</v>
      </c>
      <c r="DG65" s="125">
        <f t="shared" ca="1" si="99"/>
        <v>0</v>
      </c>
      <c r="DH65" s="125">
        <f t="shared" ca="1" si="100"/>
        <v>3123.13</v>
      </c>
      <c r="DI65" s="125">
        <f t="shared" ca="1" si="101"/>
        <v>3424.69</v>
      </c>
      <c r="DJ65" s="125">
        <f t="shared" ca="1" si="102"/>
        <v>2923.04</v>
      </c>
      <c r="DK65" s="125">
        <f t="shared" ca="1" si="103"/>
        <v>16039.04</v>
      </c>
      <c r="DL65" s="125">
        <f t="shared" ca="1" si="104"/>
        <v>0</v>
      </c>
      <c r="DM65" s="125">
        <f t="shared" ca="1" si="105"/>
        <v>0</v>
      </c>
      <c r="DN65" s="340" t="str">
        <f t="shared" ca="1" si="106"/>
        <v xml:space="preserve">30 від 01.03   </v>
      </c>
      <c r="DO65" s="340" t="str">
        <f t="shared" ca="1" si="107"/>
        <v>Кохан А.Б.</v>
      </c>
      <c r="DP65" s="340" t="str">
        <f t="shared" ca="1" si="108"/>
        <v>Кохан</v>
      </c>
      <c r="DQ65" s="340" t="str">
        <f t="shared" ca="1" si="109"/>
        <v>Анатолій</v>
      </c>
      <c r="DR65" s="340" t="str">
        <f t="shared" ca="1" si="112"/>
        <v>Богданович</v>
      </c>
      <c r="DS65" s="340">
        <f t="shared" ca="1" si="110"/>
        <v>3672605418</v>
      </c>
    </row>
    <row r="66" spans="1:123">
      <c r="A66">
        <f t="shared" ca="1" si="7"/>
        <v>63</v>
      </c>
      <c r="B66" t="str">
        <f t="shared" ca="1" si="8"/>
        <v>Механік -радіотелеграфіст</v>
      </c>
      <c r="C66" t="str">
        <f t="shared" ca="1" si="9"/>
        <v>м-с</v>
      </c>
      <c r="D66" t="str">
        <f t="shared" ca="1" si="10"/>
        <v>Тишевич Є.Б.</v>
      </c>
      <c r="E66">
        <f t="shared" ca="1" si="11"/>
        <v>0</v>
      </c>
      <c r="F66">
        <f t="shared" ca="1" si="12"/>
        <v>0</v>
      </c>
      <c r="G66" s="123" t="str">
        <f t="shared" ca="1" si="113"/>
        <v>4.9.6</v>
      </c>
      <c r="H66" s="123" t="str">
        <f t="shared" ca="1" si="113"/>
        <v>4.9.6</v>
      </c>
      <c r="I66" s="123" t="str">
        <f t="shared" ca="1" si="113"/>
        <v>4.9.6</v>
      </c>
      <c r="J66" s="123" t="str">
        <f t="shared" ca="1" si="113"/>
        <v>4.9.6</v>
      </c>
      <c r="K66" s="123" t="str">
        <f t="shared" ca="1" si="113"/>
        <v>4.9.6</v>
      </c>
      <c r="L66" s="123" t="str">
        <f t="shared" ca="1" si="113"/>
        <v>4.9.6</v>
      </c>
      <c r="M66" s="123" t="str">
        <f t="shared" ca="1" si="113"/>
        <v>4.9.6</v>
      </c>
      <c r="N66" s="123" t="str">
        <f t="shared" ca="1" si="113"/>
        <v>4.9.6</v>
      </c>
      <c r="O66" s="123">
        <f t="shared" ca="1" si="14"/>
        <v>4</v>
      </c>
      <c r="P66" s="123">
        <f t="shared" ca="1" si="15"/>
        <v>42850</v>
      </c>
      <c r="Q66" s="123">
        <f t="shared" ca="1" si="16"/>
        <v>0</v>
      </c>
      <c r="R66" s="123">
        <f t="shared" ca="1" si="16"/>
        <v>0</v>
      </c>
      <c r="S66" s="123">
        <f t="shared" ca="1" si="17"/>
        <v>0</v>
      </c>
      <c r="T66" s="123">
        <f t="shared" ca="1" si="18"/>
        <v>0</v>
      </c>
      <c r="U66" s="123">
        <f t="shared" ca="1" si="19"/>
        <v>0</v>
      </c>
      <c r="V66" s="123">
        <f t="shared" ca="1" si="20"/>
        <v>0</v>
      </c>
      <c r="W66" s="123">
        <f t="shared" ca="1" si="21"/>
        <v>0</v>
      </c>
      <c r="X66" s="123">
        <f t="shared" ca="1" si="22"/>
        <v>0</v>
      </c>
      <c r="Y66" s="123">
        <f t="shared" ca="1" si="23"/>
        <v>0</v>
      </c>
      <c r="Z66" s="123">
        <f t="shared" ca="1" si="24"/>
        <v>0</v>
      </c>
      <c r="AA66" s="123">
        <f t="shared" ca="1" si="25"/>
        <v>0</v>
      </c>
      <c r="AB66" s="123">
        <f t="shared" ca="1" si="26"/>
        <v>0</v>
      </c>
      <c r="AC66" s="123">
        <f t="shared" ca="1" si="27"/>
        <v>0</v>
      </c>
      <c r="AD66" s="123">
        <f t="shared" ca="1" si="28"/>
        <v>0</v>
      </c>
      <c r="AE66" s="123">
        <f t="shared" ca="1" si="29"/>
        <v>0</v>
      </c>
      <c r="AF66" s="123">
        <f t="shared" ca="1" si="30"/>
        <v>0</v>
      </c>
      <c r="AG66" s="123">
        <f t="shared" ca="1" si="31"/>
        <v>0</v>
      </c>
      <c r="AH66" s="123">
        <f t="shared" ca="1" si="32"/>
        <v>0</v>
      </c>
      <c r="AI66" s="123">
        <f t="shared" ca="1" si="33"/>
        <v>0</v>
      </c>
      <c r="AJ66" s="123">
        <f t="shared" ca="1" si="34"/>
        <v>0</v>
      </c>
      <c r="AK66" s="123">
        <f t="shared" ca="1" si="35"/>
        <v>0</v>
      </c>
      <c r="AL66" s="123">
        <f t="shared" ca="1" si="36"/>
        <v>0</v>
      </c>
      <c r="AM66" s="123">
        <f t="shared" ca="1" si="37"/>
        <v>0</v>
      </c>
      <c r="AN66" s="123">
        <f t="shared" ca="1" si="38"/>
        <v>0</v>
      </c>
      <c r="AO66" s="123">
        <f t="shared" ca="1" si="39"/>
        <v>0</v>
      </c>
      <c r="AP66" s="123">
        <f t="shared" ca="1" si="40"/>
        <v>0</v>
      </c>
      <c r="AQ66" s="123">
        <f t="shared" ca="1" si="41"/>
        <v>0</v>
      </c>
      <c r="AR66" s="123">
        <f t="shared" ca="1" si="42"/>
        <v>0</v>
      </c>
      <c r="AS66" s="123">
        <f t="shared" ca="1" si="43"/>
        <v>0</v>
      </c>
      <c r="AT66" s="123">
        <f t="shared" ca="1" si="44"/>
        <v>0</v>
      </c>
      <c r="AU66" s="123">
        <f t="shared" ca="1" si="45"/>
        <v>0</v>
      </c>
      <c r="AV66" s="123">
        <f t="shared" ca="1" si="46"/>
        <v>0</v>
      </c>
      <c r="AW66" s="123">
        <f t="shared" ca="1" si="47"/>
        <v>0</v>
      </c>
      <c r="AX66" s="123">
        <f t="shared" ca="1" si="48"/>
        <v>0</v>
      </c>
      <c r="AY66" s="123">
        <f t="shared" ca="1" si="49"/>
        <v>0</v>
      </c>
      <c r="AZ66" s="123">
        <f t="shared" ca="1" si="50"/>
        <v>0</v>
      </c>
      <c r="BA66" s="123">
        <f t="shared" ca="1" si="51"/>
        <v>0</v>
      </c>
      <c r="BB66" s="123">
        <f t="shared" ca="1" si="52"/>
        <v>0</v>
      </c>
      <c r="BC66" s="123">
        <f t="shared" ca="1" si="53"/>
        <v>0</v>
      </c>
      <c r="BD66" s="123">
        <f t="shared" ca="1" si="54"/>
        <v>0</v>
      </c>
      <c r="BE66" s="123">
        <f t="shared" ca="1" si="55"/>
        <v>0</v>
      </c>
      <c r="BF66" s="123">
        <f t="shared" ca="1" si="56"/>
        <v>0</v>
      </c>
      <c r="BG66" s="123">
        <f t="shared" ca="1" si="57"/>
        <v>0</v>
      </c>
      <c r="BH66" s="123">
        <f t="shared" ca="1" si="58"/>
        <v>0</v>
      </c>
      <c r="BI66" s="123">
        <f t="shared" ca="1" si="59"/>
        <v>0</v>
      </c>
      <c r="BJ66" s="123">
        <f t="shared" ca="1" si="60"/>
        <v>0</v>
      </c>
      <c r="BK66" s="123">
        <f t="shared" ca="1" si="61"/>
        <v>0</v>
      </c>
      <c r="BL66" s="123">
        <f t="shared" ca="1" si="62"/>
        <v>0</v>
      </c>
      <c r="BM66" s="123">
        <f t="shared" ca="1" si="63"/>
        <v>0</v>
      </c>
      <c r="BN66" s="123">
        <f t="shared" ca="1" si="64"/>
        <v>0.65</v>
      </c>
      <c r="BO66" s="123">
        <f t="shared" ca="1" si="65"/>
        <v>28</v>
      </c>
      <c r="BP66" s="340">
        <f t="shared" ca="1" si="66"/>
        <v>0</v>
      </c>
      <c r="BQ66" s="123">
        <f t="shared" ca="1" si="67"/>
        <v>0</v>
      </c>
      <c r="BR66" s="123">
        <f t="shared" ca="1" si="68"/>
        <v>0</v>
      </c>
      <c r="BS66" s="123">
        <f t="shared" ca="1" si="69"/>
        <v>0</v>
      </c>
      <c r="BT66" s="123">
        <f t="shared" ca="1" si="1"/>
        <v>0</v>
      </c>
      <c r="BU66" s="123">
        <f t="shared" ca="1" si="2"/>
        <v>0</v>
      </c>
      <c r="BV66" s="123"/>
      <c r="BW66" s="123">
        <f t="shared" ca="1" si="3"/>
        <v>0</v>
      </c>
      <c r="BX66" s="123"/>
      <c r="BY66" s="123">
        <f t="shared" ca="1" si="4"/>
        <v>0</v>
      </c>
      <c r="BZ66" s="123"/>
      <c r="CA66" s="123">
        <f t="shared" ca="1" si="5"/>
        <v>0</v>
      </c>
      <c r="CB66" s="528">
        <f t="shared" ca="1" si="6"/>
        <v>0</v>
      </c>
      <c r="CC66" s="123">
        <f t="shared" ca="1" si="70"/>
        <v>0</v>
      </c>
      <c r="CD66" s="125">
        <f t="shared" ca="1" si="71"/>
        <v>0</v>
      </c>
      <c r="CE66" s="125">
        <f t="shared" ca="1" si="72"/>
        <v>530</v>
      </c>
      <c r="CF66" s="125">
        <f t="shared" ca="1" si="73"/>
        <v>2730</v>
      </c>
      <c r="CG66" s="125">
        <f t="shared" ca="1" si="74"/>
        <v>815</v>
      </c>
      <c r="CH66" s="125">
        <f t="shared" ca="1" si="75"/>
        <v>0</v>
      </c>
      <c r="CI66" s="125">
        <f t="shared" ca="1" si="76"/>
        <v>0</v>
      </c>
      <c r="CJ66" s="125">
        <f t="shared" ca="1" si="77"/>
        <v>0</v>
      </c>
      <c r="CK66" s="125">
        <f t="shared" ca="1" si="78"/>
        <v>0</v>
      </c>
      <c r="CL66" s="125">
        <f t="shared" ca="1" si="79"/>
        <v>2648.75</v>
      </c>
      <c r="CM66" s="125">
        <f t="shared" ca="1" si="80"/>
        <v>8599.5</v>
      </c>
      <c r="CN66" s="125">
        <f t="shared" ca="1" si="81"/>
        <v>15323.25</v>
      </c>
      <c r="CO66" s="125">
        <f t="shared" ca="1" si="82"/>
        <v>0</v>
      </c>
      <c r="CP66" s="125">
        <f t="shared" ca="1" si="83"/>
        <v>0</v>
      </c>
      <c r="CQ66" s="125">
        <f t="shared" ca="1" si="84"/>
        <v>0</v>
      </c>
      <c r="CR66" s="125">
        <f t="shared" ca="1" si="85"/>
        <v>0</v>
      </c>
      <c r="CS66" s="125">
        <f t="shared" ca="1" si="86"/>
        <v>0</v>
      </c>
      <c r="CT66" s="125">
        <f t="shared" ca="1" si="87"/>
        <v>0</v>
      </c>
      <c r="CU66" s="125">
        <f t="shared" ca="1" si="88"/>
        <v>0</v>
      </c>
      <c r="CV66" s="125">
        <f t="shared" ca="1" si="89"/>
        <v>0</v>
      </c>
      <c r="CW66" s="125">
        <f t="shared" ca="1" si="90"/>
        <v>0</v>
      </c>
      <c r="CX66" s="125">
        <f t="shared" ca="1" si="91"/>
        <v>0</v>
      </c>
      <c r="CY66" s="125">
        <f t="shared" ca="1" si="92"/>
        <v>0</v>
      </c>
      <c r="CZ66" s="125">
        <f t="shared" ca="1" si="93"/>
        <v>672.35</v>
      </c>
      <c r="DA66" s="341">
        <f t="shared" ca="1" si="94"/>
        <v>15995.6</v>
      </c>
      <c r="DB66" s="606">
        <f t="shared" ca="1" si="95"/>
        <v>2879.21</v>
      </c>
      <c r="DC66" s="606"/>
      <c r="DD66" s="606">
        <f t="shared" ca="1" si="96"/>
        <v>197.09</v>
      </c>
      <c r="DE66" s="125">
        <f t="shared" ca="1" si="97"/>
        <v>7899.26</v>
      </c>
      <c r="DF66" s="125">
        <f t="shared" ca="1" si="98"/>
        <v>0</v>
      </c>
      <c r="DG66" s="125">
        <f t="shared" ca="1" si="99"/>
        <v>1579.85</v>
      </c>
      <c r="DH66" s="125">
        <f t="shared" ca="1" si="100"/>
        <v>12555.41</v>
      </c>
      <c r="DI66" s="125">
        <f t="shared" ca="1" si="101"/>
        <v>3371.12</v>
      </c>
      <c r="DJ66" s="125">
        <f t="shared" ca="1" si="102"/>
        <v>2879.21</v>
      </c>
      <c r="DK66" s="125">
        <f t="shared" ca="1" si="103"/>
        <v>6319.4</v>
      </c>
      <c r="DL66" s="125">
        <f t="shared" ca="1" si="104"/>
        <v>0</v>
      </c>
      <c r="DM66" s="125">
        <f t="shared" ca="1" si="105"/>
        <v>0</v>
      </c>
      <c r="DN66" s="340" t="str">
        <f t="shared" ca="1" si="106"/>
        <v xml:space="preserve">30 від 01.03   </v>
      </c>
      <c r="DO66" s="340" t="str">
        <f t="shared" ca="1" si="107"/>
        <v>Тишевич Є.Б.</v>
      </c>
      <c r="DP66" s="340" t="str">
        <f t="shared" ca="1" si="108"/>
        <v>Тишевич</v>
      </c>
      <c r="DQ66" s="340" t="str">
        <f t="shared" ca="1" si="109"/>
        <v>Євген</v>
      </c>
      <c r="DR66" s="340" t="str">
        <f t="shared" ca="1" si="112"/>
        <v>Борисович</v>
      </c>
      <c r="DS66" s="340">
        <f t="shared" ca="1" si="110"/>
        <v>3131621392</v>
      </c>
    </row>
    <row r="67" spans="1:123">
      <c r="A67">
        <f t="shared" ca="1" si="7"/>
        <v>64</v>
      </c>
      <c r="B67" t="str">
        <f t="shared" ca="1" si="8"/>
        <v>Механік -радіотелеграфіст</v>
      </c>
      <c r="C67" t="str">
        <f t="shared" ca="1" si="9"/>
        <v>ст. м-с</v>
      </c>
      <c r="D67" t="str">
        <f t="shared" ca="1" si="10"/>
        <v>Каражей В.В.</v>
      </c>
      <c r="E67">
        <f t="shared" ca="1" si="11"/>
        <v>0</v>
      </c>
      <c r="F67">
        <f t="shared" ca="1" si="12"/>
        <v>0</v>
      </c>
      <c r="G67" s="123" t="str">
        <f t="shared" ca="1" si="113"/>
        <v>8.3.23</v>
      </c>
      <c r="H67" s="123" t="str">
        <f t="shared" ca="1" si="113"/>
        <v>8.3.23</v>
      </c>
      <c r="I67" s="123" t="str">
        <f t="shared" ca="1" si="113"/>
        <v>8.3.23</v>
      </c>
      <c r="J67" s="123" t="str">
        <f t="shared" ca="1" si="113"/>
        <v>8.3.23</v>
      </c>
      <c r="K67" s="123" t="str">
        <f t="shared" ca="1" si="113"/>
        <v>8.3.23</v>
      </c>
      <c r="L67" s="123" t="str">
        <f t="shared" ca="1" si="113"/>
        <v>8.3.23</v>
      </c>
      <c r="M67" s="123" t="str">
        <f t="shared" ca="1" si="113"/>
        <v>8.3.23</v>
      </c>
      <c r="N67" s="123" t="str">
        <f t="shared" ca="1" si="113"/>
        <v>8.3.23</v>
      </c>
      <c r="O67" s="123">
        <f t="shared" ca="1" si="14"/>
        <v>4</v>
      </c>
      <c r="P67" s="123">
        <f t="shared" ca="1" si="15"/>
        <v>41555</v>
      </c>
      <c r="Q67" s="123">
        <f t="shared" ca="1" si="16"/>
        <v>0</v>
      </c>
      <c r="R67" s="123">
        <f t="shared" ca="1" si="16"/>
        <v>0</v>
      </c>
      <c r="S67" s="123">
        <f t="shared" ca="1" si="17"/>
        <v>0</v>
      </c>
      <c r="T67" s="123">
        <f t="shared" ca="1" si="18"/>
        <v>0</v>
      </c>
      <c r="U67" s="123">
        <f t="shared" ca="1" si="19"/>
        <v>0</v>
      </c>
      <c r="V67" s="123">
        <f t="shared" ca="1" si="20"/>
        <v>0</v>
      </c>
      <c r="W67" s="123">
        <f t="shared" ca="1" si="21"/>
        <v>0</v>
      </c>
      <c r="X67" s="123">
        <f t="shared" ca="1" si="22"/>
        <v>0</v>
      </c>
      <c r="Y67" s="123">
        <f t="shared" ca="1" si="23"/>
        <v>0</v>
      </c>
      <c r="Z67" s="123">
        <f t="shared" ca="1" si="24"/>
        <v>0</v>
      </c>
      <c r="AA67" s="123">
        <f t="shared" ca="1" si="25"/>
        <v>0</v>
      </c>
      <c r="AB67" s="123">
        <f t="shared" ca="1" si="26"/>
        <v>0</v>
      </c>
      <c r="AC67" s="123">
        <f t="shared" ca="1" si="27"/>
        <v>0</v>
      </c>
      <c r="AD67" s="123">
        <f t="shared" ca="1" si="28"/>
        <v>0</v>
      </c>
      <c r="AE67" s="123">
        <f t="shared" ca="1" si="29"/>
        <v>0</v>
      </c>
      <c r="AF67" s="123">
        <f t="shared" ca="1" si="30"/>
        <v>0</v>
      </c>
      <c r="AG67" s="123">
        <f t="shared" ca="1" si="31"/>
        <v>0</v>
      </c>
      <c r="AH67" s="123">
        <f t="shared" ca="1" si="32"/>
        <v>0</v>
      </c>
      <c r="AI67" s="123">
        <f t="shared" ca="1" si="33"/>
        <v>0</v>
      </c>
      <c r="AJ67" s="123">
        <f t="shared" ca="1" si="34"/>
        <v>0</v>
      </c>
      <c r="AK67" s="123">
        <f t="shared" ca="1" si="35"/>
        <v>0</v>
      </c>
      <c r="AL67" s="123">
        <f t="shared" ca="1" si="36"/>
        <v>0</v>
      </c>
      <c r="AM67" s="123">
        <f t="shared" ca="1" si="37"/>
        <v>0</v>
      </c>
      <c r="AN67" s="123">
        <f t="shared" ca="1" si="38"/>
        <v>0</v>
      </c>
      <c r="AO67" s="123">
        <f t="shared" ca="1" si="39"/>
        <v>0</v>
      </c>
      <c r="AP67" s="123">
        <f t="shared" ca="1" si="40"/>
        <v>0</v>
      </c>
      <c r="AQ67" s="123">
        <f t="shared" ca="1" si="41"/>
        <v>0</v>
      </c>
      <c r="AR67" s="123">
        <f t="shared" ca="1" si="42"/>
        <v>0</v>
      </c>
      <c r="AS67" s="123">
        <f t="shared" ca="1" si="43"/>
        <v>0</v>
      </c>
      <c r="AT67" s="123">
        <f t="shared" ca="1" si="44"/>
        <v>0</v>
      </c>
      <c r="AU67" s="123">
        <f t="shared" ca="1" si="45"/>
        <v>0</v>
      </c>
      <c r="AV67" s="123">
        <f t="shared" ca="1" si="46"/>
        <v>0</v>
      </c>
      <c r="AW67" s="123">
        <f t="shared" ca="1" si="47"/>
        <v>0</v>
      </c>
      <c r="AX67" s="123">
        <f t="shared" ca="1" si="48"/>
        <v>0</v>
      </c>
      <c r="AY67" s="123">
        <f t="shared" ca="1" si="49"/>
        <v>0</v>
      </c>
      <c r="AZ67" s="123">
        <f t="shared" ca="1" si="50"/>
        <v>0</v>
      </c>
      <c r="BA67" s="123">
        <f t="shared" ca="1" si="51"/>
        <v>0</v>
      </c>
      <c r="BB67" s="123">
        <f t="shared" ca="1" si="52"/>
        <v>0</v>
      </c>
      <c r="BC67" s="123">
        <f t="shared" ca="1" si="53"/>
        <v>0</v>
      </c>
      <c r="BD67" s="123">
        <f t="shared" ca="1" si="54"/>
        <v>0</v>
      </c>
      <c r="BE67" s="123">
        <f t="shared" ca="1" si="55"/>
        <v>0</v>
      </c>
      <c r="BF67" s="123">
        <f t="shared" ca="1" si="56"/>
        <v>0</v>
      </c>
      <c r="BG67" s="123">
        <f t="shared" ca="1" si="57"/>
        <v>0</v>
      </c>
      <c r="BH67" s="123">
        <f t="shared" ca="1" si="58"/>
        <v>0</v>
      </c>
      <c r="BI67" s="123">
        <f t="shared" ca="1" si="59"/>
        <v>0</v>
      </c>
      <c r="BJ67" s="123">
        <f t="shared" ca="1" si="60"/>
        <v>0</v>
      </c>
      <c r="BK67" s="123">
        <f t="shared" ca="1" si="61"/>
        <v>0</v>
      </c>
      <c r="BL67" s="123">
        <f t="shared" ca="1" si="62"/>
        <v>0</v>
      </c>
      <c r="BM67" s="123">
        <f t="shared" ca="1" si="63"/>
        <v>0</v>
      </c>
      <c r="BN67" s="123">
        <f t="shared" ca="1" si="64"/>
        <v>0.65</v>
      </c>
      <c r="BO67" s="123">
        <f t="shared" ca="1" si="65"/>
        <v>28</v>
      </c>
      <c r="BP67" s="340">
        <f t="shared" ca="1" si="66"/>
        <v>0</v>
      </c>
      <c r="BQ67" s="123">
        <f t="shared" ca="1" si="67"/>
        <v>0</v>
      </c>
      <c r="BR67" s="123">
        <f t="shared" ca="1" si="68"/>
        <v>0</v>
      </c>
      <c r="BS67" s="123">
        <f t="shared" ca="1" si="69"/>
        <v>0</v>
      </c>
      <c r="BT67" s="123">
        <f t="shared" ca="1" si="1"/>
        <v>0</v>
      </c>
      <c r="BU67" s="123">
        <f t="shared" ca="1" si="2"/>
        <v>0</v>
      </c>
      <c r="BV67" s="123"/>
      <c r="BW67" s="123">
        <f t="shared" ca="1" si="3"/>
        <v>0</v>
      </c>
      <c r="BX67" s="123"/>
      <c r="BY67" s="123">
        <f t="shared" ca="1" si="4"/>
        <v>0</v>
      </c>
      <c r="BZ67" s="123"/>
      <c r="CA67" s="123">
        <f t="shared" ca="1" si="5"/>
        <v>0</v>
      </c>
      <c r="CB67" s="528">
        <f t="shared" ca="1" si="6"/>
        <v>0</v>
      </c>
      <c r="CC67" s="123">
        <f t="shared" ca="1" si="70"/>
        <v>0</v>
      </c>
      <c r="CD67" s="125">
        <f t="shared" ca="1" si="71"/>
        <v>0</v>
      </c>
      <c r="CE67" s="125">
        <f t="shared" ca="1" si="72"/>
        <v>600</v>
      </c>
      <c r="CF67" s="125">
        <f t="shared" ca="1" si="73"/>
        <v>2730</v>
      </c>
      <c r="CG67" s="125">
        <f t="shared" ca="1" si="74"/>
        <v>999</v>
      </c>
      <c r="CH67" s="125">
        <f t="shared" ca="1" si="75"/>
        <v>0</v>
      </c>
      <c r="CI67" s="125">
        <f t="shared" ca="1" si="76"/>
        <v>0</v>
      </c>
      <c r="CJ67" s="125">
        <f t="shared" ca="1" si="77"/>
        <v>0</v>
      </c>
      <c r="CK67" s="125">
        <f t="shared" ca="1" si="78"/>
        <v>0</v>
      </c>
      <c r="CL67" s="125">
        <f t="shared" ca="1" si="79"/>
        <v>2813.85</v>
      </c>
      <c r="CM67" s="125">
        <f t="shared" ca="1" si="80"/>
        <v>8599.5</v>
      </c>
      <c r="CN67" s="125">
        <f t="shared" ca="1" si="81"/>
        <v>15742.35</v>
      </c>
      <c r="CO67" s="125">
        <f t="shared" ca="1" si="82"/>
        <v>0</v>
      </c>
      <c r="CP67" s="125">
        <f t="shared" ca="1" si="83"/>
        <v>0</v>
      </c>
      <c r="CQ67" s="125">
        <f t="shared" ca="1" si="84"/>
        <v>0</v>
      </c>
      <c r="CR67" s="125">
        <f t="shared" ca="1" si="85"/>
        <v>0</v>
      </c>
      <c r="CS67" s="125">
        <f t="shared" ca="1" si="86"/>
        <v>0</v>
      </c>
      <c r="CT67" s="125">
        <f t="shared" ca="1" si="87"/>
        <v>0</v>
      </c>
      <c r="CU67" s="125">
        <f t="shared" ca="1" si="88"/>
        <v>0</v>
      </c>
      <c r="CV67" s="125">
        <f t="shared" ca="1" si="89"/>
        <v>0</v>
      </c>
      <c r="CW67" s="125">
        <f t="shared" ca="1" si="90"/>
        <v>0</v>
      </c>
      <c r="CX67" s="125">
        <f t="shared" ca="1" si="91"/>
        <v>0</v>
      </c>
      <c r="CY67" s="125">
        <f t="shared" ca="1" si="92"/>
        <v>0</v>
      </c>
      <c r="CZ67" s="125">
        <f t="shared" ca="1" si="93"/>
        <v>672.35</v>
      </c>
      <c r="DA67" s="341">
        <f t="shared" ca="1" si="94"/>
        <v>16414.7</v>
      </c>
      <c r="DB67" s="606">
        <f t="shared" ca="1" si="95"/>
        <v>2954.65</v>
      </c>
      <c r="DC67" s="606"/>
      <c r="DD67" s="606">
        <f t="shared" ca="1" si="96"/>
        <v>202.25</v>
      </c>
      <c r="DE67" s="125">
        <f t="shared" ca="1" si="97"/>
        <v>0</v>
      </c>
      <c r="DF67" s="125">
        <f t="shared" ca="1" si="98"/>
        <v>0</v>
      </c>
      <c r="DG67" s="125">
        <f t="shared" ca="1" si="99"/>
        <v>0</v>
      </c>
      <c r="DH67" s="125">
        <f t="shared" ca="1" si="100"/>
        <v>3156.9</v>
      </c>
      <c r="DI67" s="125">
        <f t="shared" ca="1" si="101"/>
        <v>3463.32</v>
      </c>
      <c r="DJ67" s="125">
        <f t="shared" ca="1" si="102"/>
        <v>2954.65</v>
      </c>
      <c r="DK67" s="125">
        <f t="shared" ca="1" si="103"/>
        <v>16212.45</v>
      </c>
      <c r="DL67" s="125">
        <f t="shared" ca="1" si="104"/>
        <v>0</v>
      </c>
      <c r="DM67" s="125">
        <f t="shared" ca="1" si="105"/>
        <v>0</v>
      </c>
      <c r="DN67" s="340" t="str">
        <f t="shared" ca="1" si="106"/>
        <v xml:space="preserve">30 від 01.03   </v>
      </c>
      <c r="DO67" s="340" t="str">
        <f t="shared" ca="1" si="107"/>
        <v>Каражей В.В.</v>
      </c>
      <c r="DP67" s="340" t="str">
        <f t="shared" ca="1" si="108"/>
        <v>Каражей</v>
      </c>
      <c r="DQ67" s="340" t="str">
        <f t="shared" ca="1" si="109"/>
        <v>Василь</v>
      </c>
      <c r="DR67" s="340" t="str">
        <f t="shared" ca="1" si="112"/>
        <v>Васильович</v>
      </c>
      <c r="DS67" s="340">
        <f t="shared" ca="1" si="110"/>
        <v>2996321199</v>
      </c>
    </row>
    <row r="68" spans="1:123">
      <c r="A68">
        <f t="shared" ca="1" si="7"/>
        <v>65</v>
      </c>
      <c r="B68">
        <f t="shared" ca="1" si="8"/>
        <v>0</v>
      </c>
      <c r="C68">
        <f t="shared" ca="1" si="9"/>
        <v>0</v>
      </c>
      <c r="D68" t="str">
        <f t="shared" ca="1" si="10"/>
        <v xml:space="preserve"> </v>
      </c>
      <c r="E68">
        <f t="shared" ca="1" si="11"/>
        <v>0</v>
      </c>
      <c r="F68">
        <f t="shared" ca="1" si="12"/>
        <v>0</v>
      </c>
      <c r="G68" s="123" t="str">
        <f t="shared" ca="1" si="113"/>
        <v>0.0.0</v>
      </c>
      <c r="H68" s="123" t="str">
        <f t="shared" ca="1" si="113"/>
        <v>0.0.0</v>
      </c>
      <c r="I68" s="123" t="str">
        <f t="shared" ca="1" si="113"/>
        <v>0.0.0</v>
      </c>
      <c r="J68" s="123" t="str">
        <f t="shared" ca="1" si="113"/>
        <v>0.0.0</v>
      </c>
      <c r="K68" s="123" t="str">
        <f t="shared" ca="1" si="113"/>
        <v>0.0.0</v>
      </c>
      <c r="L68" s="123" t="str">
        <f t="shared" ca="1" si="113"/>
        <v>0.0.0</v>
      </c>
      <c r="M68" s="123" t="str">
        <f t="shared" ca="1" si="113"/>
        <v>0.0.0</v>
      </c>
      <c r="N68" s="123" t="str">
        <f t="shared" ca="1" si="113"/>
        <v>0.0.0</v>
      </c>
      <c r="O68" s="123">
        <f t="shared" ca="1" si="14"/>
        <v>0</v>
      </c>
      <c r="P68" s="123">
        <f t="shared" ca="1" si="15"/>
        <v>0</v>
      </c>
      <c r="Q68" s="123">
        <f t="shared" ca="1" si="16"/>
        <v>0</v>
      </c>
      <c r="R68" s="123">
        <f t="shared" ca="1" si="16"/>
        <v>0</v>
      </c>
      <c r="S68" s="123">
        <f t="shared" ca="1" si="17"/>
        <v>0</v>
      </c>
      <c r="T68" s="123">
        <f t="shared" ca="1" si="18"/>
        <v>0</v>
      </c>
      <c r="U68" s="123">
        <f t="shared" ca="1" si="19"/>
        <v>0</v>
      </c>
      <c r="V68" s="123">
        <f t="shared" ca="1" si="20"/>
        <v>0</v>
      </c>
      <c r="W68" s="123">
        <f t="shared" ca="1" si="21"/>
        <v>0</v>
      </c>
      <c r="X68" s="123">
        <f t="shared" ca="1" si="22"/>
        <v>0</v>
      </c>
      <c r="Y68" s="123">
        <f t="shared" ca="1" si="23"/>
        <v>0</v>
      </c>
      <c r="Z68" s="123">
        <f t="shared" ca="1" si="24"/>
        <v>0</v>
      </c>
      <c r="AA68" s="123">
        <f t="shared" ca="1" si="25"/>
        <v>0</v>
      </c>
      <c r="AB68" s="123">
        <f t="shared" ca="1" si="26"/>
        <v>0</v>
      </c>
      <c r="AC68" s="123">
        <f t="shared" ca="1" si="27"/>
        <v>0</v>
      </c>
      <c r="AD68" s="123">
        <f t="shared" ca="1" si="28"/>
        <v>0</v>
      </c>
      <c r="AE68" s="123">
        <f t="shared" ca="1" si="29"/>
        <v>0</v>
      </c>
      <c r="AF68" s="123">
        <f t="shared" ca="1" si="30"/>
        <v>0</v>
      </c>
      <c r="AG68" s="123">
        <f t="shared" ca="1" si="31"/>
        <v>0</v>
      </c>
      <c r="AH68" s="123">
        <f t="shared" ca="1" si="32"/>
        <v>0</v>
      </c>
      <c r="AI68" s="123">
        <f t="shared" ca="1" si="33"/>
        <v>0</v>
      </c>
      <c r="AJ68" s="123">
        <f t="shared" ca="1" si="34"/>
        <v>0</v>
      </c>
      <c r="AK68" s="123">
        <f t="shared" ca="1" si="35"/>
        <v>0</v>
      </c>
      <c r="AL68" s="123">
        <f t="shared" ca="1" si="36"/>
        <v>0</v>
      </c>
      <c r="AM68" s="123">
        <f t="shared" ca="1" si="37"/>
        <v>0</v>
      </c>
      <c r="AN68" s="123">
        <f t="shared" ca="1" si="38"/>
        <v>0</v>
      </c>
      <c r="AO68" s="123">
        <f t="shared" ca="1" si="39"/>
        <v>0</v>
      </c>
      <c r="AP68" s="123">
        <f t="shared" ca="1" si="40"/>
        <v>0</v>
      </c>
      <c r="AQ68" s="123">
        <f t="shared" ca="1" si="41"/>
        <v>0</v>
      </c>
      <c r="AR68" s="123">
        <f t="shared" ca="1" si="42"/>
        <v>0</v>
      </c>
      <c r="AS68" s="123">
        <f t="shared" ca="1" si="43"/>
        <v>0</v>
      </c>
      <c r="AT68" s="123">
        <f t="shared" ca="1" si="44"/>
        <v>0</v>
      </c>
      <c r="AU68" s="123">
        <f t="shared" ca="1" si="45"/>
        <v>0</v>
      </c>
      <c r="AV68" s="123">
        <f t="shared" ca="1" si="46"/>
        <v>0</v>
      </c>
      <c r="AW68" s="123">
        <f t="shared" ca="1" si="47"/>
        <v>0</v>
      </c>
      <c r="AX68" s="123">
        <f t="shared" ca="1" si="48"/>
        <v>0</v>
      </c>
      <c r="AY68" s="123">
        <f t="shared" ca="1" si="49"/>
        <v>0</v>
      </c>
      <c r="AZ68" s="123">
        <f t="shared" ca="1" si="50"/>
        <v>0</v>
      </c>
      <c r="BA68" s="123">
        <f t="shared" ca="1" si="51"/>
        <v>0</v>
      </c>
      <c r="BB68" s="123">
        <f t="shared" ca="1" si="52"/>
        <v>0</v>
      </c>
      <c r="BC68" s="123">
        <f t="shared" ca="1" si="53"/>
        <v>0</v>
      </c>
      <c r="BD68" s="123">
        <f t="shared" ca="1" si="54"/>
        <v>0</v>
      </c>
      <c r="BE68" s="123">
        <f t="shared" ca="1" si="55"/>
        <v>0</v>
      </c>
      <c r="BF68" s="123">
        <f t="shared" ca="1" si="56"/>
        <v>0</v>
      </c>
      <c r="BG68" s="123">
        <f t="shared" ca="1" si="57"/>
        <v>0</v>
      </c>
      <c r="BH68" s="123">
        <f t="shared" ca="1" si="58"/>
        <v>0</v>
      </c>
      <c r="BI68" s="123">
        <f t="shared" ca="1" si="59"/>
        <v>0</v>
      </c>
      <c r="BJ68" s="123">
        <f t="shared" ca="1" si="60"/>
        <v>0</v>
      </c>
      <c r="BK68" s="123">
        <f t="shared" ca="1" si="61"/>
        <v>0</v>
      </c>
      <c r="BL68" s="123">
        <f t="shared" ca="1" si="62"/>
        <v>0</v>
      </c>
      <c r="BM68" s="123">
        <f t="shared" ca="1" si="63"/>
        <v>0</v>
      </c>
      <c r="BN68" s="123">
        <f t="shared" ca="1" si="64"/>
        <v>0.65</v>
      </c>
      <c r="BO68" s="123">
        <f t="shared" ca="1" si="65"/>
        <v>0</v>
      </c>
      <c r="BP68" s="340">
        <f t="shared" ca="1" si="66"/>
        <v>0</v>
      </c>
      <c r="BQ68" s="123">
        <f t="shared" ca="1" si="67"/>
        <v>0</v>
      </c>
      <c r="BR68" s="123">
        <f t="shared" ca="1" si="68"/>
        <v>0</v>
      </c>
      <c r="BS68" s="123">
        <f t="shared" ca="1" si="69"/>
        <v>0</v>
      </c>
      <c r="BT68" s="123">
        <f t="shared" ca="1" si="1"/>
        <v>0</v>
      </c>
      <c r="BU68" s="123">
        <f t="shared" ca="1" si="2"/>
        <v>0</v>
      </c>
      <c r="BV68" s="123"/>
      <c r="BW68" s="123">
        <f t="shared" ca="1" si="3"/>
        <v>0</v>
      </c>
      <c r="BX68" s="123"/>
      <c r="BY68" s="123">
        <f t="shared" ca="1" si="4"/>
        <v>0</v>
      </c>
      <c r="BZ68" s="123"/>
      <c r="CA68" s="123">
        <f t="shared" ca="1" si="5"/>
        <v>0</v>
      </c>
      <c r="CB68" s="528">
        <f t="shared" ca="1" si="6"/>
        <v>0</v>
      </c>
      <c r="CC68" s="123">
        <f t="shared" ca="1" si="70"/>
        <v>0</v>
      </c>
      <c r="CD68" s="125">
        <f t="shared" ca="1" si="71"/>
        <v>0</v>
      </c>
      <c r="CE68" s="125">
        <f t="shared" ca="1" si="72"/>
        <v>0</v>
      </c>
      <c r="CF68" s="125">
        <f t="shared" ca="1" si="73"/>
        <v>0</v>
      </c>
      <c r="CG68" s="125">
        <f t="shared" ca="1" si="74"/>
        <v>0</v>
      </c>
      <c r="CH68" s="125">
        <f t="shared" ca="1" si="75"/>
        <v>0</v>
      </c>
      <c r="CI68" s="125">
        <f t="shared" ca="1" si="76"/>
        <v>0</v>
      </c>
      <c r="CJ68" s="125">
        <f t="shared" ca="1" si="77"/>
        <v>0</v>
      </c>
      <c r="CK68" s="125">
        <f t="shared" ca="1" si="78"/>
        <v>0</v>
      </c>
      <c r="CL68" s="125">
        <f t="shared" ca="1" si="79"/>
        <v>0</v>
      </c>
      <c r="CM68" s="125">
        <f t="shared" ca="1" si="80"/>
        <v>0</v>
      </c>
      <c r="CN68" s="125">
        <f t="shared" ca="1" si="81"/>
        <v>0</v>
      </c>
      <c r="CO68" s="125">
        <f t="shared" ca="1" si="82"/>
        <v>0</v>
      </c>
      <c r="CP68" s="125">
        <f t="shared" ca="1" si="83"/>
        <v>0</v>
      </c>
      <c r="CQ68" s="125">
        <f t="shared" ca="1" si="84"/>
        <v>0</v>
      </c>
      <c r="CR68" s="125">
        <f t="shared" ca="1" si="85"/>
        <v>0</v>
      </c>
      <c r="CS68" s="125">
        <f t="shared" ca="1" si="86"/>
        <v>0</v>
      </c>
      <c r="CT68" s="125">
        <f t="shared" ca="1" si="87"/>
        <v>0</v>
      </c>
      <c r="CU68" s="125">
        <f t="shared" ca="1" si="88"/>
        <v>0</v>
      </c>
      <c r="CV68" s="125">
        <f t="shared" ca="1" si="89"/>
        <v>0</v>
      </c>
      <c r="CW68" s="125">
        <f t="shared" ca="1" si="90"/>
        <v>0</v>
      </c>
      <c r="CX68" s="125">
        <f t="shared" ca="1" si="91"/>
        <v>0</v>
      </c>
      <c r="CY68" s="125">
        <f t="shared" ca="1" si="92"/>
        <v>0</v>
      </c>
      <c r="CZ68" s="125">
        <f t="shared" ca="1" si="93"/>
        <v>0</v>
      </c>
      <c r="DA68" s="341">
        <f t="shared" ca="1" si="94"/>
        <v>0</v>
      </c>
      <c r="DB68" s="606">
        <f t="shared" ca="1" si="95"/>
        <v>0</v>
      </c>
      <c r="DC68" s="606"/>
      <c r="DD68" s="606">
        <f t="shared" ca="1" si="96"/>
        <v>0</v>
      </c>
      <c r="DE68" s="125">
        <f t="shared" ca="1" si="97"/>
        <v>0</v>
      </c>
      <c r="DF68" s="125">
        <f t="shared" ca="1" si="98"/>
        <v>0</v>
      </c>
      <c r="DG68" s="125">
        <f t="shared" ca="1" si="99"/>
        <v>0</v>
      </c>
      <c r="DH68" s="125">
        <f t="shared" ca="1" si="100"/>
        <v>0</v>
      </c>
      <c r="DI68" s="125">
        <f t="shared" ca="1" si="101"/>
        <v>0</v>
      </c>
      <c r="DJ68" s="125">
        <f t="shared" ca="1" si="102"/>
        <v>0</v>
      </c>
      <c r="DK68" s="125">
        <f t="shared" ca="1" si="103"/>
        <v>0</v>
      </c>
      <c r="DL68" s="125">
        <f t="shared" ca="1" si="104"/>
        <v>0</v>
      </c>
      <c r="DM68" s="125">
        <f t="shared" ca="1" si="105"/>
        <v>0</v>
      </c>
      <c r="DN68" s="340" t="str">
        <f t="shared" ca="1" si="106"/>
        <v xml:space="preserve">    </v>
      </c>
      <c r="DO68" s="340" t="str">
        <f t="shared" ca="1" si="107"/>
        <v xml:space="preserve"> </v>
      </c>
      <c r="DP68" s="340">
        <f t="shared" ca="1" si="108"/>
        <v>0</v>
      </c>
      <c r="DQ68" s="340">
        <f t="shared" ca="1" si="109"/>
        <v>0</v>
      </c>
      <c r="DR68" s="340">
        <f t="shared" ca="1" si="112"/>
        <v>0</v>
      </c>
      <c r="DS68" s="340">
        <f t="shared" ca="1" si="110"/>
        <v>0</v>
      </c>
    </row>
    <row r="69" spans="1:123">
      <c r="A69">
        <f t="shared" ref="A69:A132" ca="1" si="114">INDIRECT("Відомість!a"&amp;ROW())</f>
        <v>66</v>
      </c>
      <c r="B69" t="str">
        <f t="shared" ref="B69:B132" ca="1" si="115">INDIRECT("Відомість!b"&amp;ROW())</f>
        <v xml:space="preserve">Командир відділення </v>
      </c>
      <c r="C69">
        <f t="shared" ref="C69:C132" ca="1" si="116">INDIRECT("Відомість!c"&amp;ROW())</f>
        <v>0</v>
      </c>
      <c r="D69" t="str">
        <f t="shared" ref="D69:D132" ca="1" si="117">INDIRECT("Відомість!d"&amp;ROW())</f>
        <v>ВАКАНТ</v>
      </c>
      <c r="E69">
        <f t="shared" ref="E69:E132" ca="1" si="118">INDIRECT("Відомість!e"&amp;ROW())</f>
        <v>0</v>
      </c>
      <c r="F69">
        <f t="shared" ref="F69:F132" ca="1" si="119">INDIRECT("Відомість!f"&amp;ROW())</f>
        <v>0</v>
      </c>
      <c r="G69" s="123" t="str">
        <f t="shared" ca="1" si="113"/>
        <v>0.0.0</v>
      </c>
      <c r="H69" s="123" t="str">
        <f t="shared" ca="1" si="113"/>
        <v>0.0.0</v>
      </c>
      <c r="I69" s="123" t="str">
        <f t="shared" ca="1" si="113"/>
        <v>0.0.0</v>
      </c>
      <c r="J69" s="123" t="str">
        <f t="shared" ca="1" si="113"/>
        <v>0.0.0</v>
      </c>
      <c r="K69" s="123" t="str">
        <f t="shared" ca="1" si="113"/>
        <v>0.0.0</v>
      </c>
      <c r="L69" s="123" t="str">
        <f t="shared" ca="1" si="113"/>
        <v>0.0.0</v>
      </c>
      <c r="M69" s="123" t="str">
        <f t="shared" ca="1" si="113"/>
        <v>0.0.0</v>
      </c>
      <c r="N69" s="123" t="str">
        <f t="shared" ca="1" si="113"/>
        <v>0.0.0</v>
      </c>
      <c r="O69" s="123">
        <f t="shared" ref="O69:O132" ca="1" si="120">INDIRECT("Відомість!o"&amp;ROW())</f>
        <v>7</v>
      </c>
      <c r="P69" s="123">
        <f t="shared" ref="P69:P132" ca="1" si="121">INDIRECT("Відомість!p"&amp;ROW())</f>
        <v>0</v>
      </c>
      <c r="Q69" s="123">
        <f t="shared" ref="Q69:R132" ca="1" si="122">INDIRECT("Відомість!r"&amp;ROW())</f>
        <v>0</v>
      </c>
      <c r="R69" s="123">
        <f t="shared" ca="1" si="122"/>
        <v>0</v>
      </c>
      <c r="S69" s="123">
        <f t="shared" ref="S69:S132" ca="1" si="123">INDIRECT("Відомість!s"&amp;ROW())</f>
        <v>0</v>
      </c>
      <c r="T69" s="123">
        <f t="shared" ref="T69:T132" ca="1" si="124">INDIRECT("Відомість!t"&amp;ROW())</f>
        <v>0</v>
      </c>
      <c r="U69" s="123">
        <f t="shared" ref="U69:U132" ca="1" si="125">INDIRECT("Відомість!u"&amp;ROW())</f>
        <v>0</v>
      </c>
      <c r="V69" s="123">
        <f t="shared" ref="V69:V132" ca="1" si="126">INDIRECT("Відомість!v"&amp;ROW())</f>
        <v>0</v>
      </c>
      <c r="W69" s="123">
        <f t="shared" ref="W69:W132" ca="1" si="127">INDIRECT("Відомість!w"&amp;ROW())</f>
        <v>0</v>
      </c>
      <c r="X69" s="123">
        <f t="shared" ref="X69:X132" ca="1" si="128">INDIRECT("Відомість!x"&amp;ROW())</f>
        <v>0</v>
      </c>
      <c r="Y69" s="123">
        <f t="shared" ref="Y69:Y132" ca="1" si="129">INDIRECT("Відомість!y"&amp;ROW())</f>
        <v>0</v>
      </c>
      <c r="Z69" s="123">
        <f t="shared" ref="Z69:Z132" ca="1" si="130">INDIRECT("Відомість!z"&amp;ROW())</f>
        <v>0</v>
      </c>
      <c r="AA69" s="123">
        <f t="shared" ref="AA69:AA132" ca="1" si="131">INDIRECT("Відомість!aa"&amp;ROW())</f>
        <v>0</v>
      </c>
      <c r="AB69" s="123">
        <f t="shared" ref="AB69:AB132" ca="1" si="132">INDIRECT("Відомість!ab"&amp;ROW())</f>
        <v>0</v>
      </c>
      <c r="AC69" s="123">
        <f t="shared" ref="AC69:AC132" ca="1" si="133">INDIRECT("Відомість!ac"&amp;ROW())</f>
        <v>0</v>
      </c>
      <c r="AD69" s="123">
        <f t="shared" ref="AD69:AD132" ca="1" si="134">INDIRECT("Відомість!ad"&amp;ROW())</f>
        <v>0</v>
      </c>
      <c r="AE69" s="123">
        <f t="shared" ref="AE69:AE132" ca="1" si="135">INDIRECT("Відомість!ae"&amp;ROW())</f>
        <v>0</v>
      </c>
      <c r="AF69" s="123">
        <f t="shared" ref="AF69:AF132" ca="1" si="136">INDIRECT("Відомість!af"&amp;ROW())</f>
        <v>0</v>
      </c>
      <c r="AG69" s="123">
        <f t="shared" ref="AG69:AG132" ca="1" si="137">INDIRECT("Відомість!ag"&amp;ROW())</f>
        <v>0</v>
      </c>
      <c r="AH69" s="123">
        <f t="shared" ref="AH69:AH132" ca="1" si="138">INDIRECT("Відомість!ah"&amp;ROW())</f>
        <v>0</v>
      </c>
      <c r="AI69" s="123">
        <f t="shared" ref="AI69:AI132" ca="1" si="139">INDIRECT("Відомість!ai"&amp;ROW())</f>
        <v>0</v>
      </c>
      <c r="AJ69" s="123">
        <f t="shared" ref="AJ69:AJ132" ca="1" si="140">INDIRECT("Відомість!aj"&amp;ROW())</f>
        <v>0</v>
      </c>
      <c r="AK69" s="123">
        <f t="shared" ref="AK69:AK132" ca="1" si="141">INDIRECT("Відомість!ak"&amp;ROW())</f>
        <v>0</v>
      </c>
      <c r="AL69" s="123">
        <f t="shared" ref="AL69:AL132" ca="1" si="142">INDIRECT("Відомість!al"&amp;ROW())</f>
        <v>0</v>
      </c>
      <c r="AM69" s="123">
        <f t="shared" ref="AM69:AM132" ca="1" si="143">INDIRECT("Відомість!am"&amp;ROW())</f>
        <v>0</v>
      </c>
      <c r="AN69" s="123">
        <f t="shared" ref="AN69:AN132" ca="1" si="144">INDIRECT("Відомість!an"&amp;ROW())</f>
        <v>0</v>
      </c>
      <c r="AO69" s="123">
        <f t="shared" ref="AO69:AO132" ca="1" si="145">INDIRECT("Відомість!ao"&amp;ROW())</f>
        <v>0</v>
      </c>
      <c r="AP69" s="123">
        <f t="shared" ref="AP69:AP132" ca="1" si="146">INDIRECT("Відомість!ap"&amp;ROW())</f>
        <v>0</v>
      </c>
      <c r="AQ69" s="123">
        <f t="shared" ref="AQ69:AQ132" ca="1" si="147">INDIRECT("Відомість!aq"&amp;ROW())</f>
        <v>0</v>
      </c>
      <c r="AR69" s="123">
        <f t="shared" ref="AR69:AR132" ca="1" si="148">INDIRECT("Відомість!ar"&amp;ROW())</f>
        <v>0</v>
      </c>
      <c r="AS69" s="123">
        <f t="shared" ref="AS69:AS132" ca="1" si="149">INDIRECT("Відомість!as"&amp;ROW())</f>
        <v>0</v>
      </c>
      <c r="AT69" s="123">
        <f t="shared" ref="AT69:AT132" ca="1" si="150">INDIRECT("Відомість!at"&amp;ROW())</f>
        <v>0</v>
      </c>
      <c r="AU69" s="123">
        <f t="shared" ref="AU69:AU132" ca="1" si="151">INDIRECT("Відомість!au"&amp;ROW())</f>
        <v>0</v>
      </c>
      <c r="AV69" s="123">
        <f t="shared" ref="AV69:AV132" ca="1" si="152">INDIRECT("Відомість!av"&amp;ROW())</f>
        <v>0</v>
      </c>
      <c r="AW69" s="123">
        <f t="shared" ref="AW69:AW132" ca="1" si="153">INDIRECT("Відомість!aw"&amp;ROW())</f>
        <v>0</v>
      </c>
      <c r="AX69" s="123">
        <f t="shared" ref="AX69:AX132" ca="1" si="154">INDIRECT("Відомість!ax"&amp;ROW())</f>
        <v>0</v>
      </c>
      <c r="AY69" s="123">
        <f t="shared" ref="AY69:AY132" ca="1" si="155">INDIRECT("Відомість!ay"&amp;ROW())</f>
        <v>0</v>
      </c>
      <c r="AZ69" s="123">
        <f t="shared" ref="AZ69:AZ132" ca="1" si="156">INDIRECT("Відомість!az"&amp;ROW())</f>
        <v>0</v>
      </c>
      <c r="BA69" s="123">
        <f t="shared" ref="BA69:BA132" ca="1" si="157">INDIRECT("Відомість!ba"&amp;ROW())</f>
        <v>0</v>
      </c>
      <c r="BB69" s="123">
        <f t="shared" ref="BB69:BB132" ca="1" si="158">INDIRECT("Відомість!bb"&amp;ROW())</f>
        <v>0</v>
      </c>
      <c r="BC69" s="123">
        <f t="shared" ref="BC69:BC132" ca="1" si="159">INDIRECT("Відомість!bc"&amp;ROW())</f>
        <v>0</v>
      </c>
      <c r="BD69" s="123">
        <f t="shared" ref="BD69:BD132" ca="1" si="160">INDIRECT("Відомість!bd"&amp;ROW())</f>
        <v>0</v>
      </c>
      <c r="BE69" s="123">
        <f t="shared" ref="BE69:BE132" ca="1" si="161">INDIRECT("Відомість!be"&amp;ROW())</f>
        <v>0</v>
      </c>
      <c r="BF69" s="123">
        <f t="shared" ref="BF69:BF132" ca="1" si="162">INDIRECT("Відомість!bf"&amp;ROW())</f>
        <v>0</v>
      </c>
      <c r="BG69" s="123">
        <f t="shared" ref="BG69:BG132" ca="1" si="163">INDIRECT("Відомість!bg"&amp;ROW())</f>
        <v>0</v>
      </c>
      <c r="BH69" s="123">
        <f t="shared" ref="BH69:BH132" ca="1" si="164">INDIRECT("Відомість!obh"&amp;ROW())</f>
        <v>0</v>
      </c>
      <c r="BI69" s="123">
        <f t="shared" ref="BI69:BI132" ca="1" si="165">INDIRECT("Відомість!bi"&amp;ROW())</f>
        <v>0</v>
      </c>
      <c r="BJ69" s="123">
        <f t="shared" ref="BJ69:BJ132" ca="1" si="166">INDIRECT("Відомість!bj"&amp;ROW())</f>
        <v>0</v>
      </c>
      <c r="BK69" s="123">
        <f t="shared" ref="BK69:BK132" ca="1" si="167">INDIRECT("Відомість!bk"&amp;ROW())</f>
        <v>0</v>
      </c>
      <c r="BL69" s="123">
        <f t="shared" ref="BL69:BL132" ca="1" si="168">INDIRECT("Відомість!bl"&amp;ROW())</f>
        <v>0</v>
      </c>
      <c r="BM69" s="123">
        <f t="shared" ref="BM69:BM132" ca="1" si="169">INDIRECT("Відомість!bm"&amp;ROW())</f>
        <v>0</v>
      </c>
      <c r="BN69" s="123">
        <f t="shared" ref="BN69:BN132" ca="1" si="170">INDIRECT("Відомість!bn"&amp;ROW())</f>
        <v>0.65</v>
      </c>
      <c r="BO69" s="123">
        <f t="shared" ref="BO69:BO132" ca="1" si="171">INDIRECT("Відомість!bo"&amp;ROW())</f>
        <v>28</v>
      </c>
      <c r="BP69" s="340">
        <f t="shared" ref="BP69:BP132" ca="1" si="172">INDIRECT("Відомість!bp"&amp;ROW())</f>
        <v>0</v>
      </c>
      <c r="BQ69" s="123">
        <f t="shared" ref="BQ69:BQ132" ca="1" si="173">INDIRECT("Відомість!bq"&amp;ROW())</f>
        <v>0</v>
      </c>
      <c r="BR69" s="123">
        <f t="shared" ref="BR69:BR132" ca="1" si="174">INDIRECT("Відомість!br"&amp;ROW())</f>
        <v>0</v>
      </c>
      <c r="BS69" s="123">
        <f t="shared" ref="BS69:BS132" ca="1" si="175">INDIRECT("Відомість!bs"&amp;ROW())</f>
        <v>0</v>
      </c>
      <c r="BT69" s="123">
        <f t="shared" ref="BT69:BT132" ca="1" si="176">INDIRECT("Відомість!bt"&amp;ROW())</f>
        <v>0</v>
      </c>
      <c r="BU69" s="123">
        <f t="shared" ref="BU69:BU132" ca="1" si="177">INDIRECT("Відомість!bu"&amp;ROW())</f>
        <v>0</v>
      </c>
      <c r="BV69" s="123"/>
      <c r="BW69" s="123">
        <f t="shared" ref="BW69:BW132" ca="1" si="178">INDIRECT("Відомість!bw"&amp;ROW())</f>
        <v>0</v>
      </c>
      <c r="BX69" s="123"/>
      <c r="BY69" s="123">
        <f t="shared" ref="BY69:BY132" ca="1" si="179">INDIRECT("Відомість!by"&amp;ROW())</f>
        <v>0</v>
      </c>
      <c r="BZ69" s="123"/>
      <c r="CA69" s="123">
        <f t="shared" ref="CA69:CA132" ca="1" si="180">INDIRECT("Відомість!ca"&amp;ROW())</f>
        <v>0</v>
      </c>
      <c r="CB69" s="528">
        <f t="shared" ref="CB69:CB132" ca="1" si="181">INDIRECT("Відомість!cp"&amp;ROW())</f>
        <v>0</v>
      </c>
      <c r="CC69" s="123">
        <f t="shared" ref="CC69:CC132" ca="1" si="182">INDIRECT("Відомість!cc"&amp;ROW())</f>
        <v>0</v>
      </c>
      <c r="CD69" s="125">
        <f t="shared" ref="CD69:CD132" ca="1" si="183">INDIRECT("Відомість!cd"&amp;ROW())</f>
        <v>0</v>
      </c>
      <c r="CE69" s="125">
        <f t="shared" ref="CE69:CE132" ca="1" si="184">INDIRECT("Відомість!ce"&amp;ROW())</f>
        <v>0</v>
      </c>
      <c r="CF69" s="125">
        <f t="shared" ref="CF69:CF132" ca="1" si="185">INDIRECT("Відомість!cf"&amp;ROW())</f>
        <v>0</v>
      </c>
      <c r="CG69" s="125">
        <f t="shared" ref="CG69:CG132" ca="1" si="186">INDIRECT("Відомість!cg"&amp;ROW())</f>
        <v>0</v>
      </c>
      <c r="CH69" s="125">
        <f t="shared" ref="CH69:CH132" ca="1" si="187">INDIRECT("Відомість!ch"&amp;ROW())</f>
        <v>0</v>
      </c>
      <c r="CI69" s="125">
        <f t="shared" ref="CI69:CI132" ca="1" si="188">INDIRECT("Відомість!ci"&amp;ROW())</f>
        <v>0</v>
      </c>
      <c r="CJ69" s="125">
        <f t="shared" ref="CJ69:CJ132" ca="1" si="189">INDIRECT("Відомість!cj"&amp;ROW())</f>
        <v>0</v>
      </c>
      <c r="CK69" s="125">
        <f t="shared" ref="CK69:CK132" ca="1" si="190">INDIRECT("Відомість!ck"&amp;ROW())</f>
        <v>0</v>
      </c>
      <c r="CL69" s="125">
        <f t="shared" ref="CL69:CL132" ca="1" si="191">INDIRECT("Відомість!cl"&amp;ROW())</f>
        <v>0</v>
      </c>
      <c r="CM69" s="125">
        <f t="shared" ref="CM69:CM132" ca="1" si="192">INDIRECT("Відомість!cr"&amp;ROW())</f>
        <v>0</v>
      </c>
      <c r="CN69" s="125">
        <f t="shared" ref="CN69:CN132" ca="1" si="193">INDIRECT("Відомість!cs"&amp;ROW())</f>
        <v>0</v>
      </c>
      <c r="CO69" s="125">
        <f t="shared" ref="CO69:CO132" ca="1" si="194">INDIRECT("Озд!g"&amp;ROW()+4)</f>
        <v>0</v>
      </c>
      <c r="CP69" s="125">
        <f t="shared" ref="CP69:CP132" ca="1" si="195">INDIRECT("Озд!h"&amp;ROW()+4)</f>
        <v>0</v>
      </c>
      <c r="CQ69" s="125">
        <f t="shared" ref="CQ69:CQ132" ca="1" si="196">INDIRECT("Озд!i"&amp;ROW()+4)</f>
        <v>0</v>
      </c>
      <c r="CR69" s="125">
        <f t="shared" ref="CR69:CR132" ca="1" si="197">INDIRECT("Озд!j"&amp;ROW()+4)</f>
        <v>0</v>
      </c>
      <c r="CS69" s="125">
        <f t="shared" ref="CS69:CS132" ca="1" si="198">INDIRECT("Озд!k"&amp;ROW()+4)</f>
        <v>0</v>
      </c>
      <c r="CT69" s="125">
        <f t="shared" ref="CT69:CT132" ca="1" si="199">INDIRECT("Озд!l"&amp;ROW()+4)</f>
        <v>0</v>
      </c>
      <c r="CU69" s="125">
        <f t="shared" ref="CU69:CU132" ca="1" si="200">INDIRECT("Озд!m"&amp;ROW()+4)</f>
        <v>0</v>
      </c>
      <c r="CV69" s="125">
        <f t="shared" ref="CV69:CV132" ca="1" si="201">INDIRECT("Озд!n"&amp;ROW()+4)</f>
        <v>0</v>
      </c>
      <c r="CW69" s="125">
        <f t="shared" ref="CW69:CW132" ca="1" si="202">INDIRECT("Озд!o"&amp;ROW()+4)</f>
        <v>0</v>
      </c>
      <c r="CX69" s="125">
        <f t="shared" ref="CX69:CX132" ca="1" si="203">INDIRECT("Відомість!ct"&amp;ROW())</f>
        <v>0</v>
      </c>
      <c r="CY69" s="125">
        <f t="shared" ref="CY69:CY132" ca="1" si="204">INDIRECT("Відомість!cu"&amp;ROW())</f>
        <v>0</v>
      </c>
      <c r="CZ69" s="125">
        <f t="shared" ref="CZ69:CZ132" ca="1" si="205">INDIRECT("Відомість!cv"&amp;ROW())</f>
        <v>0</v>
      </c>
      <c r="DA69" s="341">
        <f t="shared" ref="DA69:DA132" ca="1" si="206">INDIRECT("Відомість!cw"&amp;ROW())+INDIRECT("Озд!p"&amp;ROW()+4)</f>
        <v>0</v>
      </c>
      <c r="DB69" s="606">
        <f t="shared" ref="DB69:DB132" ca="1" si="207">INDIRECT("Відомість!cx"&amp;ROW())+INDIRECT("Озд!q"&amp;ROW()+4)</f>
        <v>0</v>
      </c>
      <c r="DC69" s="606"/>
      <c r="DD69" s="606">
        <f t="shared" ref="DD69:DD132" ca="1" si="208">INDIRECT("Відомість!cz"&amp;ROW())+INDIRECT("Озд!r"&amp;ROW()+4)</f>
        <v>0</v>
      </c>
      <c r="DE69" s="125">
        <f t="shared" ref="DE69:DE132" ca="1" si="209">INDIRECT("Відомість!da"&amp;ROW())</f>
        <v>0</v>
      </c>
      <c r="DF69" s="125">
        <f t="shared" ref="DF69:DF132" ca="1" si="210">INDIRECT("Відомість!db"&amp;ROW())</f>
        <v>0</v>
      </c>
      <c r="DG69" s="125">
        <f t="shared" ref="DG69:DG132" ca="1" si="211">INDIRECT("Відомість!dc"&amp;ROW())</f>
        <v>0</v>
      </c>
      <c r="DH69" s="125">
        <f t="shared" ref="DH69:DH132" ca="1" si="212">INDIRECT("Відомість!dd"&amp;ROW())+INDIRECT("Озд!t"&amp;ROW()+4)</f>
        <v>0</v>
      </c>
      <c r="DI69" s="125">
        <f t="shared" ref="DI69:DI132" ca="1" si="213">INDIRECT("Відомість!de"&amp;ROW())+INDIRECT("Озд!u"&amp;ROW()+4)</f>
        <v>0</v>
      </c>
      <c r="DJ69" s="125">
        <f t="shared" ref="DJ69:DJ132" ca="1" si="214">INDIRECT("Відомість!df"&amp;ROW())+INDIRECT("Озд!v"&amp;ROW()+4)</f>
        <v>0</v>
      </c>
      <c r="DK69" s="125">
        <f t="shared" ref="DK69:DK132" ca="1" si="215">INDIRECT("Відомість!dg"&amp;ROW())+INDIRECT("Озд!w"&amp;ROW()+4)</f>
        <v>0</v>
      </c>
      <c r="DL69" s="125">
        <f t="shared" ref="DL69:DL132" ca="1" si="216">INDIRECT("Відомість!dh"&amp;ROW())+INDIRECT("Озд!x"&amp;ROW()+4)</f>
        <v>0</v>
      </c>
      <c r="DM69" s="125">
        <f t="shared" ref="DM69:DM132" ca="1" si="217">INDIRECT("Відомість!di"&amp;ROW())+INDIRECT("Озд!y"&amp;ROW()+4)</f>
        <v>0</v>
      </c>
      <c r="DN69" s="340" t="str">
        <f t="shared" ref="DN69:DN132" ca="1" si="218">INDIRECT("Відомість!dj"&amp;ROW())</f>
        <v xml:space="preserve">    </v>
      </c>
      <c r="DO69" s="340" t="str">
        <f t="shared" ref="DO69:DO132" ca="1" si="219">INDIRECT("Відомість!dk"&amp;ROW())</f>
        <v>ВАКАНТ</v>
      </c>
      <c r="DP69" s="340">
        <f t="shared" ref="DP69:DP132" ca="1" si="220">INDIRECT("Відомість!dl"&amp;ROW())</f>
        <v>0</v>
      </c>
      <c r="DQ69" s="340">
        <f t="shared" ref="DQ69:DQ132" ca="1" si="221">INDIRECT("Відомість!dm"&amp;ROW())</f>
        <v>0</v>
      </c>
      <c r="DR69" s="340">
        <f t="shared" ref="DR69:DR132" ca="1" si="222">INDIRECT("Відомість!dn"&amp;ROW())</f>
        <v>0</v>
      </c>
      <c r="DS69" s="340">
        <f t="shared" ref="DS69:DS132" ca="1" si="223">INDIRECT("Відомість!do"&amp;ROW())</f>
        <v>0</v>
      </c>
    </row>
    <row r="70" spans="1:123">
      <c r="A70">
        <f t="shared" ca="1" si="114"/>
        <v>67</v>
      </c>
      <c r="B70" t="str">
        <f t="shared" ca="1" si="115"/>
        <v>Водій- електрик</v>
      </c>
      <c r="C70">
        <f t="shared" ca="1" si="116"/>
        <v>0</v>
      </c>
      <c r="D70">
        <f t="shared" ca="1" si="117"/>
        <v>0</v>
      </c>
      <c r="E70">
        <f t="shared" ca="1" si="118"/>
        <v>0</v>
      </c>
      <c r="F70">
        <f t="shared" ca="1" si="119"/>
        <v>0</v>
      </c>
      <c r="G70" s="123" t="str">
        <f t="shared" ca="1" si="113"/>
        <v>0.0.0</v>
      </c>
      <c r="H70" s="123" t="str">
        <f t="shared" ca="1" si="113"/>
        <v>0.0.0</v>
      </c>
      <c r="I70" s="123" t="str">
        <f t="shared" ca="1" si="113"/>
        <v>0.0.0</v>
      </c>
      <c r="J70" s="123" t="str">
        <f t="shared" ca="1" si="113"/>
        <v>0.0.0</v>
      </c>
      <c r="K70" s="123" t="str">
        <f t="shared" ca="1" si="113"/>
        <v>0.0.0</v>
      </c>
      <c r="L70" s="123" t="str">
        <f t="shared" ca="1" si="113"/>
        <v>0.0.0</v>
      </c>
      <c r="M70" s="123" t="str">
        <f t="shared" ca="1" si="113"/>
        <v>0.0.0</v>
      </c>
      <c r="N70" s="123" t="str">
        <f t="shared" ca="1" si="113"/>
        <v>0.0.0</v>
      </c>
      <c r="O70" s="123">
        <f t="shared" ca="1" si="120"/>
        <v>5</v>
      </c>
      <c r="P70" s="123">
        <f t="shared" ca="1" si="121"/>
        <v>0</v>
      </c>
      <c r="Q70" s="123">
        <f t="shared" ca="1" si="122"/>
        <v>0</v>
      </c>
      <c r="R70" s="123">
        <f t="shared" ca="1" si="122"/>
        <v>0</v>
      </c>
      <c r="S70" s="123">
        <f t="shared" ca="1" si="123"/>
        <v>0</v>
      </c>
      <c r="T70" s="123">
        <f t="shared" ca="1" si="124"/>
        <v>0</v>
      </c>
      <c r="U70" s="123">
        <f t="shared" ca="1" si="125"/>
        <v>0</v>
      </c>
      <c r="V70" s="123">
        <f t="shared" ca="1" si="126"/>
        <v>0</v>
      </c>
      <c r="W70" s="123">
        <f t="shared" ca="1" si="127"/>
        <v>0</v>
      </c>
      <c r="X70" s="123">
        <f t="shared" ca="1" si="128"/>
        <v>0</v>
      </c>
      <c r="Y70" s="123">
        <f t="shared" ca="1" si="129"/>
        <v>0</v>
      </c>
      <c r="Z70" s="123">
        <f t="shared" ca="1" si="130"/>
        <v>0</v>
      </c>
      <c r="AA70" s="123">
        <f t="shared" ca="1" si="131"/>
        <v>0</v>
      </c>
      <c r="AB70" s="123">
        <f t="shared" ca="1" si="132"/>
        <v>0</v>
      </c>
      <c r="AC70" s="123">
        <f t="shared" ca="1" si="133"/>
        <v>0</v>
      </c>
      <c r="AD70" s="123">
        <f t="shared" ca="1" si="134"/>
        <v>0</v>
      </c>
      <c r="AE70" s="123">
        <f t="shared" ca="1" si="135"/>
        <v>0</v>
      </c>
      <c r="AF70" s="123">
        <f t="shared" ca="1" si="136"/>
        <v>0</v>
      </c>
      <c r="AG70" s="123">
        <f t="shared" ca="1" si="137"/>
        <v>0</v>
      </c>
      <c r="AH70" s="123">
        <f t="shared" ca="1" si="138"/>
        <v>0</v>
      </c>
      <c r="AI70" s="123">
        <f t="shared" ca="1" si="139"/>
        <v>0</v>
      </c>
      <c r="AJ70" s="123">
        <f t="shared" ca="1" si="140"/>
        <v>0</v>
      </c>
      <c r="AK70" s="123">
        <f t="shared" ca="1" si="141"/>
        <v>0</v>
      </c>
      <c r="AL70" s="123">
        <f t="shared" ca="1" si="142"/>
        <v>0</v>
      </c>
      <c r="AM70" s="123">
        <f t="shared" ca="1" si="143"/>
        <v>0</v>
      </c>
      <c r="AN70" s="123">
        <f t="shared" ca="1" si="144"/>
        <v>0</v>
      </c>
      <c r="AO70" s="123">
        <f t="shared" ca="1" si="145"/>
        <v>0</v>
      </c>
      <c r="AP70" s="123">
        <f t="shared" ca="1" si="146"/>
        <v>0</v>
      </c>
      <c r="AQ70" s="123">
        <f t="shared" ca="1" si="147"/>
        <v>0</v>
      </c>
      <c r="AR70" s="123">
        <f t="shared" ca="1" si="148"/>
        <v>0</v>
      </c>
      <c r="AS70" s="123">
        <f t="shared" ca="1" si="149"/>
        <v>0</v>
      </c>
      <c r="AT70" s="123">
        <f t="shared" ca="1" si="150"/>
        <v>0</v>
      </c>
      <c r="AU70" s="123">
        <f t="shared" ca="1" si="151"/>
        <v>0</v>
      </c>
      <c r="AV70" s="123">
        <f t="shared" ca="1" si="152"/>
        <v>0</v>
      </c>
      <c r="AW70" s="123">
        <f t="shared" ca="1" si="153"/>
        <v>0</v>
      </c>
      <c r="AX70" s="123">
        <f t="shared" ca="1" si="154"/>
        <v>0</v>
      </c>
      <c r="AY70" s="123">
        <f t="shared" ca="1" si="155"/>
        <v>0</v>
      </c>
      <c r="AZ70" s="123">
        <f t="shared" ca="1" si="156"/>
        <v>0</v>
      </c>
      <c r="BA70" s="123">
        <f t="shared" ca="1" si="157"/>
        <v>0</v>
      </c>
      <c r="BB70" s="123">
        <f t="shared" ca="1" si="158"/>
        <v>0</v>
      </c>
      <c r="BC70" s="123">
        <f t="shared" ca="1" si="159"/>
        <v>0</v>
      </c>
      <c r="BD70" s="123">
        <f t="shared" ca="1" si="160"/>
        <v>0</v>
      </c>
      <c r="BE70" s="123">
        <f t="shared" ca="1" si="161"/>
        <v>0</v>
      </c>
      <c r="BF70" s="123">
        <f t="shared" ca="1" si="162"/>
        <v>0</v>
      </c>
      <c r="BG70" s="123">
        <f t="shared" ca="1" si="163"/>
        <v>0</v>
      </c>
      <c r="BH70" s="123">
        <f t="shared" ca="1" si="164"/>
        <v>0</v>
      </c>
      <c r="BI70" s="123">
        <f t="shared" ca="1" si="165"/>
        <v>0</v>
      </c>
      <c r="BJ70" s="123">
        <f t="shared" ca="1" si="166"/>
        <v>0</v>
      </c>
      <c r="BK70" s="123">
        <f t="shared" ca="1" si="167"/>
        <v>0</v>
      </c>
      <c r="BL70" s="123">
        <f t="shared" ca="1" si="168"/>
        <v>0</v>
      </c>
      <c r="BM70" s="123">
        <f t="shared" ca="1" si="169"/>
        <v>0</v>
      </c>
      <c r="BN70" s="123">
        <f t="shared" ca="1" si="170"/>
        <v>0.65</v>
      </c>
      <c r="BO70" s="123">
        <f t="shared" ca="1" si="171"/>
        <v>28</v>
      </c>
      <c r="BP70" s="340">
        <f t="shared" ca="1" si="172"/>
        <v>0</v>
      </c>
      <c r="BQ70" s="123">
        <f t="shared" ca="1" si="173"/>
        <v>0</v>
      </c>
      <c r="BR70" s="123">
        <f t="shared" ca="1" si="174"/>
        <v>0</v>
      </c>
      <c r="BS70" s="123">
        <f t="shared" ca="1" si="175"/>
        <v>0</v>
      </c>
      <c r="BT70" s="123">
        <f t="shared" ca="1" si="176"/>
        <v>0</v>
      </c>
      <c r="BU70" s="123">
        <f t="shared" ca="1" si="177"/>
        <v>0</v>
      </c>
      <c r="BV70" s="123"/>
      <c r="BW70" s="123">
        <f t="shared" ca="1" si="178"/>
        <v>0</v>
      </c>
      <c r="BX70" s="123"/>
      <c r="BY70" s="123">
        <f t="shared" ca="1" si="179"/>
        <v>0</v>
      </c>
      <c r="BZ70" s="123"/>
      <c r="CA70" s="123">
        <f t="shared" ca="1" si="180"/>
        <v>0</v>
      </c>
      <c r="CB70" s="528">
        <f t="shared" ca="1" si="181"/>
        <v>0</v>
      </c>
      <c r="CC70" s="123">
        <f t="shared" ca="1" si="182"/>
        <v>0</v>
      </c>
      <c r="CD70" s="125">
        <f t="shared" ca="1" si="183"/>
        <v>0</v>
      </c>
      <c r="CE70" s="125">
        <f t="shared" ca="1" si="184"/>
        <v>0</v>
      </c>
      <c r="CF70" s="125">
        <f t="shared" ca="1" si="185"/>
        <v>0</v>
      </c>
      <c r="CG70" s="125">
        <f t="shared" ca="1" si="186"/>
        <v>0</v>
      </c>
      <c r="CH70" s="125">
        <f t="shared" ca="1" si="187"/>
        <v>0</v>
      </c>
      <c r="CI70" s="125">
        <f t="shared" ca="1" si="188"/>
        <v>0</v>
      </c>
      <c r="CJ70" s="125">
        <f t="shared" ca="1" si="189"/>
        <v>0</v>
      </c>
      <c r="CK70" s="125">
        <f t="shared" ca="1" si="190"/>
        <v>0</v>
      </c>
      <c r="CL70" s="125">
        <f t="shared" ca="1" si="191"/>
        <v>0</v>
      </c>
      <c r="CM70" s="125">
        <f t="shared" ca="1" si="192"/>
        <v>0</v>
      </c>
      <c r="CN70" s="125">
        <f t="shared" ca="1" si="193"/>
        <v>0</v>
      </c>
      <c r="CO70" s="125">
        <f t="shared" ca="1" si="194"/>
        <v>0</v>
      </c>
      <c r="CP70" s="125">
        <f t="shared" ca="1" si="195"/>
        <v>0</v>
      </c>
      <c r="CQ70" s="125">
        <f t="shared" ca="1" si="196"/>
        <v>0</v>
      </c>
      <c r="CR70" s="125">
        <f t="shared" ca="1" si="197"/>
        <v>0</v>
      </c>
      <c r="CS70" s="125">
        <f t="shared" ca="1" si="198"/>
        <v>0</v>
      </c>
      <c r="CT70" s="125">
        <f t="shared" ca="1" si="199"/>
        <v>0</v>
      </c>
      <c r="CU70" s="125">
        <f t="shared" ca="1" si="200"/>
        <v>0</v>
      </c>
      <c r="CV70" s="125">
        <f t="shared" ca="1" si="201"/>
        <v>0</v>
      </c>
      <c r="CW70" s="125">
        <f t="shared" ca="1" si="202"/>
        <v>0</v>
      </c>
      <c r="CX70" s="125">
        <f t="shared" ca="1" si="203"/>
        <v>0</v>
      </c>
      <c r="CY70" s="125">
        <f t="shared" ca="1" si="204"/>
        <v>0</v>
      </c>
      <c r="CZ70" s="125">
        <f t="shared" ca="1" si="205"/>
        <v>0</v>
      </c>
      <c r="DA70" s="341">
        <f t="shared" ca="1" si="206"/>
        <v>0</v>
      </c>
      <c r="DB70" s="606">
        <f t="shared" ca="1" si="207"/>
        <v>0</v>
      </c>
      <c r="DC70" s="606"/>
      <c r="DD70" s="606">
        <f t="shared" ca="1" si="208"/>
        <v>0</v>
      </c>
      <c r="DE70" s="125">
        <f t="shared" ca="1" si="209"/>
        <v>0</v>
      </c>
      <c r="DF70" s="125">
        <f t="shared" ca="1" si="210"/>
        <v>0</v>
      </c>
      <c r="DG70" s="125">
        <f t="shared" ca="1" si="211"/>
        <v>0</v>
      </c>
      <c r="DH70" s="125">
        <f t="shared" ca="1" si="212"/>
        <v>0</v>
      </c>
      <c r="DI70" s="125">
        <f t="shared" ca="1" si="213"/>
        <v>0</v>
      </c>
      <c r="DJ70" s="125">
        <f t="shared" ca="1" si="214"/>
        <v>0</v>
      </c>
      <c r="DK70" s="125">
        <f t="shared" ca="1" si="215"/>
        <v>0</v>
      </c>
      <c r="DL70" s="125">
        <f t="shared" ca="1" si="216"/>
        <v>0</v>
      </c>
      <c r="DM70" s="125">
        <f t="shared" ca="1" si="217"/>
        <v>0</v>
      </c>
      <c r="DN70" s="340" t="str">
        <f t="shared" ca="1" si="218"/>
        <v xml:space="preserve">    </v>
      </c>
      <c r="DO70" s="340">
        <f t="shared" ca="1" si="219"/>
        <v>0</v>
      </c>
      <c r="DP70" s="340" t="str">
        <f t="shared" ca="1" si="220"/>
        <v>вс/сс</v>
      </c>
      <c r="DQ70" s="340">
        <f t="shared" ca="1" si="221"/>
        <v>0</v>
      </c>
      <c r="DR70" s="340">
        <f t="shared" ca="1" si="222"/>
        <v>0</v>
      </c>
      <c r="DS70" s="340">
        <f t="shared" ca="1" si="223"/>
        <v>0</v>
      </c>
    </row>
    <row r="71" spans="1:123">
      <c r="A71">
        <f t="shared" ca="1" si="114"/>
        <v>68</v>
      </c>
      <c r="B71" t="str">
        <f t="shared" ca="1" si="115"/>
        <v>Телефоніст-лінійний наглядач</v>
      </c>
      <c r="C71" t="str">
        <f t="shared" ca="1" si="116"/>
        <v>м-с</v>
      </c>
      <c r="D71" t="str">
        <f t="shared" ca="1" si="117"/>
        <v>Цибульський В.Р.</v>
      </c>
      <c r="E71">
        <f t="shared" ca="1" si="118"/>
        <v>0</v>
      </c>
      <c r="F71">
        <f t="shared" ca="1" si="119"/>
        <v>0</v>
      </c>
      <c r="G71" s="123" t="str">
        <f t="shared" ca="1" si="113"/>
        <v>0.8.29</v>
      </c>
      <c r="H71" s="123" t="str">
        <f t="shared" ca="1" si="113"/>
        <v>0.8.29</v>
      </c>
      <c r="I71" s="123" t="str">
        <f t="shared" ca="1" si="113"/>
        <v>0.8.29</v>
      </c>
      <c r="J71" s="123" t="str">
        <f t="shared" ca="1" si="113"/>
        <v>0.8.29</v>
      </c>
      <c r="K71" s="123" t="str">
        <f t="shared" ca="1" si="113"/>
        <v>0.8.29</v>
      </c>
      <c r="L71" s="123" t="str">
        <f t="shared" ca="1" si="113"/>
        <v>0.8.29</v>
      </c>
      <c r="M71" s="123" t="str">
        <f t="shared" ca="1" si="113"/>
        <v>0.8.29</v>
      </c>
      <c r="N71" s="123" t="str">
        <f t="shared" ca="1" si="113"/>
        <v>0.8.29</v>
      </c>
      <c r="O71" s="123">
        <f t="shared" ca="1" si="120"/>
        <v>2</v>
      </c>
      <c r="P71" s="123">
        <f t="shared" ca="1" si="121"/>
        <v>44318</v>
      </c>
      <c r="Q71" s="123">
        <f t="shared" ca="1" si="122"/>
        <v>0</v>
      </c>
      <c r="R71" s="123">
        <f t="shared" ca="1" si="122"/>
        <v>0</v>
      </c>
      <c r="S71" s="123">
        <f t="shared" ca="1" si="123"/>
        <v>0</v>
      </c>
      <c r="T71" s="123">
        <f t="shared" ca="1" si="124"/>
        <v>0</v>
      </c>
      <c r="U71" s="123">
        <f t="shared" ca="1" si="125"/>
        <v>0</v>
      </c>
      <c r="V71" s="123">
        <f t="shared" ca="1" si="126"/>
        <v>0</v>
      </c>
      <c r="W71" s="123">
        <f t="shared" ca="1" si="127"/>
        <v>0</v>
      </c>
      <c r="X71" s="123">
        <f t="shared" ca="1" si="128"/>
        <v>0</v>
      </c>
      <c r="Y71" s="123">
        <f t="shared" ca="1" si="129"/>
        <v>0</v>
      </c>
      <c r="Z71" s="123">
        <f t="shared" ca="1" si="130"/>
        <v>0</v>
      </c>
      <c r="AA71" s="123">
        <f t="shared" ca="1" si="131"/>
        <v>0</v>
      </c>
      <c r="AB71" s="123">
        <f t="shared" ca="1" si="132"/>
        <v>0</v>
      </c>
      <c r="AC71" s="123">
        <f t="shared" ca="1" si="133"/>
        <v>0</v>
      </c>
      <c r="AD71" s="123">
        <f t="shared" ca="1" si="134"/>
        <v>0</v>
      </c>
      <c r="AE71" s="123">
        <f t="shared" ca="1" si="135"/>
        <v>0</v>
      </c>
      <c r="AF71" s="123">
        <f t="shared" ca="1" si="136"/>
        <v>0</v>
      </c>
      <c r="AG71" s="123">
        <f t="shared" ca="1" si="137"/>
        <v>0</v>
      </c>
      <c r="AH71" s="123">
        <f t="shared" ca="1" si="138"/>
        <v>0</v>
      </c>
      <c r="AI71" s="123">
        <f t="shared" ca="1" si="139"/>
        <v>0</v>
      </c>
      <c r="AJ71" s="123">
        <f t="shared" ca="1" si="140"/>
        <v>0</v>
      </c>
      <c r="AK71" s="123">
        <f t="shared" ca="1" si="141"/>
        <v>0</v>
      </c>
      <c r="AL71" s="123">
        <f t="shared" ca="1" si="142"/>
        <v>0</v>
      </c>
      <c r="AM71" s="123">
        <f t="shared" ca="1" si="143"/>
        <v>0</v>
      </c>
      <c r="AN71" s="123">
        <f t="shared" ca="1" si="144"/>
        <v>0</v>
      </c>
      <c r="AO71" s="123">
        <f t="shared" ca="1" si="145"/>
        <v>0</v>
      </c>
      <c r="AP71" s="123">
        <f t="shared" ca="1" si="146"/>
        <v>0</v>
      </c>
      <c r="AQ71" s="123">
        <f t="shared" ca="1" si="147"/>
        <v>0</v>
      </c>
      <c r="AR71" s="123">
        <f t="shared" ca="1" si="148"/>
        <v>0</v>
      </c>
      <c r="AS71" s="123">
        <f t="shared" ca="1" si="149"/>
        <v>0</v>
      </c>
      <c r="AT71" s="123">
        <f t="shared" ca="1" si="150"/>
        <v>0</v>
      </c>
      <c r="AU71" s="123">
        <f t="shared" ca="1" si="151"/>
        <v>0</v>
      </c>
      <c r="AV71" s="123">
        <f t="shared" ca="1" si="152"/>
        <v>0</v>
      </c>
      <c r="AW71" s="123">
        <f t="shared" ca="1" si="153"/>
        <v>0</v>
      </c>
      <c r="AX71" s="123">
        <f t="shared" ca="1" si="154"/>
        <v>0</v>
      </c>
      <c r="AY71" s="123">
        <f t="shared" ca="1" si="155"/>
        <v>0</v>
      </c>
      <c r="AZ71" s="123">
        <f t="shared" ca="1" si="156"/>
        <v>0</v>
      </c>
      <c r="BA71" s="123">
        <f t="shared" ca="1" si="157"/>
        <v>0</v>
      </c>
      <c r="BB71" s="123">
        <f t="shared" ca="1" si="158"/>
        <v>0</v>
      </c>
      <c r="BC71" s="123">
        <f t="shared" ca="1" si="159"/>
        <v>0</v>
      </c>
      <c r="BD71" s="123">
        <f t="shared" ca="1" si="160"/>
        <v>0</v>
      </c>
      <c r="BE71" s="123">
        <f t="shared" ca="1" si="161"/>
        <v>0</v>
      </c>
      <c r="BF71" s="123">
        <f t="shared" ca="1" si="162"/>
        <v>0</v>
      </c>
      <c r="BG71" s="123">
        <f t="shared" ca="1" si="163"/>
        <v>0</v>
      </c>
      <c r="BH71" s="123">
        <f t="shared" ca="1" si="164"/>
        <v>0</v>
      </c>
      <c r="BI71" s="123">
        <f t="shared" ca="1" si="165"/>
        <v>0</v>
      </c>
      <c r="BJ71" s="123">
        <f t="shared" ca="1" si="166"/>
        <v>0</v>
      </c>
      <c r="BK71" s="123">
        <f t="shared" ca="1" si="167"/>
        <v>0</v>
      </c>
      <c r="BL71" s="123">
        <f t="shared" ca="1" si="168"/>
        <v>0</v>
      </c>
      <c r="BM71" s="123">
        <f t="shared" ca="1" si="169"/>
        <v>0</v>
      </c>
      <c r="BN71" s="123">
        <f t="shared" ca="1" si="170"/>
        <v>0.65</v>
      </c>
      <c r="BO71" s="123">
        <f t="shared" ca="1" si="171"/>
        <v>28</v>
      </c>
      <c r="BP71" s="340">
        <f t="shared" ca="1" si="172"/>
        <v>0</v>
      </c>
      <c r="BQ71" s="123">
        <f t="shared" ca="1" si="173"/>
        <v>0</v>
      </c>
      <c r="BR71" s="123">
        <f t="shared" ca="1" si="174"/>
        <v>0</v>
      </c>
      <c r="BS71" s="123">
        <f t="shared" ca="1" si="175"/>
        <v>0</v>
      </c>
      <c r="BT71" s="123">
        <f t="shared" ca="1" si="176"/>
        <v>0</v>
      </c>
      <c r="BU71" s="123">
        <f t="shared" ca="1" si="177"/>
        <v>0</v>
      </c>
      <c r="BV71" s="123"/>
      <c r="BW71" s="123">
        <f t="shared" ca="1" si="178"/>
        <v>0</v>
      </c>
      <c r="BX71" s="123"/>
      <c r="BY71" s="123">
        <f t="shared" ca="1" si="179"/>
        <v>0</v>
      </c>
      <c r="BZ71" s="123"/>
      <c r="CA71" s="123">
        <f t="shared" ca="1" si="180"/>
        <v>0</v>
      </c>
      <c r="CB71" s="528">
        <f t="shared" ca="1" si="181"/>
        <v>0</v>
      </c>
      <c r="CC71" s="123">
        <f t="shared" ca="1" si="182"/>
        <v>0</v>
      </c>
      <c r="CD71" s="125">
        <f t="shared" ca="1" si="183"/>
        <v>0</v>
      </c>
      <c r="CE71" s="125">
        <f t="shared" ca="1" si="184"/>
        <v>530</v>
      </c>
      <c r="CF71" s="125">
        <f t="shared" ca="1" si="185"/>
        <v>2550</v>
      </c>
      <c r="CG71" s="125">
        <f t="shared" ca="1" si="186"/>
        <v>0</v>
      </c>
      <c r="CH71" s="125">
        <f t="shared" ca="1" si="187"/>
        <v>0</v>
      </c>
      <c r="CI71" s="125">
        <f t="shared" ca="1" si="188"/>
        <v>0</v>
      </c>
      <c r="CJ71" s="125">
        <f t="shared" ca="1" si="189"/>
        <v>0</v>
      </c>
      <c r="CK71" s="125">
        <f t="shared" ca="1" si="190"/>
        <v>0</v>
      </c>
      <c r="CL71" s="125">
        <f t="shared" ca="1" si="191"/>
        <v>2002</v>
      </c>
      <c r="CM71" s="125">
        <f t="shared" ca="1" si="192"/>
        <v>8695.5</v>
      </c>
      <c r="CN71" s="125">
        <f t="shared" ca="1" si="193"/>
        <v>13777.5</v>
      </c>
      <c r="CO71" s="125">
        <f t="shared" ca="1" si="194"/>
        <v>0</v>
      </c>
      <c r="CP71" s="125">
        <f t="shared" ca="1" si="195"/>
        <v>0</v>
      </c>
      <c r="CQ71" s="125">
        <f t="shared" ca="1" si="196"/>
        <v>0</v>
      </c>
      <c r="CR71" s="125">
        <f t="shared" ca="1" si="197"/>
        <v>0</v>
      </c>
      <c r="CS71" s="125">
        <f t="shared" ca="1" si="198"/>
        <v>0</v>
      </c>
      <c r="CT71" s="125">
        <f t="shared" ca="1" si="199"/>
        <v>0</v>
      </c>
      <c r="CU71" s="125">
        <f t="shared" ca="1" si="200"/>
        <v>0</v>
      </c>
      <c r="CV71" s="125">
        <f t="shared" ca="1" si="201"/>
        <v>0</v>
      </c>
      <c r="CW71" s="125">
        <f t="shared" ca="1" si="202"/>
        <v>0</v>
      </c>
      <c r="CX71" s="125">
        <f t="shared" ca="1" si="203"/>
        <v>0</v>
      </c>
      <c r="CY71" s="125">
        <f t="shared" ca="1" si="204"/>
        <v>0</v>
      </c>
      <c r="CZ71" s="125">
        <f t="shared" ca="1" si="205"/>
        <v>672.35</v>
      </c>
      <c r="DA71" s="341">
        <f t="shared" ca="1" si="206"/>
        <v>14449.85</v>
      </c>
      <c r="DB71" s="606">
        <f t="shared" ca="1" si="207"/>
        <v>2600.9699999999998</v>
      </c>
      <c r="DC71" s="606"/>
      <c r="DD71" s="606">
        <f t="shared" ca="1" si="208"/>
        <v>178.04</v>
      </c>
      <c r="DE71" s="125">
        <f t="shared" ca="1" si="209"/>
        <v>0</v>
      </c>
      <c r="DF71" s="125">
        <f t="shared" ca="1" si="210"/>
        <v>0</v>
      </c>
      <c r="DG71" s="125">
        <f t="shared" ca="1" si="211"/>
        <v>0</v>
      </c>
      <c r="DH71" s="125">
        <f t="shared" ca="1" si="212"/>
        <v>2779.01</v>
      </c>
      <c r="DI71" s="125">
        <f t="shared" ca="1" si="213"/>
        <v>3031.05</v>
      </c>
      <c r="DJ71" s="125">
        <f t="shared" ca="1" si="214"/>
        <v>2600.9699999999998</v>
      </c>
      <c r="DK71" s="125">
        <f t="shared" ca="1" si="215"/>
        <v>14271.81</v>
      </c>
      <c r="DL71" s="125">
        <f t="shared" ca="1" si="216"/>
        <v>0</v>
      </c>
      <c r="DM71" s="125">
        <f t="shared" ca="1" si="217"/>
        <v>0</v>
      </c>
      <c r="DN71" s="340" t="str">
        <f t="shared" ca="1" si="218"/>
        <v xml:space="preserve">30 від 01.03   </v>
      </c>
      <c r="DO71" s="340" t="str">
        <f t="shared" ca="1" si="219"/>
        <v>Цибульський В.Р.</v>
      </c>
      <c r="DP71" s="340" t="str">
        <f t="shared" ca="1" si="220"/>
        <v>Цибульський</v>
      </c>
      <c r="DQ71" s="340" t="str">
        <f t="shared" ca="1" si="221"/>
        <v>Владислав</v>
      </c>
      <c r="DR71" s="340" t="str">
        <f t="shared" ca="1" si="222"/>
        <v>Русланович</v>
      </c>
      <c r="DS71" s="340">
        <f t="shared" ca="1" si="223"/>
        <v>3637806174</v>
      </c>
    </row>
    <row r="72" spans="1:123">
      <c r="A72">
        <f t="shared" ca="1" si="114"/>
        <v>69</v>
      </c>
      <c r="B72" t="str">
        <f t="shared" ca="1" si="115"/>
        <v>Телефоніст-лінійний наглядач</v>
      </c>
      <c r="C72" t="str">
        <f t="shared" ca="1" si="116"/>
        <v>рекрут</v>
      </c>
      <c r="D72" t="str">
        <f t="shared" ca="1" si="117"/>
        <v>Потапов О.В.</v>
      </c>
      <c r="E72">
        <f t="shared" ca="1" si="118"/>
        <v>0</v>
      </c>
      <c r="F72">
        <f t="shared" ca="1" si="119"/>
        <v>0</v>
      </c>
      <c r="G72" s="123" t="str">
        <f t="shared" ca="1" si="113"/>
        <v>0.0.0</v>
      </c>
      <c r="H72" s="123" t="str">
        <f t="shared" ca="1" si="113"/>
        <v>0.0.0</v>
      </c>
      <c r="I72" s="123" t="str">
        <f t="shared" ca="1" si="113"/>
        <v>0.0.0</v>
      </c>
      <c r="J72" s="123" t="str">
        <f t="shared" ca="1" si="113"/>
        <v>0.0.0</v>
      </c>
      <c r="K72" s="123" t="str">
        <f t="shared" ca="1" si="113"/>
        <v>0.0.0</v>
      </c>
      <c r="L72" s="123" t="str">
        <f t="shared" ca="1" si="113"/>
        <v>0.0.0</v>
      </c>
      <c r="M72" s="123" t="str">
        <f t="shared" ca="1" si="113"/>
        <v>0.0.0</v>
      </c>
      <c r="N72" s="123" t="str">
        <f t="shared" ca="1" si="113"/>
        <v>0.0.0</v>
      </c>
      <c r="O72" s="123">
        <f t="shared" ca="1" si="120"/>
        <v>2</v>
      </c>
      <c r="P72" s="123">
        <f t="shared" ca="1" si="121"/>
        <v>0</v>
      </c>
      <c r="Q72" s="123">
        <f t="shared" ca="1" si="122"/>
        <v>0</v>
      </c>
      <c r="R72" s="123">
        <f t="shared" ca="1" si="122"/>
        <v>0</v>
      </c>
      <c r="S72" s="123">
        <f t="shared" ca="1" si="123"/>
        <v>0</v>
      </c>
      <c r="T72" s="123">
        <f t="shared" ca="1" si="124"/>
        <v>0</v>
      </c>
      <c r="U72" s="123">
        <f t="shared" ca="1" si="125"/>
        <v>0</v>
      </c>
      <c r="V72" s="123">
        <f t="shared" ca="1" si="126"/>
        <v>0</v>
      </c>
      <c r="W72" s="123">
        <f t="shared" ca="1" si="127"/>
        <v>0</v>
      </c>
      <c r="X72" s="123">
        <f t="shared" ca="1" si="128"/>
        <v>0</v>
      </c>
      <c r="Y72" s="123">
        <f t="shared" ca="1" si="129"/>
        <v>0</v>
      </c>
      <c r="Z72" s="123">
        <f t="shared" ca="1" si="130"/>
        <v>0</v>
      </c>
      <c r="AA72" s="123">
        <f t="shared" ca="1" si="131"/>
        <v>0</v>
      </c>
      <c r="AB72" s="123">
        <f t="shared" ca="1" si="132"/>
        <v>0</v>
      </c>
      <c r="AC72" s="123">
        <f t="shared" ca="1" si="133"/>
        <v>0</v>
      </c>
      <c r="AD72" s="123">
        <f t="shared" ca="1" si="134"/>
        <v>0</v>
      </c>
      <c r="AE72" s="123">
        <f t="shared" ca="1" si="135"/>
        <v>0</v>
      </c>
      <c r="AF72" s="123">
        <f t="shared" ca="1" si="136"/>
        <v>0</v>
      </c>
      <c r="AG72" s="123">
        <f t="shared" ca="1" si="137"/>
        <v>0</v>
      </c>
      <c r="AH72" s="123">
        <f t="shared" ca="1" si="138"/>
        <v>0</v>
      </c>
      <c r="AI72" s="123">
        <f t="shared" ca="1" si="139"/>
        <v>0</v>
      </c>
      <c r="AJ72" s="123">
        <f t="shared" ca="1" si="140"/>
        <v>0</v>
      </c>
      <c r="AK72" s="123">
        <f t="shared" ca="1" si="141"/>
        <v>0</v>
      </c>
      <c r="AL72" s="123">
        <f t="shared" ca="1" si="142"/>
        <v>0</v>
      </c>
      <c r="AM72" s="123">
        <f t="shared" ca="1" si="143"/>
        <v>0</v>
      </c>
      <c r="AN72" s="123">
        <f t="shared" ca="1" si="144"/>
        <v>0</v>
      </c>
      <c r="AO72" s="123">
        <f t="shared" ca="1" si="145"/>
        <v>0</v>
      </c>
      <c r="AP72" s="123">
        <f t="shared" ca="1" si="146"/>
        <v>0</v>
      </c>
      <c r="AQ72" s="123">
        <f t="shared" ca="1" si="147"/>
        <v>0</v>
      </c>
      <c r="AR72" s="123">
        <f t="shared" ca="1" si="148"/>
        <v>0</v>
      </c>
      <c r="AS72" s="123">
        <f t="shared" ca="1" si="149"/>
        <v>0</v>
      </c>
      <c r="AT72" s="123">
        <f t="shared" ca="1" si="150"/>
        <v>0</v>
      </c>
      <c r="AU72" s="123">
        <f t="shared" ca="1" si="151"/>
        <v>0</v>
      </c>
      <c r="AV72" s="123">
        <f t="shared" ca="1" si="152"/>
        <v>0</v>
      </c>
      <c r="AW72" s="123">
        <f t="shared" ca="1" si="153"/>
        <v>0</v>
      </c>
      <c r="AX72" s="123">
        <f t="shared" ca="1" si="154"/>
        <v>0</v>
      </c>
      <c r="AY72" s="123">
        <f t="shared" ca="1" si="155"/>
        <v>0</v>
      </c>
      <c r="AZ72" s="123">
        <f t="shared" ca="1" si="156"/>
        <v>0</v>
      </c>
      <c r="BA72" s="123">
        <f t="shared" ca="1" si="157"/>
        <v>0</v>
      </c>
      <c r="BB72" s="123">
        <f t="shared" ca="1" si="158"/>
        <v>0</v>
      </c>
      <c r="BC72" s="123">
        <f t="shared" ca="1" si="159"/>
        <v>0</v>
      </c>
      <c r="BD72" s="123">
        <f t="shared" ca="1" si="160"/>
        <v>0</v>
      </c>
      <c r="BE72" s="123">
        <f t="shared" ca="1" si="161"/>
        <v>0</v>
      </c>
      <c r="BF72" s="123">
        <f t="shared" ca="1" si="162"/>
        <v>0</v>
      </c>
      <c r="BG72" s="123">
        <f t="shared" ca="1" si="163"/>
        <v>0</v>
      </c>
      <c r="BH72" s="123">
        <f t="shared" ca="1" si="164"/>
        <v>0</v>
      </c>
      <c r="BI72" s="123">
        <f t="shared" ca="1" si="165"/>
        <v>0</v>
      </c>
      <c r="BJ72" s="123">
        <f t="shared" ca="1" si="166"/>
        <v>0</v>
      </c>
      <c r="BK72" s="123">
        <f t="shared" ca="1" si="167"/>
        <v>0</v>
      </c>
      <c r="BL72" s="123">
        <f t="shared" ca="1" si="168"/>
        <v>0</v>
      </c>
      <c r="BM72" s="123">
        <f t="shared" ca="1" si="169"/>
        <v>0</v>
      </c>
      <c r="BN72" s="123">
        <f t="shared" ca="1" si="170"/>
        <v>0.65</v>
      </c>
      <c r="BO72" s="123">
        <f t="shared" ca="1" si="171"/>
        <v>28</v>
      </c>
      <c r="BP72" s="340">
        <f t="shared" ca="1" si="172"/>
        <v>0</v>
      </c>
      <c r="BQ72" s="123">
        <f t="shared" ca="1" si="173"/>
        <v>0</v>
      </c>
      <c r="BR72" s="123">
        <f t="shared" ca="1" si="174"/>
        <v>0</v>
      </c>
      <c r="BS72" s="123">
        <f t="shared" ca="1" si="175"/>
        <v>0</v>
      </c>
      <c r="BT72" s="123">
        <f t="shared" ca="1" si="176"/>
        <v>0</v>
      </c>
      <c r="BU72" s="123">
        <f t="shared" ca="1" si="177"/>
        <v>0</v>
      </c>
      <c r="BV72" s="123"/>
      <c r="BW72" s="123">
        <f t="shared" ca="1" si="178"/>
        <v>0</v>
      </c>
      <c r="BX72" s="123"/>
      <c r="BY72" s="123">
        <f t="shared" ca="1" si="179"/>
        <v>0</v>
      </c>
      <c r="BZ72" s="123"/>
      <c r="CA72" s="123">
        <f t="shared" ca="1" si="180"/>
        <v>0</v>
      </c>
      <c r="CB72" s="528">
        <f t="shared" ca="1" si="181"/>
        <v>0</v>
      </c>
      <c r="CC72" s="123">
        <f t="shared" ca="1" si="182"/>
        <v>0</v>
      </c>
      <c r="CD72" s="125">
        <f t="shared" ca="1" si="183"/>
        <v>0</v>
      </c>
      <c r="CE72" s="125">
        <f t="shared" ca="1" si="184"/>
        <v>440</v>
      </c>
      <c r="CF72" s="125">
        <f t="shared" ca="1" si="185"/>
        <v>2550</v>
      </c>
      <c r="CG72" s="125">
        <f t="shared" ca="1" si="186"/>
        <v>0</v>
      </c>
      <c r="CH72" s="125">
        <f t="shared" ca="1" si="187"/>
        <v>0</v>
      </c>
      <c r="CI72" s="125">
        <f t="shared" ca="1" si="188"/>
        <v>0</v>
      </c>
      <c r="CJ72" s="125">
        <f t="shared" ca="1" si="189"/>
        <v>0</v>
      </c>
      <c r="CK72" s="125">
        <f t="shared" ca="1" si="190"/>
        <v>0</v>
      </c>
      <c r="CL72" s="125">
        <f t="shared" ca="1" si="191"/>
        <v>1943.5</v>
      </c>
      <c r="CM72" s="125">
        <f t="shared" ca="1" si="192"/>
        <v>8695.5</v>
      </c>
      <c r="CN72" s="125">
        <f t="shared" ca="1" si="193"/>
        <v>13629</v>
      </c>
      <c r="CO72" s="125">
        <f t="shared" ca="1" si="194"/>
        <v>0</v>
      </c>
      <c r="CP72" s="125">
        <f t="shared" ca="1" si="195"/>
        <v>0</v>
      </c>
      <c r="CQ72" s="125">
        <f t="shared" ca="1" si="196"/>
        <v>0</v>
      </c>
      <c r="CR72" s="125">
        <f t="shared" ca="1" si="197"/>
        <v>0</v>
      </c>
      <c r="CS72" s="125">
        <f t="shared" ca="1" si="198"/>
        <v>0</v>
      </c>
      <c r="CT72" s="125">
        <f t="shared" ca="1" si="199"/>
        <v>0</v>
      </c>
      <c r="CU72" s="125">
        <f t="shared" ca="1" si="200"/>
        <v>0</v>
      </c>
      <c r="CV72" s="125">
        <f t="shared" ca="1" si="201"/>
        <v>0</v>
      </c>
      <c r="CW72" s="125">
        <f t="shared" ca="1" si="202"/>
        <v>0</v>
      </c>
      <c r="CX72" s="125">
        <f t="shared" ca="1" si="203"/>
        <v>0</v>
      </c>
      <c r="CY72" s="125">
        <f t="shared" ca="1" si="204"/>
        <v>0</v>
      </c>
      <c r="CZ72" s="125">
        <f t="shared" ca="1" si="205"/>
        <v>672.35</v>
      </c>
      <c r="DA72" s="341">
        <f t="shared" ca="1" si="206"/>
        <v>14301.35</v>
      </c>
      <c r="DB72" s="606">
        <f t="shared" ca="1" si="207"/>
        <v>2574.2399999999998</v>
      </c>
      <c r="DC72" s="606"/>
      <c r="DD72" s="606">
        <f t="shared" ca="1" si="208"/>
        <v>176.21</v>
      </c>
      <c r="DE72" s="125">
        <f t="shared" ca="1" si="209"/>
        <v>0</v>
      </c>
      <c r="DF72" s="125">
        <f t="shared" ca="1" si="210"/>
        <v>0</v>
      </c>
      <c r="DG72" s="125">
        <f t="shared" ca="1" si="211"/>
        <v>0</v>
      </c>
      <c r="DH72" s="125">
        <f t="shared" ca="1" si="212"/>
        <v>2750.45</v>
      </c>
      <c r="DI72" s="125">
        <f t="shared" ca="1" si="213"/>
        <v>2998.38</v>
      </c>
      <c r="DJ72" s="125">
        <f t="shared" ca="1" si="214"/>
        <v>2574.2399999999998</v>
      </c>
      <c r="DK72" s="125">
        <f t="shared" ca="1" si="215"/>
        <v>14125.14</v>
      </c>
      <c r="DL72" s="125">
        <f t="shared" ca="1" si="216"/>
        <v>0</v>
      </c>
      <c r="DM72" s="125">
        <f t="shared" ca="1" si="217"/>
        <v>0</v>
      </c>
      <c r="DN72" s="340" t="str">
        <f t="shared" ca="1" si="218"/>
        <v xml:space="preserve">30 від 01.03   </v>
      </c>
      <c r="DO72" s="340" t="str">
        <f t="shared" ca="1" si="219"/>
        <v>Потапов О.В.</v>
      </c>
      <c r="DP72" s="340" t="str">
        <f t="shared" ca="1" si="220"/>
        <v>Потапов</v>
      </c>
      <c r="DQ72" s="340" t="str">
        <f t="shared" ca="1" si="221"/>
        <v>Олександр</v>
      </c>
      <c r="DR72" s="340" t="str">
        <f t="shared" ca="1" si="222"/>
        <v>Віталійович</v>
      </c>
      <c r="DS72" s="340">
        <f t="shared" ca="1" si="223"/>
        <v>3743704370</v>
      </c>
    </row>
    <row r="73" spans="1:123">
      <c r="A73">
        <f t="shared" ca="1" si="114"/>
        <v>70</v>
      </c>
      <c r="B73">
        <f t="shared" ca="1" si="115"/>
        <v>0</v>
      </c>
      <c r="C73">
        <f t="shared" ca="1" si="116"/>
        <v>0</v>
      </c>
      <c r="D73" t="str">
        <f t="shared" ca="1" si="117"/>
        <v xml:space="preserve"> </v>
      </c>
      <c r="E73">
        <f t="shared" ca="1" si="118"/>
        <v>0</v>
      </c>
      <c r="F73">
        <f t="shared" ca="1" si="119"/>
        <v>0</v>
      </c>
      <c r="G73" s="123" t="str">
        <f t="shared" ca="1" si="113"/>
        <v>0.0.0</v>
      </c>
      <c r="H73" s="123" t="str">
        <f t="shared" ca="1" si="113"/>
        <v>0.0.0</v>
      </c>
      <c r="I73" s="123" t="str">
        <f t="shared" ca="1" si="113"/>
        <v>0.0.0</v>
      </c>
      <c r="J73" s="123" t="str">
        <f t="shared" ca="1" si="113"/>
        <v>0.0.0</v>
      </c>
      <c r="K73" s="123" t="str">
        <f t="shared" ca="1" si="113"/>
        <v>0.0.0</v>
      </c>
      <c r="L73" s="123" t="str">
        <f t="shared" ca="1" si="113"/>
        <v>0.0.0</v>
      </c>
      <c r="M73" s="123" t="str">
        <f t="shared" ca="1" si="113"/>
        <v>0.0.0</v>
      </c>
      <c r="N73" s="123" t="str">
        <f t="shared" ca="1" si="113"/>
        <v>0.0.0</v>
      </c>
      <c r="O73" s="123">
        <f t="shared" ca="1" si="120"/>
        <v>0</v>
      </c>
      <c r="P73" s="123">
        <f t="shared" ca="1" si="121"/>
        <v>0</v>
      </c>
      <c r="Q73" s="123">
        <f t="shared" ca="1" si="122"/>
        <v>0</v>
      </c>
      <c r="R73" s="123">
        <f t="shared" ca="1" si="122"/>
        <v>0</v>
      </c>
      <c r="S73" s="123">
        <f t="shared" ca="1" si="123"/>
        <v>0</v>
      </c>
      <c r="T73" s="123">
        <f t="shared" ca="1" si="124"/>
        <v>0</v>
      </c>
      <c r="U73" s="123">
        <f t="shared" ca="1" si="125"/>
        <v>0</v>
      </c>
      <c r="V73" s="123">
        <f t="shared" ca="1" si="126"/>
        <v>0</v>
      </c>
      <c r="W73" s="123">
        <f t="shared" ca="1" si="127"/>
        <v>0</v>
      </c>
      <c r="X73" s="123">
        <f t="shared" ca="1" si="128"/>
        <v>0</v>
      </c>
      <c r="Y73" s="123">
        <f t="shared" ca="1" si="129"/>
        <v>0</v>
      </c>
      <c r="Z73" s="123">
        <f t="shared" ca="1" si="130"/>
        <v>0</v>
      </c>
      <c r="AA73" s="123">
        <f t="shared" ca="1" si="131"/>
        <v>0</v>
      </c>
      <c r="AB73" s="123">
        <f t="shared" ca="1" si="132"/>
        <v>0</v>
      </c>
      <c r="AC73" s="123">
        <f t="shared" ca="1" si="133"/>
        <v>0</v>
      </c>
      <c r="AD73" s="123">
        <f t="shared" ca="1" si="134"/>
        <v>0</v>
      </c>
      <c r="AE73" s="123">
        <f t="shared" ca="1" si="135"/>
        <v>0</v>
      </c>
      <c r="AF73" s="123">
        <f t="shared" ca="1" si="136"/>
        <v>0</v>
      </c>
      <c r="AG73" s="123">
        <f t="shared" ca="1" si="137"/>
        <v>0</v>
      </c>
      <c r="AH73" s="123">
        <f t="shared" ca="1" si="138"/>
        <v>0</v>
      </c>
      <c r="AI73" s="123">
        <f t="shared" ca="1" si="139"/>
        <v>0</v>
      </c>
      <c r="AJ73" s="123">
        <f t="shared" ca="1" si="140"/>
        <v>0</v>
      </c>
      <c r="AK73" s="123">
        <f t="shared" ca="1" si="141"/>
        <v>0</v>
      </c>
      <c r="AL73" s="123">
        <f t="shared" ca="1" si="142"/>
        <v>0</v>
      </c>
      <c r="AM73" s="123">
        <f t="shared" ca="1" si="143"/>
        <v>0</v>
      </c>
      <c r="AN73" s="123">
        <f t="shared" ca="1" si="144"/>
        <v>0</v>
      </c>
      <c r="AO73" s="123">
        <f t="shared" ca="1" si="145"/>
        <v>0</v>
      </c>
      <c r="AP73" s="123">
        <f t="shared" ca="1" si="146"/>
        <v>0</v>
      </c>
      <c r="AQ73" s="123">
        <f t="shared" ca="1" si="147"/>
        <v>0</v>
      </c>
      <c r="AR73" s="123">
        <f t="shared" ca="1" si="148"/>
        <v>0</v>
      </c>
      <c r="AS73" s="123">
        <f t="shared" ca="1" si="149"/>
        <v>0</v>
      </c>
      <c r="AT73" s="123">
        <f t="shared" ca="1" si="150"/>
        <v>0</v>
      </c>
      <c r="AU73" s="123">
        <f t="shared" ca="1" si="151"/>
        <v>0</v>
      </c>
      <c r="AV73" s="123">
        <f t="shared" ca="1" si="152"/>
        <v>0</v>
      </c>
      <c r="AW73" s="123">
        <f t="shared" ca="1" si="153"/>
        <v>0</v>
      </c>
      <c r="AX73" s="123">
        <f t="shared" ca="1" si="154"/>
        <v>0</v>
      </c>
      <c r="AY73" s="123">
        <f t="shared" ca="1" si="155"/>
        <v>0</v>
      </c>
      <c r="AZ73" s="123">
        <f t="shared" ca="1" si="156"/>
        <v>0</v>
      </c>
      <c r="BA73" s="123">
        <f t="shared" ca="1" si="157"/>
        <v>0</v>
      </c>
      <c r="BB73" s="123">
        <f t="shared" ca="1" si="158"/>
        <v>0</v>
      </c>
      <c r="BC73" s="123">
        <f t="shared" ca="1" si="159"/>
        <v>0</v>
      </c>
      <c r="BD73" s="123">
        <f t="shared" ca="1" si="160"/>
        <v>0</v>
      </c>
      <c r="BE73" s="123">
        <f t="shared" ca="1" si="161"/>
        <v>0</v>
      </c>
      <c r="BF73" s="123">
        <f t="shared" ca="1" si="162"/>
        <v>0</v>
      </c>
      <c r="BG73" s="123">
        <f t="shared" ca="1" si="163"/>
        <v>0</v>
      </c>
      <c r="BH73" s="123">
        <f t="shared" ca="1" si="164"/>
        <v>0</v>
      </c>
      <c r="BI73" s="123">
        <f t="shared" ca="1" si="165"/>
        <v>0</v>
      </c>
      <c r="BJ73" s="123">
        <f t="shared" ca="1" si="166"/>
        <v>0</v>
      </c>
      <c r="BK73" s="123">
        <f t="shared" ca="1" si="167"/>
        <v>0</v>
      </c>
      <c r="BL73" s="123">
        <f t="shared" ca="1" si="168"/>
        <v>0</v>
      </c>
      <c r="BM73" s="123">
        <f t="shared" ca="1" si="169"/>
        <v>0</v>
      </c>
      <c r="BN73" s="123">
        <f t="shared" ca="1" si="170"/>
        <v>0.65</v>
      </c>
      <c r="BO73" s="123">
        <f t="shared" ca="1" si="171"/>
        <v>0</v>
      </c>
      <c r="BP73" s="340">
        <f t="shared" ca="1" si="172"/>
        <v>0</v>
      </c>
      <c r="BQ73" s="123">
        <f t="shared" ca="1" si="173"/>
        <v>0</v>
      </c>
      <c r="BR73" s="123">
        <f t="shared" ca="1" si="174"/>
        <v>0</v>
      </c>
      <c r="BS73" s="123">
        <f t="shared" ca="1" si="175"/>
        <v>0</v>
      </c>
      <c r="BT73" s="123">
        <f t="shared" ca="1" si="176"/>
        <v>0</v>
      </c>
      <c r="BU73" s="123">
        <f t="shared" ca="1" si="177"/>
        <v>0</v>
      </c>
      <c r="BV73" s="123"/>
      <c r="BW73" s="123">
        <f t="shared" ca="1" si="178"/>
        <v>0</v>
      </c>
      <c r="BX73" s="123"/>
      <c r="BY73" s="123">
        <f t="shared" ca="1" si="179"/>
        <v>0</v>
      </c>
      <c r="BZ73" s="123"/>
      <c r="CA73" s="123">
        <f t="shared" ca="1" si="180"/>
        <v>0</v>
      </c>
      <c r="CB73" s="528">
        <f t="shared" ca="1" si="181"/>
        <v>0</v>
      </c>
      <c r="CC73" s="123">
        <f t="shared" ca="1" si="182"/>
        <v>0</v>
      </c>
      <c r="CD73" s="125">
        <f t="shared" ca="1" si="183"/>
        <v>0</v>
      </c>
      <c r="CE73" s="125">
        <f t="shared" ca="1" si="184"/>
        <v>0</v>
      </c>
      <c r="CF73" s="125">
        <f t="shared" ca="1" si="185"/>
        <v>0</v>
      </c>
      <c r="CG73" s="125">
        <f t="shared" ca="1" si="186"/>
        <v>0</v>
      </c>
      <c r="CH73" s="125">
        <f t="shared" ca="1" si="187"/>
        <v>0</v>
      </c>
      <c r="CI73" s="125">
        <f t="shared" ca="1" si="188"/>
        <v>0</v>
      </c>
      <c r="CJ73" s="125">
        <f t="shared" ca="1" si="189"/>
        <v>0</v>
      </c>
      <c r="CK73" s="125">
        <f t="shared" ca="1" si="190"/>
        <v>0</v>
      </c>
      <c r="CL73" s="125">
        <f t="shared" ca="1" si="191"/>
        <v>0</v>
      </c>
      <c r="CM73" s="125">
        <f t="shared" ca="1" si="192"/>
        <v>0</v>
      </c>
      <c r="CN73" s="125">
        <f t="shared" ca="1" si="193"/>
        <v>0</v>
      </c>
      <c r="CO73" s="125">
        <f t="shared" ca="1" si="194"/>
        <v>0</v>
      </c>
      <c r="CP73" s="125">
        <f t="shared" ca="1" si="195"/>
        <v>0</v>
      </c>
      <c r="CQ73" s="125">
        <f t="shared" ca="1" si="196"/>
        <v>0</v>
      </c>
      <c r="CR73" s="125">
        <f t="shared" ca="1" si="197"/>
        <v>0</v>
      </c>
      <c r="CS73" s="125">
        <f t="shared" ca="1" si="198"/>
        <v>0</v>
      </c>
      <c r="CT73" s="125">
        <f t="shared" ca="1" si="199"/>
        <v>0</v>
      </c>
      <c r="CU73" s="125">
        <f t="shared" ca="1" si="200"/>
        <v>0</v>
      </c>
      <c r="CV73" s="125">
        <f t="shared" ca="1" si="201"/>
        <v>0</v>
      </c>
      <c r="CW73" s="125">
        <f t="shared" ca="1" si="202"/>
        <v>0</v>
      </c>
      <c r="CX73" s="125">
        <f t="shared" ca="1" si="203"/>
        <v>0</v>
      </c>
      <c r="CY73" s="125">
        <f t="shared" ca="1" si="204"/>
        <v>0</v>
      </c>
      <c r="CZ73" s="125">
        <f t="shared" ca="1" si="205"/>
        <v>0</v>
      </c>
      <c r="DA73" s="341">
        <f t="shared" ca="1" si="206"/>
        <v>0</v>
      </c>
      <c r="DB73" s="606">
        <f t="shared" ca="1" si="207"/>
        <v>0</v>
      </c>
      <c r="DC73" s="606"/>
      <c r="DD73" s="606">
        <f t="shared" ca="1" si="208"/>
        <v>0</v>
      </c>
      <c r="DE73" s="125">
        <f t="shared" ca="1" si="209"/>
        <v>0</v>
      </c>
      <c r="DF73" s="125">
        <f t="shared" ca="1" si="210"/>
        <v>0</v>
      </c>
      <c r="DG73" s="125">
        <f t="shared" ca="1" si="211"/>
        <v>0</v>
      </c>
      <c r="DH73" s="125">
        <f t="shared" ca="1" si="212"/>
        <v>0</v>
      </c>
      <c r="DI73" s="125">
        <f t="shared" ca="1" si="213"/>
        <v>0</v>
      </c>
      <c r="DJ73" s="125">
        <f t="shared" ca="1" si="214"/>
        <v>0</v>
      </c>
      <c r="DK73" s="125">
        <f t="shared" ca="1" si="215"/>
        <v>0</v>
      </c>
      <c r="DL73" s="125">
        <f t="shared" ca="1" si="216"/>
        <v>0</v>
      </c>
      <c r="DM73" s="125">
        <f t="shared" ca="1" si="217"/>
        <v>0</v>
      </c>
      <c r="DN73" s="340" t="str">
        <f t="shared" ca="1" si="218"/>
        <v xml:space="preserve">    </v>
      </c>
      <c r="DO73" s="340" t="str">
        <f t="shared" ca="1" si="219"/>
        <v xml:space="preserve"> </v>
      </c>
      <c r="DP73" s="340">
        <f t="shared" ca="1" si="220"/>
        <v>0</v>
      </c>
      <c r="DQ73" s="340">
        <f t="shared" ca="1" si="221"/>
        <v>0</v>
      </c>
      <c r="DR73" s="340">
        <f t="shared" ca="1" si="222"/>
        <v>0</v>
      </c>
      <c r="DS73" s="340">
        <f t="shared" ca="1" si="223"/>
        <v>0</v>
      </c>
    </row>
    <row r="74" spans="1:123">
      <c r="A74">
        <f t="shared" ca="1" si="114"/>
        <v>71</v>
      </c>
      <c r="B74" t="str">
        <f t="shared" ca="1" si="115"/>
        <v>Командрир батареї</v>
      </c>
      <c r="C74" t="str">
        <f t="shared" ca="1" si="116"/>
        <v>к-н</v>
      </c>
      <c r="D74" t="str">
        <f t="shared" ca="1" si="117"/>
        <v>Табачук М.О.</v>
      </c>
      <c r="E74">
        <f t="shared" ca="1" si="118"/>
        <v>0</v>
      </c>
      <c r="F74">
        <f t="shared" ca="1" si="119"/>
        <v>0</v>
      </c>
      <c r="G74" s="123" t="str">
        <f t="shared" ca="1" si="113"/>
        <v>13.0.3</v>
      </c>
      <c r="H74" s="123" t="str">
        <f t="shared" ca="1" si="113"/>
        <v>13.0.3</v>
      </c>
      <c r="I74" s="123" t="str">
        <f t="shared" ca="1" si="113"/>
        <v>13.0.3</v>
      </c>
      <c r="J74" s="123" t="str">
        <f t="shared" ca="1" si="113"/>
        <v>13.0.3</v>
      </c>
      <c r="K74" s="123" t="str">
        <f t="shared" ca="1" si="113"/>
        <v>13.0.3</v>
      </c>
      <c r="L74" s="123" t="str">
        <f t="shared" ca="1" si="113"/>
        <v>13.0.3</v>
      </c>
      <c r="M74" s="123" t="str">
        <f t="shared" ca="1" si="113"/>
        <v>13.0.3</v>
      </c>
      <c r="N74" s="123" t="str">
        <f t="shared" ca="1" si="113"/>
        <v>13.0.3</v>
      </c>
      <c r="O74" s="123">
        <f t="shared" ca="1" si="120"/>
        <v>19</v>
      </c>
      <c r="P74" s="123">
        <f t="shared" ca="1" si="121"/>
        <v>39841</v>
      </c>
      <c r="Q74" s="123">
        <f t="shared" ca="1" si="122"/>
        <v>0</v>
      </c>
      <c r="R74" s="123">
        <f t="shared" ca="1" si="122"/>
        <v>0</v>
      </c>
      <c r="S74" s="123">
        <f t="shared" ca="1" si="123"/>
        <v>0</v>
      </c>
      <c r="T74" s="123">
        <f t="shared" ca="1" si="124"/>
        <v>0</v>
      </c>
      <c r="U74" s="123">
        <f t="shared" ca="1" si="125"/>
        <v>0</v>
      </c>
      <c r="V74" s="123">
        <f t="shared" ca="1" si="126"/>
        <v>0</v>
      </c>
      <c r="W74" s="123">
        <f t="shared" ca="1" si="127"/>
        <v>0</v>
      </c>
      <c r="X74" s="123">
        <f t="shared" ca="1" si="128"/>
        <v>0</v>
      </c>
      <c r="Y74" s="123">
        <f t="shared" ca="1" si="129"/>
        <v>0</v>
      </c>
      <c r="Z74" s="123">
        <f t="shared" ca="1" si="130"/>
        <v>0</v>
      </c>
      <c r="AA74" s="123">
        <f t="shared" ca="1" si="131"/>
        <v>0</v>
      </c>
      <c r="AB74" s="123">
        <f t="shared" ca="1" si="132"/>
        <v>0</v>
      </c>
      <c r="AC74" s="123">
        <f t="shared" ca="1" si="133"/>
        <v>0</v>
      </c>
      <c r="AD74" s="123">
        <f t="shared" ca="1" si="134"/>
        <v>0</v>
      </c>
      <c r="AE74" s="123">
        <f t="shared" ca="1" si="135"/>
        <v>0</v>
      </c>
      <c r="AF74" s="123">
        <f t="shared" ca="1" si="136"/>
        <v>0</v>
      </c>
      <c r="AG74" s="123">
        <f t="shared" ca="1" si="137"/>
        <v>0</v>
      </c>
      <c r="AH74" s="123">
        <f t="shared" ca="1" si="138"/>
        <v>0</v>
      </c>
      <c r="AI74" s="123">
        <f t="shared" ca="1" si="139"/>
        <v>0</v>
      </c>
      <c r="AJ74" s="123">
        <f t="shared" ca="1" si="140"/>
        <v>0</v>
      </c>
      <c r="AK74" s="123">
        <f t="shared" ca="1" si="141"/>
        <v>0</v>
      </c>
      <c r="AL74" s="123">
        <f t="shared" ca="1" si="142"/>
        <v>0</v>
      </c>
      <c r="AM74" s="123">
        <f t="shared" ca="1" si="143"/>
        <v>0</v>
      </c>
      <c r="AN74" s="123">
        <f t="shared" ca="1" si="144"/>
        <v>0</v>
      </c>
      <c r="AO74" s="123">
        <f t="shared" ca="1" si="145"/>
        <v>0</v>
      </c>
      <c r="AP74" s="123">
        <f t="shared" ca="1" si="146"/>
        <v>0</v>
      </c>
      <c r="AQ74" s="123">
        <f t="shared" ca="1" si="147"/>
        <v>0</v>
      </c>
      <c r="AR74" s="123">
        <f t="shared" ca="1" si="148"/>
        <v>0</v>
      </c>
      <c r="AS74" s="123">
        <f t="shared" ca="1" si="149"/>
        <v>0</v>
      </c>
      <c r="AT74" s="123">
        <f t="shared" ca="1" si="150"/>
        <v>0</v>
      </c>
      <c r="AU74" s="123">
        <f t="shared" ca="1" si="151"/>
        <v>0</v>
      </c>
      <c r="AV74" s="123">
        <f t="shared" ca="1" si="152"/>
        <v>0</v>
      </c>
      <c r="AW74" s="123">
        <f t="shared" ca="1" si="153"/>
        <v>0</v>
      </c>
      <c r="AX74" s="123">
        <f t="shared" ca="1" si="154"/>
        <v>0</v>
      </c>
      <c r="AY74" s="123">
        <f t="shared" ca="1" si="155"/>
        <v>0</v>
      </c>
      <c r="AZ74" s="123">
        <f t="shared" ca="1" si="156"/>
        <v>0</v>
      </c>
      <c r="BA74" s="123">
        <f t="shared" ca="1" si="157"/>
        <v>0</v>
      </c>
      <c r="BB74" s="123">
        <f t="shared" ca="1" si="158"/>
        <v>0</v>
      </c>
      <c r="BC74" s="123">
        <f t="shared" ca="1" si="159"/>
        <v>0</v>
      </c>
      <c r="BD74" s="123">
        <f t="shared" ca="1" si="160"/>
        <v>0</v>
      </c>
      <c r="BE74" s="123">
        <f t="shared" ca="1" si="161"/>
        <v>0</v>
      </c>
      <c r="BF74" s="123">
        <f t="shared" ca="1" si="162"/>
        <v>0</v>
      </c>
      <c r="BG74" s="123">
        <f t="shared" ca="1" si="163"/>
        <v>0</v>
      </c>
      <c r="BH74" s="123">
        <f t="shared" ca="1" si="164"/>
        <v>0</v>
      </c>
      <c r="BI74" s="123">
        <f t="shared" ca="1" si="165"/>
        <v>0</v>
      </c>
      <c r="BJ74" s="123">
        <f t="shared" ca="1" si="166"/>
        <v>0</v>
      </c>
      <c r="BK74" s="123">
        <f t="shared" ca="1" si="167"/>
        <v>0</v>
      </c>
      <c r="BL74" s="123">
        <f t="shared" ca="1" si="168"/>
        <v>0</v>
      </c>
      <c r="BM74" s="123">
        <f t="shared" ca="1" si="169"/>
        <v>0</v>
      </c>
      <c r="BN74" s="123">
        <f t="shared" ca="1" si="170"/>
        <v>0.65</v>
      </c>
      <c r="BO74" s="123">
        <f t="shared" ca="1" si="171"/>
        <v>28</v>
      </c>
      <c r="BP74" s="340">
        <f t="shared" ca="1" si="172"/>
        <v>0</v>
      </c>
      <c r="BQ74" s="123">
        <f t="shared" ca="1" si="173"/>
        <v>0</v>
      </c>
      <c r="BR74" s="123">
        <f t="shared" ca="1" si="174"/>
        <v>0</v>
      </c>
      <c r="BS74" s="123">
        <f t="shared" ca="1" si="175"/>
        <v>0</v>
      </c>
      <c r="BT74" s="123">
        <f t="shared" ca="1" si="176"/>
        <v>0</v>
      </c>
      <c r="BU74" s="123">
        <f t="shared" ca="1" si="177"/>
        <v>0</v>
      </c>
      <c r="BV74" s="123"/>
      <c r="BW74" s="123">
        <f t="shared" ca="1" si="178"/>
        <v>0</v>
      </c>
      <c r="BX74" s="123"/>
      <c r="BY74" s="123">
        <f t="shared" ca="1" si="179"/>
        <v>0</v>
      </c>
      <c r="BZ74" s="123"/>
      <c r="CA74" s="123">
        <f t="shared" ca="1" si="180"/>
        <v>0</v>
      </c>
      <c r="CB74" s="528">
        <f t="shared" ca="1" si="181"/>
        <v>0</v>
      </c>
      <c r="CC74" s="123">
        <f t="shared" ca="1" si="182"/>
        <v>0</v>
      </c>
      <c r="CD74" s="125">
        <f t="shared" ca="1" si="183"/>
        <v>0</v>
      </c>
      <c r="CE74" s="125">
        <f t="shared" ca="1" si="184"/>
        <v>1270</v>
      </c>
      <c r="CF74" s="125">
        <f t="shared" ca="1" si="185"/>
        <v>4370</v>
      </c>
      <c r="CG74" s="125">
        <f t="shared" ca="1" si="186"/>
        <v>1974</v>
      </c>
      <c r="CH74" s="125">
        <f t="shared" ca="1" si="187"/>
        <v>437</v>
      </c>
      <c r="CI74" s="125">
        <f t="shared" ca="1" si="188"/>
        <v>0</v>
      </c>
      <c r="CJ74" s="125">
        <f t="shared" ca="1" si="189"/>
        <v>0</v>
      </c>
      <c r="CK74" s="125">
        <f t="shared" ca="1" si="190"/>
        <v>0</v>
      </c>
      <c r="CL74" s="125">
        <f t="shared" ca="1" si="191"/>
        <v>4949.1000000000004</v>
      </c>
      <c r="CM74" s="125">
        <f t="shared" ca="1" si="192"/>
        <v>8958.5</v>
      </c>
      <c r="CN74" s="125">
        <f t="shared" ca="1" si="193"/>
        <v>21958.6</v>
      </c>
      <c r="CO74" s="125">
        <f t="shared" ca="1" si="194"/>
        <v>0</v>
      </c>
      <c r="CP74" s="125">
        <f t="shared" ca="1" si="195"/>
        <v>0</v>
      </c>
      <c r="CQ74" s="125">
        <f t="shared" ca="1" si="196"/>
        <v>0</v>
      </c>
      <c r="CR74" s="125">
        <f t="shared" ca="1" si="197"/>
        <v>0</v>
      </c>
      <c r="CS74" s="125">
        <f t="shared" ca="1" si="198"/>
        <v>0</v>
      </c>
      <c r="CT74" s="125">
        <f t="shared" ca="1" si="199"/>
        <v>0</v>
      </c>
      <c r="CU74" s="125">
        <f t="shared" ca="1" si="200"/>
        <v>0</v>
      </c>
      <c r="CV74" s="125">
        <f t="shared" ca="1" si="201"/>
        <v>0</v>
      </c>
      <c r="CW74" s="125">
        <f t="shared" ca="1" si="202"/>
        <v>0</v>
      </c>
      <c r="CX74" s="125">
        <f t="shared" ca="1" si="203"/>
        <v>0</v>
      </c>
      <c r="CY74" s="125">
        <f t="shared" ca="1" si="204"/>
        <v>0</v>
      </c>
      <c r="CZ74" s="125">
        <f t="shared" ca="1" si="205"/>
        <v>672.35</v>
      </c>
      <c r="DA74" s="341">
        <f t="shared" ca="1" si="206"/>
        <v>22630.95</v>
      </c>
      <c r="DB74" s="606">
        <f t="shared" ca="1" si="207"/>
        <v>4073.57</v>
      </c>
      <c r="DC74" s="606"/>
      <c r="DD74" s="606">
        <f t="shared" ca="1" si="208"/>
        <v>278.85000000000002</v>
      </c>
      <c r="DE74" s="125">
        <f t="shared" ca="1" si="209"/>
        <v>0</v>
      </c>
      <c r="DF74" s="125">
        <f t="shared" ca="1" si="210"/>
        <v>0</v>
      </c>
      <c r="DG74" s="125">
        <f t="shared" ca="1" si="211"/>
        <v>0</v>
      </c>
      <c r="DH74" s="125">
        <f t="shared" ca="1" si="212"/>
        <v>4352.42</v>
      </c>
      <c r="DI74" s="125">
        <f t="shared" ca="1" si="213"/>
        <v>4830.8900000000003</v>
      </c>
      <c r="DJ74" s="125">
        <f t="shared" ca="1" si="214"/>
        <v>4073.57</v>
      </c>
      <c r="DK74" s="125">
        <f t="shared" ca="1" si="215"/>
        <v>22352.1</v>
      </c>
      <c r="DL74" s="125">
        <f t="shared" ca="1" si="216"/>
        <v>0</v>
      </c>
      <c r="DM74" s="125">
        <f t="shared" ca="1" si="217"/>
        <v>0</v>
      </c>
      <c r="DN74" s="340" t="str">
        <f t="shared" ca="1" si="218"/>
        <v xml:space="preserve">30 від 01.03   </v>
      </c>
      <c r="DO74" s="340" t="str">
        <f t="shared" ca="1" si="219"/>
        <v>Табачук М.О.</v>
      </c>
      <c r="DP74" s="340" t="str">
        <f t="shared" ca="1" si="220"/>
        <v>Табачук</v>
      </c>
      <c r="DQ74" s="340" t="str">
        <f t="shared" ca="1" si="221"/>
        <v>Максим</v>
      </c>
      <c r="DR74" s="340" t="str">
        <f t="shared" ca="1" si="222"/>
        <v>Олегович</v>
      </c>
      <c r="DS74" s="340">
        <f t="shared" ca="1" si="223"/>
        <v>3448912476</v>
      </c>
    </row>
    <row r="75" spans="1:123">
      <c r="A75">
        <f t="shared" ca="1" si="114"/>
        <v>72</v>
      </c>
      <c r="B75" t="str">
        <f t="shared" ca="1" si="115"/>
        <v>Командрир батареї</v>
      </c>
      <c r="C75" t="str">
        <f t="shared" ca="1" si="116"/>
        <v>ст.л-т</v>
      </c>
      <c r="D75" t="str">
        <f t="shared" ca="1" si="117"/>
        <v>Сухина Р.М.</v>
      </c>
      <c r="E75">
        <f t="shared" ca="1" si="118"/>
        <v>0</v>
      </c>
      <c r="F75">
        <f t="shared" ca="1" si="119"/>
        <v>0</v>
      </c>
      <c r="G75" s="123" t="str">
        <f t="shared" ca="1" si="113"/>
        <v>11.8.17</v>
      </c>
      <c r="H75" s="123" t="str">
        <f t="shared" ca="1" si="113"/>
        <v>11.8.17</v>
      </c>
      <c r="I75" s="123" t="str">
        <f t="shared" ca="1" si="113"/>
        <v>11.8.17</v>
      </c>
      <c r="J75" s="123" t="str">
        <f t="shared" ca="1" si="113"/>
        <v>11.8.17</v>
      </c>
      <c r="K75" s="123" t="str">
        <f t="shared" ca="1" si="113"/>
        <v>11.8.17</v>
      </c>
      <c r="L75" s="123" t="str">
        <f t="shared" ca="1" si="113"/>
        <v>11.8.17</v>
      </c>
      <c r="M75" s="123" t="str">
        <f t="shared" ca="1" si="113"/>
        <v>11.8.17</v>
      </c>
      <c r="N75" s="123" t="str">
        <f t="shared" ca="1" si="113"/>
        <v>11.8.17</v>
      </c>
      <c r="O75" s="123">
        <f t="shared" ca="1" si="120"/>
        <v>19</v>
      </c>
      <c r="P75" s="123">
        <f t="shared" ca="1" si="121"/>
        <v>40312</v>
      </c>
      <c r="Q75" s="123">
        <f t="shared" ca="1" si="122"/>
        <v>0</v>
      </c>
      <c r="R75" s="123">
        <f t="shared" ca="1" si="122"/>
        <v>0</v>
      </c>
      <c r="S75" s="123">
        <f t="shared" ca="1" si="123"/>
        <v>0</v>
      </c>
      <c r="T75" s="123">
        <f t="shared" ca="1" si="124"/>
        <v>0</v>
      </c>
      <c r="U75" s="123">
        <f t="shared" ca="1" si="125"/>
        <v>0</v>
      </c>
      <c r="V75" s="123">
        <f t="shared" ca="1" si="126"/>
        <v>0</v>
      </c>
      <c r="W75" s="123">
        <f t="shared" ca="1" si="127"/>
        <v>0</v>
      </c>
      <c r="X75" s="123">
        <f t="shared" ca="1" si="128"/>
        <v>0</v>
      </c>
      <c r="Y75" s="123">
        <f t="shared" ca="1" si="129"/>
        <v>0</v>
      </c>
      <c r="Z75" s="123">
        <f t="shared" ca="1" si="130"/>
        <v>0</v>
      </c>
      <c r="AA75" s="123">
        <f t="shared" ca="1" si="131"/>
        <v>0</v>
      </c>
      <c r="AB75" s="123">
        <f t="shared" ca="1" si="132"/>
        <v>0</v>
      </c>
      <c r="AC75" s="123">
        <f t="shared" ca="1" si="133"/>
        <v>0</v>
      </c>
      <c r="AD75" s="123">
        <f t="shared" ca="1" si="134"/>
        <v>0</v>
      </c>
      <c r="AE75" s="123">
        <f t="shared" ca="1" si="135"/>
        <v>0</v>
      </c>
      <c r="AF75" s="123">
        <f t="shared" ca="1" si="136"/>
        <v>0</v>
      </c>
      <c r="AG75" s="123">
        <f t="shared" ca="1" si="137"/>
        <v>0</v>
      </c>
      <c r="AH75" s="123">
        <f t="shared" ca="1" si="138"/>
        <v>0</v>
      </c>
      <c r="AI75" s="123">
        <f t="shared" ca="1" si="139"/>
        <v>0</v>
      </c>
      <c r="AJ75" s="123">
        <f t="shared" ca="1" si="140"/>
        <v>0</v>
      </c>
      <c r="AK75" s="123">
        <f t="shared" ca="1" si="141"/>
        <v>0</v>
      </c>
      <c r="AL75" s="123">
        <f t="shared" ca="1" si="142"/>
        <v>0</v>
      </c>
      <c r="AM75" s="123">
        <f t="shared" ca="1" si="143"/>
        <v>0</v>
      </c>
      <c r="AN75" s="123">
        <f t="shared" ca="1" si="144"/>
        <v>0</v>
      </c>
      <c r="AO75" s="123">
        <f t="shared" ca="1" si="145"/>
        <v>0</v>
      </c>
      <c r="AP75" s="123">
        <f t="shared" ca="1" si="146"/>
        <v>0</v>
      </c>
      <c r="AQ75" s="123">
        <f t="shared" ca="1" si="147"/>
        <v>0</v>
      </c>
      <c r="AR75" s="123">
        <f t="shared" ca="1" si="148"/>
        <v>0</v>
      </c>
      <c r="AS75" s="123">
        <f t="shared" ca="1" si="149"/>
        <v>0</v>
      </c>
      <c r="AT75" s="123">
        <f t="shared" ca="1" si="150"/>
        <v>0</v>
      </c>
      <c r="AU75" s="123">
        <f t="shared" ca="1" si="151"/>
        <v>0</v>
      </c>
      <c r="AV75" s="123">
        <f t="shared" ca="1" si="152"/>
        <v>0</v>
      </c>
      <c r="AW75" s="123">
        <f t="shared" ca="1" si="153"/>
        <v>0</v>
      </c>
      <c r="AX75" s="123">
        <f t="shared" ca="1" si="154"/>
        <v>0</v>
      </c>
      <c r="AY75" s="123">
        <f t="shared" ca="1" si="155"/>
        <v>0</v>
      </c>
      <c r="AZ75" s="123">
        <f t="shared" ca="1" si="156"/>
        <v>0</v>
      </c>
      <c r="BA75" s="123">
        <f t="shared" ca="1" si="157"/>
        <v>0</v>
      </c>
      <c r="BB75" s="123">
        <f t="shared" ca="1" si="158"/>
        <v>0</v>
      </c>
      <c r="BC75" s="123">
        <f t="shared" ca="1" si="159"/>
        <v>0</v>
      </c>
      <c r="BD75" s="123">
        <f t="shared" ca="1" si="160"/>
        <v>0</v>
      </c>
      <c r="BE75" s="123">
        <f t="shared" ca="1" si="161"/>
        <v>0</v>
      </c>
      <c r="BF75" s="123">
        <f t="shared" ca="1" si="162"/>
        <v>0</v>
      </c>
      <c r="BG75" s="123">
        <f t="shared" ca="1" si="163"/>
        <v>0</v>
      </c>
      <c r="BH75" s="123">
        <f t="shared" ca="1" si="164"/>
        <v>0</v>
      </c>
      <c r="BI75" s="123">
        <f t="shared" ca="1" si="165"/>
        <v>0</v>
      </c>
      <c r="BJ75" s="123">
        <f t="shared" ca="1" si="166"/>
        <v>0</v>
      </c>
      <c r="BK75" s="123">
        <f t="shared" ca="1" si="167"/>
        <v>0</v>
      </c>
      <c r="BL75" s="123">
        <f t="shared" ca="1" si="168"/>
        <v>0</v>
      </c>
      <c r="BM75" s="123">
        <f t="shared" ca="1" si="169"/>
        <v>0</v>
      </c>
      <c r="BN75" s="123">
        <f t="shared" ca="1" si="170"/>
        <v>0.65</v>
      </c>
      <c r="BO75" s="123">
        <f t="shared" ca="1" si="171"/>
        <v>28</v>
      </c>
      <c r="BP75" s="340">
        <f t="shared" ca="1" si="172"/>
        <v>0</v>
      </c>
      <c r="BQ75" s="123">
        <f t="shared" ca="1" si="173"/>
        <v>0</v>
      </c>
      <c r="BR75" s="123">
        <f t="shared" ca="1" si="174"/>
        <v>0</v>
      </c>
      <c r="BS75" s="123">
        <f t="shared" ca="1" si="175"/>
        <v>0</v>
      </c>
      <c r="BT75" s="123">
        <f t="shared" ca="1" si="176"/>
        <v>0</v>
      </c>
      <c r="BU75" s="123">
        <f t="shared" ca="1" si="177"/>
        <v>0</v>
      </c>
      <c r="BV75" s="123"/>
      <c r="BW75" s="123">
        <f t="shared" ca="1" si="178"/>
        <v>0</v>
      </c>
      <c r="BX75" s="123"/>
      <c r="BY75" s="123">
        <f t="shared" ca="1" si="179"/>
        <v>0</v>
      </c>
      <c r="BZ75" s="123"/>
      <c r="CA75" s="123">
        <f t="shared" ca="1" si="180"/>
        <v>0</v>
      </c>
      <c r="CB75" s="528">
        <f t="shared" ca="1" si="181"/>
        <v>0</v>
      </c>
      <c r="CC75" s="123">
        <f t="shared" ca="1" si="182"/>
        <v>0</v>
      </c>
      <c r="CD75" s="125">
        <f t="shared" ca="1" si="183"/>
        <v>0</v>
      </c>
      <c r="CE75" s="125">
        <f t="shared" ca="1" si="184"/>
        <v>1200</v>
      </c>
      <c r="CF75" s="125">
        <f t="shared" ca="1" si="185"/>
        <v>4370</v>
      </c>
      <c r="CG75" s="125">
        <f t="shared" ca="1" si="186"/>
        <v>1949.5</v>
      </c>
      <c r="CH75" s="125">
        <f t="shared" ca="1" si="187"/>
        <v>437</v>
      </c>
      <c r="CI75" s="125">
        <f t="shared" ca="1" si="188"/>
        <v>0</v>
      </c>
      <c r="CJ75" s="125">
        <f t="shared" ca="1" si="189"/>
        <v>0</v>
      </c>
      <c r="CK75" s="125">
        <f t="shared" ca="1" si="190"/>
        <v>0</v>
      </c>
      <c r="CL75" s="125">
        <f t="shared" ca="1" si="191"/>
        <v>4887.68</v>
      </c>
      <c r="CM75" s="125">
        <f t="shared" ca="1" si="192"/>
        <v>8958.5</v>
      </c>
      <c r="CN75" s="125">
        <f t="shared" ca="1" si="193"/>
        <v>21802.68</v>
      </c>
      <c r="CO75" s="125">
        <f t="shared" ca="1" si="194"/>
        <v>0</v>
      </c>
      <c r="CP75" s="125">
        <f t="shared" ca="1" si="195"/>
        <v>0</v>
      </c>
      <c r="CQ75" s="125">
        <f t="shared" ca="1" si="196"/>
        <v>0</v>
      </c>
      <c r="CR75" s="125">
        <f t="shared" ca="1" si="197"/>
        <v>0</v>
      </c>
      <c r="CS75" s="125">
        <f t="shared" ca="1" si="198"/>
        <v>0</v>
      </c>
      <c r="CT75" s="125">
        <f t="shared" ca="1" si="199"/>
        <v>0</v>
      </c>
      <c r="CU75" s="125">
        <f t="shared" ca="1" si="200"/>
        <v>0</v>
      </c>
      <c r="CV75" s="125">
        <f t="shared" ca="1" si="201"/>
        <v>0</v>
      </c>
      <c r="CW75" s="125">
        <f t="shared" ca="1" si="202"/>
        <v>0</v>
      </c>
      <c r="CX75" s="125">
        <f t="shared" ca="1" si="203"/>
        <v>0</v>
      </c>
      <c r="CY75" s="125">
        <f t="shared" ca="1" si="204"/>
        <v>0</v>
      </c>
      <c r="CZ75" s="125">
        <f t="shared" ca="1" si="205"/>
        <v>672.35</v>
      </c>
      <c r="DA75" s="341">
        <f t="shared" ca="1" si="206"/>
        <v>22475.03</v>
      </c>
      <c r="DB75" s="606">
        <f t="shared" ca="1" si="207"/>
        <v>4045.51</v>
      </c>
      <c r="DC75" s="606"/>
      <c r="DD75" s="606">
        <f t="shared" ca="1" si="208"/>
        <v>276.92</v>
      </c>
      <c r="DE75" s="125">
        <f t="shared" ca="1" si="209"/>
        <v>5549.53</v>
      </c>
      <c r="DF75" s="125">
        <f t="shared" ca="1" si="210"/>
        <v>0</v>
      </c>
      <c r="DG75" s="125">
        <f t="shared" ca="1" si="211"/>
        <v>0</v>
      </c>
      <c r="DH75" s="125">
        <f t="shared" ca="1" si="212"/>
        <v>9871.9599999999991</v>
      </c>
      <c r="DI75" s="125">
        <f t="shared" ca="1" si="213"/>
        <v>4796.59</v>
      </c>
      <c r="DJ75" s="125">
        <f t="shared" ca="1" si="214"/>
        <v>4045.51</v>
      </c>
      <c r="DK75" s="125">
        <f t="shared" ca="1" si="215"/>
        <v>16648.580000000002</v>
      </c>
      <c r="DL75" s="125">
        <f t="shared" ca="1" si="216"/>
        <v>0</v>
      </c>
      <c r="DM75" s="125">
        <f t="shared" ca="1" si="217"/>
        <v>0</v>
      </c>
      <c r="DN75" s="340" t="str">
        <f t="shared" ca="1" si="218"/>
        <v xml:space="preserve">30 від 01.03   </v>
      </c>
      <c r="DO75" s="340" t="str">
        <f t="shared" ca="1" si="219"/>
        <v>Сухина Р.М.</v>
      </c>
      <c r="DP75" s="340" t="str">
        <f t="shared" ca="1" si="220"/>
        <v>Сухина</v>
      </c>
      <c r="DQ75" s="340" t="str">
        <f t="shared" ca="1" si="221"/>
        <v>Роман</v>
      </c>
      <c r="DR75" s="340" t="str">
        <f t="shared" ca="1" si="222"/>
        <v>Михайлович</v>
      </c>
      <c r="DS75" s="340">
        <f t="shared" ca="1" si="223"/>
        <v>3114222657</v>
      </c>
    </row>
    <row r="76" spans="1:123">
      <c r="A76">
        <f t="shared" ca="1" si="114"/>
        <v>73</v>
      </c>
      <c r="B76" t="str">
        <f t="shared" ca="1" si="115"/>
        <v>Командрир батареї</v>
      </c>
      <c r="C76" t="str">
        <f t="shared" ca="1" si="116"/>
        <v>ст.л-т</v>
      </c>
      <c r="D76" t="str">
        <f t="shared" ca="1" si="117"/>
        <v>Шкребій В.О.</v>
      </c>
      <c r="E76">
        <f t="shared" ca="1" si="118"/>
        <v>0</v>
      </c>
      <c r="F76">
        <f t="shared" ca="1" si="119"/>
        <v>0</v>
      </c>
      <c r="G76" s="123" t="str">
        <f t="shared" ca="1" si="113"/>
        <v>7.6.0</v>
      </c>
      <c r="H76" s="123" t="str">
        <f t="shared" ca="1" si="113"/>
        <v>7.6.0</v>
      </c>
      <c r="I76" s="123" t="str">
        <f t="shared" ca="1" si="113"/>
        <v>7.6.0</v>
      </c>
      <c r="J76" s="123" t="str">
        <f t="shared" ca="1" si="113"/>
        <v>7.6.0</v>
      </c>
      <c r="K76" s="123" t="str">
        <f t="shared" ca="1" si="113"/>
        <v>7.6.0</v>
      </c>
      <c r="L76" s="123" t="str">
        <f t="shared" ca="1" si="113"/>
        <v>7.6.0</v>
      </c>
      <c r="M76" s="123" t="str">
        <f t="shared" ca="1" si="113"/>
        <v>7.6.0</v>
      </c>
      <c r="N76" s="123" t="str">
        <f t="shared" ca="1" si="113"/>
        <v>7.6.0</v>
      </c>
      <c r="O76" s="123">
        <f t="shared" ca="1" si="120"/>
        <v>19</v>
      </c>
      <c r="P76" s="123">
        <f t="shared" ca="1" si="121"/>
        <v>41852</v>
      </c>
      <c r="Q76" s="123">
        <f t="shared" ca="1" si="122"/>
        <v>0</v>
      </c>
      <c r="R76" s="123">
        <f t="shared" ca="1" si="122"/>
        <v>0</v>
      </c>
      <c r="S76" s="123">
        <f t="shared" ca="1" si="123"/>
        <v>0</v>
      </c>
      <c r="T76" s="123">
        <f t="shared" ca="1" si="124"/>
        <v>0</v>
      </c>
      <c r="U76" s="123">
        <f t="shared" ca="1" si="125"/>
        <v>0</v>
      </c>
      <c r="V76" s="123">
        <f t="shared" ca="1" si="126"/>
        <v>0</v>
      </c>
      <c r="W76" s="123">
        <f t="shared" ca="1" si="127"/>
        <v>0</v>
      </c>
      <c r="X76" s="123">
        <f t="shared" ca="1" si="128"/>
        <v>0</v>
      </c>
      <c r="Y76" s="123">
        <f t="shared" ca="1" si="129"/>
        <v>0</v>
      </c>
      <c r="Z76" s="123">
        <f t="shared" ca="1" si="130"/>
        <v>0</v>
      </c>
      <c r="AA76" s="123">
        <f t="shared" ca="1" si="131"/>
        <v>0</v>
      </c>
      <c r="AB76" s="123">
        <f t="shared" ca="1" si="132"/>
        <v>0</v>
      </c>
      <c r="AC76" s="123">
        <f t="shared" ca="1" si="133"/>
        <v>0</v>
      </c>
      <c r="AD76" s="123">
        <f t="shared" ca="1" si="134"/>
        <v>0</v>
      </c>
      <c r="AE76" s="123">
        <f t="shared" ca="1" si="135"/>
        <v>0</v>
      </c>
      <c r="AF76" s="123">
        <f t="shared" ca="1" si="136"/>
        <v>0</v>
      </c>
      <c r="AG76" s="123">
        <f t="shared" ca="1" si="137"/>
        <v>0</v>
      </c>
      <c r="AH76" s="123">
        <f t="shared" ca="1" si="138"/>
        <v>0</v>
      </c>
      <c r="AI76" s="123">
        <f t="shared" ca="1" si="139"/>
        <v>0</v>
      </c>
      <c r="AJ76" s="123">
        <f t="shared" ca="1" si="140"/>
        <v>0</v>
      </c>
      <c r="AK76" s="123">
        <f t="shared" ca="1" si="141"/>
        <v>0</v>
      </c>
      <c r="AL76" s="123">
        <f t="shared" ca="1" si="142"/>
        <v>0</v>
      </c>
      <c r="AM76" s="123">
        <f t="shared" ca="1" si="143"/>
        <v>0</v>
      </c>
      <c r="AN76" s="123">
        <f t="shared" ca="1" si="144"/>
        <v>0</v>
      </c>
      <c r="AO76" s="123">
        <f t="shared" ca="1" si="145"/>
        <v>0</v>
      </c>
      <c r="AP76" s="123">
        <f t="shared" ca="1" si="146"/>
        <v>0</v>
      </c>
      <c r="AQ76" s="123">
        <f t="shared" ca="1" si="147"/>
        <v>0</v>
      </c>
      <c r="AR76" s="123">
        <f t="shared" ca="1" si="148"/>
        <v>0</v>
      </c>
      <c r="AS76" s="123">
        <f t="shared" ca="1" si="149"/>
        <v>0</v>
      </c>
      <c r="AT76" s="123">
        <f t="shared" ca="1" si="150"/>
        <v>0</v>
      </c>
      <c r="AU76" s="123">
        <f t="shared" ca="1" si="151"/>
        <v>0</v>
      </c>
      <c r="AV76" s="123">
        <f t="shared" ca="1" si="152"/>
        <v>0</v>
      </c>
      <c r="AW76" s="123">
        <f t="shared" ca="1" si="153"/>
        <v>0</v>
      </c>
      <c r="AX76" s="123">
        <f t="shared" ca="1" si="154"/>
        <v>0</v>
      </c>
      <c r="AY76" s="123">
        <f t="shared" ca="1" si="155"/>
        <v>0</v>
      </c>
      <c r="AZ76" s="123">
        <f t="shared" ca="1" si="156"/>
        <v>0</v>
      </c>
      <c r="BA76" s="123">
        <f t="shared" ca="1" si="157"/>
        <v>0</v>
      </c>
      <c r="BB76" s="123">
        <f t="shared" ca="1" si="158"/>
        <v>0</v>
      </c>
      <c r="BC76" s="123">
        <f t="shared" ca="1" si="159"/>
        <v>0</v>
      </c>
      <c r="BD76" s="123">
        <f t="shared" ca="1" si="160"/>
        <v>0</v>
      </c>
      <c r="BE76" s="123">
        <f t="shared" ca="1" si="161"/>
        <v>0</v>
      </c>
      <c r="BF76" s="123">
        <f t="shared" ca="1" si="162"/>
        <v>0</v>
      </c>
      <c r="BG76" s="123">
        <f t="shared" ca="1" si="163"/>
        <v>0</v>
      </c>
      <c r="BH76" s="123">
        <f t="shared" ca="1" si="164"/>
        <v>0</v>
      </c>
      <c r="BI76" s="123">
        <f t="shared" ca="1" si="165"/>
        <v>0</v>
      </c>
      <c r="BJ76" s="123">
        <f t="shared" ca="1" si="166"/>
        <v>0</v>
      </c>
      <c r="BK76" s="123">
        <f t="shared" ca="1" si="167"/>
        <v>0</v>
      </c>
      <c r="BL76" s="123">
        <f t="shared" ca="1" si="168"/>
        <v>0</v>
      </c>
      <c r="BM76" s="123">
        <f t="shared" ca="1" si="169"/>
        <v>0</v>
      </c>
      <c r="BN76" s="123">
        <f t="shared" ca="1" si="170"/>
        <v>0.65</v>
      </c>
      <c r="BO76" s="123">
        <f t="shared" ca="1" si="171"/>
        <v>28</v>
      </c>
      <c r="BP76" s="340">
        <f t="shared" ca="1" si="172"/>
        <v>0</v>
      </c>
      <c r="BQ76" s="123">
        <f t="shared" ca="1" si="173"/>
        <v>0</v>
      </c>
      <c r="BR76" s="123">
        <f t="shared" ca="1" si="174"/>
        <v>0</v>
      </c>
      <c r="BS76" s="123">
        <f t="shared" ca="1" si="175"/>
        <v>0</v>
      </c>
      <c r="BT76" s="123">
        <f t="shared" ca="1" si="176"/>
        <v>0</v>
      </c>
      <c r="BU76" s="123">
        <f t="shared" ca="1" si="177"/>
        <v>0</v>
      </c>
      <c r="BV76" s="123"/>
      <c r="BW76" s="123">
        <f t="shared" ca="1" si="178"/>
        <v>0</v>
      </c>
      <c r="BX76" s="123"/>
      <c r="BY76" s="123">
        <f t="shared" ca="1" si="179"/>
        <v>0</v>
      </c>
      <c r="BZ76" s="123"/>
      <c r="CA76" s="123">
        <f t="shared" ca="1" si="180"/>
        <v>0</v>
      </c>
      <c r="CB76" s="528">
        <f t="shared" ca="1" si="181"/>
        <v>0</v>
      </c>
      <c r="CC76" s="123">
        <f t="shared" ca="1" si="182"/>
        <v>0</v>
      </c>
      <c r="CD76" s="125">
        <f t="shared" ca="1" si="183"/>
        <v>0</v>
      </c>
      <c r="CE76" s="125">
        <f t="shared" ca="1" si="184"/>
        <v>1200</v>
      </c>
      <c r="CF76" s="125">
        <f t="shared" ca="1" si="185"/>
        <v>4370</v>
      </c>
      <c r="CG76" s="125">
        <f t="shared" ca="1" si="186"/>
        <v>1671</v>
      </c>
      <c r="CH76" s="125">
        <f t="shared" ca="1" si="187"/>
        <v>437</v>
      </c>
      <c r="CI76" s="125">
        <f t="shared" ca="1" si="188"/>
        <v>0</v>
      </c>
      <c r="CJ76" s="125">
        <f t="shared" ca="1" si="189"/>
        <v>0</v>
      </c>
      <c r="CK76" s="125">
        <f t="shared" ca="1" si="190"/>
        <v>0</v>
      </c>
      <c r="CL76" s="125">
        <f t="shared" ca="1" si="191"/>
        <v>4706.6499999999996</v>
      </c>
      <c r="CM76" s="125">
        <f t="shared" ca="1" si="192"/>
        <v>8958.5</v>
      </c>
      <c r="CN76" s="125">
        <f t="shared" ca="1" si="193"/>
        <v>21343.15</v>
      </c>
      <c r="CO76" s="125">
        <f t="shared" ca="1" si="194"/>
        <v>0</v>
      </c>
      <c r="CP76" s="125">
        <f t="shared" ca="1" si="195"/>
        <v>0</v>
      </c>
      <c r="CQ76" s="125">
        <f t="shared" ca="1" si="196"/>
        <v>0</v>
      </c>
      <c r="CR76" s="125">
        <f t="shared" ca="1" si="197"/>
        <v>0</v>
      </c>
      <c r="CS76" s="125">
        <f t="shared" ca="1" si="198"/>
        <v>0</v>
      </c>
      <c r="CT76" s="125">
        <f t="shared" ca="1" si="199"/>
        <v>0</v>
      </c>
      <c r="CU76" s="125">
        <f t="shared" ca="1" si="200"/>
        <v>0</v>
      </c>
      <c r="CV76" s="125">
        <f t="shared" ca="1" si="201"/>
        <v>0</v>
      </c>
      <c r="CW76" s="125">
        <f t="shared" ca="1" si="202"/>
        <v>0</v>
      </c>
      <c r="CX76" s="125">
        <f t="shared" ca="1" si="203"/>
        <v>0</v>
      </c>
      <c r="CY76" s="125">
        <f t="shared" ca="1" si="204"/>
        <v>0</v>
      </c>
      <c r="CZ76" s="125">
        <f t="shared" ca="1" si="205"/>
        <v>672.35</v>
      </c>
      <c r="DA76" s="341">
        <f t="shared" ca="1" si="206"/>
        <v>22015.5</v>
      </c>
      <c r="DB76" s="606">
        <f t="shared" ca="1" si="207"/>
        <v>3962.79</v>
      </c>
      <c r="DC76" s="606"/>
      <c r="DD76" s="606">
        <f t="shared" ca="1" si="208"/>
        <v>271.26</v>
      </c>
      <c r="DE76" s="125">
        <f t="shared" ca="1" si="209"/>
        <v>0</v>
      </c>
      <c r="DF76" s="125">
        <f t="shared" ca="1" si="210"/>
        <v>0</v>
      </c>
      <c r="DG76" s="125">
        <f t="shared" ca="1" si="211"/>
        <v>4348.8500000000004</v>
      </c>
      <c r="DH76" s="125">
        <f t="shared" ca="1" si="212"/>
        <v>8582.9</v>
      </c>
      <c r="DI76" s="125">
        <f t="shared" ca="1" si="213"/>
        <v>4695.49</v>
      </c>
      <c r="DJ76" s="125">
        <f t="shared" ca="1" si="214"/>
        <v>3962.79</v>
      </c>
      <c r="DK76" s="125">
        <f t="shared" ca="1" si="215"/>
        <v>17395.39</v>
      </c>
      <c r="DL76" s="125">
        <f t="shared" ca="1" si="216"/>
        <v>0</v>
      </c>
      <c r="DM76" s="125">
        <f t="shared" ca="1" si="217"/>
        <v>0</v>
      </c>
      <c r="DN76" s="340" t="str">
        <f t="shared" ca="1" si="218"/>
        <v xml:space="preserve">30 від 01.03   </v>
      </c>
      <c r="DO76" s="340" t="str">
        <f t="shared" ca="1" si="219"/>
        <v>Шкребій В.О.</v>
      </c>
      <c r="DP76" s="340" t="str">
        <f t="shared" ca="1" si="220"/>
        <v>Шкребій</v>
      </c>
      <c r="DQ76" s="340" t="str">
        <f t="shared" ca="1" si="221"/>
        <v>Вадим</v>
      </c>
      <c r="DR76" s="340" t="str">
        <f t="shared" ca="1" si="222"/>
        <v>Олегович</v>
      </c>
      <c r="DS76" s="340">
        <f t="shared" ca="1" si="223"/>
        <v>3564308011</v>
      </c>
    </row>
    <row r="77" spans="1:123">
      <c r="A77">
        <f t="shared" ca="1" si="114"/>
        <v>74</v>
      </c>
      <c r="B77">
        <f t="shared" ca="1" si="115"/>
        <v>0</v>
      </c>
      <c r="C77">
        <f t="shared" ca="1" si="116"/>
        <v>0</v>
      </c>
      <c r="D77">
        <f t="shared" ca="1" si="117"/>
        <v>0</v>
      </c>
      <c r="E77">
        <f t="shared" ca="1" si="118"/>
        <v>0</v>
      </c>
      <c r="F77">
        <f t="shared" ca="1" si="119"/>
        <v>0</v>
      </c>
      <c r="G77" s="123" t="str">
        <f t="shared" ca="1" si="113"/>
        <v>0.0.0</v>
      </c>
      <c r="H77" s="123" t="str">
        <f t="shared" ca="1" si="113"/>
        <v>0.0.0</v>
      </c>
      <c r="I77" s="123" t="str">
        <f t="shared" ca="1" si="113"/>
        <v>0.0.0</v>
      </c>
      <c r="J77" s="123" t="str">
        <f t="shared" ca="1" si="113"/>
        <v>0.0.0</v>
      </c>
      <c r="K77" s="123" t="str">
        <f t="shared" ca="1" si="113"/>
        <v>0.0.0</v>
      </c>
      <c r="L77" s="123" t="str">
        <f t="shared" ca="1" si="113"/>
        <v>0.0.0</v>
      </c>
      <c r="M77" s="123" t="str">
        <f t="shared" ca="1" si="113"/>
        <v>0.0.0</v>
      </c>
      <c r="N77" s="123" t="str">
        <f t="shared" ca="1" si="113"/>
        <v>0.0.0</v>
      </c>
      <c r="O77" s="123">
        <f t="shared" ca="1" si="120"/>
        <v>0</v>
      </c>
      <c r="P77" s="123">
        <f t="shared" ca="1" si="121"/>
        <v>0</v>
      </c>
      <c r="Q77" s="123">
        <f t="shared" ca="1" si="122"/>
        <v>0</v>
      </c>
      <c r="R77" s="123">
        <f t="shared" ca="1" si="122"/>
        <v>0</v>
      </c>
      <c r="S77" s="123">
        <f t="shared" ca="1" si="123"/>
        <v>0</v>
      </c>
      <c r="T77" s="123">
        <f t="shared" ca="1" si="124"/>
        <v>0</v>
      </c>
      <c r="U77" s="123">
        <f t="shared" ca="1" si="125"/>
        <v>0</v>
      </c>
      <c r="V77" s="123">
        <f t="shared" ca="1" si="126"/>
        <v>0</v>
      </c>
      <c r="W77" s="123">
        <f t="shared" ca="1" si="127"/>
        <v>0</v>
      </c>
      <c r="X77" s="123">
        <f t="shared" ca="1" si="128"/>
        <v>0</v>
      </c>
      <c r="Y77" s="123">
        <f t="shared" ca="1" si="129"/>
        <v>0</v>
      </c>
      <c r="Z77" s="123">
        <f t="shared" ca="1" si="130"/>
        <v>0</v>
      </c>
      <c r="AA77" s="123">
        <f t="shared" ca="1" si="131"/>
        <v>0</v>
      </c>
      <c r="AB77" s="123">
        <f t="shared" ca="1" si="132"/>
        <v>0</v>
      </c>
      <c r="AC77" s="123">
        <f t="shared" ca="1" si="133"/>
        <v>0</v>
      </c>
      <c r="AD77" s="123">
        <f t="shared" ca="1" si="134"/>
        <v>0</v>
      </c>
      <c r="AE77" s="123">
        <f t="shared" ca="1" si="135"/>
        <v>0</v>
      </c>
      <c r="AF77" s="123">
        <f t="shared" ca="1" si="136"/>
        <v>0</v>
      </c>
      <c r="AG77" s="123">
        <f t="shared" ca="1" si="137"/>
        <v>0</v>
      </c>
      <c r="AH77" s="123">
        <f t="shared" ca="1" si="138"/>
        <v>0</v>
      </c>
      <c r="AI77" s="123">
        <f t="shared" ca="1" si="139"/>
        <v>0</v>
      </c>
      <c r="AJ77" s="123">
        <f t="shared" ca="1" si="140"/>
        <v>0</v>
      </c>
      <c r="AK77" s="123">
        <f t="shared" ca="1" si="141"/>
        <v>0</v>
      </c>
      <c r="AL77" s="123">
        <f t="shared" ca="1" si="142"/>
        <v>0</v>
      </c>
      <c r="AM77" s="123">
        <f t="shared" ca="1" si="143"/>
        <v>0</v>
      </c>
      <c r="AN77" s="123">
        <f t="shared" ca="1" si="144"/>
        <v>0</v>
      </c>
      <c r="AO77" s="123">
        <f t="shared" ca="1" si="145"/>
        <v>0</v>
      </c>
      <c r="AP77" s="123">
        <f t="shared" ca="1" si="146"/>
        <v>0</v>
      </c>
      <c r="AQ77" s="123">
        <f t="shared" ca="1" si="147"/>
        <v>0</v>
      </c>
      <c r="AR77" s="123">
        <f t="shared" ca="1" si="148"/>
        <v>0</v>
      </c>
      <c r="AS77" s="123">
        <f t="shared" ca="1" si="149"/>
        <v>0</v>
      </c>
      <c r="AT77" s="123">
        <f t="shared" ca="1" si="150"/>
        <v>0</v>
      </c>
      <c r="AU77" s="123">
        <f t="shared" ca="1" si="151"/>
        <v>0</v>
      </c>
      <c r="AV77" s="123">
        <f t="shared" ca="1" si="152"/>
        <v>0</v>
      </c>
      <c r="AW77" s="123">
        <f t="shared" ca="1" si="153"/>
        <v>0</v>
      </c>
      <c r="AX77" s="123">
        <f t="shared" ca="1" si="154"/>
        <v>0</v>
      </c>
      <c r="AY77" s="123">
        <f t="shared" ca="1" si="155"/>
        <v>0</v>
      </c>
      <c r="AZ77" s="123">
        <f t="shared" ca="1" si="156"/>
        <v>0</v>
      </c>
      <c r="BA77" s="123">
        <f t="shared" ca="1" si="157"/>
        <v>0</v>
      </c>
      <c r="BB77" s="123">
        <f t="shared" ca="1" si="158"/>
        <v>0</v>
      </c>
      <c r="BC77" s="123">
        <f t="shared" ca="1" si="159"/>
        <v>0</v>
      </c>
      <c r="BD77" s="123">
        <f t="shared" ca="1" si="160"/>
        <v>0</v>
      </c>
      <c r="BE77" s="123">
        <f t="shared" ca="1" si="161"/>
        <v>0</v>
      </c>
      <c r="BF77" s="123">
        <f t="shared" ca="1" si="162"/>
        <v>0</v>
      </c>
      <c r="BG77" s="123">
        <f t="shared" ca="1" si="163"/>
        <v>0</v>
      </c>
      <c r="BH77" s="123">
        <f t="shared" ca="1" si="164"/>
        <v>0</v>
      </c>
      <c r="BI77" s="123">
        <f t="shared" ca="1" si="165"/>
        <v>0</v>
      </c>
      <c r="BJ77" s="123">
        <f t="shared" ca="1" si="166"/>
        <v>0</v>
      </c>
      <c r="BK77" s="123">
        <f t="shared" ca="1" si="167"/>
        <v>0</v>
      </c>
      <c r="BL77" s="123">
        <f t="shared" ca="1" si="168"/>
        <v>0</v>
      </c>
      <c r="BM77" s="123">
        <f t="shared" ca="1" si="169"/>
        <v>0</v>
      </c>
      <c r="BN77" s="123">
        <f t="shared" ca="1" si="170"/>
        <v>0.65</v>
      </c>
      <c r="BO77" s="123">
        <f t="shared" ca="1" si="171"/>
        <v>0</v>
      </c>
      <c r="BP77" s="340">
        <f t="shared" ca="1" si="172"/>
        <v>0</v>
      </c>
      <c r="BQ77" s="123">
        <f t="shared" ca="1" si="173"/>
        <v>0</v>
      </c>
      <c r="BR77" s="123">
        <f t="shared" ca="1" si="174"/>
        <v>0</v>
      </c>
      <c r="BS77" s="123">
        <f t="shared" ca="1" si="175"/>
        <v>0</v>
      </c>
      <c r="BT77" s="123">
        <f t="shared" ca="1" si="176"/>
        <v>0</v>
      </c>
      <c r="BU77" s="123">
        <f t="shared" ca="1" si="177"/>
        <v>0</v>
      </c>
      <c r="BV77" s="123"/>
      <c r="BW77" s="123">
        <f t="shared" ca="1" si="178"/>
        <v>0</v>
      </c>
      <c r="BX77" s="123"/>
      <c r="BY77" s="123">
        <f t="shared" ca="1" si="179"/>
        <v>0</v>
      </c>
      <c r="BZ77" s="123"/>
      <c r="CA77" s="123">
        <f t="shared" ca="1" si="180"/>
        <v>0</v>
      </c>
      <c r="CB77" s="528">
        <f t="shared" ca="1" si="181"/>
        <v>0</v>
      </c>
      <c r="CC77" s="123">
        <f t="shared" ca="1" si="182"/>
        <v>0</v>
      </c>
      <c r="CD77" s="125">
        <f t="shared" ca="1" si="183"/>
        <v>0</v>
      </c>
      <c r="CE77" s="125">
        <f t="shared" ca="1" si="184"/>
        <v>0</v>
      </c>
      <c r="CF77" s="125">
        <f t="shared" ca="1" si="185"/>
        <v>0</v>
      </c>
      <c r="CG77" s="125">
        <f t="shared" ca="1" si="186"/>
        <v>0</v>
      </c>
      <c r="CH77" s="125">
        <f t="shared" ca="1" si="187"/>
        <v>0</v>
      </c>
      <c r="CI77" s="125">
        <f t="shared" ca="1" si="188"/>
        <v>0</v>
      </c>
      <c r="CJ77" s="125">
        <f t="shared" ca="1" si="189"/>
        <v>0</v>
      </c>
      <c r="CK77" s="125">
        <f t="shared" ca="1" si="190"/>
        <v>0</v>
      </c>
      <c r="CL77" s="125">
        <f t="shared" ca="1" si="191"/>
        <v>0</v>
      </c>
      <c r="CM77" s="125">
        <f t="shared" ca="1" si="192"/>
        <v>0</v>
      </c>
      <c r="CN77" s="125">
        <f t="shared" ca="1" si="193"/>
        <v>0</v>
      </c>
      <c r="CO77" s="125">
        <f t="shared" ca="1" si="194"/>
        <v>0</v>
      </c>
      <c r="CP77" s="125">
        <f t="shared" ca="1" si="195"/>
        <v>0</v>
      </c>
      <c r="CQ77" s="125">
        <f t="shared" ca="1" si="196"/>
        <v>0</v>
      </c>
      <c r="CR77" s="125">
        <f t="shared" ca="1" si="197"/>
        <v>0</v>
      </c>
      <c r="CS77" s="125">
        <f t="shared" ca="1" si="198"/>
        <v>0</v>
      </c>
      <c r="CT77" s="125">
        <f t="shared" ca="1" si="199"/>
        <v>0</v>
      </c>
      <c r="CU77" s="125">
        <f t="shared" ca="1" si="200"/>
        <v>0</v>
      </c>
      <c r="CV77" s="125">
        <f t="shared" ca="1" si="201"/>
        <v>0</v>
      </c>
      <c r="CW77" s="125">
        <f t="shared" ca="1" si="202"/>
        <v>0</v>
      </c>
      <c r="CX77" s="125">
        <f t="shared" ca="1" si="203"/>
        <v>0</v>
      </c>
      <c r="CY77" s="125">
        <f t="shared" ca="1" si="204"/>
        <v>0</v>
      </c>
      <c r="CZ77" s="125">
        <f t="shared" ca="1" si="205"/>
        <v>0</v>
      </c>
      <c r="DA77" s="341">
        <f t="shared" ca="1" si="206"/>
        <v>0</v>
      </c>
      <c r="DB77" s="606">
        <f t="shared" ca="1" si="207"/>
        <v>0</v>
      </c>
      <c r="DC77" s="606"/>
      <c r="DD77" s="606">
        <f t="shared" ca="1" si="208"/>
        <v>0</v>
      </c>
      <c r="DE77" s="125">
        <f t="shared" ca="1" si="209"/>
        <v>0</v>
      </c>
      <c r="DF77" s="125">
        <f t="shared" ca="1" si="210"/>
        <v>0</v>
      </c>
      <c r="DG77" s="125">
        <f t="shared" ca="1" si="211"/>
        <v>0</v>
      </c>
      <c r="DH77" s="125">
        <f t="shared" ca="1" si="212"/>
        <v>0</v>
      </c>
      <c r="DI77" s="125">
        <f t="shared" ca="1" si="213"/>
        <v>0</v>
      </c>
      <c r="DJ77" s="125">
        <f t="shared" ca="1" si="214"/>
        <v>0</v>
      </c>
      <c r="DK77" s="125">
        <f t="shared" ca="1" si="215"/>
        <v>0</v>
      </c>
      <c r="DL77" s="125">
        <f t="shared" ca="1" si="216"/>
        <v>0</v>
      </c>
      <c r="DM77" s="125">
        <f t="shared" ca="1" si="217"/>
        <v>0</v>
      </c>
      <c r="DN77" s="340" t="str">
        <f t="shared" ca="1" si="218"/>
        <v xml:space="preserve">    </v>
      </c>
      <c r="DO77" s="340">
        <f t="shared" ca="1" si="219"/>
        <v>0</v>
      </c>
      <c r="DP77" s="340">
        <f t="shared" ca="1" si="220"/>
        <v>0</v>
      </c>
      <c r="DQ77" s="340">
        <f t="shared" ca="1" si="221"/>
        <v>0</v>
      </c>
      <c r="DR77" s="340">
        <f t="shared" ca="1" si="222"/>
        <v>0</v>
      </c>
      <c r="DS77" s="340">
        <f t="shared" ca="1" si="223"/>
        <v>0</v>
      </c>
    </row>
    <row r="78" spans="1:123">
      <c r="A78" t="str">
        <f t="shared" ca="1" si="114"/>
        <v>По сторінці:</v>
      </c>
      <c r="B78">
        <f t="shared" ca="1" si="115"/>
        <v>0</v>
      </c>
      <c r="C78">
        <f t="shared" ca="1" si="116"/>
        <v>0</v>
      </c>
      <c r="D78">
        <f t="shared" ca="1" si="117"/>
        <v>0</v>
      </c>
      <c r="E78">
        <f t="shared" ca="1" si="118"/>
        <v>0</v>
      </c>
      <c r="F78">
        <f t="shared" ca="1" si="119"/>
        <v>0</v>
      </c>
      <c r="G78" s="123">
        <f t="shared" ca="1" si="113"/>
        <v>0</v>
      </c>
      <c r="H78" s="123">
        <f t="shared" ca="1" si="113"/>
        <v>0</v>
      </c>
      <c r="I78" s="123">
        <f t="shared" ca="1" si="113"/>
        <v>0</v>
      </c>
      <c r="J78" s="123">
        <f t="shared" ca="1" si="113"/>
        <v>0</v>
      </c>
      <c r="K78" s="123">
        <f t="shared" ca="1" si="113"/>
        <v>0</v>
      </c>
      <c r="L78" s="123">
        <f t="shared" ca="1" si="113"/>
        <v>0</v>
      </c>
      <c r="M78" s="123">
        <f t="shared" ca="1" si="113"/>
        <v>0</v>
      </c>
      <c r="N78" s="123">
        <f t="shared" ca="1" si="113"/>
        <v>0</v>
      </c>
      <c r="O78" s="123">
        <f t="shared" ca="1" si="120"/>
        <v>0</v>
      </c>
      <c r="P78" s="123">
        <f t="shared" ca="1" si="121"/>
        <v>0</v>
      </c>
      <c r="Q78" s="123">
        <f t="shared" ca="1" si="122"/>
        <v>0</v>
      </c>
      <c r="R78" s="123">
        <f t="shared" ca="1" si="122"/>
        <v>0</v>
      </c>
      <c r="S78" s="123">
        <f t="shared" ca="1" si="123"/>
        <v>0</v>
      </c>
      <c r="T78" s="123">
        <f t="shared" ca="1" si="124"/>
        <v>0</v>
      </c>
      <c r="U78" s="123">
        <f t="shared" ca="1" si="125"/>
        <v>0</v>
      </c>
      <c r="V78" s="123">
        <f t="shared" ca="1" si="126"/>
        <v>0</v>
      </c>
      <c r="W78" s="123">
        <f t="shared" ca="1" si="127"/>
        <v>0</v>
      </c>
      <c r="X78" s="123">
        <f t="shared" ca="1" si="128"/>
        <v>0</v>
      </c>
      <c r="Y78" s="123">
        <f t="shared" ca="1" si="129"/>
        <v>0</v>
      </c>
      <c r="Z78" s="123">
        <f t="shared" ca="1" si="130"/>
        <v>0</v>
      </c>
      <c r="AA78" s="123">
        <f t="shared" ca="1" si="131"/>
        <v>0</v>
      </c>
      <c r="AB78" s="123">
        <f t="shared" ca="1" si="132"/>
        <v>0</v>
      </c>
      <c r="AC78" s="123">
        <f t="shared" ca="1" si="133"/>
        <v>0</v>
      </c>
      <c r="AD78" s="123">
        <f t="shared" ca="1" si="134"/>
        <v>0</v>
      </c>
      <c r="AE78" s="123">
        <f t="shared" ca="1" si="135"/>
        <v>0</v>
      </c>
      <c r="AF78" s="123">
        <f t="shared" ca="1" si="136"/>
        <v>0</v>
      </c>
      <c r="AG78" s="123">
        <f t="shared" ca="1" si="137"/>
        <v>0</v>
      </c>
      <c r="AH78" s="123">
        <f t="shared" ca="1" si="138"/>
        <v>0</v>
      </c>
      <c r="AI78" s="123">
        <f t="shared" ca="1" si="139"/>
        <v>0</v>
      </c>
      <c r="AJ78" s="123">
        <f t="shared" ca="1" si="140"/>
        <v>0</v>
      </c>
      <c r="AK78" s="123">
        <f t="shared" ca="1" si="141"/>
        <v>0</v>
      </c>
      <c r="AL78" s="123">
        <f t="shared" ca="1" si="142"/>
        <v>0</v>
      </c>
      <c r="AM78" s="123">
        <f t="shared" ca="1" si="143"/>
        <v>0</v>
      </c>
      <c r="AN78" s="123">
        <f t="shared" ca="1" si="144"/>
        <v>0</v>
      </c>
      <c r="AO78" s="123">
        <f t="shared" ca="1" si="145"/>
        <v>0</v>
      </c>
      <c r="AP78" s="123">
        <f t="shared" ca="1" si="146"/>
        <v>0</v>
      </c>
      <c r="AQ78" s="123">
        <f t="shared" ca="1" si="147"/>
        <v>0</v>
      </c>
      <c r="AR78" s="123">
        <f t="shared" ca="1" si="148"/>
        <v>0</v>
      </c>
      <c r="AS78" s="123">
        <f t="shared" ca="1" si="149"/>
        <v>0</v>
      </c>
      <c r="AT78" s="123">
        <f t="shared" ca="1" si="150"/>
        <v>0</v>
      </c>
      <c r="AU78" s="123">
        <f t="shared" ca="1" si="151"/>
        <v>0</v>
      </c>
      <c r="AV78" s="123">
        <f t="shared" ca="1" si="152"/>
        <v>0</v>
      </c>
      <c r="AW78" s="123">
        <f t="shared" ca="1" si="153"/>
        <v>0</v>
      </c>
      <c r="AX78" s="123">
        <f t="shared" ca="1" si="154"/>
        <v>0</v>
      </c>
      <c r="AY78" s="123">
        <f t="shared" ca="1" si="155"/>
        <v>0</v>
      </c>
      <c r="AZ78" s="123">
        <f t="shared" ca="1" si="156"/>
        <v>0</v>
      </c>
      <c r="BA78" s="123">
        <f t="shared" ca="1" si="157"/>
        <v>0</v>
      </c>
      <c r="BB78" s="123">
        <f t="shared" ca="1" si="158"/>
        <v>0</v>
      </c>
      <c r="BC78" s="123">
        <f t="shared" ca="1" si="159"/>
        <v>0</v>
      </c>
      <c r="BD78" s="123">
        <f t="shared" ca="1" si="160"/>
        <v>0</v>
      </c>
      <c r="BE78" s="123">
        <f t="shared" ca="1" si="161"/>
        <v>0</v>
      </c>
      <c r="BF78" s="123">
        <f t="shared" ca="1" si="162"/>
        <v>0</v>
      </c>
      <c r="BG78" s="123">
        <f t="shared" ca="1" si="163"/>
        <v>0</v>
      </c>
      <c r="BH78" s="123">
        <f t="shared" ca="1" si="164"/>
        <v>0</v>
      </c>
      <c r="BI78" s="123">
        <f t="shared" ca="1" si="165"/>
        <v>0</v>
      </c>
      <c r="BJ78" s="123">
        <f t="shared" ca="1" si="166"/>
        <v>0</v>
      </c>
      <c r="BK78" s="123">
        <f t="shared" ca="1" si="167"/>
        <v>0</v>
      </c>
      <c r="BL78" s="123">
        <f t="shared" ca="1" si="168"/>
        <v>0</v>
      </c>
      <c r="BM78" s="123">
        <f t="shared" ca="1" si="169"/>
        <v>0</v>
      </c>
      <c r="BN78" s="123">
        <f t="shared" ca="1" si="170"/>
        <v>0</v>
      </c>
      <c r="BO78" s="123">
        <f t="shared" ca="1" si="171"/>
        <v>0</v>
      </c>
      <c r="BP78" s="340">
        <f t="shared" ca="1" si="172"/>
        <v>0</v>
      </c>
      <c r="BQ78" s="123">
        <f t="shared" ca="1" si="173"/>
        <v>0</v>
      </c>
      <c r="BR78" s="123">
        <f t="shared" ca="1" si="174"/>
        <v>0</v>
      </c>
      <c r="BS78" s="123">
        <f t="shared" ca="1" si="175"/>
        <v>0</v>
      </c>
      <c r="BT78" s="123">
        <f t="shared" ca="1" si="176"/>
        <v>0</v>
      </c>
      <c r="BU78" s="123">
        <f t="shared" ca="1" si="177"/>
        <v>0</v>
      </c>
      <c r="BV78" s="123"/>
      <c r="BW78" s="123">
        <f t="shared" ca="1" si="178"/>
        <v>0</v>
      </c>
      <c r="BX78" s="123"/>
      <c r="BY78" s="123">
        <f t="shared" ca="1" si="179"/>
        <v>0</v>
      </c>
      <c r="BZ78" s="123"/>
      <c r="CA78" s="123">
        <f t="shared" ca="1" si="180"/>
        <v>0</v>
      </c>
      <c r="CB78" s="528">
        <f t="shared" ca="1" si="181"/>
        <v>0</v>
      </c>
      <c r="CC78" s="123">
        <f t="shared" ca="1" si="182"/>
        <v>0</v>
      </c>
      <c r="CD78" s="125">
        <f t="shared" ca="1" si="183"/>
        <v>0</v>
      </c>
      <c r="CE78" s="125">
        <f t="shared" ca="1" si="184"/>
        <v>40300</v>
      </c>
      <c r="CF78" s="125">
        <f t="shared" ca="1" si="185"/>
        <v>156960</v>
      </c>
      <c r="CG78" s="125">
        <f t="shared" ca="1" si="186"/>
        <v>59568.5</v>
      </c>
      <c r="CH78" s="125">
        <f t="shared" ca="1" si="187"/>
        <v>10777.22</v>
      </c>
      <c r="CI78" s="125">
        <f t="shared" ca="1" si="188"/>
        <v>0</v>
      </c>
      <c r="CJ78" s="125">
        <f t="shared" ca="1" si="189"/>
        <v>0</v>
      </c>
      <c r="CK78" s="125">
        <f t="shared" ca="1" si="190"/>
        <v>0</v>
      </c>
      <c r="CL78" s="125">
        <f t="shared" ca="1" si="191"/>
        <v>166938.54999999999</v>
      </c>
      <c r="CM78" s="125">
        <f t="shared" ca="1" si="192"/>
        <v>369737.7</v>
      </c>
      <c r="CN78" s="125">
        <f t="shared" ca="1" si="193"/>
        <v>804281.97</v>
      </c>
      <c r="CO78" s="125">
        <f t="shared" ca="1" si="194"/>
        <v>0</v>
      </c>
      <c r="CP78" s="125">
        <f t="shared" ca="1" si="195"/>
        <v>0</v>
      </c>
      <c r="CQ78" s="125">
        <f t="shared" ca="1" si="196"/>
        <v>0</v>
      </c>
      <c r="CR78" s="125">
        <f t="shared" ca="1" si="197"/>
        <v>0</v>
      </c>
      <c r="CS78" s="125">
        <f t="shared" ca="1" si="198"/>
        <v>0</v>
      </c>
      <c r="CT78" s="125">
        <f t="shared" ca="1" si="199"/>
        <v>0</v>
      </c>
      <c r="CU78" s="125">
        <f t="shared" ca="1" si="200"/>
        <v>0</v>
      </c>
      <c r="CV78" s="125">
        <f t="shared" ca="1" si="201"/>
        <v>0</v>
      </c>
      <c r="CW78" s="125">
        <f t="shared" ca="1" si="202"/>
        <v>0</v>
      </c>
      <c r="CX78" s="125">
        <f t="shared" ca="1" si="203"/>
        <v>0</v>
      </c>
      <c r="CY78" s="125">
        <f t="shared" ca="1" si="204"/>
        <v>0</v>
      </c>
      <c r="CZ78" s="125">
        <f t="shared" ca="1" si="205"/>
        <v>28238.7</v>
      </c>
      <c r="DA78" s="341">
        <f t="shared" ca="1" si="206"/>
        <v>832520.67</v>
      </c>
      <c r="DB78" s="606">
        <f t="shared" ca="1" si="207"/>
        <v>149853.72</v>
      </c>
      <c r="DC78" s="606"/>
      <c r="DD78" s="606">
        <f t="shared" ca="1" si="208"/>
        <v>10257.84</v>
      </c>
      <c r="DE78" s="125">
        <f t="shared" ca="1" si="209"/>
        <v>27768.71</v>
      </c>
      <c r="DF78" s="125">
        <f t="shared" ca="1" si="210"/>
        <v>0</v>
      </c>
      <c r="DG78" s="125">
        <f t="shared" ca="1" si="211"/>
        <v>5928.7</v>
      </c>
      <c r="DH78" s="125">
        <f t="shared" ca="1" si="212"/>
        <v>193808.97</v>
      </c>
      <c r="DI78" s="125">
        <f t="shared" ca="1" si="213"/>
        <v>176942.04</v>
      </c>
      <c r="DJ78" s="125">
        <f t="shared" ca="1" si="214"/>
        <v>149853.72</v>
      </c>
      <c r="DK78" s="125">
        <f t="shared" ca="1" si="215"/>
        <v>770347.84</v>
      </c>
      <c r="DL78" s="125">
        <f t="shared" ca="1" si="216"/>
        <v>18217.580000000002</v>
      </c>
      <c r="DM78" s="125">
        <f t="shared" ca="1" si="217"/>
        <v>0</v>
      </c>
      <c r="DN78" s="340">
        <f t="shared" ca="1" si="218"/>
        <v>0</v>
      </c>
      <c r="DO78" s="340">
        <f t="shared" ca="1" si="219"/>
        <v>0</v>
      </c>
      <c r="DP78" s="340">
        <f t="shared" ca="1" si="220"/>
        <v>0</v>
      </c>
      <c r="DQ78" s="340">
        <f t="shared" ca="1" si="221"/>
        <v>0</v>
      </c>
      <c r="DR78" s="340">
        <f t="shared" ca="1" si="222"/>
        <v>0</v>
      </c>
      <c r="DS78" s="340">
        <f t="shared" ca="1" si="223"/>
        <v>0</v>
      </c>
    </row>
    <row r="79" spans="1:123">
      <c r="A79">
        <f t="shared" ca="1" si="114"/>
        <v>75</v>
      </c>
      <c r="B79">
        <f t="shared" ca="1" si="115"/>
        <v>0</v>
      </c>
      <c r="C79">
        <f t="shared" ca="1" si="116"/>
        <v>0</v>
      </c>
      <c r="D79">
        <f t="shared" ca="1" si="117"/>
        <v>0</v>
      </c>
      <c r="E79">
        <f t="shared" ca="1" si="118"/>
        <v>0</v>
      </c>
      <c r="F79">
        <f t="shared" ca="1" si="119"/>
        <v>0</v>
      </c>
      <c r="G79" s="123" t="str">
        <f t="shared" ca="1" si="113"/>
        <v>0.0.0</v>
      </c>
      <c r="H79" s="123" t="str">
        <f t="shared" ca="1" si="113"/>
        <v>0.0.0</v>
      </c>
      <c r="I79" s="123" t="str">
        <f t="shared" ca="1" si="113"/>
        <v>0.0.0</v>
      </c>
      <c r="J79" s="123" t="str">
        <f t="shared" ca="1" si="113"/>
        <v>0.0.0</v>
      </c>
      <c r="K79" s="123" t="str">
        <f t="shared" ca="1" si="113"/>
        <v>0.0.0</v>
      </c>
      <c r="L79" s="123" t="str">
        <f t="shared" ca="1" si="113"/>
        <v>0.0.0</v>
      </c>
      <c r="M79" s="123" t="str">
        <f t="shared" ca="1" si="113"/>
        <v>0.0.0</v>
      </c>
      <c r="N79" s="123" t="str">
        <f t="shared" ca="1" si="113"/>
        <v>0.0.0</v>
      </c>
      <c r="O79" s="123">
        <f t="shared" ca="1" si="120"/>
        <v>0</v>
      </c>
      <c r="P79" s="123">
        <f t="shared" ca="1" si="121"/>
        <v>0</v>
      </c>
      <c r="Q79" s="123">
        <f t="shared" ca="1" si="122"/>
        <v>0</v>
      </c>
      <c r="R79" s="123">
        <f t="shared" ca="1" si="122"/>
        <v>0</v>
      </c>
      <c r="S79" s="123">
        <f t="shared" ca="1" si="123"/>
        <v>0</v>
      </c>
      <c r="T79" s="123">
        <f t="shared" ca="1" si="124"/>
        <v>0</v>
      </c>
      <c r="U79" s="123">
        <f t="shared" ca="1" si="125"/>
        <v>0</v>
      </c>
      <c r="V79" s="123">
        <f t="shared" ca="1" si="126"/>
        <v>0</v>
      </c>
      <c r="W79" s="123">
        <f t="shared" ca="1" si="127"/>
        <v>0</v>
      </c>
      <c r="X79" s="123">
        <f t="shared" ca="1" si="128"/>
        <v>0</v>
      </c>
      <c r="Y79" s="123">
        <f t="shared" ca="1" si="129"/>
        <v>0</v>
      </c>
      <c r="Z79" s="123">
        <f t="shared" ca="1" si="130"/>
        <v>0</v>
      </c>
      <c r="AA79" s="123">
        <f t="shared" ca="1" si="131"/>
        <v>0</v>
      </c>
      <c r="AB79" s="123">
        <f t="shared" ca="1" si="132"/>
        <v>0</v>
      </c>
      <c r="AC79" s="123">
        <f t="shared" ca="1" si="133"/>
        <v>0</v>
      </c>
      <c r="AD79" s="123">
        <f t="shared" ca="1" si="134"/>
        <v>0</v>
      </c>
      <c r="AE79" s="123">
        <f t="shared" ca="1" si="135"/>
        <v>0</v>
      </c>
      <c r="AF79" s="123">
        <f t="shared" ca="1" si="136"/>
        <v>0</v>
      </c>
      <c r="AG79" s="123">
        <f t="shared" ca="1" si="137"/>
        <v>0</v>
      </c>
      <c r="AH79" s="123">
        <f t="shared" ca="1" si="138"/>
        <v>0</v>
      </c>
      <c r="AI79" s="123">
        <f t="shared" ca="1" si="139"/>
        <v>0</v>
      </c>
      <c r="AJ79" s="123">
        <f t="shared" ca="1" si="140"/>
        <v>0</v>
      </c>
      <c r="AK79" s="123">
        <f t="shared" ca="1" si="141"/>
        <v>0</v>
      </c>
      <c r="AL79" s="123">
        <f t="shared" ca="1" si="142"/>
        <v>0</v>
      </c>
      <c r="AM79" s="123">
        <f t="shared" ca="1" si="143"/>
        <v>0</v>
      </c>
      <c r="AN79" s="123">
        <f t="shared" ca="1" si="144"/>
        <v>0</v>
      </c>
      <c r="AO79" s="123">
        <f t="shared" ca="1" si="145"/>
        <v>0</v>
      </c>
      <c r="AP79" s="123">
        <f t="shared" ca="1" si="146"/>
        <v>0</v>
      </c>
      <c r="AQ79" s="123">
        <f t="shared" ca="1" si="147"/>
        <v>0</v>
      </c>
      <c r="AR79" s="123">
        <f t="shared" ca="1" si="148"/>
        <v>0</v>
      </c>
      <c r="AS79" s="123">
        <f t="shared" ca="1" si="149"/>
        <v>0</v>
      </c>
      <c r="AT79" s="123">
        <f t="shared" ca="1" si="150"/>
        <v>0</v>
      </c>
      <c r="AU79" s="123">
        <f t="shared" ca="1" si="151"/>
        <v>0</v>
      </c>
      <c r="AV79" s="123">
        <f t="shared" ca="1" si="152"/>
        <v>0</v>
      </c>
      <c r="AW79" s="123">
        <f t="shared" ca="1" si="153"/>
        <v>0</v>
      </c>
      <c r="AX79" s="123">
        <f t="shared" ca="1" si="154"/>
        <v>0</v>
      </c>
      <c r="AY79" s="123">
        <f t="shared" ca="1" si="155"/>
        <v>0</v>
      </c>
      <c r="AZ79" s="123">
        <f t="shared" ca="1" si="156"/>
        <v>0</v>
      </c>
      <c r="BA79" s="123">
        <f t="shared" ca="1" si="157"/>
        <v>0</v>
      </c>
      <c r="BB79" s="123">
        <f t="shared" ca="1" si="158"/>
        <v>0</v>
      </c>
      <c r="BC79" s="123">
        <f t="shared" ca="1" si="159"/>
        <v>0</v>
      </c>
      <c r="BD79" s="123">
        <f t="shared" ca="1" si="160"/>
        <v>0</v>
      </c>
      <c r="BE79" s="123">
        <f t="shared" ca="1" si="161"/>
        <v>0</v>
      </c>
      <c r="BF79" s="123">
        <f t="shared" ca="1" si="162"/>
        <v>0</v>
      </c>
      <c r="BG79" s="123">
        <f t="shared" ca="1" si="163"/>
        <v>0</v>
      </c>
      <c r="BH79" s="123">
        <f t="shared" ca="1" si="164"/>
        <v>0</v>
      </c>
      <c r="BI79" s="123">
        <f t="shared" ca="1" si="165"/>
        <v>0</v>
      </c>
      <c r="BJ79" s="123">
        <f t="shared" ca="1" si="166"/>
        <v>0</v>
      </c>
      <c r="BK79" s="123">
        <f t="shared" ca="1" si="167"/>
        <v>0</v>
      </c>
      <c r="BL79" s="123">
        <f t="shared" ca="1" si="168"/>
        <v>0</v>
      </c>
      <c r="BM79" s="123">
        <f t="shared" ca="1" si="169"/>
        <v>0</v>
      </c>
      <c r="BN79" s="123">
        <f t="shared" ca="1" si="170"/>
        <v>0.65</v>
      </c>
      <c r="BO79" s="123">
        <f t="shared" ca="1" si="171"/>
        <v>0</v>
      </c>
      <c r="BP79" s="340">
        <f t="shared" ca="1" si="172"/>
        <v>0</v>
      </c>
      <c r="BQ79" s="123">
        <f t="shared" ca="1" si="173"/>
        <v>0</v>
      </c>
      <c r="BR79" s="123">
        <f t="shared" ca="1" si="174"/>
        <v>0</v>
      </c>
      <c r="BS79" s="123">
        <f t="shared" ca="1" si="175"/>
        <v>0</v>
      </c>
      <c r="BT79" s="123">
        <f t="shared" ca="1" si="176"/>
        <v>0</v>
      </c>
      <c r="BU79" s="123">
        <f t="shared" ca="1" si="177"/>
        <v>0</v>
      </c>
      <c r="BV79" s="123"/>
      <c r="BW79" s="123">
        <f t="shared" ca="1" si="178"/>
        <v>0</v>
      </c>
      <c r="BX79" s="123"/>
      <c r="BY79" s="123">
        <f t="shared" ca="1" si="179"/>
        <v>0</v>
      </c>
      <c r="BZ79" s="123"/>
      <c r="CA79" s="123">
        <f t="shared" ca="1" si="180"/>
        <v>0</v>
      </c>
      <c r="CB79" s="528">
        <f t="shared" ca="1" si="181"/>
        <v>0</v>
      </c>
      <c r="CC79" s="123">
        <f t="shared" ca="1" si="182"/>
        <v>0</v>
      </c>
      <c r="CD79" s="125">
        <f t="shared" ca="1" si="183"/>
        <v>0</v>
      </c>
      <c r="CE79" s="125">
        <f t="shared" ca="1" si="184"/>
        <v>0</v>
      </c>
      <c r="CF79" s="125">
        <f t="shared" ca="1" si="185"/>
        <v>0</v>
      </c>
      <c r="CG79" s="125">
        <f t="shared" ca="1" si="186"/>
        <v>0</v>
      </c>
      <c r="CH79" s="125">
        <f t="shared" ca="1" si="187"/>
        <v>0</v>
      </c>
      <c r="CI79" s="125">
        <f t="shared" ca="1" si="188"/>
        <v>0</v>
      </c>
      <c r="CJ79" s="125">
        <f t="shared" ca="1" si="189"/>
        <v>0</v>
      </c>
      <c r="CK79" s="125">
        <f t="shared" ca="1" si="190"/>
        <v>0</v>
      </c>
      <c r="CL79" s="125">
        <f t="shared" ca="1" si="191"/>
        <v>0</v>
      </c>
      <c r="CM79" s="125">
        <f t="shared" ca="1" si="192"/>
        <v>0</v>
      </c>
      <c r="CN79" s="125">
        <f t="shared" ca="1" si="193"/>
        <v>0</v>
      </c>
      <c r="CO79" s="125">
        <f t="shared" ca="1" si="194"/>
        <v>0</v>
      </c>
      <c r="CP79" s="125">
        <f t="shared" ca="1" si="195"/>
        <v>0</v>
      </c>
      <c r="CQ79" s="125">
        <f t="shared" ca="1" si="196"/>
        <v>0</v>
      </c>
      <c r="CR79" s="125">
        <f t="shared" ca="1" si="197"/>
        <v>0</v>
      </c>
      <c r="CS79" s="125">
        <f t="shared" ca="1" si="198"/>
        <v>0</v>
      </c>
      <c r="CT79" s="125">
        <f t="shared" ca="1" si="199"/>
        <v>0</v>
      </c>
      <c r="CU79" s="125">
        <f t="shared" ca="1" si="200"/>
        <v>0</v>
      </c>
      <c r="CV79" s="125">
        <f t="shared" ca="1" si="201"/>
        <v>0</v>
      </c>
      <c r="CW79" s="125">
        <f t="shared" ca="1" si="202"/>
        <v>0</v>
      </c>
      <c r="CX79" s="125">
        <f t="shared" ca="1" si="203"/>
        <v>0</v>
      </c>
      <c r="CY79" s="125">
        <f t="shared" ca="1" si="204"/>
        <v>0</v>
      </c>
      <c r="CZ79" s="125">
        <f t="shared" ca="1" si="205"/>
        <v>0</v>
      </c>
      <c r="DA79" s="341">
        <f t="shared" ca="1" si="206"/>
        <v>0</v>
      </c>
      <c r="DB79" s="606">
        <f t="shared" ca="1" si="207"/>
        <v>0</v>
      </c>
      <c r="DC79" s="606"/>
      <c r="DD79" s="606">
        <f t="shared" ca="1" si="208"/>
        <v>0</v>
      </c>
      <c r="DE79" s="125">
        <f t="shared" ca="1" si="209"/>
        <v>0</v>
      </c>
      <c r="DF79" s="125">
        <f t="shared" ca="1" si="210"/>
        <v>0</v>
      </c>
      <c r="DG79" s="125">
        <f t="shared" ca="1" si="211"/>
        <v>0</v>
      </c>
      <c r="DH79" s="125">
        <f t="shared" ca="1" si="212"/>
        <v>0</v>
      </c>
      <c r="DI79" s="125">
        <f t="shared" ca="1" si="213"/>
        <v>0</v>
      </c>
      <c r="DJ79" s="125">
        <f t="shared" ca="1" si="214"/>
        <v>0</v>
      </c>
      <c r="DK79" s="125">
        <f t="shared" ca="1" si="215"/>
        <v>0</v>
      </c>
      <c r="DL79" s="125">
        <f t="shared" ca="1" si="216"/>
        <v>0</v>
      </c>
      <c r="DM79" s="125">
        <f t="shared" ca="1" si="217"/>
        <v>0</v>
      </c>
      <c r="DN79" s="340" t="str">
        <f t="shared" ca="1" si="218"/>
        <v xml:space="preserve">    </v>
      </c>
      <c r="DO79" s="340">
        <f t="shared" ca="1" si="219"/>
        <v>0</v>
      </c>
      <c r="DP79" s="340">
        <f t="shared" ca="1" si="220"/>
        <v>0</v>
      </c>
      <c r="DQ79" s="340">
        <f t="shared" ca="1" si="221"/>
        <v>0</v>
      </c>
      <c r="DR79" s="340">
        <f t="shared" ca="1" si="222"/>
        <v>0</v>
      </c>
      <c r="DS79" s="340">
        <f t="shared" ca="1" si="223"/>
        <v>0</v>
      </c>
    </row>
    <row r="80" spans="1:123">
      <c r="A80">
        <f t="shared" ca="1" si="114"/>
        <v>76</v>
      </c>
      <c r="B80">
        <f t="shared" ca="1" si="115"/>
        <v>0</v>
      </c>
      <c r="C80">
        <f t="shared" ca="1" si="116"/>
        <v>0</v>
      </c>
      <c r="D80">
        <f t="shared" ca="1" si="117"/>
        <v>0</v>
      </c>
      <c r="E80">
        <f t="shared" ca="1" si="118"/>
        <v>0</v>
      </c>
      <c r="F80">
        <f t="shared" ca="1" si="119"/>
        <v>0</v>
      </c>
      <c r="G80" s="123" t="str">
        <f t="shared" ca="1" si="113"/>
        <v>0.0.0</v>
      </c>
      <c r="H80" s="123" t="str">
        <f t="shared" ca="1" si="113"/>
        <v>0.0.0</v>
      </c>
      <c r="I80" s="123" t="str">
        <f t="shared" ca="1" si="113"/>
        <v>0.0.0</v>
      </c>
      <c r="J80" s="123" t="str">
        <f t="shared" ca="1" si="113"/>
        <v>0.0.0</v>
      </c>
      <c r="K80" s="123" t="str">
        <f t="shared" ca="1" si="113"/>
        <v>0.0.0</v>
      </c>
      <c r="L80" s="123" t="str">
        <f t="shared" ca="1" si="113"/>
        <v>0.0.0</v>
      </c>
      <c r="M80" s="123" t="str">
        <f t="shared" ca="1" si="113"/>
        <v>0.0.0</v>
      </c>
      <c r="N80" s="123" t="str">
        <f t="shared" ca="1" si="113"/>
        <v>0.0.0</v>
      </c>
      <c r="O80" s="123">
        <f t="shared" ca="1" si="120"/>
        <v>0</v>
      </c>
      <c r="P80" s="123">
        <f t="shared" ca="1" si="121"/>
        <v>0</v>
      </c>
      <c r="Q80" s="123">
        <f t="shared" ca="1" si="122"/>
        <v>0</v>
      </c>
      <c r="R80" s="123">
        <f t="shared" ca="1" si="122"/>
        <v>0</v>
      </c>
      <c r="S80" s="123">
        <f t="shared" ca="1" si="123"/>
        <v>0</v>
      </c>
      <c r="T80" s="123">
        <f t="shared" ca="1" si="124"/>
        <v>0</v>
      </c>
      <c r="U80" s="123">
        <f t="shared" ca="1" si="125"/>
        <v>0</v>
      </c>
      <c r="V80" s="123">
        <f t="shared" ca="1" si="126"/>
        <v>0</v>
      </c>
      <c r="W80" s="123">
        <f t="shared" ca="1" si="127"/>
        <v>0</v>
      </c>
      <c r="X80" s="123">
        <f t="shared" ca="1" si="128"/>
        <v>0</v>
      </c>
      <c r="Y80" s="123">
        <f t="shared" ca="1" si="129"/>
        <v>0</v>
      </c>
      <c r="Z80" s="123">
        <f t="shared" ca="1" si="130"/>
        <v>0</v>
      </c>
      <c r="AA80" s="123">
        <f t="shared" ca="1" si="131"/>
        <v>0</v>
      </c>
      <c r="AB80" s="123">
        <f t="shared" ca="1" si="132"/>
        <v>0</v>
      </c>
      <c r="AC80" s="123">
        <f t="shared" ca="1" si="133"/>
        <v>0</v>
      </c>
      <c r="AD80" s="123">
        <f t="shared" ca="1" si="134"/>
        <v>0</v>
      </c>
      <c r="AE80" s="123">
        <f t="shared" ca="1" si="135"/>
        <v>0</v>
      </c>
      <c r="AF80" s="123">
        <f t="shared" ca="1" si="136"/>
        <v>0</v>
      </c>
      <c r="AG80" s="123">
        <f t="shared" ca="1" si="137"/>
        <v>0</v>
      </c>
      <c r="AH80" s="123">
        <f t="shared" ca="1" si="138"/>
        <v>0</v>
      </c>
      <c r="AI80" s="123">
        <f t="shared" ca="1" si="139"/>
        <v>0</v>
      </c>
      <c r="AJ80" s="123">
        <f t="shared" ca="1" si="140"/>
        <v>0</v>
      </c>
      <c r="AK80" s="123">
        <f t="shared" ca="1" si="141"/>
        <v>0</v>
      </c>
      <c r="AL80" s="123">
        <f t="shared" ca="1" si="142"/>
        <v>0</v>
      </c>
      <c r="AM80" s="123">
        <f t="shared" ca="1" si="143"/>
        <v>0</v>
      </c>
      <c r="AN80" s="123">
        <f t="shared" ca="1" si="144"/>
        <v>0</v>
      </c>
      <c r="AO80" s="123">
        <f t="shared" ca="1" si="145"/>
        <v>0</v>
      </c>
      <c r="AP80" s="123">
        <f t="shared" ca="1" si="146"/>
        <v>0</v>
      </c>
      <c r="AQ80" s="123">
        <f t="shared" ca="1" si="147"/>
        <v>0</v>
      </c>
      <c r="AR80" s="123">
        <f t="shared" ca="1" si="148"/>
        <v>0</v>
      </c>
      <c r="AS80" s="123">
        <f t="shared" ca="1" si="149"/>
        <v>0</v>
      </c>
      <c r="AT80" s="123">
        <f t="shared" ca="1" si="150"/>
        <v>0</v>
      </c>
      <c r="AU80" s="123">
        <f t="shared" ca="1" si="151"/>
        <v>0</v>
      </c>
      <c r="AV80" s="123">
        <f t="shared" ca="1" si="152"/>
        <v>0</v>
      </c>
      <c r="AW80" s="123">
        <f t="shared" ca="1" si="153"/>
        <v>0</v>
      </c>
      <c r="AX80" s="123">
        <f t="shared" ca="1" si="154"/>
        <v>0</v>
      </c>
      <c r="AY80" s="123">
        <f t="shared" ca="1" si="155"/>
        <v>0</v>
      </c>
      <c r="AZ80" s="123">
        <f t="shared" ca="1" si="156"/>
        <v>0</v>
      </c>
      <c r="BA80" s="123">
        <f t="shared" ca="1" si="157"/>
        <v>0</v>
      </c>
      <c r="BB80" s="123">
        <f t="shared" ca="1" si="158"/>
        <v>0</v>
      </c>
      <c r="BC80" s="123">
        <f t="shared" ca="1" si="159"/>
        <v>0</v>
      </c>
      <c r="BD80" s="123">
        <f t="shared" ca="1" si="160"/>
        <v>0</v>
      </c>
      <c r="BE80" s="123">
        <f t="shared" ca="1" si="161"/>
        <v>0</v>
      </c>
      <c r="BF80" s="123">
        <f t="shared" ca="1" si="162"/>
        <v>0</v>
      </c>
      <c r="BG80" s="123">
        <f t="shared" ca="1" si="163"/>
        <v>0</v>
      </c>
      <c r="BH80" s="123">
        <f t="shared" ca="1" si="164"/>
        <v>0</v>
      </c>
      <c r="BI80" s="123">
        <f t="shared" ca="1" si="165"/>
        <v>0</v>
      </c>
      <c r="BJ80" s="123">
        <f t="shared" ca="1" si="166"/>
        <v>0</v>
      </c>
      <c r="BK80" s="123">
        <f t="shared" ca="1" si="167"/>
        <v>0</v>
      </c>
      <c r="BL80" s="123">
        <f t="shared" ca="1" si="168"/>
        <v>0</v>
      </c>
      <c r="BM80" s="123">
        <f t="shared" ca="1" si="169"/>
        <v>0</v>
      </c>
      <c r="BN80" s="123">
        <f t="shared" ca="1" si="170"/>
        <v>0.65</v>
      </c>
      <c r="BO80" s="123">
        <f t="shared" ca="1" si="171"/>
        <v>0</v>
      </c>
      <c r="BP80" s="340">
        <f t="shared" ca="1" si="172"/>
        <v>0</v>
      </c>
      <c r="BQ80" s="123">
        <f t="shared" ca="1" si="173"/>
        <v>0</v>
      </c>
      <c r="BR80" s="123">
        <f t="shared" ca="1" si="174"/>
        <v>0</v>
      </c>
      <c r="BS80" s="123">
        <f t="shared" ca="1" si="175"/>
        <v>0</v>
      </c>
      <c r="BT80" s="123">
        <f t="shared" ca="1" si="176"/>
        <v>0</v>
      </c>
      <c r="BU80" s="123">
        <f t="shared" ca="1" si="177"/>
        <v>0</v>
      </c>
      <c r="BV80" s="123"/>
      <c r="BW80" s="123">
        <f t="shared" ca="1" si="178"/>
        <v>0</v>
      </c>
      <c r="BX80" s="123"/>
      <c r="BY80" s="123">
        <f t="shared" ca="1" si="179"/>
        <v>0</v>
      </c>
      <c r="BZ80" s="123"/>
      <c r="CA80" s="123">
        <f t="shared" ca="1" si="180"/>
        <v>0</v>
      </c>
      <c r="CB80" s="528">
        <f t="shared" ca="1" si="181"/>
        <v>0</v>
      </c>
      <c r="CC80" s="123">
        <f t="shared" ca="1" si="182"/>
        <v>0</v>
      </c>
      <c r="CD80" s="125">
        <f t="shared" ca="1" si="183"/>
        <v>0</v>
      </c>
      <c r="CE80" s="125">
        <f t="shared" ca="1" si="184"/>
        <v>0</v>
      </c>
      <c r="CF80" s="125">
        <f t="shared" ca="1" si="185"/>
        <v>0</v>
      </c>
      <c r="CG80" s="125">
        <f t="shared" ca="1" si="186"/>
        <v>0</v>
      </c>
      <c r="CH80" s="125">
        <f t="shared" ca="1" si="187"/>
        <v>0</v>
      </c>
      <c r="CI80" s="125">
        <f t="shared" ca="1" si="188"/>
        <v>0</v>
      </c>
      <c r="CJ80" s="125">
        <f t="shared" ca="1" si="189"/>
        <v>0</v>
      </c>
      <c r="CK80" s="125">
        <f t="shared" ca="1" si="190"/>
        <v>0</v>
      </c>
      <c r="CL80" s="125">
        <f t="shared" ca="1" si="191"/>
        <v>0</v>
      </c>
      <c r="CM80" s="125">
        <f t="shared" ca="1" si="192"/>
        <v>0</v>
      </c>
      <c r="CN80" s="125">
        <f t="shared" ca="1" si="193"/>
        <v>0</v>
      </c>
      <c r="CO80" s="125">
        <f t="shared" ca="1" si="194"/>
        <v>0</v>
      </c>
      <c r="CP80" s="125">
        <f t="shared" ca="1" si="195"/>
        <v>0</v>
      </c>
      <c r="CQ80" s="125">
        <f t="shared" ca="1" si="196"/>
        <v>0</v>
      </c>
      <c r="CR80" s="125">
        <f t="shared" ca="1" si="197"/>
        <v>0</v>
      </c>
      <c r="CS80" s="125">
        <f t="shared" ca="1" si="198"/>
        <v>0</v>
      </c>
      <c r="CT80" s="125">
        <f t="shared" ca="1" si="199"/>
        <v>0</v>
      </c>
      <c r="CU80" s="125">
        <f t="shared" ca="1" si="200"/>
        <v>0</v>
      </c>
      <c r="CV80" s="125">
        <f t="shared" ca="1" si="201"/>
        <v>0</v>
      </c>
      <c r="CW80" s="125">
        <f t="shared" ca="1" si="202"/>
        <v>0</v>
      </c>
      <c r="CX80" s="125">
        <f t="shared" ca="1" si="203"/>
        <v>0</v>
      </c>
      <c r="CY80" s="125">
        <f t="shared" ca="1" si="204"/>
        <v>0</v>
      </c>
      <c r="CZ80" s="125">
        <f t="shared" ca="1" si="205"/>
        <v>0</v>
      </c>
      <c r="DA80" s="341">
        <f t="shared" ca="1" si="206"/>
        <v>0</v>
      </c>
      <c r="DB80" s="606">
        <f t="shared" ca="1" si="207"/>
        <v>0</v>
      </c>
      <c r="DC80" s="606"/>
      <c r="DD80" s="606">
        <f t="shared" ca="1" si="208"/>
        <v>0</v>
      </c>
      <c r="DE80" s="125">
        <f t="shared" ca="1" si="209"/>
        <v>0</v>
      </c>
      <c r="DF80" s="125">
        <f t="shared" ca="1" si="210"/>
        <v>0</v>
      </c>
      <c r="DG80" s="125">
        <f t="shared" ca="1" si="211"/>
        <v>0</v>
      </c>
      <c r="DH80" s="125">
        <f t="shared" ca="1" si="212"/>
        <v>0</v>
      </c>
      <c r="DI80" s="125">
        <f t="shared" ca="1" si="213"/>
        <v>0</v>
      </c>
      <c r="DJ80" s="125">
        <f t="shared" ca="1" si="214"/>
        <v>0</v>
      </c>
      <c r="DK80" s="125">
        <f t="shared" ca="1" si="215"/>
        <v>0</v>
      </c>
      <c r="DL80" s="125">
        <f t="shared" ca="1" si="216"/>
        <v>0</v>
      </c>
      <c r="DM80" s="125">
        <f t="shared" ca="1" si="217"/>
        <v>0</v>
      </c>
      <c r="DN80" s="340" t="str">
        <f t="shared" ca="1" si="218"/>
        <v xml:space="preserve">    </v>
      </c>
      <c r="DO80" s="340">
        <f t="shared" ca="1" si="219"/>
        <v>0</v>
      </c>
      <c r="DP80" s="340">
        <f t="shared" ca="1" si="220"/>
        <v>0</v>
      </c>
      <c r="DQ80" s="340">
        <f t="shared" ca="1" si="221"/>
        <v>0</v>
      </c>
      <c r="DR80" s="340">
        <f t="shared" ca="1" si="222"/>
        <v>0</v>
      </c>
      <c r="DS80" s="340">
        <f t="shared" ca="1" si="223"/>
        <v>0</v>
      </c>
    </row>
    <row r="81" spans="1:123">
      <c r="A81">
        <f t="shared" ca="1" si="114"/>
        <v>77</v>
      </c>
      <c r="B81" t="str">
        <f t="shared" ca="1" si="115"/>
        <v>Водій</v>
      </c>
      <c r="C81" t="str">
        <f t="shared" ca="1" si="116"/>
        <v>м-с</v>
      </c>
      <c r="D81" t="str">
        <f t="shared" ca="1" si="117"/>
        <v>Скалянський К.Ю.</v>
      </c>
      <c r="E81">
        <f t="shared" ca="1" si="118"/>
        <v>0</v>
      </c>
      <c r="F81">
        <f t="shared" ca="1" si="119"/>
        <v>0</v>
      </c>
      <c r="G81" s="123" t="str">
        <f t="shared" ca="1" si="113"/>
        <v>0.5.5</v>
      </c>
      <c r="H81" s="123" t="str">
        <f t="shared" ca="1" si="113"/>
        <v>0.5.5</v>
      </c>
      <c r="I81" s="123" t="str">
        <f t="shared" ca="1" si="113"/>
        <v>0.5.5</v>
      </c>
      <c r="J81" s="123" t="str">
        <f t="shared" ca="1" si="113"/>
        <v>0.5.5</v>
      </c>
      <c r="K81" s="123" t="str">
        <f t="shared" ca="1" si="113"/>
        <v>0.5.5</v>
      </c>
      <c r="L81" s="123" t="str">
        <f t="shared" ca="1" si="113"/>
        <v>0.5.5</v>
      </c>
      <c r="M81" s="123" t="str">
        <f t="shared" ca="1" si="113"/>
        <v>0.5.5</v>
      </c>
      <c r="N81" s="123" t="str">
        <f t="shared" ref="H81:N118" ca="1" si="224">INDIRECT("Відомість!g"&amp;ROW())</f>
        <v>0.5.5</v>
      </c>
      <c r="O81" s="123">
        <f t="shared" ca="1" si="120"/>
        <v>5</v>
      </c>
      <c r="P81" s="123">
        <f t="shared" ca="1" si="121"/>
        <v>44434</v>
      </c>
      <c r="Q81" s="123">
        <f t="shared" ca="1" si="122"/>
        <v>0</v>
      </c>
      <c r="R81" s="123">
        <f t="shared" ca="1" si="122"/>
        <v>0</v>
      </c>
      <c r="S81" s="123">
        <f t="shared" ca="1" si="123"/>
        <v>0</v>
      </c>
      <c r="T81" s="123">
        <f t="shared" ca="1" si="124"/>
        <v>0</v>
      </c>
      <c r="U81" s="123">
        <f t="shared" ca="1" si="125"/>
        <v>0</v>
      </c>
      <c r="V81" s="123">
        <f t="shared" ca="1" si="126"/>
        <v>0</v>
      </c>
      <c r="W81" s="123">
        <f t="shared" ca="1" si="127"/>
        <v>0</v>
      </c>
      <c r="X81" s="123">
        <f t="shared" ca="1" si="128"/>
        <v>0</v>
      </c>
      <c r="Y81" s="123">
        <f t="shared" ca="1" si="129"/>
        <v>0</v>
      </c>
      <c r="Z81" s="123">
        <f t="shared" ca="1" si="130"/>
        <v>0</v>
      </c>
      <c r="AA81" s="123">
        <f t="shared" ca="1" si="131"/>
        <v>0</v>
      </c>
      <c r="AB81" s="123">
        <f t="shared" ca="1" si="132"/>
        <v>0</v>
      </c>
      <c r="AC81" s="123">
        <f t="shared" ca="1" si="133"/>
        <v>0</v>
      </c>
      <c r="AD81" s="123">
        <f t="shared" ca="1" si="134"/>
        <v>0</v>
      </c>
      <c r="AE81" s="123">
        <f t="shared" ca="1" si="135"/>
        <v>0</v>
      </c>
      <c r="AF81" s="123">
        <f t="shared" ca="1" si="136"/>
        <v>0</v>
      </c>
      <c r="AG81" s="123">
        <f t="shared" ca="1" si="137"/>
        <v>0</v>
      </c>
      <c r="AH81" s="123">
        <f t="shared" ca="1" si="138"/>
        <v>0</v>
      </c>
      <c r="AI81" s="123">
        <f t="shared" ca="1" si="139"/>
        <v>0</v>
      </c>
      <c r="AJ81" s="123">
        <f t="shared" ca="1" si="140"/>
        <v>0</v>
      </c>
      <c r="AK81" s="123">
        <f t="shared" ca="1" si="141"/>
        <v>0</v>
      </c>
      <c r="AL81" s="123">
        <f t="shared" ca="1" si="142"/>
        <v>0</v>
      </c>
      <c r="AM81" s="123">
        <f t="shared" ca="1" si="143"/>
        <v>0</v>
      </c>
      <c r="AN81" s="123">
        <f t="shared" ca="1" si="144"/>
        <v>0</v>
      </c>
      <c r="AO81" s="123">
        <f t="shared" ca="1" si="145"/>
        <v>0</v>
      </c>
      <c r="AP81" s="123">
        <f t="shared" ca="1" si="146"/>
        <v>0</v>
      </c>
      <c r="AQ81" s="123">
        <f t="shared" ca="1" si="147"/>
        <v>0</v>
      </c>
      <c r="AR81" s="123">
        <f t="shared" ca="1" si="148"/>
        <v>0</v>
      </c>
      <c r="AS81" s="123">
        <f t="shared" ca="1" si="149"/>
        <v>0</v>
      </c>
      <c r="AT81" s="123">
        <f t="shared" ca="1" si="150"/>
        <v>0</v>
      </c>
      <c r="AU81" s="123">
        <f t="shared" ca="1" si="151"/>
        <v>0</v>
      </c>
      <c r="AV81" s="123">
        <f t="shared" ca="1" si="152"/>
        <v>0</v>
      </c>
      <c r="AW81" s="123">
        <f t="shared" ca="1" si="153"/>
        <v>0</v>
      </c>
      <c r="AX81" s="123">
        <f t="shared" ca="1" si="154"/>
        <v>0</v>
      </c>
      <c r="AY81" s="123">
        <f t="shared" ca="1" si="155"/>
        <v>0</v>
      </c>
      <c r="AZ81" s="123">
        <f t="shared" ca="1" si="156"/>
        <v>0</v>
      </c>
      <c r="BA81" s="123">
        <f t="shared" ca="1" si="157"/>
        <v>0</v>
      </c>
      <c r="BB81" s="123">
        <f t="shared" ca="1" si="158"/>
        <v>0</v>
      </c>
      <c r="BC81" s="123">
        <f t="shared" ca="1" si="159"/>
        <v>0</v>
      </c>
      <c r="BD81" s="123">
        <f t="shared" ca="1" si="160"/>
        <v>0</v>
      </c>
      <c r="BE81" s="123">
        <f t="shared" ca="1" si="161"/>
        <v>0</v>
      </c>
      <c r="BF81" s="123">
        <f t="shared" ca="1" si="162"/>
        <v>0</v>
      </c>
      <c r="BG81" s="123">
        <f t="shared" ca="1" si="163"/>
        <v>0</v>
      </c>
      <c r="BH81" s="123">
        <f t="shared" ca="1" si="164"/>
        <v>0</v>
      </c>
      <c r="BI81" s="123">
        <f t="shared" ca="1" si="165"/>
        <v>0</v>
      </c>
      <c r="BJ81" s="123">
        <f t="shared" ca="1" si="166"/>
        <v>0</v>
      </c>
      <c r="BK81" s="123">
        <f t="shared" ca="1" si="167"/>
        <v>0</v>
      </c>
      <c r="BL81" s="123">
        <f t="shared" ca="1" si="168"/>
        <v>0</v>
      </c>
      <c r="BM81" s="123">
        <f t="shared" ca="1" si="169"/>
        <v>0</v>
      </c>
      <c r="BN81" s="123">
        <f t="shared" ca="1" si="170"/>
        <v>0.65</v>
      </c>
      <c r="BO81" s="123">
        <f t="shared" ca="1" si="171"/>
        <v>28</v>
      </c>
      <c r="BP81" s="340">
        <f t="shared" ca="1" si="172"/>
        <v>0</v>
      </c>
      <c r="BQ81" s="123">
        <f t="shared" ca="1" si="173"/>
        <v>0</v>
      </c>
      <c r="BR81" s="123">
        <f t="shared" ca="1" si="174"/>
        <v>0</v>
      </c>
      <c r="BS81" s="123">
        <f t="shared" ca="1" si="175"/>
        <v>0</v>
      </c>
      <c r="BT81" s="123">
        <f t="shared" ca="1" si="176"/>
        <v>0</v>
      </c>
      <c r="BU81" s="123">
        <f t="shared" ca="1" si="177"/>
        <v>0</v>
      </c>
      <c r="BV81" s="123"/>
      <c r="BW81" s="123">
        <f t="shared" ca="1" si="178"/>
        <v>0</v>
      </c>
      <c r="BX81" s="123"/>
      <c r="BY81" s="123">
        <f t="shared" ca="1" si="179"/>
        <v>0</v>
      </c>
      <c r="BZ81" s="123"/>
      <c r="CA81" s="123">
        <f t="shared" ca="1" si="180"/>
        <v>0</v>
      </c>
      <c r="CB81" s="528">
        <f t="shared" ca="1" si="181"/>
        <v>0</v>
      </c>
      <c r="CC81" s="123">
        <f t="shared" ca="1" si="182"/>
        <v>0</v>
      </c>
      <c r="CD81" s="125">
        <f t="shared" ca="1" si="183"/>
        <v>0</v>
      </c>
      <c r="CE81" s="125">
        <f t="shared" ca="1" si="184"/>
        <v>530</v>
      </c>
      <c r="CF81" s="125">
        <f t="shared" ca="1" si="185"/>
        <v>2820</v>
      </c>
      <c r="CG81" s="125">
        <f t="shared" ca="1" si="186"/>
        <v>0</v>
      </c>
      <c r="CH81" s="125">
        <f t="shared" ca="1" si="187"/>
        <v>0</v>
      </c>
      <c r="CI81" s="125">
        <f t="shared" ca="1" si="188"/>
        <v>0</v>
      </c>
      <c r="CJ81" s="125">
        <f t="shared" ca="1" si="189"/>
        <v>0</v>
      </c>
      <c r="CK81" s="125">
        <f t="shared" ca="1" si="190"/>
        <v>0</v>
      </c>
      <c r="CL81" s="125">
        <f t="shared" ca="1" si="191"/>
        <v>2177.5</v>
      </c>
      <c r="CM81" s="125">
        <f t="shared" ca="1" si="192"/>
        <v>8657.4</v>
      </c>
      <c r="CN81" s="125">
        <f t="shared" ca="1" si="193"/>
        <v>14184.9</v>
      </c>
      <c r="CO81" s="125">
        <f t="shared" ca="1" si="194"/>
        <v>0</v>
      </c>
      <c r="CP81" s="125">
        <f t="shared" ca="1" si="195"/>
        <v>0</v>
      </c>
      <c r="CQ81" s="125">
        <f t="shared" ca="1" si="196"/>
        <v>0</v>
      </c>
      <c r="CR81" s="125">
        <f t="shared" ca="1" si="197"/>
        <v>0</v>
      </c>
      <c r="CS81" s="125">
        <f t="shared" ca="1" si="198"/>
        <v>0</v>
      </c>
      <c r="CT81" s="125">
        <f t="shared" ca="1" si="199"/>
        <v>0</v>
      </c>
      <c r="CU81" s="125">
        <f t="shared" ca="1" si="200"/>
        <v>0</v>
      </c>
      <c r="CV81" s="125">
        <f t="shared" ca="1" si="201"/>
        <v>0</v>
      </c>
      <c r="CW81" s="125">
        <f t="shared" ca="1" si="202"/>
        <v>0</v>
      </c>
      <c r="CX81" s="125">
        <f t="shared" ca="1" si="203"/>
        <v>0</v>
      </c>
      <c r="CY81" s="125">
        <f t="shared" ca="1" si="204"/>
        <v>0</v>
      </c>
      <c r="CZ81" s="125">
        <f t="shared" ca="1" si="205"/>
        <v>672.35</v>
      </c>
      <c r="DA81" s="341">
        <f t="shared" ca="1" si="206"/>
        <v>14857.25</v>
      </c>
      <c r="DB81" s="606">
        <f t="shared" ca="1" si="207"/>
        <v>2674.31</v>
      </c>
      <c r="DC81" s="606"/>
      <c r="DD81" s="606">
        <f t="shared" ca="1" si="208"/>
        <v>183.06</v>
      </c>
      <c r="DE81" s="125">
        <f t="shared" ca="1" si="209"/>
        <v>0</v>
      </c>
      <c r="DF81" s="125">
        <f t="shared" ca="1" si="210"/>
        <v>0</v>
      </c>
      <c r="DG81" s="125">
        <f t="shared" ca="1" si="211"/>
        <v>0</v>
      </c>
      <c r="DH81" s="125">
        <f t="shared" ca="1" si="212"/>
        <v>2857.37</v>
      </c>
      <c r="DI81" s="125">
        <f t="shared" ca="1" si="213"/>
        <v>3120.68</v>
      </c>
      <c r="DJ81" s="125">
        <f t="shared" ca="1" si="214"/>
        <v>2674.31</v>
      </c>
      <c r="DK81" s="125">
        <f t="shared" ca="1" si="215"/>
        <v>14674.19</v>
      </c>
      <c r="DL81" s="125">
        <f t="shared" ca="1" si="216"/>
        <v>0</v>
      </c>
      <c r="DM81" s="125">
        <f t="shared" ca="1" si="217"/>
        <v>0</v>
      </c>
      <c r="DN81" s="340" t="str">
        <f t="shared" ca="1" si="218"/>
        <v xml:space="preserve">30 від 01.03   </v>
      </c>
      <c r="DO81" s="340" t="str">
        <f t="shared" ca="1" si="219"/>
        <v>Скалянський К.Ю.</v>
      </c>
      <c r="DP81" s="340" t="str">
        <f t="shared" ca="1" si="220"/>
        <v>Скалянський</v>
      </c>
      <c r="DQ81" s="340" t="str">
        <f t="shared" ca="1" si="221"/>
        <v>Костянтин</v>
      </c>
      <c r="DR81" s="340" t="str">
        <f t="shared" ca="1" si="222"/>
        <v>Юрійович</v>
      </c>
      <c r="DS81" s="340">
        <f t="shared" ca="1" si="223"/>
        <v>3246300417</v>
      </c>
    </row>
    <row r="82" spans="1:123">
      <c r="A82">
        <f t="shared" ca="1" si="114"/>
        <v>78</v>
      </c>
      <c r="B82" t="str">
        <f t="shared" ca="1" si="115"/>
        <v>Водій</v>
      </c>
      <c r="C82" t="str">
        <f t="shared" ca="1" si="116"/>
        <v>ст. м-с</v>
      </c>
      <c r="D82" t="str">
        <f t="shared" ca="1" si="117"/>
        <v>Суліма Д.О.</v>
      </c>
      <c r="E82">
        <f t="shared" ca="1" si="118"/>
        <v>0</v>
      </c>
      <c r="F82">
        <f t="shared" ca="1" si="119"/>
        <v>0</v>
      </c>
      <c r="G82" s="123" t="str">
        <f t="shared" ref="G82:G145" ca="1" si="225">INDIRECT("Відомість!g"&amp;ROW())</f>
        <v>1.8.9</v>
      </c>
      <c r="H82" s="123" t="str">
        <f t="shared" ca="1" si="224"/>
        <v>1.8.9</v>
      </c>
      <c r="I82" s="123" t="str">
        <f t="shared" ca="1" si="224"/>
        <v>1.8.9</v>
      </c>
      <c r="J82" s="123" t="str">
        <f t="shared" ca="1" si="224"/>
        <v>1.8.9</v>
      </c>
      <c r="K82" s="123" t="str">
        <f t="shared" ca="1" si="224"/>
        <v>1.8.9</v>
      </c>
      <c r="L82" s="123" t="str">
        <f t="shared" ca="1" si="224"/>
        <v>1.8.9</v>
      </c>
      <c r="M82" s="123" t="str">
        <f t="shared" ca="1" si="224"/>
        <v>1.8.9</v>
      </c>
      <c r="N82" s="123" t="str">
        <f t="shared" ca="1" si="224"/>
        <v>1.8.9</v>
      </c>
      <c r="O82" s="123">
        <f t="shared" ca="1" si="120"/>
        <v>5</v>
      </c>
      <c r="P82" s="123">
        <f t="shared" ca="1" si="121"/>
        <v>43973</v>
      </c>
      <c r="Q82" s="123">
        <f t="shared" ca="1" si="122"/>
        <v>0</v>
      </c>
      <c r="R82" s="123">
        <f t="shared" ca="1" si="122"/>
        <v>0</v>
      </c>
      <c r="S82" s="123">
        <f t="shared" ca="1" si="123"/>
        <v>0</v>
      </c>
      <c r="T82" s="123">
        <f t="shared" ca="1" si="124"/>
        <v>0</v>
      </c>
      <c r="U82" s="123">
        <f t="shared" ca="1" si="125"/>
        <v>0</v>
      </c>
      <c r="V82" s="123">
        <f t="shared" ca="1" si="126"/>
        <v>0</v>
      </c>
      <c r="W82" s="123">
        <f t="shared" ca="1" si="127"/>
        <v>0</v>
      </c>
      <c r="X82" s="123">
        <f t="shared" ca="1" si="128"/>
        <v>0</v>
      </c>
      <c r="Y82" s="123">
        <f t="shared" ca="1" si="129"/>
        <v>0</v>
      </c>
      <c r="Z82" s="123">
        <f t="shared" ca="1" si="130"/>
        <v>0</v>
      </c>
      <c r="AA82" s="123">
        <f t="shared" ca="1" si="131"/>
        <v>0</v>
      </c>
      <c r="AB82" s="123">
        <f t="shared" ca="1" si="132"/>
        <v>0</v>
      </c>
      <c r="AC82" s="123">
        <f t="shared" ca="1" si="133"/>
        <v>0</v>
      </c>
      <c r="AD82" s="123">
        <f t="shared" ca="1" si="134"/>
        <v>0</v>
      </c>
      <c r="AE82" s="123">
        <f t="shared" ca="1" si="135"/>
        <v>0</v>
      </c>
      <c r="AF82" s="123">
        <f t="shared" ca="1" si="136"/>
        <v>0</v>
      </c>
      <c r="AG82" s="123">
        <f t="shared" ca="1" si="137"/>
        <v>0</v>
      </c>
      <c r="AH82" s="123">
        <f t="shared" ca="1" si="138"/>
        <v>0</v>
      </c>
      <c r="AI82" s="123">
        <f t="shared" ca="1" si="139"/>
        <v>0</v>
      </c>
      <c r="AJ82" s="123">
        <f t="shared" ca="1" si="140"/>
        <v>0</v>
      </c>
      <c r="AK82" s="123">
        <f t="shared" ca="1" si="141"/>
        <v>0</v>
      </c>
      <c r="AL82" s="123">
        <f t="shared" ca="1" si="142"/>
        <v>0</v>
      </c>
      <c r="AM82" s="123">
        <f t="shared" ca="1" si="143"/>
        <v>0</v>
      </c>
      <c r="AN82" s="123">
        <f t="shared" ca="1" si="144"/>
        <v>0</v>
      </c>
      <c r="AO82" s="123">
        <f t="shared" ca="1" si="145"/>
        <v>0</v>
      </c>
      <c r="AP82" s="123">
        <f t="shared" ca="1" si="146"/>
        <v>0</v>
      </c>
      <c r="AQ82" s="123">
        <f t="shared" ca="1" si="147"/>
        <v>0</v>
      </c>
      <c r="AR82" s="123">
        <f t="shared" ca="1" si="148"/>
        <v>0</v>
      </c>
      <c r="AS82" s="123">
        <f t="shared" ca="1" si="149"/>
        <v>0</v>
      </c>
      <c r="AT82" s="123">
        <f t="shared" ca="1" si="150"/>
        <v>0</v>
      </c>
      <c r="AU82" s="123">
        <f t="shared" ca="1" si="151"/>
        <v>0</v>
      </c>
      <c r="AV82" s="123">
        <f t="shared" ca="1" si="152"/>
        <v>0</v>
      </c>
      <c r="AW82" s="123">
        <f t="shared" ca="1" si="153"/>
        <v>0</v>
      </c>
      <c r="AX82" s="123">
        <f t="shared" ca="1" si="154"/>
        <v>0</v>
      </c>
      <c r="AY82" s="123">
        <f t="shared" ca="1" si="155"/>
        <v>0</v>
      </c>
      <c r="AZ82" s="123">
        <f t="shared" ca="1" si="156"/>
        <v>0</v>
      </c>
      <c r="BA82" s="123">
        <f t="shared" ca="1" si="157"/>
        <v>0</v>
      </c>
      <c r="BB82" s="123">
        <f t="shared" ca="1" si="158"/>
        <v>0</v>
      </c>
      <c r="BC82" s="123">
        <f t="shared" ca="1" si="159"/>
        <v>0</v>
      </c>
      <c r="BD82" s="123">
        <f t="shared" ca="1" si="160"/>
        <v>0</v>
      </c>
      <c r="BE82" s="123">
        <f t="shared" ca="1" si="161"/>
        <v>0</v>
      </c>
      <c r="BF82" s="123">
        <f t="shared" ca="1" si="162"/>
        <v>0</v>
      </c>
      <c r="BG82" s="123">
        <f t="shared" ca="1" si="163"/>
        <v>0</v>
      </c>
      <c r="BH82" s="123">
        <f t="shared" ca="1" si="164"/>
        <v>0</v>
      </c>
      <c r="BI82" s="123">
        <f t="shared" ca="1" si="165"/>
        <v>0</v>
      </c>
      <c r="BJ82" s="123">
        <f t="shared" ca="1" si="166"/>
        <v>0</v>
      </c>
      <c r="BK82" s="123">
        <f t="shared" ca="1" si="167"/>
        <v>0</v>
      </c>
      <c r="BL82" s="123">
        <f t="shared" ca="1" si="168"/>
        <v>0</v>
      </c>
      <c r="BM82" s="123">
        <f t="shared" ca="1" si="169"/>
        <v>0</v>
      </c>
      <c r="BN82" s="123">
        <f t="shared" ca="1" si="170"/>
        <v>0.65</v>
      </c>
      <c r="BO82" s="123">
        <f t="shared" ca="1" si="171"/>
        <v>28</v>
      </c>
      <c r="BP82" s="340">
        <f t="shared" ca="1" si="172"/>
        <v>0</v>
      </c>
      <c r="BQ82" s="123">
        <f t="shared" ca="1" si="173"/>
        <v>0</v>
      </c>
      <c r="BR82" s="123">
        <f t="shared" ca="1" si="174"/>
        <v>0</v>
      </c>
      <c r="BS82" s="123">
        <f t="shared" ca="1" si="175"/>
        <v>0</v>
      </c>
      <c r="BT82" s="123">
        <f t="shared" ca="1" si="176"/>
        <v>0</v>
      </c>
      <c r="BU82" s="123">
        <f t="shared" ca="1" si="177"/>
        <v>0</v>
      </c>
      <c r="BV82" s="123"/>
      <c r="BW82" s="123">
        <f t="shared" ca="1" si="178"/>
        <v>0</v>
      </c>
      <c r="BX82" s="123"/>
      <c r="BY82" s="123">
        <f t="shared" ca="1" si="179"/>
        <v>0</v>
      </c>
      <c r="BZ82" s="123"/>
      <c r="CA82" s="123">
        <f t="shared" ca="1" si="180"/>
        <v>0</v>
      </c>
      <c r="CB82" s="528">
        <f t="shared" ca="1" si="181"/>
        <v>0</v>
      </c>
      <c r="CC82" s="123">
        <f t="shared" ca="1" si="182"/>
        <v>0</v>
      </c>
      <c r="CD82" s="125">
        <f t="shared" ca="1" si="183"/>
        <v>0</v>
      </c>
      <c r="CE82" s="125">
        <f t="shared" ca="1" si="184"/>
        <v>600</v>
      </c>
      <c r="CF82" s="125">
        <f t="shared" ca="1" si="185"/>
        <v>2820</v>
      </c>
      <c r="CG82" s="125">
        <f t="shared" ca="1" si="186"/>
        <v>855</v>
      </c>
      <c r="CH82" s="125">
        <f t="shared" ca="1" si="187"/>
        <v>0</v>
      </c>
      <c r="CI82" s="125">
        <f t="shared" ca="1" si="188"/>
        <v>0</v>
      </c>
      <c r="CJ82" s="125">
        <f t="shared" ca="1" si="189"/>
        <v>0</v>
      </c>
      <c r="CK82" s="125">
        <f t="shared" ca="1" si="190"/>
        <v>0</v>
      </c>
      <c r="CL82" s="125">
        <f t="shared" ca="1" si="191"/>
        <v>2778.75</v>
      </c>
      <c r="CM82" s="125">
        <f t="shared" ca="1" si="192"/>
        <v>8657.4</v>
      </c>
      <c r="CN82" s="125">
        <f t="shared" ca="1" si="193"/>
        <v>15711.15</v>
      </c>
      <c r="CO82" s="125">
        <f t="shared" ca="1" si="194"/>
        <v>0</v>
      </c>
      <c r="CP82" s="125">
        <f t="shared" ca="1" si="195"/>
        <v>0</v>
      </c>
      <c r="CQ82" s="125">
        <f t="shared" ca="1" si="196"/>
        <v>0</v>
      </c>
      <c r="CR82" s="125">
        <f t="shared" ca="1" si="197"/>
        <v>0</v>
      </c>
      <c r="CS82" s="125">
        <f t="shared" ca="1" si="198"/>
        <v>0</v>
      </c>
      <c r="CT82" s="125">
        <f t="shared" ca="1" si="199"/>
        <v>0</v>
      </c>
      <c r="CU82" s="125">
        <f t="shared" ca="1" si="200"/>
        <v>0</v>
      </c>
      <c r="CV82" s="125">
        <f t="shared" ca="1" si="201"/>
        <v>0</v>
      </c>
      <c r="CW82" s="125">
        <f t="shared" ca="1" si="202"/>
        <v>0</v>
      </c>
      <c r="CX82" s="125">
        <f t="shared" ca="1" si="203"/>
        <v>0</v>
      </c>
      <c r="CY82" s="125">
        <f t="shared" ca="1" si="204"/>
        <v>0</v>
      </c>
      <c r="CZ82" s="125">
        <f t="shared" ca="1" si="205"/>
        <v>672.35</v>
      </c>
      <c r="DA82" s="341">
        <f t="shared" ca="1" si="206"/>
        <v>16383.5</v>
      </c>
      <c r="DB82" s="606">
        <f t="shared" ca="1" si="207"/>
        <v>2949.03</v>
      </c>
      <c r="DC82" s="606"/>
      <c r="DD82" s="606">
        <f t="shared" ca="1" si="208"/>
        <v>201.87</v>
      </c>
      <c r="DE82" s="125">
        <f t="shared" ca="1" si="209"/>
        <v>0</v>
      </c>
      <c r="DF82" s="125">
        <f t="shared" ca="1" si="210"/>
        <v>0</v>
      </c>
      <c r="DG82" s="125">
        <f t="shared" ca="1" si="211"/>
        <v>0</v>
      </c>
      <c r="DH82" s="125">
        <f t="shared" ca="1" si="212"/>
        <v>3150.9</v>
      </c>
      <c r="DI82" s="125">
        <f t="shared" ca="1" si="213"/>
        <v>3456.45</v>
      </c>
      <c r="DJ82" s="125">
        <f t="shared" ca="1" si="214"/>
        <v>2949.03</v>
      </c>
      <c r="DK82" s="125">
        <f t="shared" ca="1" si="215"/>
        <v>16181.63</v>
      </c>
      <c r="DL82" s="125">
        <f t="shared" ca="1" si="216"/>
        <v>0</v>
      </c>
      <c r="DM82" s="125">
        <f t="shared" ca="1" si="217"/>
        <v>0</v>
      </c>
      <c r="DN82" s="340">
        <f t="shared" ca="1" si="218"/>
        <v>0</v>
      </c>
      <c r="DO82" s="340" t="str">
        <f t="shared" ca="1" si="219"/>
        <v>Суліма Д.О.</v>
      </c>
      <c r="DP82" s="340" t="str">
        <f t="shared" ca="1" si="220"/>
        <v>Суліма</v>
      </c>
      <c r="DQ82" s="340" t="str">
        <f t="shared" ca="1" si="221"/>
        <v>Дмитро</v>
      </c>
      <c r="DR82" s="340" t="str">
        <f t="shared" ca="1" si="222"/>
        <v>Олегович</v>
      </c>
      <c r="DS82" s="340">
        <f t="shared" ca="1" si="223"/>
        <v>3124725156</v>
      </c>
    </row>
    <row r="83" spans="1:123">
      <c r="A83">
        <f t="shared" ca="1" si="114"/>
        <v>79</v>
      </c>
      <c r="B83" t="str">
        <f t="shared" ca="1" si="115"/>
        <v>Водій</v>
      </c>
      <c r="C83" t="str">
        <f t="shared" ca="1" si="116"/>
        <v>ст. м-с</v>
      </c>
      <c r="D83" t="str">
        <f t="shared" ca="1" si="117"/>
        <v>Зарванський М.О.</v>
      </c>
      <c r="E83">
        <f t="shared" ca="1" si="118"/>
        <v>0</v>
      </c>
      <c r="F83">
        <f t="shared" ca="1" si="119"/>
        <v>0</v>
      </c>
      <c r="G83" s="123" t="str">
        <f t="shared" ca="1" si="225"/>
        <v>2.5.25</v>
      </c>
      <c r="H83" s="123" t="str">
        <f t="shared" ca="1" si="224"/>
        <v>2.5.25</v>
      </c>
      <c r="I83" s="123" t="str">
        <f t="shared" ca="1" si="224"/>
        <v>2.5.25</v>
      </c>
      <c r="J83" s="123" t="str">
        <f t="shared" ca="1" si="224"/>
        <v>2.5.25</v>
      </c>
      <c r="K83" s="123" t="str">
        <f t="shared" ca="1" si="224"/>
        <v>2.5.25</v>
      </c>
      <c r="L83" s="123" t="str">
        <f t="shared" ca="1" si="224"/>
        <v>2.5.25</v>
      </c>
      <c r="M83" s="123" t="str">
        <f t="shared" ca="1" si="224"/>
        <v>2.5.25</v>
      </c>
      <c r="N83" s="123" t="str">
        <f t="shared" ca="1" si="224"/>
        <v>2.5.25</v>
      </c>
      <c r="O83" s="123">
        <f t="shared" ca="1" si="120"/>
        <v>5</v>
      </c>
      <c r="P83" s="123">
        <f t="shared" ca="1" si="121"/>
        <v>43683</v>
      </c>
      <c r="Q83" s="123">
        <f t="shared" ca="1" si="122"/>
        <v>0</v>
      </c>
      <c r="R83" s="123">
        <f t="shared" ca="1" si="122"/>
        <v>0</v>
      </c>
      <c r="S83" s="123">
        <f t="shared" ca="1" si="123"/>
        <v>0</v>
      </c>
      <c r="T83" s="123">
        <f t="shared" ca="1" si="124"/>
        <v>0</v>
      </c>
      <c r="U83" s="123">
        <f t="shared" ca="1" si="125"/>
        <v>0</v>
      </c>
      <c r="V83" s="123">
        <f t="shared" ca="1" si="126"/>
        <v>0</v>
      </c>
      <c r="W83" s="123">
        <f t="shared" ca="1" si="127"/>
        <v>0</v>
      </c>
      <c r="X83" s="123">
        <f t="shared" ca="1" si="128"/>
        <v>0</v>
      </c>
      <c r="Y83" s="123">
        <f t="shared" ca="1" si="129"/>
        <v>0</v>
      </c>
      <c r="Z83" s="123">
        <f t="shared" ca="1" si="130"/>
        <v>0</v>
      </c>
      <c r="AA83" s="123">
        <f t="shared" ca="1" si="131"/>
        <v>0</v>
      </c>
      <c r="AB83" s="123">
        <f t="shared" ca="1" si="132"/>
        <v>0</v>
      </c>
      <c r="AC83" s="123">
        <f t="shared" ca="1" si="133"/>
        <v>0</v>
      </c>
      <c r="AD83" s="123">
        <f t="shared" ca="1" si="134"/>
        <v>0</v>
      </c>
      <c r="AE83" s="123">
        <f t="shared" ca="1" si="135"/>
        <v>0</v>
      </c>
      <c r="AF83" s="123">
        <f t="shared" ca="1" si="136"/>
        <v>0</v>
      </c>
      <c r="AG83" s="123">
        <f t="shared" ca="1" si="137"/>
        <v>0</v>
      </c>
      <c r="AH83" s="123">
        <f t="shared" ca="1" si="138"/>
        <v>0</v>
      </c>
      <c r="AI83" s="123">
        <f t="shared" ca="1" si="139"/>
        <v>0</v>
      </c>
      <c r="AJ83" s="123">
        <f t="shared" ca="1" si="140"/>
        <v>0</v>
      </c>
      <c r="AK83" s="123">
        <f t="shared" ca="1" si="141"/>
        <v>0</v>
      </c>
      <c r="AL83" s="123">
        <f t="shared" ca="1" si="142"/>
        <v>0</v>
      </c>
      <c r="AM83" s="123">
        <f t="shared" ca="1" si="143"/>
        <v>0</v>
      </c>
      <c r="AN83" s="123">
        <f t="shared" ca="1" si="144"/>
        <v>0</v>
      </c>
      <c r="AO83" s="123">
        <f t="shared" ca="1" si="145"/>
        <v>0</v>
      </c>
      <c r="AP83" s="123">
        <f t="shared" ca="1" si="146"/>
        <v>0</v>
      </c>
      <c r="AQ83" s="123">
        <f t="shared" ca="1" si="147"/>
        <v>0</v>
      </c>
      <c r="AR83" s="123">
        <f t="shared" ca="1" si="148"/>
        <v>0</v>
      </c>
      <c r="AS83" s="123">
        <f t="shared" ca="1" si="149"/>
        <v>0</v>
      </c>
      <c r="AT83" s="123">
        <f t="shared" ca="1" si="150"/>
        <v>0</v>
      </c>
      <c r="AU83" s="123">
        <f t="shared" ca="1" si="151"/>
        <v>0</v>
      </c>
      <c r="AV83" s="123">
        <f t="shared" ca="1" si="152"/>
        <v>0</v>
      </c>
      <c r="AW83" s="123">
        <f t="shared" ca="1" si="153"/>
        <v>0</v>
      </c>
      <c r="AX83" s="123">
        <f t="shared" ca="1" si="154"/>
        <v>0</v>
      </c>
      <c r="AY83" s="123">
        <f t="shared" ca="1" si="155"/>
        <v>0</v>
      </c>
      <c r="AZ83" s="123">
        <f t="shared" ca="1" si="156"/>
        <v>0</v>
      </c>
      <c r="BA83" s="123">
        <f t="shared" ca="1" si="157"/>
        <v>0</v>
      </c>
      <c r="BB83" s="123">
        <f t="shared" ca="1" si="158"/>
        <v>0</v>
      </c>
      <c r="BC83" s="123">
        <f t="shared" ca="1" si="159"/>
        <v>0</v>
      </c>
      <c r="BD83" s="123">
        <f t="shared" ca="1" si="160"/>
        <v>0</v>
      </c>
      <c r="BE83" s="123">
        <f t="shared" ca="1" si="161"/>
        <v>0</v>
      </c>
      <c r="BF83" s="123">
        <f t="shared" ca="1" si="162"/>
        <v>0</v>
      </c>
      <c r="BG83" s="123">
        <f t="shared" ca="1" si="163"/>
        <v>0</v>
      </c>
      <c r="BH83" s="123">
        <f t="shared" ca="1" si="164"/>
        <v>0</v>
      </c>
      <c r="BI83" s="123">
        <f t="shared" ca="1" si="165"/>
        <v>0</v>
      </c>
      <c r="BJ83" s="123">
        <f t="shared" ca="1" si="166"/>
        <v>0</v>
      </c>
      <c r="BK83" s="123">
        <f t="shared" ca="1" si="167"/>
        <v>0</v>
      </c>
      <c r="BL83" s="123">
        <f t="shared" ca="1" si="168"/>
        <v>0</v>
      </c>
      <c r="BM83" s="123">
        <f t="shared" ca="1" si="169"/>
        <v>0</v>
      </c>
      <c r="BN83" s="123">
        <f t="shared" ca="1" si="170"/>
        <v>0.65</v>
      </c>
      <c r="BO83" s="123">
        <f t="shared" ca="1" si="171"/>
        <v>28</v>
      </c>
      <c r="BP83" s="340">
        <f t="shared" ca="1" si="172"/>
        <v>0</v>
      </c>
      <c r="BQ83" s="123">
        <f t="shared" ca="1" si="173"/>
        <v>0</v>
      </c>
      <c r="BR83" s="123">
        <f t="shared" ca="1" si="174"/>
        <v>0</v>
      </c>
      <c r="BS83" s="123">
        <f t="shared" ca="1" si="175"/>
        <v>0</v>
      </c>
      <c r="BT83" s="123">
        <f t="shared" ca="1" si="176"/>
        <v>0</v>
      </c>
      <c r="BU83" s="123">
        <f t="shared" ca="1" si="177"/>
        <v>0</v>
      </c>
      <c r="BV83" s="123"/>
      <c r="BW83" s="123">
        <f t="shared" ca="1" si="178"/>
        <v>0</v>
      </c>
      <c r="BX83" s="123"/>
      <c r="BY83" s="123">
        <f t="shared" ca="1" si="179"/>
        <v>0</v>
      </c>
      <c r="BZ83" s="123"/>
      <c r="CA83" s="123">
        <f t="shared" ca="1" si="180"/>
        <v>0</v>
      </c>
      <c r="CB83" s="528">
        <f t="shared" ca="1" si="181"/>
        <v>0</v>
      </c>
      <c r="CC83" s="123">
        <f t="shared" ca="1" si="182"/>
        <v>0</v>
      </c>
      <c r="CD83" s="125">
        <f t="shared" ca="1" si="183"/>
        <v>0</v>
      </c>
      <c r="CE83" s="125">
        <f t="shared" ca="1" si="184"/>
        <v>600</v>
      </c>
      <c r="CF83" s="125">
        <f t="shared" ca="1" si="185"/>
        <v>2820</v>
      </c>
      <c r="CG83" s="125">
        <f t="shared" ca="1" si="186"/>
        <v>855</v>
      </c>
      <c r="CH83" s="125">
        <f t="shared" ca="1" si="187"/>
        <v>0</v>
      </c>
      <c r="CI83" s="125">
        <f t="shared" ca="1" si="188"/>
        <v>0</v>
      </c>
      <c r="CJ83" s="125">
        <f t="shared" ca="1" si="189"/>
        <v>0</v>
      </c>
      <c r="CK83" s="125">
        <f t="shared" ca="1" si="190"/>
        <v>0</v>
      </c>
      <c r="CL83" s="125">
        <f t="shared" ca="1" si="191"/>
        <v>2778.75</v>
      </c>
      <c r="CM83" s="125">
        <f t="shared" ca="1" si="192"/>
        <v>8657.4</v>
      </c>
      <c r="CN83" s="125">
        <f t="shared" ca="1" si="193"/>
        <v>15711.15</v>
      </c>
      <c r="CO83" s="125">
        <f t="shared" ca="1" si="194"/>
        <v>0</v>
      </c>
      <c r="CP83" s="125">
        <f t="shared" ca="1" si="195"/>
        <v>0</v>
      </c>
      <c r="CQ83" s="125">
        <f t="shared" ca="1" si="196"/>
        <v>0</v>
      </c>
      <c r="CR83" s="125">
        <f t="shared" ca="1" si="197"/>
        <v>0</v>
      </c>
      <c r="CS83" s="125">
        <f t="shared" ca="1" si="198"/>
        <v>0</v>
      </c>
      <c r="CT83" s="125">
        <f t="shared" ca="1" si="199"/>
        <v>0</v>
      </c>
      <c r="CU83" s="125">
        <f t="shared" ca="1" si="200"/>
        <v>0</v>
      </c>
      <c r="CV83" s="125">
        <f t="shared" ca="1" si="201"/>
        <v>0</v>
      </c>
      <c r="CW83" s="125">
        <f t="shared" ca="1" si="202"/>
        <v>0</v>
      </c>
      <c r="CX83" s="125">
        <f t="shared" ca="1" si="203"/>
        <v>0</v>
      </c>
      <c r="CY83" s="125">
        <f t="shared" ca="1" si="204"/>
        <v>0</v>
      </c>
      <c r="CZ83" s="125">
        <f t="shared" ca="1" si="205"/>
        <v>672.35</v>
      </c>
      <c r="DA83" s="341">
        <f t="shared" ca="1" si="206"/>
        <v>16383.5</v>
      </c>
      <c r="DB83" s="606">
        <f t="shared" ca="1" si="207"/>
        <v>2949.03</v>
      </c>
      <c r="DC83" s="606"/>
      <c r="DD83" s="606">
        <f t="shared" ca="1" si="208"/>
        <v>201.87</v>
      </c>
      <c r="DE83" s="125">
        <f t="shared" ca="1" si="209"/>
        <v>0</v>
      </c>
      <c r="DF83" s="125">
        <f t="shared" ca="1" si="210"/>
        <v>0</v>
      </c>
      <c r="DG83" s="125">
        <f t="shared" ca="1" si="211"/>
        <v>0</v>
      </c>
      <c r="DH83" s="125">
        <f t="shared" ca="1" si="212"/>
        <v>3150.9</v>
      </c>
      <c r="DI83" s="125">
        <f t="shared" ca="1" si="213"/>
        <v>3456.45</v>
      </c>
      <c r="DJ83" s="125">
        <f t="shared" ca="1" si="214"/>
        <v>2949.03</v>
      </c>
      <c r="DK83" s="125">
        <f t="shared" ca="1" si="215"/>
        <v>0</v>
      </c>
      <c r="DL83" s="125">
        <f t="shared" ca="1" si="216"/>
        <v>16181.63</v>
      </c>
      <c r="DM83" s="125">
        <f t="shared" ca="1" si="217"/>
        <v>0</v>
      </c>
      <c r="DN83" s="340" t="str">
        <f t="shared" ca="1" si="218"/>
        <v xml:space="preserve">   31 від 01.03</v>
      </c>
      <c r="DO83" s="340" t="str">
        <f t="shared" ca="1" si="219"/>
        <v>Зарванський М.О.</v>
      </c>
      <c r="DP83" s="340" t="str">
        <f t="shared" ca="1" si="220"/>
        <v>Зарванський</v>
      </c>
      <c r="DQ83" s="340" t="str">
        <f t="shared" ca="1" si="221"/>
        <v>Михайло</v>
      </c>
      <c r="DR83" s="340" t="str">
        <f t="shared" ca="1" si="222"/>
        <v>Олександрович</v>
      </c>
      <c r="DS83" s="340">
        <f t="shared" ca="1" si="223"/>
        <v>3450410271</v>
      </c>
    </row>
    <row r="84" spans="1:123">
      <c r="A84">
        <f t="shared" ca="1" si="114"/>
        <v>80</v>
      </c>
      <c r="B84">
        <f t="shared" ca="1" si="115"/>
        <v>0</v>
      </c>
      <c r="C84">
        <f t="shared" ca="1" si="116"/>
        <v>0</v>
      </c>
      <c r="D84" t="str">
        <f t="shared" ca="1" si="117"/>
        <v xml:space="preserve"> </v>
      </c>
      <c r="E84">
        <f t="shared" ca="1" si="118"/>
        <v>0</v>
      </c>
      <c r="F84">
        <f t="shared" ca="1" si="119"/>
        <v>0</v>
      </c>
      <c r="G84" s="123" t="str">
        <f t="shared" ca="1" si="225"/>
        <v>0.0.0</v>
      </c>
      <c r="H84" s="123" t="str">
        <f t="shared" ca="1" si="224"/>
        <v>0.0.0</v>
      </c>
      <c r="I84" s="123" t="str">
        <f t="shared" ca="1" si="224"/>
        <v>0.0.0</v>
      </c>
      <c r="J84" s="123" t="str">
        <f t="shared" ca="1" si="224"/>
        <v>0.0.0</v>
      </c>
      <c r="K84" s="123" t="str">
        <f t="shared" ca="1" si="224"/>
        <v>0.0.0</v>
      </c>
      <c r="L84" s="123" t="str">
        <f t="shared" ca="1" si="224"/>
        <v>0.0.0</v>
      </c>
      <c r="M84" s="123" t="str">
        <f t="shared" ca="1" si="224"/>
        <v>0.0.0</v>
      </c>
      <c r="N84" s="123" t="str">
        <f t="shared" ca="1" si="224"/>
        <v>0.0.0</v>
      </c>
      <c r="O84" s="123">
        <f t="shared" ca="1" si="120"/>
        <v>0</v>
      </c>
      <c r="P84" s="123">
        <f t="shared" ca="1" si="121"/>
        <v>0</v>
      </c>
      <c r="Q84" s="123">
        <f t="shared" ca="1" si="122"/>
        <v>0</v>
      </c>
      <c r="R84" s="123">
        <f t="shared" ca="1" si="122"/>
        <v>0</v>
      </c>
      <c r="S84" s="123">
        <f t="shared" ca="1" si="123"/>
        <v>0</v>
      </c>
      <c r="T84" s="123">
        <f t="shared" ca="1" si="124"/>
        <v>0</v>
      </c>
      <c r="U84" s="123">
        <f t="shared" ca="1" si="125"/>
        <v>0</v>
      </c>
      <c r="V84" s="123">
        <f t="shared" ca="1" si="126"/>
        <v>0</v>
      </c>
      <c r="W84" s="123">
        <f t="shared" ca="1" si="127"/>
        <v>0</v>
      </c>
      <c r="X84" s="123">
        <f t="shared" ca="1" si="128"/>
        <v>0</v>
      </c>
      <c r="Y84" s="123">
        <f t="shared" ca="1" si="129"/>
        <v>0</v>
      </c>
      <c r="Z84" s="123">
        <f t="shared" ca="1" si="130"/>
        <v>0</v>
      </c>
      <c r="AA84" s="123">
        <f t="shared" ca="1" si="131"/>
        <v>0</v>
      </c>
      <c r="AB84" s="123">
        <f t="shared" ca="1" si="132"/>
        <v>0</v>
      </c>
      <c r="AC84" s="123">
        <f t="shared" ca="1" si="133"/>
        <v>0</v>
      </c>
      <c r="AD84" s="123">
        <f t="shared" ca="1" si="134"/>
        <v>0</v>
      </c>
      <c r="AE84" s="123">
        <f t="shared" ca="1" si="135"/>
        <v>0</v>
      </c>
      <c r="AF84" s="123">
        <f t="shared" ca="1" si="136"/>
        <v>0</v>
      </c>
      <c r="AG84" s="123">
        <f t="shared" ca="1" si="137"/>
        <v>0</v>
      </c>
      <c r="AH84" s="123">
        <f t="shared" ca="1" si="138"/>
        <v>0</v>
      </c>
      <c r="AI84" s="123">
        <f t="shared" ca="1" si="139"/>
        <v>0</v>
      </c>
      <c r="AJ84" s="123">
        <f t="shared" ca="1" si="140"/>
        <v>0</v>
      </c>
      <c r="AK84" s="123">
        <f t="shared" ca="1" si="141"/>
        <v>0</v>
      </c>
      <c r="AL84" s="123">
        <f t="shared" ca="1" si="142"/>
        <v>0</v>
      </c>
      <c r="AM84" s="123">
        <f t="shared" ca="1" si="143"/>
        <v>0</v>
      </c>
      <c r="AN84" s="123">
        <f t="shared" ca="1" si="144"/>
        <v>0</v>
      </c>
      <c r="AO84" s="123">
        <f t="shared" ca="1" si="145"/>
        <v>0</v>
      </c>
      <c r="AP84" s="123">
        <f t="shared" ca="1" si="146"/>
        <v>0</v>
      </c>
      <c r="AQ84" s="123">
        <f t="shared" ca="1" si="147"/>
        <v>0</v>
      </c>
      <c r="AR84" s="123">
        <f t="shared" ca="1" si="148"/>
        <v>0</v>
      </c>
      <c r="AS84" s="123">
        <f t="shared" ca="1" si="149"/>
        <v>0</v>
      </c>
      <c r="AT84" s="123">
        <f t="shared" ca="1" si="150"/>
        <v>0</v>
      </c>
      <c r="AU84" s="123">
        <f t="shared" ca="1" si="151"/>
        <v>0</v>
      </c>
      <c r="AV84" s="123">
        <f t="shared" ca="1" si="152"/>
        <v>0</v>
      </c>
      <c r="AW84" s="123">
        <f t="shared" ca="1" si="153"/>
        <v>0</v>
      </c>
      <c r="AX84" s="123">
        <f t="shared" ca="1" si="154"/>
        <v>0</v>
      </c>
      <c r="AY84" s="123">
        <f t="shared" ca="1" si="155"/>
        <v>0</v>
      </c>
      <c r="AZ84" s="123">
        <f t="shared" ca="1" si="156"/>
        <v>0</v>
      </c>
      <c r="BA84" s="123">
        <f t="shared" ca="1" si="157"/>
        <v>0</v>
      </c>
      <c r="BB84" s="123">
        <f t="shared" ca="1" si="158"/>
        <v>0</v>
      </c>
      <c r="BC84" s="123">
        <f t="shared" ca="1" si="159"/>
        <v>0</v>
      </c>
      <c r="BD84" s="123">
        <f t="shared" ca="1" si="160"/>
        <v>0</v>
      </c>
      <c r="BE84" s="123">
        <f t="shared" ca="1" si="161"/>
        <v>0</v>
      </c>
      <c r="BF84" s="123">
        <f t="shared" ca="1" si="162"/>
        <v>0</v>
      </c>
      <c r="BG84" s="123">
        <f t="shared" ca="1" si="163"/>
        <v>0</v>
      </c>
      <c r="BH84" s="123">
        <f t="shared" ca="1" si="164"/>
        <v>0</v>
      </c>
      <c r="BI84" s="123">
        <f t="shared" ca="1" si="165"/>
        <v>0</v>
      </c>
      <c r="BJ84" s="123">
        <f t="shared" ca="1" si="166"/>
        <v>0</v>
      </c>
      <c r="BK84" s="123">
        <f t="shared" ca="1" si="167"/>
        <v>0</v>
      </c>
      <c r="BL84" s="123">
        <f t="shared" ca="1" si="168"/>
        <v>0</v>
      </c>
      <c r="BM84" s="123">
        <f t="shared" ca="1" si="169"/>
        <v>0</v>
      </c>
      <c r="BN84" s="123">
        <f t="shared" ca="1" si="170"/>
        <v>0.65</v>
      </c>
      <c r="BO84" s="123">
        <f t="shared" ca="1" si="171"/>
        <v>0</v>
      </c>
      <c r="BP84" s="340">
        <f t="shared" ca="1" si="172"/>
        <v>0</v>
      </c>
      <c r="BQ84" s="123">
        <f t="shared" ca="1" si="173"/>
        <v>0</v>
      </c>
      <c r="BR84" s="123">
        <f t="shared" ca="1" si="174"/>
        <v>0</v>
      </c>
      <c r="BS84" s="123">
        <f t="shared" ca="1" si="175"/>
        <v>0</v>
      </c>
      <c r="BT84" s="123">
        <f t="shared" ca="1" si="176"/>
        <v>0</v>
      </c>
      <c r="BU84" s="123">
        <f t="shared" ca="1" si="177"/>
        <v>0</v>
      </c>
      <c r="BV84" s="123"/>
      <c r="BW84" s="123">
        <f t="shared" ca="1" si="178"/>
        <v>0</v>
      </c>
      <c r="BX84" s="123"/>
      <c r="BY84" s="123">
        <f t="shared" ca="1" si="179"/>
        <v>0</v>
      </c>
      <c r="BZ84" s="123"/>
      <c r="CA84" s="123">
        <f t="shared" ca="1" si="180"/>
        <v>0</v>
      </c>
      <c r="CB84" s="528">
        <f t="shared" ca="1" si="181"/>
        <v>0</v>
      </c>
      <c r="CC84" s="123">
        <f t="shared" ca="1" si="182"/>
        <v>0</v>
      </c>
      <c r="CD84" s="125">
        <f t="shared" ca="1" si="183"/>
        <v>0</v>
      </c>
      <c r="CE84" s="125">
        <f t="shared" ca="1" si="184"/>
        <v>0</v>
      </c>
      <c r="CF84" s="125">
        <f t="shared" ca="1" si="185"/>
        <v>0</v>
      </c>
      <c r="CG84" s="125">
        <f t="shared" ca="1" si="186"/>
        <v>0</v>
      </c>
      <c r="CH84" s="125">
        <f t="shared" ca="1" si="187"/>
        <v>0</v>
      </c>
      <c r="CI84" s="125">
        <f t="shared" ca="1" si="188"/>
        <v>0</v>
      </c>
      <c r="CJ84" s="125">
        <f t="shared" ca="1" si="189"/>
        <v>0</v>
      </c>
      <c r="CK84" s="125">
        <f t="shared" ca="1" si="190"/>
        <v>0</v>
      </c>
      <c r="CL84" s="125">
        <f t="shared" ca="1" si="191"/>
        <v>0</v>
      </c>
      <c r="CM84" s="125">
        <f t="shared" ca="1" si="192"/>
        <v>0</v>
      </c>
      <c r="CN84" s="125">
        <f t="shared" ca="1" si="193"/>
        <v>0</v>
      </c>
      <c r="CO84" s="125">
        <f t="shared" ca="1" si="194"/>
        <v>0</v>
      </c>
      <c r="CP84" s="125">
        <f t="shared" ca="1" si="195"/>
        <v>0</v>
      </c>
      <c r="CQ84" s="125">
        <f t="shared" ca="1" si="196"/>
        <v>0</v>
      </c>
      <c r="CR84" s="125">
        <f t="shared" ca="1" si="197"/>
        <v>0</v>
      </c>
      <c r="CS84" s="125">
        <f t="shared" ca="1" si="198"/>
        <v>0</v>
      </c>
      <c r="CT84" s="125">
        <f t="shared" ca="1" si="199"/>
        <v>0</v>
      </c>
      <c r="CU84" s="125">
        <f t="shared" ca="1" si="200"/>
        <v>0</v>
      </c>
      <c r="CV84" s="125">
        <f t="shared" ca="1" si="201"/>
        <v>0</v>
      </c>
      <c r="CW84" s="125">
        <f t="shared" ca="1" si="202"/>
        <v>0</v>
      </c>
      <c r="CX84" s="125">
        <f t="shared" ca="1" si="203"/>
        <v>0</v>
      </c>
      <c r="CY84" s="125">
        <f t="shared" ca="1" si="204"/>
        <v>0</v>
      </c>
      <c r="CZ84" s="125">
        <f t="shared" ca="1" si="205"/>
        <v>0</v>
      </c>
      <c r="DA84" s="341">
        <f t="shared" ca="1" si="206"/>
        <v>0</v>
      </c>
      <c r="DB84" s="606">
        <f t="shared" ca="1" si="207"/>
        <v>0</v>
      </c>
      <c r="DC84" s="606"/>
      <c r="DD84" s="606">
        <f t="shared" ca="1" si="208"/>
        <v>0</v>
      </c>
      <c r="DE84" s="125">
        <f t="shared" ca="1" si="209"/>
        <v>0</v>
      </c>
      <c r="DF84" s="125">
        <f t="shared" ca="1" si="210"/>
        <v>0</v>
      </c>
      <c r="DG84" s="125">
        <f t="shared" ca="1" si="211"/>
        <v>0</v>
      </c>
      <c r="DH84" s="125">
        <f t="shared" ca="1" si="212"/>
        <v>0</v>
      </c>
      <c r="DI84" s="125">
        <f t="shared" ca="1" si="213"/>
        <v>0</v>
      </c>
      <c r="DJ84" s="125">
        <f t="shared" ca="1" si="214"/>
        <v>0</v>
      </c>
      <c r="DK84" s="125">
        <f t="shared" ca="1" si="215"/>
        <v>0</v>
      </c>
      <c r="DL84" s="125">
        <f t="shared" ca="1" si="216"/>
        <v>0</v>
      </c>
      <c r="DM84" s="125">
        <f t="shared" ca="1" si="217"/>
        <v>0</v>
      </c>
      <c r="DN84" s="340" t="str">
        <f t="shared" ca="1" si="218"/>
        <v xml:space="preserve">    </v>
      </c>
      <c r="DO84" s="340" t="str">
        <f t="shared" ca="1" si="219"/>
        <v xml:space="preserve"> </v>
      </c>
      <c r="DP84" s="340">
        <f t="shared" ca="1" si="220"/>
        <v>0</v>
      </c>
      <c r="DQ84" s="340">
        <f t="shared" ca="1" si="221"/>
        <v>0</v>
      </c>
      <c r="DR84" s="340">
        <f t="shared" ca="1" si="222"/>
        <v>0</v>
      </c>
      <c r="DS84" s="340">
        <f t="shared" ca="1" si="223"/>
        <v>0</v>
      </c>
    </row>
    <row r="85" spans="1:123">
      <c r="A85">
        <f t="shared" ca="1" si="114"/>
        <v>81</v>
      </c>
      <c r="B85" t="str">
        <f t="shared" ca="1" si="115"/>
        <v>Начальник відділення</v>
      </c>
      <c r="C85" t="str">
        <f t="shared" ca="1" si="116"/>
        <v>л-т</v>
      </c>
      <c r="D85" t="str">
        <f t="shared" ca="1" si="117"/>
        <v>Мальчук Т.В.</v>
      </c>
      <c r="E85">
        <f t="shared" ca="1" si="118"/>
        <v>0</v>
      </c>
      <c r="F85">
        <f t="shared" ca="1" si="119"/>
        <v>0</v>
      </c>
      <c r="G85" s="123" t="str">
        <f t="shared" ca="1" si="225"/>
        <v>5.6.8</v>
      </c>
      <c r="H85" s="123" t="str">
        <f t="shared" ca="1" si="224"/>
        <v>5.6.8</v>
      </c>
      <c r="I85" s="123" t="str">
        <f t="shared" ca="1" si="224"/>
        <v>5.6.8</v>
      </c>
      <c r="J85" s="123" t="str">
        <f t="shared" ca="1" si="224"/>
        <v>5.6.8</v>
      </c>
      <c r="K85" s="123" t="str">
        <f t="shared" ca="1" si="224"/>
        <v>5.6.8</v>
      </c>
      <c r="L85" s="123" t="str">
        <f t="shared" ca="1" si="224"/>
        <v>5.6.8</v>
      </c>
      <c r="M85" s="123" t="str">
        <f t="shared" ca="1" si="224"/>
        <v>5.6.8</v>
      </c>
      <c r="N85" s="123" t="str">
        <f t="shared" ca="1" si="224"/>
        <v>5.6.8</v>
      </c>
      <c r="O85" s="123">
        <f t="shared" ca="1" si="120"/>
        <v>5</v>
      </c>
      <c r="P85" s="123">
        <f t="shared" ca="1" si="121"/>
        <v>42574</v>
      </c>
      <c r="Q85" s="123">
        <f t="shared" ca="1" si="122"/>
        <v>0</v>
      </c>
      <c r="R85" s="123">
        <f t="shared" ca="1" si="122"/>
        <v>0</v>
      </c>
      <c r="S85" s="123">
        <f t="shared" ca="1" si="123"/>
        <v>0</v>
      </c>
      <c r="T85" s="123">
        <f t="shared" ca="1" si="124"/>
        <v>0</v>
      </c>
      <c r="U85" s="123">
        <f t="shared" ca="1" si="125"/>
        <v>0</v>
      </c>
      <c r="V85" s="123">
        <f t="shared" ca="1" si="126"/>
        <v>0</v>
      </c>
      <c r="W85" s="123">
        <f t="shared" ca="1" si="127"/>
        <v>0</v>
      </c>
      <c r="X85" s="123">
        <f t="shared" ca="1" si="128"/>
        <v>0</v>
      </c>
      <c r="Y85" s="123">
        <f t="shared" ca="1" si="129"/>
        <v>0</v>
      </c>
      <c r="Z85" s="123">
        <f t="shared" ca="1" si="130"/>
        <v>0</v>
      </c>
      <c r="AA85" s="123">
        <f t="shared" ca="1" si="131"/>
        <v>0</v>
      </c>
      <c r="AB85" s="123">
        <f t="shared" ca="1" si="132"/>
        <v>0</v>
      </c>
      <c r="AC85" s="123">
        <f t="shared" ca="1" si="133"/>
        <v>0</v>
      </c>
      <c r="AD85" s="123">
        <f t="shared" ca="1" si="134"/>
        <v>0</v>
      </c>
      <c r="AE85" s="123">
        <f t="shared" ca="1" si="135"/>
        <v>0</v>
      </c>
      <c r="AF85" s="123">
        <f t="shared" ca="1" si="136"/>
        <v>0</v>
      </c>
      <c r="AG85" s="123">
        <f t="shared" ca="1" si="137"/>
        <v>0</v>
      </c>
      <c r="AH85" s="123">
        <f t="shared" ca="1" si="138"/>
        <v>0</v>
      </c>
      <c r="AI85" s="123">
        <f t="shared" ca="1" si="139"/>
        <v>0</v>
      </c>
      <c r="AJ85" s="123">
        <f t="shared" ca="1" si="140"/>
        <v>0</v>
      </c>
      <c r="AK85" s="123">
        <f t="shared" ca="1" si="141"/>
        <v>0</v>
      </c>
      <c r="AL85" s="123">
        <f t="shared" ca="1" si="142"/>
        <v>0</v>
      </c>
      <c r="AM85" s="123">
        <f t="shared" ca="1" si="143"/>
        <v>0</v>
      </c>
      <c r="AN85" s="123">
        <f t="shared" ca="1" si="144"/>
        <v>0</v>
      </c>
      <c r="AO85" s="123">
        <f t="shared" ca="1" si="145"/>
        <v>0</v>
      </c>
      <c r="AP85" s="123">
        <f t="shared" ca="1" si="146"/>
        <v>0</v>
      </c>
      <c r="AQ85" s="123">
        <f t="shared" ca="1" si="147"/>
        <v>0</v>
      </c>
      <c r="AR85" s="123">
        <f t="shared" ca="1" si="148"/>
        <v>0</v>
      </c>
      <c r="AS85" s="123">
        <f t="shared" ca="1" si="149"/>
        <v>0</v>
      </c>
      <c r="AT85" s="123">
        <f t="shared" ca="1" si="150"/>
        <v>0</v>
      </c>
      <c r="AU85" s="123">
        <f t="shared" ca="1" si="151"/>
        <v>0</v>
      </c>
      <c r="AV85" s="123">
        <f t="shared" ca="1" si="152"/>
        <v>0</v>
      </c>
      <c r="AW85" s="123">
        <f t="shared" ca="1" si="153"/>
        <v>0</v>
      </c>
      <c r="AX85" s="123">
        <f t="shared" ca="1" si="154"/>
        <v>0</v>
      </c>
      <c r="AY85" s="123">
        <f t="shared" ca="1" si="155"/>
        <v>0</v>
      </c>
      <c r="AZ85" s="123">
        <f t="shared" ca="1" si="156"/>
        <v>0</v>
      </c>
      <c r="BA85" s="123">
        <f t="shared" ca="1" si="157"/>
        <v>0</v>
      </c>
      <c r="BB85" s="123">
        <f t="shared" ca="1" si="158"/>
        <v>0</v>
      </c>
      <c r="BC85" s="123">
        <f t="shared" ca="1" si="159"/>
        <v>0</v>
      </c>
      <c r="BD85" s="123">
        <f t="shared" ca="1" si="160"/>
        <v>0</v>
      </c>
      <c r="BE85" s="123">
        <f t="shared" ca="1" si="161"/>
        <v>0</v>
      </c>
      <c r="BF85" s="123">
        <f t="shared" ca="1" si="162"/>
        <v>0</v>
      </c>
      <c r="BG85" s="123">
        <f t="shared" ca="1" si="163"/>
        <v>0</v>
      </c>
      <c r="BH85" s="123">
        <f t="shared" ca="1" si="164"/>
        <v>0</v>
      </c>
      <c r="BI85" s="123">
        <f t="shared" ca="1" si="165"/>
        <v>0</v>
      </c>
      <c r="BJ85" s="123">
        <f t="shared" ca="1" si="166"/>
        <v>0</v>
      </c>
      <c r="BK85" s="123">
        <f t="shared" ca="1" si="167"/>
        <v>0</v>
      </c>
      <c r="BL85" s="123">
        <f t="shared" ca="1" si="168"/>
        <v>0</v>
      </c>
      <c r="BM85" s="123">
        <f t="shared" ca="1" si="169"/>
        <v>0</v>
      </c>
      <c r="BN85" s="123">
        <f t="shared" ca="1" si="170"/>
        <v>0.65</v>
      </c>
      <c r="BO85" s="123">
        <f t="shared" ca="1" si="171"/>
        <v>28</v>
      </c>
      <c r="BP85" s="340">
        <f t="shared" ca="1" si="172"/>
        <v>0</v>
      </c>
      <c r="BQ85" s="123">
        <f t="shared" ca="1" si="173"/>
        <v>0</v>
      </c>
      <c r="BR85" s="123">
        <f t="shared" ca="1" si="174"/>
        <v>0</v>
      </c>
      <c r="BS85" s="123">
        <f t="shared" ca="1" si="175"/>
        <v>0</v>
      </c>
      <c r="BT85" s="123">
        <f t="shared" ca="1" si="176"/>
        <v>0</v>
      </c>
      <c r="BU85" s="123">
        <f t="shared" ca="1" si="177"/>
        <v>0</v>
      </c>
      <c r="BV85" s="123"/>
      <c r="BW85" s="123">
        <f t="shared" ca="1" si="178"/>
        <v>26</v>
      </c>
      <c r="BX85" s="123"/>
      <c r="BY85" s="123">
        <f t="shared" ca="1" si="179"/>
        <v>0</v>
      </c>
      <c r="BZ85" s="123"/>
      <c r="CA85" s="123">
        <f t="shared" ca="1" si="180"/>
        <v>0</v>
      </c>
      <c r="CB85" s="528">
        <f t="shared" ca="1" si="181"/>
        <v>0</v>
      </c>
      <c r="CC85" s="123">
        <f t="shared" ca="1" si="182"/>
        <v>0</v>
      </c>
      <c r="CD85" s="125">
        <f t="shared" ca="1" si="183"/>
        <v>0</v>
      </c>
      <c r="CE85" s="125">
        <f t="shared" ca="1" si="184"/>
        <v>1130</v>
      </c>
      <c r="CF85" s="125">
        <f t="shared" ca="1" si="185"/>
        <v>2820</v>
      </c>
      <c r="CG85" s="125">
        <f t="shared" ca="1" si="186"/>
        <v>1185</v>
      </c>
      <c r="CH85" s="125">
        <f t="shared" ca="1" si="187"/>
        <v>261.86</v>
      </c>
      <c r="CI85" s="125">
        <f t="shared" ca="1" si="188"/>
        <v>0</v>
      </c>
      <c r="CJ85" s="125">
        <f t="shared" ca="1" si="189"/>
        <v>0</v>
      </c>
      <c r="CK85" s="125">
        <f t="shared" ca="1" si="190"/>
        <v>0</v>
      </c>
      <c r="CL85" s="125">
        <f t="shared" ca="1" si="191"/>
        <v>3337.75</v>
      </c>
      <c r="CM85" s="125">
        <f t="shared" ca="1" si="192"/>
        <v>8657.4</v>
      </c>
      <c r="CN85" s="125">
        <f t="shared" ca="1" si="193"/>
        <v>17392.009999999998</v>
      </c>
      <c r="CO85" s="125">
        <f t="shared" ca="1" si="194"/>
        <v>0</v>
      </c>
      <c r="CP85" s="125">
        <f t="shared" ca="1" si="195"/>
        <v>0</v>
      </c>
      <c r="CQ85" s="125">
        <f t="shared" ca="1" si="196"/>
        <v>0</v>
      </c>
      <c r="CR85" s="125">
        <f t="shared" ca="1" si="197"/>
        <v>0</v>
      </c>
      <c r="CS85" s="125">
        <f t="shared" ca="1" si="198"/>
        <v>0</v>
      </c>
      <c r="CT85" s="125">
        <f t="shared" ca="1" si="199"/>
        <v>0</v>
      </c>
      <c r="CU85" s="125">
        <f t="shared" ca="1" si="200"/>
        <v>0</v>
      </c>
      <c r="CV85" s="125">
        <f t="shared" ca="1" si="201"/>
        <v>0</v>
      </c>
      <c r="CW85" s="125">
        <f t="shared" ca="1" si="202"/>
        <v>0</v>
      </c>
      <c r="CX85" s="125">
        <f t="shared" ca="1" si="203"/>
        <v>0</v>
      </c>
      <c r="CY85" s="125">
        <f t="shared" ca="1" si="204"/>
        <v>0</v>
      </c>
      <c r="CZ85" s="125">
        <f t="shared" ca="1" si="205"/>
        <v>672.35</v>
      </c>
      <c r="DA85" s="341">
        <f t="shared" ca="1" si="206"/>
        <v>18064.36</v>
      </c>
      <c r="DB85" s="606">
        <f t="shared" ca="1" si="207"/>
        <v>3251.58</v>
      </c>
      <c r="DC85" s="606"/>
      <c r="DD85" s="606">
        <f t="shared" ca="1" si="208"/>
        <v>222.58</v>
      </c>
      <c r="DE85" s="125">
        <f t="shared" ca="1" si="209"/>
        <v>0</v>
      </c>
      <c r="DF85" s="125">
        <f t="shared" ca="1" si="210"/>
        <v>0</v>
      </c>
      <c r="DG85" s="125">
        <f t="shared" ca="1" si="211"/>
        <v>0</v>
      </c>
      <c r="DH85" s="125">
        <f t="shared" ca="1" si="212"/>
        <v>3474.16</v>
      </c>
      <c r="DI85" s="125">
        <f t="shared" ca="1" si="213"/>
        <v>3826.24</v>
      </c>
      <c r="DJ85" s="125">
        <f t="shared" ca="1" si="214"/>
        <v>3251.58</v>
      </c>
      <c r="DK85" s="125">
        <f t="shared" ca="1" si="215"/>
        <v>17841.78</v>
      </c>
      <c r="DL85" s="125">
        <f t="shared" ca="1" si="216"/>
        <v>0</v>
      </c>
      <c r="DM85" s="125">
        <f t="shared" ca="1" si="217"/>
        <v>0</v>
      </c>
      <c r="DN85" s="340" t="str">
        <f t="shared" ca="1" si="218"/>
        <v xml:space="preserve">30 від 01.03   </v>
      </c>
      <c r="DO85" s="340" t="str">
        <f t="shared" ca="1" si="219"/>
        <v>Мальчук Т.В.</v>
      </c>
      <c r="DP85" s="340" t="str">
        <f t="shared" ca="1" si="220"/>
        <v>Мальчук</v>
      </c>
      <c r="DQ85" s="340" t="str">
        <f t="shared" ca="1" si="221"/>
        <v>Тимур</v>
      </c>
      <c r="DR85" s="340" t="str">
        <f t="shared" ca="1" si="222"/>
        <v>Вадимович</v>
      </c>
      <c r="DS85" s="340">
        <f t="shared" ca="1" si="223"/>
        <v>3627509197</v>
      </c>
    </row>
    <row r="86" spans="1:123">
      <c r="A86">
        <f t="shared" ca="1" si="114"/>
        <v>82</v>
      </c>
      <c r="B86" t="str">
        <f t="shared" ca="1" si="115"/>
        <v>Начальник відділення</v>
      </c>
      <c r="C86" t="str">
        <f t="shared" ca="1" si="116"/>
        <v>л-т</v>
      </c>
      <c r="D86" t="str">
        <f t="shared" ca="1" si="117"/>
        <v>Курижко А.І.</v>
      </c>
      <c r="E86">
        <f t="shared" ca="1" si="118"/>
        <v>0</v>
      </c>
      <c r="F86">
        <f t="shared" ca="1" si="119"/>
        <v>0</v>
      </c>
      <c r="G86" s="123" t="str">
        <f t="shared" ca="1" si="225"/>
        <v>5.6.8</v>
      </c>
      <c r="H86" s="123" t="str">
        <f t="shared" ca="1" si="224"/>
        <v>5.6.8</v>
      </c>
      <c r="I86" s="123" t="str">
        <f t="shared" ca="1" si="224"/>
        <v>5.6.8</v>
      </c>
      <c r="J86" s="123" t="str">
        <f t="shared" ca="1" si="224"/>
        <v>5.6.8</v>
      </c>
      <c r="K86" s="123" t="str">
        <f t="shared" ca="1" si="224"/>
        <v>5.6.8</v>
      </c>
      <c r="L86" s="123" t="str">
        <f t="shared" ca="1" si="224"/>
        <v>5.6.8</v>
      </c>
      <c r="M86" s="123" t="str">
        <f t="shared" ca="1" si="224"/>
        <v>5.6.8</v>
      </c>
      <c r="N86" s="123" t="str">
        <f t="shared" ca="1" si="224"/>
        <v>5.6.8</v>
      </c>
      <c r="O86" s="123">
        <f t="shared" ca="1" si="120"/>
        <v>5</v>
      </c>
      <c r="P86" s="123">
        <f t="shared" ca="1" si="121"/>
        <v>42574</v>
      </c>
      <c r="Q86" s="123">
        <f t="shared" ca="1" si="122"/>
        <v>0</v>
      </c>
      <c r="R86" s="123">
        <f t="shared" ca="1" si="122"/>
        <v>0</v>
      </c>
      <c r="S86" s="123">
        <f t="shared" ca="1" si="123"/>
        <v>0</v>
      </c>
      <c r="T86" s="123">
        <f t="shared" ca="1" si="124"/>
        <v>0</v>
      </c>
      <c r="U86" s="123">
        <f t="shared" ca="1" si="125"/>
        <v>0</v>
      </c>
      <c r="V86" s="123">
        <f t="shared" ca="1" si="126"/>
        <v>0</v>
      </c>
      <c r="W86" s="123">
        <f t="shared" ca="1" si="127"/>
        <v>0</v>
      </c>
      <c r="X86" s="123">
        <f t="shared" ca="1" si="128"/>
        <v>0</v>
      </c>
      <c r="Y86" s="123">
        <f t="shared" ca="1" si="129"/>
        <v>0</v>
      </c>
      <c r="Z86" s="123">
        <f t="shared" ca="1" si="130"/>
        <v>0</v>
      </c>
      <c r="AA86" s="123">
        <f t="shared" ca="1" si="131"/>
        <v>0</v>
      </c>
      <c r="AB86" s="123">
        <f t="shared" ca="1" si="132"/>
        <v>0</v>
      </c>
      <c r="AC86" s="123">
        <f t="shared" ca="1" si="133"/>
        <v>0</v>
      </c>
      <c r="AD86" s="123">
        <f t="shared" ca="1" si="134"/>
        <v>0</v>
      </c>
      <c r="AE86" s="123">
        <f t="shared" ca="1" si="135"/>
        <v>0</v>
      </c>
      <c r="AF86" s="123">
        <f t="shared" ca="1" si="136"/>
        <v>0</v>
      </c>
      <c r="AG86" s="123">
        <f t="shared" ca="1" si="137"/>
        <v>0</v>
      </c>
      <c r="AH86" s="123">
        <f t="shared" ca="1" si="138"/>
        <v>0</v>
      </c>
      <c r="AI86" s="123">
        <f t="shared" ca="1" si="139"/>
        <v>0</v>
      </c>
      <c r="AJ86" s="123">
        <f t="shared" ca="1" si="140"/>
        <v>0</v>
      </c>
      <c r="AK86" s="123">
        <f t="shared" ca="1" si="141"/>
        <v>0</v>
      </c>
      <c r="AL86" s="123">
        <f t="shared" ca="1" si="142"/>
        <v>0</v>
      </c>
      <c r="AM86" s="123">
        <f t="shared" ca="1" si="143"/>
        <v>0</v>
      </c>
      <c r="AN86" s="123">
        <f t="shared" ca="1" si="144"/>
        <v>0</v>
      </c>
      <c r="AO86" s="123">
        <f t="shared" ca="1" si="145"/>
        <v>0</v>
      </c>
      <c r="AP86" s="123">
        <f t="shared" ca="1" si="146"/>
        <v>0</v>
      </c>
      <c r="AQ86" s="123">
        <f t="shared" ca="1" si="147"/>
        <v>0</v>
      </c>
      <c r="AR86" s="123">
        <f t="shared" ca="1" si="148"/>
        <v>0</v>
      </c>
      <c r="AS86" s="123">
        <f t="shared" ca="1" si="149"/>
        <v>0</v>
      </c>
      <c r="AT86" s="123">
        <f t="shared" ca="1" si="150"/>
        <v>0</v>
      </c>
      <c r="AU86" s="123">
        <f t="shared" ca="1" si="151"/>
        <v>0</v>
      </c>
      <c r="AV86" s="123">
        <f t="shared" ca="1" si="152"/>
        <v>0</v>
      </c>
      <c r="AW86" s="123">
        <f t="shared" ca="1" si="153"/>
        <v>0</v>
      </c>
      <c r="AX86" s="123">
        <f t="shared" ca="1" si="154"/>
        <v>0</v>
      </c>
      <c r="AY86" s="123">
        <f t="shared" ca="1" si="155"/>
        <v>0</v>
      </c>
      <c r="AZ86" s="123">
        <f t="shared" ca="1" si="156"/>
        <v>0</v>
      </c>
      <c r="BA86" s="123">
        <f t="shared" ca="1" si="157"/>
        <v>0</v>
      </c>
      <c r="BB86" s="123">
        <f t="shared" ca="1" si="158"/>
        <v>0</v>
      </c>
      <c r="BC86" s="123">
        <f t="shared" ca="1" si="159"/>
        <v>0</v>
      </c>
      <c r="BD86" s="123">
        <f t="shared" ca="1" si="160"/>
        <v>0</v>
      </c>
      <c r="BE86" s="123">
        <f t="shared" ca="1" si="161"/>
        <v>0</v>
      </c>
      <c r="BF86" s="123">
        <f t="shared" ca="1" si="162"/>
        <v>0</v>
      </c>
      <c r="BG86" s="123">
        <f t="shared" ca="1" si="163"/>
        <v>0</v>
      </c>
      <c r="BH86" s="123">
        <f t="shared" ca="1" si="164"/>
        <v>0</v>
      </c>
      <c r="BI86" s="123">
        <f t="shared" ca="1" si="165"/>
        <v>0</v>
      </c>
      <c r="BJ86" s="123">
        <f t="shared" ca="1" si="166"/>
        <v>0</v>
      </c>
      <c r="BK86" s="123">
        <f t="shared" ca="1" si="167"/>
        <v>0</v>
      </c>
      <c r="BL86" s="123">
        <f t="shared" ca="1" si="168"/>
        <v>0</v>
      </c>
      <c r="BM86" s="123">
        <f t="shared" ca="1" si="169"/>
        <v>0</v>
      </c>
      <c r="BN86" s="123">
        <f t="shared" ca="1" si="170"/>
        <v>0.65</v>
      </c>
      <c r="BO86" s="123">
        <f t="shared" ca="1" si="171"/>
        <v>28</v>
      </c>
      <c r="BP86" s="340">
        <f t="shared" ca="1" si="172"/>
        <v>0</v>
      </c>
      <c r="BQ86" s="123">
        <f t="shared" ca="1" si="173"/>
        <v>0</v>
      </c>
      <c r="BR86" s="123">
        <f t="shared" ca="1" si="174"/>
        <v>0</v>
      </c>
      <c r="BS86" s="123">
        <f t="shared" ca="1" si="175"/>
        <v>0</v>
      </c>
      <c r="BT86" s="123">
        <f t="shared" ca="1" si="176"/>
        <v>0</v>
      </c>
      <c r="BU86" s="123">
        <f t="shared" ca="1" si="177"/>
        <v>0</v>
      </c>
      <c r="BV86" s="123"/>
      <c r="BW86" s="123">
        <f t="shared" ca="1" si="178"/>
        <v>26</v>
      </c>
      <c r="BX86" s="123"/>
      <c r="BY86" s="123">
        <f t="shared" ca="1" si="179"/>
        <v>0</v>
      </c>
      <c r="BZ86" s="123"/>
      <c r="CA86" s="123">
        <f t="shared" ca="1" si="180"/>
        <v>0</v>
      </c>
      <c r="CB86" s="528">
        <f t="shared" ca="1" si="181"/>
        <v>0</v>
      </c>
      <c r="CC86" s="123">
        <f t="shared" ca="1" si="182"/>
        <v>0</v>
      </c>
      <c r="CD86" s="125">
        <f t="shared" ca="1" si="183"/>
        <v>0</v>
      </c>
      <c r="CE86" s="125">
        <f t="shared" ca="1" si="184"/>
        <v>1130</v>
      </c>
      <c r="CF86" s="125">
        <f t="shared" ca="1" si="185"/>
        <v>2820</v>
      </c>
      <c r="CG86" s="125">
        <f t="shared" ca="1" si="186"/>
        <v>1185</v>
      </c>
      <c r="CH86" s="125">
        <f t="shared" ca="1" si="187"/>
        <v>261.86</v>
      </c>
      <c r="CI86" s="125">
        <f t="shared" ca="1" si="188"/>
        <v>0</v>
      </c>
      <c r="CJ86" s="125">
        <f t="shared" ca="1" si="189"/>
        <v>0</v>
      </c>
      <c r="CK86" s="125">
        <f t="shared" ca="1" si="190"/>
        <v>0</v>
      </c>
      <c r="CL86" s="125">
        <f t="shared" ca="1" si="191"/>
        <v>3337.75</v>
      </c>
      <c r="CM86" s="125">
        <f t="shared" ca="1" si="192"/>
        <v>8657.4</v>
      </c>
      <c r="CN86" s="125">
        <f t="shared" ca="1" si="193"/>
        <v>17392.009999999998</v>
      </c>
      <c r="CO86" s="125">
        <f t="shared" ca="1" si="194"/>
        <v>0</v>
      </c>
      <c r="CP86" s="125">
        <f t="shared" ca="1" si="195"/>
        <v>0</v>
      </c>
      <c r="CQ86" s="125">
        <f t="shared" ca="1" si="196"/>
        <v>0</v>
      </c>
      <c r="CR86" s="125">
        <f t="shared" ca="1" si="197"/>
        <v>0</v>
      </c>
      <c r="CS86" s="125">
        <f t="shared" ca="1" si="198"/>
        <v>0</v>
      </c>
      <c r="CT86" s="125">
        <f t="shared" ca="1" si="199"/>
        <v>0</v>
      </c>
      <c r="CU86" s="125">
        <f t="shared" ca="1" si="200"/>
        <v>0</v>
      </c>
      <c r="CV86" s="125">
        <f t="shared" ca="1" si="201"/>
        <v>0</v>
      </c>
      <c r="CW86" s="125">
        <f t="shared" ca="1" si="202"/>
        <v>0</v>
      </c>
      <c r="CX86" s="125">
        <f t="shared" ca="1" si="203"/>
        <v>0</v>
      </c>
      <c r="CY86" s="125">
        <f t="shared" ca="1" si="204"/>
        <v>0</v>
      </c>
      <c r="CZ86" s="125">
        <f t="shared" ca="1" si="205"/>
        <v>672.35</v>
      </c>
      <c r="DA86" s="341">
        <f t="shared" ca="1" si="206"/>
        <v>18064.36</v>
      </c>
      <c r="DB86" s="606">
        <f t="shared" ca="1" si="207"/>
        <v>3251.58</v>
      </c>
      <c r="DC86" s="606"/>
      <c r="DD86" s="606">
        <f t="shared" ca="1" si="208"/>
        <v>222.58</v>
      </c>
      <c r="DE86" s="125">
        <f t="shared" ca="1" si="209"/>
        <v>0</v>
      </c>
      <c r="DF86" s="125">
        <f t="shared" ca="1" si="210"/>
        <v>0</v>
      </c>
      <c r="DG86" s="125">
        <f t="shared" ca="1" si="211"/>
        <v>0</v>
      </c>
      <c r="DH86" s="125">
        <f t="shared" ca="1" si="212"/>
        <v>3474.16</v>
      </c>
      <c r="DI86" s="125">
        <f t="shared" ca="1" si="213"/>
        <v>3826.24</v>
      </c>
      <c r="DJ86" s="125">
        <f t="shared" ca="1" si="214"/>
        <v>3251.58</v>
      </c>
      <c r="DK86" s="125">
        <f t="shared" ca="1" si="215"/>
        <v>17841.78</v>
      </c>
      <c r="DL86" s="125">
        <f t="shared" ca="1" si="216"/>
        <v>0</v>
      </c>
      <c r="DM86" s="125">
        <f t="shared" ca="1" si="217"/>
        <v>0</v>
      </c>
      <c r="DN86" s="340" t="str">
        <f t="shared" ca="1" si="218"/>
        <v xml:space="preserve">30 від 01.03   </v>
      </c>
      <c r="DO86" s="340" t="str">
        <f t="shared" ca="1" si="219"/>
        <v>Курижко А.І.</v>
      </c>
      <c r="DP86" s="340" t="str">
        <f t="shared" ca="1" si="220"/>
        <v>Курижко</v>
      </c>
      <c r="DQ86" s="340" t="str">
        <f t="shared" ca="1" si="221"/>
        <v>Артем</v>
      </c>
      <c r="DR86" s="340" t="str">
        <f t="shared" ca="1" si="222"/>
        <v>Іванович</v>
      </c>
      <c r="DS86" s="340">
        <f t="shared" ca="1" si="223"/>
        <v>3624708635</v>
      </c>
    </row>
    <row r="87" spans="1:123">
      <c r="A87">
        <f t="shared" ca="1" si="114"/>
        <v>83</v>
      </c>
      <c r="B87" t="str">
        <f t="shared" ca="1" si="115"/>
        <v>Начальник відділення</v>
      </c>
      <c r="C87" t="str">
        <f t="shared" ca="1" si="116"/>
        <v>л-т</v>
      </c>
      <c r="D87" t="str">
        <f t="shared" ca="1" si="117"/>
        <v>Клємішев Ю.В.</v>
      </c>
      <c r="E87">
        <f t="shared" ca="1" si="118"/>
        <v>0</v>
      </c>
      <c r="F87">
        <f t="shared" ca="1" si="119"/>
        <v>0</v>
      </c>
      <c r="G87" s="123" t="str">
        <f t="shared" ca="1" si="225"/>
        <v>5.6.4</v>
      </c>
      <c r="H87" s="123" t="str">
        <f t="shared" ca="1" si="224"/>
        <v>5.6.4</v>
      </c>
      <c r="I87" s="123" t="str">
        <f t="shared" ca="1" si="224"/>
        <v>5.6.4</v>
      </c>
      <c r="J87" s="123" t="str">
        <f t="shared" ca="1" si="224"/>
        <v>5.6.4</v>
      </c>
      <c r="K87" s="123" t="str">
        <f t="shared" ca="1" si="224"/>
        <v>5.6.4</v>
      </c>
      <c r="L87" s="123" t="str">
        <f t="shared" ca="1" si="224"/>
        <v>5.6.4</v>
      </c>
      <c r="M87" s="123" t="str">
        <f t="shared" ca="1" si="224"/>
        <v>5.6.4</v>
      </c>
      <c r="N87" s="123" t="str">
        <f t="shared" ca="1" si="224"/>
        <v>5.6.4</v>
      </c>
      <c r="O87" s="123">
        <f t="shared" ca="1" si="120"/>
        <v>5</v>
      </c>
      <c r="P87" s="123">
        <f t="shared" ca="1" si="121"/>
        <v>42578</v>
      </c>
      <c r="Q87" s="123">
        <f t="shared" ca="1" si="122"/>
        <v>0</v>
      </c>
      <c r="R87" s="123">
        <f t="shared" ca="1" si="122"/>
        <v>0</v>
      </c>
      <c r="S87" s="123">
        <f t="shared" ca="1" si="123"/>
        <v>0</v>
      </c>
      <c r="T87" s="123">
        <f t="shared" ca="1" si="124"/>
        <v>0</v>
      </c>
      <c r="U87" s="123">
        <f t="shared" ca="1" si="125"/>
        <v>0</v>
      </c>
      <c r="V87" s="123">
        <f t="shared" ca="1" si="126"/>
        <v>0</v>
      </c>
      <c r="W87" s="123">
        <f t="shared" ca="1" si="127"/>
        <v>0</v>
      </c>
      <c r="X87" s="123">
        <f t="shared" ca="1" si="128"/>
        <v>0</v>
      </c>
      <c r="Y87" s="123">
        <f t="shared" ca="1" si="129"/>
        <v>0</v>
      </c>
      <c r="Z87" s="123">
        <f t="shared" ca="1" si="130"/>
        <v>0</v>
      </c>
      <c r="AA87" s="123">
        <f t="shared" ca="1" si="131"/>
        <v>0</v>
      </c>
      <c r="AB87" s="123">
        <f t="shared" ca="1" si="132"/>
        <v>0</v>
      </c>
      <c r="AC87" s="123">
        <f t="shared" ca="1" si="133"/>
        <v>0</v>
      </c>
      <c r="AD87" s="123">
        <f t="shared" ca="1" si="134"/>
        <v>0</v>
      </c>
      <c r="AE87" s="123">
        <f t="shared" ca="1" si="135"/>
        <v>0</v>
      </c>
      <c r="AF87" s="123">
        <f t="shared" ca="1" si="136"/>
        <v>0</v>
      </c>
      <c r="AG87" s="123">
        <f t="shared" ca="1" si="137"/>
        <v>0</v>
      </c>
      <c r="AH87" s="123">
        <f t="shared" ca="1" si="138"/>
        <v>0</v>
      </c>
      <c r="AI87" s="123">
        <f t="shared" ca="1" si="139"/>
        <v>0</v>
      </c>
      <c r="AJ87" s="123">
        <f t="shared" ca="1" si="140"/>
        <v>0</v>
      </c>
      <c r="AK87" s="123">
        <f t="shared" ca="1" si="141"/>
        <v>0</v>
      </c>
      <c r="AL87" s="123">
        <f t="shared" ca="1" si="142"/>
        <v>0</v>
      </c>
      <c r="AM87" s="123">
        <f t="shared" ca="1" si="143"/>
        <v>0</v>
      </c>
      <c r="AN87" s="123">
        <f t="shared" ca="1" si="144"/>
        <v>0</v>
      </c>
      <c r="AO87" s="123">
        <f t="shared" ca="1" si="145"/>
        <v>0</v>
      </c>
      <c r="AP87" s="123">
        <f t="shared" ca="1" si="146"/>
        <v>0</v>
      </c>
      <c r="AQ87" s="123">
        <f t="shared" ca="1" si="147"/>
        <v>0</v>
      </c>
      <c r="AR87" s="123">
        <f t="shared" ca="1" si="148"/>
        <v>0</v>
      </c>
      <c r="AS87" s="123">
        <f t="shared" ca="1" si="149"/>
        <v>0</v>
      </c>
      <c r="AT87" s="123">
        <f t="shared" ca="1" si="150"/>
        <v>0</v>
      </c>
      <c r="AU87" s="123">
        <f t="shared" ca="1" si="151"/>
        <v>0</v>
      </c>
      <c r="AV87" s="123">
        <f t="shared" ca="1" si="152"/>
        <v>0</v>
      </c>
      <c r="AW87" s="123">
        <f t="shared" ca="1" si="153"/>
        <v>0</v>
      </c>
      <c r="AX87" s="123">
        <f t="shared" ca="1" si="154"/>
        <v>0</v>
      </c>
      <c r="AY87" s="123">
        <f t="shared" ca="1" si="155"/>
        <v>0</v>
      </c>
      <c r="AZ87" s="123">
        <f t="shared" ca="1" si="156"/>
        <v>0</v>
      </c>
      <c r="BA87" s="123">
        <f t="shared" ca="1" si="157"/>
        <v>0</v>
      </c>
      <c r="BB87" s="123">
        <f t="shared" ca="1" si="158"/>
        <v>0</v>
      </c>
      <c r="BC87" s="123">
        <f t="shared" ca="1" si="159"/>
        <v>0</v>
      </c>
      <c r="BD87" s="123">
        <f t="shared" ca="1" si="160"/>
        <v>0</v>
      </c>
      <c r="BE87" s="123">
        <f t="shared" ca="1" si="161"/>
        <v>0</v>
      </c>
      <c r="BF87" s="123">
        <f t="shared" ca="1" si="162"/>
        <v>0</v>
      </c>
      <c r="BG87" s="123">
        <f t="shared" ca="1" si="163"/>
        <v>0</v>
      </c>
      <c r="BH87" s="123">
        <f t="shared" ca="1" si="164"/>
        <v>0</v>
      </c>
      <c r="BI87" s="123">
        <f t="shared" ca="1" si="165"/>
        <v>0</v>
      </c>
      <c r="BJ87" s="123">
        <f t="shared" ca="1" si="166"/>
        <v>0</v>
      </c>
      <c r="BK87" s="123">
        <f t="shared" ca="1" si="167"/>
        <v>0</v>
      </c>
      <c r="BL87" s="123">
        <f t="shared" ca="1" si="168"/>
        <v>0</v>
      </c>
      <c r="BM87" s="123">
        <f t="shared" ca="1" si="169"/>
        <v>0</v>
      </c>
      <c r="BN87" s="123">
        <f t="shared" ca="1" si="170"/>
        <v>0.65</v>
      </c>
      <c r="BO87" s="123">
        <f t="shared" ca="1" si="171"/>
        <v>28</v>
      </c>
      <c r="BP87" s="340">
        <f t="shared" ca="1" si="172"/>
        <v>0</v>
      </c>
      <c r="BQ87" s="123">
        <f t="shared" ca="1" si="173"/>
        <v>0</v>
      </c>
      <c r="BR87" s="123">
        <f t="shared" ca="1" si="174"/>
        <v>0</v>
      </c>
      <c r="BS87" s="123">
        <f t="shared" ca="1" si="175"/>
        <v>0</v>
      </c>
      <c r="BT87" s="123">
        <f t="shared" ca="1" si="176"/>
        <v>0</v>
      </c>
      <c r="BU87" s="123">
        <f t="shared" ca="1" si="177"/>
        <v>0</v>
      </c>
      <c r="BV87" s="123"/>
      <c r="BW87" s="123">
        <f t="shared" ca="1" si="178"/>
        <v>26</v>
      </c>
      <c r="BX87" s="123"/>
      <c r="BY87" s="123">
        <f t="shared" ca="1" si="179"/>
        <v>0</v>
      </c>
      <c r="BZ87" s="123"/>
      <c r="CA87" s="123">
        <f t="shared" ca="1" si="180"/>
        <v>0</v>
      </c>
      <c r="CB87" s="528">
        <f t="shared" ca="1" si="181"/>
        <v>0</v>
      </c>
      <c r="CC87" s="123">
        <f t="shared" ca="1" si="182"/>
        <v>0</v>
      </c>
      <c r="CD87" s="125">
        <f t="shared" ca="1" si="183"/>
        <v>0</v>
      </c>
      <c r="CE87" s="125">
        <f t="shared" ca="1" si="184"/>
        <v>1130</v>
      </c>
      <c r="CF87" s="125">
        <f t="shared" ca="1" si="185"/>
        <v>2820</v>
      </c>
      <c r="CG87" s="125">
        <f t="shared" ca="1" si="186"/>
        <v>1185</v>
      </c>
      <c r="CH87" s="125">
        <f t="shared" ca="1" si="187"/>
        <v>261.86</v>
      </c>
      <c r="CI87" s="125">
        <f t="shared" ca="1" si="188"/>
        <v>0</v>
      </c>
      <c r="CJ87" s="125">
        <f t="shared" ca="1" si="189"/>
        <v>0</v>
      </c>
      <c r="CK87" s="125">
        <f t="shared" ca="1" si="190"/>
        <v>0</v>
      </c>
      <c r="CL87" s="125">
        <f t="shared" ca="1" si="191"/>
        <v>3337.75</v>
      </c>
      <c r="CM87" s="125">
        <f t="shared" ca="1" si="192"/>
        <v>8657.4</v>
      </c>
      <c r="CN87" s="125">
        <f t="shared" ca="1" si="193"/>
        <v>17392.009999999998</v>
      </c>
      <c r="CO87" s="125">
        <f t="shared" ca="1" si="194"/>
        <v>0</v>
      </c>
      <c r="CP87" s="125">
        <f t="shared" ca="1" si="195"/>
        <v>0</v>
      </c>
      <c r="CQ87" s="125">
        <f t="shared" ca="1" si="196"/>
        <v>0</v>
      </c>
      <c r="CR87" s="125">
        <f t="shared" ca="1" si="197"/>
        <v>0</v>
      </c>
      <c r="CS87" s="125">
        <f t="shared" ca="1" si="198"/>
        <v>0</v>
      </c>
      <c r="CT87" s="125">
        <f t="shared" ca="1" si="199"/>
        <v>0</v>
      </c>
      <c r="CU87" s="125">
        <f t="shared" ca="1" si="200"/>
        <v>0</v>
      </c>
      <c r="CV87" s="125">
        <f t="shared" ca="1" si="201"/>
        <v>0</v>
      </c>
      <c r="CW87" s="125">
        <f t="shared" ca="1" si="202"/>
        <v>0</v>
      </c>
      <c r="CX87" s="125">
        <f t="shared" ca="1" si="203"/>
        <v>0</v>
      </c>
      <c r="CY87" s="125">
        <f t="shared" ca="1" si="204"/>
        <v>0</v>
      </c>
      <c r="CZ87" s="125">
        <f t="shared" ca="1" si="205"/>
        <v>672.35</v>
      </c>
      <c r="DA87" s="341">
        <f t="shared" ca="1" si="206"/>
        <v>18064.36</v>
      </c>
      <c r="DB87" s="606">
        <f t="shared" ca="1" si="207"/>
        <v>3251.58</v>
      </c>
      <c r="DC87" s="606"/>
      <c r="DD87" s="606">
        <f t="shared" ca="1" si="208"/>
        <v>222.58</v>
      </c>
      <c r="DE87" s="125">
        <f t="shared" ca="1" si="209"/>
        <v>0</v>
      </c>
      <c r="DF87" s="125">
        <f t="shared" ca="1" si="210"/>
        <v>0</v>
      </c>
      <c r="DG87" s="125">
        <f t="shared" ca="1" si="211"/>
        <v>0</v>
      </c>
      <c r="DH87" s="125">
        <f t="shared" ca="1" si="212"/>
        <v>3474.16</v>
      </c>
      <c r="DI87" s="125">
        <f t="shared" ca="1" si="213"/>
        <v>3826.24</v>
      </c>
      <c r="DJ87" s="125">
        <f t="shared" ca="1" si="214"/>
        <v>3251.58</v>
      </c>
      <c r="DK87" s="125">
        <f t="shared" ca="1" si="215"/>
        <v>17841.78</v>
      </c>
      <c r="DL87" s="125">
        <f t="shared" ca="1" si="216"/>
        <v>0</v>
      </c>
      <c r="DM87" s="125">
        <f t="shared" ca="1" si="217"/>
        <v>0</v>
      </c>
      <c r="DN87" s="340" t="str">
        <f t="shared" ca="1" si="218"/>
        <v xml:space="preserve">30 від 01.03   </v>
      </c>
      <c r="DO87" s="340" t="str">
        <f t="shared" ca="1" si="219"/>
        <v>Клємішев Ю.В.</v>
      </c>
      <c r="DP87" s="340" t="str">
        <f t="shared" ca="1" si="220"/>
        <v>Клємішев</v>
      </c>
      <c r="DQ87" s="340" t="str">
        <f t="shared" ca="1" si="221"/>
        <v>Юрій</v>
      </c>
      <c r="DR87" s="340" t="str">
        <f t="shared" ca="1" si="222"/>
        <v>Володимирович</v>
      </c>
      <c r="DS87" s="340">
        <f t="shared" ca="1" si="223"/>
        <v>3446007712</v>
      </c>
    </row>
    <row r="88" spans="1:123">
      <c r="A88">
        <f t="shared" ca="1" si="114"/>
        <v>84</v>
      </c>
      <c r="B88">
        <f t="shared" ca="1" si="115"/>
        <v>0</v>
      </c>
      <c r="C88">
        <f t="shared" ca="1" si="116"/>
        <v>0</v>
      </c>
      <c r="D88" t="str">
        <f t="shared" ca="1" si="117"/>
        <v xml:space="preserve"> </v>
      </c>
      <c r="E88">
        <f t="shared" ca="1" si="118"/>
        <v>0</v>
      </c>
      <c r="F88">
        <f t="shared" ca="1" si="119"/>
        <v>0</v>
      </c>
      <c r="G88" s="123" t="str">
        <f t="shared" ca="1" si="225"/>
        <v>0.0.0</v>
      </c>
      <c r="H88" s="123" t="str">
        <f t="shared" ca="1" si="224"/>
        <v>0.0.0</v>
      </c>
      <c r="I88" s="123" t="str">
        <f t="shared" ca="1" si="224"/>
        <v>0.0.0</v>
      </c>
      <c r="J88" s="123" t="str">
        <f t="shared" ca="1" si="224"/>
        <v>0.0.0</v>
      </c>
      <c r="K88" s="123" t="str">
        <f t="shared" ca="1" si="224"/>
        <v>0.0.0</v>
      </c>
      <c r="L88" s="123" t="str">
        <f t="shared" ca="1" si="224"/>
        <v>0.0.0</v>
      </c>
      <c r="M88" s="123" t="str">
        <f t="shared" ca="1" si="224"/>
        <v>0.0.0</v>
      </c>
      <c r="N88" s="123" t="str">
        <f t="shared" ca="1" si="224"/>
        <v>0.0.0</v>
      </c>
      <c r="O88" s="123">
        <f t="shared" ca="1" si="120"/>
        <v>0</v>
      </c>
      <c r="P88" s="123">
        <f t="shared" ca="1" si="121"/>
        <v>0</v>
      </c>
      <c r="Q88" s="123">
        <f t="shared" ca="1" si="122"/>
        <v>0</v>
      </c>
      <c r="R88" s="123">
        <f t="shared" ca="1" si="122"/>
        <v>0</v>
      </c>
      <c r="S88" s="123">
        <f t="shared" ca="1" si="123"/>
        <v>0</v>
      </c>
      <c r="T88" s="123">
        <f t="shared" ca="1" si="124"/>
        <v>0</v>
      </c>
      <c r="U88" s="123">
        <f t="shared" ca="1" si="125"/>
        <v>0</v>
      </c>
      <c r="V88" s="123">
        <f t="shared" ca="1" si="126"/>
        <v>0</v>
      </c>
      <c r="W88" s="123">
        <f t="shared" ca="1" si="127"/>
        <v>0</v>
      </c>
      <c r="X88" s="123">
        <f t="shared" ca="1" si="128"/>
        <v>0</v>
      </c>
      <c r="Y88" s="123">
        <f t="shared" ca="1" si="129"/>
        <v>0</v>
      </c>
      <c r="Z88" s="123">
        <f t="shared" ca="1" si="130"/>
        <v>0</v>
      </c>
      <c r="AA88" s="123">
        <f t="shared" ca="1" si="131"/>
        <v>0</v>
      </c>
      <c r="AB88" s="123">
        <f t="shared" ca="1" si="132"/>
        <v>0</v>
      </c>
      <c r="AC88" s="123">
        <f t="shared" ca="1" si="133"/>
        <v>0</v>
      </c>
      <c r="AD88" s="123">
        <f t="shared" ca="1" si="134"/>
        <v>0</v>
      </c>
      <c r="AE88" s="123">
        <f t="shared" ca="1" si="135"/>
        <v>0</v>
      </c>
      <c r="AF88" s="123">
        <f t="shared" ca="1" si="136"/>
        <v>0</v>
      </c>
      <c r="AG88" s="123">
        <f t="shared" ca="1" si="137"/>
        <v>0</v>
      </c>
      <c r="AH88" s="123">
        <f t="shared" ca="1" si="138"/>
        <v>0</v>
      </c>
      <c r="AI88" s="123">
        <f t="shared" ca="1" si="139"/>
        <v>0</v>
      </c>
      <c r="AJ88" s="123">
        <f t="shared" ca="1" si="140"/>
        <v>0</v>
      </c>
      <c r="AK88" s="123">
        <f t="shared" ca="1" si="141"/>
        <v>0</v>
      </c>
      <c r="AL88" s="123">
        <f t="shared" ca="1" si="142"/>
        <v>0</v>
      </c>
      <c r="AM88" s="123">
        <f t="shared" ca="1" si="143"/>
        <v>0</v>
      </c>
      <c r="AN88" s="123">
        <f t="shared" ca="1" si="144"/>
        <v>0</v>
      </c>
      <c r="AO88" s="123">
        <f t="shared" ca="1" si="145"/>
        <v>0</v>
      </c>
      <c r="AP88" s="123">
        <f t="shared" ca="1" si="146"/>
        <v>0</v>
      </c>
      <c r="AQ88" s="123">
        <f t="shared" ca="1" si="147"/>
        <v>0</v>
      </c>
      <c r="AR88" s="123">
        <f t="shared" ca="1" si="148"/>
        <v>0</v>
      </c>
      <c r="AS88" s="123">
        <f t="shared" ca="1" si="149"/>
        <v>0</v>
      </c>
      <c r="AT88" s="123">
        <f t="shared" ca="1" si="150"/>
        <v>0</v>
      </c>
      <c r="AU88" s="123">
        <f t="shared" ca="1" si="151"/>
        <v>0</v>
      </c>
      <c r="AV88" s="123">
        <f t="shared" ca="1" si="152"/>
        <v>0</v>
      </c>
      <c r="AW88" s="123">
        <f t="shared" ca="1" si="153"/>
        <v>0</v>
      </c>
      <c r="AX88" s="123">
        <f t="shared" ca="1" si="154"/>
        <v>0</v>
      </c>
      <c r="AY88" s="123">
        <f t="shared" ca="1" si="155"/>
        <v>0</v>
      </c>
      <c r="AZ88" s="123">
        <f t="shared" ca="1" si="156"/>
        <v>0</v>
      </c>
      <c r="BA88" s="123">
        <f t="shared" ca="1" si="157"/>
        <v>0</v>
      </c>
      <c r="BB88" s="123">
        <f t="shared" ca="1" si="158"/>
        <v>0</v>
      </c>
      <c r="BC88" s="123">
        <f t="shared" ca="1" si="159"/>
        <v>0</v>
      </c>
      <c r="BD88" s="123">
        <f t="shared" ca="1" si="160"/>
        <v>0</v>
      </c>
      <c r="BE88" s="123">
        <f t="shared" ca="1" si="161"/>
        <v>0</v>
      </c>
      <c r="BF88" s="123">
        <f t="shared" ca="1" si="162"/>
        <v>0</v>
      </c>
      <c r="BG88" s="123">
        <f t="shared" ca="1" si="163"/>
        <v>0</v>
      </c>
      <c r="BH88" s="123">
        <f t="shared" ca="1" si="164"/>
        <v>0</v>
      </c>
      <c r="BI88" s="123">
        <f t="shared" ca="1" si="165"/>
        <v>0</v>
      </c>
      <c r="BJ88" s="123">
        <f t="shared" ca="1" si="166"/>
        <v>0</v>
      </c>
      <c r="BK88" s="123">
        <f t="shared" ca="1" si="167"/>
        <v>0</v>
      </c>
      <c r="BL88" s="123">
        <f t="shared" ca="1" si="168"/>
        <v>0</v>
      </c>
      <c r="BM88" s="123">
        <f t="shared" ca="1" si="169"/>
        <v>0</v>
      </c>
      <c r="BN88" s="123">
        <f t="shared" ca="1" si="170"/>
        <v>0.65</v>
      </c>
      <c r="BO88" s="123">
        <f t="shared" ca="1" si="171"/>
        <v>0</v>
      </c>
      <c r="BP88" s="340">
        <f t="shared" ca="1" si="172"/>
        <v>0</v>
      </c>
      <c r="BQ88" s="123">
        <f t="shared" ca="1" si="173"/>
        <v>0</v>
      </c>
      <c r="BR88" s="123">
        <f t="shared" ca="1" si="174"/>
        <v>0</v>
      </c>
      <c r="BS88" s="123">
        <f t="shared" ca="1" si="175"/>
        <v>0</v>
      </c>
      <c r="BT88" s="123">
        <f t="shared" ca="1" si="176"/>
        <v>0</v>
      </c>
      <c r="BU88" s="123">
        <f t="shared" ca="1" si="177"/>
        <v>0</v>
      </c>
      <c r="BV88" s="123"/>
      <c r="BW88" s="123">
        <f t="shared" ca="1" si="178"/>
        <v>0</v>
      </c>
      <c r="BX88" s="123"/>
      <c r="BY88" s="123">
        <f t="shared" ca="1" si="179"/>
        <v>0</v>
      </c>
      <c r="BZ88" s="123"/>
      <c r="CA88" s="123">
        <f t="shared" ca="1" si="180"/>
        <v>0</v>
      </c>
      <c r="CB88" s="528">
        <f t="shared" ca="1" si="181"/>
        <v>0</v>
      </c>
      <c r="CC88" s="123">
        <f t="shared" ca="1" si="182"/>
        <v>0</v>
      </c>
      <c r="CD88" s="125">
        <f t="shared" ca="1" si="183"/>
        <v>0</v>
      </c>
      <c r="CE88" s="125">
        <f t="shared" ca="1" si="184"/>
        <v>0</v>
      </c>
      <c r="CF88" s="125">
        <f t="shared" ca="1" si="185"/>
        <v>0</v>
      </c>
      <c r="CG88" s="125">
        <f t="shared" ca="1" si="186"/>
        <v>0</v>
      </c>
      <c r="CH88" s="125">
        <f t="shared" ca="1" si="187"/>
        <v>0</v>
      </c>
      <c r="CI88" s="125">
        <f t="shared" ca="1" si="188"/>
        <v>0</v>
      </c>
      <c r="CJ88" s="125">
        <f t="shared" ca="1" si="189"/>
        <v>0</v>
      </c>
      <c r="CK88" s="125">
        <f t="shared" ca="1" si="190"/>
        <v>0</v>
      </c>
      <c r="CL88" s="125">
        <f t="shared" ca="1" si="191"/>
        <v>0</v>
      </c>
      <c r="CM88" s="125">
        <f t="shared" ca="1" si="192"/>
        <v>0</v>
      </c>
      <c r="CN88" s="125">
        <f t="shared" ca="1" si="193"/>
        <v>0</v>
      </c>
      <c r="CO88" s="125">
        <f t="shared" ca="1" si="194"/>
        <v>0</v>
      </c>
      <c r="CP88" s="125">
        <f t="shared" ca="1" si="195"/>
        <v>0</v>
      </c>
      <c r="CQ88" s="125">
        <f t="shared" ca="1" si="196"/>
        <v>0</v>
      </c>
      <c r="CR88" s="125">
        <f t="shared" ca="1" si="197"/>
        <v>0</v>
      </c>
      <c r="CS88" s="125">
        <f t="shared" ca="1" si="198"/>
        <v>0</v>
      </c>
      <c r="CT88" s="125">
        <f t="shared" ca="1" si="199"/>
        <v>0</v>
      </c>
      <c r="CU88" s="125">
        <f t="shared" ca="1" si="200"/>
        <v>0</v>
      </c>
      <c r="CV88" s="125">
        <f t="shared" ca="1" si="201"/>
        <v>0</v>
      </c>
      <c r="CW88" s="125">
        <f t="shared" ca="1" si="202"/>
        <v>0</v>
      </c>
      <c r="CX88" s="125">
        <f t="shared" ca="1" si="203"/>
        <v>0</v>
      </c>
      <c r="CY88" s="125">
        <f t="shared" ca="1" si="204"/>
        <v>0</v>
      </c>
      <c r="CZ88" s="125">
        <f t="shared" ca="1" si="205"/>
        <v>0</v>
      </c>
      <c r="DA88" s="341">
        <f t="shared" ca="1" si="206"/>
        <v>0</v>
      </c>
      <c r="DB88" s="606">
        <f t="shared" ca="1" si="207"/>
        <v>0</v>
      </c>
      <c r="DC88" s="606"/>
      <c r="DD88" s="606">
        <f t="shared" ca="1" si="208"/>
        <v>0</v>
      </c>
      <c r="DE88" s="125">
        <f t="shared" ca="1" si="209"/>
        <v>0</v>
      </c>
      <c r="DF88" s="125">
        <f t="shared" ca="1" si="210"/>
        <v>0</v>
      </c>
      <c r="DG88" s="125">
        <f t="shared" ca="1" si="211"/>
        <v>0</v>
      </c>
      <c r="DH88" s="125">
        <f t="shared" ca="1" si="212"/>
        <v>0</v>
      </c>
      <c r="DI88" s="125">
        <f t="shared" ca="1" si="213"/>
        <v>0</v>
      </c>
      <c r="DJ88" s="125">
        <f t="shared" ca="1" si="214"/>
        <v>0</v>
      </c>
      <c r="DK88" s="125">
        <f t="shared" ca="1" si="215"/>
        <v>0</v>
      </c>
      <c r="DL88" s="125">
        <f t="shared" ca="1" si="216"/>
        <v>0</v>
      </c>
      <c r="DM88" s="125">
        <f t="shared" ca="1" si="217"/>
        <v>0</v>
      </c>
      <c r="DN88" s="340" t="str">
        <f t="shared" ca="1" si="218"/>
        <v xml:space="preserve">    </v>
      </c>
      <c r="DO88" s="340" t="str">
        <f t="shared" ca="1" si="219"/>
        <v xml:space="preserve"> </v>
      </c>
      <c r="DP88" s="340">
        <f t="shared" ca="1" si="220"/>
        <v>0</v>
      </c>
      <c r="DQ88" s="340">
        <f t="shared" ca="1" si="221"/>
        <v>0</v>
      </c>
      <c r="DR88" s="340">
        <f t="shared" ca="1" si="222"/>
        <v>0</v>
      </c>
      <c r="DS88" s="340">
        <f t="shared" ca="1" si="223"/>
        <v>0</v>
      </c>
    </row>
    <row r="89" spans="1:123">
      <c r="A89">
        <f t="shared" ca="1" si="114"/>
        <v>85</v>
      </c>
      <c r="B89">
        <f t="shared" ca="1" si="115"/>
        <v>0</v>
      </c>
      <c r="C89">
        <f t="shared" ca="1" si="116"/>
        <v>0</v>
      </c>
      <c r="D89" t="str">
        <f t="shared" ca="1" si="117"/>
        <v xml:space="preserve"> </v>
      </c>
      <c r="E89">
        <f t="shared" ca="1" si="118"/>
        <v>0</v>
      </c>
      <c r="F89">
        <f t="shared" ca="1" si="119"/>
        <v>0</v>
      </c>
      <c r="G89" s="123" t="str">
        <f t="shared" ca="1" si="225"/>
        <v>0.0.0</v>
      </c>
      <c r="H89" s="123" t="str">
        <f t="shared" ca="1" si="224"/>
        <v>0.0.0</v>
      </c>
      <c r="I89" s="123" t="str">
        <f t="shared" ca="1" si="224"/>
        <v>0.0.0</v>
      </c>
      <c r="J89" s="123" t="str">
        <f t="shared" ca="1" si="224"/>
        <v>0.0.0</v>
      </c>
      <c r="K89" s="123" t="str">
        <f t="shared" ca="1" si="224"/>
        <v>0.0.0</v>
      </c>
      <c r="L89" s="123" t="str">
        <f t="shared" ca="1" si="224"/>
        <v>0.0.0</v>
      </c>
      <c r="M89" s="123" t="str">
        <f t="shared" ca="1" si="224"/>
        <v>0.0.0</v>
      </c>
      <c r="N89" s="123" t="str">
        <f t="shared" ca="1" si="224"/>
        <v>0.0.0</v>
      </c>
      <c r="O89" s="123">
        <f t="shared" ca="1" si="120"/>
        <v>0</v>
      </c>
      <c r="P89" s="123">
        <f t="shared" ca="1" si="121"/>
        <v>0</v>
      </c>
      <c r="Q89" s="123">
        <f t="shared" ca="1" si="122"/>
        <v>0</v>
      </c>
      <c r="R89" s="123">
        <f t="shared" ca="1" si="122"/>
        <v>0</v>
      </c>
      <c r="S89" s="123">
        <f t="shared" ca="1" si="123"/>
        <v>0</v>
      </c>
      <c r="T89" s="123">
        <f t="shared" ca="1" si="124"/>
        <v>0</v>
      </c>
      <c r="U89" s="123">
        <f t="shared" ca="1" si="125"/>
        <v>0</v>
      </c>
      <c r="V89" s="123">
        <f t="shared" ca="1" si="126"/>
        <v>0</v>
      </c>
      <c r="W89" s="123">
        <f t="shared" ca="1" si="127"/>
        <v>0</v>
      </c>
      <c r="X89" s="123">
        <f t="shared" ca="1" si="128"/>
        <v>0</v>
      </c>
      <c r="Y89" s="123">
        <f t="shared" ca="1" si="129"/>
        <v>0</v>
      </c>
      <c r="Z89" s="123">
        <f t="shared" ca="1" si="130"/>
        <v>0</v>
      </c>
      <c r="AA89" s="123">
        <f t="shared" ca="1" si="131"/>
        <v>0</v>
      </c>
      <c r="AB89" s="123">
        <f t="shared" ca="1" si="132"/>
        <v>0</v>
      </c>
      <c r="AC89" s="123">
        <f t="shared" ca="1" si="133"/>
        <v>0</v>
      </c>
      <c r="AD89" s="123">
        <f t="shared" ca="1" si="134"/>
        <v>0</v>
      </c>
      <c r="AE89" s="123">
        <f t="shared" ca="1" si="135"/>
        <v>0</v>
      </c>
      <c r="AF89" s="123">
        <f t="shared" ca="1" si="136"/>
        <v>0</v>
      </c>
      <c r="AG89" s="123">
        <f t="shared" ca="1" si="137"/>
        <v>0</v>
      </c>
      <c r="AH89" s="123">
        <f t="shared" ca="1" si="138"/>
        <v>0</v>
      </c>
      <c r="AI89" s="123">
        <f t="shared" ca="1" si="139"/>
        <v>0</v>
      </c>
      <c r="AJ89" s="123">
        <f t="shared" ca="1" si="140"/>
        <v>0</v>
      </c>
      <c r="AK89" s="123">
        <f t="shared" ca="1" si="141"/>
        <v>0</v>
      </c>
      <c r="AL89" s="123">
        <f t="shared" ca="1" si="142"/>
        <v>0</v>
      </c>
      <c r="AM89" s="123">
        <f t="shared" ca="1" si="143"/>
        <v>0</v>
      </c>
      <c r="AN89" s="123">
        <f t="shared" ca="1" si="144"/>
        <v>0</v>
      </c>
      <c r="AO89" s="123">
        <f t="shared" ca="1" si="145"/>
        <v>0</v>
      </c>
      <c r="AP89" s="123">
        <f t="shared" ca="1" si="146"/>
        <v>0</v>
      </c>
      <c r="AQ89" s="123">
        <f t="shared" ca="1" si="147"/>
        <v>0</v>
      </c>
      <c r="AR89" s="123">
        <f t="shared" ca="1" si="148"/>
        <v>0</v>
      </c>
      <c r="AS89" s="123">
        <f t="shared" ca="1" si="149"/>
        <v>0</v>
      </c>
      <c r="AT89" s="123">
        <f t="shared" ca="1" si="150"/>
        <v>0</v>
      </c>
      <c r="AU89" s="123">
        <f t="shared" ca="1" si="151"/>
        <v>0</v>
      </c>
      <c r="AV89" s="123">
        <f t="shared" ca="1" si="152"/>
        <v>0</v>
      </c>
      <c r="AW89" s="123">
        <f t="shared" ca="1" si="153"/>
        <v>0</v>
      </c>
      <c r="AX89" s="123">
        <f t="shared" ca="1" si="154"/>
        <v>0</v>
      </c>
      <c r="AY89" s="123">
        <f t="shared" ca="1" si="155"/>
        <v>0</v>
      </c>
      <c r="AZ89" s="123">
        <f t="shared" ca="1" si="156"/>
        <v>0</v>
      </c>
      <c r="BA89" s="123">
        <f t="shared" ca="1" si="157"/>
        <v>0</v>
      </c>
      <c r="BB89" s="123">
        <f t="shared" ca="1" si="158"/>
        <v>0</v>
      </c>
      <c r="BC89" s="123">
        <f t="shared" ca="1" si="159"/>
        <v>0</v>
      </c>
      <c r="BD89" s="123">
        <f t="shared" ca="1" si="160"/>
        <v>0</v>
      </c>
      <c r="BE89" s="123">
        <f t="shared" ca="1" si="161"/>
        <v>0</v>
      </c>
      <c r="BF89" s="123">
        <f t="shared" ca="1" si="162"/>
        <v>0</v>
      </c>
      <c r="BG89" s="123">
        <f t="shared" ca="1" si="163"/>
        <v>0</v>
      </c>
      <c r="BH89" s="123">
        <f t="shared" ca="1" si="164"/>
        <v>0</v>
      </c>
      <c r="BI89" s="123">
        <f t="shared" ca="1" si="165"/>
        <v>0</v>
      </c>
      <c r="BJ89" s="123">
        <f t="shared" ca="1" si="166"/>
        <v>0</v>
      </c>
      <c r="BK89" s="123">
        <f t="shared" ca="1" si="167"/>
        <v>0</v>
      </c>
      <c r="BL89" s="123">
        <f t="shared" ca="1" si="168"/>
        <v>0</v>
      </c>
      <c r="BM89" s="123">
        <f t="shared" ca="1" si="169"/>
        <v>0</v>
      </c>
      <c r="BN89" s="123">
        <f t="shared" ca="1" si="170"/>
        <v>0.65</v>
      </c>
      <c r="BO89" s="123">
        <f t="shared" ca="1" si="171"/>
        <v>0</v>
      </c>
      <c r="BP89" s="340">
        <f t="shared" ca="1" si="172"/>
        <v>0</v>
      </c>
      <c r="BQ89" s="123">
        <f t="shared" ca="1" si="173"/>
        <v>0</v>
      </c>
      <c r="BR89" s="123">
        <f t="shared" ca="1" si="174"/>
        <v>0</v>
      </c>
      <c r="BS89" s="123">
        <f t="shared" ca="1" si="175"/>
        <v>0</v>
      </c>
      <c r="BT89" s="123">
        <f t="shared" ca="1" si="176"/>
        <v>0</v>
      </c>
      <c r="BU89" s="123">
        <f t="shared" ca="1" si="177"/>
        <v>0</v>
      </c>
      <c r="BV89" s="123"/>
      <c r="BW89" s="123">
        <f t="shared" ca="1" si="178"/>
        <v>0</v>
      </c>
      <c r="BX89" s="123"/>
      <c r="BY89" s="123">
        <f t="shared" ca="1" si="179"/>
        <v>0</v>
      </c>
      <c r="BZ89" s="123"/>
      <c r="CA89" s="123">
        <f t="shared" ca="1" si="180"/>
        <v>0</v>
      </c>
      <c r="CB89" s="528">
        <f t="shared" ca="1" si="181"/>
        <v>0</v>
      </c>
      <c r="CC89" s="123">
        <f t="shared" ca="1" si="182"/>
        <v>0</v>
      </c>
      <c r="CD89" s="125">
        <f t="shared" ca="1" si="183"/>
        <v>0</v>
      </c>
      <c r="CE89" s="125">
        <f t="shared" ca="1" si="184"/>
        <v>0</v>
      </c>
      <c r="CF89" s="125">
        <f t="shared" ca="1" si="185"/>
        <v>0</v>
      </c>
      <c r="CG89" s="125">
        <f t="shared" ca="1" si="186"/>
        <v>0</v>
      </c>
      <c r="CH89" s="125">
        <f t="shared" ca="1" si="187"/>
        <v>0</v>
      </c>
      <c r="CI89" s="125">
        <f t="shared" ca="1" si="188"/>
        <v>0</v>
      </c>
      <c r="CJ89" s="125">
        <f t="shared" ca="1" si="189"/>
        <v>0</v>
      </c>
      <c r="CK89" s="125">
        <f t="shared" ca="1" si="190"/>
        <v>0</v>
      </c>
      <c r="CL89" s="125">
        <f t="shared" ca="1" si="191"/>
        <v>0</v>
      </c>
      <c r="CM89" s="125">
        <f t="shared" ca="1" si="192"/>
        <v>0</v>
      </c>
      <c r="CN89" s="125">
        <f t="shared" ca="1" si="193"/>
        <v>0</v>
      </c>
      <c r="CO89" s="125">
        <f t="shared" ca="1" si="194"/>
        <v>0</v>
      </c>
      <c r="CP89" s="125">
        <f t="shared" ca="1" si="195"/>
        <v>0</v>
      </c>
      <c r="CQ89" s="125">
        <f t="shared" ca="1" si="196"/>
        <v>0</v>
      </c>
      <c r="CR89" s="125">
        <f t="shared" ca="1" si="197"/>
        <v>0</v>
      </c>
      <c r="CS89" s="125">
        <f t="shared" ca="1" si="198"/>
        <v>0</v>
      </c>
      <c r="CT89" s="125">
        <f t="shared" ca="1" si="199"/>
        <v>0</v>
      </c>
      <c r="CU89" s="125">
        <f t="shared" ca="1" si="200"/>
        <v>0</v>
      </c>
      <c r="CV89" s="125">
        <f t="shared" ca="1" si="201"/>
        <v>0</v>
      </c>
      <c r="CW89" s="125">
        <f t="shared" ca="1" si="202"/>
        <v>0</v>
      </c>
      <c r="CX89" s="125">
        <f t="shared" ca="1" si="203"/>
        <v>0</v>
      </c>
      <c r="CY89" s="125">
        <f t="shared" ca="1" si="204"/>
        <v>0</v>
      </c>
      <c r="CZ89" s="125">
        <f t="shared" ca="1" si="205"/>
        <v>0</v>
      </c>
      <c r="DA89" s="341">
        <f t="shared" ca="1" si="206"/>
        <v>0</v>
      </c>
      <c r="DB89" s="606">
        <f t="shared" ca="1" si="207"/>
        <v>0</v>
      </c>
      <c r="DC89" s="606"/>
      <c r="DD89" s="606">
        <f t="shared" ca="1" si="208"/>
        <v>0</v>
      </c>
      <c r="DE89" s="125">
        <f t="shared" ca="1" si="209"/>
        <v>0</v>
      </c>
      <c r="DF89" s="125">
        <f t="shared" ca="1" si="210"/>
        <v>0</v>
      </c>
      <c r="DG89" s="125">
        <f t="shared" ca="1" si="211"/>
        <v>0</v>
      </c>
      <c r="DH89" s="125">
        <f t="shared" ca="1" si="212"/>
        <v>0</v>
      </c>
      <c r="DI89" s="125">
        <f t="shared" ca="1" si="213"/>
        <v>0</v>
      </c>
      <c r="DJ89" s="125">
        <f t="shared" ca="1" si="214"/>
        <v>0</v>
      </c>
      <c r="DK89" s="125">
        <f t="shared" ca="1" si="215"/>
        <v>0</v>
      </c>
      <c r="DL89" s="125">
        <f t="shared" ca="1" si="216"/>
        <v>0</v>
      </c>
      <c r="DM89" s="125">
        <f t="shared" ca="1" si="217"/>
        <v>0</v>
      </c>
      <c r="DN89" s="340" t="str">
        <f t="shared" ca="1" si="218"/>
        <v xml:space="preserve">    </v>
      </c>
      <c r="DO89" s="340" t="str">
        <f t="shared" ca="1" si="219"/>
        <v xml:space="preserve"> </v>
      </c>
      <c r="DP89" s="340">
        <f t="shared" ca="1" si="220"/>
        <v>0</v>
      </c>
      <c r="DQ89" s="340">
        <f t="shared" ca="1" si="221"/>
        <v>0</v>
      </c>
      <c r="DR89" s="340">
        <f t="shared" ca="1" si="222"/>
        <v>0</v>
      </c>
      <c r="DS89" s="340">
        <f t="shared" ca="1" si="223"/>
        <v>0</v>
      </c>
    </row>
    <row r="90" spans="1:123">
      <c r="A90">
        <f t="shared" ca="1" si="114"/>
        <v>86</v>
      </c>
      <c r="B90">
        <f t="shared" ca="1" si="115"/>
        <v>0</v>
      </c>
      <c r="C90">
        <f t="shared" ca="1" si="116"/>
        <v>0</v>
      </c>
      <c r="D90" t="str">
        <f t="shared" ca="1" si="117"/>
        <v xml:space="preserve"> </v>
      </c>
      <c r="E90">
        <f t="shared" ca="1" si="118"/>
        <v>0</v>
      </c>
      <c r="F90">
        <f t="shared" ca="1" si="119"/>
        <v>0</v>
      </c>
      <c r="G90" s="123" t="str">
        <f t="shared" ca="1" si="225"/>
        <v>0.0.0</v>
      </c>
      <c r="H90" s="123" t="str">
        <f t="shared" ca="1" si="224"/>
        <v>0.0.0</v>
      </c>
      <c r="I90" s="123" t="str">
        <f t="shared" ca="1" si="224"/>
        <v>0.0.0</v>
      </c>
      <c r="J90" s="123" t="str">
        <f t="shared" ca="1" si="224"/>
        <v>0.0.0</v>
      </c>
      <c r="K90" s="123" t="str">
        <f t="shared" ca="1" si="224"/>
        <v>0.0.0</v>
      </c>
      <c r="L90" s="123" t="str">
        <f t="shared" ca="1" si="224"/>
        <v>0.0.0</v>
      </c>
      <c r="M90" s="123" t="str">
        <f t="shared" ca="1" si="224"/>
        <v>0.0.0</v>
      </c>
      <c r="N90" s="123" t="str">
        <f t="shared" ca="1" si="224"/>
        <v>0.0.0</v>
      </c>
      <c r="O90" s="123">
        <f t="shared" ca="1" si="120"/>
        <v>0</v>
      </c>
      <c r="P90" s="123">
        <f t="shared" ca="1" si="121"/>
        <v>0</v>
      </c>
      <c r="Q90" s="123">
        <f t="shared" ca="1" si="122"/>
        <v>0</v>
      </c>
      <c r="R90" s="123">
        <f t="shared" ca="1" si="122"/>
        <v>0</v>
      </c>
      <c r="S90" s="123">
        <f t="shared" ca="1" si="123"/>
        <v>0</v>
      </c>
      <c r="T90" s="123">
        <f t="shared" ca="1" si="124"/>
        <v>0</v>
      </c>
      <c r="U90" s="123">
        <f t="shared" ca="1" si="125"/>
        <v>0</v>
      </c>
      <c r="V90" s="123">
        <f t="shared" ca="1" si="126"/>
        <v>0</v>
      </c>
      <c r="W90" s="123">
        <f t="shared" ca="1" si="127"/>
        <v>0</v>
      </c>
      <c r="X90" s="123">
        <f t="shared" ca="1" si="128"/>
        <v>0</v>
      </c>
      <c r="Y90" s="123">
        <f t="shared" ca="1" si="129"/>
        <v>0</v>
      </c>
      <c r="Z90" s="123">
        <f t="shared" ca="1" si="130"/>
        <v>0</v>
      </c>
      <c r="AA90" s="123">
        <f t="shared" ca="1" si="131"/>
        <v>0</v>
      </c>
      <c r="AB90" s="123">
        <f t="shared" ca="1" si="132"/>
        <v>0</v>
      </c>
      <c r="AC90" s="123">
        <f t="shared" ca="1" si="133"/>
        <v>0</v>
      </c>
      <c r="AD90" s="123">
        <f t="shared" ca="1" si="134"/>
        <v>0</v>
      </c>
      <c r="AE90" s="123">
        <f t="shared" ca="1" si="135"/>
        <v>0</v>
      </c>
      <c r="AF90" s="123">
        <f t="shared" ca="1" si="136"/>
        <v>0</v>
      </c>
      <c r="AG90" s="123">
        <f t="shared" ca="1" si="137"/>
        <v>0</v>
      </c>
      <c r="AH90" s="123">
        <f t="shared" ca="1" si="138"/>
        <v>0</v>
      </c>
      <c r="AI90" s="123">
        <f t="shared" ca="1" si="139"/>
        <v>0</v>
      </c>
      <c r="AJ90" s="123">
        <f t="shared" ca="1" si="140"/>
        <v>0</v>
      </c>
      <c r="AK90" s="123">
        <f t="shared" ca="1" si="141"/>
        <v>0</v>
      </c>
      <c r="AL90" s="123">
        <f t="shared" ca="1" si="142"/>
        <v>0</v>
      </c>
      <c r="AM90" s="123">
        <f t="shared" ca="1" si="143"/>
        <v>0</v>
      </c>
      <c r="AN90" s="123">
        <f t="shared" ca="1" si="144"/>
        <v>0</v>
      </c>
      <c r="AO90" s="123">
        <f t="shared" ca="1" si="145"/>
        <v>0</v>
      </c>
      <c r="AP90" s="123">
        <f t="shared" ca="1" si="146"/>
        <v>0</v>
      </c>
      <c r="AQ90" s="123">
        <f t="shared" ca="1" si="147"/>
        <v>0</v>
      </c>
      <c r="AR90" s="123">
        <f t="shared" ca="1" si="148"/>
        <v>0</v>
      </c>
      <c r="AS90" s="123">
        <f t="shared" ca="1" si="149"/>
        <v>0</v>
      </c>
      <c r="AT90" s="123">
        <f t="shared" ca="1" si="150"/>
        <v>0</v>
      </c>
      <c r="AU90" s="123">
        <f t="shared" ca="1" si="151"/>
        <v>0</v>
      </c>
      <c r="AV90" s="123">
        <f t="shared" ca="1" si="152"/>
        <v>0</v>
      </c>
      <c r="AW90" s="123">
        <f t="shared" ca="1" si="153"/>
        <v>0</v>
      </c>
      <c r="AX90" s="123">
        <f t="shared" ca="1" si="154"/>
        <v>0</v>
      </c>
      <c r="AY90" s="123">
        <f t="shared" ca="1" si="155"/>
        <v>0</v>
      </c>
      <c r="AZ90" s="123">
        <f t="shared" ca="1" si="156"/>
        <v>0</v>
      </c>
      <c r="BA90" s="123">
        <f t="shared" ca="1" si="157"/>
        <v>0</v>
      </c>
      <c r="BB90" s="123">
        <f t="shared" ca="1" si="158"/>
        <v>0</v>
      </c>
      <c r="BC90" s="123">
        <f t="shared" ca="1" si="159"/>
        <v>0</v>
      </c>
      <c r="BD90" s="123">
        <f t="shared" ca="1" si="160"/>
        <v>0</v>
      </c>
      <c r="BE90" s="123">
        <f t="shared" ca="1" si="161"/>
        <v>0</v>
      </c>
      <c r="BF90" s="123">
        <f t="shared" ca="1" si="162"/>
        <v>0</v>
      </c>
      <c r="BG90" s="123">
        <f t="shared" ca="1" si="163"/>
        <v>0</v>
      </c>
      <c r="BH90" s="123">
        <f t="shared" ca="1" si="164"/>
        <v>0</v>
      </c>
      <c r="BI90" s="123">
        <f t="shared" ca="1" si="165"/>
        <v>0</v>
      </c>
      <c r="BJ90" s="123">
        <f t="shared" ca="1" si="166"/>
        <v>0</v>
      </c>
      <c r="BK90" s="123">
        <f t="shared" ca="1" si="167"/>
        <v>0</v>
      </c>
      <c r="BL90" s="123">
        <f t="shared" ca="1" si="168"/>
        <v>0</v>
      </c>
      <c r="BM90" s="123">
        <f t="shared" ca="1" si="169"/>
        <v>0</v>
      </c>
      <c r="BN90" s="123">
        <f t="shared" ca="1" si="170"/>
        <v>0.65</v>
      </c>
      <c r="BO90" s="123">
        <f t="shared" ca="1" si="171"/>
        <v>0</v>
      </c>
      <c r="BP90" s="340">
        <f t="shared" ca="1" si="172"/>
        <v>0</v>
      </c>
      <c r="BQ90" s="123">
        <f t="shared" ca="1" si="173"/>
        <v>0</v>
      </c>
      <c r="BR90" s="123">
        <f t="shared" ca="1" si="174"/>
        <v>0</v>
      </c>
      <c r="BS90" s="123">
        <f t="shared" ca="1" si="175"/>
        <v>0</v>
      </c>
      <c r="BT90" s="123">
        <f t="shared" ca="1" si="176"/>
        <v>0</v>
      </c>
      <c r="BU90" s="123">
        <f t="shared" ca="1" si="177"/>
        <v>0</v>
      </c>
      <c r="BV90" s="123"/>
      <c r="BW90" s="123">
        <f t="shared" ca="1" si="178"/>
        <v>0</v>
      </c>
      <c r="BX90" s="123"/>
      <c r="BY90" s="123">
        <f t="shared" ca="1" si="179"/>
        <v>0</v>
      </c>
      <c r="BZ90" s="123"/>
      <c r="CA90" s="123">
        <f t="shared" ca="1" si="180"/>
        <v>0</v>
      </c>
      <c r="CB90" s="528">
        <f t="shared" ca="1" si="181"/>
        <v>0</v>
      </c>
      <c r="CC90" s="123">
        <f t="shared" ca="1" si="182"/>
        <v>0</v>
      </c>
      <c r="CD90" s="125">
        <f t="shared" ca="1" si="183"/>
        <v>0</v>
      </c>
      <c r="CE90" s="125">
        <f t="shared" ca="1" si="184"/>
        <v>0</v>
      </c>
      <c r="CF90" s="125">
        <f t="shared" ca="1" si="185"/>
        <v>0</v>
      </c>
      <c r="CG90" s="125">
        <f t="shared" ca="1" si="186"/>
        <v>0</v>
      </c>
      <c r="CH90" s="125">
        <f t="shared" ca="1" si="187"/>
        <v>0</v>
      </c>
      <c r="CI90" s="125">
        <f t="shared" ca="1" si="188"/>
        <v>0</v>
      </c>
      <c r="CJ90" s="125">
        <f t="shared" ca="1" si="189"/>
        <v>0</v>
      </c>
      <c r="CK90" s="125">
        <f t="shared" ca="1" si="190"/>
        <v>0</v>
      </c>
      <c r="CL90" s="125">
        <f t="shared" ca="1" si="191"/>
        <v>0</v>
      </c>
      <c r="CM90" s="125">
        <f t="shared" ca="1" si="192"/>
        <v>0</v>
      </c>
      <c r="CN90" s="125">
        <f t="shared" ca="1" si="193"/>
        <v>0</v>
      </c>
      <c r="CO90" s="125">
        <f t="shared" ca="1" si="194"/>
        <v>0</v>
      </c>
      <c r="CP90" s="125">
        <f t="shared" ca="1" si="195"/>
        <v>0</v>
      </c>
      <c r="CQ90" s="125">
        <f t="shared" ca="1" si="196"/>
        <v>0</v>
      </c>
      <c r="CR90" s="125">
        <f t="shared" ca="1" si="197"/>
        <v>0</v>
      </c>
      <c r="CS90" s="125">
        <f t="shared" ca="1" si="198"/>
        <v>0</v>
      </c>
      <c r="CT90" s="125">
        <f t="shared" ca="1" si="199"/>
        <v>0</v>
      </c>
      <c r="CU90" s="125">
        <f t="shared" ca="1" si="200"/>
        <v>0</v>
      </c>
      <c r="CV90" s="125">
        <f t="shared" ca="1" si="201"/>
        <v>0</v>
      </c>
      <c r="CW90" s="125">
        <f t="shared" ca="1" si="202"/>
        <v>0</v>
      </c>
      <c r="CX90" s="125">
        <f t="shared" ca="1" si="203"/>
        <v>0</v>
      </c>
      <c r="CY90" s="125">
        <f t="shared" ca="1" si="204"/>
        <v>0</v>
      </c>
      <c r="CZ90" s="125">
        <f t="shared" ca="1" si="205"/>
        <v>0</v>
      </c>
      <c r="DA90" s="341">
        <f t="shared" ca="1" si="206"/>
        <v>0</v>
      </c>
      <c r="DB90" s="606">
        <f t="shared" ca="1" si="207"/>
        <v>0</v>
      </c>
      <c r="DC90" s="606"/>
      <c r="DD90" s="606">
        <f t="shared" ca="1" si="208"/>
        <v>0</v>
      </c>
      <c r="DE90" s="125">
        <f t="shared" ca="1" si="209"/>
        <v>0</v>
      </c>
      <c r="DF90" s="125">
        <f t="shared" ca="1" si="210"/>
        <v>0</v>
      </c>
      <c r="DG90" s="125">
        <f t="shared" ca="1" si="211"/>
        <v>0</v>
      </c>
      <c r="DH90" s="125">
        <f t="shared" ca="1" si="212"/>
        <v>0</v>
      </c>
      <c r="DI90" s="125">
        <f t="shared" ca="1" si="213"/>
        <v>0</v>
      </c>
      <c r="DJ90" s="125">
        <f t="shared" ca="1" si="214"/>
        <v>0</v>
      </c>
      <c r="DK90" s="125">
        <f t="shared" ca="1" si="215"/>
        <v>0</v>
      </c>
      <c r="DL90" s="125">
        <f t="shared" ca="1" si="216"/>
        <v>0</v>
      </c>
      <c r="DM90" s="125">
        <f t="shared" ca="1" si="217"/>
        <v>0</v>
      </c>
      <c r="DN90" s="340" t="str">
        <f t="shared" ca="1" si="218"/>
        <v xml:space="preserve">    </v>
      </c>
      <c r="DO90" s="340" t="str">
        <f t="shared" ca="1" si="219"/>
        <v xml:space="preserve"> </v>
      </c>
      <c r="DP90" s="340">
        <f t="shared" ca="1" si="220"/>
        <v>0</v>
      </c>
      <c r="DQ90" s="340">
        <f t="shared" ca="1" si="221"/>
        <v>0</v>
      </c>
      <c r="DR90" s="340">
        <f t="shared" ca="1" si="222"/>
        <v>0</v>
      </c>
      <c r="DS90" s="340">
        <f t="shared" ca="1" si="223"/>
        <v>0</v>
      </c>
    </row>
    <row r="91" spans="1:123">
      <c r="A91">
        <f t="shared" ca="1" si="114"/>
        <v>87</v>
      </c>
      <c r="B91" t="str">
        <f t="shared" ca="1" si="115"/>
        <v>Заступник командира батареї -начальник відділення</v>
      </c>
      <c r="C91">
        <f t="shared" ca="1" si="116"/>
        <v>0</v>
      </c>
      <c r="D91" t="str">
        <f t="shared" ca="1" si="117"/>
        <v>ВАКАНТ</v>
      </c>
      <c r="E91">
        <f t="shared" ca="1" si="118"/>
        <v>0</v>
      </c>
      <c r="F91">
        <f t="shared" ca="1" si="119"/>
        <v>0</v>
      </c>
      <c r="G91" s="123" t="str">
        <f t="shared" ca="1" si="225"/>
        <v>0.0.0</v>
      </c>
      <c r="H91" s="123" t="str">
        <f t="shared" ca="1" si="224"/>
        <v>0.0.0</v>
      </c>
      <c r="I91" s="123" t="str">
        <f t="shared" ca="1" si="224"/>
        <v>0.0.0</v>
      </c>
      <c r="J91" s="123" t="str">
        <f t="shared" ca="1" si="224"/>
        <v>0.0.0</v>
      </c>
      <c r="K91" s="123" t="str">
        <f t="shared" ca="1" si="224"/>
        <v>0.0.0</v>
      </c>
      <c r="L91" s="123" t="str">
        <f t="shared" ca="1" si="224"/>
        <v>0.0.0</v>
      </c>
      <c r="M91" s="123" t="str">
        <f t="shared" ca="1" si="224"/>
        <v>0.0.0</v>
      </c>
      <c r="N91" s="123" t="str">
        <f t="shared" ca="1" si="224"/>
        <v>0.0.0</v>
      </c>
      <c r="O91" s="123">
        <f t="shared" ca="1" si="120"/>
        <v>18</v>
      </c>
      <c r="P91" s="123">
        <f t="shared" ca="1" si="121"/>
        <v>0</v>
      </c>
      <c r="Q91" s="123">
        <f t="shared" ca="1" si="122"/>
        <v>0</v>
      </c>
      <c r="R91" s="123">
        <f t="shared" ca="1" si="122"/>
        <v>0</v>
      </c>
      <c r="S91" s="123">
        <f t="shared" ca="1" si="123"/>
        <v>0</v>
      </c>
      <c r="T91" s="123">
        <f t="shared" ca="1" si="124"/>
        <v>0</v>
      </c>
      <c r="U91" s="123">
        <f t="shared" ca="1" si="125"/>
        <v>0</v>
      </c>
      <c r="V91" s="123">
        <f t="shared" ca="1" si="126"/>
        <v>0</v>
      </c>
      <c r="W91" s="123">
        <f t="shared" ca="1" si="127"/>
        <v>0</v>
      </c>
      <c r="X91" s="123">
        <f t="shared" ca="1" si="128"/>
        <v>0</v>
      </c>
      <c r="Y91" s="123">
        <f t="shared" ca="1" si="129"/>
        <v>0</v>
      </c>
      <c r="Z91" s="123">
        <f t="shared" ca="1" si="130"/>
        <v>0</v>
      </c>
      <c r="AA91" s="123">
        <f t="shared" ca="1" si="131"/>
        <v>0</v>
      </c>
      <c r="AB91" s="123">
        <f t="shared" ca="1" si="132"/>
        <v>0</v>
      </c>
      <c r="AC91" s="123">
        <f t="shared" ca="1" si="133"/>
        <v>0</v>
      </c>
      <c r="AD91" s="123">
        <f t="shared" ca="1" si="134"/>
        <v>0</v>
      </c>
      <c r="AE91" s="123">
        <f t="shared" ca="1" si="135"/>
        <v>0</v>
      </c>
      <c r="AF91" s="123">
        <f t="shared" ca="1" si="136"/>
        <v>0</v>
      </c>
      <c r="AG91" s="123">
        <f t="shared" ca="1" si="137"/>
        <v>0</v>
      </c>
      <c r="AH91" s="123">
        <f t="shared" ca="1" si="138"/>
        <v>0</v>
      </c>
      <c r="AI91" s="123">
        <f t="shared" ca="1" si="139"/>
        <v>0</v>
      </c>
      <c r="AJ91" s="123">
        <f t="shared" ca="1" si="140"/>
        <v>0</v>
      </c>
      <c r="AK91" s="123">
        <f t="shared" ca="1" si="141"/>
        <v>0</v>
      </c>
      <c r="AL91" s="123">
        <f t="shared" ca="1" si="142"/>
        <v>0</v>
      </c>
      <c r="AM91" s="123">
        <f t="shared" ca="1" si="143"/>
        <v>0</v>
      </c>
      <c r="AN91" s="123">
        <f t="shared" ca="1" si="144"/>
        <v>0</v>
      </c>
      <c r="AO91" s="123">
        <f t="shared" ca="1" si="145"/>
        <v>0</v>
      </c>
      <c r="AP91" s="123">
        <f t="shared" ca="1" si="146"/>
        <v>0</v>
      </c>
      <c r="AQ91" s="123">
        <f t="shared" ca="1" si="147"/>
        <v>0</v>
      </c>
      <c r="AR91" s="123">
        <f t="shared" ca="1" si="148"/>
        <v>0</v>
      </c>
      <c r="AS91" s="123">
        <f t="shared" ca="1" si="149"/>
        <v>0</v>
      </c>
      <c r="AT91" s="123">
        <f t="shared" ca="1" si="150"/>
        <v>0</v>
      </c>
      <c r="AU91" s="123">
        <f t="shared" ca="1" si="151"/>
        <v>0</v>
      </c>
      <c r="AV91" s="123">
        <f t="shared" ca="1" si="152"/>
        <v>0</v>
      </c>
      <c r="AW91" s="123">
        <f t="shared" ca="1" si="153"/>
        <v>0</v>
      </c>
      <c r="AX91" s="123">
        <f t="shared" ca="1" si="154"/>
        <v>0</v>
      </c>
      <c r="AY91" s="123">
        <f t="shared" ca="1" si="155"/>
        <v>0</v>
      </c>
      <c r="AZ91" s="123">
        <f t="shared" ca="1" si="156"/>
        <v>0</v>
      </c>
      <c r="BA91" s="123">
        <f t="shared" ca="1" si="157"/>
        <v>0</v>
      </c>
      <c r="BB91" s="123">
        <f t="shared" ca="1" si="158"/>
        <v>0</v>
      </c>
      <c r="BC91" s="123">
        <f t="shared" ca="1" si="159"/>
        <v>0</v>
      </c>
      <c r="BD91" s="123">
        <f t="shared" ca="1" si="160"/>
        <v>0</v>
      </c>
      <c r="BE91" s="123">
        <f t="shared" ca="1" si="161"/>
        <v>0</v>
      </c>
      <c r="BF91" s="123">
        <f t="shared" ca="1" si="162"/>
        <v>0</v>
      </c>
      <c r="BG91" s="123">
        <f t="shared" ca="1" si="163"/>
        <v>0</v>
      </c>
      <c r="BH91" s="123">
        <f t="shared" ca="1" si="164"/>
        <v>0</v>
      </c>
      <c r="BI91" s="123">
        <f t="shared" ca="1" si="165"/>
        <v>0</v>
      </c>
      <c r="BJ91" s="123">
        <f t="shared" ca="1" si="166"/>
        <v>0</v>
      </c>
      <c r="BK91" s="123">
        <f t="shared" ca="1" si="167"/>
        <v>0</v>
      </c>
      <c r="BL91" s="123">
        <f t="shared" ca="1" si="168"/>
        <v>0</v>
      </c>
      <c r="BM91" s="123">
        <f t="shared" ca="1" si="169"/>
        <v>0</v>
      </c>
      <c r="BN91" s="123">
        <f t="shared" ca="1" si="170"/>
        <v>0.65</v>
      </c>
      <c r="BO91" s="123">
        <f t="shared" ca="1" si="171"/>
        <v>28</v>
      </c>
      <c r="BP91" s="340">
        <f t="shared" ca="1" si="172"/>
        <v>0</v>
      </c>
      <c r="BQ91" s="123">
        <f t="shared" ca="1" si="173"/>
        <v>0</v>
      </c>
      <c r="BR91" s="123">
        <f t="shared" ca="1" si="174"/>
        <v>0</v>
      </c>
      <c r="BS91" s="123">
        <f t="shared" ca="1" si="175"/>
        <v>0</v>
      </c>
      <c r="BT91" s="123">
        <f t="shared" ca="1" si="176"/>
        <v>0</v>
      </c>
      <c r="BU91" s="123">
        <f t="shared" ca="1" si="177"/>
        <v>0</v>
      </c>
      <c r="BV91" s="123"/>
      <c r="BW91" s="123">
        <f t="shared" ca="1" si="178"/>
        <v>0</v>
      </c>
      <c r="BX91" s="123"/>
      <c r="BY91" s="123">
        <f t="shared" ca="1" si="179"/>
        <v>0</v>
      </c>
      <c r="BZ91" s="123"/>
      <c r="CA91" s="123">
        <f t="shared" ca="1" si="180"/>
        <v>0</v>
      </c>
      <c r="CB91" s="528">
        <f t="shared" ca="1" si="181"/>
        <v>0</v>
      </c>
      <c r="CC91" s="123">
        <f t="shared" ca="1" si="182"/>
        <v>0</v>
      </c>
      <c r="CD91" s="125">
        <f t="shared" ca="1" si="183"/>
        <v>0</v>
      </c>
      <c r="CE91" s="125">
        <f t="shared" ca="1" si="184"/>
        <v>0</v>
      </c>
      <c r="CF91" s="125">
        <f t="shared" ca="1" si="185"/>
        <v>0</v>
      </c>
      <c r="CG91" s="125">
        <f t="shared" ca="1" si="186"/>
        <v>0</v>
      </c>
      <c r="CH91" s="125">
        <f t="shared" ca="1" si="187"/>
        <v>0</v>
      </c>
      <c r="CI91" s="125">
        <f t="shared" ca="1" si="188"/>
        <v>0</v>
      </c>
      <c r="CJ91" s="125">
        <f t="shared" ca="1" si="189"/>
        <v>0</v>
      </c>
      <c r="CK91" s="125">
        <f t="shared" ca="1" si="190"/>
        <v>0</v>
      </c>
      <c r="CL91" s="125">
        <f t="shared" ca="1" si="191"/>
        <v>0</v>
      </c>
      <c r="CM91" s="125">
        <f t="shared" ca="1" si="192"/>
        <v>0</v>
      </c>
      <c r="CN91" s="125">
        <f t="shared" ca="1" si="193"/>
        <v>0</v>
      </c>
      <c r="CO91" s="125">
        <f t="shared" ca="1" si="194"/>
        <v>0</v>
      </c>
      <c r="CP91" s="125">
        <f t="shared" ca="1" si="195"/>
        <v>0</v>
      </c>
      <c r="CQ91" s="125">
        <f t="shared" ca="1" si="196"/>
        <v>0</v>
      </c>
      <c r="CR91" s="125">
        <f t="shared" ca="1" si="197"/>
        <v>0</v>
      </c>
      <c r="CS91" s="125">
        <f t="shared" ca="1" si="198"/>
        <v>0</v>
      </c>
      <c r="CT91" s="125">
        <f t="shared" ca="1" si="199"/>
        <v>0</v>
      </c>
      <c r="CU91" s="125">
        <f t="shared" ca="1" si="200"/>
        <v>0</v>
      </c>
      <c r="CV91" s="125">
        <f t="shared" ca="1" si="201"/>
        <v>0</v>
      </c>
      <c r="CW91" s="125">
        <f t="shared" ca="1" si="202"/>
        <v>0</v>
      </c>
      <c r="CX91" s="125">
        <f t="shared" ca="1" si="203"/>
        <v>0</v>
      </c>
      <c r="CY91" s="125">
        <f t="shared" ca="1" si="204"/>
        <v>0</v>
      </c>
      <c r="CZ91" s="125">
        <f t="shared" ca="1" si="205"/>
        <v>0</v>
      </c>
      <c r="DA91" s="341">
        <f t="shared" ca="1" si="206"/>
        <v>0</v>
      </c>
      <c r="DB91" s="606">
        <f t="shared" ca="1" si="207"/>
        <v>0</v>
      </c>
      <c r="DC91" s="606"/>
      <c r="DD91" s="606">
        <f t="shared" ca="1" si="208"/>
        <v>0</v>
      </c>
      <c r="DE91" s="125">
        <f t="shared" ca="1" si="209"/>
        <v>0</v>
      </c>
      <c r="DF91" s="125">
        <f t="shared" ca="1" si="210"/>
        <v>0</v>
      </c>
      <c r="DG91" s="125">
        <f t="shared" ca="1" si="211"/>
        <v>0</v>
      </c>
      <c r="DH91" s="125">
        <f t="shared" ca="1" si="212"/>
        <v>0</v>
      </c>
      <c r="DI91" s="125">
        <f t="shared" ca="1" si="213"/>
        <v>0</v>
      </c>
      <c r="DJ91" s="125">
        <f t="shared" ca="1" si="214"/>
        <v>0</v>
      </c>
      <c r="DK91" s="125">
        <f t="shared" ca="1" si="215"/>
        <v>0</v>
      </c>
      <c r="DL91" s="125">
        <f t="shared" ca="1" si="216"/>
        <v>0</v>
      </c>
      <c r="DM91" s="125">
        <f t="shared" ca="1" si="217"/>
        <v>0</v>
      </c>
      <c r="DN91" s="340" t="str">
        <f t="shared" ca="1" si="218"/>
        <v xml:space="preserve">    </v>
      </c>
      <c r="DO91" s="340" t="str">
        <f t="shared" ca="1" si="219"/>
        <v>ВАКАНТ</v>
      </c>
      <c r="DP91" s="340">
        <f t="shared" ca="1" si="220"/>
        <v>0</v>
      </c>
      <c r="DQ91" s="340">
        <f t="shared" ca="1" si="221"/>
        <v>0</v>
      </c>
      <c r="DR91" s="340">
        <f t="shared" ca="1" si="222"/>
        <v>0</v>
      </c>
      <c r="DS91" s="340">
        <f t="shared" ca="1" si="223"/>
        <v>0</v>
      </c>
    </row>
    <row r="92" spans="1:123">
      <c r="A92">
        <f t="shared" ca="1" si="114"/>
        <v>88</v>
      </c>
      <c r="B92" t="str">
        <f t="shared" ca="1" si="115"/>
        <v>Заступник командира батареї -начальник відділення</v>
      </c>
      <c r="C92">
        <f t="shared" ca="1" si="116"/>
        <v>0</v>
      </c>
      <c r="D92" t="str">
        <f t="shared" ca="1" si="117"/>
        <v>ВАКАНТ</v>
      </c>
      <c r="E92">
        <f t="shared" ca="1" si="118"/>
        <v>0</v>
      </c>
      <c r="F92">
        <f t="shared" ca="1" si="119"/>
        <v>0</v>
      </c>
      <c r="G92" s="123" t="str">
        <f t="shared" ca="1" si="225"/>
        <v>0.0.0</v>
      </c>
      <c r="H92" s="123" t="str">
        <f t="shared" ca="1" si="224"/>
        <v>0.0.0</v>
      </c>
      <c r="I92" s="123" t="str">
        <f t="shared" ca="1" si="224"/>
        <v>0.0.0</v>
      </c>
      <c r="J92" s="123" t="str">
        <f t="shared" ca="1" si="224"/>
        <v>0.0.0</v>
      </c>
      <c r="K92" s="123" t="str">
        <f t="shared" ca="1" si="224"/>
        <v>0.0.0</v>
      </c>
      <c r="L92" s="123" t="str">
        <f t="shared" ca="1" si="224"/>
        <v>0.0.0</v>
      </c>
      <c r="M92" s="123" t="str">
        <f t="shared" ca="1" si="224"/>
        <v>0.0.0</v>
      </c>
      <c r="N92" s="123" t="str">
        <f t="shared" ca="1" si="224"/>
        <v>0.0.0</v>
      </c>
      <c r="O92" s="123">
        <f t="shared" ca="1" si="120"/>
        <v>18</v>
      </c>
      <c r="P92" s="123">
        <f t="shared" ca="1" si="121"/>
        <v>0</v>
      </c>
      <c r="Q92" s="123">
        <f t="shared" ca="1" si="122"/>
        <v>0</v>
      </c>
      <c r="R92" s="123">
        <f t="shared" ca="1" si="122"/>
        <v>0</v>
      </c>
      <c r="S92" s="123">
        <f t="shared" ca="1" si="123"/>
        <v>0</v>
      </c>
      <c r="T92" s="123">
        <f t="shared" ca="1" si="124"/>
        <v>0</v>
      </c>
      <c r="U92" s="123">
        <f t="shared" ca="1" si="125"/>
        <v>0</v>
      </c>
      <c r="V92" s="123">
        <f t="shared" ca="1" si="126"/>
        <v>0</v>
      </c>
      <c r="W92" s="123">
        <f t="shared" ca="1" si="127"/>
        <v>0</v>
      </c>
      <c r="X92" s="123">
        <f t="shared" ca="1" si="128"/>
        <v>0</v>
      </c>
      <c r="Y92" s="123">
        <f t="shared" ca="1" si="129"/>
        <v>0</v>
      </c>
      <c r="Z92" s="123">
        <f t="shared" ca="1" si="130"/>
        <v>0</v>
      </c>
      <c r="AA92" s="123">
        <f t="shared" ca="1" si="131"/>
        <v>0</v>
      </c>
      <c r="AB92" s="123">
        <f t="shared" ca="1" si="132"/>
        <v>0</v>
      </c>
      <c r="AC92" s="123">
        <f t="shared" ca="1" si="133"/>
        <v>0</v>
      </c>
      <c r="AD92" s="123">
        <f t="shared" ca="1" si="134"/>
        <v>0</v>
      </c>
      <c r="AE92" s="123">
        <f t="shared" ca="1" si="135"/>
        <v>0</v>
      </c>
      <c r="AF92" s="123">
        <f t="shared" ca="1" si="136"/>
        <v>0</v>
      </c>
      <c r="AG92" s="123">
        <f t="shared" ca="1" si="137"/>
        <v>0</v>
      </c>
      <c r="AH92" s="123">
        <f t="shared" ca="1" si="138"/>
        <v>0</v>
      </c>
      <c r="AI92" s="123">
        <f t="shared" ca="1" si="139"/>
        <v>0</v>
      </c>
      <c r="AJ92" s="123">
        <f t="shared" ca="1" si="140"/>
        <v>0</v>
      </c>
      <c r="AK92" s="123">
        <f t="shared" ca="1" si="141"/>
        <v>0</v>
      </c>
      <c r="AL92" s="123">
        <f t="shared" ca="1" si="142"/>
        <v>0</v>
      </c>
      <c r="AM92" s="123">
        <f t="shared" ca="1" si="143"/>
        <v>0</v>
      </c>
      <c r="AN92" s="123">
        <f t="shared" ca="1" si="144"/>
        <v>0</v>
      </c>
      <c r="AO92" s="123">
        <f t="shared" ca="1" si="145"/>
        <v>0</v>
      </c>
      <c r="AP92" s="123">
        <f t="shared" ca="1" si="146"/>
        <v>0</v>
      </c>
      <c r="AQ92" s="123">
        <f t="shared" ca="1" si="147"/>
        <v>0</v>
      </c>
      <c r="AR92" s="123">
        <f t="shared" ca="1" si="148"/>
        <v>0</v>
      </c>
      <c r="AS92" s="123">
        <f t="shared" ca="1" si="149"/>
        <v>0</v>
      </c>
      <c r="AT92" s="123">
        <f t="shared" ca="1" si="150"/>
        <v>0</v>
      </c>
      <c r="AU92" s="123">
        <f t="shared" ca="1" si="151"/>
        <v>0</v>
      </c>
      <c r="AV92" s="123">
        <f t="shared" ca="1" si="152"/>
        <v>0</v>
      </c>
      <c r="AW92" s="123">
        <f t="shared" ca="1" si="153"/>
        <v>0</v>
      </c>
      <c r="AX92" s="123">
        <f t="shared" ca="1" si="154"/>
        <v>0</v>
      </c>
      <c r="AY92" s="123">
        <f t="shared" ca="1" si="155"/>
        <v>0</v>
      </c>
      <c r="AZ92" s="123">
        <f t="shared" ca="1" si="156"/>
        <v>0</v>
      </c>
      <c r="BA92" s="123">
        <f t="shared" ca="1" si="157"/>
        <v>0</v>
      </c>
      <c r="BB92" s="123">
        <f t="shared" ca="1" si="158"/>
        <v>0</v>
      </c>
      <c r="BC92" s="123">
        <f t="shared" ca="1" si="159"/>
        <v>0</v>
      </c>
      <c r="BD92" s="123">
        <f t="shared" ca="1" si="160"/>
        <v>0</v>
      </c>
      <c r="BE92" s="123">
        <f t="shared" ca="1" si="161"/>
        <v>0</v>
      </c>
      <c r="BF92" s="123">
        <f t="shared" ca="1" si="162"/>
        <v>0</v>
      </c>
      <c r="BG92" s="123">
        <f t="shared" ca="1" si="163"/>
        <v>0</v>
      </c>
      <c r="BH92" s="123">
        <f t="shared" ca="1" si="164"/>
        <v>0</v>
      </c>
      <c r="BI92" s="123">
        <f t="shared" ca="1" si="165"/>
        <v>0</v>
      </c>
      <c r="BJ92" s="123">
        <f t="shared" ca="1" si="166"/>
        <v>0</v>
      </c>
      <c r="BK92" s="123">
        <f t="shared" ca="1" si="167"/>
        <v>0</v>
      </c>
      <c r="BL92" s="123">
        <f t="shared" ca="1" si="168"/>
        <v>0</v>
      </c>
      <c r="BM92" s="123">
        <f t="shared" ca="1" si="169"/>
        <v>0</v>
      </c>
      <c r="BN92" s="123">
        <f t="shared" ca="1" si="170"/>
        <v>0.65</v>
      </c>
      <c r="BO92" s="123">
        <f t="shared" ca="1" si="171"/>
        <v>28</v>
      </c>
      <c r="BP92" s="340">
        <f t="shared" ca="1" si="172"/>
        <v>0</v>
      </c>
      <c r="BQ92" s="123">
        <f t="shared" ca="1" si="173"/>
        <v>0</v>
      </c>
      <c r="BR92" s="123">
        <f t="shared" ca="1" si="174"/>
        <v>0</v>
      </c>
      <c r="BS92" s="123">
        <f t="shared" ca="1" si="175"/>
        <v>0</v>
      </c>
      <c r="BT92" s="123">
        <f t="shared" ca="1" si="176"/>
        <v>0</v>
      </c>
      <c r="BU92" s="123">
        <f t="shared" ca="1" si="177"/>
        <v>0</v>
      </c>
      <c r="BV92" s="123"/>
      <c r="BW92" s="123">
        <f t="shared" ca="1" si="178"/>
        <v>0</v>
      </c>
      <c r="BX92" s="123"/>
      <c r="BY92" s="123">
        <f t="shared" ca="1" si="179"/>
        <v>0</v>
      </c>
      <c r="BZ92" s="123"/>
      <c r="CA92" s="123">
        <f t="shared" ca="1" si="180"/>
        <v>0</v>
      </c>
      <c r="CB92" s="528">
        <f t="shared" ca="1" si="181"/>
        <v>0</v>
      </c>
      <c r="CC92" s="123">
        <f t="shared" ca="1" si="182"/>
        <v>0</v>
      </c>
      <c r="CD92" s="125">
        <f t="shared" ca="1" si="183"/>
        <v>0</v>
      </c>
      <c r="CE92" s="125">
        <f t="shared" ca="1" si="184"/>
        <v>0</v>
      </c>
      <c r="CF92" s="125">
        <f t="shared" ca="1" si="185"/>
        <v>0</v>
      </c>
      <c r="CG92" s="125">
        <f t="shared" ca="1" si="186"/>
        <v>0</v>
      </c>
      <c r="CH92" s="125">
        <f t="shared" ca="1" si="187"/>
        <v>0</v>
      </c>
      <c r="CI92" s="125">
        <f t="shared" ca="1" si="188"/>
        <v>0</v>
      </c>
      <c r="CJ92" s="125">
        <f t="shared" ca="1" si="189"/>
        <v>0</v>
      </c>
      <c r="CK92" s="125">
        <f t="shared" ca="1" si="190"/>
        <v>0</v>
      </c>
      <c r="CL92" s="125">
        <f t="shared" ca="1" si="191"/>
        <v>0</v>
      </c>
      <c r="CM92" s="125">
        <f t="shared" ca="1" si="192"/>
        <v>0</v>
      </c>
      <c r="CN92" s="125">
        <f t="shared" ca="1" si="193"/>
        <v>0</v>
      </c>
      <c r="CO92" s="125">
        <f t="shared" ca="1" si="194"/>
        <v>0</v>
      </c>
      <c r="CP92" s="125">
        <f t="shared" ca="1" si="195"/>
        <v>0</v>
      </c>
      <c r="CQ92" s="125">
        <f t="shared" ca="1" si="196"/>
        <v>0</v>
      </c>
      <c r="CR92" s="125">
        <f t="shared" ca="1" si="197"/>
        <v>0</v>
      </c>
      <c r="CS92" s="125">
        <f t="shared" ca="1" si="198"/>
        <v>0</v>
      </c>
      <c r="CT92" s="125">
        <f t="shared" ca="1" si="199"/>
        <v>0</v>
      </c>
      <c r="CU92" s="125">
        <f t="shared" ca="1" si="200"/>
        <v>0</v>
      </c>
      <c r="CV92" s="125">
        <f t="shared" ca="1" si="201"/>
        <v>0</v>
      </c>
      <c r="CW92" s="125">
        <f t="shared" ca="1" si="202"/>
        <v>0</v>
      </c>
      <c r="CX92" s="125">
        <f t="shared" ca="1" si="203"/>
        <v>0</v>
      </c>
      <c r="CY92" s="125">
        <f t="shared" ca="1" si="204"/>
        <v>0</v>
      </c>
      <c r="CZ92" s="125">
        <f t="shared" ca="1" si="205"/>
        <v>0</v>
      </c>
      <c r="DA92" s="341">
        <f t="shared" ca="1" si="206"/>
        <v>0</v>
      </c>
      <c r="DB92" s="606">
        <f t="shared" ca="1" si="207"/>
        <v>0</v>
      </c>
      <c r="DC92" s="606"/>
      <c r="DD92" s="606">
        <f t="shared" ca="1" si="208"/>
        <v>0</v>
      </c>
      <c r="DE92" s="125">
        <f t="shared" ca="1" si="209"/>
        <v>0</v>
      </c>
      <c r="DF92" s="125">
        <f t="shared" ca="1" si="210"/>
        <v>0</v>
      </c>
      <c r="DG92" s="125">
        <f t="shared" ca="1" si="211"/>
        <v>0</v>
      </c>
      <c r="DH92" s="125">
        <f t="shared" ca="1" si="212"/>
        <v>0</v>
      </c>
      <c r="DI92" s="125">
        <f t="shared" ca="1" si="213"/>
        <v>0</v>
      </c>
      <c r="DJ92" s="125">
        <f t="shared" ca="1" si="214"/>
        <v>0</v>
      </c>
      <c r="DK92" s="125">
        <f t="shared" ca="1" si="215"/>
        <v>0</v>
      </c>
      <c r="DL92" s="125">
        <f t="shared" ca="1" si="216"/>
        <v>0</v>
      </c>
      <c r="DM92" s="125">
        <f t="shared" ca="1" si="217"/>
        <v>0</v>
      </c>
      <c r="DN92" s="340" t="str">
        <f t="shared" ca="1" si="218"/>
        <v xml:space="preserve">    </v>
      </c>
      <c r="DO92" s="340" t="str">
        <f t="shared" ca="1" si="219"/>
        <v>ВАКАНТ</v>
      </c>
      <c r="DP92" s="340">
        <f t="shared" ca="1" si="220"/>
        <v>0</v>
      </c>
      <c r="DQ92" s="340">
        <f t="shared" ca="1" si="221"/>
        <v>0</v>
      </c>
      <c r="DR92" s="340">
        <f t="shared" ca="1" si="222"/>
        <v>0</v>
      </c>
      <c r="DS92" s="340">
        <f t="shared" ca="1" si="223"/>
        <v>0</v>
      </c>
    </row>
    <row r="93" spans="1:123">
      <c r="A93">
        <f t="shared" ca="1" si="114"/>
        <v>89</v>
      </c>
      <c r="B93" t="str">
        <f t="shared" ca="1" si="115"/>
        <v>Заступник командира батареї -начальник відділення</v>
      </c>
      <c r="C93" t="str">
        <f t="shared" ca="1" si="116"/>
        <v>л-т</v>
      </c>
      <c r="D93" t="str">
        <f t="shared" ca="1" si="117"/>
        <v>Сідорович В.Р.</v>
      </c>
      <c r="E93">
        <f t="shared" ca="1" si="118"/>
        <v>0</v>
      </c>
      <c r="F93">
        <f t="shared" ca="1" si="119"/>
        <v>0</v>
      </c>
      <c r="G93" s="123" t="str">
        <f t="shared" ca="1" si="225"/>
        <v>5.7.5</v>
      </c>
      <c r="H93" s="123" t="str">
        <f t="shared" ca="1" si="224"/>
        <v>5.7.5</v>
      </c>
      <c r="I93" s="123" t="str">
        <f t="shared" ca="1" si="224"/>
        <v>5.7.5</v>
      </c>
      <c r="J93" s="123" t="str">
        <f t="shared" ca="1" si="224"/>
        <v>5.7.5</v>
      </c>
      <c r="K93" s="123" t="str">
        <f t="shared" ca="1" si="224"/>
        <v>5.7.5</v>
      </c>
      <c r="L93" s="123" t="str">
        <f t="shared" ca="1" si="224"/>
        <v>5.7.5</v>
      </c>
      <c r="M93" s="123" t="str">
        <f t="shared" ca="1" si="224"/>
        <v>5.7.5</v>
      </c>
      <c r="N93" s="123" t="str">
        <f t="shared" ca="1" si="224"/>
        <v>5.7.5</v>
      </c>
      <c r="O93" s="123">
        <f t="shared" ca="1" si="120"/>
        <v>18</v>
      </c>
      <c r="P93" s="123">
        <f t="shared" ca="1" si="121"/>
        <v>42547</v>
      </c>
      <c r="Q93" s="123">
        <f t="shared" ca="1" si="122"/>
        <v>0</v>
      </c>
      <c r="R93" s="123">
        <f t="shared" ca="1" si="122"/>
        <v>0</v>
      </c>
      <c r="S93" s="123">
        <f t="shared" ca="1" si="123"/>
        <v>0</v>
      </c>
      <c r="T93" s="123">
        <f t="shared" ca="1" si="124"/>
        <v>0</v>
      </c>
      <c r="U93" s="123">
        <f t="shared" ca="1" si="125"/>
        <v>0</v>
      </c>
      <c r="V93" s="123">
        <f t="shared" ca="1" si="126"/>
        <v>0</v>
      </c>
      <c r="W93" s="123">
        <f t="shared" ca="1" si="127"/>
        <v>0</v>
      </c>
      <c r="X93" s="123">
        <f t="shared" ca="1" si="128"/>
        <v>0</v>
      </c>
      <c r="Y93" s="123">
        <f t="shared" ca="1" si="129"/>
        <v>0</v>
      </c>
      <c r="Z93" s="123">
        <f t="shared" ca="1" si="130"/>
        <v>0</v>
      </c>
      <c r="AA93" s="123">
        <f t="shared" ca="1" si="131"/>
        <v>0</v>
      </c>
      <c r="AB93" s="123">
        <f t="shared" ca="1" si="132"/>
        <v>0</v>
      </c>
      <c r="AC93" s="123">
        <f t="shared" ca="1" si="133"/>
        <v>0</v>
      </c>
      <c r="AD93" s="123">
        <f t="shared" ca="1" si="134"/>
        <v>0</v>
      </c>
      <c r="AE93" s="123">
        <f t="shared" ca="1" si="135"/>
        <v>0</v>
      </c>
      <c r="AF93" s="123">
        <f t="shared" ca="1" si="136"/>
        <v>0</v>
      </c>
      <c r="AG93" s="123">
        <f t="shared" ca="1" si="137"/>
        <v>0</v>
      </c>
      <c r="AH93" s="123">
        <f t="shared" ca="1" si="138"/>
        <v>0</v>
      </c>
      <c r="AI93" s="123">
        <f t="shared" ca="1" si="139"/>
        <v>0</v>
      </c>
      <c r="AJ93" s="123">
        <f t="shared" ca="1" si="140"/>
        <v>0</v>
      </c>
      <c r="AK93" s="123">
        <f t="shared" ca="1" si="141"/>
        <v>0</v>
      </c>
      <c r="AL93" s="123">
        <f t="shared" ca="1" si="142"/>
        <v>0</v>
      </c>
      <c r="AM93" s="123">
        <f t="shared" ca="1" si="143"/>
        <v>0</v>
      </c>
      <c r="AN93" s="123">
        <f t="shared" ca="1" si="144"/>
        <v>0</v>
      </c>
      <c r="AO93" s="123">
        <f t="shared" ca="1" si="145"/>
        <v>0</v>
      </c>
      <c r="AP93" s="123">
        <f t="shared" ca="1" si="146"/>
        <v>0</v>
      </c>
      <c r="AQ93" s="123">
        <f t="shared" ca="1" si="147"/>
        <v>0</v>
      </c>
      <c r="AR93" s="123">
        <f t="shared" ca="1" si="148"/>
        <v>0</v>
      </c>
      <c r="AS93" s="123">
        <f t="shared" ca="1" si="149"/>
        <v>0</v>
      </c>
      <c r="AT93" s="123">
        <f t="shared" ca="1" si="150"/>
        <v>0</v>
      </c>
      <c r="AU93" s="123">
        <f t="shared" ca="1" si="151"/>
        <v>0</v>
      </c>
      <c r="AV93" s="123">
        <f t="shared" ca="1" si="152"/>
        <v>0</v>
      </c>
      <c r="AW93" s="123">
        <f t="shared" ca="1" si="153"/>
        <v>0</v>
      </c>
      <c r="AX93" s="123">
        <f t="shared" ca="1" si="154"/>
        <v>0</v>
      </c>
      <c r="AY93" s="123">
        <f t="shared" ca="1" si="155"/>
        <v>0</v>
      </c>
      <c r="AZ93" s="123">
        <f t="shared" ca="1" si="156"/>
        <v>0</v>
      </c>
      <c r="BA93" s="123">
        <f t="shared" ca="1" si="157"/>
        <v>0</v>
      </c>
      <c r="BB93" s="123">
        <f t="shared" ca="1" si="158"/>
        <v>0</v>
      </c>
      <c r="BC93" s="123">
        <f t="shared" ca="1" si="159"/>
        <v>0</v>
      </c>
      <c r="BD93" s="123">
        <f t="shared" ca="1" si="160"/>
        <v>0</v>
      </c>
      <c r="BE93" s="123">
        <f t="shared" ca="1" si="161"/>
        <v>0</v>
      </c>
      <c r="BF93" s="123">
        <f t="shared" ca="1" si="162"/>
        <v>0</v>
      </c>
      <c r="BG93" s="123">
        <f t="shared" ca="1" si="163"/>
        <v>0</v>
      </c>
      <c r="BH93" s="123">
        <f t="shared" ca="1" si="164"/>
        <v>0</v>
      </c>
      <c r="BI93" s="123">
        <f t="shared" ca="1" si="165"/>
        <v>0</v>
      </c>
      <c r="BJ93" s="123">
        <f t="shared" ca="1" si="166"/>
        <v>0</v>
      </c>
      <c r="BK93" s="123">
        <f t="shared" ca="1" si="167"/>
        <v>0</v>
      </c>
      <c r="BL93" s="123">
        <f t="shared" ca="1" si="168"/>
        <v>0</v>
      </c>
      <c r="BM93" s="123">
        <f t="shared" ca="1" si="169"/>
        <v>0</v>
      </c>
      <c r="BN93" s="123">
        <f t="shared" ca="1" si="170"/>
        <v>0.65</v>
      </c>
      <c r="BO93" s="123">
        <f t="shared" ca="1" si="171"/>
        <v>28</v>
      </c>
      <c r="BP93" s="340">
        <f t="shared" ca="1" si="172"/>
        <v>0</v>
      </c>
      <c r="BQ93" s="123">
        <f t="shared" ca="1" si="173"/>
        <v>0</v>
      </c>
      <c r="BR93" s="123">
        <f t="shared" ca="1" si="174"/>
        <v>0</v>
      </c>
      <c r="BS93" s="123">
        <f t="shared" ca="1" si="175"/>
        <v>0</v>
      </c>
      <c r="BT93" s="123">
        <f t="shared" ca="1" si="176"/>
        <v>0</v>
      </c>
      <c r="BU93" s="123">
        <f t="shared" ca="1" si="177"/>
        <v>0</v>
      </c>
      <c r="BV93" s="123"/>
      <c r="BW93" s="123">
        <f t="shared" ca="1" si="178"/>
        <v>0</v>
      </c>
      <c r="BX93" s="123"/>
      <c r="BY93" s="123">
        <f t="shared" ca="1" si="179"/>
        <v>0</v>
      </c>
      <c r="BZ93" s="123"/>
      <c r="CA93" s="123">
        <f t="shared" ca="1" si="180"/>
        <v>0</v>
      </c>
      <c r="CB93" s="528">
        <f t="shared" ca="1" si="181"/>
        <v>0</v>
      </c>
      <c r="CC93" s="123">
        <f t="shared" ca="1" si="182"/>
        <v>0</v>
      </c>
      <c r="CD93" s="125">
        <f t="shared" ca="1" si="183"/>
        <v>0</v>
      </c>
      <c r="CE93" s="125">
        <f t="shared" ca="1" si="184"/>
        <v>1130</v>
      </c>
      <c r="CF93" s="125">
        <f t="shared" ca="1" si="185"/>
        <v>4230</v>
      </c>
      <c r="CG93" s="125">
        <f t="shared" ca="1" si="186"/>
        <v>1608</v>
      </c>
      <c r="CH93" s="125">
        <f t="shared" ca="1" si="187"/>
        <v>0</v>
      </c>
      <c r="CI93" s="125">
        <f t="shared" ca="1" si="188"/>
        <v>0</v>
      </c>
      <c r="CJ93" s="125">
        <f t="shared" ca="1" si="189"/>
        <v>0</v>
      </c>
      <c r="CK93" s="125">
        <f t="shared" ca="1" si="190"/>
        <v>0</v>
      </c>
      <c r="CL93" s="125">
        <f t="shared" ca="1" si="191"/>
        <v>4529.2</v>
      </c>
      <c r="CM93" s="125">
        <f t="shared" ca="1" si="192"/>
        <v>8925.2999999999993</v>
      </c>
      <c r="CN93" s="125">
        <f t="shared" ca="1" si="193"/>
        <v>20422.5</v>
      </c>
      <c r="CO93" s="125">
        <f t="shared" ca="1" si="194"/>
        <v>0</v>
      </c>
      <c r="CP93" s="125">
        <f t="shared" ca="1" si="195"/>
        <v>0</v>
      </c>
      <c r="CQ93" s="125">
        <f t="shared" ca="1" si="196"/>
        <v>0</v>
      </c>
      <c r="CR93" s="125">
        <f t="shared" ca="1" si="197"/>
        <v>0</v>
      </c>
      <c r="CS93" s="125">
        <f t="shared" ca="1" si="198"/>
        <v>0</v>
      </c>
      <c r="CT93" s="125">
        <f t="shared" ca="1" si="199"/>
        <v>0</v>
      </c>
      <c r="CU93" s="125">
        <f t="shared" ca="1" si="200"/>
        <v>0</v>
      </c>
      <c r="CV93" s="125">
        <f t="shared" ca="1" si="201"/>
        <v>0</v>
      </c>
      <c r="CW93" s="125">
        <f t="shared" ca="1" si="202"/>
        <v>0</v>
      </c>
      <c r="CX93" s="125">
        <f t="shared" ca="1" si="203"/>
        <v>0</v>
      </c>
      <c r="CY93" s="125">
        <f t="shared" ca="1" si="204"/>
        <v>0</v>
      </c>
      <c r="CZ93" s="125">
        <f t="shared" ca="1" si="205"/>
        <v>672.35</v>
      </c>
      <c r="DA93" s="341">
        <f t="shared" ca="1" si="206"/>
        <v>21094.85</v>
      </c>
      <c r="DB93" s="606">
        <f t="shared" ca="1" si="207"/>
        <v>3797.07</v>
      </c>
      <c r="DC93" s="606"/>
      <c r="DD93" s="606">
        <f t="shared" ca="1" si="208"/>
        <v>259.92</v>
      </c>
      <c r="DE93" s="125">
        <f t="shared" ca="1" si="209"/>
        <v>0</v>
      </c>
      <c r="DF93" s="125">
        <f t="shared" ca="1" si="210"/>
        <v>0</v>
      </c>
      <c r="DG93" s="125">
        <f t="shared" ca="1" si="211"/>
        <v>0</v>
      </c>
      <c r="DH93" s="125">
        <f t="shared" ca="1" si="212"/>
        <v>4056.99</v>
      </c>
      <c r="DI93" s="125">
        <f t="shared" ca="1" si="213"/>
        <v>4492.95</v>
      </c>
      <c r="DJ93" s="125">
        <f t="shared" ca="1" si="214"/>
        <v>3797.07</v>
      </c>
      <c r="DK93" s="125">
        <f t="shared" ca="1" si="215"/>
        <v>20834.93</v>
      </c>
      <c r="DL93" s="125">
        <f t="shared" ca="1" si="216"/>
        <v>0</v>
      </c>
      <c r="DM93" s="125">
        <f t="shared" ca="1" si="217"/>
        <v>0</v>
      </c>
      <c r="DN93" s="340" t="str">
        <f t="shared" ca="1" si="218"/>
        <v xml:space="preserve">30 від 01.03   </v>
      </c>
      <c r="DO93" s="340" t="str">
        <f t="shared" ca="1" si="219"/>
        <v>Сідорович В.Р.</v>
      </c>
      <c r="DP93" s="340" t="str">
        <f t="shared" ca="1" si="220"/>
        <v>Сідорович</v>
      </c>
      <c r="DQ93" s="340" t="str">
        <f t="shared" ca="1" si="221"/>
        <v>Валентин</v>
      </c>
      <c r="DR93" s="340" t="str">
        <f t="shared" ca="1" si="222"/>
        <v>Русланович</v>
      </c>
      <c r="DS93" s="340">
        <f t="shared" ca="1" si="223"/>
        <v>3619411210</v>
      </c>
    </row>
    <row r="94" spans="1:123">
      <c r="A94">
        <f t="shared" ca="1" si="114"/>
        <v>90</v>
      </c>
      <c r="B94" t="str">
        <f t="shared" ca="1" si="115"/>
        <v xml:space="preserve">Інженер </v>
      </c>
      <c r="C94" t="str">
        <f t="shared" ca="1" si="116"/>
        <v>л-т</v>
      </c>
      <c r="D94" t="str">
        <f t="shared" ca="1" si="117"/>
        <v>Булатов Р.А.</v>
      </c>
      <c r="E94">
        <f t="shared" ca="1" si="118"/>
        <v>0</v>
      </c>
      <c r="F94">
        <f t="shared" ca="1" si="119"/>
        <v>0</v>
      </c>
      <c r="G94" s="123" t="str">
        <f t="shared" ca="1" si="225"/>
        <v>4.6.5</v>
      </c>
      <c r="H94" s="123" t="str">
        <f t="shared" ca="1" si="224"/>
        <v>4.6.5</v>
      </c>
      <c r="I94" s="123" t="str">
        <f t="shared" ca="1" si="224"/>
        <v>4.6.5</v>
      </c>
      <c r="J94" s="123" t="str">
        <f t="shared" ca="1" si="224"/>
        <v>4.6.5</v>
      </c>
      <c r="K94" s="123" t="str">
        <f t="shared" ca="1" si="224"/>
        <v>4.6.5</v>
      </c>
      <c r="L94" s="123" t="str">
        <f t="shared" ca="1" si="224"/>
        <v>4.6.5</v>
      </c>
      <c r="M94" s="123" t="str">
        <f t="shared" ca="1" si="224"/>
        <v>4.6.5</v>
      </c>
      <c r="N94" s="123" t="str">
        <f t="shared" ca="1" si="224"/>
        <v>4.6.5</v>
      </c>
      <c r="O94" s="123">
        <f t="shared" ca="1" si="120"/>
        <v>12</v>
      </c>
      <c r="P94" s="123">
        <f t="shared" ca="1" si="121"/>
        <v>42942</v>
      </c>
      <c r="Q94" s="123">
        <f t="shared" ca="1" si="122"/>
        <v>0</v>
      </c>
      <c r="R94" s="123">
        <f t="shared" ca="1" si="122"/>
        <v>0</v>
      </c>
      <c r="S94" s="123">
        <f t="shared" ca="1" si="123"/>
        <v>0</v>
      </c>
      <c r="T94" s="123">
        <f t="shared" ca="1" si="124"/>
        <v>0</v>
      </c>
      <c r="U94" s="123">
        <f t="shared" ca="1" si="125"/>
        <v>0</v>
      </c>
      <c r="V94" s="123">
        <f t="shared" ca="1" si="126"/>
        <v>0</v>
      </c>
      <c r="W94" s="123">
        <f t="shared" ca="1" si="127"/>
        <v>0</v>
      </c>
      <c r="X94" s="123">
        <f t="shared" ca="1" si="128"/>
        <v>0</v>
      </c>
      <c r="Y94" s="123">
        <f t="shared" ca="1" si="129"/>
        <v>0</v>
      </c>
      <c r="Z94" s="123">
        <f t="shared" ca="1" si="130"/>
        <v>0</v>
      </c>
      <c r="AA94" s="123">
        <f t="shared" ca="1" si="131"/>
        <v>0</v>
      </c>
      <c r="AB94" s="123">
        <f t="shared" ca="1" si="132"/>
        <v>0</v>
      </c>
      <c r="AC94" s="123">
        <f t="shared" ca="1" si="133"/>
        <v>0</v>
      </c>
      <c r="AD94" s="123">
        <f t="shared" ca="1" si="134"/>
        <v>0</v>
      </c>
      <c r="AE94" s="123">
        <f t="shared" ca="1" si="135"/>
        <v>0</v>
      </c>
      <c r="AF94" s="123">
        <f t="shared" ca="1" si="136"/>
        <v>0</v>
      </c>
      <c r="AG94" s="123">
        <f t="shared" ca="1" si="137"/>
        <v>0</v>
      </c>
      <c r="AH94" s="123">
        <f t="shared" ca="1" si="138"/>
        <v>0</v>
      </c>
      <c r="AI94" s="123">
        <f t="shared" ca="1" si="139"/>
        <v>0</v>
      </c>
      <c r="AJ94" s="123">
        <f t="shared" ca="1" si="140"/>
        <v>0</v>
      </c>
      <c r="AK94" s="123">
        <f t="shared" ca="1" si="141"/>
        <v>0</v>
      </c>
      <c r="AL94" s="123">
        <f t="shared" ca="1" si="142"/>
        <v>0</v>
      </c>
      <c r="AM94" s="123">
        <f t="shared" ca="1" si="143"/>
        <v>0</v>
      </c>
      <c r="AN94" s="123">
        <f t="shared" ca="1" si="144"/>
        <v>0</v>
      </c>
      <c r="AO94" s="123">
        <f t="shared" ca="1" si="145"/>
        <v>0</v>
      </c>
      <c r="AP94" s="123">
        <f t="shared" ca="1" si="146"/>
        <v>0</v>
      </c>
      <c r="AQ94" s="123">
        <f t="shared" ca="1" si="147"/>
        <v>0</v>
      </c>
      <c r="AR94" s="123">
        <f t="shared" ca="1" si="148"/>
        <v>0</v>
      </c>
      <c r="AS94" s="123">
        <f t="shared" ca="1" si="149"/>
        <v>0</v>
      </c>
      <c r="AT94" s="123">
        <f t="shared" ca="1" si="150"/>
        <v>0</v>
      </c>
      <c r="AU94" s="123">
        <f t="shared" ca="1" si="151"/>
        <v>0</v>
      </c>
      <c r="AV94" s="123">
        <f t="shared" ca="1" si="152"/>
        <v>0</v>
      </c>
      <c r="AW94" s="123">
        <f t="shared" ca="1" si="153"/>
        <v>0</v>
      </c>
      <c r="AX94" s="123">
        <f t="shared" ca="1" si="154"/>
        <v>0</v>
      </c>
      <c r="AY94" s="123">
        <f t="shared" ca="1" si="155"/>
        <v>0</v>
      </c>
      <c r="AZ94" s="123">
        <f t="shared" ca="1" si="156"/>
        <v>0</v>
      </c>
      <c r="BA94" s="123">
        <f t="shared" ca="1" si="157"/>
        <v>0</v>
      </c>
      <c r="BB94" s="123">
        <f t="shared" ca="1" si="158"/>
        <v>0</v>
      </c>
      <c r="BC94" s="123">
        <f t="shared" ca="1" si="159"/>
        <v>0</v>
      </c>
      <c r="BD94" s="123">
        <f t="shared" ca="1" si="160"/>
        <v>0</v>
      </c>
      <c r="BE94" s="123">
        <f t="shared" ca="1" si="161"/>
        <v>0</v>
      </c>
      <c r="BF94" s="123">
        <f t="shared" ca="1" si="162"/>
        <v>0</v>
      </c>
      <c r="BG94" s="123">
        <f t="shared" ca="1" si="163"/>
        <v>0</v>
      </c>
      <c r="BH94" s="123">
        <f t="shared" ca="1" si="164"/>
        <v>0</v>
      </c>
      <c r="BI94" s="123">
        <f t="shared" ca="1" si="165"/>
        <v>0</v>
      </c>
      <c r="BJ94" s="123">
        <f t="shared" ca="1" si="166"/>
        <v>0</v>
      </c>
      <c r="BK94" s="123">
        <f t="shared" ca="1" si="167"/>
        <v>0</v>
      </c>
      <c r="BL94" s="123">
        <f t="shared" ca="1" si="168"/>
        <v>0</v>
      </c>
      <c r="BM94" s="123">
        <f t="shared" ca="1" si="169"/>
        <v>0</v>
      </c>
      <c r="BN94" s="123">
        <f t="shared" ca="1" si="170"/>
        <v>0.65</v>
      </c>
      <c r="BO94" s="123">
        <f t="shared" ca="1" si="171"/>
        <v>28</v>
      </c>
      <c r="BP94" s="340">
        <f t="shared" ca="1" si="172"/>
        <v>0</v>
      </c>
      <c r="BQ94" s="123">
        <f t="shared" ca="1" si="173"/>
        <v>0</v>
      </c>
      <c r="BR94" s="123">
        <f t="shared" ca="1" si="174"/>
        <v>0</v>
      </c>
      <c r="BS94" s="123">
        <f t="shared" ca="1" si="175"/>
        <v>0</v>
      </c>
      <c r="BT94" s="123">
        <f t="shared" ca="1" si="176"/>
        <v>0</v>
      </c>
      <c r="BU94" s="123">
        <f t="shared" ca="1" si="177"/>
        <v>0</v>
      </c>
      <c r="BV94" s="123"/>
      <c r="BW94" s="123">
        <f t="shared" ca="1" si="178"/>
        <v>26</v>
      </c>
      <c r="BX94" s="123"/>
      <c r="BY94" s="123">
        <f t="shared" ca="1" si="179"/>
        <v>0</v>
      </c>
      <c r="BZ94" s="123"/>
      <c r="CA94" s="123">
        <f t="shared" ca="1" si="180"/>
        <v>0</v>
      </c>
      <c r="CB94" s="528">
        <f t="shared" ca="1" si="181"/>
        <v>0</v>
      </c>
      <c r="CC94" s="123">
        <f t="shared" ca="1" si="182"/>
        <v>0</v>
      </c>
      <c r="CD94" s="125">
        <f t="shared" ca="1" si="183"/>
        <v>0</v>
      </c>
      <c r="CE94" s="125">
        <f t="shared" ca="1" si="184"/>
        <v>1130</v>
      </c>
      <c r="CF94" s="125">
        <f t="shared" ca="1" si="185"/>
        <v>3440</v>
      </c>
      <c r="CG94" s="125">
        <f t="shared" ca="1" si="186"/>
        <v>1142.5</v>
      </c>
      <c r="CH94" s="125">
        <f t="shared" ca="1" si="187"/>
        <v>319.43</v>
      </c>
      <c r="CI94" s="125">
        <f t="shared" ca="1" si="188"/>
        <v>0</v>
      </c>
      <c r="CJ94" s="125">
        <f t="shared" ca="1" si="189"/>
        <v>0</v>
      </c>
      <c r="CK94" s="125">
        <f t="shared" ca="1" si="190"/>
        <v>0</v>
      </c>
      <c r="CL94" s="125">
        <f t="shared" ca="1" si="191"/>
        <v>3713.13</v>
      </c>
      <c r="CM94" s="125">
        <f t="shared" ca="1" si="192"/>
        <v>8806.4</v>
      </c>
      <c r="CN94" s="125">
        <f t="shared" ca="1" si="193"/>
        <v>18551.46</v>
      </c>
      <c r="CO94" s="125">
        <f t="shared" ca="1" si="194"/>
        <v>0</v>
      </c>
      <c r="CP94" s="125">
        <f t="shared" ca="1" si="195"/>
        <v>0</v>
      </c>
      <c r="CQ94" s="125">
        <f t="shared" ca="1" si="196"/>
        <v>0</v>
      </c>
      <c r="CR94" s="125">
        <f t="shared" ca="1" si="197"/>
        <v>0</v>
      </c>
      <c r="CS94" s="125">
        <f t="shared" ca="1" si="198"/>
        <v>0</v>
      </c>
      <c r="CT94" s="125">
        <f t="shared" ca="1" si="199"/>
        <v>0</v>
      </c>
      <c r="CU94" s="125">
        <f t="shared" ca="1" si="200"/>
        <v>0</v>
      </c>
      <c r="CV94" s="125">
        <f t="shared" ca="1" si="201"/>
        <v>0</v>
      </c>
      <c r="CW94" s="125">
        <f t="shared" ca="1" si="202"/>
        <v>0</v>
      </c>
      <c r="CX94" s="125">
        <f t="shared" ca="1" si="203"/>
        <v>0</v>
      </c>
      <c r="CY94" s="125">
        <f t="shared" ca="1" si="204"/>
        <v>0</v>
      </c>
      <c r="CZ94" s="125">
        <f t="shared" ca="1" si="205"/>
        <v>672.35</v>
      </c>
      <c r="DA94" s="341">
        <f t="shared" ca="1" si="206"/>
        <v>19223.810000000001</v>
      </c>
      <c r="DB94" s="606">
        <f t="shared" ca="1" si="207"/>
        <v>3460.29</v>
      </c>
      <c r="DC94" s="606"/>
      <c r="DD94" s="606">
        <f t="shared" ca="1" si="208"/>
        <v>236.86</v>
      </c>
      <c r="DE94" s="125">
        <f t="shared" ca="1" si="209"/>
        <v>0</v>
      </c>
      <c r="DF94" s="125">
        <f t="shared" ca="1" si="210"/>
        <v>0</v>
      </c>
      <c r="DG94" s="125">
        <f t="shared" ca="1" si="211"/>
        <v>0</v>
      </c>
      <c r="DH94" s="125">
        <f t="shared" ca="1" si="212"/>
        <v>3697.15</v>
      </c>
      <c r="DI94" s="125">
        <f t="shared" ca="1" si="213"/>
        <v>4081.32</v>
      </c>
      <c r="DJ94" s="125">
        <f t="shared" ca="1" si="214"/>
        <v>3460.29</v>
      </c>
      <c r="DK94" s="125">
        <f t="shared" ca="1" si="215"/>
        <v>18986.95</v>
      </c>
      <c r="DL94" s="125">
        <f t="shared" ca="1" si="216"/>
        <v>0</v>
      </c>
      <c r="DM94" s="125">
        <f t="shared" ca="1" si="217"/>
        <v>0</v>
      </c>
      <c r="DN94" s="340" t="str">
        <f t="shared" ca="1" si="218"/>
        <v xml:space="preserve">30 від 01.03   </v>
      </c>
      <c r="DO94" s="340" t="str">
        <f t="shared" ca="1" si="219"/>
        <v>Булатов Р.А.</v>
      </c>
      <c r="DP94" s="340" t="str">
        <f t="shared" ca="1" si="220"/>
        <v>Булатов</v>
      </c>
      <c r="DQ94" s="340" t="str">
        <f t="shared" ca="1" si="221"/>
        <v>Радіон</v>
      </c>
      <c r="DR94" s="340" t="str">
        <f t="shared" ca="1" si="222"/>
        <v>Андрійович</v>
      </c>
      <c r="DS94" s="340">
        <f t="shared" ca="1" si="223"/>
        <v>3665009035</v>
      </c>
    </row>
    <row r="95" spans="1:123">
      <c r="A95">
        <f t="shared" ca="1" si="114"/>
        <v>91</v>
      </c>
      <c r="B95" t="str">
        <f t="shared" ca="1" si="115"/>
        <v xml:space="preserve">Інженер </v>
      </c>
      <c r="C95" t="str">
        <f t="shared" ca="1" si="116"/>
        <v>л-т</v>
      </c>
      <c r="D95" t="str">
        <f t="shared" ca="1" si="117"/>
        <v>Калугін І.В.</v>
      </c>
      <c r="E95">
        <f t="shared" ca="1" si="118"/>
        <v>0</v>
      </c>
      <c r="F95">
        <f t="shared" ca="1" si="119"/>
        <v>0</v>
      </c>
      <c r="G95" s="123" t="str">
        <f t="shared" ca="1" si="225"/>
        <v>9.1.6</v>
      </c>
      <c r="H95" s="123" t="str">
        <f t="shared" ca="1" si="224"/>
        <v>9.1.6</v>
      </c>
      <c r="I95" s="123" t="str">
        <f t="shared" ca="1" si="224"/>
        <v>9.1.6</v>
      </c>
      <c r="J95" s="123" t="str">
        <f t="shared" ca="1" si="224"/>
        <v>9.1.6</v>
      </c>
      <c r="K95" s="123" t="str">
        <f t="shared" ca="1" si="224"/>
        <v>9.1.6</v>
      </c>
      <c r="L95" s="123" t="str">
        <f t="shared" ca="1" si="224"/>
        <v>9.1.6</v>
      </c>
      <c r="M95" s="123" t="str">
        <f t="shared" ca="1" si="224"/>
        <v>9.1.6</v>
      </c>
      <c r="N95" s="123" t="str">
        <f t="shared" ca="1" si="224"/>
        <v>9.1.6</v>
      </c>
      <c r="O95" s="123">
        <f t="shared" ca="1" si="120"/>
        <v>12</v>
      </c>
      <c r="P95" s="123">
        <f t="shared" ca="1" si="121"/>
        <v>41268</v>
      </c>
      <c r="Q95" s="123">
        <f t="shared" ca="1" si="122"/>
        <v>0</v>
      </c>
      <c r="R95" s="123">
        <f t="shared" ca="1" si="122"/>
        <v>0</v>
      </c>
      <c r="S95" s="123">
        <f t="shared" ca="1" si="123"/>
        <v>0</v>
      </c>
      <c r="T95" s="123">
        <f t="shared" ca="1" si="124"/>
        <v>0</v>
      </c>
      <c r="U95" s="123">
        <f t="shared" ca="1" si="125"/>
        <v>0</v>
      </c>
      <c r="V95" s="123">
        <f t="shared" ca="1" si="126"/>
        <v>0</v>
      </c>
      <c r="W95" s="123">
        <f t="shared" ca="1" si="127"/>
        <v>0</v>
      </c>
      <c r="X95" s="123">
        <f t="shared" ca="1" si="128"/>
        <v>0</v>
      </c>
      <c r="Y95" s="123">
        <f t="shared" ca="1" si="129"/>
        <v>0</v>
      </c>
      <c r="Z95" s="123">
        <f t="shared" ca="1" si="130"/>
        <v>0</v>
      </c>
      <c r="AA95" s="123">
        <f t="shared" ca="1" si="131"/>
        <v>0</v>
      </c>
      <c r="AB95" s="123">
        <f t="shared" ca="1" si="132"/>
        <v>0</v>
      </c>
      <c r="AC95" s="123">
        <f t="shared" ca="1" si="133"/>
        <v>0</v>
      </c>
      <c r="AD95" s="123">
        <f t="shared" ca="1" si="134"/>
        <v>0</v>
      </c>
      <c r="AE95" s="123">
        <f t="shared" ca="1" si="135"/>
        <v>0</v>
      </c>
      <c r="AF95" s="123">
        <f t="shared" ca="1" si="136"/>
        <v>0</v>
      </c>
      <c r="AG95" s="123">
        <f t="shared" ca="1" si="137"/>
        <v>0</v>
      </c>
      <c r="AH95" s="123">
        <f t="shared" ca="1" si="138"/>
        <v>0</v>
      </c>
      <c r="AI95" s="123">
        <f t="shared" ca="1" si="139"/>
        <v>0</v>
      </c>
      <c r="AJ95" s="123">
        <f t="shared" ca="1" si="140"/>
        <v>0</v>
      </c>
      <c r="AK95" s="123">
        <f t="shared" ca="1" si="141"/>
        <v>0</v>
      </c>
      <c r="AL95" s="123">
        <f t="shared" ca="1" si="142"/>
        <v>0</v>
      </c>
      <c r="AM95" s="123">
        <f t="shared" ca="1" si="143"/>
        <v>0</v>
      </c>
      <c r="AN95" s="123">
        <f t="shared" ca="1" si="144"/>
        <v>0</v>
      </c>
      <c r="AO95" s="123">
        <f t="shared" ca="1" si="145"/>
        <v>0</v>
      </c>
      <c r="AP95" s="123">
        <f t="shared" ca="1" si="146"/>
        <v>0</v>
      </c>
      <c r="AQ95" s="123">
        <f t="shared" ca="1" si="147"/>
        <v>0</v>
      </c>
      <c r="AR95" s="123">
        <f t="shared" ca="1" si="148"/>
        <v>0</v>
      </c>
      <c r="AS95" s="123">
        <f t="shared" ca="1" si="149"/>
        <v>0</v>
      </c>
      <c r="AT95" s="123">
        <f t="shared" ca="1" si="150"/>
        <v>0</v>
      </c>
      <c r="AU95" s="123">
        <f t="shared" ca="1" si="151"/>
        <v>0</v>
      </c>
      <c r="AV95" s="123">
        <f t="shared" ca="1" si="152"/>
        <v>0</v>
      </c>
      <c r="AW95" s="123">
        <f t="shared" ca="1" si="153"/>
        <v>0</v>
      </c>
      <c r="AX95" s="123">
        <f t="shared" ca="1" si="154"/>
        <v>0</v>
      </c>
      <c r="AY95" s="123">
        <f t="shared" ca="1" si="155"/>
        <v>0</v>
      </c>
      <c r="AZ95" s="123">
        <f t="shared" ca="1" si="156"/>
        <v>0</v>
      </c>
      <c r="BA95" s="123">
        <f t="shared" ca="1" si="157"/>
        <v>0</v>
      </c>
      <c r="BB95" s="123">
        <f t="shared" ca="1" si="158"/>
        <v>0</v>
      </c>
      <c r="BC95" s="123">
        <f t="shared" ca="1" si="159"/>
        <v>0</v>
      </c>
      <c r="BD95" s="123">
        <f t="shared" ca="1" si="160"/>
        <v>0</v>
      </c>
      <c r="BE95" s="123">
        <f t="shared" ca="1" si="161"/>
        <v>0</v>
      </c>
      <c r="BF95" s="123">
        <f t="shared" ca="1" si="162"/>
        <v>0</v>
      </c>
      <c r="BG95" s="123">
        <f t="shared" ca="1" si="163"/>
        <v>0</v>
      </c>
      <c r="BH95" s="123">
        <f t="shared" ca="1" si="164"/>
        <v>0</v>
      </c>
      <c r="BI95" s="123">
        <f t="shared" ca="1" si="165"/>
        <v>0</v>
      </c>
      <c r="BJ95" s="123">
        <f t="shared" ca="1" si="166"/>
        <v>0</v>
      </c>
      <c r="BK95" s="123">
        <f t="shared" ca="1" si="167"/>
        <v>0</v>
      </c>
      <c r="BL95" s="123">
        <f t="shared" ca="1" si="168"/>
        <v>0</v>
      </c>
      <c r="BM95" s="123">
        <f t="shared" ca="1" si="169"/>
        <v>0</v>
      </c>
      <c r="BN95" s="123">
        <f t="shared" ca="1" si="170"/>
        <v>0.65</v>
      </c>
      <c r="BO95" s="123">
        <f t="shared" ca="1" si="171"/>
        <v>28</v>
      </c>
      <c r="BP95" s="340">
        <f t="shared" ca="1" si="172"/>
        <v>0</v>
      </c>
      <c r="BQ95" s="123">
        <f t="shared" ca="1" si="173"/>
        <v>0</v>
      </c>
      <c r="BR95" s="123">
        <f t="shared" ca="1" si="174"/>
        <v>0</v>
      </c>
      <c r="BS95" s="123">
        <f t="shared" ca="1" si="175"/>
        <v>0</v>
      </c>
      <c r="BT95" s="123">
        <f t="shared" ca="1" si="176"/>
        <v>0</v>
      </c>
      <c r="BU95" s="123">
        <f t="shared" ca="1" si="177"/>
        <v>0</v>
      </c>
      <c r="BV95" s="123"/>
      <c r="BW95" s="123">
        <f t="shared" ca="1" si="178"/>
        <v>26</v>
      </c>
      <c r="BX95" s="123"/>
      <c r="BY95" s="123">
        <f t="shared" ca="1" si="179"/>
        <v>0</v>
      </c>
      <c r="BZ95" s="123"/>
      <c r="CA95" s="123">
        <f t="shared" ca="1" si="180"/>
        <v>0</v>
      </c>
      <c r="CB95" s="528">
        <f t="shared" ca="1" si="181"/>
        <v>0</v>
      </c>
      <c r="CC95" s="123">
        <f t="shared" ca="1" si="182"/>
        <v>0</v>
      </c>
      <c r="CD95" s="125">
        <f t="shared" ca="1" si="183"/>
        <v>0</v>
      </c>
      <c r="CE95" s="125">
        <f t="shared" ca="1" si="184"/>
        <v>1130</v>
      </c>
      <c r="CF95" s="125">
        <f t="shared" ca="1" si="185"/>
        <v>3440</v>
      </c>
      <c r="CG95" s="125">
        <f t="shared" ca="1" si="186"/>
        <v>1371</v>
      </c>
      <c r="CH95" s="125">
        <f t="shared" ca="1" si="187"/>
        <v>319.43</v>
      </c>
      <c r="CI95" s="125">
        <f t="shared" ca="1" si="188"/>
        <v>0</v>
      </c>
      <c r="CJ95" s="125">
        <f t="shared" ca="1" si="189"/>
        <v>0</v>
      </c>
      <c r="CK95" s="125">
        <f t="shared" ca="1" si="190"/>
        <v>0</v>
      </c>
      <c r="CL95" s="125">
        <f t="shared" ca="1" si="191"/>
        <v>3861.65</v>
      </c>
      <c r="CM95" s="125">
        <f t="shared" ca="1" si="192"/>
        <v>8806.4</v>
      </c>
      <c r="CN95" s="125">
        <f t="shared" ca="1" si="193"/>
        <v>18928.48</v>
      </c>
      <c r="CO95" s="125">
        <f t="shared" ca="1" si="194"/>
        <v>0</v>
      </c>
      <c r="CP95" s="125">
        <f t="shared" ca="1" si="195"/>
        <v>0</v>
      </c>
      <c r="CQ95" s="125">
        <f t="shared" ca="1" si="196"/>
        <v>0</v>
      </c>
      <c r="CR95" s="125">
        <f t="shared" ca="1" si="197"/>
        <v>0</v>
      </c>
      <c r="CS95" s="125">
        <f t="shared" ca="1" si="198"/>
        <v>0</v>
      </c>
      <c r="CT95" s="125">
        <f t="shared" ca="1" si="199"/>
        <v>0</v>
      </c>
      <c r="CU95" s="125">
        <f t="shared" ca="1" si="200"/>
        <v>0</v>
      </c>
      <c r="CV95" s="125">
        <f t="shared" ca="1" si="201"/>
        <v>0</v>
      </c>
      <c r="CW95" s="125">
        <f t="shared" ca="1" si="202"/>
        <v>0</v>
      </c>
      <c r="CX95" s="125">
        <f t="shared" ca="1" si="203"/>
        <v>0</v>
      </c>
      <c r="CY95" s="125">
        <f t="shared" ca="1" si="204"/>
        <v>0</v>
      </c>
      <c r="CZ95" s="125">
        <f t="shared" ca="1" si="205"/>
        <v>672.35</v>
      </c>
      <c r="DA95" s="341">
        <f t="shared" ca="1" si="206"/>
        <v>19600.830000000002</v>
      </c>
      <c r="DB95" s="606">
        <f t="shared" ca="1" si="207"/>
        <v>3528.15</v>
      </c>
      <c r="DC95" s="606"/>
      <c r="DD95" s="606">
        <f t="shared" ca="1" si="208"/>
        <v>241.51</v>
      </c>
      <c r="DE95" s="125">
        <f t="shared" ca="1" si="209"/>
        <v>0</v>
      </c>
      <c r="DF95" s="125">
        <f t="shared" ca="1" si="210"/>
        <v>0</v>
      </c>
      <c r="DG95" s="125">
        <f t="shared" ca="1" si="211"/>
        <v>0</v>
      </c>
      <c r="DH95" s="125">
        <f t="shared" ca="1" si="212"/>
        <v>3769.66</v>
      </c>
      <c r="DI95" s="125">
        <f t="shared" ca="1" si="213"/>
        <v>4164.2700000000004</v>
      </c>
      <c r="DJ95" s="125">
        <f t="shared" ca="1" si="214"/>
        <v>3528.15</v>
      </c>
      <c r="DK95" s="125">
        <f t="shared" ca="1" si="215"/>
        <v>19359.32</v>
      </c>
      <c r="DL95" s="125">
        <f t="shared" ca="1" si="216"/>
        <v>0</v>
      </c>
      <c r="DM95" s="125">
        <f t="shared" ca="1" si="217"/>
        <v>0</v>
      </c>
      <c r="DN95" s="340" t="str">
        <f t="shared" ca="1" si="218"/>
        <v xml:space="preserve">30 від 01.03   </v>
      </c>
      <c r="DO95" s="340" t="str">
        <f t="shared" ca="1" si="219"/>
        <v>Калугін І.В.</v>
      </c>
      <c r="DP95" s="340" t="str">
        <f t="shared" ca="1" si="220"/>
        <v>Калугін</v>
      </c>
      <c r="DQ95" s="340" t="str">
        <f t="shared" ca="1" si="221"/>
        <v>Іван</v>
      </c>
      <c r="DR95" s="340" t="str">
        <f t="shared" ca="1" si="222"/>
        <v>Володимирович</v>
      </c>
      <c r="DS95" s="340">
        <f t="shared" ca="1" si="223"/>
        <v>3321414798</v>
      </c>
    </row>
    <row r="96" spans="1:123">
      <c r="A96">
        <f t="shared" ca="1" si="114"/>
        <v>92</v>
      </c>
      <c r="B96" t="str">
        <f t="shared" ca="1" si="115"/>
        <v xml:space="preserve">Інженер </v>
      </c>
      <c r="C96" t="str">
        <f t="shared" ca="1" si="116"/>
        <v>л-т</v>
      </c>
      <c r="D96" t="str">
        <f t="shared" ca="1" si="117"/>
        <v>Борідько  .І.</v>
      </c>
      <c r="E96">
        <f t="shared" ca="1" si="118"/>
        <v>0</v>
      </c>
      <c r="F96">
        <f t="shared" ca="1" si="119"/>
        <v>0</v>
      </c>
      <c r="G96" s="123" t="str">
        <f t="shared" ca="1" si="225"/>
        <v>12.7.0</v>
      </c>
      <c r="H96" s="123" t="str">
        <f t="shared" ca="1" si="224"/>
        <v>12.7.0</v>
      </c>
      <c r="I96" s="123" t="str">
        <f t="shared" ca="1" si="224"/>
        <v>12.7.0</v>
      </c>
      <c r="J96" s="123" t="str">
        <f t="shared" ca="1" si="224"/>
        <v>12.7.0</v>
      </c>
      <c r="K96" s="123" t="str">
        <f t="shared" ca="1" si="224"/>
        <v>12.7.0</v>
      </c>
      <c r="L96" s="123" t="str">
        <f t="shared" ca="1" si="224"/>
        <v>12.7.0</v>
      </c>
      <c r="M96" s="123" t="str">
        <f t="shared" ca="1" si="224"/>
        <v>12.7.0</v>
      </c>
      <c r="N96" s="123" t="str">
        <f t="shared" ca="1" si="224"/>
        <v>12.7.0</v>
      </c>
      <c r="O96" s="123">
        <f t="shared" ca="1" si="120"/>
        <v>12</v>
      </c>
      <c r="P96" s="123">
        <f t="shared" ca="1" si="121"/>
        <v>39995</v>
      </c>
      <c r="Q96" s="123">
        <f t="shared" ca="1" si="122"/>
        <v>0</v>
      </c>
      <c r="R96" s="123">
        <f t="shared" ca="1" si="122"/>
        <v>0</v>
      </c>
      <c r="S96" s="123">
        <f t="shared" ca="1" si="123"/>
        <v>0</v>
      </c>
      <c r="T96" s="123">
        <f t="shared" ca="1" si="124"/>
        <v>0</v>
      </c>
      <c r="U96" s="123">
        <f t="shared" ca="1" si="125"/>
        <v>0</v>
      </c>
      <c r="V96" s="123">
        <f t="shared" ca="1" si="126"/>
        <v>0</v>
      </c>
      <c r="W96" s="123">
        <f t="shared" ca="1" si="127"/>
        <v>0</v>
      </c>
      <c r="X96" s="123">
        <f t="shared" ca="1" si="128"/>
        <v>0</v>
      </c>
      <c r="Y96" s="123">
        <f t="shared" ca="1" si="129"/>
        <v>0</v>
      </c>
      <c r="Z96" s="123">
        <f t="shared" ca="1" si="130"/>
        <v>0</v>
      </c>
      <c r="AA96" s="123">
        <f t="shared" ca="1" si="131"/>
        <v>0</v>
      </c>
      <c r="AB96" s="123">
        <f t="shared" ca="1" si="132"/>
        <v>0</v>
      </c>
      <c r="AC96" s="123">
        <f t="shared" ca="1" si="133"/>
        <v>0</v>
      </c>
      <c r="AD96" s="123">
        <f t="shared" ca="1" si="134"/>
        <v>0</v>
      </c>
      <c r="AE96" s="123">
        <f t="shared" ca="1" si="135"/>
        <v>0</v>
      </c>
      <c r="AF96" s="123">
        <f t="shared" ca="1" si="136"/>
        <v>0</v>
      </c>
      <c r="AG96" s="123">
        <f t="shared" ca="1" si="137"/>
        <v>0</v>
      </c>
      <c r="AH96" s="123">
        <f t="shared" ca="1" si="138"/>
        <v>0</v>
      </c>
      <c r="AI96" s="123">
        <f t="shared" ca="1" si="139"/>
        <v>0</v>
      </c>
      <c r="AJ96" s="123">
        <f t="shared" ca="1" si="140"/>
        <v>0</v>
      </c>
      <c r="AK96" s="123">
        <f t="shared" ca="1" si="141"/>
        <v>0</v>
      </c>
      <c r="AL96" s="123">
        <f t="shared" ca="1" si="142"/>
        <v>0</v>
      </c>
      <c r="AM96" s="123">
        <f t="shared" ca="1" si="143"/>
        <v>0</v>
      </c>
      <c r="AN96" s="123">
        <f t="shared" ca="1" si="144"/>
        <v>0</v>
      </c>
      <c r="AO96" s="123">
        <f t="shared" ca="1" si="145"/>
        <v>0</v>
      </c>
      <c r="AP96" s="123">
        <f t="shared" ca="1" si="146"/>
        <v>0</v>
      </c>
      <c r="AQ96" s="123">
        <f t="shared" ca="1" si="147"/>
        <v>0</v>
      </c>
      <c r="AR96" s="123">
        <f t="shared" ca="1" si="148"/>
        <v>0</v>
      </c>
      <c r="AS96" s="123">
        <f t="shared" ca="1" si="149"/>
        <v>0</v>
      </c>
      <c r="AT96" s="123">
        <f t="shared" ca="1" si="150"/>
        <v>0</v>
      </c>
      <c r="AU96" s="123">
        <f t="shared" ca="1" si="151"/>
        <v>0</v>
      </c>
      <c r="AV96" s="123">
        <f t="shared" ca="1" si="152"/>
        <v>0</v>
      </c>
      <c r="AW96" s="123">
        <f t="shared" ca="1" si="153"/>
        <v>0</v>
      </c>
      <c r="AX96" s="123">
        <f t="shared" ca="1" si="154"/>
        <v>0</v>
      </c>
      <c r="AY96" s="123">
        <f t="shared" ca="1" si="155"/>
        <v>0</v>
      </c>
      <c r="AZ96" s="123">
        <f t="shared" ca="1" si="156"/>
        <v>0</v>
      </c>
      <c r="BA96" s="123">
        <f t="shared" ca="1" si="157"/>
        <v>0</v>
      </c>
      <c r="BB96" s="123">
        <f t="shared" ca="1" si="158"/>
        <v>0</v>
      </c>
      <c r="BC96" s="123">
        <f t="shared" ca="1" si="159"/>
        <v>0</v>
      </c>
      <c r="BD96" s="123">
        <f t="shared" ca="1" si="160"/>
        <v>0</v>
      </c>
      <c r="BE96" s="123">
        <f t="shared" ca="1" si="161"/>
        <v>0</v>
      </c>
      <c r="BF96" s="123">
        <f t="shared" ca="1" si="162"/>
        <v>0</v>
      </c>
      <c r="BG96" s="123">
        <f t="shared" ca="1" si="163"/>
        <v>0</v>
      </c>
      <c r="BH96" s="123">
        <f t="shared" ca="1" si="164"/>
        <v>0</v>
      </c>
      <c r="BI96" s="123">
        <f t="shared" ca="1" si="165"/>
        <v>0</v>
      </c>
      <c r="BJ96" s="123">
        <f t="shared" ca="1" si="166"/>
        <v>0</v>
      </c>
      <c r="BK96" s="123">
        <f t="shared" ca="1" si="167"/>
        <v>0</v>
      </c>
      <c r="BL96" s="123">
        <f t="shared" ca="1" si="168"/>
        <v>0</v>
      </c>
      <c r="BM96" s="123">
        <f t="shared" ca="1" si="169"/>
        <v>0</v>
      </c>
      <c r="BN96" s="123">
        <f t="shared" ca="1" si="170"/>
        <v>0.65</v>
      </c>
      <c r="BO96" s="123">
        <f t="shared" ca="1" si="171"/>
        <v>28</v>
      </c>
      <c r="BP96" s="340">
        <f t="shared" ca="1" si="172"/>
        <v>0</v>
      </c>
      <c r="BQ96" s="123">
        <f t="shared" ca="1" si="173"/>
        <v>0</v>
      </c>
      <c r="BR96" s="123">
        <f t="shared" ca="1" si="174"/>
        <v>0</v>
      </c>
      <c r="BS96" s="123">
        <f t="shared" ca="1" si="175"/>
        <v>0</v>
      </c>
      <c r="BT96" s="123">
        <f t="shared" ca="1" si="176"/>
        <v>0</v>
      </c>
      <c r="BU96" s="123">
        <f t="shared" ca="1" si="177"/>
        <v>0</v>
      </c>
      <c r="BV96" s="123"/>
      <c r="BW96" s="123">
        <f t="shared" ca="1" si="178"/>
        <v>26</v>
      </c>
      <c r="BX96" s="123"/>
      <c r="BY96" s="123">
        <f t="shared" ca="1" si="179"/>
        <v>0</v>
      </c>
      <c r="BZ96" s="123"/>
      <c r="CA96" s="123">
        <f t="shared" ca="1" si="180"/>
        <v>0</v>
      </c>
      <c r="CB96" s="528">
        <f t="shared" ca="1" si="181"/>
        <v>0</v>
      </c>
      <c r="CC96" s="123">
        <f t="shared" ca="1" si="182"/>
        <v>0</v>
      </c>
      <c r="CD96" s="125">
        <f t="shared" ca="1" si="183"/>
        <v>0</v>
      </c>
      <c r="CE96" s="125">
        <f t="shared" ca="1" si="184"/>
        <v>1130</v>
      </c>
      <c r="CF96" s="125">
        <f t="shared" ca="1" si="185"/>
        <v>3440</v>
      </c>
      <c r="CG96" s="125">
        <f t="shared" ca="1" si="186"/>
        <v>1599.5</v>
      </c>
      <c r="CH96" s="125">
        <f t="shared" ca="1" si="187"/>
        <v>319.43</v>
      </c>
      <c r="CI96" s="125">
        <f t="shared" ca="1" si="188"/>
        <v>0</v>
      </c>
      <c r="CJ96" s="125">
        <f t="shared" ca="1" si="189"/>
        <v>0</v>
      </c>
      <c r="CK96" s="125">
        <f t="shared" ca="1" si="190"/>
        <v>0</v>
      </c>
      <c r="CL96" s="125">
        <f t="shared" ca="1" si="191"/>
        <v>4010.18</v>
      </c>
      <c r="CM96" s="125">
        <f t="shared" ca="1" si="192"/>
        <v>8806.4</v>
      </c>
      <c r="CN96" s="125">
        <f t="shared" ca="1" si="193"/>
        <v>19305.509999999998</v>
      </c>
      <c r="CO96" s="125">
        <f t="shared" ca="1" si="194"/>
        <v>0</v>
      </c>
      <c r="CP96" s="125">
        <f t="shared" ca="1" si="195"/>
        <v>0</v>
      </c>
      <c r="CQ96" s="125">
        <f t="shared" ca="1" si="196"/>
        <v>0</v>
      </c>
      <c r="CR96" s="125">
        <f t="shared" ca="1" si="197"/>
        <v>0</v>
      </c>
      <c r="CS96" s="125">
        <f t="shared" ca="1" si="198"/>
        <v>0</v>
      </c>
      <c r="CT96" s="125">
        <f t="shared" ca="1" si="199"/>
        <v>0</v>
      </c>
      <c r="CU96" s="125">
        <f t="shared" ca="1" si="200"/>
        <v>0</v>
      </c>
      <c r="CV96" s="125">
        <f t="shared" ca="1" si="201"/>
        <v>0</v>
      </c>
      <c r="CW96" s="125">
        <f t="shared" ca="1" si="202"/>
        <v>0</v>
      </c>
      <c r="CX96" s="125">
        <f t="shared" ca="1" si="203"/>
        <v>0</v>
      </c>
      <c r="CY96" s="125">
        <f t="shared" ca="1" si="204"/>
        <v>0</v>
      </c>
      <c r="CZ96" s="125">
        <f t="shared" ca="1" si="205"/>
        <v>672.35</v>
      </c>
      <c r="DA96" s="341">
        <f t="shared" ca="1" si="206"/>
        <v>19977.86</v>
      </c>
      <c r="DB96" s="606">
        <f t="shared" ca="1" si="207"/>
        <v>3596.01</v>
      </c>
      <c r="DC96" s="606"/>
      <c r="DD96" s="606">
        <f t="shared" ca="1" si="208"/>
        <v>246.16</v>
      </c>
      <c r="DE96" s="125">
        <f t="shared" ca="1" si="209"/>
        <v>0</v>
      </c>
      <c r="DF96" s="125">
        <f t="shared" ca="1" si="210"/>
        <v>0</v>
      </c>
      <c r="DG96" s="125">
        <f t="shared" ca="1" si="211"/>
        <v>0</v>
      </c>
      <c r="DH96" s="125">
        <f t="shared" ca="1" si="212"/>
        <v>3842.17</v>
      </c>
      <c r="DI96" s="125">
        <f t="shared" ca="1" si="213"/>
        <v>4247.21</v>
      </c>
      <c r="DJ96" s="125">
        <f t="shared" ca="1" si="214"/>
        <v>3596.01</v>
      </c>
      <c r="DK96" s="125">
        <f t="shared" ca="1" si="215"/>
        <v>19731.7</v>
      </c>
      <c r="DL96" s="125">
        <f t="shared" ca="1" si="216"/>
        <v>0</v>
      </c>
      <c r="DM96" s="125">
        <f t="shared" ca="1" si="217"/>
        <v>0</v>
      </c>
      <c r="DN96" s="340" t="str">
        <f t="shared" ca="1" si="218"/>
        <v xml:space="preserve">30 від 01.03   </v>
      </c>
      <c r="DO96" s="340" t="str">
        <f t="shared" ca="1" si="219"/>
        <v>Борідько  .І.</v>
      </c>
      <c r="DP96" s="340" t="str">
        <f t="shared" ca="1" si="220"/>
        <v>Борідько</v>
      </c>
      <c r="DQ96" s="340" t="str">
        <f t="shared" ca="1" si="221"/>
        <v>Ігор</v>
      </c>
      <c r="DR96" s="340" t="str">
        <f t="shared" ca="1" si="222"/>
        <v>Сергійович</v>
      </c>
      <c r="DS96" s="340">
        <f t="shared" ca="1" si="223"/>
        <v>3415907858</v>
      </c>
    </row>
    <row r="97" spans="1:123">
      <c r="A97">
        <f t="shared" ca="1" si="114"/>
        <v>93</v>
      </c>
      <c r="B97" t="str">
        <f t="shared" ca="1" si="115"/>
        <v xml:space="preserve">Інженер </v>
      </c>
      <c r="C97" t="str">
        <f t="shared" ca="1" si="116"/>
        <v>ст.л-т</v>
      </c>
      <c r="D97" t="str">
        <f t="shared" ca="1" si="117"/>
        <v>Кручинін О.А.</v>
      </c>
      <c r="E97">
        <f t="shared" ca="1" si="118"/>
        <v>0</v>
      </c>
      <c r="F97">
        <f t="shared" ca="1" si="119"/>
        <v>0</v>
      </c>
      <c r="G97" s="123" t="str">
        <f t="shared" ca="1" si="225"/>
        <v>13.6.24</v>
      </c>
      <c r="H97" s="123" t="str">
        <f t="shared" ca="1" si="224"/>
        <v>13.6.24</v>
      </c>
      <c r="I97" s="123" t="str">
        <f t="shared" ca="1" si="224"/>
        <v>13.6.24</v>
      </c>
      <c r="J97" s="123" t="str">
        <f t="shared" ca="1" si="224"/>
        <v>13.6.24</v>
      </c>
      <c r="K97" s="123" t="str">
        <f t="shared" ca="1" si="224"/>
        <v>13.6.24</v>
      </c>
      <c r="L97" s="123" t="str">
        <f t="shared" ca="1" si="224"/>
        <v>13.6.24</v>
      </c>
      <c r="M97" s="123" t="str">
        <f t="shared" ca="1" si="224"/>
        <v>13.6.24</v>
      </c>
      <c r="N97" s="123" t="str">
        <f t="shared" ca="1" si="224"/>
        <v>13.6.24</v>
      </c>
      <c r="O97" s="123">
        <f t="shared" ca="1" si="120"/>
        <v>12</v>
      </c>
      <c r="P97" s="123">
        <f t="shared" ca="1" si="121"/>
        <v>39636</v>
      </c>
      <c r="Q97" s="123">
        <f t="shared" ca="1" si="122"/>
        <v>0</v>
      </c>
      <c r="R97" s="123">
        <f t="shared" ca="1" si="122"/>
        <v>0</v>
      </c>
      <c r="S97" s="123">
        <f t="shared" ca="1" si="123"/>
        <v>0</v>
      </c>
      <c r="T97" s="123">
        <f t="shared" ca="1" si="124"/>
        <v>0</v>
      </c>
      <c r="U97" s="123">
        <f t="shared" ca="1" si="125"/>
        <v>0</v>
      </c>
      <c r="V97" s="123">
        <f t="shared" ca="1" si="126"/>
        <v>0</v>
      </c>
      <c r="W97" s="123">
        <f t="shared" ca="1" si="127"/>
        <v>0</v>
      </c>
      <c r="X97" s="123">
        <f t="shared" ca="1" si="128"/>
        <v>0</v>
      </c>
      <c r="Y97" s="123">
        <f t="shared" ca="1" si="129"/>
        <v>0</v>
      </c>
      <c r="Z97" s="123">
        <f t="shared" ca="1" si="130"/>
        <v>0</v>
      </c>
      <c r="AA97" s="123">
        <f t="shared" ca="1" si="131"/>
        <v>0</v>
      </c>
      <c r="AB97" s="123">
        <f t="shared" ca="1" si="132"/>
        <v>0</v>
      </c>
      <c r="AC97" s="123">
        <f t="shared" ca="1" si="133"/>
        <v>0</v>
      </c>
      <c r="AD97" s="123">
        <f t="shared" ca="1" si="134"/>
        <v>0</v>
      </c>
      <c r="AE97" s="123">
        <f t="shared" ca="1" si="135"/>
        <v>0</v>
      </c>
      <c r="AF97" s="123">
        <f t="shared" ca="1" si="136"/>
        <v>0</v>
      </c>
      <c r="AG97" s="123">
        <f t="shared" ca="1" si="137"/>
        <v>0</v>
      </c>
      <c r="AH97" s="123">
        <f t="shared" ca="1" si="138"/>
        <v>0</v>
      </c>
      <c r="AI97" s="123">
        <f t="shared" ca="1" si="139"/>
        <v>0</v>
      </c>
      <c r="AJ97" s="123">
        <f t="shared" ca="1" si="140"/>
        <v>0</v>
      </c>
      <c r="AK97" s="123">
        <f t="shared" ca="1" si="141"/>
        <v>0</v>
      </c>
      <c r="AL97" s="123">
        <f t="shared" ca="1" si="142"/>
        <v>0</v>
      </c>
      <c r="AM97" s="123">
        <f t="shared" ca="1" si="143"/>
        <v>0</v>
      </c>
      <c r="AN97" s="123">
        <f t="shared" ca="1" si="144"/>
        <v>0</v>
      </c>
      <c r="AO97" s="123">
        <f t="shared" ca="1" si="145"/>
        <v>0</v>
      </c>
      <c r="AP97" s="123">
        <f t="shared" ca="1" si="146"/>
        <v>0</v>
      </c>
      <c r="AQ97" s="123">
        <f t="shared" ca="1" si="147"/>
        <v>0</v>
      </c>
      <c r="AR97" s="123">
        <f t="shared" ca="1" si="148"/>
        <v>0</v>
      </c>
      <c r="AS97" s="123">
        <f t="shared" ca="1" si="149"/>
        <v>0</v>
      </c>
      <c r="AT97" s="123">
        <f t="shared" ca="1" si="150"/>
        <v>0</v>
      </c>
      <c r="AU97" s="123">
        <f t="shared" ca="1" si="151"/>
        <v>0</v>
      </c>
      <c r="AV97" s="123">
        <f t="shared" ca="1" si="152"/>
        <v>0</v>
      </c>
      <c r="AW97" s="123">
        <f t="shared" ca="1" si="153"/>
        <v>0</v>
      </c>
      <c r="AX97" s="123">
        <f t="shared" ca="1" si="154"/>
        <v>0</v>
      </c>
      <c r="AY97" s="123">
        <f t="shared" ca="1" si="155"/>
        <v>0</v>
      </c>
      <c r="AZ97" s="123">
        <f t="shared" ca="1" si="156"/>
        <v>0</v>
      </c>
      <c r="BA97" s="123">
        <f t="shared" ca="1" si="157"/>
        <v>0</v>
      </c>
      <c r="BB97" s="123">
        <f t="shared" ca="1" si="158"/>
        <v>0</v>
      </c>
      <c r="BC97" s="123">
        <f t="shared" ca="1" si="159"/>
        <v>0</v>
      </c>
      <c r="BD97" s="123">
        <f t="shared" ca="1" si="160"/>
        <v>0</v>
      </c>
      <c r="BE97" s="123">
        <f t="shared" ca="1" si="161"/>
        <v>0</v>
      </c>
      <c r="BF97" s="123">
        <f t="shared" ca="1" si="162"/>
        <v>0</v>
      </c>
      <c r="BG97" s="123">
        <f t="shared" ca="1" si="163"/>
        <v>0</v>
      </c>
      <c r="BH97" s="123">
        <f t="shared" ca="1" si="164"/>
        <v>0</v>
      </c>
      <c r="BI97" s="123">
        <f t="shared" ca="1" si="165"/>
        <v>0</v>
      </c>
      <c r="BJ97" s="123">
        <f t="shared" ca="1" si="166"/>
        <v>0</v>
      </c>
      <c r="BK97" s="123">
        <f t="shared" ca="1" si="167"/>
        <v>0</v>
      </c>
      <c r="BL97" s="123">
        <f t="shared" ca="1" si="168"/>
        <v>0</v>
      </c>
      <c r="BM97" s="123">
        <f t="shared" ca="1" si="169"/>
        <v>0</v>
      </c>
      <c r="BN97" s="123">
        <f t="shared" ca="1" si="170"/>
        <v>0.65</v>
      </c>
      <c r="BO97" s="123">
        <f t="shared" ca="1" si="171"/>
        <v>28</v>
      </c>
      <c r="BP97" s="340">
        <f t="shared" ca="1" si="172"/>
        <v>0</v>
      </c>
      <c r="BQ97" s="123">
        <f t="shared" ca="1" si="173"/>
        <v>0</v>
      </c>
      <c r="BR97" s="123">
        <f t="shared" ca="1" si="174"/>
        <v>0</v>
      </c>
      <c r="BS97" s="123">
        <f t="shared" ca="1" si="175"/>
        <v>0</v>
      </c>
      <c r="BT97" s="123">
        <f t="shared" ca="1" si="176"/>
        <v>0</v>
      </c>
      <c r="BU97" s="123">
        <f t="shared" ca="1" si="177"/>
        <v>0</v>
      </c>
      <c r="BV97" s="123"/>
      <c r="BW97" s="123">
        <f t="shared" ca="1" si="178"/>
        <v>0</v>
      </c>
      <c r="BX97" s="123"/>
      <c r="BY97" s="123">
        <f t="shared" ca="1" si="179"/>
        <v>0</v>
      </c>
      <c r="BZ97" s="123"/>
      <c r="CA97" s="123">
        <f t="shared" ca="1" si="180"/>
        <v>0</v>
      </c>
      <c r="CB97" s="528">
        <f t="shared" ca="1" si="181"/>
        <v>0</v>
      </c>
      <c r="CC97" s="123">
        <f t="shared" ca="1" si="182"/>
        <v>0</v>
      </c>
      <c r="CD97" s="125">
        <f t="shared" ca="1" si="183"/>
        <v>0</v>
      </c>
      <c r="CE97" s="125">
        <f t="shared" ca="1" si="184"/>
        <v>1200</v>
      </c>
      <c r="CF97" s="125">
        <f t="shared" ca="1" si="185"/>
        <v>3440</v>
      </c>
      <c r="CG97" s="125">
        <f t="shared" ca="1" si="186"/>
        <v>1624</v>
      </c>
      <c r="CH97" s="125">
        <f t="shared" ca="1" si="187"/>
        <v>344</v>
      </c>
      <c r="CI97" s="125">
        <f t="shared" ca="1" si="188"/>
        <v>0</v>
      </c>
      <c r="CJ97" s="125">
        <f t="shared" ca="1" si="189"/>
        <v>0</v>
      </c>
      <c r="CK97" s="125">
        <f t="shared" ca="1" si="190"/>
        <v>0</v>
      </c>
      <c r="CL97" s="125">
        <f t="shared" ca="1" si="191"/>
        <v>4071.6</v>
      </c>
      <c r="CM97" s="125">
        <f t="shared" ca="1" si="192"/>
        <v>8806.4</v>
      </c>
      <c r="CN97" s="125">
        <f t="shared" ca="1" si="193"/>
        <v>19486</v>
      </c>
      <c r="CO97" s="125">
        <f t="shared" ca="1" si="194"/>
        <v>0</v>
      </c>
      <c r="CP97" s="125">
        <f t="shared" ca="1" si="195"/>
        <v>0</v>
      </c>
      <c r="CQ97" s="125">
        <f t="shared" ca="1" si="196"/>
        <v>0</v>
      </c>
      <c r="CR97" s="125">
        <f t="shared" ca="1" si="197"/>
        <v>0</v>
      </c>
      <c r="CS97" s="125">
        <f t="shared" ca="1" si="198"/>
        <v>0</v>
      </c>
      <c r="CT97" s="125">
        <f t="shared" ca="1" si="199"/>
        <v>0</v>
      </c>
      <c r="CU97" s="125">
        <f t="shared" ca="1" si="200"/>
        <v>0</v>
      </c>
      <c r="CV97" s="125">
        <f t="shared" ca="1" si="201"/>
        <v>0</v>
      </c>
      <c r="CW97" s="125">
        <f t="shared" ca="1" si="202"/>
        <v>0</v>
      </c>
      <c r="CX97" s="125">
        <f t="shared" ca="1" si="203"/>
        <v>0</v>
      </c>
      <c r="CY97" s="125">
        <f t="shared" ca="1" si="204"/>
        <v>0</v>
      </c>
      <c r="CZ97" s="125">
        <f t="shared" ca="1" si="205"/>
        <v>672.35</v>
      </c>
      <c r="DA97" s="341">
        <f t="shared" ca="1" si="206"/>
        <v>20158.349999999999</v>
      </c>
      <c r="DB97" s="606">
        <f t="shared" ca="1" si="207"/>
        <v>3628.5</v>
      </c>
      <c r="DC97" s="606"/>
      <c r="DD97" s="606">
        <f t="shared" ca="1" si="208"/>
        <v>248.38</v>
      </c>
      <c r="DE97" s="125">
        <f t="shared" ca="1" si="209"/>
        <v>0</v>
      </c>
      <c r="DF97" s="125">
        <f t="shared" ca="1" si="210"/>
        <v>0</v>
      </c>
      <c r="DG97" s="125">
        <f t="shared" ca="1" si="211"/>
        <v>0</v>
      </c>
      <c r="DH97" s="125">
        <f t="shared" ca="1" si="212"/>
        <v>3876.88</v>
      </c>
      <c r="DI97" s="125">
        <f t="shared" ca="1" si="213"/>
        <v>4286.92</v>
      </c>
      <c r="DJ97" s="125">
        <f t="shared" ca="1" si="214"/>
        <v>3628.5</v>
      </c>
      <c r="DK97" s="125">
        <f t="shared" ca="1" si="215"/>
        <v>19909.97</v>
      </c>
      <c r="DL97" s="125">
        <f t="shared" ca="1" si="216"/>
        <v>0</v>
      </c>
      <c r="DM97" s="125">
        <f t="shared" ca="1" si="217"/>
        <v>0</v>
      </c>
      <c r="DN97" s="340" t="str">
        <f t="shared" ca="1" si="218"/>
        <v xml:space="preserve">30 від 01.03   </v>
      </c>
      <c r="DO97" s="340" t="str">
        <f t="shared" ca="1" si="219"/>
        <v>Кручинін О.А.</v>
      </c>
      <c r="DP97" s="340" t="str">
        <f t="shared" ca="1" si="220"/>
        <v>Кручинін</v>
      </c>
      <c r="DQ97" s="340" t="str">
        <f t="shared" ca="1" si="221"/>
        <v>Олег</v>
      </c>
      <c r="DR97" s="340" t="str">
        <f t="shared" ca="1" si="222"/>
        <v>Анатолійович</v>
      </c>
      <c r="DS97" s="340">
        <f t="shared" ca="1" si="223"/>
        <v>2270419079</v>
      </c>
    </row>
    <row r="98" spans="1:123">
      <c r="A98">
        <f t="shared" ca="1" si="114"/>
        <v>94</v>
      </c>
      <c r="B98" t="str">
        <f t="shared" ca="1" si="115"/>
        <v xml:space="preserve">Інженер </v>
      </c>
      <c r="C98" t="str">
        <f t="shared" ca="1" si="116"/>
        <v>л-т</v>
      </c>
      <c r="D98" t="str">
        <f t="shared" ca="1" si="117"/>
        <v>Логачов Р.В.</v>
      </c>
      <c r="E98">
        <f t="shared" ca="1" si="118"/>
        <v>0</v>
      </c>
      <c r="F98">
        <f t="shared" ca="1" si="119"/>
        <v>0</v>
      </c>
      <c r="G98" s="123" t="str">
        <f t="shared" ca="1" si="225"/>
        <v>3.6.26</v>
      </c>
      <c r="H98" s="123" t="str">
        <f t="shared" ca="1" si="224"/>
        <v>3.6.26</v>
      </c>
      <c r="I98" s="123" t="str">
        <f t="shared" ca="1" si="224"/>
        <v>3.6.26</v>
      </c>
      <c r="J98" s="123" t="str">
        <f t="shared" ca="1" si="224"/>
        <v>3.6.26</v>
      </c>
      <c r="K98" s="123" t="str">
        <f t="shared" ca="1" si="224"/>
        <v>3.6.26</v>
      </c>
      <c r="L98" s="123" t="str">
        <f t="shared" ca="1" si="224"/>
        <v>3.6.26</v>
      </c>
      <c r="M98" s="123" t="str">
        <f t="shared" ca="1" si="224"/>
        <v>3.6.26</v>
      </c>
      <c r="N98" s="123" t="str">
        <f t="shared" ca="1" si="224"/>
        <v>3.6.26</v>
      </c>
      <c r="O98" s="123">
        <f t="shared" ca="1" si="120"/>
        <v>12</v>
      </c>
      <c r="P98" s="123">
        <f t="shared" ca="1" si="121"/>
        <v>43286</v>
      </c>
      <c r="Q98" s="123">
        <f t="shared" ca="1" si="122"/>
        <v>0</v>
      </c>
      <c r="R98" s="123">
        <f t="shared" ca="1" si="122"/>
        <v>0</v>
      </c>
      <c r="S98" s="123">
        <f t="shared" ca="1" si="123"/>
        <v>0</v>
      </c>
      <c r="T98" s="123">
        <f t="shared" ca="1" si="124"/>
        <v>0</v>
      </c>
      <c r="U98" s="123">
        <f t="shared" ca="1" si="125"/>
        <v>0</v>
      </c>
      <c r="V98" s="123">
        <f t="shared" ca="1" si="126"/>
        <v>0</v>
      </c>
      <c r="W98" s="123">
        <f t="shared" ca="1" si="127"/>
        <v>0</v>
      </c>
      <c r="X98" s="123">
        <f t="shared" ca="1" si="128"/>
        <v>0</v>
      </c>
      <c r="Y98" s="123">
        <f t="shared" ca="1" si="129"/>
        <v>0</v>
      </c>
      <c r="Z98" s="123">
        <f t="shared" ca="1" si="130"/>
        <v>0</v>
      </c>
      <c r="AA98" s="123">
        <f t="shared" ca="1" si="131"/>
        <v>0</v>
      </c>
      <c r="AB98" s="123">
        <f t="shared" ca="1" si="132"/>
        <v>0</v>
      </c>
      <c r="AC98" s="123">
        <f t="shared" ca="1" si="133"/>
        <v>0</v>
      </c>
      <c r="AD98" s="123">
        <f t="shared" ca="1" si="134"/>
        <v>0</v>
      </c>
      <c r="AE98" s="123">
        <f t="shared" ca="1" si="135"/>
        <v>0</v>
      </c>
      <c r="AF98" s="123">
        <f t="shared" ca="1" si="136"/>
        <v>0</v>
      </c>
      <c r="AG98" s="123">
        <f t="shared" ca="1" si="137"/>
        <v>0</v>
      </c>
      <c r="AH98" s="123">
        <f t="shared" ca="1" si="138"/>
        <v>0</v>
      </c>
      <c r="AI98" s="123">
        <f t="shared" ca="1" si="139"/>
        <v>0</v>
      </c>
      <c r="AJ98" s="123">
        <f t="shared" ca="1" si="140"/>
        <v>0</v>
      </c>
      <c r="AK98" s="123">
        <f t="shared" ca="1" si="141"/>
        <v>0</v>
      </c>
      <c r="AL98" s="123">
        <f t="shared" ca="1" si="142"/>
        <v>0</v>
      </c>
      <c r="AM98" s="123">
        <f t="shared" ca="1" si="143"/>
        <v>0</v>
      </c>
      <c r="AN98" s="123">
        <f t="shared" ca="1" si="144"/>
        <v>0</v>
      </c>
      <c r="AO98" s="123">
        <f t="shared" ca="1" si="145"/>
        <v>0</v>
      </c>
      <c r="AP98" s="123">
        <f t="shared" ca="1" si="146"/>
        <v>0</v>
      </c>
      <c r="AQ98" s="123">
        <f t="shared" ca="1" si="147"/>
        <v>0</v>
      </c>
      <c r="AR98" s="123">
        <f t="shared" ca="1" si="148"/>
        <v>0</v>
      </c>
      <c r="AS98" s="123">
        <f t="shared" ca="1" si="149"/>
        <v>0</v>
      </c>
      <c r="AT98" s="123">
        <f t="shared" ca="1" si="150"/>
        <v>0</v>
      </c>
      <c r="AU98" s="123">
        <f t="shared" ca="1" si="151"/>
        <v>0</v>
      </c>
      <c r="AV98" s="123">
        <f t="shared" ca="1" si="152"/>
        <v>0</v>
      </c>
      <c r="AW98" s="123">
        <f t="shared" ca="1" si="153"/>
        <v>0</v>
      </c>
      <c r="AX98" s="123">
        <f t="shared" ca="1" si="154"/>
        <v>0</v>
      </c>
      <c r="AY98" s="123">
        <f t="shared" ca="1" si="155"/>
        <v>0</v>
      </c>
      <c r="AZ98" s="123">
        <f t="shared" ca="1" si="156"/>
        <v>0</v>
      </c>
      <c r="BA98" s="123">
        <f t="shared" ca="1" si="157"/>
        <v>0</v>
      </c>
      <c r="BB98" s="123">
        <f t="shared" ca="1" si="158"/>
        <v>0</v>
      </c>
      <c r="BC98" s="123">
        <f t="shared" ca="1" si="159"/>
        <v>0</v>
      </c>
      <c r="BD98" s="123">
        <f t="shared" ca="1" si="160"/>
        <v>0</v>
      </c>
      <c r="BE98" s="123">
        <f t="shared" ca="1" si="161"/>
        <v>0</v>
      </c>
      <c r="BF98" s="123">
        <f t="shared" ca="1" si="162"/>
        <v>0</v>
      </c>
      <c r="BG98" s="123">
        <f t="shared" ca="1" si="163"/>
        <v>0</v>
      </c>
      <c r="BH98" s="123">
        <f t="shared" ca="1" si="164"/>
        <v>0</v>
      </c>
      <c r="BI98" s="123">
        <f t="shared" ca="1" si="165"/>
        <v>0</v>
      </c>
      <c r="BJ98" s="123">
        <f t="shared" ca="1" si="166"/>
        <v>0</v>
      </c>
      <c r="BK98" s="123">
        <f t="shared" ca="1" si="167"/>
        <v>0</v>
      </c>
      <c r="BL98" s="123">
        <f t="shared" ca="1" si="168"/>
        <v>0</v>
      </c>
      <c r="BM98" s="123">
        <f t="shared" ca="1" si="169"/>
        <v>0</v>
      </c>
      <c r="BN98" s="123">
        <f t="shared" ca="1" si="170"/>
        <v>0.65</v>
      </c>
      <c r="BO98" s="123">
        <f t="shared" ca="1" si="171"/>
        <v>28</v>
      </c>
      <c r="BP98" s="340">
        <f t="shared" ca="1" si="172"/>
        <v>0</v>
      </c>
      <c r="BQ98" s="123">
        <f t="shared" ca="1" si="173"/>
        <v>0</v>
      </c>
      <c r="BR98" s="123">
        <f t="shared" ca="1" si="174"/>
        <v>0</v>
      </c>
      <c r="BS98" s="123">
        <f t="shared" ca="1" si="175"/>
        <v>0</v>
      </c>
      <c r="BT98" s="123">
        <f t="shared" ca="1" si="176"/>
        <v>0</v>
      </c>
      <c r="BU98" s="123">
        <f t="shared" ca="1" si="177"/>
        <v>0</v>
      </c>
      <c r="BV98" s="123"/>
      <c r="BW98" s="123">
        <f t="shared" ca="1" si="178"/>
        <v>0</v>
      </c>
      <c r="BX98" s="123"/>
      <c r="BY98" s="123">
        <f t="shared" ca="1" si="179"/>
        <v>0</v>
      </c>
      <c r="BZ98" s="123"/>
      <c r="CA98" s="123">
        <f t="shared" ca="1" si="180"/>
        <v>0</v>
      </c>
      <c r="CB98" s="528">
        <f t="shared" ca="1" si="181"/>
        <v>0</v>
      </c>
      <c r="CC98" s="123">
        <f t="shared" ca="1" si="182"/>
        <v>0</v>
      </c>
      <c r="CD98" s="125">
        <f t="shared" ca="1" si="183"/>
        <v>0</v>
      </c>
      <c r="CE98" s="125">
        <f t="shared" ca="1" si="184"/>
        <v>1130</v>
      </c>
      <c r="CF98" s="125">
        <f t="shared" ca="1" si="185"/>
        <v>3440</v>
      </c>
      <c r="CG98" s="125">
        <f t="shared" ca="1" si="186"/>
        <v>1142.5</v>
      </c>
      <c r="CH98" s="125">
        <f t="shared" ca="1" si="187"/>
        <v>344</v>
      </c>
      <c r="CI98" s="125">
        <f t="shared" ca="1" si="188"/>
        <v>0</v>
      </c>
      <c r="CJ98" s="125">
        <f t="shared" ca="1" si="189"/>
        <v>0</v>
      </c>
      <c r="CK98" s="125">
        <f t="shared" ca="1" si="190"/>
        <v>0</v>
      </c>
      <c r="CL98" s="125">
        <f t="shared" ca="1" si="191"/>
        <v>3713.13</v>
      </c>
      <c r="CM98" s="125">
        <f t="shared" ca="1" si="192"/>
        <v>8806.4</v>
      </c>
      <c r="CN98" s="125">
        <f t="shared" ca="1" si="193"/>
        <v>18576.03</v>
      </c>
      <c r="CO98" s="125">
        <f t="shared" ca="1" si="194"/>
        <v>0</v>
      </c>
      <c r="CP98" s="125">
        <f t="shared" ca="1" si="195"/>
        <v>0</v>
      </c>
      <c r="CQ98" s="125">
        <f t="shared" ca="1" si="196"/>
        <v>0</v>
      </c>
      <c r="CR98" s="125">
        <f t="shared" ca="1" si="197"/>
        <v>0</v>
      </c>
      <c r="CS98" s="125">
        <f t="shared" ca="1" si="198"/>
        <v>0</v>
      </c>
      <c r="CT98" s="125">
        <f t="shared" ca="1" si="199"/>
        <v>0</v>
      </c>
      <c r="CU98" s="125">
        <f t="shared" ca="1" si="200"/>
        <v>0</v>
      </c>
      <c r="CV98" s="125">
        <f t="shared" ca="1" si="201"/>
        <v>0</v>
      </c>
      <c r="CW98" s="125">
        <f t="shared" ca="1" si="202"/>
        <v>0</v>
      </c>
      <c r="CX98" s="125">
        <f t="shared" ca="1" si="203"/>
        <v>0</v>
      </c>
      <c r="CY98" s="125">
        <f t="shared" ca="1" si="204"/>
        <v>0</v>
      </c>
      <c r="CZ98" s="125">
        <f t="shared" ca="1" si="205"/>
        <v>672.35</v>
      </c>
      <c r="DA98" s="341">
        <f t="shared" ca="1" si="206"/>
        <v>19248.38</v>
      </c>
      <c r="DB98" s="606">
        <f t="shared" ca="1" si="207"/>
        <v>3464.71</v>
      </c>
      <c r="DC98" s="606"/>
      <c r="DD98" s="606">
        <f t="shared" ca="1" si="208"/>
        <v>237.17</v>
      </c>
      <c r="DE98" s="125">
        <f t="shared" ca="1" si="209"/>
        <v>0</v>
      </c>
      <c r="DF98" s="125">
        <f t="shared" ca="1" si="210"/>
        <v>0</v>
      </c>
      <c r="DG98" s="125">
        <f t="shared" ca="1" si="211"/>
        <v>0</v>
      </c>
      <c r="DH98" s="125">
        <f t="shared" ca="1" si="212"/>
        <v>3701.88</v>
      </c>
      <c r="DI98" s="125">
        <f t="shared" ca="1" si="213"/>
        <v>4086.73</v>
      </c>
      <c r="DJ98" s="125">
        <f t="shared" ca="1" si="214"/>
        <v>3464.71</v>
      </c>
      <c r="DK98" s="125">
        <f t="shared" ca="1" si="215"/>
        <v>0</v>
      </c>
      <c r="DL98" s="125">
        <f t="shared" ca="1" si="216"/>
        <v>19011.21</v>
      </c>
      <c r="DM98" s="125">
        <f t="shared" ca="1" si="217"/>
        <v>0</v>
      </c>
      <c r="DN98" s="340" t="str">
        <f t="shared" ca="1" si="218"/>
        <v xml:space="preserve">   31 від 01.03</v>
      </c>
      <c r="DO98" s="340" t="str">
        <f t="shared" ca="1" si="219"/>
        <v>Логачов Р.В.</v>
      </c>
      <c r="DP98" s="340" t="str">
        <f t="shared" ca="1" si="220"/>
        <v>Логачов</v>
      </c>
      <c r="DQ98" s="340" t="str">
        <f t="shared" ca="1" si="221"/>
        <v>Роман</v>
      </c>
      <c r="DR98" s="340" t="str">
        <f t="shared" ca="1" si="222"/>
        <v>Ваталійович</v>
      </c>
      <c r="DS98" s="340" t="str">
        <f t="shared" ca="1" si="223"/>
        <v>3052700217</v>
      </c>
    </row>
    <row r="99" spans="1:123">
      <c r="A99">
        <f t="shared" ca="1" si="114"/>
        <v>95</v>
      </c>
      <c r="B99" t="str">
        <f t="shared" ca="1" si="115"/>
        <v xml:space="preserve">Інженер </v>
      </c>
      <c r="C99">
        <f t="shared" ca="1" si="116"/>
        <v>0</v>
      </c>
      <c r="D99" t="str">
        <f t="shared" ca="1" si="117"/>
        <v>ВАКАНТ</v>
      </c>
      <c r="E99">
        <f t="shared" ca="1" si="118"/>
        <v>0</v>
      </c>
      <c r="F99">
        <f t="shared" ca="1" si="119"/>
        <v>0</v>
      </c>
      <c r="G99" s="123" t="str">
        <f t="shared" ca="1" si="225"/>
        <v>0.0.0</v>
      </c>
      <c r="H99" s="123" t="str">
        <f t="shared" ca="1" si="224"/>
        <v>0.0.0</v>
      </c>
      <c r="I99" s="123" t="str">
        <f t="shared" ca="1" si="224"/>
        <v>0.0.0</v>
      </c>
      <c r="J99" s="123" t="str">
        <f t="shared" ca="1" si="224"/>
        <v>0.0.0</v>
      </c>
      <c r="K99" s="123" t="str">
        <f t="shared" ca="1" si="224"/>
        <v>0.0.0</v>
      </c>
      <c r="L99" s="123" t="str">
        <f t="shared" ca="1" si="224"/>
        <v>0.0.0</v>
      </c>
      <c r="M99" s="123" t="str">
        <f t="shared" ca="1" si="224"/>
        <v>0.0.0</v>
      </c>
      <c r="N99" s="123" t="str">
        <f t="shared" ca="1" si="224"/>
        <v>0.0.0</v>
      </c>
      <c r="O99" s="123">
        <f t="shared" ca="1" si="120"/>
        <v>12</v>
      </c>
      <c r="P99" s="123">
        <f t="shared" ca="1" si="121"/>
        <v>0</v>
      </c>
      <c r="Q99" s="123">
        <f t="shared" ca="1" si="122"/>
        <v>0</v>
      </c>
      <c r="R99" s="123">
        <f t="shared" ca="1" si="122"/>
        <v>0</v>
      </c>
      <c r="S99" s="123">
        <f t="shared" ca="1" si="123"/>
        <v>0</v>
      </c>
      <c r="T99" s="123">
        <f t="shared" ca="1" si="124"/>
        <v>0</v>
      </c>
      <c r="U99" s="123">
        <f t="shared" ca="1" si="125"/>
        <v>0</v>
      </c>
      <c r="V99" s="123">
        <f t="shared" ca="1" si="126"/>
        <v>0</v>
      </c>
      <c r="W99" s="123">
        <f t="shared" ca="1" si="127"/>
        <v>0</v>
      </c>
      <c r="X99" s="123">
        <f t="shared" ca="1" si="128"/>
        <v>0</v>
      </c>
      <c r="Y99" s="123">
        <f t="shared" ca="1" si="129"/>
        <v>0</v>
      </c>
      <c r="Z99" s="123">
        <f t="shared" ca="1" si="130"/>
        <v>0</v>
      </c>
      <c r="AA99" s="123">
        <f t="shared" ca="1" si="131"/>
        <v>0</v>
      </c>
      <c r="AB99" s="123">
        <f t="shared" ca="1" si="132"/>
        <v>0</v>
      </c>
      <c r="AC99" s="123">
        <f t="shared" ca="1" si="133"/>
        <v>0</v>
      </c>
      <c r="AD99" s="123">
        <f t="shared" ca="1" si="134"/>
        <v>0</v>
      </c>
      <c r="AE99" s="123">
        <f t="shared" ca="1" si="135"/>
        <v>0</v>
      </c>
      <c r="AF99" s="123">
        <f t="shared" ca="1" si="136"/>
        <v>0</v>
      </c>
      <c r="AG99" s="123">
        <f t="shared" ca="1" si="137"/>
        <v>0</v>
      </c>
      <c r="AH99" s="123">
        <f t="shared" ca="1" si="138"/>
        <v>0</v>
      </c>
      <c r="AI99" s="123">
        <f t="shared" ca="1" si="139"/>
        <v>0</v>
      </c>
      <c r="AJ99" s="123">
        <f t="shared" ca="1" si="140"/>
        <v>0</v>
      </c>
      <c r="AK99" s="123">
        <f t="shared" ca="1" si="141"/>
        <v>0</v>
      </c>
      <c r="AL99" s="123">
        <f t="shared" ca="1" si="142"/>
        <v>0</v>
      </c>
      <c r="AM99" s="123">
        <f t="shared" ca="1" si="143"/>
        <v>0</v>
      </c>
      <c r="AN99" s="123">
        <f t="shared" ca="1" si="144"/>
        <v>0</v>
      </c>
      <c r="AO99" s="123">
        <f t="shared" ca="1" si="145"/>
        <v>0</v>
      </c>
      <c r="AP99" s="123">
        <f t="shared" ca="1" si="146"/>
        <v>0</v>
      </c>
      <c r="AQ99" s="123">
        <f t="shared" ca="1" si="147"/>
        <v>0</v>
      </c>
      <c r="AR99" s="123">
        <f t="shared" ca="1" si="148"/>
        <v>0</v>
      </c>
      <c r="AS99" s="123">
        <f t="shared" ca="1" si="149"/>
        <v>0</v>
      </c>
      <c r="AT99" s="123">
        <f t="shared" ca="1" si="150"/>
        <v>0</v>
      </c>
      <c r="AU99" s="123">
        <f t="shared" ca="1" si="151"/>
        <v>0</v>
      </c>
      <c r="AV99" s="123">
        <f t="shared" ca="1" si="152"/>
        <v>0</v>
      </c>
      <c r="AW99" s="123">
        <f t="shared" ca="1" si="153"/>
        <v>0</v>
      </c>
      <c r="AX99" s="123">
        <f t="shared" ca="1" si="154"/>
        <v>0</v>
      </c>
      <c r="AY99" s="123">
        <f t="shared" ca="1" si="155"/>
        <v>0</v>
      </c>
      <c r="AZ99" s="123">
        <f t="shared" ca="1" si="156"/>
        <v>0</v>
      </c>
      <c r="BA99" s="123">
        <f t="shared" ca="1" si="157"/>
        <v>0</v>
      </c>
      <c r="BB99" s="123">
        <f t="shared" ca="1" si="158"/>
        <v>0</v>
      </c>
      <c r="BC99" s="123">
        <f t="shared" ca="1" si="159"/>
        <v>0</v>
      </c>
      <c r="BD99" s="123">
        <f t="shared" ca="1" si="160"/>
        <v>0</v>
      </c>
      <c r="BE99" s="123">
        <f t="shared" ca="1" si="161"/>
        <v>0</v>
      </c>
      <c r="BF99" s="123">
        <f t="shared" ca="1" si="162"/>
        <v>0</v>
      </c>
      <c r="BG99" s="123">
        <f t="shared" ca="1" si="163"/>
        <v>0</v>
      </c>
      <c r="BH99" s="123">
        <f t="shared" ca="1" si="164"/>
        <v>0</v>
      </c>
      <c r="BI99" s="123">
        <f t="shared" ca="1" si="165"/>
        <v>0</v>
      </c>
      <c r="BJ99" s="123">
        <f t="shared" ca="1" si="166"/>
        <v>0</v>
      </c>
      <c r="BK99" s="123">
        <f t="shared" ca="1" si="167"/>
        <v>0</v>
      </c>
      <c r="BL99" s="123">
        <f t="shared" ca="1" si="168"/>
        <v>0</v>
      </c>
      <c r="BM99" s="123">
        <f t="shared" ca="1" si="169"/>
        <v>0</v>
      </c>
      <c r="BN99" s="123">
        <f t="shared" ca="1" si="170"/>
        <v>0.65</v>
      </c>
      <c r="BO99" s="123">
        <f t="shared" ca="1" si="171"/>
        <v>28</v>
      </c>
      <c r="BP99" s="340">
        <f t="shared" ca="1" si="172"/>
        <v>0</v>
      </c>
      <c r="BQ99" s="123">
        <f t="shared" ca="1" si="173"/>
        <v>0</v>
      </c>
      <c r="BR99" s="123">
        <f t="shared" ca="1" si="174"/>
        <v>0</v>
      </c>
      <c r="BS99" s="123">
        <f t="shared" ca="1" si="175"/>
        <v>0</v>
      </c>
      <c r="BT99" s="123">
        <f t="shared" ca="1" si="176"/>
        <v>0</v>
      </c>
      <c r="BU99" s="123">
        <f t="shared" ca="1" si="177"/>
        <v>0</v>
      </c>
      <c r="BV99" s="123"/>
      <c r="BW99" s="123">
        <f t="shared" ca="1" si="178"/>
        <v>0</v>
      </c>
      <c r="BX99" s="123"/>
      <c r="BY99" s="123">
        <f t="shared" ca="1" si="179"/>
        <v>0</v>
      </c>
      <c r="BZ99" s="123"/>
      <c r="CA99" s="123">
        <f t="shared" ca="1" si="180"/>
        <v>0</v>
      </c>
      <c r="CB99" s="528">
        <f t="shared" ca="1" si="181"/>
        <v>0</v>
      </c>
      <c r="CC99" s="123">
        <f t="shared" ca="1" si="182"/>
        <v>0</v>
      </c>
      <c r="CD99" s="125">
        <f t="shared" ca="1" si="183"/>
        <v>0</v>
      </c>
      <c r="CE99" s="125">
        <f t="shared" ca="1" si="184"/>
        <v>0</v>
      </c>
      <c r="CF99" s="125">
        <f t="shared" ca="1" si="185"/>
        <v>0</v>
      </c>
      <c r="CG99" s="125">
        <f t="shared" ca="1" si="186"/>
        <v>0</v>
      </c>
      <c r="CH99" s="125">
        <f t="shared" ca="1" si="187"/>
        <v>0</v>
      </c>
      <c r="CI99" s="125">
        <f t="shared" ca="1" si="188"/>
        <v>0</v>
      </c>
      <c r="CJ99" s="125">
        <f t="shared" ca="1" si="189"/>
        <v>0</v>
      </c>
      <c r="CK99" s="125">
        <f t="shared" ca="1" si="190"/>
        <v>0</v>
      </c>
      <c r="CL99" s="125">
        <f t="shared" ca="1" si="191"/>
        <v>0</v>
      </c>
      <c r="CM99" s="125">
        <f t="shared" ca="1" si="192"/>
        <v>0</v>
      </c>
      <c r="CN99" s="125">
        <f t="shared" ca="1" si="193"/>
        <v>0</v>
      </c>
      <c r="CO99" s="125">
        <f t="shared" ca="1" si="194"/>
        <v>0</v>
      </c>
      <c r="CP99" s="125">
        <f t="shared" ca="1" si="195"/>
        <v>0</v>
      </c>
      <c r="CQ99" s="125">
        <f t="shared" ca="1" si="196"/>
        <v>0</v>
      </c>
      <c r="CR99" s="125">
        <f t="shared" ca="1" si="197"/>
        <v>0</v>
      </c>
      <c r="CS99" s="125">
        <f t="shared" ca="1" si="198"/>
        <v>0</v>
      </c>
      <c r="CT99" s="125">
        <f t="shared" ca="1" si="199"/>
        <v>0</v>
      </c>
      <c r="CU99" s="125">
        <f t="shared" ca="1" si="200"/>
        <v>0</v>
      </c>
      <c r="CV99" s="125">
        <f t="shared" ca="1" si="201"/>
        <v>0</v>
      </c>
      <c r="CW99" s="125">
        <f t="shared" ca="1" si="202"/>
        <v>0</v>
      </c>
      <c r="CX99" s="125">
        <f t="shared" ca="1" si="203"/>
        <v>0</v>
      </c>
      <c r="CY99" s="125">
        <f t="shared" ca="1" si="204"/>
        <v>0</v>
      </c>
      <c r="CZ99" s="125">
        <f t="shared" ca="1" si="205"/>
        <v>0</v>
      </c>
      <c r="DA99" s="341">
        <f t="shared" ca="1" si="206"/>
        <v>0</v>
      </c>
      <c r="DB99" s="606">
        <f t="shared" ca="1" si="207"/>
        <v>0</v>
      </c>
      <c r="DC99" s="606"/>
      <c r="DD99" s="606">
        <f t="shared" ca="1" si="208"/>
        <v>0</v>
      </c>
      <c r="DE99" s="125">
        <f t="shared" ca="1" si="209"/>
        <v>0</v>
      </c>
      <c r="DF99" s="125">
        <f t="shared" ca="1" si="210"/>
        <v>0</v>
      </c>
      <c r="DG99" s="125">
        <f t="shared" ca="1" si="211"/>
        <v>0</v>
      </c>
      <c r="DH99" s="125">
        <f t="shared" ca="1" si="212"/>
        <v>0</v>
      </c>
      <c r="DI99" s="125">
        <f t="shared" ca="1" si="213"/>
        <v>0</v>
      </c>
      <c r="DJ99" s="125">
        <f t="shared" ca="1" si="214"/>
        <v>0</v>
      </c>
      <c r="DK99" s="125">
        <f t="shared" ca="1" si="215"/>
        <v>0</v>
      </c>
      <c r="DL99" s="125">
        <f t="shared" ca="1" si="216"/>
        <v>0</v>
      </c>
      <c r="DM99" s="125">
        <f t="shared" ca="1" si="217"/>
        <v>0</v>
      </c>
      <c r="DN99" s="340" t="str">
        <f t="shared" ca="1" si="218"/>
        <v xml:space="preserve">    </v>
      </c>
      <c r="DO99" s="340" t="str">
        <f t="shared" ca="1" si="219"/>
        <v>ВАКАНТ</v>
      </c>
      <c r="DP99" s="340">
        <f t="shared" ca="1" si="220"/>
        <v>0</v>
      </c>
      <c r="DQ99" s="340">
        <f t="shared" ca="1" si="221"/>
        <v>0</v>
      </c>
      <c r="DR99" s="340">
        <f t="shared" ca="1" si="222"/>
        <v>0</v>
      </c>
      <c r="DS99" s="340">
        <f t="shared" ca="1" si="223"/>
        <v>0</v>
      </c>
    </row>
    <row r="100" spans="1:123">
      <c r="A100">
        <f t="shared" ca="1" si="114"/>
        <v>96</v>
      </c>
      <c r="B100" t="str">
        <f t="shared" ca="1" si="115"/>
        <v xml:space="preserve">Технік </v>
      </c>
      <c r="C100" t="str">
        <f t="shared" ca="1" si="116"/>
        <v>штаб - с-нт</v>
      </c>
      <c r="D100" t="str">
        <f t="shared" ca="1" si="117"/>
        <v>Поляков А.С.</v>
      </c>
      <c r="E100">
        <f t="shared" ca="1" si="118"/>
        <v>0</v>
      </c>
      <c r="F100">
        <f t="shared" ca="1" si="119"/>
        <v>0</v>
      </c>
      <c r="G100" s="123" t="str">
        <f t="shared" ca="1" si="225"/>
        <v>11.9.17</v>
      </c>
      <c r="H100" s="123" t="str">
        <f t="shared" ca="1" si="224"/>
        <v>11.9.17</v>
      </c>
      <c r="I100" s="123" t="str">
        <f t="shared" ca="1" si="224"/>
        <v>11.9.17</v>
      </c>
      <c r="J100" s="123" t="str">
        <f t="shared" ca="1" si="224"/>
        <v>11.9.17</v>
      </c>
      <c r="K100" s="123" t="str">
        <f t="shared" ca="1" si="224"/>
        <v>11.9.17</v>
      </c>
      <c r="L100" s="123" t="str">
        <f t="shared" ca="1" si="224"/>
        <v>11.9.17</v>
      </c>
      <c r="M100" s="123" t="str">
        <f t="shared" ca="1" si="224"/>
        <v>11.9.17</v>
      </c>
      <c r="N100" s="123" t="str">
        <f t="shared" ca="1" si="224"/>
        <v>11.9.17</v>
      </c>
      <c r="O100" s="123">
        <f t="shared" ca="1" si="120"/>
        <v>11</v>
      </c>
      <c r="P100" s="123">
        <f t="shared" ca="1" si="121"/>
        <v>40282</v>
      </c>
      <c r="Q100" s="123">
        <f t="shared" ca="1" si="122"/>
        <v>0</v>
      </c>
      <c r="R100" s="123">
        <f t="shared" ca="1" si="122"/>
        <v>0</v>
      </c>
      <c r="S100" s="123">
        <f t="shared" ca="1" si="123"/>
        <v>0</v>
      </c>
      <c r="T100" s="123">
        <f t="shared" ca="1" si="124"/>
        <v>0</v>
      </c>
      <c r="U100" s="123">
        <f t="shared" ca="1" si="125"/>
        <v>0</v>
      </c>
      <c r="V100" s="123">
        <f t="shared" ca="1" si="126"/>
        <v>0</v>
      </c>
      <c r="W100" s="123">
        <f t="shared" ca="1" si="127"/>
        <v>0</v>
      </c>
      <c r="X100" s="123">
        <f t="shared" ca="1" si="128"/>
        <v>0</v>
      </c>
      <c r="Y100" s="123">
        <f t="shared" ca="1" si="129"/>
        <v>0</v>
      </c>
      <c r="Z100" s="123">
        <f t="shared" ca="1" si="130"/>
        <v>0</v>
      </c>
      <c r="AA100" s="123">
        <f t="shared" ca="1" si="131"/>
        <v>0</v>
      </c>
      <c r="AB100" s="123">
        <f t="shared" ca="1" si="132"/>
        <v>0</v>
      </c>
      <c r="AC100" s="123">
        <f t="shared" ca="1" si="133"/>
        <v>0</v>
      </c>
      <c r="AD100" s="123">
        <f t="shared" ca="1" si="134"/>
        <v>0</v>
      </c>
      <c r="AE100" s="123">
        <f t="shared" ca="1" si="135"/>
        <v>0</v>
      </c>
      <c r="AF100" s="123">
        <f t="shared" ca="1" si="136"/>
        <v>0</v>
      </c>
      <c r="AG100" s="123">
        <f t="shared" ca="1" si="137"/>
        <v>0</v>
      </c>
      <c r="AH100" s="123">
        <f t="shared" ca="1" si="138"/>
        <v>0</v>
      </c>
      <c r="AI100" s="123">
        <f t="shared" ca="1" si="139"/>
        <v>0</v>
      </c>
      <c r="AJ100" s="123">
        <f t="shared" ca="1" si="140"/>
        <v>0</v>
      </c>
      <c r="AK100" s="123">
        <f t="shared" ca="1" si="141"/>
        <v>0</v>
      </c>
      <c r="AL100" s="123">
        <f t="shared" ca="1" si="142"/>
        <v>0</v>
      </c>
      <c r="AM100" s="123">
        <f t="shared" ca="1" si="143"/>
        <v>0</v>
      </c>
      <c r="AN100" s="123">
        <f t="shared" ca="1" si="144"/>
        <v>0</v>
      </c>
      <c r="AO100" s="123">
        <f t="shared" ca="1" si="145"/>
        <v>0</v>
      </c>
      <c r="AP100" s="123">
        <f t="shared" ca="1" si="146"/>
        <v>0</v>
      </c>
      <c r="AQ100" s="123">
        <f t="shared" ca="1" si="147"/>
        <v>0</v>
      </c>
      <c r="AR100" s="123">
        <f t="shared" ca="1" si="148"/>
        <v>0</v>
      </c>
      <c r="AS100" s="123">
        <f t="shared" ca="1" si="149"/>
        <v>0</v>
      </c>
      <c r="AT100" s="123">
        <f t="shared" ca="1" si="150"/>
        <v>0</v>
      </c>
      <c r="AU100" s="123">
        <f t="shared" ca="1" si="151"/>
        <v>0</v>
      </c>
      <c r="AV100" s="123">
        <f t="shared" ca="1" si="152"/>
        <v>0</v>
      </c>
      <c r="AW100" s="123">
        <f t="shared" ca="1" si="153"/>
        <v>0</v>
      </c>
      <c r="AX100" s="123">
        <f t="shared" ca="1" si="154"/>
        <v>0</v>
      </c>
      <c r="AY100" s="123">
        <f t="shared" ca="1" si="155"/>
        <v>0</v>
      </c>
      <c r="AZ100" s="123">
        <f t="shared" ca="1" si="156"/>
        <v>0</v>
      </c>
      <c r="BA100" s="123">
        <f t="shared" ca="1" si="157"/>
        <v>0</v>
      </c>
      <c r="BB100" s="123">
        <f t="shared" ca="1" si="158"/>
        <v>0</v>
      </c>
      <c r="BC100" s="123">
        <f t="shared" ca="1" si="159"/>
        <v>0</v>
      </c>
      <c r="BD100" s="123">
        <f t="shared" ca="1" si="160"/>
        <v>0</v>
      </c>
      <c r="BE100" s="123">
        <f t="shared" ca="1" si="161"/>
        <v>0</v>
      </c>
      <c r="BF100" s="123">
        <f t="shared" ca="1" si="162"/>
        <v>0</v>
      </c>
      <c r="BG100" s="123">
        <f t="shared" ca="1" si="163"/>
        <v>0</v>
      </c>
      <c r="BH100" s="123">
        <f t="shared" ca="1" si="164"/>
        <v>0</v>
      </c>
      <c r="BI100" s="123">
        <f t="shared" ca="1" si="165"/>
        <v>0</v>
      </c>
      <c r="BJ100" s="123">
        <f t="shared" ca="1" si="166"/>
        <v>0</v>
      </c>
      <c r="BK100" s="123">
        <f t="shared" ca="1" si="167"/>
        <v>0</v>
      </c>
      <c r="BL100" s="123">
        <f t="shared" ca="1" si="168"/>
        <v>0</v>
      </c>
      <c r="BM100" s="123">
        <f t="shared" ca="1" si="169"/>
        <v>0</v>
      </c>
      <c r="BN100" s="123">
        <f t="shared" ca="1" si="170"/>
        <v>0.65</v>
      </c>
      <c r="BO100" s="123">
        <f t="shared" ca="1" si="171"/>
        <v>28</v>
      </c>
      <c r="BP100" s="340">
        <f t="shared" ca="1" si="172"/>
        <v>0</v>
      </c>
      <c r="BQ100" s="123">
        <f t="shared" ca="1" si="173"/>
        <v>0</v>
      </c>
      <c r="BR100" s="123">
        <f t="shared" ca="1" si="174"/>
        <v>0</v>
      </c>
      <c r="BS100" s="123">
        <f t="shared" ca="1" si="175"/>
        <v>0</v>
      </c>
      <c r="BT100" s="123">
        <f t="shared" ca="1" si="176"/>
        <v>0</v>
      </c>
      <c r="BU100" s="123">
        <f t="shared" ca="1" si="177"/>
        <v>0</v>
      </c>
      <c r="BV100" s="123"/>
      <c r="BW100" s="123">
        <f t="shared" ca="1" si="178"/>
        <v>0</v>
      </c>
      <c r="BX100" s="123"/>
      <c r="BY100" s="123">
        <f t="shared" ca="1" si="179"/>
        <v>0</v>
      </c>
      <c r="BZ100" s="123"/>
      <c r="CA100" s="123">
        <f t="shared" ca="1" si="180"/>
        <v>0</v>
      </c>
      <c r="CB100" s="528">
        <f t="shared" ca="1" si="181"/>
        <v>0</v>
      </c>
      <c r="CC100" s="123">
        <f t="shared" ca="1" si="182"/>
        <v>0</v>
      </c>
      <c r="CD100" s="125">
        <f t="shared" ca="1" si="183"/>
        <v>0</v>
      </c>
      <c r="CE100" s="125">
        <f t="shared" ca="1" si="184"/>
        <v>950</v>
      </c>
      <c r="CF100" s="125">
        <f t="shared" ca="1" si="185"/>
        <v>3350</v>
      </c>
      <c r="CG100" s="125">
        <f t="shared" ca="1" si="186"/>
        <v>1505</v>
      </c>
      <c r="CH100" s="125">
        <f t="shared" ca="1" si="187"/>
        <v>0</v>
      </c>
      <c r="CI100" s="125">
        <f t="shared" ca="1" si="188"/>
        <v>0</v>
      </c>
      <c r="CJ100" s="125">
        <f t="shared" ca="1" si="189"/>
        <v>0</v>
      </c>
      <c r="CK100" s="125">
        <f t="shared" ca="1" si="190"/>
        <v>0</v>
      </c>
      <c r="CL100" s="125">
        <f t="shared" ca="1" si="191"/>
        <v>3773.25</v>
      </c>
      <c r="CM100" s="125">
        <f t="shared" ca="1" si="192"/>
        <v>8911</v>
      </c>
      <c r="CN100" s="125">
        <f t="shared" ca="1" si="193"/>
        <v>18489.25</v>
      </c>
      <c r="CO100" s="125">
        <f t="shared" ca="1" si="194"/>
        <v>0</v>
      </c>
      <c r="CP100" s="125">
        <f t="shared" ca="1" si="195"/>
        <v>0</v>
      </c>
      <c r="CQ100" s="125">
        <f t="shared" ca="1" si="196"/>
        <v>0</v>
      </c>
      <c r="CR100" s="125">
        <f t="shared" ca="1" si="197"/>
        <v>0</v>
      </c>
      <c r="CS100" s="125">
        <f t="shared" ca="1" si="198"/>
        <v>0</v>
      </c>
      <c r="CT100" s="125">
        <f t="shared" ca="1" si="199"/>
        <v>0</v>
      </c>
      <c r="CU100" s="125">
        <f t="shared" ca="1" si="200"/>
        <v>0</v>
      </c>
      <c r="CV100" s="125">
        <f t="shared" ca="1" si="201"/>
        <v>0</v>
      </c>
      <c r="CW100" s="125">
        <f t="shared" ca="1" si="202"/>
        <v>0</v>
      </c>
      <c r="CX100" s="125">
        <f t="shared" ca="1" si="203"/>
        <v>0</v>
      </c>
      <c r="CY100" s="125">
        <f t="shared" ca="1" si="204"/>
        <v>0</v>
      </c>
      <c r="CZ100" s="125">
        <f t="shared" ca="1" si="205"/>
        <v>672.35</v>
      </c>
      <c r="DA100" s="341">
        <f t="shared" ca="1" si="206"/>
        <v>19161.599999999999</v>
      </c>
      <c r="DB100" s="606">
        <f t="shared" ca="1" si="207"/>
        <v>3449.09</v>
      </c>
      <c r="DC100" s="606"/>
      <c r="DD100" s="606">
        <f t="shared" ca="1" si="208"/>
        <v>236.1</v>
      </c>
      <c r="DE100" s="125">
        <f t="shared" ca="1" si="209"/>
        <v>0</v>
      </c>
      <c r="DF100" s="125">
        <f t="shared" ca="1" si="210"/>
        <v>0</v>
      </c>
      <c r="DG100" s="125">
        <f t="shared" ca="1" si="211"/>
        <v>0</v>
      </c>
      <c r="DH100" s="125">
        <f t="shared" ca="1" si="212"/>
        <v>3685.19</v>
      </c>
      <c r="DI100" s="125">
        <f t="shared" ca="1" si="213"/>
        <v>4067.64</v>
      </c>
      <c r="DJ100" s="125">
        <f t="shared" ca="1" si="214"/>
        <v>3449.09</v>
      </c>
      <c r="DK100" s="125">
        <f t="shared" ca="1" si="215"/>
        <v>18925.5</v>
      </c>
      <c r="DL100" s="125">
        <f t="shared" ca="1" si="216"/>
        <v>0</v>
      </c>
      <c r="DM100" s="125">
        <f t="shared" ca="1" si="217"/>
        <v>0</v>
      </c>
      <c r="DN100" s="340" t="str">
        <f t="shared" ca="1" si="218"/>
        <v xml:space="preserve">30 від 01.03   </v>
      </c>
      <c r="DO100" s="340" t="str">
        <f t="shared" ca="1" si="219"/>
        <v>Поляков А.С.</v>
      </c>
      <c r="DP100" s="340" t="str">
        <f t="shared" ca="1" si="220"/>
        <v>Поляков</v>
      </c>
      <c r="DQ100" s="340" t="str">
        <f t="shared" ca="1" si="221"/>
        <v>Артем</v>
      </c>
      <c r="DR100" s="340" t="str">
        <f t="shared" ca="1" si="222"/>
        <v>Сергійович</v>
      </c>
      <c r="DS100" s="340">
        <f t="shared" ca="1" si="223"/>
        <v>3389214677</v>
      </c>
    </row>
    <row r="101" spans="1:123">
      <c r="A101">
        <f t="shared" ca="1" si="114"/>
        <v>97</v>
      </c>
      <c r="B101" t="str">
        <f t="shared" ca="1" si="115"/>
        <v xml:space="preserve">Технік </v>
      </c>
      <c r="C101" t="str">
        <f t="shared" ca="1" si="116"/>
        <v>штаб - с-нт</v>
      </c>
      <c r="D101" t="str">
        <f t="shared" ca="1" si="117"/>
        <v>Рудий М.О.</v>
      </c>
      <c r="E101">
        <f t="shared" ca="1" si="118"/>
        <v>0</v>
      </c>
      <c r="F101">
        <f t="shared" ca="1" si="119"/>
        <v>0</v>
      </c>
      <c r="G101" s="123" t="str">
        <f t="shared" ca="1" si="225"/>
        <v>8.5.6</v>
      </c>
      <c r="H101" s="123" t="str">
        <f t="shared" ca="1" si="224"/>
        <v>8.5.6</v>
      </c>
      <c r="I101" s="123" t="str">
        <f t="shared" ca="1" si="224"/>
        <v>8.5.6</v>
      </c>
      <c r="J101" s="123" t="str">
        <f t="shared" ca="1" si="224"/>
        <v>8.5.6</v>
      </c>
      <c r="K101" s="123" t="str">
        <f t="shared" ca="1" si="224"/>
        <v>8.5.6</v>
      </c>
      <c r="L101" s="123" t="str">
        <f t="shared" ca="1" si="224"/>
        <v>8.5.6</v>
      </c>
      <c r="M101" s="123" t="str">
        <f t="shared" ca="1" si="224"/>
        <v>8.5.6</v>
      </c>
      <c r="N101" s="123" t="str">
        <f t="shared" ca="1" si="224"/>
        <v>8.5.6</v>
      </c>
      <c r="O101" s="123">
        <f t="shared" ca="1" si="120"/>
        <v>11</v>
      </c>
      <c r="P101" s="123">
        <f t="shared" ca="1" si="121"/>
        <v>41511</v>
      </c>
      <c r="Q101" s="123">
        <f t="shared" ca="1" si="122"/>
        <v>0</v>
      </c>
      <c r="R101" s="123">
        <f t="shared" ca="1" si="122"/>
        <v>0</v>
      </c>
      <c r="S101" s="123">
        <f t="shared" ca="1" si="123"/>
        <v>0</v>
      </c>
      <c r="T101" s="123">
        <f t="shared" ca="1" si="124"/>
        <v>0</v>
      </c>
      <c r="U101" s="123">
        <f t="shared" ca="1" si="125"/>
        <v>0</v>
      </c>
      <c r="V101" s="123">
        <f t="shared" ca="1" si="126"/>
        <v>0</v>
      </c>
      <c r="W101" s="123">
        <f t="shared" ca="1" si="127"/>
        <v>0</v>
      </c>
      <c r="X101" s="123">
        <f t="shared" ca="1" si="128"/>
        <v>0</v>
      </c>
      <c r="Y101" s="123">
        <f t="shared" ca="1" si="129"/>
        <v>0</v>
      </c>
      <c r="Z101" s="123">
        <f t="shared" ca="1" si="130"/>
        <v>0</v>
      </c>
      <c r="AA101" s="123">
        <f t="shared" ca="1" si="131"/>
        <v>0</v>
      </c>
      <c r="AB101" s="123">
        <f t="shared" ca="1" si="132"/>
        <v>0</v>
      </c>
      <c r="AC101" s="123">
        <f t="shared" ca="1" si="133"/>
        <v>0</v>
      </c>
      <c r="AD101" s="123">
        <f t="shared" ca="1" si="134"/>
        <v>0</v>
      </c>
      <c r="AE101" s="123">
        <f t="shared" ca="1" si="135"/>
        <v>0</v>
      </c>
      <c r="AF101" s="123">
        <f t="shared" ca="1" si="136"/>
        <v>0</v>
      </c>
      <c r="AG101" s="123">
        <f t="shared" ca="1" si="137"/>
        <v>0</v>
      </c>
      <c r="AH101" s="123">
        <f t="shared" ca="1" si="138"/>
        <v>0</v>
      </c>
      <c r="AI101" s="123">
        <f t="shared" ca="1" si="139"/>
        <v>0</v>
      </c>
      <c r="AJ101" s="123">
        <f t="shared" ca="1" si="140"/>
        <v>0</v>
      </c>
      <c r="AK101" s="123">
        <f t="shared" ca="1" si="141"/>
        <v>0</v>
      </c>
      <c r="AL101" s="123">
        <f t="shared" ca="1" si="142"/>
        <v>0</v>
      </c>
      <c r="AM101" s="123">
        <f t="shared" ca="1" si="143"/>
        <v>0</v>
      </c>
      <c r="AN101" s="123">
        <f t="shared" ca="1" si="144"/>
        <v>0</v>
      </c>
      <c r="AO101" s="123">
        <f t="shared" ca="1" si="145"/>
        <v>0</v>
      </c>
      <c r="AP101" s="123">
        <f t="shared" ca="1" si="146"/>
        <v>0</v>
      </c>
      <c r="AQ101" s="123">
        <f t="shared" ca="1" si="147"/>
        <v>0</v>
      </c>
      <c r="AR101" s="123">
        <f t="shared" ca="1" si="148"/>
        <v>0</v>
      </c>
      <c r="AS101" s="123">
        <f t="shared" ca="1" si="149"/>
        <v>0</v>
      </c>
      <c r="AT101" s="123">
        <f t="shared" ca="1" si="150"/>
        <v>0</v>
      </c>
      <c r="AU101" s="123">
        <f t="shared" ca="1" si="151"/>
        <v>0</v>
      </c>
      <c r="AV101" s="123">
        <f t="shared" ca="1" si="152"/>
        <v>0</v>
      </c>
      <c r="AW101" s="123">
        <f t="shared" ca="1" si="153"/>
        <v>0</v>
      </c>
      <c r="AX101" s="123">
        <f t="shared" ca="1" si="154"/>
        <v>0</v>
      </c>
      <c r="AY101" s="123">
        <f t="shared" ca="1" si="155"/>
        <v>0</v>
      </c>
      <c r="AZ101" s="123">
        <f t="shared" ca="1" si="156"/>
        <v>0</v>
      </c>
      <c r="BA101" s="123">
        <f t="shared" ca="1" si="157"/>
        <v>0</v>
      </c>
      <c r="BB101" s="123">
        <f t="shared" ca="1" si="158"/>
        <v>0</v>
      </c>
      <c r="BC101" s="123">
        <f t="shared" ca="1" si="159"/>
        <v>0</v>
      </c>
      <c r="BD101" s="123">
        <f t="shared" ca="1" si="160"/>
        <v>0</v>
      </c>
      <c r="BE101" s="123">
        <f t="shared" ca="1" si="161"/>
        <v>0</v>
      </c>
      <c r="BF101" s="123">
        <f t="shared" ca="1" si="162"/>
        <v>0</v>
      </c>
      <c r="BG101" s="123">
        <f t="shared" ca="1" si="163"/>
        <v>0</v>
      </c>
      <c r="BH101" s="123">
        <f t="shared" ca="1" si="164"/>
        <v>0</v>
      </c>
      <c r="BI101" s="123">
        <f t="shared" ca="1" si="165"/>
        <v>0</v>
      </c>
      <c r="BJ101" s="123">
        <f t="shared" ca="1" si="166"/>
        <v>0</v>
      </c>
      <c r="BK101" s="123">
        <f t="shared" ca="1" si="167"/>
        <v>0</v>
      </c>
      <c r="BL101" s="123">
        <f t="shared" ca="1" si="168"/>
        <v>0</v>
      </c>
      <c r="BM101" s="123">
        <f t="shared" ca="1" si="169"/>
        <v>0</v>
      </c>
      <c r="BN101" s="123">
        <f t="shared" ca="1" si="170"/>
        <v>0.65</v>
      </c>
      <c r="BO101" s="123">
        <f t="shared" ca="1" si="171"/>
        <v>28</v>
      </c>
      <c r="BP101" s="340">
        <f t="shared" ca="1" si="172"/>
        <v>0</v>
      </c>
      <c r="BQ101" s="123">
        <f t="shared" ca="1" si="173"/>
        <v>0</v>
      </c>
      <c r="BR101" s="123">
        <f t="shared" ca="1" si="174"/>
        <v>0</v>
      </c>
      <c r="BS101" s="123">
        <f t="shared" ca="1" si="175"/>
        <v>0</v>
      </c>
      <c r="BT101" s="123">
        <f t="shared" ca="1" si="176"/>
        <v>0</v>
      </c>
      <c r="BU101" s="123">
        <f t="shared" ca="1" si="177"/>
        <v>0</v>
      </c>
      <c r="BV101" s="123"/>
      <c r="BW101" s="123">
        <f t="shared" ca="1" si="178"/>
        <v>0</v>
      </c>
      <c r="BX101" s="123"/>
      <c r="BY101" s="123">
        <f t="shared" ca="1" si="179"/>
        <v>0</v>
      </c>
      <c r="BZ101" s="123"/>
      <c r="CA101" s="123">
        <f t="shared" ca="1" si="180"/>
        <v>0</v>
      </c>
      <c r="CB101" s="528">
        <f t="shared" ca="1" si="181"/>
        <v>0</v>
      </c>
      <c r="CC101" s="123">
        <f t="shared" ca="1" si="182"/>
        <v>0</v>
      </c>
      <c r="CD101" s="125">
        <f t="shared" ca="1" si="183"/>
        <v>0</v>
      </c>
      <c r="CE101" s="125">
        <f t="shared" ca="1" si="184"/>
        <v>950</v>
      </c>
      <c r="CF101" s="125">
        <f t="shared" ca="1" si="185"/>
        <v>3350</v>
      </c>
      <c r="CG101" s="125">
        <f t="shared" ca="1" si="186"/>
        <v>1290</v>
      </c>
      <c r="CH101" s="125">
        <f t="shared" ca="1" si="187"/>
        <v>0</v>
      </c>
      <c r="CI101" s="125">
        <f t="shared" ca="1" si="188"/>
        <v>0</v>
      </c>
      <c r="CJ101" s="125">
        <f t="shared" ca="1" si="189"/>
        <v>0</v>
      </c>
      <c r="CK101" s="125">
        <f t="shared" ca="1" si="190"/>
        <v>0</v>
      </c>
      <c r="CL101" s="125">
        <f t="shared" ca="1" si="191"/>
        <v>3633.5</v>
      </c>
      <c r="CM101" s="125">
        <f t="shared" ca="1" si="192"/>
        <v>8911</v>
      </c>
      <c r="CN101" s="125">
        <f t="shared" ca="1" si="193"/>
        <v>18134.5</v>
      </c>
      <c r="CO101" s="125">
        <f t="shared" ca="1" si="194"/>
        <v>0</v>
      </c>
      <c r="CP101" s="125">
        <f t="shared" ca="1" si="195"/>
        <v>0</v>
      </c>
      <c r="CQ101" s="125">
        <f t="shared" ca="1" si="196"/>
        <v>0</v>
      </c>
      <c r="CR101" s="125">
        <f t="shared" ca="1" si="197"/>
        <v>0</v>
      </c>
      <c r="CS101" s="125">
        <f t="shared" ca="1" si="198"/>
        <v>0</v>
      </c>
      <c r="CT101" s="125">
        <f t="shared" ca="1" si="199"/>
        <v>0</v>
      </c>
      <c r="CU101" s="125">
        <f t="shared" ca="1" si="200"/>
        <v>0</v>
      </c>
      <c r="CV101" s="125">
        <f t="shared" ca="1" si="201"/>
        <v>0</v>
      </c>
      <c r="CW101" s="125">
        <f t="shared" ca="1" si="202"/>
        <v>0</v>
      </c>
      <c r="CX101" s="125">
        <f t="shared" ca="1" si="203"/>
        <v>0</v>
      </c>
      <c r="CY101" s="125">
        <f t="shared" ca="1" si="204"/>
        <v>0</v>
      </c>
      <c r="CZ101" s="125">
        <f t="shared" ca="1" si="205"/>
        <v>672.35</v>
      </c>
      <c r="DA101" s="341">
        <f t="shared" ca="1" si="206"/>
        <v>18806.849999999999</v>
      </c>
      <c r="DB101" s="606">
        <f t="shared" ca="1" si="207"/>
        <v>3385.23</v>
      </c>
      <c r="DC101" s="606"/>
      <c r="DD101" s="606">
        <f t="shared" ca="1" si="208"/>
        <v>231.73</v>
      </c>
      <c r="DE101" s="125">
        <f t="shared" ca="1" si="209"/>
        <v>0</v>
      </c>
      <c r="DF101" s="125">
        <f t="shared" ca="1" si="210"/>
        <v>0</v>
      </c>
      <c r="DG101" s="125">
        <f t="shared" ca="1" si="211"/>
        <v>0</v>
      </c>
      <c r="DH101" s="125">
        <f t="shared" ca="1" si="212"/>
        <v>3616.96</v>
      </c>
      <c r="DI101" s="125">
        <f t="shared" ca="1" si="213"/>
        <v>3989.59</v>
      </c>
      <c r="DJ101" s="125">
        <f t="shared" ca="1" si="214"/>
        <v>3385.23</v>
      </c>
      <c r="DK101" s="125">
        <f t="shared" ca="1" si="215"/>
        <v>0</v>
      </c>
      <c r="DL101" s="125">
        <f t="shared" ca="1" si="216"/>
        <v>18575.12</v>
      </c>
      <c r="DM101" s="125">
        <f t="shared" ca="1" si="217"/>
        <v>0</v>
      </c>
      <c r="DN101" s="340" t="str">
        <f t="shared" ca="1" si="218"/>
        <v xml:space="preserve">   31 від 01.03</v>
      </c>
      <c r="DO101" s="340" t="str">
        <f t="shared" ca="1" si="219"/>
        <v>Рудий М.О.</v>
      </c>
      <c r="DP101" s="340" t="str">
        <f t="shared" ca="1" si="220"/>
        <v>Рудий</v>
      </c>
      <c r="DQ101" s="340" t="str">
        <f t="shared" ca="1" si="221"/>
        <v>Микола</v>
      </c>
      <c r="DR101" s="340" t="str">
        <f t="shared" ca="1" si="222"/>
        <v>Олександрович</v>
      </c>
      <c r="DS101" s="340">
        <f t="shared" ca="1" si="223"/>
        <v>3180524331</v>
      </c>
    </row>
    <row r="102" spans="1:123">
      <c r="A102">
        <f t="shared" ca="1" si="114"/>
        <v>98</v>
      </c>
      <c r="B102" t="str">
        <f t="shared" ca="1" si="115"/>
        <v xml:space="preserve">Технік </v>
      </c>
      <c r="C102">
        <f t="shared" ca="1" si="116"/>
        <v>0</v>
      </c>
      <c r="D102" t="str">
        <f t="shared" ca="1" si="117"/>
        <v>ВАКАНТ</v>
      </c>
      <c r="E102">
        <f t="shared" ca="1" si="118"/>
        <v>0</v>
      </c>
      <c r="F102">
        <f t="shared" ca="1" si="119"/>
        <v>0</v>
      </c>
      <c r="G102" s="123" t="str">
        <f t="shared" ca="1" si="225"/>
        <v>0.0.0</v>
      </c>
      <c r="H102" s="123" t="str">
        <f t="shared" ca="1" si="224"/>
        <v>0.0.0</v>
      </c>
      <c r="I102" s="123" t="str">
        <f t="shared" ca="1" si="224"/>
        <v>0.0.0</v>
      </c>
      <c r="J102" s="123" t="str">
        <f t="shared" ca="1" si="224"/>
        <v>0.0.0</v>
      </c>
      <c r="K102" s="123" t="str">
        <f t="shared" ca="1" si="224"/>
        <v>0.0.0</v>
      </c>
      <c r="L102" s="123" t="str">
        <f t="shared" ca="1" si="224"/>
        <v>0.0.0</v>
      </c>
      <c r="M102" s="123" t="str">
        <f t="shared" ca="1" si="224"/>
        <v>0.0.0</v>
      </c>
      <c r="N102" s="123" t="str">
        <f t="shared" ca="1" si="224"/>
        <v>0.0.0</v>
      </c>
      <c r="O102" s="123">
        <f t="shared" ca="1" si="120"/>
        <v>11</v>
      </c>
      <c r="P102" s="123">
        <f t="shared" ca="1" si="121"/>
        <v>0</v>
      </c>
      <c r="Q102" s="123">
        <f t="shared" ca="1" si="122"/>
        <v>0</v>
      </c>
      <c r="R102" s="123">
        <f t="shared" ca="1" si="122"/>
        <v>0</v>
      </c>
      <c r="S102" s="123">
        <f t="shared" ca="1" si="123"/>
        <v>0</v>
      </c>
      <c r="T102" s="123">
        <f t="shared" ca="1" si="124"/>
        <v>0</v>
      </c>
      <c r="U102" s="123">
        <f t="shared" ca="1" si="125"/>
        <v>0</v>
      </c>
      <c r="V102" s="123">
        <f t="shared" ca="1" si="126"/>
        <v>0</v>
      </c>
      <c r="W102" s="123">
        <f t="shared" ca="1" si="127"/>
        <v>0</v>
      </c>
      <c r="X102" s="123">
        <f t="shared" ca="1" si="128"/>
        <v>0</v>
      </c>
      <c r="Y102" s="123">
        <f t="shared" ca="1" si="129"/>
        <v>0</v>
      </c>
      <c r="Z102" s="123">
        <f t="shared" ca="1" si="130"/>
        <v>0</v>
      </c>
      <c r="AA102" s="123">
        <f t="shared" ca="1" si="131"/>
        <v>0</v>
      </c>
      <c r="AB102" s="123">
        <f t="shared" ca="1" si="132"/>
        <v>0</v>
      </c>
      <c r="AC102" s="123">
        <f t="shared" ca="1" si="133"/>
        <v>0</v>
      </c>
      <c r="AD102" s="123">
        <f t="shared" ca="1" si="134"/>
        <v>0</v>
      </c>
      <c r="AE102" s="123">
        <f t="shared" ca="1" si="135"/>
        <v>0</v>
      </c>
      <c r="AF102" s="123">
        <f t="shared" ca="1" si="136"/>
        <v>0</v>
      </c>
      <c r="AG102" s="123">
        <f t="shared" ca="1" si="137"/>
        <v>0</v>
      </c>
      <c r="AH102" s="123">
        <f t="shared" ca="1" si="138"/>
        <v>0</v>
      </c>
      <c r="AI102" s="123">
        <f t="shared" ca="1" si="139"/>
        <v>0</v>
      </c>
      <c r="AJ102" s="123">
        <f t="shared" ca="1" si="140"/>
        <v>0</v>
      </c>
      <c r="AK102" s="123">
        <f t="shared" ca="1" si="141"/>
        <v>0</v>
      </c>
      <c r="AL102" s="123">
        <f t="shared" ca="1" si="142"/>
        <v>0</v>
      </c>
      <c r="AM102" s="123">
        <f t="shared" ca="1" si="143"/>
        <v>0</v>
      </c>
      <c r="AN102" s="123">
        <f t="shared" ca="1" si="144"/>
        <v>0</v>
      </c>
      <c r="AO102" s="123">
        <f t="shared" ca="1" si="145"/>
        <v>0</v>
      </c>
      <c r="AP102" s="123">
        <f t="shared" ca="1" si="146"/>
        <v>0</v>
      </c>
      <c r="AQ102" s="123">
        <f t="shared" ca="1" si="147"/>
        <v>0</v>
      </c>
      <c r="AR102" s="123">
        <f t="shared" ca="1" si="148"/>
        <v>0</v>
      </c>
      <c r="AS102" s="123">
        <f t="shared" ca="1" si="149"/>
        <v>0</v>
      </c>
      <c r="AT102" s="123">
        <f t="shared" ca="1" si="150"/>
        <v>0</v>
      </c>
      <c r="AU102" s="123">
        <f t="shared" ca="1" si="151"/>
        <v>0</v>
      </c>
      <c r="AV102" s="123">
        <f t="shared" ca="1" si="152"/>
        <v>0</v>
      </c>
      <c r="AW102" s="123">
        <f t="shared" ca="1" si="153"/>
        <v>0</v>
      </c>
      <c r="AX102" s="123">
        <f t="shared" ca="1" si="154"/>
        <v>0</v>
      </c>
      <c r="AY102" s="123">
        <f t="shared" ca="1" si="155"/>
        <v>0</v>
      </c>
      <c r="AZ102" s="123">
        <f t="shared" ca="1" si="156"/>
        <v>0</v>
      </c>
      <c r="BA102" s="123">
        <f t="shared" ca="1" si="157"/>
        <v>0</v>
      </c>
      <c r="BB102" s="123">
        <f t="shared" ca="1" si="158"/>
        <v>0</v>
      </c>
      <c r="BC102" s="123">
        <f t="shared" ca="1" si="159"/>
        <v>0</v>
      </c>
      <c r="BD102" s="123">
        <f t="shared" ca="1" si="160"/>
        <v>0</v>
      </c>
      <c r="BE102" s="123">
        <f t="shared" ca="1" si="161"/>
        <v>0</v>
      </c>
      <c r="BF102" s="123">
        <f t="shared" ca="1" si="162"/>
        <v>0</v>
      </c>
      <c r="BG102" s="123">
        <f t="shared" ca="1" si="163"/>
        <v>0</v>
      </c>
      <c r="BH102" s="123">
        <f t="shared" ca="1" si="164"/>
        <v>0</v>
      </c>
      <c r="BI102" s="123">
        <f t="shared" ca="1" si="165"/>
        <v>0</v>
      </c>
      <c r="BJ102" s="123">
        <f t="shared" ca="1" si="166"/>
        <v>0</v>
      </c>
      <c r="BK102" s="123">
        <f t="shared" ca="1" si="167"/>
        <v>0</v>
      </c>
      <c r="BL102" s="123">
        <f t="shared" ca="1" si="168"/>
        <v>0</v>
      </c>
      <c r="BM102" s="123">
        <f t="shared" ca="1" si="169"/>
        <v>0</v>
      </c>
      <c r="BN102" s="123">
        <f t="shared" ca="1" si="170"/>
        <v>0.65</v>
      </c>
      <c r="BO102" s="123">
        <f t="shared" ca="1" si="171"/>
        <v>28</v>
      </c>
      <c r="BP102" s="340">
        <f t="shared" ca="1" si="172"/>
        <v>0</v>
      </c>
      <c r="BQ102" s="123">
        <f t="shared" ca="1" si="173"/>
        <v>0</v>
      </c>
      <c r="BR102" s="123">
        <f t="shared" ca="1" si="174"/>
        <v>0</v>
      </c>
      <c r="BS102" s="123">
        <f t="shared" ca="1" si="175"/>
        <v>0</v>
      </c>
      <c r="BT102" s="123">
        <f t="shared" ca="1" si="176"/>
        <v>0</v>
      </c>
      <c r="BU102" s="123">
        <f t="shared" ca="1" si="177"/>
        <v>0</v>
      </c>
      <c r="BV102" s="123"/>
      <c r="BW102" s="123">
        <f t="shared" ca="1" si="178"/>
        <v>0</v>
      </c>
      <c r="BX102" s="123"/>
      <c r="BY102" s="123">
        <f t="shared" ca="1" si="179"/>
        <v>0</v>
      </c>
      <c r="BZ102" s="123"/>
      <c r="CA102" s="123">
        <f t="shared" ca="1" si="180"/>
        <v>0</v>
      </c>
      <c r="CB102" s="528">
        <f t="shared" ca="1" si="181"/>
        <v>0</v>
      </c>
      <c r="CC102" s="123">
        <f t="shared" ca="1" si="182"/>
        <v>0</v>
      </c>
      <c r="CD102" s="125">
        <f t="shared" ca="1" si="183"/>
        <v>0</v>
      </c>
      <c r="CE102" s="125">
        <f t="shared" ca="1" si="184"/>
        <v>0</v>
      </c>
      <c r="CF102" s="125">
        <f t="shared" ca="1" si="185"/>
        <v>0</v>
      </c>
      <c r="CG102" s="125">
        <f t="shared" ca="1" si="186"/>
        <v>0</v>
      </c>
      <c r="CH102" s="125">
        <f t="shared" ca="1" si="187"/>
        <v>0</v>
      </c>
      <c r="CI102" s="125">
        <f t="shared" ca="1" si="188"/>
        <v>0</v>
      </c>
      <c r="CJ102" s="125">
        <f t="shared" ca="1" si="189"/>
        <v>0</v>
      </c>
      <c r="CK102" s="125">
        <f t="shared" ca="1" si="190"/>
        <v>0</v>
      </c>
      <c r="CL102" s="125">
        <f t="shared" ca="1" si="191"/>
        <v>0</v>
      </c>
      <c r="CM102" s="125">
        <f t="shared" ca="1" si="192"/>
        <v>0</v>
      </c>
      <c r="CN102" s="125">
        <f t="shared" ca="1" si="193"/>
        <v>0</v>
      </c>
      <c r="CO102" s="125">
        <f t="shared" ca="1" si="194"/>
        <v>0</v>
      </c>
      <c r="CP102" s="125">
        <f t="shared" ca="1" si="195"/>
        <v>0</v>
      </c>
      <c r="CQ102" s="125">
        <f t="shared" ca="1" si="196"/>
        <v>0</v>
      </c>
      <c r="CR102" s="125">
        <f t="shared" ca="1" si="197"/>
        <v>0</v>
      </c>
      <c r="CS102" s="125">
        <f t="shared" ca="1" si="198"/>
        <v>0</v>
      </c>
      <c r="CT102" s="125">
        <f t="shared" ca="1" si="199"/>
        <v>0</v>
      </c>
      <c r="CU102" s="125">
        <f t="shared" ca="1" si="200"/>
        <v>0</v>
      </c>
      <c r="CV102" s="125">
        <f t="shared" ca="1" si="201"/>
        <v>0</v>
      </c>
      <c r="CW102" s="125">
        <f t="shared" ca="1" si="202"/>
        <v>0</v>
      </c>
      <c r="CX102" s="125">
        <f t="shared" ca="1" si="203"/>
        <v>0</v>
      </c>
      <c r="CY102" s="125">
        <f t="shared" ca="1" si="204"/>
        <v>0</v>
      </c>
      <c r="CZ102" s="125">
        <f t="shared" ca="1" si="205"/>
        <v>0</v>
      </c>
      <c r="DA102" s="341">
        <f t="shared" ca="1" si="206"/>
        <v>0</v>
      </c>
      <c r="DB102" s="606">
        <f t="shared" ca="1" si="207"/>
        <v>0</v>
      </c>
      <c r="DC102" s="606"/>
      <c r="DD102" s="606">
        <f t="shared" ca="1" si="208"/>
        <v>0</v>
      </c>
      <c r="DE102" s="125">
        <f t="shared" ca="1" si="209"/>
        <v>0</v>
      </c>
      <c r="DF102" s="125">
        <f t="shared" ca="1" si="210"/>
        <v>0</v>
      </c>
      <c r="DG102" s="125">
        <f t="shared" ca="1" si="211"/>
        <v>0</v>
      </c>
      <c r="DH102" s="125">
        <f t="shared" ca="1" si="212"/>
        <v>0</v>
      </c>
      <c r="DI102" s="125">
        <f t="shared" ca="1" si="213"/>
        <v>0</v>
      </c>
      <c r="DJ102" s="125">
        <f t="shared" ca="1" si="214"/>
        <v>0</v>
      </c>
      <c r="DK102" s="125">
        <f t="shared" ca="1" si="215"/>
        <v>0</v>
      </c>
      <c r="DL102" s="125">
        <f t="shared" ca="1" si="216"/>
        <v>0</v>
      </c>
      <c r="DM102" s="125">
        <f t="shared" ca="1" si="217"/>
        <v>0</v>
      </c>
      <c r="DN102" s="340" t="str">
        <f t="shared" ca="1" si="218"/>
        <v xml:space="preserve">    </v>
      </c>
      <c r="DO102" s="340" t="str">
        <f t="shared" ca="1" si="219"/>
        <v>ВАКАНТ</v>
      </c>
      <c r="DP102" s="340">
        <f t="shared" ca="1" si="220"/>
        <v>0</v>
      </c>
      <c r="DQ102" s="340">
        <f t="shared" ca="1" si="221"/>
        <v>0</v>
      </c>
      <c r="DR102" s="340">
        <f t="shared" ca="1" si="222"/>
        <v>0</v>
      </c>
      <c r="DS102" s="340">
        <f t="shared" ca="1" si="223"/>
        <v>0</v>
      </c>
    </row>
    <row r="103" spans="1:123">
      <c r="A103">
        <f t="shared" ca="1" si="114"/>
        <v>99</v>
      </c>
      <c r="B103" t="str">
        <f t="shared" ca="1" si="115"/>
        <v xml:space="preserve">Технік </v>
      </c>
      <c r="C103">
        <f t="shared" ca="1" si="116"/>
        <v>0</v>
      </c>
      <c r="D103" t="str">
        <f t="shared" ca="1" si="117"/>
        <v>ВАКАНТ</v>
      </c>
      <c r="E103">
        <f t="shared" ca="1" si="118"/>
        <v>0</v>
      </c>
      <c r="F103">
        <f t="shared" ca="1" si="119"/>
        <v>0</v>
      </c>
      <c r="G103" s="123" t="str">
        <f t="shared" ca="1" si="225"/>
        <v>0.0.0</v>
      </c>
      <c r="H103" s="123" t="str">
        <f t="shared" ca="1" si="224"/>
        <v>0.0.0</v>
      </c>
      <c r="I103" s="123" t="str">
        <f t="shared" ca="1" si="224"/>
        <v>0.0.0</v>
      </c>
      <c r="J103" s="123" t="str">
        <f t="shared" ca="1" si="224"/>
        <v>0.0.0</v>
      </c>
      <c r="K103" s="123" t="str">
        <f t="shared" ca="1" si="224"/>
        <v>0.0.0</v>
      </c>
      <c r="L103" s="123" t="str">
        <f t="shared" ca="1" si="224"/>
        <v>0.0.0</v>
      </c>
      <c r="M103" s="123" t="str">
        <f t="shared" ca="1" si="224"/>
        <v>0.0.0</v>
      </c>
      <c r="N103" s="123" t="str">
        <f t="shared" ca="1" si="224"/>
        <v>0.0.0</v>
      </c>
      <c r="O103" s="123">
        <f t="shared" ca="1" si="120"/>
        <v>11</v>
      </c>
      <c r="P103" s="123">
        <f t="shared" ca="1" si="121"/>
        <v>0</v>
      </c>
      <c r="Q103" s="123">
        <f t="shared" ca="1" si="122"/>
        <v>0</v>
      </c>
      <c r="R103" s="123">
        <f t="shared" ca="1" si="122"/>
        <v>0</v>
      </c>
      <c r="S103" s="123">
        <f t="shared" ca="1" si="123"/>
        <v>0</v>
      </c>
      <c r="T103" s="123">
        <f t="shared" ca="1" si="124"/>
        <v>0</v>
      </c>
      <c r="U103" s="123">
        <f t="shared" ca="1" si="125"/>
        <v>0</v>
      </c>
      <c r="V103" s="123">
        <f t="shared" ca="1" si="126"/>
        <v>0</v>
      </c>
      <c r="W103" s="123">
        <f t="shared" ca="1" si="127"/>
        <v>0</v>
      </c>
      <c r="X103" s="123">
        <f t="shared" ca="1" si="128"/>
        <v>0</v>
      </c>
      <c r="Y103" s="123">
        <f t="shared" ca="1" si="129"/>
        <v>0</v>
      </c>
      <c r="Z103" s="123">
        <f t="shared" ca="1" si="130"/>
        <v>0</v>
      </c>
      <c r="AA103" s="123">
        <f t="shared" ca="1" si="131"/>
        <v>0</v>
      </c>
      <c r="AB103" s="123">
        <f t="shared" ca="1" si="132"/>
        <v>0</v>
      </c>
      <c r="AC103" s="123">
        <f t="shared" ca="1" si="133"/>
        <v>0</v>
      </c>
      <c r="AD103" s="123">
        <f t="shared" ca="1" si="134"/>
        <v>0</v>
      </c>
      <c r="AE103" s="123">
        <f t="shared" ca="1" si="135"/>
        <v>0</v>
      </c>
      <c r="AF103" s="123">
        <f t="shared" ca="1" si="136"/>
        <v>0</v>
      </c>
      <c r="AG103" s="123">
        <f t="shared" ca="1" si="137"/>
        <v>0</v>
      </c>
      <c r="AH103" s="123">
        <f t="shared" ca="1" si="138"/>
        <v>0</v>
      </c>
      <c r="AI103" s="123">
        <f t="shared" ca="1" si="139"/>
        <v>0</v>
      </c>
      <c r="AJ103" s="123">
        <f t="shared" ca="1" si="140"/>
        <v>0</v>
      </c>
      <c r="AK103" s="123">
        <f t="shared" ca="1" si="141"/>
        <v>0</v>
      </c>
      <c r="AL103" s="123">
        <f t="shared" ca="1" si="142"/>
        <v>0</v>
      </c>
      <c r="AM103" s="123">
        <f t="shared" ca="1" si="143"/>
        <v>0</v>
      </c>
      <c r="AN103" s="123">
        <f t="shared" ca="1" si="144"/>
        <v>0</v>
      </c>
      <c r="AO103" s="123">
        <f t="shared" ca="1" si="145"/>
        <v>0</v>
      </c>
      <c r="AP103" s="123">
        <f t="shared" ca="1" si="146"/>
        <v>0</v>
      </c>
      <c r="AQ103" s="123">
        <f t="shared" ca="1" si="147"/>
        <v>0</v>
      </c>
      <c r="AR103" s="123">
        <f t="shared" ca="1" si="148"/>
        <v>0</v>
      </c>
      <c r="AS103" s="123">
        <f t="shared" ca="1" si="149"/>
        <v>0</v>
      </c>
      <c r="AT103" s="123">
        <f t="shared" ca="1" si="150"/>
        <v>0</v>
      </c>
      <c r="AU103" s="123">
        <f t="shared" ca="1" si="151"/>
        <v>0</v>
      </c>
      <c r="AV103" s="123">
        <f t="shared" ca="1" si="152"/>
        <v>0</v>
      </c>
      <c r="AW103" s="123">
        <f t="shared" ca="1" si="153"/>
        <v>0</v>
      </c>
      <c r="AX103" s="123">
        <f t="shared" ca="1" si="154"/>
        <v>0</v>
      </c>
      <c r="AY103" s="123">
        <f t="shared" ca="1" si="155"/>
        <v>0</v>
      </c>
      <c r="AZ103" s="123">
        <f t="shared" ca="1" si="156"/>
        <v>0</v>
      </c>
      <c r="BA103" s="123">
        <f t="shared" ca="1" si="157"/>
        <v>0</v>
      </c>
      <c r="BB103" s="123">
        <f t="shared" ca="1" si="158"/>
        <v>0</v>
      </c>
      <c r="BC103" s="123">
        <f t="shared" ca="1" si="159"/>
        <v>0</v>
      </c>
      <c r="BD103" s="123">
        <f t="shared" ca="1" si="160"/>
        <v>0</v>
      </c>
      <c r="BE103" s="123">
        <f t="shared" ca="1" si="161"/>
        <v>0</v>
      </c>
      <c r="BF103" s="123">
        <f t="shared" ca="1" si="162"/>
        <v>0</v>
      </c>
      <c r="BG103" s="123">
        <f t="shared" ca="1" si="163"/>
        <v>0</v>
      </c>
      <c r="BH103" s="123">
        <f t="shared" ca="1" si="164"/>
        <v>0</v>
      </c>
      <c r="BI103" s="123">
        <f t="shared" ca="1" si="165"/>
        <v>0</v>
      </c>
      <c r="BJ103" s="123">
        <f t="shared" ca="1" si="166"/>
        <v>0</v>
      </c>
      <c r="BK103" s="123">
        <f t="shared" ca="1" si="167"/>
        <v>0</v>
      </c>
      <c r="BL103" s="123">
        <f t="shared" ca="1" si="168"/>
        <v>0</v>
      </c>
      <c r="BM103" s="123">
        <f t="shared" ca="1" si="169"/>
        <v>0</v>
      </c>
      <c r="BN103" s="123">
        <f t="shared" ca="1" si="170"/>
        <v>0.65</v>
      </c>
      <c r="BO103" s="123">
        <f t="shared" ca="1" si="171"/>
        <v>28</v>
      </c>
      <c r="BP103" s="340">
        <f t="shared" ca="1" si="172"/>
        <v>0</v>
      </c>
      <c r="BQ103" s="123">
        <f t="shared" ca="1" si="173"/>
        <v>0</v>
      </c>
      <c r="BR103" s="123">
        <f t="shared" ca="1" si="174"/>
        <v>0</v>
      </c>
      <c r="BS103" s="123">
        <f t="shared" ca="1" si="175"/>
        <v>0</v>
      </c>
      <c r="BT103" s="123">
        <f t="shared" ca="1" si="176"/>
        <v>0</v>
      </c>
      <c r="BU103" s="123">
        <f t="shared" ca="1" si="177"/>
        <v>0</v>
      </c>
      <c r="BV103" s="123"/>
      <c r="BW103" s="123">
        <f t="shared" ca="1" si="178"/>
        <v>0</v>
      </c>
      <c r="BX103" s="123"/>
      <c r="BY103" s="123">
        <f t="shared" ca="1" si="179"/>
        <v>0</v>
      </c>
      <c r="BZ103" s="123"/>
      <c r="CA103" s="123">
        <f t="shared" ca="1" si="180"/>
        <v>0</v>
      </c>
      <c r="CB103" s="528">
        <f t="shared" ca="1" si="181"/>
        <v>0</v>
      </c>
      <c r="CC103" s="123">
        <f t="shared" ca="1" si="182"/>
        <v>0</v>
      </c>
      <c r="CD103" s="125">
        <f t="shared" ca="1" si="183"/>
        <v>0</v>
      </c>
      <c r="CE103" s="125">
        <f t="shared" ca="1" si="184"/>
        <v>0</v>
      </c>
      <c r="CF103" s="125">
        <f t="shared" ca="1" si="185"/>
        <v>0</v>
      </c>
      <c r="CG103" s="125">
        <f t="shared" ca="1" si="186"/>
        <v>0</v>
      </c>
      <c r="CH103" s="125">
        <f t="shared" ca="1" si="187"/>
        <v>0</v>
      </c>
      <c r="CI103" s="125">
        <f t="shared" ca="1" si="188"/>
        <v>0</v>
      </c>
      <c r="CJ103" s="125">
        <f t="shared" ca="1" si="189"/>
        <v>0</v>
      </c>
      <c r="CK103" s="125">
        <f t="shared" ca="1" si="190"/>
        <v>0</v>
      </c>
      <c r="CL103" s="125">
        <f t="shared" ca="1" si="191"/>
        <v>0</v>
      </c>
      <c r="CM103" s="125">
        <f t="shared" ca="1" si="192"/>
        <v>0</v>
      </c>
      <c r="CN103" s="125">
        <f t="shared" ca="1" si="193"/>
        <v>0</v>
      </c>
      <c r="CO103" s="125">
        <f t="shared" ca="1" si="194"/>
        <v>0</v>
      </c>
      <c r="CP103" s="125">
        <f t="shared" ca="1" si="195"/>
        <v>0</v>
      </c>
      <c r="CQ103" s="125">
        <f t="shared" ca="1" si="196"/>
        <v>0</v>
      </c>
      <c r="CR103" s="125">
        <f t="shared" ca="1" si="197"/>
        <v>0</v>
      </c>
      <c r="CS103" s="125">
        <f t="shared" ca="1" si="198"/>
        <v>0</v>
      </c>
      <c r="CT103" s="125">
        <f t="shared" ca="1" si="199"/>
        <v>0</v>
      </c>
      <c r="CU103" s="125">
        <f t="shared" ca="1" si="200"/>
        <v>0</v>
      </c>
      <c r="CV103" s="125">
        <f t="shared" ca="1" si="201"/>
        <v>0</v>
      </c>
      <c r="CW103" s="125">
        <f t="shared" ca="1" si="202"/>
        <v>0</v>
      </c>
      <c r="CX103" s="125">
        <f t="shared" ca="1" si="203"/>
        <v>0</v>
      </c>
      <c r="CY103" s="125">
        <f t="shared" ca="1" si="204"/>
        <v>0</v>
      </c>
      <c r="CZ103" s="125">
        <f t="shared" ca="1" si="205"/>
        <v>0</v>
      </c>
      <c r="DA103" s="341">
        <f t="shared" ca="1" si="206"/>
        <v>0</v>
      </c>
      <c r="DB103" s="606">
        <f t="shared" ca="1" si="207"/>
        <v>0</v>
      </c>
      <c r="DC103" s="606"/>
      <c r="DD103" s="606">
        <f t="shared" ca="1" si="208"/>
        <v>0</v>
      </c>
      <c r="DE103" s="125">
        <f t="shared" ca="1" si="209"/>
        <v>0</v>
      </c>
      <c r="DF103" s="125">
        <f t="shared" ca="1" si="210"/>
        <v>0</v>
      </c>
      <c r="DG103" s="125">
        <f t="shared" ca="1" si="211"/>
        <v>0</v>
      </c>
      <c r="DH103" s="125">
        <f t="shared" ca="1" si="212"/>
        <v>0</v>
      </c>
      <c r="DI103" s="125">
        <f t="shared" ca="1" si="213"/>
        <v>0</v>
      </c>
      <c r="DJ103" s="125">
        <f t="shared" ca="1" si="214"/>
        <v>0</v>
      </c>
      <c r="DK103" s="125">
        <f t="shared" ca="1" si="215"/>
        <v>0</v>
      </c>
      <c r="DL103" s="125">
        <f t="shared" ca="1" si="216"/>
        <v>0</v>
      </c>
      <c r="DM103" s="125">
        <f t="shared" ca="1" si="217"/>
        <v>0</v>
      </c>
      <c r="DN103" s="340" t="str">
        <f t="shared" ca="1" si="218"/>
        <v xml:space="preserve">    </v>
      </c>
      <c r="DO103" s="340" t="str">
        <f t="shared" ca="1" si="219"/>
        <v>ВАКАНТ</v>
      </c>
      <c r="DP103" s="340">
        <f t="shared" ca="1" si="220"/>
        <v>0</v>
      </c>
      <c r="DQ103" s="340">
        <f t="shared" ca="1" si="221"/>
        <v>0</v>
      </c>
      <c r="DR103" s="340">
        <f t="shared" ca="1" si="222"/>
        <v>0</v>
      </c>
      <c r="DS103" s="340">
        <f t="shared" ca="1" si="223"/>
        <v>0</v>
      </c>
    </row>
    <row r="104" spans="1:123">
      <c r="A104">
        <f t="shared" ca="1" si="114"/>
        <v>100</v>
      </c>
      <c r="B104" t="str">
        <f t="shared" ca="1" si="115"/>
        <v xml:space="preserve">Технік </v>
      </c>
      <c r="C104" t="str">
        <f t="shared" ca="1" si="116"/>
        <v>гол. с-нт</v>
      </c>
      <c r="D104" t="str">
        <f t="shared" ca="1" si="117"/>
        <v>Лановенко О.А.</v>
      </c>
      <c r="E104">
        <f t="shared" ca="1" si="118"/>
        <v>0</v>
      </c>
      <c r="F104">
        <f t="shared" ca="1" si="119"/>
        <v>0</v>
      </c>
      <c r="G104" s="123" t="str">
        <f t="shared" ca="1" si="225"/>
        <v>9.8.9</v>
      </c>
      <c r="H104" s="123" t="str">
        <f t="shared" ca="1" si="224"/>
        <v>9.8.9</v>
      </c>
      <c r="I104" s="123" t="str">
        <f t="shared" ca="1" si="224"/>
        <v>9.8.9</v>
      </c>
      <c r="J104" s="123" t="str">
        <f t="shared" ca="1" si="224"/>
        <v>9.8.9</v>
      </c>
      <c r="K104" s="123" t="str">
        <f t="shared" ca="1" si="224"/>
        <v>9.8.9</v>
      </c>
      <c r="L104" s="123" t="str">
        <f t="shared" ca="1" si="224"/>
        <v>9.8.9</v>
      </c>
      <c r="M104" s="123" t="str">
        <f t="shared" ca="1" si="224"/>
        <v>9.8.9</v>
      </c>
      <c r="N104" s="123" t="str">
        <f t="shared" ca="1" si="224"/>
        <v>9.8.9</v>
      </c>
      <c r="O104" s="123">
        <f t="shared" ca="1" si="120"/>
        <v>11</v>
      </c>
      <c r="P104" s="123">
        <f t="shared" ca="1" si="121"/>
        <v>41051</v>
      </c>
      <c r="Q104" s="123">
        <f t="shared" ca="1" si="122"/>
        <v>0</v>
      </c>
      <c r="R104" s="123">
        <f t="shared" ca="1" si="122"/>
        <v>0</v>
      </c>
      <c r="S104" s="123">
        <f t="shared" ca="1" si="123"/>
        <v>0</v>
      </c>
      <c r="T104" s="123">
        <f t="shared" ca="1" si="124"/>
        <v>0</v>
      </c>
      <c r="U104" s="123">
        <f t="shared" ca="1" si="125"/>
        <v>0</v>
      </c>
      <c r="V104" s="123">
        <f t="shared" ca="1" si="126"/>
        <v>0</v>
      </c>
      <c r="W104" s="123">
        <f t="shared" ca="1" si="127"/>
        <v>0</v>
      </c>
      <c r="X104" s="123">
        <f t="shared" ca="1" si="128"/>
        <v>0</v>
      </c>
      <c r="Y104" s="123">
        <f t="shared" ca="1" si="129"/>
        <v>0</v>
      </c>
      <c r="Z104" s="123">
        <f t="shared" ca="1" si="130"/>
        <v>0</v>
      </c>
      <c r="AA104" s="123">
        <f t="shared" ca="1" si="131"/>
        <v>0</v>
      </c>
      <c r="AB104" s="123">
        <f t="shared" ca="1" si="132"/>
        <v>0</v>
      </c>
      <c r="AC104" s="123">
        <f t="shared" ca="1" si="133"/>
        <v>0</v>
      </c>
      <c r="AD104" s="123">
        <f t="shared" ca="1" si="134"/>
        <v>0</v>
      </c>
      <c r="AE104" s="123">
        <f t="shared" ca="1" si="135"/>
        <v>0</v>
      </c>
      <c r="AF104" s="123">
        <f t="shared" ca="1" si="136"/>
        <v>0</v>
      </c>
      <c r="AG104" s="123">
        <f t="shared" ca="1" si="137"/>
        <v>0</v>
      </c>
      <c r="AH104" s="123">
        <f t="shared" ca="1" si="138"/>
        <v>0</v>
      </c>
      <c r="AI104" s="123">
        <f t="shared" ca="1" si="139"/>
        <v>0</v>
      </c>
      <c r="AJ104" s="123">
        <f t="shared" ca="1" si="140"/>
        <v>0</v>
      </c>
      <c r="AK104" s="123">
        <f t="shared" ca="1" si="141"/>
        <v>0</v>
      </c>
      <c r="AL104" s="123">
        <f t="shared" ca="1" si="142"/>
        <v>0</v>
      </c>
      <c r="AM104" s="123">
        <f t="shared" ca="1" si="143"/>
        <v>0</v>
      </c>
      <c r="AN104" s="123">
        <f t="shared" ca="1" si="144"/>
        <v>0</v>
      </c>
      <c r="AO104" s="123">
        <f t="shared" ca="1" si="145"/>
        <v>0</v>
      </c>
      <c r="AP104" s="123">
        <f t="shared" ca="1" si="146"/>
        <v>0</v>
      </c>
      <c r="AQ104" s="123">
        <f t="shared" ca="1" si="147"/>
        <v>0</v>
      </c>
      <c r="AR104" s="123">
        <f t="shared" ca="1" si="148"/>
        <v>0</v>
      </c>
      <c r="AS104" s="123">
        <f t="shared" ca="1" si="149"/>
        <v>0</v>
      </c>
      <c r="AT104" s="123">
        <f t="shared" ca="1" si="150"/>
        <v>0</v>
      </c>
      <c r="AU104" s="123">
        <f t="shared" ca="1" si="151"/>
        <v>0</v>
      </c>
      <c r="AV104" s="123">
        <f t="shared" ca="1" si="152"/>
        <v>0</v>
      </c>
      <c r="AW104" s="123">
        <f t="shared" ca="1" si="153"/>
        <v>0</v>
      </c>
      <c r="AX104" s="123">
        <f t="shared" ca="1" si="154"/>
        <v>0</v>
      </c>
      <c r="AY104" s="123">
        <f t="shared" ca="1" si="155"/>
        <v>0</v>
      </c>
      <c r="AZ104" s="123">
        <f t="shared" ca="1" si="156"/>
        <v>0</v>
      </c>
      <c r="BA104" s="123">
        <f t="shared" ca="1" si="157"/>
        <v>0</v>
      </c>
      <c r="BB104" s="123">
        <f t="shared" ca="1" si="158"/>
        <v>0</v>
      </c>
      <c r="BC104" s="123">
        <f t="shared" ca="1" si="159"/>
        <v>0</v>
      </c>
      <c r="BD104" s="123">
        <f t="shared" ca="1" si="160"/>
        <v>0</v>
      </c>
      <c r="BE104" s="123">
        <f t="shared" ca="1" si="161"/>
        <v>0</v>
      </c>
      <c r="BF104" s="123">
        <f t="shared" ca="1" si="162"/>
        <v>0</v>
      </c>
      <c r="BG104" s="123">
        <f t="shared" ca="1" si="163"/>
        <v>0</v>
      </c>
      <c r="BH104" s="123">
        <f t="shared" ca="1" si="164"/>
        <v>0</v>
      </c>
      <c r="BI104" s="123">
        <f t="shared" ca="1" si="165"/>
        <v>0</v>
      </c>
      <c r="BJ104" s="123">
        <f t="shared" ca="1" si="166"/>
        <v>0</v>
      </c>
      <c r="BK104" s="123">
        <f t="shared" ca="1" si="167"/>
        <v>0</v>
      </c>
      <c r="BL104" s="123">
        <f t="shared" ca="1" si="168"/>
        <v>0</v>
      </c>
      <c r="BM104" s="123">
        <f t="shared" ca="1" si="169"/>
        <v>0</v>
      </c>
      <c r="BN104" s="123">
        <f t="shared" ca="1" si="170"/>
        <v>0.65</v>
      </c>
      <c r="BO104" s="123">
        <f t="shared" ca="1" si="171"/>
        <v>28</v>
      </c>
      <c r="BP104" s="340">
        <f t="shared" ca="1" si="172"/>
        <v>0</v>
      </c>
      <c r="BQ104" s="123">
        <f t="shared" ca="1" si="173"/>
        <v>0</v>
      </c>
      <c r="BR104" s="123">
        <f t="shared" ca="1" si="174"/>
        <v>0</v>
      </c>
      <c r="BS104" s="123">
        <f t="shared" ca="1" si="175"/>
        <v>0</v>
      </c>
      <c r="BT104" s="123">
        <f t="shared" ca="1" si="176"/>
        <v>0</v>
      </c>
      <c r="BU104" s="123">
        <f t="shared" ca="1" si="177"/>
        <v>0</v>
      </c>
      <c r="BV104" s="123"/>
      <c r="BW104" s="123">
        <f t="shared" ca="1" si="178"/>
        <v>0</v>
      </c>
      <c r="BX104" s="123"/>
      <c r="BY104" s="123">
        <f t="shared" ca="1" si="179"/>
        <v>0</v>
      </c>
      <c r="BZ104" s="123"/>
      <c r="CA104" s="123">
        <f t="shared" ca="1" si="180"/>
        <v>0</v>
      </c>
      <c r="CB104" s="528">
        <f t="shared" ca="1" si="181"/>
        <v>0</v>
      </c>
      <c r="CC104" s="123">
        <f t="shared" ca="1" si="182"/>
        <v>0</v>
      </c>
      <c r="CD104" s="125">
        <f t="shared" ca="1" si="183"/>
        <v>0</v>
      </c>
      <c r="CE104" s="125">
        <f t="shared" ca="1" si="184"/>
        <v>880</v>
      </c>
      <c r="CF104" s="125">
        <f t="shared" ca="1" si="185"/>
        <v>3350</v>
      </c>
      <c r="CG104" s="125">
        <f t="shared" ca="1" si="186"/>
        <v>1269</v>
      </c>
      <c r="CH104" s="125">
        <f t="shared" ca="1" si="187"/>
        <v>0</v>
      </c>
      <c r="CI104" s="125">
        <f t="shared" ca="1" si="188"/>
        <v>0</v>
      </c>
      <c r="CJ104" s="125">
        <f t="shared" ca="1" si="189"/>
        <v>0</v>
      </c>
      <c r="CK104" s="125">
        <f t="shared" ca="1" si="190"/>
        <v>0</v>
      </c>
      <c r="CL104" s="125">
        <f t="shared" ca="1" si="191"/>
        <v>3574.35</v>
      </c>
      <c r="CM104" s="125">
        <f t="shared" ca="1" si="192"/>
        <v>8911</v>
      </c>
      <c r="CN104" s="125">
        <f t="shared" ca="1" si="193"/>
        <v>17984.349999999999</v>
      </c>
      <c r="CO104" s="125">
        <f t="shared" ca="1" si="194"/>
        <v>0</v>
      </c>
      <c r="CP104" s="125">
        <f t="shared" ca="1" si="195"/>
        <v>0</v>
      </c>
      <c r="CQ104" s="125">
        <f t="shared" ca="1" si="196"/>
        <v>0</v>
      </c>
      <c r="CR104" s="125">
        <f t="shared" ca="1" si="197"/>
        <v>0</v>
      </c>
      <c r="CS104" s="125">
        <f t="shared" ca="1" si="198"/>
        <v>0</v>
      </c>
      <c r="CT104" s="125">
        <f t="shared" ca="1" si="199"/>
        <v>0</v>
      </c>
      <c r="CU104" s="125">
        <f t="shared" ca="1" si="200"/>
        <v>0</v>
      </c>
      <c r="CV104" s="125">
        <f t="shared" ca="1" si="201"/>
        <v>0</v>
      </c>
      <c r="CW104" s="125">
        <f t="shared" ca="1" si="202"/>
        <v>0</v>
      </c>
      <c r="CX104" s="125">
        <f t="shared" ca="1" si="203"/>
        <v>0</v>
      </c>
      <c r="CY104" s="125">
        <f t="shared" ca="1" si="204"/>
        <v>0</v>
      </c>
      <c r="CZ104" s="125">
        <f t="shared" ca="1" si="205"/>
        <v>672.35</v>
      </c>
      <c r="DA104" s="341">
        <f t="shared" ca="1" si="206"/>
        <v>18656.7</v>
      </c>
      <c r="DB104" s="606">
        <f t="shared" ca="1" si="207"/>
        <v>3358.21</v>
      </c>
      <c r="DC104" s="606"/>
      <c r="DD104" s="606">
        <f t="shared" ca="1" si="208"/>
        <v>229.88</v>
      </c>
      <c r="DE104" s="125">
        <f t="shared" ca="1" si="209"/>
        <v>4606.71</v>
      </c>
      <c r="DF104" s="125">
        <f t="shared" ca="1" si="210"/>
        <v>0</v>
      </c>
      <c r="DG104" s="125">
        <f t="shared" ca="1" si="211"/>
        <v>0</v>
      </c>
      <c r="DH104" s="125">
        <f t="shared" ca="1" si="212"/>
        <v>8194.7999999999993</v>
      </c>
      <c r="DI104" s="125">
        <f t="shared" ca="1" si="213"/>
        <v>3956.56</v>
      </c>
      <c r="DJ104" s="125">
        <f t="shared" ca="1" si="214"/>
        <v>3358.21</v>
      </c>
      <c r="DK104" s="125">
        <f t="shared" ca="1" si="215"/>
        <v>13820.11</v>
      </c>
      <c r="DL104" s="125">
        <f t="shared" ca="1" si="216"/>
        <v>0</v>
      </c>
      <c r="DM104" s="125">
        <f t="shared" ca="1" si="217"/>
        <v>0</v>
      </c>
      <c r="DN104" s="340" t="str">
        <f t="shared" ca="1" si="218"/>
        <v xml:space="preserve">30 від 01.03   </v>
      </c>
      <c r="DO104" s="340" t="str">
        <f t="shared" ca="1" si="219"/>
        <v>Лановенко О.А.</v>
      </c>
      <c r="DP104" s="340" t="str">
        <f t="shared" ca="1" si="220"/>
        <v>Лановенко</v>
      </c>
      <c r="DQ104" s="340" t="str">
        <f t="shared" ca="1" si="221"/>
        <v>Олександр</v>
      </c>
      <c r="DR104" s="340" t="str">
        <f t="shared" ca="1" si="222"/>
        <v>Анатолійович</v>
      </c>
      <c r="DS104" s="340">
        <f t="shared" ca="1" si="223"/>
        <v>2853209918</v>
      </c>
    </row>
    <row r="105" spans="1:123">
      <c r="A105">
        <f t="shared" ca="1" si="114"/>
        <v>101</v>
      </c>
      <c r="B105" t="str">
        <f t="shared" ca="1" si="115"/>
        <v xml:space="preserve">Технік </v>
      </c>
      <c r="C105" t="str">
        <f t="shared" ca="1" si="116"/>
        <v>штаб - с-нт</v>
      </c>
      <c r="D105" t="str">
        <f t="shared" ca="1" si="117"/>
        <v>Таранюк О.В.</v>
      </c>
      <c r="E105">
        <f t="shared" ca="1" si="118"/>
        <v>0</v>
      </c>
      <c r="F105">
        <f t="shared" ca="1" si="119"/>
        <v>0</v>
      </c>
      <c r="G105" s="123" t="str">
        <f t="shared" ca="1" si="225"/>
        <v>26.11.21</v>
      </c>
      <c r="H105" s="123" t="str">
        <f t="shared" ca="1" si="224"/>
        <v>26.11.21</v>
      </c>
      <c r="I105" s="123" t="str">
        <f t="shared" ca="1" si="224"/>
        <v>26.11.21</v>
      </c>
      <c r="J105" s="123" t="str">
        <f t="shared" ca="1" si="224"/>
        <v>26.11.21</v>
      </c>
      <c r="K105" s="123" t="str">
        <f t="shared" ca="1" si="224"/>
        <v>26.11.21</v>
      </c>
      <c r="L105" s="123" t="str">
        <f t="shared" ca="1" si="224"/>
        <v>26.11.21</v>
      </c>
      <c r="M105" s="123" t="str">
        <f t="shared" ca="1" si="224"/>
        <v>26.11.21</v>
      </c>
      <c r="N105" s="123" t="str">
        <f t="shared" ca="1" si="224"/>
        <v>26.11.21</v>
      </c>
      <c r="O105" s="123">
        <f t="shared" ca="1" si="120"/>
        <v>11</v>
      </c>
      <c r="P105" s="123">
        <f t="shared" ca="1" si="121"/>
        <v>34740</v>
      </c>
      <c r="Q105" s="123">
        <f t="shared" ca="1" si="122"/>
        <v>0</v>
      </c>
      <c r="R105" s="123">
        <f t="shared" ca="1" si="122"/>
        <v>0</v>
      </c>
      <c r="S105" s="123">
        <f t="shared" ca="1" si="123"/>
        <v>0</v>
      </c>
      <c r="T105" s="123">
        <f t="shared" ca="1" si="124"/>
        <v>0</v>
      </c>
      <c r="U105" s="123">
        <f t="shared" ca="1" si="125"/>
        <v>0</v>
      </c>
      <c r="V105" s="123">
        <f t="shared" ca="1" si="126"/>
        <v>0</v>
      </c>
      <c r="W105" s="123">
        <f t="shared" ca="1" si="127"/>
        <v>0</v>
      </c>
      <c r="X105" s="123">
        <f t="shared" ca="1" si="128"/>
        <v>0</v>
      </c>
      <c r="Y105" s="123">
        <f t="shared" ca="1" si="129"/>
        <v>0</v>
      </c>
      <c r="Z105" s="123">
        <f t="shared" ca="1" si="130"/>
        <v>0</v>
      </c>
      <c r="AA105" s="123">
        <f t="shared" ca="1" si="131"/>
        <v>0</v>
      </c>
      <c r="AB105" s="123">
        <f t="shared" ca="1" si="132"/>
        <v>0</v>
      </c>
      <c r="AC105" s="123">
        <f t="shared" ca="1" si="133"/>
        <v>0</v>
      </c>
      <c r="AD105" s="123">
        <f t="shared" ca="1" si="134"/>
        <v>0</v>
      </c>
      <c r="AE105" s="123">
        <f t="shared" ca="1" si="135"/>
        <v>0</v>
      </c>
      <c r="AF105" s="123">
        <f t="shared" ca="1" si="136"/>
        <v>0</v>
      </c>
      <c r="AG105" s="123">
        <f t="shared" ca="1" si="137"/>
        <v>0</v>
      </c>
      <c r="AH105" s="123">
        <f t="shared" ca="1" si="138"/>
        <v>0</v>
      </c>
      <c r="AI105" s="123">
        <f t="shared" ca="1" si="139"/>
        <v>0</v>
      </c>
      <c r="AJ105" s="123">
        <f t="shared" ca="1" si="140"/>
        <v>0</v>
      </c>
      <c r="AK105" s="123">
        <f t="shared" ca="1" si="141"/>
        <v>0</v>
      </c>
      <c r="AL105" s="123">
        <f t="shared" ca="1" si="142"/>
        <v>0</v>
      </c>
      <c r="AM105" s="123">
        <f t="shared" ca="1" si="143"/>
        <v>0</v>
      </c>
      <c r="AN105" s="123">
        <f t="shared" ca="1" si="144"/>
        <v>0</v>
      </c>
      <c r="AO105" s="123">
        <f t="shared" ca="1" si="145"/>
        <v>0</v>
      </c>
      <c r="AP105" s="123">
        <f t="shared" ca="1" si="146"/>
        <v>0</v>
      </c>
      <c r="AQ105" s="123">
        <f t="shared" ca="1" si="147"/>
        <v>0</v>
      </c>
      <c r="AR105" s="123">
        <f t="shared" ca="1" si="148"/>
        <v>0</v>
      </c>
      <c r="AS105" s="123">
        <f t="shared" ca="1" si="149"/>
        <v>0</v>
      </c>
      <c r="AT105" s="123">
        <f t="shared" ca="1" si="150"/>
        <v>0</v>
      </c>
      <c r="AU105" s="123">
        <f t="shared" ca="1" si="151"/>
        <v>0</v>
      </c>
      <c r="AV105" s="123">
        <f t="shared" ca="1" si="152"/>
        <v>0</v>
      </c>
      <c r="AW105" s="123">
        <f t="shared" ca="1" si="153"/>
        <v>0</v>
      </c>
      <c r="AX105" s="123">
        <f t="shared" ca="1" si="154"/>
        <v>0</v>
      </c>
      <c r="AY105" s="123">
        <f t="shared" ca="1" si="155"/>
        <v>0</v>
      </c>
      <c r="AZ105" s="123">
        <f t="shared" ca="1" si="156"/>
        <v>0</v>
      </c>
      <c r="BA105" s="123">
        <f t="shared" ca="1" si="157"/>
        <v>0</v>
      </c>
      <c r="BB105" s="123">
        <f t="shared" ca="1" si="158"/>
        <v>0</v>
      </c>
      <c r="BC105" s="123">
        <f t="shared" ca="1" si="159"/>
        <v>0</v>
      </c>
      <c r="BD105" s="123">
        <f t="shared" ca="1" si="160"/>
        <v>0</v>
      </c>
      <c r="BE105" s="123">
        <f t="shared" ca="1" si="161"/>
        <v>0</v>
      </c>
      <c r="BF105" s="123">
        <f t="shared" ca="1" si="162"/>
        <v>0</v>
      </c>
      <c r="BG105" s="123">
        <f t="shared" ca="1" si="163"/>
        <v>0</v>
      </c>
      <c r="BH105" s="123">
        <f t="shared" ca="1" si="164"/>
        <v>0</v>
      </c>
      <c r="BI105" s="123">
        <f t="shared" ca="1" si="165"/>
        <v>0</v>
      </c>
      <c r="BJ105" s="123">
        <f t="shared" ca="1" si="166"/>
        <v>0</v>
      </c>
      <c r="BK105" s="123">
        <f t="shared" ca="1" si="167"/>
        <v>0</v>
      </c>
      <c r="BL105" s="123">
        <f t="shared" ca="1" si="168"/>
        <v>0</v>
      </c>
      <c r="BM105" s="123">
        <f t="shared" ca="1" si="169"/>
        <v>0</v>
      </c>
      <c r="BN105" s="123">
        <f t="shared" ca="1" si="170"/>
        <v>0.65</v>
      </c>
      <c r="BO105" s="123">
        <f t="shared" ca="1" si="171"/>
        <v>28</v>
      </c>
      <c r="BP105" s="340">
        <f t="shared" ca="1" si="172"/>
        <v>0</v>
      </c>
      <c r="BQ105" s="123">
        <f t="shared" ca="1" si="173"/>
        <v>0</v>
      </c>
      <c r="BR105" s="123">
        <f t="shared" ca="1" si="174"/>
        <v>0</v>
      </c>
      <c r="BS105" s="123">
        <f t="shared" ca="1" si="175"/>
        <v>0</v>
      </c>
      <c r="BT105" s="123">
        <f t="shared" ca="1" si="176"/>
        <v>0</v>
      </c>
      <c r="BU105" s="123">
        <f t="shared" ca="1" si="177"/>
        <v>0</v>
      </c>
      <c r="BV105" s="123"/>
      <c r="BW105" s="123">
        <f t="shared" ca="1" si="178"/>
        <v>0</v>
      </c>
      <c r="BX105" s="123"/>
      <c r="BY105" s="123">
        <f t="shared" ca="1" si="179"/>
        <v>0</v>
      </c>
      <c r="BZ105" s="123"/>
      <c r="CA105" s="123">
        <f t="shared" ca="1" si="180"/>
        <v>0</v>
      </c>
      <c r="CB105" s="528">
        <f t="shared" ca="1" si="181"/>
        <v>0</v>
      </c>
      <c r="CC105" s="123">
        <f t="shared" ca="1" si="182"/>
        <v>0</v>
      </c>
      <c r="CD105" s="125">
        <f t="shared" ca="1" si="183"/>
        <v>0</v>
      </c>
      <c r="CE105" s="125">
        <f t="shared" ca="1" si="184"/>
        <v>950</v>
      </c>
      <c r="CF105" s="125">
        <f t="shared" ca="1" si="185"/>
        <v>3350</v>
      </c>
      <c r="CG105" s="125">
        <f t="shared" ca="1" si="186"/>
        <v>2150</v>
      </c>
      <c r="CH105" s="125">
        <f t="shared" ca="1" si="187"/>
        <v>0</v>
      </c>
      <c r="CI105" s="125">
        <f t="shared" ca="1" si="188"/>
        <v>0</v>
      </c>
      <c r="CJ105" s="125">
        <f t="shared" ca="1" si="189"/>
        <v>0</v>
      </c>
      <c r="CK105" s="125">
        <f t="shared" ca="1" si="190"/>
        <v>0</v>
      </c>
      <c r="CL105" s="125">
        <f t="shared" ca="1" si="191"/>
        <v>4192.5</v>
      </c>
      <c r="CM105" s="125">
        <f t="shared" ca="1" si="192"/>
        <v>8911</v>
      </c>
      <c r="CN105" s="125">
        <f t="shared" ca="1" si="193"/>
        <v>19553.5</v>
      </c>
      <c r="CO105" s="125">
        <f t="shared" ca="1" si="194"/>
        <v>0</v>
      </c>
      <c r="CP105" s="125">
        <f t="shared" ca="1" si="195"/>
        <v>0</v>
      </c>
      <c r="CQ105" s="125">
        <f t="shared" ca="1" si="196"/>
        <v>0</v>
      </c>
      <c r="CR105" s="125">
        <f t="shared" ca="1" si="197"/>
        <v>0</v>
      </c>
      <c r="CS105" s="125">
        <f t="shared" ca="1" si="198"/>
        <v>0</v>
      </c>
      <c r="CT105" s="125">
        <f t="shared" ca="1" si="199"/>
        <v>0</v>
      </c>
      <c r="CU105" s="125">
        <f t="shared" ca="1" si="200"/>
        <v>0</v>
      </c>
      <c r="CV105" s="125">
        <f t="shared" ca="1" si="201"/>
        <v>0</v>
      </c>
      <c r="CW105" s="125">
        <f t="shared" ca="1" si="202"/>
        <v>0</v>
      </c>
      <c r="CX105" s="125">
        <f t="shared" ca="1" si="203"/>
        <v>0</v>
      </c>
      <c r="CY105" s="125">
        <f t="shared" ca="1" si="204"/>
        <v>0</v>
      </c>
      <c r="CZ105" s="125">
        <f t="shared" ca="1" si="205"/>
        <v>672.35</v>
      </c>
      <c r="DA105" s="341">
        <f t="shared" ca="1" si="206"/>
        <v>20225.849999999999</v>
      </c>
      <c r="DB105" s="606">
        <f t="shared" ca="1" si="207"/>
        <v>3640.65</v>
      </c>
      <c r="DC105" s="606"/>
      <c r="DD105" s="606">
        <f t="shared" ca="1" si="208"/>
        <v>249.21</v>
      </c>
      <c r="DE105" s="125">
        <f t="shared" ca="1" si="209"/>
        <v>0</v>
      </c>
      <c r="DF105" s="125">
        <f t="shared" ca="1" si="210"/>
        <v>0</v>
      </c>
      <c r="DG105" s="125">
        <f t="shared" ca="1" si="211"/>
        <v>0</v>
      </c>
      <c r="DH105" s="125">
        <f t="shared" ca="1" si="212"/>
        <v>3889.86</v>
      </c>
      <c r="DI105" s="125">
        <f t="shared" ca="1" si="213"/>
        <v>4301.7700000000004</v>
      </c>
      <c r="DJ105" s="125">
        <f t="shared" ca="1" si="214"/>
        <v>3640.65</v>
      </c>
      <c r="DK105" s="125">
        <f t="shared" ca="1" si="215"/>
        <v>19976.64</v>
      </c>
      <c r="DL105" s="125">
        <f t="shared" ca="1" si="216"/>
        <v>0</v>
      </c>
      <c r="DM105" s="125">
        <f t="shared" ca="1" si="217"/>
        <v>0</v>
      </c>
      <c r="DN105" s="340" t="str">
        <f t="shared" ca="1" si="218"/>
        <v xml:space="preserve">30 від 01.03   </v>
      </c>
      <c r="DO105" s="340" t="str">
        <f t="shared" ca="1" si="219"/>
        <v>Таранюк О.В.</v>
      </c>
      <c r="DP105" s="340" t="str">
        <f t="shared" ca="1" si="220"/>
        <v>Таранюк</v>
      </c>
      <c r="DQ105" s="340" t="str">
        <f t="shared" ca="1" si="221"/>
        <v>Олександр</v>
      </c>
      <c r="DR105" s="340" t="str">
        <f t="shared" ca="1" si="222"/>
        <v>Валентинович</v>
      </c>
      <c r="DS105" s="340">
        <f t="shared" ca="1" si="223"/>
        <v>3514910751</v>
      </c>
    </row>
    <row r="106" spans="1:123">
      <c r="A106">
        <f t="shared" ca="1" si="114"/>
        <v>102</v>
      </c>
      <c r="B106" t="str">
        <f t="shared" ca="1" si="115"/>
        <v>Старший механік-водій</v>
      </c>
      <c r="C106" t="str">
        <f t="shared" ca="1" si="116"/>
        <v>штаб - с-нт</v>
      </c>
      <c r="D106" t="str">
        <f t="shared" ca="1" si="117"/>
        <v>Шевчук О.Г.</v>
      </c>
      <c r="E106">
        <f t="shared" ca="1" si="118"/>
        <v>0</v>
      </c>
      <c r="F106">
        <f t="shared" ca="1" si="119"/>
        <v>0</v>
      </c>
      <c r="G106" s="123" t="str">
        <f t="shared" ca="1" si="225"/>
        <v>6.5.22</v>
      </c>
      <c r="H106" s="123" t="str">
        <f t="shared" ca="1" si="224"/>
        <v>6.5.22</v>
      </c>
      <c r="I106" s="123" t="str">
        <f t="shared" ca="1" si="224"/>
        <v>6.5.22</v>
      </c>
      <c r="J106" s="123" t="str">
        <f t="shared" ca="1" si="224"/>
        <v>6.5.22</v>
      </c>
      <c r="K106" s="123" t="str">
        <f t="shared" ca="1" si="224"/>
        <v>6.5.22</v>
      </c>
      <c r="L106" s="123" t="str">
        <f t="shared" ca="1" si="224"/>
        <v>6.5.22</v>
      </c>
      <c r="M106" s="123" t="str">
        <f t="shared" ca="1" si="224"/>
        <v>6.5.22</v>
      </c>
      <c r="N106" s="123" t="str">
        <f t="shared" ca="1" si="224"/>
        <v>6.5.22</v>
      </c>
      <c r="O106" s="123">
        <f t="shared" ca="1" si="120"/>
        <v>8</v>
      </c>
      <c r="P106" s="123">
        <f t="shared" ca="1" si="121"/>
        <v>42225</v>
      </c>
      <c r="Q106" s="123">
        <f t="shared" ca="1" si="122"/>
        <v>0</v>
      </c>
      <c r="R106" s="123">
        <f t="shared" ca="1" si="122"/>
        <v>0</v>
      </c>
      <c r="S106" s="123">
        <f t="shared" ca="1" si="123"/>
        <v>0</v>
      </c>
      <c r="T106" s="123">
        <f t="shared" ca="1" si="124"/>
        <v>0</v>
      </c>
      <c r="U106" s="123">
        <f t="shared" ca="1" si="125"/>
        <v>0</v>
      </c>
      <c r="V106" s="123">
        <f t="shared" ca="1" si="126"/>
        <v>0</v>
      </c>
      <c r="W106" s="123">
        <f t="shared" ca="1" si="127"/>
        <v>0</v>
      </c>
      <c r="X106" s="123">
        <f t="shared" ca="1" si="128"/>
        <v>0</v>
      </c>
      <c r="Y106" s="123">
        <f t="shared" ca="1" si="129"/>
        <v>0</v>
      </c>
      <c r="Z106" s="123">
        <f t="shared" ca="1" si="130"/>
        <v>0</v>
      </c>
      <c r="AA106" s="123">
        <f t="shared" ca="1" si="131"/>
        <v>0</v>
      </c>
      <c r="AB106" s="123">
        <f t="shared" ca="1" si="132"/>
        <v>0</v>
      </c>
      <c r="AC106" s="123">
        <f t="shared" ca="1" si="133"/>
        <v>0</v>
      </c>
      <c r="AD106" s="123">
        <f t="shared" ca="1" si="134"/>
        <v>0</v>
      </c>
      <c r="AE106" s="123">
        <f t="shared" ca="1" si="135"/>
        <v>0</v>
      </c>
      <c r="AF106" s="123">
        <f t="shared" ca="1" si="136"/>
        <v>0</v>
      </c>
      <c r="AG106" s="123">
        <f t="shared" ca="1" si="137"/>
        <v>0</v>
      </c>
      <c r="AH106" s="123">
        <f t="shared" ca="1" si="138"/>
        <v>0</v>
      </c>
      <c r="AI106" s="123">
        <f t="shared" ca="1" si="139"/>
        <v>0</v>
      </c>
      <c r="AJ106" s="123">
        <f t="shared" ca="1" si="140"/>
        <v>0</v>
      </c>
      <c r="AK106" s="123">
        <f t="shared" ca="1" si="141"/>
        <v>0</v>
      </c>
      <c r="AL106" s="123">
        <f t="shared" ca="1" si="142"/>
        <v>0</v>
      </c>
      <c r="AM106" s="123">
        <f t="shared" ca="1" si="143"/>
        <v>0</v>
      </c>
      <c r="AN106" s="123">
        <f t="shared" ca="1" si="144"/>
        <v>0</v>
      </c>
      <c r="AO106" s="123">
        <f t="shared" ca="1" si="145"/>
        <v>0</v>
      </c>
      <c r="AP106" s="123">
        <f t="shared" ca="1" si="146"/>
        <v>0</v>
      </c>
      <c r="AQ106" s="123">
        <f t="shared" ca="1" si="147"/>
        <v>0</v>
      </c>
      <c r="AR106" s="123">
        <f t="shared" ca="1" si="148"/>
        <v>0</v>
      </c>
      <c r="AS106" s="123">
        <f t="shared" ca="1" si="149"/>
        <v>0</v>
      </c>
      <c r="AT106" s="123">
        <f t="shared" ca="1" si="150"/>
        <v>0</v>
      </c>
      <c r="AU106" s="123">
        <f t="shared" ca="1" si="151"/>
        <v>0</v>
      </c>
      <c r="AV106" s="123">
        <f t="shared" ca="1" si="152"/>
        <v>0</v>
      </c>
      <c r="AW106" s="123">
        <f t="shared" ca="1" si="153"/>
        <v>0</v>
      </c>
      <c r="AX106" s="123">
        <f t="shared" ca="1" si="154"/>
        <v>0</v>
      </c>
      <c r="AY106" s="123">
        <f t="shared" ca="1" si="155"/>
        <v>0</v>
      </c>
      <c r="AZ106" s="123">
        <f t="shared" ca="1" si="156"/>
        <v>0</v>
      </c>
      <c r="BA106" s="123">
        <f t="shared" ca="1" si="157"/>
        <v>0</v>
      </c>
      <c r="BB106" s="123">
        <f t="shared" ca="1" si="158"/>
        <v>0</v>
      </c>
      <c r="BC106" s="123">
        <f t="shared" ca="1" si="159"/>
        <v>0</v>
      </c>
      <c r="BD106" s="123">
        <f t="shared" ca="1" si="160"/>
        <v>0</v>
      </c>
      <c r="BE106" s="123">
        <f t="shared" ca="1" si="161"/>
        <v>0</v>
      </c>
      <c r="BF106" s="123">
        <f t="shared" ca="1" si="162"/>
        <v>0</v>
      </c>
      <c r="BG106" s="123">
        <f t="shared" ca="1" si="163"/>
        <v>0</v>
      </c>
      <c r="BH106" s="123">
        <f t="shared" ca="1" si="164"/>
        <v>0</v>
      </c>
      <c r="BI106" s="123">
        <f t="shared" ca="1" si="165"/>
        <v>0</v>
      </c>
      <c r="BJ106" s="123">
        <f t="shared" ca="1" si="166"/>
        <v>0</v>
      </c>
      <c r="BK106" s="123">
        <f t="shared" ca="1" si="167"/>
        <v>0</v>
      </c>
      <c r="BL106" s="123">
        <f t="shared" ca="1" si="168"/>
        <v>0</v>
      </c>
      <c r="BM106" s="123">
        <f t="shared" ca="1" si="169"/>
        <v>0</v>
      </c>
      <c r="BN106" s="123">
        <f t="shared" ca="1" si="170"/>
        <v>0.65</v>
      </c>
      <c r="BO106" s="123">
        <f t="shared" ca="1" si="171"/>
        <v>28</v>
      </c>
      <c r="BP106" s="340">
        <f t="shared" ca="1" si="172"/>
        <v>0</v>
      </c>
      <c r="BQ106" s="123">
        <f t="shared" ca="1" si="173"/>
        <v>0</v>
      </c>
      <c r="BR106" s="123">
        <f t="shared" ca="1" si="174"/>
        <v>0</v>
      </c>
      <c r="BS106" s="123">
        <f t="shared" ca="1" si="175"/>
        <v>0</v>
      </c>
      <c r="BT106" s="123">
        <f t="shared" ca="1" si="176"/>
        <v>0</v>
      </c>
      <c r="BU106" s="123">
        <f t="shared" ca="1" si="177"/>
        <v>0</v>
      </c>
      <c r="BV106" s="123"/>
      <c r="BW106" s="123">
        <f t="shared" ca="1" si="178"/>
        <v>0</v>
      </c>
      <c r="BX106" s="123"/>
      <c r="BY106" s="123">
        <f t="shared" ca="1" si="179"/>
        <v>0</v>
      </c>
      <c r="BZ106" s="123"/>
      <c r="CA106" s="123">
        <f t="shared" ca="1" si="180"/>
        <v>0</v>
      </c>
      <c r="CB106" s="528">
        <f t="shared" ca="1" si="181"/>
        <v>0</v>
      </c>
      <c r="CC106" s="123">
        <f t="shared" ca="1" si="182"/>
        <v>0</v>
      </c>
      <c r="CD106" s="125">
        <f t="shared" ca="1" si="183"/>
        <v>0</v>
      </c>
      <c r="CE106" s="125">
        <f t="shared" ca="1" si="184"/>
        <v>950</v>
      </c>
      <c r="CF106" s="125">
        <f t="shared" ca="1" si="185"/>
        <v>3080</v>
      </c>
      <c r="CG106" s="125">
        <f t="shared" ca="1" si="186"/>
        <v>1209</v>
      </c>
      <c r="CH106" s="125">
        <f t="shared" ca="1" si="187"/>
        <v>0</v>
      </c>
      <c r="CI106" s="125">
        <f t="shared" ca="1" si="188"/>
        <v>0</v>
      </c>
      <c r="CJ106" s="125">
        <f t="shared" ca="1" si="189"/>
        <v>0</v>
      </c>
      <c r="CK106" s="125">
        <f t="shared" ca="1" si="190"/>
        <v>0</v>
      </c>
      <c r="CL106" s="125">
        <f t="shared" ca="1" si="191"/>
        <v>3405.35</v>
      </c>
      <c r="CM106" s="125">
        <f t="shared" ca="1" si="192"/>
        <v>8716.4</v>
      </c>
      <c r="CN106" s="125">
        <f t="shared" ca="1" si="193"/>
        <v>17360.75</v>
      </c>
      <c r="CO106" s="125">
        <f t="shared" ca="1" si="194"/>
        <v>0</v>
      </c>
      <c r="CP106" s="125">
        <f t="shared" ca="1" si="195"/>
        <v>0</v>
      </c>
      <c r="CQ106" s="125">
        <f t="shared" ca="1" si="196"/>
        <v>0</v>
      </c>
      <c r="CR106" s="125">
        <f t="shared" ca="1" si="197"/>
        <v>0</v>
      </c>
      <c r="CS106" s="125">
        <f t="shared" ca="1" si="198"/>
        <v>0</v>
      </c>
      <c r="CT106" s="125">
        <f t="shared" ca="1" si="199"/>
        <v>0</v>
      </c>
      <c r="CU106" s="125">
        <f t="shared" ca="1" si="200"/>
        <v>0</v>
      </c>
      <c r="CV106" s="125">
        <f t="shared" ca="1" si="201"/>
        <v>0</v>
      </c>
      <c r="CW106" s="125">
        <f t="shared" ca="1" si="202"/>
        <v>0</v>
      </c>
      <c r="CX106" s="125">
        <f t="shared" ca="1" si="203"/>
        <v>0</v>
      </c>
      <c r="CY106" s="125">
        <f t="shared" ca="1" si="204"/>
        <v>0</v>
      </c>
      <c r="CZ106" s="125">
        <f t="shared" ca="1" si="205"/>
        <v>672.35</v>
      </c>
      <c r="DA106" s="341">
        <f t="shared" ca="1" si="206"/>
        <v>18033.099999999999</v>
      </c>
      <c r="DB106" s="606">
        <f t="shared" ca="1" si="207"/>
        <v>3245.96</v>
      </c>
      <c r="DC106" s="606"/>
      <c r="DD106" s="606">
        <f t="shared" ca="1" si="208"/>
        <v>222.19</v>
      </c>
      <c r="DE106" s="125">
        <f t="shared" ca="1" si="209"/>
        <v>0</v>
      </c>
      <c r="DF106" s="125">
        <f t="shared" ca="1" si="210"/>
        <v>0</v>
      </c>
      <c r="DG106" s="125">
        <f t="shared" ca="1" si="211"/>
        <v>0</v>
      </c>
      <c r="DH106" s="125">
        <f t="shared" ca="1" si="212"/>
        <v>3468.15</v>
      </c>
      <c r="DI106" s="125">
        <f t="shared" ca="1" si="213"/>
        <v>3819.37</v>
      </c>
      <c r="DJ106" s="125">
        <f t="shared" ca="1" si="214"/>
        <v>3245.96</v>
      </c>
      <c r="DK106" s="125">
        <f t="shared" ca="1" si="215"/>
        <v>17810.91</v>
      </c>
      <c r="DL106" s="125">
        <f t="shared" ca="1" si="216"/>
        <v>0</v>
      </c>
      <c r="DM106" s="125">
        <f t="shared" ca="1" si="217"/>
        <v>0</v>
      </c>
      <c r="DN106" s="340" t="str">
        <f t="shared" ca="1" si="218"/>
        <v xml:space="preserve">30 від 01.03   </v>
      </c>
      <c r="DO106" s="340" t="str">
        <f t="shared" ca="1" si="219"/>
        <v>Шевчук О.Г.</v>
      </c>
      <c r="DP106" s="340" t="str">
        <f t="shared" ca="1" si="220"/>
        <v>Шевчук</v>
      </c>
      <c r="DQ106" s="340" t="str">
        <f t="shared" ca="1" si="221"/>
        <v>Олег</v>
      </c>
      <c r="DR106" s="340" t="str">
        <f t="shared" ca="1" si="222"/>
        <v>Григорович</v>
      </c>
      <c r="DS106" s="340">
        <f t="shared" ca="1" si="223"/>
        <v>2573814334</v>
      </c>
    </row>
    <row r="107" spans="1:123">
      <c r="A107">
        <f t="shared" ca="1" si="114"/>
        <v>103</v>
      </c>
      <c r="B107" t="str">
        <f t="shared" ca="1" si="115"/>
        <v>Старший механік-водій</v>
      </c>
      <c r="C107" t="str">
        <f t="shared" ca="1" si="116"/>
        <v>мол. с-нт</v>
      </c>
      <c r="D107" t="str">
        <f t="shared" ca="1" si="117"/>
        <v>Баганін Д.О.</v>
      </c>
      <c r="E107">
        <f t="shared" ca="1" si="118"/>
        <v>0</v>
      </c>
      <c r="F107">
        <f t="shared" ca="1" si="119"/>
        <v>0</v>
      </c>
      <c r="G107" s="123" t="str">
        <f t="shared" ca="1" si="225"/>
        <v>3.3.8</v>
      </c>
      <c r="H107" s="123" t="str">
        <f t="shared" ca="1" si="224"/>
        <v>3.3.8</v>
      </c>
      <c r="I107" s="123" t="str">
        <f t="shared" ca="1" si="224"/>
        <v>3.3.8</v>
      </c>
      <c r="J107" s="123" t="str">
        <f t="shared" ca="1" si="224"/>
        <v>3.3.8</v>
      </c>
      <c r="K107" s="123" t="str">
        <f t="shared" ca="1" si="224"/>
        <v>3.3.8</v>
      </c>
      <c r="L107" s="123" t="str">
        <f t="shared" ca="1" si="224"/>
        <v>3.3.8</v>
      </c>
      <c r="M107" s="123" t="str">
        <f t="shared" ca="1" si="224"/>
        <v>3.3.8</v>
      </c>
      <c r="N107" s="123" t="str">
        <f t="shared" ca="1" si="224"/>
        <v>3.3.8</v>
      </c>
      <c r="O107" s="123">
        <f t="shared" ca="1" si="120"/>
        <v>8</v>
      </c>
      <c r="P107" s="123">
        <f t="shared" ca="1" si="121"/>
        <v>43396</v>
      </c>
      <c r="Q107" s="123">
        <f t="shared" ca="1" si="122"/>
        <v>0</v>
      </c>
      <c r="R107" s="123">
        <f t="shared" ca="1" si="122"/>
        <v>0</v>
      </c>
      <c r="S107" s="123">
        <f t="shared" ca="1" si="123"/>
        <v>0</v>
      </c>
      <c r="T107" s="123">
        <f t="shared" ca="1" si="124"/>
        <v>0</v>
      </c>
      <c r="U107" s="123">
        <f t="shared" ca="1" si="125"/>
        <v>0</v>
      </c>
      <c r="V107" s="123">
        <f t="shared" ca="1" si="126"/>
        <v>0</v>
      </c>
      <c r="W107" s="123">
        <f t="shared" ca="1" si="127"/>
        <v>0</v>
      </c>
      <c r="X107" s="123">
        <f t="shared" ca="1" si="128"/>
        <v>0</v>
      </c>
      <c r="Y107" s="123">
        <f t="shared" ca="1" si="129"/>
        <v>0</v>
      </c>
      <c r="Z107" s="123">
        <f t="shared" ca="1" si="130"/>
        <v>0</v>
      </c>
      <c r="AA107" s="123">
        <f t="shared" ca="1" si="131"/>
        <v>0</v>
      </c>
      <c r="AB107" s="123">
        <f t="shared" ca="1" si="132"/>
        <v>0</v>
      </c>
      <c r="AC107" s="123">
        <f t="shared" ca="1" si="133"/>
        <v>0</v>
      </c>
      <c r="AD107" s="123">
        <f t="shared" ca="1" si="134"/>
        <v>0</v>
      </c>
      <c r="AE107" s="123">
        <f t="shared" ca="1" si="135"/>
        <v>0</v>
      </c>
      <c r="AF107" s="123">
        <f t="shared" ca="1" si="136"/>
        <v>0</v>
      </c>
      <c r="AG107" s="123">
        <f t="shared" ca="1" si="137"/>
        <v>0</v>
      </c>
      <c r="AH107" s="123">
        <f t="shared" ca="1" si="138"/>
        <v>0</v>
      </c>
      <c r="AI107" s="123">
        <f t="shared" ca="1" si="139"/>
        <v>0</v>
      </c>
      <c r="AJ107" s="123">
        <f t="shared" ca="1" si="140"/>
        <v>0</v>
      </c>
      <c r="AK107" s="123">
        <f t="shared" ca="1" si="141"/>
        <v>0</v>
      </c>
      <c r="AL107" s="123">
        <f t="shared" ca="1" si="142"/>
        <v>0</v>
      </c>
      <c r="AM107" s="123">
        <f t="shared" ca="1" si="143"/>
        <v>0</v>
      </c>
      <c r="AN107" s="123">
        <f t="shared" ca="1" si="144"/>
        <v>0</v>
      </c>
      <c r="AO107" s="123">
        <f t="shared" ca="1" si="145"/>
        <v>0</v>
      </c>
      <c r="AP107" s="123">
        <f t="shared" ca="1" si="146"/>
        <v>0</v>
      </c>
      <c r="AQ107" s="123">
        <f t="shared" ca="1" si="147"/>
        <v>0</v>
      </c>
      <c r="AR107" s="123">
        <f t="shared" ca="1" si="148"/>
        <v>0</v>
      </c>
      <c r="AS107" s="123">
        <f t="shared" ca="1" si="149"/>
        <v>0</v>
      </c>
      <c r="AT107" s="123">
        <f t="shared" ca="1" si="150"/>
        <v>0</v>
      </c>
      <c r="AU107" s="123">
        <f t="shared" ca="1" si="151"/>
        <v>0</v>
      </c>
      <c r="AV107" s="123">
        <f t="shared" ca="1" si="152"/>
        <v>0</v>
      </c>
      <c r="AW107" s="123">
        <f t="shared" ca="1" si="153"/>
        <v>0</v>
      </c>
      <c r="AX107" s="123">
        <f t="shared" ca="1" si="154"/>
        <v>0</v>
      </c>
      <c r="AY107" s="123">
        <f t="shared" ca="1" si="155"/>
        <v>0</v>
      </c>
      <c r="AZ107" s="123">
        <f t="shared" ca="1" si="156"/>
        <v>0</v>
      </c>
      <c r="BA107" s="123">
        <f t="shared" ca="1" si="157"/>
        <v>0</v>
      </c>
      <c r="BB107" s="123">
        <f t="shared" ca="1" si="158"/>
        <v>0</v>
      </c>
      <c r="BC107" s="123">
        <f t="shared" ca="1" si="159"/>
        <v>0</v>
      </c>
      <c r="BD107" s="123">
        <f t="shared" ca="1" si="160"/>
        <v>0</v>
      </c>
      <c r="BE107" s="123">
        <f t="shared" ca="1" si="161"/>
        <v>0</v>
      </c>
      <c r="BF107" s="123">
        <f t="shared" ca="1" si="162"/>
        <v>0</v>
      </c>
      <c r="BG107" s="123">
        <f t="shared" ca="1" si="163"/>
        <v>0</v>
      </c>
      <c r="BH107" s="123">
        <f t="shared" ca="1" si="164"/>
        <v>0</v>
      </c>
      <c r="BI107" s="123">
        <f t="shared" ca="1" si="165"/>
        <v>0</v>
      </c>
      <c r="BJ107" s="123">
        <f t="shared" ca="1" si="166"/>
        <v>0</v>
      </c>
      <c r="BK107" s="123">
        <f t="shared" ca="1" si="167"/>
        <v>0</v>
      </c>
      <c r="BL107" s="123">
        <f t="shared" ca="1" si="168"/>
        <v>0</v>
      </c>
      <c r="BM107" s="123">
        <f t="shared" ca="1" si="169"/>
        <v>0</v>
      </c>
      <c r="BN107" s="123">
        <f t="shared" ca="1" si="170"/>
        <v>0.65</v>
      </c>
      <c r="BO107" s="123">
        <f t="shared" ca="1" si="171"/>
        <v>28</v>
      </c>
      <c r="BP107" s="340">
        <f t="shared" ca="1" si="172"/>
        <v>0</v>
      </c>
      <c r="BQ107" s="123">
        <f t="shared" ca="1" si="173"/>
        <v>0</v>
      </c>
      <c r="BR107" s="123">
        <f t="shared" ca="1" si="174"/>
        <v>0</v>
      </c>
      <c r="BS107" s="123">
        <f t="shared" ca="1" si="175"/>
        <v>0</v>
      </c>
      <c r="BT107" s="123">
        <f t="shared" ca="1" si="176"/>
        <v>0</v>
      </c>
      <c r="BU107" s="123">
        <f t="shared" ca="1" si="177"/>
        <v>0</v>
      </c>
      <c r="BV107" s="123"/>
      <c r="BW107" s="123">
        <f t="shared" ca="1" si="178"/>
        <v>0</v>
      </c>
      <c r="BX107" s="123"/>
      <c r="BY107" s="123">
        <f t="shared" ca="1" si="179"/>
        <v>0</v>
      </c>
      <c r="BZ107" s="123"/>
      <c r="CA107" s="123">
        <f t="shared" ca="1" si="180"/>
        <v>0</v>
      </c>
      <c r="CB107" s="528">
        <f t="shared" ca="1" si="181"/>
        <v>0</v>
      </c>
      <c r="CC107" s="123">
        <f t="shared" ca="1" si="182"/>
        <v>0</v>
      </c>
      <c r="CD107" s="125">
        <f t="shared" ca="1" si="183"/>
        <v>0</v>
      </c>
      <c r="CE107" s="125">
        <f t="shared" ca="1" si="184"/>
        <v>670</v>
      </c>
      <c r="CF107" s="125">
        <f t="shared" ca="1" si="185"/>
        <v>3080</v>
      </c>
      <c r="CG107" s="125">
        <f t="shared" ca="1" si="186"/>
        <v>937.5</v>
      </c>
      <c r="CH107" s="125">
        <f t="shared" ca="1" si="187"/>
        <v>0</v>
      </c>
      <c r="CI107" s="125">
        <f t="shared" ca="1" si="188"/>
        <v>0</v>
      </c>
      <c r="CJ107" s="125">
        <f t="shared" ca="1" si="189"/>
        <v>0</v>
      </c>
      <c r="CK107" s="125">
        <f t="shared" ca="1" si="190"/>
        <v>0</v>
      </c>
      <c r="CL107" s="125">
        <f t="shared" ca="1" si="191"/>
        <v>3046.88</v>
      </c>
      <c r="CM107" s="125">
        <f t="shared" ca="1" si="192"/>
        <v>8716.4</v>
      </c>
      <c r="CN107" s="125">
        <f t="shared" ca="1" si="193"/>
        <v>16450.78</v>
      </c>
      <c r="CO107" s="125">
        <f t="shared" ca="1" si="194"/>
        <v>0</v>
      </c>
      <c r="CP107" s="125">
        <f t="shared" ca="1" si="195"/>
        <v>0</v>
      </c>
      <c r="CQ107" s="125">
        <f t="shared" ca="1" si="196"/>
        <v>0</v>
      </c>
      <c r="CR107" s="125">
        <f t="shared" ca="1" si="197"/>
        <v>0</v>
      </c>
      <c r="CS107" s="125">
        <f t="shared" ca="1" si="198"/>
        <v>0</v>
      </c>
      <c r="CT107" s="125">
        <f t="shared" ca="1" si="199"/>
        <v>0</v>
      </c>
      <c r="CU107" s="125">
        <f t="shared" ca="1" si="200"/>
        <v>0</v>
      </c>
      <c r="CV107" s="125">
        <f t="shared" ca="1" si="201"/>
        <v>0</v>
      </c>
      <c r="CW107" s="125">
        <f t="shared" ca="1" si="202"/>
        <v>0</v>
      </c>
      <c r="CX107" s="125">
        <f t="shared" ca="1" si="203"/>
        <v>0</v>
      </c>
      <c r="CY107" s="125">
        <f t="shared" ca="1" si="204"/>
        <v>0</v>
      </c>
      <c r="CZ107" s="125">
        <f t="shared" ca="1" si="205"/>
        <v>672.35</v>
      </c>
      <c r="DA107" s="341">
        <f t="shared" ca="1" si="206"/>
        <v>17123.13</v>
      </c>
      <c r="DB107" s="606">
        <f t="shared" ca="1" si="207"/>
        <v>3082.16</v>
      </c>
      <c r="DC107" s="606"/>
      <c r="DD107" s="606">
        <f t="shared" ca="1" si="208"/>
        <v>210.98</v>
      </c>
      <c r="DE107" s="125">
        <f t="shared" ca="1" si="209"/>
        <v>0</v>
      </c>
      <c r="DF107" s="125">
        <f t="shared" ca="1" si="210"/>
        <v>0</v>
      </c>
      <c r="DG107" s="125">
        <f t="shared" ca="1" si="211"/>
        <v>0</v>
      </c>
      <c r="DH107" s="125">
        <f t="shared" ca="1" si="212"/>
        <v>3293.14</v>
      </c>
      <c r="DI107" s="125">
        <f t="shared" ca="1" si="213"/>
        <v>3619.17</v>
      </c>
      <c r="DJ107" s="125">
        <f t="shared" ca="1" si="214"/>
        <v>3082.16</v>
      </c>
      <c r="DK107" s="125">
        <f t="shared" ca="1" si="215"/>
        <v>16912.150000000001</v>
      </c>
      <c r="DL107" s="125">
        <f t="shared" ca="1" si="216"/>
        <v>0</v>
      </c>
      <c r="DM107" s="125">
        <f t="shared" ca="1" si="217"/>
        <v>0</v>
      </c>
      <c r="DN107" s="340" t="str">
        <f t="shared" ca="1" si="218"/>
        <v xml:space="preserve">30 від 01.03   </v>
      </c>
      <c r="DO107" s="340" t="str">
        <f t="shared" ca="1" si="219"/>
        <v>Баганін Д.О.</v>
      </c>
      <c r="DP107" s="340" t="str">
        <f t="shared" ca="1" si="220"/>
        <v>Баганін</v>
      </c>
      <c r="DQ107" s="340" t="str">
        <f t="shared" ca="1" si="221"/>
        <v>Дмитрій</v>
      </c>
      <c r="DR107" s="340" t="str">
        <f t="shared" ca="1" si="222"/>
        <v>Олександрович</v>
      </c>
      <c r="DS107" s="340">
        <f t="shared" ca="1" si="223"/>
        <v>3681601514</v>
      </c>
    </row>
    <row r="108" spans="1:123">
      <c r="A108">
        <f t="shared" ca="1" si="114"/>
        <v>104</v>
      </c>
      <c r="B108" t="str">
        <f t="shared" ca="1" si="115"/>
        <v>Старший механік-водій</v>
      </c>
      <c r="C108">
        <f t="shared" ca="1" si="116"/>
        <v>0</v>
      </c>
      <c r="D108" t="str">
        <f t="shared" ca="1" si="117"/>
        <v>ВАКАНТ</v>
      </c>
      <c r="E108">
        <f t="shared" ca="1" si="118"/>
        <v>0</v>
      </c>
      <c r="F108">
        <f t="shared" ca="1" si="119"/>
        <v>0</v>
      </c>
      <c r="G108" s="123" t="str">
        <f t="shared" ca="1" si="225"/>
        <v>0.0.0</v>
      </c>
      <c r="H108" s="123" t="str">
        <f t="shared" ca="1" si="224"/>
        <v>0.0.0</v>
      </c>
      <c r="I108" s="123" t="str">
        <f t="shared" ca="1" si="224"/>
        <v>0.0.0</v>
      </c>
      <c r="J108" s="123" t="str">
        <f t="shared" ca="1" si="224"/>
        <v>0.0.0</v>
      </c>
      <c r="K108" s="123" t="str">
        <f t="shared" ca="1" si="224"/>
        <v>0.0.0</v>
      </c>
      <c r="L108" s="123" t="str">
        <f t="shared" ca="1" si="224"/>
        <v>0.0.0</v>
      </c>
      <c r="M108" s="123" t="str">
        <f t="shared" ca="1" si="224"/>
        <v>0.0.0</v>
      </c>
      <c r="N108" s="123" t="str">
        <f t="shared" ca="1" si="224"/>
        <v>0.0.0</v>
      </c>
      <c r="O108" s="123">
        <f t="shared" ca="1" si="120"/>
        <v>8</v>
      </c>
      <c r="P108" s="123">
        <f t="shared" ca="1" si="121"/>
        <v>0</v>
      </c>
      <c r="Q108" s="123">
        <f t="shared" ca="1" si="122"/>
        <v>0</v>
      </c>
      <c r="R108" s="123">
        <f t="shared" ca="1" si="122"/>
        <v>0</v>
      </c>
      <c r="S108" s="123">
        <f t="shared" ca="1" si="123"/>
        <v>0</v>
      </c>
      <c r="T108" s="123">
        <f t="shared" ca="1" si="124"/>
        <v>0</v>
      </c>
      <c r="U108" s="123">
        <f t="shared" ca="1" si="125"/>
        <v>0</v>
      </c>
      <c r="V108" s="123">
        <f t="shared" ca="1" si="126"/>
        <v>0</v>
      </c>
      <c r="W108" s="123">
        <f t="shared" ca="1" si="127"/>
        <v>0</v>
      </c>
      <c r="X108" s="123">
        <f t="shared" ca="1" si="128"/>
        <v>0</v>
      </c>
      <c r="Y108" s="123">
        <f t="shared" ca="1" si="129"/>
        <v>0</v>
      </c>
      <c r="Z108" s="123">
        <f t="shared" ca="1" si="130"/>
        <v>0</v>
      </c>
      <c r="AA108" s="123">
        <f t="shared" ca="1" si="131"/>
        <v>0</v>
      </c>
      <c r="AB108" s="123">
        <f t="shared" ca="1" si="132"/>
        <v>0</v>
      </c>
      <c r="AC108" s="123">
        <f t="shared" ca="1" si="133"/>
        <v>0</v>
      </c>
      <c r="AD108" s="123">
        <f t="shared" ca="1" si="134"/>
        <v>0</v>
      </c>
      <c r="AE108" s="123">
        <f t="shared" ca="1" si="135"/>
        <v>0</v>
      </c>
      <c r="AF108" s="123">
        <f t="shared" ca="1" si="136"/>
        <v>0</v>
      </c>
      <c r="AG108" s="123">
        <f t="shared" ca="1" si="137"/>
        <v>0</v>
      </c>
      <c r="AH108" s="123">
        <f t="shared" ca="1" si="138"/>
        <v>0</v>
      </c>
      <c r="AI108" s="123">
        <f t="shared" ca="1" si="139"/>
        <v>0</v>
      </c>
      <c r="AJ108" s="123">
        <f t="shared" ca="1" si="140"/>
        <v>0</v>
      </c>
      <c r="AK108" s="123">
        <f t="shared" ca="1" si="141"/>
        <v>0</v>
      </c>
      <c r="AL108" s="123">
        <f t="shared" ca="1" si="142"/>
        <v>0</v>
      </c>
      <c r="AM108" s="123">
        <f t="shared" ca="1" si="143"/>
        <v>0</v>
      </c>
      <c r="AN108" s="123">
        <f t="shared" ca="1" si="144"/>
        <v>0</v>
      </c>
      <c r="AO108" s="123">
        <f t="shared" ca="1" si="145"/>
        <v>0</v>
      </c>
      <c r="AP108" s="123">
        <f t="shared" ca="1" si="146"/>
        <v>0</v>
      </c>
      <c r="AQ108" s="123">
        <f t="shared" ca="1" si="147"/>
        <v>0</v>
      </c>
      <c r="AR108" s="123">
        <f t="shared" ca="1" si="148"/>
        <v>0</v>
      </c>
      <c r="AS108" s="123">
        <f t="shared" ca="1" si="149"/>
        <v>0</v>
      </c>
      <c r="AT108" s="123">
        <f t="shared" ca="1" si="150"/>
        <v>0</v>
      </c>
      <c r="AU108" s="123">
        <f t="shared" ca="1" si="151"/>
        <v>0</v>
      </c>
      <c r="AV108" s="123">
        <f t="shared" ca="1" si="152"/>
        <v>0</v>
      </c>
      <c r="AW108" s="123">
        <f t="shared" ca="1" si="153"/>
        <v>0</v>
      </c>
      <c r="AX108" s="123">
        <f t="shared" ca="1" si="154"/>
        <v>0</v>
      </c>
      <c r="AY108" s="123">
        <f t="shared" ca="1" si="155"/>
        <v>0</v>
      </c>
      <c r="AZ108" s="123">
        <f t="shared" ca="1" si="156"/>
        <v>0</v>
      </c>
      <c r="BA108" s="123">
        <f t="shared" ca="1" si="157"/>
        <v>0</v>
      </c>
      <c r="BB108" s="123">
        <f t="shared" ca="1" si="158"/>
        <v>0</v>
      </c>
      <c r="BC108" s="123">
        <f t="shared" ca="1" si="159"/>
        <v>0</v>
      </c>
      <c r="BD108" s="123">
        <f t="shared" ca="1" si="160"/>
        <v>0</v>
      </c>
      <c r="BE108" s="123">
        <f t="shared" ca="1" si="161"/>
        <v>0</v>
      </c>
      <c r="BF108" s="123">
        <f t="shared" ca="1" si="162"/>
        <v>0</v>
      </c>
      <c r="BG108" s="123">
        <f t="shared" ca="1" si="163"/>
        <v>0</v>
      </c>
      <c r="BH108" s="123">
        <f t="shared" ca="1" si="164"/>
        <v>0</v>
      </c>
      <c r="BI108" s="123">
        <f t="shared" ca="1" si="165"/>
        <v>0</v>
      </c>
      <c r="BJ108" s="123">
        <f t="shared" ca="1" si="166"/>
        <v>0</v>
      </c>
      <c r="BK108" s="123">
        <f t="shared" ca="1" si="167"/>
        <v>0</v>
      </c>
      <c r="BL108" s="123">
        <f t="shared" ca="1" si="168"/>
        <v>0</v>
      </c>
      <c r="BM108" s="123">
        <f t="shared" ca="1" si="169"/>
        <v>0</v>
      </c>
      <c r="BN108" s="123">
        <f t="shared" ca="1" si="170"/>
        <v>0.65</v>
      </c>
      <c r="BO108" s="123">
        <f t="shared" ca="1" si="171"/>
        <v>28</v>
      </c>
      <c r="BP108" s="340">
        <f t="shared" ca="1" si="172"/>
        <v>0</v>
      </c>
      <c r="BQ108" s="123">
        <f t="shared" ca="1" si="173"/>
        <v>0</v>
      </c>
      <c r="BR108" s="123">
        <f t="shared" ca="1" si="174"/>
        <v>0</v>
      </c>
      <c r="BS108" s="123">
        <f t="shared" ca="1" si="175"/>
        <v>0</v>
      </c>
      <c r="BT108" s="123">
        <f t="shared" ca="1" si="176"/>
        <v>0</v>
      </c>
      <c r="BU108" s="123">
        <f t="shared" ca="1" si="177"/>
        <v>0</v>
      </c>
      <c r="BV108" s="123"/>
      <c r="BW108" s="123">
        <f t="shared" ca="1" si="178"/>
        <v>0</v>
      </c>
      <c r="BX108" s="123"/>
      <c r="BY108" s="123">
        <f t="shared" ca="1" si="179"/>
        <v>0</v>
      </c>
      <c r="BZ108" s="123"/>
      <c r="CA108" s="123">
        <f t="shared" ca="1" si="180"/>
        <v>0</v>
      </c>
      <c r="CB108" s="528">
        <f t="shared" ca="1" si="181"/>
        <v>0</v>
      </c>
      <c r="CC108" s="123">
        <f t="shared" ca="1" si="182"/>
        <v>0</v>
      </c>
      <c r="CD108" s="125">
        <f t="shared" ca="1" si="183"/>
        <v>0</v>
      </c>
      <c r="CE108" s="125">
        <f t="shared" ca="1" si="184"/>
        <v>0</v>
      </c>
      <c r="CF108" s="125">
        <f t="shared" ca="1" si="185"/>
        <v>0</v>
      </c>
      <c r="CG108" s="125">
        <f t="shared" ca="1" si="186"/>
        <v>0</v>
      </c>
      <c r="CH108" s="125">
        <f t="shared" ca="1" si="187"/>
        <v>0</v>
      </c>
      <c r="CI108" s="125">
        <f t="shared" ca="1" si="188"/>
        <v>0</v>
      </c>
      <c r="CJ108" s="125">
        <f t="shared" ca="1" si="189"/>
        <v>0</v>
      </c>
      <c r="CK108" s="125">
        <f t="shared" ca="1" si="190"/>
        <v>0</v>
      </c>
      <c r="CL108" s="125">
        <f t="shared" ca="1" si="191"/>
        <v>0</v>
      </c>
      <c r="CM108" s="125">
        <f t="shared" ca="1" si="192"/>
        <v>0</v>
      </c>
      <c r="CN108" s="125">
        <f t="shared" ca="1" si="193"/>
        <v>0</v>
      </c>
      <c r="CO108" s="125">
        <f t="shared" ca="1" si="194"/>
        <v>0</v>
      </c>
      <c r="CP108" s="125">
        <f t="shared" ca="1" si="195"/>
        <v>0</v>
      </c>
      <c r="CQ108" s="125">
        <f t="shared" ca="1" si="196"/>
        <v>0</v>
      </c>
      <c r="CR108" s="125">
        <f t="shared" ca="1" si="197"/>
        <v>0</v>
      </c>
      <c r="CS108" s="125">
        <f t="shared" ca="1" si="198"/>
        <v>0</v>
      </c>
      <c r="CT108" s="125">
        <f t="shared" ca="1" si="199"/>
        <v>0</v>
      </c>
      <c r="CU108" s="125">
        <f t="shared" ca="1" si="200"/>
        <v>0</v>
      </c>
      <c r="CV108" s="125">
        <f t="shared" ca="1" si="201"/>
        <v>0</v>
      </c>
      <c r="CW108" s="125">
        <f t="shared" ca="1" si="202"/>
        <v>0</v>
      </c>
      <c r="CX108" s="125">
        <f t="shared" ca="1" si="203"/>
        <v>0</v>
      </c>
      <c r="CY108" s="125">
        <f t="shared" ca="1" si="204"/>
        <v>0</v>
      </c>
      <c r="CZ108" s="125">
        <f t="shared" ca="1" si="205"/>
        <v>0</v>
      </c>
      <c r="DA108" s="341">
        <f t="shared" ca="1" si="206"/>
        <v>0</v>
      </c>
      <c r="DB108" s="606">
        <f t="shared" ca="1" si="207"/>
        <v>0</v>
      </c>
      <c r="DC108" s="606"/>
      <c r="DD108" s="606">
        <f t="shared" ca="1" si="208"/>
        <v>0</v>
      </c>
      <c r="DE108" s="125">
        <f t="shared" ca="1" si="209"/>
        <v>0</v>
      </c>
      <c r="DF108" s="125">
        <f t="shared" ca="1" si="210"/>
        <v>0</v>
      </c>
      <c r="DG108" s="125">
        <f t="shared" ca="1" si="211"/>
        <v>0</v>
      </c>
      <c r="DH108" s="125">
        <f t="shared" ca="1" si="212"/>
        <v>0</v>
      </c>
      <c r="DI108" s="125">
        <f t="shared" ca="1" si="213"/>
        <v>0</v>
      </c>
      <c r="DJ108" s="125">
        <f t="shared" ca="1" si="214"/>
        <v>0</v>
      </c>
      <c r="DK108" s="125">
        <f t="shared" ca="1" si="215"/>
        <v>0</v>
      </c>
      <c r="DL108" s="125">
        <f t="shared" ca="1" si="216"/>
        <v>0</v>
      </c>
      <c r="DM108" s="125">
        <f t="shared" ca="1" si="217"/>
        <v>0</v>
      </c>
      <c r="DN108" s="340" t="str">
        <f t="shared" ca="1" si="218"/>
        <v xml:space="preserve">    </v>
      </c>
      <c r="DO108" s="340" t="str">
        <f t="shared" ca="1" si="219"/>
        <v>ВАКАНТ</v>
      </c>
      <c r="DP108" s="340">
        <f t="shared" ca="1" si="220"/>
        <v>0</v>
      </c>
      <c r="DQ108" s="340">
        <f t="shared" ca="1" si="221"/>
        <v>0</v>
      </c>
      <c r="DR108" s="340">
        <f t="shared" ca="1" si="222"/>
        <v>0</v>
      </c>
      <c r="DS108" s="340">
        <f t="shared" ca="1" si="223"/>
        <v>0</v>
      </c>
    </row>
    <row r="109" spans="1:123">
      <c r="A109">
        <f t="shared" ca="1" si="114"/>
        <v>105</v>
      </c>
      <c r="B109" t="str">
        <f t="shared" ca="1" si="115"/>
        <v>Старший механік-водій</v>
      </c>
      <c r="C109">
        <f t="shared" ca="1" si="116"/>
        <v>0</v>
      </c>
      <c r="D109" t="str">
        <f t="shared" ca="1" si="117"/>
        <v>ВАКАНТ</v>
      </c>
      <c r="E109">
        <f t="shared" ca="1" si="118"/>
        <v>0</v>
      </c>
      <c r="F109">
        <f t="shared" ca="1" si="119"/>
        <v>0</v>
      </c>
      <c r="G109" s="123" t="str">
        <f t="shared" ca="1" si="225"/>
        <v>0.0.0</v>
      </c>
      <c r="H109" s="123" t="str">
        <f t="shared" ca="1" si="224"/>
        <v>0.0.0</v>
      </c>
      <c r="I109" s="123" t="str">
        <f t="shared" ca="1" si="224"/>
        <v>0.0.0</v>
      </c>
      <c r="J109" s="123" t="str">
        <f t="shared" ca="1" si="224"/>
        <v>0.0.0</v>
      </c>
      <c r="K109" s="123" t="str">
        <f t="shared" ca="1" si="224"/>
        <v>0.0.0</v>
      </c>
      <c r="L109" s="123" t="str">
        <f t="shared" ca="1" si="224"/>
        <v>0.0.0</v>
      </c>
      <c r="M109" s="123" t="str">
        <f t="shared" ca="1" si="224"/>
        <v>0.0.0</v>
      </c>
      <c r="N109" s="123" t="str">
        <f t="shared" ca="1" si="224"/>
        <v>0.0.0</v>
      </c>
      <c r="O109" s="123">
        <f t="shared" ca="1" si="120"/>
        <v>8</v>
      </c>
      <c r="P109" s="123">
        <f t="shared" ca="1" si="121"/>
        <v>0</v>
      </c>
      <c r="Q109" s="123">
        <f t="shared" ca="1" si="122"/>
        <v>0</v>
      </c>
      <c r="R109" s="123">
        <f t="shared" ca="1" si="122"/>
        <v>0</v>
      </c>
      <c r="S109" s="123">
        <f t="shared" ca="1" si="123"/>
        <v>0</v>
      </c>
      <c r="T109" s="123">
        <f t="shared" ca="1" si="124"/>
        <v>0</v>
      </c>
      <c r="U109" s="123">
        <f t="shared" ca="1" si="125"/>
        <v>0</v>
      </c>
      <c r="V109" s="123">
        <f t="shared" ca="1" si="126"/>
        <v>0</v>
      </c>
      <c r="W109" s="123">
        <f t="shared" ca="1" si="127"/>
        <v>0</v>
      </c>
      <c r="X109" s="123">
        <f t="shared" ca="1" si="128"/>
        <v>0</v>
      </c>
      <c r="Y109" s="123">
        <f t="shared" ca="1" si="129"/>
        <v>0</v>
      </c>
      <c r="Z109" s="123">
        <f t="shared" ca="1" si="130"/>
        <v>0</v>
      </c>
      <c r="AA109" s="123">
        <f t="shared" ca="1" si="131"/>
        <v>0</v>
      </c>
      <c r="AB109" s="123">
        <f t="shared" ca="1" si="132"/>
        <v>0</v>
      </c>
      <c r="AC109" s="123">
        <f t="shared" ca="1" si="133"/>
        <v>0</v>
      </c>
      <c r="AD109" s="123">
        <f t="shared" ca="1" si="134"/>
        <v>0</v>
      </c>
      <c r="AE109" s="123">
        <f t="shared" ca="1" si="135"/>
        <v>0</v>
      </c>
      <c r="AF109" s="123">
        <f t="shared" ca="1" si="136"/>
        <v>0</v>
      </c>
      <c r="AG109" s="123">
        <f t="shared" ca="1" si="137"/>
        <v>0</v>
      </c>
      <c r="AH109" s="123">
        <f t="shared" ca="1" si="138"/>
        <v>0</v>
      </c>
      <c r="AI109" s="123">
        <f t="shared" ca="1" si="139"/>
        <v>0</v>
      </c>
      <c r="AJ109" s="123">
        <f t="shared" ca="1" si="140"/>
        <v>0</v>
      </c>
      <c r="AK109" s="123">
        <f t="shared" ca="1" si="141"/>
        <v>0</v>
      </c>
      <c r="AL109" s="123">
        <f t="shared" ca="1" si="142"/>
        <v>0</v>
      </c>
      <c r="AM109" s="123">
        <f t="shared" ca="1" si="143"/>
        <v>0</v>
      </c>
      <c r="AN109" s="123">
        <f t="shared" ca="1" si="144"/>
        <v>0</v>
      </c>
      <c r="AO109" s="123">
        <f t="shared" ca="1" si="145"/>
        <v>0</v>
      </c>
      <c r="AP109" s="123">
        <f t="shared" ca="1" si="146"/>
        <v>0</v>
      </c>
      <c r="AQ109" s="123">
        <f t="shared" ca="1" si="147"/>
        <v>0</v>
      </c>
      <c r="AR109" s="123">
        <f t="shared" ca="1" si="148"/>
        <v>0</v>
      </c>
      <c r="AS109" s="123">
        <f t="shared" ca="1" si="149"/>
        <v>0</v>
      </c>
      <c r="AT109" s="123">
        <f t="shared" ca="1" si="150"/>
        <v>0</v>
      </c>
      <c r="AU109" s="123">
        <f t="shared" ca="1" si="151"/>
        <v>0</v>
      </c>
      <c r="AV109" s="123">
        <f t="shared" ca="1" si="152"/>
        <v>0</v>
      </c>
      <c r="AW109" s="123">
        <f t="shared" ca="1" si="153"/>
        <v>0</v>
      </c>
      <c r="AX109" s="123">
        <f t="shared" ca="1" si="154"/>
        <v>0</v>
      </c>
      <c r="AY109" s="123">
        <f t="shared" ca="1" si="155"/>
        <v>0</v>
      </c>
      <c r="AZ109" s="123">
        <f t="shared" ca="1" si="156"/>
        <v>0</v>
      </c>
      <c r="BA109" s="123">
        <f t="shared" ca="1" si="157"/>
        <v>0</v>
      </c>
      <c r="BB109" s="123">
        <f t="shared" ca="1" si="158"/>
        <v>0</v>
      </c>
      <c r="BC109" s="123">
        <f t="shared" ca="1" si="159"/>
        <v>0</v>
      </c>
      <c r="BD109" s="123">
        <f t="shared" ca="1" si="160"/>
        <v>0</v>
      </c>
      <c r="BE109" s="123">
        <f t="shared" ca="1" si="161"/>
        <v>0</v>
      </c>
      <c r="BF109" s="123">
        <f t="shared" ca="1" si="162"/>
        <v>0</v>
      </c>
      <c r="BG109" s="123">
        <f t="shared" ca="1" si="163"/>
        <v>0</v>
      </c>
      <c r="BH109" s="123">
        <f t="shared" ca="1" si="164"/>
        <v>0</v>
      </c>
      <c r="BI109" s="123">
        <f t="shared" ca="1" si="165"/>
        <v>0</v>
      </c>
      <c r="BJ109" s="123">
        <f t="shared" ca="1" si="166"/>
        <v>0</v>
      </c>
      <c r="BK109" s="123">
        <f t="shared" ca="1" si="167"/>
        <v>0</v>
      </c>
      <c r="BL109" s="123">
        <f t="shared" ca="1" si="168"/>
        <v>0</v>
      </c>
      <c r="BM109" s="123">
        <f t="shared" ca="1" si="169"/>
        <v>0</v>
      </c>
      <c r="BN109" s="123">
        <f t="shared" ca="1" si="170"/>
        <v>0.65</v>
      </c>
      <c r="BO109" s="123">
        <f t="shared" ca="1" si="171"/>
        <v>28</v>
      </c>
      <c r="BP109" s="340">
        <f t="shared" ca="1" si="172"/>
        <v>0</v>
      </c>
      <c r="BQ109" s="123">
        <f t="shared" ca="1" si="173"/>
        <v>0</v>
      </c>
      <c r="BR109" s="123">
        <f t="shared" ca="1" si="174"/>
        <v>0</v>
      </c>
      <c r="BS109" s="123">
        <f t="shared" ca="1" si="175"/>
        <v>0</v>
      </c>
      <c r="BT109" s="123">
        <f t="shared" ca="1" si="176"/>
        <v>0</v>
      </c>
      <c r="BU109" s="123">
        <f t="shared" ca="1" si="177"/>
        <v>0</v>
      </c>
      <c r="BV109" s="123"/>
      <c r="BW109" s="123">
        <f t="shared" ca="1" si="178"/>
        <v>0</v>
      </c>
      <c r="BX109" s="123"/>
      <c r="BY109" s="123">
        <f t="shared" ca="1" si="179"/>
        <v>0</v>
      </c>
      <c r="BZ109" s="123"/>
      <c r="CA109" s="123">
        <f t="shared" ca="1" si="180"/>
        <v>0</v>
      </c>
      <c r="CB109" s="528">
        <f t="shared" ca="1" si="181"/>
        <v>0</v>
      </c>
      <c r="CC109" s="123">
        <f t="shared" ca="1" si="182"/>
        <v>0</v>
      </c>
      <c r="CD109" s="125">
        <f t="shared" ca="1" si="183"/>
        <v>0</v>
      </c>
      <c r="CE109" s="125">
        <f t="shared" ca="1" si="184"/>
        <v>0</v>
      </c>
      <c r="CF109" s="125">
        <f t="shared" ca="1" si="185"/>
        <v>0</v>
      </c>
      <c r="CG109" s="125">
        <f t="shared" ca="1" si="186"/>
        <v>0</v>
      </c>
      <c r="CH109" s="125">
        <f t="shared" ca="1" si="187"/>
        <v>0</v>
      </c>
      <c r="CI109" s="125">
        <f t="shared" ca="1" si="188"/>
        <v>0</v>
      </c>
      <c r="CJ109" s="125">
        <f t="shared" ca="1" si="189"/>
        <v>0</v>
      </c>
      <c r="CK109" s="125">
        <f t="shared" ca="1" si="190"/>
        <v>0</v>
      </c>
      <c r="CL109" s="125">
        <f t="shared" ca="1" si="191"/>
        <v>0</v>
      </c>
      <c r="CM109" s="125">
        <f t="shared" ca="1" si="192"/>
        <v>0</v>
      </c>
      <c r="CN109" s="125">
        <f t="shared" ca="1" si="193"/>
        <v>0</v>
      </c>
      <c r="CO109" s="125">
        <f t="shared" ca="1" si="194"/>
        <v>0</v>
      </c>
      <c r="CP109" s="125">
        <f t="shared" ca="1" si="195"/>
        <v>0</v>
      </c>
      <c r="CQ109" s="125">
        <f t="shared" ca="1" si="196"/>
        <v>0</v>
      </c>
      <c r="CR109" s="125">
        <f t="shared" ca="1" si="197"/>
        <v>0</v>
      </c>
      <c r="CS109" s="125">
        <f t="shared" ca="1" si="198"/>
        <v>0</v>
      </c>
      <c r="CT109" s="125">
        <f t="shared" ca="1" si="199"/>
        <v>0</v>
      </c>
      <c r="CU109" s="125">
        <f t="shared" ca="1" si="200"/>
        <v>0</v>
      </c>
      <c r="CV109" s="125">
        <f t="shared" ca="1" si="201"/>
        <v>0</v>
      </c>
      <c r="CW109" s="125">
        <f t="shared" ca="1" si="202"/>
        <v>0</v>
      </c>
      <c r="CX109" s="125">
        <f t="shared" ca="1" si="203"/>
        <v>0</v>
      </c>
      <c r="CY109" s="125">
        <f t="shared" ca="1" si="204"/>
        <v>0</v>
      </c>
      <c r="CZ109" s="125">
        <f t="shared" ca="1" si="205"/>
        <v>0</v>
      </c>
      <c r="DA109" s="341">
        <f t="shared" ca="1" si="206"/>
        <v>0</v>
      </c>
      <c r="DB109" s="606">
        <f t="shared" ca="1" si="207"/>
        <v>0</v>
      </c>
      <c r="DC109" s="606"/>
      <c r="DD109" s="606">
        <f t="shared" ca="1" si="208"/>
        <v>0</v>
      </c>
      <c r="DE109" s="125">
        <f t="shared" ca="1" si="209"/>
        <v>0</v>
      </c>
      <c r="DF109" s="125">
        <f t="shared" ca="1" si="210"/>
        <v>0</v>
      </c>
      <c r="DG109" s="125">
        <f t="shared" ca="1" si="211"/>
        <v>0</v>
      </c>
      <c r="DH109" s="125">
        <f t="shared" ca="1" si="212"/>
        <v>0</v>
      </c>
      <c r="DI109" s="125">
        <f t="shared" ca="1" si="213"/>
        <v>0</v>
      </c>
      <c r="DJ109" s="125">
        <f t="shared" ca="1" si="214"/>
        <v>0</v>
      </c>
      <c r="DK109" s="125">
        <f t="shared" ca="1" si="215"/>
        <v>0</v>
      </c>
      <c r="DL109" s="125">
        <f t="shared" ca="1" si="216"/>
        <v>0</v>
      </c>
      <c r="DM109" s="125">
        <f t="shared" ca="1" si="217"/>
        <v>0</v>
      </c>
      <c r="DN109" s="340" t="str">
        <f t="shared" ca="1" si="218"/>
        <v xml:space="preserve">    </v>
      </c>
      <c r="DO109" s="340" t="str">
        <f t="shared" ca="1" si="219"/>
        <v>ВАКАНТ</v>
      </c>
      <c r="DP109" s="340">
        <f t="shared" ca="1" si="220"/>
        <v>0</v>
      </c>
      <c r="DQ109" s="340">
        <f t="shared" ca="1" si="221"/>
        <v>0</v>
      </c>
      <c r="DR109" s="340">
        <f t="shared" ca="1" si="222"/>
        <v>0</v>
      </c>
      <c r="DS109" s="340">
        <f t="shared" ca="1" si="223"/>
        <v>0</v>
      </c>
    </row>
    <row r="110" spans="1:123">
      <c r="A110">
        <f t="shared" ca="1" si="114"/>
        <v>106</v>
      </c>
      <c r="B110" t="str">
        <f t="shared" ca="1" si="115"/>
        <v>Старший механік-водій</v>
      </c>
      <c r="C110" t="str">
        <f t="shared" ca="1" si="116"/>
        <v>мол. с-нт</v>
      </c>
      <c r="D110" t="str">
        <f t="shared" ca="1" si="117"/>
        <v>Шевчук С.О.</v>
      </c>
      <c r="E110">
        <f t="shared" ca="1" si="118"/>
        <v>0</v>
      </c>
      <c r="F110">
        <f t="shared" ca="1" si="119"/>
        <v>0</v>
      </c>
      <c r="G110" s="123" t="str">
        <f t="shared" ca="1" si="225"/>
        <v>4.2.19</v>
      </c>
      <c r="H110" s="123" t="str">
        <f t="shared" ca="1" si="224"/>
        <v>4.2.19</v>
      </c>
      <c r="I110" s="123" t="str">
        <f t="shared" ca="1" si="224"/>
        <v>4.2.19</v>
      </c>
      <c r="J110" s="123" t="str">
        <f t="shared" ca="1" si="224"/>
        <v>4.2.19</v>
      </c>
      <c r="K110" s="123" t="str">
        <f t="shared" ca="1" si="224"/>
        <v>4.2.19</v>
      </c>
      <c r="L110" s="123" t="str">
        <f t="shared" ca="1" si="224"/>
        <v>4.2.19</v>
      </c>
      <c r="M110" s="123" t="str">
        <f t="shared" ca="1" si="224"/>
        <v>4.2.19</v>
      </c>
      <c r="N110" s="123" t="str">
        <f t="shared" ca="1" si="224"/>
        <v>4.2.19</v>
      </c>
      <c r="O110" s="123">
        <f t="shared" ca="1" si="120"/>
        <v>8</v>
      </c>
      <c r="P110" s="123">
        <f t="shared" ca="1" si="121"/>
        <v>43051</v>
      </c>
      <c r="Q110" s="123">
        <f t="shared" ca="1" si="122"/>
        <v>0</v>
      </c>
      <c r="R110" s="123">
        <f t="shared" ca="1" si="122"/>
        <v>0</v>
      </c>
      <c r="S110" s="123">
        <f t="shared" ca="1" si="123"/>
        <v>0</v>
      </c>
      <c r="T110" s="123">
        <f t="shared" ca="1" si="124"/>
        <v>0</v>
      </c>
      <c r="U110" s="123">
        <f t="shared" ca="1" si="125"/>
        <v>0</v>
      </c>
      <c r="V110" s="123">
        <f t="shared" ca="1" si="126"/>
        <v>0</v>
      </c>
      <c r="W110" s="123">
        <f t="shared" ca="1" si="127"/>
        <v>0</v>
      </c>
      <c r="X110" s="123">
        <f t="shared" ca="1" si="128"/>
        <v>0</v>
      </c>
      <c r="Y110" s="123">
        <f t="shared" ca="1" si="129"/>
        <v>0</v>
      </c>
      <c r="Z110" s="123">
        <f t="shared" ca="1" si="130"/>
        <v>0</v>
      </c>
      <c r="AA110" s="123">
        <f t="shared" ca="1" si="131"/>
        <v>0</v>
      </c>
      <c r="AB110" s="123">
        <f t="shared" ca="1" si="132"/>
        <v>0</v>
      </c>
      <c r="AC110" s="123">
        <f t="shared" ca="1" si="133"/>
        <v>0</v>
      </c>
      <c r="AD110" s="123">
        <f t="shared" ca="1" si="134"/>
        <v>0</v>
      </c>
      <c r="AE110" s="123">
        <f t="shared" ca="1" si="135"/>
        <v>0</v>
      </c>
      <c r="AF110" s="123">
        <f t="shared" ca="1" si="136"/>
        <v>0</v>
      </c>
      <c r="AG110" s="123">
        <f t="shared" ca="1" si="137"/>
        <v>0</v>
      </c>
      <c r="AH110" s="123">
        <f t="shared" ca="1" si="138"/>
        <v>0</v>
      </c>
      <c r="AI110" s="123">
        <f t="shared" ca="1" si="139"/>
        <v>0</v>
      </c>
      <c r="AJ110" s="123">
        <f t="shared" ca="1" si="140"/>
        <v>0</v>
      </c>
      <c r="AK110" s="123">
        <f t="shared" ca="1" si="141"/>
        <v>0</v>
      </c>
      <c r="AL110" s="123">
        <f t="shared" ca="1" si="142"/>
        <v>0</v>
      </c>
      <c r="AM110" s="123">
        <f t="shared" ca="1" si="143"/>
        <v>0</v>
      </c>
      <c r="AN110" s="123">
        <f t="shared" ca="1" si="144"/>
        <v>0</v>
      </c>
      <c r="AO110" s="123">
        <f t="shared" ca="1" si="145"/>
        <v>0</v>
      </c>
      <c r="AP110" s="123">
        <f t="shared" ca="1" si="146"/>
        <v>0</v>
      </c>
      <c r="AQ110" s="123">
        <f t="shared" ca="1" si="147"/>
        <v>0</v>
      </c>
      <c r="AR110" s="123">
        <f t="shared" ca="1" si="148"/>
        <v>0</v>
      </c>
      <c r="AS110" s="123">
        <f t="shared" ca="1" si="149"/>
        <v>0</v>
      </c>
      <c r="AT110" s="123">
        <f t="shared" ca="1" si="150"/>
        <v>0</v>
      </c>
      <c r="AU110" s="123">
        <f t="shared" ca="1" si="151"/>
        <v>0</v>
      </c>
      <c r="AV110" s="123">
        <f t="shared" ca="1" si="152"/>
        <v>0</v>
      </c>
      <c r="AW110" s="123">
        <f t="shared" ca="1" si="153"/>
        <v>0</v>
      </c>
      <c r="AX110" s="123">
        <f t="shared" ca="1" si="154"/>
        <v>0</v>
      </c>
      <c r="AY110" s="123">
        <f t="shared" ca="1" si="155"/>
        <v>0</v>
      </c>
      <c r="AZ110" s="123">
        <f t="shared" ca="1" si="156"/>
        <v>0</v>
      </c>
      <c r="BA110" s="123">
        <f t="shared" ca="1" si="157"/>
        <v>0</v>
      </c>
      <c r="BB110" s="123">
        <f t="shared" ca="1" si="158"/>
        <v>0</v>
      </c>
      <c r="BC110" s="123">
        <f t="shared" ca="1" si="159"/>
        <v>0</v>
      </c>
      <c r="BD110" s="123">
        <f t="shared" ca="1" si="160"/>
        <v>0</v>
      </c>
      <c r="BE110" s="123">
        <f t="shared" ca="1" si="161"/>
        <v>0</v>
      </c>
      <c r="BF110" s="123">
        <f t="shared" ca="1" si="162"/>
        <v>0</v>
      </c>
      <c r="BG110" s="123">
        <f t="shared" ca="1" si="163"/>
        <v>0</v>
      </c>
      <c r="BH110" s="123">
        <f t="shared" ca="1" si="164"/>
        <v>0</v>
      </c>
      <c r="BI110" s="123">
        <f t="shared" ca="1" si="165"/>
        <v>0</v>
      </c>
      <c r="BJ110" s="123">
        <f t="shared" ca="1" si="166"/>
        <v>0</v>
      </c>
      <c r="BK110" s="123">
        <f t="shared" ca="1" si="167"/>
        <v>0</v>
      </c>
      <c r="BL110" s="123">
        <f t="shared" ca="1" si="168"/>
        <v>0</v>
      </c>
      <c r="BM110" s="123">
        <f t="shared" ca="1" si="169"/>
        <v>0</v>
      </c>
      <c r="BN110" s="123">
        <f t="shared" ca="1" si="170"/>
        <v>0.65</v>
      </c>
      <c r="BO110" s="123">
        <f t="shared" ca="1" si="171"/>
        <v>28</v>
      </c>
      <c r="BP110" s="340">
        <f t="shared" ca="1" si="172"/>
        <v>0</v>
      </c>
      <c r="BQ110" s="123">
        <f t="shared" ca="1" si="173"/>
        <v>0</v>
      </c>
      <c r="BR110" s="123">
        <f t="shared" ca="1" si="174"/>
        <v>0</v>
      </c>
      <c r="BS110" s="123">
        <f t="shared" ca="1" si="175"/>
        <v>0</v>
      </c>
      <c r="BT110" s="123">
        <f t="shared" ca="1" si="176"/>
        <v>0</v>
      </c>
      <c r="BU110" s="123">
        <f t="shared" ca="1" si="177"/>
        <v>0</v>
      </c>
      <c r="BV110" s="123"/>
      <c r="BW110" s="123">
        <f t="shared" ca="1" si="178"/>
        <v>0</v>
      </c>
      <c r="BX110" s="123"/>
      <c r="BY110" s="123">
        <f t="shared" ca="1" si="179"/>
        <v>0</v>
      </c>
      <c r="BZ110" s="123"/>
      <c r="CA110" s="123">
        <f t="shared" ca="1" si="180"/>
        <v>0</v>
      </c>
      <c r="CB110" s="528">
        <f t="shared" ca="1" si="181"/>
        <v>0</v>
      </c>
      <c r="CC110" s="123">
        <f t="shared" ca="1" si="182"/>
        <v>0</v>
      </c>
      <c r="CD110" s="125">
        <f t="shared" ca="1" si="183"/>
        <v>0</v>
      </c>
      <c r="CE110" s="125">
        <f t="shared" ca="1" si="184"/>
        <v>670</v>
      </c>
      <c r="CF110" s="125">
        <f t="shared" ca="1" si="185"/>
        <v>3080</v>
      </c>
      <c r="CG110" s="125">
        <f t="shared" ca="1" si="186"/>
        <v>937.5</v>
      </c>
      <c r="CH110" s="125">
        <f t="shared" ca="1" si="187"/>
        <v>0</v>
      </c>
      <c r="CI110" s="125">
        <f t="shared" ca="1" si="188"/>
        <v>0</v>
      </c>
      <c r="CJ110" s="125">
        <f t="shared" ca="1" si="189"/>
        <v>0</v>
      </c>
      <c r="CK110" s="125">
        <f t="shared" ca="1" si="190"/>
        <v>0</v>
      </c>
      <c r="CL110" s="125">
        <f t="shared" ca="1" si="191"/>
        <v>3046.88</v>
      </c>
      <c r="CM110" s="125">
        <f t="shared" ca="1" si="192"/>
        <v>8716.4</v>
      </c>
      <c r="CN110" s="125">
        <f t="shared" ca="1" si="193"/>
        <v>16450.78</v>
      </c>
      <c r="CO110" s="125">
        <f t="shared" ca="1" si="194"/>
        <v>0</v>
      </c>
      <c r="CP110" s="125">
        <f t="shared" ca="1" si="195"/>
        <v>0</v>
      </c>
      <c r="CQ110" s="125">
        <f t="shared" ca="1" si="196"/>
        <v>0</v>
      </c>
      <c r="CR110" s="125">
        <f t="shared" ca="1" si="197"/>
        <v>0</v>
      </c>
      <c r="CS110" s="125">
        <f t="shared" ca="1" si="198"/>
        <v>0</v>
      </c>
      <c r="CT110" s="125">
        <f t="shared" ca="1" si="199"/>
        <v>0</v>
      </c>
      <c r="CU110" s="125">
        <f t="shared" ca="1" si="200"/>
        <v>0</v>
      </c>
      <c r="CV110" s="125">
        <f t="shared" ca="1" si="201"/>
        <v>0</v>
      </c>
      <c r="CW110" s="125">
        <f t="shared" ca="1" si="202"/>
        <v>0</v>
      </c>
      <c r="CX110" s="125">
        <f t="shared" ca="1" si="203"/>
        <v>0</v>
      </c>
      <c r="CY110" s="125">
        <f t="shared" ca="1" si="204"/>
        <v>0</v>
      </c>
      <c r="CZ110" s="125">
        <f t="shared" ca="1" si="205"/>
        <v>672.35</v>
      </c>
      <c r="DA110" s="341">
        <f t="shared" ca="1" si="206"/>
        <v>17123.13</v>
      </c>
      <c r="DB110" s="606">
        <f t="shared" ca="1" si="207"/>
        <v>3082.16</v>
      </c>
      <c r="DC110" s="606"/>
      <c r="DD110" s="606">
        <f t="shared" ca="1" si="208"/>
        <v>210.98</v>
      </c>
      <c r="DE110" s="125">
        <f t="shared" ca="1" si="209"/>
        <v>0</v>
      </c>
      <c r="DF110" s="125">
        <f t="shared" ca="1" si="210"/>
        <v>0</v>
      </c>
      <c r="DG110" s="125">
        <f t="shared" ca="1" si="211"/>
        <v>0</v>
      </c>
      <c r="DH110" s="125">
        <f t="shared" ca="1" si="212"/>
        <v>3293.14</v>
      </c>
      <c r="DI110" s="125">
        <f t="shared" ca="1" si="213"/>
        <v>3619.17</v>
      </c>
      <c r="DJ110" s="125">
        <f t="shared" ca="1" si="214"/>
        <v>3082.16</v>
      </c>
      <c r="DK110" s="125">
        <f t="shared" ca="1" si="215"/>
        <v>16912.150000000001</v>
      </c>
      <c r="DL110" s="125">
        <f t="shared" ca="1" si="216"/>
        <v>0</v>
      </c>
      <c r="DM110" s="125">
        <f t="shared" ca="1" si="217"/>
        <v>0</v>
      </c>
      <c r="DN110" s="340" t="str">
        <f t="shared" ca="1" si="218"/>
        <v xml:space="preserve">30 від 01.03   </v>
      </c>
      <c r="DO110" s="340" t="str">
        <f t="shared" ca="1" si="219"/>
        <v>Шевчук С.О.</v>
      </c>
      <c r="DP110" s="340" t="str">
        <f t="shared" ca="1" si="220"/>
        <v>Шевчук</v>
      </c>
      <c r="DQ110" s="340" t="str">
        <f t="shared" ca="1" si="221"/>
        <v>Станіслав</v>
      </c>
      <c r="DR110" s="340" t="str">
        <f t="shared" ca="1" si="222"/>
        <v>Олександрович</v>
      </c>
      <c r="DS110" s="340">
        <f t="shared" ca="1" si="223"/>
        <v>3485815797</v>
      </c>
    </row>
    <row r="111" spans="1:123">
      <c r="A111">
        <f t="shared" ca="1" si="114"/>
        <v>107</v>
      </c>
      <c r="B111" t="str">
        <f t="shared" ca="1" si="115"/>
        <v>Старший механік-водій</v>
      </c>
      <c r="C111">
        <f t="shared" ca="1" si="116"/>
        <v>0</v>
      </c>
      <c r="D111" t="str">
        <f t="shared" ca="1" si="117"/>
        <v>ВАКАНТ</v>
      </c>
      <c r="E111">
        <f t="shared" ca="1" si="118"/>
        <v>0</v>
      </c>
      <c r="F111">
        <f t="shared" ca="1" si="119"/>
        <v>0</v>
      </c>
      <c r="G111" s="123" t="str">
        <f t="shared" ca="1" si="225"/>
        <v>0.0.0</v>
      </c>
      <c r="H111" s="123" t="str">
        <f t="shared" ca="1" si="224"/>
        <v>0.0.0</v>
      </c>
      <c r="I111" s="123" t="str">
        <f t="shared" ca="1" si="224"/>
        <v>0.0.0</v>
      </c>
      <c r="J111" s="123" t="str">
        <f t="shared" ca="1" si="224"/>
        <v>0.0.0</v>
      </c>
      <c r="K111" s="123" t="str">
        <f t="shared" ca="1" si="224"/>
        <v>0.0.0</v>
      </c>
      <c r="L111" s="123" t="str">
        <f t="shared" ca="1" si="224"/>
        <v>0.0.0</v>
      </c>
      <c r="M111" s="123" t="str">
        <f t="shared" ca="1" si="224"/>
        <v>0.0.0</v>
      </c>
      <c r="N111" s="123" t="str">
        <f t="shared" ca="1" si="224"/>
        <v>0.0.0</v>
      </c>
      <c r="O111" s="123">
        <f t="shared" ca="1" si="120"/>
        <v>8</v>
      </c>
      <c r="P111" s="123">
        <f t="shared" ca="1" si="121"/>
        <v>0</v>
      </c>
      <c r="Q111" s="123">
        <f t="shared" ca="1" si="122"/>
        <v>0</v>
      </c>
      <c r="R111" s="123">
        <f t="shared" ca="1" si="122"/>
        <v>0</v>
      </c>
      <c r="S111" s="123">
        <f t="shared" ca="1" si="123"/>
        <v>0</v>
      </c>
      <c r="T111" s="123">
        <f t="shared" ca="1" si="124"/>
        <v>0</v>
      </c>
      <c r="U111" s="123">
        <f t="shared" ca="1" si="125"/>
        <v>0</v>
      </c>
      <c r="V111" s="123">
        <f t="shared" ca="1" si="126"/>
        <v>0</v>
      </c>
      <c r="W111" s="123">
        <f t="shared" ca="1" si="127"/>
        <v>0</v>
      </c>
      <c r="X111" s="123">
        <f t="shared" ca="1" si="128"/>
        <v>0</v>
      </c>
      <c r="Y111" s="123">
        <f t="shared" ca="1" si="129"/>
        <v>0</v>
      </c>
      <c r="Z111" s="123">
        <f t="shared" ca="1" si="130"/>
        <v>0</v>
      </c>
      <c r="AA111" s="123">
        <f t="shared" ca="1" si="131"/>
        <v>0</v>
      </c>
      <c r="AB111" s="123">
        <f t="shared" ca="1" si="132"/>
        <v>0</v>
      </c>
      <c r="AC111" s="123">
        <f t="shared" ca="1" si="133"/>
        <v>0</v>
      </c>
      <c r="AD111" s="123">
        <f t="shared" ca="1" si="134"/>
        <v>0</v>
      </c>
      <c r="AE111" s="123">
        <f t="shared" ca="1" si="135"/>
        <v>0</v>
      </c>
      <c r="AF111" s="123">
        <f t="shared" ca="1" si="136"/>
        <v>0</v>
      </c>
      <c r="AG111" s="123">
        <f t="shared" ca="1" si="137"/>
        <v>0</v>
      </c>
      <c r="AH111" s="123">
        <f t="shared" ca="1" si="138"/>
        <v>0</v>
      </c>
      <c r="AI111" s="123">
        <f t="shared" ca="1" si="139"/>
        <v>0</v>
      </c>
      <c r="AJ111" s="123">
        <f t="shared" ca="1" si="140"/>
        <v>0</v>
      </c>
      <c r="AK111" s="123">
        <f t="shared" ca="1" si="141"/>
        <v>0</v>
      </c>
      <c r="AL111" s="123">
        <f t="shared" ca="1" si="142"/>
        <v>0</v>
      </c>
      <c r="AM111" s="123">
        <f t="shared" ca="1" si="143"/>
        <v>0</v>
      </c>
      <c r="AN111" s="123">
        <f t="shared" ca="1" si="144"/>
        <v>0</v>
      </c>
      <c r="AO111" s="123">
        <f t="shared" ca="1" si="145"/>
        <v>0</v>
      </c>
      <c r="AP111" s="123">
        <f t="shared" ca="1" si="146"/>
        <v>0</v>
      </c>
      <c r="AQ111" s="123">
        <f t="shared" ca="1" si="147"/>
        <v>0</v>
      </c>
      <c r="AR111" s="123">
        <f t="shared" ca="1" si="148"/>
        <v>0</v>
      </c>
      <c r="AS111" s="123">
        <f t="shared" ca="1" si="149"/>
        <v>0</v>
      </c>
      <c r="AT111" s="123">
        <f t="shared" ca="1" si="150"/>
        <v>0</v>
      </c>
      <c r="AU111" s="123">
        <f t="shared" ca="1" si="151"/>
        <v>0</v>
      </c>
      <c r="AV111" s="123">
        <f t="shared" ca="1" si="152"/>
        <v>0</v>
      </c>
      <c r="AW111" s="123">
        <f t="shared" ca="1" si="153"/>
        <v>0</v>
      </c>
      <c r="AX111" s="123">
        <f t="shared" ca="1" si="154"/>
        <v>0</v>
      </c>
      <c r="AY111" s="123">
        <f t="shared" ca="1" si="155"/>
        <v>0</v>
      </c>
      <c r="AZ111" s="123">
        <f t="shared" ca="1" si="156"/>
        <v>0</v>
      </c>
      <c r="BA111" s="123">
        <f t="shared" ca="1" si="157"/>
        <v>0</v>
      </c>
      <c r="BB111" s="123">
        <f t="shared" ca="1" si="158"/>
        <v>0</v>
      </c>
      <c r="BC111" s="123">
        <f t="shared" ca="1" si="159"/>
        <v>0</v>
      </c>
      <c r="BD111" s="123">
        <f t="shared" ca="1" si="160"/>
        <v>0</v>
      </c>
      <c r="BE111" s="123">
        <f t="shared" ca="1" si="161"/>
        <v>0</v>
      </c>
      <c r="BF111" s="123">
        <f t="shared" ca="1" si="162"/>
        <v>0</v>
      </c>
      <c r="BG111" s="123">
        <f t="shared" ca="1" si="163"/>
        <v>0</v>
      </c>
      <c r="BH111" s="123">
        <f t="shared" ca="1" si="164"/>
        <v>0</v>
      </c>
      <c r="BI111" s="123">
        <f t="shared" ca="1" si="165"/>
        <v>0</v>
      </c>
      <c r="BJ111" s="123">
        <f t="shared" ca="1" si="166"/>
        <v>0</v>
      </c>
      <c r="BK111" s="123">
        <f t="shared" ca="1" si="167"/>
        <v>0</v>
      </c>
      <c r="BL111" s="123">
        <f t="shared" ca="1" si="168"/>
        <v>0</v>
      </c>
      <c r="BM111" s="123">
        <f t="shared" ca="1" si="169"/>
        <v>0</v>
      </c>
      <c r="BN111" s="123">
        <f t="shared" ca="1" si="170"/>
        <v>0.65</v>
      </c>
      <c r="BO111" s="123">
        <f t="shared" ca="1" si="171"/>
        <v>28</v>
      </c>
      <c r="BP111" s="340">
        <f t="shared" ca="1" si="172"/>
        <v>0</v>
      </c>
      <c r="BQ111" s="123">
        <f t="shared" ca="1" si="173"/>
        <v>0</v>
      </c>
      <c r="BR111" s="123">
        <f t="shared" ca="1" si="174"/>
        <v>0</v>
      </c>
      <c r="BS111" s="123">
        <f t="shared" ca="1" si="175"/>
        <v>0</v>
      </c>
      <c r="BT111" s="123">
        <f t="shared" ca="1" si="176"/>
        <v>0</v>
      </c>
      <c r="BU111" s="123">
        <f t="shared" ca="1" si="177"/>
        <v>0</v>
      </c>
      <c r="BV111" s="123"/>
      <c r="BW111" s="123">
        <f t="shared" ca="1" si="178"/>
        <v>0</v>
      </c>
      <c r="BX111" s="123"/>
      <c r="BY111" s="123">
        <f t="shared" ca="1" si="179"/>
        <v>0</v>
      </c>
      <c r="BZ111" s="123"/>
      <c r="CA111" s="123">
        <f t="shared" ca="1" si="180"/>
        <v>0</v>
      </c>
      <c r="CB111" s="528">
        <f t="shared" ca="1" si="181"/>
        <v>0</v>
      </c>
      <c r="CC111" s="123">
        <f t="shared" ca="1" si="182"/>
        <v>0</v>
      </c>
      <c r="CD111" s="125">
        <f t="shared" ca="1" si="183"/>
        <v>0</v>
      </c>
      <c r="CE111" s="125">
        <f t="shared" ca="1" si="184"/>
        <v>0</v>
      </c>
      <c r="CF111" s="125">
        <f t="shared" ca="1" si="185"/>
        <v>0</v>
      </c>
      <c r="CG111" s="125">
        <f t="shared" ca="1" si="186"/>
        <v>0</v>
      </c>
      <c r="CH111" s="125">
        <f t="shared" ca="1" si="187"/>
        <v>0</v>
      </c>
      <c r="CI111" s="125">
        <f t="shared" ca="1" si="188"/>
        <v>0</v>
      </c>
      <c r="CJ111" s="125">
        <f t="shared" ca="1" si="189"/>
        <v>0</v>
      </c>
      <c r="CK111" s="125">
        <f t="shared" ca="1" si="190"/>
        <v>0</v>
      </c>
      <c r="CL111" s="125">
        <f t="shared" ca="1" si="191"/>
        <v>0</v>
      </c>
      <c r="CM111" s="125">
        <f t="shared" ca="1" si="192"/>
        <v>0</v>
      </c>
      <c r="CN111" s="125">
        <f t="shared" ca="1" si="193"/>
        <v>0</v>
      </c>
      <c r="CO111" s="125">
        <f t="shared" ca="1" si="194"/>
        <v>0</v>
      </c>
      <c r="CP111" s="125">
        <f t="shared" ca="1" si="195"/>
        <v>0</v>
      </c>
      <c r="CQ111" s="125">
        <f t="shared" ca="1" si="196"/>
        <v>0</v>
      </c>
      <c r="CR111" s="125">
        <f t="shared" ca="1" si="197"/>
        <v>0</v>
      </c>
      <c r="CS111" s="125">
        <f t="shared" ca="1" si="198"/>
        <v>0</v>
      </c>
      <c r="CT111" s="125">
        <f t="shared" ca="1" si="199"/>
        <v>0</v>
      </c>
      <c r="CU111" s="125">
        <f t="shared" ca="1" si="200"/>
        <v>0</v>
      </c>
      <c r="CV111" s="125">
        <f t="shared" ca="1" si="201"/>
        <v>0</v>
      </c>
      <c r="CW111" s="125">
        <f t="shared" ca="1" si="202"/>
        <v>0</v>
      </c>
      <c r="CX111" s="125">
        <f t="shared" ca="1" si="203"/>
        <v>0</v>
      </c>
      <c r="CY111" s="125">
        <f t="shared" ca="1" si="204"/>
        <v>0</v>
      </c>
      <c r="CZ111" s="125">
        <f t="shared" ca="1" si="205"/>
        <v>0</v>
      </c>
      <c r="DA111" s="341">
        <f t="shared" ca="1" si="206"/>
        <v>0</v>
      </c>
      <c r="DB111" s="606">
        <f t="shared" ca="1" si="207"/>
        <v>0</v>
      </c>
      <c r="DC111" s="606"/>
      <c r="DD111" s="606">
        <f t="shared" ca="1" si="208"/>
        <v>0</v>
      </c>
      <c r="DE111" s="125">
        <f t="shared" ca="1" si="209"/>
        <v>0</v>
      </c>
      <c r="DF111" s="125">
        <f t="shared" ca="1" si="210"/>
        <v>0</v>
      </c>
      <c r="DG111" s="125">
        <f t="shared" ca="1" si="211"/>
        <v>0</v>
      </c>
      <c r="DH111" s="125">
        <f t="shared" ca="1" si="212"/>
        <v>0</v>
      </c>
      <c r="DI111" s="125">
        <f t="shared" ca="1" si="213"/>
        <v>0</v>
      </c>
      <c r="DJ111" s="125">
        <f t="shared" ca="1" si="214"/>
        <v>0</v>
      </c>
      <c r="DK111" s="125">
        <f t="shared" ca="1" si="215"/>
        <v>0</v>
      </c>
      <c r="DL111" s="125">
        <f t="shared" ca="1" si="216"/>
        <v>0</v>
      </c>
      <c r="DM111" s="125">
        <f t="shared" ca="1" si="217"/>
        <v>0</v>
      </c>
      <c r="DN111" s="340" t="str">
        <f t="shared" ca="1" si="218"/>
        <v xml:space="preserve">    </v>
      </c>
      <c r="DO111" s="340" t="str">
        <f t="shared" ca="1" si="219"/>
        <v>ВАКАНТ</v>
      </c>
      <c r="DP111" s="340">
        <f t="shared" ca="1" si="220"/>
        <v>0</v>
      </c>
      <c r="DQ111" s="340">
        <f t="shared" ca="1" si="221"/>
        <v>0</v>
      </c>
      <c r="DR111" s="340">
        <f t="shared" ca="1" si="222"/>
        <v>0</v>
      </c>
      <c r="DS111" s="340">
        <f t="shared" ca="1" si="223"/>
        <v>0</v>
      </c>
    </row>
    <row r="112" spans="1:123">
      <c r="A112">
        <f t="shared" ca="1" si="114"/>
        <v>108</v>
      </c>
      <c r="B112">
        <f t="shared" ca="1" si="115"/>
        <v>0</v>
      </c>
      <c r="C112">
        <f t="shared" ca="1" si="116"/>
        <v>0</v>
      </c>
      <c r="D112" t="str">
        <f t="shared" ca="1" si="117"/>
        <v xml:space="preserve"> </v>
      </c>
      <c r="E112">
        <f t="shared" ca="1" si="118"/>
        <v>0</v>
      </c>
      <c r="F112">
        <f t="shared" ca="1" si="119"/>
        <v>0</v>
      </c>
      <c r="G112" s="123" t="str">
        <f t="shared" ca="1" si="225"/>
        <v>0.0.0</v>
      </c>
      <c r="H112" s="123" t="str">
        <f t="shared" ca="1" si="224"/>
        <v>0.0.0</v>
      </c>
      <c r="I112" s="123" t="str">
        <f t="shared" ca="1" si="224"/>
        <v>0.0.0</v>
      </c>
      <c r="J112" s="123" t="str">
        <f t="shared" ca="1" si="224"/>
        <v>0.0.0</v>
      </c>
      <c r="K112" s="123" t="str">
        <f t="shared" ca="1" si="224"/>
        <v>0.0.0</v>
      </c>
      <c r="L112" s="123" t="str">
        <f t="shared" ca="1" si="224"/>
        <v>0.0.0</v>
      </c>
      <c r="M112" s="123" t="str">
        <f t="shared" ca="1" si="224"/>
        <v>0.0.0</v>
      </c>
      <c r="N112" s="123" t="str">
        <f t="shared" ca="1" si="224"/>
        <v>0.0.0</v>
      </c>
      <c r="O112" s="123">
        <f t="shared" ca="1" si="120"/>
        <v>0</v>
      </c>
      <c r="P112" s="123">
        <f t="shared" ca="1" si="121"/>
        <v>0</v>
      </c>
      <c r="Q112" s="123">
        <f t="shared" ca="1" si="122"/>
        <v>0</v>
      </c>
      <c r="R112" s="123">
        <f t="shared" ca="1" si="122"/>
        <v>0</v>
      </c>
      <c r="S112" s="123">
        <f t="shared" ca="1" si="123"/>
        <v>0</v>
      </c>
      <c r="T112" s="123">
        <f t="shared" ca="1" si="124"/>
        <v>0</v>
      </c>
      <c r="U112" s="123">
        <f t="shared" ca="1" si="125"/>
        <v>0</v>
      </c>
      <c r="V112" s="123">
        <f t="shared" ca="1" si="126"/>
        <v>0</v>
      </c>
      <c r="W112" s="123">
        <f t="shared" ca="1" si="127"/>
        <v>0</v>
      </c>
      <c r="X112" s="123">
        <f t="shared" ca="1" si="128"/>
        <v>0</v>
      </c>
      <c r="Y112" s="123">
        <f t="shared" ca="1" si="129"/>
        <v>0</v>
      </c>
      <c r="Z112" s="123">
        <f t="shared" ca="1" si="130"/>
        <v>0</v>
      </c>
      <c r="AA112" s="123">
        <f t="shared" ca="1" si="131"/>
        <v>0</v>
      </c>
      <c r="AB112" s="123">
        <f t="shared" ca="1" si="132"/>
        <v>0</v>
      </c>
      <c r="AC112" s="123">
        <f t="shared" ca="1" si="133"/>
        <v>0</v>
      </c>
      <c r="AD112" s="123">
        <f t="shared" ca="1" si="134"/>
        <v>0</v>
      </c>
      <c r="AE112" s="123">
        <f t="shared" ca="1" si="135"/>
        <v>0</v>
      </c>
      <c r="AF112" s="123">
        <f t="shared" ca="1" si="136"/>
        <v>0</v>
      </c>
      <c r="AG112" s="123">
        <f t="shared" ca="1" si="137"/>
        <v>0</v>
      </c>
      <c r="AH112" s="123">
        <f t="shared" ca="1" si="138"/>
        <v>0</v>
      </c>
      <c r="AI112" s="123">
        <f t="shared" ca="1" si="139"/>
        <v>0</v>
      </c>
      <c r="AJ112" s="123">
        <f t="shared" ca="1" si="140"/>
        <v>0</v>
      </c>
      <c r="AK112" s="123">
        <f t="shared" ca="1" si="141"/>
        <v>0</v>
      </c>
      <c r="AL112" s="123">
        <f t="shared" ca="1" si="142"/>
        <v>0</v>
      </c>
      <c r="AM112" s="123">
        <f t="shared" ca="1" si="143"/>
        <v>0</v>
      </c>
      <c r="AN112" s="123">
        <f t="shared" ca="1" si="144"/>
        <v>0</v>
      </c>
      <c r="AO112" s="123">
        <f t="shared" ca="1" si="145"/>
        <v>0</v>
      </c>
      <c r="AP112" s="123">
        <f t="shared" ca="1" si="146"/>
        <v>0</v>
      </c>
      <c r="AQ112" s="123">
        <f t="shared" ca="1" si="147"/>
        <v>0</v>
      </c>
      <c r="AR112" s="123">
        <f t="shared" ca="1" si="148"/>
        <v>0</v>
      </c>
      <c r="AS112" s="123">
        <f t="shared" ca="1" si="149"/>
        <v>0</v>
      </c>
      <c r="AT112" s="123">
        <f t="shared" ca="1" si="150"/>
        <v>0</v>
      </c>
      <c r="AU112" s="123">
        <f t="shared" ca="1" si="151"/>
        <v>0</v>
      </c>
      <c r="AV112" s="123">
        <f t="shared" ca="1" si="152"/>
        <v>0</v>
      </c>
      <c r="AW112" s="123">
        <f t="shared" ca="1" si="153"/>
        <v>0</v>
      </c>
      <c r="AX112" s="123">
        <f t="shared" ca="1" si="154"/>
        <v>0</v>
      </c>
      <c r="AY112" s="123">
        <f t="shared" ca="1" si="155"/>
        <v>0</v>
      </c>
      <c r="AZ112" s="123">
        <f t="shared" ca="1" si="156"/>
        <v>0</v>
      </c>
      <c r="BA112" s="123">
        <f t="shared" ca="1" si="157"/>
        <v>0</v>
      </c>
      <c r="BB112" s="123">
        <f t="shared" ca="1" si="158"/>
        <v>0</v>
      </c>
      <c r="BC112" s="123">
        <f t="shared" ca="1" si="159"/>
        <v>0</v>
      </c>
      <c r="BD112" s="123">
        <f t="shared" ca="1" si="160"/>
        <v>0</v>
      </c>
      <c r="BE112" s="123">
        <f t="shared" ca="1" si="161"/>
        <v>0</v>
      </c>
      <c r="BF112" s="123">
        <f t="shared" ca="1" si="162"/>
        <v>0</v>
      </c>
      <c r="BG112" s="123">
        <f t="shared" ca="1" si="163"/>
        <v>0</v>
      </c>
      <c r="BH112" s="123">
        <f t="shared" ca="1" si="164"/>
        <v>0</v>
      </c>
      <c r="BI112" s="123">
        <f t="shared" ca="1" si="165"/>
        <v>0</v>
      </c>
      <c r="BJ112" s="123">
        <f t="shared" ca="1" si="166"/>
        <v>0</v>
      </c>
      <c r="BK112" s="123">
        <f t="shared" ca="1" si="167"/>
        <v>0</v>
      </c>
      <c r="BL112" s="123">
        <f t="shared" ca="1" si="168"/>
        <v>0</v>
      </c>
      <c r="BM112" s="123">
        <f t="shared" ca="1" si="169"/>
        <v>0</v>
      </c>
      <c r="BN112" s="123">
        <f t="shared" ca="1" si="170"/>
        <v>0.65</v>
      </c>
      <c r="BO112" s="123">
        <f t="shared" ca="1" si="171"/>
        <v>0</v>
      </c>
      <c r="BP112" s="340">
        <f t="shared" ca="1" si="172"/>
        <v>0</v>
      </c>
      <c r="BQ112" s="123">
        <f t="shared" ca="1" si="173"/>
        <v>0</v>
      </c>
      <c r="BR112" s="123">
        <f t="shared" ca="1" si="174"/>
        <v>0</v>
      </c>
      <c r="BS112" s="123">
        <f t="shared" ca="1" si="175"/>
        <v>0</v>
      </c>
      <c r="BT112" s="123">
        <f t="shared" ca="1" si="176"/>
        <v>0</v>
      </c>
      <c r="BU112" s="123">
        <f t="shared" ca="1" si="177"/>
        <v>0</v>
      </c>
      <c r="BV112" s="123"/>
      <c r="BW112" s="123">
        <f t="shared" ca="1" si="178"/>
        <v>0</v>
      </c>
      <c r="BX112" s="123"/>
      <c r="BY112" s="123">
        <f t="shared" ca="1" si="179"/>
        <v>0</v>
      </c>
      <c r="BZ112" s="123"/>
      <c r="CA112" s="123">
        <f t="shared" ca="1" si="180"/>
        <v>0</v>
      </c>
      <c r="CB112" s="528">
        <f t="shared" ca="1" si="181"/>
        <v>0</v>
      </c>
      <c r="CC112" s="123">
        <f t="shared" ca="1" si="182"/>
        <v>0</v>
      </c>
      <c r="CD112" s="125">
        <f t="shared" ca="1" si="183"/>
        <v>0</v>
      </c>
      <c r="CE112" s="125">
        <f t="shared" ca="1" si="184"/>
        <v>0</v>
      </c>
      <c r="CF112" s="125">
        <f t="shared" ca="1" si="185"/>
        <v>0</v>
      </c>
      <c r="CG112" s="125">
        <f t="shared" ca="1" si="186"/>
        <v>0</v>
      </c>
      <c r="CH112" s="125">
        <f t="shared" ca="1" si="187"/>
        <v>0</v>
      </c>
      <c r="CI112" s="125">
        <f t="shared" ca="1" si="188"/>
        <v>0</v>
      </c>
      <c r="CJ112" s="125">
        <f t="shared" ca="1" si="189"/>
        <v>0</v>
      </c>
      <c r="CK112" s="125">
        <f t="shared" ca="1" si="190"/>
        <v>0</v>
      </c>
      <c r="CL112" s="125">
        <f t="shared" ca="1" si="191"/>
        <v>0</v>
      </c>
      <c r="CM112" s="125">
        <f t="shared" ca="1" si="192"/>
        <v>0</v>
      </c>
      <c r="CN112" s="125">
        <f t="shared" ca="1" si="193"/>
        <v>0</v>
      </c>
      <c r="CO112" s="125">
        <f t="shared" ca="1" si="194"/>
        <v>0</v>
      </c>
      <c r="CP112" s="125">
        <f t="shared" ca="1" si="195"/>
        <v>0</v>
      </c>
      <c r="CQ112" s="125">
        <f t="shared" ca="1" si="196"/>
        <v>0</v>
      </c>
      <c r="CR112" s="125">
        <f t="shared" ca="1" si="197"/>
        <v>0</v>
      </c>
      <c r="CS112" s="125">
        <f t="shared" ca="1" si="198"/>
        <v>0</v>
      </c>
      <c r="CT112" s="125">
        <f t="shared" ca="1" si="199"/>
        <v>0</v>
      </c>
      <c r="CU112" s="125">
        <f t="shared" ca="1" si="200"/>
        <v>0</v>
      </c>
      <c r="CV112" s="125">
        <f t="shared" ca="1" si="201"/>
        <v>0</v>
      </c>
      <c r="CW112" s="125">
        <f t="shared" ca="1" si="202"/>
        <v>0</v>
      </c>
      <c r="CX112" s="125">
        <f t="shared" ca="1" si="203"/>
        <v>0</v>
      </c>
      <c r="CY112" s="125">
        <f t="shared" ca="1" si="204"/>
        <v>0</v>
      </c>
      <c r="CZ112" s="125">
        <f t="shared" ca="1" si="205"/>
        <v>0</v>
      </c>
      <c r="DA112" s="341">
        <f t="shared" ca="1" si="206"/>
        <v>0</v>
      </c>
      <c r="DB112" s="606">
        <f t="shared" ca="1" si="207"/>
        <v>0</v>
      </c>
      <c r="DC112" s="606"/>
      <c r="DD112" s="606">
        <f t="shared" ca="1" si="208"/>
        <v>0</v>
      </c>
      <c r="DE112" s="125">
        <f t="shared" ca="1" si="209"/>
        <v>0</v>
      </c>
      <c r="DF112" s="125">
        <f t="shared" ca="1" si="210"/>
        <v>0</v>
      </c>
      <c r="DG112" s="125">
        <f t="shared" ca="1" si="211"/>
        <v>0</v>
      </c>
      <c r="DH112" s="125">
        <f t="shared" ca="1" si="212"/>
        <v>0</v>
      </c>
      <c r="DI112" s="125">
        <f t="shared" ca="1" si="213"/>
        <v>0</v>
      </c>
      <c r="DJ112" s="125">
        <f t="shared" ca="1" si="214"/>
        <v>0</v>
      </c>
      <c r="DK112" s="125">
        <f t="shared" ca="1" si="215"/>
        <v>0</v>
      </c>
      <c r="DL112" s="125">
        <f t="shared" ca="1" si="216"/>
        <v>0</v>
      </c>
      <c r="DM112" s="125">
        <f t="shared" ca="1" si="217"/>
        <v>0</v>
      </c>
      <c r="DN112" s="340" t="str">
        <f t="shared" ca="1" si="218"/>
        <v xml:space="preserve">    </v>
      </c>
      <c r="DO112" s="340" t="str">
        <f t="shared" ca="1" si="219"/>
        <v xml:space="preserve"> </v>
      </c>
      <c r="DP112" s="340">
        <f t="shared" ca="1" si="220"/>
        <v>0</v>
      </c>
      <c r="DQ112" s="340">
        <f t="shared" ca="1" si="221"/>
        <v>0</v>
      </c>
      <c r="DR112" s="340">
        <f t="shared" ca="1" si="222"/>
        <v>0</v>
      </c>
      <c r="DS112" s="340">
        <f t="shared" ca="1" si="223"/>
        <v>0</v>
      </c>
    </row>
    <row r="113" spans="1:123">
      <c r="A113">
        <f t="shared" ca="1" si="114"/>
        <v>109</v>
      </c>
      <c r="B113" t="str">
        <f t="shared" ca="1" si="115"/>
        <v>Командир батареї</v>
      </c>
      <c r="C113" t="str">
        <f t="shared" ca="1" si="116"/>
        <v>ст.л-т</v>
      </c>
      <c r="D113" t="str">
        <f t="shared" ca="1" si="117"/>
        <v>Чернишенко Є.В.</v>
      </c>
      <c r="E113">
        <f t="shared" ca="1" si="118"/>
        <v>0</v>
      </c>
      <c r="F113">
        <f t="shared" ca="1" si="119"/>
        <v>0</v>
      </c>
      <c r="G113" s="123" t="str">
        <f t="shared" ca="1" si="225"/>
        <v>31.10.26</v>
      </c>
      <c r="H113" s="123" t="str">
        <f t="shared" ca="1" si="224"/>
        <v>31.10.26</v>
      </c>
      <c r="I113" s="123" t="str">
        <f t="shared" ca="1" si="224"/>
        <v>31.10.26</v>
      </c>
      <c r="J113" s="123" t="str">
        <f t="shared" ca="1" si="224"/>
        <v>31.10.26</v>
      </c>
      <c r="K113" s="123" t="str">
        <f t="shared" ca="1" si="224"/>
        <v>31.10.26</v>
      </c>
      <c r="L113" s="123" t="str">
        <f t="shared" ca="1" si="224"/>
        <v>31.10.26</v>
      </c>
      <c r="M113" s="123" t="str">
        <f t="shared" ca="1" si="224"/>
        <v>31.10.26</v>
      </c>
      <c r="N113" s="123" t="str">
        <f t="shared" ca="1" si="224"/>
        <v>31.10.26</v>
      </c>
      <c r="O113" s="123">
        <f t="shared" ca="1" si="120"/>
        <v>19</v>
      </c>
      <c r="P113" s="123">
        <f t="shared" ca="1" si="121"/>
        <v>32937</v>
      </c>
      <c r="Q113" s="123">
        <f t="shared" ca="1" si="122"/>
        <v>0</v>
      </c>
      <c r="R113" s="123">
        <f t="shared" ca="1" si="122"/>
        <v>0</v>
      </c>
      <c r="S113" s="123">
        <f t="shared" ca="1" si="123"/>
        <v>0</v>
      </c>
      <c r="T113" s="123">
        <f t="shared" ca="1" si="124"/>
        <v>0</v>
      </c>
      <c r="U113" s="123">
        <f t="shared" ca="1" si="125"/>
        <v>0</v>
      </c>
      <c r="V113" s="123">
        <f t="shared" ca="1" si="126"/>
        <v>0</v>
      </c>
      <c r="W113" s="123">
        <f t="shared" ca="1" si="127"/>
        <v>0</v>
      </c>
      <c r="X113" s="123">
        <f t="shared" ca="1" si="128"/>
        <v>0</v>
      </c>
      <c r="Y113" s="123">
        <f t="shared" ca="1" si="129"/>
        <v>0</v>
      </c>
      <c r="Z113" s="123">
        <f t="shared" ca="1" si="130"/>
        <v>0</v>
      </c>
      <c r="AA113" s="123">
        <f t="shared" ca="1" si="131"/>
        <v>0</v>
      </c>
      <c r="AB113" s="123">
        <f t="shared" ca="1" si="132"/>
        <v>0</v>
      </c>
      <c r="AC113" s="123">
        <f t="shared" ca="1" si="133"/>
        <v>0</v>
      </c>
      <c r="AD113" s="123">
        <f t="shared" ca="1" si="134"/>
        <v>0</v>
      </c>
      <c r="AE113" s="123">
        <f t="shared" ca="1" si="135"/>
        <v>0</v>
      </c>
      <c r="AF113" s="123">
        <f t="shared" ca="1" si="136"/>
        <v>0</v>
      </c>
      <c r="AG113" s="123">
        <f t="shared" ca="1" si="137"/>
        <v>0</v>
      </c>
      <c r="AH113" s="123">
        <f t="shared" ca="1" si="138"/>
        <v>0</v>
      </c>
      <c r="AI113" s="123">
        <f t="shared" ca="1" si="139"/>
        <v>0</v>
      </c>
      <c r="AJ113" s="123">
        <f t="shared" ca="1" si="140"/>
        <v>0</v>
      </c>
      <c r="AK113" s="123">
        <f t="shared" ca="1" si="141"/>
        <v>0</v>
      </c>
      <c r="AL113" s="123">
        <f t="shared" ca="1" si="142"/>
        <v>0</v>
      </c>
      <c r="AM113" s="123">
        <f t="shared" ca="1" si="143"/>
        <v>0</v>
      </c>
      <c r="AN113" s="123">
        <f t="shared" ca="1" si="144"/>
        <v>0</v>
      </c>
      <c r="AO113" s="123">
        <f t="shared" ca="1" si="145"/>
        <v>0</v>
      </c>
      <c r="AP113" s="123">
        <f t="shared" ca="1" si="146"/>
        <v>0</v>
      </c>
      <c r="AQ113" s="123">
        <f t="shared" ca="1" si="147"/>
        <v>0</v>
      </c>
      <c r="AR113" s="123">
        <f t="shared" ca="1" si="148"/>
        <v>0</v>
      </c>
      <c r="AS113" s="123">
        <f t="shared" ca="1" si="149"/>
        <v>0</v>
      </c>
      <c r="AT113" s="123">
        <f t="shared" ca="1" si="150"/>
        <v>0</v>
      </c>
      <c r="AU113" s="123">
        <f t="shared" ca="1" si="151"/>
        <v>0</v>
      </c>
      <c r="AV113" s="123">
        <f t="shared" ca="1" si="152"/>
        <v>0</v>
      </c>
      <c r="AW113" s="123">
        <f t="shared" ca="1" si="153"/>
        <v>0</v>
      </c>
      <c r="AX113" s="123">
        <f t="shared" ca="1" si="154"/>
        <v>0</v>
      </c>
      <c r="AY113" s="123">
        <f t="shared" ca="1" si="155"/>
        <v>0</v>
      </c>
      <c r="AZ113" s="123">
        <f t="shared" ca="1" si="156"/>
        <v>0</v>
      </c>
      <c r="BA113" s="123">
        <f t="shared" ca="1" si="157"/>
        <v>0</v>
      </c>
      <c r="BB113" s="123">
        <f t="shared" ca="1" si="158"/>
        <v>0</v>
      </c>
      <c r="BC113" s="123">
        <f t="shared" ca="1" si="159"/>
        <v>0</v>
      </c>
      <c r="BD113" s="123">
        <f t="shared" ca="1" si="160"/>
        <v>0</v>
      </c>
      <c r="BE113" s="123">
        <f t="shared" ca="1" si="161"/>
        <v>0</v>
      </c>
      <c r="BF113" s="123">
        <f t="shared" ca="1" si="162"/>
        <v>0</v>
      </c>
      <c r="BG113" s="123">
        <f t="shared" ca="1" si="163"/>
        <v>0</v>
      </c>
      <c r="BH113" s="123">
        <f t="shared" ca="1" si="164"/>
        <v>0</v>
      </c>
      <c r="BI113" s="123">
        <f t="shared" ca="1" si="165"/>
        <v>0</v>
      </c>
      <c r="BJ113" s="123">
        <f t="shared" ca="1" si="166"/>
        <v>0</v>
      </c>
      <c r="BK113" s="123">
        <f t="shared" ca="1" si="167"/>
        <v>0</v>
      </c>
      <c r="BL113" s="123">
        <f t="shared" ca="1" si="168"/>
        <v>0</v>
      </c>
      <c r="BM113" s="123">
        <f t="shared" ca="1" si="169"/>
        <v>0</v>
      </c>
      <c r="BN113" s="123">
        <f t="shared" ca="1" si="170"/>
        <v>0.65</v>
      </c>
      <c r="BO113" s="123">
        <f t="shared" ca="1" si="171"/>
        <v>28</v>
      </c>
      <c r="BP113" s="340">
        <f t="shared" ca="1" si="172"/>
        <v>0</v>
      </c>
      <c r="BQ113" s="123">
        <f t="shared" ca="1" si="173"/>
        <v>0</v>
      </c>
      <c r="BR113" s="123">
        <f t="shared" ca="1" si="174"/>
        <v>0</v>
      </c>
      <c r="BS113" s="123">
        <f t="shared" ca="1" si="175"/>
        <v>0</v>
      </c>
      <c r="BT113" s="123">
        <f t="shared" ca="1" si="176"/>
        <v>0</v>
      </c>
      <c r="BU113" s="123">
        <f t="shared" ca="1" si="177"/>
        <v>0</v>
      </c>
      <c r="BV113" s="123"/>
      <c r="BW113" s="123">
        <f t="shared" ca="1" si="178"/>
        <v>0</v>
      </c>
      <c r="BX113" s="123"/>
      <c r="BY113" s="123">
        <f t="shared" ca="1" si="179"/>
        <v>0</v>
      </c>
      <c r="BZ113" s="123"/>
      <c r="CA113" s="123">
        <f t="shared" ca="1" si="180"/>
        <v>0</v>
      </c>
      <c r="CB113" s="528">
        <f t="shared" ca="1" si="181"/>
        <v>0</v>
      </c>
      <c r="CC113" s="123">
        <f t="shared" ca="1" si="182"/>
        <v>0</v>
      </c>
      <c r="CD113" s="125">
        <f t="shared" ca="1" si="183"/>
        <v>0</v>
      </c>
      <c r="CE113" s="125">
        <f t="shared" ca="1" si="184"/>
        <v>1200</v>
      </c>
      <c r="CF113" s="125">
        <f t="shared" ca="1" si="185"/>
        <v>4370</v>
      </c>
      <c r="CG113" s="125">
        <f t="shared" ca="1" si="186"/>
        <v>2785</v>
      </c>
      <c r="CH113" s="125">
        <f t="shared" ca="1" si="187"/>
        <v>437</v>
      </c>
      <c r="CI113" s="125">
        <f t="shared" ca="1" si="188"/>
        <v>0</v>
      </c>
      <c r="CJ113" s="125">
        <f t="shared" ca="1" si="189"/>
        <v>0</v>
      </c>
      <c r="CK113" s="125">
        <f t="shared" ca="1" si="190"/>
        <v>0</v>
      </c>
      <c r="CL113" s="125">
        <f t="shared" ca="1" si="191"/>
        <v>5430.75</v>
      </c>
      <c r="CM113" s="125">
        <f t="shared" ca="1" si="192"/>
        <v>8958.5</v>
      </c>
      <c r="CN113" s="125">
        <f t="shared" ca="1" si="193"/>
        <v>23181.25</v>
      </c>
      <c r="CO113" s="125">
        <f t="shared" ca="1" si="194"/>
        <v>0</v>
      </c>
      <c r="CP113" s="125">
        <f t="shared" ca="1" si="195"/>
        <v>0</v>
      </c>
      <c r="CQ113" s="125">
        <f t="shared" ca="1" si="196"/>
        <v>0</v>
      </c>
      <c r="CR113" s="125">
        <f t="shared" ca="1" si="197"/>
        <v>0</v>
      </c>
      <c r="CS113" s="125">
        <f t="shared" ca="1" si="198"/>
        <v>0</v>
      </c>
      <c r="CT113" s="125">
        <f t="shared" ca="1" si="199"/>
        <v>0</v>
      </c>
      <c r="CU113" s="125">
        <f t="shared" ca="1" si="200"/>
        <v>0</v>
      </c>
      <c r="CV113" s="125">
        <f t="shared" ca="1" si="201"/>
        <v>0</v>
      </c>
      <c r="CW113" s="125">
        <f t="shared" ca="1" si="202"/>
        <v>0</v>
      </c>
      <c r="CX113" s="125">
        <f t="shared" ca="1" si="203"/>
        <v>0</v>
      </c>
      <c r="CY113" s="125">
        <f t="shared" ca="1" si="204"/>
        <v>0</v>
      </c>
      <c r="CZ113" s="125">
        <f t="shared" ca="1" si="205"/>
        <v>672.35</v>
      </c>
      <c r="DA113" s="341">
        <f t="shared" ca="1" si="206"/>
        <v>23853.599999999999</v>
      </c>
      <c r="DB113" s="606">
        <f t="shared" ca="1" si="207"/>
        <v>4293.6499999999996</v>
      </c>
      <c r="DC113" s="606"/>
      <c r="DD113" s="606">
        <f t="shared" ca="1" si="208"/>
        <v>293.91000000000003</v>
      </c>
      <c r="DE113" s="125">
        <f t="shared" ca="1" si="209"/>
        <v>0</v>
      </c>
      <c r="DF113" s="125">
        <f t="shared" ca="1" si="210"/>
        <v>0</v>
      </c>
      <c r="DG113" s="125">
        <f t="shared" ca="1" si="211"/>
        <v>0</v>
      </c>
      <c r="DH113" s="125">
        <f t="shared" ca="1" si="212"/>
        <v>4587.5600000000004</v>
      </c>
      <c r="DI113" s="125">
        <f t="shared" ca="1" si="213"/>
        <v>5099.88</v>
      </c>
      <c r="DJ113" s="125">
        <f t="shared" ca="1" si="214"/>
        <v>4293.6499999999996</v>
      </c>
      <c r="DK113" s="125">
        <f t="shared" ca="1" si="215"/>
        <v>0</v>
      </c>
      <c r="DL113" s="125">
        <f t="shared" ca="1" si="216"/>
        <v>23559.69</v>
      </c>
      <c r="DM113" s="125">
        <f t="shared" ca="1" si="217"/>
        <v>0</v>
      </c>
      <c r="DN113" s="340" t="str">
        <f t="shared" ca="1" si="218"/>
        <v xml:space="preserve">   31 від 01.03</v>
      </c>
      <c r="DO113" s="340" t="str">
        <f t="shared" ca="1" si="219"/>
        <v>Чернишенко Є.В.</v>
      </c>
      <c r="DP113" s="340" t="str">
        <f t="shared" ca="1" si="220"/>
        <v>Чернишенко</v>
      </c>
      <c r="DQ113" s="340" t="str">
        <f t="shared" ca="1" si="221"/>
        <v>Євген</v>
      </c>
      <c r="DR113" s="340" t="str">
        <f t="shared" ca="1" si="222"/>
        <v>Вікторович</v>
      </c>
      <c r="DS113" s="340">
        <f t="shared" ca="1" si="223"/>
        <v>2792123772</v>
      </c>
    </row>
    <row r="114" spans="1:123">
      <c r="A114">
        <f t="shared" ca="1" si="114"/>
        <v>110</v>
      </c>
      <c r="B114" t="str">
        <f t="shared" ca="1" si="115"/>
        <v>Заступник командира батареї</v>
      </c>
      <c r="C114">
        <f t="shared" ca="1" si="116"/>
        <v>0</v>
      </c>
      <c r="D114" t="str">
        <f t="shared" ca="1" si="117"/>
        <v>ВАКАНТ</v>
      </c>
      <c r="E114">
        <f t="shared" ca="1" si="118"/>
        <v>0</v>
      </c>
      <c r="F114">
        <f t="shared" ca="1" si="119"/>
        <v>0</v>
      </c>
      <c r="G114" s="123" t="str">
        <f t="shared" ca="1" si="225"/>
        <v>0.0.0</v>
      </c>
      <c r="H114" s="123" t="str">
        <f t="shared" ca="1" si="224"/>
        <v>0.0.0</v>
      </c>
      <c r="I114" s="123" t="str">
        <f t="shared" ca="1" si="224"/>
        <v>0.0.0</v>
      </c>
      <c r="J114" s="123" t="str">
        <f t="shared" ca="1" si="224"/>
        <v>0.0.0</v>
      </c>
      <c r="K114" s="123" t="str">
        <f t="shared" ca="1" si="224"/>
        <v>0.0.0</v>
      </c>
      <c r="L114" s="123" t="str">
        <f t="shared" ca="1" si="224"/>
        <v>0.0.0</v>
      </c>
      <c r="M114" s="123" t="str">
        <f t="shared" ca="1" si="224"/>
        <v>0.0.0</v>
      </c>
      <c r="N114" s="123" t="str">
        <f t="shared" ca="1" si="224"/>
        <v>0.0.0</v>
      </c>
      <c r="O114" s="123">
        <f t="shared" ca="1" si="120"/>
        <v>18</v>
      </c>
      <c r="P114" s="123">
        <f t="shared" ca="1" si="121"/>
        <v>0</v>
      </c>
      <c r="Q114" s="123">
        <f t="shared" ca="1" si="122"/>
        <v>0</v>
      </c>
      <c r="R114" s="123">
        <f t="shared" ca="1" si="122"/>
        <v>0</v>
      </c>
      <c r="S114" s="123">
        <f t="shared" ca="1" si="123"/>
        <v>0</v>
      </c>
      <c r="T114" s="123">
        <f t="shared" ca="1" si="124"/>
        <v>0</v>
      </c>
      <c r="U114" s="123">
        <f t="shared" ca="1" si="125"/>
        <v>0</v>
      </c>
      <c r="V114" s="123">
        <f t="shared" ca="1" si="126"/>
        <v>0</v>
      </c>
      <c r="W114" s="123">
        <f t="shared" ca="1" si="127"/>
        <v>0</v>
      </c>
      <c r="X114" s="123">
        <f t="shared" ca="1" si="128"/>
        <v>0</v>
      </c>
      <c r="Y114" s="123">
        <f t="shared" ca="1" si="129"/>
        <v>0</v>
      </c>
      <c r="Z114" s="123">
        <f t="shared" ca="1" si="130"/>
        <v>0</v>
      </c>
      <c r="AA114" s="123">
        <f t="shared" ca="1" si="131"/>
        <v>0</v>
      </c>
      <c r="AB114" s="123">
        <f t="shared" ca="1" si="132"/>
        <v>0</v>
      </c>
      <c r="AC114" s="123">
        <f t="shared" ca="1" si="133"/>
        <v>0</v>
      </c>
      <c r="AD114" s="123">
        <f t="shared" ca="1" si="134"/>
        <v>0</v>
      </c>
      <c r="AE114" s="123">
        <f t="shared" ca="1" si="135"/>
        <v>0</v>
      </c>
      <c r="AF114" s="123">
        <f t="shared" ca="1" si="136"/>
        <v>0</v>
      </c>
      <c r="AG114" s="123">
        <f t="shared" ca="1" si="137"/>
        <v>0</v>
      </c>
      <c r="AH114" s="123">
        <f t="shared" ca="1" si="138"/>
        <v>0</v>
      </c>
      <c r="AI114" s="123">
        <f t="shared" ca="1" si="139"/>
        <v>0</v>
      </c>
      <c r="AJ114" s="123">
        <f t="shared" ca="1" si="140"/>
        <v>0</v>
      </c>
      <c r="AK114" s="123">
        <f t="shared" ca="1" si="141"/>
        <v>0</v>
      </c>
      <c r="AL114" s="123">
        <f t="shared" ca="1" si="142"/>
        <v>0</v>
      </c>
      <c r="AM114" s="123">
        <f t="shared" ca="1" si="143"/>
        <v>0</v>
      </c>
      <c r="AN114" s="123">
        <f t="shared" ca="1" si="144"/>
        <v>0</v>
      </c>
      <c r="AO114" s="123">
        <f t="shared" ca="1" si="145"/>
        <v>0</v>
      </c>
      <c r="AP114" s="123">
        <f t="shared" ca="1" si="146"/>
        <v>0</v>
      </c>
      <c r="AQ114" s="123">
        <f t="shared" ca="1" si="147"/>
        <v>0</v>
      </c>
      <c r="AR114" s="123">
        <f t="shared" ca="1" si="148"/>
        <v>0</v>
      </c>
      <c r="AS114" s="123">
        <f t="shared" ca="1" si="149"/>
        <v>0</v>
      </c>
      <c r="AT114" s="123">
        <f t="shared" ca="1" si="150"/>
        <v>0</v>
      </c>
      <c r="AU114" s="123">
        <f t="shared" ca="1" si="151"/>
        <v>0</v>
      </c>
      <c r="AV114" s="123">
        <f t="shared" ca="1" si="152"/>
        <v>0</v>
      </c>
      <c r="AW114" s="123">
        <f t="shared" ca="1" si="153"/>
        <v>0</v>
      </c>
      <c r="AX114" s="123">
        <f t="shared" ca="1" si="154"/>
        <v>0</v>
      </c>
      <c r="AY114" s="123">
        <f t="shared" ca="1" si="155"/>
        <v>0</v>
      </c>
      <c r="AZ114" s="123">
        <f t="shared" ca="1" si="156"/>
        <v>0</v>
      </c>
      <c r="BA114" s="123">
        <f t="shared" ca="1" si="157"/>
        <v>0</v>
      </c>
      <c r="BB114" s="123">
        <f t="shared" ca="1" si="158"/>
        <v>0</v>
      </c>
      <c r="BC114" s="123">
        <f t="shared" ca="1" si="159"/>
        <v>0</v>
      </c>
      <c r="BD114" s="123">
        <f t="shared" ca="1" si="160"/>
        <v>0</v>
      </c>
      <c r="BE114" s="123">
        <f t="shared" ca="1" si="161"/>
        <v>0</v>
      </c>
      <c r="BF114" s="123">
        <f t="shared" ca="1" si="162"/>
        <v>0</v>
      </c>
      <c r="BG114" s="123">
        <f t="shared" ca="1" si="163"/>
        <v>0</v>
      </c>
      <c r="BH114" s="123">
        <f t="shared" ca="1" si="164"/>
        <v>0</v>
      </c>
      <c r="BI114" s="123">
        <f t="shared" ca="1" si="165"/>
        <v>0</v>
      </c>
      <c r="BJ114" s="123">
        <f t="shared" ca="1" si="166"/>
        <v>0</v>
      </c>
      <c r="BK114" s="123">
        <f t="shared" ca="1" si="167"/>
        <v>0</v>
      </c>
      <c r="BL114" s="123">
        <f t="shared" ca="1" si="168"/>
        <v>0</v>
      </c>
      <c r="BM114" s="123">
        <f t="shared" ca="1" si="169"/>
        <v>0</v>
      </c>
      <c r="BN114" s="123">
        <f t="shared" ca="1" si="170"/>
        <v>0.65</v>
      </c>
      <c r="BO114" s="123">
        <f t="shared" ca="1" si="171"/>
        <v>28</v>
      </c>
      <c r="BP114" s="340">
        <f t="shared" ca="1" si="172"/>
        <v>0</v>
      </c>
      <c r="BQ114" s="123">
        <f t="shared" ca="1" si="173"/>
        <v>0</v>
      </c>
      <c r="BR114" s="123">
        <f t="shared" ca="1" si="174"/>
        <v>0</v>
      </c>
      <c r="BS114" s="123">
        <f t="shared" ca="1" si="175"/>
        <v>0</v>
      </c>
      <c r="BT114" s="123">
        <f t="shared" ca="1" si="176"/>
        <v>0</v>
      </c>
      <c r="BU114" s="123">
        <f t="shared" ca="1" si="177"/>
        <v>0</v>
      </c>
      <c r="BV114" s="123"/>
      <c r="BW114" s="123">
        <f t="shared" ca="1" si="178"/>
        <v>0</v>
      </c>
      <c r="BX114" s="123"/>
      <c r="BY114" s="123">
        <f t="shared" ca="1" si="179"/>
        <v>0</v>
      </c>
      <c r="BZ114" s="123"/>
      <c r="CA114" s="123">
        <f t="shared" ca="1" si="180"/>
        <v>0</v>
      </c>
      <c r="CB114" s="528">
        <f t="shared" ca="1" si="181"/>
        <v>0</v>
      </c>
      <c r="CC114" s="123">
        <f t="shared" ca="1" si="182"/>
        <v>0</v>
      </c>
      <c r="CD114" s="125">
        <f t="shared" ca="1" si="183"/>
        <v>0</v>
      </c>
      <c r="CE114" s="125">
        <f t="shared" ca="1" si="184"/>
        <v>0</v>
      </c>
      <c r="CF114" s="125">
        <f t="shared" ca="1" si="185"/>
        <v>0</v>
      </c>
      <c r="CG114" s="125">
        <f t="shared" ca="1" si="186"/>
        <v>0</v>
      </c>
      <c r="CH114" s="125">
        <f t="shared" ca="1" si="187"/>
        <v>0</v>
      </c>
      <c r="CI114" s="125">
        <f t="shared" ca="1" si="188"/>
        <v>0</v>
      </c>
      <c r="CJ114" s="125">
        <f t="shared" ca="1" si="189"/>
        <v>0</v>
      </c>
      <c r="CK114" s="125">
        <f t="shared" ca="1" si="190"/>
        <v>0</v>
      </c>
      <c r="CL114" s="125">
        <f t="shared" ca="1" si="191"/>
        <v>0</v>
      </c>
      <c r="CM114" s="125">
        <f t="shared" ca="1" si="192"/>
        <v>0</v>
      </c>
      <c r="CN114" s="125">
        <f t="shared" ca="1" si="193"/>
        <v>0</v>
      </c>
      <c r="CO114" s="125">
        <f t="shared" ca="1" si="194"/>
        <v>0</v>
      </c>
      <c r="CP114" s="125">
        <f t="shared" ca="1" si="195"/>
        <v>0</v>
      </c>
      <c r="CQ114" s="125">
        <f t="shared" ca="1" si="196"/>
        <v>0</v>
      </c>
      <c r="CR114" s="125">
        <f t="shared" ca="1" si="197"/>
        <v>0</v>
      </c>
      <c r="CS114" s="125">
        <f t="shared" ca="1" si="198"/>
        <v>0</v>
      </c>
      <c r="CT114" s="125">
        <f t="shared" ca="1" si="199"/>
        <v>0</v>
      </c>
      <c r="CU114" s="125">
        <f t="shared" ca="1" si="200"/>
        <v>0</v>
      </c>
      <c r="CV114" s="125">
        <f t="shared" ca="1" si="201"/>
        <v>0</v>
      </c>
      <c r="CW114" s="125">
        <f t="shared" ca="1" si="202"/>
        <v>0</v>
      </c>
      <c r="CX114" s="125">
        <f t="shared" ca="1" si="203"/>
        <v>0</v>
      </c>
      <c r="CY114" s="125">
        <f t="shared" ca="1" si="204"/>
        <v>0</v>
      </c>
      <c r="CZ114" s="125">
        <f t="shared" ca="1" si="205"/>
        <v>0</v>
      </c>
      <c r="DA114" s="341">
        <f t="shared" ca="1" si="206"/>
        <v>0</v>
      </c>
      <c r="DB114" s="606">
        <f t="shared" ca="1" si="207"/>
        <v>0</v>
      </c>
      <c r="DC114" s="606"/>
      <c r="DD114" s="606">
        <f t="shared" ca="1" si="208"/>
        <v>0</v>
      </c>
      <c r="DE114" s="125">
        <f t="shared" ca="1" si="209"/>
        <v>0</v>
      </c>
      <c r="DF114" s="125">
        <f t="shared" ca="1" si="210"/>
        <v>0</v>
      </c>
      <c r="DG114" s="125">
        <f t="shared" ca="1" si="211"/>
        <v>0</v>
      </c>
      <c r="DH114" s="125">
        <f t="shared" ca="1" si="212"/>
        <v>0</v>
      </c>
      <c r="DI114" s="125">
        <f t="shared" ca="1" si="213"/>
        <v>0</v>
      </c>
      <c r="DJ114" s="125">
        <f t="shared" ca="1" si="214"/>
        <v>0</v>
      </c>
      <c r="DK114" s="125">
        <f t="shared" ca="1" si="215"/>
        <v>0</v>
      </c>
      <c r="DL114" s="125">
        <f t="shared" ca="1" si="216"/>
        <v>0</v>
      </c>
      <c r="DM114" s="125">
        <f t="shared" ca="1" si="217"/>
        <v>0</v>
      </c>
      <c r="DN114" s="340" t="str">
        <f t="shared" ca="1" si="218"/>
        <v xml:space="preserve">    </v>
      </c>
      <c r="DO114" s="340" t="str">
        <f t="shared" ca="1" si="219"/>
        <v>ВАКАНТ</v>
      </c>
      <c r="DP114" s="340">
        <f t="shared" ca="1" si="220"/>
        <v>0</v>
      </c>
      <c r="DQ114" s="340">
        <f t="shared" ca="1" si="221"/>
        <v>0</v>
      </c>
      <c r="DR114" s="340">
        <f t="shared" ca="1" si="222"/>
        <v>0</v>
      </c>
      <c r="DS114" s="340">
        <f t="shared" ca="1" si="223"/>
        <v>0</v>
      </c>
    </row>
    <row r="115" spans="1:123">
      <c r="A115">
        <f t="shared" ca="1" si="114"/>
        <v>111</v>
      </c>
      <c r="B115" t="str">
        <f t="shared" ca="1" si="115"/>
        <v xml:space="preserve">Водій </v>
      </c>
      <c r="C115" t="str">
        <f t="shared" ca="1" si="116"/>
        <v>м-с</v>
      </c>
      <c r="D115" t="str">
        <f t="shared" ca="1" si="117"/>
        <v>Гаценко І.Я.</v>
      </c>
      <c r="E115">
        <f t="shared" ca="1" si="118"/>
        <v>0</v>
      </c>
      <c r="F115">
        <f t="shared" ca="1" si="119"/>
        <v>0</v>
      </c>
      <c r="G115" s="123" t="str">
        <f t="shared" ca="1" si="225"/>
        <v>0.7.1</v>
      </c>
      <c r="H115" s="123" t="str">
        <f t="shared" ca="1" si="224"/>
        <v>0.7.1</v>
      </c>
      <c r="I115" s="123" t="str">
        <f t="shared" ca="1" si="224"/>
        <v>0.7.1</v>
      </c>
      <c r="J115" s="123" t="str">
        <f t="shared" ca="1" si="224"/>
        <v>0.7.1</v>
      </c>
      <c r="K115" s="123" t="str">
        <f t="shared" ca="1" si="224"/>
        <v>0.7.1</v>
      </c>
      <c r="L115" s="123" t="str">
        <f t="shared" ca="1" si="224"/>
        <v>0.7.1</v>
      </c>
      <c r="M115" s="123" t="str">
        <f t="shared" ca="1" si="224"/>
        <v>0.7.1</v>
      </c>
      <c r="N115" s="123" t="str">
        <f t="shared" ca="1" si="224"/>
        <v>0.7.1</v>
      </c>
      <c r="O115" s="123">
        <f t="shared" ca="1" si="120"/>
        <v>5</v>
      </c>
      <c r="P115" s="123">
        <f t="shared" ca="1" si="121"/>
        <v>44377</v>
      </c>
      <c r="Q115" s="123">
        <f t="shared" ca="1" si="122"/>
        <v>0</v>
      </c>
      <c r="R115" s="123">
        <f t="shared" ca="1" si="122"/>
        <v>0</v>
      </c>
      <c r="S115" s="123">
        <f t="shared" ca="1" si="123"/>
        <v>0</v>
      </c>
      <c r="T115" s="123">
        <f t="shared" ca="1" si="124"/>
        <v>0</v>
      </c>
      <c r="U115" s="123">
        <f t="shared" ca="1" si="125"/>
        <v>0</v>
      </c>
      <c r="V115" s="123">
        <f t="shared" ca="1" si="126"/>
        <v>0</v>
      </c>
      <c r="W115" s="123">
        <f t="shared" ca="1" si="127"/>
        <v>0</v>
      </c>
      <c r="X115" s="123">
        <f t="shared" ca="1" si="128"/>
        <v>0</v>
      </c>
      <c r="Y115" s="123">
        <f t="shared" ca="1" si="129"/>
        <v>0</v>
      </c>
      <c r="Z115" s="123">
        <f t="shared" ca="1" si="130"/>
        <v>0</v>
      </c>
      <c r="AA115" s="123">
        <f t="shared" ca="1" si="131"/>
        <v>0</v>
      </c>
      <c r="AB115" s="123">
        <f t="shared" ca="1" si="132"/>
        <v>0</v>
      </c>
      <c r="AC115" s="123">
        <f t="shared" ca="1" si="133"/>
        <v>0</v>
      </c>
      <c r="AD115" s="123">
        <f t="shared" ca="1" si="134"/>
        <v>0</v>
      </c>
      <c r="AE115" s="123">
        <f t="shared" ca="1" si="135"/>
        <v>0</v>
      </c>
      <c r="AF115" s="123">
        <f t="shared" ca="1" si="136"/>
        <v>0</v>
      </c>
      <c r="AG115" s="123">
        <f t="shared" ca="1" si="137"/>
        <v>0</v>
      </c>
      <c r="AH115" s="123">
        <f t="shared" ca="1" si="138"/>
        <v>0</v>
      </c>
      <c r="AI115" s="123">
        <f t="shared" ca="1" si="139"/>
        <v>0</v>
      </c>
      <c r="AJ115" s="123">
        <f t="shared" ca="1" si="140"/>
        <v>0</v>
      </c>
      <c r="AK115" s="123">
        <f t="shared" ca="1" si="141"/>
        <v>0</v>
      </c>
      <c r="AL115" s="123">
        <f t="shared" ca="1" si="142"/>
        <v>0</v>
      </c>
      <c r="AM115" s="123">
        <f t="shared" ca="1" si="143"/>
        <v>0</v>
      </c>
      <c r="AN115" s="123">
        <f t="shared" ca="1" si="144"/>
        <v>0</v>
      </c>
      <c r="AO115" s="123">
        <f t="shared" ca="1" si="145"/>
        <v>0</v>
      </c>
      <c r="AP115" s="123">
        <f t="shared" ca="1" si="146"/>
        <v>0</v>
      </c>
      <c r="AQ115" s="123">
        <f t="shared" ca="1" si="147"/>
        <v>0</v>
      </c>
      <c r="AR115" s="123">
        <f t="shared" ca="1" si="148"/>
        <v>0</v>
      </c>
      <c r="AS115" s="123">
        <f t="shared" ca="1" si="149"/>
        <v>0</v>
      </c>
      <c r="AT115" s="123">
        <f t="shared" ca="1" si="150"/>
        <v>0</v>
      </c>
      <c r="AU115" s="123">
        <f t="shared" ca="1" si="151"/>
        <v>0</v>
      </c>
      <c r="AV115" s="123">
        <f t="shared" ca="1" si="152"/>
        <v>0</v>
      </c>
      <c r="AW115" s="123">
        <f t="shared" ca="1" si="153"/>
        <v>0</v>
      </c>
      <c r="AX115" s="123">
        <f t="shared" ca="1" si="154"/>
        <v>0</v>
      </c>
      <c r="AY115" s="123">
        <f t="shared" ca="1" si="155"/>
        <v>0</v>
      </c>
      <c r="AZ115" s="123">
        <f t="shared" ca="1" si="156"/>
        <v>0</v>
      </c>
      <c r="BA115" s="123">
        <f t="shared" ca="1" si="157"/>
        <v>0</v>
      </c>
      <c r="BB115" s="123">
        <f t="shared" ca="1" si="158"/>
        <v>0</v>
      </c>
      <c r="BC115" s="123">
        <f t="shared" ca="1" si="159"/>
        <v>0</v>
      </c>
      <c r="BD115" s="123">
        <f t="shared" ca="1" si="160"/>
        <v>0</v>
      </c>
      <c r="BE115" s="123">
        <f t="shared" ca="1" si="161"/>
        <v>0</v>
      </c>
      <c r="BF115" s="123">
        <f t="shared" ca="1" si="162"/>
        <v>0</v>
      </c>
      <c r="BG115" s="123">
        <f t="shared" ca="1" si="163"/>
        <v>0</v>
      </c>
      <c r="BH115" s="123">
        <f t="shared" ca="1" si="164"/>
        <v>0</v>
      </c>
      <c r="BI115" s="123">
        <f t="shared" ca="1" si="165"/>
        <v>0</v>
      </c>
      <c r="BJ115" s="123">
        <f t="shared" ca="1" si="166"/>
        <v>0</v>
      </c>
      <c r="BK115" s="123">
        <f t="shared" ca="1" si="167"/>
        <v>0</v>
      </c>
      <c r="BL115" s="123">
        <f t="shared" ca="1" si="168"/>
        <v>0</v>
      </c>
      <c r="BM115" s="123">
        <f t="shared" ca="1" si="169"/>
        <v>0</v>
      </c>
      <c r="BN115" s="123">
        <f t="shared" ca="1" si="170"/>
        <v>0.65</v>
      </c>
      <c r="BO115" s="123">
        <f t="shared" ca="1" si="171"/>
        <v>28</v>
      </c>
      <c r="BP115" s="340">
        <f t="shared" ca="1" si="172"/>
        <v>0</v>
      </c>
      <c r="BQ115" s="123">
        <f t="shared" ca="1" si="173"/>
        <v>0</v>
      </c>
      <c r="BR115" s="123">
        <f t="shared" ca="1" si="174"/>
        <v>0</v>
      </c>
      <c r="BS115" s="123">
        <f t="shared" ca="1" si="175"/>
        <v>0</v>
      </c>
      <c r="BT115" s="123">
        <f t="shared" ca="1" si="176"/>
        <v>0</v>
      </c>
      <c r="BU115" s="123">
        <f t="shared" ca="1" si="177"/>
        <v>0</v>
      </c>
      <c r="BV115" s="123"/>
      <c r="BW115" s="123">
        <f t="shared" ca="1" si="178"/>
        <v>0</v>
      </c>
      <c r="BX115" s="123"/>
      <c r="BY115" s="123">
        <f t="shared" ca="1" si="179"/>
        <v>0</v>
      </c>
      <c r="BZ115" s="123"/>
      <c r="CA115" s="123">
        <f t="shared" ca="1" si="180"/>
        <v>0</v>
      </c>
      <c r="CB115" s="528">
        <f t="shared" ca="1" si="181"/>
        <v>0</v>
      </c>
      <c r="CC115" s="123">
        <f t="shared" ca="1" si="182"/>
        <v>0</v>
      </c>
      <c r="CD115" s="125">
        <f t="shared" ca="1" si="183"/>
        <v>0</v>
      </c>
      <c r="CE115" s="125">
        <f t="shared" ca="1" si="184"/>
        <v>530</v>
      </c>
      <c r="CF115" s="125">
        <f t="shared" ca="1" si="185"/>
        <v>2820</v>
      </c>
      <c r="CG115" s="125">
        <f t="shared" ca="1" si="186"/>
        <v>0</v>
      </c>
      <c r="CH115" s="125">
        <f t="shared" ca="1" si="187"/>
        <v>0</v>
      </c>
      <c r="CI115" s="125">
        <f t="shared" ca="1" si="188"/>
        <v>0</v>
      </c>
      <c r="CJ115" s="125">
        <f t="shared" ca="1" si="189"/>
        <v>0</v>
      </c>
      <c r="CK115" s="125">
        <f t="shared" ca="1" si="190"/>
        <v>0</v>
      </c>
      <c r="CL115" s="125">
        <f t="shared" ca="1" si="191"/>
        <v>2177.5</v>
      </c>
      <c r="CM115" s="125">
        <f t="shared" ca="1" si="192"/>
        <v>8657.4</v>
      </c>
      <c r="CN115" s="125">
        <f t="shared" ca="1" si="193"/>
        <v>14184.9</v>
      </c>
      <c r="CO115" s="125">
        <f t="shared" ca="1" si="194"/>
        <v>0</v>
      </c>
      <c r="CP115" s="125">
        <f t="shared" ca="1" si="195"/>
        <v>0</v>
      </c>
      <c r="CQ115" s="125">
        <f t="shared" ca="1" si="196"/>
        <v>0</v>
      </c>
      <c r="CR115" s="125">
        <f t="shared" ca="1" si="197"/>
        <v>0</v>
      </c>
      <c r="CS115" s="125">
        <f t="shared" ca="1" si="198"/>
        <v>0</v>
      </c>
      <c r="CT115" s="125">
        <f t="shared" ca="1" si="199"/>
        <v>0</v>
      </c>
      <c r="CU115" s="125">
        <f t="shared" ca="1" si="200"/>
        <v>0</v>
      </c>
      <c r="CV115" s="125">
        <f t="shared" ca="1" si="201"/>
        <v>0</v>
      </c>
      <c r="CW115" s="125">
        <f t="shared" ca="1" si="202"/>
        <v>0</v>
      </c>
      <c r="CX115" s="125">
        <f t="shared" ca="1" si="203"/>
        <v>0</v>
      </c>
      <c r="CY115" s="125">
        <f t="shared" ca="1" si="204"/>
        <v>0</v>
      </c>
      <c r="CZ115" s="125">
        <f t="shared" ca="1" si="205"/>
        <v>672.35</v>
      </c>
      <c r="DA115" s="341">
        <f t="shared" ca="1" si="206"/>
        <v>14857.25</v>
      </c>
      <c r="DB115" s="606">
        <f t="shared" ca="1" si="207"/>
        <v>2674.31</v>
      </c>
      <c r="DC115" s="606"/>
      <c r="DD115" s="606">
        <f t="shared" ca="1" si="208"/>
        <v>183.06</v>
      </c>
      <c r="DE115" s="125">
        <f t="shared" ca="1" si="209"/>
        <v>0</v>
      </c>
      <c r="DF115" s="125">
        <f t="shared" ca="1" si="210"/>
        <v>0</v>
      </c>
      <c r="DG115" s="125">
        <f t="shared" ca="1" si="211"/>
        <v>0</v>
      </c>
      <c r="DH115" s="125">
        <f t="shared" ca="1" si="212"/>
        <v>2857.37</v>
      </c>
      <c r="DI115" s="125">
        <f t="shared" ca="1" si="213"/>
        <v>3120.68</v>
      </c>
      <c r="DJ115" s="125">
        <f t="shared" ca="1" si="214"/>
        <v>2674.31</v>
      </c>
      <c r="DK115" s="125">
        <f t="shared" ca="1" si="215"/>
        <v>14674.19</v>
      </c>
      <c r="DL115" s="125">
        <f t="shared" ca="1" si="216"/>
        <v>0</v>
      </c>
      <c r="DM115" s="125">
        <f t="shared" ca="1" si="217"/>
        <v>0</v>
      </c>
      <c r="DN115" s="340" t="str">
        <f t="shared" ca="1" si="218"/>
        <v xml:space="preserve">30 від 01.03   </v>
      </c>
      <c r="DO115" s="340" t="str">
        <f t="shared" ca="1" si="219"/>
        <v>Гаценко І.Я.</v>
      </c>
      <c r="DP115" s="340" t="str">
        <f t="shared" ca="1" si="220"/>
        <v>Гаценко</v>
      </c>
      <c r="DQ115" s="340" t="str">
        <f t="shared" ca="1" si="221"/>
        <v>Іван</v>
      </c>
      <c r="DR115" s="340" t="str">
        <f t="shared" ca="1" si="222"/>
        <v>Ярославович</v>
      </c>
      <c r="DS115" s="340">
        <f t="shared" ca="1" si="223"/>
        <v>3561708139</v>
      </c>
    </row>
    <row r="116" spans="1:123">
      <c r="A116">
        <f t="shared" ca="1" si="114"/>
        <v>112</v>
      </c>
      <c r="B116">
        <f t="shared" ca="1" si="115"/>
        <v>0</v>
      </c>
      <c r="C116">
        <f t="shared" ca="1" si="116"/>
        <v>0</v>
      </c>
      <c r="D116" t="str">
        <f t="shared" ca="1" si="117"/>
        <v xml:space="preserve"> </v>
      </c>
      <c r="E116">
        <f t="shared" ca="1" si="118"/>
        <v>0</v>
      </c>
      <c r="F116">
        <f t="shared" ca="1" si="119"/>
        <v>0</v>
      </c>
      <c r="G116" s="123" t="str">
        <f t="shared" ca="1" si="225"/>
        <v>0.0.0</v>
      </c>
      <c r="H116" s="123" t="str">
        <f t="shared" ca="1" si="224"/>
        <v>0.0.0</v>
      </c>
      <c r="I116" s="123" t="str">
        <f t="shared" ca="1" si="224"/>
        <v>0.0.0</v>
      </c>
      <c r="J116" s="123" t="str">
        <f t="shared" ca="1" si="224"/>
        <v>0.0.0</v>
      </c>
      <c r="K116" s="123" t="str">
        <f t="shared" ca="1" si="224"/>
        <v>0.0.0</v>
      </c>
      <c r="L116" s="123" t="str">
        <f t="shared" ca="1" si="224"/>
        <v>0.0.0</v>
      </c>
      <c r="M116" s="123" t="str">
        <f t="shared" ca="1" si="224"/>
        <v>0.0.0</v>
      </c>
      <c r="N116" s="123" t="str">
        <f t="shared" ca="1" si="224"/>
        <v>0.0.0</v>
      </c>
      <c r="O116" s="123">
        <f t="shared" ca="1" si="120"/>
        <v>0</v>
      </c>
      <c r="P116" s="123">
        <f t="shared" ca="1" si="121"/>
        <v>0</v>
      </c>
      <c r="Q116" s="123">
        <f t="shared" ca="1" si="122"/>
        <v>0</v>
      </c>
      <c r="R116" s="123">
        <f t="shared" ca="1" si="122"/>
        <v>0</v>
      </c>
      <c r="S116" s="123">
        <f t="shared" ca="1" si="123"/>
        <v>0</v>
      </c>
      <c r="T116" s="123">
        <f t="shared" ca="1" si="124"/>
        <v>0</v>
      </c>
      <c r="U116" s="123">
        <f t="shared" ca="1" si="125"/>
        <v>0</v>
      </c>
      <c r="V116" s="123">
        <f t="shared" ca="1" si="126"/>
        <v>0</v>
      </c>
      <c r="W116" s="123">
        <f t="shared" ca="1" si="127"/>
        <v>0</v>
      </c>
      <c r="X116" s="123">
        <f t="shared" ca="1" si="128"/>
        <v>0</v>
      </c>
      <c r="Y116" s="123">
        <f t="shared" ca="1" si="129"/>
        <v>0</v>
      </c>
      <c r="Z116" s="123">
        <f t="shared" ca="1" si="130"/>
        <v>0</v>
      </c>
      <c r="AA116" s="123">
        <f t="shared" ca="1" si="131"/>
        <v>0</v>
      </c>
      <c r="AB116" s="123">
        <f t="shared" ca="1" si="132"/>
        <v>0</v>
      </c>
      <c r="AC116" s="123">
        <f t="shared" ca="1" si="133"/>
        <v>0</v>
      </c>
      <c r="AD116" s="123">
        <f t="shared" ca="1" si="134"/>
        <v>0</v>
      </c>
      <c r="AE116" s="123">
        <f t="shared" ca="1" si="135"/>
        <v>0</v>
      </c>
      <c r="AF116" s="123">
        <f t="shared" ca="1" si="136"/>
        <v>0</v>
      </c>
      <c r="AG116" s="123">
        <f t="shared" ca="1" si="137"/>
        <v>0</v>
      </c>
      <c r="AH116" s="123">
        <f t="shared" ca="1" si="138"/>
        <v>0</v>
      </c>
      <c r="AI116" s="123">
        <f t="shared" ca="1" si="139"/>
        <v>0</v>
      </c>
      <c r="AJ116" s="123">
        <f t="shared" ca="1" si="140"/>
        <v>0</v>
      </c>
      <c r="AK116" s="123">
        <f t="shared" ca="1" si="141"/>
        <v>0</v>
      </c>
      <c r="AL116" s="123">
        <f t="shared" ca="1" si="142"/>
        <v>0</v>
      </c>
      <c r="AM116" s="123">
        <f t="shared" ca="1" si="143"/>
        <v>0</v>
      </c>
      <c r="AN116" s="123">
        <f t="shared" ca="1" si="144"/>
        <v>0</v>
      </c>
      <c r="AO116" s="123">
        <f t="shared" ca="1" si="145"/>
        <v>0</v>
      </c>
      <c r="AP116" s="123">
        <f t="shared" ca="1" si="146"/>
        <v>0</v>
      </c>
      <c r="AQ116" s="123">
        <f t="shared" ca="1" si="147"/>
        <v>0</v>
      </c>
      <c r="AR116" s="123">
        <f t="shared" ca="1" si="148"/>
        <v>0</v>
      </c>
      <c r="AS116" s="123">
        <f t="shared" ca="1" si="149"/>
        <v>0</v>
      </c>
      <c r="AT116" s="123">
        <f t="shared" ca="1" si="150"/>
        <v>0</v>
      </c>
      <c r="AU116" s="123">
        <f t="shared" ca="1" si="151"/>
        <v>0</v>
      </c>
      <c r="AV116" s="123">
        <f t="shared" ca="1" si="152"/>
        <v>0</v>
      </c>
      <c r="AW116" s="123">
        <f t="shared" ca="1" si="153"/>
        <v>0</v>
      </c>
      <c r="AX116" s="123">
        <f t="shared" ca="1" si="154"/>
        <v>0</v>
      </c>
      <c r="AY116" s="123">
        <f t="shared" ca="1" si="155"/>
        <v>0</v>
      </c>
      <c r="AZ116" s="123">
        <f t="shared" ca="1" si="156"/>
        <v>0</v>
      </c>
      <c r="BA116" s="123">
        <f t="shared" ca="1" si="157"/>
        <v>0</v>
      </c>
      <c r="BB116" s="123">
        <f t="shared" ca="1" si="158"/>
        <v>0</v>
      </c>
      <c r="BC116" s="123">
        <f t="shared" ca="1" si="159"/>
        <v>0</v>
      </c>
      <c r="BD116" s="123">
        <f t="shared" ca="1" si="160"/>
        <v>0</v>
      </c>
      <c r="BE116" s="123">
        <f t="shared" ca="1" si="161"/>
        <v>0</v>
      </c>
      <c r="BF116" s="123">
        <f t="shared" ca="1" si="162"/>
        <v>0</v>
      </c>
      <c r="BG116" s="123">
        <f t="shared" ca="1" si="163"/>
        <v>0</v>
      </c>
      <c r="BH116" s="123">
        <f t="shared" ca="1" si="164"/>
        <v>0</v>
      </c>
      <c r="BI116" s="123">
        <f t="shared" ca="1" si="165"/>
        <v>0</v>
      </c>
      <c r="BJ116" s="123">
        <f t="shared" ca="1" si="166"/>
        <v>0</v>
      </c>
      <c r="BK116" s="123">
        <f t="shared" ca="1" si="167"/>
        <v>0</v>
      </c>
      <c r="BL116" s="123">
        <f t="shared" ca="1" si="168"/>
        <v>0</v>
      </c>
      <c r="BM116" s="123">
        <f t="shared" ca="1" si="169"/>
        <v>0</v>
      </c>
      <c r="BN116" s="123">
        <f t="shared" ca="1" si="170"/>
        <v>0.65</v>
      </c>
      <c r="BO116" s="123">
        <f t="shared" ca="1" si="171"/>
        <v>0</v>
      </c>
      <c r="BP116" s="340">
        <f t="shared" ca="1" si="172"/>
        <v>0</v>
      </c>
      <c r="BQ116" s="123">
        <f t="shared" ca="1" si="173"/>
        <v>0</v>
      </c>
      <c r="BR116" s="123">
        <f t="shared" ca="1" si="174"/>
        <v>0</v>
      </c>
      <c r="BS116" s="123">
        <f t="shared" ca="1" si="175"/>
        <v>0</v>
      </c>
      <c r="BT116" s="123">
        <f t="shared" ca="1" si="176"/>
        <v>0</v>
      </c>
      <c r="BU116" s="123">
        <f t="shared" ca="1" si="177"/>
        <v>0</v>
      </c>
      <c r="BV116" s="123"/>
      <c r="BW116" s="123">
        <f t="shared" ca="1" si="178"/>
        <v>0</v>
      </c>
      <c r="BX116" s="123"/>
      <c r="BY116" s="123">
        <f t="shared" ca="1" si="179"/>
        <v>0</v>
      </c>
      <c r="BZ116" s="123"/>
      <c r="CA116" s="123">
        <f t="shared" ca="1" si="180"/>
        <v>0</v>
      </c>
      <c r="CB116" s="528">
        <f t="shared" ca="1" si="181"/>
        <v>0</v>
      </c>
      <c r="CC116" s="123">
        <f t="shared" ca="1" si="182"/>
        <v>0</v>
      </c>
      <c r="CD116" s="125">
        <f t="shared" ca="1" si="183"/>
        <v>0</v>
      </c>
      <c r="CE116" s="125">
        <f t="shared" ca="1" si="184"/>
        <v>0</v>
      </c>
      <c r="CF116" s="125">
        <f t="shared" ca="1" si="185"/>
        <v>0</v>
      </c>
      <c r="CG116" s="125">
        <f t="shared" ca="1" si="186"/>
        <v>0</v>
      </c>
      <c r="CH116" s="125">
        <f t="shared" ca="1" si="187"/>
        <v>0</v>
      </c>
      <c r="CI116" s="125">
        <f t="shared" ca="1" si="188"/>
        <v>0</v>
      </c>
      <c r="CJ116" s="125">
        <f t="shared" ca="1" si="189"/>
        <v>0</v>
      </c>
      <c r="CK116" s="125">
        <f t="shared" ca="1" si="190"/>
        <v>0</v>
      </c>
      <c r="CL116" s="125">
        <f t="shared" ca="1" si="191"/>
        <v>0</v>
      </c>
      <c r="CM116" s="125">
        <f t="shared" ca="1" si="192"/>
        <v>0</v>
      </c>
      <c r="CN116" s="125">
        <f t="shared" ca="1" si="193"/>
        <v>0</v>
      </c>
      <c r="CO116" s="125">
        <f t="shared" ca="1" si="194"/>
        <v>0</v>
      </c>
      <c r="CP116" s="125">
        <f t="shared" ca="1" si="195"/>
        <v>0</v>
      </c>
      <c r="CQ116" s="125">
        <f t="shared" ca="1" si="196"/>
        <v>0</v>
      </c>
      <c r="CR116" s="125">
        <f t="shared" ca="1" si="197"/>
        <v>0</v>
      </c>
      <c r="CS116" s="125">
        <f t="shared" ca="1" si="198"/>
        <v>0</v>
      </c>
      <c r="CT116" s="125">
        <f t="shared" ca="1" si="199"/>
        <v>0</v>
      </c>
      <c r="CU116" s="125">
        <f t="shared" ca="1" si="200"/>
        <v>0</v>
      </c>
      <c r="CV116" s="125">
        <f t="shared" ca="1" si="201"/>
        <v>0</v>
      </c>
      <c r="CW116" s="125">
        <f t="shared" ca="1" si="202"/>
        <v>0</v>
      </c>
      <c r="CX116" s="125">
        <f t="shared" ca="1" si="203"/>
        <v>0</v>
      </c>
      <c r="CY116" s="125">
        <f t="shared" ca="1" si="204"/>
        <v>0</v>
      </c>
      <c r="CZ116" s="125">
        <f t="shared" ca="1" si="205"/>
        <v>0</v>
      </c>
      <c r="DA116" s="341">
        <f t="shared" ca="1" si="206"/>
        <v>0</v>
      </c>
      <c r="DB116" s="606">
        <f t="shared" ca="1" si="207"/>
        <v>0</v>
      </c>
      <c r="DC116" s="606"/>
      <c r="DD116" s="606">
        <f t="shared" ca="1" si="208"/>
        <v>0</v>
      </c>
      <c r="DE116" s="125">
        <f t="shared" ca="1" si="209"/>
        <v>0</v>
      </c>
      <c r="DF116" s="125">
        <f t="shared" ca="1" si="210"/>
        <v>0</v>
      </c>
      <c r="DG116" s="125">
        <f t="shared" ca="1" si="211"/>
        <v>0</v>
      </c>
      <c r="DH116" s="125">
        <f t="shared" ca="1" si="212"/>
        <v>0</v>
      </c>
      <c r="DI116" s="125">
        <f t="shared" ca="1" si="213"/>
        <v>0</v>
      </c>
      <c r="DJ116" s="125">
        <f t="shared" ca="1" si="214"/>
        <v>0</v>
      </c>
      <c r="DK116" s="125">
        <f t="shared" ca="1" si="215"/>
        <v>0</v>
      </c>
      <c r="DL116" s="125">
        <f t="shared" ca="1" si="216"/>
        <v>0</v>
      </c>
      <c r="DM116" s="125">
        <f t="shared" ca="1" si="217"/>
        <v>0</v>
      </c>
      <c r="DN116" s="340" t="str">
        <f t="shared" ca="1" si="218"/>
        <v xml:space="preserve">    </v>
      </c>
      <c r="DO116" s="340" t="str">
        <f t="shared" ca="1" si="219"/>
        <v xml:space="preserve"> </v>
      </c>
      <c r="DP116" s="340">
        <f t="shared" ca="1" si="220"/>
        <v>0</v>
      </c>
      <c r="DQ116" s="340">
        <f t="shared" ca="1" si="221"/>
        <v>0</v>
      </c>
      <c r="DR116" s="340">
        <f t="shared" ca="1" si="222"/>
        <v>0</v>
      </c>
      <c r="DS116" s="340">
        <f t="shared" ca="1" si="223"/>
        <v>0</v>
      </c>
    </row>
    <row r="117" spans="1:123">
      <c r="A117">
        <f t="shared" ca="1" si="114"/>
        <v>113</v>
      </c>
      <c r="B117" t="str">
        <f t="shared" ca="1" si="115"/>
        <v>Начальник відділення</v>
      </c>
      <c r="C117" t="str">
        <f t="shared" ca="1" si="116"/>
        <v>л-т</v>
      </c>
      <c r="D117" t="str">
        <f t="shared" ca="1" si="117"/>
        <v>Буяр Р.Б.</v>
      </c>
      <c r="E117">
        <f t="shared" ca="1" si="118"/>
        <v>0</v>
      </c>
      <c r="F117">
        <f t="shared" ca="1" si="119"/>
        <v>0</v>
      </c>
      <c r="G117" s="123" t="str">
        <f t="shared" ca="1" si="225"/>
        <v>5.10.15</v>
      </c>
      <c r="H117" s="123" t="str">
        <f t="shared" ca="1" si="224"/>
        <v>5.10.15</v>
      </c>
      <c r="I117" s="123" t="str">
        <f t="shared" ca="1" si="224"/>
        <v>5.10.15</v>
      </c>
      <c r="J117" s="123" t="str">
        <f t="shared" ca="1" si="224"/>
        <v>5.10.15</v>
      </c>
      <c r="K117" s="123" t="str">
        <f t="shared" ca="1" si="224"/>
        <v>5.10.15</v>
      </c>
      <c r="L117" s="123" t="str">
        <f t="shared" ca="1" si="224"/>
        <v>5.10.15</v>
      </c>
      <c r="M117" s="123" t="str">
        <f t="shared" ca="1" si="224"/>
        <v>5.10.15</v>
      </c>
      <c r="N117" s="123" t="str">
        <f t="shared" ca="1" si="224"/>
        <v>5.10.15</v>
      </c>
      <c r="O117" s="123">
        <f t="shared" ca="1" si="120"/>
        <v>12</v>
      </c>
      <c r="P117" s="123">
        <f t="shared" ca="1" si="121"/>
        <v>42445</v>
      </c>
      <c r="Q117" s="123">
        <f t="shared" ca="1" si="122"/>
        <v>0</v>
      </c>
      <c r="R117" s="123">
        <f t="shared" ca="1" si="122"/>
        <v>0</v>
      </c>
      <c r="S117" s="123">
        <f t="shared" ca="1" si="123"/>
        <v>0</v>
      </c>
      <c r="T117" s="123">
        <f t="shared" ca="1" si="124"/>
        <v>0</v>
      </c>
      <c r="U117" s="123">
        <f t="shared" ca="1" si="125"/>
        <v>0</v>
      </c>
      <c r="V117" s="123">
        <f t="shared" ca="1" si="126"/>
        <v>0</v>
      </c>
      <c r="W117" s="123">
        <f t="shared" ca="1" si="127"/>
        <v>0</v>
      </c>
      <c r="X117" s="123">
        <f t="shared" ca="1" si="128"/>
        <v>0</v>
      </c>
      <c r="Y117" s="123">
        <f t="shared" ca="1" si="129"/>
        <v>0</v>
      </c>
      <c r="Z117" s="123">
        <f t="shared" ca="1" si="130"/>
        <v>0</v>
      </c>
      <c r="AA117" s="123">
        <f t="shared" ca="1" si="131"/>
        <v>0</v>
      </c>
      <c r="AB117" s="123">
        <f t="shared" ca="1" si="132"/>
        <v>0</v>
      </c>
      <c r="AC117" s="123">
        <f t="shared" ca="1" si="133"/>
        <v>0</v>
      </c>
      <c r="AD117" s="123">
        <f t="shared" ca="1" si="134"/>
        <v>0</v>
      </c>
      <c r="AE117" s="123">
        <f t="shared" ca="1" si="135"/>
        <v>0</v>
      </c>
      <c r="AF117" s="123">
        <f t="shared" ca="1" si="136"/>
        <v>0</v>
      </c>
      <c r="AG117" s="123">
        <f t="shared" ca="1" si="137"/>
        <v>0</v>
      </c>
      <c r="AH117" s="123">
        <f t="shared" ca="1" si="138"/>
        <v>0</v>
      </c>
      <c r="AI117" s="123">
        <f t="shared" ca="1" si="139"/>
        <v>0</v>
      </c>
      <c r="AJ117" s="123">
        <f t="shared" ca="1" si="140"/>
        <v>0</v>
      </c>
      <c r="AK117" s="123">
        <f t="shared" ca="1" si="141"/>
        <v>0</v>
      </c>
      <c r="AL117" s="123">
        <f t="shared" ca="1" si="142"/>
        <v>0</v>
      </c>
      <c r="AM117" s="123">
        <f t="shared" ca="1" si="143"/>
        <v>0</v>
      </c>
      <c r="AN117" s="123">
        <f t="shared" ca="1" si="144"/>
        <v>0</v>
      </c>
      <c r="AO117" s="123">
        <f t="shared" ca="1" si="145"/>
        <v>0</v>
      </c>
      <c r="AP117" s="123">
        <f t="shared" ca="1" si="146"/>
        <v>0</v>
      </c>
      <c r="AQ117" s="123">
        <f t="shared" ca="1" si="147"/>
        <v>0</v>
      </c>
      <c r="AR117" s="123">
        <f t="shared" ca="1" si="148"/>
        <v>0</v>
      </c>
      <c r="AS117" s="123">
        <f t="shared" ca="1" si="149"/>
        <v>0</v>
      </c>
      <c r="AT117" s="123">
        <f t="shared" ca="1" si="150"/>
        <v>0</v>
      </c>
      <c r="AU117" s="123">
        <f t="shared" ca="1" si="151"/>
        <v>0</v>
      </c>
      <c r="AV117" s="123">
        <f t="shared" ca="1" si="152"/>
        <v>0</v>
      </c>
      <c r="AW117" s="123">
        <f t="shared" ca="1" si="153"/>
        <v>0</v>
      </c>
      <c r="AX117" s="123">
        <f t="shared" ca="1" si="154"/>
        <v>0</v>
      </c>
      <c r="AY117" s="123">
        <f t="shared" ca="1" si="155"/>
        <v>0</v>
      </c>
      <c r="AZ117" s="123">
        <f t="shared" ca="1" si="156"/>
        <v>0</v>
      </c>
      <c r="BA117" s="123">
        <f t="shared" ca="1" si="157"/>
        <v>0</v>
      </c>
      <c r="BB117" s="123">
        <f t="shared" ca="1" si="158"/>
        <v>0</v>
      </c>
      <c r="BC117" s="123">
        <f t="shared" ca="1" si="159"/>
        <v>0</v>
      </c>
      <c r="BD117" s="123">
        <f t="shared" ca="1" si="160"/>
        <v>0</v>
      </c>
      <c r="BE117" s="123">
        <f t="shared" ca="1" si="161"/>
        <v>0</v>
      </c>
      <c r="BF117" s="123">
        <f t="shared" ca="1" si="162"/>
        <v>0</v>
      </c>
      <c r="BG117" s="123">
        <f t="shared" ca="1" si="163"/>
        <v>0</v>
      </c>
      <c r="BH117" s="123">
        <f t="shared" ca="1" si="164"/>
        <v>0</v>
      </c>
      <c r="BI117" s="123">
        <f t="shared" ca="1" si="165"/>
        <v>0</v>
      </c>
      <c r="BJ117" s="123">
        <f t="shared" ca="1" si="166"/>
        <v>0</v>
      </c>
      <c r="BK117" s="123">
        <f t="shared" ca="1" si="167"/>
        <v>0</v>
      </c>
      <c r="BL117" s="123">
        <f t="shared" ca="1" si="168"/>
        <v>0</v>
      </c>
      <c r="BM117" s="123">
        <f t="shared" ca="1" si="169"/>
        <v>0</v>
      </c>
      <c r="BN117" s="123">
        <f t="shared" ca="1" si="170"/>
        <v>0.65</v>
      </c>
      <c r="BO117" s="123">
        <f t="shared" ca="1" si="171"/>
        <v>28</v>
      </c>
      <c r="BP117" s="340">
        <f t="shared" ca="1" si="172"/>
        <v>0</v>
      </c>
      <c r="BQ117" s="123">
        <f t="shared" ca="1" si="173"/>
        <v>0</v>
      </c>
      <c r="BR117" s="123">
        <f t="shared" ca="1" si="174"/>
        <v>0</v>
      </c>
      <c r="BS117" s="123">
        <f t="shared" ca="1" si="175"/>
        <v>0</v>
      </c>
      <c r="BT117" s="123">
        <f t="shared" ca="1" si="176"/>
        <v>0</v>
      </c>
      <c r="BU117" s="123">
        <f t="shared" ca="1" si="177"/>
        <v>0</v>
      </c>
      <c r="BV117" s="123"/>
      <c r="BW117" s="123">
        <f t="shared" ca="1" si="178"/>
        <v>0</v>
      </c>
      <c r="BX117" s="123"/>
      <c r="BY117" s="123">
        <f t="shared" ca="1" si="179"/>
        <v>0</v>
      </c>
      <c r="BZ117" s="123"/>
      <c r="CA117" s="123">
        <f t="shared" ca="1" si="180"/>
        <v>0</v>
      </c>
      <c r="CB117" s="528">
        <f t="shared" ca="1" si="181"/>
        <v>0</v>
      </c>
      <c r="CC117" s="123">
        <f t="shared" ca="1" si="182"/>
        <v>0</v>
      </c>
      <c r="CD117" s="125">
        <f t="shared" ca="1" si="183"/>
        <v>0</v>
      </c>
      <c r="CE117" s="125">
        <f t="shared" ca="1" si="184"/>
        <v>1130</v>
      </c>
      <c r="CF117" s="125">
        <f t="shared" ca="1" si="185"/>
        <v>3440</v>
      </c>
      <c r="CG117" s="125">
        <f t="shared" ca="1" si="186"/>
        <v>1371</v>
      </c>
      <c r="CH117" s="125">
        <f t="shared" ca="1" si="187"/>
        <v>0</v>
      </c>
      <c r="CI117" s="125">
        <f t="shared" ca="1" si="188"/>
        <v>0</v>
      </c>
      <c r="CJ117" s="125">
        <f t="shared" ca="1" si="189"/>
        <v>0</v>
      </c>
      <c r="CK117" s="125">
        <f t="shared" ca="1" si="190"/>
        <v>0</v>
      </c>
      <c r="CL117" s="125">
        <f t="shared" ca="1" si="191"/>
        <v>3861.65</v>
      </c>
      <c r="CM117" s="125">
        <f t="shared" ca="1" si="192"/>
        <v>8806.4</v>
      </c>
      <c r="CN117" s="125">
        <f t="shared" ca="1" si="193"/>
        <v>18609.05</v>
      </c>
      <c r="CO117" s="125">
        <f t="shared" ca="1" si="194"/>
        <v>0</v>
      </c>
      <c r="CP117" s="125">
        <f t="shared" ca="1" si="195"/>
        <v>0</v>
      </c>
      <c r="CQ117" s="125">
        <f t="shared" ca="1" si="196"/>
        <v>0</v>
      </c>
      <c r="CR117" s="125">
        <f t="shared" ca="1" si="197"/>
        <v>0</v>
      </c>
      <c r="CS117" s="125">
        <f t="shared" ca="1" si="198"/>
        <v>0</v>
      </c>
      <c r="CT117" s="125">
        <f t="shared" ca="1" si="199"/>
        <v>0</v>
      </c>
      <c r="CU117" s="125">
        <f t="shared" ca="1" si="200"/>
        <v>0</v>
      </c>
      <c r="CV117" s="125">
        <f t="shared" ca="1" si="201"/>
        <v>0</v>
      </c>
      <c r="CW117" s="125">
        <f t="shared" ca="1" si="202"/>
        <v>0</v>
      </c>
      <c r="CX117" s="125">
        <f t="shared" ca="1" si="203"/>
        <v>0</v>
      </c>
      <c r="CY117" s="125">
        <f t="shared" ca="1" si="204"/>
        <v>0</v>
      </c>
      <c r="CZ117" s="125">
        <f t="shared" ca="1" si="205"/>
        <v>672.35</v>
      </c>
      <c r="DA117" s="341">
        <f t="shared" ca="1" si="206"/>
        <v>19281.400000000001</v>
      </c>
      <c r="DB117" s="606">
        <f t="shared" ca="1" si="207"/>
        <v>3470.65</v>
      </c>
      <c r="DC117" s="606"/>
      <c r="DD117" s="606">
        <f t="shared" ca="1" si="208"/>
        <v>237.57</v>
      </c>
      <c r="DE117" s="125">
        <f t="shared" ca="1" si="209"/>
        <v>0</v>
      </c>
      <c r="DF117" s="125">
        <f t="shared" ca="1" si="210"/>
        <v>0</v>
      </c>
      <c r="DG117" s="125">
        <f t="shared" ca="1" si="211"/>
        <v>0</v>
      </c>
      <c r="DH117" s="125">
        <f t="shared" ca="1" si="212"/>
        <v>3708.22</v>
      </c>
      <c r="DI117" s="125">
        <f t="shared" ca="1" si="213"/>
        <v>4093.99</v>
      </c>
      <c r="DJ117" s="125">
        <f t="shared" ca="1" si="214"/>
        <v>3470.65</v>
      </c>
      <c r="DK117" s="125">
        <f t="shared" ca="1" si="215"/>
        <v>19043.830000000002</v>
      </c>
      <c r="DL117" s="125">
        <f t="shared" ca="1" si="216"/>
        <v>0</v>
      </c>
      <c r="DM117" s="125">
        <f t="shared" ca="1" si="217"/>
        <v>0</v>
      </c>
      <c r="DN117" s="340" t="str">
        <f t="shared" ca="1" si="218"/>
        <v xml:space="preserve">30 від 01.03   </v>
      </c>
      <c r="DO117" s="340" t="str">
        <f t="shared" ca="1" si="219"/>
        <v>Буяр Р.Б.</v>
      </c>
      <c r="DP117" s="340" t="str">
        <f t="shared" ca="1" si="220"/>
        <v>Буяр</v>
      </c>
      <c r="DQ117" s="340" t="str">
        <f t="shared" ca="1" si="221"/>
        <v>Роман</v>
      </c>
      <c r="DR117" s="340" t="str">
        <f t="shared" ca="1" si="222"/>
        <v>Богданович</v>
      </c>
      <c r="DS117" s="340">
        <f t="shared" ca="1" si="223"/>
        <v>3242720011</v>
      </c>
    </row>
    <row r="118" spans="1:123">
      <c r="A118">
        <f t="shared" ca="1" si="114"/>
        <v>114</v>
      </c>
      <c r="B118" t="str">
        <f t="shared" ca="1" si="115"/>
        <v xml:space="preserve">Інженер </v>
      </c>
      <c r="C118" t="str">
        <f t="shared" ca="1" si="116"/>
        <v>л-т</v>
      </c>
      <c r="D118" t="str">
        <f t="shared" ca="1" si="117"/>
        <v>Мовчан І.Г.</v>
      </c>
      <c r="E118">
        <f t="shared" ca="1" si="118"/>
        <v>0</v>
      </c>
      <c r="F118">
        <f t="shared" ca="1" si="119"/>
        <v>0</v>
      </c>
      <c r="G118" s="123" t="str">
        <f t="shared" ca="1" si="225"/>
        <v>4.6.5</v>
      </c>
      <c r="H118" s="123" t="str">
        <f t="shared" ca="1" si="224"/>
        <v>4.6.5</v>
      </c>
      <c r="I118" s="123" t="str">
        <f t="shared" ca="1" si="224"/>
        <v>4.6.5</v>
      </c>
      <c r="J118" s="123" t="str">
        <f t="shared" ref="H118:N154" ca="1" si="226">INDIRECT("Відомість!g"&amp;ROW())</f>
        <v>4.6.5</v>
      </c>
      <c r="K118" s="123" t="str">
        <f t="shared" ca="1" si="226"/>
        <v>4.6.5</v>
      </c>
      <c r="L118" s="123" t="str">
        <f t="shared" ca="1" si="226"/>
        <v>4.6.5</v>
      </c>
      <c r="M118" s="123" t="str">
        <f t="shared" ca="1" si="226"/>
        <v>4.6.5</v>
      </c>
      <c r="N118" s="123" t="str">
        <f t="shared" ca="1" si="226"/>
        <v>4.6.5</v>
      </c>
      <c r="O118" s="123">
        <f t="shared" ca="1" si="120"/>
        <v>12</v>
      </c>
      <c r="P118" s="123">
        <f t="shared" ca="1" si="121"/>
        <v>42942</v>
      </c>
      <c r="Q118" s="123">
        <f t="shared" ca="1" si="122"/>
        <v>0</v>
      </c>
      <c r="R118" s="123">
        <f t="shared" ca="1" si="122"/>
        <v>0</v>
      </c>
      <c r="S118" s="123">
        <f t="shared" ca="1" si="123"/>
        <v>0</v>
      </c>
      <c r="T118" s="123">
        <f t="shared" ca="1" si="124"/>
        <v>0</v>
      </c>
      <c r="U118" s="123">
        <f t="shared" ca="1" si="125"/>
        <v>0</v>
      </c>
      <c r="V118" s="123">
        <f t="shared" ca="1" si="126"/>
        <v>0</v>
      </c>
      <c r="W118" s="123">
        <f t="shared" ca="1" si="127"/>
        <v>0</v>
      </c>
      <c r="X118" s="123">
        <f t="shared" ca="1" si="128"/>
        <v>0</v>
      </c>
      <c r="Y118" s="123">
        <f t="shared" ca="1" si="129"/>
        <v>0</v>
      </c>
      <c r="Z118" s="123">
        <f t="shared" ca="1" si="130"/>
        <v>0</v>
      </c>
      <c r="AA118" s="123">
        <f t="shared" ca="1" si="131"/>
        <v>0</v>
      </c>
      <c r="AB118" s="123">
        <f t="shared" ca="1" si="132"/>
        <v>0</v>
      </c>
      <c r="AC118" s="123">
        <f t="shared" ca="1" si="133"/>
        <v>0</v>
      </c>
      <c r="AD118" s="123">
        <f t="shared" ca="1" si="134"/>
        <v>0</v>
      </c>
      <c r="AE118" s="123">
        <f t="shared" ca="1" si="135"/>
        <v>0</v>
      </c>
      <c r="AF118" s="123">
        <f t="shared" ca="1" si="136"/>
        <v>0</v>
      </c>
      <c r="AG118" s="123">
        <f t="shared" ca="1" si="137"/>
        <v>0</v>
      </c>
      <c r="AH118" s="123">
        <f t="shared" ca="1" si="138"/>
        <v>0</v>
      </c>
      <c r="AI118" s="123">
        <f t="shared" ca="1" si="139"/>
        <v>0</v>
      </c>
      <c r="AJ118" s="123">
        <f t="shared" ca="1" si="140"/>
        <v>0</v>
      </c>
      <c r="AK118" s="123">
        <f t="shared" ca="1" si="141"/>
        <v>0</v>
      </c>
      <c r="AL118" s="123">
        <f t="shared" ca="1" si="142"/>
        <v>0</v>
      </c>
      <c r="AM118" s="123">
        <f t="shared" ca="1" si="143"/>
        <v>0</v>
      </c>
      <c r="AN118" s="123">
        <f t="shared" ca="1" si="144"/>
        <v>0</v>
      </c>
      <c r="AO118" s="123">
        <f t="shared" ca="1" si="145"/>
        <v>0</v>
      </c>
      <c r="AP118" s="123">
        <f t="shared" ca="1" si="146"/>
        <v>0</v>
      </c>
      <c r="AQ118" s="123">
        <f t="shared" ca="1" si="147"/>
        <v>0</v>
      </c>
      <c r="AR118" s="123">
        <f t="shared" ca="1" si="148"/>
        <v>0</v>
      </c>
      <c r="AS118" s="123">
        <f t="shared" ca="1" si="149"/>
        <v>0</v>
      </c>
      <c r="AT118" s="123">
        <f t="shared" ca="1" si="150"/>
        <v>0</v>
      </c>
      <c r="AU118" s="123">
        <f t="shared" ca="1" si="151"/>
        <v>0</v>
      </c>
      <c r="AV118" s="123">
        <f t="shared" ca="1" si="152"/>
        <v>0</v>
      </c>
      <c r="AW118" s="123">
        <f t="shared" ca="1" si="153"/>
        <v>0</v>
      </c>
      <c r="AX118" s="123">
        <f t="shared" ca="1" si="154"/>
        <v>0</v>
      </c>
      <c r="AY118" s="123">
        <f t="shared" ca="1" si="155"/>
        <v>0</v>
      </c>
      <c r="AZ118" s="123">
        <f t="shared" ca="1" si="156"/>
        <v>0</v>
      </c>
      <c r="BA118" s="123">
        <f t="shared" ca="1" si="157"/>
        <v>0</v>
      </c>
      <c r="BB118" s="123">
        <f t="shared" ca="1" si="158"/>
        <v>0</v>
      </c>
      <c r="BC118" s="123">
        <f t="shared" ca="1" si="159"/>
        <v>0</v>
      </c>
      <c r="BD118" s="123">
        <f t="shared" ca="1" si="160"/>
        <v>0</v>
      </c>
      <c r="BE118" s="123">
        <f t="shared" ca="1" si="161"/>
        <v>0</v>
      </c>
      <c r="BF118" s="123">
        <f t="shared" ca="1" si="162"/>
        <v>0</v>
      </c>
      <c r="BG118" s="123">
        <f t="shared" ca="1" si="163"/>
        <v>0</v>
      </c>
      <c r="BH118" s="123">
        <f t="shared" ca="1" si="164"/>
        <v>0</v>
      </c>
      <c r="BI118" s="123">
        <f t="shared" ca="1" si="165"/>
        <v>0</v>
      </c>
      <c r="BJ118" s="123">
        <f t="shared" ca="1" si="166"/>
        <v>0</v>
      </c>
      <c r="BK118" s="123">
        <f t="shared" ca="1" si="167"/>
        <v>0</v>
      </c>
      <c r="BL118" s="123">
        <f t="shared" ca="1" si="168"/>
        <v>0</v>
      </c>
      <c r="BM118" s="123">
        <f t="shared" ca="1" si="169"/>
        <v>0</v>
      </c>
      <c r="BN118" s="123">
        <f t="shared" ca="1" si="170"/>
        <v>0.65</v>
      </c>
      <c r="BO118" s="123">
        <f t="shared" ca="1" si="171"/>
        <v>28</v>
      </c>
      <c r="BP118" s="340">
        <f t="shared" ca="1" si="172"/>
        <v>0</v>
      </c>
      <c r="BQ118" s="123">
        <f t="shared" ca="1" si="173"/>
        <v>0</v>
      </c>
      <c r="BR118" s="123">
        <f t="shared" ca="1" si="174"/>
        <v>0</v>
      </c>
      <c r="BS118" s="123">
        <f t="shared" ca="1" si="175"/>
        <v>0</v>
      </c>
      <c r="BT118" s="123">
        <f t="shared" ca="1" si="176"/>
        <v>0</v>
      </c>
      <c r="BU118" s="123">
        <f t="shared" ca="1" si="177"/>
        <v>0</v>
      </c>
      <c r="BV118" s="123"/>
      <c r="BW118" s="123">
        <f t="shared" ca="1" si="178"/>
        <v>0</v>
      </c>
      <c r="BX118" s="123"/>
      <c r="BY118" s="123">
        <f t="shared" ca="1" si="179"/>
        <v>0</v>
      </c>
      <c r="BZ118" s="123"/>
      <c r="CA118" s="123">
        <f t="shared" ca="1" si="180"/>
        <v>0</v>
      </c>
      <c r="CB118" s="528">
        <f t="shared" ca="1" si="181"/>
        <v>0</v>
      </c>
      <c r="CC118" s="123">
        <f t="shared" ca="1" si="182"/>
        <v>0</v>
      </c>
      <c r="CD118" s="125">
        <f t="shared" ca="1" si="183"/>
        <v>0</v>
      </c>
      <c r="CE118" s="125">
        <f t="shared" ca="1" si="184"/>
        <v>1130</v>
      </c>
      <c r="CF118" s="125">
        <f t="shared" ca="1" si="185"/>
        <v>3440</v>
      </c>
      <c r="CG118" s="125">
        <f t="shared" ca="1" si="186"/>
        <v>1142.5</v>
      </c>
      <c r="CH118" s="125">
        <f t="shared" ca="1" si="187"/>
        <v>0</v>
      </c>
      <c r="CI118" s="125">
        <f t="shared" ca="1" si="188"/>
        <v>0</v>
      </c>
      <c r="CJ118" s="125">
        <f t="shared" ca="1" si="189"/>
        <v>0</v>
      </c>
      <c r="CK118" s="125">
        <f t="shared" ca="1" si="190"/>
        <v>0</v>
      </c>
      <c r="CL118" s="125">
        <f t="shared" ca="1" si="191"/>
        <v>3713.13</v>
      </c>
      <c r="CM118" s="125">
        <f t="shared" ca="1" si="192"/>
        <v>8806.4</v>
      </c>
      <c r="CN118" s="125">
        <f t="shared" ca="1" si="193"/>
        <v>18232.03</v>
      </c>
      <c r="CO118" s="125">
        <f t="shared" ca="1" si="194"/>
        <v>0</v>
      </c>
      <c r="CP118" s="125">
        <f t="shared" ca="1" si="195"/>
        <v>0</v>
      </c>
      <c r="CQ118" s="125">
        <f t="shared" ca="1" si="196"/>
        <v>0</v>
      </c>
      <c r="CR118" s="125">
        <f t="shared" ca="1" si="197"/>
        <v>0</v>
      </c>
      <c r="CS118" s="125">
        <f t="shared" ca="1" si="198"/>
        <v>0</v>
      </c>
      <c r="CT118" s="125">
        <f t="shared" ca="1" si="199"/>
        <v>0</v>
      </c>
      <c r="CU118" s="125">
        <f t="shared" ca="1" si="200"/>
        <v>0</v>
      </c>
      <c r="CV118" s="125">
        <f t="shared" ca="1" si="201"/>
        <v>0</v>
      </c>
      <c r="CW118" s="125">
        <f t="shared" ca="1" si="202"/>
        <v>0</v>
      </c>
      <c r="CX118" s="125">
        <f t="shared" ca="1" si="203"/>
        <v>0</v>
      </c>
      <c r="CY118" s="125">
        <f t="shared" ca="1" si="204"/>
        <v>0</v>
      </c>
      <c r="CZ118" s="125">
        <f t="shared" ca="1" si="205"/>
        <v>672.35</v>
      </c>
      <c r="DA118" s="341">
        <f t="shared" ca="1" si="206"/>
        <v>18904.38</v>
      </c>
      <c r="DB118" s="606">
        <f t="shared" ca="1" si="207"/>
        <v>3402.79</v>
      </c>
      <c r="DC118" s="606"/>
      <c r="DD118" s="606">
        <f t="shared" ca="1" si="208"/>
        <v>232.93</v>
      </c>
      <c r="DE118" s="125">
        <f t="shared" ca="1" si="209"/>
        <v>0</v>
      </c>
      <c r="DF118" s="125">
        <f t="shared" ca="1" si="210"/>
        <v>0</v>
      </c>
      <c r="DG118" s="125">
        <f t="shared" ca="1" si="211"/>
        <v>0</v>
      </c>
      <c r="DH118" s="125">
        <f t="shared" ca="1" si="212"/>
        <v>3635.72</v>
      </c>
      <c r="DI118" s="125">
        <f t="shared" ca="1" si="213"/>
        <v>4011.05</v>
      </c>
      <c r="DJ118" s="125">
        <f t="shared" ca="1" si="214"/>
        <v>3402.79</v>
      </c>
      <c r="DK118" s="125">
        <f t="shared" ca="1" si="215"/>
        <v>18671.45</v>
      </c>
      <c r="DL118" s="125">
        <f t="shared" ca="1" si="216"/>
        <v>0</v>
      </c>
      <c r="DM118" s="125">
        <f t="shared" ca="1" si="217"/>
        <v>0</v>
      </c>
      <c r="DN118" s="340" t="str">
        <f t="shared" ca="1" si="218"/>
        <v xml:space="preserve">30 від 01.03   </v>
      </c>
      <c r="DO118" s="340" t="str">
        <f t="shared" ca="1" si="219"/>
        <v>Мовчан І.Г.</v>
      </c>
      <c r="DP118" s="340" t="str">
        <f t="shared" ca="1" si="220"/>
        <v>Мовчан</v>
      </c>
      <c r="DQ118" s="340" t="str">
        <f t="shared" ca="1" si="221"/>
        <v>Ілля</v>
      </c>
      <c r="DR118" s="340" t="str">
        <f t="shared" ca="1" si="222"/>
        <v>Григорович</v>
      </c>
      <c r="DS118" s="340">
        <f t="shared" ca="1" si="223"/>
        <v>3651405151</v>
      </c>
    </row>
    <row r="119" spans="1:123">
      <c r="A119">
        <f t="shared" ca="1" si="114"/>
        <v>115</v>
      </c>
      <c r="B119" t="str">
        <f t="shared" ca="1" si="115"/>
        <v>Водій</v>
      </c>
      <c r="C119">
        <f t="shared" ca="1" si="116"/>
        <v>0</v>
      </c>
      <c r="D119" t="str">
        <f t="shared" ca="1" si="117"/>
        <v>ВАКАНТ</v>
      </c>
      <c r="E119">
        <f t="shared" ca="1" si="118"/>
        <v>0</v>
      </c>
      <c r="F119">
        <f t="shared" ca="1" si="119"/>
        <v>0</v>
      </c>
      <c r="G119" s="123" t="str">
        <f t="shared" ca="1" si="225"/>
        <v>0.0.0</v>
      </c>
      <c r="H119" s="123" t="str">
        <f t="shared" ca="1" si="226"/>
        <v>0.0.0</v>
      </c>
      <c r="I119" s="123" t="str">
        <f t="shared" ca="1" si="226"/>
        <v>0.0.0</v>
      </c>
      <c r="J119" s="123" t="str">
        <f t="shared" ca="1" si="226"/>
        <v>0.0.0</v>
      </c>
      <c r="K119" s="123" t="str">
        <f t="shared" ca="1" si="226"/>
        <v>0.0.0</v>
      </c>
      <c r="L119" s="123" t="str">
        <f t="shared" ca="1" si="226"/>
        <v>0.0.0</v>
      </c>
      <c r="M119" s="123" t="str">
        <f t="shared" ca="1" si="226"/>
        <v>0.0.0</v>
      </c>
      <c r="N119" s="123" t="str">
        <f t="shared" ca="1" si="226"/>
        <v>0.0.0</v>
      </c>
      <c r="O119" s="123">
        <f t="shared" ca="1" si="120"/>
        <v>5</v>
      </c>
      <c r="P119" s="123">
        <f t="shared" ca="1" si="121"/>
        <v>0</v>
      </c>
      <c r="Q119" s="123">
        <f t="shared" ca="1" si="122"/>
        <v>0</v>
      </c>
      <c r="R119" s="123">
        <f t="shared" ca="1" si="122"/>
        <v>0</v>
      </c>
      <c r="S119" s="123">
        <f t="shared" ca="1" si="123"/>
        <v>0</v>
      </c>
      <c r="T119" s="123">
        <f t="shared" ca="1" si="124"/>
        <v>0</v>
      </c>
      <c r="U119" s="123">
        <f t="shared" ca="1" si="125"/>
        <v>0</v>
      </c>
      <c r="V119" s="123">
        <f t="shared" ca="1" si="126"/>
        <v>0</v>
      </c>
      <c r="W119" s="123">
        <f t="shared" ca="1" si="127"/>
        <v>0</v>
      </c>
      <c r="X119" s="123">
        <f t="shared" ca="1" si="128"/>
        <v>0</v>
      </c>
      <c r="Y119" s="123">
        <f t="shared" ca="1" si="129"/>
        <v>0</v>
      </c>
      <c r="Z119" s="123">
        <f t="shared" ca="1" si="130"/>
        <v>0</v>
      </c>
      <c r="AA119" s="123">
        <f t="shared" ca="1" si="131"/>
        <v>0</v>
      </c>
      <c r="AB119" s="123">
        <f t="shared" ca="1" si="132"/>
        <v>0</v>
      </c>
      <c r="AC119" s="123">
        <f t="shared" ca="1" si="133"/>
        <v>0</v>
      </c>
      <c r="AD119" s="123">
        <f t="shared" ca="1" si="134"/>
        <v>0</v>
      </c>
      <c r="AE119" s="123">
        <f t="shared" ca="1" si="135"/>
        <v>0</v>
      </c>
      <c r="AF119" s="123">
        <f t="shared" ca="1" si="136"/>
        <v>0</v>
      </c>
      <c r="AG119" s="123">
        <f t="shared" ca="1" si="137"/>
        <v>0</v>
      </c>
      <c r="AH119" s="123">
        <f t="shared" ca="1" si="138"/>
        <v>0</v>
      </c>
      <c r="AI119" s="123">
        <f t="shared" ca="1" si="139"/>
        <v>0</v>
      </c>
      <c r="AJ119" s="123">
        <f t="shared" ca="1" si="140"/>
        <v>0</v>
      </c>
      <c r="AK119" s="123">
        <f t="shared" ca="1" si="141"/>
        <v>0</v>
      </c>
      <c r="AL119" s="123">
        <f t="shared" ca="1" si="142"/>
        <v>0</v>
      </c>
      <c r="AM119" s="123">
        <f t="shared" ca="1" si="143"/>
        <v>0</v>
      </c>
      <c r="AN119" s="123">
        <f t="shared" ca="1" si="144"/>
        <v>0</v>
      </c>
      <c r="AO119" s="123">
        <f t="shared" ca="1" si="145"/>
        <v>0</v>
      </c>
      <c r="AP119" s="123">
        <f t="shared" ca="1" si="146"/>
        <v>0</v>
      </c>
      <c r="AQ119" s="123">
        <f t="shared" ca="1" si="147"/>
        <v>0</v>
      </c>
      <c r="AR119" s="123">
        <f t="shared" ca="1" si="148"/>
        <v>0</v>
      </c>
      <c r="AS119" s="123">
        <f t="shared" ca="1" si="149"/>
        <v>0</v>
      </c>
      <c r="AT119" s="123">
        <f t="shared" ca="1" si="150"/>
        <v>0</v>
      </c>
      <c r="AU119" s="123">
        <f t="shared" ca="1" si="151"/>
        <v>0</v>
      </c>
      <c r="AV119" s="123">
        <f t="shared" ca="1" si="152"/>
        <v>0</v>
      </c>
      <c r="AW119" s="123">
        <f t="shared" ca="1" si="153"/>
        <v>0</v>
      </c>
      <c r="AX119" s="123">
        <f t="shared" ca="1" si="154"/>
        <v>0</v>
      </c>
      <c r="AY119" s="123">
        <f t="shared" ca="1" si="155"/>
        <v>0</v>
      </c>
      <c r="AZ119" s="123">
        <f t="shared" ca="1" si="156"/>
        <v>0</v>
      </c>
      <c r="BA119" s="123">
        <f t="shared" ca="1" si="157"/>
        <v>0</v>
      </c>
      <c r="BB119" s="123">
        <f t="shared" ca="1" si="158"/>
        <v>0</v>
      </c>
      <c r="BC119" s="123">
        <f t="shared" ca="1" si="159"/>
        <v>0</v>
      </c>
      <c r="BD119" s="123">
        <f t="shared" ca="1" si="160"/>
        <v>0</v>
      </c>
      <c r="BE119" s="123">
        <f t="shared" ca="1" si="161"/>
        <v>0</v>
      </c>
      <c r="BF119" s="123">
        <f t="shared" ca="1" si="162"/>
        <v>0</v>
      </c>
      <c r="BG119" s="123">
        <f t="shared" ca="1" si="163"/>
        <v>0</v>
      </c>
      <c r="BH119" s="123">
        <f t="shared" ca="1" si="164"/>
        <v>0</v>
      </c>
      <c r="BI119" s="123">
        <f t="shared" ca="1" si="165"/>
        <v>0</v>
      </c>
      <c r="BJ119" s="123">
        <f t="shared" ca="1" si="166"/>
        <v>0</v>
      </c>
      <c r="BK119" s="123">
        <f t="shared" ca="1" si="167"/>
        <v>0</v>
      </c>
      <c r="BL119" s="123">
        <f t="shared" ca="1" si="168"/>
        <v>0</v>
      </c>
      <c r="BM119" s="123">
        <f t="shared" ca="1" si="169"/>
        <v>0</v>
      </c>
      <c r="BN119" s="123">
        <f t="shared" ca="1" si="170"/>
        <v>0.65</v>
      </c>
      <c r="BO119" s="123">
        <f t="shared" ca="1" si="171"/>
        <v>28</v>
      </c>
      <c r="BP119" s="340">
        <f t="shared" ca="1" si="172"/>
        <v>0</v>
      </c>
      <c r="BQ119" s="123">
        <f t="shared" ca="1" si="173"/>
        <v>0</v>
      </c>
      <c r="BR119" s="123">
        <f t="shared" ca="1" si="174"/>
        <v>0</v>
      </c>
      <c r="BS119" s="123">
        <f t="shared" ca="1" si="175"/>
        <v>0</v>
      </c>
      <c r="BT119" s="123">
        <f t="shared" ca="1" si="176"/>
        <v>0</v>
      </c>
      <c r="BU119" s="123">
        <f t="shared" ca="1" si="177"/>
        <v>0</v>
      </c>
      <c r="BV119" s="123"/>
      <c r="BW119" s="123">
        <f t="shared" ca="1" si="178"/>
        <v>0</v>
      </c>
      <c r="BX119" s="123"/>
      <c r="BY119" s="123">
        <f t="shared" ca="1" si="179"/>
        <v>0</v>
      </c>
      <c r="BZ119" s="123"/>
      <c r="CA119" s="123">
        <f t="shared" ca="1" si="180"/>
        <v>0</v>
      </c>
      <c r="CB119" s="528">
        <f t="shared" ca="1" si="181"/>
        <v>0</v>
      </c>
      <c r="CC119" s="123">
        <f t="shared" ca="1" si="182"/>
        <v>0</v>
      </c>
      <c r="CD119" s="125">
        <f t="shared" ca="1" si="183"/>
        <v>0</v>
      </c>
      <c r="CE119" s="125">
        <f t="shared" ca="1" si="184"/>
        <v>0</v>
      </c>
      <c r="CF119" s="125">
        <f t="shared" ca="1" si="185"/>
        <v>0</v>
      </c>
      <c r="CG119" s="125">
        <f t="shared" ca="1" si="186"/>
        <v>0</v>
      </c>
      <c r="CH119" s="125">
        <f t="shared" ca="1" si="187"/>
        <v>0</v>
      </c>
      <c r="CI119" s="125">
        <f t="shared" ca="1" si="188"/>
        <v>0</v>
      </c>
      <c r="CJ119" s="125">
        <f t="shared" ca="1" si="189"/>
        <v>0</v>
      </c>
      <c r="CK119" s="125">
        <f t="shared" ca="1" si="190"/>
        <v>0</v>
      </c>
      <c r="CL119" s="125">
        <f t="shared" ca="1" si="191"/>
        <v>0</v>
      </c>
      <c r="CM119" s="125">
        <f t="shared" ca="1" si="192"/>
        <v>0</v>
      </c>
      <c r="CN119" s="125">
        <f t="shared" ca="1" si="193"/>
        <v>0</v>
      </c>
      <c r="CO119" s="125">
        <f t="shared" ca="1" si="194"/>
        <v>0</v>
      </c>
      <c r="CP119" s="125">
        <f t="shared" ca="1" si="195"/>
        <v>0</v>
      </c>
      <c r="CQ119" s="125">
        <f t="shared" ca="1" si="196"/>
        <v>0</v>
      </c>
      <c r="CR119" s="125">
        <f t="shared" ca="1" si="197"/>
        <v>0</v>
      </c>
      <c r="CS119" s="125">
        <f t="shared" ca="1" si="198"/>
        <v>0</v>
      </c>
      <c r="CT119" s="125">
        <f t="shared" ca="1" si="199"/>
        <v>0</v>
      </c>
      <c r="CU119" s="125">
        <f t="shared" ca="1" si="200"/>
        <v>0</v>
      </c>
      <c r="CV119" s="125">
        <f t="shared" ca="1" si="201"/>
        <v>0</v>
      </c>
      <c r="CW119" s="125">
        <f t="shared" ca="1" si="202"/>
        <v>0</v>
      </c>
      <c r="CX119" s="125">
        <f t="shared" ca="1" si="203"/>
        <v>0</v>
      </c>
      <c r="CY119" s="125">
        <f t="shared" ca="1" si="204"/>
        <v>0</v>
      </c>
      <c r="CZ119" s="125">
        <f t="shared" ca="1" si="205"/>
        <v>0</v>
      </c>
      <c r="DA119" s="341">
        <f t="shared" ca="1" si="206"/>
        <v>0</v>
      </c>
      <c r="DB119" s="606">
        <f t="shared" ca="1" si="207"/>
        <v>0</v>
      </c>
      <c r="DC119" s="606"/>
      <c r="DD119" s="606">
        <f t="shared" ca="1" si="208"/>
        <v>0</v>
      </c>
      <c r="DE119" s="125">
        <f t="shared" ca="1" si="209"/>
        <v>0</v>
      </c>
      <c r="DF119" s="125">
        <f t="shared" ca="1" si="210"/>
        <v>0</v>
      </c>
      <c r="DG119" s="125">
        <f t="shared" ca="1" si="211"/>
        <v>0</v>
      </c>
      <c r="DH119" s="125">
        <f t="shared" ca="1" si="212"/>
        <v>0</v>
      </c>
      <c r="DI119" s="125">
        <f t="shared" ca="1" si="213"/>
        <v>0</v>
      </c>
      <c r="DJ119" s="125">
        <f t="shared" ca="1" si="214"/>
        <v>0</v>
      </c>
      <c r="DK119" s="125">
        <f t="shared" ca="1" si="215"/>
        <v>0</v>
      </c>
      <c r="DL119" s="125">
        <f t="shared" ca="1" si="216"/>
        <v>0</v>
      </c>
      <c r="DM119" s="125">
        <f t="shared" ca="1" si="217"/>
        <v>0</v>
      </c>
      <c r="DN119" s="340" t="str">
        <f t="shared" ca="1" si="218"/>
        <v xml:space="preserve">    </v>
      </c>
      <c r="DO119" s="340" t="str">
        <f t="shared" ca="1" si="219"/>
        <v>ВАКАНТ</v>
      </c>
      <c r="DP119" s="340">
        <f t="shared" ca="1" si="220"/>
        <v>0</v>
      </c>
      <c r="DQ119" s="340">
        <f t="shared" ca="1" si="221"/>
        <v>0</v>
      </c>
      <c r="DR119" s="340">
        <f t="shared" ca="1" si="222"/>
        <v>0</v>
      </c>
      <c r="DS119" s="340">
        <f t="shared" ca="1" si="223"/>
        <v>0</v>
      </c>
    </row>
    <row r="120" spans="1:123">
      <c r="A120">
        <f t="shared" ca="1" si="114"/>
        <v>116</v>
      </c>
      <c r="B120">
        <f t="shared" ca="1" si="115"/>
        <v>0</v>
      </c>
      <c r="C120">
        <f t="shared" ca="1" si="116"/>
        <v>0</v>
      </c>
      <c r="D120" t="str">
        <f t="shared" ca="1" si="117"/>
        <v xml:space="preserve"> </v>
      </c>
      <c r="E120">
        <f t="shared" ca="1" si="118"/>
        <v>0</v>
      </c>
      <c r="F120">
        <f t="shared" ca="1" si="119"/>
        <v>0</v>
      </c>
      <c r="G120" s="123" t="str">
        <f t="shared" ca="1" si="225"/>
        <v>0.0.0</v>
      </c>
      <c r="H120" s="123" t="str">
        <f t="shared" ca="1" si="226"/>
        <v>0.0.0</v>
      </c>
      <c r="I120" s="123" t="str">
        <f t="shared" ca="1" si="226"/>
        <v>0.0.0</v>
      </c>
      <c r="J120" s="123" t="str">
        <f t="shared" ca="1" si="226"/>
        <v>0.0.0</v>
      </c>
      <c r="K120" s="123" t="str">
        <f t="shared" ca="1" si="226"/>
        <v>0.0.0</v>
      </c>
      <c r="L120" s="123" t="str">
        <f t="shared" ca="1" si="226"/>
        <v>0.0.0</v>
      </c>
      <c r="M120" s="123" t="str">
        <f t="shared" ca="1" si="226"/>
        <v>0.0.0</v>
      </c>
      <c r="N120" s="123" t="str">
        <f t="shared" ca="1" si="226"/>
        <v>0.0.0</v>
      </c>
      <c r="O120" s="123">
        <f t="shared" ca="1" si="120"/>
        <v>0</v>
      </c>
      <c r="P120" s="123">
        <f t="shared" ca="1" si="121"/>
        <v>0</v>
      </c>
      <c r="Q120" s="123">
        <f t="shared" ca="1" si="122"/>
        <v>0</v>
      </c>
      <c r="R120" s="123">
        <f t="shared" ca="1" si="122"/>
        <v>0</v>
      </c>
      <c r="S120" s="123">
        <f t="shared" ca="1" si="123"/>
        <v>0</v>
      </c>
      <c r="T120" s="123">
        <f t="shared" ca="1" si="124"/>
        <v>0</v>
      </c>
      <c r="U120" s="123">
        <f t="shared" ca="1" si="125"/>
        <v>0</v>
      </c>
      <c r="V120" s="123">
        <f t="shared" ca="1" si="126"/>
        <v>0</v>
      </c>
      <c r="W120" s="123">
        <f t="shared" ca="1" si="127"/>
        <v>0</v>
      </c>
      <c r="X120" s="123">
        <f t="shared" ca="1" si="128"/>
        <v>0</v>
      </c>
      <c r="Y120" s="123">
        <f t="shared" ca="1" si="129"/>
        <v>0</v>
      </c>
      <c r="Z120" s="123">
        <f t="shared" ca="1" si="130"/>
        <v>0</v>
      </c>
      <c r="AA120" s="123">
        <f t="shared" ca="1" si="131"/>
        <v>0</v>
      </c>
      <c r="AB120" s="123">
        <f t="shared" ca="1" si="132"/>
        <v>0</v>
      </c>
      <c r="AC120" s="123">
        <f t="shared" ca="1" si="133"/>
        <v>0</v>
      </c>
      <c r="AD120" s="123">
        <f t="shared" ca="1" si="134"/>
        <v>0</v>
      </c>
      <c r="AE120" s="123">
        <f t="shared" ca="1" si="135"/>
        <v>0</v>
      </c>
      <c r="AF120" s="123">
        <f t="shared" ca="1" si="136"/>
        <v>0</v>
      </c>
      <c r="AG120" s="123">
        <f t="shared" ca="1" si="137"/>
        <v>0</v>
      </c>
      <c r="AH120" s="123">
        <f t="shared" ca="1" si="138"/>
        <v>0</v>
      </c>
      <c r="AI120" s="123">
        <f t="shared" ca="1" si="139"/>
        <v>0</v>
      </c>
      <c r="AJ120" s="123">
        <f t="shared" ca="1" si="140"/>
        <v>0</v>
      </c>
      <c r="AK120" s="123">
        <f t="shared" ca="1" si="141"/>
        <v>0</v>
      </c>
      <c r="AL120" s="123">
        <f t="shared" ca="1" si="142"/>
        <v>0</v>
      </c>
      <c r="AM120" s="123">
        <f t="shared" ca="1" si="143"/>
        <v>0</v>
      </c>
      <c r="AN120" s="123">
        <f t="shared" ca="1" si="144"/>
        <v>0</v>
      </c>
      <c r="AO120" s="123">
        <f t="shared" ca="1" si="145"/>
        <v>0</v>
      </c>
      <c r="AP120" s="123">
        <f t="shared" ca="1" si="146"/>
        <v>0</v>
      </c>
      <c r="AQ120" s="123">
        <f t="shared" ca="1" si="147"/>
        <v>0</v>
      </c>
      <c r="AR120" s="123">
        <f t="shared" ca="1" si="148"/>
        <v>0</v>
      </c>
      <c r="AS120" s="123">
        <f t="shared" ca="1" si="149"/>
        <v>0</v>
      </c>
      <c r="AT120" s="123">
        <f t="shared" ca="1" si="150"/>
        <v>0</v>
      </c>
      <c r="AU120" s="123">
        <f t="shared" ca="1" si="151"/>
        <v>0</v>
      </c>
      <c r="AV120" s="123">
        <f t="shared" ca="1" si="152"/>
        <v>0</v>
      </c>
      <c r="AW120" s="123">
        <f t="shared" ca="1" si="153"/>
        <v>0</v>
      </c>
      <c r="AX120" s="123">
        <f t="shared" ca="1" si="154"/>
        <v>0</v>
      </c>
      <c r="AY120" s="123">
        <f t="shared" ca="1" si="155"/>
        <v>0</v>
      </c>
      <c r="AZ120" s="123">
        <f t="shared" ca="1" si="156"/>
        <v>0</v>
      </c>
      <c r="BA120" s="123">
        <f t="shared" ca="1" si="157"/>
        <v>0</v>
      </c>
      <c r="BB120" s="123">
        <f t="shared" ca="1" si="158"/>
        <v>0</v>
      </c>
      <c r="BC120" s="123">
        <f t="shared" ca="1" si="159"/>
        <v>0</v>
      </c>
      <c r="BD120" s="123">
        <f t="shared" ca="1" si="160"/>
        <v>0</v>
      </c>
      <c r="BE120" s="123">
        <f t="shared" ca="1" si="161"/>
        <v>0</v>
      </c>
      <c r="BF120" s="123">
        <f t="shared" ca="1" si="162"/>
        <v>0</v>
      </c>
      <c r="BG120" s="123">
        <f t="shared" ca="1" si="163"/>
        <v>0</v>
      </c>
      <c r="BH120" s="123">
        <f t="shared" ca="1" si="164"/>
        <v>0</v>
      </c>
      <c r="BI120" s="123">
        <f t="shared" ca="1" si="165"/>
        <v>0</v>
      </c>
      <c r="BJ120" s="123">
        <f t="shared" ca="1" si="166"/>
        <v>0</v>
      </c>
      <c r="BK120" s="123">
        <f t="shared" ca="1" si="167"/>
        <v>0</v>
      </c>
      <c r="BL120" s="123">
        <f t="shared" ca="1" si="168"/>
        <v>0</v>
      </c>
      <c r="BM120" s="123">
        <f t="shared" ca="1" si="169"/>
        <v>0</v>
      </c>
      <c r="BN120" s="123">
        <f t="shared" ca="1" si="170"/>
        <v>0.65</v>
      </c>
      <c r="BO120" s="123">
        <f t="shared" ca="1" si="171"/>
        <v>0</v>
      </c>
      <c r="BP120" s="340">
        <f t="shared" ca="1" si="172"/>
        <v>0</v>
      </c>
      <c r="BQ120" s="123">
        <f t="shared" ca="1" si="173"/>
        <v>0</v>
      </c>
      <c r="BR120" s="123">
        <f t="shared" ca="1" si="174"/>
        <v>0</v>
      </c>
      <c r="BS120" s="123">
        <f t="shared" ca="1" si="175"/>
        <v>0</v>
      </c>
      <c r="BT120" s="123">
        <f t="shared" ca="1" si="176"/>
        <v>0</v>
      </c>
      <c r="BU120" s="123">
        <f t="shared" ca="1" si="177"/>
        <v>0</v>
      </c>
      <c r="BV120" s="123"/>
      <c r="BW120" s="123">
        <f t="shared" ca="1" si="178"/>
        <v>0</v>
      </c>
      <c r="BX120" s="123"/>
      <c r="BY120" s="123">
        <f t="shared" ca="1" si="179"/>
        <v>0</v>
      </c>
      <c r="BZ120" s="123"/>
      <c r="CA120" s="123">
        <f t="shared" ca="1" si="180"/>
        <v>0</v>
      </c>
      <c r="CB120" s="528">
        <f t="shared" ca="1" si="181"/>
        <v>0</v>
      </c>
      <c r="CC120" s="123">
        <f t="shared" ca="1" si="182"/>
        <v>0</v>
      </c>
      <c r="CD120" s="125">
        <f t="shared" ca="1" si="183"/>
        <v>0</v>
      </c>
      <c r="CE120" s="125">
        <f t="shared" ca="1" si="184"/>
        <v>0</v>
      </c>
      <c r="CF120" s="125">
        <f t="shared" ca="1" si="185"/>
        <v>0</v>
      </c>
      <c r="CG120" s="125">
        <f t="shared" ca="1" si="186"/>
        <v>0</v>
      </c>
      <c r="CH120" s="125">
        <f t="shared" ca="1" si="187"/>
        <v>0</v>
      </c>
      <c r="CI120" s="125">
        <f t="shared" ca="1" si="188"/>
        <v>0</v>
      </c>
      <c r="CJ120" s="125">
        <f t="shared" ca="1" si="189"/>
        <v>0</v>
      </c>
      <c r="CK120" s="125">
        <f t="shared" ca="1" si="190"/>
        <v>0</v>
      </c>
      <c r="CL120" s="125">
        <f t="shared" ca="1" si="191"/>
        <v>0</v>
      </c>
      <c r="CM120" s="125">
        <f t="shared" ca="1" si="192"/>
        <v>0</v>
      </c>
      <c r="CN120" s="125">
        <f t="shared" ca="1" si="193"/>
        <v>0</v>
      </c>
      <c r="CO120" s="125">
        <f t="shared" ca="1" si="194"/>
        <v>0</v>
      </c>
      <c r="CP120" s="125">
        <f t="shared" ca="1" si="195"/>
        <v>0</v>
      </c>
      <c r="CQ120" s="125">
        <f t="shared" ca="1" si="196"/>
        <v>0</v>
      </c>
      <c r="CR120" s="125">
        <f t="shared" ca="1" si="197"/>
        <v>0</v>
      </c>
      <c r="CS120" s="125">
        <f t="shared" ca="1" si="198"/>
        <v>0</v>
      </c>
      <c r="CT120" s="125">
        <f t="shared" ca="1" si="199"/>
        <v>0</v>
      </c>
      <c r="CU120" s="125">
        <f t="shared" ca="1" si="200"/>
        <v>0</v>
      </c>
      <c r="CV120" s="125">
        <f t="shared" ca="1" si="201"/>
        <v>0</v>
      </c>
      <c r="CW120" s="125">
        <f t="shared" ca="1" si="202"/>
        <v>0</v>
      </c>
      <c r="CX120" s="125">
        <f t="shared" ca="1" si="203"/>
        <v>0</v>
      </c>
      <c r="CY120" s="125">
        <f t="shared" ca="1" si="204"/>
        <v>0</v>
      </c>
      <c r="CZ120" s="125">
        <f t="shared" ca="1" si="205"/>
        <v>0</v>
      </c>
      <c r="DA120" s="341">
        <f t="shared" ca="1" si="206"/>
        <v>0</v>
      </c>
      <c r="DB120" s="606">
        <f t="shared" ca="1" si="207"/>
        <v>0</v>
      </c>
      <c r="DC120" s="606"/>
      <c r="DD120" s="606">
        <f t="shared" ca="1" si="208"/>
        <v>0</v>
      </c>
      <c r="DE120" s="125">
        <f t="shared" ca="1" si="209"/>
        <v>0</v>
      </c>
      <c r="DF120" s="125">
        <f t="shared" ca="1" si="210"/>
        <v>0</v>
      </c>
      <c r="DG120" s="125">
        <f t="shared" ca="1" si="211"/>
        <v>0</v>
      </c>
      <c r="DH120" s="125">
        <f t="shared" ca="1" si="212"/>
        <v>0</v>
      </c>
      <c r="DI120" s="125">
        <f t="shared" ca="1" si="213"/>
        <v>0</v>
      </c>
      <c r="DJ120" s="125">
        <f t="shared" ca="1" si="214"/>
        <v>0</v>
      </c>
      <c r="DK120" s="125">
        <f t="shared" ca="1" si="215"/>
        <v>0</v>
      </c>
      <c r="DL120" s="125">
        <f t="shared" ca="1" si="216"/>
        <v>0</v>
      </c>
      <c r="DM120" s="125">
        <f t="shared" ca="1" si="217"/>
        <v>0</v>
      </c>
      <c r="DN120" s="340" t="str">
        <f t="shared" ca="1" si="218"/>
        <v xml:space="preserve">    </v>
      </c>
      <c r="DO120" s="340" t="str">
        <f t="shared" ca="1" si="219"/>
        <v xml:space="preserve"> </v>
      </c>
      <c r="DP120" s="340">
        <f t="shared" ca="1" si="220"/>
        <v>0</v>
      </c>
      <c r="DQ120" s="340">
        <f t="shared" ca="1" si="221"/>
        <v>0</v>
      </c>
      <c r="DR120" s="340">
        <f t="shared" ca="1" si="222"/>
        <v>0</v>
      </c>
      <c r="DS120" s="340">
        <f t="shared" ca="1" si="223"/>
        <v>0</v>
      </c>
    </row>
    <row r="121" spans="1:123">
      <c r="A121">
        <f t="shared" ca="1" si="114"/>
        <v>117</v>
      </c>
      <c r="B121" t="str">
        <f t="shared" ca="1" si="115"/>
        <v>Головний сержант- командир відділення</v>
      </c>
      <c r="C121" t="str">
        <f t="shared" ca="1" si="116"/>
        <v>штаб - с-нт</v>
      </c>
      <c r="D121" t="str">
        <f t="shared" ca="1" si="117"/>
        <v>Глотов С.О.</v>
      </c>
      <c r="E121">
        <f t="shared" ca="1" si="118"/>
        <v>0</v>
      </c>
      <c r="F121">
        <f t="shared" ca="1" si="119"/>
        <v>0</v>
      </c>
      <c r="G121" s="123" t="str">
        <f t="shared" ca="1" si="225"/>
        <v>5.5.5</v>
      </c>
      <c r="H121" s="123" t="str">
        <f t="shared" ca="1" si="226"/>
        <v>5.5.5</v>
      </c>
      <c r="I121" s="123" t="str">
        <f t="shared" ca="1" si="226"/>
        <v>5.5.5</v>
      </c>
      <c r="J121" s="123" t="str">
        <f t="shared" ca="1" si="226"/>
        <v>5.5.5</v>
      </c>
      <c r="K121" s="123" t="str">
        <f t="shared" ca="1" si="226"/>
        <v>5.5.5</v>
      </c>
      <c r="L121" s="123" t="str">
        <f t="shared" ca="1" si="226"/>
        <v>5.5.5</v>
      </c>
      <c r="M121" s="123" t="str">
        <f t="shared" ca="1" si="226"/>
        <v>5.5.5</v>
      </c>
      <c r="N121" s="123" t="str">
        <f t="shared" ca="1" si="226"/>
        <v>5.5.5</v>
      </c>
      <c r="O121" s="123">
        <f t="shared" ca="1" si="120"/>
        <v>12</v>
      </c>
      <c r="P121" s="123">
        <f t="shared" ca="1" si="121"/>
        <v>42608</v>
      </c>
      <c r="Q121" s="123">
        <f t="shared" ca="1" si="122"/>
        <v>0</v>
      </c>
      <c r="R121" s="123">
        <f t="shared" ca="1" si="122"/>
        <v>0</v>
      </c>
      <c r="S121" s="123">
        <f t="shared" ca="1" si="123"/>
        <v>0</v>
      </c>
      <c r="T121" s="123">
        <f t="shared" ca="1" si="124"/>
        <v>0</v>
      </c>
      <c r="U121" s="123">
        <f t="shared" ca="1" si="125"/>
        <v>0</v>
      </c>
      <c r="V121" s="123">
        <f t="shared" ca="1" si="126"/>
        <v>0</v>
      </c>
      <c r="W121" s="123">
        <f t="shared" ca="1" si="127"/>
        <v>0</v>
      </c>
      <c r="X121" s="123">
        <f t="shared" ca="1" si="128"/>
        <v>0</v>
      </c>
      <c r="Y121" s="123">
        <f t="shared" ca="1" si="129"/>
        <v>0</v>
      </c>
      <c r="Z121" s="123">
        <f t="shared" ca="1" si="130"/>
        <v>0</v>
      </c>
      <c r="AA121" s="123">
        <f t="shared" ca="1" si="131"/>
        <v>0</v>
      </c>
      <c r="AB121" s="123">
        <f t="shared" ca="1" si="132"/>
        <v>0</v>
      </c>
      <c r="AC121" s="123">
        <f t="shared" ca="1" si="133"/>
        <v>0</v>
      </c>
      <c r="AD121" s="123">
        <f t="shared" ca="1" si="134"/>
        <v>0</v>
      </c>
      <c r="AE121" s="123">
        <f t="shared" ca="1" si="135"/>
        <v>0</v>
      </c>
      <c r="AF121" s="123">
        <f t="shared" ca="1" si="136"/>
        <v>0</v>
      </c>
      <c r="AG121" s="123">
        <f t="shared" ca="1" si="137"/>
        <v>0</v>
      </c>
      <c r="AH121" s="123">
        <f t="shared" ca="1" si="138"/>
        <v>0</v>
      </c>
      <c r="AI121" s="123">
        <f t="shared" ca="1" si="139"/>
        <v>0</v>
      </c>
      <c r="AJ121" s="123">
        <f t="shared" ca="1" si="140"/>
        <v>0</v>
      </c>
      <c r="AK121" s="123">
        <f t="shared" ca="1" si="141"/>
        <v>0</v>
      </c>
      <c r="AL121" s="123">
        <f t="shared" ca="1" si="142"/>
        <v>0</v>
      </c>
      <c r="AM121" s="123">
        <f t="shared" ca="1" si="143"/>
        <v>0</v>
      </c>
      <c r="AN121" s="123">
        <f t="shared" ca="1" si="144"/>
        <v>0</v>
      </c>
      <c r="AO121" s="123">
        <f t="shared" ca="1" si="145"/>
        <v>0</v>
      </c>
      <c r="AP121" s="123">
        <f t="shared" ca="1" si="146"/>
        <v>0</v>
      </c>
      <c r="AQ121" s="123">
        <f t="shared" ca="1" si="147"/>
        <v>0</v>
      </c>
      <c r="AR121" s="123">
        <f t="shared" ca="1" si="148"/>
        <v>0</v>
      </c>
      <c r="AS121" s="123">
        <f t="shared" ca="1" si="149"/>
        <v>0</v>
      </c>
      <c r="AT121" s="123">
        <f t="shared" ca="1" si="150"/>
        <v>0</v>
      </c>
      <c r="AU121" s="123">
        <f t="shared" ca="1" si="151"/>
        <v>0</v>
      </c>
      <c r="AV121" s="123">
        <f t="shared" ca="1" si="152"/>
        <v>0</v>
      </c>
      <c r="AW121" s="123">
        <f t="shared" ca="1" si="153"/>
        <v>0</v>
      </c>
      <c r="AX121" s="123">
        <f t="shared" ca="1" si="154"/>
        <v>0</v>
      </c>
      <c r="AY121" s="123">
        <f t="shared" ca="1" si="155"/>
        <v>0</v>
      </c>
      <c r="AZ121" s="123">
        <f t="shared" ca="1" si="156"/>
        <v>0</v>
      </c>
      <c r="BA121" s="123">
        <f t="shared" ca="1" si="157"/>
        <v>0</v>
      </c>
      <c r="BB121" s="123">
        <f t="shared" ca="1" si="158"/>
        <v>0</v>
      </c>
      <c r="BC121" s="123">
        <f t="shared" ca="1" si="159"/>
        <v>0</v>
      </c>
      <c r="BD121" s="123">
        <f t="shared" ca="1" si="160"/>
        <v>0</v>
      </c>
      <c r="BE121" s="123">
        <f t="shared" ca="1" si="161"/>
        <v>0</v>
      </c>
      <c r="BF121" s="123">
        <f t="shared" ca="1" si="162"/>
        <v>0</v>
      </c>
      <c r="BG121" s="123">
        <f t="shared" ca="1" si="163"/>
        <v>0</v>
      </c>
      <c r="BH121" s="123">
        <f t="shared" ca="1" si="164"/>
        <v>0</v>
      </c>
      <c r="BI121" s="123">
        <f t="shared" ca="1" si="165"/>
        <v>0</v>
      </c>
      <c r="BJ121" s="123">
        <f t="shared" ca="1" si="166"/>
        <v>0</v>
      </c>
      <c r="BK121" s="123">
        <f t="shared" ca="1" si="167"/>
        <v>0</v>
      </c>
      <c r="BL121" s="123">
        <f t="shared" ca="1" si="168"/>
        <v>0</v>
      </c>
      <c r="BM121" s="123">
        <f t="shared" ca="1" si="169"/>
        <v>0</v>
      </c>
      <c r="BN121" s="123">
        <f t="shared" ca="1" si="170"/>
        <v>0.65</v>
      </c>
      <c r="BO121" s="123">
        <f t="shared" ca="1" si="171"/>
        <v>28</v>
      </c>
      <c r="BP121" s="340">
        <f t="shared" ca="1" si="172"/>
        <v>0</v>
      </c>
      <c r="BQ121" s="123">
        <f t="shared" ca="1" si="173"/>
        <v>0</v>
      </c>
      <c r="BR121" s="123">
        <f t="shared" ca="1" si="174"/>
        <v>0</v>
      </c>
      <c r="BS121" s="123">
        <f t="shared" ca="1" si="175"/>
        <v>0</v>
      </c>
      <c r="BT121" s="123">
        <f t="shared" ca="1" si="176"/>
        <v>0</v>
      </c>
      <c r="BU121" s="123">
        <f t="shared" ca="1" si="177"/>
        <v>0</v>
      </c>
      <c r="BV121" s="123"/>
      <c r="BW121" s="123">
        <f t="shared" ca="1" si="178"/>
        <v>0</v>
      </c>
      <c r="BX121" s="123"/>
      <c r="BY121" s="123">
        <f t="shared" ca="1" si="179"/>
        <v>0</v>
      </c>
      <c r="BZ121" s="123"/>
      <c r="CA121" s="123">
        <f t="shared" ca="1" si="180"/>
        <v>0</v>
      </c>
      <c r="CB121" s="528">
        <f t="shared" ca="1" si="181"/>
        <v>0</v>
      </c>
      <c r="CC121" s="123">
        <f t="shared" ca="1" si="182"/>
        <v>0</v>
      </c>
      <c r="CD121" s="125">
        <f t="shared" ca="1" si="183"/>
        <v>0</v>
      </c>
      <c r="CE121" s="125">
        <f t="shared" ca="1" si="184"/>
        <v>950</v>
      </c>
      <c r="CF121" s="125">
        <f t="shared" ca="1" si="185"/>
        <v>3440</v>
      </c>
      <c r="CG121" s="125">
        <f t="shared" ca="1" si="186"/>
        <v>1317</v>
      </c>
      <c r="CH121" s="125">
        <f t="shared" ca="1" si="187"/>
        <v>0</v>
      </c>
      <c r="CI121" s="125">
        <f t="shared" ca="1" si="188"/>
        <v>0</v>
      </c>
      <c r="CJ121" s="125">
        <f t="shared" ca="1" si="189"/>
        <v>0</v>
      </c>
      <c r="CK121" s="125">
        <f t="shared" ca="1" si="190"/>
        <v>0</v>
      </c>
      <c r="CL121" s="125">
        <f t="shared" ca="1" si="191"/>
        <v>3709.55</v>
      </c>
      <c r="CM121" s="125">
        <f t="shared" ca="1" si="192"/>
        <v>8806.4</v>
      </c>
      <c r="CN121" s="125">
        <f t="shared" ca="1" si="193"/>
        <v>18222.95</v>
      </c>
      <c r="CO121" s="125">
        <f t="shared" ca="1" si="194"/>
        <v>0</v>
      </c>
      <c r="CP121" s="125">
        <f t="shared" ca="1" si="195"/>
        <v>0</v>
      </c>
      <c r="CQ121" s="125">
        <f t="shared" ca="1" si="196"/>
        <v>0</v>
      </c>
      <c r="CR121" s="125">
        <f t="shared" ca="1" si="197"/>
        <v>0</v>
      </c>
      <c r="CS121" s="125">
        <f t="shared" ca="1" si="198"/>
        <v>0</v>
      </c>
      <c r="CT121" s="125">
        <f t="shared" ca="1" si="199"/>
        <v>0</v>
      </c>
      <c r="CU121" s="125">
        <f t="shared" ca="1" si="200"/>
        <v>0</v>
      </c>
      <c r="CV121" s="125">
        <f t="shared" ca="1" si="201"/>
        <v>0</v>
      </c>
      <c r="CW121" s="125">
        <f t="shared" ca="1" si="202"/>
        <v>0</v>
      </c>
      <c r="CX121" s="125">
        <f t="shared" ca="1" si="203"/>
        <v>0</v>
      </c>
      <c r="CY121" s="125">
        <f t="shared" ca="1" si="204"/>
        <v>0</v>
      </c>
      <c r="CZ121" s="125">
        <f t="shared" ca="1" si="205"/>
        <v>672.35</v>
      </c>
      <c r="DA121" s="341">
        <f t="shared" ca="1" si="206"/>
        <v>18895.3</v>
      </c>
      <c r="DB121" s="606">
        <f t="shared" ca="1" si="207"/>
        <v>3401.15</v>
      </c>
      <c r="DC121" s="606"/>
      <c r="DD121" s="606">
        <f t="shared" ca="1" si="208"/>
        <v>232.82</v>
      </c>
      <c r="DE121" s="125">
        <f t="shared" ca="1" si="209"/>
        <v>0</v>
      </c>
      <c r="DF121" s="125">
        <f t="shared" ca="1" si="210"/>
        <v>0</v>
      </c>
      <c r="DG121" s="125">
        <f t="shared" ca="1" si="211"/>
        <v>0</v>
      </c>
      <c r="DH121" s="125">
        <f t="shared" ca="1" si="212"/>
        <v>3633.97</v>
      </c>
      <c r="DI121" s="125">
        <f t="shared" ca="1" si="213"/>
        <v>4009.05</v>
      </c>
      <c r="DJ121" s="125">
        <f t="shared" ca="1" si="214"/>
        <v>3401.15</v>
      </c>
      <c r="DK121" s="125">
        <f t="shared" ca="1" si="215"/>
        <v>18662.48</v>
      </c>
      <c r="DL121" s="125">
        <f t="shared" ca="1" si="216"/>
        <v>0</v>
      </c>
      <c r="DM121" s="125">
        <f t="shared" ca="1" si="217"/>
        <v>0</v>
      </c>
      <c r="DN121" s="340" t="str">
        <f t="shared" ca="1" si="218"/>
        <v xml:space="preserve">30 від 01.03   </v>
      </c>
      <c r="DO121" s="340" t="str">
        <f t="shared" ca="1" si="219"/>
        <v>Глотов С.О.</v>
      </c>
      <c r="DP121" s="340" t="str">
        <f t="shared" ca="1" si="220"/>
        <v>Глотов</v>
      </c>
      <c r="DQ121" s="340" t="str">
        <f t="shared" ca="1" si="221"/>
        <v>Сергій</v>
      </c>
      <c r="DR121" s="340" t="str">
        <f t="shared" ca="1" si="222"/>
        <v>Олександрович</v>
      </c>
      <c r="DS121" s="340">
        <f t="shared" ca="1" si="223"/>
        <v>2915604315</v>
      </c>
    </row>
    <row r="122" spans="1:123">
      <c r="A122">
        <f t="shared" ca="1" si="114"/>
        <v>118</v>
      </c>
      <c r="B122" t="str">
        <f t="shared" ca="1" si="115"/>
        <v xml:space="preserve">Командир відділення </v>
      </c>
      <c r="C122">
        <f t="shared" ca="1" si="116"/>
        <v>0</v>
      </c>
      <c r="D122" t="str">
        <f t="shared" ca="1" si="117"/>
        <v>ВАКАНТ</v>
      </c>
      <c r="E122">
        <f t="shared" ca="1" si="118"/>
        <v>0</v>
      </c>
      <c r="F122">
        <f t="shared" ca="1" si="119"/>
        <v>0</v>
      </c>
      <c r="G122" s="123" t="str">
        <f t="shared" ca="1" si="225"/>
        <v>0.0.0</v>
      </c>
      <c r="H122" s="123" t="str">
        <f t="shared" ca="1" si="226"/>
        <v>0.0.0</v>
      </c>
      <c r="I122" s="123" t="str">
        <f t="shared" ca="1" si="226"/>
        <v>0.0.0</v>
      </c>
      <c r="J122" s="123" t="str">
        <f t="shared" ca="1" si="226"/>
        <v>0.0.0</v>
      </c>
      <c r="K122" s="123" t="str">
        <f t="shared" ca="1" si="226"/>
        <v>0.0.0</v>
      </c>
      <c r="L122" s="123" t="str">
        <f t="shared" ca="1" si="226"/>
        <v>0.0.0</v>
      </c>
      <c r="M122" s="123" t="str">
        <f t="shared" ca="1" si="226"/>
        <v>0.0.0</v>
      </c>
      <c r="N122" s="123" t="str">
        <f t="shared" ca="1" si="226"/>
        <v>0.0.0</v>
      </c>
      <c r="O122" s="123">
        <f t="shared" ca="1" si="120"/>
        <v>7</v>
      </c>
      <c r="P122" s="123">
        <f t="shared" ca="1" si="121"/>
        <v>0</v>
      </c>
      <c r="Q122" s="123">
        <f t="shared" ca="1" si="122"/>
        <v>0</v>
      </c>
      <c r="R122" s="123">
        <f t="shared" ca="1" si="122"/>
        <v>0</v>
      </c>
      <c r="S122" s="123">
        <f t="shared" ca="1" si="123"/>
        <v>0</v>
      </c>
      <c r="T122" s="123">
        <f t="shared" ca="1" si="124"/>
        <v>0</v>
      </c>
      <c r="U122" s="123">
        <f t="shared" ca="1" si="125"/>
        <v>0</v>
      </c>
      <c r="V122" s="123">
        <f t="shared" ca="1" si="126"/>
        <v>0</v>
      </c>
      <c r="W122" s="123">
        <f t="shared" ca="1" si="127"/>
        <v>0</v>
      </c>
      <c r="X122" s="123">
        <f t="shared" ca="1" si="128"/>
        <v>0</v>
      </c>
      <c r="Y122" s="123">
        <f t="shared" ca="1" si="129"/>
        <v>0</v>
      </c>
      <c r="Z122" s="123">
        <f t="shared" ca="1" si="130"/>
        <v>0</v>
      </c>
      <c r="AA122" s="123">
        <f t="shared" ca="1" si="131"/>
        <v>0</v>
      </c>
      <c r="AB122" s="123">
        <f t="shared" ca="1" si="132"/>
        <v>0</v>
      </c>
      <c r="AC122" s="123">
        <f t="shared" ca="1" si="133"/>
        <v>0</v>
      </c>
      <c r="AD122" s="123">
        <f t="shared" ca="1" si="134"/>
        <v>0</v>
      </c>
      <c r="AE122" s="123">
        <f t="shared" ca="1" si="135"/>
        <v>0</v>
      </c>
      <c r="AF122" s="123">
        <f t="shared" ca="1" si="136"/>
        <v>0</v>
      </c>
      <c r="AG122" s="123">
        <f t="shared" ca="1" si="137"/>
        <v>0</v>
      </c>
      <c r="AH122" s="123">
        <f t="shared" ca="1" si="138"/>
        <v>0</v>
      </c>
      <c r="AI122" s="123">
        <f t="shared" ca="1" si="139"/>
        <v>0</v>
      </c>
      <c r="AJ122" s="123">
        <f t="shared" ca="1" si="140"/>
        <v>0</v>
      </c>
      <c r="AK122" s="123">
        <f t="shared" ca="1" si="141"/>
        <v>0</v>
      </c>
      <c r="AL122" s="123">
        <f t="shared" ca="1" si="142"/>
        <v>0</v>
      </c>
      <c r="AM122" s="123">
        <f t="shared" ca="1" si="143"/>
        <v>0</v>
      </c>
      <c r="AN122" s="123">
        <f t="shared" ca="1" si="144"/>
        <v>0</v>
      </c>
      <c r="AO122" s="123">
        <f t="shared" ca="1" si="145"/>
        <v>0</v>
      </c>
      <c r="AP122" s="123">
        <f t="shared" ca="1" si="146"/>
        <v>0</v>
      </c>
      <c r="AQ122" s="123">
        <f t="shared" ca="1" si="147"/>
        <v>0</v>
      </c>
      <c r="AR122" s="123">
        <f t="shared" ca="1" si="148"/>
        <v>0</v>
      </c>
      <c r="AS122" s="123">
        <f t="shared" ca="1" si="149"/>
        <v>0</v>
      </c>
      <c r="AT122" s="123">
        <f t="shared" ca="1" si="150"/>
        <v>0</v>
      </c>
      <c r="AU122" s="123">
        <f t="shared" ca="1" si="151"/>
        <v>0</v>
      </c>
      <c r="AV122" s="123">
        <f t="shared" ca="1" si="152"/>
        <v>0</v>
      </c>
      <c r="AW122" s="123">
        <f t="shared" ca="1" si="153"/>
        <v>0</v>
      </c>
      <c r="AX122" s="123">
        <f t="shared" ca="1" si="154"/>
        <v>0</v>
      </c>
      <c r="AY122" s="123">
        <f t="shared" ca="1" si="155"/>
        <v>0</v>
      </c>
      <c r="AZ122" s="123">
        <f t="shared" ca="1" si="156"/>
        <v>0</v>
      </c>
      <c r="BA122" s="123">
        <f t="shared" ca="1" si="157"/>
        <v>0</v>
      </c>
      <c r="BB122" s="123">
        <f t="shared" ca="1" si="158"/>
        <v>0</v>
      </c>
      <c r="BC122" s="123">
        <f t="shared" ca="1" si="159"/>
        <v>0</v>
      </c>
      <c r="BD122" s="123">
        <f t="shared" ca="1" si="160"/>
        <v>0</v>
      </c>
      <c r="BE122" s="123">
        <f t="shared" ca="1" si="161"/>
        <v>0</v>
      </c>
      <c r="BF122" s="123">
        <f t="shared" ca="1" si="162"/>
        <v>0</v>
      </c>
      <c r="BG122" s="123">
        <f t="shared" ca="1" si="163"/>
        <v>0</v>
      </c>
      <c r="BH122" s="123">
        <f t="shared" ca="1" si="164"/>
        <v>0</v>
      </c>
      <c r="BI122" s="123">
        <f t="shared" ca="1" si="165"/>
        <v>0</v>
      </c>
      <c r="BJ122" s="123">
        <f t="shared" ca="1" si="166"/>
        <v>0</v>
      </c>
      <c r="BK122" s="123">
        <f t="shared" ca="1" si="167"/>
        <v>0</v>
      </c>
      <c r="BL122" s="123">
        <f t="shared" ca="1" si="168"/>
        <v>0</v>
      </c>
      <c r="BM122" s="123">
        <f t="shared" ca="1" si="169"/>
        <v>0</v>
      </c>
      <c r="BN122" s="123">
        <f t="shared" ca="1" si="170"/>
        <v>0.65</v>
      </c>
      <c r="BO122" s="123">
        <f t="shared" ca="1" si="171"/>
        <v>28</v>
      </c>
      <c r="BP122" s="340">
        <f t="shared" ca="1" si="172"/>
        <v>0</v>
      </c>
      <c r="BQ122" s="123">
        <f t="shared" ca="1" si="173"/>
        <v>0</v>
      </c>
      <c r="BR122" s="123">
        <f t="shared" ca="1" si="174"/>
        <v>0</v>
      </c>
      <c r="BS122" s="123">
        <f t="shared" ca="1" si="175"/>
        <v>0</v>
      </c>
      <c r="BT122" s="123">
        <f t="shared" ca="1" si="176"/>
        <v>0</v>
      </c>
      <c r="BU122" s="123">
        <f t="shared" ca="1" si="177"/>
        <v>0</v>
      </c>
      <c r="BV122" s="123"/>
      <c r="BW122" s="123">
        <f t="shared" ca="1" si="178"/>
        <v>0</v>
      </c>
      <c r="BX122" s="123"/>
      <c r="BY122" s="123">
        <f t="shared" ca="1" si="179"/>
        <v>0</v>
      </c>
      <c r="BZ122" s="123"/>
      <c r="CA122" s="123">
        <f t="shared" ca="1" si="180"/>
        <v>0</v>
      </c>
      <c r="CB122" s="528">
        <f t="shared" ca="1" si="181"/>
        <v>0</v>
      </c>
      <c r="CC122" s="123">
        <f t="shared" ca="1" si="182"/>
        <v>0</v>
      </c>
      <c r="CD122" s="125">
        <f t="shared" ca="1" si="183"/>
        <v>0</v>
      </c>
      <c r="CE122" s="125">
        <f t="shared" ca="1" si="184"/>
        <v>0</v>
      </c>
      <c r="CF122" s="125">
        <f t="shared" ca="1" si="185"/>
        <v>0</v>
      </c>
      <c r="CG122" s="125">
        <f t="shared" ca="1" si="186"/>
        <v>0</v>
      </c>
      <c r="CH122" s="125">
        <f t="shared" ca="1" si="187"/>
        <v>0</v>
      </c>
      <c r="CI122" s="125">
        <f t="shared" ca="1" si="188"/>
        <v>0</v>
      </c>
      <c r="CJ122" s="125">
        <f t="shared" ca="1" si="189"/>
        <v>0</v>
      </c>
      <c r="CK122" s="125">
        <f t="shared" ca="1" si="190"/>
        <v>0</v>
      </c>
      <c r="CL122" s="125">
        <f t="shared" ca="1" si="191"/>
        <v>0</v>
      </c>
      <c r="CM122" s="125">
        <f t="shared" ca="1" si="192"/>
        <v>0</v>
      </c>
      <c r="CN122" s="125">
        <f t="shared" ca="1" si="193"/>
        <v>0</v>
      </c>
      <c r="CO122" s="125">
        <f t="shared" ca="1" si="194"/>
        <v>0</v>
      </c>
      <c r="CP122" s="125">
        <f t="shared" ca="1" si="195"/>
        <v>0</v>
      </c>
      <c r="CQ122" s="125">
        <f t="shared" ca="1" si="196"/>
        <v>0</v>
      </c>
      <c r="CR122" s="125">
        <f t="shared" ca="1" si="197"/>
        <v>0</v>
      </c>
      <c r="CS122" s="125">
        <f t="shared" ca="1" si="198"/>
        <v>0</v>
      </c>
      <c r="CT122" s="125">
        <f t="shared" ca="1" si="199"/>
        <v>0</v>
      </c>
      <c r="CU122" s="125">
        <f t="shared" ca="1" si="200"/>
        <v>0</v>
      </c>
      <c r="CV122" s="125">
        <f t="shared" ca="1" si="201"/>
        <v>0</v>
      </c>
      <c r="CW122" s="125">
        <f t="shared" ca="1" si="202"/>
        <v>0</v>
      </c>
      <c r="CX122" s="125">
        <f t="shared" ca="1" si="203"/>
        <v>0</v>
      </c>
      <c r="CY122" s="125">
        <f t="shared" ca="1" si="204"/>
        <v>0</v>
      </c>
      <c r="CZ122" s="125">
        <f t="shared" ca="1" si="205"/>
        <v>0</v>
      </c>
      <c r="DA122" s="341">
        <f t="shared" ca="1" si="206"/>
        <v>0</v>
      </c>
      <c r="DB122" s="606">
        <f t="shared" ca="1" si="207"/>
        <v>0</v>
      </c>
      <c r="DC122" s="606"/>
      <c r="DD122" s="606">
        <f t="shared" ca="1" si="208"/>
        <v>0</v>
      </c>
      <c r="DE122" s="125">
        <f t="shared" ca="1" si="209"/>
        <v>0</v>
      </c>
      <c r="DF122" s="125">
        <f t="shared" ca="1" si="210"/>
        <v>0</v>
      </c>
      <c r="DG122" s="125">
        <f t="shared" ca="1" si="211"/>
        <v>0</v>
      </c>
      <c r="DH122" s="125">
        <f t="shared" ca="1" si="212"/>
        <v>0</v>
      </c>
      <c r="DI122" s="125">
        <f t="shared" ca="1" si="213"/>
        <v>0</v>
      </c>
      <c r="DJ122" s="125">
        <f t="shared" ca="1" si="214"/>
        <v>0</v>
      </c>
      <c r="DK122" s="125">
        <f t="shared" ca="1" si="215"/>
        <v>0</v>
      </c>
      <c r="DL122" s="125">
        <f t="shared" ca="1" si="216"/>
        <v>0</v>
      </c>
      <c r="DM122" s="125">
        <f t="shared" ca="1" si="217"/>
        <v>0</v>
      </c>
      <c r="DN122" s="340" t="str">
        <f t="shared" ca="1" si="218"/>
        <v xml:space="preserve">    </v>
      </c>
      <c r="DO122" s="340" t="str">
        <f t="shared" ca="1" si="219"/>
        <v>ВАКАНТ</v>
      </c>
      <c r="DP122" s="340">
        <f t="shared" ca="1" si="220"/>
        <v>0</v>
      </c>
      <c r="DQ122" s="340">
        <f t="shared" ca="1" si="221"/>
        <v>0</v>
      </c>
      <c r="DR122" s="340">
        <f t="shared" ca="1" si="222"/>
        <v>0</v>
      </c>
      <c r="DS122" s="340">
        <f t="shared" ca="1" si="223"/>
        <v>0</v>
      </c>
    </row>
    <row r="123" spans="1:123">
      <c r="A123">
        <f t="shared" ca="1" si="114"/>
        <v>119</v>
      </c>
      <c r="B123" t="str">
        <f t="shared" ca="1" si="115"/>
        <v xml:space="preserve">Командир відділення </v>
      </c>
      <c r="C123">
        <f t="shared" ca="1" si="116"/>
        <v>0</v>
      </c>
      <c r="D123" t="str">
        <f t="shared" ca="1" si="117"/>
        <v>ВАКАНТ</v>
      </c>
      <c r="E123">
        <f t="shared" ca="1" si="118"/>
        <v>0</v>
      </c>
      <c r="F123">
        <f t="shared" ca="1" si="119"/>
        <v>0</v>
      </c>
      <c r="G123" s="123" t="str">
        <f t="shared" ca="1" si="225"/>
        <v>0.0.0</v>
      </c>
      <c r="H123" s="123" t="str">
        <f t="shared" ca="1" si="226"/>
        <v>0.0.0</v>
      </c>
      <c r="I123" s="123" t="str">
        <f t="shared" ca="1" si="226"/>
        <v>0.0.0</v>
      </c>
      <c r="J123" s="123" t="str">
        <f t="shared" ca="1" si="226"/>
        <v>0.0.0</v>
      </c>
      <c r="K123" s="123" t="str">
        <f t="shared" ca="1" si="226"/>
        <v>0.0.0</v>
      </c>
      <c r="L123" s="123" t="str">
        <f t="shared" ca="1" si="226"/>
        <v>0.0.0</v>
      </c>
      <c r="M123" s="123" t="str">
        <f t="shared" ca="1" si="226"/>
        <v>0.0.0</v>
      </c>
      <c r="N123" s="123" t="str">
        <f t="shared" ca="1" si="226"/>
        <v>0.0.0</v>
      </c>
      <c r="O123" s="123">
        <f t="shared" ca="1" si="120"/>
        <v>7</v>
      </c>
      <c r="P123" s="123">
        <f t="shared" ca="1" si="121"/>
        <v>0</v>
      </c>
      <c r="Q123" s="123">
        <f t="shared" ca="1" si="122"/>
        <v>0</v>
      </c>
      <c r="R123" s="123">
        <f t="shared" ca="1" si="122"/>
        <v>0</v>
      </c>
      <c r="S123" s="123">
        <f t="shared" ca="1" si="123"/>
        <v>0</v>
      </c>
      <c r="T123" s="123">
        <f t="shared" ca="1" si="124"/>
        <v>0</v>
      </c>
      <c r="U123" s="123">
        <f t="shared" ca="1" si="125"/>
        <v>0</v>
      </c>
      <c r="V123" s="123">
        <f t="shared" ca="1" si="126"/>
        <v>0</v>
      </c>
      <c r="W123" s="123">
        <f t="shared" ca="1" si="127"/>
        <v>0</v>
      </c>
      <c r="X123" s="123">
        <f t="shared" ca="1" si="128"/>
        <v>0</v>
      </c>
      <c r="Y123" s="123">
        <f t="shared" ca="1" si="129"/>
        <v>0</v>
      </c>
      <c r="Z123" s="123">
        <f t="shared" ca="1" si="130"/>
        <v>0</v>
      </c>
      <c r="AA123" s="123">
        <f t="shared" ca="1" si="131"/>
        <v>0</v>
      </c>
      <c r="AB123" s="123">
        <f t="shared" ca="1" si="132"/>
        <v>0</v>
      </c>
      <c r="AC123" s="123">
        <f t="shared" ca="1" si="133"/>
        <v>0</v>
      </c>
      <c r="AD123" s="123">
        <f t="shared" ca="1" si="134"/>
        <v>0</v>
      </c>
      <c r="AE123" s="123">
        <f t="shared" ca="1" si="135"/>
        <v>0</v>
      </c>
      <c r="AF123" s="123">
        <f t="shared" ca="1" si="136"/>
        <v>0</v>
      </c>
      <c r="AG123" s="123">
        <f t="shared" ca="1" si="137"/>
        <v>0</v>
      </c>
      <c r="AH123" s="123">
        <f t="shared" ca="1" si="138"/>
        <v>0</v>
      </c>
      <c r="AI123" s="123">
        <f t="shared" ca="1" si="139"/>
        <v>0</v>
      </c>
      <c r="AJ123" s="123">
        <f t="shared" ca="1" si="140"/>
        <v>0</v>
      </c>
      <c r="AK123" s="123">
        <f t="shared" ca="1" si="141"/>
        <v>0</v>
      </c>
      <c r="AL123" s="123">
        <f t="shared" ca="1" si="142"/>
        <v>0</v>
      </c>
      <c r="AM123" s="123">
        <f t="shared" ca="1" si="143"/>
        <v>0</v>
      </c>
      <c r="AN123" s="123">
        <f t="shared" ca="1" si="144"/>
        <v>0</v>
      </c>
      <c r="AO123" s="123">
        <f t="shared" ca="1" si="145"/>
        <v>0</v>
      </c>
      <c r="AP123" s="123">
        <f t="shared" ca="1" si="146"/>
        <v>0</v>
      </c>
      <c r="AQ123" s="123">
        <f t="shared" ca="1" si="147"/>
        <v>0</v>
      </c>
      <c r="AR123" s="123">
        <f t="shared" ca="1" si="148"/>
        <v>0</v>
      </c>
      <c r="AS123" s="123">
        <f t="shared" ca="1" si="149"/>
        <v>0</v>
      </c>
      <c r="AT123" s="123">
        <f t="shared" ca="1" si="150"/>
        <v>0</v>
      </c>
      <c r="AU123" s="123">
        <f t="shared" ca="1" si="151"/>
        <v>0</v>
      </c>
      <c r="AV123" s="123">
        <f t="shared" ca="1" si="152"/>
        <v>0</v>
      </c>
      <c r="AW123" s="123">
        <f t="shared" ca="1" si="153"/>
        <v>0</v>
      </c>
      <c r="AX123" s="123">
        <f t="shared" ca="1" si="154"/>
        <v>0</v>
      </c>
      <c r="AY123" s="123">
        <f t="shared" ca="1" si="155"/>
        <v>0</v>
      </c>
      <c r="AZ123" s="123">
        <f t="shared" ca="1" si="156"/>
        <v>0</v>
      </c>
      <c r="BA123" s="123">
        <f t="shared" ca="1" si="157"/>
        <v>0</v>
      </c>
      <c r="BB123" s="123">
        <f t="shared" ca="1" si="158"/>
        <v>0</v>
      </c>
      <c r="BC123" s="123">
        <f t="shared" ca="1" si="159"/>
        <v>0</v>
      </c>
      <c r="BD123" s="123">
        <f t="shared" ca="1" si="160"/>
        <v>0</v>
      </c>
      <c r="BE123" s="123">
        <f t="shared" ca="1" si="161"/>
        <v>0</v>
      </c>
      <c r="BF123" s="123">
        <f t="shared" ca="1" si="162"/>
        <v>0</v>
      </c>
      <c r="BG123" s="123">
        <f t="shared" ca="1" si="163"/>
        <v>0</v>
      </c>
      <c r="BH123" s="123">
        <f t="shared" ca="1" si="164"/>
        <v>0</v>
      </c>
      <c r="BI123" s="123">
        <f t="shared" ca="1" si="165"/>
        <v>0</v>
      </c>
      <c r="BJ123" s="123">
        <f t="shared" ca="1" si="166"/>
        <v>0</v>
      </c>
      <c r="BK123" s="123">
        <f t="shared" ca="1" si="167"/>
        <v>0</v>
      </c>
      <c r="BL123" s="123">
        <f t="shared" ca="1" si="168"/>
        <v>0</v>
      </c>
      <c r="BM123" s="123">
        <f t="shared" ca="1" si="169"/>
        <v>0</v>
      </c>
      <c r="BN123" s="123">
        <f t="shared" ca="1" si="170"/>
        <v>0.65</v>
      </c>
      <c r="BO123" s="123">
        <f t="shared" ca="1" si="171"/>
        <v>28</v>
      </c>
      <c r="BP123" s="340">
        <f t="shared" ca="1" si="172"/>
        <v>0</v>
      </c>
      <c r="BQ123" s="123">
        <f t="shared" ca="1" si="173"/>
        <v>0</v>
      </c>
      <c r="BR123" s="123">
        <f t="shared" ca="1" si="174"/>
        <v>0</v>
      </c>
      <c r="BS123" s="123">
        <f t="shared" ca="1" si="175"/>
        <v>0</v>
      </c>
      <c r="BT123" s="123">
        <f t="shared" ca="1" si="176"/>
        <v>0</v>
      </c>
      <c r="BU123" s="123">
        <f t="shared" ca="1" si="177"/>
        <v>0</v>
      </c>
      <c r="BV123" s="123"/>
      <c r="BW123" s="123">
        <f t="shared" ca="1" si="178"/>
        <v>0</v>
      </c>
      <c r="BX123" s="123"/>
      <c r="BY123" s="123">
        <f t="shared" ca="1" si="179"/>
        <v>0</v>
      </c>
      <c r="BZ123" s="123"/>
      <c r="CA123" s="123">
        <f t="shared" ca="1" si="180"/>
        <v>0</v>
      </c>
      <c r="CB123" s="528">
        <f t="shared" ca="1" si="181"/>
        <v>0</v>
      </c>
      <c r="CC123" s="123">
        <f t="shared" ca="1" si="182"/>
        <v>0</v>
      </c>
      <c r="CD123" s="125">
        <f t="shared" ca="1" si="183"/>
        <v>0</v>
      </c>
      <c r="CE123" s="125">
        <f t="shared" ca="1" si="184"/>
        <v>0</v>
      </c>
      <c r="CF123" s="125">
        <f t="shared" ca="1" si="185"/>
        <v>0</v>
      </c>
      <c r="CG123" s="125">
        <f t="shared" ca="1" si="186"/>
        <v>0</v>
      </c>
      <c r="CH123" s="125">
        <f t="shared" ca="1" si="187"/>
        <v>0</v>
      </c>
      <c r="CI123" s="125">
        <f t="shared" ca="1" si="188"/>
        <v>0</v>
      </c>
      <c r="CJ123" s="125">
        <f t="shared" ca="1" si="189"/>
        <v>0</v>
      </c>
      <c r="CK123" s="125">
        <f t="shared" ca="1" si="190"/>
        <v>0</v>
      </c>
      <c r="CL123" s="125">
        <f t="shared" ca="1" si="191"/>
        <v>0</v>
      </c>
      <c r="CM123" s="125">
        <f t="shared" ca="1" si="192"/>
        <v>0</v>
      </c>
      <c r="CN123" s="125">
        <f t="shared" ca="1" si="193"/>
        <v>0</v>
      </c>
      <c r="CO123" s="125">
        <f t="shared" ca="1" si="194"/>
        <v>0</v>
      </c>
      <c r="CP123" s="125">
        <f t="shared" ca="1" si="195"/>
        <v>0</v>
      </c>
      <c r="CQ123" s="125">
        <f t="shared" ca="1" si="196"/>
        <v>0</v>
      </c>
      <c r="CR123" s="125">
        <f t="shared" ca="1" si="197"/>
        <v>0</v>
      </c>
      <c r="CS123" s="125">
        <f t="shared" ca="1" si="198"/>
        <v>0</v>
      </c>
      <c r="CT123" s="125">
        <f t="shared" ca="1" si="199"/>
        <v>0</v>
      </c>
      <c r="CU123" s="125">
        <f t="shared" ca="1" si="200"/>
        <v>0</v>
      </c>
      <c r="CV123" s="125">
        <f t="shared" ca="1" si="201"/>
        <v>0</v>
      </c>
      <c r="CW123" s="125">
        <f t="shared" ca="1" si="202"/>
        <v>0</v>
      </c>
      <c r="CX123" s="125">
        <f t="shared" ca="1" si="203"/>
        <v>0</v>
      </c>
      <c r="CY123" s="125">
        <f t="shared" ca="1" si="204"/>
        <v>0</v>
      </c>
      <c r="CZ123" s="125">
        <f t="shared" ca="1" si="205"/>
        <v>0</v>
      </c>
      <c r="DA123" s="341">
        <f t="shared" ca="1" si="206"/>
        <v>0</v>
      </c>
      <c r="DB123" s="606">
        <f t="shared" ca="1" si="207"/>
        <v>0</v>
      </c>
      <c r="DC123" s="606"/>
      <c r="DD123" s="606">
        <f t="shared" ca="1" si="208"/>
        <v>0</v>
      </c>
      <c r="DE123" s="125">
        <f t="shared" ca="1" si="209"/>
        <v>0</v>
      </c>
      <c r="DF123" s="125">
        <f t="shared" ca="1" si="210"/>
        <v>0</v>
      </c>
      <c r="DG123" s="125">
        <f t="shared" ca="1" si="211"/>
        <v>0</v>
      </c>
      <c r="DH123" s="125">
        <f t="shared" ca="1" si="212"/>
        <v>0</v>
      </c>
      <c r="DI123" s="125">
        <f t="shared" ca="1" si="213"/>
        <v>0</v>
      </c>
      <c r="DJ123" s="125">
        <f t="shared" ca="1" si="214"/>
        <v>0</v>
      </c>
      <c r="DK123" s="125">
        <f t="shared" ca="1" si="215"/>
        <v>0</v>
      </c>
      <c r="DL123" s="125">
        <f t="shared" ca="1" si="216"/>
        <v>0</v>
      </c>
      <c r="DM123" s="125">
        <f t="shared" ca="1" si="217"/>
        <v>0</v>
      </c>
      <c r="DN123" s="340" t="str">
        <f t="shared" ca="1" si="218"/>
        <v xml:space="preserve">    </v>
      </c>
      <c r="DO123" s="340" t="str">
        <f t="shared" ca="1" si="219"/>
        <v>ВАКАНТ</v>
      </c>
      <c r="DP123" s="340">
        <f t="shared" ca="1" si="220"/>
        <v>0</v>
      </c>
      <c r="DQ123" s="340">
        <f t="shared" ca="1" si="221"/>
        <v>0</v>
      </c>
      <c r="DR123" s="340">
        <f t="shared" ca="1" si="222"/>
        <v>0</v>
      </c>
      <c r="DS123" s="340">
        <f t="shared" ca="1" si="223"/>
        <v>0</v>
      </c>
    </row>
    <row r="124" spans="1:123">
      <c r="A124">
        <f t="shared" ca="1" si="114"/>
        <v>120</v>
      </c>
      <c r="B124" t="str">
        <f t="shared" ca="1" si="115"/>
        <v xml:space="preserve">Командир відділення </v>
      </c>
      <c r="C124">
        <f t="shared" ca="1" si="116"/>
        <v>0</v>
      </c>
      <c r="D124" t="str">
        <f t="shared" ca="1" si="117"/>
        <v>ВАКАНТ</v>
      </c>
      <c r="E124">
        <f t="shared" ca="1" si="118"/>
        <v>0</v>
      </c>
      <c r="F124">
        <f t="shared" ca="1" si="119"/>
        <v>0</v>
      </c>
      <c r="G124" s="123" t="str">
        <f t="shared" ca="1" si="225"/>
        <v>0.0.0</v>
      </c>
      <c r="H124" s="123" t="str">
        <f t="shared" ca="1" si="226"/>
        <v>0.0.0</v>
      </c>
      <c r="I124" s="123" t="str">
        <f t="shared" ca="1" si="226"/>
        <v>0.0.0</v>
      </c>
      <c r="J124" s="123" t="str">
        <f t="shared" ca="1" si="226"/>
        <v>0.0.0</v>
      </c>
      <c r="K124" s="123" t="str">
        <f t="shared" ca="1" si="226"/>
        <v>0.0.0</v>
      </c>
      <c r="L124" s="123" t="str">
        <f t="shared" ca="1" si="226"/>
        <v>0.0.0</v>
      </c>
      <c r="M124" s="123" t="str">
        <f t="shared" ca="1" si="226"/>
        <v>0.0.0</v>
      </c>
      <c r="N124" s="123" t="str">
        <f t="shared" ca="1" si="226"/>
        <v>0.0.0</v>
      </c>
      <c r="O124" s="123">
        <f t="shared" ca="1" si="120"/>
        <v>7</v>
      </c>
      <c r="P124" s="123">
        <f t="shared" ca="1" si="121"/>
        <v>0</v>
      </c>
      <c r="Q124" s="123">
        <f t="shared" ca="1" si="122"/>
        <v>0</v>
      </c>
      <c r="R124" s="123">
        <f t="shared" ca="1" si="122"/>
        <v>0</v>
      </c>
      <c r="S124" s="123">
        <f t="shared" ca="1" si="123"/>
        <v>0</v>
      </c>
      <c r="T124" s="123">
        <f t="shared" ca="1" si="124"/>
        <v>0</v>
      </c>
      <c r="U124" s="123">
        <f t="shared" ca="1" si="125"/>
        <v>0</v>
      </c>
      <c r="V124" s="123">
        <f t="shared" ca="1" si="126"/>
        <v>0</v>
      </c>
      <c r="W124" s="123">
        <f t="shared" ca="1" si="127"/>
        <v>0</v>
      </c>
      <c r="X124" s="123">
        <f t="shared" ca="1" si="128"/>
        <v>0</v>
      </c>
      <c r="Y124" s="123">
        <f t="shared" ca="1" si="129"/>
        <v>0</v>
      </c>
      <c r="Z124" s="123">
        <f t="shared" ca="1" si="130"/>
        <v>0</v>
      </c>
      <c r="AA124" s="123">
        <f t="shared" ca="1" si="131"/>
        <v>0</v>
      </c>
      <c r="AB124" s="123">
        <f t="shared" ca="1" si="132"/>
        <v>0</v>
      </c>
      <c r="AC124" s="123">
        <f t="shared" ca="1" si="133"/>
        <v>0</v>
      </c>
      <c r="AD124" s="123">
        <f t="shared" ca="1" si="134"/>
        <v>0</v>
      </c>
      <c r="AE124" s="123">
        <f t="shared" ca="1" si="135"/>
        <v>0</v>
      </c>
      <c r="AF124" s="123">
        <f t="shared" ca="1" si="136"/>
        <v>0</v>
      </c>
      <c r="AG124" s="123">
        <f t="shared" ca="1" si="137"/>
        <v>0</v>
      </c>
      <c r="AH124" s="123">
        <f t="shared" ca="1" si="138"/>
        <v>0</v>
      </c>
      <c r="AI124" s="123">
        <f t="shared" ca="1" si="139"/>
        <v>0</v>
      </c>
      <c r="AJ124" s="123">
        <f t="shared" ca="1" si="140"/>
        <v>0</v>
      </c>
      <c r="AK124" s="123">
        <f t="shared" ca="1" si="141"/>
        <v>0</v>
      </c>
      <c r="AL124" s="123">
        <f t="shared" ca="1" si="142"/>
        <v>0</v>
      </c>
      <c r="AM124" s="123">
        <f t="shared" ca="1" si="143"/>
        <v>0</v>
      </c>
      <c r="AN124" s="123">
        <f t="shared" ca="1" si="144"/>
        <v>0</v>
      </c>
      <c r="AO124" s="123">
        <f t="shared" ca="1" si="145"/>
        <v>0</v>
      </c>
      <c r="AP124" s="123">
        <f t="shared" ca="1" si="146"/>
        <v>0</v>
      </c>
      <c r="AQ124" s="123">
        <f t="shared" ca="1" si="147"/>
        <v>0</v>
      </c>
      <c r="AR124" s="123">
        <f t="shared" ca="1" si="148"/>
        <v>0</v>
      </c>
      <c r="AS124" s="123">
        <f t="shared" ca="1" si="149"/>
        <v>0</v>
      </c>
      <c r="AT124" s="123">
        <f t="shared" ca="1" si="150"/>
        <v>0</v>
      </c>
      <c r="AU124" s="123">
        <f t="shared" ca="1" si="151"/>
        <v>0</v>
      </c>
      <c r="AV124" s="123">
        <f t="shared" ca="1" si="152"/>
        <v>0</v>
      </c>
      <c r="AW124" s="123">
        <f t="shared" ca="1" si="153"/>
        <v>0</v>
      </c>
      <c r="AX124" s="123">
        <f t="shared" ca="1" si="154"/>
        <v>0</v>
      </c>
      <c r="AY124" s="123">
        <f t="shared" ca="1" si="155"/>
        <v>0</v>
      </c>
      <c r="AZ124" s="123">
        <f t="shared" ca="1" si="156"/>
        <v>0</v>
      </c>
      <c r="BA124" s="123">
        <f t="shared" ca="1" si="157"/>
        <v>0</v>
      </c>
      <c r="BB124" s="123">
        <f t="shared" ca="1" si="158"/>
        <v>0</v>
      </c>
      <c r="BC124" s="123">
        <f t="shared" ca="1" si="159"/>
        <v>0</v>
      </c>
      <c r="BD124" s="123">
        <f t="shared" ca="1" si="160"/>
        <v>0</v>
      </c>
      <c r="BE124" s="123">
        <f t="shared" ca="1" si="161"/>
        <v>0</v>
      </c>
      <c r="BF124" s="123">
        <f t="shared" ca="1" si="162"/>
        <v>0</v>
      </c>
      <c r="BG124" s="123">
        <f t="shared" ca="1" si="163"/>
        <v>0</v>
      </c>
      <c r="BH124" s="123">
        <f t="shared" ca="1" si="164"/>
        <v>0</v>
      </c>
      <c r="BI124" s="123">
        <f t="shared" ca="1" si="165"/>
        <v>0</v>
      </c>
      <c r="BJ124" s="123">
        <f t="shared" ca="1" si="166"/>
        <v>0</v>
      </c>
      <c r="BK124" s="123">
        <f t="shared" ca="1" si="167"/>
        <v>0</v>
      </c>
      <c r="BL124" s="123">
        <f t="shared" ca="1" si="168"/>
        <v>0</v>
      </c>
      <c r="BM124" s="123">
        <f t="shared" ca="1" si="169"/>
        <v>0</v>
      </c>
      <c r="BN124" s="123">
        <f t="shared" ca="1" si="170"/>
        <v>0.65</v>
      </c>
      <c r="BO124" s="123">
        <f t="shared" ca="1" si="171"/>
        <v>28</v>
      </c>
      <c r="BP124" s="340">
        <f t="shared" ca="1" si="172"/>
        <v>0</v>
      </c>
      <c r="BQ124" s="123">
        <f t="shared" ca="1" si="173"/>
        <v>0</v>
      </c>
      <c r="BR124" s="123">
        <f t="shared" ca="1" si="174"/>
        <v>0</v>
      </c>
      <c r="BS124" s="123">
        <f t="shared" ca="1" si="175"/>
        <v>0</v>
      </c>
      <c r="BT124" s="123">
        <f t="shared" ca="1" si="176"/>
        <v>0</v>
      </c>
      <c r="BU124" s="123">
        <f t="shared" ca="1" si="177"/>
        <v>0</v>
      </c>
      <c r="BV124" s="123"/>
      <c r="BW124" s="123">
        <f t="shared" ca="1" si="178"/>
        <v>0</v>
      </c>
      <c r="BX124" s="123"/>
      <c r="BY124" s="123">
        <f t="shared" ca="1" si="179"/>
        <v>0</v>
      </c>
      <c r="BZ124" s="123"/>
      <c r="CA124" s="123">
        <f t="shared" ca="1" si="180"/>
        <v>0</v>
      </c>
      <c r="CB124" s="528">
        <f t="shared" ca="1" si="181"/>
        <v>0</v>
      </c>
      <c r="CC124" s="123">
        <f t="shared" ca="1" si="182"/>
        <v>0</v>
      </c>
      <c r="CD124" s="125">
        <f t="shared" ca="1" si="183"/>
        <v>0</v>
      </c>
      <c r="CE124" s="125">
        <f t="shared" ca="1" si="184"/>
        <v>0</v>
      </c>
      <c r="CF124" s="125">
        <f t="shared" ca="1" si="185"/>
        <v>0</v>
      </c>
      <c r="CG124" s="125">
        <f t="shared" ca="1" si="186"/>
        <v>0</v>
      </c>
      <c r="CH124" s="125">
        <f t="shared" ca="1" si="187"/>
        <v>0</v>
      </c>
      <c r="CI124" s="125">
        <f t="shared" ca="1" si="188"/>
        <v>0</v>
      </c>
      <c r="CJ124" s="125">
        <f t="shared" ca="1" si="189"/>
        <v>0</v>
      </c>
      <c r="CK124" s="125">
        <f t="shared" ca="1" si="190"/>
        <v>0</v>
      </c>
      <c r="CL124" s="125">
        <f t="shared" ca="1" si="191"/>
        <v>0</v>
      </c>
      <c r="CM124" s="125">
        <f t="shared" ca="1" si="192"/>
        <v>0</v>
      </c>
      <c r="CN124" s="125">
        <f t="shared" ca="1" si="193"/>
        <v>0</v>
      </c>
      <c r="CO124" s="125">
        <f t="shared" ca="1" si="194"/>
        <v>0</v>
      </c>
      <c r="CP124" s="125">
        <f t="shared" ca="1" si="195"/>
        <v>0</v>
      </c>
      <c r="CQ124" s="125">
        <f t="shared" ca="1" si="196"/>
        <v>0</v>
      </c>
      <c r="CR124" s="125">
        <f t="shared" ca="1" si="197"/>
        <v>0</v>
      </c>
      <c r="CS124" s="125">
        <f t="shared" ca="1" si="198"/>
        <v>0</v>
      </c>
      <c r="CT124" s="125">
        <f t="shared" ca="1" si="199"/>
        <v>0</v>
      </c>
      <c r="CU124" s="125">
        <f t="shared" ca="1" si="200"/>
        <v>0</v>
      </c>
      <c r="CV124" s="125">
        <f t="shared" ca="1" si="201"/>
        <v>0</v>
      </c>
      <c r="CW124" s="125">
        <f t="shared" ca="1" si="202"/>
        <v>0</v>
      </c>
      <c r="CX124" s="125">
        <f t="shared" ca="1" si="203"/>
        <v>0</v>
      </c>
      <c r="CY124" s="125">
        <f t="shared" ca="1" si="204"/>
        <v>0</v>
      </c>
      <c r="CZ124" s="125">
        <f t="shared" ca="1" si="205"/>
        <v>0</v>
      </c>
      <c r="DA124" s="341">
        <f t="shared" ca="1" si="206"/>
        <v>0</v>
      </c>
      <c r="DB124" s="606">
        <f t="shared" ca="1" si="207"/>
        <v>0</v>
      </c>
      <c r="DC124" s="606"/>
      <c r="DD124" s="606">
        <f t="shared" ca="1" si="208"/>
        <v>0</v>
      </c>
      <c r="DE124" s="125">
        <f t="shared" ca="1" si="209"/>
        <v>0</v>
      </c>
      <c r="DF124" s="125">
        <f t="shared" ca="1" si="210"/>
        <v>0</v>
      </c>
      <c r="DG124" s="125">
        <f t="shared" ca="1" si="211"/>
        <v>0</v>
      </c>
      <c r="DH124" s="125">
        <f t="shared" ca="1" si="212"/>
        <v>0</v>
      </c>
      <c r="DI124" s="125">
        <f t="shared" ca="1" si="213"/>
        <v>0</v>
      </c>
      <c r="DJ124" s="125">
        <f t="shared" ca="1" si="214"/>
        <v>0</v>
      </c>
      <c r="DK124" s="125">
        <f t="shared" ca="1" si="215"/>
        <v>0</v>
      </c>
      <c r="DL124" s="125">
        <f t="shared" ca="1" si="216"/>
        <v>0</v>
      </c>
      <c r="DM124" s="125">
        <f t="shared" ca="1" si="217"/>
        <v>0</v>
      </c>
      <c r="DN124" s="340" t="str">
        <f t="shared" ca="1" si="218"/>
        <v xml:space="preserve">    </v>
      </c>
      <c r="DO124" s="340" t="str">
        <f t="shared" ca="1" si="219"/>
        <v>ВАКАНТ</v>
      </c>
      <c r="DP124" s="340">
        <f t="shared" ca="1" si="220"/>
        <v>0</v>
      </c>
      <c r="DQ124" s="340">
        <f t="shared" ca="1" si="221"/>
        <v>0</v>
      </c>
      <c r="DR124" s="340">
        <f t="shared" ca="1" si="222"/>
        <v>0</v>
      </c>
      <c r="DS124" s="340">
        <f t="shared" ca="1" si="223"/>
        <v>0</v>
      </c>
    </row>
    <row r="125" spans="1:123">
      <c r="A125">
        <f t="shared" ca="1" si="114"/>
        <v>121</v>
      </c>
      <c r="B125" t="str">
        <f t="shared" ca="1" si="115"/>
        <v xml:space="preserve">Командир відділення </v>
      </c>
      <c r="C125">
        <f t="shared" ca="1" si="116"/>
        <v>0</v>
      </c>
      <c r="D125" t="str">
        <f t="shared" ca="1" si="117"/>
        <v>ВАКАНТ</v>
      </c>
      <c r="E125">
        <f t="shared" ca="1" si="118"/>
        <v>0</v>
      </c>
      <c r="F125">
        <f t="shared" ca="1" si="119"/>
        <v>0</v>
      </c>
      <c r="G125" s="123" t="str">
        <f t="shared" ca="1" si="225"/>
        <v>0.0.0</v>
      </c>
      <c r="H125" s="123" t="str">
        <f t="shared" ca="1" si="226"/>
        <v>0.0.0</v>
      </c>
      <c r="I125" s="123" t="str">
        <f t="shared" ca="1" si="226"/>
        <v>0.0.0</v>
      </c>
      <c r="J125" s="123" t="str">
        <f t="shared" ca="1" si="226"/>
        <v>0.0.0</v>
      </c>
      <c r="K125" s="123" t="str">
        <f t="shared" ca="1" si="226"/>
        <v>0.0.0</v>
      </c>
      <c r="L125" s="123" t="str">
        <f t="shared" ca="1" si="226"/>
        <v>0.0.0</v>
      </c>
      <c r="M125" s="123" t="str">
        <f t="shared" ca="1" si="226"/>
        <v>0.0.0</v>
      </c>
      <c r="N125" s="123" t="str">
        <f t="shared" ca="1" si="226"/>
        <v>0.0.0</v>
      </c>
      <c r="O125" s="123">
        <f t="shared" ca="1" si="120"/>
        <v>7</v>
      </c>
      <c r="P125" s="123">
        <f t="shared" ca="1" si="121"/>
        <v>0</v>
      </c>
      <c r="Q125" s="123">
        <f t="shared" ca="1" si="122"/>
        <v>0</v>
      </c>
      <c r="R125" s="123">
        <f t="shared" ca="1" si="122"/>
        <v>0</v>
      </c>
      <c r="S125" s="123">
        <f t="shared" ca="1" si="123"/>
        <v>0</v>
      </c>
      <c r="T125" s="123">
        <f t="shared" ca="1" si="124"/>
        <v>0</v>
      </c>
      <c r="U125" s="123">
        <f t="shared" ca="1" si="125"/>
        <v>0</v>
      </c>
      <c r="V125" s="123">
        <f t="shared" ca="1" si="126"/>
        <v>0</v>
      </c>
      <c r="W125" s="123">
        <f t="shared" ca="1" si="127"/>
        <v>0</v>
      </c>
      <c r="X125" s="123">
        <f t="shared" ca="1" si="128"/>
        <v>0</v>
      </c>
      <c r="Y125" s="123">
        <f t="shared" ca="1" si="129"/>
        <v>0</v>
      </c>
      <c r="Z125" s="123">
        <f t="shared" ca="1" si="130"/>
        <v>0</v>
      </c>
      <c r="AA125" s="123">
        <f t="shared" ca="1" si="131"/>
        <v>0</v>
      </c>
      <c r="AB125" s="123">
        <f t="shared" ca="1" si="132"/>
        <v>0</v>
      </c>
      <c r="AC125" s="123">
        <f t="shared" ca="1" si="133"/>
        <v>0</v>
      </c>
      <c r="AD125" s="123">
        <f t="shared" ca="1" si="134"/>
        <v>0</v>
      </c>
      <c r="AE125" s="123">
        <f t="shared" ca="1" si="135"/>
        <v>0</v>
      </c>
      <c r="AF125" s="123">
        <f t="shared" ca="1" si="136"/>
        <v>0</v>
      </c>
      <c r="AG125" s="123">
        <f t="shared" ca="1" si="137"/>
        <v>0</v>
      </c>
      <c r="AH125" s="123">
        <f t="shared" ca="1" si="138"/>
        <v>0</v>
      </c>
      <c r="AI125" s="123">
        <f t="shared" ca="1" si="139"/>
        <v>0</v>
      </c>
      <c r="AJ125" s="123">
        <f t="shared" ca="1" si="140"/>
        <v>0</v>
      </c>
      <c r="AK125" s="123">
        <f t="shared" ca="1" si="141"/>
        <v>0</v>
      </c>
      <c r="AL125" s="123">
        <f t="shared" ca="1" si="142"/>
        <v>0</v>
      </c>
      <c r="AM125" s="123">
        <f t="shared" ca="1" si="143"/>
        <v>0</v>
      </c>
      <c r="AN125" s="123">
        <f t="shared" ca="1" si="144"/>
        <v>0</v>
      </c>
      <c r="AO125" s="123">
        <f t="shared" ca="1" si="145"/>
        <v>0</v>
      </c>
      <c r="AP125" s="123">
        <f t="shared" ca="1" si="146"/>
        <v>0</v>
      </c>
      <c r="AQ125" s="123">
        <f t="shared" ca="1" si="147"/>
        <v>0</v>
      </c>
      <c r="AR125" s="123">
        <f t="shared" ca="1" si="148"/>
        <v>0</v>
      </c>
      <c r="AS125" s="123">
        <f t="shared" ca="1" si="149"/>
        <v>0</v>
      </c>
      <c r="AT125" s="123">
        <f t="shared" ca="1" si="150"/>
        <v>0</v>
      </c>
      <c r="AU125" s="123">
        <f t="shared" ca="1" si="151"/>
        <v>0</v>
      </c>
      <c r="AV125" s="123">
        <f t="shared" ca="1" si="152"/>
        <v>0</v>
      </c>
      <c r="AW125" s="123">
        <f t="shared" ca="1" si="153"/>
        <v>0</v>
      </c>
      <c r="AX125" s="123">
        <f t="shared" ca="1" si="154"/>
        <v>0</v>
      </c>
      <c r="AY125" s="123">
        <f t="shared" ca="1" si="155"/>
        <v>0</v>
      </c>
      <c r="AZ125" s="123">
        <f t="shared" ca="1" si="156"/>
        <v>0</v>
      </c>
      <c r="BA125" s="123">
        <f t="shared" ca="1" si="157"/>
        <v>0</v>
      </c>
      <c r="BB125" s="123">
        <f t="shared" ca="1" si="158"/>
        <v>0</v>
      </c>
      <c r="BC125" s="123">
        <f t="shared" ca="1" si="159"/>
        <v>0</v>
      </c>
      <c r="BD125" s="123">
        <f t="shared" ca="1" si="160"/>
        <v>0</v>
      </c>
      <c r="BE125" s="123">
        <f t="shared" ca="1" si="161"/>
        <v>0</v>
      </c>
      <c r="BF125" s="123">
        <f t="shared" ca="1" si="162"/>
        <v>0</v>
      </c>
      <c r="BG125" s="123">
        <f t="shared" ca="1" si="163"/>
        <v>0</v>
      </c>
      <c r="BH125" s="123">
        <f t="shared" ca="1" si="164"/>
        <v>0</v>
      </c>
      <c r="BI125" s="123">
        <f t="shared" ca="1" si="165"/>
        <v>0</v>
      </c>
      <c r="BJ125" s="123">
        <f t="shared" ca="1" si="166"/>
        <v>0</v>
      </c>
      <c r="BK125" s="123">
        <f t="shared" ca="1" si="167"/>
        <v>0</v>
      </c>
      <c r="BL125" s="123">
        <f t="shared" ca="1" si="168"/>
        <v>0</v>
      </c>
      <c r="BM125" s="123">
        <f t="shared" ca="1" si="169"/>
        <v>0</v>
      </c>
      <c r="BN125" s="123">
        <f t="shared" ca="1" si="170"/>
        <v>0.65</v>
      </c>
      <c r="BO125" s="123">
        <f t="shared" ca="1" si="171"/>
        <v>28</v>
      </c>
      <c r="BP125" s="340">
        <f t="shared" ca="1" si="172"/>
        <v>0</v>
      </c>
      <c r="BQ125" s="123">
        <f t="shared" ca="1" si="173"/>
        <v>0</v>
      </c>
      <c r="BR125" s="123">
        <f t="shared" ca="1" si="174"/>
        <v>0</v>
      </c>
      <c r="BS125" s="123">
        <f t="shared" ca="1" si="175"/>
        <v>0</v>
      </c>
      <c r="BT125" s="123">
        <f t="shared" ca="1" si="176"/>
        <v>0</v>
      </c>
      <c r="BU125" s="123">
        <f t="shared" ca="1" si="177"/>
        <v>0</v>
      </c>
      <c r="BV125" s="123"/>
      <c r="BW125" s="123">
        <f t="shared" ca="1" si="178"/>
        <v>0</v>
      </c>
      <c r="BX125" s="123"/>
      <c r="BY125" s="123">
        <f t="shared" ca="1" si="179"/>
        <v>0</v>
      </c>
      <c r="BZ125" s="123"/>
      <c r="CA125" s="123">
        <f t="shared" ca="1" si="180"/>
        <v>0</v>
      </c>
      <c r="CB125" s="528">
        <f t="shared" ca="1" si="181"/>
        <v>0</v>
      </c>
      <c r="CC125" s="123">
        <f t="shared" ca="1" si="182"/>
        <v>0</v>
      </c>
      <c r="CD125" s="125">
        <f t="shared" ca="1" si="183"/>
        <v>0</v>
      </c>
      <c r="CE125" s="125">
        <f t="shared" ca="1" si="184"/>
        <v>0</v>
      </c>
      <c r="CF125" s="125">
        <f t="shared" ca="1" si="185"/>
        <v>0</v>
      </c>
      <c r="CG125" s="125">
        <f t="shared" ca="1" si="186"/>
        <v>0</v>
      </c>
      <c r="CH125" s="125">
        <f t="shared" ca="1" si="187"/>
        <v>0</v>
      </c>
      <c r="CI125" s="125">
        <f t="shared" ca="1" si="188"/>
        <v>0</v>
      </c>
      <c r="CJ125" s="125">
        <f t="shared" ca="1" si="189"/>
        <v>0</v>
      </c>
      <c r="CK125" s="125">
        <f t="shared" ca="1" si="190"/>
        <v>0</v>
      </c>
      <c r="CL125" s="125">
        <f t="shared" ca="1" si="191"/>
        <v>0</v>
      </c>
      <c r="CM125" s="125">
        <f t="shared" ca="1" si="192"/>
        <v>0</v>
      </c>
      <c r="CN125" s="125">
        <f t="shared" ca="1" si="193"/>
        <v>0</v>
      </c>
      <c r="CO125" s="125">
        <f t="shared" ca="1" si="194"/>
        <v>0</v>
      </c>
      <c r="CP125" s="125">
        <f t="shared" ca="1" si="195"/>
        <v>0</v>
      </c>
      <c r="CQ125" s="125">
        <f t="shared" ca="1" si="196"/>
        <v>0</v>
      </c>
      <c r="CR125" s="125">
        <f t="shared" ca="1" si="197"/>
        <v>0</v>
      </c>
      <c r="CS125" s="125">
        <f t="shared" ca="1" si="198"/>
        <v>0</v>
      </c>
      <c r="CT125" s="125">
        <f t="shared" ca="1" si="199"/>
        <v>0</v>
      </c>
      <c r="CU125" s="125">
        <f t="shared" ca="1" si="200"/>
        <v>0</v>
      </c>
      <c r="CV125" s="125">
        <f t="shared" ca="1" si="201"/>
        <v>0</v>
      </c>
      <c r="CW125" s="125">
        <f t="shared" ca="1" si="202"/>
        <v>0</v>
      </c>
      <c r="CX125" s="125">
        <f t="shared" ca="1" si="203"/>
        <v>0</v>
      </c>
      <c r="CY125" s="125">
        <f t="shared" ca="1" si="204"/>
        <v>0</v>
      </c>
      <c r="CZ125" s="125">
        <f t="shared" ca="1" si="205"/>
        <v>0</v>
      </c>
      <c r="DA125" s="341">
        <f t="shared" ca="1" si="206"/>
        <v>0</v>
      </c>
      <c r="DB125" s="606">
        <f t="shared" ca="1" si="207"/>
        <v>0</v>
      </c>
      <c r="DC125" s="606"/>
      <c r="DD125" s="606">
        <f t="shared" ca="1" si="208"/>
        <v>0</v>
      </c>
      <c r="DE125" s="125">
        <f t="shared" ca="1" si="209"/>
        <v>0</v>
      </c>
      <c r="DF125" s="125">
        <f t="shared" ca="1" si="210"/>
        <v>0</v>
      </c>
      <c r="DG125" s="125">
        <f t="shared" ca="1" si="211"/>
        <v>0</v>
      </c>
      <c r="DH125" s="125">
        <f t="shared" ca="1" si="212"/>
        <v>0</v>
      </c>
      <c r="DI125" s="125">
        <f t="shared" ca="1" si="213"/>
        <v>0</v>
      </c>
      <c r="DJ125" s="125">
        <f t="shared" ca="1" si="214"/>
        <v>0</v>
      </c>
      <c r="DK125" s="125">
        <f t="shared" ca="1" si="215"/>
        <v>0</v>
      </c>
      <c r="DL125" s="125">
        <f t="shared" ca="1" si="216"/>
        <v>0</v>
      </c>
      <c r="DM125" s="125">
        <f t="shared" ca="1" si="217"/>
        <v>0</v>
      </c>
      <c r="DN125" s="340" t="str">
        <f t="shared" ca="1" si="218"/>
        <v xml:space="preserve">    </v>
      </c>
      <c r="DO125" s="340" t="str">
        <f t="shared" ca="1" si="219"/>
        <v>ВАКАНТ</v>
      </c>
      <c r="DP125" s="340">
        <f t="shared" ca="1" si="220"/>
        <v>0</v>
      </c>
      <c r="DQ125" s="340">
        <f t="shared" ca="1" si="221"/>
        <v>0</v>
      </c>
      <c r="DR125" s="340">
        <f t="shared" ca="1" si="222"/>
        <v>0</v>
      </c>
      <c r="DS125" s="340">
        <f t="shared" ca="1" si="223"/>
        <v>0</v>
      </c>
    </row>
    <row r="126" spans="1:123">
      <c r="A126">
        <f t="shared" ca="1" si="114"/>
        <v>122</v>
      </c>
      <c r="B126" t="str">
        <f t="shared" ca="1" si="115"/>
        <v xml:space="preserve">Командир відділення </v>
      </c>
      <c r="C126">
        <f t="shared" ca="1" si="116"/>
        <v>0</v>
      </c>
      <c r="D126" t="str">
        <f t="shared" ca="1" si="117"/>
        <v>ВАКАНТ</v>
      </c>
      <c r="E126">
        <f t="shared" ca="1" si="118"/>
        <v>0</v>
      </c>
      <c r="F126">
        <f t="shared" ca="1" si="119"/>
        <v>0</v>
      </c>
      <c r="G126" s="123" t="str">
        <f t="shared" ca="1" si="225"/>
        <v>0.0.0</v>
      </c>
      <c r="H126" s="123" t="str">
        <f t="shared" ca="1" si="226"/>
        <v>0.0.0</v>
      </c>
      <c r="I126" s="123" t="str">
        <f t="shared" ca="1" si="226"/>
        <v>0.0.0</v>
      </c>
      <c r="J126" s="123" t="str">
        <f t="shared" ca="1" si="226"/>
        <v>0.0.0</v>
      </c>
      <c r="K126" s="123" t="str">
        <f t="shared" ca="1" si="226"/>
        <v>0.0.0</v>
      </c>
      <c r="L126" s="123" t="str">
        <f t="shared" ca="1" si="226"/>
        <v>0.0.0</v>
      </c>
      <c r="M126" s="123" t="str">
        <f t="shared" ca="1" si="226"/>
        <v>0.0.0</v>
      </c>
      <c r="N126" s="123" t="str">
        <f t="shared" ca="1" si="226"/>
        <v>0.0.0</v>
      </c>
      <c r="O126" s="123">
        <f t="shared" ca="1" si="120"/>
        <v>7</v>
      </c>
      <c r="P126" s="123">
        <f t="shared" ca="1" si="121"/>
        <v>0</v>
      </c>
      <c r="Q126" s="123">
        <f t="shared" ca="1" si="122"/>
        <v>0</v>
      </c>
      <c r="R126" s="123">
        <f t="shared" ca="1" si="122"/>
        <v>0</v>
      </c>
      <c r="S126" s="123">
        <f t="shared" ca="1" si="123"/>
        <v>0</v>
      </c>
      <c r="T126" s="123">
        <f t="shared" ca="1" si="124"/>
        <v>0</v>
      </c>
      <c r="U126" s="123">
        <f t="shared" ca="1" si="125"/>
        <v>0</v>
      </c>
      <c r="V126" s="123">
        <f t="shared" ca="1" si="126"/>
        <v>0</v>
      </c>
      <c r="W126" s="123">
        <f t="shared" ca="1" si="127"/>
        <v>0</v>
      </c>
      <c r="X126" s="123">
        <f t="shared" ca="1" si="128"/>
        <v>0</v>
      </c>
      <c r="Y126" s="123">
        <f t="shared" ca="1" si="129"/>
        <v>0</v>
      </c>
      <c r="Z126" s="123">
        <f t="shared" ca="1" si="130"/>
        <v>0</v>
      </c>
      <c r="AA126" s="123">
        <f t="shared" ca="1" si="131"/>
        <v>0</v>
      </c>
      <c r="AB126" s="123">
        <f t="shared" ca="1" si="132"/>
        <v>0</v>
      </c>
      <c r="AC126" s="123">
        <f t="shared" ca="1" si="133"/>
        <v>0</v>
      </c>
      <c r="AD126" s="123">
        <f t="shared" ca="1" si="134"/>
        <v>0</v>
      </c>
      <c r="AE126" s="123">
        <f t="shared" ca="1" si="135"/>
        <v>0</v>
      </c>
      <c r="AF126" s="123">
        <f t="shared" ca="1" si="136"/>
        <v>0</v>
      </c>
      <c r="AG126" s="123">
        <f t="shared" ca="1" si="137"/>
        <v>0</v>
      </c>
      <c r="AH126" s="123">
        <f t="shared" ca="1" si="138"/>
        <v>0</v>
      </c>
      <c r="AI126" s="123">
        <f t="shared" ca="1" si="139"/>
        <v>0</v>
      </c>
      <c r="AJ126" s="123">
        <f t="shared" ca="1" si="140"/>
        <v>0</v>
      </c>
      <c r="AK126" s="123">
        <f t="shared" ca="1" si="141"/>
        <v>0</v>
      </c>
      <c r="AL126" s="123">
        <f t="shared" ca="1" si="142"/>
        <v>0</v>
      </c>
      <c r="AM126" s="123">
        <f t="shared" ca="1" si="143"/>
        <v>0</v>
      </c>
      <c r="AN126" s="123">
        <f t="shared" ca="1" si="144"/>
        <v>0</v>
      </c>
      <c r="AO126" s="123">
        <f t="shared" ca="1" si="145"/>
        <v>0</v>
      </c>
      <c r="AP126" s="123">
        <f t="shared" ca="1" si="146"/>
        <v>0</v>
      </c>
      <c r="AQ126" s="123">
        <f t="shared" ca="1" si="147"/>
        <v>0</v>
      </c>
      <c r="AR126" s="123">
        <f t="shared" ca="1" si="148"/>
        <v>0</v>
      </c>
      <c r="AS126" s="123">
        <f t="shared" ca="1" si="149"/>
        <v>0</v>
      </c>
      <c r="AT126" s="123">
        <f t="shared" ca="1" si="150"/>
        <v>0</v>
      </c>
      <c r="AU126" s="123">
        <f t="shared" ca="1" si="151"/>
        <v>0</v>
      </c>
      <c r="AV126" s="123">
        <f t="shared" ca="1" si="152"/>
        <v>0</v>
      </c>
      <c r="AW126" s="123">
        <f t="shared" ca="1" si="153"/>
        <v>0</v>
      </c>
      <c r="AX126" s="123">
        <f t="shared" ca="1" si="154"/>
        <v>0</v>
      </c>
      <c r="AY126" s="123">
        <f t="shared" ca="1" si="155"/>
        <v>0</v>
      </c>
      <c r="AZ126" s="123">
        <f t="shared" ca="1" si="156"/>
        <v>0</v>
      </c>
      <c r="BA126" s="123">
        <f t="shared" ca="1" si="157"/>
        <v>0</v>
      </c>
      <c r="BB126" s="123">
        <f t="shared" ca="1" si="158"/>
        <v>0</v>
      </c>
      <c r="BC126" s="123">
        <f t="shared" ca="1" si="159"/>
        <v>0</v>
      </c>
      <c r="BD126" s="123">
        <f t="shared" ca="1" si="160"/>
        <v>0</v>
      </c>
      <c r="BE126" s="123">
        <f t="shared" ca="1" si="161"/>
        <v>0</v>
      </c>
      <c r="BF126" s="123">
        <f t="shared" ca="1" si="162"/>
        <v>0</v>
      </c>
      <c r="BG126" s="123">
        <f t="shared" ca="1" si="163"/>
        <v>0</v>
      </c>
      <c r="BH126" s="123">
        <f t="shared" ca="1" si="164"/>
        <v>0</v>
      </c>
      <c r="BI126" s="123">
        <f t="shared" ca="1" si="165"/>
        <v>0</v>
      </c>
      <c r="BJ126" s="123">
        <f t="shared" ca="1" si="166"/>
        <v>0</v>
      </c>
      <c r="BK126" s="123">
        <f t="shared" ca="1" si="167"/>
        <v>0</v>
      </c>
      <c r="BL126" s="123">
        <f t="shared" ca="1" si="168"/>
        <v>0</v>
      </c>
      <c r="BM126" s="123">
        <f t="shared" ca="1" si="169"/>
        <v>0</v>
      </c>
      <c r="BN126" s="123">
        <f t="shared" ca="1" si="170"/>
        <v>0.65</v>
      </c>
      <c r="BO126" s="123">
        <f t="shared" ca="1" si="171"/>
        <v>28</v>
      </c>
      <c r="BP126" s="340">
        <f t="shared" ca="1" si="172"/>
        <v>0</v>
      </c>
      <c r="BQ126" s="123">
        <f t="shared" ca="1" si="173"/>
        <v>0</v>
      </c>
      <c r="BR126" s="123">
        <f t="shared" ca="1" si="174"/>
        <v>0</v>
      </c>
      <c r="BS126" s="123">
        <f t="shared" ca="1" si="175"/>
        <v>0</v>
      </c>
      <c r="BT126" s="123">
        <f t="shared" ca="1" si="176"/>
        <v>0</v>
      </c>
      <c r="BU126" s="123">
        <f t="shared" ca="1" si="177"/>
        <v>0</v>
      </c>
      <c r="BV126" s="123"/>
      <c r="BW126" s="123">
        <f t="shared" ca="1" si="178"/>
        <v>0</v>
      </c>
      <c r="BX126" s="123"/>
      <c r="BY126" s="123">
        <f t="shared" ca="1" si="179"/>
        <v>0</v>
      </c>
      <c r="BZ126" s="123"/>
      <c r="CA126" s="123">
        <f t="shared" ca="1" si="180"/>
        <v>0</v>
      </c>
      <c r="CB126" s="528">
        <f t="shared" ca="1" si="181"/>
        <v>0</v>
      </c>
      <c r="CC126" s="123">
        <f t="shared" ca="1" si="182"/>
        <v>0</v>
      </c>
      <c r="CD126" s="125">
        <f t="shared" ca="1" si="183"/>
        <v>0</v>
      </c>
      <c r="CE126" s="125">
        <f t="shared" ca="1" si="184"/>
        <v>0</v>
      </c>
      <c r="CF126" s="125">
        <f t="shared" ca="1" si="185"/>
        <v>0</v>
      </c>
      <c r="CG126" s="125">
        <f t="shared" ca="1" si="186"/>
        <v>0</v>
      </c>
      <c r="CH126" s="125">
        <f t="shared" ca="1" si="187"/>
        <v>0</v>
      </c>
      <c r="CI126" s="125">
        <f t="shared" ca="1" si="188"/>
        <v>0</v>
      </c>
      <c r="CJ126" s="125">
        <f t="shared" ca="1" si="189"/>
        <v>0</v>
      </c>
      <c r="CK126" s="125">
        <f t="shared" ca="1" si="190"/>
        <v>0</v>
      </c>
      <c r="CL126" s="125">
        <f t="shared" ca="1" si="191"/>
        <v>0</v>
      </c>
      <c r="CM126" s="125">
        <f t="shared" ca="1" si="192"/>
        <v>0</v>
      </c>
      <c r="CN126" s="125">
        <f t="shared" ca="1" si="193"/>
        <v>0</v>
      </c>
      <c r="CO126" s="125">
        <f t="shared" ca="1" si="194"/>
        <v>0</v>
      </c>
      <c r="CP126" s="125">
        <f t="shared" ca="1" si="195"/>
        <v>0</v>
      </c>
      <c r="CQ126" s="125">
        <f t="shared" ca="1" si="196"/>
        <v>0</v>
      </c>
      <c r="CR126" s="125">
        <f t="shared" ca="1" si="197"/>
        <v>0</v>
      </c>
      <c r="CS126" s="125">
        <f t="shared" ca="1" si="198"/>
        <v>0</v>
      </c>
      <c r="CT126" s="125">
        <f t="shared" ca="1" si="199"/>
        <v>0</v>
      </c>
      <c r="CU126" s="125">
        <f t="shared" ca="1" si="200"/>
        <v>0</v>
      </c>
      <c r="CV126" s="125">
        <f t="shared" ca="1" si="201"/>
        <v>0</v>
      </c>
      <c r="CW126" s="125">
        <f t="shared" ca="1" si="202"/>
        <v>0</v>
      </c>
      <c r="CX126" s="125">
        <f t="shared" ca="1" si="203"/>
        <v>0</v>
      </c>
      <c r="CY126" s="125">
        <f t="shared" ca="1" si="204"/>
        <v>0</v>
      </c>
      <c r="CZ126" s="125">
        <f t="shared" ca="1" si="205"/>
        <v>0</v>
      </c>
      <c r="DA126" s="341">
        <f t="shared" ca="1" si="206"/>
        <v>0</v>
      </c>
      <c r="DB126" s="606">
        <f t="shared" ca="1" si="207"/>
        <v>0</v>
      </c>
      <c r="DC126" s="606"/>
      <c r="DD126" s="606">
        <f t="shared" ca="1" si="208"/>
        <v>0</v>
      </c>
      <c r="DE126" s="125">
        <f t="shared" ca="1" si="209"/>
        <v>0</v>
      </c>
      <c r="DF126" s="125">
        <f t="shared" ca="1" si="210"/>
        <v>0</v>
      </c>
      <c r="DG126" s="125">
        <f t="shared" ca="1" si="211"/>
        <v>0</v>
      </c>
      <c r="DH126" s="125">
        <f t="shared" ca="1" si="212"/>
        <v>0</v>
      </c>
      <c r="DI126" s="125">
        <f t="shared" ca="1" si="213"/>
        <v>0</v>
      </c>
      <c r="DJ126" s="125">
        <f t="shared" ca="1" si="214"/>
        <v>0</v>
      </c>
      <c r="DK126" s="125">
        <f t="shared" ca="1" si="215"/>
        <v>0</v>
      </c>
      <c r="DL126" s="125">
        <f t="shared" ca="1" si="216"/>
        <v>0</v>
      </c>
      <c r="DM126" s="125">
        <f t="shared" ca="1" si="217"/>
        <v>0</v>
      </c>
      <c r="DN126" s="340" t="str">
        <f t="shared" ca="1" si="218"/>
        <v xml:space="preserve">    </v>
      </c>
      <c r="DO126" s="340" t="str">
        <f t="shared" ca="1" si="219"/>
        <v>ВАКАНТ</v>
      </c>
      <c r="DP126" s="340">
        <f t="shared" ca="1" si="220"/>
        <v>0</v>
      </c>
      <c r="DQ126" s="340">
        <f t="shared" ca="1" si="221"/>
        <v>0</v>
      </c>
      <c r="DR126" s="340">
        <f t="shared" ca="1" si="222"/>
        <v>0</v>
      </c>
      <c r="DS126" s="340">
        <f t="shared" ca="1" si="223"/>
        <v>0</v>
      </c>
    </row>
    <row r="127" spans="1:123">
      <c r="A127">
        <f t="shared" ca="1" si="114"/>
        <v>123</v>
      </c>
      <c r="B127" t="str">
        <f t="shared" ca="1" si="115"/>
        <v>Старший водій</v>
      </c>
      <c r="C127" t="str">
        <f t="shared" ca="1" si="116"/>
        <v>ст. м-с</v>
      </c>
      <c r="D127" t="str">
        <f t="shared" ca="1" si="117"/>
        <v>Смолярчук А.А.</v>
      </c>
      <c r="E127">
        <f t="shared" ca="1" si="118"/>
        <v>0</v>
      </c>
      <c r="F127">
        <f t="shared" ca="1" si="119"/>
        <v>0</v>
      </c>
      <c r="G127" s="123" t="str">
        <f t="shared" ca="1" si="225"/>
        <v>4.1.15</v>
      </c>
      <c r="H127" s="123" t="str">
        <f t="shared" ca="1" si="226"/>
        <v>4.1.15</v>
      </c>
      <c r="I127" s="123" t="str">
        <f t="shared" ca="1" si="226"/>
        <v>4.1.15</v>
      </c>
      <c r="J127" s="123" t="str">
        <f t="shared" ca="1" si="226"/>
        <v>4.1.15</v>
      </c>
      <c r="K127" s="123" t="str">
        <f t="shared" ca="1" si="226"/>
        <v>4.1.15</v>
      </c>
      <c r="L127" s="123" t="str">
        <f t="shared" ca="1" si="226"/>
        <v>4.1.15</v>
      </c>
      <c r="M127" s="123" t="str">
        <f t="shared" ca="1" si="226"/>
        <v>4.1.15</v>
      </c>
      <c r="N127" s="123" t="str">
        <f t="shared" ca="1" si="226"/>
        <v>4.1.15</v>
      </c>
      <c r="O127" s="123">
        <f t="shared" ca="1" si="120"/>
        <v>6</v>
      </c>
      <c r="P127" s="123">
        <f t="shared" ca="1" si="121"/>
        <v>43085</v>
      </c>
      <c r="Q127" s="123">
        <f t="shared" ca="1" si="122"/>
        <v>0</v>
      </c>
      <c r="R127" s="123">
        <f t="shared" ca="1" si="122"/>
        <v>0</v>
      </c>
      <c r="S127" s="123">
        <f t="shared" ca="1" si="123"/>
        <v>0</v>
      </c>
      <c r="T127" s="123">
        <f t="shared" ca="1" si="124"/>
        <v>0</v>
      </c>
      <c r="U127" s="123">
        <f t="shared" ca="1" si="125"/>
        <v>0</v>
      </c>
      <c r="V127" s="123">
        <f t="shared" ca="1" si="126"/>
        <v>0</v>
      </c>
      <c r="W127" s="123">
        <f t="shared" ca="1" si="127"/>
        <v>0</v>
      </c>
      <c r="X127" s="123">
        <f t="shared" ca="1" si="128"/>
        <v>0</v>
      </c>
      <c r="Y127" s="123">
        <f t="shared" ca="1" si="129"/>
        <v>0</v>
      </c>
      <c r="Z127" s="123">
        <f t="shared" ca="1" si="130"/>
        <v>0</v>
      </c>
      <c r="AA127" s="123">
        <f t="shared" ca="1" si="131"/>
        <v>0</v>
      </c>
      <c r="AB127" s="123">
        <f t="shared" ca="1" si="132"/>
        <v>0</v>
      </c>
      <c r="AC127" s="123">
        <f t="shared" ca="1" si="133"/>
        <v>0</v>
      </c>
      <c r="AD127" s="123">
        <f t="shared" ca="1" si="134"/>
        <v>0</v>
      </c>
      <c r="AE127" s="123">
        <f t="shared" ca="1" si="135"/>
        <v>0</v>
      </c>
      <c r="AF127" s="123">
        <f t="shared" ca="1" si="136"/>
        <v>0</v>
      </c>
      <c r="AG127" s="123">
        <f t="shared" ca="1" si="137"/>
        <v>0</v>
      </c>
      <c r="AH127" s="123">
        <f t="shared" ca="1" si="138"/>
        <v>0</v>
      </c>
      <c r="AI127" s="123">
        <f t="shared" ca="1" si="139"/>
        <v>0</v>
      </c>
      <c r="AJ127" s="123">
        <f t="shared" ca="1" si="140"/>
        <v>0</v>
      </c>
      <c r="AK127" s="123">
        <f t="shared" ca="1" si="141"/>
        <v>0</v>
      </c>
      <c r="AL127" s="123">
        <f t="shared" ca="1" si="142"/>
        <v>0</v>
      </c>
      <c r="AM127" s="123">
        <f t="shared" ca="1" si="143"/>
        <v>0</v>
      </c>
      <c r="AN127" s="123">
        <f t="shared" ca="1" si="144"/>
        <v>0</v>
      </c>
      <c r="AO127" s="123">
        <f t="shared" ca="1" si="145"/>
        <v>0</v>
      </c>
      <c r="AP127" s="123">
        <f t="shared" ca="1" si="146"/>
        <v>0</v>
      </c>
      <c r="AQ127" s="123">
        <f t="shared" ca="1" si="147"/>
        <v>0</v>
      </c>
      <c r="AR127" s="123">
        <f t="shared" ca="1" si="148"/>
        <v>0</v>
      </c>
      <c r="AS127" s="123">
        <f t="shared" ca="1" si="149"/>
        <v>0</v>
      </c>
      <c r="AT127" s="123">
        <f t="shared" ca="1" si="150"/>
        <v>0</v>
      </c>
      <c r="AU127" s="123">
        <f t="shared" ca="1" si="151"/>
        <v>0</v>
      </c>
      <c r="AV127" s="123">
        <f t="shared" ca="1" si="152"/>
        <v>0</v>
      </c>
      <c r="AW127" s="123">
        <f t="shared" ca="1" si="153"/>
        <v>0</v>
      </c>
      <c r="AX127" s="123">
        <f t="shared" ca="1" si="154"/>
        <v>0</v>
      </c>
      <c r="AY127" s="123">
        <f t="shared" ca="1" si="155"/>
        <v>0</v>
      </c>
      <c r="AZ127" s="123">
        <f t="shared" ca="1" si="156"/>
        <v>0</v>
      </c>
      <c r="BA127" s="123">
        <f t="shared" ca="1" si="157"/>
        <v>0</v>
      </c>
      <c r="BB127" s="123">
        <f t="shared" ca="1" si="158"/>
        <v>0</v>
      </c>
      <c r="BC127" s="123">
        <f t="shared" ca="1" si="159"/>
        <v>0</v>
      </c>
      <c r="BD127" s="123">
        <f t="shared" ca="1" si="160"/>
        <v>0</v>
      </c>
      <c r="BE127" s="123">
        <f t="shared" ca="1" si="161"/>
        <v>0</v>
      </c>
      <c r="BF127" s="123">
        <f t="shared" ca="1" si="162"/>
        <v>0</v>
      </c>
      <c r="BG127" s="123">
        <f t="shared" ca="1" si="163"/>
        <v>0</v>
      </c>
      <c r="BH127" s="123">
        <f t="shared" ca="1" si="164"/>
        <v>0</v>
      </c>
      <c r="BI127" s="123">
        <f t="shared" ca="1" si="165"/>
        <v>0</v>
      </c>
      <c r="BJ127" s="123">
        <f t="shared" ca="1" si="166"/>
        <v>0</v>
      </c>
      <c r="BK127" s="123">
        <f t="shared" ca="1" si="167"/>
        <v>0</v>
      </c>
      <c r="BL127" s="123">
        <f t="shared" ca="1" si="168"/>
        <v>0</v>
      </c>
      <c r="BM127" s="123">
        <f t="shared" ca="1" si="169"/>
        <v>0</v>
      </c>
      <c r="BN127" s="123">
        <f t="shared" ca="1" si="170"/>
        <v>0.65</v>
      </c>
      <c r="BO127" s="123">
        <f t="shared" ca="1" si="171"/>
        <v>28</v>
      </c>
      <c r="BP127" s="340">
        <f t="shared" ca="1" si="172"/>
        <v>0</v>
      </c>
      <c r="BQ127" s="123">
        <f t="shared" ca="1" si="173"/>
        <v>0</v>
      </c>
      <c r="BR127" s="123">
        <f t="shared" ca="1" si="174"/>
        <v>0</v>
      </c>
      <c r="BS127" s="123">
        <f t="shared" ca="1" si="175"/>
        <v>0</v>
      </c>
      <c r="BT127" s="123">
        <f t="shared" ca="1" si="176"/>
        <v>0</v>
      </c>
      <c r="BU127" s="123">
        <f t="shared" ca="1" si="177"/>
        <v>0</v>
      </c>
      <c r="BV127" s="123"/>
      <c r="BW127" s="123">
        <f t="shared" ca="1" si="178"/>
        <v>0</v>
      </c>
      <c r="BX127" s="123"/>
      <c r="BY127" s="123">
        <f t="shared" ca="1" si="179"/>
        <v>0</v>
      </c>
      <c r="BZ127" s="123"/>
      <c r="CA127" s="123">
        <f t="shared" ca="1" si="180"/>
        <v>0</v>
      </c>
      <c r="CB127" s="528">
        <f t="shared" ca="1" si="181"/>
        <v>0</v>
      </c>
      <c r="CC127" s="123">
        <f t="shared" ca="1" si="182"/>
        <v>0</v>
      </c>
      <c r="CD127" s="125">
        <f t="shared" ca="1" si="183"/>
        <v>0</v>
      </c>
      <c r="CE127" s="125">
        <f t="shared" ca="1" si="184"/>
        <v>600</v>
      </c>
      <c r="CF127" s="125">
        <f t="shared" ca="1" si="185"/>
        <v>2910</v>
      </c>
      <c r="CG127" s="125">
        <f t="shared" ca="1" si="186"/>
        <v>877.5</v>
      </c>
      <c r="CH127" s="125">
        <f t="shared" ca="1" si="187"/>
        <v>0</v>
      </c>
      <c r="CI127" s="125">
        <f t="shared" ca="1" si="188"/>
        <v>0</v>
      </c>
      <c r="CJ127" s="125">
        <f t="shared" ca="1" si="189"/>
        <v>0</v>
      </c>
      <c r="CK127" s="125">
        <f t="shared" ca="1" si="190"/>
        <v>0</v>
      </c>
      <c r="CL127" s="125">
        <f t="shared" ca="1" si="191"/>
        <v>2851.88</v>
      </c>
      <c r="CM127" s="125">
        <f t="shared" ca="1" si="192"/>
        <v>8759.1</v>
      </c>
      <c r="CN127" s="125">
        <f t="shared" ca="1" si="193"/>
        <v>15998.48</v>
      </c>
      <c r="CO127" s="125">
        <f t="shared" ca="1" si="194"/>
        <v>0</v>
      </c>
      <c r="CP127" s="125">
        <f t="shared" ca="1" si="195"/>
        <v>0</v>
      </c>
      <c r="CQ127" s="125">
        <f t="shared" ca="1" si="196"/>
        <v>0</v>
      </c>
      <c r="CR127" s="125">
        <f t="shared" ca="1" si="197"/>
        <v>0</v>
      </c>
      <c r="CS127" s="125">
        <f t="shared" ca="1" si="198"/>
        <v>0</v>
      </c>
      <c r="CT127" s="125">
        <f t="shared" ca="1" si="199"/>
        <v>0</v>
      </c>
      <c r="CU127" s="125">
        <f t="shared" ca="1" si="200"/>
        <v>0</v>
      </c>
      <c r="CV127" s="125">
        <f t="shared" ca="1" si="201"/>
        <v>0</v>
      </c>
      <c r="CW127" s="125">
        <f t="shared" ca="1" si="202"/>
        <v>0</v>
      </c>
      <c r="CX127" s="125">
        <f t="shared" ca="1" si="203"/>
        <v>0</v>
      </c>
      <c r="CY127" s="125">
        <f t="shared" ca="1" si="204"/>
        <v>0</v>
      </c>
      <c r="CZ127" s="125">
        <f t="shared" ca="1" si="205"/>
        <v>672.35</v>
      </c>
      <c r="DA127" s="341">
        <f t="shared" ca="1" si="206"/>
        <v>16670.830000000002</v>
      </c>
      <c r="DB127" s="606">
        <f t="shared" ca="1" si="207"/>
        <v>3000.75</v>
      </c>
      <c r="DC127" s="606"/>
      <c r="DD127" s="606">
        <f t="shared" ca="1" si="208"/>
        <v>205.41</v>
      </c>
      <c r="DE127" s="125">
        <f t="shared" ca="1" si="209"/>
        <v>0</v>
      </c>
      <c r="DF127" s="125">
        <f t="shared" ca="1" si="210"/>
        <v>0</v>
      </c>
      <c r="DG127" s="125">
        <f t="shared" ca="1" si="211"/>
        <v>0</v>
      </c>
      <c r="DH127" s="125">
        <f t="shared" ca="1" si="212"/>
        <v>3206.16</v>
      </c>
      <c r="DI127" s="125">
        <f t="shared" ca="1" si="213"/>
        <v>3519.67</v>
      </c>
      <c r="DJ127" s="125">
        <f t="shared" ca="1" si="214"/>
        <v>3000.75</v>
      </c>
      <c r="DK127" s="125">
        <f t="shared" ca="1" si="215"/>
        <v>16465.419999999998</v>
      </c>
      <c r="DL127" s="125">
        <f t="shared" ca="1" si="216"/>
        <v>0</v>
      </c>
      <c r="DM127" s="125">
        <f t="shared" ca="1" si="217"/>
        <v>0</v>
      </c>
      <c r="DN127" s="340" t="str">
        <f t="shared" ca="1" si="218"/>
        <v xml:space="preserve">30 від 01.03   </v>
      </c>
      <c r="DO127" s="340" t="str">
        <f t="shared" ca="1" si="219"/>
        <v>Смолярчук А.А.</v>
      </c>
      <c r="DP127" s="340" t="str">
        <f t="shared" ca="1" si="220"/>
        <v>Смолярчук</v>
      </c>
      <c r="DQ127" s="340" t="str">
        <f t="shared" ca="1" si="221"/>
        <v>Артур</v>
      </c>
      <c r="DR127" s="340" t="str">
        <f t="shared" ca="1" si="222"/>
        <v>Андрійович</v>
      </c>
      <c r="DS127" s="340">
        <f t="shared" ca="1" si="223"/>
        <v>3563112216</v>
      </c>
    </row>
    <row r="128" spans="1:123">
      <c r="A128">
        <f t="shared" ca="1" si="114"/>
        <v>124</v>
      </c>
      <c r="B128" t="str">
        <f t="shared" ca="1" si="115"/>
        <v>Старший водій</v>
      </c>
      <c r="C128" t="str">
        <f t="shared" ca="1" si="116"/>
        <v>ст. м-с</v>
      </c>
      <c r="D128" t="str">
        <f t="shared" ca="1" si="117"/>
        <v>Коваленко В.Є.</v>
      </c>
      <c r="E128">
        <f t="shared" ca="1" si="118"/>
        <v>0</v>
      </c>
      <c r="F128">
        <f t="shared" ca="1" si="119"/>
        <v>0</v>
      </c>
      <c r="G128" s="123" t="str">
        <f t="shared" ca="1" si="225"/>
        <v>4.0.6</v>
      </c>
      <c r="H128" s="123" t="str">
        <f t="shared" ca="1" si="226"/>
        <v>4.0.6</v>
      </c>
      <c r="I128" s="123" t="str">
        <f t="shared" ca="1" si="226"/>
        <v>4.0.6</v>
      </c>
      <c r="J128" s="123" t="str">
        <f t="shared" ca="1" si="226"/>
        <v>4.0.6</v>
      </c>
      <c r="K128" s="123" t="str">
        <f t="shared" ca="1" si="226"/>
        <v>4.0.6</v>
      </c>
      <c r="L128" s="123" t="str">
        <f t="shared" ca="1" si="226"/>
        <v>4.0.6</v>
      </c>
      <c r="M128" s="123" t="str">
        <f t="shared" ca="1" si="226"/>
        <v>4.0.6</v>
      </c>
      <c r="N128" s="123" t="str">
        <f t="shared" ca="1" si="226"/>
        <v>4.0.6</v>
      </c>
      <c r="O128" s="123">
        <f t="shared" ca="1" si="120"/>
        <v>6</v>
      </c>
      <c r="P128" s="123">
        <f t="shared" ca="1" si="121"/>
        <v>43125</v>
      </c>
      <c r="Q128" s="123">
        <f t="shared" ca="1" si="122"/>
        <v>0</v>
      </c>
      <c r="R128" s="123">
        <f t="shared" ca="1" si="122"/>
        <v>0</v>
      </c>
      <c r="S128" s="123">
        <f t="shared" ca="1" si="123"/>
        <v>0</v>
      </c>
      <c r="T128" s="123">
        <f t="shared" ca="1" si="124"/>
        <v>0</v>
      </c>
      <c r="U128" s="123">
        <f t="shared" ca="1" si="125"/>
        <v>0</v>
      </c>
      <c r="V128" s="123">
        <f t="shared" ca="1" si="126"/>
        <v>0</v>
      </c>
      <c r="W128" s="123">
        <f t="shared" ca="1" si="127"/>
        <v>0</v>
      </c>
      <c r="X128" s="123">
        <f t="shared" ca="1" si="128"/>
        <v>0</v>
      </c>
      <c r="Y128" s="123">
        <f t="shared" ca="1" si="129"/>
        <v>0</v>
      </c>
      <c r="Z128" s="123">
        <f t="shared" ca="1" si="130"/>
        <v>0</v>
      </c>
      <c r="AA128" s="123">
        <f t="shared" ca="1" si="131"/>
        <v>0</v>
      </c>
      <c r="AB128" s="123">
        <f t="shared" ca="1" si="132"/>
        <v>0</v>
      </c>
      <c r="AC128" s="123">
        <f t="shared" ca="1" si="133"/>
        <v>0</v>
      </c>
      <c r="AD128" s="123">
        <f t="shared" ca="1" si="134"/>
        <v>0</v>
      </c>
      <c r="AE128" s="123">
        <f t="shared" ca="1" si="135"/>
        <v>0</v>
      </c>
      <c r="AF128" s="123">
        <f t="shared" ca="1" si="136"/>
        <v>0</v>
      </c>
      <c r="AG128" s="123">
        <f t="shared" ca="1" si="137"/>
        <v>0</v>
      </c>
      <c r="AH128" s="123">
        <f t="shared" ca="1" si="138"/>
        <v>0</v>
      </c>
      <c r="AI128" s="123">
        <f t="shared" ca="1" si="139"/>
        <v>0</v>
      </c>
      <c r="AJ128" s="123">
        <f t="shared" ca="1" si="140"/>
        <v>0</v>
      </c>
      <c r="AK128" s="123">
        <f t="shared" ca="1" si="141"/>
        <v>0</v>
      </c>
      <c r="AL128" s="123">
        <f t="shared" ca="1" si="142"/>
        <v>0</v>
      </c>
      <c r="AM128" s="123">
        <f t="shared" ca="1" si="143"/>
        <v>0</v>
      </c>
      <c r="AN128" s="123">
        <f t="shared" ca="1" si="144"/>
        <v>0</v>
      </c>
      <c r="AO128" s="123">
        <f t="shared" ca="1" si="145"/>
        <v>0</v>
      </c>
      <c r="AP128" s="123">
        <f t="shared" ca="1" si="146"/>
        <v>0</v>
      </c>
      <c r="AQ128" s="123">
        <f t="shared" ca="1" si="147"/>
        <v>0</v>
      </c>
      <c r="AR128" s="123">
        <f t="shared" ca="1" si="148"/>
        <v>0</v>
      </c>
      <c r="AS128" s="123">
        <f t="shared" ca="1" si="149"/>
        <v>0</v>
      </c>
      <c r="AT128" s="123">
        <f t="shared" ca="1" si="150"/>
        <v>0</v>
      </c>
      <c r="AU128" s="123">
        <f t="shared" ca="1" si="151"/>
        <v>0</v>
      </c>
      <c r="AV128" s="123">
        <f t="shared" ca="1" si="152"/>
        <v>0</v>
      </c>
      <c r="AW128" s="123">
        <f t="shared" ca="1" si="153"/>
        <v>0</v>
      </c>
      <c r="AX128" s="123">
        <f t="shared" ca="1" si="154"/>
        <v>0</v>
      </c>
      <c r="AY128" s="123">
        <f t="shared" ca="1" si="155"/>
        <v>0</v>
      </c>
      <c r="AZ128" s="123">
        <f t="shared" ca="1" si="156"/>
        <v>0</v>
      </c>
      <c r="BA128" s="123">
        <f t="shared" ca="1" si="157"/>
        <v>0</v>
      </c>
      <c r="BB128" s="123">
        <f t="shared" ca="1" si="158"/>
        <v>0</v>
      </c>
      <c r="BC128" s="123">
        <f t="shared" ca="1" si="159"/>
        <v>0</v>
      </c>
      <c r="BD128" s="123">
        <f t="shared" ca="1" si="160"/>
        <v>0</v>
      </c>
      <c r="BE128" s="123">
        <f t="shared" ca="1" si="161"/>
        <v>0</v>
      </c>
      <c r="BF128" s="123">
        <f t="shared" ca="1" si="162"/>
        <v>0</v>
      </c>
      <c r="BG128" s="123">
        <f t="shared" ca="1" si="163"/>
        <v>0</v>
      </c>
      <c r="BH128" s="123">
        <f t="shared" ca="1" si="164"/>
        <v>0</v>
      </c>
      <c r="BI128" s="123">
        <f t="shared" ca="1" si="165"/>
        <v>0</v>
      </c>
      <c r="BJ128" s="123">
        <f t="shared" ca="1" si="166"/>
        <v>0</v>
      </c>
      <c r="BK128" s="123">
        <f t="shared" ca="1" si="167"/>
        <v>0</v>
      </c>
      <c r="BL128" s="123">
        <f t="shared" ca="1" si="168"/>
        <v>0</v>
      </c>
      <c r="BM128" s="123">
        <f t="shared" ca="1" si="169"/>
        <v>0</v>
      </c>
      <c r="BN128" s="123">
        <f t="shared" ca="1" si="170"/>
        <v>0.65</v>
      </c>
      <c r="BO128" s="123">
        <f t="shared" ca="1" si="171"/>
        <v>28</v>
      </c>
      <c r="BP128" s="340">
        <f t="shared" ca="1" si="172"/>
        <v>0</v>
      </c>
      <c r="BQ128" s="123">
        <f t="shared" ca="1" si="173"/>
        <v>0</v>
      </c>
      <c r="BR128" s="123">
        <f t="shared" ca="1" si="174"/>
        <v>0</v>
      </c>
      <c r="BS128" s="123">
        <f t="shared" ca="1" si="175"/>
        <v>0</v>
      </c>
      <c r="BT128" s="123">
        <f t="shared" ca="1" si="176"/>
        <v>0</v>
      </c>
      <c r="BU128" s="123">
        <f t="shared" ca="1" si="177"/>
        <v>0</v>
      </c>
      <c r="BV128" s="123"/>
      <c r="BW128" s="123">
        <f t="shared" ca="1" si="178"/>
        <v>0</v>
      </c>
      <c r="BX128" s="123"/>
      <c r="BY128" s="123">
        <f t="shared" ca="1" si="179"/>
        <v>0</v>
      </c>
      <c r="BZ128" s="123"/>
      <c r="CA128" s="123">
        <f t="shared" ca="1" si="180"/>
        <v>0</v>
      </c>
      <c r="CB128" s="528">
        <f t="shared" ca="1" si="181"/>
        <v>0</v>
      </c>
      <c r="CC128" s="123">
        <f t="shared" ca="1" si="182"/>
        <v>0</v>
      </c>
      <c r="CD128" s="125">
        <f t="shared" ca="1" si="183"/>
        <v>0</v>
      </c>
      <c r="CE128" s="125">
        <f t="shared" ca="1" si="184"/>
        <v>600</v>
      </c>
      <c r="CF128" s="125">
        <f t="shared" ca="1" si="185"/>
        <v>2910</v>
      </c>
      <c r="CG128" s="125">
        <f t="shared" ca="1" si="186"/>
        <v>877.5</v>
      </c>
      <c r="CH128" s="125">
        <f t="shared" ca="1" si="187"/>
        <v>0</v>
      </c>
      <c r="CI128" s="125">
        <f t="shared" ca="1" si="188"/>
        <v>0</v>
      </c>
      <c r="CJ128" s="125">
        <f t="shared" ca="1" si="189"/>
        <v>0</v>
      </c>
      <c r="CK128" s="125">
        <f t="shared" ca="1" si="190"/>
        <v>0</v>
      </c>
      <c r="CL128" s="125">
        <f t="shared" ca="1" si="191"/>
        <v>2851.88</v>
      </c>
      <c r="CM128" s="125">
        <f t="shared" ca="1" si="192"/>
        <v>8759.1</v>
      </c>
      <c r="CN128" s="125">
        <f t="shared" ca="1" si="193"/>
        <v>15998.48</v>
      </c>
      <c r="CO128" s="125">
        <f t="shared" ca="1" si="194"/>
        <v>0</v>
      </c>
      <c r="CP128" s="125">
        <f t="shared" ca="1" si="195"/>
        <v>0</v>
      </c>
      <c r="CQ128" s="125">
        <f t="shared" ca="1" si="196"/>
        <v>0</v>
      </c>
      <c r="CR128" s="125">
        <f t="shared" ca="1" si="197"/>
        <v>0</v>
      </c>
      <c r="CS128" s="125">
        <f t="shared" ca="1" si="198"/>
        <v>0</v>
      </c>
      <c r="CT128" s="125">
        <f t="shared" ca="1" si="199"/>
        <v>0</v>
      </c>
      <c r="CU128" s="125">
        <f t="shared" ca="1" si="200"/>
        <v>0</v>
      </c>
      <c r="CV128" s="125">
        <f t="shared" ca="1" si="201"/>
        <v>0</v>
      </c>
      <c r="CW128" s="125">
        <f t="shared" ca="1" si="202"/>
        <v>0</v>
      </c>
      <c r="CX128" s="125">
        <f t="shared" ca="1" si="203"/>
        <v>0</v>
      </c>
      <c r="CY128" s="125">
        <f t="shared" ca="1" si="204"/>
        <v>0</v>
      </c>
      <c r="CZ128" s="125">
        <f t="shared" ca="1" si="205"/>
        <v>672.35</v>
      </c>
      <c r="DA128" s="341">
        <f t="shared" ca="1" si="206"/>
        <v>16670.830000000002</v>
      </c>
      <c r="DB128" s="606">
        <f t="shared" ca="1" si="207"/>
        <v>3000.75</v>
      </c>
      <c r="DC128" s="606"/>
      <c r="DD128" s="606">
        <f t="shared" ca="1" si="208"/>
        <v>205.41</v>
      </c>
      <c r="DE128" s="125">
        <f t="shared" ca="1" si="209"/>
        <v>0</v>
      </c>
      <c r="DF128" s="125">
        <f t="shared" ca="1" si="210"/>
        <v>0</v>
      </c>
      <c r="DG128" s="125">
        <f t="shared" ca="1" si="211"/>
        <v>0</v>
      </c>
      <c r="DH128" s="125">
        <f t="shared" ca="1" si="212"/>
        <v>3206.16</v>
      </c>
      <c r="DI128" s="125">
        <f t="shared" ca="1" si="213"/>
        <v>3519.67</v>
      </c>
      <c r="DJ128" s="125">
        <f t="shared" ca="1" si="214"/>
        <v>3000.75</v>
      </c>
      <c r="DK128" s="125">
        <f t="shared" ca="1" si="215"/>
        <v>16465.419999999998</v>
      </c>
      <c r="DL128" s="125">
        <f t="shared" ca="1" si="216"/>
        <v>0</v>
      </c>
      <c r="DM128" s="125">
        <f t="shared" ca="1" si="217"/>
        <v>0</v>
      </c>
      <c r="DN128" s="340" t="str">
        <f t="shared" ca="1" si="218"/>
        <v xml:space="preserve">30 від 01.03   </v>
      </c>
      <c r="DO128" s="340" t="str">
        <f t="shared" ca="1" si="219"/>
        <v>Коваленко В.Є.</v>
      </c>
      <c r="DP128" s="340" t="str">
        <f t="shared" ca="1" si="220"/>
        <v>Коваленко</v>
      </c>
      <c r="DQ128" s="340" t="str">
        <f t="shared" ca="1" si="221"/>
        <v>Василь</v>
      </c>
      <c r="DR128" s="340" t="str">
        <f t="shared" ca="1" si="222"/>
        <v>Євгенович</v>
      </c>
      <c r="DS128" s="340">
        <f t="shared" ca="1" si="223"/>
        <v>3288619090</v>
      </c>
    </row>
    <row r="129" spans="1:123">
      <c r="A129">
        <f t="shared" ca="1" si="114"/>
        <v>125</v>
      </c>
      <c r="B129" t="str">
        <f t="shared" ca="1" si="115"/>
        <v>Старший водій</v>
      </c>
      <c r="C129">
        <f t="shared" ca="1" si="116"/>
        <v>0</v>
      </c>
      <c r="D129" t="str">
        <f t="shared" ca="1" si="117"/>
        <v>ВАКАНТ</v>
      </c>
      <c r="E129">
        <f t="shared" ca="1" si="118"/>
        <v>0</v>
      </c>
      <c r="F129">
        <f t="shared" ca="1" si="119"/>
        <v>0</v>
      </c>
      <c r="G129" s="123" t="str">
        <f t="shared" ca="1" si="225"/>
        <v>0.1.1</v>
      </c>
      <c r="H129" s="123" t="str">
        <f t="shared" ca="1" si="226"/>
        <v>0.1.1</v>
      </c>
      <c r="I129" s="123" t="str">
        <f t="shared" ca="1" si="226"/>
        <v>0.1.1</v>
      </c>
      <c r="J129" s="123" t="str">
        <f t="shared" ca="1" si="226"/>
        <v>0.1.1</v>
      </c>
      <c r="K129" s="123" t="str">
        <f t="shared" ca="1" si="226"/>
        <v>0.1.1</v>
      </c>
      <c r="L129" s="123" t="str">
        <f t="shared" ca="1" si="226"/>
        <v>0.1.1</v>
      </c>
      <c r="M129" s="123" t="str">
        <f t="shared" ca="1" si="226"/>
        <v>0.1.1</v>
      </c>
      <c r="N129" s="123" t="str">
        <f t="shared" ca="1" si="226"/>
        <v>0.1.1</v>
      </c>
      <c r="O129" s="123">
        <f t="shared" ca="1" si="120"/>
        <v>6</v>
      </c>
      <c r="P129" s="123">
        <f t="shared" ca="1" si="121"/>
        <v>44561</v>
      </c>
      <c r="Q129" s="123">
        <f t="shared" ca="1" si="122"/>
        <v>0</v>
      </c>
      <c r="R129" s="123">
        <f t="shared" ca="1" si="122"/>
        <v>0</v>
      </c>
      <c r="S129" s="123">
        <f t="shared" ca="1" si="123"/>
        <v>0</v>
      </c>
      <c r="T129" s="123">
        <f t="shared" ca="1" si="124"/>
        <v>0</v>
      </c>
      <c r="U129" s="123">
        <f t="shared" ca="1" si="125"/>
        <v>0</v>
      </c>
      <c r="V129" s="123">
        <f t="shared" ca="1" si="126"/>
        <v>0</v>
      </c>
      <c r="W129" s="123">
        <f t="shared" ca="1" si="127"/>
        <v>0</v>
      </c>
      <c r="X129" s="123">
        <f t="shared" ca="1" si="128"/>
        <v>0</v>
      </c>
      <c r="Y129" s="123">
        <f t="shared" ca="1" si="129"/>
        <v>0</v>
      </c>
      <c r="Z129" s="123">
        <f t="shared" ca="1" si="130"/>
        <v>0</v>
      </c>
      <c r="AA129" s="123">
        <f t="shared" ca="1" si="131"/>
        <v>0</v>
      </c>
      <c r="AB129" s="123">
        <f t="shared" ca="1" si="132"/>
        <v>0</v>
      </c>
      <c r="AC129" s="123">
        <f t="shared" ca="1" si="133"/>
        <v>0</v>
      </c>
      <c r="AD129" s="123">
        <f t="shared" ca="1" si="134"/>
        <v>0</v>
      </c>
      <c r="AE129" s="123">
        <f t="shared" ca="1" si="135"/>
        <v>0</v>
      </c>
      <c r="AF129" s="123">
        <f t="shared" ca="1" si="136"/>
        <v>0</v>
      </c>
      <c r="AG129" s="123">
        <f t="shared" ca="1" si="137"/>
        <v>0</v>
      </c>
      <c r="AH129" s="123">
        <f t="shared" ca="1" si="138"/>
        <v>0</v>
      </c>
      <c r="AI129" s="123">
        <f t="shared" ca="1" si="139"/>
        <v>0</v>
      </c>
      <c r="AJ129" s="123">
        <f t="shared" ca="1" si="140"/>
        <v>0</v>
      </c>
      <c r="AK129" s="123">
        <f t="shared" ca="1" si="141"/>
        <v>0</v>
      </c>
      <c r="AL129" s="123">
        <f t="shared" ca="1" si="142"/>
        <v>0</v>
      </c>
      <c r="AM129" s="123">
        <f t="shared" ca="1" si="143"/>
        <v>0</v>
      </c>
      <c r="AN129" s="123">
        <f t="shared" ca="1" si="144"/>
        <v>0</v>
      </c>
      <c r="AO129" s="123">
        <f t="shared" ca="1" si="145"/>
        <v>0</v>
      </c>
      <c r="AP129" s="123">
        <f t="shared" ca="1" si="146"/>
        <v>0</v>
      </c>
      <c r="AQ129" s="123">
        <f t="shared" ca="1" si="147"/>
        <v>0</v>
      </c>
      <c r="AR129" s="123">
        <f t="shared" ca="1" si="148"/>
        <v>0</v>
      </c>
      <c r="AS129" s="123">
        <f t="shared" ca="1" si="149"/>
        <v>0</v>
      </c>
      <c r="AT129" s="123">
        <f t="shared" ca="1" si="150"/>
        <v>0</v>
      </c>
      <c r="AU129" s="123">
        <f t="shared" ca="1" si="151"/>
        <v>0</v>
      </c>
      <c r="AV129" s="123">
        <f t="shared" ca="1" si="152"/>
        <v>0</v>
      </c>
      <c r="AW129" s="123">
        <f t="shared" ca="1" si="153"/>
        <v>0</v>
      </c>
      <c r="AX129" s="123">
        <f t="shared" ca="1" si="154"/>
        <v>0</v>
      </c>
      <c r="AY129" s="123">
        <f t="shared" ca="1" si="155"/>
        <v>0</v>
      </c>
      <c r="AZ129" s="123">
        <f t="shared" ca="1" si="156"/>
        <v>0</v>
      </c>
      <c r="BA129" s="123">
        <f t="shared" ca="1" si="157"/>
        <v>0</v>
      </c>
      <c r="BB129" s="123">
        <f t="shared" ca="1" si="158"/>
        <v>0</v>
      </c>
      <c r="BC129" s="123">
        <f t="shared" ca="1" si="159"/>
        <v>0</v>
      </c>
      <c r="BD129" s="123">
        <f t="shared" ca="1" si="160"/>
        <v>0</v>
      </c>
      <c r="BE129" s="123">
        <f t="shared" ca="1" si="161"/>
        <v>0</v>
      </c>
      <c r="BF129" s="123">
        <f t="shared" ca="1" si="162"/>
        <v>0</v>
      </c>
      <c r="BG129" s="123">
        <f t="shared" ca="1" si="163"/>
        <v>0</v>
      </c>
      <c r="BH129" s="123">
        <f t="shared" ca="1" si="164"/>
        <v>0</v>
      </c>
      <c r="BI129" s="123">
        <f t="shared" ca="1" si="165"/>
        <v>0</v>
      </c>
      <c r="BJ129" s="123">
        <f t="shared" ca="1" si="166"/>
        <v>0</v>
      </c>
      <c r="BK129" s="123">
        <f t="shared" ca="1" si="167"/>
        <v>0</v>
      </c>
      <c r="BL129" s="123">
        <f t="shared" ca="1" si="168"/>
        <v>0</v>
      </c>
      <c r="BM129" s="123">
        <f t="shared" ca="1" si="169"/>
        <v>0</v>
      </c>
      <c r="BN129" s="123">
        <f t="shared" ca="1" si="170"/>
        <v>0.65</v>
      </c>
      <c r="BO129" s="123">
        <f t="shared" ca="1" si="171"/>
        <v>28</v>
      </c>
      <c r="BP129" s="340">
        <f t="shared" ca="1" si="172"/>
        <v>0</v>
      </c>
      <c r="BQ129" s="123">
        <f t="shared" ca="1" si="173"/>
        <v>0</v>
      </c>
      <c r="BR129" s="123">
        <f t="shared" ca="1" si="174"/>
        <v>0</v>
      </c>
      <c r="BS129" s="123">
        <f t="shared" ca="1" si="175"/>
        <v>0</v>
      </c>
      <c r="BT129" s="123">
        <f t="shared" ca="1" si="176"/>
        <v>0</v>
      </c>
      <c r="BU129" s="123">
        <f t="shared" ca="1" si="177"/>
        <v>0</v>
      </c>
      <c r="BV129" s="123"/>
      <c r="BW129" s="123">
        <f t="shared" ca="1" si="178"/>
        <v>0</v>
      </c>
      <c r="BX129" s="123"/>
      <c r="BY129" s="123">
        <f t="shared" ca="1" si="179"/>
        <v>0</v>
      </c>
      <c r="BZ129" s="123"/>
      <c r="CA129" s="123">
        <f t="shared" ca="1" si="180"/>
        <v>0</v>
      </c>
      <c r="CB129" s="528">
        <f t="shared" ca="1" si="181"/>
        <v>0</v>
      </c>
      <c r="CC129" s="123">
        <f t="shared" ca="1" si="182"/>
        <v>0</v>
      </c>
      <c r="CD129" s="125">
        <f t="shared" ca="1" si="183"/>
        <v>0</v>
      </c>
      <c r="CE129" s="125">
        <f t="shared" ca="1" si="184"/>
        <v>0</v>
      </c>
      <c r="CF129" s="125">
        <f t="shared" ca="1" si="185"/>
        <v>0</v>
      </c>
      <c r="CG129" s="125">
        <f t="shared" ca="1" si="186"/>
        <v>0</v>
      </c>
      <c r="CH129" s="125">
        <f t="shared" ca="1" si="187"/>
        <v>0</v>
      </c>
      <c r="CI129" s="125">
        <f t="shared" ca="1" si="188"/>
        <v>0</v>
      </c>
      <c r="CJ129" s="125">
        <f t="shared" ca="1" si="189"/>
        <v>0</v>
      </c>
      <c r="CK129" s="125">
        <f t="shared" ca="1" si="190"/>
        <v>0</v>
      </c>
      <c r="CL129" s="125">
        <f t="shared" ca="1" si="191"/>
        <v>0</v>
      </c>
      <c r="CM129" s="125">
        <f t="shared" ca="1" si="192"/>
        <v>0</v>
      </c>
      <c r="CN129" s="125">
        <f t="shared" ca="1" si="193"/>
        <v>0</v>
      </c>
      <c r="CO129" s="125">
        <f t="shared" ca="1" si="194"/>
        <v>0</v>
      </c>
      <c r="CP129" s="125">
        <f t="shared" ca="1" si="195"/>
        <v>0</v>
      </c>
      <c r="CQ129" s="125">
        <f t="shared" ca="1" si="196"/>
        <v>0</v>
      </c>
      <c r="CR129" s="125">
        <f t="shared" ca="1" si="197"/>
        <v>0</v>
      </c>
      <c r="CS129" s="125">
        <f t="shared" ca="1" si="198"/>
        <v>0</v>
      </c>
      <c r="CT129" s="125">
        <f t="shared" ca="1" si="199"/>
        <v>0</v>
      </c>
      <c r="CU129" s="125">
        <f t="shared" ca="1" si="200"/>
        <v>0</v>
      </c>
      <c r="CV129" s="125">
        <f t="shared" ca="1" si="201"/>
        <v>0</v>
      </c>
      <c r="CW129" s="125">
        <f t="shared" ca="1" si="202"/>
        <v>0</v>
      </c>
      <c r="CX129" s="125">
        <f t="shared" ca="1" si="203"/>
        <v>0</v>
      </c>
      <c r="CY129" s="125">
        <f t="shared" ca="1" si="204"/>
        <v>0</v>
      </c>
      <c r="CZ129" s="125">
        <f t="shared" ca="1" si="205"/>
        <v>0</v>
      </c>
      <c r="DA129" s="341">
        <f t="shared" ca="1" si="206"/>
        <v>0</v>
      </c>
      <c r="DB129" s="606">
        <f t="shared" ca="1" si="207"/>
        <v>0</v>
      </c>
      <c r="DC129" s="606"/>
      <c r="DD129" s="606">
        <f t="shared" ca="1" si="208"/>
        <v>0</v>
      </c>
      <c r="DE129" s="125">
        <f t="shared" ca="1" si="209"/>
        <v>0</v>
      </c>
      <c r="DF129" s="125">
        <f t="shared" ca="1" si="210"/>
        <v>0</v>
      </c>
      <c r="DG129" s="125">
        <f t="shared" ca="1" si="211"/>
        <v>0</v>
      </c>
      <c r="DH129" s="125">
        <f t="shared" ca="1" si="212"/>
        <v>0</v>
      </c>
      <c r="DI129" s="125">
        <f t="shared" ca="1" si="213"/>
        <v>0</v>
      </c>
      <c r="DJ129" s="125">
        <f t="shared" ca="1" si="214"/>
        <v>0</v>
      </c>
      <c r="DK129" s="125">
        <f t="shared" ca="1" si="215"/>
        <v>0</v>
      </c>
      <c r="DL129" s="125">
        <f t="shared" ca="1" si="216"/>
        <v>0</v>
      </c>
      <c r="DM129" s="125">
        <f t="shared" ca="1" si="217"/>
        <v>0</v>
      </c>
      <c r="DN129" s="340" t="str">
        <f t="shared" ca="1" si="218"/>
        <v xml:space="preserve">    </v>
      </c>
      <c r="DO129" s="340" t="str">
        <f t="shared" ca="1" si="219"/>
        <v>ВАКАНТ</v>
      </c>
      <c r="DP129" s="340">
        <f t="shared" ca="1" si="220"/>
        <v>0</v>
      </c>
      <c r="DQ129" s="340">
        <f t="shared" ca="1" si="221"/>
        <v>0</v>
      </c>
      <c r="DR129" s="340">
        <f t="shared" ca="1" si="222"/>
        <v>0</v>
      </c>
      <c r="DS129" s="340">
        <f t="shared" ca="1" si="223"/>
        <v>0</v>
      </c>
    </row>
    <row r="130" spans="1:123">
      <c r="A130">
        <f t="shared" ca="1" si="114"/>
        <v>126</v>
      </c>
      <c r="B130" t="str">
        <f t="shared" ca="1" si="115"/>
        <v>Такелажник</v>
      </c>
      <c r="C130" t="str">
        <f t="shared" ca="1" si="116"/>
        <v>м-с</v>
      </c>
      <c r="D130" t="str">
        <f t="shared" ca="1" si="117"/>
        <v>Кічев В.І.</v>
      </c>
      <c r="E130">
        <f t="shared" ca="1" si="118"/>
        <v>0</v>
      </c>
      <c r="F130">
        <f t="shared" ca="1" si="119"/>
        <v>0</v>
      </c>
      <c r="G130" s="123" t="str">
        <f t="shared" ca="1" si="225"/>
        <v>0.5.23</v>
      </c>
      <c r="H130" s="123" t="str">
        <f t="shared" ca="1" si="226"/>
        <v>0.5.23</v>
      </c>
      <c r="I130" s="123" t="str">
        <f t="shared" ca="1" si="226"/>
        <v>0.5.23</v>
      </c>
      <c r="J130" s="123" t="str">
        <f t="shared" ca="1" si="226"/>
        <v>0.5.23</v>
      </c>
      <c r="K130" s="123" t="str">
        <f t="shared" ca="1" si="226"/>
        <v>0.5.23</v>
      </c>
      <c r="L130" s="123" t="str">
        <f t="shared" ca="1" si="226"/>
        <v>0.5.23</v>
      </c>
      <c r="M130" s="123" t="str">
        <f t="shared" ca="1" si="226"/>
        <v>0.5.23</v>
      </c>
      <c r="N130" s="123" t="str">
        <f t="shared" ca="1" si="226"/>
        <v>0.5.23</v>
      </c>
      <c r="O130" s="123">
        <f t="shared" ca="1" si="120"/>
        <v>2</v>
      </c>
      <c r="P130" s="123">
        <f t="shared" ca="1" si="121"/>
        <v>44416</v>
      </c>
      <c r="Q130" s="123">
        <f t="shared" ca="1" si="122"/>
        <v>0</v>
      </c>
      <c r="R130" s="123">
        <f t="shared" ca="1" si="122"/>
        <v>0</v>
      </c>
      <c r="S130" s="123">
        <f t="shared" ca="1" si="123"/>
        <v>0</v>
      </c>
      <c r="T130" s="123">
        <f t="shared" ca="1" si="124"/>
        <v>0</v>
      </c>
      <c r="U130" s="123">
        <f t="shared" ca="1" si="125"/>
        <v>0</v>
      </c>
      <c r="V130" s="123">
        <f t="shared" ca="1" si="126"/>
        <v>0</v>
      </c>
      <c r="W130" s="123">
        <f t="shared" ca="1" si="127"/>
        <v>0</v>
      </c>
      <c r="X130" s="123">
        <f t="shared" ca="1" si="128"/>
        <v>0</v>
      </c>
      <c r="Y130" s="123">
        <f t="shared" ca="1" si="129"/>
        <v>0</v>
      </c>
      <c r="Z130" s="123">
        <f t="shared" ca="1" si="130"/>
        <v>0</v>
      </c>
      <c r="AA130" s="123">
        <f t="shared" ca="1" si="131"/>
        <v>0</v>
      </c>
      <c r="AB130" s="123">
        <f t="shared" ca="1" si="132"/>
        <v>0</v>
      </c>
      <c r="AC130" s="123">
        <f t="shared" ca="1" si="133"/>
        <v>0</v>
      </c>
      <c r="AD130" s="123">
        <f t="shared" ca="1" si="134"/>
        <v>0</v>
      </c>
      <c r="AE130" s="123">
        <f t="shared" ca="1" si="135"/>
        <v>0</v>
      </c>
      <c r="AF130" s="123">
        <f t="shared" ca="1" si="136"/>
        <v>0</v>
      </c>
      <c r="AG130" s="123">
        <f t="shared" ca="1" si="137"/>
        <v>0</v>
      </c>
      <c r="AH130" s="123">
        <f t="shared" ca="1" si="138"/>
        <v>0</v>
      </c>
      <c r="AI130" s="123">
        <f t="shared" ca="1" si="139"/>
        <v>0</v>
      </c>
      <c r="AJ130" s="123">
        <f t="shared" ca="1" si="140"/>
        <v>0</v>
      </c>
      <c r="AK130" s="123">
        <f t="shared" ca="1" si="141"/>
        <v>0</v>
      </c>
      <c r="AL130" s="123">
        <f t="shared" ca="1" si="142"/>
        <v>0</v>
      </c>
      <c r="AM130" s="123">
        <f t="shared" ca="1" si="143"/>
        <v>0</v>
      </c>
      <c r="AN130" s="123">
        <f t="shared" ca="1" si="144"/>
        <v>0</v>
      </c>
      <c r="AO130" s="123">
        <f t="shared" ca="1" si="145"/>
        <v>0</v>
      </c>
      <c r="AP130" s="123">
        <f t="shared" ca="1" si="146"/>
        <v>0</v>
      </c>
      <c r="AQ130" s="123">
        <f t="shared" ca="1" si="147"/>
        <v>0</v>
      </c>
      <c r="AR130" s="123">
        <f t="shared" ca="1" si="148"/>
        <v>0</v>
      </c>
      <c r="AS130" s="123">
        <f t="shared" ca="1" si="149"/>
        <v>0</v>
      </c>
      <c r="AT130" s="123">
        <f t="shared" ca="1" si="150"/>
        <v>0</v>
      </c>
      <c r="AU130" s="123">
        <f t="shared" ca="1" si="151"/>
        <v>0</v>
      </c>
      <c r="AV130" s="123">
        <f t="shared" ca="1" si="152"/>
        <v>0</v>
      </c>
      <c r="AW130" s="123">
        <f t="shared" ca="1" si="153"/>
        <v>0</v>
      </c>
      <c r="AX130" s="123">
        <f t="shared" ca="1" si="154"/>
        <v>0</v>
      </c>
      <c r="AY130" s="123">
        <f t="shared" ca="1" si="155"/>
        <v>0</v>
      </c>
      <c r="AZ130" s="123">
        <f t="shared" ca="1" si="156"/>
        <v>0</v>
      </c>
      <c r="BA130" s="123">
        <f t="shared" ca="1" si="157"/>
        <v>0</v>
      </c>
      <c r="BB130" s="123">
        <f t="shared" ca="1" si="158"/>
        <v>0</v>
      </c>
      <c r="BC130" s="123">
        <f t="shared" ca="1" si="159"/>
        <v>0</v>
      </c>
      <c r="BD130" s="123">
        <f t="shared" ca="1" si="160"/>
        <v>0</v>
      </c>
      <c r="BE130" s="123">
        <f t="shared" ca="1" si="161"/>
        <v>0</v>
      </c>
      <c r="BF130" s="123">
        <f t="shared" ca="1" si="162"/>
        <v>0</v>
      </c>
      <c r="BG130" s="123">
        <f t="shared" ca="1" si="163"/>
        <v>0</v>
      </c>
      <c r="BH130" s="123">
        <f t="shared" ca="1" si="164"/>
        <v>0</v>
      </c>
      <c r="BI130" s="123">
        <f t="shared" ca="1" si="165"/>
        <v>0</v>
      </c>
      <c r="BJ130" s="123">
        <f t="shared" ca="1" si="166"/>
        <v>0</v>
      </c>
      <c r="BK130" s="123">
        <f t="shared" ca="1" si="167"/>
        <v>0</v>
      </c>
      <c r="BL130" s="123">
        <f t="shared" ca="1" si="168"/>
        <v>0</v>
      </c>
      <c r="BM130" s="123">
        <f t="shared" ca="1" si="169"/>
        <v>0</v>
      </c>
      <c r="BN130" s="123">
        <f t="shared" ca="1" si="170"/>
        <v>0.65</v>
      </c>
      <c r="BO130" s="123">
        <f t="shared" ca="1" si="171"/>
        <v>28</v>
      </c>
      <c r="BP130" s="340">
        <f t="shared" ca="1" si="172"/>
        <v>0</v>
      </c>
      <c r="BQ130" s="123">
        <f t="shared" ca="1" si="173"/>
        <v>0</v>
      </c>
      <c r="BR130" s="123">
        <f t="shared" ca="1" si="174"/>
        <v>0</v>
      </c>
      <c r="BS130" s="123">
        <f t="shared" ca="1" si="175"/>
        <v>0</v>
      </c>
      <c r="BT130" s="123">
        <f t="shared" ca="1" si="176"/>
        <v>0</v>
      </c>
      <c r="BU130" s="123">
        <f t="shared" ca="1" si="177"/>
        <v>0</v>
      </c>
      <c r="BV130" s="123"/>
      <c r="BW130" s="123">
        <f t="shared" ca="1" si="178"/>
        <v>0</v>
      </c>
      <c r="BX130" s="123"/>
      <c r="BY130" s="123">
        <f t="shared" ca="1" si="179"/>
        <v>0</v>
      </c>
      <c r="BZ130" s="123"/>
      <c r="CA130" s="123">
        <f t="shared" ca="1" si="180"/>
        <v>0</v>
      </c>
      <c r="CB130" s="528">
        <f t="shared" ca="1" si="181"/>
        <v>0</v>
      </c>
      <c r="CC130" s="123">
        <f t="shared" ca="1" si="182"/>
        <v>0</v>
      </c>
      <c r="CD130" s="125">
        <f t="shared" ca="1" si="183"/>
        <v>0</v>
      </c>
      <c r="CE130" s="125">
        <f t="shared" ca="1" si="184"/>
        <v>530</v>
      </c>
      <c r="CF130" s="125">
        <f t="shared" ca="1" si="185"/>
        <v>2550</v>
      </c>
      <c r="CG130" s="125">
        <f t="shared" ca="1" si="186"/>
        <v>0</v>
      </c>
      <c r="CH130" s="125">
        <f t="shared" ca="1" si="187"/>
        <v>0</v>
      </c>
      <c r="CI130" s="125">
        <f t="shared" ca="1" si="188"/>
        <v>0</v>
      </c>
      <c r="CJ130" s="125">
        <f t="shared" ca="1" si="189"/>
        <v>0</v>
      </c>
      <c r="CK130" s="125">
        <f t="shared" ca="1" si="190"/>
        <v>0</v>
      </c>
      <c r="CL130" s="125">
        <f t="shared" ca="1" si="191"/>
        <v>2002</v>
      </c>
      <c r="CM130" s="125">
        <f t="shared" ca="1" si="192"/>
        <v>8695.5</v>
      </c>
      <c r="CN130" s="125">
        <f t="shared" ca="1" si="193"/>
        <v>13777.5</v>
      </c>
      <c r="CO130" s="125">
        <f t="shared" ca="1" si="194"/>
        <v>0</v>
      </c>
      <c r="CP130" s="125">
        <f t="shared" ca="1" si="195"/>
        <v>0</v>
      </c>
      <c r="CQ130" s="125">
        <f t="shared" ca="1" si="196"/>
        <v>0</v>
      </c>
      <c r="CR130" s="125">
        <f t="shared" ca="1" si="197"/>
        <v>0</v>
      </c>
      <c r="CS130" s="125">
        <f t="shared" ca="1" si="198"/>
        <v>0</v>
      </c>
      <c r="CT130" s="125">
        <f t="shared" ca="1" si="199"/>
        <v>0</v>
      </c>
      <c r="CU130" s="125">
        <f t="shared" ca="1" si="200"/>
        <v>0</v>
      </c>
      <c r="CV130" s="125">
        <f t="shared" ca="1" si="201"/>
        <v>0</v>
      </c>
      <c r="CW130" s="125">
        <f t="shared" ca="1" si="202"/>
        <v>0</v>
      </c>
      <c r="CX130" s="125">
        <f t="shared" ca="1" si="203"/>
        <v>0</v>
      </c>
      <c r="CY130" s="125">
        <f t="shared" ca="1" si="204"/>
        <v>0</v>
      </c>
      <c r="CZ130" s="125">
        <f t="shared" ca="1" si="205"/>
        <v>672.35</v>
      </c>
      <c r="DA130" s="341">
        <f t="shared" ca="1" si="206"/>
        <v>14449.85</v>
      </c>
      <c r="DB130" s="606">
        <f t="shared" ca="1" si="207"/>
        <v>2600.9699999999998</v>
      </c>
      <c r="DC130" s="606"/>
      <c r="DD130" s="606">
        <f t="shared" ca="1" si="208"/>
        <v>178.04</v>
      </c>
      <c r="DE130" s="125">
        <f t="shared" ca="1" si="209"/>
        <v>0</v>
      </c>
      <c r="DF130" s="125">
        <f t="shared" ca="1" si="210"/>
        <v>0</v>
      </c>
      <c r="DG130" s="125">
        <f t="shared" ca="1" si="211"/>
        <v>0</v>
      </c>
      <c r="DH130" s="125">
        <f t="shared" ca="1" si="212"/>
        <v>2779.01</v>
      </c>
      <c r="DI130" s="125">
        <f t="shared" ca="1" si="213"/>
        <v>3031.05</v>
      </c>
      <c r="DJ130" s="125">
        <f t="shared" ca="1" si="214"/>
        <v>2600.9699999999998</v>
      </c>
      <c r="DK130" s="125">
        <f t="shared" ca="1" si="215"/>
        <v>14271.81</v>
      </c>
      <c r="DL130" s="125">
        <f t="shared" ca="1" si="216"/>
        <v>0</v>
      </c>
      <c r="DM130" s="125">
        <f t="shared" ca="1" si="217"/>
        <v>0</v>
      </c>
      <c r="DN130" s="340" t="str">
        <f t="shared" ca="1" si="218"/>
        <v xml:space="preserve">30 від 01.03   </v>
      </c>
      <c r="DO130" s="340" t="str">
        <f t="shared" ca="1" si="219"/>
        <v>Кічев В.І.</v>
      </c>
      <c r="DP130" s="340" t="str">
        <f t="shared" ca="1" si="220"/>
        <v>Кічев</v>
      </c>
      <c r="DQ130" s="340" t="str">
        <f t="shared" ca="1" si="221"/>
        <v>Віктор</v>
      </c>
      <c r="DR130" s="340" t="str">
        <f t="shared" ca="1" si="222"/>
        <v>Іванович</v>
      </c>
      <c r="DS130" s="340">
        <f t="shared" ca="1" si="223"/>
        <v>3285616333</v>
      </c>
    </row>
    <row r="131" spans="1:123">
      <c r="A131">
        <f t="shared" ca="1" si="114"/>
        <v>127</v>
      </c>
      <c r="B131" t="str">
        <f t="shared" ca="1" si="115"/>
        <v>Такелажник</v>
      </c>
      <c r="C131" t="str">
        <f t="shared" ca="1" si="116"/>
        <v>м-с</v>
      </c>
      <c r="D131" t="str">
        <f t="shared" ca="1" si="117"/>
        <v>Казіміров В.С.</v>
      </c>
      <c r="E131">
        <f t="shared" ca="1" si="118"/>
        <v>0</v>
      </c>
      <c r="F131">
        <f t="shared" ca="1" si="119"/>
        <v>0</v>
      </c>
      <c r="G131" s="123" t="str">
        <f t="shared" ca="1" si="225"/>
        <v>0.5.5</v>
      </c>
      <c r="H131" s="123" t="str">
        <f t="shared" ca="1" si="226"/>
        <v>0.5.5</v>
      </c>
      <c r="I131" s="123" t="str">
        <f t="shared" ca="1" si="226"/>
        <v>0.5.5</v>
      </c>
      <c r="J131" s="123" t="str">
        <f t="shared" ca="1" si="226"/>
        <v>0.5.5</v>
      </c>
      <c r="K131" s="123" t="str">
        <f t="shared" ca="1" si="226"/>
        <v>0.5.5</v>
      </c>
      <c r="L131" s="123" t="str">
        <f t="shared" ca="1" si="226"/>
        <v>0.5.5</v>
      </c>
      <c r="M131" s="123" t="str">
        <f t="shared" ca="1" si="226"/>
        <v>0.5.5</v>
      </c>
      <c r="N131" s="123" t="str">
        <f t="shared" ca="1" si="226"/>
        <v>0.5.5</v>
      </c>
      <c r="O131" s="123">
        <f t="shared" ca="1" si="120"/>
        <v>2</v>
      </c>
      <c r="P131" s="123">
        <f t="shared" ca="1" si="121"/>
        <v>44434</v>
      </c>
      <c r="Q131" s="123">
        <f t="shared" ca="1" si="122"/>
        <v>0</v>
      </c>
      <c r="R131" s="123">
        <f t="shared" ca="1" si="122"/>
        <v>0</v>
      </c>
      <c r="S131" s="123">
        <f t="shared" ca="1" si="123"/>
        <v>0</v>
      </c>
      <c r="T131" s="123">
        <f t="shared" ca="1" si="124"/>
        <v>0</v>
      </c>
      <c r="U131" s="123">
        <f t="shared" ca="1" si="125"/>
        <v>0</v>
      </c>
      <c r="V131" s="123">
        <f t="shared" ca="1" si="126"/>
        <v>0</v>
      </c>
      <c r="W131" s="123">
        <f t="shared" ca="1" si="127"/>
        <v>0</v>
      </c>
      <c r="X131" s="123">
        <f t="shared" ca="1" si="128"/>
        <v>0</v>
      </c>
      <c r="Y131" s="123">
        <f t="shared" ca="1" si="129"/>
        <v>0</v>
      </c>
      <c r="Z131" s="123">
        <f t="shared" ca="1" si="130"/>
        <v>0</v>
      </c>
      <c r="AA131" s="123">
        <f t="shared" ca="1" si="131"/>
        <v>0</v>
      </c>
      <c r="AB131" s="123">
        <f t="shared" ca="1" si="132"/>
        <v>0</v>
      </c>
      <c r="AC131" s="123">
        <f t="shared" ca="1" si="133"/>
        <v>0</v>
      </c>
      <c r="AD131" s="123">
        <f t="shared" ca="1" si="134"/>
        <v>0</v>
      </c>
      <c r="AE131" s="123">
        <f t="shared" ca="1" si="135"/>
        <v>0</v>
      </c>
      <c r="AF131" s="123">
        <f t="shared" ca="1" si="136"/>
        <v>0</v>
      </c>
      <c r="AG131" s="123">
        <f t="shared" ca="1" si="137"/>
        <v>0</v>
      </c>
      <c r="AH131" s="123">
        <f t="shared" ca="1" si="138"/>
        <v>0</v>
      </c>
      <c r="AI131" s="123">
        <f t="shared" ca="1" si="139"/>
        <v>0</v>
      </c>
      <c r="AJ131" s="123">
        <f t="shared" ca="1" si="140"/>
        <v>0</v>
      </c>
      <c r="AK131" s="123">
        <f t="shared" ca="1" si="141"/>
        <v>0</v>
      </c>
      <c r="AL131" s="123">
        <f t="shared" ca="1" si="142"/>
        <v>0</v>
      </c>
      <c r="AM131" s="123">
        <f t="shared" ca="1" si="143"/>
        <v>0</v>
      </c>
      <c r="AN131" s="123">
        <f t="shared" ca="1" si="144"/>
        <v>0</v>
      </c>
      <c r="AO131" s="123">
        <f t="shared" ca="1" si="145"/>
        <v>0</v>
      </c>
      <c r="AP131" s="123">
        <f t="shared" ca="1" si="146"/>
        <v>0</v>
      </c>
      <c r="AQ131" s="123">
        <f t="shared" ca="1" si="147"/>
        <v>0</v>
      </c>
      <c r="AR131" s="123">
        <f t="shared" ca="1" si="148"/>
        <v>0</v>
      </c>
      <c r="AS131" s="123">
        <f t="shared" ca="1" si="149"/>
        <v>0</v>
      </c>
      <c r="AT131" s="123">
        <f t="shared" ca="1" si="150"/>
        <v>0</v>
      </c>
      <c r="AU131" s="123">
        <f t="shared" ca="1" si="151"/>
        <v>0</v>
      </c>
      <c r="AV131" s="123">
        <f t="shared" ca="1" si="152"/>
        <v>0</v>
      </c>
      <c r="AW131" s="123">
        <f t="shared" ca="1" si="153"/>
        <v>0</v>
      </c>
      <c r="AX131" s="123">
        <f t="shared" ca="1" si="154"/>
        <v>0</v>
      </c>
      <c r="AY131" s="123">
        <f t="shared" ca="1" si="155"/>
        <v>0</v>
      </c>
      <c r="AZ131" s="123">
        <f t="shared" ca="1" si="156"/>
        <v>0</v>
      </c>
      <c r="BA131" s="123">
        <f t="shared" ca="1" si="157"/>
        <v>0</v>
      </c>
      <c r="BB131" s="123">
        <f t="shared" ca="1" si="158"/>
        <v>0</v>
      </c>
      <c r="BC131" s="123">
        <f t="shared" ca="1" si="159"/>
        <v>0</v>
      </c>
      <c r="BD131" s="123">
        <f t="shared" ca="1" si="160"/>
        <v>0</v>
      </c>
      <c r="BE131" s="123">
        <f t="shared" ca="1" si="161"/>
        <v>0</v>
      </c>
      <c r="BF131" s="123">
        <f t="shared" ca="1" si="162"/>
        <v>0</v>
      </c>
      <c r="BG131" s="123">
        <f t="shared" ca="1" si="163"/>
        <v>0</v>
      </c>
      <c r="BH131" s="123">
        <f t="shared" ca="1" si="164"/>
        <v>0</v>
      </c>
      <c r="BI131" s="123">
        <f t="shared" ca="1" si="165"/>
        <v>0</v>
      </c>
      <c r="BJ131" s="123">
        <f t="shared" ca="1" si="166"/>
        <v>0</v>
      </c>
      <c r="BK131" s="123">
        <f t="shared" ca="1" si="167"/>
        <v>0</v>
      </c>
      <c r="BL131" s="123">
        <f t="shared" ca="1" si="168"/>
        <v>0</v>
      </c>
      <c r="BM131" s="123">
        <f t="shared" ca="1" si="169"/>
        <v>0</v>
      </c>
      <c r="BN131" s="123">
        <f t="shared" ca="1" si="170"/>
        <v>0.65</v>
      </c>
      <c r="BO131" s="123">
        <f t="shared" ca="1" si="171"/>
        <v>28</v>
      </c>
      <c r="BP131" s="340">
        <f t="shared" ca="1" si="172"/>
        <v>0</v>
      </c>
      <c r="BQ131" s="123">
        <f t="shared" ca="1" si="173"/>
        <v>0</v>
      </c>
      <c r="BR131" s="123">
        <f t="shared" ca="1" si="174"/>
        <v>0</v>
      </c>
      <c r="BS131" s="123">
        <f t="shared" ca="1" si="175"/>
        <v>0</v>
      </c>
      <c r="BT131" s="123">
        <f t="shared" ca="1" si="176"/>
        <v>0</v>
      </c>
      <c r="BU131" s="123">
        <f t="shared" ca="1" si="177"/>
        <v>0</v>
      </c>
      <c r="BV131" s="123"/>
      <c r="BW131" s="123">
        <f t="shared" ca="1" si="178"/>
        <v>0</v>
      </c>
      <c r="BX131" s="123"/>
      <c r="BY131" s="123">
        <f t="shared" ca="1" si="179"/>
        <v>0</v>
      </c>
      <c r="BZ131" s="123"/>
      <c r="CA131" s="123">
        <f t="shared" ca="1" si="180"/>
        <v>0</v>
      </c>
      <c r="CB131" s="528">
        <f t="shared" ca="1" si="181"/>
        <v>0</v>
      </c>
      <c r="CC131" s="123">
        <f t="shared" ca="1" si="182"/>
        <v>0</v>
      </c>
      <c r="CD131" s="125">
        <f t="shared" ca="1" si="183"/>
        <v>0</v>
      </c>
      <c r="CE131" s="125">
        <f t="shared" ca="1" si="184"/>
        <v>530</v>
      </c>
      <c r="CF131" s="125">
        <f t="shared" ca="1" si="185"/>
        <v>2550</v>
      </c>
      <c r="CG131" s="125">
        <f t="shared" ca="1" si="186"/>
        <v>0</v>
      </c>
      <c r="CH131" s="125">
        <f t="shared" ca="1" si="187"/>
        <v>0</v>
      </c>
      <c r="CI131" s="125">
        <f t="shared" ca="1" si="188"/>
        <v>0</v>
      </c>
      <c r="CJ131" s="125">
        <f t="shared" ca="1" si="189"/>
        <v>0</v>
      </c>
      <c r="CK131" s="125">
        <f t="shared" ca="1" si="190"/>
        <v>0</v>
      </c>
      <c r="CL131" s="125">
        <f t="shared" ca="1" si="191"/>
        <v>2002</v>
      </c>
      <c r="CM131" s="125">
        <f t="shared" ca="1" si="192"/>
        <v>8695.5</v>
      </c>
      <c r="CN131" s="125">
        <f t="shared" ca="1" si="193"/>
        <v>13777.5</v>
      </c>
      <c r="CO131" s="125">
        <f t="shared" ca="1" si="194"/>
        <v>0</v>
      </c>
      <c r="CP131" s="125">
        <f t="shared" ca="1" si="195"/>
        <v>0</v>
      </c>
      <c r="CQ131" s="125">
        <f t="shared" ca="1" si="196"/>
        <v>0</v>
      </c>
      <c r="CR131" s="125">
        <f t="shared" ca="1" si="197"/>
        <v>0</v>
      </c>
      <c r="CS131" s="125">
        <f t="shared" ca="1" si="198"/>
        <v>0</v>
      </c>
      <c r="CT131" s="125">
        <f t="shared" ca="1" si="199"/>
        <v>0</v>
      </c>
      <c r="CU131" s="125">
        <f t="shared" ca="1" si="200"/>
        <v>0</v>
      </c>
      <c r="CV131" s="125">
        <f t="shared" ca="1" si="201"/>
        <v>0</v>
      </c>
      <c r="CW131" s="125">
        <f t="shared" ca="1" si="202"/>
        <v>0</v>
      </c>
      <c r="CX131" s="125">
        <f t="shared" ca="1" si="203"/>
        <v>0</v>
      </c>
      <c r="CY131" s="125">
        <f t="shared" ca="1" si="204"/>
        <v>0</v>
      </c>
      <c r="CZ131" s="125">
        <f t="shared" ca="1" si="205"/>
        <v>672.35</v>
      </c>
      <c r="DA131" s="341">
        <f t="shared" ca="1" si="206"/>
        <v>14449.85</v>
      </c>
      <c r="DB131" s="606">
        <f t="shared" ca="1" si="207"/>
        <v>2600.9699999999998</v>
      </c>
      <c r="DC131" s="606"/>
      <c r="DD131" s="606">
        <f t="shared" ca="1" si="208"/>
        <v>178.04</v>
      </c>
      <c r="DE131" s="125">
        <f t="shared" ca="1" si="209"/>
        <v>0</v>
      </c>
      <c r="DF131" s="125">
        <f t="shared" ca="1" si="210"/>
        <v>0</v>
      </c>
      <c r="DG131" s="125">
        <f t="shared" ca="1" si="211"/>
        <v>0</v>
      </c>
      <c r="DH131" s="125">
        <f t="shared" ca="1" si="212"/>
        <v>2779.01</v>
      </c>
      <c r="DI131" s="125">
        <f t="shared" ca="1" si="213"/>
        <v>3031.05</v>
      </c>
      <c r="DJ131" s="125">
        <f t="shared" ca="1" si="214"/>
        <v>2600.9699999999998</v>
      </c>
      <c r="DK131" s="125">
        <f t="shared" ca="1" si="215"/>
        <v>14271.81</v>
      </c>
      <c r="DL131" s="125">
        <f t="shared" ca="1" si="216"/>
        <v>0</v>
      </c>
      <c r="DM131" s="125">
        <f t="shared" ca="1" si="217"/>
        <v>0</v>
      </c>
      <c r="DN131" s="340" t="str">
        <f t="shared" ca="1" si="218"/>
        <v xml:space="preserve">30 від 01.03   </v>
      </c>
      <c r="DO131" s="340" t="str">
        <f t="shared" ca="1" si="219"/>
        <v>Казіміров В.С.</v>
      </c>
      <c r="DP131" s="340" t="str">
        <f t="shared" ca="1" si="220"/>
        <v>Казіміров</v>
      </c>
      <c r="DQ131" s="340" t="str">
        <f t="shared" ca="1" si="221"/>
        <v>Вадим</v>
      </c>
      <c r="DR131" s="340" t="str">
        <f t="shared" ca="1" si="222"/>
        <v>Сергійович</v>
      </c>
      <c r="DS131" s="340">
        <f t="shared" ca="1" si="223"/>
        <v>3747401971</v>
      </c>
    </row>
    <row r="132" spans="1:123">
      <c r="A132">
        <f t="shared" ca="1" si="114"/>
        <v>128</v>
      </c>
      <c r="B132" t="str">
        <f t="shared" ca="1" si="115"/>
        <v>Такелажник</v>
      </c>
      <c r="C132">
        <f t="shared" ca="1" si="116"/>
        <v>0</v>
      </c>
      <c r="D132">
        <f t="shared" ca="1" si="117"/>
        <v>0</v>
      </c>
      <c r="E132">
        <f t="shared" ca="1" si="118"/>
        <v>0</v>
      </c>
      <c r="F132">
        <f t="shared" ca="1" si="119"/>
        <v>0</v>
      </c>
      <c r="G132" s="123" t="str">
        <f t="shared" ca="1" si="225"/>
        <v>0.0.0</v>
      </c>
      <c r="H132" s="123" t="str">
        <f t="shared" ca="1" si="226"/>
        <v>0.0.0</v>
      </c>
      <c r="I132" s="123" t="str">
        <f t="shared" ca="1" si="226"/>
        <v>0.0.0</v>
      </c>
      <c r="J132" s="123" t="str">
        <f t="shared" ca="1" si="226"/>
        <v>0.0.0</v>
      </c>
      <c r="K132" s="123" t="str">
        <f t="shared" ca="1" si="226"/>
        <v>0.0.0</v>
      </c>
      <c r="L132" s="123" t="str">
        <f t="shared" ca="1" si="226"/>
        <v>0.0.0</v>
      </c>
      <c r="M132" s="123" t="str">
        <f t="shared" ca="1" si="226"/>
        <v>0.0.0</v>
      </c>
      <c r="N132" s="123" t="str">
        <f t="shared" ca="1" si="226"/>
        <v>0.0.0</v>
      </c>
      <c r="O132" s="123">
        <f t="shared" ca="1" si="120"/>
        <v>2</v>
      </c>
      <c r="P132" s="123">
        <f t="shared" ca="1" si="121"/>
        <v>0</v>
      </c>
      <c r="Q132" s="123">
        <f t="shared" ca="1" si="122"/>
        <v>0</v>
      </c>
      <c r="R132" s="123">
        <f t="shared" ca="1" si="122"/>
        <v>0</v>
      </c>
      <c r="S132" s="123">
        <f t="shared" ca="1" si="123"/>
        <v>0</v>
      </c>
      <c r="T132" s="123">
        <f t="shared" ca="1" si="124"/>
        <v>0</v>
      </c>
      <c r="U132" s="123">
        <f t="shared" ca="1" si="125"/>
        <v>0</v>
      </c>
      <c r="V132" s="123">
        <f t="shared" ca="1" si="126"/>
        <v>0</v>
      </c>
      <c r="W132" s="123">
        <f t="shared" ca="1" si="127"/>
        <v>0</v>
      </c>
      <c r="X132" s="123">
        <f t="shared" ca="1" si="128"/>
        <v>0</v>
      </c>
      <c r="Y132" s="123">
        <f t="shared" ca="1" si="129"/>
        <v>0</v>
      </c>
      <c r="Z132" s="123">
        <f t="shared" ca="1" si="130"/>
        <v>0</v>
      </c>
      <c r="AA132" s="123">
        <f t="shared" ca="1" si="131"/>
        <v>0</v>
      </c>
      <c r="AB132" s="123">
        <f t="shared" ca="1" si="132"/>
        <v>0</v>
      </c>
      <c r="AC132" s="123">
        <f t="shared" ca="1" si="133"/>
        <v>0</v>
      </c>
      <c r="AD132" s="123">
        <f t="shared" ca="1" si="134"/>
        <v>0</v>
      </c>
      <c r="AE132" s="123">
        <f t="shared" ca="1" si="135"/>
        <v>0</v>
      </c>
      <c r="AF132" s="123">
        <f t="shared" ca="1" si="136"/>
        <v>0</v>
      </c>
      <c r="AG132" s="123">
        <f t="shared" ca="1" si="137"/>
        <v>0</v>
      </c>
      <c r="AH132" s="123">
        <f t="shared" ca="1" si="138"/>
        <v>0</v>
      </c>
      <c r="AI132" s="123">
        <f t="shared" ca="1" si="139"/>
        <v>0</v>
      </c>
      <c r="AJ132" s="123">
        <f t="shared" ca="1" si="140"/>
        <v>0</v>
      </c>
      <c r="AK132" s="123">
        <f t="shared" ca="1" si="141"/>
        <v>0</v>
      </c>
      <c r="AL132" s="123">
        <f t="shared" ca="1" si="142"/>
        <v>0</v>
      </c>
      <c r="AM132" s="123">
        <f t="shared" ca="1" si="143"/>
        <v>0</v>
      </c>
      <c r="AN132" s="123">
        <f t="shared" ca="1" si="144"/>
        <v>0</v>
      </c>
      <c r="AO132" s="123">
        <f t="shared" ca="1" si="145"/>
        <v>0</v>
      </c>
      <c r="AP132" s="123">
        <f t="shared" ca="1" si="146"/>
        <v>0</v>
      </c>
      <c r="AQ132" s="123">
        <f t="shared" ca="1" si="147"/>
        <v>0</v>
      </c>
      <c r="AR132" s="123">
        <f t="shared" ca="1" si="148"/>
        <v>0</v>
      </c>
      <c r="AS132" s="123">
        <f t="shared" ca="1" si="149"/>
        <v>0</v>
      </c>
      <c r="AT132" s="123">
        <f t="shared" ca="1" si="150"/>
        <v>0</v>
      </c>
      <c r="AU132" s="123">
        <f t="shared" ca="1" si="151"/>
        <v>0</v>
      </c>
      <c r="AV132" s="123">
        <f t="shared" ca="1" si="152"/>
        <v>0</v>
      </c>
      <c r="AW132" s="123">
        <f t="shared" ca="1" si="153"/>
        <v>0</v>
      </c>
      <c r="AX132" s="123">
        <f t="shared" ca="1" si="154"/>
        <v>0</v>
      </c>
      <c r="AY132" s="123">
        <f t="shared" ca="1" si="155"/>
        <v>0</v>
      </c>
      <c r="AZ132" s="123">
        <f t="shared" ca="1" si="156"/>
        <v>0</v>
      </c>
      <c r="BA132" s="123">
        <f t="shared" ca="1" si="157"/>
        <v>0</v>
      </c>
      <c r="BB132" s="123">
        <f t="shared" ca="1" si="158"/>
        <v>0</v>
      </c>
      <c r="BC132" s="123">
        <f t="shared" ca="1" si="159"/>
        <v>0</v>
      </c>
      <c r="BD132" s="123">
        <f t="shared" ca="1" si="160"/>
        <v>0</v>
      </c>
      <c r="BE132" s="123">
        <f t="shared" ca="1" si="161"/>
        <v>0</v>
      </c>
      <c r="BF132" s="123">
        <f t="shared" ca="1" si="162"/>
        <v>0</v>
      </c>
      <c r="BG132" s="123">
        <f t="shared" ca="1" si="163"/>
        <v>0</v>
      </c>
      <c r="BH132" s="123">
        <f t="shared" ca="1" si="164"/>
        <v>0</v>
      </c>
      <c r="BI132" s="123">
        <f t="shared" ca="1" si="165"/>
        <v>0</v>
      </c>
      <c r="BJ132" s="123">
        <f t="shared" ca="1" si="166"/>
        <v>0</v>
      </c>
      <c r="BK132" s="123">
        <f t="shared" ca="1" si="167"/>
        <v>0</v>
      </c>
      <c r="BL132" s="123">
        <f t="shared" ca="1" si="168"/>
        <v>0</v>
      </c>
      <c r="BM132" s="123">
        <f t="shared" ca="1" si="169"/>
        <v>0</v>
      </c>
      <c r="BN132" s="123">
        <f t="shared" ca="1" si="170"/>
        <v>0.65</v>
      </c>
      <c r="BO132" s="123">
        <f t="shared" ca="1" si="171"/>
        <v>28</v>
      </c>
      <c r="BP132" s="340">
        <f t="shared" ca="1" si="172"/>
        <v>0</v>
      </c>
      <c r="BQ132" s="123">
        <f t="shared" ca="1" si="173"/>
        <v>0</v>
      </c>
      <c r="BR132" s="123">
        <f t="shared" ca="1" si="174"/>
        <v>0</v>
      </c>
      <c r="BS132" s="123">
        <f t="shared" ca="1" si="175"/>
        <v>0</v>
      </c>
      <c r="BT132" s="123">
        <f t="shared" ca="1" si="176"/>
        <v>0</v>
      </c>
      <c r="BU132" s="123">
        <f t="shared" ca="1" si="177"/>
        <v>0</v>
      </c>
      <c r="BV132" s="123"/>
      <c r="BW132" s="123">
        <f t="shared" ca="1" si="178"/>
        <v>0</v>
      </c>
      <c r="BX132" s="123"/>
      <c r="BY132" s="123">
        <f t="shared" ca="1" si="179"/>
        <v>0</v>
      </c>
      <c r="BZ132" s="123"/>
      <c r="CA132" s="123">
        <f t="shared" ca="1" si="180"/>
        <v>0</v>
      </c>
      <c r="CB132" s="528">
        <f t="shared" ca="1" si="181"/>
        <v>0</v>
      </c>
      <c r="CC132" s="123">
        <f t="shared" ca="1" si="182"/>
        <v>0</v>
      </c>
      <c r="CD132" s="125">
        <f t="shared" ca="1" si="183"/>
        <v>0</v>
      </c>
      <c r="CE132" s="125">
        <f t="shared" ca="1" si="184"/>
        <v>0</v>
      </c>
      <c r="CF132" s="125">
        <f t="shared" ca="1" si="185"/>
        <v>0</v>
      </c>
      <c r="CG132" s="125">
        <f t="shared" ca="1" si="186"/>
        <v>0</v>
      </c>
      <c r="CH132" s="125">
        <f t="shared" ca="1" si="187"/>
        <v>0</v>
      </c>
      <c r="CI132" s="125">
        <f t="shared" ca="1" si="188"/>
        <v>0</v>
      </c>
      <c r="CJ132" s="125">
        <f t="shared" ca="1" si="189"/>
        <v>0</v>
      </c>
      <c r="CK132" s="125">
        <f t="shared" ca="1" si="190"/>
        <v>0</v>
      </c>
      <c r="CL132" s="125">
        <f t="shared" ca="1" si="191"/>
        <v>0</v>
      </c>
      <c r="CM132" s="125">
        <f t="shared" ca="1" si="192"/>
        <v>0</v>
      </c>
      <c r="CN132" s="125">
        <f t="shared" ca="1" si="193"/>
        <v>0</v>
      </c>
      <c r="CO132" s="125">
        <f t="shared" ca="1" si="194"/>
        <v>0</v>
      </c>
      <c r="CP132" s="125">
        <f t="shared" ca="1" si="195"/>
        <v>0</v>
      </c>
      <c r="CQ132" s="125">
        <f t="shared" ca="1" si="196"/>
        <v>0</v>
      </c>
      <c r="CR132" s="125">
        <f t="shared" ca="1" si="197"/>
        <v>0</v>
      </c>
      <c r="CS132" s="125">
        <f t="shared" ca="1" si="198"/>
        <v>0</v>
      </c>
      <c r="CT132" s="125">
        <f t="shared" ca="1" si="199"/>
        <v>0</v>
      </c>
      <c r="CU132" s="125">
        <f t="shared" ca="1" si="200"/>
        <v>0</v>
      </c>
      <c r="CV132" s="125">
        <f t="shared" ca="1" si="201"/>
        <v>0</v>
      </c>
      <c r="CW132" s="125">
        <f t="shared" ca="1" si="202"/>
        <v>0</v>
      </c>
      <c r="CX132" s="125">
        <f t="shared" ca="1" si="203"/>
        <v>0</v>
      </c>
      <c r="CY132" s="125">
        <f t="shared" ca="1" si="204"/>
        <v>0</v>
      </c>
      <c r="CZ132" s="125">
        <f t="shared" ca="1" si="205"/>
        <v>0</v>
      </c>
      <c r="DA132" s="341">
        <f t="shared" ca="1" si="206"/>
        <v>0</v>
      </c>
      <c r="DB132" s="606">
        <f t="shared" ca="1" si="207"/>
        <v>0</v>
      </c>
      <c r="DC132" s="606"/>
      <c r="DD132" s="606">
        <f t="shared" ca="1" si="208"/>
        <v>0</v>
      </c>
      <c r="DE132" s="125">
        <f t="shared" ca="1" si="209"/>
        <v>0</v>
      </c>
      <c r="DF132" s="125">
        <f t="shared" ca="1" si="210"/>
        <v>0</v>
      </c>
      <c r="DG132" s="125">
        <f t="shared" ca="1" si="211"/>
        <v>0</v>
      </c>
      <c r="DH132" s="125">
        <f t="shared" ca="1" si="212"/>
        <v>0</v>
      </c>
      <c r="DI132" s="125">
        <f t="shared" ca="1" si="213"/>
        <v>0</v>
      </c>
      <c r="DJ132" s="125">
        <f t="shared" ca="1" si="214"/>
        <v>0</v>
      </c>
      <c r="DK132" s="125">
        <f t="shared" ca="1" si="215"/>
        <v>0</v>
      </c>
      <c r="DL132" s="125">
        <f t="shared" ca="1" si="216"/>
        <v>0</v>
      </c>
      <c r="DM132" s="125">
        <f t="shared" ca="1" si="217"/>
        <v>0</v>
      </c>
      <c r="DN132" s="340" t="str">
        <f t="shared" ca="1" si="218"/>
        <v xml:space="preserve">    </v>
      </c>
      <c r="DO132" s="340">
        <f t="shared" ca="1" si="219"/>
        <v>0</v>
      </c>
      <c r="DP132" s="340">
        <f t="shared" ca="1" si="220"/>
        <v>0</v>
      </c>
      <c r="DQ132" s="340">
        <f t="shared" ca="1" si="221"/>
        <v>0</v>
      </c>
      <c r="DR132" s="340">
        <f t="shared" ca="1" si="222"/>
        <v>0</v>
      </c>
      <c r="DS132" s="340">
        <f t="shared" ca="1" si="223"/>
        <v>0</v>
      </c>
    </row>
    <row r="133" spans="1:123">
      <c r="A133">
        <f t="shared" ref="A133:A196" ca="1" si="227">INDIRECT("Відомість!a"&amp;ROW())</f>
        <v>129</v>
      </c>
      <c r="B133" t="str">
        <f t="shared" ref="B133:B196" ca="1" si="228">INDIRECT("Відомість!b"&amp;ROW())</f>
        <v>Такелажник</v>
      </c>
      <c r="C133" t="str">
        <f t="shared" ref="C133:C196" ca="1" si="229">INDIRECT("Відомість!c"&amp;ROW())</f>
        <v>ст. м-с</v>
      </c>
      <c r="D133" t="str">
        <f t="shared" ref="D133:D196" ca="1" si="230">INDIRECT("Відомість!d"&amp;ROW())</f>
        <v>Волканов В.В.</v>
      </c>
      <c r="E133">
        <f t="shared" ref="E133:E196" ca="1" si="231">INDIRECT("Відомість!e"&amp;ROW())</f>
        <v>0</v>
      </c>
      <c r="F133">
        <f t="shared" ref="F133:F196" ca="1" si="232">INDIRECT("Відомість!f"&amp;ROW())</f>
        <v>0</v>
      </c>
      <c r="G133" s="123" t="str">
        <f t="shared" ca="1" si="225"/>
        <v>2.7.28</v>
      </c>
      <c r="H133" s="123" t="str">
        <f t="shared" ca="1" si="226"/>
        <v>2.7.28</v>
      </c>
      <c r="I133" s="123" t="str">
        <f t="shared" ca="1" si="226"/>
        <v>2.7.28</v>
      </c>
      <c r="J133" s="123" t="str">
        <f t="shared" ca="1" si="226"/>
        <v>2.7.28</v>
      </c>
      <c r="K133" s="123" t="str">
        <f t="shared" ca="1" si="226"/>
        <v>2.7.28</v>
      </c>
      <c r="L133" s="123" t="str">
        <f t="shared" ca="1" si="226"/>
        <v>2.7.28</v>
      </c>
      <c r="M133" s="123" t="str">
        <f t="shared" ca="1" si="226"/>
        <v>2.7.28</v>
      </c>
      <c r="N133" s="123" t="str">
        <f t="shared" ca="1" si="226"/>
        <v>2.7.28</v>
      </c>
      <c r="O133" s="123">
        <f t="shared" ref="O133:O196" ca="1" si="233">INDIRECT("Відомість!o"&amp;ROW())</f>
        <v>2</v>
      </c>
      <c r="P133" s="123">
        <f t="shared" ref="P133:P196" ca="1" si="234">INDIRECT("Відомість!p"&amp;ROW())</f>
        <v>43619</v>
      </c>
      <c r="Q133" s="123">
        <f t="shared" ref="Q133:R196" ca="1" si="235">INDIRECT("Відомість!r"&amp;ROW())</f>
        <v>0</v>
      </c>
      <c r="R133" s="123">
        <f t="shared" ca="1" si="235"/>
        <v>0</v>
      </c>
      <c r="S133" s="123">
        <f t="shared" ref="S133:S196" ca="1" si="236">INDIRECT("Відомість!s"&amp;ROW())</f>
        <v>0</v>
      </c>
      <c r="T133" s="123">
        <f t="shared" ref="T133:T196" ca="1" si="237">INDIRECT("Відомість!t"&amp;ROW())</f>
        <v>0</v>
      </c>
      <c r="U133" s="123">
        <f t="shared" ref="U133:U196" ca="1" si="238">INDIRECT("Відомість!u"&amp;ROW())</f>
        <v>0</v>
      </c>
      <c r="V133" s="123">
        <f t="shared" ref="V133:V196" ca="1" si="239">INDIRECT("Відомість!v"&amp;ROW())</f>
        <v>0</v>
      </c>
      <c r="W133" s="123">
        <f t="shared" ref="W133:W196" ca="1" si="240">INDIRECT("Відомість!w"&amp;ROW())</f>
        <v>0</v>
      </c>
      <c r="X133" s="123">
        <f t="shared" ref="X133:X196" ca="1" si="241">INDIRECT("Відомість!x"&amp;ROW())</f>
        <v>0</v>
      </c>
      <c r="Y133" s="123">
        <f t="shared" ref="Y133:Y196" ca="1" si="242">INDIRECT("Відомість!y"&amp;ROW())</f>
        <v>0</v>
      </c>
      <c r="Z133" s="123">
        <f t="shared" ref="Z133:Z196" ca="1" si="243">INDIRECT("Відомість!z"&amp;ROW())</f>
        <v>0</v>
      </c>
      <c r="AA133" s="123">
        <f t="shared" ref="AA133:AA196" ca="1" si="244">INDIRECT("Відомість!aa"&amp;ROW())</f>
        <v>0</v>
      </c>
      <c r="AB133" s="123">
        <f t="shared" ref="AB133:AB196" ca="1" si="245">INDIRECT("Відомість!ab"&amp;ROW())</f>
        <v>0</v>
      </c>
      <c r="AC133" s="123">
        <f t="shared" ref="AC133:AC196" ca="1" si="246">INDIRECT("Відомість!ac"&amp;ROW())</f>
        <v>0</v>
      </c>
      <c r="AD133" s="123">
        <f t="shared" ref="AD133:AD196" ca="1" si="247">INDIRECT("Відомість!ad"&amp;ROW())</f>
        <v>0</v>
      </c>
      <c r="AE133" s="123">
        <f t="shared" ref="AE133:AE196" ca="1" si="248">INDIRECT("Відомість!ae"&amp;ROW())</f>
        <v>0</v>
      </c>
      <c r="AF133" s="123">
        <f t="shared" ref="AF133:AF196" ca="1" si="249">INDIRECT("Відомість!af"&amp;ROW())</f>
        <v>0</v>
      </c>
      <c r="AG133" s="123">
        <f t="shared" ref="AG133:AG196" ca="1" si="250">INDIRECT("Відомість!ag"&amp;ROW())</f>
        <v>0</v>
      </c>
      <c r="AH133" s="123">
        <f t="shared" ref="AH133:AH196" ca="1" si="251">INDIRECT("Відомість!ah"&amp;ROW())</f>
        <v>0</v>
      </c>
      <c r="AI133" s="123">
        <f t="shared" ref="AI133:AI196" ca="1" si="252">INDIRECT("Відомість!ai"&amp;ROW())</f>
        <v>0</v>
      </c>
      <c r="AJ133" s="123">
        <f t="shared" ref="AJ133:AJ196" ca="1" si="253">INDIRECT("Відомість!aj"&amp;ROW())</f>
        <v>0</v>
      </c>
      <c r="AK133" s="123">
        <f t="shared" ref="AK133:AK196" ca="1" si="254">INDIRECT("Відомість!ak"&amp;ROW())</f>
        <v>0</v>
      </c>
      <c r="AL133" s="123">
        <f t="shared" ref="AL133:AL196" ca="1" si="255">INDIRECT("Відомість!al"&amp;ROW())</f>
        <v>0</v>
      </c>
      <c r="AM133" s="123">
        <f t="shared" ref="AM133:AM196" ca="1" si="256">INDIRECT("Відомість!am"&amp;ROW())</f>
        <v>0</v>
      </c>
      <c r="AN133" s="123">
        <f t="shared" ref="AN133:AN196" ca="1" si="257">INDIRECT("Відомість!an"&amp;ROW())</f>
        <v>0</v>
      </c>
      <c r="AO133" s="123">
        <f t="shared" ref="AO133:AO196" ca="1" si="258">INDIRECT("Відомість!ao"&amp;ROW())</f>
        <v>0</v>
      </c>
      <c r="AP133" s="123">
        <f t="shared" ref="AP133:AP196" ca="1" si="259">INDIRECT("Відомість!ap"&amp;ROW())</f>
        <v>0</v>
      </c>
      <c r="AQ133" s="123">
        <f t="shared" ref="AQ133:AQ196" ca="1" si="260">INDIRECT("Відомість!aq"&amp;ROW())</f>
        <v>0</v>
      </c>
      <c r="AR133" s="123">
        <f t="shared" ref="AR133:AR196" ca="1" si="261">INDIRECT("Відомість!ar"&amp;ROW())</f>
        <v>0</v>
      </c>
      <c r="AS133" s="123">
        <f t="shared" ref="AS133:AS196" ca="1" si="262">INDIRECT("Відомість!as"&amp;ROW())</f>
        <v>0</v>
      </c>
      <c r="AT133" s="123">
        <f t="shared" ref="AT133:AT196" ca="1" si="263">INDIRECT("Відомість!at"&amp;ROW())</f>
        <v>0</v>
      </c>
      <c r="AU133" s="123">
        <f t="shared" ref="AU133:AU196" ca="1" si="264">INDIRECT("Відомість!au"&amp;ROW())</f>
        <v>0</v>
      </c>
      <c r="AV133" s="123">
        <f t="shared" ref="AV133:AV196" ca="1" si="265">INDIRECT("Відомість!av"&amp;ROW())</f>
        <v>0</v>
      </c>
      <c r="AW133" s="123">
        <f t="shared" ref="AW133:AW196" ca="1" si="266">INDIRECT("Відомість!aw"&amp;ROW())</f>
        <v>0</v>
      </c>
      <c r="AX133" s="123">
        <f t="shared" ref="AX133:AX196" ca="1" si="267">INDIRECT("Відомість!ax"&amp;ROW())</f>
        <v>0</v>
      </c>
      <c r="AY133" s="123">
        <f t="shared" ref="AY133:AY196" ca="1" si="268">INDIRECT("Відомість!ay"&amp;ROW())</f>
        <v>0</v>
      </c>
      <c r="AZ133" s="123">
        <f t="shared" ref="AZ133:AZ196" ca="1" si="269">INDIRECT("Відомість!az"&amp;ROW())</f>
        <v>0</v>
      </c>
      <c r="BA133" s="123">
        <f t="shared" ref="BA133:BA196" ca="1" si="270">INDIRECT("Відомість!ba"&amp;ROW())</f>
        <v>0</v>
      </c>
      <c r="BB133" s="123">
        <f t="shared" ref="BB133:BB196" ca="1" si="271">INDIRECT("Відомість!bb"&amp;ROW())</f>
        <v>0</v>
      </c>
      <c r="BC133" s="123">
        <f t="shared" ref="BC133:BC196" ca="1" si="272">INDIRECT("Відомість!bc"&amp;ROW())</f>
        <v>0</v>
      </c>
      <c r="BD133" s="123">
        <f t="shared" ref="BD133:BD196" ca="1" si="273">INDIRECT("Відомість!bd"&amp;ROW())</f>
        <v>0</v>
      </c>
      <c r="BE133" s="123">
        <f t="shared" ref="BE133:BE196" ca="1" si="274">INDIRECT("Відомість!be"&amp;ROW())</f>
        <v>0</v>
      </c>
      <c r="BF133" s="123">
        <f t="shared" ref="BF133:BF196" ca="1" si="275">INDIRECT("Відомість!bf"&amp;ROW())</f>
        <v>0</v>
      </c>
      <c r="BG133" s="123">
        <f t="shared" ref="BG133:BG196" ca="1" si="276">INDIRECT("Відомість!bg"&amp;ROW())</f>
        <v>0</v>
      </c>
      <c r="BH133" s="123">
        <f t="shared" ref="BH133:BH196" ca="1" si="277">INDIRECT("Відомість!obh"&amp;ROW())</f>
        <v>0</v>
      </c>
      <c r="BI133" s="123">
        <f t="shared" ref="BI133:BI196" ca="1" si="278">INDIRECT("Відомість!bi"&amp;ROW())</f>
        <v>0</v>
      </c>
      <c r="BJ133" s="123">
        <f t="shared" ref="BJ133:BJ196" ca="1" si="279">INDIRECT("Відомість!bj"&amp;ROW())</f>
        <v>0</v>
      </c>
      <c r="BK133" s="123">
        <f t="shared" ref="BK133:BK196" ca="1" si="280">INDIRECT("Відомість!bk"&amp;ROW())</f>
        <v>0</v>
      </c>
      <c r="BL133" s="123">
        <f t="shared" ref="BL133:BL196" ca="1" si="281">INDIRECT("Відомість!bl"&amp;ROW())</f>
        <v>0</v>
      </c>
      <c r="BM133" s="123">
        <f t="shared" ref="BM133:BM196" ca="1" si="282">INDIRECT("Відомість!bm"&amp;ROW())</f>
        <v>0</v>
      </c>
      <c r="BN133" s="123">
        <f t="shared" ref="BN133:BN196" ca="1" si="283">INDIRECT("Відомість!bn"&amp;ROW())</f>
        <v>0.65</v>
      </c>
      <c r="BO133" s="123">
        <f t="shared" ref="BO133:BO196" ca="1" si="284">INDIRECT("Відомість!bo"&amp;ROW())</f>
        <v>28</v>
      </c>
      <c r="BP133" s="340">
        <f t="shared" ref="BP133:BP196" ca="1" si="285">INDIRECT("Відомість!bp"&amp;ROW())</f>
        <v>0</v>
      </c>
      <c r="BQ133" s="123">
        <f t="shared" ref="BQ133:BQ196" ca="1" si="286">INDIRECT("Відомість!bq"&amp;ROW())</f>
        <v>0</v>
      </c>
      <c r="BR133" s="123">
        <f t="shared" ref="BR133:BR196" ca="1" si="287">INDIRECT("Відомість!br"&amp;ROW())</f>
        <v>0</v>
      </c>
      <c r="BS133" s="123">
        <f t="shared" ref="BS133:BS196" ca="1" si="288">INDIRECT("Відомість!bs"&amp;ROW())</f>
        <v>0</v>
      </c>
      <c r="BT133" s="123">
        <f t="shared" ref="BT133:BT196" ca="1" si="289">INDIRECT("Відомість!bt"&amp;ROW())</f>
        <v>0</v>
      </c>
      <c r="BU133" s="123">
        <f t="shared" ref="BU133:BU196" ca="1" si="290">INDIRECT("Відомість!bu"&amp;ROW())</f>
        <v>0</v>
      </c>
      <c r="BV133" s="123"/>
      <c r="BW133" s="123">
        <f t="shared" ref="BW133:BW196" ca="1" si="291">INDIRECT("Відомість!bw"&amp;ROW())</f>
        <v>0</v>
      </c>
      <c r="BX133" s="123"/>
      <c r="BY133" s="123">
        <f t="shared" ref="BY133:BY196" ca="1" si="292">INDIRECT("Відомість!by"&amp;ROW())</f>
        <v>0</v>
      </c>
      <c r="BZ133" s="123"/>
      <c r="CA133" s="123">
        <f t="shared" ref="CA133:CA196" ca="1" si="293">INDIRECT("Відомість!ca"&amp;ROW())</f>
        <v>0</v>
      </c>
      <c r="CB133" s="528">
        <f t="shared" ref="CB133:CB196" ca="1" si="294">INDIRECT("Відомість!cp"&amp;ROW())</f>
        <v>0</v>
      </c>
      <c r="CC133" s="123">
        <f t="shared" ref="CC133:CC196" ca="1" si="295">INDIRECT("Відомість!cc"&amp;ROW())</f>
        <v>0</v>
      </c>
      <c r="CD133" s="125">
        <f t="shared" ref="CD133:CD196" ca="1" si="296">INDIRECT("Відомість!cd"&amp;ROW())</f>
        <v>0</v>
      </c>
      <c r="CE133" s="125">
        <f t="shared" ref="CE133:CE196" ca="1" si="297">INDIRECT("Відомість!ce"&amp;ROW())</f>
        <v>600</v>
      </c>
      <c r="CF133" s="125">
        <f t="shared" ref="CF133:CF196" ca="1" si="298">INDIRECT("Відомість!cf"&amp;ROW())</f>
        <v>2550</v>
      </c>
      <c r="CG133" s="125">
        <f t="shared" ref="CG133:CG196" ca="1" si="299">INDIRECT("Відомість!cg"&amp;ROW())</f>
        <v>787.5</v>
      </c>
      <c r="CH133" s="125">
        <f t="shared" ref="CH133:CH196" ca="1" si="300">INDIRECT("Відомість!ch"&amp;ROW())</f>
        <v>0</v>
      </c>
      <c r="CI133" s="125">
        <f t="shared" ref="CI133:CI196" ca="1" si="301">INDIRECT("Відомість!ci"&amp;ROW())</f>
        <v>0</v>
      </c>
      <c r="CJ133" s="125">
        <f t="shared" ref="CJ133:CJ196" ca="1" si="302">INDIRECT("Відомість!cj"&amp;ROW())</f>
        <v>0</v>
      </c>
      <c r="CK133" s="125">
        <f t="shared" ref="CK133:CK196" ca="1" si="303">INDIRECT("Відомість!ck"&amp;ROW())</f>
        <v>0</v>
      </c>
      <c r="CL133" s="125">
        <f t="shared" ref="CL133:CL196" ca="1" si="304">INDIRECT("Відомість!cl"&amp;ROW())</f>
        <v>2559.38</v>
      </c>
      <c r="CM133" s="125">
        <f t="shared" ref="CM133:CM196" ca="1" si="305">INDIRECT("Відомість!cr"&amp;ROW())</f>
        <v>8491.5</v>
      </c>
      <c r="CN133" s="125">
        <f t="shared" ref="CN133:CN196" ca="1" si="306">INDIRECT("Відомість!cs"&amp;ROW())</f>
        <v>14988.38</v>
      </c>
      <c r="CO133" s="125">
        <f t="shared" ref="CO133:CO196" ca="1" si="307">INDIRECT("Озд!g"&amp;ROW()+4)</f>
        <v>0</v>
      </c>
      <c r="CP133" s="125">
        <f t="shared" ref="CP133:CP196" ca="1" si="308">INDIRECT("Озд!h"&amp;ROW()+4)</f>
        <v>0</v>
      </c>
      <c r="CQ133" s="125">
        <f t="shared" ref="CQ133:CQ196" ca="1" si="309">INDIRECT("Озд!i"&amp;ROW()+4)</f>
        <v>0</v>
      </c>
      <c r="CR133" s="125">
        <f t="shared" ref="CR133:CR196" ca="1" si="310">INDIRECT("Озд!j"&amp;ROW()+4)</f>
        <v>0</v>
      </c>
      <c r="CS133" s="125">
        <f t="shared" ref="CS133:CS196" ca="1" si="311">INDIRECT("Озд!k"&amp;ROW()+4)</f>
        <v>0</v>
      </c>
      <c r="CT133" s="125">
        <f t="shared" ref="CT133:CT196" ca="1" si="312">INDIRECT("Озд!l"&amp;ROW()+4)</f>
        <v>0</v>
      </c>
      <c r="CU133" s="125">
        <f t="shared" ref="CU133:CU196" ca="1" si="313">INDIRECT("Озд!m"&amp;ROW()+4)</f>
        <v>0</v>
      </c>
      <c r="CV133" s="125">
        <f t="shared" ref="CV133:CV196" ca="1" si="314">INDIRECT("Озд!n"&amp;ROW()+4)</f>
        <v>0</v>
      </c>
      <c r="CW133" s="125">
        <f t="shared" ref="CW133:CW196" ca="1" si="315">INDIRECT("Озд!o"&amp;ROW()+4)</f>
        <v>0</v>
      </c>
      <c r="CX133" s="125">
        <f t="shared" ref="CX133:CX196" ca="1" si="316">INDIRECT("Відомість!ct"&amp;ROW())</f>
        <v>0</v>
      </c>
      <c r="CY133" s="125">
        <f t="shared" ref="CY133:CY196" ca="1" si="317">INDIRECT("Відомість!cu"&amp;ROW())</f>
        <v>0</v>
      </c>
      <c r="CZ133" s="125">
        <f t="shared" ref="CZ133:CZ196" ca="1" si="318">INDIRECT("Відомість!cv"&amp;ROW())</f>
        <v>672.35</v>
      </c>
      <c r="DA133" s="341">
        <f t="shared" ref="DA133:DA196" ca="1" si="319">INDIRECT("Відомість!cw"&amp;ROW())+INDIRECT("Озд!p"&amp;ROW()+4)</f>
        <v>15660.73</v>
      </c>
      <c r="DB133" s="606">
        <f t="shared" ref="DB133:DB196" ca="1" si="320">INDIRECT("Відомість!cx"&amp;ROW())+INDIRECT("Озд!q"&amp;ROW()+4)</f>
        <v>2818.93</v>
      </c>
      <c r="DC133" s="606"/>
      <c r="DD133" s="606">
        <f t="shared" ref="DD133:DD196" ca="1" si="321">INDIRECT("Відомість!cz"&amp;ROW())+INDIRECT("Озд!r"&amp;ROW()+4)</f>
        <v>192.96</v>
      </c>
      <c r="DE133" s="125">
        <f t="shared" ref="DE133:DE196" ca="1" si="322">INDIRECT("Відомість!da"&amp;ROW())</f>
        <v>0</v>
      </c>
      <c r="DF133" s="125">
        <f t="shared" ref="DF133:DF196" ca="1" si="323">INDIRECT("Відомість!db"&amp;ROW())</f>
        <v>0</v>
      </c>
      <c r="DG133" s="125">
        <f t="shared" ref="DG133:DG196" ca="1" si="324">INDIRECT("Відомість!dc"&amp;ROW())</f>
        <v>0</v>
      </c>
      <c r="DH133" s="125">
        <f t="shared" ref="DH133:DH196" ca="1" si="325">INDIRECT("Відомість!dd"&amp;ROW())+INDIRECT("Озд!t"&amp;ROW()+4)</f>
        <v>3011.89</v>
      </c>
      <c r="DI133" s="125">
        <f t="shared" ref="DI133:DI196" ca="1" si="326">INDIRECT("Відомість!de"&amp;ROW())+INDIRECT("Озд!u"&amp;ROW()+4)</f>
        <v>3297.44</v>
      </c>
      <c r="DJ133" s="125">
        <f t="shared" ref="DJ133:DJ196" ca="1" si="327">INDIRECT("Відомість!df"&amp;ROW())+INDIRECT("Озд!v"&amp;ROW()+4)</f>
        <v>2818.93</v>
      </c>
      <c r="DK133" s="125">
        <f t="shared" ref="DK133:DK196" ca="1" si="328">INDIRECT("Відомість!dg"&amp;ROW())+INDIRECT("Озд!w"&amp;ROW()+4)</f>
        <v>15467.77</v>
      </c>
      <c r="DL133" s="125">
        <f t="shared" ref="DL133:DL196" ca="1" si="329">INDIRECT("Відомість!dh"&amp;ROW())+INDIRECT("Озд!x"&amp;ROW()+4)</f>
        <v>0</v>
      </c>
      <c r="DM133" s="125">
        <f t="shared" ref="DM133:DM196" ca="1" si="330">INDIRECT("Відомість!di"&amp;ROW())+INDIRECT("Озд!y"&amp;ROW()+4)</f>
        <v>0</v>
      </c>
      <c r="DN133" s="340" t="str">
        <f t="shared" ref="DN133:DN196" ca="1" si="331">INDIRECT("Відомість!dj"&amp;ROW())</f>
        <v xml:space="preserve">30 від 01.03   </v>
      </c>
      <c r="DO133" s="340" t="str">
        <f t="shared" ref="DO133:DO196" ca="1" si="332">INDIRECT("Відомість!dk"&amp;ROW())</f>
        <v>Волканов В.В.</v>
      </c>
      <c r="DP133" s="340" t="str">
        <f t="shared" ref="DP133:DP196" ca="1" si="333">INDIRECT("Відомість!dl"&amp;ROW())</f>
        <v>Волканов</v>
      </c>
      <c r="DQ133" s="340" t="str">
        <f t="shared" ref="DQ133:DQ196" ca="1" si="334">INDIRECT("Відомість!dm"&amp;ROW())</f>
        <v>Віктор</v>
      </c>
      <c r="DR133" s="340" t="str">
        <f t="shared" ref="DR133:DR196" ca="1" si="335">INDIRECT("Відомість!dn"&amp;ROW())</f>
        <v>Володимирович</v>
      </c>
      <c r="DS133" s="340">
        <f t="shared" ref="DS133:DS196" ca="1" si="336">INDIRECT("Відомість!do"&amp;ROW())</f>
        <v>3647705237</v>
      </c>
    </row>
    <row r="134" spans="1:123">
      <c r="A134">
        <f t="shared" ca="1" si="227"/>
        <v>130</v>
      </c>
      <c r="B134" t="str">
        <f t="shared" ca="1" si="228"/>
        <v>Такелажник</v>
      </c>
      <c r="C134" t="str">
        <f t="shared" ca="1" si="229"/>
        <v>ст. м-с</v>
      </c>
      <c r="D134" t="str">
        <f t="shared" ca="1" si="230"/>
        <v>Майновецький П.Ю.</v>
      </c>
      <c r="E134">
        <f t="shared" ca="1" si="231"/>
        <v>0</v>
      </c>
      <c r="F134">
        <f t="shared" ca="1" si="232"/>
        <v>0</v>
      </c>
      <c r="G134" s="123" t="str">
        <f t="shared" ca="1" si="225"/>
        <v>3.10.24</v>
      </c>
      <c r="H134" s="123" t="str">
        <f t="shared" ca="1" si="226"/>
        <v>3.10.24</v>
      </c>
      <c r="I134" s="123" t="str">
        <f t="shared" ca="1" si="226"/>
        <v>3.10.24</v>
      </c>
      <c r="J134" s="123" t="str">
        <f t="shared" ca="1" si="226"/>
        <v>3.10.24</v>
      </c>
      <c r="K134" s="123" t="str">
        <f t="shared" ca="1" si="226"/>
        <v>3.10.24</v>
      </c>
      <c r="L134" s="123" t="str">
        <f t="shared" ca="1" si="226"/>
        <v>3.10.24</v>
      </c>
      <c r="M134" s="123" t="str">
        <f t="shared" ca="1" si="226"/>
        <v>3.10.24</v>
      </c>
      <c r="N134" s="123" t="str">
        <f t="shared" ca="1" si="226"/>
        <v>3.10.24</v>
      </c>
      <c r="O134" s="123">
        <f t="shared" ca="1" si="233"/>
        <v>2</v>
      </c>
      <c r="P134" s="123">
        <f t="shared" ca="1" si="234"/>
        <v>43166</v>
      </c>
      <c r="Q134" s="123">
        <f t="shared" ca="1" si="235"/>
        <v>0</v>
      </c>
      <c r="R134" s="123">
        <f t="shared" ca="1" si="235"/>
        <v>0</v>
      </c>
      <c r="S134" s="123">
        <f t="shared" ca="1" si="236"/>
        <v>0</v>
      </c>
      <c r="T134" s="123">
        <f t="shared" ca="1" si="237"/>
        <v>0</v>
      </c>
      <c r="U134" s="123">
        <f t="shared" ca="1" si="238"/>
        <v>0</v>
      </c>
      <c r="V134" s="123">
        <f t="shared" ca="1" si="239"/>
        <v>0</v>
      </c>
      <c r="W134" s="123">
        <f t="shared" ca="1" si="240"/>
        <v>0</v>
      </c>
      <c r="X134" s="123">
        <f t="shared" ca="1" si="241"/>
        <v>0</v>
      </c>
      <c r="Y134" s="123">
        <f t="shared" ca="1" si="242"/>
        <v>0</v>
      </c>
      <c r="Z134" s="123">
        <f t="shared" ca="1" si="243"/>
        <v>0</v>
      </c>
      <c r="AA134" s="123">
        <f t="shared" ca="1" si="244"/>
        <v>0</v>
      </c>
      <c r="AB134" s="123">
        <f t="shared" ca="1" si="245"/>
        <v>0</v>
      </c>
      <c r="AC134" s="123">
        <f t="shared" ca="1" si="246"/>
        <v>0</v>
      </c>
      <c r="AD134" s="123">
        <f t="shared" ca="1" si="247"/>
        <v>0</v>
      </c>
      <c r="AE134" s="123">
        <f t="shared" ca="1" si="248"/>
        <v>0</v>
      </c>
      <c r="AF134" s="123">
        <f t="shared" ca="1" si="249"/>
        <v>0</v>
      </c>
      <c r="AG134" s="123">
        <f t="shared" ca="1" si="250"/>
        <v>0</v>
      </c>
      <c r="AH134" s="123">
        <f t="shared" ca="1" si="251"/>
        <v>0</v>
      </c>
      <c r="AI134" s="123">
        <f t="shared" ca="1" si="252"/>
        <v>0</v>
      </c>
      <c r="AJ134" s="123">
        <f t="shared" ca="1" si="253"/>
        <v>0</v>
      </c>
      <c r="AK134" s="123">
        <f t="shared" ca="1" si="254"/>
        <v>0</v>
      </c>
      <c r="AL134" s="123">
        <f t="shared" ca="1" si="255"/>
        <v>0</v>
      </c>
      <c r="AM134" s="123">
        <f t="shared" ca="1" si="256"/>
        <v>0</v>
      </c>
      <c r="AN134" s="123">
        <f t="shared" ca="1" si="257"/>
        <v>0</v>
      </c>
      <c r="AO134" s="123">
        <f t="shared" ca="1" si="258"/>
        <v>0</v>
      </c>
      <c r="AP134" s="123">
        <f t="shared" ca="1" si="259"/>
        <v>0</v>
      </c>
      <c r="AQ134" s="123">
        <f t="shared" ca="1" si="260"/>
        <v>0</v>
      </c>
      <c r="AR134" s="123">
        <f t="shared" ca="1" si="261"/>
        <v>0</v>
      </c>
      <c r="AS134" s="123">
        <f t="shared" ca="1" si="262"/>
        <v>0</v>
      </c>
      <c r="AT134" s="123">
        <f t="shared" ca="1" si="263"/>
        <v>0</v>
      </c>
      <c r="AU134" s="123">
        <f t="shared" ca="1" si="264"/>
        <v>0</v>
      </c>
      <c r="AV134" s="123">
        <f t="shared" ca="1" si="265"/>
        <v>0</v>
      </c>
      <c r="AW134" s="123">
        <f t="shared" ca="1" si="266"/>
        <v>0</v>
      </c>
      <c r="AX134" s="123">
        <f t="shared" ca="1" si="267"/>
        <v>0</v>
      </c>
      <c r="AY134" s="123">
        <f t="shared" ca="1" si="268"/>
        <v>0</v>
      </c>
      <c r="AZ134" s="123">
        <f t="shared" ca="1" si="269"/>
        <v>0</v>
      </c>
      <c r="BA134" s="123">
        <f t="shared" ca="1" si="270"/>
        <v>0</v>
      </c>
      <c r="BB134" s="123">
        <f t="shared" ca="1" si="271"/>
        <v>0</v>
      </c>
      <c r="BC134" s="123">
        <f t="shared" ca="1" si="272"/>
        <v>0</v>
      </c>
      <c r="BD134" s="123">
        <f t="shared" ca="1" si="273"/>
        <v>0</v>
      </c>
      <c r="BE134" s="123">
        <f t="shared" ca="1" si="274"/>
        <v>0</v>
      </c>
      <c r="BF134" s="123">
        <f t="shared" ca="1" si="275"/>
        <v>0</v>
      </c>
      <c r="BG134" s="123">
        <f t="shared" ca="1" si="276"/>
        <v>0</v>
      </c>
      <c r="BH134" s="123">
        <f t="shared" ca="1" si="277"/>
        <v>0</v>
      </c>
      <c r="BI134" s="123">
        <f t="shared" ca="1" si="278"/>
        <v>0</v>
      </c>
      <c r="BJ134" s="123">
        <f t="shared" ca="1" si="279"/>
        <v>0</v>
      </c>
      <c r="BK134" s="123">
        <f t="shared" ca="1" si="280"/>
        <v>0</v>
      </c>
      <c r="BL134" s="123">
        <f t="shared" ca="1" si="281"/>
        <v>0</v>
      </c>
      <c r="BM134" s="123">
        <f t="shared" ca="1" si="282"/>
        <v>0</v>
      </c>
      <c r="BN134" s="123">
        <f t="shared" ca="1" si="283"/>
        <v>0.65</v>
      </c>
      <c r="BO134" s="123">
        <f t="shared" ca="1" si="284"/>
        <v>28</v>
      </c>
      <c r="BP134" s="340">
        <f t="shared" ca="1" si="285"/>
        <v>0</v>
      </c>
      <c r="BQ134" s="123">
        <f t="shared" ca="1" si="286"/>
        <v>0</v>
      </c>
      <c r="BR134" s="123">
        <f t="shared" ca="1" si="287"/>
        <v>0</v>
      </c>
      <c r="BS134" s="123">
        <f t="shared" ca="1" si="288"/>
        <v>0</v>
      </c>
      <c r="BT134" s="123">
        <f t="shared" ca="1" si="289"/>
        <v>0</v>
      </c>
      <c r="BU134" s="123">
        <f t="shared" ca="1" si="290"/>
        <v>0</v>
      </c>
      <c r="BV134" s="123"/>
      <c r="BW134" s="123">
        <f t="shared" ca="1" si="291"/>
        <v>0</v>
      </c>
      <c r="BX134" s="123"/>
      <c r="BY134" s="123">
        <f t="shared" ca="1" si="292"/>
        <v>0</v>
      </c>
      <c r="BZ134" s="123"/>
      <c r="CA134" s="123">
        <f t="shared" ca="1" si="293"/>
        <v>0</v>
      </c>
      <c r="CB134" s="528">
        <f t="shared" ca="1" si="294"/>
        <v>0</v>
      </c>
      <c r="CC134" s="123">
        <f t="shared" ca="1" si="295"/>
        <v>0</v>
      </c>
      <c r="CD134" s="125">
        <f t="shared" ca="1" si="296"/>
        <v>0</v>
      </c>
      <c r="CE134" s="125">
        <f t="shared" ca="1" si="297"/>
        <v>600</v>
      </c>
      <c r="CF134" s="125">
        <f t="shared" ca="1" si="298"/>
        <v>2550</v>
      </c>
      <c r="CG134" s="125">
        <f t="shared" ca="1" si="299"/>
        <v>787.5</v>
      </c>
      <c r="CH134" s="125">
        <f t="shared" ca="1" si="300"/>
        <v>0</v>
      </c>
      <c r="CI134" s="125">
        <f t="shared" ca="1" si="301"/>
        <v>0</v>
      </c>
      <c r="CJ134" s="125">
        <f t="shared" ca="1" si="302"/>
        <v>0</v>
      </c>
      <c r="CK134" s="125">
        <f t="shared" ca="1" si="303"/>
        <v>0</v>
      </c>
      <c r="CL134" s="125">
        <f t="shared" ca="1" si="304"/>
        <v>2559.38</v>
      </c>
      <c r="CM134" s="125">
        <f t="shared" ca="1" si="305"/>
        <v>8491.5</v>
      </c>
      <c r="CN134" s="125">
        <f t="shared" ca="1" si="306"/>
        <v>14988.38</v>
      </c>
      <c r="CO134" s="125">
        <f t="shared" ca="1" si="307"/>
        <v>0</v>
      </c>
      <c r="CP134" s="125">
        <f t="shared" ca="1" si="308"/>
        <v>0</v>
      </c>
      <c r="CQ134" s="125">
        <f t="shared" ca="1" si="309"/>
        <v>0</v>
      </c>
      <c r="CR134" s="125">
        <f t="shared" ca="1" si="310"/>
        <v>0</v>
      </c>
      <c r="CS134" s="125">
        <f t="shared" ca="1" si="311"/>
        <v>0</v>
      </c>
      <c r="CT134" s="125">
        <f t="shared" ca="1" si="312"/>
        <v>0</v>
      </c>
      <c r="CU134" s="125">
        <f t="shared" ca="1" si="313"/>
        <v>0</v>
      </c>
      <c r="CV134" s="125">
        <f t="shared" ca="1" si="314"/>
        <v>0</v>
      </c>
      <c r="CW134" s="125">
        <f t="shared" ca="1" si="315"/>
        <v>0</v>
      </c>
      <c r="CX134" s="125">
        <f t="shared" ca="1" si="316"/>
        <v>0</v>
      </c>
      <c r="CY134" s="125">
        <f t="shared" ca="1" si="317"/>
        <v>0</v>
      </c>
      <c r="CZ134" s="125">
        <f t="shared" ca="1" si="318"/>
        <v>672.35</v>
      </c>
      <c r="DA134" s="341">
        <f t="shared" ca="1" si="319"/>
        <v>15660.73</v>
      </c>
      <c r="DB134" s="606">
        <f t="shared" ca="1" si="320"/>
        <v>2818.93</v>
      </c>
      <c r="DC134" s="606"/>
      <c r="DD134" s="606">
        <f t="shared" ca="1" si="321"/>
        <v>192.96</v>
      </c>
      <c r="DE134" s="125">
        <f t="shared" ca="1" si="322"/>
        <v>0</v>
      </c>
      <c r="DF134" s="125">
        <f t="shared" ca="1" si="323"/>
        <v>0</v>
      </c>
      <c r="DG134" s="125">
        <f t="shared" ca="1" si="324"/>
        <v>0</v>
      </c>
      <c r="DH134" s="125">
        <f t="shared" ca="1" si="325"/>
        <v>3011.89</v>
      </c>
      <c r="DI134" s="125">
        <f t="shared" ca="1" si="326"/>
        <v>3297.44</v>
      </c>
      <c r="DJ134" s="125">
        <f t="shared" ca="1" si="327"/>
        <v>2818.93</v>
      </c>
      <c r="DK134" s="125">
        <f t="shared" ca="1" si="328"/>
        <v>15467.77</v>
      </c>
      <c r="DL134" s="125">
        <f t="shared" ca="1" si="329"/>
        <v>0</v>
      </c>
      <c r="DM134" s="125">
        <f t="shared" ca="1" si="330"/>
        <v>0</v>
      </c>
      <c r="DN134" s="340" t="str">
        <f t="shared" ca="1" si="331"/>
        <v xml:space="preserve">30 від 01.03   </v>
      </c>
      <c r="DO134" s="340" t="str">
        <f t="shared" ca="1" si="332"/>
        <v>Майновецький П.Ю.</v>
      </c>
      <c r="DP134" s="340" t="str">
        <f t="shared" ca="1" si="333"/>
        <v>Майновецький</v>
      </c>
      <c r="DQ134" s="340" t="str">
        <f t="shared" ca="1" si="334"/>
        <v>Петро</v>
      </c>
      <c r="DR134" s="340" t="str">
        <f t="shared" ca="1" si="335"/>
        <v>Юрійович</v>
      </c>
      <c r="DS134" s="340">
        <f t="shared" ca="1" si="336"/>
        <v>3668908395</v>
      </c>
    </row>
    <row r="135" spans="1:123">
      <c r="A135">
        <f t="shared" ca="1" si="227"/>
        <v>131</v>
      </c>
      <c r="B135" t="str">
        <f t="shared" ca="1" si="228"/>
        <v>Такелажник</v>
      </c>
      <c r="C135" t="str">
        <f t="shared" ca="1" si="229"/>
        <v>ст. м-с</v>
      </c>
      <c r="D135" t="str">
        <f t="shared" ca="1" si="230"/>
        <v>Пастушков Д.В.</v>
      </c>
      <c r="E135">
        <f t="shared" ca="1" si="231"/>
        <v>0</v>
      </c>
      <c r="F135">
        <f t="shared" ca="1" si="232"/>
        <v>0</v>
      </c>
      <c r="G135" s="123" t="str">
        <f t="shared" ca="1" si="225"/>
        <v>4.0.1</v>
      </c>
      <c r="H135" s="123" t="str">
        <f t="shared" ca="1" si="226"/>
        <v>4.0.1</v>
      </c>
      <c r="I135" s="123" t="str">
        <f t="shared" ca="1" si="226"/>
        <v>4.0.1</v>
      </c>
      <c r="J135" s="123" t="str">
        <f t="shared" ca="1" si="226"/>
        <v>4.0.1</v>
      </c>
      <c r="K135" s="123" t="str">
        <f t="shared" ca="1" si="226"/>
        <v>4.0.1</v>
      </c>
      <c r="L135" s="123" t="str">
        <f t="shared" ca="1" si="226"/>
        <v>4.0.1</v>
      </c>
      <c r="M135" s="123" t="str">
        <f t="shared" ca="1" si="226"/>
        <v>4.0.1</v>
      </c>
      <c r="N135" s="123" t="str">
        <f t="shared" ca="1" si="226"/>
        <v>4.0.1</v>
      </c>
      <c r="O135" s="123">
        <f t="shared" ca="1" si="233"/>
        <v>2</v>
      </c>
      <c r="P135" s="123">
        <f t="shared" ca="1" si="234"/>
        <v>43130</v>
      </c>
      <c r="Q135" s="123">
        <f t="shared" ca="1" si="235"/>
        <v>0</v>
      </c>
      <c r="R135" s="123">
        <f t="shared" ca="1" si="235"/>
        <v>0</v>
      </c>
      <c r="S135" s="123">
        <f t="shared" ca="1" si="236"/>
        <v>0</v>
      </c>
      <c r="T135" s="123">
        <f t="shared" ca="1" si="237"/>
        <v>0</v>
      </c>
      <c r="U135" s="123">
        <f t="shared" ca="1" si="238"/>
        <v>0</v>
      </c>
      <c r="V135" s="123">
        <f t="shared" ca="1" si="239"/>
        <v>0</v>
      </c>
      <c r="W135" s="123">
        <f t="shared" ca="1" si="240"/>
        <v>0</v>
      </c>
      <c r="X135" s="123">
        <f t="shared" ca="1" si="241"/>
        <v>0</v>
      </c>
      <c r="Y135" s="123">
        <f t="shared" ca="1" si="242"/>
        <v>0</v>
      </c>
      <c r="Z135" s="123">
        <f t="shared" ca="1" si="243"/>
        <v>0</v>
      </c>
      <c r="AA135" s="123">
        <f t="shared" ca="1" si="244"/>
        <v>0</v>
      </c>
      <c r="AB135" s="123">
        <f t="shared" ca="1" si="245"/>
        <v>0</v>
      </c>
      <c r="AC135" s="123">
        <f t="shared" ca="1" si="246"/>
        <v>0</v>
      </c>
      <c r="AD135" s="123">
        <f t="shared" ca="1" si="247"/>
        <v>0</v>
      </c>
      <c r="AE135" s="123">
        <f t="shared" ca="1" si="248"/>
        <v>0</v>
      </c>
      <c r="AF135" s="123">
        <f t="shared" ca="1" si="249"/>
        <v>0</v>
      </c>
      <c r="AG135" s="123">
        <f t="shared" ca="1" si="250"/>
        <v>0</v>
      </c>
      <c r="AH135" s="123">
        <f t="shared" ca="1" si="251"/>
        <v>0</v>
      </c>
      <c r="AI135" s="123">
        <f t="shared" ca="1" si="252"/>
        <v>0</v>
      </c>
      <c r="AJ135" s="123">
        <f t="shared" ca="1" si="253"/>
        <v>0</v>
      </c>
      <c r="AK135" s="123">
        <f t="shared" ca="1" si="254"/>
        <v>0</v>
      </c>
      <c r="AL135" s="123">
        <f t="shared" ca="1" si="255"/>
        <v>0</v>
      </c>
      <c r="AM135" s="123">
        <f t="shared" ca="1" si="256"/>
        <v>0</v>
      </c>
      <c r="AN135" s="123">
        <f t="shared" ca="1" si="257"/>
        <v>0</v>
      </c>
      <c r="AO135" s="123">
        <f t="shared" ca="1" si="258"/>
        <v>0</v>
      </c>
      <c r="AP135" s="123">
        <f t="shared" ca="1" si="259"/>
        <v>0</v>
      </c>
      <c r="AQ135" s="123">
        <f t="shared" ca="1" si="260"/>
        <v>0</v>
      </c>
      <c r="AR135" s="123">
        <f t="shared" ca="1" si="261"/>
        <v>0</v>
      </c>
      <c r="AS135" s="123">
        <f t="shared" ca="1" si="262"/>
        <v>0</v>
      </c>
      <c r="AT135" s="123">
        <f t="shared" ca="1" si="263"/>
        <v>0</v>
      </c>
      <c r="AU135" s="123">
        <f t="shared" ca="1" si="264"/>
        <v>0</v>
      </c>
      <c r="AV135" s="123">
        <f t="shared" ca="1" si="265"/>
        <v>0</v>
      </c>
      <c r="AW135" s="123">
        <f t="shared" ca="1" si="266"/>
        <v>0</v>
      </c>
      <c r="AX135" s="123">
        <f t="shared" ca="1" si="267"/>
        <v>0</v>
      </c>
      <c r="AY135" s="123">
        <f t="shared" ca="1" si="268"/>
        <v>0</v>
      </c>
      <c r="AZ135" s="123">
        <f t="shared" ca="1" si="269"/>
        <v>0</v>
      </c>
      <c r="BA135" s="123">
        <f t="shared" ca="1" si="270"/>
        <v>0</v>
      </c>
      <c r="BB135" s="123">
        <f t="shared" ca="1" si="271"/>
        <v>0</v>
      </c>
      <c r="BC135" s="123">
        <f t="shared" ca="1" si="272"/>
        <v>0</v>
      </c>
      <c r="BD135" s="123">
        <f t="shared" ca="1" si="273"/>
        <v>0</v>
      </c>
      <c r="BE135" s="123">
        <f t="shared" ca="1" si="274"/>
        <v>0</v>
      </c>
      <c r="BF135" s="123">
        <f t="shared" ca="1" si="275"/>
        <v>0</v>
      </c>
      <c r="BG135" s="123">
        <f t="shared" ca="1" si="276"/>
        <v>0</v>
      </c>
      <c r="BH135" s="123">
        <f t="shared" ca="1" si="277"/>
        <v>0</v>
      </c>
      <c r="BI135" s="123">
        <f t="shared" ca="1" si="278"/>
        <v>0</v>
      </c>
      <c r="BJ135" s="123">
        <f t="shared" ca="1" si="279"/>
        <v>0</v>
      </c>
      <c r="BK135" s="123">
        <f t="shared" ca="1" si="280"/>
        <v>0</v>
      </c>
      <c r="BL135" s="123">
        <f t="shared" ca="1" si="281"/>
        <v>0</v>
      </c>
      <c r="BM135" s="123">
        <f t="shared" ca="1" si="282"/>
        <v>0</v>
      </c>
      <c r="BN135" s="123">
        <f t="shared" ca="1" si="283"/>
        <v>0.65</v>
      </c>
      <c r="BO135" s="123">
        <f t="shared" ca="1" si="284"/>
        <v>28</v>
      </c>
      <c r="BP135" s="340">
        <f t="shared" ca="1" si="285"/>
        <v>0</v>
      </c>
      <c r="BQ135" s="123">
        <f t="shared" ca="1" si="286"/>
        <v>0</v>
      </c>
      <c r="BR135" s="123">
        <f t="shared" ca="1" si="287"/>
        <v>0</v>
      </c>
      <c r="BS135" s="123">
        <f t="shared" ca="1" si="288"/>
        <v>0</v>
      </c>
      <c r="BT135" s="123">
        <f t="shared" ca="1" si="289"/>
        <v>0</v>
      </c>
      <c r="BU135" s="123">
        <f t="shared" ca="1" si="290"/>
        <v>0</v>
      </c>
      <c r="BV135" s="123"/>
      <c r="BW135" s="123">
        <f t="shared" ca="1" si="291"/>
        <v>0</v>
      </c>
      <c r="BX135" s="123"/>
      <c r="BY135" s="123">
        <f t="shared" ca="1" si="292"/>
        <v>0</v>
      </c>
      <c r="BZ135" s="123"/>
      <c r="CA135" s="123">
        <f t="shared" ca="1" si="293"/>
        <v>0</v>
      </c>
      <c r="CB135" s="528">
        <f t="shared" ca="1" si="294"/>
        <v>0</v>
      </c>
      <c r="CC135" s="123">
        <f t="shared" ca="1" si="295"/>
        <v>0</v>
      </c>
      <c r="CD135" s="125">
        <f t="shared" ca="1" si="296"/>
        <v>0</v>
      </c>
      <c r="CE135" s="125">
        <f t="shared" ca="1" si="297"/>
        <v>600</v>
      </c>
      <c r="CF135" s="125">
        <f t="shared" ca="1" si="298"/>
        <v>2550</v>
      </c>
      <c r="CG135" s="125">
        <f t="shared" ca="1" si="299"/>
        <v>787.5</v>
      </c>
      <c r="CH135" s="125">
        <f t="shared" ca="1" si="300"/>
        <v>0</v>
      </c>
      <c r="CI135" s="125">
        <f t="shared" ca="1" si="301"/>
        <v>0</v>
      </c>
      <c r="CJ135" s="125">
        <f t="shared" ca="1" si="302"/>
        <v>0</v>
      </c>
      <c r="CK135" s="125">
        <f t="shared" ca="1" si="303"/>
        <v>0</v>
      </c>
      <c r="CL135" s="125">
        <f t="shared" ca="1" si="304"/>
        <v>2559.38</v>
      </c>
      <c r="CM135" s="125">
        <f t="shared" ca="1" si="305"/>
        <v>8491.5</v>
      </c>
      <c r="CN135" s="125">
        <f t="shared" ca="1" si="306"/>
        <v>14988.38</v>
      </c>
      <c r="CO135" s="125">
        <f t="shared" ca="1" si="307"/>
        <v>0</v>
      </c>
      <c r="CP135" s="125">
        <f t="shared" ca="1" si="308"/>
        <v>0</v>
      </c>
      <c r="CQ135" s="125">
        <f t="shared" ca="1" si="309"/>
        <v>0</v>
      </c>
      <c r="CR135" s="125">
        <f t="shared" ca="1" si="310"/>
        <v>0</v>
      </c>
      <c r="CS135" s="125">
        <f t="shared" ca="1" si="311"/>
        <v>0</v>
      </c>
      <c r="CT135" s="125">
        <f t="shared" ca="1" si="312"/>
        <v>0</v>
      </c>
      <c r="CU135" s="125">
        <f t="shared" ca="1" si="313"/>
        <v>0</v>
      </c>
      <c r="CV135" s="125">
        <f t="shared" ca="1" si="314"/>
        <v>0</v>
      </c>
      <c r="CW135" s="125">
        <f t="shared" ca="1" si="315"/>
        <v>0</v>
      </c>
      <c r="CX135" s="125">
        <f t="shared" ca="1" si="316"/>
        <v>0</v>
      </c>
      <c r="CY135" s="125">
        <f t="shared" ca="1" si="317"/>
        <v>0</v>
      </c>
      <c r="CZ135" s="125">
        <f t="shared" ca="1" si="318"/>
        <v>672.35</v>
      </c>
      <c r="DA135" s="341">
        <f t="shared" ca="1" si="319"/>
        <v>15660.73</v>
      </c>
      <c r="DB135" s="606">
        <f t="shared" ca="1" si="320"/>
        <v>2818.93</v>
      </c>
      <c r="DC135" s="606"/>
      <c r="DD135" s="606">
        <f t="shared" ca="1" si="321"/>
        <v>192.96</v>
      </c>
      <c r="DE135" s="125">
        <f t="shared" ca="1" si="322"/>
        <v>0</v>
      </c>
      <c r="DF135" s="125">
        <f t="shared" ca="1" si="323"/>
        <v>0</v>
      </c>
      <c r="DG135" s="125">
        <f t="shared" ca="1" si="324"/>
        <v>0</v>
      </c>
      <c r="DH135" s="125">
        <f t="shared" ca="1" si="325"/>
        <v>3011.89</v>
      </c>
      <c r="DI135" s="125">
        <f t="shared" ca="1" si="326"/>
        <v>3297.44</v>
      </c>
      <c r="DJ135" s="125">
        <f t="shared" ca="1" si="327"/>
        <v>2818.93</v>
      </c>
      <c r="DK135" s="125">
        <f t="shared" ca="1" si="328"/>
        <v>15467.77</v>
      </c>
      <c r="DL135" s="125">
        <f t="shared" ca="1" si="329"/>
        <v>0</v>
      </c>
      <c r="DM135" s="125">
        <f t="shared" ca="1" si="330"/>
        <v>0</v>
      </c>
      <c r="DN135" s="340" t="str">
        <f t="shared" ca="1" si="331"/>
        <v xml:space="preserve">30 від 01.03   </v>
      </c>
      <c r="DO135" s="340" t="str">
        <f t="shared" ca="1" si="332"/>
        <v>Пастушков Д.В.</v>
      </c>
      <c r="DP135" s="340" t="str">
        <f t="shared" ca="1" si="333"/>
        <v>Пастушков</v>
      </c>
      <c r="DQ135" s="340" t="str">
        <f t="shared" ca="1" si="334"/>
        <v>Дмитро</v>
      </c>
      <c r="DR135" s="340" t="str">
        <f t="shared" ca="1" si="335"/>
        <v>Вікторович</v>
      </c>
      <c r="DS135" s="340">
        <f t="shared" ca="1" si="336"/>
        <v>3585709858</v>
      </c>
    </row>
    <row r="136" spans="1:123">
      <c r="A136">
        <f t="shared" ca="1" si="227"/>
        <v>132</v>
      </c>
      <c r="B136" t="str">
        <f t="shared" ca="1" si="228"/>
        <v>Водій</v>
      </c>
      <c r="C136" t="str">
        <f t="shared" ca="1" si="229"/>
        <v>м-с</v>
      </c>
      <c r="D136" t="str">
        <f t="shared" ca="1" si="230"/>
        <v>Кирилов М.М.</v>
      </c>
      <c r="E136">
        <f t="shared" ca="1" si="231"/>
        <v>0</v>
      </c>
      <c r="F136">
        <f t="shared" ca="1" si="232"/>
        <v>0</v>
      </c>
      <c r="G136" s="123" t="str">
        <f t="shared" ca="1" si="225"/>
        <v>1.5.17</v>
      </c>
      <c r="H136" s="123" t="str">
        <f t="shared" ca="1" si="226"/>
        <v>1.5.17</v>
      </c>
      <c r="I136" s="123" t="str">
        <f t="shared" ca="1" si="226"/>
        <v>1.5.17</v>
      </c>
      <c r="J136" s="123" t="str">
        <f t="shared" ca="1" si="226"/>
        <v>1.5.17</v>
      </c>
      <c r="K136" s="123" t="str">
        <f t="shared" ca="1" si="226"/>
        <v>1.5.17</v>
      </c>
      <c r="L136" s="123" t="str">
        <f t="shared" ca="1" si="226"/>
        <v>1.5.17</v>
      </c>
      <c r="M136" s="123" t="str">
        <f t="shared" ca="1" si="226"/>
        <v>1.5.17</v>
      </c>
      <c r="N136" s="123" t="str">
        <f t="shared" ca="1" si="226"/>
        <v>1.5.17</v>
      </c>
      <c r="O136" s="123">
        <f t="shared" ca="1" si="233"/>
        <v>5</v>
      </c>
      <c r="P136" s="123">
        <f t="shared" ca="1" si="234"/>
        <v>44057</v>
      </c>
      <c r="Q136" s="123">
        <f t="shared" ca="1" si="235"/>
        <v>0</v>
      </c>
      <c r="R136" s="123">
        <f t="shared" ca="1" si="235"/>
        <v>0</v>
      </c>
      <c r="S136" s="123">
        <f t="shared" ca="1" si="236"/>
        <v>0</v>
      </c>
      <c r="T136" s="123">
        <f t="shared" ca="1" si="237"/>
        <v>0</v>
      </c>
      <c r="U136" s="123">
        <f t="shared" ca="1" si="238"/>
        <v>0</v>
      </c>
      <c r="V136" s="123">
        <f t="shared" ca="1" si="239"/>
        <v>0</v>
      </c>
      <c r="W136" s="123">
        <f t="shared" ca="1" si="240"/>
        <v>0</v>
      </c>
      <c r="X136" s="123">
        <f t="shared" ca="1" si="241"/>
        <v>0</v>
      </c>
      <c r="Y136" s="123">
        <f t="shared" ca="1" si="242"/>
        <v>0</v>
      </c>
      <c r="Z136" s="123">
        <f t="shared" ca="1" si="243"/>
        <v>0</v>
      </c>
      <c r="AA136" s="123">
        <f t="shared" ca="1" si="244"/>
        <v>0</v>
      </c>
      <c r="AB136" s="123">
        <f t="shared" ca="1" si="245"/>
        <v>0</v>
      </c>
      <c r="AC136" s="123">
        <f t="shared" ca="1" si="246"/>
        <v>0</v>
      </c>
      <c r="AD136" s="123">
        <f t="shared" ca="1" si="247"/>
        <v>0</v>
      </c>
      <c r="AE136" s="123">
        <f t="shared" ca="1" si="248"/>
        <v>0</v>
      </c>
      <c r="AF136" s="123">
        <f t="shared" ca="1" si="249"/>
        <v>0</v>
      </c>
      <c r="AG136" s="123">
        <f t="shared" ca="1" si="250"/>
        <v>0</v>
      </c>
      <c r="AH136" s="123">
        <f t="shared" ca="1" si="251"/>
        <v>0</v>
      </c>
      <c r="AI136" s="123">
        <f t="shared" ca="1" si="252"/>
        <v>0</v>
      </c>
      <c r="AJ136" s="123">
        <f t="shared" ca="1" si="253"/>
        <v>0</v>
      </c>
      <c r="AK136" s="123">
        <f t="shared" ca="1" si="254"/>
        <v>0</v>
      </c>
      <c r="AL136" s="123">
        <f t="shared" ca="1" si="255"/>
        <v>0</v>
      </c>
      <c r="AM136" s="123">
        <f t="shared" ca="1" si="256"/>
        <v>0</v>
      </c>
      <c r="AN136" s="123">
        <f t="shared" ca="1" si="257"/>
        <v>0</v>
      </c>
      <c r="AO136" s="123">
        <f t="shared" ca="1" si="258"/>
        <v>0</v>
      </c>
      <c r="AP136" s="123">
        <f t="shared" ca="1" si="259"/>
        <v>0</v>
      </c>
      <c r="AQ136" s="123">
        <f t="shared" ca="1" si="260"/>
        <v>0</v>
      </c>
      <c r="AR136" s="123">
        <f t="shared" ca="1" si="261"/>
        <v>0</v>
      </c>
      <c r="AS136" s="123">
        <f t="shared" ca="1" si="262"/>
        <v>0</v>
      </c>
      <c r="AT136" s="123">
        <f t="shared" ca="1" si="263"/>
        <v>0</v>
      </c>
      <c r="AU136" s="123">
        <f t="shared" ca="1" si="264"/>
        <v>0</v>
      </c>
      <c r="AV136" s="123">
        <f t="shared" ca="1" si="265"/>
        <v>0</v>
      </c>
      <c r="AW136" s="123">
        <f t="shared" ca="1" si="266"/>
        <v>0</v>
      </c>
      <c r="AX136" s="123">
        <f t="shared" ca="1" si="267"/>
        <v>0</v>
      </c>
      <c r="AY136" s="123">
        <f t="shared" ca="1" si="268"/>
        <v>0</v>
      </c>
      <c r="AZ136" s="123">
        <f t="shared" ca="1" si="269"/>
        <v>0</v>
      </c>
      <c r="BA136" s="123">
        <f t="shared" ca="1" si="270"/>
        <v>0</v>
      </c>
      <c r="BB136" s="123">
        <f t="shared" ca="1" si="271"/>
        <v>0</v>
      </c>
      <c r="BC136" s="123">
        <f t="shared" ca="1" si="272"/>
        <v>0</v>
      </c>
      <c r="BD136" s="123">
        <f t="shared" ca="1" si="273"/>
        <v>0</v>
      </c>
      <c r="BE136" s="123">
        <f t="shared" ca="1" si="274"/>
        <v>0</v>
      </c>
      <c r="BF136" s="123">
        <f t="shared" ca="1" si="275"/>
        <v>0</v>
      </c>
      <c r="BG136" s="123">
        <f t="shared" ca="1" si="276"/>
        <v>0</v>
      </c>
      <c r="BH136" s="123">
        <f t="shared" ca="1" si="277"/>
        <v>0</v>
      </c>
      <c r="BI136" s="123">
        <f t="shared" ca="1" si="278"/>
        <v>0</v>
      </c>
      <c r="BJ136" s="123">
        <f t="shared" ca="1" si="279"/>
        <v>0</v>
      </c>
      <c r="BK136" s="123">
        <f t="shared" ca="1" si="280"/>
        <v>0</v>
      </c>
      <c r="BL136" s="123">
        <f t="shared" ca="1" si="281"/>
        <v>0</v>
      </c>
      <c r="BM136" s="123">
        <f t="shared" ca="1" si="282"/>
        <v>0</v>
      </c>
      <c r="BN136" s="123">
        <f t="shared" ca="1" si="283"/>
        <v>0.65</v>
      </c>
      <c r="BO136" s="123">
        <f t="shared" ca="1" si="284"/>
        <v>28</v>
      </c>
      <c r="BP136" s="340">
        <f t="shared" ca="1" si="285"/>
        <v>0</v>
      </c>
      <c r="BQ136" s="123">
        <f t="shared" ca="1" si="286"/>
        <v>0</v>
      </c>
      <c r="BR136" s="123">
        <f t="shared" ca="1" si="287"/>
        <v>0</v>
      </c>
      <c r="BS136" s="123">
        <f t="shared" ca="1" si="288"/>
        <v>0</v>
      </c>
      <c r="BT136" s="123">
        <f t="shared" ca="1" si="289"/>
        <v>0</v>
      </c>
      <c r="BU136" s="123">
        <f t="shared" ca="1" si="290"/>
        <v>0</v>
      </c>
      <c r="BV136" s="123"/>
      <c r="BW136" s="123">
        <f t="shared" ca="1" si="291"/>
        <v>0</v>
      </c>
      <c r="BX136" s="123"/>
      <c r="BY136" s="123">
        <f t="shared" ca="1" si="292"/>
        <v>0</v>
      </c>
      <c r="BZ136" s="123"/>
      <c r="CA136" s="123">
        <f t="shared" ca="1" si="293"/>
        <v>0</v>
      </c>
      <c r="CB136" s="528">
        <f t="shared" ca="1" si="294"/>
        <v>0</v>
      </c>
      <c r="CC136" s="123">
        <f t="shared" ca="1" si="295"/>
        <v>0</v>
      </c>
      <c r="CD136" s="125">
        <f t="shared" ca="1" si="296"/>
        <v>0</v>
      </c>
      <c r="CE136" s="125">
        <f t="shared" ca="1" si="297"/>
        <v>530</v>
      </c>
      <c r="CF136" s="125">
        <f t="shared" ca="1" si="298"/>
        <v>2820</v>
      </c>
      <c r="CG136" s="125">
        <f t="shared" ca="1" si="299"/>
        <v>837.5</v>
      </c>
      <c r="CH136" s="125">
        <f t="shared" ca="1" si="300"/>
        <v>0</v>
      </c>
      <c r="CI136" s="125">
        <f t="shared" ca="1" si="301"/>
        <v>0</v>
      </c>
      <c r="CJ136" s="125">
        <f t="shared" ca="1" si="302"/>
        <v>0</v>
      </c>
      <c r="CK136" s="125">
        <f t="shared" ca="1" si="303"/>
        <v>0</v>
      </c>
      <c r="CL136" s="125">
        <f t="shared" ca="1" si="304"/>
        <v>2721.88</v>
      </c>
      <c r="CM136" s="125">
        <f t="shared" ca="1" si="305"/>
        <v>8657.4</v>
      </c>
      <c r="CN136" s="125">
        <f t="shared" ca="1" si="306"/>
        <v>15566.78</v>
      </c>
      <c r="CO136" s="125">
        <f t="shared" ca="1" si="307"/>
        <v>0</v>
      </c>
      <c r="CP136" s="125">
        <f t="shared" ca="1" si="308"/>
        <v>0</v>
      </c>
      <c r="CQ136" s="125">
        <f t="shared" ca="1" si="309"/>
        <v>0</v>
      </c>
      <c r="CR136" s="125">
        <f t="shared" ca="1" si="310"/>
        <v>0</v>
      </c>
      <c r="CS136" s="125">
        <f t="shared" ca="1" si="311"/>
        <v>0</v>
      </c>
      <c r="CT136" s="125">
        <f t="shared" ca="1" si="312"/>
        <v>0</v>
      </c>
      <c r="CU136" s="125">
        <f t="shared" ca="1" si="313"/>
        <v>0</v>
      </c>
      <c r="CV136" s="125">
        <f t="shared" ca="1" si="314"/>
        <v>0</v>
      </c>
      <c r="CW136" s="125">
        <f t="shared" ca="1" si="315"/>
        <v>0</v>
      </c>
      <c r="CX136" s="125">
        <f t="shared" ca="1" si="316"/>
        <v>0</v>
      </c>
      <c r="CY136" s="125">
        <f t="shared" ca="1" si="317"/>
        <v>0</v>
      </c>
      <c r="CZ136" s="125">
        <f t="shared" ca="1" si="318"/>
        <v>672.35</v>
      </c>
      <c r="DA136" s="341">
        <f t="shared" ca="1" si="319"/>
        <v>16239.13</v>
      </c>
      <c r="DB136" s="606">
        <f t="shared" ca="1" si="320"/>
        <v>2923.04</v>
      </c>
      <c r="DC136" s="606"/>
      <c r="DD136" s="606">
        <f t="shared" ca="1" si="321"/>
        <v>173.99</v>
      </c>
      <c r="DE136" s="125">
        <f t="shared" ca="1" si="322"/>
        <v>0</v>
      </c>
      <c r="DF136" s="125">
        <f t="shared" ca="1" si="323"/>
        <v>0</v>
      </c>
      <c r="DG136" s="125">
        <f t="shared" ca="1" si="324"/>
        <v>0</v>
      </c>
      <c r="DH136" s="125">
        <f t="shared" ca="1" si="325"/>
        <v>3097.03</v>
      </c>
      <c r="DI136" s="125">
        <f t="shared" ca="1" si="326"/>
        <v>3424.69</v>
      </c>
      <c r="DJ136" s="125">
        <f t="shared" ca="1" si="327"/>
        <v>2923.04</v>
      </c>
      <c r="DK136" s="125">
        <f t="shared" ca="1" si="328"/>
        <v>0</v>
      </c>
      <c r="DL136" s="125">
        <f t="shared" ca="1" si="329"/>
        <v>16065.14</v>
      </c>
      <c r="DM136" s="125">
        <f t="shared" ca="1" si="330"/>
        <v>0</v>
      </c>
      <c r="DN136" s="340" t="str">
        <f t="shared" ca="1" si="331"/>
        <v xml:space="preserve">   31 від 01.03</v>
      </c>
      <c r="DO136" s="340" t="str">
        <f t="shared" ca="1" si="332"/>
        <v>Кирилов М.М.</v>
      </c>
      <c r="DP136" s="340" t="str">
        <f t="shared" ca="1" si="333"/>
        <v>Кирилов</v>
      </c>
      <c r="DQ136" s="340" t="str">
        <f t="shared" ca="1" si="334"/>
        <v>Максим</v>
      </c>
      <c r="DR136" s="340" t="str">
        <f t="shared" ca="1" si="335"/>
        <v>Михайлович</v>
      </c>
      <c r="DS136" s="340" t="str">
        <f t="shared" ca="1" si="336"/>
        <v>3509706232</v>
      </c>
    </row>
    <row r="137" spans="1:123">
      <c r="A137">
        <f t="shared" ca="1" si="227"/>
        <v>133</v>
      </c>
      <c r="B137" t="str">
        <f t="shared" ca="1" si="228"/>
        <v>Водій</v>
      </c>
      <c r="C137" t="str">
        <f t="shared" ca="1" si="229"/>
        <v>м-с</v>
      </c>
      <c r="D137" t="str">
        <f t="shared" ca="1" si="230"/>
        <v>Герасименко Ю.Р.</v>
      </c>
      <c r="E137">
        <f t="shared" ca="1" si="231"/>
        <v>0</v>
      </c>
      <c r="F137">
        <f t="shared" ca="1" si="232"/>
        <v>0</v>
      </c>
      <c r="G137" s="123" t="str">
        <f t="shared" ca="1" si="225"/>
        <v>3.7.7</v>
      </c>
      <c r="H137" s="123" t="str">
        <f t="shared" ca="1" si="226"/>
        <v>3.7.7</v>
      </c>
      <c r="I137" s="123" t="str">
        <f t="shared" ca="1" si="226"/>
        <v>3.7.7</v>
      </c>
      <c r="J137" s="123" t="str">
        <f t="shared" ca="1" si="226"/>
        <v>3.7.7</v>
      </c>
      <c r="K137" s="123" t="str">
        <f t="shared" ca="1" si="226"/>
        <v>3.7.7</v>
      </c>
      <c r="L137" s="123" t="str">
        <f t="shared" ca="1" si="226"/>
        <v>3.7.7</v>
      </c>
      <c r="M137" s="123" t="str">
        <f t="shared" ca="1" si="226"/>
        <v>3.7.7</v>
      </c>
      <c r="N137" s="123" t="str">
        <f t="shared" ca="1" si="226"/>
        <v>3.7.7</v>
      </c>
      <c r="O137" s="123">
        <f t="shared" ca="1" si="233"/>
        <v>5</v>
      </c>
      <c r="P137" s="123">
        <f t="shared" ca="1" si="234"/>
        <v>43275</v>
      </c>
      <c r="Q137" s="123">
        <f t="shared" ca="1" si="235"/>
        <v>0</v>
      </c>
      <c r="R137" s="123">
        <f t="shared" ca="1" si="235"/>
        <v>0</v>
      </c>
      <c r="S137" s="123">
        <f t="shared" ca="1" si="236"/>
        <v>0</v>
      </c>
      <c r="T137" s="123">
        <f t="shared" ca="1" si="237"/>
        <v>0</v>
      </c>
      <c r="U137" s="123">
        <f t="shared" ca="1" si="238"/>
        <v>0</v>
      </c>
      <c r="V137" s="123">
        <f t="shared" ca="1" si="239"/>
        <v>0</v>
      </c>
      <c r="W137" s="123">
        <f t="shared" ca="1" si="240"/>
        <v>0</v>
      </c>
      <c r="X137" s="123">
        <f t="shared" ca="1" si="241"/>
        <v>0</v>
      </c>
      <c r="Y137" s="123">
        <f t="shared" ca="1" si="242"/>
        <v>0</v>
      </c>
      <c r="Z137" s="123">
        <f t="shared" ca="1" si="243"/>
        <v>0</v>
      </c>
      <c r="AA137" s="123">
        <f t="shared" ca="1" si="244"/>
        <v>0</v>
      </c>
      <c r="AB137" s="123">
        <f t="shared" ca="1" si="245"/>
        <v>0</v>
      </c>
      <c r="AC137" s="123">
        <f t="shared" ca="1" si="246"/>
        <v>0</v>
      </c>
      <c r="AD137" s="123">
        <f t="shared" ca="1" si="247"/>
        <v>0</v>
      </c>
      <c r="AE137" s="123">
        <f t="shared" ca="1" si="248"/>
        <v>0</v>
      </c>
      <c r="AF137" s="123">
        <f t="shared" ca="1" si="249"/>
        <v>0</v>
      </c>
      <c r="AG137" s="123">
        <f t="shared" ca="1" si="250"/>
        <v>0</v>
      </c>
      <c r="AH137" s="123">
        <f t="shared" ca="1" si="251"/>
        <v>0</v>
      </c>
      <c r="AI137" s="123">
        <f t="shared" ca="1" si="252"/>
        <v>0</v>
      </c>
      <c r="AJ137" s="123">
        <f t="shared" ca="1" si="253"/>
        <v>0</v>
      </c>
      <c r="AK137" s="123">
        <f t="shared" ca="1" si="254"/>
        <v>0</v>
      </c>
      <c r="AL137" s="123">
        <f t="shared" ca="1" si="255"/>
        <v>0</v>
      </c>
      <c r="AM137" s="123">
        <f t="shared" ca="1" si="256"/>
        <v>0</v>
      </c>
      <c r="AN137" s="123">
        <f t="shared" ca="1" si="257"/>
        <v>0</v>
      </c>
      <c r="AO137" s="123">
        <f t="shared" ca="1" si="258"/>
        <v>0</v>
      </c>
      <c r="AP137" s="123">
        <f t="shared" ca="1" si="259"/>
        <v>0</v>
      </c>
      <c r="AQ137" s="123">
        <f t="shared" ca="1" si="260"/>
        <v>0</v>
      </c>
      <c r="AR137" s="123">
        <f t="shared" ca="1" si="261"/>
        <v>0</v>
      </c>
      <c r="AS137" s="123">
        <f t="shared" ca="1" si="262"/>
        <v>0</v>
      </c>
      <c r="AT137" s="123">
        <f t="shared" ca="1" si="263"/>
        <v>0</v>
      </c>
      <c r="AU137" s="123">
        <f t="shared" ca="1" si="264"/>
        <v>0</v>
      </c>
      <c r="AV137" s="123">
        <f t="shared" ca="1" si="265"/>
        <v>0</v>
      </c>
      <c r="AW137" s="123">
        <f t="shared" ca="1" si="266"/>
        <v>0</v>
      </c>
      <c r="AX137" s="123">
        <f t="shared" ca="1" si="267"/>
        <v>0</v>
      </c>
      <c r="AY137" s="123">
        <f t="shared" ca="1" si="268"/>
        <v>0</v>
      </c>
      <c r="AZ137" s="123">
        <f t="shared" ca="1" si="269"/>
        <v>0</v>
      </c>
      <c r="BA137" s="123">
        <f t="shared" ca="1" si="270"/>
        <v>0</v>
      </c>
      <c r="BB137" s="123">
        <f t="shared" ca="1" si="271"/>
        <v>0</v>
      </c>
      <c r="BC137" s="123">
        <f t="shared" ca="1" si="272"/>
        <v>0</v>
      </c>
      <c r="BD137" s="123">
        <f t="shared" ca="1" si="273"/>
        <v>0</v>
      </c>
      <c r="BE137" s="123">
        <f t="shared" ca="1" si="274"/>
        <v>0</v>
      </c>
      <c r="BF137" s="123">
        <f t="shared" ca="1" si="275"/>
        <v>0</v>
      </c>
      <c r="BG137" s="123">
        <f t="shared" ca="1" si="276"/>
        <v>0</v>
      </c>
      <c r="BH137" s="123">
        <f t="shared" ca="1" si="277"/>
        <v>0</v>
      </c>
      <c r="BI137" s="123">
        <f t="shared" ca="1" si="278"/>
        <v>0</v>
      </c>
      <c r="BJ137" s="123">
        <f t="shared" ca="1" si="279"/>
        <v>0</v>
      </c>
      <c r="BK137" s="123">
        <f t="shared" ca="1" si="280"/>
        <v>0</v>
      </c>
      <c r="BL137" s="123">
        <f t="shared" ca="1" si="281"/>
        <v>0</v>
      </c>
      <c r="BM137" s="123">
        <f t="shared" ca="1" si="282"/>
        <v>0</v>
      </c>
      <c r="BN137" s="123">
        <f t="shared" ca="1" si="283"/>
        <v>0.65</v>
      </c>
      <c r="BO137" s="123">
        <f t="shared" ca="1" si="284"/>
        <v>28</v>
      </c>
      <c r="BP137" s="340">
        <f t="shared" ca="1" si="285"/>
        <v>0</v>
      </c>
      <c r="BQ137" s="123">
        <f t="shared" ca="1" si="286"/>
        <v>0</v>
      </c>
      <c r="BR137" s="123">
        <f t="shared" ca="1" si="287"/>
        <v>0</v>
      </c>
      <c r="BS137" s="123">
        <f t="shared" ca="1" si="288"/>
        <v>0</v>
      </c>
      <c r="BT137" s="123">
        <f t="shared" ca="1" si="289"/>
        <v>0</v>
      </c>
      <c r="BU137" s="123">
        <f t="shared" ca="1" si="290"/>
        <v>0</v>
      </c>
      <c r="BV137" s="123"/>
      <c r="BW137" s="123">
        <f t="shared" ca="1" si="291"/>
        <v>0</v>
      </c>
      <c r="BX137" s="123"/>
      <c r="BY137" s="123">
        <f t="shared" ca="1" si="292"/>
        <v>0</v>
      </c>
      <c r="BZ137" s="123"/>
      <c r="CA137" s="123">
        <f t="shared" ca="1" si="293"/>
        <v>0</v>
      </c>
      <c r="CB137" s="528">
        <f t="shared" ca="1" si="294"/>
        <v>0</v>
      </c>
      <c r="CC137" s="123">
        <f t="shared" ca="1" si="295"/>
        <v>0</v>
      </c>
      <c r="CD137" s="125">
        <f t="shared" ca="1" si="296"/>
        <v>0</v>
      </c>
      <c r="CE137" s="125">
        <f t="shared" ca="1" si="297"/>
        <v>530</v>
      </c>
      <c r="CF137" s="125">
        <f t="shared" ca="1" si="298"/>
        <v>2820</v>
      </c>
      <c r="CG137" s="125">
        <f t="shared" ca="1" si="299"/>
        <v>837.5</v>
      </c>
      <c r="CH137" s="125">
        <f t="shared" ca="1" si="300"/>
        <v>0</v>
      </c>
      <c r="CI137" s="125">
        <f t="shared" ca="1" si="301"/>
        <v>0</v>
      </c>
      <c r="CJ137" s="125">
        <f t="shared" ca="1" si="302"/>
        <v>0</v>
      </c>
      <c r="CK137" s="125">
        <f t="shared" ca="1" si="303"/>
        <v>0</v>
      </c>
      <c r="CL137" s="125">
        <f t="shared" ca="1" si="304"/>
        <v>2721.88</v>
      </c>
      <c r="CM137" s="125">
        <f t="shared" ca="1" si="305"/>
        <v>8657.4</v>
      </c>
      <c r="CN137" s="125">
        <f t="shared" ca="1" si="306"/>
        <v>15566.78</v>
      </c>
      <c r="CO137" s="125">
        <f t="shared" ca="1" si="307"/>
        <v>0</v>
      </c>
      <c r="CP137" s="125">
        <f t="shared" ca="1" si="308"/>
        <v>0</v>
      </c>
      <c r="CQ137" s="125">
        <f t="shared" ca="1" si="309"/>
        <v>0</v>
      </c>
      <c r="CR137" s="125">
        <f t="shared" ca="1" si="310"/>
        <v>0</v>
      </c>
      <c r="CS137" s="125">
        <f t="shared" ca="1" si="311"/>
        <v>0</v>
      </c>
      <c r="CT137" s="125">
        <f t="shared" ca="1" si="312"/>
        <v>0</v>
      </c>
      <c r="CU137" s="125">
        <f t="shared" ca="1" si="313"/>
        <v>0</v>
      </c>
      <c r="CV137" s="125">
        <f t="shared" ca="1" si="314"/>
        <v>0</v>
      </c>
      <c r="CW137" s="125">
        <f t="shared" ca="1" si="315"/>
        <v>0</v>
      </c>
      <c r="CX137" s="125">
        <f t="shared" ca="1" si="316"/>
        <v>0</v>
      </c>
      <c r="CY137" s="125">
        <f t="shared" ca="1" si="317"/>
        <v>0</v>
      </c>
      <c r="CZ137" s="125">
        <f t="shared" ca="1" si="318"/>
        <v>672.35</v>
      </c>
      <c r="DA137" s="341">
        <f t="shared" ca="1" si="319"/>
        <v>16239.13</v>
      </c>
      <c r="DB137" s="606">
        <f t="shared" ca="1" si="320"/>
        <v>2923.04</v>
      </c>
      <c r="DC137" s="606"/>
      <c r="DD137" s="606">
        <f t="shared" ca="1" si="321"/>
        <v>200.09</v>
      </c>
      <c r="DE137" s="125">
        <f t="shared" ca="1" si="322"/>
        <v>0</v>
      </c>
      <c r="DF137" s="125">
        <f t="shared" ca="1" si="323"/>
        <v>0</v>
      </c>
      <c r="DG137" s="125">
        <f t="shared" ca="1" si="324"/>
        <v>0</v>
      </c>
      <c r="DH137" s="125">
        <f t="shared" ca="1" si="325"/>
        <v>3123.13</v>
      </c>
      <c r="DI137" s="125">
        <f t="shared" ca="1" si="326"/>
        <v>3424.69</v>
      </c>
      <c r="DJ137" s="125">
        <f t="shared" ca="1" si="327"/>
        <v>2923.04</v>
      </c>
      <c r="DK137" s="125">
        <f t="shared" ca="1" si="328"/>
        <v>0</v>
      </c>
      <c r="DL137" s="125">
        <f t="shared" ca="1" si="329"/>
        <v>16039.04</v>
      </c>
      <c r="DM137" s="125">
        <f t="shared" ca="1" si="330"/>
        <v>0</v>
      </c>
      <c r="DN137" s="340" t="str">
        <f t="shared" ca="1" si="331"/>
        <v xml:space="preserve">   31 від 01.03</v>
      </c>
      <c r="DO137" s="340" t="str">
        <f t="shared" ca="1" si="332"/>
        <v>Герасименко Ю.Р.</v>
      </c>
      <c r="DP137" s="340" t="str">
        <f t="shared" ca="1" si="333"/>
        <v>Герасименко</v>
      </c>
      <c r="DQ137" s="340" t="str">
        <f t="shared" ca="1" si="334"/>
        <v>Юрій</v>
      </c>
      <c r="DR137" s="340" t="str">
        <f t="shared" ca="1" si="335"/>
        <v>Русланович</v>
      </c>
      <c r="DS137" s="340">
        <f t="shared" ca="1" si="336"/>
        <v>3642909053</v>
      </c>
    </row>
    <row r="138" spans="1:123">
      <c r="A138">
        <f t="shared" ca="1" si="227"/>
        <v>134</v>
      </c>
      <c r="B138" t="str">
        <f t="shared" ca="1" si="228"/>
        <v>Водій</v>
      </c>
      <c r="C138">
        <f t="shared" ca="1" si="229"/>
        <v>0</v>
      </c>
      <c r="D138">
        <f t="shared" ca="1" si="230"/>
        <v>0</v>
      </c>
      <c r="E138">
        <f t="shared" ca="1" si="231"/>
        <v>0</v>
      </c>
      <c r="F138">
        <f t="shared" ca="1" si="232"/>
        <v>0</v>
      </c>
      <c r="G138" s="123" t="str">
        <f t="shared" ca="1" si="225"/>
        <v>0.0.0</v>
      </c>
      <c r="H138" s="123" t="str">
        <f t="shared" ca="1" si="226"/>
        <v>0.0.0</v>
      </c>
      <c r="I138" s="123" t="str">
        <f t="shared" ca="1" si="226"/>
        <v>0.0.0</v>
      </c>
      <c r="J138" s="123" t="str">
        <f t="shared" ca="1" si="226"/>
        <v>0.0.0</v>
      </c>
      <c r="K138" s="123" t="str">
        <f t="shared" ca="1" si="226"/>
        <v>0.0.0</v>
      </c>
      <c r="L138" s="123" t="str">
        <f t="shared" ca="1" si="226"/>
        <v>0.0.0</v>
      </c>
      <c r="M138" s="123" t="str">
        <f t="shared" ca="1" si="226"/>
        <v>0.0.0</v>
      </c>
      <c r="N138" s="123" t="str">
        <f t="shared" ca="1" si="226"/>
        <v>0.0.0</v>
      </c>
      <c r="O138" s="123">
        <f t="shared" ca="1" si="233"/>
        <v>5</v>
      </c>
      <c r="P138" s="123">
        <f t="shared" ca="1" si="234"/>
        <v>0</v>
      </c>
      <c r="Q138" s="123">
        <f t="shared" ca="1" si="235"/>
        <v>0</v>
      </c>
      <c r="R138" s="123">
        <f t="shared" ca="1" si="235"/>
        <v>0</v>
      </c>
      <c r="S138" s="123">
        <f t="shared" ca="1" si="236"/>
        <v>0</v>
      </c>
      <c r="T138" s="123">
        <f t="shared" ca="1" si="237"/>
        <v>0</v>
      </c>
      <c r="U138" s="123">
        <f t="shared" ca="1" si="238"/>
        <v>0</v>
      </c>
      <c r="V138" s="123">
        <f t="shared" ca="1" si="239"/>
        <v>0</v>
      </c>
      <c r="W138" s="123">
        <f t="shared" ca="1" si="240"/>
        <v>0</v>
      </c>
      <c r="X138" s="123">
        <f t="shared" ca="1" si="241"/>
        <v>0</v>
      </c>
      <c r="Y138" s="123">
        <f t="shared" ca="1" si="242"/>
        <v>0</v>
      </c>
      <c r="Z138" s="123">
        <f t="shared" ca="1" si="243"/>
        <v>0</v>
      </c>
      <c r="AA138" s="123">
        <f t="shared" ca="1" si="244"/>
        <v>0</v>
      </c>
      <c r="AB138" s="123">
        <f t="shared" ca="1" si="245"/>
        <v>0</v>
      </c>
      <c r="AC138" s="123">
        <f t="shared" ca="1" si="246"/>
        <v>0</v>
      </c>
      <c r="AD138" s="123">
        <f t="shared" ca="1" si="247"/>
        <v>0</v>
      </c>
      <c r="AE138" s="123">
        <f t="shared" ca="1" si="248"/>
        <v>0</v>
      </c>
      <c r="AF138" s="123">
        <f t="shared" ca="1" si="249"/>
        <v>0</v>
      </c>
      <c r="AG138" s="123">
        <f t="shared" ca="1" si="250"/>
        <v>0</v>
      </c>
      <c r="AH138" s="123">
        <f t="shared" ca="1" si="251"/>
        <v>0</v>
      </c>
      <c r="AI138" s="123">
        <f t="shared" ca="1" si="252"/>
        <v>0</v>
      </c>
      <c r="AJ138" s="123">
        <f t="shared" ca="1" si="253"/>
        <v>0</v>
      </c>
      <c r="AK138" s="123">
        <f t="shared" ca="1" si="254"/>
        <v>0</v>
      </c>
      <c r="AL138" s="123">
        <f t="shared" ca="1" si="255"/>
        <v>0</v>
      </c>
      <c r="AM138" s="123">
        <f t="shared" ca="1" si="256"/>
        <v>0</v>
      </c>
      <c r="AN138" s="123">
        <f t="shared" ca="1" si="257"/>
        <v>0</v>
      </c>
      <c r="AO138" s="123">
        <f t="shared" ca="1" si="258"/>
        <v>0</v>
      </c>
      <c r="AP138" s="123">
        <f t="shared" ca="1" si="259"/>
        <v>0</v>
      </c>
      <c r="AQ138" s="123">
        <f t="shared" ca="1" si="260"/>
        <v>0</v>
      </c>
      <c r="AR138" s="123">
        <f t="shared" ca="1" si="261"/>
        <v>0</v>
      </c>
      <c r="AS138" s="123">
        <f t="shared" ca="1" si="262"/>
        <v>0</v>
      </c>
      <c r="AT138" s="123">
        <f t="shared" ca="1" si="263"/>
        <v>0</v>
      </c>
      <c r="AU138" s="123">
        <f t="shared" ca="1" si="264"/>
        <v>0</v>
      </c>
      <c r="AV138" s="123">
        <f t="shared" ca="1" si="265"/>
        <v>0</v>
      </c>
      <c r="AW138" s="123">
        <f t="shared" ca="1" si="266"/>
        <v>0</v>
      </c>
      <c r="AX138" s="123">
        <f t="shared" ca="1" si="267"/>
        <v>0</v>
      </c>
      <c r="AY138" s="123">
        <f t="shared" ca="1" si="268"/>
        <v>0</v>
      </c>
      <c r="AZ138" s="123">
        <f t="shared" ca="1" si="269"/>
        <v>0</v>
      </c>
      <c r="BA138" s="123">
        <f t="shared" ca="1" si="270"/>
        <v>0</v>
      </c>
      <c r="BB138" s="123">
        <f t="shared" ca="1" si="271"/>
        <v>0</v>
      </c>
      <c r="BC138" s="123">
        <f t="shared" ca="1" si="272"/>
        <v>0</v>
      </c>
      <c r="BD138" s="123">
        <f t="shared" ca="1" si="273"/>
        <v>0</v>
      </c>
      <c r="BE138" s="123">
        <f t="shared" ca="1" si="274"/>
        <v>0</v>
      </c>
      <c r="BF138" s="123">
        <f t="shared" ca="1" si="275"/>
        <v>0</v>
      </c>
      <c r="BG138" s="123">
        <f t="shared" ca="1" si="276"/>
        <v>0</v>
      </c>
      <c r="BH138" s="123">
        <f t="shared" ca="1" si="277"/>
        <v>0</v>
      </c>
      <c r="BI138" s="123">
        <f t="shared" ca="1" si="278"/>
        <v>0</v>
      </c>
      <c r="BJ138" s="123">
        <f t="shared" ca="1" si="279"/>
        <v>0</v>
      </c>
      <c r="BK138" s="123">
        <f t="shared" ca="1" si="280"/>
        <v>0</v>
      </c>
      <c r="BL138" s="123">
        <f t="shared" ca="1" si="281"/>
        <v>0</v>
      </c>
      <c r="BM138" s="123">
        <f t="shared" ca="1" si="282"/>
        <v>0</v>
      </c>
      <c r="BN138" s="123">
        <f t="shared" ca="1" si="283"/>
        <v>0.65</v>
      </c>
      <c r="BO138" s="123">
        <f t="shared" ca="1" si="284"/>
        <v>28</v>
      </c>
      <c r="BP138" s="340">
        <f t="shared" ca="1" si="285"/>
        <v>0</v>
      </c>
      <c r="BQ138" s="123">
        <f t="shared" ca="1" si="286"/>
        <v>0</v>
      </c>
      <c r="BR138" s="123">
        <f t="shared" ca="1" si="287"/>
        <v>0</v>
      </c>
      <c r="BS138" s="123">
        <f t="shared" ca="1" si="288"/>
        <v>0</v>
      </c>
      <c r="BT138" s="123">
        <f t="shared" ca="1" si="289"/>
        <v>0</v>
      </c>
      <c r="BU138" s="123">
        <f t="shared" ca="1" si="290"/>
        <v>0</v>
      </c>
      <c r="BV138" s="123"/>
      <c r="BW138" s="123">
        <f t="shared" ca="1" si="291"/>
        <v>0</v>
      </c>
      <c r="BX138" s="123"/>
      <c r="BY138" s="123">
        <f t="shared" ca="1" si="292"/>
        <v>0</v>
      </c>
      <c r="BZ138" s="123"/>
      <c r="CA138" s="123">
        <f t="shared" ca="1" si="293"/>
        <v>0</v>
      </c>
      <c r="CB138" s="528">
        <f t="shared" ca="1" si="294"/>
        <v>0</v>
      </c>
      <c r="CC138" s="123">
        <f t="shared" ca="1" si="295"/>
        <v>0</v>
      </c>
      <c r="CD138" s="125">
        <f t="shared" ca="1" si="296"/>
        <v>0</v>
      </c>
      <c r="CE138" s="125">
        <f t="shared" ca="1" si="297"/>
        <v>0</v>
      </c>
      <c r="CF138" s="125">
        <f t="shared" ca="1" si="298"/>
        <v>0</v>
      </c>
      <c r="CG138" s="125">
        <f t="shared" ca="1" si="299"/>
        <v>0</v>
      </c>
      <c r="CH138" s="125">
        <f t="shared" ca="1" si="300"/>
        <v>0</v>
      </c>
      <c r="CI138" s="125">
        <f t="shared" ca="1" si="301"/>
        <v>0</v>
      </c>
      <c r="CJ138" s="125">
        <f t="shared" ca="1" si="302"/>
        <v>0</v>
      </c>
      <c r="CK138" s="125">
        <f t="shared" ca="1" si="303"/>
        <v>0</v>
      </c>
      <c r="CL138" s="125">
        <f t="shared" ca="1" si="304"/>
        <v>0</v>
      </c>
      <c r="CM138" s="125">
        <f t="shared" ca="1" si="305"/>
        <v>0</v>
      </c>
      <c r="CN138" s="125">
        <f t="shared" ca="1" si="306"/>
        <v>0</v>
      </c>
      <c r="CO138" s="125">
        <f t="shared" ca="1" si="307"/>
        <v>0</v>
      </c>
      <c r="CP138" s="125">
        <f t="shared" ca="1" si="308"/>
        <v>0</v>
      </c>
      <c r="CQ138" s="125">
        <f t="shared" ca="1" si="309"/>
        <v>0</v>
      </c>
      <c r="CR138" s="125">
        <f t="shared" ca="1" si="310"/>
        <v>0</v>
      </c>
      <c r="CS138" s="125">
        <f t="shared" ca="1" si="311"/>
        <v>0</v>
      </c>
      <c r="CT138" s="125">
        <f t="shared" ca="1" si="312"/>
        <v>0</v>
      </c>
      <c r="CU138" s="125">
        <f t="shared" ca="1" si="313"/>
        <v>0</v>
      </c>
      <c r="CV138" s="125">
        <f t="shared" ca="1" si="314"/>
        <v>0</v>
      </c>
      <c r="CW138" s="125">
        <f t="shared" ca="1" si="315"/>
        <v>0</v>
      </c>
      <c r="CX138" s="125">
        <f t="shared" ca="1" si="316"/>
        <v>0</v>
      </c>
      <c r="CY138" s="125">
        <f t="shared" ca="1" si="317"/>
        <v>0</v>
      </c>
      <c r="CZ138" s="125">
        <f t="shared" ca="1" si="318"/>
        <v>0</v>
      </c>
      <c r="DA138" s="341">
        <f t="shared" ca="1" si="319"/>
        <v>0</v>
      </c>
      <c r="DB138" s="606">
        <f t="shared" ca="1" si="320"/>
        <v>0</v>
      </c>
      <c r="DC138" s="606"/>
      <c r="DD138" s="606">
        <f t="shared" ca="1" si="321"/>
        <v>0</v>
      </c>
      <c r="DE138" s="125">
        <f t="shared" ca="1" si="322"/>
        <v>0</v>
      </c>
      <c r="DF138" s="125">
        <f t="shared" ca="1" si="323"/>
        <v>0</v>
      </c>
      <c r="DG138" s="125">
        <f t="shared" ca="1" si="324"/>
        <v>0</v>
      </c>
      <c r="DH138" s="125">
        <f t="shared" ca="1" si="325"/>
        <v>0</v>
      </c>
      <c r="DI138" s="125">
        <f t="shared" ca="1" si="326"/>
        <v>0</v>
      </c>
      <c r="DJ138" s="125">
        <f t="shared" ca="1" si="327"/>
        <v>0</v>
      </c>
      <c r="DK138" s="125">
        <f t="shared" ca="1" si="328"/>
        <v>0</v>
      </c>
      <c r="DL138" s="125">
        <f t="shared" ca="1" si="329"/>
        <v>0</v>
      </c>
      <c r="DM138" s="125">
        <f t="shared" ca="1" si="330"/>
        <v>0</v>
      </c>
      <c r="DN138" s="340" t="str">
        <f t="shared" ca="1" si="331"/>
        <v xml:space="preserve">    </v>
      </c>
      <c r="DO138" s="340">
        <f t="shared" ca="1" si="332"/>
        <v>0</v>
      </c>
      <c r="DP138" s="340" t="str">
        <f t="shared" ca="1" si="333"/>
        <v>вс/сс</v>
      </c>
      <c r="DQ138" s="340">
        <f t="shared" ca="1" si="334"/>
        <v>0</v>
      </c>
      <c r="DR138" s="340">
        <f t="shared" ca="1" si="335"/>
        <v>0</v>
      </c>
      <c r="DS138" s="340">
        <f t="shared" ca="1" si="336"/>
        <v>0</v>
      </c>
    </row>
    <row r="139" spans="1:123">
      <c r="A139">
        <f t="shared" ca="1" si="227"/>
        <v>135</v>
      </c>
      <c r="B139" t="str">
        <f t="shared" ca="1" si="228"/>
        <v>Водій- кранівник</v>
      </c>
      <c r="C139" t="str">
        <f t="shared" ca="1" si="229"/>
        <v>м-с</v>
      </c>
      <c r="D139" t="str">
        <f t="shared" ca="1" si="230"/>
        <v>Баришніков Д.С.</v>
      </c>
      <c r="E139">
        <f t="shared" ca="1" si="231"/>
        <v>0</v>
      </c>
      <c r="F139">
        <f t="shared" ca="1" si="232"/>
        <v>0</v>
      </c>
      <c r="G139" s="123" t="str">
        <f t="shared" ca="1" si="225"/>
        <v>2.9.9</v>
      </c>
      <c r="H139" s="123" t="str">
        <f t="shared" ca="1" si="226"/>
        <v>2.9.9</v>
      </c>
      <c r="I139" s="123" t="str">
        <f t="shared" ca="1" si="226"/>
        <v>2.9.9</v>
      </c>
      <c r="J139" s="123" t="str">
        <f t="shared" ca="1" si="226"/>
        <v>2.9.9</v>
      </c>
      <c r="K139" s="123" t="str">
        <f t="shared" ca="1" si="226"/>
        <v>2.9.9</v>
      </c>
      <c r="L139" s="123" t="str">
        <f t="shared" ca="1" si="226"/>
        <v>2.9.9</v>
      </c>
      <c r="M139" s="123" t="str">
        <f t="shared" ca="1" si="226"/>
        <v>2.9.9</v>
      </c>
      <c r="N139" s="123" t="str">
        <f t="shared" ca="1" si="226"/>
        <v>2.9.9</v>
      </c>
      <c r="O139" s="123">
        <f t="shared" ca="1" si="233"/>
        <v>5</v>
      </c>
      <c r="P139" s="123">
        <f t="shared" ca="1" si="234"/>
        <v>43577</v>
      </c>
      <c r="Q139" s="123">
        <f t="shared" ca="1" si="235"/>
        <v>0</v>
      </c>
      <c r="R139" s="123">
        <f t="shared" ca="1" si="235"/>
        <v>0</v>
      </c>
      <c r="S139" s="123">
        <f t="shared" ca="1" si="236"/>
        <v>0</v>
      </c>
      <c r="T139" s="123">
        <f t="shared" ca="1" si="237"/>
        <v>0</v>
      </c>
      <c r="U139" s="123">
        <f t="shared" ca="1" si="238"/>
        <v>0</v>
      </c>
      <c r="V139" s="123">
        <f t="shared" ca="1" si="239"/>
        <v>0</v>
      </c>
      <c r="W139" s="123">
        <f t="shared" ca="1" si="240"/>
        <v>0</v>
      </c>
      <c r="X139" s="123">
        <f t="shared" ca="1" si="241"/>
        <v>0</v>
      </c>
      <c r="Y139" s="123">
        <f t="shared" ca="1" si="242"/>
        <v>0</v>
      </c>
      <c r="Z139" s="123">
        <f t="shared" ca="1" si="243"/>
        <v>0</v>
      </c>
      <c r="AA139" s="123">
        <f t="shared" ca="1" si="244"/>
        <v>0</v>
      </c>
      <c r="AB139" s="123">
        <f t="shared" ca="1" si="245"/>
        <v>0</v>
      </c>
      <c r="AC139" s="123">
        <f t="shared" ca="1" si="246"/>
        <v>0</v>
      </c>
      <c r="AD139" s="123">
        <f t="shared" ca="1" si="247"/>
        <v>0</v>
      </c>
      <c r="AE139" s="123">
        <f t="shared" ca="1" si="248"/>
        <v>0</v>
      </c>
      <c r="AF139" s="123">
        <f t="shared" ca="1" si="249"/>
        <v>0</v>
      </c>
      <c r="AG139" s="123">
        <f t="shared" ca="1" si="250"/>
        <v>0</v>
      </c>
      <c r="AH139" s="123">
        <f t="shared" ca="1" si="251"/>
        <v>0</v>
      </c>
      <c r="AI139" s="123">
        <f t="shared" ca="1" si="252"/>
        <v>0</v>
      </c>
      <c r="AJ139" s="123">
        <f t="shared" ca="1" si="253"/>
        <v>0</v>
      </c>
      <c r="AK139" s="123">
        <f t="shared" ca="1" si="254"/>
        <v>0</v>
      </c>
      <c r="AL139" s="123">
        <f t="shared" ca="1" si="255"/>
        <v>0</v>
      </c>
      <c r="AM139" s="123">
        <f t="shared" ca="1" si="256"/>
        <v>0</v>
      </c>
      <c r="AN139" s="123">
        <f t="shared" ca="1" si="257"/>
        <v>0</v>
      </c>
      <c r="AO139" s="123">
        <f t="shared" ca="1" si="258"/>
        <v>0</v>
      </c>
      <c r="AP139" s="123">
        <f t="shared" ca="1" si="259"/>
        <v>0</v>
      </c>
      <c r="AQ139" s="123">
        <f t="shared" ca="1" si="260"/>
        <v>0</v>
      </c>
      <c r="AR139" s="123">
        <f t="shared" ca="1" si="261"/>
        <v>0</v>
      </c>
      <c r="AS139" s="123">
        <f t="shared" ca="1" si="262"/>
        <v>0</v>
      </c>
      <c r="AT139" s="123">
        <f t="shared" ca="1" si="263"/>
        <v>0</v>
      </c>
      <c r="AU139" s="123">
        <f t="shared" ca="1" si="264"/>
        <v>0</v>
      </c>
      <c r="AV139" s="123">
        <f t="shared" ca="1" si="265"/>
        <v>0</v>
      </c>
      <c r="AW139" s="123">
        <f t="shared" ca="1" si="266"/>
        <v>0</v>
      </c>
      <c r="AX139" s="123">
        <f t="shared" ca="1" si="267"/>
        <v>0</v>
      </c>
      <c r="AY139" s="123">
        <f t="shared" ca="1" si="268"/>
        <v>0</v>
      </c>
      <c r="AZ139" s="123">
        <f t="shared" ca="1" si="269"/>
        <v>0</v>
      </c>
      <c r="BA139" s="123">
        <f t="shared" ca="1" si="270"/>
        <v>0</v>
      </c>
      <c r="BB139" s="123">
        <f t="shared" ca="1" si="271"/>
        <v>0</v>
      </c>
      <c r="BC139" s="123">
        <f t="shared" ca="1" si="272"/>
        <v>0</v>
      </c>
      <c r="BD139" s="123">
        <f t="shared" ca="1" si="273"/>
        <v>0</v>
      </c>
      <c r="BE139" s="123">
        <f t="shared" ca="1" si="274"/>
        <v>0</v>
      </c>
      <c r="BF139" s="123">
        <f t="shared" ca="1" si="275"/>
        <v>0</v>
      </c>
      <c r="BG139" s="123">
        <f t="shared" ca="1" si="276"/>
        <v>0</v>
      </c>
      <c r="BH139" s="123">
        <f t="shared" ca="1" si="277"/>
        <v>0</v>
      </c>
      <c r="BI139" s="123">
        <f t="shared" ca="1" si="278"/>
        <v>0</v>
      </c>
      <c r="BJ139" s="123">
        <f t="shared" ca="1" si="279"/>
        <v>0</v>
      </c>
      <c r="BK139" s="123">
        <f t="shared" ca="1" si="280"/>
        <v>0</v>
      </c>
      <c r="BL139" s="123">
        <f t="shared" ca="1" si="281"/>
        <v>0</v>
      </c>
      <c r="BM139" s="123">
        <f t="shared" ca="1" si="282"/>
        <v>0</v>
      </c>
      <c r="BN139" s="123">
        <f t="shared" ca="1" si="283"/>
        <v>0.65</v>
      </c>
      <c r="BO139" s="123">
        <f t="shared" ca="1" si="284"/>
        <v>28</v>
      </c>
      <c r="BP139" s="340">
        <f t="shared" ca="1" si="285"/>
        <v>0</v>
      </c>
      <c r="BQ139" s="123">
        <f t="shared" ca="1" si="286"/>
        <v>0</v>
      </c>
      <c r="BR139" s="123">
        <f t="shared" ca="1" si="287"/>
        <v>0</v>
      </c>
      <c r="BS139" s="123">
        <f t="shared" ca="1" si="288"/>
        <v>0</v>
      </c>
      <c r="BT139" s="123">
        <f t="shared" ca="1" si="289"/>
        <v>0</v>
      </c>
      <c r="BU139" s="123">
        <f t="shared" ca="1" si="290"/>
        <v>0</v>
      </c>
      <c r="BV139" s="123"/>
      <c r="BW139" s="123">
        <f t="shared" ca="1" si="291"/>
        <v>0</v>
      </c>
      <c r="BX139" s="123"/>
      <c r="BY139" s="123">
        <f t="shared" ca="1" si="292"/>
        <v>0</v>
      </c>
      <c r="BZ139" s="123"/>
      <c r="CA139" s="123">
        <f t="shared" ca="1" si="293"/>
        <v>0</v>
      </c>
      <c r="CB139" s="528">
        <f t="shared" ca="1" si="294"/>
        <v>0</v>
      </c>
      <c r="CC139" s="123">
        <f t="shared" ca="1" si="295"/>
        <v>0</v>
      </c>
      <c r="CD139" s="125">
        <f t="shared" ca="1" si="296"/>
        <v>0</v>
      </c>
      <c r="CE139" s="125">
        <f t="shared" ca="1" si="297"/>
        <v>530</v>
      </c>
      <c r="CF139" s="125">
        <f t="shared" ca="1" si="298"/>
        <v>2820</v>
      </c>
      <c r="CG139" s="125">
        <f t="shared" ca="1" si="299"/>
        <v>837.5</v>
      </c>
      <c r="CH139" s="125">
        <f t="shared" ca="1" si="300"/>
        <v>0</v>
      </c>
      <c r="CI139" s="125">
        <f t="shared" ca="1" si="301"/>
        <v>0</v>
      </c>
      <c r="CJ139" s="125">
        <f t="shared" ca="1" si="302"/>
        <v>0</v>
      </c>
      <c r="CK139" s="125">
        <f t="shared" ca="1" si="303"/>
        <v>0</v>
      </c>
      <c r="CL139" s="125">
        <f t="shared" ca="1" si="304"/>
        <v>2721.88</v>
      </c>
      <c r="CM139" s="125">
        <f t="shared" ca="1" si="305"/>
        <v>8657.4</v>
      </c>
      <c r="CN139" s="125">
        <f t="shared" ca="1" si="306"/>
        <v>15566.78</v>
      </c>
      <c r="CO139" s="125">
        <f t="shared" ca="1" si="307"/>
        <v>0</v>
      </c>
      <c r="CP139" s="125">
        <f t="shared" ca="1" si="308"/>
        <v>0</v>
      </c>
      <c r="CQ139" s="125">
        <f t="shared" ca="1" si="309"/>
        <v>0</v>
      </c>
      <c r="CR139" s="125">
        <f t="shared" ca="1" si="310"/>
        <v>0</v>
      </c>
      <c r="CS139" s="125">
        <f t="shared" ca="1" si="311"/>
        <v>0</v>
      </c>
      <c r="CT139" s="125">
        <f t="shared" ca="1" si="312"/>
        <v>0</v>
      </c>
      <c r="CU139" s="125">
        <f t="shared" ca="1" si="313"/>
        <v>0</v>
      </c>
      <c r="CV139" s="125">
        <f t="shared" ca="1" si="314"/>
        <v>0</v>
      </c>
      <c r="CW139" s="125">
        <f t="shared" ca="1" si="315"/>
        <v>0</v>
      </c>
      <c r="CX139" s="125">
        <f t="shared" ca="1" si="316"/>
        <v>0</v>
      </c>
      <c r="CY139" s="125">
        <f t="shared" ca="1" si="317"/>
        <v>0</v>
      </c>
      <c r="CZ139" s="125">
        <f t="shared" ca="1" si="318"/>
        <v>672.35</v>
      </c>
      <c r="DA139" s="341">
        <f t="shared" ca="1" si="319"/>
        <v>16239.13</v>
      </c>
      <c r="DB139" s="606">
        <f t="shared" ca="1" si="320"/>
        <v>2923.04</v>
      </c>
      <c r="DC139" s="606"/>
      <c r="DD139" s="606">
        <f t="shared" ca="1" si="321"/>
        <v>200.09</v>
      </c>
      <c r="DE139" s="125">
        <f t="shared" ca="1" si="322"/>
        <v>0</v>
      </c>
      <c r="DF139" s="125">
        <f t="shared" ca="1" si="323"/>
        <v>0</v>
      </c>
      <c r="DG139" s="125">
        <f t="shared" ca="1" si="324"/>
        <v>0</v>
      </c>
      <c r="DH139" s="125">
        <f t="shared" ca="1" si="325"/>
        <v>3123.13</v>
      </c>
      <c r="DI139" s="125">
        <f t="shared" ca="1" si="326"/>
        <v>3424.69</v>
      </c>
      <c r="DJ139" s="125">
        <f t="shared" ca="1" si="327"/>
        <v>2923.04</v>
      </c>
      <c r="DK139" s="125">
        <f t="shared" ca="1" si="328"/>
        <v>16039.04</v>
      </c>
      <c r="DL139" s="125">
        <f t="shared" ca="1" si="329"/>
        <v>0</v>
      </c>
      <c r="DM139" s="125">
        <f t="shared" ca="1" si="330"/>
        <v>0</v>
      </c>
      <c r="DN139" s="340" t="str">
        <f t="shared" ca="1" si="331"/>
        <v xml:space="preserve">30 від 01.03   </v>
      </c>
      <c r="DO139" s="340" t="str">
        <f t="shared" ca="1" si="332"/>
        <v>Баришніков Д.С.</v>
      </c>
      <c r="DP139" s="340" t="str">
        <f t="shared" ca="1" si="333"/>
        <v>Баришніков</v>
      </c>
      <c r="DQ139" s="340" t="str">
        <f t="shared" ca="1" si="334"/>
        <v>Дмитро</v>
      </c>
      <c r="DR139" s="340" t="str">
        <f t="shared" ca="1" si="335"/>
        <v>Сергійович</v>
      </c>
      <c r="DS139" s="340">
        <f t="shared" ca="1" si="336"/>
        <v>3618005276</v>
      </c>
    </row>
    <row r="140" spans="1:123">
      <c r="A140">
        <f t="shared" ca="1" si="227"/>
        <v>136</v>
      </c>
      <c r="B140" t="str">
        <f t="shared" ca="1" si="228"/>
        <v>Водій- кранівник</v>
      </c>
      <c r="C140" t="str">
        <f t="shared" ca="1" si="229"/>
        <v>м-с</v>
      </c>
      <c r="D140" t="str">
        <f t="shared" ca="1" si="230"/>
        <v>Бойко М.Є.</v>
      </c>
      <c r="E140">
        <f t="shared" ca="1" si="231"/>
        <v>0</v>
      </c>
      <c r="F140">
        <f t="shared" ca="1" si="232"/>
        <v>0</v>
      </c>
      <c r="G140" s="123" t="str">
        <f t="shared" ca="1" si="225"/>
        <v>2.9.24</v>
      </c>
      <c r="H140" s="123" t="str">
        <f t="shared" ca="1" si="226"/>
        <v>2.9.24</v>
      </c>
      <c r="I140" s="123" t="str">
        <f t="shared" ca="1" si="226"/>
        <v>2.9.24</v>
      </c>
      <c r="J140" s="123" t="str">
        <f t="shared" ca="1" si="226"/>
        <v>2.9.24</v>
      </c>
      <c r="K140" s="123" t="str">
        <f t="shared" ca="1" si="226"/>
        <v>2.9.24</v>
      </c>
      <c r="L140" s="123" t="str">
        <f t="shared" ca="1" si="226"/>
        <v>2.9.24</v>
      </c>
      <c r="M140" s="123" t="str">
        <f t="shared" ca="1" si="226"/>
        <v>2.9.24</v>
      </c>
      <c r="N140" s="123" t="str">
        <f t="shared" ca="1" si="226"/>
        <v>2.9.24</v>
      </c>
      <c r="O140" s="123">
        <f t="shared" ca="1" si="233"/>
        <v>5</v>
      </c>
      <c r="P140" s="123">
        <f t="shared" ca="1" si="234"/>
        <v>43562</v>
      </c>
      <c r="Q140" s="123">
        <f t="shared" ca="1" si="235"/>
        <v>0</v>
      </c>
      <c r="R140" s="123">
        <f t="shared" ca="1" si="235"/>
        <v>0</v>
      </c>
      <c r="S140" s="123">
        <f t="shared" ca="1" si="236"/>
        <v>0</v>
      </c>
      <c r="T140" s="123">
        <f t="shared" ca="1" si="237"/>
        <v>0</v>
      </c>
      <c r="U140" s="123">
        <f t="shared" ca="1" si="238"/>
        <v>0</v>
      </c>
      <c r="V140" s="123">
        <f t="shared" ca="1" si="239"/>
        <v>0</v>
      </c>
      <c r="W140" s="123">
        <f t="shared" ca="1" si="240"/>
        <v>0</v>
      </c>
      <c r="X140" s="123">
        <f t="shared" ca="1" si="241"/>
        <v>0</v>
      </c>
      <c r="Y140" s="123">
        <f t="shared" ca="1" si="242"/>
        <v>0</v>
      </c>
      <c r="Z140" s="123">
        <f t="shared" ca="1" si="243"/>
        <v>0</v>
      </c>
      <c r="AA140" s="123">
        <f t="shared" ca="1" si="244"/>
        <v>0</v>
      </c>
      <c r="AB140" s="123">
        <f t="shared" ca="1" si="245"/>
        <v>0</v>
      </c>
      <c r="AC140" s="123">
        <f t="shared" ca="1" si="246"/>
        <v>0</v>
      </c>
      <c r="AD140" s="123">
        <f t="shared" ca="1" si="247"/>
        <v>0</v>
      </c>
      <c r="AE140" s="123">
        <f t="shared" ca="1" si="248"/>
        <v>0</v>
      </c>
      <c r="AF140" s="123">
        <f t="shared" ca="1" si="249"/>
        <v>0</v>
      </c>
      <c r="AG140" s="123">
        <f t="shared" ca="1" si="250"/>
        <v>0</v>
      </c>
      <c r="AH140" s="123">
        <f t="shared" ca="1" si="251"/>
        <v>0</v>
      </c>
      <c r="AI140" s="123">
        <f t="shared" ca="1" si="252"/>
        <v>0</v>
      </c>
      <c r="AJ140" s="123">
        <f t="shared" ca="1" si="253"/>
        <v>0</v>
      </c>
      <c r="AK140" s="123">
        <f t="shared" ca="1" si="254"/>
        <v>0</v>
      </c>
      <c r="AL140" s="123">
        <f t="shared" ca="1" si="255"/>
        <v>0</v>
      </c>
      <c r="AM140" s="123">
        <f t="shared" ca="1" si="256"/>
        <v>0</v>
      </c>
      <c r="AN140" s="123">
        <f t="shared" ca="1" si="257"/>
        <v>0</v>
      </c>
      <c r="AO140" s="123">
        <f t="shared" ca="1" si="258"/>
        <v>0</v>
      </c>
      <c r="AP140" s="123">
        <f t="shared" ca="1" si="259"/>
        <v>0</v>
      </c>
      <c r="AQ140" s="123">
        <f t="shared" ca="1" si="260"/>
        <v>0</v>
      </c>
      <c r="AR140" s="123">
        <f t="shared" ca="1" si="261"/>
        <v>0</v>
      </c>
      <c r="AS140" s="123">
        <f t="shared" ca="1" si="262"/>
        <v>0</v>
      </c>
      <c r="AT140" s="123">
        <f t="shared" ca="1" si="263"/>
        <v>0</v>
      </c>
      <c r="AU140" s="123">
        <f t="shared" ca="1" si="264"/>
        <v>0</v>
      </c>
      <c r="AV140" s="123">
        <f t="shared" ca="1" si="265"/>
        <v>0</v>
      </c>
      <c r="AW140" s="123">
        <f t="shared" ca="1" si="266"/>
        <v>0</v>
      </c>
      <c r="AX140" s="123">
        <f t="shared" ca="1" si="267"/>
        <v>0</v>
      </c>
      <c r="AY140" s="123">
        <f t="shared" ca="1" si="268"/>
        <v>0</v>
      </c>
      <c r="AZ140" s="123">
        <f t="shared" ca="1" si="269"/>
        <v>0</v>
      </c>
      <c r="BA140" s="123">
        <f t="shared" ca="1" si="270"/>
        <v>0</v>
      </c>
      <c r="BB140" s="123">
        <f t="shared" ca="1" si="271"/>
        <v>0</v>
      </c>
      <c r="BC140" s="123">
        <f t="shared" ca="1" si="272"/>
        <v>0</v>
      </c>
      <c r="BD140" s="123">
        <f t="shared" ca="1" si="273"/>
        <v>0</v>
      </c>
      <c r="BE140" s="123">
        <f t="shared" ca="1" si="274"/>
        <v>0</v>
      </c>
      <c r="BF140" s="123">
        <f t="shared" ca="1" si="275"/>
        <v>0</v>
      </c>
      <c r="BG140" s="123">
        <f t="shared" ca="1" si="276"/>
        <v>0</v>
      </c>
      <c r="BH140" s="123">
        <f t="shared" ca="1" si="277"/>
        <v>0</v>
      </c>
      <c r="BI140" s="123">
        <f t="shared" ca="1" si="278"/>
        <v>0</v>
      </c>
      <c r="BJ140" s="123">
        <f t="shared" ca="1" si="279"/>
        <v>0</v>
      </c>
      <c r="BK140" s="123">
        <f t="shared" ca="1" si="280"/>
        <v>0</v>
      </c>
      <c r="BL140" s="123">
        <f t="shared" ca="1" si="281"/>
        <v>0</v>
      </c>
      <c r="BM140" s="123">
        <f t="shared" ca="1" si="282"/>
        <v>0</v>
      </c>
      <c r="BN140" s="123">
        <f t="shared" ca="1" si="283"/>
        <v>0.65</v>
      </c>
      <c r="BO140" s="123">
        <f t="shared" ca="1" si="284"/>
        <v>28</v>
      </c>
      <c r="BP140" s="340">
        <f t="shared" ca="1" si="285"/>
        <v>0</v>
      </c>
      <c r="BQ140" s="123">
        <f t="shared" ca="1" si="286"/>
        <v>0</v>
      </c>
      <c r="BR140" s="123">
        <f t="shared" ca="1" si="287"/>
        <v>0</v>
      </c>
      <c r="BS140" s="123">
        <f t="shared" ca="1" si="288"/>
        <v>0</v>
      </c>
      <c r="BT140" s="123">
        <f t="shared" ca="1" si="289"/>
        <v>0</v>
      </c>
      <c r="BU140" s="123">
        <f t="shared" ca="1" si="290"/>
        <v>0</v>
      </c>
      <c r="BV140" s="123"/>
      <c r="BW140" s="123">
        <f t="shared" ca="1" si="291"/>
        <v>0</v>
      </c>
      <c r="BX140" s="123"/>
      <c r="BY140" s="123">
        <f t="shared" ca="1" si="292"/>
        <v>0</v>
      </c>
      <c r="BZ140" s="123"/>
      <c r="CA140" s="123">
        <f t="shared" ca="1" si="293"/>
        <v>0</v>
      </c>
      <c r="CB140" s="528">
        <f t="shared" ca="1" si="294"/>
        <v>0</v>
      </c>
      <c r="CC140" s="123">
        <f t="shared" ca="1" si="295"/>
        <v>0</v>
      </c>
      <c r="CD140" s="125">
        <f t="shared" ca="1" si="296"/>
        <v>0</v>
      </c>
      <c r="CE140" s="125">
        <f t="shared" ca="1" si="297"/>
        <v>530</v>
      </c>
      <c r="CF140" s="125">
        <f t="shared" ca="1" si="298"/>
        <v>2820</v>
      </c>
      <c r="CG140" s="125">
        <f t="shared" ca="1" si="299"/>
        <v>837.5</v>
      </c>
      <c r="CH140" s="125">
        <f t="shared" ca="1" si="300"/>
        <v>0</v>
      </c>
      <c r="CI140" s="125">
        <f t="shared" ca="1" si="301"/>
        <v>0</v>
      </c>
      <c r="CJ140" s="125">
        <f t="shared" ca="1" si="302"/>
        <v>0</v>
      </c>
      <c r="CK140" s="125">
        <f t="shared" ca="1" si="303"/>
        <v>0</v>
      </c>
      <c r="CL140" s="125">
        <f t="shared" ca="1" si="304"/>
        <v>2721.88</v>
      </c>
      <c r="CM140" s="125">
        <f t="shared" ca="1" si="305"/>
        <v>8657.4</v>
      </c>
      <c r="CN140" s="125">
        <f t="shared" ca="1" si="306"/>
        <v>15566.78</v>
      </c>
      <c r="CO140" s="125">
        <f t="shared" ca="1" si="307"/>
        <v>0</v>
      </c>
      <c r="CP140" s="125">
        <f t="shared" ca="1" si="308"/>
        <v>0</v>
      </c>
      <c r="CQ140" s="125">
        <f t="shared" ca="1" si="309"/>
        <v>0</v>
      </c>
      <c r="CR140" s="125">
        <f t="shared" ca="1" si="310"/>
        <v>0</v>
      </c>
      <c r="CS140" s="125">
        <f t="shared" ca="1" si="311"/>
        <v>0</v>
      </c>
      <c r="CT140" s="125">
        <f t="shared" ca="1" si="312"/>
        <v>0</v>
      </c>
      <c r="CU140" s="125">
        <f t="shared" ca="1" si="313"/>
        <v>0</v>
      </c>
      <c r="CV140" s="125">
        <f t="shared" ca="1" si="314"/>
        <v>0</v>
      </c>
      <c r="CW140" s="125">
        <f t="shared" ca="1" si="315"/>
        <v>0</v>
      </c>
      <c r="CX140" s="125">
        <f t="shared" ca="1" si="316"/>
        <v>0</v>
      </c>
      <c r="CY140" s="125">
        <f t="shared" ca="1" si="317"/>
        <v>0</v>
      </c>
      <c r="CZ140" s="125">
        <f t="shared" ca="1" si="318"/>
        <v>672.35</v>
      </c>
      <c r="DA140" s="341">
        <f t="shared" ca="1" si="319"/>
        <v>16239.13</v>
      </c>
      <c r="DB140" s="606">
        <f t="shared" ca="1" si="320"/>
        <v>2923.04</v>
      </c>
      <c r="DC140" s="606"/>
      <c r="DD140" s="606">
        <f t="shared" ca="1" si="321"/>
        <v>173.99</v>
      </c>
      <c r="DE140" s="125">
        <f t="shared" ca="1" si="322"/>
        <v>0</v>
      </c>
      <c r="DF140" s="125">
        <f t="shared" ca="1" si="323"/>
        <v>0</v>
      </c>
      <c r="DG140" s="125">
        <f t="shared" ca="1" si="324"/>
        <v>0</v>
      </c>
      <c r="DH140" s="125">
        <f t="shared" ca="1" si="325"/>
        <v>3097.03</v>
      </c>
      <c r="DI140" s="125">
        <f t="shared" ca="1" si="326"/>
        <v>3424.69</v>
      </c>
      <c r="DJ140" s="125">
        <f t="shared" ca="1" si="327"/>
        <v>2923.04</v>
      </c>
      <c r="DK140" s="125">
        <f t="shared" ca="1" si="328"/>
        <v>16065.14</v>
      </c>
      <c r="DL140" s="125">
        <f t="shared" ca="1" si="329"/>
        <v>0</v>
      </c>
      <c r="DM140" s="125">
        <f t="shared" ca="1" si="330"/>
        <v>0</v>
      </c>
      <c r="DN140" s="340" t="str">
        <f t="shared" ca="1" si="331"/>
        <v xml:space="preserve">30 від 01.03   </v>
      </c>
      <c r="DO140" s="340" t="str">
        <f t="shared" ca="1" si="332"/>
        <v>Бойко М.Є.</v>
      </c>
      <c r="DP140" s="340" t="str">
        <f t="shared" ca="1" si="333"/>
        <v>Бойко</v>
      </c>
      <c r="DQ140" s="340" t="str">
        <f t="shared" ca="1" si="334"/>
        <v>Максим</v>
      </c>
      <c r="DR140" s="340" t="str">
        <f t="shared" ca="1" si="335"/>
        <v>Єдуардович</v>
      </c>
      <c r="DS140" s="340">
        <f t="shared" ca="1" si="336"/>
        <v>3547105570</v>
      </c>
    </row>
    <row r="141" spans="1:123">
      <c r="A141">
        <f t="shared" ca="1" si="227"/>
        <v>137</v>
      </c>
      <c r="B141" t="str">
        <f t="shared" ca="1" si="228"/>
        <v>Водій- кранівник</v>
      </c>
      <c r="C141" t="str">
        <f t="shared" ca="1" si="229"/>
        <v>рекрут</v>
      </c>
      <c r="D141" t="str">
        <f t="shared" ca="1" si="230"/>
        <v>Вожиловський Д.Г.</v>
      </c>
      <c r="E141">
        <f t="shared" ca="1" si="231"/>
        <v>0</v>
      </c>
      <c r="F141">
        <f t="shared" ca="1" si="232"/>
        <v>0</v>
      </c>
      <c r="G141" s="123" t="str">
        <f t="shared" ca="1" si="225"/>
        <v>0.1.1</v>
      </c>
      <c r="H141" s="123" t="str">
        <f t="shared" ca="1" si="226"/>
        <v>0.1.1</v>
      </c>
      <c r="I141" s="123" t="str">
        <f t="shared" ca="1" si="226"/>
        <v>0.1.1</v>
      </c>
      <c r="J141" s="123" t="str">
        <f t="shared" ca="1" si="226"/>
        <v>0.1.1</v>
      </c>
      <c r="K141" s="123" t="str">
        <f t="shared" ca="1" si="226"/>
        <v>0.1.1</v>
      </c>
      <c r="L141" s="123" t="str">
        <f t="shared" ca="1" si="226"/>
        <v>0.1.1</v>
      </c>
      <c r="M141" s="123" t="str">
        <f t="shared" ca="1" si="226"/>
        <v>0.1.1</v>
      </c>
      <c r="N141" s="123" t="str">
        <f t="shared" ca="1" si="226"/>
        <v>0.1.1</v>
      </c>
      <c r="O141" s="123">
        <f t="shared" ca="1" si="233"/>
        <v>5</v>
      </c>
      <c r="P141" s="123">
        <f t="shared" ca="1" si="234"/>
        <v>44561</v>
      </c>
      <c r="Q141" s="123">
        <f t="shared" ca="1" si="235"/>
        <v>0</v>
      </c>
      <c r="R141" s="123">
        <f t="shared" ca="1" si="235"/>
        <v>0</v>
      </c>
      <c r="S141" s="123">
        <f t="shared" ca="1" si="236"/>
        <v>0</v>
      </c>
      <c r="T141" s="123">
        <f t="shared" ca="1" si="237"/>
        <v>0</v>
      </c>
      <c r="U141" s="123">
        <f t="shared" ca="1" si="238"/>
        <v>0</v>
      </c>
      <c r="V141" s="123">
        <f t="shared" ca="1" si="239"/>
        <v>0</v>
      </c>
      <c r="W141" s="123">
        <f t="shared" ca="1" si="240"/>
        <v>0</v>
      </c>
      <c r="X141" s="123">
        <f t="shared" ca="1" si="241"/>
        <v>0</v>
      </c>
      <c r="Y141" s="123">
        <f t="shared" ca="1" si="242"/>
        <v>0</v>
      </c>
      <c r="Z141" s="123">
        <f t="shared" ca="1" si="243"/>
        <v>0</v>
      </c>
      <c r="AA141" s="123">
        <f t="shared" ca="1" si="244"/>
        <v>0</v>
      </c>
      <c r="AB141" s="123">
        <f t="shared" ca="1" si="245"/>
        <v>0</v>
      </c>
      <c r="AC141" s="123">
        <f t="shared" ca="1" si="246"/>
        <v>0</v>
      </c>
      <c r="AD141" s="123">
        <f t="shared" ca="1" si="247"/>
        <v>0</v>
      </c>
      <c r="AE141" s="123">
        <f t="shared" ca="1" si="248"/>
        <v>0</v>
      </c>
      <c r="AF141" s="123">
        <f t="shared" ca="1" si="249"/>
        <v>0</v>
      </c>
      <c r="AG141" s="123">
        <f t="shared" ca="1" si="250"/>
        <v>0</v>
      </c>
      <c r="AH141" s="123">
        <f t="shared" ca="1" si="251"/>
        <v>0</v>
      </c>
      <c r="AI141" s="123">
        <f t="shared" ca="1" si="252"/>
        <v>0</v>
      </c>
      <c r="AJ141" s="123">
        <f t="shared" ca="1" si="253"/>
        <v>0</v>
      </c>
      <c r="AK141" s="123">
        <f t="shared" ca="1" si="254"/>
        <v>0</v>
      </c>
      <c r="AL141" s="123">
        <f t="shared" ca="1" si="255"/>
        <v>0</v>
      </c>
      <c r="AM141" s="123">
        <f t="shared" ca="1" si="256"/>
        <v>0</v>
      </c>
      <c r="AN141" s="123">
        <f t="shared" ca="1" si="257"/>
        <v>0</v>
      </c>
      <c r="AO141" s="123">
        <f t="shared" ca="1" si="258"/>
        <v>0</v>
      </c>
      <c r="AP141" s="123">
        <f t="shared" ca="1" si="259"/>
        <v>0</v>
      </c>
      <c r="AQ141" s="123">
        <f t="shared" ca="1" si="260"/>
        <v>0</v>
      </c>
      <c r="AR141" s="123">
        <f t="shared" ca="1" si="261"/>
        <v>0</v>
      </c>
      <c r="AS141" s="123">
        <f t="shared" ca="1" si="262"/>
        <v>0</v>
      </c>
      <c r="AT141" s="123">
        <f t="shared" ca="1" si="263"/>
        <v>0</v>
      </c>
      <c r="AU141" s="123">
        <f t="shared" ca="1" si="264"/>
        <v>0</v>
      </c>
      <c r="AV141" s="123">
        <f t="shared" ca="1" si="265"/>
        <v>0</v>
      </c>
      <c r="AW141" s="123">
        <f t="shared" ca="1" si="266"/>
        <v>0</v>
      </c>
      <c r="AX141" s="123">
        <f t="shared" ca="1" si="267"/>
        <v>0</v>
      </c>
      <c r="AY141" s="123">
        <f t="shared" ca="1" si="268"/>
        <v>0</v>
      </c>
      <c r="AZ141" s="123">
        <f t="shared" ca="1" si="269"/>
        <v>0</v>
      </c>
      <c r="BA141" s="123">
        <f t="shared" ca="1" si="270"/>
        <v>0</v>
      </c>
      <c r="BB141" s="123">
        <f t="shared" ca="1" si="271"/>
        <v>0</v>
      </c>
      <c r="BC141" s="123">
        <f t="shared" ca="1" si="272"/>
        <v>0</v>
      </c>
      <c r="BD141" s="123">
        <f t="shared" ca="1" si="273"/>
        <v>0</v>
      </c>
      <c r="BE141" s="123">
        <f t="shared" ca="1" si="274"/>
        <v>0</v>
      </c>
      <c r="BF141" s="123">
        <f t="shared" ca="1" si="275"/>
        <v>0</v>
      </c>
      <c r="BG141" s="123">
        <f t="shared" ca="1" si="276"/>
        <v>0</v>
      </c>
      <c r="BH141" s="123">
        <f t="shared" ca="1" si="277"/>
        <v>0</v>
      </c>
      <c r="BI141" s="123">
        <f t="shared" ca="1" si="278"/>
        <v>0</v>
      </c>
      <c r="BJ141" s="123">
        <f t="shared" ca="1" si="279"/>
        <v>0</v>
      </c>
      <c r="BK141" s="123">
        <f t="shared" ca="1" si="280"/>
        <v>0</v>
      </c>
      <c r="BL141" s="123">
        <f t="shared" ca="1" si="281"/>
        <v>0</v>
      </c>
      <c r="BM141" s="123">
        <f t="shared" ca="1" si="282"/>
        <v>0</v>
      </c>
      <c r="BN141" s="123">
        <f t="shared" ca="1" si="283"/>
        <v>0.65</v>
      </c>
      <c r="BO141" s="123">
        <f t="shared" ca="1" si="284"/>
        <v>28</v>
      </c>
      <c r="BP141" s="340">
        <f t="shared" ca="1" si="285"/>
        <v>0</v>
      </c>
      <c r="BQ141" s="123">
        <f t="shared" ca="1" si="286"/>
        <v>0</v>
      </c>
      <c r="BR141" s="123">
        <f t="shared" ca="1" si="287"/>
        <v>0</v>
      </c>
      <c r="BS141" s="123">
        <f t="shared" ca="1" si="288"/>
        <v>0</v>
      </c>
      <c r="BT141" s="123">
        <f t="shared" ca="1" si="289"/>
        <v>0</v>
      </c>
      <c r="BU141" s="123">
        <f t="shared" ca="1" si="290"/>
        <v>0</v>
      </c>
      <c r="BV141" s="123"/>
      <c r="BW141" s="123">
        <f t="shared" ca="1" si="291"/>
        <v>0</v>
      </c>
      <c r="BX141" s="123"/>
      <c r="BY141" s="123">
        <f t="shared" ca="1" si="292"/>
        <v>0</v>
      </c>
      <c r="BZ141" s="123"/>
      <c r="CA141" s="123">
        <f t="shared" ca="1" si="293"/>
        <v>0</v>
      </c>
      <c r="CB141" s="528">
        <f t="shared" ca="1" si="294"/>
        <v>0</v>
      </c>
      <c r="CC141" s="123">
        <f t="shared" ca="1" si="295"/>
        <v>0</v>
      </c>
      <c r="CD141" s="125">
        <f t="shared" ca="1" si="296"/>
        <v>0</v>
      </c>
      <c r="CE141" s="125">
        <f t="shared" ca="1" si="297"/>
        <v>440</v>
      </c>
      <c r="CF141" s="125">
        <f t="shared" ca="1" si="298"/>
        <v>2820</v>
      </c>
      <c r="CG141" s="125">
        <f t="shared" ca="1" si="299"/>
        <v>0</v>
      </c>
      <c r="CH141" s="125">
        <f t="shared" ca="1" si="300"/>
        <v>0</v>
      </c>
      <c r="CI141" s="125">
        <f t="shared" ca="1" si="301"/>
        <v>0</v>
      </c>
      <c r="CJ141" s="125">
        <f t="shared" ca="1" si="302"/>
        <v>0</v>
      </c>
      <c r="CK141" s="125">
        <f t="shared" ca="1" si="303"/>
        <v>0</v>
      </c>
      <c r="CL141" s="125">
        <f t="shared" ca="1" si="304"/>
        <v>2119</v>
      </c>
      <c r="CM141" s="125">
        <f t="shared" ca="1" si="305"/>
        <v>8657.4</v>
      </c>
      <c r="CN141" s="125">
        <f t="shared" ca="1" si="306"/>
        <v>14036.4</v>
      </c>
      <c r="CO141" s="125">
        <f t="shared" ca="1" si="307"/>
        <v>0</v>
      </c>
      <c r="CP141" s="125">
        <f t="shared" ca="1" si="308"/>
        <v>0</v>
      </c>
      <c r="CQ141" s="125">
        <f t="shared" ca="1" si="309"/>
        <v>0</v>
      </c>
      <c r="CR141" s="125">
        <f t="shared" ca="1" si="310"/>
        <v>0</v>
      </c>
      <c r="CS141" s="125">
        <f t="shared" ca="1" si="311"/>
        <v>0</v>
      </c>
      <c r="CT141" s="125">
        <f t="shared" ca="1" si="312"/>
        <v>0</v>
      </c>
      <c r="CU141" s="125">
        <f t="shared" ca="1" si="313"/>
        <v>0</v>
      </c>
      <c r="CV141" s="125">
        <f t="shared" ca="1" si="314"/>
        <v>0</v>
      </c>
      <c r="CW141" s="125">
        <f t="shared" ca="1" si="315"/>
        <v>0</v>
      </c>
      <c r="CX141" s="125">
        <f t="shared" ca="1" si="316"/>
        <v>0</v>
      </c>
      <c r="CY141" s="125">
        <f t="shared" ca="1" si="317"/>
        <v>0</v>
      </c>
      <c r="CZ141" s="125">
        <f t="shared" ca="1" si="318"/>
        <v>672.35</v>
      </c>
      <c r="DA141" s="341">
        <f t="shared" ca="1" si="319"/>
        <v>14708.75</v>
      </c>
      <c r="DB141" s="606">
        <f t="shared" ca="1" si="320"/>
        <v>2647.58</v>
      </c>
      <c r="DC141" s="606"/>
      <c r="DD141" s="606">
        <f t="shared" ca="1" si="321"/>
        <v>181.23</v>
      </c>
      <c r="DE141" s="125">
        <f t="shared" ca="1" si="322"/>
        <v>0</v>
      </c>
      <c r="DF141" s="125">
        <f t="shared" ca="1" si="323"/>
        <v>0</v>
      </c>
      <c r="DG141" s="125">
        <f t="shared" ca="1" si="324"/>
        <v>0</v>
      </c>
      <c r="DH141" s="125">
        <f t="shared" ca="1" si="325"/>
        <v>2828.81</v>
      </c>
      <c r="DI141" s="125">
        <f t="shared" ca="1" si="326"/>
        <v>3088.01</v>
      </c>
      <c r="DJ141" s="125">
        <f t="shared" ca="1" si="327"/>
        <v>2647.58</v>
      </c>
      <c r="DK141" s="125">
        <f t="shared" ca="1" si="328"/>
        <v>14527.52</v>
      </c>
      <c r="DL141" s="125">
        <f t="shared" ca="1" si="329"/>
        <v>0</v>
      </c>
      <c r="DM141" s="125">
        <f t="shared" ca="1" si="330"/>
        <v>0</v>
      </c>
      <c r="DN141" s="340" t="str">
        <f t="shared" ca="1" si="331"/>
        <v xml:space="preserve">30 від 01.03   </v>
      </c>
      <c r="DO141" s="340" t="str">
        <f t="shared" ca="1" si="332"/>
        <v>Вожиловський Д.Г.</v>
      </c>
      <c r="DP141" s="340" t="str">
        <f t="shared" ca="1" si="333"/>
        <v>Вожиловський</v>
      </c>
      <c r="DQ141" s="340" t="str">
        <f t="shared" ca="1" si="334"/>
        <v>Дмитро</v>
      </c>
      <c r="DR141" s="340" t="str">
        <f t="shared" ca="1" si="335"/>
        <v>Георгійович</v>
      </c>
      <c r="DS141" s="340">
        <f t="shared" ca="1" si="336"/>
        <v>2812900672</v>
      </c>
    </row>
    <row r="142" spans="1:123">
      <c r="A142">
        <f t="shared" ca="1" si="227"/>
        <v>138</v>
      </c>
      <c r="B142">
        <f t="shared" ca="1" si="228"/>
        <v>0</v>
      </c>
      <c r="C142">
        <f t="shared" ca="1" si="229"/>
        <v>0</v>
      </c>
      <c r="D142" t="str">
        <f t="shared" ca="1" si="230"/>
        <v xml:space="preserve"> </v>
      </c>
      <c r="E142">
        <f t="shared" ca="1" si="231"/>
        <v>0</v>
      </c>
      <c r="F142">
        <f t="shared" ca="1" si="232"/>
        <v>0</v>
      </c>
      <c r="G142" s="123" t="str">
        <f t="shared" ca="1" si="225"/>
        <v>0.0.0</v>
      </c>
      <c r="H142" s="123" t="str">
        <f t="shared" ca="1" si="226"/>
        <v>0.0.0</v>
      </c>
      <c r="I142" s="123" t="str">
        <f t="shared" ca="1" si="226"/>
        <v>0.0.0</v>
      </c>
      <c r="J142" s="123" t="str">
        <f t="shared" ca="1" si="226"/>
        <v>0.0.0</v>
      </c>
      <c r="K142" s="123" t="str">
        <f t="shared" ca="1" si="226"/>
        <v>0.0.0</v>
      </c>
      <c r="L142" s="123" t="str">
        <f t="shared" ca="1" si="226"/>
        <v>0.0.0</v>
      </c>
      <c r="M142" s="123" t="str">
        <f t="shared" ca="1" si="226"/>
        <v>0.0.0</v>
      </c>
      <c r="N142" s="123" t="str">
        <f t="shared" ca="1" si="226"/>
        <v>0.0.0</v>
      </c>
      <c r="O142" s="123">
        <f t="shared" ca="1" si="233"/>
        <v>0</v>
      </c>
      <c r="P142" s="123">
        <f t="shared" ca="1" si="234"/>
        <v>0</v>
      </c>
      <c r="Q142" s="123">
        <f t="shared" ca="1" si="235"/>
        <v>0</v>
      </c>
      <c r="R142" s="123">
        <f t="shared" ca="1" si="235"/>
        <v>0</v>
      </c>
      <c r="S142" s="123">
        <f t="shared" ca="1" si="236"/>
        <v>0</v>
      </c>
      <c r="T142" s="123">
        <f t="shared" ca="1" si="237"/>
        <v>0</v>
      </c>
      <c r="U142" s="123">
        <f t="shared" ca="1" si="238"/>
        <v>0</v>
      </c>
      <c r="V142" s="123">
        <f t="shared" ca="1" si="239"/>
        <v>0</v>
      </c>
      <c r="W142" s="123">
        <f t="shared" ca="1" si="240"/>
        <v>0</v>
      </c>
      <c r="X142" s="123">
        <f t="shared" ca="1" si="241"/>
        <v>0</v>
      </c>
      <c r="Y142" s="123">
        <f t="shared" ca="1" si="242"/>
        <v>0</v>
      </c>
      <c r="Z142" s="123">
        <f t="shared" ca="1" si="243"/>
        <v>0</v>
      </c>
      <c r="AA142" s="123">
        <f t="shared" ca="1" si="244"/>
        <v>0</v>
      </c>
      <c r="AB142" s="123">
        <f t="shared" ca="1" si="245"/>
        <v>0</v>
      </c>
      <c r="AC142" s="123">
        <f t="shared" ca="1" si="246"/>
        <v>0</v>
      </c>
      <c r="AD142" s="123">
        <f t="shared" ca="1" si="247"/>
        <v>0</v>
      </c>
      <c r="AE142" s="123">
        <f t="shared" ca="1" si="248"/>
        <v>0</v>
      </c>
      <c r="AF142" s="123">
        <f t="shared" ca="1" si="249"/>
        <v>0</v>
      </c>
      <c r="AG142" s="123">
        <f t="shared" ca="1" si="250"/>
        <v>0</v>
      </c>
      <c r="AH142" s="123">
        <f t="shared" ca="1" si="251"/>
        <v>0</v>
      </c>
      <c r="AI142" s="123">
        <f t="shared" ca="1" si="252"/>
        <v>0</v>
      </c>
      <c r="AJ142" s="123">
        <f t="shared" ca="1" si="253"/>
        <v>0</v>
      </c>
      <c r="AK142" s="123">
        <f t="shared" ca="1" si="254"/>
        <v>0</v>
      </c>
      <c r="AL142" s="123">
        <f t="shared" ca="1" si="255"/>
        <v>0</v>
      </c>
      <c r="AM142" s="123">
        <f t="shared" ca="1" si="256"/>
        <v>0</v>
      </c>
      <c r="AN142" s="123">
        <f t="shared" ca="1" si="257"/>
        <v>0</v>
      </c>
      <c r="AO142" s="123">
        <f t="shared" ca="1" si="258"/>
        <v>0</v>
      </c>
      <c r="AP142" s="123">
        <f t="shared" ca="1" si="259"/>
        <v>0</v>
      </c>
      <c r="AQ142" s="123">
        <f t="shared" ca="1" si="260"/>
        <v>0</v>
      </c>
      <c r="AR142" s="123">
        <f t="shared" ca="1" si="261"/>
        <v>0</v>
      </c>
      <c r="AS142" s="123">
        <f t="shared" ca="1" si="262"/>
        <v>0</v>
      </c>
      <c r="AT142" s="123">
        <f t="shared" ca="1" si="263"/>
        <v>0</v>
      </c>
      <c r="AU142" s="123">
        <f t="shared" ca="1" si="264"/>
        <v>0</v>
      </c>
      <c r="AV142" s="123">
        <f t="shared" ca="1" si="265"/>
        <v>0</v>
      </c>
      <c r="AW142" s="123">
        <f t="shared" ca="1" si="266"/>
        <v>0</v>
      </c>
      <c r="AX142" s="123">
        <f t="shared" ca="1" si="267"/>
        <v>0</v>
      </c>
      <c r="AY142" s="123">
        <f t="shared" ca="1" si="268"/>
        <v>0</v>
      </c>
      <c r="AZ142" s="123">
        <f t="shared" ca="1" si="269"/>
        <v>0</v>
      </c>
      <c r="BA142" s="123">
        <f t="shared" ca="1" si="270"/>
        <v>0</v>
      </c>
      <c r="BB142" s="123">
        <f t="shared" ca="1" si="271"/>
        <v>0</v>
      </c>
      <c r="BC142" s="123">
        <f t="shared" ca="1" si="272"/>
        <v>0</v>
      </c>
      <c r="BD142" s="123">
        <f t="shared" ca="1" si="273"/>
        <v>0</v>
      </c>
      <c r="BE142" s="123">
        <f t="shared" ca="1" si="274"/>
        <v>0</v>
      </c>
      <c r="BF142" s="123">
        <f t="shared" ca="1" si="275"/>
        <v>0</v>
      </c>
      <c r="BG142" s="123">
        <f t="shared" ca="1" si="276"/>
        <v>0</v>
      </c>
      <c r="BH142" s="123">
        <f t="shared" ca="1" si="277"/>
        <v>0</v>
      </c>
      <c r="BI142" s="123">
        <f t="shared" ca="1" si="278"/>
        <v>0</v>
      </c>
      <c r="BJ142" s="123">
        <f t="shared" ca="1" si="279"/>
        <v>0</v>
      </c>
      <c r="BK142" s="123">
        <f t="shared" ca="1" si="280"/>
        <v>0</v>
      </c>
      <c r="BL142" s="123">
        <f t="shared" ca="1" si="281"/>
        <v>0</v>
      </c>
      <c r="BM142" s="123">
        <f t="shared" ca="1" si="282"/>
        <v>0</v>
      </c>
      <c r="BN142" s="123">
        <f t="shared" ca="1" si="283"/>
        <v>0.65</v>
      </c>
      <c r="BO142" s="123">
        <f t="shared" ca="1" si="284"/>
        <v>0</v>
      </c>
      <c r="BP142" s="340">
        <f t="shared" ca="1" si="285"/>
        <v>0</v>
      </c>
      <c r="BQ142" s="123">
        <f t="shared" ca="1" si="286"/>
        <v>0</v>
      </c>
      <c r="BR142" s="123">
        <f t="shared" ca="1" si="287"/>
        <v>0</v>
      </c>
      <c r="BS142" s="123">
        <f t="shared" ca="1" si="288"/>
        <v>0</v>
      </c>
      <c r="BT142" s="123">
        <f t="shared" ca="1" si="289"/>
        <v>0</v>
      </c>
      <c r="BU142" s="123">
        <f t="shared" ca="1" si="290"/>
        <v>0</v>
      </c>
      <c r="BV142" s="123"/>
      <c r="BW142" s="123">
        <f t="shared" ca="1" si="291"/>
        <v>0</v>
      </c>
      <c r="BX142" s="123"/>
      <c r="BY142" s="123">
        <f t="shared" ca="1" si="292"/>
        <v>0</v>
      </c>
      <c r="BZ142" s="123"/>
      <c r="CA142" s="123">
        <f t="shared" ca="1" si="293"/>
        <v>0</v>
      </c>
      <c r="CB142" s="528">
        <f t="shared" ca="1" si="294"/>
        <v>0</v>
      </c>
      <c r="CC142" s="123">
        <f t="shared" ca="1" si="295"/>
        <v>0</v>
      </c>
      <c r="CD142" s="125">
        <f t="shared" ca="1" si="296"/>
        <v>0</v>
      </c>
      <c r="CE142" s="125">
        <f t="shared" ca="1" si="297"/>
        <v>0</v>
      </c>
      <c r="CF142" s="125">
        <f t="shared" ca="1" si="298"/>
        <v>0</v>
      </c>
      <c r="CG142" s="125">
        <f t="shared" ca="1" si="299"/>
        <v>0</v>
      </c>
      <c r="CH142" s="125">
        <f t="shared" ca="1" si="300"/>
        <v>0</v>
      </c>
      <c r="CI142" s="125">
        <f t="shared" ca="1" si="301"/>
        <v>0</v>
      </c>
      <c r="CJ142" s="125">
        <f t="shared" ca="1" si="302"/>
        <v>0</v>
      </c>
      <c r="CK142" s="125">
        <f t="shared" ca="1" si="303"/>
        <v>0</v>
      </c>
      <c r="CL142" s="125">
        <f t="shared" ca="1" si="304"/>
        <v>0</v>
      </c>
      <c r="CM142" s="125">
        <f t="shared" ca="1" si="305"/>
        <v>0</v>
      </c>
      <c r="CN142" s="125">
        <f t="shared" ca="1" si="306"/>
        <v>0</v>
      </c>
      <c r="CO142" s="125">
        <f t="shared" ca="1" si="307"/>
        <v>0</v>
      </c>
      <c r="CP142" s="125">
        <f t="shared" ca="1" si="308"/>
        <v>0</v>
      </c>
      <c r="CQ142" s="125">
        <f t="shared" ca="1" si="309"/>
        <v>0</v>
      </c>
      <c r="CR142" s="125">
        <f t="shared" ca="1" si="310"/>
        <v>0</v>
      </c>
      <c r="CS142" s="125">
        <f t="shared" ca="1" si="311"/>
        <v>0</v>
      </c>
      <c r="CT142" s="125">
        <f t="shared" ca="1" si="312"/>
        <v>0</v>
      </c>
      <c r="CU142" s="125">
        <f t="shared" ca="1" si="313"/>
        <v>0</v>
      </c>
      <c r="CV142" s="125">
        <f t="shared" ca="1" si="314"/>
        <v>0</v>
      </c>
      <c r="CW142" s="125">
        <f t="shared" ca="1" si="315"/>
        <v>0</v>
      </c>
      <c r="CX142" s="125">
        <f t="shared" ca="1" si="316"/>
        <v>0</v>
      </c>
      <c r="CY142" s="125">
        <f t="shared" ca="1" si="317"/>
        <v>0</v>
      </c>
      <c r="CZ142" s="125">
        <f t="shared" ca="1" si="318"/>
        <v>0</v>
      </c>
      <c r="DA142" s="341">
        <f t="shared" ca="1" si="319"/>
        <v>0</v>
      </c>
      <c r="DB142" s="606">
        <f t="shared" ca="1" si="320"/>
        <v>0</v>
      </c>
      <c r="DC142" s="606"/>
      <c r="DD142" s="606">
        <f t="shared" ca="1" si="321"/>
        <v>0</v>
      </c>
      <c r="DE142" s="125">
        <f t="shared" ca="1" si="322"/>
        <v>0</v>
      </c>
      <c r="DF142" s="125">
        <f t="shared" ca="1" si="323"/>
        <v>0</v>
      </c>
      <c r="DG142" s="125">
        <f t="shared" ca="1" si="324"/>
        <v>0</v>
      </c>
      <c r="DH142" s="125">
        <f t="shared" ca="1" si="325"/>
        <v>0</v>
      </c>
      <c r="DI142" s="125">
        <f t="shared" ca="1" si="326"/>
        <v>0</v>
      </c>
      <c r="DJ142" s="125">
        <f t="shared" ca="1" si="327"/>
        <v>0</v>
      </c>
      <c r="DK142" s="125">
        <f t="shared" ca="1" si="328"/>
        <v>0</v>
      </c>
      <c r="DL142" s="125">
        <f t="shared" ca="1" si="329"/>
        <v>0</v>
      </c>
      <c r="DM142" s="125">
        <f t="shared" ca="1" si="330"/>
        <v>0</v>
      </c>
      <c r="DN142" s="340" t="str">
        <f t="shared" ca="1" si="331"/>
        <v xml:space="preserve">    </v>
      </c>
      <c r="DO142" s="340" t="str">
        <f t="shared" ca="1" si="332"/>
        <v xml:space="preserve"> </v>
      </c>
      <c r="DP142" s="340">
        <f t="shared" ca="1" si="333"/>
        <v>0</v>
      </c>
      <c r="DQ142" s="340">
        <f t="shared" ca="1" si="334"/>
        <v>0</v>
      </c>
      <c r="DR142" s="340">
        <f t="shared" ca="1" si="335"/>
        <v>0</v>
      </c>
      <c r="DS142" s="340">
        <f t="shared" ca="1" si="336"/>
        <v>0</v>
      </c>
    </row>
    <row r="143" spans="1:123">
      <c r="A143">
        <f t="shared" ca="1" si="227"/>
        <v>139</v>
      </c>
      <c r="B143" t="str">
        <f t="shared" ca="1" si="228"/>
        <v xml:space="preserve">Командир відділення </v>
      </c>
      <c r="C143">
        <f t="shared" ca="1" si="229"/>
        <v>0</v>
      </c>
      <c r="D143" t="str">
        <f t="shared" ca="1" si="230"/>
        <v>ВАКАНТ</v>
      </c>
      <c r="E143">
        <f t="shared" ca="1" si="231"/>
        <v>0</v>
      </c>
      <c r="F143">
        <f t="shared" ca="1" si="232"/>
        <v>0</v>
      </c>
      <c r="G143" s="123" t="str">
        <f t="shared" ca="1" si="225"/>
        <v>0.0.0</v>
      </c>
      <c r="H143" s="123" t="str">
        <f t="shared" ca="1" si="226"/>
        <v>0.0.0</v>
      </c>
      <c r="I143" s="123" t="str">
        <f t="shared" ca="1" si="226"/>
        <v>0.0.0</v>
      </c>
      <c r="J143" s="123" t="str">
        <f t="shared" ca="1" si="226"/>
        <v>0.0.0</v>
      </c>
      <c r="K143" s="123" t="str">
        <f t="shared" ca="1" si="226"/>
        <v>0.0.0</v>
      </c>
      <c r="L143" s="123" t="str">
        <f t="shared" ca="1" si="226"/>
        <v>0.0.0</v>
      </c>
      <c r="M143" s="123" t="str">
        <f t="shared" ca="1" si="226"/>
        <v>0.0.0</v>
      </c>
      <c r="N143" s="123" t="str">
        <f t="shared" ca="1" si="226"/>
        <v>0.0.0</v>
      </c>
      <c r="O143" s="123">
        <f t="shared" ca="1" si="233"/>
        <v>7</v>
      </c>
      <c r="P143" s="123">
        <f t="shared" ca="1" si="234"/>
        <v>0</v>
      </c>
      <c r="Q143" s="123">
        <f t="shared" ca="1" si="235"/>
        <v>0</v>
      </c>
      <c r="R143" s="123">
        <f t="shared" ca="1" si="235"/>
        <v>0</v>
      </c>
      <c r="S143" s="123">
        <f t="shared" ca="1" si="236"/>
        <v>0</v>
      </c>
      <c r="T143" s="123">
        <f t="shared" ca="1" si="237"/>
        <v>0</v>
      </c>
      <c r="U143" s="123">
        <f t="shared" ca="1" si="238"/>
        <v>0</v>
      </c>
      <c r="V143" s="123">
        <f t="shared" ca="1" si="239"/>
        <v>0</v>
      </c>
      <c r="W143" s="123">
        <f t="shared" ca="1" si="240"/>
        <v>0</v>
      </c>
      <c r="X143" s="123">
        <f t="shared" ca="1" si="241"/>
        <v>0</v>
      </c>
      <c r="Y143" s="123">
        <f t="shared" ca="1" si="242"/>
        <v>0</v>
      </c>
      <c r="Z143" s="123">
        <f t="shared" ca="1" si="243"/>
        <v>0</v>
      </c>
      <c r="AA143" s="123">
        <f t="shared" ca="1" si="244"/>
        <v>0</v>
      </c>
      <c r="AB143" s="123">
        <f t="shared" ca="1" si="245"/>
        <v>0</v>
      </c>
      <c r="AC143" s="123">
        <f t="shared" ca="1" si="246"/>
        <v>0</v>
      </c>
      <c r="AD143" s="123">
        <f t="shared" ca="1" si="247"/>
        <v>0</v>
      </c>
      <c r="AE143" s="123">
        <f t="shared" ca="1" si="248"/>
        <v>0</v>
      </c>
      <c r="AF143" s="123">
        <f t="shared" ca="1" si="249"/>
        <v>0</v>
      </c>
      <c r="AG143" s="123">
        <f t="shared" ca="1" si="250"/>
        <v>0</v>
      </c>
      <c r="AH143" s="123">
        <f t="shared" ca="1" si="251"/>
        <v>0</v>
      </c>
      <c r="AI143" s="123">
        <f t="shared" ca="1" si="252"/>
        <v>0</v>
      </c>
      <c r="AJ143" s="123">
        <f t="shared" ca="1" si="253"/>
        <v>0</v>
      </c>
      <c r="AK143" s="123">
        <f t="shared" ca="1" si="254"/>
        <v>0</v>
      </c>
      <c r="AL143" s="123">
        <f t="shared" ca="1" si="255"/>
        <v>0</v>
      </c>
      <c r="AM143" s="123">
        <f t="shared" ca="1" si="256"/>
        <v>0</v>
      </c>
      <c r="AN143" s="123">
        <f t="shared" ca="1" si="257"/>
        <v>0</v>
      </c>
      <c r="AO143" s="123">
        <f t="shared" ca="1" si="258"/>
        <v>0</v>
      </c>
      <c r="AP143" s="123">
        <f t="shared" ca="1" si="259"/>
        <v>0</v>
      </c>
      <c r="AQ143" s="123">
        <f t="shared" ca="1" si="260"/>
        <v>0</v>
      </c>
      <c r="AR143" s="123">
        <f t="shared" ca="1" si="261"/>
        <v>0</v>
      </c>
      <c r="AS143" s="123">
        <f t="shared" ca="1" si="262"/>
        <v>0</v>
      </c>
      <c r="AT143" s="123">
        <f t="shared" ca="1" si="263"/>
        <v>0</v>
      </c>
      <c r="AU143" s="123">
        <f t="shared" ca="1" si="264"/>
        <v>0</v>
      </c>
      <c r="AV143" s="123">
        <f t="shared" ca="1" si="265"/>
        <v>0</v>
      </c>
      <c r="AW143" s="123">
        <f t="shared" ca="1" si="266"/>
        <v>0</v>
      </c>
      <c r="AX143" s="123">
        <f t="shared" ca="1" si="267"/>
        <v>0</v>
      </c>
      <c r="AY143" s="123">
        <f t="shared" ca="1" si="268"/>
        <v>0</v>
      </c>
      <c r="AZ143" s="123">
        <f t="shared" ca="1" si="269"/>
        <v>0</v>
      </c>
      <c r="BA143" s="123">
        <f t="shared" ca="1" si="270"/>
        <v>0</v>
      </c>
      <c r="BB143" s="123">
        <f t="shared" ca="1" si="271"/>
        <v>0</v>
      </c>
      <c r="BC143" s="123">
        <f t="shared" ca="1" si="272"/>
        <v>0</v>
      </c>
      <c r="BD143" s="123">
        <f t="shared" ca="1" si="273"/>
        <v>0</v>
      </c>
      <c r="BE143" s="123">
        <f t="shared" ca="1" si="274"/>
        <v>0</v>
      </c>
      <c r="BF143" s="123">
        <f t="shared" ca="1" si="275"/>
        <v>0</v>
      </c>
      <c r="BG143" s="123">
        <f t="shared" ca="1" si="276"/>
        <v>0</v>
      </c>
      <c r="BH143" s="123">
        <f t="shared" ca="1" si="277"/>
        <v>0</v>
      </c>
      <c r="BI143" s="123">
        <f t="shared" ca="1" si="278"/>
        <v>0</v>
      </c>
      <c r="BJ143" s="123">
        <f t="shared" ca="1" si="279"/>
        <v>0</v>
      </c>
      <c r="BK143" s="123">
        <f t="shared" ca="1" si="280"/>
        <v>0</v>
      </c>
      <c r="BL143" s="123">
        <f t="shared" ca="1" si="281"/>
        <v>0</v>
      </c>
      <c r="BM143" s="123">
        <f t="shared" ca="1" si="282"/>
        <v>0</v>
      </c>
      <c r="BN143" s="123">
        <f t="shared" ca="1" si="283"/>
        <v>0.65</v>
      </c>
      <c r="BO143" s="123">
        <f t="shared" ca="1" si="284"/>
        <v>28</v>
      </c>
      <c r="BP143" s="340">
        <f t="shared" ca="1" si="285"/>
        <v>0</v>
      </c>
      <c r="BQ143" s="123">
        <f t="shared" ca="1" si="286"/>
        <v>0</v>
      </c>
      <c r="BR143" s="123">
        <f t="shared" ca="1" si="287"/>
        <v>0</v>
      </c>
      <c r="BS143" s="123">
        <f t="shared" ca="1" si="288"/>
        <v>0</v>
      </c>
      <c r="BT143" s="123">
        <f t="shared" ca="1" si="289"/>
        <v>0</v>
      </c>
      <c r="BU143" s="123">
        <f t="shared" ca="1" si="290"/>
        <v>0</v>
      </c>
      <c r="BV143" s="123"/>
      <c r="BW143" s="123">
        <f t="shared" ca="1" si="291"/>
        <v>0</v>
      </c>
      <c r="BX143" s="123"/>
      <c r="BY143" s="123">
        <f t="shared" ca="1" si="292"/>
        <v>0</v>
      </c>
      <c r="BZ143" s="123"/>
      <c r="CA143" s="123">
        <f t="shared" ca="1" si="293"/>
        <v>0</v>
      </c>
      <c r="CB143" s="528">
        <f t="shared" ca="1" si="294"/>
        <v>0</v>
      </c>
      <c r="CC143" s="123">
        <f t="shared" ca="1" si="295"/>
        <v>0</v>
      </c>
      <c r="CD143" s="125">
        <f t="shared" ca="1" si="296"/>
        <v>0</v>
      </c>
      <c r="CE143" s="125">
        <f t="shared" ca="1" si="297"/>
        <v>0</v>
      </c>
      <c r="CF143" s="125">
        <f t="shared" ca="1" si="298"/>
        <v>0</v>
      </c>
      <c r="CG143" s="125">
        <f t="shared" ca="1" si="299"/>
        <v>0</v>
      </c>
      <c r="CH143" s="125">
        <f t="shared" ca="1" si="300"/>
        <v>0</v>
      </c>
      <c r="CI143" s="125">
        <f t="shared" ca="1" si="301"/>
        <v>0</v>
      </c>
      <c r="CJ143" s="125">
        <f t="shared" ca="1" si="302"/>
        <v>0</v>
      </c>
      <c r="CK143" s="125">
        <f t="shared" ca="1" si="303"/>
        <v>0</v>
      </c>
      <c r="CL143" s="125">
        <f t="shared" ca="1" si="304"/>
        <v>0</v>
      </c>
      <c r="CM143" s="125">
        <f t="shared" ca="1" si="305"/>
        <v>0</v>
      </c>
      <c r="CN143" s="125">
        <f t="shared" ca="1" si="306"/>
        <v>0</v>
      </c>
      <c r="CO143" s="125">
        <f t="shared" ca="1" si="307"/>
        <v>0</v>
      </c>
      <c r="CP143" s="125">
        <f t="shared" ca="1" si="308"/>
        <v>0</v>
      </c>
      <c r="CQ143" s="125">
        <f t="shared" ca="1" si="309"/>
        <v>0</v>
      </c>
      <c r="CR143" s="125">
        <f t="shared" ca="1" si="310"/>
        <v>0</v>
      </c>
      <c r="CS143" s="125">
        <f t="shared" ca="1" si="311"/>
        <v>0</v>
      </c>
      <c r="CT143" s="125">
        <f t="shared" ca="1" si="312"/>
        <v>0</v>
      </c>
      <c r="CU143" s="125">
        <f t="shared" ca="1" si="313"/>
        <v>0</v>
      </c>
      <c r="CV143" s="125">
        <f t="shared" ca="1" si="314"/>
        <v>0</v>
      </c>
      <c r="CW143" s="125">
        <f t="shared" ca="1" si="315"/>
        <v>0</v>
      </c>
      <c r="CX143" s="125">
        <f t="shared" ca="1" si="316"/>
        <v>0</v>
      </c>
      <c r="CY143" s="125">
        <f t="shared" ca="1" si="317"/>
        <v>0</v>
      </c>
      <c r="CZ143" s="125">
        <f t="shared" ca="1" si="318"/>
        <v>0</v>
      </c>
      <c r="DA143" s="341">
        <f t="shared" ca="1" si="319"/>
        <v>0</v>
      </c>
      <c r="DB143" s="606">
        <f t="shared" ca="1" si="320"/>
        <v>0</v>
      </c>
      <c r="DC143" s="606"/>
      <c r="DD143" s="606">
        <f t="shared" ca="1" si="321"/>
        <v>0</v>
      </c>
      <c r="DE143" s="125">
        <f t="shared" ca="1" si="322"/>
        <v>0</v>
      </c>
      <c r="DF143" s="125">
        <f t="shared" ca="1" si="323"/>
        <v>0</v>
      </c>
      <c r="DG143" s="125">
        <f t="shared" ca="1" si="324"/>
        <v>0</v>
      </c>
      <c r="DH143" s="125">
        <f t="shared" ca="1" si="325"/>
        <v>0</v>
      </c>
      <c r="DI143" s="125">
        <f t="shared" ca="1" si="326"/>
        <v>0</v>
      </c>
      <c r="DJ143" s="125">
        <f t="shared" ca="1" si="327"/>
        <v>0</v>
      </c>
      <c r="DK143" s="125">
        <f t="shared" ca="1" si="328"/>
        <v>0</v>
      </c>
      <c r="DL143" s="125">
        <f t="shared" ca="1" si="329"/>
        <v>0</v>
      </c>
      <c r="DM143" s="125">
        <f t="shared" ca="1" si="330"/>
        <v>0</v>
      </c>
      <c r="DN143" s="340" t="str">
        <f t="shared" ca="1" si="331"/>
        <v xml:space="preserve">    </v>
      </c>
      <c r="DO143" s="340" t="str">
        <f t="shared" ca="1" si="332"/>
        <v>ВАКАНТ</v>
      </c>
      <c r="DP143" s="340">
        <f t="shared" ca="1" si="333"/>
        <v>0</v>
      </c>
      <c r="DQ143" s="340">
        <f t="shared" ca="1" si="334"/>
        <v>0</v>
      </c>
      <c r="DR143" s="340">
        <f t="shared" ca="1" si="335"/>
        <v>0</v>
      </c>
      <c r="DS143" s="340">
        <f t="shared" ca="1" si="336"/>
        <v>0</v>
      </c>
    </row>
    <row r="144" spans="1:123">
      <c r="A144">
        <f t="shared" ca="1" si="227"/>
        <v>140</v>
      </c>
      <c r="B144" t="str">
        <f t="shared" ca="1" si="228"/>
        <v xml:space="preserve">Командир відділення </v>
      </c>
      <c r="C144" t="str">
        <f t="shared" ca="1" si="229"/>
        <v>мол. с-нт</v>
      </c>
      <c r="D144" t="str">
        <f t="shared" ca="1" si="230"/>
        <v>Кода А.М.</v>
      </c>
      <c r="E144">
        <f t="shared" ca="1" si="231"/>
        <v>0</v>
      </c>
      <c r="F144">
        <f t="shared" ca="1" si="232"/>
        <v>0</v>
      </c>
      <c r="G144" s="123" t="str">
        <f t="shared" ca="1" si="225"/>
        <v>7.7.8</v>
      </c>
      <c r="H144" s="123" t="str">
        <f t="shared" ca="1" si="226"/>
        <v>7.7.8</v>
      </c>
      <c r="I144" s="123" t="str">
        <f t="shared" ca="1" si="226"/>
        <v>7.7.8</v>
      </c>
      <c r="J144" s="123" t="str">
        <f t="shared" ca="1" si="226"/>
        <v>7.7.8</v>
      </c>
      <c r="K144" s="123" t="str">
        <f t="shared" ca="1" si="226"/>
        <v>7.7.8</v>
      </c>
      <c r="L144" s="123" t="str">
        <f t="shared" ca="1" si="226"/>
        <v>7.7.8</v>
      </c>
      <c r="M144" s="123" t="str">
        <f t="shared" ca="1" si="226"/>
        <v>7.7.8</v>
      </c>
      <c r="N144" s="123" t="str">
        <f t="shared" ca="1" si="226"/>
        <v>7.7.8</v>
      </c>
      <c r="O144" s="123">
        <f t="shared" ca="1" si="233"/>
        <v>7</v>
      </c>
      <c r="P144" s="123">
        <f t="shared" ca="1" si="234"/>
        <v>41813</v>
      </c>
      <c r="Q144" s="123">
        <f t="shared" ca="1" si="235"/>
        <v>0</v>
      </c>
      <c r="R144" s="123">
        <f t="shared" ca="1" si="235"/>
        <v>0</v>
      </c>
      <c r="S144" s="123">
        <f t="shared" ca="1" si="236"/>
        <v>0</v>
      </c>
      <c r="T144" s="123">
        <f t="shared" ca="1" si="237"/>
        <v>0</v>
      </c>
      <c r="U144" s="123">
        <f t="shared" ca="1" si="238"/>
        <v>0</v>
      </c>
      <c r="V144" s="123">
        <f t="shared" ca="1" si="239"/>
        <v>0</v>
      </c>
      <c r="W144" s="123">
        <f t="shared" ca="1" si="240"/>
        <v>0</v>
      </c>
      <c r="X144" s="123">
        <f t="shared" ca="1" si="241"/>
        <v>0</v>
      </c>
      <c r="Y144" s="123">
        <f t="shared" ca="1" si="242"/>
        <v>0</v>
      </c>
      <c r="Z144" s="123">
        <f t="shared" ca="1" si="243"/>
        <v>0</v>
      </c>
      <c r="AA144" s="123">
        <f t="shared" ca="1" si="244"/>
        <v>0</v>
      </c>
      <c r="AB144" s="123">
        <f t="shared" ca="1" si="245"/>
        <v>0</v>
      </c>
      <c r="AC144" s="123">
        <f t="shared" ca="1" si="246"/>
        <v>0</v>
      </c>
      <c r="AD144" s="123">
        <f t="shared" ca="1" si="247"/>
        <v>0</v>
      </c>
      <c r="AE144" s="123">
        <f t="shared" ca="1" si="248"/>
        <v>0</v>
      </c>
      <c r="AF144" s="123">
        <f t="shared" ca="1" si="249"/>
        <v>0</v>
      </c>
      <c r="AG144" s="123">
        <f t="shared" ca="1" si="250"/>
        <v>0</v>
      </c>
      <c r="AH144" s="123">
        <f t="shared" ca="1" si="251"/>
        <v>0</v>
      </c>
      <c r="AI144" s="123">
        <f t="shared" ca="1" si="252"/>
        <v>0</v>
      </c>
      <c r="AJ144" s="123">
        <f t="shared" ca="1" si="253"/>
        <v>0</v>
      </c>
      <c r="AK144" s="123">
        <f t="shared" ca="1" si="254"/>
        <v>0</v>
      </c>
      <c r="AL144" s="123">
        <f t="shared" ca="1" si="255"/>
        <v>0</v>
      </c>
      <c r="AM144" s="123">
        <f t="shared" ca="1" si="256"/>
        <v>0</v>
      </c>
      <c r="AN144" s="123">
        <f t="shared" ca="1" si="257"/>
        <v>0</v>
      </c>
      <c r="AO144" s="123">
        <f t="shared" ca="1" si="258"/>
        <v>0</v>
      </c>
      <c r="AP144" s="123">
        <f t="shared" ca="1" si="259"/>
        <v>0</v>
      </c>
      <c r="AQ144" s="123">
        <f t="shared" ca="1" si="260"/>
        <v>0</v>
      </c>
      <c r="AR144" s="123">
        <f t="shared" ca="1" si="261"/>
        <v>0</v>
      </c>
      <c r="AS144" s="123">
        <f t="shared" ca="1" si="262"/>
        <v>0</v>
      </c>
      <c r="AT144" s="123">
        <f t="shared" ca="1" si="263"/>
        <v>0</v>
      </c>
      <c r="AU144" s="123">
        <f t="shared" ca="1" si="264"/>
        <v>0</v>
      </c>
      <c r="AV144" s="123">
        <f t="shared" ca="1" si="265"/>
        <v>0</v>
      </c>
      <c r="AW144" s="123">
        <f t="shared" ca="1" si="266"/>
        <v>0</v>
      </c>
      <c r="AX144" s="123">
        <f t="shared" ca="1" si="267"/>
        <v>0</v>
      </c>
      <c r="AY144" s="123">
        <f t="shared" ca="1" si="268"/>
        <v>0</v>
      </c>
      <c r="AZ144" s="123">
        <f t="shared" ca="1" si="269"/>
        <v>0</v>
      </c>
      <c r="BA144" s="123">
        <f t="shared" ca="1" si="270"/>
        <v>0</v>
      </c>
      <c r="BB144" s="123">
        <f t="shared" ca="1" si="271"/>
        <v>0</v>
      </c>
      <c r="BC144" s="123">
        <f t="shared" ca="1" si="272"/>
        <v>0</v>
      </c>
      <c r="BD144" s="123">
        <f t="shared" ca="1" si="273"/>
        <v>0</v>
      </c>
      <c r="BE144" s="123">
        <f t="shared" ca="1" si="274"/>
        <v>0</v>
      </c>
      <c r="BF144" s="123">
        <f t="shared" ca="1" si="275"/>
        <v>0</v>
      </c>
      <c r="BG144" s="123">
        <f t="shared" ca="1" si="276"/>
        <v>0</v>
      </c>
      <c r="BH144" s="123">
        <f t="shared" ca="1" si="277"/>
        <v>0</v>
      </c>
      <c r="BI144" s="123">
        <f t="shared" ca="1" si="278"/>
        <v>0</v>
      </c>
      <c r="BJ144" s="123">
        <f t="shared" ca="1" si="279"/>
        <v>0</v>
      </c>
      <c r="BK144" s="123">
        <f t="shared" ca="1" si="280"/>
        <v>0</v>
      </c>
      <c r="BL144" s="123">
        <f t="shared" ca="1" si="281"/>
        <v>0</v>
      </c>
      <c r="BM144" s="123">
        <f t="shared" ca="1" si="282"/>
        <v>0</v>
      </c>
      <c r="BN144" s="123">
        <f t="shared" ca="1" si="283"/>
        <v>0.65</v>
      </c>
      <c r="BO144" s="123">
        <f t="shared" ca="1" si="284"/>
        <v>28</v>
      </c>
      <c r="BP144" s="340">
        <f t="shared" ca="1" si="285"/>
        <v>0</v>
      </c>
      <c r="BQ144" s="123">
        <f t="shared" ca="1" si="286"/>
        <v>0</v>
      </c>
      <c r="BR144" s="123">
        <f t="shared" ca="1" si="287"/>
        <v>0</v>
      </c>
      <c r="BS144" s="123">
        <f t="shared" ca="1" si="288"/>
        <v>0</v>
      </c>
      <c r="BT144" s="123">
        <f t="shared" ca="1" si="289"/>
        <v>0</v>
      </c>
      <c r="BU144" s="123">
        <f t="shared" ca="1" si="290"/>
        <v>0</v>
      </c>
      <c r="BV144" s="123"/>
      <c r="BW144" s="123">
        <f t="shared" ca="1" si="291"/>
        <v>0</v>
      </c>
      <c r="BX144" s="123"/>
      <c r="BY144" s="123">
        <f t="shared" ca="1" si="292"/>
        <v>0</v>
      </c>
      <c r="BZ144" s="123"/>
      <c r="CA144" s="123">
        <f t="shared" ca="1" si="293"/>
        <v>0</v>
      </c>
      <c r="CB144" s="528">
        <f t="shared" ca="1" si="294"/>
        <v>0</v>
      </c>
      <c r="CC144" s="123">
        <f t="shared" ca="1" si="295"/>
        <v>0</v>
      </c>
      <c r="CD144" s="125">
        <f t="shared" ca="1" si="296"/>
        <v>0</v>
      </c>
      <c r="CE144" s="125">
        <f t="shared" ca="1" si="297"/>
        <v>670</v>
      </c>
      <c r="CF144" s="125">
        <f t="shared" ca="1" si="298"/>
        <v>3000</v>
      </c>
      <c r="CG144" s="125">
        <f t="shared" ca="1" si="299"/>
        <v>1101</v>
      </c>
      <c r="CH144" s="125">
        <f t="shared" ca="1" si="300"/>
        <v>0</v>
      </c>
      <c r="CI144" s="125">
        <f t="shared" ca="1" si="301"/>
        <v>0</v>
      </c>
      <c r="CJ144" s="125">
        <f t="shared" ca="1" si="302"/>
        <v>0</v>
      </c>
      <c r="CK144" s="125">
        <f t="shared" ca="1" si="303"/>
        <v>0</v>
      </c>
      <c r="CL144" s="125">
        <f t="shared" ca="1" si="304"/>
        <v>3101.15</v>
      </c>
      <c r="CM144" s="125">
        <f t="shared" ca="1" si="305"/>
        <v>8730</v>
      </c>
      <c r="CN144" s="125">
        <f t="shared" ca="1" si="306"/>
        <v>16602.150000000001</v>
      </c>
      <c r="CO144" s="125">
        <f t="shared" ca="1" si="307"/>
        <v>0</v>
      </c>
      <c r="CP144" s="125">
        <f t="shared" ca="1" si="308"/>
        <v>0</v>
      </c>
      <c r="CQ144" s="125">
        <f t="shared" ca="1" si="309"/>
        <v>0</v>
      </c>
      <c r="CR144" s="125">
        <f t="shared" ca="1" si="310"/>
        <v>0</v>
      </c>
      <c r="CS144" s="125">
        <f t="shared" ca="1" si="311"/>
        <v>0</v>
      </c>
      <c r="CT144" s="125">
        <f t="shared" ca="1" si="312"/>
        <v>0</v>
      </c>
      <c r="CU144" s="125">
        <f t="shared" ca="1" si="313"/>
        <v>0</v>
      </c>
      <c r="CV144" s="125">
        <f t="shared" ca="1" si="314"/>
        <v>0</v>
      </c>
      <c r="CW144" s="125">
        <f t="shared" ca="1" si="315"/>
        <v>0</v>
      </c>
      <c r="CX144" s="125">
        <f t="shared" ca="1" si="316"/>
        <v>0</v>
      </c>
      <c r="CY144" s="125">
        <f t="shared" ca="1" si="317"/>
        <v>0</v>
      </c>
      <c r="CZ144" s="125">
        <f t="shared" ca="1" si="318"/>
        <v>672.35</v>
      </c>
      <c r="DA144" s="341">
        <f t="shared" ca="1" si="319"/>
        <v>17274.5</v>
      </c>
      <c r="DB144" s="606">
        <f t="shared" ca="1" si="320"/>
        <v>3109.41</v>
      </c>
      <c r="DC144" s="606"/>
      <c r="DD144" s="606">
        <f t="shared" ca="1" si="321"/>
        <v>212.85</v>
      </c>
      <c r="DE144" s="125">
        <f t="shared" ca="1" si="322"/>
        <v>0</v>
      </c>
      <c r="DF144" s="125">
        <f t="shared" ca="1" si="323"/>
        <v>0</v>
      </c>
      <c r="DG144" s="125">
        <f t="shared" ca="1" si="324"/>
        <v>0</v>
      </c>
      <c r="DH144" s="125">
        <f t="shared" ca="1" si="325"/>
        <v>3322.26</v>
      </c>
      <c r="DI144" s="125">
        <f t="shared" ca="1" si="326"/>
        <v>3652.47</v>
      </c>
      <c r="DJ144" s="125">
        <f t="shared" ca="1" si="327"/>
        <v>3109.41</v>
      </c>
      <c r="DK144" s="125">
        <f t="shared" ca="1" si="328"/>
        <v>17061.650000000001</v>
      </c>
      <c r="DL144" s="125">
        <f t="shared" ca="1" si="329"/>
        <v>0</v>
      </c>
      <c r="DM144" s="125">
        <f t="shared" ca="1" si="330"/>
        <v>0</v>
      </c>
      <c r="DN144" s="340" t="str">
        <f t="shared" ca="1" si="331"/>
        <v xml:space="preserve">30 від 01.03   </v>
      </c>
      <c r="DO144" s="340" t="str">
        <f t="shared" ca="1" si="332"/>
        <v>Кода А.М.</v>
      </c>
      <c r="DP144" s="340" t="str">
        <f t="shared" ca="1" si="333"/>
        <v>Кода</v>
      </c>
      <c r="DQ144" s="340" t="str">
        <f t="shared" ca="1" si="334"/>
        <v>Артем</v>
      </c>
      <c r="DR144" s="340" t="str">
        <f t="shared" ca="1" si="335"/>
        <v>Миколайович</v>
      </c>
      <c r="DS144" s="340">
        <f t="shared" ca="1" si="336"/>
        <v>3186117993</v>
      </c>
    </row>
    <row r="145" spans="1:123">
      <c r="A145">
        <f t="shared" ca="1" si="227"/>
        <v>141</v>
      </c>
      <c r="B145" t="str">
        <f t="shared" ca="1" si="228"/>
        <v xml:space="preserve">Командир відділення </v>
      </c>
      <c r="C145" t="str">
        <f t="shared" ca="1" si="229"/>
        <v>ст. м-с</v>
      </c>
      <c r="D145" t="str">
        <f t="shared" ca="1" si="230"/>
        <v>Зозуля В.В.</v>
      </c>
      <c r="E145">
        <f t="shared" ca="1" si="231"/>
        <v>0</v>
      </c>
      <c r="F145">
        <f t="shared" ca="1" si="232"/>
        <v>0</v>
      </c>
      <c r="G145" s="123" t="str">
        <f t="shared" ca="1" si="225"/>
        <v>3.3.21</v>
      </c>
      <c r="H145" s="123" t="str">
        <f t="shared" ca="1" si="226"/>
        <v>3.3.21</v>
      </c>
      <c r="I145" s="123" t="str">
        <f t="shared" ca="1" si="226"/>
        <v>3.3.21</v>
      </c>
      <c r="J145" s="123" t="str">
        <f t="shared" ca="1" si="226"/>
        <v>3.3.21</v>
      </c>
      <c r="K145" s="123" t="str">
        <f t="shared" ca="1" si="226"/>
        <v>3.3.21</v>
      </c>
      <c r="L145" s="123" t="str">
        <f t="shared" ca="1" si="226"/>
        <v>3.3.21</v>
      </c>
      <c r="M145" s="123" t="str">
        <f t="shared" ca="1" si="226"/>
        <v>3.3.21</v>
      </c>
      <c r="N145" s="123" t="str">
        <f t="shared" ca="1" si="226"/>
        <v>3.3.21</v>
      </c>
      <c r="O145" s="123">
        <f t="shared" ca="1" si="233"/>
        <v>7</v>
      </c>
      <c r="P145" s="123">
        <f t="shared" ca="1" si="234"/>
        <v>43383</v>
      </c>
      <c r="Q145" s="123">
        <f t="shared" ca="1" si="235"/>
        <v>0</v>
      </c>
      <c r="R145" s="123">
        <f t="shared" ca="1" si="235"/>
        <v>0</v>
      </c>
      <c r="S145" s="123">
        <f t="shared" ca="1" si="236"/>
        <v>0</v>
      </c>
      <c r="T145" s="123">
        <f t="shared" ca="1" si="237"/>
        <v>0</v>
      </c>
      <c r="U145" s="123">
        <f t="shared" ca="1" si="238"/>
        <v>0</v>
      </c>
      <c r="V145" s="123">
        <f t="shared" ca="1" si="239"/>
        <v>0</v>
      </c>
      <c r="W145" s="123">
        <f t="shared" ca="1" si="240"/>
        <v>0</v>
      </c>
      <c r="X145" s="123">
        <f t="shared" ca="1" si="241"/>
        <v>0</v>
      </c>
      <c r="Y145" s="123">
        <f t="shared" ca="1" si="242"/>
        <v>0</v>
      </c>
      <c r="Z145" s="123">
        <f t="shared" ca="1" si="243"/>
        <v>0</v>
      </c>
      <c r="AA145" s="123">
        <f t="shared" ca="1" si="244"/>
        <v>0</v>
      </c>
      <c r="AB145" s="123">
        <f t="shared" ca="1" si="245"/>
        <v>0</v>
      </c>
      <c r="AC145" s="123">
        <f t="shared" ca="1" si="246"/>
        <v>0</v>
      </c>
      <c r="AD145" s="123">
        <f t="shared" ca="1" si="247"/>
        <v>0</v>
      </c>
      <c r="AE145" s="123">
        <f t="shared" ca="1" si="248"/>
        <v>0</v>
      </c>
      <c r="AF145" s="123">
        <f t="shared" ca="1" si="249"/>
        <v>0</v>
      </c>
      <c r="AG145" s="123">
        <f t="shared" ca="1" si="250"/>
        <v>0</v>
      </c>
      <c r="AH145" s="123">
        <f t="shared" ca="1" si="251"/>
        <v>0</v>
      </c>
      <c r="AI145" s="123">
        <f t="shared" ca="1" si="252"/>
        <v>0</v>
      </c>
      <c r="AJ145" s="123">
        <f t="shared" ca="1" si="253"/>
        <v>0</v>
      </c>
      <c r="AK145" s="123">
        <f t="shared" ca="1" si="254"/>
        <v>0</v>
      </c>
      <c r="AL145" s="123">
        <f t="shared" ca="1" si="255"/>
        <v>0</v>
      </c>
      <c r="AM145" s="123">
        <f t="shared" ca="1" si="256"/>
        <v>0</v>
      </c>
      <c r="AN145" s="123">
        <f t="shared" ca="1" si="257"/>
        <v>0</v>
      </c>
      <c r="AO145" s="123">
        <f t="shared" ca="1" si="258"/>
        <v>0</v>
      </c>
      <c r="AP145" s="123">
        <f t="shared" ca="1" si="259"/>
        <v>0</v>
      </c>
      <c r="AQ145" s="123">
        <f t="shared" ca="1" si="260"/>
        <v>0</v>
      </c>
      <c r="AR145" s="123">
        <f t="shared" ca="1" si="261"/>
        <v>0</v>
      </c>
      <c r="AS145" s="123">
        <f t="shared" ca="1" si="262"/>
        <v>0</v>
      </c>
      <c r="AT145" s="123">
        <f t="shared" ca="1" si="263"/>
        <v>0</v>
      </c>
      <c r="AU145" s="123">
        <f t="shared" ca="1" si="264"/>
        <v>0</v>
      </c>
      <c r="AV145" s="123">
        <f t="shared" ca="1" si="265"/>
        <v>0</v>
      </c>
      <c r="AW145" s="123">
        <f t="shared" ca="1" si="266"/>
        <v>0</v>
      </c>
      <c r="AX145" s="123">
        <f t="shared" ca="1" si="267"/>
        <v>0</v>
      </c>
      <c r="AY145" s="123">
        <f t="shared" ca="1" si="268"/>
        <v>0</v>
      </c>
      <c r="AZ145" s="123">
        <f t="shared" ca="1" si="269"/>
        <v>0</v>
      </c>
      <c r="BA145" s="123">
        <f t="shared" ca="1" si="270"/>
        <v>0</v>
      </c>
      <c r="BB145" s="123">
        <f t="shared" ca="1" si="271"/>
        <v>0</v>
      </c>
      <c r="BC145" s="123">
        <f t="shared" ca="1" si="272"/>
        <v>0</v>
      </c>
      <c r="BD145" s="123">
        <f t="shared" ca="1" si="273"/>
        <v>0</v>
      </c>
      <c r="BE145" s="123">
        <f t="shared" ca="1" si="274"/>
        <v>0</v>
      </c>
      <c r="BF145" s="123">
        <f t="shared" ca="1" si="275"/>
        <v>0</v>
      </c>
      <c r="BG145" s="123">
        <f t="shared" ca="1" si="276"/>
        <v>0</v>
      </c>
      <c r="BH145" s="123">
        <f t="shared" ca="1" si="277"/>
        <v>0</v>
      </c>
      <c r="BI145" s="123">
        <f t="shared" ca="1" si="278"/>
        <v>0</v>
      </c>
      <c r="BJ145" s="123">
        <f t="shared" ca="1" si="279"/>
        <v>0</v>
      </c>
      <c r="BK145" s="123">
        <f t="shared" ca="1" si="280"/>
        <v>0</v>
      </c>
      <c r="BL145" s="123">
        <f t="shared" ca="1" si="281"/>
        <v>0</v>
      </c>
      <c r="BM145" s="123">
        <f t="shared" ca="1" si="282"/>
        <v>0</v>
      </c>
      <c r="BN145" s="123">
        <f t="shared" ca="1" si="283"/>
        <v>0.65</v>
      </c>
      <c r="BO145" s="123">
        <f t="shared" ca="1" si="284"/>
        <v>28</v>
      </c>
      <c r="BP145" s="340">
        <f t="shared" ca="1" si="285"/>
        <v>0</v>
      </c>
      <c r="BQ145" s="123">
        <f t="shared" ca="1" si="286"/>
        <v>0</v>
      </c>
      <c r="BR145" s="123">
        <f t="shared" ca="1" si="287"/>
        <v>0</v>
      </c>
      <c r="BS145" s="123">
        <f t="shared" ca="1" si="288"/>
        <v>0</v>
      </c>
      <c r="BT145" s="123">
        <f t="shared" ca="1" si="289"/>
        <v>0</v>
      </c>
      <c r="BU145" s="123">
        <f t="shared" ca="1" si="290"/>
        <v>0</v>
      </c>
      <c r="BV145" s="123"/>
      <c r="BW145" s="123">
        <f t="shared" ca="1" si="291"/>
        <v>0</v>
      </c>
      <c r="BX145" s="123"/>
      <c r="BY145" s="123">
        <f t="shared" ca="1" si="292"/>
        <v>0</v>
      </c>
      <c r="BZ145" s="123"/>
      <c r="CA145" s="123">
        <f t="shared" ca="1" si="293"/>
        <v>0</v>
      </c>
      <c r="CB145" s="528">
        <f t="shared" ca="1" si="294"/>
        <v>0</v>
      </c>
      <c r="CC145" s="123">
        <f t="shared" ca="1" si="295"/>
        <v>0</v>
      </c>
      <c r="CD145" s="125">
        <f t="shared" ca="1" si="296"/>
        <v>0</v>
      </c>
      <c r="CE145" s="125">
        <f t="shared" ca="1" si="297"/>
        <v>600</v>
      </c>
      <c r="CF145" s="125">
        <f t="shared" ca="1" si="298"/>
        <v>3000</v>
      </c>
      <c r="CG145" s="125">
        <f t="shared" ca="1" si="299"/>
        <v>900</v>
      </c>
      <c r="CH145" s="125">
        <f t="shared" ca="1" si="300"/>
        <v>0</v>
      </c>
      <c r="CI145" s="125">
        <f t="shared" ca="1" si="301"/>
        <v>0</v>
      </c>
      <c r="CJ145" s="125">
        <f t="shared" ca="1" si="302"/>
        <v>0</v>
      </c>
      <c r="CK145" s="125">
        <f t="shared" ca="1" si="303"/>
        <v>0</v>
      </c>
      <c r="CL145" s="125">
        <f t="shared" ca="1" si="304"/>
        <v>2925</v>
      </c>
      <c r="CM145" s="125">
        <f t="shared" ca="1" si="305"/>
        <v>8730</v>
      </c>
      <c r="CN145" s="125">
        <f t="shared" ca="1" si="306"/>
        <v>16155</v>
      </c>
      <c r="CO145" s="125">
        <f t="shared" ca="1" si="307"/>
        <v>0</v>
      </c>
      <c r="CP145" s="125">
        <f t="shared" ca="1" si="308"/>
        <v>0</v>
      </c>
      <c r="CQ145" s="125">
        <f t="shared" ca="1" si="309"/>
        <v>0</v>
      </c>
      <c r="CR145" s="125">
        <f t="shared" ca="1" si="310"/>
        <v>0</v>
      </c>
      <c r="CS145" s="125">
        <f t="shared" ca="1" si="311"/>
        <v>0</v>
      </c>
      <c r="CT145" s="125">
        <f t="shared" ca="1" si="312"/>
        <v>0</v>
      </c>
      <c r="CU145" s="125">
        <f t="shared" ca="1" si="313"/>
        <v>0</v>
      </c>
      <c r="CV145" s="125">
        <f t="shared" ca="1" si="314"/>
        <v>0</v>
      </c>
      <c r="CW145" s="125">
        <f t="shared" ca="1" si="315"/>
        <v>0</v>
      </c>
      <c r="CX145" s="125">
        <f t="shared" ca="1" si="316"/>
        <v>0</v>
      </c>
      <c r="CY145" s="125">
        <f t="shared" ca="1" si="317"/>
        <v>0</v>
      </c>
      <c r="CZ145" s="125">
        <f t="shared" ca="1" si="318"/>
        <v>672.35</v>
      </c>
      <c r="DA145" s="341">
        <f t="shared" ca="1" si="319"/>
        <v>16827.349999999999</v>
      </c>
      <c r="DB145" s="606">
        <f t="shared" ca="1" si="320"/>
        <v>3028.92</v>
      </c>
      <c r="DC145" s="606"/>
      <c r="DD145" s="606">
        <f t="shared" ca="1" si="321"/>
        <v>207.34</v>
      </c>
      <c r="DE145" s="125">
        <f t="shared" ca="1" si="322"/>
        <v>0</v>
      </c>
      <c r="DF145" s="125">
        <f t="shared" ca="1" si="323"/>
        <v>0</v>
      </c>
      <c r="DG145" s="125">
        <f t="shared" ca="1" si="324"/>
        <v>0</v>
      </c>
      <c r="DH145" s="125">
        <f t="shared" ca="1" si="325"/>
        <v>3236.26</v>
      </c>
      <c r="DI145" s="125">
        <f t="shared" ca="1" si="326"/>
        <v>3554.1</v>
      </c>
      <c r="DJ145" s="125">
        <f t="shared" ca="1" si="327"/>
        <v>3028.92</v>
      </c>
      <c r="DK145" s="125">
        <f t="shared" ca="1" si="328"/>
        <v>16620.009999999998</v>
      </c>
      <c r="DL145" s="125">
        <f t="shared" ca="1" si="329"/>
        <v>0</v>
      </c>
      <c r="DM145" s="125">
        <f t="shared" ca="1" si="330"/>
        <v>0</v>
      </c>
      <c r="DN145" s="340" t="str">
        <f t="shared" ca="1" si="331"/>
        <v xml:space="preserve">30 від 01.03   </v>
      </c>
      <c r="DO145" s="340" t="str">
        <f t="shared" ca="1" si="332"/>
        <v>Зозуля В.В.</v>
      </c>
      <c r="DP145" s="340" t="str">
        <f t="shared" ca="1" si="333"/>
        <v>Зозуля</v>
      </c>
      <c r="DQ145" s="340" t="str">
        <f t="shared" ca="1" si="334"/>
        <v>Віталій</v>
      </c>
      <c r="DR145" s="340" t="str">
        <f t="shared" ca="1" si="335"/>
        <v>Владиславович</v>
      </c>
      <c r="DS145" s="340">
        <f t="shared" ca="1" si="336"/>
        <v>3645706591</v>
      </c>
    </row>
    <row r="146" spans="1:123">
      <c r="A146">
        <f t="shared" ca="1" si="227"/>
        <v>142</v>
      </c>
      <c r="B146" t="str">
        <f t="shared" ca="1" si="228"/>
        <v xml:space="preserve">Командир відділення </v>
      </c>
      <c r="C146">
        <f t="shared" ca="1" si="229"/>
        <v>0</v>
      </c>
      <c r="D146" t="str">
        <f t="shared" ca="1" si="230"/>
        <v>ВАКАНТ</v>
      </c>
      <c r="E146">
        <f t="shared" ca="1" si="231"/>
        <v>0</v>
      </c>
      <c r="F146">
        <f t="shared" ca="1" si="232"/>
        <v>0</v>
      </c>
      <c r="G146" s="123" t="str">
        <f t="shared" ref="G146:G209" ca="1" si="337">INDIRECT("Відомість!g"&amp;ROW())</f>
        <v>0.0.0</v>
      </c>
      <c r="H146" s="123" t="str">
        <f t="shared" ca="1" si="226"/>
        <v>0.0.0</v>
      </c>
      <c r="I146" s="123" t="str">
        <f t="shared" ca="1" si="226"/>
        <v>0.0.0</v>
      </c>
      <c r="J146" s="123" t="str">
        <f t="shared" ca="1" si="226"/>
        <v>0.0.0</v>
      </c>
      <c r="K146" s="123" t="str">
        <f t="shared" ca="1" si="226"/>
        <v>0.0.0</v>
      </c>
      <c r="L146" s="123" t="str">
        <f t="shared" ca="1" si="226"/>
        <v>0.0.0</v>
      </c>
      <c r="M146" s="123" t="str">
        <f t="shared" ca="1" si="226"/>
        <v>0.0.0</v>
      </c>
      <c r="N146" s="123" t="str">
        <f t="shared" ca="1" si="226"/>
        <v>0.0.0</v>
      </c>
      <c r="O146" s="123">
        <f t="shared" ca="1" si="233"/>
        <v>7</v>
      </c>
      <c r="P146" s="123">
        <f t="shared" ca="1" si="234"/>
        <v>0</v>
      </c>
      <c r="Q146" s="123">
        <f t="shared" ca="1" si="235"/>
        <v>0</v>
      </c>
      <c r="R146" s="123">
        <f t="shared" ca="1" si="235"/>
        <v>0</v>
      </c>
      <c r="S146" s="123">
        <f t="shared" ca="1" si="236"/>
        <v>0</v>
      </c>
      <c r="T146" s="123">
        <f t="shared" ca="1" si="237"/>
        <v>0</v>
      </c>
      <c r="U146" s="123">
        <f t="shared" ca="1" si="238"/>
        <v>0</v>
      </c>
      <c r="V146" s="123">
        <f t="shared" ca="1" si="239"/>
        <v>0</v>
      </c>
      <c r="W146" s="123">
        <f t="shared" ca="1" si="240"/>
        <v>0</v>
      </c>
      <c r="X146" s="123">
        <f t="shared" ca="1" si="241"/>
        <v>0</v>
      </c>
      <c r="Y146" s="123">
        <f t="shared" ca="1" si="242"/>
        <v>0</v>
      </c>
      <c r="Z146" s="123">
        <f t="shared" ca="1" si="243"/>
        <v>0</v>
      </c>
      <c r="AA146" s="123">
        <f t="shared" ca="1" si="244"/>
        <v>0</v>
      </c>
      <c r="AB146" s="123">
        <f t="shared" ca="1" si="245"/>
        <v>0</v>
      </c>
      <c r="AC146" s="123">
        <f t="shared" ca="1" si="246"/>
        <v>0</v>
      </c>
      <c r="AD146" s="123">
        <f t="shared" ca="1" si="247"/>
        <v>0</v>
      </c>
      <c r="AE146" s="123">
        <f t="shared" ca="1" si="248"/>
        <v>0</v>
      </c>
      <c r="AF146" s="123">
        <f t="shared" ca="1" si="249"/>
        <v>0</v>
      </c>
      <c r="AG146" s="123">
        <f t="shared" ca="1" si="250"/>
        <v>0</v>
      </c>
      <c r="AH146" s="123">
        <f t="shared" ca="1" si="251"/>
        <v>0</v>
      </c>
      <c r="AI146" s="123">
        <f t="shared" ca="1" si="252"/>
        <v>0</v>
      </c>
      <c r="AJ146" s="123">
        <f t="shared" ca="1" si="253"/>
        <v>0</v>
      </c>
      <c r="AK146" s="123">
        <f t="shared" ca="1" si="254"/>
        <v>0</v>
      </c>
      <c r="AL146" s="123">
        <f t="shared" ca="1" si="255"/>
        <v>0</v>
      </c>
      <c r="AM146" s="123">
        <f t="shared" ca="1" si="256"/>
        <v>0</v>
      </c>
      <c r="AN146" s="123">
        <f t="shared" ca="1" si="257"/>
        <v>0</v>
      </c>
      <c r="AO146" s="123">
        <f t="shared" ca="1" si="258"/>
        <v>0</v>
      </c>
      <c r="AP146" s="123">
        <f t="shared" ca="1" si="259"/>
        <v>0</v>
      </c>
      <c r="AQ146" s="123">
        <f t="shared" ca="1" si="260"/>
        <v>0</v>
      </c>
      <c r="AR146" s="123">
        <f t="shared" ca="1" si="261"/>
        <v>0</v>
      </c>
      <c r="AS146" s="123">
        <f t="shared" ca="1" si="262"/>
        <v>0</v>
      </c>
      <c r="AT146" s="123">
        <f t="shared" ca="1" si="263"/>
        <v>0</v>
      </c>
      <c r="AU146" s="123">
        <f t="shared" ca="1" si="264"/>
        <v>0</v>
      </c>
      <c r="AV146" s="123">
        <f t="shared" ca="1" si="265"/>
        <v>0</v>
      </c>
      <c r="AW146" s="123">
        <f t="shared" ca="1" si="266"/>
        <v>0</v>
      </c>
      <c r="AX146" s="123">
        <f t="shared" ca="1" si="267"/>
        <v>0</v>
      </c>
      <c r="AY146" s="123">
        <f t="shared" ca="1" si="268"/>
        <v>0</v>
      </c>
      <c r="AZ146" s="123">
        <f t="shared" ca="1" si="269"/>
        <v>0</v>
      </c>
      <c r="BA146" s="123">
        <f t="shared" ca="1" si="270"/>
        <v>0</v>
      </c>
      <c r="BB146" s="123">
        <f t="shared" ca="1" si="271"/>
        <v>0</v>
      </c>
      <c r="BC146" s="123">
        <f t="shared" ca="1" si="272"/>
        <v>0</v>
      </c>
      <c r="BD146" s="123">
        <f t="shared" ca="1" si="273"/>
        <v>0</v>
      </c>
      <c r="BE146" s="123">
        <f t="shared" ca="1" si="274"/>
        <v>0</v>
      </c>
      <c r="BF146" s="123">
        <f t="shared" ca="1" si="275"/>
        <v>0</v>
      </c>
      <c r="BG146" s="123">
        <f t="shared" ca="1" si="276"/>
        <v>0</v>
      </c>
      <c r="BH146" s="123">
        <f t="shared" ca="1" si="277"/>
        <v>0</v>
      </c>
      <c r="BI146" s="123">
        <f t="shared" ca="1" si="278"/>
        <v>0</v>
      </c>
      <c r="BJ146" s="123">
        <f t="shared" ca="1" si="279"/>
        <v>0</v>
      </c>
      <c r="BK146" s="123">
        <f t="shared" ca="1" si="280"/>
        <v>0</v>
      </c>
      <c r="BL146" s="123">
        <f t="shared" ca="1" si="281"/>
        <v>0</v>
      </c>
      <c r="BM146" s="123">
        <f t="shared" ca="1" si="282"/>
        <v>0</v>
      </c>
      <c r="BN146" s="123">
        <f t="shared" ca="1" si="283"/>
        <v>0.65</v>
      </c>
      <c r="BO146" s="123">
        <f t="shared" ca="1" si="284"/>
        <v>28</v>
      </c>
      <c r="BP146" s="340">
        <f t="shared" ca="1" si="285"/>
        <v>0</v>
      </c>
      <c r="BQ146" s="123">
        <f t="shared" ca="1" si="286"/>
        <v>0</v>
      </c>
      <c r="BR146" s="123">
        <f t="shared" ca="1" si="287"/>
        <v>0</v>
      </c>
      <c r="BS146" s="123">
        <f t="shared" ca="1" si="288"/>
        <v>0</v>
      </c>
      <c r="BT146" s="123">
        <f t="shared" ca="1" si="289"/>
        <v>0</v>
      </c>
      <c r="BU146" s="123">
        <f t="shared" ca="1" si="290"/>
        <v>0</v>
      </c>
      <c r="BV146" s="123"/>
      <c r="BW146" s="123">
        <f t="shared" ca="1" si="291"/>
        <v>0</v>
      </c>
      <c r="BX146" s="123"/>
      <c r="BY146" s="123">
        <f t="shared" ca="1" si="292"/>
        <v>0</v>
      </c>
      <c r="BZ146" s="123"/>
      <c r="CA146" s="123">
        <f t="shared" ca="1" si="293"/>
        <v>0</v>
      </c>
      <c r="CB146" s="528">
        <f t="shared" ca="1" si="294"/>
        <v>0</v>
      </c>
      <c r="CC146" s="123">
        <f t="shared" ca="1" si="295"/>
        <v>0</v>
      </c>
      <c r="CD146" s="125">
        <f t="shared" ca="1" si="296"/>
        <v>0</v>
      </c>
      <c r="CE146" s="125">
        <f t="shared" ca="1" si="297"/>
        <v>0</v>
      </c>
      <c r="CF146" s="125">
        <f t="shared" ca="1" si="298"/>
        <v>0</v>
      </c>
      <c r="CG146" s="125">
        <f t="shared" ca="1" si="299"/>
        <v>0</v>
      </c>
      <c r="CH146" s="125">
        <f t="shared" ca="1" si="300"/>
        <v>0</v>
      </c>
      <c r="CI146" s="125">
        <f t="shared" ca="1" si="301"/>
        <v>0</v>
      </c>
      <c r="CJ146" s="125">
        <f t="shared" ca="1" si="302"/>
        <v>0</v>
      </c>
      <c r="CK146" s="125">
        <f t="shared" ca="1" si="303"/>
        <v>0</v>
      </c>
      <c r="CL146" s="125">
        <f t="shared" ca="1" si="304"/>
        <v>0</v>
      </c>
      <c r="CM146" s="125">
        <f t="shared" ca="1" si="305"/>
        <v>0</v>
      </c>
      <c r="CN146" s="125">
        <f t="shared" ca="1" si="306"/>
        <v>0</v>
      </c>
      <c r="CO146" s="125">
        <f t="shared" ca="1" si="307"/>
        <v>0</v>
      </c>
      <c r="CP146" s="125">
        <f t="shared" ca="1" si="308"/>
        <v>0</v>
      </c>
      <c r="CQ146" s="125">
        <f t="shared" ca="1" si="309"/>
        <v>0</v>
      </c>
      <c r="CR146" s="125">
        <f t="shared" ca="1" si="310"/>
        <v>0</v>
      </c>
      <c r="CS146" s="125">
        <f t="shared" ca="1" si="311"/>
        <v>0</v>
      </c>
      <c r="CT146" s="125">
        <f t="shared" ca="1" si="312"/>
        <v>0</v>
      </c>
      <c r="CU146" s="125">
        <f t="shared" ca="1" si="313"/>
        <v>0</v>
      </c>
      <c r="CV146" s="125">
        <f t="shared" ca="1" si="314"/>
        <v>0</v>
      </c>
      <c r="CW146" s="125">
        <f t="shared" ca="1" si="315"/>
        <v>0</v>
      </c>
      <c r="CX146" s="125">
        <f t="shared" ca="1" si="316"/>
        <v>0</v>
      </c>
      <c r="CY146" s="125">
        <f t="shared" ca="1" si="317"/>
        <v>0</v>
      </c>
      <c r="CZ146" s="125">
        <f t="shared" ca="1" si="318"/>
        <v>0</v>
      </c>
      <c r="DA146" s="341">
        <f t="shared" ca="1" si="319"/>
        <v>0</v>
      </c>
      <c r="DB146" s="606">
        <f t="shared" ca="1" si="320"/>
        <v>0</v>
      </c>
      <c r="DC146" s="606"/>
      <c r="DD146" s="606">
        <f t="shared" ca="1" si="321"/>
        <v>0</v>
      </c>
      <c r="DE146" s="125">
        <f t="shared" ca="1" si="322"/>
        <v>0</v>
      </c>
      <c r="DF146" s="125">
        <f t="shared" ca="1" si="323"/>
        <v>0</v>
      </c>
      <c r="DG146" s="125">
        <f t="shared" ca="1" si="324"/>
        <v>0</v>
      </c>
      <c r="DH146" s="125">
        <f t="shared" ca="1" si="325"/>
        <v>0</v>
      </c>
      <c r="DI146" s="125">
        <f t="shared" ca="1" si="326"/>
        <v>0</v>
      </c>
      <c r="DJ146" s="125">
        <f t="shared" ca="1" si="327"/>
        <v>0</v>
      </c>
      <c r="DK146" s="125">
        <f t="shared" ca="1" si="328"/>
        <v>0</v>
      </c>
      <c r="DL146" s="125">
        <f t="shared" ca="1" si="329"/>
        <v>0</v>
      </c>
      <c r="DM146" s="125">
        <f t="shared" ca="1" si="330"/>
        <v>0</v>
      </c>
      <c r="DN146" s="340" t="str">
        <f t="shared" ca="1" si="331"/>
        <v xml:space="preserve">    </v>
      </c>
      <c r="DO146" s="340" t="str">
        <f t="shared" ca="1" si="332"/>
        <v>ВАКАНТ</v>
      </c>
      <c r="DP146" s="340">
        <f t="shared" ca="1" si="333"/>
        <v>0</v>
      </c>
      <c r="DQ146" s="340">
        <f t="shared" ca="1" si="334"/>
        <v>0</v>
      </c>
      <c r="DR146" s="340">
        <f t="shared" ca="1" si="335"/>
        <v>0</v>
      </c>
      <c r="DS146" s="340">
        <f t="shared" ca="1" si="336"/>
        <v>0</v>
      </c>
    </row>
    <row r="147" spans="1:123">
      <c r="A147">
        <f t="shared" ca="1" si="227"/>
        <v>143</v>
      </c>
      <c r="B147" t="str">
        <f t="shared" ca="1" si="228"/>
        <v xml:space="preserve">Командир відділення </v>
      </c>
      <c r="C147">
        <f t="shared" ca="1" si="229"/>
        <v>0</v>
      </c>
      <c r="D147" t="str">
        <f t="shared" ca="1" si="230"/>
        <v>ВАКАНТ</v>
      </c>
      <c r="E147">
        <f t="shared" ca="1" si="231"/>
        <v>0</v>
      </c>
      <c r="F147">
        <f t="shared" ca="1" si="232"/>
        <v>0</v>
      </c>
      <c r="G147" s="123" t="str">
        <f t="shared" ca="1" si="337"/>
        <v>0.0.0</v>
      </c>
      <c r="H147" s="123" t="str">
        <f t="shared" ca="1" si="226"/>
        <v>0.0.0</v>
      </c>
      <c r="I147" s="123" t="str">
        <f t="shared" ca="1" si="226"/>
        <v>0.0.0</v>
      </c>
      <c r="J147" s="123" t="str">
        <f t="shared" ca="1" si="226"/>
        <v>0.0.0</v>
      </c>
      <c r="K147" s="123" t="str">
        <f t="shared" ca="1" si="226"/>
        <v>0.0.0</v>
      </c>
      <c r="L147" s="123" t="str">
        <f t="shared" ca="1" si="226"/>
        <v>0.0.0</v>
      </c>
      <c r="M147" s="123" t="str">
        <f t="shared" ca="1" si="226"/>
        <v>0.0.0</v>
      </c>
      <c r="N147" s="123" t="str">
        <f t="shared" ca="1" si="226"/>
        <v>0.0.0</v>
      </c>
      <c r="O147" s="123">
        <f t="shared" ca="1" si="233"/>
        <v>7</v>
      </c>
      <c r="P147" s="123">
        <f t="shared" ca="1" si="234"/>
        <v>0</v>
      </c>
      <c r="Q147" s="123">
        <f t="shared" ca="1" si="235"/>
        <v>0</v>
      </c>
      <c r="R147" s="123">
        <f t="shared" ca="1" si="235"/>
        <v>0</v>
      </c>
      <c r="S147" s="123">
        <f t="shared" ca="1" si="236"/>
        <v>0</v>
      </c>
      <c r="T147" s="123">
        <f t="shared" ca="1" si="237"/>
        <v>0</v>
      </c>
      <c r="U147" s="123">
        <f t="shared" ca="1" si="238"/>
        <v>0</v>
      </c>
      <c r="V147" s="123">
        <f t="shared" ca="1" si="239"/>
        <v>0</v>
      </c>
      <c r="W147" s="123">
        <f t="shared" ca="1" si="240"/>
        <v>0</v>
      </c>
      <c r="X147" s="123">
        <f t="shared" ca="1" si="241"/>
        <v>0</v>
      </c>
      <c r="Y147" s="123">
        <f t="shared" ca="1" si="242"/>
        <v>0</v>
      </c>
      <c r="Z147" s="123">
        <f t="shared" ca="1" si="243"/>
        <v>0</v>
      </c>
      <c r="AA147" s="123">
        <f t="shared" ca="1" si="244"/>
        <v>0</v>
      </c>
      <c r="AB147" s="123">
        <f t="shared" ca="1" si="245"/>
        <v>0</v>
      </c>
      <c r="AC147" s="123">
        <f t="shared" ca="1" si="246"/>
        <v>0</v>
      </c>
      <c r="AD147" s="123">
        <f t="shared" ca="1" si="247"/>
        <v>0</v>
      </c>
      <c r="AE147" s="123">
        <f t="shared" ca="1" si="248"/>
        <v>0</v>
      </c>
      <c r="AF147" s="123">
        <f t="shared" ca="1" si="249"/>
        <v>0</v>
      </c>
      <c r="AG147" s="123">
        <f t="shared" ca="1" si="250"/>
        <v>0</v>
      </c>
      <c r="AH147" s="123">
        <f t="shared" ca="1" si="251"/>
        <v>0</v>
      </c>
      <c r="AI147" s="123">
        <f t="shared" ca="1" si="252"/>
        <v>0</v>
      </c>
      <c r="AJ147" s="123">
        <f t="shared" ca="1" si="253"/>
        <v>0</v>
      </c>
      <c r="AK147" s="123">
        <f t="shared" ca="1" si="254"/>
        <v>0</v>
      </c>
      <c r="AL147" s="123">
        <f t="shared" ca="1" si="255"/>
        <v>0</v>
      </c>
      <c r="AM147" s="123">
        <f t="shared" ca="1" si="256"/>
        <v>0</v>
      </c>
      <c r="AN147" s="123">
        <f t="shared" ca="1" si="257"/>
        <v>0</v>
      </c>
      <c r="AO147" s="123">
        <f t="shared" ca="1" si="258"/>
        <v>0</v>
      </c>
      <c r="AP147" s="123">
        <f t="shared" ca="1" si="259"/>
        <v>0</v>
      </c>
      <c r="AQ147" s="123">
        <f t="shared" ca="1" si="260"/>
        <v>0</v>
      </c>
      <c r="AR147" s="123">
        <f t="shared" ca="1" si="261"/>
        <v>0</v>
      </c>
      <c r="AS147" s="123">
        <f t="shared" ca="1" si="262"/>
        <v>0</v>
      </c>
      <c r="AT147" s="123">
        <f t="shared" ca="1" si="263"/>
        <v>0</v>
      </c>
      <c r="AU147" s="123">
        <f t="shared" ca="1" si="264"/>
        <v>0</v>
      </c>
      <c r="AV147" s="123">
        <f t="shared" ca="1" si="265"/>
        <v>0</v>
      </c>
      <c r="AW147" s="123">
        <f t="shared" ca="1" si="266"/>
        <v>0</v>
      </c>
      <c r="AX147" s="123">
        <f t="shared" ca="1" si="267"/>
        <v>0</v>
      </c>
      <c r="AY147" s="123">
        <f t="shared" ca="1" si="268"/>
        <v>0</v>
      </c>
      <c r="AZ147" s="123">
        <f t="shared" ca="1" si="269"/>
        <v>0</v>
      </c>
      <c r="BA147" s="123">
        <f t="shared" ca="1" si="270"/>
        <v>0</v>
      </c>
      <c r="BB147" s="123">
        <f t="shared" ca="1" si="271"/>
        <v>0</v>
      </c>
      <c r="BC147" s="123">
        <f t="shared" ca="1" si="272"/>
        <v>0</v>
      </c>
      <c r="BD147" s="123">
        <f t="shared" ca="1" si="273"/>
        <v>0</v>
      </c>
      <c r="BE147" s="123">
        <f t="shared" ca="1" si="274"/>
        <v>0</v>
      </c>
      <c r="BF147" s="123">
        <f t="shared" ca="1" si="275"/>
        <v>0</v>
      </c>
      <c r="BG147" s="123">
        <f t="shared" ca="1" si="276"/>
        <v>0</v>
      </c>
      <c r="BH147" s="123">
        <f t="shared" ca="1" si="277"/>
        <v>0</v>
      </c>
      <c r="BI147" s="123">
        <f t="shared" ca="1" si="278"/>
        <v>0</v>
      </c>
      <c r="BJ147" s="123">
        <f t="shared" ca="1" si="279"/>
        <v>0</v>
      </c>
      <c r="BK147" s="123">
        <f t="shared" ca="1" si="280"/>
        <v>0</v>
      </c>
      <c r="BL147" s="123">
        <f t="shared" ca="1" si="281"/>
        <v>0</v>
      </c>
      <c r="BM147" s="123">
        <f t="shared" ca="1" si="282"/>
        <v>0</v>
      </c>
      <c r="BN147" s="123">
        <f t="shared" ca="1" si="283"/>
        <v>0.65</v>
      </c>
      <c r="BO147" s="123">
        <f t="shared" ca="1" si="284"/>
        <v>28</v>
      </c>
      <c r="BP147" s="340">
        <f t="shared" ca="1" si="285"/>
        <v>0</v>
      </c>
      <c r="BQ147" s="123">
        <f t="shared" ca="1" si="286"/>
        <v>0</v>
      </c>
      <c r="BR147" s="123">
        <f t="shared" ca="1" si="287"/>
        <v>0</v>
      </c>
      <c r="BS147" s="123">
        <f t="shared" ca="1" si="288"/>
        <v>0</v>
      </c>
      <c r="BT147" s="123">
        <f t="shared" ca="1" si="289"/>
        <v>0</v>
      </c>
      <c r="BU147" s="123">
        <f t="shared" ca="1" si="290"/>
        <v>0</v>
      </c>
      <c r="BV147" s="123"/>
      <c r="BW147" s="123">
        <f t="shared" ca="1" si="291"/>
        <v>0</v>
      </c>
      <c r="BX147" s="123"/>
      <c r="BY147" s="123">
        <f t="shared" ca="1" si="292"/>
        <v>0</v>
      </c>
      <c r="BZ147" s="123"/>
      <c r="CA147" s="123">
        <f t="shared" ca="1" si="293"/>
        <v>0</v>
      </c>
      <c r="CB147" s="528">
        <f t="shared" ca="1" si="294"/>
        <v>0</v>
      </c>
      <c r="CC147" s="123">
        <f t="shared" ca="1" si="295"/>
        <v>0</v>
      </c>
      <c r="CD147" s="125">
        <f t="shared" ca="1" si="296"/>
        <v>0</v>
      </c>
      <c r="CE147" s="125">
        <f t="shared" ca="1" si="297"/>
        <v>0</v>
      </c>
      <c r="CF147" s="125">
        <f t="shared" ca="1" si="298"/>
        <v>0</v>
      </c>
      <c r="CG147" s="125">
        <f t="shared" ca="1" si="299"/>
        <v>0</v>
      </c>
      <c r="CH147" s="125">
        <f t="shared" ca="1" si="300"/>
        <v>0</v>
      </c>
      <c r="CI147" s="125">
        <f t="shared" ca="1" si="301"/>
        <v>0</v>
      </c>
      <c r="CJ147" s="125">
        <f t="shared" ca="1" si="302"/>
        <v>0</v>
      </c>
      <c r="CK147" s="125">
        <f t="shared" ca="1" si="303"/>
        <v>0</v>
      </c>
      <c r="CL147" s="125">
        <f t="shared" ca="1" si="304"/>
        <v>0</v>
      </c>
      <c r="CM147" s="125">
        <f t="shared" ca="1" si="305"/>
        <v>0</v>
      </c>
      <c r="CN147" s="125">
        <f t="shared" ca="1" si="306"/>
        <v>0</v>
      </c>
      <c r="CO147" s="125">
        <f t="shared" ca="1" si="307"/>
        <v>0</v>
      </c>
      <c r="CP147" s="125">
        <f t="shared" ca="1" si="308"/>
        <v>0</v>
      </c>
      <c r="CQ147" s="125">
        <f t="shared" ca="1" si="309"/>
        <v>0</v>
      </c>
      <c r="CR147" s="125">
        <f t="shared" ca="1" si="310"/>
        <v>0</v>
      </c>
      <c r="CS147" s="125">
        <f t="shared" ca="1" si="311"/>
        <v>0</v>
      </c>
      <c r="CT147" s="125">
        <f t="shared" ca="1" si="312"/>
        <v>0</v>
      </c>
      <c r="CU147" s="125">
        <f t="shared" ca="1" si="313"/>
        <v>0</v>
      </c>
      <c r="CV147" s="125">
        <f t="shared" ca="1" si="314"/>
        <v>0</v>
      </c>
      <c r="CW147" s="125">
        <f t="shared" ca="1" si="315"/>
        <v>0</v>
      </c>
      <c r="CX147" s="125">
        <f t="shared" ca="1" si="316"/>
        <v>0</v>
      </c>
      <c r="CY147" s="125">
        <f t="shared" ca="1" si="317"/>
        <v>0</v>
      </c>
      <c r="CZ147" s="125">
        <f t="shared" ca="1" si="318"/>
        <v>0</v>
      </c>
      <c r="DA147" s="341">
        <f t="shared" ca="1" si="319"/>
        <v>0</v>
      </c>
      <c r="DB147" s="606">
        <f t="shared" ca="1" si="320"/>
        <v>0</v>
      </c>
      <c r="DC147" s="606"/>
      <c r="DD147" s="606">
        <f t="shared" ca="1" si="321"/>
        <v>0</v>
      </c>
      <c r="DE147" s="125">
        <f t="shared" ca="1" si="322"/>
        <v>0</v>
      </c>
      <c r="DF147" s="125">
        <f t="shared" ca="1" si="323"/>
        <v>0</v>
      </c>
      <c r="DG147" s="125">
        <f t="shared" ca="1" si="324"/>
        <v>0</v>
      </c>
      <c r="DH147" s="125">
        <f t="shared" ca="1" si="325"/>
        <v>0</v>
      </c>
      <c r="DI147" s="125">
        <f t="shared" ca="1" si="326"/>
        <v>0</v>
      </c>
      <c r="DJ147" s="125">
        <f t="shared" ca="1" si="327"/>
        <v>0</v>
      </c>
      <c r="DK147" s="125">
        <f t="shared" ca="1" si="328"/>
        <v>0</v>
      </c>
      <c r="DL147" s="125">
        <f t="shared" ca="1" si="329"/>
        <v>0</v>
      </c>
      <c r="DM147" s="125">
        <f t="shared" ca="1" si="330"/>
        <v>0</v>
      </c>
      <c r="DN147" s="340" t="str">
        <f t="shared" ca="1" si="331"/>
        <v xml:space="preserve">    </v>
      </c>
      <c r="DO147" s="340" t="str">
        <f t="shared" ca="1" si="332"/>
        <v>ВАКАНТ</v>
      </c>
      <c r="DP147" s="340">
        <f t="shared" ca="1" si="333"/>
        <v>0</v>
      </c>
      <c r="DQ147" s="340">
        <f t="shared" ca="1" si="334"/>
        <v>0</v>
      </c>
      <c r="DR147" s="340">
        <f t="shared" ca="1" si="335"/>
        <v>0</v>
      </c>
      <c r="DS147" s="340">
        <f t="shared" ca="1" si="336"/>
        <v>0</v>
      </c>
    </row>
    <row r="148" spans="1:123">
      <c r="A148">
        <f t="shared" ca="1" si="227"/>
        <v>144</v>
      </c>
      <c r="B148" t="str">
        <f t="shared" ca="1" si="228"/>
        <v xml:space="preserve">Командир відділення </v>
      </c>
      <c r="C148">
        <f t="shared" ca="1" si="229"/>
        <v>0</v>
      </c>
      <c r="D148" t="str">
        <f t="shared" ca="1" si="230"/>
        <v>ВАКАНТ</v>
      </c>
      <c r="E148">
        <f t="shared" ca="1" si="231"/>
        <v>0</v>
      </c>
      <c r="F148">
        <f t="shared" ca="1" si="232"/>
        <v>0</v>
      </c>
      <c r="G148" s="123" t="str">
        <f t="shared" ca="1" si="337"/>
        <v>0.0.0</v>
      </c>
      <c r="H148" s="123" t="str">
        <f t="shared" ca="1" si="226"/>
        <v>0.0.0</v>
      </c>
      <c r="I148" s="123" t="str">
        <f t="shared" ca="1" si="226"/>
        <v>0.0.0</v>
      </c>
      <c r="J148" s="123" t="str">
        <f t="shared" ca="1" si="226"/>
        <v>0.0.0</v>
      </c>
      <c r="K148" s="123" t="str">
        <f t="shared" ca="1" si="226"/>
        <v>0.0.0</v>
      </c>
      <c r="L148" s="123" t="str">
        <f t="shared" ca="1" si="226"/>
        <v>0.0.0</v>
      </c>
      <c r="M148" s="123" t="str">
        <f t="shared" ca="1" si="226"/>
        <v>0.0.0</v>
      </c>
      <c r="N148" s="123" t="str">
        <f t="shared" ca="1" si="226"/>
        <v>0.0.0</v>
      </c>
      <c r="O148" s="123">
        <f t="shared" ca="1" si="233"/>
        <v>7</v>
      </c>
      <c r="P148" s="123">
        <f t="shared" ca="1" si="234"/>
        <v>0</v>
      </c>
      <c r="Q148" s="123">
        <f t="shared" ca="1" si="235"/>
        <v>0</v>
      </c>
      <c r="R148" s="123">
        <f t="shared" ca="1" si="235"/>
        <v>0</v>
      </c>
      <c r="S148" s="123">
        <f t="shared" ca="1" si="236"/>
        <v>0</v>
      </c>
      <c r="T148" s="123">
        <f t="shared" ca="1" si="237"/>
        <v>0</v>
      </c>
      <c r="U148" s="123">
        <f t="shared" ca="1" si="238"/>
        <v>0</v>
      </c>
      <c r="V148" s="123">
        <f t="shared" ca="1" si="239"/>
        <v>0</v>
      </c>
      <c r="W148" s="123">
        <f t="shared" ca="1" si="240"/>
        <v>0</v>
      </c>
      <c r="X148" s="123">
        <f t="shared" ca="1" si="241"/>
        <v>0</v>
      </c>
      <c r="Y148" s="123">
        <f t="shared" ca="1" si="242"/>
        <v>0</v>
      </c>
      <c r="Z148" s="123">
        <f t="shared" ca="1" si="243"/>
        <v>0</v>
      </c>
      <c r="AA148" s="123">
        <f t="shared" ca="1" si="244"/>
        <v>0</v>
      </c>
      <c r="AB148" s="123">
        <f t="shared" ca="1" si="245"/>
        <v>0</v>
      </c>
      <c r="AC148" s="123">
        <f t="shared" ca="1" si="246"/>
        <v>0</v>
      </c>
      <c r="AD148" s="123">
        <f t="shared" ca="1" si="247"/>
        <v>0</v>
      </c>
      <c r="AE148" s="123">
        <f t="shared" ca="1" si="248"/>
        <v>0</v>
      </c>
      <c r="AF148" s="123">
        <f t="shared" ca="1" si="249"/>
        <v>0</v>
      </c>
      <c r="AG148" s="123">
        <f t="shared" ca="1" si="250"/>
        <v>0</v>
      </c>
      <c r="AH148" s="123">
        <f t="shared" ca="1" si="251"/>
        <v>0</v>
      </c>
      <c r="AI148" s="123">
        <f t="shared" ca="1" si="252"/>
        <v>0</v>
      </c>
      <c r="AJ148" s="123">
        <f t="shared" ca="1" si="253"/>
        <v>0</v>
      </c>
      <c r="AK148" s="123">
        <f t="shared" ca="1" si="254"/>
        <v>0</v>
      </c>
      <c r="AL148" s="123">
        <f t="shared" ca="1" si="255"/>
        <v>0</v>
      </c>
      <c r="AM148" s="123">
        <f t="shared" ca="1" si="256"/>
        <v>0</v>
      </c>
      <c r="AN148" s="123">
        <f t="shared" ca="1" si="257"/>
        <v>0</v>
      </c>
      <c r="AO148" s="123">
        <f t="shared" ca="1" si="258"/>
        <v>0</v>
      </c>
      <c r="AP148" s="123">
        <f t="shared" ca="1" si="259"/>
        <v>0</v>
      </c>
      <c r="AQ148" s="123">
        <f t="shared" ca="1" si="260"/>
        <v>0</v>
      </c>
      <c r="AR148" s="123">
        <f t="shared" ca="1" si="261"/>
        <v>0</v>
      </c>
      <c r="AS148" s="123">
        <f t="shared" ca="1" si="262"/>
        <v>0</v>
      </c>
      <c r="AT148" s="123">
        <f t="shared" ca="1" si="263"/>
        <v>0</v>
      </c>
      <c r="AU148" s="123">
        <f t="shared" ca="1" si="264"/>
        <v>0</v>
      </c>
      <c r="AV148" s="123">
        <f t="shared" ca="1" si="265"/>
        <v>0</v>
      </c>
      <c r="AW148" s="123">
        <f t="shared" ca="1" si="266"/>
        <v>0</v>
      </c>
      <c r="AX148" s="123">
        <f t="shared" ca="1" si="267"/>
        <v>0</v>
      </c>
      <c r="AY148" s="123">
        <f t="shared" ca="1" si="268"/>
        <v>0</v>
      </c>
      <c r="AZ148" s="123">
        <f t="shared" ca="1" si="269"/>
        <v>0</v>
      </c>
      <c r="BA148" s="123">
        <f t="shared" ca="1" si="270"/>
        <v>0</v>
      </c>
      <c r="BB148" s="123">
        <f t="shared" ca="1" si="271"/>
        <v>0</v>
      </c>
      <c r="BC148" s="123">
        <f t="shared" ca="1" si="272"/>
        <v>0</v>
      </c>
      <c r="BD148" s="123">
        <f t="shared" ca="1" si="273"/>
        <v>0</v>
      </c>
      <c r="BE148" s="123">
        <f t="shared" ca="1" si="274"/>
        <v>0</v>
      </c>
      <c r="BF148" s="123">
        <f t="shared" ca="1" si="275"/>
        <v>0</v>
      </c>
      <c r="BG148" s="123">
        <f t="shared" ca="1" si="276"/>
        <v>0</v>
      </c>
      <c r="BH148" s="123">
        <f t="shared" ca="1" si="277"/>
        <v>0</v>
      </c>
      <c r="BI148" s="123">
        <f t="shared" ca="1" si="278"/>
        <v>0</v>
      </c>
      <c r="BJ148" s="123">
        <f t="shared" ca="1" si="279"/>
        <v>0</v>
      </c>
      <c r="BK148" s="123">
        <f t="shared" ca="1" si="280"/>
        <v>0</v>
      </c>
      <c r="BL148" s="123">
        <f t="shared" ca="1" si="281"/>
        <v>0</v>
      </c>
      <c r="BM148" s="123">
        <f t="shared" ca="1" si="282"/>
        <v>0</v>
      </c>
      <c r="BN148" s="123">
        <f t="shared" ca="1" si="283"/>
        <v>0.65</v>
      </c>
      <c r="BO148" s="123">
        <f t="shared" ca="1" si="284"/>
        <v>28</v>
      </c>
      <c r="BP148" s="340">
        <f t="shared" ca="1" si="285"/>
        <v>0</v>
      </c>
      <c r="BQ148" s="123">
        <f t="shared" ca="1" si="286"/>
        <v>0</v>
      </c>
      <c r="BR148" s="123">
        <f t="shared" ca="1" si="287"/>
        <v>0</v>
      </c>
      <c r="BS148" s="123">
        <f t="shared" ca="1" si="288"/>
        <v>0</v>
      </c>
      <c r="BT148" s="123">
        <f t="shared" ca="1" si="289"/>
        <v>0</v>
      </c>
      <c r="BU148" s="123">
        <f t="shared" ca="1" si="290"/>
        <v>0</v>
      </c>
      <c r="BV148" s="123"/>
      <c r="BW148" s="123">
        <f t="shared" ca="1" si="291"/>
        <v>0</v>
      </c>
      <c r="BX148" s="123"/>
      <c r="BY148" s="123">
        <f t="shared" ca="1" si="292"/>
        <v>0</v>
      </c>
      <c r="BZ148" s="123"/>
      <c r="CA148" s="123">
        <f t="shared" ca="1" si="293"/>
        <v>0</v>
      </c>
      <c r="CB148" s="528">
        <f t="shared" ca="1" si="294"/>
        <v>0</v>
      </c>
      <c r="CC148" s="123">
        <f t="shared" ca="1" si="295"/>
        <v>0</v>
      </c>
      <c r="CD148" s="125">
        <f t="shared" ca="1" si="296"/>
        <v>0</v>
      </c>
      <c r="CE148" s="125">
        <f t="shared" ca="1" si="297"/>
        <v>0</v>
      </c>
      <c r="CF148" s="125">
        <f t="shared" ca="1" si="298"/>
        <v>0</v>
      </c>
      <c r="CG148" s="125">
        <f t="shared" ca="1" si="299"/>
        <v>0</v>
      </c>
      <c r="CH148" s="125">
        <f t="shared" ca="1" si="300"/>
        <v>0</v>
      </c>
      <c r="CI148" s="125">
        <f t="shared" ca="1" si="301"/>
        <v>0</v>
      </c>
      <c r="CJ148" s="125">
        <f t="shared" ca="1" si="302"/>
        <v>0</v>
      </c>
      <c r="CK148" s="125">
        <f t="shared" ca="1" si="303"/>
        <v>0</v>
      </c>
      <c r="CL148" s="125">
        <f t="shared" ca="1" si="304"/>
        <v>0</v>
      </c>
      <c r="CM148" s="125">
        <f t="shared" ca="1" si="305"/>
        <v>0</v>
      </c>
      <c r="CN148" s="125">
        <f t="shared" ca="1" si="306"/>
        <v>0</v>
      </c>
      <c r="CO148" s="125">
        <f t="shared" ca="1" si="307"/>
        <v>0</v>
      </c>
      <c r="CP148" s="125">
        <f t="shared" ca="1" si="308"/>
        <v>0</v>
      </c>
      <c r="CQ148" s="125">
        <f t="shared" ca="1" si="309"/>
        <v>0</v>
      </c>
      <c r="CR148" s="125">
        <f t="shared" ca="1" si="310"/>
        <v>0</v>
      </c>
      <c r="CS148" s="125">
        <f t="shared" ca="1" si="311"/>
        <v>0</v>
      </c>
      <c r="CT148" s="125">
        <f t="shared" ca="1" si="312"/>
        <v>0</v>
      </c>
      <c r="CU148" s="125">
        <f t="shared" ca="1" si="313"/>
        <v>0</v>
      </c>
      <c r="CV148" s="125">
        <f t="shared" ca="1" si="314"/>
        <v>0</v>
      </c>
      <c r="CW148" s="125">
        <f t="shared" ca="1" si="315"/>
        <v>0</v>
      </c>
      <c r="CX148" s="125">
        <f t="shared" ca="1" si="316"/>
        <v>0</v>
      </c>
      <c r="CY148" s="125">
        <f t="shared" ca="1" si="317"/>
        <v>0</v>
      </c>
      <c r="CZ148" s="125">
        <f t="shared" ca="1" si="318"/>
        <v>0</v>
      </c>
      <c r="DA148" s="341">
        <f t="shared" ca="1" si="319"/>
        <v>0</v>
      </c>
      <c r="DB148" s="606">
        <f t="shared" ca="1" si="320"/>
        <v>0</v>
      </c>
      <c r="DC148" s="606"/>
      <c r="DD148" s="606">
        <f t="shared" ca="1" si="321"/>
        <v>0</v>
      </c>
      <c r="DE148" s="125">
        <f t="shared" ca="1" si="322"/>
        <v>0</v>
      </c>
      <c r="DF148" s="125">
        <f t="shared" ca="1" si="323"/>
        <v>0</v>
      </c>
      <c r="DG148" s="125">
        <f t="shared" ca="1" si="324"/>
        <v>0</v>
      </c>
      <c r="DH148" s="125">
        <f t="shared" ca="1" si="325"/>
        <v>0</v>
      </c>
      <c r="DI148" s="125">
        <f t="shared" ca="1" si="326"/>
        <v>0</v>
      </c>
      <c r="DJ148" s="125">
        <f t="shared" ca="1" si="327"/>
        <v>0</v>
      </c>
      <c r="DK148" s="125">
        <f t="shared" ca="1" si="328"/>
        <v>0</v>
      </c>
      <c r="DL148" s="125">
        <f t="shared" ca="1" si="329"/>
        <v>0</v>
      </c>
      <c r="DM148" s="125">
        <f t="shared" ca="1" si="330"/>
        <v>0</v>
      </c>
      <c r="DN148" s="340" t="str">
        <f t="shared" ca="1" si="331"/>
        <v xml:space="preserve">    </v>
      </c>
      <c r="DO148" s="340" t="str">
        <f t="shared" ca="1" si="332"/>
        <v>ВАКАНТ</v>
      </c>
      <c r="DP148" s="340">
        <f t="shared" ca="1" si="333"/>
        <v>0</v>
      </c>
      <c r="DQ148" s="340">
        <f t="shared" ca="1" si="334"/>
        <v>0</v>
      </c>
      <c r="DR148" s="340">
        <f t="shared" ca="1" si="335"/>
        <v>0</v>
      </c>
      <c r="DS148" s="340">
        <f t="shared" ca="1" si="336"/>
        <v>0</v>
      </c>
    </row>
    <row r="149" spans="1:123">
      <c r="A149">
        <f t="shared" ca="1" si="227"/>
        <v>145</v>
      </c>
      <c r="B149" t="str">
        <f t="shared" ca="1" si="228"/>
        <v>Такелажник</v>
      </c>
      <c r="C149" t="str">
        <f t="shared" ca="1" si="229"/>
        <v>ст. м-с</v>
      </c>
      <c r="D149" t="str">
        <f t="shared" ca="1" si="230"/>
        <v>Колосов В.А.</v>
      </c>
      <c r="E149">
        <f t="shared" ca="1" si="231"/>
        <v>0</v>
      </c>
      <c r="F149">
        <f t="shared" ca="1" si="232"/>
        <v>0</v>
      </c>
      <c r="G149" s="123" t="str">
        <f t="shared" ca="1" si="337"/>
        <v>1.2.27</v>
      </c>
      <c r="H149" s="123" t="str">
        <f t="shared" ca="1" si="226"/>
        <v>1.2.27</v>
      </c>
      <c r="I149" s="123" t="str">
        <f t="shared" ca="1" si="226"/>
        <v>1.2.27</v>
      </c>
      <c r="J149" s="123" t="str">
        <f t="shared" ca="1" si="226"/>
        <v>1.2.27</v>
      </c>
      <c r="K149" s="123" t="str">
        <f t="shared" ca="1" si="226"/>
        <v>1.2.27</v>
      </c>
      <c r="L149" s="123" t="str">
        <f t="shared" ca="1" si="226"/>
        <v>1.2.27</v>
      </c>
      <c r="M149" s="123" t="str">
        <f t="shared" ca="1" si="226"/>
        <v>1.2.27</v>
      </c>
      <c r="N149" s="123" t="str">
        <f t="shared" ca="1" si="226"/>
        <v>1.2.27</v>
      </c>
      <c r="O149" s="123">
        <f t="shared" ca="1" si="233"/>
        <v>2</v>
      </c>
      <c r="P149" s="123">
        <f t="shared" ca="1" si="234"/>
        <v>44139</v>
      </c>
      <c r="Q149" s="123">
        <f t="shared" ca="1" si="235"/>
        <v>0</v>
      </c>
      <c r="R149" s="123">
        <f t="shared" ca="1" si="235"/>
        <v>0</v>
      </c>
      <c r="S149" s="123">
        <f t="shared" ca="1" si="236"/>
        <v>0</v>
      </c>
      <c r="T149" s="123">
        <f t="shared" ca="1" si="237"/>
        <v>0</v>
      </c>
      <c r="U149" s="123">
        <f t="shared" ca="1" si="238"/>
        <v>0</v>
      </c>
      <c r="V149" s="123">
        <f t="shared" ca="1" si="239"/>
        <v>0</v>
      </c>
      <c r="W149" s="123">
        <f t="shared" ca="1" si="240"/>
        <v>0</v>
      </c>
      <c r="X149" s="123">
        <f t="shared" ca="1" si="241"/>
        <v>0</v>
      </c>
      <c r="Y149" s="123">
        <f t="shared" ca="1" si="242"/>
        <v>0</v>
      </c>
      <c r="Z149" s="123">
        <f t="shared" ca="1" si="243"/>
        <v>0</v>
      </c>
      <c r="AA149" s="123">
        <f t="shared" ca="1" si="244"/>
        <v>0</v>
      </c>
      <c r="AB149" s="123">
        <f t="shared" ca="1" si="245"/>
        <v>0</v>
      </c>
      <c r="AC149" s="123">
        <f t="shared" ca="1" si="246"/>
        <v>0</v>
      </c>
      <c r="AD149" s="123">
        <f t="shared" ca="1" si="247"/>
        <v>0</v>
      </c>
      <c r="AE149" s="123">
        <f t="shared" ca="1" si="248"/>
        <v>0</v>
      </c>
      <c r="AF149" s="123">
        <f t="shared" ca="1" si="249"/>
        <v>0</v>
      </c>
      <c r="AG149" s="123">
        <f t="shared" ca="1" si="250"/>
        <v>0</v>
      </c>
      <c r="AH149" s="123">
        <f t="shared" ca="1" si="251"/>
        <v>0</v>
      </c>
      <c r="AI149" s="123">
        <f t="shared" ca="1" si="252"/>
        <v>0</v>
      </c>
      <c r="AJ149" s="123">
        <f t="shared" ca="1" si="253"/>
        <v>0</v>
      </c>
      <c r="AK149" s="123">
        <f t="shared" ca="1" si="254"/>
        <v>0</v>
      </c>
      <c r="AL149" s="123">
        <f t="shared" ca="1" si="255"/>
        <v>0</v>
      </c>
      <c r="AM149" s="123">
        <f t="shared" ca="1" si="256"/>
        <v>0</v>
      </c>
      <c r="AN149" s="123">
        <f t="shared" ca="1" si="257"/>
        <v>0</v>
      </c>
      <c r="AO149" s="123">
        <f t="shared" ca="1" si="258"/>
        <v>0</v>
      </c>
      <c r="AP149" s="123">
        <f t="shared" ca="1" si="259"/>
        <v>0</v>
      </c>
      <c r="AQ149" s="123">
        <f t="shared" ca="1" si="260"/>
        <v>0</v>
      </c>
      <c r="AR149" s="123">
        <f t="shared" ca="1" si="261"/>
        <v>0</v>
      </c>
      <c r="AS149" s="123">
        <f t="shared" ca="1" si="262"/>
        <v>0</v>
      </c>
      <c r="AT149" s="123">
        <f t="shared" ca="1" si="263"/>
        <v>0</v>
      </c>
      <c r="AU149" s="123">
        <f t="shared" ca="1" si="264"/>
        <v>0</v>
      </c>
      <c r="AV149" s="123">
        <f t="shared" ca="1" si="265"/>
        <v>0</v>
      </c>
      <c r="AW149" s="123">
        <f t="shared" ca="1" si="266"/>
        <v>0</v>
      </c>
      <c r="AX149" s="123">
        <f t="shared" ca="1" si="267"/>
        <v>0</v>
      </c>
      <c r="AY149" s="123">
        <f t="shared" ca="1" si="268"/>
        <v>0</v>
      </c>
      <c r="AZ149" s="123">
        <f t="shared" ca="1" si="269"/>
        <v>0</v>
      </c>
      <c r="BA149" s="123">
        <f t="shared" ca="1" si="270"/>
        <v>0</v>
      </c>
      <c r="BB149" s="123">
        <f t="shared" ca="1" si="271"/>
        <v>0</v>
      </c>
      <c r="BC149" s="123">
        <f t="shared" ca="1" si="272"/>
        <v>0</v>
      </c>
      <c r="BD149" s="123">
        <f t="shared" ca="1" si="273"/>
        <v>0</v>
      </c>
      <c r="BE149" s="123">
        <f t="shared" ca="1" si="274"/>
        <v>0</v>
      </c>
      <c r="BF149" s="123">
        <f t="shared" ca="1" si="275"/>
        <v>0</v>
      </c>
      <c r="BG149" s="123">
        <f t="shared" ca="1" si="276"/>
        <v>0</v>
      </c>
      <c r="BH149" s="123">
        <f t="shared" ca="1" si="277"/>
        <v>0</v>
      </c>
      <c r="BI149" s="123">
        <f t="shared" ca="1" si="278"/>
        <v>0</v>
      </c>
      <c r="BJ149" s="123">
        <f t="shared" ca="1" si="279"/>
        <v>0</v>
      </c>
      <c r="BK149" s="123">
        <f t="shared" ca="1" si="280"/>
        <v>0</v>
      </c>
      <c r="BL149" s="123">
        <f t="shared" ca="1" si="281"/>
        <v>0</v>
      </c>
      <c r="BM149" s="123">
        <f t="shared" ca="1" si="282"/>
        <v>0</v>
      </c>
      <c r="BN149" s="123">
        <f t="shared" ca="1" si="283"/>
        <v>0.65</v>
      </c>
      <c r="BO149" s="123">
        <f t="shared" ca="1" si="284"/>
        <v>28</v>
      </c>
      <c r="BP149" s="340">
        <f t="shared" ca="1" si="285"/>
        <v>0</v>
      </c>
      <c r="BQ149" s="123">
        <f t="shared" ca="1" si="286"/>
        <v>0</v>
      </c>
      <c r="BR149" s="123">
        <f t="shared" ca="1" si="287"/>
        <v>0</v>
      </c>
      <c r="BS149" s="123">
        <f t="shared" ca="1" si="288"/>
        <v>0</v>
      </c>
      <c r="BT149" s="123">
        <f t="shared" ca="1" si="289"/>
        <v>0</v>
      </c>
      <c r="BU149" s="123">
        <f t="shared" ca="1" si="290"/>
        <v>0</v>
      </c>
      <c r="BV149" s="123"/>
      <c r="BW149" s="123">
        <f t="shared" ca="1" si="291"/>
        <v>0</v>
      </c>
      <c r="BX149" s="123"/>
      <c r="BY149" s="123">
        <f t="shared" ca="1" si="292"/>
        <v>0</v>
      </c>
      <c r="BZ149" s="123"/>
      <c r="CA149" s="123">
        <f t="shared" ca="1" si="293"/>
        <v>0</v>
      </c>
      <c r="CB149" s="528">
        <f t="shared" ca="1" si="294"/>
        <v>0</v>
      </c>
      <c r="CC149" s="123">
        <f t="shared" ca="1" si="295"/>
        <v>0</v>
      </c>
      <c r="CD149" s="125">
        <f t="shared" ca="1" si="296"/>
        <v>0</v>
      </c>
      <c r="CE149" s="125">
        <f t="shared" ca="1" si="297"/>
        <v>600</v>
      </c>
      <c r="CF149" s="125">
        <f t="shared" ca="1" si="298"/>
        <v>2550</v>
      </c>
      <c r="CG149" s="125">
        <f t="shared" ca="1" si="299"/>
        <v>787.5</v>
      </c>
      <c r="CH149" s="125">
        <f t="shared" ca="1" si="300"/>
        <v>0</v>
      </c>
      <c r="CI149" s="125">
        <f t="shared" ca="1" si="301"/>
        <v>0</v>
      </c>
      <c r="CJ149" s="125">
        <f t="shared" ca="1" si="302"/>
        <v>0</v>
      </c>
      <c r="CK149" s="125">
        <f t="shared" ca="1" si="303"/>
        <v>0</v>
      </c>
      <c r="CL149" s="125">
        <f t="shared" ca="1" si="304"/>
        <v>2559.38</v>
      </c>
      <c r="CM149" s="125">
        <f t="shared" ca="1" si="305"/>
        <v>8491.5</v>
      </c>
      <c r="CN149" s="125">
        <f t="shared" ca="1" si="306"/>
        <v>14988.38</v>
      </c>
      <c r="CO149" s="125">
        <f t="shared" ca="1" si="307"/>
        <v>0</v>
      </c>
      <c r="CP149" s="125">
        <f t="shared" ca="1" si="308"/>
        <v>0</v>
      </c>
      <c r="CQ149" s="125">
        <f t="shared" ca="1" si="309"/>
        <v>0</v>
      </c>
      <c r="CR149" s="125">
        <f t="shared" ca="1" si="310"/>
        <v>0</v>
      </c>
      <c r="CS149" s="125">
        <f t="shared" ca="1" si="311"/>
        <v>0</v>
      </c>
      <c r="CT149" s="125">
        <f t="shared" ca="1" si="312"/>
        <v>0</v>
      </c>
      <c r="CU149" s="125">
        <f t="shared" ca="1" si="313"/>
        <v>0</v>
      </c>
      <c r="CV149" s="125">
        <f t="shared" ca="1" si="314"/>
        <v>0</v>
      </c>
      <c r="CW149" s="125">
        <f t="shared" ca="1" si="315"/>
        <v>0</v>
      </c>
      <c r="CX149" s="125">
        <f t="shared" ca="1" si="316"/>
        <v>0</v>
      </c>
      <c r="CY149" s="125">
        <f t="shared" ca="1" si="317"/>
        <v>0</v>
      </c>
      <c r="CZ149" s="125">
        <f t="shared" ca="1" si="318"/>
        <v>672.35</v>
      </c>
      <c r="DA149" s="341">
        <f t="shared" ca="1" si="319"/>
        <v>15660.73</v>
      </c>
      <c r="DB149" s="606">
        <f t="shared" ca="1" si="320"/>
        <v>2818.93</v>
      </c>
      <c r="DC149" s="606"/>
      <c r="DD149" s="606">
        <f t="shared" ca="1" si="321"/>
        <v>192.96</v>
      </c>
      <c r="DE149" s="125">
        <f t="shared" ca="1" si="322"/>
        <v>0</v>
      </c>
      <c r="DF149" s="125">
        <f t="shared" ca="1" si="323"/>
        <v>0</v>
      </c>
      <c r="DG149" s="125">
        <f t="shared" ca="1" si="324"/>
        <v>0</v>
      </c>
      <c r="DH149" s="125">
        <f t="shared" ca="1" si="325"/>
        <v>3011.89</v>
      </c>
      <c r="DI149" s="125">
        <f t="shared" ca="1" si="326"/>
        <v>3297.44</v>
      </c>
      <c r="DJ149" s="125">
        <f t="shared" ca="1" si="327"/>
        <v>2818.93</v>
      </c>
      <c r="DK149" s="125">
        <f t="shared" ca="1" si="328"/>
        <v>15467.77</v>
      </c>
      <c r="DL149" s="125">
        <f t="shared" ca="1" si="329"/>
        <v>0</v>
      </c>
      <c r="DM149" s="125">
        <f t="shared" ca="1" si="330"/>
        <v>0</v>
      </c>
      <c r="DN149" s="340" t="str">
        <f t="shared" ca="1" si="331"/>
        <v xml:space="preserve">30 від 01.03   </v>
      </c>
      <c r="DO149" s="340" t="str">
        <f t="shared" ca="1" si="332"/>
        <v>Колосов В.А.</v>
      </c>
      <c r="DP149" s="340" t="str">
        <f t="shared" ca="1" si="333"/>
        <v>Колосов</v>
      </c>
      <c r="DQ149" s="340" t="str">
        <f t="shared" ca="1" si="334"/>
        <v>Віталій</v>
      </c>
      <c r="DR149" s="340" t="str">
        <f t="shared" ca="1" si="335"/>
        <v>Анатолійович</v>
      </c>
      <c r="DS149" s="340">
        <f t="shared" ca="1" si="336"/>
        <v>3611001939</v>
      </c>
    </row>
    <row r="150" spans="1:123">
      <c r="A150">
        <f t="shared" ca="1" si="227"/>
        <v>146</v>
      </c>
      <c r="B150" t="str">
        <f t="shared" ca="1" si="228"/>
        <v>Такелажник</v>
      </c>
      <c r="C150" t="str">
        <f t="shared" ca="1" si="229"/>
        <v>ст. м-с</v>
      </c>
      <c r="D150" t="str">
        <f t="shared" ca="1" si="230"/>
        <v>Бортник Р.М.</v>
      </c>
      <c r="E150">
        <f t="shared" ca="1" si="231"/>
        <v>0</v>
      </c>
      <c r="F150">
        <f t="shared" ca="1" si="232"/>
        <v>0</v>
      </c>
      <c r="G150" s="123" t="str">
        <f t="shared" ca="1" si="337"/>
        <v>1.10.25</v>
      </c>
      <c r="H150" s="123" t="str">
        <f t="shared" ca="1" si="226"/>
        <v>1.10.25</v>
      </c>
      <c r="I150" s="123" t="str">
        <f t="shared" ca="1" si="226"/>
        <v>1.10.25</v>
      </c>
      <c r="J150" s="123" t="str">
        <f t="shared" ca="1" si="226"/>
        <v>1.10.25</v>
      </c>
      <c r="K150" s="123" t="str">
        <f t="shared" ca="1" si="226"/>
        <v>1.10.25</v>
      </c>
      <c r="L150" s="123" t="str">
        <f t="shared" ca="1" si="226"/>
        <v>1.10.25</v>
      </c>
      <c r="M150" s="123" t="str">
        <f t="shared" ca="1" si="226"/>
        <v>1.10.25</v>
      </c>
      <c r="N150" s="123" t="str">
        <f t="shared" ca="1" si="226"/>
        <v>1.10.25</v>
      </c>
      <c r="O150" s="123">
        <f t="shared" ca="1" si="233"/>
        <v>2</v>
      </c>
      <c r="P150" s="123">
        <f t="shared" ca="1" si="234"/>
        <v>43896</v>
      </c>
      <c r="Q150" s="123">
        <f t="shared" ca="1" si="235"/>
        <v>0</v>
      </c>
      <c r="R150" s="123">
        <f t="shared" ca="1" si="235"/>
        <v>0</v>
      </c>
      <c r="S150" s="123">
        <f t="shared" ca="1" si="236"/>
        <v>0</v>
      </c>
      <c r="T150" s="123">
        <f t="shared" ca="1" si="237"/>
        <v>0</v>
      </c>
      <c r="U150" s="123">
        <f t="shared" ca="1" si="238"/>
        <v>0</v>
      </c>
      <c r="V150" s="123">
        <f t="shared" ca="1" si="239"/>
        <v>0</v>
      </c>
      <c r="W150" s="123">
        <f t="shared" ca="1" si="240"/>
        <v>0</v>
      </c>
      <c r="X150" s="123">
        <f t="shared" ca="1" si="241"/>
        <v>0</v>
      </c>
      <c r="Y150" s="123">
        <f t="shared" ca="1" si="242"/>
        <v>0</v>
      </c>
      <c r="Z150" s="123">
        <f t="shared" ca="1" si="243"/>
        <v>0</v>
      </c>
      <c r="AA150" s="123">
        <f t="shared" ca="1" si="244"/>
        <v>0</v>
      </c>
      <c r="AB150" s="123">
        <f t="shared" ca="1" si="245"/>
        <v>0</v>
      </c>
      <c r="AC150" s="123">
        <f t="shared" ca="1" si="246"/>
        <v>0</v>
      </c>
      <c r="AD150" s="123">
        <f t="shared" ca="1" si="247"/>
        <v>0</v>
      </c>
      <c r="AE150" s="123">
        <f t="shared" ca="1" si="248"/>
        <v>0</v>
      </c>
      <c r="AF150" s="123">
        <f t="shared" ca="1" si="249"/>
        <v>0</v>
      </c>
      <c r="AG150" s="123">
        <f t="shared" ca="1" si="250"/>
        <v>0</v>
      </c>
      <c r="AH150" s="123">
        <f t="shared" ca="1" si="251"/>
        <v>0</v>
      </c>
      <c r="AI150" s="123">
        <f t="shared" ca="1" si="252"/>
        <v>0</v>
      </c>
      <c r="AJ150" s="123">
        <f t="shared" ca="1" si="253"/>
        <v>0</v>
      </c>
      <c r="AK150" s="123">
        <f t="shared" ca="1" si="254"/>
        <v>0</v>
      </c>
      <c r="AL150" s="123">
        <f t="shared" ca="1" si="255"/>
        <v>0</v>
      </c>
      <c r="AM150" s="123">
        <f t="shared" ca="1" si="256"/>
        <v>0</v>
      </c>
      <c r="AN150" s="123">
        <f t="shared" ca="1" si="257"/>
        <v>0</v>
      </c>
      <c r="AO150" s="123">
        <f t="shared" ca="1" si="258"/>
        <v>0</v>
      </c>
      <c r="AP150" s="123">
        <f t="shared" ca="1" si="259"/>
        <v>0</v>
      </c>
      <c r="AQ150" s="123">
        <f t="shared" ca="1" si="260"/>
        <v>0</v>
      </c>
      <c r="AR150" s="123">
        <f t="shared" ca="1" si="261"/>
        <v>0</v>
      </c>
      <c r="AS150" s="123">
        <f t="shared" ca="1" si="262"/>
        <v>0</v>
      </c>
      <c r="AT150" s="123">
        <f t="shared" ca="1" si="263"/>
        <v>0</v>
      </c>
      <c r="AU150" s="123">
        <f t="shared" ca="1" si="264"/>
        <v>0</v>
      </c>
      <c r="AV150" s="123">
        <f t="shared" ca="1" si="265"/>
        <v>0</v>
      </c>
      <c r="AW150" s="123">
        <f t="shared" ca="1" si="266"/>
        <v>0</v>
      </c>
      <c r="AX150" s="123">
        <f t="shared" ca="1" si="267"/>
        <v>0</v>
      </c>
      <c r="AY150" s="123">
        <f t="shared" ca="1" si="268"/>
        <v>0</v>
      </c>
      <c r="AZ150" s="123">
        <f t="shared" ca="1" si="269"/>
        <v>0</v>
      </c>
      <c r="BA150" s="123">
        <f t="shared" ca="1" si="270"/>
        <v>0</v>
      </c>
      <c r="BB150" s="123">
        <f t="shared" ca="1" si="271"/>
        <v>0</v>
      </c>
      <c r="BC150" s="123">
        <f t="shared" ca="1" si="272"/>
        <v>0</v>
      </c>
      <c r="BD150" s="123">
        <f t="shared" ca="1" si="273"/>
        <v>0</v>
      </c>
      <c r="BE150" s="123">
        <f t="shared" ca="1" si="274"/>
        <v>0</v>
      </c>
      <c r="BF150" s="123">
        <f t="shared" ca="1" si="275"/>
        <v>0</v>
      </c>
      <c r="BG150" s="123">
        <f t="shared" ca="1" si="276"/>
        <v>0</v>
      </c>
      <c r="BH150" s="123">
        <f t="shared" ca="1" si="277"/>
        <v>0</v>
      </c>
      <c r="BI150" s="123">
        <f t="shared" ca="1" si="278"/>
        <v>0</v>
      </c>
      <c r="BJ150" s="123">
        <f t="shared" ca="1" si="279"/>
        <v>0</v>
      </c>
      <c r="BK150" s="123">
        <f t="shared" ca="1" si="280"/>
        <v>0</v>
      </c>
      <c r="BL150" s="123">
        <f t="shared" ca="1" si="281"/>
        <v>0</v>
      </c>
      <c r="BM150" s="123">
        <f t="shared" ca="1" si="282"/>
        <v>0</v>
      </c>
      <c r="BN150" s="123">
        <f t="shared" ca="1" si="283"/>
        <v>0.65</v>
      </c>
      <c r="BO150" s="123">
        <f t="shared" ca="1" si="284"/>
        <v>28</v>
      </c>
      <c r="BP150" s="340">
        <f t="shared" ca="1" si="285"/>
        <v>0</v>
      </c>
      <c r="BQ150" s="123">
        <f t="shared" ca="1" si="286"/>
        <v>0</v>
      </c>
      <c r="BR150" s="123">
        <f t="shared" ca="1" si="287"/>
        <v>0</v>
      </c>
      <c r="BS150" s="123">
        <f t="shared" ca="1" si="288"/>
        <v>0</v>
      </c>
      <c r="BT150" s="123">
        <f t="shared" ca="1" si="289"/>
        <v>0</v>
      </c>
      <c r="BU150" s="123">
        <f t="shared" ca="1" si="290"/>
        <v>0</v>
      </c>
      <c r="BV150" s="123"/>
      <c r="BW150" s="123">
        <f t="shared" ca="1" si="291"/>
        <v>0</v>
      </c>
      <c r="BX150" s="123"/>
      <c r="BY150" s="123">
        <f t="shared" ca="1" si="292"/>
        <v>0</v>
      </c>
      <c r="BZ150" s="123"/>
      <c r="CA150" s="123">
        <f t="shared" ca="1" si="293"/>
        <v>0</v>
      </c>
      <c r="CB150" s="528">
        <f t="shared" ca="1" si="294"/>
        <v>0</v>
      </c>
      <c r="CC150" s="123">
        <f t="shared" ca="1" si="295"/>
        <v>0</v>
      </c>
      <c r="CD150" s="125">
        <f t="shared" ca="1" si="296"/>
        <v>0</v>
      </c>
      <c r="CE150" s="125">
        <f t="shared" ca="1" si="297"/>
        <v>600</v>
      </c>
      <c r="CF150" s="125">
        <f t="shared" ca="1" si="298"/>
        <v>2550</v>
      </c>
      <c r="CG150" s="125">
        <f t="shared" ca="1" si="299"/>
        <v>787.5</v>
      </c>
      <c r="CH150" s="125">
        <f t="shared" ca="1" si="300"/>
        <v>0</v>
      </c>
      <c r="CI150" s="125">
        <f t="shared" ca="1" si="301"/>
        <v>0</v>
      </c>
      <c r="CJ150" s="125">
        <f t="shared" ca="1" si="302"/>
        <v>0</v>
      </c>
      <c r="CK150" s="125">
        <f t="shared" ca="1" si="303"/>
        <v>0</v>
      </c>
      <c r="CL150" s="125">
        <f t="shared" ca="1" si="304"/>
        <v>2559.38</v>
      </c>
      <c r="CM150" s="125">
        <f t="shared" ca="1" si="305"/>
        <v>8491.5</v>
      </c>
      <c r="CN150" s="125">
        <f t="shared" ca="1" si="306"/>
        <v>14988.38</v>
      </c>
      <c r="CO150" s="125">
        <f t="shared" ca="1" si="307"/>
        <v>0</v>
      </c>
      <c r="CP150" s="125">
        <f t="shared" ca="1" si="308"/>
        <v>0</v>
      </c>
      <c r="CQ150" s="125">
        <f t="shared" ca="1" si="309"/>
        <v>0</v>
      </c>
      <c r="CR150" s="125">
        <f t="shared" ca="1" si="310"/>
        <v>0</v>
      </c>
      <c r="CS150" s="125">
        <f t="shared" ca="1" si="311"/>
        <v>0</v>
      </c>
      <c r="CT150" s="125">
        <f t="shared" ca="1" si="312"/>
        <v>0</v>
      </c>
      <c r="CU150" s="125">
        <f t="shared" ca="1" si="313"/>
        <v>0</v>
      </c>
      <c r="CV150" s="125">
        <f t="shared" ca="1" si="314"/>
        <v>0</v>
      </c>
      <c r="CW150" s="125">
        <f t="shared" ca="1" si="315"/>
        <v>0</v>
      </c>
      <c r="CX150" s="125">
        <f t="shared" ca="1" si="316"/>
        <v>0</v>
      </c>
      <c r="CY150" s="125">
        <f t="shared" ca="1" si="317"/>
        <v>0</v>
      </c>
      <c r="CZ150" s="125">
        <f t="shared" ca="1" si="318"/>
        <v>672.35</v>
      </c>
      <c r="DA150" s="341">
        <f t="shared" ca="1" si="319"/>
        <v>15660.73</v>
      </c>
      <c r="DB150" s="606">
        <f t="shared" ca="1" si="320"/>
        <v>2818.93</v>
      </c>
      <c r="DC150" s="606"/>
      <c r="DD150" s="606">
        <f t="shared" ca="1" si="321"/>
        <v>192.96</v>
      </c>
      <c r="DE150" s="125">
        <f t="shared" ca="1" si="322"/>
        <v>0</v>
      </c>
      <c r="DF150" s="125">
        <f t="shared" ca="1" si="323"/>
        <v>0</v>
      </c>
      <c r="DG150" s="125">
        <f t="shared" ca="1" si="324"/>
        <v>0</v>
      </c>
      <c r="DH150" s="125">
        <f t="shared" ca="1" si="325"/>
        <v>3011.89</v>
      </c>
      <c r="DI150" s="125">
        <f t="shared" ca="1" si="326"/>
        <v>3297.44</v>
      </c>
      <c r="DJ150" s="125">
        <f t="shared" ca="1" si="327"/>
        <v>2818.93</v>
      </c>
      <c r="DK150" s="125">
        <f t="shared" ca="1" si="328"/>
        <v>15467.77</v>
      </c>
      <c r="DL150" s="125">
        <f t="shared" ca="1" si="329"/>
        <v>0</v>
      </c>
      <c r="DM150" s="125">
        <f t="shared" ca="1" si="330"/>
        <v>0</v>
      </c>
      <c r="DN150" s="340" t="str">
        <f t="shared" ca="1" si="331"/>
        <v xml:space="preserve">30 від 01.03   </v>
      </c>
      <c r="DO150" s="340" t="str">
        <f t="shared" ca="1" si="332"/>
        <v>Бортник Р.М.</v>
      </c>
      <c r="DP150" s="340" t="str">
        <f t="shared" ca="1" si="333"/>
        <v>Бортник</v>
      </c>
      <c r="DQ150" s="340" t="str">
        <f t="shared" ca="1" si="334"/>
        <v>Роман</v>
      </c>
      <c r="DR150" s="340" t="str">
        <f t="shared" ca="1" si="335"/>
        <v>Миколайович</v>
      </c>
      <c r="DS150" s="340">
        <f t="shared" ca="1" si="336"/>
        <v>3693009717</v>
      </c>
    </row>
    <row r="151" spans="1:123">
      <c r="A151">
        <f t="shared" ca="1" si="227"/>
        <v>147</v>
      </c>
      <c r="B151">
        <f t="shared" ca="1" si="228"/>
        <v>0</v>
      </c>
      <c r="C151">
        <f t="shared" ca="1" si="229"/>
        <v>0</v>
      </c>
      <c r="D151">
        <f t="shared" ca="1" si="230"/>
        <v>0</v>
      </c>
      <c r="E151">
        <f t="shared" ca="1" si="231"/>
        <v>0</v>
      </c>
      <c r="F151">
        <f t="shared" ca="1" si="232"/>
        <v>0</v>
      </c>
      <c r="G151" s="123" t="str">
        <f t="shared" ca="1" si="337"/>
        <v>0.0.0</v>
      </c>
      <c r="H151" s="123" t="str">
        <f t="shared" ca="1" si="226"/>
        <v>0.0.0</v>
      </c>
      <c r="I151" s="123" t="str">
        <f t="shared" ca="1" si="226"/>
        <v>0.0.0</v>
      </c>
      <c r="J151" s="123" t="str">
        <f t="shared" ca="1" si="226"/>
        <v>0.0.0</v>
      </c>
      <c r="K151" s="123" t="str">
        <f t="shared" ca="1" si="226"/>
        <v>0.0.0</v>
      </c>
      <c r="L151" s="123" t="str">
        <f t="shared" ca="1" si="226"/>
        <v>0.0.0</v>
      </c>
      <c r="M151" s="123" t="str">
        <f t="shared" ca="1" si="226"/>
        <v>0.0.0</v>
      </c>
      <c r="N151" s="123" t="str">
        <f t="shared" ca="1" si="226"/>
        <v>0.0.0</v>
      </c>
      <c r="O151" s="123">
        <f t="shared" ca="1" si="233"/>
        <v>0</v>
      </c>
      <c r="P151" s="123">
        <f t="shared" ca="1" si="234"/>
        <v>0</v>
      </c>
      <c r="Q151" s="123">
        <f t="shared" ca="1" si="235"/>
        <v>0</v>
      </c>
      <c r="R151" s="123">
        <f t="shared" ca="1" si="235"/>
        <v>0</v>
      </c>
      <c r="S151" s="123">
        <f t="shared" ca="1" si="236"/>
        <v>0</v>
      </c>
      <c r="T151" s="123">
        <f t="shared" ca="1" si="237"/>
        <v>0</v>
      </c>
      <c r="U151" s="123">
        <f t="shared" ca="1" si="238"/>
        <v>0</v>
      </c>
      <c r="V151" s="123">
        <f t="shared" ca="1" si="239"/>
        <v>0</v>
      </c>
      <c r="W151" s="123">
        <f t="shared" ca="1" si="240"/>
        <v>0</v>
      </c>
      <c r="X151" s="123">
        <f t="shared" ca="1" si="241"/>
        <v>0</v>
      </c>
      <c r="Y151" s="123">
        <f t="shared" ca="1" si="242"/>
        <v>0</v>
      </c>
      <c r="Z151" s="123">
        <f t="shared" ca="1" si="243"/>
        <v>0</v>
      </c>
      <c r="AA151" s="123">
        <f t="shared" ca="1" si="244"/>
        <v>0</v>
      </c>
      <c r="AB151" s="123">
        <f t="shared" ca="1" si="245"/>
        <v>0</v>
      </c>
      <c r="AC151" s="123">
        <f t="shared" ca="1" si="246"/>
        <v>0</v>
      </c>
      <c r="AD151" s="123">
        <f t="shared" ca="1" si="247"/>
        <v>0</v>
      </c>
      <c r="AE151" s="123">
        <f t="shared" ca="1" si="248"/>
        <v>0</v>
      </c>
      <c r="AF151" s="123">
        <f t="shared" ca="1" si="249"/>
        <v>0</v>
      </c>
      <c r="AG151" s="123">
        <f t="shared" ca="1" si="250"/>
        <v>0</v>
      </c>
      <c r="AH151" s="123">
        <f t="shared" ca="1" si="251"/>
        <v>0</v>
      </c>
      <c r="AI151" s="123">
        <f t="shared" ca="1" si="252"/>
        <v>0</v>
      </c>
      <c r="AJ151" s="123">
        <f t="shared" ca="1" si="253"/>
        <v>0</v>
      </c>
      <c r="AK151" s="123">
        <f t="shared" ca="1" si="254"/>
        <v>0</v>
      </c>
      <c r="AL151" s="123">
        <f t="shared" ca="1" si="255"/>
        <v>0</v>
      </c>
      <c r="AM151" s="123">
        <f t="shared" ca="1" si="256"/>
        <v>0</v>
      </c>
      <c r="AN151" s="123">
        <f t="shared" ca="1" si="257"/>
        <v>0</v>
      </c>
      <c r="AO151" s="123">
        <f t="shared" ca="1" si="258"/>
        <v>0</v>
      </c>
      <c r="AP151" s="123">
        <f t="shared" ca="1" si="259"/>
        <v>0</v>
      </c>
      <c r="AQ151" s="123">
        <f t="shared" ca="1" si="260"/>
        <v>0</v>
      </c>
      <c r="AR151" s="123">
        <f t="shared" ca="1" si="261"/>
        <v>0</v>
      </c>
      <c r="AS151" s="123">
        <f t="shared" ca="1" si="262"/>
        <v>0</v>
      </c>
      <c r="AT151" s="123">
        <f t="shared" ca="1" si="263"/>
        <v>0</v>
      </c>
      <c r="AU151" s="123">
        <f t="shared" ca="1" si="264"/>
        <v>0</v>
      </c>
      <c r="AV151" s="123">
        <f t="shared" ca="1" si="265"/>
        <v>0</v>
      </c>
      <c r="AW151" s="123">
        <f t="shared" ca="1" si="266"/>
        <v>0</v>
      </c>
      <c r="AX151" s="123">
        <f t="shared" ca="1" si="267"/>
        <v>0</v>
      </c>
      <c r="AY151" s="123">
        <f t="shared" ca="1" si="268"/>
        <v>0</v>
      </c>
      <c r="AZ151" s="123">
        <f t="shared" ca="1" si="269"/>
        <v>0</v>
      </c>
      <c r="BA151" s="123">
        <f t="shared" ca="1" si="270"/>
        <v>0</v>
      </c>
      <c r="BB151" s="123">
        <f t="shared" ca="1" si="271"/>
        <v>0</v>
      </c>
      <c r="BC151" s="123">
        <f t="shared" ca="1" si="272"/>
        <v>0</v>
      </c>
      <c r="BD151" s="123">
        <f t="shared" ca="1" si="273"/>
        <v>0</v>
      </c>
      <c r="BE151" s="123">
        <f t="shared" ca="1" si="274"/>
        <v>0</v>
      </c>
      <c r="BF151" s="123">
        <f t="shared" ca="1" si="275"/>
        <v>0</v>
      </c>
      <c r="BG151" s="123">
        <f t="shared" ca="1" si="276"/>
        <v>0</v>
      </c>
      <c r="BH151" s="123">
        <f t="shared" ca="1" si="277"/>
        <v>0</v>
      </c>
      <c r="BI151" s="123">
        <f t="shared" ca="1" si="278"/>
        <v>0</v>
      </c>
      <c r="BJ151" s="123">
        <f t="shared" ca="1" si="279"/>
        <v>0</v>
      </c>
      <c r="BK151" s="123">
        <f t="shared" ca="1" si="280"/>
        <v>0</v>
      </c>
      <c r="BL151" s="123">
        <f t="shared" ca="1" si="281"/>
        <v>0</v>
      </c>
      <c r="BM151" s="123">
        <f t="shared" ca="1" si="282"/>
        <v>0</v>
      </c>
      <c r="BN151" s="123">
        <f t="shared" ca="1" si="283"/>
        <v>0.65</v>
      </c>
      <c r="BO151" s="123">
        <f t="shared" ca="1" si="284"/>
        <v>0</v>
      </c>
      <c r="BP151" s="340">
        <f t="shared" ca="1" si="285"/>
        <v>0</v>
      </c>
      <c r="BQ151" s="123">
        <f t="shared" ca="1" si="286"/>
        <v>0</v>
      </c>
      <c r="BR151" s="123">
        <f t="shared" ca="1" si="287"/>
        <v>0</v>
      </c>
      <c r="BS151" s="123">
        <f t="shared" ca="1" si="288"/>
        <v>0</v>
      </c>
      <c r="BT151" s="123">
        <f t="shared" ca="1" si="289"/>
        <v>0</v>
      </c>
      <c r="BU151" s="123">
        <f t="shared" ca="1" si="290"/>
        <v>0</v>
      </c>
      <c r="BV151" s="123"/>
      <c r="BW151" s="123">
        <f t="shared" ca="1" si="291"/>
        <v>0</v>
      </c>
      <c r="BX151" s="123"/>
      <c r="BY151" s="123">
        <f t="shared" ca="1" si="292"/>
        <v>0</v>
      </c>
      <c r="BZ151" s="123"/>
      <c r="CA151" s="123">
        <f t="shared" ca="1" si="293"/>
        <v>0</v>
      </c>
      <c r="CB151" s="528">
        <f t="shared" ca="1" si="294"/>
        <v>0</v>
      </c>
      <c r="CC151" s="123">
        <f t="shared" ca="1" si="295"/>
        <v>0</v>
      </c>
      <c r="CD151" s="125">
        <f t="shared" ca="1" si="296"/>
        <v>0</v>
      </c>
      <c r="CE151" s="125">
        <f t="shared" ca="1" si="297"/>
        <v>0</v>
      </c>
      <c r="CF151" s="125">
        <f t="shared" ca="1" si="298"/>
        <v>0</v>
      </c>
      <c r="CG151" s="125">
        <f t="shared" ca="1" si="299"/>
        <v>0</v>
      </c>
      <c r="CH151" s="125">
        <f t="shared" ca="1" si="300"/>
        <v>0</v>
      </c>
      <c r="CI151" s="125">
        <f t="shared" ca="1" si="301"/>
        <v>0</v>
      </c>
      <c r="CJ151" s="125">
        <f t="shared" ca="1" si="302"/>
        <v>0</v>
      </c>
      <c r="CK151" s="125">
        <f t="shared" ca="1" si="303"/>
        <v>0</v>
      </c>
      <c r="CL151" s="125">
        <f t="shared" ca="1" si="304"/>
        <v>0</v>
      </c>
      <c r="CM151" s="125">
        <f t="shared" ca="1" si="305"/>
        <v>0</v>
      </c>
      <c r="CN151" s="125">
        <f t="shared" ca="1" si="306"/>
        <v>0</v>
      </c>
      <c r="CO151" s="125">
        <f t="shared" ca="1" si="307"/>
        <v>0</v>
      </c>
      <c r="CP151" s="125">
        <f t="shared" ca="1" si="308"/>
        <v>0</v>
      </c>
      <c r="CQ151" s="125">
        <f t="shared" ca="1" si="309"/>
        <v>0</v>
      </c>
      <c r="CR151" s="125">
        <f t="shared" ca="1" si="310"/>
        <v>0</v>
      </c>
      <c r="CS151" s="125">
        <f t="shared" ca="1" si="311"/>
        <v>0</v>
      </c>
      <c r="CT151" s="125">
        <f t="shared" ca="1" si="312"/>
        <v>0</v>
      </c>
      <c r="CU151" s="125">
        <f t="shared" ca="1" si="313"/>
        <v>0</v>
      </c>
      <c r="CV151" s="125">
        <f t="shared" ca="1" si="314"/>
        <v>0</v>
      </c>
      <c r="CW151" s="125">
        <f t="shared" ca="1" si="315"/>
        <v>0</v>
      </c>
      <c r="CX151" s="125">
        <f t="shared" ca="1" si="316"/>
        <v>0</v>
      </c>
      <c r="CY151" s="125">
        <f t="shared" ca="1" si="317"/>
        <v>0</v>
      </c>
      <c r="CZ151" s="125">
        <f t="shared" ca="1" si="318"/>
        <v>0</v>
      </c>
      <c r="DA151" s="341">
        <f t="shared" ca="1" si="319"/>
        <v>0</v>
      </c>
      <c r="DB151" s="606">
        <f t="shared" ca="1" si="320"/>
        <v>0</v>
      </c>
      <c r="DC151" s="606"/>
      <c r="DD151" s="606">
        <f t="shared" ca="1" si="321"/>
        <v>0</v>
      </c>
      <c r="DE151" s="125">
        <f t="shared" ca="1" si="322"/>
        <v>0</v>
      </c>
      <c r="DF151" s="125">
        <f t="shared" ca="1" si="323"/>
        <v>0</v>
      </c>
      <c r="DG151" s="125">
        <f t="shared" ca="1" si="324"/>
        <v>0</v>
      </c>
      <c r="DH151" s="125">
        <f t="shared" ca="1" si="325"/>
        <v>0</v>
      </c>
      <c r="DI151" s="125">
        <f t="shared" ca="1" si="326"/>
        <v>0</v>
      </c>
      <c r="DJ151" s="125">
        <f t="shared" ca="1" si="327"/>
        <v>0</v>
      </c>
      <c r="DK151" s="125">
        <f t="shared" ca="1" si="328"/>
        <v>0</v>
      </c>
      <c r="DL151" s="125">
        <f t="shared" ca="1" si="329"/>
        <v>0</v>
      </c>
      <c r="DM151" s="125">
        <f t="shared" ca="1" si="330"/>
        <v>0</v>
      </c>
      <c r="DN151" s="340" t="str">
        <f t="shared" ca="1" si="331"/>
        <v xml:space="preserve">    </v>
      </c>
      <c r="DO151" s="340">
        <f t="shared" ca="1" si="332"/>
        <v>0</v>
      </c>
      <c r="DP151" s="340">
        <f t="shared" ca="1" si="333"/>
        <v>0</v>
      </c>
      <c r="DQ151" s="340">
        <f t="shared" ca="1" si="334"/>
        <v>0</v>
      </c>
      <c r="DR151" s="340">
        <f t="shared" ca="1" si="335"/>
        <v>0</v>
      </c>
      <c r="DS151" s="340">
        <f t="shared" ca="1" si="336"/>
        <v>0</v>
      </c>
    </row>
    <row r="152" spans="1:123">
      <c r="A152" t="str">
        <f t="shared" ca="1" si="227"/>
        <v>По сторінці:</v>
      </c>
      <c r="B152">
        <f t="shared" ca="1" si="228"/>
        <v>0</v>
      </c>
      <c r="C152">
        <f t="shared" ca="1" si="229"/>
        <v>0</v>
      </c>
      <c r="D152">
        <f t="shared" ca="1" si="230"/>
        <v>0</v>
      </c>
      <c r="E152">
        <f t="shared" ca="1" si="231"/>
        <v>0</v>
      </c>
      <c r="F152">
        <f t="shared" ca="1" si="232"/>
        <v>0</v>
      </c>
      <c r="G152" s="123">
        <f t="shared" ca="1" si="337"/>
        <v>0</v>
      </c>
      <c r="H152" s="123">
        <f t="shared" ca="1" si="226"/>
        <v>0</v>
      </c>
      <c r="I152" s="123">
        <f t="shared" ca="1" si="226"/>
        <v>0</v>
      </c>
      <c r="J152" s="123">
        <f t="shared" ca="1" si="226"/>
        <v>0</v>
      </c>
      <c r="K152" s="123">
        <f t="shared" ca="1" si="226"/>
        <v>0</v>
      </c>
      <c r="L152" s="123">
        <f t="shared" ca="1" si="226"/>
        <v>0</v>
      </c>
      <c r="M152" s="123">
        <f t="shared" ca="1" si="226"/>
        <v>0</v>
      </c>
      <c r="N152" s="123">
        <f t="shared" ca="1" si="226"/>
        <v>0</v>
      </c>
      <c r="O152" s="123">
        <f t="shared" ca="1" si="233"/>
        <v>0</v>
      </c>
      <c r="P152" s="123">
        <f t="shared" ca="1" si="234"/>
        <v>0</v>
      </c>
      <c r="Q152" s="123">
        <f t="shared" ca="1" si="235"/>
        <v>0</v>
      </c>
      <c r="R152" s="123">
        <f t="shared" ca="1" si="235"/>
        <v>0</v>
      </c>
      <c r="S152" s="123">
        <f t="shared" ca="1" si="236"/>
        <v>0</v>
      </c>
      <c r="T152" s="123">
        <f t="shared" ca="1" si="237"/>
        <v>0</v>
      </c>
      <c r="U152" s="123">
        <f t="shared" ca="1" si="238"/>
        <v>0</v>
      </c>
      <c r="V152" s="123">
        <f t="shared" ca="1" si="239"/>
        <v>0</v>
      </c>
      <c r="W152" s="123">
        <f t="shared" ca="1" si="240"/>
        <v>0</v>
      </c>
      <c r="X152" s="123">
        <f t="shared" ca="1" si="241"/>
        <v>0</v>
      </c>
      <c r="Y152" s="123">
        <f t="shared" ca="1" si="242"/>
        <v>0</v>
      </c>
      <c r="Z152" s="123">
        <f t="shared" ca="1" si="243"/>
        <v>0</v>
      </c>
      <c r="AA152" s="123">
        <f t="shared" ca="1" si="244"/>
        <v>0</v>
      </c>
      <c r="AB152" s="123">
        <f t="shared" ca="1" si="245"/>
        <v>0</v>
      </c>
      <c r="AC152" s="123">
        <f t="shared" ca="1" si="246"/>
        <v>0</v>
      </c>
      <c r="AD152" s="123">
        <f t="shared" ca="1" si="247"/>
        <v>0</v>
      </c>
      <c r="AE152" s="123">
        <f t="shared" ca="1" si="248"/>
        <v>0</v>
      </c>
      <c r="AF152" s="123">
        <f t="shared" ca="1" si="249"/>
        <v>0</v>
      </c>
      <c r="AG152" s="123">
        <f t="shared" ca="1" si="250"/>
        <v>0</v>
      </c>
      <c r="AH152" s="123">
        <f t="shared" ca="1" si="251"/>
        <v>0</v>
      </c>
      <c r="AI152" s="123">
        <f t="shared" ca="1" si="252"/>
        <v>0</v>
      </c>
      <c r="AJ152" s="123">
        <f t="shared" ca="1" si="253"/>
        <v>0</v>
      </c>
      <c r="AK152" s="123">
        <f t="shared" ca="1" si="254"/>
        <v>0</v>
      </c>
      <c r="AL152" s="123">
        <f t="shared" ca="1" si="255"/>
        <v>0</v>
      </c>
      <c r="AM152" s="123">
        <f t="shared" ca="1" si="256"/>
        <v>0</v>
      </c>
      <c r="AN152" s="123">
        <f t="shared" ca="1" si="257"/>
        <v>0</v>
      </c>
      <c r="AO152" s="123">
        <f t="shared" ca="1" si="258"/>
        <v>0</v>
      </c>
      <c r="AP152" s="123">
        <f t="shared" ca="1" si="259"/>
        <v>0</v>
      </c>
      <c r="AQ152" s="123">
        <f t="shared" ca="1" si="260"/>
        <v>0</v>
      </c>
      <c r="AR152" s="123">
        <f t="shared" ca="1" si="261"/>
        <v>0</v>
      </c>
      <c r="AS152" s="123">
        <f t="shared" ca="1" si="262"/>
        <v>0</v>
      </c>
      <c r="AT152" s="123">
        <f t="shared" ca="1" si="263"/>
        <v>0</v>
      </c>
      <c r="AU152" s="123">
        <f t="shared" ca="1" si="264"/>
        <v>0</v>
      </c>
      <c r="AV152" s="123">
        <f t="shared" ca="1" si="265"/>
        <v>0</v>
      </c>
      <c r="AW152" s="123">
        <f t="shared" ca="1" si="266"/>
        <v>0</v>
      </c>
      <c r="AX152" s="123">
        <f t="shared" ca="1" si="267"/>
        <v>0</v>
      </c>
      <c r="AY152" s="123">
        <f t="shared" ca="1" si="268"/>
        <v>0</v>
      </c>
      <c r="AZ152" s="123">
        <f t="shared" ca="1" si="269"/>
        <v>0</v>
      </c>
      <c r="BA152" s="123">
        <f t="shared" ca="1" si="270"/>
        <v>0</v>
      </c>
      <c r="BB152" s="123">
        <f t="shared" ca="1" si="271"/>
        <v>0</v>
      </c>
      <c r="BC152" s="123">
        <f t="shared" ca="1" si="272"/>
        <v>0</v>
      </c>
      <c r="BD152" s="123">
        <f t="shared" ca="1" si="273"/>
        <v>0</v>
      </c>
      <c r="BE152" s="123">
        <f t="shared" ca="1" si="274"/>
        <v>0</v>
      </c>
      <c r="BF152" s="123">
        <f t="shared" ca="1" si="275"/>
        <v>0</v>
      </c>
      <c r="BG152" s="123">
        <f t="shared" ca="1" si="276"/>
        <v>0</v>
      </c>
      <c r="BH152" s="123">
        <f t="shared" ca="1" si="277"/>
        <v>0</v>
      </c>
      <c r="BI152" s="123">
        <f t="shared" ca="1" si="278"/>
        <v>0</v>
      </c>
      <c r="BJ152" s="123">
        <f t="shared" ca="1" si="279"/>
        <v>0</v>
      </c>
      <c r="BK152" s="123">
        <f t="shared" ca="1" si="280"/>
        <v>0</v>
      </c>
      <c r="BL152" s="123">
        <f t="shared" ca="1" si="281"/>
        <v>0</v>
      </c>
      <c r="BM152" s="123">
        <f t="shared" ca="1" si="282"/>
        <v>0</v>
      </c>
      <c r="BN152" s="123">
        <f t="shared" ca="1" si="283"/>
        <v>0</v>
      </c>
      <c r="BO152" s="123">
        <f t="shared" ca="1" si="284"/>
        <v>0</v>
      </c>
      <c r="BP152" s="340">
        <f t="shared" ca="1" si="285"/>
        <v>0</v>
      </c>
      <c r="BQ152" s="123">
        <f t="shared" ca="1" si="286"/>
        <v>0</v>
      </c>
      <c r="BR152" s="123">
        <f t="shared" ca="1" si="287"/>
        <v>0</v>
      </c>
      <c r="BS152" s="123">
        <f t="shared" ca="1" si="288"/>
        <v>0</v>
      </c>
      <c r="BT152" s="123">
        <f t="shared" ca="1" si="289"/>
        <v>0</v>
      </c>
      <c r="BU152" s="123">
        <f t="shared" ca="1" si="290"/>
        <v>0</v>
      </c>
      <c r="BV152" s="123"/>
      <c r="BW152" s="123">
        <f t="shared" ca="1" si="291"/>
        <v>0</v>
      </c>
      <c r="BX152" s="123"/>
      <c r="BY152" s="123">
        <f t="shared" ca="1" si="292"/>
        <v>0</v>
      </c>
      <c r="BZ152" s="123"/>
      <c r="CA152" s="123">
        <f t="shared" ca="1" si="293"/>
        <v>0</v>
      </c>
      <c r="CB152" s="528">
        <f t="shared" ca="1" si="294"/>
        <v>0</v>
      </c>
      <c r="CC152" s="123">
        <f t="shared" ca="1" si="295"/>
        <v>0</v>
      </c>
      <c r="CD152" s="125">
        <f t="shared" ca="1" si="296"/>
        <v>0</v>
      </c>
      <c r="CE152" s="125">
        <f t="shared" ca="1" si="297"/>
        <v>32020</v>
      </c>
      <c r="CF152" s="125">
        <f t="shared" ca="1" si="298"/>
        <v>122270</v>
      </c>
      <c r="CG152" s="125">
        <f t="shared" ca="1" si="299"/>
        <v>40709.5</v>
      </c>
      <c r="CH152" s="125">
        <f t="shared" ca="1" si="300"/>
        <v>2868.87</v>
      </c>
      <c r="CI152" s="125">
        <f t="shared" ca="1" si="301"/>
        <v>0</v>
      </c>
      <c r="CJ152" s="125">
        <f t="shared" ca="1" si="302"/>
        <v>0</v>
      </c>
      <c r="CK152" s="125">
        <f t="shared" ca="1" si="303"/>
        <v>0</v>
      </c>
      <c r="CL152" s="125">
        <f t="shared" ca="1" si="304"/>
        <v>126749.75999999999</v>
      </c>
      <c r="CM152" s="125">
        <f t="shared" ca="1" si="305"/>
        <v>348843.7</v>
      </c>
      <c r="CN152" s="125">
        <f t="shared" ca="1" si="306"/>
        <v>673461.83</v>
      </c>
      <c r="CO152" s="125">
        <f t="shared" ca="1" si="307"/>
        <v>0</v>
      </c>
      <c r="CP152" s="125">
        <f t="shared" ca="1" si="308"/>
        <v>0</v>
      </c>
      <c r="CQ152" s="125">
        <f t="shared" ca="1" si="309"/>
        <v>0</v>
      </c>
      <c r="CR152" s="125">
        <f t="shared" ca="1" si="310"/>
        <v>0</v>
      </c>
      <c r="CS152" s="125">
        <f t="shared" ca="1" si="311"/>
        <v>0</v>
      </c>
      <c r="CT152" s="125">
        <f t="shared" ca="1" si="312"/>
        <v>0</v>
      </c>
      <c r="CU152" s="125">
        <f t="shared" ca="1" si="313"/>
        <v>0</v>
      </c>
      <c r="CV152" s="125">
        <f t="shared" ca="1" si="314"/>
        <v>0</v>
      </c>
      <c r="CW152" s="125">
        <f t="shared" ca="1" si="315"/>
        <v>0</v>
      </c>
      <c r="CX152" s="125">
        <f t="shared" ca="1" si="316"/>
        <v>0</v>
      </c>
      <c r="CY152" s="125">
        <f t="shared" ca="1" si="317"/>
        <v>0</v>
      </c>
      <c r="CZ152" s="125">
        <f t="shared" ca="1" si="318"/>
        <v>26894</v>
      </c>
      <c r="DA152" s="341">
        <f t="shared" ca="1" si="319"/>
        <v>700355.83</v>
      </c>
      <c r="DB152" s="606">
        <f t="shared" ca="1" si="320"/>
        <v>126064.01</v>
      </c>
      <c r="DC152" s="606"/>
      <c r="DD152" s="606">
        <f t="shared" ca="1" si="321"/>
        <v>8577.18</v>
      </c>
      <c r="DE152" s="125">
        <f t="shared" ca="1" si="322"/>
        <v>4606.71</v>
      </c>
      <c r="DF152" s="125">
        <f t="shared" ca="1" si="323"/>
        <v>0</v>
      </c>
      <c r="DG152" s="125">
        <f t="shared" ca="1" si="324"/>
        <v>0</v>
      </c>
      <c r="DH152" s="125">
        <f t="shared" ca="1" si="325"/>
        <v>139247.9</v>
      </c>
      <c r="DI152" s="125">
        <f t="shared" ca="1" si="326"/>
        <v>148161.60000000001</v>
      </c>
      <c r="DJ152" s="125">
        <f t="shared" ca="1" si="327"/>
        <v>126064.01</v>
      </c>
      <c r="DK152" s="125">
        <f t="shared" ca="1" si="328"/>
        <v>577740.11</v>
      </c>
      <c r="DL152" s="125">
        <f t="shared" ca="1" si="329"/>
        <v>109431.83</v>
      </c>
      <c r="DM152" s="125">
        <f t="shared" ca="1" si="330"/>
        <v>0</v>
      </c>
      <c r="DN152" s="340">
        <f t="shared" ca="1" si="331"/>
        <v>0</v>
      </c>
      <c r="DO152" s="340">
        <f t="shared" ca="1" si="332"/>
        <v>0</v>
      </c>
      <c r="DP152" s="340">
        <f t="shared" ca="1" si="333"/>
        <v>0</v>
      </c>
      <c r="DQ152" s="340">
        <f t="shared" ca="1" si="334"/>
        <v>0</v>
      </c>
      <c r="DR152" s="340">
        <f t="shared" ca="1" si="335"/>
        <v>0</v>
      </c>
      <c r="DS152" s="340">
        <f t="shared" ca="1" si="336"/>
        <v>0</v>
      </c>
    </row>
    <row r="153" spans="1:123">
      <c r="A153">
        <f t="shared" ca="1" si="227"/>
        <v>148</v>
      </c>
      <c r="B153" t="str">
        <f t="shared" ca="1" si="228"/>
        <v>Такелажник</v>
      </c>
      <c r="C153" t="str">
        <f t="shared" ca="1" si="229"/>
        <v>ст. м-с</v>
      </c>
      <c r="D153" t="str">
        <f t="shared" ca="1" si="230"/>
        <v>Коваль І.І.</v>
      </c>
      <c r="E153">
        <f t="shared" ca="1" si="231"/>
        <v>0</v>
      </c>
      <c r="F153">
        <f t="shared" ca="1" si="232"/>
        <v>0</v>
      </c>
      <c r="G153" s="123" t="str">
        <f t="shared" ca="1" si="337"/>
        <v>10.6.6</v>
      </c>
      <c r="H153" s="123" t="str">
        <f t="shared" ca="1" si="226"/>
        <v>10.6.6</v>
      </c>
      <c r="I153" s="123" t="str">
        <f t="shared" ca="1" si="226"/>
        <v>10.6.6</v>
      </c>
      <c r="J153" s="123" t="str">
        <f t="shared" ca="1" si="226"/>
        <v>10.6.6</v>
      </c>
      <c r="K153" s="123" t="str">
        <f t="shared" ca="1" si="226"/>
        <v>10.6.6</v>
      </c>
      <c r="L153" s="123" t="str">
        <f t="shared" ca="1" si="226"/>
        <v>10.6.6</v>
      </c>
      <c r="M153" s="123" t="str">
        <f t="shared" ca="1" si="226"/>
        <v>10.6.6</v>
      </c>
      <c r="N153" s="123" t="str">
        <f t="shared" ca="1" si="226"/>
        <v>10.6.6</v>
      </c>
      <c r="O153" s="123">
        <f t="shared" ca="1" si="233"/>
        <v>2</v>
      </c>
      <c r="P153" s="123">
        <f t="shared" ca="1" si="234"/>
        <v>40749</v>
      </c>
      <c r="Q153" s="123">
        <f t="shared" ca="1" si="235"/>
        <v>0</v>
      </c>
      <c r="R153" s="123">
        <f t="shared" ca="1" si="235"/>
        <v>0</v>
      </c>
      <c r="S153" s="123">
        <f t="shared" ca="1" si="236"/>
        <v>0</v>
      </c>
      <c r="T153" s="123">
        <f t="shared" ca="1" si="237"/>
        <v>0</v>
      </c>
      <c r="U153" s="123">
        <f t="shared" ca="1" si="238"/>
        <v>0</v>
      </c>
      <c r="V153" s="123">
        <f t="shared" ca="1" si="239"/>
        <v>0</v>
      </c>
      <c r="W153" s="123">
        <f t="shared" ca="1" si="240"/>
        <v>0</v>
      </c>
      <c r="X153" s="123">
        <f t="shared" ca="1" si="241"/>
        <v>0</v>
      </c>
      <c r="Y153" s="123">
        <f t="shared" ca="1" si="242"/>
        <v>0</v>
      </c>
      <c r="Z153" s="123">
        <f t="shared" ca="1" si="243"/>
        <v>0</v>
      </c>
      <c r="AA153" s="123">
        <f t="shared" ca="1" si="244"/>
        <v>0</v>
      </c>
      <c r="AB153" s="123">
        <f t="shared" ca="1" si="245"/>
        <v>0</v>
      </c>
      <c r="AC153" s="123">
        <f t="shared" ca="1" si="246"/>
        <v>0</v>
      </c>
      <c r="AD153" s="123">
        <f t="shared" ca="1" si="247"/>
        <v>0</v>
      </c>
      <c r="AE153" s="123">
        <f t="shared" ca="1" si="248"/>
        <v>0</v>
      </c>
      <c r="AF153" s="123">
        <f t="shared" ca="1" si="249"/>
        <v>0</v>
      </c>
      <c r="AG153" s="123">
        <f t="shared" ca="1" si="250"/>
        <v>0</v>
      </c>
      <c r="AH153" s="123">
        <f t="shared" ca="1" si="251"/>
        <v>0</v>
      </c>
      <c r="AI153" s="123">
        <f t="shared" ca="1" si="252"/>
        <v>0</v>
      </c>
      <c r="AJ153" s="123">
        <f t="shared" ca="1" si="253"/>
        <v>0</v>
      </c>
      <c r="AK153" s="123">
        <f t="shared" ca="1" si="254"/>
        <v>0</v>
      </c>
      <c r="AL153" s="123">
        <f t="shared" ca="1" si="255"/>
        <v>0</v>
      </c>
      <c r="AM153" s="123">
        <f t="shared" ca="1" si="256"/>
        <v>0</v>
      </c>
      <c r="AN153" s="123">
        <f t="shared" ca="1" si="257"/>
        <v>0</v>
      </c>
      <c r="AO153" s="123">
        <f t="shared" ca="1" si="258"/>
        <v>0</v>
      </c>
      <c r="AP153" s="123">
        <f t="shared" ca="1" si="259"/>
        <v>0</v>
      </c>
      <c r="AQ153" s="123">
        <f t="shared" ca="1" si="260"/>
        <v>0</v>
      </c>
      <c r="AR153" s="123">
        <f t="shared" ca="1" si="261"/>
        <v>0</v>
      </c>
      <c r="AS153" s="123">
        <f t="shared" ca="1" si="262"/>
        <v>0</v>
      </c>
      <c r="AT153" s="123">
        <f t="shared" ca="1" si="263"/>
        <v>0</v>
      </c>
      <c r="AU153" s="123">
        <f t="shared" ca="1" si="264"/>
        <v>0</v>
      </c>
      <c r="AV153" s="123">
        <f t="shared" ca="1" si="265"/>
        <v>0</v>
      </c>
      <c r="AW153" s="123">
        <f t="shared" ca="1" si="266"/>
        <v>0</v>
      </c>
      <c r="AX153" s="123">
        <f t="shared" ca="1" si="267"/>
        <v>0</v>
      </c>
      <c r="AY153" s="123">
        <f t="shared" ca="1" si="268"/>
        <v>0</v>
      </c>
      <c r="AZ153" s="123">
        <f t="shared" ca="1" si="269"/>
        <v>0</v>
      </c>
      <c r="BA153" s="123">
        <f t="shared" ca="1" si="270"/>
        <v>0</v>
      </c>
      <c r="BB153" s="123">
        <f t="shared" ca="1" si="271"/>
        <v>0</v>
      </c>
      <c r="BC153" s="123">
        <f t="shared" ca="1" si="272"/>
        <v>0</v>
      </c>
      <c r="BD153" s="123">
        <f t="shared" ca="1" si="273"/>
        <v>0</v>
      </c>
      <c r="BE153" s="123">
        <f t="shared" ca="1" si="274"/>
        <v>0</v>
      </c>
      <c r="BF153" s="123">
        <f t="shared" ca="1" si="275"/>
        <v>0</v>
      </c>
      <c r="BG153" s="123">
        <f t="shared" ca="1" si="276"/>
        <v>0</v>
      </c>
      <c r="BH153" s="123">
        <f t="shared" ca="1" si="277"/>
        <v>0</v>
      </c>
      <c r="BI153" s="123">
        <f t="shared" ca="1" si="278"/>
        <v>0</v>
      </c>
      <c r="BJ153" s="123">
        <f t="shared" ca="1" si="279"/>
        <v>0</v>
      </c>
      <c r="BK153" s="123">
        <f t="shared" ca="1" si="280"/>
        <v>0</v>
      </c>
      <c r="BL153" s="123">
        <f t="shared" ca="1" si="281"/>
        <v>0</v>
      </c>
      <c r="BM153" s="123">
        <f t="shared" ca="1" si="282"/>
        <v>0</v>
      </c>
      <c r="BN153" s="123">
        <f t="shared" ca="1" si="283"/>
        <v>0.65</v>
      </c>
      <c r="BO153" s="123">
        <f t="shared" ca="1" si="284"/>
        <v>0</v>
      </c>
      <c r="BP153" s="340">
        <f t="shared" ca="1" si="285"/>
        <v>0</v>
      </c>
      <c r="BQ153" s="123">
        <f t="shared" ca="1" si="286"/>
        <v>0</v>
      </c>
      <c r="BR153" s="123">
        <f t="shared" ca="1" si="287"/>
        <v>0</v>
      </c>
      <c r="BS153" s="123">
        <f t="shared" ca="1" si="288"/>
        <v>0</v>
      </c>
      <c r="BT153" s="123">
        <f t="shared" ca="1" si="289"/>
        <v>0</v>
      </c>
      <c r="BU153" s="123">
        <f t="shared" ca="1" si="290"/>
        <v>0</v>
      </c>
      <c r="BV153" s="123"/>
      <c r="BW153" s="123">
        <f t="shared" ca="1" si="291"/>
        <v>0</v>
      </c>
      <c r="BX153" s="123"/>
      <c r="BY153" s="123">
        <f t="shared" ca="1" si="292"/>
        <v>0</v>
      </c>
      <c r="BZ153" s="123"/>
      <c r="CA153" s="123">
        <f t="shared" ca="1" si="293"/>
        <v>0</v>
      </c>
      <c r="CB153" s="528">
        <f t="shared" ca="1" si="294"/>
        <v>0</v>
      </c>
      <c r="CC153" s="123">
        <f t="shared" ca="1" si="295"/>
        <v>0</v>
      </c>
      <c r="CD153" s="125" t="str">
        <f t="shared" ca="1" si="296"/>
        <v>Д</v>
      </c>
      <c r="CE153" s="125">
        <f t="shared" ca="1" si="297"/>
        <v>0</v>
      </c>
      <c r="CF153" s="125">
        <f t="shared" ca="1" si="298"/>
        <v>0</v>
      </c>
      <c r="CG153" s="125">
        <f t="shared" ca="1" si="299"/>
        <v>0</v>
      </c>
      <c r="CH153" s="125">
        <f t="shared" ca="1" si="300"/>
        <v>0</v>
      </c>
      <c r="CI153" s="125">
        <f t="shared" ca="1" si="301"/>
        <v>0</v>
      </c>
      <c r="CJ153" s="125">
        <f t="shared" ca="1" si="302"/>
        <v>0</v>
      </c>
      <c r="CK153" s="125">
        <f t="shared" ca="1" si="303"/>
        <v>0</v>
      </c>
      <c r="CL153" s="125">
        <f t="shared" ca="1" si="304"/>
        <v>0</v>
      </c>
      <c r="CM153" s="125">
        <f t="shared" ca="1" si="305"/>
        <v>0</v>
      </c>
      <c r="CN153" s="125">
        <f t="shared" ca="1" si="306"/>
        <v>0</v>
      </c>
      <c r="CO153" s="125">
        <f t="shared" ca="1" si="307"/>
        <v>0</v>
      </c>
      <c r="CP153" s="125">
        <f t="shared" ca="1" si="308"/>
        <v>0</v>
      </c>
      <c r="CQ153" s="125">
        <f t="shared" ca="1" si="309"/>
        <v>0</v>
      </c>
      <c r="CR153" s="125">
        <f t="shared" ca="1" si="310"/>
        <v>0</v>
      </c>
      <c r="CS153" s="125">
        <f t="shared" ca="1" si="311"/>
        <v>0</v>
      </c>
      <c r="CT153" s="125">
        <f t="shared" ca="1" si="312"/>
        <v>0</v>
      </c>
      <c r="CU153" s="125">
        <f t="shared" ca="1" si="313"/>
        <v>0</v>
      </c>
      <c r="CV153" s="125">
        <f t="shared" ca="1" si="314"/>
        <v>0</v>
      </c>
      <c r="CW153" s="125">
        <f t="shared" ca="1" si="315"/>
        <v>0</v>
      </c>
      <c r="CX153" s="125">
        <f t="shared" ca="1" si="316"/>
        <v>0</v>
      </c>
      <c r="CY153" s="125">
        <f t="shared" ca="1" si="317"/>
        <v>0</v>
      </c>
      <c r="CZ153" s="125">
        <f t="shared" ca="1" si="318"/>
        <v>0</v>
      </c>
      <c r="DA153" s="341">
        <f t="shared" ca="1" si="319"/>
        <v>0</v>
      </c>
      <c r="DB153" s="606">
        <f t="shared" ca="1" si="320"/>
        <v>0</v>
      </c>
      <c r="DC153" s="606"/>
      <c r="DD153" s="606">
        <f t="shared" ca="1" si="321"/>
        <v>0</v>
      </c>
      <c r="DE153" s="125">
        <f t="shared" ca="1" si="322"/>
        <v>0</v>
      </c>
      <c r="DF153" s="125">
        <f t="shared" ca="1" si="323"/>
        <v>0</v>
      </c>
      <c r="DG153" s="125">
        <f t="shared" ca="1" si="324"/>
        <v>0</v>
      </c>
      <c r="DH153" s="125">
        <f t="shared" ca="1" si="325"/>
        <v>0</v>
      </c>
      <c r="DI153" s="125">
        <f t="shared" ca="1" si="326"/>
        <v>0</v>
      </c>
      <c r="DJ153" s="125">
        <f t="shared" ca="1" si="327"/>
        <v>0</v>
      </c>
      <c r="DK153" s="125">
        <f t="shared" ca="1" si="328"/>
        <v>0</v>
      </c>
      <c r="DL153" s="125">
        <f t="shared" ca="1" si="329"/>
        <v>0</v>
      </c>
      <c r="DM153" s="125">
        <f t="shared" ca="1" si="330"/>
        <v>0</v>
      </c>
      <c r="DN153" s="340" t="str">
        <f t="shared" ca="1" si="331"/>
        <v xml:space="preserve">    </v>
      </c>
      <c r="DO153" s="340" t="str">
        <f t="shared" ca="1" si="332"/>
        <v>Коваль І.І.</v>
      </c>
      <c r="DP153" s="340" t="str">
        <f t="shared" ca="1" si="333"/>
        <v>Коваль</v>
      </c>
      <c r="DQ153" s="340" t="str">
        <f t="shared" ca="1" si="334"/>
        <v>Іван</v>
      </c>
      <c r="DR153" s="340" t="str">
        <f t="shared" ca="1" si="335"/>
        <v>Іванович</v>
      </c>
      <c r="DS153" s="340">
        <f t="shared" ca="1" si="336"/>
        <v>0</v>
      </c>
    </row>
    <row r="154" spans="1:123">
      <c r="A154">
        <f t="shared" ca="1" si="227"/>
        <v>149</v>
      </c>
      <c r="B154" t="str">
        <f t="shared" ca="1" si="228"/>
        <v>Такелажник</v>
      </c>
      <c r="C154" t="str">
        <f t="shared" ca="1" si="229"/>
        <v>м-с</v>
      </c>
      <c r="D154" t="str">
        <f t="shared" ca="1" si="230"/>
        <v>Пожаров Р.М.</v>
      </c>
      <c r="E154">
        <f t="shared" ca="1" si="231"/>
        <v>0</v>
      </c>
      <c r="F154">
        <f t="shared" ca="1" si="232"/>
        <v>0</v>
      </c>
      <c r="G154" s="123" t="str">
        <f t="shared" ca="1" si="337"/>
        <v>0.5.6</v>
      </c>
      <c r="H154" s="123" t="str">
        <f t="shared" ca="1" si="226"/>
        <v>0.5.6</v>
      </c>
      <c r="I154" s="123" t="str">
        <f t="shared" ca="1" si="226"/>
        <v>0.5.6</v>
      </c>
      <c r="J154" s="123" t="str">
        <f t="shared" ca="1" si="226"/>
        <v>0.5.6</v>
      </c>
      <c r="K154" s="123" t="str">
        <f t="shared" ca="1" si="226"/>
        <v>0.5.6</v>
      </c>
      <c r="L154" s="123" t="str">
        <f t="shared" ca="1" si="226"/>
        <v>0.5.6</v>
      </c>
      <c r="M154" s="123" t="str">
        <f t="shared" ref="H154:N191" ca="1" si="338">INDIRECT("Відомість!g"&amp;ROW())</f>
        <v>0.5.6</v>
      </c>
      <c r="N154" s="123" t="str">
        <f t="shared" ca="1" si="338"/>
        <v>0.5.6</v>
      </c>
      <c r="O154" s="123">
        <f t="shared" ca="1" si="233"/>
        <v>2</v>
      </c>
      <c r="P154" s="123">
        <f t="shared" ca="1" si="234"/>
        <v>44433</v>
      </c>
      <c r="Q154" s="123">
        <f t="shared" ca="1" si="235"/>
        <v>0</v>
      </c>
      <c r="R154" s="123">
        <f t="shared" ca="1" si="235"/>
        <v>0</v>
      </c>
      <c r="S154" s="123">
        <f t="shared" ca="1" si="236"/>
        <v>0</v>
      </c>
      <c r="T154" s="123">
        <f t="shared" ca="1" si="237"/>
        <v>0</v>
      </c>
      <c r="U154" s="123">
        <f t="shared" ca="1" si="238"/>
        <v>0</v>
      </c>
      <c r="V154" s="123">
        <f t="shared" ca="1" si="239"/>
        <v>0</v>
      </c>
      <c r="W154" s="123">
        <f t="shared" ca="1" si="240"/>
        <v>0</v>
      </c>
      <c r="X154" s="123">
        <f t="shared" ca="1" si="241"/>
        <v>0</v>
      </c>
      <c r="Y154" s="123">
        <f t="shared" ca="1" si="242"/>
        <v>0</v>
      </c>
      <c r="Z154" s="123">
        <f t="shared" ca="1" si="243"/>
        <v>0</v>
      </c>
      <c r="AA154" s="123">
        <f t="shared" ca="1" si="244"/>
        <v>0</v>
      </c>
      <c r="AB154" s="123">
        <f t="shared" ca="1" si="245"/>
        <v>0</v>
      </c>
      <c r="AC154" s="123">
        <f t="shared" ca="1" si="246"/>
        <v>0</v>
      </c>
      <c r="AD154" s="123">
        <f t="shared" ca="1" si="247"/>
        <v>0</v>
      </c>
      <c r="AE154" s="123">
        <f t="shared" ca="1" si="248"/>
        <v>0</v>
      </c>
      <c r="AF154" s="123">
        <f t="shared" ca="1" si="249"/>
        <v>0</v>
      </c>
      <c r="AG154" s="123">
        <f t="shared" ca="1" si="250"/>
        <v>0</v>
      </c>
      <c r="AH154" s="123">
        <f t="shared" ca="1" si="251"/>
        <v>0</v>
      </c>
      <c r="AI154" s="123">
        <f t="shared" ca="1" si="252"/>
        <v>0</v>
      </c>
      <c r="AJ154" s="123">
        <f t="shared" ca="1" si="253"/>
        <v>0</v>
      </c>
      <c r="AK154" s="123">
        <f t="shared" ca="1" si="254"/>
        <v>0</v>
      </c>
      <c r="AL154" s="123">
        <f t="shared" ca="1" si="255"/>
        <v>0</v>
      </c>
      <c r="AM154" s="123">
        <f t="shared" ca="1" si="256"/>
        <v>0</v>
      </c>
      <c r="AN154" s="123">
        <f t="shared" ca="1" si="257"/>
        <v>0</v>
      </c>
      <c r="AO154" s="123">
        <f t="shared" ca="1" si="258"/>
        <v>0</v>
      </c>
      <c r="AP154" s="123">
        <f t="shared" ca="1" si="259"/>
        <v>0</v>
      </c>
      <c r="AQ154" s="123">
        <f t="shared" ca="1" si="260"/>
        <v>0</v>
      </c>
      <c r="AR154" s="123">
        <f t="shared" ca="1" si="261"/>
        <v>0</v>
      </c>
      <c r="AS154" s="123">
        <f t="shared" ca="1" si="262"/>
        <v>0</v>
      </c>
      <c r="AT154" s="123">
        <f t="shared" ca="1" si="263"/>
        <v>0</v>
      </c>
      <c r="AU154" s="123">
        <f t="shared" ca="1" si="264"/>
        <v>0</v>
      </c>
      <c r="AV154" s="123">
        <f t="shared" ca="1" si="265"/>
        <v>0</v>
      </c>
      <c r="AW154" s="123">
        <f t="shared" ca="1" si="266"/>
        <v>0</v>
      </c>
      <c r="AX154" s="123">
        <f t="shared" ca="1" si="267"/>
        <v>0</v>
      </c>
      <c r="AY154" s="123">
        <f t="shared" ca="1" si="268"/>
        <v>0</v>
      </c>
      <c r="AZ154" s="123">
        <f t="shared" ca="1" si="269"/>
        <v>0</v>
      </c>
      <c r="BA154" s="123">
        <f t="shared" ca="1" si="270"/>
        <v>0</v>
      </c>
      <c r="BB154" s="123">
        <f t="shared" ca="1" si="271"/>
        <v>0</v>
      </c>
      <c r="BC154" s="123">
        <f t="shared" ca="1" si="272"/>
        <v>0</v>
      </c>
      <c r="BD154" s="123">
        <f t="shared" ca="1" si="273"/>
        <v>0</v>
      </c>
      <c r="BE154" s="123">
        <f t="shared" ca="1" si="274"/>
        <v>0</v>
      </c>
      <c r="BF154" s="123">
        <f t="shared" ca="1" si="275"/>
        <v>0</v>
      </c>
      <c r="BG154" s="123">
        <f t="shared" ca="1" si="276"/>
        <v>0</v>
      </c>
      <c r="BH154" s="123">
        <f t="shared" ca="1" si="277"/>
        <v>0</v>
      </c>
      <c r="BI154" s="123">
        <f t="shared" ca="1" si="278"/>
        <v>0</v>
      </c>
      <c r="BJ154" s="123">
        <f t="shared" ca="1" si="279"/>
        <v>0</v>
      </c>
      <c r="BK154" s="123">
        <f t="shared" ca="1" si="280"/>
        <v>0</v>
      </c>
      <c r="BL154" s="123">
        <f t="shared" ca="1" si="281"/>
        <v>0</v>
      </c>
      <c r="BM154" s="123">
        <f t="shared" ca="1" si="282"/>
        <v>0</v>
      </c>
      <c r="BN154" s="123">
        <f t="shared" ca="1" si="283"/>
        <v>0.65</v>
      </c>
      <c r="BO154" s="123">
        <f t="shared" ca="1" si="284"/>
        <v>28</v>
      </c>
      <c r="BP154" s="340">
        <f t="shared" ca="1" si="285"/>
        <v>0</v>
      </c>
      <c r="BQ154" s="123">
        <f t="shared" ca="1" si="286"/>
        <v>0</v>
      </c>
      <c r="BR154" s="123">
        <f t="shared" ca="1" si="287"/>
        <v>0</v>
      </c>
      <c r="BS154" s="123">
        <f t="shared" ca="1" si="288"/>
        <v>0</v>
      </c>
      <c r="BT154" s="123">
        <f t="shared" ca="1" si="289"/>
        <v>0</v>
      </c>
      <c r="BU154" s="123">
        <f t="shared" ca="1" si="290"/>
        <v>0</v>
      </c>
      <c r="BV154" s="123"/>
      <c r="BW154" s="123">
        <f t="shared" ca="1" si="291"/>
        <v>0</v>
      </c>
      <c r="BX154" s="123"/>
      <c r="BY154" s="123">
        <f t="shared" ca="1" si="292"/>
        <v>0</v>
      </c>
      <c r="BZ154" s="123"/>
      <c r="CA154" s="123">
        <f t="shared" ca="1" si="293"/>
        <v>0</v>
      </c>
      <c r="CB154" s="528">
        <f t="shared" ca="1" si="294"/>
        <v>0</v>
      </c>
      <c r="CC154" s="123">
        <f t="shared" ca="1" si="295"/>
        <v>0</v>
      </c>
      <c r="CD154" s="125">
        <f t="shared" ca="1" si="296"/>
        <v>0</v>
      </c>
      <c r="CE154" s="125">
        <f t="shared" ca="1" si="297"/>
        <v>530</v>
      </c>
      <c r="CF154" s="125">
        <f t="shared" ca="1" si="298"/>
        <v>2550</v>
      </c>
      <c r="CG154" s="125">
        <f t="shared" ca="1" si="299"/>
        <v>0</v>
      </c>
      <c r="CH154" s="125">
        <f t="shared" ca="1" si="300"/>
        <v>0</v>
      </c>
      <c r="CI154" s="125">
        <f t="shared" ca="1" si="301"/>
        <v>0</v>
      </c>
      <c r="CJ154" s="125">
        <f t="shared" ca="1" si="302"/>
        <v>0</v>
      </c>
      <c r="CK154" s="125">
        <f t="shared" ca="1" si="303"/>
        <v>0</v>
      </c>
      <c r="CL154" s="125">
        <f t="shared" ca="1" si="304"/>
        <v>2002</v>
      </c>
      <c r="CM154" s="125">
        <f t="shared" ca="1" si="305"/>
        <v>8695.5</v>
      </c>
      <c r="CN154" s="125">
        <f t="shared" ca="1" si="306"/>
        <v>13777.5</v>
      </c>
      <c r="CO154" s="125">
        <f t="shared" ca="1" si="307"/>
        <v>0</v>
      </c>
      <c r="CP154" s="125">
        <f t="shared" ca="1" si="308"/>
        <v>0</v>
      </c>
      <c r="CQ154" s="125">
        <f t="shared" ca="1" si="309"/>
        <v>0</v>
      </c>
      <c r="CR154" s="125">
        <f t="shared" ca="1" si="310"/>
        <v>0</v>
      </c>
      <c r="CS154" s="125">
        <f t="shared" ca="1" si="311"/>
        <v>0</v>
      </c>
      <c r="CT154" s="125">
        <f t="shared" ca="1" si="312"/>
        <v>0</v>
      </c>
      <c r="CU154" s="125">
        <f t="shared" ca="1" si="313"/>
        <v>0</v>
      </c>
      <c r="CV154" s="125">
        <f t="shared" ca="1" si="314"/>
        <v>0</v>
      </c>
      <c r="CW154" s="125">
        <f t="shared" ca="1" si="315"/>
        <v>0</v>
      </c>
      <c r="CX154" s="125">
        <f t="shared" ca="1" si="316"/>
        <v>0</v>
      </c>
      <c r="CY154" s="125">
        <f t="shared" ca="1" si="317"/>
        <v>0</v>
      </c>
      <c r="CZ154" s="125">
        <f t="shared" ca="1" si="318"/>
        <v>672.35</v>
      </c>
      <c r="DA154" s="341">
        <f t="shared" ca="1" si="319"/>
        <v>14449.85</v>
      </c>
      <c r="DB154" s="606">
        <f t="shared" ca="1" si="320"/>
        <v>2600.9699999999998</v>
      </c>
      <c r="DC154" s="606"/>
      <c r="DD154" s="606">
        <f t="shared" ca="1" si="321"/>
        <v>178.04</v>
      </c>
      <c r="DE154" s="125">
        <f t="shared" ca="1" si="322"/>
        <v>0</v>
      </c>
      <c r="DF154" s="125">
        <f t="shared" ca="1" si="323"/>
        <v>0</v>
      </c>
      <c r="DG154" s="125">
        <f t="shared" ca="1" si="324"/>
        <v>0</v>
      </c>
      <c r="DH154" s="125">
        <f t="shared" ca="1" si="325"/>
        <v>2779.01</v>
      </c>
      <c r="DI154" s="125">
        <f t="shared" ca="1" si="326"/>
        <v>3031.05</v>
      </c>
      <c r="DJ154" s="125">
        <f t="shared" ca="1" si="327"/>
        <v>2600.9699999999998</v>
      </c>
      <c r="DK154" s="125">
        <f t="shared" ca="1" si="328"/>
        <v>14271.81</v>
      </c>
      <c r="DL154" s="125">
        <f t="shared" ca="1" si="329"/>
        <v>0</v>
      </c>
      <c r="DM154" s="125">
        <f t="shared" ca="1" si="330"/>
        <v>0</v>
      </c>
      <c r="DN154" s="340" t="str">
        <f t="shared" ca="1" si="331"/>
        <v xml:space="preserve">30 від 01.03   </v>
      </c>
      <c r="DO154" s="340" t="str">
        <f t="shared" ca="1" si="332"/>
        <v>Пожаров Р.М.</v>
      </c>
      <c r="DP154" s="340" t="str">
        <f t="shared" ca="1" si="333"/>
        <v>Пожаров</v>
      </c>
      <c r="DQ154" s="340" t="str">
        <f t="shared" ca="1" si="334"/>
        <v>Руслан</v>
      </c>
      <c r="DR154" s="340" t="str">
        <f t="shared" ca="1" si="335"/>
        <v>Михайлович</v>
      </c>
      <c r="DS154" s="340">
        <f t="shared" ca="1" si="336"/>
        <v>3710701813</v>
      </c>
    </row>
    <row r="155" spans="1:123">
      <c r="A155">
        <f t="shared" ca="1" si="227"/>
        <v>150</v>
      </c>
      <c r="B155" t="str">
        <f t="shared" ca="1" si="228"/>
        <v>Такелажник</v>
      </c>
      <c r="C155" t="str">
        <f t="shared" ca="1" si="229"/>
        <v>м-с</v>
      </c>
      <c r="D155" t="str">
        <f t="shared" ca="1" si="230"/>
        <v>Грігорьєв М.О.</v>
      </c>
      <c r="E155">
        <f t="shared" ca="1" si="231"/>
        <v>0</v>
      </c>
      <c r="F155">
        <f t="shared" ca="1" si="232"/>
        <v>0</v>
      </c>
      <c r="G155" s="123" t="str">
        <f t="shared" ca="1" si="337"/>
        <v>0.4.16</v>
      </c>
      <c r="H155" s="123" t="str">
        <f t="shared" ca="1" si="338"/>
        <v>0.4.16</v>
      </c>
      <c r="I155" s="123" t="str">
        <f t="shared" ca="1" si="338"/>
        <v>0.4.16</v>
      </c>
      <c r="J155" s="123" t="str">
        <f t="shared" ca="1" si="338"/>
        <v>0.4.16</v>
      </c>
      <c r="K155" s="123" t="str">
        <f t="shared" ca="1" si="338"/>
        <v>0.4.16</v>
      </c>
      <c r="L155" s="123" t="str">
        <f t="shared" ca="1" si="338"/>
        <v>0.4.16</v>
      </c>
      <c r="M155" s="123" t="str">
        <f t="shared" ca="1" si="338"/>
        <v>0.4.16</v>
      </c>
      <c r="N155" s="123" t="str">
        <f t="shared" ca="1" si="338"/>
        <v>0.4.16</v>
      </c>
      <c r="O155" s="123">
        <f t="shared" ca="1" si="233"/>
        <v>2</v>
      </c>
      <c r="P155" s="123">
        <f t="shared" ca="1" si="234"/>
        <v>44454</v>
      </c>
      <c r="Q155" s="123">
        <f t="shared" ca="1" si="235"/>
        <v>0</v>
      </c>
      <c r="R155" s="123">
        <f t="shared" ca="1" si="235"/>
        <v>0</v>
      </c>
      <c r="S155" s="123">
        <f t="shared" ca="1" si="236"/>
        <v>0</v>
      </c>
      <c r="T155" s="123">
        <f t="shared" ca="1" si="237"/>
        <v>0</v>
      </c>
      <c r="U155" s="123">
        <f t="shared" ca="1" si="238"/>
        <v>0</v>
      </c>
      <c r="V155" s="123">
        <f t="shared" ca="1" si="239"/>
        <v>0</v>
      </c>
      <c r="W155" s="123">
        <f t="shared" ca="1" si="240"/>
        <v>0</v>
      </c>
      <c r="X155" s="123">
        <f t="shared" ca="1" si="241"/>
        <v>0</v>
      </c>
      <c r="Y155" s="123">
        <f t="shared" ca="1" si="242"/>
        <v>0</v>
      </c>
      <c r="Z155" s="123">
        <f t="shared" ca="1" si="243"/>
        <v>0</v>
      </c>
      <c r="AA155" s="123">
        <f t="shared" ca="1" si="244"/>
        <v>0</v>
      </c>
      <c r="AB155" s="123">
        <f t="shared" ca="1" si="245"/>
        <v>0</v>
      </c>
      <c r="AC155" s="123">
        <f t="shared" ca="1" si="246"/>
        <v>0</v>
      </c>
      <c r="AD155" s="123">
        <f t="shared" ca="1" si="247"/>
        <v>0</v>
      </c>
      <c r="AE155" s="123">
        <f t="shared" ca="1" si="248"/>
        <v>0</v>
      </c>
      <c r="AF155" s="123">
        <f t="shared" ca="1" si="249"/>
        <v>0</v>
      </c>
      <c r="AG155" s="123">
        <f t="shared" ca="1" si="250"/>
        <v>0</v>
      </c>
      <c r="AH155" s="123">
        <f t="shared" ca="1" si="251"/>
        <v>0</v>
      </c>
      <c r="AI155" s="123">
        <f t="shared" ca="1" si="252"/>
        <v>0</v>
      </c>
      <c r="AJ155" s="123">
        <f t="shared" ca="1" si="253"/>
        <v>0</v>
      </c>
      <c r="AK155" s="123">
        <f t="shared" ca="1" si="254"/>
        <v>0</v>
      </c>
      <c r="AL155" s="123">
        <f t="shared" ca="1" si="255"/>
        <v>0</v>
      </c>
      <c r="AM155" s="123">
        <f t="shared" ca="1" si="256"/>
        <v>0</v>
      </c>
      <c r="AN155" s="123">
        <f t="shared" ca="1" si="257"/>
        <v>0</v>
      </c>
      <c r="AO155" s="123">
        <f t="shared" ca="1" si="258"/>
        <v>0</v>
      </c>
      <c r="AP155" s="123">
        <f t="shared" ca="1" si="259"/>
        <v>0</v>
      </c>
      <c r="AQ155" s="123">
        <f t="shared" ca="1" si="260"/>
        <v>0</v>
      </c>
      <c r="AR155" s="123">
        <f t="shared" ca="1" si="261"/>
        <v>0</v>
      </c>
      <c r="AS155" s="123">
        <f t="shared" ca="1" si="262"/>
        <v>0</v>
      </c>
      <c r="AT155" s="123">
        <f t="shared" ca="1" si="263"/>
        <v>0</v>
      </c>
      <c r="AU155" s="123">
        <f t="shared" ca="1" si="264"/>
        <v>0</v>
      </c>
      <c r="AV155" s="123">
        <f t="shared" ca="1" si="265"/>
        <v>0</v>
      </c>
      <c r="AW155" s="123">
        <f t="shared" ca="1" si="266"/>
        <v>0</v>
      </c>
      <c r="AX155" s="123">
        <f t="shared" ca="1" si="267"/>
        <v>0</v>
      </c>
      <c r="AY155" s="123">
        <f t="shared" ca="1" si="268"/>
        <v>0</v>
      </c>
      <c r="AZ155" s="123">
        <f t="shared" ca="1" si="269"/>
        <v>0</v>
      </c>
      <c r="BA155" s="123">
        <f t="shared" ca="1" si="270"/>
        <v>0</v>
      </c>
      <c r="BB155" s="123">
        <f t="shared" ca="1" si="271"/>
        <v>0</v>
      </c>
      <c r="BC155" s="123">
        <f t="shared" ca="1" si="272"/>
        <v>0</v>
      </c>
      <c r="BD155" s="123">
        <f t="shared" ca="1" si="273"/>
        <v>0</v>
      </c>
      <c r="BE155" s="123">
        <f t="shared" ca="1" si="274"/>
        <v>0</v>
      </c>
      <c r="BF155" s="123">
        <f t="shared" ca="1" si="275"/>
        <v>0</v>
      </c>
      <c r="BG155" s="123">
        <f t="shared" ca="1" si="276"/>
        <v>0</v>
      </c>
      <c r="BH155" s="123">
        <f t="shared" ca="1" si="277"/>
        <v>0</v>
      </c>
      <c r="BI155" s="123">
        <f t="shared" ca="1" si="278"/>
        <v>0</v>
      </c>
      <c r="BJ155" s="123">
        <f t="shared" ca="1" si="279"/>
        <v>0</v>
      </c>
      <c r="BK155" s="123">
        <f t="shared" ca="1" si="280"/>
        <v>0</v>
      </c>
      <c r="BL155" s="123">
        <f t="shared" ca="1" si="281"/>
        <v>0</v>
      </c>
      <c r="BM155" s="123">
        <f t="shared" ca="1" si="282"/>
        <v>0</v>
      </c>
      <c r="BN155" s="123">
        <f t="shared" ca="1" si="283"/>
        <v>0.65</v>
      </c>
      <c r="BO155" s="123">
        <f t="shared" ca="1" si="284"/>
        <v>28</v>
      </c>
      <c r="BP155" s="340">
        <f t="shared" ca="1" si="285"/>
        <v>0</v>
      </c>
      <c r="BQ155" s="123">
        <f t="shared" ca="1" si="286"/>
        <v>0</v>
      </c>
      <c r="BR155" s="123">
        <f t="shared" ca="1" si="287"/>
        <v>0</v>
      </c>
      <c r="BS155" s="123">
        <f t="shared" ca="1" si="288"/>
        <v>0</v>
      </c>
      <c r="BT155" s="123">
        <f t="shared" ca="1" si="289"/>
        <v>0</v>
      </c>
      <c r="BU155" s="123">
        <f t="shared" ca="1" si="290"/>
        <v>0</v>
      </c>
      <c r="BV155" s="123"/>
      <c r="BW155" s="123">
        <f t="shared" ca="1" si="291"/>
        <v>0</v>
      </c>
      <c r="BX155" s="123"/>
      <c r="BY155" s="123">
        <f t="shared" ca="1" si="292"/>
        <v>0</v>
      </c>
      <c r="BZ155" s="123"/>
      <c r="CA155" s="123">
        <f t="shared" ca="1" si="293"/>
        <v>0</v>
      </c>
      <c r="CB155" s="528">
        <f t="shared" ca="1" si="294"/>
        <v>0</v>
      </c>
      <c r="CC155" s="123">
        <f t="shared" ca="1" si="295"/>
        <v>0</v>
      </c>
      <c r="CD155" s="125">
        <f t="shared" ca="1" si="296"/>
        <v>0</v>
      </c>
      <c r="CE155" s="125">
        <f t="shared" ca="1" si="297"/>
        <v>530</v>
      </c>
      <c r="CF155" s="125">
        <f t="shared" ca="1" si="298"/>
        <v>2550</v>
      </c>
      <c r="CG155" s="125">
        <f t="shared" ca="1" si="299"/>
        <v>0</v>
      </c>
      <c r="CH155" s="125">
        <f t="shared" ca="1" si="300"/>
        <v>0</v>
      </c>
      <c r="CI155" s="125">
        <f t="shared" ca="1" si="301"/>
        <v>0</v>
      </c>
      <c r="CJ155" s="125">
        <f t="shared" ca="1" si="302"/>
        <v>0</v>
      </c>
      <c r="CK155" s="125">
        <f t="shared" ca="1" si="303"/>
        <v>0</v>
      </c>
      <c r="CL155" s="125">
        <f t="shared" ca="1" si="304"/>
        <v>2002</v>
      </c>
      <c r="CM155" s="125">
        <f t="shared" ca="1" si="305"/>
        <v>8695.5</v>
      </c>
      <c r="CN155" s="125">
        <f t="shared" ca="1" si="306"/>
        <v>13777.5</v>
      </c>
      <c r="CO155" s="125">
        <f t="shared" ca="1" si="307"/>
        <v>0</v>
      </c>
      <c r="CP155" s="125">
        <f t="shared" ca="1" si="308"/>
        <v>0</v>
      </c>
      <c r="CQ155" s="125">
        <f t="shared" ca="1" si="309"/>
        <v>0</v>
      </c>
      <c r="CR155" s="125">
        <f t="shared" ca="1" si="310"/>
        <v>0</v>
      </c>
      <c r="CS155" s="125">
        <f t="shared" ca="1" si="311"/>
        <v>0</v>
      </c>
      <c r="CT155" s="125">
        <f t="shared" ca="1" si="312"/>
        <v>0</v>
      </c>
      <c r="CU155" s="125">
        <f t="shared" ca="1" si="313"/>
        <v>0</v>
      </c>
      <c r="CV155" s="125">
        <f t="shared" ca="1" si="314"/>
        <v>0</v>
      </c>
      <c r="CW155" s="125">
        <f t="shared" ca="1" si="315"/>
        <v>0</v>
      </c>
      <c r="CX155" s="125">
        <f t="shared" ca="1" si="316"/>
        <v>0</v>
      </c>
      <c r="CY155" s="125">
        <f t="shared" ca="1" si="317"/>
        <v>0</v>
      </c>
      <c r="CZ155" s="125">
        <f t="shared" ca="1" si="318"/>
        <v>672.35</v>
      </c>
      <c r="DA155" s="341">
        <f t="shared" ca="1" si="319"/>
        <v>14449.85</v>
      </c>
      <c r="DB155" s="606">
        <f t="shared" ca="1" si="320"/>
        <v>2600.9699999999998</v>
      </c>
      <c r="DC155" s="606"/>
      <c r="DD155" s="606">
        <f t="shared" ca="1" si="321"/>
        <v>178.04</v>
      </c>
      <c r="DE155" s="125">
        <f t="shared" ca="1" si="322"/>
        <v>0</v>
      </c>
      <c r="DF155" s="125">
        <f t="shared" ca="1" si="323"/>
        <v>0</v>
      </c>
      <c r="DG155" s="125">
        <f t="shared" ca="1" si="324"/>
        <v>0</v>
      </c>
      <c r="DH155" s="125">
        <f t="shared" ca="1" si="325"/>
        <v>2779.01</v>
      </c>
      <c r="DI155" s="125">
        <f t="shared" ca="1" si="326"/>
        <v>3031.05</v>
      </c>
      <c r="DJ155" s="125">
        <f t="shared" ca="1" si="327"/>
        <v>2600.9699999999998</v>
      </c>
      <c r="DK155" s="125">
        <f t="shared" ca="1" si="328"/>
        <v>14271.81</v>
      </c>
      <c r="DL155" s="125">
        <f t="shared" ca="1" si="329"/>
        <v>0</v>
      </c>
      <c r="DM155" s="125">
        <f t="shared" ca="1" si="330"/>
        <v>0</v>
      </c>
      <c r="DN155" s="340" t="str">
        <f t="shared" ca="1" si="331"/>
        <v xml:space="preserve">30 від 01.03   </v>
      </c>
      <c r="DO155" s="340" t="str">
        <f t="shared" ca="1" si="332"/>
        <v>Грігорьєв М.О.</v>
      </c>
      <c r="DP155" s="340" t="str">
        <f t="shared" ca="1" si="333"/>
        <v>Грігорьєв</v>
      </c>
      <c r="DQ155" s="340" t="str">
        <f t="shared" ca="1" si="334"/>
        <v>Микола</v>
      </c>
      <c r="DR155" s="340" t="str">
        <f t="shared" ca="1" si="335"/>
        <v>Олександрович</v>
      </c>
      <c r="DS155" s="340">
        <f t="shared" ca="1" si="336"/>
        <v>3757603915</v>
      </c>
    </row>
    <row r="156" spans="1:123">
      <c r="A156">
        <f t="shared" ca="1" si="227"/>
        <v>151</v>
      </c>
      <c r="B156" t="str">
        <f t="shared" ca="1" si="228"/>
        <v>Такелажник</v>
      </c>
      <c r="C156" t="str">
        <f t="shared" ca="1" si="229"/>
        <v>м-с</v>
      </c>
      <c r="D156" t="str">
        <f t="shared" ca="1" si="230"/>
        <v>Панфілов А.Р.</v>
      </c>
      <c r="E156">
        <f t="shared" ca="1" si="231"/>
        <v>0</v>
      </c>
      <c r="F156">
        <f t="shared" ca="1" si="232"/>
        <v>0</v>
      </c>
      <c r="G156" s="123" t="str">
        <f t="shared" ca="1" si="337"/>
        <v>2.1.4</v>
      </c>
      <c r="H156" s="123" t="str">
        <f t="shared" ca="1" si="338"/>
        <v>2.1.4</v>
      </c>
      <c r="I156" s="123" t="str">
        <f t="shared" ca="1" si="338"/>
        <v>2.1.4</v>
      </c>
      <c r="J156" s="123" t="str">
        <f t="shared" ca="1" si="338"/>
        <v>2.1.4</v>
      </c>
      <c r="K156" s="123" t="str">
        <f t="shared" ca="1" si="338"/>
        <v>2.1.4</v>
      </c>
      <c r="L156" s="123" t="str">
        <f t="shared" ca="1" si="338"/>
        <v>2.1.4</v>
      </c>
      <c r="M156" s="123" t="str">
        <f t="shared" ca="1" si="338"/>
        <v>2.1.4</v>
      </c>
      <c r="N156" s="123" t="str">
        <f t="shared" ca="1" si="338"/>
        <v>2.1.4</v>
      </c>
      <c r="O156" s="123">
        <f t="shared" ca="1" si="233"/>
        <v>2</v>
      </c>
      <c r="P156" s="123">
        <f t="shared" ca="1" si="234"/>
        <v>43826</v>
      </c>
      <c r="Q156" s="123">
        <f t="shared" ca="1" si="235"/>
        <v>0</v>
      </c>
      <c r="R156" s="123">
        <f t="shared" ca="1" si="235"/>
        <v>0</v>
      </c>
      <c r="S156" s="123">
        <f t="shared" ca="1" si="236"/>
        <v>0</v>
      </c>
      <c r="T156" s="123">
        <f t="shared" ca="1" si="237"/>
        <v>0</v>
      </c>
      <c r="U156" s="123">
        <f t="shared" ca="1" si="238"/>
        <v>0</v>
      </c>
      <c r="V156" s="123">
        <f t="shared" ca="1" si="239"/>
        <v>0</v>
      </c>
      <c r="W156" s="123">
        <f t="shared" ca="1" si="240"/>
        <v>0</v>
      </c>
      <c r="X156" s="123">
        <f t="shared" ca="1" si="241"/>
        <v>0</v>
      </c>
      <c r="Y156" s="123">
        <f t="shared" ca="1" si="242"/>
        <v>0</v>
      </c>
      <c r="Z156" s="123">
        <f t="shared" ca="1" si="243"/>
        <v>0</v>
      </c>
      <c r="AA156" s="123">
        <f t="shared" ca="1" si="244"/>
        <v>0</v>
      </c>
      <c r="AB156" s="123">
        <f t="shared" ca="1" si="245"/>
        <v>0</v>
      </c>
      <c r="AC156" s="123">
        <f t="shared" ca="1" si="246"/>
        <v>0</v>
      </c>
      <c r="AD156" s="123">
        <f t="shared" ca="1" si="247"/>
        <v>0</v>
      </c>
      <c r="AE156" s="123">
        <f t="shared" ca="1" si="248"/>
        <v>0</v>
      </c>
      <c r="AF156" s="123">
        <f t="shared" ca="1" si="249"/>
        <v>0</v>
      </c>
      <c r="AG156" s="123">
        <f t="shared" ca="1" si="250"/>
        <v>0</v>
      </c>
      <c r="AH156" s="123">
        <f t="shared" ca="1" si="251"/>
        <v>0</v>
      </c>
      <c r="AI156" s="123">
        <f t="shared" ca="1" si="252"/>
        <v>0</v>
      </c>
      <c r="AJ156" s="123">
        <f t="shared" ca="1" si="253"/>
        <v>0</v>
      </c>
      <c r="AK156" s="123">
        <f t="shared" ca="1" si="254"/>
        <v>0</v>
      </c>
      <c r="AL156" s="123">
        <f t="shared" ca="1" si="255"/>
        <v>0</v>
      </c>
      <c r="AM156" s="123">
        <f t="shared" ca="1" si="256"/>
        <v>0</v>
      </c>
      <c r="AN156" s="123">
        <f t="shared" ca="1" si="257"/>
        <v>0</v>
      </c>
      <c r="AO156" s="123">
        <f t="shared" ca="1" si="258"/>
        <v>0</v>
      </c>
      <c r="AP156" s="123">
        <f t="shared" ca="1" si="259"/>
        <v>0</v>
      </c>
      <c r="AQ156" s="123">
        <f t="shared" ca="1" si="260"/>
        <v>0</v>
      </c>
      <c r="AR156" s="123">
        <f t="shared" ca="1" si="261"/>
        <v>0</v>
      </c>
      <c r="AS156" s="123">
        <f t="shared" ca="1" si="262"/>
        <v>0</v>
      </c>
      <c r="AT156" s="123">
        <f t="shared" ca="1" si="263"/>
        <v>0</v>
      </c>
      <c r="AU156" s="123">
        <f t="shared" ca="1" si="264"/>
        <v>0</v>
      </c>
      <c r="AV156" s="123">
        <f t="shared" ca="1" si="265"/>
        <v>0</v>
      </c>
      <c r="AW156" s="123">
        <f t="shared" ca="1" si="266"/>
        <v>0</v>
      </c>
      <c r="AX156" s="123">
        <f t="shared" ca="1" si="267"/>
        <v>0</v>
      </c>
      <c r="AY156" s="123">
        <f t="shared" ca="1" si="268"/>
        <v>0</v>
      </c>
      <c r="AZ156" s="123">
        <f t="shared" ca="1" si="269"/>
        <v>0</v>
      </c>
      <c r="BA156" s="123">
        <f t="shared" ca="1" si="270"/>
        <v>0</v>
      </c>
      <c r="BB156" s="123">
        <f t="shared" ca="1" si="271"/>
        <v>0</v>
      </c>
      <c r="BC156" s="123">
        <f t="shared" ca="1" si="272"/>
        <v>0</v>
      </c>
      <c r="BD156" s="123">
        <f t="shared" ca="1" si="273"/>
        <v>0</v>
      </c>
      <c r="BE156" s="123">
        <f t="shared" ca="1" si="274"/>
        <v>0</v>
      </c>
      <c r="BF156" s="123">
        <f t="shared" ca="1" si="275"/>
        <v>0</v>
      </c>
      <c r="BG156" s="123">
        <f t="shared" ca="1" si="276"/>
        <v>0</v>
      </c>
      <c r="BH156" s="123">
        <f t="shared" ca="1" si="277"/>
        <v>0</v>
      </c>
      <c r="BI156" s="123">
        <f t="shared" ca="1" si="278"/>
        <v>0</v>
      </c>
      <c r="BJ156" s="123">
        <f t="shared" ca="1" si="279"/>
        <v>0</v>
      </c>
      <c r="BK156" s="123">
        <f t="shared" ca="1" si="280"/>
        <v>0</v>
      </c>
      <c r="BL156" s="123">
        <f t="shared" ca="1" si="281"/>
        <v>0</v>
      </c>
      <c r="BM156" s="123">
        <f t="shared" ca="1" si="282"/>
        <v>0</v>
      </c>
      <c r="BN156" s="123">
        <f t="shared" ca="1" si="283"/>
        <v>0.65</v>
      </c>
      <c r="BO156" s="123">
        <f t="shared" ca="1" si="284"/>
        <v>28</v>
      </c>
      <c r="BP156" s="340">
        <f t="shared" ca="1" si="285"/>
        <v>0</v>
      </c>
      <c r="BQ156" s="123">
        <f t="shared" ca="1" si="286"/>
        <v>0</v>
      </c>
      <c r="BR156" s="123">
        <f t="shared" ca="1" si="287"/>
        <v>0</v>
      </c>
      <c r="BS156" s="123">
        <f t="shared" ca="1" si="288"/>
        <v>0</v>
      </c>
      <c r="BT156" s="123">
        <f t="shared" ca="1" si="289"/>
        <v>0</v>
      </c>
      <c r="BU156" s="123">
        <f t="shared" ca="1" si="290"/>
        <v>0</v>
      </c>
      <c r="BV156" s="123"/>
      <c r="BW156" s="123">
        <f t="shared" ca="1" si="291"/>
        <v>0</v>
      </c>
      <c r="BX156" s="123"/>
      <c r="BY156" s="123">
        <f t="shared" ca="1" si="292"/>
        <v>0</v>
      </c>
      <c r="BZ156" s="123"/>
      <c r="CA156" s="123">
        <f t="shared" ca="1" si="293"/>
        <v>0</v>
      </c>
      <c r="CB156" s="528">
        <f t="shared" ca="1" si="294"/>
        <v>0</v>
      </c>
      <c r="CC156" s="123">
        <f t="shared" ca="1" si="295"/>
        <v>0</v>
      </c>
      <c r="CD156" s="125">
        <f t="shared" ca="1" si="296"/>
        <v>0</v>
      </c>
      <c r="CE156" s="125">
        <f t="shared" ca="1" si="297"/>
        <v>530</v>
      </c>
      <c r="CF156" s="125">
        <f t="shared" ca="1" si="298"/>
        <v>2550</v>
      </c>
      <c r="CG156" s="125">
        <f t="shared" ca="1" si="299"/>
        <v>770</v>
      </c>
      <c r="CH156" s="125">
        <f t="shared" ca="1" si="300"/>
        <v>0</v>
      </c>
      <c r="CI156" s="125">
        <f t="shared" ca="1" si="301"/>
        <v>0</v>
      </c>
      <c r="CJ156" s="125">
        <f t="shared" ca="1" si="302"/>
        <v>0</v>
      </c>
      <c r="CK156" s="125">
        <f t="shared" ca="1" si="303"/>
        <v>0</v>
      </c>
      <c r="CL156" s="125">
        <f t="shared" ca="1" si="304"/>
        <v>2502.5</v>
      </c>
      <c r="CM156" s="125">
        <f t="shared" ca="1" si="305"/>
        <v>8491.5</v>
      </c>
      <c r="CN156" s="125">
        <f t="shared" ca="1" si="306"/>
        <v>14844</v>
      </c>
      <c r="CO156" s="125">
        <f t="shared" ca="1" si="307"/>
        <v>0</v>
      </c>
      <c r="CP156" s="125">
        <f t="shared" ca="1" si="308"/>
        <v>0</v>
      </c>
      <c r="CQ156" s="125">
        <f t="shared" ca="1" si="309"/>
        <v>0</v>
      </c>
      <c r="CR156" s="125">
        <f t="shared" ca="1" si="310"/>
        <v>0</v>
      </c>
      <c r="CS156" s="125">
        <f t="shared" ca="1" si="311"/>
        <v>0</v>
      </c>
      <c r="CT156" s="125">
        <f t="shared" ca="1" si="312"/>
        <v>0</v>
      </c>
      <c r="CU156" s="125">
        <f t="shared" ca="1" si="313"/>
        <v>0</v>
      </c>
      <c r="CV156" s="125">
        <f t="shared" ca="1" si="314"/>
        <v>0</v>
      </c>
      <c r="CW156" s="125">
        <f t="shared" ca="1" si="315"/>
        <v>0</v>
      </c>
      <c r="CX156" s="125">
        <f t="shared" ca="1" si="316"/>
        <v>0</v>
      </c>
      <c r="CY156" s="125">
        <f t="shared" ca="1" si="317"/>
        <v>0</v>
      </c>
      <c r="CZ156" s="125">
        <f t="shared" ca="1" si="318"/>
        <v>672.35</v>
      </c>
      <c r="DA156" s="341">
        <f t="shared" ca="1" si="319"/>
        <v>15516.35</v>
      </c>
      <c r="DB156" s="606">
        <f t="shared" ca="1" si="320"/>
        <v>2792.94</v>
      </c>
      <c r="DC156" s="606"/>
      <c r="DD156" s="606">
        <f t="shared" ca="1" si="321"/>
        <v>191.18</v>
      </c>
      <c r="DE156" s="125">
        <f t="shared" ca="1" si="322"/>
        <v>0</v>
      </c>
      <c r="DF156" s="125">
        <f t="shared" ca="1" si="323"/>
        <v>0</v>
      </c>
      <c r="DG156" s="125">
        <f t="shared" ca="1" si="324"/>
        <v>0</v>
      </c>
      <c r="DH156" s="125">
        <f t="shared" ca="1" si="325"/>
        <v>2984.12</v>
      </c>
      <c r="DI156" s="125">
        <f t="shared" ca="1" si="326"/>
        <v>3265.68</v>
      </c>
      <c r="DJ156" s="125">
        <f t="shared" ca="1" si="327"/>
        <v>2792.94</v>
      </c>
      <c r="DK156" s="125">
        <f t="shared" ca="1" si="328"/>
        <v>15325.17</v>
      </c>
      <c r="DL156" s="125">
        <f t="shared" ca="1" si="329"/>
        <v>0</v>
      </c>
      <c r="DM156" s="125">
        <f t="shared" ca="1" si="330"/>
        <v>0</v>
      </c>
      <c r="DN156" s="340" t="str">
        <f t="shared" ca="1" si="331"/>
        <v xml:space="preserve">30 від 01.03   </v>
      </c>
      <c r="DO156" s="340" t="str">
        <f t="shared" ca="1" si="332"/>
        <v>Панфілов А.Р.</v>
      </c>
      <c r="DP156" s="340" t="str">
        <f t="shared" ca="1" si="333"/>
        <v>Панфілов</v>
      </c>
      <c r="DQ156" s="340" t="str">
        <f t="shared" ca="1" si="334"/>
        <v>Артем</v>
      </c>
      <c r="DR156" s="340" t="str">
        <f t="shared" ca="1" si="335"/>
        <v>Романович</v>
      </c>
      <c r="DS156" s="340">
        <f t="shared" ca="1" si="336"/>
        <v>3646507990</v>
      </c>
    </row>
    <row r="157" spans="1:123">
      <c r="A157">
        <f t="shared" ca="1" si="227"/>
        <v>152</v>
      </c>
      <c r="B157" t="str">
        <f t="shared" ca="1" si="228"/>
        <v>Водій- кранівник</v>
      </c>
      <c r="C157" t="str">
        <f t="shared" ca="1" si="229"/>
        <v>ст. м-с</v>
      </c>
      <c r="D157" t="str">
        <f t="shared" ca="1" si="230"/>
        <v>Сафієв С.А.</v>
      </c>
      <c r="E157">
        <f t="shared" ca="1" si="231"/>
        <v>0</v>
      </c>
      <c r="F157">
        <f t="shared" ca="1" si="232"/>
        <v>0</v>
      </c>
      <c r="G157" s="123" t="str">
        <f t="shared" ca="1" si="337"/>
        <v>12.6.1</v>
      </c>
      <c r="H157" s="123" t="str">
        <f t="shared" ca="1" si="338"/>
        <v>12.6.1</v>
      </c>
      <c r="I157" s="123" t="str">
        <f t="shared" ca="1" si="338"/>
        <v>12.6.1</v>
      </c>
      <c r="J157" s="123" t="str">
        <f t="shared" ca="1" si="338"/>
        <v>12.6.1</v>
      </c>
      <c r="K157" s="123" t="str">
        <f t="shared" ca="1" si="338"/>
        <v>12.6.1</v>
      </c>
      <c r="L157" s="123" t="str">
        <f t="shared" ca="1" si="338"/>
        <v>12.6.1</v>
      </c>
      <c r="M157" s="123" t="str">
        <f t="shared" ca="1" si="338"/>
        <v>12.6.1</v>
      </c>
      <c r="N157" s="123" t="str">
        <f t="shared" ca="1" si="338"/>
        <v>12.6.1</v>
      </c>
      <c r="O157" s="123">
        <f t="shared" ca="1" si="233"/>
        <v>5</v>
      </c>
      <c r="P157" s="123">
        <f t="shared" ca="1" si="234"/>
        <v>40024</v>
      </c>
      <c r="Q157" s="123">
        <f t="shared" ca="1" si="235"/>
        <v>0</v>
      </c>
      <c r="R157" s="123">
        <f t="shared" ca="1" si="235"/>
        <v>0</v>
      </c>
      <c r="S157" s="123">
        <f t="shared" ca="1" si="236"/>
        <v>0</v>
      </c>
      <c r="T157" s="123">
        <f t="shared" ca="1" si="237"/>
        <v>0</v>
      </c>
      <c r="U157" s="123">
        <f t="shared" ca="1" si="238"/>
        <v>0</v>
      </c>
      <c r="V157" s="123">
        <f t="shared" ca="1" si="239"/>
        <v>0</v>
      </c>
      <c r="W157" s="123">
        <f t="shared" ca="1" si="240"/>
        <v>0</v>
      </c>
      <c r="X157" s="123">
        <f t="shared" ca="1" si="241"/>
        <v>0</v>
      </c>
      <c r="Y157" s="123">
        <f t="shared" ca="1" si="242"/>
        <v>0</v>
      </c>
      <c r="Z157" s="123">
        <f t="shared" ca="1" si="243"/>
        <v>0</v>
      </c>
      <c r="AA157" s="123">
        <f t="shared" ca="1" si="244"/>
        <v>0</v>
      </c>
      <c r="AB157" s="123">
        <f t="shared" ca="1" si="245"/>
        <v>0</v>
      </c>
      <c r="AC157" s="123">
        <f t="shared" ca="1" si="246"/>
        <v>0</v>
      </c>
      <c r="AD157" s="123">
        <f t="shared" ca="1" si="247"/>
        <v>0</v>
      </c>
      <c r="AE157" s="123">
        <f t="shared" ca="1" si="248"/>
        <v>0</v>
      </c>
      <c r="AF157" s="123">
        <f t="shared" ca="1" si="249"/>
        <v>0</v>
      </c>
      <c r="AG157" s="123">
        <f t="shared" ca="1" si="250"/>
        <v>0</v>
      </c>
      <c r="AH157" s="123">
        <f t="shared" ca="1" si="251"/>
        <v>0</v>
      </c>
      <c r="AI157" s="123">
        <f t="shared" ca="1" si="252"/>
        <v>0</v>
      </c>
      <c r="AJ157" s="123">
        <f t="shared" ca="1" si="253"/>
        <v>0</v>
      </c>
      <c r="AK157" s="123">
        <f t="shared" ca="1" si="254"/>
        <v>0</v>
      </c>
      <c r="AL157" s="123">
        <f t="shared" ca="1" si="255"/>
        <v>0</v>
      </c>
      <c r="AM157" s="123">
        <f t="shared" ca="1" si="256"/>
        <v>0</v>
      </c>
      <c r="AN157" s="123">
        <f t="shared" ca="1" si="257"/>
        <v>0</v>
      </c>
      <c r="AO157" s="123">
        <f t="shared" ca="1" si="258"/>
        <v>0</v>
      </c>
      <c r="AP157" s="123">
        <f t="shared" ca="1" si="259"/>
        <v>0</v>
      </c>
      <c r="AQ157" s="123">
        <f t="shared" ca="1" si="260"/>
        <v>0</v>
      </c>
      <c r="AR157" s="123">
        <f t="shared" ca="1" si="261"/>
        <v>0</v>
      </c>
      <c r="AS157" s="123">
        <f t="shared" ca="1" si="262"/>
        <v>0</v>
      </c>
      <c r="AT157" s="123">
        <f t="shared" ca="1" si="263"/>
        <v>0</v>
      </c>
      <c r="AU157" s="123">
        <f t="shared" ca="1" si="264"/>
        <v>0</v>
      </c>
      <c r="AV157" s="123">
        <f t="shared" ca="1" si="265"/>
        <v>0</v>
      </c>
      <c r="AW157" s="123">
        <f t="shared" ca="1" si="266"/>
        <v>0</v>
      </c>
      <c r="AX157" s="123">
        <f t="shared" ca="1" si="267"/>
        <v>0</v>
      </c>
      <c r="AY157" s="123">
        <f t="shared" ca="1" si="268"/>
        <v>0</v>
      </c>
      <c r="AZ157" s="123">
        <f t="shared" ca="1" si="269"/>
        <v>0</v>
      </c>
      <c r="BA157" s="123">
        <f t="shared" ca="1" si="270"/>
        <v>0</v>
      </c>
      <c r="BB157" s="123">
        <f t="shared" ca="1" si="271"/>
        <v>0</v>
      </c>
      <c r="BC157" s="123">
        <f t="shared" ca="1" si="272"/>
        <v>0</v>
      </c>
      <c r="BD157" s="123">
        <f t="shared" ca="1" si="273"/>
        <v>0</v>
      </c>
      <c r="BE157" s="123">
        <f t="shared" ca="1" si="274"/>
        <v>0</v>
      </c>
      <c r="BF157" s="123">
        <f t="shared" ca="1" si="275"/>
        <v>0</v>
      </c>
      <c r="BG157" s="123">
        <f t="shared" ca="1" si="276"/>
        <v>0</v>
      </c>
      <c r="BH157" s="123">
        <f t="shared" ca="1" si="277"/>
        <v>0</v>
      </c>
      <c r="BI157" s="123">
        <f t="shared" ca="1" si="278"/>
        <v>0</v>
      </c>
      <c r="BJ157" s="123">
        <f t="shared" ca="1" si="279"/>
        <v>0</v>
      </c>
      <c r="BK157" s="123">
        <f t="shared" ca="1" si="280"/>
        <v>0</v>
      </c>
      <c r="BL157" s="123">
        <f t="shared" ca="1" si="281"/>
        <v>0</v>
      </c>
      <c r="BM157" s="123">
        <f t="shared" ca="1" si="282"/>
        <v>0</v>
      </c>
      <c r="BN157" s="123">
        <f t="shared" ca="1" si="283"/>
        <v>0.65</v>
      </c>
      <c r="BO157" s="123">
        <f t="shared" ca="1" si="284"/>
        <v>28</v>
      </c>
      <c r="BP157" s="340">
        <f t="shared" ca="1" si="285"/>
        <v>0</v>
      </c>
      <c r="BQ157" s="123">
        <f t="shared" ca="1" si="286"/>
        <v>0</v>
      </c>
      <c r="BR157" s="123">
        <f t="shared" ca="1" si="287"/>
        <v>0</v>
      </c>
      <c r="BS157" s="123">
        <f t="shared" ca="1" si="288"/>
        <v>0</v>
      </c>
      <c r="BT157" s="123">
        <f t="shared" ca="1" si="289"/>
        <v>0</v>
      </c>
      <c r="BU157" s="123">
        <f t="shared" ca="1" si="290"/>
        <v>0</v>
      </c>
      <c r="BV157" s="123"/>
      <c r="BW157" s="123">
        <f t="shared" ca="1" si="291"/>
        <v>0</v>
      </c>
      <c r="BX157" s="123"/>
      <c r="BY157" s="123">
        <f t="shared" ca="1" si="292"/>
        <v>0</v>
      </c>
      <c r="BZ157" s="123"/>
      <c r="CA157" s="123">
        <f t="shared" ca="1" si="293"/>
        <v>0</v>
      </c>
      <c r="CB157" s="528">
        <f t="shared" ca="1" si="294"/>
        <v>0</v>
      </c>
      <c r="CC157" s="123">
        <f t="shared" ca="1" si="295"/>
        <v>0</v>
      </c>
      <c r="CD157" s="125">
        <f t="shared" ca="1" si="296"/>
        <v>0</v>
      </c>
      <c r="CE157" s="125">
        <f t="shared" ca="1" si="297"/>
        <v>600</v>
      </c>
      <c r="CF157" s="125">
        <f t="shared" ca="1" si="298"/>
        <v>2820</v>
      </c>
      <c r="CG157" s="125">
        <f t="shared" ca="1" si="299"/>
        <v>1197</v>
      </c>
      <c r="CH157" s="125">
        <f t="shared" ca="1" si="300"/>
        <v>0</v>
      </c>
      <c r="CI157" s="125">
        <f t="shared" ca="1" si="301"/>
        <v>0</v>
      </c>
      <c r="CJ157" s="125">
        <f t="shared" ca="1" si="302"/>
        <v>0</v>
      </c>
      <c r="CK157" s="125">
        <f t="shared" ca="1" si="303"/>
        <v>0</v>
      </c>
      <c r="CL157" s="125">
        <f t="shared" ca="1" si="304"/>
        <v>3001.05</v>
      </c>
      <c r="CM157" s="125">
        <f t="shared" ca="1" si="305"/>
        <v>8657.4</v>
      </c>
      <c r="CN157" s="125">
        <f t="shared" ca="1" si="306"/>
        <v>16275.45</v>
      </c>
      <c r="CO157" s="125">
        <f t="shared" ca="1" si="307"/>
        <v>0</v>
      </c>
      <c r="CP157" s="125">
        <f t="shared" ca="1" si="308"/>
        <v>0</v>
      </c>
      <c r="CQ157" s="125">
        <f t="shared" ca="1" si="309"/>
        <v>0</v>
      </c>
      <c r="CR157" s="125">
        <f t="shared" ca="1" si="310"/>
        <v>0</v>
      </c>
      <c r="CS157" s="125">
        <f t="shared" ca="1" si="311"/>
        <v>0</v>
      </c>
      <c r="CT157" s="125">
        <f t="shared" ca="1" si="312"/>
        <v>0</v>
      </c>
      <c r="CU157" s="125">
        <f t="shared" ca="1" si="313"/>
        <v>0</v>
      </c>
      <c r="CV157" s="125">
        <f t="shared" ca="1" si="314"/>
        <v>0</v>
      </c>
      <c r="CW157" s="125">
        <f t="shared" ca="1" si="315"/>
        <v>0</v>
      </c>
      <c r="CX157" s="125">
        <f t="shared" ca="1" si="316"/>
        <v>0</v>
      </c>
      <c r="CY157" s="125">
        <f t="shared" ca="1" si="317"/>
        <v>0</v>
      </c>
      <c r="CZ157" s="125">
        <f t="shared" ca="1" si="318"/>
        <v>672.35</v>
      </c>
      <c r="DA157" s="341">
        <f t="shared" ca="1" si="319"/>
        <v>16947.8</v>
      </c>
      <c r="DB157" s="606">
        <f t="shared" ca="1" si="320"/>
        <v>3050.6</v>
      </c>
      <c r="DC157" s="606"/>
      <c r="DD157" s="606">
        <f t="shared" ca="1" si="321"/>
        <v>208.82</v>
      </c>
      <c r="DE157" s="125">
        <f t="shared" ca="1" si="322"/>
        <v>0</v>
      </c>
      <c r="DF157" s="125">
        <f t="shared" ca="1" si="323"/>
        <v>0</v>
      </c>
      <c r="DG157" s="125">
        <f t="shared" ca="1" si="324"/>
        <v>0</v>
      </c>
      <c r="DH157" s="125">
        <f t="shared" ca="1" si="325"/>
        <v>3259.42</v>
      </c>
      <c r="DI157" s="125">
        <f t="shared" ca="1" si="326"/>
        <v>3580.6</v>
      </c>
      <c r="DJ157" s="125">
        <f t="shared" ca="1" si="327"/>
        <v>3050.6</v>
      </c>
      <c r="DK157" s="125">
        <f t="shared" ca="1" si="328"/>
        <v>16738.98</v>
      </c>
      <c r="DL157" s="125">
        <f t="shared" ca="1" si="329"/>
        <v>0</v>
      </c>
      <c r="DM157" s="125">
        <f t="shared" ca="1" si="330"/>
        <v>0</v>
      </c>
      <c r="DN157" s="340" t="str">
        <f t="shared" ca="1" si="331"/>
        <v xml:space="preserve">30 від 01.03   </v>
      </c>
      <c r="DO157" s="340" t="str">
        <f t="shared" ca="1" si="332"/>
        <v>Сафієв С.А.</v>
      </c>
      <c r="DP157" s="340" t="str">
        <f t="shared" ca="1" si="333"/>
        <v>Сафієв</v>
      </c>
      <c r="DQ157" s="340" t="str">
        <f t="shared" ca="1" si="334"/>
        <v>Сергій</v>
      </c>
      <c r="DR157" s="340" t="str">
        <f t="shared" ca="1" si="335"/>
        <v>Абдумуталібович</v>
      </c>
      <c r="DS157" s="340">
        <f t="shared" ca="1" si="336"/>
        <v>2898119834</v>
      </c>
    </row>
    <row r="158" spans="1:123">
      <c r="A158">
        <f t="shared" ca="1" si="227"/>
        <v>153</v>
      </c>
      <c r="B158" t="str">
        <f t="shared" ca="1" si="228"/>
        <v>Водій- кранівник</v>
      </c>
      <c r="C158" t="str">
        <f t="shared" ca="1" si="229"/>
        <v>гол. с-нт</v>
      </c>
      <c r="D158" t="str">
        <f t="shared" ca="1" si="230"/>
        <v>Петков Г.Ф.</v>
      </c>
      <c r="E158">
        <f t="shared" ca="1" si="231"/>
        <v>0</v>
      </c>
      <c r="F158">
        <f t="shared" ca="1" si="232"/>
        <v>0</v>
      </c>
      <c r="G158" s="123" t="str">
        <f t="shared" ca="1" si="337"/>
        <v>8.0.29</v>
      </c>
      <c r="H158" s="123" t="str">
        <f t="shared" ca="1" si="338"/>
        <v>8.0.29</v>
      </c>
      <c r="I158" s="123" t="str">
        <f t="shared" ca="1" si="338"/>
        <v>8.0.29</v>
      </c>
      <c r="J158" s="123" t="str">
        <f t="shared" ca="1" si="338"/>
        <v>8.0.29</v>
      </c>
      <c r="K158" s="123" t="str">
        <f t="shared" ca="1" si="338"/>
        <v>8.0.29</v>
      </c>
      <c r="L158" s="123" t="str">
        <f t="shared" ca="1" si="338"/>
        <v>8.0.29</v>
      </c>
      <c r="M158" s="123" t="str">
        <f t="shared" ca="1" si="338"/>
        <v>8.0.29</v>
      </c>
      <c r="N158" s="123" t="str">
        <f t="shared" ca="1" si="338"/>
        <v>8.0.29</v>
      </c>
      <c r="O158" s="123">
        <f t="shared" ca="1" si="233"/>
        <v>5</v>
      </c>
      <c r="P158" s="123">
        <f t="shared" ca="1" si="234"/>
        <v>41641</v>
      </c>
      <c r="Q158" s="123">
        <f t="shared" ca="1" si="235"/>
        <v>0</v>
      </c>
      <c r="R158" s="123">
        <f t="shared" ca="1" si="235"/>
        <v>0</v>
      </c>
      <c r="S158" s="123">
        <f t="shared" ca="1" si="236"/>
        <v>0</v>
      </c>
      <c r="T158" s="123">
        <f t="shared" ca="1" si="237"/>
        <v>0</v>
      </c>
      <c r="U158" s="123">
        <f t="shared" ca="1" si="238"/>
        <v>0</v>
      </c>
      <c r="V158" s="123">
        <f t="shared" ca="1" si="239"/>
        <v>0</v>
      </c>
      <c r="W158" s="123">
        <f t="shared" ca="1" si="240"/>
        <v>0</v>
      </c>
      <c r="X158" s="123">
        <f t="shared" ca="1" si="241"/>
        <v>0</v>
      </c>
      <c r="Y158" s="123">
        <f t="shared" ca="1" si="242"/>
        <v>0</v>
      </c>
      <c r="Z158" s="123">
        <f t="shared" ca="1" si="243"/>
        <v>0</v>
      </c>
      <c r="AA158" s="123">
        <f t="shared" ca="1" si="244"/>
        <v>0</v>
      </c>
      <c r="AB158" s="123">
        <f t="shared" ca="1" si="245"/>
        <v>0</v>
      </c>
      <c r="AC158" s="123">
        <f t="shared" ca="1" si="246"/>
        <v>0</v>
      </c>
      <c r="AD158" s="123">
        <f t="shared" ca="1" si="247"/>
        <v>0</v>
      </c>
      <c r="AE158" s="123">
        <f t="shared" ca="1" si="248"/>
        <v>0</v>
      </c>
      <c r="AF158" s="123">
        <f t="shared" ca="1" si="249"/>
        <v>0</v>
      </c>
      <c r="AG158" s="123">
        <f t="shared" ca="1" si="250"/>
        <v>0</v>
      </c>
      <c r="AH158" s="123">
        <f t="shared" ca="1" si="251"/>
        <v>0</v>
      </c>
      <c r="AI158" s="123">
        <f t="shared" ca="1" si="252"/>
        <v>0</v>
      </c>
      <c r="AJ158" s="123">
        <f t="shared" ca="1" si="253"/>
        <v>0</v>
      </c>
      <c r="AK158" s="123">
        <f t="shared" ca="1" si="254"/>
        <v>0</v>
      </c>
      <c r="AL158" s="123">
        <f t="shared" ca="1" si="255"/>
        <v>0</v>
      </c>
      <c r="AM158" s="123">
        <f t="shared" ca="1" si="256"/>
        <v>0</v>
      </c>
      <c r="AN158" s="123">
        <f t="shared" ca="1" si="257"/>
        <v>0</v>
      </c>
      <c r="AO158" s="123">
        <f t="shared" ca="1" si="258"/>
        <v>0</v>
      </c>
      <c r="AP158" s="123">
        <f t="shared" ca="1" si="259"/>
        <v>0</v>
      </c>
      <c r="AQ158" s="123">
        <f t="shared" ca="1" si="260"/>
        <v>0</v>
      </c>
      <c r="AR158" s="123">
        <f t="shared" ca="1" si="261"/>
        <v>0</v>
      </c>
      <c r="AS158" s="123">
        <f t="shared" ca="1" si="262"/>
        <v>0</v>
      </c>
      <c r="AT158" s="123">
        <f t="shared" ca="1" si="263"/>
        <v>0</v>
      </c>
      <c r="AU158" s="123">
        <f t="shared" ca="1" si="264"/>
        <v>0</v>
      </c>
      <c r="AV158" s="123">
        <f t="shared" ca="1" si="265"/>
        <v>0</v>
      </c>
      <c r="AW158" s="123">
        <f t="shared" ca="1" si="266"/>
        <v>0</v>
      </c>
      <c r="AX158" s="123">
        <f t="shared" ca="1" si="267"/>
        <v>0</v>
      </c>
      <c r="AY158" s="123">
        <f t="shared" ca="1" si="268"/>
        <v>0</v>
      </c>
      <c r="AZ158" s="123">
        <f t="shared" ca="1" si="269"/>
        <v>0</v>
      </c>
      <c r="BA158" s="123">
        <f t="shared" ca="1" si="270"/>
        <v>0</v>
      </c>
      <c r="BB158" s="123">
        <f t="shared" ca="1" si="271"/>
        <v>0</v>
      </c>
      <c r="BC158" s="123">
        <f t="shared" ca="1" si="272"/>
        <v>0</v>
      </c>
      <c r="BD158" s="123">
        <f t="shared" ca="1" si="273"/>
        <v>0</v>
      </c>
      <c r="BE158" s="123">
        <f t="shared" ca="1" si="274"/>
        <v>0</v>
      </c>
      <c r="BF158" s="123">
        <f t="shared" ca="1" si="275"/>
        <v>0</v>
      </c>
      <c r="BG158" s="123">
        <f t="shared" ca="1" si="276"/>
        <v>0</v>
      </c>
      <c r="BH158" s="123">
        <f t="shared" ca="1" si="277"/>
        <v>0</v>
      </c>
      <c r="BI158" s="123">
        <f t="shared" ca="1" si="278"/>
        <v>0</v>
      </c>
      <c r="BJ158" s="123">
        <f t="shared" ca="1" si="279"/>
        <v>0</v>
      </c>
      <c r="BK158" s="123">
        <f t="shared" ca="1" si="280"/>
        <v>0</v>
      </c>
      <c r="BL158" s="123">
        <f t="shared" ca="1" si="281"/>
        <v>0</v>
      </c>
      <c r="BM158" s="123">
        <f t="shared" ca="1" si="282"/>
        <v>0</v>
      </c>
      <c r="BN158" s="123">
        <f t="shared" ca="1" si="283"/>
        <v>0.65</v>
      </c>
      <c r="BO158" s="123">
        <f t="shared" ca="1" si="284"/>
        <v>28</v>
      </c>
      <c r="BP158" s="340">
        <f t="shared" ca="1" si="285"/>
        <v>0</v>
      </c>
      <c r="BQ158" s="123">
        <f t="shared" ca="1" si="286"/>
        <v>0</v>
      </c>
      <c r="BR158" s="123">
        <f t="shared" ca="1" si="287"/>
        <v>0</v>
      </c>
      <c r="BS158" s="123">
        <f t="shared" ca="1" si="288"/>
        <v>0</v>
      </c>
      <c r="BT158" s="123">
        <f t="shared" ca="1" si="289"/>
        <v>0</v>
      </c>
      <c r="BU158" s="123">
        <f t="shared" ca="1" si="290"/>
        <v>0</v>
      </c>
      <c r="BV158" s="123"/>
      <c r="BW158" s="123">
        <f t="shared" ca="1" si="291"/>
        <v>0</v>
      </c>
      <c r="BX158" s="123"/>
      <c r="BY158" s="123">
        <f t="shared" ca="1" si="292"/>
        <v>0</v>
      </c>
      <c r="BZ158" s="123"/>
      <c r="CA158" s="123">
        <f t="shared" ca="1" si="293"/>
        <v>0</v>
      </c>
      <c r="CB158" s="528">
        <f t="shared" ca="1" si="294"/>
        <v>0</v>
      </c>
      <c r="CC158" s="123">
        <f t="shared" ca="1" si="295"/>
        <v>0</v>
      </c>
      <c r="CD158" s="125">
        <f t="shared" ca="1" si="296"/>
        <v>0</v>
      </c>
      <c r="CE158" s="125">
        <f t="shared" ca="1" si="297"/>
        <v>880</v>
      </c>
      <c r="CF158" s="125">
        <f t="shared" ca="1" si="298"/>
        <v>2820</v>
      </c>
      <c r="CG158" s="125">
        <f t="shared" ca="1" si="299"/>
        <v>1110</v>
      </c>
      <c r="CH158" s="125">
        <f t="shared" ca="1" si="300"/>
        <v>0</v>
      </c>
      <c r="CI158" s="125">
        <f t="shared" ca="1" si="301"/>
        <v>0</v>
      </c>
      <c r="CJ158" s="125">
        <f t="shared" ca="1" si="302"/>
        <v>0</v>
      </c>
      <c r="CK158" s="125">
        <f t="shared" ca="1" si="303"/>
        <v>0</v>
      </c>
      <c r="CL158" s="125">
        <f t="shared" ca="1" si="304"/>
        <v>3126.5</v>
      </c>
      <c r="CM158" s="125">
        <f t="shared" ca="1" si="305"/>
        <v>8657.4</v>
      </c>
      <c r="CN158" s="125">
        <f t="shared" ca="1" si="306"/>
        <v>16593.900000000001</v>
      </c>
      <c r="CO158" s="125">
        <f t="shared" ca="1" si="307"/>
        <v>0</v>
      </c>
      <c r="CP158" s="125">
        <f t="shared" ca="1" si="308"/>
        <v>0</v>
      </c>
      <c r="CQ158" s="125">
        <f t="shared" ca="1" si="309"/>
        <v>0</v>
      </c>
      <c r="CR158" s="125">
        <f t="shared" ca="1" si="310"/>
        <v>0</v>
      </c>
      <c r="CS158" s="125">
        <f t="shared" ca="1" si="311"/>
        <v>0</v>
      </c>
      <c r="CT158" s="125">
        <f t="shared" ca="1" si="312"/>
        <v>0</v>
      </c>
      <c r="CU158" s="125">
        <f t="shared" ca="1" si="313"/>
        <v>0</v>
      </c>
      <c r="CV158" s="125">
        <f t="shared" ca="1" si="314"/>
        <v>0</v>
      </c>
      <c r="CW158" s="125">
        <f t="shared" ca="1" si="315"/>
        <v>0</v>
      </c>
      <c r="CX158" s="125">
        <f t="shared" ca="1" si="316"/>
        <v>0</v>
      </c>
      <c r="CY158" s="125">
        <f t="shared" ca="1" si="317"/>
        <v>0</v>
      </c>
      <c r="CZ158" s="125">
        <f t="shared" ca="1" si="318"/>
        <v>672.35</v>
      </c>
      <c r="DA158" s="341">
        <f t="shared" ca="1" si="319"/>
        <v>17266.25</v>
      </c>
      <c r="DB158" s="606">
        <f t="shared" ca="1" si="320"/>
        <v>3107.93</v>
      </c>
      <c r="DC158" s="606"/>
      <c r="DD158" s="606">
        <f t="shared" ca="1" si="321"/>
        <v>212.74</v>
      </c>
      <c r="DE158" s="125">
        <f t="shared" ca="1" si="322"/>
        <v>0</v>
      </c>
      <c r="DF158" s="125">
        <f t="shared" ca="1" si="323"/>
        <v>0</v>
      </c>
      <c r="DG158" s="125">
        <f t="shared" ca="1" si="324"/>
        <v>0</v>
      </c>
      <c r="DH158" s="125">
        <f t="shared" ca="1" si="325"/>
        <v>3320.67</v>
      </c>
      <c r="DI158" s="125">
        <f t="shared" ca="1" si="326"/>
        <v>3650.66</v>
      </c>
      <c r="DJ158" s="125">
        <f t="shared" ca="1" si="327"/>
        <v>3107.93</v>
      </c>
      <c r="DK158" s="125">
        <f t="shared" ca="1" si="328"/>
        <v>0</v>
      </c>
      <c r="DL158" s="125">
        <f t="shared" ca="1" si="329"/>
        <v>17053.509999999998</v>
      </c>
      <c r="DM158" s="125">
        <f t="shared" ca="1" si="330"/>
        <v>0</v>
      </c>
      <c r="DN158" s="340" t="str">
        <f t="shared" ca="1" si="331"/>
        <v xml:space="preserve">   31 від 01.03</v>
      </c>
      <c r="DO158" s="340" t="str">
        <f t="shared" ca="1" si="332"/>
        <v>Петков Г.Ф.</v>
      </c>
      <c r="DP158" s="340" t="str">
        <f t="shared" ca="1" si="333"/>
        <v>Петков</v>
      </c>
      <c r="DQ158" s="340" t="str">
        <f t="shared" ca="1" si="334"/>
        <v>Георгій</v>
      </c>
      <c r="DR158" s="340" t="str">
        <f t="shared" ca="1" si="335"/>
        <v>Федорович</v>
      </c>
      <c r="DS158" s="340">
        <f t="shared" ca="1" si="336"/>
        <v>2296116119</v>
      </c>
    </row>
    <row r="159" spans="1:123">
      <c r="A159">
        <f t="shared" ca="1" si="227"/>
        <v>154</v>
      </c>
      <c r="B159" t="str">
        <f t="shared" ca="1" si="228"/>
        <v>Водій- кранівник</v>
      </c>
      <c r="C159" t="str">
        <f t="shared" ca="1" si="229"/>
        <v>м-с</v>
      </c>
      <c r="D159" t="str">
        <f t="shared" ca="1" si="230"/>
        <v>Сіренко О.О.</v>
      </c>
      <c r="E159">
        <f t="shared" ca="1" si="231"/>
        <v>0</v>
      </c>
      <c r="F159">
        <f t="shared" ca="1" si="232"/>
        <v>0</v>
      </c>
      <c r="G159" s="123" t="str">
        <f t="shared" ca="1" si="337"/>
        <v>2.6.4</v>
      </c>
      <c r="H159" s="123" t="str">
        <f t="shared" ca="1" si="338"/>
        <v>2.6.4</v>
      </c>
      <c r="I159" s="123" t="str">
        <f t="shared" ca="1" si="338"/>
        <v>2.6.4</v>
      </c>
      <c r="J159" s="123" t="str">
        <f t="shared" ca="1" si="338"/>
        <v>2.6.4</v>
      </c>
      <c r="K159" s="123" t="str">
        <f t="shared" ca="1" si="338"/>
        <v>2.6.4</v>
      </c>
      <c r="L159" s="123" t="str">
        <f t="shared" ca="1" si="338"/>
        <v>2.6.4</v>
      </c>
      <c r="M159" s="123" t="str">
        <f t="shared" ca="1" si="338"/>
        <v>2.6.4</v>
      </c>
      <c r="N159" s="123" t="str">
        <f t="shared" ca="1" si="338"/>
        <v>2.6.4</v>
      </c>
      <c r="O159" s="123">
        <f t="shared" ca="1" si="233"/>
        <v>5</v>
      </c>
      <c r="P159" s="123">
        <f t="shared" ca="1" si="234"/>
        <v>43673</v>
      </c>
      <c r="Q159" s="123">
        <f t="shared" ca="1" si="235"/>
        <v>0</v>
      </c>
      <c r="R159" s="123">
        <f t="shared" ca="1" si="235"/>
        <v>0</v>
      </c>
      <c r="S159" s="123">
        <f t="shared" ca="1" si="236"/>
        <v>0</v>
      </c>
      <c r="T159" s="123">
        <f t="shared" ca="1" si="237"/>
        <v>0</v>
      </c>
      <c r="U159" s="123">
        <f t="shared" ca="1" si="238"/>
        <v>0</v>
      </c>
      <c r="V159" s="123">
        <f t="shared" ca="1" si="239"/>
        <v>0</v>
      </c>
      <c r="W159" s="123">
        <f t="shared" ca="1" si="240"/>
        <v>0</v>
      </c>
      <c r="X159" s="123">
        <f t="shared" ca="1" si="241"/>
        <v>0</v>
      </c>
      <c r="Y159" s="123">
        <f t="shared" ca="1" si="242"/>
        <v>0</v>
      </c>
      <c r="Z159" s="123">
        <f t="shared" ca="1" si="243"/>
        <v>0</v>
      </c>
      <c r="AA159" s="123">
        <f t="shared" ca="1" si="244"/>
        <v>0</v>
      </c>
      <c r="AB159" s="123">
        <f t="shared" ca="1" si="245"/>
        <v>0</v>
      </c>
      <c r="AC159" s="123">
        <f t="shared" ca="1" si="246"/>
        <v>0</v>
      </c>
      <c r="AD159" s="123">
        <f t="shared" ca="1" si="247"/>
        <v>0</v>
      </c>
      <c r="AE159" s="123">
        <f t="shared" ca="1" si="248"/>
        <v>0</v>
      </c>
      <c r="AF159" s="123">
        <f t="shared" ca="1" si="249"/>
        <v>0</v>
      </c>
      <c r="AG159" s="123">
        <f t="shared" ca="1" si="250"/>
        <v>0</v>
      </c>
      <c r="AH159" s="123">
        <f t="shared" ca="1" si="251"/>
        <v>0</v>
      </c>
      <c r="AI159" s="123">
        <f t="shared" ca="1" si="252"/>
        <v>0</v>
      </c>
      <c r="AJ159" s="123">
        <f t="shared" ca="1" si="253"/>
        <v>0</v>
      </c>
      <c r="AK159" s="123">
        <f t="shared" ca="1" si="254"/>
        <v>0</v>
      </c>
      <c r="AL159" s="123">
        <f t="shared" ca="1" si="255"/>
        <v>0</v>
      </c>
      <c r="AM159" s="123">
        <f t="shared" ca="1" si="256"/>
        <v>0</v>
      </c>
      <c r="AN159" s="123">
        <f t="shared" ca="1" si="257"/>
        <v>0</v>
      </c>
      <c r="AO159" s="123">
        <f t="shared" ca="1" si="258"/>
        <v>0</v>
      </c>
      <c r="AP159" s="123">
        <f t="shared" ca="1" si="259"/>
        <v>0</v>
      </c>
      <c r="AQ159" s="123">
        <f t="shared" ca="1" si="260"/>
        <v>0</v>
      </c>
      <c r="AR159" s="123">
        <f t="shared" ca="1" si="261"/>
        <v>0</v>
      </c>
      <c r="AS159" s="123">
        <f t="shared" ca="1" si="262"/>
        <v>0</v>
      </c>
      <c r="AT159" s="123">
        <f t="shared" ca="1" si="263"/>
        <v>0</v>
      </c>
      <c r="AU159" s="123">
        <f t="shared" ca="1" si="264"/>
        <v>0</v>
      </c>
      <c r="AV159" s="123">
        <f t="shared" ca="1" si="265"/>
        <v>0</v>
      </c>
      <c r="AW159" s="123">
        <f t="shared" ca="1" si="266"/>
        <v>0</v>
      </c>
      <c r="AX159" s="123">
        <f t="shared" ca="1" si="267"/>
        <v>0</v>
      </c>
      <c r="AY159" s="123">
        <f t="shared" ca="1" si="268"/>
        <v>0</v>
      </c>
      <c r="AZ159" s="123">
        <f t="shared" ca="1" si="269"/>
        <v>0</v>
      </c>
      <c r="BA159" s="123">
        <f t="shared" ca="1" si="270"/>
        <v>0</v>
      </c>
      <c r="BB159" s="123">
        <f t="shared" ca="1" si="271"/>
        <v>0</v>
      </c>
      <c r="BC159" s="123">
        <f t="shared" ca="1" si="272"/>
        <v>0</v>
      </c>
      <c r="BD159" s="123">
        <f t="shared" ca="1" si="273"/>
        <v>0</v>
      </c>
      <c r="BE159" s="123">
        <f t="shared" ca="1" si="274"/>
        <v>0</v>
      </c>
      <c r="BF159" s="123">
        <f t="shared" ca="1" si="275"/>
        <v>0</v>
      </c>
      <c r="BG159" s="123">
        <f t="shared" ca="1" si="276"/>
        <v>0</v>
      </c>
      <c r="BH159" s="123">
        <f t="shared" ca="1" si="277"/>
        <v>0</v>
      </c>
      <c r="BI159" s="123">
        <f t="shared" ca="1" si="278"/>
        <v>0</v>
      </c>
      <c r="BJ159" s="123">
        <f t="shared" ca="1" si="279"/>
        <v>0</v>
      </c>
      <c r="BK159" s="123">
        <f t="shared" ca="1" si="280"/>
        <v>0</v>
      </c>
      <c r="BL159" s="123">
        <f t="shared" ca="1" si="281"/>
        <v>0</v>
      </c>
      <c r="BM159" s="123">
        <f t="shared" ca="1" si="282"/>
        <v>0</v>
      </c>
      <c r="BN159" s="123">
        <f t="shared" ca="1" si="283"/>
        <v>0.65</v>
      </c>
      <c r="BO159" s="123">
        <f t="shared" ca="1" si="284"/>
        <v>28</v>
      </c>
      <c r="BP159" s="340">
        <f t="shared" ca="1" si="285"/>
        <v>0</v>
      </c>
      <c r="BQ159" s="123">
        <f t="shared" ca="1" si="286"/>
        <v>0</v>
      </c>
      <c r="BR159" s="123">
        <f t="shared" ca="1" si="287"/>
        <v>0</v>
      </c>
      <c r="BS159" s="123">
        <f t="shared" ca="1" si="288"/>
        <v>0</v>
      </c>
      <c r="BT159" s="123">
        <f t="shared" ca="1" si="289"/>
        <v>0</v>
      </c>
      <c r="BU159" s="123">
        <f t="shared" ca="1" si="290"/>
        <v>0</v>
      </c>
      <c r="BV159" s="123"/>
      <c r="BW159" s="123">
        <f t="shared" ca="1" si="291"/>
        <v>0</v>
      </c>
      <c r="BX159" s="123"/>
      <c r="BY159" s="123">
        <f t="shared" ca="1" si="292"/>
        <v>0</v>
      </c>
      <c r="BZ159" s="123"/>
      <c r="CA159" s="123">
        <f t="shared" ca="1" si="293"/>
        <v>0</v>
      </c>
      <c r="CB159" s="528">
        <f t="shared" ca="1" si="294"/>
        <v>0</v>
      </c>
      <c r="CC159" s="123">
        <f t="shared" ca="1" si="295"/>
        <v>0</v>
      </c>
      <c r="CD159" s="125">
        <f t="shared" ca="1" si="296"/>
        <v>0</v>
      </c>
      <c r="CE159" s="125">
        <f t="shared" ca="1" si="297"/>
        <v>530</v>
      </c>
      <c r="CF159" s="125">
        <f t="shared" ca="1" si="298"/>
        <v>2820</v>
      </c>
      <c r="CG159" s="125">
        <f t="shared" ca="1" si="299"/>
        <v>837.5</v>
      </c>
      <c r="CH159" s="125">
        <f t="shared" ca="1" si="300"/>
        <v>0</v>
      </c>
      <c r="CI159" s="125">
        <f t="shared" ca="1" si="301"/>
        <v>0</v>
      </c>
      <c r="CJ159" s="125">
        <f t="shared" ca="1" si="302"/>
        <v>0</v>
      </c>
      <c r="CK159" s="125">
        <f t="shared" ca="1" si="303"/>
        <v>0</v>
      </c>
      <c r="CL159" s="125">
        <f t="shared" ca="1" si="304"/>
        <v>2721.88</v>
      </c>
      <c r="CM159" s="125">
        <f t="shared" ca="1" si="305"/>
        <v>8657.4</v>
      </c>
      <c r="CN159" s="125">
        <f t="shared" ca="1" si="306"/>
        <v>15566.78</v>
      </c>
      <c r="CO159" s="125">
        <f t="shared" ca="1" si="307"/>
        <v>0</v>
      </c>
      <c r="CP159" s="125">
        <f t="shared" ca="1" si="308"/>
        <v>0</v>
      </c>
      <c r="CQ159" s="125">
        <f t="shared" ca="1" si="309"/>
        <v>0</v>
      </c>
      <c r="CR159" s="125">
        <f t="shared" ca="1" si="310"/>
        <v>0</v>
      </c>
      <c r="CS159" s="125">
        <f t="shared" ca="1" si="311"/>
        <v>0</v>
      </c>
      <c r="CT159" s="125">
        <f t="shared" ca="1" si="312"/>
        <v>0</v>
      </c>
      <c r="CU159" s="125">
        <f t="shared" ca="1" si="313"/>
        <v>0</v>
      </c>
      <c r="CV159" s="125">
        <f t="shared" ca="1" si="314"/>
        <v>0</v>
      </c>
      <c r="CW159" s="125">
        <f t="shared" ca="1" si="315"/>
        <v>0</v>
      </c>
      <c r="CX159" s="125">
        <f t="shared" ca="1" si="316"/>
        <v>0</v>
      </c>
      <c r="CY159" s="125">
        <f t="shared" ca="1" si="317"/>
        <v>0</v>
      </c>
      <c r="CZ159" s="125">
        <f t="shared" ca="1" si="318"/>
        <v>672.35</v>
      </c>
      <c r="DA159" s="341">
        <f t="shared" ca="1" si="319"/>
        <v>16239.13</v>
      </c>
      <c r="DB159" s="606">
        <f t="shared" ca="1" si="320"/>
        <v>2923.04</v>
      </c>
      <c r="DC159" s="606"/>
      <c r="DD159" s="606">
        <f t="shared" ca="1" si="321"/>
        <v>200.09</v>
      </c>
      <c r="DE159" s="125">
        <f t="shared" ca="1" si="322"/>
        <v>0</v>
      </c>
      <c r="DF159" s="125">
        <f t="shared" ca="1" si="323"/>
        <v>0</v>
      </c>
      <c r="DG159" s="125">
        <f t="shared" ca="1" si="324"/>
        <v>0</v>
      </c>
      <c r="DH159" s="125">
        <f t="shared" ca="1" si="325"/>
        <v>3123.13</v>
      </c>
      <c r="DI159" s="125">
        <f t="shared" ca="1" si="326"/>
        <v>3424.69</v>
      </c>
      <c r="DJ159" s="125">
        <f t="shared" ca="1" si="327"/>
        <v>2923.04</v>
      </c>
      <c r="DK159" s="125">
        <f t="shared" ca="1" si="328"/>
        <v>16039.04</v>
      </c>
      <c r="DL159" s="125">
        <f t="shared" ca="1" si="329"/>
        <v>0</v>
      </c>
      <c r="DM159" s="125">
        <f t="shared" ca="1" si="330"/>
        <v>0</v>
      </c>
      <c r="DN159" s="340" t="str">
        <f t="shared" ca="1" si="331"/>
        <v xml:space="preserve">30 від 01.03   </v>
      </c>
      <c r="DO159" s="340" t="str">
        <f t="shared" ca="1" si="332"/>
        <v>Сіренко О.О.</v>
      </c>
      <c r="DP159" s="340" t="str">
        <f t="shared" ca="1" si="333"/>
        <v>Сіренко</v>
      </c>
      <c r="DQ159" s="340" t="str">
        <f t="shared" ca="1" si="334"/>
        <v>Олександр</v>
      </c>
      <c r="DR159" s="340" t="str">
        <f t="shared" ca="1" si="335"/>
        <v>Олександрович</v>
      </c>
      <c r="DS159" s="340">
        <f t="shared" ca="1" si="336"/>
        <v>0</v>
      </c>
    </row>
    <row r="160" spans="1:123">
      <c r="A160">
        <f t="shared" ca="1" si="227"/>
        <v>155</v>
      </c>
      <c r="B160" t="str">
        <f t="shared" ca="1" si="228"/>
        <v>Водій- кранівник</v>
      </c>
      <c r="C160">
        <f t="shared" ca="1" si="229"/>
        <v>0</v>
      </c>
      <c r="D160">
        <f t="shared" ca="1" si="230"/>
        <v>0</v>
      </c>
      <c r="E160">
        <f t="shared" ca="1" si="231"/>
        <v>0</v>
      </c>
      <c r="F160">
        <f t="shared" ca="1" si="232"/>
        <v>0</v>
      </c>
      <c r="G160" s="123" t="str">
        <f t="shared" ca="1" si="337"/>
        <v>0.0.0</v>
      </c>
      <c r="H160" s="123" t="str">
        <f t="shared" ca="1" si="338"/>
        <v>0.0.0</v>
      </c>
      <c r="I160" s="123" t="str">
        <f t="shared" ca="1" si="338"/>
        <v>0.0.0</v>
      </c>
      <c r="J160" s="123" t="str">
        <f t="shared" ca="1" si="338"/>
        <v>0.0.0</v>
      </c>
      <c r="K160" s="123" t="str">
        <f t="shared" ca="1" si="338"/>
        <v>0.0.0</v>
      </c>
      <c r="L160" s="123" t="str">
        <f t="shared" ca="1" si="338"/>
        <v>0.0.0</v>
      </c>
      <c r="M160" s="123" t="str">
        <f t="shared" ca="1" si="338"/>
        <v>0.0.0</v>
      </c>
      <c r="N160" s="123" t="str">
        <f t="shared" ca="1" si="338"/>
        <v>0.0.0</v>
      </c>
      <c r="O160" s="123">
        <f t="shared" ca="1" si="233"/>
        <v>5</v>
      </c>
      <c r="P160" s="123">
        <f t="shared" ca="1" si="234"/>
        <v>0</v>
      </c>
      <c r="Q160" s="123">
        <f t="shared" ca="1" si="235"/>
        <v>0</v>
      </c>
      <c r="R160" s="123">
        <f t="shared" ca="1" si="235"/>
        <v>0</v>
      </c>
      <c r="S160" s="123">
        <f t="shared" ca="1" si="236"/>
        <v>0</v>
      </c>
      <c r="T160" s="123">
        <f t="shared" ca="1" si="237"/>
        <v>0</v>
      </c>
      <c r="U160" s="123">
        <f t="shared" ca="1" si="238"/>
        <v>0</v>
      </c>
      <c r="V160" s="123">
        <f t="shared" ca="1" si="239"/>
        <v>0</v>
      </c>
      <c r="W160" s="123">
        <f t="shared" ca="1" si="240"/>
        <v>0</v>
      </c>
      <c r="X160" s="123">
        <f t="shared" ca="1" si="241"/>
        <v>0</v>
      </c>
      <c r="Y160" s="123">
        <f t="shared" ca="1" si="242"/>
        <v>0</v>
      </c>
      <c r="Z160" s="123">
        <f t="shared" ca="1" si="243"/>
        <v>0</v>
      </c>
      <c r="AA160" s="123">
        <f t="shared" ca="1" si="244"/>
        <v>0</v>
      </c>
      <c r="AB160" s="123">
        <f t="shared" ca="1" si="245"/>
        <v>0</v>
      </c>
      <c r="AC160" s="123">
        <f t="shared" ca="1" si="246"/>
        <v>0</v>
      </c>
      <c r="AD160" s="123">
        <f t="shared" ca="1" si="247"/>
        <v>0</v>
      </c>
      <c r="AE160" s="123">
        <f t="shared" ca="1" si="248"/>
        <v>0</v>
      </c>
      <c r="AF160" s="123">
        <f t="shared" ca="1" si="249"/>
        <v>0</v>
      </c>
      <c r="AG160" s="123">
        <f t="shared" ca="1" si="250"/>
        <v>0</v>
      </c>
      <c r="AH160" s="123">
        <f t="shared" ca="1" si="251"/>
        <v>0</v>
      </c>
      <c r="AI160" s="123">
        <f t="shared" ca="1" si="252"/>
        <v>0</v>
      </c>
      <c r="AJ160" s="123">
        <f t="shared" ca="1" si="253"/>
        <v>0</v>
      </c>
      <c r="AK160" s="123">
        <f t="shared" ca="1" si="254"/>
        <v>0</v>
      </c>
      <c r="AL160" s="123">
        <f t="shared" ca="1" si="255"/>
        <v>0</v>
      </c>
      <c r="AM160" s="123">
        <f t="shared" ca="1" si="256"/>
        <v>0</v>
      </c>
      <c r="AN160" s="123">
        <f t="shared" ca="1" si="257"/>
        <v>0</v>
      </c>
      <c r="AO160" s="123">
        <f t="shared" ca="1" si="258"/>
        <v>0</v>
      </c>
      <c r="AP160" s="123">
        <f t="shared" ca="1" si="259"/>
        <v>0</v>
      </c>
      <c r="AQ160" s="123">
        <f t="shared" ca="1" si="260"/>
        <v>0</v>
      </c>
      <c r="AR160" s="123">
        <f t="shared" ca="1" si="261"/>
        <v>0</v>
      </c>
      <c r="AS160" s="123">
        <f t="shared" ca="1" si="262"/>
        <v>0</v>
      </c>
      <c r="AT160" s="123">
        <f t="shared" ca="1" si="263"/>
        <v>0</v>
      </c>
      <c r="AU160" s="123">
        <f t="shared" ca="1" si="264"/>
        <v>0</v>
      </c>
      <c r="AV160" s="123">
        <f t="shared" ca="1" si="265"/>
        <v>0</v>
      </c>
      <c r="AW160" s="123">
        <f t="shared" ca="1" si="266"/>
        <v>0</v>
      </c>
      <c r="AX160" s="123">
        <f t="shared" ca="1" si="267"/>
        <v>0</v>
      </c>
      <c r="AY160" s="123">
        <f t="shared" ca="1" si="268"/>
        <v>0</v>
      </c>
      <c r="AZ160" s="123">
        <f t="shared" ca="1" si="269"/>
        <v>0</v>
      </c>
      <c r="BA160" s="123">
        <f t="shared" ca="1" si="270"/>
        <v>0</v>
      </c>
      <c r="BB160" s="123">
        <f t="shared" ca="1" si="271"/>
        <v>0</v>
      </c>
      <c r="BC160" s="123">
        <f t="shared" ca="1" si="272"/>
        <v>0</v>
      </c>
      <c r="BD160" s="123">
        <f t="shared" ca="1" si="273"/>
        <v>0</v>
      </c>
      <c r="BE160" s="123">
        <f t="shared" ca="1" si="274"/>
        <v>0</v>
      </c>
      <c r="BF160" s="123">
        <f t="shared" ca="1" si="275"/>
        <v>0</v>
      </c>
      <c r="BG160" s="123">
        <f t="shared" ca="1" si="276"/>
        <v>0</v>
      </c>
      <c r="BH160" s="123">
        <f t="shared" ca="1" si="277"/>
        <v>0</v>
      </c>
      <c r="BI160" s="123">
        <f t="shared" ca="1" si="278"/>
        <v>0</v>
      </c>
      <c r="BJ160" s="123">
        <f t="shared" ca="1" si="279"/>
        <v>0</v>
      </c>
      <c r="BK160" s="123">
        <f t="shared" ca="1" si="280"/>
        <v>0</v>
      </c>
      <c r="BL160" s="123">
        <f t="shared" ca="1" si="281"/>
        <v>0</v>
      </c>
      <c r="BM160" s="123">
        <f t="shared" ca="1" si="282"/>
        <v>0</v>
      </c>
      <c r="BN160" s="123">
        <f t="shared" ca="1" si="283"/>
        <v>0.65</v>
      </c>
      <c r="BO160" s="123">
        <f t="shared" ca="1" si="284"/>
        <v>28</v>
      </c>
      <c r="BP160" s="340">
        <f t="shared" ca="1" si="285"/>
        <v>0</v>
      </c>
      <c r="BQ160" s="123">
        <f t="shared" ca="1" si="286"/>
        <v>0</v>
      </c>
      <c r="BR160" s="123">
        <f t="shared" ca="1" si="287"/>
        <v>0</v>
      </c>
      <c r="BS160" s="123">
        <f t="shared" ca="1" si="288"/>
        <v>0</v>
      </c>
      <c r="BT160" s="123">
        <f t="shared" ca="1" si="289"/>
        <v>0</v>
      </c>
      <c r="BU160" s="123">
        <f t="shared" ca="1" si="290"/>
        <v>0</v>
      </c>
      <c r="BV160" s="123"/>
      <c r="BW160" s="123">
        <f t="shared" ca="1" si="291"/>
        <v>0</v>
      </c>
      <c r="BX160" s="123"/>
      <c r="BY160" s="123">
        <f t="shared" ca="1" si="292"/>
        <v>0</v>
      </c>
      <c r="BZ160" s="123"/>
      <c r="CA160" s="123">
        <f t="shared" ca="1" si="293"/>
        <v>0</v>
      </c>
      <c r="CB160" s="528">
        <f t="shared" ca="1" si="294"/>
        <v>0</v>
      </c>
      <c r="CC160" s="123">
        <f t="shared" ca="1" si="295"/>
        <v>0</v>
      </c>
      <c r="CD160" s="125">
        <f t="shared" ca="1" si="296"/>
        <v>0</v>
      </c>
      <c r="CE160" s="125">
        <f t="shared" ca="1" si="297"/>
        <v>0</v>
      </c>
      <c r="CF160" s="125">
        <f t="shared" ca="1" si="298"/>
        <v>0</v>
      </c>
      <c r="CG160" s="125">
        <f t="shared" ca="1" si="299"/>
        <v>0</v>
      </c>
      <c r="CH160" s="125">
        <f t="shared" ca="1" si="300"/>
        <v>0</v>
      </c>
      <c r="CI160" s="125">
        <f t="shared" ca="1" si="301"/>
        <v>0</v>
      </c>
      <c r="CJ160" s="125">
        <f t="shared" ca="1" si="302"/>
        <v>0</v>
      </c>
      <c r="CK160" s="125">
        <f t="shared" ca="1" si="303"/>
        <v>0</v>
      </c>
      <c r="CL160" s="125">
        <f t="shared" ca="1" si="304"/>
        <v>0</v>
      </c>
      <c r="CM160" s="125">
        <f t="shared" ca="1" si="305"/>
        <v>0</v>
      </c>
      <c r="CN160" s="125">
        <f t="shared" ca="1" si="306"/>
        <v>0</v>
      </c>
      <c r="CO160" s="125">
        <f t="shared" ca="1" si="307"/>
        <v>0</v>
      </c>
      <c r="CP160" s="125">
        <f t="shared" ca="1" si="308"/>
        <v>0</v>
      </c>
      <c r="CQ160" s="125">
        <f t="shared" ca="1" si="309"/>
        <v>0</v>
      </c>
      <c r="CR160" s="125">
        <f t="shared" ca="1" si="310"/>
        <v>0</v>
      </c>
      <c r="CS160" s="125">
        <f t="shared" ca="1" si="311"/>
        <v>0</v>
      </c>
      <c r="CT160" s="125">
        <f t="shared" ca="1" si="312"/>
        <v>0</v>
      </c>
      <c r="CU160" s="125">
        <f t="shared" ca="1" si="313"/>
        <v>0</v>
      </c>
      <c r="CV160" s="125">
        <f t="shared" ca="1" si="314"/>
        <v>0</v>
      </c>
      <c r="CW160" s="125">
        <f t="shared" ca="1" si="315"/>
        <v>0</v>
      </c>
      <c r="CX160" s="125">
        <f t="shared" ca="1" si="316"/>
        <v>0</v>
      </c>
      <c r="CY160" s="125">
        <f t="shared" ca="1" si="317"/>
        <v>0</v>
      </c>
      <c r="CZ160" s="125">
        <f t="shared" ca="1" si="318"/>
        <v>0</v>
      </c>
      <c r="DA160" s="341">
        <f t="shared" ca="1" si="319"/>
        <v>0</v>
      </c>
      <c r="DB160" s="606">
        <f t="shared" ca="1" si="320"/>
        <v>0</v>
      </c>
      <c r="DC160" s="606"/>
      <c r="DD160" s="606">
        <f t="shared" ca="1" si="321"/>
        <v>0</v>
      </c>
      <c r="DE160" s="125">
        <f t="shared" ca="1" si="322"/>
        <v>0</v>
      </c>
      <c r="DF160" s="125">
        <f t="shared" ca="1" si="323"/>
        <v>0</v>
      </c>
      <c r="DG160" s="125">
        <f t="shared" ca="1" si="324"/>
        <v>0</v>
      </c>
      <c r="DH160" s="125">
        <f t="shared" ca="1" si="325"/>
        <v>0</v>
      </c>
      <c r="DI160" s="125">
        <f t="shared" ca="1" si="326"/>
        <v>0</v>
      </c>
      <c r="DJ160" s="125">
        <f t="shared" ca="1" si="327"/>
        <v>0</v>
      </c>
      <c r="DK160" s="125">
        <f t="shared" ca="1" si="328"/>
        <v>0</v>
      </c>
      <c r="DL160" s="125">
        <f t="shared" ca="1" si="329"/>
        <v>0</v>
      </c>
      <c r="DM160" s="125">
        <f t="shared" ca="1" si="330"/>
        <v>0</v>
      </c>
      <c r="DN160" s="340" t="str">
        <f t="shared" ca="1" si="331"/>
        <v xml:space="preserve">    </v>
      </c>
      <c r="DO160" s="340">
        <f t="shared" ca="1" si="332"/>
        <v>0</v>
      </c>
      <c r="DP160" s="340" t="str">
        <f t="shared" ca="1" si="333"/>
        <v>вс/сс</v>
      </c>
      <c r="DQ160" s="340">
        <f t="shared" ca="1" si="334"/>
        <v>0</v>
      </c>
      <c r="DR160" s="340">
        <f t="shared" ca="1" si="335"/>
        <v>0</v>
      </c>
      <c r="DS160" s="340">
        <f t="shared" ca="1" si="336"/>
        <v>0</v>
      </c>
    </row>
    <row r="161" spans="1:123">
      <c r="A161">
        <f t="shared" ca="1" si="227"/>
        <v>156</v>
      </c>
      <c r="B161" t="str">
        <f t="shared" ca="1" si="228"/>
        <v>Водій- кранівник</v>
      </c>
      <c r="C161">
        <f t="shared" ca="1" si="229"/>
        <v>0</v>
      </c>
      <c r="D161">
        <f t="shared" ca="1" si="230"/>
        <v>0</v>
      </c>
      <c r="E161">
        <f t="shared" ca="1" si="231"/>
        <v>0</v>
      </c>
      <c r="F161">
        <f t="shared" ca="1" si="232"/>
        <v>0</v>
      </c>
      <c r="G161" s="123" t="str">
        <f t="shared" ca="1" si="337"/>
        <v>0.0.0</v>
      </c>
      <c r="H161" s="123" t="str">
        <f t="shared" ca="1" si="338"/>
        <v>0.0.0</v>
      </c>
      <c r="I161" s="123" t="str">
        <f t="shared" ca="1" si="338"/>
        <v>0.0.0</v>
      </c>
      <c r="J161" s="123" t="str">
        <f t="shared" ca="1" si="338"/>
        <v>0.0.0</v>
      </c>
      <c r="K161" s="123" t="str">
        <f t="shared" ca="1" si="338"/>
        <v>0.0.0</v>
      </c>
      <c r="L161" s="123" t="str">
        <f t="shared" ca="1" si="338"/>
        <v>0.0.0</v>
      </c>
      <c r="M161" s="123" t="str">
        <f t="shared" ca="1" si="338"/>
        <v>0.0.0</v>
      </c>
      <c r="N161" s="123" t="str">
        <f t="shared" ca="1" si="338"/>
        <v>0.0.0</v>
      </c>
      <c r="O161" s="123">
        <f t="shared" ca="1" si="233"/>
        <v>5</v>
      </c>
      <c r="P161" s="123">
        <f t="shared" ca="1" si="234"/>
        <v>0</v>
      </c>
      <c r="Q161" s="123">
        <f t="shared" ca="1" si="235"/>
        <v>0</v>
      </c>
      <c r="R161" s="123">
        <f t="shared" ca="1" si="235"/>
        <v>0</v>
      </c>
      <c r="S161" s="123">
        <f t="shared" ca="1" si="236"/>
        <v>0</v>
      </c>
      <c r="T161" s="123">
        <f t="shared" ca="1" si="237"/>
        <v>0</v>
      </c>
      <c r="U161" s="123">
        <f t="shared" ca="1" si="238"/>
        <v>0</v>
      </c>
      <c r="V161" s="123">
        <f t="shared" ca="1" si="239"/>
        <v>0</v>
      </c>
      <c r="W161" s="123">
        <f t="shared" ca="1" si="240"/>
        <v>0</v>
      </c>
      <c r="X161" s="123">
        <f t="shared" ca="1" si="241"/>
        <v>0</v>
      </c>
      <c r="Y161" s="123">
        <f t="shared" ca="1" si="242"/>
        <v>0</v>
      </c>
      <c r="Z161" s="123">
        <f t="shared" ca="1" si="243"/>
        <v>0</v>
      </c>
      <c r="AA161" s="123">
        <f t="shared" ca="1" si="244"/>
        <v>0</v>
      </c>
      <c r="AB161" s="123">
        <f t="shared" ca="1" si="245"/>
        <v>0</v>
      </c>
      <c r="AC161" s="123">
        <f t="shared" ca="1" si="246"/>
        <v>0</v>
      </c>
      <c r="AD161" s="123">
        <f t="shared" ca="1" si="247"/>
        <v>0</v>
      </c>
      <c r="AE161" s="123">
        <f t="shared" ca="1" si="248"/>
        <v>0</v>
      </c>
      <c r="AF161" s="123">
        <f t="shared" ca="1" si="249"/>
        <v>0</v>
      </c>
      <c r="AG161" s="123">
        <f t="shared" ca="1" si="250"/>
        <v>0</v>
      </c>
      <c r="AH161" s="123">
        <f t="shared" ca="1" si="251"/>
        <v>0</v>
      </c>
      <c r="AI161" s="123">
        <f t="shared" ca="1" si="252"/>
        <v>0</v>
      </c>
      <c r="AJ161" s="123">
        <f t="shared" ca="1" si="253"/>
        <v>0</v>
      </c>
      <c r="AK161" s="123">
        <f t="shared" ca="1" si="254"/>
        <v>0</v>
      </c>
      <c r="AL161" s="123">
        <f t="shared" ca="1" si="255"/>
        <v>0</v>
      </c>
      <c r="AM161" s="123">
        <f t="shared" ca="1" si="256"/>
        <v>0</v>
      </c>
      <c r="AN161" s="123">
        <f t="shared" ca="1" si="257"/>
        <v>0</v>
      </c>
      <c r="AO161" s="123">
        <f t="shared" ca="1" si="258"/>
        <v>0</v>
      </c>
      <c r="AP161" s="123">
        <f t="shared" ca="1" si="259"/>
        <v>0</v>
      </c>
      <c r="AQ161" s="123">
        <f t="shared" ca="1" si="260"/>
        <v>0</v>
      </c>
      <c r="AR161" s="123">
        <f t="shared" ca="1" si="261"/>
        <v>0</v>
      </c>
      <c r="AS161" s="123">
        <f t="shared" ca="1" si="262"/>
        <v>0</v>
      </c>
      <c r="AT161" s="123">
        <f t="shared" ca="1" si="263"/>
        <v>0</v>
      </c>
      <c r="AU161" s="123">
        <f t="shared" ca="1" si="264"/>
        <v>0</v>
      </c>
      <c r="AV161" s="123">
        <f t="shared" ca="1" si="265"/>
        <v>0</v>
      </c>
      <c r="AW161" s="123">
        <f t="shared" ca="1" si="266"/>
        <v>0</v>
      </c>
      <c r="AX161" s="123">
        <f t="shared" ca="1" si="267"/>
        <v>0</v>
      </c>
      <c r="AY161" s="123">
        <f t="shared" ca="1" si="268"/>
        <v>0</v>
      </c>
      <c r="AZ161" s="123">
        <f t="shared" ca="1" si="269"/>
        <v>0</v>
      </c>
      <c r="BA161" s="123">
        <f t="shared" ca="1" si="270"/>
        <v>0</v>
      </c>
      <c r="BB161" s="123">
        <f t="shared" ca="1" si="271"/>
        <v>0</v>
      </c>
      <c r="BC161" s="123">
        <f t="shared" ca="1" si="272"/>
        <v>0</v>
      </c>
      <c r="BD161" s="123">
        <f t="shared" ca="1" si="273"/>
        <v>0</v>
      </c>
      <c r="BE161" s="123">
        <f t="shared" ca="1" si="274"/>
        <v>0</v>
      </c>
      <c r="BF161" s="123">
        <f t="shared" ca="1" si="275"/>
        <v>0</v>
      </c>
      <c r="BG161" s="123">
        <f t="shared" ca="1" si="276"/>
        <v>0</v>
      </c>
      <c r="BH161" s="123">
        <f t="shared" ca="1" si="277"/>
        <v>0</v>
      </c>
      <c r="BI161" s="123">
        <f t="shared" ca="1" si="278"/>
        <v>0</v>
      </c>
      <c r="BJ161" s="123">
        <f t="shared" ca="1" si="279"/>
        <v>0</v>
      </c>
      <c r="BK161" s="123">
        <f t="shared" ca="1" si="280"/>
        <v>0</v>
      </c>
      <c r="BL161" s="123">
        <f t="shared" ca="1" si="281"/>
        <v>0</v>
      </c>
      <c r="BM161" s="123">
        <f t="shared" ca="1" si="282"/>
        <v>0</v>
      </c>
      <c r="BN161" s="123">
        <f t="shared" ca="1" si="283"/>
        <v>0.65</v>
      </c>
      <c r="BO161" s="123">
        <f t="shared" ca="1" si="284"/>
        <v>28</v>
      </c>
      <c r="BP161" s="340">
        <f t="shared" ca="1" si="285"/>
        <v>0</v>
      </c>
      <c r="BQ161" s="123">
        <f t="shared" ca="1" si="286"/>
        <v>0</v>
      </c>
      <c r="BR161" s="123">
        <f t="shared" ca="1" si="287"/>
        <v>0</v>
      </c>
      <c r="BS161" s="123">
        <f t="shared" ca="1" si="288"/>
        <v>0</v>
      </c>
      <c r="BT161" s="123">
        <f t="shared" ca="1" si="289"/>
        <v>0</v>
      </c>
      <c r="BU161" s="123">
        <f t="shared" ca="1" si="290"/>
        <v>0</v>
      </c>
      <c r="BV161" s="123"/>
      <c r="BW161" s="123">
        <f t="shared" ca="1" si="291"/>
        <v>0</v>
      </c>
      <c r="BX161" s="123"/>
      <c r="BY161" s="123">
        <f t="shared" ca="1" si="292"/>
        <v>0</v>
      </c>
      <c r="BZ161" s="123"/>
      <c r="CA161" s="123">
        <f t="shared" ca="1" si="293"/>
        <v>0</v>
      </c>
      <c r="CB161" s="528">
        <f t="shared" ca="1" si="294"/>
        <v>0</v>
      </c>
      <c r="CC161" s="123">
        <f t="shared" ca="1" si="295"/>
        <v>0</v>
      </c>
      <c r="CD161" s="125">
        <f t="shared" ca="1" si="296"/>
        <v>0</v>
      </c>
      <c r="CE161" s="125">
        <f t="shared" ca="1" si="297"/>
        <v>0</v>
      </c>
      <c r="CF161" s="125">
        <f t="shared" ca="1" si="298"/>
        <v>0</v>
      </c>
      <c r="CG161" s="125">
        <f t="shared" ca="1" si="299"/>
        <v>0</v>
      </c>
      <c r="CH161" s="125">
        <f t="shared" ca="1" si="300"/>
        <v>0</v>
      </c>
      <c r="CI161" s="125">
        <f t="shared" ca="1" si="301"/>
        <v>0</v>
      </c>
      <c r="CJ161" s="125">
        <f t="shared" ca="1" si="302"/>
        <v>0</v>
      </c>
      <c r="CK161" s="125">
        <f t="shared" ca="1" si="303"/>
        <v>0</v>
      </c>
      <c r="CL161" s="125">
        <f t="shared" ca="1" si="304"/>
        <v>0</v>
      </c>
      <c r="CM161" s="125">
        <f t="shared" ca="1" si="305"/>
        <v>0</v>
      </c>
      <c r="CN161" s="125">
        <f t="shared" ca="1" si="306"/>
        <v>0</v>
      </c>
      <c r="CO161" s="125">
        <f t="shared" ca="1" si="307"/>
        <v>0</v>
      </c>
      <c r="CP161" s="125">
        <f t="shared" ca="1" si="308"/>
        <v>0</v>
      </c>
      <c r="CQ161" s="125">
        <f t="shared" ca="1" si="309"/>
        <v>0</v>
      </c>
      <c r="CR161" s="125">
        <f t="shared" ca="1" si="310"/>
        <v>0</v>
      </c>
      <c r="CS161" s="125">
        <f t="shared" ca="1" si="311"/>
        <v>0</v>
      </c>
      <c r="CT161" s="125">
        <f t="shared" ca="1" si="312"/>
        <v>0</v>
      </c>
      <c r="CU161" s="125">
        <f t="shared" ca="1" si="313"/>
        <v>0</v>
      </c>
      <c r="CV161" s="125">
        <f t="shared" ca="1" si="314"/>
        <v>0</v>
      </c>
      <c r="CW161" s="125">
        <f t="shared" ca="1" si="315"/>
        <v>0</v>
      </c>
      <c r="CX161" s="125">
        <f t="shared" ca="1" si="316"/>
        <v>0</v>
      </c>
      <c r="CY161" s="125">
        <f t="shared" ca="1" si="317"/>
        <v>0</v>
      </c>
      <c r="CZ161" s="125">
        <f t="shared" ca="1" si="318"/>
        <v>0</v>
      </c>
      <c r="DA161" s="341">
        <f t="shared" ca="1" si="319"/>
        <v>0</v>
      </c>
      <c r="DB161" s="606">
        <f t="shared" ca="1" si="320"/>
        <v>0</v>
      </c>
      <c r="DC161" s="606"/>
      <c r="DD161" s="606">
        <f t="shared" ca="1" si="321"/>
        <v>0</v>
      </c>
      <c r="DE161" s="125">
        <f t="shared" ca="1" si="322"/>
        <v>0</v>
      </c>
      <c r="DF161" s="125">
        <f t="shared" ca="1" si="323"/>
        <v>0</v>
      </c>
      <c r="DG161" s="125">
        <f t="shared" ca="1" si="324"/>
        <v>0</v>
      </c>
      <c r="DH161" s="125">
        <f t="shared" ca="1" si="325"/>
        <v>0</v>
      </c>
      <c r="DI161" s="125">
        <f t="shared" ca="1" si="326"/>
        <v>0</v>
      </c>
      <c r="DJ161" s="125">
        <f t="shared" ca="1" si="327"/>
        <v>0</v>
      </c>
      <c r="DK161" s="125">
        <f t="shared" ca="1" si="328"/>
        <v>0</v>
      </c>
      <c r="DL161" s="125">
        <f t="shared" ca="1" si="329"/>
        <v>0</v>
      </c>
      <c r="DM161" s="125">
        <f t="shared" ca="1" si="330"/>
        <v>0</v>
      </c>
      <c r="DN161" s="340" t="str">
        <f t="shared" ca="1" si="331"/>
        <v xml:space="preserve">    </v>
      </c>
      <c r="DO161" s="340">
        <f t="shared" ca="1" si="332"/>
        <v>0</v>
      </c>
      <c r="DP161" s="340" t="str">
        <f t="shared" ca="1" si="333"/>
        <v>вс/сс</v>
      </c>
      <c r="DQ161" s="340">
        <f t="shared" ca="1" si="334"/>
        <v>0</v>
      </c>
      <c r="DR161" s="340">
        <f t="shared" ca="1" si="335"/>
        <v>0</v>
      </c>
      <c r="DS161" s="340">
        <f t="shared" ca="1" si="336"/>
        <v>0</v>
      </c>
    </row>
    <row r="162" spans="1:123">
      <c r="A162">
        <f t="shared" ca="1" si="227"/>
        <v>157</v>
      </c>
      <c r="B162" t="str">
        <f t="shared" ca="1" si="228"/>
        <v>Водій- кранівник</v>
      </c>
      <c r="C162">
        <f t="shared" ca="1" si="229"/>
        <v>0</v>
      </c>
      <c r="D162" t="str">
        <f t="shared" ca="1" si="230"/>
        <v>ВАКАНТ</v>
      </c>
      <c r="E162">
        <f t="shared" ca="1" si="231"/>
        <v>0</v>
      </c>
      <c r="F162">
        <f t="shared" ca="1" si="232"/>
        <v>0</v>
      </c>
      <c r="G162" s="123" t="str">
        <f t="shared" ca="1" si="337"/>
        <v>0.0.0</v>
      </c>
      <c r="H162" s="123" t="str">
        <f t="shared" ca="1" si="338"/>
        <v>0.0.0</v>
      </c>
      <c r="I162" s="123" t="str">
        <f t="shared" ca="1" si="338"/>
        <v>0.0.0</v>
      </c>
      <c r="J162" s="123" t="str">
        <f t="shared" ca="1" si="338"/>
        <v>0.0.0</v>
      </c>
      <c r="K162" s="123" t="str">
        <f t="shared" ca="1" si="338"/>
        <v>0.0.0</v>
      </c>
      <c r="L162" s="123" t="str">
        <f t="shared" ca="1" si="338"/>
        <v>0.0.0</v>
      </c>
      <c r="M162" s="123" t="str">
        <f t="shared" ca="1" si="338"/>
        <v>0.0.0</v>
      </c>
      <c r="N162" s="123" t="str">
        <f t="shared" ca="1" si="338"/>
        <v>0.0.0</v>
      </c>
      <c r="O162" s="123">
        <f t="shared" ca="1" si="233"/>
        <v>5</v>
      </c>
      <c r="P162" s="123">
        <f t="shared" ca="1" si="234"/>
        <v>0</v>
      </c>
      <c r="Q162" s="123">
        <f t="shared" ca="1" si="235"/>
        <v>0</v>
      </c>
      <c r="R162" s="123">
        <f t="shared" ca="1" si="235"/>
        <v>0</v>
      </c>
      <c r="S162" s="123">
        <f t="shared" ca="1" si="236"/>
        <v>0</v>
      </c>
      <c r="T162" s="123">
        <f t="shared" ca="1" si="237"/>
        <v>0</v>
      </c>
      <c r="U162" s="123">
        <f t="shared" ca="1" si="238"/>
        <v>0</v>
      </c>
      <c r="V162" s="123">
        <f t="shared" ca="1" si="239"/>
        <v>0</v>
      </c>
      <c r="W162" s="123">
        <f t="shared" ca="1" si="240"/>
        <v>0</v>
      </c>
      <c r="X162" s="123">
        <f t="shared" ca="1" si="241"/>
        <v>0</v>
      </c>
      <c r="Y162" s="123">
        <f t="shared" ca="1" si="242"/>
        <v>0</v>
      </c>
      <c r="Z162" s="123">
        <f t="shared" ca="1" si="243"/>
        <v>0</v>
      </c>
      <c r="AA162" s="123">
        <f t="shared" ca="1" si="244"/>
        <v>0</v>
      </c>
      <c r="AB162" s="123">
        <f t="shared" ca="1" si="245"/>
        <v>0</v>
      </c>
      <c r="AC162" s="123">
        <f t="shared" ca="1" si="246"/>
        <v>0</v>
      </c>
      <c r="AD162" s="123">
        <f t="shared" ca="1" si="247"/>
        <v>0</v>
      </c>
      <c r="AE162" s="123">
        <f t="shared" ca="1" si="248"/>
        <v>0</v>
      </c>
      <c r="AF162" s="123">
        <f t="shared" ca="1" si="249"/>
        <v>0</v>
      </c>
      <c r="AG162" s="123">
        <f t="shared" ca="1" si="250"/>
        <v>0</v>
      </c>
      <c r="AH162" s="123">
        <f t="shared" ca="1" si="251"/>
        <v>0</v>
      </c>
      <c r="AI162" s="123">
        <f t="shared" ca="1" si="252"/>
        <v>0</v>
      </c>
      <c r="AJ162" s="123">
        <f t="shared" ca="1" si="253"/>
        <v>0</v>
      </c>
      <c r="AK162" s="123">
        <f t="shared" ca="1" si="254"/>
        <v>0</v>
      </c>
      <c r="AL162" s="123">
        <f t="shared" ca="1" si="255"/>
        <v>0</v>
      </c>
      <c r="AM162" s="123">
        <f t="shared" ca="1" si="256"/>
        <v>0</v>
      </c>
      <c r="AN162" s="123">
        <f t="shared" ca="1" si="257"/>
        <v>0</v>
      </c>
      <c r="AO162" s="123">
        <f t="shared" ca="1" si="258"/>
        <v>0</v>
      </c>
      <c r="AP162" s="123">
        <f t="shared" ca="1" si="259"/>
        <v>0</v>
      </c>
      <c r="AQ162" s="123">
        <f t="shared" ca="1" si="260"/>
        <v>0</v>
      </c>
      <c r="AR162" s="123">
        <f t="shared" ca="1" si="261"/>
        <v>0</v>
      </c>
      <c r="AS162" s="123">
        <f t="shared" ca="1" si="262"/>
        <v>0</v>
      </c>
      <c r="AT162" s="123">
        <f t="shared" ca="1" si="263"/>
        <v>0</v>
      </c>
      <c r="AU162" s="123">
        <f t="shared" ca="1" si="264"/>
        <v>0</v>
      </c>
      <c r="AV162" s="123">
        <f t="shared" ca="1" si="265"/>
        <v>0</v>
      </c>
      <c r="AW162" s="123">
        <f t="shared" ca="1" si="266"/>
        <v>0</v>
      </c>
      <c r="AX162" s="123">
        <f t="shared" ca="1" si="267"/>
        <v>0</v>
      </c>
      <c r="AY162" s="123">
        <f t="shared" ca="1" si="268"/>
        <v>0</v>
      </c>
      <c r="AZ162" s="123">
        <f t="shared" ca="1" si="269"/>
        <v>0</v>
      </c>
      <c r="BA162" s="123">
        <f t="shared" ca="1" si="270"/>
        <v>0</v>
      </c>
      <c r="BB162" s="123">
        <f t="shared" ca="1" si="271"/>
        <v>0</v>
      </c>
      <c r="BC162" s="123">
        <f t="shared" ca="1" si="272"/>
        <v>0</v>
      </c>
      <c r="BD162" s="123">
        <f t="shared" ca="1" si="273"/>
        <v>0</v>
      </c>
      <c r="BE162" s="123">
        <f t="shared" ca="1" si="274"/>
        <v>0</v>
      </c>
      <c r="BF162" s="123">
        <f t="shared" ca="1" si="275"/>
        <v>0</v>
      </c>
      <c r="BG162" s="123">
        <f t="shared" ca="1" si="276"/>
        <v>0</v>
      </c>
      <c r="BH162" s="123">
        <f t="shared" ca="1" si="277"/>
        <v>0</v>
      </c>
      <c r="BI162" s="123">
        <f t="shared" ca="1" si="278"/>
        <v>0</v>
      </c>
      <c r="BJ162" s="123">
        <f t="shared" ca="1" si="279"/>
        <v>0</v>
      </c>
      <c r="BK162" s="123">
        <f t="shared" ca="1" si="280"/>
        <v>0</v>
      </c>
      <c r="BL162" s="123">
        <f t="shared" ca="1" si="281"/>
        <v>0</v>
      </c>
      <c r="BM162" s="123">
        <f t="shared" ca="1" si="282"/>
        <v>0</v>
      </c>
      <c r="BN162" s="123">
        <f t="shared" ca="1" si="283"/>
        <v>0.65</v>
      </c>
      <c r="BO162" s="123">
        <f t="shared" ca="1" si="284"/>
        <v>28</v>
      </c>
      <c r="BP162" s="340">
        <f t="shared" ca="1" si="285"/>
        <v>0</v>
      </c>
      <c r="BQ162" s="123">
        <f t="shared" ca="1" si="286"/>
        <v>0</v>
      </c>
      <c r="BR162" s="123">
        <f t="shared" ca="1" si="287"/>
        <v>0</v>
      </c>
      <c r="BS162" s="123">
        <f t="shared" ca="1" si="288"/>
        <v>0</v>
      </c>
      <c r="BT162" s="123">
        <f t="shared" ca="1" si="289"/>
        <v>0</v>
      </c>
      <c r="BU162" s="123">
        <f t="shared" ca="1" si="290"/>
        <v>0</v>
      </c>
      <c r="BV162" s="123"/>
      <c r="BW162" s="123">
        <f t="shared" ca="1" si="291"/>
        <v>0</v>
      </c>
      <c r="BX162" s="123"/>
      <c r="BY162" s="123">
        <f t="shared" ca="1" si="292"/>
        <v>0</v>
      </c>
      <c r="BZ162" s="123"/>
      <c r="CA162" s="123">
        <f t="shared" ca="1" si="293"/>
        <v>0</v>
      </c>
      <c r="CB162" s="528">
        <f t="shared" ca="1" si="294"/>
        <v>0</v>
      </c>
      <c r="CC162" s="123">
        <f t="shared" ca="1" si="295"/>
        <v>0</v>
      </c>
      <c r="CD162" s="125">
        <f t="shared" ca="1" si="296"/>
        <v>0</v>
      </c>
      <c r="CE162" s="125">
        <f t="shared" ca="1" si="297"/>
        <v>0</v>
      </c>
      <c r="CF162" s="125">
        <f t="shared" ca="1" si="298"/>
        <v>0</v>
      </c>
      <c r="CG162" s="125">
        <f t="shared" ca="1" si="299"/>
        <v>0</v>
      </c>
      <c r="CH162" s="125">
        <f t="shared" ca="1" si="300"/>
        <v>0</v>
      </c>
      <c r="CI162" s="125">
        <f t="shared" ca="1" si="301"/>
        <v>0</v>
      </c>
      <c r="CJ162" s="125">
        <f t="shared" ca="1" si="302"/>
        <v>0</v>
      </c>
      <c r="CK162" s="125">
        <f t="shared" ca="1" si="303"/>
        <v>0</v>
      </c>
      <c r="CL162" s="125">
        <f t="shared" ca="1" si="304"/>
        <v>0</v>
      </c>
      <c r="CM162" s="125">
        <f t="shared" ca="1" si="305"/>
        <v>0</v>
      </c>
      <c r="CN162" s="125">
        <f t="shared" ca="1" si="306"/>
        <v>0</v>
      </c>
      <c r="CO162" s="125">
        <f t="shared" ca="1" si="307"/>
        <v>0</v>
      </c>
      <c r="CP162" s="125">
        <f t="shared" ca="1" si="308"/>
        <v>0</v>
      </c>
      <c r="CQ162" s="125">
        <f t="shared" ca="1" si="309"/>
        <v>0</v>
      </c>
      <c r="CR162" s="125">
        <f t="shared" ca="1" si="310"/>
        <v>0</v>
      </c>
      <c r="CS162" s="125">
        <f t="shared" ca="1" si="311"/>
        <v>0</v>
      </c>
      <c r="CT162" s="125">
        <f t="shared" ca="1" si="312"/>
        <v>0</v>
      </c>
      <c r="CU162" s="125">
        <f t="shared" ca="1" si="313"/>
        <v>0</v>
      </c>
      <c r="CV162" s="125">
        <f t="shared" ca="1" si="314"/>
        <v>0</v>
      </c>
      <c r="CW162" s="125">
        <f t="shared" ca="1" si="315"/>
        <v>0</v>
      </c>
      <c r="CX162" s="125">
        <f t="shared" ca="1" si="316"/>
        <v>0</v>
      </c>
      <c r="CY162" s="125">
        <f t="shared" ca="1" si="317"/>
        <v>0</v>
      </c>
      <c r="CZ162" s="125">
        <f t="shared" ca="1" si="318"/>
        <v>0</v>
      </c>
      <c r="DA162" s="341">
        <f t="shared" ca="1" si="319"/>
        <v>0</v>
      </c>
      <c r="DB162" s="606">
        <f t="shared" ca="1" si="320"/>
        <v>0</v>
      </c>
      <c r="DC162" s="606"/>
      <c r="DD162" s="606">
        <f t="shared" ca="1" si="321"/>
        <v>0</v>
      </c>
      <c r="DE162" s="125">
        <f t="shared" ca="1" si="322"/>
        <v>0</v>
      </c>
      <c r="DF162" s="125">
        <f t="shared" ca="1" si="323"/>
        <v>0</v>
      </c>
      <c r="DG162" s="125">
        <f t="shared" ca="1" si="324"/>
        <v>0</v>
      </c>
      <c r="DH162" s="125">
        <f t="shared" ca="1" si="325"/>
        <v>0</v>
      </c>
      <c r="DI162" s="125">
        <f t="shared" ca="1" si="326"/>
        <v>0</v>
      </c>
      <c r="DJ162" s="125">
        <f t="shared" ca="1" si="327"/>
        <v>0</v>
      </c>
      <c r="DK162" s="125">
        <f t="shared" ca="1" si="328"/>
        <v>0</v>
      </c>
      <c r="DL162" s="125">
        <f t="shared" ca="1" si="329"/>
        <v>0</v>
      </c>
      <c r="DM162" s="125">
        <f t="shared" ca="1" si="330"/>
        <v>0</v>
      </c>
      <c r="DN162" s="340" t="str">
        <f t="shared" ca="1" si="331"/>
        <v xml:space="preserve">    </v>
      </c>
      <c r="DO162" s="340" t="str">
        <f t="shared" ca="1" si="332"/>
        <v>ВАКАНТ</v>
      </c>
      <c r="DP162" s="340">
        <f t="shared" ca="1" si="333"/>
        <v>0</v>
      </c>
      <c r="DQ162" s="340">
        <f t="shared" ca="1" si="334"/>
        <v>0</v>
      </c>
      <c r="DR162" s="340">
        <f t="shared" ca="1" si="335"/>
        <v>0</v>
      </c>
      <c r="DS162" s="340">
        <f t="shared" ca="1" si="336"/>
        <v>0</v>
      </c>
    </row>
    <row r="163" spans="1:123">
      <c r="A163">
        <f t="shared" ca="1" si="227"/>
        <v>158</v>
      </c>
      <c r="B163">
        <f t="shared" ca="1" si="228"/>
        <v>0</v>
      </c>
      <c r="C163">
        <f t="shared" ca="1" si="229"/>
        <v>0</v>
      </c>
      <c r="D163" t="str">
        <f t="shared" ca="1" si="230"/>
        <v xml:space="preserve"> </v>
      </c>
      <c r="E163">
        <f t="shared" ca="1" si="231"/>
        <v>0</v>
      </c>
      <c r="F163">
        <f t="shared" ca="1" si="232"/>
        <v>0</v>
      </c>
      <c r="G163" s="123" t="str">
        <f t="shared" ca="1" si="337"/>
        <v>0.0.0</v>
      </c>
      <c r="H163" s="123" t="str">
        <f t="shared" ca="1" si="338"/>
        <v>0.0.0</v>
      </c>
      <c r="I163" s="123" t="str">
        <f t="shared" ca="1" si="338"/>
        <v>0.0.0</v>
      </c>
      <c r="J163" s="123" t="str">
        <f t="shared" ca="1" si="338"/>
        <v>0.0.0</v>
      </c>
      <c r="K163" s="123" t="str">
        <f t="shared" ca="1" si="338"/>
        <v>0.0.0</v>
      </c>
      <c r="L163" s="123" t="str">
        <f t="shared" ca="1" si="338"/>
        <v>0.0.0</v>
      </c>
      <c r="M163" s="123" t="str">
        <f t="shared" ca="1" si="338"/>
        <v>0.0.0</v>
      </c>
      <c r="N163" s="123" t="str">
        <f t="shared" ca="1" si="338"/>
        <v>0.0.0</v>
      </c>
      <c r="O163" s="123">
        <f t="shared" ca="1" si="233"/>
        <v>0</v>
      </c>
      <c r="P163" s="123">
        <f t="shared" ca="1" si="234"/>
        <v>0</v>
      </c>
      <c r="Q163" s="123">
        <f t="shared" ca="1" si="235"/>
        <v>0</v>
      </c>
      <c r="R163" s="123">
        <f t="shared" ca="1" si="235"/>
        <v>0</v>
      </c>
      <c r="S163" s="123">
        <f t="shared" ca="1" si="236"/>
        <v>0</v>
      </c>
      <c r="T163" s="123">
        <f t="shared" ca="1" si="237"/>
        <v>0</v>
      </c>
      <c r="U163" s="123">
        <f t="shared" ca="1" si="238"/>
        <v>0</v>
      </c>
      <c r="V163" s="123">
        <f t="shared" ca="1" si="239"/>
        <v>0</v>
      </c>
      <c r="W163" s="123">
        <f t="shared" ca="1" si="240"/>
        <v>0</v>
      </c>
      <c r="X163" s="123">
        <f t="shared" ca="1" si="241"/>
        <v>0</v>
      </c>
      <c r="Y163" s="123">
        <f t="shared" ca="1" si="242"/>
        <v>0</v>
      </c>
      <c r="Z163" s="123">
        <f t="shared" ca="1" si="243"/>
        <v>0</v>
      </c>
      <c r="AA163" s="123">
        <f t="shared" ca="1" si="244"/>
        <v>0</v>
      </c>
      <c r="AB163" s="123">
        <f t="shared" ca="1" si="245"/>
        <v>0</v>
      </c>
      <c r="AC163" s="123">
        <f t="shared" ca="1" si="246"/>
        <v>0</v>
      </c>
      <c r="AD163" s="123">
        <f t="shared" ca="1" si="247"/>
        <v>0</v>
      </c>
      <c r="AE163" s="123">
        <f t="shared" ca="1" si="248"/>
        <v>0</v>
      </c>
      <c r="AF163" s="123">
        <f t="shared" ca="1" si="249"/>
        <v>0</v>
      </c>
      <c r="AG163" s="123">
        <f t="shared" ca="1" si="250"/>
        <v>0</v>
      </c>
      <c r="AH163" s="123">
        <f t="shared" ca="1" si="251"/>
        <v>0</v>
      </c>
      <c r="AI163" s="123">
        <f t="shared" ca="1" si="252"/>
        <v>0</v>
      </c>
      <c r="AJ163" s="123">
        <f t="shared" ca="1" si="253"/>
        <v>0</v>
      </c>
      <c r="AK163" s="123">
        <f t="shared" ca="1" si="254"/>
        <v>0</v>
      </c>
      <c r="AL163" s="123">
        <f t="shared" ca="1" si="255"/>
        <v>0</v>
      </c>
      <c r="AM163" s="123">
        <f t="shared" ca="1" si="256"/>
        <v>0</v>
      </c>
      <c r="AN163" s="123">
        <f t="shared" ca="1" si="257"/>
        <v>0</v>
      </c>
      <c r="AO163" s="123">
        <f t="shared" ca="1" si="258"/>
        <v>0</v>
      </c>
      <c r="AP163" s="123">
        <f t="shared" ca="1" si="259"/>
        <v>0</v>
      </c>
      <c r="AQ163" s="123">
        <f t="shared" ca="1" si="260"/>
        <v>0</v>
      </c>
      <c r="AR163" s="123">
        <f t="shared" ca="1" si="261"/>
        <v>0</v>
      </c>
      <c r="AS163" s="123">
        <f t="shared" ca="1" si="262"/>
        <v>0</v>
      </c>
      <c r="AT163" s="123">
        <f t="shared" ca="1" si="263"/>
        <v>0</v>
      </c>
      <c r="AU163" s="123">
        <f t="shared" ca="1" si="264"/>
        <v>0</v>
      </c>
      <c r="AV163" s="123">
        <f t="shared" ca="1" si="265"/>
        <v>0</v>
      </c>
      <c r="AW163" s="123">
        <f t="shared" ca="1" si="266"/>
        <v>0</v>
      </c>
      <c r="AX163" s="123">
        <f t="shared" ca="1" si="267"/>
        <v>0</v>
      </c>
      <c r="AY163" s="123">
        <f t="shared" ca="1" si="268"/>
        <v>0</v>
      </c>
      <c r="AZ163" s="123">
        <f t="shared" ca="1" si="269"/>
        <v>0</v>
      </c>
      <c r="BA163" s="123">
        <f t="shared" ca="1" si="270"/>
        <v>0</v>
      </c>
      <c r="BB163" s="123">
        <f t="shared" ca="1" si="271"/>
        <v>0</v>
      </c>
      <c r="BC163" s="123">
        <f t="shared" ca="1" si="272"/>
        <v>0</v>
      </c>
      <c r="BD163" s="123">
        <f t="shared" ca="1" si="273"/>
        <v>0</v>
      </c>
      <c r="BE163" s="123">
        <f t="shared" ca="1" si="274"/>
        <v>0</v>
      </c>
      <c r="BF163" s="123">
        <f t="shared" ca="1" si="275"/>
        <v>0</v>
      </c>
      <c r="BG163" s="123">
        <f t="shared" ca="1" si="276"/>
        <v>0</v>
      </c>
      <c r="BH163" s="123">
        <f t="shared" ca="1" si="277"/>
        <v>0</v>
      </c>
      <c r="BI163" s="123">
        <f t="shared" ca="1" si="278"/>
        <v>0</v>
      </c>
      <c r="BJ163" s="123">
        <f t="shared" ca="1" si="279"/>
        <v>0</v>
      </c>
      <c r="BK163" s="123">
        <f t="shared" ca="1" si="280"/>
        <v>0</v>
      </c>
      <c r="BL163" s="123">
        <f t="shared" ca="1" si="281"/>
        <v>0</v>
      </c>
      <c r="BM163" s="123">
        <f t="shared" ca="1" si="282"/>
        <v>0</v>
      </c>
      <c r="BN163" s="123">
        <f t="shared" ca="1" si="283"/>
        <v>0.65</v>
      </c>
      <c r="BO163" s="123">
        <f t="shared" ca="1" si="284"/>
        <v>0</v>
      </c>
      <c r="BP163" s="340">
        <f t="shared" ca="1" si="285"/>
        <v>0</v>
      </c>
      <c r="BQ163" s="123">
        <f t="shared" ca="1" si="286"/>
        <v>0</v>
      </c>
      <c r="BR163" s="123">
        <f t="shared" ca="1" si="287"/>
        <v>0</v>
      </c>
      <c r="BS163" s="123">
        <f t="shared" ca="1" si="288"/>
        <v>0</v>
      </c>
      <c r="BT163" s="123">
        <f t="shared" ca="1" si="289"/>
        <v>0</v>
      </c>
      <c r="BU163" s="123">
        <f t="shared" ca="1" si="290"/>
        <v>0</v>
      </c>
      <c r="BV163" s="123"/>
      <c r="BW163" s="123">
        <f t="shared" ca="1" si="291"/>
        <v>0</v>
      </c>
      <c r="BX163" s="123"/>
      <c r="BY163" s="123">
        <f t="shared" ca="1" si="292"/>
        <v>0</v>
      </c>
      <c r="BZ163" s="123"/>
      <c r="CA163" s="123">
        <f t="shared" ca="1" si="293"/>
        <v>0</v>
      </c>
      <c r="CB163" s="528">
        <f t="shared" ca="1" si="294"/>
        <v>0</v>
      </c>
      <c r="CC163" s="123">
        <f t="shared" ca="1" si="295"/>
        <v>0</v>
      </c>
      <c r="CD163" s="125">
        <f t="shared" ca="1" si="296"/>
        <v>0</v>
      </c>
      <c r="CE163" s="125">
        <f t="shared" ca="1" si="297"/>
        <v>0</v>
      </c>
      <c r="CF163" s="125">
        <f t="shared" ca="1" si="298"/>
        <v>0</v>
      </c>
      <c r="CG163" s="125">
        <f t="shared" ca="1" si="299"/>
        <v>0</v>
      </c>
      <c r="CH163" s="125">
        <f t="shared" ca="1" si="300"/>
        <v>0</v>
      </c>
      <c r="CI163" s="125">
        <f t="shared" ca="1" si="301"/>
        <v>0</v>
      </c>
      <c r="CJ163" s="125">
        <f t="shared" ca="1" si="302"/>
        <v>0</v>
      </c>
      <c r="CK163" s="125">
        <f t="shared" ca="1" si="303"/>
        <v>0</v>
      </c>
      <c r="CL163" s="125">
        <f t="shared" ca="1" si="304"/>
        <v>0</v>
      </c>
      <c r="CM163" s="125">
        <f t="shared" ca="1" si="305"/>
        <v>0</v>
      </c>
      <c r="CN163" s="125">
        <f t="shared" ca="1" si="306"/>
        <v>0</v>
      </c>
      <c r="CO163" s="125">
        <f t="shared" ca="1" si="307"/>
        <v>0</v>
      </c>
      <c r="CP163" s="125">
        <f t="shared" ca="1" si="308"/>
        <v>0</v>
      </c>
      <c r="CQ163" s="125">
        <f t="shared" ca="1" si="309"/>
        <v>0</v>
      </c>
      <c r="CR163" s="125">
        <f t="shared" ca="1" si="310"/>
        <v>0</v>
      </c>
      <c r="CS163" s="125">
        <f t="shared" ca="1" si="311"/>
        <v>0</v>
      </c>
      <c r="CT163" s="125">
        <f t="shared" ca="1" si="312"/>
        <v>0</v>
      </c>
      <c r="CU163" s="125">
        <f t="shared" ca="1" si="313"/>
        <v>0</v>
      </c>
      <c r="CV163" s="125">
        <f t="shared" ca="1" si="314"/>
        <v>0</v>
      </c>
      <c r="CW163" s="125">
        <f t="shared" ca="1" si="315"/>
        <v>0</v>
      </c>
      <c r="CX163" s="125">
        <f t="shared" ca="1" si="316"/>
        <v>0</v>
      </c>
      <c r="CY163" s="125">
        <f t="shared" ca="1" si="317"/>
        <v>0</v>
      </c>
      <c r="CZ163" s="125">
        <f t="shared" ca="1" si="318"/>
        <v>0</v>
      </c>
      <c r="DA163" s="341">
        <f t="shared" ca="1" si="319"/>
        <v>0</v>
      </c>
      <c r="DB163" s="606">
        <f t="shared" ca="1" si="320"/>
        <v>0</v>
      </c>
      <c r="DC163" s="606"/>
      <c r="DD163" s="606">
        <f t="shared" ca="1" si="321"/>
        <v>0</v>
      </c>
      <c r="DE163" s="125">
        <f t="shared" ca="1" si="322"/>
        <v>0</v>
      </c>
      <c r="DF163" s="125">
        <f t="shared" ca="1" si="323"/>
        <v>0</v>
      </c>
      <c r="DG163" s="125">
        <f t="shared" ca="1" si="324"/>
        <v>0</v>
      </c>
      <c r="DH163" s="125">
        <f t="shared" ca="1" si="325"/>
        <v>0</v>
      </c>
      <c r="DI163" s="125">
        <f t="shared" ca="1" si="326"/>
        <v>0</v>
      </c>
      <c r="DJ163" s="125">
        <f t="shared" ca="1" si="327"/>
        <v>0</v>
      </c>
      <c r="DK163" s="125">
        <f t="shared" ca="1" si="328"/>
        <v>0</v>
      </c>
      <c r="DL163" s="125">
        <f t="shared" ca="1" si="329"/>
        <v>0</v>
      </c>
      <c r="DM163" s="125">
        <f t="shared" ca="1" si="330"/>
        <v>0</v>
      </c>
      <c r="DN163" s="340" t="str">
        <f t="shared" ca="1" si="331"/>
        <v xml:space="preserve">    </v>
      </c>
      <c r="DO163" s="340" t="str">
        <f t="shared" ca="1" si="332"/>
        <v xml:space="preserve"> </v>
      </c>
      <c r="DP163" s="340">
        <f t="shared" ca="1" si="333"/>
        <v>0</v>
      </c>
      <c r="DQ163" s="340">
        <f t="shared" ca="1" si="334"/>
        <v>0</v>
      </c>
      <c r="DR163" s="340">
        <f t="shared" ca="1" si="335"/>
        <v>0</v>
      </c>
      <c r="DS163" s="340">
        <f t="shared" ca="1" si="336"/>
        <v>0</v>
      </c>
    </row>
    <row r="164" spans="1:123">
      <c r="A164">
        <f t="shared" ca="1" si="227"/>
        <v>159</v>
      </c>
      <c r="B164" t="str">
        <f t="shared" ca="1" si="228"/>
        <v>Командир батареї</v>
      </c>
      <c r="C164" t="str">
        <f t="shared" ca="1" si="229"/>
        <v>ст.л-т</v>
      </c>
      <c r="D164" t="str">
        <f t="shared" ca="1" si="230"/>
        <v>Мороз В.В.</v>
      </c>
      <c r="E164">
        <f t="shared" ca="1" si="231"/>
        <v>0</v>
      </c>
      <c r="F164">
        <f t="shared" ca="1" si="232"/>
        <v>0</v>
      </c>
      <c r="G164" s="123" t="str">
        <f t="shared" ca="1" si="337"/>
        <v>9.5.20</v>
      </c>
      <c r="H164" s="123" t="str">
        <f t="shared" ca="1" si="338"/>
        <v>9.5.20</v>
      </c>
      <c r="I164" s="123" t="str">
        <f t="shared" ca="1" si="338"/>
        <v>9.5.20</v>
      </c>
      <c r="J164" s="123" t="str">
        <f t="shared" ca="1" si="338"/>
        <v>9.5.20</v>
      </c>
      <c r="K164" s="123" t="str">
        <f t="shared" ca="1" si="338"/>
        <v>9.5.20</v>
      </c>
      <c r="L164" s="123" t="str">
        <f t="shared" ca="1" si="338"/>
        <v>9.5.20</v>
      </c>
      <c r="M164" s="123" t="str">
        <f t="shared" ca="1" si="338"/>
        <v>9.5.20</v>
      </c>
      <c r="N164" s="123" t="str">
        <f t="shared" ca="1" si="338"/>
        <v>9.5.20</v>
      </c>
      <c r="O164" s="123">
        <f t="shared" ca="1" si="233"/>
        <v>20</v>
      </c>
      <c r="P164" s="123">
        <f t="shared" ca="1" si="234"/>
        <v>41132</v>
      </c>
      <c r="Q164" s="123">
        <f t="shared" ca="1" si="235"/>
        <v>0</v>
      </c>
      <c r="R164" s="123">
        <f t="shared" ca="1" si="235"/>
        <v>0</v>
      </c>
      <c r="S164" s="123">
        <f t="shared" ca="1" si="236"/>
        <v>0</v>
      </c>
      <c r="T164" s="123">
        <f t="shared" ca="1" si="237"/>
        <v>0</v>
      </c>
      <c r="U164" s="123">
        <f t="shared" ca="1" si="238"/>
        <v>0</v>
      </c>
      <c r="V164" s="123">
        <f t="shared" ca="1" si="239"/>
        <v>0</v>
      </c>
      <c r="W164" s="123">
        <f t="shared" ca="1" si="240"/>
        <v>0</v>
      </c>
      <c r="X164" s="123">
        <f t="shared" ca="1" si="241"/>
        <v>0</v>
      </c>
      <c r="Y164" s="123">
        <f t="shared" ca="1" si="242"/>
        <v>0</v>
      </c>
      <c r="Z164" s="123">
        <f t="shared" ca="1" si="243"/>
        <v>0</v>
      </c>
      <c r="AA164" s="123">
        <f t="shared" ca="1" si="244"/>
        <v>0</v>
      </c>
      <c r="AB164" s="123">
        <f t="shared" ca="1" si="245"/>
        <v>0</v>
      </c>
      <c r="AC164" s="123">
        <f t="shared" ca="1" si="246"/>
        <v>0</v>
      </c>
      <c r="AD164" s="123">
        <f t="shared" ca="1" si="247"/>
        <v>0</v>
      </c>
      <c r="AE164" s="123">
        <f t="shared" ca="1" si="248"/>
        <v>0</v>
      </c>
      <c r="AF164" s="123">
        <f t="shared" ca="1" si="249"/>
        <v>0</v>
      </c>
      <c r="AG164" s="123">
        <f t="shared" ca="1" si="250"/>
        <v>0</v>
      </c>
      <c r="AH164" s="123">
        <f t="shared" ca="1" si="251"/>
        <v>0</v>
      </c>
      <c r="AI164" s="123">
        <f t="shared" ca="1" si="252"/>
        <v>0</v>
      </c>
      <c r="AJ164" s="123">
        <f t="shared" ca="1" si="253"/>
        <v>0</v>
      </c>
      <c r="AK164" s="123">
        <f t="shared" ca="1" si="254"/>
        <v>0</v>
      </c>
      <c r="AL164" s="123">
        <f t="shared" ca="1" si="255"/>
        <v>0</v>
      </c>
      <c r="AM164" s="123">
        <f t="shared" ca="1" si="256"/>
        <v>0</v>
      </c>
      <c r="AN164" s="123">
        <f t="shared" ca="1" si="257"/>
        <v>0</v>
      </c>
      <c r="AO164" s="123">
        <f t="shared" ca="1" si="258"/>
        <v>0</v>
      </c>
      <c r="AP164" s="123">
        <f t="shared" ca="1" si="259"/>
        <v>0</v>
      </c>
      <c r="AQ164" s="123">
        <f t="shared" ca="1" si="260"/>
        <v>0</v>
      </c>
      <c r="AR164" s="123">
        <f t="shared" ca="1" si="261"/>
        <v>0</v>
      </c>
      <c r="AS164" s="123">
        <f t="shared" ca="1" si="262"/>
        <v>0</v>
      </c>
      <c r="AT164" s="123">
        <f t="shared" ca="1" si="263"/>
        <v>0</v>
      </c>
      <c r="AU164" s="123">
        <f t="shared" ca="1" si="264"/>
        <v>0</v>
      </c>
      <c r="AV164" s="123">
        <f t="shared" ca="1" si="265"/>
        <v>0</v>
      </c>
      <c r="AW164" s="123">
        <f t="shared" ca="1" si="266"/>
        <v>0</v>
      </c>
      <c r="AX164" s="123">
        <f t="shared" ca="1" si="267"/>
        <v>0</v>
      </c>
      <c r="AY164" s="123">
        <f t="shared" ca="1" si="268"/>
        <v>0</v>
      </c>
      <c r="AZ164" s="123">
        <f t="shared" ca="1" si="269"/>
        <v>0</v>
      </c>
      <c r="BA164" s="123">
        <f t="shared" ca="1" si="270"/>
        <v>0</v>
      </c>
      <c r="BB164" s="123">
        <f t="shared" ca="1" si="271"/>
        <v>0</v>
      </c>
      <c r="BC164" s="123">
        <f t="shared" ca="1" si="272"/>
        <v>0</v>
      </c>
      <c r="BD164" s="123">
        <f t="shared" ca="1" si="273"/>
        <v>0</v>
      </c>
      <c r="BE164" s="123">
        <f t="shared" ca="1" si="274"/>
        <v>0</v>
      </c>
      <c r="BF164" s="123">
        <f t="shared" ca="1" si="275"/>
        <v>0</v>
      </c>
      <c r="BG164" s="123">
        <f t="shared" ca="1" si="276"/>
        <v>0</v>
      </c>
      <c r="BH164" s="123">
        <f t="shared" ca="1" si="277"/>
        <v>0</v>
      </c>
      <c r="BI164" s="123">
        <f t="shared" ca="1" si="278"/>
        <v>0</v>
      </c>
      <c r="BJ164" s="123">
        <f t="shared" ca="1" si="279"/>
        <v>0</v>
      </c>
      <c r="BK164" s="123">
        <f t="shared" ca="1" si="280"/>
        <v>0</v>
      </c>
      <c r="BL164" s="123">
        <f t="shared" ca="1" si="281"/>
        <v>0</v>
      </c>
      <c r="BM164" s="123">
        <f t="shared" ca="1" si="282"/>
        <v>0</v>
      </c>
      <c r="BN164" s="123">
        <f t="shared" ca="1" si="283"/>
        <v>0.65</v>
      </c>
      <c r="BO164" s="123">
        <f t="shared" ca="1" si="284"/>
        <v>28</v>
      </c>
      <c r="BP164" s="340">
        <f t="shared" ca="1" si="285"/>
        <v>0</v>
      </c>
      <c r="BQ164" s="123">
        <f t="shared" ca="1" si="286"/>
        <v>0</v>
      </c>
      <c r="BR164" s="123">
        <f t="shared" ca="1" si="287"/>
        <v>0</v>
      </c>
      <c r="BS164" s="123">
        <f t="shared" ca="1" si="288"/>
        <v>0</v>
      </c>
      <c r="BT164" s="123">
        <f t="shared" ca="1" si="289"/>
        <v>0</v>
      </c>
      <c r="BU164" s="123">
        <f t="shared" ca="1" si="290"/>
        <v>0</v>
      </c>
      <c r="BV164" s="123"/>
      <c r="BW164" s="123">
        <f t="shared" ca="1" si="291"/>
        <v>0</v>
      </c>
      <c r="BX164" s="123"/>
      <c r="BY164" s="123">
        <f t="shared" ca="1" si="292"/>
        <v>0</v>
      </c>
      <c r="BZ164" s="123"/>
      <c r="CA164" s="123">
        <f t="shared" ca="1" si="293"/>
        <v>0</v>
      </c>
      <c r="CB164" s="528">
        <f t="shared" ca="1" si="294"/>
        <v>0</v>
      </c>
      <c r="CC164" s="123">
        <f t="shared" ca="1" si="295"/>
        <v>0</v>
      </c>
      <c r="CD164" s="125">
        <f t="shared" ca="1" si="296"/>
        <v>0</v>
      </c>
      <c r="CE164" s="125">
        <f t="shared" ca="1" si="297"/>
        <v>1200</v>
      </c>
      <c r="CF164" s="125">
        <f t="shared" ca="1" si="298"/>
        <v>4510</v>
      </c>
      <c r="CG164" s="125">
        <f t="shared" ca="1" si="299"/>
        <v>1713</v>
      </c>
      <c r="CH164" s="125">
        <f t="shared" ca="1" si="300"/>
        <v>451</v>
      </c>
      <c r="CI164" s="125">
        <f t="shared" ca="1" si="301"/>
        <v>0</v>
      </c>
      <c r="CJ164" s="125">
        <f t="shared" ca="1" si="302"/>
        <v>0</v>
      </c>
      <c r="CK164" s="125">
        <f t="shared" ca="1" si="303"/>
        <v>0</v>
      </c>
      <c r="CL164" s="125">
        <f t="shared" ca="1" si="304"/>
        <v>4824.95</v>
      </c>
      <c r="CM164" s="125">
        <f t="shared" ca="1" si="305"/>
        <v>8974.9</v>
      </c>
      <c r="CN164" s="125">
        <f t="shared" ca="1" si="306"/>
        <v>21673.85</v>
      </c>
      <c r="CO164" s="125">
        <f t="shared" ca="1" si="307"/>
        <v>0</v>
      </c>
      <c r="CP164" s="125">
        <f t="shared" ca="1" si="308"/>
        <v>0</v>
      </c>
      <c r="CQ164" s="125">
        <f t="shared" ca="1" si="309"/>
        <v>0</v>
      </c>
      <c r="CR164" s="125">
        <f t="shared" ca="1" si="310"/>
        <v>0</v>
      </c>
      <c r="CS164" s="125">
        <f t="shared" ca="1" si="311"/>
        <v>0</v>
      </c>
      <c r="CT164" s="125">
        <f t="shared" ca="1" si="312"/>
        <v>0</v>
      </c>
      <c r="CU164" s="125">
        <f t="shared" ca="1" si="313"/>
        <v>0</v>
      </c>
      <c r="CV164" s="125">
        <f t="shared" ca="1" si="314"/>
        <v>0</v>
      </c>
      <c r="CW164" s="125">
        <f t="shared" ca="1" si="315"/>
        <v>0</v>
      </c>
      <c r="CX164" s="125">
        <f t="shared" ca="1" si="316"/>
        <v>0</v>
      </c>
      <c r="CY164" s="125">
        <f t="shared" ca="1" si="317"/>
        <v>0</v>
      </c>
      <c r="CZ164" s="125">
        <f t="shared" ca="1" si="318"/>
        <v>672.35</v>
      </c>
      <c r="DA164" s="341">
        <f t="shared" ca="1" si="319"/>
        <v>22346.2</v>
      </c>
      <c r="DB164" s="606">
        <f t="shared" ca="1" si="320"/>
        <v>4022.32</v>
      </c>
      <c r="DC164" s="606"/>
      <c r="DD164" s="606">
        <f t="shared" ca="1" si="321"/>
        <v>275.33999999999997</v>
      </c>
      <c r="DE164" s="125">
        <f t="shared" ca="1" si="322"/>
        <v>0</v>
      </c>
      <c r="DF164" s="125">
        <f t="shared" ca="1" si="323"/>
        <v>0</v>
      </c>
      <c r="DG164" s="125">
        <f t="shared" ca="1" si="324"/>
        <v>0</v>
      </c>
      <c r="DH164" s="125">
        <f t="shared" ca="1" si="325"/>
        <v>4297.66</v>
      </c>
      <c r="DI164" s="125">
        <f t="shared" ca="1" si="326"/>
        <v>4768.25</v>
      </c>
      <c r="DJ164" s="125">
        <f t="shared" ca="1" si="327"/>
        <v>4022.32</v>
      </c>
      <c r="DK164" s="125">
        <f t="shared" ca="1" si="328"/>
        <v>22070.86</v>
      </c>
      <c r="DL164" s="125">
        <f t="shared" ca="1" si="329"/>
        <v>0</v>
      </c>
      <c r="DM164" s="125">
        <f t="shared" ca="1" si="330"/>
        <v>0</v>
      </c>
      <c r="DN164" s="340" t="str">
        <f t="shared" ca="1" si="331"/>
        <v xml:space="preserve">30 від 01.03   </v>
      </c>
      <c r="DO164" s="340" t="str">
        <f t="shared" ca="1" si="332"/>
        <v>Мороз В.В.</v>
      </c>
      <c r="DP164" s="340" t="str">
        <f t="shared" ca="1" si="333"/>
        <v>Мороз</v>
      </c>
      <c r="DQ164" s="340" t="str">
        <f t="shared" ca="1" si="334"/>
        <v>Василь</v>
      </c>
      <c r="DR164" s="340" t="str">
        <f t="shared" ca="1" si="335"/>
        <v>Васильович</v>
      </c>
      <c r="DS164" s="340">
        <f t="shared" ca="1" si="336"/>
        <v>3418113653</v>
      </c>
    </row>
    <row r="165" spans="1:123">
      <c r="A165">
        <f t="shared" ca="1" si="227"/>
        <v>160</v>
      </c>
      <c r="B165" t="str">
        <f t="shared" ca="1" si="228"/>
        <v xml:space="preserve">Старший механік-водій </v>
      </c>
      <c r="C165" t="str">
        <f t="shared" ca="1" si="229"/>
        <v>штаб - с-нт</v>
      </c>
      <c r="D165" t="str">
        <f t="shared" ca="1" si="230"/>
        <v>Ротар Р.А.</v>
      </c>
      <c r="E165">
        <f t="shared" ca="1" si="231"/>
        <v>0</v>
      </c>
      <c r="F165">
        <f t="shared" ca="1" si="232"/>
        <v>0</v>
      </c>
      <c r="G165" s="123" t="str">
        <f t="shared" ca="1" si="337"/>
        <v>15.1.11</v>
      </c>
      <c r="H165" s="123" t="str">
        <f t="shared" ca="1" si="338"/>
        <v>15.1.11</v>
      </c>
      <c r="I165" s="123" t="str">
        <f t="shared" ca="1" si="338"/>
        <v>15.1.11</v>
      </c>
      <c r="J165" s="123" t="str">
        <f t="shared" ca="1" si="338"/>
        <v>15.1.11</v>
      </c>
      <c r="K165" s="123" t="str">
        <f t="shared" ca="1" si="338"/>
        <v>15.1.11</v>
      </c>
      <c r="L165" s="123" t="str">
        <f t="shared" ca="1" si="338"/>
        <v>15.1.11</v>
      </c>
      <c r="M165" s="123" t="str">
        <f t="shared" ca="1" si="338"/>
        <v>15.1.11</v>
      </c>
      <c r="N165" s="123" t="str">
        <f t="shared" ca="1" si="338"/>
        <v>15.1.11</v>
      </c>
      <c r="O165" s="123">
        <f t="shared" ca="1" si="233"/>
        <v>8</v>
      </c>
      <c r="P165" s="123">
        <f t="shared" ca="1" si="234"/>
        <v>39071</v>
      </c>
      <c r="Q165" s="123">
        <f t="shared" ca="1" si="235"/>
        <v>0</v>
      </c>
      <c r="R165" s="123">
        <f t="shared" ca="1" si="235"/>
        <v>0</v>
      </c>
      <c r="S165" s="123">
        <f t="shared" ca="1" si="236"/>
        <v>0</v>
      </c>
      <c r="T165" s="123">
        <f t="shared" ca="1" si="237"/>
        <v>0</v>
      </c>
      <c r="U165" s="123">
        <f t="shared" ca="1" si="238"/>
        <v>0</v>
      </c>
      <c r="V165" s="123">
        <f t="shared" ca="1" si="239"/>
        <v>0</v>
      </c>
      <c r="W165" s="123">
        <f t="shared" ca="1" si="240"/>
        <v>0</v>
      </c>
      <c r="X165" s="123">
        <f t="shared" ca="1" si="241"/>
        <v>0</v>
      </c>
      <c r="Y165" s="123">
        <f t="shared" ca="1" si="242"/>
        <v>0</v>
      </c>
      <c r="Z165" s="123">
        <f t="shared" ca="1" si="243"/>
        <v>0</v>
      </c>
      <c r="AA165" s="123">
        <f t="shared" ca="1" si="244"/>
        <v>0</v>
      </c>
      <c r="AB165" s="123">
        <f t="shared" ca="1" si="245"/>
        <v>0</v>
      </c>
      <c r="AC165" s="123">
        <f t="shared" ca="1" si="246"/>
        <v>0</v>
      </c>
      <c r="AD165" s="123">
        <f t="shared" ca="1" si="247"/>
        <v>0</v>
      </c>
      <c r="AE165" s="123">
        <f t="shared" ca="1" si="248"/>
        <v>0</v>
      </c>
      <c r="AF165" s="123">
        <f t="shared" ca="1" si="249"/>
        <v>0</v>
      </c>
      <c r="AG165" s="123">
        <f t="shared" ca="1" si="250"/>
        <v>0</v>
      </c>
      <c r="AH165" s="123">
        <f t="shared" ca="1" si="251"/>
        <v>0</v>
      </c>
      <c r="AI165" s="123">
        <f t="shared" ca="1" si="252"/>
        <v>0</v>
      </c>
      <c r="AJ165" s="123">
        <f t="shared" ca="1" si="253"/>
        <v>0</v>
      </c>
      <c r="AK165" s="123">
        <f t="shared" ca="1" si="254"/>
        <v>0</v>
      </c>
      <c r="AL165" s="123">
        <f t="shared" ca="1" si="255"/>
        <v>0</v>
      </c>
      <c r="AM165" s="123">
        <f t="shared" ca="1" si="256"/>
        <v>0</v>
      </c>
      <c r="AN165" s="123">
        <f t="shared" ca="1" si="257"/>
        <v>0</v>
      </c>
      <c r="AO165" s="123">
        <f t="shared" ca="1" si="258"/>
        <v>0</v>
      </c>
      <c r="AP165" s="123">
        <f t="shared" ca="1" si="259"/>
        <v>0</v>
      </c>
      <c r="AQ165" s="123">
        <f t="shared" ca="1" si="260"/>
        <v>0</v>
      </c>
      <c r="AR165" s="123">
        <f t="shared" ca="1" si="261"/>
        <v>0</v>
      </c>
      <c r="AS165" s="123">
        <f t="shared" ca="1" si="262"/>
        <v>0</v>
      </c>
      <c r="AT165" s="123">
        <f t="shared" ca="1" si="263"/>
        <v>0</v>
      </c>
      <c r="AU165" s="123">
        <f t="shared" ca="1" si="264"/>
        <v>0</v>
      </c>
      <c r="AV165" s="123">
        <f t="shared" ca="1" si="265"/>
        <v>0</v>
      </c>
      <c r="AW165" s="123">
        <f t="shared" ca="1" si="266"/>
        <v>0</v>
      </c>
      <c r="AX165" s="123">
        <f t="shared" ca="1" si="267"/>
        <v>0</v>
      </c>
      <c r="AY165" s="123">
        <f t="shared" ca="1" si="268"/>
        <v>0</v>
      </c>
      <c r="AZ165" s="123">
        <f t="shared" ca="1" si="269"/>
        <v>0</v>
      </c>
      <c r="BA165" s="123">
        <f t="shared" ca="1" si="270"/>
        <v>0</v>
      </c>
      <c r="BB165" s="123">
        <f t="shared" ca="1" si="271"/>
        <v>0</v>
      </c>
      <c r="BC165" s="123">
        <f t="shared" ca="1" si="272"/>
        <v>0</v>
      </c>
      <c r="BD165" s="123">
        <f t="shared" ca="1" si="273"/>
        <v>0</v>
      </c>
      <c r="BE165" s="123">
        <f t="shared" ca="1" si="274"/>
        <v>0</v>
      </c>
      <c r="BF165" s="123">
        <f t="shared" ca="1" si="275"/>
        <v>0</v>
      </c>
      <c r="BG165" s="123">
        <f t="shared" ca="1" si="276"/>
        <v>0</v>
      </c>
      <c r="BH165" s="123">
        <f t="shared" ca="1" si="277"/>
        <v>0</v>
      </c>
      <c r="BI165" s="123">
        <f t="shared" ca="1" si="278"/>
        <v>0</v>
      </c>
      <c r="BJ165" s="123">
        <f t="shared" ca="1" si="279"/>
        <v>0</v>
      </c>
      <c r="BK165" s="123">
        <f t="shared" ca="1" si="280"/>
        <v>0</v>
      </c>
      <c r="BL165" s="123">
        <f t="shared" ca="1" si="281"/>
        <v>0</v>
      </c>
      <c r="BM165" s="123">
        <f t="shared" ca="1" si="282"/>
        <v>0</v>
      </c>
      <c r="BN165" s="123">
        <f t="shared" ca="1" si="283"/>
        <v>0.65</v>
      </c>
      <c r="BO165" s="123">
        <f t="shared" ca="1" si="284"/>
        <v>28</v>
      </c>
      <c r="BP165" s="340">
        <f t="shared" ca="1" si="285"/>
        <v>0</v>
      </c>
      <c r="BQ165" s="123">
        <f t="shared" ca="1" si="286"/>
        <v>0</v>
      </c>
      <c r="BR165" s="123">
        <f t="shared" ca="1" si="287"/>
        <v>0</v>
      </c>
      <c r="BS165" s="123">
        <f t="shared" ca="1" si="288"/>
        <v>0</v>
      </c>
      <c r="BT165" s="123">
        <f t="shared" ca="1" si="289"/>
        <v>0</v>
      </c>
      <c r="BU165" s="123">
        <f t="shared" ca="1" si="290"/>
        <v>0</v>
      </c>
      <c r="BV165" s="123"/>
      <c r="BW165" s="123">
        <f t="shared" ca="1" si="291"/>
        <v>0</v>
      </c>
      <c r="BX165" s="123"/>
      <c r="BY165" s="123">
        <f t="shared" ca="1" si="292"/>
        <v>0</v>
      </c>
      <c r="BZ165" s="123"/>
      <c r="CA165" s="123">
        <f t="shared" ca="1" si="293"/>
        <v>0</v>
      </c>
      <c r="CB165" s="528">
        <f t="shared" ca="1" si="294"/>
        <v>0</v>
      </c>
      <c r="CC165" s="123">
        <f t="shared" ca="1" si="295"/>
        <v>0</v>
      </c>
      <c r="CD165" s="125">
        <f t="shared" ca="1" si="296"/>
        <v>0</v>
      </c>
      <c r="CE165" s="125">
        <f t="shared" ca="1" si="297"/>
        <v>950</v>
      </c>
      <c r="CF165" s="125">
        <f t="shared" ca="1" si="298"/>
        <v>3080</v>
      </c>
      <c r="CG165" s="125">
        <f t="shared" ca="1" si="299"/>
        <v>1612</v>
      </c>
      <c r="CH165" s="125">
        <f t="shared" ca="1" si="300"/>
        <v>0</v>
      </c>
      <c r="CI165" s="125">
        <f t="shared" ca="1" si="301"/>
        <v>0</v>
      </c>
      <c r="CJ165" s="125">
        <f t="shared" ca="1" si="302"/>
        <v>0</v>
      </c>
      <c r="CK165" s="125">
        <f t="shared" ca="1" si="303"/>
        <v>0</v>
      </c>
      <c r="CL165" s="125">
        <f t="shared" ca="1" si="304"/>
        <v>3667.3</v>
      </c>
      <c r="CM165" s="125">
        <f t="shared" ca="1" si="305"/>
        <v>8716.4</v>
      </c>
      <c r="CN165" s="125">
        <f t="shared" ca="1" si="306"/>
        <v>18025.7</v>
      </c>
      <c r="CO165" s="125">
        <f t="shared" ca="1" si="307"/>
        <v>0</v>
      </c>
      <c r="CP165" s="125">
        <f t="shared" ca="1" si="308"/>
        <v>0</v>
      </c>
      <c r="CQ165" s="125">
        <f t="shared" ca="1" si="309"/>
        <v>0</v>
      </c>
      <c r="CR165" s="125">
        <f t="shared" ca="1" si="310"/>
        <v>0</v>
      </c>
      <c r="CS165" s="125">
        <f t="shared" ca="1" si="311"/>
        <v>0</v>
      </c>
      <c r="CT165" s="125">
        <f t="shared" ca="1" si="312"/>
        <v>0</v>
      </c>
      <c r="CU165" s="125">
        <f t="shared" ca="1" si="313"/>
        <v>0</v>
      </c>
      <c r="CV165" s="125">
        <f t="shared" ca="1" si="314"/>
        <v>0</v>
      </c>
      <c r="CW165" s="125">
        <f t="shared" ca="1" si="315"/>
        <v>0</v>
      </c>
      <c r="CX165" s="125">
        <f t="shared" ca="1" si="316"/>
        <v>0</v>
      </c>
      <c r="CY165" s="125">
        <f t="shared" ca="1" si="317"/>
        <v>0</v>
      </c>
      <c r="CZ165" s="125">
        <f t="shared" ca="1" si="318"/>
        <v>672.35</v>
      </c>
      <c r="DA165" s="341">
        <f t="shared" ca="1" si="319"/>
        <v>18698.05</v>
      </c>
      <c r="DB165" s="606">
        <f t="shared" ca="1" si="320"/>
        <v>3365.65</v>
      </c>
      <c r="DC165" s="606"/>
      <c r="DD165" s="606">
        <f t="shared" ca="1" si="321"/>
        <v>230.39</v>
      </c>
      <c r="DE165" s="125">
        <f t="shared" ca="1" si="322"/>
        <v>0</v>
      </c>
      <c r="DF165" s="125">
        <f t="shared" ca="1" si="323"/>
        <v>0</v>
      </c>
      <c r="DG165" s="125">
        <f t="shared" ca="1" si="324"/>
        <v>0</v>
      </c>
      <c r="DH165" s="125">
        <f t="shared" ca="1" si="325"/>
        <v>3596.04</v>
      </c>
      <c r="DI165" s="125">
        <f t="shared" ca="1" si="326"/>
        <v>3965.65</v>
      </c>
      <c r="DJ165" s="125">
        <f t="shared" ca="1" si="327"/>
        <v>3365.65</v>
      </c>
      <c r="DK165" s="125">
        <f t="shared" ca="1" si="328"/>
        <v>18467.66</v>
      </c>
      <c r="DL165" s="125">
        <f t="shared" ca="1" si="329"/>
        <v>0</v>
      </c>
      <c r="DM165" s="125">
        <f t="shared" ca="1" si="330"/>
        <v>0</v>
      </c>
      <c r="DN165" s="340" t="str">
        <f t="shared" ca="1" si="331"/>
        <v xml:space="preserve">30 від 01.03   </v>
      </c>
      <c r="DO165" s="340" t="str">
        <f t="shared" ca="1" si="332"/>
        <v>Ротар Р.А.</v>
      </c>
      <c r="DP165" s="340" t="str">
        <f t="shared" ca="1" si="333"/>
        <v>Ротар</v>
      </c>
      <c r="DQ165" s="340" t="str">
        <f t="shared" ca="1" si="334"/>
        <v>Руслан</v>
      </c>
      <c r="DR165" s="340" t="str">
        <f t="shared" ca="1" si="335"/>
        <v>Андрійович</v>
      </c>
      <c r="DS165" s="340">
        <f t="shared" ca="1" si="336"/>
        <v>2720018710</v>
      </c>
    </row>
    <row r="166" spans="1:123">
      <c r="A166">
        <f t="shared" ca="1" si="227"/>
        <v>161</v>
      </c>
      <c r="B166" t="str">
        <f t="shared" ca="1" si="228"/>
        <v>Водій- кранівник</v>
      </c>
      <c r="C166" t="str">
        <f t="shared" ca="1" si="229"/>
        <v>ст. м-с</v>
      </c>
      <c r="D166" t="str">
        <f t="shared" ca="1" si="230"/>
        <v>Карчевський С.В.</v>
      </c>
      <c r="E166">
        <f t="shared" ca="1" si="231"/>
        <v>0</v>
      </c>
      <c r="F166">
        <f t="shared" ca="1" si="232"/>
        <v>0</v>
      </c>
      <c r="G166" s="123" t="str">
        <f t="shared" ca="1" si="337"/>
        <v>5.6.22</v>
      </c>
      <c r="H166" s="123" t="str">
        <f t="shared" ca="1" si="338"/>
        <v>5.6.22</v>
      </c>
      <c r="I166" s="123" t="str">
        <f t="shared" ca="1" si="338"/>
        <v>5.6.22</v>
      </c>
      <c r="J166" s="123" t="str">
        <f t="shared" ca="1" si="338"/>
        <v>5.6.22</v>
      </c>
      <c r="K166" s="123" t="str">
        <f t="shared" ca="1" si="338"/>
        <v>5.6.22</v>
      </c>
      <c r="L166" s="123" t="str">
        <f t="shared" ca="1" si="338"/>
        <v>5.6.22</v>
      </c>
      <c r="M166" s="123" t="str">
        <f t="shared" ca="1" si="338"/>
        <v>5.6.22</v>
      </c>
      <c r="N166" s="123" t="str">
        <f t="shared" ca="1" si="338"/>
        <v>5.6.22</v>
      </c>
      <c r="O166" s="123">
        <f t="shared" ca="1" si="233"/>
        <v>5</v>
      </c>
      <c r="P166" s="123">
        <f t="shared" ca="1" si="234"/>
        <v>42560</v>
      </c>
      <c r="Q166" s="123">
        <f t="shared" ca="1" si="235"/>
        <v>0</v>
      </c>
      <c r="R166" s="123">
        <f t="shared" ca="1" si="235"/>
        <v>0</v>
      </c>
      <c r="S166" s="123">
        <f t="shared" ca="1" si="236"/>
        <v>0</v>
      </c>
      <c r="T166" s="123">
        <f t="shared" ca="1" si="237"/>
        <v>0</v>
      </c>
      <c r="U166" s="123">
        <f t="shared" ca="1" si="238"/>
        <v>0</v>
      </c>
      <c r="V166" s="123">
        <f t="shared" ca="1" si="239"/>
        <v>0</v>
      </c>
      <c r="W166" s="123">
        <f t="shared" ca="1" si="240"/>
        <v>0</v>
      </c>
      <c r="X166" s="123">
        <f t="shared" ca="1" si="241"/>
        <v>0</v>
      </c>
      <c r="Y166" s="123">
        <f t="shared" ca="1" si="242"/>
        <v>0</v>
      </c>
      <c r="Z166" s="123">
        <f t="shared" ca="1" si="243"/>
        <v>0</v>
      </c>
      <c r="AA166" s="123">
        <f t="shared" ca="1" si="244"/>
        <v>0</v>
      </c>
      <c r="AB166" s="123">
        <f t="shared" ca="1" si="245"/>
        <v>0</v>
      </c>
      <c r="AC166" s="123">
        <f t="shared" ca="1" si="246"/>
        <v>0</v>
      </c>
      <c r="AD166" s="123">
        <f t="shared" ca="1" si="247"/>
        <v>0</v>
      </c>
      <c r="AE166" s="123">
        <f t="shared" ca="1" si="248"/>
        <v>0</v>
      </c>
      <c r="AF166" s="123">
        <f t="shared" ca="1" si="249"/>
        <v>0</v>
      </c>
      <c r="AG166" s="123">
        <f t="shared" ca="1" si="250"/>
        <v>0</v>
      </c>
      <c r="AH166" s="123">
        <f t="shared" ca="1" si="251"/>
        <v>0</v>
      </c>
      <c r="AI166" s="123">
        <f t="shared" ca="1" si="252"/>
        <v>0</v>
      </c>
      <c r="AJ166" s="123">
        <f t="shared" ca="1" si="253"/>
        <v>0</v>
      </c>
      <c r="AK166" s="123">
        <f t="shared" ca="1" si="254"/>
        <v>0</v>
      </c>
      <c r="AL166" s="123">
        <f t="shared" ca="1" si="255"/>
        <v>0</v>
      </c>
      <c r="AM166" s="123">
        <f t="shared" ca="1" si="256"/>
        <v>0</v>
      </c>
      <c r="AN166" s="123">
        <f t="shared" ca="1" si="257"/>
        <v>0</v>
      </c>
      <c r="AO166" s="123">
        <f t="shared" ca="1" si="258"/>
        <v>0</v>
      </c>
      <c r="AP166" s="123">
        <f t="shared" ca="1" si="259"/>
        <v>0</v>
      </c>
      <c r="AQ166" s="123">
        <f t="shared" ca="1" si="260"/>
        <v>0</v>
      </c>
      <c r="AR166" s="123">
        <f t="shared" ca="1" si="261"/>
        <v>0</v>
      </c>
      <c r="AS166" s="123">
        <f t="shared" ca="1" si="262"/>
        <v>0</v>
      </c>
      <c r="AT166" s="123">
        <f t="shared" ca="1" si="263"/>
        <v>0</v>
      </c>
      <c r="AU166" s="123">
        <f t="shared" ca="1" si="264"/>
        <v>0</v>
      </c>
      <c r="AV166" s="123">
        <f t="shared" ca="1" si="265"/>
        <v>0</v>
      </c>
      <c r="AW166" s="123">
        <f t="shared" ca="1" si="266"/>
        <v>0</v>
      </c>
      <c r="AX166" s="123">
        <f t="shared" ca="1" si="267"/>
        <v>0</v>
      </c>
      <c r="AY166" s="123">
        <f t="shared" ca="1" si="268"/>
        <v>0</v>
      </c>
      <c r="AZ166" s="123">
        <f t="shared" ca="1" si="269"/>
        <v>0</v>
      </c>
      <c r="BA166" s="123">
        <f t="shared" ca="1" si="270"/>
        <v>0</v>
      </c>
      <c r="BB166" s="123">
        <f t="shared" ca="1" si="271"/>
        <v>0</v>
      </c>
      <c r="BC166" s="123">
        <f t="shared" ca="1" si="272"/>
        <v>0</v>
      </c>
      <c r="BD166" s="123">
        <f t="shared" ca="1" si="273"/>
        <v>0</v>
      </c>
      <c r="BE166" s="123">
        <f t="shared" ca="1" si="274"/>
        <v>0</v>
      </c>
      <c r="BF166" s="123">
        <f t="shared" ca="1" si="275"/>
        <v>0</v>
      </c>
      <c r="BG166" s="123">
        <f t="shared" ca="1" si="276"/>
        <v>0</v>
      </c>
      <c r="BH166" s="123">
        <f t="shared" ca="1" si="277"/>
        <v>0</v>
      </c>
      <c r="BI166" s="123">
        <f t="shared" ca="1" si="278"/>
        <v>0</v>
      </c>
      <c r="BJ166" s="123">
        <f t="shared" ca="1" si="279"/>
        <v>0</v>
      </c>
      <c r="BK166" s="123">
        <f t="shared" ca="1" si="280"/>
        <v>0</v>
      </c>
      <c r="BL166" s="123">
        <f t="shared" ca="1" si="281"/>
        <v>0</v>
      </c>
      <c r="BM166" s="123">
        <f t="shared" ca="1" si="282"/>
        <v>0</v>
      </c>
      <c r="BN166" s="123">
        <f t="shared" ca="1" si="283"/>
        <v>0.65</v>
      </c>
      <c r="BO166" s="123">
        <f t="shared" ca="1" si="284"/>
        <v>28</v>
      </c>
      <c r="BP166" s="340">
        <f t="shared" ca="1" si="285"/>
        <v>0</v>
      </c>
      <c r="BQ166" s="123">
        <f t="shared" ca="1" si="286"/>
        <v>0</v>
      </c>
      <c r="BR166" s="123">
        <f t="shared" ca="1" si="287"/>
        <v>0</v>
      </c>
      <c r="BS166" s="123">
        <f t="shared" ca="1" si="288"/>
        <v>0</v>
      </c>
      <c r="BT166" s="123">
        <f t="shared" ca="1" si="289"/>
        <v>0</v>
      </c>
      <c r="BU166" s="123">
        <f t="shared" ca="1" si="290"/>
        <v>0</v>
      </c>
      <c r="BV166" s="123"/>
      <c r="BW166" s="123">
        <f t="shared" ca="1" si="291"/>
        <v>0</v>
      </c>
      <c r="BX166" s="123"/>
      <c r="BY166" s="123">
        <f t="shared" ca="1" si="292"/>
        <v>0</v>
      </c>
      <c r="BZ166" s="123"/>
      <c r="CA166" s="123">
        <f t="shared" ca="1" si="293"/>
        <v>0</v>
      </c>
      <c r="CB166" s="528">
        <f t="shared" ca="1" si="294"/>
        <v>0</v>
      </c>
      <c r="CC166" s="123">
        <f t="shared" ca="1" si="295"/>
        <v>0</v>
      </c>
      <c r="CD166" s="125">
        <f t="shared" ca="1" si="296"/>
        <v>0</v>
      </c>
      <c r="CE166" s="125">
        <f t="shared" ca="1" si="297"/>
        <v>600</v>
      </c>
      <c r="CF166" s="125">
        <f t="shared" ca="1" si="298"/>
        <v>2820</v>
      </c>
      <c r="CG166" s="125">
        <f t="shared" ca="1" si="299"/>
        <v>1026</v>
      </c>
      <c r="CH166" s="125">
        <f t="shared" ca="1" si="300"/>
        <v>0</v>
      </c>
      <c r="CI166" s="125">
        <f t="shared" ca="1" si="301"/>
        <v>0</v>
      </c>
      <c r="CJ166" s="125">
        <f t="shared" ca="1" si="302"/>
        <v>0</v>
      </c>
      <c r="CK166" s="125">
        <f t="shared" ca="1" si="303"/>
        <v>0</v>
      </c>
      <c r="CL166" s="125">
        <f t="shared" ca="1" si="304"/>
        <v>2889.9</v>
      </c>
      <c r="CM166" s="125">
        <f t="shared" ca="1" si="305"/>
        <v>8657.4</v>
      </c>
      <c r="CN166" s="125">
        <f t="shared" ca="1" si="306"/>
        <v>15993.3</v>
      </c>
      <c r="CO166" s="125">
        <f t="shared" ca="1" si="307"/>
        <v>0</v>
      </c>
      <c r="CP166" s="125">
        <f t="shared" ca="1" si="308"/>
        <v>0</v>
      </c>
      <c r="CQ166" s="125">
        <f t="shared" ca="1" si="309"/>
        <v>0</v>
      </c>
      <c r="CR166" s="125">
        <f t="shared" ca="1" si="310"/>
        <v>0</v>
      </c>
      <c r="CS166" s="125">
        <f t="shared" ca="1" si="311"/>
        <v>0</v>
      </c>
      <c r="CT166" s="125">
        <f t="shared" ca="1" si="312"/>
        <v>0</v>
      </c>
      <c r="CU166" s="125">
        <f t="shared" ca="1" si="313"/>
        <v>0</v>
      </c>
      <c r="CV166" s="125">
        <f t="shared" ca="1" si="314"/>
        <v>0</v>
      </c>
      <c r="CW166" s="125">
        <f t="shared" ca="1" si="315"/>
        <v>0</v>
      </c>
      <c r="CX166" s="125">
        <f t="shared" ca="1" si="316"/>
        <v>0</v>
      </c>
      <c r="CY166" s="125">
        <f t="shared" ca="1" si="317"/>
        <v>0</v>
      </c>
      <c r="CZ166" s="125">
        <f t="shared" ca="1" si="318"/>
        <v>672.35</v>
      </c>
      <c r="DA166" s="341">
        <f t="shared" ca="1" si="319"/>
        <v>16665.650000000001</v>
      </c>
      <c r="DB166" s="606">
        <f t="shared" ca="1" si="320"/>
        <v>2999.82</v>
      </c>
      <c r="DC166" s="606"/>
      <c r="DD166" s="606">
        <f t="shared" ca="1" si="321"/>
        <v>205.34</v>
      </c>
      <c r="DE166" s="125">
        <f t="shared" ca="1" si="322"/>
        <v>8230.16</v>
      </c>
      <c r="DF166" s="125">
        <f t="shared" ca="1" si="323"/>
        <v>0</v>
      </c>
      <c r="DG166" s="125">
        <f t="shared" ca="1" si="324"/>
        <v>0</v>
      </c>
      <c r="DH166" s="125">
        <f t="shared" ca="1" si="325"/>
        <v>11435.32</v>
      </c>
      <c r="DI166" s="125">
        <f t="shared" ca="1" si="326"/>
        <v>3518.53</v>
      </c>
      <c r="DJ166" s="125">
        <f t="shared" ca="1" si="327"/>
        <v>2999.82</v>
      </c>
      <c r="DK166" s="125">
        <f t="shared" ca="1" si="328"/>
        <v>0</v>
      </c>
      <c r="DL166" s="125">
        <f t="shared" ca="1" si="329"/>
        <v>8230.15</v>
      </c>
      <c r="DM166" s="125">
        <f t="shared" ca="1" si="330"/>
        <v>0</v>
      </c>
      <c r="DN166" s="340" t="str">
        <f t="shared" ca="1" si="331"/>
        <v xml:space="preserve">   31 від 01.03</v>
      </c>
      <c r="DO166" s="340" t="str">
        <f t="shared" ca="1" si="332"/>
        <v>Карчевський С.В.</v>
      </c>
      <c r="DP166" s="340" t="str">
        <f t="shared" ca="1" si="333"/>
        <v>Карчевський</v>
      </c>
      <c r="DQ166" s="340" t="str">
        <f t="shared" ca="1" si="334"/>
        <v>Сергій</v>
      </c>
      <c r="DR166" s="340" t="str">
        <f t="shared" ca="1" si="335"/>
        <v>Вікторович</v>
      </c>
      <c r="DS166" s="340">
        <f t="shared" ca="1" si="336"/>
        <v>3181815990</v>
      </c>
    </row>
    <row r="167" spans="1:123">
      <c r="A167">
        <f t="shared" ca="1" si="227"/>
        <v>162</v>
      </c>
      <c r="B167" t="str">
        <f t="shared" ca="1" si="228"/>
        <v>Водій</v>
      </c>
      <c r="C167">
        <f t="shared" ca="1" si="229"/>
        <v>0</v>
      </c>
      <c r="D167" t="str">
        <f t="shared" ca="1" si="230"/>
        <v>ВАКАНТ</v>
      </c>
      <c r="E167">
        <f t="shared" ca="1" si="231"/>
        <v>0</v>
      </c>
      <c r="F167">
        <f t="shared" ca="1" si="232"/>
        <v>0</v>
      </c>
      <c r="G167" s="123" t="str">
        <f t="shared" ca="1" si="337"/>
        <v>0.0.0</v>
      </c>
      <c r="H167" s="123" t="str">
        <f t="shared" ca="1" si="338"/>
        <v>0.0.0</v>
      </c>
      <c r="I167" s="123" t="str">
        <f t="shared" ca="1" si="338"/>
        <v>0.0.0</v>
      </c>
      <c r="J167" s="123" t="str">
        <f t="shared" ca="1" si="338"/>
        <v>0.0.0</v>
      </c>
      <c r="K167" s="123" t="str">
        <f t="shared" ca="1" si="338"/>
        <v>0.0.0</v>
      </c>
      <c r="L167" s="123" t="str">
        <f t="shared" ca="1" si="338"/>
        <v>0.0.0</v>
      </c>
      <c r="M167" s="123" t="str">
        <f t="shared" ca="1" si="338"/>
        <v>0.0.0</v>
      </c>
      <c r="N167" s="123" t="str">
        <f t="shared" ca="1" si="338"/>
        <v>0.0.0</v>
      </c>
      <c r="O167" s="123">
        <f t="shared" ca="1" si="233"/>
        <v>5</v>
      </c>
      <c r="P167" s="123">
        <f t="shared" ca="1" si="234"/>
        <v>0</v>
      </c>
      <c r="Q167" s="123">
        <f t="shared" ca="1" si="235"/>
        <v>0</v>
      </c>
      <c r="R167" s="123">
        <f t="shared" ca="1" si="235"/>
        <v>0</v>
      </c>
      <c r="S167" s="123">
        <f t="shared" ca="1" si="236"/>
        <v>0</v>
      </c>
      <c r="T167" s="123">
        <f t="shared" ca="1" si="237"/>
        <v>0</v>
      </c>
      <c r="U167" s="123">
        <f t="shared" ca="1" si="238"/>
        <v>0</v>
      </c>
      <c r="V167" s="123">
        <f t="shared" ca="1" si="239"/>
        <v>0</v>
      </c>
      <c r="W167" s="123">
        <f t="shared" ca="1" si="240"/>
        <v>0</v>
      </c>
      <c r="X167" s="123">
        <f t="shared" ca="1" si="241"/>
        <v>0</v>
      </c>
      <c r="Y167" s="123">
        <f t="shared" ca="1" si="242"/>
        <v>0</v>
      </c>
      <c r="Z167" s="123">
        <f t="shared" ca="1" si="243"/>
        <v>0</v>
      </c>
      <c r="AA167" s="123">
        <f t="shared" ca="1" si="244"/>
        <v>0</v>
      </c>
      <c r="AB167" s="123">
        <f t="shared" ca="1" si="245"/>
        <v>0</v>
      </c>
      <c r="AC167" s="123">
        <f t="shared" ca="1" si="246"/>
        <v>0</v>
      </c>
      <c r="AD167" s="123">
        <f t="shared" ca="1" si="247"/>
        <v>0</v>
      </c>
      <c r="AE167" s="123">
        <f t="shared" ca="1" si="248"/>
        <v>0</v>
      </c>
      <c r="AF167" s="123">
        <f t="shared" ca="1" si="249"/>
        <v>0</v>
      </c>
      <c r="AG167" s="123">
        <f t="shared" ca="1" si="250"/>
        <v>0</v>
      </c>
      <c r="AH167" s="123">
        <f t="shared" ca="1" si="251"/>
        <v>0</v>
      </c>
      <c r="AI167" s="123">
        <f t="shared" ca="1" si="252"/>
        <v>0</v>
      </c>
      <c r="AJ167" s="123">
        <f t="shared" ca="1" si="253"/>
        <v>0</v>
      </c>
      <c r="AK167" s="123">
        <f t="shared" ca="1" si="254"/>
        <v>0</v>
      </c>
      <c r="AL167" s="123">
        <f t="shared" ca="1" si="255"/>
        <v>0</v>
      </c>
      <c r="AM167" s="123">
        <f t="shared" ca="1" si="256"/>
        <v>0</v>
      </c>
      <c r="AN167" s="123">
        <f t="shared" ca="1" si="257"/>
        <v>0</v>
      </c>
      <c r="AO167" s="123">
        <f t="shared" ca="1" si="258"/>
        <v>0</v>
      </c>
      <c r="AP167" s="123">
        <f t="shared" ca="1" si="259"/>
        <v>0</v>
      </c>
      <c r="AQ167" s="123">
        <f t="shared" ca="1" si="260"/>
        <v>0</v>
      </c>
      <c r="AR167" s="123">
        <f t="shared" ca="1" si="261"/>
        <v>0</v>
      </c>
      <c r="AS167" s="123">
        <f t="shared" ca="1" si="262"/>
        <v>0</v>
      </c>
      <c r="AT167" s="123">
        <f t="shared" ca="1" si="263"/>
        <v>0</v>
      </c>
      <c r="AU167" s="123">
        <f t="shared" ca="1" si="264"/>
        <v>0</v>
      </c>
      <c r="AV167" s="123">
        <f t="shared" ca="1" si="265"/>
        <v>0</v>
      </c>
      <c r="AW167" s="123">
        <f t="shared" ca="1" si="266"/>
        <v>0</v>
      </c>
      <c r="AX167" s="123">
        <f t="shared" ca="1" si="267"/>
        <v>0</v>
      </c>
      <c r="AY167" s="123">
        <f t="shared" ca="1" si="268"/>
        <v>0</v>
      </c>
      <c r="AZ167" s="123">
        <f t="shared" ca="1" si="269"/>
        <v>0</v>
      </c>
      <c r="BA167" s="123">
        <f t="shared" ca="1" si="270"/>
        <v>0</v>
      </c>
      <c r="BB167" s="123">
        <f t="shared" ca="1" si="271"/>
        <v>0</v>
      </c>
      <c r="BC167" s="123">
        <f t="shared" ca="1" si="272"/>
        <v>0</v>
      </c>
      <c r="BD167" s="123">
        <f t="shared" ca="1" si="273"/>
        <v>0</v>
      </c>
      <c r="BE167" s="123">
        <f t="shared" ca="1" si="274"/>
        <v>0</v>
      </c>
      <c r="BF167" s="123">
        <f t="shared" ca="1" si="275"/>
        <v>0</v>
      </c>
      <c r="BG167" s="123">
        <f t="shared" ca="1" si="276"/>
        <v>0</v>
      </c>
      <c r="BH167" s="123">
        <f t="shared" ca="1" si="277"/>
        <v>0</v>
      </c>
      <c r="BI167" s="123">
        <f t="shared" ca="1" si="278"/>
        <v>0</v>
      </c>
      <c r="BJ167" s="123">
        <f t="shared" ca="1" si="279"/>
        <v>0</v>
      </c>
      <c r="BK167" s="123">
        <f t="shared" ca="1" si="280"/>
        <v>0</v>
      </c>
      <c r="BL167" s="123">
        <f t="shared" ca="1" si="281"/>
        <v>0</v>
      </c>
      <c r="BM167" s="123">
        <f t="shared" ca="1" si="282"/>
        <v>0</v>
      </c>
      <c r="BN167" s="123">
        <f t="shared" ca="1" si="283"/>
        <v>0.65</v>
      </c>
      <c r="BO167" s="123">
        <f t="shared" ca="1" si="284"/>
        <v>28</v>
      </c>
      <c r="BP167" s="340">
        <f t="shared" ca="1" si="285"/>
        <v>0</v>
      </c>
      <c r="BQ167" s="123">
        <f t="shared" ca="1" si="286"/>
        <v>0</v>
      </c>
      <c r="BR167" s="123">
        <f t="shared" ca="1" si="287"/>
        <v>0</v>
      </c>
      <c r="BS167" s="123">
        <f t="shared" ca="1" si="288"/>
        <v>0</v>
      </c>
      <c r="BT167" s="123">
        <f t="shared" ca="1" si="289"/>
        <v>0</v>
      </c>
      <c r="BU167" s="123">
        <f t="shared" ca="1" si="290"/>
        <v>0</v>
      </c>
      <c r="BV167" s="123"/>
      <c r="BW167" s="123">
        <f t="shared" ca="1" si="291"/>
        <v>0</v>
      </c>
      <c r="BX167" s="123"/>
      <c r="BY167" s="123">
        <f t="shared" ca="1" si="292"/>
        <v>0</v>
      </c>
      <c r="BZ167" s="123"/>
      <c r="CA167" s="123">
        <f t="shared" ca="1" si="293"/>
        <v>0</v>
      </c>
      <c r="CB167" s="528">
        <f t="shared" ca="1" si="294"/>
        <v>0</v>
      </c>
      <c r="CC167" s="123">
        <f t="shared" ca="1" si="295"/>
        <v>0</v>
      </c>
      <c r="CD167" s="125">
        <f t="shared" ca="1" si="296"/>
        <v>0</v>
      </c>
      <c r="CE167" s="125">
        <f t="shared" ca="1" si="297"/>
        <v>0</v>
      </c>
      <c r="CF167" s="125">
        <f t="shared" ca="1" si="298"/>
        <v>0</v>
      </c>
      <c r="CG167" s="125">
        <f t="shared" ca="1" si="299"/>
        <v>0</v>
      </c>
      <c r="CH167" s="125">
        <f t="shared" ca="1" si="300"/>
        <v>0</v>
      </c>
      <c r="CI167" s="125">
        <f t="shared" ca="1" si="301"/>
        <v>0</v>
      </c>
      <c r="CJ167" s="125">
        <f t="shared" ca="1" si="302"/>
        <v>0</v>
      </c>
      <c r="CK167" s="125">
        <f t="shared" ca="1" si="303"/>
        <v>0</v>
      </c>
      <c r="CL167" s="125">
        <f t="shared" ca="1" si="304"/>
        <v>0</v>
      </c>
      <c r="CM167" s="125">
        <f t="shared" ca="1" si="305"/>
        <v>0</v>
      </c>
      <c r="CN167" s="125">
        <f t="shared" ca="1" si="306"/>
        <v>0</v>
      </c>
      <c r="CO167" s="125">
        <f t="shared" ca="1" si="307"/>
        <v>0</v>
      </c>
      <c r="CP167" s="125">
        <f t="shared" ca="1" si="308"/>
        <v>0</v>
      </c>
      <c r="CQ167" s="125">
        <f t="shared" ca="1" si="309"/>
        <v>0</v>
      </c>
      <c r="CR167" s="125">
        <f t="shared" ca="1" si="310"/>
        <v>0</v>
      </c>
      <c r="CS167" s="125">
        <f t="shared" ca="1" si="311"/>
        <v>0</v>
      </c>
      <c r="CT167" s="125">
        <f t="shared" ca="1" si="312"/>
        <v>0</v>
      </c>
      <c r="CU167" s="125">
        <f t="shared" ca="1" si="313"/>
        <v>0</v>
      </c>
      <c r="CV167" s="125">
        <f t="shared" ca="1" si="314"/>
        <v>0</v>
      </c>
      <c r="CW167" s="125">
        <f t="shared" ca="1" si="315"/>
        <v>0</v>
      </c>
      <c r="CX167" s="125">
        <f t="shared" ca="1" si="316"/>
        <v>0</v>
      </c>
      <c r="CY167" s="125">
        <f t="shared" ca="1" si="317"/>
        <v>0</v>
      </c>
      <c r="CZ167" s="125">
        <f t="shared" ca="1" si="318"/>
        <v>0</v>
      </c>
      <c r="DA167" s="341">
        <f t="shared" ca="1" si="319"/>
        <v>0</v>
      </c>
      <c r="DB167" s="606">
        <f t="shared" ca="1" si="320"/>
        <v>0</v>
      </c>
      <c r="DC167" s="606"/>
      <c r="DD167" s="606">
        <f t="shared" ca="1" si="321"/>
        <v>0</v>
      </c>
      <c r="DE167" s="125">
        <f t="shared" ca="1" si="322"/>
        <v>0</v>
      </c>
      <c r="DF167" s="125">
        <f t="shared" ca="1" si="323"/>
        <v>0</v>
      </c>
      <c r="DG167" s="125">
        <f t="shared" ca="1" si="324"/>
        <v>0</v>
      </c>
      <c r="DH167" s="125">
        <f t="shared" ca="1" si="325"/>
        <v>0</v>
      </c>
      <c r="DI167" s="125">
        <f t="shared" ca="1" si="326"/>
        <v>0</v>
      </c>
      <c r="DJ167" s="125">
        <f t="shared" ca="1" si="327"/>
        <v>0</v>
      </c>
      <c r="DK167" s="125">
        <f t="shared" ca="1" si="328"/>
        <v>0</v>
      </c>
      <c r="DL167" s="125">
        <f t="shared" ca="1" si="329"/>
        <v>0</v>
      </c>
      <c r="DM167" s="125">
        <f t="shared" ca="1" si="330"/>
        <v>0</v>
      </c>
      <c r="DN167" s="340" t="str">
        <f t="shared" ca="1" si="331"/>
        <v xml:space="preserve">    </v>
      </c>
      <c r="DO167" s="340" t="str">
        <f t="shared" ca="1" si="332"/>
        <v>ВАКАНТ</v>
      </c>
      <c r="DP167" s="340">
        <f t="shared" ca="1" si="333"/>
        <v>0</v>
      </c>
      <c r="DQ167" s="340">
        <f t="shared" ca="1" si="334"/>
        <v>0</v>
      </c>
      <c r="DR167" s="340">
        <f t="shared" ca="1" si="335"/>
        <v>0</v>
      </c>
      <c r="DS167" s="340">
        <f t="shared" ca="1" si="336"/>
        <v>0</v>
      </c>
    </row>
    <row r="168" spans="1:123">
      <c r="A168">
        <f t="shared" ca="1" si="227"/>
        <v>163</v>
      </c>
      <c r="B168">
        <f t="shared" ca="1" si="228"/>
        <v>0</v>
      </c>
      <c r="C168">
        <f t="shared" ca="1" si="229"/>
        <v>0</v>
      </c>
      <c r="D168" t="str">
        <f t="shared" ca="1" si="230"/>
        <v xml:space="preserve"> </v>
      </c>
      <c r="E168">
        <f t="shared" ca="1" si="231"/>
        <v>0</v>
      </c>
      <c r="F168">
        <f t="shared" ca="1" si="232"/>
        <v>0</v>
      </c>
      <c r="G168" s="123" t="str">
        <f t="shared" ca="1" si="337"/>
        <v>0.0.0</v>
      </c>
      <c r="H168" s="123" t="str">
        <f t="shared" ca="1" si="338"/>
        <v>0.0.0</v>
      </c>
      <c r="I168" s="123" t="str">
        <f t="shared" ca="1" si="338"/>
        <v>0.0.0</v>
      </c>
      <c r="J168" s="123" t="str">
        <f t="shared" ca="1" si="338"/>
        <v>0.0.0</v>
      </c>
      <c r="K168" s="123" t="str">
        <f t="shared" ca="1" si="338"/>
        <v>0.0.0</v>
      </c>
      <c r="L168" s="123" t="str">
        <f t="shared" ca="1" si="338"/>
        <v>0.0.0</v>
      </c>
      <c r="M168" s="123" t="str">
        <f t="shared" ca="1" si="338"/>
        <v>0.0.0</v>
      </c>
      <c r="N168" s="123" t="str">
        <f t="shared" ca="1" si="338"/>
        <v>0.0.0</v>
      </c>
      <c r="O168" s="123">
        <f t="shared" ca="1" si="233"/>
        <v>0</v>
      </c>
      <c r="P168" s="123">
        <f t="shared" ca="1" si="234"/>
        <v>0</v>
      </c>
      <c r="Q168" s="123">
        <f t="shared" ca="1" si="235"/>
        <v>0</v>
      </c>
      <c r="R168" s="123">
        <f t="shared" ca="1" si="235"/>
        <v>0</v>
      </c>
      <c r="S168" s="123">
        <f t="shared" ca="1" si="236"/>
        <v>0</v>
      </c>
      <c r="T168" s="123">
        <f t="shared" ca="1" si="237"/>
        <v>0</v>
      </c>
      <c r="U168" s="123">
        <f t="shared" ca="1" si="238"/>
        <v>0</v>
      </c>
      <c r="V168" s="123">
        <f t="shared" ca="1" si="239"/>
        <v>0</v>
      </c>
      <c r="W168" s="123">
        <f t="shared" ca="1" si="240"/>
        <v>0</v>
      </c>
      <c r="X168" s="123">
        <f t="shared" ca="1" si="241"/>
        <v>0</v>
      </c>
      <c r="Y168" s="123">
        <f t="shared" ca="1" si="242"/>
        <v>0</v>
      </c>
      <c r="Z168" s="123">
        <f t="shared" ca="1" si="243"/>
        <v>0</v>
      </c>
      <c r="AA168" s="123">
        <f t="shared" ca="1" si="244"/>
        <v>0</v>
      </c>
      <c r="AB168" s="123">
        <f t="shared" ca="1" si="245"/>
        <v>0</v>
      </c>
      <c r="AC168" s="123">
        <f t="shared" ca="1" si="246"/>
        <v>0</v>
      </c>
      <c r="AD168" s="123">
        <f t="shared" ca="1" si="247"/>
        <v>0</v>
      </c>
      <c r="AE168" s="123">
        <f t="shared" ca="1" si="248"/>
        <v>0</v>
      </c>
      <c r="AF168" s="123">
        <f t="shared" ca="1" si="249"/>
        <v>0</v>
      </c>
      <c r="AG168" s="123">
        <f t="shared" ca="1" si="250"/>
        <v>0</v>
      </c>
      <c r="AH168" s="123">
        <f t="shared" ca="1" si="251"/>
        <v>0</v>
      </c>
      <c r="AI168" s="123">
        <f t="shared" ca="1" si="252"/>
        <v>0</v>
      </c>
      <c r="AJ168" s="123">
        <f t="shared" ca="1" si="253"/>
        <v>0</v>
      </c>
      <c r="AK168" s="123">
        <f t="shared" ca="1" si="254"/>
        <v>0</v>
      </c>
      <c r="AL168" s="123">
        <f t="shared" ca="1" si="255"/>
        <v>0</v>
      </c>
      <c r="AM168" s="123">
        <f t="shared" ca="1" si="256"/>
        <v>0</v>
      </c>
      <c r="AN168" s="123">
        <f t="shared" ca="1" si="257"/>
        <v>0</v>
      </c>
      <c r="AO168" s="123">
        <f t="shared" ca="1" si="258"/>
        <v>0</v>
      </c>
      <c r="AP168" s="123">
        <f t="shared" ca="1" si="259"/>
        <v>0</v>
      </c>
      <c r="AQ168" s="123">
        <f t="shared" ca="1" si="260"/>
        <v>0</v>
      </c>
      <c r="AR168" s="123">
        <f t="shared" ca="1" si="261"/>
        <v>0</v>
      </c>
      <c r="AS168" s="123">
        <f t="shared" ca="1" si="262"/>
        <v>0</v>
      </c>
      <c r="AT168" s="123">
        <f t="shared" ca="1" si="263"/>
        <v>0</v>
      </c>
      <c r="AU168" s="123">
        <f t="shared" ca="1" si="264"/>
        <v>0</v>
      </c>
      <c r="AV168" s="123">
        <f t="shared" ca="1" si="265"/>
        <v>0</v>
      </c>
      <c r="AW168" s="123">
        <f t="shared" ca="1" si="266"/>
        <v>0</v>
      </c>
      <c r="AX168" s="123">
        <f t="shared" ca="1" si="267"/>
        <v>0</v>
      </c>
      <c r="AY168" s="123">
        <f t="shared" ca="1" si="268"/>
        <v>0</v>
      </c>
      <c r="AZ168" s="123">
        <f t="shared" ca="1" si="269"/>
        <v>0</v>
      </c>
      <c r="BA168" s="123">
        <f t="shared" ca="1" si="270"/>
        <v>0</v>
      </c>
      <c r="BB168" s="123">
        <f t="shared" ca="1" si="271"/>
        <v>0</v>
      </c>
      <c r="BC168" s="123">
        <f t="shared" ca="1" si="272"/>
        <v>0</v>
      </c>
      <c r="BD168" s="123">
        <f t="shared" ca="1" si="273"/>
        <v>0</v>
      </c>
      <c r="BE168" s="123">
        <f t="shared" ca="1" si="274"/>
        <v>0</v>
      </c>
      <c r="BF168" s="123">
        <f t="shared" ca="1" si="275"/>
        <v>0</v>
      </c>
      <c r="BG168" s="123">
        <f t="shared" ca="1" si="276"/>
        <v>0</v>
      </c>
      <c r="BH168" s="123">
        <f t="shared" ca="1" si="277"/>
        <v>0</v>
      </c>
      <c r="BI168" s="123">
        <f t="shared" ca="1" si="278"/>
        <v>0</v>
      </c>
      <c r="BJ168" s="123">
        <f t="shared" ca="1" si="279"/>
        <v>0</v>
      </c>
      <c r="BK168" s="123">
        <f t="shared" ca="1" si="280"/>
        <v>0</v>
      </c>
      <c r="BL168" s="123">
        <f t="shared" ca="1" si="281"/>
        <v>0</v>
      </c>
      <c r="BM168" s="123">
        <f t="shared" ca="1" si="282"/>
        <v>0</v>
      </c>
      <c r="BN168" s="123">
        <f t="shared" ca="1" si="283"/>
        <v>0.65</v>
      </c>
      <c r="BO168" s="123">
        <f t="shared" ca="1" si="284"/>
        <v>0</v>
      </c>
      <c r="BP168" s="340">
        <f t="shared" ca="1" si="285"/>
        <v>0</v>
      </c>
      <c r="BQ168" s="123">
        <f t="shared" ca="1" si="286"/>
        <v>0</v>
      </c>
      <c r="BR168" s="123">
        <f t="shared" ca="1" si="287"/>
        <v>0</v>
      </c>
      <c r="BS168" s="123">
        <f t="shared" ca="1" si="288"/>
        <v>0</v>
      </c>
      <c r="BT168" s="123">
        <f t="shared" ca="1" si="289"/>
        <v>0</v>
      </c>
      <c r="BU168" s="123">
        <f t="shared" ca="1" si="290"/>
        <v>0</v>
      </c>
      <c r="BV168" s="123"/>
      <c r="BW168" s="123">
        <f t="shared" ca="1" si="291"/>
        <v>0</v>
      </c>
      <c r="BX168" s="123"/>
      <c r="BY168" s="123">
        <f t="shared" ca="1" si="292"/>
        <v>0</v>
      </c>
      <c r="BZ168" s="123"/>
      <c r="CA168" s="123">
        <f t="shared" ca="1" si="293"/>
        <v>0</v>
      </c>
      <c r="CB168" s="528">
        <f t="shared" ca="1" si="294"/>
        <v>0</v>
      </c>
      <c r="CC168" s="123">
        <f t="shared" ca="1" si="295"/>
        <v>0</v>
      </c>
      <c r="CD168" s="125">
        <f t="shared" ca="1" si="296"/>
        <v>0</v>
      </c>
      <c r="CE168" s="125">
        <f t="shared" ca="1" si="297"/>
        <v>0</v>
      </c>
      <c r="CF168" s="125">
        <f t="shared" ca="1" si="298"/>
        <v>0</v>
      </c>
      <c r="CG168" s="125">
        <f t="shared" ca="1" si="299"/>
        <v>0</v>
      </c>
      <c r="CH168" s="125">
        <f t="shared" ca="1" si="300"/>
        <v>0</v>
      </c>
      <c r="CI168" s="125">
        <f t="shared" ca="1" si="301"/>
        <v>0</v>
      </c>
      <c r="CJ168" s="125">
        <f t="shared" ca="1" si="302"/>
        <v>0</v>
      </c>
      <c r="CK168" s="125">
        <f t="shared" ca="1" si="303"/>
        <v>0</v>
      </c>
      <c r="CL168" s="125">
        <f t="shared" ca="1" si="304"/>
        <v>0</v>
      </c>
      <c r="CM168" s="125">
        <f t="shared" ca="1" si="305"/>
        <v>0</v>
      </c>
      <c r="CN168" s="125">
        <f t="shared" ca="1" si="306"/>
        <v>0</v>
      </c>
      <c r="CO168" s="125">
        <f t="shared" ca="1" si="307"/>
        <v>0</v>
      </c>
      <c r="CP168" s="125">
        <f t="shared" ca="1" si="308"/>
        <v>0</v>
      </c>
      <c r="CQ168" s="125">
        <f t="shared" ca="1" si="309"/>
        <v>0</v>
      </c>
      <c r="CR168" s="125">
        <f t="shared" ca="1" si="310"/>
        <v>0</v>
      </c>
      <c r="CS168" s="125">
        <f t="shared" ca="1" si="311"/>
        <v>0</v>
      </c>
      <c r="CT168" s="125">
        <f t="shared" ca="1" si="312"/>
        <v>0</v>
      </c>
      <c r="CU168" s="125">
        <f t="shared" ca="1" si="313"/>
        <v>0</v>
      </c>
      <c r="CV168" s="125">
        <f t="shared" ca="1" si="314"/>
        <v>0</v>
      </c>
      <c r="CW168" s="125">
        <f t="shared" ca="1" si="315"/>
        <v>0</v>
      </c>
      <c r="CX168" s="125">
        <f t="shared" ca="1" si="316"/>
        <v>0</v>
      </c>
      <c r="CY168" s="125">
        <f t="shared" ca="1" si="317"/>
        <v>0</v>
      </c>
      <c r="CZ168" s="125">
        <f t="shared" ca="1" si="318"/>
        <v>0</v>
      </c>
      <c r="DA168" s="341">
        <f t="shared" ca="1" si="319"/>
        <v>0</v>
      </c>
      <c r="DB168" s="606">
        <f t="shared" ca="1" si="320"/>
        <v>0</v>
      </c>
      <c r="DC168" s="606"/>
      <c r="DD168" s="606">
        <f t="shared" ca="1" si="321"/>
        <v>0</v>
      </c>
      <c r="DE168" s="125">
        <f t="shared" ca="1" si="322"/>
        <v>0</v>
      </c>
      <c r="DF168" s="125">
        <f t="shared" ca="1" si="323"/>
        <v>0</v>
      </c>
      <c r="DG168" s="125">
        <f t="shared" ca="1" si="324"/>
        <v>0</v>
      </c>
      <c r="DH168" s="125">
        <f t="shared" ca="1" si="325"/>
        <v>0</v>
      </c>
      <c r="DI168" s="125">
        <f t="shared" ca="1" si="326"/>
        <v>0</v>
      </c>
      <c r="DJ168" s="125">
        <f t="shared" ca="1" si="327"/>
        <v>0</v>
      </c>
      <c r="DK168" s="125">
        <f t="shared" ca="1" si="328"/>
        <v>0</v>
      </c>
      <c r="DL168" s="125">
        <f t="shared" ca="1" si="329"/>
        <v>0</v>
      </c>
      <c r="DM168" s="125">
        <f t="shared" ca="1" si="330"/>
        <v>0</v>
      </c>
      <c r="DN168" s="340" t="str">
        <f t="shared" ca="1" si="331"/>
        <v xml:space="preserve">    </v>
      </c>
      <c r="DO168" s="340" t="str">
        <f t="shared" ca="1" si="332"/>
        <v xml:space="preserve"> </v>
      </c>
      <c r="DP168" s="340">
        <f t="shared" ca="1" si="333"/>
        <v>0</v>
      </c>
      <c r="DQ168" s="340">
        <f t="shared" ca="1" si="334"/>
        <v>0</v>
      </c>
      <c r="DR168" s="340">
        <f t="shared" ca="1" si="335"/>
        <v>0</v>
      </c>
      <c r="DS168" s="340">
        <f t="shared" ca="1" si="336"/>
        <v>0</v>
      </c>
    </row>
    <row r="169" spans="1:123">
      <c r="A169">
        <f t="shared" ca="1" si="227"/>
        <v>164</v>
      </c>
      <c r="B169" t="str">
        <f t="shared" ca="1" si="228"/>
        <v xml:space="preserve">Заступник командира батареї -начальник командного пункту </v>
      </c>
      <c r="C169">
        <f t="shared" ca="1" si="229"/>
        <v>0</v>
      </c>
      <c r="D169" t="str">
        <f t="shared" ca="1" si="230"/>
        <v>ВАКАНТ</v>
      </c>
      <c r="E169">
        <f t="shared" ca="1" si="231"/>
        <v>0</v>
      </c>
      <c r="F169">
        <f t="shared" ca="1" si="232"/>
        <v>0</v>
      </c>
      <c r="G169" s="123" t="str">
        <f t="shared" ca="1" si="337"/>
        <v>0.0.0</v>
      </c>
      <c r="H169" s="123" t="str">
        <f t="shared" ca="1" si="338"/>
        <v>0.0.0</v>
      </c>
      <c r="I169" s="123" t="str">
        <f t="shared" ca="1" si="338"/>
        <v>0.0.0</v>
      </c>
      <c r="J169" s="123" t="str">
        <f t="shared" ca="1" si="338"/>
        <v>0.0.0</v>
      </c>
      <c r="K169" s="123" t="str">
        <f t="shared" ca="1" si="338"/>
        <v>0.0.0</v>
      </c>
      <c r="L169" s="123" t="str">
        <f t="shared" ca="1" si="338"/>
        <v>0.0.0</v>
      </c>
      <c r="M169" s="123" t="str">
        <f t="shared" ca="1" si="338"/>
        <v>0.0.0</v>
      </c>
      <c r="N169" s="123" t="str">
        <f t="shared" ca="1" si="338"/>
        <v>0.0.0</v>
      </c>
      <c r="O169" s="123">
        <f t="shared" ca="1" si="233"/>
        <v>19</v>
      </c>
      <c r="P169" s="123">
        <f t="shared" ca="1" si="234"/>
        <v>0</v>
      </c>
      <c r="Q169" s="123">
        <f t="shared" ca="1" si="235"/>
        <v>0</v>
      </c>
      <c r="R169" s="123">
        <f t="shared" ca="1" si="235"/>
        <v>0</v>
      </c>
      <c r="S169" s="123">
        <f t="shared" ca="1" si="236"/>
        <v>0</v>
      </c>
      <c r="T169" s="123">
        <f t="shared" ca="1" si="237"/>
        <v>0</v>
      </c>
      <c r="U169" s="123">
        <f t="shared" ca="1" si="238"/>
        <v>0</v>
      </c>
      <c r="V169" s="123">
        <f t="shared" ca="1" si="239"/>
        <v>0</v>
      </c>
      <c r="W169" s="123">
        <f t="shared" ca="1" si="240"/>
        <v>0</v>
      </c>
      <c r="X169" s="123">
        <f t="shared" ca="1" si="241"/>
        <v>0</v>
      </c>
      <c r="Y169" s="123">
        <f t="shared" ca="1" si="242"/>
        <v>0</v>
      </c>
      <c r="Z169" s="123">
        <f t="shared" ca="1" si="243"/>
        <v>0</v>
      </c>
      <c r="AA169" s="123">
        <f t="shared" ca="1" si="244"/>
        <v>0</v>
      </c>
      <c r="AB169" s="123">
        <f t="shared" ca="1" si="245"/>
        <v>0</v>
      </c>
      <c r="AC169" s="123">
        <f t="shared" ca="1" si="246"/>
        <v>0</v>
      </c>
      <c r="AD169" s="123">
        <f t="shared" ca="1" si="247"/>
        <v>0</v>
      </c>
      <c r="AE169" s="123">
        <f t="shared" ca="1" si="248"/>
        <v>0</v>
      </c>
      <c r="AF169" s="123">
        <f t="shared" ca="1" si="249"/>
        <v>0</v>
      </c>
      <c r="AG169" s="123">
        <f t="shared" ca="1" si="250"/>
        <v>0</v>
      </c>
      <c r="AH169" s="123">
        <f t="shared" ca="1" si="251"/>
        <v>0</v>
      </c>
      <c r="AI169" s="123">
        <f t="shared" ca="1" si="252"/>
        <v>0</v>
      </c>
      <c r="AJ169" s="123">
        <f t="shared" ca="1" si="253"/>
        <v>0</v>
      </c>
      <c r="AK169" s="123">
        <f t="shared" ca="1" si="254"/>
        <v>0</v>
      </c>
      <c r="AL169" s="123">
        <f t="shared" ca="1" si="255"/>
        <v>0</v>
      </c>
      <c r="AM169" s="123">
        <f t="shared" ca="1" si="256"/>
        <v>0</v>
      </c>
      <c r="AN169" s="123">
        <f t="shared" ca="1" si="257"/>
        <v>0</v>
      </c>
      <c r="AO169" s="123">
        <f t="shared" ca="1" si="258"/>
        <v>0</v>
      </c>
      <c r="AP169" s="123">
        <f t="shared" ca="1" si="259"/>
        <v>0</v>
      </c>
      <c r="AQ169" s="123">
        <f t="shared" ca="1" si="260"/>
        <v>0</v>
      </c>
      <c r="AR169" s="123">
        <f t="shared" ca="1" si="261"/>
        <v>0</v>
      </c>
      <c r="AS169" s="123">
        <f t="shared" ca="1" si="262"/>
        <v>0</v>
      </c>
      <c r="AT169" s="123">
        <f t="shared" ca="1" si="263"/>
        <v>0</v>
      </c>
      <c r="AU169" s="123">
        <f t="shared" ca="1" si="264"/>
        <v>0</v>
      </c>
      <c r="AV169" s="123">
        <f t="shared" ca="1" si="265"/>
        <v>0</v>
      </c>
      <c r="AW169" s="123">
        <f t="shared" ca="1" si="266"/>
        <v>0</v>
      </c>
      <c r="AX169" s="123">
        <f t="shared" ca="1" si="267"/>
        <v>0</v>
      </c>
      <c r="AY169" s="123">
        <f t="shared" ca="1" si="268"/>
        <v>0</v>
      </c>
      <c r="AZ169" s="123">
        <f t="shared" ca="1" si="269"/>
        <v>0</v>
      </c>
      <c r="BA169" s="123">
        <f t="shared" ca="1" si="270"/>
        <v>0</v>
      </c>
      <c r="BB169" s="123">
        <f t="shared" ca="1" si="271"/>
        <v>0</v>
      </c>
      <c r="BC169" s="123">
        <f t="shared" ca="1" si="272"/>
        <v>0</v>
      </c>
      <c r="BD169" s="123">
        <f t="shared" ca="1" si="273"/>
        <v>0</v>
      </c>
      <c r="BE169" s="123">
        <f t="shared" ca="1" si="274"/>
        <v>0</v>
      </c>
      <c r="BF169" s="123">
        <f t="shared" ca="1" si="275"/>
        <v>0</v>
      </c>
      <c r="BG169" s="123">
        <f t="shared" ca="1" si="276"/>
        <v>0</v>
      </c>
      <c r="BH169" s="123">
        <f t="shared" ca="1" si="277"/>
        <v>0</v>
      </c>
      <c r="BI169" s="123">
        <f t="shared" ca="1" si="278"/>
        <v>0</v>
      </c>
      <c r="BJ169" s="123">
        <f t="shared" ca="1" si="279"/>
        <v>0</v>
      </c>
      <c r="BK169" s="123">
        <f t="shared" ca="1" si="280"/>
        <v>0</v>
      </c>
      <c r="BL169" s="123">
        <f t="shared" ca="1" si="281"/>
        <v>0</v>
      </c>
      <c r="BM169" s="123">
        <f t="shared" ca="1" si="282"/>
        <v>0</v>
      </c>
      <c r="BN169" s="123">
        <f t="shared" ca="1" si="283"/>
        <v>0.65</v>
      </c>
      <c r="BO169" s="123">
        <f t="shared" ca="1" si="284"/>
        <v>28</v>
      </c>
      <c r="BP169" s="340">
        <f t="shared" ca="1" si="285"/>
        <v>0</v>
      </c>
      <c r="BQ169" s="123">
        <f t="shared" ca="1" si="286"/>
        <v>0</v>
      </c>
      <c r="BR169" s="123">
        <f t="shared" ca="1" si="287"/>
        <v>0</v>
      </c>
      <c r="BS169" s="123">
        <f t="shared" ca="1" si="288"/>
        <v>0</v>
      </c>
      <c r="BT169" s="123">
        <f t="shared" ca="1" si="289"/>
        <v>0</v>
      </c>
      <c r="BU169" s="123">
        <f t="shared" ca="1" si="290"/>
        <v>0</v>
      </c>
      <c r="BV169" s="123"/>
      <c r="BW169" s="123">
        <f t="shared" ca="1" si="291"/>
        <v>0</v>
      </c>
      <c r="BX169" s="123"/>
      <c r="BY169" s="123">
        <f t="shared" ca="1" si="292"/>
        <v>0</v>
      </c>
      <c r="BZ169" s="123"/>
      <c r="CA169" s="123">
        <f t="shared" ca="1" si="293"/>
        <v>0</v>
      </c>
      <c r="CB169" s="528">
        <f t="shared" ca="1" si="294"/>
        <v>0</v>
      </c>
      <c r="CC169" s="123">
        <f t="shared" ca="1" si="295"/>
        <v>0</v>
      </c>
      <c r="CD169" s="125">
        <f t="shared" ca="1" si="296"/>
        <v>0</v>
      </c>
      <c r="CE169" s="125">
        <f t="shared" ca="1" si="297"/>
        <v>0</v>
      </c>
      <c r="CF169" s="125">
        <f t="shared" ca="1" si="298"/>
        <v>0</v>
      </c>
      <c r="CG169" s="125">
        <f t="shared" ca="1" si="299"/>
        <v>0</v>
      </c>
      <c r="CH169" s="125">
        <f t="shared" ca="1" si="300"/>
        <v>0</v>
      </c>
      <c r="CI169" s="125">
        <f t="shared" ca="1" si="301"/>
        <v>0</v>
      </c>
      <c r="CJ169" s="125">
        <f t="shared" ca="1" si="302"/>
        <v>0</v>
      </c>
      <c r="CK169" s="125">
        <f t="shared" ca="1" si="303"/>
        <v>0</v>
      </c>
      <c r="CL169" s="125">
        <f t="shared" ca="1" si="304"/>
        <v>0</v>
      </c>
      <c r="CM169" s="125">
        <f t="shared" ca="1" si="305"/>
        <v>0</v>
      </c>
      <c r="CN169" s="125">
        <f t="shared" ca="1" si="306"/>
        <v>0</v>
      </c>
      <c r="CO169" s="125">
        <f t="shared" ca="1" si="307"/>
        <v>0</v>
      </c>
      <c r="CP169" s="125">
        <f t="shared" ca="1" si="308"/>
        <v>0</v>
      </c>
      <c r="CQ169" s="125">
        <f t="shared" ca="1" si="309"/>
        <v>0</v>
      </c>
      <c r="CR169" s="125">
        <f t="shared" ca="1" si="310"/>
        <v>0</v>
      </c>
      <c r="CS169" s="125">
        <f t="shared" ca="1" si="311"/>
        <v>0</v>
      </c>
      <c r="CT169" s="125">
        <f t="shared" ca="1" si="312"/>
        <v>0</v>
      </c>
      <c r="CU169" s="125">
        <f t="shared" ca="1" si="313"/>
        <v>0</v>
      </c>
      <c r="CV169" s="125">
        <f t="shared" ca="1" si="314"/>
        <v>0</v>
      </c>
      <c r="CW169" s="125">
        <f t="shared" ca="1" si="315"/>
        <v>0</v>
      </c>
      <c r="CX169" s="125">
        <f t="shared" ca="1" si="316"/>
        <v>0</v>
      </c>
      <c r="CY169" s="125">
        <f t="shared" ca="1" si="317"/>
        <v>0</v>
      </c>
      <c r="CZ169" s="125">
        <f t="shared" ca="1" si="318"/>
        <v>0</v>
      </c>
      <c r="DA169" s="341">
        <f t="shared" ca="1" si="319"/>
        <v>0</v>
      </c>
      <c r="DB169" s="606">
        <f t="shared" ca="1" si="320"/>
        <v>0</v>
      </c>
      <c r="DC169" s="606"/>
      <c r="DD169" s="606">
        <f t="shared" ca="1" si="321"/>
        <v>0</v>
      </c>
      <c r="DE169" s="125">
        <f t="shared" ca="1" si="322"/>
        <v>0</v>
      </c>
      <c r="DF169" s="125">
        <f t="shared" ca="1" si="323"/>
        <v>0</v>
      </c>
      <c r="DG169" s="125">
        <f t="shared" ca="1" si="324"/>
        <v>0</v>
      </c>
      <c r="DH169" s="125">
        <f t="shared" ca="1" si="325"/>
        <v>0</v>
      </c>
      <c r="DI169" s="125">
        <f t="shared" ca="1" si="326"/>
        <v>0</v>
      </c>
      <c r="DJ169" s="125">
        <f t="shared" ca="1" si="327"/>
        <v>0</v>
      </c>
      <c r="DK169" s="125">
        <f t="shared" ca="1" si="328"/>
        <v>0</v>
      </c>
      <c r="DL169" s="125">
        <f t="shared" ca="1" si="329"/>
        <v>0</v>
      </c>
      <c r="DM169" s="125">
        <f t="shared" ca="1" si="330"/>
        <v>0</v>
      </c>
      <c r="DN169" s="340" t="str">
        <f t="shared" ca="1" si="331"/>
        <v xml:space="preserve">    </v>
      </c>
      <c r="DO169" s="340" t="str">
        <f t="shared" ca="1" si="332"/>
        <v>ВАКАНТ</v>
      </c>
      <c r="DP169" s="340">
        <f t="shared" ca="1" si="333"/>
        <v>0</v>
      </c>
      <c r="DQ169" s="340">
        <f t="shared" ca="1" si="334"/>
        <v>0</v>
      </c>
      <c r="DR169" s="340">
        <f t="shared" ca="1" si="335"/>
        <v>0</v>
      </c>
      <c r="DS169" s="340">
        <f t="shared" ca="1" si="336"/>
        <v>0</v>
      </c>
    </row>
    <row r="170" spans="1:123">
      <c r="A170">
        <f t="shared" ca="1" si="227"/>
        <v>165</v>
      </c>
      <c r="B170" t="str">
        <f t="shared" ca="1" si="228"/>
        <v xml:space="preserve">Офіцер </v>
      </c>
      <c r="C170" t="str">
        <f t="shared" ca="1" si="229"/>
        <v>л-т</v>
      </c>
      <c r="D170" t="str">
        <f t="shared" ca="1" si="230"/>
        <v>Лущик В.В.</v>
      </c>
      <c r="E170">
        <f t="shared" ca="1" si="231"/>
        <v>0</v>
      </c>
      <c r="F170">
        <f t="shared" ca="1" si="232"/>
        <v>0</v>
      </c>
      <c r="G170" s="123" t="str">
        <f t="shared" ca="1" si="337"/>
        <v>14.7.10</v>
      </c>
      <c r="H170" s="123" t="str">
        <f t="shared" ca="1" si="338"/>
        <v>14.7.10</v>
      </c>
      <c r="I170" s="123" t="str">
        <f t="shared" ca="1" si="338"/>
        <v>14.7.10</v>
      </c>
      <c r="J170" s="123" t="str">
        <f t="shared" ca="1" si="338"/>
        <v>14.7.10</v>
      </c>
      <c r="K170" s="123" t="str">
        <f t="shared" ca="1" si="338"/>
        <v>14.7.10</v>
      </c>
      <c r="L170" s="123" t="str">
        <f t="shared" ca="1" si="338"/>
        <v>14.7.10</v>
      </c>
      <c r="M170" s="123" t="str">
        <f t="shared" ca="1" si="338"/>
        <v>14.7.10</v>
      </c>
      <c r="N170" s="123" t="str">
        <f t="shared" ca="1" si="338"/>
        <v>14.7.10</v>
      </c>
      <c r="O170" s="123">
        <f t="shared" ca="1" si="233"/>
        <v>12</v>
      </c>
      <c r="P170" s="123">
        <f t="shared" ca="1" si="234"/>
        <v>39254</v>
      </c>
      <c r="Q170" s="123">
        <f t="shared" ca="1" si="235"/>
        <v>0</v>
      </c>
      <c r="R170" s="123">
        <f t="shared" ca="1" si="235"/>
        <v>0</v>
      </c>
      <c r="S170" s="123">
        <f t="shared" ca="1" si="236"/>
        <v>0</v>
      </c>
      <c r="T170" s="123">
        <f t="shared" ca="1" si="237"/>
        <v>0</v>
      </c>
      <c r="U170" s="123">
        <f t="shared" ca="1" si="238"/>
        <v>0</v>
      </c>
      <c r="V170" s="123">
        <f t="shared" ca="1" si="239"/>
        <v>0</v>
      </c>
      <c r="W170" s="123">
        <f t="shared" ca="1" si="240"/>
        <v>0</v>
      </c>
      <c r="X170" s="123">
        <f t="shared" ca="1" si="241"/>
        <v>0</v>
      </c>
      <c r="Y170" s="123">
        <f t="shared" ca="1" si="242"/>
        <v>0</v>
      </c>
      <c r="Z170" s="123">
        <f t="shared" ca="1" si="243"/>
        <v>0</v>
      </c>
      <c r="AA170" s="123">
        <f t="shared" ca="1" si="244"/>
        <v>0</v>
      </c>
      <c r="AB170" s="123">
        <f t="shared" ca="1" si="245"/>
        <v>0</v>
      </c>
      <c r="AC170" s="123">
        <f t="shared" ca="1" si="246"/>
        <v>0</v>
      </c>
      <c r="AD170" s="123">
        <f t="shared" ca="1" si="247"/>
        <v>0</v>
      </c>
      <c r="AE170" s="123">
        <f t="shared" ca="1" si="248"/>
        <v>0</v>
      </c>
      <c r="AF170" s="123">
        <f t="shared" ca="1" si="249"/>
        <v>0</v>
      </c>
      <c r="AG170" s="123">
        <f t="shared" ca="1" si="250"/>
        <v>0</v>
      </c>
      <c r="AH170" s="123">
        <f t="shared" ca="1" si="251"/>
        <v>0</v>
      </c>
      <c r="AI170" s="123">
        <f t="shared" ca="1" si="252"/>
        <v>0</v>
      </c>
      <c r="AJ170" s="123">
        <f t="shared" ca="1" si="253"/>
        <v>0</v>
      </c>
      <c r="AK170" s="123">
        <f t="shared" ca="1" si="254"/>
        <v>0</v>
      </c>
      <c r="AL170" s="123">
        <f t="shared" ca="1" si="255"/>
        <v>0</v>
      </c>
      <c r="AM170" s="123">
        <f t="shared" ca="1" si="256"/>
        <v>0</v>
      </c>
      <c r="AN170" s="123">
        <f t="shared" ca="1" si="257"/>
        <v>0</v>
      </c>
      <c r="AO170" s="123">
        <f t="shared" ca="1" si="258"/>
        <v>0</v>
      </c>
      <c r="AP170" s="123">
        <f t="shared" ca="1" si="259"/>
        <v>0</v>
      </c>
      <c r="AQ170" s="123">
        <f t="shared" ca="1" si="260"/>
        <v>0</v>
      </c>
      <c r="AR170" s="123">
        <f t="shared" ca="1" si="261"/>
        <v>0</v>
      </c>
      <c r="AS170" s="123">
        <f t="shared" ca="1" si="262"/>
        <v>0</v>
      </c>
      <c r="AT170" s="123">
        <f t="shared" ca="1" si="263"/>
        <v>0</v>
      </c>
      <c r="AU170" s="123">
        <f t="shared" ca="1" si="264"/>
        <v>0</v>
      </c>
      <c r="AV170" s="123">
        <f t="shared" ca="1" si="265"/>
        <v>0</v>
      </c>
      <c r="AW170" s="123">
        <f t="shared" ca="1" si="266"/>
        <v>0</v>
      </c>
      <c r="AX170" s="123">
        <f t="shared" ca="1" si="267"/>
        <v>0</v>
      </c>
      <c r="AY170" s="123">
        <f t="shared" ca="1" si="268"/>
        <v>0</v>
      </c>
      <c r="AZ170" s="123">
        <f t="shared" ca="1" si="269"/>
        <v>0</v>
      </c>
      <c r="BA170" s="123">
        <f t="shared" ca="1" si="270"/>
        <v>0</v>
      </c>
      <c r="BB170" s="123">
        <f t="shared" ca="1" si="271"/>
        <v>0</v>
      </c>
      <c r="BC170" s="123">
        <f t="shared" ca="1" si="272"/>
        <v>0</v>
      </c>
      <c r="BD170" s="123">
        <f t="shared" ca="1" si="273"/>
        <v>0</v>
      </c>
      <c r="BE170" s="123">
        <f t="shared" ca="1" si="274"/>
        <v>0</v>
      </c>
      <c r="BF170" s="123">
        <f t="shared" ca="1" si="275"/>
        <v>0</v>
      </c>
      <c r="BG170" s="123">
        <f t="shared" ca="1" si="276"/>
        <v>0</v>
      </c>
      <c r="BH170" s="123">
        <f t="shared" ca="1" si="277"/>
        <v>0</v>
      </c>
      <c r="BI170" s="123">
        <f t="shared" ca="1" si="278"/>
        <v>0</v>
      </c>
      <c r="BJ170" s="123">
        <f t="shared" ca="1" si="279"/>
        <v>0</v>
      </c>
      <c r="BK170" s="123">
        <f t="shared" ca="1" si="280"/>
        <v>0</v>
      </c>
      <c r="BL170" s="123">
        <f t="shared" ca="1" si="281"/>
        <v>0</v>
      </c>
      <c r="BM170" s="123">
        <f t="shared" ca="1" si="282"/>
        <v>0</v>
      </c>
      <c r="BN170" s="123">
        <f t="shared" ca="1" si="283"/>
        <v>0.65</v>
      </c>
      <c r="BO170" s="123">
        <f t="shared" ca="1" si="284"/>
        <v>28</v>
      </c>
      <c r="BP170" s="340">
        <f t="shared" ca="1" si="285"/>
        <v>0</v>
      </c>
      <c r="BQ170" s="123">
        <f t="shared" ca="1" si="286"/>
        <v>0</v>
      </c>
      <c r="BR170" s="123">
        <f t="shared" ca="1" si="287"/>
        <v>0</v>
      </c>
      <c r="BS170" s="123">
        <f t="shared" ca="1" si="288"/>
        <v>0</v>
      </c>
      <c r="BT170" s="123">
        <f t="shared" ca="1" si="289"/>
        <v>0</v>
      </c>
      <c r="BU170" s="123">
        <f t="shared" ca="1" si="290"/>
        <v>0</v>
      </c>
      <c r="BV170" s="123"/>
      <c r="BW170" s="123">
        <f t="shared" ca="1" si="291"/>
        <v>0</v>
      </c>
      <c r="BX170" s="123"/>
      <c r="BY170" s="123">
        <f t="shared" ca="1" si="292"/>
        <v>0</v>
      </c>
      <c r="BZ170" s="123"/>
      <c r="CA170" s="123">
        <f t="shared" ca="1" si="293"/>
        <v>0</v>
      </c>
      <c r="CB170" s="528">
        <f t="shared" ca="1" si="294"/>
        <v>0</v>
      </c>
      <c r="CC170" s="123">
        <f t="shared" ca="1" si="295"/>
        <v>0</v>
      </c>
      <c r="CD170" s="125">
        <f t="shared" ca="1" si="296"/>
        <v>0</v>
      </c>
      <c r="CE170" s="125">
        <f t="shared" ca="1" si="297"/>
        <v>1130</v>
      </c>
      <c r="CF170" s="125">
        <f t="shared" ca="1" si="298"/>
        <v>3440</v>
      </c>
      <c r="CG170" s="125">
        <f t="shared" ca="1" si="299"/>
        <v>1599.5</v>
      </c>
      <c r="CH170" s="125">
        <f t="shared" ca="1" si="300"/>
        <v>0</v>
      </c>
      <c r="CI170" s="125">
        <f t="shared" ca="1" si="301"/>
        <v>0</v>
      </c>
      <c r="CJ170" s="125">
        <f t="shared" ca="1" si="302"/>
        <v>0</v>
      </c>
      <c r="CK170" s="125">
        <f t="shared" ca="1" si="303"/>
        <v>0</v>
      </c>
      <c r="CL170" s="125">
        <f t="shared" ca="1" si="304"/>
        <v>4010.18</v>
      </c>
      <c r="CM170" s="125">
        <f t="shared" ca="1" si="305"/>
        <v>8806.4</v>
      </c>
      <c r="CN170" s="125">
        <f t="shared" ca="1" si="306"/>
        <v>18986.080000000002</v>
      </c>
      <c r="CO170" s="125">
        <f t="shared" ca="1" si="307"/>
        <v>0</v>
      </c>
      <c r="CP170" s="125">
        <f t="shared" ca="1" si="308"/>
        <v>0</v>
      </c>
      <c r="CQ170" s="125">
        <f t="shared" ca="1" si="309"/>
        <v>0</v>
      </c>
      <c r="CR170" s="125">
        <f t="shared" ca="1" si="310"/>
        <v>0</v>
      </c>
      <c r="CS170" s="125">
        <f t="shared" ca="1" si="311"/>
        <v>0</v>
      </c>
      <c r="CT170" s="125">
        <f t="shared" ca="1" si="312"/>
        <v>0</v>
      </c>
      <c r="CU170" s="125">
        <f t="shared" ca="1" si="313"/>
        <v>0</v>
      </c>
      <c r="CV170" s="125">
        <f t="shared" ca="1" si="314"/>
        <v>0</v>
      </c>
      <c r="CW170" s="125">
        <f t="shared" ca="1" si="315"/>
        <v>0</v>
      </c>
      <c r="CX170" s="125">
        <f t="shared" ca="1" si="316"/>
        <v>0</v>
      </c>
      <c r="CY170" s="125">
        <f t="shared" ca="1" si="317"/>
        <v>0</v>
      </c>
      <c r="CZ170" s="125">
        <f t="shared" ca="1" si="318"/>
        <v>672.35</v>
      </c>
      <c r="DA170" s="341">
        <f t="shared" ca="1" si="319"/>
        <v>19658.43</v>
      </c>
      <c r="DB170" s="606">
        <f t="shared" ca="1" si="320"/>
        <v>3538.52</v>
      </c>
      <c r="DC170" s="606"/>
      <c r="DD170" s="606">
        <f t="shared" ca="1" si="321"/>
        <v>242.22</v>
      </c>
      <c r="DE170" s="125">
        <f t="shared" ca="1" si="322"/>
        <v>0</v>
      </c>
      <c r="DF170" s="125">
        <f t="shared" ca="1" si="323"/>
        <v>0</v>
      </c>
      <c r="DG170" s="125">
        <f t="shared" ca="1" si="324"/>
        <v>0</v>
      </c>
      <c r="DH170" s="125">
        <f t="shared" ca="1" si="325"/>
        <v>3780.74</v>
      </c>
      <c r="DI170" s="125">
        <f t="shared" ca="1" si="326"/>
        <v>4176.9399999999996</v>
      </c>
      <c r="DJ170" s="125">
        <f t="shared" ca="1" si="327"/>
        <v>3538.52</v>
      </c>
      <c r="DK170" s="125">
        <f t="shared" ca="1" si="328"/>
        <v>19416.21</v>
      </c>
      <c r="DL170" s="125">
        <f t="shared" ca="1" si="329"/>
        <v>0</v>
      </c>
      <c r="DM170" s="125">
        <f t="shared" ca="1" si="330"/>
        <v>0</v>
      </c>
      <c r="DN170" s="340" t="str">
        <f t="shared" ca="1" si="331"/>
        <v xml:space="preserve">30 від 01.03   </v>
      </c>
      <c r="DO170" s="340" t="str">
        <f t="shared" ca="1" si="332"/>
        <v>Лущик В.В.</v>
      </c>
      <c r="DP170" s="340" t="str">
        <f t="shared" ca="1" si="333"/>
        <v>Лущик</v>
      </c>
      <c r="DQ170" s="340" t="str">
        <f t="shared" ca="1" si="334"/>
        <v>Володимир</v>
      </c>
      <c r="DR170" s="340" t="str">
        <f t="shared" ca="1" si="335"/>
        <v>Валерійович</v>
      </c>
      <c r="DS170" s="340">
        <f t="shared" ca="1" si="336"/>
        <v>3385802111</v>
      </c>
    </row>
    <row r="171" spans="1:123">
      <c r="A171">
        <f t="shared" ca="1" si="227"/>
        <v>166</v>
      </c>
      <c r="B171" t="str">
        <f t="shared" ca="1" si="228"/>
        <v>Водій-електрик</v>
      </c>
      <c r="C171" t="str">
        <f t="shared" ca="1" si="229"/>
        <v>ст. м-с</v>
      </c>
      <c r="D171" t="str">
        <f t="shared" ca="1" si="230"/>
        <v>Гоминюк В.В.</v>
      </c>
      <c r="E171">
        <f t="shared" ca="1" si="231"/>
        <v>0</v>
      </c>
      <c r="F171">
        <f t="shared" ca="1" si="232"/>
        <v>0</v>
      </c>
      <c r="G171" s="123" t="str">
        <f t="shared" ca="1" si="337"/>
        <v>5.2.3</v>
      </c>
      <c r="H171" s="123" t="str">
        <f t="shared" ca="1" si="338"/>
        <v>5.2.3</v>
      </c>
      <c r="I171" s="123" t="str">
        <f t="shared" ca="1" si="338"/>
        <v>5.2.3</v>
      </c>
      <c r="J171" s="123" t="str">
        <f t="shared" ca="1" si="338"/>
        <v>5.2.3</v>
      </c>
      <c r="K171" s="123" t="str">
        <f t="shared" ca="1" si="338"/>
        <v>5.2.3</v>
      </c>
      <c r="L171" s="123" t="str">
        <f t="shared" ca="1" si="338"/>
        <v>5.2.3</v>
      </c>
      <c r="M171" s="123" t="str">
        <f t="shared" ca="1" si="338"/>
        <v>5.2.3</v>
      </c>
      <c r="N171" s="123" t="str">
        <f t="shared" ca="1" si="338"/>
        <v>5.2.3</v>
      </c>
      <c r="O171" s="123">
        <f t="shared" ca="1" si="233"/>
        <v>5</v>
      </c>
      <c r="P171" s="123">
        <f t="shared" ca="1" si="234"/>
        <v>42702</v>
      </c>
      <c r="Q171" s="123">
        <f t="shared" ca="1" si="235"/>
        <v>0</v>
      </c>
      <c r="R171" s="123">
        <f t="shared" ca="1" si="235"/>
        <v>0</v>
      </c>
      <c r="S171" s="123">
        <f t="shared" ca="1" si="236"/>
        <v>0</v>
      </c>
      <c r="T171" s="123">
        <f t="shared" ca="1" si="237"/>
        <v>0</v>
      </c>
      <c r="U171" s="123">
        <f t="shared" ca="1" si="238"/>
        <v>0</v>
      </c>
      <c r="V171" s="123">
        <f t="shared" ca="1" si="239"/>
        <v>0</v>
      </c>
      <c r="W171" s="123">
        <f t="shared" ca="1" si="240"/>
        <v>0</v>
      </c>
      <c r="X171" s="123">
        <f t="shared" ca="1" si="241"/>
        <v>0</v>
      </c>
      <c r="Y171" s="123">
        <f t="shared" ca="1" si="242"/>
        <v>0</v>
      </c>
      <c r="Z171" s="123">
        <f t="shared" ca="1" si="243"/>
        <v>0</v>
      </c>
      <c r="AA171" s="123">
        <f t="shared" ca="1" si="244"/>
        <v>0</v>
      </c>
      <c r="AB171" s="123">
        <f t="shared" ca="1" si="245"/>
        <v>0</v>
      </c>
      <c r="AC171" s="123">
        <f t="shared" ca="1" si="246"/>
        <v>0</v>
      </c>
      <c r="AD171" s="123">
        <f t="shared" ca="1" si="247"/>
        <v>0</v>
      </c>
      <c r="AE171" s="123">
        <f t="shared" ca="1" si="248"/>
        <v>0</v>
      </c>
      <c r="AF171" s="123">
        <f t="shared" ca="1" si="249"/>
        <v>0</v>
      </c>
      <c r="AG171" s="123">
        <f t="shared" ca="1" si="250"/>
        <v>0</v>
      </c>
      <c r="AH171" s="123">
        <f t="shared" ca="1" si="251"/>
        <v>0</v>
      </c>
      <c r="AI171" s="123">
        <f t="shared" ca="1" si="252"/>
        <v>0</v>
      </c>
      <c r="AJ171" s="123">
        <f t="shared" ca="1" si="253"/>
        <v>0</v>
      </c>
      <c r="AK171" s="123">
        <f t="shared" ca="1" si="254"/>
        <v>0</v>
      </c>
      <c r="AL171" s="123">
        <f t="shared" ca="1" si="255"/>
        <v>0</v>
      </c>
      <c r="AM171" s="123">
        <f t="shared" ca="1" si="256"/>
        <v>0</v>
      </c>
      <c r="AN171" s="123">
        <f t="shared" ca="1" si="257"/>
        <v>0</v>
      </c>
      <c r="AO171" s="123">
        <f t="shared" ca="1" si="258"/>
        <v>0</v>
      </c>
      <c r="AP171" s="123">
        <f t="shared" ca="1" si="259"/>
        <v>0</v>
      </c>
      <c r="AQ171" s="123">
        <f t="shared" ca="1" si="260"/>
        <v>0</v>
      </c>
      <c r="AR171" s="123">
        <f t="shared" ca="1" si="261"/>
        <v>0</v>
      </c>
      <c r="AS171" s="123">
        <f t="shared" ca="1" si="262"/>
        <v>0</v>
      </c>
      <c r="AT171" s="123">
        <f t="shared" ca="1" si="263"/>
        <v>0</v>
      </c>
      <c r="AU171" s="123">
        <f t="shared" ca="1" si="264"/>
        <v>0</v>
      </c>
      <c r="AV171" s="123">
        <f t="shared" ca="1" si="265"/>
        <v>0</v>
      </c>
      <c r="AW171" s="123">
        <f t="shared" ca="1" si="266"/>
        <v>0</v>
      </c>
      <c r="AX171" s="123">
        <f t="shared" ca="1" si="267"/>
        <v>0</v>
      </c>
      <c r="AY171" s="123">
        <f t="shared" ca="1" si="268"/>
        <v>0</v>
      </c>
      <c r="AZ171" s="123">
        <f t="shared" ca="1" si="269"/>
        <v>0</v>
      </c>
      <c r="BA171" s="123">
        <f t="shared" ca="1" si="270"/>
        <v>0</v>
      </c>
      <c r="BB171" s="123">
        <f t="shared" ca="1" si="271"/>
        <v>0</v>
      </c>
      <c r="BC171" s="123">
        <f t="shared" ca="1" si="272"/>
        <v>0</v>
      </c>
      <c r="BD171" s="123">
        <f t="shared" ca="1" si="273"/>
        <v>0</v>
      </c>
      <c r="BE171" s="123">
        <f t="shared" ca="1" si="274"/>
        <v>0</v>
      </c>
      <c r="BF171" s="123">
        <f t="shared" ca="1" si="275"/>
        <v>0</v>
      </c>
      <c r="BG171" s="123">
        <f t="shared" ca="1" si="276"/>
        <v>0</v>
      </c>
      <c r="BH171" s="123">
        <f t="shared" ca="1" si="277"/>
        <v>0</v>
      </c>
      <c r="BI171" s="123">
        <f t="shared" ca="1" si="278"/>
        <v>0</v>
      </c>
      <c r="BJ171" s="123">
        <f t="shared" ca="1" si="279"/>
        <v>0</v>
      </c>
      <c r="BK171" s="123">
        <f t="shared" ca="1" si="280"/>
        <v>0</v>
      </c>
      <c r="BL171" s="123">
        <f t="shared" ca="1" si="281"/>
        <v>0</v>
      </c>
      <c r="BM171" s="123">
        <f t="shared" ca="1" si="282"/>
        <v>0</v>
      </c>
      <c r="BN171" s="123">
        <f t="shared" ca="1" si="283"/>
        <v>0.65</v>
      </c>
      <c r="BO171" s="123">
        <f t="shared" ca="1" si="284"/>
        <v>28</v>
      </c>
      <c r="BP171" s="340">
        <f t="shared" ca="1" si="285"/>
        <v>0</v>
      </c>
      <c r="BQ171" s="123">
        <f t="shared" ca="1" si="286"/>
        <v>0</v>
      </c>
      <c r="BR171" s="123">
        <f t="shared" ca="1" si="287"/>
        <v>0</v>
      </c>
      <c r="BS171" s="123">
        <f t="shared" ca="1" si="288"/>
        <v>0</v>
      </c>
      <c r="BT171" s="123">
        <f t="shared" ca="1" si="289"/>
        <v>0</v>
      </c>
      <c r="BU171" s="123">
        <f t="shared" ca="1" si="290"/>
        <v>0</v>
      </c>
      <c r="BV171" s="123"/>
      <c r="BW171" s="123">
        <f t="shared" ca="1" si="291"/>
        <v>0</v>
      </c>
      <c r="BX171" s="123"/>
      <c r="BY171" s="123">
        <f t="shared" ca="1" si="292"/>
        <v>0</v>
      </c>
      <c r="BZ171" s="123"/>
      <c r="CA171" s="123">
        <f t="shared" ca="1" si="293"/>
        <v>0</v>
      </c>
      <c r="CB171" s="528">
        <f t="shared" ca="1" si="294"/>
        <v>0</v>
      </c>
      <c r="CC171" s="123">
        <f t="shared" ca="1" si="295"/>
        <v>0</v>
      </c>
      <c r="CD171" s="125">
        <f t="shared" ca="1" si="296"/>
        <v>0</v>
      </c>
      <c r="CE171" s="125">
        <f t="shared" ca="1" si="297"/>
        <v>600</v>
      </c>
      <c r="CF171" s="125">
        <f t="shared" ca="1" si="298"/>
        <v>2820</v>
      </c>
      <c r="CG171" s="125">
        <f t="shared" ca="1" si="299"/>
        <v>1026</v>
      </c>
      <c r="CH171" s="125">
        <f t="shared" ca="1" si="300"/>
        <v>0</v>
      </c>
      <c r="CI171" s="125">
        <f t="shared" ca="1" si="301"/>
        <v>0</v>
      </c>
      <c r="CJ171" s="125">
        <f t="shared" ca="1" si="302"/>
        <v>0</v>
      </c>
      <c r="CK171" s="125">
        <f t="shared" ca="1" si="303"/>
        <v>0</v>
      </c>
      <c r="CL171" s="125">
        <f t="shared" ca="1" si="304"/>
        <v>2889.9</v>
      </c>
      <c r="CM171" s="125">
        <f t="shared" ca="1" si="305"/>
        <v>8657.4</v>
      </c>
      <c r="CN171" s="125">
        <f t="shared" ca="1" si="306"/>
        <v>15993.3</v>
      </c>
      <c r="CO171" s="125">
        <f t="shared" ca="1" si="307"/>
        <v>0</v>
      </c>
      <c r="CP171" s="125">
        <f t="shared" ca="1" si="308"/>
        <v>0</v>
      </c>
      <c r="CQ171" s="125">
        <f t="shared" ca="1" si="309"/>
        <v>0</v>
      </c>
      <c r="CR171" s="125">
        <f t="shared" ca="1" si="310"/>
        <v>0</v>
      </c>
      <c r="CS171" s="125">
        <f t="shared" ca="1" si="311"/>
        <v>0</v>
      </c>
      <c r="CT171" s="125">
        <f t="shared" ca="1" si="312"/>
        <v>0</v>
      </c>
      <c r="CU171" s="125">
        <f t="shared" ca="1" si="313"/>
        <v>0</v>
      </c>
      <c r="CV171" s="125">
        <f t="shared" ca="1" si="314"/>
        <v>0</v>
      </c>
      <c r="CW171" s="125">
        <f t="shared" ca="1" si="315"/>
        <v>0</v>
      </c>
      <c r="CX171" s="125">
        <f t="shared" ca="1" si="316"/>
        <v>0</v>
      </c>
      <c r="CY171" s="125">
        <f t="shared" ca="1" si="317"/>
        <v>0</v>
      </c>
      <c r="CZ171" s="125">
        <f t="shared" ca="1" si="318"/>
        <v>672.35</v>
      </c>
      <c r="DA171" s="341">
        <f t="shared" ca="1" si="319"/>
        <v>16665.650000000001</v>
      </c>
      <c r="DB171" s="606">
        <f t="shared" ca="1" si="320"/>
        <v>2999.82</v>
      </c>
      <c r="DC171" s="606"/>
      <c r="DD171" s="606">
        <f t="shared" ca="1" si="321"/>
        <v>205.34</v>
      </c>
      <c r="DE171" s="125">
        <f t="shared" ca="1" si="322"/>
        <v>0</v>
      </c>
      <c r="DF171" s="125">
        <f t="shared" ca="1" si="323"/>
        <v>0</v>
      </c>
      <c r="DG171" s="125">
        <f t="shared" ca="1" si="324"/>
        <v>0</v>
      </c>
      <c r="DH171" s="125">
        <f t="shared" ca="1" si="325"/>
        <v>3205.16</v>
      </c>
      <c r="DI171" s="125">
        <f t="shared" ca="1" si="326"/>
        <v>3518.53</v>
      </c>
      <c r="DJ171" s="125">
        <f t="shared" ca="1" si="327"/>
        <v>2999.82</v>
      </c>
      <c r="DK171" s="125">
        <f t="shared" ca="1" si="328"/>
        <v>16460.310000000001</v>
      </c>
      <c r="DL171" s="125">
        <f t="shared" ca="1" si="329"/>
        <v>0</v>
      </c>
      <c r="DM171" s="125">
        <f t="shared" ca="1" si="330"/>
        <v>0</v>
      </c>
      <c r="DN171" s="340" t="str">
        <f t="shared" ca="1" si="331"/>
        <v xml:space="preserve">30 від 01.03   </v>
      </c>
      <c r="DO171" s="340" t="str">
        <f t="shared" ca="1" si="332"/>
        <v>Гоминюк В.В.</v>
      </c>
      <c r="DP171" s="340" t="str">
        <f t="shared" ca="1" si="333"/>
        <v>Гоминюк</v>
      </c>
      <c r="DQ171" s="340" t="str">
        <f t="shared" ca="1" si="334"/>
        <v>Володимир</v>
      </c>
      <c r="DR171" s="340" t="str">
        <f t="shared" ca="1" si="335"/>
        <v>Володимировмч</v>
      </c>
      <c r="DS171" s="340">
        <f t="shared" ca="1" si="336"/>
        <v>0</v>
      </c>
    </row>
    <row r="172" spans="1:123">
      <c r="A172">
        <f t="shared" ca="1" si="227"/>
        <v>167</v>
      </c>
      <c r="B172">
        <f t="shared" ca="1" si="228"/>
        <v>0</v>
      </c>
      <c r="C172">
        <f t="shared" ca="1" si="229"/>
        <v>0</v>
      </c>
      <c r="D172" t="str">
        <f t="shared" ca="1" si="230"/>
        <v xml:space="preserve"> </v>
      </c>
      <c r="E172">
        <f t="shared" ca="1" si="231"/>
        <v>0</v>
      </c>
      <c r="F172">
        <f t="shared" ca="1" si="232"/>
        <v>0</v>
      </c>
      <c r="G172" s="123">
        <f t="shared" ca="1" si="337"/>
        <v>0</v>
      </c>
      <c r="H172" s="123">
        <f t="shared" ca="1" si="338"/>
        <v>0</v>
      </c>
      <c r="I172" s="123">
        <f t="shared" ca="1" si="338"/>
        <v>0</v>
      </c>
      <c r="J172" s="123">
        <f t="shared" ca="1" si="338"/>
        <v>0</v>
      </c>
      <c r="K172" s="123">
        <f t="shared" ca="1" si="338"/>
        <v>0</v>
      </c>
      <c r="L172" s="123">
        <f t="shared" ca="1" si="338"/>
        <v>0</v>
      </c>
      <c r="M172" s="123">
        <f t="shared" ca="1" si="338"/>
        <v>0</v>
      </c>
      <c r="N172" s="123">
        <f t="shared" ca="1" si="338"/>
        <v>0</v>
      </c>
      <c r="O172" s="123">
        <f t="shared" ca="1" si="233"/>
        <v>0</v>
      </c>
      <c r="P172" s="123">
        <f t="shared" ca="1" si="234"/>
        <v>0</v>
      </c>
      <c r="Q172" s="123">
        <f t="shared" ca="1" si="235"/>
        <v>0</v>
      </c>
      <c r="R172" s="123">
        <f t="shared" ca="1" si="235"/>
        <v>0</v>
      </c>
      <c r="S172" s="123">
        <f t="shared" ca="1" si="236"/>
        <v>0</v>
      </c>
      <c r="T172" s="123">
        <f t="shared" ca="1" si="237"/>
        <v>0</v>
      </c>
      <c r="U172" s="123">
        <f t="shared" ca="1" si="238"/>
        <v>0</v>
      </c>
      <c r="V172" s="123">
        <f t="shared" ca="1" si="239"/>
        <v>0</v>
      </c>
      <c r="W172" s="123">
        <f t="shared" ca="1" si="240"/>
        <v>0</v>
      </c>
      <c r="X172" s="123">
        <f t="shared" ca="1" si="241"/>
        <v>0</v>
      </c>
      <c r="Y172" s="123">
        <f t="shared" ca="1" si="242"/>
        <v>0</v>
      </c>
      <c r="Z172" s="123">
        <f t="shared" ca="1" si="243"/>
        <v>0</v>
      </c>
      <c r="AA172" s="123">
        <f t="shared" ca="1" si="244"/>
        <v>0</v>
      </c>
      <c r="AB172" s="123">
        <f t="shared" ca="1" si="245"/>
        <v>0</v>
      </c>
      <c r="AC172" s="123">
        <f t="shared" ca="1" si="246"/>
        <v>0</v>
      </c>
      <c r="AD172" s="123">
        <f t="shared" ca="1" si="247"/>
        <v>0</v>
      </c>
      <c r="AE172" s="123">
        <f t="shared" ca="1" si="248"/>
        <v>0</v>
      </c>
      <c r="AF172" s="123">
        <f t="shared" ca="1" si="249"/>
        <v>0</v>
      </c>
      <c r="AG172" s="123">
        <f t="shared" ca="1" si="250"/>
        <v>0</v>
      </c>
      <c r="AH172" s="123">
        <f t="shared" ca="1" si="251"/>
        <v>0</v>
      </c>
      <c r="AI172" s="123">
        <f t="shared" ca="1" si="252"/>
        <v>0</v>
      </c>
      <c r="AJ172" s="123">
        <f t="shared" ca="1" si="253"/>
        <v>0</v>
      </c>
      <c r="AK172" s="123">
        <f t="shared" ca="1" si="254"/>
        <v>0</v>
      </c>
      <c r="AL172" s="123">
        <f t="shared" ca="1" si="255"/>
        <v>0</v>
      </c>
      <c r="AM172" s="123">
        <f t="shared" ca="1" si="256"/>
        <v>0</v>
      </c>
      <c r="AN172" s="123">
        <f t="shared" ca="1" si="257"/>
        <v>0</v>
      </c>
      <c r="AO172" s="123">
        <f t="shared" ca="1" si="258"/>
        <v>0</v>
      </c>
      <c r="AP172" s="123">
        <f t="shared" ca="1" si="259"/>
        <v>0</v>
      </c>
      <c r="AQ172" s="123">
        <f t="shared" ca="1" si="260"/>
        <v>0</v>
      </c>
      <c r="AR172" s="123">
        <f t="shared" ca="1" si="261"/>
        <v>0</v>
      </c>
      <c r="AS172" s="123">
        <f t="shared" ca="1" si="262"/>
        <v>0</v>
      </c>
      <c r="AT172" s="123">
        <f t="shared" ca="1" si="263"/>
        <v>0</v>
      </c>
      <c r="AU172" s="123">
        <f t="shared" ca="1" si="264"/>
        <v>0</v>
      </c>
      <c r="AV172" s="123">
        <f t="shared" ca="1" si="265"/>
        <v>0</v>
      </c>
      <c r="AW172" s="123">
        <f t="shared" ca="1" si="266"/>
        <v>0</v>
      </c>
      <c r="AX172" s="123">
        <f t="shared" ca="1" si="267"/>
        <v>0</v>
      </c>
      <c r="AY172" s="123">
        <f t="shared" ca="1" si="268"/>
        <v>0</v>
      </c>
      <c r="AZ172" s="123">
        <f t="shared" ca="1" si="269"/>
        <v>0</v>
      </c>
      <c r="BA172" s="123">
        <f t="shared" ca="1" si="270"/>
        <v>0</v>
      </c>
      <c r="BB172" s="123">
        <f t="shared" ca="1" si="271"/>
        <v>0</v>
      </c>
      <c r="BC172" s="123">
        <f t="shared" ca="1" si="272"/>
        <v>0</v>
      </c>
      <c r="BD172" s="123">
        <f t="shared" ca="1" si="273"/>
        <v>0</v>
      </c>
      <c r="BE172" s="123">
        <f t="shared" ca="1" si="274"/>
        <v>0</v>
      </c>
      <c r="BF172" s="123">
        <f t="shared" ca="1" si="275"/>
        <v>0</v>
      </c>
      <c r="BG172" s="123">
        <f t="shared" ca="1" si="276"/>
        <v>0</v>
      </c>
      <c r="BH172" s="123">
        <f t="shared" ca="1" si="277"/>
        <v>0</v>
      </c>
      <c r="BI172" s="123">
        <f t="shared" ca="1" si="278"/>
        <v>0</v>
      </c>
      <c r="BJ172" s="123">
        <f t="shared" ca="1" si="279"/>
        <v>0</v>
      </c>
      <c r="BK172" s="123">
        <f t="shared" ca="1" si="280"/>
        <v>0</v>
      </c>
      <c r="BL172" s="123">
        <f t="shared" ca="1" si="281"/>
        <v>0</v>
      </c>
      <c r="BM172" s="123">
        <f t="shared" ca="1" si="282"/>
        <v>0</v>
      </c>
      <c r="BN172" s="123">
        <f t="shared" ca="1" si="283"/>
        <v>0.65</v>
      </c>
      <c r="BO172" s="123">
        <f t="shared" ca="1" si="284"/>
        <v>0</v>
      </c>
      <c r="BP172" s="340">
        <f t="shared" ca="1" si="285"/>
        <v>0</v>
      </c>
      <c r="BQ172" s="123">
        <f t="shared" ca="1" si="286"/>
        <v>0</v>
      </c>
      <c r="BR172" s="123">
        <f t="shared" ca="1" si="287"/>
        <v>0</v>
      </c>
      <c r="BS172" s="123">
        <f t="shared" ca="1" si="288"/>
        <v>0</v>
      </c>
      <c r="BT172" s="123">
        <f t="shared" ca="1" si="289"/>
        <v>0</v>
      </c>
      <c r="BU172" s="123">
        <f t="shared" ca="1" si="290"/>
        <v>0</v>
      </c>
      <c r="BV172" s="123"/>
      <c r="BW172" s="123">
        <f t="shared" ca="1" si="291"/>
        <v>0</v>
      </c>
      <c r="BX172" s="123"/>
      <c r="BY172" s="123">
        <f t="shared" ca="1" si="292"/>
        <v>0</v>
      </c>
      <c r="BZ172" s="123"/>
      <c r="CA172" s="123">
        <f t="shared" ca="1" si="293"/>
        <v>0</v>
      </c>
      <c r="CB172" s="528">
        <f t="shared" ca="1" si="294"/>
        <v>0</v>
      </c>
      <c r="CC172" s="123">
        <f t="shared" ca="1" si="295"/>
        <v>0</v>
      </c>
      <c r="CD172" s="125">
        <f t="shared" ca="1" si="296"/>
        <v>0</v>
      </c>
      <c r="CE172" s="125">
        <f t="shared" ca="1" si="297"/>
        <v>0</v>
      </c>
      <c r="CF172" s="125">
        <f t="shared" ca="1" si="298"/>
        <v>0</v>
      </c>
      <c r="CG172" s="125">
        <f t="shared" ca="1" si="299"/>
        <v>0</v>
      </c>
      <c r="CH172" s="125">
        <f t="shared" ca="1" si="300"/>
        <v>0</v>
      </c>
      <c r="CI172" s="125">
        <f t="shared" ca="1" si="301"/>
        <v>0</v>
      </c>
      <c r="CJ172" s="125">
        <f t="shared" ca="1" si="302"/>
        <v>0</v>
      </c>
      <c r="CK172" s="125">
        <f t="shared" ca="1" si="303"/>
        <v>0</v>
      </c>
      <c r="CL172" s="125">
        <f t="shared" ca="1" si="304"/>
        <v>0</v>
      </c>
      <c r="CM172" s="125">
        <f t="shared" ca="1" si="305"/>
        <v>0</v>
      </c>
      <c r="CN172" s="125">
        <f t="shared" ca="1" si="306"/>
        <v>0</v>
      </c>
      <c r="CO172" s="125">
        <f t="shared" ca="1" si="307"/>
        <v>0</v>
      </c>
      <c r="CP172" s="125">
        <f t="shared" ca="1" si="308"/>
        <v>0</v>
      </c>
      <c r="CQ172" s="125">
        <f t="shared" ca="1" si="309"/>
        <v>0</v>
      </c>
      <c r="CR172" s="125">
        <f t="shared" ca="1" si="310"/>
        <v>0</v>
      </c>
      <c r="CS172" s="125">
        <f t="shared" ca="1" si="311"/>
        <v>0</v>
      </c>
      <c r="CT172" s="125">
        <f t="shared" ca="1" si="312"/>
        <v>0</v>
      </c>
      <c r="CU172" s="125">
        <f t="shared" ca="1" si="313"/>
        <v>0</v>
      </c>
      <c r="CV172" s="125">
        <f t="shared" ca="1" si="314"/>
        <v>0</v>
      </c>
      <c r="CW172" s="125">
        <f t="shared" ca="1" si="315"/>
        <v>0</v>
      </c>
      <c r="CX172" s="125">
        <f t="shared" ca="1" si="316"/>
        <v>0</v>
      </c>
      <c r="CY172" s="125">
        <f t="shared" ca="1" si="317"/>
        <v>0</v>
      </c>
      <c r="CZ172" s="125">
        <f t="shared" ca="1" si="318"/>
        <v>0</v>
      </c>
      <c r="DA172" s="341">
        <f t="shared" ca="1" si="319"/>
        <v>0</v>
      </c>
      <c r="DB172" s="606">
        <f t="shared" ca="1" si="320"/>
        <v>0</v>
      </c>
      <c r="DC172" s="606"/>
      <c r="DD172" s="606">
        <f t="shared" ca="1" si="321"/>
        <v>0</v>
      </c>
      <c r="DE172" s="125">
        <f t="shared" ca="1" si="322"/>
        <v>0</v>
      </c>
      <c r="DF172" s="125">
        <f t="shared" ca="1" si="323"/>
        <v>0</v>
      </c>
      <c r="DG172" s="125">
        <f t="shared" ca="1" si="324"/>
        <v>0</v>
      </c>
      <c r="DH172" s="125">
        <f t="shared" ca="1" si="325"/>
        <v>0</v>
      </c>
      <c r="DI172" s="125">
        <f t="shared" ca="1" si="326"/>
        <v>0</v>
      </c>
      <c r="DJ172" s="125">
        <f t="shared" ca="1" si="327"/>
        <v>0</v>
      </c>
      <c r="DK172" s="125">
        <f t="shared" ca="1" si="328"/>
        <v>0</v>
      </c>
      <c r="DL172" s="125">
        <f t="shared" ca="1" si="329"/>
        <v>0</v>
      </c>
      <c r="DM172" s="125">
        <f t="shared" ca="1" si="330"/>
        <v>0</v>
      </c>
      <c r="DN172" s="340" t="str">
        <f t="shared" ca="1" si="331"/>
        <v xml:space="preserve">    </v>
      </c>
      <c r="DO172" s="340" t="str">
        <f t="shared" ca="1" si="332"/>
        <v xml:space="preserve"> </v>
      </c>
      <c r="DP172" s="340">
        <f t="shared" ca="1" si="333"/>
        <v>0</v>
      </c>
      <c r="DQ172" s="340">
        <f t="shared" ca="1" si="334"/>
        <v>0</v>
      </c>
      <c r="DR172" s="340">
        <f t="shared" ca="1" si="335"/>
        <v>0</v>
      </c>
      <c r="DS172" s="340">
        <f t="shared" ca="1" si="336"/>
        <v>0</v>
      </c>
    </row>
    <row r="173" spans="1:123">
      <c r="A173">
        <f t="shared" ca="1" si="227"/>
        <v>168</v>
      </c>
      <c r="B173" t="str">
        <f t="shared" ca="1" si="228"/>
        <v>Командир взводу</v>
      </c>
      <c r="C173" t="str">
        <f t="shared" ca="1" si="229"/>
        <v>майст с-нт</v>
      </c>
      <c r="D173" t="str">
        <f t="shared" ca="1" si="230"/>
        <v>Федорняк В.В.</v>
      </c>
      <c r="E173">
        <f t="shared" ca="1" si="231"/>
        <v>0</v>
      </c>
      <c r="F173">
        <f t="shared" ca="1" si="232"/>
        <v>0</v>
      </c>
      <c r="G173" s="123" t="str">
        <f t="shared" ca="1" si="337"/>
        <v>30.4.23</v>
      </c>
      <c r="H173" s="123" t="str">
        <f t="shared" ca="1" si="338"/>
        <v>30.4.23</v>
      </c>
      <c r="I173" s="123" t="str">
        <f t="shared" ca="1" si="338"/>
        <v>30.4.23</v>
      </c>
      <c r="J173" s="123" t="str">
        <f t="shared" ca="1" si="338"/>
        <v>30.4.23</v>
      </c>
      <c r="K173" s="123" t="str">
        <f t="shared" ca="1" si="338"/>
        <v>30.4.23</v>
      </c>
      <c r="L173" s="123" t="str">
        <f t="shared" ca="1" si="338"/>
        <v>30.4.23</v>
      </c>
      <c r="M173" s="123" t="str">
        <f t="shared" ca="1" si="338"/>
        <v>30.4.23</v>
      </c>
      <c r="N173" s="123" t="str">
        <f t="shared" ca="1" si="338"/>
        <v>30.4.23</v>
      </c>
      <c r="O173" s="123">
        <f t="shared" ca="1" si="233"/>
        <v>11</v>
      </c>
      <c r="P173" s="123">
        <f t="shared" ca="1" si="234"/>
        <v>33489</v>
      </c>
      <c r="Q173" s="123">
        <f t="shared" ca="1" si="235"/>
        <v>0</v>
      </c>
      <c r="R173" s="123">
        <f t="shared" ca="1" si="235"/>
        <v>0</v>
      </c>
      <c r="S173" s="123">
        <f t="shared" ca="1" si="236"/>
        <v>0</v>
      </c>
      <c r="T173" s="123">
        <f t="shared" ca="1" si="237"/>
        <v>0</v>
      </c>
      <c r="U173" s="123">
        <f t="shared" ca="1" si="238"/>
        <v>0</v>
      </c>
      <c r="V173" s="123">
        <f t="shared" ca="1" si="239"/>
        <v>0</v>
      </c>
      <c r="W173" s="123">
        <f t="shared" ca="1" si="240"/>
        <v>0</v>
      </c>
      <c r="X173" s="123">
        <f t="shared" ca="1" si="241"/>
        <v>0</v>
      </c>
      <c r="Y173" s="123">
        <f t="shared" ca="1" si="242"/>
        <v>0</v>
      </c>
      <c r="Z173" s="123">
        <f t="shared" ca="1" si="243"/>
        <v>0</v>
      </c>
      <c r="AA173" s="123">
        <f t="shared" ca="1" si="244"/>
        <v>0</v>
      </c>
      <c r="AB173" s="123">
        <f t="shared" ca="1" si="245"/>
        <v>0</v>
      </c>
      <c r="AC173" s="123">
        <f t="shared" ca="1" si="246"/>
        <v>0</v>
      </c>
      <c r="AD173" s="123">
        <f t="shared" ca="1" si="247"/>
        <v>0</v>
      </c>
      <c r="AE173" s="123">
        <f t="shared" ca="1" si="248"/>
        <v>0</v>
      </c>
      <c r="AF173" s="123">
        <f t="shared" ca="1" si="249"/>
        <v>0</v>
      </c>
      <c r="AG173" s="123">
        <f t="shared" ca="1" si="250"/>
        <v>0</v>
      </c>
      <c r="AH173" s="123">
        <f t="shared" ca="1" si="251"/>
        <v>0</v>
      </c>
      <c r="AI173" s="123">
        <f t="shared" ca="1" si="252"/>
        <v>0</v>
      </c>
      <c r="AJ173" s="123">
        <f t="shared" ca="1" si="253"/>
        <v>0</v>
      </c>
      <c r="AK173" s="123">
        <f t="shared" ca="1" si="254"/>
        <v>0</v>
      </c>
      <c r="AL173" s="123">
        <f t="shared" ca="1" si="255"/>
        <v>0</v>
      </c>
      <c r="AM173" s="123">
        <f t="shared" ca="1" si="256"/>
        <v>0</v>
      </c>
      <c r="AN173" s="123">
        <f t="shared" ca="1" si="257"/>
        <v>0</v>
      </c>
      <c r="AO173" s="123">
        <f t="shared" ca="1" si="258"/>
        <v>0</v>
      </c>
      <c r="AP173" s="123">
        <f t="shared" ca="1" si="259"/>
        <v>0</v>
      </c>
      <c r="AQ173" s="123">
        <f t="shared" ca="1" si="260"/>
        <v>0</v>
      </c>
      <c r="AR173" s="123">
        <f t="shared" ca="1" si="261"/>
        <v>0</v>
      </c>
      <c r="AS173" s="123">
        <f t="shared" ca="1" si="262"/>
        <v>0</v>
      </c>
      <c r="AT173" s="123">
        <f t="shared" ca="1" si="263"/>
        <v>0</v>
      </c>
      <c r="AU173" s="123">
        <f t="shared" ca="1" si="264"/>
        <v>0</v>
      </c>
      <c r="AV173" s="123">
        <f t="shared" ca="1" si="265"/>
        <v>0</v>
      </c>
      <c r="AW173" s="123">
        <f t="shared" ca="1" si="266"/>
        <v>0</v>
      </c>
      <c r="AX173" s="123">
        <f t="shared" ca="1" si="267"/>
        <v>0</v>
      </c>
      <c r="AY173" s="123">
        <f t="shared" ca="1" si="268"/>
        <v>0</v>
      </c>
      <c r="AZ173" s="123">
        <f t="shared" ca="1" si="269"/>
        <v>0</v>
      </c>
      <c r="BA173" s="123">
        <f t="shared" ca="1" si="270"/>
        <v>0</v>
      </c>
      <c r="BB173" s="123">
        <f t="shared" ca="1" si="271"/>
        <v>0</v>
      </c>
      <c r="BC173" s="123">
        <f t="shared" ca="1" si="272"/>
        <v>0</v>
      </c>
      <c r="BD173" s="123">
        <f t="shared" ca="1" si="273"/>
        <v>0</v>
      </c>
      <c r="BE173" s="123">
        <f t="shared" ca="1" si="274"/>
        <v>0</v>
      </c>
      <c r="BF173" s="123">
        <f t="shared" ca="1" si="275"/>
        <v>0</v>
      </c>
      <c r="BG173" s="123">
        <f t="shared" ca="1" si="276"/>
        <v>0</v>
      </c>
      <c r="BH173" s="123">
        <f t="shared" ca="1" si="277"/>
        <v>0</v>
      </c>
      <c r="BI173" s="123">
        <f t="shared" ca="1" si="278"/>
        <v>0</v>
      </c>
      <c r="BJ173" s="123">
        <f t="shared" ca="1" si="279"/>
        <v>0</v>
      </c>
      <c r="BK173" s="123">
        <f t="shared" ca="1" si="280"/>
        <v>0</v>
      </c>
      <c r="BL173" s="123">
        <f t="shared" ca="1" si="281"/>
        <v>0</v>
      </c>
      <c r="BM173" s="123">
        <f t="shared" ca="1" si="282"/>
        <v>0</v>
      </c>
      <c r="BN173" s="123">
        <f t="shared" ca="1" si="283"/>
        <v>0.65</v>
      </c>
      <c r="BO173" s="123">
        <f t="shared" ca="1" si="284"/>
        <v>28</v>
      </c>
      <c r="BP173" s="340">
        <f t="shared" ca="1" si="285"/>
        <v>0</v>
      </c>
      <c r="BQ173" s="123">
        <f t="shared" ca="1" si="286"/>
        <v>0</v>
      </c>
      <c r="BR173" s="123">
        <f t="shared" ca="1" si="287"/>
        <v>0</v>
      </c>
      <c r="BS173" s="123">
        <f t="shared" ca="1" si="288"/>
        <v>0</v>
      </c>
      <c r="BT173" s="123">
        <f t="shared" ca="1" si="289"/>
        <v>0</v>
      </c>
      <c r="BU173" s="123">
        <f t="shared" ca="1" si="290"/>
        <v>0</v>
      </c>
      <c r="BV173" s="123"/>
      <c r="BW173" s="123">
        <f t="shared" ca="1" si="291"/>
        <v>0</v>
      </c>
      <c r="BX173" s="123"/>
      <c r="BY173" s="123">
        <f t="shared" ca="1" si="292"/>
        <v>0</v>
      </c>
      <c r="BZ173" s="123"/>
      <c r="CA173" s="123">
        <f t="shared" ca="1" si="293"/>
        <v>0</v>
      </c>
      <c r="CB173" s="528">
        <f t="shared" ca="1" si="294"/>
        <v>0</v>
      </c>
      <c r="CC173" s="123">
        <f t="shared" ca="1" si="295"/>
        <v>0</v>
      </c>
      <c r="CD173" s="125">
        <f t="shared" ca="1" si="296"/>
        <v>0</v>
      </c>
      <c r="CE173" s="125">
        <f t="shared" ca="1" si="297"/>
        <v>1020</v>
      </c>
      <c r="CF173" s="125">
        <f t="shared" ca="1" si="298"/>
        <v>3350</v>
      </c>
      <c r="CG173" s="125">
        <f t="shared" ca="1" si="299"/>
        <v>2185</v>
      </c>
      <c r="CH173" s="125">
        <f t="shared" ca="1" si="300"/>
        <v>0</v>
      </c>
      <c r="CI173" s="125">
        <f t="shared" ca="1" si="301"/>
        <v>0</v>
      </c>
      <c r="CJ173" s="125">
        <f t="shared" ca="1" si="302"/>
        <v>0</v>
      </c>
      <c r="CK173" s="125">
        <f t="shared" ca="1" si="303"/>
        <v>0</v>
      </c>
      <c r="CL173" s="125">
        <f t="shared" ca="1" si="304"/>
        <v>4260.75</v>
      </c>
      <c r="CM173" s="125">
        <f t="shared" ca="1" si="305"/>
        <v>8911</v>
      </c>
      <c r="CN173" s="125">
        <f t="shared" ca="1" si="306"/>
        <v>19726.75</v>
      </c>
      <c r="CO173" s="125">
        <f t="shared" ca="1" si="307"/>
        <v>0</v>
      </c>
      <c r="CP173" s="125">
        <f t="shared" ca="1" si="308"/>
        <v>0</v>
      </c>
      <c r="CQ173" s="125">
        <f t="shared" ca="1" si="309"/>
        <v>0</v>
      </c>
      <c r="CR173" s="125">
        <f t="shared" ca="1" si="310"/>
        <v>0</v>
      </c>
      <c r="CS173" s="125">
        <f t="shared" ca="1" si="311"/>
        <v>0</v>
      </c>
      <c r="CT173" s="125">
        <f t="shared" ca="1" si="312"/>
        <v>0</v>
      </c>
      <c r="CU173" s="125">
        <f t="shared" ca="1" si="313"/>
        <v>0</v>
      </c>
      <c r="CV173" s="125">
        <f t="shared" ca="1" si="314"/>
        <v>0</v>
      </c>
      <c r="CW173" s="125">
        <f t="shared" ca="1" si="315"/>
        <v>0</v>
      </c>
      <c r="CX173" s="125">
        <f t="shared" ca="1" si="316"/>
        <v>0</v>
      </c>
      <c r="CY173" s="125">
        <f t="shared" ca="1" si="317"/>
        <v>0</v>
      </c>
      <c r="CZ173" s="125">
        <f t="shared" ca="1" si="318"/>
        <v>672.35</v>
      </c>
      <c r="DA173" s="341">
        <f t="shared" ca="1" si="319"/>
        <v>20399.099999999999</v>
      </c>
      <c r="DB173" s="606">
        <f t="shared" ca="1" si="320"/>
        <v>3671.84</v>
      </c>
      <c r="DC173" s="606"/>
      <c r="DD173" s="606">
        <f t="shared" ca="1" si="321"/>
        <v>251.35</v>
      </c>
      <c r="DE173" s="125">
        <f t="shared" ca="1" si="322"/>
        <v>0</v>
      </c>
      <c r="DF173" s="125">
        <f t="shared" ca="1" si="323"/>
        <v>0</v>
      </c>
      <c r="DG173" s="125">
        <f t="shared" ca="1" si="324"/>
        <v>0</v>
      </c>
      <c r="DH173" s="125">
        <f t="shared" ca="1" si="325"/>
        <v>3923.19</v>
      </c>
      <c r="DI173" s="125">
        <f t="shared" ca="1" si="326"/>
        <v>4339.8900000000003</v>
      </c>
      <c r="DJ173" s="125">
        <f t="shared" ca="1" si="327"/>
        <v>3671.84</v>
      </c>
      <c r="DK173" s="125">
        <f t="shared" ca="1" si="328"/>
        <v>20147.75</v>
      </c>
      <c r="DL173" s="125">
        <f t="shared" ca="1" si="329"/>
        <v>0</v>
      </c>
      <c r="DM173" s="125">
        <f t="shared" ca="1" si="330"/>
        <v>0</v>
      </c>
      <c r="DN173" s="340" t="str">
        <f t="shared" ca="1" si="331"/>
        <v xml:space="preserve">30 від 01.03   </v>
      </c>
      <c r="DO173" s="340" t="str">
        <f t="shared" ca="1" si="332"/>
        <v>Федорняк В.В.</v>
      </c>
      <c r="DP173" s="340" t="str">
        <f t="shared" ca="1" si="333"/>
        <v>Федорняк</v>
      </c>
      <c r="DQ173" s="340" t="str">
        <f t="shared" ca="1" si="334"/>
        <v>Віталій</v>
      </c>
      <c r="DR173" s="340" t="str">
        <f t="shared" ca="1" si="335"/>
        <v>Володимирович</v>
      </c>
      <c r="DS173" s="340">
        <f t="shared" ca="1" si="336"/>
        <v>2790518594</v>
      </c>
    </row>
    <row r="174" spans="1:123">
      <c r="A174">
        <f t="shared" ca="1" si="227"/>
        <v>169</v>
      </c>
      <c r="B174" t="str">
        <f t="shared" ca="1" si="228"/>
        <v>Головний сержант-командир відділення</v>
      </c>
      <c r="C174" t="str">
        <f t="shared" ca="1" si="229"/>
        <v>гол. с-нт</v>
      </c>
      <c r="D174" t="str">
        <f t="shared" ca="1" si="230"/>
        <v>Шкворець О.І.</v>
      </c>
      <c r="E174">
        <f t="shared" ca="1" si="231"/>
        <v>0</v>
      </c>
      <c r="F174">
        <f t="shared" ca="1" si="232"/>
        <v>0</v>
      </c>
      <c r="G174" s="123" t="str">
        <f t="shared" ca="1" si="337"/>
        <v>29.5.20</v>
      </c>
      <c r="H174" s="123" t="str">
        <f t="shared" ca="1" si="338"/>
        <v>29.5.20</v>
      </c>
      <c r="I174" s="123" t="str">
        <f t="shared" ca="1" si="338"/>
        <v>29.5.20</v>
      </c>
      <c r="J174" s="123" t="str">
        <f t="shared" ca="1" si="338"/>
        <v>29.5.20</v>
      </c>
      <c r="K174" s="123" t="str">
        <f t="shared" ca="1" si="338"/>
        <v>29.5.20</v>
      </c>
      <c r="L174" s="123" t="str">
        <f t="shared" ca="1" si="338"/>
        <v>29.5.20</v>
      </c>
      <c r="M174" s="123" t="str">
        <f t="shared" ca="1" si="338"/>
        <v>29.5.20</v>
      </c>
      <c r="N174" s="123" t="str">
        <f t="shared" ca="1" si="338"/>
        <v>29.5.20</v>
      </c>
      <c r="O174" s="123">
        <f t="shared" ca="1" si="233"/>
        <v>10</v>
      </c>
      <c r="P174" s="123">
        <f t="shared" ca="1" si="234"/>
        <v>33827</v>
      </c>
      <c r="Q174" s="123">
        <f t="shared" ca="1" si="235"/>
        <v>0</v>
      </c>
      <c r="R174" s="123">
        <f t="shared" ca="1" si="235"/>
        <v>0</v>
      </c>
      <c r="S174" s="123">
        <f t="shared" ca="1" si="236"/>
        <v>0</v>
      </c>
      <c r="T174" s="123">
        <f t="shared" ca="1" si="237"/>
        <v>0</v>
      </c>
      <c r="U174" s="123">
        <f t="shared" ca="1" si="238"/>
        <v>0</v>
      </c>
      <c r="V174" s="123">
        <f t="shared" ca="1" si="239"/>
        <v>0</v>
      </c>
      <c r="W174" s="123">
        <f t="shared" ca="1" si="240"/>
        <v>0</v>
      </c>
      <c r="X174" s="123">
        <f t="shared" ca="1" si="241"/>
        <v>0</v>
      </c>
      <c r="Y174" s="123">
        <f t="shared" ca="1" si="242"/>
        <v>0</v>
      </c>
      <c r="Z174" s="123">
        <f t="shared" ca="1" si="243"/>
        <v>0</v>
      </c>
      <c r="AA174" s="123">
        <f t="shared" ca="1" si="244"/>
        <v>0</v>
      </c>
      <c r="AB174" s="123">
        <f t="shared" ca="1" si="245"/>
        <v>0</v>
      </c>
      <c r="AC174" s="123">
        <f t="shared" ca="1" si="246"/>
        <v>0</v>
      </c>
      <c r="AD174" s="123">
        <f t="shared" ca="1" si="247"/>
        <v>0</v>
      </c>
      <c r="AE174" s="123">
        <f t="shared" ca="1" si="248"/>
        <v>0</v>
      </c>
      <c r="AF174" s="123">
        <f t="shared" ca="1" si="249"/>
        <v>0</v>
      </c>
      <c r="AG174" s="123">
        <f t="shared" ca="1" si="250"/>
        <v>0</v>
      </c>
      <c r="AH174" s="123">
        <f t="shared" ca="1" si="251"/>
        <v>0</v>
      </c>
      <c r="AI174" s="123">
        <f t="shared" ca="1" si="252"/>
        <v>0</v>
      </c>
      <c r="AJ174" s="123">
        <f t="shared" ca="1" si="253"/>
        <v>0</v>
      </c>
      <c r="AK174" s="123">
        <f t="shared" ca="1" si="254"/>
        <v>0</v>
      </c>
      <c r="AL174" s="123">
        <f t="shared" ca="1" si="255"/>
        <v>0</v>
      </c>
      <c r="AM174" s="123">
        <f t="shared" ca="1" si="256"/>
        <v>0</v>
      </c>
      <c r="AN174" s="123">
        <f t="shared" ca="1" si="257"/>
        <v>0</v>
      </c>
      <c r="AO174" s="123">
        <f t="shared" ca="1" si="258"/>
        <v>0</v>
      </c>
      <c r="AP174" s="123">
        <f t="shared" ca="1" si="259"/>
        <v>0</v>
      </c>
      <c r="AQ174" s="123">
        <f t="shared" ca="1" si="260"/>
        <v>0</v>
      </c>
      <c r="AR174" s="123">
        <f t="shared" ca="1" si="261"/>
        <v>0</v>
      </c>
      <c r="AS174" s="123">
        <f t="shared" ca="1" si="262"/>
        <v>0</v>
      </c>
      <c r="AT174" s="123">
        <f t="shared" ca="1" si="263"/>
        <v>0</v>
      </c>
      <c r="AU174" s="123">
        <f t="shared" ca="1" si="264"/>
        <v>0</v>
      </c>
      <c r="AV174" s="123">
        <f t="shared" ca="1" si="265"/>
        <v>0</v>
      </c>
      <c r="AW174" s="123">
        <f t="shared" ca="1" si="266"/>
        <v>0</v>
      </c>
      <c r="AX174" s="123">
        <f t="shared" ca="1" si="267"/>
        <v>0</v>
      </c>
      <c r="AY174" s="123">
        <f t="shared" ca="1" si="268"/>
        <v>0</v>
      </c>
      <c r="AZ174" s="123">
        <f t="shared" ca="1" si="269"/>
        <v>0</v>
      </c>
      <c r="BA174" s="123">
        <f t="shared" ca="1" si="270"/>
        <v>0</v>
      </c>
      <c r="BB174" s="123">
        <f t="shared" ca="1" si="271"/>
        <v>0</v>
      </c>
      <c r="BC174" s="123">
        <f t="shared" ca="1" si="272"/>
        <v>0</v>
      </c>
      <c r="BD174" s="123">
        <f t="shared" ca="1" si="273"/>
        <v>0</v>
      </c>
      <c r="BE174" s="123">
        <f t="shared" ca="1" si="274"/>
        <v>0</v>
      </c>
      <c r="BF174" s="123">
        <f t="shared" ca="1" si="275"/>
        <v>0</v>
      </c>
      <c r="BG174" s="123">
        <f t="shared" ca="1" si="276"/>
        <v>0</v>
      </c>
      <c r="BH174" s="123">
        <f t="shared" ca="1" si="277"/>
        <v>0</v>
      </c>
      <c r="BI174" s="123">
        <f t="shared" ca="1" si="278"/>
        <v>0</v>
      </c>
      <c r="BJ174" s="123">
        <f t="shared" ca="1" si="279"/>
        <v>0</v>
      </c>
      <c r="BK174" s="123">
        <f t="shared" ca="1" si="280"/>
        <v>0</v>
      </c>
      <c r="BL174" s="123">
        <f t="shared" ca="1" si="281"/>
        <v>0</v>
      </c>
      <c r="BM174" s="123">
        <f t="shared" ca="1" si="282"/>
        <v>0</v>
      </c>
      <c r="BN174" s="123">
        <f t="shared" ca="1" si="283"/>
        <v>0.65</v>
      </c>
      <c r="BO174" s="123">
        <f t="shared" ca="1" si="284"/>
        <v>28</v>
      </c>
      <c r="BP174" s="340">
        <f t="shared" ca="1" si="285"/>
        <v>0</v>
      </c>
      <c r="BQ174" s="123">
        <f t="shared" ca="1" si="286"/>
        <v>0</v>
      </c>
      <c r="BR174" s="123">
        <f t="shared" ca="1" si="287"/>
        <v>0</v>
      </c>
      <c r="BS174" s="123">
        <f t="shared" ca="1" si="288"/>
        <v>0</v>
      </c>
      <c r="BT174" s="123">
        <f t="shared" ca="1" si="289"/>
        <v>0</v>
      </c>
      <c r="BU174" s="123">
        <f t="shared" ca="1" si="290"/>
        <v>0</v>
      </c>
      <c r="BV174" s="123"/>
      <c r="BW174" s="123">
        <f t="shared" ca="1" si="291"/>
        <v>0</v>
      </c>
      <c r="BX174" s="123"/>
      <c r="BY174" s="123">
        <f t="shared" ca="1" si="292"/>
        <v>0</v>
      </c>
      <c r="BZ174" s="123"/>
      <c r="CA174" s="123">
        <f t="shared" ca="1" si="293"/>
        <v>0</v>
      </c>
      <c r="CB174" s="528">
        <f t="shared" ca="1" si="294"/>
        <v>0</v>
      </c>
      <c r="CC174" s="123">
        <f t="shared" ca="1" si="295"/>
        <v>0</v>
      </c>
      <c r="CD174" s="125">
        <f t="shared" ca="1" si="296"/>
        <v>0</v>
      </c>
      <c r="CE174" s="125">
        <f t="shared" ca="1" si="297"/>
        <v>880</v>
      </c>
      <c r="CF174" s="125">
        <f t="shared" ca="1" si="298"/>
        <v>3260</v>
      </c>
      <c r="CG174" s="125">
        <f t="shared" ca="1" si="299"/>
        <v>2070</v>
      </c>
      <c r="CH174" s="125">
        <f t="shared" ca="1" si="300"/>
        <v>0</v>
      </c>
      <c r="CI174" s="125">
        <f t="shared" ca="1" si="301"/>
        <v>0</v>
      </c>
      <c r="CJ174" s="125">
        <f t="shared" ca="1" si="302"/>
        <v>0</v>
      </c>
      <c r="CK174" s="125">
        <f t="shared" ca="1" si="303"/>
        <v>0</v>
      </c>
      <c r="CL174" s="125">
        <f t="shared" ca="1" si="304"/>
        <v>4036.5</v>
      </c>
      <c r="CM174" s="125">
        <f t="shared" ca="1" si="305"/>
        <v>8932.4</v>
      </c>
      <c r="CN174" s="125">
        <f t="shared" ca="1" si="306"/>
        <v>19178.900000000001</v>
      </c>
      <c r="CO174" s="125">
        <f t="shared" ca="1" si="307"/>
        <v>0</v>
      </c>
      <c r="CP174" s="125">
        <f t="shared" ca="1" si="308"/>
        <v>0</v>
      </c>
      <c r="CQ174" s="125">
        <f t="shared" ca="1" si="309"/>
        <v>0</v>
      </c>
      <c r="CR174" s="125">
        <f t="shared" ca="1" si="310"/>
        <v>0</v>
      </c>
      <c r="CS174" s="125">
        <f t="shared" ca="1" si="311"/>
        <v>0</v>
      </c>
      <c r="CT174" s="125">
        <f t="shared" ca="1" si="312"/>
        <v>0</v>
      </c>
      <c r="CU174" s="125">
        <f t="shared" ca="1" si="313"/>
        <v>0</v>
      </c>
      <c r="CV174" s="125">
        <f t="shared" ca="1" si="314"/>
        <v>0</v>
      </c>
      <c r="CW174" s="125">
        <f t="shared" ca="1" si="315"/>
        <v>0</v>
      </c>
      <c r="CX174" s="125">
        <f t="shared" ca="1" si="316"/>
        <v>0</v>
      </c>
      <c r="CY174" s="125">
        <f t="shared" ca="1" si="317"/>
        <v>0</v>
      </c>
      <c r="CZ174" s="125">
        <f t="shared" ca="1" si="318"/>
        <v>672.35</v>
      </c>
      <c r="DA174" s="341">
        <f t="shared" ca="1" si="319"/>
        <v>19851.25</v>
      </c>
      <c r="DB174" s="606">
        <f t="shared" ca="1" si="320"/>
        <v>3573.23</v>
      </c>
      <c r="DC174" s="606"/>
      <c r="DD174" s="606">
        <f t="shared" ca="1" si="321"/>
        <v>244.6</v>
      </c>
      <c r="DE174" s="125">
        <f t="shared" ca="1" si="322"/>
        <v>0</v>
      </c>
      <c r="DF174" s="125">
        <f t="shared" ca="1" si="323"/>
        <v>0</v>
      </c>
      <c r="DG174" s="125">
        <f t="shared" ca="1" si="324"/>
        <v>0</v>
      </c>
      <c r="DH174" s="125">
        <f t="shared" ca="1" si="325"/>
        <v>3817.83</v>
      </c>
      <c r="DI174" s="125">
        <f t="shared" ca="1" si="326"/>
        <v>4219.3599999999997</v>
      </c>
      <c r="DJ174" s="125">
        <f t="shared" ca="1" si="327"/>
        <v>3573.23</v>
      </c>
      <c r="DK174" s="125">
        <f t="shared" ca="1" si="328"/>
        <v>19606.650000000001</v>
      </c>
      <c r="DL174" s="125">
        <f t="shared" ca="1" si="329"/>
        <v>0</v>
      </c>
      <c r="DM174" s="125">
        <f t="shared" ca="1" si="330"/>
        <v>0</v>
      </c>
      <c r="DN174" s="340" t="str">
        <f t="shared" ca="1" si="331"/>
        <v xml:space="preserve">30 від 01.03   </v>
      </c>
      <c r="DO174" s="340" t="str">
        <f t="shared" ca="1" si="332"/>
        <v>Шкворець О.І.</v>
      </c>
      <c r="DP174" s="340" t="str">
        <f t="shared" ca="1" si="333"/>
        <v>Шкворець</v>
      </c>
      <c r="DQ174" s="340" t="str">
        <f t="shared" ca="1" si="334"/>
        <v>Олег</v>
      </c>
      <c r="DR174" s="340" t="str">
        <f t="shared" ca="1" si="335"/>
        <v>Іванович</v>
      </c>
      <c r="DS174" s="340">
        <f t="shared" ca="1" si="336"/>
        <v>2627416555</v>
      </c>
    </row>
    <row r="175" spans="1:123">
      <c r="A175">
        <f t="shared" ca="1" si="227"/>
        <v>170</v>
      </c>
      <c r="B175" t="str">
        <f t="shared" ca="1" si="228"/>
        <v xml:space="preserve">Командир відділення </v>
      </c>
      <c r="C175" t="str">
        <f t="shared" ca="1" si="229"/>
        <v>мол. с-нт</v>
      </c>
      <c r="D175" t="str">
        <f t="shared" ca="1" si="230"/>
        <v>Мельничук І.М.</v>
      </c>
      <c r="E175">
        <f t="shared" ca="1" si="231"/>
        <v>0</v>
      </c>
      <c r="F175">
        <f t="shared" ca="1" si="232"/>
        <v>0</v>
      </c>
      <c r="G175" s="123" t="str">
        <f t="shared" ca="1" si="337"/>
        <v>7.11.27</v>
      </c>
      <c r="H175" s="123" t="str">
        <f t="shared" ca="1" si="338"/>
        <v>7.11.27</v>
      </c>
      <c r="I175" s="123" t="str">
        <f t="shared" ca="1" si="338"/>
        <v>7.11.27</v>
      </c>
      <c r="J175" s="123" t="str">
        <f t="shared" ca="1" si="338"/>
        <v>7.11.27</v>
      </c>
      <c r="K175" s="123" t="str">
        <f t="shared" ca="1" si="338"/>
        <v>7.11.27</v>
      </c>
      <c r="L175" s="123" t="str">
        <f t="shared" ca="1" si="338"/>
        <v>7.11.27</v>
      </c>
      <c r="M175" s="123" t="str">
        <f t="shared" ca="1" si="338"/>
        <v>7.11.27</v>
      </c>
      <c r="N175" s="123" t="str">
        <f t="shared" ca="1" si="338"/>
        <v>7.11.27</v>
      </c>
      <c r="O175" s="123">
        <f t="shared" ca="1" si="233"/>
        <v>9</v>
      </c>
      <c r="P175" s="123">
        <f t="shared" ca="1" si="234"/>
        <v>41674</v>
      </c>
      <c r="Q175" s="123">
        <f t="shared" ca="1" si="235"/>
        <v>0</v>
      </c>
      <c r="R175" s="123">
        <f t="shared" ca="1" si="235"/>
        <v>0</v>
      </c>
      <c r="S175" s="123">
        <f t="shared" ca="1" si="236"/>
        <v>0</v>
      </c>
      <c r="T175" s="123">
        <f t="shared" ca="1" si="237"/>
        <v>0</v>
      </c>
      <c r="U175" s="123">
        <f t="shared" ca="1" si="238"/>
        <v>0</v>
      </c>
      <c r="V175" s="123">
        <f t="shared" ca="1" si="239"/>
        <v>0</v>
      </c>
      <c r="W175" s="123">
        <f t="shared" ca="1" si="240"/>
        <v>0</v>
      </c>
      <c r="X175" s="123">
        <f t="shared" ca="1" si="241"/>
        <v>0</v>
      </c>
      <c r="Y175" s="123">
        <f t="shared" ca="1" si="242"/>
        <v>0</v>
      </c>
      <c r="Z175" s="123">
        <f t="shared" ca="1" si="243"/>
        <v>0</v>
      </c>
      <c r="AA175" s="123">
        <f t="shared" ca="1" si="244"/>
        <v>0</v>
      </c>
      <c r="AB175" s="123">
        <f t="shared" ca="1" si="245"/>
        <v>0</v>
      </c>
      <c r="AC175" s="123">
        <f t="shared" ca="1" si="246"/>
        <v>0</v>
      </c>
      <c r="AD175" s="123">
        <f t="shared" ca="1" si="247"/>
        <v>0</v>
      </c>
      <c r="AE175" s="123">
        <f t="shared" ca="1" si="248"/>
        <v>0</v>
      </c>
      <c r="AF175" s="123">
        <f t="shared" ca="1" si="249"/>
        <v>0</v>
      </c>
      <c r="AG175" s="123">
        <f t="shared" ca="1" si="250"/>
        <v>0</v>
      </c>
      <c r="AH175" s="123">
        <f t="shared" ca="1" si="251"/>
        <v>0</v>
      </c>
      <c r="AI175" s="123">
        <f t="shared" ca="1" si="252"/>
        <v>0</v>
      </c>
      <c r="AJ175" s="123">
        <f t="shared" ca="1" si="253"/>
        <v>0</v>
      </c>
      <c r="AK175" s="123">
        <f t="shared" ca="1" si="254"/>
        <v>0</v>
      </c>
      <c r="AL175" s="123">
        <f t="shared" ca="1" si="255"/>
        <v>0</v>
      </c>
      <c r="AM175" s="123">
        <f t="shared" ca="1" si="256"/>
        <v>0</v>
      </c>
      <c r="AN175" s="123">
        <f t="shared" ca="1" si="257"/>
        <v>0</v>
      </c>
      <c r="AO175" s="123">
        <f t="shared" ca="1" si="258"/>
        <v>0</v>
      </c>
      <c r="AP175" s="123">
        <f t="shared" ca="1" si="259"/>
        <v>0</v>
      </c>
      <c r="AQ175" s="123">
        <f t="shared" ca="1" si="260"/>
        <v>0</v>
      </c>
      <c r="AR175" s="123">
        <f t="shared" ca="1" si="261"/>
        <v>0</v>
      </c>
      <c r="AS175" s="123">
        <f t="shared" ca="1" si="262"/>
        <v>0</v>
      </c>
      <c r="AT175" s="123">
        <f t="shared" ca="1" si="263"/>
        <v>0</v>
      </c>
      <c r="AU175" s="123">
        <f t="shared" ca="1" si="264"/>
        <v>0</v>
      </c>
      <c r="AV175" s="123">
        <f t="shared" ca="1" si="265"/>
        <v>0</v>
      </c>
      <c r="AW175" s="123">
        <f t="shared" ca="1" si="266"/>
        <v>0</v>
      </c>
      <c r="AX175" s="123">
        <f t="shared" ca="1" si="267"/>
        <v>0</v>
      </c>
      <c r="AY175" s="123">
        <f t="shared" ca="1" si="268"/>
        <v>0</v>
      </c>
      <c r="AZ175" s="123">
        <f t="shared" ca="1" si="269"/>
        <v>0</v>
      </c>
      <c r="BA175" s="123">
        <f t="shared" ca="1" si="270"/>
        <v>0</v>
      </c>
      <c r="BB175" s="123">
        <f t="shared" ca="1" si="271"/>
        <v>0</v>
      </c>
      <c r="BC175" s="123">
        <f t="shared" ca="1" si="272"/>
        <v>0</v>
      </c>
      <c r="BD175" s="123">
        <f t="shared" ca="1" si="273"/>
        <v>0</v>
      </c>
      <c r="BE175" s="123">
        <f t="shared" ca="1" si="274"/>
        <v>0</v>
      </c>
      <c r="BF175" s="123">
        <f t="shared" ca="1" si="275"/>
        <v>0</v>
      </c>
      <c r="BG175" s="123">
        <f t="shared" ca="1" si="276"/>
        <v>0</v>
      </c>
      <c r="BH175" s="123">
        <f t="shared" ca="1" si="277"/>
        <v>0</v>
      </c>
      <c r="BI175" s="123">
        <f t="shared" ca="1" si="278"/>
        <v>0</v>
      </c>
      <c r="BJ175" s="123">
        <f t="shared" ca="1" si="279"/>
        <v>0</v>
      </c>
      <c r="BK175" s="123">
        <f t="shared" ca="1" si="280"/>
        <v>0</v>
      </c>
      <c r="BL175" s="123">
        <f t="shared" ca="1" si="281"/>
        <v>0</v>
      </c>
      <c r="BM175" s="123">
        <f t="shared" ca="1" si="282"/>
        <v>0</v>
      </c>
      <c r="BN175" s="123">
        <f t="shared" ca="1" si="283"/>
        <v>0.65</v>
      </c>
      <c r="BO175" s="123">
        <f t="shared" ca="1" si="284"/>
        <v>28</v>
      </c>
      <c r="BP175" s="340">
        <f t="shared" ca="1" si="285"/>
        <v>0</v>
      </c>
      <c r="BQ175" s="123">
        <f t="shared" ca="1" si="286"/>
        <v>0</v>
      </c>
      <c r="BR175" s="123">
        <f t="shared" ca="1" si="287"/>
        <v>0</v>
      </c>
      <c r="BS175" s="123">
        <f t="shared" ca="1" si="288"/>
        <v>0</v>
      </c>
      <c r="BT175" s="123">
        <f t="shared" ca="1" si="289"/>
        <v>0</v>
      </c>
      <c r="BU175" s="123">
        <f t="shared" ca="1" si="290"/>
        <v>0</v>
      </c>
      <c r="BV175" s="123"/>
      <c r="BW175" s="123">
        <f t="shared" ca="1" si="291"/>
        <v>0</v>
      </c>
      <c r="BX175" s="123"/>
      <c r="BY175" s="123">
        <f t="shared" ca="1" si="292"/>
        <v>0</v>
      </c>
      <c r="BZ175" s="123"/>
      <c r="CA175" s="123">
        <f t="shared" ca="1" si="293"/>
        <v>0</v>
      </c>
      <c r="CB175" s="528">
        <f t="shared" ca="1" si="294"/>
        <v>0</v>
      </c>
      <c r="CC175" s="123">
        <f t="shared" ca="1" si="295"/>
        <v>0</v>
      </c>
      <c r="CD175" s="125">
        <f t="shared" ca="1" si="296"/>
        <v>0</v>
      </c>
      <c r="CE175" s="125">
        <f t="shared" ca="1" si="297"/>
        <v>670</v>
      </c>
      <c r="CF175" s="125">
        <f t="shared" ca="1" si="298"/>
        <v>3170</v>
      </c>
      <c r="CG175" s="125">
        <f t="shared" ca="1" si="299"/>
        <v>1152</v>
      </c>
      <c r="CH175" s="125">
        <f t="shared" ca="1" si="300"/>
        <v>0</v>
      </c>
      <c r="CI175" s="125">
        <f t="shared" ca="1" si="301"/>
        <v>0</v>
      </c>
      <c r="CJ175" s="125">
        <f t="shared" ca="1" si="302"/>
        <v>0</v>
      </c>
      <c r="CK175" s="125">
        <f t="shared" ca="1" si="303"/>
        <v>0</v>
      </c>
      <c r="CL175" s="125">
        <f t="shared" ca="1" si="304"/>
        <v>3244.8</v>
      </c>
      <c r="CM175" s="125">
        <f t="shared" ca="1" si="305"/>
        <v>8812.6</v>
      </c>
      <c r="CN175" s="125">
        <f t="shared" ca="1" si="306"/>
        <v>17049.400000000001</v>
      </c>
      <c r="CO175" s="125">
        <f t="shared" ca="1" si="307"/>
        <v>0</v>
      </c>
      <c r="CP175" s="125">
        <f t="shared" ca="1" si="308"/>
        <v>0</v>
      </c>
      <c r="CQ175" s="125">
        <f t="shared" ca="1" si="309"/>
        <v>0</v>
      </c>
      <c r="CR175" s="125">
        <f t="shared" ca="1" si="310"/>
        <v>0</v>
      </c>
      <c r="CS175" s="125">
        <f t="shared" ca="1" si="311"/>
        <v>0</v>
      </c>
      <c r="CT175" s="125">
        <f t="shared" ca="1" si="312"/>
        <v>0</v>
      </c>
      <c r="CU175" s="125">
        <f t="shared" ca="1" si="313"/>
        <v>0</v>
      </c>
      <c r="CV175" s="125">
        <f t="shared" ca="1" si="314"/>
        <v>0</v>
      </c>
      <c r="CW175" s="125">
        <f t="shared" ca="1" si="315"/>
        <v>0</v>
      </c>
      <c r="CX175" s="125">
        <f t="shared" ca="1" si="316"/>
        <v>0</v>
      </c>
      <c r="CY175" s="125">
        <f t="shared" ca="1" si="317"/>
        <v>0</v>
      </c>
      <c r="CZ175" s="125">
        <f t="shared" ca="1" si="318"/>
        <v>672.35</v>
      </c>
      <c r="DA175" s="341">
        <f t="shared" ca="1" si="319"/>
        <v>17721.75</v>
      </c>
      <c r="DB175" s="606">
        <f t="shared" ca="1" si="320"/>
        <v>3189.92</v>
      </c>
      <c r="DC175" s="606"/>
      <c r="DD175" s="606">
        <f t="shared" ca="1" si="321"/>
        <v>218.36</v>
      </c>
      <c r="DE175" s="125">
        <f t="shared" ca="1" si="322"/>
        <v>0</v>
      </c>
      <c r="DF175" s="125">
        <f t="shared" ca="1" si="323"/>
        <v>0</v>
      </c>
      <c r="DG175" s="125">
        <f t="shared" ca="1" si="324"/>
        <v>0</v>
      </c>
      <c r="DH175" s="125">
        <f t="shared" ca="1" si="325"/>
        <v>3408.28</v>
      </c>
      <c r="DI175" s="125">
        <f t="shared" ca="1" si="326"/>
        <v>3750.87</v>
      </c>
      <c r="DJ175" s="125">
        <f t="shared" ca="1" si="327"/>
        <v>3189.92</v>
      </c>
      <c r="DK175" s="125">
        <f t="shared" ca="1" si="328"/>
        <v>17503.39</v>
      </c>
      <c r="DL175" s="125">
        <f t="shared" ca="1" si="329"/>
        <v>0</v>
      </c>
      <c r="DM175" s="125">
        <f t="shared" ca="1" si="330"/>
        <v>0</v>
      </c>
      <c r="DN175" s="340" t="str">
        <f t="shared" ca="1" si="331"/>
        <v xml:space="preserve">30 від 01.03   </v>
      </c>
      <c r="DO175" s="340" t="str">
        <f t="shared" ca="1" si="332"/>
        <v>Мельничук І.М.</v>
      </c>
      <c r="DP175" s="340" t="str">
        <f t="shared" ca="1" si="333"/>
        <v>Мельничук</v>
      </c>
      <c r="DQ175" s="340" t="str">
        <f t="shared" ca="1" si="334"/>
        <v>Ігор</v>
      </c>
      <c r="DR175" s="340" t="str">
        <f t="shared" ca="1" si="335"/>
        <v>Михайлович</v>
      </c>
      <c r="DS175" s="340">
        <f t="shared" ca="1" si="336"/>
        <v>3484409152</v>
      </c>
    </row>
    <row r="176" spans="1:123">
      <c r="A176">
        <f t="shared" ca="1" si="227"/>
        <v>171</v>
      </c>
      <c r="B176" t="str">
        <f t="shared" ca="1" si="228"/>
        <v xml:space="preserve">Старший стрілець </v>
      </c>
      <c r="C176" t="str">
        <f t="shared" ca="1" si="229"/>
        <v>рекрут</v>
      </c>
      <c r="D176" t="str">
        <f t="shared" ca="1" si="230"/>
        <v>Стрігун Д.О.</v>
      </c>
      <c r="E176">
        <f t="shared" ca="1" si="231"/>
        <v>0</v>
      </c>
      <c r="F176">
        <f t="shared" ca="1" si="232"/>
        <v>0</v>
      </c>
      <c r="G176" s="123" t="str">
        <f t="shared" ca="1" si="337"/>
        <v>0.0.0</v>
      </c>
      <c r="H176" s="123" t="str">
        <f t="shared" ca="1" si="338"/>
        <v>0.0.0</v>
      </c>
      <c r="I176" s="123" t="str">
        <f t="shared" ca="1" si="338"/>
        <v>0.0.0</v>
      </c>
      <c r="J176" s="123" t="str">
        <f t="shared" ca="1" si="338"/>
        <v>0.0.0</v>
      </c>
      <c r="K176" s="123" t="str">
        <f t="shared" ca="1" si="338"/>
        <v>0.0.0</v>
      </c>
      <c r="L176" s="123" t="str">
        <f t="shared" ca="1" si="338"/>
        <v>0.0.0</v>
      </c>
      <c r="M176" s="123" t="str">
        <f t="shared" ca="1" si="338"/>
        <v>0.0.0</v>
      </c>
      <c r="N176" s="123" t="str">
        <f t="shared" ca="1" si="338"/>
        <v>0.0.0</v>
      </c>
      <c r="O176" s="123">
        <f t="shared" ca="1" si="233"/>
        <v>6</v>
      </c>
      <c r="P176" s="123">
        <f t="shared" ca="1" si="234"/>
        <v>0</v>
      </c>
      <c r="Q176" s="123">
        <f t="shared" ca="1" si="235"/>
        <v>0</v>
      </c>
      <c r="R176" s="123">
        <f t="shared" ca="1" si="235"/>
        <v>0</v>
      </c>
      <c r="S176" s="123">
        <f t="shared" ca="1" si="236"/>
        <v>0</v>
      </c>
      <c r="T176" s="123">
        <f t="shared" ca="1" si="237"/>
        <v>0</v>
      </c>
      <c r="U176" s="123">
        <f t="shared" ca="1" si="238"/>
        <v>0</v>
      </c>
      <c r="V176" s="123">
        <f t="shared" ca="1" si="239"/>
        <v>0</v>
      </c>
      <c r="W176" s="123">
        <f t="shared" ca="1" si="240"/>
        <v>0</v>
      </c>
      <c r="X176" s="123">
        <f t="shared" ca="1" si="241"/>
        <v>0</v>
      </c>
      <c r="Y176" s="123">
        <f t="shared" ca="1" si="242"/>
        <v>0</v>
      </c>
      <c r="Z176" s="123">
        <f t="shared" ca="1" si="243"/>
        <v>0</v>
      </c>
      <c r="AA176" s="123">
        <f t="shared" ca="1" si="244"/>
        <v>0</v>
      </c>
      <c r="AB176" s="123">
        <f t="shared" ca="1" si="245"/>
        <v>0</v>
      </c>
      <c r="AC176" s="123">
        <f t="shared" ca="1" si="246"/>
        <v>0</v>
      </c>
      <c r="AD176" s="123">
        <f t="shared" ca="1" si="247"/>
        <v>0</v>
      </c>
      <c r="AE176" s="123">
        <f t="shared" ca="1" si="248"/>
        <v>0</v>
      </c>
      <c r="AF176" s="123">
        <f t="shared" ca="1" si="249"/>
        <v>0</v>
      </c>
      <c r="AG176" s="123">
        <f t="shared" ca="1" si="250"/>
        <v>0</v>
      </c>
      <c r="AH176" s="123">
        <f t="shared" ca="1" si="251"/>
        <v>0</v>
      </c>
      <c r="AI176" s="123">
        <f t="shared" ca="1" si="252"/>
        <v>0</v>
      </c>
      <c r="AJ176" s="123">
        <f t="shared" ca="1" si="253"/>
        <v>0</v>
      </c>
      <c r="AK176" s="123">
        <f t="shared" ca="1" si="254"/>
        <v>0</v>
      </c>
      <c r="AL176" s="123">
        <f t="shared" ca="1" si="255"/>
        <v>0</v>
      </c>
      <c r="AM176" s="123">
        <f t="shared" ca="1" si="256"/>
        <v>0</v>
      </c>
      <c r="AN176" s="123">
        <f t="shared" ca="1" si="257"/>
        <v>0</v>
      </c>
      <c r="AO176" s="123">
        <f t="shared" ca="1" si="258"/>
        <v>0</v>
      </c>
      <c r="AP176" s="123">
        <f t="shared" ca="1" si="259"/>
        <v>0</v>
      </c>
      <c r="AQ176" s="123">
        <f t="shared" ca="1" si="260"/>
        <v>0</v>
      </c>
      <c r="AR176" s="123">
        <f t="shared" ca="1" si="261"/>
        <v>0</v>
      </c>
      <c r="AS176" s="123">
        <f t="shared" ca="1" si="262"/>
        <v>0</v>
      </c>
      <c r="AT176" s="123">
        <f t="shared" ca="1" si="263"/>
        <v>0</v>
      </c>
      <c r="AU176" s="123">
        <f t="shared" ca="1" si="264"/>
        <v>0</v>
      </c>
      <c r="AV176" s="123">
        <f t="shared" ca="1" si="265"/>
        <v>0</v>
      </c>
      <c r="AW176" s="123">
        <f t="shared" ca="1" si="266"/>
        <v>0</v>
      </c>
      <c r="AX176" s="123">
        <f t="shared" ca="1" si="267"/>
        <v>0</v>
      </c>
      <c r="AY176" s="123">
        <f t="shared" ca="1" si="268"/>
        <v>0</v>
      </c>
      <c r="AZ176" s="123">
        <f t="shared" ca="1" si="269"/>
        <v>0</v>
      </c>
      <c r="BA176" s="123">
        <f t="shared" ca="1" si="270"/>
        <v>0</v>
      </c>
      <c r="BB176" s="123">
        <f t="shared" ca="1" si="271"/>
        <v>0</v>
      </c>
      <c r="BC176" s="123">
        <f t="shared" ca="1" si="272"/>
        <v>0</v>
      </c>
      <c r="BD176" s="123">
        <f t="shared" ca="1" si="273"/>
        <v>0</v>
      </c>
      <c r="BE176" s="123">
        <f t="shared" ca="1" si="274"/>
        <v>0</v>
      </c>
      <c r="BF176" s="123">
        <f t="shared" ca="1" si="275"/>
        <v>0</v>
      </c>
      <c r="BG176" s="123">
        <f t="shared" ca="1" si="276"/>
        <v>0</v>
      </c>
      <c r="BH176" s="123">
        <f t="shared" ca="1" si="277"/>
        <v>0</v>
      </c>
      <c r="BI176" s="123">
        <f t="shared" ca="1" si="278"/>
        <v>0</v>
      </c>
      <c r="BJ176" s="123">
        <f t="shared" ca="1" si="279"/>
        <v>0</v>
      </c>
      <c r="BK176" s="123">
        <f t="shared" ca="1" si="280"/>
        <v>0</v>
      </c>
      <c r="BL176" s="123">
        <f t="shared" ca="1" si="281"/>
        <v>0</v>
      </c>
      <c r="BM176" s="123">
        <f t="shared" ca="1" si="282"/>
        <v>0</v>
      </c>
      <c r="BN176" s="123">
        <f t="shared" ca="1" si="283"/>
        <v>0.65</v>
      </c>
      <c r="BO176" s="123">
        <f t="shared" ca="1" si="284"/>
        <v>28</v>
      </c>
      <c r="BP176" s="340">
        <f t="shared" ca="1" si="285"/>
        <v>0</v>
      </c>
      <c r="BQ176" s="123">
        <f t="shared" ca="1" si="286"/>
        <v>0</v>
      </c>
      <c r="BR176" s="123">
        <f t="shared" ca="1" si="287"/>
        <v>0</v>
      </c>
      <c r="BS176" s="123">
        <f t="shared" ca="1" si="288"/>
        <v>0</v>
      </c>
      <c r="BT176" s="123">
        <f t="shared" ca="1" si="289"/>
        <v>0</v>
      </c>
      <c r="BU176" s="123">
        <f t="shared" ca="1" si="290"/>
        <v>0</v>
      </c>
      <c r="BV176" s="123"/>
      <c r="BW176" s="123">
        <f t="shared" ca="1" si="291"/>
        <v>0</v>
      </c>
      <c r="BX176" s="123"/>
      <c r="BY176" s="123">
        <f t="shared" ca="1" si="292"/>
        <v>0</v>
      </c>
      <c r="BZ176" s="123"/>
      <c r="CA176" s="123">
        <f t="shared" ca="1" si="293"/>
        <v>0</v>
      </c>
      <c r="CB176" s="528">
        <f t="shared" ca="1" si="294"/>
        <v>0</v>
      </c>
      <c r="CC176" s="123">
        <f t="shared" ca="1" si="295"/>
        <v>0</v>
      </c>
      <c r="CD176" s="125">
        <f t="shared" ca="1" si="296"/>
        <v>0</v>
      </c>
      <c r="CE176" s="125">
        <f t="shared" ca="1" si="297"/>
        <v>440</v>
      </c>
      <c r="CF176" s="125">
        <f t="shared" ca="1" si="298"/>
        <v>2910</v>
      </c>
      <c r="CG176" s="125">
        <f t="shared" ca="1" si="299"/>
        <v>0</v>
      </c>
      <c r="CH176" s="125">
        <f t="shared" ca="1" si="300"/>
        <v>0</v>
      </c>
      <c r="CI176" s="125">
        <f t="shared" ca="1" si="301"/>
        <v>0</v>
      </c>
      <c r="CJ176" s="125">
        <f t="shared" ca="1" si="302"/>
        <v>0</v>
      </c>
      <c r="CK176" s="125">
        <f t="shared" ca="1" si="303"/>
        <v>0</v>
      </c>
      <c r="CL176" s="125">
        <f t="shared" ca="1" si="304"/>
        <v>2177.5</v>
      </c>
      <c r="CM176" s="125">
        <f t="shared" ca="1" si="305"/>
        <v>8759.1</v>
      </c>
      <c r="CN176" s="125">
        <f t="shared" ca="1" si="306"/>
        <v>14286.6</v>
      </c>
      <c r="CO176" s="125">
        <f t="shared" ca="1" si="307"/>
        <v>0</v>
      </c>
      <c r="CP176" s="125">
        <f t="shared" ca="1" si="308"/>
        <v>0</v>
      </c>
      <c r="CQ176" s="125">
        <f t="shared" ca="1" si="309"/>
        <v>0</v>
      </c>
      <c r="CR176" s="125">
        <f t="shared" ca="1" si="310"/>
        <v>0</v>
      </c>
      <c r="CS176" s="125">
        <f t="shared" ca="1" si="311"/>
        <v>0</v>
      </c>
      <c r="CT176" s="125">
        <f t="shared" ca="1" si="312"/>
        <v>0</v>
      </c>
      <c r="CU176" s="125">
        <f t="shared" ca="1" si="313"/>
        <v>0</v>
      </c>
      <c r="CV176" s="125">
        <f t="shared" ca="1" si="314"/>
        <v>0</v>
      </c>
      <c r="CW176" s="125">
        <f t="shared" ca="1" si="315"/>
        <v>0</v>
      </c>
      <c r="CX176" s="125">
        <f t="shared" ca="1" si="316"/>
        <v>0</v>
      </c>
      <c r="CY176" s="125">
        <f t="shared" ca="1" si="317"/>
        <v>0</v>
      </c>
      <c r="CZ176" s="125">
        <f t="shared" ca="1" si="318"/>
        <v>672.35</v>
      </c>
      <c r="DA176" s="341">
        <f t="shared" ca="1" si="319"/>
        <v>14958.95</v>
      </c>
      <c r="DB176" s="606">
        <f t="shared" ca="1" si="320"/>
        <v>2692.61</v>
      </c>
      <c r="DC176" s="606"/>
      <c r="DD176" s="606">
        <f t="shared" ca="1" si="321"/>
        <v>184.32</v>
      </c>
      <c r="DE176" s="125">
        <f t="shared" ca="1" si="322"/>
        <v>0</v>
      </c>
      <c r="DF176" s="125">
        <f t="shared" ca="1" si="323"/>
        <v>0</v>
      </c>
      <c r="DG176" s="125">
        <f t="shared" ca="1" si="324"/>
        <v>0</v>
      </c>
      <c r="DH176" s="125">
        <f t="shared" ca="1" si="325"/>
        <v>2876.93</v>
      </c>
      <c r="DI176" s="125">
        <f t="shared" ca="1" si="326"/>
        <v>3143.05</v>
      </c>
      <c r="DJ176" s="125">
        <f t="shared" ca="1" si="327"/>
        <v>2692.61</v>
      </c>
      <c r="DK176" s="125">
        <f t="shared" ca="1" si="328"/>
        <v>14774.63</v>
      </c>
      <c r="DL176" s="125">
        <f t="shared" ca="1" si="329"/>
        <v>0</v>
      </c>
      <c r="DM176" s="125">
        <f t="shared" ca="1" si="330"/>
        <v>0</v>
      </c>
      <c r="DN176" s="340" t="str">
        <f t="shared" ca="1" si="331"/>
        <v xml:space="preserve">30 від 01.03   </v>
      </c>
      <c r="DO176" s="340" t="str">
        <f t="shared" ca="1" si="332"/>
        <v>Стрігун Д.О.</v>
      </c>
      <c r="DP176" s="340" t="str">
        <f t="shared" ca="1" si="333"/>
        <v>Стрігун</v>
      </c>
      <c r="DQ176" s="340" t="str">
        <f t="shared" ca="1" si="334"/>
        <v>Данило</v>
      </c>
      <c r="DR176" s="340" t="str">
        <f t="shared" ca="1" si="335"/>
        <v>Олегович</v>
      </c>
      <c r="DS176" s="340">
        <f t="shared" ca="1" si="336"/>
        <v>3742610436</v>
      </c>
    </row>
    <row r="177" spans="1:123">
      <c r="A177">
        <f t="shared" ca="1" si="227"/>
        <v>172</v>
      </c>
      <c r="B177" t="str">
        <f t="shared" ca="1" si="228"/>
        <v xml:space="preserve">Старший стрілець </v>
      </c>
      <c r="C177">
        <f t="shared" ca="1" si="229"/>
        <v>0</v>
      </c>
      <c r="D177">
        <f t="shared" ca="1" si="230"/>
        <v>0</v>
      </c>
      <c r="E177">
        <f t="shared" ca="1" si="231"/>
        <v>0</v>
      </c>
      <c r="F177">
        <f t="shared" ca="1" si="232"/>
        <v>0</v>
      </c>
      <c r="G177" s="123" t="str">
        <f t="shared" ca="1" si="337"/>
        <v>0.0.0</v>
      </c>
      <c r="H177" s="123" t="str">
        <f t="shared" ca="1" si="338"/>
        <v>0.0.0</v>
      </c>
      <c r="I177" s="123" t="str">
        <f t="shared" ca="1" si="338"/>
        <v>0.0.0</v>
      </c>
      <c r="J177" s="123" t="str">
        <f t="shared" ca="1" si="338"/>
        <v>0.0.0</v>
      </c>
      <c r="K177" s="123" t="str">
        <f t="shared" ca="1" si="338"/>
        <v>0.0.0</v>
      </c>
      <c r="L177" s="123" t="str">
        <f t="shared" ca="1" si="338"/>
        <v>0.0.0</v>
      </c>
      <c r="M177" s="123" t="str">
        <f t="shared" ca="1" si="338"/>
        <v>0.0.0</v>
      </c>
      <c r="N177" s="123" t="str">
        <f t="shared" ca="1" si="338"/>
        <v>0.0.0</v>
      </c>
      <c r="O177" s="123">
        <f t="shared" ca="1" si="233"/>
        <v>6</v>
      </c>
      <c r="P177" s="123">
        <f t="shared" ca="1" si="234"/>
        <v>0</v>
      </c>
      <c r="Q177" s="123">
        <f t="shared" ca="1" si="235"/>
        <v>0</v>
      </c>
      <c r="R177" s="123">
        <f t="shared" ca="1" si="235"/>
        <v>0</v>
      </c>
      <c r="S177" s="123">
        <f t="shared" ca="1" si="236"/>
        <v>0</v>
      </c>
      <c r="T177" s="123">
        <f t="shared" ca="1" si="237"/>
        <v>0</v>
      </c>
      <c r="U177" s="123">
        <f t="shared" ca="1" si="238"/>
        <v>0</v>
      </c>
      <c r="V177" s="123">
        <f t="shared" ca="1" si="239"/>
        <v>0</v>
      </c>
      <c r="W177" s="123">
        <f t="shared" ca="1" si="240"/>
        <v>0</v>
      </c>
      <c r="X177" s="123">
        <f t="shared" ca="1" si="241"/>
        <v>0</v>
      </c>
      <c r="Y177" s="123">
        <f t="shared" ca="1" si="242"/>
        <v>0</v>
      </c>
      <c r="Z177" s="123">
        <f t="shared" ca="1" si="243"/>
        <v>0</v>
      </c>
      <c r="AA177" s="123">
        <f t="shared" ca="1" si="244"/>
        <v>0</v>
      </c>
      <c r="AB177" s="123">
        <f t="shared" ca="1" si="245"/>
        <v>0</v>
      </c>
      <c r="AC177" s="123">
        <f t="shared" ca="1" si="246"/>
        <v>0</v>
      </c>
      <c r="AD177" s="123">
        <f t="shared" ca="1" si="247"/>
        <v>0</v>
      </c>
      <c r="AE177" s="123">
        <f t="shared" ca="1" si="248"/>
        <v>0</v>
      </c>
      <c r="AF177" s="123">
        <f t="shared" ca="1" si="249"/>
        <v>0</v>
      </c>
      <c r="AG177" s="123">
        <f t="shared" ca="1" si="250"/>
        <v>0</v>
      </c>
      <c r="AH177" s="123">
        <f t="shared" ca="1" si="251"/>
        <v>0</v>
      </c>
      <c r="AI177" s="123">
        <f t="shared" ca="1" si="252"/>
        <v>0</v>
      </c>
      <c r="AJ177" s="123">
        <f t="shared" ca="1" si="253"/>
        <v>0</v>
      </c>
      <c r="AK177" s="123">
        <f t="shared" ca="1" si="254"/>
        <v>0</v>
      </c>
      <c r="AL177" s="123">
        <f t="shared" ca="1" si="255"/>
        <v>0</v>
      </c>
      <c r="AM177" s="123">
        <f t="shared" ca="1" si="256"/>
        <v>0</v>
      </c>
      <c r="AN177" s="123">
        <f t="shared" ca="1" si="257"/>
        <v>0</v>
      </c>
      <c r="AO177" s="123">
        <f t="shared" ca="1" si="258"/>
        <v>0</v>
      </c>
      <c r="AP177" s="123">
        <f t="shared" ca="1" si="259"/>
        <v>0</v>
      </c>
      <c r="AQ177" s="123">
        <f t="shared" ca="1" si="260"/>
        <v>0</v>
      </c>
      <c r="AR177" s="123">
        <f t="shared" ca="1" si="261"/>
        <v>0</v>
      </c>
      <c r="AS177" s="123">
        <f t="shared" ca="1" si="262"/>
        <v>0</v>
      </c>
      <c r="AT177" s="123">
        <f t="shared" ca="1" si="263"/>
        <v>0</v>
      </c>
      <c r="AU177" s="123">
        <f t="shared" ca="1" si="264"/>
        <v>0</v>
      </c>
      <c r="AV177" s="123">
        <f t="shared" ca="1" si="265"/>
        <v>0</v>
      </c>
      <c r="AW177" s="123">
        <f t="shared" ca="1" si="266"/>
        <v>0</v>
      </c>
      <c r="AX177" s="123">
        <f t="shared" ca="1" si="267"/>
        <v>0</v>
      </c>
      <c r="AY177" s="123">
        <f t="shared" ca="1" si="268"/>
        <v>0</v>
      </c>
      <c r="AZ177" s="123">
        <f t="shared" ca="1" si="269"/>
        <v>0</v>
      </c>
      <c r="BA177" s="123">
        <f t="shared" ca="1" si="270"/>
        <v>0</v>
      </c>
      <c r="BB177" s="123">
        <f t="shared" ca="1" si="271"/>
        <v>0</v>
      </c>
      <c r="BC177" s="123">
        <f t="shared" ca="1" si="272"/>
        <v>0</v>
      </c>
      <c r="BD177" s="123">
        <f t="shared" ca="1" si="273"/>
        <v>0</v>
      </c>
      <c r="BE177" s="123">
        <f t="shared" ca="1" si="274"/>
        <v>0</v>
      </c>
      <c r="BF177" s="123">
        <f t="shared" ca="1" si="275"/>
        <v>0</v>
      </c>
      <c r="BG177" s="123">
        <f t="shared" ca="1" si="276"/>
        <v>0</v>
      </c>
      <c r="BH177" s="123">
        <f t="shared" ca="1" si="277"/>
        <v>0</v>
      </c>
      <c r="BI177" s="123">
        <f t="shared" ca="1" si="278"/>
        <v>0</v>
      </c>
      <c r="BJ177" s="123">
        <f t="shared" ca="1" si="279"/>
        <v>0</v>
      </c>
      <c r="BK177" s="123">
        <f t="shared" ca="1" si="280"/>
        <v>0</v>
      </c>
      <c r="BL177" s="123">
        <f t="shared" ca="1" si="281"/>
        <v>0</v>
      </c>
      <c r="BM177" s="123">
        <f t="shared" ca="1" si="282"/>
        <v>0</v>
      </c>
      <c r="BN177" s="123">
        <f t="shared" ca="1" si="283"/>
        <v>0.65</v>
      </c>
      <c r="BO177" s="123">
        <f t="shared" ca="1" si="284"/>
        <v>28</v>
      </c>
      <c r="BP177" s="340">
        <f t="shared" ca="1" si="285"/>
        <v>0</v>
      </c>
      <c r="BQ177" s="123">
        <f t="shared" ca="1" si="286"/>
        <v>0</v>
      </c>
      <c r="BR177" s="123">
        <f t="shared" ca="1" si="287"/>
        <v>0</v>
      </c>
      <c r="BS177" s="123">
        <f t="shared" ca="1" si="288"/>
        <v>0</v>
      </c>
      <c r="BT177" s="123">
        <f t="shared" ca="1" si="289"/>
        <v>0</v>
      </c>
      <c r="BU177" s="123">
        <f t="shared" ca="1" si="290"/>
        <v>0</v>
      </c>
      <c r="BV177" s="123"/>
      <c r="BW177" s="123">
        <f t="shared" ca="1" si="291"/>
        <v>0</v>
      </c>
      <c r="BX177" s="123"/>
      <c r="BY177" s="123">
        <f t="shared" ca="1" si="292"/>
        <v>0</v>
      </c>
      <c r="BZ177" s="123"/>
      <c r="CA177" s="123">
        <f t="shared" ca="1" si="293"/>
        <v>0</v>
      </c>
      <c r="CB177" s="528">
        <f t="shared" ca="1" si="294"/>
        <v>0</v>
      </c>
      <c r="CC177" s="123">
        <f t="shared" ca="1" si="295"/>
        <v>0</v>
      </c>
      <c r="CD177" s="125">
        <f t="shared" ca="1" si="296"/>
        <v>0</v>
      </c>
      <c r="CE177" s="125">
        <f t="shared" ca="1" si="297"/>
        <v>0</v>
      </c>
      <c r="CF177" s="125">
        <f t="shared" ca="1" si="298"/>
        <v>0</v>
      </c>
      <c r="CG177" s="125">
        <f t="shared" ca="1" si="299"/>
        <v>0</v>
      </c>
      <c r="CH177" s="125">
        <f t="shared" ca="1" si="300"/>
        <v>0</v>
      </c>
      <c r="CI177" s="125">
        <f t="shared" ca="1" si="301"/>
        <v>0</v>
      </c>
      <c r="CJ177" s="125">
        <f t="shared" ca="1" si="302"/>
        <v>0</v>
      </c>
      <c r="CK177" s="125">
        <f t="shared" ca="1" si="303"/>
        <v>0</v>
      </c>
      <c r="CL177" s="125">
        <f t="shared" ca="1" si="304"/>
        <v>0</v>
      </c>
      <c r="CM177" s="125">
        <f t="shared" ca="1" si="305"/>
        <v>0</v>
      </c>
      <c r="CN177" s="125">
        <f t="shared" ca="1" si="306"/>
        <v>0</v>
      </c>
      <c r="CO177" s="125">
        <f t="shared" ca="1" si="307"/>
        <v>0</v>
      </c>
      <c r="CP177" s="125">
        <f t="shared" ca="1" si="308"/>
        <v>0</v>
      </c>
      <c r="CQ177" s="125">
        <f t="shared" ca="1" si="309"/>
        <v>0</v>
      </c>
      <c r="CR177" s="125">
        <f t="shared" ca="1" si="310"/>
        <v>0</v>
      </c>
      <c r="CS177" s="125">
        <f t="shared" ca="1" si="311"/>
        <v>0</v>
      </c>
      <c r="CT177" s="125">
        <f t="shared" ca="1" si="312"/>
        <v>0</v>
      </c>
      <c r="CU177" s="125">
        <f t="shared" ca="1" si="313"/>
        <v>0</v>
      </c>
      <c r="CV177" s="125">
        <f t="shared" ca="1" si="314"/>
        <v>0</v>
      </c>
      <c r="CW177" s="125">
        <f t="shared" ca="1" si="315"/>
        <v>0</v>
      </c>
      <c r="CX177" s="125">
        <f t="shared" ca="1" si="316"/>
        <v>0</v>
      </c>
      <c r="CY177" s="125">
        <f t="shared" ca="1" si="317"/>
        <v>0</v>
      </c>
      <c r="CZ177" s="125">
        <f t="shared" ca="1" si="318"/>
        <v>0</v>
      </c>
      <c r="DA177" s="341">
        <f t="shared" ca="1" si="319"/>
        <v>0</v>
      </c>
      <c r="DB177" s="606">
        <f t="shared" ca="1" si="320"/>
        <v>0</v>
      </c>
      <c r="DC177" s="606"/>
      <c r="DD177" s="606">
        <f t="shared" ca="1" si="321"/>
        <v>0</v>
      </c>
      <c r="DE177" s="125">
        <f t="shared" ca="1" si="322"/>
        <v>0</v>
      </c>
      <c r="DF177" s="125">
        <f t="shared" ca="1" si="323"/>
        <v>0</v>
      </c>
      <c r="DG177" s="125">
        <f t="shared" ca="1" si="324"/>
        <v>0</v>
      </c>
      <c r="DH177" s="125">
        <f t="shared" ca="1" si="325"/>
        <v>0</v>
      </c>
      <c r="DI177" s="125">
        <f t="shared" ca="1" si="326"/>
        <v>0</v>
      </c>
      <c r="DJ177" s="125">
        <f t="shared" ca="1" si="327"/>
        <v>0</v>
      </c>
      <c r="DK177" s="125">
        <f t="shared" ca="1" si="328"/>
        <v>0</v>
      </c>
      <c r="DL177" s="125">
        <f t="shared" ca="1" si="329"/>
        <v>0</v>
      </c>
      <c r="DM177" s="125">
        <f t="shared" ca="1" si="330"/>
        <v>0</v>
      </c>
      <c r="DN177" s="340" t="str">
        <f t="shared" ca="1" si="331"/>
        <v xml:space="preserve">    </v>
      </c>
      <c r="DO177" s="340">
        <f t="shared" ca="1" si="332"/>
        <v>0</v>
      </c>
      <c r="DP177" s="340" t="str">
        <f t="shared" ca="1" si="333"/>
        <v>вс/сс</v>
      </c>
      <c r="DQ177" s="340">
        <f t="shared" ca="1" si="334"/>
        <v>0</v>
      </c>
      <c r="DR177" s="340">
        <f t="shared" ca="1" si="335"/>
        <v>0</v>
      </c>
      <c r="DS177" s="340">
        <f t="shared" ca="1" si="336"/>
        <v>0</v>
      </c>
    </row>
    <row r="178" spans="1:123">
      <c r="A178">
        <f t="shared" ca="1" si="227"/>
        <v>173</v>
      </c>
      <c r="B178" t="str">
        <f t="shared" ca="1" si="228"/>
        <v>Кулеметник</v>
      </c>
      <c r="C178" t="str">
        <f t="shared" ca="1" si="229"/>
        <v>сол-т</v>
      </c>
      <c r="D178" t="str">
        <f t="shared" ca="1" si="230"/>
        <v>Бобок Я.Д.</v>
      </c>
      <c r="E178">
        <f t="shared" ca="1" si="231"/>
        <v>0</v>
      </c>
      <c r="F178">
        <f t="shared" ca="1" si="232"/>
        <v>0</v>
      </c>
      <c r="G178" s="123" t="str">
        <f t="shared" ca="1" si="337"/>
        <v>0.0.0</v>
      </c>
      <c r="H178" s="123" t="str">
        <f t="shared" ca="1" si="338"/>
        <v>0.0.0</v>
      </c>
      <c r="I178" s="123" t="str">
        <f t="shared" ca="1" si="338"/>
        <v>0.0.0</v>
      </c>
      <c r="J178" s="123" t="str">
        <f t="shared" ca="1" si="338"/>
        <v>0.0.0</v>
      </c>
      <c r="K178" s="123" t="str">
        <f t="shared" ca="1" si="338"/>
        <v>0.0.0</v>
      </c>
      <c r="L178" s="123" t="str">
        <f t="shared" ca="1" si="338"/>
        <v>0.0.0</v>
      </c>
      <c r="M178" s="123" t="str">
        <f t="shared" ca="1" si="338"/>
        <v>0.0.0</v>
      </c>
      <c r="N178" s="123" t="str">
        <f t="shared" ca="1" si="338"/>
        <v>0.0.0</v>
      </c>
      <c r="O178" s="123">
        <f t="shared" ca="1" si="233"/>
        <v>5</v>
      </c>
      <c r="P178" s="123">
        <f t="shared" ca="1" si="234"/>
        <v>0</v>
      </c>
      <c r="Q178" s="123">
        <f t="shared" ca="1" si="235"/>
        <v>0</v>
      </c>
      <c r="R178" s="123">
        <f t="shared" ca="1" si="235"/>
        <v>0</v>
      </c>
      <c r="S178" s="123">
        <f t="shared" ca="1" si="236"/>
        <v>0</v>
      </c>
      <c r="T178" s="123">
        <f t="shared" ca="1" si="237"/>
        <v>0</v>
      </c>
      <c r="U178" s="123">
        <f t="shared" ca="1" si="238"/>
        <v>0</v>
      </c>
      <c r="V178" s="123">
        <f t="shared" ca="1" si="239"/>
        <v>0</v>
      </c>
      <c r="W178" s="123">
        <f t="shared" ca="1" si="240"/>
        <v>0</v>
      </c>
      <c r="X178" s="123">
        <f t="shared" ca="1" si="241"/>
        <v>0</v>
      </c>
      <c r="Y178" s="123">
        <f t="shared" ca="1" si="242"/>
        <v>0</v>
      </c>
      <c r="Z178" s="123">
        <f t="shared" ca="1" si="243"/>
        <v>0</v>
      </c>
      <c r="AA178" s="123">
        <f t="shared" ca="1" si="244"/>
        <v>0</v>
      </c>
      <c r="AB178" s="123">
        <f t="shared" ca="1" si="245"/>
        <v>0</v>
      </c>
      <c r="AC178" s="123">
        <f t="shared" ca="1" si="246"/>
        <v>0</v>
      </c>
      <c r="AD178" s="123">
        <f t="shared" ca="1" si="247"/>
        <v>0</v>
      </c>
      <c r="AE178" s="123">
        <f t="shared" ca="1" si="248"/>
        <v>0</v>
      </c>
      <c r="AF178" s="123">
        <f t="shared" ca="1" si="249"/>
        <v>0</v>
      </c>
      <c r="AG178" s="123">
        <f t="shared" ca="1" si="250"/>
        <v>0</v>
      </c>
      <c r="AH178" s="123">
        <f t="shared" ca="1" si="251"/>
        <v>0</v>
      </c>
      <c r="AI178" s="123">
        <f t="shared" ca="1" si="252"/>
        <v>0</v>
      </c>
      <c r="AJ178" s="123">
        <f t="shared" ca="1" si="253"/>
        <v>0</v>
      </c>
      <c r="AK178" s="123">
        <f t="shared" ca="1" si="254"/>
        <v>0</v>
      </c>
      <c r="AL178" s="123">
        <f t="shared" ca="1" si="255"/>
        <v>0</v>
      </c>
      <c r="AM178" s="123">
        <f t="shared" ca="1" si="256"/>
        <v>0</v>
      </c>
      <c r="AN178" s="123">
        <f t="shared" ca="1" si="257"/>
        <v>0</v>
      </c>
      <c r="AO178" s="123">
        <f t="shared" ca="1" si="258"/>
        <v>0</v>
      </c>
      <c r="AP178" s="123">
        <f t="shared" ca="1" si="259"/>
        <v>0</v>
      </c>
      <c r="AQ178" s="123">
        <f t="shared" ca="1" si="260"/>
        <v>0</v>
      </c>
      <c r="AR178" s="123">
        <f t="shared" ca="1" si="261"/>
        <v>0</v>
      </c>
      <c r="AS178" s="123">
        <f t="shared" ca="1" si="262"/>
        <v>0</v>
      </c>
      <c r="AT178" s="123">
        <f t="shared" ca="1" si="263"/>
        <v>0</v>
      </c>
      <c r="AU178" s="123">
        <f t="shared" ca="1" si="264"/>
        <v>0</v>
      </c>
      <c r="AV178" s="123">
        <f t="shared" ca="1" si="265"/>
        <v>0</v>
      </c>
      <c r="AW178" s="123">
        <f t="shared" ca="1" si="266"/>
        <v>0</v>
      </c>
      <c r="AX178" s="123">
        <f t="shared" ca="1" si="267"/>
        <v>0</v>
      </c>
      <c r="AY178" s="123">
        <f t="shared" ca="1" si="268"/>
        <v>0</v>
      </c>
      <c r="AZ178" s="123">
        <f t="shared" ca="1" si="269"/>
        <v>0</v>
      </c>
      <c r="BA178" s="123">
        <f t="shared" ca="1" si="270"/>
        <v>0</v>
      </c>
      <c r="BB178" s="123">
        <f t="shared" ca="1" si="271"/>
        <v>0</v>
      </c>
      <c r="BC178" s="123">
        <f t="shared" ca="1" si="272"/>
        <v>0</v>
      </c>
      <c r="BD178" s="123">
        <f t="shared" ca="1" si="273"/>
        <v>0</v>
      </c>
      <c r="BE178" s="123">
        <f t="shared" ca="1" si="274"/>
        <v>0</v>
      </c>
      <c r="BF178" s="123">
        <f t="shared" ca="1" si="275"/>
        <v>0</v>
      </c>
      <c r="BG178" s="123">
        <f t="shared" ca="1" si="276"/>
        <v>0</v>
      </c>
      <c r="BH178" s="123">
        <f t="shared" ca="1" si="277"/>
        <v>0</v>
      </c>
      <c r="BI178" s="123">
        <f t="shared" ca="1" si="278"/>
        <v>0</v>
      </c>
      <c r="BJ178" s="123">
        <f t="shared" ca="1" si="279"/>
        <v>0</v>
      </c>
      <c r="BK178" s="123">
        <f t="shared" ca="1" si="280"/>
        <v>0</v>
      </c>
      <c r="BL178" s="123">
        <f t="shared" ca="1" si="281"/>
        <v>0</v>
      </c>
      <c r="BM178" s="123">
        <f t="shared" ca="1" si="282"/>
        <v>0</v>
      </c>
      <c r="BN178" s="123">
        <f t="shared" ca="1" si="283"/>
        <v>0.65</v>
      </c>
      <c r="BO178" s="123">
        <f t="shared" ca="1" si="284"/>
        <v>28</v>
      </c>
      <c r="BP178" s="340">
        <f t="shared" ca="1" si="285"/>
        <v>0</v>
      </c>
      <c r="BQ178" s="123">
        <f t="shared" ca="1" si="286"/>
        <v>0</v>
      </c>
      <c r="BR178" s="123">
        <f t="shared" ca="1" si="287"/>
        <v>0</v>
      </c>
      <c r="BS178" s="123">
        <f t="shared" ca="1" si="288"/>
        <v>0</v>
      </c>
      <c r="BT178" s="123">
        <f t="shared" ca="1" si="289"/>
        <v>0</v>
      </c>
      <c r="BU178" s="123">
        <f t="shared" ca="1" si="290"/>
        <v>0</v>
      </c>
      <c r="BV178" s="123"/>
      <c r="BW178" s="123">
        <f t="shared" ca="1" si="291"/>
        <v>0</v>
      </c>
      <c r="BX178" s="123"/>
      <c r="BY178" s="123">
        <f t="shared" ca="1" si="292"/>
        <v>0</v>
      </c>
      <c r="BZ178" s="123"/>
      <c r="CA178" s="123">
        <f t="shared" ca="1" si="293"/>
        <v>0</v>
      </c>
      <c r="CB178" s="528">
        <f t="shared" ca="1" si="294"/>
        <v>0</v>
      </c>
      <c r="CC178" s="123">
        <f t="shared" ca="1" si="295"/>
        <v>0</v>
      </c>
      <c r="CD178" s="125">
        <f t="shared" ca="1" si="296"/>
        <v>0</v>
      </c>
      <c r="CE178" s="125">
        <f t="shared" ca="1" si="297"/>
        <v>530</v>
      </c>
      <c r="CF178" s="125">
        <f t="shared" ca="1" si="298"/>
        <v>2820</v>
      </c>
      <c r="CG178" s="125">
        <f t="shared" ca="1" si="299"/>
        <v>0</v>
      </c>
      <c r="CH178" s="125">
        <f t="shared" ca="1" si="300"/>
        <v>0</v>
      </c>
      <c r="CI178" s="125">
        <f t="shared" ca="1" si="301"/>
        <v>0</v>
      </c>
      <c r="CJ178" s="125">
        <f t="shared" ca="1" si="302"/>
        <v>0</v>
      </c>
      <c r="CK178" s="125">
        <f t="shared" ca="1" si="303"/>
        <v>0</v>
      </c>
      <c r="CL178" s="125">
        <f t="shared" ca="1" si="304"/>
        <v>2177.5</v>
      </c>
      <c r="CM178" s="125">
        <f t="shared" ca="1" si="305"/>
        <v>8657.4</v>
      </c>
      <c r="CN178" s="125">
        <f t="shared" ca="1" si="306"/>
        <v>14184.9</v>
      </c>
      <c r="CO178" s="125">
        <f t="shared" ca="1" si="307"/>
        <v>0</v>
      </c>
      <c r="CP178" s="125">
        <f t="shared" ca="1" si="308"/>
        <v>0</v>
      </c>
      <c r="CQ178" s="125">
        <f t="shared" ca="1" si="309"/>
        <v>0</v>
      </c>
      <c r="CR178" s="125">
        <f t="shared" ca="1" si="310"/>
        <v>0</v>
      </c>
      <c r="CS178" s="125">
        <f t="shared" ca="1" si="311"/>
        <v>0</v>
      </c>
      <c r="CT178" s="125">
        <f t="shared" ca="1" si="312"/>
        <v>0</v>
      </c>
      <c r="CU178" s="125">
        <f t="shared" ca="1" si="313"/>
        <v>0</v>
      </c>
      <c r="CV178" s="125">
        <f t="shared" ca="1" si="314"/>
        <v>0</v>
      </c>
      <c r="CW178" s="125">
        <f t="shared" ca="1" si="315"/>
        <v>0</v>
      </c>
      <c r="CX178" s="125">
        <f t="shared" ca="1" si="316"/>
        <v>0</v>
      </c>
      <c r="CY178" s="125">
        <f t="shared" ca="1" si="317"/>
        <v>0</v>
      </c>
      <c r="CZ178" s="125">
        <f t="shared" ca="1" si="318"/>
        <v>672.35</v>
      </c>
      <c r="DA178" s="341">
        <f t="shared" ca="1" si="319"/>
        <v>14857.25</v>
      </c>
      <c r="DB178" s="606">
        <f t="shared" ca="1" si="320"/>
        <v>2674.31</v>
      </c>
      <c r="DC178" s="606"/>
      <c r="DD178" s="606">
        <f t="shared" ca="1" si="321"/>
        <v>183.06</v>
      </c>
      <c r="DE178" s="125">
        <f t="shared" ca="1" si="322"/>
        <v>0</v>
      </c>
      <c r="DF178" s="125">
        <f t="shared" ca="1" si="323"/>
        <v>0</v>
      </c>
      <c r="DG178" s="125">
        <f t="shared" ca="1" si="324"/>
        <v>0</v>
      </c>
      <c r="DH178" s="125">
        <f t="shared" ca="1" si="325"/>
        <v>2857.37</v>
      </c>
      <c r="DI178" s="125">
        <f t="shared" ca="1" si="326"/>
        <v>3120.68</v>
      </c>
      <c r="DJ178" s="125">
        <f t="shared" ca="1" si="327"/>
        <v>2674.31</v>
      </c>
      <c r="DK178" s="125">
        <f t="shared" ca="1" si="328"/>
        <v>14674.19</v>
      </c>
      <c r="DL178" s="125">
        <f t="shared" ca="1" si="329"/>
        <v>0</v>
      </c>
      <c r="DM178" s="125">
        <f t="shared" ca="1" si="330"/>
        <v>0</v>
      </c>
      <c r="DN178" s="340" t="str">
        <f t="shared" ca="1" si="331"/>
        <v xml:space="preserve">30 від 01.03   </v>
      </c>
      <c r="DO178" s="340" t="str">
        <f t="shared" ca="1" si="332"/>
        <v>Бобок Я.Д.</v>
      </c>
      <c r="DP178" s="340" t="str">
        <f t="shared" ca="1" si="333"/>
        <v>Бобок</v>
      </c>
      <c r="DQ178" s="340" t="str">
        <f t="shared" ca="1" si="334"/>
        <v>Янош</v>
      </c>
      <c r="DR178" s="340" t="str">
        <f t="shared" ca="1" si="335"/>
        <v>Дмитрович</v>
      </c>
      <c r="DS178" s="340">
        <f t="shared" ca="1" si="336"/>
        <v>3632808276</v>
      </c>
    </row>
    <row r="179" spans="1:123">
      <c r="A179">
        <f t="shared" ca="1" si="227"/>
        <v>174</v>
      </c>
      <c r="B179" t="str">
        <f t="shared" ca="1" si="228"/>
        <v>Кулеметник</v>
      </c>
      <c r="C179" t="str">
        <f t="shared" ca="1" si="229"/>
        <v>м-с</v>
      </c>
      <c r="D179" t="str">
        <f t="shared" ca="1" si="230"/>
        <v>Досмухамбетов Р.Р.</v>
      </c>
      <c r="E179">
        <f t="shared" ca="1" si="231"/>
        <v>0</v>
      </c>
      <c r="F179">
        <f t="shared" ca="1" si="232"/>
        <v>0</v>
      </c>
      <c r="G179" s="123" t="str">
        <f t="shared" ca="1" si="337"/>
        <v>1.11.3</v>
      </c>
      <c r="H179" s="123" t="str">
        <f t="shared" ca="1" si="338"/>
        <v>1.11.3</v>
      </c>
      <c r="I179" s="123" t="str">
        <f t="shared" ca="1" si="338"/>
        <v>1.11.3</v>
      </c>
      <c r="J179" s="123" t="str">
        <f t="shared" ca="1" si="338"/>
        <v>1.11.3</v>
      </c>
      <c r="K179" s="123" t="str">
        <f t="shared" ca="1" si="338"/>
        <v>1.11.3</v>
      </c>
      <c r="L179" s="123" t="str">
        <f t="shared" ca="1" si="338"/>
        <v>1.11.3</v>
      </c>
      <c r="M179" s="123" t="str">
        <f t="shared" ca="1" si="338"/>
        <v>1.11.3</v>
      </c>
      <c r="N179" s="123" t="str">
        <f t="shared" ca="1" si="338"/>
        <v>1.11.3</v>
      </c>
      <c r="O179" s="123">
        <f t="shared" ca="1" si="233"/>
        <v>5</v>
      </c>
      <c r="P179" s="123">
        <f t="shared" ca="1" si="234"/>
        <v>43889</v>
      </c>
      <c r="Q179" s="123">
        <f t="shared" ca="1" si="235"/>
        <v>0</v>
      </c>
      <c r="R179" s="123">
        <f t="shared" ca="1" si="235"/>
        <v>0</v>
      </c>
      <c r="S179" s="123">
        <f t="shared" ca="1" si="236"/>
        <v>0</v>
      </c>
      <c r="T179" s="123">
        <f t="shared" ca="1" si="237"/>
        <v>0</v>
      </c>
      <c r="U179" s="123">
        <f t="shared" ca="1" si="238"/>
        <v>0</v>
      </c>
      <c r="V179" s="123">
        <f t="shared" ca="1" si="239"/>
        <v>0</v>
      </c>
      <c r="W179" s="123">
        <f t="shared" ca="1" si="240"/>
        <v>0</v>
      </c>
      <c r="X179" s="123">
        <f t="shared" ca="1" si="241"/>
        <v>0</v>
      </c>
      <c r="Y179" s="123">
        <f t="shared" ca="1" si="242"/>
        <v>0</v>
      </c>
      <c r="Z179" s="123">
        <f t="shared" ca="1" si="243"/>
        <v>0</v>
      </c>
      <c r="AA179" s="123">
        <f t="shared" ca="1" si="244"/>
        <v>0</v>
      </c>
      <c r="AB179" s="123">
        <f t="shared" ca="1" si="245"/>
        <v>0</v>
      </c>
      <c r="AC179" s="123">
        <f t="shared" ca="1" si="246"/>
        <v>0</v>
      </c>
      <c r="AD179" s="123">
        <f t="shared" ca="1" si="247"/>
        <v>0</v>
      </c>
      <c r="AE179" s="123">
        <f t="shared" ca="1" si="248"/>
        <v>0</v>
      </c>
      <c r="AF179" s="123">
        <f t="shared" ca="1" si="249"/>
        <v>0</v>
      </c>
      <c r="AG179" s="123">
        <f t="shared" ca="1" si="250"/>
        <v>0</v>
      </c>
      <c r="AH179" s="123">
        <f t="shared" ca="1" si="251"/>
        <v>0</v>
      </c>
      <c r="AI179" s="123">
        <f t="shared" ca="1" si="252"/>
        <v>0</v>
      </c>
      <c r="AJ179" s="123">
        <f t="shared" ca="1" si="253"/>
        <v>0</v>
      </c>
      <c r="AK179" s="123">
        <f t="shared" ca="1" si="254"/>
        <v>0</v>
      </c>
      <c r="AL179" s="123">
        <f t="shared" ca="1" si="255"/>
        <v>0</v>
      </c>
      <c r="AM179" s="123">
        <f t="shared" ca="1" si="256"/>
        <v>0</v>
      </c>
      <c r="AN179" s="123">
        <f t="shared" ca="1" si="257"/>
        <v>0</v>
      </c>
      <c r="AO179" s="123">
        <f t="shared" ca="1" si="258"/>
        <v>0</v>
      </c>
      <c r="AP179" s="123">
        <f t="shared" ca="1" si="259"/>
        <v>0</v>
      </c>
      <c r="AQ179" s="123">
        <f t="shared" ca="1" si="260"/>
        <v>0</v>
      </c>
      <c r="AR179" s="123">
        <f t="shared" ca="1" si="261"/>
        <v>0</v>
      </c>
      <c r="AS179" s="123">
        <f t="shared" ca="1" si="262"/>
        <v>0</v>
      </c>
      <c r="AT179" s="123">
        <f t="shared" ca="1" si="263"/>
        <v>0</v>
      </c>
      <c r="AU179" s="123">
        <f t="shared" ca="1" si="264"/>
        <v>0</v>
      </c>
      <c r="AV179" s="123">
        <f t="shared" ca="1" si="265"/>
        <v>0</v>
      </c>
      <c r="AW179" s="123">
        <f t="shared" ca="1" si="266"/>
        <v>0</v>
      </c>
      <c r="AX179" s="123">
        <f t="shared" ca="1" si="267"/>
        <v>0</v>
      </c>
      <c r="AY179" s="123">
        <f t="shared" ca="1" si="268"/>
        <v>0</v>
      </c>
      <c r="AZ179" s="123">
        <f t="shared" ca="1" si="269"/>
        <v>0</v>
      </c>
      <c r="BA179" s="123">
        <f t="shared" ca="1" si="270"/>
        <v>0</v>
      </c>
      <c r="BB179" s="123">
        <f t="shared" ca="1" si="271"/>
        <v>0</v>
      </c>
      <c r="BC179" s="123">
        <f t="shared" ca="1" si="272"/>
        <v>0</v>
      </c>
      <c r="BD179" s="123">
        <f t="shared" ca="1" si="273"/>
        <v>0</v>
      </c>
      <c r="BE179" s="123">
        <f t="shared" ca="1" si="274"/>
        <v>0</v>
      </c>
      <c r="BF179" s="123">
        <f t="shared" ca="1" si="275"/>
        <v>0</v>
      </c>
      <c r="BG179" s="123">
        <f t="shared" ca="1" si="276"/>
        <v>0</v>
      </c>
      <c r="BH179" s="123">
        <f t="shared" ca="1" si="277"/>
        <v>0</v>
      </c>
      <c r="BI179" s="123">
        <f t="shared" ca="1" si="278"/>
        <v>0</v>
      </c>
      <c r="BJ179" s="123">
        <f t="shared" ca="1" si="279"/>
        <v>0</v>
      </c>
      <c r="BK179" s="123">
        <f t="shared" ca="1" si="280"/>
        <v>0</v>
      </c>
      <c r="BL179" s="123">
        <f t="shared" ca="1" si="281"/>
        <v>0</v>
      </c>
      <c r="BM179" s="123">
        <f t="shared" ca="1" si="282"/>
        <v>0</v>
      </c>
      <c r="BN179" s="123">
        <f t="shared" ca="1" si="283"/>
        <v>0.65</v>
      </c>
      <c r="BO179" s="123">
        <f t="shared" ca="1" si="284"/>
        <v>28</v>
      </c>
      <c r="BP179" s="340">
        <f t="shared" ca="1" si="285"/>
        <v>0</v>
      </c>
      <c r="BQ179" s="123">
        <f t="shared" ca="1" si="286"/>
        <v>0</v>
      </c>
      <c r="BR179" s="123">
        <f t="shared" ca="1" si="287"/>
        <v>0</v>
      </c>
      <c r="BS179" s="123">
        <f t="shared" ca="1" si="288"/>
        <v>0</v>
      </c>
      <c r="BT179" s="123">
        <f t="shared" ca="1" si="289"/>
        <v>0</v>
      </c>
      <c r="BU179" s="123">
        <f t="shared" ca="1" si="290"/>
        <v>0</v>
      </c>
      <c r="BV179" s="123"/>
      <c r="BW179" s="123">
        <f t="shared" ca="1" si="291"/>
        <v>0</v>
      </c>
      <c r="BX179" s="123"/>
      <c r="BY179" s="123">
        <f t="shared" ca="1" si="292"/>
        <v>0</v>
      </c>
      <c r="BZ179" s="123"/>
      <c r="CA179" s="123">
        <f t="shared" ca="1" si="293"/>
        <v>0</v>
      </c>
      <c r="CB179" s="528">
        <f t="shared" ca="1" si="294"/>
        <v>0</v>
      </c>
      <c r="CC179" s="123">
        <f t="shared" ca="1" si="295"/>
        <v>0</v>
      </c>
      <c r="CD179" s="125">
        <f t="shared" ca="1" si="296"/>
        <v>0</v>
      </c>
      <c r="CE179" s="125">
        <f t="shared" ca="1" si="297"/>
        <v>530</v>
      </c>
      <c r="CF179" s="125">
        <f t="shared" ca="1" si="298"/>
        <v>2820</v>
      </c>
      <c r="CG179" s="125">
        <f t="shared" ca="1" si="299"/>
        <v>837.5</v>
      </c>
      <c r="CH179" s="125">
        <f t="shared" ca="1" si="300"/>
        <v>0</v>
      </c>
      <c r="CI179" s="125">
        <f t="shared" ca="1" si="301"/>
        <v>0</v>
      </c>
      <c r="CJ179" s="125">
        <f t="shared" ca="1" si="302"/>
        <v>0</v>
      </c>
      <c r="CK179" s="125">
        <f t="shared" ca="1" si="303"/>
        <v>0</v>
      </c>
      <c r="CL179" s="125">
        <f t="shared" ca="1" si="304"/>
        <v>2721.88</v>
      </c>
      <c r="CM179" s="125">
        <f t="shared" ca="1" si="305"/>
        <v>8657.4</v>
      </c>
      <c r="CN179" s="125">
        <f t="shared" ca="1" si="306"/>
        <v>15566.78</v>
      </c>
      <c r="CO179" s="125">
        <f t="shared" ca="1" si="307"/>
        <v>0</v>
      </c>
      <c r="CP179" s="125">
        <f t="shared" ca="1" si="308"/>
        <v>0</v>
      </c>
      <c r="CQ179" s="125">
        <f t="shared" ca="1" si="309"/>
        <v>0</v>
      </c>
      <c r="CR179" s="125">
        <f t="shared" ca="1" si="310"/>
        <v>0</v>
      </c>
      <c r="CS179" s="125">
        <f t="shared" ca="1" si="311"/>
        <v>0</v>
      </c>
      <c r="CT179" s="125">
        <f t="shared" ca="1" si="312"/>
        <v>0</v>
      </c>
      <c r="CU179" s="125">
        <f t="shared" ca="1" si="313"/>
        <v>0</v>
      </c>
      <c r="CV179" s="125">
        <f t="shared" ca="1" si="314"/>
        <v>0</v>
      </c>
      <c r="CW179" s="125">
        <f t="shared" ca="1" si="315"/>
        <v>0</v>
      </c>
      <c r="CX179" s="125">
        <f t="shared" ca="1" si="316"/>
        <v>0</v>
      </c>
      <c r="CY179" s="125">
        <f t="shared" ca="1" si="317"/>
        <v>0</v>
      </c>
      <c r="CZ179" s="125">
        <f t="shared" ca="1" si="318"/>
        <v>672.35</v>
      </c>
      <c r="DA179" s="341">
        <f t="shared" ca="1" si="319"/>
        <v>16239.13</v>
      </c>
      <c r="DB179" s="606">
        <f t="shared" ca="1" si="320"/>
        <v>2923.04</v>
      </c>
      <c r="DC179" s="606"/>
      <c r="DD179" s="606">
        <f t="shared" ca="1" si="321"/>
        <v>200.09</v>
      </c>
      <c r="DE179" s="125">
        <f t="shared" ca="1" si="322"/>
        <v>0</v>
      </c>
      <c r="DF179" s="125">
        <f t="shared" ca="1" si="323"/>
        <v>0</v>
      </c>
      <c r="DG179" s="125">
        <f t="shared" ca="1" si="324"/>
        <v>0</v>
      </c>
      <c r="DH179" s="125">
        <f t="shared" ca="1" si="325"/>
        <v>3123.13</v>
      </c>
      <c r="DI179" s="125">
        <f t="shared" ca="1" si="326"/>
        <v>3424.69</v>
      </c>
      <c r="DJ179" s="125">
        <f t="shared" ca="1" si="327"/>
        <v>2923.04</v>
      </c>
      <c r="DK179" s="125">
        <f t="shared" ca="1" si="328"/>
        <v>16039.04</v>
      </c>
      <c r="DL179" s="125">
        <f t="shared" ca="1" si="329"/>
        <v>0</v>
      </c>
      <c r="DM179" s="125">
        <f t="shared" ca="1" si="330"/>
        <v>0</v>
      </c>
      <c r="DN179" s="340" t="str">
        <f t="shared" ca="1" si="331"/>
        <v xml:space="preserve">30 від 01.03   </v>
      </c>
      <c r="DO179" s="340" t="str">
        <f t="shared" ca="1" si="332"/>
        <v>Досмухамбетов Р.Р.</v>
      </c>
      <c r="DP179" s="340" t="str">
        <f t="shared" ca="1" si="333"/>
        <v>Досмухамбетов</v>
      </c>
      <c r="DQ179" s="340" t="str">
        <f t="shared" ca="1" si="334"/>
        <v>Ренат</v>
      </c>
      <c r="DR179" s="340" t="str">
        <f t="shared" ca="1" si="335"/>
        <v>Русланович</v>
      </c>
      <c r="DS179" s="340">
        <f t="shared" ca="1" si="336"/>
        <v>3701205894</v>
      </c>
    </row>
    <row r="180" spans="1:123">
      <c r="A180">
        <f t="shared" ca="1" si="227"/>
        <v>175</v>
      </c>
      <c r="B180" t="str">
        <f t="shared" ca="1" si="228"/>
        <v>Стрілець</v>
      </c>
      <c r="C180" t="str">
        <f t="shared" ca="1" si="229"/>
        <v>ст. м-с</v>
      </c>
      <c r="D180" t="str">
        <f t="shared" ca="1" si="230"/>
        <v>Табачук Н.А.</v>
      </c>
      <c r="E180">
        <f t="shared" ca="1" si="231"/>
        <v>0</v>
      </c>
      <c r="F180">
        <f t="shared" ca="1" si="232"/>
        <v>0</v>
      </c>
      <c r="G180" s="123" t="str">
        <f t="shared" ca="1" si="337"/>
        <v>5.0.24</v>
      </c>
      <c r="H180" s="123" t="str">
        <f t="shared" ca="1" si="338"/>
        <v>5.0.24</v>
      </c>
      <c r="I180" s="123" t="str">
        <f t="shared" ca="1" si="338"/>
        <v>5.0.24</v>
      </c>
      <c r="J180" s="123" t="str">
        <f t="shared" ca="1" si="338"/>
        <v>5.0.24</v>
      </c>
      <c r="K180" s="123" t="str">
        <f t="shared" ca="1" si="338"/>
        <v>5.0.24</v>
      </c>
      <c r="L180" s="123" t="str">
        <f t="shared" ca="1" si="338"/>
        <v>5.0.24</v>
      </c>
      <c r="M180" s="123" t="str">
        <f t="shared" ca="1" si="338"/>
        <v>5.0.24</v>
      </c>
      <c r="N180" s="123" t="str">
        <f t="shared" ca="1" si="338"/>
        <v>5.0.24</v>
      </c>
      <c r="O180" s="123">
        <f t="shared" ca="1" si="233"/>
        <v>5</v>
      </c>
      <c r="P180" s="123">
        <f t="shared" ca="1" si="234"/>
        <v>42742</v>
      </c>
      <c r="Q180" s="123">
        <f t="shared" ca="1" si="235"/>
        <v>0</v>
      </c>
      <c r="R180" s="123">
        <f t="shared" ca="1" si="235"/>
        <v>0</v>
      </c>
      <c r="S180" s="123">
        <f t="shared" ca="1" si="236"/>
        <v>0</v>
      </c>
      <c r="T180" s="123">
        <f t="shared" ca="1" si="237"/>
        <v>0</v>
      </c>
      <c r="U180" s="123">
        <f t="shared" ca="1" si="238"/>
        <v>0</v>
      </c>
      <c r="V180" s="123">
        <f t="shared" ca="1" si="239"/>
        <v>0</v>
      </c>
      <c r="W180" s="123">
        <f t="shared" ca="1" si="240"/>
        <v>0</v>
      </c>
      <c r="X180" s="123">
        <f t="shared" ca="1" si="241"/>
        <v>0</v>
      </c>
      <c r="Y180" s="123">
        <f t="shared" ca="1" si="242"/>
        <v>0</v>
      </c>
      <c r="Z180" s="123">
        <f t="shared" ca="1" si="243"/>
        <v>0</v>
      </c>
      <c r="AA180" s="123">
        <f t="shared" ca="1" si="244"/>
        <v>0</v>
      </c>
      <c r="AB180" s="123">
        <f t="shared" ca="1" si="245"/>
        <v>0</v>
      </c>
      <c r="AC180" s="123">
        <f t="shared" ca="1" si="246"/>
        <v>0</v>
      </c>
      <c r="AD180" s="123">
        <f t="shared" ca="1" si="247"/>
        <v>0</v>
      </c>
      <c r="AE180" s="123">
        <f t="shared" ca="1" si="248"/>
        <v>0</v>
      </c>
      <c r="AF180" s="123">
        <f t="shared" ca="1" si="249"/>
        <v>0</v>
      </c>
      <c r="AG180" s="123">
        <f t="shared" ca="1" si="250"/>
        <v>0</v>
      </c>
      <c r="AH180" s="123">
        <f t="shared" ca="1" si="251"/>
        <v>0</v>
      </c>
      <c r="AI180" s="123">
        <f t="shared" ca="1" si="252"/>
        <v>0</v>
      </c>
      <c r="AJ180" s="123">
        <f t="shared" ca="1" si="253"/>
        <v>0</v>
      </c>
      <c r="AK180" s="123">
        <f t="shared" ca="1" si="254"/>
        <v>0</v>
      </c>
      <c r="AL180" s="123">
        <f t="shared" ca="1" si="255"/>
        <v>0</v>
      </c>
      <c r="AM180" s="123">
        <f t="shared" ca="1" si="256"/>
        <v>0</v>
      </c>
      <c r="AN180" s="123">
        <f t="shared" ca="1" si="257"/>
        <v>0</v>
      </c>
      <c r="AO180" s="123">
        <f t="shared" ca="1" si="258"/>
        <v>0</v>
      </c>
      <c r="AP180" s="123">
        <f t="shared" ca="1" si="259"/>
        <v>0</v>
      </c>
      <c r="AQ180" s="123">
        <f t="shared" ca="1" si="260"/>
        <v>0</v>
      </c>
      <c r="AR180" s="123">
        <f t="shared" ca="1" si="261"/>
        <v>0</v>
      </c>
      <c r="AS180" s="123">
        <f t="shared" ca="1" si="262"/>
        <v>0</v>
      </c>
      <c r="AT180" s="123">
        <f t="shared" ca="1" si="263"/>
        <v>0</v>
      </c>
      <c r="AU180" s="123">
        <f t="shared" ca="1" si="264"/>
        <v>0</v>
      </c>
      <c r="AV180" s="123">
        <f t="shared" ca="1" si="265"/>
        <v>0</v>
      </c>
      <c r="AW180" s="123">
        <f t="shared" ca="1" si="266"/>
        <v>0</v>
      </c>
      <c r="AX180" s="123">
        <f t="shared" ca="1" si="267"/>
        <v>0</v>
      </c>
      <c r="AY180" s="123">
        <f t="shared" ca="1" si="268"/>
        <v>0</v>
      </c>
      <c r="AZ180" s="123">
        <f t="shared" ca="1" si="269"/>
        <v>0</v>
      </c>
      <c r="BA180" s="123">
        <f t="shared" ca="1" si="270"/>
        <v>0</v>
      </c>
      <c r="BB180" s="123">
        <f t="shared" ca="1" si="271"/>
        <v>0</v>
      </c>
      <c r="BC180" s="123">
        <f t="shared" ca="1" si="272"/>
        <v>0</v>
      </c>
      <c r="BD180" s="123">
        <f t="shared" ca="1" si="273"/>
        <v>0</v>
      </c>
      <c r="BE180" s="123">
        <f t="shared" ca="1" si="274"/>
        <v>0</v>
      </c>
      <c r="BF180" s="123">
        <f t="shared" ca="1" si="275"/>
        <v>0</v>
      </c>
      <c r="BG180" s="123">
        <f t="shared" ca="1" si="276"/>
        <v>0</v>
      </c>
      <c r="BH180" s="123">
        <f t="shared" ca="1" si="277"/>
        <v>0</v>
      </c>
      <c r="BI180" s="123">
        <f t="shared" ca="1" si="278"/>
        <v>0</v>
      </c>
      <c r="BJ180" s="123">
        <f t="shared" ca="1" si="279"/>
        <v>0</v>
      </c>
      <c r="BK180" s="123">
        <f t="shared" ca="1" si="280"/>
        <v>0</v>
      </c>
      <c r="BL180" s="123">
        <f t="shared" ca="1" si="281"/>
        <v>0</v>
      </c>
      <c r="BM180" s="123">
        <f t="shared" ca="1" si="282"/>
        <v>0</v>
      </c>
      <c r="BN180" s="123">
        <f t="shared" ca="1" si="283"/>
        <v>0.65</v>
      </c>
      <c r="BO180" s="123">
        <f t="shared" ca="1" si="284"/>
        <v>28</v>
      </c>
      <c r="BP180" s="340">
        <f t="shared" ca="1" si="285"/>
        <v>0</v>
      </c>
      <c r="BQ180" s="123">
        <f t="shared" ca="1" si="286"/>
        <v>0</v>
      </c>
      <c r="BR180" s="123">
        <f t="shared" ca="1" si="287"/>
        <v>0</v>
      </c>
      <c r="BS180" s="123">
        <f t="shared" ca="1" si="288"/>
        <v>0</v>
      </c>
      <c r="BT180" s="123">
        <f t="shared" ca="1" si="289"/>
        <v>0</v>
      </c>
      <c r="BU180" s="123">
        <f t="shared" ca="1" si="290"/>
        <v>0</v>
      </c>
      <c r="BV180" s="123"/>
      <c r="BW180" s="123">
        <f t="shared" ca="1" si="291"/>
        <v>0</v>
      </c>
      <c r="BX180" s="123"/>
      <c r="BY180" s="123">
        <f t="shared" ca="1" si="292"/>
        <v>0</v>
      </c>
      <c r="BZ180" s="123"/>
      <c r="CA180" s="123">
        <f t="shared" ca="1" si="293"/>
        <v>0</v>
      </c>
      <c r="CB180" s="528">
        <f t="shared" ca="1" si="294"/>
        <v>0</v>
      </c>
      <c r="CC180" s="123">
        <f t="shared" ca="1" si="295"/>
        <v>0</v>
      </c>
      <c r="CD180" s="125">
        <f t="shared" ca="1" si="296"/>
        <v>0</v>
      </c>
      <c r="CE180" s="125">
        <f t="shared" ca="1" si="297"/>
        <v>600</v>
      </c>
      <c r="CF180" s="125">
        <f t="shared" ca="1" si="298"/>
        <v>2820</v>
      </c>
      <c r="CG180" s="125">
        <f t="shared" ca="1" si="299"/>
        <v>1026</v>
      </c>
      <c r="CH180" s="125">
        <f t="shared" ca="1" si="300"/>
        <v>0</v>
      </c>
      <c r="CI180" s="125">
        <f t="shared" ca="1" si="301"/>
        <v>0</v>
      </c>
      <c r="CJ180" s="125">
        <f t="shared" ca="1" si="302"/>
        <v>0</v>
      </c>
      <c r="CK180" s="125">
        <f t="shared" ca="1" si="303"/>
        <v>0</v>
      </c>
      <c r="CL180" s="125">
        <f t="shared" ca="1" si="304"/>
        <v>2889.9</v>
      </c>
      <c r="CM180" s="125">
        <f t="shared" ca="1" si="305"/>
        <v>8657.4</v>
      </c>
      <c r="CN180" s="125">
        <f t="shared" ca="1" si="306"/>
        <v>15993.3</v>
      </c>
      <c r="CO180" s="125">
        <f t="shared" ca="1" si="307"/>
        <v>0</v>
      </c>
      <c r="CP180" s="125">
        <f t="shared" ca="1" si="308"/>
        <v>0</v>
      </c>
      <c r="CQ180" s="125">
        <f t="shared" ca="1" si="309"/>
        <v>0</v>
      </c>
      <c r="CR180" s="125">
        <f t="shared" ca="1" si="310"/>
        <v>0</v>
      </c>
      <c r="CS180" s="125">
        <f t="shared" ca="1" si="311"/>
        <v>0</v>
      </c>
      <c r="CT180" s="125">
        <f t="shared" ca="1" si="312"/>
        <v>0</v>
      </c>
      <c r="CU180" s="125">
        <f t="shared" ca="1" si="313"/>
        <v>0</v>
      </c>
      <c r="CV180" s="125">
        <f t="shared" ca="1" si="314"/>
        <v>0</v>
      </c>
      <c r="CW180" s="125">
        <f t="shared" ca="1" si="315"/>
        <v>0</v>
      </c>
      <c r="CX180" s="125">
        <f t="shared" ca="1" si="316"/>
        <v>0</v>
      </c>
      <c r="CY180" s="125">
        <f t="shared" ca="1" si="317"/>
        <v>0</v>
      </c>
      <c r="CZ180" s="125">
        <f t="shared" ca="1" si="318"/>
        <v>672.35</v>
      </c>
      <c r="DA180" s="341">
        <f t="shared" ca="1" si="319"/>
        <v>16665.650000000001</v>
      </c>
      <c r="DB180" s="606">
        <f t="shared" ca="1" si="320"/>
        <v>2999.82</v>
      </c>
      <c r="DC180" s="606"/>
      <c r="DD180" s="606">
        <f t="shared" ca="1" si="321"/>
        <v>205.34</v>
      </c>
      <c r="DE180" s="125">
        <f t="shared" ca="1" si="322"/>
        <v>0</v>
      </c>
      <c r="DF180" s="125">
        <f t="shared" ca="1" si="323"/>
        <v>0</v>
      </c>
      <c r="DG180" s="125">
        <f t="shared" ca="1" si="324"/>
        <v>0</v>
      </c>
      <c r="DH180" s="125">
        <f t="shared" ca="1" si="325"/>
        <v>3205.16</v>
      </c>
      <c r="DI180" s="125">
        <f t="shared" ca="1" si="326"/>
        <v>3518.53</v>
      </c>
      <c r="DJ180" s="125">
        <f t="shared" ca="1" si="327"/>
        <v>2999.82</v>
      </c>
      <c r="DK180" s="125">
        <f t="shared" ca="1" si="328"/>
        <v>16460.310000000001</v>
      </c>
      <c r="DL180" s="125">
        <f t="shared" ca="1" si="329"/>
        <v>0</v>
      </c>
      <c r="DM180" s="125">
        <f t="shared" ca="1" si="330"/>
        <v>0</v>
      </c>
      <c r="DN180" s="340" t="str">
        <f t="shared" ca="1" si="331"/>
        <v xml:space="preserve">30 від 01.03   </v>
      </c>
      <c r="DO180" s="340" t="str">
        <f t="shared" ca="1" si="332"/>
        <v>Табачук Н.А.</v>
      </c>
      <c r="DP180" s="340" t="str">
        <f t="shared" ca="1" si="333"/>
        <v>Табачук</v>
      </c>
      <c r="DQ180" s="340" t="str">
        <f t="shared" ca="1" si="334"/>
        <v>Наталія</v>
      </c>
      <c r="DR180" s="340" t="str">
        <f t="shared" ca="1" si="335"/>
        <v>Анатоліївна</v>
      </c>
      <c r="DS180" s="340">
        <f t="shared" ca="1" si="336"/>
        <v>3583807103</v>
      </c>
    </row>
    <row r="181" spans="1:123">
      <c r="A181">
        <f t="shared" ca="1" si="227"/>
        <v>176</v>
      </c>
      <c r="B181" t="str">
        <f t="shared" ca="1" si="228"/>
        <v>Стрілець</v>
      </c>
      <c r="C181" t="str">
        <f t="shared" ca="1" si="229"/>
        <v>м-с</v>
      </c>
      <c r="D181" t="str">
        <f t="shared" ca="1" si="230"/>
        <v>Алєйнік Г.Р.</v>
      </c>
      <c r="E181">
        <f t="shared" ca="1" si="231"/>
        <v>0</v>
      </c>
      <c r="F181">
        <f t="shared" ca="1" si="232"/>
        <v>0</v>
      </c>
      <c r="G181" s="123" t="str">
        <f t="shared" ca="1" si="337"/>
        <v>1.4.15</v>
      </c>
      <c r="H181" s="123" t="str">
        <f t="shared" ca="1" si="338"/>
        <v>1.4.15</v>
      </c>
      <c r="I181" s="123" t="str">
        <f t="shared" ca="1" si="338"/>
        <v>1.4.15</v>
      </c>
      <c r="J181" s="123" t="str">
        <f t="shared" ca="1" si="338"/>
        <v>1.4.15</v>
      </c>
      <c r="K181" s="123" t="str">
        <f t="shared" ca="1" si="338"/>
        <v>1.4.15</v>
      </c>
      <c r="L181" s="123" t="str">
        <f t="shared" ca="1" si="338"/>
        <v>1.4.15</v>
      </c>
      <c r="M181" s="123" t="str">
        <f t="shared" ca="1" si="338"/>
        <v>1.4.15</v>
      </c>
      <c r="N181" s="123" t="str">
        <f t="shared" ca="1" si="338"/>
        <v>1.4.15</v>
      </c>
      <c r="O181" s="123">
        <f t="shared" ca="1" si="233"/>
        <v>5</v>
      </c>
      <c r="P181" s="123">
        <f t="shared" ca="1" si="234"/>
        <v>44090</v>
      </c>
      <c r="Q181" s="123">
        <f t="shared" ca="1" si="235"/>
        <v>0</v>
      </c>
      <c r="R181" s="123">
        <f t="shared" ca="1" si="235"/>
        <v>0</v>
      </c>
      <c r="S181" s="123">
        <f t="shared" ca="1" si="236"/>
        <v>0</v>
      </c>
      <c r="T181" s="123">
        <f t="shared" ca="1" si="237"/>
        <v>0</v>
      </c>
      <c r="U181" s="123">
        <f t="shared" ca="1" si="238"/>
        <v>0</v>
      </c>
      <c r="V181" s="123">
        <f t="shared" ca="1" si="239"/>
        <v>0</v>
      </c>
      <c r="W181" s="123">
        <f t="shared" ca="1" si="240"/>
        <v>0</v>
      </c>
      <c r="X181" s="123">
        <f t="shared" ca="1" si="241"/>
        <v>0</v>
      </c>
      <c r="Y181" s="123">
        <f t="shared" ca="1" si="242"/>
        <v>0</v>
      </c>
      <c r="Z181" s="123">
        <f t="shared" ca="1" si="243"/>
        <v>0</v>
      </c>
      <c r="AA181" s="123">
        <f t="shared" ca="1" si="244"/>
        <v>0</v>
      </c>
      <c r="AB181" s="123">
        <f t="shared" ca="1" si="245"/>
        <v>0</v>
      </c>
      <c r="AC181" s="123">
        <f t="shared" ca="1" si="246"/>
        <v>0</v>
      </c>
      <c r="AD181" s="123">
        <f t="shared" ca="1" si="247"/>
        <v>0</v>
      </c>
      <c r="AE181" s="123">
        <f t="shared" ca="1" si="248"/>
        <v>0</v>
      </c>
      <c r="AF181" s="123">
        <f t="shared" ca="1" si="249"/>
        <v>0</v>
      </c>
      <c r="AG181" s="123">
        <f t="shared" ca="1" si="250"/>
        <v>0</v>
      </c>
      <c r="AH181" s="123">
        <f t="shared" ca="1" si="251"/>
        <v>0</v>
      </c>
      <c r="AI181" s="123">
        <f t="shared" ca="1" si="252"/>
        <v>0</v>
      </c>
      <c r="AJ181" s="123">
        <f t="shared" ca="1" si="253"/>
        <v>0</v>
      </c>
      <c r="AK181" s="123">
        <f t="shared" ca="1" si="254"/>
        <v>0</v>
      </c>
      <c r="AL181" s="123">
        <f t="shared" ca="1" si="255"/>
        <v>0</v>
      </c>
      <c r="AM181" s="123">
        <f t="shared" ca="1" si="256"/>
        <v>0</v>
      </c>
      <c r="AN181" s="123">
        <f t="shared" ca="1" si="257"/>
        <v>0</v>
      </c>
      <c r="AO181" s="123">
        <f t="shared" ca="1" si="258"/>
        <v>0</v>
      </c>
      <c r="AP181" s="123">
        <f t="shared" ca="1" si="259"/>
        <v>0</v>
      </c>
      <c r="AQ181" s="123">
        <f t="shared" ca="1" si="260"/>
        <v>0</v>
      </c>
      <c r="AR181" s="123">
        <f t="shared" ca="1" si="261"/>
        <v>0</v>
      </c>
      <c r="AS181" s="123">
        <f t="shared" ca="1" si="262"/>
        <v>0</v>
      </c>
      <c r="AT181" s="123">
        <f t="shared" ca="1" si="263"/>
        <v>0</v>
      </c>
      <c r="AU181" s="123">
        <f t="shared" ca="1" si="264"/>
        <v>0</v>
      </c>
      <c r="AV181" s="123">
        <f t="shared" ca="1" si="265"/>
        <v>0</v>
      </c>
      <c r="AW181" s="123">
        <f t="shared" ca="1" si="266"/>
        <v>0</v>
      </c>
      <c r="AX181" s="123">
        <f t="shared" ca="1" si="267"/>
        <v>0</v>
      </c>
      <c r="AY181" s="123">
        <f t="shared" ca="1" si="268"/>
        <v>0</v>
      </c>
      <c r="AZ181" s="123">
        <f t="shared" ca="1" si="269"/>
        <v>0</v>
      </c>
      <c r="BA181" s="123">
        <f t="shared" ca="1" si="270"/>
        <v>0</v>
      </c>
      <c r="BB181" s="123">
        <f t="shared" ca="1" si="271"/>
        <v>0</v>
      </c>
      <c r="BC181" s="123">
        <f t="shared" ca="1" si="272"/>
        <v>0</v>
      </c>
      <c r="BD181" s="123">
        <f t="shared" ca="1" si="273"/>
        <v>0</v>
      </c>
      <c r="BE181" s="123">
        <f t="shared" ca="1" si="274"/>
        <v>0</v>
      </c>
      <c r="BF181" s="123">
        <f t="shared" ca="1" si="275"/>
        <v>0</v>
      </c>
      <c r="BG181" s="123">
        <f t="shared" ca="1" si="276"/>
        <v>0</v>
      </c>
      <c r="BH181" s="123">
        <f t="shared" ca="1" si="277"/>
        <v>0</v>
      </c>
      <c r="BI181" s="123">
        <f t="shared" ca="1" si="278"/>
        <v>0</v>
      </c>
      <c r="BJ181" s="123">
        <f t="shared" ca="1" si="279"/>
        <v>0</v>
      </c>
      <c r="BK181" s="123">
        <f t="shared" ca="1" si="280"/>
        <v>0</v>
      </c>
      <c r="BL181" s="123">
        <f t="shared" ca="1" si="281"/>
        <v>0</v>
      </c>
      <c r="BM181" s="123">
        <f t="shared" ca="1" si="282"/>
        <v>0</v>
      </c>
      <c r="BN181" s="123">
        <f t="shared" ca="1" si="283"/>
        <v>0.65</v>
      </c>
      <c r="BO181" s="123">
        <f t="shared" ca="1" si="284"/>
        <v>28</v>
      </c>
      <c r="BP181" s="340">
        <f t="shared" ca="1" si="285"/>
        <v>0</v>
      </c>
      <c r="BQ181" s="123">
        <f t="shared" ca="1" si="286"/>
        <v>0</v>
      </c>
      <c r="BR181" s="123">
        <f t="shared" ca="1" si="287"/>
        <v>0</v>
      </c>
      <c r="BS181" s="123">
        <f t="shared" ca="1" si="288"/>
        <v>0</v>
      </c>
      <c r="BT181" s="123">
        <f t="shared" ca="1" si="289"/>
        <v>0</v>
      </c>
      <c r="BU181" s="123">
        <f t="shared" ca="1" si="290"/>
        <v>0</v>
      </c>
      <c r="BV181" s="123"/>
      <c r="BW181" s="123">
        <f t="shared" ca="1" si="291"/>
        <v>0</v>
      </c>
      <c r="BX181" s="123"/>
      <c r="BY181" s="123">
        <f t="shared" ca="1" si="292"/>
        <v>0</v>
      </c>
      <c r="BZ181" s="123"/>
      <c r="CA181" s="123">
        <f t="shared" ca="1" si="293"/>
        <v>0</v>
      </c>
      <c r="CB181" s="528">
        <f t="shared" ca="1" si="294"/>
        <v>0</v>
      </c>
      <c r="CC181" s="123">
        <f t="shared" ca="1" si="295"/>
        <v>0</v>
      </c>
      <c r="CD181" s="125">
        <f t="shared" ca="1" si="296"/>
        <v>0</v>
      </c>
      <c r="CE181" s="125">
        <f t="shared" ca="1" si="297"/>
        <v>530</v>
      </c>
      <c r="CF181" s="125">
        <f t="shared" ca="1" si="298"/>
        <v>2820</v>
      </c>
      <c r="CG181" s="125">
        <f t="shared" ca="1" si="299"/>
        <v>837.5</v>
      </c>
      <c r="CH181" s="125">
        <f t="shared" ca="1" si="300"/>
        <v>0</v>
      </c>
      <c r="CI181" s="125">
        <f t="shared" ca="1" si="301"/>
        <v>0</v>
      </c>
      <c r="CJ181" s="125">
        <f t="shared" ca="1" si="302"/>
        <v>0</v>
      </c>
      <c r="CK181" s="125">
        <f t="shared" ca="1" si="303"/>
        <v>0</v>
      </c>
      <c r="CL181" s="125">
        <f t="shared" ca="1" si="304"/>
        <v>2721.88</v>
      </c>
      <c r="CM181" s="125">
        <f t="shared" ca="1" si="305"/>
        <v>8657.4</v>
      </c>
      <c r="CN181" s="125">
        <f t="shared" ca="1" si="306"/>
        <v>15566.78</v>
      </c>
      <c r="CO181" s="125">
        <f t="shared" ca="1" si="307"/>
        <v>0</v>
      </c>
      <c r="CP181" s="125">
        <f t="shared" ca="1" si="308"/>
        <v>0</v>
      </c>
      <c r="CQ181" s="125">
        <f t="shared" ca="1" si="309"/>
        <v>0</v>
      </c>
      <c r="CR181" s="125">
        <f t="shared" ca="1" si="310"/>
        <v>0</v>
      </c>
      <c r="CS181" s="125">
        <f t="shared" ca="1" si="311"/>
        <v>0</v>
      </c>
      <c r="CT181" s="125">
        <f t="shared" ca="1" si="312"/>
        <v>0</v>
      </c>
      <c r="CU181" s="125">
        <f t="shared" ca="1" si="313"/>
        <v>0</v>
      </c>
      <c r="CV181" s="125">
        <f t="shared" ca="1" si="314"/>
        <v>0</v>
      </c>
      <c r="CW181" s="125">
        <f t="shared" ca="1" si="315"/>
        <v>0</v>
      </c>
      <c r="CX181" s="125">
        <f t="shared" ca="1" si="316"/>
        <v>0</v>
      </c>
      <c r="CY181" s="125">
        <f t="shared" ca="1" si="317"/>
        <v>0</v>
      </c>
      <c r="CZ181" s="125">
        <f t="shared" ca="1" si="318"/>
        <v>672.35</v>
      </c>
      <c r="DA181" s="341">
        <f t="shared" ca="1" si="319"/>
        <v>16239.13</v>
      </c>
      <c r="DB181" s="606">
        <f t="shared" ca="1" si="320"/>
        <v>2923.04</v>
      </c>
      <c r="DC181" s="606"/>
      <c r="DD181" s="606">
        <f t="shared" ca="1" si="321"/>
        <v>200.09</v>
      </c>
      <c r="DE181" s="125">
        <f t="shared" ca="1" si="322"/>
        <v>0</v>
      </c>
      <c r="DF181" s="125">
        <f t="shared" ca="1" si="323"/>
        <v>0</v>
      </c>
      <c r="DG181" s="125">
        <f t="shared" ca="1" si="324"/>
        <v>0</v>
      </c>
      <c r="DH181" s="125">
        <f t="shared" ca="1" si="325"/>
        <v>3123.13</v>
      </c>
      <c r="DI181" s="125">
        <f t="shared" ca="1" si="326"/>
        <v>3424.69</v>
      </c>
      <c r="DJ181" s="125">
        <f t="shared" ca="1" si="327"/>
        <v>2923.04</v>
      </c>
      <c r="DK181" s="125">
        <f t="shared" ca="1" si="328"/>
        <v>16039.04</v>
      </c>
      <c r="DL181" s="125">
        <f t="shared" ca="1" si="329"/>
        <v>0</v>
      </c>
      <c r="DM181" s="125">
        <f t="shared" ca="1" si="330"/>
        <v>0</v>
      </c>
      <c r="DN181" s="340" t="str">
        <f t="shared" ca="1" si="331"/>
        <v xml:space="preserve">30 від 01.03   </v>
      </c>
      <c r="DO181" s="340" t="str">
        <f t="shared" ca="1" si="332"/>
        <v>Алєйнік Г.Р.</v>
      </c>
      <c r="DP181" s="340" t="str">
        <f t="shared" ca="1" si="333"/>
        <v>Алєйнік</v>
      </c>
      <c r="DQ181" s="340" t="str">
        <f t="shared" ca="1" si="334"/>
        <v>Григорій</v>
      </c>
      <c r="DR181" s="340" t="str">
        <f t="shared" ca="1" si="335"/>
        <v>Русланович</v>
      </c>
      <c r="DS181" s="340">
        <f t="shared" ca="1" si="336"/>
        <v>3750011433</v>
      </c>
    </row>
    <row r="182" spans="1:123">
      <c r="A182">
        <f t="shared" ca="1" si="227"/>
        <v>177</v>
      </c>
      <c r="B182" t="str">
        <f t="shared" ca="1" si="228"/>
        <v>Стрілець</v>
      </c>
      <c r="C182" t="str">
        <f t="shared" ca="1" si="229"/>
        <v>рекрут</v>
      </c>
      <c r="D182" t="str">
        <f t="shared" ca="1" si="230"/>
        <v>Ярмолюк К.О.</v>
      </c>
      <c r="E182">
        <f t="shared" ca="1" si="231"/>
        <v>0</v>
      </c>
      <c r="F182">
        <f t="shared" ca="1" si="232"/>
        <v>0</v>
      </c>
      <c r="G182" s="123" t="str">
        <f t="shared" ca="1" si="337"/>
        <v>0.4.3</v>
      </c>
      <c r="H182" s="123" t="str">
        <f t="shared" ca="1" si="338"/>
        <v>0.4.3</v>
      </c>
      <c r="I182" s="123" t="str">
        <f t="shared" ca="1" si="338"/>
        <v>0.4.3</v>
      </c>
      <c r="J182" s="123" t="str">
        <f t="shared" ca="1" si="338"/>
        <v>0.4.3</v>
      </c>
      <c r="K182" s="123" t="str">
        <f t="shared" ca="1" si="338"/>
        <v>0.4.3</v>
      </c>
      <c r="L182" s="123" t="str">
        <f t="shared" ca="1" si="338"/>
        <v>0.4.3</v>
      </c>
      <c r="M182" s="123" t="str">
        <f t="shared" ca="1" si="338"/>
        <v>0.4.3</v>
      </c>
      <c r="N182" s="123" t="str">
        <f t="shared" ca="1" si="338"/>
        <v>0.4.3</v>
      </c>
      <c r="O182" s="123">
        <f t="shared" ca="1" si="233"/>
        <v>5</v>
      </c>
      <c r="P182" s="123">
        <f t="shared" ca="1" si="234"/>
        <v>44467</v>
      </c>
      <c r="Q182" s="123">
        <f t="shared" ca="1" si="235"/>
        <v>0</v>
      </c>
      <c r="R182" s="123">
        <f t="shared" ca="1" si="235"/>
        <v>0</v>
      </c>
      <c r="S182" s="123">
        <f t="shared" ca="1" si="236"/>
        <v>0</v>
      </c>
      <c r="T182" s="123">
        <f t="shared" ca="1" si="237"/>
        <v>0</v>
      </c>
      <c r="U182" s="123">
        <f t="shared" ca="1" si="238"/>
        <v>0</v>
      </c>
      <c r="V182" s="123">
        <f t="shared" ca="1" si="239"/>
        <v>0</v>
      </c>
      <c r="W182" s="123">
        <f t="shared" ca="1" si="240"/>
        <v>0</v>
      </c>
      <c r="X182" s="123">
        <f t="shared" ca="1" si="241"/>
        <v>0</v>
      </c>
      <c r="Y182" s="123">
        <f t="shared" ca="1" si="242"/>
        <v>0</v>
      </c>
      <c r="Z182" s="123">
        <f t="shared" ca="1" si="243"/>
        <v>0</v>
      </c>
      <c r="AA182" s="123">
        <f t="shared" ca="1" si="244"/>
        <v>0</v>
      </c>
      <c r="AB182" s="123">
        <f t="shared" ca="1" si="245"/>
        <v>0</v>
      </c>
      <c r="AC182" s="123">
        <f t="shared" ca="1" si="246"/>
        <v>0</v>
      </c>
      <c r="AD182" s="123">
        <f t="shared" ca="1" si="247"/>
        <v>0</v>
      </c>
      <c r="AE182" s="123">
        <f t="shared" ca="1" si="248"/>
        <v>0</v>
      </c>
      <c r="AF182" s="123">
        <f t="shared" ca="1" si="249"/>
        <v>0</v>
      </c>
      <c r="AG182" s="123">
        <f t="shared" ca="1" si="250"/>
        <v>0</v>
      </c>
      <c r="AH182" s="123">
        <f t="shared" ca="1" si="251"/>
        <v>0</v>
      </c>
      <c r="AI182" s="123">
        <f t="shared" ca="1" si="252"/>
        <v>0</v>
      </c>
      <c r="AJ182" s="123">
        <f t="shared" ca="1" si="253"/>
        <v>0</v>
      </c>
      <c r="AK182" s="123">
        <f t="shared" ca="1" si="254"/>
        <v>0</v>
      </c>
      <c r="AL182" s="123">
        <f t="shared" ca="1" si="255"/>
        <v>0</v>
      </c>
      <c r="AM182" s="123">
        <f t="shared" ca="1" si="256"/>
        <v>0</v>
      </c>
      <c r="AN182" s="123">
        <f t="shared" ca="1" si="257"/>
        <v>0</v>
      </c>
      <c r="AO182" s="123">
        <f t="shared" ca="1" si="258"/>
        <v>0</v>
      </c>
      <c r="AP182" s="123">
        <f t="shared" ca="1" si="259"/>
        <v>0</v>
      </c>
      <c r="AQ182" s="123">
        <f t="shared" ca="1" si="260"/>
        <v>0</v>
      </c>
      <c r="AR182" s="123">
        <f t="shared" ca="1" si="261"/>
        <v>0</v>
      </c>
      <c r="AS182" s="123">
        <f t="shared" ca="1" si="262"/>
        <v>0</v>
      </c>
      <c r="AT182" s="123">
        <f t="shared" ca="1" si="263"/>
        <v>0</v>
      </c>
      <c r="AU182" s="123">
        <f t="shared" ca="1" si="264"/>
        <v>0</v>
      </c>
      <c r="AV182" s="123">
        <f t="shared" ca="1" si="265"/>
        <v>0</v>
      </c>
      <c r="AW182" s="123">
        <f t="shared" ca="1" si="266"/>
        <v>0</v>
      </c>
      <c r="AX182" s="123">
        <f t="shared" ca="1" si="267"/>
        <v>0</v>
      </c>
      <c r="AY182" s="123">
        <f t="shared" ca="1" si="268"/>
        <v>0</v>
      </c>
      <c r="AZ182" s="123">
        <f t="shared" ca="1" si="269"/>
        <v>0</v>
      </c>
      <c r="BA182" s="123">
        <f t="shared" ca="1" si="270"/>
        <v>0</v>
      </c>
      <c r="BB182" s="123">
        <f t="shared" ca="1" si="271"/>
        <v>0</v>
      </c>
      <c r="BC182" s="123">
        <f t="shared" ca="1" si="272"/>
        <v>0</v>
      </c>
      <c r="BD182" s="123">
        <f t="shared" ca="1" si="273"/>
        <v>0</v>
      </c>
      <c r="BE182" s="123">
        <f t="shared" ca="1" si="274"/>
        <v>0</v>
      </c>
      <c r="BF182" s="123">
        <f t="shared" ca="1" si="275"/>
        <v>0</v>
      </c>
      <c r="BG182" s="123">
        <f t="shared" ca="1" si="276"/>
        <v>0</v>
      </c>
      <c r="BH182" s="123">
        <f t="shared" ca="1" si="277"/>
        <v>0</v>
      </c>
      <c r="BI182" s="123">
        <f t="shared" ca="1" si="278"/>
        <v>0</v>
      </c>
      <c r="BJ182" s="123">
        <f t="shared" ca="1" si="279"/>
        <v>0</v>
      </c>
      <c r="BK182" s="123">
        <f t="shared" ca="1" si="280"/>
        <v>0</v>
      </c>
      <c r="BL182" s="123">
        <f t="shared" ca="1" si="281"/>
        <v>0</v>
      </c>
      <c r="BM182" s="123">
        <f t="shared" ca="1" si="282"/>
        <v>0</v>
      </c>
      <c r="BN182" s="123">
        <f t="shared" ca="1" si="283"/>
        <v>0.65</v>
      </c>
      <c r="BO182" s="123">
        <f t="shared" ca="1" si="284"/>
        <v>28</v>
      </c>
      <c r="BP182" s="340">
        <f t="shared" ca="1" si="285"/>
        <v>0</v>
      </c>
      <c r="BQ182" s="123">
        <f t="shared" ca="1" si="286"/>
        <v>0</v>
      </c>
      <c r="BR182" s="123">
        <f t="shared" ca="1" si="287"/>
        <v>0</v>
      </c>
      <c r="BS182" s="123">
        <f t="shared" ca="1" si="288"/>
        <v>0</v>
      </c>
      <c r="BT182" s="123">
        <f t="shared" ca="1" si="289"/>
        <v>0</v>
      </c>
      <c r="BU182" s="123">
        <f t="shared" ca="1" si="290"/>
        <v>0</v>
      </c>
      <c r="BV182" s="123"/>
      <c r="BW182" s="123">
        <f t="shared" ca="1" si="291"/>
        <v>0</v>
      </c>
      <c r="BX182" s="123"/>
      <c r="BY182" s="123">
        <f t="shared" ca="1" si="292"/>
        <v>0</v>
      </c>
      <c r="BZ182" s="123"/>
      <c r="CA182" s="123">
        <f t="shared" ca="1" si="293"/>
        <v>0</v>
      </c>
      <c r="CB182" s="528">
        <f t="shared" ca="1" si="294"/>
        <v>0</v>
      </c>
      <c r="CC182" s="123">
        <f t="shared" ca="1" si="295"/>
        <v>0</v>
      </c>
      <c r="CD182" s="125">
        <f t="shared" ca="1" si="296"/>
        <v>0</v>
      </c>
      <c r="CE182" s="125">
        <f t="shared" ca="1" si="297"/>
        <v>440</v>
      </c>
      <c r="CF182" s="125">
        <f t="shared" ca="1" si="298"/>
        <v>2820</v>
      </c>
      <c r="CG182" s="125">
        <f t="shared" ca="1" si="299"/>
        <v>0</v>
      </c>
      <c r="CH182" s="125">
        <f t="shared" ca="1" si="300"/>
        <v>0</v>
      </c>
      <c r="CI182" s="125">
        <f t="shared" ca="1" si="301"/>
        <v>0</v>
      </c>
      <c r="CJ182" s="125">
        <f t="shared" ca="1" si="302"/>
        <v>0</v>
      </c>
      <c r="CK182" s="125">
        <f t="shared" ca="1" si="303"/>
        <v>0</v>
      </c>
      <c r="CL182" s="125">
        <f t="shared" ca="1" si="304"/>
        <v>2119</v>
      </c>
      <c r="CM182" s="125">
        <f t="shared" ca="1" si="305"/>
        <v>8657.4</v>
      </c>
      <c r="CN182" s="125">
        <f t="shared" ca="1" si="306"/>
        <v>14036.4</v>
      </c>
      <c r="CO182" s="125">
        <f t="shared" ca="1" si="307"/>
        <v>0</v>
      </c>
      <c r="CP182" s="125">
        <f t="shared" ca="1" si="308"/>
        <v>0</v>
      </c>
      <c r="CQ182" s="125">
        <f t="shared" ca="1" si="309"/>
        <v>0</v>
      </c>
      <c r="CR182" s="125">
        <f t="shared" ca="1" si="310"/>
        <v>0</v>
      </c>
      <c r="CS182" s="125">
        <f t="shared" ca="1" si="311"/>
        <v>0</v>
      </c>
      <c r="CT182" s="125">
        <f t="shared" ca="1" si="312"/>
        <v>0</v>
      </c>
      <c r="CU182" s="125">
        <f t="shared" ca="1" si="313"/>
        <v>0</v>
      </c>
      <c r="CV182" s="125">
        <f t="shared" ca="1" si="314"/>
        <v>0</v>
      </c>
      <c r="CW182" s="125">
        <f t="shared" ca="1" si="315"/>
        <v>0</v>
      </c>
      <c r="CX182" s="125">
        <f t="shared" ca="1" si="316"/>
        <v>0</v>
      </c>
      <c r="CY182" s="125">
        <f t="shared" ca="1" si="317"/>
        <v>0</v>
      </c>
      <c r="CZ182" s="125">
        <f t="shared" ca="1" si="318"/>
        <v>672.35</v>
      </c>
      <c r="DA182" s="341">
        <f t="shared" ca="1" si="319"/>
        <v>14708.75</v>
      </c>
      <c r="DB182" s="606">
        <f t="shared" ca="1" si="320"/>
        <v>2647.58</v>
      </c>
      <c r="DC182" s="606"/>
      <c r="DD182" s="606">
        <f t="shared" ca="1" si="321"/>
        <v>181.23</v>
      </c>
      <c r="DE182" s="125">
        <f t="shared" ca="1" si="322"/>
        <v>0</v>
      </c>
      <c r="DF182" s="125">
        <f t="shared" ca="1" si="323"/>
        <v>0</v>
      </c>
      <c r="DG182" s="125">
        <f t="shared" ca="1" si="324"/>
        <v>0</v>
      </c>
      <c r="DH182" s="125">
        <f t="shared" ca="1" si="325"/>
        <v>2828.81</v>
      </c>
      <c r="DI182" s="125">
        <f t="shared" ca="1" si="326"/>
        <v>3088.01</v>
      </c>
      <c r="DJ182" s="125">
        <f t="shared" ca="1" si="327"/>
        <v>2647.58</v>
      </c>
      <c r="DK182" s="125">
        <f t="shared" ca="1" si="328"/>
        <v>14527.52</v>
      </c>
      <c r="DL182" s="125">
        <f t="shared" ca="1" si="329"/>
        <v>0</v>
      </c>
      <c r="DM182" s="125">
        <f t="shared" ca="1" si="330"/>
        <v>0</v>
      </c>
      <c r="DN182" s="340" t="str">
        <f t="shared" ca="1" si="331"/>
        <v xml:space="preserve">30 від 01.03   </v>
      </c>
      <c r="DO182" s="340" t="str">
        <f t="shared" ca="1" si="332"/>
        <v>Ярмолюк К.О.</v>
      </c>
      <c r="DP182" s="340" t="str">
        <f t="shared" ca="1" si="333"/>
        <v>Ярмолюк</v>
      </c>
      <c r="DQ182" s="340" t="str">
        <f t="shared" ca="1" si="334"/>
        <v>Костянтин</v>
      </c>
      <c r="DR182" s="340" t="str">
        <f t="shared" ca="1" si="335"/>
        <v>Олександрович</v>
      </c>
      <c r="DS182" s="340">
        <f t="shared" ca="1" si="336"/>
        <v>3784607413</v>
      </c>
    </row>
    <row r="183" spans="1:123">
      <c r="A183">
        <f t="shared" ca="1" si="227"/>
        <v>178</v>
      </c>
      <c r="B183" t="str">
        <f t="shared" ca="1" si="228"/>
        <v>Стрілець</v>
      </c>
      <c r="C183" t="str">
        <f t="shared" ca="1" si="229"/>
        <v>м-с</v>
      </c>
      <c r="D183" t="str">
        <f t="shared" ca="1" si="230"/>
        <v>Ахмедов В.Е.</v>
      </c>
      <c r="E183">
        <f t="shared" ca="1" si="231"/>
        <v>0</v>
      </c>
      <c r="F183">
        <f t="shared" ca="1" si="232"/>
        <v>0</v>
      </c>
      <c r="G183" s="123" t="str">
        <f t="shared" ca="1" si="337"/>
        <v>0.4.23</v>
      </c>
      <c r="H183" s="123" t="str">
        <f t="shared" ca="1" si="338"/>
        <v>0.4.23</v>
      </c>
      <c r="I183" s="123" t="str">
        <f t="shared" ca="1" si="338"/>
        <v>0.4.23</v>
      </c>
      <c r="J183" s="123" t="str">
        <f t="shared" ca="1" si="338"/>
        <v>0.4.23</v>
      </c>
      <c r="K183" s="123" t="str">
        <f t="shared" ca="1" si="338"/>
        <v>0.4.23</v>
      </c>
      <c r="L183" s="123" t="str">
        <f t="shared" ca="1" si="338"/>
        <v>0.4.23</v>
      </c>
      <c r="M183" s="123" t="str">
        <f t="shared" ca="1" si="338"/>
        <v>0.4.23</v>
      </c>
      <c r="N183" s="123" t="str">
        <f t="shared" ca="1" si="338"/>
        <v>0.4.23</v>
      </c>
      <c r="O183" s="123">
        <f t="shared" ca="1" si="233"/>
        <v>5</v>
      </c>
      <c r="P183" s="123">
        <f t="shared" ca="1" si="234"/>
        <v>44447</v>
      </c>
      <c r="Q183" s="123">
        <f t="shared" ca="1" si="235"/>
        <v>0</v>
      </c>
      <c r="R183" s="123">
        <f t="shared" ca="1" si="235"/>
        <v>0</v>
      </c>
      <c r="S183" s="123">
        <f t="shared" ca="1" si="236"/>
        <v>0</v>
      </c>
      <c r="T183" s="123">
        <f t="shared" ca="1" si="237"/>
        <v>0</v>
      </c>
      <c r="U183" s="123">
        <f t="shared" ca="1" si="238"/>
        <v>0</v>
      </c>
      <c r="V183" s="123">
        <f t="shared" ca="1" si="239"/>
        <v>0</v>
      </c>
      <c r="W183" s="123">
        <f t="shared" ca="1" si="240"/>
        <v>0</v>
      </c>
      <c r="X183" s="123">
        <f t="shared" ca="1" si="241"/>
        <v>0</v>
      </c>
      <c r="Y183" s="123">
        <f t="shared" ca="1" si="242"/>
        <v>0</v>
      </c>
      <c r="Z183" s="123">
        <f t="shared" ca="1" si="243"/>
        <v>0</v>
      </c>
      <c r="AA183" s="123">
        <f t="shared" ca="1" si="244"/>
        <v>0</v>
      </c>
      <c r="AB183" s="123">
        <f t="shared" ca="1" si="245"/>
        <v>0</v>
      </c>
      <c r="AC183" s="123">
        <f t="shared" ca="1" si="246"/>
        <v>0</v>
      </c>
      <c r="AD183" s="123">
        <f t="shared" ca="1" si="247"/>
        <v>0</v>
      </c>
      <c r="AE183" s="123">
        <f t="shared" ca="1" si="248"/>
        <v>0</v>
      </c>
      <c r="AF183" s="123">
        <f t="shared" ca="1" si="249"/>
        <v>0</v>
      </c>
      <c r="AG183" s="123">
        <f t="shared" ca="1" si="250"/>
        <v>0</v>
      </c>
      <c r="AH183" s="123">
        <f t="shared" ca="1" si="251"/>
        <v>0</v>
      </c>
      <c r="AI183" s="123">
        <f t="shared" ca="1" si="252"/>
        <v>0</v>
      </c>
      <c r="AJ183" s="123">
        <f t="shared" ca="1" si="253"/>
        <v>0</v>
      </c>
      <c r="AK183" s="123">
        <f t="shared" ca="1" si="254"/>
        <v>0</v>
      </c>
      <c r="AL183" s="123">
        <f t="shared" ca="1" si="255"/>
        <v>0</v>
      </c>
      <c r="AM183" s="123">
        <f t="shared" ca="1" si="256"/>
        <v>0</v>
      </c>
      <c r="AN183" s="123">
        <f t="shared" ca="1" si="257"/>
        <v>0</v>
      </c>
      <c r="AO183" s="123">
        <f t="shared" ca="1" si="258"/>
        <v>0</v>
      </c>
      <c r="AP183" s="123">
        <f t="shared" ca="1" si="259"/>
        <v>0</v>
      </c>
      <c r="AQ183" s="123">
        <f t="shared" ca="1" si="260"/>
        <v>0</v>
      </c>
      <c r="AR183" s="123">
        <f t="shared" ca="1" si="261"/>
        <v>0</v>
      </c>
      <c r="AS183" s="123">
        <f t="shared" ca="1" si="262"/>
        <v>0</v>
      </c>
      <c r="AT183" s="123">
        <f t="shared" ca="1" si="263"/>
        <v>0</v>
      </c>
      <c r="AU183" s="123">
        <f t="shared" ca="1" si="264"/>
        <v>0</v>
      </c>
      <c r="AV183" s="123">
        <f t="shared" ca="1" si="265"/>
        <v>0</v>
      </c>
      <c r="AW183" s="123">
        <f t="shared" ca="1" si="266"/>
        <v>0</v>
      </c>
      <c r="AX183" s="123">
        <f t="shared" ca="1" si="267"/>
        <v>0</v>
      </c>
      <c r="AY183" s="123">
        <f t="shared" ca="1" si="268"/>
        <v>0</v>
      </c>
      <c r="AZ183" s="123">
        <f t="shared" ca="1" si="269"/>
        <v>0</v>
      </c>
      <c r="BA183" s="123">
        <f t="shared" ca="1" si="270"/>
        <v>0</v>
      </c>
      <c r="BB183" s="123">
        <f t="shared" ca="1" si="271"/>
        <v>0</v>
      </c>
      <c r="BC183" s="123">
        <f t="shared" ca="1" si="272"/>
        <v>0</v>
      </c>
      <c r="BD183" s="123">
        <f t="shared" ca="1" si="273"/>
        <v>0</v>
      </c>
      <c r="BE183" s="123">
        <f t="shared" ca="1" si="274"/>
        <v>0</v>
      </c>
      <c r="BF183" s="123">
        <f t="shared" ca="1" si="275"/>
        <v>0</v>
      </c>
      <c r="BG183" s="123">
        <f t="shared" ca="1" si="276"/>
        <v>0</v>
      </c>
      <c r="BH183" s="123">
        <f t="shared" ca="1" si="277"/>
        <v>0</v>
      </c>
      <c r="BI183" s="123">
        <f t="shared" ca="1" si="278"/>
        <v>0</v>
      </c>
      <c r="BJ183" s="123">
        <f t="shared" ca="1" si="279"/>
        <v>0</v>
      </c>
      <c r="BK183" s="123">
        <f t="shared" ca="1" si="280"/>
        <v>0</v>
      </c>
      <c r="BL183" s="123">
        <f t="shared" ca="1" si="281"/>
        <v>0</v>
      </c>
      <c r="BM183" s="123">
        <f t="shared" ca="1" si="282"/>
        <v>0</v>
      </c>
      <c r="BN183" s="123">
        <f t="shared" ca="1" si="283"/>
        <v>0.65</v>
      </c>
      <c r="BO183" s="123">
        <f t="shared" ca="1" si="284"/>
        <v>28</v>
      </c>
      <c r="BP183" s="340">
        <f t="shared" ca="1" si="285"/>
        <v>0</v>
      </c>
      <c r="BQ183" s="123">
        <f t="shared" ca="1" si="286"/>
        <v>0</v>
      </c>
      <c r="BR183" s="123">
        <f t="shared" ca="1" si="287"/>
        <v>0</v>
      </c>
      <c r="BS183" s="123">
        <f t="shared" ca="1" si="288"/>
        <v>0</v>
      </c>
      <c r="BT183" s="123">
        <f t="shared" ca="1" si="289"/>
        <v>0</v>
      </c>
      <c r="BU183" s="123">
        <f t="shared" ca="1" si="290"/>
        <v>0</v>
      </c>
      <c r="BV183" s="123"/>
      <c r="BW183" s="123">
        <f t="shared" ca="1" si="291"/>
        <v>0</v>
      </c>
      <c r="BX183" s="123"/>
      <c r="BY183" s="123">
        <f t="shared" ca="1" si="292"/>
        <v>0</v>
      </c>
      <c r="BZ183" s="123"/>
      <c r="CA183" s="123">
        <f t="shared" ca="1" si="293"/>
        <v>0</v>
      </c>
      <c r="CB183" s="528">
        <f t="shared" ca="1" si="294"/>
        <v>0</v>
      </c>
      <c r="CC183" s="123">
        <f t="shared" ca="1" si="295"/>
        <v>0</v>
      </c>
      <c r="CD183" s="125">
        <f t="shared" ca="1" si="296"/>
        <v>0</v>
      </c>
      <c r="CE183" s="125">
        <f t="shared" ca="1" si="297"/>
        <v>530</v>
      </c>
      <c r="CF183" s="125">
        <f t="shared" ca="1" si="298"/>
        <v>2820</v>
      </c>
      <c r="CG183" s="125">
        <f t="shared" ca="1" si="299"/>
        <v>0</v>
      </c>
      <c r="CH183" s="125">
        <f t="shared" ca="1" si="300"/>
        <v>0</v>
      </c>
      <c r="CI183" s="125">
        <f t="shared" ca="1" si="301"/>
        <v>0</v>
      </c>
      <c r="CJ183" s="125">
        <f t="shared" ca="1" si="302"/>
        <v>0</v>
      </c>
      <c r="CK183" s="125">
        <f t="shared" ca="1" si="303"/>
        <v>0</v>
      </c>
      <c r="CL183" s="125">
        <f t="shared" ca="1" si="304"/>
        <v>2177.5</v>
      </c>
      <c r="CM183" s="125">
        <f t="shared" ca="1" si="305"/>
        <v>8657.4</v>
      </c>
      <c r="CN183" s="125">
        <f t="shared" ca="1" si="306"/>
        <v>14184.9</v>
      </c>
      <c r="CO183" s="125">
        <f t="shared" ca="1" si="307"/>
        <v>0</v>
      </c>
      <c r="CP183" s="125">
        <f t="shared" ca="1" si="308"/>
        <v>0</v>
      </c>
      <c r="CQ183" s="125">
        <f t="shared" ca="1" si="309"/>
        <v>0</v>
      </c>
      <c r="CR183" s="125">
        <f t="shared" ca="1" si="310"/>
        <v>0</v>
      </c>
      <c r="CS183" s="125">
        <f t="shared" ca="1" si="311"/>
        <v>0</v>
      </c>
      <c r="CT183" s="125">
        <f t="shared" ca="1" si="312"/>
        <v>0</v>
      </c>
      <c r="CU183" s="125">
        <f t="shared" ca="1" si="313"/>
        <v>0</v>
      </c>
      <c r="CV183" s="125">
        <f t="shared" ca="1" si="314"/>
        <v>0</v>
      </c>
      <c r="CW183" s="125">
        <f t="shared" ca="1" si="315"/>
        <v>0</v>
      </c>
      <c r="CX183" s="125">
        <f t="shared" ca="1" si="316"/>
        <v>0</v>
      </c>
      <c r="CY183" s="125">
        <f t="shared" ca="1" si="317"/>
        <v>0</v>
      </c>
      <c r="CZ183" s="125">
        <f t="shared" ca="1" si="318"/>
        <v>672.35</v>
      </c>
      <c r="DA183" s="341">
        <f t="shared" ca="1" si="319"/>
        <v>14857.25</v>
      </c>
      <c r="DB183" s="606">
        <f t="shared" ca="1" si="320"/>
        <v>2674.31</v>
      </c>
      <c r="DC183" s="606"/>
      <c r="DD183" s="606">
        <f t="shared" ca="1" si="321"/>
        <v>183.06</v>
      </c>
      <c r="DE183" s="125">
        <f t="shared" ca="1" si="322"/>
        <v>0</v>
      </c>
      <c r="DF183" s="125">
        <f t="shared" ca="1" si="323"/>
        <v>0</v>
      </c>
      <c r="DG183" s="125">
        <f t="shared" ca="1" si="324"/>
        <v>0</v>
      </c>
      <c r="DH183" s="125">
        <f t="shared" ca="1" si="325"/>
        <v>2857.37</v>
      </c>
      <c r="DI183" s="125">
        <f t="shared" ca="1" si="326"/>
        <v>3120.68</v>
      </c>
      <c r="DJ183" s="125">
        <f t="shared" ca="1" si="327"/>
        <v>2674.31</v>
      </c>
      <c r="DK183" s="125">
        <f t="shared" ca="1" si="328"/>
        <v>14674.19</v>
      </c>
      <c r="DL183" s="125">
        <f t="shared" ca="1" si="329"/>
        <v>0</v>
      </c>
      <c r="DM183" s="125">
        <f t="shared" ca="1" si="330"/>
        <v>0</v>
      </c>
      <c r="DN183" s="340" t="str">
        <f t="shared" ca="1" si="331"/>
        <v xml:space="preserve">30 від 01.03   </v>
      </c>
      <c r="DO183" s="340" t="str">
        <f t="shared" ca="1" si="332"/>
        <v>Ахмедов В.Е.</v>
      </c>
      <c r="DP183" s="340" t="str">
        <f t="shared" ca="1" si="333"/>
        <v>Ахмедов</v>
      </c>
      <c r="DQ183" s="340" t="str">
        <f t="shared" ca="1" si="334"/>
        <v>Вюгар</v>
      </c>
      <c r="DR183" s="340" t="str">
        <f t="shared" ca="1" si="335"/>
        <v>Елданізович</v>
      </c>
      <c r="DS183" s="340">
        <f t="shared" ca="1" si="336"/>
        <v>3762610497</v>
      </c>
    </row>
    <row r="184" spans="1:123">
      <c r="A184">
        <f t="shared" ca="1" si="227"/>
        <v>179</v>
      </c>
      <c r="B184" t="str">
        <f t="shared" ca="1" si="228"/>
        <v>Водій</v>
      </c>
      <c r="C184" t="str">
        <f t="shared" ca="1" si="229"/>
        <v>м-с</v>
      </c>
      <c r="D184" t="str">
        <f t="shared" ca="1" si="230"/>
        <v>Шерстньов М.В.</v>
      </c>
      <c r="E184">
        <f t="shared" ca="1" si="231"/>
        <v>0</v>
      </c>
      <c r="F184">
        <f t="shared" ca="1" si="232"/>
        <v>0</v>
      </c>
      <c r="G184" s="123" t="str">
        <f t="shared" ca="1" si="337"/>
        <v>3.3.20</v>
      </c>
      <c r="H184" s="123" t="str">
        <f t="shared" ca="1" si="338"/>
        <v>3.3.20</v>
      </c>
      <c r="I184" s="123" t="str">
        <f t="shared" ca="1" si="338"/>
        <v>3.3.20</v>
      </c>
      <c r="J184" s="123" t="str">
        <f t="shared" ca="1" si="338"/>
        <v>3.3.20</v>
      </c>
      <c r="K184" s="123" t="str">
        <f t="shared" ca="1" si="338"/>
        <v>3.3.20</v>
      </c>
      <c r="L184" s="123" t="str">
        <f t="shared" ca="1" si="338"/>
        <v>3.3.20</v>
      </c>
      <c r="M184" s="123" t="str">
        <f t="shared" ca="1" si="338"/>
        <v>3.3.20</v>
      </c>
      <c r="N184" s="123" t="str">
        <f t="shared" ca="1" si="338"/>
        <v>3.3.20</v>
      </c>
      <c r="O184" s="123">
        <f t="shared" ca="1" si="233"/>
        <v>5</v>
      </c>
      <c r="P184" s="123">
        <f t="shared" ca="1" si="234"/>
        <v>43384</v>
      </c>
      <c r="Q184" s="123">
        <f t="shared" ca="1" si="235"/>
        <v>0</v>
      </c>
      <c r="R184" s="123">
        <f t="shared" ca="1" si="235"/>
        <v>0</v>
      </c>
      <c r="S184" s="123">
        <f t="shared" ca="1" si="236"/>
        <v>0</v>
      </c>
      <c r="T184" s="123">
        <f t="shared" ca="1" si="237"/>
        <v>0</v>
      </c>
      <c r="U184" s="123">
        <f t="shared" ca="1" si="238"/>
        <v>0</v>
      </c>
      <c r="V184" s="123">
        <f t="shared" ca="1" si="239"/>
        <v>0</v>
      </c>
      <c r="W184" s="123">
        <f t="shared" ca="1" si="240"/>
        <v>0</v>
      </c>
      <c r="X184" s="123">
        <f t="shared" ca="1" si="241"/>
        <v>0</v>
      </c>
      <c r="Y184" s="123">
        <f t="shared" ca="1" si="242"/>
        <v>0</v>
      </c>
      <c r="Z184" s="123">
        <f t="shared" ca="1" si="243"/>
        <v>0</v>
      </c>
      <c r="AA184" s="123">
        <f t="shared" ca="1" si="244"/>
        <v>0</v>
      </c>
      <c r="AB184" s="123">
        <f t="shared" ca="1" si="245"/>
        <v>0</v>
      </c>
      <c r="AC184" s="123">
        <f t="shared" ca="1" si="246"/>
        <v>0</v>
      </c>
      <c r="AD184" s="123">
        <f t="shared" ca="1" si="247"/>
        <v>0</v>
      </c>
      <c r="AE184" s="123">
        <f t="shared" ca="1" si="248"/>
        <v>0</v>
      </c>
      <c r="AF184" s="123">
        <f t="shared" ca="1" si="249"/>
        <v>0</v>
      </c>
      <c r="AG184" s="123">
        <f t="shared" ca="1" si="250"/>
        <v>0</v>
      </c>
      <c r="AH184" s="123">
        <f t="shared" ca="1" si="251"/>
        <v>0</v>
      </c>
      <c r="AI184" s="123">
        <f t="shared" ca="1" si="252"/>
        <v>0</v>
      </c>
      <c r="AJ184" s="123">
        <f t="shared" ca="1" si="253"/>
        <v>0</v>
      </c>
      <c r="AK184" s="123">
        <f t="shared" ca="1" si="254"/>
        <v>0</v>
      </c>
      <c r="AL184" s="123">
        <f t="shared" ca="1" si="255"/>
        <v>0</v>
      </c>
      <c r="AM184" s="123">
        <f t="shared" ca="1" si="256"/>
        <v>0</v>
      </c>
      <c r="AN184" s="123">
        <f t="shared" ca="1" si="257"/>
        <v>0</v>
      </c>
      <c r="AO184" s="123">
        <f t="shared" ca="1" si="258"/>
        <v>0</v>
      </c>
      <c r="AP184" s="123">
        <f t="shared" ca="1" si="259"/>
        <v>0</v>
      </c>
      <c r="AQ184" s="123">
        <f t="shared" ca="1" si="260"/>
        <v>0</v>
      </c>
      <c r="AR184" s="123">
        <f t="shared" ca="1" si="261"/>
        <v>0</v>
      </c>
      <c r="AS184" s="123">
        <f t="shared" ca="1" si="262"/>
        <v>0</v>
      </c>
      <c r="AT184" s="123">
        <f t="shared" ca="1" si="263"/>
        <v>0</v>
      </c>
      <c r="AU184" s="123">
        <f t="shared" ca="1" si="264"/>
        <v>0</v>
      </c>
      <c r="AV184" s="123">
        <f t="shared" ca="1" si="265"/>
        <v>0</v>
      </c>
      <c r="AW184" s="123">
        <f t="shared" ca="1" si="266"/>
        <v>0</v>
      </c>
      <c r="AX184" s="123">
        <f t="shared" ca="1" si="267"/>
        <v>0</v>
      </c>
      <c r="AY184" s="123">
        <f t="shared" ca="1" si="268"/>
        <v>0</v>
      </c>
      <c r="AZ184" s="123">
        <f t="shared" ca="1" si="269"/>
        <v>0</v>
      </c>
      <c r="BA184" s="123">
        <f t="shared" ca="1" si="270"/>
        <v>0</v>
      </c>
      <c r="BB184" s="123">
        <f t="shared" ca="1" si="271"/>
        <v>0</v>
      </c>
      <c r="BC184" s="123">
        <f t="shared" ca="1" si="272"/>
        <v>0</v>
      </c>
      <c r="BD184" s="123">
        <f t="shared" ca="1" si="273"/>
        <v>0</v>
      </c>
      <c r="BE184" s="123">
        <f t="shared" ca="1" si="274"/>
        <v>0</v>
      </c>
      <c r="BF184" s="123">
        <f t="shared" ca="1" si="275"/>
        <v>0</v>
      </c>
      <c r="BG184" s="123">
        <f t="shared" ca="1" si="276"/>
        <v>0</v>
      </c>
      <c r="BH184" s="123">
        <f t="shared" ca="1" si="277"/>
        <v>0</v>
      </c>
      <c r="BI184" s="123">
        <f t="shared" ca="1" si="278"/>
        <v>0</v>
      </c>
      <c r="BJ184" s="123">
        <f t="shared" ca="1" si="279"/>
        <v>0</v>
      </c>
      <c r="BK184" s="123">
        <f t="shared" ca="1" si="280"/>
        <v>0</v>
      </c>
      <c r="BL184" s="123">
        <f t="shared" ca="1" si="281"/>
        <v>0</v>
      </c>
      <c r="BM184" s="123">
        <f t="shared" ca="1" si="282"/>
        <v>0</v>
      </c>
      <c r="BN184" s="123">
        <f t="shared" ca="1" si="283"/>
        <v>0.65</v>
      </c>
      <c r="BO184" s="123">
        <f t="shared" ca="1" si="284"/>
        <v>28</v>
      </c>
      <c r="BP184" s="340">
        <f t="shared" ca="1" si="285"/>
        <v>0</v>
      </c>
      <c r="BQ184" s="123">
        <f t="shared" ca="1" si="286"/>
        <v>0</v>
      </c>
      <c r="BR184" s="123">
        <f t="shared" ca="1" si="287"/>
        <v>0</v>
      </c>
      <c r="BS184" s="123">
        <f t="shared" ca="1" si="288"/>
        <v>0</v>
      </c>
      <c r="BT184" s="123">
        <f t="shared" ca="1" si="289"/>
        <v>0</v>
      </c>
      <c r="BU184" s="123">
        <f t="shared" ca="1" si="290"/>
        <v>0</v>
      </c>
      <c r="BV184" s="123"/>
      <c r="BW184" s="123">
        <f t="shared" ca="1" si="291"/>
        <v>0</v>
      </c>
      <c r="BX184" s="123"/>
      <c r="BY184" s="123">
        <f t="shared" ca="1" si="292"/>
        <v>0</v>
      </c>
      <c r="BZ184" s="123"/>
      <c r="CA184" s="123">
        <f t="shared" ca="1" si="293"/>
        <v>0</v>
      </c>
      <c r="CB184" s="528">
        <f t="shared" ca="1" si="294"/>
        <v>0</v>
      </c>
      <c r="CC184" s="123">
        <f t="shared" ca="1" si="295"/>
        <v>0</v>
      </c>
      <c r="CD184" s="125">
        <f t="shared" ca="1" si="296"/>
        <v>0</v>
      </c>
      <c r="CE184" s="125">
        <f t="shared" ca="1" si="297"/>
        <v>530</v>
      </c>
      <c r="CF184" s="125">
        <f t="shared" ca="1" si="298"/>
        <v>2820</v>
      </c>
      <c r="CG184" s="125">
        <f t="shared" ca="1" si="299"/>
        <v>837.5</v>
      </c>
      <c r="CH184" s="125">
        <f t="shared" ca="1" si="300"/>
        <v>0</v>
      </c>
      <c r="CI184" s="125">
        <f t="shared" ca="1" si="301"/>
        <v>0</v>
      </c>
      <c r="CJ184" s="125">
        <f t="shared" ca="1" si="302"/>
        <v>0</v>
      </c>
      <c r="CK184" s="125">
        <f t="shared" ca="1" si="303"/>
        <v>0</v>
      </c>
      <c r="CL184" s="125">
        <f t="shared" ca="1" si="304"/>
        <v>2721.88</v>
      </c>
      <c r="CM184" s="125">
        <f t="shared" ca="1" si="305"/>
        <v>8657.4</v>
      </c>
      <c r="CN184" s="125">
        <f t="shared" ca="1" si="306"/>
        <v>15566.78</v>
      </c>
      <c r="CO184" s="125">
        <f t="shared" ca="1" si="307"/>
        <v>0</v>
      </c>
      <c r="CP184" s="125">
        <f t="shared" ca="1" si="308"/>
        <v>0</v>
      </c>
      <c r="CQ184" s="125">
        <f t="shared" ca="1" si="309"/>
        <v>0</v>
      </c>
      <c r="CR184" s="125">
        <f t="shared" ca="1" si="310"/>
        <v>0</v>
      </c>
      <c r="CS184" s="125">
        <f t="shared" ca="1" si="311"/>
        <v>0</v>
      </c>
      <c r="CT184" s="125">
        <f t="shared" ca="1" si="312"/>
        <v>0</v>
      </c>
      <c r="CU184" s="125">
        <f t="shared" ca="1" si="313"/>
        <v>0</v>
      </c>
      <c r="CV184" s="125">
        <f t="shared" ca="1" si="314"/>
        <v>0</v>
      </c>
      <c r="CW184" s="125">
        <f t="shared" ca="1" si="315"/>
        <v>0</v>
      </c>
      <c r="CX184" s="125">
        <f t="shared" ca="1" si="316"/>
        <v>0</v>
      </c>
      <c r="CY184" s="125">
        <f t="shared" ca="1" si="317"/>
        <v>0</v>
      </c>
      <c r="CZ184" s="125">
        <f t="shared" ca="1" si="318"/>
        <v>672.35</v>
      </c>
      <c r="DA184" s="341">
        <f t="shared" ca="1" si="319"/>
        <v>16239.13</v>
      </c>
      <c r="DB184" s="606">
        <f t="shared" ca="1" si="320"/>
        <v>2923.04</v>
      </c>
      <c r="DC184" s="606"/>
      <c r="DD184" s="606">
        <f t="shared" ca="1" si="321"/>
        <v>200.09</v>
      </c>
      <c r="DE184" s="125">
        <f t="shared" ca="1" si="322"/>
        <v>0</v>
      </c>
      <c r="DF184" s="125">
        <f t="shared" ca="1" si="323"/>
        <v>0</v>
      </c>
      <c r="DG184" s="125">
        <f t="shared" ca="1" si="324"/>
        <v>3207.81</v>
      </c>
      <c r="DH184" s="125">
        <f t="shared" ca="1" si="325"/>
        <v>6330.94</v>
      </c>
      <c r="DI184" s="125">
        <f t="shared" ca="1" si="326"/>
        <v>3424.69</v>
      </c>
      <c r="DJ184" s="125">
        <f t="shared" ca="1" si="327"/>
        <v>2923.04</v>
      </c>
      <c r="DK184" s="125">
        <f t="shared" ca="1" si="328"/>
        <v>12831.23</v>
      </c>
      <c r="DL184" s="125">
        <f t="shared" ca="1" si="329"/>
        <v>0</v>
      </c>
      <c r="DM184" s="125">
        <f t="shared" ca="1" si="330"/>
        <v>0</v>
      </c>
      <c r="DN184" s="340" t="str">
        <f t="shared" ca="1" si="331"/>
        <v xml:space="preserve">30 від 01.03   </v>
      </c>
      <c r="DO184" s="340" t="str">
        <f t="shared" ca="1" si="332"/>
        <v>Шерстньов М.В.</v>
      </c>
      <c r="DP184" s="340" t="str">
        <f t="shared" ca="1" si="333"/>
        <v>Шерстньов</v>
      </c>
      <c r="DQ184" s="340" t="str">
        <f t="shared" ca="1" si="334"/>
        <v>Максим</v>
      </c>
      <c r="DR184" s="340" t="str">
        <f t="shared" ca="1" si="335"/>
        <v>Володимирович</v>
      </c>
      <c r="DS184" s="340">
        <f t="shared" ca="1" si="336"/>
        <v>3603110494</v>
      </c>
    </row>
    <row r="185" spans="1:123">
      <c r="A185">
        <f t="shared" ca="1" si="227"/>
        <v>180</v>
      </c>
      <c r="B185" t="str">
        <f t="shared" ca="1" si="228"/>
        <v>Водій</v>
      </c>
      <c r="C185">
        <f t="shared" ca="1" si="229"/>
        <v>0</v>
      </c>
      <c r="D185">
        <f t="shared" ca="1" si="230"/>
        <v>0</v>
      </c>
      <c r="E185">
        <f t="shared" ca="1" si="231"/>
        <v>0</v>
      </c>
      <c r="F185">
        <f t="shared" ca="1" si="232"/>
        <v>0</v>
      </c>
      <c r="G185" s="123" t="str">
        <f t="shared" ca="1" si="337"/>
        <v>0.0.0</v>
      </c>
      <c r="H185" s="123" t="str">
        <f t="shared" ca="1" si="338"/>
        <v>0.0.0</v>
      </c>
      <c r="I185" s="123" t="str">
        <f t="shared" ca="1" si="338"/>
        <v>0.0.0</v>
      </c>
      <c r="J185" s="123" t="str">
        <f t="shared" ca="1" si="338"/>
        <v>0.0.0</v>
      </c>
      <c r="K185" s="123" t="str">
        <f t="shared" ca="1" si="338"/>
        <v>0.0.0</v>
      </c>
      <c r="L185" s="123" t="str">
        <f t="shared" ca="1" si="338"/>
        <v>0.0.0</v>
      </c>
      <c r="M185" s="123" t="str">
        <f t="shared" ca="1" si="338"/>
        <v>0.0.0</v>
      </c>
      <c r="N185" s="123" t="str">
        <f t="shared" ca="1" si="338"/>
        <v>0.0.0</v>
      </c>
      <c r="O185" s="123">
        <f t="shared" ca="1" si="233"/>
        <v>5</v>
      </c>
      <c r="P185" s="123">
        <f t="shared" ca="1" si="234"/>
        <v>0</v>
      </c>
      <c r="Q185" s="123">
        <f t="shared" ca="1" si="235"/>
        <v>0</v>
      </c>
      <c r="R185" s="123">
        <f t="shared" ca="1" si="235"/>
        <v>0</v>
      </c>
      <c r="S185" s="123">
        <f t="shared" ca="1" si="236"/>
        <v>0</v>
      </c>
      <c r="T185" s="123">
        <f t="shared" ca="1" si="237"/>
        <v>0</v>
      </c>
      <c r="U185" s="123">
        <f t="shared" ca="1" si="238"/>
        <v>0</v>
      </c>
      <c r="V185" s="123">
        <f t="shared" ca="1" si="239"/>
        <v>0</v>
      </c>
      <c r="W185" s="123">
        <f t="shared" ca="1" si="240"/>
        <v>0</v>
      </c>
      <c r="X185" s="123">
        <f t="shared" ca="1" si="241"/>
        <v>0</v>
      </c>
      <c r="Y185" s="123">
        <f t="shared" ca="1" si="242"/>
        <v>0</v>
      </c>
      <c r="Z185" s="123">
        <f t="shared" ca="1" si="243"/>
        <v>0</v>
      </c>
      <c r="AA185" s="123">
        <f t="shared" ca="1" si="244"/>
        <v>0</v>
      </c>
      <c r="AB185" s="123">
        <f t="shared" ca="1" si="245"/>
        <v>0</v>
      </c>
      <c r="AC185" s="123">
        <f t="shared" ca="1" si="246"/>
        <v>0</v>
      </c>
      <c r="AD185" s="123">
        <f t="shared" ca="1" si="247"/>
        <v>0</v>
      </c>
      <c r="AE185" s="123">
        <f t="shared" ca="1" si="248"/>
        <v>0</v>
      </c>
      <c r="AF185" s="123">
        <f t="shared" ca="1" si="249"/>
        <v>0</v>
      </c>
      <c r="AG185" s="123">
        <f t="shared" ca="1" si="250"/>
        <v>0</v>
      </c>
      <c r="AH185" s="123">
        <f t="shared" ca="1" si="251"/>
        <v>0</v>
      </c>
      <c r="AI185" s="123">
        <f t="shared" ca="1" si="252"/>
        <v>0</v>
      </c>
      <c r="AJ185" s="123">
        <f t="shared" ca="1" si="253"/>
        <v>0</v>
      </c>
      <c r="AK185" s="123">
        <f t="shared" ca="1" si="254"/>
        <v>0</v>
      </c>
      <c r="AL185" s="123">
        <f t="shared" ca="1" si="255"/>
        <v>0</v>
      </c>
      <c r="AM185" s="123">
        <f t="shared" ca="1" si="256"/>
        <v>0</v>
      </c>
      <c r="AN185" s="123">
        <f t="shared" ca="1" si="257"/>
        <v>0</v>
      </c>
      <c r="AO185" s="123">
        <f t="shared" ca="1" si="258"/>
        <v>0</v>
      </c>
      <c r="AP185" s="123">
        <f t="shared" ca="1" si="259"/>
        <v>0</v>
      </c>
      <c r="AQ185" s="123">
        <f t="shared" ca="1" si="260"/>
        <v>0</v>
      </c>
      <c r="AR185" s="123">
        <f t="shared" ca="1" si="261"/>
        <v>0</v>
      </c>
      <c r="AS185" s="123">
        <f t="shared" ca="1" si="262"/>
        <v>0</v>
      </c>
      <c r="AT185" s="123">
        <f t="shared" ca="1" si="263"/>
        <v>0</v>
      </c>
      <c r="AU185" s="123">
        <f t="shared" ca="1" si="264"/>
        <v>0</v>
      </c>
      <c r="AV185" s="123">
        <f t="shared" ca="1" si="265"/>
        <v>0</v>
      </c>
      <c r="AW185" s="123">
        <f t="shared" ca="1" si="266"/>
        <v>0</v>
      </c>
      <c r="AX185" s="123">
        <f t="shared" ca="1" si="267"/>
        <v>0</v>
      </c>
      <c r="AY185" s="123">
        <f t="shared" ca="1" si="268"/>
        <v>0</v>
      </c>
      <c r="AZ185" s="123">
        <f t="shared" ca="1" si="269"/>
        <v>0</v>
      </c>
      <c r="BA185" s="123">
        <f t="shared" ca="1" si="270"/>
        <v>0</v>
      </c>
      <c r="BB185" s="123">
        <f t="shared" ca="1" si="271"/>
        <v>0</v>
      </c>
      <c r="BC185" s="123">
        <f t="shared" ca="1" si="272"/>
        <v>0</v>
      </c>
      <c r="BD185" s="123">
        <f t="shared" ca="1" si="273"/>
        <v>0</v>
      </c>
      <c r="BE185" s="123">
        <f t="shared" ca="1" si="274"/>
        <v>0</v>
      </c>
      <c r="BF185" s="123">
        <f t="shared" ca="1" si="275"/>
        <v>0</v>
      </c>
      <c r="BG185" s="123">
        <f t="shared" ca="1" si="276"/>
        <v>0</v>
      </c>
      <c r="BH185" s="123">
        <f t="shared" ca="1" si="277"/>
        <v>0</v>
      </c>
      <c r="BI185" s="123">
        <f t="shared" ca="1" si="278"/>
        <v>0</v>
      </c>
      <c r="BJ185" s="123">
        <f t="shared" ca="1" si="279"/>
        <v>0</v>
      </c>
      <c r="BK185" s="123">
        <f t="shared" ca="1" si="280"/>
        <v>0</v>
      </c>
      <c r="BL185" s="123">
        <f t="shared" ca="1" si="281"/>
        <v>0</v>
      </c>
      <c r="BM185" s="123">
        <f t="shared" ca="1" si="282"/>
        <v>0</v>
      </c>
      <c r="BN185" s="123">
        <f t="shared" ca="1" si="283"/>
        <v>0.65</v>
      </c>
      <c r="BO185" s="123">
        <f t="shared" ca="1" si="284"/>
        <v>28</v>
      </c>
      <c r="BP185" s="340">
        <f t="shared" ca="1" si="285"/>
        <v>0</v>
      </c>
      <c r="BQ185" s="123">
        <f t="shared" ca="1" si="286"/>
        <v>0</v>
      </c>
      <c r="BR185" s="123">
        <f t="shared" ca="1" si="287"/>
        <v>0</v>
      </c>
      <c r="BS185" s="123">
        <f t="shared" ca="1" si="288"/>
        <v>0</v>
      </c>
      <c r="BT185" s="123">
        <f t="shared" ca="1" si="289"/>
        <v>0</v>
      </c>
      <c r="BU185" s="123">
        <f t="shared" ca="1" si="290"/>
        <v>0</v>
      </c>
      <c r="BV185" s="123"/>
      <c r="BW185" s="123">
        <f t="shared" ca="1" si="291"/>
        <v>0</v>
      </c>
      <c r="BX185" s="123"/>
      <c r="BY185" s="123">
        <f t="shared" ca="1" si="292"/>
        <v>0</v>
      </c>
      <c r="BZ185" s="123"/>
      <c r="CA185" s="123">
        <f t="shared" ca="1" si="293"/>
        <v>0</v>
      </c>
      <c r="CB185" s="528">
        <f t="shared" ca="1" si="294"/>
        <v>0</v>
      </c>
      <c r="CC185" s="123">
        <f t="shared" ca="1" si="295"/>
        <v>0</v>
      </c>
      <c r="CD185" s="125">
        <f t="shared" ca="1" si="296"/>
        <v>0</v>
      </c>
      <c r="CE185" s="125">
        <f t="shared" ca="1" si="297"/>
        <v>0</v>
      </c>
      <c r="CF185" s="125">
        <f t="shared" ca="1" si="298"/>
        <v>0</v>
      </c>
      <c r="CG185" s="125">
        <f t="shared" ca="1" si="299"/>
        <v>0</v>
      </c>
      <c r="CH185" s="125">
        <f t="shared" ca="1" si="300"/>
        <v>0</v>
      </c>
      <c r="CI185" s="125">
        <f t="shared" ca="1" si="301"/>
        <v>0</v>
      </c>
      <c r="CJ185" s="125">
        <f t="shared" ca="1" si="302"/>
        <v>0</v>
      </c>
      <c r="CK185" s="125">
        <f t="shared" ca="1" si="303"/>
        <v>0</v>
      </c>
      <c r="CL185" s="125">
        <f t="shared" ca="1" si="304"/>
        <v>0</v>
      </c>
      <c r="CM185" s="125">
        <f t="shared" ca="1" si="305"/>
        <v>0</v>
      </c>
      <c r="CN185" s="125">
        <f t="shared" ca="1" si="306"/>
        <v>0</v>
      </c>
      <c r="CO185" s="125">
        <f t="shared" ca="1" si="307"/>
        <v>0</v>
      </c>
      <c r="CP185" s="125">
        <f t="shared" ca="1" si="308"/>
        <v>0</v>
      </c>
      <c r="CQ185" s="125">
        <f t="shared" ca="1" si="309"/>
        <v>0</v>
      </c>
      <c r="CR185" s="125">
        <f t="shared" ca="1" si="310"/>
        <v>0</v>
      </c>
      <c r="CS185" s="125">
        <f t="shared" ca="1" si="311"/>
        <v>0</v>
      </c>
      <c r="CT185" s="125">
        <f t="shared" ca="1" si="312"/>
        <v>0</v>
      </c>
      <c r="CU185" s="125">
        <f t="shared" ca="1" si="313"/>
        <v>0</v>
      </c>
      <c r="CV185" s="125">
        <f t="shared" ca="1" si="314"/>
        <v>0</v>
      </c>
      <c r="CW185" s="125">
        <f t="shared" ca="1" si="315"/>
        <v>0</v>
      </c>
      <c r="CX185" s="125">
        <f t="shared" ca="1" si="316"/>
        <v>0</v>
      </c>
      <c r="CY185" s="125">
        <f t="shared" ca="1" si="317"/>
        <v>0</v>
      </c>
      <c r="CZ185" s="125">
        <f t="shared" ca="1" si="318"/>
        <v>0</v>
      </c>
      <c r="DA185" s="341">
        <f t="shared" ca="1" si="319"/>
        <v>0</v>
      </c>
      <c r="DB185" s="606">
        <f t="shared" ca="1" si="320"/>
        <v>0</v>
      </c>
      <c r="DC185" s="606"/>
      <c r="DD185" s="606">
        <f t="shared" ca="1" si="321"/>
        <v>0</v>
      </c>
      <c r="DE185" s="125">
        <f t="shared" ca="1" si="322"/>
        <v>0</v>
      </c>
      <c r="DF185" s="125">
        <f t="shared" ca="1" si="323"/>
        <v>0</v>
      </c>
      <c r="DG185" s="125">
        <f t="shared" ca="1" si="324"/>
        <v>0</v>
      </c>
      <c r="DH185" s="125">
        <f t="shared" ca="1" si="325"/>
        <v>0</v>
      </c>
      <c r="DI185" s="125">
        <f t="shared" ca="1" si="326"/>
        <v>0</v>
      </c>
      <c r="DJ185" s="125">
        <f t="shared" ca="1" si="327"/>
        <v>0</v>
      </c>
      <c r="DK185" s="125">
        <f t="shared" ca="1" si="328"/>
        <v>0</v>
      </c>
      <c r="DL185" s="125">
        <f t="shared" ca="1" si="329"/>
        <v>0</v>
      </c>
      <c r="DM185" s="125">
        <f t="shared" ca="1" si="330"/>
        <v>0</v>
      </c>
      <c r="DN185" s="340" t="str">
        <f t="shared" ca="1" si="331"/>
        <v xml:space="preserve">    </v>
      </c>
      <c r="DO185" s="340">
        <f t="shared" ca="1" si="332"/>
        <v>0</v>
      </c>
      <c r="DP185" s="340" t="str">
        <f t="shared" ca="1" si="333"/>
        <v>вс/сс</v>
      </c>
      <c r="DQ185" s="340">
        <f t="shared" ca="1" si="334"/>
        <v>0</v>
      </c>
      <c r="DR185" s="340">
        <f t="shared" ca="1" si="335"/>
        <v>0</v>
      </c>
      <c r="DS185" s="340">
        <f t="shared" ca="1" si="336"/>
        <v>0</v>
      </c>
    </row>
    <row r="186" spans="1:123">
      <c r="A186">
        <f t="shared" ca="1" si="227"/>
        <v>181</v>
      </c>
      <c r="B186">
        <f t="shared" ca="1" si="228"/>
        <v>0</v>
      </c>
      <c r="C186">
        <f t="shared" ca="1" si="229"/>
        <v>0</v>
      </c>
      <c r="D186" t="str">
        <f t="shared" ca="1" si="230"/>
        <v xml:space="preserve"> </v>
      </c>
      <c r="E186">
        <f t="shared" ca="1" si="231"/>
        <v>0</v>
      </c>
      <c r="F186">
        <f t="shared" ca="1" si="232"/>
        <v>0</v>
      </c>
      <c r="G186" s="123" t="str">
        <f t="shared" ca="1" si="337"/>
        <v>0.0.0</v>
      </c>
      <c r="H186" s="123" t="str">
        <f t="shared" ca="1" si="338"/>
        <v>0.0.0</v>
      </c>
      <c r="I186" s="123" t="str">
        <f t="shared" ca="1" si="338"/>
        <v>0.0.0</v>
      </c>
      <c r="J186" s="123" t="str">
        <f t="shared" ca="1" si="338"/>
        <v>0.0.0</v>
      </c>
      <c r="K186" s="123" t="str">
        <f t="shared" ca="1" si="338"/>
        <v>0.0.0</v>
      </c>
      <c r="L186" s="123" t="str">
        <f t="shared" ca="1" si="338"/>
        <v>0.0.0</v>
      </c>
      <c r="M186" s="123" t="str">
        <f t="shared" ca="1" si="338"/>
        <v>0.0.0</v>
      </c>
      <c r="N186" s="123" t="str">
        <f t="shared" ca="1" si="338"/>
        <v>0.0.0</v>
      </c>
      <c r="O186" s="123">
        <f t="shared" ca="1" si="233"/>
        <v>0</v>
      </c>
      <c r="P186" s="123">
        <f t="shared" ca="1" si="234"/>
        <v>0</v>
      </c>
      <c r="Q186" s="123">
        <f t="shared" ca="1" si="235"/>
        <v>0</v>
      </c>
      <c r="R186" s="123">
        <f t="shared" ca="1" si="235"/>
        <v>0</v>
      </c>
      <c r="S186" s="123">
        <f t="shared" ca="1" si="236"/>
        <v>0</v>
      </c>
      <c r="T186" s="123">
        <f t="shared" ca="1" si="237"/>
        <v>0</v>
      </c>
      <c r="U186" s="123">
        <f t="shared" ca="1" si="238"/>
        <v>0</v>
      </c>
      <c r="V186" s="123">
        <f t="shared" ca="1" si="239"/>
        <v>0</v>
      </c>
      <c r="W186" s="123">
        <f t="shared" ca="1" si="240"/>
        <v>0</v>
      </c>
      <c r="X186" s="123">
        <f t="shared" ca="1" si="241"/>
        <v>0</v>
      </c>
      <c r="Y186" s="123">
        <f t="shared" ca="1" si="242"/>
        <v>0</v>
      </c>
      <c r="Z186" s="123">
        <f t="shared" ca="1" si="243"/>
        <v>0</v>
      </c>
      <c r="AA186" s="123">
        <f t="shared" ca="1" si="244"/>
        <v>0</v>
      </c>
      <c r="AB186" s="123">
        <f t="shared" ca="1" si="245"/>
        <v>0</v>
      </c>
      <c r="AC186" s="123">
        <f t="shared" ca="1" si="246"/>
        <v>0</v>
      </c>
      <c r="AD186" s="123">
        <f t="shared" ca="1" si="247"/>
        <v>0</v>
      </c>
      <c r="AE186" s="123">
        <f t="shared" ca="1" si="248"/>
        <v>0</v>
      </c>
      <c r="AF186" s="123">
        <f t="shared" ca="1" si="249"/>
        <v>0</v>
      </c>
      <c r="AG186" s="123">
        <f t="shared" ca="1" si="250"/>
        <v>0</v>
      </c>
      <c r="AH186" s="123">
        <f t="shared" ca="1" si="251"/>
        <v>0</v>
      </c>
      <c r="AI186" s="123">
        <f t="shared" ca="1" si="252"/>
        <v>0</v>
      </c>
      <c r="AJ186" s="123">
        <f t="shared" ca="1" si="253"/>
        <v>0</v>
      </c>
      <c r="AK186" s="123">
        <f t="shared" ca="1" si="254"/>
        <v>0</v>
      </c>
      <c r="AL186" s="123">
        <f t="shared" ca="1" si="255"/>
        <v>0</v>
      </c>
      <c r="AM186" s="123">
        <f t="shared" ca="1" si="256"/>
        <v>0</v>
      </c>
      <c r="AN186" s="123">
        <f t="shared" ca="1" si="257"/>
        <v>0</v>
      </c>
      <c r="AO186" s="123">
        <f t="shared" ca="1" si="258"/>
        <v>0</v>
      </c>
      <c r="AP186" s="123">
        <f t="shared" ca="1" si="259"/>
        <v>0</v>
      </c>
      <c r="AQ186" s="123">
        <f t="shared" ca="1" si="260"/>
        <v>0</v>
      </c>
      <c r="AR186" s="123">
        <f t="shared" ca="1" si="261"/>
        <v>0</v>
      </c>
      <c r="AS186" s="123">
        <f t="shared" ca="1" si="262"/>
        <v>0</v>
      </c>
      <c r="AT186" s="123">
        <f t="shared" ca="1" si="263"/>
        <v>0</v>
      </c>
      <c r="AU186" s="123">
        <f t="shared" ca="1" si="264"/>
        <v>0</v>
      </c>
      <c r="AV186" s="123">
        <f t="shared" ca="1" si="265"/>
        <v>0</v>
      </c>
      <c r="AW186" s="123">
        <f t="shared" ca="1" si="266"/>
        <v>0</v>
      </c>
      <c r="AX186" s="123">
        <f t="shared" ca="1" si="267"/>
        <v>0</v>
      </c>
      <c r="AY186" s="123">
        <f t="shared" ca="1" si="268"/>
        <v>0</v>
      </c>
      <c r="AZ186" s="123">
        <f t="shared" ca="1" si="269"/>
        <v>0</v>
      </c>
      <c r="BA186" s="123">
        <f t="shared" ca="1" si="270"/>
        <v>0</v>
      </c>
      <c r="BB186" s="123">
        <f t="shared" ca="1" si="271"/>
        <v>0</v>
      </c>
      <c r="BC186" s="123">
        <f t="shared" ca="1" si="272"/>
        <v>0</v>
      </c>
      <c r="BD186" s="123">
        <f t="shared" ca="1" si="273"/>
        <v>0</v>
      </c>
      <c r="BE186" s="123">
        <f t="shared" ca="1" si="274"/>
        <v>0</v>
      </c>
      <c r="BF186" s="123">
        <f t="shared" ca="1" si="275"/>
        <v>0</v>
      </c>
      <c r="BG186" s="123">
        <f t="shared" ca="1" si="276"/>
        <v>0</v>
      </c>
      <c r="BH186" s="123">
        <f t="shared" ca="1" si="277"/>
        <v>0</v>
      </c>
      <c r="BI186" s="123">
        <f t="shared" ca="1" si="278"/>
        <v>0</v>
      </c>
      <c r="BJ186" s="123">
        <f t="shared" ca="1" si="279"/>
        <v>0</v>
      </c>
      <c r="BK186" s="123">
        <f t="shared" ca="1" si="280"/>
        <v>0</v>
      </c>
      <c r="BL186" s="123">
        <f t="shared" ca="1" si="281"/>
        <v>0</v>
      </c>
      <c r="BM186" s="123">
        <f t="shared" ca="1" si="282"/>
        <v>0</v>
      </c>
      <c r="BN186" s="123">
        <f t="shared" ca="1" si="283"/>
        <v>0.65</v>
      </c>
      <c r="BO186" s="123">
        <f t="shared" ca="1" si="284"/>
        <v>0</v>
      </c>
      <c r="BP186" s="340">
        <f t="shared" ca="1" si="285"/>
        <v>0</v>
      </c>
      <c r="BQ186" s="123">
        <f t="shared" ca="1" si="286"/>
        <v>0</v>
      </c>
      <c r="BR186" s="123">
        <f t="shared" ca="1" si="287"/>
        <v>0</v>
      </c>
      <c r="BS186" s="123">
        <f t="shared" ca="1" si="288"/>
        <v>0</v>
      </c>
      <c r="BT186" s="123">
        <f t="shared" ca="1" si="289"/>
        <v>0</v>
      </c>
      <c r="BU186" s="123">
        <f t="shared" ca="1" si="290"/>
        <v>0</v>
      </c>
      <c r="BV186" s="123"/>
      <c r="BW186" s="123">
        <f t="shared" ca="1" si="291"/>
        <v>0</v>
      </c>
      <c r="BX186" s="123"/>
      <c r="BY186" s="123">
        <f t="shared" ca="1" si="292"/>
        <v>0</v>
      </c>
      <c r="BZ186" s="123"/>
      <c r="CA186" s="123">
        <f t="shared" ca="1" si="293"/>
        <v>0</v>
      </c>
      <c r="CB186" s="528">
        <f t="shared" ca="1" si="294"/>
        <v>0</v>
      </c>
      <c r="CC186" s="123">
        <f t="shared" ca="1" si="295"/>
        <v>0</v>
      </c>
      <c r="CD186" s="125">
        <f t="shared" ca="1" si="296"/>
        <v>0</v>
      </c>
      <c r="CE186" s="125">
        <f t="shared" ca="1" si="297"/>
        <v>0</v>
      </c>
      <c r="CF186" s="125">
        <f t="shared" ca="1" si="298"/>
        <v>0</v>
      </c>
      <c r="CG186" s="125">
        <f t="shared" ca="1" si="299"/>
        <v>0</v>
      </c>
      <c r="CH186" s="125">
        <f t="shared" ca="1" si="300"/>
        <v>0</v>
      </c>
      <c r="CI186" s="125">
        <f t="shared" ca="1" si="301"/>
        <v>0</v>
      </c>
      <c r="CJ186" s="125">
        <f t="shared" ca="1" si="302"/>
        <v>0</v>
      </c>
      <c r="CK186" s="125">
        <f t="shared" ca="1" si="303"/>
        <v>0</v>
      </c>
      <c r="CL186" s="125">
        <f t="shared" ca="1" si="304"/>
        <v>0</v>
      </c>
      <c r="CM186" s="125">
        <f t="shared" ca="1" si="305"/>
        <v>0</v>
      </c>
      <c r="CN186" s="125">
        <f t="shared" ca="1" si="306"/>
        <v>0</v>
      </c>
      <c r="CO186" s="125">
        <f t="shared" ca="1" si="307"/>
        <v>0</v>
      </c>
      <c r="CP186" s="125">
        <f t="shared" ca="1" si="308"/>
        <v>0</v>
      </c>
      <c r="CQ186" s="125">
        <f t="shared" ca="1" si="309"/>
        <v>0</v>
      </c>
      <c r="CR186" s="125">
        <f t="shared" ca="1" si="310"/>
        <v>0</v>
      </c>
      <c r="CS186" s="125">
        <f t="shared" ca="1" si="311"/>
        <v>0</v>
      </c>
      <c r="CT186" s="125">
        <f t="shared" ca="1" si="312"/>
        <v>0</v>
      </c>
      <c r="CU186" s="125">
        <f t="shared" ca="1" si="313"/>
        <v>0</v>
      </c>
      <c r="CV186" s="125">
        <f t="shared" ca="1" si="314"/>
        <v>0</v>
      </c>
      <c r="CW186" s="125">
        <f t="shared" ca="1" si="315"/>
        <v>0</v>
      </c>
      <c r="CX186" s="125">
        <f t="shared" ca="1" si="316"/>
        <v>0</v>
      </c>
      <c r="CY186" s="125">
        <f t="shared" ca="1" si="317"/>
        <v>0</v>
      </c>
      <c r="CZ186" s="125">
        <f t="shared" ca="1" si="318"/>
        <v>0</v>
      </c>
      <c r="DA186" s="341">
        <f t="shared" ca="1" si="319"/>
        <v>0</v>
      </c>
      <c r="DB186" s="606">
        <f t="shared" ca="1" si="320"/>
        <v>0</v>
      </c>
      <c r="DC186" s="606"/>
      <c r="DD186" s="606">
        <f t="shared" ca="1" si="321"/>
        <v>0</v>
      </c>
      <c r="DE186" s="125">
        <f t="shared" ca="1" si="322"/>
        <v>0</v>
      </c>
      <c r="DF186" s="125">
        <f t="shared" ca="1" si="323"/>
        <v>0</v>
      </c>
      <c r="DG186" s="125">
        <f t="shared" ca="1" si="324"/>
        <v>0</v>
      </c>
      <c r="DH186" s="125">
        <f t="shared" ca="1" si="325"/>
        <v>0</v>
      </c>
      <c r="DI186" s="125">
        <f t="shared" ca="1" si="326"/>
        <v>0</v>
      </c>
      <c r="DJ186" s="125">
        <f t="shared" ca="1" si="327"/>
        <v>0</v>
      </c>
      <c r="DK186" s="125">
        <f t="shared" ca="1" si="328"/>
        <v>0</v>
      </c>
      <c r="DL186" s="125">
        <f t="shared" ca="1" si="329"/>
        <v>0</v>
      </c>
      <c r="DM186" s="125">
        <f t="shared" ca="1" si="330"/>
        <v>0</v>
      </c>
      <c r="DN186" s="340" t="str">
        <f t="shared" ca="1" si="331"/>
        <v xml:space="preserve">    </v>
      </c>
      <c r="DO186" s="340" t="str">
        <f t="shared" ca="1" si="332"/>
        <v xml:space="preserve"> </v>
      </c>
      <c r="DP186" s="340">
        <f t="shared" ca="1" si="333"/>
        <v>0</v>
      </c>
      <c r="DQ186" s="340">
        <f t="shared" ca="1" si="334"/>
        <v>0</v>
      </c>
      <c r="DR186" s="340">
        <f t="shared" ca="1" si="335"/>
        <v>0</v>
      </c>
      <c r="DS186" s="340">
        <f t="shared" ca="1" si="336"/>
        <v>0</v>
      </c>
    </row>
    <row r="187" spans="1:123">
      <c r="A187">
        <f t="shared" ca="1" si="227"/>
        <v>182</v>
      </c>
      <c r="B187" t="str">
        <f t="shared" ca="1" si="228"/>
        <v xml:space="preserve">Начальник відділення </v>
      </c>
      <c r="C187" t="str">
        <f t="shared" ca="1" si="229"/>
        <v>л-т</v>
      </c>
      <c r="D187" t="str">
        <f t="shared" ca="1" si="230"/>
        <v>Іванчук В.О.</v>
      </c>
      <c r="E187">
        <f t="shared" ca="1" si="231"/>
        <v>0</v>
      </c>
      <c r="F187">
        <f t="shared" ca="1" si="232"/>
        <v>0</v>
      </c>
      <c r="G187" s="123" t="str">
        <f t="shared" ca="1" si="337"/>
        <v>11.2.12</v>
      </c>
      <c r="H187" s="123" t="str">
        <f t="shared" ca="1" si="338"/>
        <v>11.2.12</v>
      </c>
      <c r="I187" s="123" t="str">
        <f t="shared" ca="1" si="338"/>
        <v>11.2.12</v>
      </c>
      <c r="J187" s="123" t="str">
        <f t="shared" ca="1" si="338"/>
        <v>11.2.12</v>
      </c>
      <c r="K187" s="123" t="str">
        <f t="shared" ca="1" si="338"/>
        <v>11.2.12</v>
      </c>
      <c r="L187" s="123" t="str">
        <f t="shared" ca="1" si="338"/>
        <v>11.2.12</v>
      </c>
      <c r="M187" s="123" t="str">
        <f t="shared" ca="1" si="338"/>
        <v>11.2.12</v>
      </c>
      <c r="N187" s="123" t="str">
        <f t="shared" ca="1" si="338"/>
        <v>11.2.12</v>
      </c>
      <c r="O187" s="123">
        <f t="shared" ca="1" si="233"/>
        <v>12</v>
      </c>
      <c r="P187" s="123">
        <f t="shared" ca="1" si="234"/>
        <v>40501</v>
      </c>
      <c r="Q187" s="123">
        <f t="shared" ca="1" si="235"/>
        <v>0</v>
      </c>
      <c r="R187" s="123">
        <f t="shared" ca="1" si="235"/>
        <v>0</v>
      </c>
      <c r="S187" s="123">
        <f t="shared" ca="1" si="236"/>
        <v>0</v>
      </c>
      <c r="T187" s="123">
        <f t="shared" ca="1" si="237"/>
        <v>0</v>
      </c>
      <c r="U187" s="123">
        <f t="shared" ca="1" si="238"/>
        <v>0</v>
      </c>
      <c r="V187" s="123">
        <f t="shared" ca="1" si="239"/>
        <v>0</v>
      </c>
      <c r="W187" s="123">
        <f t="shared" ca="1" si="240"/>
        <v>0</v>
      </c>
      <c r="X187" s="123">
        <f t="shared" ca="1" si="241"/>
        <v>0</v>
      </c>
      <c r="Y187" s="123">
        <f t="shared" ca="1" si="242"/>
        <v>0</v>
      </c>
      <c r="Z187" s="123">
        <f t="shared" ca="1" si="243"/>
        <v>0</v>
      </c>
      <c r="AA187" s="123">
        <f t="shared" ca="1" si="244"/>
        <v>0</v>
      </c>
      <c r="AB187" s="123">
        <f t="shared" ca="1" si="245"/>
        <v>0</v>
      </c>
      <c r="AC187" s="123">
        <f t="shared" ca="1" si="246"/>
        <v>0</v>
      </c>
      <c r="AD187" s="123">
        <f t="shared" ca="1" si="247"/>
        <v>0</v>
      </c>
      <c r="AE187" s="123">
        <f t="shared" ca="1" si="248"/>
        <v>0</v>
      </c>
      <c r="AF187" s="123">
        <f t="shared" ca="1" si="249"/>
        <v>0</v>
      </c>
      <c r="AG187" s="123">
        <f t="shared" ca="1" si="250"/>
        <v>0</v>
      </c>
      <c r="AH187" s="123">
        <f t="shared" ca="1" si="251"/>
        <v>0</v>
      </c>
      <c r="AI187" s="123">
        <f t="shared" ca="1" si="252"/>
        <v>0</v>
      </c>
      <c r="AJ187" s="123">
        <f t="shared" ca="1" si="253"/>
        <v>0</v>
      </c>
      <c r="AK187" s="123">
        <f t="shared" ca="1" si="254"/>
        <v>0</v>
      </c>
      <c r="AL187" s="123">
        <f t="shared" ca="1" si="255"/>
        <v>0</v>
      </c>
      <c r="AM187" s="123">
        <f t="shared" ca="1" si="256"/>
        <v>0</v>
      </c>
      <c r="AN187" s="123">
        <f t="shared" ca="1" si="257"/>
        <v>0</v>
      </c>
      <c r="AO187" s="123">
        <f t="shared" ca="1" si="258"/>
        <v>0</v>
      </c>
      <c r="AP187" s="123">
        <f t="shared" ca="1" si="259"/>
        <v>0</v>
      </c>
      <c r="AQ187" s="123">
        <f t="shared" ca="1" si="260"/>
        <v>0</v>
      </c>
      <c r="AR187" s="123">
        <f t="shared" ca="1" si="261"/>
        <v>0</v>
      </c>
      <c r="AS187" s="123">
        <f t="shared" ca="1" si="262"/>
        <v>0</v>
      </c>
      <c r="AT187" s="123">
        <f t="shared" ca="1" si="263"/>
        <v>0</v>
      </c>
      <c r="AU187" s="123">
        <f t="shared" ca="1" si="264"/>
        <v>0</v>
      </c>
      <c r="AV187" s="123">
        <f t="shared" ca="1" si="265"/>
        <v>0</v>
      </c>
      <c r="AW187" s="123">
        <f t="shared" ca="1" si="266"/>
        <v>0</v>
      </c>
      <c r="AX187" s="123">
        <f t="shared" ca="1" si="267"/>
        <v>0</v>
      </c>
      <c r="AY187" s="123">
        <f t="shared" ca="1" si="268"/>
        <v>0</v>
      </c>
      <c r="AZ187" s="123">
        <f t="shared" ca="1" si="269"/>
        <v>0</v>
      </c>
      <c r="BA187" s="123">
        <f t="shared" ca="1" si="270"/>
        <v>0</v>
      </c>
      <c r="BB187" s="123">
        <f t="shared" ca="1" si="271"/>
        <v>0</v>
      </c>
      <c r="BC187" s="123">
        <f t="shared" ca="1" si="272"/>
        <v>0</v>
      </c>
      <c r="BD187" s="123">
        <f t="shared" ca="1" si="273"/>
        <v>0</v>
      </c>
      <c r="BE187" s="123">
        <f t="shared" ca="1" si="274"/>
        <v>0</v>
      </c>
      <c r="BF187" s="123">
        <f t="shared" ca="1" si="275"/>
        <v>0</v>
      </c>
      <c r="BG187" s="123">
        <f t="shared" ca="1" si="276"/>
        <v>0</v>
      </c>
      <c r="BH187" s="123">
        <f t="shared" ca="1" si="277"/>
        <v>0</v>
      </c>
      <c r="BI187" s="123">
        <f t="shared" ca="1" si="278"/>
        <v>0</v>
      </c>
      <c r="BJ187" s="123">
        <f t="shared" ca="1" si="279"/>
        <v>0</v>
      </c>
      <c r="BK187" s="123">
        <f t="shared" ca="1" si="280"/>
        <v>0</v>
      </c>
      <c r="BL187" s="123">
        <f t="shared" ca="1" si="281"/>
        <v>0</v>
      </c>
      <c r="BM187" s="123">
        <f t="shared" ca="1" si="282"/>
        <v>0</v>
      </c>
      <c r="BN187" s="123">
        <f t="shared" ca="1" si="283"/>
        <v>0.65</v>
      </c>
      <c r="BO187" s="123">
        <f t="shared" ca="1" si="284"/>
        <v>28</v>
      </c>
      <c r="BP187" s="340">
        <f t="shared" ca="1" si="285"/>
        <v>0</v>
      </c>
      <c r="BQ187" s="123">
        <f t="shared" ca="1" si="286"/>
        <v>0</v>
      </c>
      <c r="BR187" s="123">
        <f t="shared" ca="1" si="287"/>
        <v>0</v>
      </c>
      <c r="BS187" s="123">
        <f t="shared" ca="1" si="288"/>
        <v>0</v>
      </c>
      <c r="BT187" s="123">
        <f t="shared" ca="1" si="289"/>
        <v>0</v>
      </c>
      <c r="BU187" s="123">
        <f t="shared" ca="1" si="290"/>
        <v>0</v>
      </c>
      <c r="BV187" s="123"/>
      <c r="BW187" s="123">
        <f t="shared" ca="1" si="291"/>
        <v>0</v>
      </c>
      <c r="BX187" s="123"/>
      <c r="BY187" s="123">
        <f t="shared" ca="1" si="292"/>
        <v>0</v>
      </c>
      <c r="BZ187" s="123"/>
      <c r="CA187" s="123">
        <f t="shared" ca="1" si="293"/>
        <v>0</v>
      </c>
      <c r="CB187" s="528">
        <f t="shared" ca="1" si="294"/>
        <v>0</v>
      </c>
      <c r="CC187" s="123">
        <f t="shared" ca="1" si="295"/>
        <v>0</v>
      </c>
      <c r="CD187" s="125">
        <f t="shared" ca="1" si="296"/>
        <v>0</v>
      </c>
      <c r="CE187" s="125">
        <f t="shared" ca="1" si="297"/>
        <v>1130</v>
      </c>
      <c r="CF187" s="125">
        <f t="shared" ca="1" si="298"/>
        <v>3440</v>
      </c>
      <c r="CG187" s="125">
        <f t="shared" ca="1" si="299"/>
        <v>1599.5</v>
      </c>
      <c r="CH187" s="125">
        <f t="shared" ca="1" si="300"/>
        <v>516</v>
      </c>
      <c r="CI187" s="125">
        <f t="shared" ca="1" si="301"/>
        <v>0</v>
      </c>
      <c r="CJ187" s="125">
        <f t="shared" ca="1" si="302"/>
        <v>0</v>
      </c>
      <c r="CK187" s="125">
        <f t="shared" ca="1" si="303"/>
        <v>0</v>
      </c>
      <c r="CL187" s="125">
        <f t="shared" ca="1" si="304"/>
        <v>4010.18</v>
      </c>
      <c r="CM187" s="125">
        <f t="shared" ca="1" si="305"/>
        <v>8806.4</v>
      </c>
      <c r="CN187" s="125">
        <f t="shared" ca="1" si="306"/>
        <v>19502.080000000002</v>
      </c>
      <c r="CO187" s="125">
        <f t="shared" ca="1" si="307"/>
        <v>0</v>
      </c>
      <c r="CP187" s="125">
        <f t="shared" ca="1" si="308"/>
        <v>0</v>
      </c>
      <c r="CQ187" s="125">
        <f t="shared" ca="1" si="309"/>
        <v>0</v>
      </c>
      <c r="CR187" s="125">
        <f t="shared" ca="1" si="310"/>
        <v>0</v>
      </c>
      <c r="CS187" s="125">
        <f t="shared" ca="1" si="311"/>
        <v>0</v>
      </c>
      <c r="CT187" s="125">
        <f t="shared" ca="1" si="312"/>
        <v>0</v>
      </c>
      <c r="CU187" s="125">
        <f t="shared" ca="1" si="313"/>
        <v>0</v>
      </c>
      <c r="CV187" s="125">
        <f t="shared" ca="1" si="314"/>
        <v>0</v>
      </c>
      <c r="CW187" s="125">
        <f t="shared" ca="1" si="315"/>
        <v>0</v>
      </c>
      <c r="CX187" s="125">
        <f t="shared" ca="1" si="316"/>
        <v>0</v>
      </c>
      <c r="CY187" s="125">
        <f t="shared" ca="1" si="317"/>
        <v>0</v>
      </c>
      <c r="CZ187" s="125">
        <f t="shared" ca="1" si="318"/>
        <v>672.35</v>
      </c>
      <c r="DA187" s="341">
        <f t="shared" ca="1" si="319"/>
        <v>20174.43</v>
      </c>
      <c r="DB187" s="606">
        <f t="shared" ca="1" si="320"/>
        <v>3631.4</v>
      </c>
      <c r="DC187" s="606"/>
      <c r="DD187" s="606">
        <f t="shared" ca="1" si="321"/>
        <v>248.58</v>
      </c>
      <c r="DE187" s="125">
        <f t="shared" ca="1" si="322"/>
        <v>0</v>
      </c>
      <c r="DF187" s="125">
        <f t="shared" ca="1" si="323"/>
        <v>0</v>
      </c>
      <c r="DG187" s="125">
        <f t="shared" ca="1" si="324"/>
        <v>0</v>
      </c>
      <c r="DH187" s="125">
        <f t="shared" ca="1" si="325"/>
        <v>3879.98</v>
      </c>
      <c r="DI187" s="125">
        <f t="shared" ca="1" si="326"/>
        <v>4290.46</v>
      </c>
      <c r="DJ187" s="125">
        <f t="shared" ca="1" si="327"/>
        <v>3631.4</v>
      </c>
      <c r="DK187" s="125">
        <f t="shared" ca="1" si="328"/>
        <v>19925.849999999999</v>
      </c>
      <c r="DL187" s="125">
        <f t="shared" ca="1" si="329"/>
        <v>0</v>
      </c>
      <c r="DM187" s="125">
        <f t="shared" ca="1" si="330"/>
        <v>0</v>
      </c>
      <c r="DN187" s="340" t="str">
        <f t="shared" ca="1" si="331"/>
        <v xml:space="preserve">30 від 01.03   </v>
      </c>
      <c r="DO187" s="340" t="str">
        <f t="shared" ca="1" si="332"/>
        <v>Іванчук В.О.</v>
      </c>
      <c r="DP187" s="340" t="str">
        <f t="shared" ca="1" si="333"/>
        <v>Іванчук</v>
      </c>
      <c r="DQ187" s="340" t="str">
        <f t="shared" ca="1" si="334"/>
        <v>Вадим</v>
      </c>
      <c r="DR187" s="340" t="str">
        <f t="shared" ca="1" si="335"/>
        <v>Олександрович</v>
      </c>
      <c r="DS187" s="340">
        <f t="shared" ca="1" si="336"/>
        <v>3438601392</v>
      </c>
    </row>
    <row r="188" spans="1:123">
      <c r="A188">
        <f t="shared" ca="1" si="227"/>
        <v>183</v>
      </c>
      <c r="B188" t="str">
        <f t="shared" ca="1" si="228"/>
        <v xml:space="preserve">Технік </v>
      </c>
      <c r="C188">
        <f t="shared" ca="1" si="229"/>
        <v>0</v>
      </c>
      <c r="D188" t="str">
        <f t="shared" ca="1" si="230"/>
        <v>ВАКАНТ</v>
      </c>
      <c r="E188">
        <f t="shared" ca="1" si="231"/>
        <v>0</v>
      </c>
      <c r="F188">
        <f t="shared" ca="1" si="232"/>
        <v>0</v>
      </c>
      <c r="G188" s="123" t="str">
        <f t="shared" ca="1" si="337"/>
        <v>0.0.0</v>
      </c>
      <c r="H188" s="123" t="str">
        <f t="shared" ca="1" si="338"/>
        <v>0.0.0</v>
      </c>
      <c r="I188" s="123" t="str">
        <f t="shared" ca="1" si="338"/>
        <v>0.0.0</v>
      </c>
      <c r="J188" s="123" t="str">
        <f t="shared" ca="1" si="338"/>
        <v>0.0.0</v>
      </c>
      <c r="K188" s="123" t="str">
        <f t="shared" ca="1" si="338"/>
        <v>0.0.0</v>
      </c>
      <c r="L188" s="123" t="str">
        <f t="shared" ca="1" si="338"/>
        <v>0.0.0</v>
      </c>
      <c r="M188" s="123" t="str">
        <f t="shared" ca="1" si="338"/>
        <v>0.0.0</v>
      </c>
      <c r="N188" s="123" t="str">
        <f t="shared" ca="1" si="338"/>
        <v>0.0.0</v>
      </c>
      <c r="O188" s="123">
        <f t="shared" ca="1" si="233"/>
        <v>10</v>
      </c>
      <c r="P188" s="123">
        <f t="shared" ca="1" si="234"/>
        <v>0</v>
      </c>
      <c r="Q188" s="123">
        <f t="shared" ca="1" si="235"/>
        <v>0</v>
      </c>
      <c r="R188" s="123">
        <f t="shared" ca="1" si="235"/>
        <v>0</v>
      </c>
      <c r="S188" s="123">
        <f t="shared" ca="1" si="236"/>
        <v>0</v>
      </c>
      <c r="T188" s="123">
        <f t="shared" ca="1" si="237"/>
        <v>0</v>
      </c>
      <c r="U188" s="123">
        <f t="shared" ca="1" si="238"/>
        <v>0</v>
      </c>
      <c r="V188" s="123">
        <f t="shared" ca="1" si="239"/>
        <v>0</v>
      </c>
      <c r="W188" s="123">
        <f t="shared" ca="1" si="240"/>
        <v>0</v>
      </c>
      <c r="X188" s="123">
        <f t="shared" ca="1" si="241"/>
        <v>0</v>
      </c>
      <c r="Y188" s="123">
        <f t="shared" ca="1" si="242"/>
        <v>0</v>
      </c>
      <c r="Z188" s="123">
        <f t="shared" ca="1" si="243"/>
        <v>0</v>
      </c>
      <c r="AA188" s="123">
        <f t="shared" ca="1" si="244"/>
        <v>0</v>
      </c>
      <c r="AB188" s="123">
        <f t="shared" ca="1" si="245"/>
        <v>0</v>
      </c>
      <c r="AC188" s="123">
        <f t="shared" ca="1" si="246"/>
        <v>0</v>
      </c>
      <c r="AD188" s="123">
        <f t="shared" ca="1" si="247"/>
        <v>0</v>
      </c>
      <c r="AE188" s="123">
        <f t="shared" ca="1" si="248"/>
        <v>0</v>
      </c>
      <c r="AF188" s="123">
        <f t="shared" ca="1" si="249"/>
        <v>0</v>
      </c>
      <c r="AG188" s="123">
        <f t="shared" ca="1" si="250"/>
        <v>0</v>
      </c>
      <c r="AH188" s="123">
        <f t="shared" ca="1" si="251"/>
        <v>0</v>
      </c>
      <c r="AI188" s="123">
        <f t="shared" ca="1" si="252"/>
        <v>0</v>
      </c>
      <c r="AJ188" s="123">
        <f t="shared" ca="1" si="253"/>
        <v>0</v>
      </c>
      <c r="AK188" s="123">
        <f t="shared" ca="1" si="254"/>
        <v>0</v>
      </c>
      <c r="AL188" s="123">
        <f t="shared" ca="1" si="255"/>
        <v>0</v>
      </c>
      <c r="AM188" s="123">
        <f t="shared" ca="1" si="256"/>
        <v>0</v>
      </c>
      <c r="AN188" s="123">
        <f t="shared" ca="1" si="257"/>
        <v>0</v>
      </c>
      <c r="AO188" s="123">
        <f t="shared" ca="1" si="258"/>
        <v>0</v>
      </c>
      <c r="AP188" s="123">
        <f t="shared" ca="1" si="259"/>
        <v>0</v>
      </c>
      <c r="AQ188" s="123">
        <f t="shared" ca="1" si="260"/>
        <v>0</v>
      </c>
      <c r="AR188" s="123">
        <f t="shared" ca="1" si="261"/>
        <v>0</v>
      </c>
      <c r="AS188" s="123">
        <f t="shared" ca="1" si="262"/>
        <v>0</v>
      </c>
      <c r="AT188" s="123">
        <f t="shared" ca="1" si="263"/>
        <v>0</v>
      </c>
      <c r="AU188" s="123">
        <f t="shared" ca="1" si="264"/>
        <v>0</v>
      </c>
      <c r="AV188" s="123">
        <f t="shared" ca="1" si="265"/>
        <v>0</v>
      </c>
      <c r="AW188" s="123">
        <f t="shared" ca="1" si="266"/>
        <v>0</v>
      </c>
      <c r="AX188" s="123">
        <f t="shared" ca="1" si="267"/>
        <v>0</v>
      </c>
      <c r="AY188" s="123">
        <f t="shared" ca="1" si="268"/>
        <v>0</v>
      </c>
      <c r="AZ188" s="123">
        <f t="shared" ca="1" si="269"/>
        <v>0</v>
      </c>
      <c r="BA188" s="123">
        <f t="shared" ca="1" si="270"/>
        <v>0</v>
      </c>
      <c r="BB188" s="123">
        <f t="shared" ca="1" si="271"/>
        <v>0</v>
      </c>
      <c r="BC188" s="123">
        <f t="shared" ca="1" si="272"/>
        <v>0</v>
      </c>
      <c r="BD188" s="123">
        <f t="shared" ca="1" si="273"/>
        <v>0</v>
      </c>
      <c r="BE188" s="123">
        <f t="shared" ca="1" si="274"/>
        <v>0</v>
      </c>
      <c r="BF188" s="123">
        <f t="shared" ca="1" si="275"/>
        <v>0</v>
      </c>
      <c r="BG188" s="123">
        <f t="shared" ca="1" si="276"/>
        <v>0</v>
      </c>
      <c r="BH188" s="123">
        <f t="shared" ca="1" si="277"/>
        <v>0</v>
      </c>
      <c r="BI188" s="123">
        <f t="shared" ca="1" si="278"/>
        <v>0</v>
      </c>
      <c r="BJ188" s="123">
        <f t="shared" ca="1" si="279"/>
        <v>0</v>
      </c>
      <c r="BK188" s="123">
        <f t="shared" ca="1" si="280"/>
        <v>0</v>
      </c>
      <c r="BL188" s="123">
        <f t="shared" ca="1" si="281"/>
        <v>0</v>
      </c>
      <c r="BM188" s="123">
        <f t="shared" ca="1" si="282"/>
        <v>0</v>
      </c>
      <c r="BN188" s="123">
        <f t="shared" ca="1" si="283"/>
        <v>0.65</v>
      </c>
      <c r="BO188" s="123">
        <f t="shared" ca="1" si="284"/>
        <v>28</v>
      </c>
      <c r="BP188" s="340">
        <f t="shared" ca="1" si="285"/>
        <v>0</v>
      </c>
      <c r="BQ188" s="123">
        <f t="shared" ca="1" si="286"/>
        <v>0</v>
      </c>
      <c r="BR188" s="123">
        <f t="shared" ca="1" si="287"/>
        <v>0</v>
      </c>
      <c r="BS188" s="123">
        <f t="shared" ca="1" si="288"/>
        <v>0</v>
      </c>
      <c r="BT188" s="123">
        <f t="shared" ca="1" si="289"/>
        <v>0</v>
      </c>
      <c r="BU188" s="123">
        <f t="shared" ca="1" si="290"/>
        <v>0</v>
      </c>
      <c r="BV188" s="123"/>
      <c r="BW188" s="123">
        <f t="shared" ca="1" si="291"/>
        <v>0</v>
      </c>
      <c r="BX188" s="123"/>
      <c r="BY188" s="123">
        <f t="shared" ca="1" si="292"/>
        <v>0</v>
      </c>
      <c r="BZ188" s="123"/>
      <c r="CA188" s="123">
        <f t="shared" ca="1" si="293"/>
        <v>0</v>
      </c>
      <c r="CB188" s="528">
        <f t="shared" ca="1" si="294"/>
        <v>0</v>
      </c>
      <c r="CC188" s="123">
        <f t="shared" ca="1" si="295"/>
        <v>0</v>
      </c>
      <c r="CD188" s="125">
        <f t="shared" ca="1" si="296"/>
        <v>0</v>
      </c>
      <c r="CE188" s="125">
        <f t="shared" ca="1" si="297"/>
        <v>0</v>
      </c>
      <c r="CF188" s="125">
        <f t="shared" ca="1" si="298"/>
        <v>0</v>
      </c>
      <c r="CG188" s="125">
        <f t="shared" ca="1" si="299"/>
        <v>0</v>
      </c>
      <c r="CH188" s="125">
        <f t="shared" ca="1" si="300"/>
        <v>0</v>
      </c>
      <c r="CI188" s="125">
        <f t="shared" ca="1" si="301"/>
        <v>0</v>
      </c>
      <c r="CJ188" s="125">
        <f t="shared" ca="1" si="302"/>
        <v>0</v>
      </c>
      <c r="CK188" s="125">
        <f t="shared" ca="1" si="303"/>
        <v>0</v>
      </c>
      <c r="CL188" s="125">
        <f t="shared" ca="1" si="304"/>
        <v>0</v>
      </c>
      <c r="CM188" s="125">
        <f t="shared" ca="1" si="305"/>
        <v>0</v>
      </c>
      <c r="CN188" s="125">
        <f t="shared" ca="1" si="306"/>
        <v>0</v>
      </c>
      <c r="CO188" s="125">
        <f t="shared" ca="1" si="307"/>
        <v>0</v>
      </c>
      <c r="CP188" s="125">
        <f t="shared" ca="1" si="308"/>
        <v>0</v>
      </c>
      <c r="CQ188" s="125">
        <f t="shared" ca="1" si="309"/>
        <v>0</v>
      </c>
      <c r="CR188" s="125">
        <f t="shared" ca="1" si="310"/>
        <v>0</v>
      </c>
      <c r="CS188" s="125">
        <f t="shared" ca="1" si="311"/>
        <v>0</v>
      </c>
      <c r="CT188" s="125">
        <f t="shared" ca="1" si="312"/>
        <v>0</v>
      </c>
      <c r="CU188" s="125">
        <f t="shared" ca="1" si="313"/>
        <v>0</v>
      </c>
      <c r="CV188" s="125">
        <f t="shared" ca="1" si="314"/>
        <v>0</v>
      </c>
      <c r="CW188" s="125">
        <f t="shared" ca="1" si="315"/>
        <v>0</v>
      </c>
      <c r="CX188" s="125">
        <f t="shared" ca="1" si="316"/>
        <v>0</v>
      </c>
      <c r="CY188" s="125">
        <f t="shared" ca="1" si="317"/>
        <v>0</v>
      </c>
      <c r="CZ188" s="125">
        <f t="shared" ca="1" si="318"/>
        <v>0</v>
      </c>
      <c r="DA188" s="341">
        <f t="shared" ca="1" si="319"/>
        <v>0</v>
      </c>
      <c r="DB188" s="606">
        <f t="shared" ca="1" si="320"/>
        <v>0</v>
      </c>
      <c r="DC188" s="606"/>
      <c r="DD188" s="606">
        <f t="shared" ca="1" si="321"/>
        <v>0</v>
      </c>
      <c r="DE188" s="125">
        <f t="shared" ca="1" si="322"/>
        <v>0</v>
      </c>
      <c r="DF188" s="125">
        <f t="shared" ca="1" si="323"/>
        <v>0</v>
      </c>
      <c r="DG188" s="125">
        <f t="shared" ca="1" si="324"/>
        <v>0</v>
      </c>
      <c r="DH188" s="125">
        <f t="shared" ca="1" si="325"/>
        <v>0</v>
      </c>
      <c r="DI188" s="125">
        <f t="shared" ca="1" si="326"/>
        <v>0</v>
      </c>
      <c r="DJ188" s="125">
        <f t="shared" ca="1" si="327"/>
        <v>0</v>
      </c>
      <c r="DK188" s="125">
        <f t="shared" ca="1" si="328"/>
        <v>0</v>
      </c>
      <c r="DL188" s="125">
        <f t="shared" ca="1" si="329"/>
        <v>0</v>
      </c>
      <c r="DM188" s="125">
        <f t="shared" ca="1" si="330"/>
        <v>0</v>
      </c>
      <c r="DN188" s="340" t="str">
        <f t="shared" ca="1" si="331"/>
        <v xml:space="preserve">    </v>
      </c>
      <c r="DO188" s="340" t="str">
        <f t="shared" ca="1" si="332"/>
        <v>ВАКАНТ</v>
      </c>
      <c r="DP188" s="340">
        <f t="shared" ca="1" si="333"/>
        <v>0</v>
      </c>
      <c r="DQ188" s="340">
        <f t="shared" ca="1" si="334"/>
        <v>0</v>
      </c>
      <c r="DR188" s="340">
        <f t="shared" ca="1" si="335"/>
        <v>0</v>
      </c>
      <c r="DS188" s="340">
        <f t="shared" ca="1" si="336"/>
        <v>0</v>
      </c>
    </row>
    <row r="189" spans="1:123">
      <c r="A189">
        <f t="shared" ca="1" si="227"/>
        <v>184</v>
      </c>
      <c r="B189" t="str">
        <f t="shared" ca="1" si="228"/>
        <v>Спеціаліст - оператор</v>
      </c>
      <c r="C189" t="str">
        <f t="shared" ca="1" si="229"/>
        <v>ст. м-с</v>
      </c>
      <c r="D189" t="str">
        <f t="shared" ca="1" si="230"/>
        <v>Кучєров Ю.Л.</v>
      </c>
      <c r="E189">
        <f t="shared" ca="1" si="231"/>
        <v>0</v>
      </c>
      <c r="F189">
        <f t="shared" ca="1" si="232"/>
        <v>0</v>
      </c>
      <c r="G189" s="123" t="str">
        <f t="shared" ca="1" si="337"/>
        <v>5.5.2</v>
      </c>
      <c r="H189" s="123" t="str">
        <f t="shared" ca="1" si="338"/>
        <v>5.5.2</v>
      </c>
      <c r="I189" s="123" t="str">
        <f t="shared" ca="1" si="338"/>
        <v>5.5.2</v>
      </c>
      <c r="J189" s="123" t="str">
        <f t="shared" ca="1" si="338"/>
        <v>5.5.2</v>
      </c>
      <c r="K189" s="123" t="str">
        <f t="shared" ca="1" si="338"/>
        <v>5.5.2</v>
      </c>
      <c r="L189" s="123" t="str">
        <f t="shared" ca="1" si="338"/>
        <v>5.5.2</v>
      </c>
      <c r="M189" s="123" t="str">
        <f t="shared" ca="1" si="338"/>
        <v>5.5.2</v>
      </c>
      <c r="N189" s="123" t="str">
        <f t="shared" ca="1" si="338"/>
        <v>5.5.2</v>
      </c>
      <c r="O189" s="123">
        <f t="shared" ca="1" si="233"/>
        <v>4</v>
      </c>
      <c r="P189" s="123">
        <f t="shared" ca="1" si="234"/>
        <v>42611</v>
      </c>
      <c r="Q189" s="123">
        <f t="shared" ca="1" si="235"/>
        <v>0</v>
      </c>
      <c r="R189" s="123">
        <f t="shared" ca="1" si="235"/>
        <v>0</v>
      </c>
      <c r="S189" s="123">
        <f t="shared" ca="1" si="236"/>
        <v>0</v>
      </c>
      <c r="T189" s="123">
        <f t="shared" ca="1" si="237"/>
        <v>0</v>
      </c>
      <c r="U189" s="123">
        <f t="shared" ca="1" si="238"/>
        <v>0</v>
      </c>
      <c r="V189" s="123">
        <f t="shared" ca="1" si="239"/>
        <v>0</v>
      </c>
      <c r="W189" s="123">
        <f t="shared" ca="1" si="240"/>
        <v>0</v>
      </c>
      <c r="X189" s="123">
        <f t="shared" ca="1" si="241"/>
        <v>0</v>
      </c>
      <c r="Y189" s="123">
        <f t="shared" ca="1" si="242"/>
        <v>0</v>
      </c>
      <c r="Z189" s="123">
        <f t="shared" ca="1" si="243"/>
        <v>0</v>
      </c>
      <c r="AA189" s="123">
        <f t="shared" ca="1" si="244"/>
        <v>0</v>
      </c>
      <c r="AB189" s="123">
        <f t="shared" ca="1" si="245"/>
        <v>0</v>
      </c>
      <c r="AC189" s="123">
        <f t="shared" ca="1" si="246"/>
        <v>0</v>
      </c>
      <c r="AD189" s="123">
        <f t="shared" ca="1" si="247"/>
        <v>0</v>
      </c>
      <c r="AE189" s="123">
        <f t="shared" ca="1" si="248"/>
        <v>0</v>
      </c>
      <c r="AF189" s="123">
        <f t="shared" ca="1" si="249"/>
        <v>0</v>
      </c>
      <c r="AG189" s="123">
        <f t="shared" ca="1" si="250"/>
        <v>0</v>
      </c>
      <c r="AH189" s="123">
        <f t="shared" ca="1" si="251"/>
        <v>0</v>
      </c>
      <c r="AI189" s="123">
        <f t="shared" ca="1" si="252"/>
        <v>0</v>
      </c>
      <c r="AJ189" s="123">
        <f t="shared" ca="1" si="253"/>
        <v>0</v>
      </c>
      <c r="AK189" s="123">
        <f t="shared" ca="1" si="254"/>
        <v>0</v>
      </c>
      <c r="AL189" s="123">
        <f t="shared" ca="1" si="255"/>
        <v>0</v>
      </c>
      <c r="AM189" s="123">
        <f t="shared" ca="1" si="256"/>
        <v>0</v>
      </c>
      <c r="AN189" s="123">
        <f t="shared" ca="1" si="257"/>
        <v>0</v>
      </c>
      <c r="AO189" s="123">
        <f t="shared" ca="1" si="258"/>
        <v>0</v>
      </c>
      <c r="AP189" s="123">
        <f t="shared" ca="1" si="259"/>
        <v>0</v>
      </c>
      <c r="AQ189" s="123">
        <f t="shared" ca="1" si="260"/>
        <v>0</v>
      </c>
      <c r="AR189" s="123">
        <f t="shared" ca="1" si="261"/>
        <v>0</v>
      </c>
      <c r="AS189" s="123">
        <f t="shared" ca="1" si="262"/>
        <v>0</v>
      </c>
      <c r="AT189" s="123">
        <f t="shared" ca="1" si="263"/>
        <v>0</v>
      </c>
      <c r="AU189" s="123">
        <f t="shared" ca="1" si="264"/>
        <v>0</v>
      </c>
      <c r="AV189" s="123">
        <f t="shared" ca="1" si="265"/>
        <v>0</v>
      </c>
      <c r="AW189" s="123">
        <f t="shared" ca="1" si="266"/>
        <v>0</v>
      </c>
      <c r="AX189" s="123">
        <f t="shared" ca="1" si="267"/>
        <v>0</v>
      </c>
      <c r="AY189" s="123">
        <f t="shared" ca="1" si="268"/>
        <v>0</v>
      </c>
      <c r="AZ189" s="123">
        <f t="shared" ca="1" si="269"/>
        <v>0</v>
      </c>
      <c r="BA189" s="123">
        <f t="shared" ca="1" si="270"/>
        <v>0</v>
      </c>
      <c r="BB189" s="123">
        <f t="shared" ca="1" si="271"/>
        <v>0</v>
      </c>
      <c r="BC189" s="123">
        <f t="shared" ca="1" si="272"/>
        <v>0</v>
      </c>
      <c r="BD189" s="123">
        <f t="shared" ca="1" si="273"/>
        <v>0</v>
      </c>
      <c r="BE189" s="123">
        <f t="shared" ca="1" si="274"/>
        <v>0</v>
      </c>
      <c r="BF189" s="123">
        <f t="shared" ca="1" si="275"/>
        <v>0</v>
      </c>
      <c r="BG189" s="123">
        <f t="shared" ca="1" si="276"/>
        <v>0</v>
      </c>
      <c r="BH189" s="123">
        <f t="shared" ca="1" si="277"/>
        <v>0</v>
      </c>
      <c r="BI189" s="123">
        <f t="shared" ca="1" si="278"/>
        <v>0</v>
      </c>
      <c r="BJ189" s="123">
        <f t="shared" ca="1" si="279"/>
        <v>0</v>
      </c>
      <c r="BK189" s="123">
        <f t="shared" ca="1" si="280"/>
        <v>0</v>
      </c>
      <c r="BL189" s="123">
        <f t="shared" ca="1" si="281"/>
        <v>0</v>
      </c>
      <c r="BM189" s="123">
        <f t="shared" ca="1" si="282"/>
        <v>0</v>
      </c>
      <c r="BN189" s="123">
        <f t="shared" ca="1" si="283"/>
        <v>0.65</v>
      </c>
      <c r="BO189" s="123">
        <f t="shared" ca="1" si="284"/>
        <v>28</v>
      </c>
      <c r="BP189" s="340">
        <f t="shared" ca="1" si="285"/>
        <v>0</v>
      </c>
      <c r="BQ189" s="123">
        <f t="shared" ca="1" si="286"/>
        <v>0</v>
      </c>
      <c r="BR189" s="123">
        <f t="shared" ca="1" si="287"/>
        <v>0</v>
      </c>
      <c r="BS189" s="123">
        <f t="shared" ca="1" si="288"/>
        <v>0</v>
      </c>
      <c r="BT189" s="123">
        <f t="shared" ca="1" si="289"/>
        <v>0</v>
      </c>
      <c r="BU189" s="123">
        <f t="shared" ca="1" si="290"/>
        <v>0</v>
      </c>
      <c r="BV189" s="123"/>
      <c r="BW189" s="123">
        <f t="shared" ca="1" si="291"/>
        <v>0</v>
      </c>
      <c r="BX189" s="123"/>
      <c r="BY189" s="123">
        <f t="shared" ca="1" si="292"/>
        <v>0</v>
      </c>
      <c r="BZ189" s="123"/>
      <c r="CA189" s="123">
        <f t="shared" ca="1" si="293"/>
        <v>0</v>
      </c>
      <c r="CB189" s="528">
        <f t="shared" ca="1" si="294"/>
        <v>0</v>
      </c>
      <c r="CC189" s="123">
        <f t="shared" ca="1" si="295"/>
        <v>0</v>
      </c>
      <c r="CD189" s="125">
        <f t="shared" ca="1" si="296"/>
        <v>0</v>
      </c>
      <c r="CE189" s="125">
        <f t="shared" ca="1" si="297"/>
        <v>600</v>
      </c>
      <c r="CF189" s="125">
        <f t="shared" ca="1" si="298"/>
        <v>2730</v>
      </c>
      <c r="CG189" s="125">
        <f t="shared" ca="1" si="299"/>
        <v>999</v>
      </c>
      <c r="CH189" s="125">
        <f t="shared" ca="1" si="300"/>
        <v>409.5</v>
      </c>
      <c r="CI189" s="125">
        <f t="shared" ca="1" si="301"/>
        <v>0</v>
      </c>
      <c r="CJ189" s="125">
        <f t="shared" ca="1" si="302"/>
        <v>0</v>
      </c>
      <c r="CK189" s="125">
        <f t="shared" ca="1" si="303"/>
        <v>0</v>
      </c>
      <c r="CL189" s="125">
        <f t="shared" ca="1" si="304"/>
        <v>2813.85</v>
      </c>
      <c r="CM189" s="125">
        <f t="shared" ca="1" si="305"/>
        <v>8599.5</v>
      </c>
      <c r="CN189" s="125">
        <f t="shared" ca="1" si="306"/>
        <v>16151.85</v>
      </c>
      <c r="CO189" s="125">
        <f t="shared" ca="1" si="307"/>
        <v>0</v>
      </c>
      <c r="CP189" s="125">
        <f t="shared" ca="1" si="308"/>
        <v>0</v>
      </c>
      <c r="CQ189" s="125">
        <f t="shared" ca="1" si="309"/>
        <v>0</v>
      </c>
      <c r="CR189" s="125">
        <f t="shared" ca="1" si="310"/>
        <v>0</v>
      </c>
      <c r="CS189" s="125">
        <f t="shared" ca="1" si="311"/>
        <v>0</v>
      </c>
      <c r="CT189" s="125">
        <f t="shared" ca="1" si="312"/>
        <v>0</v>
      </c>
      <c r="CU189" s="125">
        <f t="shared" ca="1" si="313"/>
        <v>0</v>
      </c>
      <c r="CV189" s="125">
        <f t="shared" ca="1" si="314"/>
        <v>0</v>
      </c>
      <c r="CW189" s="125">
        <f t="shared" ca="1" si="315"/>
        <v>0</v>
      </c>
      <c r="CX189" s="125">
        <f t="shared" ca="1" si="316"/>
        <v>0</v>
      </c>
      <c r="CY189" s="125">
        <f t="shared" ca="1" si="317"/>
        <v>0</v>
      </c>
      <c r="CZ189" s="125">
        <f t="shared" ca="1" si="318"/>
        <v>672.35</v>
      </c>
      <c r="DA189" s="341">
        <f t="shared" ca="1" si="319"/>
        <v>16824.2</v>
      </c>
      <c r="DB189" s="606">
        <f t="shared" ca="1" si="320"/>
        <v>3028.36</v>
      </c>
      <c r="DC189" s="606"/>
      <c r="DD189" s="606">
        <f t="shared" ca="1" si="321"/>
        <v>0</v>
      </c>
      <c r="DE189" s="125">
        <f t="shared" ca="1" si="322"/>
        <v>0</v>
      </c>
      <c r="DF189" s="125">
        <f t="shared" ca="1" si="323"/>
        <v>0</v>
      </c>
      <c r="DG189" s="125">
        <f t="shared" ca="1" si="324"/>
        <v>0</v>
      </c>
      <c r="DH189" s="125">
        <f t="shared" ca="1" si="325"/>
        <v>3028.36</v>
      </c>
      <c r="DI189" s="125">
        <f t="shared" ca="1" si="326"/>
        <v>3553.41</v>
      </c>
      <c r="DJ189" s="125">
        <f t="shared" ca="1" si="327"/>
        <v>3028.36</v>
      </c>
      <c r="DK189" s="125">
        <f t="shared" ca="1" si="328"/>
        <v>16824.2</v>
      </c>
      <c r="DL189" s="125">
        <f t="shared" ca="1" si="329"/>
        <v>0</v>
      </c>
      <c r="DM189" s="125">
        <f t="shared" ca="1" si="330"/>
        <v>0</v>
      </c>
      <c r="DN189" s="340" t="str">
        <f t="shared" ca="1" si="331"/>
        <v xml:space="preserve">30 від 01.03   </v>
      </c>
      <c r="DO189" s="340" t="str">
        <f t="shared" ca="1" si="332"/>
        <v>Кучєров Ю.Л.</v>
      </c>
      <c r="DP189" s="340" t="str">
        <f t="shared" ca="1" si="333"/>
        <v>Кучєров</v>
      </c>
      <c r="DQ189" s="340" t="str">
        <f t="shared" ca="1" si="334"/>
        <v>Юрій</v>
      </c>
      <c r="DR189" s="340" t="str">
        <f t="shared" ca="1" si="335"/>
        <v>Леонідович</v>
      </c>
      <c r="DS189" s="340">
        <f t="shared" ca="1" si="336"/>
        <v>3013821271</v>
      </c>
    </row>
    <row r="190" spans="1:123">
      <c r="A190">
        <f t="shared" ca="1" si="227"/>
        <v>185</v>
      </c>
      <c r="B190" t="str">
        <f t="shared" ca="1" si="228"/>
        <v>Спеціаліст - оператор</v>
      </c>
      <c r="C190" t="str">
        <f t="shared" ca="1" si="229"/>
        <v>ст. м-с</v>
      </c>
      <c r="D190" t="str">
        <f t="shared" ca="1" si="230"/>
        <v>Таранюк Р.В.</v>
      </c>
      <c r="E190">
        <f t="shared" ca="1" si="231"/>
        <v>0</v>
      </c>
      <c r="F190">
        <f t="shared" ca="1" si="232"/>
        <v>0</v>
      </c>
      <c r="G190" s="123" t="str">
        <f t="shared" ca="1" si="337"/>
        <v>4.3.18</v>
      </c>
      <c r="H190" s="123" t="str">
        <f t="shared" ca="1" si="338"/>
        <v>4.3.18</v>
      </c>
      <c r="I190" s="123" t="str">
        <f t="shared" ca="1" si="338"/>
        <v>4.3.18</v>
      </c>
      <c r="J190" s="123" t="str">
        <f t="shared" ca="1" si="338"/>
        <v>4.3.18</v>
      </c>
      <c r="K190" s="123" t="str">
        <f t="shared" ca="1" si="338"/>
        <v>4.3.18</v>
      </c>
      <c r="L190" s="123" t="str">
        <f t="shared" ca="1" si="338"/>
        <v>4.3.18</v>
      </c>
      <c r="M190" s="123" t="str">
        <f t="shared" ca="1" si="338"/>
        <v>4.3.18</v>
      </c>
      <c r="N190" s="123" t="str">
        <f t="shared" ca="1" si="338"/>
        <v>4.3.18</v>
      </c>
      <c r="O190" s="123">
        <f t="shared" ca="1" si="233"/>
        <v>4</v>
      </c>
      <c r="P190" s="123">
        <f t="shared" ca="1" si="234"/>
        <v>43021</v>
      </c>
      <c r="Q190" s="123">
        <f t="shared" ca="1" si="235"/>
        <v>0</v>
      </c>
      <c r="R190" s="123">
        <f t="shared" ca="1" si="235"/>
        <v>0</v>
      </c>
      <c r="S190" s="123">
        <f t="shared" ca="1" si="236"/>
        <v>0</v>
      </c>
      <c r="T190" s="123">
        <f t="shared" ca="1" si="237"/>
        <v>0</v>
      </c>
      <c r="U190" s="123">
        <f t="shared" ca="1" si="238"/>
        <v>0</v>
      </c>
      <c r="V190" s="123">
        <f t="shared" ca="1" si="239"/>
        <v>0</v>
      </c>
      <c r="W190" s="123">
        <f t="shared" ca="1" si="240"/>
        <v>0</v>
      </c>
      <c r="X190" s="123">
        <f t="shared" ca="1" si="241"/>
        <v>0</v>
      </c>
      <c r="Y190" s="123">
        <f t="shared" ca="1" si="242"/>
        <v>0</v>
      </c>
      <c r="Z190" s="123">
        <f t="shared" ca="1" si="243"/>
        <v>0</v>
      </c>
      <c r="AA190" s="123">
        <f t="shared" ca="1" si="244"/>
        <v>0</v>
      </c>
      <c r="AB190" s="123">
        <f t="shared" ca="1" si="245"/>
        <v>0</v>
      </c>
      <c r="AC190" s="123">
        <f t="shared" ca="1" si="246"/>
        <v>0</v>
      </c>
      <c r="AD190" s="123">
        <f t="shared" ca="1" si="247"/>
        <v>0</v>
      </c>
      <c r="AE190" s="123">
        <f t="shared" ca="1" si="248"/>
        <v>0</v>
      </c>
      <c r="AF190" s="123">
        <f t="shared" ca="1" si="249"/>
        <v>0</v>
      </c>
      <c r="AG190" s="123">
        <f t="shared" ca="1" si="250"/>
        <v>0</v>
      </c>
      <c r="AH190" s="123">
        <f t="shared" ca="1" si="251"/>
        <v>0</v>
      </c>
      <c r="AI190" s="123">
        <f t="shared" ca="1" si="252"/>
        <v>0</v>
      </c>
      <c r="AJ190" s="123">
        <f t="shared" ca="1" si="253"/>
        <v>0</v>
      </c>
      <c r="AK190" s="123">
        <f t="shared" ca="1" si="254"/>
        <v>0</v>
      </c>
      <c r="AL190" s="123">
        <f t="shared" ca="1" si="255"/>
        <v>0</v>
      </c>
      <c r="AM190" s="123">
        <f t="shared" ca="1" si="256"/>
        <v>0</v>
      </c>
      <c r="AN190" s="123">
        <f t="shared" ca="1" si="257"/>
        <v>0</v>
      </c>
      <c r="AO190" s="123">
        <f t="shared" ca="1" si="258"/>
        <v>0</v>
      </c>
      <c r="AP190" s="123">
        <f t="shared" ca="1" si="259"/>
        <v>0</v>
      </c>
      <c r="AQ190" s="123">
        <f t="shared" ca="1" si="260"/>
        <v>0</v>
      </c>
      <c r="AR190" s="123">
        <f t="shared" ca="1" si="261"/>
        <v>0</v>
      </c>
      <c r="AS190" s="123">
        <f t="shared" ca="1" si="262"/>
        <v>0</v>
      </c>
      <c r="AT190" s="123">
        <f t="shared" ca="1" si="263"/>
        <v>0</v>
      </c>
      <c r="AU190" s="123">
        <f t="shared" ca="1" si="264"/>
        <v>0</v>
      </c>
      <c r="AV190" s="123">
        <f t="shared" ca="1" si="265"/>
        <v>0</v>
      </c>
      <c r="AW190" s="123">
        <f t="shared" ca="1" si="266"/>
        <v>0</v>
      </c>
      <c r="AX190" s="123">
        <f t="shared" ca="1" si="267"/>
        <v>0</v>
      </c>
      <c r="AY190" s="123">
        <f t="shared" ca="1" si="268"/>
        <v>0</v>
      </c>
      <c r="AZ190" s="123">
        <f t="shared" ca="1" si="269"/>
        <v>0</v>
      </c>
      <c r="BA190" s="123">
        <f t="shared" ca="1" si="270"/>
        <v>0</v>
      </c>
      <c r="BB190" s="123">
        <f t="shared" ca="1" si="271"/>
        <v>0</v>
      </c>
      <c r="BC190" s="123">
        <f t="shared" ca="1" si="272"/>
        <v>0</v>
      </c>
      <c r="BD190" s="123">
        <f t="shared" ca="1" si="273"/>
        <v>0</v>
      </c>
      <c r="BE190" s="123">
        <f t="shared" ca="1" si="274"/>
        <v>0</v>
      </c>
      <c r="BF190" s="123">
        <f t="shared" ca="1" si="275"/>
        <v>0</v>
      </c>
      <c r="BG190" s="123">
        <f t="shared" ca="1" si="276"/>
        <v>0</v>
      </c>
      <c r="BH190" s="123">
        <f t="shared" ca="1" si="277"/>
        <v>0</v>
      </c>
      <c r="BI190" s="123">
        <f t="shared" ca="1" si="278"/>
        <v>0</v>
      </c>
      <c r="BJ190" s="123">
        <f t="shared" ca="1" si="279"/>
        <v>0</v>
      </c>
      <c r="BK190" s="123">
        <f t="shared" ca="1" si="280"/>
        <v>0</v>
      </c>
      <c r="BL190" s="123">
        <f t="shared" ca="1" si="281"/>
        <v>0</v>
      </c>
      <c r="BM190" s="123">
        <f t="shared" ca="1" si="282"/>
        <v>0</v>
      </c>
      <c r="BN190" s="123">
        <f t="shared" ca="1" si="283"/>
        <v>0.65</v>
      </c>
      <c r="BO190" s="123">
        <f t="shared" ca="1" si="284"/>
        <v>28</v>
      </c>
      <c r="BP190" s="340">
        <f t="shared" ca="1" si="285"/>
        <v>0</v>
      </c>
      <c r="BQ190" s="123">
        <f t="shared" ca="1" si="286"/>
        <v>0</v>
      </c>
      <c r="BR190" s="123">
        <f t="shared" ca="1" si="287"/>
        <v>0</v>
      </c>
      <c r="BS190" s="123">
        <f t="shared" ca="1" si="288"/>
        <v>0</v>
      </c>
      <c r="BT190" s="123">
        <f t="shared" ca="1" si="289"/>
        <v>0</v>
      </c>
      <c r="BU190" s="123">
        <f t="shared" ca="1" si="290"/>
        <v>0</v>
      </c>
      <c r="BV190" s="123"/>
      <c r="BW190" s="123">
        <f t="shared" ca="1" si="291"/>
        <v>0</v>
      </c>
      <c r="BX190" s="123"/>
      <c r="BY190" s="123">
        <f t="shared" ca="1" si="292"/>
        <v>0</v>
      </c>
      <c r="BZ190" s="123"/>
      <c r="CA190" s="123">
        <f t="shared" ca="1" si="293"/>
        <v>0</v>
      </c>
      <c r="CB190" s="528">
        <f t="shared" ca="1" si="294"/>
        <v>0</v>
      </c>
      <c r="CC190" s="123">
        <f t="shared" ca="1" si="295"/>
        <v>0</v>
      </c>
      <c r="CD190" s="125">
        <f t="shared" ca="1" si="296"/>
        <v>0</v>
      </c>
      <c r="CE190" s="125">
        <f t="shared" ca="1" si="297"/>
        <v>600</v>
      </c>
      <c r="CF190" s="125">
        <f t="shared" ca="1" si="298"/>
        <v>2730</v>
      </c>
      <c r="CG190" s="125">
        <f t="shared" ca="1" si="299"/>
        <v>832.5</v>
      </c>
      <c r="CH190" s="125">
        <f t="shared" ca="1" si="300"/>
        <v>409.5</v>
      </c>
      <c r="CI190" s="125">
        <f t="shared" ca="1" si="301"/>
        <v>0</v>
      </c>
      <c r="CJ190" s="125">
        <f t="shared" ca="1" si="302"/>
        <v>0</v>
      </c>
      <c r="CK190" s="125">
        <f t="shared" ca="1" si="303"/>
        <v>0</v>
      </c>
      <c r="CL190" s="125">
        <f t="shared" ca="1" si="304"/>
        <v>2705.63</v>
      </c>
      <c r="CM190" s="125">
        <f t="shared" ca="1" si="305"/>
        <v>8599.5</v>
      </c>
      <c r="CN190" s="125">
        <f t="shared" ca="1" si="306"/>
        <v>15877.13</v>
      </c>
      <c r="CO190" s="125">
        <f t="shared" ca="1" si="307"/>
        <v>0</v>
      </c>
      <c r="CP190" s="125">
        <f t="shared" ca="1" si="308"/>
        <v>0</v>
      </c>
      <c r="CQ190" s="125">
        <f t="shared" ca="1" si="309"/>
        <v>0</v>
      </c>
      <c r="CR190" s="125">
        <f t="shared" ca="1" si="310"/>
        <v>0</v>
      </c>
      <c r="CS190" s="125">
        <f t="shared" ca="1" si="311"/>
        <v>0</v>
      </c>
      <c r="CT190" s="125">
        <f t="shared" ca="1" si="312"/>
        <v>0</v>
      </c>
      <c r="CU190" s="125">
        <f t="shared" ca="1" si="313"/>
        <v>0</v>
      </c>
      <c r="CV190" s="125">
        <f t="shared" ca="1" si="314"/>
        <v>0</v>
      </c>
      <c r="CW190" s="125">
        <f t="shared" ca="1" si="315"/>
        <v>0</v>
      </c>
      <c r="CX190" s="125">
        <f t="shared" ca="1" si="316"/>
        <v>0</v>
      </c>
      <c r="CY190" s="125">
        <f t="shared" ca="1" si="317"/>
        <v>0</v>
      </c>
      <c r="CZ190" s="125">
        <f t="shared" ca="1" si="318"/>
        <v>672.35</v>
      </c>
      <c r="DA190" s="341">
        <f t="shared" ca="1" si="319"/>
        <v>16549.48</v>
      </c>
      <c r="DB190" s="606">
        <f t="shared" ca="1" si="320"/>
        <v>2978.91</v>
      </c>
      <c r="DC190" s="606"/>
      <c r="DD190" s="606">
        <f t="shared" ca="1" si="321"/>
        <v>203.91</v>
      </c>
      <c r="DE190" s="125">
        <f t="shared" ca="1" si="322"/>
        <v>0</v>
      </c>
      <c r="DF190" s="125">
        <f t="shared" ca="1" si="323"/>
        <v>0</v>
      </c>
      <c r="DG190" s="125">
        <f t="shared" ca="1" si="324"/>
        <v>0</v>
      </c>
      <c r="DH190" s="125">
        <f t="shared" ca="1" si="325"/>
        <v>3182.82</v>
      </c>
      <c r="DI190" s="125">
        <f t="shared" ca="1" si="326"/>
        <v>3492.97</v>
      </c>
      <c r="DJ190" s="125">
        <f t="shared" ca="1" si="327"/>
        <v>2978.91</v>
      </c>
      <c r="DK190" s="125">
        <f t="shared" ca="1" si="328"/>
        <v>16345.57</v>
      </c>
      <c r="DL190" s="125">
        <f t="shared" ca="1" si="329"/>
        <v>0</v>
      </c>
      <c r="DM190" s="125">
        <f t="shared" ca="1" si="330"/>
        <v>0</v>
      </c>
      <c r="DN190" s="340" t="str">
        <f t="shared" ca="1" si="331"/>
        <v xml:space="preserve">30 від 01.03   </v>
      </c>
      <c r="DO190" s="340" t="str">
        <f t="shared" ca="1" si="332"/>
        <v>Таранюк Р.В.</v>
      </c>
      <c r="DP190" s="340" t="str">
        <f t="shared" ca="1" si="333"/>
        <v>Таранюк</v>
      </c>
      <c r="DQ190" s="340" t="str">
        <f t="shared" ca="1" si="334"/>
        <v>Руслан</v>
      </c>
      <c r="DR190" s="340" t="str">
        <f t="shared" ca="1" si="335"/>
        <v>Валентинович</v>
      </c>
      <c r="DS190" s="340">
        <f t="shared" ca="1" si="336"/>
        <v>0</v>
      </c>
    </row>
    <row r="191" spans="1:123">
      <c r="A191">
        <f t="shared" ca="1" si="227"/>
        <v>186</v>
      </c>
      <c r="B191" t="str">
        <f t="shared" ca="1" si="228"/>
        <v>Спеціаліст - оператор-водій</v>
      </c>
      <c r="C191">
        <f t="shared" ca="1" si="229"/>
        <v>0</v>
      </c>
      <c r="D191" t="str">
        <f t="shared" ca="1" si="230"/>
        <v>ВАКАНТ</v>
      </c>
      <c r="E191">
        <f t="shared" ca="1" si="231"/>
        <v>0</v>
      </c>
      <c r="F191">
        <f t="shared" ca="1" si="232"/>
        <v>0</v>
      </c>
      <c r="G191" s="123" t="str">
        <f t="shared" ca="1" si="337"/>
        <v>0.0.0</v>
      </c>
      <c r="H191" s="123" t="str">
        <f t="shared" ca="1" si="338"/>
        <v>0.0.0</v>
      </c>
      <c r="I191" s="123" t="str">
        <f t="shared" ref="H191:N227" ca="1" si="339">INDIRECT("Відомість!g"&amp;ROW())</f>
        <v>0.0.0</v>
      </c>
      <c r="J191" s="123" t="str">
        <f t="shared" ca="1" si="339"/>
        <v>0.0.0</v>
      </c>
      <c r="K191" s="123" t="str">
        <f t="shared" ca="1" si="339"/>
        <v>0.0.0</v>
      </c>
      <c r="L191" s="123" t="str">
        <f t="shared" ca="1" si="339"/>
        <v>0.0.0</v>
      </c>
      <c r="M191" s="123" t="str">
        <f t="shared" ca="1" si="339"/>
        <v>0.0.0</v>
      </c>
      <c r="N191" s="123" t="str">
        <f t="shared" ca="1" si="339"/>
        <v>0.0.0</v>
      </c>
      <c r="O191" s="123">
        <f t="shared" ca="1" si="233"/>
        <v>4</v>
      </c>
      <c r="P191" s="123">
        <f t="shared" ca="1" si="234"/>
        <v>0</v>
      </c>
      <c r="Q191" s="123">
        <f t="shared" ca="1" si="235"/>
        <v>0</v>
      </c>
      <c r="R191" s="123">
        <f t="shared" ca="1" si="235"/>
        <v>0</v>
      </c>
      <c r="S191" s="123">
        <f t="shared" ca="1" si="236"/>
        <v>0</v>
      </c>
      <c r="T191" s="123">
        <f t="shared" ca="1" si="237"/>
        <v>0</v>
      </c>
      <c r="U191" s="123">
        <f t="shared" ca="1" si="238"/>
        <v>0</v>
      </c>
      <c r="V191" s="123">
        <f t="shared" ca="1" si="239"/>
        <v>0</v>
      </c>
      <c r="W191" s="123">
        <f t="shared" ca="1" si="240"/>
        <v>0</v>
      </c>
      <c r="X191" s="123">
        <f t="shared" ca="1" si="241"/>
        <v>0</v>
      </c>
      <c r="Y191" s="123">
        <f t="shared" ca="1" si="242"/>
        <v>0</v>
      </c>
      <c r="Z191" s="123">
        <f t="shared" ca="1" si="243"/>
        <v>0</v>
      </c>
      <c r="AA191" s="123">
        <f t="shared" ca="1" si="244"/>
        <v>0</v>
      </c>
      <c r="AB191" s="123">
        <f t="shared" ca="1" si="245"/>
        <v>0</v>
      </c>
      <c r="AC191" s="123">
        <f t="shared" ca="1" si="246"/>
        <v>0</v>
      </c>
      <c r="AD191" s="123">
        <f t="shared" ca="1" si="247"/>
        <v>0</v>
      </c>
      <c r="AE191" s="123">
        <f t="shared" ca="1" si="248"/>
        <v>0</v>
      </c>
      <c r="AF191" s="123">
        <f t="shared" ca="1" si="249"/>
        <v>0</v>
      </c>
      <c r="AG191" s="123">
        <f t="shared" ca="1" si="250"/>
        <v>0</v>
      </c>
      <c r="AH191" s="123">
        <f t="shared" ca="1" si="251"/>
        <v>0</v>
      </c>
      <c r="AI191" s="123">
        <f t="shared" ca="1" si="252"/>
        <v>0</v>
      </c>
      <c r="AJ191" s="123">
        <f t="shared" ca="1" si="253"/>
        <v>0</v>
      </c>
      <c r="AK191" s="123">
        <f t="shared" ca="1" si="254"/>
        <v>0</v>
      </c>
      <c r="AL191" s="123">
        <f t="shared" ca="1" si="255"/>
        <v>0</v>
      </c>
      <c r="AM191" s="123">
        <f t="shared" ca="1" si="256"/>
        <v>0</v>
      </c>
      <c r="AN191" s="123">
        <f t="shared" ca="1" si="257"/>
        <v>0</v>
      </c>
      <c r="AO191" s="123">
        <f t="shared" ca="1" si="258"/>
        <v>0</v>
      </c>
      <c r="AP191" s="123">
        <f t="shared" ca="1" si="259"/>
        <v>0</v>
      </c>
      <c r="AQ191" s="123">
        <f t="shared" ca="1" si="260"/>
        <v>0</v>
      </c>
      <c r="AR191" s="123">
        <f t="shared" ca="1" si="261"/>
        <v>0</v>
      </c>
      <c r="AS191" s="123">
        <f t="shared" ca="1" si="262"/>
        <v>0</v>
      </c>
      <c r="AT191" s="123">
        <f t="shared" ca="1" si="263"/>
        <v>0</v>
      </c>
      <c r="AU191" s="123">
        <f t="shared" ca="1" si="264"/>
        <v>0</v>
      </c>
      <c r="AV191" s="123">
        <f t="shared" ca="1" si="265"/>
        <v>0</v>
      </c>
      <c r="AW191" s="123">
        <f t="shared" ca="1" si="266"/>
        <v>0</v>
      </c>
      <c r="AX191" s="123">
        <f t="shared" ca="1" si="267"/>
        <v>0</v>
      </c>
      <c r="AY191" s="123">
        <f t="shared" ca="1" si="268"/>
        <v>0</v>
      </c>
      <c r="AZ191" s="123">
        <f t="shared" ca="1" si="269"/>
        <v>0</v>
      </c>
      <c r="BA191" s="123">
        <f t="shared" ca="1" si="270"/>
        <v>0</v>
      </c>
      <c r="BB191" s="123">
        <f t="shared" ca="1" si="271"/>
        <v>0</v>
      </c>
      <c r="BC191" s="123">
        <f t="shared" ca="1" si="272"/>
        <v>0</v>
      </c>
      <c r="BD191" s="123">
        <f t="shared" ca="1" si="273"/>
        <v>0</v>
      </c>
      <c r="BE191" s="123">
        <f t="shared" ca="1" si="274"/>
        <v>0</v>
      </c>
      <c r="BF191" s="123">
        <f t="shared" ca="1" si="275"/>
        <v>0</v>
      </c>
      <c r="BG191" s="123">
        <f t="shared" ca="1" si="276"/>
        <v>0</v>
      </c>
      <c r="BH191" s="123">
        <f t="shared" ca="1" si="277"/>
        <v>0</v>
      </c>
      <c r="BI191" s="123">
        <f t="shared" ca="1" si="278"/>
        <v>0</v>
      </c>
      <c r="BJ191" s="123">
        <f t="shared" ca="1" si="279"/>
        <v>0</v>
      </c>
      <c r="BK191" s="123">
        <f t="shared" ca="1" si="280"/>
        <v>0</v>
      </c>
      <c r="BL191" s="123">
        <f t="shared" ca="1" si="281"/>
        <v>0</v>
      </c>
      <c r="BM191" s="123">
        <f t="shared" ca="1" si="282"/>
        <v>0</v>
      </c>
      <c r="BN191" s="123">
        <f t="shared" ca="1" si="283"/>
        <v>0.65</v>
      </c>
      <c r="BO191" s="123">
        <f t="shared" ca="1" si="284"/>
        <v>28</v>
      </c>
      <c r="BP191" s="340">
        <f t="shared" ca="1" si="285"/>
        <v>0</v>
      </c>
      <c r="BQ191" s="123">
        <f t="shared" ca="1" si="286"/>
        <v>0</v>
      </c>
      <c r="BR191" s="123">
        <f t="shared" ca="1" si="287"/>
        <v>0</v>
      </c>
      <c r="BS191" s="123">
        <f t="shared" ca="1" si="288"/>
        <v>0</v>
      </c>
      <c r="BT191" s="123">
        <f t="shared" ca="1" si="289"/>
        <v>0</v>
      </c>
      <c r="BU191" s="123">
        <f t="shared" ca="1" si="290"/>
        <v>0</v>
      </c>
      <c r="BV191" s="123"/>
      <c r="BW191" s="123">
        <f t="shared" ca="1" si="291"/>
        <v>0</v>
      </c>
      <c r="BX191" s="123"/>
      <c r="BY191" s="123">
        <f t="shared" ca="1" si="292"/>
        <v>0</v>
      </c>
      <c r="BZ191" s="123"/>
      <c r="CA191" s="123">
        <f t="shared" ca="1" si="293"/>
        <v>0</v>
      </c>
      <c r="CB191" s="528">
        <f t="shared" ca="1" si="294"/>
        <v>0</v>
      </c>
      <c r="CC191" s="123">
        <f t="shared" ca="1" si="295"/>
        <v>0</v>
      </c>
      <c r="CD191" s="125">
        <f t="shared" ca="1" si="296"/>
        <v>0</v>
      </c>
      <c r="CE191" s="125">
        <f t="shared" ca="1" si="297"/>
        <v>0</v>
      </c>
      <c r="CF191" s="125">
        <f t="shared" ca="1" si="298"/>
        <v>0</v>
      </c>
      <c r="CG191" s="125">
        <f t="shared" ca="1" si="299"/>
        <v>0</v>
      </c>
      <c r="CH191" s="125">
        <f t="shared" ca="1" si="300"/>
        <v>0</v>
      </c>
      <c r="CI191" s="125">
        <f t="shared" ca="1" si="301"/>
        <v>0</v>
      </c>
      <c r="CJ191" s="125">
        <f t="shared" ca="1" si="302"/>
        <v>0</v>
      </c>
      <c r="CK191" s="125">
        <f t="shared" ca="1" si="303"/>
        <v>0</v>
      </c>
      <c r="CL191" s="125">
        <f t="shared" ca="1" si="304"/>
        <v>0</v>
      </c>
      <c r="CM191" s="125">
        <f t="shared" ca="1" si="305"/>
        <v>0</v>
      </c>
      <c r="CN191" s="125">
        <f t="shared" ca="1" si="306"/>
        <v>0</v>
      </c>
      <c r="CO191" s="125">
        <f t="shared" ca="1" si="307"/>
        <v>0</v>
      </c>
      <c r="CP191" s="125">
        <f t="shared" ca="1" si="308"/>
        <v>0</v>
      </c>
      <c r="CQ191" s="125">
        <f t="shared" ca="1" si="309"/>
        <v>0</v>
      </c>
      <c r="CR191" s="125">
        <f t="shared" ca="1" si="310"/>
        <v>0</v>
      </c>
      <c r="CS191" s="125">
        <f t="shared" ca="1" si="311"/>
        <v>0</v>
      </c>
      <c r="CT191" s="125">
        <f t="shared" ca="1" si="312"/>
        <v>0</v>
      </c>
      <c r="CU191" s="125">
        <f t="shared" ca="1" si="313"/>
        <v>0</v>
      </c>
      <c r="CV191" s="125">
        <f t="shared" ca="1" si="314"/>
        <v>0</v>
      </c>
      <c r="CW191" s="125">
        <f t="shared" ca="1" si="315"/>
        <v>0</v>
      </c>
      <c r="CX191" s="125">
        <f t="shared" ca="1" si="316"/>
        <v>0</v>
      </c>
      <c r="CY191" s="125">
        <f t="shared" ca="1" si="317"/>
        <v>0</v>
      </c>
      <c r="CZ191" s="125">
        <f t="shared" ca="1" si="318"/>
        <v>0</v>
      </c>
      <c r="DA191" s="341">
        <f t="shared" ca="1" si="319"/>
        <v>0</v>
      </c>
      <c r="DB191" s="606">
        <f t="shared" ca="1" si="320"/>
        <v>0</v>
      </c>
      <c r="DC191" s="606"/>
      <c r="DD191" s="606">
        <f t="shared" ca="1" si="321"/>
        <v>0</v>
      </c>
      <c r="DE191" s="125">
        <f t="shared" ca="1" si="322"/>
        <v>0</v>
      </c>
      <c r="DF191" s="125">
        <f t="shared" ca="1" si="323"/>
        <v>0</v>
      </c>
      <c r="DG191" s="125">
        <f t="shared" ca="1" si="324"/>
        <v>0</v>
      </c>
      <c r="DH191" s="125">
        <f t="shared" ca="1" si="325"/>
        <v>0</v>
      </c>
      <c r="DI191" s="125">
        <f t="shared" ca="1" si="326"/>
        <v>0</v>
      </c>
      <c r="DJ191" s="125">
        <f t="shared" ca="1" si="327"/>
        <v>0</v>
      </c>
      <c r="DK191" s="125">
        <f t="shared" ca="1" si="328"/>
        <v>0</v>
      </c>
      <c r="DL191" s="125">
        <f t="shared" ca="1" si="329"/>
        <v>0</v>
      </c>
      <c r="DM191" s="125">
        <f t="shared" ca="1" si="330"/>
        <v>0</v>
      </c>
      <c r="DN191" s="340" t="str">
        <f t="shared" ca="1" si="331"/>
        <v xml:space="preserve">    </v>
      </c>
      <c r="DO191" s="340" t="str">
        <f t="shared" ca="1" si="332"/>
        <v>ВАКАНТ</v>
      </c>
      <c r="DP191" s="340">
        <f t="shared" ca="1" si="333"/>
        <v>0</v>
      </c>
      <c r="DQ191" s="340">
        <f t="shared" ca="1" si="334"/>
        <v>0</v>
      </c>
      <c r="DR191" s="340">
        <f t="shared" ca="1" si="335"/>
        <v>0</v>
      </c>
      <c r="DS191" s="340">
        <f t="shared" ca="1" si="336"/>
        <v>0</v>
      </c>
    </row>
    <row r="192" spans="1:123">
      <c r="A192">
        <f t="shared" ca="1" si="227"/>
        <v>187</v>
      </c>
      <c r="B192">
        <f t="shared" ca="1" si="228"/>
        <v>0</v>
      </c>
      <c r="C192">
        <f t="shared" ca="1" si="229"/>
        <v>0</v>
      </c>
      <c r="D192" t="str">
        <f t="shared" ca="1" si="230"/>
        <v xml:space="preserve"> </v>
      </c>
      <c r="E192">
        <f t="shared" ca="1" si="231"/>
        <v>0</v>
      </c>
      <c r="F192">
        <f t="shared" ca="1" si="232"/>
        <v>0</v>
      </c>
      <c r="G192" s="123" t="str">
        <f t="shared" ca="1" si="337"/>
        <v>0.0.0</v>
      </c>
      <c r="H192" s="123" t="str">
        <f t="shared" ca="1" si="339"/>
        <v>0.0.0</v>
      </c>
      <c r="I192" s="123" t="str">
        <f t="shared" ca="1" si="339"/>
        <v>0.0.0</v>
      </c>
      <c r="J192" s="123" t="str">
        <f t="shared" ca="1" si="339"/>
        <v>0.0.0</v>
      </c>
      <c r="K192" s="123" t="str">
        <f t="shared" ca="1" si="339"/>
        <v>0.0.0</v>
      </c>
      <c r="L192" s="123" t="str">
        <f t="shared" ca="1" si="339"/>
        <v>0.0.0</v>
      </c>
      <c r="M192" s="123" t="str">
        <f t="shared" ca="1" si="339"/>
        <v>0.0.0</v>
      </c>
      <c r="N192" s="123" t="str">
        <f t="shared" ca="1" si="339"/>
        <v>0.0.0</v>
      </c>
      <c r="O192" s="123">
        <f t="shared" ca="1" si="233"/>
        <v>0</v>
      </c>
      <c r="P192" s="123">
        <f t="shared" ca="1" si="234"/>
        <v>0</v>
      </c>
      <c r="Q192" s="123">
        <f t="shared" ca="1" si="235"/>
        <v>0</v>
      </c>
      <c r="R192" s="123">
        <f t="shared" ca="1" si="235"/>
        <v>0</v>
      </c>
      <c r="S192" s="123">
        <f t="shared" ca="1" si="236"/>
        <v>0</v>
      </c>
      <c r="T192" s="123">
        <f t="shared" ca="1" si="237"/>
        <v>0</v>
      </c>
      <c r="U192" s="123">
        <f t="shared" ca="1" si="238"/>
        <v>0</v>
      </c>
      <c r="V192" s="123">
        <f t="shared" ca="1" si="239"/>
        <v>0</v>
      </c>
      <c r="W192" s="123">
        <f t="shared" ca="1" si="240"/>
        <v>0</v>
      </c>
      <c r="X192" s="123">
        <f t="shared" ca="1" si="241"/>
        <v>0</v>
      </c>
      <c r="Y192" s="123">
        <f t="shared" ca="1" si="242"/>
        <v>0</v>
      </c>
      <c r="Z192" s="123">
        <f t="shared" ca="1" si="243"/>
        <v>0</v>
      </c>
      <c r="AA192" s="123">
        <f t="shared" ca="1" si="244"/>
        <v>0</v>
      </c>
      <c r="AB192" s="123">
        <f t="shared" ca="1" si="245"/>
        <v>0</v>
      </c>
      <c r="AC192" s="123">
        <f t="shared" ca="1" si="246"/>
        <v>0</v>
      </c>
      <c r="AD192" s="123">
        <f t="shared" ca="1" si="247"/>
        <v>0</v>
      </c>
      <c r="AE192" s="123">
        <f t="shared" ca="1" si="248"/>
        <v>0</v>
      </c>
      <c r="AF192" s="123">
        <f t="shared" ca="1" si="249"/>
        <v>0</v>
      </c>
      <c r="AG192" s="123">
        <f t="shared" ca="1" si="250"/>
        <v>0</v>
      </c>
      <c r="AH192" s="123">
        <f t="shared" ca="1" si="251"/>
        <v>0</v>
      </c>
      <c r="AI192" s="123">
        <f t="shared" ca="1" si="252"/>
        <v>0</v>
      </c>
      <c r="AJ192" s="123">
        <f t="shared" ca="1" si="253"/>
        <v>0</v>
      </c>
      <c r="AK192" s="123">
        <f t="shared" ca="1" si="254"/>
        <v>0</v>
      </c>
      <c r="AL192" s="123">
        <f t="shared" ca="1" si="255"/>
        <v>0</v>
      </c>
      <c r="AM192" s="123">
        <f t="shared" ca="1" si="256"/>
        <v>0</v>
      </c>
      <c r="AN192" s="123">
        <f t="shared" ca="1" si="257"/>
        <v>0</v>
      </c>
      <c r="AO192" s="123">
        <f t="shared" ca="1" si="258"/>
        <v>0</v>
      </c>
      <c r="AP192" s="123">
        <f t="shared" ca="1" si="259"/>
        <v>0</v>
      </c>
      <c r="AQ192" s="123">
        <f t="shared" ca="1" si="260"/>
        <v>0</v>
      </c>
      <c r="AR192" s="123">
        <f t="shared" ca="1" si="261"/>
        <v>0</v>
      </c>
      <c r="AS192" s="123">
        <f t="shared" ca="1" si="262"/>
        <v>0</v>
      </c>
      <c r="AT192" s="123">
        <f t="shared" ca="1" si="263"/>
        <v>0</v>
      </c>
      <c r="AU192" s="123">
        <f t="shared" ca="1" si="264"/>
        <v>0</v>
      </c>
      <c r="AV192" s="123">
        <f t="shared" ca="1" si="265"/>
        <v>0</v>
      </c>
      <c r="AW192" s="123">
        <f t="shared" ca="1" si="266"/>
        <v>0</v>
      </c>
      <c r="AX192" s="123">
        <f t="shared" ca="1" si="267"/>
        <v>0</v>
      </c>
      <c r="AY192" s="123">
        <f t="shared" ca="1" si="268"/>
        <v>0</v>
      </c>
      <c r="AZ192" s="123">
        <f t="shared" ca="1" si="269"/>
        <v>0</v>
      </c>
      <c r="BA192" s="123">
        <f t="shared" ca="1" si="270"/>
        <v>0</v>
      </c>
      <c r="BB192" s="123">
        <f t="shared" ca="1" si="271"/>
        <v>0</v>
      </c>
      <c r="BC192" s="123">
        <f t="shared" ca="1" si="272"/>
        <v>0</v>
      </c>
      <c r="BD192" s="123">
        <f t="shared" ca="1" si="273"/>
        <v>0</v>
      </c>
      <c r="BE192" s="123">
        <f t="shared" ca="1" si="274"/>
        <v>0</v>
      </c>
      <c r="BF192" s="123">
        <f t="shared" ca="1" si="275"/>
        <v>0</v>
      </c>
      <c r="BG192" s="123">
        <f t="shared" ca="1" si="276"/>
        <v>0</v>
      </c>
      <c r="BH192" s="123">
        <f t="shared" ca="1" si="277"/>
        <v>0</v>
      </c>
      <c r="BI192" s="123">
        <f t="shared" ca="1" si="278"/>
        <v>0</v>
      </c>
      <c r="BJ192" s="123">
        <f t="shared" ca="1" si="279"/>
        <v>0</v>
      </c>
      <c r="BK192" s="123">
        <f t="shared" ca="1" si="280"/>
        <v>0</v>
      </c>
      <c r="BL192" s="123">
        <f t="shared" ca="1" si="281"/>
        <v>0</v>
      </c>
      <c r="BM192" s="123">
        <f t="shared" ca="1" si="282"/>
        <v>0</v>
      </c>
      <c r="BN192" s="123">
        <f t="shared" ca="1" si="283"/>
        <v>0.65</v>
      </c>
      <c r="BO192" s="123">
        <f t="shared" ca="1" si="284"/>
        <v>0</v>
      </c>
      <c r="BP192" s="340">
        <f t="shared" ca="1" si="285"/>
        <v>0</v>
      </c>
      <c r="BQ192" s="123">
        <f t="shared" ca="1" si="286"/>
        <v>0</v>
      </c>
      <c r="BR192" s="123">
        <f t="shared" ca="1" si="287"/>
        <v>0</v>
      </c>
      <c r="BS192" s="123">
        <f t="shared" ca="1" si="288"/>
        <v>0</v>
      </c>
      <c r="BT192" s="123">
        <f t="shared" ca="1" si="289"/>
        <v>0</v>
      </c>
      <c r="BU192" s="123">
        <f t="shared" ca="1" si="290"/>
        <v>0</v>
      </c>
      <c r="BV192" s="123"/>
      <c r="BW192" s="123">
        <f t="shared" ca="1" si="291"/>
        <v>0</v>
      </c>
      <c r="BX192" s="123"/>
      <c r="BY192" s="123">
        <f t="shared" ca="1" si="292"/>
        <v>0</v>
      </c>
      <c r="BZ192" s="123"/>
      <c r="CA192" s="123">
        <f t="shared" ca="1" si="293"/>
        <v>0</v>
      </c>
      <c r="CB192" s="528">
        <f t="shared" ca="1" si="294"/>
        <v>0</v>
      </c>
      <c r="CC192" s="123">
        <f t="shared" ca="1" si="295"/>
        <v>0</v>
      </c>
      <c r="CD192" s="125">
        <f t="shared" ca="1" si="296"/>
        <v>0</v>
      </c>
      <c r="CE192" s="125">
        <f t="shared" ca="1" si="297"/>
        <v>0</v>
      </c>
      <c r="CF192" s="125">
        <f t="shared" ca="1" si="298"/>
        <v>0</v>
      </c>
      <c r="CG192" s="125">
        <f t="shared" ca="1" si="299"/>
        <v>0</v>
      </c>
      <c r="CH192" s="125">
        <f t="shared" ca="1" si="300"/>
        <v>0</v>
      </c>
      <c r="CI192" s="125">
        <f t="shared" ca="1" si="301"/>
        <v>0</v>
      </c>
      <c r="CJ192" s="125">
        <f t="shared" ca="1" si="302"/>
        <v>0</v>
      </c>
      <c r="CK192" s="125">
        <f t="shared" ca="1" si="303"/>
        <v>0</v>
      </c>
      <c r="CL192" s="125">
        <f t="shared" ca="1" si="304"/>
        <v>0</v>
      </c>
      <c r="CM192" s="125">
        <f t="shared" ca="1" si="305"/>
        <v>0</v>
      </c>
      <c r="CN192" s="125">
        <f t="shared" ca="1" si="306"/>
        <v>0</v>
      </c>
      <c r="CO192" s="125">
        <f t="shared" ca="1" si="307"/>
        <v>0</v>
      </c>
      <c r="CP192" s="125">
        <f t="shared" ca="1" si="308"/>
        <v>0</v>
      </c>
      <c r="CQ192" s="125">
        <f t="shared" ca="1" si="309"/>
        <v>0</v>
      </c>
      <c r="CR192" s="125">
        <f t="shared" ca="1" si="310"/>
        <v>0</v>
      </c>
      <c r="CS192" s="125">
        <f t="shared" ca="1" si="311"/>
        <v>0</v>
      </c>
      <c r="CT192" s="125">
        <f t="shared" ca="1" si="312"/>
        <v>0</v>
      </c>
      <c r="CU192" s="125">
        <f t="shared" ca="1" si="313"/>
        <v>0</v>
      </c>
      <c r="CV192" s="125">
        <f t="shared" ca="1" si="314"/>
        <v>0</v>
      </c>
      <c r="CW192" s="125">
        <f t="shared" ca="1" si="315"/>
        <v>0</v>
      </c>
      <c r="CX192" s="125">
        <f t="shared" ca="1" si="316"/>
        <v>0</v>
      </c>
      <c r="CY192" s="125">
        <f t="shared" ca="1" si="317"/>
        <v>0</v>
      </c>
      <c r="CZ192" s="125">
        <f t="shared" ca="1" si="318"/>
        <v>0</v>
      </c>
      <c r="DA192" s="341">
        <f t="shared" ca="1" si="319"/>
        <v>0</v>
      </c>
      <c r="DB192" s="606">
        <f t="shared" ca="1" si="320"/>
        <v>0</v>
      </c>
      <c r="DC192" s="606"/>
      <c r="DD192" s="606">
        <f t="shared" ca="1" si="321"/>
        <v>0</v>
      </c>
      <c r="DE192" s="125">
        <f t="shared" ca="1" si="322"/>
        <v>0</v>
      </c>
      <c r="DF192" s="125">
        <f t="shared" ca="1" si="323"/>
        <v>0</v>
      </c>
      <c r="DG192" s="125">
        <f t="shared" ca="1" si="324"/>
        <v>0</v>
      </c>
      <c r="DH192" s="125">
        <f t="shared" ca="1" si="325"/>
        <v>0</v>
      </c>
      <c r="DI192" s="125">
        <f t="shared" ca="1" si="326"/>
        <v>0</v>
      </c>
      <c r="DJ192" s="125">
        <f t="shared" ca="1" si="327"/>
        <v>0</v>
      </c>
      <c r="DK192" s="125">
        <f t="shared" ca="1" si="328"/>
        <v>0</v>
      </c>
      <c r="DL192" s="125">
        <f t="shared" ca="1" si="329"/>
        <v>0</v>
      </c>
      <c r="DM192" s="125">
        <f t="shared" ca="1" si="330"/>
        <v>0</v>
      </c>
      <c r="DN192" s="340" t="str">
        <f t="shared" ca="1" si="331"/>
        <v xml:space="preserve">    </v>
      </c>
      <c r="DO192" s="340" t="str">
        <f t="shared" ca="1" si="332"/>
        <v xml:space="preserve"> </v>
      </c>
      <c r="DP192" s="340">
        <f t="shared" ca="1" si="333"/>
        <v>0</v>
      </c>
      <c r="DQ192" s="340">
        <f t="shared" ca="1" si="334"/>
        <v>0</v>
      </c>
      <c r="DR192" s="340">
        <f t="shared" ca="1" si="335"/>
        <v>0</v>
      </c>
      <c r="DS192" s="340">
        <f t="shared" ca="1" si="336"/>
        <v>0</v>
      </c>
    </row>
    <row r="193" spans="1:123">
      <c r="A193">
        <f t="shared" ca="1" si="227"/>
        <v>188</v>
      </c>
      <c r="B193" t="str">
        <f t="shared" ca="1" si="228"/>
        <v>Начальниу вузла</v>
      </c>
      <c r="C193" t="str">
        <f t="shared" ca="1" si="229"/>
        <v>л-т</v>
      </c>
      <c r="D193" t="str">
        <f t="shared" ca="1" si="230"/>
        <v>Новіков С.В.</v>
      </c>
      <c r="E193">
        <f t="shared" ca="1" si="231"/>
        <v>0</v>
      </c>
      <c r="F193">
        <f t="shared" ca="1" si="232"/>
        <v>0</v>
      </c>
      <c r="G193" s="123" t="str">
        <f t="shared" ca="1" si="337"/>
        <v>3.2.26</v>
      </c>
      <c r="H193" s="123" t="str">
        <f t="shared" ca="1" si="339"/>
        <v>3.2.26</v>
      </c>
      <c r="I193" s="123" t="str">
        <f t="shared" ca="1" si="339"/>
        <v>3.2.26</v>
      </c>
      <c r="J193" s="123" t="str">
        <f t="shared" ca="1" si="339"/>
        <v>3.2.26</v>
      </c>
      <c r="K193" s="123" t="str">
        <f t="shared" ca="1" si="339"/>
        <v>3.2.26</v>
      </c>
      <c r="L193" s="123" t="str">
        <f t="shared" ca="1" si="339"/>
        <v>3.2.26</v>
      </c>
      <c r="M193" s="123" t="str">
        <f t="shared" ca="1" si="339"/>
        <v>3.2.26</v>
      </c>
      <c r="N193" s="123" t="str">
        <f t="shared" ca="1" si="339"/>
        <v>3.2.26</v>
      </c>
      <c r="O193" s="123">
        <f t="shared" ca="1" si="233"/>
        <v>13</v>
      </c>
      <c r="P193" s="123">
        <f t="shared" ca="1" si="234"/>
        <v>43409</v>
      </c>
      <c r="Q193" s="123">
        <f t="shared" ca="1" si="235"/>
        <v>0</v>
      </c>
      <c r="R193" s="123">
        <f t="shared" ca="1" si="235"/>
        <v>0</v>
      </c>
      <c r="S193" s="123">
        <f t="shared" ca="1" si="236"/>
        <v>0</v>
      </c>
      <c r="T193" s="123">
        <f t="shared" ca="1" si="237"/>
        <v>0</v>
      </c>
      <c r="U193" s="123">
        <f t="shared" ca="1" si="238"/>
        <v>0</v>
      </c>
      <c r="V193" s="123">
        <f t="shared" ca="1" si="239"/>
        <v>0</v>
      </c>
      <c r="W193" s="123">
        <f t="shared" ca="1" si="240"/>
        <v>0</v>
      </c>
      <c r="X193" s="123">
        <f t="shared" ca="1" si="241"/>
        <v>0</v>
      </c>
      <c r="Y193" s="123">
        <f t="shared" ca="1" si="242"/>
        <v>0</v>
      </c>
      <c r="Z193" s="123">
        <f t="shared" ca="1" si="243"/>
        <v>0</v>
      </c>
      <c r="AA193" s="123">
        <f t="shared" ca="1" si="244"/>
        <v>0</v>
      </c>
      <c r="AB193" s="123">
        <f t="shared" ca="1" si="245"/>
        <v>0</v>
      </c>
      <c r="AC193" s="123">
        <f t="shared" ca="1" si="246"/>
        <v>0</v>
      </c>
      <c r="AD193" s="123">
        <f t="shared" ca="1" si="247"/>
        <v>0</v>
      </c>
      <c r="AE193" s="123">
        <f t="shared" ca="1" si="248"/>
        <v>0</v>
      </c>
      <c r="AF193" s="123">
        <f t="shared" ca="1" si="249"/>
        <v>0</v>
      </c>
      <c r="AG193" s="123">
        <f t="shared" ca="1" si="250"/>
        <v>0</v>
      </c>
      <c r="AH193" s="123">
        <f t="shared" ca="1" si="251"/>
        <v>0</v>
      </c>
      <c r="AI193" s="123">
        <f t="shared" ca="1" si="252"/>
        <v>0</v>
      </c>
      <c r="AJ193" s="123">
        <f t="shared" ca="1" si="253"/>
        <v>0</v>
      </c>
      <c r="AK193" s="123">
        <f t="shared" ca="1" si="254"/>
        <v>0</v>
      </c>
      <c r="AL193" s="123">
        <f t="shared" ca="1" si="255"/>
        <v>0</v>
      </c>
      <c r="AM193" s="123">
        <f t="shared" ca="1" si="256"/>
        <v>0</v>
      </c>
      <c r="AN193" s="123">
        <f t="shared" ca="1" si="257"/>
        <v>0</v>
      </c>
      <c r="AO193" s="123">
        <f t="shared" ca="1" si="258"/>
        <v>0</v>
      </c>
      <c r="AP193" s="123">
        <f t="shared" ca="1" si="259"/>
        <v>0</v>
      </c>
      <c r="AQ193" s="123">
        <f t="shared" ca="1" si="260"/>
        <v>0</v>
      </c>
      <c r="AR193" s="123">
        <f t="shared" ca="1" si="261"/>
        <v>0</v>
      </c>
      <c r="AS193" s="123">
        <f t="shared" ca="1" si="262"/>
        <v>0</v>
      </c>
      <c r="AT193" s="123">
        <f t="shared" ca="1" si="263"/>
        <v>0</v>
      </c>
      <c r="AU193" s="123">
        <f t="shared" ca="1" si="264"/>
        <v>0</v>
      </c>
      <c r="AV193" s="123">
        <f t="shared" ca="1" si="265"/>
        <v>0</v>
      </c>
      <c r="AW193" s="123">
        <f t="shared" ca="1" si="266"/>
        <v>0</v>
      </c>
      <c r="AX193" s="123">
        <f t="shared" ca="1" si="267"/>
        <v>0</v>
      </c>
      <c r="AY193" s="123">
        <f t="shared" ca="1" si="268"/>
        <v>0</v>
      </c>
      <c r="AZ193" s="123">
        <f t="shared" ca="1" si="269"/>
        <v>0</v>
      </c>
      <c r="BA193" s="123">
        <f t="shared" ca="1" si="270"/>
        <v>0</v>
      </c>
      <c r="BB193" s="123">
        <f t="shared" ca="1" si="271"/>
        <v>0</v>
      </c>
      <c r="BC193" s="123">
        <f t="shared" ca="1" si="272"/>
        <v>0</v>
      </c>
      <c r="BD193" s="123">
        <f t="shared" ca="1" si="273"/>
        <v>0</v>
      </c>
      <c r="BE193" s="123">
        <f t="shared" ca="1" si="274"/>
        <v>0</v>
      </c>
      <c r="BF193" s="123">
        <f t="shared" ca="1" si="275"/>
        <v>0</v>
      </c>
      <c r="BG193" s="123">
        <f t="shared" ca="1" si="276"/>
        <v>0</v>
      </c>
      <c r="BH193" s="123">
        <f t="shared" ca="1" si="277"/>
        <v>0</v>
      </c>
      <c r="BI193" s="123">
        <f t="shared" ca="1" si="278"/>
        <v>0</v>
      </c>
      <c r="BJ193" s="123">
        <f t="shared" ca="1" si="279"/>
        <v>0</v>
      </c>
      <c r="BK193" s="123">
        <f t="shared" ca="1" si="280"/>
        <v>0</v>
      </c>
      <c r="BL193" s="123">
        <f t="shared" ca="1" si="281"/>
        <v>0</v>
      </c>
      <c r="BM193" s="123">
        <f t="shared" ca="1" si="282"/>
        <v>0</v>
      </c>
      <c r="BN193" s="123">
        <f t="shared" ca="1" si="283"/>
        <v>0.65</v>
      </c>
      <c r="BO193" s="123">
        <f t="shared" ca="1" si="284"/>
        <v>28</v>
      </c>
      <c r="BP193" s="340">
        <f t="shared" ca="1" si="285"/>
        <v>0</v>
      </c>
      <c r="BQ193" s="123">
        <f t="shared" ca="1" si="286"/>
        <v>0</v>
      </c>
      <c r="BR193" s="123">
        <f t="shared" ca="1" si="287"/>
        <v>0</v>
      </c>
      <c r="BS193" s="123">
        <f t="shared" ca="1" si="288"/>
        <v>0</v>
      </c>
      <c r="BT193" s="123">
        <f t="shared" ca="1" si="289"/>
        <v>0</v>
      </c>
      <c r="BU193" s="123">
        <f t="shared" ca="1" si="290"/>
        <v>0</v>
      </c>
      <c r="BV193" s="123"/>
      <c r="BW193" s="123">
        <f t="shared" ca="1" si="291"/>
        <v>0</v>
      </c>
      <c r="BX193" s="123"/>
      <c r="BY193" s="123">
        <f t="shared" ca="1" si="292"/>
        <v>0</v>
      </c>
      <c r="BZ193" s="123"/>
      <c r="CA193" s="123">
        <f t="shared" ca="1" si="293"/>
        <v>0</v>
      </c>
      <c r="CB193" s="528">
        <f t="shared" ca="1" si="294"/>
        <v>0</v>
      </c>
      <c r="CC193" s="123">
        <f t="shared" ca="1" si="295"/>
        <v>0</v>
      </c>
      <c r="CD193" s="125">
        <f t="shared" ca="1" si="296"/>
        <v>0</v>
      </c>
      <c r="CE193" s="125">
        <f t="shared" ca="1" si="297"/>
        <v>1130</v>
      </c>
      <c r="CF193" s="125">
        <f t="shared" ca="1" si="298"/>
        <v>3520</v>
      </c>
      <c r="CG193" s="125">
        <f t="shared" ca="1" si="299"/>
        <v>1162.5</v>
      </c>
      <c r="CH193" s="125">
        <f t="shared" ca="1" si="300"/>
        <v>352</v>
      </c>
      <c r="CI193" s="125">
        <f t="shared" ca="1" si="301"/>
        <v>0</v>
      </c>
      <c r="CJ193" s="125">
        <f t="shared" ca="1" si="302"/>
        <v>0</v>
      </c>
      <c r="CK193" s="125">
        <f t="shared" ca="1" si="303"/>
        <v>0</v>
      </c>
      <c r="CL193" s="125">
        <f t="shared" ca="1" si="304"/>
        <v>3778.13</v>
      </c>
      <c r="CM193" s="125">
        <f t="shared" ca="1" si="305"/>
        <v>8764.7999999999993</v>
      </c>
      <c r="CN193" s="125">
        <f t="shared" ca="1" si="306"/>
        <v>18707.43</v>
      </c>
      <c r="CO193" s="125">
        <f t="shared" ca="1" si="307"/>
        <v>0</v>
      </c>
      <c r="CP193" s="125">
        <f t="shared" ca="1" si="308"/>
        <v>0</v>
      </c>
      <c r="CQ193" s="125">
        <f t="shared" ca="1" si="309"/>
        <v>0</v>
      </c>
      <c r="CR193" s="125">
        <f t="shared" ca="1" si="310"/>
        <v>0</v>
      </c>
      <c r="CS193" s="125">
        <f t="shared" ca="1" si="311"/>
        <v>0</v>
      </c>
      <c r="CT193" s="125">
        <f t="shared" ca="1" si="312"/>
        <v>0</v>
      </c>
      <c r="CU193" s="125">
        <f t="shared" ca="1" si="313"/>
        <v>0</v>
      </c>
      <c r="CV193" s="125">
        <f t="shared" ca="1" si="314"/>
        <v>0</v>
      </c>
      <c r="CW193" s="125">
        <f t="shared" ca="1" si="315"/>
        <v>0</v>
      </c>
      <c r="CX193" s="125">
        <f t="shared" ca="1" si="316"/>
        <v>0</v>
      </c>
      <c r="CY193" s="125">
        <f t="shared" ca="1" si="317"/>
        <v>0</v>
      </c>
      <c r="CZ193" s="125">
        <f t="shared" ca="1" si="318"/>
        <v>672.35</v>
      </c>
      <c r="DA193" s="341">
        <f t="shared" ca="1" si="319"/>
        <v>19379.78</v>
      </c>
      <c r="DB193" s="606">
        <f t="shared" ca="1" si="320"/>
        <v>3488.36</v>
      </c>
      <c r="DC193" s="606"/>
      <c r="DD193" s="606">
        <f t="shared" ca="1" si="321"/>
        <v>238.79</v>
      </c>
      <c r="DE193" s="125">
        <f t="shared" ca="1" si="322"/>
        <v>0</v>
      </c>
      <c r="DF193" s="125">
        <f t="shared" ca="1" si="323"/>
        <v>0</v>
      </c>
      <c r="DG193" s="125">
        <f t="shared" ca="1" si="324"/>
        <v>0</v>
      </c>
      <c r="DH193" s="125">
        <f t="shared" ca="1" si="325"/>
        <v>3727.15</v>
      </c>
      <c r="DI193" s="125">
        <f t="shared" ca="1" si="326"/>
        <v>4115.63</v>
      </c>
      <c r="DJ193" s="125">
        <f t="shared" ca="1" si="327"/>
        <v>3488.36</v>
      </c>
      <c r="DK193" s="125">
        <f t="shared" ca="1" si="328"/>
        <v>19140.990000000002</v>
      </c>
      <c r="DL193" s="125">
        <f t="shared" ca="1" si="329"/>
        <v>0</v>
      </c>
      <c r="DM193" s="125">
        <f t="shared" ca="1" si="330"/>
        <v>0</v>
      </c>
      <c r="DN193" s="340" t="str">
        <f t="shared" ca="1" si="331"/>
        <v xml:space="preserve">30 від 01.03   </v>
      </c>
      <c r="DO193" s="340" t="str">
        <f t="shared" ca="1" si="332"/>
        <v>Новіков С.В.</v>
      </c>
      <c r="DP193" s="340" t="str">
        <f t="shared" ca="1" si="333"/>
        <v>Новіков</v>
      </c>
      <c r="DQ193" s="340" t="str">
        <f t="shared" ca="1" si="334"/>
        <v>Сергій</v>
      </c>
      <c r="DR193" s="340" t="str">
        <f t="shared" ca="1" si="335"/>
        <v>Володимирович</v>
      </c>
      <c r="DS193" s="340">
        <f t="shared" ca="1" si="336"/>
        <v>3522000671</v>
      </c>
    </row>
    <row r="194" spans="1:123">
      <c r="A194">
        <f t="shared" ca="1" si="227"/>
        <v>189</v>
      </c>
      <c r="B194">
        <f t="shared" ca="1" si="228"/>
        <v>0</v>
      </c>
      <c r="C194">
        <f t="shared" ca="1" si="229"/>
        <v>0</v>
      </c>
      <c r="D194" t="str">
        <f t="shared" ca="1" si="230"/>
        <v xml:space="preserve"> </v>
      </c>
      <c r="E194">
        <f t="shared" ca="1" si="231"/>
        <v>0</v>
      </c>
      <c r="F194">
        <f t="shared" ca="1" si="232"/>
        <v>0</v>
      </c>
      <c r="G194" s="123" t="str">
        <f t="shared" ca="1" si="337"/>
        <v>0.0.0</v>
      </c>
      <c r="H194" s="123" t="str">
        <f t="shared" ca="1" si="339"/>
        <v>0.0.0</v>
      </c>
      <c r="I194" s="123" t="str">
        <f t="shared" ca="1" si="339"/>
        <v>0.0.0</v>
      </c>
      <c r="J194" s="123" t="str">
        <f t="shared" ca="1" si="339"/>
        <v>0.0.0</v>
      </c>
      <c r="K194" s="123" t="str">
        <f t="shared" ca="1" si="339"/>
        <v>0.0.0</v>
      </c>
      <c r="L194" s="123" t="str">
        <f t="shared" ca="1" si="339"/>
        <v>0.0.0</v>
      </c>
      <c r="M194" s="123" t="str">
        <f t="shared" ca="1" si="339"/>
        <v>0.0.0</v>
      </c>
      <c r="N194" s="123" t="str">
        <f t="shared" ca="1" si="339"/>
        <v>0.0.0</v>
      </c>
      <c r="O194" s="123">
        <f t="shared" ca="1" si="233"/>
        <v>0</v>
      </c>
      <c r="P194" s="123">
        <f t="shared" ca="1" si="234"/>
        <v>0</v>
      </c>
      <c r="Q194" s="123">
        <f t="shared" ca="1" si="235"/>
        <v>0</v>
      </c>
      <c r="R194" s="123">
        <f t="shared" ca="1" si="235"/>
        <v>0</v>
      </c>
      <c r="S194" s="123">
        <f t="shared" ca="1" si="236"/>
        <v>0</v>
      </c>
      <c r="T194" s="123">
        <f t="shared" ca="1" si="237"/>
        <v>0</v>
      </c>
      <c r="U194" s="123">
        <f t="shared" ca="1" si="238"/>
        <v>0</v>
      </c>
      <c r="V194" s="123">
        <f t="shared" ca="1" si="239"/>
        <v>0</v>
      </c>
      <c r="W194" s="123">
        <f t="shared" ca="1" si="240"/>
        <v>0</v>
      </c>
      <c r="X194" s="123">
        <f t="shared" ca="1" si="241"/>
        <v>0</v>
      </c>
      <c r="Y194" s="123">
        <f t="shared" ca="1" si="242"/>
        <v>0</v>
      </c>
      <c r="Z194" s="123">
        <f t="shared" ca="1" si="243"/>
        <v>0</v>
      </c>
      <c r="AA194" s="123">
        <f t="shared" ca="1" si="244"/>
        <v>0</v>
      </c>
      <c r="AB194" s="123">
        <f t="shared" ca="1" si="245"/>
        <v>0</v>
      </c>
      <c r="AC194" s="123">
        <f t="shared" ca="1" si="246"/>
        <v>0</v>
      </c>
      <c r="AD194" s="123">
        <f t="shared" ca="1" si="247"/>
        <v>0</v>
      </c>
      <c r="AE194" s="123">
        <f t="shared" ca="1" si="248"/>
        <v>0</v>
      </c>
      <c r="AF194" s="123">
        <f t="shared" ca="1" si="249"/>
        <v>0</v>
      </c>
      <c r="AG194" s="123">
        <f t="shared" ca="1" si="250"/>
        <v>0</v>
      </c>
      <c r="AH194" s="123">
        <f t="shared" ca="1" si="251"/>
        <v>0</v>
      </c>
      <c r="AI194" s="123">
        <f t="shared" ca="1" si="252"/>
        <v>0</v>
      </c>
      <c r="AJ194" s="123">
        <f t="shared" ca="1" si="253"/>
        <v>0</v>
      </c>
      <c r="AK194" s="123">
        <f t="shared" ca="1" si="254"/>
        <v>0</v>
      </c>
      <c r="AL194" s="123">
        <f t="shared" ca="1" si="255"/>
        <v>0</v>
      </c>
      <c r="AM194" s="123">
        <f t="shared" ca="1" si="256"/>
        <v>0</v>
      </c>
      <c r="AN194" s="123">
        <f t="shared" ca="1" si="257"/>
        <v>0</v>
      </c>
      <c r="AO194" s="123">
        <f t="shared" ca="1" si="258"/>
        <v>0</v>
      </c>
      <c r="AP194" s="123">
        <f t="shared" ca="1" si="259"/>
        <v>0</v>
      </c>
      <c r="AQ194" s="123">
        <f t="shared" ca="1" si="260"/>
        <v>0</v>
      </c>
      <c r="AR194" s="123">
        <f t="shared" ca="1" si="261"/>
        <v>0</v>
      </c>
      <c r="AS194" s="123">
        <f t="shared" ca="1" si="262"/>
        <v>0</v>
      </c>
      <c r="AT194" s="123">
        <f t="shared" ca="1" si="263"/>
        <v>0</v>
      </c>
      <c r="AU194" s="123">
        <f t="shared" ca="1" si="264"/>
        <v>0</v>
      </c>
      <c r="AV194" s="123">
        <f t="shared" ca="1" si="265"/>
        <v>0</v>
      </c>
      <c r="AW194" s="123">
        <f t="shared" ca="1" si="266"/>
        <v>0</v>
      </c>
      <c r="AX194" s="123">
        <f t="shared" ca="1" si="267"/>
        <v>0</v>
      </c>
      <c r="AY194" s="123">
        <f t="shared" ca="1" si="268"/>
        <v>0</v>
      </c>
      <c r="AZ194" s="123">
        <f t="shared" ca="1" si="269"/>
        <v>0</v>
      </c>
      <c r="BA194" s="123">
        <f t="shared" ca="1" si="270"/>
        <v>0</v>
      </c>
      <c r="BB194" s="123">
        <f t="shared" ca="1" si="271"/>
        <v>0</v>
      </c>
      <c r="BC194" s="123">
        <f t="shared" ca="1" si="272"/>
        <v>0</v>
      </c>
      <c r="BD194" s="123">
        <f t="shared" ca="1" si="273"/>
        <v>0</v>
      </c>
      <c r="BE194" s="123">
        <f t="shared" ca="1" si="274"/>
        <v>0</v>
      </c>
      <c r="BF194" s="123">
        <f t="shared" ca="1" si="275"/>
        <v>0</v>
      </c>
      <c r="BG194" s="123">
        <f t="shared" ca="1" si="276"/>
        <v>0</v>
      </c>
      <c r="BH194" s="123">
        <f t="shared" ca="1" si="277"/>
        <v>0</v>
      </c>
      <c r="BI194" s="123">
        <f t="shared" ca="1" si="278"/>
        <v>0</v>
      </c>
      <c r="BJ194" s="123">
        <f t="shared" ca="1" si="279"/>
        <v>0</v>
      </c>
      <c r="BK194" s="123">
        <f t="shared" ca="1" si="280"/>
        <v>0</v>
      </c>
      <c r="BL194" s="123">
        <f t="shared" ca="1" si="281"/>
        <v>0</v>
      </c>
      <c r="BM194" s="123">
        <f t="shared" ca="1" si="282"/>
        <v>0</v>
      </c>
      <c r="BN194" s="123">
        <f t="shared" ca="1" si="283"/>
        <v>0.65</v>
      </c>
      <c r="BO194" s="123">
        <f t="shared" ca="1" si="284"/>
        <v>0</v>
      </c>
      <c r="BP194" s="340">
        <f t="shared" ca="1" si="285"/>
        <v>0</v>
      </c>
      <c r="BQ194" s="123">
        <f t="shared" ca="1" si="286"/>
        <v>0</v>
      </c>
      <c r="BR194" s="123">
        <f t="shared" ca="1" si="287"/>
        <v>0</v>
      </c>
      <c r="BS194" s="123">
        <f t="shared" ca="1" si="288"/>
        <v>0</v>
      </c>
      <c r="BT194" s="123">
        <f t="shared" ca="1" si="289"/>
        <v>0</v>
      </c>
      <c r="BU194" s="123">
        <f t="shared" ca="1" si="290"/>
        <v>0</v>
      </c>
      <c r="BV194" s="123"/>
      <c r="BW194" s="123">
        <f t="shared" ca="1" si="291"/>
        <v>0</v>
      </c>
      <c r="BX194" s="123"/>
      <c r="BY194" s="123">
        <f t="shared" ca="1" si="292"/>
        <v>0</v>
      </c>
      <c r="BZ194" s="123"/>
      <c r="CA194" s="123">
        <f t="shared" ca="1" si="293"/>
        <v>0</v>
      </c>
      <c r="CB194" s="528">
        <f t="shared" ca="1" si="294"/>
        <v>0</v>
      </c>
      <c r="CC194" s="123">
        <f t="shared" ca="1" si="295"/>
        <v>0</v>
      </c>
      <c r="CD194" s="125">
        <f t="shared" ca="1" si="296"/>
        <v>0</v>
      </c>
      <c r="CE194" s="125">
        <f t="shared" ca="1" si="297"/>
        <v>0</v>
      </c>
      <c r="CF194" s="125">
        <f t="shared" ca="1" si="298"/>
        <v>0</v>
      </c>
      <c r="CG194" s="125">
        <f t="shared" ca="1" si="299"/>
        <v>0</v>
      </c>
      <c r="CH194" s="125">
        <f t="shared" ca="1" si="300"/>
        <v>0</v>
      </c>
      <c r="CI194" s="125">
        <f t="shared" ca="1" si="301"/>
        <v>0</v>
      </c>
      <c r="CJ194" s="125">
        <f t="shared" ca="1" si="302"/>
        <v>0</v>
      </c>
      <c r="CK194" s="125">
        <f t="shared" ca="1" si="303"/>
        <v>0</v>
      </c>
      <c r="CL194" s="125">
        <f t="shared" ca="1" si="304"/>
        <v>0</v>
      </c>
      <c r="CM194" s="125">
        <f t="shared" ca="1" si="305"/>
        <v>0</v>
      </c>
      <c r="CN194" s="125">
        <f t="shared" ca="1" si="306"/>
        <v>0</v>
      </c>
      <c r="CO194" s="125">
        <f t="shared" ca="1" si="307"/>
        <v>0</v>
      </c>
      <c r="CP194" s="125">
        <f t="shared" ca="1" si="308"/>
        <v>0</v>
      </c>
      <c r="CQ194" s="125">
        <f t="shared" ca="1" si="309"/>
        <v>0</v>
      </c>
      <c r="CR194" s="125">
        <f t="shared" ca="1" si="310"/>
        <v>0</v>
      </c>
      <c r="CS194" s="125">
        <f t="shared" ca="1" si="311"/>
        <v>0</v>
      </c>
      <c r="CT194" s="125">
        <f t="shared" ca="1" si="312"/>
        <v>0</v>
      </c>
      <c r="CU194" s="125">
        <f t="shared" ca="1" si="313"/>
        <v>0</v>
      </c>
      <c r="CV194" s="125">
        <f t="shared" ca="1" si="314"/>
        <v>0</v>
      </c>
      <c r="CW194" s="125">
        <f t="shared" ca="1" si="315"/>
        <v>0</v>
      </c>
      <c r="CX194" s="125">
        <f t="shared" ca="1" si="316"/>
        <v>0</v>
      </c>
      <c r="CY194" s="125">
        <f t="shared" ca="1" si="317"/>
        <v>0</v>
      </c>
      <c r="CZ194" s="125">
        <f t="shared" ca="1" si="318"/>
        <v>0</v>
      </c>
      <c r="DA194" s="341">
        <f t="shared" ca="1" si="319"/>
        <v>0</v>
      </c>
      <c r="DB194" s="606">
        <f t="shared" ca="1" si="320"/>
        <v>0</v>
      </c>
      <c r="DC194" s="606"/>
      <c r="DD194" s="606">
        <f t="shared" ca="1" si="321"/>
        <v>0</v>
      </c>
      <c r="DE194" s="125">
        <f t="shared" ca="1" si="322"/>
        <v>0</v>
      </c>
      <c r="DF194" s="125">
        <f t="shared" ca="1" si="323"/>
        <v>0</v>
      </c>
      <c r="DG194" s="125">
        <f t="shared" ca="1" si="324"/>
        <v>0</v>
      </c>
      <c r="DH194" s="125">
        <f t="shared" ca="1" si="325"/>
        <v>0</v>
      </c>
      <c r="DI194" s="125">
        <f t="shared" ca="1" si="326"/>
        <v>0</v>
      </c>
      <c r="DJ194" s="125">
        <f t="shared" ca="1" si="327"/>
        <v>0</v>
      </c>
      <c r="DK194" s="125">
        <f t="shared" ca="1" si="328"/>
        <v>0</v>
      </c>
      <c r="DL194" s="125">
        <f t="shared" ca="1" si="329"/>
        <v>0</v>
      </c>
      <c r="DM194" s="125">
        <f t="shared" ca="1" si="330"/>
        <v>0</v>
      </c>
      <c r="DN194" s="340" t="str">
        <f t="shared" ca="1" si="331"/>
        <v xml:space="preserve">    </v>
      </c>
      <c r="DO194" s="340" t="str">
        <f t="shared" ca="1" si="332"/>
        <v xml:space="preserve"> </v>
      </c>
      <c r="DP194" s="340">
        <f t="shared" ca="1" si="333"/>
        <v>0</v>
      </c>
      <c r="DQ194" s="340">
        <f t="shared" ca="1" si="334"/>
        <v>0</v>
      </c>
      <c r="DR194" s="340">
        <f t="shared" ca="1" si="335"/>
        <v>0</v>
      </c>
      <c r="DS194" s="340">
        <f t="shared" ca="1" si="336"/>
        <v>0</v>
      </c>
    </row>
    <row r="195" spans="1:123">
      <c r="A195">
        <f t="shared" ca="1" si="227"/>
        <v>190</v>
      </c>
      <c r="B195" t="str">
        <f t="shared" ca="1" si="228"/>
        <v xml:space="preserve">Начальник відділення </v>
      </c>
      <c r="C195">
        <f t="shared" ca="1" si="229"/>
        <v>0</v>
      </c>
      <c r="D195">
        <f t="shared" ca="1" si="230"/>
        <v>0</v>
      </c>
      <c r="E195">
        <f t="shared" ca="1" si="231"/>
        <v>0</v>
      </c>
      <c r="F195">
        <f t="shared" ca="1" si="232"/>
        <v>0</v>
      </c>
      <c r="G195" s="123" t="str">
        <f t="shared" ca="1" si="337"/>
        <v>0.0.0</v>
      </c>
      <c r="H195" s="123" t="str">
        <f t="shared" ca="1" si="339"/>
        <v>0.0.0</v>
      </c>
      <c r="I195" s="123" t="str">
        <f t="shared" ca="1" si="339"/>
        <v>0.0.0</v>
      </c>
      <c r="J195" s="123" t="str">
        <f t="shared" ca="1" si="339"/>
        <v>0.0.0</v>
      </c>
      <c r="K195" s="123" t="str">
        <f t="shared" ca="1" si="339"/>
        <v>0.0.0</v>
      </c>
      <c r="L195" s="123" t="str">
        <f t="shared" ca="1" si="339"/>
        <v>0.0.0</v>
      </c>
      <c r="M195" s="123" t="str">
        <f t="shared" ca="1" si="339"/>
        <v>0.0.0</v>
      </c>
      <c r="N195" s="123" t="str">
        <f t="shared" ca="1" si="339"/>
        <v>0.0.0</v>
      </c>
      <c r="O195" s="123">
        <f t="shared" ca="1" si="233"/>
        <v>7</v>
      </c>
      <c r="P195" s="123">
        <f t="shared" ca="1" si="234"/>
        <v>0</v>
      </c>
      <c r="Q195" s="123">
        <f t="shared" ca="1" si="235"/>
        <v>0</v>
      </c>
      <c r="R195" s="123">
        <f t="shared" ca="1" si="235"/>
        <v>0</v>
      </c>
      <c r="S195" s="123">
        <f t="shared" ca="1" si="236"/>
        <v>0</v>
      </c>
      <c r="T195" s="123">
        <f t="shared" ca="1" si="237"/>
        <v>0</v>
      </c>
      <c r="U195" s="123">
        <f t="shared" ca="1" si="238"/>
        <v>0</v>
      </c>
      <c r="V195" s="123">
        <f t="shared" ca="1" si="239"/>
        <v>0</v>
      </c>
      <c r="W195" s="123">
        <f t="shared" ca="1" si="240"/>
        <v>0</v>
      </c>
      <c r="X195" s="123">
        <f t="shared" ca="1" si="241"/>
        <v>0</v>
      </c>
      <c r="Y195" s="123">
        <f t="shared" ca="1" si="242"/>
        <v>0</v>
      </c>
      <c r="Z195" s="123">
        <f t="shared" ca="1" si="243"/>
        <v>0</v>
      </c>
      <c r="AA195" s="123">
        <f t="shared" ca="1" si="244"/>
        <v>0</v>
      </c>
      <c r="AB195" s="123">
        <f t="shared" ca="1" si="245"/>
        <v>0</v>
      </c>
      <c r="AC195" s="123">
        <f t="shared" ca="1" si="246"/>
        <v>0</v>
      </c>
      <c r="AD195" s="123">
        <f t="shared" ca="1" si="247"/>
        <v>0</v>
      </c>
      <c r="AE195" s="123">
        <f t="shared" ca="1" si="248"/>
        <v>0</v>
      </c>
      <c r="AF195" s="123">
        <f t="shared" ca="1" si="249"/>
        <v>0</v>
      </c>
      <c r="AG195" s="123">
        <f t="shared" ca="1" si="250"/>
        <v>0</v>
      </c>
      <c r="AH195" s="123">
        <f t="shared" ca="1" si="251"/>
        <v>0</v>
      </c>
      <c r="AI195" s="123">
        <f t="shared" ca="1" si="252"/>
        <v>0</v>
      </c>
      <c r="AJ195" s="123">
        <f t="shared" ca="1" si="253"/>
        <v>0</v>
      </c>
      <c r="AK195" s="123">
        <f t="shared" ca="1" si="254"/>
        <v>0</v>
      </c>
      <c r="AL195" s="123">
        <f t="shared" ca="1" si="255"/>
        <v>0</v>
      </c>
      <c r="AM195" s="123">
        <f t="shared" ca="1" si="256"/>
        <v>0</v>
      </c>
      <c r="AN195" s="123">
        <f t="shared" ca="1" si="257"/>
        <v>0</v>
      </c>
      <c r="AO195" s="123">
        <f t="shared" ca="1" si="258"/>
        <v>0</v>
      </c>
      <c r="AP195" s="123">
        <f t="shared" ca="1" si="259"/>
        <v>0</v>
      </c>
      <c r="AQ195" s="123">
        <f t="shared" ca="1" si="260"/>
        <v>0</v>
      </c>
      <c r="AR195" s="123">
        <f t="shared" ca="1" si="261"/>
        <v>0</v>
      </c>
      <c r="AS195" s="123">
        <f t="shared" ca="1" si="262"/>
        <v>0</v>
      </c>
      <c r="AT195" s="123">
        <f t="shared" ca="1" si="263"/>
        <v>0</v>
      </c>
      <c r="AU195" s="123">
        <f t="shared" ca="1" si="264"/>
        <v>0</v>
      </c>
      <c r="AV195" s="123">
        <f t="shared" ca="1" si="265"/>
        <v>0</v>
      </c>
      <c r="AW195" s="123">
        <f t="shared" ca="1" si="266"/>
        <v>0</v>
      </c>
      <c r="AX195" s="123">
        <f t="shared" ca="1" si="267"/>
        <v>0</v>
      </c>
      <c r="AY195" s="123">
        <f t="shared" ca="1" si="268"/>
        <v>0</v>
      </c>
      <c r="AZ195" s="123">
        <f t="shared" ca="1" si="269"/>
        <v>0</v>
      </c>
      <c r="BA195" s="123">
        <f t="shared" ca="1" si="270"/>
        <v>0</v>
      </c>
      <c r="BB195" s="123">
        <f t="shared" ca="1" si="271"/>
        <v>0</v>
      </c>
      <c r="BC195" s="123">
        <f t="shared" ca="1" si="272"/>
        <v>0</v>
      </c>
      <c r="BD195" s="123">
        <f t="shared" ca="1" si="273"/>
        <v>0</v>
      </c>
      <c r="BE195" s="123">
        <f t="shared" ca="1" si="274"/>
        <v>0</v>
      </c>
      <c r="BF195" s="123">
        <f t="shared" ca="1" si="275"/>
        <v>0</v>
      </c>
      <c r="BG195" s="123">
        <f t="shared" ca="1" si="276"/>
        <v>0</v>
      </c>
      <c r="BH195" s="123">
        <f t="shared" ca="1" si="277"/>
        <v>0</v>
      </c>
      <c r="BI195" s="123">
        <f t="shared" ca="1" si="278"/>
        <v>0</v>
      </c>
      <c r="BJ195" s="123">
        <f t="shared" ca="1" si="279"/>
        <v>0</v>
      </c>
      <c r="BK195" s="123">
        <f t="shared" ca="1" si="280"/>
        <v>0</v>
      </c>
      <c r="BL195" s="123">
        <f t="shared" ca="1" si="281"/>
        <v>0</v>
      </c>
      <c r="BM195" s="123">
        <f t="shared" ca="1" si="282"/>
        <v>0</v>
      </c>
      <c r="BN195" s="123">
        <f t="shared" ca="1" si="283"/>
        <v>0.65</v>
      </c>
      <c r="BO195" s="123">
        <f t="shared" ca="1" si="284"/>
        <v>28</v>
      </c>
      <c r="BP195" s="340">
        <f t="shared" ca="1" si="285"/>
        <v>0</v>
      </c>
      <c r="BQ195" s="123">
        <f t="shared" ca="1" si="286"/>
        <v>0</v>
      </c>
      <c r="BR195" s="123">
        <f t="shared" ca="1" si="287"/>
        <v>0</v>
      </c>
      <c r="BS195" s="123">
        <f t="shared" ca="1" si="288"/>
        <v>0</v>
      </c>
      <c r="BT195" s="123">
        <f t="shared" ca="1" si="289"/>
        <v>0</v>
      </c>
      <c r="BU195" s="123">
        <f t="shared" ca="1" si="290"/>
        <v>0</v>
      </c>
      <c r="BV195" s="123"/>
      <c r="BW195" s="123">
        <f t="shared" ca="1" si="291"/>
        <v>0</v>
      </c>
      <c r="BX195" s="123"/>
      <c r="BY195" s="123">
        <f t="shared" ca="1" si="292"/>
        <v>0</v>
      </c>
      <c r="BZ195" s="123"/>
      <c r="CA195" s="123">
        <f t="shared" ca="1" si="293"/>
        <v>0</v>
      </c>
      <c r="CB195" s="528">
        <f t="shared" ca="1" si="294"/>
        <v>0</v>
      </c>
      <c r="CC195" s="123">
        <f t="shared" ca="1" si="295"/>
        <v>0</v>
      </c>
      <c r="CD195" s="125">
        <f t="shared" ca="1" si="296"/>
        <v>0</v>
      </c>
      <c r="CE195" s="125">
        <f t="shared" ca="1" si="297"/>
        <v>0</v>
      </c>
      <c r="CF195" s="125">
        <f t="shared" ca="1" si="298"/>
        <v>0</v>
      </c>
      <c r="CG195" s="125">
        <f t="shared" ca="1" si="299"/>
        <v>0</v>
      </c>
      <c r="CH195" s="125">
        <f t="shared" ca="1" si="300"/>
        <v>0</v>
      </c>
      <c r="CI195" s="125">
        <f t="shared" ca="1" si="301"/>
        <v>0</v>
      </c>
      <c r="CJ195" s="125">
        <f t="shared" ca="1" si="302"/>
        <v>0</v>
      </c>
      <c r="CK195" s="125">
        <f t="shared" ca="1" si="303"/>
        <v>0</v>
      </c>
      <c r="CL195" s="125">
        <f t="shared" ca="1" si="304"/>
        <v>0</v>
      </c>
      <c r="CM195" s="125">
        <f t="shared" ca="1" si="305"/>
        <v>0</v>
      </c>
      <c r="CN195" s="125">
        <f t="shared" ca="1" si="306"/>
        <v>0</v>
      </c>
      <c r="CO195" s="125">
        <f t="shared" ca="1" si="307"/>
        <v>0</v>
      </c>
      <c r="CP195" s="125">
        <f t="shared" ca="1" si="308"/>
        <v>0</v>
      </c>
      <c r="CQ195" s="125">
        <f t="shared" ca="1" si="309"/>
        <v>0</v>
      </c>
      <c r="CR195" s="125">
        <f t="shared" ca="1" si="310"/>
        <v>0</v>
      </c>
      <c r="CS195" s="125">
        <f t="shared" ca="1" si="311"/>
        <v>0</v>
      </c>
      <c r="CT195" s="125">
        <f t="shared" ca="1" si="312"/>
        <v>0</v>
      </c>
      <c r="CU195" s="125">
        <f t="shared" ca="1" si="313"/>
        <v>0</v>
      </c>
      <c r="CV195" s="125">
        <f t="shared" ca="1" si="314"/>
        <v>0</v>
      </c>
      <c r="CW195" s="125">
        <f t="shared" ca="1" si="315"/>
        <v>0</v>
      </c>
      <c r="CX195" s="125">
        <f t="shared" ca="1" si="316"/>
        <v>0</v>
      </c>
      <c r="CY195" s="125">
        <f t="shared" ca="1" si="317"/>
        <v>0</v>
      </c>
      <c r="CZ195" s="125">
        <f t="shared" ca="1" si="318"/>
        <v>0</v>
      </c>
      <c r="DA195" s="341">
        <f t="shared" ca="1" si="319"/>
        <v>0</v>
      </c>
      <c r="DB195" s="606">
        <f t="shared" ca="1" si="320"/>
        <v>0</v>
      </c>
      <c r="DC195" s="606"/>
      <c r="DD195" s="606">
        <f t="shared" ca="1" si="321"/>
        <v>0</v>
      </c>
      <c r="DE195" s="125">
        <f t="shared" ca="1" si="322"/>
        <v>0</v>
      </c>
      <c r="DF195" s="125">
        <f t="shared" ca="1" si="323"/>
        <v>0</v>
      </c>
      <c r="DG195" s="125">
        <f t="shared" ca="1" si="324"/>
        <v>0</v>
      </c>
      <c r="DH195" s="125">
        <f t="shared" ca="1" si="325"/>
        <v>0</v>
      </c>
      <c r="DI195" s="125">
        <f t="shared" ca="1" si="326"/>
        <v>0</v>
      </c>
      <c r="DJ195" s="125">
        <f t="shared" ca="1" si="327"/>
        <v>0</v>
      </c>
      <c r="DK195" s="125">
        <f t="shared" ca="1" si="328"/>
        <v>0</v>
      </c>
      <c r="DL195" s="125">
        <f t="shared" ca="1" si="329"/>
        <v>0</v>
      </c>
      <c r="DM195" s="125">
        <f t="shared" ca="1" si="330"/>
        <v>0</v>
      </c>
      <c r="DN195" s="340" t="str">
        <f t="shared" ca="1" si="331"/>
        <v xml:space="preserve">    </v>
      </c>
      <c r="DO195" s="340">
        <f t="shared" ca="1" si="332"/>
        <v>0</v>
      </c>
      <c r="DP195" s="340">
        <f t="shared" ca="1" si="333"/>
        <v>0</v>
      </c>
      <c r="DQ195" s="340">
        <f t="shared" ca="1" si="334"/>
        <v>0</v>
      </c>
      <c r="DR195" s="340">
        <f t="shared" ca="1" si="335"/>
        <v>0</v>
      </c>
      <c r="DS195" s="340">
        <f t="shared" ca="1" si="336"/>
        <v>0</v>
      </c>
    </row>
    <row r="196" spans="1:123">
      <c r="A196">
        <f t="shared" ca="1" si="227"/>
        <v>191</v>
      </c>
      <c r="B196" t="str">
        <f t="shared" ca="1" si="228"/>
        <v>Старший оператор</v>
      </c>
      <c r="C196">
        <f t="shared" ca="1" si="229"/>
        <v>0</v>
      </c>
      <c r="D196" t="str">
        <f t="shared" ca="1" si="230"/>
        <v>ВАКАНТ</v>
      </c>
      <c r="E196">
        <f t="shared" ca="1" si="231"/>
        <v>0</v>
      </c>
      <c r="F196">
        <f t="shared" ca="1" si="232"/>
        <v>0</v>
      </c>
      <c r="G196" s="123" t="str">
        <f t="shared" ca="1" si="337"/>
        <v>0.0.0</v>
      </c>
      <c r="H196" s="123" t="str">
        <f t="shared" ca="1" si="339"/>
        <v>0.0.0</v>
      </c>
      <c r="I196" s="123" t="str">
        <f t="shared" ca="1" si="339"/>
        <v>0.0.0</v>
      </c>
      <c r="J196" s="123" t="str">
        <f t="shared" ca="1" si="339"/>
        <v>0.0.0</v>
      </c>
      <c r="K196" s="123" t="str">
        <f t="shared" ca="1" si="339"/>
        <v>0.0.0</v>
      </c>
      <c r="L196" s="123" t="str">
        <f t="shared" ca="1" si="339"/>
        <v>0.0.0</v>
      </c>
      <c r="M196" s="123" t="str">
        <f t="shared" ca="1" si="339"/>
        <v>0.0.0</v>
      </c>
      <c r="N196" s="123" t="str">
        <f t="shared" ca="1" si="339"/>
        <v>0.0.0</v>
      </c>
      <c r="O196" s="123">
        <f t="shared" ca="1" si="233"/>
        <v>5</v>
      </c>
      <c r="P196" s="123">
        <f t="shared" ca="1" si="234"/>
        <v>0</v>
      </c>
      <c r="Q196" s="123">
        <f t="shared" ca="1" si="235"/>
        <v>0</v>
      </c>
      <c r="R196" s="123">
        <f t="shared" ca="1" si="235"/>
        <v>0</v>
      </c>
      <c r="S196" s="123">
        <f t="shared" ca="1" si="236"/>
        <v>0</v>
      </c>
      <c r="T196" s="123">
        <f t="shared" ca="1" si="237"/>
        <v>0</v>
      </c>
      <c r="U196" s="123">
        <f t="shared" ca="1" si="238"/>
        <v>0</v>
      </c>
      <c r="V196" s="123">
        <f t="shared" ca="1" si="239"/>
        <v>0</v>
      </c>
      <c r="W196" s="123">
        <f t="shared" ca="1" si="240"/>
        <v>0</v>
      </c>
      <c r="X196" s="123">
        <f t="shared" ca="1" si="241"/>
        <v>0</v>
      </c>
      <c r="Y196" s="123">
        <f t="shared" ca="1" si="242"/>
        <v>0</v>
      </c>
      <c r="Z196" s="123">
        <f t="shared" ca="1" si="243"/>
        <v>0</v>
      </c>
      <c r="AA196" s="123">
        <f t="shared" ca="1" si="244"/>
        <v>0</v>
      </c>
      <c r="AB196" s="123">
        <f t="shared" ca="1" si="245"/>
        <v>0</v>
      </c>
      <c r="AC196" s="123">
        <f t="shared" ca="1" si="246"/>
        <v>0</v>
      </c>
      <c r="AD196" s="123">
        <f t="shared" ca="1" si="247"/>
        <v>0</v>
      </c>
      <c r="AE196" s="123">
        <f t="shared" ca="1" si="248"/>
        <v>0</v>
      </c>
      <c r="AF196" s="123">
        <f t="shared" ca="1" si="249"/>
        <v>0</v>
      </c>
      <c r="AG196" s="123">
        <f t="shared" ca="1" si="250"/>
        <v>0</v>
      </c>
      <c r="AH196" s="123">
        <f t="shared" ca="1" si="251"/>
        <v>0</v>
      </c>
      <c r="AI196" s="123">
        <f t="shared" ca="1" si="252"/>
        <v>0</v>
      </c>
      <c r="AJ196" s="123">
        <f t="shared" ca="1" si="253"/>
        <v>0</v>
      </c>
      <c r="AK196" s="123">
        <f t="shared" ca="1" si="254"/>
        <v>0</v>
      </c>
      <c r="AL196" s="123">
        <f t="shared" ca="1" si="255"/>
        <v>0</v>
      </c>
      <c r="AM196" s="123">
        <f t="shared" ca="1" si="256"/>
        <v>0</v>
      </c>
      <c r="AN196" s="123">
        <f t="shared" ca="1" si="257"/>
        <v>0</v>
      </c>
      <c r="AO196" s="123">
        <f t="shared" ca="1" si="258"/>
        <v>0</v>
      </c>
      <c r="AP196" s="123">
        <f t="shared" ca="1" si="259"/>
        <v>0</v>
      </c>
      <c r="AQ196" s="123">
        <f t="shared" ca="1" si="260"/>
        <v>0</v>
      </c>
      <c r="AR196" s="123">
        <f t="shared" ca="1" si="261"/>
        <v>0</v>
      </c>
      <c r="AS196" s="123">
        <f t="shared" ca="1" si="262"/>
        <v>0</v>
      </c>
      <c r="AT196" s="123">
        <f t="shared" ca="1" si="263"/>
        <v>0</v>
      </c>
      <c r="AU196" s="123">
        <f t="shared" ca="1" si="264"/>
        <v>0</v>
      </c>
      <c r="AV196" s="123">
        <f t="shared" ca="1" si="265"/>
        <v>0</v>
      </c>
      <c r="AW196" s="123">
        <f t="shared" ca="1" si="266"/>
        <v>0</v>
      </c>
      <c r="AX196" s="123">
        <f t="shared" ca="1" si="267"/>
        <v>0</v>
      </c>
      <c r="AY196" s="123">
        <f t="shared" ca="1" si="268"/>
        <v>0</v>
      </c>
      <c r="AZ196" s="123">
        <f t="shared" ca="1" si="269"/>
        <v>0</v>
      </c>
      <c r="BA196" s="123">
        <f t="shared" ca="1" si="270"/>
        <v>0</v>
      </c>
      <c r="BB196" s="123">
        <f t="shared" ca="1" si="271"/>
        <v>0</v>
      </c>
      <c r="BC196" s="123">
        <f t="shared" ca="1" si="272"/>
        <v>0</v>
      </c>
      <c r="BD196" s="123">
        <f t="shared" ca="1" si="273"/>
        <v>0</v>
      </c>
      <c r="BE196" s="123">
        <f t="shared" ca="1" si="274"/>
        <v>0</v>
      </c>
      <c r="BF196" s="123">
        <f t="shared" ca="1" si="275"/>
        <v>0</v>
      </c>
      <c r="BG196" s="123">
        <f t="shared" ca="1" si="276"/>
        <v>0</v>
      </c>
      <c r="BH196" s="123">
        <f t="shared" ca="1" si="277"/>
        <v>0</v>
      </c>
      <c r="BI196" s="123">
        <f t="shared" ca="1" si="278"/>
        <v>0</v>
      </c>
      <c r="BJ196" s="123">
        <f t="shared" ca="1" si="279"/>
        <v>0</v>
      </c>
      <c r="BK196" s="123">
        <f t="shared" ca="1" si="280"/>
        <v>0</v>
      </c>
      <c r="BL196" s="123">
        <f t="shared" ca="1" si="281"/>
        <v>0</v>
      </c>
      <c r="BM196" s="123">
        <f t="shared" ca="1" si="282"/>
        <v>0</v>
      </c>
      <c r="BN196" s="123">
        <f t="shared" ca="1" si="283"/>
        <v>0.65</v>
      </c>
      <c r="BO196" s="123">
        <f t="shared" ca="1" si="284"/>
        <v>28</v>
      </c>
      <c r="BP196" s="340">
        <f t="shared" ca="1" si="285"/>
        <v>0</v>
      </c>
      <c r="BQ196" s="123">
        <f t="shared" ca="1" si="286"/>
        <v>0</v>
      </c>
      <c r="BR196" s="123">
        <f t="shared" ca="1" si="287"/>
        <v>0</v>
      </c>
      <c r="BS196" s="123">
        <f t="shared" ca="1" si="288"/>
        <v>0</v>
      </c>
      <c r="BT196" s="123">
        <f t="shared" ca="1" si="289"/>
        <v>0</v>
      </c>
      <c r="BU196" s="123">
        <f t="shared" ca="1" si="290"/>
        <v>0</v>
      </c>
      <c r="BV196" s="123"/>
      <c r="BW196" s="123">
        <f t="shared" ca="1" si="291"/>
        <v>0</v>
      </c>
      <c r="BX196" s="123"/>
      <c r="BY196" s="123">
        <f t="shared" ca="1" si="292"/>
        <v>0</v>
      </c>
      <c r="BZ196" s="123"/>
      <c r="CA196" s="123">
        <f t="shared" ca="1" si="293"/>
        <v>0</v>
      </c>
      <c r="CB196" s="528">
        <f t="shared" ca="1" si="294"/>
        <v>0</v>
      </c>
      <c r="CC196" s="123">
        <f t="shared" ca="1" si="295"/>
        <v>0</v>
      </c>
      <c r="CD196" s="125">
        <f t="shared" ca="1" si="296"/>
        <v>0</v>
      </c>
      <c r="CE196" s="125">
        <f t="shared" ca="1" si="297"/>
        <v>0</v>
      </c>
      <c r="CF196" s="125">
        <f t="shared" ca="1" si="298"/>
        <v>0</v>
      </c>
      <c r="CG196" s="125">
        <f t="shared" ca="1" si="299"/>
        <v>0</v>
      </c>
      <c r="CH196" s="125">
        <f t="shared" ca="1" si="300"/>
        <v>0</v>
      </c>
      <c r="CI196" s="125">
        <f t="shared" ca="1" si="301"/>
        <v>0</v>
      </c>
      <c r="CJ196" s="125">
        <f t="shared" ca="1" si="302"/>
        <v>0</v>
      </c>
      <c r="CK196" s="125">
        <f t="shared" ca="1" si="303"/>
        <v>0</v>
      </c>
      <c r="CL196" s="125">
        <f t="shared" ca="1" si="304"/>
        <v>0</v>
      </c>
      <c r="CM196" s="125">
        <f t="shared" ca="1" si="305"/>
        <v>0</v>
      </c>
      <c r="CN196" s="125">
        <f t="shared" ca="1" si="306"/>
        <v>0</v>
      </c>
      <c r="CO196" s="125">
        <f t="shared" ca="1" si="307"/>
        <v>0</v>
      </c>
      <c r="CP196" s="125">
        <f t="shared" ca="1" si="308"/>
        <v>0</v>
      </c>
      <c r="CQ196" s="125">
        <f t="shared" ca="1" si="309"/>
        <v>0</v>
      </c>
      <c r="CR196" s="125">
        <f t="shared" ca="1" si="310"/>
        <v>0</v>
      </c>
      <c r="CS196" s="125">
        <f t="shared" ca="1" si="311"/>
        <v>0</v>
      </c>
      <c r="CT196" s="125">
        <f t="shared" ca="1" si="312"/>
        <v>0</v>
      </c>
      <c r="CU196" s="125">
        <f t="shared" ca="1" si="313"/>
        <v>0</v>
      </c>
      <c r="CV196" s="125">
        <f t="shared" ca="1" si="314"/>
        <v>0</v>
      </c>
      <c r="CW196" s="125">
        <f t="shared" ca="1" si="315"/>
        <v>0</v>
      </c>
      <c r="CX196" s="125">
        <f t="shared" ca="1" si="316"/>
        <v>0</v>
      </c>
      <c r="CY196" s="125">
        <f t="shared" ca="1" si="317"/>
        <v>0</v>
      </c>
      <c r="CZ196" s="125">
        <f t="shared" ca="1" si="318"/>
        <v>0</v>
      </c>
      <c r="DA196" s="341">
        <f t="shared" ca="1" si="319"/>
        <v>0</v>
      </c>
      <c r="DB196" s="606">
        <f t="shared" ca="1" si="320"/>
        <v>0</v>
      </c>
      <c r="DC196" s="606"/>
      <c r="DD196" s="606">
        <f t="shared" ca="1" si="321"/>
        <v>0</v>
      </c>
      <c r="DE196" s="125">
        <f t="shared" ca="1" si="322"/>
        <v>0</v>
      </c>
      <c r="DF196" s="125">
        <f t="shared" ca="1" si="323"/>
        <v>0</v>
      </c>
      <c r="DG196" s="125">
        <f t="shared" ca="1" si="324"/>
        <v>0</v>
      </c>
      <c r="DH196" s="125">
        <f t="shared" ca="1" si="325"/>
        <v>0</v>
      </c>
      <c r="DI196" s="125">
        <f t="shared" ca="1" si="326"/>
        <v>0</v>
      </c>
      <c r="DJ196" s="125">
        <f t="shared" ca="1" si="327"/>
        <v>0</v>
      </c>
      <c r="DK196" s="125">
        <f t="shared" ca="1" si="328"/>
        <v>0</v>
      </c>
      <c r="DL196" s="125">
        <f t="shared" ca="1" si="329"/>
        <v>0</v>
      </c>
      <c r="DM196" s="125">
        <f t="shared" ca="1" si="330"/>
        <v>0</v>
      </c>
      <c r="DN196" s="340" t="str">
        <f t="shared" ca="1" si="331"/>
        <v xml:space="preserve">    </v>
      </c>
      <c r="DO196" s="340" t="str">
        <f t="shared" ca="1" si="332"/>
        <v>ВАКАНТ</v>
      </c>
      <c r="DP196" s="340">
        <f t="shared" ca="1" si="333"/>
        <v>0</v>
      </c>
      <c r="DQ196" s="340">
        <f t="shared" ca="1" si="334"/>
        <v>0</v>
      </c>
      <c r="DR196" s="340">
        <f t="shared" ca="1" si="335"/>
        <v>0</v>
      </c>
      <c r="DS196" s="340">
        <f t="shared" ca="1" si="336"/>
        <v>0</v>
      </c>
    </row>
    <row r="197" spans="1:123">
      <c r="A197">
        <f t="shared" ref="A197:A260" ca="1" si="340">INDIRECT("Відомість!a"&amp;ROW())</f>
        <v>192</v>
      </c>
      <c r="B197" t="str">
        <f t="shared" ref="B197:B260" ca="1" si="341">INDIRECT("Відомість!b"&amp;ROW())</f>
        <v>Оператор-лінійний наглядач</v>
      </c>
      <c r="C197" t="str">
        <f t="shared" ref="C197:C260" ca="1" si="342">INDIRECT("Відомість!c"&amp;ROW())</f>
        <v>ст. м-с</v>
      </c>
      <c r="D197" t="str">
        <f t="shared" ref="D197:D260" ca="1" si="343">INDIRECT("Відомість!d"&amp;ROW())</f>
        <v>Феіне Ю.С.</v>
      </c>
      <c r="E197">
        <f t="shared" ref="E197:E260" ca="1" si="344">INDIRECT("Відомість!e"&amp;ROW())</f>
        <v>0</v>
      </c>
      <c r="F197">
        <f t="shared" ref="F197:F260" ca="1" si="345">INDIRECT("Відомість!f"&amp;ROW())</f>
        <v>0</v>
      </c>
      <c r="G197" s="123" t="str">
        <f t="shared" ca="1" si="337"/>
        <v>6.8.3</v>
      </c>
      <c r="H197" s="123" t="str">
        <f t="shared" ca="1" si="339"/>
        <v>6.8.3</v>
      </c>
      <c r="I197" s="123" t="str">
        <f t="shared" ca="1" si="339"/>
        <v>6.8.3</v>
      </c>
      <c r="J197" s="123" t="str">
        <f t="shared" ca="1" si="339"/>
        <v>6.8.3</v>
      </c>
      <c r="K197" s="123" t="str">
        <f t="shared" ca="1" si="339"/>
        <v>6.8.3</v>
      </c>
      <c r="L197" s="123" t="str">
        <f t="shared" ca="1" si="339"/>
        <v>6.8.3</v>
      </c>
      <c r="M197" s="123" t="str">
        <f t="shared" ca="1" si="339"/>
        <v>6.8.3</v>
      </c>
      <c r="N197" s="123" t="str">
        <f t="shared" ca="1" si="339"/>
        <v>6.8.3</v>
      </c>
      <c r="O197" s="123">
        <f t="shared" ref="O197:O260" ca="1" si="346">INDIRECT("Відомість!o"&amp;ROW())</f>
        <v>4</v>
      </c>
      <c r="P197" s="123">
        <f t="shared" ref="P197:P260" ca="1" si="347">INDIRECT("Відомість!p"&amp;ROW())</f>
        <v>42152</v>
      </c>
      <c r="Q197" s="123">
        <f t="shared" ref="Q197:R260" ca="1" si="348">INDIRECT("Відомість!r"&amp;ROW())</f>
        <v>0</v>
      </c>
      <c r="R197" s="123">
        <f t="shared" ca="1" si="348"/>
        <v>0</v>
      </c>
      <c r="S197" s="123">
        <f t="shared" ref="S197:S260" ca="1" si="349">INDIRECT("Відомість!s"&amp;ROW())</f>
        <v>0</v>
      </c>
      <c r="T197" s="123">
        <f t="shared" ref="T197:T260" ca="1" si="350">INDIRECT("Відомість!t"&amp;ROW())</f>
        <v>0</v>
      </c>
      <c r="U197" s="123">
        <f t="shared" ref="U197:U260" ca="1" si="351">INDIRECT("Відомість!u"&amp;ROW())</f>
        <v>0</v>
      </c>
      <c r="V197" s="123">
        <f t="shared" ref="V197:V260" ca="1" si="352">INDIRECT("Відомість!v"&amp;ROW())</f>
        <v>0</v>
      </c>
      <c r="W197" s="123">
        <f t="shared" ref="W197:W260" ca="1" si="353">INDIRECT("Відомість!w"&amp;ROW())</f>
        <v>0</v>
      </c>
      <c r="X197" s="123">
        <f t="shared" ref="X197:X260" ca="1" si="354">INDIRECT("Відомість!x"&amp;ROW())</f>
        <v>0</v>
      </c>
      <c r="Y197" s="123">
        <f t="shared" ref="Y197:Y260" ca="1" si="355">INDIRECT("Відомість!y"&amp;ROW())</f>
        <v>0</v>
      </c>
      <c r="Z197" s="123">
        <f t="shared" ref="Z197:Z260" ca="1" si="356">INDIRECT("Відомість!z"&amp;ROW())</f>
        <v>0</v>
      </c>
      <c r="AA197" s="123">
        <f t="shared" ref="AA197:AA260" ca="1" si="357">INDIRECT("Відомість!aa"&amp;ROW())</f>
        <v>0</v>
      </c>
      <c r="AB197" s="123">
        <f t="shared" ref="AB197:AB260" ca="1" si="358">INDIRECT("Відомість!ab"&amp;ROW())</f>
        <v>0</v>
      </c>
      <c r="AC197" s="123">
        <f t="shared" ref="AC197:AC260" ca="1" si="359">INDIRECT("Відомість!ac"&amp;ROW())</f>
        <v>0</v>
      </c>
      <c r="AD197" s="123">
        <f t="shared" ref="AD197:AD260" ca="1" si="360">INDIRECT("Відомість!ad"&amp;ROW())</f>
        <v>0</v>
      </c>
      <c r="AE197" s="123">
        <f t="shared" ref="AE197:AE260" ca="1" si="361">INDIRECT("Відомість!ae"&amp;ROW())</f>
        <v>0</v>
      </c>
      <c r="AF197" s="123">
        <f t="shared" ref="AF197:AF260" ca="1" si="362">INDIRECT("Відомість!af"&amp;ROW())</f>
        <v>0</v>
      </c>
      <c r="AG197" s="123">
        <f t="shared" ref="AG197:AG260" ca="1" si="363">INDIRECT("Відомість!ag"&amp;ROW())</f>
        <v>0</v>
      </c>
      <c r="AH197" s="123">
        <f t="shared" ref="AH197:AH260" ca="1" si="364">INDIRECT("Відомість!ah"&amp;ROW())</f>
        <v>0</v>
      </c>
      <c r="AI197" s="123">
        <f t="shared" ref="AI197:AI260" ca="1" si="365">INDIRECT("Відомість!ai"&amp;ROW())</f>
        <v>0</v>
      </c>
      <c r="AJ197" s="123">
        <f t="shared" ref="AJ197:AJ260" ca="1" si="366">INDIRECT("Відомість!aj"&amp;ROW())</f>
        <v>0</v>
      </c>
      <c r="AK197" s="123">
        <f t="shared" ref="AK197:AK260" ca="1" si="367">INDIRECT("Відомість!ak"&amp;ROW())</f>
        <v>0</v>
      </c>
      <c r="AL197" s="123">
        <f t="shared" ref="AL197:AL260" ca="1" si="368">INDIRECT("Відомість!al"&amp;ROW())</f>
        <v>0</v>
      </c>
      <c r="AM197" s="123">
        <f t="shared" ref="AM197:AM260" ca="1" si="369">INDIRECT("Відомість!am"&amp;ROW())</f>
        <v>0</v>
      </c>
      <c r="AN197" s="123">
        <f t="shared" ref="AN197:AN260" ca="1" si="370">INDIRECT("Відомість!an"&amp;ROW())</f>
        <v>0</v>
      </c>
      <c r="AO197" s="123">
        <f t="shared" ref="AO197:AO260" ca="1" si="371">INDIRECT("Відомість!ao"&amp;ROW())</f>
        <v>0</v>
      </c>
      <c r="AP197" s="123">
        <f t="shared" ref="AP197:AP260" ca="1" si="372">INDIRECT("Відомість!ap"&amp;ROW())</f>
        <v>0</v>
      </c>
      <c r="AQ197" s="123">
        <f t="shared" ref="AQ197:AQ260" ca="1" si="373">INDIRECT("Відомість!aq"&amp;ROW())</f>
        <v>0</v>
      </c>
      <c r="AR197" s="123">
        <f t="shared" ref="AR197:AR260" ca="1" si="374">INDIRECT("Відомість!ar"&amp;ROW())</f>
        <v>0</v>
      </c>
      <c r="AS197" s="123">
        <f t="shared" ref="AS197:AS260" ca="1" si="375">INDIRECT("Відомість!as"&amp;ROW())</f>
        <v>0</v>
      </c>
      <c r="AT197" s="123">
        <f t="shared" ref="AT197:AT260" ca="1" si="376">INDIRECT("Відомість!at"&amp;ROW())</f>
        <v>0</v>
      </c>
      <c r="AU197" s="123">
        <f t="shared" ref="AU197:AU260" ca="1" si="377">INDIRECT("Відомість!au"&amp;ROW())</f>
        <v>0</v>
      </c>
      <c r="AV197" s="123">
        <f t="shared" ref="AV197:AV260" ca="1" si="378">INDIRECT("Відомість!av"&amp;ROW())</f>
        <v>0</v>
      </c>
      <c r="AW197" s="123">
        <f t="shared" ref="AW197:AW260" ca="1" si="379">INDIRECT("Відомість!aw"&amp;ROW())</f>
        <v>0</v>
      </c>
      <c r="AX197" s="123">
        <f t="shared" ref="AX197:AX260" ca="1" si="380">INDIRECT("Відомість!ax"&amp;ROW())</f>
        <v>0</v>
      </c>
      <c r="AY197" s="123">
        <f t="shared" ref="AY197:AY260" ca="1" si="381">INDIRECT("Відомість!ay"&amp;ROW())</f>
        <v>0</v>
      </c>
      <c r="AZ197" s="123">
        <f t="shared" ref="AZ197:AZ260" ca="1" si="382">INDIRECT("Відомість!az"&amp;ROW())</f>
        <v>0</v>
      </c>
      <c r="BA197" s="123">
        <f t="shared" ref="BA197:BA260" ca="1" si="383">INDIRECT("Відомість!ba"&amp;ROW())</f>
        <v>0</v>
      </c>
      <c r="BB197" s="123">
        <f t="shared" ref="BB197:BB260" ca="1" si="384">INDIRECT("Відомість!bb"&amp;ROW())</f>
        <v>0</v>
      </c>
      <c r="BC197" s="123">
        <f t="shared" ref="BC197:BC260" ca="1" si="385">INDIRECT("Відомість!bc"&amp;ROW())</f>
        <v>0</v>
      </c>
      <c r="BD197" s="123">
        <f t="shared" ref="BD197:BD260" ca="1" si="386">INDIRECT("Відомість!bd"&amp;ROW())</f>
        <v>0</v>
      </c>
      <c r="BE197" s="123">
        <f t="shared" ref="BE197:BE260" ca="1" si="387">INDIRECT("Відомість!be"&amp;ROW())</f>
        <v>0</v>
      </c>
      <c r="BF197" s="123">
        <f t="shared" ref="BF197:BF260" ca="1" si="388">INDIRECT("Відомість!bf"&amp;ROW())</f>
        <v>0</v>
      </c>
      <c r="BG197" s="123">
        <f t="shared" ref="BG197:BG260" ca="1" si="389">INDIRECT("Відомість!bg"&amp;ROW())</f>
        <v>0</v>
      </c>
      <c r="BH197" s="123">
        <f t="shared" ref="BH197:BH260" ca="1" si="390">INDIRECT("Відомість!obh"&amp;ROW())</f>
        <v>0</v>
      </c>
      <c r="BI197" s="123">
        <f t="shared" ref="BI197:BI260" ca="1" si="391">INDIRECT("Відомість!bi"&amp;ROW())</f>
        <v>0</v>
      </c>
      <c r="BJ197" s="123">
        <f t="shared" ref="BJ197:BJ260" ca="1" si="392">INDIRECT("Відомість!bj"&amp;ROW())</f>
        <v>0</v>
      </c>
      <c r="BK197" s="123">
        <f t="shared" ref="BK197:BK260" ca="1" si="393">INDIRECT("Відомість!bk"&amp;ROW())</f>
        <v>0</v>
      </c>
      <c r="BL197" s="123">
        <f t="shared" ref="BL197:BL260" ca="1" si="394">INDIRECT("Відомість!bl"&amp;ROW())</f>
        <v>0</v>
      </c>
      <c r="BM197" s="123">
        <f t="shared" ref="BM197:BM260" ca="1" si="395">INDIRECT("Відомість!bm"&amp;ROW())</f>
        <v>0</v>
      </c>
      <c r="BN197" s="123">
        <f t="shared" ref="BN197:BN260" ca="1" si="396">INDIRECT("Відомість!bn"&amp;ROW())</f>
        <v>0.65</v>
      </c>
      <c r="BO197" s="123">
        <f t="shared" ref="BO197:BO260" ca="1" si="397">INDIRECT("Відомість!bo"&amp;ROW())</f>
        <v>28</v>
      </c>
      <c r="BP197" s="340">
        <f t="shared" ref="BP197:BP260" ca="1" si="398">INDIRECT("Відомість!bp"&amp;ROW())</f>
        <v>0</v>
      </c>
      <c r="BQ197" s="123">
        <f t="shared" ref="BQ197:BQ260" ca="1" si="399">INDIRECT("Відомість!bq"&amp;ROW())</f>
        <v>0</v>
      </c>
      <c r="BR197" s="123">
        <f t="shared" ref="BR197:BR260" ca="1" si="400">INDIRECT("Відомість!br"&amp;ROW())</f>
        <v>0</v>
      </c>
      <c r="BS197" s="123">
        <f t="shared" ref="BS197:BS260" ca="1" si="401">INDIRECT("Відомість!bs"&amp;ROW())</f>
        <v>0</v>
      </c>
      <c r="BT197" s="123">
        <f t="shared" ref="BT197:BT260" ca="1" si="402">INDIRECT("Відомість!bt"&amp;ROW())</f>
        <v>0</v>
      </c>
      <c r="BU197" s="123">
        <f t="shared" ref="BU197:BU260" ca="1" si="403">INDIRECT("Відомість!bu"&amp;ROW())</f>
        <v>0</v>
      </c>
      <c r="BV197" s="123"/>
      <c r="BW197" s="123">
        <f t="shared" ref="BW197:BW260" ca="1" si="404">INDIRECT("Відомість!bw"&amp;ROW())</f>
        <v>0</v>
      </c>
      <c r="BX197" s="123"/>
      <c r="BY197" s="123">
        <f t="shared" ref="BY197:BY260" ca="1" si="405">INDIRECT("Відомість!by"&amp;ROW())</f>
        <v>0</v>
      </c>
      <c r="BZ197" s="123"/>
      <c r="CA197" s="123">
        <f t="shared" ref="CA197:CA260" ca="1" si="406">INDIRECT("Відомість!ca"&amp;ROW())</f>
        <v>0</v>
      </c>
      <c r="CB197" s="528">
        <f t="shared" ref="CB197:CB260" ca="1" si="407">INDIRECT("Відомість!cp"&amp;ROW())</f>
        <v>0</v>
      </c>
      <c r="CC197" s="123">
        <f t="shared" ref="CC197:CC260" ca="1" si="408">INDIRECT("Відомість!cc"&amp;ROW())</f>
        <v>0</v>
      </c>
      <c r="CD197" s="125">
        <f t="shared" ref="CD197:CD260" ca="1" si="409">INDIRECT("Відомість!cd"&amp;ROW())</f>
        <v>0</v>
      </c>
      <c r="CE197" s="125">
        <f t="shared" ref="CE197:CE260" ca="1" si="410">INDIRECT("Відомість!ce"&amp;ROW())</f>
        <v>600</v>
      </c>
      <c r="CF197" s="125">
        <f t="shared" ref="CF197:CF260" ca="1" si="411">INDIRECT("Відомість!cf"&amp;ROW())</f>
        <v>2730</v>
      </c>
      <c r="CG197" s="125">
        <f t="shared" ref="CG197:CG260" ca="1" si="412">INDIRECT("Відомість!cg"&amp;ROW())</f>
        <v>999</v>
      </c>
      <c r="CH197" s="125">
        <f t="shared" ref="CH197:CH260" ca="1" si="413">INDIRECT("Відомість!ch"&amp;ROW())</f>
        <v>0</v>
      </c>
      <c r="CI197" s="125">
        <f t="shared" ref="CI197:CI260" ca="1" si="414">INDIRECT("Відомість!ci"&amp;ROW())</f>
        <v>0</v>
      </c>
      <c r="CJ197" s="125">
        <f t="shared" ref="CJ197:CJ260" ca="1" si="415">INDIRECT("Відомість!cj"&amp;ROW())</f>
        <v>0</v>
      </c>
      <c r="CK197" s="125">
        <f t="shared" ref="CK197:CK260" ca="1" si="416">INDIRECT("Відомість!ck"&amp;ROW())</f>
        <v>0</v>
      </c>
      <c r="CL197" s="125">
        <f t="shared" ref="CL197:CL260" ca="1" si="417">INDIRECT("Відомість!cl"&amp;ROW())</f>
        <v>2813.85</v>
      </c>
      <c r="CM197" s="125">
        <f t="shared" ref="CM197:CM260" ca="1" si="418">INDIRECT("Відомість!cr"&amp;ROW())</f>
        <v>8599.5</v>
      </c>
      <c r="CN197" s="125">
        <f t="shared" ref="CN197:CN260" ca="1" si="419">INDIRECT("Відомість!cs"&amp;ROW())</f>
        <v>15742.35</v>
      </c>
      <c r="CO197" s="125">
        <f t="shared" ref="CO197:CO260" ca="1" si="420">INDIRECT("Озд!g"&amp;ROW()+4)</f>
        <v>0</v>
      </c>
      <c r="CP197" s="125">
        <f t="shared" ref="CP197:CP260" ca="1" si="421">INDIRECT("Озд!h"&amp;ROW()+4)</f>
        <v>0</v>
      </c>
      <c r="CQ197" s="125">
        <f t="shared" ref="CQ197:CQ260" ca="1" si="422">INDIRECT("Озд!i"&amp;ROW()+4)</f>
        <v>0</v>
      </c>
      <c r="CR197" s="125">
        <f t="shared" ref="CR197:CR260" ca="1" si="423">INDIRECT("Озд!j"&amp;ROW()+4)</f>
        <v>0</v>
      </c>
      <c r="CS197" s="125">
        <f t="shared" ref="CS197:CS260" ca="1" si="424">INDIRECT("Озд!k"&amp;ROW()+4)</f>
        <v>0</v>
      </c>
      <c r="CT197" s="125">
        <f t="shared" ref="CT197:CT260" ca="1" si="425">INDIRECT("Озд!l"&amp;ROW()+4)</f>
        <v>0</v>
      </c>
      <c r="CU197" s="125">
        <f t="shared" ref="CU197:CU260" ca="1" si="426">INDIRECT("Озд!m"&amp;ROW()+4)</f>
        <v>0</v>
      </c>
      <c r="CV197" s="125">
        <f t="shared" ref="CV197:CV260" ca="1" si="427">INDIRECT("Озд!n"&amp;ROW()+4)</f>
        <v>0</v>
      </c>
      <c r="CW197" s="125">
        <f t="shared" ref="CW197:CW260" ca="1" si="428">INDIRECT("Озд!o"&amp;ROW()+4)</f>
        <v>0</v>
      </c>
      <c r="CX197" s="125">
        <f t="shared" ref="CX197:CX260" ca="1" si="429">INDIRECT("Відомість!ct"&amp;ROW())</f>
        <v>0</v>
      </c>
      <c r="CY197" s="125">
        <f t="shared" ref="CY197:CY260" ca="1" si="430">INDIRECT("Відомість!cu"&amp;ROW())</f>
        <v>0</v>
      </c>
      <c r="CZ197" s="125">
        <f t="shared" ref="CZ197:CZ260" ca="1" si="431">INDIRECT("Відомість!cv"&amp;ROW())</f>
        <v>672.35</v>
      </c>
      <c r="DA197" s="341">
        <f t="shared" ref="DA197:DA260" ca="1" si="432">INDIRECT("Відомість!cw"&amp;ROW())+INDIRECT("Озд!p"&amp;ROW()+4)</f>
        <v>16414.7</v>
      </c>
      <c r="DB197" s="606">
        <f t="shared" ref="DB197:DB260" ca="1" si="433">INDIRECT("Відомість!cx"&amp;ROW())+INDIRECT("Озд!q"&amp;ROW()+4)</f>
        <v>2954.65</v>
      </c>
      <c r="DC197" s="606"/>
      <c r="DD197" s="606">
        <f t="shared" ref="DD197:DD260" ca="1" si="434">INDIRECT("Відомість!cz"&amp;ROW())+INDIRECT("Озд!r"&amp;ROW()+4)</f>
        <v>202.25</v>
      </c>
      <c r="DE197" s="125">
        <f t="shared" ref="DE197:DE260" ca="1" si="435">INDIRECT("Відомість!da"&amp;ROW())</f>
        <v>0</v>
      </c>
      <c r="DF197" s="125">
        <f t="shared" ref="DF197:DF260" ca="1" si="436">INDIRECT("Відомість!db"&amp;ROW())</f>
        <v>0</v>
      </c>
      <c r="DG197" s="125">
        <f t="shared" ref="DG197:DG260" ca="1" si="437">INDIRECT("Відомість!dc"&amp;ROW())</f>
        <v>0</v>
      </c>
      <c r="DH197" s="125">
        <f t="shared" ref="DH197:DH260" ca="1" si="438">INDIRECT("Відомість!dd"&amp;ROW())+INDIRECT("Озд!t"&amp;ROW()+4)</f>
        <v>3156.9</v>
      </c>
      <c r="DI197" s="125">
        <f t="shared" ref="DI197:DI260" ca="1" si="439">INDIRECT("Відомість!de"&amp;ROW())+INDIRECT("Озд!u"&amp;ROW()+4)</f>
        <v>3463.32</v>
      </c>
      <c r="DJ197" s="125">
        <f t="shared" ref="DJ197:DJ260" ca="1" si="440">INDIRECT("Відомість!df"&amp;ROW())+INDIRECT("Озд!v"&amp;ROW()+4)</f>
        <v>2954.65</v>
      </c>
      <c r="DK197" s="125">
        <f t="shared" ref="DK197:DK260" ca="1" si="441">INDIRECT("Відомість!dg"&amp;ROW())+INDIRECT("Озд!w"&amp;ROW()+4)</f>
        <v>16212.45</v>
      </c>
      <c r="DL197" s="125">
        <f t="shared" ref="DL197:DL260" ca="1" si="442">INDIRECT("Відомість!dh"&amp;ROW())+INDIRECT("Озд!x"&amp;ROW()+4)</f>
        <v>0</v>
      </c>
      <c r="DM197" s="125">
        <f t="shared" ref="DM197:DM260" ca="1" si="443">INDIRECT("Відомість!di"&amp;ROW())+INDIRECT("Озд!y"&amp;ROW()+4)</f>
        <v>0</v>
      </c>
      <c r="DN197" s="340" t="str">
        <f t="shared" ref="DN197:DN260" ca="1" si="444">INDIRECT("Відомість!dj"&amp;ROW())</f>
        <v xml:space="preserve">30 від 01.03   </v>
      </c>
      <c r="DO197" s="340" t="str">
        <f t="shared" ref="DO197:DO260" ca="1" si="445">INDIRECT("Відомість!dk"&amp;ROW())</f>
        <v>Феіне Ю.С.</v>
      </c>
      <c r="DP197" s="340" t="str">
        <f t="shared" ref="DP197:DP260" ca="1" si="446">INDIRECT("Відомість!dl"&amp;ROW())</f>
        <v>Феіне</v>
      </c>
      <c r="DQ197" s="340" t="str">
        <f t="shared" ref="DQ197:DQ260" ca="1" si="447">INDIRECT("Відомість!dm"&amp;ROW())</f>
        <v>Юлія</v>
      </c>
      <c r="DR197" s="340" t="str">
        <f t="shared" ref="DR197:DR260" ca="1" si="448">INDIRECT("Відомість!dn"&amp;ROW())</f>
        <v>Сергіївна</v>
      </c>
      <c r="DS197" s="340">
        <f t="shared" ref="DS197:DS260" ca="1" si="449">INDIRECT("Відомість!do"&amp;ROW())</f>
        <v>3137300221</v>
      </c>
    </row>
    <row r="198" spans="1:123">
      <c r="A198">
        <f t="shared" ca="1" si="340"/>
        <v>193</v>
      </c>
      <c r="B198" t="str">
        <f t="shared" ca="1" si="341"/>
        <v>Оператор-лінійний наглядач</v>
      </c>
      <c r="C198" t="str">
        <f t="shared" ca="1" si="342"/>
        <v>м-с</v>
      </c>
      <c r="D198" t="str">
        <f t="shared" ca="1" si="343"/>
        <v>Стародумов В.М.</v>
      </c>
      <c r="E198">
        <f t="shared" ca="1" si="344"/>
        <v>0</v>
      </c>
      <c r="F198">
        <f t="shared" ca="1" si="345"/>
        <v>0</v>
      </c>
      <c r="G198" s="123" t="str">
        <f t="shared" ca="1" si="337"/>
        <v>0.8.18</v>
      </c>
      <c r="H198" s="123" t="str">
        <f t="shared" ca="1" si="339"/>
        <v>0.8.18</v>
      </c>
      <c r="I198" s="123" t="str">
        <f t="shared" ca="1" si="339"/>
        <v>0.8.18</v>
      </c>
      <c r="J198" s="123" t="str">
        <f t="shared" ca="1" si="339"/>
        <v>0.8.18</v>
      </c>
      <c r="K198" s="123" t="str">
        <f t="shared" ca="1" si="339"/>
        <v>0.8.18</v>
      </c>
      <c r="L198" s="123" t="str">
        <f t="shared" ca="1" si="339"/>
        <v>0.8.18</v>
      </c>
      <c r="M198" s="123" t="str">
        <f t="shared" ca="1" si="339"/>
        <v>0.8.18</v>
      </c>
      <c r="N198" s="123" t="str">
        <f t="shared" ca="1" si="339"/>
        <v>0.8.18</v>
      </c>
      <c r="O198" s="123">
        <f t="shared" ca="1" si="346"/>
        <v>4</v>
      </c>
      <c r="P198" s="123">
        <f t="shared" ca="1" si="347"/>
        <v>44329</v>
      </c>
      <c r="Q198" s="123">
        <f t="shared" ca="1" si="348"/>
        <v>0</v>
      </c>
      <c r="R198" s="123">
        <f t="shared" ca="1" si="348"/>
        <v>0</v>
      </c>
      <c r="S198" s="123">
        <f t="shared" ca="1" si="349"/>
        <v>0</v>
      </c>
      <c r="T198" s="123">
        <f t="shared" ca="1" si="350"/>
        <v>0</v>
      </c>
      <c r="U198" s="123">
        <f t="shared" ca="1" si="351"/>
        <v>0</v>
      </c>
      <c r="V198" s="123">
        <f t="shared" ca="1" si="352"/>
        <v>0</v>
      </c>
      <c r="W198" s="123">
        <f t="shared" ca="1" si="353"/>
        <v>0</v>
      </c>
      <c r="X198" s="123">
        <f t="shared" ca="1" si="354"/>
        <v>0</v>
      </c>
      <c r="Y198" s="123">
        <f t="shared" ca="1" si="355"/>
        <v>0</v>
      </c>
      <c r="Z198" s="123">
        <f t="shared" ca="1" si="356"/>
        <v>0</v>
      </c>
      <c r="AA198" s="123">
        <f t="shared" ca="1" si="357"/>
        <v>0</v>
      </c>
      <c r="AB198" s="123">
        <f t="shared" ca="1" si="358"/>
        <v>0</v>
      </c>
      <c r="AC198" s="123">
        <f t="shared" ca="1" si="359"/>
        <v>0</v>
      </c>
      <c r="AD198" s="123">
        <f t="shared" ca="1" si="360"/>
        <v>0</v>
      </c>
      <c r="AE198" s="123">
        <f t="shared" ca="1" si="361"/>
        <v>0</v>
      </c>
      <c r="AF198" s="123">
        <f t="shared" ca="1" si="362"/>
        <v>0</v>
      </c>
      <c r="AG198" s="123">
        <f t="shared" ca="1" si="363"/>
        <v>0</v>
      </c>
      <c r="AH198" s="123">
        <f t="shared" ca="1" si="364"/>
        <v>0</v>
      </c>
      <c r="AI198" s="123">
        <f t="shared" ca="1" si="365"/>
        <v>0</v>
      </c>
      <c r="AJ198" s="123">
        <f t="shared" ca="1" si="366"/>
        <v>0</v>
      </c>
      <c r="AK198" s="123">
        <f t="shared" ca="1" si="367"/>
        <v>0</v>
      </c>
      <c r="AL198" s="123">
        <f t="shared" ca="1" si="368"/>
        <v>0</v>
      </c>
      <c r="AM198" s="123">
        <f t="shared" ca="1" si="369"/>
        <v>0</v>
      </c>
      <c r="AN198" s="123">
        <f t="shared" ca="1" si="370"/>
        <v>0</v>
      </c>
      <c r="AO198" s="123">
        <f t="shared" ca="1" si="371"/>
        <v>0</v>
      </c>
      <c r="AP198" s="123">
        <f t="shared" ca="1" si="372"/>
        <v>0</v>
      </c>
      <c r="AQ198" s="123">
        <f t="shared" ca="1" si="373"/>
        <v>0</v>
      </c>
      <c r="AR198" s="123">
        <f t="shared" ca="1" si="374"/>
        <v>0</v>
      </c>
      <c r="AS198" s="123">
        <f t="shared" ca="1" si="375"/>
        <v>0</v>
      </c>
      <c r="AT198" s="123">
        <f t="shared" ca="1" si="376"/>
        <v>0</v>
      </c>
      <c r="AU198" s="123">
        <f t="shared" ca="1" si="377"/>
        <v>0</v>
      </c>
      <c r="AV198" s="123">
        <f t="shared" ca="1" si="378"/>
        <v>0</v>
      </c>
      <c r="AW198" s="123">
        <f t="shared" ca="1" si="379"/>
        <v>0</v>
      </c>
      <c r="AX198" s="123">
        <f t="shared" ca="1" si="380"/>
        <v>0</v>
      </c>
      <c r="AY198" s="123">
        <f t="shared" ca="1" si="381"/>
        <v>0</v>
      </c>
      <c r="AZ198" s="123">
        <f t="shared" ca="1" si="382"/>
        <v>0</v>
      </c>
      <c r="BA198" s="123">
        <f t="shared" ca="1" si="383"/>
        <v>0</v>
      </c>
      <c r="BB198" s="123">
        <f t="shared" ca="1" si="384"/>
        <v>0</v>
      </c>
      <c r="BC198" s="123">
        <f t="shared" ca="1" si="385"/>
        <v>0</v>
      </c>
      <c r="BD198" s="123">
        <f t="shared" ca="1" si="386"/>
        <v>0</v>
      </c>
      <c r="BE198" s="123">
        <f t="shared" ca="1" si="387"/>
        <v>0</v>
      </c>
      <c r="BF198" s="123">
        <f t="shared" ca="1" si="388"/>
        <v>0</v>
      </c>
      <c r="BG198" s="123">
        <f t="shared" ca="1" si="389"/>
        <v>0</v>
      </c>
      <c r="BH198" s="123">
        <f t="shared" ca="1" si="390"/>
        <v>0</v>
      </c>
      <c r="BI198" s="123">
        <f t="shared" ca="1" si="391"/>
        <v>0</v>
      </c>
      <c r="BJ198" s="123">
        <f t="shared" ca="1" si="392"/>
        <v>0</v>
      </c>
      <c r="BK198" s="123">
        <f t="shared" ca="1" si="393"/>
        <v>0</v>
      </c>
      <c r="BL198" s="123">
        <f t="shared" ca="1" si="394"/>
        <v>0</v>
      </c>
      <c r="BM198" s="123">
        <f t="shared" ca="1" si="395"/>
        <v>0</v>
      </c>
      <c r="BN198" s="123">
        <f t="shared" ca="1" si="396"/>
        <v>0.65</v>
      </c>
      <c r="BO198" s="123">
        <f t="shared" ca="1" si="397"/>
        <v>28</v>
      </c>
      <c r="BP198" s="340">
        <f t="shared" ca="1" si="398"/>
        <v>0</v>
      </c>
      <c r="BQ198" s="123">
        <f t="shared" ca="1" si="399"/>
        <v>0</v>
      </c>
      <c r="BR198" s="123">
        <f t="shared" ca="1" si="400"/>
        <v>0</v>
      </c>
      <c r="BS198" s="123">
        <f t="shared" ca="1" si="401"/>
        <v>0</v>
      </c>
      <c r="BT198" s="123">
        <f t="shared" ca="1" si="402"/>
        <v>0</v>
      </c>
      <c r="BU198" s="123">
        <f t="shared" ca="1" si="403"/>
        <v>0</v>
      </c>
      <c r="BV198" s="123"/>
      <c r="BW198" s="123">
        <f t="shared" ca="1" si="404"/>
        <v>0</v>
      </c>
      <c r="BX198" s="123"/>
      <c r="BY198" s="123">
        <f t="shared" ca="1" si="405"/>
        <v>0</v>
      </c>
      <c r="BZ198" s="123"/>
      <c r="CA198" s="123">
        <f t="shared" ca="1" si="406"/>
        <v>0</v>
      </c>
      <c r="CB198" s="528">
        <f t="shared" ca="1" si="407"/>
        <v>0</v>
      </c>
      <c r="CC198" s="123">
        <f t="shared" ca="1" si="408"/>
        <v>0</v>
      </c>
      <c r="CD198" s="125">
        <f t="shared" ca="1" si="409"/>
        <v>0</v>
      </c>
      <c r="CE198" s="125">
        <f t="shared" ca="1" si="410"/>
        <v>530</v>
      </c>
      <c r="CF198" s="125">
        <f t="shared" ca="1" si="411"/>
        <v>2730</v>
      </c>
      <c r="CG198" s="125">
        <f t="shared" ca="1" si="412"/>
        <v>0</v>
      </c>
      <c r="CH198" s="125">
        <f t="shared" ca="1" si="413"/>
        <v>0</v>
      </c>
      <c r="CI198" s="125">
        <f t="shared" ca="1" si="414"/>
        <v>0</v>
      </c>
      <c r="CJ198" s="125">
        <f t="shared" ca="1" si="415"/>
        <v>0</v>
      </c>
      <c r="CK198" s="125">
        <f t="shared" ca="1" si="416"/>
        <v>0</v>
      </c>
      <c r="CL198" s="125">
        <f t="shared" ca="1" si="417"/>
        <v>2119</v>
      </c>
      <c r="CM198" s="125">
        <f t="shared" ca="1" si="418"/>
        <v>8736</v>
      </c>
      <c r="CN198" s="125">
        <f t="shared" ca="1" si="419"/>
        <v>14115</v>
      </c>
      <c r="CO198" s="125">
        <f t="shared" ca="1" si="420"/>
        <v>0</v>
      </c>
      <c r="CP198" s="125">
        <f t="shared" ca="1" si="421"/>
        <v>0</v>
      </c>
      <c r="CQ198" s="125">
        <f t="shared" ca="1" si="422"/>
        <v>0</v>
      </c>
      <c r="CR198" s="125">
        <f t="shared" ca="1" si="423"/>
        <v>0</v>
      </c>
      <c r="CS198" s="125">
        <f t="shared" ca="1" si="424"/>
        <v>0</v>
      </c>
      <c r="CT198" s="125">
        <f t="shared" ca="1" si="425"/>
        <v>0</v>
      </c>
      <c r="CU198" s="125">
        <f t="shared" ca="1" si="426"/>
        <v>0</v>
      </c>
      <c r="CV198" s="125">
        <f t="shared" ca="1" si="427"/>
        <v>0</v>
      </c>
      <c r="CW198" s="125">
        <f t="shared" ca="1" si="428"/>
        <v>0</v>
      </c>
      <c r="CX198" s="125">
        <f t="shared" ca="1" si="429"/>
        <v>0</v>
      </c>
      <c r="CY198" s="125">
        <f t="shared" ca="1" si="430"/>
        <v>0</v>
      </c>
      <c r="CZ198" s="125">
        <f t="shared" ca="1" si="431"/>
        <v>672.35</v>
      </c>
      <c r="DA198" s="341">
        <f t="shared" ca="1" si="432"/>
        <v>14787.35</v>
      </c>
      <c r="DB198" s="606">
        <f t="shared" ca="1" si="433"/>
        <v>2661.72</v>
      </c>
      <c r="DC198" s="606"/>
      <c r="DD198" s="606">
        <f t="shared" ca="1" si="434"/>
        <v>182.2</v>
      </c>
      <c r="DE198" s="125">
        <f t="shared" ca="1" si="435"/>
        <v>0</v>
      </c>
      <c r="DF198" s="125">
        <f t="shared" ca="1" si="436"/>
        <v>0</v>
      </c>
      <c r="DG198" s="125">
        <f t="shared" ca="1" si="437"/>
        <v>0</v>
      </c>
      <c r="DH198" s="125">
        <f t="shared" ca="1" si="438"/>
        <v>2843.92</v>
      </c>
      <c r="DI198" s="125">
        <f t="shared" ca="1" si="439"/>
        <v>3105.3</v>
      </c>
      <c r="DJ198" s="125">
        <f t="shared" ca="1" si="440"/>
        <v>2661.72</v>
      </c>
      <c r="DK198" s="125">
        <f t="shared" ca="1" si="441"/>
        <v>14605.15</v>
      </c>
      <c r="DL198" s="125">
        <f t="shared" ca="1" si="442"/>
        <v>0</v>
      </c>
      <c r="DM198" s="125">
        <f t="shared" ca="1" si="443"/>
        <v>0</v>
      </c>
      <c r="DN198" s="340" t="str">
        <f t="shared" ca="1" si="444"/>
        <v xml:space="preserve">30 від 01.03   </v>
      </c>
      <c r="DO198" s="340" t="str">
        <f t="shared" ca="1" si="445"/>
        <v>Стародумов В.М.</v>
      </c>
      <c r="DP198" s="340" t="str">
        <f t="shared" ca="1" si="446"/>
        <v>Стародумов</v>
      </c>
      <c r="DQ198" s="340" t="str">
        <f t="shared" ca="1" si="447"/>
        <v>Владислав</v>
      </c>
      <c r="DR198" s="340" t="str">
        <f t="shared" ca="1" si="448"/>
        <v>Миколайович</v>
      </c>
      <c r="DS198" s="340">
        <f t="shared" ca="1" si="449"/>
        <v>3637504632</v>
      </c>
    </row>
    <row r="199" spans="1:123">
      <c r="A199">
        <f t="shared" ca="1" si="340"/>
        <v>194</v>
      </c>
      <c r="B199">
        <f t="shared" ca="1" si="341"/>
        <v>0</v>
      </c>
      <c r="C199">
        <f t="shared" ca="1" si="342"/>
        <v>0</v>
      </c>
      <c r="D199" t="str">
        <f t="shared" ca="1" si="343"/>
        <v xml:space="preserve"> </v>
      </c>
      <c r="E199">
        <f t="shared" ca="1" si="344"/>
        <v>0</v>
      </c>
      <c r="F199">
        <f t="shared" ca="1" si="345"/>
        <v>0</v>
      </c>
      <c r="G199" s="123" t="str">
        <f t="shared" ca="1" si="337"/>
        <v>0.0.0</v>
      </c>
      <c r="H199" s="123" t="str">
        <f t="shared" ca="1" si="339"/>
        <v>0.0.0</v>
      </c>
      <c r="I199" s="123" t="str">
        <f t="shared" ca="1" si="339"/>
        <v>0.0.0</v>
      </c>
      <c r="J199" s="123" t="str">
        <f t="shared" ca="1" si="339"/>
        <v>0.0.0</v>
      </c>
      <c r="K199" s="123" t="str">
        <f t="shared" ca="1" si="339"/>
        <v>0.0.0</v>
      </c>
      <c r="L199" s="123" t="str">
        <f t="shared" ca="1" si="339"/>
        <v>0.0.0</v>
      </c>
      <c r="M199" s="123" t="str">
        <f t="shared" ca="1" si="339"/>
        <v>0.0.0</v>
      </c>
      <c r="N199" s="123" t="str">
        <f t="shared" ca="1" si="339"/>
        <v>0.0.0</v>
      </c>
      <c r="O199" s="123">
        <f t="shared" ca="1" si="346"/>
        <v>0</v>
      </c>
      <c r="P199" s="123">
        <f t="shared" ca="1" si="347"/>
        <v>0</v>
      </c>
      <c r="Q199" s="123">
        <f t="shared" ca="1" si="348"/>
        <v>0</v>
      </c>
      <c r="R199" s="123">
        <f t="shared" ca="1" si="348"/>
        <v>0</v>
      </c>
      <c r="S199" s="123">
        <f t="shared" ca="1" si="349"/>
        <v>0</v>
      </c>
      <c r="T199" s="123">
        <f t="shared" ca="1" si="350"/>
        <v>0</v>
      </c>
      <c r="U199" s="123">
        <f t="shared" ca="1" si="351"/>
        <v>0</v>
      </c>
      <c r="V199" s="123">
        <f t="shared" ca="1" si="352"/>
        <v>0</v>
      </c>
      <c r="W199" s="123">
        <f t="shared" ca="1" si="353"/>
        <v>0</v>
      </c>
      <c r="X199" s="123">
        <f t="shared" ca="1" si="354"/>
        <v>0</v>
      </c>
      <c r="Y199" s="123">
        <f t="shared" ca="1" si="355"/>
        <v>0</v>
      </c>
      <c r="Z199" s="123">
        <f t="shared" ca="1" si="356"/>
        <v>0</v>
      </c>
      <c r="AA199" s="123">
        <f t="shared" ca="1" si="357"/>
        <v>0</v>
      </c>
      <c r="AB199" s="123">
        <f t="shared" ca="1" si="358"/>
        <v>0</v>
      </c>
      <c r="AC199" s="123">
        <f t="shared" ca="1" si="359"/>
        <v>0</v>
      </c>
      <c r="AD199" s="123">
        <f t="shared" ca="1" si="360"/>
        <v>0</v>
      </c>
      <c r="AE199" s="123">
        <f t="shared" ca="1" si="361"/>
        <v>0</v>
      </c>
      <c r="AF199" s="123">
        <f t="shared" ca="1" si="362"/>
        <v>0</v>
      </c>
      <c r="AG199" s="123">
        <f t="shared" ca="1" si="363"/>
        <v>0</v>
      </c>
      <c r="AH199" s="123">
        <f t="shared" ca="1" si="364"/>
        <v>0</v>
      </c>
      <c r="AI199" s="123">
        <f t="shared" ca="1" si="365"/>
        <v>0</v>
      </c>
      <c r="AJ199" s="123">
        <f t="shared" ca="1" si="366"/>
        <v>0</v>
      </c>
      <c r="AK199" s="123">
        <f t="shared" ca="1" si="367"/>
        <v>0</v>
      </c>
      <c r="AL199" s="123">
        <f t="shared" ca="1" si="368"/>
        <v>0</v>
      </c>
      <c r="AM199" s="123">
        <f t="shared" ca="1" si="369"/>
        <v>0</v>
      </c>
      <c r="AN199" s="123">
        <f t="shared" ca="1" si="370"/>
        <v>0</v>
      </c>
      <c r="AO199" s="123">
        <f t="shared" ca="1" si="371"/>
        <v>0</v>
      </c>
      <c r="AP199" s="123">
        <f t="shared" ca="1" si="372"/>
        <v>0</v>
      </c>
      <c r="AQ199" s="123">
        <f t="shared" ca="1" si="373"/>
        <v>0</v>
      </c>
      <c r="AR199" s="123">
        <f t="shared" ca="1" si="374"/>
        <v>0</v>
      </c>
      <c r="AS199" s="123">
        <f t="shared" ca="1" si="375"/>
        <v>0</v>
      </c>
      <c r="AT199" s="123">
        <f t="shared" ca="1" si="376"/>
        <v>0</v>
      </c>
      <c r="AU199" s="123">
        <f t="shared" ca="1" si="377"/>
        <v>0</v>
      </c>
      <c r="AV199" s="123">
        <f t="shared" ca="1" si="378"/>
        <v>0</v>
      </c>
      <c r="AW199" s="123">
        <f t="shared" ca="1" si="379"/>
        <v>0</v>
      </c>
      <c r="AX199" s="123">
        <f t="shared" ca="1" si="380"/>
        <v>0</v>
      </c>
      <c r="AY199" s="123">
        <f t="shared" ca="1" si="381"/>
        <v>0</v>
      </c>
      <c r="AZ199" s="123">
        <f t="shared" ca="1" si="382"/>
        <v>0</v>
      </c>
      <c r="BA199" s="123">
        <f t="shared" ca="1" si="383"/>
        <v>0</v>
      </c>
      <c r="BB199" s="123">
        <f t="shared" ca="1" si="384"/>
        <v>0</v>
      </c>
      <c r="BC199" s="123">
        <f t="shared" ca="1" si="385"/>
        <v>0</v>
      </c>
      <c r="BD199" s="123">
        <f t="shared" ca="1" si="386"/>
        <v>0</v>
      </c>
      <c r="BE199" s="123">
        <f t="shared" ca="1" si="387"/>
        <v>0</v>
      </c>
      <c r="BF199" s="123">
        <f t="shared" ca="1" si="388"/>
        <v>0</v>
      </c>
      <c r="BG199" s="123">
        <f t="shared" ca="1" si="389"/>
        <v>0</v>
      </c>
      <c r="BH199" s="123">
        <f t="shared" ca="1" si="390"/>
        <v>0</v>
      </c>
      <c r="BI199" s="123">
        <f t="shared" ca="1" si="391"/>
        <v>0</v>
      </c>
      <c r="BJ199" s="123">
        <f t="shared" ca="1" si="392"/>
        <v>0</v>
      </c>
      <c r="BK199" s="123">
        <f t="shared" ca="1" si="393"/>
        <v>0</v>
      </c>
      <c r="BL199" s="123">
        <f t="shared" ca="1" si="394"/>
        <v>0</v>
      </c>
      <c r="BM199" s="123">
        <f t="shared" ca="1" si="395"/>
        <v>0</v>
      </c>
      <c r="BN199" s="123">
        <f t="shared" ca="1" si="396"/>
        <v>0.65</v>
      </c>
      <c r="BO199" s="123">
        <f t="shared" ca="1" si="397"/>
        <v>0</v>
      </c>
      <c r="BP199" s="340">
        <f t="shared" ca="1" si="398"/>
        <v>0</v>
      </c>
      <c r="BQ199" s="123">
        <f t="shared" ca="1" si="399"/>
        <v>0</v>
      </c>
      <c r="BR199" s="123">
        <f t="shared" ca="1" si="400"/>
        <v>0</v>
      </c>
      <c r="BS199" s="123">
        <f t="shared" ca="1" si="401"/>
        <v>0</v>
      </c>
      <c r="BT199" s="123">
        <f t="shared" ca="1" si="402"/>
        <v>0</v>
      </c>
      <c r="BU199" s="123">
        <f t="shared" ca="1" si="403"/>
        <v>0</v>
      </c>
      <c r="BV199" s="123"/>
      <c r="BW199" s="123">
        <f t="shared" ca="1" si="404"/>
        <v>0</v>
      </c>
      <c r="BX199" s="123"/>
      <c r="BY199" s="123">
        <f t="shared" ca="1" si="405"/>
        <v>0</v>
      </c>
      <c r="BZ199" s="123"/>
      <c r="CA199" s="123">
        <f t="shared" ca="1" si="406"/>
        <v>0</v>
      </c>
      <c r="CB199" s="528">
        <f t="shared" ca="1" si="407"/>
        <v>0</v>
      </c>
      <c r="CC199" s="123">
        <f t="shared" ca="1" si="408"/>
        <v>0</v>
      </c>
      <c r="CD199" s="125">
        <f t="shared" ca="1" si="409"/>
        <v>0</v>
      </c>
      <c r="CE199" s="125">
        <f t="shared" ca="1" si="410"/>
        <v>0</v>
      </c>
      <c r="CF199" s="125">
        <f t="shared" ca="1" si="411"/>
        <v>0</v>
      </c>
      <c r="CG199" s="125">
        <f t="shared" ca="1" si="412"/>
        <v>0</v>
      </c>
      <c r="CH199" s="125">
        <f t="shared" ca="1" si="413"/>
        <v>0</v>
      </c>
      <c r="CI199" s="125">
        <f t="shared" ca="1" si="414"/>
        <v>0</v>
      </c>
      <c r="CJ199" s="125">
        <f t="shared" ca="1" si="415"/>
        <v>0</v>
      </c>
      <c r="CK199" s="125">
        <f t="shared" ca="1" si="416"/>
        <v>0</v>
      </c>
      <c r="CL199" s="125">
        <f t="shared" ca="1" si="417"/>
        <v>0</v>
      </c>
      <c r="CM199" s="125">
        <f t="shared" ca="1" si="418"/>
        <v>0</v>
      </c>
      <c r="CN199" s="125">
        <f t="shared" ca="1" si="419"/>
        <v>0</v>
      </c>
      <c r="CO199" s="125">
        <f t="shared" ca="1" si="420"/>
        <v>0</v>
      </c>
      <c r="CP199" s="125">
        <f t="shared" ca="1" si="421"/>
        <v>0</v>
      </c>
      <c r="CQ199" s="125">
        <f t="shared" ca="1" si="422"/>
        <v>0</v>
      </c>
      <c r="CR199" s="125">
        <f t="shared" ca="1" si="423"/>
        <v>0</v>
      </c>
      <c r="CS199" s="125">
        <f t="shared" ca="1" si="424"/>
        <v>0</v>
      </c>
      <c r="CT199" s="125">
        <f t="shared" ca="1" si="425"/>
        <v>0</v>
      </c>
      <c r="CU199" s="125">
        <f t="shared" ca="1" si="426"/>
        <v>0</v>
      </c>
      <c r="CV199" s="125">
        <f t="shared" ca="1" si="427"/>
        <v>0</v>
      </c>
      <c r="CW199" s="125">
        <f t="shared" ca="1" si="428"/>
        <v>0</v>
      </c>
      <c r="CX199" s="125">
        <f t="shared" ca="1" si="429"/>
        <v>0</v>
      </c>
      <c r="CY199" s="125">
        <f t="shared" ca="1" si="430"/>
        <v>0</v>
      </c>
      <c r="CZ199" s="125">
        <f t="shared" ca="1" si="431"/>
        <v>0</v>
      </c>
      <c r="DA199" s="341">
        <f t="shared" ca="1" si="432"/>
        <v>0</v>
      </c>
      <c r="DB199" s="606">
        <f t="shared" ca="1" si="433"/>
        <v>0</v>
      </c>
      <c r="DC199" s="606"/>
      <c r="DD199" s="606">
        <f t="shared" ca="1" si="434"/>
        <v>0</v>
      </c>
      <c r="DE199" s="125">
        <f t="shared" ca="1" si="435"/>
        <v>0</v>
      </c>
      <c r="DF199" s="125">
        <f t="shared" ca="1" si="436"/>
        <v>0</v>
      </c>
      <c r="DG199" s="125">
        <f t="shared" ca="1" si="437"/>
        <v>0</v>
      </c>
      <c r="DH199" s="125">
        <f t="shared" ca="1" si="438"/>
        <v>0</v>
      </c>
      <c r="DI199" s="125">
        <f t="shared" ca="1" si="439"/>
        <v>0</v>
      </c>
      <c r="DJ199" s="125">
        <f t="shared" ca="1" si="440"/>
        <v>0</v>
      </c>
      <c r="DK199" s="125">
        <f t="shared" ca="1" si="441"/>
        <v>0</v>
      </c>
      <c r="DL199" s="125">
        <f t="shared" ca="1" si="442"/>
        <v>0</v>
      </c>
      <c r="DM199" s="125">
        <f t="shared" ca="1" si="443"/>
        <v>0</v>
      </c>
      <c r="DN199" s="340" t="str">
        <f t="shared" ca="1" si="444"/>
        <v xml:space="preserve">    </v>
      </c>
      <c r="DO199" s="340" t="str">
        <f t="shared" ca="1" si="445"/>
        <v xml:space="preserve"> </v>
      </c>
      <c r="DP199" s="340">
        <f t="shared" ca="1" si="446"/>
        <v>0</v>
      </c>
      <c r="DQ199" s="340">
        <f t="shared" ca="1" si="447"/>
        <v>0</v>
      </c>
      <c r="DR199" s="340">
        <f t="shared" ca="1" si="448"/>
        <v>0</v>
      </c>
      <c r="DS199" s="340">
        <f t="shared" ca="1" si="449"/>
        <v>0</v>
      </c>
    </row>
    <row r="200" spans="1:123">
      <c r="A200">
        <f t="shared" ca="1" si="340"/>
        <v>195</v>
      </c>
      <c r="B200" t="str">
        <f t="shared" ca="1" si="341"/>
        <v>Начальник  відділення</v>
      </c>
      <c r="C200" t="str">
        <f t="shared" ca="1" si="342"/>
        <v>с-нт</v>
      </c>
      <c r="D200" t="str">
        <f t="shared" ca="1" si="343"/>
        <v>Смолярчук М.Є.</v>
      </c>
      <c r="E200">
        <f t="shared" ca="1" si="344"/>
        <v>0</v>
      </c>
      <c r="F200">
        <f t="shared" ca="1" si="345"/>
        <v>0</v>
      </c>
      <c r="G200" s="123" t="str">
        <f t="shared" ca="1" si="337"/>
        <v>6.2.4</v>
      </c>
      <c r="H200" s="123" t="str">
        <f t="shared" ca="1" si="339"/>
        <v>6.2.4</v>
      </c>
      <c r="I200" s="123" t="str">
        <f t="shared" ca="1" si="339"/>
        <v>6.2.4</v>
      </c>
      <c r="J200" s="123" t="str">
        <f t="shared" ca="1" si="339"/>
        <v>6.2.4</v>
      </c>
      <c r="K200" s="123" t="str">
        <f t="shared" ca="1" si="339"/>
        <v>6.2.4</v>
      </c>
      <c r="L200" s="123" t="str">
        <f t="shared" ca="1" si="339"/>
        <v>6.2.4</v>
      </c>
      <c r="M200" s="123" t="str">
        <f t="shared" ca="1" si="339"/>
        <v>6.2.4</v>
      </c>
      <c r="N200" s="123" t="str">
        <f t="shared" ca="1" si="339"/>
        <v>6.2.4</v>
      </c>
      <c r="O200" s="123">
        <f t="shared" ca="1" si="346"/>
        <v>7</v>
      </c>
      <c r="P200" s="123">
        <f t="shared" ca="1" si="347"/>
        <v>42335</v>
      </c>
      <c r="Q200" s="123">
        <f t="shared" ca="1" si="348"/>
        <v>0</v>
      </c>
      <c r="R200" s="123">
        <f t="shared" ca="1" si="348"/>
        <v>0</v>
      </c>
      <c r="S200" s="123">
        <f t="shared" ca="1" si="349"/>
        <v>0</v>
      </c>
      <c r="T200" s="123">
        <f t="shared" ca="1" si="350"/>
        <v>0</v>
      </c>
      <c r="U200" s="123">
        <f t="shared" ca="1" si="351"/>
        <v>0</v>
      </c>
      <c r="V200" s="123">
        <f t="shared" ca="1" si="352"/>
        <v>0</v>
      </c>
      <c r="W200" s="123">
        <f t="shared" ca="1" si="353"/>
        <v>0</v>
      </c>
      <c r="X200" s="123">
        <f t="shared" ca="1" si="354"/>
        <v>0</v>
      </c>
      <c r="Y200" s="123">
        <f t="shared" ca="1" si="355"/>
        <v>0</v>
      </c>
      <c r="Z200" s="123">
        <f t="shared" ca="1" si="356"/>
        <v>0</v>
      </c>
      <c r="AA200" s="123">
        <f t="shared" ca="1" si="357"/>
        <v>0</v>
      </c>
      <c r="AB200" s="123">
        <f t="shared" ca="1" si="358"/>
        <v>0</v>
      </c>
      <c r="AC200" s="123">
        <f t="shared" ca="1" si="359"/>
        <v>0</v>
      </c>
      <c r="AD200" s="123">
        <f t="shared" ca="1" si="360"/>
        <v>0</v>
      </c>
      <c r="AE200" s="123">
        <f t="shared" ca="1" si="361"/>
        <v>0</v>
      </c>
      <c r="AF200" s="123">
        <f t="shared" ca="1" si="362"/>
        <v>0</v>
      </c>
      <c r="AG200" s="123">
        <f t="shared" ca="1" si="363"/>
        <v>0</v>
      </c>
      <c r="AH200" s="123">
        <f t="shared" ca="1" si="364"/>
        <v>0</v>
      </c>
      <c r="AI200" s="123">
        <f t="shared" ca="1" si="365"/>
        <v>0</v>
      </c>
      <c r="AJ200" s="123">
        <f t="shared" ca="1" si="366"/>
        <v>0</v>
      </c>
      <c r="AK200" s="123">
        <f t="shared" ca="1" si="367"/>
        <v>0</v>
      </c>
      <c r="AL200" s="123">
        <f t="shared" ca="1" si="368"/>
        <v>0</v>
      </c>
      <c r="AM200" s="123">
        <f t="shared" ca="1" si="369"/>
        <v>0</v>
      </c>
      <c r="AN200" s="123">
        <f t="shared" ca="1" si="370"/>
        <v>0</v>
      </c>
      <c r="AO200" s="123">
        <f t="shared" ca="1" si="371"/>
        <v>0</v>
      </c>
      <c r="AP200" s="123">
        <f t="shared" ca="1" si="372"/>
        <v>0</v>
      </c>
      <c r="AQ200" s="123">
        <f t="shared" ca="1" si="373"/>
        <v>0</v>
      </c>
      <c r="AR200" s="123">
        <f t="shared" ca="1" si="374"/>
        <v>0</v>
      </c>
      <c r="AS200" s="123">
        <f t="shared" ca="1" si="375"/>
        <v>0</v>
      </c>
      <c r="AT200" s="123">
        <f t="shared" ca="1" si="376"/>
        <v>0</v>
      </c>
      <c r="AU200" s="123">
        <f t="shared" ca="1" si="377"/>
        <v>0</v>
      </c>
      <c r="AV200" s="123">
        <f t="shared" ca="1" si="378"/>
        <v>0</v>
      </c>
      <c r="AW200" s="123">
        <f t="shared" ca="1" si="379"/>
        <v>0</v>
      </c>
      <c r="AX200" s="123">
        <f t="shared" ca="1" si="380"/>
        <v>0</v>
      </c>
      <c r="AY200" s="123">
        <f t="shared" ca="1" si="381"/>
        <v>0</v>
      </c>
      <c r="AZ200" s="123">
        <f t="shared" ca="1" si="382"/>
        <v>0</v>
      </c>
      <c r="BA200" s="123">
        <f t="shared" ca="1" si="383"/>
        <v>0</v>
      </c>
      <c r="BB200" s="123">
        <f t="shared" ca="1" si="384"/>
        <v>0</v>
      </c>
      <c r="BC200" s="123">
        <f t="shared" ca="1" si="385"/>
        <v>0</v>
      </c>
      <c r="BD200" s="123">
        <f t="shared" ca="1" si="386"/>
        <v>0</v>
      </c>
      <c r="BE200" s="123">
        <f t="shared" ca="1" si="387"/>
        <v>0</v>
      </c>
      <c r="BF200" s="123">
        <f t="shared" ca="1" si="388"/>
        <v>0</v>
      </c>
      <c r="BG200" s="123">
        <f t="shared" ca="1" si="389"/>
        <v>0</v>
      </c>
      <c r="BH200" s="123">
        <f t="shared" ca="1" si="390"/>
        <v>0</v>
      </c>
      <c r="BI200" s="123">
        <f t="shared" ca="1" si="391"/>
        <v>0</v>
      </c>
      <c r="BJ200" s="123">
        <f t="shared" ca="1" si="392"/>
        <v>0</v>
      </c>
      <c r="BK200" s="123">
        <f t="shared" ca="1" si="393"/>
        <v>0</v>
      </c>
      <c r="BL200" s="123">
        <f t="shared" ca="1" si="394"/>
        <v>0</v>
      </c>
      <c r="BM200" s="123">
        <f t="shared" ca="1" si="395"/>
        <v>0</v>
      </c>
      <c r="BN200" s="123">
        <f t="shared" ca="1" si="396"/>
        <v>0.65</v>
      </c>
      <c r="BO200" s="123">
        <f t="shared" ca="1" si="397"/>
        <v>28</v>
      </c>
      <c r="BP200" s="340">
        <f t="shared" ca="1" si="398"/>
        <v>0</v>
      </c>
      <c r="BQ200" s="123">
        <f t="shared" ca="1" si="399"/>
        <v>0</v>
      </c>
      <c r="BR200" s="123">
        <f t="shared" ca="1" si="400"/>
        <v>0</v>
      </c>
      <c r="BS200" s="123">
        <f t="shared" ca="1" si="401"/>
        <v>0</v>
      </c>
      <c r="BT200" s="123">
        <f t="shared" ca="1" si="402"/>
        <v>0</v>
      </c>
      <c r="BU200" s="123">
        <f t="shared" ca="1" si="403"/>
        <v>0</v>
      </c>
      <c r="BV200" s="123"/>
      <c r="BW200" s="123">
        <f t="shared" ca="1" si="404"/>
        <v>0</v>
      </c>
      <c r="BX200" s="123"/>
      <c r="BY200" s="123">
        <f t="shared" ca="1" si="405"/>
        <v>0</v>
      </c>
      <c r="BZ200" s="123"/>
      <c r="CA200" s="123">
        <f t="shared" ca="1" si="406"/>
        <v>0</v>
      </c>
      <c r="CB200" s="528">
        <f t="shared" ca="1" si="407"/>
        <v>0</v>
      </c>
      <c r="CC200" s="123">
        <f t="shared" ca="1" si="408"/>
        <v>0</v>
      </c>
      <c r="CD200" s="125">
        <f t="shared" ca="1" si="409"/>
        <v>0</v>
      </c>
      <c r="CE200" s="125">
        <f t="shared" ca="1" si="410"/>
        <v>740</v>
      </c>
      <c r="CF200" s="125">
        <f t="shared" ca="1" si="411"/>
        <v>3000</v>
      </c>
      <c r="CG200" s="125">
        <f t="shared" ca="1" si="412"/>
        <v>1122</v>
      </c>
      <c r="CH200" s="125">
        <f t="shared" ca="1" si="413"/>
        <v>0</v>
      </c>
      <c r="CI200" s="125">
        <f t="shared" ca="1" si="414"/>
        <v>0</v>
      </c>
      <c r="CJ200" s="125">
        <f t="shared" ca="1" si="415"/>
        <v>0</v>
      </c>
      <c r="CK200" s="125">
        <f t="shared" ca="1" si="416"/>
        <v>0</v>
      </c>
      <c r="CL200" s="125">
        <f t="shared" ca="1" si="417"/>
        <v>3160.3</v>
      </c>
      <c r="CM200" s="125">
        <f t="shared" ca="1" si="418"/>
        <v>8730</v>
      </c>
      <c r="CN200" s="125">
        <f t="shared" ca="1" si="419"/>
        <v>16752.3</v>
      </c>
      <c r="CO200" s="125">
        <f t="shared" ca="1" si="420"/>
        <v>0</v>
      </c>
      <c r="CP200" s="125">
        <f t="shared" ca="1" si="421"/>
        <v>0</v>
      </c>
      <c r="CQ200" s="125">
        <f t="shared" ca="1" si="422"/>
        <v>0</v>
      </c>
      <c r="CR200" s="125">
        <f t="shared" ca="1" si="423"/>
        <v>0</v>
      </c>
      <c r="CS200" s="125">
        <f t="shared" ca="1" si="424"/>
        <v>0</v>
      </c>
      <c r="CT200" s="125">
        <f t="shared" ca="1" si="425"/>
        <v>0</v>
      </c>
      <c r="CU200" s="125">
        <f t="shared" ca="1" si="426"/>
        <v>0</v>
      </c>
      <c r="CV200" s="125">
        <f t="shared" ca="1" si="427"/>
        <v>0</v>
      </c>
      <c r="CW200" s="125">
        <f t="shared" ca="1" si="428"/>
        <v>0</v>
      </c>
      <c r="CX200" s="125">
        <f t="shared" ca="1" si="429"/>
        <v>0</v>
      </c>
      <c r="CY200" s="125">
        <f t="shared" ca="1" si="430"/>
        <v>0</v>
      </c>
      <c r="CZ200" s="125">
        <f t="shared" ca="1" si="431"/>
        <v>672.35</v>
      </c>
      <c r="DA200" s="341">
        <f t="shared" ca="1" si="432"/>
        <v>17424.650000000001</v>
      </c>
      <c r="DB200" s="606">
        <f t="shared" ca="1" si="433"/>
        <v>3136.44</v>
      </c>
      <c r="DC200" s="606"/>
      <c r="DD200" s="606">
        <f t="shared" ca="1" si="434"/>
        <v>214.7</v>
      </c>
      <c r="DE200" s="125">
        <f t="shared" ca="1" si="435"/>
        <v>0</v>
      </c>
      <c r="DF200" s="125">
        <f t="shared" ca="1" si="436"/>
        <v>0</v>
      </c>
      <c r="DG200" s="125">
        <f t="shared" ca="1" si="437"/>
        <v>0</v>
      </c>
      <c r="DH200" s="125">
        <f t="shared" ca="1" si="438"/>
        <v>3351.14</v>
      </c>
      <c r="DI200" s="125">
        <f t="shared" ca="1" si="439"/>
        <v>3685.51</v>
      </c>
      <c r="DJ200" s="125">
        <f t="shared" ca="1" si="440"/>
        <v>3136.44</v>
      </c>
      <c r="DK200" s="125">
        <f t="shared" ca="1" si="441"/>
        <v>17209.95</v>
      </c>
      <c r="DL200" s="125">
        <f t="shared" ca="1" si="442"/>
        <v>0</v>
      </c>
      <c r="DM200" s="125">
        <f t="shared" ca="1" si="443"/>
        <v>0</v>
      </c>
      <c r="DN200" s="340" t="str">
        <f t="shared" ca="1" si="444"/>
        <v xml:space="preserve">30 від 01.03   </v>
      </c>
      <c r="DO200" s="340" t="str">
        <f t="shared" ca="1" si="445"/>
        <v>Смолярчук М.Є.</v>
      </c>
      <c r="DP200" s="340" t="str">
        <f t="shared" ca="1" si="446"/>
        <v>Смолярчук</v>
      </c>
      <c r="DQ200" s="340" t="str">
        <f t="shared" ca="1" si="447"/>
        <v>Марія</v>
      </c>
      <c r="DR200" s="340" t="str">
        <f t="shared" ca="1" si="448"/>
        <v>Євгенівна</v>
      </c>
      <c r="DS200" s="340">
        <f t="shared" ca="1" si="449"/>
        <v>3500211704</v>
      </c>
    </row>
    <row r="201" spans="1:123">
      <c r="A201">
        <f t="shared" ca="1" si="340"/>
        <v>196</v>
      </c>
      <c r="B201" t="str">
        <f t="shared" ca="1" si="341"/>
        <v xml:space="preserve">Старший оператор </v>
      </c>
      <c r="C201" t="str">
        <f t="shared" ca="1" si="342"/>
        <v>ст. м-с</v>
      </c>
      <c r="D201" t="str">
        <f t="shared" ca="1" si="343"/>
        <v>Коломійченко В.С.</v>
      </c>
      <c r="E201">
        <f t="shared" ca="1" si="344"/>
        <v>0</v>
      </c>
      <c r="F201">
        <f t="shared" ca="1" si="345"/>
        <v>0</v>
      </c>
      <c r="G201" s="123" t="str">
        <f t="shared" ca="1" si="337"/>
        <v>6.1.22</v>
      </c>
      <c r="H201" s="123" t="str">
        <f t="shared" ca="1" si="339"/>
        <v>6.1.22</v>
      </c>
      <c r="I201" s="123" t="str">
        <f t="shared" ca="1" si="339"/>
        <v>6.1.22</v>
      </c>
      <c r="J201" s="123" t="str">
        <f t="shared" ca="1" si="339"/>
        <v>6.1.22</v>
      </c>
      <c r="K201" s="123" t="str">
        <f t="shared" ca="1" si="339"/>
        <v>6.1.22</v>
      </c>
      <c r="L201" s="123" t="str">
        <f t="shared" ca="1" si="339"/>
        <v>6.1.22</v>
      </c>
      <c r="M201" s="123" t="str">
        <f t="shared" ca="1" si="339"/>
        <v>6.1.22</v>
      </c>
      <c r="N201" s="123" t="str">
        <f t="shared" ca="1" si="339"/>
        <v>6.1.22</v>
      </c>
      <c r="O201" s="123">
        <f t="shared" ca="1" si="346"/>
        <v>5</v>
      </c>
      <c r="P201" s="123">
        <f t="shared" ca="1" si="347"/>
        <v>42347</v>
      </c>
      <c r="Q201" s="123">
        <f t="shared" ca="1" si="348"/>
        <v>0</v>
      </c>
      <c r="R201" s="123">
        <f t="shared" ca="1" si="348"/>
        <v>0</v>
      </c>
      <c r="S201" s="123">
        <f t="shared" ca="1" si="349"/>
        <v>0</v>
      </c>
      <c r="T201" s="123">
        <f t="shared" ca="1" si="350"/>
        <v>0</v>
      </c>
      <c r="U201" s="123">
        <f t="shared" ca="1" si="351"/>
        <v>0</v>
      </c>
      <c r="V201" s="123">
        <f t="shared" ca="1" si="352"/>
        <v>0</v>
      </c>
      <c r="W201" s="123">
        <f t="shared" ca="1" si="353"/>
        <v>0</v>
      </c>
      <c r="X201" s="123">
        <f t="shared" ca="1" si="354"/>
        <v>0</v>
      </c>
      <c r="Y201" s="123">
        <f t="shared" ca="1" si="355"/>
        <v>0</v>
      </c>
      <c r="Z201" s="123">
        <f t="shared" ca="1" si="356"/>
        <v>0</v>
      </c>
      <c r="AA201" s="123">
        <f t="shared" ca="1" si="357"/>
        <v>0</v>
      </c>
      <c r="AB201" s="123">
        <f t="shared" ca="1" si="358"/>
        <v>0</v>
      </c>
      <c r="AC201" s="123">
        <f t="shared" ca="1" si="359"/>
        <v>0</v>
      </c>
      <c r="AD201" s="123">
        <f t="shared" ca="1" si="360"/>
        <v>0</v>
      </c>
      <c r="AE201" s="123">
        <f t="shared" ca="1" si="361"/>
        <v>0</v>
      </c>
      <c r="AF201" s="123">
        <f t="shared" ca="1" si="362"/>
        <v>0</v>
      </c>
      <c r="AG201" s="123">
        <f t="shared" ca="1" si="363"/>
        <v>0</v>
      </c>
      <c r="AH201" s="123">
        <f t="shared" ca="1" si="364"/>
        <v>0</v>
      </c>
      <c r="AI201" s="123">
        <f t="shared" ca="1" si="365"/>
        <v>0</v>
      </c>
      <c r="AJ201" s="123">
        <f t="shared" ca="1" si="366"/>
        <v>0</v>
      </c>
      <c r="AK201" s="123">
        <f t="shared" ca="1" si="367"/>
        <v>0</v>
      </c>
      <c r="AL201" s="123">
        <f t="shared" ca="1" si="368"/>
        <v>0</v>
      </c>
      <c r="AM201" s="123">
        <f t="shared" ca="1" si="369"/>
        <v>0</v>
      </c>
      <c r="AN201" s="123">
        <f t="shared" ca="1" si="370"/>
        <v>0</v>
      </c>
      <c r="AO201" s="123">
        <f t="shared" ca="1" si="371"/>
        <v>0</v>
      </c>
      <c r="AP201" s="123">
        <f t="shared" ca="1" si="372"/>
        <v>0</v>
      </c>
      <c r="AQ201" s="123">
        <f t="shared" ca="1" si="373"/>
        <v>0</v>
      </c>
      <c r="AR201" s="123">
        <f t="shared" ca="1" si="374"/>
        <v>0</v>
      </c>
      <c r="AS201" s="123">
        <f t="shared" ca="1" si="375"/>
        <v>0</v>
      </c>
      <c r="AT201" s="123">
        <f t="shared" ca="1" si="376"/>
        <v>0</v>
      </c>
      <c r="AU201" s="123">
        <f t="shared" ca="1" si="377"/>
        <v>0</v>
      </c>
      <c r="AV201" s="123">
        <f t="shared" ca="1" si="378"/>
        <v>0</v>
      </c>
      <c r="AW201" s="123">
        <f t="shared" ca="1" si="379"/>
        <v>0</v>
      </c>
      <c r="AX201" s="123">
        <f t="shared" ca="1" si="380"/>
        <v>0</v>
      </c>
      <c r="AY201" s="123">
        <f t="shared" ca="1" si="381"/>
        <v>0</v>
      </c>
      <c r="AZ201" s="123">
        <f t="shared" ca="1" si="382"/>
        <v>0</v>
      </c>
      <c r="BA201" s="123">
        <f t="shared" ca="1" si="383"/>
        <v>0</v>
      </c>
      <c r="BB201" s="123">
        <f t="shared" ca="1" si="384"/>
        <v>0</v>
      </c>
      <c r="BC201" s="123">
        <f t="shared" ca="1" si="385"/>
        <v>0</v>
      </c>
      <c r="BD201" s="123">
        <f t="shared" ca="1" si="386"/>
        <v>0</v>
      </c>
      <c r="BE201" s="123">
        <f t="shared" ca="1" si="387"/>
        <v>0</v>
      </c>
      <c r="BF201" s="123">
        <f t="shared" ca="1" si="388"/>
        <v>0</v>
      </c>
      <c r="BG201" s="123">
        <f t="shared" ca="1" si="389"/>
        <v>0</v>
      </c>
      <c r="BH201" s="123">
        <f t="shared" ca="1" si="390"/>
        <v>0</v>
      </c>
      <c r="BI201" s="123">
        <f t="shared" ca="1" si="391"/>
        <v>0</v>
      </c>
      <c r="BJ201" s="123">
        <f t="shared" ca="1" si="392"/>
        <v>0</v>
      </c>
      <c r="BK201" s="123">
        <f t="shared" ca="1" si="393"/>
        <v>0</v>
      </c>
      <c r="BL201" s="123">
        <f t="shared" ca="1" si="394"/>
        <v>0</v>
      </c>
      <c r="BM201" s="123">
        <f t="shared" ca="1" si="395"/>
        <v>0</v>
      </c>
      <c r="BN201" s="123">
        <f t="shared" ca="1" si="396"/>
        <v>0.65</v>
      </c>
      <c r="BO201" s="123">
        <f t="shared" ca="1" si="397"/>
        <v>28</v>
      </c>
      <c r="BP201" s="340">
        <f t="shared" ca="1" si="398"/>
        <v>0</v>
      </c>
      <c r="BQ201" s="123">
        <f t="shared" ca="1" si="399"/>
        <v>0</v>
      </c>
      <c r="BR201" s="123">
        <f t="shared" ca="1" si="400"/>
        <v>0</v>
      </c>
      <c r="BS201" s="123">
        <f t="shared" ca="1" si="401"/>
        <v>0</v>
      </c>
      <c r="BT201" s="123">
        <f t="shared" ca="1" si="402"/>
        <v>0</v>
      </c>
      <c r="BU201" s="123">
        <f t="shared" ca="1" si="403"/>
        <v>0</v>
      </c>
      <c r="BV201" s="123"/>
      <c r="BW201" s="123">
        <f t="shared" ca="1" si="404"/>
        <v>0</v>
      </c>
      <c r="BX201" s="123"/>
      <c r="BY201" s="123">
        <f t="shared" ca="1" si="405"/>
        <v>0</v>
      </c>
      <c r="BZ201" s="123"/>
      <c r="CA201" s="123">
        <f t="shared" ca="1" si="406"/>
        <v>0</v>
      </c>
      <c r="CB201" s="528">
        <f t="shared" ca="1" si="407"/>
        <v>0</v>
      </c>
      <c r="CC201" s="123">
        <f t="shared" ca="1" si="408"/>
        <v>0</v>
      </c>
      <c r="CD201" s="125">
        <f t="shared" ca="1" si="409"/>
        <v>0</v>
      </c>
      <c r="CE201" s="125">
        <f t="shared" ca="1" si="410"/>
        <v>600</v>
      </c>
      <c r="CF201" s="125">
        <f t="shared" ca="1" si="411"/>
        <v>2820</v>
      </c>
      <c r="CG201" s="125">
        <f t="shared" ca="1" si="412"/>
        <v>1026</v>
      </c>
      <c r="CH201" s="125">
        <f t="shared" ca="1" si="413"/>
        <v>0</v>
      </c>
      <c r="CI201" s="125">
        <f t="shared" ca="1" si="414"/>
        <v>0</v>
      </c>
      <c r="CJ201" s="125">
        <f t="shared" ca="1" si="415"/>
        <v>0</v>
      </c>
      <c r="CK201" s="125">
        <f t="shared" ca="1" si="416"/>
        <v>0</v>
      </c>
      <c r="CL201" s="125">
        <f t="shared" ca="1" si="417"/>
        <v>2889.9</v>
      </c>
      <c r="CM201" s="125">
        <f t="shared" ca="1" si="418"/>
        <v>8657.4</v>
      </c>
      <c r="CN201" s="125">
        <f t="shared" ca="1" si="419"/>
        <v>15993.3</v>
      </c>
      <c r="CO201" s="125">
        <f t="shared" ca="1" si="420"/>
        <v>0</v>
      </c>
      <c r="CP201" s="125">
        <f t="shared" ca="1" si="421"/>
        <v>0</v>
      </c>
      <c r="CQ201" s="125">
        <f t="shared" ca="1" si="422"/>
        <v>0</v>
      </c>
      <c r="CR201" s="125">
        <f t="shared" ca="1" si="423"/>
        <v>0</v>
      </c>
      <c r="CS201" s="125">
        <f t="shared" ca="1" si="424"/>
        <v>0</v>
      </c>
      <c r="CT201" s="125">
        <f t="shared" ca="1" si="425"/>
        <v>0</v>
      </c>
      <c r="CU201" s="125">
        <f t="shared" ca="1" si="426"/>
        <v>0</v>
      </c>
      <c r="CV201" s="125">
        <f t="shared" ca="1" si="427"/>
        <v>0</v>
      </c>
      <c r="CW201" s="125">
        <f t="shared" ca="1" si="428"/>
        <v>0</v>
      </c>
      <c r="CX201" s="125">
        <f t="shared" ca="1" si="429"/>
        <v>0</v>
      </c>
      <c r="CY201" s="125">
        <f t="shared" ca="1" si="430"/>
        <v>0</v>
      </c>
      <c r="CZ201" s="125">
        <f t="shared" ca="1" si="431"/>
        <v>672.35</v>
      </c>
      <c r="DA201" s="341">
        <f t="shared" ca="1" si="432"/>
        <v>16665.650000000001</v>
      </c>
      <c r="DB201" s="606">
        <f t="shared" ca="1" si="433"/>
        <v>2999.82</v>
      </c>
      <c r="DC201" s="606"/>
      <c r="DD201" s="606">
        <f t="shared" ca="1" si="434"/>
        <v>205.34</v>
      </c>
      <c r="DE201" s="125">
        <f t="shared" ca="1" si="435"/>
        <v>0</v>
      </c>
      <c r="DF201" s="125">
        <f t="shared" ca="1" si="436"/>
        <v>0</v>
      </c>
      <c r="DG201" s="125">
        <f t="shared" ca="1" si="437"/>
        <v>0</v>
      </c>
      <c r="DH201" s="125">
        <f t="shared" ca="1" si="438"/>
        <v>3205.16</v>
      </c>
      <c r="DI201" s="125">
        <f t="shared" ca="1" si="439"/>
        <v>3518.53</v>
      </c>
      <c r="DJ201" s="125">
        <f t="shared" ca="1" si="440"/>
        <v>2999.82</v>
      </c>
      <c r="DK201" s="125">
        <f t="shared" ca="1" si="441"/>
        <v>16460.310000000001</v>
      </c>
      <c r="DL201" s="125">
        <f t="shared" ca="1" si="442"/>
        <v>0</v>
      </c>
      <c r="DM201" s="125">
        <f t="shared" ca="1" si="443"/>
        <v>0</v>
      </c>
      <c r="DN201" s="340" t="str">
        <f t="shared" ca="1" si="444"/>
        <v xml:space="preserve">30 від 01.03   </v>
      </c>
      <c r="DO201" s="340" t="str">
        <f t="shared" ca="1" si="445"/>
        <v>Коломійченко В.С.</v>
      </c>
      <c r="DP201" s="340" t="str">
        <f t="shared" ca="1" si="446"/>
        <v>Коломійченко</v>
      </c>
      <c r="DQ201" s="340" t="str">
        <f t="shared" ca="1" si="447"/>
        <v>Вікторія</v>
      </c>
      <c r="DR201" s="340" t="str">
        <f t="shared" ca="1" si="448"/>
        <v>Сергіївна</v>
      </c>
      <c r="DS201" s="340">
        <f t="shared" ca="1" si="449"/>
        <v>3195225226</v>
      </c>
    </row>
    <row r="202" spans="1:123">
      <c r="A202">
        <f t="shared" ca="1" si="340"/>
        <v>197</v>
      </c>
      <c r="B202" t="str">
        <f t="shared" ca="1" si="341"/>
        <v>Оператор</v>
      </c>
      <c r="C202">
        <f t="shared" ca="1" si="342"/>
        <v>0</v>
      </c>
      <c r="D202" t="str">
        <f t="shared" ca="1" si="343"/>
        <v>ВАКАНТ</v>
      </c>
      <c r="E202">
        <f t="shared" ca="1" si="344"/>
        <v>0</v>
      </c>
      <c r="F202">
        <f t="shared" ca="1" si="345"/>
        <v>0</v>
      </c>
      <c r="G202" s="123" t="str">
        <f t="shared" ca="1" si="337"/>
        <v>0.0.0</v>
      </c>
      <c r="H202" s="123" t="str">
        <f t="shared" ca="1" si="339"/>
        <v>0.0.0</v>
      </c>
      <c r="I202" s="123" t="str">
        <f t="shared" ca="1" si="339"/>
        <v>0.0.0</v>
      </c>
      <c r="J202" s="123" t="str">
        <f t="shared" ca="1" si="339"/>
        <v>0.0.0</v>
      </c>
      <c r="K202" s="123" t="str">
        <f t="shared" ca="1" si="339"/>
        <v>0.0.0</v>
      </c>
      <c r="L202" s="123" t="str">
        <f t="shared" ca="1" si="339"/>
        <v>0.0.0</v>
      </c>
      <c r="M202" s="123" t="str">
        <f t="shared" ca="1" si="339"/>
        <v>0.0.0</v>
      </c>
      <c r="N202" s="123" t="str">
        <f t="shared" ca="1" si="339"/>
        <v>0.0.0</v>
      </c>
      <c r="O202" s="123">
        <f t="shared" ca="1" si="346"/>
        <v>4</v>
      </c>
      <c r="P202" s="123">
        <f t="shared" ca="1" si="347"/>
        <v>0</v>
      </c>
      <c r="Q202" s="123">
        <f t="shared" ca="1" si="348"/>
        <v>0</v>
      </c>
      <c r="R202" s="123">
        <f t="shared" ca="1" si="348"/>
        <v>0</v>
      </c>
      <c r="S202" s="123">
        <f t="shared" ca="1" si="349"/>
        <v>0</v>
      </c>
      <c r="T202" s="123">
        <f t="shared" ca="1" si="350"/>
        <v>0</v>
      </c>
      <c r="U202" s="123">
        <f t="shared" ca="1" si="351"/>
        <v>0</v>
      </c>
      <c r="V202" s="123">
        <f t="shared" ca="1" si="352"/>
        <v>0</v>
      </c>
      <c r="W202" s="123">
        <f t="shared" ca="1" si="353"/>
        <v>0</v>
      </c>
      <c r="X202" s="123">
        <f t="shared" ca="1" si="354"/>
        <v>0</v>
      </c>
      <c r="Y202" s="123">
        <f t="shared" ca="1" si="355"/>
        <v>0</v>
      </c>
      <c r="Z202" s="123">
        <f t="shared" ca="1" si="356"/>
        <v>0</v>
      </c>
      <c r="AA202" s="123">
        <f t="shared" ca="1" si="357"/>
        <v>0</v>
      </c>
      <c r="AB202" s="123">
        <f t="shared" ca="1" si="358"/>
        <v>0</v>
      </c>
      <c r="AC202" s="123">
        <f t="shared" ca="1" si="359"/>
        <v>0</v>
      </c>
      <c r="AD202" s="123">
        <f t="shared" ca="1" si="360"/>
        <v>0</v>
      </c>
      <c r="AE202" s="123">
        <f t="shared" ca="1" si="361"/>
        <v>0</v>
      </c>
      <c r="AF202" s="123">
        <f t="shared" ca="1" si="362"/>
        <v>0</v>
      </c>
      <c r="AG202" s="123">
        <f t="shared" ca="1" si="363"/>
        <v>0</v>
      </c>
      <c r="AH202" s="123">
        <f t="shared" ca="1" si="364"/>
        <v>0</v>
      </c>
      <c r="AI202" s="123">
        <f t="shared" ca="1" si="365"/>
        <v>0</v>
      </c>
      <c r="AJ202" s="123">
        <f t="shared" ca="1" si="366"/>
        <v>0</v>
      </c>
      <c r="AK202" s="123">
        <f t="shared" ca="1" si="367"/>
        <v>0</v>
      </c>
      <c r="AL202" s="123">
        <f t="shared" ca="1" si="368"/>
        <v>0</v>
      </c>
      <c r="AM202" s="123">
        <f t="shared" ca="1" si="369"/>
        <v>0</v>
      </c>
      <c r="AN202" s="123">
        <f t="shared" ca="1" si="370"/>
        <v>0</v>
      </c>
      <c r="AO202" s="123">
        <f t="shared" ca="1" si="371"/>
        <v>0</v>
      </c>
      <c r="AP202" s="123">
        <f t="shared" ca="1" si="372"/>
        <v>0</v>
      </c>
      <c r="AQ202" s="123">
        <f t="shared" ca="1" si="373"/>
        <v>0</v>
      </c>
      <c r="AR202" s="123">
        <f t="shared" ca="1" si="374"/>
        <v>0</v>
      </c>
      <c r="AS202" s="123">
        <f t="shared" ca="1" si="375"/>
        <v>0</v>
      </c>
      <c r="AT202" s="123">
        <f t="shared" ca="1" si="376"/>
        <v>0</v>
      </c>
      <c r="AU202" s="123">
        <f t="shared" ca="1" si="377"/>
        <v>0</v>
      </c>
      <c r="AV202" s="123">
        <f t="shared" ca="1" si="378"/>
        <v>0</v>
      </c>
      <c r="AW202" s="123">
        <f t="shared" ca="1" si="379"/>
        <v>0</v>
      </c>
      <c r="AX202" s="123">
        <f t="shared" ca="1" si="380"/>
        <v>0</v>
      </c>
      <c r="AY202" s="123">
        <f t="shared" ca="1" si="381"/>
        <v>0</v>
      </c>
      <c r="AZ202" s="123">
        <f t="shared" ca="1" si="382"/>
        <v>0</v>
      </c>
      <c r="BA202" s="123">
        <f t="shared" ca="1" si="383"/>
        <v>0</v>
      </c>
      <c r="BB202" s="123">
        <f t="shared" ca="1" si="384"/>
        <v>0</v>
      </c>
      <c r="BC202" s="123">
        <f t="shared" ca="1" si="385"/>
        <v>0</v>
      </c>
      <c r="BD202" s="123">
        <f t="shared" ca="1" si="386"/>
        <v>0</v>
      </c>
      <c r="BE202" s="123">
        <f t="shared" ca="1" si="387"/>
        <v>0</v>
      </c>
      <c r="BF202" s="123">
        <f t="shared" ca="1" si="388"/>
        <v>0</v>
      </c>
      <c r="BG202" s="123">
        <f t="shared" ca="1" si="389"/>
        <v>0</v>
      </c>
      <c r="BH202" s="123">
        <f t="shared" ca="1" si="390"/>
        <v>0</v>
      </c>
      <c r="BI202" s="123">
        <f t="shared" ca="1" si="391"/>
        <v>0</v>
      </c>
      <c r="BJ202" s="123">
        <f t="shared" ca="1" si="392"/>
        <v>0</v>
      </c>
      <c r="BK202" s="123">
        <f t="shared" ca="1" si="393"/>
        <v>0</v>
      </c>
      <c r="BL202" s="123">
        <f t="shared" ca="1" si="394"/>
        <v>0</v>
      </c>
      <c r="BM202" s="123">
        <f t="shared" ca="1" si="395"/>
        <v>0</v>
      </c>
      <c r="BN202" s="123">
        <f t="shared" ca="1" si="396"/>
        <v>0.65</v>
      </c>
      <c r="BO202" s="123">
        <f t="shared" ca="1" si="397"/>
        <v>28</v>
      </c>
      <c r="BP202" s="340">
        <f t="shared" ca="1" si="398"/>
        <v>0</v>
      </c>
      <c r="BQ202" s="123">
        <f t="shared" ca="1" si="399"/>
        <v>0</v>
      </c>
      <c r="BR202" s="123">
        <f t="shared" ca="1" si="400"/>
        <v>0</v>
      </c>
      <c r="BS202" s="123">
        <f t="shared" ca="1" si="401"/>
        <v>0</v>
      </c>
      <c r="BT202" s="123">
        <f t="shared" ca="1" si="402"/>
        <v>0</v>
      </c>
      <c r="BU202" s="123">
        <f t="shared" ca="1" si="403"/>
        <v>0</v>
      </c>
      <c r="BV202" s="123"/>
      <c r="BW202" s="123">
        <f t="shared" ca="1" si="404"/>
        <v>0</v>
      </c>
      <c r="BX202" s="123"/>
      <c r="BY202" s="123">
        <f t="shared" ca="1" si="405"/>
        <v>0</v>
      </c>
      <c r="BZ202" s="123"/>
      <c r="CA202" s="123">
        <f t="shared" ca="1" si="406"/>
        <v>0</v>
      </c>
      <c r="CB202" s="528">
        <f t="shared" ca="1" si="407"/>
        <v>0</v>
      </c>
      <c r="CC202" s="123">
        <f t="shared" ca="1" si="408"/>
        <v>0</v>
      </c>
      <c r="CD202" s="125">
        <f t="shared" ca="1" si="409"/>
        <v>0</v>
      </c>
      <c r="CE202" s="125">
        <f t="shared" ca="1" si="410"/>
        <v>0</v>
      </c>
      <c r="CF202" s="125">
        <f t="shared" ca="1" si="411"/>
        <v>0</v>
      </c>
      <c r="CG202" s="125">
        <f t="shared" ca="1" si="412"/>
        <v>0</v>
      </c>
      <c r="CH202" s="125">
        <f t="shared" ca="1" si="413"/>
        <v>0</v>
      </c>
      <c r="CI202" s="125">
        <f t="shared" ca="1" si="414"/>
        <v>0</v>
      </c>
      <c r="CJ202" s="125">
        <f t="shared" ca="1" si="415"/>
        <v>0</v>
      </c>
      <c r="CK202" s="125">
        <f t="shared" ca="1" si="416"/>
        <v>0</v>
      </c>
      <c r="CL202" s="125">
        <f t="shared" ca="1" si="417"/>
        <v>0</v>
      </c>
      <c r="CM202" s="125">
        <f t="shared" ca="1" si="418"/>
        <v>0</v>
      </c>
      <c r="CN202" s="125">
        <f t="shared" ca="1" si="419"/>
        <v>0</v>
      </c>
      <c r="CO202" s="125">
        <f t="shared" ca="1" si="420"/>
        <v>0</v>
      </c>
      <c r="CP202" s="125">
        <f t="shared" ca="1" si="421"/>
        <v>0</v>
      </c>
      <c r="CQ202" s="125">
        <f t="shared" ca="1" si="422"/>
        <v>0</v>
      </c>
      <c r="CR202" s="125">
        <f t="shared" ca="1" si="423"/>
        <v>0</v>
      </c>
      <c r="CS202" s="125">
        <f t="shared" ca="1" si="424"/>
        <v>0</v>
      </c>
      <c r="CT202" s="125">
        <f t="shared" ca="1" si="425"/>
        <v>0</v>
      </c>
      <c r="CU202" s="125">
        <f t="shared" ca="1" si="426"/>
        <v>0</v>
      </c>
      <c r="CV202" s="125">
        <f t="shared" ca="1" si="427"/>
        <v>0</v>
      </c>
      <c r="CW202" s="125">
        <f t="shared" ca="1" si="428"/>
        <v>0</v>
      </c>
      <c r="CX202" s="125">
        <f t="shared" ca="1" si="429"/>
        <v>0</v>
      </c>
      <c r="CY202" s="125">
        <f t="shared" ca="1" si="430"/>
        <v>0</v>
      </c>
      <c r="CZ202" s="125">
        <f t="shared" ca="1" si="431"/>
        <v>0</v>
      </c>
      <c r="DA202" s="341">
        <f t="shared" ca="1" si="432"/>
        <v>0</v>
      </c>
      <c r="DB202" s="606">
        <f t="shared" ca="1" si="433"/>
        <v>0</v>
      </c>
      <c r="DC202" s="606"/>
      <c r="DD202" s="606">
        <f t="shared" ca="1" si="434"/>
        <v>0</v>
      </c>
      <c r="DE202" s="125">
        <f t="shared" ca="1" si="435"/>
        <v>0</v>
      </c>
      <c r="DF202" s="125">
        <f t="shared" ca="1" si="436"/>
        <v>0</v>
      </c>
      <c r="DG202" s="125">
        <f t="shared" ca="1" si="437"/>
        <v>0</v>
      </c>
      <c r="DH202" s="125">
        <f t="shared" ca="1" si="438"/>
        <v>0</v>
      </c>
      <c r="DI202" s="125">
        <f t="shared" ca="1" si="439"/>
        <v>0</v>
      </c>
      <c r="DJ202" s="125">
        <f t="shared" ca="1" si="440"/>
        <v>0</v>
      </c>
      <c r="DK202" s="125">
        <f t="shared" ca="1" si="441"/>
        <v>0</v>
      </c>
      <c r="DL202" s="125">
        <f t="shared" ca="1" si="442"/>
        <v>0</v>
      </c>
      <c r="DM202" s="125">
        <f t="shared" ca="1" si="443"/>
        <v>0</v>
      </c>
      <c r="DN202" s="340" t="str">
        <f t="shared" ca="1" si="444"/>
        <v xml:space="preserve">    </v>
      </c>
      <c r="DO202" s="340" t="str">
        <f t="shared" ca="1" si="445"/>
        <v>ВАКАНТ</v>
      </c>
      <c r="DP202" s="340">
        <f t="shared" ca="1" si="446"/>
        <v>0</v>
      </c>
      <c r="DQ202" s="340">
        <f t="shared" ca="1" si="447"/>
        <v>0</v>
      </c>
      <c r="DR202" s="340">
        <f t="shared" ca="1" si="448"/>
        <v>0</v>
      </c>
      <c r="DS202" s="340">
        <f t="shared" ca="1" si="449"/>
        <v>0</v>
      </c>
    </row>
    <row r="203" spans="1:123">
      <c r="A203">
        <f t="shared" ca="1" si="340"/>
        <v>198</v>
      </c>
      <c r="B203" t="str">
        <f t="shared" ca="1" si="341"/>
        <v>Оператор</v>
      </c>
      <c r="C203" t="str">
        <f t="shared" ca="1" si="342"/>
        <v>ст. м-с</v>
      </c>
      <c r="D203" t="str">
        <f t="shared" ca="1" si="343"/>
        <v>Завізіон Д.Р.</v>
      </c>
      <c r="E203">
        <f t="shared" ca="1" si="344"/>
        <v>0</v>
      </c>
      <c r="F203">
        <f t="shared" ca="1" si="345"/>
        <v>0</v>
      </c>
      <c r="G203" s="123" t="str">
        <f t="shared" ca="1" si="337"/>
        <v>5.5.27</v>
      </c>
      <c r="H203" s="123" t="str">
        <f t="shared" ca="1" si="339"/>
        <v>5.5.27</v>
      </c>
      <c r="I203" s="123" t="str">
        <f t="shared" ca="1" si="339"/>
        <v>5.5.27</v>
      </c>
      <c r="J203" s="123" t="str">
        <f t="shared" ca="1" si="339"/>
        <v>5.5.27</v>
      </c>
      <c r="K203" s="123" t="str">
        <f t="shared" ca="1" si="339"/>
        <v>5.5.27</v>
      </c>
      <c r="L203" s="123" t="str">
        <f t="shared" ca="1" si="339"/>
        <v>5.5.27</v>
      </c>
      <c r="M203" s="123" t="str">
        <f t="shared" ca="1" si="339"/>
        <v>5.5.27</v>
      </c>
      <c r="N203" s="123" t="str">
        <f t="shared" ca="1" si="339"/>
        <v>5.5.27</v>
      </c>
      <c r="O203" s="123">
        <f t="shared" ca="1" si="346"/>
        <v>4</v>
      </c>
      <c r="P203" s="123">
        <f t="shared" ca="1" si="347"/>
        <v>42586</v>
      </c>
      <c r="Q203" s="123">
        <f t="shared" ca="1" si="348"/>
        <v>0</v>
      </c>
      <c r="R203" s="123">
        <f t="shared" ca="1" si="348"/>
        <v>0</v>
      </c>
      <c r="S203" s="123">
        <f t="shared" ca="1" si="349"/>
        <v>0</v>
      </c>
      <c r="T203" s="123">
        <f t="shared" ca="1" si="350"/>
        <v>0</v>
      </c>
      <c r="U203" s="123">
        <f t="shared" ca="1" si="351"/>
        <v>0</v>
      </c>
      <c r="V203" s="123">
        <f t="shared" ca="1" si="352"/>
        <v>0</v>
      </c>
      <c r="W203" s="123">
        <f t="shared" ca="1" si="353"/>
        <v>0</v>
      </c>
      <c r="X203" s="123">
        <f t="shared" ca="1" si="354"/>
        <v>0</v>
      </c>
      <c r="Y203" s="123">
        <f t="shared" ca="1" si="355"/>
        <v>0</v>
      </c>
      <c r="Z203" s="123">
        <f t="shared" ca="1" si="356"/>
        <v>0</v>
      </c>
      <c r="AA203" s="123">
        <f t="shared" ca="1" si="357"/>
        <v>0</v>
      </c>
      <c r="AB203" s="123">
        <f t="shared" ca="1" si="358"/>
        <v>0</v>
      </c>
      <c r="AC203" s="123">
        <f t="shared" ca="1" si="359"/>
        <v>0</v>
      </c>
      <c r="AD203" s="123">
        <f t="shared" ca="1" si="360"/>
        <v>0</v>
      </c>
      <c r="AE203" s="123">
        <f t="shared" ca="1" si="361"/>
        <v>0</v>
      </c>
      <c r="AF203" s="123">
        <f t="shared" ca="1" si="362"/>
        <v>0</v>
      </c>
      <c r="AG203" s="123">
        <f t="shared" ca="1" si="363"/>
        <v>0</v>
      </c>
      <c r="AH203" s="123">
        <f t="shared" ca="1" si="364"/>
        <v>0</v>
      </c>
      <c r="AI203" s="123">
        <f t="shared" ca="1" si="365"/>
        <v>0</v>
      </c>
      <c r="AJ203" s="123">
        <f t="shared" ca="1" si="366"/>
        <v>0</v>
      </c>
      <c r="AK203" s="123">
        <f t="shared" ca="1" si="367"/>
        <v>0</v>
      </c>
      <c r="AL203" s="123">
        <f t="shared" ca="1" si="368"/>
        <v>0</v>
      </c>
      <c r="AM203" s="123">
        <f t="shared" ca="1" si="369"/>
        <v>0</v>
      </c>
      <c r="AN203" s="123">
        <f t="shared" ca="1" si="370"/>
        <v>0</v>
      </c>
      <c r="AO203" s="123">
        <f t="shared" ca="1" si="371"/>
        <v>0</v>
      </c>
      <c r="AP203" s="123">
        <f t="shared" ca="1" si="372"/>
        <v>0</v>
      </c>
      <c r="AQ203" s="123">
        <f t="shared" ca="1" si="373"/>
        <v>0</v>
      </c>
      <c r="AR203" s="123">
        <f t="shared" ca="1" si="374"/>
        <v>0</v>
      </c>
      <c r="AS203" s="123">
        <f t="shared" ca="1" si="375"/>
        <v>0</v>
      </c>
      <c r="AT203" s="123">
        <f t="shared" ca="1" si="376"/>
        <v>0</v>
      </c>
      <c r="AU203" s="123">
        <f t="shared" ca="1" si="377"/>
        <v>0</v>
      </c>
      <c r="AV203" s="123">
        <f t="shared" ca="1" si="378"/>
        <v>0</v>
      </c>
      <c r="AW203" s="123">
        <f t="shared" ca="1" si="379"/>
        <v>0</v>
      </c>
      <c r="AX203" s="123">
        <f t="shared" ca="1" si="380"/>
        <v>0</v>
      </c>
      <c r="AY203" s="123">
        <f t="shared" ca="1" si="381"/>
        <v>0</v>
      </c>
      <c r="AZ203" s="123">
        <f t="shared" ca="1" si="382"/>
        <v>0</v>
      </c>
      <c r="BA203" s="123">
        <f t="shared" ca="1" si="383"/>
        <v>0</v>
      </c>
      <c r="BB203" s="123">
        <f t="shared" ca="1" si="384"/>
        <v>0</v>
      </c>
      <c r="BC203" s="123">
        <f t="shared" ca="1" si="385"/>
        <v>0</v>
      </c>
      <c r="BD203" s="123">
        <f t="shared" ca="1" si="386"/>
        <v>0</v>
      </c>
      <c r="BE203" s="123">
        <f t="shared" ca="1" si="387"/>
        <v>0</v>
      </c>
      <c r="BF203" s="123">
        <f t="shared" ca="1" si="388"/>
        <v>0</v>
      </c>
      <c r="BG203" s="123">
        <f t="shared" ca="1" si="389"/>
        <v>0</v>
      </c>
      <c r="BH203" s="123">
        <f t="shared" ca="1" si="390"/>
        <v>0</v>
      </c>
      <c r="BI203" s="123">
        <f t="shared" ca="1" si="391"/>
        <v>0</v>
      </c>
      <c r="BJ203" s="123">
        <f t="shared" ca="1" si="392"/>
        <v>0</v>
      </c>
      <c r="BK203" s="123">
        <f t="shared" ca="1" si="393"/>
        <v>0</v>
      </c>
      <c r="BL203" s="123">
        <f t="shared" ca="1" si="394"/>
        <v>0</v>
      </c>
      <c r="BM203" s="123">
        <f t="shared" ca="1" si="395"/>
        <v>0</v>
      </c>
      <c r="BN203" s="123">
        <f t="shared" ca="1" si="396"/>
        <v>0.65</v>
      </c>
      <c r="BO203" s="123">
        <f t="shared" ca="1" si="397"/>
        <v>28</v>
      </c>
      <c r="BP203" s="340">
        <f t="shared" ca="1" si="398"/>
        <v>0</v>
      </c>
      <c r="BQ203" s="123">
        <f t="shared" ca="1" si="399"/>
        <v>0</v>
      </c>
      <c r="BR203" s="123">
        <f t="shared" ca="1" si="400"/>
        <v>0</v>
      </c>
      <c r="BS203" s="123">
        <f t="shared" ca="1" si="401"/>
        <v>0</v>
      </c>
      <c r="BT203" s="123">
        <f t="shared" ca="1" si="402"/>
        <v>0</v>
      </c>
      <c r="BU203" s="123">
        <f t="shared" ca="1" si="403"/>
        <v>0</v>
      </c>
      <c r="BV203" s="123"/>
      <c r="BW203" s="123">
        <f t="shared" ca="1" si="404"/>
        <v>0</v>
      </c>
      <c r="BX203" s="123"/>
      <c r="BY203" s="123">
        <f t="shared" ca="1" si="405"/>
        <v>0</v>
      </c>
      <c r="BZ203" s="123"/>
      <c r="CA203" s="123">
        <f t="shared" ca="1" si="406"/>
        <v>0</v>
      </c>
      <c r="CB203" s="528">
        <f t="shared" ca="1" si="407"/>
        <v>0</v>
      </c>
      <c r="CC203" s="123">
        <f t="shared" ca="1" si="408"/>
        <v>0</v>
      </c>
      <c r="CD203" s="125">
        <f t="shared" ca="1" si="409"/>
        <v>0</v>
      </c>
      <c r="CE203" s="125">
        <f t="shared" ca="1" si="410"/>
        <v>600</v>
      </c>
      <c r="CF203" s="125">
        <f t="shared" ca="1" si="411"/>
        <v>2730</v>
      </c>
      <c r="CG203" s="125">
        <f t="shared" ca="1" si="412"/>
        <v>999</v>
      </c>
      <c r="CH203" s="125">
        <f t="shared" ca="1" si="413"/>
        <v>0</v>
      </c>
      <c r="CI203" s="125">
        <f t="shared" ca="1" si="414"/>
        <v>0</v>
      </c>
      <c r="CJ203" s="125">
        <f t="shared" ca="1" si="415"/>
        <v>0</v>
      </c>
      <c r="CK203" s="125">
        <f t="shared" ca="1" si="416"/>
        <v>0</v>
      </c>
      <c r="CL203" s="125">
        <f t="shared" ca="1" si="417"/>
        <v>2813.85</v>
      </c>
      <c r="CM203" s="125">
        <f t="shared" ca="1" si="418"/>
        <v>8599.5</v>
      </c>
      <c r="CN203" s="125">
        <f t="shared" ca="1" si="419"/>
        <v>15742.35</v>
      </c>
      <c r="CO203" s="125">
        <f t="shared" ca="1" si="420"/>
        <v>0</v>
      </c>
      <c r="CP203" s="125">
        <f t="shared" ca="1" si="421"/>
        <v>0</v>
      </c>
      <c r="CQ203" s="125">
        <f t="shared" ca="1" si="422"/>
        <v>0</v>
      </c>
      <c r="CR203" s="125">
        <f t="shared" ca="1" si="423"/>
        <v>0</v>
      </c>
      <c r="CS203" s="125">
        <f t="shared" ca="1" si="424"/>
        <v>0</v>
      </c>
      <c r="CT203" s="125">
        <f t="shared" ca="1" si="425"/>
        <v>0</v>
      </c>
      <c r="CU203" s="125">
        <f t="shared" ca="1" si="426"/>
        <v>0</v>
      </c>
      <c r="CV203" s="125">
        <f t="shared" ca="1" si="427"/>
        <v>0</v>
      </c>
      <c r="CW203" s="125">
        <f t="shared" ca="1" si="428"/>
        <v>0</v>
      </c>
      <c r="CX203" s="125">
        <f t="shared" ca="1" si="429"/>
        <v>0</v>
      </c>
      <c r="CY203" s="125">
        <f t="shared" ca="1" si="430"/>
        <v>0</v>
      </c>
      <c r="CZ203" s="125">
        <f t="shared" ca="1" si="431"/>
        <v>672.35</v>
      </c>
      <c r="DA203" s="341">
        <f t="shared" ca="1" si="432"/>
        <v>16414.7</v>
      </c>
      <c r="DB203" s="606">
        <f t="shared" ca="1" si="433"/>
        <v>2954.65</v>
      </c>
      <c r="DC203" s="606"/>
      <c r="DD203" s="606">
        <f t="shared" ca="1" si="434"/>
        <v>202.25</v>
      </c>
      <c r="DE203" s="125">
        <f t="shared" ca="1" si="435"/>
        <v>0</v>
      </c>
      <c r="DF203" s="125">
        <f t="shared" ca="1" si="436"/>
        <v>0</v>
      </c>
      <c r="DG203" s="125">
        <f t="shared" ca="1" si="437"/>
        <v>0</v>
      </c>
      <c r="DH203" s="125">
        <f t="shared" ca="1" si="438"/>
        <v>3156.9</v>
      </c>
      <c r="DI203" s="125">
        <f t="shared" ca="1" si="439"/>
        <v>3463.32</v>
      </c>
      <c r="DJ203" s="125">
        <f t="shared" ca="1" si="440"/>
        <v>2954.65</v>
      </c>
      <c r="DK203" s="125">
        <f t="shared" ca="1" si="441"/>
        <v>16212.45</v>
      </c>
      <c r="DL203" s="125">
        <f t="shared" ca="1" si="442"/>
        <v>0</v>
      </c>
      <c r="DM203" s="125">
        <f t="shared" ca="1" si="443"/>
        <v>0</v>
      </c>
      <c r="DN203" s="340" t="str">
        <f t="shared" ca="1" si="444"/>
        <v xml:space="preserve">30 від 01.03   </v>
      </c>
      <c r="DO203" s="340" t="str">
        <f t="shared" ca="1" si="445"/>
        <v>Завізіон Д.Р.</v>
      </c>
      <c r="DP203" s="340" t="str">
        <f t="shared" ca="1" si="446"/>
        <v>Завізіон</v>
      </c>
      <c r="DQ203" s="340" t="str">
        <f t="shared" ca="1" si="447"/>
        <v>Діана</v>
      </c>
      <c r="DR203" s="340" t="str">
        <f t="shared" ca="1" si="448"/>
        <v>Русланівна</v>
      </c>
      <c r="DS203" s="340">
        <f t="shared" ca="1" si="449"/>
        <v>3502408366</v>
      </c>
    </row>
    <row r="204" spans="1:123">
      <c r="A204">
        <f t="shared" ca="1" si="340"/>
        <v>199</v>
      </c>
      <c r="B204">
        <f t="shared" ca="1" si="341"/>
        <v>0</v>
      </c>
      <c r="C204">
        <f t="shared" ca="1" si="342"/>
        <v>0</v>
      </c>
      <c r="D204" t="str">
        <f t="shared" ca="1" si="343"/>
        <v xml:space="preserve"> </v>
      </c>
      <c r="E204">
        <f t="shared" ca="1" si="344"/>
        <v>0</v>
      </c>
      <c r="F204">
        <f t="shared" ca="1" si="345"/>
        <v>0</v>
      </c>
      <c r="G204" s="123" t="str">
        <f t="shared" ca="1" si="337"/>
        <v>0.0.0</v>
      </c>
      <c r="H204" s="123" t="str">
        <f t="shared" ca="1" si="339"/>
        <v>0.0.0</v>
      </c>
      <c r="I204" s="123" t="str">
        <f t="shared" ca="1" si="339"/>
        <v>0.0.0</v>
      </c>
      <c r="J204" s="123" t="str">
        <f t="shared" ca="1" si="339"/>
        <v>0.0.0</v>
      </c>
      <c r="K204" s="123" t="str">
        <f t="shared" ca="1" si="339"/>
        <v>0.0.0</v>
      </c>
      <c r="L204" s="123" t="str">
        <f t="shared" ca="1" si="339"/>
        <v>0.0.0</v>
      </c>
      <c r="M204" s="123" t="str">
        <f t="shared" ca="1" si="339"/>
        <v>0.0.0</v>
      </c>
      <c r="N204" s="123" t="str">
        <f t="shared" ca="1" si="339"/>
        <v>0.0.0</v>
      </c>
      <c r="O204" s="123">
        <f t="shared" ca="1" si="346"/>
        <v>0</v>
      </c>
      <c r="P204" s="123">
        <f t="shared" ca="1" si="347"/>
        <v>0</v>
      </c>
      <c r="Q204" s="123">
        <f t="shared" ca="1" si="348"/>
        <v>0</v>
      </c>
      <c r="R204" s="123">
        <f t="shared" ca="1" si="348"/>
        <v>0</v>
      </c>
      <c r="S204" s="123">
        <f t="shared" ca="1" si="349"/>
        <v>0</v>
      </c>
      <c r="T204" s="123">
        <f t="shared" ca="1" si="350"/>
        <v>0</v>
      </c>
      <c r="U204" s="123">
        <f t="shared" ca="1" si="351"/>
        <v>0</v>
      </c>
      <c r="V204" s="123">
        <f t="shared" ca="1" si="352"/>
        <v>0</v>
      </c>
      <c r="W204" s="123">
        <f t="shared" ca="1" si="353"/>
        <v>0</v>
      </c>
      <c r="X204" s="123">
        <f t="shared" ca="1" si="354"/>
        <v>0</v>
      </c>
      <c r="Y204" s="123">
        <f t="shared" ca="1" si="355"/>
        <v>0</v>
      </c>
      <c r="Z204" s="123">
        <f t="shared" ca="1" si="356"/>
        <v>0</v>
      </c>
      <c r="AA204" s="123">
        <f t="shared" ca="1" si="357"/>
        <v>0</v>
      </c>
      <c r="AB204" s="123">
        <f t="shared" ca="1" si="358"/>
        <v>0</v>
      </c>
      <c r="AC204" s="123">
        <f t="shared" ca="1" si="359"/>
        <v>0</v>
      </c>
      <c r="AD204" s="123">
        <f t="shared" ca="1" si="360"/>
        <v>0</v>
      </c>
      <c r="AE204" s="123">
        <f t="shared" ca="1" si="361"/>
        <v>0</v>
      </c>
      <c r="AF204" s="123">
        <f t="shared" ca="1" si="362"/>
        <v>0</v>
      </c>
      <c r="AG204" s="123">
        <f t="shared" ca="1" si="363"/>
        <v>0</v>
      </c>
      <c r="AH204" s="123">
        <f t="shared" ca="1" si="364"/>
        <v>0</v>
      </c>
      <c r="AI204" s="123">
        <f t="shared" ca="1" si="365"/>
        <v>0</v>
      </c>
      <c r="AJ204" s="123">
        <f t="shared" ca="1" si="366"/>
        <v>0</v>
      </c>
      <c r="AK204" s="123">
        <f t="shared" ca="1" si="367"/>
        <v>0</v>
      </c>
      <c r="AL204" s="123">
        <f t="shared" ca="1" si="368"/>
        <v>0</v>
      </c>
      <c r="AM204" s="123">
        <f t="shared" ca="1" si="369"/>
        <v>0</v>
      </c>
      <c r="AN204" s="123">
        <f t="shared" ca="1" si="370"/>
        <v>0</v>
      </c>
      <c r="AO204" s="123">
        <f t="shared" ca="1" si="371"/>
        <v>0</v>
      </c>
      <c r="AP204" s="123">
        <f t="shared" ca="1" si="372"/>
        <v>0</v>
      </c>
      <c r="AQ204" s="123">
        <f t="shared" ca="1" si="373"/>
        <v>0</v>
      </c>
      <c r="AR204" s="123">
        <f t="shared" ca="1" si="374"/>
        <v>0</v>
      </c>
      <c r="AS204" s="123">
        <f t="shared" ca="1" si="375"/>
        <v>0</v>
      </c>
      <c r="AT204" s="123">
        <f t="shared" ca="1" si="376"/>
        <v>0</v>
      </c>
      <c r="AU204" s="123">
        <f t="shared" ca="1" si="377"/>
        <v>0</v>
      </c>
      <c r="AV204" s="123">
        <f t="shared" ca="1" si="378"/>
        <v>0</v>
      </c>
      <c r="AW204" s="123">
        <f t="shared" ca="1" si="379"/>
        <v>0</v>
      </c>
      <c r="AX204" s="123">
        <f t="shared" ca="1" si="380"/>
        <v>0</v>
      </c>
      <c r="AY204" s="123">
        <f t="shared" ca="1" si="381"/>
        <v>0</v>
      </c>
      <c r="AZ204" s="123">
        <f t="shared" ca="1" si="382"/>
        <v>0</v>
      </c>
      <c r="BA204" s="123">
        <f t="shared" ca="1" si="383"/>
        <v>0</v>
      </c>
      <c r="BB204" s="123">
        <f t="shared" ca="1" si="384"/>
        <v>0</v>
      </c>
      <c r="BC204" s="123">
        <f t="shared" ca="1" si="385"/>
        <v>0</v>
      </c>
      <c r="BD204" s="123">
        <f t="shared" ca="1" si="386"/>
        <v>0</v>
      </c>
      <c r="BE204" s="123">
        <f t="shared" ca="1" si="387"/>
        <v>0</v>
      </c>
      <c r="BF204" s="123">
        <f t="shared" ca="1" si="388"/>
        <v>0</v>
      </c>
      <c r="BG204" s="123">
        <f t="shared" ca="1" si="389"/>
        <v>0</v>
      </c>
      <c r="BH204" s="123">
        <f t="shared" ca="1" si="390"/>
        <v>0</v>
      </c>
      <c r="BI204" s="123">
        <f t="shared" ca="1" si="391"/>
        <v>0</v>
      </c>
      <c r="BJ204" s="123">
        <f t="shared" ca="1" si="392"/>
        <v>0</v>
      </c>
      <c r="BK204" s="123">
        <f t="shared" ca="1" si="393"/>
        <v>0</v>
      </c>
      <c r="BL204" s="123">
        <f t="shared" ca="1" si="394"/>
        <v>0</v>
      </c>
      <c r="BM204" s="123">
        <f t="shared" ca="1" si="395"/>
        <v>0</v>
      </c>
      <c r="BN204" s="123">
        <f t="shared" ca="1" si="396"/>
        <v>0.65</v>
      </c>
      <c r="BO204" s="123">
        <f t="shared" ca="1" si="397"/>
        <v>0</v>
      </c>
      <c r="BP204" s="340">
        <f t="shared" ca="1" si="398"/>
        <v>0</v>
      </c>
      <c r="BQ204" s="123">
        <f t="shared" ca="1" si="399"/>
        <v>0</v>
      </c>
      <c r="BR204" s="123">
        <f t="shared" ca="1" si="400"/>
        <v>0</v>
      </c>
      <c r="BS204" s="123">
        <f t="shared" ca="1" si="401"/>
        <v>0</v>
      </c>
      <c r="BT204" s="123">
        <f t="shared" ca="1" si="402"/>
        <v>0</v>
      </c>
      <c r="BU204" s="123">
        <f t="shared" ca="1" si="403"/>
        <v>0</v>
      </c>
      <c r="BV204" s="123"/>
      <c r="BW204" s="123">
        <f t="shared" ca="1" si="404"/>
        <v>0</v>
      </c>
      <c r="BX204" s="123"/>
      <c r="BY204" s="123">
        <f t="shared" ca="1" si="405"/>
        <v>0</v>
      </c>
      <c r="BZ204" s="123"/>
      <c r="CA204" s="123">
        <f t="shared" ca="1" si="406"/>
        <v>0</v>
      </c>
      <c r="CB204" s="528">
        <f t="shared" ca="1" si="407"/>
        <v>0</v>
      </c>
      <c r="CC204" s="123">
        <f t="shared" ca="1" si="408"/>
        <v>0</v>
      </c>
      <c r="CD204" s="125">
        <f t="shared" ca="1" si="409"/>
        <v>0</v>
      </c>
      <c r="CE204" s="125">
        <f t="shared" ca="1" si="410"/>
        <v>0</v>
      </c>
      <c r="CF204" s="125">
        <f t="shared" ca="1" si="411"/>
        <v>0</v>
      </c>
      <c r="CG204" s="125">
        <f t="shared" ca="1" si="412"/>
        <v>0</v>
      </c>
      <c r="CH204" s="125">
        <f t="shared" ca="1" si="413"/>
        <v>0</v>
      </c>
      <c r="CI204" s="125">
        <f t="shared" ca="1" si="414"/>
        <v>0</v>
      </c>
      <c r="CJ204" s="125">
        <f t="shared" ca="1" si="415"/>
        <v>0</v>
      </c>
      <c r="CK204" s="125">
        <f t="shared" ca="1" si="416"/>
        <v>0</v>
      </c>
      <c r="CL204" s="125">
        <f t="shared" ca="1" si="417"/>
        <v>0</v>
      </c>
      <c r="CM204" s="125">
        <f t="shared" ca="1" si="418"/>
        <v>0</v>
      </c>
      <c r="CN204" s="125">
        <f t="shared" ca="1" si="419"/>
        <v>0</v>
      </c>
      <c r="CO204" s="125">
        <f t="shared" ca="1" si="420"/>
        <v>0</v>
      </c>
      <c r="CP204" s="125">
        <f t="shared" ca="1" si="421"/>
        <v>0</v>
      </c>
      <c r="CQ204" s="125">
        <f t="shared" ca="1" si="422"/>
        <v>0</v>
      </c>
      <c r="CR204" s="125">
        <f t="shared" ca="1" si="423"/>
        <v>0</v>
      </c>
      <c r="CS204" s="125">
        <f t="shared" ca="1" si="424"/>
        <v>0</v>
      </c>
      <c r="CT204" s="125">
        <f t="shared" ca="1" si="425"/>
        <v>0</v>
      </c>
      <c r="CU204" s="125">
        <f t="shared" ca="1" si="426"/>
        <v>0</v>
      </c>
      <c r="CV204" s="125">
        <f t="shared" ca="1" si="427"/>
        <v>0</v>
      </c>
      <c r="CW204" s="125">
        <f t="shared" ca="1" si="428"/>
        <v>0</v>
      </c>
      <c r="CX204" s="125">
        <f t="shared" ca="1" si="429"/>
        <v>0</v>
      </c>
      <c r="CY204" s="125">
        <f t="shared" ca="1" si="430"/>
        <v>0</v>
      </c>
      <c r="CZ204" s="125">
        <f t="shared" ca="1" si="431"/>
        <v>0</v>
      </c>
      <c r="DA204" s="341">
        <f t="shared" ca="1" si="432"/>
        <v>0</v>
      </c>
      <c r="DB204" s="606">
        <f t="shared" ca="1" si="433"/>
        <v>0</v>
      </c>
      <c r="DC204" s="606"/>
      <c r="DD204" s="606">
        <f t="shared" ca="1" si="434"/>
        <v>0</v>
      </c>
      <c r="DE204" s="125">
        <f t="shared" ca="1" si="435"/>
        <v>0</v>
      </c>
      <c r="DF204" s="125">
        <f t="shared" ca="1" si="436"/>
        <v>0</v>
      </c>
      <c r="DG204" s="125">
        <f t="shared" ca="1" si="437"/>
        <v>0</v>
      </c>
      <c r="DH204" s="125">
        <f t="shared" ca="1" si="438"/>
        <v>0</v>
      </c>
      <c r="DI204" s="125">
        <f t="shared" ca="1" si="439"/>
        <v>0</v>
      </c>
      <c r="DJ204" s="125">
        <f t="shared" ca="1" si="440"/>
        <v>0</v>
      </c>
      <c r="DK204" s="125">
        <f t="shared" ca="1" si="441"/>
        <v>0</v>
      </c>
      <c r="DL204" s="125">
        <f t="shared" ca="1" si="442"/>
        <v>0</v>
      </c>
      <c r="DM204" s="125">
        <f t="shared" ca="1" si="443"/>
        <v>0</v>
      </c>
      <c r="DN204" s="340" t="str">
        <f t="shared" ca="1" si="444"/>
        <v xml:space="preserve">    </v>
      </c>
      <c r="DO204" s="340" t="str">
        <f t="shared" ca="1" si="445"/>
        <v xml:space="preserve"> </v>
      </c>
      <c r="DP204" s="340">
        <f t="shared" ca="1" si="446"/>
        <v>0</v>
      </c>
      <c r="DQ204" s="340">
        <f t="shared" ca="1" si="447"/>
        <v>0</v>
      </c>
      <c r="DR204" s="340">
        <f t="shared" ca="1" si="448"/>
        <v>0</v>
      </c>
      <c r="DS204" s="340">
        <f t="shared" ca="1" si="449"/>
        <v>0</v>
      </c>
    </row>
    <row r="205" spans="1:123">
      <c r="A205">
        <f t="shared" ca="1" si="340"/>
        <v>200</v>
      </c>
      <c r="B205" t="str">
        <f t="shared" ca="1" si="341"/>
        <v>Командир взводу</v>
      </c>
      <c r="C205" t="str">
        <f t="shared" ca="1" si="342"/>
        <v>ст.л-т</v>
      </c>
      <c r="D205" t="str">
        <f t="shared" ca="1" si="343"/>
        <v>Складенко Ф.П.</v>
      </c>
      <c r="E205">
        <f t="shared" ca="1" si="344"/>
        <v>0</v>
      </c>
      <c r="F205">
        <f t="shared" ca="1" si="345"/>
        <v>0</v>
      </c>
      <c r="G205" s="123" t="str">
        <f t="shared" ca="1" si="337"/>
        <v>8.2.13</v>
      </c>
      <c r="H205" s="123" t="str">
        <f t="shared" ca="1" si="339"/>
        <v>8.2.13</v>
      </c>
      <c r="I205" s="123" t="str">
        <f t="shared" ca="1" si="339"/>
        <v>8.2.13</v>
      </c>
      <c r="J205" s="123" t="str">
        <f t="shared" ca="1" si="339"/>
        <v>8.2.13</v>
      </c>
      <c r="K205" s="123" t="str">
        <f t="shared" ca="1" si="339"/>
        <v>8.2.13</v>
      </c>
      <c r="L205" s="123" t="str">
        <f t="shared" ca="1" si="339"/>
        <v>8.2.13</v>
      </c>
      <c r="M205" s="123" t="str">
        <f t="shared" ca="1" si="339"/>
        <v>8.2.13</v>
      </c>
      <c r="N205" s="123" t="str">
        <f t="shared" ca="1" si="339"/>
        <v>8.2.13</v>
      </c>
      <c r="O205" s="123">
        <f t="shared" ca="1" si="346"/>
        <v>12</v>
      </c>
      <c r="P205" s="123">
        <f t="shared" ca="1" si="347"/>
        <v>41596</v>
      </c>
      <c r="Q205" s="123">
        <f t="shared" ca="1" si="348"/>
        <v>0</v>
      </c>
      <c r="R205" s="123">
        <f t="shared" ca="1" si="348"/>
        <v>0</v>
      </c>
      <c r="S205" s="123">
        <f t="shared" ca="1" si="349"/>
        <v>0</v>
      </c>
      <c r="T205" s="123">
        <f t="shared" ca="1" si="350"/>
        <v>0</v>
      </c>
      <c r="U205" s="123">
        <f t="shared" ca="1" si="351"/>
        <v>0</v>
      </c>
      <c r="V205" s="123">
        <f t="shared" ca="1" si="352"/>
        <v>0</v>
      </c>
      <c r="W205" s="123">
        <f t="shared" ca="1" si="353"/>
        <v>0</v>
      </c>
      <c r="X205" s="123">
        <f t="shared" ca="1" si="354"/>
        <v>0</v>
      </c>
      <c r="Y205" s="123">
        <f t="shared" ca="1" si="355"/>
        <v>0</v>
      </c>
      <c r="Z205" s="123">
        <f t="shared" ca="1" si="356"/>
        <v>0</v>
      </c>
      <c r="AA205" s="123">
        <f t="shared" ca="1" si="357"/>
        <v>0</v>
      </c>
      <c r="AB205" s="123">
        <f t="shared" ca="1" si="358"/>
        <v>0</v>
      </c>
      <c r="AC205" s="123">
        <f t="shared" ca="1" si="359"/>
        <v>0</v>
      </c>
      <c r="AD205" s="123">
        <f t="shared" ca="1" si="360"/>
        <v>0</v>
      </c>
      <c r="AE205" s="123">
        <f t="shared" ca="1" si="361"/>
        <v>0</v>
      </c>
      <c r="AF205" s="123">
        <f t="shared" ca="1" si="362"/>
        <v>0</v>
      </c>
      <c r="AG205" s="123">
        <f t="shared" ca="1" si="363"/>
        <v>0</v>
      </c>
      <c r="AH205" s="123">
        <f t="shared" ca="1" si="364"/>
        <v>0</v>
      </c>
      <c r="AI205" s="123">
        <f t="shared" ca="1" si="365"/>
        <v>0</v>
      </c>
      <c r="AJ205" s="123">
        <f t="shared" ca="1" si="366"/>
        <v>0</v>
      </c>
      <c r="AK205" s="123">
        <f t="shared" ca="1" si="367"/>
        <v>0</v>
      </c>
      <c r="AL205" s="123">
        <f t="shared" ca="1" si="368"/>
        <v>0</v>
      </c>
      <c r="AM205" s="123">
        <f t="shared" ca="1" si="369"/>
        <v>0</v>
      </c>
      <c r="AN205" s="123">
        <f t="shared" ca="1" si="370"/>
        <v>0</v>
      </c>
      <c r="AO205" s="123">
        <f t="shared" ca="1" si="371"/>
        <v>0</v>
      </c>
      <c r="AP205" s="123">
        <f t="shared" ca="1" si="372"/>
        <v>0</v>
      </c>
      <c r="AQ205" s="123">
        <f t="shared" ca="1" si="373"/>
        <v>0</v>
      </c>
      <c r="AR205" s="123">
        <f t="shared" ca="1" si="374"/>
        <v>0</v>
      </c>
      <c r="AS205" s="123">
        <f t="shared" ca="1" si="375"/>
        <v>0</v>
      </c>
      <c r="AT205" s="123">
        <f t="shared" ca="1" si="376"/>
        <v>0</v>
      </c>
      <c r="AU205" s="123">
        <f t="shared" ca="1" si="377"/>
        <v>0</v>
      </c>
      <c r="AV205" s="123">
        <f t="shared" ca="1" si="378"/>
        <v>0</v>
      </c>
      <c r="AW205" s="123">
        <f t="shared" ca="1" si="379"/>
        <v>0</v>
      </c>
      <c r="AX205" s="123">
        <f t="shared" ca="1" si="380"/>
        <v>0</v>
      </c>
      <c r="AY205" s="123">
        <f t="shared" ca="1" si="381"/>
        <v>0</v>
      </c>
      <c r="AZ205" s="123">
        <f t="shared" ca="1" si="382"/>
        <v>0</v>
      </c>
      <c r="BA205" s="123">
        <f t="shared" ca="1" si="383"/>
        <v>0</v>
      </c>
      <c r="BB205" s="123">
        <f t="shared" ca="1" si="384"/>
        <v>0</v>
      </c>
      <c r="BC205" s="123">
        <f t="shared" ca="1" si="385"/>
        <v>0</v>
      </c>
      <c r="BD205" s="123">
        <f t="shared" ca="1" si="386"/>
        <v>0</v>
      </c>
      <c r="BE205" s="123">
        <f t="shared" ca="1" si="387"/>
        <v>0</v>
      </c>
      <c r="BF205" s="123">
        <f t="shared" ca="1" si="388"/>
        <v>0</v>
      </c>
      <c r="BG205" s="123">
        <f t="shared" ca="1" si="389"/>
        <v>0</v>
      </c>
      <c r="BH205" s="123">
        <f t="shared" ca="1" si="390"/>
        <v>0</v>
      </c>
      <c r="BI205" s="123">
        <f t="shared" ca="1" si="391"/>
        <v>0</v>
      </c>
      <c r="BJ205" s="123">
        <f t="shared" ca="1" si="392"/>
        <v>0</v>
      </c>
      <c r="BK205" s="123">
        <f t="shared" ca="1" si="393"/>
        <v>0</v>
      </c>
      <c r="BL205" s="123">
        <f t="shared" ca="1" si="394"/>
        <v>0</v>
      </c>
      <c r="BM205" s="123">
        <f t="shared" ca="1" si="395"/>
        <v>0</v>
      </c>
      <c r="BN205" s="123">
        <f t="shared" ca="1" si="396"/>
        <v>0.65</v>
      </c>
      <c r="BO205" s="123">
        <f t="shared" ca="1" si="397"/>
        <v>28</v>
      </c>
      <c r="BP205" s="340">
        <f t="shared" ca="1" si="398"/>
        <v>0</v>
      </c>
      <c r="BQ205" s="123">
        <f t="shared" ca="1" si="399"/>
        <v>0</v>
      </c>
      <c r="BR205" s="123">
        <f t="shared" ca="1" si="400"/>
        <v>0</v>
      </c>
      <c r="BS205" s="123">
        <f t="shared" ca="1" si="401"/>
        <v>0</v>
      </c>
      <c r="BT205" s="123">
        <f t="shared" ca="1" si="402"/>
        <v>0</v>
      </c>
      <c r="BU205" s="123">
        <f t="shared" ca="1" si="403"/>
        <v>0</v>
      </c>
      <c r="BV205" s="123"/>
      <c r="BW205" s="123">
        <f t="shared" ca="1" si="404"/>
        <v>0</v>
      </c>
      <c r="BX205" s="123"/>
      <c r="BY205" s="123">
        <f t="shared" ca="1" si="405"/>
        <v>0</v>
      </c>
      <c r="BZ205" s="123"/>
      <c r="CA205" s="123">
        <f t="shared" ca="1" si="406"/>
        <v>0</v>
      </c>
      <c r="CB205" s="528">
        <f t="shared" ca="1" si="407"/>
        <v>0</v>
      </c>
      <c r="CC205" s="123">
        <f t="shared" ca="1" si="408"/>
        <v>0</v>
      </c>
      <c r="CD205" s="125">
        <f t="shared" ca="1" si="409"/>
        <v>0</v>
      </c>
      <c r="CE205" s="125">
        <f t="shared" ca="1" si="410"/>
        <v>1200</v>
      </c>
      <c r="CF205" s="125">
        <f t="shared" ca="1" si="411"/>
        <v>3440</v>
      </c>
      <c r="CG205" s="125">
        <f t="shared" ca="1" si="412"/>
        <v>1392</v>
      </c>
      <c r="CH205" s="125">
        <f t="shared" ca="1" si="413"/>
        <v>0</v>
      </c>
      <c r="CI205" s="125">
        <f t="shared" ca="1" si="414"/>
        <v>0</v>
      </c>
      <c r="CJ205" s="125">
        <f t="shared" ca="1" si="415"/>
        <v>0</v>
      </c>
      <c r="CK205" s="125">
        <f t="shared" ca="1" si="416"/>
        <v>0</v>
      </c>
      <c r="CL205" s="125">
        <f t="shared" ca="1" si="417"/>
        <v>3920.8</v>
      </c>
      <c r="CM205" s="125">
        <f t="shared" ca="1" si="418"/>
        <v>8806.4</v>
      </c>
      <c r="CN205" s="125">
        <f t="shared" ca="1" si="419"/>
        <v>18759.2</v>
      </c>
      <c r="CO205" s="125">
        <f t="shared" ca="1" si="420"/>
        <v>0</v>
      </c>
      <c r="CP205" s="125">
        <f t="shared" ca="1" si="421"/>
        <v>0</v>
      </c>
      <c r="CQ205" s="125">
        <f t="shared" ca="1" si="422"/>
        <v>0</v>
      </c>
      <c r="CR205" s="125">
        <f t="shared" ca="1" si="423"/>
        <v>0</v>
      </c>
      <c r="CS205" s="125">
        <f t="shared" ca="1" si="424"/>
        <v>0</v>
      </c>
      <c r="CT205" s="125">
        <f t="shared" ca="1" si="425"/>
        <v>0</v>
      </c>
      <c r="CU205" s="125">
        <f t="shared" ca="1" si="426"/>
        <v>0</v>
      </c>
      <c r="CV205" s="125">
        <f t="shared" ca="1" si="427"/>
        <v>0</v>
      </c>
      <c r="CW205" s="125">
        <f t="shared" ca="1" si="428"/>
        <v>0</v>
      </c>
      <c r="CX205" s="125">
        <f t="shared" ca="1" si="429"/>
        <v>0</v>
      </c>
      <c r="CY205" s="125">
        <f t="shared" ca="1" si="430"/>
        <v>0</v>
      </c>
      <c r="CZ205" s="125">
        <f t="shared" ca="1" si="431"/>
        <v>672.35</v>
      </c>
      <c r="DA205" s="341">
        <f t="shared" ca="1" si="432"/>
        <v>19431.55</v>
      </c>
      <c r="DB205" s="606">
        <f t="shared" ca="1" si="433"/>
        <v>3497.68</v>
      </c>
      <c r="DC205" s="606"/>
      <c r="DD205" s="606">
        <f t="shared" ca="1" si="434"/>
        <v>239.42</v>
      </c>
      <c r="DE205" s="125">
        <f t="shared" ca="1" si="435"/>
        <v>0</v>
      </c>
      <c r="DF205" s="125">
        <f t="shared" ca="1" si="436"/>
        <v>0</v>
      </c>
      <c r="DG205" s="125">
        <f t="shared" ca="1" si="437"/>
        <v>0</v>
      </c>
      <c r="DH205" s="125">
        <f t="shared" ca="1" si="438"/>
        <v>3737.1</v>
      </c>
      <c r="DI205" s="125">
        <f t="shared" ca="1" si="439"/>
        <v>4127.0200000000004</v>
      </c>
      <c r="DJ205" s="125">
        <f t="shared" ca="1" si="440"/>
        <v>3497.68</v>
      </c>
      <c r="DK205" s="125">
        <f t="shared" ca="1" si="441"/>
        <v>0</v>
      </c>
      <c r="DL205" s="125">
        <f t="shared" ca="1" si="442"/>
        <v>19192.13</v>
      </c>
      <c r="DM205" s="125">
        <f t="shared" ca="1" si="443"/>
        <v>0</v>
      </c>
      <c r="DN205" s="340" t="str">
        <f t="shared" ca="1" si="444"/>
        <v xml:space="preserve">   31 від 01.03</v>
      </c>
      <c r="DO205" s="340" t="str">
        <f t="shared" ca="1" si="445"/>
        <v>Складенко Ф.П.</v>
      </c>
      <c r="DP205" s="340" t="str">
        <f t="shared" ca="1" si="446"/>
        <v>Складенко</v>
      </c>
      <c r="DQ205" s="340" t="str">
        <f t="shared" ca="1" si="447"/>
        <v>Федір</v>
      </c>
      <c r="DR205" s="340" t="str">
        <f t="shared" ca="1" si="448"/>
        <v>Петрович</v>
      </c>
      <c r="DS205" s="340">
        <f t="shared" ca="1" si="449"/>
        <v>2955600314</v>
      </c>
    </row>
    <row r="206" spans="1:123">
      <c r="A206">
        <f t="shared" ca="1" si="340"/>
        <v>201</v>
      </c>
      <c r="B206">
        <f t="shared" ca="1" si="341"/>
        <v>0</v>
      </c>
      <c r="C206">
        <f t="shared" ca="1" si="342"/>
        <v>0</v>
      </c>
      <c r="D206" t="str">
        <f t="shared" ca="1" si="343"/>
        <v xml:space="preserve"> </v>
      </c>
      <c r="E206">
        <f t="shared" ca="1" si="344"/>
        <v>0</v>
      </c>
      <c r="F206">
        <f t="shared" ca="1" si="345"/>
        <v>0</v>
      </c>
      <c r="G206" s="123" t="str">
        <f t="shared" ca="1" si="337"/>
        <v>0.0.0</v>
      </c>
      <c r="H206" s="123" t="str">
        <f t="shared" ca="1" si="339"/>
        <v>0.0.0</v>
      </c>
      <c r="I206" s="123" t="str">
        <f t="shared" ca="1" si="339"/>
        <v>0.0.0</v>
      </c>
      <c r="J206" s="123" t="str">
        <f t="shared" ca="1" si="339"/>
        <v>0.0.0</v>
      </c>
      <c r="K206" s="123" t="str">
        <f t="shared" ca="1" si="339"/>
        <v>0.0.0</v>
      </c>
      <c r="L206" s="123" t="str">
        <f t="shared" ca="1" si="339"/>
        <v>0.0.0</v>
      </c>
      <c r="M206" s="123" t="str">
        <f t="shared" ca="1" si="339"/>
        <v>0.0.0</v>
      </c>
      <c r="N206" s="123" t="str">
        <f t="shared" ca="1" si="339"/>
        <v>0.0.0</v>
      </c>
      <c r="O206" s="123">
        <f t="shared" ca="1" si="346"/>
        <v>0</v>
      </c>
      <c r="P206" s="123">
        <f t="shared" ca="1" si="347"/>
        <v>0</v>
      </c>
      <c r="Q206" s="123">
        <f t="shared" ca="1" si="348"/>
        <v>0</v>
      </c>
      <c r="R206" s="123">
        <f t="shared" ca="1" si="348"/>
        <v>0</v>
      </c>
      <c r="S206" s="123">
        <f t="shared" ca="1" si="349"/>
        <v>0</v>
      </c>
      <c r="T206" s="123">
        <f t="shared" ca="1" si="350"/>
        <v>0</v>
      </c>
      <c r="U206" s="123">
        <f t="shared" ca="1" si="351"/>
        <v>0</v>
      </c>
      <c r="V206" s="123">
        <f t="shared" ca="1" si="352"/>
        <v>0</v>
      </c>
      <c r="W206" s="123">
        <f t="shared" ca="1" si="353"/>
        <v>0</v>
      </c>
      <c r="X206" s="123">
        <f t="shared" ca="1" si="354"/>
        <v>0</v>
      </c>
      <c r="Y206" s="123">
        <f t="shared" ca="1" si="355"/>
        <v>0</v>
      </c>
      <c r="Z206" s="123">
        <f t="shared" ca="1" si="356"/>
        <v>0</v>
      </c>
      <c r="AA206" s="123">
        <f t="shared" ca="1" si="357"/>
        <v>0</v>
      </c>
      <c r="AB206" s="123">
        <f t="shared" ca="1" si="358"/>
        <v>0</v>
      </c>
      <c r="AC206" s="123">
        <f t="shared" ca="1" si="359"/>
        <v>0</v>
      </c>
      <c r="AD206" s="123">
        <f t="shared" ca="1" si="360"/>
        <v>0</v>
      </c>
      <c r="AE206" s="123">
        <f t="shared" ca="1" si="361"/>
        <v>0</v>
      </c>
      <c r="AF206" s="123">
        <f t="shared" ca="1" si="362"/>
        <v>0</v>
      </c>
      <c r="AG206" s="123">
        <f t="shared" ca="1" si="363"/>
        <v>0</v>
      </c>
      <c r="AH206" s="123">
        <f t="shared" ca="1" si="364"/>
        <v>0</v>
      </c>
      <c r="AI206" s="123">
        <f t="shared" ca="1" si="365"/>
        <v>0</v>
      </c>
      <c r="AJ206" s="123">
        <f t="shared" ca="1" si="366"/>
        <v>0</v>
      </c>
      <c r="AK206" s="123">
        <f t="shared" ca="1" si="367"/>
        <v>0</v>
      </c>
      <c r="AL206" s="123">
        <f t="shared" ca="1" si="368"/>
        <v>0</v>
      </c>
      <c r="AM206" s="123">
        <f t="shared" ca="1" si="369"/>
        <v>0</v>
      </c>
      <c r="AN206" s="123">
        <f t="shared" ca="1" si="370"/>
        <v>0</v>
      </c>
      <c r="AO206" s="123">
        <f t="shared" ca="1" si="371"/>
        <v>0</v>
      </c>
      <c r="AP206" s="123">
        <f t="shared" ca="1" si="372"/>
        <v>0</v>
      </c>
      <c r="AQ206" s="123">
        <f t="shared" ca="1" si="373"/>
        <v>0</v>
      </c>
      <c r="AR206" s="123">
        <f t="shared" ca="1" si="374"/>
        <v>0</v>
      </c>
      <c r="AS206" s="123">
        <f t="shared" ca="1" si="375"/>
        <v>0</v>
      </c>
      <c r="AT206" s="123">
        <f t="shared" ca="1" si="376"/>
        <v>0</v>
      </c>
      <c r="AU206" s="123">
        <f t="shared" ca="1" si="377"/>
        <v>0</v>
      </c>
      <c r="AV206" s="123">
        <f t="shared" ca="1" si="378"/>
        <v>0</v>
      </c>
      <c r="AW206" s="123">
        <f t="shared" ca="1" si="379"/>
        <v>0</v>
      </c>
      <c r="AX206" s="123">
        <f t="shared" ca="1" si="380"/>
        <v>0</v>
      </c>
      <c r="AY206" s="123">
        <f t="shared" ca="1" si="381"/>
        <v>0</v>
      </c>
      <c r="AZ206" s="123">
        <f t="shared" ca="1" si="382"/>
        <v>0</v>
      </c>
      <c r="BA206" s="123">
        <f t="shared" ca="1" si="383"/>
        <v>0</v>
      </c>
      <c r="BB206" s="123">
        <f t="shared" ca="1" si="384"/>
        <v>0</v>
      </c>
      <c r="BC206" s="123">
        <f t="shared" ca="1" si="385"/>
        <v>0</v>
      </c>
      <c r="BD206" s="123">
        <f t="shared" ca="1" si="386"/>
        <v>0</v>
      </c>
      <c r="BE206" s="123">
        <f t="shared" ca="1" si="387"/>
        <v>0</v>
      </c>
      <c r="BF206" s="123">
        <f t="shared" ca="1" si="388"/>
        <v>0</v>
      </c>
      <c r="BG206" s="123">
        <f t="shared" ca="1" si="389"/>
        <v>0</v>
      </c>
      <c r="BH206" s="123">
        <f t="shared" ca="1" si="390"/>
        <v>0</v>
      </c>
      <c r="BI206" s="123">
        <f t="shared" ca="1" si="391"/>
        <v>0</v>
      </c>
      <c r="BJ206" s="123">
        <f t="shared" ca="1" si="392"/>
        <v>0</v>
      </c>
      <c r="BK206" s="123">
        <f t="shared" ca="1" si="393"/>
        <v>0</v>
      </c>
      <c r="BL206" s="123">
        <f t="shared" ca="1" si="394"/>
        <v>0</v>
      </c>
      <c r="BM206" s="123">
        <f t="shared" ca="1" si="395"/>
        <v>0</v>
      </c>
      <c r="BN206" s="123">
        <f t="shared" ca="1" si="396"/>
        <v>0.65</v>
      </c>
      <c r="BO206" s="123">
        <f t="shared" ca="1" si="397"/>
        <v>0</v>
      </c>
      <c r="BP206" s="340">
        <f t="shared" ca="1" si="398"/>
        <v>0</v>
      </c>
      <c r="BQ206" s="123">
        <f t="shared" ca="1" si="399"/>
        <v>0</v>
      </c>
      <c r="BR206" s="123">
        <f t="shared" ca="1" si="400"/>
        <v>0</v>
      </c>
      <c r="BS206" s="123">
        <f t="shared" ca="1" si="401"/>
        <v>0</v>
      </c>
      <c r="BT206" s="123">
        <f t="shared" ca="1" si="402"/>
        <v>0</v>
      </c>
      <c r="BU206" s="123">
        <f t="shared" ca="1" si="403"/>
        <v>0</v>
      </c>
      <c r="BV206" s="123"/>
      <c r="BW206" s="123">
        <f t="shared" ca="1" si="404"/>
        <v>0</v>
      </c>
      <c r="BX206" s="123"/>
      <c r="BY206" s="123">
        <f t="shared" ca="1" si="405"/>
        <v>0</v>
      </c>
      <c r="BZ206" s="123"/>
      <c r="CA206" s="123">
        <f t="shared" ca="1" si="406"/>
        <v>0</v>
      </c>
      <c r="CB206" s="528">
        <f t="shared" ca="1" si="407"/>
        <v>0</v>
      </c>
      <c r="CC206" s="123">
        <f t="shared" ca="1" si="408"/>
        <v>0</v>
      </c>
      <c r="CD206" s="125">
        <f t="shared" ca="1" si="409"/>
        <v>0</v>
      </c>
      <c r="CE206" s="125">
        <f t="shared" ca="1" si="410"/>
        <v>0</v>
      </c>
      <c r="CF206" s="125">
        <f t="shared" ca="1" si="411"/>
        <v>0</v>
      </c>
      <c r="CG206" s="125">
        <f t="shared" ca="1" si="412"/>
        <v>0</v>
      </c>
      <c r="CH206" s="125">
        <f t="shared" ca="1" si="413"/>
        <v>0</v>
      </c>
      <c r="CI206" s="125">
        <f t="shared" ca="1" si="414"/>
        <v>0</v>
      </c>
      <c r="CJ206" s="125">
        <f t="shared" ca="1" si="415"/>
        <v>0</v>
      </c>
      <c r="CK206" s="125">
        <f t="shared" ca="1" si="416"/>
        <v>0</v>
      </c>
      <c r="CL206" s="125">
        <f t="shared" ca="1" si="417"/>
        <v>0</v>
      </c>
      <c r="CM206" s="125">
        <f t="shared" ca="1" si="418"/>
        <v>0</v>
      </c>
      <c r="CN206" s="125">
        <f t="shared" ca="1" si="419"/>
        <v>0</v>
      </c>
      <c r="CO206" s="125">
        <f t="shared" ca="1" si="420"/>
        <v>0</v>
      </c>
      <c r="CP206" s="125">
        <f t="shared" ca="1" si="421"/>
        <v>0</v>
      </c>
      <c r="CQ206" s="125">
        <f t="shared" ca="1" si="422"/>
        <v>0</v>
      </c>
      <c r="CR206" s="125">
        <f t="shared" ca="1" si="423"/>
        <v>0</v>
      </c>
      <c r="CS206" s="125">
        <f t="shared" ca="1" si="424"/>
        <v>0</v>
      </c>
      <c r="CT206" s="125">
        <f t="shared" ca="1" si="425"/>
        <v>0</v>
      </c>
      <c r="CU206" s="125">
        <f t="shared" ca="1" si="426"/>
        <v>0</v>
      </c>
      <c r="CV206" s="125">
        <f t="shared" ca="1" si="427"/>
        <v>0</v>
      </c>
      <c r="CW206" s="125">
        <f t="shared" ca="1" si="428"/>
        <v>0</v>
      </c>
      <c r="CX206" s="125">
        <f t="shared" ca="1" si="429"/>
        <v>0</v>
      </c>
      <c r="CY206" s="125">
        <f t="shared" ca="1" si="430"/>
        <v>0</v>
      </c>
      <c r="CZ206" s="125">
        <f t="shared" ca="1" si="431"/>
        <v>0</v>
      </c>
      <c r="DA206" s="341">
        <f t="shared" ca="1" si="432"/>
        <v>0</v>
      </c>
      <c r="DB206" s="606">
        <f t="shared" ca="1" si="433"/>
        <v>0</v>
      </c>
      <c r="DC206" s="606"/>
      <c r="DD206" s="606">
        <f t="shared" ca="1" si="434"/>
        <v>0</v>
      </c>
      <c r="DE206" s="125">
        <f t="shared" ca="1" si="435"/>
        <v>0</v>
      </c>
      <c r="DF206" s="125">
        <f t="shared" ca="1" si="436"/>
        <v>0</v>
      </c>
      <c r="DG206" s="125">
        <f t="shared" ca="1" si="437"/>
        <v>0</v>
      </c>
      <c r="DH206" s="125">
        <f t="shared" ca="1" si="438"/>
        <v>0</v>
      </c>
      <c r="DI206" s="125">
        <f t="shared" ca="1" si="439"/>
        <v>0</v>
      </c>
      <c r="DJ206" s="125">
        <f t="shared" ca="1" si="440"/>
        <v>0</v>
      </c>
      <c r="DK206" s="125">
        <f t="shared" ca="1" si="441"/>
        <v>0</v>
      </c>
      <c r="DL206" s="125">
        <f t="shared" ca="1" si="442"/>
        <v>0</v>
      </c>
      <c r="DM206" s="125">
        <f t="shared" ca="1" si="443"/>
        <v>0</v>
      </c>
      <c r="DN206" s="340" t="str">
        <f t="shared" ca="1" si="444"/>
        <v xml:space="preserve">    </v>
      </c>
      <c r="DO206" s="340" t="str">
        <f t="shared" ca="1" si="445"/>
        <v xml:space="preserve"> </v>
      </c>
      <c r="DP206" s="340">
        <f t="shared" ca="1" si="446"/>
        <v>0</v>
      </c>
      <c r="DQ206" s="340">
        <f t="shared" ca="1" si="447"/>
        <v>0</v>
      </c>
      <c r="DR206" s="340">
        <f t="shared" ca="1" si="448"/>
        <v>0</v>
      </c>
      <c r="DS206" s="340">
        <f t="shared" ca="1" si="449"/>
        <v>0</v>
      </c>
    </row>
    <row r="207" spans="1:123">
      <c r="A207">
        <f t="shared" ca="1" si="340"/>
        <v>202</v>
      </c>
      <c r="B207" t="str">
        <f t="shared" ca="1" si="341"/>
        <v xml:space="preserve">Командир відділення </v>
      </c>
      <c r="C207">
        <f t="shared" ca="1" si="342"/>
        <v>0</v>
      </c>
      <c r="D207" t="str">
        <f t="shared" ca="1" si="343"/>
        <v>ВАКАНТ</v>
      </c>
      <c r="E207">
        <f t="shared" ca="1" si="344"/>
        <v>0</v>
      </c>
      <c r="F207">
        <f t="shared" ca="1" si="345"/>
        <v>0</v>
      </c>
      <c r="G207" s="123" t="str">
        <f t="shared" ca="1" si="337"/>
        <v>0.0.0</v>
      </c>
      <c r="H207" s="123" t="str">
        <f t="shared" ca="1" si="339"/>
        <v>0.0.0</v>
      </c>
      <c r="I207" s="123" t="str">
        <f t="shared" ca="1" si="339"/>
        <v>0.0.0</v>
      </c>
      <c r="J207" s="123" t="str">
        <f t="shared" ca="1" si="339"/>
        <v>0.0.0</v>
      </c>
      <c r="K207" s="123" t="str">
        <f t="shared" ca="1" si="339"/>
        <v>0.0.0</v>
      </c>
      <c r="L207" s="123" t="str">
        <f t="shared" ca="1" si="339"/>
        <v>0.0.0</v>
      </c>
      <c r="M207" s="123" t="str">
        <f t="shared" ca="1" si="339"/>
        <v>0.0.0</v>
      </c>
      <c r="N207" s="123" t="str">
        <f t="shared" ca="1" si="339"/>
        <v>0.0.0</v>
      </c>
      <c r="O207" s="123">
        <f t="shared" ca="1" si="346"/>
        <v>7</v>
      </c>
      <c r="P207" s="123">
        <f t="shared" ca="1" si="347"/>
        <v>0</v>
      </c>
      <c r="Q207" s="123">
        <f t="shared" ca="1" si="348"/>
        <v>0</v>
      </c>
      <c r="R207" s="123">
        <f t="shared" ca="1" si="348"/>
        <v>0</v>
      </c>
      <c r="S207" s="123">
        <f t="shared" ca="1" si="349"/>
        <v>0</v>
      </c>
      <c r="T207" s="123">
        <f t="shared" ca="1" si="350"/>
        <v>0</v>
      </c>
      <c r="U207" s="123">
        <f t="shared" ca="1" si="351"/>
        <v>0</v>
      </c>
      <c r="V207" s="123">
        <f t="shared" ca="1" si="352"/>
        <v>0</v>
      </c>
      <c r="W207" s="123">
        <f t="shared" ca="1" si="353"/>
        <v>0</v>
      </c>
      <c r="X207" s="123">
        <f t="shared" ca="1" si="354"/>
        <v>0</v>
      </c>
      <c r="Y207" s="123">
        <f t="shared" ca="1" si="355"/>
        <v>0</v>
      </c>
      <c r="Z207" s="123">
        <f t="shared" ca="1" si="356"/>
        <v>0</v>
      </c>
      <c r="AA207" s="123">
        <f t="shared" ca="1" si="357"/>
        <v>0</v>
      </c>
      <c r="AB207" s="123">
        <f t="shared" ca="1" si="358"/>
        <v>0</v>
      </c>
      <c r="AC207" s="123">
        <f t="shared" ca="1" si="359"/>
        <v>0</v>
      </c>
      <c r="AD207" s="123">
        <f t="shared" ca="1" si="360"/>
        <v>0</v>
      </c>
      <c r="AE207" s="123">
        <f t="shared" ca="1" si="361"/>
        <v>0</v>
      </c>
      <c r="AF207" s="123">
        <f t="shared" ca="1" si="362"/>
        <v>0</v>
      </c>
      <c r="AG207" s="123">
        <f t="shared" ca="1" si="363"/>
        <v>0</v>
      </c>
      <c r="AH207" s="123">
        <f t="shared" ca="1" si="364"/>
        <v>0</v>
      </c>
      <c r="AI207" s="123">
        <f t="shared" ca="1" si="365"/>
        <v>0</v>
      </c>
      <c r="AJ207" s="123">
        <f t="shared" ca="1" si="366"/>
        <v>0</v>
      </c>
      <c r="AK207" s="123">
        <f t="shared" ca="1" si="367"/>
        <v>0</v>
      </c>
      <c r="AL207" s="123">
        <f t="shared" ca="1" si="368"/>
        <v>0</v>
      </c>
      <c r="AM207" s="123">
        <f t="shared" ca="1" si="369"/>
        <v>0</v>
      </c>
      <c r="AN207" s="123">
        <f t="shared" ca="1" si="370"/>
        <v>0</v>
      </c>
      <c r="AO207" s="123">
        <f t="shared" ca="1" si="371"/>
        <v>0</v>
      </c>
      <c r="AP207" s="123">
        <f t="shared" ca="1" si="372"/>
        <v>0</v>
      </c>
      <c r="AQ207" s="123">
        <f t="shared" ca="1" si="373"/>
        <v>0</v>
      </c>
      <c r="AR207" s="123">
        <f t="shared" ca="1" si="374"/>
        <v>0</v>
      </c>
      <c r="AS207" s="123">
        <f t="shared" ca="1" si="375"/>
        <v>0</v>
      </c>
      <c r="AT207" s="123">
        <f t="shared" ca="1" si="376"/>
        <v>0</v>
      </c>
      <c r="AU207" s="123">
        <f t="shared" ca="1" si="377"/>
        <v>0</v>
      </c>
      <c r="AV207" s="123">
        <f t="shared" ca="1" si="378"/>
        <v>0</v>
      </c>
      <c r="AW207" s="123">
        <f t="shared" ca="1" si="379"/>
        <v>0</v>
      </c>
      <c r="AX207" s="123">
        <f t="shared" ca="1" si="380"/>
        <v>0</v>
      </c>
      <c r="AY207" s="123">
        <f t="shared" ca="1" si="381"/>
        <v>0</v>
      </c>
      <c r="AZ207" s="123">
        <f t="shared" ca="1" si="382"/>
        <v>0</v>
      </c>
      <c r="BA207" s="123">
        <f t="shared" ca="1" si="383"/>
        <v>0</v>
      </c>
      <c r="BB207" s="123">
        <f t="shared" ca="1" si="384"/>
        <v>0</v>
      </c>
      <c r="BC207" s="123">
        <f t="shared" ca="1" si="385"/>
        <v>0</v>
      </c>
      <c r="BD207" s="123">
        <f t="shared" ca="1" si="386"/>
        <v>0</v>
      </c>
      <c r="BE207" s="123">
        <f t="shared" ca="1" si="387"/>
        <v>0</v>
      </c>
      <c r="BF207" s="123">
        <f t="shared" ca="1" si="388"/>
        <v>0</v>
      </c>
      <c r="BG207" s="123">
        <f t="shared" ca="1" si="389"/>
        <v>0</v>
      </c>
      <c r="BH207" s="123">
        <f t="shared" ca="1" si="390"/>
        <v>0</v>
      </c>
      <c r="BI207" s="123">
        <f t="shared" ca="1" si="391"/>
        <v>0</v>
      </c>
      <c r="BJ207" s="123">
        <f t="shared" ca="1" si="392"/>
        <v>0</v>
      </c>
      <c r="BK207" s="123">
        <f t="shared" ca="1" si="393"/>
        <v>0</v>
      </c>
      <c r="BL207" s="123">
        <f t="shared" ca="1" si="394"/>
        <v>0</v>
      </c>
      <c r="BM207" s="123">
        <f t="shared" ca="1" si="395"/>
        <v>0</v>
      </c>
      <c r="BN207" s="123">
        <f t="shared" ca="1" si="396"/>
        <v>0.65</v>
      </c>
      <c r="BO207" s="123">
        <f t="shared" ca="1" si="397"/>
        <v>28</v>
      </c>
      <c r="BP207" s="340">
        <f t="shared" ca="1" si="398"/>
        <v>0</v>
      </c>
      <c r="BQ207" s="123">
        <f t="shared" ca="1" si="399"/>
        <v>0</v>
      </c>
      <c r="BR207" s="123">
        <f t="shared" ca="1" si="400"/>
        <v>0</v>
      </c>
      <c r="BS207" s="123">
        <f t="shared" ca="1" si="401"/>
        <v>0</v>
      </c>
      <c r="BT207" s="123">
        <f t="shared" ca="1" si="402"/>
        <v>0</v>
      </c>
      <c r="BU207" s="123">
        <f t="shared" ca="1" si="403"/>
        <v>0</v>
      </c>
      <c r="BV207" s="123"/>
      <c r="BW207" s="123">
        <f t="shared" ca="1" si="404"/>
        <v>0</v>
      </c>
      <c r="BX207" s="123"/>
      <c r="BY207" s="123">
        <f t="shared" ca="1" si="405"/>
        <v>0</v>
      </c>
      <c r="BZ207" s="123"/>
      <c r="CA207" s="123">
        <f t="shared" ca="1" si="406"/>
        <v>0</v>
      </c>
      <c r="CB207" s="528">
        <f t="shared" ca="1" si="407"/>
        <v>0</v>
      </c>
      <c r="CC207" s="123">
        <f t="shared" ca="1" si="408"/>
        <v>0</v>
      </c>
      <c r="CD207" s="125">
        <f t="shared" ca="1" si="409"/>
        <v>0</v>
      </c>
      <c r="CE207" s="125">
        <f t="shared" ca="1" si="410"/>
        <v>0</v>
      </c>
      <c r="CF207" s="125">
        <f t="shared" ca="1" si="411"/>
        <v>0</v>
      </c>
      <c r="CG207" s="125">
        <f t="shared" ca="1" si="412"/>
        <v>0</v>
      </c>
      <c r="CH207" s="125">
        <f t="shared" ca="1" si="413"/>
        <v>0</v>
      </c>
      <c r="CI207" s="125">
        <f t="shared" ca="1" si="414"/>
        <v>0</v>
      </c>
      <c r="CJ207" s="125">
        <f t="shared" ca="1" si="415"/>
        <v>0</v>
      </c>
      <c r="CK207" s="125">
        <f t="shared" ca="1" si="416"/>
        <v>0</v>
      </c>
      <c r="CL207" s="125">
        <f t="shared" ca="1" si="417"/>
        <v>0</v>
      </c>
      <c r="CM207" s="125">
        <f t="shared" ca="1" si="418"/>
        <v>0</v>
      </c>
      <c r="CN207" s="125">
        <f t="shared" ca="1" si="419"/>
        <v>0</v>
      </c>
      <c r="CO207" s="125">
        <f t="shared" ca="1" si="420"/>
        <v>0</v>
      </c>
      <c r="CP207" s="125">
        <f t="shared" ca="1" si="421"/>
        <v>0</v>
      </c>
      <c r="CQ207" s="125">
        <f t="shared" ca="1" si="422"/>
        <v>0</v>
      </c>
      <c r="CR207" s="125">
        <f t="shared" ca="1" si="423"/>
        <v>0</v>
      </c>
      <c r="CS207" s="125">
        <f t="shared" ca="1" si="424"/>
        <v>0</v>
      </c>
      <c r="CT207" s="125">
        <f t="shared" ca="1" si="425"/>
        <v>0</v>
      </c>
      <c r="CU207" s="125">
        <f t="shared" ca="1" si="426"/>
        <v>0</v>
      </c>
      <c r="CV207" s="125">
        <f t="shared" ca="1" si="427"/>
        <v>0</v>
      </c>
      <c r="CW207" s="125">
        <f t="shared" ca="1" si="428"/>
        <v>0</v>
      </c>
      <c r="CX207" s="125">
        <f t="shared" ca="1" si="429"/>
        <v>0</v>
      </c>
      <c r="CY207" s="125">
        <f t="shared" ca="1" si="430"/>
        <v>0</v>
      </c>
      <c r="CZ207" s="125">
        <f t="shared" ca="1" si="431"/>
        <v>0</v>
      </c>
      <c r="DA207" s="341">
        <f t="shared" ca="1" si="432"/>
        <v>0</v>
      </c>
      <c r="DB207" s="606">
        <f t="shared" ca="1" si="433"/>
        <v>0</v>
      </c>
      <c r="DC207" s="606"/>
      <c r="DD207" s="606">
        <f t="shared" ca="1" si="434"/>
        <v>0</v>
      </c>
      <c r="DE207" s="125">
        <f t="shared" ca="1" si="435"/>
        <v>0</v>
      </c>
      <c r="DF207" s="125">
        <f t="shared" ca="1" si="436"/>
        <v>0</v>
      </c>
      <c r="DG207" s="125">
        <f t="shared" ca="1" si="437"/>
        <v>0</v>
      </c>
      <c r="DH207" s="125">
        <f t="shared" ca="1" si="438"/>
        <v>0</v>
      </c>
      <c r="DI207" s="125">
        <f t="shared" ca="1" si="439"/>
        <v>0</v>
      </c>
      <c r="DJ207" s="125">
        <f t="shared" ca="1" si="440"/>
        <v>0</v>
      </c>
      <c r="DK207" s="125">
        <f t="shared" ca="1" si="441"/>
        <v>0</v>
      </c>
      <c r="DL207" s="125">
        <f t="shared" ca="1" si="442"/>
        <v>0</v>
      </c>
      <c r="DM207" s="125">
        <f t="shared" ca="1" si="443"/>
        <v>0</v>
      </c>
      <c r="DN207" s="340" t="str">
        <f t="shared" ca="1" si="444"/>
        <v xml:space="preserve">    </v>
      </c>
      <c r="DO207" s="340" t="str">
        <f t="shared" ca="1" si="445"/>
        <v>ВАКАНТ</v>
      </c>
      <c r="DP207" s="340">
        <f t="shared" ca="1" si="446"/>
        <v>0</v>
      </c>
      <c r="DQ207" s="340">
        <f t="shared" ca="1" si="447"/>
        <v>0</v>
      </c>
      <c r="DR207" s="340">
        <f t="shared" ca="1" si="448"/>
        <v>0</v>
      </c>
      <c r="DS207" s="340">
        <f t="shared" ca="1" si="449"/>
        <v>0</v>
      </c>
    </row>
    <row r="208" spans="1:123">
      <c r="A208">
        <f t="shared" ca="1" si="340"/>
        <v>203</v>
      </c>
      <c r="B208" t="str">
        <f t="shared" ca="1" si="341"/>
        <v>Старший механік акумуляторник</v>
      </c>
      <c r="C208">
        <f t="shared" ca="1" si="342"/>
        <v>0</v>
      </c>
      <c r="D208">
        <f t="shared" ca="1" si="343"/>
        <v>0</v>
      </c>
      <c r="E208">
        <f t="shared" ca="1" si="344"/>
        <v>0</v>
      </c>
      <c r="F208">
        <f t="shared" ca="1" si="345"/>
        <v>0</v>
      </c>
      <c r="G208" s="123" t="str">
        <f t="shared" ca="1" si="337"/>
        <v>0.0.0</v>
      </c>
      <c r="H208" s="123" t="str">
        <f t="shared" ca="1" si="339"/>
        <v>0.0.0</v>
      </c>
      <c r="I208" s="123" t="str">
        <f t="shared" ca="1" si="339"/>
        <v>0.0.0</v>
      </c>
      <c r="J208" s="123" t="str">
        <f t="shared" ca="1" si="339"/>
        <v>0.0.0</v>
      </c>
      <c r="K208" s="123" t="str">
        <f t="shared" ca="1" si="339"/>
        <v>0.0.0</v>
      </c>
      <c r="L208" s="123" t="str">
        <f t="shared" ca="1" si="339"/>
        <v>0.0.0</v>
      </c>
      <c r="M208" s="123" t="str">
        <f t="shared" ca="1" si="339"/>
        <v>0.0.0</v>
      </c>
      <c r="N208" s="123" t="str">
        <f t="shared" ca="1" si="339"/>
        <v>0.0.0</v>
      </c>
      <c r="O208" s="123">
        <f t="shared" ca="1" si="346"/>
        <v>4</v>
      </c>
      <c r="P208" s="123">
        <f t="shared" ca="1" si="347"/>
        <v>0</v>
      </c>
      <c r="Q208" s="123">
        <f t="shared" ca="1" si="348"/>
        <v>0</v>
      </c>
      <c r="R208" s="123">
        <f t="shared" ca="1" si="348"/>
        <v>0</v>
      </c>
      <c r="S208" s="123">
        <f t="shared" ca="1" si="349"/>
        <v>0</v>
      </c>
      <c r="T208" s="123">
        <f t="shared" ca="1" si="350"/>
        <v>0</v>
      </c>
      <c r="U208" s="123">
        <f t="shared" ca="1" si="351"/>
        <v>0</v>
      </c>
      <c r="V208" s="123">
        <f t="shared" ca="1" si="352"/>
        <v>0</v>
      </c>
      <c r="W208" s="123">
        <f t="shared" ca="1" si="353"/>
        <v>0</v>
      </c>
      <c r="X208" s="123">
        <f t="shared" ca="1" si="354"/>
        <v>0</v>
      </c>
      <c r="Y208" s="123">
        <f t="shared" ca="1" si="355"/>
        <v>0</v>
      </c>
      <c r="Z208" s="123">
        <f t="shared" ca="1" si="356"/>
        <v>0</v>
      </c>
      <c r="AA208" s="123">
        <f t="shared" ca="1" si="357"/>
        <v>0</v>
      </c>
      <c r="AB208" s="123">
        <f t="shared" ca="1" si="358"/>
        <v>0</v>
      </c>
      <c r="AC208" s="123">
        <f t="shared" ca="1" si="359"/>
        <v>0</v>
      </c>
      <c r="AD208" s="123">
        <f t="shared" ca="1" si="360"/>
        <v>0</v>
      </c>
      <c r="AE208" s="123">
        <f t="shared" ca="1" si="361"/>
        <v>0</v>
      </c>
      <c r="AF208" s="123">
        <f t="shared" ca="1" si="362"/>
        <v>0</v>
      </c>
      <c r="AG208" s="123">
        <f t="shared" ca="1" si="363"/>
        <v>0</v>
      </c>
      <c r="AH208" s="123">
        <f t="shared" ca="1" si="364"/>
        <v>0</v>
      </c>
      <c r="AI208" s="123">
        <f t="shared" ca="1" si="365"/>
        <v>0</v>
      </c>
      <c r="AJ208" s="123">
        <f t="shared" ca="1" si="366"/>
        <v>0</v>
      </c>
      <c r="AK208" s="123">
        <f t="shared" ca="1" si="367"/>
        <v>0</v>
      </c>
      <c r="AL208" s="123">
        <f t="shared" ca="1" si="368"/>
        <v>0</v>
      </c>
      <c r="AM208" s="123">
        <f t="shared" ca="1" si="369"/>
        <v>0</v>
      </c>
      <c r="AN208" s="123">
        <f t="shared" ca="1" si="370"/>
        <v>0</v>
      </c>
      <c r="AO208" s="123">
        <f t="shared" ca="1" si="371"/>
        <v>0</v>
      </c>
      <c r="AP208" s="123">
        <f t="shared" ca="1" si="372"/>
        <v>0</v>
      </c>
      <c r="AQ208" s="123">
        <f t="shared" ca="1" si="373"/>
        <v>0</v>
      </c>
      <c r="AR208" s="123">
        <f t="shared" ca="1" si="374"/>
        <v>0</v>
      </c>
      <c r="AS208" s="123">
        <f t="shared" ca="1" si="375"/>
        <v>0</v>
      </c>
      <c r="AT208" s="123">
        <f t="shared" ca="1" si="376"/>
        <v>0</v>
      </c>
      <c r="AU208" s="123">
        <f t="shared" ca="1" si="377"/>
        <v>0</v>
      </c>
      <c r="AV208" s="123">
        <f t="shared" ca="1" si="378"/>
        <v>0</v>
      </c>
      <c r="AW208" s="123">
        <f t="shared" ca="1" si="379"/>
        <v>0</v>
      </c>
      <c r="AX208" s="123">
        <f t="shared" ca="1" si="380"/>
        <v>0</v>
      </c>
      <c r="AY208" s="123">
        <f t="shared" ca="1" si="381"/>
        <v>0</v>
      </c>
      <c r="AZ208" s="123">
        <f t="shared" ca="1" si="382"/>
        <v>0</v>
      </c>
      <c r="BA208" s="123">
        <f t="shared" ca="1" si="383"/>
        <v>0</v>
      </c>
      <c r="BB208" s="123">
        <f t="shared" ca="1" si="384"/>
        <v>0</v>
      </c>
      <c r="BC208" s="123">
        <f t="shared" ca="1" si="385"/>
        <v>0</v>
      </c>
      <c r="BD208" s="123">
        <f t="shared" ca="1" si="386"/>
        <v>0</v>
      </c>
      <c r="BE208" s="123">
        <f t="shared" ca="1" si="387"/>
        <v>0</v>
      </c>
      <c r="BF208" s="123">
        <f t="shared" ca="1" si="388"/>
        <v>0</v>
      </c>
      <c r="BG208" s="123">
        <f t="shared" ca="1" si="389"/>
        <v>0</v>
      </c>
      <c r="BH208" s="123">
        <f t="shared" ca="1" si="390"/>
        <v>0</v>
      </c>
      <c r="BI208" s="123">
        <f t="shared" ca="1" si="391"/>
        <v>0</v>
      </c>
      <c r="BJ208" s="123">
        <f t="shared" ca="1" si="392"/>
        <v>0</v>
      </c>
      <c r="BK208" s="123">
        <f t="shared" ca="1" si="393"/>
        <v>0</v>
      </c>
      <c r="BL208" s="123">
        <f t="shared" ca="1" si="394"/>
        <v>0</v>
      </c>
      <c r="BM208" s="123">
        <f t="shared" ca="1" si="395"/>
        <v>0</v>
      </c>
      <c r="BN208" s="123">
        <f t="shared" ca="1" si="396"/>
        <v>0.65</v>
      </c>
      <c r="BO208" s="123">
        <f t="shared" ca="1" si="397"/>
        <v>28</v>
      </c>
      <c r="BP208" s="340">
        <f t="shared" ca="1" si="398"/>
        <v>0</v>
      </c>
      <c r="BQ208" s="123">
        <f t="shared" ca="1" si="399"/>
        <v>0</v>
      </c>
      <c r="BR208" s="123">
        <f t="shared" ca="1" si="400"/>
        <v>0</v>
      </c>
      <c r="BS208" s="123">
        <f t="shared" ca="1" si="401"/>
        <v>0</v>
      </c>
      <c r="BT208" s="123">
        <f t="shared" ca="1" si="402"/>
        <v>0</v>
      </c>
      <c r="BU208" s="123">
        <f t="shared" ca="1" si="403"/>
        <v>0</v>
      </c>
      <c r="BV208" s="123"/>
      <c r="BW208" s="123">
        <f t="shared" ca="1" si="404"/>
        <v>0</v>
      </c>
      <c r="BX208" s="123"/>
      <c r="BY208" s="123">
        <f t="shared" ca="1" si="405"/>
        <v>0</v>
      </c>
      <c r="BZ208" s="123"/>
      <c r="CA208" s="123">
        <f t="shared" ca="1" si="406"/>
        <v>0</v>
      </c>
      <c r="CB208" s="528">
        <f t="shared" ca="1" si="407"/>
        <v>0</v>
      </c>
      <c r="CC208" s="123">
        <f t="shared" ca="1" si="408"/>
        <v>0</v>
      </c>
      <c r="CD208" s="125">
        <f t="shared" ca="1" si="409"/>
        <v>0</v>
      </c>
      <c r="CE208" s="125">
        <f t="shared" ca="1" si="410"/>
        <v>0</v>
      </c>
      <c r="CF208" s="125">
        <f t="shared" ca="1" si="411"/>
        <v>0</v>
      </c>
      <c r="CG208" s="125">
        <f t="shared" ca="1" si="412"/>
        <v>0</v>
      </c>
      <c r="CH208" s="125">
        <f t="shared" ca="1" si="413"/>
        <v>0</v>
      </c>
      <c r="CI208" s="125">
        <f t="shared" ca="1" si="414"/>
        <v>0</v>
      </c>
      <c r="CJ208" s="125">
        <f t="shared" ca="1" si="415"/>
        <v>0</v>
      </c>
      <c r="CK208" s="125">
        <f t="shared" ca="1" si="416"/>
        <v>0</v>
      </c>
      <c r="CL208" s="125">
        <f t="shared" ca="1" si="417"/>
        <v>0</v>
      </c>
      <c r="CM208" s="125">
        <f t="shared" ca="1" si="418"/>
        <v>0</v>
      </c>
      <c r="CN208" s="125">
        <f t="shared" ca="1" si="419"/>
        <v>0</v>
      </c>
      <c r="CO208" s="125">
        <f t="shared" ca="1" si="420"/>
        <v>0</v>
      </c>
      <c r="CP208" s="125">
        <f t="shared" ca="1" si="421"/>
        <v>0</v>
      </c>
      <c r="CQ208" s="125">
        <f t="shared" ca="1" si="422"/>
        <v>0</v>
      </c>
      <c r="CR208" s="125">
        <f t="shared" ca="1" si="423"/>
        <v>0</v>
      </c>
      <c r="CS208" s="125">
        <f t="shared" ca="1" si="424"/>
        <v>0</v>
      </c>
      <c r="CT208" s="125">
        <f t="shared" ca="1" si="425"/>
        <v>0</v>
      </c>
      <c r="CU208" s="125">
        <f t="shared" ca="1" si="426"/>
        <v>0</v>
      </c>
      <c r="CV208" s="125">
        <f t="shared" ca="1" si="427"/>
        <v>0</v>
      </c>
      <c r="CW208" s="125">
        <f t="shared" ca="1" si="428"/>
        <v>0</v>
      </c>
      <c r="CX208" s="125">
        <f t="shared" ca="1" si="429"/>
        <v>0</v>
      </c>
      <c r="CY208" s="125">
        <f t="shared" ca="1" si="430"/>
        <v>0</v>
      </c>
      <c r="CZ208" s="125">
        <f t="shared" ca="1" si="431"/>
        <v>0</v>
      </c>
      <c r="DA208" s="341">
        <f t="shared" ca="1" si="432"/>
        <v>0</v>
      </c>
      <c r="DB208" s="606">
        <f t="shared" ca="1" si="433"/>
        <v>0</v>
      </c>
      <c r="DC208" s="606"/>
      <c r="DD208" s="606">
        <f t="shared" ca="1" si="434"/>
        <v>0</v>
      </c>
      <c r="DE208" s="125">
        <f t="shared" ca="1" si="435"/>
        <v>0</v>
      </c>
      <c r="DF208" s="125">
        <f t="shared" ca="1" si="436"/>
        <v>0</v>
      </c>
      <c r="DG208" s="125">
        <f t="shared" ca="1" si="437"/>
        <v>0</v>
      </c>
      <c r="DH208" s="125">
        <f t="shared" ca="1" si="438"/>
        <v>0</v>
      </c>
      <c r="DI208" s="125">
        <f t="shared" ca="1" si="439"/>
        <v>0</v>
      </c>
      <c r="DJ208" s="125">
        <f t="shared" ca="1" si="440"/>
        <v>0</v>
      </c>
      <c r="DK208" s="125">
        <f t="shared" ca="1" si="441"/>
        <v>0</v>
      </c>
      <c r="DL208" s="125">
        <f t="shared" ca="1" si="442"/>
        <v>0</v>
      </c>
      <c r="DM208" s="125">
        <f t="shared" ca="1" si="443"/>
        <v>0</v>
      </c>
      <c r="DN208" s="340" t="str">
        <f t="shared" ca="1" si="444"/>
        <v xml:space="preserve">    </v>
      </c>
      <c r="DO208" s="340">
        <f t="shared" ca="1" si="445"/>
        <v>0</v>
      </c>
      <c r="DP208" s="340" t="str">
        <f t="shared" ca="1" si="446"/>
        <v>вс/сс</v>
      </c>
      <c r="DQ208" s="340">
        <f t="shared" ca="1" si="447"/>
        <v>0</v>
      </c>
      <c r="DR208" s="340">
        <f t="shared" ca="1" si="448"/>
        <v>0</v>
      </c>
      <c r="DS208" s="340">
        <f t="shared" ca="1" si="449"/>
        <v>0</v>
      </c>
    </row>
    <row r="209" spans="1:123">
      <c r="A209">
        <f t="shared" ca="1" si="340"/>
        <v>204</v>
      </c>
      <c r="B209" t="str">
        <f t="shared" ca="1" si="341"/>
        <v>Електрозварник-акумуляторник</v>
      </c>
      <c r="C209">
        <f t="shared" ca="1" si="342"/>
        <v>0</v>
      </c>
      <c r="D209">
        <f t="shared" ca="1" si="343"/>
        <v>0</v>
      </c>
      <c r="E209">
        <f t="shared" ca="1" si="344"/>
        <v>0</v>
      </c>
      <c r="F209">
        <f t="shared" ca="1" si="345"/>
        <v>0</v>
      </c>
      <c r="G209" s="123" t="str">
        <f t="shared" ca="1" si="337"/>
        <v>0.0.0</v>
      </c>
      <c r="H209" s="123" t="str">
        <f t="shared" ca="1" si="339"/>
        <v>0.0.0</v>
      </c>
      <c r="I209" s="123" t="str">
        <f t="shared" ca="1" si="339"/>
        <v>0.0.0</v>
      </c>
      <c r="J209" s="123" t="str">
        <f t="shared" ca="1" si="339"/>
        <v>0.0.0</v>
      </c>
      <c r="K209" s="123" t="str">
        <f t="shared" ca="1" si="339"/>
        <v>0.0.0</v>
      </c>
      <c r="L209" s="123" t="str">
        <f t="shared" ca="1" si="339"/>
        <v>0.0.0</v>
      </c>
      <c r="M209" s="123" t="str">
        <f t="shared" ca="1" si="339"/>
        <v>0.0.0</v>
      </c>
      <c r="N209" s="123" t="str">
        <f t="shared" ca="1" si="339"/>
        <v>0.0.0</v>
      </c>
      <c r="O209" s="123">
        <f t="shared" ca="1" si="346"/>
        <v>2</v>
      </c>
      <c r="P209" s="123">
        <f t="shared" ca="1" si="347"/>
        <v>0</v>
      </c>
      <c r="Q209" s="123">
        <f t="shared" ca="1" si="348"/>
        <v>0</v>
      </c>
      <c r="R209" s="123">
        <f t="shared" ca="1" si="348"/>
        <v>0</v>
      </c>
      <c r="S209" s="123">
        <f t="shared" ca="1" si="349"/>
        <v>0</v>
      </c>
      <c r="T209" s="123">
        <f t="shared" ca="1" si="350"/>
        <v>0</v>
      </c>
      <c r="U209" s="123">
        <f t="shared" ca="1" si="351"/>
        <v>0</v>
      </c>
      <c r="V209" s="123">
        <f t="shared" ca="1" si="352"/>
        <v>0</v>
      </c>
      <c r="W209" s="123">
        <f t="shared" ca="1" si="353"/>
        <v>0</v>
      </c>
      <c r="X209" s="123">
        <f t="shared" ca="1" si="354"/>
        <v>0</v>
      </c>
      <c r="Y209" s="123">
        <f t="shared" ca="1" si="355"/>
        <v>0</v>
      </c>
      <c r="Z209" s="123">
        <f t="shared" ca="1" si="356"/>
        <v>0</v>
      </c>
      <c r="AA209" s="123">
        <f t="shared" ca="1" si="357"/>
        <v>0</v>
      </c>
      <c r="AB209" s="123">
        <f t="shared" ca="1" si="358"/>
        <v>0</v>
      </c>
      <c r="AC209" s="123">
        <f t="shared" ca="1" si="359"/>
        <v>0</v>
      </c>
      <c r="AD209" s="123">
        <f t="shared" ca="1" si="360"/>
        <v>0</v>
      </c>
      <c r="AE209" s="123">
        <f t="shared" ca="1" si="361"/>
        <v>0</v>
      </c>
      <c r="AF209" s="123">
        <f t="shared" ca="1" si="362"/>
        <v>0</v>
      </c>
      <c r="AG209" s="123">
        <f t="shared" ca="1" si="363"/>
        <v>0</v>
      </c>
      <c r="AH209" s="123">
        <f t="shared" ca="1" si="364"/>
        <v>0</v>
      </c>
      <c r="AI209" s="123">
        <f t="shared" ca="1" si="365"/>
        <v>0</v>
      </c>
      <c r="AJ209" s="123">
        <f t="shared" ca="1" si="366"/>
        <v>0</v>
      </c>
      <c r="AK209" s="123">
        <f t="shared" ca="1" si="367"/>
        <v>0</v>
      </c>
      <c r="AL209" s="123">
        <f t="shared" ca="1" si="368"/>
        <v>0</v>
      </c>
      <c r="AM209" s="123">
        <f t="shared" ca="1" si="369"/>
        <v>0</v>
      </c>
      <c r="AN209" s="123">
        <f t="shared" ca="1" si="370"/>
        <v>0</v>
      </c>
      <c r="AO209" s="123">
        <f t="shared" ca="1" si="371"/>
        <v>0</v>
      </c>
      <c r="AP209" s="123">
        <f t="shared" ca="1" si="372"/>
        <v>0</v>
      </c>
      <c r="AQ209" s="123">
        <f t="shared" ca="1" si="373"/>
        <v>0</v>
      </c>
      <c r="AR209" s="123">
        <f t="shared" ca="1" si="374"/>
        <v>0</v>
      </c>
      <c r="AS209" s="123">
        <f t="shared" ca="1" si="375"/>
        <v>0</v>
      </c>
      <c r="AT209" s="123">
        <f t="shared" ca="1" si="376"/>
        <v>0</v>
      </c>
      <c r="AU209" s="123">
        <f t="shared" ca="1" si="377"/>
        <v>0</v>
      </c>
      <c r="AV209" s="123">
        <f t="shared" ca="1" si="378"/>
        <v>0</v>
      </c>
      <c r="AW209" s="123">
        <f t="shared" ca="1" si="379"/>
        <v>0</v>
      </c>
      <c r="AX209" s="123">
        <f t="shared" ca="1" si="380"/>
        <v>0</v>
      </c>
      <c r="AY209" s="123">
        <f t="shared" ca="1" si="381"/>
        <v>0</v>
      </c>
      <c r="AZ209" s="123">
        <f t="shared" ca="1" si="382"/>
        <v>0</v>
      </c>
      <c r="BA209" s="123">
        <f t="shared" ca="1" si="383"/>
        <v>0</v>
      </c>
      <c r="BB209" s="123">
        <f t="shared" ca="1" si="384"/>
        <v>0</v>
      </c>
      <c r="BC209" s="123">
        <f t="shared" ca="1" si="385"/>
        <v>0</v>
      </c>
      <c r="BD209" s="123">
        <f t="shared" ca="1" si="386"/>
        <v>0</v>
      </c>
      <c r="BE209" s="123">
        <f t="shared" ca="1" si="387"/>
        <v>0</v>
      </c>
      <c r="BF209" s="123">
        <f t="shared" ca="1" si="388"/>
        <v>0</v>
      </c>
      <c r="BG209" s="123">
        <f t="shared" ca="1" si="389"/>
        <v>0</v>
      </c>
      <c r="BH209" s="123">
        <f t="shared" ca="1" si="390"/>
        <v>0</v>
      </c>
      <c r="BI209" s="123">
        <f t="shared" ca="1" si="391"/>
        <v>0</v>
      </c>
      <c r="BJ209" s="123">
        <f t="shared" ca="1" si="392"/>
        <v>0</v>
      </c>
      <c r="BK209" s="123">
        <f t="shared" ca="1" si="393"/>
        <v>0</v>
      </c>
      <c r="BL209" s="123">
        <f t="shared" ca="1" si="394"/>
        <v>0</v>
      </c>
      <c r="BM209" s="123">
        <f t="shared" ca="1" si="395"/>
        <v>0</v>
      </c>
      <c r="BN209" s="123">
        <f t="shared" ca="1" si="396"/>
        <v>0.65</v>
      </c>
      <c r="BO209" s="123">
        <f t="shared" ca="1" si="397"/>
        <v>28</v>
      </c>
      <c r="BP209" s="340">
        <f t="shared" ca="1" si="398"/>
        <v>0</v>
      </c>
      <c r="BQ209" s="123">
        <f t="shared" ca="1" si="399"/>
        <v>0</v>
      </c>
      <c r="BR209" s="123">
        <f t="shared" ca="1" si="400"/>
        <v>0</v>
      </c>
      <c r="BS209" s="123">
        <f t="shared" ca="1" si="401"/>
        <v>0</v>
      </c>
      <c r="BT209" s="123">
        <f t="shared" ca="1" si="402"/>
        <v>0</v>
      </c>
      <c r="BU209" s="123">
        <f t="shared" ca="1" si="403"/>
        <v>0</v>
      </c>
      <c r="BV209" s="123"/>
      <c r="BW209" s="123">
        <f t="shared" ca="1" si="404"/>
        <v>0</v>
      </c>
      <c r="BX209" s="123"/>
      <c r="BY209" s="123">
        <f t="shared" ca="1" si="405"/>
        <v>0</v>
      </c>
      <c r="BZ209" s="123"/>
      <c r="CA209" s="123">
        <f t="shared" ca="1" si="406"/>
        <v>0</v>
      </c>
      <c r="CB209" s="528">
        <f t="shared" ca="1" si="407"/>
        <v>0</v>
      </c>
      <c r="CC209" s="123">
        <f t="shared" ca="1" si="408"/>
        <v>0</v>
      </c>
      <c r="CD209" s="125">
        <f t="shared" ca="1" si="409"/>
        <v>0</v>
      </c>
      <c r="CE209" s="125">
        <f t="shared" ca="1" si="410"/>
        <v>0</v>
      </c>
      <c r="CF209" s="125">
        <f t="shared" ca="1" si="411"/>
        <v>0</v>
      </c>
      <c r="CG209" s="125">
        <f t="shared" ca="1" si="412"/>
        <v>0</v>
      </c>
      <c r="CH209" s="125">
        <f t="shared" ca="1" si="413"/>
        <v>0</v>
      </c>
      <c r="CI209" s="125">
        <f t="shared" ca="1" si="414"/>
        <v>0</v>
      </c>
      <c r="CJ209" s="125">
        <f t="shared" ca="1" si="415"/>
        <v>0</v>
      </c>
      <c r="CK209" s="125">
        <f t="shared" ca="1" si="416"/>
        <v>0</v>
      </c>
      <c r="CL209" s="125">
        <f t="shared" ca="1" si="417"/>
        <v>0</v>
      </c>
      <c r="CM209" s="125">
        <f t="shared" ca="1" si="418"/>
        <v>0</v>
      </c>
      <c r="CN209" s="125">
        <f t="shared" ca="1" si="419"/>
        <v>0</v>
      </c>
      <c r="CO209" s="125">
        <f t="shared" ca="1" si="420"/>
        <v>0</v>
      </c>
      <c r="CP209" s="125">
        <f t="shared" ca="1" si="421"/>
        <v>0</v>
      </c>
      <c r="CQ209" s="125">
        <f t="shared" ca="1" si="422"/>
        <v>0</v>
      </c>
      <c r="CR209" s="125">
        <f t="shared" ca="1" si="423"/>
        <v>0</v>
      </c>
      <c r="CS209" s="125">
        <f t="shared" ca="1" si="424"/>
        <v>0</v>
      </c>
      <c r="CT209" s="125">
        <f t="shared" ca="1" si="425"/>
        <v>0</v>
      </c>
      <c r="CU209" s="125">
        <f t="shared" ca="1" si="426"/>
        <v>0</v>
      </c>
      <c r="CV209" s="125">
        <f t="shared" ca="1" si="427"/>
        <v>0</v>
      </c>
      <c r="CW209" s="125">
        <f t="shared" ca="1" si="428"/>
        <v>0</v>
      </c>
      <c r="CX209" s="125">
        <f t="shared" ca="1" si="429"/>
        <v>0</v>
      </c>
      <c r="CY209" s="125">
        <f t="shared" ca="1" si="430"/>
        <v>0</v>
      </c>
      <c r="CZ209" s="125">
        <f t="shared" ca="1" si="431"/>
        <v>0</v>
      </c>
      <c r="DA209" s="341">
        <f t="shared" ca="1" si="432"/>
        <v>0</v>
      </c>
      <c r="DB209" s="606">
        <f t="shared" ca="1" si="433"/>
        <v>0</v>
      </c>
      <c r="DC209" s="606"/>
      <c r="DD209" s="606">
        <f t="shared" ca="1" si="434"/>
        <v>0</v>
      </c>
      <c r="DE209" s="125">
        <f t="shared" ca="1" si="435"/>
        <v>0</v>
      </c>
      <c r="DF209" s="125">
        <f t="shared" ca="1" si="436"/>
        <v>0</v>
      </c>
      <c r="DG209" s="125">
        <f t="shared" ca="1" si="437"/>
        <v>0</v>
      </c>
      <c r="DH209" s="125">
        <f t="shared" ca="1" si="438"/>
        <v>0</v>
      </c>
      <c r="DI209" s="125">
        <f t="shared" ca="1" si="439"/>
        <v>0</v>
      </c>
      <c r="DJ209" s="125">
        <f t="shared" ca="1" si="440"/>
        <v>0</v>
      </c>
      <c r="DK209" s="125">
        <f t="shared" ca="1" si="441"/>
        <v>0</v>
      </c>
      <c r="DL209" s="125">
        <f t="shared" ca="1" si="442"/>
        <v>0</v>
      </c>
      <c r="DM209" s="125">
        <f t="shared" ca="1" si="443"/>
        <v>0</v>
      </c>
      <c r="DN209" s="340" t="str">
        <f t="shared" ca="1" si="444"/>
        <v xml:space="preserve">    </v>
      </c>
      <c r="DO209" s="340">
        <f t="shared" ca="1" si="445"/>
        <v>0</v>
      </c>
      <c r="DP209" s="340" t="str">
        <f t="shared" ca="1" si="446"/>
        <v>вс/сс</v>
      </c>
      <c r="DQ209" s="340">
        <f t="shared" ca="1" si="447"/>
        <v>0</v>
      </c>
      <c r="DR209" s="340">
        <f t="shared" ca="1" si="448"/>
        <v>0</v>
      </c>
      <c r="DS209" s="340">
        <f t="shared" ca="1" si="449"/>
        <v>0</v>
      </c>
    </row>
    <row r="210" spans="1:123">
      <c r="A210">
        <f t="shared" ca="1" si="340"/>
        <v>205</v>
      </c>
      <c r="B210" t="str">
        <f t="shared" ca="1" si="341"/>
        <v>Водій механік</v>
      </c>
      <c r="C210">
        <f t="shared" ca="1" si="342"/>
        <v>0</v>
      </c>
      <c r="D210">
        <f t="shared" ca="1" si="343"/>
        <v>0</v>
      </c>
      <c r="E210">
        <f t="shared" ca="1" si="344"/>
        <v>0</v>
      </c>
      <c r="F210">
        <f t="shared" ca="1" si="345"/>
        <v>0</v>
      </c>
      <c r="G210" s="123" t="str">
        <f t="shared" ref="G210:G241" ca="1" si="450">INDIRECT("Відомість!g"&amp;ROW())</f>
        <v>0.0.0</v>
      </c>
      <c r="H210" s="123" t="str">
        <f t="shared" ca="1" si="339"/>
        <v>0.0.0</v>
      </c>
      <c r="I210" s="123" t="str">
        <f t="shared" ca="1" si="339"/>
        <v>0.0.0</v>
      </c>
      <c r="J210" s="123" t="str">
        <f t="shared" ca="1" si="339"/>
        <v>0.0.0</v>
      </c>
      <c r="K210" s="123" t="str">
        <f t="shared" ca="1" si="339"/>
        <v>0.0.0</v>
      </c>
      <c r="L210" s="123" t="str">
        <f t="shared" ca="1" si="339"/>
        <v>0.0.0</v>
      </c>
      <c r="M210" s="123" t="str">
        <f t="shared" ca="1" si="339"/>
        <v>0.0.0</v>
      </c>
      <c r="N210" s="123" t="str">
        <f t="shared" ca="1" si="339"/>
        <v>0.0.0</v>
      </c>
      <c r="O210" s="123">
        <f t="shared" ca="1" si="346"/>
        <v>5</v>
      </c>
      <c r="P210" s="123">
        <f t="shared" ca="1" si="347"/>
        <v>0</v>
      </c>
      <c r="Q210" s="123">
        <f t="shared" ca="1" si="348"/>
        <v>0</v>
      </c>
      <c r="R210" s="123">
        <f t="shared" ca="1" si="348"/>
        <v>0</v>
      </c>
      <c r="S210" s="123">
        <f t="shared" ca="1" si="349"/>
        <v>0</v>
      </c>
      <c r="T210" s="123">
        <f t="shared" ca="1" si="350"/>
        <v>0</v>
      </c>
      <c r="U210" s="123">
        <f t="shared" ca="1" si="351"/>
        <v>0</v>
      </c>
      <c r="V210" s="123">
        <f t="shared" ca="1" si="352"/>
        <v>0</v>
      </c>
      <c r="W210" s="123">
        <f t="shared" ca="1" si="353"/>
        <v>0</v>
      </c>
      <c r="X210" s="123">
        <f t="shared" ca="1" si="354"/>
        <v>0</v>
      </c>
      <c r="Y210" s="123">
        <f t="shared" ca="1" si="355"/>
        <v>0</v>
      </c>
      <c r="Z210" s="123">
        <f t="shared" ca="1" si="356"/>
        <v>0</v>
      </c>
      <c r="AA210" s="123">
        <f t="shared" ca="1" si="357"/>
        <v>0</v>
      </c>
      <c r="AB210" s="123">
        <f t="shared" ca="1" si="358"/>
        <v>0</v>
      </c>
      <c r="AC210" s="123">
        <f t="shared" ca="1" si="359"/>
        <v>0</v>
      </c>
      <c r="AD210" s="123">
        <f t="shared" ca="1" si="360"/>
        <v>0</v>
      </c>
      <c r="AE210" s="123">
        <f t="shared" ca="1" si="361"/>
        <v>0</v>
      </c>
      <c r="AF210" s="123">
        <f t="shared" ca="1" si="362"/>
        <v>0</v>
      </c>
      <c r="AG210" s="123">
        <f t="shared" ca="1" si="363"/>
        <v>0</v>
      </c>
      <c r="AH210" s="123">
        <f t="shared" ca="1" si="364"/>
        <v>0</v>
      </c>
      <c r="AI210" s="123">
        <f t="shared" ca="1" si="365"/>
        <v>0</v>
      </c>
      <c r="AJ210" s="123">
        <f t="shared" ca="1" si="366"/>
        <v>0</v>
      </c>
      <c r="AK210" s="123">
        <f t="shared" ca="1" si="367"/>
        <v>0</v>
      </c>
      <c r="AL210" s="123">
        <f t="shared" ca="1" si="368"/>
        <v>0</v>
      </c>
      <c r="AM210" s="123">
        <f t="shared" ca="1" si="369"/>
        <v>0</v>
      </c>
      <c r="AN210" s="123">
        <f t="shared" ca="1" si="370"/>
        <v>0</v>
      </c>
      <c r="AO210" s="123">
        <f t="shared" ca="1" si="371"/>
        <v>0</v>
      </c>
      <c r="AP210" s="123">
        <f t="shared" ca="1" si="372"/>
        <v>0</v>
      </c>
      <c r="AQ210" s="123">
        <f t="shared" ca="1" si="373"/>
        <v>0</v>
      </c>
      <c r="AR210" s="123">
        <f t="shared" ca="1" si="374"/>
        <v>0</v>
      </c>
      <c r="AS210" s="123">
        <f t="shared" ca="1" si="375"/>
        <v>0</v>
      </c>
      <c r="AT210" s="123">
        <f t="shared" ca="1" si="376"/>
        <v>0</v>
      </c>
      <c r="AU210" s="123">
        <f t="shared" ca="1" si="377"/>
        <v>0</v>
      </c>
      <c r="AV210" s="123">
        <f t="shared" ca="1" si="378"/>
        <v>0</v>
      </c>
      <c r="AW210" s="123">
        <f t="shared" ca="1" si="379"/>
        <v>0</v>
      </c>
      <c r="AX210" s="123">
        <f t="shared" ca="1" si="380"/>
        <v>0</v>
      </c>
      <c r="AY210" s="123">
        <f t="shared" ca="1" si="381"/>
        <v>0</v>
      </c>
      <c r="AZ210" s="123">
        <f t="shared" ca="1" si="382"/>
        <v>0</v>
      </c>
      <c r="BA210" s="123">
        <f t="shared" ca="1" si="383"/>
        <v>0</v>
      </c>
      <c r="BB210" s="123">
        <f t="shared" ca="1" si="384"/>
        <v>0</v>
      </c>
      <c r="BC210" s="123">
        <f t="shared" ca="1" si="385"/>
        <v>0</v>
      </c>
      <c r="BD210" s="123">
        <f t="shared" ca="1" si="386"/>
        <v>0</v>
      </c>
      <c r="BE210" s="123">
        <f t="shared" ca="1" si="387"/>
        <v>0</v>
      </c>
      <c r="BF210" s="123">
        <f t="shared" ca="1" si="388"/>
        <v>0</v>
      </c>
      <c r="BG210" s="123">
        <f t="shared" ca="1" si="389"/>
        <v>0</v>
      </c>
      <c r="BH210" s="123">
        <f t="shared" ca="1" si="390"/>
        <v>0</v>
      </c>
      <c r="BI210" s="123">
        <f t="shared" ca="1" si="391"/>
        <v>0</v>
      </c>
      <c r="BJ210" s="123">
        <f t="shared" ca="1" si="392"/>
        <v>0</v>
      </c>
      <c r="BK210" s="123">
        <f t="shared" ca="1" si="393"/>
        <v>0</v>
      </c>
      <c r="BL210" s="123">
        <f t="shared" ca="1" si="394"/>
        <v>0</v>
      </c>
      <c r="BM210" s="123">
        <f t="shared" ca="1" si="395"/>
        <v>0</v>
      </c>
      <c r="BN210" s="123">
        <f t="shared" ca="1" si="396"/>
        <v>0.65</v>
      </c>
      <c r="BO210" s="123">
        <f t="shared" ca="1" si="397"/>
        <v>28</v>
      </c>
      <c r="BP210" s="340">
        <f t="shared" ca="1" si="398"/>
        <v>0</v>
      </c>
      <c r="BQ210" s="123">
        <f t="shared" ca="1" si="399"/>
        <v>0</v>
      </c>
      <c r="BR210" s="123">
        <f t="shared" ca="1" si="400"/>
        <v>0</v>
      </c>
      <c r="BS210" s="123">
        <f t="shared" ca="1" si="401"/>
        <v>0</v>
      </c>
      <c r="BT210" s="123">
        <f t="shared" ca="1" si="402"/>
        <v>0</v>
      </c>
      <c r="BU210" s="123">
        <f t="shared" ca="1" si="403"/>
        <v>0</v>
      </c>
      <c r="BV210" s="123"/>
      <c r="BW210" s="123">
        <f t="shared" ca="1" si="404"/>
        <v>0</v>
      </c>
      <c r="BX210" s="123"/>
      <c r="BY210" s="123">
        <f t="shared" ca="1" si="405"/>
        <v>0</v>
      </c>
      <c r="BZ210" s="123"/>
      <c r="CA210" s="123">
        <f t="shared" ca="1" si="406"/>
        <v>0</v>
      </c>
      <c r="CB210" s="528">
        <f t="shared" ca="1" si="407"/>
        <v>0</v>
      </c>
      <c r="CC210" s="123">
        <f t="shared" ca="1" si="408"/>
        <v>0</v>
      </c>
      <c r="CD210" s="125">
        <f t="shared" ca="1" si="409"/>
        <v>0</v>
      </c>
      <c r="CE210" s="125">
        <f t="shared" ca="1" si="410"/>
        <v>0</v>
      </c>
      <c r="CF210" s="125">
        <f t="shared" ca="1" si="411"/>
        <v>0</v>
      </c>
      <c r="CG210" s="125">
        <f t="shared" ca="1" si="412"/>
        <v>0</v>
      </c>
      <c r="CH210" s="125">
        <f t="shared" ca="1" si="413"/>
        <v>0</v>
      </c>
      <c r="CI210" s="125">
        <f t="shared" ca="1" si="414"/>
        <v>0</v>
      </c>
      <c r="CJ210" s="125">
        <f t="shared" ca="1" si="415"/>
        <v>0</v>
      </c>
      <c r="CK210" s="125">
        <f t="shared" ca="1" si="416"/>
        <v>0</v>
      </c>
      <c r="CL210" s="125">
        <f t="shared" ca="1" si="417"/>
        <v>0</v>
      </c>
      <c r="CM210" s="125">
        <f t="shared" ca="1" si="418"/>
        <v>0</v>
      </c>
      <c r="CN210" s="125">
        <f t="shared" ca="1" si="419"/>
        <v>0</v>
      </c>
      <c r="CO210" s="125">
        <f t="shared" ca="1" si="420"/>
        <v>0</v>
      </c>
      <c r="CP210" s="125">
        <f t="shared" ca="1" si="421"/>
        <v>0</v>
      </c>
      <c r="CQ210" s="125">
        <f t="shared" ca="1" si="422"/>
        <v>0</v>
      </c>
      <c r="CR210" s="125">
        <f t="shared" ca="1" si="423"/>
        <v>0</v>
      </c>
      <c r="CS210" s="125">
        <f t="shared" ca="1" si="424"/>
        <v>0</v>
      </c>
      <c r="CT210" s="125">
        <f t="shared" ca="1" si="425"/>
        <v>0</v>
      </c>
      <c r="CU210" s="125">
        <f t="shared" ca="1" si="426"/>
        <v>0</v>
      </c>
      <c r="CV210" s="125">
        <f t="shared" ca="1" si="427"/>
        <v>0</v>
      </c>
      <c r="CW210" s="125">
        <f t="shared" ca="1" si="428"/>
        <v>0</v>
      </c>
      <c r="CX210" s="125">
        <f t="shared" ca="1" si="429"/>
        <v>0</v>
      </c>
      <c r="CY210" s="125">
        <f t="shared" ca="1" si="430"/>
        <v>0</v>
      </c>
      <c r="CZ210" s="125">
        <f t="shared" ca="1" si="431"/>
        <v>0</v>
      </c>
      <c r="DA210" s="341">
        <f t="shared" ca="1" si="432"/>
        <v>0</v>
      </c>
      <c r="DB210" s="606">
        <f t="shared" ca="1" si="433"/>
        <v>0</v>
      </c>
      <c r="DC210" s="606"/>
      <c r="DD210" s="606">
        <f t="shared" ca="1" si="434"/>
        <v>0</v>
      </c>
      <c r="DE210" s="125">
        <f t="shared" ca="1" si="435"/>
        <v>0</v>
      </c>
      <c r="DF210" s="125">
        <f t="shared" ca="1" si="436"/>
        <v>0</v>
      </c>
      <c r="DG210" s="125">
        <f t="shared" ca="1" si="437"/>
        <v>0</v>
      </c>
      <c r="DH210" s="125">
        <f t="shared" ca="1" si="438"/>
        <v>0</v>
      </c>
      <c r="DI210" s="125">
        <f t="shared" ca="1" si="439"/>
        <v>0</v>
      </c>
      <c r="DJ210" s="125">
        <f t="shared" ca="1" si="440"/>
        <v>0</v>
      </c>
      <c r="DK210" s="125">
        <f t="shared" ca="1" si="441"/>
        <v>0</v>
      </c>
      <c r="DL210" s="125">
        <f t="shared" ca="1" si="442"/>
        <v>0</v>
      </c>
      <c r="DM210" s="125">
        <f t="shared" ca="1" si="443"/>
        <v>0</v>
      </c>
      <c r="DN210" s="340" t="str">
        <f t="shared" ca="1" si="444"/>
        <v xml:space="preserve">    </v>
      </c>
      <c r="DO210" s="340">
        <f t="shared" ca="1" si="445"/>
        <v>0</v>
      </c>
      <c r="DP210" s="340" t="str">
        <f t="shared" ca="1" si="446"/>
        <v>вс/сс</v>
      </c>
      <c r="DQ210" s="340">
        <f t="shared" ca="1" si="447"/>
        <v>0</v>
      </c>
      <c r="DR210" s="340">
        <f t="shared" ca="1" si="448"/>
        <v>0</v>
      </c>
      <c r="DS210" s="340">
        <f t="shared" ca="1" si="449"/>
        <v>0</v>
      </c>
    </row>
    <row r="211" spans="1:123">
      <c r="A211">
        <f t="shared" ca="1" si="340"/>
        <v>206</v>
      </c>
      <c r="B211">
        <f t="shared" ca="1" si="341"/>
        <v>0</v>
      </c>
      <c r="C211">
        <f t="shared" ca="1" si="342"/>
        <v>0</v>
      </c>
      <c r="D211" t="str">
        <f t="shared" ca="1" si="343"/>
        <v xml:space="preserve"> </v>
      </c>
      <c r="E211">
        <f t="shared" ca="1" si="344"/>
        <v>0</v>
      </c>
      <c r="F211">
        <f t="shared" ca="1" si="345"/>
        <v>0</v>
      </c>
      <c r="G211" s="123" t="str">
        <f t="shared" ca="1" si="450"/>
        <v>0.0.0</v>
      </c>
      <c r="H211" s="123" t="str">
        <f t="shared" ca="1" si="339"/>
        <v>0.0.0</v>
      </c>
      <c r="I211" s="123" t="str">
        <f t="shared" ca="1" si="339"/>
        <v>0.0.0</v>
      </c>
      <c r="J211" s="123" t="str">
        <f t="shared" ca="1" si="339"/>
        <v>0.0.0</v>
      </c>
      <c r="K211" s="123" t="str">
        <f t="shared" ca="1" si="339"/>
        <v>0.0.0</v>
      </c>
      <c r="L211" s="123" t="str">
        <f t="shared" ca="1" si="339"/>
        <v>0.0.0</v>
      </c>
      <c r="M211" s="123" t="str">
        <f t="shared" ca="1" si="339"/>
        <v>0.0.0</v>
      </c>
      <c r="N211" s="123" t="str">
        <f t="shared" ca="1" si="339"/>
        <v>0.0.0</v>
      </c>
      <c r="O211" s="123">
        <f t="shared" ca="1" si="346"/>
        <v>0</v>
      </c>
      <c r="P211" s="123">
        <f t="shared" ca="1" si="347"/>
        <v>0</v>
      </c>
      <c r="Q211" s="123">
        <f t="shared" ca="1" si="348"/>
        <v>0</v>
      </c>
      <c r="R211" s="123">
        <f t="shared" ca="1" si="348"/>
        <v>0</v>
      </c>
      <c r="S211" s="123">
        <f t="shared" ca="1" si="349"/>
        <v>0</v>
      </c>
      <c r="T211" s="123">
        <f t="shared" ca="1" si="350"/>
        <v>0</v>
      </c>
      <c r="U211" s="123">
        <f t="shared" ca="1" si="351"/>
        <v>0</v>
      </c>
      <c r="V211" s="123">
        <f t="shared" ca="1" si="352"/>
        <v>0</v>
      </c>
      <c r="W211" s="123">
        <f t="shared" ca="1" si="353"/>
        <v>0</v>
      </c>
      <c r="X211" s="123">
        <f t="shared" ca="1" si="354"/>
        <v>0</v>
      </c>
      <c r="Y211" s="123">
        <f t="shared" ca="1" si="355"/>
        <v>0</v>
      </c>
      <c r="Z211" s="123">
        <f t="shared" ca="1" si="356"/>
        <v>0</v>
      </c>
      <c r="AA211" s="123">
        <f t="shared" ca="1" si="357"/>
        <v>0</v>
      </c>
      <c r="AB211" s="123">
        <f t="shared" ca="1" si="358"/>
        <v>0</v>
      </c>
      <c r="AC211" s="123">
        <f t="shared" ca="1" si="359"/>
        <v>0</v>
      </c>
      <c r="AD211" s="123">
        <f t="shared" ca="1" si="360"/>
        <v>0</v>
      </c>
      <c r="AE211" s="123">
        <f t="shared" ca="1" si="361"/>
        <v>0</v>
      </c>
      <c r="AF211" s="123">
        <f t="shared" ca="1" si="362"/>
        <v>0</v>
      </c>
      <c r="AG211" s="123">
        <f t="shared" ca="1" si="363"/>
        <v>0</v>
      </c>
      <c r="AH211" s="123">
        <f t="shared" ca="1" si="364"/>
        <v>0</v>
      </c>
      <c r="AI211" s="123">
        <f t="shared" ca="1" si="365"/>
        <v>0</v>
      </c>
      <c r="AJ211" s="123">
        <f t="shared" ca="1" si="366"/>
        <v>0</v>
      </c>
      <c r="AK211" s="123">
        <f t="shared" ca="1" si="367"/>
        <v>0</v>
      </c>
      <c r="AL211" s="123">
        <f t="shared" ca="1" si="368"/>
        <v>0</v>
      </c>
      <c r="AM211" s="123">
        <f t="shared" ca="1" si="369"/>
        <v>0</v>
      </c>
      <c r="AN211" s="123">
        <f t="shared" ca="1" si="370"/>
        <v>0</v>
      </c>
      <c r="AO211" s="123">
        <f t="shared" ca="1" si="371"/>
        <v>0</v>
      </c>
      <c r="AP211" s="123">
        <f t="shared" ca="1" si="372"/>
        <v>0</v>
      </c>
      <c r="AQ211" s="123">
        <f t="shared" ca="1" si="373"/>
        <v>0</v>
      </c>
      <c r="AR211" s="123">
        <f t="shared" ca="1" si="374"/>
        <v>0</v>
      </c>
      <c r="AS211" s="123">
        <f t="shared" ca="1" si="375"/>
        <v>0</v>
      </c>
      <c r="AT211" s="123">
        <f t="shared" ca="1" si="376"/>
        <v>0</v>
      </c>
      <c r="AU211" s="123">
        <f t="shared" ca="1" si="377"/>
        <v>0</v>
      </c>
      <c r="AV211" s="123">
        <f t="shared" ca="1" si="378"/>
        <v>0</v>
      </c>
      <c r="AW211" s="123">
        <f t="shared" ca="1" si="379"/>
        <v>0</v>
      </c>
      <c r="AX211" s="123">
        <f t="shared" ca="1" si="380"/>
        <v>0</v>
      </c>
      <c r="AY211" s="123">
        <f t="shared" ca="1" si="381"/>
        <v>0</v>
      </c>
      <c r="AZ211" s="123">
        <f t="shared" ca="1" si="382"/>
        <v>0</v>
      </c>
      <c r="BA211" s="123">
        <f t="shared" ca="1" si="383"/>
        <v>0</v>
      </c>
      <c r="BB211" s="123">
        <f t="shared" ca="1" si="384"/>
        <v>0</v>
      </c>
      <c r="BC211" s="123">
        <f t="shared" ca="1" si="385"/>
        <v>0</v>
      </c>
      <c r="BD211" s="123">
        <f t="shared" ca="1" si="386"/>
        <v>0</v>
      </c>
      <c r="BE211" s="123">
        <f t="shared" ca="1" si="387"/>
        <v>0</v>
      </c>
      <c r="BF211" s="123">
        <f t="shared" ca="1" si="388"/>
        <v>0</v>
      </c>
      <c r="BG211" s="123">
        <f t="shared" ca="1" si="389"/>
        <v>0</v>
      </c>
      <c r="BH211" s="123">
        <f t="shared" ca="1" si="390"/>
        <v>0</v>
      </c>
      <c r="BI211" s="123">
        <f t="shared" ca="1" si="391"/>
        <v>0</v>
      </c>
      <c r="BJ211" s="123">
        <f t="shared" ca="1" si="392"/>
        <v>0</v>
      </c>
      <c r="BK211" s="123">
        <f t="shared" ca="1" si="393"/>
        <v>0</v>
      </c>
      <c r="BL211" s="123">
        <f t="shared" ca="1" si="394"/>
        <v>0</v>
      </c>
      <c r="BM211" s="123">
        <f t="shared" ca="1" si="395"/>
        <v>0</v>
      </c>
      <c r="BN211" s="123">
        <f t="shared" ca="1" si="396"/>
        <v>0.65</v>
      </c>
      <c r="BO211" s="123">
        <f t="shared" ca="1" si="397"/>
        <v>0</v>
      </c>
      <c r="BP211" s="340">
        <f t="shared" ca="1" si="398"/>
        <v>0</v>
      </c>
      <c r="BQ211" s="123">
        <f t="shared" ca="1" si="399"/>
        <v>0</v>
      </c>
      <c r="BR211" s="123">
        <f t="shared" ca="1" si="400"/>
        <v>0</v>
      </c>
      <c r="BS211" s="123">
        <f t="shared" ca="1" si="401"/>
        <v>0</v>
      </c>
      <c r="BT211" s="123">
        <f t="shared" ca="1" si="402"/>
        <v>0</v>
      </c>
      <c r="BU211" s="123">
        <f t="shared" ca="1" si="403"/>
        <v>0</v>
      </c>
      <c r="BV211" s="123"/>
      <c r="BW211" s="123">
        <f t="shared" ca="1" si="404"/>
        <v>0</v>
      </c>
      <c r="BX211" s="123"/>
      <c r="BY211" s="123">
        <f t="shared" ca="1" si="405"/>
        <v>0</v>
      </c>
      <c r="BZ211" s="123"/>
      <c r="CA211" s="123">
        <f t="shared" ca="1" si="406"/>
        <v>0</v>
      </c>
      <c r="CB211" s="528">
        <f t="shared" ca="1" si="407"/>
        <v>0</v>
      </c>
      <c r="CC211" s="123">
        <f t="shared" ca="1" si="408"/>
        <v>0</v>
      </c>
      <c r="CD211" s="125">
        <f t="shared" ca="1" si="409"/>
        <v>0</v>
      </c>
      <c r="CE211" s="125">
        <f t="shared" ca="1" si="410"/>
        <v>0</v>
      </c>
      <c r="CF211" s="125">
        <f t="shared" ca="1" si="411"/>
        <v>0</v>
      </c>
      <c r="CG211" s="125">
        <f t="shared" ca="1" si="412"/>
        <v>0</v>
      </c>
      <c r="CH211" s="125">
        <f t="shared" ca="1" si="413"/>
        <v>0</v>
      </c>
      <c r="CI211" s="125">
        <f t="shared" ca="1" si="414"/>
        <v>0</v>
      </c>
      <c r="CJ211" s="125">
        <f t="shared" ca="1" si="415"/>
        <v>0</v>
      </c>
      <c r="CK211" s="125">
        <f t="shared" ca="1" si="416"/>
        <v>0</v>
      </c>
      <c r="CL211" s="125">
        <f t="shared" ca="1" si="417"/>
        <v>0</v>
      </c>
      <c r="CM211" s="125">
        <f t="shared" ca="1" si="418"/>
        <v>0</v>
      </c>
      <c r="CN211" s="125">
        <f t="shared" ca="1" si="419"/>
        <v>0</v>
      </c>
      <c r="CO211" s="125">
        <f t="shared" ca="1" si="420"/>
        <v>0</v>
      </c>
      <c r="CP211" s="125">
        <f t="shared" ca="1" si="421"/>
        <v>0</v>
      </c>
      <c r="CQ211" s="125">
        <f t="shared" ca="1" si="422"/>
        <v>0</v>
      </c>
      <c r="CR211" s="125">
        <f t="shared" ca="1" si="423"/>
        <v>0</v>
      </c>
      <c r="CS211" s="125">
        <f t="shared" ca="1" si="424"/>
        <v>0</v>
      </c>
      <c r="CT211" s="125">
        <f t="shared" ca="1" si="425"/>
        <v>0</v>
      </c>
      <c r="CU211" s="125">
        <f t="shared" ca="1" si="426"/>
        <v>0</v>
      </c>
      <c r="CV211" s="125">
        <f t="shared" ca="1" si="427"/>
        <v>0</v>
      </c>
      <c r="CW211" s="125">
        <f t="shared" ca="1" si="428"/>
        <v>0</v>
      </c>
      <c r="CX211" s="125">
        <f t="shared" ca="1" si="429"/>
        <v>0</v>
      </c>
      <c r="CY211" s="125">
        <f t="shared" ca="1" si="430"/>
        <v>0</v>
      </c>
      <c r="CZ211" s="125">
        <f t="shared" ca="1" si="431"/>
        <v>0</v>
      </c>
      <c r="DA211" s="341">
        <f t="shared" ca="1" si="432"/>
        <v>0</v>
      </c>
      <c r="DB211" s="606">
        <f t="shared" ca="1" si="433"/>
        <v>0</v>
      </c>
      <c r="DC211" s="606"/>
      <c r="DD211" s="606">
        <f t="shared" ca="1" si="434"/>
        <v>0</v>
      </c>
      <c r="DE211" s="125">
        <f t="shared" ca="1" si="435"/>
        <v>0</v>
      </c>
      <c r="DF211" s="125">
        <f t="shared" ca="1" si="436"/>
        <v>0</v>
      </c>
      <c r="DG211" s="125">
        <f t="shared" ca="1" si="437"/>
        <v>0</v>
      </c>
      <c r="DH211" s="125">
        <f t="shared" ca="1" si="438"/>
        <v>0</v>
      </c>
      <c r="DI211" s="125">
        <f t="shared" ca="1" si="439"/>
        <v>0</v>
      </c>
      <c r="DJ211" s="125">
        <f t="shared" ca="1" si="440"/>
        <v>0</v>
      </c>
      <c r="DK211" s="125">
        <f t="shared" ca="1" si="441"/>
        <v>0</v>
      </c>
      <c r="DL211" s="125">
        <f t="shared" ca="1" si="442"/>
        <v>0</v>
      </c>
      <c r="DM211" s="125">
        <f t="shared" ca="1" si="443"/>
        <v>0</v>
      </c>
      <c r="DN211" s="340" t="str">
        <f t="shared" ca="1" si="444"/>
        <v xml:space="preserve">    </v>
      </c>
      <c r="DO211" s="340" t="str">
        <f t="shared" ca="1" si="445"/>
        <v xml:space="preserve"> </v>
      </c>
      <c r="DP211" s="340">
        <f t="shared" ca="1" si="446"/>
        <v>0</v>
      </c>
      <c r="DQ211" s="340">
        <f t="shared" ca="1" si="447"/>
        <v>0</v>
      </c>
      <c r="DR211" s="340">
        <f t="shared" ca="1" si="448"/>
        <v>0</v>
      </c>
      <c r="DS211" s="340">
        <f t="shared" ca="1" si="449"/>
        <v>0</v>
      </c>
    </row>
    <row r="212" spans="1:123">
      <c r="A212">
        <f t="shared" ca="1" si="340"/>
        <v>207</v>
      </c>
      <c r="B212" t="str">
        <f t="shared" ca="1" si="341"/>
        <v>Командир відділення</v>
      </c>
      <c r="C212">
        <f t="shared" ca="1" si="342"/>
        <v>0</v>
      </c>
      <c r="D212" t="str">
        <f t="shared" ca="1" si="343"/>
        <v>ВАКАНТ</v>
      </c>
      <c r="E212">
        <f t="shared" ca="1" si="344"/>
        <v>0</v>
      </c>
      <c r="F212">
        <f t="shared" ca="1" si="345"/>
        <v>0</v>
      </c>
      <c r="G212" s="123" t="str">
        <f t="shared" ca="1" si="450"/>
        <v>0.0.0</v>
      </c>
      <c r="H212" s="123" t="str">
        <f t="shared" ca="1" si="339"/>
        <v>0.0.0</v>
      </c>
      <c r="I212" s="123" t="str">
        <f t="shared" ca="1" si="339"/>
        <v>0.0.0</v>
      </c>
      <c r="J212" s="123" t="str">
        <f t="shared" ca="1" si="339"/>
        <v>0.0.0</v>
      </c>
      <c r="K212" s="123" t="str">
        <f t="shared" ca="1" si="339"/>
        <v>0.0.0</v>
      </c>
      <c r="L212" s="123" t="str">
        <f t="shared" ca="1" si="339"/>
        <v>0.0.0</v>
      </c>
      <c r="M212" s="123" t="str">
        <f t="shared" ca="1" si="339"/>
        <v>0.0.0</v>
      </c>
      <c r="N212" s="123" t="str">
        <f t="shared" ca="1" si="339"/>
        <v>0.0.0</v>
      </c>
      <c r="O212" s="123">
        <f t="shared" ca="1" si="346"/>
        <v>7</v>
      </c>
      <c r="P212" s="123">
        <f t="shared" ca="1" si="347"/>
        <v>0</v>
      </c>
      <c r="Q212" s="123">
        <f t="shared" ca="1" si="348"/>
        <v>0</v>
      </c>
      <c r="R212" s="123">
        <f t="shared" ca="1" si="348"/>
        <v>0</v>
      </c>
      <c r="S212" s="123">
        <f t="shared" ca="1" si="349"/>
        <v>0</v>
      </c>
      <c r="T212" s="123">
        <f t="shared" ca="1" si="350"/>
        <v>0</v>
      </c>
      <c r="U212" s="123">
        <f t="shared" ca="1" si="351"/>
        <v>0</v>
      </c>
      <c r="V212" s="123">
        <f t="shared" ca="1" si="352"/>
        <v>0</v>
      </c>
      <c r="W212" s="123">
        <f t="shared" ca="1" si="353"/>
        <v>0</v>
      </c>
      <c r="X212" s="123">
        <f t="shared" ca="1" si="354"/>
        <v>0</v>
      </c>
      <c r="Y212" s="123">
        <f t="shared" ca="1" si="355"/>
        <v>0</v>
      </c>
      <c r="Z212" s="123">
        <f t="shared" ca="1" si="356"/>
        <v>0</v>
      </c>
      <c r="AA212" s="123">
        <f t="shared" ca="1" si="357"/>
        <v>0</v>
      </c>
      <c r="AB212" s="123">
        <f t="shared" ca="1" si="358"/>
        <v>0</v>
      </c>
      <c r="AC212" s="123">
        <f t="shared" ca="1" si="359"/>
        <v>0</v>
      </c>
      <c r="AD212" s="123">
        <f t="shared" ca="1" si="360"/>
        <v>0</v>
      </c>
      <c r="AE212" s="123">
        <f t="shared" ca="1" si="361"/>
        <v>0</v>
      </c>
      <c r="AF212" s="123">
        <f t="shared" ca="1" si="362"/>
        <v>0</v>
      </c>
      <c r="AG212" s="123">
        <f t="shared" ca="1" si="363"/>
        <v>0</v>
      </c>
      <c r="AH212" s="123">
        <f t="shared" ca="1" si="364"/>
        <v>0</v>
      </c>
      <c r="AI212" s="123">
        <f t="shared" ca="1" si="365"/>
        <v>0</v>
      </c>
      <c r="AJ212" s="123">
        <f t="shared" ca="1" si="366"/>
        <v>0</v>
      </c>
      <c r="AK212" s="123">
        <f t="shared" ca="1" si="367"/>
        <v>0</v>
      </c>
      <c r="AL212" s="123">
        <f t="shared" ca="1" si="368"/>
        <v>0</v>
      </c>
      <c r="AM212" s="123">
        <f t="shared" ca="1" si="369"/>
        <v>0</v>
      </c>
      <c r="AN212" s="123">
        <f t="shared" ca="1" si="370"/>
        <v>0</v>
      </c>
      <c r="AO212" s="123">
        <f t="shared" ca="1" si="371"/>
        <v>0</v>
      </c>
      <c r="AP212" s="123">
        <f t="shared" ca="1" si="372"/>
        <v>0</v>
      </c>
      <c r="AQ212" s="123">
        <f t="shared" ca="1" si="373"/>
        <v>0</v>
      </c>
      <c r="AR212" s="123">
        <f t="shared" ca="1" si="374"/>
        <v>0</v>
      </c>
      <c r="AS212" s="123">
        <f t="shared" ca="1" si="375"/>
        <v>0</v>
      </c>
      <c r="AT212" s="123">
        <f t="shared" ca="1" si="376"/>
        <v>0</v>
      </c>
      <c r="AU212" s="123">
        <f t="shared" ca="1" si="377"/>
        <v>0</v>
      </c>
      <c r="AV212" s="123">
        <f t="shared" ca="1" si="378"/>
        <v>0</v>
      </c>
      <c r="AW212" s="123">
        <f t="shared" ca="1" si="379"/>
        <v>0</v>
      </c>
      <c r="AX212" s="123">
        <f t="shared" ca="1" si="380"/>
        <v>0</v>
      </c>
      <c r="AY212" s="123">
        <f t="shared" ca="1" si="381"/>
        <v>0</v>
      </c>
      <c r="AZ212" s="123">
        <f t="shared" ca="1" si="382"/>
        <v>0</v>
      </c>
      <c r="BA212" s="123">
        <f t="shared" ca="1" si="383"/>
        <v>0</v>
      </c>
      <c r="BB212" s="123">
        <f t="shared" ca="1" si="384"/>
        <v>0</v>
      </c>
      <c r="BC212" s="123">
        <f t="shared" ca="1" si="385"/>
        <v>0</v>
      </c>
      <c r="BD212" s="123">
        <f t="shared" ca="1" si="386"/>
        <v>0</v>
      </c>
      <c r="BE212" s="123">
        <f t="shared" ca="1" si="387"/>
        <v>0</v>
      </c>
      <c r="BF212" s="123">
        <f t="shared" ca="1" si="388"/>
        <v>0</v>
      </c>
      <c r="BG212" s="123">
        <f t="shared" ca="1" si="389"/>
        <v>0</v>
      </c>
      <c r="BH212" s="123">
        <f t="shared" ca="1" si="390"/>
        <v>0</v>
      </c>
      <c r="BI212" s="123">
        <f t="shared" ca="1" si="391"/>
        <v>0</v>
      </c>
      <c r="BJ212" s="123">
        <f t="shared" ca="1" si="392"/>
        <v>0</v>
      </c>
      <c r="BK212" s="123">
        <f t="shared" ca="1" si="393"/>
        <v>0</v>
      </c>
      <c r="BL212" s="123">
        <f t="shared" ca="1" si="394"/>
        <v>0</v>
      </c>
      <c r="BM212" s="123">
        <f t="shared" ca="1" si="395"/>
        <v>0</v>
      </c>
      <c r="BN212" s="123">
        <f t="shared" ca="1" si="396"/>
        <v>0.65</v>
      </c>
      <c r="BO212" s="123">
        <f t="shared" ca="1" si="397"/>
        <v>28</v>
      </c>
      <c r="BP212" s="340">
        <f t="shared" ca="1" si="398"/>
        <v>0</v>
      </c>
      <c r="BQ212" s="123">
        <f t="shared" ca="1" si="399"/>
        <v>0</v>
      </c>
      <c r="BR212" s="123">
        <f t="shared" ca="1" si="400"/>
        <v>0</v>
      </c>
      <c r="BS212" s="123">
        <f t="shared" ca="1" si="401"/>
        <v>0</v>
      </c>
      <c r="BT212" s="123">
        <f t="shared" ca="1" si="402"/>
        <v>0</v>
      </c>
      <c r="BU212" s="123">
        <f t="shared" ca="1" si="403"/>
        <v>0</v>
      </c>
      <c r="BV212" s="123"/>
      <c r="BW212" s="123">
        <f t="shared" ca="1" si="404"/>
        <v>0</v>
      </c>
      <c r="BX212" s="123"/>
      <c r="BY212" s="123">
        <f t="shared" ca="1" si="405"/>
        <v>0</v>
      </c>
      <c r="BZ212" s="123"/>
      <c r="CA212" s="123">
        <f t="shared" ca="1" si="406"/>
        <v>0</v>
      </c>
      <c r="CB212" s="528">
        <f t="shared" ca="1" si="407"/>
        <v>0</v>
      </c>
      <c r="CC212" s="123">
        <f t="shared" ca="1" si="408"/>
        <v>0</v>
      </c>
      <c r="CD212" s="125">
        <f t="shared" ca="1" si="409"/>
        <v>0</v>
      </c>
      <c r="CE212" s="125">
        <f t="shared" ca="1" si="410"/>
        <v>0</v>
      </c>
      <c r="CF212" s="125">
        <f t="shared" ca="1" si="411"/>
        <v>0</v>
      </c>
      <c r="CG212" s="125">
        <f t="shared" ca="1" si="412"/>
        <v>0</v>
      </c>
      <c r="CH212" s="125">
        <f t="shared" ca="1" si="413"/>
        <v>0</v>
      </c>
      <c r="CI212" s="125">
        <f t="shared" ca="1" si="414"/>
        <v>0</v>
      </c>
      <c r="CJ212" s="125">
        <f t="shared" ca="1" si="415"/>
        <v>0</v>
      </c>
      <c r="CK212" s="125">
        <f t="shared" ca="1" si="416"/>
        <v>0</v>
      </c>
      <c r="CL212" s="125">
        <f t="shared" ca="1" si="417"/>
        <v>0</v>
      </c>
      <c r="CM212" s="125">
        <f t="shared" ca="1" si="418"/>
        <v>0</v>
      </c>
      <c r="CN212" s="125">
        <f t="shared" ca="1" si="419"/>
        <v>0</v>
      </c>
      <c r="CO212" s="125">
        <f t="shared" ca="1" si="420"/>
        <v>0</v>
      </c>
      <c r="CP212" s="125">
        <f t="shared" ca="1" si="421"/>
        <v>0</v>
      </c>
      <c r="CQ212" s="125">
        <f t="shared" ca="1" si="422"/>
        <v>0</v>
      </c>
      <c r="CR212" s="125">
        <f t="shared" ca="1" si="423"/>
        <v>0</v>
      </c>
      <c r="CS212" s="125">
        <f t="shared" ca="1" si="424"/>
        <v>0</v>
      </c>
      <c r="CT212" s="125">
        <f t="shared" ca="1" si="425"/>
        <v>0</v>
      </c>
      <c r="CU212" s="125">
        <f t="shared" ca="1" si="426"/>
        <v>0</v>
      </c>
      <c r="CV212" s="125">
        <f t="shared" ca="1" si="427"/>
        <v>0</v>
      </c>
      <c r="CW212" s="125">
        <f t="shared" ca="1" si="428"/>
        <v>0</v>
      </c>
      <c r="CX212" s="125">
        <f t="shared" ca="1" si="429"/>
        <v>0</v>
      </c>
      <c r="CY212" s="125">
        <f t="shared" ca="1" si="430"/>
        <v>0</v>
      </c>
      <c r="CZ212" s="125">
        <f t="shared" ca="1" si="431"/>
        <v>0</v>
      </c>
      <c r="DA212" s="341">
        <f t="shared" ca="1" si="432"/>
        <v>0</v>
      </c>
      <c r="DB212" s="606">
        <f t="shared" ca="1" si="433"/>
        <v>0</v>
      </c>
      <c r="DC212" s="606"/>
      <c r="DD212" s="606">
        <f t="shared" ca="1" si="434"/>
        <v>0</v>
      </c>
      <c r="DE212" s="125">
        <f t="shared" ca="1" si="435"/>
        <v>0</v>
      </c>
      <c r="DF212" s="125">
        <f t="shared" ca="1" si="436"/>
        <v>0</v>
      </c>
      <c r="DG212" s="125">
        <f t="shared" ca="1" si="437"/>
        <v>0</v>
      </c>
      <c r="DH212" s="125">
        <f t="shared" ca="1" si="438"/>
        <v>0</v>
      </c>
      <c r="DI212" s="125">
        <f t="shared" ca="1" si="439"/>
        <v>0</v>
      </c>
      <c r="DJ212" s="125">
        <f t="shared" ca="1" si="440"/>
        <v>0</v>
      </c>
      <c r="DK212" s="125">
        <f t="shared" ca="1" si="441"/>
        <v>0</v>
      </c>
      <c r="DL212" s="125">
        <f t="shared" ca="1" si="442"/>
        <v>0</v>
      </c>
      <c r="DM212" s="125">
        <f t="shared" ca="1" si="443"/>
        <v>0</v>
      </c>
      <c r="DN212" s="340" t="str">
        <f t="shared" ca="1" si="444"/>
        <v xml:space="preserve">    </v>
      </c>
      <c r="DO212" s="340" t="str">
        <f t="shared" ca="1" si="445"/>
        <v>ВАКАНТ</v>
      </c>
      <c r="DP212" s="340">
        <f t="shared" ca="1" si="446"/>
        <v>0</v>
      </c>
      <c r="DQ212" s="340">
        <f t="shared" ca="1" si="447"/>
        <v>0</v>
      </c>
      <c r="DR212" s="340">
        <f t="shared" ca="1" si="448"/>
        <v>0</v>
      </c>
      <c r="DS212" s="340">
        <f t="shared" ca="1" si="449"/>
        <v>0</v>
      </c>
    </row>
    <row r="213" spans="1:123">
      <c r="A213">
        <f t="shared" ca="1" si="340"/>
        <v>208</v>
      </c>
      <c r="B213" t="str">
        <f t="shared" ca="1" si="341"/>
        <v xml:space="preserve">Водій-механік </v>
      </c>
      <c r="C213">
        <f t="shared" ca="1" si="342"/>
        <v>0</v>
      </c>
      <c r="D213">
        <f t="shared" ca="1" si="343"/>
        <v>0</v>
      </c>
      <c r="E213">
        <f t="shared" ca="1" si="344"/>
        <v>0</v>
      </c>
      <c r="F213">
        <f t="shared" ca="1" si="345"/>
        <v>0</v>
      </c>
      <c r="G213" s="123" t="str">
        <f t="shared" ca="1" si="450"/>
        <v>0.0.0</v>
      </c>
      <c r="H213" s="123" t="str">
        <f t="shared" ca="1" si="339"/>
        <v>0.0.0</v>
      </c>
      <c r="I213" s="123" t="str">
        <f t="shared" ca="1" si="339"/>
        <v>0.0.0</v>
      </c>
      <c r="J213" s="123" t="str">
        <f t="shared" ca="1" si="339"/>
        <v>0.0.0</v>
      </c>
      <c r="K213" s="123" t="str">
        <f t="shared" ca="1" si="339"/>
        <v>0.0.0</v>
      </c>
      <c r="L213" s="123" t="str">
        <f t="shared" ca="1" si="339"/>
        <v>0.0.0</v>
      </c>
      <c r="M213" s="123" t="str">
        <f t="shared" ca="1" si="339"/>
        <v>0.0.0</v>
      </c>
      <c r="N213" s="123" t="str">
        <f t="shared" ca="1" si="339"/>
        <v>0.0.0</v>
      </c>
      <c r="O213" s="123">
        <f t="shared" ca="1" si="346"/>
        <v>5</v>
      </c>
      <c r="P213" s="123">
        <f t="shared" ca="1" si="347"/>
        <v>0</v>
      </c>
      <c r="Q213" s="123">
        <f t="shared" ca="1" si="348"/>
        <v>0</v>
      </c>
      <c r="R213" s="123">
        <f t="shared" ca="1" si="348"/>
        <v>0</v>
      </c>
      <c r="S213" s="123">
        <f t="shared" ca="1" si="349"/>
        <v>0</v>
      </c>
      <c r="T213" s="123">
        <f t="shared" ca="1" si="350"/>
        <v>0</v>
      </c>
      <c r="U213" s="123">
        <f t="shared" ca="1" si="351"/>
        <v>0</v>
      </c>
      <c r="V213" s="123">
        <f t="shared" ca="1" si="352"/>
        <v>0</v>
      </c>
      <c r="W213" s="123">
        <f t="shared" ca="1" si="353"/>
        <v>0</v>
      </c>
      <c r="X213" s="123">
        <f t="shared" ca="1" si="354"/>
        <v>0</v>
      </c>
      <c r="Y213" s="123">
        <f t="shared" ca="1" si="355"/>
        <v>0</v>
      </c>
      <c r="Z213" s="123">
        <f t="shared" ca="1" si="356"/>
        <v>0</v>
      </c>
      <c r="AA213" s="123">
        <f t="shared" ca="1" si="357"/>
        <v>0</v>
      </c>
      <c r="AB213" s="123">
        <f t="shared" ca="1" si="358"/>
        <v>0</v>
      </c>
      <c r="AC213" s="123">
        <f t="shared" ca="1" si="359"/>
        <v>0</v>
      </c>
      <c r="AD213" s="123">
        <f t="shared" ca="1" si="360"/>
        <v>0</v>
      </c>
      <c r="AE213" s="123">
        <f t="shared" ca="1" si="361"/>
        <v>0</v>
      </c>
      <c r="AF213" s="123">
        <f t="shared" ca="1" si="362"/>
        <v>0</v>
      </c>
      <c r="AG213" s="123">
        <f t="shared" ca="1" si="363"/>
        <v>0</v>
      </c>
      <c r="AH213" s="123">
        <f t="shared" ca="1" si="364"/>
        <v>0</v>
      </c>
      <c r="AI213" s="123">
        <f t="shared" ca="1" si="365"/>
        <v>0</v>
      </c>
      <c r="AJ213" s="123">
        <f t="shared" ca="1" si="366"/>
        <v>0</v>
      </c>
      <c r="AK213" s="123">
        <f t="shared" ca="1" si="367"/>
        <v>0</v>
      </c>
      <c r="AL213" s="123">
        <f t="shared" ca="1" si="368"/>
        <v>0</v>
      </c>
      <c r="AM213" s="123">
        <f t="shared" ca="1" si="369"/>
        <v>0</v>
      </c>
      <c r="AN213" s="123">
        <f t="shared" ca="1" si="370"/>
        <v>0</v>
      </c>
      <c r="AO213" s="123">
        <f t="shared" ca="1" si="371"/>
        <v>0</v>
      </c>
      <c r="AP213" s="123">
        <f t="shared" ca="1" si="372"/>
        <v>0</v>
      </c>
      <c r="AQ213" s="123">
        <f t="shared" ca="1" si="373"/>
        <v>0</v>
      </c>
      <c r="AR213" s="123">
        <f t="shared" ca="1" si="374"/>
        <v>0</v>
      </c>
      <c r="AS213" s="123">
        <f t="shared" ca="1" si="375"/>
        <v>0</v>
      </c>
      <c r="AT213" s="123">
        <f t="shared" ca="1" si="376"/>
        <v>0</v>
      </c>
      <c r="AU213" s="123">
        <f t="shared" ca="1" si="377"/>
        <v>0</v>
      </c>
      <c r="AV213" s="123">
        <f t="shared" ca="1" si="378"/>
        <v>0</v>
      </c>
      <c r="AW213" s="123">
        <f t="shared" ca="1" si="379"/>
        <v>0</v>
      </c>
      <c r="AX213" s="123">
        <f t="shared" ca="1" si="380"/>
        <v>0</v>
      </c>
      <c r="AY213" s="123">
        <f t="shared" ca="1" si="381"/>
        <v>0</v>
      </c>
      <c r="AZ213" s="123">
        <f t="shared" ca="1" si="382"/>
        <v>0</v>
      </c>
      <c r="BA213" s="123">
        <f t="shared" ca="1" si="383"/>
        <v>0</v>
      </c>
      <c r="BB213" s="123">
        <f t="shared" ca="1" si="384"/>
        <v>0</v>
      </c>
      <c r="BC213" s="123">
        <f t="shared" ca="1" si="385"/>
        <v>0</v>
      </c>
      <c r="BD213" s="123">
        <f t="shared" ca="1" si="386"/>
        <v>0</v>
      </c>
      <c r="BE213" s="123">
        <f t="shared" ca="1" si="387"/>
        <v>0</v>
      </c>
      <c r="BF213" s="123">
        <f t="shared" ca="1" si="388"/>
        <v>0</v>
      </c>
      <c r="BG213" s="123">
        <f t="shared" ca="1" si="389"/>
        <v>0</v>
      </c>
      <c r="BH213" s="123">
        <f t="shared" ca="1" si="390"/>
        <v>0</v>
      </c>
      <c r="BI213" s="123">
        <f t="shared" ca="1" si="391"/>
        <v>0</v>
      </c>
      <c r="BJ213" s="123">
        <f t="shared" ca="1" si="392"/>
        <v>0</v>
      </c>
      <c r="BK213" s="123">
        <f t="shared" ca="1" si="393"/>
        <v>0</v>
      </c>
      <c r="BL213" s="123">
        <f t="shared" ca="1" si="394"/>
        <v>0</v>
      </c>
      <c r="BM213" s="123">
        <f t="shared" ca="1" si="395"/>
        <v>0</v>
      </c>
      <c r="BN213" s="123">
        <f t="shared" ca="1" si="396"/>
        <v>0.65</v>
      </c>
      <c r="BO213" s="123">
        <f t="shared" ca="1" si="397"/>
        <v>28</v>
      </c>
      <c r="BP213" s="340">
        <f t="shared" ca="1" si="398"/>
        <v>0</v>
      </c>
      <c r="BQ213" s="123">
        <f t="shared" ca="1" si="399"/>
        <v>0</v>
      </c>
      <c r="BR213" s="123">
        <f t="shared" ca="1" si="400"/>
        <v>0</v>
      </c>
      <c r="BS213" s="123">
        <f t="shared" ca="1" si="401"/>
        <v>0</v>
      </c>
      <c r="BT213" s="123">
        <f t="shared" ca="1" si="402"/>
        <v>0</v>
      </c>
      <c r="BU213" s="123">
        <f t="shared" ca="1" si="403"/>
        <v>0</v>
      </c>
      <c r="BV213" s="123"/>
      <c r="BW213" s="123">
        <f t="shared" ca="1" si="404"/>
        <v>0</v>
      </c>
      <c r="BX213" s="123"/>
      <c r="BY213" s="123">
        <f t="shared" ca="1" si="405"/>
        <v>0</v>
      </c>
      <c r="BZ213" s="123"/>
      <c r="CA213" s="123">
        <f t="shared" ca="1" si="406"/>
        <v>0</v>
      </c>
      <c r="CB213" s="528">
        <f t="shared" ca="1" si="407"/>
        <v>0</v>
      </c>
      <c r="CC213" s="123">
        <f t="shared" ca="1" si="408"/>
        <v>0</v>
      </c>
      <c r="CD213" s="125">
        <f t="shared" ca="1" si="409"/>
        <v>0</v>
      </c>
      <c r="CE213" s="125">
        <f t="shared" ca="1" si="410"/>
        <v>0</v>
      </c>
      <c r="CF213" s="125">
        <f t="shared" ca="1" si="411"/>
        <v>0</v>
      </c>
      <c r="CG213" s="125">
        <f t="shared" ca="1" si="412"/>
        <v>0</v>
      </c>
      <c r="CH213" s="125">
        <f t="shared" ca="1" si="413"/>
        <v>0</v>
      </c>
      <c r="CI213" s="125">
        <f t="shared" ca="1" si="414"/>
        <v>0</v>
      </c>
      <c r="CJ213" s="125">
        <f t="shared" ca="1" si="415"/>
        <v>0</v>
      </c>
      <c r="CK213" s="125">
        <f t="shared" ca="1" si="416"/>
        <v>0</v>
      </c>
      <c r="CL213" s="125">
        <f t="shared" ca="1" si="417"/>
        <v>0</v>
      </c>
      <c r="CM213" s="125">
        <f t="shared" ca="1" si="418"/>
        <v>0</v>
      </c>
      <c r="CN213" s="125">
        <f t="shared" ca="1" si="419"/>
        <v>0</v>
      </c>
      <c r="CO213" s="125">
        <f t="shared" ca="1" si="420"/>
        <v>0</v>
      </c>
      <c r="CP213" s="125">
        <f t="shared" ca="1" si="421"/>
        <v>0</v>
      </c>
      <c r="CQ213" s="125">
        <f t="shared" ca="1" si="422"/>
        <v>0</v>
      </c>
      <c r="CR213" s="125">
        <f t="shared" ca="1" si="423"/>
        <v>0</v>
      </c>
      <c r="CS213" s="125">
        <f t="shared" ca="1" si="424"/>
        <v>0</v>
      </c>
      <c r="CT213" s="125">
        <f t="shared" ca="1" si="425"/>
        <v>0</v>
      </c>
      <c r="CU213" s="125">
        <f t="shared" ca="1" si="426"/>
        <v>0</v>
      </c>
      <c r="CV213" s="125">
        <f t="shared" ca="1" si="427"/>
        <v>0</v>
      </c>
      <c r="CW213" s="125">
        <f t="shared" ca="1" si="428"/>
        <v>0</v>
      </c>
      <c r="CX213" s="125">
        <f t="shared" ca="1" si="429"/>
        <v>0</v>
      </c>
      <c r="CY213" s="125">
        <f t="shared" ca="1" si="430"/>
        <v>0</v>
      </c>
      <c r="CZ213" s="125">
        <f t="shared" ca="1" si="431"/>
        <v>0</v>
      </c>
      <c r="DA213" s="341">
        <f t="shared" ca="1" si="432"/>
        <v>0</v>
      </c>
      <c r="DB213" s="606">
        <f t="shared" ca="1" si="433"/>
        <v>0</v>
      </c>
      <c r="DC213" s="606"/>
      <c r="DD213" s="606">
        <f t="shared" ca="1" si="434"/>
        <v>0</v>
      </c>
      <c r="DE213" s="125">
        <f t="shared" ca="1" si="435"/>
        <v>0</v>
      </c>
      <c r="DF213" s="125">
        <f t="shared" ca="1" si="436"/>
        <v>0</v>
      </c>
      <c r="DG213" s="125">
        <f t="shared" ca="1" si="437"/>
        <v>0</v>
      </c>
      <c r="DH213" s="125">
        <f t="shared" ca="1" si="438"/>
        <v>0</v>
      </c>
      <c r="DI213" s="125">
        <f t="shared" ca="1" si="439"/>
        <v>0</v>
      </c>
      <c r="DJ213" s="125">
        <f t="shared" ca="1" si="440"/>
        <v>0</v>
      </c>
      <c r="DK213" s="125">
        <f t="shared" ca="1" si="441"/>
        <v>0</v>
      </c>
      <c r="DL213" s="125">
        <f t="shared" ca="1" si="442"/>
        <v>0</v>
      </c>
      <c r="DM213" s="125">
        <f t="shared" ca="1" si="443"/>
        <v>0</v>
      </c>
      <c r="DN213" s="340" t="str">
        <f t="shared" ca="1" si="444"/>
        <v xml:space="preserve">    </v>
      </c>
      <c r="DO213" s="340">
        <f t="shared" ca="1" si="445"/>
        <v>0</v>
      </c>
      <c r="DP213" s="340" t="str">
        <f t="shared" ca="1" si="446"/>
        <v>вс/сс</v>
      </c>
      <c r="DQ213" s="340">
        <f t="shared" ca="1" si="447"/>
        <v>0</v>
      </c>
      <c r="DR213" s="340">
        <f t="shared" ca="1" si="448"/>
        <v>0</v>
      </c>
      <c r="DS213" s="340">
        <f t="shared" ca="1" si="449"/>
        <v>0</v>
      </c>
    </row>
    <row r="214" spans="1:123">
      <c r="A214">
        <f t="shared" ca="1" si="340"/>
        <v>209</v>
      </c>
      <c r="B214" t="str">
        <f t="shared" ca="1" si="341"/>
        <v xml:space="preserve">Водій-механік </v>
      </c>
      <c r="C214">
        <f t="shared" ca="1" si="342"/>
        <v>0</v>
      </c>
      <c r="D214">
        <f t="shared" ca="1" si="343"/>
        <v>0</v>
      </c>
      <c r="E214">
        <f t="shared" ca="1" si="344"/>
        <v>0</v>
      </c>
      <c r="F214">
        <f t="shared" ca="1" si="345"/>
        <v>0</v>
      </c>
      <c r="G214" s="123" t="str">
        <f t="shared" ca="1" si="450"/>
        <v>0.0.0</v>
      </c>
      <c r="H214" s="123" t="str">
        <f t="shared" ca="1" si="339"/>
        <v>0.0.0</v>
      </c>
      <c r="I214" s="123" t="str">
        <f t="shared" ca="1" si="339"/>
        <v>0.0.0</v>
      </c>
      <c r="J214" s="123" t="str">
        <f t="shared" ca="1" si="339"/>
        <v>0.0.0</v>
      </c>
      <c r="K214" s="123" t="str">
        <f t="shared" ca="1" si="339"/>
        <v>0.0.0</v>
      </c>
      <c r="L214" s="123" t="str">
        <f t="shared" ca="1" si="339"/>
        <v>0.0.0</v>
      </c>
      <c r="M214" s="123" t="str">
        <f t="shared" ca="1" si="339"/>
        <v>0.0.0</v>
      </c>
      <c r="N214" s="123" t="str">
        <f t="shared" ca="1" si="339"/>
        <v>0.0.0</v>
      </c>
      <c r="O214" s="123">
        <f t="shared" ca="1" si="346"/>
        <v>5</v>
      </c>
      <c r="P214" s="123">
        <f t="shared" ca="1" si="347"/>
        <v>0</v>
      </c>
      <c r="Q214" s="123">
        <f t="shared" ca="1" si="348"/>
        <v>0</v>
      </c>
      <c r="R214" s="123">
        <f t="shared" ca="1" si="348"/>
        <v>0</v>
      </c>
      <c r="S214" s="123">
        <f t="shared" ca="1" si="349"/>
        <v>0</v>
      </c>
      <c r="T214" s="123">
        <f t="shared" ca="1" si="350"/>
        <v>0</v>
      </c>
      <c r="U214" s="123">
        <f t="shared" ca="1" si="351"/>
        <v>0</v>
      </c>
      <c r="V214" s="123">
        <f t="shared" ca="1" si="352"/>
        <v>0</v>
      </c>
      <c r="W214" s="123">
        <f t="shared" ca="1" si="353"/>
        <v>0</v>
      </c>
      <c r="X214" s="123">
        <f t="shared" ca="1" si="354"/>
        <v>0</v>
      </c>
      <c r="Y214" s="123">
        <f t="shared" ca="1" si="355"/>
        <v>0</v>
      </c>
      <c r="Z214" s="123">
        <f t="shared" ca="1" si="356"/>
        <v>0</v>
      </c>
      <c r="AA214" s="123">
        <f t="shared" ca="1" si="357"/>
        <v>0</v>
      </c>
      <c r="AB214" s="123">
        <f t="shared" ca="1" si="358"/>
        <v>0</v>
      </c>
      <c r="AC214" s="123">
        <f t="shared" ca="1" si="359"/>
        <v>0</v>
      </c>
      <c r="AD214" s="123">
        <f t="shared" ca="1" si="360"/>
        <v>0</v>
      </c>
      <c r="AE214" s="123">
        <f t="shared" ca="1" si="361"/>
        <v>0</v>
      </c>
      <c r="AF214" s="123">
        <f t="shared" ca="1" si="362"/>
        <v>0</v>
      </c>
      <c r="AG214" s="123">
        <f t="shared" ca="1" si="363"/>
        <v>0</v>
      </c>
      <c r="AH214" s="123">
        <f t="shared" ca="1" si="364"/>
        <v>0</v>
      </c>
      <c r="AI214" s="123">
        <f t="shared" ca="1" si="365"/>
        <v>0</v>
      </c>
      <c r="AJ214" s="123">
        <f t="shared" ca="1" si="366"/>
        <v>0</v>
      </c>
      <c r="AK214" s="123">
        <f t="shared" ca="1" si="367"/>
        <v>0</v>
      </c>
      <c r="AL214" s="123">
        <f t="shared" ca="1" si="368"/>
        <v>0</v>
      </c>
      <c r="AM214" s="123">
        <f t="shared" ca="1" si="369"/>
        <v>0</v>
      </c>
      <c r="AN214" s="123">
        <f t="shared" ca="1" si="370"/>
        <v>0</v>
      </c>
      <c r="AO214" s="123">
        <f t="shared" ca="1" si="371"/>
        <v>0</v>
      </c>
      <c r="AP214" s="123">
        <f t="shared" ca="1" si="372"/>
        <v>0</v>
      </c>
      <c r="AQ214" s="123">
        <f t="shared" ca="1" si="373"/>
        <v>0</v>
      </c>
      <c r="AR214" s="123">
        <f t="shared" ca="1" si="374"/>
        <v>0</v>
      </c>
      <c r="AS214" s="123">
        <f t="shared" ca="1" si="375"/>
        <v>0</v>
      </c>
      <c r="AT214" s="123">
        <f t="shared" ca="1" si="376"/>
        <v>0</v>
      </c>
      <c r="AU214" s="123">
        <f t="shared" ca="1" si="377"/>
        <v>0</v>
      </c>
      <c r="AV214" s="123">
        <f t="shared" ca="1" si="378"/>
        <v>0</v>
      </c>
      <c r="AW214" s="123">
        <f t="shared" ca="1" si="379"/>
        <v>0</v>
      </c>
      <c r="AX214" s="123">
        <f t="shared" ca="1" si="380"/>
        <v>0</v>
      </c>
      <c r="AY214" s="123">
        <f t="shared" ca="1" si="381"/>
        <v>0</v>
      </c>
      <c r="AZ214" s="123">
        <f t="shared" ca="1" si="382"/>
        <v>0</v>
      </c>
      <c r="BA214" s="123">
        <f t="shared" ca="1" si="383"/>
        <v>0</v>
      </c>
      <c r="BB214" s="123">
        <f t="shared" ca="1" si="384"/>
        <v>0</v>
      </c>
      <c r="BC214" s="123">
        <f t="shared" ca="1" si="385"/>
        <v>0</v>
      </c>
      <c r="BD214" s="123">
        <f t="shared" ca="1" si="386"/>
        <v>0</v>
      </c>
      <c r="BE214" s="123">
        <f t="shared" ca="1" si="387"/>
        <v>0</v>
      </c>
      <c r="BF214" s="123">
        <f t="shared" ca="1" si="388"/>
        <v>0</v>
      </c>
      <c r="BG214" s="123">
        <f t="shared" ca="1" si="389"/>
        <v>0</v>
      </c>
      <c r="BH214" s="123">
        <f t="shared" ca="1" si="390"/>
        <v>0</v>
      </c>
      <c r="BI214" s="123">
        <f t="shared" ca="1" si="391"/>
        <v>0</v>
      </c>
      <c r="BJ214" s="123">
        <f t="shared" ca="1" si="392"/>
        <v>0</v>
      </c>
      <c r="BK214" s="123">
        <f t="shared" ca="1" si="393"/>
        <v>0</v>
      </c>
      <c r="BL214" s="123">
        <f t="shared" ca="1" si="394"/>
        <v>0</v>
      </c>
      <c r="BM214" s="123">
        <f t="shared" ca="1" si="395"/>
        <v>0</v>
      </c>
      <c r="BN214" s="123">
        <f t="shared" ca="1" si="396"/>
        <v>0.65</v>
      </c>
      <c r="BO214" s="123">
        <f t="shared" ca="1" si="397"/>
        <v>28</v>
      </c>
      <c r="BP214" s="340">
        <f t="shared" ca="1" si="398"/>
        <v>0</v>
      </c>
      <c r="BQ214" s="123">
        <f t="shared" ca="1" si="399"/>
        <v>0</v>
      </c>
      <c r="BR214" s="123">
        <f t="shared" ca="1" si="400"/>
        <v>0</v>
      </c>
      <c r="BS214" s="123">
        <f t="shared" ca="1" si="401"/>
        <v>0</v>
      </c>
      <c r="BT214" s="123">
        <f t="shared" ca="1" si="402"/>
        <v>0</v>
      </c>
      <c r="BU214" s="123">
        <f t="shared" ca="1" si="403"/>
        <v>0</v>
      </c>
      <c r="BV214" s="123"/>
      <c r="BW214" s="123">
        <f t="shared" ca="1" si="404"/>
        <v>0</v>
      </c>
      <c r="BX214" s="123"/>
      <c r="BY214" s="123">
        <f t="shared" ca="1" si="405"/>
        <v>0</v>
      </c>
      <c r="BZ214" s="123"/>
      <c r="CA214" s="123">
        <f t="shared" ca="1" si="406"/>
        <v>0</v>
      </c>
      <c r="CB214" s="528">
        <f t="shared" ca="1" si="407"/>
        <v>0</v>
      </c>
      <c r="CC214" s="123">
        <f t="shared" ca="1" si="408"/>
        <v>0</v>
      </c>
      <c r="CD214" s="125">
        <f t="shared" ca="1" si="409"/>
        <v>0</v>
      </c>
      <c r="CE214" s="125">
        <f t="shared" ca="1" si="410"/>
        <v>0</v>
      </c>
      <c r="CF214" s="125">
        <f t="shared" ca="1" si="411"/>
        <v>0</v>
      </c>
      <c r="CG214" s="125">
        <f t="shared" ca="1" si="412"/>
        <v>0</v>
      </c>
      <c r="CH214" s="125">
        <f t="shared" ca="1" si="413"/>
        <v>0</v>
      </c>
      <c r="CI214" s="125">
        <f t="shared" ca="1" si="414"/>
        <v>0</v>
      </c>
      <c r="CJ214" s="125">
        <f t="shared" ca="1" si="415"/>
        <v>0</v>
      </c>
      <c r="CK214" s="125">
        <f t="shared" ca="1" si="416"/>
        <v>0</v>
      </c>
      <c r="CL214" s="125">
        <f t="shared" ca="1" si="417"/>
        <v>0</v>
      </c>
      <c r="CM214" s="125">
        <f t="shared" ca="1" si="418"/>
        <v>0</v>
      </c>
      <c r="CN214" s="125">
        <f t="shared" ca="1" si="419"/>
        <v>0</v>
      </c>
      <c r="CO214" s="125">
        <f t="shared" ca="1" si="420"/>
        <v>0</v>
      </c>
      <c r="CP214" s="125">
        <f t="shared" ca="1" si="421"/>
        <v>0</v>
      </c>
      <c r="CQ214" s="125">
        <f t="shared" ca="1" si="422"/>
        <v>0</v>
      </c>
      <c r="CR214" s="125">
        <f t="shared" ca="1" si="423"/>
        <v>0</v>
      </c>
      <c r="CS214" s="125">
        <f t="shared" ca="1" si="424"/>
        <v>0</v>
      </c>
      <c r="CT214" s="125">
        <f t="shared" ca="1" si="425"/>
        <v>0</v>
      </c>
      <c r="CU214" s="125">
        <f t="shared" ca="1" si="426"/>
        <v>0</v>
      </c>
      <c r="CV214" s="125">
        <f t="shared" ca="1" si="427"/>
        <v>0</v>
      </c>
      <c r="CW214" s="125">
        <f t="shared" ca="1" si="428"/>
        <v>0</v>
      </c>
      <c r="CX214" s="125">
        <f t="shared" ca="1" si="429"/>
        <v>0</v>
      </c>
      <c r="CY214" s="125">
        <f t="shared" ca="1" si="430"/>
        <v>0</v>
      </c>
      <c r="CZ214" s="125">
        <f t="shared" ca="1" si="431"/>
        <v>0</v>
      </c>
      <c r="DA214" s="341">
        <f t="shared" ca="1" si="432"/>
        <v>0</v>
      </c>
      <c r="DB214" s="606">
        <f t="shared" ca="1" si="433"/>
        <v>0</v>
      </c>
      <c r="DC214" s="606"/>
      <c r="DD214" s="606">
        <f t="shared" ca="1" si="434"/>
        <v>0</v>
      </c>
      <c r="DE214" s="125">
        <f t="shared" ca="1" si="435"/>
        <v>0</v>
      </c>
      <c r="DF214" s="125">
        <f t="shared" ca="1" si="436"/>
        <v>0</v>
      </c>
      <c r="DG214" s="125">
        <f t="shared" ca="1" si="437"/>
        <v>0</v>
      </c>
      <c r="DH214" s="125">
        <f t="shared" ca="1" si="438"/>
        <v>0</v>
      </c>
      <c r="DI214" s="125">
        <f t="shared" ca="1" si="439"/>
        <v>0</v>
      </c>
      <c r="DJ214" s="125">
        <f t="shared" ca="1" si="440"/>
        <v>0</v>
      </c>
      <c r="DK214" s="125">
        <f t="shared" ca="1" si="441"/>
        <v>0</v>
      </c>
      <c r="DL214" s="125">
        <f t="shared" ca="1" si="442"/>
        <v>0</v>
      </c>
      <c r="DM214" s="125">
        <f t="shared" ca="1" si="443"/>
        <v>0</v>
      </c>
      <c r="DN214" s="340" t="str">
        <f t="shared" ca="1" si="444"/>
        <v xml:space="preserve">    </v>
      </c>
      <c r="DO214" s="340">
        <f t="shared" ca="1" si="445"/>
        <v>0</v>
      </c>
      <c r="DP214" s="340" t="str">
        <f t="shared" ca="1" si="446"/>
        <v>вс/сс</v>
      </c>
      <c r="DQ214" s="340">
        <f t="shared" ca="1" si="447"/>
        <v>0</v>
      </c>
      <c r="DR214" s="340">
        <f t="shared" ca="1" si="448"/>
        <v>0</v>
      </c>
      <c r="DS214" s="340">
        <f t="shared" ca="1" si="449"/>
        <v>0</v>
      </c>
    </row>
    <row r="215" spans="1:123">
      <c r="A215">
        <f t="shared" ca="1" si="340"/>
        <v>210</v>
      </c>
      <c r="B215" t="str">
        <f t="shared" ca="1" si="341"/>
        <v>Такелажник</v>
      </c>
      <c r="C215">
        <f t="shared" ca="1" si="342"/>
        <v>0</v>
      </c>
      <c r="D215">
        <f t="shared" ca="1" si="343"/>
        <v>0</v>
      </c>
      <c r="E215">
        <f t="shared" ca="1" si="344"/>
        <v>0</v>
      </c>
      <c r="F215">
        <f t="shared" ca="1" si="345"/>
        <v>0</v>
      </c>
      <c r="G215" s="123" t="str">
        <f t="shared" ca="1" si="450"/>
        <v>0.0.0</v>
      </c>
      <c r="H215" s="123" t="str">
        <f t="shared" ca="1" si="339"/>
        <v>0.0.0</v>
      </c>
      <c r="I215" s="123" t="str">
        <f t="shared" ca="1" si="339"/>
        <v>0.0.0</v>
      </c>
      <c r="J215" s="123" t="str">
        <f t="shared" ca="1" si="339"/>
        <v>0.0.0</v>
      </c>
      <c r="K215" s="123" t="str">
        <f t="shared" ca="1" si="339"/>
        <v>0.0.0</v>
      </c>
      <c r="L215" s="123" t="str">
        <f t="shared" ca="1" si="339"/>
        <v>0.0.0</v>
      </c>
      <c r="M215" s="123" t="str">
        <f t="shared" ca="1" si="339"/>
        <v>0.0.0</v>
      </c>
      <c r="N215" s="123" t="str">
        <f t="shared" ca="1" si="339"/>
        <v>0.0.0</v>
      </c>
      <c r="O215" s="123">
        <f t="shared" ca="1" si="346"/>
        <v>2</v>
      </c>
      <c r="P215" s="123">
        <f t="shared" ca="1" si="347"/>
        <v>0</v>
      </c>
      <c r="Q215" s="123">
        <f t="shared" ca="1" si="348"/>
        <v>0</v>
      </c>
      <c r="R215" s="123">
        <f t="shared" ca="1" si="348"/>
        <v>0</v>
      </c>
      <c r="S215" s="123">
        <f t="shared" ca="1" si="349"/>
        <v>0</v>
      </c>
      <c r="T215" s="123">
        <f t="shared" ca="1" si="350"/>
        <v>0</v>
      </c>
      <c r="U215" s="123">
        <f t="shared" ca="1" si="351"/>
        <v>0</v>
      </c>
      <c r="V215" s="123">
        <f t="shared" ca="1" si="352"/>
        <v>0</v>
      </c>
      <c r="W215" s="123">
        <f t="shared" ca="1" si="353"/>
        <v>0</v>
      </c>
      <c r="X215" s="123">
        <f t="shared" ca="1" si="354"/>
        <v>0</v>
      </c>
      <c r="Y215" s="123">
        <f t="shared" ca="1" si="355"/>
        <v>0</v>
      </c>
      <c r="Z215" s="123">
        <f t="shared" ca="1" si="356"/>
        <v>0</v>
      </c>
      <c r="AA215" s="123">
        <f t="shared" ca="1" si="357"/>
        <v>0</v>
      </c>
      <c r="AB215" s="123">
        <f t="shared" ca="1" si="358"/>
        <v>0</v>
      </c>
      <c r="AC215" s="123">
        <f t="shared" ca="1" si="359"/>
        <v>0</v>
      </c>
      <c r="AD215" s="123">
        <f t="shared" ca="1" si="360"/>
        <v>0</v>
      </c>
      <c r="AE215" s="123">
        <f t="shared" ca="1" si="361"/>
        <v>0</v>
      </c>
      <c r="AF215" s="123">
        <f t="shared" ca="1" si="362"/>
        <v>0</v>
      </c>
      <c r="AG215" s="123">
        <f t="shared" ca="1" si="363"/>
        <v>0</v>
      </c>
      <c r="AH215" s="123">
        <f t="shared" ca="1" si="364"/>
        <v>0</v>
      </c>
      <c r="AI215" s="123">
        <f t="shared" ca="1" si="365"/>
        <v>0</v>
      </c>
      <c r="AJ215" s="123">
        <f t="shared" ca="1" si="366"/>
        <v>0</v>
      </c>
      <c r="AK215" s="123">
        <f t="shared" ca="1" si="367"/>
        <v>0</v>
      </c>
      <c r="AL215" s="123">
        <f t="shared" ca="1" si="368"/>
        <v>0</v>
      </c>
      <c r="AM215" s="123">
        <f t="shared" ca="1" si="369"/>
        <v>0</v>
      </c>
      <c r="AN215" s="123">
        <f t="shared" ca="1" si="370"/>
        <v>0</v>
      </c>
      <c r="AO215" s="123">
        <f t="shared" ca="1" si="371"/>
        <v>0</v>
      </c>
      <c r="AP215" s="123">
        <f t="shared" ca="1" si="372"/>
        <v>0</v>
      </c>
      <c r="AQ215" s="123">
        <f t="shared" ca="1" si="373"/>
        <v>0</v>
      </c>
      <c r="AR215" s="123">
        <f t="shared" ca="1" si="374"/>
        <v>0</v>
      </c>
      <c r="AS215" s="123">
        <f t="shared" ca="1" si="375"/>
        <v>0</v>
      </c>
      <c r="AT215" s="123">
        <f t="shared" ca="1" si="376"/>
        <v>0</v>
      </c>
      <c r="AU215" s="123">
        <f t="shared" ca="1" si="377"/>
        <v>0</v>
      </c>
      <c r="AV215" s="123">
        <f t="shared" ca="1" si="378"/>
        <v>0</v>
      </c>
      <c r="AW215" s="123">
        <f t="shared" ca="1" si="379"/>
        <v>0</v>
      </c>
      <c r="AX215" s="123">
        <f t="shared" ca="1" si="380"/>
        <v>0</v>
      </c>
      <c r="AY215" s="123">
        <f t="shared" ca="1" si="381"/>
        <v>0</v>
      </c>
      <c r="AZ215" s="123">
        <f t="shared" ca="1" si="382"/>
        <v>0</v>
      </c>
      <c r="BA215" s="123">
        <f t="shared" ca="1" si="383"/>
        <v>0</v>
      </c>
      <c r="BB215" s="123">
        <f t="shared" ca="1" si="384"/>
        <v>0</v>
      </c>
      <c r="BC215" s="123">
        <f t="shared" ca="1" si="385"/>
        <v>0</v>
      </c>
      <c r="BD215" s="123">
        <f t="shared" ca="1" si="386"/>
        <v>0</v>
      </c>
      <c r="BE215" s="123">
        <f t="shared" ca="1" si="387"/>
        <v>0</v>
      </c>
      <c r="BF215" s="123">
        <f t="shared" ca="1" si="388"/>
        <v>0</v>
      </c>
      <c r="BG215" s="123">
        <f t="shared" ca="1" si="389"/>
        <v>0</v>
      </c>
      <c r="BH215" s="123">
        <f t="shared" ca="1" si="390"/>
        <v>0</v>
      </c>
      <c r="BI215" s="123">
        <f t="shared" ca="1" si="391"/>
        <v>0</v>
      </c>
      <c r="BJ215" s="123">
        <f t="shared" ca="1" si="392"/>
        <v>0</v>
      </c>
      <c r="BK215" s="123">
        <f t="shared" ca="1" si="393"/>
        <v>0</v>
      </c>
      <c r="BL215" s="123">
        <f t="shared" ca="1" si="394"/>
        <v>0</v>
      </c>
      <c r="BM215" s="123">
        <f t="shared" ca="1" si="395"/>
        <v>0</v>
      </c>
      <c r="BN215" s="123">
        <f t="shared" ca="1" si="396"/>
        <v>0.65</v>
      </c>
      <c r="BO215" s="123">
        <f t="shared" ca="1" si="397"/>
        <v>28</v>
      </c>
      <c r="BP215" s="340">
        <f t="shared" ca="1" si="398"/>
        <v>0</v>
      </c>
      <c r="BQ215" s="123">
        <f t="shared" ca="1" si="399"/>
        <v>0</v>
      </c>
      <c r="BR215" s="123">
        <f t="shared" ca="1" si="400"/>
        <v>0</v>
      </c>
      <c r="BS215" s="123">
        <f t="shared" ca="1" si="401"/>
        <v>0</v>
      </c>
      <c r="BT215" s="123">
        <f t="shared" ca="1" si="402"/>
        <v>0</v>
      </c>
      <c r="BU215" s="123">
        <f t="shared" ca="1" si="403"/>
        <v>0</v>
      </c>
      <c r="BV215" s="123"/>
      <c r="BW215" s="123">
        <f t="shared" ca="1" si="404"/>
        <v>0</v>
      </c>
      <c r="BX215" s="123"/>
      <c r="BY215" s="123">
        <f t="shared" ca="1" si="405"/>
        <v>0</v>
      </c>
      <c r="BZ215" s="123"/>
      <c r="CA215" s="123">
        <f t="shared" ca="1" si="406"/>
        <v>0</v>
      </c>
      <c r="CB215" s="528">
        <f t="shared" ca="1" si="407"/>
        <v>0</v>
      </c>
      <c r="CC215" s="123">
        <f t="shared" ca="1" si="408"/>
        <v>0</v>
      </c>
      <c r="CD215" s="125">
        <f t="shared" ca="1" si="409"/>
        <v>0</v>
      </c>
      <c r="CE215" s="125">
        <f t="shared" ca="1" si="410"/>
        <v>0</v>
      </c>
      <c r="CF215" s="125">
        <f t="shared" ca="1" si="411"/>
        <v>0</v>
      </c>
      <c r="CG215" s="125">
        <f t="shared" ca="1" si="412"/>
        <v>0</v>
      </c>
      <c r="CH215" s="125">
        <f t="shared" ca="1" si="413"/>
        <v>0</v>
      </c>
      <c r="CI215" s="125">
        <f t="shared" ca="1" si="414"/>
        <v>0</v>
      </c>
      <c r="CJ215" s="125">
        <f t="shared" ca="1" si="415"/>
        <v>0</v>
      </c>
      <c r="CK215" s="125">
        <f t="shared" ca="1" si="416"/>
        <v>0</v>
      </c>
      <c r="CL215" s="125">
        <f t="shared" ca="1" si="417"/>
        <v>0</v>
      </c>
      <c r="CM215" s="125">
        <f t="shared" ca="1" si="418"/>
        <v>0</v>
      </c>
      <c r="CN215" s="125">
        <f t="shared" ca="1" si="419"/>
        <v>0</v>
      </c>
      <c r="CO215" s="125">
        <f t="shared" ca="1" si="420"/>
        <v>0</v>
      </c>
      <c r="CP215" s="125">
        <f t="shared" ca="1" si="421"/>
        <v>0</v>
      </c>
      <c r="CQ215" s="125">
        <f t="shared" ca="1" si="422"/>
        <v>0</v>
      </c>
      <c r="CR215" s="125">
        <f t="shared" ca="1" si="423"/>
        <v>0</v>
      </c>
      <c r="CS215" s="125">
        <f t="shared" ca="1" si="424"/>
        <v>0</v>
      </c>
      <c r="CT215" s="125">
        <f t="shared" ca="1" si="425"/>
        <v>0</v>
      </c>
      <c r="CU215" s="125">
        <f t="shared" ca="1" si="426"/>
        <v>0</v>
      </c>
      <c r="CV215" s="125">
        <f t="shared" ca="1" si="427"/>
        <v>0</v>
      </c>
      <c r="CW215" s="125">
        <f t="shared" ca="1" si="428"/>
        <v>0</v>
      </c>
      <c r="CX215" s="125">
        <f t="shared" ca="1" si="429"/>
        <v>0</v>
      </c>
      <c r="CY215" s="125">
        <f t="shared" ca="1" si="430"/>
        <v>0</v>
      </c>
      <c r="CZ215" s="125">
        <f t="shared" ca="1" si="431"/>
        <v>0</v>
      </c>
      <c r="DA215" s="341">
        <f t="shared" ca="1" si="432"/>
        <v>0</v>
      </c>
      <c r="DB215" s="606">
        <f t="shared" ca="1" si="433"/>
        <v>0</v>
      </c>
      <c r="DC215" s="606"/>
      <c r="DD215" s="606">
        <f t="shared" ca="1" si="434"/>
        <v>0</v>
      </c>
      <c r="DE215" s="125">
        <f t="shared" ca="1" si="435"/>
        <v>0</v>
      </c>
      <c r="DF215" s="125">
        <f t="shared" ca="1" si="436"/>
        <v>0</v>
      </c>
      <c r="DG215" s="125">
        <f t="shared" ca="1" si="437"/>
        <v>0</v>
      </c>
      <c r="DH215" s="125">
        <f t="shared" ca="1" si="438"/>
        <v>0</v>
      </c>
      <c r="DI215" s="125">
        <f t="shared" ca="1" si="439"/>
        <v>0</v>
      </c>
      <c r="DJ215" s="125">
        <f t="shared" ca="1" si="440"/>
        <v>0</v>
      </c>
      <c r="DK215" s="125">
        <f t="shared" ca="1" si="441"/>
        <v>0</v>
      </c>
      <c r="DL215" s="125">
        <f t="shared" ca="1" si="442"/>
        <v>0</v>
      </c>
      <c r="DM215" s="125">
        <f t="shared" ca="1" si="443"/>
        <v>0</v>
      </c>
      <c r="DN215" s="340" t="str">
        <f t="shared" ca="1" si="444"/>
        <v xml:space="preserve">    </v>
      </c>
      <c r="DO215" s="340">
        <f t="shared" ca="1" si="445"/>
        <v>0</v>
      </c>
      <c r="DP215" s="340" t="str">
        <f t="shared" ca="1" si="446"/>
        <v>вс/сс</v>
      </c>
      <c r="DQ215" s="340">
        <f t="shared" ca="1" si="447"/>
        <v>0</v>
      </c>
      <c r="DR215" s="340">
        <f t="shared" ca="1" si="448"/>
        <v>0</v>
      </c>
      <c r="DS215" s="340">
        <f t="shared" ca="1" si="449"/>
        <v>0</v>
      </c>
    </row>
    <row r="216" spans="1:123">
      <c r="A216">
        <f t="shared" ca="1" si="340"/>
        <v>211</v>
      </c>
      <c r="B216" t="str">
        <f t="shared" ca="1" si="341"/>
        <v>Такелажник</v>
      </c>
      <c r="C216" t="str">
        <f t="shared" ca="1" si="342"/>
        <v>м-с</v>
      </c>
      <c r="D216" t="str">
        <f t="shared" ca="1" si="343"/>
        <v>Логвіненко О.Ю.</v>
      </c>
      <c r="E216">
        <f t="shared" ca="1" si="344"/>
        <v>0</v>
      </c>
      <c r="F216">
        <f t="shared" ca="1" si="345"/>
        <v>0</v>
      </c>
      <c r="G216" s="123" t="str">
        <f t="shared" ca="1" si="450"/>
        <v>2.1.1</v>
      </c>
      <c r="H216" s="123" t="str">
        <f t="shared" ca="1" si="339"/>
        <v>2.1.1</v>
      </c>
      <c r="I216" s="123" t="str">
        <f t="shared" ca="1" si="339"/>
        <v>2.1.1</v>
      </c>
      <c r="J216" s="123" t="str">
        <f t="shared" ca="1" si="339"/>
        <v>2.1.1</v>
      </c>
      <c r="K216" s="123" t="str">
        <f t="shared" ca="1" si="339"/>
        <v>2.1.1</v>
      </c>
      <c r="L216" s="123" t="str">
        <f t="shared" ca="1" si="339"/>
        <v>2.1.1</v>
      </c>
      <c r="M216" s="123" t="str">
        <f t="shared" ca="1" si="339"/>
        <v>2.1.1</v>
      </c>
      <c r="N216" s="123" t="str">
        <f t="shared" ca="1" si="339"/>
        <v>2.1.1</v>
      </c>
      <c r="O216" s="123">
        <f t="shared" ca="1" si="346"/>
        <v>2</v>
      </c>
      <c r="P216" s="123">
        <f t="shared" ca="1" si="347"/>
        <v>43829</v>
      </c>
      <c r="Q216" s="123">
        <f t="shared" ca="1" si="348"/>
        <v>0</v>
      </c>
      <c r="R216" s="123">
        <f t="shared" ca="1" si="348"/>
        <v>0</v>
      </c>
      <c r="S216" s="123">
        <f t="shared" ca="1" si="349"/>
        <v>0</v>
      </c>
      <c r="T216" s="123">
        <f t="shared" ca="1" si="350"/>
        <v>0</v>
      </c>
      <c r="U216" s="123">
        <f t="shared" ca="1" si="351"/>
        <v>0</v>
      </c>
      <c r="V216" s="123">
        <f t="shared" ca="1" si="352"/>
        <v>0</v>
      </c>
      <c r="W216" s="123">
        <f t="shared" ca="1" si="353"/>
        <v>0</v>
      </c>
      <c r="X216" s="123">
        <f t="shared" ca="1" si="354"/>
        <v>0</v>
      </c>
      <c r="Y216" s="123">
        <f t="shared" ca="1" si="355"/>
        <v>0</v>
      </c>
      <c r="Z216" s="123">
        <f t="shared" ca="1" si="356"/>
        <v>0</v>
      </c>
      <c r="AA216" s="123">
        <f t="shared" ca="1" si="357"/>
        <v>0</v>
      </c>
      <c r="AB216" s="123">
        <f t="shared" ca="1" si="358"/>
        <v>0</v>
      </c>
      <c r="AC216" s="123">
        <f t="shared" ca="1" si="359"/>
        <v>0</v>
      </c>
      <c r="AD216" s="123">
        <f t="shared" ca="1" si="360"/>
        <v>0</v>
      </c>
      <c r="AE216" s="123">
        <f t="shared" ca="1" si="361"/>
        <v>0</v>
      </c>
      <c r="AF216" s="123">
        <f t="shared" ca="1" si="362"/>
        <v>0</v>
      </c>
      <c r="AG216" s="123">
        <f t="shared" ca="1" si="363"/>
        <v>0</v>
      </c>
      <c r="AH216" s="123">
        <f t="shared" ca="1" si="364"/>
        <v>0</v>
      </c>
      <c r="AI216" s="123">
        <f t="shared" ca="1" si="365"/>
        <v>0</v>
      </c>
      <c r="AJ216" s="123">
        <f t="shared" ca="1" si="366"/>
        <v>0</v>
      </c>
      <c r="AK216" s="123">
        <f t="shared" ca="1" si="367"/>
        <v>0</v>
      </c>
      <c r="AL216" s="123">
        <f t="shared" ca="1" si="368"/>
        <v>0</v>
      </c>
      <c r="AM216" s="123">
        <f t="shared" ca="1" si="369"/>
        <v>0</v>
      </c>
      <c r="AN216" s="123">
        <f t="shared" ca="1" si="370"/>
        <v>0</v>
      </c>
      <c r="AO216" s="123">
        <f t="shared" ca="1" si="371"/>
        <v>0</v>
      </c>
      <c r="AP216" s="123">
        <f t="shared" ca="1" si="372"/>
        <v>0</v>
      </c>
      <c r="AQ216" s="123">
        <f t="shared" ca="1" si="373"/>
        <v>0</v>
      </c>
      <c r="AR216" s="123">
        <f t="shared" ca="1" si="374"/>
        <v>0</v>
      </c>
      <c r="AS216" s="123">
        <f t="shared" ca="1" si="375"/>
        <v>0</v>
      </c>
      <c r="AT216" s="123">
        <f t="shared" ca="1" si="376"/>
        <v>0</v>
      </c>
      <c r="AU216" s="123">
        <f t="shared" ca="1" si="377"/>
        <v>0</v>
      </c>
      <c r="AV216" s="123">
        <f t="shared" ca="1" si="378"/>
        <v>0</v>
      </c>
      <c r="AW216" s="123">
        <f t="shared" ca="1" si="379"/>
        <v>0</v>
      </c>
      <c r="AX216" s="123">
        <f t="shared" ca="1" si="380"/>
        <v>0</v>
      </c>
      <c r="AY216" s="123">
        <f t="shared" ca="1" si="381"/>
        <v>0</v>
      </c>
      <c r="AZ216" s="123">
        <f t="shared" ca="1" si="382"/>
        <v>0</v>
      </c>
      <c r="BA216" s="123">
        <f t="shared" ca="1" si="383"/>
        <v>0</v>
      </c>
      <c r="BB216" s="123">
        <f t="shared" ca="1" si="384"/>
        <v>0</v>
      </c>
      <c r="BC216" s="123">
        <f t="shared" ca="1" si="385"/>
        <v>0</v>
      </c>
      <c r="BD216" s="123">
        <f t="shared" ca="1" si="386"/>
        <v>0</v>
      </c>
      <c r="BE216" s="123">
        <f t="shared" ca="1" si="387"/>
        <v>0</v>
      </c>
      <c r="BF216" s="123">
        <f t="shared" ca="1" si="388"/>
        <v>0</v>
      </c>
      <c r="BG216" s="123">
        <f t="shared" ca="1" si="389"/>
        <v>0</v>
      </c>
      <c r="BH216" s="123">
        <f t="shared" ca="1" si="390"/>
        <v>0</v>
      </c>
      <c r="BI216" s="123">
        <f t="shared" ca="1" si="391"/>
        <v>0</v>
      </c>
      <c r="BJ216" s="123">
        <f t="shared" ca="1" si="392"/>
        <v>0</v>
      </c>
      <c r="BK216" s="123">
        <f t="shared" ca="1" si="393"/>
        <v>0</v>
      </c>
      <c r="BL216" s="123">
        <f t="shared" ca="1" si="394"/>
        <v>0</v>
      </c>
      <c r="BM216" s="123">
        <f t="shared" ca="1" si="395"/>
        <v>0</v>
      </c>
      <c r="BN216" s="123">
        <f t="shared" ca="1" si="396"/>
        <v>0.65</v>
      </c>
      <c r="BO216" s="123">
        <f t="shared" ca="1" si="397"/>
        <v>28</v>
      </c>
      <c r="BP216" s="340">
        <f t="shared" ca="1" si="398"/>
        <v>0</v>
      </c>
      <c r="BQ216" s="123">
        <f t="shared" ca="1" si="399"/>
        <v>0</v>
      </c>
      <c r="BR216" s="123">
        <f t="shared" ca="1" si="400"/>
        <v>0</v>
      </c>
      <c r="BS216" s="123">
        <f t="shared" ca="1" si="401"/>
        <v>0</v>
      </c>
      <c r="BT216" s="123">
        <f t="shared" ca="1" si="402"/>
        <v>0</v>
      </c>
      <c r="BU216" s="123">
        <f t="shared" ca="1" si="403"/>
        <v>0</v>
      </c>
      <c r="BV216" s="123"/>
      <c r="BW216" s="123">
        <f t="shared" ca="1" si="404"/>
        <v>0</v>
      </c>
      <c r="BX216" s="123"/>
      <c r="BY216" s="123">
        <f t="shared" ca="1" si="405"/>
        <v>0</v>
      </c>
      <c r="BZ216" s="123"/>
      <c r="CA216" s="123">
        <f t="shared" ca="1" si="406"/>
        <v>0</v>
      </c>
      <c r="CB216" s="528">
        <f t="shared" ca="1" si="407"/>
        <v>0</v>
      </c>
      <c r="CC216" s="123">
        <f t="shared" ca="1" si="408"/>
        <v>0</v>
      </c>
      <c r="CD216" s="125">
        <f t="shared" ca="1" si="409"/>
        <v>0</v>
      </c>
      <c r="CE216" s="125">
        <f t="shared" ca="1" si="410"/>
        <v>530</v>
      </c>
      <c r="CF216" s="125">
        <f t="shared" ca="1" si="411"/>
        <v>2550</v>
      </c>
      <c r="CG216" s="125">
        <f t="shared" ca="1" si="412"/>
        <v>770</v>
      </c>
      <c r="CH216" s="125">
        <f t="shared" ca="1" si="413"/>
        <v>0</v>
      </c>
      <c r="CI216" s="125">
        <f t="shared" ca="1" si="414"/>
        <v>0</v>
      </c>
      <c r="CJ216" s="125">
        <f t="shared" ca="1" si="415"/>
        <v>0</v>
      </c>
      <c r="CK216" s="125">
        <f t="shared" ca="1" si="416"/>
        <v>0</v>
      </c>
      <c r="CL216" s="125">
        <f t="shared" ca="1" si="417"/>
        <v>2502.5</v>
      </c>
      <c r="CM216" s="125">
        <f t="shared" ca="1" si="418"/>
        <v>8491.5</v>
      </c>
      <c r="CN216" s="125">
        <f t="shared" ca="1" si="419"/>
        <v>14844</v>
      </c>
      <c r="CO216" s="125">
        <f t="shared" ca="1" si="420"/>
        <v>0</v>
      </c>
      <c r="CP216" s="125">
        <f t="shared" ca="1" si="421"/>
        <v>0</v>
      </c>
      <c r="CQ216" s="125">
        <f t="shared" ca="1" si="422"/>
        <v>0</v>
      </c>
      <c r="CR216" s="125">
        <f t="shared" ca="1" si="423"/>
        <v>0</v>
      </c>
      <c r="CS216" s="125">
        <f t="shared" ca="1" si="424"/>
        <v>0</v>
      </c>
      <c r="CT216" s="125">
        <f t="shared" ca="1" si="425"/>
        <v>0</v>
      </c>
      <c r="CU216" s="125">
        <f t="shared" ca="1" si="426"/>
        <v>0</v>
      </c>
      <c r="CV216" s="125">
        <f t="shared" ca="1" si="427"/>
        <v>0</v>
      </c>
      <c r="CW216" s="125">
        <f t="shared" ca="1" si="428"/>
        <v>0</v>
      </c>
      <c r="CX216" s="125">
        <f t="shared" ca="1" si="429"/>
        <v>0</v>
      </c>
      <c r="CY216" s="125">
        <f t="shared" ca="1" si="430"/>
        <v>0</v>
      </c>
      <c r="CZ216" s="125">
        <f t="shared" ca="1" si="431"/>
        <v>672.35</v>
      </c>
      <c r="DA216" s="341">
        <f t="shared" ca="1" si="432"/>
        <v>15516.35</v>
      </c>
      <c r="DB216" s="606">
        <f t="shared" ca="1" si="433"/>
        <v>2792.94</v>
      </c>
      <c r="DC216" s="606"/>
      <c r="DD216" s="606">
        <f t="shared" ca="1" si="434"/>
        <v>191.18</v>
      </c>
      <c r="DE216" s="125">
        <f t="shared" ca="1" si="435"/>
        <v>0</v>
      </c>
      <c r="DF216" s="125">
        <f t="shared" ca="1" si="436"/>
        <v>0</v>
      </c>
      <c r="DG216" s="125">
        <f t="shared" ca="1" si="437"/>
        <v>0</v>
      </c>
      <c r="DH216" s="125">
        <f t="shared" ca="1" si="438"/>
        <v>2984.12</v>
      </c>
      <c r="DI216" s="125">
        <f t="shared" ca="1" si="439"/>
        <v>3265.68</v>
      </c>
      <c r="DJ216" s="125">
        <f t="shared" ca="1" si="440"/>
        <v>2792.94</v>
      </c>
      <c r="DK216" s="125">
        <f t="shared" ca="1" si="441"/>
        <v>15325.17</v>
      </c>
      <c r="DL216" s="125">
        <f t="shared" ca="1" si="442"/>
        <v>0</v>
      </c>
      <c r="DM216" s="125">
        <f t="shared" ca="1" si="443"/>
        <v>0</v>
      </c>
      <c r="DN216" s="340" t="str">
        <f t="shared" ca="1" si="444"/>
        <v xml:space="preserve">30 від 01.03   </v>
      </c>
      <c r="DO216" s="340" t="str">
        <f t="shared" ca="1" si="445"/>
        <v>Логвіненко О.Ю.</v>
      </c>
      <c r="DP216" s="340" t="str">
        <f t="shared" ca="1" si="446"/>
        <v>Логвіненко</v>
      </c>
      <c r="DQ216" s="340" t="str">
        <f t="shared" ca="1" si="447"/>
        <v>Олександр</v>
      </c>
      <c r="DR216" s="340" t="str">
        <f t="shared" ca="1" si="448"/>
        <v>Юрійович</v>
      </c>
      <c r="DS216" s="340">
        <f t="shared" ca="1" si="449"/>
        <v>3647508038</v>
      </c>
    </row>
    <row r="217" spans="1:123">
      <c r="A217">
        <f t="shared" ca="1" si="340"/>
        <v>212</v>
      </c>
      <c r="B217">
        <f t="shared" ca="1" si="341"/>
        <v>0</v>
      </c>
      <c r="C217">
        <f t="shared" ca="1" si="342"/>
        <v>0</v>
      </c>
      <c r="D217" t="str">
        <f t="shared" ca="1" si="343"/>
        <v xml:space="preserve"> </v>
      </c>
      <c r="E217">
        <f t="shared" ca="1" si="344"/>
        <v>0</v>
      </c>
      <c r="F217">
        <f t="shared" ca="1" si="345"/>
        <v>0</v>
      </c>
      <c r="G217" s="123" t="str">
        <f t="shared" ca="1" si="450"/>
        <v>0.0.0</v>
      </c>
      <c r="H217" s="123" t="str">
        <f t="shared" ca="1" si="339"/>
        <v>0.0.0</v>
      </c>
      <c r="I217" s="123" t="str">
        <f t="shared" ca="1" si="339"/>
        <v>0.0.0</v>
      </c>
      <c r="J217" s="123" t="str">
        <f t="shared" ca="1" si="339"/>
        <v>0.0.0</v>
      </c>
      <c r="K217" s="123" t="str">
        <f t="shared" ca="1" si="339"/>
        <v>0.0.0</v>
      </c>
      <c r="L217" s="123" t="str">
        <f t="shared" ca="1" si="339"/>
        <v>0.0.0</v>
      </c>
      <c r="M217" s="123" t="str">
        <f t="shared" ca="1" si="339"/>
        <v>0.0.0</v>
      </c>
      <c r="N217" s="123" t="str">
        <f t="shared" ca="1" si="339"/>
        <v>0.0.0</v>
      </c>
      <c r="O217" s="123">
        <f t="shared" ca="1" si="346"/>
        <v>0</v>
      </c>
      <c r="P217" s="123">
        <f t="shared" ca="1" si="347"/>
        <v>0</v>
      </c>
      <c r="Q217" s="123">
        <f t="shared" ca="1" si="348"/>
        <v>0</v>
      </c>
      <c r="R217" s="123">
        <f t="shared" ca="1" si="348"/>
        <v>0</v>
      </c>
      <c r="S217" s="123">
        <f t="shared" ca="1" si="349"/>
        <v>0</v>
      </c>
      <c r="T217" s="123">
        <f t="shared" ca="1" si="350"/>
        <v>0</v>
      </c>
      <c r="U217" s="123">
        <f t="shared" ca="1" si="351"/>
        <v>0</v>
      </c>
      <c r="V217" s="123">
        <f t="shared" ca="1" si="352"/>
        <v>0</v>
      </c>
      <c r="W217" s="123">
        <f t="shared" ca="1" si="353"/>
        <v>0</v>
      </c>
      <c r="X217" s="123">
        <f t="shared" ca="1" si="354"/>
        <v>0</v>
      </c>
      <c r="Y217" s="123">
        <f t="shared" ca="1" si="355"/>
        <v>0</v>
      </c>
      <c r="Z217" s="123">
        <f t="shared" ca="1" si="356"/>
        <v>0</v>
      </c>
      <c r="AA217" s="123">
        <f t="shared" ca="1" si="357"/>
        <v>0</v>
      </c>
      <c r="AB217" s="123">
        <f t="shared" ca="1" si="358"/>
        <v>0</v>
      </c>
      <c r="AC217" s="123">
        <f t="shared" ca="1" si="359"/>
        <v>0</v>
      </c>
      <c r="AD217" s="123">
        <f t="shared" ca="1" si="360"/>
        <v>0</v>
      </c>
      <c r="AE217" s="123">
        <f t="shared" ca="1" si="361"/>
        <v>0</v>
      </c>
      <c r="AF217" s="123">
        <f t="shared" ca="1" si="362"/>
        <v>0</v>
      </c>
      <c r="AG217" s="123">
        <f t="shared" ca="1" si="363"/>
        <v>0</v>
      </c>
      <c r="AH217" s="123">
        <f t="shared" ca="1" si="364"/>
        <v>0</v>
      </c>
      <c r="AI217" s="123">
        <f t="shared" ca="1" si="365"/>
        <v>0</v>
      </c>
      <c r="AJ217" s="123">
        <f t="shared" ca="1" si="366"/>
        <v>0</v>
      </c>
      <c r="AK217" s="123">
        <f t="shared" ca="1" si="367"/>
        <v>0</v>
      </c>
      <c r="AL217" s="123">
        <f t="shared" ca="1" si="368"/>
        <v>0</v>
      </c>
      <c r="AM217" s="123">
        <f t="shared" ca="1" si="369"/>
        <v>0</v>
      </c>
      <c r="AN217" s="123">
        <f t="shared" ca="1" si="370"/>
        <v>0</v>
      </c>
      <c r="AO217" s="123">
        <f t="shared" ca="1" si="371"/>
        <v>0</v>
      </c>
      <c r="AP217" s="123">
        <f t="shared" ca="1" si="372"/>
        <v>0</v>
      </c>
      <c r="AQ217" s="123">
        <f t="shared" ca="1" si="373"/>
        <v>0</v>
      </c>
      <c r="AR217" s="123">
        <f t="shared" ca="1" si="374"/>
        <v>0</v>
      </c>
      <c r="AS217" s="123">
        <f t="shared" ca="1" si="375"/>
        <v>0</v>
      </c>
      <c r="AT217" s="123">
        <f t="shared" ca="1" si="376"/>
        <v>0</v>
      </c>
      <c r="AU217" s="123">
        <f t="shared" ca="1" si="377"/>
        <v>0</v>
      </c>
      <c r="AV217" s="123">
        <f t="shared" ca="1" si="378"/>
        <v>0</v>
      </c>
      <c r="AW217" s="123">
        <f t="shared" ca="1" si="379"/>
        <v>0</v>
      </c>
      <c r="AX217" s="123">
        <f t="shared" ca="1" si="380"/>
        <v>0</v>
      </c>
      <c r="AY217" s="123">
        <f t="shared" ca="1" si="381"/>
        <v>0</v>
      </c>
      <c r="AZ217" s="123">
        <f t="shared" ca="1" si="382"/>
        <v>0</v>
      </c>
      <c r="BA217" s="123">
        <f t="shared" ca="1" si="383"/>
        <v>0</v>
      </c>
      <c r="BB217" s="123">
        <f t="shared" ca="1" si="384"/>
        <v>0</v>
      </c>
      <c r="BC217" s="123">
        <f t="shared" ca="1" si="385"/>
        <v>0</v>
      </c>
      <c r="BD217" s="123">
        <f t="shared" ca="1" si="386"/>
        <v>0</v>
      </c>
      <c r="BE217" s="123">
        <f t="shared" ca="1" si="387"/>
        <v>0</v>
      </c>
      <c r="BF217" s="123">
        <f t="shared" ca="1" si="388"/>
        <v>0</v>
      </c>
      <c r="BG217" s="123">
        <f t="shared" ca="1" si="389"/>
        <v>0</v>
      </c>
      <c r="BH217" s="123">
        <f t="shared" ca="1" si="390"/>
        <v>0</v>
      </c>
      <c r="BI217" s="123">
        <f t="shared" ca="1" si="391"/>
        <v>0</v>
      </c>
      <c r="BJ217" s="123">
        <f t="shared" ca="1" si="392"/>
        <v>0</v>
      </c>
      <c r="BK217" s="123">
        <f t="shared" ca="1" si="393"/>
        <v>0</v>
      </c>
      <c r="BL217" s="123">
        <f t="shared" ca="1" si="394"/>
        <v>0</v>
      </c>
      <c r="BM217" s="123">
        <f t="shared" ca="1" si="395"/>
        <v>0</v>
      </c>
      <c r="BN217" s="123">
        <f t="shared" ca="1" si="396"/>
        <v>0.65</v>
      </c>
      <c r="BO217" s="123">
        <f t="shared" ca="1" si="397"/>
        <v>0</v>
      </c>
      <c r="BP217" s="340">
        <f t="shared" ca="1" si="398"/>
        <v>0</v>
      </c>
      <c r="BQ217" s="123">
        <f t="shared" ca="1" si="399"/>
        <v>0</v>
      </c>
      <c r="BR217" s="123">
        <f t="shared" ca="1" si="400"/>
        <v>0</v>
      </c>
      <c r="BS217" s="123">
        <f t="shared" ca="1" si="401"/>
        <v>0</v>
      </c>
      <c r="BT217" s="123">
        <f t="shared" ca="1" si="402"/>
        <v>0</v>
      </c>
      <c r="BU217" s="123">
        <f t="shared" ca="1" si="403"/>
        <v>0</v>
      </c>
      <c r="BV217" s="123"/>
      <c r="BW217" s="123">
        <f t="shared" ca="1" si="404"/>
        <v>0</v>
      </c>
      <c r="BX217" s="123"/>
      <c r="BY217" s="123">
        <f t="shared" ca="1" si="405"/>
        <v>0</v>
      </c>
      <c r="BZ217" s="123"/>
      <c r="CA217" s="123">
        <f t="shared" ca="1" si="406"/>
        <v>0</v>
      </c>
      <c r="CB217" s="528">
        <f t="shared" ca="1" si="407"/>
        <v>0</v>
      </c>
      <c r="CC217" s="123">
        <f t="shared" ca="1" si="408"/>
        <v>0</v>
      </c>
      <c r="CD217" s="125">
        <f t="shared" ca="1" si="409"/>
        <v>0</v>
      </c>
      <c r="CE217" s="125">
        <f t="shared" ca="1" si="410"/>
        <v>0</v>
      </c>
      <c r="CF217" s="125">
        <f t="shared" ca="1" si="411"/>
        <v>0</v>
      </c>
      <c r="CG217" s="125">
        <f t="shared" ca="1" si="412"/>
        <v>0</v>
      </c>
      <c r="CH217" s="125">
        <f t="shared" ca="1" si="413"/>
        <v>0</v>
      </c>
      <c r="CI217" s="125">
        <f t="shared" ca="1" si="414"/>
        <v>0</v>
      </c>
      <c r="CJ217" s="125">
        <f t="shared" ca="1" si="415"/>
        <v>0</v>
      </c>
      <c r="CK217" s="125">
        <f t="shared" ca="1" si="416"/>
        <v>0</v>
      </c>
      <c r="CL217" s="125">
        <f t="shared" ca="1" si="417"/>
        <v>0</v>
      </c>
      <c r="CM217" s="125">
        <f t="shared" ca="1" si="418"/>
        <v>0</v>
      </c>
      <c r="CN217" s="125">
        <f t="shared" ca="1" si="419"/>
        <v>0</v>
      </c>
      <c r="CO217" s="125">
        <f t="shared" ca="1" si="420"/>
        <v>0</v>
      </c>
      <c r="CP217" s="125">
        <f t="shared" ca="1" si="421"/>
        <v>0</v>
      </c>
      <c r="CQ217" s="125">
        <f t="shared" ca="1" si="422"/>
        <v>0</v>
      </c>
      <c r="CR217" s="125">
        <f t="shared" ca="1" si="423"/>
        <v>0</v>
      </c>
      <c r="CS217" s="125">
        <f t="shared" ca="1" si="424"/>
        <v>0</v>
      </c>
      <c r="CT217" s="125">
        <f t="shared" ca="1" si="425"/>
        <v>0</v>
      </c>
      <c r="CU217" s="125">
        <f t="shared" ca="1" si="426"/>
        <v>0</v>
      </c>
      <c r="CV217" s="125">
        <f t="shared" ca="1" si="427"/>
        <v>0</v>
      </c>
      <c r="CW217" s="125">
        <f t="shared" ca="1" si="428"/>
        <v>0</v>
      </c>
      <c r="CX217" s="125">
        <f t="shared" ca="1" si="429"/>
        <v>0</v>
      </c>
      <c r="CY217" s="125">
        <f t="shared" ca="1" si="430"/>
        <v>0</v>
      </c>
      <c r="CZ217" s="125">
        <f t="shared" ca="1" si="431"/>
        <v>0</v>
      </c>
      <c r="DA217" s="341">
        <f t="shared" ca="1" si="432"/>
        <v>0</v>
      </c>
      <c r="DB217" s="606">
        <f t="shared" ca="1" si="433"/>
        <v>0</v>
      </c>
      <c r="DC217" s="606"/>
      <c r="DD217" s="606">
        <f t="shared" ca="1" si="434"/>
        <v>0</v>
      </c>
      <c r="DE217" s="125">
        <f t="shared" ca="1" si="435"/>
        <v>0</v>
      </c>
      <c r="DF217" s="125">
        <f t="shared" ca="1" si="436"/>
        <v>0</v>
      </c>
      <c r="DG217" s="125">
        <f t="shared" ca="1" si="437"/>
        <v>0</v>
      </c>
      <c r="DH217" s="125">
        <f t="shared" ca="1" si="438"/>
        <v>0</v>
      </c>
      <c r="DI217" s="125">
        <f t="shared" ca="1" si="439"/>
        <v>0</v>
      </c>
      <c r="DJ217" s="125">
        <f t="shared" ca="1" si="440"/>
        <v>0</v>
      </c>
      <c r="DK217" s="125">
        <f t="shared" ca="1" si="441"/>
        <v>0</v>
      </c>
      <c r="DL217" s="125">
        <f t="shared" ca="1" si="442"/>
        <v>0</v>
      </c>
      <c r="DM217" s="125">
        <f t="shared" ca="1" si="443"/>
        <v>0</v>
      </c>
      <c r="DN217" s="340" t="str">
        <f t="shared" ca="1" si="444"/>
        <v xml:space="preserve">    </v>
      </c>
      <c r="DO217" s="340" t="str">
        <f t="shared" ca="1" si="445"/>
        <v xml:space="preserve"> </v>
      </c>
      <c r="DP217" s="340">
        <f t="shared" ca="1" si="446"/>
        <v>0</v>
      </c>
      <c r="DQ217" s="340">
        <f t="shared" ca="1" si="447"/>
        <v>0</v>
      </c>
      <c r="DR217" s="340">
        <f t="shared" ca="1" si="448"/>
        <v>0</v>
      </c>
      <c r="DS217" s="340">
        <f t="shared" ca="1" si="449"/>
        <v>0</v>
      </c>
    </row>
    <row r="218" spans="1:123">
      <c r="A218">
        <f t="shared" ca="1" si="340"/>
        <v>213</v>
      </c>
      <c r="B218" t="str">
        <f t="shared" ca="1" si="341"/>
        <v xml:space="preserve">Командир взводу </v>
      </c>
      <c r="C218" t="str">
        <f t="shared" ca="1" si="342"/>
        <v>штаб - с-нт</v>
      </c>
      <c r="D218" t="str">
        <f t="shared" ca="1" si="343"/>
        <v>Поліщук С.І.</v>
      </c>
      <c r="E218">
        <f t="shared" ca="1" si="344"/>
        <v>0</v>
      </c>
      <c r="F218">
        <f t="shared" ca="1" si="345"/>
        <v>0</v>
      </c>
      <c r="G218" s="123" t="str">
        <f t="shared" ca="1" si="450"/>
        <v>28.7.6</v>
      </c>
      <c r="H218" s="123" t="str">
        <f t="shared" ca="1" si="339"/>
        <v>28.7.6</v>
      </c>
      <c r="I218" s="123" t="str">
        <f t="shared" ca="1" si="339"/>
        <v>28.7.6</v>
      </c>
      <c r="J218" s="123" t="str">
        <f t="shared" ca="1" si="339"/>
        <v>28.7.6</v>
      </c>
      <c r="K218" s="123" t="str">
        <f t="shared" ca="1" si="339"/>
        <v>28.7.6</v>
      </c>
      <c r="L218" s="123" t="str">
        <f t="shared" ca="1" si="339"/>
        <v>28.7.6</v>
      </c>
      <c r="M218" s="123" t="str">
        <f t="shared" ca="1" si="339"/>
        <v>28.7.6</v>
      </c>
      <c r="N218" s="123" t="str">
        <f t="shared" ca="1" si="339"/>
        <v>28.7.6</v>
      </c>
      <c r="O218" s="123">
        <f t="shared" ca="1" si="346"/>
        <v>11</v>
      </c>
      <c r="P218" s="123">
        <f t="shared" ca="1" si="347"/>
        <v>34145</v>
      </c>
      <c r="Q218" s="123">
        <f t="shared" ca="1" si="348"/>
        <v>0</v>
      </c>
      <c r="R218" s="123">
        <f t="shared" ca="1" si="348"/>
        <v>0</v>
      </c>
      <c r="S218" s="123">
        <f t="shared" ca="1" si="349"/>
        <v>0</v>
      </c>
      <c r="T218" s="123">
        <f t="shared" ca="1" si="350"/>
        <v>0</v>
      </c>
      <c r="U218" s="123">
        <f t="shared" ca="1" si="351"/>
        <v>0</v>
      </c>
      <c r="V218" s="123">
        <f t="shared" ca="1" si="352"/>
        <v>0</v>
      </c>
      <c r="W218" s="123">
        <f t="shared" ca="1" si="353"/>
        <v>0</v>
      </c>
      <c r="X218" s="123">
        <f t="shared" ca="1" si="354"/>
        <v>0</v>
      </c>
      <c r="Y218" s="123">
        <f t="shared" ca="1" si="355"/>
        <v>0</v>
      </c>
      <c r="Z218" s="123">
        <f t="shared" ca="1" si="356"/>
        <v>0</v>
      </c>
      <c r="AA218" s="123">
        <f t="shared" ca="1" si="357"/>
        <v>0</v>
      </c>
      <c r="AB218" s="123">
        <f t="shared" ca="1" si="358"/>
        <v>0</v>
      </c>
      <c r="AC218" s="123">
        <f t="shared" ca="1" si="359"/>
        <v>0</v>
      </c>
      <c r="AD218" s="123">
        <f t="shared" ca="1" si="360"/>
        <v>0</v>
      </c>
      <c r="AE218" s="123">
        <f t="shared" ca="1" si="361"/>
        <v>0</v>
      </c>
      <c r="AF218" s="123">
        <f t="shared" ca="1" si="362"/>
        <v>0</v>
      </c>
      <c r="AG218" s="123">
        <f t="shared" ca="1" si="363"/>
        <v>0</v>
      </c>
      <c r="AH218" s="123">
        <f t="shared" ca="1" si="364"/>
        <v>0</v>
      </c>
      <c r="AI218" s="123">
        <f t="shared" ca="1" si="365"/>
        <v>0</v>
      </c>
      <c r="AJ218" s="123">
        <f t="shared" ca="1" si="366"/>
        <v>0</v>
      </c>
      <c r="AK218" s="123">
        <f t="shared" ca="1" si="367"/>
        <v>0</v>
      </c>
      <c r="AL218" s="123">
        <f t="shared" ca="1" si="368"/>
        <v>0</v>
      </c>
      <c r="AM218" s="123">
        <f t="shared" ca="1" si="369"/>
        <v>0</v>
      </c>
      <c r="AN218" s="123">
        <f t="shared" ca="1" si="370"/>
        <v>0</v>
      </c>
      <c r="AO218" s="123">
        <f t="shared" ca="1" si="371"/>
        <v>0</v>
      </c>
      <c r="AP218" s="123">
        <f t="shared" ca="1" si="372"/>
        <v>0</v>
      </c>
      <c r="AQ218" s="123">
        <f t="shared" ca="1" si="373"/>
        <v>0</v>
      </c>
      <c r="AR218" s="123">
        <f t="shared" ca="1" si="374"/>
        <v>0</v>
      </c>
      <c r="AS218" s="123">
        <f t="shared" ca="1" si="375"/>
        <v>0</v>
      </c>
      <c r="AT218" s="123">
        <f t="shared" ca="1" si="376"/>
        <v>0</v>
      </c>
      <c r="AU218" s="123">
        <f t="shared" ca="1" si="377"/>
        <v>0</v>
      </c>
      <c r="AV218" s="123">
        <f t="shared" ca="1" si="378"/>
        <v>0</v>
      </c>
      <c r="AW218" s="123">
        <f t="shared" ca="1" si="379"/>
        <v>0</v>
      </c>
      <c r="AX218" s="123">
        <f t="shared" ca="1" si="380"/>
        <v>0</v>
      </c>
      <c r="AY218" s="123">
        <f t="shared" ca="1" si="381"/>
        <v>0</v>
      </c>
      <c r="AZ218" s="123">
        <f t="shared" ca="1" si="382"/>
        <v>0</v>
      </c>
      <c r="BA218" s="123">
        <f t="shared" ca="1" si="383"/>
        <v>0</v>
      </c>
      <c r="BB218" s="123">
        <f t="shared" ca="1" si="384"/>
        <v>0</v>
      </c>
      <c r="BC218" s="123">
        <f t="shared" ca="1" si="385"/>
        <v>0</v>
      </c>
      <c r="BD218" s="123">
        <f t="shared" ca="1" si="386"/>
        <v>0</v>
      </c>
      <c r="BE218" s="123">
        <f t="shared" ca="1" si="387"/>
        <v>0</v>
      </c>
      <c r="BF218" s="123">
        <f t="shared" ca="1" si="388"/>
        <v>0</v>
      </c>
      <c r="BG218" s="123">
        <f t="shared" ca="1" si="389"/>
        <v>0</v>
      </c>
      <c r="BH218" s="123">
        <f t="shared" ca="1" si="390"/>
        <v>0</v>
      </c>
      <c r="BI218" s="123">
        <f t="shared" ca="1" si="391"/>
        <v>0</v>
      </c>
      <c r="BJ218" s="123">
        <f t="shared" ca="1" si="392"/>
        <v>0</v>
      </c>
      <c r="BK218" s="123">
        <f t="shared" ca="1" si="393"/>
        <v>0</v>
      </c>
      <c r="BL218" s="123">
        <f t="shared" ca="1" si="394"/>
        <v>0</v>
      </c>
      <c r="BM218" s="123">
        <f t="shared" ca="1" si="395"/>
        <v>0</v>
      </c>
      <c r="BN218" s="123">
        <f t="shared" ca="1" si="396"/>
        <v>0.65</v>
      </c>
      <c r="BO218" s="123">
        <f t="shared" ca="1" si="397"/>
        <v>28</v>
      </c>
      <c r="BP218" s="340">
        <f t="shared" ca="1" si="398"/>
        <v>0</v>
      </c>
      <c r="BQ218" s="123">
        <f t="shared" ca="1" si="399"/>
        <v>0</v>
      </c>
      <c r="BR218" s="123">
        <f t="shared" ca="1" si="400"/>
        <v>0</v>
      </c>
      <c r="BS218" s="123">
        <f t="shared" ca="1" si="401"/>
        <v>0</v>
      </c>
      <c r="BT218" s="123">
        <f t="shared" ca="1" si="402"/>
        <v>0</v>
      </c>
      <c r="BU218" s="123">
        <f t="shared" ca="1" si="403"/>
        <v>0</v>
      </c>
      <c r="BV218" s="123"/>
      <c r="BW218" s="123">
        <f t="shared" ca="1" si="404"/>
        <v>0</v>
      </c>
      <c r="BX218" s="123"/>
      <c r="BY218" s="123">
        <f t="shared" ca="1" si="405"/>
        <v>0</v>
      </c>
      <c r="BZ218" s="123"/>
      <c r="CA218" s="123">
        <f t="shared" ca="1" si="406"/>
        <v>0</v>
      </c>
      <c r="CB218" s="528">
        <f t="shared" ca="1" si="407"/>
        <v>0</v>
      </c>
      <c r="CC218" s="123">
        <f t="shared" ca="1" si="408"/>
        <v>0</v>
      </c>
      <c r="CD218" s="125">
        <f t="shared" ca="1" si="409"/>
        <v>0</v>
      </c>
      <c r="CE218" s="125">
        <f t="shared" ca="1" si="410"/>
        <v>950</v>
      </c>
      <c r="CF218" s="125">
        <f t="shared" ca="1" si="411"/>
        <v>3350</v>
      </c>
      <c r="CG218" s="125">
        <f t="shared" ca="1" si="412"/>
        <v>2150</v>
      </c>
      <c r="CH218" s="125">
        <f t="shared" ca="1" si="413"/>
        <v>0</v>
      </c>
      <c r="CI218" s="125">
        <f t="shared" ca="1" si="414"/>
        <v>0</v>
      </c>
      <c r="CJ218" s="125">
        <f t="shared" ca="1" si="415"/>
        <v>0</v>
      </c>
      <c r="CK218" s="125">
        <f t="shared" ca="1" si="416"/>
        <v>0</v>
      </c>
      <c r="CL218" s="125">
        <f t="shared" ca="1" si="417"/>
        <v>4192.5</v>
      </c>
      <c r="CM218" s="125">
        <f t="shared" ca="1" si="418"/>
        <v>8911</v>
      </c>
      <c r="CN218" s="125">
        <f t="shared" ca="1" si="419"/>
        <v>19553.5</v>
      </c>
      <c r="CO218" s="125">
        <f t="shared" ca="1" si="420"/>
        <v>0</v>
      </c>
      <c r="CP218" s="125">
        <f t="shared" ca="1" si="421"/>
        <v>0</v>
      </c>
      <c r="CQ218" s="125">
        <f t="shared" ca="1" si="422"/>
        <v>0</v>
      </c>
      <c r="CR218" s="125">
        <f t="shared" ca="1" si="423"/>
        <v>0</v>
      </c>
      <c r="CS218" s="125">
        <f t="shared" ca="1" si="424"/>
        <v>0</v>
      </c>
      <c r="CT218" s="125">
        <f t="shared" ca="1" si="425"/>
        <v>0</v>
      </c>
      <c r="CU218" s="125">
        <f t="shared" ca="1" si="426"/>
        <v>0</v>
      </c>
      <c r="CV218" s="125">
        <f t="shared" ca="1" si="427"/>
        <v>0</v>
      </c>
      <c r="CW218" s="125">
        <f t="shared" ca="1" si="428"/>
        <v>0</v>
      </c>
      <c r="CX218" s="125">
        <f t="shared" ca="1" si="429"/>
        <v>0</v>
      </c>
      <c r="CY218" s="125">
        <f t="shared" ca="1" si="430"/>
        <v>0</v>
      </c>
      <c r="CZ218" s="125">
        <f t="shared" ca="1" si="431"/>
        <v>672.35</v>
      </c>
      <c r="DA218" s="341">
        <f t="shared" ca="1" si="432"/>
        <v>20225.849999999999</v>
      </c>
      <c r="DB218" s="606">
        <f t="shared" ca="1" si="433"/>
        <v>3640.65</v>
      </c>
      <c r="DC218" s="606"/>
      <c r="DD218" s="606">
        <f t="shared" ca="1" si="434"/>
        <v>249.21</v>
      </c>
      <c r="DE218" s="125">
        <f t="shared" ca="1" si="435"/>
        <v>0</v>
      </c>
      <c r="DF218" s="125">
        <f t="shared" ca="1" si="436"/>
        <v>0</v>
      </c>
      <c r="DG218" s="125">
        <f t="shared" ca="1" si="437"/>
        <v>0</v>
      </c>
      <c r="DH218" s="125">
        <f t="shared" ca="1" si="438"/>
        <v>3889.86</v>
      </c>
      <c r="DI218" s="125">
        <f t="shared" ca="1" si="439"/>
        <v>4301.7700000000004</v>
      </c>
      <c r="DJ218" s="125">
        <f t="shared" ca="1" si="440"/>
        <v>3640.65</v>
      </c>
      <c r="DK218" s="125">
        <f t="shared" ca="1" si="441"/>
        <v>19976.64</v>
      </c>
      <c r="DL218" s="125">
        <f t="shared" ca="1" si="442"/>
        <v>0</v>
      </c>
      <c r="DM218" s="125">
        <f t="shared" ca="1" si="443"/>
        <v>0</v>
      </c>
      <c r="DN218" s="340" t="str">
        <f t="shared" ca="1" si="444"/>
        <v xml:space="preserve">30 від 01.03   </v>
      </c>
      <c r="DO218" s="340" t="str">
        <f t="shared" ca="1" si="445"/>
        <v>Поліщук С.І.</v>
      </c>
      <c r="DP218" s="340" t="str">
        <f t="shared" ca="1" si="446"/>
        <v>Поліщук</v>
      </c>
      <c r="DQ218" s="340" t="str">
        <f t="shared" ca="1" si="447"/>
        <v>Сергій</v>
      </c>
      <c r="DR218" s="340" t="str">
        <f t="shared" ca="1" si="448"/>
        <v>Іванович</v>
      </c>
      <c r="DS218" s="340">
        <f t="shared" ca="1" si="449"/>
        <v>2596520212</v>
      </c>
    </row>
    <row r="219" spans="1:123">
      <c r="A219">
        <f t="shared" ca="1" si="340"/>
        <v>214</v>
      </c>
      <c r="B219">
        <f t="shared" ca="1" si="341"/>
        <v>0</v>
      </c>
      <c r="C219">
        <f t="shared" ca="1" si="342"/>
        <v>0</v>
      </c>
      <c r="D219" t="str">
        <f t="shared" ca="1" si="343"/>
        <v xml:space="preserve"> </v>
      </c>
      <c r="E219">
        <f t="shared" ca="1" si="344"/>
        <v>0</v>
      </c>
      <c r="F219">
        <f t="shared" ca="1" si="345"/>
        <v>0</v>
      </c>
      <c r="G219" s="123" t="str">
        <f t="shared" ca="1" si="450"/>
        <v>0.0.0</v>
      </c>
      <c r="H219" s="123" t="str">
        <f t="shared" ca="1" si="339"/>
        <v>0.0.0</v>
      </c>
      <c r="I219" s="123" t="str">
        <f t="shared" ca="1" si="339"/>
        <v>0.0.0</v>
      </c>
      <c r="J219" s="123" t="str">
        <f t="shared" ca="1" si="339"/>
        <v>0.0.0</v>
      </c>
      <c r="K219" s="123" t="str">
        <f t="shared" ca="1" si="339"/>
        <v>0.0.0</v>
      </c>
      <c r="L219" s="123" t="str">
        <f t="shared" ca="1" si="339"/>
        <v>0.0.0</v>
      </c>
      <c r="M219" s="123" t="str">
        <f t="shared" ca="1" si="339"/>
        <v>0.0.0</v>
      </c>
      <c r="N219" s="123" t="str">
        <f t="shared" ca="1" si="339"/>
        <v>0.0.0</v>
      </c>
      <c r="O219" s="123">
        <f t="shared" ca="1" si="346"/>
        <v>0</v>
      </c>
      <c r="P219" s="123">
        <f t="shared" ca="1" si="347"/>
        <v>0</v>
      </c>
      <c r="Q219" s="123">
        <f t="shared" ca="1" si="348"/>
        <v>0</v>
      </c>
      <c r="R219" s="123">
        <f t="shared" ca="1" si="348"/>
        <v>0</v>
      </c>
      <c r="S219" s="123">
        <f t="shared" ca="1" si="349"/>
        <v>0</v>
      </c>
      <c r="T219" s="123">
        <f t="shared" ca="1" si="350"/>
        <v>0</v>
      </c>
      <c r="U219" s="123">
        <f t="shared" ca="1" si="351"/>
        <v>0</v>
      </c>
      <c r="V219" s="123">
        <f t="shared" ca="1" si="352"/>
        <v>0</v>
      </c>
      <c r="W219" s="123">
        <f t="shared" ca="1" si="353"/>
        <v>0</v>
      </c>
      <c r="X219" s="123">
        <f t="shared" ca="1" si="354"/>
        <v>0</v>
      </c>
      <c r="Y219" s="123">
        <f t="shared" ca="1" si="355"/>
        <v>0</v>
      </c>
      <c r="Z219" s="123">
        <f t="shared" ca="1" si="356"/>
        <v>0</v>
      </c>
      <c r="AA219" s="123">
        <f t="shared" ca="1" si="357"/>
        <v>0</v>
      </c>
      <c r="AB219" s="123">
        <f t="shared" ca="1" si="358"/>
        <v>0</v>
      </c>
      <c r="AC219" s="123">
        <f t="shared" ca="1" si="359"/>
        <v>0</v>
      </c>
      <c r="AD219" s="123">
        <f t="shared" ca="1" si="360"/>
        <v>0</v>
      </c>
      <c r="AE219" s="123">
        <f t="shared" ca="1" si="361"/>
        <v>0</v>
      </c>
      <c r="AF219" s="123">
        <f t="shared" ca="1" si="362"/>
        <v>0</v>
      </c>
      <c r="AG219" s="123">
        <f t="shared" ca="1" si="363"/>
        <v>0</v>
      </c>
      <c r="AH219" s="123">
        <f t="shared" ca="1" si="364"/>
        <v>0</v>
      </c>
      <c r="AI219" s="123">
        <f t="shared" ca="1" si="365"/>
        <v>0</v>
      </c>
      <c r="AJ219" s="123">
        <f t="shared" ca="1" si="366"/>
        <v>0</v>
      </c>
      <c r="AK219" s="123">
        <f t="shared" ca="1" si="367"/>
        <v>0</v>
      </c>
      <c r="AL219" s="123">
        <f t="shared" ca="1" si="368"/>
        <v>0</v>
      </c>
      <c r="AM219" s="123">
        <f t="shared" ca="1" si="369"/>
        <v>0</v>
      </c>
      <c r="AN219" s="123">
        <f t="shared" ca="1" si="370"/>
        <v>0</v>
      </c>
      <c r="AO219" s="123">
        <f t="shared" ca="1" si="371"/>
        <v>0</v>
      </c>
      <c r="AP219" s="123">
        <f t="shared" ca="1" si="372"/>
        <v>0</v>
      </c>
      <c r="AQ219" s="123">
        <f t="shared" ca="1" si="373"/>
        <v>0</v>
      </c>
      <c r="AR219" s="123">
        <f t="shared" ca="1" si="374"/>
        <v>0</v>
      </c>
      <c r="AS219" s="123">
        <f t="shared" ca="1" si="375"/>
        <v>0</v>
      </c>
      <c r="AT219" s="123">
        <f t="shared" ca="1" si="376"/>
        <v>0</v>
      </c>
      <c r="AU219" s="123">
        <f t="shared" ca="1" si="377"/>
        <v>0</v>
      </c>
      <c r="AV219" s="123">
        <f t="shared" ca="1" si="378"/>
        <v>0</v>
      </c>
      <c r="AW219" s="123">
        <f t="shared" ca="1" si="379"/>
        <v>0</v>
      </c>
      <c r="AX219" s="123">
        <f t="shared" ca="1" si="380"/>
        <v>0</v>
      </c>
      <c r="AY219" s="123">
        <f t="shared" ca="1" si="381"/>
        <v>0</v>
      </c>
      <c r="AZ219" s="123">
        <f t="shared" ca="1" si="382"/>
        <v>0</v>
      </c>
      <c r="BA219" s="123">
        <f t="shared" ca="1" si="383"/>
        <v>0</v>
      </c>
      <c r="BB219" s="123">
        <f t="shared" ca="1" si="384"/>
        <v>0</v>
      </c>
      <c r="BC219" s="123">
        <f t="shared" ca="1" si="385"/>
        <v>0</v>
      </c>
      <c r="BD219" s="123">
        <f t="shared" ca="1" si="386"/>
        <v>0</v>
      </c>
      <c r="BE219" s="123">
        <f t="shared" ca="1" si="387"/>
        <v>0</v>
      </c>
      <c r="BF219" s="123">
        <f t="shared" ca="1" si="388"/>
        <v>0</v>
      </c>
      <c r="BG219" s="123">
        <f t="shared" ca="1" si="389"/>
        <v>0</v>
      </c>
      <c r="BH219" s="123">
        <f t="shared" ca="1" si="390"/>
        <v>0</v>
      </c>
      <c r="BI219" s="123">
        <f t="shared" ca="1" si="391"/>
        <v>0</v>
      </c>
      <c r="BJ219" s="123">
        <f t="shared" ca="1" si="392"/>
        <v>0</v>
      </c>
      <c r="BK219" s="123">
        <f t="shared" ca="1" si="393"/>
        <v>0</v>
      </c>
      <c r="BL219" s="123">
        <f t="shared" ca="1" si="394"/>
        <v>0</v>
      </c>
      <c r="BM219" s="123">
        <f t="shared" ca="1" si="395"/>
        <v>0</v>
      </c>
      <c r="BN219" s="123">
        <f t="shared" ca="1" si="396"/>
        <v>0.65</v>
      </c>
      <c r="BO219" s="123">
        <f t="shared" ca="1" si="397"/>
        <v>0</v>
      </c>
      <c r="BP219" s="340">
        <f t="shared" ca="1" si="398"/>
        <v>0</v>
      </c>
      <c r="BQ219" s="123">
        <f t="shared" ca="1" si="399"/>
        <v>0</v>
      </c>
      <c r="BR219" s="123">
        <f t="shared" ca="1" si="400"/>
        <v>0</v>
      </c>
      <c r="BS219" s="123">
        <f t="shared" ca="1" si="401"/>
        <v>0</v>
      </c>
      <c r="BT219" s="123">
        <f t="shared" ca="1" si="402"/>
        <v>0</v>
      </c>
      <c r="BU219" s="123">
        <f t="shared" ca="1" si="403"/>
        <v>0</v>
      </c>
      <c r="BV219" s="123"/>
      <c r="BW219" s="123">
        <f t="shared" ca="1" si="404"/>
        <v>0</v>
      </c>
      <c r="BX219" s="123"/>
      <c r="BY219" s="123">
        <f t="shared" ca="1" si="405"/>
        <v>0</v>
      </c>
      <c r="BZ219" s="123"/>
      <c r="CA219" s="123">
        <f t="shared" ca="1" si="406"/>
        <v>0</v>
      </c>
      <c r="CB219" s="528">
        <f t="shared" ca="1" si="407"/>
        <v>0</v>
      </c>
      <c r="CC219" s="123">
        <f t="shared" ca="1" si="408"/>
        <v>0</v>
      </c>
      <c r="CD219" s="125">
        <f t="shared" ca="1" si="409"/>
        <v>0</v>
      </c>
      <c r="CE219" s="125">
        <f t="shared" ca="1" si="410"/>
        <v>0</v>
      </c>
      <c r="CF219" s="125">
        <f t="shared" ca="1" si="411"/>
        <v>0</v>
      </c>
      <c r="CG219" s="125">
        <f t="shared" ca="1" si="412"/>
        <v>0</v>
      </c>
      <c r="CH219" s="125">
        <f t="shared" ca="1" si="413"/>
        <v>0</v>
      </c>
      <c r="CI219" s="125">
        <f t="shared" ca="1" si="414"/>
        <v>0</v>
      </c>
      <c r="CJ219" s="125">
        <f t="shared" ca="1" si="415"/>
        <v>0</v>
      </c>
      <c r="CK219" s="125">
        <f t="shared" ca="1" si="416"/>
        <v>0</v>
      </c>
      <c r="CL219" s="125">
        <f t="shared" ca="1" si="417"/>
        <v>0</v>
      </c>
      <c r="CM219" s="125">
        <f t="shared" ca="1" si="418"/>
        <v>0</v>
      </c>
      <c r="CN219" s="125">
        <f t="shared" ca="1" si="419"/>
        <v>0</v>
      </c>
      <c r="CO219" s="125">
        <f t="shared" ca="1" si="420"/>
        <v>0</v>
      </c>
      <c r="CP219" s="125">
        <f t="shared" ca="1" si="421"/>
        <v>0</v>
      </c>
      <c r="CQ219" s="125">
        <f t="shared" ca="1" si="422"/>
        <v>0</v>
      </c>
      <c r="CR219" s="125">
        <f t="shared" ca="1" si="423"/>
        <v>0</v>
      </c>
      <c r="CS219" s="125">
        <f t="shared" ca="1" si="424"/>
        <v>0</v>
      </c>
      <c r="CT219" s="125">
        <f t="shared" ca="1" si="425"/>
        <v>0</v>
      </c>
      <c r="CU219" s="125">
        <f t="shared" ca="1" si="426"/>
        <v>0</v>
      </c>
      <c r="CV219" s="125">
        <f t="shared" ca="1" si="427"/>
        <v>0</v>
      </c>
      <c r="CW219" s="125">
        <f t="shared" ca="1" si="428"/>
        <v>0</v>
      </c>
      <c r="CX219" s="125">
        <f t="shared" ca="1" si="429"/>
        <v>0</v>
      </c>
      <c r="CY219" s="125">
        <f t="shared" ca="1" si="430"/>
        <v>0</v>
      </c>
      <c r="CZ219" s="125">
        <f t="shared" ca="1" si="431"/>
        <v>0</v>
      </c>
      <c r="DA219" s="341">
        <f t="shared" ca="1" si="432"/>
        <v>0</v>
      </c>
      <c r="DB219" s="606">
        <f t="shared" ca="1" si="433"/>
        <v>0</v>
      </c>
      <c r="DC219" s="606"/>
      <c r="DD219" s="606">
        <f t="shared" ca="1" si="434"/>
        <v>0</v>
      </c>
      <c r="DE219" s="125">
        <f t="shared" ca="1" si="435"/>
        <v>0</v>
      </c>
      <c r="DF219" s="125">
        <f t="shared" ca="1" si="436"/>
        <v>0</v>
      </c>
      <c r="DG219" s="125">
        <f t="shared" ca="1" si="437"/>
        <v>0</v>
      </c>
      <c r="DH219" s="125">
        <f t="shared" ca="1" si="438"/>
        <v>0</v>
      </c>
      <c r="DI219" s="125">
        <f t="shared" ca="1" si="439"/>
        <v>0</v>
      </c>
      <c r="DJ219" s="125">
        <f t="shared" ca="1" si="440"/>
        <v>0</v>
      </c>
      <c r="DK219" s="125">
        <f t="shared" ca="1" si="441"/>
        <v>0</v>
      </c>
      <c r="DL219" s="125">
        <f t="shared" ca="1" si="442"/>
        <v>0</v>
      </c>
      <c r="DM219" s="125">
        <f t="shared" ca="1" si="443"/>
        <v>0</v>
      </c>
      <c r="DN219" s="340" t="str">
        <f t="shared" ca="1" si="444"/>
        <v xml:space="preserve">    </v>
      </c>
      <c r="DO219" s="340" t="str">
        <f t="shared" ca="1" si="445"/>
        <v xml:space="preserve"> </v>
      </c>
      <c r="DP219" s="340">
        <f t="shared" ca="1" si="446"/>
        <v>0</v>
      </c>
      <c r="DQ219" s="340">
        <f t="shared" ca="1" si="447"/>
        <v>0</v>
      </c>
      <c r="DR219" s="340">
        <f t="shared" ca="1" si="448"/>
        <v>0</v>
      </c>
      <c r="DS219" s="340">
        <f t="shared" ca="1" si="449"/>
        <v>0</v>
      </c>
    </row>
    <row r="220" spans="1:123">
      <c r="A220">
        <f t="shared" ca="1" si="340"/>
        <v>215</v>
      </c>
      <c r="B220" t="str">
        <f t="shared" ca="1" si="341"/>
        <v>Командир відділення</v>
      </c>
      <c r="C220">
        <f t="shared" ca="1" si="342"/>
        <v>0</v>
      </c>
      <c r="D220" t="str">
        <f t="shared" ca="1" si="343"/>
        <v>ВАКАНТ</v>
      </c>
      <c r="E220">
        <f t="shared" ca="1" si="344"/>
        <v>0</v>
      </c>
      <c r="F220">
        <f t="shared" ca="1" si="345"/>
        <v>0</v>
      </c>
      <c r="G220" s="123" t="str">
        <f t="shared" ca="1" si="450"/>
        <v>0.0.0</v>
      </c>
      <c r="H220" s="123" t="str">
        <f t="shared" ca="1" si="339"/>
        <v>0.0.0</v>
      </c>
      <c r="I220" s="123" t="str">
        <f t="shared" ca="1" si="339"/>
        <v>0.0.0</v>
      </c>
      <c r="J220" s="123" t="str">
        <f t="shared" ca="1" si="339"/>
        <v>0.0.0</v>
      </c>
      <c r="K220" s="123" t="str">
        <f t="shared" ca="1" si="339"/>
        <v>0.0.0</v>
      </c>
      <c r="L220" s="123" t="str">
        <f t="shared" ca="1" si="339"/>
        <v>0.0.0</v>
      </c>
      <c r="M220" s="123" t="str">
        <f t="shared" ca="1" si="339"/>
        <v>0.0.0</v>
      </c>
      <c r="N220" s="123" t="str">
        <f t="shared" ca="1" si="339"/>
        <v>0.0.0</v>
      </c>
      <c r="O220" s="123">
        <f t="shared" ca="1" si="346"/>
        <v>7</v>
      </c>
      <c r="P220" s="123">
        <f t="shared" ca="1" si="347"/>
        <v>0</v>
      </c>
      <c r="Q220" s="123">
        <f t="shared" ca="1" si="348"/>
        <v>0</v>
      </c>
      <c r="R220" s="123">
        <f t="shared" ca="1" si="348"/>
        <v>0</v>
      </c>
      <c r="S220" s="123">
        <f t="shared" ca="1" si="349"/>
        <v>0</v>
      </c>
      <c r="T220" s="123">
        <f t="shared" ca="1" si="350"/>
        <v>0</v>
      </c>
      <c r="U220" s="123">
        <f t="shared" ca="1" si="351"/>
        <v>0</v>
      </c>
      <c r="V220" s="123">
        <f t="shared" ca="1" si="352"/>
        <v>0</v>
      </c>
      <c r="W220" s="123">
        <f t="shared" ca="1" si="353"/>
        <v>0</v>
      </c>
      <c r="X220" s="123">
        <f t="shared" ca="1" si="354"/>
        <v>0</v>
      </c>
      <c r="Y220" s="123">
        <f t="shared" ca="1" si="355"/>
        <v>0</v>
      </c>
      <c r="Z220" s="123">
        <f t="shared" ca="1" si="356"/>
        <v>0</v>
      </c>
      <c r="AA220" s="123">
        <f t="shared" ca="1" si="357"/>
        <v>0</v>
      </c>
      <c r="AB220" s="123">
        <f t="shared" ca="1" si="358"/>
        <v>0</v>
      </c>
      <c r="AC220" s="123">
        <f t="shared" ca="1" si="359"/>
        <v>0</v>
      </c>
      <c r="AD220" s="123">
        <f t="shared" ca="1" si="360"/>
        <v>0</v>
      </c>
      <c r="AE220" s="123">
        <f t="shared" ca="1" si="361"/>
        <v>0</v>
      </c>
      <c r="AF220" s="123">
        <f t="shared" ca="1" si="362"/>
        <v>0</v>
      </c>
      <c r="AG220" s="123">
        <f t="shared" ca="1" si="363"/>
        <v>0</v>
      </c>
      <c r="AH220" s="123">
        <f t="shared" ca="1" si="364"/>
        <v>0</v>
      </c>
      <c r="AI220" s="123">
        <f t="shared" ca="1" si="365"/>
        <v>0</v>
      </c>
      <c r="AJ220" s="123">
        <f t="shared" ca="1" si="366"/>
        <v>0</v>
      </c>
      <c r="AK220" s="123">
        <f t="shared" ca="1" si="367"/>
        <v>0</v>
      </c>
      <c r="AL220" s="123">
        <f t="shared" ca="1" si="368"/>
        <v>0</v>
      </c>
      <c r="AM220" s="123">
        <f t="shared" ca="1" si="369"/>
        <v>0</v>
      </c>
      <c r="AN220" s="123">
        <f t="shared" ca="1" si="370"/>
        <v>0</v>
      </c>
      <c r="AO220" s="123">
        <f t="shared" ca="1" si="371"/>
        <v>0</v>
      </c>
      <c r="AP220" s="123">
        <f t="shared" ca="1" si="372"/>
        <v>0</v>
      </c>
      <c r="AQ220" s="123">
        <f t="shared" ca="1" si="373"/>
        <v>0</v>
      </c>
      <c r="AR220" s="123">
        <f t="shared" ca="1" si="374"/>
        <v>0</v>
      </c>
      <c r="AS220" s="123">
        <f t="shared" ca="1" si="375"/>
        <v>0</v>
      </c>
      <c r="AT220" s="123">
        <f t="shared" ca="1" si="376"/>
        <v>0</v>
      </c>
      <c r="AU220" s="123">
        <f t="shared" ca="1" si="377"/>
        <v>0</v>
      </c>
      <c r="AV220" s="123">
        <f t="shared" ca="1" si="378"/>
        <v>0</v>
      </c>
      <c r="AW220" s="123">
        <f t="shared" ca="1" si="379"/>
        <v>0</v>
      </c>
      <c r="AX220" s="123">
        <f t="shared" ca="1" si="380"/>
        <v>0</v>
      </c>
      <c r="AY220" s="123">
        <f t="shared" ca="1" si="381"/>
        <v>0</v>
      </c>
      <c r="AZ220" s="123">
        <f t="shared" ca="1" si="382"/>
        <v>0</v>
      </c>
      <c r="BA220" s="123">
        <f t="shared" ca="1" si="383"/>
        <v>0</v>
      </c>
      <c r="BB220" s="123">
        <f t="shared" ca="1" si="384"/>
        <v>0</v>
      </c>
      <c r="BC220" s="123">
        <f t="shared" ca="1" si="385"/>
        <v>0</v>
      </c>
      <c r="BD220" s="123">
        <f t="shared" ca="1" si="386"/>
        <v>0</v>
      </c>
      <c r="BE220" s="123">
        <f t="shared" ca="1" si="387"/>
        <v>0</v>
      </c>
      <c r="BF220" s="123">
        <f t="shared" ca="1" si="388"/>
        <v>0</v>
      </c>
      <c r="BG220" s="123">
        <f t="shared" ca="1" si="389"/>
        <v>0</v>
      </c>
      <c r="BH220" s="123">
        <f t="shared" ca="1" si="390"/>
        <v>0</v>
      </c>
      <c r="BI220" s="123">
        <f t="shared" ca="1" si="391"/>
        <v>0</v>
      </c>
      <c r="BJ220" s="123">
        <f t="shared" ca="1" si="392"/>
        <v>0</v>
      </c>
      <c r="BK220" s="123">
        <f t="shared" ca="1" si="393"/>
        <v>0</v>
      </c>
      <c r="BL220" s="123">
        <f t="shared" ca="1" si="394"/>
        <v>0</v>
      </c>
      <c r="BM220" s="123">
        <f t="shared" ca="1" si="395"/>
        <v>0</v>
      </c>
      <c r="BN220" s="123">
        <f t="shared" ca="1" si="396"/>
        <v>0.65</v>
      </c>
      <c r="BO220" s="123">
        <f t="shared" ca="1" si="397"/>
        <v>28</v>
      </c>
      <c r="BP220" s="340">
        <f t="shared" ca="1" si="398"/>
        <v>0</v>
      </c>
      <c r="BQ220" s="123">
        <f t="shared" ca="1" si="399"/>
        <v>0</v>
      </c>
      <c r="BR220" s="123">
        <f t="shared" ca="1" si="400"/>
        <v>0</v>
      </c>
      <c r="BS220" s="123">
        <f t="shared" ca="1" si="401"/>
        <v>0</v>
      </c>
      <c r="BT220" s="123">
        <f t="shared" ca="1" si="402"/>
        <v>0</v>
      </c>
      <c r="BU220" s="123">
        <f t="shared" ca="1" si="403"/>
        <v>0</v>
      </c>
      <c r="BV220" s="123"/>
      <c r="BW220" s="123">
        <f t="shared" ca="1" si="404"/>
        <v>0</v>
      </c>
      <c r="BX220" s="123"/>
      <c r="BY220" s="123">
        <f t="shared" ca="1" si="405"/>
        <v>0</v>
      </c>
      <c r="BZ220" s="123"/>
      <c r="CA220" s="123">
        <f t="shared" ca="1" si="406"/>
        <v>0</v>
      </c>
      <c r="CB220" s="528">
        <f t="shared" ca="1" si="407"/>
        <v>0</v>
      </c>
      <c r="CC220" s="123">
        <f t="shared" ca="1" si="408"/>
        <v>0</v>
      </c>
      <c r="CD220" s="125">
        <f t="shared" ca="1" si="409"/>
        <v>0</v>
      </c>
      <c r="CE220" s="125">
        <f t="shared" ca="1" si="410"/>
        <v>0</v>
      </c>
      <c r="CF220" s="125">
        <f t="shared" ca="1" si="411"/>
        <v>0</v>
      </c>
      <c r="CG220" s="125">
        <f t="shared" ca="1" si="412"/>
        <v>0</v>
      </c>
      <c r="CH220" s="125">
        <f t="shared" ca="1" si="413"/>
        <v>0</v>
      </c>
      <c r="CI220" s="125">
        <f t="shared" ca="1" si="414"/>
        <v>0</v>
      </c>
      <c r="CJ220" s="125">
        <f t="shared" ca="1" si="415"/>
        <v>0</v>
      </c>
      <c r="CK220" s="125">
        <f t="shared" ca="1" si="416"/>
        <v>0</v>
      </c>
      <c r="CL220" s="125">
        <f t="shared" ca="1" si="417"/>
        <v>0</v>
      </c>
      <c r="CM220" s="125">
        <f t="shared" ca="1" si="418"/>
        <v>0</v>
      </c>
      <c r="CN220" s="125">
        <f t="shared" ca="1" si="419"/>
        <v>0</v>
      </c>
      <c r="CO220" s="125">
        <f t="shared" ca="1" si="420"/>
        <v>0</v>
      </c>
      <c r="CP220" s="125">
        <f t="shared" ca="1" si="421"/>
        <v>0</v>
      </c>
      <c r="CQ220" s="125">
        <f t="shared" ca="1" si="422"/>
        <v>0</v>
      </c>
      <c r="CR220" s="125">
        <f t="shared" ca="1" si="423"/>
        <v>0</v>
      </c>
      <c r="CS220" s="125">
        <f t="shared" ca="1" si="424"/>
        <v>0</v>
      </c>
      <c r="CT220" s="125">
        <f t="shared" ca="1" si="425"/>
        <v>0</v>
      </c>
      <c r="CU220" s="125">
        <f t="shared" ca="1" si="426"/>
        <v>0</v>
      </c>
      <c r="CV220" s="125">
        <f t="shared" ca="1" si="427"/>
        <v>0</v>
      </c>
      <c r="CW220" s="125">
        <f t="shared" ca="1" si="428"/>
        <v>0</v>
      </c>
      <c r="CX220" s="125">
        <f t="shared" ca="1" si="429"/>
        <v>0</v>
      </c>
      <c r="CY220" s="125">
        <f t="shared" ca="1" si="430"/>
        <v>0</v>
      </c>
      <c r="CZ220" s="125">
        <f t="shared" ca="1" si="431"/>
        <v>0</v>
      </c>
      <c r="DA220" s="341">
        <f t="shared" ca="1" si="432"/>
        <v>0</v>
      </c>
      <c r="DB220" s="606">
        <f t="shared" ca="1" si="433"/>
        <v>0</v>
      </c>
      <c r="DC220" s="606"/>
      <c r="DD220" s="606">
        <f t="shared" ca="1" si="434"/>
        <v>0</v>
      </c>
      <c r="DE220" s="125">
        <f t="shared" ca="1" si="435"/>
        <v>0</v>
      </c>
      <c r="DF220" s="125">
        <f t="shared" ca="1" si="436"/>
        <v>0</v>
      </c>
      <c r="DG220" s="125">
        <f t="shared" ca="1" si="437"/>
        <v>0</v>
      </c>
      <c r="DH220" s="125">
        <f t="shared" ca="1" si="438"/>
        <v>0</v>
      </c>
      <c r="DI220" s="125">
        <f t="shared" ca="1" si="439"/>
        <v>0</v>
      </c>
      <c r="DJ220" s="125">
        <f t="shared" ca="1" si="440"/>
        <v>0</v>
      </c>
      <c r="DK220" s="125">
        <f t="shared" ca="1" si="441"/>
        <v>0</v>
      </c>
      <c r="DL220" s="125">
        <f t="shared" ca="1" si="442"/>
        <v>0</v>
      </c>
      <c r="DM220" s="125">
        <f t="shared" ca="1" si="443"/>
        <v>0</v>
      </c>
      <c r="DN220" s="340" t="str">
        <f t="shared" ca="1" si="444"/>
        <v xml:space="preserve">    </v>
      </c>
      <c r="DO220" s="340" t="str">
        <f t="shared" ca="1" si="445"/>
        <v>ВАКАНТ</v>
      </c>
      <c r="DP220" s="340">
        <f t="shared" ca="1" si="446"/>
        <v>0</v>
      </c>
      <c r="DQ220" s="340">
        <f t="shared" ca="1" si="447"/>
        <v>0</v>
      </c>
      <c r="DR220" s="340">
        <f t="shared" ca="1" si="448"/>
        <v>0</v>
      </c>
      <c r="DS220" s="340">
        <f t="shared" ca="1" si="449"/>
        <v>0</v>
      </c>
    </row>
    <row r="221" spans="1:123">
      <c r="A221">
        <f t="shared" ca="1" si="340"/>
        <v>216</v>
      </c>
      <c r="B221" t="str">
        <f t="shared" ca="1" si="341"/>
        <v xml:space="preserve">Старший водій </v>
      </c>
      <c r="C221">
        <f t="shared" ca="1" si="342"/>
        <v>0</v>
      </c>
      <c r="D221">
        <f t="shared" ca="1" si="343"/>
        <v>0</v>
      </c>
      <c r="E221">
        <f t="shared" ca="1" si="344"/>
        <v>0</v>
      </c>
      <c r="F221">
        <f t="shared" ca="1" si="345"/>
        <v>0</v>
      </c>
      <c r="G221" s="123" t="str">
        <f t="shared" ca="1" si="450"/>
        <v>0.0.0</v>
      </c>
      <c r="H221" s="123" t="str">
        <f t="shared" ca="1" si="339"/>
        <v>0.0.0</v>
      </c>
      <c r="I221" s="123" t="str">
        <f t="shared" ca="1" si="339"/>
        <v>0.0.0</v>
      </c>
      <c r="J221" s="123" t="str">
        <f t="shared" ca="1" si="339"/>
        <v>0.0.0</v>
      </c>
      <c r="K221" s="123" t="str">
        <f t="shared" ca="1" si="339"/>
        <v>0.0.0</v>
      </c>
      <c r="L221" s="123" t="str">
        <f t="shared" ca="1" si="339"/>
        <v>0.0.0</v>
      </c>
      <c r="M221" s="123" t="str">
        <f t="shared" ca="1" si="339"/>
        <v>0.0.0</v>
      </c>
      <c r="N221" s="123" t="str">
        <f t="shared" ca="1" si="339"/>
        <v>0.0.0</v>
      </c>
      <c r="O221" s="123">
        <f t="shared" ca="1" si="346"/>
        <v>6</v>
      </c>
      <c r="P221" s="123">
        <f t="shared" ca="1" si="347"/>
        <v>0</v>
      </c>
      <c r="Q221" s="123">
        <f t="shared" ca="1" si="348"/>
        <v>0</v>
      </c>
      <c r="R221" s="123">
        <f t="shared" ca="1" si="348"/>
        <v>0</v>
      </c>
      <c r="S221" s="123">
        <f t="shared" ca="1" si="349"/>
        <v>0</v>
      </c>
      <c r="T221" s="123">
        <f t="shared" ca="1" si="350"/>
        <v>0</v>
      </c>
      <c r="U221" s="123">
        <f t="shared" ca="1" si="351"/>
        <v>0</v>
      </c>
      <c r="V221" s="123">
        <f t="shared" ca="1" si="352"/>
        <v>0</v>
      </c>
      <c r="W221" s="123">
        <f t="shared" ca="1" si="353"/>
        <v>0</v>
      </c>
      <c r="X221" s="123">
        <f t="shared" ca="1" si="354"/>
        <v>0</v>
      </c>
      <c r="Y221" s="123">
        <f t="shared" ca="1" si="355"/>
        <v>0</v>
      </c>
      <c r="Z221" s="123">
        <f t="shared" ca="1" si="356"/>
        <v>0</v>
      </c>
      <c r="AA221" s="123">
        <f t="shared" ca="1" si="357"/>
        <v>0</v>
      </c>
      <c r="AB221" s="123">
        <f t="shared" ca="1" si="358"/>
        <v>0</v>
      </c>
      <c r="AC221" s="123">
        <f t="shared" ca="1" si="359"/>
        <v>0</v>
      </c>
      <c r="AD221" s="123">
        <f t="shared" ca="1" si="360"/>
        <v>0</v>
      </c>
      <c r="AE221" s="123">
        <f t="shared" ca="1" si="361"/>
        <v>0</v>
      </c>
      <c r="AF221" s="123">
        <f t="shared" ca="1" si="362"/>
        <v>0</v>
      </c>
      <c r="AG221" s="123">
        <f t="shared" ca="1" si="363"/>
        <v>0</v>
      </c>
      <c r="AH221" s="123">
        <f t="shared" ca="1" si="364"/>
        <v>0</v>
      </c>
      <c r="AI221" s="123">
        <f t="shared" ca="1" si="365"/>
        <v>0</v>
      </c>
      <c r="AJ221" s="123">
        <f t="shared" ca="1" si="366"/>
        <v>0</v>
      </c>
      <c r="AK221" s="123">
        <f t="shared" ca="1" si="367"/>
        <v>0</v>
      </c>
      <c r="AL221" s="123">
        <f t="shared" ca="1" si="368"/>
        <v>0</v>
      </c>
      <c r="AM221" s="123">
        <f t="shared" ca="1" si="369"/>
        <v>0</v>
      </c>
      <c r="AN221" s="123">
        <f t="shared" ca="1" si="370"/>
        <v>0</v>
      </c>
      <c r="AO221" s="123">
        <f t="shared" ca="1" si="371"/>
        <v>0</v>
      </c>
      <c r="AP221" s="123">
        <f t="shared" ca="1" si="372"/>
        <v>0</v>
      </c>
      <c r="AQ221" s="123">
        <f t="shared" ca="1" si="373"/>
        <v>0</v>
      </c>
      <c r="AR221" s="123">
        <f t="shared" ca="1" si="374"/>
        <v>0</v>
      </c>
      <c r="AS221" s="123">
        <f t="shared" ca="1" si="375"/>
        <v>0</v>
      </c>
      <c r="AT221" s="123">
        <f t="shared" ca="1" si="376"/>
        <v>0</v>
      </c>
      <c r="AU221" s="123">
        <f t="shared" ca="1" si="377"/>
        <v>0</v>
      </c>
      <c r="AV221" s="123">
        <f t="shared" ca="1" si="378"/>
        <v>0</v>
      </c>
      <c r="AW221" s="123">
        <f t="shared" ca="1" si="379"/>
        <v>0</v>
      </c>
      <c r="AX221" s="123">
        <f t="shared" ca="1" si="380"/>
        <v>0</v>
      </c>
      <c r="AY221" s="123">
        <f t="shared" ca="1" si="381"/>
        <v>0</v>
      </c>
      <c r="AZ221" s="123">
        <f t="shared" ca="1" si="382"/>
        <v>0</v>
      </c>
      <c r="BA221" s="123">
        <f t="shared" ca="1" si="383"/>
        <v>0</v>
      </c>
      <c r="BB221" s="123">
        <f t="shared" ca="1" si="384"/>
        <v>0</v>
      </c>
      <c r="BC221" s="123">
        <f t="shared" ca="1" si="385"/>
        <v>0</v>
      </c>
      <c r="BD221" s="123">
        <f t="shared" ca="1" si="386"/>
        <v>0</v>
      </c>
      <c r="BE221" s="123">
        <f t="shared" ca="1" si="387"/>
        <v>0</v>
      </c>
      <c r="BF221" s="123">
        <f t="shared" ca="1" si="388"/>
        <v>0</v>
      </c>
      <c r="BG221" s="123">
        <f t="shared" ca="1" si="389"/>
        <v>0</v>
      </c>
      <c r="BH221" s="123">
        <f t="shared" ca="1" si="390"/>
        <v>0</v>
      </c>
      <c r="BI221" s="123">
        <f t="shared" ca="1" si="391"/>
        <v>0</v>
      </c>
      <c r="BJ221" s="123">
        <f t="shared" ca="1" si="392"/>
        <v>0</v>
      </c>
      <c r="BK221" s="123">
        <f t="shared" ca="1" si="393"/>
        <v>0</v>
      </c>
      <c r="BL221" s="123">
        <f t="shared" ca="1" si="394"/>
        <v>0</v>
      </c>
      <c r="BM221" s="123">
        <f t="shared" ca="1" si="395"/>
        <v>0</v>
      </c>
      <c r="BN221" s="123">
        <f t="shared" ca="1" si="396"/>
        <v>0.65</v>
      </c>
      <c r="BO221" s="123">
        <f t="shared" ca="1" si="397"/>
        <v>28</v>
      </c>
      <c r="BP221" s="340">
        <f t="shared" ca="1" si="398"/>
        <v>0</v>
      </c>
      <c r="BQ221" s="123">
        <f t="shared" ca="1" si="399"/>
        <v>0</v>
      </c>
      <c r="BR221" s="123">
        <f t="shared" ca="1" si="400"/>
        <v>0</v>
      </c>
      <c r="BS221" s="123">
        <f t="shared" ca="1" si="401"/>
        <v>0</v>
      </c>
      <c r="BT221" s="123">
        <f t="shared" ca="1" si="402"/>
        <v>0</v>
      </c>
      <c r="BU221" s="123">
        <f t="shared" ca="1" si="403"/>
        <v>0</v>
      </c>
      <c r="BV221" s="123"/>
      <c r="BW221" s="123">
        <f t="shared" ca="1" si="404"/>
        <v>0</v>
      </c>
      <c r="BX221" s="123"/>
      <c r="BY221" s="123">
        <f t="shared" ca="1" si="405"/>
        <v>0</v>
      </c>
      <c r="BZ221" s="123"/>
      <c r="CA221" s="123">
        <f t="shared" ca="1" si="406"/>
        <v>0</v>
      </c>
      <c r="CB221" s="528">
        <f t="shared" ca="1" si="407"/>
        <v>0</v>
      </c>
      <c r="CC221" s="123">
        <f t="shared" ca="1" si="408"/>
        <v>0</v>
      </c>
      <c r="CD221" s="125">
        <f t="shared" ca="1" si="409"/>
        <v>0</v>
      </c>
      <c r="CE221" s="125">
        <f t="shared" ca="1" si="410"/>
        <v>0</v>
      </c>
      <c r="CF221" s="125">
        <f t="shared" ca="1" si="411"/>
        <v>0</v>
      </c>
      <c r="CG221" s="125">
        <f t="shared" ca="1" si="412"/>
        <v>0</v>
      </c>
      <c r="CH221" s="125">
        <f t="shared" ca="1" si="413"/>
        <v>0</v>
      </c>
      <c r="CI221" s="125">
        <f t="shared" ca="1" si="414"/>
        <v>0</v>
      </c>
      <c r="CJ221" s="125">
        <f t="shared" ca="1" si="415"/>
        <v>0</v>
      </c>
      <c r="CK221" s="125">
        <f t="shared" ca="1" si="416"/>
        <v>0</v>
      </c>
      <c r="CL221" s="125">
        <f t="shared" ca="1" si="417"/>
        <v>0</v>
      </c>
      <c r="CM221" s="125">
        <f t="shared" ca="1" si="418"/>
        <v>0</v>
      </c>
      <c r="CN221" s="125">
        <f t="shared" ca="1" si="419"/>
        <v>0</v>
      </c>
      <c r="CO221" s="125">
        <f t="shared" ca="1" si="420"/>
        <v>0</v>
      </c>
      <c r="CP221" s="125">
        <f t="shared" ca="1" si="421"/>
        <v>0</v>
      </c>
      <c r="CQ221" s="125">
        <f t="shared" ca="1" si="422"/>
        <v>0</v>
      </c>
      <c r="CR221" s="125">
        <f t="shared" ca="1" si="423"/>
        <v>0</v>
      </c>
      <c r="CS221" s="125">
        <f t="shared" ca="1" si="424"/>
        <v>0</v>
      </c>
      <c r="CT221" s="125">
        <f t="shared" ca="1" si="425"/>
        <v>0</v>
      </c>
      <c r="CU221" s="125">
        <f t="shared" ca="1" si="426"/>
        <v>0</v>
      </c>
      <c r="CV221" s="125">
        <f t="shared" ca="1" si="427"/>
        <v>0</v>
      </c>
      <c r="CW221" s="125">
        <f t="shared" ca="1" si="428"/>
        <v>0</v>
      </c>
      <c r="CX221" s="125">
        <f t="shared" ca="1" si="429"/>
        <v>0</v>
      </c>
      <c r="CY221" s="125">
        <f t="shared" ca="1" si="430"/>
        <v>0</v>
      </c>
      <c r="CZ221" s="125">
        <f t="shared" ca="1" si="431"/>
        <v>0</v>
      </c>
      <c r="DA221" s="341">
        <f t="shared" ca="1" si="432"/>
        <v>0</v>
      </c>
      <c r="DB221" s="606">
        <f t="shared" ca="1" si="433"/>
        <v>0</v>
      </c>
      <c r="DC221" s="606"/>
      <c r="DD221" s="606">
        <f t="shared" ca="1" si="434"/>
        <v>0</v>
      </c>
      <c r="DE221" s="125">
        <f t="shared" ca="1" si="435"/>
        <v>0</v>
      </c>
      <c r="DF221" s="125">
        <f t="shared" ca="1" si="436"/>
        <v>0</v>
      </c>
      <c r="DG221" s="125">
        <f t="shared" ca="1" si="437"/>
        <v>0</v>
      </c>
      <c r="DH221" s="125">
        <f t="shared" ca="1" si="438"/>
        <v>0</v>
      </c>
      <c r="DI221" s="125">
        <f t="shared" ca="1" si="439"/>
        <v>0</v>
      </c>
      <c r="DJ221" s="125">
        <f t="shared" ca="1" si="440"/>
        <v>0</v>
      </c>
      <c r="DK221" s="125">
        <f t="shared" ca="1" si="441"/>
        <v>0</v>
      </c>
      <c r="DL221" s="125">
        <f t="shared" ca="1" si="442"/>
        <v>0</v>
      </c>
      <c r="DM221" s="125">
        <f t="shared" ca="1" si="443"/>
        <v>0</v>
      </c>
      <c r="DN221" s="340" t="str">
        <f t="shared" ca="1" si="444"/>
        <v xml:space="preserve">    </v>
      </c>
      <c r="DO221" s="340">
        <f t="shared" ca="1" si="445"/>
        <v>0</v>
      </c>
      <c r="DP221" s="340" t="str">
        <f t="shared" ca="1" si="446"/>
        <v>вс/сс</v>
      </c>
      <c r="DQ221" s="340">
        <f t="shared" ca="1" si="447"/>
        <v>0</v>
      </c>
      <c r="DR221" s="340">
        <f t="shared" ca="1" si="448"/>
        <v>0</v>
      </c>
      <c r="DS221" s="340">
        <f t="shared" ca="1" si="449"/>
        <v>0</v>
      </c>
    </row>
    <row r="222" spans="1:123">
      <c r="A222">
        <f t="shared" ca="1" si="340"/>
        <v>217</v>
      </c>
      <c r="B222" t="str">
        <f t="shared" ca="1" si="341"/>
        <v xml:space="preserve">Водій </v>
      </c>
      <c r="C222">
        <f t="shared" ca="1" si="342"/>
        <v>0</v>
      </c>
      <c r="D222" t="str">
        <f t="shared" ca="1" si="343"/>
        <v>ВАКАНТ</v>
      </c>
      <c r="E222">
        <f t="shared" ca="1" si="344"/>
        <v>0</v>
      </c>
      <c r="F222">
        <f t="shared" ca="1" si="345"/>
        <v>0</v>
      </c>
      <c r="G222" s="123" t="str">
        <f t="shared" ca="1" si="450"/>
        <v>0.0.0</v>
      </c>
      <c r="H222" s="123" t="str">
        <f t="shared" ca="1" si="339"/>
        <v>0.0.0</v>
      </c>
      <c r="I222" s="123" t="str">
        <f t="shared" ca="1" si="339"/>
        <v>0.0.0</v>
      </c>
      <c r="J222" s="123" t="str">
        <f t="shared" ca="1" si="339"/>
        <v>0.0.0</v>
      </c>
      <c r="K222" s="123" t="str">
        <f t="shared" ca="1" si="339"/>
        <v>0.0.0</v>
      </c>
      <c r="L222" s="123" t="str">
        <f t="shared" ca="1" si="339"/>
        <v>0.0.0</v>
      </c>
      <c r="M222" s="123" t="str">
        <f t="shared" ca="1" si="339"/>
        <v>0.0.0</v>
      </c>
      <c r="N222" s="123" t="str">
        <f t="shared" ca="1" si="339"/>
        <v>0.0.0</v>
      </c>
      <c r="O222" s="123">
        <f t="shared" ca="1" si="346"/>
        <v>5</v>
      </c>
      <c r="P222" s="123">
        <f t="shared" ca="1" si="347"/>
        <v>0</v>
      </c>
      <c r="Q222" s="123">
        <f t="shared" ca="1" si="348"/>
        <v>0</v>
      </c>
      <c r="R222" s="123">
        <f t="shared" ca="1" si="348"/>
        <v>0</v>
      </c>
      <c r="S222" s="123">
        <f t="shared" ca="1" si="349"/>
        <v>0</v>
      </c>
      <c r="T222" s="123">
        <f t="shared" ca="1" si="350"/>
        <v>0</v>
      </c>
      <c r="U222" s="123">
        <f t="shared" ca="1" si="351"/>
        <v>0</v>
      </c>
      <c r="V222" s="123">
        <f t="shared" ca="1" si="352"/>
        <v>0</v>
      </c>
      <c r="W222" s="123">
        <f t="shared" ca="1" si="353"/>
        <v>0</v>
      </c>
      <c r="X222" s="123">
        <f t="shared" ca="1" si="354"/>
        <v>0</v>
      </c>
      <c r="Y222" s="123">
        <f t="shared" ca="1" si="355"/>
        <v>0</v>
      </c>
      <c r="Z222" s="123">
        <f t="shared" ca="1" si="356"/>
        <v>0</v>
      </c>
      <c r="AA222" s="123">
        <f t="shared" ca="1" si="357"/>
        <v>0</v>
      </c>
      <c r="AB222" s="123">
        <f t="shared" ca="1" si="358"/>
        <v>0</v>
      </c>
      <c r="AC222" s="123">
        <f t="shared" ca="1" si="359"/>
        <v>0</v>
      </c>
      <c r="AD222" s="123">
        <f t="shared" ca="1" si="360"/>
        <v>0</v>
      </c>
      <c r="AE222" s="123">
        <f t="shared" ca="1" si="361"/>
        <v>0</v>
      </c>
      <c r="AF222" s="123">
        <f t="shared" ca="1" si="362"/>
        <v>0</v>
      </c>
      <c r="AG222" s="123">
        <f t="shared" ca="1" si="363"/>
        <v>0</v>
      </c>
      <c r="AH222" s="123">
        <f t="shared" ca="1" si="364"/>
        <v>0</v>
      </c>
      <c r="AI222" s="123">
        <f t="shared" ca="1" si="365"/>
        <v>0</v>
      </c>
      <c r="AJ222" s="123">
        <f t="shared" ca="1" si="366"/>
        <v>0</v>
      </c>
      <c r="AK222" s="123">
        <f t="shared" ca="1" si="367"/>
        <v>0</v>
      </c>
      <c r="AL222" s="123">
        <f t="shared" ca="1" si="368"/>
        <v>0</v>
      </c>
      <c r="AM222" s="123">
        <f t="shared" ca="1" si="369"/>
        <v>0</v>
      </c>
      <c r="AN222" s="123">
        <f t="shared" ca="1" si="370"/>
        <v>0</v>
      </c>
      <c r="AO222" s="123">
        <f t="shared" ca="1" si="371"/>
        <v>0</v>
      </c>
      <c r="AP222" s="123">
        <f t="shared" ca="1" si="372"/>
        <v>0</v>
      </c>
      <c r="AQ222" s="123">
        <f t="shared" ca="1" si="373"/>
        <v>0</v>
      </c>
      <c r="AR222" s="123">
        <f t="shared" ca="1" si="374"/>
        <v>0</v>
      </c>
      <c r="AS222" s="123">
        <f t="shared" ca="1" si="375"/>
        <v>0</v>
      </c>
      <c r="AT222" s="123">
        <f t="shared" ca="1" si="376"/>
        <v>0</v>
      </c>
      <c r="AU222" s="123">
        <f t="shared" ca="1" si="377"/>
        <v>0</v>
      </c>
      <c r="AV222" s="123">
        <f t="shared" ca="1" si="378"/>
        <v>0</v>
      </c>
      <c r="AW222" s="123">
        <f t="shared" ca="1" si="379"/>
        <v>0</v>
      </c>
      <c r="AX222" s="123">
        <f t="shared" ca="1" si="380"/>
        <v>0</v>
      </c>
      <c r="AY222" s="123">
        <f t="shared" ca="1" si="381"/>
        <v>0</v>
      </c>
      <c r="AZ222" s="123">
        <f t="shared" ca="1" si="382"/>
        <v>0</v>
      </c>
      <c r="BA222" s="123">
        <f t="shared" ca="1" si="383"/>
        <v>0</v>
      </c>
      <c r="BB222" s="123">
        <f t="shared" ca="1" si="384"/>
        <v>0</v>
      </c>
      <c r="BC222" s="123">
        <f t="shared" ca="1" si="385"/>
        <v>0</v>
      </c>
      <c r="BD222" s="123">
        <f t="shared" ca="1" si="386"/>
        <v>0</v>
      </c>
      <c r="BE222" s="123">
        <f t="shared" ca="1" si="387"/>
        <v>0</v>
      </c>
      <c r="BF222" s="123">
        <f t="shared" ca="1" si="388"/>
        <v>0</v>
      </c>
      <c r="BG222" s="123">
        <f t="shared" ca="1" si="389"/>
        <v>0</v>
      </c>
      <c r="BH222" s="123">
        <f t="shared" ca="1" si="390"/>
        <v>0</v>
      </c>
      <c r="BI222" s="123">
        <f t="shared" ca="1" si="391"/>
        <v>0</v>
      </c>
      <c r="BJ222" s="123">
        <f t="shared" ca="1" si="392"/>
        <v>0</v>
      </c>
      <c r="BK222" s="123">
        <f t="shared" ca="1" si="393"/>
        <v>0</v>
      </c>
      <c r="BL222" s="123">
        <f t="shared" ca="1" si="394"/>
        <v>0</v>
      </c>
      <c r="BM222" s="123">
        <f t="shared" ca="1" si="395"/>
        <v>0</v>
      </c>
      <c r="BN222" s="123">
        <f t="shared" ca="1" si="396"/>
        <v>0.65</v>
      </c>
      <c r="BO222" s="123">
        <f t="shared" ca="1" si="397"/>
        <v>28</v>
      </c>
      <c r="BP222" s="340">
        <f t="shared" ca="1" si="398"/>
        <v>0</v>
      </c>
      <c r="BQ222" s="123">
        <f t="shared" ca="1" si="399"/>
        <v>0</v>
      </c>
      <c r="BR222" s="123">
        <f t="shared" ca="1" si="400"/>
        <v>0</v>
      </c>
      <c r="BS222" s="123">
        <f t="shared" ca="1" si="401"/>
        <v>0</v>
      </c>
      <c r="BT222" s="123">
        <f t="shared" ca="1" si="402"/>
        <v>0</v>
      </c>
      <c r="BU222" s="123">
        <f t="shared" ca="1" si="403"/>
        <v>0</v>
      </c>
      <c r="BV222" s="123"/>
      <c r="BW222" s="123">
        <f t="shared" ca="1" si="404"/>
        <v>0</v>
      </c>
      <c r="BX222" s="123"/>
      <c r="BY222" s="123">
        <f t="shared" ca="1" si="405"/>
        <v>0</v>
      </c>
      <c r="BZ222" s="123"/>
      <c r="CA222" s="123">
        <f t="shared" ca="1" si="406"/>
        <v>0</v>
      </c>
      <c r="CB222" s="528">
        <f t="shared" ca="1" si="407"/>
        <v>0</v>
      </c>
      <c r="CC222" s="123">
        <f t="shared" ca="1" si="408"/>
        <v>0</v>
      </c>
      <c r="CD222" s="125">
        <f t="shared" ca="1" si="409"/>
        <v>0</v>
      </c>
      <c r="CE222" s="125">
        <f t="shared" ca="1" si="410"/>
        <v>0</v>
      </c>
      <c r="CF222" s="125">
        <f t="shared" ca="1" si="411"/>
        <v>0</v>
      </c>
      <c r="CG222" s="125">
        <f t="shared" ca="1" si="412"/>
        <v>0</v>
      </c>
      <c r="CH222" s="125">
        <f t="shared" ca="1" si="413"/>
        <v>0</v>
      </c>
      <c r="CI222" s="125">
        <f t="shared" ca="1" si="414"/>
        <v>0</v>
      </c>
      <c r="CJ222" s="125">
        <f t="shared" ca="1" si="415"/>
        <v>0</v>
      </c>
      <c r="CK222" s="125">
        <f t="shared" ca="1" si="416"/>
        <v>0</v>
      </c>
      <c r="CL222" s="125">
        <f t="shared" ca="1" si="417"/>
        <v>0</v>
      </c>
      <c r="CM222" s="125">
        <f t="shared" ca="1" si="418"/>
        <v>0</v>
      </c>
      <c r="CN222" s="125">
        <f t="shared" ca="1" si="419"/>
        <v>0</v>
      </c>
      <c r="CO222" s="125">
        <f t="shared" ca="1" si="420"/>
        <v>0</v>
      </c>
      <c r="CP222" s="125">
        <f t="shared" ca="1" si="421"/>
        <v>0</v>
      </c>
      <c r="CQ222" s="125">
        <f t="shared" ca="1" si="422"/>
        <v>0</v>
      </c>
      <c r="CR222" s="125">
        <f t="shared" ca="1" si="423"/>
        <v>0</v>
      </c>
      <c r="CS222" s="125">
        <f t="shared" ca="1" si="424"/>
        <v>0</v>
      </c>
      <c r="CT222" s="125">
        <f t="shared" ca="1" si="425"/>
        <v>0</v>
      </c>
      <c r="CU222" s="125">
        <f t="shared" ca="1" si="426"/>
        <v>0</v>
      </c>
      <c r="CV222" s="125">
        <f t="shared" ca="1" si="427"/>
        <v>0</v>
      </c>
      <c r="CW222" s="125">
        <f t="shared" ca="1" si="428"/>
        <v>0</v>
      </c>
      <c r="CX222" s="125">
        <f t="shared" ca="1" si="429"/>
        <v>0</v>
      </c>
      <c r="CY222" s="125">
        <f t="shared" ca="1" si="430"/>
        <v>0</v>
      </c>
      <c r="CZ222" s="125">
        <f t="shared" ca="1" si="431"/>
        <v>0</v>
      </c>
      <c r="DA222" s="341">
        <f t="shared" ca="1" si="432"/>
        <v>0</v>
      </c>
      <c r="DB222" s="606">
        <f t="shared" ca="1" si="433"/>
        <v>0</v>
      </c>
      <c r="DC222" s="606"/>
      <c r="DD222" s="606">
        <f t="shared" ca="1" si="434"/>
        <v>0</v>
      </c>
      <c r="DE222" s="125">
        <f t="shared" ca="1" si="435"/>
        <v>0</v>
      </c>
      <c r="DF222" s="125">
        <f t="shared" ca="1" si="436"/>
        <v>0</v>
      </c>
      <c r="DG222" s="125">
        <f t="shared" ca="1" si="437"/>
        <v>0</v>
      </c>
      <c r="DH222" s="125">
        <f t="shared" ca="1" si="438"/>
        <v>0</v>
      </c>
      <c r="DI222" s="125">
        <f t="shared" ca="1" si="439"/>
        <v>0</v>
      </c>
      <c r="DJ222" s="125">
        <f t="shared" ca="1" si="440"/>
        <v>0</v>
      </c>
      <c r="DK222" s="125">
        <f t="shared" ca="1" si="441"/>
        <v>0</v>
      </c>
      <c r="DL222" s="125">
        <f t="shared" ca="1" si="442"/>
        <v>0</v>
      </c>
      <c r="DM222" s="125">
        <f t="shared" ca="1" si="443"/>
        <v>0</v>
      </c>
      <c r="DN222" s="340" t="str">
        <f t="shared" ca="1" si="444"/>
        <v xml:space="preserve">    </v>
      </c>
      <c r="DO222" s="340" t="str">
        <f t="shared" ca="1" si="445"/>
        <v>ВАКАНТ</v>
      </c>
      <c r="DP222" s="340">
        <f t="shared" ca="1" si="446"/>
        <v>0</v>
      </c>
      <c r="DQ222" s="340">
        <f t="shared" ca="1" si="447"/>
        <v>0</v>
      </c>
      <c r="DR222" s="340">
        <f t="shared" ca="1" si="448"/>
        <v>0</v>
      </c>
      <c r="DS222" s="340">
        <f t="shared" ca="1" si="449"/>
        <v>0</v>
      </c>
    </row>
    <row r="223" spans="1:123">
      <c r="A223">
        <f t="shared" ca="1" si="340"/>
        <v>218</v>
      </c>
      <c r="B223" t="str">
        <f t="shared" ca="1" si="341"/>
        <v xml:space="preserve">Водій </v>
      </c>
      <c r="C223" t="str">
        <f t="shared" ca="1" si="342"/>
        <v>ст. м-с</v>
      </c>
      <c r="D223" t="str">
        <f t="shared" ca="1" si="343"/>
        <v>Жиров О.М.</v>
      </c>
      <c r="E223">
        <f t="shared" ca="1" si="344"/>
        <v>0</v>
      </c>
      <c r="F223">
        <f t="shared" ca="1" si="345"/>
        <v>0</v>
      </c>
      <c r="G223" s="123" t="str">
        <f t="shared" ca="1" si="450"/>
        <v>6.5.21</v>
      </c>
      <c r="H223" s="123" t="str">
        <f t="shared" ca="1" si="339"/>
        <v>6.5.21</v>
      </c>
      <c r="I223" s="123" t="str">
        <f t="shared" ca="1" si="339"/>
        <v>6.5.21</v>
      </c>
      <c r="J223" s="123" t="str">
        <f t="shared" ca="1" si="339"/>
        <v>6.5.21</v>
      </c>
      <c r="K223" s="123" t="str">
        <f t="shared" ca="1" si="339"/>
        <v>6.5.21</v>
      </c>
      <c r="L223" s="123" t="str">
        <f t="shared" ca="1" si="339"/>
        <v>6.5.21</v>
      </c>
      <c r="M223" s="123" t="str">
        <f t="shared" ca="1" si="339"/>
        <v>6.5.21</v>
      </c>
      <c r="N223" s="123" t="str">
        <f t="shared" ca="1" si="339"/>
        <v>6.5.21</v>
      </c>
      <c r="O223" s="123">
        <f t="shared" ca="1" si="346"/>
        <v>5</v>
      </c>
      <c r="P223" s="123">
        <f t="shared" ca="1" si="347"/>
        <v>42226</v>
      </c>
      <c r="Q223" s="123">
        <f t="shared" ca="1" si="348"/>
        <v>0</v>
      </c>
      <c r="R223" s="123">
        <f t="shared" ca="1" si="348"/>
        <v>0</v>
      </c>
      <c r="S223" s="123">
        <f t="shared" ca="1" si="349"/>
        <v>0</v>
      </c>
      <c r="T223" s="123">
        <f t="shared" ca="1" si="350"/>
        <v>0</v>
      </c>
      <c r="U223" s="123">
        <f t="shared" ca="1" si="351"/>
        <v>0</v>
      </c>
      <c r="V223" s="123">
        <f t="shared" ca="1" si="352"/>
        <v>0</v>
      </c>
      <c r="W223" s="123">
        <f t="shared" ca="1" si="353"/>
        <v>0</v>
      </c>
      <c r="X223" s="123">
        <f t="shared" ca="1" si="354"/>
        <v>0</v>
      </c>
      <c r="Y223" s="123">
        <f t="shared" ca="1" si="355"/>
        <v>0</v>
      </c>
      <c r="Z223" s="123">
        <f t="shared" ca="1" si="356"/>
        <v>0</v>
      </c>
      <c r="AA223" s="123">
        <f t="shared" ca="1" si="357"/>
        <v>0</v>
      </c>
      <c r="AB223" s="123">
        <f t="shared" ca="1" si="358"/>
        <v>0</v>
      </c>
      <c r="AC223" s="123">
        <f t="shared" ca="1" si="359"/>
        <v>0</v>
      </c>
      <c r="AD223" s="123">
        <f t="shared" ca="1" si="360"/>
        <v>0</v>
      </c>
      <c r="AE223" s="123">
        <f t="shared" ca="1" si="361"/>
        <v>0</v>
      </c>
      <c r="AF223" s="123">
        <f t="shared" ca="1" si="362"/>
        <v>0</v>
      </c>
      <c r="AG223" s="123">
        <f t="shared" ca="1" si="363"/>
        <v>0</v>
      </c>
      <c r="AH223" s="123">
        <f t="shared" ca="1" si="364"/>
        <v>0</v>
      </c>
      <c r="AI223" s="123">
        <f t="shared" ca="1" si="365"/>
        <v>0</v>
      </c>
      <c r="AJ223" s="123">
        <f t="shared" ca="1" si="366"/>
        <v>0</v>
      </c>
      <c r="AK223" s="123">
        <f t="shared" ca="1" si="367"/>
        <v>0</v>
      </c>
      <c r="AL223" s="123">
        <f t="shared" ca="1" si="368"/>
        <v>0</v>
      </c>
      <c r="AM223" s="123">
        <f t="shared" ca="1" si="369"/>
        <v>0</v>
      </c>
      <c r="AN223" s="123">
        <f t="shared" ca="1" si="370"/>
        <v>0</v>
      </c>
      <c r="AO223" s="123">
        <f t="shared" ca="1" si="371"/>
        <v>0</v>
      </c>
      <c r="AP223" s="123">
        <f t="shared" ca="1" si="372"/>
        <v>0</v>
      </c>
      <c r="AQ223" s="123">
        <f t="shared" ca="1" si="373"/>
        <v>0</v>
      </c>
      <c r="AR223" s="123">
        <f t="shared" ca="1" si="374"/>
        <v>0</v>
      </c>
      <c r="AS223" s="123">
        <f t="shared" ca="1" si="375"/>
        <v>0</v>
      </c>
      <c r="AT223" s="123">
        <f t="shared" ca="1" si="376"/>
        <v>0</v>
      </c>
      <c r="AU223" s="123">
        <f t="shared" ca="1" si="377"/>
        <v>0</v>
      </c>
      <c r="AV223" s="123">
        <f t="shared" ca="1" si="378"/>
        <v>0</v>
      </c>
      <c r="AW223" s="123">
        <f t="shared" ca="1" si="379"/>
        <v>0</v>
      </c>
      <c r="AX223" s="123">
        <f t="shared" ca="1" si="380"/>
        <v>0</v>
      </c>
      <c r="AY223" s="123">
        <f t="shared" ca="1" si="381"/>
        <v>0</v>
      </c>
      <c r="AZ223" s="123">
        <f t="shared" ca="1" si="382"/>
        <v>0</v>
      </c>
      <c r="BA223" s="123">
        <f t="shared" ca="1" si="383"/>
        <v>0</v>
      </c>
      <c r="BB223" s="123">
        <f t="shared" ca="1" si="384"/>
        <v>0</v>
      </c>
      <c r="BC223" s="123">
        <f t="shared" ca="1" si="385"/>
        <v>0</v>
      </c>
      <c r="BD223" s="123">
        <f t="shared" ca="1" si="386"/>
        <v>0</v>
      </c>
      <c r="BE223" s="123">
        <f t="shared" ca="1" si="387"/>
        <v>0</v>
      </c>
      <c r="BF223" s="123">
        <f t="shared" ca="1" si="388"/>
        <v>0</v>
      </c>
      <c r="BG223" s="123">
        <f t="shared" ca="1" si="389"/>
        <v>0</v>
      </c>
      <c r="BH223" s="123">
        <f t="shared" ca="1" si="390"/>
        <v>0</v>
      </c>
      <c r="BI223" s="123">
        <f t="shared" ca="1" si="391"/>
        <v>0</v>
      </c>
      <c r="BJ223" s="123">
        <f t="shared" ca="1" si="392"/>
        <v>0</v>
      </c>
      <c r="BK223" s="123">
        <f t="shared" ca="1" si="393"/>
        <v>0</v>
      </c>
      <c r="BL223" s="123">
        <f t="shared" ca="1" si="394"/>
        <v>0</v>
      </c>
      <c r="BM223" s="123">
        <f t="shared" ca="1" si="395"/>
        <v>0</v>
      </c>
      <c r="BN223" s="123">
        <f t="shared" ca="1" si="396"/>
        <v>0.65</v>
      </c>
      <c r="BO223" s="123">
        <f t="shared" ca="1" si="397"/>
        <v>28</v>
      </c>
      <c r="BP223" s="340">
        <f t="shared" ca="1" si="398"/>
        <v>0</v>
      </c>
      <c r="BQ223" s="123">
        <f t="shared" ca="1" si="399"/>
        <v>0</v>
      </c>
      <c r="BR223" s="123">
        <f t="shared" ca="1" si="400"/>
        <v>0</v>
      </c>
      <c r="BS223" s="123">
        <f t="shared" ca="1" si="401"/>
        <v>0</v>
      </c>
      <c r="BT223" s="123">
        <f t="shared" ca="1" si="402"/>
        <v>0</v>
      </c>
      <c r="BU223" s="123">
        <f t="shared" ca="1" si="403"/>
        <v>0</v>
      </c>
      <c r="BV223" s="123"/>
      <c r="BW223" s="123">
        <f t="shared" ca="1" si="404"/>
        <v>0</v>
      </c>
      <c r="BX223" s="123"/>
      <c r="BY223" s="123">
        <f t="shared" ca="1" si="405"/>
        <v>0</v>
      </c>
      <c r="BZ223" s="123"/>
      <c r="CA223" s="123">
        <f t="shared" ca="1" si="406"/>
        <v>0</v>
      </c>
      <c r="CB223" s="528">
        <f t="shared" ca="1" si="407"/>
        <v>0</v>
      </c>
      <c r="CC223" s="123">
        <f t="shared" ca="1" si="408"/>
        <v>0</v>
      </c>
      <c r="CD223" s="125">
        <f t="shared" ca="1" si="409"/>
        <v>0</v>
      </c>
      <c r="CE223" s="125">
        <f t="shared" ca="1" si="410"/>
        <v>600</v>
      </c>
      <c r="CF223" s="125">
        <f t="shared" ca="1" si="411"/>
        <v>2820</v>
      </c>
      <c r="CG223" s="125">
        <f t="shared" ca="1" si="412"/>
        <v>1026</v>
      </c>
      <c r="CH223" s="125">
        <f t="shared" ca="1" si="413"/>
        <v>0</v>
      </c>
      <c r="CI223" s="125">
        <f t="shared" ca="1" si="414"/>
        <v>0</v>
      </c>
      <c r="CJ223" s="125">
        <f t="shared" ca="1" si="415"/>
        <v>0</v>
      </c>
      <c r="CK223" s="125">
        <f t="shared" ca="1" si="416"/>
        <v>0</v>
      </c>
      <c r="CL223" s="125">
        <f t="shared" ca="1" si="417"/>
        <v>2889.9</v>
      </c>
      <c r="CM223" s="125">
        <f t="shared" ca="1" si="418"/>
        <v>8657.4</v>
      </c>
      <c r="CN223" s="125">
        <f t="shared" ca="1" si="419"/>
        <v>15993.3</v>
      </c>
      <c r="CO223" s="125">
        <f t="shared" ca="1" si="420"/>
        <v>0</v>
      </c>
      <c r="CP223" s="125">
        <f t="shared" ca="1" si="421"/>
        <v>0</v>
      </c>
      <c r="CQ223" s="125">
        <f t="shared" ca="1" si="422"/>
        <v>0</v>
      </c>
      <c r="CR223" s="125">
        <f t="shared" ca="1" si="423"/>
        <v>0</v>
      </c>
      <c r="CS223" s="125">
        <f t="shared" ca="1" si="424"/>
        <v>0</v>
      </c>
      <c r="CT223" s="125">
        <f t="shared" ca="1" si="425"/>
        <v>0</v>
      </c>
      <c r="CU223" s="125">
        <f t="shared" ca="1" si="426"/>
        <v>0</v>
      </c>
      <c r="CV223" s="125">
        <f t="shared" ca="1" si="427"/>
        <v>0</v>
      </c>
      <c r="CW223" s="125">
        <f t="shared" ca="1" si="428"/>
        <v>0</v>
      </c>
      <c r="CX223" s="125">
        <f t="shared" ca="1" si="429"/>
        <v>0</v>
      </c>
      <c r="CY223" s="125">
        <f t="shared" ca="1" si="430"/>
        <v>0</v>
      </c>
      <c r="CZ223" s="125">
        <f t="shared" ca="1" si="431"/>
        <v>672.35</v>
      </c>
      <c r="DA223" s="341">
        <f t="shared" ca="1" si="432"/>
        <v>16665.650000000001</v>
      </c>
      <c r="DB223" s="606">
        <f t="shared" ca="1" si="433"/>
        <v>2999.82</v>
      </c>
      <c r="DC223" s="606"/>
      <c r="DD223" s="606">
        <f t="shared" ca="1" si="434"/>
        <v>205.34</v>
      </c>
      <c r="DE223" s="125">
        <f t="shared" ca="1" si="435"/>
        <v>0</v>
      </c>
      <c r="DF223" s="125">
        <f t="shared" ca="1" si="436"/>
        <v>0</v>
      </c>
      <c r="DG223" s="125">
        <f t="shared" ca="1" si="437"/>
        <v>0</v>
      </c>
      <c r="DH223" s="125">
        <f t="shared" ca="1" si="438"/>
        <v>3205.16</v>
      </c>
      <c r="DI223" s="125">
        <f t="shared" ca="1" si="439"/>
        <v>3518.53</v>
      </c>
      <c r="DJ223" s="125">
        <f t="shared" ca="1" si="440"/>
        <v>2999.82</v>
      </c>
      <c r="DK223" s="125">
        <f t="shared" ca="1" si="441"/>
        <v>0</v>
      </c>
      <c r="DL223" s="125">
        <f t="shared" ca="1" si="442"/>
        <v>16460.310000000001</v>
      </c>
      <c r="DM223" s="125">
        <f t="shared" ca="1" si="443"/>
        <v>0</v>
      </c>
      <c r="DN223" s="340" t="str">
        <f t="shared" ca="1" si="444"/>
        <v xml:space="preserve">   31 від 01.03</v>
      </c>
      <c r="DO223" s="340" t="str">
        <f t="shared" ca="1" si="445"/>
        <v>Жиров О.М.</v>
      </c>
      <c r="DP223" s="340" t="str">
        <f t="shared" ca="1" si="446"/>
        <v>Жиров</v>
      </c>
      <c r="DQ223" s="340" t="str">
        <f t="shared" ca="1" si="447"/>
        <v>Олександр</v>
      </c>
      <c r="DR223" s="340" t="str">
        <f t="shared" ca="1" si="448"/>
        <v>Михайлович</v>
      </c>
      <c r="DS223" s="340">
        <f t="shared" ca="1" si="449"/>
        <v>3083116551</v>
      </c>
    </row>
    <row r="224" spans="1:123">
      <c r="A224">
        <f t="shared" ca="1" si="340"/>
        <v>219</v>
      </c>
      <c r="B224">
        <f t="shared" ca="1" si="341"/>
        <v>0</v>
      </c>
      <c r="C224">
        <f t="shared" ca="1" si="342"/>
        <v>0</v>
      </c>
      <c r="D224" t="str">
        <f t="shared" ca="1" si="343"/>
        <v xml:space="preserve"> </v>
      </c>
      <c r="E224">
        <f t="shared" ca="1" si="344"/>
        <v>0</v>
      </c>
      <c r="F224">
        <f t="shared" ca="1" si="345"/>
        <v>0</v>
      </c>
      <c r="G224" s="123" t="str">
        <f t="shared" ca="1" si="450"/>
        <v>0.0.0</v>
      </c>
      <c r="H224" s="123" t="str">
        <f t="shared" ca="1" si="339"/>
        <v>0.0.0</v>
      </c>
      <c r="I224" s="123" t="str">
        <f t="shared" ca="1" si="339"/>
        <v>0.0.0</v>
      </c>
      <c r="J224" s="123" t="str">
        <f t="shared" ca="1" si="339"/>
        <v>0.0.0</v>
      </c>
      <c r="K224" s="123" t="str">
        <f t="shared" ca="1" si="339"/>
        <v>0.0.0</v>
      </c>
      <c r="L224" s="123" t="str">
        <f t="shared" ca="1" si="339"/>
        <v>0.0.0</v>
      </c>
      <c r="M224" s="123" t="str">
        <f t="shared" ca="1" si="339"/>
        <v>0.0.0</v>
      </c>
      <c r="N224" s="123" t="str">
        <f t="shared" ca="1" si="339"/>
        <v>0.0.0</v>
      </c>
      <c r="O224" s="123">
        <f t="shared" ca="1" si="346"/>
        <v>0</v>
      </c>
      <c r="P224" s="123">
        <f t="shared" ca="1" si="347"/>
        <v>0</v>
      </c>
      <c r="Q224" s="123">
        <f t="shared" ca="1" si="348"/>
        <v>0</v>
      </c>
      <c r="R224" s="123">
        <f t="shared" ca="1" si="348"/>
        <v>0</v>
      </c>
      <c r="S224" s="123">
        <f t="shared" ca="1" si="349"/>
        <v>0</v>
      </c>
      <c r="T224" s="123">
        <f t="shared" ca="1" si="350"/>
        <v>0</v>
      </c>
      <c r="U224" s="123">
        <f t="shared" ca="1" si="351"/>
        <v>0</v>
      </c>
      <c r="V224" s="123">
        <f t="shared" ca="1" si="352"/>
        <v>0</v>
      </c>
      <c r="W224" s="123">
        <f t="shared" ca="1" si="353"/>
        <v>0</v>
      </c>
      <c r="X224" s="123">
        <f t="shared" ca="1" si="354"/>
        <v>0</v>
      </c>
      <c r="Y224" s="123">
        <f t="shared" ca="1" si="355"/>
        <v>0</v>
      </c>
      <c r="Z224" s="123">
        <f t="shared" ca="1" si="356"/>
        <v>0</v>
      </c>
      <c r="AA224" s="123">
        <f t="shared" ca="1" si="357"/>
        <v>0</v>
      </c>
      <c r="AB224" s="123">
        <f t="shared" ca="1" si="358"/>
        <v>0</v>
      </c>
      <c r="AC224" s="123">
        <f t="shared" ca="1" si="359"/>
        <v>0</v>
      </c>
      <c r="AD224" s="123">
        <f t="shared" ca="1" si="360"/>
        <v>0</v>
      </c>
      <c r="AE224" s="123">
        <f t="shared" ca="1" si="361"/>
        <v>0</v>
      </c>
      <c r="AF224" s="123">
        <f t="shared" ca="1" si="362"/>
        <v>0</v>
      </c>
      <c r="AG224" s="123">
        <f t="shared" ca="1" si="363"/>
        <v>0</v>
      </c>
      <c r="AH224" s="123">
        <f t="shared" ca="1" si="364"/>
        <v>0</v>
      </c>
      <c r="AI224" s="123">
        <f t="shared" ca="1" si="365"/>
        <v>0</v>
      </c>
      <c r="AJ224" s="123">
        <f t="shared" ca="1" si="366"/>
        <v>0</v>
      </c>
      <c r="AK224" s="123">
        <f t="shared" ca="1" si="367"/>
        <v>0</v>
      </c>
      <c r="AL224" s="123">
        <f t="shared" ca="1" si="368"/>
        <v>0</v>
      </c>
      <c r="AM224" s="123">
        <f t="shared" ca="1" si="369"/>
        <v>0</v>
      </c>
      <c r="AN224" s="123">
        <f t="shared" ca="1" si="370"/>
        <v>0</v>
      </c>
      <c r="AO224" s="123">
        <f t="shared" ca="1" si="371"/>
        <v>0</v>
      </c>
      <c r="AP224" s="123">
        <f t="shared" ca="1" si="372"/>
        <v>0</v>
      </c>
      <c r="AQ224" s="123">
        <f t="shared" ca="1" si="373"/>
        <v>0</v>
      </c>
      <c r="AR224" s="123">
        <f t="shared" ca="1" si="374"/>
        <v>0</v>
      </c>
      <c r="AS224" s="123">
        <f t="shared" ca="1" si="375"/>
        <v>0</v>
      </c>
      <c r="AT224" s="123">
        <f t="shared" ca="1" si="376"/>
        <v>0</v>
      </c>
      <c r="AU224" s="123">
        <f t="shared" ca="1" si="377"/>
        <v>0</v>
      </c>
      <c r="AV224" s="123">
        <f t="shared" ca="1" si="378"/>
        <v>0</v>
      </c>
      <c r="AW224" s="123">
        <f t="shared" ca="1" si="379"/>
        <v>0</v>
      </c>
      <c r="AX224" s="123">
        <f t="shared" ca="1" si="380"/>
        <v>0</v>
      </c>
      <c r="AY224" s="123">
        <f t="shared" ca="1" si="381"/>
        <v>0</v>
      </c>
      <c r="AZ224" s="123">
        <f t="shared" ca="1" si="382"/>
        <v>0</v>
      </c>
      <c r="BA224" s="123">
        <f t="shared" ca="1" si="383"/>
        <v>0</v>
      </c>
      <c r="BB224" s="123">
        <f t="shared" ca="1" si="384"/>
        <v>0</v>
      </c>
      <c r="BC224" s="123">
        <f t="shared" ca="1" si="385"/>
        <v>0</v>
      </c>
      <c r="BD224" s="123">
        <f t="shared" ca="1" si="386"/>
        <v>0</v>
      </c>
      <c r="BE224" s="123">
        <f t="shared" ca="1" si="387"/>
        <v>0</v>
      </c>
      <c r="BF224" s="123">
        <f t="shared" ca="1" si="388"/>
        <v>0</v>
      </c>
      <c r="BG224" s="123">
        <f t="shared" ca="1" si="389"/>
        <v>0</v>
      </c>
      <c r="BH224" s="123">
        <f t="shared" ca="1" si="390"/>
        <v>0</v>
      </c>
      <c r="BI224" s="123">
        <f t="shared" ca="1" si="391"/>
        <v>0</v>
      </c>
      <c r="BJ224" s="123">
        <f t="shared" ca="1" si="392"/>
        <v>0</v>
      </c>
      <c r="BK224" s="123">
        <f t="shared" ca="1" si="393"/>
        <v>0</v>
      </c>
      <c r="BL224" s="123">
        <f t="shared" ca="1" si="394"/>
        <v>0</v>
      </c>
      <c r="BM224" s="123">
        <f t="shared" ca="1" si="395"/>
        <v>0</v>
      </c>
      <c r="BN224" s="123">
        <f t="shared" ca="1" si="396"/>
        <v>0.65</v>
      </c>
      <c r="BO224" s="123">
        <f t="shared" ca="1" si="397"/>
        <v>0</v>
      </c>
      <c r="BP224" s="340">
        <f t="shared" ca="1" si="398"/>
        <v>0</v>
      </c>
      <c r="BQ224" s="123">
        <f t="shared" ca="1" si="399"/>
        <v>0</v>
      </c>
      <c r="BR224" s="123">
        <f t="shared" ca="1" si="400"/>
        <v>0</v>
      </c>
      <c r="BS224" s="123">
        <f t="shared" ca="1" si="401"/>
        <v>0</v>
      </c>
      <c r="BT224" s="123">
        <f t="shared" ca="1" si="402"/>
        <v>0</v>
      </c>
      <c r="BU224" s="123">
        <f t="shared" ca="1" si="403"/>
        <v>0</v>
      </c>
      <c r="BV224" s="123"/>
      <c r="BW224" s="123">
        <f t="shared" ca="1" si="404"/>
        <v>0</v>
      </c>
      <c r="BX224" s="123"/>
      <c r="BY224" s="123">
        <f t="shared" ca="1" si="405"/>
        <v>0</v>
      </c>
      <c r="BZ224" s="123"/>
      <c r="CA224" s="123">
        <f t="shared" ca="1" si="406"/>
        <v>0</v>
      </c>
      <c r="CB224" s="528">
        <f t="shared" ca="1" si="407"/>
        <v>0</v>
      </c>
      <c r="CC224" s="123">
        <f t="shared" ca="1" si="408"/>
        <v>0</v>
      </c>
      <c r="CD224" s="125">
        <f t="shared" ca="1" si="409"/>
        <v>0</v>
      </c>
      <c r="CE224" s="125">
        <f t="shared" ca="1" si="410"/>
        <v>0</v>
      </c>
      <c r="CF224" s="125">
        <f t="shared" ca="1" si="411"/>
        <v>0</v>
      </c>
      <c r="CG224" s="125">
        <f t="shared" ca="1" si="412"/>
        <v>0</v>
      </c>
      <c r="CH224" s="125">
        <f t="shared" ca="1" si="413"/>
        <v>0</v>
      </c>
      <c r="CI224" s="125">
        <f t="shared" ca="1" si="414"/>
        <v>0</v>
      </c>
      <c r="CJ224" s="125">
        <f t="shared" ca="1" si="415"/>
        <v>0</v>
      </c>
      <c r="CK224" s="125">
        <f t="shared" ca="1" si="416"/>
        <v>0</v>
      </c>
      <c r="CL224" s="125">
        <f t="shared" ca="1" si="417"/>
        <v>0</v>
      </c>
      <c r="CM224" s="125">
        <f t="shared" ca="1" si="418"/>
        <v>0</v>
      </c>
      <c r="CN224" s="125">
        <f t="shared" ca="1" si="419"/>
        <v>0</v>
      </c>
      <c r="CO224" s="125">
        <f t="shared" ca="1" si="420"/>
        <v>0</v>
      </c>
      <c r="CP224" s="125">
        <f t="shared" ca="1" si="421"/>
        <v>0</v>
      </c>
      <c r="CQ224" s="125">
        <f t="shared" ca="1" si="422"/>
        <v>0</v>
      </c>
      <c r="CR224" s="125">
        <f t="shared" ca="1" si="423"/>
        <v>0</v>
      </c>
      <c r="CS224" s="125">
        <f t="shared" ca="1" si="424"/>
        <v>0</v>
      </c>
      <c r="CT224" s="125">
        <f t="shared" ca="1" si="425"/>
        <v>0</v>
      </c>
      <c r="CU224" s="125">
        <f t="shared" ca="1" si="426"/>
        <v>0</v>
      </c>
      <c r="CV224" s="125">
        <f t="shared" ca="1" si="427"/>
        <v>0</v>
      </c>
      <c r="CW224" s="125">
        <f t="shared" ca="1" si="428"/>
        <v>0</v>
      </c>
      <c r="CX224" s="125">
        <f t="shared" ca="1" si="429"/>
        <v>0</v>
      </c>
      <c r="CY224" s="125">
        <f t="shared" ca="1" si="430"/>
        <v>0</v>
      </c>
      <c r="CZ224" s="125">
        <f t="shared" ca="1" si="431"/>
        <v>0</v>
      </c>
      <c r="DA224" s="341">
        <f t="shared" ca="1" si="432"/>
        <v>0</v>
      </c>
      <c r="DB224" s="606">
        <f t="shared" ca="1" si="433"/>
        <v>0</v>
      </c>
      <c r="DC224" s="606"/>
      <c r="DD224" s="606">
        <f t="shared" ca="1" si="434"/>
        <v>0</v>
      </c>
      <c r="DE224" s="125">
        <f t="shared" ca="1" si="435"/>
        <v>0</v>
      </c>
      <c r="DF224" s="125">
        <f t="shared" ca="1" si="436"/>
        <v>0</v>
      </c>
      <c r="DG224" s="125">
        <f t="shared" ca="1" si="437"/>
        <v>0</v>
      </c>
      <c r="DH224" s="125">
        <f t="shared" ca="1" si="438"/>
        <v>0</v>
      </c>
      <c r="DI224" s="125">
        <f t="shared" ca="1" si="439"/>
        <v>0</v>
      </c>
      <c r="DJ224" s="125">
        <f t="shared" ca="1" si="440"/>
        <v>0</v>
      </c>
      <c r="DK224" s="125">
        <f t="shared" ca="1" si="441"/>
        <v>0</v>
      </c>
      <c r="DL224" s="125">
        <f t="shared" ca="1" si="442"/>
        <v>0</v>
      </c>
      <c r="DM224" s="125">
        <f t="shared" ca="1" si="443"/>
        <v>0</v>
      </c>
      <c r="DN224" s="340" t="str">
        <f t="shared" ca="1" si="444"/>
        <v xml:space="preserve">    </v>
      </c>
      <c r="DO224" s="340" t="str">
        <f t="shared" ca="1" si="445"/>
        <v xml:space="preserve"> </v>
      </c>
      <c r="DP224" s="340">
        <f t="shared" ca="1" si="446"/>
        <v>0</v>
      </c>
      <c r="DQ224" s="340">
        <f t="shared" ca="1" si="447"/>
        <v>0</v>
      </c>
      <c r="DR224" s="340">
        <f t="shared" ca="1" si="448"/>
        <v>0</v>
      </c>
      <c r="DS224" s="340">
        <f t="shared" ca="1" si="449"/>
        <v>0</v>
      </c>
    </row>
    <row r="225" spans="1:123">
      <c r="A225">
        <f t="shared" ca="1" si="340"/>
        <v>220</v>
      </c>
      <c r="B225" t="str">
        <f t="shared" ca="1" si="341"/>
        <v xml:space="preserve">Командрир відділення </v>
      </c>
      <c r="C225" t="str">
        <f t="shared" ca="1" si="342"/>
        <v>мол. с-нт</v>
      </c>
      <c r="D225" t="str">
        <f t="shared" ca="1" si="343"/>
        <v>Денчик О.М.</v>
      </c>
      <c r="E225">
        <f t="shared" ca="1" si="344"/>
        <v>0</v>
      </c>
      <c r="F225">
        <f t="shared" ca="1" si="345"/>
        <v>0</v>
      </c>
      <c r="G225" s="123" t="str">
        <f t="shared" ca="1" si="450"/>
        <v>2.0.25</v>
      </c>
      <c r="H225" s="123" t="str">
        <f t="shared" ca="1" si="339"/>
        <v>2.0.25</v>
      </c>
      <c r="I225" s="123" t="str">
        <f t="shared" ca="1" si="339"/>
        <v>2.0.25</v>
      </c>
      <c r="J225" s="123" t="str">
        <f t="shared" ca="1" si="339"/>
        <v>2.0.25</v>
      </c>
      <c r="K225" s="123" t="str">
        <f t="shared" ca="1" si="339"/>
        <v>2.0.25</v>
      </c>
      <c r="L225" s="123" t="str">
        <f t="shared" ca="1" si="339"/>
        <v>2.0.25</v>
      </c>
      <c r="M225" s="123" t="str">
        <f t="shared" ca="1" si="339"/>
        <v>2.0.25</v>
      </c>
      <c r="N225" s="123" t="str">
        <f t="shared" ca="1" si="339"/>
        <v>2.0.25</v>
      </c>
      <c r="O225" s="123">
        <f t="shared" ca="1" si="346"/>
        <v>7</v>
      </c>
      <c r="P225" s="123">
        <f t="shared" ca="1" si="347"/>
        <v>43836</v>
      </c>
      <c r="Q225" s="123">
        <f t="shared" ca="1" si="348"/>
        <v>0</v>
      </c>
      <c r="R225" s="123">
        <f t="shared" ca="1" si="348"/>
        <v>0</v>
      </c>
      <c r="S225" s="123">
        <f t="shared" ca="1" si="349"/>
        <v>0</v>
      </c>
      <c r="T225" s="123">
        <f t="shared" ca="1" si="350"/>
        <v>0</v>
      </c>
      <c r="U225" s="123">
        <f t="shared" ca="1" si="351"/>
        <v>0</v>
      </c>
      <c r="V225" s="123">
        <f t="shared" ca="1" si="352"/>
        <v>0</v>
      </c>
      <c r="W225" s="123">
        <f t="shared" ca="1" si="353"/>
        <v>0</v>
      </c>
      <c r="X225" s="123">
        <f t="shared" ca="1" si="354"/>
        <v>0</v>
      </c>
      <c r="Y225" s="123">
        <f t="shared" ca="1" si="355"/>
        <v>0</v>
      </c>
      <c r="Z225" s="123">
        <f t="shared" ca="1" si="356"/>
        <v>0</v>
      </c>
      <c r="AA225" s="123">
        <f t="shared" ca="1" si="357"/>
        <v>0</v>
      </c>
      <c r="AB225" s="123">
        <f t="shared" ca="1" si="358"/>
        <v>0</v>
      </c>
      <c r="AC225" s="123">
        <f t="shared" ca="1" si="359"/>
        <v>0</v>
      </c>
      <c r="AD225" s="123">
        <f t="shared" ca="1" si="360"/>
        <v>0</v>
      </c>
      <c r="AE225" s="123">
        <f t="shared" ca="1" si="361"/>
        <v>0</v>
      </c>
      <c r="AF225" s="123">
        <f t="shared" ca="1" si="362"/>
        <v>0</v>
      </c>
      <c r="AG225" s="123">
        <f t="shared" ca="1" si="363"/>
        <v>0</v>
      </c>
      <c r="AH225" s="123">
        <f t="shared" ca="1" si="364"/>
        <v>0</v>
      </c>
      <c r="AI225" s="123">
        <f t="shared" ca="1" si="365"/>
        <v>0</v>
      </c>
      <c r="AJ225" s="123">
        <f t="shared" ca="1" si="366"/>
        <v>0</v>
      </c>
      <c r="AK225" s="123">
        <f t="shared" ca="1" si="367"/>
        <v>0</v>
      </c>
      <c r="AL225" s="123">
        <f t="shared" ca="1" si="368"/>
        <v>0</v>
      </c>
      <c r="AM225" s="123">
        <f t="shared" ca="1" si="369"/>
        <v>0</v>
      </c>
      <c r="AN225" s="123">
        <f t="shared" ca="1" si="370"/>
        <v>0</v>
      </c>
      <c r="AO225" s="123">
        <f t="shared" ca="1" si="371"/>
        <v>0</v>
      </c>
      <c r="AP225" s="123">
        <f t="shared" ca="1" si="372"/>
        <v>0</v>
      </c>
      <c r="AQ225" s="123">
        <f t="shared" ca="1" si="373"/>
        <v>0</v>
      </c>
      <c r="AR225" s="123">
        <f t="shared" ca="1" si="374"/>
        <v>0</v>
      </c>
      <c r="AS225" s="123">
        <f t="shared" ca="1" si="375"/>
        <v>0</v>
      </c>
      <c r="AT225" s="123">
        <f t="shared" ca="1" si="376"/>
        <v>0</v>
      </c>
      <c r="AU225" s="123">
        <f t="shared" ca="1" si="377"/>
        <v>0</v>
      </c>
      <c r="AV225" s="123">
        <f t="shared" ca="1" si="378"/>
        <v>0</v>
      </c>
      <c r="AW225" s="123">
        <f t="shared" ca="1" si="379"/>
        <v>0</v>
      </c>
      <c r="AX225" s="123">
        <f t="shared" ca="1" si="380"/>
        <v>0</v>
      </c>
      <c r="AY225" s="123">
        <f t="shared" ca="1" si="381"/>
        <v>0</v>
      </c>
      <c r="AZ225" s="123">
        <f t="shared" ca="1" si="382"/>
        <v>0</v>
      </c>
      <c r="BA225" s="123">
        <f t="shared" ca="1" si="383"/>
        <v>0</v>
      </c>
      <c r="BB225" s="123">
        <f t="shared" ca="1" si="384"/>
        <v>0</v>
      </c>
      <c r="BC225" s="123">
        <f t="shared" ca="1" si="385"/>
        <v>0</v>
      </c>
      <c r="BD225" s="123">
        <f t="shared" ca="1" si="386"/>
        <v>0</v>
      </c>
      <c r="BE225" s="123">
        <f t="shared" ca="1" si="387"/>
        <v>0</v>
      </c>
      <c r="BF225" s="123">
        <f t="shared" ca="1" si="388"/>
        <v>0</v>
      </c>
      <c r="BG225" s="123">
        <f t="shared" ca="1" si="389"/>
        <v>0</v>
      </c>
      <c r="BH225" s="123">
        <f t="shared" ca="1" si="390"/>
        <v>0</v>
      </c>
      <c r="BI225" s="123">
        <f t="shared" ca="1" si="391"/>
        <v>0</v>
      </c>
      <c r="BJ225" s="123">
        <f t="shared" ca="1" si="392"/>
        <v>0</v>
      </c>
      <c r="BK225" s="123">
        <f t="shared" ca="1" si="393"/>
        <v>0</v>
      </c>
      <c r="BL225" s="123">
        <f t="shared" ca="1" si="394"/>
        <v>0</v>
      </c>
      <c r="BM225" s="123">
        <f t="shared" ca="1" si="395"/>
        <v>0</v>
      </c>
      <c r="BN225" s="123">
        <f t="shared" ca="1" si="396"/>
        <v>0.65</v>
      </c>
      <c r="BO225" s="123">
        <f t="shared" ca="1" si="397"/>
        <v>28</v>
      </c>
      <c r="BP225" s="340">
        <f t="shared" ca="1" si="398"/>
        <v>0</v>
      </c>
      <c r="BQ225" s="123">
        <f t="shared" ca="1" si="399"/>
        <v>0</v>
      </c>
      <c r="BR225" s="123">
        <f t="shared" ca="1" si="400"/>
        <v>0</v>
      </c>
      <c r="BS225" s="123">
        <f t="shared" ca="1" si="401"/>
        <v>0</v>
      </c>
      <c r="BT225" s="123">
        <f t="shared" ca="1" si="402"/>
        <v>0</v>
      </c>
      <c r="BU225" s="123">
        <f t="shared" ca="1" si="403"/>
        <v>0</v>
      </c>
      <c r="BV225" s="123"/>
      <c r="BW225" s="123">
        <f t="shared" ca="1" si="404"/>
        <v>0</v>
      </c>
      <c r="BX225" s="123"/>
      <c r="BY225" s="123">
        <f t="shared" ca="1" si="405"/>
        <v>0</v>
      </c>
      <c r="BZ225" s="123"/>
      <c r="CA225" s="123">
        <f t="shared" ca="1" si="406"/>
        <v>0</v>
      </c>
      <c r="CB225" s="528">
        <f t="shared" ca="1" si="407"/>
        <v>0</v>
      </c>
      <c r="CC225" s="123">
        <f t="shared" ca="1" si="408"/>
        <v>0</v>
      </c>
      <c r="CD225" s="125">
        <f t="shared" ca="1" si="409"/>
        <v>0</v>
      </c>
      <c r="CE225" s="125">
        <f t="shared" ca="1" si="410"/>
        <v>670</v>
      </c>
      <c r="CF225" s="125">
        <f t="shared" ca="1" si="411"/>
        <v>3000</v>
      </c>
      <c r="CG225" s="125">
        <f t="shared" ca="1" si="412"/>
        <v>917.5</v>
      </c>
      <c r="CH225" s="125">
        <f t="shared" ca="1" si="413"/>
        <v>0</v>
      </c>
      <c r="CI225" s="125">
        <f t="shared" ca="1" si="414"/>
        <v>0</v>
      </c>
      <c r="CJ225" s="125">
        <f t="shared" ca="1" si="415"/>
        <v>0</v>
      </c>
      <c r="CK225" s="125">
        <f t="shared" ca="1" si="416"/>
        <v>0</v>
      </c>
      <c r="CL225" s="125">
        <f t="shared" ca="1" si="417"/>
        <v>2981.88</v>
      </c>
      <c r="CM225" s="125">
        <f t="shared" ca="1" si="418"/>
        <v>8730</v>
      </c>
      <c r="CN225" s="125">
        <f t="shared" ca="1" si="419"/>
        <v>16299.38</v>
      </c>
      <c r="CO225" s="125">
        <f t="shared" ca="1" si="420"/>
        <v>0</v>
      </c>
      <c r="CP225" s="125">
        <f t="shared" ca="1" si="421"/>
        <v>0</v>
      </c>
      <c r="CQ225" s="125">
        <f t="shared" ca="1" si="422"/>
        <v>0</v>
      </c>
      <c r="CR225" s="125">
        <f t="shared" ca="1" si="423"/>
        <v>0</v>
      </c>
      <c r="CS225" s="125">
        <f t="shared" ca="1" si="424"/>
        <v>0</v>
      </c>
      <c r="CT225" s="125">
        <f t="shared" ca="1" si="425"/>
        <v>0</v>
      </c>
      <c r="CU225" s="125">
        <f t="shared" ca="1" si="426"/>
        <v>0</v>
      </c>
      <c r="CV225" s="125">
        <f t="shared" ca="1" si="427"/>
        <v>0</v>
      </c>
      <c r="CW225" s="125">
        <f t="shared" ca="1" si="428"/>
        <v>0</v>
      </c>
      <c r="CX225" s="125">
        <f t="shared" ca="1" si="429"/>
        <v>0</v>
      </c>
      <c r="CY225" s="125">
        <f t="shared" ca="1" si="430"/>
        <v>0</v>
      </c>
      <c r="CZ225" s="125">
        <f t="shared" ca="1" si="431"/>
        <v>672.35</v>
      </c>
      <c r="DA225" s="341">
        <f t="shared" ca="1" si="432"/>
        <v>16971.73</v>
      </c>
      <c r="DB225" s="606">
        <f t="shared" ca="1" si="433"/>
        <v>3054.91</v>
      </c>
      <c r="DC225" s="606"/>
      <c r="DD225" s="606">
        <f t="shared" ca="1" si="434"/>
        <v>209.12</v>
      </c>
      <c r="DE225" s="125">
        <f t="shared" ca="1" si="435"/>
        <v>0</v>
      </c>
      <c r="DF225" s="125">
        <f t="shared" ca="1" si="436"/>
        <v>0</v>
      </c>
      <c r="DG225" s="125">
        <f t="shared" ca="1" si="437"/>
        <v>0</v>
      </c>
      <c r="DH225" s="125">
        <f t="shared" ca="1" si="438"/>
        <v>3264.03</v>
      </c>
      <c r="DI225" s="125">
        <f t="shared" ca="1" si="439"/>
        <v>3585.86</v>
      </c>
      <c r="DJ225" s="125">
        <f t="shared" ca="1" si="440"/>
        <v>3054.91</v>
      </c>
      <c r="DK225" s="125">
        <f t="shared" ca="1" si="441"/>
        <v>16762.61</v>
      </c>
      <c r="DL225" s="125">
        <f t="shared" ca="1" si="442"/>
        <v>0</v>
      </c>
      <c r="DM225" s="125">
        <f t="shared" ca="1" si="443"/>
        <v>0</v>
      </c>
      <c r="DN225" s="340" t="str">
        <f t="shared" ca="1" si="444"/>
        <v xml:space="preserve">30 від 01.03   </v>
      </c>
      <c r="DO225" s="340" t="str">
        <f t="shared" ca="1" si="445"/>
        <v>Денчик О.М.</v>
      </c>
      <c r="DP225" s="340" t="str">
        <f t="shared" ca="1" si="446"/>
        <v>Денчик</v>
      </c>
      <c r="DQ225" s="340" t="str">
        <f t="shared" ca="1" si="447"/>
        <v>Олександр</v>
      </c>
      <c r="DR225" s="340" t="str">
        <f t="shared" ca="1" si="448"/>
        <v>Максимович</v>
      </c>
      <c r="DS225" s="340">
        <f t="shared" ca="1" si="449"/>
        <v>3586809977</v>
      </c>
    </row>
    <row r="226" spans="1:123">
      <c r="A226" t="str">
        <f t="shared" ca="1" si="340"/>
        <v>По сторінці:</v>
      </c>
      <c r="B226">
        <f t="shared" ca="1" si="341"/>
        <v>0</v>
      </c>
      <c r="C226">
        <f t="shared" ca="1" si="342"/>
        <v>0</v>
      </c>
      <c r="D226">
        <f t="shared" ca="1" si="343"/>
        <v>0</v>
      </c>
      <c r="E226">
        <f t="shared" ca="1" si="344"/>
        <v>0</v>
      </c>
      <c r="F226">
        <f t="shared" ca="1" si="345"/>
        <v>0</v>
      </c>
      <c r="G226" s="123">
        <f t="shared" ca="1" si="450"/>
        <v>0</v>
      </c>
      <c r="H226" s="123">
        <f t="shared" ca="1" si="339"/>
        <v>0</v>
      </c>
      <c r="I226" s="123">
        <f t="shared" ca="1" si="339"/>
        <v>0</v>
      </c>
      <c r="J226" s="123">
        <f t="shared" ca="1" si="339"/>
        <v>0</v>
      </c>
      <c r="K226" s="123">
        <f t="shared" ca="1" si="339"/>
        <v>0</v>
      </c>
      <c r="L226" s="123">
        <f t="shared" ca="1" si="339"/>
        <v>0</v>
      </c>
      <c r="M226" s="123">
        <f t="shared" ca="1" si="339"/>
        <v>0</v>
      </c>
      <c r="N226" s="123">
        <f t="shared" ca="1" si="339"/>
        <v>0</v>
      </c>
      <c r="O226" s="123">
        <f t="shared" ca="1" si="346"/>
        <v>0</v>
      </c>
      <c r="P226" s="123">
        <f t="shared" ca="1" si="347"/>
        <v>0</v>
      </c>
      <c r="Q226" s="123">
        <f t="shared" ca="1" si="348"/>
        <v>0</v>
      </c>
      <c r="R226" s="123">
        <f t="shared" ca="1" si="348"/>
        <v>0</v>
      </c>
      <c r="S226" s="123">
        <f t="shared" ca="1" si="349"/>
        <v>0</v>
      </c>
      <c r="T226" s="123">
        <f t="shared" ca="1" si="350"/>
        <v>0</v>
      </c>
      <c r="U226" s="123">
        <f t="shared" ca="1" si="351"/>
        <v>0</v>
      </c>
      <c r="V226" s="123">
        <f t="shared" ca="1" si="352"/>
        <v>0</v>
      </c>
      <c r="W226" s="123">
        <f t="shared" ca="1" si="353"/>
        <v>0</v>
      </c>
      <c r="X226" s="123">
        <f t="shared" ca="1" si="354"/>
        <v>0</v>
      </c>
      <c r="Y226" s="123">
        <f t="shared" ca="1" si="355"/>
        <v>0</v>
      </c>
      <c r="Z226" s="123">
        <f t="shared" ca="1" si="356"/>
        <v>0</v>
      </c>
      <c r="AA226" s="123">
        <f t="shared" ca="1" si="357"/>
        <v>0</v>
      </c>
      <c r="AB226" s="123">
        <f t="shared" ca="1" si="358"/>
        <v>0</v>
      </c>
      <c r="AC226" s="123">
        <f t="shared" ca="1" si="359"/>
        <v>0</v>
      </c>
      <c r="AD226" s="123">
        <f t="shared" ca="1" si="360"/>
        <v>0</v>
      </c>
      <c r="AE226" s="123">
        <f t="shared" ca="1" si="361"/>
        <v>0</v>
      </c>
      <c r="AF226" s="123">
        <f t="shared" ca="1" si="362"/>
        <v>0</v>
      </c>
      <c r="AG226" s="123">
        <f t="shared" ca="1" si="363"/>
        <v>0</v>
      </c>
      <c r="AH226" s="123">
        <f t="shared" ca="1" si="364"/>
        <v>0</v>
      </c>
      <c r="AI226" s="123">
        <f t="shared" ca="1" si="365"/>
        <v>0</v>
      </c>
      <c r="AJ226" s="123">
        <f t="shared" ca="1" si="366"/>
        <v>0</v>
      </c>
      <c r="AK226" s="123">
        <f t="shared" ca="1" si="367"/>
        <v>0</v>
      </c>
      <c r="AL226" s="123">
        <f t="shared" ca="1" si="368"/>
        <v>0</v>
      </c>
      <c r="AM226" s="123">
        <f t="shared" ca="1" si="369"/>
        <v>0</v>
      </c>
      <c r="AN226" s="123">
        <f t="shared" ca="1" si="370"/>
        <v>0</v>
      </c>
      <c r="AO226" s="123">
        <f t="shared" ca="1" si="371"/>
        <v>0</v>
      </c>
      <c r="AP226" s="123">
        <f t="shared" ca="1" si="372"/>
        <v>0</v>
      </c>
      <c r="AQ226" s="123">
        <f t="shared" ca="1" si="373"/>
        <v>0</v>
      </c>
      <c r="AR226" s="123">
        <f t="shared" ca="1" si="374"/>
        <v>0</v>
      </c>
      <c r="AS226" s="123">
        <f t="shared" ca="1" si="375"/>
        <v>0</v>
      </c>
      <c r="AT226" s="123">
        <f t="shared" ca="1" si="376"/>
        <v>0</v>
      </c>
      <c r="AU226" s="123">
        <f t="shared" ca="1" si="377"/>
        <v>0</v>
      </c>
      <c r="AV226" s="123">
        <f t="shared" ca="1" si="378"/>
        <v>0</v>
      </c>
      <c r="AW226" s="123">
        <f t="shared" ca="1" si="379"/>
        <v>0</v>
      </c>
      <c r="AX226" s="123">
        <f t="shared" ca="1" si="380"/>
        <v>0</v>
      </c>
      <c r="AY226" s="123">
        <f t="shared" ca="1" si="381"/>
        <v>0</v>
      </c>
      <c r="AZ226" s="123">
        <f t="shared" ca="1" si="382"/>
        <v>0</v>
      </c>
      <c r="BA226" s="123">
        <f t="shared" ca="1" si="383"/>
        <v>0</v>
      </c>
      <c r="BB226" s="123">
        <f t="shared" ca="1" si="384"/>
        <v>0</v>
      </c>
      <c r="BC226" s="123">
        <f t="shared" ca="1" si="385"/>
        <v>0</v>
      </c>
      <c r="BD226" s="123">
        <f t="shared" ca="1" si="386"/>
        <v>0</v>
      </c>
      <c r="BE226" s="123">
        <f t="shared" ca="1" si="387"/>
        <v>0</v>
      </c>
      <c r="BF226" s="123">
        <f t="shared" ca="1" si="388"/>
        <v>0</v>
      </c>
      <c r="BG226" s="123">
        <f t="shared" ca="1" si="389"/>
        <v>0</v>
      </c>
      <c r="BH226" s="123">
        <f t="shared" ca="1" si="390"/>
        <v>0</v>
      </c>
      <c r="BI226" s="123">
        <f t="shared" ca="1" si="391"/>
        <v>0</v>
      </c>
      <c r="BJ226" s="123">
        <f t="shared" ca="1" si="392"/>
        <v>0</v>
      </c>
      <c r="BK226" s="123">
        <f t="shared" ca="1" si="393"/>
        <v>0</v>
      </c>
      <c r="BL226" s="123">
        <f t="shared" ca="1" si="394"/>
        <v>0</v>
      </c>
      <c r="BM226" s="123">
        <f t="shared" ca="1" si="395"/>
        <v>0</v>
      </c>
      <c r="BN226" s="123">
        <f t="shared" ca="1" si="396"/>
        <v>0</v>
      </c>
      <c r="BO226" s="123">
        <f t="shared" ca="1" si="397"/>
        <v>0</v>
      </c>
      <c r="BP226" s="340">
        <f t="shared" ca="1" si="398"/>
        <v>0</v>
      </c>
      <c r="BQ226" s="123">
        <f t="shared" ca="1" si="399"/>
        <v>0</v>
      </c>
      <c r="BR226" s="123">
        <f t="shared" ca="1" si="400"/>
        <v>0</v>
      </c>
      <c r="BS226" s="123">
        <f t="shared" ca="1" si="401"/>
        <v>0</v>
      </c>
      <c r="BT226" s="123">
        <f t="shared" ca="1" si="402"/>
        <v>0</v>
      </c>
      <c r="BU226" s="123">
        <f t="shared" ca="1" si="403"/>
        <v>0</v>
      </c>
      <c r="BV226" s="123"/>
      <c r="BW226" s="123">
        <f t="shared" ca="1" si="404"/>
        <v>0</v>
      </c>
      <c r="BX226" s="123"/>
      <c r="BY226" s="123">
        <f t="shared" ca="1" si="405"/>
        <v>0</v>
      </c>
      <c r="BZ226" s="123"/>
      <c r="CA226" s="123">
        <f t="shared" ca="1" si="406"/>
        <v>0</v>
      </c>
      <c r="CB226" s="528">
        <f t="shared" ca="1" si="407"/>
        <v>0</v>
      </c>
      <c r="CC226" s="123">
        <f t="shared" ca="1" si="408"/>
        <v>0</v>
      </c>
      <c r="CD226" s="125">
        <f t="shared" ca="1" si="409"/>
        <v>0</v>
      </c>
      <c r="CE226" s="125">
        <f t="shared" ca="1" si="410"/>
        <v>25260</v>
      </c>
      <c r="CF226" s="125">
        <f t="shared" ca="1" si="411"/>
        <v>106800</v>
      </c>
      <c r="CG226" s="125">
        <f t="shared" ca="1" si="412"/>
        <v>34831.5</v>
      </c>
      <c r="CH226" s="125">
        <f t="shared" ca="1" si="413"/>
        <v>2138</v>
      </c>
      <c r="CI226" s="125">
        <f t="shared" ca="1" si="414"/>
        <v>0</v>
      </c>
      <c r="CJ226" s="125">
        <f t="shared" ca="1" si="415"/>
        <v>0</v>
      </c>
      <c r="CK226" s="125">
        <f t="shared" ca="1" si="416"/>
        <v>0</v>
      </c>
      <c r="CL226" s="125">
        <f t="shared" ca="1" si="417"/>
        <v>108479.52</v>
      </c>
      <c r="CM226" s="125">
        <f t="shared" ca="1" si="418"/>
        <v>313373</v>
      </c>
      <c r="CN226" s="125">
        <f t="shared" ca="1" si="419"/>
        <v>590882.02</v>
      </c>
      <c r="CO226" s="125">
        <f t="shared" ca="1" si="420"/>
        <v>0</v>
      </c>
      <c r="CP226" s="125">
        <f t="shared" ca="1" si="421"/>
        <v>0</v>
      </c>
      <c r="CQ226" s="125">
        <f t="shared" ca="1" si="422"/>
        <v>0</v>
      </c>
      <c r="CR226" s="125">
        <f t="shared" ca="1" si="423"/>
        <v>0</v>
      </c>
      <c r="CS226" s="125">
        <f t="shared" ca="1" si="424"/>
        <v>0</v>
      </c>
      <c r="CT226" s="125">
        <f t="shared" ca="1" si="425"/>
        <v>0</v>
      </c>
      <c r="CU226" s="125">
        <f t="shared" ca="1" si="426"/>
        <v>0</v>
      </c>
      <c r="CV226" s="125">
        <f t="shared" ca="1" si="427"/>
        <v>0</v>
      </c>
      <c r="CW226" s="125">
        <f t="shared" ca="1" si="428"/>
        <v>0</v>
      </c>
      <c r="CX226" s="125">
        <f t="shared" ca="1" si="429"/>
        <v>0</v>
      </c>
      <c r="CY226" s="125">
        <f t="shared" ca="1" si="430"/>
        <v>0</v>
      </c>
      <c r="CZ226" s="125">
        <f t="shared" ca="1" si="431"/>
        <v>24204.6</v>
      </c>
      <c r="DA226" s="341">
        <f t="shared" ca="1" si="432"/>
        <v>615086.62</v>
      </c>
      <c r="DB226" s="606">
        <f t="shared" ca="1" si="433"/>
        <v>110715.63</v>
      </c>
      <c r="DC226" s="606"/>
      <c r="DD226" s="606">
        <f t="shared" ca="1" si="434"/>
        <v>7371.42</v>
      </c>
      <c r="DE226" s="125">
        <f t="shared" ca="1" si="435"/>
        <v>8230.16</v>
      </c>
      <c r="DF226" s="125">
        <f t="shared" ca="1" si="436"/>
        <v>0</v>
      </c>
      <c r="DG226" s="125">
        <f t="shared" ca="1" si="437"/>
        <v>3207.81</v>
      </c>
      <c r="DH226" s="125">
        <f t="shared" ca="1" si="438"/>
        <v>129525.02</v>
      </c>
      <c r="DI226" s="125">
        <f t="shared" ca="1" si="439"/>
        <v>129994.08</v>
      </c>
      <c r="DJ226" s="125">
        <f t="shared" ca="1" si="440"/>
        <v>110715.63</v>
      </c>
      <c r="DK226" s="125">
        <f t="shared" ca="1" si="441"/>
        <v>535341.13</v>
      </c>
      <c r="DL226" s="125">
        <f t="shared" ca="1" si="442"/>
        <v>60936.1</v>
      </c>
      <c r="DM226" s="125">
        <f t="shared" ca="1" si="443"/>
        <v>0</v>
      </c>
      <c r="DN226" s="340">
        <f t="shared" ca="1" si="444"/>
        <v>0</v>
      </c>
      <c r="DO226" s="340">
        <f t="shared" ca="1" si="445"/>
        <v>0</v>
      </c>
      <c r="DP226" s="340">
        <f t="shared" ca="1" si="446"/>
        <v>0</v>
      </c>
      <c r="DQ226" s="340">
        <f t="shared" ca="1" si="447"/>
        <v>0</v>
      </c>
      <c r="DR226" s="340">
        <f t="shared" ca="1" si="448"/>
        <v>0</v>
      </c>
      <c r="DS226" s="340">
        <f t="shared" ca="1" si="449"/>
        <v>0</v>
      </c>
    </row>
    <row r="227" spans="1:123">
      <c r="A227">
        <f t="shared" ca="1" si="340"/>
        <v>221</v>
      </c>
      <c r="B227" t="str">
        <f t="shared" ca="1" si="341"/>
        <v>Старший водій-радіотелефоніст</v>
      </c>
      <c r="C227" t="str">
        <f t="shared" ca="1" si="342"/>
        <v>м-с</v>
      </c>
      <c r="D227" t="str">
        <f t="shared" ca="1" si="343"/>
        <v>Кожокар С.Є.</v>
      </c>
      <c r="E227">
        <f t="shared" ca="1" si="344"/>
        <v>0</v>
      </c>
      <c r="F227">
        <f t="shared" ca="1" si="345"/>
        <v>0</v>
      </c>
      <c r="G227" s="123" t="str">
        <f t="shared" ca="1" si="450"/>
        <v>1.3.25</v>
      </c>
      <c r="H227" s="123" t="str">
        <f t="shared" ca="1" si="339"/>
        <v>1.3.25</v>
      </c>
      <c r="I227" s="123" t="str">
        <f t="shared" ca="1" si="339"/>
        <v>1.3.25</v>
      </c>
      <c r="J227" s="123" t="str">
        <f t="shared" ca="1" si="339"/>
        <v>1.3.25</v>
      </c>
      <c r="K227" s="123" t="str">
        <f t="shared" ca="1" si="339"/>
        <v>1.3.25</v>
      </c>
      <c r="L227" s="123" t="str">
        <f t="shared" ref="H227:N263" ca="1" si="451">INDIRECT("Відомість!g"&amp;ROW())</f>
        <v>1.3.25</v>
      </c>
      <c r="M227" s="123" t="str">
        <f t="shared" ca="1" si="451"/>
        <v>1.3.25</v>
      </c>
      <c r="N227" s="123" t="str">
        <f t="shared" ca="1" si="451"/>
        <v>1.3.25</v>
      </c>
      <c r="O227" s="123">
        <f t="shared" ca="1" si="346"/>
        <v>6</v>
      </c>
      <c r="P227" s="123">
        <f t="shared" ca="1" si="347"/>
        <v>44110</v>
      </c>
      <c r="Q227" s="123">
        <f t="shared" ca="1" si="348"/>
        <v>0</v>
      </c>
      <c r="R227" s="123">
        <f t="shared" ca="1" si="348"/>
        <v>0</v>
      </c>
      <c r="S227" s="123">
        <f t="shared" ca="1" si="349"/>
        <v>0</v>
      </c>
      <c r="T227" s="123">
        <f t="shared" ca="1" si="350"/>
        <v>0</v>
      </c>
      <c r="U227" s="123">
        <f t="shared" ca="1" si="351"/>
        <v>0</v>
      </c>
      <c r="V227" s="123">
        <f t="shared" ca="1" si="352"/>
        <v>0</v>
      </c>
      <c r="W227" s="123">
        <f t="shared" ca="1" si="353"/>
        <v>0</v>
      </c>
      <c r="X227" s="123">
        <f t="shared" ca="1" si="354"/>
        <v>0</v>
      </c>
      <c r="Y227" s="123">
        <f t="shared" ca="1" si="355"/>
        <v>0</v>
      </c>
      <c r="Z227" s="123">
        <f t="shared" ca="1" si="356"/>
        <v>0</v>
      </c>
      <c r="AA227" s="123">
        <f t="shared" ca="1" si="357"/>
        <v>0</v>
      </c>
      <c r="AB227" s="123">
        <f t="shared" ca="1" si="358"/>
        <v>0</v>
      </c>
      <c r="AC227" s="123">
        <f t="shared" ca="1" si="359"/>
        <v>0</v>
      </c>
      <c r="AD227" s="123">
        <f t="shared" ca="1" si="360"/>
        <v>0</v>
      </c>
      <c r="AE227" s="123">
        <f t="shared" ca="1" si="361"/>
        <v>0</v>
      </c>
      <c r="AF227" s="123">
        <f t="shared" ca="1" si="362"/>
        <v>0</v>
      </c>
      <c r="AG227" s="123">
        <f t="shared" ca="1" si="363"/>
        <v>0</v>
      </c>
      <c r="AH227" s="123">
        <f t="shared" ca="1" si="364"/>
        <v>0</v>
      </c>
      <c r="AI227" s="123">
        <f t="shared" ca="1" si="365"/>
        <v>0</v>
      </c>
      <c r="AJ227" s="123">
        <f t="shared" ca="1" si="366"/>
        <v>0</v>
      </c>
      <c r="AK227" s="123">
        <f t="shared" ca="1" si="367"/>
        <v>0</v>
      </c>
      <c r="AL227" s="123">
        <f t="shared" ca="1" si="368"/>
        <v>0</v>
      </c>
      <c r="AM227" s="123">
        <f t="shared" ca="1" si="369"/>
        <v>0</v>
      </c>
      <c r="AN227" s="123">
        <f t="shared" ca="1" si="370"/>
        <v>0</v>
      </c>
      <c r="AO227" s="123">
        <f t="shared" ca="1" si="371"/>
        <v>0</v>
      </c>
      <c r="AP227" s="123">
        <f t="shared" ca="1" si="372"/>
        <v>0</v>
      </c>
      <c r="AQ227" s="123">
        <f t="shared" ca="1" si="373"/>
        <v>0</v>
      </c>
      <c r="AR227" s="123">
        <f t="shared" ca="1" si="374"/>
        <v>0</v>
      </c>
      <c r="AS227" s="123">
        <f t="shared" ca="1" si="375"/>
        <v>0</v>
      </c>
      <c r="AT227" s="123">
        <f t="shared" ca="1" si="376"/>
        <v>0</v>
      </c>
      <c r="AU227" s="123">
        <f t="shared" ca="1" si="377"/>
        <v>0</v>
      </c>
      <c r="AV227" s="123">
        <f t="shared" ca="1" si="378"/>
        <v>0</v>
      </c>
      <c r="AW227" s="123">
        <f t="shared" ca="1" si="379"/>
        <v>0</v>
      </c>
      <c r="AX227" s="123">
        <f t="shared" ca="1" si="380"/>
        <v>0</v>
      </c>
      <c r="AY227" s="123">
        <f t="shared" ca="1" si="381"/>
        <v>0</v>
      </c>
      <c r="AZ227" s="123">
        <f t="shared" ca="1" si="382"/>
        <v>0</v>
      </c>
      <c r="BA227" s="123">
        <f t="shared" ca="1" si="383"/>
        <v>0</v>
      </c>
      <c r="BB227" s="123">
        <f t="shared" ca="1" si="384"/>
        <v>0</v>
      </c>
      <c r="BC227" s="123">
        <f t="shared" ca="1" si="385"/>
        <v>0</v>
      </c>
      <c r="BD227" s="123">
        <f t="shared" ca="1" si="386"/>
        <v>0</v>
      </c>
      <c r="BE227" s="123">
        <f t="shared" ca="1" si="387"/>
        <v>0</v>
      </c>
      <c r="BF227" s="123">
        <f t="shared" ca="1" si="388"/>
        <v>0</v>
      </c>
      <c r="BG227" s="123">
        <f t="shared" ca="1" si="389"/>
        <v>0</v>
      </c>
      <c r="BH227" s="123">
        <f t="shared" ca="1" si="390"/>
        <v>0</v>
      </c>
      <c r="BI227" s="123">
        <f t="shared" ca="1" si="391"/>
        <v>0</v>
      </c>
      <c r="BJ227" s="123">
        <f t="shared" ca="1" si="392"/>
        <v>0</v>
      </c>
      <c r="BK227" s="123">
        <f t="shared" ca="1" si="393"/>
        <v>0</v>
      </c>
      <c r="BL227" s="123">
        <f t="shared" ca="1" si="394"/>
        <v>0</v>
      </c>
      <c r="BM227" s="123">
        <f t="shared" ca="1" si="395"/>
        <v>0</v>
      </c>
      <c r="BN227" s="123">
        <f t="shared" ca="1" si="396"/>
        <v>0.65</v>
      </c>
      <c r="BO227" s="123">
        <f t="shared" ca="1" si="397"/>
        <v>28</v>
      </c>
      <c r="BP227" s="340">
        <f t="shared" ca="1" si="398"/>
        <v>0</v>
      </c>
      <c r="BQ227" s="123">
        <f t="shared" ca="1" si="399"/>
        <v>0</v>
      </c>
      <c r="BR227" s="123">
        <f t="shared" ca="1" si="400"/>
        <v>0</v>
      </c>
      <c r="BS227" s="123">
        <f t="shared" ca="1" si="401"/>
        <v>0</v>
      </c>
      <c r="BT227" s="123">
        <f t="shared" ca="1" si="402"/>
        <v>0</v>
      </c>
      <c r="BU227" s="123">
        <f t="shared" ca="1" si="403"/>
        <v>0</v>
      </c>
      <c r="BV227" s="123"/>
      <c r="BW227" s="123">
        <f t="shared" ca="1" si="404"/>
        <v>0</v>
      </c>
      <c r="BX227" s="123"/>
      <c r="BY227" s="123">
        <f t="shared" ca="1" si="405"/>
        <v>0</v>
      </c>
      <c r="BZ227" s="123"/>
      <c r="CA227" s="123">
        <f t="shared" ca="1" si="406"/>
        <v>0</v>
      </c>
      <c r="CB227" s="528">
        <f t="shared" ca="1" si="407"/>
        <v>0</v>
      </c>
      <c r="CC227" s="123">
        <f t="shared" ca="1" si="408"/>
        <v>0</v>
      </c>
      <c r="CD227" s="125">
        <f t="shared" ca="1" si="409"/>
        <v>0</v>
      </c>
      <c r="CE227" s="125">
        <f t="shared" ca="1" si="410"/>
        <v>530</v>
      </c>
      <c r="CF227" s="125">
        <f t="shared" ca="1" si="411"/>
        <v>2910</v>
      </c>
      <c r="CG227" s="125">
        <f t="shared" ca="1" si="412"/>
        <v>860</v>
      </c>
      <c r="CH227" s="125">
        <f t="shared" ca="1" si="413"/>
        <v>0</v>
      </c>
      <c r="CI227" s="125">
        <f t="shared" ca="1" si="414"/>
        <v>0</v>
      </c>
      <c r="CJ227" s="125">
        <f t="shared" ca="1" si="415"/>
        <v>0</v>
      </c>
      <c r="CK227" s="125">
        <f t="shared" ca="1" si="416"/>
        <v>0</v>
      </c>
      <c r="CL227" s="125">
        <f t="shared" ca="1" si="417"/>
        <v>2795</v>
      </c>
      <c r="CM227" s="125">
        <f t="shared" ca="1" si="418"/>
        <v>8759.1</v>
      </c>
      <c r="CN227" s="125">
        <f t="shared" ca="1" si="419"/>
        <v>15854.1</v>
      </c>
      <c r="CO227" s="125">
        <f t="shared" ca="1" si="420"/>
        <v>0</v>
      </c>
      <c r="CP227" s="125">
        <f t="shared" ca="1" si="421"/>
        <v>0</v>
      </c>
      <c r="CQ227" s="125">
        <f t="shared" ca="1" si="422"/>
        <v>0</v>
      </c>
      <c r="CR227" s="125">
        <f t="shared" ca="1" si="423"/>
        <v>0</v>
      </c>
      <c r="CS227" s="125">
        <f t="shared" ca="1" si="424"/>
        <v>0</v>
      </c>
      <c r="CT227" s="125">
        <f t="shared" ca="1" si="425"/>
        <v>0</v>
      </c>
      <c r="CU227" s="125">
        <f t="shared" ca="1" si="426"/>
        <v>0</v>
      </c>
      <c r="CV227" s="125">
        <f t="shared" ca="1" si="427"/>
        <v>0</v>
      </c>
      <c r="CW227" s="125">
        <f t="shared" ca="1" si="428"/>
        <v>0</v>
      </c>
      <c r="CX227" s="125">
        <f t="shared" ca="1" si="429"/>
        <v>0</v>
      </c>
      <c r="CY227" s="125">
        <f t="shared" ca="1" si="430"/>
        <v>0</v>
      </c>
      <c r="CZ227" s="125">
        <f t="shared" ca="1" si="431"/>
        <v>672.35</v>
      </c>
      <c r="DA227" s="341">
        <f t="shared" ca="1" si="432"/>
        <v>16526.45</v>
      </c>
      <c r="DB227" s="606">
        <f t="shared" ca="1" si="433"/>
        <v>2974.76</v>
      </c>
      <c r="DC227" s="606"/>
      <c r="DD227" s="606">
        <f t="shared" ca="1" si="434"/>
        <v>203.63</v>
      </c>
      <c r="DE227" s="125">
        <f t="shared" ca="1" si="435"/>
        <v>0</v>
      </c>
      <c r="DF227" s="125">
        <f t="shared" ca="1" si="436"/>
        <v>0</v>
      </c>
      <c r="DG227" s="125">
        <f t="shared" ca="1" si="437"/>
        <v>0</v>
      </c>
      <c r="DH227" s="125">
        <f t="shared" ca="1" si="438"/>
        <v>3178.39</v>
      </c>
      <c r="DI227" s="125">
        <f t="shared" ca="1" si="439"/>
        <v>3487.9</v>
      </c>
      <c r="DJ227" s="125">
        <f t="shared" ca="1" si="440"/>
        <v>2974.76</v>
      </c>
      <c r="DK227" s="125">
        <f t="shared" ca="1" si="441"/>
        <v>16322.82</v>
      </c>
      <c r="DL227" s="125">
        <f t="shared" ca="1" si="442"/>
        <v>0</v>
      </c>
      <c r="DM227" s="125">
        <f t="shared" ca="1" si="443"/>
        <v>0</v>
      </c>
      <c r="DN227" s="340" t="str">
        <f t="shared" ca="1" si="444"/>
        <v xml:space="preserve">30 від 01.03   </v>
      </c>
      <c r="DO227" s="340" t="str">
        <f t="shared" ca="1" si="445"/>
        <v>Кожокар С.Є.</v>
      </c>
      <c r="DP227" s="340" t="str">
        <f t="shared" ca="1" si="446"/>
        <v>Кожокар</v>
      </c>
      <c r="DQ227" s="340" t="str">
        <f t="shared" ca="1" si="447"/>
        <v>Станіслав</v>
      </c>
      <c r="DR227" s="340" t="str">
        <f t="shared" ca="1" si="448"/>
        <v>Євгенійович</v>
      </c>
      <c r="DS227" s="340">
        <f t="shared" ca="1" si="449"/>
        <v>3733007715</v>
      </c>
    </row>
    <row r="228" spans="1:123">
      <c r="A228">
        <f t="shared" ca="1" si="340"/>
        <v>222</v>
      </c>
      <c r="B228" t="str">
        <f t="shared" ca="1" si="341"/>
        <v>Водій -заправник</v>
      </c>
      <c r="C228">
        <f t="shared" ca="1" si="342"/>
        <v>0</v>
      </c>
      <c r="D228">
        <f t="shared" ca="1" si="343"/>
        <v>0</v>
      </c>
      <c r="E228">
        <f t="shared" ca="1" si="344"/>
        <v>0</v>
      </c>
      <c r="F228">
        <f t="shared" ca="1" si="345"/>
        <v>0</v>
      </c>
      <c r="G228" s="123" t="str">
        <f t="shared" ca="1" si="450"/>
        <v>0.0.0</v>
      </c>
      <c r="H228" s="123" t="str">
        <f t="shared" ca="1" si="451"/>
        <v>0.0.0</v>
      </c>
      <c r="I228" s="123" t="str">
        <f t="shared" ca="1" si="451"/>
        <v>0.0.0</v>
      </c>
      <c r="J228" s="123" t="str">
        <f t="shared" ca="1" si="451"/>
        <v>0.0.0</v>
      </c>
      <c r="K228" s="123" t="str">
        <f t="shared" ca="1" si="451"/>
        <v>0.0.0</v>
      </c>
      <c r="L228" s="123" t="str">
        <f t="shared" ca="1" si="451"/>
        <v>0.0.0</v>
      </c>
      <c r="M228" s="123" t="str">
        <f t="shared" ca="1" si="451"/>
        <v>0.0.0</v>
      </c>
      <c r="N228" s="123" t="str">
        <f t="shared" ca="1" si="451"/>
        <v>0.0.0</v>
      </c>
      <c r="O228" s="123">
        <f t="shared" ca="1" si="346"/>
        <v>5</v>
      </c>
      <c r="P228" s="123">
        <f t="shared" ca="1" si="347"/>
        <v>0</v>
      </c>
      <c r="Q228" s="123">
        <f t="shared" ca="1" si="348"/>
        <v>0</v>
      </c>
      <c r="R228" s="123">
        <f t="shared" ca="1" si="348"/>
        <v>0</v>
      </c>
      <c r="S228" s="123">
        <f t="shared" ca="1" si="349"/>
        <v>0</v>
      </c>
      <c r="T228" s="123">
        <f t="shared" ca="1" si="350"/>
        <v>0</v>
      </c>
      <c r="U228" s="123">
        <f t="shared" ca="1" si="351"/>
        <v>0</v>
      </c>
      <c r="V228" s="123">
        <f t="shared" ca="1" si="352"/>
        <v>0</v>
      </c>
      <c r="W228" s="123">
        <f t="shared" ca="1" si="353"/>
        <v>0</v>
      </c>
      <c r="X228" s="123">
        <f t="shared" ca="1" si="354"/>
        <v>0</v>
      </c>
      <c r="Y228" s="123">
        <f t="shared" ca="1" si="355"/>
        <v>0</v>
      </c>
      <c r="Z228" s="123">
        <f t="shared" ca="1" si="356"/>
        <v>0</v>
      </c>
      <c r="AA228" s="123">
        <f t="shared" ca="1" si="357"/>
        <v>0</v>
      </c>
      <c r="AB228" s="123">
        <f t="shared" ca="1" si="358"/>
        <v>0</v>
      </c>
      <c r="AC228" s="123">
        <f t="shared" ca="1" si="359"/>
        <v>0</v>
      </c>
      <c r="AD228" s="123">
        <f t="shared" ca="1" si="360"/>
        <v>0</v>
      </c>
      <c r="AE228" s="123">
        <f t="shared" ca="1" si="361"/>
        <v>0</v>
      </c>
      <c r="AF228" s="123">
        <f t="shared" ca="1" si="362"/>
        <v>0</v>
      </c>
      <c r="AG228" s="123">
        <f t="shared" ca="1" si="363"/>
        <v>0</v>
      </c>
      <c r="AH228" s="123">
        <f t="shared" ca="1" si="364"/>
        <v>0</v>
      </c>
      <c r="AI228" s="123">
        <f t="shared" ca="1" si="365"/>
        <v>0</v>
      </c>
      <c r="AJ228" s="123">
        <f t="shared" ca="1" si="366"/>
        <v>0</v>
      </c>
      <c r="AK228" s="123">
        <f t="shared" ca="1" si="367"/>
        <v>0</v>
      </c>
      <c r="AL228" s="123">
        <f t="shared" ca="1" si="368"/>
        <v>0</v>
      </c>
      <c r="AM228" s="123">
        <f t="shared" ca="1" si="369"/>
        <v>0</v>
      </c>
      <c r="AN228" s="123">
        <f t="shared" ca="1" si="370"/>
        <v>0</v>
      </c>
      <c r="AO228" s="123">
        <f t="shared" ca="1" si="371"/>
        <v>0</v>
      </c>
      <c r="AP228" s="123">
        <f t="shared" ca="1" si="372"/>
        <v>0</v>
      </c>
      <c r="AQ228" s="123">
        <f t="shared" ca="1" si="373"/>
        <v>0</v>
      </c>
      <c r="AR228" s="123">
        <f t="shared" ca="1" si="374"/>
        <v>0</v>
      </c>
      <c r="AS228" s="123">
        <f t="shared" ca="1" si="375"/>
        <v>0</v>
      </c>
      <c r="AT228" s="123">
        <f t="shared" ca="1" si="376"/>
        <v>0</v>
      </c>
      <c r="AU228" s="123">
        <f t="shared" ca="1" si="377"/>
        <v>0</v>
      </c>
      <c r="AV228" s="123">
        <f t="shared" ca="1" si="378"/>
        <v>0</v>
      </c>
      <c r="AW228" s="123">
        <f t="shared" ca="1" si="379"/>
        <v>0</v>
      </c>
      <c r="AX228" s="123">
        <f t="shared" ca="1" si="380"/>
        <v>0</v>
      </c>
      <c r="AY228" s="123">
        <f t="shared" ca="1" si="381"/>
        <v>0</v>
      </c>
      <c r="AZ228" s="123">
        <f t="shared" ca="1" si="382"/>
        <v>0</v>
      </c>
      <c r="BA228" s="123">
        <f t="shared" ca="1" si="383"/>
        <v>0</v>
      </c>
      <c r="BB228" s="123">
        <f t="shared" ca="1" si="384"/>
        <v>0</v>
      </c>
      <c r="BC228" s="123">
        <f t="shared" ca="1" si="385"/>
        <v>0</v>
      </c>
      <c r="BD228" s="123">
        <f t="shared" ca="1" si="386"/>
        <v>0</v>
      </c>
      <c r="BE228" s="123">
        <f t="shared" ca="1" si="387"/>
        <v>0</v>
      </c>
      <c r="BF228" s="123">
        <f t="shared" ca="1" si="388"/>
        <v>0</v>
      </c>
      <c r="BG228" s="123">
        <f t="shared" ca="1" si="389"/>
        <v>0</v>
      </c>
      <c r="BH228" s="123">
        <f t="shared" ca="1" si="390"/>
        <v>0</v>
      </c>
      <c r="BI228" s="123">
        <f t="shared" ca="1" si="391"/>
        <v>0</v>
      </c>
      <c r="BJ228" s="123">
        <f t="shared" ca="1" si="392"/>
        <v>0</v>
      </c>
      <c r="BK228" s="123">
        <f t="shared" ca="1" si="393"/>
        <v>0</v>
      </c>
      <c r="BL228" s="123">
        <f t="shared" ca="1" si="394"/>
        <v>0</v>
      </c>
      <c r="BM228" s="123">
        <f t="shared" ca="1" si="395"/>
        <v>0</v>
      </c>
      <c r="BN228" s="123">
        <f t="shared" ca="1" si="396"/>
        <v>0.65</v>
      </c>
      <c r="BO228" s="123">
        <f t="shared" ca="1" si="397"/>
        <v>28</v>
      </c>
      <c r="BP228" s="340">
        <f t="shared" ca="1" si="398"/>
        <v>0</v>
      </c>
      <c r="BQ228" s="123">
        <f t="shared" ca="1" si="399"/>
        <v>0</v>
      </c>
      <c r="BR228" s="123">
        <f t="shared" ca="1" si="400"/>
        <v>0</v>
      </c>
      <c r="BS228" s="123">
        <f t="shared" ca="1" si="401"/>
        <v>0</v>
      </c>
      <c r="BT228" s="123">
        <f t="shared" ca="1" si="402"/>
        <v>0</v>
      </c>
      <c r="BU228" s="123">
        <f t="shared" ca="1" si="403"/>
        <v>0</v>
      </c>
      <c r="BV228" s="123"/>
      <c r="BW228" s="123">
        <f t="shared" ca="1" si="404"/>
        <v>0</v>
      </c>
      <c r="BX228" s="123"/>
      <c r="BY228" s="123">
        <f t="shared" ca="1" si="405"/>
        <v>0</v>
      </c>
      <c r="BZ228" s="123"/>
      <c r="CA228" s="123">
        <f t="shared" ca="1" si="406"/>
        <v>0</v>
      </c>
      <c r="CB228" s="528">
        <f t="shared" ca="1" si="407"/>
        <v>0</v>
      </c>
      <c r="CC228" s="123">
        <f t="shared" ca="1" si="408"/>
        <v>0</v>
      </c>
      <c r="CD228" s="125">
        <f t="shared" ca="1" si="409"/>
        <v>0</v>
      </c>
      <c r="CE228" s="125">
        <f t="shared" ca="1" si="410"/>
        <v>0</v>
      </c>
      <c r="CF228" s="125">
        <f t="shared" ca="1" si="411"/>
        <v>0</v>
      </c>
      <c r="CG228" s="125">
        <f t="shared" ca="1" si="412"/>
        <v>0</v>
      </c>
      <c r="CH228" s="125">
        <f t="shared" ca="1" si="413"/>
        <v>0</v>
      </c>
      <c r="CI228" s="125">
        <f t="shared" ca="1" si="414"/>
        <v>0</v>
      </c>
      <c r="CJ228" s="125">
        <f t="shared" ca="1" si="415"/>
        <v>0</v>
      </c>
      <c r="CK228" s="125">
        <f t="shared" ca="1" si="416"/>
        <v>0</v>
      </c>
      <c r="CL228" s="125">
        <f t="shared" ca="1" si="417"/>
        <v>0</v>
      </c>
      <c r="CM228" s="125">
        <f t="shared" ca="1" si="418"/>
        <v>0</v>
      </c>
      <c r="CN228" s="125">
        <f t="shared" ca="1" si="419"/>
        <v>0</v>
      </c>
      <c r="CO228" s="125">
        <f t="shared" ca="1" si="420"/>
        <v>0</v>
      </c>
      <c r="CP228" s="125">
        <f t="shared" ca="1" si="421"/>
        <v>0</v>
      </c>
      <c r="CQ228" s="125">
        <f t="shared" ca="1" si="422"/>
        <v>0</v>
      </c>
      <c r="CR228" s="125">
        <f t="shared" ca="1" si="423"/>
        <v>0</v>
      </c>
      <c r="CS228" s="125">
        <f t="shared" ca="1" si="424"/>
        <v>0</v>
      </c>
      <c r="CT228" s="125">
        <f t="shared" ca="1" si="425"/>
        <v>0</v>
      </c>
      <c r="CU228" s="125">
        <f t="shared" ca="1" si="426"/>
        <v>0</v>
      </c>
      <c r="CV228" s="125">
        <f t="shared" ca="1" si="427"/>
        <v>0</v>
      </c>
      <c r="CW228" s="125">
        <f t="shared" ca="1" si="428"/>
        <v>0</v>
      </c>
      <c r="CX228" s="125">
        <f t="shared" ca="1" si="429"/>
        <v>0</v>
      </c>
      <c r="CY228" s="125">
        <f t="shared" ca="1" si="430"/>
        <v>0</v>
      </c>
      <c r="CZ228" s="125">
        <f t="shared" ca="1" si="431"/>
        <v>0</v>
      </c>
      <c r="DA228" s="341">
        <f t="shared" ca="1" si="432"/>
        <v>0</v>
      </c>
      <c r="DB228" s="606">
        <f t="shared" ca="1" si="433"/>
        <v>0</v>
      </c>
      <c r="DC228" s="606"/>
      <c r="DD228" s="606">
        <f t="shared" ca="1" si="434"/>
        <v>0</v>
      </c>
      <c r="DE228" s="125">
        <f t="shared" ca="1" si="435"/>
        <v>0</v>
      </c>
      <c r="DF228" s="125">
        <f t="shared" ca="1" si="436"/>
        <v>0</v>
      </c>
      <c r="DG228" s="125">
        <f t="shared" ca="1" si="437"/>
        <v>0</v>
      </c>
      <c r="DH228" s="125">
        <f t="shared" ca="1" si="438"/>
        <v>0</v>
      </c>
      <c r="DI228" s="125">
        <f t="shared" ca="1" si="439"/>
        <v>0</v>
      </c>
      <c r="DJ228" s="125">
        <f t="shared" ca="1" si="440"/>
        <v>0</v>
      </c>
      <c r="DK228" s="125">
        <f t="shared" ca="1" si="441"/>
        <v>0</v>
      </c>
      <c r="DL228" s="125">
        <f t="shared" ca="1" si="442"/>
        <v>0</v>
      </c>
      <c r="DM228" s="125">
        <f t="shared" ca="1" si="443"/>
        <v>0</v>
      </c>
      <c r="DN228" s="340" t="str">
        <f t="shared" ca="1" si="444"/>
        <v xml:space="preserve">    </v>
      </c>
      <c r="DO228" s="340">
        <f t="shared" ca="1" si="445"/>
        <v>0</v>
      </c>
      <c r="DP228" s="340" t="str">
        <f t="shared" ca="1" si="446"/>
        <v>вс/сс</v>
      </c>
      <c r="DQ228" s="340">
        <f t="shared" ca="1" si="447"/>
        <v>0</v>
      </c>
      <c r="DR228" s="340">
        <f t="shared" ca="1" si="448"/>
        <v>0</v>
      </c>
      <c r="DS228" s="340">
        <f t="shared" ca="1" si="449"/>
        <v>0</v>
      </c>
    </row>
    <row r="229" spans="1:123">
      <c r="A229">
        <f t="shared" ca="1" si="340"/>
        <v>223</v>
      </c>
      <c r="B229" t="str">
        <f t="shared" ca="1" si="341"/>
        <v xml:space="preserve">Водій </v>
      </c>
      <c r="C229" t="str">
        <f t="shared" ca="1" si="342"/>
        <v>м-с</v>
      </c>
      <c r="D229" t="str">
        <f t="shared" ca="1" si="343"/>
        <v>М'ясний О.О.</v>
      </c>
      <c r="E229">
        <f t="shared" ca="1" si="344"/>
        <v>0</v>
      </c>
      <c r="F229">
        <f t="shared" ca="1" si="345"/>
        <v>0</v>
      </c>
      <c r="G229" s="123" t="str">
        <f t="shared" ca="1" si="450"/>
        <v>0.0.0</v>
      </c>
      <c r="H229" s="123" t="str">
        <f t="shared" ca="1" si="451"/>
        <v>0.0.0</v>
      </c>
      <c r="I229" s="123" t="str">
        <f t="shared" ca="1" si="451"/>
        <v>0.0.0</v>
      </c>
      <c r="J229" s="123" t="str">
        <f t="shared" ca="1" si="451"/>
        <v>0.0.0</v>
      </c>
      <c r="K229" s="123" t="str">
        <f t="shared" ca="1" si="451"/>
        <v>0.0.0</v>
      </c>
      <c r="L229" s="123" t="str">
        <f t="shared" ca="1" si="451"/>
        <v>0.0.0</v>
      </c>
      <c r="M229" s="123" t="str">
        <f t="shared" ca="1" si="451"/>
        <v>0.0.0</v>
      </c>
      <c r="N229" s="123" t="str">
        <f t="shared" ca="1" si="451"/>
        <v>0.0.0</v>
      </c>
      <c r="O229" s="123">
        <f t="shared" ca="1" si="346"/>
        <v>5</v>
      </c>
      <c r="P229" s="123">
        <f t="shared" ca="1" si="347"/>
        <v>0</v>
      </c>
      <c r="Q229" s="123">
        <f t="shared" ca="1" si="348"/>
        <v>0</v>
      </c>
      <c r="R229" s="123">
        <f t="shared" ca="1" si="348"/>
        <v>0</v>
      </c>
      <c r="S229" s="123">
        <f t="shared" ca="1" si="349"/>
        <v>0</v>
      </c>
      <c r="T229" s="123">
        <f t="shared" ca="1" si="350"/>
        <v>0</v>
      </c>
      <c r="U229" s="123">
        <f t="shared" ca="1" si="351"/>
        <v>0</v>
      </c>
      <c r="V229" s="123">
        <f t="shared" ca="1" si="352"/>
        <v>0</v>
      </c>
      <c r="W229" s="123">
        <f t="shared" ca="1" si="353"/>
        <v>0</v>
      </c>
      <c r="X229" s="123">
        <f t="shared" ca="1" si="354"/>
        <v>0</v>
      </c>
      <c r="Y229" s="123">
        <f t="shared" ca="1" si="355"/>
        <v>0</v>
      </c>
      <c r="Z229" s="123">
        <f t="shared" ca="1" si="356"/>
        <v>0</v>
      </c>
      <c r="AA229" s="123">
        <f t="shared" ca="1" si="357"/>
        <v>0</v>
      </c>
      <c r="AB229" s="123">
        <f t="shared" ca="1" si="358"/>
        <v>0</v>
      </c>
      <c r="AC229" s="123">
        <f t="shared" ca="1" si="359"/>
        <v>0</v>
      </c>
      <c r="AD229" s="123">
        <f t="shared" ca="1" si="360"/>
        <v>0</v>
      </c>
      <c r="AE229" s="123">
        <f t="shared" ca="1" si="361"/>
        <v>0</v>
      </c>
      <c r="AF229" s="123">
        <f t="shared" ca="1" si="362"/>
        <v>0</v>
      </c>
      <c r="AG229" s="123">
        <f t="shared" ca="1" si="363"/>
        <v>0</v>
      </c>
      <c r="AH229" s="123">
        <f t="shared" ca="1" si="364"/>
        <v>0</v>
      </c>
      <c r="AI229" s="123">
        <f t="shared" ca="1" si="365"/>
        <v>0</v>
      </c>
      <c r="AJ229" s="123">
        <f t="shared" ca="1" si="366"/>
        <v>0</v>
      </c>
      <c r="AK229" s="123">
        <f t="shared" ca="1" si="367"/>
        <v>0</v>
      </c>
      <c r="AL229" s="123">
        <f t="shared" ca="1" si="368"/>
        <v>0</v>
      </c>
      <c r="AM229" s="123">
        <f t="shared" ca="1" si="369"/>
        <v>0</v>
      </c>
      <c r="AN229" s="123">
        <f t="shared" ca="1" si="370"/>
        <v>0</v>
      </c>
      <c r="AO229" s="123">
        <f t="shared" ca="1" si="371"/>
        <v>0</v>
      </c>
      <c r="AP229" s="123">
        <f t="shared" ca="1" si="372"/>
        <v>0</v>
      </c>
      <c r="AQ229" s="123">
        <f t="shared" ca="1" si="373"/>
        <v>0</v>
      </c>
      <c r="AR229" s="123">
        <f t="shared" ca="1" si="374"/>
        <v>0</v>
      </c>
      <c r="AS229" s="123">
        <f t="shared" ca="1" si="375"/>
        <v>0</v>
      </c>
      <c r="AT229" s="123">
        <f t="shared" ca="1" si="376"/>
        <v>0</v>
      </c>
      <c r="AU229" s="123">
        <f t="shared" ca="1" si="377"/>
        <v>0</v>
      </c>
      <c r="AV229" s="123">
        <f t="shared" ca="1" si="378"/>
        <v>0</v>
      </c>
      <c r="AW229" s="123">
        <f t="shared" ca="1" si="379"/>
        <v>0</v>
      </c>
      <c r="AX229" s="123">
        <f t="shared" ca="1" si="380"/>
        <v>0</v>
      </c>
      <c r="AY229" s="123">
        <f t="shared" ca="1" si="381"/>
        <v>0</v>
      </c>
      <c r="AZ229" s="123">
        <f t="shared" ca="1" si="382"/>
        <v>0</v>
      </c>
      <c r="BA229" s="123">
        <f t="shared" ca="1" si="383"/>
        <v>0</v>
      </c>
      <c r="BB229" s="123">
        <f t="shared" ca="1" si="384"/>
        <v>0</v>
      </c>
      <c r="BC229" s="123">
        <f t="shared" ca="1" si="385"/>
        <v>0</v>
      </c>
      <c r="BD229" s="123">
        <f t="shared" ca="1" si="386"/>
        <v>0</v>
      </c>
      <c r="BE229" s="123">
        <f t="shared" ca="1" si="387"/>
        <v>0</v>
      </c>
      <c r="BF229" s="123">
        <f t="shared" ca="1" si="388"/>
        <v>0</v>
      </c>
      <c r="BG229" s="123">
        <f t="shared" ca="1" si="389"/>
        <v>0</v>
      </c>
      <c r="BH229" s="123">
        <f t="shared" ca="1" si="390"/>
        <v>0</v>
      </c>
      <c r="BI229" s="123">
        <f t="shared" ca="1" si="391"/>
        <v>0</v>
      </c>
      <c r="BJ229" s="123">
        <f t="shared" ca="1" si="392"/>
        <v>0</v>
      </c>
      <c r="BK229" s="123">
        <f t="shared" ca="1" si="393"/>
        <v>0</v>
      </c>
      <c r="BL229" s="123">
        <f t="shared" ca="1" si="394"/>
        <v>0</v>
      </c>
      <c r="BM229" s="123">
        <f t="shared" ca="1" si="395"/>
        <v>0</v>
      </c>
      <c r="BN229" s="123">
        <f t="shared" ca="1" si="396"/>
        <v>0.65</v>
      </c>
      <c r="BO229" s="123">
        <f t="shared" ca="1" si="397"/>
        <v>28</v>
      </c>
      <c r="BP229" s="340">
        <f t="shared" ca="1" si="398"/>
        <v>0</v>
      </c>
      <c r="BQ229" s="123">
        <f t="shared" ca="1" si="399"/>
        <v>0</v>
      </c>
      <c r="BR229" s="123">
        <f t="shared" ca="1" si="400"/>
        <v>0</v>
      </c>
      <c r="BS229" s="123">
        <f t="shared" ca="1" si="401"/>
        <v>0</v>
      </c>
      <c r="BT229" s="123">
        <f t="shared" ca="1" si="402"/>
        <v>0</v>
      </c>
      <c r="BU229" s="123">
        <f t="shared" ca="1" si="403"/>
        <v>0</v>
      </c>
      <c r="BV229" s="123"/>
      <c r="BW229" s="123">
        <f t="shared" ca="1" si="404"/>
        <v>0</v>
      </c>
      <c r="BX229" s="123"/>
      <c r="BY229" s="123">
        <f t="shared" ca="1" si="405"/>
        <v>0</v>
      </c>
      <c r="BZ229" s="123"/>
      <c r="CA229" s="123">
        <f t="shared" ca="1" si="406"/>
        <v>0</v>
      </c>
      <c r="CB229" s="528">
        <f t="shared" ca="1" si="407"/>
        <v>0</v>
      </c>
      <c r="CC229" s="123">
        <f t="shared" ca="1" si="408"/>
        <v>0</v>
      </c>
      <c r="CD229" s="125">
        <f t="shared" ca="1" si="409"/>
        <v>0</v>
      </c>
      <c r="CE229" s="125">
        <f t="shared" ca="1" si="410"/>
        <v>530</v>
      </c>
      <c r="CF229" s="125">
        <f t="shared" ca="1" si="411"/>
        <v>2820</v>
      </c>
      <c r="CG229" s="125">
        <f t="shared" ca="1" si="412"/>
        <v>0</v>
      </c>
      <c r="CH229" s="125">
        <f t="shared" ca="1" si="413"/>
        <v>0</v>
      </c>
      <c r="CI229" s="125">
        <f t="shared" ca="1" si="414"/>
        <v>0</v>
      </c>
      <c r="CJ229" s="125">
        <f t="shared" ca="1" si="415"/>
        <v>0</v>
      </c>
      <c r="CK229" s="125">
        <f t="shared" ca="1" si="416"/>
        <v>0</v>
      </c>
      <c r="CL229" s="125">
        <f t="shared" ca="1" si="417"/>
        <v>2177.5</v>
      </c>
      <c r="CM229" s="125">
        <f t="shared" ca="1" si="418"/>
        <v>8657.4</v>
      </c>
      <c r="CN229" s="125">
        <f t="shared" ca="1" si="419"/>
        <v>14184.9</v>
      </c>
      <c r="CO229" s="125">
        <f t="shared" ca="1" si="420"/>
        <v>0</v>
      </c>
      <c r="CP229" s="125">
        <f t="shared" ca="1" si="421"/>
        <v>0</v>
      </c>
      <c r="CQ229" s="125">
        <f t="shared" ca="1" si="422"/>
        <v>0</v>
      </c>
      <c r="CR229" s="125">
        <f t="shared" ca="1" si="423"/>
        <v>0</v>
      </c>
      <c r="CS229" s="125">
        <f t="shared" ca="1" si="424"/>
        <v>0</v>
      </c>
      <c r="CT229" s="125">
        <f t="shared" ca="1" si="425"/>
        <v>0</v>
      </c>
      <c r="CU229" s="125">
        <f t="shared" ca="1" si="426"/>
        <v>0</v>
      </c>
      <c r="CV229" s="125">
        <f t="shared" ca="1" si="427"/>
        <v>0</v>
      </c>
      <c r="CW229" s="125">
        <f t="shared" ca="1" si="428"/>
        <v>0</v>
      </c>
      <c r="CX229" s="125">
        <f t="shared" ca="1" si="429"/>
        <v>0</v>
      </c>
      <c r="CY229" s="125">
        <f t="shared" ca="1" si="430"/>
        <v>0</v>
      </c>
      <c r="CZ229" s="125">
        <f t="shared" ca="1" si="431"/>
        <v>672.35</v>
      </c>
      <c r="DA229" s="341">
        <f t="shared" ca="1" si="432"/>
        <v>14857.25</v>
      </c>
      <c r="DB229" s="606">
        <f t="shared" ca="1" si="433"/>
        <v>2674.31</v>
      </c>
      <c r="DC229" s="606"/>
      <c r="DD229" s="606">
        <f t="shared" ca="1" si="434"/>
        <v>183.06</v>
      </c>
      <c r="DE229" s="125">
        <f t="shared" ca="1" si="435"/>
        <v>0</v>
      </c>
      <c r="DF229" s="125">
        <f t="shared" ca="1" si="436"/>
        <v>0</v>
      </c>
      <c r="DG229" s="125">
        <f t="shared" ca="1" si="437"/>
        <v>0</v>
      </c>
      <c r="DH229" s="125">
        <f t="shared" ca="1" si="438"/>
        <v>2857.37</v>
      </c>
      <c r="DI229" s="125">
        <f t="shared" ca="1" si="439"/>
        <v>3120.68</v>
      </c>
      <c r="DJ229" s="125">
        <f t="shared" ca="1" si="440"/>
        <v>2674.31</v>
      </c>
      <c r="DK229" s="125">
        <f t="shared" ca="1" si="441"/>
        <v>14674.19</v>
      </c>
      <c r="DL229" s="125">
        <f t="shared" ca="1" si="442"/>
        <v>0</v>
      </c>
      <c r="DM229" s="125">
        <f t="shared" ca="1" si="443"/>
        <v>0</v>
      </c>
      <c r="DN229" s="340">
        <f t="shared" ca="1" si="444"/>
        <v>0</v>
      </c>
      <c r="DO229" s="340" t="str">
        <f t="shared" ca="1" si="445"/>
        <v>М'ясний О.О.</v>
      </c>
      <c r="DP229" s="340" t="str">
        <f t="shared" ca="1" si="446"/>
        <v>М'ясний</v>
      </c>
      <c r="DQ229" s="340" t="str">
        <f t="shared" ca="1" si="447"/>
        <v>Олександр</v>
      </c>
      <c r="DR229" s="340" t="str">
        <f t="shared" ca="1" si="448"/>
        <v>Олегович</v>
      </c>
      <c r="DS229" s="340" t="str">
        <f t="shared" ca="1" si="449"/>
        <v>3690101876</v>
      </c>
    </row>
    <row r="230" spans="1:123">
      <c r="A230">
        <f t="shared" ca="1" si="340"/>
        <v>224</v>
      </c>
      <c r="B230">
        <f t="shared" ca="1" si="341"/>
        <v>0</v>
      </c>
      <c r="C230">
        <f t="shared" ca="1" si="342"/>
        <v>0</v>
      </c>
      <c r="D230" t="str">
        <f t="shared" ca="1" si="343"/>
        <v xml:space="preserve"> </v>
      </c>
      <c r="E230">
        <f t="shared" ca="1" si="344"/>
        <v>0</v>
      </c>
      <c r="F230">
        <f t="shared" ca="1" si="345"/>
        <v>0</v>
      </c>
      <c r="G230" s="123" t="str">
        <f t="shared" ca="1" si="450"/>
        <v>0.0.0</v>
      </c>
      <c r="H230" s="123" t="str">
        <f t="shared" ca="1" si="451"/>
        <v>0.0.0</v>
      </c>
      <c r="I230" s="123" t="str">
        <f t="shared" ca="1" si="451"/>
        <v>0.0.0</v>
      </c>
      <c r="J230" s="123" t="str">
        <f t="shared" ca="1" si="451"/>
        <v>0.0.0</v>
      </c>
      <c r="K230" s="123" t="str">
        <f t="shared" ca="1" si="451"/>
        <v>0.0.0</v>
      </c>
      <c r="L230" s="123" t="str">
        <f t="shared" ca="1" si="451"/>
        <v>0.0.0</v>
      </c>
      <c r="M230" s="123" t="str">
        <f t="shared" ca="1" si="451"/>
        <v>0.0.0</v>
      </c>
      <c r="N230" s="123" t="str">
        <f t="shared" ca="1" si="451"/>
        <v>0.0.0</v>
      </c>
      <c r="O230" s="123">
        <f t="shared" ca="1" si="346"/>
        <v>0</v>
      </c>
      <c r="P230" s="123">
        <f t="shared" ca="1" si="347"/>
        <v>0</v>
      </c>
      <c r="Q230" s="123">
        <f t="shared" ca="1" si="348"/>
        <v>0</v>
      </c>
      <c r="R230" s="123">
        <f t="shared" ca="1" si="348"/>
        <v>0</v>
      </c>
      <c r="S230" s="123">
        <f t="shared" ca="1" si="349"/>
        <v>0</v>
      </c>
      <c r="T230" s="123">
        <f t="shared" ca="1" si="350"/>
        <v>0</v>
      </c>
      <c r="U230" s="123">
        <f t="shared" ca="1" si="351"/>
        <v>0</v>
      </c>
      <c r="V230" s="123">
        <f t="shared" ca="1" si="352"/>
        <v>0</v>
      </c>
      <c r="W230" s="123">
        <f t="shared" ca="1" si="353"/>
        <v>0</v>
      </c>
      <c r="X230" s="123">
        <f t="shared" ca="1" si="354"/>
        <v>0</v>
      </c>
      <c r="Y230" s="123">
        <f t="shared" ca="1" si="355"/>
        <v>0</v>
      </c>
      <c r="Z230" s="123">
        <f t="shared" ca="1" si="356"/>
        <v>0</v>
      </c>
      <c r="AA230" s="123">
        <f t="shared" ca="1" si="357"/>
        <v>0</v>
      </c>
      <c r="AB230" s="123">
        <f t="shared" ca="1" si="358"/>
        <v>0</v>
      </c>
      <c r="AC230" s="123">
        <f t="shared" ca="1" si="359"/>
        <v>0</v>
      </c>
      <c r="AD230" s="123">
        <f t="shared" ca="1" si="360"/>
        <v>0</v>
      </c>
      <c r="AE230" s="123">
        <f t="shared" ca="1" si="361"/>
        <v>0</v>
      </c>
      <c r="AF230" s="123">
        <f t="shared" ca="1" si="362"/>
        <v>0</v>
      </c>
      <c r="AG230" s="123">
        <f t="shared" ca="1" si="363"/>
        <v>0</v>
      </c>
      <c r="AH230" s="123">
        <f t="shared" ca="1" si="364"/>
        <v>0</v>
      </c>
      <c r="AI230" s="123">
        <f t="shared" ca="1" si="365"/>
        <v>0</v>
      </c>
      <c r="AJ230" s="123">
        <f t="shared" ca="1" si="366"/>
        <v>0</v>
      </c>
      <c r="AK230" s="123">
        <f t="shared" ca="1" si="367"/>
        <v>0</v>
      </c>
      <c r="AL230" s="123">
        <f t="shared" ca="1" si="368"/>
        <v>0</v>
      </c>
      <c r="AM230" s="123">
        <f t="shared" ca="1" si="369"/>
        <v>0</v>
      </c>
      <c r="AN230" s="123">
        <f t="shared" ca="1" si="370"/>
        <v>0</v>
      </c>
      <c r="AO230" s="123">
        <f t="shared" ca="1" si="371"/>
        <v>0</v>
      </c>
      <c r="AP230" s="123">
        <f t="shared" ca="1" si="372"/>
        <v>0</v>
      </c>
      <c r="AQ230" s="123">
        <f t="shared" ca="1" si="373"/>
        <v>0</v>
      </c>
      <c r="AR230" s="123">
        <f t="shared" ca="1" si="374"/>
        <v>0</v>
      </c>
      <c r="AS230" s="123">
        <f t="shared" ca="1" si="375"/>
        <v>0</v>
      </c>
      <c r="AT230" s="123">
        <f t="shared" ca="1" si="376"/>
        <v>0</v>
      </c>
      <c r="AU230" s="123">
        <f t="shared" ca="1" si="377"/>
        <v>0</v>
      </c>
      <c r="AV230" s="123">
        <f t="shared" ca="1" si="378"/>
        <v>0</v>
      </c>
      <c r="AW230" s="123">
        <f t="shared" ca="1" si="379"/>
        <v>0</v>
      </c>
      <c r="AX230" s="123">
        <f t="shared" ca="1" si="380"/>
        <v>0</v>
      </c>
      <c r="AY230" s="123">
        <f t="shared" ca="1" si="381"/>
        <v>0</v>
      </c>
      <c r="AZ230" s="123">
        <f t="shared" ca="1" si="382"/>
        <v>0</v>
      </c>
      <c r="BA230" s="123">
        <f t="shared" ca="1" si="383"/>
        <v>0</v>
      </c>
      <c r="BB230" s="123">
        <f t="shared" ca="1" si="384"/>
        <v>0</v>
      </c>
      <c r="BC230" s="123">
        <f t="shared" ca="1" si="385"/>
        <v>0</v>
      </c>
      <c r="BD230" s="123">
        <f t="shared" ca="1" si="386"/>
        <v>0</v>
      </c>
      <c r="BE230" s="123">
        <f t="shared" ca="1" si="387"/>
        <v>0</v>
      </c>
      <c r="BF230" s="123">
        <f t="shared" ca="1" si="388"/>
        <v>0</v>
      </c>
      <c r="BG230" s="123">
        <f t="shared" ca="1" si="389"/>
        <v>0</v>
      </c>
      <c r="BH230" s="123">
        <f t="shared" ca="1" si="390"/>
        <v>0</v>
      </c>
      <c r="BI230" s="123">
        <f t="shared" ca="1" si="391"/>
        <v>0</v>
      </c>
      <c r="BJ230" s="123">
        <f t="shared" ca="1" si="392"/>
        <v>0</v>
      </c>
      <c r="BK230" s="123">
        <f t="shared" ca="1" si="393"/>
        <v>0</v>
      </c>
      <c r="BL230" s="123">
        <f t="shared" ca="1" si="394"/>
        <v>0</v>
      </c>
      <c r="BM230" s="123">
        <f t="shared" ca="1" si="395"/>
        <v>0</v>
      </c>
      <c r="BN230" s="123">
        <f t="shared" ca="1" si="396"/>
        <v>0.65</v>
      </c>
      <c r="BO230" s="123">
        <f t="shared" ca="1" si="397"/>
        <v>0</v>
      </c>
      <c r="BP230" s="340">
        <f t="shared" ca="1" si="398"/>
        <v>0</v>
      </c>
      <c r="BQ230" s="123">
        <f t="shared" ca="1" si="399"/>
        <v>0</v>
      </c>
      <c r="BR230" s="123">
        <f t="shared" ca="1" si="400"/>
        <v>0</v>
      </c>
      <c r="BS230" s="123">
        <f t="shared" ca="1" si="401"/>
        <v>0</v>
      </c>
      <c r="BT230" s="123">
        <f t="shared" ca="1" si="402"/>
        <v>0</v>
      </c>
      <c r="BU230" s="123">
        <f t="shared" ca="1" si="403"/>
        <v>0</v>
      </c>
      <c r="BV230" s="123"/>
      <c r="BW230" s="123">
        <f t="shared" ca="1" si="404"/>
        <v>0</v>
      </c>
      <c r="BX230" s="123"/>
      <c r="BY230" s="123">
        <f t="shared" ca="1" si="405"/>
        <v>0</v>
      </c>
      <c r="BZ230" s="123"/>
      <c r="CA230" s="123">
        <f t="shared" ca="1" si="406"/>
        <v>0</v>
      </c>
      <c r="CB230" s="528">
        <f t="shared" ca="1" si="407"/>
        <v>0</v>
      </c>
      <c r="CC230" s="123">
        <f t="shared" ca="1" si="408"/>
        <v>0</v>
      </c>
      <c r="CD230" s="125">
        <f t="shared" ca="1" si="409"/>
        <v>0</v>
      </c>
      <c r="CE230" s="125">
        <f t="shared" ca="1" si="410"/>
        <v>0</v>
      </c>
      <c r="CF230" s="125">
        <f t="shared" ca="1" si="411"/>
        <v>0</v>
      </c>
      <c r="CG230" s="125">
        <f t="shared" ca="1" si="412"/>
        <v>0</v>
      </c>
      <c r="CH230" s="125">
        <f t="shared" ca="1" si="413"/>
        <v>0</v>
      </c>
      <c r="CI230" s="125">
        <f t="shared" ca="1" si="414"/>
        <v>0</v>
      </c>
      <c r="CJ230" s="125">
        <f t="shared" ca="1" si="415"/>
        <v>0</v>
      </c>
      <c r="CK230" s="125">
        <f t="shared" ca="1" si="416"/>
        <v>0</v>
      </c>
      <c r="CL230" s="125">
        <f t="shared" ca="1" si="417"/>
        <v>0</v>
      </c>
      <c r="CM230" s="125">
        <f t="shared" ca="1" si="418"/>
        <v>0</v>
      </c>
      <c r="CN230" s="125">
        <f t="shared" ca="1" si="419"/>
        <v>0</v>
      </c>
      <c r="CO230" s="125">
        <f t="shared" ca="1" si="420"/>
        <v>0</v>
      </c>
      <c r="CP230" s="125">
        <f t="shared" ca="1" si="421"/>
        <v>0</v>
      </c>
      <c r="CQ230" s="125">
        <f t="shared" ca="1" si="422"/>
        <v>0</v>
      </c>
      <c r="CR230" s="125">
        <f t="shared" ca="1" si="423"/>
        <v>0</v>
      </c>
      <c r="CS230" s="125">
        <f t="shared" ca="1" si="424"/>
        <v>0</v>
      </c>
      <c r="CT230" s="125">
        <f t="shared" ca="1" si="425"/>
        <v>0</v>
      </c>
      <c r="CU230" s="125">
        <f t="shared" ca="1" si="426"/>
        <v>0</v>
      </c>
      <c r="CV230" s="125">
        <f t="shared" ca="1" si="427"/>
        <v>0</v>
      </c>
      <c r="CW230" s="125">
        <f t="shared" ca="1" si="428"/>
        <v>0</v>
      </c>
      <c r="CX230" s="125">
        <f t="shared" ca="1" si="429"/>
        <v>0</v>
      </c>
      <c r="CY230" s="125">
        <f t="shared" ca="1" si="430"/>
        <v>0</v>
      </c>
      <c r="CZ230" s="125">
        <f t="shared" ca="1" si="431"/>
        <v>0</v>
      </c>
      <c r="DA230" s="341">
        <f t="shared" ca="1" si="432"/>
        <v>0</v>
      </c>
      <c r="DB230" s="606">
        <f t="shared" ca="1" si="433"/>
        <v>0</v>
      </c>
      <c r="DC230" s="606"/>
      <c r="DD230" s="606">
        <f t="shared" ca="1" si="434"/>
        <v>0</v>
      </c>
      <c r="DE230" s="125">
        <f t="shared" ca="1" si="435"/>
        <v>0</v>
      </c>
      <c r="DF230" s="125">
        <f t="shared" ca="1" si="436"/>
        <v>0</v>
      </c>
      <c r="DG230" s="125">
        <f t="shared" ca="1" si="437"/>
        <v>0</v>
      </c>
      <c r="DH230" s="125">
        <f t="shared" ca="1" si="438"/>
        <v>0</v>
      </c>
      <c r="DI230" s="125">
        <f t="shared" ca="1" si="439"/>
        <v>0</v>
      </c>
      <c r="DJ230" s="125">
        <f t="shared" ca="1" si="440"/>
        <v>0</v>
      </c>
      <c r="DK230" s="125">
        <f t="shared" ca="1" si="441"/>
        <v>0</v>
      </c>
      <c r="DL230" s="125">
        <f t="shared" ca="1" si="442"/>
        <v>0</v>
      </c>
      <c r="DM230" s="125">
        <f t="shared" ca="1" si="443"/>
        <v>0</v>
      </c>
      <c r="DN230" s="340">
        <f t="shared" ca="1" si="444"/>
        <v>0</v>
      </c>
      <c r="DO230" s="340" t="str">
        <f t="shared" ca="1" si="445"/>
        <v xml:space="preserve"> </v>
      </c>
      <c r="DP230" s="340">
        <f t="shared" ca="1" si="446"/>
        <v>0</v>
      </c>
      <c r="DQ230" s="340">
        <f t="shared" ca="1" si="447"/>
        <v>0</v>
      </c>
      <c r="DR230" s="340">
        <f t="shared" ca="1" si="448"/>
        <v>0</v>
      </c>
      <c r="DS230" s="340">
        <f t="shared" ca="1" si="449"/>
        <v>0</v>
      </c>
    </row>
    <row r="231" spans="1:123">
      <c r="A231">
        <f t="shared" ca="1" si="340"/>
        <v>225</v>
      </c>
      <c r="B231" t="str">
        <f t="shared" ca="1" si="341"/>
        <v>Начальник Їдальні</v>
      </c>
      <c r="C231" t="str">
        <f t="shared" ca="1" si="342"/>
        <v>ст.с-нт</v>
      </c>
      <c r="D231" t="str">
        <f t="shared" ca="1" si="343"/>
        <v>Стрельцов О.П.</v>
      </c>
      <c r="E231">
        <f t="shared" ca="1" si="344"/>
        <v>0</v>
      </c>
      <c r="F231">
        <f t="shared" ca="1" si="345"/>
        <v>0</v>
      </c>
      <c r="G231" s="123" t="str">
        <f t="shared" ca="1" si="450"/>
        <v>8.1.19</v>
      </c>
      <c r="H231" s="123" t="str">
        <f t="shared" ca="1" si="451"/>
        <v>8.1.19</v>
      </c>
      <c r="I231" s="123" t="str">
        <f t="shared" ca="1" si="451"/>
        <v>8.1.19</v>
      </c>
      <c r="J231" s="123" t="str">
        <f t="shared" ca="1" si="451"/>
        <v>8.1.19</v>
      </c>
      <c r="K231" s="123" t="str">
        <f t="shared" ca="1" si="451"/>
        <v>8.1.19</v>
      </c>
      <c r="L231" s="123" t="str">
        <f t="shared" ca="1" si="451"/>
        <v>8.1.19</v>
      </c>
      <c r="M231" s="123" t="str">
        <f t="shared" ca="1" si="451"/>
        <v>8.1.19</v>
      </c>
      <c r="N231" s="123" t="str">
        <f t="shared" ca="1" si="451"/>
        <v>8.1.19</v>
      </c>
      <c r="O231" s="123">
        <f t="shared" ca="1" si="346"/>
        <v>6</v>
      </c>
      <c r="P231" s="123">
        <f t="shared" ca="1" si="347"/>
        <v>41620</v>
      </c>
      <c r="Q231" s="123">
        <f t="shared" ca="1" si="348"/>
        <v>0</v>
      </c>
      <c r="R231" s="123">
        <f t="shared" ca="1" si="348"/>
        <v>0</v>
      </c>
      <c r="S231" s="123">
        <f t="shared" ca="1" si="349"/>
        <v>0</v>
      </c>
      <c r="T231" s="123">
        <f t="shared" ca="1" si="350"/>
        <v>0</v>
      </c>
      <c r="U231" s="123">
        <f t="shared" ca="1" si="351"/>
        <v>0</v>
      </c>
      <c r="V231" s="123">
        <f t="shared" ca="1" si="352"/>
        <v>0</v>
      </c>
      <c r="W231" s="123">
        <f t="shared" ca="1" si="353"/>
        <v>0</v>
      </c>
      <c r="X231" s="123">
        <f t="shared" ca="1" si="354"/>
        <v>0</v>
      </c>
      <c r="Y231" s="123">
        <f t="shared" ca="1" si="355"/>
        <v>0</v>
      </c>
      <c r="Z231" s="123">
        <f t="shared" ca="1" si="356"/>
        <v>0</v>
      </c>
      <c r="AA231" s="123">
        <f t="shared" ca="1" si="357"/>
        <v>0</v>
      </c>
      <c r="AB231" s="123">
        <f t="shared" ca="1" si="358"/>
        <v>0</v>
      </c>
      <c r="AC231" s="123">
        <f t="shared" ca="1" si="359"/>
        <v>0</v>
      </c>
      <c r="AD231" s="123">
        <f t="shared" ca="1" si="360"/>
        <v>0</v>
      </c>
      <c r="AE231" s="123">
        <f t="shared" ca="1" si="361"/>
        <v>0</v>
      </c>
      <c r="AF231" s="123">
        <f t="shared" ca="1" si="362"/>
        <v>0</v>
      </c>
      <c r="AG231" s="123">
        <f t="shared" ca="1" si="363"/>
        <v>0</v>
      </c>
      <c r="AH231" s="123">
        <f t="shared" ca="1" si="364"/>
        <v>0</v>
      </c>
      <c r="AI231" s="123">
        <f t="shared" ca="1" si="365"/>
        <v>0</v>
      </c>
      <c r="AJ231" s="123">
        <f t="shared" ca="1" si="366"/>
        <v>0</v>
      </c>
      <c r="AK231" s="123">
        <f t="shared" ca="1" si="367"/>
        <v>0</v>
      </c>
      <c r="AL231" s="123">
        <f t="shared" ca="1" si="368"/>
        <v>0</v>
      </c>
      <c r="AM231" s="123">
        <f t="shared" ca="1" si="369"/>
        <v>0</v>
      </c>
      <c r="AN231" s="123">
        <f t="shared" ca="1" si="370"/>
        <v>0</v>
      </c>
      <c r="AO231" s="123">
        <f t="shared" ca="1" si="371"/>
        <v>0</v>
      </c>
      <c r="AP231" s="123">
        <f t="shared" ca="1" si="372"/>
        <v>0</v>
      </c>
      <c r="AQ231" s="123">
        <f t="shared" ca="1" si="373"/>
        <v>0</v>
      </c>
      <c r="AR231" s="123">
        <f t="shared" ca="1" si="374"/>
        <v>0</v>
      </c>
      <c r="AS231" s="123">
        <f t="shared" ca="1" si="375"/>
        <v>0</v>
      </c>
      <c r="AT231" s="123">
        <f t="shared" ca="1" si="376"/>
        <v>0</v>
      </c>
      <c r="AU231" s="123">
        <f t="shared" ca="1" si="377"/>
        <v>0</v>
      </c>
      <c r="AV231" s="123">
        <f t="shared" ca="1" si="378"/>
        <v>0</v>
      </c>
      <c r="AW231" s="123">
        <f t="shared" ca="1" si="379"/>
        <v>0</v>
      </c>
      <c r="AX231" s="123">
        <f t="shared" ca="1" si="380"/>
        <v>0</v>
      </c>
      <c r="AY231" s="123">
        <f t="shared" ca="1" si="381"/>
        <v>0</v>
      </c>
      <c r="AZ231" s="123">
        <f t="shared" ca="1" si="382"/>
        <v>0</v>
      </c>
      <c r="BA231" s="123">
        <f t="shared" ca="1" si="383"/>
        <v>0</v>
      </c>
      <c r="BB231" s="123">
        <f t="shared" ca="1" si="384"/>
        <v>0</v>
      </c>
      <c r="BC231" s="123">
        <f t="shared" ca="1" si="385"/>
        <v>0</v>
      </c>
      <c r="BD231" s="123">
        <f t="shared" ca="1" si="386"/>
        <v>0</v>
      </c>
      <c r="BE231" s="123">
        <f t="shared" ca="1" si="387"/>
        <v>0</v>
      </c>
      <c r="BF231" s="123">
        <f t="shared" ca="1" si="388"/>
        <v>0</v>
      </c>
      <c r="BG231" s="123">
        <f t="shared" ca="1" si="389"/>
        <v>0</v>
      </c>
      <c r="BH231" s="123">
        <f t="shared" ca="1" si="390"/>
        <v>0</v>
      </c>
      <c r="BI231" s="123">
        <f t="shared" ca="1" si="391"/>
        <v>0</v>
      </c>
      <c r="BJ231" s="123">
        <f t="shared" ca="1" si="392"/>
        <v>0</v>
      </c>
      <c r="BK231" s="123">
        <f t="shared" ca="1" si="393"/>
        <v>0</v>
      </c>
      <c r="BL231" s="123">
        <f t="shared" ca="1" si="394"/>
        <v>0</v>
      </c>
      <c r="BM231" s="123">
        <f t="shared" ca="1" si="395"/>
        <v>0</v>
      </c>
      <c r="BN231" s="123">
        <f t="shared" ca="1" si="396"/>
        <v>0.65</v>
      </c>
      <c r="BO231" s="123">
        <f t="shared" ca="1" si="397"/>
        <v>28</v>
      </c>
      <c r="BP231" s="340">
        <f t="shared" ca="1" si="398"/>
        <v>0</v>
      </c>
      <c r="BQ231" s="123">
        <f t="shared" ca="1" si="399"/>
        <v>0</v>
      </c>
      <c r="BR231" s="123">
        <f t="shared" ca="1" si="400"/>
        <v>0</v>
      </c>
      <c r="BS231" s="123">
        <f t="shared" ca="1" si="401"/>
        <v>0</v>
      </c>
      <c r="BT231" s="123">
        <f t="shared" ca="1" si="402"/>
        <v>0</v>
      </c>
      <c r="BU231" s="123">
        <f t="shared" ca="1" si="403"/>
        <v>0</v>
      </c>
      <c r="BV231" s="123"/>
      <c r="BW231" s="123">
        <f t="shared" ca="1" si="404"/>
        <v>0</v>
      </c>
      <c r="BX231" s="123"/>
      <c r="BY231" s="123">
        <f t="shared" ca="1" si="405"/>
        <v>0</v>
      </c>
      <c r="BZ231" s="123"/>
      <c r="CA231" s="123">
        <f t="shared" ca="1" si="406"/>
        <v>0</v>
      </c>
      <c r="CB231" s="528">
        <f t="shared" ca="1" si="407"/>
        <v>0</v>
      </c>
      <c r="CC231" s="123">
        <f t="shared" ca="1" si="408"/>
        <v>0</v>
      </c>
      <c r="CD231" s="125">
        <f t="shared" ca="1" si="409"/>
        <v>0</v>
      </c>
      <c r="CE231" s="125">
        <f t="shared" ca="1" si="410"/>
        <v>810</v>
      </c>
      <c r="CF231" s="125">
        <f t="shared" ca="1" si="411"/>
        <v>2910</v>
      </c>
      <c r="CG231" s="125">
        <f t="shared" ca="1" si="412"/>
        <v>1116</v>
      </c>
      <c r="CH231" s="125">
        <f t="shared" ca="1" si="413"/>
        <v>0</v>
      </c>
      <c r="CI231" s="125">
        <f t="shared" ca="1" si="414"/>
        <v>0</v>
      </c>
      <c r="CJ231" s="125">
        <f t="shared" ca="1" si="415"/>
        <v>0</v>
      </c>
      <c r="CK231" s="125">
        <f t="shared" ca="1" si="416"/>
        <v>0</v>
      </c>
      <c r="CL231" s="125">
        <f t="shared" ca="1" si="417"/>
        <v>3143.4</v>
      </c>
      <c r="CM231" s="125">
        <f t="shared" ca="1" si="418"/>
        <v>8759.1</v>
      </c>
      <c r="CN231" s="125">
        <f t="shared" ca="1" si="419"/>
        <v>16738.5</v>
      </c>
      <c r="CO231" s="125">
        <f t="shared" ca="1" si="420"/>
        <v>0</v>
      </c>
      <c r="CP231" s="125">
        <f t="shared" ca="1" si="421"/>
        <v>0</v>
      </c>
      <c r="CQ231" s="125">
        <f t="shared" ca="1" si="422"/>
        <v>0</v>
      </c>
      <c r="CR231" s="125">
        <f t="shared" ca="1" si="423"/>
        <v>0</v>
      </c>
      <c r="CS231" s="125">
        <f t="shared" ca="1" si="424"/>
        <v>0</v>
      </c>
      <c r="CT231" s="125">
        <f t="shared" ca="1" si="425"/>
        <v>0</v>
      </c>
      <c r="CU231" s="125">
        <f t="shared" ca="1" si="426"/>
        <v>0</v>
      </c>
      <c r="CV231" s="125">
        <f t="shared" ca="1" si="427"/>
        <v>0</v>
      </c>
      <c r="CW231" s="125">
        <f t="shared" ca="1" si="428"/>
        <v>0</v>
      </c>
      <c r="CX231" s="125">
        <f t="shared" ca="1" si="429"/>
        <v>0</v>
      </c>
      <c r="CY231" s="125">
        <f t="shared" ca="1" si="430"/>
        <v>0</v>
      </c>
      <c r="CZ231" s="125">
        <f t="shared" ca="1" si="431"/>
        <v>672.35</v>
      </c>
      <c r="DA231" s="341">
        <f t="shared" ca="1" si="432"/>
        <v>17410.849999999999</v>
      </c>
      <c r="DB231" s="606">
        <f t="shared" ca="1" si="433"/>
        <v>3133.95</v>
      </c>
      <c r="DC231" s="606"/>
      <c r="DD231" s="606">
        <f t="shared" ca="1" si="434"/>
        <v>214.53</v>
      </c>
      <c r="DE231" s="125">
        <f t="shared" ca="1" si="435"/>
        <v>0</v>
      </c>
      <c r="DF231" s="125">
        <f t="shared" ca="1" si="436"/>
        <v>0</v>
      </c>
      <c r="DG231" s="125">
        <f t="shared" ca="1" si="437"/>
        <v>0</v>
      </c>
      <c r="DH231" s="125">
        <f t="shared" ca="1" si="438"/>
        <v>3348.48</v>
      </c>
      <c r="DI231" s="125">
        <f t="shared" ca="1" si="439"/>
        <v>3682.47</v>
      </c>
      <c r="DJ231" s="125">
        <f t="shared" ca="1" si="440"/>
        <v>3133.95</v>
      </c>
      <c r="DK231" s="125">
        <f t="shared" ca="1" si="441"/>
        <v>17196.32</v>
      </c>
      <c r="DL231" s="125">
        <f t="shared" ca="1" si="442"/>
        <v>0</v>
      </c>
      <c r="DM231" s="125">
        <f t="shared" ca="1" si="443"/>
        <v>0</v>
      </c>
      <c r="DN231" s="340">
        <f t="shared" ca="1" si="444"/>
        <v>0</v>
      </c>
      <c r="DO231" s="340" t="str">
        <f t="shared" ca="1" si="445"/>
        <v>Стрельцов О.П.</v>
      </c>
      <c r="DP231" s="340" t="str">
        <f t="shared" ca="1" si="446"/>
        <v>Стрельцов</v>
      </c>
      <c r="DQ231" s="340" t="str">
        <f t="shared" ca="1" si="447"/>
        <v>Олександр</v>
      </c>
      <c r="DR231" s="340" t="str">
        <f t="shared" ca="1" si="448"/>
        <v>Петрович</v>
      </c>
      <c r="DS231" s="340">
        <f t="shared" ca="1" si="449"/>
        <v>2978512230</v>
      </c>
    </row>
    <row r="232" spans="1:123">
      <c r="A232">
        <f t="shared" ca="1" si="340"/>
        <v>226</v>
      </c>
      <c r="B232" t="str">
        <f t="shared" ca="1" si="341"/>
        <v>Старший кухар</v>
      </c>
      <c r="C232">
        <f t="shared" ca="1" si="342"/>
        <v>0</v>
      </c>
      <c r="D232">
        <f t="shared" ca="1" si="343"/>
        <v>0</v>
      </c>
      <c r="E232">
        <f t="shared" ca="1" si="344"/>
        <v>0</v>
      </c>
      <c r="F232">
        <f t="shared" ca="1" si="345"/>
        <v>0</v>
      </c>
      <c r="G232" s="123" t="str">
        <f t="shared" ca="1" si="450"/>
        <v>0.0.0</v>
      </c>
      <c r="H232" s="123" t="str">
        <f t="shared" ca="1" si="451"/>
        <v>0.0.0</v>
      </c>
      <c r="I232" s="123" t="str">
        <f t="shared" ca="1" si="451"/>
        <v>0.0.0</v>
      </c>
      <c r="J232" s="123" t="str">
        <f t="shared" ca="1" si="451"/>
        <v>0.0.0</v>
      </c>
      <c r="K232" s="123" t="str">
        <f t="shared" ca="1" si="451"/>
        <v>0.0.0</v>
      </c>
      <c r="L232" s="123" t="str">
        <f t="shared" ca="1" si="451"/>
        <v>0.0.0</v>
      </c>
      <c r="M232" s="123" t="str">
        <f t="shared" ca="1" si="451"/>
        <v>0.0.0</v>
      </c>
      <c r="N232" s="123" t="str">
        <f t="shared" ca="1" si="451"/>
        <v>0.0.0</v>
      </c>
      <c r="O232" s="123">
        <f t="shared" ca="1" si="346"/>
        <v>4</v>
      </c>
      <c r="P232" s="123">
        <f t="shared" ca="1" si="347"/>
        <v>0</v>
      </c>
      <c r="Q232" s="123">
        <f t="shared" ca="1" si="348"/>
        <v>0</v>
      </c>
      <c r="R232" s="123">
        <f t="shared" ca="1" si="348"/>
        <v>0</v>
      </c>
      <c r="S232" s="123">
        <f t="shared" ca="1" si="349"/>
        <v>0</v>
      </c>
      <c r="T232" s="123">
        <f t="shared" ca="1" si="350"/>
        <v>0</v>
      </c>
      <c r="U232" s="123">
        <f t="shared" ca="1" si="351"/>
        <v>0</v>
      </c>
      <c r="V232" s="123">
        <f t="shared" ca="1" si="352"/>
        <v>0</v>
      </c>
      <c r="W232" s="123">
        <f t="shared" ca="1" si="353"/>
        <v>0</v>
      </c>
      <c r="X232" s="123">
        <f t="shared" ca="1" si="354"/>
        <v>0</v>
      </c>
      <c r="Y232" s="123">
        <f t="shared" ca="1" si="355"/>
        <v>0</v>
      </c>
      <c r="Z232" s="123">
        <f t="shared" ca="1" si="356"/>
        <v>0</v>
      </c>
      <c r="AA232" s="123">
        <f t="shared" ca="1" si="357"/>
        <v>0</v>
      </c>
      <c r="AB232" s="123">
        <f t="shared" ca="1" si="358"/>
        <v>0</v>
      </c>
      <c r="AC232" s="123">
        <f t="shared" ca="1" si="359"/>
        <v>0</v>
      </c>
      <c r="AD232" s="123">
        <f t="shared" ca="1" si="360"/>
        <v>0</v>
      </c>
      <c r="AE232" s="123">
        <f t="shared" ca="1" si="361"/>
        <v>0</v>
      </c>
      <c r="AF232" s="123">
        <f t="shared" ca="1" si="362"/>
        <v>0</v>
      </c>
      <c r="AG232" s="123">
        <f t="shared" ca="1" si="363"/>
        <v>0</v>
      </c>
      <c r="AH232" s="123">
        <f t="shared" ca="1" si="364"/>
        <v>0</v>
      </c>
      <c r="AI232" s="123">
        <f t="shared" ca="1" si="365"/>
        <v>0</v>
      </c>
      <c r="AJ232" s="123">
        <f t="shared" ca="1" si="366"/>
        <v>0</v>
      </c>
      <c r="AK232" s="123">
        <f t="shared" ca="1" si="367"/>
        <v>0</v>
      </c>
      <c r="AL232" s="123">
        <f t="shared" ca="1" si="368"/>
        <v>0</v>
      </c>
      <c r="AM232" s="123">
        <f t="shared" ca="1" si="369"/>
        <v>0</v>
      </c>
      <c r="AN232" s="123">
        <f t="shared" ca="1" si="370"/>
        <v>0</v>
      </c>
      <c r="AO232" s="123">
        <f t="shared" ca="1" si="371"/>
        <v>0</v>
      </c>
      <c r="AP232" s="123">
        <f t="shared" ca="1" si="372"/>
        <v>0</v>
      </c>
      <c r="AQ232" s="123">
        <f t="shared" ca="1" si="373"/>
        <v>0</v>
      </c>
      <c r="AR232" s="123">
        <f t="shared" ca="1" si="374"/>
        <v>0</v>
      </c>
      <c r="AS232" s="123">
        <f t="shared" ca="1" si="375"/>
        <v>0</v>
      </c>
      <c r="AT232" s="123">
        <f t="shared" ca="1" si="376"/>
        <v>0</v>
      </c>
      <c r="AU232" s="123">
        <f t="shared" ca="1" si="377"/>
        <v>0</v>
      </c>
      <c r="AV232" s="123">
        <f t="shared" ca="1" si="378"/>
        <v>0</v>
      </c>
      <c r="AW232" s="123">
        <f t="shared" ca="1" si="379"/>
        <v>0</v>
      </c>
      <c r="AX232" s="123">
        <f t="shared" ca="1" si="380"/>
        <v>0</v>
      </c>
      <c r="AY232" s="123">
        <f t="shared" ca="1" si="381"/>
        <v>0</v>
      </c>
      <c r="AZ232" s="123">
        <f t="shared" ca="1" si="382"/>
        <v>0</v>
      </c>
      <c r="BA232" s="123">
        <f t="shared" ca="1" si="383"/>
        <v>0</v>
      </c>
      <c r="BB232" s="123">
        <f t="shared" ca="1" si="384"/>
        <v>0</v>
      </c>
      <c r="BC232" s="123">
        <f t="shared" ca="1" si="385"/>
        <v>0</v>
      </c>
      <c r="BD232" s="123">
        <f t="shared" ca="1" si="386"/>
        <v>0</v>
      </c>
      <c r="BE232" s="123">
        <f t="shared" ca="1" si="387"/>
        <v>0</v>
      </c>
      <c r="BF232" s="123">
        <f t="shared" ca="1" si="388"/>
        <v>0</v>
      </c>
      <c r="BG232" s="123">
        <f t="shared" ca="1" si="389"/>
        <v>0</v>
      </c>
      <c r="BH232" s="123">
        <f t="shared" ca="1" si="390"/>
        <v>0</v>
      </c>
      <c r="BI232" s="123">
        <f t="shared" ca="1" si="391"/>
        <v>0</v>
      </c>
      <c r="BJ232" s="123">
        <f t="shared" ca="1" si="392"/>
        <v>0</v>
      </c>
      <c r="BK232" s="123">
        <f t="shared" ca="1" si="393"/>
        <v>0</v>
      </c>
      <c r="BL232" s="123">
        <f t="shared" ca="1" si="394"/>
        <v>0</v>
      </c>
      <c r="BM232" s="123">
        <f t="shared" ca="1" si="395"/>
        <v>0</v>
      </c>
      <c r="BN232" s="123">
        <f t="shared" ca="1" si="396"/>
        <v>0.65</v>
      </c>
      <c r="BO232" s="123">
        <f t="shared" ca="1" si="397"/>
        <v>28</v>
      </c>
      <c r="BP232" s="340">
        <f t="shared" ca="1" si="398"/>
        <v>0</v>
      </c>
      <c r="BQ232" s="123">
        <f t="shared" ca="1" si="399"/>
        <v>0</v>
      </c>
      <c r="BR232" s="123">
        <f t="shared" ca="1" si="400"/>
        <v>0</v>
      </c>
      <c r="BS232" s="123">
        <f t="shared" ca="1" si="401"/>
        <v>0</v>
      </c>
      <c r="BT232" s="123">
        <f t="shared" ca="1" si="402"/>
        <v>0</v>
      </c>
      <c r="BU232" s="123">
        <f t="shared" ca="1" si="403"/>
        <v>0</v>
      </c>
      <c r="BV232" s="123"/>
      <c r="BW232" s="123">
        <f t="shared" ca="1" si="404"/>
        <v>0</v>
      </c>
      <c r="BX232" s="123"/>
      <c r="BY232" s="123">
        <f t="shared" ca="1" si="405"/>
        <v>0</v>
      </c>
      <c r="BZ232" s="123"/>
      <c r="CA232" s="123">
        <f t="shared" ca="1" si="406"/>
        <v>0</v>
      </c>
      <c r="CB232" s="528">
        <f t="shared" ca="1" si="407"/>
        <v>0</v>
      </c>
      <c r="CC232" s="123">
        <f t="shared" ca="1" si="408"/>
        <v>0</v>
      </c>
      <c r="CD232" s="125">
        <f t="shared" ca="1" si="409"/>
        <v>0</v>
      </c>
      <c r="CE232" s="125">
        <f t="shared" ca="1" si="410"/>
        <v>0</v>
      </c>
      <c r="CF232" s="125">
        <f t="shared" ca="1" si="411"/>
        <v>0</v>
      </c>
      <c r="CG232" s="125">
        <f t="shared" ca="1" si="412"/>
        <v>0</v>
      </c>
      <c r="CH232" s="125">
        <f t="shared" ca="1" si="413"/>
        <v>0</v>
      </c>
      <c r="CI232" s="125">
        <f t="shared" ca="1" si="414"/>
        <v>0</v>
      </c>
      <c r="CJ232" s="125">
        <f t="shared" ca="1" si="415"/>
        <v>0</v>
      </c>
      <c r="CK232" s="125">
        <f t="shared" ca="1" si="416"/>
        <v>0</v>
      </c>
      <c r="CL232" s="125">
        <f t="shared" ca="1" si="417"/>
        <v>0</v>
      </c>
      <c r="CM232" s="125">
        <f t="shared" ca="1" si="418"/>
        <v>0</v>
      </c>
      <c r="CN232" s="125">
        <f t="shared" ca="1" si="419"/>
        <v>0</v>
      </c>
      <c r="CO232" s="125">
        <f t="shared" ca="1" si="420"/>
        <v>0</v>
      </c>
      <c r="CP232" s="125">
        <f t="shared" ca="1" si="421"/>
        <v>0</v>
      </c>
      <c r="CQ232" s="125">
        <f t="shared" ca="1" si="422"/>
        <v>0</v>
      </c>
      <c r="CR232" s="125">
        <f t="shared" ca="1" si="423"/>
        <v>0</v>
      </c>
      <c r="CS232" s="125">
        <f t="shared" ca="1" si="424"/>
        <v>0</v>
      </c>
      <c r="CT232" s="125">
        <f t="shared" ca="1" si="425"/>
        <v>0</v>
      </c>
      <c r="CU232" s="125">
        <f t="shared" ca="1" si="426"/>
        <v>0</v>
      </c>
      <c r="CV232" s="125">
        <f t="shared" ca="1" si="427"/>
        <v>0</v>
      </c>
      <c r="CW232" s="125">
        <f t="shared" ca="1" si="428"/>
        <v>0</v>
      </c>
      <c r="CX232" s="125">
        <f t="shared" ca="1" si="429"/>
        <v>0</v>
      </c>
      <c r="CY232" s="125">
        <f t="shared" ca="1" si="430"/>
        <v>0</v>
      </c>
      <c r="CZ232" s="125">
        <f t="shared" ca="1" si="431"/>
        <v>0</v>
      </c>
      <c r="DA232" s="341">
        <f t="shared" ca="1" si="432"/>
        <v>0</v>
      </c>
      <c r="DB232" s="606">
        <f t="shared" ca="1" si="433"/>
        <v>0</v>
      </c>
      <c r="DC232" s="606"/>
      <c r="DD232" s="606">
        <f t="shared" ca="1" si="434"/>
        <v>0</v>
      </c>
      <c r="DE232" s="125">
        <f t="shared" ca="1" si="435"/>
        <v>0</v>
      </c>
      <c r="DF232" s="125">
        <f t="shared" ca="1" si="436"/>
        <v>0</v>
      </c>
      <c r="DG232" s="125">
        <f t="shared" ca="1" si="437"/>
        <v>0</v>
      </c>
      <c r="DH232" s="125">
        <f t="shared" ca="1" si="438"/>
        <v>0</v>
      </c>
      <c r="DI232" s="125">
        <f t="shared" ca="1" si="439"/>
        <v>0</v>
      </c>
      <c r="DJ232" s="125">
        <f t="shared" ca="1" si="440"/>
        <v>0</v>
      </c>
      <c r="DK232" s="125">
        <f t="shared" ca="1" si="441"/>
        <v>0</v>
      </c>
      <c r="DL232" s="125">
        <f t="shared" ca="1" si="442"/>
        <v>0</v>
      </c>
      <c r="DM232" s="125">
        <f t="shared" ca="1" si="443"/>
        <v>0</v>
      </c>
      <c r="DN232" s="340">
        <f t="shared" ca="1" si="444"/>
        <v>0</v>
      </c>
      <c r="DO232" s="340">
        <f t="shared" ca="1" si="445"/>
        <v>0</v>
      </c>
      <c r="DP232" s="340" t="str">
        <f t="shared" ca="1" si="446"/>
        <v>вс/сс</v>
      </c>
      <c r="DQ232" s="340">
        <f t="shared" ca="1" si="447"/>
        <v>0</v>
      </c>
      <c r="DR232" s="340">
        <f t="shared" ca="1" si="448"/>
        <v>0</v>
      </c>
      <c r="DS232" s="340">
        <f t="shared" ca="1" si="449"/>
        <v>0</v>
      </c>
    </row>
    <row r="233" spans="1:123">
      <c r="A233">
        <f t="shared" ca="1" si="340"/>
        <v>227</v>
      </c>
      <c r="B233" t="str">
        <f t="shared" ca="1" si="341"/>
        <v>Кухар</v>
      </c>
      <c r="C233" t="str">
        <f t="shared" ca="1" si="342"/>
        <v>рекрут</v>
      </c>
      <c r="D233" t="str">
        <f t="shared" ca="1" si="343"/>
        <v>Сливоцька С.В.</v>
      </c>
      <c r="E233">
        <f t="shared" ca="1" si="344"/>
        <v>0</v>
      </c>
      <c r="F233">
        <f t="shared" ca="1" si="345"/>
        <v>0</v>
      </c>
      <c r="G233" s="123" t="str">
        <f t="shared" ca="1" si="450"/>
        <v>0.0.0</v>
      </c>
      <c r="H233" s="123" t="str">
        <f t="shared" ca="1" si="451"/>
        <v>0.0.0</v>
      </c>
      <c r="I233" s="123" t="str">
        <f t="shared" ca="1" si="451"/>
        <v>0.0.0</v>
      </c>
      <c r="J233" s="123" t="str">
        <f t="shared" ca="1" si="451"/>
        <v>0.0.0</v>
      </c>
      <c r="K233" s="123" t="str">
        <f t="shared" ca="1" si="451"/>
        <v>0.0.0</v>
      </c>
      <c r="L233" s="123" t="str">
        <f t="shared" ca="1" si="451"/>
        <v>0.0.0</v>
      </c>
      <c r="M233" s="123" t="str">
        <f t="shared" ca="1" si="451"/>
        <v>0.0.0</v>
      </c>
      <c r="N233" s="123" t="str">
        <f t="shared" ca="1" si="451"/>
        <v>0.0.0</v>
      </c>
      <c r="O233" s="123">
        <f t="shared" ca="1" si="346"/>
        <v>3</v>
      </c>
      <c r="P233" s="123">
        <f t="shared" ca="1" si="347"/>
        <v>0</v>
      </c>
      <c r="Q233" s="123">
        <f t="shared" ca="1" si="348"/>
        <v>0</v>
      </c>
      <c r="R233" s="123">
        <f t="shared" ca="1" si="348"/>
        <v>0</v>
      </c>
      <c r="S233" s="123">
        <f t="shared" ca="1" si="349"/>
        <v>0</v>
      </c>
      <c r="T233" s="123">
        <f t="shared" ca="1" si="350"/>
        <v>0</v>
      </c>
      <c r="U233" s="123">
        <f t="shared" ca="1" si="351"/>
        <v>0</v>
      </c>
      <c r="V233" s="123">
        <f t="shared" ca="1" si="352"/>
        <v>0</v>
      </c>
      <c r="W233" s="123">
        <f t="shared" ca="1" si="353"/>
        <v>0</v>
      </c>
      <c r="X233" s="123">
        <f t="shared" ca="1" si="354"/>
        <v>0</v>
      </c>
      <c r="Y233" s="123">
        <f t="shared" ca="1" si="355"/>
        <v>0</v>
      </c>
      <c r="Z233" s="123">
        <f t="shared" ca="1" si="356"/>
        <v>0</v>
      </c>
      <c r="AA233" s="123">
        <f t="shared" ca="1" si="357"/>
        <v>0</v>
      </c>
      <c r="AB233" s="123">
        <f t="shared" ca="1" si="358"/>
        <v>0</v>
      </c>
      <c r="AC233" s="123">
        <f t="shared" ca="1" si="359"/>
        <v>0</v>
      </c>
      <c r="AD233" s="123">
        <f t="shared" ca="1" si="360"/>
        <v>0</v>
      </c>
      <c r="AE233" s="123">
        <f t="shared" ca="1" si="361"/>
        <v>0</v>
      </c>
      <c r="AF233" s="123">
        <f t="shared" ca="1" si="362"/>
        <v>0</v>
      </c>
      <c r="AG233" s="123">
        <f t="shared" ca="1" si="363"/>
        <v>0</v>
      </c>
      <c r="AH233" s="123">
        <f t="shared" ca="1" si="364"/>
        <v>0</v>
      </c>
      <c r="AI233" s="123">
        <f t="shared" ca="1" si="365"/>
        <v>0</v>
      </c>
      <c r="AJ233" s="123">
        <f t="shared" ca="1" si="366"/>
        <v>0</v>
      </c>
      <c r="AK233" s="123">
        <f t="shared" ca="1" si="367"/>
        <v>0</v>
      </c>
      <c r="AL233" s="123">
        <f t="shared" ca="1" si="368"/>
        <v>0</v>
      </c>
      <c r="AM233" s="123">
        <f t="shared" ca="1" si="369"/>
        <v>0</v>
      </c>
      <c r="AN233" s="123">
        <f t="shared" ca="1" si="370"/>
        <v>0</v>
      </c>
      <c r="AO233" s="123">
        <f t="shared" ca="1" si="371"/>
        <v>0</v>
      </c>
      <c r="AP233" s="123">
        <f t="shared" ca="1" si="372"/>
        <v>0</v>
      </c>
      <c r="AQ233" s="123">
        <f t="shared" ca="1" si="373"/>
        <v>0</v>
      </c>
      <c r="AR233" s="123">
        <f t="shared" ca="1" si="374"/>
        <v>0</v>
      </c>
      <c r="AS233" s="123">
        <f t="shared" ca="1" si="375"/>
        <v>0</v>
      </c>
      <c r="AT233" s="123">
        <f t="shared" ca="1" si="376"/>
        <v>0</v>
      </c>
      <c r="AU233" s="123">
        <f t="shared" ca="1" si="377"/>
        <v>0</v>
      </c>
      <c r="AV233" s="123">
        <f t="shared" ca="1" si="378"/>
        <v>0</v>
      </c>
      <c r="AW233" s="123">
        <f t="shared" ca="1" si="379"/>
        <v>0</v>
      </c>
      <c r="AX233" s="123">
        <f t="shared" ca="1" si="380"/>
        <v>0</v>
      </c>
      <c r="AY233" s="123">
        <f t="shared" ca="1" si="381"/>
        <v>0</v>
      </c>
      <c r="AZ233" s="123">
        <f t="shared" ca="1" si="382"/>
        <v>0</v>
      </c>
      <c r="BA233" s="123">
        <f t="shared" ca="1" si="383"/>
        <v>0</v>
      </c>
      <c r="BB233" s="123">
        <f t="shared" ca="1" si="384"/>
        <v>0</v>
      </c>
      <c r="BC233" s="123">
        <f t="shared" ca="1" si="385"/>
        <v>0</v>
      </c>
      <c r="BD233" s="123">
        <f t="shared" ca="1" si="386"/>
        <v>0</v>
      </c>
      <c r="BE233" s="123">
        <f t="shared" ca="1" si="387"/>
        <v>0</v>
      </c>
      <c r="BF233" s="123">
        <f t="shared" ca="1" si="388"/>
        <v>0</v>
      </c>
      <c r="BG233" s="123">
        <f t="shared" ca="1" si="389"/>
        <v>0</v>
      </c>
      <c r="BH233" s="123">
        <f t="shared" ca="1" si="390"/>
        <v>0</v>
      </c>
      <c r="BI233" s="123">
        <f t="shared" ca="1" si="391"/>
        <v>0</v>
      </c>
      <c r="BJ233" s="123">
        <f t="shared" ca="1" si="392"/>
        <v>0</v>
      </c>
      <c r="BK233" s="123">
        <f t="shared" ca="1" si="393"/>
        <v>0</v>
      </c>
      <c r="BL233" s="123">
        <f t="shared" ca="1" si="394"/>
        <v>0</v>
      </c>
      <c r="BM233" s="123">
        <f t="shared" ca="1" si="395"/>
        <v>0</v>
      </c>
      <c r="BN233" s="123">
        <f t="shared" ca="1" si="396"/>
        <v>0.65</v>
      </c>
      <c r="BO233" s="123">
        <f t="shared" ca="1" si="397"/>
        <v>28</v>
      </c>
      <c r="BP233" s="340">
        <f t="shared" ca="1" si="398"/>
        <v>0</v>
      </c>
      <c r="BQ233" s="123">
        <f t="shared" ca="1" si="399"/>
        <v>0</v>
      </c>
      <c r="BR233" s="123">
        <f t="shared" ca="1" si="400"/>
        <v>0</v>
      </c>
      <c r="BS233" s="123">
        <f t="shared" ca="1" si="401"/>
        <v>0</v>
      </c>
      <c r="BT233" s="123">
        <f t="shared" ca="1" si="402"/>
        <v>0</v>
      </c>
      <c r="BU233" s="123">
        <f t="shared" ca="1" si="403"/>
        <v>0</v>
      </c>
      <c r="BV233" s="123"/>
      <c r="BW233" s="123">
        <f t="shared" ca="1" si="404"/>
        <v>0</v>
      </c>
      <c r="BX233" s="123"/>
      <c r="BY233" s="123">
        <f t="shared" ca="1" si="405"/>
        <v>0</v>
      </c>
      <c r="BZ233" s="123"/>
      <c r="CA233" s="123">
        <f t="shared" ca="1" si="406"/>
        <v>0</v>
      </c>
      <c r="CB233" s="528">
        <f t="shared" ca="1" si="407"/>
        <v>0</v>
      </c>
      <c r="CC233" s="123">
        <f t="shared" ca="1" si="408"/>
        <v>0</v>
      </c>
      <c r="CD233" s="125">
        <f t="shared" ca="1" si="409"/>
        <v>0</v>
      </c>
      <c r="CE233" s="125">
        <f t="shared" ca="1" si="410"/>
        <v>440</v>
      </c>
      <c r="CF233" s="125">
        <f t="shared" ca="1" si="411"/>
        <v>2640</v>
      </c>
      <c r="CG233" s="125">
        <f t="shared" ca="1" si="412"/>
        <v>0</v>
      </c>
      <c r="CH233" s="125">
        <f t="shared" ca="1" si="413"/>
        <v>0</v>
      </c>
      <c r="CI233" s="125">
        <f t="shared" ca="1" si="414"/>
        <v>0</v>
      </c>
      <c r="CJ233" s="125">
        <f t="shared" ca="1" si="415"/>
        <v>0</v>
      </c>
      <c r="CK233" s="125">
        <f t="shared" ca="1" si="416"/>
        <v>0</v>
      </c>
      <c r="CL233" s="125">
        <f t="shared" ca="1" si="417"/>
        <v>2002</v>
      </c>
      <c r="CM233" s="125">
        <f t="shared" ca="1" si="418"/>
        <v>8685.6</v>
      </c>
      <c r="CN233" s="125">
        <f t="shared" ca="1" si="419"/>
        <v>13767.6</v>
      </c>
      <c r="CO233" s="125">
        <f t="shared" ca="1" si="420"/>
        <v>0</v>
      </c>
      <c r="CP233" s="125">
        <f t="shared" ca="1" si="421"/>
        <v>0</v>
      </c>
      <c r="CQ233" s="125">
        <f t="shared" ca="1" si="422"/>
        <v>0</v>
      </c>
      <c r="CR233" s="125">
        <f t="shared" ca="1" si="423"/>
        <v>0</v>
      </c>
      <c r="CS233" s="125">
        <f t="shared" ca="1" si="424"/>
        <v>0</v>
      </c>
      <c r="CT233" s="125">
        <f t="shared" ca="1" si="425"/>
        <v>0</v>
      </c>
      <c r="CU233" s="125">
        <f t="shared" ca="1" si="426"/>
        <v>0</v>
      </c>
      <c r="CV233" s="125">
        <f t="shared" ca="1" si="427"/>
        <v>0</v>
      </c>
      <c r="CW233" s="125">
        <f t="shared" ca="1" si="428"/>
        <v>0</v>
      </c>
      <c r="CX233" s="125">
        <f t="shared" ca="1" si="429"/>
        <v>0</v>
      </c>
      <c r="CY233" s="125">
        <f t="shared" ca="1" si="430"/>
        <v>0</v>
      </c>
      <c r="CZ233" s="125">
        <f t="shared" ca="1" si="431"/>
        <v>672.35</v>
      </c>
      <c r="DA233" s="341">
        <f t="shared" ca="1" si="432"/>
        <v>14439.95</v>
      </c>
      <c r="DB233" s="606">
        <f t="shared" ca="1" si="433"/>
        <v>2599.19</v>
      </c>
      <c r="DC233" s="606"/>
      <c r="DD233" s="606">
        <f t="shared" ca="1" si="434"/>
        <v>177.92</v>
      </c>
      <c r="DE233" s="125">
        <f t="shared" ca="1" si="435"/>
        <v>0</v>
      </c>
      <c r="DF233" s="125">
        <f t="shared" ca="1" si="436"/>
        <v>0</v>
      </c>
      <c r="DG233" s="125">
        <f t="shared" ca="1" si="437"/>
        <v>0</v>
      </c>
      <c r="DH233" s="125">
        <f t="shared" ca="1" si="438"/>
        <v>2777.11</v>
      </c>
      <c r="DI233" s="125">
        <f t="shared" ca="1" si="439"/>
        <v>3028.87</v>
      </c>
      <c r="DJ233" s="125">
        <f t="shared" ca="1" si="440"/>
        <v>2599.19</v>
      </c>
      <c r="DK233" s="125">
        <f t="shared" ca="1" si="441"/>
        <v>14262.03</v>
      </c>
      <c r="DL233" s="125">
        <f t="shared" ca="1" si="442"/>
        <v>0</v>
      </c>
      <c r="DM233" s="125">
        <f t="shared" ca="1" si="443"/>
        <v>0</v>
      </c>
      <c r="DN233" s="340" t="str">
        <f t="shared" ca="1" si="444"/>
        <v xml:space="preserve">30 від 01.03   </v>
      </c>
      <c r="DO233" s="340" t="str">
        <f t="shared" ca="1" si="445"/>
        <v>Сливоцька С.В.</v>
      </c>
      <c r="DP233" s="340" t="str">
        <f t="shared" ca="1" si="446"/>
        <v>Сливоцька</v>
      </c>
      <c r="DQ233" s="340" t="str">
        <f t="shared" ca="1" si="447"/>
        <v>Сніжана</v>
      </c>
      <c r="DR233" s="340" t="str">
        <f t="shared" ca="1" si="448"/>
        <v>Віталіївна</v>
      </c>
      <c r="DS233" s="340">
        <f t="shared" ca="1" si="449"/>
        <v>3681004467</v>
      </c>
    </row>
    <row r="234" spans="1:123">
      <c r="A234">
        <f t="shared" ca="1" si="340"/>
        <v>228</v>
      </c>
      <c r="B234" t="str">
        <f t="shared" ca="1" si="341"/>
        <v>Кухар</v>
      </c>
      <c r="C234" t="str">
        <f t="shared" ca="1" si="342"/>
        <v>ст. м-с</v>
      </c>
      <c r="D234" t="str">
        <f t="shared" ca="1" si="343"/>
        <v>Головач М.О.</v>
      </c>
      <c r="E234">
        <f t="shared" ca="1" si="344"/>
        <v>0</v>
      </c>
      <c r="F234">
        <f t="shared" ca="1" si="345"/>
        <v>0</v>
      </c>
      <c r="G234" s="123" t="str">
        <f t="shared" ca="1" si="450"/>
        <v>3.3.21</v>
      </c>
      <c r="H234" s="123" t="str">
        <f t="shared" ca="1" si="451"/>
        <v>3.3.21</v>
      </c>
      <c r="I234" s="123" t="str">
        <f t="shared" ca="1" si="451"/>
        <v>3.3.21</v>
      </c>
      <c r="J234" s="123" t="str">
        <f t="shared" ca="1" si="451"/>
        <v>3.3.21</v>
      </c>
      <c r="K234" s="123" t="str">
        <f t="shared" ca="1" si="451"/>
        <v>3.3.21</v>
      </c>
      <c r="L234" s="123" t="str">
        <f t="shared" ca="1" si="451"/>
        <v>3.3.21</v>
      </c>
      <c r="M234" s="123" t="str">
        <f t="shared" ca="1" si="451"/>
        <v>3.3.21</v>
      </c>
      <c r="N234" s="123" t="str">
        <f t="shared" ca="1" si="451"/>
        <v>3.3.21</v>
      </c>
      <c r="O234" s="123">
        <f t="shared" ca="1" si="346"/>
        <v>3</v>
      </c>
      <c r="P234" s="123">
        <f t="shared" ca="1" si="347"/>
        <v>43383</v>
      </c>
      <c r="Q234" s="123">
        <f t="shared" ca="1" si="348"/>
        <v>0</v>
      </c>
      <c r="R234" s="123">
        <f t="shared" ca="1" si="348"/>
        <v>0</v>
      </c>
      <c r="S234" s="123">
        <f t="shared" ca="1" si="349"/>
        <v>0</v>
      </c>
      <c r="T234" s="123">
        <f t="shared" ca="1" si="350"/>
        <v>0</v>
      </c>
      <c r="U234" s="123">
        <f t="shared" ca="1" si="351"/>
        <v>0</v>
      </c>
      <c r="V234" s="123">
        <f t="shared" ca="1" si="352"/>
        <v>0</v>
      </c>
      <c r="W234" s="123">
        <f t="shared" ca="1" si="353"/>
        <v>0</v>
      </c>
      <c r="X234" s="123">
        <f t="shared" ca="1" si="354"/>
        <v>0</v>
      </c>
      <c r="Y234" s="123">
        <f t="shared" ca="1" si="355"/>
        <v>0</v>
      </c>
      <c r="Z234" s="123">
        <f t="shared" ca="1" si="356"/>
        <v>0</v>
      </c>
      <c r="AA234" s="123">
        <f t="shared" ca="1" si="357"/>
        <v>0</v>
      </c>
      <c r="AB234" s="123">
        <f t="shared" ca="1" si="358"/>
        <v>0</v>
      </c>
      <c r="AC234" s="123">
        <f t="shared" ca="1" si="359"/>
        <v>0</v>
      </c>
      <c r="AD234" s="123">
        <f t="shared" ca="1" si="360"/>
        <v>0</v>
      </c>
      <c r="AE234" s="123">
        <f t="shared" ca="1" si="361"/>
        <v>0</v>
      </c>
      <c r="AF234" s="123">
        <f t="shared" ca="1" si="362"/>
        <v>0</v>
      </c>
      <c r="AG234" s="123">
        <f t="shared" ca="1" si="363"/>
        <v>0</v>
      </c>
      <c r="AH234" s="123">
        <f t="shared" ca="1" si="364"/>
        <v>0</v>
      </c>
      <c r="AI234" s="123">
        <f t="shared" ca="1" si="365"/>
        <v>0</v>
      </c>
      <c r="AJ234" s="123">
        <f t="shared" ca="1" si="366"/>
        <v>0</v>
      </c>
      <c r="AK234" s="123">
        <f t="shared" ca="1" si="367"/>
        <v>0</v>
      </c>
      <c r="AL234" s="123">
        <f t="shared" ca="1" si="368"/>
        <v>0</v>
      </c>
      <c r="AM234" s="123">
        <f t="shared" ca="1" si="369"/>
        <v>0</v>
      </c>
      <c r="AN234" s="123">
        <f t="shared" ca="1" si="370"/>
        <v>0</v>
      </c>
      <c r="AO234" s="123">
        <f t="shared" ca="1" si="371"/>
        <v>0</v>
      </c>
      <c r="AP234" s="123">
        <f t="shared" ca="1" si="372"/>
        <v>0</v>
      </c>
      <c r="AQ234" s="123">
        <f t="shared" ca="1" si="373"/>
        <v>0</v>
      </c>
      <c r="AR234" s="123">
        <f t="shared" ca="1" si="374"/>
        <v>0</v>
      </c>
      <c r="AS234" s="123">
        <f t="shared" ca="1" si="375"/>
        <v>0</v>
      </c>
      <c r="AT234" s="123">
        <f t="shared" ca="1" si="376"/>
        <v>0</v>
      </c>
      <c r="AU234" s="123">
        <f t="shared" ca="1" si="377"/>
        <v>0</v>
      </c>
      <c r="AV234" s="123">
        <f t="shared" ca="1" si="378"/>
        <v>0</v>
      </c>
      <c r="AW234" s="123">
        <f t="shared" ca="1" si="379"/>
        <v>0</v>
      </c>
      <c r="AX234" s="123">
        <f t="shared" ca="1" si="380"/>
        <v>0</v>
      </c>
      <c r="AY234" s="123">
        <f t="shared" ca="1" si="381"/>
        <v>0</v>
      </c>
      <c r="AZ234" s="123">
        <f t="shared" ca="1" si="382"/>
        <v>0</v>
      </c>
      <c r="BA234" s="123">
        <f t="shared" ca="1" si="383"/>
        <v>0</v>
      </c>
      <c r="BB234" s="123">
        <f t="shared" ca="1" si="384"/>
        <v>0</v>
      </c>
      <c r="BC234" s="123">
        <f t="shared" ca="1" si="385"/>
        <v>0</v>
      </c>
      <c r="BD234" s="123">
        <f t="shared" ca="1" si="386"/>
        <v>0</v>
      </c>
      <c r="BE234" s="123">
        <f t="shared" ca="1" si="387"/>
        <v>0</v>
      </c>
      <c r="BF234" s="123">
        <f t="shared" ca="1" si="388"/>
        <v>0</v>
      </c>
      <c r="BG234" s="123">
        <f t="shared" ca="1" si="389"/>
        <v>0</v>
      </c>
      <c r="BH234" s="123">
        <f t="shared" ca="1" si="390"/>
        <v>0</v>
      </c>
      <c r="BI234" s="123">
        <f t="shared" ca="1" si="391"/>
        <v>0</v>
      </c>
      <c r="BJ234" s="123">
        <f t="shared" ca="1" si="392"/>
        <v>0</v>
      </c>
      <c r="BK234" s="123">
        <f t="shared" ca="1" si="393"/>
        <v>0</v>
      </c>
      <c r="BL234" s="123">
        <f t="shared" ca="1" si="394"/>
        <v>0</v>
      </c>
      <c r="BM234" s="123">
        <f t="shared" ca="1" si="395"/>
        <v>0</v>
      </c>
      <c r="BN234" s="123">
        <f t="shared" ca="1" si="396"/>
        <v>0.65</v>
      </c>
      <c r="BO234" s="123">
        <f t="shared" ca="1" si="397"/>
        <v>28</v>
      </c>
      <c r="BP234" s="340">
        <f t="shared" ca="1" si="398"/>
        <v>0</v>
      </c>
      <c r="BQ234" s="123">
        <f t="shared" ca="1" si="399"/>
        <v>0</v>
      </c>
      <c r="BR234" s="123">
        <f t="shared" ca="1" si="400"/>
        <v>0</v>
      </c>
      <c r="BS234" s="123">
        <f t="shared" ca="1" si="401"/>
        <v>0</v>
      </c>
      <c r="BT234" s="123">
        <f t="shared" ca="1" si="402"/>
        <v>0</v>
      </c>
      <c r="BU234" s="123">
        <f t="shared" ca="1" si="403"/>
        <v>0</v>
      </c>
      <c r="BV234" s="123"/>
      <c r="BW234" s="123">
        <f t="shared" ca="1" si="404"/>
        <v>0</v>
      </c>
      <c r="BX234" s="123"/>
      <c r="BY234" s="123">
        <f t="shared" ca="1" si="405"/>
        <v>0</v>
      </c>
      <c r="BZ234" s="123"/>
      <c r="CA234" s="123">
        <f t="shared" ca="1" si="406"/>
        <v>0</v>
      </c>
      <c r="CB234" s="528">
        <f t="shared" ca="1" si="407"/>
        <v>0</v>
      </c>
      <c r="CC234" s="123">
        <f t="shared" ca="1" si="408"/>
        <v>0</v>
      </c>
      <c r="CD234" s="125">
        <f t="shared" ca="1" si="409"/>
        <v>0</v>
      </c>
      <c r="CE234" s="125">
        <f t="shared" ca="1" si="410"/>
        <v>600</v>
      </c>
      <c r="CF234" s="125">
        <f t="shared" ca="1" si="411"/>
        <v>2640</v>
      </c>
      <c r="CG234" s="125">
        <f t="shared" ca="1" si="412"/>
        <v>810</v>
      </c>
      <c r="CH234" s="125">
        <f t="shared" ca="1" si="413"/>
        <v>0</v>
      </c>
      <c r="CI234" s="125">
        <f t="shared" ca="1" si="414"/>
        <v>0</v>
      </c>
      <c r="CJ234" s="125">
        <f t="shared" ca="1" si="415"/>
        <v>0</v>
      </c>
      <c r="CK234" s="125">
        <f t="shared" ca="1" si="416"/>
        <v>0</v>
      </c>
      <c r="CL234" s="125">
        <f t="shared" ca="1" si="417"/>
        <v>2632.5</v>
      </c>
      <c r="CM234" s="125">
        <f t="shared" ca="1" si="418"/>
        <v>8500.7999999999993</v>
      </c>
      <c r="CN234" s="125">
        <f t="shared" ca="1" si="419"/>
        <v>15183.3</v>
      </c>
      <c r="CO234" s="125">
        <f t="shared" ca="1" si="420"/>
        <v>0</v>
      </c>
      <c r="CP234" s="125">
        <f t="shared" ca="1" si="421"/>
        <v>0</v>
      </c>
      <c r="CQ234" s="125">
        <f t="shared" ca="1" si="422"/>
        <v>0</v>
      </c>
      <c r="CR234" s="125">
        <f t="shared" ca="1" si="423"/>
        <v>0</v>
      </c>
      <c r="CS234" s="125">
        <f t="shared" ca="1" si="424"/>
        <v>0</v>
      </c>
      <c r="CT234" s="125">
        <f t="shared" ca="1" si="425"/>
        <v>0</v>
      </c>
      <c r="CU234" s="125">
        <f t="shared" ca="1" si="426"/>
        <v>0</v>
      </c>
      <c r="CV234" s="125">
        <f t="shared" ca="1" si="427"/>
        <v>0</v>
      </c>
      <c r="CW234" s="125">
        <f t="shared" ca="1" si="428"/>
        <v>0</v>
      </c>
      <c r="CX234" s="125">
        <f t="shared" ca="1" si="429"/>
        <v>0</v>
      </c>
      <c r="CY234" s="125">
        <f t="shared" ca="1" si="430"/>
        <v>0</v>
      </c>
      <c r="CZ234" s="125">
        <f t="shared" ca="1" si="431"/>
        <v>672.35</v>
      </c>
      <c r="DA234" s="341">
        <f t="shared" ca="1" si="432"/>
        <v>15855.65</v>
      </c>
      <c r="DB234" s="606">
        <f t="shared" ca="1" si="433"/>
        <v>2854.02</v>
      </c>
      <c r="DC234" s="606"/>
      <c r="DD234" s="606">
        <f t="shared" ca="1" si="434"/>
        <v>195.36</v>
      </c>
      <c r="DE234" s="125">
        <f t="shared" ca="1" si="435"/>
        <v>0</v>
      </c>
      <c r="DF234" s="125">
        <f t="shared" ca="1" si="436"/>
        <v>0</v>
      </c>
      <c r="DG234" s="125">
        <f t="shared" ca="1" si="437"/>
        <v>0</v>
      </c>
      <c r="DH234" s="125">
        <f t="shared" ca="1" si="438"/>
        <v>3049.38</v>
      </c>
      <c r="DI234" s="125">
        <f t="shared" ca="1" si="439"/>
        <v>3340.33</v>
      </c>
      <c r="DJ234" s="125">
        <f t="shared" ca="1" si="440"/>
        <v>2854.02</v>
      </c>
      <c r="DK234" s="125">
        <f t="shared" ca="1" si="441"/>
        <v>15660.29</v>
      </c>
      <c r="DL234" s="125">
        <f t="shared" ca="1" si="442"/>
        <v>0</v>
      </c>
      <c r="DM234" s="125">
        <f t="shared" ca="1" si="443"/>
        <v>0</v>
      </c>
      <c r="DN234" s="340" t="str">
        <f t="shared" ca="1" si="444"/>
        <v xml:space="preserve">30 від 01.03   </v>
      </c>
      <c r="DO234" s="340" t="str">
        <f t="shared" ca="1" si="445"/>
        <v>Головач М.О.</v>
      </c>
      <c r="DP234" s="340" t="str">
        <f t="shared" ca="1" si="446"/>
        <v>Головач</v>
      </c>
      <c r="DQ234" s="340" t="str">
        <f t="shared" ca="1" si="447"/>
        <v>Марина</v>
      </c>
      <c r="DR234" s="340" t="str">
        <f t="shared" ca="1" si="448"/>
        <v>Олександрівна</v>
      </c>
      <c r="DS234" s="340">
        <f t="shared" ca="1" si="449"/>
        <v>3052919883</v>
      </c>
    </row>
    <row r="235" spans="1:123">
      <c r="A235">
        <f t="shared" ca="1" si="340"/>
        <v>229</v>
      </c>
      <c r="B235">
        <f t="shared" ca="1" si="341"/>
        <v>0</v>
      </c>
      <c r="C235">
        <f t="shared" ca="1" si="342"/>
        <v>0</v>
      </c>
      <c r="D235" t="str">
        <f t="shared" ca="1" si="343"/>
        <v xml:space="preserve"> </v>
      </c>
      <c r="E235">
        <f t="shared" ca="1" si="344"/>
        <v>0</v>
      </c>
      <c r="F235">
        <f t="shared" ca="1" si="345"/>
        <v>0</v>
      </c>
      <c r="G235" s="123" t="str">
        <f t="shared" ca="1" si="450"/>
        <v>0.0.0</v>
      </c>
      <c r="H235" s="123" t="str">
        <f t="shared" ca="1" si="451"/>
        <v>0.0.0</v>
      </c>
      <c r="I235" s="123" t="str">
        <f t="shared" ca="1" si="451"/>
        <v>0.0.0</v>
      </c>
      <c r="J235" s="123" t="str">
        <f t="shared" ca="1" si="451"/>
        <v>0.0.0</v>
      </c>
      <c r="K235" s="123" t="str">
        <f t="shared" ca="1" si="451"/>
        <v>0.0.0</v>
      </c>
      <c r="L235" s="123" t="str">
        <f t="shared" ca="1" si="451"/>
        <v>0.0.0</v>
      </c>
      <c r="M235" s="123" t="str">
        <f t="shared" ca="1" si="451"/>
        <v>0.0.0</v>
      </c>
      <c r="N235" s="123" t="str">
        <f t="shared" ca="1" si="451"/>
        <v>0.0.0</v>
      </c>
      <c r="O235" s="123">
        <f t="shared" ca="1" si="346"/>
        <v>0</v>
      </c>
      <c r="P235" s="123">
        <f t="shared" ca="1" si="347"/>
        <v>0</v>
      </c>
      <c r="Q235" s="123">
        <f t="shared" ca="1" si="348"/>
        <v>0</v>
      </c>
      <c r="R235" s="123">
        <f t="shared" ca="1" si="348"/>
        <v>0</v>
      </c>
      <c r="S235" s="123">
        <f t="shared" ca="1" si="349"/>
        <v>0</v>
      </c>
      <c r="T235" s="123">
        <f t="shared" ca="1" si="350"/>
        <v>0</v>
      </c>
      <c r="U235" s="123">
        <f t="shared" ca="1" si="351"/>
        <v>0</v>
      </c>
      <c r="V235" s="123">
        <f t="shared" ca="1" si="352"/>
        <v>0</v>
      </c>
      <c r="W235" s="123">
        <f t="shared" ca="1" si="353"/>
        <v>0</v>
      </c>
      <c r="X235" s="123">
        <f t="shared" ca="1" si="354"/>
        <v>0</v>
      </c>
      <c r="Y235" s="123">
        <f t="shared" ca="1" si="355"/>
        <v>0</v>
      </c>
      <c r="Z235" s="123">
        <f t="shared" ca="1" si="356"/>
        <v>0</v>
      </c>
      <c r="AA235" s="123">
        <f t="shared" ca="1" si="357"/>
        <v>0</v>
      </c>
      <c r="AB235" s="123">
        <f t="shared" ca="1" si="358"/>
        <v>0</v>
      </c>
      <c r="AC235" s="123">
        <f t="shared" ca="1" si="359"/>
        <v>0</v>
      </c>
      <c r="AD235" s="123">
        <f t="shared" ca="1" si="360"/>
        <v>0</v>
      </c>
      <c r="AE235" s="123">
        <f t="shared" ca="1" si="361"/>
        <v>0</v>
      </c>
      <c r="AF235" s="123">
        <f t="shared" ca="1" si="362"/>
        <v>0</v>
      </c>
      <c r="AG235" s="123">
        <f t="shared" ca="1" si="363"/>
        <v>0</v>
      </c>
      <c r="AH235" s="123">
        <f t="shared" ca="1" si="364"/>
        <v>0</v>
      </c>
      <c r="AI235" s="123">
        <f t="shared" ca="1" si="365"/>
        <v>0</v>
      </c>
      <c r="AJ235" s="123">
        <f t="shared" ca="1" si="366"/>
        <v>0</v>
      </c>
      <c r="AK235" s="123">
        <f t="shared" ca="1" si="367"/>
        <v>0</v>
      </c>
      <c r="AL235" s="123">
        <f t="shared" ca="1" si="368"/>
        <v>0</v>
      </c>
      <c r="AM235" s="123">
        <f t="shared" ca="1" si="369"/>
        <v>0</v>
      </c>
      <c r="AN235" s="123">
        <f t="shared" ca="1" si="370"/>
        <v>0</v>
      </c>
      <c r="AO235" s="123">
        <f t="shared" ca="1" si="371"/>
        <v>0</v>
      </c>
      <c r="AP235" s="123">
        <f t="shared" ca="1" si="372"/>
        <v>0</v>
      </c>
      <c r="AQ235" s="123">
        <f t="shared" ca="1" si="373"/>
        <v>0</v>
      </c>
      <c r="AR235" s="123">
        <f t="shared" ca="1" si="374"/>
        <v>0</v>
      </c>
      <c r="AS235" s="123">
        <f t="shared" ca="1" si="375"/>
        <v>0</v>
      </c>
      <c r="AT235" s="123">
        <f t="shared" ca="1" si="376"/>
        <v>0</v>
      </c>
      <c r="AU235" s="123">
        <f t="shared" ca="1" si="377"/>
        <v>0</v>
      </c>
      <c r="AV235" s="123">
        <f t="shared" ca="1" si="378"/>
        <v>0</v>
      </c>
      <c r="AW235" s="123">
        <f t="shared" ca="1" si="379"/>
        <v>0</v>
      </c>
      <c r="AX235" s="123">
        <f t="shared" ca="1" si="380"/>
        <v>0</v>
      </c>
      <c r="AY235" s="123">
        <f t="shared" ca="1" si="381"/>
        <v>0</v>
      </c>
      <c r="AZ235" s="123">
        <f t="shared" ca="1" si="382"/>
        <v>0</v>
      </c>
      <c r="BA235" s="123">
        <f t="shared" ca="1" si="383"/>
        <v>0</v>
      </c>
      <c r="BB235" s="123">
        <f t="shared" ca="1" si="384"/>
        <v>0</v>
      </c>
      <c r="BC235" s="123">
        <f t="shared" ca="1" si="385"/>
        <v>0</v>
      </c>
      <c r="BD235" s="123">
        <f t="shared" ca="1" si="386"/>
        <v>0</v>
      </c>
      <c r="BE235" s="123">
        <f t="shared" ca="1" si="387"/>
        <v>0</v>
      </c>
      <c r="BF235" s="123">
        <f t="shared" ca="1" si="388"/>
        <v>0</v>
      </c>
      <c r="BG235" s="123">
        <f t="shared" ca="1" si="389"/>
        <v>0</v>
      </c>
      <c r="BH235" s="123">
        <f t="shared" ca="1" si="390"/>
        <v>0</v>
      </c>
      <c r="BI235" s="123">
        <f t="shared" ca="1" si="391"/>
        <v>0</v>
      </c>
      <c r="BJ235" s="123">
        <f t="shared" ca="1" si="392"/>
        <v>0</v>
      </c>
      <c r="BK235" s="123">
        <f t="shared" ca="1" si="393"/>
        <v>0</v>
      </c>
      <c r="BL235" s="123">
        <f t="shared" ca="1" si="394"/>
        <v>0</v>
      </c>
      <c r="BM235" s="123">
        <f t="shared" ca="1" si="395"/>
        <v>0</v>
      </c>
      <c r="BN235" s="123">
        <f t="shared" ca="1" si="396"/>
        <v>0.65</v>
      </c>
      <c r="BO235" s="123">
        <f t="shared" ca="1" si="397"/>
        <v>0</v>
      </c>
      <c r="BP235" s="340">
        <f t="shared" ca="1" si="398"/>
        <v>0</v>
      </c>
      <c r="BQ235" s="123">
        <f t="shared" ca="1" si="399"/>
        <v>0</v>
      </c>
      <c r="BR235" s="123">
        <f t="shared" ca="1" si="400"/>
        <v>0</v>
      </c>
      <c r="BS235" s="123">
        <f t="shared" ca="1" si="401"/>
        <v>0</v>
      </c>
      <c r="BT235" s="123">
        <f t="shared" ca="1" si="402"/>
        <v>0</v>
      </c>
      <c r="BU235" s="123">
        <f t="shared" ca="1" si="403"/>
        <v>0</v>
      </c>
      <c r="BV235" s="123"/>
      <c r="BW235" s="123">
        <f t="shared" ca="1" si="404"/>
        <v>0</v>
      </c>
      <c r="BX235" s="123"/>
      <c r="BY235" s="123">
        <f t="shared" ca="1" si="405"/>
        <v>0</v>
      </c>
      <c r="BZ235" s="123"/>
      <c r="CA235" s="123">
        <f t="shared" ca="1" si="406"/>
        <v>0</v>
      </c>
      <c r="CB235" s="528">
        <f t="shared" ca="1" si="407"/>
        <v>0</v>
      </c>
      <c r="CC235" s="123">
        <f t="shared" ca="1" si="408"/>
        <v>0</v>
      </c>
      <c r="CD235" s="125">
        <f t="shared" ca="1" si="409"/>
        <v>0</v>
      </c>
      <c r="CE235" s="125">
        <f t="shared" ca="1" si="410"/>
        <v>0</v>
      </c>
      <c r="CF235" s="125">
        <f t="shared" ca="1" si="411"/>
        <v>0</v>
      </c>
      <c r="CG235" s="125">
        <f t="shared" ca="1" si="412"/>
        <v>0</v>
      </c>
      <c r="CH235" s="125">
        <f t="shared" ca="1" si="413"/>
        <v>0</v>
      </c>
      <c r="CI235" s="125">
        <f t="shared" ca="1" si="414"/>
        <v>0</v>
      </c>
      <c r="CJ235" s="125">
        <f t="shared" ca="1" si="415"/>
        <v>0</v>
      </c>
      <c r="CK235" s="125">
        <f t="shared" ca="1" si="416"/>
        <v>0</v>
      </c>
      <c r="CL235" s="125">
        <f t="shared" ca="1" si="417"/>
        <v>0</v>
      </c>
      <c r="CM235" s="125">
        <f t="shared" ca="1" si="418"/>
        <v>0</v>
      </c>
      <c r="CN235" s="125">
        <f t="shared" ca="1" si="419"/>
        <v>0</v>
      </c>
      <c r="CO235" s="125">
        <f t="shared" ca="1" si="420"/>
        <v>0</v>
      </c>
      <c r="CP235" s="125">
        <f t="shared" ca="1" si="421"/>
        <v>0</v>
      </c>
      <c r="CQ235" s="125">
        <f t="shared" ca="1" si="422"/>
        <v>0</v>
      </c>
      <c r="CR235" s="125">
        <f t="shared" ca="1" si="423"/>
        <v>0</v>
      </c>
      <c r="CS235" s="125">
        <f t="shared" ca="1" si="424"/>
        <v>0</v>
      </c>
      <c r="CT235" s="125">
        <f t="shared" ca="1" si="425"/>
        <v>0</v>
      </c>
      <c r="CU235" s="125">
        <f t="shared" ca="1" si="426"/>
        <v>0</v>
      </c>
      <c r="CV235" s="125">
        <f t="shared" ca="1" si="427"/>
        <v>0</v>
      </c>
      <c r="CW235" s="125">
        <f t="shared" ca="1" si="428"/>
        <v>0</v>
      </c>
      <c r="CX235" s="125">
        <f t="shared" ca="1" si="429"/>
        <v>0</v>
      </c>
      <c r="CY235" s="125">
        <f t="shared" ca="1" si="430"/>
        <v>0</v>
      </c>
      <c r="CZ235" s="125">
        <f t="shared" ca="1" si="431"/>
        <v>0</v>
      </c>
      <c r="DA235" s="341">
        <f t="shared" ca="1" si="432"/>
        <v>0</v>
      </c>
      <c r="DB235" s="606">
        <f t="shared" ca="1" si="433"/>
        <v>0</v>
      </c>
      <c r="DC235" s="606"/>
      <c r="DD235" s="606">
        <f t="shared" ca="1" si="434"/>
        <v>0</v>
      </c>
      <c r="DE235" s="125">
        <f t="shared" ca="1" si="435"/>
        <v>0</v>
      </c>
      <c r="DF235" s="125">
        <f t="shared" ca="1" si="436"/>
        <v>0</v>
      </c>
      <c r="DG235" s="125">
        <f t="shared" ca="1" si="437"/>
        <v>0</v>
      </c>
      <c r="DH235" s="125">
        <f t="shared" ca="1" si="438"/>
        <v>0</v>
      </c>
      <c r="DI235" s="125">
        <f t="shared" ca="1" si="439"/>
        <v>0</v>
      </c>
      <c r="DJ235" s="125">
        <f t="shared" ca="1" si="440"/>
        <v>0</v>
      </c>
      <c r="DK235" s="125">
        <f t="shared" ca="1" si="441"/>
        <v>0</v>
      </c>
      <c r="DL235" s="125">
        <f t="shared" ca="1" si="442"/>
        <v>0</v>
      </c>
      <c r="DM235" s="125">
        <f t="shared" ca="1" si="443"/>
        <v>0</v>
      </c>
      <c r="DN235" s="340" t="str">
        <f t="shared" ca="1" si="444"/>
        <v xml:space="preserve">    </v>
      </c>
      <c r="DO235" s="340" t="str">
        <f t="shared" ca="1" si="445"/>
        <v xml:space="preserve"> </v>
      </c>
      <c r="DP235" s="340">
        <f t="shared" ca="1" si="446"/>
        <v>0</v>
      </c>
      <c r="DQ235" s="340">
        <f t="shared" ca="1" si="447"/>
        <v>0</v>
      </c>
      <c r="DR235" s="340">
        <f t="shared" ca="1" si="448"/>
        <v>0</v>
      </c>
      <c r="DS235" s="340">
        <f t="shared" ca="1" si="449"/>
        <v>0</v>
      </c>
    </row>
    <row r="236" spans="1:123">
      <c r="A236">
        <f t="shared" ca="1" si="340"/>
        <v>230</v>
      </c>
      <c r="B236" t="str">
        <f t="shared" ca="1" si="341"/>
        <v>Начальник складу</v>
      </c>
      <c r="C236" t="str">
        <f t="shared" ca="1" si="342"/>
        <v>штаб - с-нт</v>
      </c>
      <c r="D236" t="str">
        <f t="shared" ca="1" si="343"/>
        <v>Акатов Д.К.</v>
      </c>
      <c r="E236">
        <f t="shared" ca="1" si="344"/>
        <v>0</v>
      </c>
      <c r="F236">
        <f t="shared" ca="1" si="345"/>
        <v>0</v>
      </c>
      <c r="G236" s="123" t="str">
        <f t="shared" ca="1" si="450"/>
        <v>14.0.1</v>
      </c>
      <c r="H236" s="123" t="str">
        <f t="shared" ca="1" si="451"/>
        <v>14.0.1</v>
      </c>
      <c r="I236" s="123" t="str">
        <f t="shared" ca="1" si="451"/>
        <v>14.0.1</v>
      </c>
      <c r="J236" s="123" t="str">
        <f t="shared" ca="1" si="451"/>
        <v>14.0.1</v>
      </c>
      <c r="K236" s="123" t="str">
        <f t="shared" ca="1" si="451"/>
        <v>14.0.1</v>
      </c>
      <c r="L236" s="123" t="str">
        <f t="shared" ca="1" si="451"/>
        <v>14.0.1</v>
      </c>
      <c r="M236" s="123" t="str">
        <f t="shared" ca="1" si="451"/>
        <v>14.0.1</v>
      </c>
      <c r="N236" s="123" t="str">
        <f t="shared" ca="1" si="451"/>
        <v>14.0.1</v>
      </c>
      <c r="O236" s="123">
        <f t="shared" ca="1" si="346"/>
        <v>7</v>
      </c>
      <c r="P236" s="123">
        <f t="shared" ca="1" si="347"/>
        <v>39477</v>
      </c>
      <c r="Q236" s="123">
        <f t="shared" ca="1" si="348"/>
        <v>0</v>
      </c>
      <c r="R236" s="123">
        <f t="shared" ca="1" si="348"/>
        <v>0</v>
      </c>
      <c r="S236" s="123">
        <f t="shared" ca="1" si="349"/>
        <v>0</v>
      </c>
      <c r="T236" s="123">
        <f t="shared" ca="1" si="350"/>
        <v>0</v>
      </c>
      <c r="U236" s="123">
        <f t="shared" ca="1" si="351"/>
        <v>0</v>
      </c>
      <c r="V236" s="123">
        <f t="shared" ca="1" si="352"/>
        <v>0</v>
      </c>
      <c r="W236" s="123">
        <f t="shared" ca="1" si="353"/>
        <v>0</v>
      </c>
      <c r="X236" s="123">
        <f t="shared" ca="1" si="354"/>
        <v>0</v>
      </c>
      <c r="Y236" s="123">
        <f t="shared" ca="1" si="355"/>
        <v>0</v>
      </c>
      <c r="Z236" s="123">
        <f t="shared" ca="1" si="356"/>
        <v>0</v>
      </c>
      <c r="AA236" s="123">
        <f t="shared" ca="1" si="357"/>
        <v>0</v>
      </c>
      <c r="AB236" s="123">
        <f t="shared" ca="1" si="358"/>
        <v>0</v>
      </c>
      <c r="AC236" s="123">
        <f t="shared" ca="1" si="359"/>
        <v>0</v>
      </c>
      <c r="AD236" s="123">
        <f t="shared" ca="1" si="360"/>
        <v>0</v>
      </c>
      <c r="AE236" s="123">
        <f t="shared" ca="1" si="361"/>
        <v>0</v>
      </c>
      <c r="AF236" s="123">
        <f t="shared" ca="1" si="362"/>
        <v>0</v>
      </c>
      <c r="AG236" s="123">
        <f t="shared" ca="1" si="363"/>
        <v>0</v>
      </c>
      <c r="AH236" s="123">
        <f t="shared" ca="1" si="364"/>
        <v>0</v>
      </c>
      <c r="AI236" s="123">
        <f t="shared" ca="1" si="365"/>
        <v>0</v>
      </c>
      <c r="AJ236" s="123">
        <f t="shared" ca="1" si="366"/>
        <v>0</v>
      </c>
      <c r="AK236" s="123">
        <f t="shared" ca="1" si="367"/>
        <v>0</v>
      </c>
      <c r="AL236" s="123">
        <f t="shared" ca="1" si="368"/>
        <v>0</v>
      </c>
      <c r="AM236" s="123">
        <f t="shared" ca="1" si="369"/>
        <v>0</v>
      </c>
      <c r="AN236" s="123">
        <f t="shared" ca="1" si="370"/>
        <v>0</v>
      </c>
      <c r="AO236" s="123">
        <f t="shared" ca="1" si="371"/>
        <v>0</v>
      </c>
      <c r="AP236" s="123">
        <f t="shared" ca="1" si="372"/>
        <v>0</v>
      </c>
      <c r="AQ236" s="123">
        <f t="shared" ca="1" si="373"/>
        <v>0</v>
      </c>
      <c r="AR236" s="123">
        <f t="shared" ca="1" si="374"/>
        <v>0</v>
      </c>
      <c r="AS236" s="123">
        <f t="shared" ca="1" si="375"/>
        <v>0</v>
      </c>
      <c r="AT236" s="123">
        <f t="shared" ca="1" si="376"/>
        <v>0</v>
      </c>
      <c r="AU236" s="123">
        <f t="shared" ca="1" si="377"/>
        <v>0</v>
      </c>
      <c r="AV236" s="123">
        <f t="shared" ca="1" si="378"/>
        <v>0</v>
      </c>
      <c r="AW236" s="123">
        <f t="shared" ca="1" si="379"/>
        <v>0</v>
      </c>
      <c r="AX236" s="123">
        <f t="shared" ca="1" si="380"/>
        <v>0</v>
      </c>
      <c r="AY236" s="123">
        <f t="shared" ca="1" si="381"/>
        <v>0</v>
      </c>
      <c r="AZ236" s="123">
        <f t="shared" ca="1" si="382"/>
        <v>0</v>
      </c>
      <c r="BA236" s="123">
        <f t="shared" ca="1" si="383"/>
        <v>0</v>
      </c>
      <c r="BB236" s="123">
        <f t="shared" ca="1" si="384"/>
        <v>0</v>
      </c>
      <c r="BC236" s="123">
        <f t="shared" ca="1" si="385"/>
        <v>0</v>
      </c>
      <c r="BD236" s="123">
        <f t="shared" ca="1" si="386"/>
        <v>0</v>
      </c>
      <c r="BE236" s="123">
        <f t="shared" ca="1" si="387"/>
        <v>0</v>
      </c>
      <c r="BF236" s="123">
        <f t="shared" ca="1" si="388"/>
        <v>0</v>
      </c>
      <c r="BG236" s="123">
        <f t="shared" ca="1" si="389"/>
        <v>0</v>
      </c>
      <c r="BH236" s="123">
        <f t="shared" ca="1" si="390"/>
        <v>0</v>
      </c>
      <c r="BI236" s="123">
        <f t="shared" ca="1" si="391"/>
        <v>0</v>
      </c>
      <c r="BJ236" s="123">
        <f t="shared" ca="1" si="392"/>
        <v>0</v>
      </c>
      <c r="BK236" s="123">
        <f t="shared" ca="1" si="393"/>
        <v>0</v>
      </c>
      <c r="BL236" s="123">
        <f t="shared" ca="1" si="394"/>
        <v>0</v>
      </c>
      <c r="BM236" s="123">
        <f t="shared" ca="1" si="395"/>
        <v>0</v>
      </c>
      <c r="BN236" s="123">
        <f t="shared" ca="1" si="396"/>
        <v>0.65</v>
      </c>
      <c r="BO236" s="123">
        <f t="shared" ca="1" si="397"/>
        <v>28</v>
      </c>
      <c r="BP236" s="340">
        <f t="shared" ca="1" si="398"/>
        <v>0</v>
      </c>
      <c r="BQ236" s="123">
        <f t="shared" ca="1" si="399"/>
        <v>0</v>
      </c>
      <c r="BR236" s="123">
        <f t="shared" ca="1" si="400"/>
        <v>0</v>
      </c>
      <c r="BS236" s="123">
        <f t="shared" ca="1" si="401"/>
        <v>0</v>
      </c>
      <c r="BT236" s="123">
        <f t="shared" ca="1" si="402"/>
        <v>0</v>
      </c>
      <c r="BU236" s="123">
        <f t="shared" ca="1" si="403"/>
        <v>0</v>
      </c>
      <c r="BV236" s="123"/>
      <c r="BW236" s="123">
        <f t="shared" ca="1" si="404"/>
        <v>0</v>
      </c>
      <c r="BX236" s="123"/>
      <c r="BY236" s="123">
        <f t="shared" ca="1" si="405"/>
        <v>0</v>
      </c>
      <c r="BZ236" s="123"/>
      <c r="CA236" s="123">
        <f t="shared" ca="1" si="406"/>
        <v>0</v>
      </c>
      <c r="CB236" s="528">
        <f t="shared" ca="1" si="407"/>
        <v>0</v>
      </c>
      <c r="CC236" s="123">
        <f t="shared" ca="1" si="408"/>
        <v>0</v>
      </c>
      <c r="CD236" s="125">
        <f t="shared" ca="1" si="409"/>
        <v>0</v>
      </c>
      <c r="CE236" s="125">
        <f t="shared" ca="1" si="410"/>
        <v>950</v>
      </c>
      <c r="CF236" s="125">
        <f t="shared" ca="1" si="411"/>
        <v>3000</v>
      </c>
      <c r="CG236" s="125">
        <f t="shared" ca="1" si="412"/>
        <v>1382.5</v>
      </c>
      <c r="CH236" s="125">
        <f t="shared" ca="1" si="413"/>
        <v>0</v>
      </c>
      <c r="CI236" s="125">
        <f t="shared" ca="1" si="414"/>
        <v>0</v>
      </c>
      <c r="CJ236" s="125">
        <f t="shared" ca="1" si="415"/>
        <v>0</v>
      </c>
      <c r="CK236" s="125">
        <f t="shared" ca="1" si="416"/>
        <v>0</v>
      </c>
      <c r="CL236" s="125">
        <f t="shared" ca="1" si="417"/>
        <v>3466.13</v>
      </c>
      <c r="CM236" s="125">
        <f t="shared" ca="1" si="418"/>
        <v>8730</v>
      </c>
      <c r="CN236" s="125">
        <f t="shared" ca="1" si="419"/>
        <v>17528.63</v>
      </c>
      <c r="CO236" s="125">
        <f t="shared" ca="1" si="420"/>
        <v>0</v>
      </c>
      <c r="CP236" s="125">
        <f t="shared" ca="1" si="421"/>
        <v>0</v>
      </c>
      <c r="CQ236" s="125">
        <f t="shared" ca="1" si="422"/>
        <v>0</v>
      </c>
      <c r="CR236" s="125">
        <f t="shared" ca="1" si="423"/>
        <v>0</v>
      </c>
      <c r="CS236" s="125">
        <f t="shared" ca="1" si="424"/>
        <v>0</v>
      </c>
      <c r="CT236" s="125">
        <f t="shared" ca="1" si="425"/>
        <v>0</v>
      </c>
      <c r="CU236" s="125">
        <f t="shared" ca="1" si="426"/>
        <v>0</v>
      </c>
      <c r="CV236" s="125">
        <f t="shared" ca="1" si="427"/>
        <v>0</v>
      </c>
      <c r="CW236" s="125">
        <f t="shared" ca="1" si="428"/>
        <v>0</v>
      </c>
      <c r="CX236" s="125">
        <f t="shared" ca="1" si="429"/>
        <v>0</v>
      </c>
      <c r="CY236" s="125">
        <f t="shared" ca="1" si="430"/>
        <v>0</v>
      </c>
      <c r="CZ236" s="125">
        <f t="shared" ca="1" si="431"/>
        <v>672.35</v>
      </c>
      <c r="DA236" s="341">
        <f t="shared" ca="1" si="432"/>
        <v>18200.98</v>
      </c>
      <c r="DB236" s="606">
        <f t="shared" ca="1" si="433"/>
        <v>3276.18</v>
      </c>
      <c r="DC236" s="606"/>
      <c r="DD236" s="606">
        <f t="shared" ca="1" si="434"/>
        <v>224.26</v>
      </c>
      <c r="DE236" s="125">
        <f t="shared" ca="1" si="435"/>
        <v>4494.18</v>
      </c>
      <c r="DF236" s="125">
        <f t="shared" ca="1" si="436"/>
        <v>0</v>
      </c>
      <c r="DG236" s="125">
        <f t="shared" ca="1" si="437"/>
        <v>0</v>
      </c>
      <c r="DH236" s="125">
        <f t="shared" ca="1" si="438"/>
        <v>7994.62</v>
      </c>
      <c r="DI236" s="125">
        <f t="shared" ca="1" si="439"/>
        <v>3856.3</v>
      </c>
      <c r="DJ236" s="125">
        <f t="shared" ca="1" si="440"/>
        <v>3276.18</v>
      </c>
      <c r="DK236" s="125">
        <f t="shared" ca="1" si="441"/>
        <v>13482.54</v>
      </c>
      <c r="DL236" s="125">
        <f t="shared" ca="1" si="442"/>
        <v>0</v>
      </c>
      <c r="DM236" s="125">
        <f t="shared" ca="1" si="443"/>
        <v>0</v>
      </c>
      <c r="DN236" s="340" t="str">
        <f t="shared" ca="1" si="444"/>
        <v xml:space="preserve">30 від 01.03   </v>
      </c>
      <c r="DO236" s="340" t="str">
        <f t="shared" ca="1" si="445"/>
        <v>Акатов Д.К.</v>
      </c>
      <c r="DP236" s="340" t="str">
        <f t="shared" ca="1" si="446"/>
        <v>Акатов</v>
      </c>
      <c r="DQ236" s="340" t="str">
        <f t="shared" ca="1" si="447"/>
        <v>Дмитро</v>
      </c>
      <c r="DR236" s="340" t="str">
        <f t="shared" ca="1" si="448"/>
        <v>Костянтинович</v>
      </c>
      <c r="DS236" s="340">
        <f t="shared" ca="1" si="449"/>
        <v>3252018137</v>
      </c>
    </row>
    <row r="237" spans="1:123">
      <c r="A237">
        <f t="shared" ca="1" si="340"/>
        <v>231</v>
      </c>
      <c r="B237" t="str">
        <f t="shared" ca="1" si="341"/>
        <v>Начальник складу</v>
      </c>
      <c r="C237" t="str">
        <f t="shared" ca="1" si="342"/>
        <v>штаб - с-нт</v>
      </c>
      <c r="D237" t="str">
        <f t="shared" ca="1" si="343"/>
        <v>Клокар Г.А.</v>
      </c>
      <c r="E237">
        <f t="shared" ca="1" si="344"/>
        <v>0</v>
      </c>
      <c r="F237">
        <f t="shared" ca="1" si="345"/>
        <v>0</v>
      </c>
      <c r="G237" s="123" t="str">
        <f t="shared" ca="1" si="450"/>
        <v>9.10.16</v>
      </c>
      <c r="H237" s="123" t="str">
        <f t="shared" ca="1" si="451"/>
        <v>9.10.16</v>
      </c>
      <c r="I237" s="123" t="str">
        <f t="shared" ca="1" si="451"/>
        <v>9.10.16</v>
      </c>
      <c r="J237" s="123" t="str">
        <f t="shared" ca="1" si="451"/>
        <v>9.10.16</v>
      </c>
      <c r="K237" s="123" t="str">
        <f t="shared" ca="1" si="451"/>
        <v>9.10.16</v>
      </c>
      <c r="L237" s="123" t="str">
        <f t="shared" ca="1" si="451"/>
        <v>9.10.16</v>
      </c>
      <c r="M237" s="123" t="str">
        <f t="shared" ca="1" si="451"/>
        <v>9.10.16</v>
      </c>
      <c r="N237" s="123" t="str">
        <f t="shared" ca="1" si="451"/>
        <v>9.10.16</v>
      </c>
      <c r="O237" s="123">
        <f t="shared" ca="1" si="346"/>
        <v>6</v>
      </c>
      <c r="P237" s="123">
        <f t="shared" ca="1" si="347"/>
        <v>40983</v>
      </c>
      <c r="Q237" s="123">
        <f t="shared" ca="1" si="348"/>
        <v>0</v>
      </c>
      <c r="R237" s="123">
        <f t="shared" ca="1" si="348"/>
        <v>0</v>
      </c>
      <c r="S237" s="123">
        <f t="shared" ca="1" si="349"/>
        <v>0</v>
      </c>
      <c r="T237" s="123">
        <f t="shared" ca="1" si="350"/>
        <v>0</v>
      </c>
      <c r="U237" s="123">
        <f t="shared" ca="1" si="351"/>
        <v>0</v>
      </c>
      <c r="V237" s="123">
        <f t="shared" ca="1" si="352"/>
        <v>0</v>
      </c>
      <c r="W237" s="123">
        <f t="shared" ca="1" si="353"/>
        <v>0</v>
      </c>
      <c r="X237" s="123">
        <f t="shared" ca="1" si="354"/>
        <v>0</v>
      </c>
      <c r="Y237" s="123">
        <f t="shared" ca="1" si="355"/>
        <v>0</v>
      </c>
      <c r="Z237" s="123">
        <f t="shared" ca="1" si="356"/>
        <v>0</v>
      </c>
      <c r="AA237" s="123">
        <f t="shared" ca="1" si="357"/>
        <v>0</v>
      </c>
      <c r="AB237" s="123">
        <f t="shared" ca="1" si="358"/>
        <v>0</v>
      </c>
      <c r="AC237" s="123">
        <f t="shared" ca="1" si="359"/>
        <v>0</v>
      </c>
      <c r="AD237" s="123">
        <f t="shared" ca="1" si="360"/>
        <v>0</v>
      </c>
      <c r="AE237" s="123">
        <f t="shared" ca="1" si="361"/>
        <v>0</v>
      </c>
      <c r="AF237" s="123">
        <f t="shared" ca="1" si="362"/>
        <v>0</v>
      </c>
      <c r="AG237" s="123">
        <f t="shared" ca="1" si="363"/>
        <v>0</v>
      </c>
      <c r="AH237" s="123">
        <f t="shared" ca="1" si="364"/>
        <v>0</v>
      </c>
      <c r="AI237" s="123">
        <f t="shared" ca="1" si="365"/>
        <v>0</v>
      </c>
      <c r="AJ237" s="123">
        <f t="shared" ca="1" si="366"/>
        <v>0</v>
      </c>
      <c r="AK237" s="123">
        <f t="shared" ca="1" si="367"/>
        <v>0</v>
      </c>
      <c r="AL237" s="123">
        <f t="shared" ca="1" si="368"/>
        <v>0</v>
      </c>
      <c r="AM237" s="123">
        <f t="shared" ca="1" si="369"/>
        <v>0</v>
      </c>
      <c r="AN237" s="123">
        <f t="shared" ca="1" si="370"/>
        <v>0</v>
      </c>
      <c r="AO237" s="123">
        <f t="shared" ca="1" si="371"/>
        <v>0</v>
      </c>
      <c r="AP237" s="123">
        <f t="shared" ca="1" si="372"/>
        <v>0</v>
      </c>
      <c r="AQ237" s="123">
        <f t="shared" ca="1" si="373"/>
        <v>0</v>
      </c>
      <c r="AR237" s="123">
        <f t="shared" ca="1" si="374"/>
        <v>0</v>
      </c>
      <c r="AS237" s="123">
        <f t="shared" ca="1" si="375"/>
        <v>0</v>
      </c>
      <c r="AT237" s="123">
        <f t="shared" ca="1" si="376"/>
        <v>0</v>
      </c>
      <c r="AU237" s="123">
        <f t="shared" ca="1" si="377"/>
        <v>0</v>
      </c>
      <c r="AV237" s="123">
        <f t="shared" ca="1" si="378"/>
        <v>0</v>
      </c>
      <c r="AW237" s="123">
        <f t="shared" ca="1" si="379"/>
        <v>0</v>
      </c>
      <c r="AX237" s="123">
        <f t="shared" ca="1" si="380"/>
        <v>0</v>
      </c>
      <c r="AY237" s="123">
        <f t="shared" ca="1" si="381"/>
        <v>0</v>
      </c>
      <c r="AZ237" s="123">
        <f t="shared" ca="1" si="382"/>
        <v>0</v>
      </c>
      <c r="BA237" s="123">
        <f t="shared" ca="1" si="383"/>
        <v>0</v>
      </c>
      <c r="BB237" s="123">
        <f t="shared" ca="1" si="384"/>
        <v>0</v>
      </c>
      <c r="BC237" s="123">
        <f t="shared" ca="1" si="385"/>
        <v>0</v>
      </c>
      <c r="BD237" s="123">
        <f t="shared" ca="1" si="386"/>
        <v>0</v>
      </c>
      <c r="BE237" s="123">
        <f t="shared" ca="1" si="387"/>
        <v>0</v>
      </c>
      <c r="BF237" s="123">
        <f t="shared" ca="1" si="388"/>
        <v>0</v>
      </c>
      <c r="BG237" s="123">
        <f t="shared" ca="1" si="389"/>
        <v>0</v>
      </c>
      <c r="BH237" s="123">
        <f t="shared" ca="1" si="390"/>
        <v>0</v>
      </c>
      <c r="BI237" s="123">
        <f t="shared" ca="1" si="391"/>
        <v>0</v>
      </c>
      <c r="BJ237" s="123">
        <f t="shared" ca="1" si="392"/>
        <v>0</v>
      </c>
      <c r="BK237" s="123">
        <f t="shared" ca="1" si="393"/>
        <v>0</v>
      </c>
      <c r="BL237" s="123">
        <f t="shared" ca="1" si="394"/>
        <v>0</v>
      </c>
      <c r="BM237" s="123">
        <f t="shared" ca="1" si="395"/>
        <v>0</v>
      </c>
      <c r="BN237" s="123">
        <f t="shared" ca="1" si="396"/>
        <v>0.65</v>
      </c>
      <c r="BO237" s="123">
        <f t="shared" ca="1" si="397"/>
        <v>28</v>
      </c>
      <c r="BP237" s="340">
        <f t="shared" ca="1" si="398"/>
        <v>0</v>
      </c>
      <c r="BQ237" s="123">
        <f t="shared" ca="1" si="399"/>
        <v>0</v>
      </c>
      <c r="BR237" s="123">
        <f t="shared" ca="1" si="400"/>
        <v>0</v>
      </c>
      <c r="BS237" s="123">
        <f t="shared" ca="1" si="401"/>
        <v>0</v>
      </c>
      <c r="BT237" s="123">
        <f t="shared" ca="1" si="402"/>
        <v>0</v>
      </c>
      <c r="BU237" s="123">
        <f t="shared" ca="1" si="403"/>
        <v>0</v>
      </c>
      <c r="BV237" s="123"/>
      <c r="BW237" s="123">
        <f t="shared" ca="1" si="404"/>
        <v>0</v>
      </c>
      <c r="BX237" s="123"/>
      <c r="BY237" s="123">
        <f t="shared" ca="1" si="405"/>
        <v>0</v>
      </c>
      <c r="BZ237" s="123"/>
      <c r="CA237" s="123">
        <f t="shared" ca="1" si="406"/>
        <v>0</v>
      </c>
      <c r="CB237" s="528">
        <f t="shared" ca="1" si="407"/>
        <v>0</v>
      </c>
      <c r="CC237" s="123">
        <f t="shared" ca="1" si="408"/>
        <v>0</v>
      </c>
      <c r="CD237" s="125">
        <f t="shared" ca="1" si="409"/>
        <v>0</v>
      </c>
      <c r="CE237" s="125">
        <f t="shared" ca="1" si="410"/>
        <v>950</v>
      </c>
      <c r="CF237" s="125">
        <f t="shared" ca="1" si="411"/>
        <v>2910</v>
      </c>
      <c r="CG237" s="125">
        <f t="shared" ca="1" si="412"/>
        <v>1158</v>
      </c>
      <c r="CH237" s="125">
        <f t="shared" ca="1" si="413"/>
        <v>0</v>
      </c>
      <c r="CI237" s="125">
        <f t="shared" ca="1" si="414"/>
        <v>0</v>
      </c>
      <c r="CJ237" s="125">
        <f t="shared" ca="1" si="415"/>
        <v>0</v>
      </c>
      <c r="CK237" s="125">
        <f t="shared" ca="1" si="416"/>
        <v>0</v>
      </c>
      <c r="CL237" s="125">
        <f t="shared" ca="1" si="417"/>
        <v>3261.7</v>
      </c>
      <c r="CM237" s="125">
        <f t="shared" ca="1" si="418"/>
        <v>8759.1</v>
      </c>
      <c r="CN237" s="125">
        <f t="shared" ca="1" si="419"/>
        <v>17038.8</v>
      </c>
      <c r="CO237" s="125">
        <f t="shared" ca="1" si="420"/>
        <v>0</v>
      </c>
      <c r="CP237" s="125">
        <f t="shared" ca="1" si="421"/>
        <v>0</v>
      </c>
      <c r="CQ237" s="125">
        <f t="shared" ca="1" si="422"/>
        <v>0</v>
      </c>
      <c r="CR237" s="125">
        <f t="shared" ca="1" si="423"/>
        <v>0</v>
      </c>
      <c r="CS237" s="125">
        <f t="shared" ca="1" si="424"/>
        <v>0</v>
      </c>
      <c r="CT237" s="125">
        <f t="shared" ca="1" si="425"/>
        <v>0</v>
      </c>
      <c r="CU237" s="125">
        <f t="shared" ca="1" si="426"/>
        <v>0</v>
      </c>
      <c r="CV237" s="125">
        <f t="shared" ca="1" si="427"/>
        <v>0</v>
      </c>
      <c r="CW237" s="125">
        <f t="shared" ca="1" si="428"/>
        <v>0</v>
      </c>
      <c r="CX237" s="125">
        <f t="shared" ca="1" si="429"/>
        <v>0</v>
      </c>
      <c r="CY237" s="125">
        <f t="shared" ca="1" si="430"/>
        <v>0</v>
      </c>
      <c r="CZ237" s="125">
        <f t="shared" ca="1" si="431"/>
        <v>672.35</v>
      </c>
      <c r="DA237" s="341">
        <f t="shared" ca="1" si="432"/>
        <v>17711.150000000001</v>
      </c>
      <c r="DB237" s="606">
        <f t="shared" ca="1" si="433"/>
        <v>3188.01</v>
      </c>
      <c r="DC237" s="606"/>
      <c r="DD237" s="606">
        <f t="shared" ca="1" si="434"/>
        <v>218.23</v>
      </c>
      <c r="DE237" s="125">
        <f t="shared" ca="1" si="435"/>
        <v>0</v>
      </c>
      <c r="DF237" s="125">
        <f t="shared" ca="1" si="436"/>
        <v>0</v>
      </c>
      <c r="DG237" s="125">
        <f t="shared" ca="1" si="437"/>
        <v>0</v>
      </c>
      <c r="DH237" s="125">
        <f t="shared" ca="1" si="438"/>
        <v>3406.24</v>
      </c>
      <c r="DI237" s="125">
        <f t="shared" ca="1" si="439"/>
        <v>3748.54</v>
      </c>
      <c r="DJ237" s="125">
        <f t="shared" ca="1" si="440"/>
        <v>3188.01</v>
      </c>
      <c r="DK237" s="125">
        <f t="shared" ca="1" si="441"/>
        <v>17492.919999999998</v>
      </c>
      <c r="DL237" s="125">
        <f t="shared" ca="1" si="442"/>
        <v>0</v>
      </c>
      <c r="DM237" s="125">
        <f t="shared" ca="1" si="443"/>
        <v>0</v>
      </c>
      <c r="DN237" s="340" t="str">
        <f t="shared" ca="1" si="444"/>
        <v xml:space="preserve">30 від 01.03   </v>
      </c>
      <c r="DO237" s="340" t="str">
        <f t="shared" ca="1" si="445"/>
        <v>Клокар Г.А.</v>
      </c>
      <c r="DP237" s="340" t="str">
        <f t="shared" ca="1" si="446"/>
        <v>Клокар</v>
      </c>
      <c r="DQ237" s="340" t="str">
        <f t="shared" ca="1" si="447"/>
        <v>Геннадій</v>
      </c>
      <c r="DR237" s="340" t="str">
        <f t="shared" ca="1" si="448"/>
        <v>Акимович</v>
      </c>
      <c r="DS237" s="340">
        <f t="shared" ca="1" si="449"/>
        <v>2636001476</v>
      </c>
    </row>
    <row r="238" spans="1:123">
      <c r="A238">
        <f t="shared" ca="1" si="340"/>
        <v>232</v>
      </c>
      <c r="B238" t="str">
        <f t="shared" ca="1" si="341"/>
        <v>Начальник складу</v>
      </c>
      <c r="C238" t="str">
        <f t="shared" ca="1" si="342"/>
        <v>майст с-нт</v>
      </c>
      <c r="D238" t="str">
        <f t="shared" ca="1" si="343"/>
        <v>Головач О.Г.</v>
      </c>
      <c r="E238">
        <f t="shared" ca="1" si="344"/>
        <v>0</v>
      </c>
      <c r="F238">
        <f t="shared" ca="1" si="345"/>
        <v>0</v>
      </c>
      <c r="G238" s="123" t="str">
        <f t="shared" ca="1" si="450"/>
        <v>23.1.17</v>
      </c>
      <c r="H238" s="123" t="str">
        <f t="shared" ca="1" si="451"/>
        <v>23.1.17</v>
      </c>
      <c r="I238" s="123" t="str">
        <f t="shared" ca="1" si="451"/>
        <v>23.1.17</v>
      </c>
      <c r="J238" s="123" t="str">
        <f t="shared" ca="1" si="451"/>
        <v>23.1.17</v>
      </c>
      <c r="K238" s="123" t="str">
        <f t="shared" ca="1" si="451"/>
        <v>23.1.17</v>
      </c>
      <c r="L238" s="123" t="str">
        <f t="shared" ca="1" si="451"/>
        <v>23.1.17</v>
      </c>
      <c r="M238" s="123" t="str">
        <f t="shared" ca="1" si="451"/>
        <v>23.1.17</v>
      </c>
      <c r="N238" s="123" t="str">
        <f t="shared" ca="1" si="451"/>
        <v>23.1.17</v>
      </c>
      <c r="O238" s="123">
        <f t="shared" ca="1" si="346"/>
        <v>6</v>
      </c>
      <c r="P238" s="123">
        <f t="shared" ca="1" si="347"/>
        <v>36143</v>
      </c>
      <c r="Q238" s="123">
        <f t="shared" ca="1" si="348"/>
        <v>0</v>
      </c>
      <c r="R238" s="123">
        <f t="shared" ca="1" si="348"/>
        <v>0</v>
      </c>
      <c r="S238" s="123">
        <f t="shared" ca="1" si="349"/>
        <v>0</v>
      </c>
      <c r="T238" s="123">
        <f t="shared" ca="1" si="350"/>
        <v>0</v>
      </c>
      <c r="U238" s="123">
        <f t="shared" ca="1" si="351"/>
        <v>0</v>
      </c>
      <c r="V238" s="123">
        <f t="shared" ca="1" si="352"/>
        <v>0</v>
      </c>
      <c r="W238" s="123">
        <f t="shared" ca="1" si="353"/>
        <v>0</v>
      </c>
      <c r="X238" s="123">
        <f t="shared" ca="1" si="354"/>
        <v>0</v>
      </c>
      <c r="Y238" s="123">
        <f t="shared" ca="1" si="355"/>
        <v>0</v>
      </c>
      <c r="Z238" s="123">
        <f t="shared" ca="1" si="356"/>
        <v>0</v>
      </c>
      <c r="AA238" s="123">
        <f t="shared" ca="1" si="357"/>
        <v>0</v>
      </c>
      <c r="AB238" s="123">
        <f t="shared" ca="1" si="358"/>
        <v>0</v>
      </c>
      <c r="AC238" s="123">
        <f t="shared" ca="1" si="359"/>
        <v>0</v>
      </c>
      <c r="AD238" s="123">
        <f t="shared" ca="1" si="360"/>
        <v>0</v>
      </c>
      <c r="AE238" s="123">
        <f t="shared" ca="1" si="361"/>
        <v>0</v>
      </c>
      <c r="AF238" s="123">
        <f t="shared" ca="1" si="362"/>
        <v>0</v>
      </c>
      <c r="AG238" s="123">
        <f t="shared" ca="1" si="363"/>
        <v>0</v>
      </c>
      <c r="AH238" s="123">
        <f t="shared" ca="1" si="364"/>
        <v>0</v>
      </c>
      <c r="AI238" s="123">
        <f t="shared" ca="1" si="365"/>
        <v>0</v>
      </c>
      <c r="AJ238" s="123">
        <f t="shared" ca="1" si="366"/>
        <v>0</v>
      </c>
      <c r="AK238" s="123">
        <f t="shared" ca="1" si="367"/>
        <v>0</v>
      </c>
      <c r="AL238" s="123">
        <f t="shared" ca="1" si="368"/>
        <v>0</v>
      </c>
      <c r="AM238" s="123">
        <f t="shared" ca="1" si="369"/>
        <v>0</v>
      </c>
      <c r="AN238" s="123">
        <f t="shared" ca="1" si="370"/>
        <v>0</v>
      </c>
      <c r="AO238" s="123">
        <f t="shared" ca="1" si="371"/>
        <v>0</v>
      </c>
      <c r="AP238" s="123">
        <f t="shared" ca="1" si="372"/>
        <v>0</v>
      </c>
      <c r="AQ238" s="123">
        <f t="shared" ca="1" si="373"/>
        <v>0</v>
      </c>
      <c r="AR238" s="123">
        <f t="shared" ca="1" si="374"/>
        <v>0</v>
      </c>
      <c r="AS238" s="123">
        <f t="shared" ca="1" si="375"/>
        <v>0</v>
      </c>
      <c r="AT238" s="123">
        <f t="shared" ca="1" si="376"/>
        <v>0</v>
      </c>
      <c r="AU238" s="123">
        <f t="shared" ca="1" si="377"/>
        <v>0</v>
      </c>
      <c r="AV238" s="123">
        <f t="shared" ca="1" si="378"/>
        <v>0</v>
      </c>
      <c r="AW238" s="123">
        <f t="shared" ca="1" si="379"/>
        <v>0</v>
      </c>
      <c r="AX238" s="123">
        <f t="shared" ca="1" si="380"/>
        <v>0</v>
      </c>
      <c r="AY238" s="123">
        <f t="shared" ca="1" si="381"/>
        <v>0</v>
      </c>
      <c r="AZ238" s="123">
        <f t="shared" ca="1" si="382"/>
        <v>0</v>
      </c>
      <c r="BA238" s="123">
        <f t="shared" ca="1" si="383"/>
        <v>0</v>
      </c>
      <c r="BB238" s="123">
        <f t="shared" ca="1" si="384"/>
        <v>0</v>
      </c>
      <c r="BC238" s="123">
        <f t="shared" ca="1" si="385"/>
        <v>0</v>
      </c>
      <c r="BD238" s="123">
        <f t="shared" ca="1" si="386"/>
        <v>0</v>
      </c>
      <c r="BE238" s="123">
        <f t="shared" ca="1" si="387"/>
        <v>0</v>
      </c>
      <c r="BF238" s="123">
        <f t="shared" ca="1" si="388"/>
        <v>0</v>
      </c>
      <c r="BG238" s="123">
        <f t="shared" ca="1" si="389"/>
        <v>0</v>
      </c>
      <c r="BH238" s="123">
        <f t="shared" ca="1" si="390"/>
        <v>0</v>
      </c>
      <c r="BI238" s="123">
        <f t="shared" ca="1" si="391"/>
        <v>0</v>
      </c>
      <c r="BJ238" s="123">
        <f t="shared" ca="1" si="392"/>
        <v>0</v>
      </c>
      <c r="BK238" s="123">
        <f t="shared" ca="1" si="393"/>
        <v>0</v>
      </c>
      <c r="BL238" s="123">
        <f t="shared" ca="1" si="394"/>
        <v>0</v>
      </c>
      <c r="BM238" s="123">
        <f t="shared" ca="1" si="395"/>
        <v>0</v>
      </c>
      <c r="BN238" s="123">
        <f t="shared" ca="1" si="396"/>
        <v>0.65</v>
      </c>
      <c r="BO238" s="123">
        <f t="shared" ca="1" si="397"/>
        <v>28</v>
      </c>
      <c r="BP238" s="340">
        <f t="shared" ca="1" si="398"/>
        <v>0</v>
      </c>
      <c r="BQ238" s="123">
        <f t="shared" ca="1" si="399"/>
        <v>0</v>
      </c>
      <c r="BR238" s="123">
        <f t="shared" ca="1" si="400"/>
        <v>0</v>
      </c>
      <c r="BS238" s="123">
        <f t="shared" ca="1" si="401"/>
        <v>0</v>
      </c>
      <c r="BT238" s="123">
        <f t="shared" ca="1" si="402"/>
        <v>0</v>
      </c>
      <c r="BU238" s="123">
        <f t="shared" ca="1" si="403"/>
        <v>0</v>
      </c>
      <c r="BV238" s="123"/>
      <c r="BW238" s="123">
        <f t="shared" ca="1" si="404"/>
        <v>0</v>
      </c>
      <c r="BX238" s="123"/>
      <c r="BY238" s="123">
        <f t="shared" ca="1" si="405"/>
        <v>0</v>
      </c>
      <c r="BZ238" s="123"/>
      <c r="CA238" s="123">
        <f t="shared" ca="1" si="406"/>
        <v>0</v>
      </c>
      <c r="CB238" s="528">
        <f t="shared" ca="1" si="407"/>
        <v>0</v>
      </c>
      <c r="CC238" s="123">
        <f t="shared" ca="1" si="408"/>
        <v>0</v>
      </c>
      <c r="CD238" s="125">
        <f t="shared" ca="1" si="409"/>
        <v>0</v>
      </c>
      <c r="CE238" s="125">
        <f t="shared" ca="1" si="410"/>
        <v>1020</v>
      </c>
      <c r="CF238" s="125">
        <f t="shared" ca="1" si="411"/>
        <v>2910</v>
      </c>
      <c r="CG238" s="125">
        <f t="shared" ca="1" si="412"/>
        <v>1768.5</v>
      </c>
      <c r="CH238" s="125">
        <f t="shared" ca="1" si="413"/>
        <v>0</v>
      </c>
      <c r="CI238" s="125">
        <f t="shared" ca="1" si="414"/>
        <v>0</v>
      </c>
      <c r="CJ238" s="125">
        <f t="shared" ca="1" si="415"/>
        <v>0</v>
      </c>
      <c r="CK238" s="125">
        <f t="shared" ca="1" si="416"/>
        <v>0</v>
      </c>
      <c r="CL238" s="125">
        <f t="shared" ca="1" si="417"/>
        <v>3704.03</v>
      </c>
      <c r="CM238" s="125">
        <f t="shared" ca="1" si="418"/>
        <v>8759.1</v>
      </c>
      <c r="CN238" s="125">
        <f t="shared" ca="1" si="419"/>
        <v>18161.63</v>
      </c>
      <c r="CO238" s="125">
        <f t="shared" ca="1" si="420"/>
        <v>0</v>
      </c>
      <c r="CP238" s="125">
        <f t="shared" ca="1" si="421"/>
        <v>0</v>
      </c>
      <c r="CQ238" s="125">
        <f t="shared" ca="1" si="422"/>
        <v>0</v>
      </c>
      <c r="CR238" s="125">
        <f t="shared" ca="1" si="423"/>
        <v>0</v>
      </c>
      <c r="CS238" s="125">
        <f t="shared" ca="1" si="424"/>
        <v>0</v>
      </c>
      <c r="CT238" s="125">
        <f t="shared" ca="1" si="425"/>
        <v>0</v>
      </c>
      <c r="CU238" s="125">
        <f t="shared" ca="1" si="426"/>
        <v>0</v>
      </c>
      <c r="CV238" s="125">
        <f t="shared" ca="1" si="427"/>
        <v>0</v>
      </c>
      <c r="CW238" s="125">
        <f t="shared" ca="1" si="428"/>
        <v>0</v>
      </c>
      <c r="CX238" s="125">
        <f t="shared" ca="1" si="429"/>
        <v>0</v>
      </c>
      <c r="CY238" s="125">
        <f t="shared" ca="1" si="430"/>
        <v>0</v>
      </c>
      <c r="CZ238" s="125">
        <f t="shared" ca="1" si="431"/>
        <v>672.35</v>
      </c>
      <c r="DA238" s="341">
        <f t="shared" ca="1" si="432"/>
        <v>18833.98</v>
      </c>
      <c r="DB238" s="606">
        <f t="shared" ca="1" si="433"/>
        <v>3390.12</v>
      </c>
      <c r="DC238" s="606"/>
      <c r="DD238" s="606">
        <f t="shared" ca="1" si="434"/>
        <v>232.06</v>
      </c>
      <c r="DE238" s="125">
        <f t="shared" ca="1" si="435"/>
        <v>0</v>
      </c>
      <c r="DF238" s="125">
        <f t="shared" ca="1" si="436"/>
        <v>0</v>
      </c>
      <c r="DG238" s="125">
        <f t="shared" ca="1" si="437"/>
        <v>0</v>
      </c>
      <c r="DH238" s="125">
        <f t="shared" ca="1" si="438"/>
        <v>3622.18</v>
      </c>
      <c r="DI238" s="125">
        <f t="shared" ca="1" si="439"/>
        <v>3995.56</v>
      </c>
      <c r="DJ238" s="125">
        <f t="shared" ca="1" si="440"/>
        <v>3390.12</v>
      </c>
      <c r="DK238" s="125">
        <f t="shared" ca="1" si="441"/>
        <v>18601.919999999998</v>
      </c>
      <c r="DL238" s="125">
        <f t="shared" ca="1" si="442"/>
        <v>0</v>
      </c>
      <c r="DM238" s="125">
        <f t="shared" ca="1" si="443"/>
        <v>0</v>
      </c>
      <c r="DN238" s="340" t="str">
        <f t="shared" ca="1" si="444"/>
        <v xml:space="preserve">30 від 01.03   </v>
      </c>
      <c r="DO238" s="340" t="str">
        <f t="shared" ca="1" si="445"/>
        <v>Головач О.Г.</v>
      </c>
      <c r="DP238" s="340" t="str">
        <f t="shared" ca="1" si="446"/>
        <v>Головач</v>
      </c>
      <c r="DQ238" s="340" t="str">
        <f t="shared" ca="1" si="447"/>
        <v>Олександр</v>
      </c>
      <c r="DR238" s="340" t="str">
        <f t="shared" ca="1" si="448"/>
        <v>Григорович</v>
      </c>
      <c r="DS238" s="340">
        <f t="shared" ca="1" si="449"/>
        <v>2178520674</v>
      </c>
    </row>
    <row r="239" spans="1:123">
      <c r="A239">
        <f t="shared" ca="1" si="340"/>
        <v>233</v>
      </c>
      <c r="B239" t="str">
        <f t="shared" ca="1" si="341"/>
        <v>Начальник складу</v>
      </c>
      <c r="C239" t="str">
        <f t="shared" ca="1" si="342"/>
        <v>гол. с-нт</v>
      </c>
      <c r="D239" t="str">
        <f t="shared" ca="1" si="343"/>
        <v>Поймало М.В.</v>
      </c>
      <c r="E239">
        <f t="shared" ca="1" si="344"/>
        <v>0</v>
      </c>
      <c r="F239">
        <f t="shared" ca="1" si="345"/>
        <v>0</v>
      </c>
      <c r="G239" s="123" t="str">
        <f t="shared" ca="1" si="450"/>
        <v>9.11.0</v>
      </c>
      <c r="H239" s="123" t="str">
        <f t="shared" ca="1" si="451"/>
        <v>9.11.0</v>
      </c>
      <c r="I239" s="123" t="str">
        <f t="shared" ca="1" si="451"/>
        <v>9.11.0</v>
      </c>
      <c r="J239" s="123" t="str">
        <f t="shared" ca="1" si="451"/>
        <v>9.11.0</v>
      </c>
      <c r="K239" s="123" t="str">
        <f t="shared" ca="1" si="451"/>
        <v>9.11.0</v>
      </c>
      <c r="L239" s="123" t="str">
        <f t="shared" ca="1" si="451"/>
        <v>9.11.0</v>
      </c>
      <c r="M239" s="123" t="str">
        <f t="shared" ca="1" si="451"/>
        <v>9.11.0</v>
      </c>
      <c r="N239" s="123" t="str">
        <f t="shared" ca="1" si="451"/>
        <v>9.11.0</v>
      </c>
      <c r="O239" s="123">
        <f t="shared" ca="1" si="346"/>
        <v>6</v>
      </c>
      <c r="P239" s="123">
        <f t="shared" ca="1" si="347"/>
        <v>40969</v>
      </c>
      <c r="Q239" s="123">
        <f t="shared" ca="1" si="348"/>
        <v>0</v>
      </c>
      <c r="R239" s="123">
        <f t="shared" ca="1" si="348"/>
        <v>0</v>
      </c>
      <c r="S239" s="123">
        <f t="shared" ca="1" si="349"/>
        <v>0</v>
      </c>
      <c r="T239" s="123">
        <f t="shared" ca="1" si="350"/>
        <v>0</v>
      </c>
      <c r="U239" s="123">
        <f t="shared" ca="1" si="351"/>
        <v>0</v>
      </c>
      <c r="V239" s="123">
        <f t="shared" ca="1" si="352"/>
        <v>0</v>
      </c>
      <c r="W239" s="123">
        <f t="shared" ca="1" si="353"/>
        <v>0</v>
      </c>
      <c r="X239" s="123">
        <f t="shared" ca="1" si="354"/>
        <v>0</v>
      </c>
      <c r="Y239" s="123">
        <f t="shared" ca="1" si="355"/>
        <v>0</v>
      </c>
      <c r="Z239" s="123">
        <f t="shared" ca="1" si="356"/>
        <v>0</v>
      </c>
      <c r="AA239" s="123">
        <f t="shared" ca="1" si="357"/>
        <v>0</v>
      </c>
      <c r="AB239" s="123">
        <f t="shared" ca="1" si="358"/>
        <v>0</v>
      </c>
      <c r="AC239" s="123">
        <f t="shared" ca="1" si="359"/>
        <v>0</v>
      </c>
      <c r="AD239" s="123">
        <f t="shared" ca="1" si="360"/>
        <v>0</v>
      </c>
      <c r="AE239" s="123">
        <f t="shared" ca="1" si="361"/>
        <v>0</v>
      </c>
      <c r="AF239" s="123">
        <f t="shared" ca="1" si="362"/>
        <v>0</v>
      </c>
      <c r="AG239" s="123">
        <f t="shared" ca="1" si="363"/>
        <v>0</v>
      </c>
      <c r="AH239" s="123">
        <f t="shared" ca="1" si="364"/>
        <v>0</v>
      </c>
      <c r="AI239" s="123">
        <f t="shared" ca="1" si="365"/>
        <v>0</v>
      </c>
      <c r="AJ239" s="123">
        <f t="shared" ca="1" si="366"/>
        <v>0</v>
      </c>
      <c r="AK239" s="123">
        <f t="shared" ca="1" si="367"/>
        <v>0</v>
      </c>
      <c r="AL239" s="123">
        <f t="shared" ca="1" si="368"/>
        <v>0</v>
      </c>
      <c r="AM239" s="123">
        <f t="shared" ca="1" si="369"/>
        <v>0</v>
      </c>
      <c r="AN239" s="123">
        <f t="shared" ca="1" si="370"/>
        <v>0</v>
      </c>
      <c r="AO239" s="123">
        <f t="shared" ca="1" si="371"/>
        <v>0</v>
      </c>
      <c r="AP239" s="123">
        <f t="shared" ca="1" si="372"/>
        <v>0</v>
      </c>
      <c r="AQ239" s="123">
        <f t="shared" ca="1" si="373"/>
        <v>0</v>
      </c>
      <c r="AR239" s="123">
        <f t="shared" ca="1" si="374"/>
        <v>0</v>
      </c>
      <c r="AS239" s="123">
        <f t="shared" ca="1" si="375"/>
        <v>0</v>
      </c>
      <c r="AT239" s="123">
        <f t="shared" ca="1" si="376"/>
        <v>0</v>
      </c>
      <c r="AU239" s="123">
        <f t="shared" ca="1" si="377"/>
        <v>0</v>
      </c>
      <c r="AV239" s="123">
        <f t="shared" ca="1" si="378"/>
        <v>0</v>
      </c>
      <c r="AW239" s="123">
        <f t="shared" ca="1" si="379"/>
        <v>0</v>
      </c>
      <c r="AX239" s="123">
        <f t="shared" ca="1" si="380"/>
        <v>0</v>
      </c>
      <c r="AY239" s="123">
        <f t="shared" ca="1" si="381"/>
        <v>0</v>
      </c>
      <c r="AZ239" s="123">
        <f t="shared" ca="1" si="382"/>
        <v>0</v>
      </c>
      <c r="BA239" s="123">
        <f t="shared" ca="1" si="383"/>
        <v>0</v>
      </c>
      <c r="BB239" s="123">
        <f t="shared" ca="1" si="384"/>
        <v>0</v>
      </c>
      <c r="BC239" s="123">
        <f t="shared" ca="1" si="385"/>
        <v>0</v>
      </c>
      <c r="BD239" s="123">
        <f t="shared" ca="1" si="386"/>
        <v>0</v>
      </c>
      <c r="BE239" s="123">
        <f t="shared" ca="1" si="387"/>
        <v>0</v>
      </c>
      <c r="BF239" s="123">
        <f t="shared" ca="1" si="388"/>
        <v>0</v>
      </c>
      <c r="BG239" s="123">
        <f t="shared" ca="1" si="389"/>
        <v>0</v>
      </c>
      <c r="BH239" s="123">
        <f t="shared" ca="1" si="390"/>
        <v>0</v>
      </c>
      <c r="BI239" s="123">
        <f t="shared" ca="1" si="391"/>
        <v>0</v>
      </c>
      <c r="BJ239" s="123">
        <f t="shared" ca="1" si="392"/>
        <v>0</v>
      </c>
      <c r="BK239" s="123">
        <f t="shared" ca="1" si="393"/>
        <v>0</v>
      </c>
      <c r="BL239" s="123">
        <f t="shared" ca="1" si="394"/>
        <v>0</v>
      </c>
      <c r="BM239" s="123">
        <f t="shared" ca="1" si="395"/>
        <v>0</v>
      </c>
      <c r="BN239" s="123">
        <f t="shared" ca="1" si="396"/>
        <v>0.65</v>
      </c>
      <c r="BO239" s="123">
        <f t="shared" ca="1" si="397"/>
        <v>28</v>
      </c>
      <c r="BP239" s="340">
        <f t="shared" ca="1" si="398"/>
        <v>0</v>
      </c>
      <c r="BQ239" s="123">
        <f t="shared" ca="1" si="399"/>
        <v>0</v>
      </c>
      <c r="BR239" s="123">
        <f t="shared" ca="1" si="400"/>
        <v>0</v>
      </c>
      <c r="BS239" s="123">
        <f t="shared" ca="1" si="401"/>
        <v>0</v>
      </c>
      <c r="BT239" s="123">
        <f t="shared" ca="1" si="402"/>
        <v>0</v>
      </c>
      <c r="BU239" s="123">
        <f t="shared" ca="1" si="403"/>
        <v>0</v>
      </c>
      <c r="BV239" s="123"/>
      <c r="BW239" s="123">
        <f t="shared" ca="1" si="404"/>
        <v>0</v>
      </c>
      <c r="BX239" s="123"/>
      <c r="BY239" s="123">
        <f t="shared" ca="1" si="405"/>
        <v>0</v>
      </c>
      <c r="BZ239" s="123"/>
      <c r="CA239" s="123">
        <f t="shared" ca="1" si="406"/>
        <v>0</v>
      </c>
      <c r="CB239" s="528">
        <f t="shared" ca="1" si="407"/>
        <v>0</v>
      </c>
      <c r="CC239" s="123">
        <f t="shared" ca="1" si="408"/>
        <v>0</v>
      </c>
      <c r="CD239" s="125">
        <f t="shared" ca="1" si="409"/>
        <v>0</v>
      </c>
      <c r="CE239" s="125">
        <f t="shared" ca="1" si="410"/>
        <v>880</v>
      </c>
      <c r="CF239" s="125">
        <f t="shared" ca="1" si="411"/>
        <v>2910</v>
      </c>
      <c r="CG239" s="125">
        <f t="shared" ca="1" si="412"/>
        <v>1137</v>
      </c>
      <c r="CH239" s="125">
        <f t="shared" ca="1" si="413"/>
        <v>0</v>
      </c>
      <c r="CI239" s="125">
        <f t="shared" ca="1" si="414"/>
        <v>0</v>
      </c>
      <c r="CJ239" s="125">
        <f t="shared" ca="1" si="415"/>
        <v>0</v>
      </c>
      <c r="CK239" s="125">
        <f t="shared" ca="1" si="416"/>
        <v>0</v>
      </c>
      <c r="CL239" s="125">
        <f t="shared" ca="1" si="417"/>
        <v>3202.55</v>
      </c>
      <c r="CM239" s="125">
        <f t="shared" ca="1" si="418"/>
        <v>8759.1</v>
      </c>
      <c r="CN239" s="125">
        <f t="shared" ca="1" si="419"/>
        <v>16888.650000000001</v>
      </c>
      <c r="CO239" s="125">
        <f t="shared" ca="1" si="420"/>
        <v>0</v>
      </c>
      <c r="CP239" s="125">
        <f t="shared" ca="1" si="421"/>
        <v>0</v>
      </c>
      <c r="CQ239" s="125">
        <f t="shared" ca="1" si="422"/>
        <v>0</v>
      </c>
      <c r="CR239" s="125">
        <f t="shared" ca="1" si="423"/>
        <v>0</v>
      </c>
      <c r="CS239" s="125">
        <f t="shared" ca="1" si="424"/>
        <v>0</v>
      </c>
      <c r="CT239" s="125">
        <f t="shared" ca="1" si="425"/>
        <v>0</v>
      </c>
      <c r="CU239" s="125">
        <f t="shared" ca="1" si="426"/>
        <v>0</v>
      </c>
      <c r="CV239" s="125">
        <f t="shared" ca="1" si="427"/>
        <v>0</v>
      </c>
      <c r="CW239" s="125">
        <f t="shared" ca="1" si="428"/>
        <v>0</v>
      </c>
      <c r="CX239" s="125">
        <f t="shared" ca="1" si="429"/>
        <v>0</v>
      </c>
      <c r="CY239" s="125">
        <f t="shared" ca="1" si="430"/>
        <v>0</v>
      </c>
      <c r="CZ239" s="125">
        <f t="shared" ca="1" si="431"/>
        <v>672.35</v>
      </c>
      <c r="DA239" s="341">
        <f t="shared" ca="1" si="432"/>
        <v>17561</v>
      </c>
      <c r="DB239" s="606">
        <f t="shared" ca="1" si="433"/>
        <v>3160.98</v>
      </c>
      <c r="DC239" s="606"/>
      <c r="DD239" s="606">
        <f t="shared" ca="1" si="434"/>
        <v>216.38</v>
      </c>
      <c r="DE239" s="125">
        <f t="shared" ca="1" si="435"/>
        <v>0</v>
      </c>
      <c r="DF239" s="125">
        <f t="shared" ca="1" si="436"/>
        <v>0</v>
      </c>
      <c r="DG239" s="125">
        <f t="shared" ca="1" si="437"/>
        <v>0</v>
      </c>
      <c r="DH239" s="125">
        <f t="shared" ca="1" si="438"/>
        <v>3377.36</v>
      </c>
      <c r="DI239" s="125">
        <f t="shared" ca="1" si="439"/>
        <v>3715.5</v>
      </c>
      <c r="DJ239" s="125">
        <f t="shared" ca="1" si="440"/>
        <v>3160.98</v>
      </c>
      <c r="DK239" s="125">
        <f t="shared" ca="1" si="441"/>
        <v>17344.62</v>
      </c>
      <c r="DL239" s="125">
        <f t="shared" ca="1" si="442"/>
        <v>0</v>
      </c>
      <c r="DM239" s="125">
        <f t="shared" ca="1" si="443"/>
        <v>0</v>
      </c>
      <c r="DN239" s="340" t="str">
        <f t="shared" ca="1" si="444"/>
        <v xml:space="preserve">30 від 01.03   </v>
      </c>
      <c r="DO239" s="340" t="str">
        <f t="shared" ca="1" si="445"/>
        <v>Поймало М.В.</v>
      </c>
      <c r="DP239" s="340" t="str">
        <f t="shared" ca="1" si="446"/>
        <v>Поймало</v>
      </c>
      <c r="DQ239" s="340" t="str">
        <f t="shared" ca="1" si="447"/>
        <v>Микола</v>
      </c>
      <c r="DR239" s="340" t="str">
        <f t="shared" ca="1" si="448"/>
        <v>Васильович</v>
      </c>
      <c r="DS239" s="340">
        <f t="shared" ca="1" si="449"/>
        <v>2911000653</v>
      </c>
    </row>
    <row r="240" spans="1:123">
      <c r="A240">
        <f t="shared" ca="1" si="340"/>
        <v>234</v>
      </c>
      <c r="B240">
        <f t="shared" ca="1" si="341"/>
        <v>0</v>
      </c>
      <c r="C240">
        <f t="shared" ca="1" si="342"/>
        <v>0</v>
      </c>
      <c r="D240" t="str">
        <f t="shared" ca="1" si="343"/>
        <v xml:space="preserve"> </v>
      </c>
      <c r="E240">
        <f t="shared" ca="1" si="344"/>
        <v>0</v>
      </c>
      <c r="F240">
        <f t="shared" ca="1" si="345"/>
        <v>0</v>
      </c>
      <c r="G240" s="123" t="str">
        <f t="shared" ca="1" si="450"/>
        <v>0.0.0</v>
      </c>
      <c r="H240" s="123" t="str">
        <f t="shared" ca="1" si="451"/>
        <v>0.0.0</v>
      </c>
      <c r="I240" s="123" t="str">
        <f t="shared" ca="1" si="451"/>
        <v>0.0.0</v>
      </c>
      <c r="J240" s="123" t="str">
        <f t="shared" ca="1" si="451"/>
        <v>0.0.0</v>
      </c>
      <c r="K240" s="123" t="str">
        <f t="shared" ca="1" si="451"/>
        <v>0.0.0</v>
      </c>
      <c r="L240" s="123" t="str">
        <f t="shared" ca="1" si="451"/>
        <v>0.0.0</v>
      </c>
      <c r="M240" s="123" t="str">
        <f t="shared" ca="1" si="451"/>
        <v>0.0.0</v>
      </c>
      <c r="N240" s="123" t="str">
        <f t="shared" ca="1" si="451"/>
        <v>0.0.0</v>
      </c>
      <c r="O240" s="123">
        <f t="shared" ca="1" si="346"/>
        <v>0</v>
      </c>
      <c r="P240" s="123">
        <f t="shared" ca="1" si="347"/>
        <v>0</v>
      </c>
      <c r="Q240" s="123">
        <f t="shared" ca="1" si="348"/>
        <v>0</v>
      </c>
      <c r="R240" s="123">
        <f t="shared" ca="1" si="348"/>
        <v>0</v>
      </c>
      <c r="S240" s="123">
        <f t="shared" ca="1" si="349"/>
        <v>0</v>
      </c>
      <c r="T240" s="123">
        <f t="shared" ca="1" si="350"/>
        <v>0</v>
      </c>
      <c r="U240" s="123">
        <f t="shared" ca="1" si="351"/>
        <v>0</v>
      </c>
      <c r="V240" s="123">
        <f t="shared" ca="1" si="352"/>
        <v>0</v>
      </c>
      <c r="W240" s="123">
        <f t="shared" ca="1" si="353"/>
        <v>0</v>
      </c>
      <c r="X240" s="123">
        <f t="shared" ca="1" si="354"/>
        <v>0</v>
      </c>
      <c r="Y240" s="123">
        <f t="shared" ca="1" si="355"/>
        <v>0</v>
      </c>
      <c r="Z240" s="123">
        <f t="shared" ca="1" si="356"/>
        <v>0</v>
      </c>
      <c r="AA240" s="123">
        <f t="shared" ca="1" si="357"/>
        <v>0</v>
      </c>
      <c r="AB240" s="123">
        <f t="shared" ca="1" si="358"/>
        <v>0</v>
      </c>
      <c r="AC240" s="123">
        <f t="shared" ca="1" si="359"/>
        <v>0</v>
      </c>
      <c r="AD240" s="123">
        <f t="shared" ca="1" si="360"/>
        <v>0</v>
      </c>
      <c r="AE240" s="123">
        <f t="shared" ca="1" si="361"/>
        <v>0</v>
      </c>
      <c r="AF240" s="123">
        <f t="shared" ca="1" si="362"/>
        <v>0</v>
      </c>
      <c r="AG240" s="123">
        <f t="shared" ca="1" si="363"/>
        <v>0</v>
      </c>
      <c r="AH240" s="123">
        <f t="shared" ca="1" si="364"/>
        <v>0</v>
      </c>
      <c r="AI240" s="123">
        <f t="shared" ca="1" si="365"/>
        <v>0</v>
      </c>
      <c r="AJ240" s="123">
        <f t="shared" ca="1" si="366"/>
        <v>0</v>
      </c>
      <c r="AK240" s="123">
        <f t="shared" ca="1" si="367"/>
        <v>0</v>
      </c>
      <c r="AL240" s="123">
        <f t="shared" ca="1" si="368"/>
        <v>0</v>
      </c>
      <c r="AM240" s="123">
        <f t="shared" ca="1" si="369"/>
        <v>0</v>
      </c>
      <c r="AN240" s="123">
        <f t="shared" ca="1" si="370"/>
        <v>0</v>
      </c>
      <c r="AO240" s="123">
        <f t="shared" ca="1" si="371"/>
        <v>0</v>
      </c>
      <c r="AP240" s="123">
        <f t="shared" ca="1" si="372"/>
        <v>0</v>
      </c>
      <c r="AQ240" s="123">
        <f t="shared" ca="1" si="373"/>
        <v>0</v>
      </c>
      <c r="AR240" s="123">
        <f t="shared" ca="1" si="374"/>
        <v>0</v>
      </c>
      <c r="AS240" s="123">
        <f t="shared" ca="1" si="375"/>
        <v>0</v>
      </c>
      <c r="AT240" s="123">
        <f t="shared" ca="1" si="376"/>
        <v>0</v>
      </c>
      <c r="AU240" s="123">
        <f t="shared" ca="1" si="377"/>
        <v>0</v>
      </c>
      <c r="AV240" s="123">
        <f t="shared" ca="1" si="378"/>
        <v>0</v>
      </c>
      <c r="AW240" s="123">
        <f t="shared" ca="1" si="379"/>
        <v>0</v>
      </c>
      <c r="AX240" s="123">
        <f t="shared" ca="1" si="380"/>
        <v>0</v>
      </c>
      <c r="AY240" s="123">
        <f t="shared" ca="1" si="381"/>
        <v>0</v>
      </c>
      <c r="AZ240" s="123">
        <f t="shared" ca="1" si="382"/>
        <v>0</v>
      </c>
      <c r="BA240" s="123">
        <f t="shared" ca="1" si="383"/>
        <v>0</v>
      </c>
      <c r="BB240" s="123">
        <f t="shared" ca="1" si="384"/>
        <v>0</v>
      </c>
      <c r="BC240" s="123">
        <f t="shared" ca="1" si="385"/>
        <v>0</v>
      </c>
      <c r="BD240" s="123">
        <f t="shared" ca="1" si="386"/>
        <v>0</v>
      </c>
      <c r="BE240" s="123">
        <f t="shared" ca="1" si="387"/>
        <v>0</v>
      </c>
      <c r="BF240" s="123">
        <f t="shared" ca="1" si="388"/>
        <v>0</v>
      </c>
      <c r="BG240" s="123">
        <f t="shared" ca="1" si="389"/>
        <v>0</v>
      </c>
      <c r="BH240" s="123">
        <f t="shared" ca="1" si="390"/>
        <v>0</v>
      </c>
      <c r="BI240" s="123">
        <f t="shared" ca="1" si="391"/>
        <v>0</v>
      </c>
      <c r="BJ240" s="123">
        <f t="shared" ca="1" si="392"/>
        <v>0</v>
      </c>
      <c r="BK240" s="123">
        <f t="shared" ca="1" si="393"/>
        <v>0</v>
      </c>
      <c r="BL240" s="123">
        <f t="shared" ca="1" si="394"/>
        <v>0</v>
      </c>
      <c r="BM240" s="123">
        <f t="shared" ca="1" si="395"/>
        <v>0</v>
      </c>
      <c r="BN240" s="123">
        <f t="shared" ca="1" si="396"/>
        <v>0.65</v>
      </c>
      <c r="BO240" s="123">
        <f t="shared" ca="1" si="397"/>
        <v>0</v>
      </c>
      <c r="BP240" s="340">
        <f t="shared" ca="1" si="398"/>
        <v>0</v>
      </c>
      <c r="BQ240" s="123">
        <f t="shared" ca="1" si="399"/>
        <v>0</v>
      </c>
      <c r="BR240" s="123">
        <f t="shared" ca="1" si="400"/>
        <v>0</v>
      </c>
      <c r="BS240" s="123">
        <f t="shared" ca="1" si="401"/>
        <v>0</v>
      </c>
      <c r="BT240" s="123">
        <f t="shared" ca="1" si="402"/>
        <v>0</v>
      </c>
      <c r="BU240" s="123">
        <f t="shared" ca="1" si="403"/>
        <v>0</v>
      </c>
      <c r="BV240" s="123"/>
      <c r="BW240" s="123">
        <f t="shared" ca="1" si="404"/>
        <v>0</v>
      </c>
      <c r="BX240" s="123"/>
      <c r="BY240" s="123">
        <f t="shared" ca="1" si="405"/>
        <v>0</v>
      </c>
      <c r="BZ240" s="123"/>
      <c r="CA240" s="123">
        <f t="shared" ca="1" si="406"/>
        <v>0</v>
      </c>
      <c r="CB240" s="528">
        <f t="shared" ca="1" si="407"/>
        <v>0</v>
      </c>
      <c r="CC240" s="123">
        <f t="shared" ca="1" si="408"/>
        <v>0</v>
      </c>
      <c r="CD240" s="125">
        <f t="shared" ca="1" si="409"/>
        <v>0</v>
      </c>
      <c r="CE240" s="125">
        <f t="shared" ca="1" si="410"/>
        <v>0</v>
      </c>
      <c r="CF240" s="125">
        <f t="shared" ca="1" si="411"/>
        <v>0</v>
      </c>
      <c r="CG240" s="125">
        <f t="shared" ca="1" si="412"/>
        <v>0</v>
      </c>
      <c r="CH240" s="125">
        <f t="shared" ca="1" si="413"/>
        <v>0</v>
      </c>
      <c r="CI240" s="125">
        <f t="shared" ca="1" si="414"/>
        <v>0</v>
      </c>
      <c r="CJ240" s="125">
        <f t="shared" ca="1" si="415"/>
        <v>0</v>
      </c>
      <c r="CK240" s="125">
        <f t="shared" ca="1" si="416"/>
        <v>0</v>
      </c>
      <c r="CL240" s="125">
        <f t="shared" ca="1" si="417"/>
        <v>0</v>
      </c>
      <c r="CM240" s="125">
        <f t="shared" ca="1" si="418"/>
        <v>0</v>
      </c>
      <c r="CN240" s="125">
        <f t="shared" ca="1" si="419"/>
        <v>0</v>
      </c>
      <c r="CO240" s="125">
        <f t="shared" ca="1" si="420"/>
        <v>0</v>
      </c>
      <c r="CP240" s="125">
        <f t="shared" ca="1" si="421"/>
        <v>0</v>
      </c>
      <c r="CQ240" s="125">
        <f t="shared" ca="1" si="422"/>
        <v>0</v>
      </c>
      <c r="CR240" s="125">
        <f t="shared" ca="1" si="423"/>
        <v>0</v>
      </c>
      <c r="CS240" s="125">
        <f t="shared" ca="1" si="424"/>
        <v>0</v>
      </c>
      <c r="CT240" s="125">
        <f t="shared" ca="1" si="425"/>
        <v>0</v>
      </c>
      <c r="CU240" s="125">
        <f t="shared" ca="1" si="426"/>
        <v>0</v>
      </c>
      <c r="CV240" s="125">
        <f t="shared" ca="1" si="427"/>
        <v>0</v>
      </c>
      <c r="CW240" s="125">
        <f t="shared" ca="1" si="428"/>
        <v>0</v>
      </c>
      <c r="CX240" s="125">
        <f t="shared" ca="1" si="429"/>
        <v>0</v>
      </c>
      <c r="CY240" s="125">
        <f t="shared" ca="1" si="430"/>
        <v>0</v>
      </c>
      <c r="CZ240" s="125">
        <f t="shared" ca="1" si="431"/>
        <v>0</v>
      </c>
      <c r="DA240" s="341">
        <f t="shared" ca="1" si="432"/>
        <v>0</v>
      </c>
      <c r="DB240" s="606">
        <f t="shared" ca="1" si="433"/>
        <v>0</v>
      </c>
      <c r="DC240" s="606"/>
      <c r="DD240" s="606">
        <f t="shared" ca="1" si="434"/>
        <v>0</v>
      </c>
      <c r="DE240" s="125">
        <f t="shared" ca="1" si="435"/>
        <v>0</v>
      </c>
      <c r="DF240" s="125">
        <f t="shared" ca="1" si="436"/>
        <v>0</v>
      </c>
      <c r="DG240" s="125">
        <f t="shared" ca="1" si="437"/>
        <v>0</v>
      </c>
      <c r="DH240" s="125">
        <f t="shared" ca="1" si="438"/>
        <v>0</v>
      </c>
      <c r="DI240" s="125">
        <f t="shared" ca="1" si="439"/>
        <v>0</v>
      </c>
      <c r="DJ240" s="125">
        <f t="shared" ca="1" si="440"/>
        <v>0</v>
      </c>
      <c r="DK240" s="125">
        <f t="shared" ca="1" si="441"/>
        <v>0</v>
      </c>
      <c r="DL240" s="125">
        <f t="shared" ca="1" si="442"/>
        <v>0</v>
      </c>
      <c r="DM240" s="125">
        <f t="shared" ca="1" si="443"/>
        <v>0</v>
      </c>
      <c r="DN240" s="340" t="str">
        <f t="shared" ca="1" si="444"/>
        <v xml:space="preserve">    </v>
      </c>
      <c r="DO240" s="340" t="str">
        <f t="shared" ca="1" si="445"/>
        <v xml:space="preserve"> </v>
      </c>
      <c r="DP240" s="340">
        <f t="shared" ca="1" si="446"/>
        <v>0</v>
      </c>
      <c r="DQ240" s="340">
        <f t="shared" ca="1" si="447"/>
        <v>0</v>
      </c>
      <c r="DR240" s="340">
        <f t="shared" ca="1" si="448"/>
        <v>0</v>
      </c>
      <c r="DS240" s="340">
        <f t="shared" ca="1" si="449"/>
        <v>0</v>
      </c>
    </row>
    <row r="241" spans="1:123">
      <c r="A241">
        <f t="shared" ca="1" si="340"/>
        <v>235</v>
      </c>
      <c r="B241" t="str">
        <f t="shared" ca="1" si="341"/>
        <v>Начальник лазні</v>
      </c>
      <c r="C241" t="str">
        <f t="shared" ca="1" si="342"/>
        <v>штаб - с-нт</v>
      </c>
      <c r="D241" t="str">
        <f t="shared" ca="1" si="343"/>
        <v>Коваленко Є.В.</v>
      </c>
      <c r="E241">
        <f t="shared" ca="1" si="344"/>
        <v>0</v>
      </c>
      <c r="F241">
        <f t="shared" ca="1" si="345"/>
        <v>0</v>
      </c>
      <c r="G241" s="123" t="str">
        <f t="shared" ca="1" si="450"/>
        <v>27.2.26</v>
      </c>
      <c r="H241" s="123" t="str">
        <f t="shared" ca="1" si="451"/>
        <v>27.2.26</v>
      </c>
      <c r="I241" s="123" t="str">
        <f t="shared" ca="1" si="451"/>
        <v>27.2.26</v>
      </c>
      <c r="J241" s="123" t="str">
        <f t="shared" ca="1" si="451"/>
        <v>27.2.26</v>
      </c>
      <c r="K241" s="123" t="str">
        <f t="shared" ca="1" si="451"/>
        <v>27.2.26</v>
      </c>
      <c r="L241" s="123" t="str">
        <f t="shared" ca="1" si="451"/>
        <v>27.2.26</v>
      </c>
      <c r="M241" s="123" t="str">
        <f t="shared" ca="1" si="451"/>
        <v>27.2.26</v>
      </c>
      <c r="N241" s="123" t="str">
        <f t="shared" ca="1" si="451"/>
        <v>27.2.26</v>
      </c>
      <c r="O241" s="123">
        <f t="shared" ca="1" si="346"/>
        <v>5</v>
      </c>
      <c r="P241" s="123">
        <f t="shared" ca="1" si="347"/>
        <v>34643</v>
      </c>
      <c r="Q241" s="123">
        <f t="shared" ca="1" si="348"/>
        <v>0</v>
      </c>
      <c r="R241" s="123">
        <f t="shared" ca="1" si="348"/>
        <v>0</v>
      </c>
      <c r="S241" s="123">
        <f t="shared" ca="1" si="349"/>
        <v>0</v>
      </c>
      <c r="T241" s="123">
        <f t="shared" ca="1" si="350"/>
        <v>0</v>
      </c>
      <c r="U241" s="123">
        <f t="shared" ca="1" si="351"/>
        <v>0</v>
      </c>
      <c r="V241" s="123">
        <f t="shared" ca="1" si="352"/>
        <v>0</v>
      </c>
      <c r="W241" s="123">
        <f t="shared" ca="1" si="353"/>
        <v>0</v>
      </c>
      <c r="X241" s="123">
        <f t="shared" ca="1" si="354"/>
        <v>0</v>
      </c>
      <c r="Y241" s="123">
        <f t="shared" ca="1" si="355"/>
        <v>0</v>
      </c>
      <c r="Z241" s="123">
        <f t="shared" ca="1" si="356"/>
        <v>0</v>
      </c>
      <c r="AA241" s="123">
        <f t="shared" ca="1" si="357"/>
        <v>0</v>
      </c>
      <c r="AB241" s="123">
        <f t="shared" ca="1" si="358"/>
        <v>0</v>
      </c>
      <c r="AC241" s="123">
        <f t="shared" ca="1" si="359"/>
        <v>0</v>
      </c>
      <c r="AD241" s="123">
        <f t="shared" ca="1" si="360"/>
        <v>0</v>
      </c>
      <c r="AE241" s="123">
        <f t="shared" ca="1" si="361"/>
        <v>0</v>
      </c>
      <c r="AF241" s="123">
        <f t="shared" ca="1" si="362"/>
        <v>0</v>
      </c>
      <c r="AG241" s="123">
        <f t="shared" ca="1" si="363"/>
        <v>0</v>
      </c>
      <c r="AH241" s="123">
        <f t="shared" ca="1" si="364"/>
        <v>0</v>
      </c>
      <c r="AI241" s="123">
        <f t="shared" ca="1" si="365"/>
        <v>0</v>
      </c>
      <c r="AJ241" s="123">
        <f t="shared" ca="1" si="366"/>
        <v>0</v>
      </c>
      <c r="AK241" s="123">
        <f t="shared" ca="1" si="367"/>
        <v>0</v>
      </c>
      <c r="AL241" s="123">
        <f t="shared" ca="1" si="368"/>
        <v>0</v>
      </c>
      <c r="AM241" s="123">
        <f t="shared" ca="1" si="369"/>
        <v>0</v>
      </c>
      <c r="AN241" s="123">
        <f t="shared" ca="1" si="370"/>
        <v>0</v>
      </c>
      <c r="AO241" s="123">
        <f t="shared" ca="1" si="371"/>
        <v>0</v>
      </c>
      <c r="AP241" s="123">
        <f t="shared" ca="1" si="372"/>
        <v>0</v>
      </c>
      <c r="AQ241" s="123">
        <f t="shared" ca="1" si="373"/>
        <v>0</v>
      </c>
      <c r="AR241" s="123">
        <f t="shared" ca="1" si="374"/>
        <v>0</v>
      </c>
      <c r="AS241" s="123">
        <f t="shared" ca="1" si="375"/>
        <v>0</v>
      </c>
      <c r="AT241" s="123">
        <f t="shared" ca="1" si="376"/>
        <v>0</v>
      </c>
      <c r="AU241" s="123">
        <f t="shared" ca="1" si="377"/>
        <v>0</v>
      </c>
      <c r="AV241" s="123">
        <f t="shared" ca="1" si="378"/>
        <v>0</v>
      </c>
      <c r="AW241" s="123">
        <f t="shared" ca="1" si="379"/>
        <v>0</v>
      </c>
      <c r="AX241" s="123">
        <f t="shared" ca="1" si="380"/>
        <v>0</v>
      </c>
      <c r="AY241" s="123">
        <f t="shared" ca="1" si="381"/>
        <v>0</v>
      </c>
      <c r="AZ241" s="123">
        <f t="shared" ca="1" si="382"/>
        <v>0</v>
      </c>
      <c r="BA241" s="123">
        <f t="shared" ca="1" si="383"/>
        <v>0</v>
      </c>
      <c r="BB241" s="123">
        <f t="shared" ca="1" si="384"/>
        <v>0</v>
      </c>
      <c r="BC241" s="123">
        <f t="shared" ca="1" si="385"/>
        <v>0</v>
      </c>
      <c r="BD241" s="123">
        <f t="shared" ca="1" si="386"/>
        <v>0</v>
      </c>
      <c r="BE241" s="123">
        <f t="shared" ca="1" si="387"/>
        <v>0</v>
      </c>
      <c r="BF241" s="123">
        <f t="shared" ca="1" si="388"/>
        <v>0</v>
      </c>
      <c r="BG241" s="123">
        <f t="shared" ca="1" si="389"/>
        <v>0</v>
      </c>
      <c r="BH241" s="123">
        <f t="shared" ca="1" si="390"/>
        <v>0</v>
      </c>
      <c r="BI241" s="123">
        <f t="shared" ca="1" si="391"/>
        <v>0</v>
      </c>
      <c r="BJ241" s="123">
        <f t="shared" ca="1" si="392"/>
        <v>0</v>
      </c>
      <c r="BK241" s="123">
        <f t="shared" ca="1" si="393"/>
        <v>0</v>
      </c>
      <c r="BL241" s="123">
        <f t="shared" ca="1" si="394"/>
        <v>0</v>
      </c>
      <c r="BM241" s="123">
        <f t="shared" ca="1" si="395"/>
        <v>0</v>
      </c>
      <c r="BN241" s="123">
        <f t="shared" ca="1" si="396"/>
        <v>0.65</v>
      </c>
      <c r="BO241" s="123">
        <f t="shared" ca="1" si="397"/>
        <v>28</v>
      </c>
      <c r="BP241" s="340">
        <f t="shared" ca="1" si="398"/>
        <v>0</v>
      </c>
      <c r="BQ241" s="123">
        <f t="shared" ca="1" si="399"/>
        <v>0</v>
      </c>
      <c r="BR241" s="123">
        <f t="shared" ca="1" si="400"/>
        <v>0</v>
      </c>
      <c r="BS241" s="123">
        <f t="shared" ca="1" si="401"/>
        <v>0</v>
      </c>
      <c r="BT241" s="123">
        <f t="shared" ca="1" si="402"/>
        <v>0</v>
      </c>
      <c r="BU241" s="123">
        <f t="shared" ca="1" si="403"/>
        <v>0</v>
      </c>
      <c r="BV241" s="123"/>
      <c r="BW241" s="123">
        <f t="shared" ca="1" si="404"/>
        <v>0</v>
      </c>
      <c r="BX241" s="123"/>
      <c r="BY241" s="123">
        <f t="shared" ca="1" si="405"/>
        <v>0</v>
      </c>
      <c r="BZ241" s="123"/>
      <c r="CA241" s="123">
        <f t="shared" ca="1" si="406"/>
        <v>0</v>
      </c>
      <c r="CB241" s="528">
        <f t="shared" ca="1" si="407"/>
        <v>0</v>
      </c>
      <c r="CC241" s="123">
        <f t="shared" ca="1" si="408"/>
        <v>0</v>
      </c>
      <c r="CD241" s="125">
        <f t="shared" ca="1" si="409"/>
        <v>0</v>
      </c>
      <c r="CE241" s="125">
        <f t="shared" ca="1" si="410"/>
        <v>950</v>
      </c>
      <c r="CF241" s="125">
        <f t="shared" ca="1" si="411"/>
        <v>2820</v>
      </c>
      <c r="CG241" s="125">
        <f t="shared" ca="1" si="412"/>
        <v>1885</v>
      </c>
      <c r="CH241" s="125">
        <f t="shared" ca="1" si="413"/>
        <v>0</v>
      </c>
      <c r="CI241" s="125">
        <f t="shared" ca="1" si="414"/>
        <v>0</v>
      </c>
      <c r="CJ241" s="125">
        <f t="shared" ca="1" si="415"/>
        <v>0</v>
      </c>
      <c r="CK241" s="125">
        <f t="shared" ca="1" si="416"/>
        <v>0</v>
      </c>
      <c r="CL241" s="125">
        <f t="shared" ca="1" si="417"/>
        <v>3675.75</v>
      </c>
      <c r="CM241" s="125">
        <f t="shared" ca="1" si="418"/>
        <v>8657.4</v>
      </c>
      <c r="CN241" s="125">
        <f t="shared" ca="1" si="419"/>
        <v>17988.150000000001</v>
      </c>
      <c r="CO241" s="125">
        <f t="shared" ca="1" si="420"/>
        <v>0</v>
      </c>
      <c r="CP241" s="125">
        <f t="shared" ca="1" si="421"/>
        <v>0</v>
      </c>
      <c r="CQ241" s="125">
        <f t="shared" ca="1" si="422"/>
        <v>0</v>
      </c>
      <c r="CR241" s="125">
        <f t="shared" ca="1" si="423"/>
        <v>0</v>
      </c>
      <c r="CS241" s="125">
        <f t="shared" ca="1" si="424"/>
        <v>0</v>
      </c>
      <c r="CT241" s="125">
        <f t="shared" ca="1" si="425"/>
        <v>0</v>
      </c>
      <c r="CU241" s="125">
        <f t="shared" ca="1" si="426"/>
        <v>0</v>
      </c>
      <c r="CV241" s="125">
        <f t="shared" ca="1" si="427"/>
        <v>0</v>
      </c>
      <c r="CW241" s="125">
        <f t="shared" ca="1" si="428"/>
        <v>0</v>
      </c>
      <c r="CX241" s="125">
        <f t="shared" ca="1" si="429"/>
        <v>0</v>
      </c>
      <c r="CY241" s="125">
        <f t="shared" ca="1" si="430"/>
        <v>0</v>
      </c>
      <c r="CZ241" s="125">
        <f t="shared" ca="1" si="431"/>
        <v>672.35</v>
      </c>
      <c r="DA241" s="341">
        <f t="shared" ca="1" si="432"/>
        <v>18660.5</v>
      </c>
      <c r="DB241" s="606">
        <f t="shared" ca="1" si="433"/>
        <v>3358.89</v>
      </c>
      <c r="DC241" s="606"/>
      <c r="DD241" s="606">
        <f t="shared" ca="1" si="434"/>
        <v>229.92</v>
      </c>
      <c r="DE241" s="125">
        <f t="shared" ca="1" si="435"/>
        <v>0</v>
      </c>
      <c r="DF241" s="125">
        <f t="shared" ca="1" si="436"/>
        <v>0</v>
      </c>
      <c r="DG241" s="125">
        <f t="shared" ca="1" si="437"/>
        <v>0</v>
      </c>
      <c r="DH241" s="125">
        <f t="shared" ca="1" si="438"/>
        <v>3588.81</v>
      </c>
      <c r="DI241" s="125">
        <f t="shared" ca="1" si="439"/>
        <v>3957.39</v>
      </c>
      <c r="DJ241" s="125">
        <f t="shared" ca="1" si="440"/>
        <v>3358.89</v>
      </c>
      <c r="DK241" s="125">
        <f t="shared" ca="1" si="441"/>
        <v>18430.580000000002</v>
      </c>
      <c r="DL241" s="125">
        <f t="shared" ca="1" si="442"/>
        <v>0</v>
      </c>
      <c r="DM241" s="125">
        <f t="shared" ca="1" si="443"/>
        <v>0</v>
      </c>
      <c r="DN241" s="340" t="str">
        <f t="shared" ca="1" si="444"/>
        <v xml:space="preserve">30 від 01.03   </v>
      </c>
      <c r="DO241" s="340" t="str">
        <f t="shared" ca="1" si="445"/>
        <v>Коваленко Є.В.</v>
      </c>
      <c r="DP241" s="340" t="str">
        <f t="shared" ca="1" si="446"/>
        <v>Коваленко</v>
      </c>
      <c r="DQ241" s="340" t="str">
        <f t="shared" ca="1" si="447"/>
        <v>Євген</v>
      </c>
      <c r="DR241" s="340" t="str">
        <f t="shared" ca="1" si="448"/>
        <v>Володимирович</v>
      </c>
      <c r="DS241" s="340">
        <f t="shared" ca="1" si="449"/>
        <v>2618620836</v>
      </c>
    </row>
    <row r="242" spans="1:123">
      <c r="A242">
        <f t="shared" ca="1" si="340"/>
        <v>236</v>
      </c>
      <c r="B242" t="str">
        <f t="shared" ca="1" si="341"/>
        <v>Водій- кочегар</v>
      </c>
      <c r="C242">
        <f t="shared" ca="1" si="342"/>
        <v>0</v>
      </c>
      <c r="D242">
        <f t="shared" ca="1" si="343"/>
        <v>0</v>
      </c>
      <c r="E242">
        <f t="shared" ca="1" si="344"/>
        <v>0</v>
      </c>
      <c r="F242">
        <f t="shared" ca="1" si="345"/>
        <v>0</v>
      </c>
      <c r="G242" s="123" t="str">
        <f t="shared" ref="G242:G273" ca="1" si="452">INDIRECT("Відомість!g"&amp;ROW())</f>
        <v>0.0.0</v>
      </c>
      <c r="H242" s="123" t="str">
        <f t="shared" ca="1" si="451"/>
        <v>0.0.0</v>
      </c>
      <c r="I242" s="123" t="str">
        <f t="shared" ca="1" si="451"/>
        <v>0.0.0</v>
      </c>
      <c r="J242" s="123" t="str">
        <f t="shared" ca="1" si="451"/>
        <v>0.0.0</v>
      </c>
      <c r="K242" s="123" t="str">
        <f t="shared" ca="1" si="451"/>
        <v>0.0.0</v>
      </c>
      <c r="L242" s="123" t="str">
        <f t="shared" ca="1" si="451"/>
        <v>0.0.0</v>
      </c>
      <c r="M242" s="123" t="str">
        <f t="shared" ca="1" si="451"/>
        <v>0.0.0</v>
      </c>
      <c r="N242" s="123" t="str">
        <f t="shared" ca="1" si="451"/>
        <v>0.0.0</v>
      </c>
      <c r="O242" s="123">
        <f t="shared" ca="1" si="346"/>
        <v>5</v>
      </c>
      <c r="P242" s="123">
        <f t="shared" ca="1" si="347"/>
        <v>0</v>
      </c>
      <c r="Q242" s="123">
        <f t="shared" ca="1" si="348"/>
        <v>0</v>
      </c>
      <c r="R242" s="123">
        <f t="shared" ca="1" si="348"/>
        <v>0</v>
      </c>
      <c r="S242" s="123">
        <f t="shared" ca="1" si="349"/>
        <v>0</v>
      </c>
      <c r="T242" s="123">
        <f t="shared" ca="1" si="350"/>
        <v>0</v>
      </c>
      <c r="U242" s="123">
        <f t="shared" ca="1" si="351"/>
        <v>0</v>
      </c>
      <c r="V242" s="123">
        <f t="shared" ca="1" si="352"/>
        <v>0</v>
      </c>
      <c r="W242" s="123">
        <f t="shared" ca="1" si="353"/>
        <v>0</v>
      </c>
      <c r="X242" s="123">
        <f t="shared" ca="1" si="354"/>
        <v>0</v>
      </c>
      <c r="Y242" s="123">
        <f t="shared" ca="1" si="355"/>
        <v>0</v>
      </c>
      <c r="Z242" s="123">
        <f t="shared" ca="1" si="356"/>
        <v>0</v>
      </c>
      <c r="AA242" s="123">
        <f t="shared" ca="1" si="357"/>
        <v>0</v>
      </c>
      <c r="AB242" s="123">
        <f t="shared" ca="1" si="358"/>
        <v>0</v>
      </c>
      <c r="AC242" s="123">
        <f t="shared" ca="1" si="359"/>
        <v>0</v>
      </c>
      <c r="AD242" s="123">
        <f t="shared" ca="1" si="360"/>
        <v>0</v>
      </c>
      <c r="AE242" s="123">
        <f t="shared" ca="1" si="361"/>
        <v>0</v>
      </c>
      <c r="AF242" s="123">
        <f t="shared" ca="1" si="362"/>
        <v>0</v>
      </c>
      <c r="AG242" s="123">
        <f t="shared" ca="1" si="363"/>
        <v>0</v>
      </c>
      <c r="AH242" s="123">
        <f t="shared" ca="1" si="364"/>
        <v>0</v>
      </c>
      <c r="AI242" s="123">
        <f t="shared" ca="1" si="365"/>
        <v>0</v>
      </c>
      <c r="AJ242" s="123">
        <f t="shared" ca="1" si="366"/>
        <v>0</v>
      </c>
      <c r="AK242" s="123">
        <f t="shared" ca="1" si="367"/>
        <v>0</v>
      </c>
      <c r="AL242" s="123">
        <f t="shared" ca="1" si="368"/>
        <v>0</v>
      </c>
      <c r="AM242" s="123">
        <f t="shared" ca="1" si="369"/>
        <v>0</v>
      </c>
      <c r="AN242" s="123">
        <f t="shared" ca="1" si="370"/>
        <v>0</v>
      </c>
      <c r="AO242" s="123">
        <f t="shared" ca="1" si="371"/>
        <v>0</v>
      </c>
      <c r="AP242" s="123">
        <f t="shared" ca="1" si="372"/>
        <v>0</v>
      </c>
      <c r="AQ242" s="123">
        <f t="shared" ca="1" si="373"/>
        <v>0</v>
      </c>
      <c r="AR242" s="123">
        <f t="shared" ca="1" si="374"/>
        <v>0</v>
      </c>
      <c r="AS242" s="123">
        <f t="shared" ca="1" si="375"/>
        <v>0</v>
      </c>
      <c r="AT242" s="123">
        <f t="shared" ca="1" si="376"/>
        <v>0</v>
      </c>
      <c r="AU242" s="123">
        <f t="shared" ca="1" si="377"/>
        <v>0</v>
      </c>
      <c r="AV242" s="123">
        <f t="shared" ca="1" si="378"/>
        <v>0</v>
      </c>
      <c r="AW242" s="123">
        <f t="shared" ca="1" si="379"/>
        <v>0</v>
      </c>
      <c r="AX242" s="123">
        <f t="shared" ca="1" si="380"/>
        <v>0</v>
      </c>
      <c r="AY242" s="123">
        <f t="shared" ca="1" si="381"/>
        <v>0</v>
      </c>
      <c r="AZ242" s="123">
        <f t="shared" ca="1" si="382"/>
        <v>0</v>
      </c>
      <c r="BA242" s="123">
        <f t="shared" ca="1" si="383"/>
        <v>0</v>
      </c>
      <c r="BB242" s="123">
        <f t="shared" ca="1" si="384"/>
        <v>0</v>
      </c>
      <c r="BC242" s="123">
        <f t="shared" ca="1" si="385"/>
        <v>0</v>
      </c>
      <c r="BD242" s="123">
        <f t="shared" ca="1" si="386"/>
        <v>0</v>
      </c>
      <c r="BE242" s="123">
        <f t="shared" ca="1" si="387"/>
        <v>0</v>
      </c>
      <c r="BF242" s="123">
        <f t="shared" ca="1" si="388"/>
        <v>0</v>
      </c>
      <c r="BG242" s="123">
        <f t="shared" ca="1" si="389"/>
        <v>0</v>
      </c>
      <c r="BH242" s="123">
        <f t="shared" ca="1" si="390"/>
        <v>0</v>
      </c>
      <c r="BI242" s="123">
        <f t="shared" ca="1" si="391"/>
        <v>0</v>
      </c>
      <c r="BJ242" s="123">
        <f t="shared" ca="1" si="392"/>
        <v>0</v>
      </c>
      <c r="BK242" s="123">
        <f t="shared" ca="1" si="393"/>
        <v>0</v>
      </c>
      <c r="BL242" s="123">
        <f t="shared" ca="1" si="394"/>
        <v>0</v>
      </c>
      <c r="BM242" s="123">
        <f t="shared" ca="1" si="395"/>
        <v>0</v>
      </c>
      <c r="BN242" s="123">
        <f t="shared" ca="1" si="396"/>
        <v>0.65</v>
      </c>
      <c r="BO242" s="123">
        <f t="shared" ca="1" si="397"/>
        <v>28</v>
      </c>
      <c r="BP242" s="340">
        <f t="shared" ca="1" si="398"/>
        <v>0</v>
      </c>
      <c r="BQ242" s="123">
        <f t="shared" ca="1" si="399"/>
        <v>0</v>
      </c>
      <c r="BR242" s="123">
        <f t="shared" ca="1" si="400"/>
        <v>0</v>
      </c>
      <c r="BS242" s="123">
        <f t="shared" ca="1" si="401"/>
        <v>0</v>
      </c>
      <c r="BT242" s="123">
        <f t="shared" ca="1" si="402"/>
        <v>0</v>
      </c>
      <c r="BU242" s="123">
        <f t="shared" ca="1" si="403"/>
        <v>0</v>
      </c>
      <c r="BV242" s="123"/>
      <c r="BW242" s="123">
        <f t="shared" ca="1" si="404"/>
        <v>0</v>
      </c>
      <c r="BX242" s="123"/>
      <c r="BY242" s="123">
        <f t="shared" ca="1" si="405"/>
        <v>0</v>
      </c>
      <c r="BZ242" s="123"/>
      <c r="CA242" s="123">
        <f t="shared" ca="1" si="406"/>
        <v>0</v>
      </c>
      <c r="CB242" s="528">
        <f t="shared" ca="1" si="407"/>
        <v>0</v>
      </c>
      <c r="CC242" s="123">
        <f t="shared" ca="1" si="408"/>
        <v>0</v>
      </c>
      <c r="CD242" s="125">
        <f t="shared" ca="1" si="409"/>
        <v>0</v>
      </c>
      <c r="CE242" s="125">
        <f t="shared" ca="1" si="410"/>
        <v>0</v>
      </c>
      <c r="CF242" s="125">
        <f t="shared" ca="1" si="411"/>
        <v>0</v>
      </c>
      <c r="CG242" s="125">
        <f t="shared" ca="1" si="412"/>
        <v>0</v>
      </c>
      <c r="CH242" s="125">
        <f t="shared" ca="1" si="413"/>
        <v>0</v>
      </c>
      <c r="CI242" s="125">
        <f t="shared" ca="1" si="414"/>
        <v>0</v>
      </c>
      <c r="CJ242" s="125">
        <f t="shared" ca="1" si="415"/>
        <v>0</v>
      </c>
      <c r="CK242" s="125">
        <f t="shared" ca="1" si="416"/>
        <v>0</v>
      </c>
      <c r="CL242" s="125">
        <f t="shared" ca="1" si="417"/>
        <v>0</v>
      </c>
      <c r="CM242" s="125">
        <f t="shared" ca="1" si="418"/>
        <v>0</v>
      </c>
      <c r="CN242" s="125">
        <f t="shared" ca="1" si="419"/>
        <v>0</v>
      </c>
      <c r="CO242" s="125">
        <f t="shared" ca="1" si="420"/>
        <v>0</v>
      </c>
      <c r="CP242" s="125">
        <f t="shared" ca="1" si="421"/>
        <v>0</v>
      </c>
      <c r="CQ242" s="125">
        <f t="shared" ca="1" si="422"/>
        <v>0</v>
      </c>
      <c r="CR242" s="125">
        <f t="shared" ca="1" si="423"/>
        <v>0</v>
      </c>
      <c r="CS242" s="125">
        <f t="shared" ca="1" si="424"/>
        <v>0</v>
      </c>
      <c r="CT242" s="125">
        <f t="shared" ca="1" si="425"/>
        <v>0</v>
      </c>
      <c r="CU242" s="125">
        <f t="shared" ca="1" si="426"/>
        <v>0</v>
      </c>
      <c r="CV242" s="125">
        <f t="shared" ca="1" si="427"/>
        <v>0</v>
      </c>
      <c r="CW242" s="125">
        <f t="shared" ca="1" si="428"/>
        <v>0</v>
      </c>
      <c r="CX242" s="125">
        <f t="shared" ca="1" si="429"/>
        <v>0</v>
      </c>
      <c r="CY242" s="125">
        <f t="shared" ca="1" si="430"/>
        <v>0</v>
      </c>
      <c r="CZ242" s="125">
        <f t="shared" ca="1" si="431"/>
        <v>0</v>
      </c>
      <c r="DA242" s="341">
        <f t="shared" ca="1" si="432"/>
        <v>0</v>
      </c>
      <c r="DB242" s="606">
        <f t="shared" ca="1" si="433"/>
        <v>0</v>
      </c>
      <c r="DC242" s="606"/>
      <c r="DD242" s="606">
        <f t="shared" ca="1" si="434"/>
        <v>0</v>
      </c>
      <c r="DE242" s="125">
        <f t="shared" ca="1" si="435"/>
        <v>0</v>
      </c>
      <c r="DF242" s="125">
        <f t="shared" ca="1" si="436"/>
        <v>0</v>
      </c>
      <c r="DG242" s="125">
        <f t="shared" ca="1" si="437"/>
        <v>0</v>
      </c>
      <c r="DH242" s="125">
        <f t="shared" ca="1" si="438"/>
        <v>0</v>
      </c>
      <c r="DI242" s="125">
        <f t="shared" ca="1" si="439"/>
        <v>0</v>
      </c>
      <c r="DJ242" s="125">
        <f t="shared" ca="1" si="440"/>
        <v>0</v>
      </c>
      <c r="DK242" s="125">
        <f t="shared" ca="1" si="441"/>
        <v>0</v>
      </c>
      <c r="DL242" s="125">
        <f t="shared" ca="1" si="442"/>
        <v>0</v>
      </c>
      <c r="DM242" s="125">
        <f t="shared" ca="1" si="443"/>
        <v>0</v>
      </c>
      <c r="DN242" s="340" t="str">
        <f t="shared" ca="1" si="444"/>
        <v xml:space="preserve">    </v>
      </c>
      <c r="DO242" s="340">
        <f t="shared" ca="1" si="445"/>
        <v>0</v>
      </c>
      <c r="DP242" s="340" t="str">
        <f t="shared" ca="1" si="446"/>
        <v>вс/сс</v>
      </c>
      <c r="DQ242" s="340">
        <f t="shared" ca="1" si="447"/>
        <v>0</v>
      </c>
      <c r="DR242" s="340">
        <f t="shared" ca="1" si="448"/>
        <v>0</v>
      </c>
      <c r="DS242" s="340">
        <f t="shared" ca="1" si="449"/>
        <v>0</v>
      </c>
    </row>
    <row r="243" spans="1:123">
      <c r="A243">
        <f t="shared" ca="1" si="340"/>
        <v>237</v>
      </c>
      <c r="B243">
        <f t="shared" ca="1" si="341"/>
        <v>0</v>
      </c>
      <c r="C243">
        <f t="shared" ca="1" si="342"/>
        <v>0</v>
      </c>
      <c r="D243" t="str">
        <f t="shared" ca="1" si="343"/>
        <v xml:space="preserve"> </v>
      </c>
      <c r="E243">
        <f t="shared" ca="1" si="344"/>
        <v>0</v>
      </c>
      <c r="F243">
        <f t="shared" ca="1" si="345"/>
        <v>0</v>
      </c>
      <c r="G243" s="123" t="str">
        <f t="shared" ca="1" si="452"/>
        <v>0.0.0</v>
      </c>
      <c r="H243" s="123" t="str">
        <f t="shared" ca="1" si="451"/>
        <v>0.0.0</v>
      </c>
      <c r="I243" s="123" t="str">
        <f t="shared" ca="1" si="451"/>
        <v>0.0.0</v>
      </c>
      <c r="J243" s="123" t="str">
        <f t="shared" ca="1" si="451"/>
        <v>0.0.0</v>
      </c>
      <c r="K243" s="123" t="str">
        <f t="shared" ca="1" si="451"/>
        <v>0.0.0</v>
      </c>
      <c r="L243" s="123" t="str">
        <f t="shared" ca="1" si="451"/>
        <v>0.0.0</v>
      </c>
      <c r="M243" s="123" t="str">
        <f t="shared" ca="1" si="451"/>
        <v>0.0.0</v>
      </c>
      <c r="N243" s="123" t="str">
        <f t="shared" ca="1" si="451"/>
        <v>0.0.0</v>
      </c>
      <c r="O243" s="123">
        <f t="shared" ca="1" si="346"/>
        <v>0</v>
      </c>
      <c r="P243" s="123">
        <f t="shared" ca="1" si="347"/>
        <v>0</v>
      </c>
      <c r="Q243" s="123">
        <f t="shared" ca="1" si="348"/>
        <v>0</v>
      </c>
      <c r="R243" s="123">
        <f t="shared" ca="1" si="348"/>
        <v>0</v>
      </c>
      <c r="S243" s="123">
        <f t="shared" ca="1" si="349"/>
        <v>0</v>
      </c>
      <c r="T243" s="123">
        <f t="shared" ca="1" si="350"/>
        <v>0</v>
      </c>
      <c r="U243" s="123">
        <f t="shared" ca="1" si="351"/>
        <v>0</v>
      </c>
      <c r="V243" s="123">
        <f t="shared" ca="1" si="352"/>
        <v>0</v>
      </c>
      <c r="W243" s="123">
        <f t="shared" ca="1" si="353"/>
        <v>0</v>
      </c>
      <c r="X243" s="123">
        <f t="shared" ca="1" si="354"/>
        <v>0</v>
      </c>
      <c r="Y243" s="123">
        <f t="shared" ca="1" si="355"/>
        <v>0</v>
      </c>
      <c r="Z243" s="123">
        <f t="shared" ca="1" si="356"/>
        <v>0</v>
      </c>
      <c r="AA243" s="123">
        <f t="shared" ca="1" si="357"/>
        <v>0</v>
      </c>
      <c r="AB243" s="123">
        <f t="shared" ca="1" si="358"/>
        <v>0</v>
      </c>
      <c r="AC243" s="123">
        <f t="shared" ca="1" si="359"/>
        <v>0</v>
      </c>
      <c r="AD243" s="123">
        <f t="shared" ca="1" si="360"/>
        <v>0</v>
      </c>
      <c r="AE243" s="123">
        <f t="shared" ca="1" si="361"/>
        <v>0</v>
      </c>
      <c r="AF243" s="123">
        <f t="shared" ca="1" si="362"/>
        <v>0</v>
      </c>
      <c r="AG243" s="123">
        <f t="shared" ca="1" si="363"/>
        <v>0</v>
      </c>
      <c r="AH243" s="123">
        <f t="shared" ca="1" si="364"/>
        <v>0</v>
      </c>
      <c r="AI243" s="123">
        <f t="shared" ca="1" si="365"/>
        <v>0</v>
      </c>
      <c r="AJ243" s="123">
        <f t="shared" ca="1" si="366"/>
        <v>0</v>
      </c>
      <c r="AK243" s="123">
        <f t="shared" ca="1" si="367"/>
        <v>0</v>
      </c>
      <c r="AL243" s="123">
        <f t="shared" ca="1" si="368"/>
        <v>0</v>
      </c>
      <c r="AM243" s="123">
        <f t="shared" ca="1" si="369"/>
        <v>0</v>
      </c>
      <c r="AN243" s="123">
        <f t="shared" ca="1" si="370"/>
        <v>0</v>
      </c>
      <c r="AO243" s="123">
        <f t="shared" ca="1" si="371"/>
        <v>0</v>
      </c>
      <c r="AP243" s="123">
        <f t="shared" ca="1" si="372"/>
        <v>0</v>
      </c>
      <c r="AQ243" s="123">
        <f t="shared" ca="1" si="373"/>
        <v>0</v>
      </c>
      <c r="AR243" s="123">
        <f t="shared" ca="1" si="374"/>
        <v>0</v>
      </c>
      <c r="AS243" s="123">
        <f t="shared" ca="1" si="375"/>
        <v>0</v>
      </c>
      <c r="AT243" s="123">
        <f t="shared" ca="1" si="376"/>
        <v>0</v>
      </c>
      <c r="AU243" s="123">
        <f t="shared" ca="1" si="377"/>
        <v>0</v>
      </c>
      <c r="AV243" s="123">
        <f t="shared" ca="1" si="378"/>
        <v>0</v>
      </c>
      <c r="AW243" s="123">
        <f t="shared" ca="1" si="379"/>
        <v>0</v>
      </c>
      <c r="AX243" s="123">
        <f t="shared" ca="1" si="380"/>
        <v>0</v>
      </c>
      <c r="AY243" s="123">
        <f t="shared" ca="1" si="381"/>
        <v>0</v>
      </c>
      <c r="AZ243" s="123">
        <f t="shared" ca="1" si="382"/>
        <v>0</v>
      </c>
      <c r="BA243" s="123">
        <f t="shared" ca="1" si="383"/>
        <v>0</v>
      </c>
      <c r="BB243" s="123">
        <f t="shared" ca="1" si="384"/>
        <v>0</v>
      </c>
      <c r="BC243" s="123">
        <f t="shared" ca="1" si="385"/>
        <v>0</v>
      </c>
      <c r="BD243" s="123">
        <f t="shared" ca="1" si="386"/>
        <v>0</v>
      </c>
      <c r="BE243" s="123">
        <f t="shared" ca="1" si="387"/>
        <v>0</v>
      </c>
      <c r="BF243" s="123">
        <f t="shared" ca="1" si="388"/>
        <v>0</v>
      </c>
      <c r="BG243" s="123">
        <f t="shared" ca="1" si="389"/>
        <v>0</v>
      </c>
      <c r="BH243" s="123">
        <f t="shared" ca="1" si="390"/>
        <v>0</v>
      </c>
      <c r="BI243" s="123">
        <f t="shared" ca="1" si="391"/>
        <v>0</v>
      </c>
      <c r="BJ243" s="123">
        <f t="shared" ca="1" si="392"/>
        <v>0</v>
      </c>
      <c r="BK243" s="123">
        <f t="shared" ca="1" si="393"/>
        <v>0</v>
      </c>
      <c r="BL243" s="123">
        <f t="shared" ca="1" si="394"/>
        <v>0</v>
      </c>
      <c r="BM243" s="123">
        <f t="shared" ca="1" si="395"/>
        <v>0</v>
      </c>
      <c r="BN243" s="123">
        <f t="shared" ca="1" si="396"/>
        <v>0.65</v>
      </c>
      <c r="BO243" s="123">
        <f t="shared" ca="1" si="397"/>
        <v>0</v>
      </c>
      <c r="BP243" s="340">
        <f t="shared" ca="1" si="398"/>
        <v>0</v>
      </c>
      <c r="BQ243" s="123">
        <f t="shared" ca="1" si="399"/>
        <v>0</v>
      </c>
      <c r="BR243" s="123">
        <f t="shared" ca="1" si="400"/>
        <v>0</v>
      </c>
      <c r="BS243" s="123">
        <f t="shared" ca="1" si="401"/>
        <v>0</v>
      </c>
      <c r="BT243" s="123">
        <f t="shared" ca="1" si="402"/>
        <v>0</v>
      </c>
      <c r="BU243" s="123">
        <f t="shared" ca="1" si="403"/>
        <v>0</v>
      </c>
      <c r="BV243" s="123"/>
      <c r="BW243" s="123">
        <f t="shared" ca="1" si="404"/>
        <v>0</v>
      </c>
      <c r="BX243" s="123"/>
      <c r="BY243" s="123">
        <f t="shared" ca="1" si="405"/>
        <v>0</v>
      </c>
      <c r="BZ243" s="123"/>
      <c r="CA243" s="123">
        <f t="shared" ca="1" si="406"/>
        <v>0</v>
      </c>
      <c r="CB243" s="528">
        <f t="shared" ca="1" si="407"/>
        <v>0</v>
      </c>
      <c r="CC243" s="123">
        <f t="shared" ca="1" si="408"/>
        <v>0</v>
      </c>
      <c r="CD243" s="125">
        <f t="shared" ca="1" si="409"/>
        <v>0</v>
      </c>
      <c r="CE243" s="125">
        <f t="shared" ca="1" si="410"/>
        <v>0</v>
      </c>
      <c r="CF243" s="125">
        <f t="shared" ca="1" si="411"/>
        <v>0</v>
      </c>
      <c r="CG243" s="125">
        <f t="shared" ca="1" si="412"/>
        <v>0</v>
      </c>
      <c r="CH243" s="125">
        <f t="shared" ca="1" si="413"/>
        <v>0</v>
      </c>
      <c r="CI243" s="125">
        <f t="shared" ca="1" si="414"/>
        <v>0</v>
      </c>
      <c r="CJ243" s="125">
        <f t="shared" ca="1" si="415"/>
        <v>0</v>
      </c>
      <c r="CK243" s="125">
        <f t="shared" ca="1" si="416"/>
        <v>0</v>
      </c>
      <c r="CL243" s="125">
        <f t="shared" ca="1" si="417"/>
        <v>0</v>
      </c>
      <c r="CM243" s="125">
        <f t="shared" ca="1" si="418"/>
        <v>0</v>
      </c>
      <c r="CN243" s="125">
        <f t="shared" ca="1" si="419"/>
        <v>0</v>
      </c>
      <c r="CO243" s="125">
        <f t="shared" ca="1" si="420"/>
        <v>0</v>
      </c>
      <c r="CP243" s="125">
        <f t="shared" ca="1" si="421"/>
        <v>0</v>
      </c>
      <c r="CQ243" s="125">
        <f t="shared" ca="1" si="422"/>
        <v>0</v>
      </c>
      <c r="CR243" s="125">
        <f t="shared" ca="1" si="423"/>
        <v>0</v>
      </c>
      <c r="CS243" s="125">
        <f t="shared" ca="1" si="424"/>
        <v>0</v>
      </c>
      <c r="CT243" s="125">
        <f t="shared" ca="1" si="425"/>
        <v>0</v>
      </c>
      <c r="CU243" s="125">
        <f t="shared" ca="1" si="426"/>
        <v>0</v>
      </c>
      <c r="CV243" s="125">
        <f t="shared" ca="1" si="427"/>
        <v>0</v>
      </c>
      <c r="CW243" s="125">
        <f t="shared" ca="1" si="428"/>
        <v>0</v>
      </c>
      <c r="CX243" s="125">
        <f t="shared" ca="1" si="429"/>
        <v>0</v>
      </c>
      <c r="CY243" s="125">
        <f t="shared" ca="1" si="430"/>
        <v>0</v>
      </c>
      <c r="CZ243" s="125">
        <f t="shared" ca="1" si="431"/>
        <v>0</v>
      </c>
      <c r="DA243" s="341">
        <f t="shared" ca="1" si="432"/>
        <v>0</v>
      </c>
      <c r="DB243" s="606">
        <f t="shared" ca="1" si="433"/>
        <v>0</v>
      </c>
      <c r="DC243" s="606"/>
      <c r="DD243" s="606">
        <f t="shared" ca="1" si="434"/>
        <v>0</v>
      </c>
      <c r="DE243" s="125">
        <f t="shared" ca="1" si="435"/>
        <v>0</v>
      </c>
      <c r="DF243" s="125">
        <f t="shared" ca="1" si="436"/>
        <v>0</v>
      </c>
      <c r="DG243" s="125">
        <f t="shared" ca="1" si="437"/>
        <v>0</v>
      </c>
      <c r="DH243" s="125">
        <f t="shared" ca="1" si="438"/>
        <v>0</v>
      </c>
      <c r="DI243" s="125">
        <f t="shared" ca="1" si="439"/>
        <v>0</v>
      </c>
      <c r="DJ243" s="125">
        <f t="shared" ca="1" si="440"/>
        <v>0</v>
      </c>
      <c r="DK243" s="125">
        <f t="shared" ca="1" si="441"/>
        <v>0</v>
      </c>
      <c r="DL243" s="125">
        <f t="shared" ca="1" si="442"/>
        <v>0</v>
      </c>
      <c r="DM243" s="125">
        <f t="shared" ca="1" si="443"/>
        <v>0</v>
      </c>
      <c r="DN243" s="340" t="str">
        <f t="shared" ca="1" si="444"/>
        <v xml:space="preserve">    </v>
      </c>
      <c r="DO243" s="340" t="str">
        <f t="shared" ca="1" si="445"/>
        <v xml:space="preserve"> </v>
      </c>
      <c r="DP243" s="340">
        <f t="shared" ca="1" si="446"/>
        <v>0</v>
      </c>
      <c r="DQ243" s="340">
        <f t="shared" ca="1" si="447"/>
        <v>0</v>
      </c>
      <c r="DR243" s="340">
        <f t="shared" ca="1" si="448"/>
        <v>0</v>
      </c>
      <c r="DS243" s="340">
        <f t="shared" ca="1" si="449"/>
        <v>0</v>
      </c>
    </row>
    <row r="244" spans="1:123">
      <c r="A244">
        <f t="shared" ca="1" si="340"/>
        <v>238</v>
      </c>
      <c r="B244" t="str">
        <f t="shared" ca="1" si="341"/>
        <v xml:space="preserve">Командир відділення </v>
      </c>
      <c r="C244">
        <f t="shared" ca="1" si="342"/>
        <v>0</v>
      </c>
      <c r="D244" t="str">
        <f t="shared" ca="1" si="343"/>
        <v>ВАКАНТ</v>
      </c>
      <c r="E244">
        <f t="shared" ca="1" si="344"/>
        <v>0</v>
      </c>
      <c r="F244">
        <f t="shared" ca="1" si="345"/>
        <v>0</v>
      </c>
      <c r="G244" s="123" t="str">
        <f t="shared" ca="1" si="452"/>
        <v>0.0.0</v>
      </c>
      <c r="H244" s="123" t="str">
        <f t="shared" ca="1" si="451"/>
        <v>0.0.0</v>
      </c>
      <c r="I244" s="123" t="str">
        <f t="shared" ca="1" si="451"/>
        <v>0.0.0</v>
      </c>
      <c r="J244" s="123" t="str">
        <f t="shared" ca="1" si="451"/>
        <v>0.0.0</v>
      </c>
      <c r="K244" s="123" t="str">
        <f t="shared" ca="1" si="451"/>
        <v>0.0.0</v>
      </c>
      <c r="L244" s="123" t="str">
        <f t="shared" ca="1" si="451"/>
        <v>0.0.0</v>
      </c>
      <c r="M244" s="123" t="str">
        <f t="shared" ca="1" si="451"/>
        <v>0.0.0</v>
      </c>
      <c r="N244" s="123" t="str">
        <f t="shared" ca="1" si="451"/>
        <v>0.0.0</v>
      </c>
      <c r="O244" s="123">
        <f t="shared" ca="1" si="346"/>
        <v>7</v>
      </c>
      <c r="P244" s="123">
        <f t="shared" ca="1" si="347"/>
        <v>0</v>
      </c>
      <c r="Q244" s="123">
        <f t="shared" ca="1" si="348"/>
        <v>0</v>
      </c>
      <c r="R244" s="123">
        <f t="shared" ca="1" si="348"/>
        <v>0</v>
      </c>
      <c r="S244" s="123">
        <f t="shared" ca="1" si="349"/>
        <v>0</v>
      </c>
      <c r="T244" s="123">
        <f t="shared" ca="1" si="350"/>
        <v>0</v>
      </c>
      <c r="U244" s="123">
        <f t="shared" ca="1" si="351"/>
        <v>0</v>
      </c>
      <c r="V244" s="123">
        <f t="shared" ca="1" si="352"/>
        <v>0</v>
      </c>
      <c r="W244" s="123">
        <f t="shared" ca="1" si="353"/>
        <v>0</v>
      </c>
      <c r="X244" s="123">
        <f t="shared" ca="1" si="354"/>
        <v>0</v>
      </c>
      <c r="Y244" s="123">
        <f t="shared" ca="1" si="355"/>
        <v>0</v>
      </c>
      <c r="Z244" s="123">
        <f t="shared" ca="1" si="356"/>
        <v>0</v>
      </c>
      <c r="AA244" s="123">
        <f t="shared" ca="1" si="357"/>
        <v>0</v>
      </c>
      <c r="AB244" s="123">
        <f t="shared" ca="1" si="358"/>
        <v>0</v>
      </c>
      <c r="AC244" s="123">
        <f t="shared" ca="1" si="359"/>
        <v>0</v>
      </c>
      <c r="AD244" s="123">
        <f t="shared" ca="1" si="360"/>
        <v>0</v>
      </c>
      <c r="AE244" s="123">
        <f t="shared" ca="1" si="361"/>
        <v>0</v>
      </c>
      <c r="AF244" s="123">
        <f t="shared" ca="1" si="362"/>
        <v>0</v>
      </c>
      <c r="AG244" s="123">
        <f t="shared" ca="1" si="363"/>
        <v>0</v>
      </c>
      <c r="AH244" s="123">
        <f t="shared" ca="1" si="364"/>
        <v>0</v>
      </c>
      <c r="AI244" s="123">
        <f t="shared" ca="1" si="365"/>
        <v>0</v>
      </c>
      <c r="AJ244" s="123">
        <f t="shared" ca="1" si="366"/>
        <v>0</v>
      </c>
      <c r="AK244" s="123">
        <f t="shared" ca="1" si="367"/>
        <v>0</v>
      </c>
      <c r="AL244" s="123">
        <f t="shared" ca="1" si="368"/>
        <v>0</v>
      </c>
      <c r="AM244" s="123">
        <f t="shared" ca="1" si="369"/>
        <v>0</v>
      </c>
      <c r="AN244" s="123">
        <f t="shared" ca="1" si="370"/>
        <v>0</v>
      </c>
      <c r="AO244" s="123">
        <f t="shared" ca="1" si="371"/>
        <v>0</v>
      </c>
      <c r="AP244" s="123">
        <f t="shared" ca="1" si="372"/>
        <v>0</v>
      </c>
      <c r="AQ244" s="123">
        <f t="shared" ca="1" si="373"/>
        <v>0</v>
      </c>
      <c r="AR244" s="123">
        <f t="shared" ca="1" si="374"/>
        <v>0</v>
      </c>
      <c r="AS244" s="123">
        <f t="shared" ca="1" si="375"/>
        <v>0</v>
      </c>
      <c r="AT244" s="123">
        <f t="shared" ca="1" si="376"/>
        <v>0</v>
      </c>
      <c r="AU244" s="123">
        <f t="shared" ca="1" si="377"/>
        <v>0</v>
      </c>
      <c r="AV244" s="123">
        <f t="shared" ca="1" si="378"/>
        <v>0</v>
      </c>
      <c r="AW244" s="123">
        <f t="shared" ca="1" si="379"/>
        <v>0</v>
      </c>
      <c r="AX244" s="123">
        <f t="shared" ca="1" si="380"/>
        <v>0</v>
      </c>
      <c r="AY244" s="123">
        <f t="shared" ca="1" si="381"/>
        <v>0</v>
      </c>
      <c r="AZ244" s="123">
        <f t="shared" ca="1" si="382"/>
        <v>0</v>
      </c>
      <c r="BA244" s="123">
        <f t="shared" ca="1" si="383"/>
        <v>0</v>
      </c>
      <c r="BB244" s="123">
        <f t="shared" ca="1" si="384"/>
        <v>0</v>
      </c>
      <c r="BC244" s="123">
        <f t="shared" ca="1" si="385"/>
        <v>0</v>
      </c>
      <c r="BD244" s="123">
        <f t="shared" ca="1" si="386"/>
        <v>0</v>
      </c>
      <c r="BE244" s="123">
        <f t="shared" ca="1" si="387"/>
        <v>0</v>
      </c>
      <c r="BF244" s="123">
        <f t="shared" ca="1" si="388"/>
        <v>0</v>
      </c>
      <c r="BG244" s="123">
        <f t="shared" ca="1" si="389"/>
        <v>0</v>
      </c>
      <c r="BH244" s="123">
        <f t="shared" ca="1" si="390"/>
        <v>0</v>
      </c>
      <c r="BI244" s="123">
        <f t="shared" ca="1" si="391"/>
        <v>0</v>
      </c>
      <c r="BJ244" s="123">
        <f t="shared" ca="1" si="392"/>
        <v>0</v>
      </c>
      <c r="BK244" s="123">
        <f t="shared" ca="1" si="393"/>
        <v>0</v>
      </c>
      <c r="BL244" s="123">
        <f t="shared" ca="1" si="394"/>
        <v>0</v>
      </c>
      <c r="BM244" s="123">
        <f t="shared" ca="1" si="395"/>
        <v>0</v>
      </c>
      <c r="BN244" s="123">
        <f t="shared" ca="1" si="396"/>
        <v>0.65</v>
      </c>
      <c r="BO244" s="123">
        <f t="shared" ca="1" si="397"/>
        <v>28</v>
      </c>
      <c r="BP244" s="340">
        <f t="shared" ca="1" si="398"/>
        <v>0</v>
      </c>
      <c r="BQ244" s="123">
        <f t="shared" ca="1" si="399"/>
        <v>0</v>
      </c>
      <c r="BR244" s="123">
        <f t="shared" ca="1" si="400"/>
        <v>0</v>
      </c>
      <c r="BS244" s="123">
        <f t="shared" ca="1" si="401"/>
        <v>0</v>
      </c>
      <c r="BT244" s="123">
        <f t="shared" ca="1" si="402"/>
        <v>0</v>
      </c>
      <c r="BU244" s="123">
        <f t="shared" ca="1" si="403"/>
        <v>0</v>
      </c>
      <c r="BV244" s="123"/>
      <c r="BW244" s="123">
        <f t="shared" ca="1" si="404"/>
        <v>0</v>
      </c>
      <c r="BX244" s="123"/>
      <c r="BY244" s="123">
        <f t="shared" ca="1" si="405"/>
        <v>0</v>
      </c>
      <c r="BZ244" s="123"/>
      <c r="CA244" s="123">
        <f t="shared" ca="1" si="406"/>
        <v>0</v>
      </c>
      <c r="CB244" s="528">
        <f t="shared" ca="1" si="407"/>
        <v>0</v>
      </c>
      <c r="CC244" s="123">
        <f t="shared" ca="1" si="408"/>
        <v>0</v>
      </c>
      <c r="CD244" s="125">
        <f t="shared" ca="1" si="409"/>
        <v>0</v>
      </c>
      <c r="CE244" s="125">
        <f t="shared" ca="1" si="410"/>
        <v>0</v>
      </c>
      <c r="CF244" s="125">
        <f t="shared" ca="1" si="411"/>
        <v>0</v>
      </c>
      <c r="CG244" s="125">
        <f t="shared" ca="1" si="412"/>
        <v>0</v>
      </c>
      <c r="CH244" s="125">
        <f t="shared" ca="1" si="413"/>
        <v>0</v>
      </c>
      <c r="CI244" s="125">
        <f t="shared" ca="1" si="414"/>
        <v>0</v>
      </c>
      <c r="CJ244" s="125">
        <f t="shared" ca="1" si="415"/>
        <v>0</v>
      </c>
      <c r="CK244" s="125">
        <f t="shared" ca="1" si="416"/>
        <v>0</v>
      </c>
      <c r="CL244" s="125">
        <f t="shared" ca="1" si="417"/>
        <v>0</v>
      </c>
      <c r="CM244" s="125">
        <f t="shared" ca="1" si="418"/>
        <v>0</v>
      </c>
      <c r="CN244" s="125">
        <f t="shared" ca="1" si="419"/>
        <v>0</v>
      </c>
      <c r="CO244" s="125">
        <f t="shared" ca="1" si="420"/>
        <v>0</v>
      </c>
      <c r="CP244" s="125">
        <f t="shared" ca="1" si="421"/>
        <v>0</v>
      </c>
      <c r="CQ244" s="125">
        <f t="shared" ca="1" si="422"/>
        <v>0</v>
      </c>
      <c r="CR244" s="125">
        <f t="shared" ca="1" si="423"/>
        <v>0</v>
      </c>
      <c r="CS244" s="125">
        <f t="shared" ca="1" si="424"/>
        <v>0</v>
      </c>
      <c r="CT244" s="125">
        <f t="shared" ca="1" si="425"/>
        <v>0</v>
      </c>
      <c r="CU244" s="125">
        <f t="shared" ca="1" si="426"/>
        <v>0</v>
      </c>
      <c r="CV244" s="125">
        <f t="shared" ca="1" si="427"/>
        <v>0</v>
      </c>
      <c r="CW244" s="125">
        <f t="shared" ca="1" si="428"/>
        <v>0</v>
      </c>
      <c r="CX244" s="125">
        <f t="shared" ca="1" si="429"/>
        <v>0</v>
      </c>
      <c r="CY244" s="125">
        <f t="shared" ca="1" si="430"/>
        <v>0</v>
      </c>
      <c r="CZ244" s="125">
        <f t="shared" ca="1" si="431"/>
        <v>0</v>
      </c>
      <c r="DA244" s="341">
        <f t="shared" ca="1" si="432"/>
        <v>0</v>
      </c>
      <c r="DB244" s="606">
        <f t="shared" ca="1" si="433"/>
        <v>0</v>
      </c>
      <c r="DC244" s="606"/>
      <c r="DD244" s="606">
        <f t="shared" ca="1" si="434"/>
        <v>0</v>
      </c>
      <c r="DE244" s="125">
        <f t="shared" ca="1" si="435"/>
        <v>0</v>
      </c>
      <c r="DF244" s="125">
        <f t="shared" ca="1" si="436"/>
        <v>0</v>
      </c>
      <c r="DG244" s="125">
        <f t="shared" ca="1" si="437"/>
        <v>0</v>
      </c>
      <c r="DH244" s="125">
        <f t="shared" ca="1" si="438"/>
        <v>0</v>
      </c>
      <c r="DI244" s="125">
        <f t="shared" ca="1" si="439"/>
        <v>0</v>
      </c>
      <c r="DJ244" s="125">
        <f t="shared" ca="1" si="440"/>
        <v>0</v>
      </c>
      <c r="DK244" s="125">
        <f t="shared" ca="1" si="441"/>
        <v>0</v>
      </c>
      <c r="DL244" s="125">
        <f t="shared" ca="1" si="442"/>
        <v>0</v>
      </c>
      <c r="DM244" s="125">
        <f t="shared" ca="1" si="443"/>
        <v>0</v>
      </c>
      <c r="DN244" s="340" t="str">
        <f t="shared" ca="1" si="444"/>
        <v xml:space="preserve">    </v>
      </c>
      <c r="DO244" s="340" t="str">
        <f t="shared" ca="1" si="445"/>
        <v>ВАКАНТ</v>
      </c>
      <c r="DP244" s="340">
        <f t="shared" ca="1" si="446"/>
        <v>0</v>
      </c>
      <c r="DQ244" s="340">
        <f t="shared" ca="1" si="447"/>
        <v>0</v>
      </c>
      <c r="DR244" s="340">
        <f t="shared" ca="1" si="448"/>
        <v>0</v>
      </c>
      <c r="DS244" s="340">
        <f t="shared" ca="1" si="449"/>
        <v>0</v>
      </c>
    </row>
    <row r="245" spans="1:123">
      <c r="A245">
        <f t="shared" ca="1" si="340"/>
        <v>239</v>
      </c>
      <c r="B245" t="str">
        <f t="shared" ca="1" si="341"/>
        <v>Старший топогеодезист</v>
      </c>
      <c r="C245">
        <f t="shared" ca="1" si="342"/>
        <v>0</v>
      </c>
      <c r="D245">
        <f t="shared" ca="1" si="343"/>
        <v>0</v>
      </c>
      <c r="E245">
        <f t="shared" ca="1" si="344"/>
        <v>0</v>
      </c>
      <c r="F245">
        <f t="shared" ca="1" si="345"/>
        <v>0</v>
      </c>
      <c r="G245" s="123" t="str">
        <f t="shared" ca="1" si="452"/>
        <v>0.0.0</v>
      </c>
      <c r="H245" s="123" t="str">
        <f t="shared" ca="1" si="451"/>
        <v>0.0.0</v>
      </c>
      <c r="I245" s="123" t="str">
        <f t="shared" ca="1" si="451"/>
        <v>0.0.0</v>
      </c>
      <c r="J245" s="123" t="str">
        <f t="shared" ca="1" si="451"/>
        <v>0.0.0</v>
      </c>
      <c r="K245" s="123" t="str">
        <f t="shared" ca="1" si="451"/>
        <v>0.0.0</v>
      </c>
      <c r="L245" s="123" t="str">
        <f t="shared" ca="1" si="451"/>
        <v>0.0.0</v>
      </c>
      <c r="M245" s="123" t="str">
        <f t="shared" ca="1" si="451"/>
        <v>0.0.0</v>
      </c>
      <c r="N245" s="123" t="str">
        <f t="shared" ca="1" si="451"/>
        <v>0.0.0</v>
      </c>
      <c r="O245" s="123">
        <f t="shared" ca="1" si="346"/>
        <v>5</v>
      </c>
      <c r="P245" s="123">
        <f t="shared" ca="1" si="347"/>
        <v>0</v>
      </c>
      <c r="Q245" s="123">
        <f t="shared" ca="1" si="348"/>
        <v>0</v>
      </c>
      <c r="R245" s="123">
        <f t="shared" ca="1" si="348"/>
        <v>0</v>
      </c>
      <c r="S245" s="123">
        <f t="shared" ca="1" si="349"/>
        <v>0</v>
      </c>
      <c r="T245" s="123">
        <f t="shared" ca="1" si="350"/>
        <v>0</v>
      </c>
      <c r="U245" s="123">
        <f t="shared" ca="1" si="351"/>
        <v>0</v>
      </c>
      <c r="V245" s="123">
        <f t="shared" ca="1" si="352"/>
        <v>0</v>
      </c>
      <c r="W245" s="123">
        <f t="shared" ca="1" si="353"/>
        <v>0</v>
      </c>
      <c r="X245" s="123">
        <f t="shared" ca="1" si="354"/>
        <v>0</v>
      </c>
      <c r="Y245" s="123">
        <f t="shared" ca="1" si="355"/>
        <v>0</v>
      </c>
      <c r="Z245" s="123">
        <f t="shared" ca="1" si="356"/>
        <v>0</v>
      </c>
      <c r="AA245" s="123">
        <f t="shared" ca="1" si="357"/>
        <v>0</v>
      </c>
      <c r="AB245" s="123">
        <f t="shared" ca="1" si="358"/>
        <v>0</v>
      </c>
      <c r="AC245" s="123">
        <f t="shared" ca="1" si="359"/>
        <v>0</v>
      </c>
      <c r="AD245" s="123">
        <f t="shared" ca="1" si="360"/>
        <v>0</v>
      </c>
      <c r="AE245" s="123">
        <f t="shared" ca="1" si="361"/>
        <v>0</v>
      </c>
      <c r="AF245" s="123">
        <f t="shared" ca="1" si="362"/>
        <v>0</v>
      </c>
      <c r="AG245" s="123">
        <f t="shared" ca="1" si="363"/>
        <v>0</v>
      </c>
      <c r="AH245" s="123">
        <f t="shared" ca="1" si="364"/>
        <v>0</v>
      </c>
      <c r="AI245" s="123">
        <f t="shared" ca="1" si="365"/>
        <v>0</v>
      </c>
      <c r="AJ245" s="123">
        <f t="shared" ca="1" si="366"/>
        <v>0</v>
      </c>
      <c r="AK245" s="123">
        <f t="shared" ca="1" si="367"/>
        <v>0</v>
      </c>
      <c r="AL245" s="123">
        <f t="shared" ca="1" si="368"/>
        <v>0</v>
      </c>
      <c r="AM245" s="123">
        <f t="shared" ca="1" si="369"/>
        <v>0</v>
      </c>
      <c r="AN245" s="123">
        <f t="shared" ca="1" si="370"/>
        <v>0</v>
      </c>
      <c r="AO245" s="123">
        <f t="shared" ca="1" si="371"/>
        <v>0</v>
      </c>
      <c r="AP245" s="123">
        <f t="shared" ca="1" si="372"/>
        <v>0</v>
      </c>
      <c r="AQ245" s="123">
        <f t="shared" ca="1" si="373"/>
        <v>0</v>
      </c>
      <c r="AR245" s="123">
        <f t="shared" ca="1" si="374"/>
        <v>0</v>
      </c>
      <c r="AS245" s="123">
        <f t="shared" ca="1" si="375"/>
        <v>0</v>
      </c>
      <c r="AT245" s="123">
        <f t="shared" ca="1" si="376"/>
        <v>0</v>
      </c>
      <c r="AU245" s="123">
        <f t="shared" ca="1" si="377"/>
        <v>0</v>
      </c>
      <c r="AV245" s="123">
        <f t="shared" ca="1" si="378"/>
        <v>0</v>
      </c>
      <c r="AW245" s="123">
        <f t="shared" ca="1" si="379"/>
        <v>0</v>
      </c>
      <c r="AX245" s="123">
        <f t="shared" ca="1" si="380"/>
        <v>0</v>
      </c>
      <c r="AY245" s="123">
        <f t="shared" ca="1" si="381"/>
        <v>0</v>
      </c>
      <c r="AZ245" s="123">
        <f t="shared" ca="1" si="382"/>
        <v>0</v>
      </c>
      <c r="BA245" s="123">
        <f t="shared" ca="1" si="383"/>
        <v>0</v>
      </c>
      <c r="BB245" s="123">
        <f t="shared" ca="1" si="384"/>
        <v>0</v>
      </c>
      <c r="BC245" s="123">
        <f t="shared" ca="1" si="385"/>
        <v>0</v>
      </c>
      <c r="BD245" s="123">
        <f t="shared" ca="1" si="386"/>
        <v>0</v>
      </c>
      <c r="BE245" s="123">
        <f t="shared" ca="1" si="387"/>
        <v>0</v>
      </c>
      <c r="BF245" s="123">
        <f t="shared" ca="1" si="388"/>
        <v>0</v>
      </c>
      <c r="BG245" s="123">
        <f t="shared" ca="1" si="389"/>
        <v>0</v>
      </c>
      <c r="BH245" s="123">
        <f t="shared" ca="1" si="390"/>
        <v>0</v>
      </c>
      <c r="BI245" s="123">
        <f t="shared" ca="1" si="391"/>
        <v>0</v>
      </c>
      <c r="BJ245" s="123">
        <f t="shared" ca="1" si="392"/>
        <v>0</v>
      </c>
      <c r="BK245" s="123">
        <f t="shared" ca="1" si="393"/>
        <v>0</v>
      </c>
      <c r="BL245" s="123">
        <f t="shared" ca="1" si="394"/>
        <v>0</v>
      </c>
      <c r="BM245" s="123">
        <f t="shared" ca="1" si="395"/>
        <v>0</v>
      </c>
      <c r="BN245" s="123">
        <f t="shared" ca="1" si="396"/>
        <v>0.65</v>
      </c>
      <c r="BO245" s="123">
        <f t="shared" ca="1" si="397"/>
        <v>28</v>
      </c>
      <c r="BP245" s="340">
        <f t="shared" ca="1" si="398"/>
        <v>0</v>
      </c>
      <c r="BQ245" s="123">
        <f t="shared" ca="1" si="399"/>
        <v>0</v>
      </c>
      <c r="BR245" s="123">
        <f t="shared" ca="1" si="400"/>
        <v>0</v>
      </c>
      <c r="BS245" s="123">
        <f t="shared" ca="1" si="401"/>
        <v>0</v>
      </c>
      <c r="BT245" s="123">
        <f t="shared" ca="1" si="402"/>
        <v>0</v>
      </c>
      <c r="BU245" s="123">
        <f t="shared" ca="1" si="403"/>
        <v>0</v>
      </c>
      <c r="BV245" s="123"/>
      <c r="BW245" s="123">
        <f t="shared" ca="1" si="404"/>
        <v>0</v>
      </c>
      <c r="BX245" s="123"/>
      <c r="BY245" s="123">
        <f t="shared" ca="1" si="405"/>
        <v>0</v>
      </c>
      <c r="BZ245" s="123"/>
      <c r="CA245" s="123">
        <f t="shared" ca="1" si="406"/>
        <v>0</v>
      </c>
      <c r="CB245" s="528">
        <f t="shared" ca="1" si="407"/>
        <v>0</v>
      </c>
      <c r="CC245" s="123">
        <f t="shared" ca="1" si="408"/>
        <v>0</v>
      </c>
      <c r="CD245" s="125">
        <f t="shared" ca="1" si="409"/>
        <v>0</v>
      </c>
      <c r="CE245" s="125">
        <f t="shared" ca="1" si="410"/>
        <v>0</v>
      </c>
      <c r="CF245" s="125">
        <f t="shared" ca="1" si="411"/>
        <v>0</v>
      </c>
      <c r="CG245" s="125">
        <f t="shared" ca="1" si="412"/>
        <v>0</v>
      </c>
      <c r="CH245" s="125">
        <f t="shared" ca="1" si="413"/>
        <v>0</v>
      </c>
      <c r="CI245" s="125">
        <f t="shared" ca="1" si="414"/>
        <v>0</v>
      </c>
      <c r="CJ245" s="125">
        <f t="shared" ca="1" si="415"/>
        <v>0</v>
      </c>
      <c r="CK245" s="125">
        <f t="shared" ca="1" si="416"/>
        <v>0</v>
      </c>
      <c r="CL245" s="125">
        <f t="shared" ca="1" si="417"/>
        <v>0</v>
      </c>
      <c r="CM245" s="125">
        <f t="shared" ca="1" si="418"/>
        <v>0</v>
      </c>
      <c r="CN245" s="125">
        <f t="shared" ca="1" si="419"/>
        <v>0</v>
      </c>
      <c r="CO245" s="125">
        <f t="shared" ca="1" si="420"/>
        <v>0</v>
      </c>
      <c r="CP245" s="125">
        <f t="shared" ca="1" si="421"/>
        <v>0</v>
      </c>
      <c r="CQ245" s="125">
        <f t="shared" ca="1" si="422"/>
        <v>0</v>
      </c>
      <c r="CR245" s="125">
        <f t="shared" ca="1" si="423"/>
        <v>0</v>
      </c>
      <c r="CS245" s="125">
        <f t="shared" ca="1" si="424"/>
        <v>0</v>
      </c>
      <c r="CT245" s="125">
        <f t="shared" ca="1" si="425"/>
        <v>0</v>
      </c>
      <c r="CU245" s="125">
        <f t="shared" ca="1" si="426"/>
        <v>0</v>
      </c>
      <c r="CV245" s="125">
        <f t="shared" ca="1" si="427"/>
        <v>0</v>
      </c>
      <c r="CW245" s="125">
        <f t="shared" ca="1" si="428"/>
        <v>0</v>
      </c>
      <c r="CX245" s="125">
        <f t="shared" ca="1" si="429"/>
        <v>0</v>
      </c>
      <c r="CY245" s="125">
        <f t="shared" ca="1" si="430"/>
        <v>0</v>
      </c>
      <c r="CZ245" s="125">
        <f t="shared" ca="1" si="431"/>
        <v>0</v>
      </c>
      <c r="DA245" s="341">
        <f t="shared" ca="1" si="432"/>
        <v>0</v>
      </c>
      <c r="DB245" s="606">
        <f t="shared" ca="1" si="433"/>
        <v>0</v>
      </c>
      <c r="DC245" s="606"/>
      <c r="DD245" s="606">
        <f t="shared" ca="1" si="434"/>
        <v>0</v>
      </c>
      <c r="DE245" s="125">
        <f t="shared" ca="1" si="435"/>
        <v>0</v>
      </c>
      <c r="DF245" s="125">
        <f t="shared" ca="1" si="436"/>
        <v>0</v>
      </c>
      <c r="DG245" s="125">
        <f t="shared" ca="1" si="437"/>
        <v>0</v>
      </c>
      <c r="DH245" s="125">
        <f t="shared" ca="1" si="438"/>
        <v>0</v>
      </c>
      <c r="DI245" s="125">
        <f t="shared" ca="1" si="439"/>
        <v>0</v>
      </c>
      <c r="DJ245" s="125">
        <f t="shared" ca="1" si="440"/>
        <v>0</v>
      </c>
      <c r="DK245" s="125">
        <f t="shared" ca="1" si="441"/>
        <v>0</v>
      </c>
      <c r="DL245" s="125">
        <f t="shared" ca="1" si="442"/>
        <v>0</v>
      </c>
      <c r="DM245" s="125">
        <f t="shared" ca="1" si="443"/>
        <v>0</v>
      </c>
      <c r="DN245" s="340" t="str">
        <f t="shared" ca="1" si="444"/>
        <v xml:space="preserve">    </v>
      </c>
      <c r="DO245" s="340">
        <f t="shared" ca="1" si="445"/>
        <v>0</v>
      </c>
      <c r="DP245" s="340">
        <f t="shared" ca="1" si="446"/>
        <v>0</v>
      </c>
      <c r="DQ245" s="340">
        <f t="shared" ca="1" si="447"/>
        <v>0</v>
      </c>
      <c r="DR245" s="340">
        <f t="shared" ca="1" si="448"/>
        <v>0</v>
      </c>
      <c r="DS245" s="340">
        <f t="shared" ca="1" si="449"/>
        <v>0</v>
      </c>
    </row>
    <row r="246" spans="1:123">
      <c r="A246">
        <f t="shared" ca="1" si="340"/>
        <v>240</v>
      </c>
      <c r="B246" t="str">
        <f t="shared" ca="1" si="341"/>
        <v xml:space="preserve">Оператор -топогеодезист </v>
      </c>
      <c r="C246" t="str">
        <f t="shared" ca="1" si="342"/>
        <v>м-с</v>
      </c>
      <c r="D246" t="str">
        <f t="shared" ca="1" si="343"/>
        <v>Волков А.В.</v>
      </c>
      <c r="E246">
        <f t="shared" ca="1" si="344"/>
        <v>0</v>
      </c>
      <c r="F246">
        <f t="shared" ca="1" si="345"/>
        <v>0</v>
      </c>
      <c r="G246" s="123" t="str">
        <f t="shared" ca="1" si="452"/>
        <v>0.8.1</v>
      </c>
      <c r="H246" s="123" t="str">
        <f t="shared" ca="1" si="451"/>
        <v>0.8.1</v>
      </c>
      <c r="I246" s="123" t="str">
        <f t="shared" ca="1" si="451"/>
        <v>0.8.1</v>
      </c>
      <c r="J246" s="123" t="str">
        <f t="shared" ca="1" si="451"/>
        <v>0.8.1</v>
      </c>
      <c r="K246" s="123" t="str">
        <f t="shared" ca="1" si="451"/>
        <v>0.8.1</v>
      </c>
      <c r="L246" s="123" t="str">
        <f t="shared" ca="1" si="451"/>
        <v>0.8.1</v>
      </c>
      <c r="M246" s="123" t="str">
        <f t="shared" ca="1" si="451"/>
        <v>0.8.1</v>
      </c>
      <c r="N246" s="123" t="str">
        <f t="shared" ca="1" si="451"/>
        <v>0.8.1</v>
      </c>
      <c r="O246" s="123">
        <f t="shared" ca="1" si="346"/>
        <v>4</v>
      </c>
      <c r="P246" s="123">
        <f t="shared" ca="1" si="347"/>
        <v>44346</v>
      </c>
      <c r="Q246" s="123">
        <f t="shared" ca="1" si="348"/>
        <v>0</v>
      </c>
      <c r="R246" s="123">
        <f t="shared" ca="1" si="348"/>
        <v>0</v>
      </c>
      <c r="S246" s="123">
        <f t="shared" ca="1" si="349"/>
        <v>0</v>
      </c>
      <c r="T246" s="123">
        <f t="shared" ca="1" si="350"/>
        <v>0</v>
      </c>
      <c r="U246" s="123">
        <f t="shared" ca="1" si="351"/>
        <v>0</v>
      </c>
      <c r="V246" s="123">
        <f t="shared" ca="1" si="352"/>
        <v>0</v>
      </c>
      <c r="W246" s="123">
        <f t="shared" ca="1" si="353"/>
        <v>0</v>
      </c>
      <c r="X246" s="123">
        <f t="shared" ca="1" si="354"/>
        <v>0</v>
      </c>
      <c r="Y246" s="123">
        <f t="shared" ca="1" si="355"/>
        <v>0</v>
      </c>
      <c r="Z246" s="123">
        <f t="shared" ca="1" si="356"/>
        <v>0</v>
      </c>
      <c r="AA246" s="123">
        <f t="shared" ca="1" si="357"/>
        <v>0</v>
      </c>
      <c r="AB246" s="123">
        <f t="shared" ca="1" si="358"/>
        <v>0</v>
      </c>
      <c r="AC246" s="123">
        <f t="shared" ca="1" si="359"/>
        <v>0</v>
      </c>
      <c r="AD246" s="123">
        <f t="shared" ca="1" si="360"/>
        <v>0</v>
      </c>
      <c r="AE246" s="123">
        <f t="shared" ca="1" si="361"/>
        <v>0</v>
      </c>
      <c r="AF246" s="123">
        <f t="shared" ca="1" si="362"/>
        <v>0</v>
      </c>
      <c r="AG246" s="123">
        <f t="shared" ca="1" si="363"/>
        <v>0</v>
      </c>
      <c r="AH246" s="123">
        <f t="shared" ca="1" si="364"/>
        <v>0</v>
      </c>
      <c r="AI246" s="123">
        <f t="shared" ca="1" si="365"/>
        <v>0</v>
      </c>
      <c r="AJ246" s="123">
        <f t="shared" ca="1" si="366"/>
        <v>0</v>
      </c>
      <c r="AK246" s="123">
        <f t="shared" ca="1" si="367"/>
        <v>0</v>
      </c>
      <c r="AL246" s="123">
        <f t="shared" ca="1" si="368"/>
        <v>0</v>
      </c>
      <c r="AM246" s="123">
        <f t="shared" ca="1" si="369"/>
        <v>0</v>
      </c>
      <c r="AN246" s="123">
        <f t="shared" ca="1" si="370"/>
        <v>0</v>
      </c>
      <c r="AO246" s="123">
        <f t="shared" ca="1" si="371"/>
        <v>0</v>
      </c>
      <c r="AP246" s="123">
        <f t="shared" ca="1" si="372"/>
        <v>0</v>
      </c>
      <c r="AQ246" s="123">
        <f t="shared" ca="1" si="373"/>
        <v>0</v>
      </c>
      <c r="AR246" s="123">
        <f t="shared" ca="1" si="374"/>
        <v>0</v>
      </c>
      <c r="AS246" s="123">
        <f t="shared" ca="1" si="375"/>
        <v>0</v>
      </c>
      <c r="AT246" s="123">
        <f t="shared" ca="1" si="376"/>
        <v>0</v>
      </c>
      <c r="AU246" s="123">
        <f t="shared" ca="1" si="377"/>
        <v>0</v>
      </c>
      <c r="AV246" s="123">
        <f t="shared" ca="1" si="378"/>
        <v>0</v>
      </c>
      <c r="AW246" s="123">
        <f t="shared" ca="1" si="379"/>
        <v>0</v>
      </c>
      <c r="AX246" s="123">
        <f t="shared" ca="1" si="380"/>
        <v>0</v>
      </c>
      <c r="AY246" s="123">
        <f t="shared" ca="1" si="381"/>
        <v>0</v>
      </c>
      <c r="AZ246" s="123">
        <f t="shared" ca="1" si="382"/>
        <v>0</v>
      </c>
      <c r="BA246" s="123">
        <f t="shared" ca="1" si="383"/>
        <v>0</v>
      </c>
      <c r="BB246" s="123">
        <f t="shared" ca="1" si="384"/>
        <v>0</v>
      </c>
      <c r="BC246" s="123">
        <f t="shared" ca="1" si="385"/>
        <v>0</v>
      </c>
      <c r="BD246" s="123">
        <f t="shared" ca="1" si="386"/>
        <v>0</v>
      </c>
      <c r="BE246" s="123">
        <f t="shared" ca="1" si="387"/>
        <v>0</v>
      </c>
      <c r="BF246" s="123">
        <f t="shared" ca="1" si="388"/>
        <v>0</v>
      </c>
      <c r="BG246" s="123">
        <f t="shared" ca="1" si="389"/>
        <v>0</v>
      </c>
      <c r="BH246" s="123">
        <f t="shared" ca="1" si="390"/>
        <v>0</v>
      </c>
      <c r="BI246" s="123">
        <f t="shared" ca="1" si="391"/>
        <v>0</v>
      </c>
      <c r="BJ246" s="123">
        <f t="shared" ca="1" si="392"/>
        <v>0</v>
      </c>
      <c r="BK246" s="123">
        <f t="shared" ca="1" si="393"/>
        <v>0</v>
      </c>
      <c r="BL246" s="123">
        <f t="shared" ca="1" si="394"/>
        <v>0</v>
      </c>
      <c r="BM246" s="123">
        <f t="shared" ca="1" si="395"/>
        <v>0</v>
      </c>
      <c r="BN246" s="123">
        <f t="shared" ca="1" si="396"/>
        <v>0.65</v>
      </c>
      <c r="BO246" s="123">
        <f t="shared" ca="1" si="397"/>
        <v>28</v>
      </c>
      <c r="BP246" s="340">
        <f t="shared" ca="1" si="398"/>
        <v>0</v>
      </c>
      <c r="BQ246" s="123">
        <f t="shared" ca="1" si="399"/>
        <v>0</v>
      </c>
      <c r="BR246" s="123">
        <f t="shared" ca="1" si="400"/>
        <v>0</v>
      </c>
      <c r="BS246" s="123">
        <f t="shared" ca="1" si="401"/>
        <v>0</v>
      </c>
      <c r="BT246" s="123">
        <f t="shared" ca="1" si="402"/>
        <v>0</v>
      </c>
      <c r="BU246" s="123">
        <f t="shared" ca="1" si="403"/>
        <v>0</v>
      </c>
      <c r="BV246" s="123"/>
      <c r="BW246" s="123">
        <f t="shared" ca="1" si="404"/>
        <v>0</v>
      </c>
      <c r="BX246" s="123"/>
      <c r="BY246" s="123">
        <f t="shared" ca="1" si="405"/>
        <v>0</v>
      </c>
      <c r="BZ246" s="123"/>
      <c r="CA246" s="123">
        <f t="shared" ca="1" si="406"/>
        <v>0</v>
      </c>
      <c r="CB246" s="528">
        <f t="shared" ca="1" si="407"/>
        <v>0</v>
      </c>
      <c r="CC246" s="123">
        <f t="shared" ca="1" si="408"/>
        <v>0</v>
      </c>
      <c r="CD246" s="125">
        <f t="shared" ca="1" si="409"/>
        <v>0</v>
      </c>
      <c r="CE246" s="125">
        <f t="shared" ca="1" si="410"/>
        <v>530</v>
      </c>
      <c r="CF246" s="125">
        <f t="shared" ca="1" si="411"/>
        <v>2730</v>
      </c>
      <c r="CG246" s="125">
        <f t="shared" ca="1" si="412"/>
        <v>0</v>
      </c>
      <c r="CH246" s="125">
        <f t="shared" ca="1" si="413"/>
        <v>0</v>
      </c>
      <c r="CI246" s="125">
        <f t="shared" ca="1" si="414"/>
        <v>0</v>
      </c>
      <c r="CJ246" s="125">
        <f t="shared" ca="1" si="415"/>
        <v>0</v>
      </c>
      <c r="CK246" s="125">
        <f t="shared" ca="1" si="416"/>
        <v>0</v>
      </c>
      <c r="CL246" s="125">
        <f t="shared" ca="1" si="417"/>
        <v>2119</v>
      </c>
      <c r="CM246" s="125">
        <f t="shared" ca="1" si="418"/>
        <v>8736</v>
      </c>
      <c r="CN246" s="125">
        <f t="shared" ca="1" si="419"/>
        <v>14115</v>
      </c>
      <c r="CO246" s="125">
        <f t="shared" ca="1" si="420"/>
        <v>0</v>
      </c>
      <c r="CP246" s="125">
        <f t="shared" ca="1" si="421"/>
        <v>0</v>
      </c>
      <c r="CQ246" s="125">
        <f t="shared" ca="1" si="422"/>
        <v>0</v>
      </c>
      <c r="CR246" s="125">
        <f t="shared" ca="1" si="423"/>
        <v>0</v>
      </c>
      <c r="CS246" s="125">
        <f t="shared" ca="1" si="424"/>
        <v>0</v>
      </c>
      <c r="CT246" s="125">
        <f t="shared" ca="1" si="425"/>
        <v>0</v>
      </c>
      <c r="CU246" s="125">
        <f t="shared" ca="1" si="426"/>
        <v>0</v>
      </c>
      <c r="CV246" s="125">
        <f t="shared" ca="1" si="427"/>
        <v>0</v>
      </c>
      <c r="CW246" s="125">
        <f t="shared" ca="1" si="428"/>
        <v>0</v>
      </c>
      <c r="CX246" s="125">
        <f t="shared" ca="1" si="429"/>
        <v>0</v>
      </c>
      <c r="CY246" s="125">
        <f t="shared" ca="1" si="430"/>
        <v>0</v>
      </c>
      <c r="CZ246" s="125">
        <f t="shared" ca="1" si="431"/>
        <v>672.35</v>
      </c>
      <c r="DA246" s="341">
        <f t="shared" ca="1" si="432"/>
        <v>14787.35</v>
      </c>
      <c r="DB246" s="606">
        <f t="shared" ca="1" si="433"/>
        <v>2661.72</v>
      </c>
      <c r="DC246" s="606"/>
      <c r="DD246" s="606">
        <f t="shared" ca="1" si="434"/>
        <v>182.2</v>
      </c>
      <c r="DE246" s="125">
        <f t="shared" ca="1" si="435"/>
        <v>0</v>
      </c>
      <c r="DF246" s="125">
        <f t="shared" ca="1" si="436"/>
        <v>0</v>
      </c>
      <c r="DG246" s="125">
        <f t="shared" ca="1" si="437"/>
        <v>0</v>
      </c>
      <c r="DH246" s="125">
        <f t="shared" ca="1" si="438"/>
        <v>2843.92</v>
      </c>
      <c r="DI246" s="125">
        <f t="shared" ca="1" si="439"/>
        <v>3105.3</v>
      </c>
      <c r="DJ246" s="125">
        <f t="shared" ca="1" si="440"/>
        <v>2661.72</v>
      </c>
      <c r="DK246" s="125">
        <f t="shared" ca="1" si="441"/>
        <v>14605.15</v>
      </c>
      <c r="DL246" s="125">
        <f t="shared" ca="1" si="442"/>
        <v>0</v>
      </c>
      <c r="DM246" s="125">
        <f t="shared" ca="1" si="443"/>
        <v>0</v>
      </c>
      <c r="DN246" s="340" t="str">
        <f t="shared" ca="1" si="444"/>
        <v xml:space="preserve">30 від 01.03   </v>
      </c>
      <c r="DO246" s="340" t="str">
        <f t="shared" ca="1" si="445"/>
        <v>Волков А.В.</v>
      </c>
      <c r="DP246" s="340" t="str">
        <f t="shared" ca="1" si="446"/>
        <v>Волков</v>
      </c>
      <c r="DQ246" s="340" t="str">
        <f t="shared" ca="1" si="447"/>
        <v>Андрій</v>
      </c>
      <c r="DR246" s="340" t="str">
        <f t="shared" ca="1" si="448"/>
        <v>Вячеславович</v>
      </c>
      <c r="DS246" s="340">
        <f t="shared" ca="1" si="449"/>
        <v>2583321177</v>
      </c>
    </row>
    <row r="247" spans="1:123">
      <c r="A247">
        <f t="shared" ca="1" si="340"/>
        <v>241</v>
      </c>
      <c r="B247" t="str">
        <f t="shared" ca="1" si="341"/>
        <v xml:space="preserve">Оператор -топогеодезист </v>
      </c>
      <c r="C247" t="str">
        <f t="shared" ca="1" si="342"/>
        <v>м-с</v>
      </c>
      <c r="D247" t="str">
        <f t="shared" ca="1" si="343"/>
        <v>Гега В.В.</v>
      </c>
      <c r="E247">
        <f t="shared" ca="1" si="344"/>
        <v>0</v>
      </c>
      <c r="F247">
        <f t="shared" ca="1" si="345"/>
        <v>0</v>
      </c>
      <c r="G247" s="123" t="str">
        <f t="shared" ca="1" si="452"/>
        <v>8.11.10</v>
      </c>
      <c r="H247" s="123" t="str">
        <f t="shared" ca="1" si="451"/>
        <v>8.11.10</v>
      </c>
      <c r="I247" s="123" t="str">
        <f t="shared" ca="1" si="451"/>
        <v>8.11.10</v>
      </c>
      <c r="J247" s="123" t="str">
        <f t="shared" ca="1" si="451"/>
        <v>8.11.10</v>
      </c>
      <c r="K247" s="123" t="str">
        <f t="shared" ca="1" si="451"/>
        <v>8.11.10</v>
      </c>
      <c r="L247" s="123" t="str">
        <f t="shared" ca="1" si="451"/>
        <v>8.11.10</v>
      </c>
      <c r="M247" s="123" t="str">
        <f t="shared" ca="1" si="451"/>
        <v>8.11.10</v>
      </c>
      <c r="N247" s="123" t="str">
        <f t="shared" ca="1" si="451"/>
        <v>8.11.10</v>
      </c>
      <c r="O247" s="123">
        <f t="shared" ca="1" si="346"/>
        <v>4</v>
      </c>
      <c r="P247" s="123">
        <f t="shared" ca="1" si="347"/>
        <v>41326</v>
      </c>
      <c r="Q247" s="123">
        <f t="shared" ca="1" si="348"/>
        <v>0</v>
      </c>
      <c r="R247" s="123">
        <f t="shared" ca="1" si="348"/>
        <v>0</v>
      </c>
      <c r="S247" s="123">
        <f t="shared" ca="1" si="349"/>
        <v>0</v>
      </c>
      <c r="T247" s="123">
        <f t="shared" ca="1" si="350"/>
        <v>0</v>
      </c>
      <c r="U247" s="123">
        <f t="shared" ca="1" si="351"/>
        <v>0</v>
      </c>
      <c r="V247" s="123">
        <f t="shared" ca="1" si="352"/>
        <v>0</v>
      </c>
      <c r="W247" s="123">
        <f t="shared" ca="1" si="353"/>
        <v>0</v>
      </c>
      <c r="X247" s="123">
        <f t="shared" ca="1" si="354"/>
        <v>0</v>
      </c>
      <c r="Y247" s="123">
        <f t="shared" ca="1" si="355"/>
        <v>0</v>
      </c>
      <c r="Z247" s="123">
        <f t="shared" ca="1" si="356"/>
        <v>0</v>
      </c>
      <c r="AA247" s="123">
        <f t="shared" ca="1" si="357"/>
        <v>0</v>
      </c>
      <c r="AB247" s="123">
        <f t="shared" ca="1" si="358"/>
        <v>0</v>
      </c>
      <c r="AC247" s="123">
        <f t="shared" ca="1" si="359"/>
        <v>0</v>
      </c>
      <c r="AD247" s="123">
        <f t="shared" ca="1" si="360"/>
        <v>0</v>
      </c>
      <c r="AE247" s="123">
        <f t="shared" ca="1" si="361"/>
        <v>0</v>
      </c>
      <c r="AF247" s="123">
        <f t="shared" ca="1" si="362"/>
        <v>0</v>
      </c>
      <c r="AG247" s="123">
        <f t="shared" ca="1" si="363"/>
        <v>0</v>
      </c>
      <c r="AH247" s="123">
        <f t="shared" ca="1" si="364"/>
        <v>0</v>
      </c>
      <c r="AI247" s="123">
        <f t="shared" ca="1" si="365"/>
        <v>0</v>
      </c>
      <c r="AJ247" s="123">
        <f t="shared" ca="1" si="366"/>
        <v>0</v>
      </c>
      <c r="AK247" s="123">
        <f t="shared" ca="1" si="367"/>
        <v>0</v>
      </c>
      <c r="AL247" s="123">
        <f t="shared" ca="1" si="368"/>
        <v>0</v>
      </c>
      <c r="AM247" s="123">
        <f t="shared" ca="1" si="369"/>
        <v>0</v>
      </c>
      <c r="AN247" s="123">
        <f t="shared" ca="1" si="370"/>
        <v>0</v>
      </c>
      <c r="AO247" s="123">
        <f t="shared" ca="1" si="371"/>
        <v>0</v>
      </c>
      <c r="AP247" s="123">
        <f t="shared" ca="1" si="372"/>
        <v>0</v>
      </c>
      <c r="AQ247" s="123">
        <f t="shared" ca="1" si="373"/>
        <v>0</v>
      </c>
      <c r="AR247" s="123">
        <f t="shared" ca="1" si="374"/>
        <v>0</v>
      </c>
      <c r="AS247" s="123">
        <f t="shared" ca="1" si="375"/>
        <v>0</v>
      </c>
      <c r="AT247" s="123">
        <f t="shared" ca="1" si="376"/>
        <v>0</v>
      </c>
      <c r="AU247" s="123">
        <f t="shared" ca="1" si="377"/>
        <v>0</v>
      </c>
      <c r="AV247" s="123">
        <f t="shared" ca="1" si="378"/>
        <v>0</v>
      </c>
      <c r="AW247" s="123">
        <f t="shared" ca="1" si="379"/>
        <v>0</v>
      </c>
      <c r="AX247" s="123">
        <f t="shared" ca="1" si="380"/>
        <v>0</v>
      </c>
      <c r="AY247" s="123">
        <f t="shared" ca="1" si="381"/>
        <v>0</v>
      </c>
      <c r="AZ247" s="123">
        <f t="shared" ca="1" si="382"/>
        <v>0</v>
      </c>
      <c r="BA247" s="123">
        <f t="shared" ca="1" si="383"/>
        <v>0</v>
      </c>
      <c r="BB247" s="123">
        <f t="shared" ca="1" si="384"/>
        <v>0</v>
      </c>
      <c r="BC247" s="123">
        <f t="shared" ca="1" si="385"/>
        <v>0</v>
      </c>
      <c r="BD247" s="123">
        <f t="shared" ca="1" si="386"/>
        <v>0</v>
      </c>
      <c r="BE247" s="123">
        <f t="shared" ca="1" si="387"/>
        <v>0</v>
      </c>
      <c r="BF247" s="123">
        <f t="shared" ca="1" si="388"/>
        <v>0</v>
      </c>
      <c r="BG247" s="123">
        <f t="shared" ca="1" si="389"/>
        <v>0</v>
      </c>
      <c r="BH247" s="123">
        <f t="shared" ca="1" si="390"/>
        <v>0</v>
      </c>
      <c r="BI247" s="123">
        <f t="shared" ca="1" si="391"/>
        <v>0</v>
      </c>
      <c r="BJ247" s="123">
        <f t="shared" ca="1" si="392"/>
        <v>0</v>
      </c>
      <c r="BK247" s="123">
        <f t="shared" ca="1" si="393"/>
        <v>0</v>
      </c>
      <c r="BL247" s="123">
        <f t="shared" ca="1" si="394"/>
        <v>0</v>
      </c>
      <c r="BM247" s="123">
        <f t="shared" ca="1" si="395"/>
        <v>0</v>
      </c>
      <c r="BN247" s="123">
        <f t="shared" ca="1" si="396"/>
        <v>0.65</v>
      </c>
      <c r="BO247" s="123">
        <f t="shared" ca="1" si="397"/>
        <v>28</v>
      </c>
      <c r="BP247" s="340">
        <f t="shared" ca="1" si="398"/>
        <v>0</v>
      </c>
      <c r="BQ247" s="123">
        <f t="shared" ca="1" si="399"/>
        <v>0</v>
      </c>
      <c r="BR247" s="123">
        <f t="shared" ca="1" si="400"/>
        <v>0</v>
      </c>
      <c r="BS247" s="123">
        <f t="shared" ca="1" si="401"/>
        <v>0</v>
      </c>
      <c r="BT247" s="123">
        <f t="shared" ca="1" si="402"/>
        <v>0</v>
      </c>
      <c r="BU247" s="123">
        <f t="shared" ca="1" si="403"/>
        <v>0</v>
      </c>
      <c r="BV247" s="123"/>
      <c r="BW247" s="123">
        <f t="shared" ca="1" si="404"/>
        <v>0</v>
      </c>
      <c r="BX247" s="123"/>
      <c r="BY247" s="123">
        <f t="shared" ca="1" si="405"/>
        <v>0</v>
      </c>
      <c r="BZ247" s="123"/>
      <c r="CA247" s="123">
        <f t="shared" ca="1" si="406"/>
        <v>0</v>
      </c>
      <c r="CB247" s="528">
        <f t="shared" ca="1" si="407"/>
        <v>0</v>
      </c>
      <c r="CC247" s="123">
        <f t="shared" ca="1" si="408"/>
        <v>0</v>
      </c>
      <c r="CD247" s="125">
        <f t="shared" ca="1" si="409"/>
        <v>0</v>
      </c>
      <c r="CE247" s="125">
        <f t="shared" ca="1" si="410"/>
        <v>530</v>
      </c>
      <c r="CF247" s="125">
        <f t="shared" ca="1" si="411"/>
        <v>2730</v>
      </c>
      <c r="CG247" s="125">
        <f t="shared" ca="1" si="412"/>
        <v>978</v>
      </c>
      <c r="CH247" s="125">
        <f t="shared" ca="1" si="413"/>
        <v>0</v>
      </c>
      <c r="CI247" s="125">
        <f t="shared" ca="1" si="414"/>
        <v>0</v>
      </c>
      <c r="CJ247" s="125">
        <f t="shared" ca="1" si="415"/>
        <v>0</v>
      </c>
      <c r="CK247" s="125">
        <f t="shared" ca="1" si="416"/>
        <v>0</v>
      </c>
      <c r="CL247" s="125">
        <f t="shared" ca="1" si="417"/>
        <v>2754.7</v>
      </c>
      <c r="CM247" s="125">
        <f t="shared" ca="1" si="418"/>
        <v>8599.5</v>
      </c>
      <c r="CN247" s="125">
        <f t="shared" ca="1" si="419"/>
        <v>15592.2</v>
      </c>
      <c r="CO247" s="125">
        <f t="shared" ca="1" si="420"/>
        <v>0</v>
      </c>
      <c r="CP247" s="125">
        <f t="shared" ca="1" si="421"/>
        <v>0</v>
      </c>
      <c r="CQ247" s="125">
        <f t="shared" ca="1" si="422"/>
        <v>0</v>
      </c>
      <c r="CR247" s="125">
        <f t="shared" ca="1" si="423"/>
        <v>0</v>
      </c>
      <c r="CS247" s="125">
        <f t="shared" ca="1" si="424"/>
        <v>0</v>
      </c>
      <c r="CT247" s="125">
        <f t="shared" ca="1" si="425"/>
        <v>0</v>
      </c>
      <c r="CU247" s="125">
        <f t="shared" ca="1" si="426"/>
        <v>0</v>
      </c>
      <c r="CV247" s="125">
        <f t="shared" ca="1" si="427"/>
        <v>0</v>
      </c>
      <c r="CW247" s="125">
        <f t="shared" ca="1" si="428"/>
        <v>0</v>
      </c>
      <c r="CX247" s="125">
        <f t="shared" ca="1" si="429"/>
        <v>0</v>
      </c>
      <c r="CY247" s="125">
        <f t="shared" ca="1" si="430"/>
        <v>0</v>
      </c>
      <c r="CZ247" s="125">
        <f t="shared" ca="1" si="431"/>
        <v>672.35</v>
      </c>
      <c r="DA247" s="341">
        <f t="shared" ca="1" si="432"/>
        <v>16264.55</v>
      </c>
      <c r="DB247" s="606">
        <f t="shared" ca="1" si="433"/>
        <v>2927.62</v>
      </c>
      <c r="DC247" s="606"/>
      <c r="DD247" s="606">
        <f t="shared" ca="1" si="434"/>
        <v>200.4</v>
      </c>
      <c r="DE247" s="125">
        <f t="shared" ca="1" si="435"/>
        <v>0</v>
      </c>
      <c r="DF247" s="125">
        <f t="shared" ca="1" si="436"/>
        <v>0</v>
      </c>
      <c r="DG247" s="125">
        <f t="shared" ca="1" si="437"/>
        <v>0</v>
      </c>
      <c r="DH247" s="125">
        <f t="shared" ca="1" si="438"/>
        <v>3128.02</v>
      </c>
      <c r="DI247" s="125">
        <f t="shared" ca="1" si="439"/>
        <v>3430.28</v>
      </c>
      <c r="DJ247" s="125">
        <f t="shared" ca="1" si="440"/>
        <v>2927.62</v>
      </c>
      <c r="DK247" s="125">
        <f t="shared" ca="1" si="441"/>
        <v>16064.15</v>
      </c>
      <c r="DL247" s="125">
        <f t="shared" ca="1" si="442"/>
        <v>0</v>
      </c>
      <c r="DM247" s="125">
        <f t="shared" ca="1" si="443"/>
        <v>0</v>
      </c>
      <c r="DN247" s="340" t="str">
        <f t="shared" ca="1" si="444"/>
        <v xml:space="preserve">30 від 01.03   </v>
      </c>
      <c r="DO247" s="340" t="str">
        <f t="shared" ca="1" si="445"/>
        <v>Гега В.В.</v>
      </c>
      <c r="DP247" s="340" t="str">
        <f t="shared" ca="1" si="446"/>
        <v>Гега</v>
      </c>
      <c r="DQ247" s="340" t="str">
        <f t="shared" ca="1" si="447"/>
        <v>Валентин</v>
      </c>
      <c r="DR247" s="340" t="str">
        <f t="shared" ca="1" si="448"/>
        <v>Володимирович</v>
      </c>
      <c r="DS247" s="340">
        <f t="shared" ca="1" si="449"/>
        <v>2785603298</v>
      </c>
    </row>
    <row r="248" spans="1:123">
      <c r="A248">
        <f t="shared" ca="1" si="340"/>
        <v>242</v>
      </c>
      <c r="B248" t="str">
        <f t="shared" ca="1" si="341"/>
        <v xml:space="preserve">Оператор -топогеодезист </v>
      </c>
      <c r="C248">
        <f t="shared" ca="1" si="342"/>
        <v>0</v>
      </c>
      <c r="D248">
        <f t="shared" ca="1" si="343"/>
        <v>0</v>
      </c>
      <c r="E248">
        <f t="shared" ca="1" si="344"/>
        <v>0</v>
      </c>
      <c r="F248">
        <f t="shared" ca="1" si="345"/>
        <v>0</v>
      </c>
      <c r="G248" s="123" t="str">
        <f t="shared" ca="1" si="452"/>
        <v>0.0.0</v>
      </c>
      <c r="H248" s="123" t="str">
        <f t="shared" ca="1" si="451"/>
        <v>0.0.0</v>
      </c>
      <c r="I248" s="123" t="str">
        <f t="shared" ca="1" si="451"/>
        <v>0.0.0</v>
      </c>
      <c r="J248" s="123" t="str">
        <f t="shared" ca="1" si="451"/>
        <v>0.0.0</v>
      </c>
      <c r="K248" s="123" t="str">
        <f t="shared" ca="1" si="451"/>
        <v>0.0.0</v>
      </c>
      <c r="L248" s="123" t="str">
        <f t="shared" ca="1" si="451"/>
        <v>0.0.0</v>
      </c>
      <c r="M248" s="123" t="str">
        <f t="shared" ca="1" si="451"/>
        <v>0.0.0</v>
      </c>
      <c r="N248" s="123" t="str">
        <f t="shared" ca="1" si="451"/>
        <v>0.0.0</v>
      </c>
      <c r="O248" s="123">
        <f t="shared" ca="1" si="346"/>
        <v>4</v>
      </c>
      <c r="P248" s="123">
        <f t="shared" ca="1" si="347"/>
        <v>0</v>
      </c>
      <c r="Q248" s="123">
        <f t="shared" ca="1" si="348"/>
        <v>0</v>
      </c>
      <c r="R248" s="123">
        <f t="shared" ca="1" si="348"/>
        <v>0</v>
      </c>
      <c r="S248" s="123">
        <f t="shared" ca="1" si="349"/>
        <v>0</v>
      </c>
      <c r="T248" s="123">
        <f t="shared" ca="1" si="350"/>
        <v>0</v>
      </c>
      <c r="U248" s="123">
        <f t="shared" ca="1" si="351"/>
        <v>0</v>
      </c>
      <c r="V248" s="123">
        <f t="shared" ca="1" si="352"/>
        <v>0</v>
      </c>
      <c r="W248" s="123">
        <f t="shared" ca="1" si="353"/>
        <v>0</v>
      </c>
      <c r="X248" s="123">
        <f t="shared" ca="1" si="354"/>
        <v>0</v>
      </c>
      <c r="Y248" s="123">
        <f t="shared" ca="1" si="355"/>
        <v>0</v>
      </c>
      <c r="Z248" s="123">
        <f t="shared" ca="1" si="356"/>
        <v>0</v>
      </c>
      <c r="AA248" s="123">
        <f t="shared" ca="1" si="357"/>
        <v>0</v>
      </c>
      <c r="AB248" s="123">
        <f t="shared" ca="1" si="358"/>
        <v>0</v>
      </c>
      <c r="AC248" s="123">
        <f t="shared" ca="1" si="359"/>
        <v>0</v>
      </c>
      <c r="AD248" s="123">
        <f t="shared" ca="1" si="360"/>
        <v>0</v>
      </c>
      <c r="AE248" s="123">
        <f t="shared" ca="1" si="361"/>
        <v>0</v>
      </c>
      <c r="AF248" s="123">
        <f t="shared" ca="1" si="362"/>
        <v>0</v>
      </c>
      <c r="AG248" s="123">
        <f t="shared" ca="1" si="363"/>
        <v>0</v>
      </c>
      <c r="AH248" s="123">
        <f t="shared" ca="1" si="364"/>
        <v>0</v>
      </c>
      <c r="AI248" s="123">
        <f t="shared" ca="1" si="365"/>
        <v>0</v>
      </c>
      <c r="AJ248" s="123">
        <f t="shared" ca="1" si="366"/>
        <v>0</v>
      </c>
      <c r="AK248" s="123">
        <f t="shared" ca="1" si="367"/>
        <v>0</v>
      </c>
      <c r="AL248" s="123">
        <f t="shared" ca="1" si="368"/>
        <v>0</v>
      </c>
      <c r="AM248" s="123">
        <f t="shared" ca="1" si="369"/>
        <v>0</v>
      </c>
      <c r="AN248" s="123">
        <f t="shared" ca="1" si="370"/>
        <v>0</v>
      </c>
      <c r="AO248" s="123">
        <f t="shared" ca="1" si="371"/>
        <v>0</v>
      </c>
      <c r="AP248" s="123">
        <f t="shared" ca="1" si="372"/>
        <v>0</v>
      </c>
      <c r="AQ248" s="123">
        <f t="shared" ca="1" si="373"/>
        <v>0</v>
      </c>
      <c r="AR248" s="123">
        <f t="shared" ca="1" si="374"/>
        <v>0</v>
      </c>
      <c r="AS248" s="123">
        <f t="shared" ca="1" si="375"/>
        <v>0</v>
      </c>
      <c r="AT248" s="123">
        <f t="shared" ca="1" si="376"/>
        <v>0</v>
      </c>
      <c r="AU248" s="123">
        <f t="shared" ca="1" si="377"/>
        <v>0</v>
      </c>
      <c r="AV248" s="123">
        <f t="shared" ca="1" si="378"/>
        <v>0</v>
      </c>
      <c r="AW248" s="123">
        <f t="shared" ca="1" si="379"/>
        <v>0</v>
      </c>
      <c r="AX248" s="123">
        <f t="shared" ca="1" si="380"/>
        <v>0</v>
      </c>
      <c r="AY248" s="123">
        <f t="shared" ca="1" si="381"/>
        <v>0</v>
      </c>
      <c r="AZ248" s="123">
        <f t="shared" ca="1" si="382"/>
        <v>0</v>
      </c>
      <c r="BA248" s="123">
        <f t="shared" ca="1" si="383"/>
        <v>0</v>
      </c>
      <c r="BB248" s="123">
        <f t="shared" ca="1" si="384"/>
        <v>0</v>
      </c>
      <c r="BC248" s="123">
        <f t="shared" ca="1" si="385"/>
        <v>0</v>
      </c>
      <c r="BD248" s="123">
        <f t="shared" ca="1" si="386"/>
        <v>0</v>
      </c>
      <c r="BE248" s="123">
        <f t="shared" ca="1" si="387"/>
        <v>0</v>
      </c>
      <c r="BF248" s="123">
        <f t="shared" ca="1" si="388"/>
        <v>0</v>
      </c>
      <c r="BG248" s="123">
        <f t="shared" ca="1" si="389"/>
        <v>0</v>
      </c>
      <c r="BH248" s="123">
        <f t="shared" ca="1" si="390"/>
        <v>0</v>
      </c>
      <c r="BI248" s="123">
        <f t="shared" ca="1" si="391"/>
        <v>0</v>
      </c>
      <c r="BJ248" s="123">
        <f t="shared" ca="1" si="392"/>
        <v>0</v>
      </c>
      <c r="BK248" s="123">
        <f t="shared" ca="1" si="393"/>
        <v>0</v>
      </c>
      <c r="BL248" s="123">
        <f t="shared" ca="1" si="394"/>
        <v>0</v>
      </c>
      <c r="BM248" s="123">
        <f t="shared" ca="1" si="395"/>
        <v>0</v>
      </c>
      <c r="BN248" s="123">
        <f t="shared" ca="1" si="396"/>
        <v>0.65</v>
      </c>
      <c r="BO248" s="123">
        <f t="shared" ca="1" si="397"/>
        <v>28</v>
      </c>
      <c r="BP248" s="340">
        <f t="shared" ca="1" si="398"/>
        <v>0</v>
      </c>
      <c r="BQ248" s="123">
        <f t="shared" ca="1" si="399"/>
        <v>0</v>
      </c>
      <c r="BR248" s="123">
        <f t="shared" ca="1" si="400"/>
        <v>0</v>
      </c>
      <c r="BS248" s="123">
        <f t="shared" ca="1" si="401"/>
        <v>0</v>
      </c>
      <c r="BT248" s="123">
        <f t="shared" ca="1" si="402"/>
        <v>0</v>
      </c>
      <c r="BU248" s="123">
        <f t="shared" ca="1" si="403"/>
        <v>0</v>
      </c>
      <c r="BV248" s="123"/>
      <c r="BW248" s="123">
        <f t="shared" ca="1" si="404"/>
        <v>0</v>
      </c>
      <c r="BX248" s="123"/>
      <c r="BY248" s="123">
        <f t="shared" ca="1" si="405"/>
        <v>0</v>
      </c>
      <c r="BZ248" s="123"/>
      <c r="CA248" s="123">
        <f t="shared" ca="1" si="406"/>
        <v>0</v>
      </c>
      <c r="CB248" s="528">
        <f t="shared" ca="1" si="407"/>
        <v>0</v>
      </c>
      <c r="CC248" s="123">
        <f t="shared" ca="1" si="408"/>
        <v>0</v>
      </c>
      <c r="CD248" s="125">
        <f t="shared" ca="1" si="409"/>
        <v>0</v>
      </c>
      <c r="CE248" s="125">
        <f t="shared" ca="1" si="410"/>
        <v>0</v>
      </c>
      <c r="CF248" s="125">
        <f t="shared" ca="1" si="411"/>
        <v>0</v>
      </c>
      <c r="CG248" s="125">
        <f t="shared" ca="1" si="412"/>
        <v>0</v>
      </c>
      <c r="CH248" s="125">
        <f t="shared" ca="1" si="413"/>
        <v>0</v>
      </c>
      <c r="CI248" s="125">
        <f t="shared" ca="1" si="414"/>
        <v>0</v>
      </c>
      <c r="CJ248" s="125">
        <f t="shared" ca="1" si="415"/>
        <v>0</v>
      </c>
      <c r="CK248" s="125">
        <f t="shared" ca="1" si="416"/>
        <v>0</v>
      </c>
      <c r="CL248" s="125">
        <f t="shared" ca="1" si="417"/>
        <v>0</v>
      </c>
      <c r="CM248" s="125">
        <f t="shared" ca="1" si="418"/>
        <v>0</v>
      </c>
      <c r="CN248" s="125">
        <f t="shared" ca="1" si="419"/>
        <v>0</v>
      </c>
      <c r="CO248" s="125">
        <f t="shared" ca="1" si="420"/>
        <v>0</v>
      </c>
      <c r="CP248" s="125">
        <f t="shared" ca="1" si="421"/>
        <v>0</v>
      </c>
      <c r="CQ248" s="125">
        <f t="shared" ca="1" si="422"/>
        <v>0</v>
      </c>
      <c r="CR248" s="125">
        <f t="shared" ca="1" si="423"/>
        <v>0</v>
      </c>
      <c r="CS248" s="125">
        <f t="shared" ca="1" si="424"/>
        <v>0</v>
      </c>
      <c r="CT248" s="125">
        <f t="shared" ca="1" si="425"/>
        <v>0</v>
      </c>
      <c r="CU248" s="125">
        <f t="shared" ca="1" si="426"/>
        <v>0</v>
      </c>
      <c r="CV248" s="125">
        <f t="shared" ca="1" si="427"/>
        <v>0</v>
      </c>
      <c r="CW248" s="125">
        <f t="shared" ca="1" si="428"/>
        <v>0</v>
      </c>
      <c r="CX248" s="125">
        <f t="shared" ca="1" si="429"/>
        <v>0</v>
      </c>
      <c r="CY248" s="125">
        <f t="shared" ca="1" si="430"/>
        <v>0</v>
      </c>
      <c r="CZ248" s="125">
        <f t="shared" ca="1" si="431"/>
        <v>0</v>
      </c>
      <c r="DA248" s="341">
        <f t="shared" ca="1" si="432"/>
        <v>0</v>
      </c>
      <c r="DB248" s="606">
        <f t="shared" ca="1" si="433"/>
        <v>0</v>
      </c>
      <c r="DC248" s="606"/>
      <c r="DD248" s="606">
        <f t="shared" ca="1" si="434"/>
        <v>0</v>
      </c>
      <c r="DE248" s="125">
        <f t="shared" ca="1" si="435"/>
        <v>0</v>
      </c>
      <c r="DF248" s="125">
        <f t="shared" ca="1" si="436"/>
        <v>0</v>
      </c>
      <c r="DG248" s="125">
        <f t="shared" ca="1" si="437"/>
        <v>0</v>
      </c>
      <c r="DH248" s="125">
        <f t="shared" ca="1" si="438"/>
        <v>0</v>
      </c>
      <c r="DI248" s="125">
        <f t="shared" ca="1" si="439"/>
        <v>0</v>
      </c>
      <c r="DJ248" s="125">
        <f t="shared" ca="1" si="440"/>
        <v>0</v>
      </c>
      <c r="DK248" s="125">
        <f t="shared" ca="1" si="441"/>
        <v>0</v>
      </c>
      <c r="DL248" s="125">
        <f t="shared" ca="1" si="442"/>
        <v>0</v>
      </c>
      <c r="DM248" s="125">
        <f t="shared" ca="1" si="443"/>
        <v>0</v>
      </c>
      <c r="DN248" s="340" t="str">
        <f t="shared" ca="1" si="444"/>
        <v xml:space="preserve">    </v>
      </c>
      <c r="DO248" s="340">
        <f t="shared" ca="1" si="445"/>
        <v>0</v>
      </c>
      <c r="DP248" s="340">
        <f t="shared" ca="1" si="446"/>
        <v>0</v>
      </c>
      <c r="DQ248" s="340">
        <f t="shared" ca="1" si="447"/>
        <v>0</v>
      </c>
      <c r="DR248" s="340">
        <f t="shared" ca="1" si="448"/>
        <v>0</v>
      </c>
      <c r="DS248" s="340">
        <f t="shared" ca="1" si="449"/>
        <v>0</v>
      </c>
    </row>
    <row r="249" spans="1:123">
      <c r="A249">
        <f t="shared" ca="1" si="340"/>
        <v>243</v>
      </c>
      <c r="B249" t="str">
        <f t="shared" ca="1" si="341"/>
        <v>Водій -радіотелефоніст</v>
      </c>
      <c r="C249" t="str">
        <f t="shared" ca="1" si="342"/>
        <v>м-с</v>
      </c>
      <c r="D249" t="str">
        <f t="shared" ca="1" si="343"/>
        <v>Носаченко В.Г.</v>
      </c>
      <c r="E249">
        <f t="shared" ca="1" si="344"/>
        <v>0</v>
      </c>
      <c r="F249">
        <f t="shared" ca="1" si="345"/>
        <v>0</v>
      </c>
      <c r="G249" s="123" t="str">
        <f t="shared" ca="1" si="452"/>
        <v>0.6.0</v>
      </c>
      <c r="H249" s="123" t="str">
        <f t="shared" ca="1" si="451"/>
        <v>0.6.0</v>
      </c>
      <c r="I249" s="123" t="str">
        <f t="shared" ca="1" si="451"/>
        <v>0.6.0</v>
      </c>
      <c r="J249" s="123" t="str">
        <f t="shared" ca="1" si="451"/>
        <v>0.6.0</v>
      </c>
      <c r="K249" s="123" t="str">
        <f t="shared" ca="1" si="451"/>
        <v>0.6.0</v>
      </c>
      <c r="L249" s="123" t="str">
        <f t="shared" ca="1" si="451"/>
        <v>0.6.0</v>
      </c>
      <c r="M249" s="123" t="str">
        <f t="shared" ca="1" si="451"/>
        <v>0.6.0</v>
      </c>
      <c r="N249" s="123" t="str">
        <f t="shared" ca="1" si="451"/>
        <v>0.6.0</v>
      </c>
      <c r="O249" s="123">
        <f t="shared" ca="1" si="346"/>
        <v>5</v>
      </c>
      <c r="P249" s="123">
        <f t="shared" ca="1" si="347"/>
        <v>44409</v>
      </c>
      <c r="Q249" s="123">
        <f t="shared" ca="1" si="348"/>
        <v>0</v>
      </c>
      <c r="R249" s="123">
        <f t="shared" ca="1" si="348"/>
        <v>0</v>
      </c>
      <c r="S249" s="123">
        <f t="shared" ca="1" si="349"/>
        <v>0</v>
      </c>
      <c r="T249" s="123">
        <f t="shared" ca="1" si="350"/>
        <v>0</v>
      </c>
      <c r="U249" s="123">
        <f t="shared" ca="1" si="351"/>
        <v>0</v>
      </c>
      <c r="V249" s="123">
        <f t="shared" ca="1" si="352"/>
        <v>0</v>
      </c>
      <c r="W249" s="123">
        <f t="shared" ca="1" si="353"/>
        <v>0</v>
      </c>
      <c r="X249" s="123">
        <f t="shared" ca="1" si="354"/>
        <v>0</v>
      </c>
      <c r="Y249" s="123">
        <f t="shared" ca="1" si="355"/>
        <v>0</v>
      </c>
      <c r="Z249" s="123">
        <f t="shared" ca="1" si="356"/>
        <v>0</v>
      </c>
      <c r="AA249" s="123">
        <f t="shared" ca="1" si="357"/>
        <v>0</v>
      </c>
      <c r="AB249" s="123">
        <f t="shared" ca="1" si="358"/>
        <v>0</v>
      </c>
      <c r="AC249" s="123">
        <f t="shared" ca="1" si="359"/>
        <v>0</v>
      </c>
      <c r="AD249" s="123">
        <f t="shared" ca="1" si="360"/>
        <v>0</v>
      </c>
      <c r="AE249" s="123">
        <f t="shared" ca="1" si="361"/>
        <v>0</v>
      </c>
      <c r="AF249" s="123">
        <f t="shared" ca="1" si="362"/>
        <v>0</v>
      </c>
      <c r="AG249" s="123">
        <f t="shared" ca="1" si="363"/>
        <v>0</v>
      </c>
      <c r="AH249" s="123">
        <f t="shared" ca="1" si="364"/>
        <v>0</v>
      </c>
      <c r="AI249" s="123">
        <f t="shared" ca="1" si="365"/>
        <v>0</v>
      </c>
      <c r="AJ249" s="123">
        <f t="shared" ca="1" si="366"/>
        <v>0</v>
      </c>
      <c r="AK249" s="123">
        <f t="shared" ca="1" si="367"/>
        <v>0</v>
      </c>
      <c r="AL249" s="123">
        <f t="shared" ca="1" si="368"/>
        <v>0</v>
      </c>
      <c r="AM249" s="123">
        <f t="shared" ca="1" si="369"/>
        <v>0</v>
      </c>
      <c r="AN249" s="123">
        <f t="shared" ca="1" si="370"/>
        <v>0</v>
      </c>
      <c r="AO249" s="123">
        <f t="shared" ca="1" si="371"/>
        <v>0</v>
      </c>
      <c r="AP249" s="123">
        <f t="shared" ca="1" si="372"/>
        <v>0</v>
      </c>
      <c r="AQ249" s="123">
        <f t="shared" ca="1" si="373"/>
        <v>0</v>
      </c>
      <c r="AR249" s="123">
        <f t="shared" ca="1" si="374"/>
        <v>0</v>
      </c>
      <c r="AS249" s="123">
        <f t="shared" ca="1" si="375"/>
        <v>0</v>
      </c>
      <c r="AT249" s="123">
        <f t="shared" ca="1" si="376"/>
        <v>0</v>
      </c>
      <c r="AU249" s="123">
        <f t="shared" ca="1" si="377"/>
        <v>0</v>
      </c>
      <c r="AV249" s="123">
        <f t="shared" ca="1" si="378"/>
        <v>0</v>
      </c>
      <c r="AW249" s="123">
        <f t="shared" ca="1" si="379"/>
        <v>0</v>
      </c>
      <c r="AX249" s="123">
        <f t="shared" ca="1" si="380"/>
        <v>0</v>
      </c>
      <c r="AY249" s="123">
        <f t="shared" ca="1" si="381"/>
        <v>0</v>
      </c>
      <c r="AZ249" s="123">
        <f t="shared" ca="1" si="382"/>
        <v>0</v>
      </c>
      <c r="BA249" s="123">
        <f t="shared" ca="1" si="383"/>
        <v>0</v>
      </c>
      <c r="BB249" s="123">
        <f t="shared" ca="1" si="384"/>
        <v>0</v>
      </c>
      <c r="BC249" s="123">
        <f t="shared" ca="1" si="385"/>
        <v>0</v>
      </c>
      <c r="BD249" s="123">
        <f t="shared" ca="1" si="386"/>
        <v>0</v>
      </c>
      <c r="BE249" s="123">
        <f t="shared" ca="1" si="387"/>
        <v>0</v>
      </c>
      <c r="BF249" s="123">
        <f t="shared" ca="1" si="388"/>
        <v>0</v>
      </c>
      <c r="BG249" s="123">
        <f t="shared" ca="1" si="389"/>
        <v>0</v>
      </c>
      <c r="BH249" s="123">
        <f t="shared" ca="1" si="390"/>
        <v>0</v>
      </c>
      <c r="BI249" s="123">
        <f t="shared" ca="1" si="391"/>
        <v>0</v>
      </c>
      <c r="BJ249" s="123">
        <f t="shared" ca="1" si="392"/>
        <v>0</v>
      </c>
      <c r="BK249" s="123">
        <f t="shared" ca="1" si="393"/>
        <v>0</v>
      </c>
      <c r="BL249" s="123">
        <f t="shared" ca="1" si="394"/>
        <v>0</v>
      </c>
      <c r="BM249" s="123">
        <f t="shared" ca="1" si="395"/>
        <v>0</v>
      </c>
      <c r="BN249" s="123">
        <f t="shared" ca="1" si="396"/>
        <v>0.65</v>
      </c>
      <c r="BO249" s="123">
        <f t="shared" ca="1" si="397"/>
        <v>28</v>
      </c>
      <c r="BP249" s="340">
        <f t="shared" ca="1" si="398"/>
        <v>0</v>
      </c>
      <c r="BQ249" s="123">
        <f t="shared" ca="1" si="399"/>
        <v>0</v>
      </c>
      <c r="BR249" s="123">
        <f t="shared" ca="1" si="400"/>
        <v>0</v>
      </c>
      <c r="BS249" s="123">
        <f t="shared" ca="1" si="401"/>
        <v>0</v>
      </c>
      <c r="BT249" s="123">
        <f t="shared" ca="1" si="402"/>
        <v>0</v>
      </c>
      <c r="BU249" s="123">
        <f t="shared" ca="1" si="403"/>
        <v>0</v>
      </c>
      <c r="BV249" s="123"/>
      <c r="BW249" s="123">
        <f t="shared" ca="1" si="404"/>
        <v>0</v>
      </c>
      <c r="BX249" s="123"/>
      <c r="BY249" s="123">
        <f t="shared" ca="1" si="405"/>
        <v>0</v>
      </c>
      <c r="BZ249" s="123"/>
      <c r="CA249" s="123">
        <f t="shared" ca="1" si="406"/>
        <v>0</v>
      </c>
      <c r="CB249" s="528">
        <f t="shared" ca="1" si="407"/>
        <v>0</v>
      </c>
      <c r="CC249" s="123">
        <f t="shared" ca="1" si="408"/>
        <v>0</v>
      </c>
      <c r="CD249" s="125">
        <f t="shared" ca="1" si="409"/>
        <v>0</v>
      </c>
      <c r="CE249" s="125">
        <f t="shared" ca="1" si="410"/>
        <v>530</v>
      </c>
      <c r="CF249" s="125">
        <f t="shared" ca="1" si="411"/>
        <v>2820</v>
      </c>
      <c r="CG249" s="125">
        <f t="shared" ca="1" si="412"/>
        <v>0</v>
      </c>
      <c r="CH249" s="125">
        <f t="shared" ca="1" si="413"/>
        <v>0</v>
      </c>
      <c r="CI249" s="125">
        <f t="shared" ca="1" si="414"/>
        <v>0</v>
      </c>
      <c r="CJ249" s="125">
        <f t="shared" ca="1" si="415"/>
        <v>0</v>
      </c>
      <c r="CK249" s="125">
        <f t="shared" ca="1" si="416"/>
        <v>0</v>
      </c>
      <c r="CL249" s="125">
        <f t="shared" ca="1" si="417"/>
        <v>2177.5</v>
      </c>
      <c r="CM249" s="125">
        <f t="shared" ca="1" si="418"/>
        <v>8657.4</v>
      </c>
      <c r="CN249" s="125">
        <f t="shared" ca="1" si="419"/>
        <v>14184.9</v>
      </c>
      <c r="CO249" s="125">
        <f t="shared" ca="1" si="420"/>
        <v>0</v>
      </c>
      <c r="CP249" s="125">
        <f t="shared" ca="1" si="421"/>
        <v>0</v>
      </c>
      <c r="CQ249" s="125">
        <f t="shared" ca="1" si="422"/>
        <v>0</v>
      </c>
      <c r="CR249" s="125">
        <f t="shared" ca="1" si="423"/>
        <v>0</v>
      </c>
      <c r="CS249" s="125">
        <f t="shared" ca="1" si="424"/>
        <v>0</v>
      </c>
      <c r="CT249" s="125">
        <f t="shared" ca="1" si="425"/>
        <v>0</v>
      </c>
      <c r="CU249" s="125">
        <f t="shared" ca="1" si="426"/>
        <v>0</v>
      </c>
      <c r="CV249" s="125">
        <f t="shared" ca="1" si="427"/>
        <v>0</v>
      </c>
      <c r="CW249" s="125">
        <f t="shared" ca="1" si="428"/>
        <v>0</v>
      </c>
      <c r="CX249" s="125">
        <f t="shared" ca="1" si="429"/>
        <v>0</v>
      </c>
      <c r="CY249" s="125">
        <f t="shared" ca="1" si="430"/>
        <v>0</v>
      </c>
      <c r="CZ249" s="125">
        <f t="shared" ca="1" si="431"/>
        <v>672.35</v>
      </c>
      <c r="DA249" s="341">
        <f t="shared" ca="1" si="432"/>
        <v>14857.25</v>
      </c>
      <c r="DB249" s="606">
        <f t="shared" ca="1" si="433"/>
        <v>2674.31</v>
      </c>
      <c r="DC249" s="606"/>
      <c r="DD249" s="606">
        <f t="shared" ca="1" si="434"/>
        <v>183.06</v>
      </c>
      <c r="DE249" s="125">
        <f t="shared" ca="1" si="435"/>
        <v>0</v>
      </c>
      <c r="DF249" s="125">
        <f t="shared" ca="1" si="436"/>
        <v>0</v>
      </c>
      <c r="DG249" s="125">
        <f t="shared" ca="1" si="437"/>
        <v>0</v>
      </c>
      <c r="DH249" s="125">
        <f t="shared" ca="1" si="438"/>
        <v>2857.37</v>
      </c>
      <c r="DI249" s="125">
        <f t="shared" ca="1" si="439"/>
        <v>3120.68</v>
      </c>
      <c r="DJ249" s="125">
        <f t="shared" ca="1" si="440"/>
        <v>2674.31</v>
      </c>
      <c r="DK249" s="125">
        <f t="shared" ca="1" si="441"/>
        <v>14674.19</v>
      </c>
      <c r="DL249" s="125">
        <f t="shared" ca="1" si="442"/>
        <v>0</v>
      </c>
      <c r="DM249" s="125">
        <f t="shared" ca="1" si="443"/>
        <v>0</v>
      </c>
      <c r="DN249" s="340" t="str">
        <f t="shared" ca="1" si="444"/>
        <v xml:space="preserve">30 від 01.03   </v>
      </c>
      <c r="DO249" s="340" t="str">
        <f t="shared" ca="1" si="445"/>
        <v>Носаченко В.Г.</v>
      </c>
      <c r="DP249" s="340" t="str">
        <f t="shared" ca="1" si="446"/>
        <v>Носаченко</v>
      </c>
      <c r="DQ249" s="340" t="str">
        <f t="shared" ca="1" si="447"/>
        <v>Володимир</v>
      </c>
      <c r="DR249" s="340" t="str">
        <f t="shared" ca="1" si="448"/>
        <v>Генадійович</v>
      </c>
      <c r="DS249" s="340">
        <f t="shared" ca="1" si="449"/>
        <v>3435607474</v>
      </c>
    </row>
    <row r="250" spans="1:123">
      <c r="A250">
        <f t="shared" ca="1" si="340"/>
        <v>244</v>
      </c>
      <c r="B250">
        <f t="shared" ca="1" si="341"/>
        <v>0</v>
      </c>
      <c r="C250">
        <f t="shared" ca="1" si="342"/>
        <v>0</v>
      </c>
      <c r="D250" t="str">
        <f t="shared" ca="1" si="343"/>
        <v xml:space="preserve"> </v>
      </c>
      <c r="E250">
        <f t="shared" ca="1" si="344"/>
        <v>0</v>
      </c>
      <c r="F250">
        <f t="shared" ca="1" si="345"/>
        <v>0</v>
      </c>
      <c r="G250" s="123" t="str">
        <f t="shared" ca="1" si="452"/>
        <v>0.0.0</v>
      </c>
      <c r="H250" s="123" t="str">
        <f t="shared" ca="1" si="451"/>
        <v>0.0.0</v>
      </c>
      <c r="I250" s="123" t="str">
        <f t="shared" ca="1" si="451"/>
        <v>0.0.0</v>
      </c>
      <c r="J250" s="123" t="str">
        <f t="shared" ca="1" si="451"/>
        <v>0.0.0</v>
      </c>
      <c r="K250" s="123" t="str">
        <f t="shared" ca="1" si="451"/>
        <v>0.0.0</v>
      </c>
      <c r="L250" s="123" t="str">
        <f t="shared" ca="1" si="451"/>
        <v>0.0.0</v>
      </c>
      <c r="M250" s="123" t="str">
        <f t="shared" ca="1" si="451"/>
        <v>0.0.0</v>
      </c>
      <c r="N250" s="123" t="str">
        <f t="shared" ca="1" si="451"/>
        <v>0.0.0</v>
      </c>
      <c r="O250" s="123">
        <f t="shared" ca="1" si="346"/>
        <v>0</v>
      </c>
      <c r="P250" s="123">
        <f t="shared" ca="1" si="347"/>
        <v>0</v>
      </c>
      <c r="Q250" s="123">
        <f t="shared" ca="1" si="348"/>
        <v>0</v>
      </c>
      <c r="R250" s="123">
        <f t="shared" ca="1" si="348"/>
        <v>0</v>
      </c>
      <c r="S250" s="123">
        <f t="shared" ca="1" si="349"/>
        <v>0</v>
      </c>
      <c r="T250" s="123">
        <f t="shared" ca="1" si="350"/>
        <v>0</v>
      </c>
      <c r="U250" s="123">
        <f t="shared" ca="1" si="351"/>
        <v>0</v>
      </c>
      <c r="V250" s="123">
        <f t="shared" ca="1" si="352"/>
        <v>0</v>
      </c>
      <c r="W250" s="123">
        <f t="shared" ca="1" si="353"/>
        <v>0</v>
      </c>
      <c r="X250" s="123">
        <f t="shared" ca="1" si="354"/>
        <v>0</v>
      </c>
      <c r="Y250" s="123">
        <f t="shared" ca="1" si="355"/>
        <v>0</v>
      </c>
      <c r="Z250" s="123">
        <f t="shared" ca="1" si="356"/>
        <v>0</v>
      </c>
      <c r="AA250" s="123">
        <f t="shared" ca="1" si="357"/>
        <v>0</v>
      </c>
      <c r="AB250" s="123">
        <f t="shared" ca="1" si="358"/>
        <v>0</v>
      </c>
      <c r="AC250" s="123">
        <f t="shared" ca="1" si="359"/>
        <v>0</v>
      </c>
      <c r="AD250" s="123">
        <f t="shared" ca="1" si="360"/>
        <v>0</v>
      </c>
      <c r="AE250" s="123">
        <f t="shared" ca="1" si="361"/>
        <v>0</v>
      </c>
      <c r="AF250" s="123">
        <f t="shared" ca="1" si="362"/>
        <v>0</v>
      </c>
      <c r="AG250" s="123">
        <f t="shared" ca="1" si="363"/>
        <v>0</v>
      </c>
      <c r="AH250" s="123">
        <f t="shared" ca="1" si="364"/>
        <v>0</v>
      </c>
      <c r="AI250" s="123">
        <f t="shared" ca="1" si="365"/>
        <v>0</v>
      </c>
      <c r="AJ250" s="123">
        <f t="shared" ca="1" si="366"/>
        <v>0</v>
      </c>
      <c r="AK250" s="123">
        <f t="shared" ca="1" si="367"/>
        <v>0</v>
      </c>
      <c r="AL250" s="123">
        <f t="shared" ca="1" si="368"/>
        <v>0</v>
      </c>
      <c r="AM250" s="123">
        <f t="shared" ca="1" si="369"/>
        <v>0</v>
      </c>
      <c r="AN250" s="123">
        <f t="shared" ca="1" si="370"/>
        <v>0</v>
      </c>
      <c r="AO250" s="123">
        <f t="shared" ca="1" si="371"/>
        <v>0</v>
      </c>
      <c r="AP250" s="123">
        <f t="shared" ca="1" si="372"/>
        <v>0</v>
      </c>
      <c r="AQ250" s="123">
        <f t="shared" ca="1" si="373"/>
        <v>0</v>
      </c>
      <c r="AR250" s="123">
        <f t="shared" ca="1" si="374"/>
        <v>0</v>
      </c>
      <c r="AS250" s="123">
        <f t="shared" ca="1" si="375"/>
        <v>0</v>
      </c>
      <c r="AT250" s="123">
        <f t="shared" ca="1" si="376"/>
        <v>0</v>
      </c>
      <c r="AU250" s="123">
        <f t="shared" ca="1" si="377"/>
        <v>0</v>
      </c>
      <c r="AV250" s="123">
        <f t="shared" ca="1" si="378"/>
        <v>0</v>
      </c>
      <c r="AW250" s="123">
        <f t="shared" ca="1" si="379"/>
        <v>0</v>
      </c>
      <c r="AX250" s="123">
        <f t="shared" ca="1" si="380"/>
        <v>0</v>
      </c>
      <c r="AY250" s="123">
        <f t="shared" ca="1" si="381"/>
        <v>0</v>
      </c>
      <c r="AZ250" s="123">
        <f t="shared" ca="1" si="382"/>
        <v>0</v>
      </c>
      <c r="BA250" s="123">
        <f t="shared" ca="1" si="383"/>
        <v>0</v>
      </c>
      <c r="BB250" s="123">
        <f t="shared" ca="1" si="384"/>
        <v>0</v>
      </c>
      <c r="BC250" s="123">
        <f t="shared" ca="1" si="385"/>
        <v>0</v>
      </c>
      <c r="BD250" s="123">
        <f t="shared" ca="1" si="386"/>
        <v>0</v>
      </c>
      <c r="BE250" s="123">
        <f t="shared" ca="1" si="387"/>
        <v>0</v>
      </c>
      <c r="BF250" s="123">
        <f t="shared" ca="1" si="388"/>
        <v>0</v>
      </c>
      <c r="BG250" s="123">
        <f t="shared" ca="1" si="389"/>
        <v>0</v>
      </c>
      <c r="BH250" s="123">
        <f t="shared" ca="1" si="390"/>
        <v>0</v>
      </c>
      <c r="BI250" s="123">
        <f t="shared" ca="1" si="391"/>
        <v>0</v>
      </c>
      <c r="BJ250" s="123">
        <f t="shared" ca="1" si="392"/>
        <v>0</v>
      </c>
      <c r="BK250" s="123">
        <f t="shared" ca="1" si="393"/>
        <v>0</v>
      </c>
      <c r="BL250" s="123">
        <f t="shared" ca="1" si="394"/>
        <v>0</v>
      </c>
      <c r="BM250" s="123">
        <f t="shared" ca="1" si="395"/>
        <v>0</v>
      </c>
      <c r="BN250" s="123">
        <f t="shared" ca="1" si="396"/>
        <v>0.65</v>
      </c>
      <c r="BO250" s="123">
        <f t="shared" ca="1" si="397"/>
        <v>0</v>
      </c>
      <c r="BP250" s="340">
        <f t="shared" ca="1" si="398"/>
        <v>0</v>
      </c>
      <c r="BQ250" s="123">
        <f t="shared" ca="1" si="399"/>
        <v>0</v>
      </c>
      <c r="BR250" s="123">
        <f t="shared" ca="1" si="400"/>
        <v>0</v>
      </c>
      <c r="BS250" s="123">
        <f t="shared" ca="1" si="401"/>
        <v>0</v>
      </c>
      <c r="BT250" s="123">
        <f t="shared" ca="1" si="402"/>
        <v>0</v>
      </c>
      <c r="BU250" s="123">
        <f t="shared" ca="1" si="403"/>
        <v>0</v>
      </c>
      <c r="BV250" s="123"/>
      <c r="BW250" s="123">
        <f t="shared" ca="1" si="404"/>
        <v>0</v>
      </c>
      <c r="BX250" s="123"/>
      <c r="BY250" s="123">
        <f t="shared" ca="1" si="405"/>
        <v>0</v>
      </c>
      <c r="BZ250" s="123"/>
      <c r="CA250" s="123">
        <f t="shared" ca="1" si="406"/>
        <v>0</v>
      </c>
      <c r="CB250" s="528">
        <f t="shared" ca="1" si="407"/>
        <v>0</v>
      </c>
      <c r="CC250" s="123">
        <f t="shared" ca="1" si="408"/>
        <v>0</v>
      </c>
      <c r="CD250" s="125">
        <f t="shared" ca="1" si="409"/>
        <v>0</v>
      </c>
      <c r="CE250" s="125">
        <f t="shared" ca="1" si="410"/>
        <v>0</v>
      </c>
      <c r="CF250" s="125">
        <f t="shared" ca="1" si="411"/>
        <v>0</v>
      </c>
      <c r="CG250" s="125">
        <f t="shared" ca="1" si="412"/>
        <v>0</v>
      </c>
      <c r="CH250" s="125">
        <f t="shared" ca="1" si="413"/>
        <v>0</v>
      </c>
      <c r="CI250" s="125">
        <f t="shared" ca="1" si="414"/>
        <v>0</v>
      </c>
      <c r="CJ250" s="125">
        <f t="shared" ca="1" si="415"/>
        <v>0</v>
      </c>
      <c r="CK250" s="125">
        <f t="shared" ca="1" si="416"/>
        <v>0</v>
      </c>
      <c r="CL250" s="125">
        <f t="shared" ca="1" si="417"/>
        <v>0</v>
      </c>
      <c r="CM250" s="125">
        <f t="shared" ca="1" si="418"/>
        <v>0</v>
      </c>
      <c r="CN250" s="125">
        <f t="shared" ca="1" si="419"/>
        <v>0</v>
      </c>
      <c r="CO250" s="125">
        <f t="shared" ca="1" si="420"/>
        <v>0</v>
      </c>
      <c r="CP250" s="125">
        <f t="shared" ca="1" si="421"/>
        <v>0</v>
      </c>
      <c r="CQ250" s="125">
        <f t="shared" ca="1" si="422"/>
        <v>0</v>
      </c>
      <c r="CR250" s="125">
        <f t="shared" ca="1" si="423"/>
        <v>0</v>
      </c>
      <c r="CS250" s="125">
        <f t="shared" ca="1" si="424"/>
        <v>0</v>
      </c>
      <c r="CT250" s="125">
        <f t="shared" ca="1" si="425"/>
        <v>0</v>
      </c>
      <c r="CU250" s="125">
        <f t="shared" ca="1" si="426"/>
        <v>0</v>
      </c>
      <c r="CV250" s="125">
        <f t="shared" ca="1" si="427"/>
        <v>0</v>
      </c>
      <c r="CW250" s="125">
        <f t="shared" ca="1" si="428"/>
        <v>0</v>
      </c>
      <c r="CX250" s="125">
        <f t="shared" ca="1" si="429"/>
        <v>0</v>
      </c>
      <c r="CY250" s="125">
        <f t="shared" ca="1" si="430"/>
        <v>0</v>
      </c>
      <c r="CZ250" s="125">
        <f t="shared" ca="1" si="431"/>
        <v>0</v>
      </c>
      <c r="DA250" s="341">
        <f t="shared" ca="1" si="432"/>
        <v>0</v>
      </c>
      <c r="DB250" s="606">
        <f t="shared" ca="1" si="433"/>
        <v>0</v>
      </c>
      <c r="DC250" s="606"/>
      <c r="DD250" s="606">
        <f t="shared" ca="1" si="434"/>
        <v>0</v>
      </c>
      <c r="DE250" s="125">
        <f t="shared" ca="1" si="435"/>
        <v>0</v>
      </c>
      <c r="DF250" s="125">
        <f t="shared" ca="1" si="436"/>
        <v>0</v>
      </c>
      <c r="DG250" s="125">
        <f t="shared" ca="1" si="437"/>
        <v>0</v>
      </c>
      <c r="DH250" s="125">
        <f t="shared" ca="1" si="438"/>
        <v>0</v>
      </c>
      <c r="DI250" s="125">
        <f t="shared" ca="1" si="439"/>
        <v>0</v>
      </c>
      <c r="DJ250" s="125">
        <f t="shared" ca="1" si="440"/>
        <v>0</v>
      </c>
      <c r="DK250" s="125">
        <f t="shared" ca="1" si="441"/>
        <v>0</v>
      </c>
      <c r="DL250" s="125">
        <f t="shared" ca="1" si="442"/>
        <v>0</v>
      </c>
      <c r="DM250" s="125">
        <f t="shared" ca="1" si="443"/>
        <v>0</v>
      </c>
      <c r="DN250" s="340" t="str">
        <f t="shared" ca="1" si="444"/>
        <v xml:space="preserve">    </v>
      </c>
      <c r="DO250" s="340" t="str">
        <f t="shared" ca="1" si="445"/>
        <v xml:space="preserve"> </v>
      </c>
      <c r="DP250" s="340">
        <f t="shared" ca="1" si="446"/>
        <v>0</v>
      </c>
      <c r="DQ250" s="340">
        <f t="shared" ca="1" si="447"/>
        <v>0</v>
      </c>
      <c r="DR250" s="340">
        <f t="shared" ca="1" si="448"/>
        <v>0</v>
      </c>
      <c r="DS250" s="340">
        <f t="shared" ca="1" si="449"/>
        <v>0</v>
      </c>
    </row>
    <row r="251" spans="1:123">
      <c r="A251">
        <f t="shared" ca="1" si="340"/>
        <v>245</v>
      </c>
      <c r="B251" t="str">
        <f t="shared" ca="1" si="341"/>
        <v>Командир відділення</v>
      </c>
      <c r="C251">
        <f t="shared" ca="1" si="342"/>
        <v>0</v>
      </c>
      <c r="D251" t="str">
        <f t="shared" ca="1" si="343"/>
        <v>ВАКАНТ</v>
      </c>
      <c r="E251">
        <f t="shared" ca="1" si="344"/>
        <v>0</v>
      </c>
      <c r="F251">
        <f t="shared" ca="1" si="345"/>
        <v>0</v>
      </c>
      <c r="G251" s="123" t="str">
        <f t="shared" ca="1" si="452"/>
        <v>0.0.0</v>
      </c>
      <c r="H251" s="123" t="str">
        <f t="shared" ca="1" si="451"/>
        <v>0.0.0</v>
      </c>
      <c r="I251" s="123" t="str">
        <f t="shared" ca="1" si="451"/>
        <v>0.0.0</v>
      </c>
      <c r="J251" s="123" t="str">
        <f t="shared" ca="1" si="451"/>
        <v>0.0.0</v>
      </c>
      <c r="K251" s="123" t="str">
        <f t="shared" ca="1" si="451"/>
        <v>0.0.0</v>
      </c>
      <c r="L251" s="123" t="str">
        <f t="shared" ca="1" si="451"/>
        <v>0.0.0</v>
      </c>
      <c r="M251" s="123" t="str">
        <f t="shared" ca="1" si="451"/>
        <v>0.0.0</v>
      </c>
      <c r="N251" s="123" t="str">
        <f t="shared" ca="1" si="451"/>
        <v>0.0.0</v>
      </c>
      <c r="O251" s="123">
        <f t="shared" ca="1" si="346"/>
        <v>7</v>
      </c>
      <c r="P251" s="123">
        <f t="shared" ca="1" si="347"/>
        <v>0</v>
      </c>
      <c r="Q251" s="123">
        <f t="shared" ca="1" si="348"/>
        <v>0</v>
      </c>
      <c r="R251" s="123">
        <f t="shared" ca="1" si="348"/>
        <v>0</v>
      </c>
      <c r="S251" s="123">
        <f t="shared" ca="1" si="349"/>
        <v>0</v>
      </c>
      <c r="T251" s="123">
        <f t="shared" ca="1" si="350"/>
        <v>0</v>
      </c>
      <c r="U251" s="123">
        <f t="shared" ca="1" si="351"/>
        <v>0</v>
      </c>
      <c r="V251" s="123">
        <f t="shared" ca="1" si="352"/>
        <v>0</v>
      </c>
      <c r="W251" s="123">
        <f t="shared" ca="1" si="353"/>
        <v>0</v>
      </c>
      <c r="X251" s="123">
        <f t="shared" ca="1" si="354"/>
        <v>0</v>
      </c>
      <c r="Y251" s="123">
        <f t="shared" ca="1" si="355"/>
        <v>0</v>
      </c>
      <c r="Z251" s="123">
        <f t="shared" ca="1" si="356"/>
        <v>0</v>
      </c>
      <c r="AA251" s="123">
        <f t="shared" ca="1" si="357"/>
        <v>0</v>
      </c>
      <c r="AB251" s="123">
        <f t="shared" ca="1" si="358"/>
        <v>0</v>
      </c>
      <c r="AC251" s="123">
        <f t="shared" ca="1" si="359"/>
        <v>0</v>
      </c>
      <c r="AD251" s="123">
        <f t="shared" ca="1" si="360"/>
        <v>0</v>
      </c>
      <c r="AE251" s="123">
        <f t="shared" ca="1" si="361"/>
        <v>0</v>
      </c>
      <c r="AF251" s="123">
        <f t="shared" ca="1" si="362"/>
        <v>0</v>
      </c>
      <c r="AG251" s="123">
        <f t="shared" ca="1" si="363"/>
        <v>0</v>
      </c>
      <c r="AH251" s="123">
        <f t="shared" ca="1" si="364"/>
        <v>0</v>
      </c>
      <c r="AI251" s="123">
        <f t="shared" ca="1" si="365"/>
        <v>0</v>
      </c>
      <c r="AJ251" s="123">
        <f t="shared" ca="1" si="366"/>
        <v>0</v>
      </c>
      <c r="AK251" s="123">
        <f t="shared" ca="1" si="367"/>
        <v>0</v>
      </c>
      <c r="AL251" s="123">
        <f t="shared" ca="1" si="368"/>
        <v>0</v>
      </c>
      <c r="AM251" s="123">
        <f t="shared" ca="1" si="369"/>
        <v>0</v>
      </c>
      <c r="AN251" s="123">
        <f t="shared" ca="1" si="370"/>
        <v>0</v>
      </c>
      <c r="AO251" s="123">
        <f t="shared" ca="1" si="371"/>
        <v>0</v>
      </c>
      <c r="AP251" s="123">
        <f t="shared" ca="1" si="372"/>
        <v>0</v>
      </c>
      <c r="AQ251" s="123">
        <f t="shared" ca="1" si="373"/>
        <v>0</v>
      </c>
      <c r="AR251" s="123">
        <f t="shared" ca="1" si="374"/>
        <v>0</v>
      </c>
      <c r="AS251" s="123">
        <f t="shared" ca="1" si="375"/>
        <v>0</v>
      </c>
      <c r="AT251" s="123">
        <f t="shared" ca="1" si="376"/>
        <v>0</v>
      </c>
      <c r="AU251" s="123">
        <f t="shared" ca="1" si="377"/>
        <v>0</v>
      </c>
      <c r="AV251" s="123">
        <f t="shared" ca="1" si="378"/>
        <v>0</v>
      </c>
      <c r="AW251" s="123">
        <f t="shared" ca="1" si="379"/>
        <v>0</v>
      </c>
      <c r="AX251" s="123">
        <f t="shared" ca="1" si="380"/>
        <v>0</v>
      </c>
      <c r="AY251" s="123">
        <f t="shared" ca="1" si="381"/>
        <v>0</v>
      </c>
      <c r="AZ251" s="123">
        <f t="shared" ca="1" si="382"/>
        <v>0</v>
      </c>
      <c r="BA251" s="123">
        <f t="shared" ca="1" si="383"/>
        <v>0</v>
      </c>
      <c r="BB251" s="123">
        <f t="shared" ca="1" si="384"/>
        <v>0</v>
      </c>
      <c r="BC251" s="123">
        <f t="shared" ca="1" si="385"/>
        <v>0</v>
      </c>
      <c r="BD251" s="123">
        <f t="shared" ca="1" si="386"/>
        <v>0</v>
      </c>
      <c r="BE251" s="123">
        <f t="shared" ca="1" si="387"/>
        <v>0</v>
      </c>
      <c r="BF251" s="123">
        <f t="shared" ca="1" si="388"/>
        <v>0</v>
      </c>
      <c r="BG251" s="123">
        <f t="shared" ca="1" si="389"/>
        <v>0</v>
      </c>
      <c r="BH251" s="123">
        <f t="shared" ca="1" si="390"/>
        <v>0</v>
      </c>
      <c r="BI251" s="123">
        <f t="shared" ca="1" si="391"/>
        <v>0</v>
      </c>
      <c r="BJ251" s="123">
        <f t="shared" ca="1" si="392"/>
        <v>0</v>
      </c>
      <c r="BK251" s="123">
        <f t="shared" ca="1" si="393"/>
        <v>0</v>
      </c>
      <c r="BL251" s="123">
        <f t="shared" ca="1" si="394"/>
        <v>0</v>
      </c>
      <c r="BM251" s="123">
        <f t="shared" ca="1" si="395"/>
        <v>0</v>
      </c>
      <c r="BN251" s="123">
        <f t="shared" ca="1" si="396"/>
        <v>0.65</v>
      </c>
      <c r="BO251" s="123">
        <f t="shared" ca="1" si="397"/>
        <v>28</v>
      </c>
      <c r="BP251" s="340">
        <f t="shared" ca="1" si="398"/>
        <v>0</v>
      </c>
      <c r="BQ251" s="123">
        <f t="shared" ca="1" si="399"/>
        <v>0</v>
      </c>
      <c r="BR251" s="123">
        <f t="shared" ca="1" si="400"/>
        <v>0</v>
      </c>
      <c r="BS251" s="123">
        <f t="shared" ca="1" si="401"/>
        <v>0</v>
      </c>
      <c r="BT251" s="123">
        <f t="shared" ca="1" si="402"/>
        <v>0</v>
      </c>
      <c r="BU251" s="123">
        <f t="shared" ca="1" si="403"/>
        <v>0</v>
      </c>
      <c r="BV251" s="123"/>
      <c r="BW251" s="123">
        <f t="shared" ca="1" si="404"/>
        <v>0</v>
      </c>
      <c r="BX251" s="123"/>
      <c r="BY251" s="123">
        <f t="shared" ca="1" si="405"/>
        <v>0</v>
      </c>
      <c r="BZ251" s="123"/>
      <c r="CA251" s="123">
        <f t="shared" ca="1" si="406"/>
        <v>0</v>
      </c>
      <c r="CB251" s="528">
        <f t="shared" ca="1" si="407"/>
        <v>0</v>
      </c>
      <c r="CC251" s="123">
        <f t="shared" ca="1" si="408"/>
        <v>0</v>
      </c>
      <c r="CD251" s="125">
        <f t="shared" ca="1" si="409"/>
        <v>0</v>
      </c>
      <c r="CE251" s="125">
        <f t="shared" ca="1" si="410"/>
        <v>0</v>
      </c>
      <c r="CF251" s="125">
        <f t="shared" ca="1" si="411"/>
        <v>0</v>
      </c>
      <c r="CG251" s="125">
        <f t="shared" ca="1" si="412"/>
        <v>0</v>
      </c>
      <c r="CH251" s="125">
        <f t="shared" ca="1" si="413"/>
        <v>0</v>
      </c>
      <c r="CI251" s="125">
        <f t="shared" ca="1" si="414"/>
        <v>0</v>
      </c>
      <c r="CJ251" s="125">
        <f t="shared" ca="1" si="415"/>
        <v>0</v>
      </c>
      <c r="CK251" s="125">
        <f t="shared" ca="1" si="416"/>
        <v>0</v>
      </c>
      <c r="CL251" s="125">
        <f t="shared" ca="1" si="417"/>
        <v>0</v>
      </c>
      <c r="CM251" s="125">
        <f t="shared" ca="1" si="418"/>
        <v>0</v>
      </c>
      <c r="CN251" s="125">
        <f t="shared" ca="1" si="419"/>
        <v>0</v>
      </c>
      <c r="CO251" s="125">
        <f t="shared" ca="1" si="420"/>
        <v>0</v>
      </c>
      <c r="CP251" s="125">
        <f t="shared" ca="1" si="421"/>
        <v>0</v>
      </c>
      <c r="CQ251" s="125">
        <f t="shared" ca="1" si="422"/>
        <v>0</v>
      </c>
      <c r="CR251" s="125">
        <f t="shared" ca="1" si="423"/>
        <v>0</v>
      </c>
      <c r="CS251" s="125">
        <f t="shared" ca="1" si="424"/>
        <v>0</v>
      </c>
      <c r="CT251" s="125">
        <f t="shared" ca="1" si="425"/>
        <v>0</v>
      </c>
      <c r="CU251" s="125">
        <f t="shared" ca="1" si="426"/>
        <v>0</v>
      </c>
      <c r="CV251" s="125">
        <f t="shared" ca="1" si="427"/>
        <v>0</v>
      </c>
      <c r="CW251" s="125">
        <f t="shared" ca="1" si="428"/>
        <v>0</v>
      </c>
      <c r="CX251" s="125">
        <f t="shared" ca="1" si="429"/>
        <v>0</v>
      </c>
      <c r="CY251" s="125">
        <f t="shared" ca="1" si="430"/>
        <v>0</v>
      </c>
      <c r="CZ251" s="125">
        <f t="shared" ca="1" si="431"/>
        <v>0</v>
      </c>
      <c r="DA251" s="341">
        <f t="shared" ca="1" si="432"/>
        <v>0</v>
      </c>
      <c r="DB251" s="606">
        <f t="shared" ca="1" si="433"/>
        <v>0</v>
      </c>
      <c r="DC251" s="606"/>
      <c r="DD251" s="606">
        <f t="shared" ca="1" si="434"/>
        <v>0</v>
      </c>
      <c r="DE251" s="125">
        <f t="shared" ca="1" si="435"/>
        <v>0</v>
      </c>
      <c r="DF251" s="125">
        <f t="shared" ca="1" si="436"/>
        <v>0</v>
      </c>
      <c r="DG251" s="125">
        <f t="shared" ca="1" si="437"/>
        <v>0</v>
      </c>
      <c r="DH251" s="125">
        <f t="shared" ca="1" si="438"/>
        <v>0</v>
      </c>
      <c r="DI251" s="125">
        <f t="shared" ca="1" si="439"/>
        <v>0</v>
      </c>
      <c r="DJ251" s="125">
        <f t="shared" ca="1" si="440"/>
        <v>0</v>
      </c>
      <c r="DK251" s="125">
        <f t="shared" ca="1" si="441"/>
        <v>0</v>
      </c>
      <c r="DL251" s="125">
        <f t="shared" ca="1" si="442"/>
        <v>0</v>
      </c>
      <c r="DM251" s="125">
        <f t="shared" ca="1" si="443"/>
        <v>0</v>
      </c>
      <c r="DN251" s="340" t="str">
        <f t="shared" ca="1" si="444"/>
        <v xml:space="preserve">    </v>
      </c>
      <c r="DO251" s="340" t="str">
        <f t="shared" ca="1" si="445"/>
        <v>ВАКАНТ</v>
      </c>
      <c r="DP251" s="340">
        <f t="shared" ca="1" si="446"/>
        <v>0</v>
      </c>
      <c r="DQ251" s="340">
        <f t="shared" ca="1" si="447"/>
        <v>0</v>
      </c>
      <c r="DR251" s="340">
        <f t="shared" ca="1" si="448"/>
        <v>0</v>
      </c>
      <c r="DS251" s="340">
        <f t="shared" ca="1" si="449"/>
        <v>0</v>
      </c>
    </row>
    <row r="252" spans="1:123">
      <c r="A252">
        <f t="shared" ca="1" si="340"/>
        <v>246</v>
      </c>
      <c r="B252" t="str">
        <f t="shared" ca="1" si="341"/>
        <v xml:space="preserve">Старший маскувальник </v>
      </c>
      <c r="C252" t="str">
        <f t="shared" ca="1" si="342"/>
        <v>ст. м-с</v>
      </c>
      <c r="D252" t="str">
        <f t="shared" ca="1" si="343"/>
        <v>Генчєв В.М.</v>
      </c>
      <c r="E252">
        <f t="shared" ca="1" si="344"/>
        <v>0</v>
      </c>
      <c r="F252">
        <f t="shared" ca="1" si="345"/>
        <v>0</v>
      </c>
      <c r="G252" s="123" t="str">
        <f t="shared" ca="1" si="452"/>
        <v>26.6.5</v>
      </c>
      <c r="H252" s="123" t="str">
        <f t="shared" ca="1" si="451"/>
        <v>26.6.5</v>
      </c>
      <c r="I252" s="123" t="str">
        <f t="shared" ca="1" si="451"/>
        <v>26.6.5</v>
      </c>
      <c r="J252" s="123" t="str">
        <f t="shared" ca="1" si="451"/>
        <v>26.6.5</v>
      </c>
      <c r="K252" s="123" t="str">
        <f t="shared" ca="1" si="451"/>
        <v>26.6.5</v>
      </c>
      <c r="L252" s="123" t="str">
        <f t="shared" ca="1" si="451"/>
        <v>26.6.5</v>
      </c>
      <c r="M252" s="123" t="str">
        <f t="shared" ca="1" si="451"/>
        <v>26.6.5</v>
      </c>
      <c r="N252" s="123" t="str">
        <f t="shared" ca="1" si="451"/>
        <v>26.6.5</v>
      </c>
      <c r="O252" s="123">
        <f t="shared" ca="1" si="346"/>
        <v>4</v>
      </c>
      <c r="P252" s="123">
        <f t="shared" ca="1" si="347"/>
        <v>34906</v>
      </c>
      <c r="Q252" s="123">
        <f t="shared" ca="1" si="348"/>
        <v>0</v>
      </c>
      <c r="R252" s="123">
        <f t="shared" ca="1" si="348"/>
        <v>0</v>
      </c>
      <c r="S252" s="123">
        <f t="shared" ca="1" si="349"/>
        <v>0</v>
      </c>
      <c r="T252" s="123">
        <f t="shared" ca="1" si="350"/>
        <v>0</v>
      </c>
      <c r="U252" s="123">
        <f t="shared" ca="1" si="351"/>
        <v>0</v>
      </c>
      <c r="V252" s="123">
        <f t="shared" ca="1" si="352"/>
        <v>0</v>
      </c>
      <c r="W252" s="123">
        <f t="shared" ca="1" si="353"/>
        <v>0</v>
      </c>
      <c r="X252" s="123">
        <f t="shared" ca="1" si="354"/>
        <v>0</v>
      </c>
      <c r="Y252" s="123">
        <f t="shared" ca="1" si="355"/>
        <v>0</v>
      </c>
      <c r="Z252" s="123">
        <f t="shared" ca="1" si="356"/>
        <v>0</v>
      </c>
      <c r="AA252" s="123">
        <f t="shared" ca="1" si="357"/>
        <v>0</v>
      </c>
      <c r="AB252" s="123">
        <f t="shared" ca="1" si="358"/>
        <v>0</v>
      </c>
      <c r="AC252" s="123">
        <f t="shared" ca="1" si="359"/>
        <v>0</v>
      </c>
      <c r="AD252" s="123">
        <f t="shared" ca="1" si="360"/>
        <v>0</v>
      </c>
      <c r="AE252" s="123">
        <f t="shared" ca="1" si="361"/>
        <v>0</v>
      </c>
      <c r="AF252" s="123">
        <f t="shared" ca="1" si="362"/>
        <v>0</v>
      </c>
      <c r="AG252" s="123">
        <f t="shared" ca="1" si="363"/>
        <v>0</v>
      </c>
      <c r="AH252" s="123">
        <f t="shared" ca="1" si="364"/>
        <v>0</v>
      </c>
      <c r="AI252" s="123">
        <f t="shared" ca="1" si="365"/>
        <v>0</v>
      </c>
      <c r="AJ252" s="123">
        <f t="shared" ca="1" si="366"/>
        <v>0</v>
      </c>
      <c r="AK252" s="123">
        <f t="shared" ca="1" si="367"/>
        <v>0</v>
      </c>
      <c r="AL252" s="123">
        <f t="shared" ca="1" si="368"/>
        <v>0</v>
      </c>
      <c r="AM252" s="123">
        <f t="shared" ca="1" si="369"/>
        <v>0</v>
      </c>
      <c r="AN252" s="123">
        <f t="shared" ca="1" si="370"/>
        <v>0</v>
      </c>
      <c r="AO252" s="123">
        <f t="shared" ca="1" si="371"/>
        <v>0</v>
      </c>
      <c r="AP252" s="123">
        <f t="shared" ca="1" si="372"/>
        <v>0</v>
      </c>
      <c r="AQ252" s="123">
        <f t="shared" ca="1" si="373"/>
        <v>0</v>
      </c>
      <c r="AR252" s="123">
        <f t="shared" ca="1" si="374"/>
        <v>0</v>
      </c>
      <c r="AS252" s="123">
        <f t="shared" ca="1" si="375"/>
        <v>0</v>
      </c>
      <c r="AT252" s="123">
        <f t="shared" ca="1" si="376"/>
        <v>0</v>
      </c>
      <c r="AU252" s="123">
        <f t="shared" ca="1" si="377"/>
        <v>0</v>
      </c>
      <c r="AV252" s="123">
        <f t="shared" ca="1" si="378"/>
        <v>0</v>
      </c>
      <c r="AW252" s="123">
        <f t="shared" ca="1" si="379"/>
        <v>0</v>
      </c>
      <c r="AX252" s="123">
        <f t="shared" ca="1" si="380"/>
        <v>0</v>
      </c>
      <c r="AY252" s="123">
        <f t="shared" ca="1" si="381"/>
        <v>0</v>
      </c>
      <c r="AZ252" s="123">
        <f t="shared" ca="1" si="382"/>
        <v>0</v>
      </c>
      <c r="BA252" s="123">
        <f t="shared" ca="1" si="383"/>
        <v>0</v>
      </c>
      <c r="BB252" s="123">
        <f t="shared" ca="1" si="384"/>
        <v>0</v>
      </c>
      <c r="BC252" s="123">
        <f t="shared" ca="1" si="385"/>
        <v>0</v>
      </c>
      <c r="BD252" s="123">
        <f t="shared" ca="1" si="386"/>
        <v>0</v>
      </c>
      <c r="BE252" s="123">
        <f t="shared" ca="1" si="387"/>
        <v>0</v>
      </c>
      <c r="BF252" s="123">
        <f t="shared" ca="1" si="388"/>
        <v>0</v>
      </c>
      <c r="BG252" s="123">
        <f t="shared" ca="1" si="389"/>
        <v>0</v>
      </c>
      <c r="BH252" s="123">
        <f t="shared" ca="1" si="390"/>
        <v>0</v>
      </c>
      <c r="BI252" s="123">
        <f t="shared" ca="1" si="391"/>
        <v>0</v>
      </c>
      <c r="BJ252" s="123">
        <f t="shared" ca="1" si="392"/>
        <v>0</v>
      </c>
      <c r="BK252" s="123">
        <f t="shared" ca="1" si="393"/>
        <v>0</v>
      </c>
      <c r="BL252" s="123">
        <f t="shared" ca="1" si="394"/>
        <v>0</v>
      </c>
      <c r="BM252" s="123">
        <f t="shared" ca="1" si="395"/>
        <v>0</v>
      </c>
      <c r="BN252" s="123">
        <f t="shared" ca="1" si="396"/>
        <v>0.65</v>
      </c>
      <c r="BO252" s="123">
        <f t="shared" ca="1" si="397"/>
        <v>28</v>
      </c>
      <c r="BP252" s="340">
        <f t="shared" ca="1" si="398"/>
        <v>0</v>
      </c>
      <c r="BQ252" s="123">
        <f t="shared" ca="1" si="399"/>
        <v>0</v>
      </c>
      <c r="BR252" s="123">
        <f t="shared" ca="1" si="400"/>
        <v>0</v>
      </c>
      <c r="BS252" s="123">
        <f t="shared" ca="1" si="401"/>
        <v>0</v>
      </c>
      <c r="BT252" s="123">
        <f t="shared" ca="1" si="402"/>
        <v>0</v>
      </c>
      <c r="BU252" s="123">
        <f t="shared" ca="1" si="403"/>
        <v>0</v>
      </c>
      <c r="BV252" s="123"/>
      <c r="BW252" s="123">
        <f t="shared" ca="1" si="404"/>
        <v>0</v>
      </c>
      <c r="BX252" s="123"/>
      <c r="BY252" s="123">
        <f t="shared" ca="1" si="405"/>
        <v>0</v>
      </c>
      <c r="BZ252" s="123"/>
      <c r="CA252" s="123">
        <f t="shared" ca="1" si="406"/>
        <v>0</v>
      </c>
      <c r="CB252" s="528">
        <f t="shared" ca="1" si="407"/>
        <v>0</v>
      </c>
      <c r="CC252" s="123">
        <f t="shared" ca="1" si="408"/>
        <v>0</v>
      </c>
      <c r="CD252" s="125">
        <f t="shared" ca="1" si="409"/>
        <v>0</v>
      </c>
      <c r="CE252" s="125">
        <f t="shared" ca="1" si="410"/>
        <v>600</v>
      </c>
      <c r="CF252" s="125">
        <f t="shared" ca="1" si="411"/>
        <v>2730</v>
      </c>
      <c r="CG252" s="125">
        <f t="shared" ca="1" si="412"/>
        <v>1665</v>
      </c>
      <c r="CH252" s="125">
        <f t="shared" ca="1" si="413"/>
        <v>0</v>
      </c>
      <c r="CI252" s="125">
        <f t="shared" ca="1" si="414"/>
        <v>0</v>
      </c>
      <c r="CJ252" s="125">
        <f t="shared" ca="1" si="415"/>
        <v>0</v>
      </c>
      <c r="CK252" s="125">
        <f t="shared" ca="1" si="416"/>
        <v>0</v>
      </c>
      <c r="CL252" s="125">
        <f t="shared" ca="1" si="417"/>
        <v>3246.75</v>
      </c>
      <c r="CM252" s="125">
        <f t="shared" ca="1" si="418"/>
        <v>8599.5</v>
      </c>
      <c r="CN252" s="125">
        <f t="shared" ca="1" si="419"/>
        <v>16841.25</v>
      </c>
      <c r="CO252" s="125">
        <f t="shared" ca="1" si="420"/>
        <v>0</v>
      </c>
      <c r="CP252" s="125">
        <f t="shared" ca="1" si="421"/>
        <v>0</v>
      </c>
      <c r="CQ252" s="125">
        <f t="shared" ca="1" si="422"/>
        <v>0</v>
      </c>
      <c r="CR252" s="125">
        <f t="shared" ca="1" si="423"/>
        <v>0</v>
      </c>
      <c r="CS252" s="125">
        <f t="shared" ca="1" si="424"/>
        <v>0</v>
      </c>
      <c r="CT252" s="125">
        <f t="shared" ca="1" si="425"/>
        <v>0</v>
      </c>
      <c r="CU252" s="125">
        <f t="shared" ca="1" si="426"/>
        <v>0</v>
      </c>
      <c r="CV252" s="125">
        <f t="shared" ca="1" si="427"/>
        <v>0</v>
      </c>
      <c r="CW252" s="125">
        <f t="shared" ca="1" si="428"/>
        <v>0</v>
      </c>
      <c r="CX252" s="125">
        <f t="shared" ca="1" si="429"/>
        <v>0</v>
      </c>
      <c r="CY252" s="125">
        <f t="shared" ca="1" si="430"/>
        <v>0</v>
      </c>
      <c r="CZ252" s="125">
        <f t="shared" ca="1" si="431"/>
        <v>672.35</v>
      </c>
      <c r="DA252" s="341">
        <f t="shared" ca="1" si="432"/>
        <v>17513.599999999999</v>
      </c>
      <c r="DB252" s="606">
        <f t="shared" ca="1" si="433"/>
        <v>3152.45</v>
      </c>
      <c r="DC252" s="606"/>
      <c r="DD252" s="606">
        <f t="shared" ca="1" si="434"/>
        <v>215.79</v>
      </c>
      <c r="DE252" s="125">
        <f t="shared" ca="1" si="435"/>
        <v>0</v>
      </c>
      <c r="DF252" s="125">
        <f t="shared" ca="1" si="436"/>
        <v>0</v>
      </c>
      <c r="DG252" s="125">
        <f t="shared" ca="1" si="437"/>
        <v>0</v>
      </c>
      <c r="DH252" s="125">
        <f t="shared" ca="1" si="438"/>
        <v>3368.24</v>
      </c>
      <c r="DI252" s="125">
        <f t="shared" ca="1" si="439"/>
        <v>3705.08</v>
      </c>
      <c r="DJ252" s="125">
        <f t="shared" ca="1" si="440"/>
        <v>3152.45</v>
      </c>
      <c r="DK252" s="125">
        <f t="shared" ca="1" si="441"/>
        <v>17297.810000000001</v>
      </c>
      <c r="DL252" s="125">
        <f t="shared" ca="1" si="442"/>
        <v>0</v>
      </c>
      <c r="DM252" s="125">
        <f t="shared" ca="1" si="443"/>
        <v>0</v>
      </c>
      <c r="DN252" s="340" t="str">
        <f t="shared" ca="1" si="444"/>
        <v xml:space="preserve">30 від 01.03   </v>
      </c>
      <c r="DO252" s="340" t="str">
        <f t="shared" ca="1" si="445"/>
        <v>Генчєв В.М.</v>
      </c>
      <c r="DP252" s="340" t="str">
        <f t="shared" ca="1" si="446"/>
        <v>Генчєв</v>
      </c>
      <c r="DQ252" s="340" t="str">
        <f t="shared" ca="1" si="447"/>
        <v>Віталій</v>
      </c>
      <c r="DR252" s="340" t="str">
        <f t="shared" ca="1" si="448"/>
        <v>Миколайович</v>
      </c>
      <c r="DS252" s="340">
        <f t="shared" ca="1" si="449"/>
        <v>2562916295</v>
      </c>
    </row>
    <row r="253" spans="1:123">
      <c r="A253">
        <f t="shared" ca="1" si="340"/>
        <v>247</v>
      </c>
      <c r="B253" t="str">
        <f t="shared" ca="1" si="341"/>
        <v>Маскувальник</v>
      </c>
      <c r="C253">
        <f t="shared" ca="1" si="342"/>
        <v>0</v>
      </c>
      <c r="D253">
        <f t="shared" ca="1" si="343"/>
        <v>0</v>
      </c>
      <c r="E253">
        <f t="shared" ca="1" si="344"/>
        <v>0</v>
      </c>
      <c r="F253">
        <f t="shared" ca="1" si="345"/>
        <v>0</v>
      </c>
      <c r="G253" s="123" t="str">
        <f t="shared" ca="1" si="452"/>
        <v>0.0.0</v>
      </c>
      <c r="H253" s="123" t="str">
        <f t="shared" ca="1" si="451"/>
        <v>0.0.0</v>
      </c>
      <c r="I253" s="123" t="str">
        <f t="shared" ca="1" si="451"/>
        <v>0.0.0</v>
      </c>
      <c r="J253" s="123" t="str">
        <f t="shared" ca="1" si="451"/>
        <v>0.0.0</v>
      </c>
      <c r="K253" s="123" t="str">
        <f t="shared" ca="1" si="451"/>
        <v>0.0.0</v>
      </c>
      <c r="L253" s="123" t="str">
        <f t="shared" ca="1" si="451"/>
        <v>0.0.0</v>
      </c>
      <c r="M253" s="123" t="str">
        <f t="shared" ca="1" si="451"/>
        <v>0.0.0</v>
      </c>
      <c r="N253" s="123" t="str">
        <f t="shared" ca="1" si="451"/>
        <v>0.0.0</v>
      </c>
      <c r="O253" s="123">
        <f t="shared" ca="1" si="346"/>
        <v>1</v>
      </c>
      <c r="P253" s="123">
        <f t="shared" ca="1" si="347"/>
        <v>0</v>
      </c>
      <c r="Q253" s="123">
        <f t="shared" ca="1" si="348"/>
        <v>0</v>
      </c>
      <c r="R253" s="123">
        <f t="shared" ca="1" si="348"/>
        <v>0</v>
      </c>
      <c r="S253" s="123">
        <f t="shared" ca="1" si="349"/>
        <v>0</v>
      </c>
      <c r="T253" s="123">
        <f t="shared" ca="1" si="350"/>
        <v>0</v>
      </c>
      <c r="U253" s="123">
        <f t="shared" ca="1" si="351"/>
        <v>0</v>
      </c>
      <c r="V253" s="123">
        <f t="shared" ca="1" si="352"/>
        <v>0</v>
      </c>
      <c r="W253" s="123">
        <f t="shared" ca="1" si="353"/>
        <v>0</v>
      </c>
      <c r="X253" s="123">
        <f t="shared" ca="1" si="354"/>
        <v>0</v>
      </c>
      <c r="Y253" s="123">
        <f t="shared" ca="1" si="355"/>
        <v>0</v>
      </c>
      <c r="Z253" s="123">
        <f t="shared" ca="1" si="356"/>
        <v>0</v>
      </c>
      <c r="AA253" s="123">
        <f t="shared" ca="1" si="357"/>
        <v>0</v>
      </c>
      <c r="AB253" s="123">
        <f t="shared" ca="1" si="358"/>
        <v>0</v>
      </c>
      <c r="AC253" s="123">
        <f t="shared" ca="1" si="359"/>
        <v>0</v>
      </c>
      <c r="AD253" s="123">
        <f t="shared" ca="1" si="360"/>
        <v>0</v>
      </c>
      <c r="AE253" s="123">
        <f t="shared" ca="1" si="361"/>
        <v>0</v>
      </c>
      <c r="AF253" s="123">
        <f t="shared" ca="1" si="362"/>
        <v>0</v>
      </c>
      <c r="AG253" s="123">
        <f t="shared" ca="1" si="363"/>
        <v>0</v>
      </c>
      <c r="AH253" s="123">
        <f t="shared" ca="1" si="364"/>
        <v>0</v>
      </c>
      <c r="AI253" s="123">
        <f t="shared" ca="1" si="365"/>
        <v>0</v>
      </c>
      <c r="AJ253" s="123">
        <f t="shared" ca="1" si="366"/>
        <v>0</v>
      </c>
      <c r="AK253" s="123">
        <f t="shared" ca="1" si="367"/>
        <v>0</v>
      </c>
      <c r="AL253" s="123">
        <f t="shared" ca="1" si="368"/>
        <v>0</v>
      </c>
      <c r="AM253" s="123">
        <f t="shared" ca="1" si="369"/>
        <v>0</v>
      </c>
      <c r="AN253" s="123">
        <f t="shared" ca="1" si="370"/>
        <v>0</v>
      </c>
      <c r="AO253" s="123">
        <f t="shared" ca="1" si="371"/>
        <v>0</v>
      </c>
      <c r="AP253" s="123">
        <f t="shared" ca="1" si="372"/>
        <v>0</v>
      </c>
      <c r="AQ253" s="123">
        <f t="shared" ca="1" si="373"/>
        <v>0</v>
      </c>
      <c r="AR253" s="123">
        <f t="shared" ca="1" si="374"/>
        <v>0</v>
      </c>
      <c r="AS253" s="123">
        <f t="shared" ca="1" si="375"/>
        <v>0</v>
      </c>
      <c r="AT253" s="123">
        <f t="shared" ca="1" si="376"/>
        <v>0</v>
      </c>
      <c r="AU253" s="123">
        <f t="shared" ca="1" si="377"/>
        <v>0</v>
      </c>
      <c r="AV253" s="123">
        <f t="shared" ca="1" si="378"/>
        <v>0</v>
      </c>
      <c r="AW253" s="123">
        <f t="shared" ca="1" si="379"/>
        <v>0</v>
      </c>
      <c r="AX253" s="123">
        <f t="shared" ca="1" si="380"/>
        <v>0</v>
      </c>
      <c r="AY253" s="123">
        <f t="shared" ca="1" si="381"/>
        <v>0</v>
      </c>
      <c r="AZ253" s="123">
        <f t="shared" ca="1" si="382"/>
        <v>0</v>
      </c>
      <c r="BA253" s="123">
        <f t="shared" ca="1" si="383"/>
        <v>0</v>
      </c>
      <c r="BB253" s="123">
        <f t="shared" ca="1" si="384"/>
        <v>0</v>
      </c>
      <c r="BC253" s="123">
        <f t="shared" ca="1" si="385"/>
        <v>0</v>
      </c>
      <c r="BD253" s="123">
        <f t="shared" ca="1" si="386"/>
        <v>0</v>
      </c>
      <c r="BE253" s="123">
        <f t="shared" ca="1" si="387"/>
        <v>0</v>
      </c>
      <c r="BF253" s="123">
        <f t="shared" ca="1" si="388"/>
        <v>0</v>
      </c>
      <c r="BG253" s="123">
        <f t="shared" ca="1" si="389"/>
        <v>0</v>
      </c>
      <c r="BH253" s="123">
        <f t="shared" ca="1" si="390"/>
        <v>0</v>
      </c>
      <c r="BI253" s="123">
        <f t="shared" ca="1" si="391"/>
        <v>0</v>
      </c>
      <c r="BJ253" s="123">
        <f t="shared" ca="1" si="392"/>
        <v>0</v>
      </c>
      <c r="BK253" s="123">
        <f t="shared" ca="1" si="393"/>
        <v>0</v>
      </c>
      <c r="BL253" s="123">
        <f t="shared" ca="1" si="394"/>
        <v>0</v>
      </c>
      <c r="BM253" s="123">
        <f t="shared" ca="1" si="395"/>
        <v>0</v>
      </c>
      <c r="BN253" s="123">
        <f t="shared" ca="1" si="396"/>
        <v>0.65</v>
      </c>
      <c r="BO253" s="123">
        <f t="shared" ca="1" si="397"/>
        <v>28</v>
      </c>
      <c r="BP253" s="340">
        <f t="shared" ca="1" si="398"/>
        <v>0</v>
      </c>
      <c r="BQ253" s="123">
        <f t="shared" ca="1" si="399"/>
        <v>0</v>
      </c>
      <c r="BR253" s="123">
        <f t="shared" ca="1" si="400"/>
        <v>0</v>
      </c>
      <c r="BS253" s="123">
        <f t="shared" ca="1" si="401"/>
        <v>0</v>
      </c>
      <c r="BT253" s="123">
        <f t="shared" ca="1" si="402"/>
        <v>0</v>
      </c>
      <c r="BU253" s="123">
        <f t="shared" ca="1" si="403"/>
        <v>0</v>
      </c>
      <c r="BV253" s="123"/>
      <c r="BW253" s="123">
        <f t="shared" ca="1" si="404"/>
        <v>0</v>
      </c>
      <c r="BX253" s="123"/>
      <c r="BY253" s="123">
        <f t="shared" ca="1" si="405"/>
        <v>0</v>
      </c>
      <c r="BZ253" s="123"/>
      <c r="CA253" s="123">
        <f t="shared" ca="1" si="406"/>
        <v>0</v>
      </c>
      <c r="CB253" s="528">
        <f t="shared" ca="1" si="407"/>
        <v>0</v>
      </c>
      <c r="CC253" s="123">
        <f t="shared" ca="1" si="408"/>
        <v>0</v>
      </c>
      <c r="CD253" s="125">
        <f t="shared" ca="1" si="409"/>
        <v>0</v>
      </c>
      <c r="CE253" s="125">
        <f t="shared" ca="1" si="410"/>
        <v>0</v>
      </c>
      <c r="CF253" s="125">
        <f t="shared" ca="1" si="411"/>
        <v>0</v>
      </c>
      <c r="CG253" s="125">
        <f t="shared" ca="1" si="412"/>
        <v>0</v>
      </c>
      <c r="CH253" s="125">
        <f t="shared" ca="1" si="413"/>
        <v>0</v>
      </c>
      <c r="CI253" s="125">
        <f t="shared" ca="1" si="414"/>
        <v>0</v>
      </c>
      <c r="CJ253" s="125">
        <f t="shared" ca="1" si="415"/>
        <v>0</v>
      </c>
      <c r="CK253" s="125">
        <f t="shared" ca="1" si="416"/>
        <v>0</v>
      </c>
      <c r="CL253" s="125">
        <f t="shared" ca="1" si="417"/>
        <v>0</v>
      </c>
      <c r="CM253" s="125">
        <f t="shared" ca="1" si="418"/>
        <v>0</v>
      </c>
      <c r="CN253" s="125">
        <f t="shared" ca="1" si="419"/>
        <v>0</v>
      </c>
      <c r="CO253" s="125">
        <f t="shared" ca="1" si="420"/>
        <v>0</v>
      </c>
      <c r="CP253" s="125">
        <f t="shared" ca="1" si="421"/>
        <v>0</v>
      </c>
      <c r="CQ253" s="125">
        <f t="shared" ca="1" si="422"/>
        <v>0</v>
      </c>
      <c r="CR253" s="125">
        <f t="shared" ca="1" si="423"/>
        <v>0</v>
      </c>
      <c r="CS253" s="125">
        <f t="shared" ca="1" si="424"/>
        <v>0</v>
      </c>
      <c r="CT253" s="125">
        <f t="shared" ca="1" si="425"/>
        <v>0</v>
      </c>
      <c r="CU253" s="125">
        <f t="shared" ca="1" si="426"/>
        <v>0</v>
      </c>
      <c r="CV253" s="125">
        <f t="shared" ca="1" si="427"/>
        <v>0</v>
      </c>
      <c r="CW253" s="125">
        <f t="shared" ca="1" si="428"/>
        <v>0</v>
      </c>
      <c r="CX253" s="125">
        <f t="shared" ca="1" si="429"/>
        <v>0</v>
      </c>
      <c r="CY253" s="125">
        <f t="shared" ca="1" si="430"/>
        <v>0</v>
      </c>
      <c r="CZ253" s="125">
        <f t="shared" ca="1" si="431"/>
        <v>0</v>
      </c>
      <c r="DA253" s="341">
        <f t="shared" ca="1" si="432"/>
        <v>0</v>
      </c>
      <c r="DB253" s="606">
        <f t="shared" ca="1" si="433"/>
        <v>0</v>
      </c>
      <c r="DC253" s="606"/>
      <c r="DD253" s="606">
        <f t="shared" ca="1" si="434"/>
        <v>0</v>
      </c>
      <c r="DE253" s="125">
        <f t="shared" ca="1" si="435"/>
        <v>0</v>
      </c>
      <c r="DF253" s="125">
        <f t="shared" ca="1" si="436"/>
        <v>0</v>
      </c>
      <c r="DG253" s="125">
        <f t="shared" ca="1" si="437"/>
        <v>0</v>
      </c>
      <c r="DH253" s="125">
        <f t="shared" ca="1" si="438"/>
        <v>0</v>
      </c>
      <c r="DI253" s="125">
        <f t="shared" ca="1" si="439"/>
        <v>0</v>
      </c>
      <c r="DJ253" s="125">
        <f t="shared" ca="1" si="440"/>
        <v>0</v>
      </c>
      <c r="DK253" s="125">
        <f t="shared" ca="1" si="441"/>
        <v>0</v>
      </c>
      <c r="DL253" s="125">
        <f t="shared" ca="1" si="442"/>
        <v>0</v>
      </c>
      <c r="DM253" s="125">
        <f t="shared" ca="1" si="443"/>
        <v>0</v>
      </c>
      <c r="DN253" s="340">
        <f t="shared" ca="1" si="444"/>
        <v>0</v>
      </c>
      <c r="DO253" s="340">
        <f t="shared" ca="1" si="445"/>
        <v>0</v>
      </c>
      <c r="DP253" s="340">
        <f t="shared" ca="1" si="446"/>
        <v>0</v>
      </c>
      <c r="DQ253" s="340">
        <f t="shared" ca="1" si="447"/>
        <v>0</v>
      </c>
      <c r="DR253" s="340">
        <f t="shared" ca="1" si="448"/>
        <v>0</v>
      </c>
      <c r="DS253" s="340">
        <f t="shared" ca="1" si="449"/>
        <v>0</v>
      </c>
    </row>
    <row r="254" spans="1:123">
      <c r="A254">
        <f t="shared" ca="1" si="340"/>
        <v>248</v>
      </c>
      <c r="B254" t="str">
        <f t="shared" ca="1" si="341"/>
        <v>Маскувальник</v>
      </c>
      <c r="C254" t="str">
        <f t="shared" ca="1" si="342"/>
        <v>ст. м-с</v>
      </c>
      <c r="D254" t="str">
        <f t="shared" ca="1" si="343"/>
        <v>Гега Б.В.</v>
      </c>
      <c r="E254">
        <f t="shared" ca="1" si="344"/>
        <v>0</v>
      </c>
      <c r="F254">
        <f t="shared" ca="1" si="345"/>
        <v>0</v>
      </c>
      <c r="G254" s="123" t="str">
        <f t="shared" ca="1" si="452"/>
        <v>2.0.0</v>
      </c>
      <c r="H254" s="123" t="str">
        <f t="shared" ca="1" si="451"/>
        <v>2.0.0</v>
      </c>
      <c r="I254" s="123" t="str">
        <f t="shared" ca="1" si="451"/>
        <v>2.0.0</v>
      </c>
      <c r="J254" s="123" t="str">
        <f t="shared" ca="1" si="451"/>
        <v>2.0.0</v>
      </c>
      <c r="K254" s="123" t="str">
        <f t="shared" ca="1" si="451"/>
        <v>2.0.0</v>
      </c>
      <c r="L254" s="123" t="str">
        <f t="shared" ca="1" si="451"/>
        <v>2.0.0</v>
      </c>
      <c r="M254" s="123" t="str">
        <f t="shared" ca="1" si="451"/>
        <v>2.0.0</v>
      </c>
      <c r="N254" s="123" t="str">
        <f t="shared" ca="1" si="451"/>
        <v>2.0.0</v>
      </c>
      <c r="O254" s="123">
        <f t="shared" ca="1" si="346"/>
        <v>1</v>
      </c>
      <c r="P254" s="123">
        <f t="shared" ca="1" si="347"/>
        <v>43862</v>
      </c>
      <c r="Q254" s="123">
        <f t="shared" ca="1" si="348"/>
        <v>0</v>
      </c>
      <c r="R254" s="123">
        <f t="shared" ca="1" si="348"/>
        <v>0</v>
      </c>
      <c r="S254" s="123">
        <f t="shared" ca="1" si="349"/>
        <v>0</v>
      </c>
      <c r="T254" s="123">
        <f t="shared" ca="1" si="350"/>
        <v>0</v>
      </c>
      <c r="U254" s="123">
        <f t="shared" ca="1" si="351"/>
        <v>0</v>
      </c>
      <c r="V254" s="123">
        <f t="shared" ca="1" si="352"/>
        <v>0</v>
      </c>
      <c r="W254" s="123">
        <f t="shared" ca="1" si="353"/>
        <v>0</v>
      </c>
      <c r="X254" s="123">
        <f t="shared" ca="1" si="354"/>
        <v>0</v>
      </c>
      <c r="Y254" s="123">
        <f t="shared" ca="1" si="355"/>
        <v>0</v>
      </c>
      <c r="Z254" s="123">
        <f t="shared" ca="1" si="356"/>
        <v>0</v>
      </c>
      <c r="AA254" s="123">
        <f t="shared" ca="1" si="357"/>
        <v>0</v>
      </c>
      <c r="AB254" s="123">
        <f t="shared" ca="1" si="358"/>
        <v>0</v>
      </c>
      <c r="AC254" s="123">
        <f t="shared" ca="1" si="359"/>
        <v>0</v>
      </c>
      <c r="AD254" s="123">
        <f t="shared" ca="1" si="360"/>
        <v>0</v>
      </c>
      <c r="AE254" s="123">
        <f t="shared" ca="1" si="361"/>
        <v>0</v>
      </c>
      <c r="AF254" s="123">
        <f t="shared" ca="1" si="362"/>
        <v>0</v>
      </c>
      <c r="AG254" s="123">
        <f t="shared" ca="1" si="363"/>
        <v>0</v>
      </c>
      <c r="AH254" s="123">
        <f t="shared" ca="1" si="364"/>
        <v>0</v>
      </c>
      <c r="AI254" s="123">
        <f t="shared" ca="1" si="365"/>
        <v>0</v>
      </c>
      <c r="AJ254" s="123">
        <f t="shared" ca="1" si="366"/>
        <v>0</v>
      </c>
      <c r="AK254" s="123">
        <f t="shared" ca="1" si="367"/>
        <v>0</v>
      </c>
      <c r="AL254" s="123">
        <f t="shared" ca="1" si="368"/>
        <v>0</v>
      </c>
      <c r="AM254" s="123">
        <f t="shared" ca="1" si="369"/>
        <v>0</v>
      </c>
      <c r="AN254" s="123">
        <f t="shared" ca="1" si="370"/>
        <v>0</v>
      </c>
      <c r="AO254" s="123">
        <f t="shared" ca="1" si="371"/>
        <v>0</v>
      </c>
      <c r="AP254" s="123">
        <f t="shared" ca="1" si="372"/>
        <v>0</v>
      </c>
      <c r="AQ254" s="123">
        <f t="shared" ca="1" si="373"/>
        <v>0</v>
      </c>
      <c r="AR254" s="123">
        <f t="shared" ca="1" si="374"/>
        <v>0</v>
      </c>
      <c r="AS254" s="123">
        <f t="shared" ca="1" si="375"/>
        <v>0</v>
      </c>
      <c r="AT254" s="123">
        <f t="shared" ca="1" si="376"/>
        <v>0</v>
      </c>
      <c r="AU254" s="123">
        <f t="shared" ca="1" si="377"/>
        <v>0</v>
      </c>
      <c r="AV254" s="123">
        <f t="shared" ca="1" si="378"/>
        <v>0</v>
      </c>
      <c r="AW254" s="123">
        <f t="shared" ca="1" si="379"/>
        <v>0</v>
      </c>
      <c r="AX254" s="123">
        <f t="shared" ca="1" si="380"/>
        <v>0</v>
      </c>
      <c r="AY254" s="123">
        <f t="shared" ca="1" si="381"/>
        <v>0</v>
      </c>
      <c r="AZ254" s="123">
        <f t="shared" ca="1" si="382"/>
        <v>0</v>
      </c>
      <c r="BA254" s="123">
        <f t="shared" ca="1" si="383"/>
        <v>0</v>
      </c>
      <c r="BB254" s="123">
        <f t="shared" ca="1" si="384"/>
        <v>0</v>
      </c>
      <c r="BC254" s="123">
        <f t="shared" ca="1" si="385"/>
        <v>0</v>
      </c>
      <c r="BD254" s="123">
        <f t="shared" ca="1" si="386"/>
        <v>0</v>
      </c>
      <c r="BE254" s="123">
        <f t="shared" ca="1" si="387"/>
        <v>0</v>
      </c>
      <c r="BF254" s="123">
        <f t="shared" ca="1" si="388"/>
        <v>0</v>
      </c>
      <c r="BG254" s="123">
        <f t="shared" ca="1" si="389"/>
        <v>0</v>
      </c>
      <c r="BH254" s="123">
        <f t="shared" ca="1" si="390"/>
        <v>0</v>
      </c>
      <c r="BI254" s="123">
        <f t="shared" ca="1" si="391"/>
        <v>0</v>
      </c>
      <c r="BJ254" s="123">
        <f t="shared" ca="1" si="392"/>
        <v>0</v>
      </c>
      <c r="BK254" s="123">
        <f t="shared" ca="1" si="393"/>
        <v>0</v>
      </c>
      <c r="BL254" s="123">
        <f t="shared" ca="1" si="394"/>
        <v>0</v>
      </c>
      <c r="BM254" s="123">
        <f t="shared" ca="1" si="395"/>
        <v>0</v>
      </c>
      <c r="BN254" s="123">
        <f t="shared" ca="1" si="396"/>
        <v>0.65</v>
      </c>
      <c r="BO254" s="123">
        <f t="shared" ca="1" si="397"/>
        <v>28</v>
      </c>
      <c r="BP254" s="340">
        <f t="shared" ca="1" si="398"/>
        <v>0</v>
      </c>
      <c r="BQ254" s="123">
        <f t="shared" ca="1" si="399"/>
        <v>0</v>
      </c>
      <c r="BR254" s="123">
        <f t="shared" ca="1" si="400"/>
        <v>0</v>
      </c>
      <c r="BS254" s="123">
        <f t="shared" ca="1" si="401"/>
        <v>0</v>
      </c>
      <c r="BT254" s="123">
        <f t="shared" ca="1" si="402"/>
        <v>0</v>
      </c>
      <c r="BU254" s="123">
        <f t="shared" ca="1" si="403"/>
        <v>0</v>
      </c>
      <c r="BV254" s="123"/>
      <c r="BW254" s="123">
        <f t="shared" ca="1" si="404"/>
        <v>0</v>
      </c>
      <c r="BX254" s="123"/>
      <c r="BY254" s="123">
        <f t="shared" ca="1" si="405"/>
        <v>0</v>
      </c>
      <c r="BZ254" s="123"/>
      <c r="CA254" s="123">
        <f t="shared" ca="1" si="406"/>
        <v>0</v>
      </c>
      <c r="CB254" s="528">
        <f t="shared" ca="1" si="407"/>
        <v>0</v>
      </c>
      <c r="CC254" s="123">
        <f t="shared" ca="1" si="408"/>
        <v>0</v>
      </c>
      <c r="CD254" s="125">
        <f t="shared" ca="1" si="409"/>
        <v>0</v>
      </c>
      <c r="CE254" s="125">
        <f t="shared" ca="1" si="410"/>
        <v>600</v>
      </c>
      <c r="CF254" s="125">
        <f t="shared" ca="1" si="411"/>
        <v>2470</v>
      </c>
      <c r="CG254" s="125">
        <f t="shared" ca="1" si="412"/>
        <v>767.5</v>
      </c>
      <c r="CH254" s="125">
        <f t="shared" ca="1" si="413"/>
        <v>0</v>
      </c>
      <c r="CI254" s="125">
        <f t="shared" ca="1" si="414"/>
        <v>0</v>
      </c>
      <c r="CJ254" s="125">
        <f t="shared" ca="1" si="415"/>
        <v>0</v>
      </c>
      <c r="CK254" s="125">
        <f t="shared" ca="1" si="416"/>
        <v>0</v>
      </c>
      <c r="CL254" s="125">
        <f t="shared" ca="1" si="417"/>
        <v>2494.38</v>
      </c>
      <c r="CM254" s="125">
        <f t="shared" ca="1" si="418"/>
        <v>8052.2</v>
      </c>
      <c r="CN254" s="125">
        <f t="shared" ca="1" si="419"/>
        <v>14384.08</v>
      </c>
      <c r="CO254" s="125">
        <f t="shared" ca="1" si="420"/>
        <v>0</v>
      </c>
      <c r="CP254" s="125">
        <f t="shared" ca="1" si="421"/>
        <v>0</v>
      </c>
      <c r="CQ254" s="125">
        <f t="shared" ca="1" si="422"/>
        <v>0</v>
      </c>
      <c r="CR254" s="125">
        <f t="shared" ca="1" si="423"/>
        <v>0</v>
      </c>
      <c r="CS254" s="125">
        <f t="shared" ca="1" si="424"/>
        <v>0</v>
      </c>
      <c r="CT254" s="125">
        <f t="shared" ca="1" si="425"/>
        <v>0</v>
      </c>
      <c r="CU254" s="125">
        <f t="shared" ca="1" si="426"/>
        <v>0</v>
      </c>
      <c r="CV254" s="125">
        <f t="shared" ca="1" si="427"/>
        <v>0</v>
      </c>
      <c r="CW254" s="125">
        <f t="shared" ca="1" si="428"/>
        <v>0</v>
      </c>
      <c r="CX254" s="125">
        <f t="shared" ca="1" si="429"/>
        <v>0</v>
      </c>
      <c r="CY254" s="125">
        <f t="shared" ca="1" si="430"/>
        <v>0</v>
      </c>
      <c r="CZ254" s="125">
        <f t="shared" ca="1" si="431"/>
        <v>672.35</v>
      </c>
      <c r="DA254" s="341">
        <f t="shared" ca="1" si="432"/>
        <v>15056.43</v>
      </c>
      <c r="DB254" s="606">
        <f t="shared" ca="1" si="433"/>
        <v>2710.16</v>
      </c>
      <c r="DC254" s="606"/>
      <c r="DD254" s="606">
        <f t="shared" ca="1" si="434"/>
        <v>185.52</v>
      </c>
      <c r="DE254" s="125">
        <f t="shared" ca="1" si="435"/>
        <v>0</v>
      </c>
      <c r="DF254" s="125">
        <f t="shared" ca="1" si="436"/>
        <v>0</v>
      </c>
      <c r="DG254" s="125">
        <f t="shared" ca="1" si="437"/>
        <v>0</v>
      </c>
      <c r="DH254" s="125">
        <f t="shared" ca="1" si="438"/>
        <v>2895.68</v>
      </c>
      <c r="DI254" s="125">
        <f t="shared" ca="1" si="439"/>
        <v>3164.5</v>
      </c>
      <c r="DJ254" s="125">
        <f t="shared" ca="1" si="440"/>
        <v>2710.16</v>
      </c>
      <c r="DK254" s="125">
        <f t="shared" ca="1" si="441"/>
        <v>14870.91</v>
      </c>
      <c r="DL254" s="125">
        <f t="shared" ca="1" si="442"/>
        <v>0</v>
      </c>
      <c r="DM254" s="125">
        <f t="shared" ca="1" si="443"/>
        <v>0</v>
      </c>
      <c r="DN254" s="340" t="str">
        <f t="shared" ca="1" si="444"/>
        <v xml:space="preserve">30 від 01.03   </v>
      </c>
      <c r="DO254" s="340" t="str">
        <f t="shared" ca="1" si="445"/>
        <v>Гега Б.В.</v>
      </c>
      <c r="DP254" s="340" t="str">
        <f t="shared" ca="1" si="446"/>
        <v>Гега</v>
      </c>
      <c r="DQ254" s="340" t="str">
        <f t="shared" ca="1" si="447"/>
        <v>Богдан</v>
      </c>
      <c r="DR254" s="340" t="str">
        <f t="shared" ca="1" si="448"/>
        <v>Валентинович</v>
      </c>
      <c r="DS254" s="340">
        <f t="shared" ca="1" si="449"/>
        <v>3683310036</v>
      </c>
    </row>
    <row r="255" spans="1:123">
      <c r="A255">
        <f t="shared" ca="1" si="340"/>
        <v>249</v>
      </c>
      <c r="B255">
        <f t="shared" ca="1" si="341"/>
        <v>0</v>
      </c>
      <c r="C255">
        <f t="shared" ca="1" si="342"/>
        <v>0</v>
      </c>
      <c r="D255" t="str">
        <f t="shared" ca="1" si="343"/>
        <v xml:space="preserve"> </v>
      </c>
      <c r="E255">
        <f t="shared" ca="1" si="344"/>
        <v>0</v>
      </c>
      <c r="F255">
        <f t="shared" ca="1" si="345"/>
        <v>0</v>
      </c>
      <c r="G255" s="123" t="str">
        <f t="shared" ca="1" si="452"/>
        <v>0.0.0</v>
      </c>
      <c r="H255" s="123" t="str">
        <f t="shared" ca="1" si="451"/>
        <v>0.0.0</v>
      </c>
      <c r="I255" s="123" t="str">
        <f t="shared" ca="1" si="451"/>
        <v>0.0.0</v>
      </c>
      <c r="J255" s="123" t="str">
        <f t="shared" ca="1" si="451"/>
        <v>0.0.0</v>
      </c>
      <c r="K255" s="123" t="str">
        <f t="shared" ca="1" si="451"/>
        <v>0.0.0</v>
      </c>
      <c r="L255" s="123" t="str">
        <f t="shared" ca="1" si="451"/>
        <v>0.0.0</v>
      </c>
      <c r="M255" s="123" t="str">
        <f t="shared" ca="1" si="451"/>
        <v>0.0.0</v>
      </c>
      <c r="N255" s="123" t="str">
        <f t="shared" ca="1" si="451"/>
        <v>0.0.0</v>
      </c>
      <c r="O255" s="123">
        <f t="shared" ca="1" si="346"/>
        <v>0</v>
      </c>
      <c r="P255" s="123">
        <f t="shared" ca="1" si="347"/>
        <v>0</v>
      </c>
      <c r="Q255" s="123">
        <f t="shared" ca="1" si="348"/>
        <v>0</v>
      </c>
      <c r="R255" s="123">
        <f t="shared" ca="1" si="348"/>
        <v>0</v>
      </c>
      <c r="S255" s="123">
        <f t="shared" ca="1" si="349"/>
        <v>0</v>
      </c>
      <c r="T255" s="123">
        <f t="shared" ca="1" si="350"/>
        <v>0</v>
      </c>
      <c r="U255" s="123">
        <f t="shared" ca="1" si="351"/>
        <v>0</v>
      </c>
      <c r="V255" s="123">
        <f t="shared" ca="1" si="352"/>
        <v>0</v>
      </c>
      <c r="W255" s="123">
        <f t="shared" ca="1" si="353"/>
        <v>0</v>
      </c>
      <c r="X255" s="123">
        <f t="shared" ca="1" si="354"/>
        <v>0</v>
      </c>
      <c r="Y255" s="123">
        <f t="shared" ca="1" si="355"/>
        <v>0</v>
      </c>
      <c r="Z255" s="123">
        <f t="shared" ca="1" si="356"/>
        <v>0</v>
      </c>
      <c r="AA255" s="123">
        <f t="shared" ca="1" si="357"/>
        <v>0</v>
      </c>
      <c r="AB255" s="123">
        <f t="shared" ca="1" si="358"/>
        <v>0</v>
      </c>
      <c r="AC255" s="123">
        <f t="shared" ca="1" si="359"/>
        <v>0</v>
      </c>
      <c r="AD255" s="123">
        <f t="shared" ca="1" si="360"/>
        <v>0</v>
      </c>
      <c r="AE255" s="123">
        <f t="shared" ca="1" si="361"/>
        <v>0</v>
      </c>
      <c r="AF255" s="123">
        <f t="shared" ca="1" si="362"/>
        <v>0</v>
      </c>
      <c r="AG255" s="123">
        <f t="shared" ca="1" si="363"/>
        <v>0</v>
      </c>
      <c r="AH255" s="123">
        <f t="shared" ca="1" si="364"/>
        <v>0</v>
      </c>
      <c r="AI255" s="123">
        <f t="shared" ca="1" si="365"/>
        <v>0</v>
      </c>
      <c r="AJ255" s="123">
        <f t="shared" ca="1" si="366"/>
        <v>0</v>
      </c>
      <c r="AK255" s="123">
        <f t="shared" ca="1" si="367"/>
        <v>0</v>
      </c>
      <c r="AL255" s="123">
        <f t="shared" ca="1" si="368"/>
        <v>0</v>
      </c>
      <c r="AM255" s="123">
        <f t="shared" ca="1" si="369"/>
        <v>0</v>
      </c>
      <c r="AN255" s="123">
        <f t="shared" ca="1" si="370"/>
        <v>0</v>
      </c>
      <c r="AO255" s="123">
        <f t="shared" ca="1" si="371"/>
        <v>0</v>
      </c>
      <c r="AP255" s="123">
        <f t="shared" ca="1" si="372"/>
        <v>0</v>
      </c>
      <c r="AQ255" s="123">
        <f t="shared" ca="1" si="373"/>
        <v>0</v>
      </c>
      <c r="AR255" s="123">
        <f t="shared" ca="1" si="374"/>
        <v>0</v>
      </c>
      <c r="AS255" s="123">
        <f t="shared" ca="1" si="375"/>
        <v>0</v>
      </c>
      <c r="AT255" s="123">
        <f t="shared" ca="1" si="376"/>
        <v>0</v>
      </c>
      <c r="AU255" s="123">
        <f t="shared" ca="1" si="377"/>
        <v>0</v>
      </c>
      <c r="AV255" s="123">
        <f t="shared" ca="1" si="378"/>
        <v>0</v>
      </c>
      <c r="AW255" s="123">
        <f t="shared" ca="1" si="379"/>
        <v>0</v>
      </c>
      <c r="AX255" s="123">
        <f t="shared" ca="1" si="380"/>
        <v>0</v>
      </c>
      <c r="AY255" s="123">
        <f t="shared" ca="1" si="381"/>
        <v>0</v>
      </c>
      <c r="AZ255" s="123">
        <f t="shared" ca="1" si="382"/>
        <v>0</v>
      </c>
      <c r="BA255" s="123">
        <f t="shared" ca="1" si="383"/>
        <v>0</v>
      </c>
      <c r="BB255" s="123">
        <f t="shared" ca="1" si="384"/>
        <v>0</v>
      </c>
      <c r="BC255" s="123">
        <f t="shared" ca="1" si="385"/>
        <v>0</v>
      </c>
      <c r="BD255" s="123">
        <f t="shared" ca="1" si="386"/>
        <v>0</v>
      </c>
      <c r="BE255" s="123">
        <f t="shared" ca="1" si="387"/>
        <v>0</v>
      </c>
      <c r="BF255" s="123">
        <f t="shared" ca="1" si="388"/>
        <v>0</v>
      </c>
      <c r="BG255" s="123">
        <f t="shared" ca="1" si="389"/>
        <v>0</v>
      </c>
      <c r="BH255" s="123">
        <f t="shared" ca="1" si="390"/>
        <v>0</v>
      </c>
      <c r="BI255" s="123">
        <f t="shared" ca="1" si="391"/>
        <v>0</v>
      </c>
      <c r="BJ255" s="123">
        <f t="shared" ca="1" si="392"/>
        <v>0</v>
      </c>
      <c r="BK255" s="123">
        <f t="shared" ca="1" si="393"/>
        <v>0</v>
      </c>
      <c r="BL255" s="123">
        <f t="shared" ca="1" si="394"/>
        <v>0</v>
      </c>
      <c r="BM255" s="123">
        <f t="shared" ca="1" si="395"/>
        <v>0</v>
      </c>
      <c r="BN255" s="123">
        <f t="shared" ca="1" si="396"/>
        <v>0.65</v>
      </c>
      <c r="BO255" s="123">
        <f t="shared" ca="1" si="397"/>
        <v>0</v>
      </c>
      <c r="BP255" s="340">
        <f t="shared" ca="1" si="398"/>
        <v>0</v>
      </c>
      <c r="BQ255" s="123">
        <f t="shared" ca="1" si="399"/>
        <v>0</v>
      </c>
      <c r="BR255" s="123">
        <f t="shared" ca="1" si="400"/>
        <v>0</v>
      </c>
      <c r="BS255" s="123">
        <f t="shared" ca="1" si="401"/>
        <v>0</v>
      </c>
      <c r="BT255" s="123">
        <f t="shared" ca="1" si="402"/>
        <v>0</v>
      </c>
      <c r="BU255" s="123">
        <f t="shared" ca="1" si="403"/>
        <v>0</v>
      </c>
      <c r="BV255" s="123"/>
      <c r="BW255" s="123">
        <f t="shared" ca="1" si="404"/>
        <v>0</v>
      </c>
      <c r="BX255" s="123"/>
      <c r="BY255" s="123">
        <f t="shared" ca="1" si="405"/>
        <v>0</v>
      </c>
      <c r="BZ255" s="123"/>
      <c r="CA255" s="123">
        <f t="shared" ca="1" si="406"/>
        <v>0</v>
      </c>
      <c r="CB255" s="528">
        <f t="shared" ca="1" si="407"/>
        <v>0</v>
      </c>
      <c r="CC255" s="123">
        <f t="shared" ca="1" si="408"/>
        <v>0</v>
      </c>
      <c r="CD255" s="125">
        <f t="shared" ca="1" si="409"/>
        <v>0</v>
      </c>
      <c r="CE255" s="125">
        <f t="shared" ca="1" si="410"/>
        <v>0</v>
      </c>
      <c r="CF255" s="125">
        <f t="shared" ca="1" si="411"/>
        <v>0</v>
      </c>
      <c r="CG255" s="125">
        <f t="shared" ca="1" si="412"/>
        <v>0</v>
      </c>
      <c r="CH255" s="125">
        <f t="shared" ca="1" si="413"/>
        <v>0</v>
      </c>
      <c r="CI255" s="125">
        <f t="shared" ca="1" si="414"/>
        <v>0</v>
      </c>
      <c r="CJ255" s="125">
        <f t="shared" ca="1" si="415"/>
        <v>0</v>
      </c>
      <c r="CK255" s="125">
        <f t="shared" ca="1" si="416"/>
        <v>0</v>
      </c>
      <c r="CL255" s="125">
        <f t="shared" ca="1" si="417"/>
        <v>0</v>
      </c>
      <c r="CM255" s="125">
        <f t="shared" ca="1" si="418"/>
        <v>0</v>
      </c>
      <c r="CN255" s="125">
        <f t="shared" ca="1" si="419"/>
        <v>0</v>
      </c>
      <c r="CO255" s="125">
        <f t="shared" ca="1" si="420"/>
        <v>0</v>
      </c>
      <c r="CP255" s="125">
        <f t="shared" ca="1" si="421"/>
        <v>0</v>
      </c>
      <c r="CQ255" s="125">
        <f t="shared" ca="1" si="422"/>
        <v>0</v>
      </c>
      <c r="CR255" s="125">
        <f t="shared" ca="1" si="423"/>
        <v>0</v>
      </c>
      <c r="CS255" s="125">
        <f t="shared" ca="1" si="424"/>
        <v>0</v>
      </c>
      <c r="CT255" s="125">
        <f t="shared" ca="1" si="425"/>
        <v>0</v>
      </c>
      <c r="CU255" s="125">
        <f t="shared" ca="1" si="426"/>
        <v>0</v>
      </c>
      <c r="CV255" s="125">
        <f t="shared" ca="1" si="427"/>
        <v>0</v>
      </c>
      <c r="CW255" s="125">
        <f t="shared" ca="1" si="428"/>
        <v>0</v>
      </c>
      <c r="CX255" s="125">
        <f t="shared" ca="1" si="429"/>
        <v>0</v>
      </c>
      <c r="CY255" s="125">
        <f t="shared" ca="1" si="430"/>
        <v>0</v>
      </c>
      <c r="CZ255" s="125">
        <f t="shared" ca="1" si="431"/>
        <v>0</v>
      </c>
      <c r="DA255" s="341">
        <f t="shared" ca="1" si="432"/>
        <v>0</v>
      </c>
      <c r="DB255" s="606">
        <f t="shared" ca="1" si="433"/>
        <v>0</v>
      </c>
      <c r="DC255" s="606"/>
      <c r="DD255" s="606">
        <f t="shared" ca="1" si="434"/>
        <v>0</v>
      </c>
      <c r="DE255" s="125">
        <f t="shared" ca="1" si="435"/>
        <v>0</v>
      </c>
      <c r="DF255" s="125">
        <f t="shared" ca="1" si="436"/>
        <v>0</v>
      </c>
      <c r="DG255" s="125">
        <f t="shared" ca="1" si="437"/>
        <v>0</v>
      </c>
      <c r="DH255" s="125">
        <f t="shared" ca="1" si="438"/>
        <v>0</v>
      </c>
      <c r="DI255" s="125">
        <f t="shared" ca="1" si="439"/>
        <v>0</v>
      </c>
      <c r="DJ255" s="125">
        <f t="shared" ca="1" si="440"/>
        <v>0</v>
      </c>
      <c r="DK255" s="125">
        <f t="shared" ca="1" si="441"/>
        <v>0</v>
      </c>
      <c r="DL255" s="125">
        <f t="shared" ca="1" si="442"/>
        <v>0</v>
      </c>
      <c r="DM255" s="125">
        <f t="shared" ca="1" si="443"/>
        <v>0</v>
      </c>
      <c r="DN255" s="340" t="str">
        <f t="shared" ca="1" si="444"/>
        <v xml:space="preserve">    </v>
      </c>
      <c r="DO255" s="340" t="str">
        <f t="shared" ca="1" si="445"/>
        <v xml:space="preserve"> </v>
      </c>
      <c r="DP255" s="340">
        <f t="shared" ca="1" si="446"/>
        <v>0</v>
      </c>
      <c r="DQ255" s="340">
        <f t="shared" ca="1" si="447"/>
        <v>0</v>
      </c>
      <c r="DR255" s="340">
        <f t="shared" ca="1" si="448"/>
        <v>0</v>
      </c>
      <c r="DS255" s="340">
        <f t="shared" ca="1" si="449"/>
        <v>0</v>
      </c>
    </row>
    <row r="256" spans="1:123">
      <c r="A256">
        <f t="shared" ca="1" si="340"/>
        <v>250</v>
      </c>
      <c r="B256" t="str">
        <f t="shared" ca="1" si="341"/>
        <v>Водій - радіотелефоніст</v>
      </c>
      <c r="C256">
        <f t="shared" ca="1" si="342"/>
        <v>0</v>
      </c>
      <c r="D256" t="str">
        <f t="shared" ca="1" si="343"/>
        <v>ВАКАНТ</v>
      </c>
      <c r="E256">
        <f t="shared" ca="1" si="344"/>
        <v>0</v>
      </c>
      <c r="F256">
        <f t="shared" ca="1" si="345"/>
        <v>0</v>
      </c>
      <c r="G256" s="123" t="str">
        <f t="shared" ca="1" si="452"/>
        <v>0.0.0</v>
      </c>
      <c r="H256" s="123" t="str">
        <f t="shared" ca="1" si="451"/>
        <v>0.0.0</v>
      </c>
      <c r="I256" s="123" t="str">
        <f t="shared" ca="1" si="451"/>
        <v>0.0.0</v>
      </c>
      <c r="J256" s="123" t="str">
        <f t="shared" ca="1" si="451"/>
        <v>0.0.0</v>
      </c>
      <c r="K256" s="123" t="str">
        <f t="shared" ca="1" si="451"/>
        <v>0.0.0</v>
      </c>
      <c r="L256" s="123" t="str">
        <f t="shared" ca="1" si="451"/>
        <v>0.0.0</v>
      </c>
      <c r="M256" s="123" t="str">
        <f t="shared" ca="1" si="451"/>
        <v>0.0.0</v>
      </c>
      <c r="N256" s="123" t="str">
        <f t="shared" ca="1" si="451"/>
        <v>0.0.0</v>
      </c>
      <c r="O256" s="123">
        <f t="shared" ca="1" si="346"/>
        <v>5</v>
      </c>
      <c r="P256" s="123">
        <f t="shared" ca="1" si="347"/>
        <v>0</v>
      </c>
      <c r="Q256" s="123">
        <f t="shared" ca="1" si="348"/>
        <v>0</v>
      </c>
      <c r="R256" s="123">
        <f t="shared" ca="1" si="348"/>
        <v>0</v>
      </c>
      <c r="S256" s="123">
        <f t="shared" ca="1" si="349"/>
        <v>0</v>
      </c>
      <c r="T256" s="123">
        <f t="shared" ca="1" si="350"/>
        <v>0</v>
      </c>
      <c r="U256" s="123">
        <f t="shared" ca="1" si="351"/>
        <v>0</v>
      </c>
      <c r="V256" s="123">
        <f t="shared" ca="1" si="352"/>
        <v>0</v>
      </c>
      <c r="W256" s="123">
        <f t="shared" ca="1" si="353"/>
        <v>0</v>
      </c>
      <c r="X256" s="123">
        <f t="shared" ca="1" si="354"/>
        <v>0</v>
      </c>
      <c r="Y256" s="123">
        <f t="shared" ca="1" si="355"/>
        <v>0</v>
      </c>
      <c r="Z256" s="123">
        <f t="shared" ca="1" si="356"/>
        <v>0</v>
      </c>
      <c r="AA256" s="123">
        <f t="shared" ca="1" si="357"/>
        <v>0</v>
      </c>
      <c r="AB256" s="123">
        <f t="shared" ca="1" si="358"/>
        <v>0</v>
      </c>
      <c r="AC256" s="123">
        <f t="shared" ca="1" si="359"/>
        <v>0</v>
      </c>
      <c r="AD256" s="123">
        <f t="shared" ca="1" si="360"/>
        <v>0</v>
      </c>
      <c r="AE256" s="123">
        <f t="shared" ca="1" si="361"/>
        <v>0</v>
      </c>
      <c r="AF256" s="123">
        <f t="shared" ca="1" si="362"/>
        <v>0</v>
      </c>
      <c r="AG256" s="123">
        <f t="shared" ca="1" si="363"/>
        <v>0</v>
      </c>
      <c r="AH256" s="123">
        <f t="shared" ca="1" si="364"/>
        <v>0</v>
      </c>
      <c r="AI256" s="123">
        <f t="shared" ca="1" si="365"/>
        <v>0</v>
      </c>
      <c r="AJ256" s="123">
        <f t="shared" ca="1" si="366"/>
        <v>0</v>
      </c>
      <c r="AK256" s="123">
        <f t="shared" ca="1" si="367"/>
        <v>0</v>
      </c>
      <c r="AL256" s="123">
        <f t="shared" ca="1" si="368"/>
        <v>0</v>
      </c>
      <c r="AM256" s="123">
        <f t="shared" ca="1" si="369"/>
        <v>0</v>
      </c>
      <c r="AN256" s="123">
        <f t="shared" ca="1" si="370"/>
        <v>0</v>
      </c>
      <c r="AO256" s="123">
        <f t="shared" ca="1" si="371"/>
        <v>0</v>
      </c>
      <c r="AP256" s="123">
        <f t="shared" ca="1" si="372"/>
        <v>0</v>
      </c>
      <c r="AQ256" s="123">
        <f t="shared" ca="1" si="373"/>
        <v>0</v>
      </c>
      <c r="AR256" s="123">
        <f t="shared" ca="1" si="374"/>
        <v>0</v>
      </c>
      <c r="AS256" s="123">
        <f t="shared" ca="1" si="375"/>
        <v>0</v>
      </c>
      <c r="AT256" s="123">
        <f t="shared" ca="1" si="376"/>
        <v>0</v>
      </c>
      <c r="AU256" s="123">
        <f t="shared" ca="1" si="377"/>
        <v>0</v>
      </c>
      <c r="AV256" s="123">
        <f t="shared" ca="1" si="378"/>
        <v>0</v>
      </c>
      <c r="AW256" s="123">
        <f t="shared" ca="1" si="379"/>
        <v>0</v>
      </c>
      <c r="AX256" s="123">
        <f t="shared" ca="1" si="380"/>
        <v>0</v>
      </c>
      <c r="AY256" s="123">
        <f t="shared" ca="1" si="381"/>
        <v>0</v>
      </c>
      <c r="AZ256" s="123">
        <f t="shared" ca="1" si="382"/>
        <v>0</v>
      </c>
      <c r="BA256" s="123">
        <f t="shared" ca="1" si="383"/>
        <v>0</v>
      </c>
      <c r="BB256" s="123">
        <f t="shared" ca="1" si="384"/>
        <v>0</v>
      </c>
      <c r="BC256" s="123">
        <f t="shared" ca="1" si="385"/>
        <v>0</v>
      </c>
      <c r="BD256" s="123">
        <f t="shared" ca="1" si="386"/>
        <v>0</v>
      </c>
      <c r="BE256" s="123">
        <f t="shared" ca="1" si="387"/>
        <v>0</v>
      </c>
      <c r="BF256" s="123">
        <f t="shared" ca="1" si="388"/>
        <v>0</v>
      </c>
      <c r="BG256" s="123">
        <f t="shared" ca="1" si="389"/>
        <v>0</v>
      </c>
      <c r="BH256" s="123">
        <f t="shared" ca="1" si="390"/>
        <v>0</v>
      </c>
      <c r="BI256" s="123">
        <f t="shared" ca="1" si="391"/>
        <v>0</v>
      </c>
      <c r="BJ256" s="123">
        <f t="shared" ca="1" si="392"/>
        <v>0</v>
      </c>
      <c r="BK256" s="123">
        <f t="shared" ca="1" si="393"/>
        <v>0</v>
      </c>
      <c r="BL256" s="123">
        <f t="shared" ca="1" si="394"/>
        <v>0</v>
      </c>
      <c r="BM256" s="123">
        <f t="shared" ca="1" si="395"/>
        <v>0</v>
      </c>
      <c r="BN256" s="123">
        <f t="shared" ca="1" si="396"/>
        <v>0.65</v>
      </c>
      <c r="BO256" s="123">
        <f t="shared" ca="1" si="397"/>
        <v>28</v>
      </c>
      <c r="BP256" s="340">
        <f t="shared" ca="1" si="398"/>
        <v>0</v>
      </c>
      <c r="BQ256" s="123">
        <f t="shared" ca="1" si="399"/>
        <v>0</v>
      </c>
      <c r="BR256" s="123">
        <f t="shared" ca="1" si="400"/>
        <v>0</v>
      </c>
      <c r="BS256" s="123">
        <f t="shared" ca="1" si="401"/>
        <v>0</v>
      </c>
      <c r="BT256" s="123">
        <f t="shared" ca="1" si="402"/>
        <v>0</v>
      </c>
      <c r="BU256" s="123">
        <f t="shared" ca="1" si="403"/>
        <v>0</v>
      </c>
      <c r="BV256" s="123"/>
      <c r="BW256" s="123">
        <f t="shared" ca="1" si="404"/>
        <v>0</v>
      </c>
      <c r="BX256" s="123"/>
      <c r="BY256" s="123">
        <f t="shared" ca="1" si="405"/>
        <v>0</v>
      </c>
      <c r="BZ256" s="123"/>
      <c r="CA256" s="123">
        <f t="shared" ca="1" si="406"/>
        <v>0</v>
      </c>
      <c r="CB256" s="528">
        <f t="shared" ca="1" si="407"/>
        <v>0</v>
      </c>
      <c r="CC256" s="123">
        <f t="shared" ca="1" si="408"/>
        <v>0</v>
      </c>
      <c r="CD256" s="125">
        <f t="shared" ca="1" si="409"/>
        <v>0</v>
      </c>
      <c r="CE256" s="125">
        <f t="shared" ca="1" si="410"/>
        <v>0</v>
      </c>
      <c r="CF256" s="125">
        <f t="shared" ca="1" si="411"/>
        <v>0</v>
      </c>
      <c r="CG256" s="125">
        <f t="shared" ca="1" si="412"/>
        <v>0</v>
      </c>
      <c r="CH256" s="125">
        <f t="shared" ca="1" si="413"/>
        <v>0</v>
      </c>
      <c r="CI256" s="125">
        <f t="shared" ca="1" si="414"/>
        <v>0</v>
      </c>
      <c r="CJ256" s="125">
        <f t="shared" ca="1" si="415"/>
        <v>0</v>
      </c>
      <c r="CK256" s="125">
        <f t="shared" ca="1" si="416"/>
        <v>0</v>
      </c>
      <c r="CL256" s="125">
        <f t="shared" ca="1" si="417"/>
        <v>0</v>
      </c>
      <c r="CM256" s="125">
        <f t="shared" ca="1" si="418"/>
        <v>0</v>
      </c>
      <c r="CN256" s="125">
        <f t="shared" ca="1" si="419"/>
        <v>0</v>
      </c>
      <c r="CO256" s="125">
        <f t="shared" ca="1" si="420"/>
        <v>0</v>
      </c>
      <c r="CP256" s="125">
        <f t="shared" ca="1" si="421"/>
        <v>0</v>
      </c>
      <c r="CQ256" s="125">
        <f t="shared" ca="1" si="422"/>
        <v>0</v>
      </c>
      <c r="CR256" s="125">
        <f t="shared" ca="1" si="423"/>
        <v>0</v>
      </c>
      <c r="CS256" s="125">
        <f t="shared" ca="1" si="424"/>
        <v>0</v>
      </c>
      <c r="CT256" s="125">
        <f t="shared" ca="1" si="425"/>
        <v>0</v>
      </c>
      <c r="CU256" s="125">
        <f t="shared" ca="1" si="426"/>
        <v>0</v>
      </c>
      <c r="CV256" s="125">
        <f t="shared" ca="1" si="427"/>
        <v>0</v>
      </c>
      <c r="CW256" s="125">
        <f t="shared" ca="1" si="428"/>
        <v>0</v>
      </c>
      <c r="CX256" s="125">
        <f t="shared" ca="1" si="429"/>
        <v>0</v>
      </c>
      <c r="CY256" s="125">
        <f t="shared" ca="1" si="430"/>
        <v>0</v>
      </c>
      <c r="CZ256" s="125">
        <f t="shared" ca="1" si="431"/>
        <v>0</v>
      </c>
      <c r="DA256" s="341">
        <f t="shared" ca="1" si="432"/>
        <v>0</v>
      </c>
      <c r="DB256" s="606">
        <f t="shared" ca="1" si="433"/>
        <v>0</v>
      </c>
      <c r="DC256" s="606"/>
      <c r="DD256" s="606">
        <f t="shared" ca="1" si="434"/>
        <v>0</v>
      </c>
      <c r="DE256" s="125">
        <f t="shared" ca="1" si="435"/>
        <v>0</v>
      </c>
      <c r="DF256" s="125">
        <f t="shared" ca="1" si="436"/>
        <v>0</v>
      </c>
      <c r="DG256" s="125">
        <f t="shared" ca="1" si="437"/>
        <v>0</v>
      </c>
      <c r="DH256" s="125">
        <f t="shared" ca="1" si="438"/>
        <v>0</v>
      </c>
      <c r="DI256" s="125">
        <f t="shared" ca="1" si="439"/>
        <v>0</v>
      </c>
      <c r="DJ256" s="125">
        <f t="shared" ca="1" si="440"/>
        <v>0</v>
      </c>
      <c r="DK256" s="125">
        <f t="shared" ca="1" si="441"/>
        <v>0</v>
      </c>
      <c r="DL256" s="125">
        <f t="shared" ca="1" si="442"/>
        <v>0</v>
      </c>
      <c r="DM256" s="125">
        <f t="shared" ca="1" si="443"/>
        <v>0</v>
      </c>
      <c r="DN256" s="340" t="str">
        <f t="shared" ca="1" si="444"/>
        <v xml:space="preserve">    </v>
      </c>
      <c r="DO256" s="340" t="str">
        <f t="shared" ca="1" si="445"/>
        <v>ВАКАНТ</v>
      </c>
      <c r="DP256" s="340">
        <f t="shared" ca="1" si="446"/>
        <v>0</v>
      </c>
      <c r="DQ256" s="340">
        <f t="shared" ca="1" si="447"/>
        <v>0</v>
      </c>
      <c r="DR256" s="340">
        <f t="shared" ca="1" si="448"/>
        <v>0</v>
      </c>
      <c r="DS256" s="340">
        <f t="shared" ca="1" si="449"/>
        <v>0</v>
      </c>
    </row>
    <row r="257" spans="1:123">
      <c r="A257">
        <f t="shared" ca="1" si="340"/>
        <v>251</v>
      </c>
      <c r="B257">
        <f t="shared" ca="1" si="341"/>
        <v>0</v>
      </c>
      <c r="C257">
        <f t="shared" ca="1" si="342"/>
        <v>0</v>
      </c>
      <c r="D257" t="str">
        <f t="shared" ca="1" si="343"/>
        <v xml:space="preserve"> </v>
      </c>
      <c r="E257">
        <f t="shared" ca="1" si="344"/>
        <v>0</v>
      </c>
      <c r="F257">
        <f t="shared" ca="1" si="345"/>
        <v>0</v>
      </c>
      <c r="G257" s="123" t="str">
        <f t="shared" ca="1" si="452"/>
        <v>0.0.0</v>
      </c>
      <c r="H257" s="123" t="str">
        <f t="shared" ca="1" si="451"/>
        <v>0.0.0</v>
      </c>
      <c r="I257" s="123" t="str">
        <f t="shared" ca="1" si="451"/>
        <v>0.0.0</v>
      </c>
      <c r="J257" s="123" t="str">
        <f t="shared" ca="1" si="451"/>
        <v>0.0.0</v>
      </c>
      <c r="K257" s="123" t="str">
        <f t="shared" ca="1" si="451"/>
        <v>0.0.0</v>
      </c>
      <c r="L257" s="123" t="str">
        <f t="shared" ca="1" si="451"/>
        <v>0.0.0</v>
      </c>
      <c r="M257" s="123" t="str">
        <f t="shared" ca="1" si="451"/>
        <v>0.0.0</v>
      </c>
      <c r="N257" s="123" t="str">
        <f t="shared" ca="1" si="451"/>
        <v>0.0.0</v>
      </c>
      <c r="O257" s="123">
        <f t="shared" ca="1" si="346"/>
        <v>0</v>
      </c>
      <c r="P257" s="123">
        <f t="shared" ca="1" si="347"/>
        <v>0</v>
      </c>
      <c r="Q257" s="123">
        <f t="shared" ca="1" si="348"/>
        <v>0</v>
      </c>
      <c r="R257" s="123">
        <f t="shared" ca="1" si="348"/>
        <v>0</v>
      </c>
      <c r="S257" s="123">
        <f t="shared" ca="1" si="349"/>
        <v>0</v>
      </c>
      <c r="T257" s="123">
        <f t="shared" ca="1" si="350"/>
        <v>0</v>
      </c>
      <c r="U257" s="123">
        <f t="shared" ca="1" si="351"/>
        <v>0</v>
      </c>
      <c r="V257" s="123">
        <f t="shared" ca="1" si="352"/>
        <v>0</v>
      </c>
      <c r="W257" s="123">
        <f t="shared" ca="1" si="353"/>
        <v>0</v>
      </c>
      <c r="X257" s="123">
        <f t="shared" ca="1" si="354"/>
        <v>0</v>
      </c>
      <c r="Y257" s="123">
        <f t="shared" ca="1" si="355"/>
        <v>0</v>
      </c>
      <c r="Z257" s="123">
        <f t="shared" ca="1" si="356"/>
        <v>0</v>
      </c>
      <c r="AA257" s="123">
        <f t="shared" ca="1" si="357"/>
        <v>0</v>
      </c>
      <c r="AB257" s="123">
        <f t="shared" ca="1" si="358"/>
        <v>0</v>
      </c>
      <c r="AC257" s="123">
        <f t="shared" ca="1" si="359"/>
        <v>0</v>
      </c>
      <c r="AD257" s="123">
        <f t="shared" ca="1" si="360"/>
        <v>0</v>
      </c>
      <c r="AE257" s="123">
        <f t="shared" ca="1" si="361"/>
        <v>0</v>
      </c>
      <c r="AF257" s="123">
        <f t="shared" ca="1" si="362"/>
        <v>0</v>
      </c>
      <c r="AG257" s="123">
        <f t="shared" ca="1" si="363"/>
        <v>0</v>
      </c>
      <c r="AH257" s="123">
        <f t="shared" ca="1" si="364"/>
        <v>0</v>
      </c>
      <c r="AI257" s="123">
        <f t="shared" ca="1" si="365"/>
        <v>0</v>
      </c>
      <c r="AJ257" s="123">
        <f t="shared" ca="1" si="366"/>
        <v>0</v>
      </c>
      <c r="AK257" s="123">
        <f t="shared" ca="1" si="367"/>
        <v>0</v>
      </c>
      <c r="AL257" s="123">
        <f t="shared" ca="1" si="368"/>
        <v>0</v>
      </c>
      <c r="AM257" s="123">
        <f t="shared" ca="1" si="369"/>
        <v>0</v>
      </c>
      <c r="AN257" s="123">
        <f t="shared" ca="1" si="370"/>
        <v>0</v>
      </c>
      <c r="AO257" s="123">
        <f t="shared" ca="1" si="371"/>
        <v>0</v>
      </c>
      <c r="AP257" s="123">
        <f t="shared" ca="1" si="372"/>
        <v>0</v>
      </c>
      <c r="AQ257" s="123">
        <f t="shared" ca="1" si="373"/>
        <v>0</v>
      </c>
      <c r="AR257" s="123">
        <f t="shared" ca="1" si="374"/>
        <v>0</v>
      </c>
      <c r="AS257" s="123">
        <f t="shared" ca="1" si="375"/>
        <v>0</v>
      </c>
      <c r="AT257" s="123">
        <f t="shared" ca="1" si="376"/>
        <v>0</v>
      </c>
      <c r="AU257" s="123">
        <f t="shared" ca="1" si="377"/>
        <v>0</v>
      </c>
      <c r="AV257" s="123">
        <f t="shared" ca="1" si="378"/>
        <v>0</v>
      </c>
      <c r="AW257" s="123">
        <f t="shared" ca="1" si="379"/>
        <v>0</v>
      </c>
      <c r="AX257" s="123">
        <f t="shared" ca="1" si="380"/>
        <v>0</v>
      </c>
      <c r="AY257" s="123">
        <f t="shared" ca="1" si="381"/>
        <v>0</v>
      </c>
      <c r="AZ257" s="123">
        <f t="shared" ca="1" si="382"/>
        <v>0</v>
      </c>
      <c r="BA257" s="123">
        <f t="shared" ca="1" si="383"/>
        <v>0</v>
      </c>
      <c r="BB257" s="123">
        <f t="shared" ca="1" si="384"/>
        <v>0</v>
      </c>
      <c r="BC257" s="123">
        <f t="shared" ca="1" si="385"/>
        <v>0</v>
      </c>
      <c r="BD257" s="123">
        <f t="shared" ca="1" si="386"/>
        <v>0</v>
      </c>
      <c r="BE257" s="123">
        <f t="shared" ca="1" si="387"/>
        <v>0</v>
      </c>
      <c r="BF257" s="123">
        <f t="shared" ca="1" si="388"/>
        <v>0</v>
      </c>
      <c r="BG257" s="123">
        <f t="shared" ca="1" si="389"/>
        <v>0</v>
      </c>
      <c r="BH257" s="123">
        <f t="shared" ca="1" si="390"/>
        <v>0</v>
      </c>
      <c r="BI257" s="123">
        <f t="shared" ca="1" si="391"/>
        <v>0</v>
      </c>
      <c r="BJ257" s="123">
        <f t="shared" ca="1" si="392"/>
        <v>0</v>
      </c>
      <c r="BK257" s="123">
        <f t="shared" ca="1" si="393"/>
        <v>0</v>
      </c>
      <c r="BL257" s="123">
        <f t="shared" ca="1" si="394"/>
        <v>0</v>
      </c>
      <c r="BM257" s="123">
        <f t="shared" ca="1" si="395"/>
        <v>0</v>
      </c>
      <c r="BN257" s="123">
        <f t="shared" ca="1" si="396"/>
        <v>0.65</v>
      </c>
      <c r="BO257" s="123">
        <f t="shared" ca="1" si="397"/>
        <v>0</v>
      </c>
      <c r="BP257" s="340">
        <f t="shared" ca="1" si="398"/>
        <v>0</v>
      </c>
      <c r="BQ257" s="123">
        <f t="shared" ca="1" si="399"/>
        <v>0</v>
      </c>
      <c r="BR257" s="123">
        <f t="shared" ca="1" si="400"/>
        <v>0</v>
      </c>
      <c r="BS257" s="123">
        <f t="shared" ca="1" si="401"/>
        <v>0</v>
      </c>
      <c r="BT257" s="123">
        <f t="shared" ca="1" si="402"/>
        <v>0</v>
      </c>
      <c r="BU257" s="123">
        <f t="shared" ca="1" si="403"/>
        <v>0</v>
      </c>
      <c r="BV257" s="123"/>
      <c r="BW257" s="123">
        <f t="shared" ca="1" si="404"/>
        <v>0</v>
      </c>
      <c r="BX257" s="123"/>
      <c r="BY257" s="123">
        <f t="shared" ca="1" si="405"/>
        <v>0</v>
      </c>
      <c r="BZ257" s="123"/>
      <c r="CA257" s="123">
        <f t="shared" ca="1" si="406"/>
        <v>0</v>
      </c>
      <c r="CB257" s="528">
        <f t="shared" ca="1" si="407"/>
        <v>0</v>
      </c>
      <c r="CC257" s="123">
        <f t="shared" ca="1" si="408"/>
        <v>0</v>
      </c>
      <c r="CD257" s="125">
        <f t="shared" ca="1" si="409"/>
        <v>0</v>
      </c>
      <c r="CE257" s="125">
        <f t="shared" ca="1" si="410"/>
        <v>0</v>
      </c>
      <c r="CF257" s="125">
        <f t="shared" ca="1" si="411"/>
        <v>0</v>
      </c>
      <c r="CG257" s="125">
        <f t="shared" ca="1" si="412"/>
        <v>0</v>
      </c>
      <c r="CH257" s="125">
        <f t="shared" ca="1" si="413"/>
        <v>0</v>
      </c>
      <c r="CI257" s="125">
        <f t="shared" ca="1" si="414"/>
        <v>0</v>
      </c>
      <c r="CJ257" s="125">
        <f t="shared" ca="1" si="415"/>
        <v>0</v>
      </c>
      <c r="CK257" s="125">
        <f t="shared" ca="1" si="416"/>
        <v>0</v>
      </c>
      <c r="CL257" s="125">
        <f t="shared" ca="1" si="417"/>
        <v>0</v>
      </c>
      <c r="CM257" s="125">
        <f t="shared" ca="1" si="418"/>
        <v>0</v>
      </c>
      <c r="CN257" s="125">
        <f t="shared" ca="1" si="419"/>
        <v>0</v>
      </c>
      <c r="CO257" s="125">
        <f t="shared" ca="1" si="420"/>
        <v>0</v>
      </c>
      <c r="CP257" s="125">
        <f t="shared" ca="1" si="421"/>
        <v>0</v>
      </c>
      <c r="CQ257" s="125">
        <f t="shared" ca="1" si="422"/>
        <v>0</v>
      </c>
      <c r="CR257" s="125">
        <f t="shared" ca="1" si="423"/>
        <v>0</v>
      </c>
      <c r="CS257" s="125">
        <f t="shared" ca="1" si="424"/>
        <v>0</v>
      </c>
      <c r="CT257" s="125">
        <f t="shared" ca="1" si="425"/>
        <v>0</v>
      </c>
      <c r="CU257" s="125">
        <f t="shared" ca="1" si="426"/>
        <v>0</v>
      </c>
      <c r="CV257" s="125">
        <f t="shared" ca="1" si="427"/>
        <v>0</v>
      </c>
      <c r="CW257" s="125">
        <f t="shared" ca="1" si="428"/>
        <v>0</v>
      </c>
      <c r="CX257" s="125">
        <f t="shared" ca="1" si="429"/>
        <v>0</v>
      </c>
      <c r="CY257" s="125">
        <f t="shared" ca="1" si="430"/>
        <v>0</v>
      </c>
      <c r="CZ257" s="125">
        <f t="shared" ca="1" si="431"/>
        <v>0</v>
      </c>
      <c r="DA257" s="341">
        <f t="shared" ca="1" si="432"/>
        <v>0</v>
      </c>
      <c r="DB257" s="606">
        <f t="shared" ca="1" si="433"/>
        <v>0</v>
      </c>
      <c r="DC257" s="606"/>
      <c r="DD257" s="606">
        <f t="shared" ca="1" si="434"/>
        <v>0</v>
      </c>
      <c r="DE257" s="125">
        <f t="shared" ca="1" si="435"/>
        <v>0</v>
      </c>
      <c r="DF257" s="125">
        <f t="shared" ca="1" si="436"/>
        <v>0</v>
      </c>
      <c r="DG257" s="125">
        <f t="shared" ca="1" si="437"/>
        <v>0</v>
      </c>
      <c r="DH257" s="125">
        <f t="shared" ca="1" si="438"/>
        <v>0</v>
      </c>
      <c r="DI257" s="125">
        <f t="shared" ca="1" si="439"/>
        <v>0</v>
      </c>
      <c r="DJ257" s="125">
        <f t="shared" ca="1" si="440"/>
        <v>0</v>
      </c>
      <c r="DK257" s="125">
        <f t="shared" ca="1" si="441"/>
        <v>0</v>
      </c>
      <c r="DL257" s="125">
        <f t="shared" ca="1" si="442"/>
        <v>0</v>
      </c>
      <c r="DM257" s="125">
        <f t="shared" ca="1" si="443"/>
        <v>0</v>
      </c>
      <c r="DN257" s="340" t="str">
        <f t="shared" ca="1" si="444"/>
        <v xml:space="preserve">    </v>
      </c>
      <c r="DO257" s="340" t="str">
        <f t="shared" ca="1" si="445"/>
        <v xml:space="preserve"> </v>
      </c>
      <c r="DP257" s="340">
        <f t="shared" ca="1" si="446"/>
        <v>0</v>
      </c>
      <c r="DQ257" s="340">
        <f t="shared" ca="1" si="447"/>
        <v>0</v>
      </c>
      <c r="DR257" s="340">
        <f t="shared" ca="1" si="448"/>
        <v>0</v>
      </c>
      <c r="DS257" s="340">
        <f t="shared" ca="1" si="449"/>
        <v>0</v>
      </c>
    </row>
    <row r="258" spans="1:123">
      <c r="A258">
        <f t="shared" ca="1" si="340"/>
        <v>252</v>
      </c>
      <c r="B258" t="str">
        <f t="shared" ca="1" si="341"/>
        <v xml:space="preserve">Начальник медичної служби -начальник медичного пункту </v>
      </c>
      <c r="C258">
        <f t="shared" ca="1" si="342"/>
        <v>0</v>
      </c>
      <c r="D258" t="str">
        <f t="shared" ca="1" si="343"/>
        <v>ВАКАНТ</v>
      </c>
      <c r="E258">
        <f t="shared" ca="1" si="344"/>
        <v>0</v>
      </c>
      <c r="F258">
        <f t="shared" ca="1" si="345"/>
        <v>0</v>
      </c>
      <c r="G258" s="123" t="str">
        <f t="shared" ca="1" si="452"/>
        <v>0.0.0</v>
      </c>
      <c r="H258" s="123" t="str">
        <f t="shared" ca="1" si="451"/>
        <v>0.0.0</v>
      </c>
      <c r="I258" s="123" t="str">
        <f t="shared" ca="1" si="451"/>
        <v>0.0.0</v>
      </c>
      <c r="J258" s="123" t="str">
        <f t="shared" ca="1" si="451"/>
        <v>0.0.0</v>
      </c>
      <c r="K258" s="123" t="str">
        <f t="shared" ca="1" si="451"/>
        <v>0.0.0</v>
      </c>
      <c r="L258" s="123" t="str">
        <f t="shared" ca="1" si="451"/>
        <v>0.0.0</v>
      </c>
      <c r="M258" s="123" t="str">
        <f t="shared" ca="1" si="451"/>
        <v>0.0.0</v>
      </c>
      <c r="N258" s="123" t="str">
        <f t="shared" ca="1" si="451"/>
        <v>0.0.0</v>
      </c>
      <c r="O258" s="123">
        <f t="shared" ca="1" si="346"/>
        <v>17</v>
      </c>
      <c r="P258" s="123">
        <f t="shared" ca="1" si="347"/>
        <v>0</v>
      </c>
      <c r="Q258" s="123">
        <f t="shared" ca="1" si="348"/>
        <v>0</v>
      </c>
      <c r="R258" s="123">
        <f t="shared" ca="1" si="348"/>
        <v>0</v>
      </c>
      <c r="S258" s="123">
        <f t="shared" ca="1" si="349"/>
        <v>0</v>
      </c>
      <c r="T258" s="123">
        <f t="shared" ca="1" si="350"/>
        <v>0</v>
      </c>
      <c r="U258" s="123">
        <f t="shared" ca="1" si="351"/>
        <v>0</v>
      </c>
      <c r="V258" s="123">
        <f t="shared" ca="1" si="352"/>
        <v>0</v>
      </c>
      <c r="W258" s="123">
        <f t="shared" ca="1" si="353"/>
        <v>0</v>
      </c>
      <c r="X258" s="123">
        <f t="shared" ca="1" si="354"/>
        <v>0</v>
      </c>
      <c r="Y258" s="123">
        <f t="shared" ca="1" si="355"/>
        <v>0</v>
      </c>
      <c r="Z258" s="123">
        <f t="shared" ca="1" si="356"/>
        <v>0</v>
      </c>
      <c r="AA258" s="123">
        <f t="shared" ca="1" si="357"/>
        <v>0</v>
      </c>
      <c r="AB258" s="123">
        <f t="shared" ca="1" si="358"/>
        <v>0</v>
      </c>
      <c r="AC258" s="123">
        <f t="shared" ca="1" si="359"/>
        <v>0</v>
      </c>
      <c r="AD258" s="123">
        <f t="shared" ca="1" si="360"/>
        <v>0</v>
      </c>
      <c r="AE258" s="123">
        <f t="shared" ca="1" si="361"/>
        <v>0</v>
      </c>
      <c r="AF258" s="123">
        <f t="shared" ca="1" si="362"/>
        <v>0</v>
      </c>
      <c r="AG258" s="123">
        <f t="shared" ca="1" si="363"/>
        <v>0</v>
      </c>
      <c r="AH258" s="123">
        <f t="shared" ca="1" si="364"/>
        <v>0</v>
      </c>
      <c r="AI258" s="123">
        <f t="shared" ca="1" si="365"/>
        <v>0</v>
      </c>
      <c r="AJ258" s="123">
        <f t="shared" ca="1" si="366"/>
        <v>0</v>
      </c>
      <c r="AK258" s="123">
        <f t="shared" ca="1" si="367"/>
        <v>0</v>
      </c>
      <c r="AL258" s="123">
        <f t="shared" ca="1" si="368"/>
        <v>0</v>
      </c>
      <c r="AM258" s="123">
        <f t="shared" ca="1" si="369"/>
        <v>0</v>
      </c>
      <c r="AN258" s="123">
        <f t="shared" ca="1" si="370"/>
        <v>0</v>
      </c>
      <c r="AO258" s="123">
        <f t="shared" ca="1" si="371"/>
        <v>0</v>
      </c>
      <c r="AP258" s="123">
        <f t="shared" ca="1" si="372"/>
        <v>0</v>
      </c>
      <c r="AQ258" s="123">
        <f t="shared" ca="1" si="373"/>
        <v>0</v>
      </c>
      <c r="AR258" s="123">
        <f t="shared" ca="1" si="374"/>
        <v>0</v>
      </c>
      <c r="AS258" s="123">
        <f t="shared" ca="1" si="375"/>
        <v>0</v>
      </c>
      <c r="AT258" s="123">
        <f t="shared" ca="1" si="376"/>
        <v>0</v>
      </c>
      <c r="AU258" s="123">
        <f t="shared" ca="1" si="377"/>
        <v>0</v>
      </c>
      <c r="AV258" s="123">
        <f t="shared" ca="1" si="378"/>
        <v>0</v>
      </c>
      <c r="AW258" s="123">
        <f t="shared" ca="1" si="379"/>
        <v>0</v>
      </c>
      <c r="AX258" s="123">
        <f t="shared" ca="1" si="380"/>
        <v>0</v>
      </c>
      <c r="AY258" s="123">
        <f t="shared" ca="1" si="381"/>
        <v>0</v>
      </c>
      <c r="AZ258" s="123">
        <f t="shared" ca="1" si="382"/>
        <v>0</v>
      </c>
      <c r="BA258" s="123">
        <f t="shared" ca="1" si="383"/>
        <v>0</v>
      </c>
      <c r="BB258" s="123">
        <f t="shared" ca="1" si="384"/>
        <v>0</v>
      </c>
      <c r="BC258" s="123">
        <f t="shared" ca="1" si="385"/>
        <v>0</v>
      </c>
      <c r="BD258" s="123">
        <f t="shared" ca="1" si="386"/>
        <v>0</v>
      </c>
      <c r="BE258" s="123">
        <f t="shared" ca="1" si="387"/>
        <v>0</v>
      </c>
      <c r="BF258" s="123">
        <f t="shared" ca="1" si="388"/>
        <v>0</v>
      </c>
      <c r="BG258" s="123">
        <f t="shared" ca="1" si="389"/>
        <v>0</v>
      </c>
      <c r="BH258" s="123">
        <f t="shared" ca="1" si="390"/>
        <v>0</v>
      </c>
      <c r="BI258" s="123">
        <f t="shared" ca="1" si="391"/>
        <v>0</v>
      </c>
      <c r="BJ258" s="123">
        <f t="shared" ca="1" si="392"/>
        <v>0</v>
      </c>
      <c r="BK258" s="123">
        <f t="shared" ca="1" si="393"/>
        <v>0</v>
      </c>
      <c r="BL258" s="123">
        <f t="shared" ca="1" si="394"/>
        <v>0</v>
      </c>
      <c r="BM258" s="123">
        <f t="shared" ca="1" si="395"/>
        <v>0</v>
      </c>
      <c r="BN258" s="123">
        <f t="shared" ca="1" si="396"/>
        <v>0.65</v>
      </c>
      <c r="BO258" s="123">
        <f t="shared" ca="1" si="397"/>
        <v>28</v>
      </c>
      <c r="BP258" s="340">
        <f t="shared" ca="1" si="398"/>
        <v>0</v>
      </c>
      <c r="BQ258" s="123">
        <f t="shared" ca="1" si="399"/>
        <v>0</v>
      </c>
      <c r="BR258" s="123">
        <f t="shared" ca="1" si="400"/>
        <v>0</v>
      </c>
      <c r="BS258" s="123">
        <f t="shared" ca="1" si="401"/>
        <v>0</v>
      </c>
      <c r="BT258" s="123">
        <f t="shared" ca="1" si="402"/>
        <v>0</v>
      </c>
      <c r="BU258" s="123">
        <f t="shared" ca="1" si="403"/>
        <v>0</v>
      </c>
      <c r="BV258" s="123"/>
      <c r="BW258" s="123">
        <f t="shared" ca="1" si="404"/>
        <v>0</v>
      </c>
      <c r="BX258" s="123"/>
      <c r="BY258" s="123">
        <f t="shared" ca="1" si="405"/>
        <v>0</v>
      </c>
      <c r="BZ258" s="123"/>
      <c r="CA258" s="123">
        <f t="shared" ca="1" si="406"/>
        <v>0</v>
      </c>
      <c r="CB258" s="528">
        <f t="shared" ca="1" si="407"/>
        <v>0</v>
      </c>
      <c r="CC258" s="123">
        <f t="shared" ca="1" si="408"/>
        <v>0</v>
      </c>
      <c r="CD258" s="125">
        <f t="shared" ca="1" si="409"/>
        <v>0</v>
      </c>
      <c r="CE258" s="125">
        <f t="shared" ca="1" si="410"/>
        <v>0</v>
      </c>
      <c r="CF258" s="125">
        <f t="shared" ca="1" si="411"/>
        <v>0</v>
      </c>
      <c r="CG258" s="125">
        <f t="shared" ca="1" si="412"/>
        <v>0</v>
      </c>
      <c r="CH258" s="125">
        <f t="shared" ca="1" si="413"/>
        <v>0</v>
      </c>
      <c r="CI258" s="125">
        <f t="shared" ca="1" si="414"/>
        <v>0</v>
      </c>
      <c r="CJ258" s="125">
        <f t="shared" ca="1" si="415"/>
        <v>0</v>
      </c>
      <c r="CK258" s="125">
        <f t="shared" ca="1" si="416"/>
        <v>0</v>
      </c>
      <c r="CL258" s="125">
        <f t="shared" ca="1" si="417"/>
        <v>0</v>
      </c>
      <c r="CM258" s="125">
        <f t="shared" ca="1" si="418"/>
        <v>0</v>
      </c>
      <c r="CN258" s="125">
        <f t="shared" ca="1" si="419"/>
        <v>0</v>
      </c>
      <c r="CO258" s="125">
        <f t="shared" ca="1" si="420"/>
        <v>0</v>
      </c>
      <c r="CP258" s="125">
        <f t="shared" ca="1" si="421"/>
        <v>0</v>
      </c>
      <c r="CQ258" s="125">
        <f t="shared" ca="1" si="422"/>
        <v>0</v>
      </c>
      <c r="CR258" s="125">
        <f t="shared" ca="1" si="423"/>
        <v>0</v>
      </c>
      <c r="CS258" s="125">
        <f t="shared" ca="1" si="424"/>
        <v>0</v>
      </c>
      <c r="CT258" s="125">
        <f t="shared" ca="1" si="425"/>
        <v>0</v>
      </c>
      <c r="CU258" s="125">
        <f t="shared" ca="1" si="426"/>
        <v>0</v>
      </c>
      <c r="CV258" s="125">
        <f t="shared" ca="1" si="427"/>
        <v>0</v>
      </c>
      <c r="CW258" s="125">
        <f t="shared" ca="1" si="428"/>
        <v>0</v>
      </c>
      <c r="CX258" s="125">
        <f t="shared" ca="1" si="429"/>
        <v>0</v>
      </c>
      <c r="CY258" s="125">
        <f t="shared" ca="1" si="430"/>
        <v>0</v>
      </c>
      <c r="CZ258" s="125">
        <f t="shared" ca="1" si="431"/>
        <v>0</v>
      </c>
      <c r="DA258" s="341">
        <f t="shared" ca="1" si="432"/>
        <v>0</v>
      </c>
      <c r="DB258" s="606">
        <f t="shared" ca="1" si="433"/>
        <v>0</v>
      </c>
      <c r="DC258" s="606"/>
      <c r="DD258" s="606">
        <f t="shared" ca="1" si="434"/>
        <v>0</v>
      </c>
      <c r="DE258" s="125">
        <f t="shared" ca="1" si="435"/>
        <v>0</v>
      </c>
      <c r="DF258" s="125">
        <f t="shared" ca="1" si="436"/>
        <v>0</v>
      </c>
      <c r="DG258" s="125">
        <f t="shared" ca="1" si="437"/>
        <v>0</v>
      </c>
      <c r="DH258" s="125">
        <f t="shared" ca="1" si="438"/>
        <v>0</v>
      </c>
      <c r="DI258" s="125">
        <f t="shared" ca="1" si="439"/>
        <v>0</v>
      </c>
      <c r="DJ258" s="125">
        <f t="shared" ca="1" si="440"/>
        <v>0</v>
      </c>
      <c r="DK258" s="125">
        <f t="shared" ca="1" si="441"/>
        <v>0</v>
      </c>
      <c r="DL258" s="125">
        <f t="shared" ca="1" si="442"/>
        <v>0</v>
      </c>
      <c r="DM258" s="125">
        <f t="shared" ca="1" si="443"/>
        <v>0</v>
      </c>
      <c r="DN258" s="340" t="str">
        <f t="shared" ca="1" si="444"/>
        <v xml:space="preserve">    </v>
      </c>
      <c r="DO258" s="340" t="str">
        <f t="shared" ca="1" si="445"/>
        <v>ВАКАНТ</v>
      </c>
      <c r="DP258" s="340">
        <f t="shared" ca="1" si="446"/>
        <v>0</v>
      </c>
      <c r="DQ258" s="340">
        <f t="shared" ca="1" si="447"/>
        <v>0</v>
      </c>
      <c r="DR258" s="340">
        <f t="shared" ca="1" si="448"/>
        <v>0</v>
      </c>
      <c r="DS258" s="340">
        <f t="shared" ca="1" si="449"/>
        <v>0</v>
      </c>
    </row>
    <row r="259" spans="1:123">
      <c r="A259">
        <f t="shared" ca="1" si="340"/>
        <v>253</v>
      </c>
      <c r="B259" t="str">
        <f t="shared" ca="1" si="341"/>
        <v xml:space="preserve">Фельдшер </v>
      </c>
      <c r="C259" t="str">
        <f t="shared" ca="1" si="342"/>
        <v>ст.с-нт</v>
      </c>
      <c r="D259" t="str">
        <f t="shared" ca="1" si="343"/>
        <v>Акатова О.О.</v>
      </c>
      <c r="E259">
        <f t="shared" ca="1" si="344"/>
        <v>0</v>
      </c>
      <c r="F259">
        <f t="shared" ca="1" si="345"/>
        <v>0</v>
      </c>
      <c r="G259" s="123" t="str">
        <f t="shared" ca="1" si="452"/>
        <v>6.8.26</v>
      </c>
      <c r="H259" s="123" t="str">
        <f t="shared" ca="1" si="451"/>
        <v>6.8.26</v>
      </c>
      <c r="I259" s="123" t="str">
        <f t="shared" ca="1" si="451"/>
        <v>6.8.26</v>
      </c>
      <c r="J259" s="123" t="str">
        <f t="shared" ca="1" si="451"/>
        <v>6.8.26</v>
      </c>
      <c r="K259" s="123" t="str">
        <f t="shared" ca="1" si="451"/>
        <v>6.8.26</v>
      </c>
      <c r="L259" s="123" t="str">
        <f t="shared" ca="1" si="451"/>
        <v>6.8.26</v>
      </c>
      <c r="M259" s="123" t="str">
        <f t="shared" ca="1" si="451"/>
        <v>6.8.26</v>
      </c>
      <c r="N259" s="123" t="str">
        <f t="shared" ca="1" si="451"/>
        <v>6.8.26</v>
      </c>
      <c r="O259" s="123">
        <f t="shared" ca="1" si="346"/>
        <v>8</v>
      </c>
      <c r="P259" s="123">
        <f t="shared" ca="1" si="347"/>
        <v>42129</v>
      </c>
      <c r="Q259" s="123">
        <f t="shared" ca="1" si="348"/>
        <v>0</v>
      </c>
      <c r="R259" s="123">
        <f t="shared" ca="1" si="348"/>
        <v>0</v>
      </c>
      <c r="S259" s="123">
        <f t="shared" ca="1" si="349"/>
        <v>0</v>
      </c>
      <c r="T259" s="123">
        <f t="shared" ca="1" si="350"/>
        <v>0</v>
      </c>
      <c r="U259" s="123">
        <f t="shared" ca="1" si="351"/>
        <v>0</v>
      </c>
      <c r="V259" s="123">
        <f t="shared" ca="1" si="352"/>
        <v>0</v>
      </c>
      <c r="W259" s="123">
        <f t="shared" ca="1" si="353"/>
        <v>0</v>
      </c>
      <c r="X259" s="123">
        <f t="shared" ca="1" si="354"/>
        <v>0</v>
      </c>
      <c r="Y259" s="123">
        <f t="shared" ca="1" si="355"/>
        <v>0</v>
      </c>
      <c r="Z259" s="123">
        <f t="shared" ca="1" si="356"/>
        <v>0</v>
      </c>
      <c r="AA259" s="123">
        <f t="shared" ca="1" si="357"/>
        <v>0</v>
      </c>
      <c r="AB259" s="123">
        <f t="shared" ca="1" si="358"/>
        <v>0</v>
      </c>
      <c r="AC259" s="123">
        <f t="shared" ca="1" si="359"/>
        <v>0</v>
      </c>
      <c r="AD259" s="123">
        <f t="shared" ca="1" si="360"/>
        <v>0</v>
      </c>
      <c r="AE259" s="123">
        <f t="shared" ca="1" si="361"/>
        <v>0</v>
      </c>
      <c r="AF259" s="123">
        <f t="shared" ca="1" si="362"/>
        <v>0</v>
      </c>
      <c r="AG259" s="123">
        <f t="shared" ca="1" si="363"/>
        <v>0</v>
      </c>
      <c r="AH259" s="123">
        <f t="shared" ca="1" si="364"/>
        <v>0</v>
      </c>
      <c r="AI259" s="123">
        <f t="shared" ca="1" si="365"/>
        <v>0</v>
      </c>
      <c r="AJ259" s="123">
        <f t="shared" ca="1" si="366"/>
        <v>0</v>
      </c>
      <c r="AK259" s="123">
        <f t="shared" ca="1" si="367"/>
        <v>0</v>
      </c>
      <c r="AL259" s="123">
        <f t="shared" ca="1" si="368"/>
        <v>0</v>
      </c>
      <c r="AM259" s="123">
        <f t="shared" ca="1" si="369"/>
        <v>0</v>
      </c>
      <c r="AN259" s="123">
        <f t="shared" ca="1" si="370"/>
        <v>0</v>
      </c>
      <c r="AO259" s="123">
        <f t="shared" ca="1" si="371"/>
        <v>0</v>
      </c>
      <c r="AP259" s="123">
        <f t="shared" ca="1" si="372"/>
        <v>0</v>
      </c>
      <c r="AQ259" s="123">
        <f t="shared" ca="1" si="373"/>
        <v>0</v>
      </c>
      <c r="AR259" s="123">
        <f t="shared" ca="1" si="374"/>
        <v>0</v>
      </c>
      <c r="AS259" s="123">
        <f t="shared" ca="1" si="375"/>
        <v>0</v>
      </c>
      <c r="AT259" s="123">
        <f t="shared" ca="1" si="376"/>
        <v>0</v>
      </c>
      <c r="AU259" s="123">
        <f t="shared" ca="1" si="377"/>
        <v>0</v>
      </c>
      <c r="AV259" s="123">
        <f t="shared" ca="1" si="378"/>
        <v>0</v>
      </c>
      <c r="AW259" s="123">
        <f t="shared" ca="1" si="379"/>
        <v>0</v>
      </c>
      <c r="AX259" s="123">
        <f t="shared" ca="1" si="380"/>
        <v>0</v>
      </c>
      <c r="AY259" s="123">
        <f t="shared" ca="1" si="381"/>
        <v>0</v>
      </c>
      <c r="AZ259" s="123">
        <f t="shared" ca="1" si="382"/>
        <v>0</v>
      </c>
      <c r="BA259" s="123">
        <f t="shared" ca="1" si="383"/>
        <v>0</v>
      </c>
      <c r="BB259" s="123">
        <f t="shared" ca="1" si="384"/>
        <v>0</v>
      </c>
      <c r="BC259" s="123">
        <f t="shared" ca="1" si="385"/>
        <v>0</v>
      </c>
      <c r="BD259" s="123">
        <f t="shared" ca="1" si="386"/>
        <v>0</v>
      </c>
      <c r="BE259" s="123">
        <f t="shared" ca="1" si="387"/>
        <v>0</v>
      </c>
      <c r="BF259" s="123">
        <f t="shared" ca="1" si="388"/>
        <v>0</v>
      </c>
      <c r="BG259" s="123">
        <f t="shared" ca="1" si="389"/>
        <v>0</v>
      </c>
      <c r="BH259" s="123">
        <f t="shared" ca="1" si="390"/>
        <v>0</v>
      </c>
      <c r="BI259" s="123">
        <f t="shared" ca="1" si="391"/>
        <v>0</v>
      </c>
      <c r="BJ259" s="123">
        <f t="shared" ca="1" si="392"/>
        <v>0</v>
      </c>
      <c r="BK259" s="123">
        <f t="shared" ca="1" si="393"/>
        <v>0</v>
      </c>
      <c r="BL259" s="123">
        <f t="shared" ca="1" si="394"/>
        <v>0</v>
      </c>
      <c r="BM259" s="123">
        <f t="shared" ca="1" si="395"/>
        <v>0</v>
      </c>
      <c r="BN259" s="123">
        <f t="shared" ca="1" si="396"/>
        <v>0.65</v>
      </c>
      <c r="BO259" s="123">
        <f t="shared" ca="1" si="397"/>
        <v>28</v>
      </c>
      <c r="BP259" s="340">
        <f t="shared" ca="1" si="398"/>
        <v>0</v>
      </c>
      <c r="BQ259" s="123">
        <f t="shared" ca="1" si="399"/>
        <v>0</v>
      </c>
      <c r="BR259" s="123">
        <f t="shared" ca="1" si="400"/>
        <v>0</v>
      </c>
      <c r="BS259" s="123">
        <f t="shared" ca="1" si="401"/>
        <v>0</v>
      </c>
      <c r="BT259" s="123">
        <f t="shared" ca="1" si="402"/>
        <v>0</v>
      </c>
      <c r="BU259" s="123">
        <f t="shared" ca="1" si="403"/>
        <v>0</v>
      </c>
      <c r="BV259" s="123"/>
      <c r="BW259" s="123">
        <f t="shared" ca="1" si="404"/>
        <v>0</v>
      </c>
      <c r="BX259" s="123"/>
      <c r="BY259" s="123">
        <f t="shared" ca="1" si="405"/>
        <v>0</v>
      </c>
      <c r="BZ259" s="123"/>
      <c r="CA259" s="123">
        <f t="shared" ca="1" si="406"/>
        <v>0</v>
      </c>
      <c r="CB259" s="528">
        <f t="shared" ca="1" si="407"/>
        <v>0</v>
      </c>
      <c r="CC259" s="123">
        <f t="shared" ca="1" si="408"/>
        <v>0</v>
      </c>
      <c r="CD259" s="125">
        <f t="shared" ca="1" si="409"/>
        <v>0</v>
      </c>
      <c r="CE259" s="125">
        <f t="shared" ca="1" si="410"/>
        <v>810</v>
      </c>
      <c r="CF259" s="125">
        <f t="shared" ca="1" si="411"/>
        <v>3080</v>
      </c>
      <c r="CG259" s="125">
        <f t="shared" ca="1" si="412"/>
        <v>1167</v>
      </c>
      <c r="CH259" s="125">
        <f t="shared" ca="1" si="413"/>
        <v>0</v>
      </c>
      <c r="CI259" s="125">
        <f t="shared" ca="1" si="414"/>
        <v>0</v>
      </c>
      <c r="CJ259" s="125">
        <f t="shared" ca="1" si="415"/>
        <v>0</v>
      </c>
      <c r="CK259" s="125">
        <f t="shared" ca="1" si="416"/>
        <v>0</v>
      </c>
      <c r="CL259" s="125">
        <f t="shared" ca="1" si="417"/>
        <v>3287.05</v>
      </c>
      <c r="CM259" s="125">
        <f t="shared" ca="1" si="418"/>
        <v>8716.4</v>
      </c>
      <c r="CN259" s="125">
        <f t="shared" ca="1" si="419"/>
        <v>17060.45</v>
      </c>
      <c r="CO259" s="125">
        <f t="shared" ca="1" si="420"/>
        <v>0</v>
      </c>
      <c r="CP259" s="125">
        <f t="shared" ca="1" si="421"/>
        <v>0</v>
      </c>
      <c r="CQ259" s="125">
        <f t="shared" ca="1" si="422"/>
        <v>0</v>
      </c>
      <c r="CR259" s="125">
        <f t="shared" ca="1" si="423"/>
        <v>0</v>
      </c>
      <c r="CS259" s="125">
        <f t="shared" ca="1" si="424"/>
        <v>0</v>
      </c>
      <c r="CT259" s="125">
        <f t="shared" ca="1" si="425"/>
        <v>0</v>
      </c>
      <c r="CU259" s="125">
        <f t="shared" ca="1" si="426"/>
        <v>0</v>
      </c>
      <c r="CV259" s="125">
        <f t="shared" ca="1" si="427"/>
        <v>0</v>
      </c>
      <c r="CW259" s="125">
        <f t="shared" ca="1" si="428"/>
        <v>0</v>
      </c>
      <c r="CX259" s="125">
        <f t="shared" ca="1" si="429"/>
        <v>0</v>
      </c>
      <c r="CY259" s="125">
        <f t="shared" ca="1" si="430"/>
        <v>0</v>
      </c>
      <c r="CZ259" s="125">
        <f t="shared" ca="1" si="431"/>
        <v>672.35</v>
      </c>
      <c r="DA259" s="341">
        <f t="shared" ca="1" si="432"/>
        <v>17732.8</v>
      </c>
      <c r="DB259" s="606">
        <f t="shared" ca="1" si="433"/>
        <v>3191.9</v>
      </c>
      <c r="DC259" s="606"/>
      <c r="DD259" s="606">
        <f t="shared" ca="1" si="434"/>
        <v>218.49</v>
      </c>
      <c r="DE259" s="125">
        <f t="shared" ca="1" si="435"/>
        <v>0</v>
      </c>
      <c r="DF259" s="125">
        <f t="shared" ca="1" si="436"/>
        <v>0</v>
      </c>
      <c r="DG259" s="125">
        <f t="shared" ca="1" si="437"/>
        <v>0</v>
      </c>
      <c r="DH259" s="125">
        <f t="shared" ca="1" si="438"/>
        <v>3410.39</v>
      </c>
      <c r="DI259" s="125">
        <f t="shared" ca="1" si="439"/>
        <v>3753.3</v>
      </c>
      <c r="DJ259" s="125">
        <f t="shared" ca="1" si="440"/>
        <v>3191.9</v>
      </c>
      <c r="DK259" s="125">
        <f t="shared" ca="1" si="441"/>
        <v>17514.310000000001</v>
      </c>
      <c r="DL259" s="125">
        <f t="shared" ca="1" si="442"/>
        <v>0</v>
      </c>
      <c r="DM259" s="125">
        <f t="shared" ca="1" si="443"/>
        <v>0</v>
      </c>
      <c r="DN259" s="340" t="str">
        <f t="shared" ca="1" si="444"/>
        <v xml:space="preserve">30 від 01.03   </v>
      </c>
      <c r="DO259" s="340" t="str">
        <f t="shared" ca="1" si="445"/>
        <v>Акатова О.О.</v>
      </c>
      <c r="DP259" s="340" t="str">
        <f t="shared" ca="1" si="446"/>
        <v>Акатова</v>
      </c>
      <c r="DQ259" s="340" t="str">
        <f t="shared" ca="1" si="447"/>
        <v>Оксана</v>
      </c>
      <c r="DR259" s="340" t="str">
        <f t="shared" ca="1" si="448"/>
        <v>Олександрівна</v>
      </c>
      <c r="DS259" s="340">
        <f t="shared" ca="1" si="449"/>
        <v>2963112923</v>
      </c>
    </row>
    <row r="260" spans="1:123">
      <c r="A260">
        <f t="shared" ca="1" si="340"/>
        <v>254</v>
      </c>
      <c r="B260" t="str">
        <f t="shared" ca="1" si="341"/>
        <v>Водій-електрик</v>
      </c>
      <c r="C260">
        <f t="shared" ca="1" si="342"/>
        <v>0</v>
      </c>
      <c r="D260">
        <f t="shared" ca="1" si="343"/>
        <v>0</v>
      </c>
      <c r="E260">
        <f t="shared" ca="1" si="344"/>
        <v>0</v>
      </c>
      <c r="F260">
        <f t="shared" ca="1" si="345"/>
        <v>0</v>
      </c>
      <c r="G260" s="123" t="str">
        <f t="shared" ca="1" si="452"/>
        <v>0.0.0</v>
      </c>
      <c r="H260" s="123" t="str">
        <f t="shared" ca="1" si="451"/>
        <v>0.0.0</v>
      </c>
      <c r="I260" s="123" t="str">
        <f t="shared" ca="1" si="451"/>
        <v>0.0.0</v>
      </c>
      <c r="J260" s="123" t="str">
        <f t="shared" ca="1" si="451"/>
        <v>0.0.0</v>
      </c>
      <c r="K260" s="123" t="str">
        <f t="shared" ca="1" si="451"/>
        <v>0.0.0</v>
      </c>
      <c r="L260" s="123" t="str">
        <f t="shared" ca="1" si="451"/>
        <v>0.0.0</v>
      </c>
      <c r="M260" s="123" t="str">
        <f t="shared" ca="1" si="451"/>
        <v>0.0.0</v>
      </c>
      <c r="N260" s="123" t="str">
        <f t="shared" ca="1" si="451"/>
        <v>0.0.0</v>
      </c>
      <c r="O260" s="123">
        <f t="shared" ca="1" si="346"/>
        <v>5</v>
      </c>
      <c r="P260" s="123">
        <f t="shared" ca="1" si="347"/>
        <v>0</v>
      </c>
      <c r="Q260" s="123">
        <f t="shared" ca="1" si="348"/>
        <v>0</v>
      </c>
      <c r="R260" s="123">
        <f t="shared" ca="1" si="348"/>
        <v>0</v>
      </c>
      <c r="S260" s="123">
        <f t="shared" ca="1" si="349"/>
        <v>0</v>
      </c>
      <c r="T260" s="123">
        <f t="shared" ca="1" si="350"/>
        <v>0</v>
      </c>
      <c r="U260" s="123">
        <f t="shared" ca="1" si="351"/>
        <v>0</v>
      </c>
      <c r="V260" s="123">
        <f t="shared" ca="1" si="352"/>
        <v>0</v>
      </c>
      <c r="W260" s="123">
        <f t="shared" ca="1" si="353"/>
        <v>0</v>
      </c>
      <c r="X260" s="123">
        <f t="shared" ca="1" si="354"/>
        <v>0</v>
      </c>
      <c r="Y260" s="123">
        <f t="shared" ca="1" si="355"/>
        <v>0</v>
      </c>
      <c r="Z260" s="123">
        <f t="shared" ca="1" si="356"/>
        <v>0</v>
      </c>
      <c r="AA260" s="123">
        <f t="shared" ca="1" si="357"/>
        <v>0</v>
      </c>
      <c r="AB260" s="123">
        <f t="shared" ca="1" si="358"/>
        <v>0</v>
      </c>
      <c r="AC260" s="123">
        <f t="shared" ca="1" si="359"/>
        <v>0</v>
      </c>
      <c r="AD260" s="123">
        <f t="shared" ca="1" si="360"/>
        <v>0</v>
      </c>
      <c r="AE260" s="123">
        <f t="shared" ca="1" si="361"/>
        <v>0</v>
      </c>
      <c r="AF260" s="123">
        <f t="shared" ca="1" si="362"/>
        <v>0</v>
      </c>
      <c r="AG260" s="123">
        <f t="shared" ca="1" si="363"/>
        <v>0</v>
      </c>
      <c r="AH260" s="123">
        <f t="shared" ca="1" si="364"/>
        <v>0</v>
      </c>
      <c r="AI260" s="123">
        <f t="shared" ca="1" si="365"/>
        <v>0</v>
      </c>
      <c r="AJ260" s="123">
        <f t="shared" ca="1" si="366"/>
        <v>0</v>
      </c>
      <c r="AK260" s="123">
        <f t="shared" ca="1" si="367"/>
        <v>0</v>
      </c>
      <c r="AL260" s="123">
        <f t="shared" ca="1" si="368"/>
        <v>0</v>
      </c>
      <c r="AM260" s="123">
        <f t="shared" ca="1" si="369"/>
        <v>0</v>
      </c>
      <c r="AN260" s="123">
        <f t="shared" ca="1" si="370"/>
        <v>0</v>
      </c>
      <c r="AO260" s="123">
        <f t="shared" ca="1" si="371"/>
        <v>0</v>
      </c>
      <c r="AP260" s="123">
        <f t="shared" ca="1" si="372"/>
        <v>0</v>
      </c>
      <c r="AQ260" s="123">
        <f t="shared" ca="1" si="373"/>
        <v>0</v>
      </c>
      <c r="AR260" s="123">
        <f t="shared" ca="1" si="374"/>
        <v>0</v>
      </c>
      <c r="AS260" s="123">
        <f t="shared" ca="1" si="375"/>
        <v>0</v>
      </c>
      <c r="AT260" s="123">
        <f t="shared" ca="1" si="376"/>
        <v>0</v>
      </c>
      <c r="AU260" s="123">
        <f t="shared" ca="1" si="377"/>
        <v>0</v>
      </c>
      <c r="AV260" s="123">
        <f t="shared" ca="1" si="378"/>
        <v>0</v>
      </c>
      <c r="AW260" s="123">
        <f t="shared" ca="1" si="379"/>
        <v>0</v>
      </c>
      <c r="AX260" s="123">
        <f t="shared" ca="1" si="380"/>
        <v>0</v>
      </c>
      <c r="AY260" s="123">
        <f t="shared" ca="1" si="381"/>
        <v>0</v>
      </c>
      <c r="AZ260" s="123">
        <f t="shared" ca="1" si="382"/>
        <v>0</v>
      </c>
      <c r="BA260" s="123">
        <f t="shared" ca="1" si="383"/>
        <v>0</v>
      </c>
      <c r="BB260" s="123">
        <f t="shared" ca="1" si="384"/>
        <v>0</v>
      </c>
      <c r="BC260" s="123">
        <f t="shared" ca="1" si="385"/>
        <v>0</v>
      </c>
      <c r="BD260" s="123">
        <f t="shared" ca="1" si="386"/>
        <v>0</v>
      </c>
      <c r="BE260" s="123">
        <f t="shared" ca="1" si="387"/>
        <v>0</v>
      </c>
      <c r="BF260" s="123">
        <f t="shared" ca="1" si="388"/>
        <v>0</v>
      </c>
      <c r="BG260" s="123">
        <f t="shared" ca="1" si="389"/>
        <v>0</v>
      </c>
      <c r="BH260" s="123">
        <f t="shared" ca="1" si="390"/>
        <v>0</v>
      </c>
      <c r="BI260" s="123">
        <f t="shared" ca="1" si="391"/>
        <v>0</v>
      </c>
      <c r="BJ260" s="123">
        <f t="shared" ca="1" si="392"/>
        <v>0</v>
      </c>
      <c r="BK260" s="123">
        <f t="shared" ca="1" si="393"/>
        <v>0</v>
      </c>
      <c r="BL260" s="123">
        <f t="shared" ca="1" si="394"/>
        <v>0</v>
      </c>
      <c r="BM260" s="123">
        <f t="shared" ca="1" si="395"/>
        <v>0</v>
      </c>
      <c r="BN260" s="123">
        <f t="shared" ca="1" si="396"/>
        <v>0.65</v>
      </c>
      <c r="BO260" s="123">
        <f t="shared" ca="1" si="397"/>
        <v>28</v>
      </c>
      <c r="BP260" s="340">
        <f t="shared" ca="1" si="398"/>
        <v>0</v>
      </c>
      <c r="BQ260" s="123">
        <f t="shared" ca="1" si="399"/>
        <v>0</v>
      </c>
      <c r="BR260" s="123">
        <f t="shared" ca="1" si="400"/>
        <v>0</v>
      </c>
      <c r="BS260" s="123">
        <f t="shared" ca="1" si="401"/>
        <v>0</v>
      </c>
      <c r="BT260" s="123">
        <f t="shared" ca="1" si="402"/>
        <v>0</v>
      </c>
      <c r="BU260" s="123">
        <f t="shared" ca="1" si="403"/>
        <v>0</v>
      </c>
      <c r="BV260" s="123"/>
      <c r="BW260" s="123">
        <f t="shared" ca="1" si="404"/>
        <v>0</v>
      </c>
      <c r="BX260" s="123"/>
      <c r="BY260" s="123">
        <f t="shared" ca="1" si="405"/>
        <v>0</v>
      </c>
      <c r="BZ260" s="123"/>
      <c r="CA260" s="123">
        <f t="shared" ca="1" si="406"/>
        <v>0</v>
      </c>
      <c r="CB260" s="528">
        <f t="shared" ca="1" si="407"/>
        <v>0</v>
      </c>
      <c r="CC260" s="123">
        <f t="shared" ca="1" si="408"/>
        <v>0</v>
      </c>
      <c r="CD260" s="125">
        <f t="shared" ca="1" si="409"/>
        <v>0</v>
      </c>
      <c r="CE260" s="125">
        <f t="shared" ca="1" si="410"/>
        <v>0</v>
      </c>
      <c r="CF260" s="125">
        <f t="shared" ca="1" si="411"/>
        <v>0</v>
      </c>
      <c r="CG260" s="125">
        <f t="shared" ca="1" si="412"/>
        <v>0</v>
      </c>
      <c r="CH260" s="125">
        <f t="shared" ca="1" si="413"/>
        <v>0</v>
      </c>
      <c r="CI260" s="125">
        <f t="shared" ca="1" si="414"/>
        <v>0</v>
      </c>
      <c r="CJ260" s="125">
        <f t="shared" ca="1" si="415"/>
        <v>0</v>
      </c>
      <c r="CK260" s="125">
        <f t="shared" ca="1" si="416"/>
        <v>0</v>
      </c>
      <c r="CL260" s="125">
        <f t="shared" ca="1" si="417"/>
        <v>0</v>
      </c>
      <c r="CM260" s="125">
        <f t="shared" ca="1" si="418"/>
        <v>0</v>
      </c>
      <c r="CN260" s="125">
        <f t="shared" ca="1" si="419"/>
        <v>0</v>
      </c>
      <c r="CO260" s="125">
        <f t="shared" ca="1" si="420"/>
        <v>0</v>
      </c>
      <c r="CP260" s="125">
        <f t="shared" ca="1" si="421"/>
        <v>0</v>
      </c>
      <c r="CQ260" s="125">
        <f t="shared" ca="1" si="422"/>
        <v>0</v>
      </c>
      <c r="CR260" s="125">
        <f t="shared" ca="1" si="423"/>
        <v>0</v>
      </c>
      <c r="CS260" s="125">
        <f t="shared" ca="1" si="424"/>
        <v>0</v>
      </c>
      <c r="CT260" s="125">
        <f t="shared" ca="1" si="425"/>
        <v>0</v>
      </c>
      <c r="CU260" s="125">
        <f t="shared" ca="1" si="426"/>
        <v>0</v>
      </c>
      <c r="CV260" s="125">
        <f t="shared" ca="1" si="427"/>
        <v>0</v>
      </c>
      <c r="CW260" s="125">
        <f t="shared" ca="1" si="428"/>
        <v>0</v>
      </c>
      <c r="CX260" s="125">
        <f t="shared" ca="1" si="429"/>
        <v>0</v>
      </c>
      <c r="CY260" s="125">
        <f t="shared" ca="1" si="430"/>
        <v>0</v>
      </c>
      <c r="CZ260" s="125">
        <f t="shared" ca="1" si="431"/>
        <v>0</v>
      </c>
      <c r="DA260" s="341">
        <f t="shared" ca="1" si="432"/>
        <v>0</v>
      </c>
      <c r="DB260" s="606">
        <f t="shared" ca="1" si="433"/>
        <v>0</v>
      </c>
      <c r="DC260" s="606"/>
      <c r="DD260" s="606">
        <f t="shared" ca="1" si="434"/>
        <v>0</v>
      </c>
      <c r="DE260" s="125">
        <f t="shared" ca="1" si="435"/>
        <v>0</v>
      </c>
      <c r="DF260" s="125">
        <f t="shared" ca="1" si="436"/>
        <v>0</v>
      </c>
      <c r="DG260" s="125">
        <f t="shared" ca="1" si="437"/>
        <v>0</v>
      </c>
      <c r="DH260" s="125">
        <f t="shared" ca="1" si="438"/>
        <v>0</v>
      </c>
      <c r="DI260" s="125">
        <f t="shared" ca="1" si="439"/>
        <v>0</v>
      </c>
      <c r="DJ260" s="125">
        <f t="shared" ca="1" si="440"/>
        <v>0</v>
      </c>
      <c r="DK260" s="125">
        <f t="shared" ca="1" si="441"/>
        <v>0</v>
      </c>
      <c r="DL260" s="125">
        <f t="shared" ca="1" si="442"/>
        <v>0</v>
      </c>
      <c r="DM260" s="125">
        <f t="shared" ca="1" si="443"/>
        <v>0</v>
      </c>
      <c r="DN260" s="340" t="str">
        <f t="shared" ca="1" si="444"/>
        <v xml:space="preserve">    </v>
      </c>
      <c r="DO260" s="340">
        <f t="shared" ca="1" si="445"/>
        <v>0</v>
      </c>
      <c r="DP260" s="340" t="str">
        <f t="shared" ca="1" si="446"/>
        <v>вс/сс</v>
      </c>
      <c r="DQ260" s="340">
        <f t="shared" ca="1" si="447"/>
        <v>0</v>
      </c>
      <c r="DR260" s="340">
        <f t="shared" ca="1" si="448"/>
        <v>0</v>
      </c>
      <c r="DS260" s="340">
        <f t="shared" ca="1" si="449"/>
        <v>0</v>
      </c>
    </row>
    <row r="261" spans="1:123">
      <c r="A261">
        <f t="shared" ref="A261:A324" ca="1" si="453">INDIRECT("Відомість!a"&amp;ROW())</f>
        <v>255</v>
      </c>
      <c r="B261" t="str">
        <f t="shared" ref="B261:B324" ca="1" si="454">INDIRECT("Відомість!b"&amp;ROW())</f>
        <v xml:space="preserve">Водій- санітар </v>
      </c>
      <c r="C261" t="str">
        <f t="shared" ref="C261:C324" ca="1" si="455">INDIRECT("Відомість!c"&amp;ROW())</f>
        <v>м-с</v>
      </c>
      <c r="D261" t="str">
        <f t="shared" ref="D261:D324" ca="1" si="456">INDIRECT("Відомість!d"&amp;ROW())</f>
        <v>Руденко С.С.</v>
      </c>
      <c r="E261">
        <f t="shared" ref="E261:E324" ca="1" si="457">INDIRECT("Відомість!e"&amp;ROW())</f>
        <v>0</v>
      </c>
      <c r="F261">
        <f t="shared" ref="F261:F324" ca="1" si="458">INDIRECT("Відомість!f"&amp;ROW())</f>
        <v>0</v>
      </c>
      <c r="G261" s="123" t="str">
        <f t="shared" ca="1" si="452"/>
        <v>1.8.7</v>
      </c>
      <c r="H261" s="123" t="str">
        <f t="shared" ca="1" si="451"/>
        <v>1.8.7</v>
      </c>
      <c r="I261" s="123" t="str">
        <f t="shared" ca="1" si="451"/>
        <v>1.8.7</v>
      </c>
      <c r="J261" s="123" t="str">
        <f t="shared" ca="1" si="451"/>
        <v>1.8.7</v>
      </c>
      <c r="K261" s="123" t="str">
        <f t="shared" ca="1" si="451"/>
        <v>1.8.7</v>
      </c>
      <c r="L261" s="123" t="str">
        <f t="shared" ca="1" si="451"/>
        <v>1.8.7</v>
      </c>
      <c r="M261" s="123" t="str">
        <f t="shared" ca="1" si="451"/>
        <v>1.8.7</v>
      </c>
      <c r="N261" s="123" t="str">
        <f t="shared" ca="1" si="451"/>
        <v>1.8.7</v>
      </c>
      <c r="O261" s="123">
        <f t="shared" ref="O261:O324" ca="1" si="459">INDIRECT("Відомість!o"&amp;ROW())</f>
        <v>5</v>
      </c>
      <c r="P261" s="123">
        <f t="shared" ref="P261:P324" ca="1" si="460">INDIRECT("Відомість!p"&amp;ROW())</f>
        <v>43975</v>
      </c>
      <c r="Q261" s="123">
        <f t="shared" ref="Q261:R324" ca="1" si="461">INDIRECT("Відомість!r"&amp;ROW())</f>
        <v>0</v>
      </c>
      <c r="R261" s="123">
        <f t="shared" ca="1" si="461"/>
        <v>0</v>
      </c>
      <c r="S261" s="123">
        <f t="shared" ref="S261:S324" ca="1" si="462">INDIRECT("Відомість!s"&amp;ROW())</f>
        <v>0</v>
      </c>
      <c r="T261" s="123">
        <f t="shared" ref="T261:T324" ca="1" si="463">INDIRECT("Відомість!t"&amp;ROW())</f>
        <v>0</v>
      </c>
      <c r="U261" s="123">
        <f t="shared" ref="U261:U324" ca="1" si="464">INDIRECT("Відомість!u"&amp;ROW())</f>
        <v>0</v>
      </c>
      <c r="V261" s="123">
        <f t="shared" ref="V261:V324" ca="1" si="465">INDIRECT("Відомість!v"&amp;ROW())</f>
        <v>0</v>
      </c>
      <c r="W261" s="123">
        <f t="shared" ref="W261:W324" ca="1" si="466">INDIRECT("Відомість!w"&amp;ROW())</f>
        <v>0</v>
      </c>
      <c r="X261" s="123">
        <f t="shared" ref="X261:X324" ca="1" si="467">INDIRECT("Відомість!x"&amp;ROW())</f>
        <v>0</v>
      </c>
      <c r="Y261" s="123">
        <f t="shared" ref="Y261:Y324" ca="1" si="468">INDIRECT("Відомість!y"&amp;ROW())</f>
        <v>0</v>
      </c>
      <c r="Z261" s="123">
        <f t="shared" ref="Z261:Z324" ca="1" si="469">INDIRECT("Відомість!z"&amp;ROW())</f>
        <v>0</v>
      </c>
      <c r="AA261" s="123">
        <f t="shared" ref="AA261:AA324" ca="1" si="470">INDIRECT("Відомість!aa"&amp;ROW())</f>
        <v>0</v>
      </c>
      <c r="AB261" s="123">
        <f t="shared" ref="AB261:AB324" ca="1" si="471">INDIRECT("Відомість!ab"&amp;ROW())</f>
        <v>0</v>
      </c>
      <c r="AC261" s="123">
        <f t="shared" ref="AC261:AC324" ca="1" si="472">INDIRECT("Відомість!ac"&amp;ROW())</f>
        <v>0</v>
      </c>
      <c r="AD261" s="123">
        <f t="shared" ref="AD261:AD324" ca="1" si="473">INDIRECT("Відомість!ad"&amp;ROW())</f>
        <v>0</v>
      </c>
      <c r="AE261" s="123">
        <f t="shared" ref="AE261:AE324" ca="1" si="474">INDIRECT("Відомість!ae"&amp;ROW())</f>
        <v>0</v>
      </c>
      <c r="AF261" s="123">
        <f t="shared" ref="AF261:AF324" ca="1" si="475">INDIRECT("Відомість!af"&amp;ROW())</f>
        <v>0</v>
      </c>
      <c r="AG261" s="123">
        <f t="shared" ref="AG261:AG324" ca="1" si="476">INDIRECT("Відомість!ag"&amp;ROW())</f>
        <v>0</v>
      </c>
      <c r="AH261" s="123">
        <f t="shared" ref="AH261:AH324" ca="1" si="477">INDIRECT("Відомість!ah"&amp;ROW())</f>
        <v>0</v>
      </c>
      <c r="AI261" s="123">
        <f t="shared" ref="AI261:AI324" ca="1" si="478">INDIRECT("Відомість!ai"&amp;ROW())</f>
        <v>0</v>
      </c>
      <c r="AJ261" s="123">
        <f t="shared" ref="AJ261:AJ324" ca="1" si="479">INDIRECT("Відомість!aj"&amp;ROW())</f>
        <v>0</v>
      </c>
      <c r="AK261" s="123">
        <f t="shared" ref="AK261:AK324" ca="1" si="480">INDIRECT("Відомість!ak"&amp;ROW())</f>
        <v>0</v>
      </c>
      <c r="AL261" s="123">
        <f t="shared" ref="AL261:AL324" ca="1" si="481">INDIRECT("Відомість!al"&amp;ROW())</f>
        <v>0</v>
      </c>
      <c r="AM261" s="123">
        <f t="shared" ref="AM261:AM324" ca="1" si="482">INDIRECT("Відомість!am"&amp;ROW())</f>
        <v>0</v>
      </c>
      <c r="AN261" s="123">
        <f t="shared" ref="AN261:AN324" ca="1" si="483">INDIRECT("Відомість!an"&amp;ROW())</f>
        <v>0</v>
      </c>
      <c r="AO261" s="123">
        <f t="shared" ref="AO261:AO324" ca="1" si="484">INDIRECT("Відомість!ao"&amp;ROW())</f>
        <v>0</v>
      </c>
      <c r="AP261" s="123">
        <f t="shared" ref="AP261:AP324" ca="1" si="485">INDIRECT("Відомість!ap"&amp;ROW())</f>
        <v>0</v>
      </c>
      <c r="AQ261" s="123">
        <f t="shared" ref="AQ261:AQ324" ca="1" si="486">INDIRECT("Відомість!aq"&amp;ROW())</f>
        <v>0</v>
      </c>
      <c r="AR261" s="123">
        <f t="shared" ref="AR261:AR324" ca="1" si="487">INDIRECT("Відомість!ar"&amp;ROW())</f>
        <v>0</v>
      </c>
      <c r="AS261" s="123">
        <f t="shared" ref="AS261:AS324" ca="1" si="488">INDIRECT("Відомість!as"&amp;ROW())</f>
        <v>0</v>
      </c>
      <c r="AT261" s="123">
        <f t="shared" ref="AT261:AT324" ca="1" si="489">INDIRECT("Відомість!at"&amp;ROW())</f>
        <v>0</v>
      </c>
      <c r="AU261" s="123">
        <f t="shared" ref="AU261:AU324" ca="1" si="490">INDIRECT("Відомість!au"&amp;ROW())</f>
        <v>0</v>
      </c>
      <c r="AV261" s="123">
        <f t="shared" ref="AV261:AV324" ca="1" si="491">INDIRECT("Відомість!av"&amp;ROW())</f>
        <v>0</v>
      </c>
      <c r="AW261" s="123">
        <f t="shared" ref="AW261:AW324" ca="1" si="492">INDIRECT("Відомість!aw"&amp;ROW())</f>
        <v>0</v>
      </c>
      <c r="AX261" s="123">
        <f t="shared" ref="AX261:AX324" ca="1" si="493">INDIRECT("Відомість!ax"&amp;ROW())</f>
        <v>0</v>
      </c>
      <c r="AY261" s="123">
        <f t="shared" ref="AY261:AY324" ca="1" si="494">INDIRECT("Відомість!ay"&amp;ROW())</f>
        <v>0</v>
      </c>
      <c r="AZ261" s="123">
        <f t="shared" ref="AZ261:AZ324" ca="1" si="495">INDIRECT("Відомість!az"&amp;ROW())</f>
        <v>0</v>
      </c>
      <c r="BA261" s="123">
        <f t="shared" ref="BA261:BA324" ca="1" si="496">INDIRECT("Відомість!ba"&amp;ROW())</f>
        <v>0</v>
      </c>
      <c r="BB261" s="123">
        <f t="shared" ref="BB261:BB324" ca="1" si="497">INDIRECT("Відомість!bb"&amp;ROW())</f>
        <v>0</v>
      </c>
      <c r="BC261" s="123">
        <f t="shared" ref="BC261:BC324" ca="1" si="498">INDIRECT("Відомість!bc"&amp;ROW())</f>
        <v>0</v>
      </c>
      <c r="BD261" s="123">
        <f t="shared" ref="BD261:BD324" ca="1" si="499">INDIRECT("Відомість!bd"&amp;ROW())</f>
        <v>0</v>
      </c>
      <c r="BE261" s="123">
        <f t="shared" ref="BE261:BE324" ca="1" si="500">INDIRECT("Відомість!be"&amp;ROW())</f>
        <v>0</v>
      </c>
      <c r="BF261" s="123">
        <f t="shared" ref="BF261:BF324" ca="1" si="501">INDIRECT("Відомість!bf"&amp;ROW())</f>
        <v>0</v>
      </c>
      <c r="BG261" s="123">
        <f t="shared" ref="BG261:BG324" ca="1" si="502">INDIRECT("Відомість!bg"&amp;ROW())</f>
        <v>0</v>
      </c>
      <c r="BH261" s="123">
        <f t="shared" ref="BH261:BH324" ca="1" si="503">INDIRECT("Відомість!obh"&amp;ROW())</f>
        <v>0</v>
      </c>
      <c r="BI261" s="123">
        <f t="shared" ref="BI261:BI324" ca="1" si="504">INDIRECT("Відомість!bi"&amp;ROW())</f>
        <v>0</v>
      </c>
      <c r="BJ261" s="123">
        <f t="shared" ref="BJ261:BJ324" ca="1" si="505">INDIRECT("Відомість!bj"&amp;ROW())</f>
        <v>0</v>
      </c>
      <c r="BK261" s="123">
        <f t="shared" ref="BK261:BK324" ca="1" si="506">INDIRECT("Відомість!bk"&amp;ROW())</f>
        <v>0</v>
      </c>
      <c r="BL261" s="123">
        <f t="shared" ref="BL261:BL324" ca="1" si="507">INDIRECT("Відомість!bl"&amp;ROW())</f>
        <v>0</v>
      </c>
      <c r="BM261" s="123">
        <f t="shared" ref="BM261:BM324" ca="1" si="508">INDIRECT("Відомість!bm"&amp;ROW())</f>
        <v>0</v>
      </c>
      <c r="BN261" s="123">
        <f t="shared" ref="BN261:BN324" ca="1" si="509">INDIRECT("Відомість!bn"&amp;ROW())</f>
        <v>0.65</v>
      </c>
      <c r="BO261" s="123">
        <f t="shared" ref="BO261:BO324" ca="1" si="510">INDIRECT("Відомість!bo"&amp;ROW())</f>
        <v>28</v>
      </c>
      <c r="BP261" s="340">
        <f t="shared" ref="BP261:BP324" ca="1" si="511">INDIRECT("Відомість!bp"&amp;ROW())</f>
        <v>0</v>
      </c>
      <c r="BQ261" s="123">
        <f t="shared" ref="BQ261:BQ324" ca="1" si="512">INDIRECT("Відомість!bq"&amp;ROW())</f>
        <v>0</v>
      </c>
      <c r="BR261" s="123">
        <f t="shared" ref="BR261:BR324" ca="1" si="513">INDIRECT("Відомість!br"&amp;ROW())</f>
        <v>0</v>
      </c>
      <c r="BS261" s="123">
        <f t="shared" ref="BS261:BS324" ca="1" si="514">INDIRECT("Відомість!bs"&amp;ROW())</f>
        <v>0</v>
      </c>
      <c r="BT261" s="123">
        <f t="shared" ref="BT261:BT324" ca="1" si="515">INDIRECT("Відомість!bt"&amp;ROW())</f>
        <v>0</v>
      </c>
      <c r="BU261" s="123">
        <f t="shared" ref="BU261:BU324" ca="1" si="516">INDIRECT("Відомість!bu"&amp;ROW())</f>
        <v>0</v>
      </c>
      <c r="BV261" s="123"/>
      <c r="BW261" s="123">
        <f t="shared" ref="BW261:BW324" ca="1" si="517">INDIRECT("Відомість!bw"&amp;ROW())</f>
        <v>0</v>
      </c>
      <c r="BX261" s="123"/>
      <c r="BY261" s="123">
        <f t="shared" ref="BY261:BY324" ca="1" si="518">INDIRECT("Відомість!by"&amp;ROW())</f>
        <v>0</v>
      </c>
      <c r="BZ261" s="123"/>
      <c r="CA261" s="123">
        <f t="shared" ref="CA261:CA324" ca="1" si="519">INDIRECT("Відомість!ca"&amp;ROW())</f>
        <v>0</v>
      </c>
      <c r="CB261" s="528">
        <f t="shared" ref="CB261:CB324" ca="1" si="520">INDIRECT("Відомість!cp"&amp;ROW())</f>
        <v>0</v>
      </c>
      <c r="CC261" s="123">
        <f t="shared" ref="CC261:CC324" ca="1" si="521">INDIRECT("Відомість!cc"&amp;ROW())</f>
        <v>0</v>
      </c>
      <c r="CD261" s="125">
        <f t="shared" ref="CD261:CD324" ca="1" si="522">INDIRECT("Відомість!cd"&amp;ROW())</f>
        <v>0</v>
      </c>
      <c r="CE261" s="125">
        <f t="shared" ref="CE261:CE324" ca="1" si="523">INDIRECT("Відомість!ce"&amp;ROW())</f>
        <v>530</v>
      </c>
      <c r="CF261" s="125">
        <f t="shared" ref="CF261:CF324" ca="1" si="524">INDIRECT("Відомість!cf"&amp;ROW())</f>
        <v>2820</v>
      </c>
      <c r="CG261" s="125">
        <f t="shared" ref="CG261:CG324" ca="1" si="525">INDIRECT("Відомість!cg"&amp;ROW())</f>
        <v>837.5</v>
      </c>
      <c r="CH261" s="125">
        <f t="shared" ref="CH261:CH324" ca="1" si="526">INDIRECT("Відомість!ch"&amp;ROW())</f>
        <v>0</v>
      </c>
      <c r="CI261" s="125">
        <f t="shared" ref="CI261:CI324" ca="1" si="527">INDIRECT("Відомість!ci"&amp;ROW())</f>
        <v>0</v>
      </c>
      <c r="CJ261" s="125">
        <f t="shared" ref="CJ261:CJ324" ca="1" si="528">INDIRECT("Відомість!cj"&amp;ROW())</f>
        <v>0</v>
      </c>
      <c r="CK261" s="125">
        <f t="shared" ref="CK261:CK324" ca="1" si="529">INDIRECT("Відомість!ck"&amp;ROW())</f>
        <v>0</v>
      </c>
      <c r="CL261" s="125">
        <f t="shared" ref="CL261:CL301" ca="1" si="530">INDIRECT("Відомість!cl"&amp;ROW())</f>
        <v>2721.88</v>
      </c>
      <c r="CM261" s="125">
        <f t="shared" ref="CM261:CM301" ca="1" si="531">INDIRECT("Відомість!cr"&amp;ROW())</f>
        <v>8657.4</v>
      </c>
      <c r="CN261" s="125">
        <f t="shared" ref="CN261:CN301" ca="1" si="532">INDIRECT("Відомість!cs"&amp;ROW())</f>
        <v>15566.78</v>
      </c>
      <c r="CO261" s="125">
        <f t="shared" ref="CO261:CO301" ca="1" si="533">INDIRECT("Озд!g"&amp;ROW()+4)</f>
        <v>0</v>
      </c>
      <c r="CP261" s="125">
        <f t="shared" ref="CP261:CP301" ca="1" si="534">INDIRECT("Озд!h"&amp;ROW()+4)</f>
        <v>0</v>
      </c>
      <c r="CQ261" s="125">
        <f t="shared" ref="CQ261:CQ301" ca="1" si="535">INDIRECT("Озд!i"&amp;ROW()+4)</f>
        <v>0</v>
      </c>
      <c r="CR261" s="125">
        <f t="shared" ref="CR261:CR301" ca="1" si="536">INDIRECT("Озд!j"&amp;ROW()+4)</f>
        <v>0</v>
      </c>
      <c r="CS261" s="125">
        <f t="shared" ref="CS261:CS301" ca="1" si="537">INDIRECT("Озд!k"&amp;ROW()+4)</f>
        <v>0</v>
      </c>
      <c r="CT261" s="125">
        <f t="shared" ref="CT261:CT301" ca="1" si="538">INDIRECT("Озд!l"&amp;ROW()+4)</f>
        <v>0</v>
      </c>
      <c r="CU261" s="125">
        <f t="shared" ref="CU261:CU301" ca="1" si="539">INDIRECT("Озд!m"&amp;ROW()+4)</f>
        <v>0</v>
      </c>
      <c r="CV261" s="125">
        <f t="shared" ref="CV261:CV301" ca="1" si="540">INDIRECT("Озд!n"&amp;ROW()+4)</f>
        <v>0</v>
      </c>
      <c r="CW261" s="125">
        <f t="shared" ref="CW261:CW301" ca="1" si="541">INDIRECT("Озд!o"&amp;ROW()+4)</f>
        <v>0</v>
      </c>
      <c r="CX261" s="125">
        <f t="shared" ref="CX261:CX301" ca="1" si="542">INDIRECT("Відомість!ct"&amp;ROW())</f>
        <v>0</v>
      </c>
      <c r="CY261" s="125">
        <f t="shared" ref="CY261:CY301" ca="1" si="543">INDIRECT("Відомість!cu"&amp;ROW())</f>
        <v>0</v>
      </c>
      <c r="CZ261" s="125">
        <f t="shared" ref="CZ261:CZ301" ca="1" si="544">INDIRECT("Відомість!cv"&amp;ROW())</f>
        <v>672.35</v>
      </c>
      <c r="DA261" s="341">
        <f t="shared" ref="DA261:DA301" ca="1" si="545">INDIRECT("Відомість!cw"&amp;ROW())+INDIRECT("Озд!p"&amp;ROW()+4)</f>
        <v>16239.13</v>
      </c>
      <c r="DB261" s="606">
        <f t="shared" ref="DB261:DB301" ca="1" si="546">INDIRECT("Відомість!cx"&amp;ROW())+INDIRECT("Озд!q"&amp;ROW()+4)</f>
        <v>2923.04</v>
      </c>
      <c r="DC261" s="606"/>
      <c r="DD261" s="606">
        <f t="shared" ref="DD261:DD301" ca="1" si="547">INDIRECT("Відомість!cz"&amp;ROW())+INDIRECT("Озд!r"&amp;ROW()+4)</f>
        <v>200.09</v>
      </c>
      <c r="DE261" s="125">
        <f t="shared" ref="DE261:DE301" ca="1" si="548">INDIRECT("Відомість!da"&amp;ROW())</f>
        <v>0</v>
      </c>
      <c r="DF261" s="125">
        <f t="shared" ref="DF261:DF301" ca="1" si="549">INDIRECT("Відомість!db"&amp;ROW())</f>
        <v>0</v>
      </c>
      <c r="DG261" s="125">
        <f t="shared" ref="DG261:DG301" ca="1" si="550">INDIRECT("Відомість!dc"&amp;ROW())</f>
        <v>0</v>
      </c>
      <c r="DH261" s="125">
        <f t="shared" ref="DH261:DH301" ca="1" si="551">INDIRECT("Відомість!dd"&amp;ROW())+INDIRECT("Озд!t"&amp;ROW()+4)</f>
        <v>3123.13</v>
      </c>
      <c r="DI261" s="125">
        <f t="shared" ref="DI261:DI301" ca="1" si="552">INDIRECT("Відомість!de"&amp;ROW())+INDIRECT("Озд!u"&amp;ROW()+4)</f>
        <v>3424.69</v>
      </c>
      <c r="DJ261" s="125">
        <f t="shared" ref="DJ261:DJ301" ca="1" si="553">INDIRECT("Відомість!df"&amp;ROW())+INDIRECT("Озд!v"&amp;ROW()+4)</f>
        <v>2923.04</v>
      </c>
      <c r="DK261" s="125">
        <f t="shared" ref="DK261:DK301" ca="1" si="554">INDIRECT("Відомість!dg"&amp;ROW())+INDIRECT("Озд!w"&amp;ROW()+4)</f>
        <v>16039.04</v>
      </c>
      <c r="DL261" s="125">
        <f t="shared" ref="DL261:DL301" ca="1" si="555">INDIRECT("Відомість!dh"&amp;ROW())+INDIRECT("Озд!x"&amp;ROW()+4)</f>
        <v>0</v>
      </c>
      <c r="DM261" s="125">
        <f t="shared" ref="DM261:DM301" ca="1" si="556">INDIRECT("Відомість!di"&amp;ROW())+INDIRECT("Озд!y"&amp;ROW()+4)</f>
        <v>0</v>
      </c>
      <c r="DN261" s="340" t="str">
        <f t="shared" ref="DN261:DN324" ca="1" si="557">INDIRECT("Відомість!dj"&amp;ROW())</f>
        <v xml:space="preserve">30 від 01.03   </v>
      </c>
      <c r="DO261" s="340" t="str">
        <f t="shared" ref="DO261:DO324" ca="1" si="558">INDIRECT("Відомість!dk"&amp;ROW())</f>
        <v>Руденко С.С.</v>
      </c>
      <c r="DP261" s="340" t="str">
        <f t="shared" ref="DP261:DP324" ca="1" si="559">INDIRECT("Відомість!dl"&amp;ROW())</f>
        <v>Руденко</v>
      </c>
      <c r="DQ261" s="340" t="str">
        <f t="shared" ref="DQ261:DQ324" ca="1" si="560">INDIRECT("Відомість!dm"&amp;ROW())</f>
        <v>Сергій</v>
      </c>
      <c r="DR261" s="340" t="str">
        <f t="shared" ref="DR261:DR324" ca="1" si="561">INDIRECT("Відомість!dn"&amp;ROW())</f>
        <v>Сергійович</v>
      </c>
      <c r="DS261" s="340">
        <f t="shared" ref="DS261:DS324" ca="1" si="562">INDIRECT("Відомість!do"&amp;ROW())</f>
        <v>3297218950</v>
      </c>
    </row>
    <row r="262" spans="1:123">
      <c r="A262">
        <f t="shared" ca="1" si="453"/>
        <v>256</v>
      </c>
      <c r="B262">
        <f t="shared" ca="1" si="454"/>
        <v>0</v>
      </c>
      <c r="C262">
        <f t="shared" ca="1" si="455"/>
        <v>0</v>
      </c>
      <c r="D262" t="str">
        <f t="shared" ca="1" si="456"/>
        <v xml:space="preserve"> </v>
      </c>
      <c r="E262">
        <f t="shared" ca="1" si="457"/>
        <v>0</v>
      </c>
      <c r="F262">
        <f t="shared" ca="1" si="458"/>
        <v>0</v>
      </c>
      <c r="G262" s="123" t="str">
        <f t="shared" ca="1" si="452"/>
        <v>0.0.0</v>
      </c>
      <c r="H262" s="123" t="str">
        <f t="shared" ca="1" si="451"/>
        <v>0.0.0</v>
      </c>
      <c r="I262" s="123" t="str">
        <f t="shared" ca="1" si="451"/>
        <v>0.0.0</v>
      </c>
      <c r="J262" s="123" t="str">
        <f t="shared" ca="1" si="451"/>
        <v>0.0.0</v>
      </c>
      <c r="K262" s="123" t="str">
        <f t="shared" ca="1" si="451"/>
        <v>0.0.0</v>
      </c>
      <c r="L262" s="123" t="str">
        <f t="shared" ca="1" si="451"/>
        <v>0.0.0</v>
      </c>
      <c r="M262" s="123" t="str">
        <f t="shared" ca="1" si="451"/>
        <v>0.0.0</v>
      </c>
      <c r="N262" s="123" t="str">
        <f t="shared" ca="1" si="451"/>
        <v>0.0.0</v>
      </c>
      <c r="O262" s="123">
        <f t="shared" ca="1" si="459"/>
        <v>0</v>
      </c>
      <c r="P262" s="123">
        <f t="shared" ca="1" si="460"/>
        <v>0</v>
      </c>
      <c r="Q262" s="123">
        <f t="shared" ca="1" si="461"/>
        <v>0</v>
      </c>
      <c r="R262" s="123">
        <f t="shared" ca="1" si="461"/>
        <v>0</v>
      </c>
      <c r="S262" s="123">
        <f t="shared" ca="1" si="462"/>
        <v>0</v>
      </c>
      <c r="T262" s="123">
        <f t="shared" ca="1" si="463"/>
        <v>0</v>
      </c>
      <c r="U262" s="123">
        <f t="shared" ca="1" si="464"/>
        <v>0</v>
      </c>
      <c r="V262" s="123">
        <f t="shared" ca="1" si="465"/>
        <v>0</v>
      </c>
      <c r="W262" s="123">
        <f t="shared" ca="1" si="466"/>
        <v>0</v>
      </c>
      <c r="X262" s="123">
        <f t="shared" ca="1" si="467"/>
        <v>0</v>
      </c>
      <c r="Y262" s="123">
        <f t="shared" ca="1" si="468"/>
        <v>0</v>
      </c>
      <c r="Z262" s="123">
        <f t="shared" ca="1" si="469"/>
        <v>0</v>
      </c>
      <c r="AA262" s="123">
        <f t="shared" ca="1" si="470"/>
        <v>0</v>
      </c>
      <c r="AB262" s="123">
        <f t="shared" ca="1" si="471"/>
        <v>0</v>
      </c>
      <c r="AC262" s="123">
        <f t="shared" ca="1" si="472"/>
        <v>0</v>
      </c>
      <c r="AD262" s="123">
        <f t="shared" ca="1" si="473"/>
        <v>0</v>
      </c>
      <c r="AE262" s="123">
        <f t="shared" ca="1" si="474"/>
        <v>0</v>
      </c>
      <c r="AF262" s="123">
        <f t="shared" ca="1" si="475"/>
        <v>0</v>
      </c>
      <c r="AG262" s="123">
        <f t="shared" ca="1" si="476"/>
        <v>0</v>
      </c>
      <c r="AH262" s="123">
        <f t="shared" ca="1" si="477"/>
        <v>0</v>
      </c>
      <c r="AI262" s="123">
        <f t="shared" ca="1" si="478"/>
        <v>0</v>
      </c>
      <c r="AJ262" s="123">
        <f t="shared" ca="1" si="479"/>
        <v>0</v>
      </c>
      <c r="AK262" s="123">
        <f t="shared" ca="1" si="480"/>
        <v>0</v>
      </c>
      <c r="AL262" s="123">
        <f t="shared" ca="1" si="481"/>
        <v>0</v>
      </c>
      <c r="AM262" s="123">
        <f t="shared" ca="1" si="482"/>
        <v>0</v>
      </c>
      <c r="AN262" s="123">
        <f t="shared" ca="1" si="483"/>
        <v>0</v>
      </c>
      <c r="AO262" s="123">
        <f t="shared" ca="1" si="484"/>
        <v>0</v>
      </c>
      <c r="AP262" s="123">
        <f t="shared" ca="1" si="485"/>
        <v>0</v>
      </c>
      <c r="AQ262" s="123">
        <f t="shared" ca="1" si="486"/>
        <v>0</v>
      </c>
      <c r="AR262" s="123">
        <f t="shared" ca="1" si="487"/>
        <v>0</v>
      </c>
      <c r="AS262" s="123">
        <f t="shared" ca="1" si="488"/>
        <v>0</v>
      </c>
      <c r="AT262" s="123">
        <f t="shared" ca="1" si="489"/>
        <v>0</v>
      </c>
      <c r="AU262" s="123">
        <f t="shared" ca="1" si="490"/>
        <v>0</v>
      </c>
      <c r="AV262" s="123">
        <f t="shared" ca="1" si="491"/>
        <v>0</v>
      </c>
      <c r="AW262" s="123">
        <f t="shared" ca="1" si="492"/>
        <v>0</v>
      </c>
      <c r="AX262" s="123">
        <f t="shared" ca="1" si="493"/>
        <v>0</v>
      </c>
      <c r="AY262" s="123">
        <f t="shared" ca="1" si="494"/>
        <v>0</v>
      </c>
      <c r="AZ262" s="123">
        <f t="shared" ca="1" si="495"/>
        <v>0</v>
      </c>
      <c r="BA262" s="123">
        <f t="shared" ca="1" si="496"/>
        <v>0</v>
      </c>
      <c r="BB262" s="123">
        <f t="shared" ca="1" si="497"/>
        <v>0</v>
      </c>
      <c r="BC262" s="123">
        <f t="shared" ca="1" si="498"/>
        <v>0</v>
      </c>
      <c r="BD262" s="123">
        <f t="shared" ca="1" si="499"/>
        <v>0</v>
      </c>
      <c r="BE262" s="123">
        <f t="shared" ca="1" si="500"/>
        <v>0</v>
      </c>
      <c r="BF262" s="123">
        <f t="shared" ca="1" si="501"/>
        <v>0</v>
      </c>
      <c r="BG262" s="123">
        <f t="shared" ca="1" si="502"/>
        <v>0</v>
      </c>
      <c r="BH262" s="123">
        <f t="shared" ca="1" si="503"/>
        <v>0</v>
      </c>
      <c r="BI262" s="123">
        <f t="shared" ca="1" si="504"/>
        <v>0</v>
      </c>
      <c r="BJ262" s="123">
        <f t="shared" ca="1" si="505"/>
        <v>0</v>
      </c>
      <c r="BK262" s="123">
        <f t="shared" ca="1" si="506"/>
        <v>0</v>
      </c>
      <c r="BL262" s="123">
        <f t="shared" ca="1" si="507"/>
        <v>0</v>
      </c>
      <c r="BM262" s="123">
        <f t="shared" ca="1" si="508"/>
        <v>0</v>
      </c>
      <c r="BN262" s="123">
        <f t="shared" ca="1" si="509"/>
        <v>0.65</v>
      </c>
      <c r="BO262" s="123">
        <f t="shared" ca="1" si="510"/>
        <v>0</v>
      </c>
      <c r="BP262" s="340">
        <f t="shared" ca="1" si="511"/>
        <v>0</v>
      </c>
      <c r="BQ262" s="123">
        <f t="shared" ca="1" si="512"/>
        <v>0</v>
      </c>
      <c r="BR262" s="123">
        <f t="shared" ca="1" si="513"/>
        <v>0</v>
      </c>
      <c r="BS262" s="123">
        <f t="shared" ca="1" si="514"/>
        <v>0</v>
      </c>
      <c r="BT262" s="123">
        <f t="shared" ca="1" si="515"/>
        <v>0</v>
      </c>
      <c r="BU262" s="123">
        <f t="shared" ca="1" si="516"/>
        <v>0</v>
      </c>
      <c r="BV262" s="123"/>
      <c r="BW262" s="123">
        <f t="shared" ca="1" si="517"/>
        <v>0</v>
      </c>
      <c r="BX262" s="123"/>
      <c r="BY262" s="123">
        <f t="shared" ca="1" si="518"/>
        <v>0</v>
      </c>
      <c r="BZ262" s="123"/>
      <c r="CA262" s="123">
        <f t="shared" ca="1" si="519"/>
        <v>0</v>
      </c>
      <c r="CB262" s="528">
        <f t="shared" ca="1" si="520"/>
        <v>0</v>
      </c>
      <c r="CC262" s="123">
        <f t="shared" ca="1" si="521"/>
        <v>0</v>
      </c>
      <c r="CD262" s="125">
        <f t="shared" ca="1" si="522"/>
        <v>0</v>
      </c>
      <c r="CE262" s="125">
        <f t="shared" ca="1" si="523"/>
        <v>0</v>
      </c>
      <c r="CF262" s="125">
        <f t="shared" ca="1" si="524"/>
        <v>0</v>
      </c>
      <c r="CG262" s="125">
        <f t="shared" ca="1" si="525"/>
        <v>0</v>
      </c>
      <c r="CH262" s="125">
        <f t="shared" ca="1" si="526"/>
        <v>0</v>
      </c>
      <c r="CI262" s="125">
        <f t="shared" ca="1" si="527"/>
        <v>0</v>
      </c>
      <c r="CJ262" s="125">
        <f t="shared" ca="1" si="528"/>
        <v>0</v>
      </c>
      <c r="CK262" s="125">
        <f t="shared" ca="1" si="529"/>
        <v>0</v>
      </c>
      <c r="CL262" s="125">
        <f t="shared" ca="1" si="530"/>
        <v>0</v>
      </c>
      <c r="CM262" s="125">
        <f t="shared" ca="1" si="531"/>
        <v>0</v>
      </c>
      <c r="CN262" s="125">
        <f t="shared" ca="1" si="532"/>
        <v>0</v>
      </c>
      <c r="CO262" s="125">
        <f t="shared" ca="1" si="533"/>
        <v>0</v>
      </c>
      <c r="CP262" s="125">
        <f t="shared" ca="1" si="534"/>
        <v>0</v>
      </c>
      <c r="CQ262" s="125">
        <f t="shared" ca="1" si="535"/>
        <v>0</v>
      </c>
      <c r="CR262" s="125">
        <f t="shared" ca="1" si="536"/>
        <v>0</v>
      </c>
      <c r="CS262" s="125">
        <f t="shared" ca="1" si="537"/>
        <v>0</v>
      </c>
      <c r="CT262" s="125">
        <f t="shared" ca="1" si="538"/>
        <v>0</v>
      </c>
      <c r="CU262" s="125">
        <f t="shared" ca="1" si="539"/>
        <v>0</v>
      </c>
      <c r="CV262" s="125">
        <f t="shared" ca="1" si="540"/>
        <v>0</v>
      </c>
      <c r="CW262" s="125">
        <f t="shared" ca="1" si="541"/>
        <v>0</v>
      </c>
      <c r="CX262" s="125">
        <f t="shared" ca="1" si="542"/>
        <v>0</v>
      </c>
      <c r="CY262" s="125">
        <f t="shared" ca="1" si="543"/>
        <v>0</v>
      </c>
      <c r="CZ262" s="125">
        <f t="shared" ca="1" si="544"/>
        <v>0</v>
      </c>
      <c r="DA262" s="341">
        <f t="shared" ca="1" si="545"/>
        <v>0</v>
      </c>
      <c r="DB262" s="606">
        <f t="shared" ca="1" si="546"/>
        <v>0</v>
      </c>
      <c r="DC262" s="606"/>
      <c r="DD262" s="606">
        <f t="shared" ca="1" si="547"/>
        <v>0</v>
      </c>
      <c r="DE262" s="125">
        <f t="shared" ca="1" si="548"/>
        <v>0</v>
      </c>
      <c r="DF262" s="125">
        <f t="shared" ca="1" si="549"/>
        <v>0</v>
      </c>
      <c r="DG262" s="125">
        <f t="shared" ca="1" si="550"/>
        <v>0</v>
      </c>
      <c r="DH262" s="125">
        <f t="shared" ca="1" si="551"/>
        <v>0</v>
      </c>
      <c r="DI262" s="125">
        <f t="shared" ca="1" si="552"/>
        <v>0</v>
      </c>
      <c r="DJ262" s="125">
        <f t="shared" ca="1" si="553"/>
        <v>0</v>
      </c>
      <c r="DK262" s="125">
        <f t="shared" ca="1" si="554"/>
        <v>0</v>
      </c>
      <c r="DL262" s="125">
        <f t="shared" ca="1" si="555"/>
        <v>0</v>
      </c>
      <c r="DM262" s="125">
        <f t="shared" ca="1" si="556"/>
        <v>0</v>
      </c>
      <c r="DN262" s="340" t="str">
        <f t="shared" ca="1" si="557"/>
        <v xml:space="preserve">    </v>
      </c>
      <c r="DO262" s="340" t="str">
        <f t="shared" ca="1" si="558"/>
        <v xml:space="preserve"> </v>
      </c>
      <c r="DP262" s="340">
        <f t="shared" ca="1" si="559"/>
        <v>0</v>
      </c>
      <c r="DQ262" s="340">
        <f t="shared" ca="1" si="560"/>
        <v>0</v>
      </c>
      <c r="DR262" s="340">
        <f t="shared" ca="1" si="561"/>
        <v>0</v>
      </c>
      <c r="DS262" s="340">
        <f t="shared" ca="1" si="562"/>
        <v>0</v>
      </c>
    </row>
    <row r="263" spans="1:123">
      <c r="A263">
        <f t="shared" ca="1" si="453"/>
        <v>257</v>
      </c>
      <c r="B263" t="str">
        <f t="shared" ca="1" si="454"/>
        <v>Начальник контрольно-технічного пункту</v>
      </c>
      <c r="C263" t="str">
        <f t="shared" ca="1" si="455"/>
        <v>штаб - с-нт</v>
      </c>
      <c r="D263" t="str">
        <f t="shared" ca="1" si="456"/>
        <v>Прокопчук В.В.</v>
      </c>
      <c r="E263">
        <f t="shared" ca="1" si="457"/>
        <v>0</v>
      </c>
      <c r="F263">
        <f t="shared" ca="1" si="458"/>
        <v>0</v>
      </c>
      <c r="G263" s="123" t="str">
        <f t="shared" ca="1" si="452"/>
        <v>10.8.3</v>
      </c>
      <c r="H263" s="123" t="str">
        <f t="shared" ca="1" si="451"/>
        <v>10.8.3</v>
      </c>
      <c r="I263" s="123" t="str">
        <f t="shared" ca="1" si="451"/>
        <v>10.8.3</v>
      </c>
      <c r="J263" s="123" t="str">
        <f t="shared" ca="1" si="451"/>
        <v>10.8.3</v>
      </c>
      <c r="K263" s="123" t="str">
        <f t="shared" ca="1" si="451"/>
        <v>10.8.3</v>
      </c>
      <c r="L263" s="123" t="str">
        <f t="shared" ca="1" si="451"/>
        <v>10.8.3</v>
      </c>
      <c r="M263" s="123" t="str">
        <f t="shared" ca="1" si="451"/>
        <v>10.8.3</v>
      </c>
      <c r="N263" s="123" t="str">
        <f t="shared" ca="1" si="451"/>
        <v>10.8.3</v>
      </c>
      <c r="O263" s="123">
        <f t="shared" ca="1" si="459"/>
        <v>9</v>
      </c>
      <c r="P263" s="123">
        <f t="shared" ca="1" si="460"/>
        <v>40691</v>
      </c>
      <c r="Q263" s="123">
        <f t="shared" ca="1" si="461"/>
        <v>0</v>
      </c>
      <c r="R263" s="123">
        <f t="shared" ca="1" si="461"/>
        <v>0</v>
      </c>
      <c r="S263" s="123">
        <f t="shared" ca="1" si="462"/>
        <v>0</v>
      </c>
      <c r="T263" s="123">
        <f t="shared" ca="1" si="463"/>
        <v>0</v>
      </c>
      <c r="U263" s="123">
        <f t="shared" ca="1" si="464"/>
        <v>0</v>
      </c>
      <c r="V263" s="123">
        <f t="shared" ca="1" si="465"/>
        <v>0</v>
      </c>
      <c r="W263" s="123">
        <f t="shared" ca="1" si="466"/>
        <v>0</v>
      </c>
      <c r="X263" s="123">
        <f t="shared" ca="1" si="467"/>
        <v>0</v>
      </c>
      <c r="Y263" s="123">
        <f t="shared" ca="1" si="468"/>
        <v>0</v>
      </c>
      <c r="Z263" s="123">
        <f t="shared" ca="1" si="469"/>
        <v>0</v>
      </c>
      <c r="AA263" s="123">
        <f t="shared" ca="1" si="470"/>
        <v>0</v>
      </c>
      <c r="AB263" s="123">
        <f t="shared" ca="1" si="471"/>
        <v>0</v>
      </c>
      <c r="AC263" s="123">
        <f t="shared" ca="1" si="472"/>
        <v>0</v>
      </c>
      <c r="AD263" s="123">
        <f t="shared" ca="1" si="473"/>
        <v>0</v>
      </c>
      <c r="AE263" s="123">
        <f t="shared" ca="1" si="474"/>
        <v>0</v>
      </c>
      <c r="AF263" s="123">
        <f t="shared" ca="1" si="475"/>
        <v>0</v>
      </c>
      <c r="AG263" s="123">
        <f t="shared" ca="1" si="476"/>
        <v>0</v>
      </c>
      <c r="AH263" s="123">
        <f t="shared" ca="1" si="477"/>
        <v>0</v>
      </c>
      <c r="AI263" s="123">
        <f t="shared" ca="1" si="478"/>
        <v>0</v>
      </c>
      <c r="AJ263" s="123">
        <f t="shared" ca="1" si="479"/>
        <v>0</v>
      </c>
      <c r="AK263" s="123">
        <f t="shared" ca="1" si="480"/>
        <v>0</v>
      </c>
      <c r="AL263" s="123">
        <f t="shared" ca="1" si="481"/>
        <v>0</v>
      </c>
      <c r="AM263" s="123">
        <f t="shared" ca="1" si="482"/>
        <v>0</v>
      </c>
      <c r="AN263" s="123">
        <f t="shared" ca="1" si="483"/>
        <v>0</v>
      </c>
      <c r="AO263" s="123">
        <f t="shared" ca="1" si="484"/>
        <v>0</v>
      </c>
      <c r="AP263" s="123">
        <f t="shared" ca="1" si="485"/>
        <v>0</v>
      </c>
      <c r="AQ263" s="123">
        <f t="shared" ca="1" si="486"/>
        <v>0</v>
      </c>
      <c r="AR263" s="123">
        <f t="shared" ca="1" si="487"/>
        <v>0</v>
      </c>
      <c r="AS263" s="123">
        <f t="shared" ca="1" si="488"/>
        <v>0</v>
      </c>
      <c r="AT263" s="123">
        <f t="shared" ca="1" si="489"/>
        <v>0</v>
      </c>
      <c r="AU263" s="123">
        <f t="shared" ca="1" si="490"/>
        <v>0</v>
      </c>
      <c r="AV263" s="123">
        <f t="shared" ca="1" si="491"/>
        <v>0</v>
      </c>
      <c r="AW263" s="123">
        <f t="shared" ca="1" si="492"/>
        <v>0</v>
      </c>
      <c r="AX263" s="123">
        <f t="shared" ca="1" si="493"/>
        <v>0</v>
      </c>
      <c r="AY263" s="123">
        <f t="shared" ca="1" si="494"/>
        <v>0</v>
      </c>
      <c r="AZ263" s="123">
        <f t="shared" ca="1" si="495"/>
        <v>0</v>
      </c>
      <c r="BA263" s="123">
        <f t="shared" ca="1" si="496"/>
        <v>0</v>
      </c>
      <c r="BB263" s="123">
        <f t="shared" ca="1" si="497"/>
        <v>0</v>
      </c>
      <c r="BC263" s="123">
        <f t="shared" ca="1" si="498"/>
        <v>0</v>
      </c>
      <c r="BD263" s="123">
        <f t="shared" ca="1" si="499"/>
        <v>0</v>
      </c>
      <c r="BE263" s="123">
        <f t="shared" ca="1" si="500"/>
        <v>0</v>
      </c>
      <c r="BF263" s="123">
        <f t="shared" ca="1" si="501"/>
        <v>0</v>
      </c>
      <c r="BG263" s="123">
        <f t="shared" ca="1" si="502"/>
        <v>0</v>
      </c>
      <c r="BH263" s="123">
        <f t="shared" ca="1" si="503"/>
        <v>0</v>
      </c>
      <c r="BI263" s="123">
        <f t="shared" ca="1" si="504"/>
        <v>0</v>
      </c>
      <c r="BJ263" s="123">
        <f t="shared" ca="1" si="505"/>
        <v>0</v>
      </c>
      <c r="BK263" s="123">
        <f t="shared" ca="1" si="506"/>
        <v>0</v>
      </c>
      <c r="BL263" s="123">
        <f t="shared" ca="1" si="507"/>
        <v>0</v>
      </c>
      <c r="BM263" s="123">
        <f t="shared" ca="1" si="508"/>
        <v>0</v>
      </c>
      <c r="BN263" s="123">
        <f t="shared" ca="1" si="509"/>
        <v>0.65</v>
      </c>
      <c r="BO263" s="123">
        <f t="shared" ca="1" si="510"/>
        <v>28</v>
      </c>
      <c r="BP263" s="340">
        <f t="shared" ca="1" si="511"/>
        <v>0</v>
      </c>
      <c r="BQ263" s="123">
        <f t="shared" ca="1" si="512"/>
        <v>0</v>
      </c>
      <c r="BR263" s="123">
        <f t="shared" ca="1" si="513"/>
        <v>0</v>
      </c>
      <c r="BS263" s="123">
        <f t="shared" ca="1" si="514"/>
        <v>0</v>
      </c>
      <c r="BT263" s="123">
        <f t="shared" ca="1" si="515"/>
        <v>0</v>
      </c>
      <c r="BU263" s="123">
        <f t="shared" ca="1" si="516"/>
        <v>0</v>
      </c>
      <c r="BV263" s="123"/>
      <c r="BW263" s="123">
        <f t="shared" ca="1" si="517"/>
        <v>0</v>
      </c>
      <c r="BX263" s="123"/>
      <c r="BY263" s="123">
        <f t="shared" ca="1" si="518"/>
        <v>0</v>
      </c>
      <c r="BZ263" s="123"/>
      <c r="CA263" s="123">
        <f t="shared" ca="1" si="519"/>
        <v>0</v>
      </c>
      <c r="CB263" s="528">
        <f t="shared" ca="1" si="520"/>
        <v>0</v>
      </c>
      <c r="CC263" s="123">
        <f t="shared" ca="1" si="521"/>
        <v>0</v>
      </c>
      <c r="CD263" s="125">
        <f t="shared" ca="1" si="522"/>
        <v>0</v>
      </c>
      <c r="CE263" s="125">
        <f t="shared" ca="1" si="523"/>
        <v>950</v>
      </c>
      <c r="CF263" s="125">
        <f t="shared" ca="1" si="524"/>
        <v>3170</v>
      </c>
      <c r="CG263" s="125">
        <f t="shared" ca="1" si="525"/>
        <v>1442</v>
      </c>
      <c r="CH263" s="125">
        <f t="shared" ca="1" si="526"/>
        <v>0</v>
      </c>
      <c r="CI263" s="125">
        <f t="shared" ca="1" si="527"/>
        <v>0</v>
      </c>
      <c r="CJ263" s="125">
        <f t="shared" ca="1" si="528"/>
        <v>0</v>
      </c>
      <c r="CK263" s="125">
        <f t="shared" ca="1" si="529"/>
        <v>0</v>
      </c>
      <c r="CL263" s="125">
        <f t="shared" ca="1" si="530"/>
        <v>3615.3</v>
      </c>
      <c r="CM263" s="125">
        <f t="shared" ca="1" si="531"/>
        <v>8812.6</v>
      </c>
      <c r="CN263" s="125">
        <f t="shared" ca="1" si="532"/>
        <v>17989.900000000001</v>
      </c>
      <c r="CO263" s="125">
        <f t="shared" ca="1" si="533"/>
        <v>0</v>
      </c>
      <c r="CP263" s="125">
        <f t="shared" ca="1" si="534"/>
        <v>0</v>
      </c>
      <c r="CQ263" s="125">
        <f t="shared" ca="1" si="535"/>
        <v>0</v>
      </c>
      <c r="CR263" s="125">
        <f t="shared" ca="1" si="536"/>
        <v>0</v>
      </c>
      <c r="CS263" s="125">
        <f t="shared" ca="1" si="537"/>
        <v>0</v>
      </c>
      <c r="CT263" s="125">
        <f t="shared" ca="1" si="538"/>
        <v>0</v>
      </c>
      <c r="CU263" s="125">
        <f t="shared" ca="1" si="539"/>
        <v>0</v>
      </c>
      <c r="CV263" s="125">
        <f t="shared" ca="1" si="540"/>
        <v>0</v>
      </c>
      <c r="CW263" s="125">
        <f t="shared" ca="1" si="541"/>
        <v>0</v>
      </c>
      <c r="CX263" s="125">
        <f t="shared" ca="1" si="542"/>
        <v>0</v>
      </c>
      <c r="CY263" s="125">
        <f t="shared" ca="1" si="543"/>
        <v>0</v>
      </c>
      <c r="CZ263" s="125">
        <f t="shared" ca="1" si="544"/>
        <v>672.35</v>
      </c>
      <c r="DA263" s="341">
        <f t="shared" ca="1" si="545"/>
        <v>18662.25</v>
      </c>
      <c r="DB263" s="606">
        <f t="shared" ca="1" si="546"/>
        <v>3359.21</v>
      </c>
      <c r="DC263" s="606"/>
      <c r="DD263" s="606">
        <f t="shared" ca="1" si="547"/>
        <v>229.95</v>
      </c>
      <c r="DE263" s="125">
        <f t="shared" ca="1" si="548"/>
        <v>0</v>
      </c>
      <c r="DF263" s="125">
        <f t="shared" ca="1" si="549"/>
        <v>0</v>
      </c>
      <c r="DG263" s="125">
        <f t="shared" ca="1" si="550"/>
        <v>0</v>
      </c>
      <c r="DH263" s="125">
        <f t="shared" ca="1" si="551"/>
        <v>3589.16</v>
      </c>
      <c r="DI263" s="125">
        <f t="shared" ca="1" si="552"/>
        <v>3957.78</v>
      </c>
      <c r="DJ263" s="125">
        <f t="shared" ca="1" si="553"/>
        <v>3359.21</v>
      </c>
      <c r="DK263" s="125">
        <f t="shared" ca="1" si="554"/>
        <v>0</v>
      </c>
      <c r="DL263" s="125">
        <f t="shared" ca="1" si="555"/>
        <v>18432.3</v>
      </c>
      <c r="DM263" s="125">
        <f t="shared" ca="1" si="556"/>
        <v>0</v>
      </c>
      <c r="DN263" s="340" t="str">
        <f t="shared" ca="1" si="557"/>
        <v xml:space="preserve">   31 від 01.03</v>
      </c>
      <c r="DO263" s="340" t="str">
        <f t="shared" ca="1" si="558"/>
        <v>Прокопчук В.В.</v>
      </c>
      <c r="DP263" s="340" t="str">
        <f t="shared" ca="1" si="559"/>
        <v>Прокопчук</v>
      </c>
      <c r="DQ263" s="340" t="str">
        <f t="shared" ca="1" si="560"/>
        <v>Володимир</v>
      </c>
      <c r="DR263" s="340" t="str">
        <f t="shared" ca="1" si="561"/>
        <v>Володимирович</v>
      </c>
      <c r="DS263" s="340">
        <f t="shared" ca="1" si="562"/>
        <v>0</v>
      </c>
    </row>
    <row r="264" spans="1:123">
      <c r="A264">
        <f t="shared" ca="1" si="453"/>
        <v>258</v>
      </c>
      <c r="B264">
        <f t="shared" ca="1" si="454"/>
        <v>0</v>
      </c>
      <c r="C264">
        <f t="shared" ca="1" si="455"/>
        <v>0</v>
      </c>
      <c r="D264">
        <f t="shared" ca="1" si="456"/>
        <v>0</v>
      </c>
      <c r="E264">
        <f t="shared" ca="1" si="457"/>
        <v>0</v>
      </c>
      <c r="F264">
        <f t="shared" ca="1" si="458"/>
        <v>0</v>
      </c>
      <c r="G264" s="123" t="str">
        <f t="shared" ca="1" si="452"/>
        <v>0.0.0</v>
      </c>
      <c r="H264" s="123" t="str">
        <f t="shared" ref="H264:N273" ca="1" si="563">INDIRECT("Відомість!g"&amp;ROW())</f>
        <v>0.0.0</v>
      </c>
      <c r="I264" s="123" t="str">
        <f t="shared" ca="1" si="563"/>
        <v>0.0.0</v>
      </c>
      <c r="J264" s="123" t="str">
        <f t="shared" ca="1" si="563"/>
        <v>0.0.0</v>
      </c>
      <c r="K264" s="123" t="str">
        <f t="shared" ca="1" si="563"/>
        <v>0.0.0</v>
      </c>
      <c r="L264" s="123" t="str">
        <f t="shared" ca="1" si="563"/>
        <v>0.0.0</v>
      </c>
      <c r="M264" s="123" t="str">
        <f t="shared" ca="1" si="563"/>
        <v>0.0.0</v>
      </c>
      <c r="N264" s="123" t="str">
        <f t="shared" ca="1" si="563"/>
        <v>0.0.0</v>
      </c>
      <c r="O264" s="123">
        <f t="shared" ca="1" si="459"/>
        <v>0</v>
      </c>
      <c r="P264" s="123">
        <f t="shared" ca="1" si="460"/>
        <v>0</v>
      </c>
      <c r="Q264" s="123">
        <f t="shared" ca="1" si="461"/>
        <v>0</v>
      </c>
      <c r="R264" s="123">
        <f t="shared" ca="1" si="461"/>
        <v>0</v>
      </c>
      <c r="S264" s="123">
        <f t="shared" ca="1" si="462"/>
        <v>0</v>
      </c>
      <c r="T264" s="123">
        <f t="shared" ca="1" si="463"/>
        <v>0</v>
      </c>
      <c r="U264" s="123">
        <f t="shared" ca="1" si="464"/>
        <v>0</v>
      </c>
      <c r="V264" s="123">
        <f t="shared" ca="1" si="465"/>
        <v>0</v>
      </c>
      <c r="W264" s="123">
        <f t="shared" ca="1" si="466"/>
        <v>0</v>
      </c>
      <c r="X264" s="123">
        <f t="shared" ca="1" si="467"/>
        <v>0</v>
      </c>
      <c r="Y264" s="123">
        <f t="shared" ca="1" si="468"/>
        <v>0</v>
      </c>
      <c r="Z264" s="123">
        <f t="shared" ca="1" si="469"/>
        <v>0</v>
      </c>
      <c r="AA264" s="123">
        <f t="shared" ca="1" si="470"/>
        <v>0</v>
      </c>
      <c r="AB264" s="123">
        <f t="shared" ca="1" si="471"/>
        <v>0</v>
      </c>
      <c r="AC264" s="123">
        <f t="shared" ca="1" si="472"/>
        <v>0</v>
      </c>
      <c r="AD264" s="123">
        <f t="shared" ca="1" si="473"/>
        <v>0</v>
      </c>
      <c r="AE264" s="123">
        <f t="shared" ca="1" si="474"/>
        <v>0</v>
      </c>
      <c r="AF264" s="123">
        <f t="shared" ca="1" si="475"/>
        <v>0</v>
      </c>
      <c r="AG264" s="123">
        <f t="shared" ca="1" si="476"/>
        <v>0</v>
      </c>
      <c r="AH264" s="123">
        <f t="shared" ca="1" si="477"/>
        <v>0</v>
      </c>
      <c r="AI264" s="123">
        <f t="shared" ca="1" si="478"/>
        <v>0</v>
      </c>
      <c r="AJ264" s="123">
        <f t="shared" ca="1" si="479"/>
        <v>0</v>
      </c>
      <c r="AK264" s="123">
        <f t="shared" ca="1" si="480"/>
        <v>0</v>
      </c>
      <c r="AL264" s="123">
        <f t="shared" ca="1" si="481"/>
        <v>0</v>
      </c>
      <c r="AM264" s="123">
        <f t="shared" ca="1" si="482"/>
        <v>0</v>
      </c>
      <c r="AN264" s="123">
        <f t="shared" ca="1" si="483"/>
        <v>0</v>
      </c>
      <c r="AO264" s="123">
        <f t="shared" ca="1" si="484"/>
        <v>0</v>
      </c>
      <c r="AP264" s="123">
        <f t="shared" ca="1" si="485"/>
        <v>0</v>
      </c>
      <c r="AQ264" s="123">
        <f t="shared" ca="1" si="486"/>
        <v>0</v>
      </c>
      <c r="AR264" s="123">
        <f t="shared" ca="1" si="487"/>
        <v>0</v>
      </c>
      <c r="AS264" s="123">
        <f t="shared" ca="1" si="488"/>
        <v>0</v>
      </c>
      <c r="AT264" s="123">
        <f t="shared" ca="1" si="489"/>
        <v>0</v>
      </c>
      <c r="AU264" s="123">
        <f t="shared" ca="1" si="490"/>
        <v>0</v>
      </c>
      <c r="AV264" s="123">
        <f t="shared" ca="1" si="491"/>
        <v>0</v>
      </c>
      <c r="AW264" s="123">
        <f t="shared" ca="1" si="492"/>
        <v>0</v>
      </c>
      <c r="AX264" s="123">
        <f t="shared" ca="1" si="493"/>
        <v>0</v>
      </c>
      <c r="AY264" s="123">
        <f t="shared" ca="1" si="494"/>
        <v>0</v>
      </c>
      <c r="AZ264" s="123">
        <f t="shared" ca="1" si="495"/>
        <v>0</v>
      </c>
      <c r="BA264" s="123">
        <f t="shared" ca="1" si="496"/>
        <v>0</v>
      </c>
      <c r="BB264" s="123">
        <f t="shared" ca="1" si="497"/>
        <v>0</v>
      </c>
      <c r="BC264" s="123">
        <f t="shared" ca="1" si="498"/>
        <v>0</v>
      </c>
      <c r="BD264" s="123">
        <f t="shared" ca="1" si="499"/>
        <v>0</v>
      </c>
      <c r="BE264" s="123">
        <f t="shared" ca="1" si="500"/>
        <v>0</v>
      </c>
      <c r="BF264" s="123">
        <f t="shared" ca="1" si="501"/>
        <v>0</v>
      </c>
      <c r="BG264" s="123">
        <f t="shared" ca="1" si="502"/>
        <v>0</v>
      </c>
      <c r="BH264" s="123">
        <f t="shared" ca="1" si="503"/>
        <v>0</v>
      </c>
      <c r="BI264" s="123">
        <f t="shared" ca="1" si="504"/>
        <v>0</v>
      </c>
      <c r="BJ264" s="123">
        <f t="shared" ca="1" si="505"/>
        <v>0</v>
      </c>
      <c r="BK264" s="123">
        <f t="shared" ca="1" si="506"/>
        <v>0</v>
      </c>
      <c r="BL264" s="123">
        <f t="shared" ca="1" si="507"/>
        <v>0</v>
      </c>
      <c r="BM264" s="123">
        <f t="shared" ca="1" si="508"/>
        <v>0</v>
      </c>
      <c r="BN264" s="123">
        <f t="shared" ca="1" si="509"/>
        <v>0.65</v>
      </c>
      <c r="BO264" s="123">
        <f t="shared" ca="1" si="510"/>
        <v>0</v>
      </c>
      <c r="BP264" s="340">
        <f t="shared" ca="1" si="511"/>
        <v>0</v>
      </c>
      <c r="BQ264" s="123">
        <f t="shared" ca="1" si="512"/>
        <v>0</v>
      </c>
      <c r="BR264" s="123">
        <f t="shared" ca="1" si="513"/>
        <v>0</v>
      </c>
      <c r="BS264" s="123">
        <f t="shared" ca="1" si="514"/>
        <v>0</v>
      </c>
      <c r="BT264" s="123">
        <f t="shared" ca="1" si="515"/>
        <v>0</v>
      </c>
      <c r="BU264" s="123">
        <f t="shared" ca="1" si="516"/>
        <v>0</v>
      </c>
      <c r="BV264" s="123"/>
      <c r="BW264" s="123">
        <f t="shared" ca="1" si="517"/>
        <v>0</v>
      </c>
      <c r="BX264" s="123"/>
      <c r="BY264" s="123">
        <f t="shared" ca="1" si="518"/>
        <v>0</v>
      </c>
      <c r="BZ264" s="123"/>
      <c r="CA264" s="123">
        <f t="shared" ca="1" si="519"/>
        <v>0</v>
      </c>
      <c r="CB264" s="528">
        <f t="shared" ca="1" si="520"/>
        <v>0</v>
      </c>
      <c r="CC264" s="123">
        <f t="shared" ca="1" si="521"/>
        <v>0</v>
      </c>
      <c r="CD264" s="125">
        <f t="shared" ca="1" si="522"/>
        <v>0</v>
      </c>
      <c r="CE264" s="125">
        <f t="shared" ca="1" si="523"/>
        <v>0</v>
      </c>
      <c r="CF264" s="125">
        <f t="shared" ca="1" si="524"/>
        <v>0</v>
      </c>
      <c r="CG264" s="125">
        <f t="shared" ca="1" si="525"/>
        <v>0</v>
      </c>
      <c r="CH264" s="125">
        <f t="shared" ca="1" si="526"/>
        <v>0</v>
      </c>
      <c r="CI264" s="125">
        <f t="shared" ca="1" si="527"/>
        <v>0</v>
      </c>
      <c r="CJ264" s="125">
        <f t="shared" ca="1" si="528"/>
        <v>0</v>
      </c>
      <c r="CK264" s="125">
        <f t="shared" ca="1" si="529"/>
        <v>0</v>
      </c>
      <c r="CL264" s="125">
        <f t="shared" ca="1" si="530"/>
        <v>0</v>
      </c>
      <c r="CM264" s="125">
        <f t="shared" ca="1" si="531"/>
        <v>0</v>
      </c>
      <c r="CN264" s="125">
        <f t="shared" ca="1" si="532"/>
        <v>0</v>
      </c>
      <c r="CO264" s="125">
        <f t="shared" ca="1" si="533"/>
        <v>0</v>
      </c>
      <c r="CP264" s="125">
        <f t="shared" ca="1" si="534"/>
        <v>0</v>
      </c>
      <c r="CQ264" s="125">
        <f t="shared" ca="1" si="535"/>
        <v>0</v>
      </c>
      <c r="CR264" s="125">
        <f t="shared" ca="1" si="536"/>
        <v>0</v>
      </c>
      <c r="CS264" s="125">
        <f t="shared" ca="1" si="537"/>
        <v>0</v>
      </c>
      <c r="CT264" s="125">
        <f t="shared" ca="1" si="538"/>
        <v>0</v>
      </c>
      <c r="CU264" s="125">
        <f t="shared" ca="1" si="539"/>
        <v>0</v>
      </c>
      <c r="CV264" s="125">
        <f t="shared" ca="1" si="540"/>
        <v>0</v>
      </c>
      <c r="CW264" s="125">
        <f t="shared" ca="1" si="541"/>
        <v>0</v>
      </c>
      <c r="CX264" s="125">
        <f t="shared" ca="1" si="542"/>
        <v>0</v>
      </c>
      <c r="CY264" s="125">
        <f t="shared" ca="1" si="543"/>
        <v>0</v>
      </c>
      <c r="CZ264" s="125">
        <f t="shared" ca="1" si="544"/>
        <v>0</v>
      </c>
      <c r="DA264" s="341">
        <f t="shared" ca="1" si="545"/>
        <v>0</v>
      </c>
      <c r="DB264" s="606">
        <f t="shared" ca="1" si="546"/>
        <v>0</v>
      </c>
      <c r="DC264" s="606"/>
      <c r="DD264" s="606">
        <f t="shared" ca="1" si="547"/>
        <v>0</v>
      </c>
      <c r="DE264" s="125">
        <f t="shared" ca="1" si="548"/>
        <v>0</v>
      </c>
      <c r="DF264" s="125">
        <f t="shared" ca="1" si="549"/>
        <v>0</v>
      </c>
      <c r="DG264" s="125">
        <f t="shared" ca="1" si="550"/>
        <v>0</v>
      </c>
      <c r="DH264" s="125">
        <f t="shared" ca="1" si="551"/>
        <v>0</v>
      </c>
      <c r="DI264" s="125">
        <f t="shared" ca="1" si="552"/>
        <v>0</v>
      </c>
      <c r="DJ264" s="125">
        <f t="shared" ca="1" si="553"/>
        <v>0</v>
      </c>
      <c r="DK264" s="125">
        <f t="shared" ca="1" si="554"/>
        <v>0</v>
      </c>
      <c r="DL264" s="125">
        <f t="shared" ca="1" si="555"/>
        <v>0</v>
      </c>
      <c r="DM264" s="125">
        <f t="shared" ca="1" si="556"/>
        <v>0</v>
      </c>
      <c r="DN264" s="340" t="str">
        <f t="shared" ca="1" si="557"/>
        <v xml:space="preserve">    </v>
      </c>
      <c r="DO264" s="340">
        <f t="shared" ca="1" si="558"/>
        <v>0</v>
      </c>
      <c r="DP264" s="340">
        <f t="shared" ca="1" si="559"/>
        <v>0</v>
      </c>
      <c r="DQ264" s="340">
        <f t="shared" ca="1" si="560"/>
        <v>0</v>
      </c>
      <c r="DR264" s="340">
        <f t="shared" ca="1" si="561"/>
        <v>0</v>
      </c>
      <c r="DS264" s="340">
        <f t="shared" ca="1" si="562"/>
        <v>0</v>
      </c>
    </row>
    <row r="265" spans="1:123">
      <c r="A265">
        <f t="shared" ca="1" si="453"/>
        <v>259</v>
      </c>
      <c r="B265">
        <f t="shared" ca="1" si="454"/>
        <v>0</v>
      </c>
      <c r="C265">
        <f t="shared" ca="1" si="455"/>
        <v>0</v>
      </c>
      <c r="D265">
        <f t="shared" ca="1" si="456"/>
        <v>0</v>
      </c>
      <c r="E265">
        <f t="shared" ca="1" si="457"/>
        <v>0</v>
      </c>
      <c r="F265">
        <f t="shared" ca="1" si="458"/>
        <v>0</v>
      </c>
      <c r="G265" s="123" t="str">
        <f t="shared" ca="1" si="452"/>
        <v>0.0.0</v>
      </c>
      <c r="H265" s="123" t="str">
        <f t="shared" ca="1" si="563"/>
        <v>0.0.0</v>
      </c>
      <c r="I265" s="123" t="str">
        <f t="shared" ca="1" si="563"/>
        <v>0.0.0</v>
      </c>
      <c r="J265" s="123" t="str">
        <f t="shared" ca="1" si="563"/>
        <v>0.0.0</v>
      </c>
      <c r="K265" s="123" t="str">
        <f t="shared" ca="1" si="563"/>
        <v>0.0.0</v>
      </c>
      <c r="L265" s="123" t="str">
        <f t="shared" ca="1" si="563"/>
        <v>0.0.0</v>
      </c>
      <c r="M265" s="123" t="str">
        <f t="shared" ca="1" si="563"/>
        <v>0.0.0</v>
      </c>
      <c r="N265" s="123" t="str">
        <f t="shared" ca="1" si="563"/>
        <v>0.0.0</v>
      </c>
      <c r="O265" s="123">
        <f t="shared" ca="1" si="459"/>
        <v>0</v>
      </c>
      <c r="P265" s="123">
        <f t="shared" ca="1" si="460"/>
        <v>0</v>
      </c>
      <c r="Q265" s="123">
        <f t="shared" ca="1" si="461"/>
        <v>0</v>
      </c>
      <c r="R265" s="123">
        <f t="shared" ca="1" si="461"/>
        <v>0</v>
      </c>
      <c r="S265" s="123">
        <f t="shared" ca="1" si="462"/>
        <v>0</v>
      </c>
      <c r="T265" s="123">
        <f t="shared" ca="1" si="463"/>
        <v>0</v>
      </c>
      <c r="U265" s="123">
        <f t="shared" ca="1" si="464"/>
        <v>0</v>
      </c>
      <c r="V265" s="123">
        <f t="shared" ca="1" si="465"/>
        <v>0</v>
      </c>
      <c r="W265" s="123">
        <f t="shared" ca="1" si="466"/>
        <v>0</v>
      </c>
      <c r="X265" s="123">
        <f t="shared" ca="1" si="467"/>
        <v>0</v>
      </c>
      <c r="Y265" s="123">
        <f t="shared" ca="1" si="468"/>
        <v>0</v>
      </c>
      <c r="Z265" s="123">
        <f t="shared" ca="1" si="469"/>
        <v>0</v>
      </c>
      <c r="AA265" s="123">
        <f t="shared" ca="1" si="470"/>
        <v>0</v>
      </c>
      <c r="AB265" s="123">
        <f t="shared" ca="1" si="471"/>
        <v>0</v>
      </c>
      <c r="AC265" s="123">
        <f t="shared" ca="1" si="472"/>
        <v>0</v>
      </c>
      <c r="AD265" s="123">
        <f t="shared" ca="1" si="473"/>
        <v>0</v>
      </c>
      <c r="AE265" s="123">
        <f t="shared" ca="1" si="474"/>
        <v>0</v>
      </c>
      <c r="AF265" s="123">
        <f t="shared" ca="1" si="475"/>
        <v>0</v>
      </c>
      <c r="AG265" s="123">
        <f t="shared" ca="1" si="476"/>
        <v>0</v>
      </c>
      <c r="AH265" s="123">
        <f t="shared" ca="1" si="477"/>
        <v>0</v>
      </c>
      <c r="AI265" s="123">
        <f t="shared" ca="1" si="478"/>
        <v>0</v>
      </c>
      <c r="AJ265" s="123">
        <f t="shared" ca="1" si="479"/>
        <v>0</v>
      </c>
      <c r="AK265" s="123">
        <f t="shared" ca="1" si="480"/>
        <v>0</v>
      </c>
      <c r="AL265" s="123">
        <f t="shared" ca="1" si="481"/>
        <v>0</v>
      </c>
      <c r="AM265" s="123">
        <f t="shared" ca="1" si="482"/>
        <v>0</v>
      </c>
      <c r="AN265" s="123">
        <f t="shared" ca="1" si="483"/>
        <v>0</v>
      </c>
      <c r="AO265" s="123">
        <f t="shared" ca="1" si="484"/>
        <v>0</v>
      </c>
      <c r="AP265" s="123">
        <f t="shared" ca="1" si="485"/>
        <v>0</v>
      </c>
      <c r="AQ265" s="123">
        <f t="shared" ca="1" si="486"/>
        <v>0</v>
      </c>
      <c r="AR265" s="123">
        <f t="shared" ca="1" si="487"/>
        <v>0</v>
      </c>
      <c r="AS265" s="123">
        <f t="shared" ca="1" si="488"/>
        <v>0</v>
      </c>
      <c r="AT265" s="123">
        <f t="shared" ca="1" si="489"/>
        <v>0</v>
      </c>
      <c r="AU265" s="123">
        <f t="shared" ca="1" si="490"/>
        <v>0</v>
      </c>
      <c r="AV265" s="123">
        <f t="shared" ca="1" si="491"/>
        <v>0</v>
      </c>
      <c r="AW265" s="123">
        <f t="shared" ca="1" si="492"/>
        <v>0</v>
      </c>
      <c r="AX265" s="123">
        <f t="shared" ca="1" si="493"/>
        <v>0</v>
      </c>
      <c r="AY265" s="123">
        <f t="shared" ca="1" si="494"/>
        <v>0</v>
      </c>
      <c r="AZ265" s="123">
        <f t="shared" ca="1" si="495"/>
        <v>0</v>
      </c>
      <c r="BA265" s="123">
        <f t="shared" ca="1" si="496"/>
        <v>0</v>
      </c>
      <c r="BB265" s="123">
        <f t="shared" ca="1" si="497"/>
        <v>0</v>
      </c>
      <c r="BC265" s="123">
        <f t="shared" ca="1" si="498"/>
        <v>0</v>
      </c>
      <c r="BD265" s="123">
        <f t="shared" ca="1" si="499"/>
        <v>0</v>
      </c>
      <c r="BE265" s="123">
        <f t="shared" ca="1" si="500"/>
        <v>0</v>
      </c>
      <c r="BF265" s="123">
        <f t="shared" ca="1" si="501"/>
        <v>0</v>
      </c>
      <c r="BG265" s="123">
        <f t="shared" ca="1" si="502"/>
        <v>0</v>
      </c>
      <c r="BH265" s="123">
        <f t="shared" ca="1" si="503"/>
        <v>0</v>
      </c>
      <c r="BI265" s="123">
        <f t="shared" ca="1" si="504"/>
        <v>0</v>
      </c>
      <c r="BJ265" s="123">
        <f t="shared" ca="1" si="505"/>
        <v>0</v>
      </c>
      <c r="BK265" s="123">
        <f t="shared" ca="1" si="506"/>
        <v>0</v>
      </c>
      <c r="BL265" s="123">
        <f t="shared" ca="1" si="507"/>
        <v>0</v>
      </c>
      <c r="BM265" s="123">
        <f t="shared" ca="1" si="508"/>
        <v>0</v>
      </c>
      <c r="BN265" s="123">
        <f t="shared" ca="1" si="509"/>
        <v>0.65</v>
      </c>
      <c r="BO265" s="123">
        <f t="shared" ca="1" si="510"/>
        <v>0</v>
      </c>
      <c r="BP265" s="340">
        <f t="shared" ca="1" si="511"/>
        <v>0</v>
      </c>
      <c r="BQ265" s="123">
        <f t="shared" ca="1" si="512"/>
        <v>0</v>
      </c>
      <c r="BR265" s="123">
        <f t="shared" ca="1" si="513"/>
        <v>0</v>
      </c>
      <c r="BS265" s="123">
        <f t="shared" ca="1" si="514"/>
        <v>0</v>
      </c>
      <c r="BT265" s="123">
        <f t="shared" ca="1" si="515"/>
        <v>0</v>
      </c>
      <c r="BU265" s="123">
        <f t="shared" ca="1" si="516"/>
        <v>0</v>
      </c>
      <c r="BV265" s="123"/>
      <c r="BW265" s="123">
        <f t="shared" ca="1" si="517"/>
        <v>0</v>
      </c>
      <c r="BX265" s="123"/>
      <c r="BY265" s="123">
        <f t="shared" ca="1" si="518"/>
        <v>0</v>
      </c>
      <c r="BZ265" s="123"/>
      <c r="CA265" s="123">
        <f t="shared" ca="1" si="519"/>
        <v>0</v>
      </c>
      <c r="CB265" s="528">
        <f t="shared" ca="1" si="520"/>
        <v>0</v>
      </c>
      <c r="CC265" s="123">
        <f t="shared" ca="1" si="521"/>
        <v>0</v>
      </c>
      <c r="CD265" s="125">
        <f t="shared" ca="1" si="522"/>
        <v>0</v>
      </c>
      <c r="CE265" s="125">
        <f t="shared" ca="1" si="523"/>
        <v>0</v>
      </c>
      <c r="CF265" s="125">
        <f t="shared" ca="1" si="524"/>
        <v>0</v>
      </c>
      <c r="CG265" s="125">
        <f t="shared" ca="1" si="525"/>
        <v>0</v>
      </c>
      <c r="CH265" s="125">
        <f t="shared" ca="1" si="526"/>
        <v>0</v>
      </c>
      <c r="CI265" s="125">
        <f t="shared" ca="1" si="527"/>
        <v>0</v>
      </c>
      <c r="CJ265" s="125">
        <f t="shared" ca="1" si="528"/>
        <v>0</v>
      </c>
      <c r="CK265" s="125">
        <f t="shared" ca="1" si="529"/>
        <v>0</v>
      </c>
      <c r="CL265" s="125">
        <f t="shared" ca="1" si="530"/>
        <v>0</v>
      </c>
      <c r="CM265" s="125">
        <f t="shared" ca="1" si="531"/>
        <v>0</v>
      </c>
      <c r="CN265" s="125">
        <f t="shared" ca="1" si="532"/>
        <v>0</v>
      </c>
      <c r="CO265" s="125">
        <f t="shared" ca="1" si="533"/>
        <v>0</v>
      </c>
      <c r="CP265" s="125">
        <f t="shared" ca="1" si="534"/>
        <v>0</v>
      </c>
      <c r="CQ265" s="125">
        <f t="shared" ca="1" si="535"/>
        <v>0</v>
      </c>
      <c r="CR265" s="125">
        <f t="shared" ca="1" si="536"/>
        <v>0</v>
      </c>
      <c r="CS265" s="125">
        <f t="shared" ca="1" si="537"/>
        <v>0</v>
      </c>
      <c r="CT265" s="125">
        <f t="shared" ca="1" si="538"/>
        <v>0</v>
      </c>
      <c r="CU265" s="125">
        <f t="shared" ca="1" si="539"/>
        <v>0</v>
      </c>
      <c r="CV265" s="125">
        <f t="shared" ca="1" si="540"/>
        <v>0</v>
      </c>
      <c r="CW265" s="125">
        <f t="shared" ca="1" si="541"/>
        <v>0</v>
      </c>
      <c r="CX265" s="125">
        <f t="shared" ca="1" si="542"/>
        <v>0</v>
      </c>
      <c r="CY265" s="125">
        <f t="shared" ca="1" si="543"/>
        <v>0</v>
      </c>
      <c r="CZ265" s="125">
        <f t="shared" ca="1" si="544"/>
        <v>0</v>
      </c>
      <c r="DA265" s="341">
        <f t="shared" ca="1" si="545"/>
        <v>0</v>
      </c>
      <c r="DB265" s="606">
        <f t="shared" ca="1" si="546"/>
        <v>0</v>
      </c>
      <c r="DC265" s="606"/>
      <c r="DD265" s="606">
        <f t="shared" ca="1" si="547"/>
        <v>0</v>
      </c>
      <c r="DE265" s="125">
        <f t="shared" ca="1" si="548"/>
        <v>0</v>
      </c>
      <c r="DF265" s="125">
        <f t="shared" ca="1" si="549"/>
        <v>0</v>
      </c>
      <c r="DG265" s="125">
        <f t="shared" ca="1" si="550"/>
        <v>0</v>
      </c>
      <c r="DH265" s="125">
        <f t="shared" ca="1" si="551"/>
        <v>0</v>
      </c>
      <c r="DI265" s="125">
        <f t="shared" ca="1" si="552"/>
        <v>0</v>
      </c>
      <c r="DJ265" s="125">
        <f t="shared" ca="1" si="553"/>
        <v>0</v>
      </c>
      <c r="DK265" s="125">
        <f t="shared" ca="1" si="554"/>
        <v>0</v>
      </c>
      <c r="DL265" s="125">
        <f t="shared" ca="1" si="555"/>
        <v>0</v>
      </c>
      <c r="DM265" s="125">
        <f t="shared" ca="1" si="556"/>
        <v>0</v>
      </c>
      <c r="DN265" s="340" t="str">
        <f t="shared" ca="1" si="557"/>
        <v xml:space="preserve">    </v>
      </c>
      <c r="DO265" s="340">
        <f t="shared" ca="1" si="558"/>
        <v>0</v>
      </c>
      <c r="DP265" s="340">
        <f t="shared" ca="1" si="559"/>
        <v>0</v>
      </c>
      <c r="DQ265" s="340">
        <f t="shared" ca="1" si="560"/>
        <v>0</v>
      </c>
      <c r="DR265" s="340">
        <f t="shared" ca="1" si="561"/>
        <v>0</v>
      </c>
      <c r="DS265" s="340">
        <f t="shared" ca="1" si="562"/>
        <v>0</v>
      </c>
    </row>
    <row r="266" spans="1:123">
      <c r="A266">
        <f t="shared" ca="1" si="453"/>
        <v>260</v>
      </c>
      <c r="B266">
        <f t="shared" ca="1" si="454"/>
        <v>0</v>
      </c>
      <c r="C266">
        <f t="shared" ca="1" si="455"/>
        <v>0</v>
      </c>
      <c r="D266">
        <f t="shared" ca="1" si="456"/>
        <v>0</v>
      </c>
      <c r="E266">
        <f t="shared" ca="1" si="457"/>
        <v>0</v>
      </c>
      <c r="F266">
        <f t="shared" ca="1" si="458"/>
        <v>0</v>
      </c>
      <c r="G266" s="123" t="str">
        <f t="shared" ca="1" si="452"/>
        <v>0.0.0</v>
      </c>
      <c r="H266" s="123" t="str">
        <f t="shared" ca="1" si="563"/>
        <v>0.0.0</v>
      </c>
      <c r="I266" s="123" t="str">
        <f t="shared" ca="1" si="563"/>
        <v>0.0.0</v>
      </c>
      <c r="J266" s="123" t="str">
        <f t="shared" ca="1" si="563"/>
        <v>0.0.0</v>
      </c>
      <c r="K266" s="123" t="str">
        <f t="shared" ca="1" si="563"/>
        <v>0.0.0</v>
      </c>
      <c r="L266" s="123" t="str">
        <f t="shared" ca="1" si="563"/>
        <v>0.0.0</v>
      </c>
      <c r="M266" s="123" t="str">
        <f t="shared" ca="1" si="563"/>
        <v>0.0.0</v>
      </c>
      <c r="N266" s="123" t="str">
        <f t="shared" ca="1" si="563"/>
        <v>0.0.0</v>
      </c>
      <c r="O266" s="123">
        <f t="shared" ca="1" si="459"/>
        <v>0</v>
      </c>
      <c r="P266" s="123">
        <f t="shared" ca="1" si="460"/>
        <v>0</v>
      </c>
      <c r="Q266" s="123">
        <f t="shared" ca="1" si="461"/>
        <v>0</v>
      </c>
      <c r="R266" s="123">
        <f t="shared" ca="1" si="461"/>
        <v>0</v>
      </c>
      <c r="S266" s="123">
        <f t="shared" ca="1" si="462"/>
        <v>0</v>
      </c>
      <c r="T266" s="123">
        <f t="shared" ca="1" si="463"/>
        <v>0</v>
      </c>
      <c r="U266" s="123">
        <f t="shared" ca="1" si="464"/>
        <v>0</v>
      </c>
      <c r="V266" s="123">
        <f t="shared" ca="1" si="465"/>
        <v>0</v>
      </c>
      <c r="W266" s="123">
        <f t="shared" ca="1" si="466"/>
        <v>0</v>
      </c>
      <c r="X266" s="123">
        <f t="shared" ca="1" si="467"/>
        <v>0</v>
      </c>
      <c r="Y266" s="123">
        <f t="shared" ca="1" si="468"/>
        <v>0</v>
      </c>
      <c r="Z266" s="123">
        <f t="shared" ca="1" si="469"/>
        <v>0</v>
      </c>
      <c r="AA266" s="123">
        <f t="shared" ca="1" si="470"/>
        <v>0</v>
      </c>
      <c r="AB266" s="123">
        <f t="shared" ca="1" si="471"/>
        <v>0</v>
      </c>
      <c r="AC266" s="123">
        <f t="shared" ca="1" si="472"/>
        <v>0</v>
      </c>
      <c r="AD266" s="123">
        <f t="shared" ca="1" si="473"/>
        <v>0</v>
      </c>
      <c r="AE266" s="123">
        <f t="shared" ca="1" si="474"/>
        <v>0</v>
      </c>
      <c r="AF266" s="123">
        <f t="shared" ca="1" si="475"/>
        <v>0</v>
      </c>
      <c r="AG266" s="123">
        <f t="shared" ca="1" si="476"/>
        <v>0</v>
      </c>
      <c r="AH266" s="123">
        <f t="shared" ca="1" si="477"/>
        <v>0</v>
      </c>
      <c r="AI266" s="123">
        <f t="shared" ca="1" si="478"/>
        <v>0</v>
      </c>
      <c r="AJ266" s="123">
        <f t="shared" ca="1" si="479"/>
        <v>0</v>
      </c>
      <c r="AK266" s="123">
        <f t="shared" ca="1" si="480"/>
        <v>0</v>
      </c>
      <c r="AL266" s="123">
        <f t="shared" ca="1" si="481"/>
        <v>0</v>
      </c>
      <c r="AM266" s="123">
        <f t="shared" ca="1" si="482"/>
        <v>0</v>
      </c>
      <c r="AN266" s="123">
        <f t="shared" ca="1" si="483"/>
        <v>0</v>
      </c>
      <c r="AO266" s="123">
        <f t="shared" ca="1" si="484"/>
        <v>0</v>
      </c>
      <c r="AP266" s="123">
        <f t="shared" ca="1" si="485"/>
        <v>0</v>
      </c>
      <c r="AQ266" s="123">
        <f t="shared" ca="1" si="486"/>
        <v>0</v>
      </c>
      <c r="AR266" s="123">
        <f t="shared" ca="1" si="487"/>
        <v>0</v>
      </c>
      <c r="AS266" s="123">
        <f t="shared" ca="1" si="488"/>
        <v>0</v>
      </c>
      <c r="AT266" s="123">
        <f t="shared" ca="1" si="489"/>
        <v>0</v>
      </c>
      <c r="AU266" s="123">
        <f t="shared" ca="1" si="490"/>
        <v>0</v>
      </c>
      <c r="AV266" s="123">
        <f t="shared" ca="1" si="491"/>
        <v>0</v>
      </c>
      <c r="AW266" s="123">
        <f t="shared" ca="1" si="492"/>
        <v>0</v>
      </c>
      <c r="AX266" s="123">
        <f t="shared" ca="1" si="493"/>
        <v>0</v>
      </c>
      <c r="AY266" s="123">
        <f t="shared" ca="1" si="494"/>
        <v>0</v>
      </c>
      <c r="AZ266" s="123">
        <f t="shared" ca="1" si="495"/>
        <v>0</v>
      </c>
      <c r="BA266" s="123">
        <f t="shared" ca="1" si="496"/>
        <v>0</v>
      </c>
      <c r="BB266" s="123">
        <f t="shared" ca="1" si="497"/>
        <v>0</v>
      </c>
      <c r="BC266" s="123">
        <f t="shared" ca="1" si="498"/>
        <v>0</v>
      </c>
      <c r="BD266" s="123">
        <f t="shared" ca="1" si="499"/>
        <v>0</v>
      </c>
      <c r="BE266" s="123">
        <f t="shared" ca="1" si="500"/>
        <v>0</v>
      </c>
      <c r="BF266" s="123">
        <f t="shared" ca="1" si="501"/>
        <v>0</v>
      </c>
      <c r="BG266" s="123">
        <f t="shared" ca="1" si="502"/>
        <v>0</v>
      </c>
      <c r="BH266" s="123">
        <f t="shared" ca="1" si="503"/>
        <v>0</v>
      </c>
      <c r="BI266" s="123">
        <f t="shared" ca="1" si="504"/>
        <v>0</v>
      </c>
      <c r="BJ266" s="123">
        <f t="shared" ca="1" si="505"/>
        <v>0</v>
      </c>
      <c r="BK266" s="123">
        <f t="shared" ca="1" si="506"/>
        <v>0</v>
      </c>
      <c r="BL266" s="123">
        <f t="shared" ca="1" si="507"/>
        <v>0</v>
      </c>
      <c r="BM266" s="123">
        <f t="shared" ca="1" si="508"/>
        <v>0</v>
      </c>
      <c r="BN266" s="123">
        <f t="shared" ca="1" si="509"/>
        <v>0.65</v>
      </c>
      <c r="BO266" s="123">
        <f t="shared" ca="1" si="510"/>
        <v>0</v>
      </c>
      <c r="BP266" s="340">
        <f t="shared" ca="1" si="511"/>
        <v>0</v>
      </c>
      <c r="BQ266" s="123">
        <f t="shared" ca="1" si="512"/>
        <v>0</v>
      </c>
      <c r="BR266" s="123">
        <f t="shared" ca="1" si="513"/>
        <v>0</v>
      </c>
      <c r="BS266" s="123">
        <f t="shared" ca="1" si="514"/>
        <v>0</v>
      </c>
      <c r="BT266" s="123">
        <f t="shared" ca="1" si="515"/>
        <v>0</v>
      </c>
      <c r="BU266" s="123">
        <f t="shared" ca="1" si="516"/>
        <v>0</v>
      </c>
      <c r="BV266" s="123"/>
      <c r="BW266" s="123">
        <f t="shared" ca="1" si="517"/>
        <v>0</v>
      </c>
      <c r="BX266" s="123"/>
      <c r="BY266" s="123">
        <f t="shared" ca="1" si="518"/>
        <v>0</v>
      </c>
      <c r="BZ266" s="123"/>
      <c r="CA266" s="123">
        <f t="shared" ca="1" si="519"/>
        <v>0</v>
      </c>
      <c r="CB266" s="528">
        <f t="shared" ca="1" si="520"/>
        <v>0</v>
      </c>
      <c r="CC266" s="123">
        <f t="shared" ca="1" si="521"/>
        <v>0</v>
      </c>
      <c r="CD266" s="125">
        <f t="shared" ca="1" si="522"/>
        <v>0</v>
      </c>
      <c r="CE266" s="125">
        <f t="shared" ca="1" si="523"/>
        <v>0</v>
      </c>
      <c r="CF266" s="125">
        <f t="shared" ca="1" si="524"/>
        <v>0</v>
      </c>
      <c r="CG266" s="125">
        <f t="shared" ca="1" si="525"/>
        <v>0</v>
      </c>
      <c r="CH266" s="125">
        <f t="shared" ca="1" si="526"/>
        <v>0</v>
      </c>
      <c r="CI266" s="125">
        <f t="shared" ca="1" si="527"/>
        <v>0</v>
      </c>
      <c r="CJ266" s="125">
        <f t="shared" ca="1" si="528"/>
        <v>0</v>
      </c>
      <c r="CK266" s="125">
        <f t="shared" ca="1" si="529"/>
        <v>0</v>
      </c>
      <c r="CL266" s="125">
        <f t="shared" ca="1" si="530"/>
        <v>0</v>
      </c>
      <c r="CM266" s="125">
        <f t="shared" ca="1" si="531"/>
        <v>0</v>
      </c>
      <c r="CN266" s="125">
        <f t="shared" ca="1" si="532"/>
        <v>0</v>
      </c>
      <c r="CO266" s="125">
        <f t="shared" ca="1" si="533"/>
        <v>0</v>
      </c>
      <c r="CP266" s="125">
        <f t="shared" ca="1" si="534"/>
        <v>0</v>
      </c>
      <c r="CQ266" s="125">
        <f t="shared" ca="1" si="535"/>
        <v>0</v>
      </c>
      <c r="CR266" s="125">
        <f t="shared" ca="1" si="536"/>
        <v>0</v>
      </c>
      <c r="CS266" s="125">
        <f t="shared" ca="1" si="537"/>
        <v>0</v>
      </c>
      <c r="CT266" s="125">
        <f t="shared" ca="1" si="538"/>
        <v>0</v>
      </c>
      <c r="CU266" s="125">
        <f t="shared" ca="1" si="539"/>
        <v>0</v>
      </c>
      <c r="CV266" s="125">
        <f t="shared" ca="1" si="540"/>
        <v>0</v>
      </c>
      <c r="CW266" s="125">
        <f t="shared" ca="1" si="541"/>
        <v>0</v>
      </c>
      <c r="CX266" s="125">
        <f t="shared" ca="1" si="542"/>
        <v>0</v>
      </c>
      <c r="CY266" s="125">
        <f t="shared" ca="1" si="543"/>
        <v>0</v>
      </c>
      <c r="CZ266" s="125">
        <f t="shared" ca="1" si="544"/>
        <v>0</v>
      </c>
      <c r="DA266" s="341">
        <f t="shared" ca="1" si="545"/>
        <v>0</v>
      </c>
      <c r="DB266" s="606">
        <f t="shared" ca="1" si="546"/>
        <v>0</v>
      </c>
      <c r="DC266" s="606"/>
      <c r="DD266" s="606">
        <f t="shared" ca="1" si="547"/>
        <v>0</v>
      </c>
      <c r="DE266" s="125">
        <f t="shared" ca="1" si="548"/>
        <v>0</v>
      </c>
      <c r="DF266" s="125">
        <f t="shared" ca="1" si="549"/>
        <v>0</v>
      </c>
      <c r="DG266" s="125">
        <f t="shared" ca="1" si="550"/>
        <v>0</v>
      </c>
      <c r="DH266" s="125">
        <f t="shared" ca="1" si="551"/>
        <v>0</v>
      </c>
      <c r="DI266" s="125">
        <f t="shared" ca="1" si="552"/>
        <v>0</v>
      </c>
      <c r="DJ266" s="125">
        <f t="shared" ca="1" si="553"/>
        <v>0</v>
      </c>
      <c r="DK266" s="125">
        <f t="shared" ca="1" si="554"/>
        <v>0</v>
      </c>
      <c r="DL266" s="125">
        <f t="shared" ca="1" si="555"/>
        <v>0</v>
      </c>
      <c r="DM266" s="125">
        <f t="shared" ca="1" si="556"/>
        <v>0</v>
      </c>
      <c r="DN266" s="340" t="str">
        <f t="shared" ca="1" si="557"/>
        <v xml:space="preserve">    </v>
      </c>
      <c r="DO266" s="340">
        <f t="shared" ca="1" si="558"/>
        <v>0</v>
      </c>
      <c r="DP266" s="340">
        <f t="shared" ca="1" si="559"/>
        <v>0</v>
      </c>
      <c r="DQ266" s="340">
        <f t="shared" ca="1" si="560"/>
        <v>0</v>
      </c>
      <c r="DR266" s="340">
        <f t="shared" ca="1" si="561"/>
        <v>0</v>
      </c>
      <c r="DS266" s="340">
        <f t="shared" ca="1" si="562"/>
        <v>0</v>
      </c>
    </row>
    <row r="267" spans="1:123">
      <c r="A267">
        <f t="shared" ca="1" si="453"/>
        <v>261</v>
      </c>
      <c r="B267">
        <f t="shared" ca="1" si="454"/>
        <v>0</v>
      </c>
      <c r="C267">
        <f t="shared" ca="1" si="455"/>
        <v>0</v>
      </c>
      <c r="D267">
        <f t="shared" ca="1" si="456"/>
        <v>0</v>
      </c>
      <c r="E267">
        <f t="shared" ca="1" si="457"/>
        <v>0</v>
      </c>
      <c r="F267">
        <f t="shared" ca="1" si="458"/>
        <v>0</v>
      </c>
      <c r="G267" s="123" t="str">
        <f t="shared" ca="1" si="452"/>
        <v>0.0.0</v>
      </c>
      <c r="H267" s="123" t="str">
        <f t="shared" ca="1" si="563"/>
        <v>0.0.0</v>
      </c>
      <c r="I267" s="123" t="str">
        <f t="shared" ca="1" si="563"/>
        <v>0.0.0</v>
      </c>
      <c r="J267" s="123" t="str">
        <f t="shared" ca="1" si="563"/>
        <v>0.0.0</v>
      </c>
      <c r="K267" s="123" t="str">
        <f t="shared" ca="1" si="563"/>
        <v>0.0.0</v>
      </c>
      <c r="L267" s="123" t="str">
        <f t="shared" ca="1" si="563"/>
        <v>0.0.0</v>
      </c>
      <c r="M267" s="123" t="str">
        <f t="shared" ca="1" si="563"/>
        <v>0.0.0</v>
      </c>
      <c r="N267" s="123" t="str">
        <f t="shared" ca="1" si="563"/>
        <v>0.0.0</v>
      </c>
      <c r="O267" s="123">
        <f t="shared" ca="1" si="459"/>
        <v>0</v>
      </c>
      <c r="P267" s="123">
        <f t="shared" ca="1" si="460"/>
        <v>0</v>
      </c>
      <c r="Q267" s="123">
        <f t="shared" ca="1" si="461"/>
        <v>0</v>
      </c>
      <c r="R267" s="123">
        <f t="shared" ca="1" si="461"/>
        <v>0</v>
      </c>
      <c r="S267" s="123">
        <f t="shared" ca="1" si="462"/>
        <v>0</v>
      </c>
      <c r="T267" s="123">
        <f t="shared" ca="1" si="463"/>
        <v>0</v>
      </c>
      <c r="U267" s="123">
        <f t="shared" ca="1" si="464"/>
        <v>0</v>
      </c>
      <c r="V267" s="123">
        <f t="shared" ca="1" si="465"/>
        <v>0</v>
      </c>
      <c r="W267" s="123">
        <f t="shared" ca="1" si="466"/>
        <v>0</v>
      </c>
      <c r="X267" s="123">
        <f t="shared" ca="1" si="467"/>
        <v>0</v>
      </c>
      <c r="Y267" s="123">
        <f t="shared" ca="1" si="468"/>
        <v>0</v>
      </c>
      <c r="Z267" s="123">
        <f t="shared" ca="1" si="469"/>
        <v>0</v>
      </c>
      <c r="AA267" s="123">
        <f t="shared" ca="1" si="470"/>
        <v>0</v>
      </c>
      <c r="AB267" s="123">
        <f t="shared" ca="1" si="471"/>
        <v>0</v>
      </c>
      <c r="AC267" s="123">
        <f t="shared" ca="1" si="472"/>
        <v>0</v>
      </c>
      <c r="AD267" s="123">
        <f t="shared" ca="1" si="473"/>
        <v>0</v>
      </c>
      <c r="AE267" s="123">
        <f t="shared" ca="1" si="474"/>
        <v>0</v>
      </c>
      <c r="AF267" s="123">
        <f t="shared" ca="1" si="475"/>
        <v>0</v>
      </c>
      <c r="AG267" s="123">
        <f t="shared" ca="1" si="476"/>
        <v>0</v>
      </c>
      <c r="AH267" s="123">
        <f t="shared" ca="1" si="477"/>
        <v>0</v>
      </c>
      <c r="AI267" s="123">
        <f t="shared" ca="1" si="478"/>
        <v>0</v>
      </c>
      <c r="AJ267" s="123">
        <f t="shared" ca="1" si="479"/>
        <v>0</v>
      </c>
      <c r="AK267" s="123">
        <f t="shared" ca="1" si="480"/>
        <v>0</v>
      </c>
      <c r="AL267" s="123">
        <f t="shared" ca="1" si="481"/>
        <v>0</v>
      </c>
      <c r="AM267" s="123">
        <f t="shared" ca="1" si="482"/>
        <v>0</v>
      </c>
      <c r="AN267" s="123">
        <f t="shared" ca="1" si="483"/>
        <v>0</v>
      </c>
      <c r="AO267" s="123">
        <f t="shared" ca="1" si="484"/>
        <v>0</v>
      </c>
      <c r="AP267" s="123">
        <f t="shared" ca="1" si="485"/>
        <v>0</v>
      </c>
      <c r="AQ267" s="123">
        <f t="shared" ca="1" si="486"/>
        <v>0</v>
      </c>
      <c r="AR267" s="123">
        <f t="shared" ca="1" si="487"/>
        <v>0</v>
      </c>
      <c r="AS267" s="123">
        <f t="shared" ca="1" si="488"/>
        <v>0</v>
      </c>
      <c r="AT267" s="123">
        <f t="shared" ca="1" si="489"/>
        <v>0</v>
      </c>
      <c r="AU267" s="123">
        <f t="shared" ca="1" si="490"/>
        <v>0</v>
      </c>
      <c r="AV267" s="123">
        <f t="shared" ca="1" si="491"/>
        <v>0</v>
      </c>
      <c r="AW267" s="123">
        <f t="shared" ca="1" si="492"/>
        <v>0</v>
      </c>
      <c r="AX267" s="123">
        <f t="shared" ca="1" si="493"/>
        <v>0</v>
      </c>
      <c r="AY267" s="123">
        <f t="shared" ca="1" si="494"/>
        <v>0</v>
      </c>
      <c r="AZ267" s="123">
        <f t="shared" ca="1" si="495"/>
        <v>0</v>
      </c>
      <c r="BA267" s="123">
        <f t="shared" ca="1" si="496"/>
        <v>0</v>
      </c>
      <c r="BB267" s="123">
        <f t="shared" ca="1" si="497"/>
        <v>0</v>
      </c>
      <c r="BC267" s="123">
        <f t="shared" ca="1" si="498"/>
        <v>0</v>
      </c>
      <c r="BD267" s="123">
        <f t="shared" ca="1" si="499"/>
        <v>0</v>
      </c>
      <c r="BE267" s="123">
        <f t="shared" ca="1" si="500"/>
        <v>0</v>
      </c>
      <c r="BF267" s="123">
        <f t="shared" ca="1" si="501"/>
        <v>0</v>
      </c>
      <c r="BG267" s="123">
        <f t="shared" ca="1" si="502"/>
        <v>0</v>
      </c>
      <c r="BH267" s="123">
        <f t="shared" ca="1" si="503"/>
        <v>0</v>
      </c>
      <c r="BI267" s="123">
        <f t="shared" ca="1" si="504"/>
        <v>0</v>
      </c>
      <c r="BJ267" s="123">
        <f t="shared" ca="1" si="505"/>
        <v>0</v>
      </c>
      <c r="BK267" s="123">
        <f t="shared" ca="1" si="506"/>
        <v>0</v>
      </c>
      <c r="BL267" s="123">
        <f t="shared" ca="1" si="507"/>
        <v>0</v>
      </c>
      <c r="BM267" s="123">
        <f t="shared" ca="1" si="508"/>
        <v>0</v>
      </c>
      <c r="BN267" s="123">
        <f t="shared" ca="1" si="509"/>
        <v>0.65</v>
      </c>
      <c r="BO267" s="123">
        <f t="shared" ca="1" si="510"/>
        <v>0</v>
      </c>
      <c r="BP267" s="340">
        <f t="shared" ca="1" si="511"/>
        <v>0</v>
      </c>
      <c r="BQ267" s="123">
        <f t="shared" ca="1" si="512"/>
        <v>0</v>
      </c>
      <c r="BR267" s="123">
        <f t="shared" ca="1" si="513"/>
        <v>0</v>
      </c>
      <c r="BS267" s="123">
        <f t="shared" ca="1" si="514"/>
        <v>0</v>
      </c>
      <c r="BT267" s="123">
        <f t="shared" ca="1" si="515"/>
        <v>0</v>
      </c>
      <c r="BU267" s="123">
        <f t="shared" ca="1" si="516"/>
        <v>0</v>
      </c>
      <c r="BV267" s="123"/>
      <c r="BW267" s="123">
        <f t="shared" ca="1" si="517"/>
        <v>0</v>
      </c>
      <c r="BX267" s="123"/>
      <c r="BY267" s="123">
        <f t="shared" ca="1" si="518"/>
        <v>0</v>
      </c>
      <c r="BZ267" s="123"/>
      <c r="CA267" s="123">
        <f t="shared" ca="1" si="519"/>
        <v>0</v>
      </c>
      <c r="CB267" s="528">
        <f t="shared" ca="1" si="520"/>
        <v>0</v>
      </c>
      <c r="CC267" s="123">
        <f t="shared" ca="1" si="521"/>
        <v>0</v>
      </c>
      <c r="CD267" s="125">
        <f t="shared" ca="1" si="522"/>
        <v>0</v>
      </c>
      <c r="CE267" s="125">
        <f t="shared" ca="1" si="523"/>
        <v>0</v>
      </c>
      <c r="CF267" s="125">
        <f t="shared" ca="1" si="524"/>
        <v>0</v>
      </c>
      <c r="CG267" s="125">
        <f t="shared" ca="1" si="525"/>
        <v>0</v>
      </c>
      <c r="CH267" s="125">
        <f t="shared" ca="1" si="526"/>
        <v>0</v>
      </c>
      <c r="CI267" s="125">
        <f t="shared" ca="1" si="527"/>
        <v>0</v>
      </c>
      <c r="CJ267" s="125">
        <f t="shared" ca="1" si="528"/>
        <v>0</v>
      </c>
      <c r="CK267" s="125">
        <f t="shared" ca="1" si="529"/>
        <v>0</v>
      </c>
      <c r="CL267" s="125">
        <f t="shared" ca="1" si="530"/>
        <v>0</v>
      </c>
      <c r="CM267" s="125">
        <f t="shared" ca="1" si="531"/>
        <v>0</v>
      </c>
      <c r="CN267" s="125">
        <f t="shared" ca="1" si="532"/>
        <v>0</v>
      </c>
      <c r="CO267" s="125">
        <f t="shared" ca="1" si="533"/>
        <v>0</v>
      </c>
      <c r="CP267" s="125">
        <f t="shared" ca="1" si="534"/>
        <v>0</v>
      </c>
      <c r="CQ267" s="125">
        <f t="shared" ca="1" si="535"/>
        <v>0</v>
      </c>
      <c r="CR267" s="125">
        <f t="shared" ca="1" si="536"/>
        <v>0</v>
      </c>
      <c r="CS267" s="125">
        <f t="shared" ca="1" si="537"/>
        <v>0</v>
      </c>
      <c r="CT267" s="125">
        <f t="shared" ca="1" si="538"/>
        <v>0</v>
      </c>
      <c r="CU267" s="125">
        <f t="shared" ca="1" si="539"/>
        <v>0</v>
      </c>
      <c r="CV267" s="125">
        <f t="shared" ca="1" si="540"/>
        <v>0</v>
      </c>
      <c r="CW267" s="125">
        <f t="shared" ca="1" si="541"/>
        <v>0</v>
      </c>
      <c r="CX267" s="125">
        <f t="shared" ca="1" si="542"/>
        <v>0</v>
      </c>
      <c r="CY267" s="125">
        <f t="shared" ca="1" si="543"/>
        <v>0</v>
      </c>
      <c r="CZ267" s="125">
        <f t="shared" ca="1" si="544"/>
        <v>0</v>
      </c>
      <c r="DA267" s="341">
        <f t="shared" ca="1" si="545"/>
        <v>0</v>
      </c>
      <c r="DB267" s="606">
        <f t="shared" ca="1" si="546"/>
        <v>0</v>
      </c>
      <c r="DC267" s="606"/>
      <c r="DD267" s="606">
        <f t="shared" ca="1" si="547"/>
        <v>0</v>
      </c>
      <c r="DE267" s="125">
        <f t="shared" ca="1" si="548"/>
        <v>0</v>
      </c>
      <c r="DF267" s="125">
        <f t="shared" ca="1" si="549"/>
        <v>0</v>
      </c>
      <c r="DG267" s="125">
        <f t="shared" ca="1" si="550"/>
        <v>0</v>
      </c>
      <c r="DH267" s="125">
        <f t="shared" ca="1" si="551"/>
        <v>0</v>
      </c>
      <c r="DI267" s="125">
        <f t="shared" ca="1" si="552"/>
        <v>0</v>
      </c>
      <c r="DJ267" s="125">
        <f t="shared" ca="1" si="553"/>
        <v>0</v>
      </c>
      <c r="DK267" s="125">
        <f t="shared" ca="1" si="554"/>
        <v>0</v>
      </c>
      <c r="DL267" s="125">
        <f t="shared" ca="1" si="555"/>
        <v>0</v>
      </c>
      <c r="DM267" s="125">
        <f t="shared" ca="1" si="556"/>
        <v>0</v>
      </c>
      <c r="DN267" s="340" t="str">
        <f t="shared" ca="1" si="557"/>
        <v xml:space="preserve">    </v>
      </c>
      <c r="DO267" s="340">
        <f t="shared" ca="1" si="558"/>
        <v>0</v>
      </c>
      <c r="DP267" s="340">
        <f t="shared" ca="1" si="559"/>
        <v>0</v>
      </c>
      <c r="DQ267" s="340">
        <f t="shared" ca="1" si="560"/>
        <v>0</v>
      </c>
      <c r="DR267" s="340">
        <f t="shared" ca="1" si="561"/>
        <v>0</v>
      </c>
      <c r="DS267" s="340">
        <f t="shared" ca="1" si="562"/>
        <v>0</v>
      </c>
    </row>
    <row r="268" spans="1:123">
      <c r="A268">
        <f t="shared" ca="1" si="453"/>
        <v>262</v>
      </c>
      <c r="B268">
        <f t="shared" ca="1" si="454"/>
        <v>0</v>
      </c>
      <c r="C268">
        <f t="shared" ca="1" si="455"/>
        <v>0</v>
      </c>
      <c r="D268">
        <f t="shared" ca="1" si="456"/>
        <v>0</v>
      </c>
      <c r="E268">
        <f t="shared" ca="1" si="457"/>
        <v>0</v>
      </c>
      <c r="F268">
        <f t="shared" ca="1" si="458"/>
        <v>0</v>
      </c>
      <c r="G268" s="123" t="str">
        <f t="shared" ca="1" si="452"/>
        <v>0.0.0</v>
      </c>
      <c r="H268" s="123" t="str">
        <f t="shared" ca="1" si="563"/>
        <v>0.0.0</v>
      </c>
      <c r="I268" s="123" t="str">
        <f t="shared" ca="1" si="563"/>
        <v>0.0.0</v>
      </c>
      <c r="J268" s="123" t="str">
        <f t="shared" ca="1" si="563"/>
        <v>0.0.0</v>
      </c>
      <c r="K268" s="123" t="str">
        <f t="shared" ca="1" si="563"/>
        <v>0.0.0</v>
      </c>
      <c r="L268" s="123" t="str">
        <f t="shared" ca="1" si="563"/>
        <v>0.0.0</v>
      </c>
      <c r="M268" s="123" t="str">
        <f t="shared" ca="1" si="563"/>
        <v>0.0.0</v>
      </c>
      <c r="N268" s="123" t="str">
        <f t="shared" ca="1" si="563"/>
        <v>0.0.0</v>
      </c>
      <c r="O268" s="123">
        <f t="shared" ca="1" si="459"/>
        <v>0</v>
      </c>
      <c r="P268" s="123">
        <f t="shared" ca="1" si="460"/>
        <v>0</v>
      </c>
      <c r="Q268" s="123">
        <f t="shared" ca="1" si="461"/>
        <v>0</v>
      </c>
      <c r="R268" s="123">
        <f t="shared" ca="1" si="461"/>
        <v>0</v>
      </c>
      <c r="S268" s="123">
        <f t="shared" ca="1" si="462"/>
        <v>0</v>
      </c>
      <c r="T268" s="123">
        <f t="shared" ca="1" si="463"/>
        <v>0</v>
      </c>
      <c r="U268" s="123">
        <f t="shared" ca="1" si="464"/>
        <v>0</v>
      </c>
      <c r="V268" s="123">
        <f t="shared" ca="1" si="465"/>
        <v>0</v>
      </c>
      <c r="W268" s="123">
        <f t="shared" ca="1" si="466"/>
        <v>0</v>
      </c>
      <c r="X268" s="123">
        <f t="shared" ca="1" si="467"/>
        <v>0</v>
      </c>
      <c r="Y268" s="123">
        <f t="shared" ca="1" si="468"/>
        <v>0</v>
      </c>
      <c r="Z268" s="123">
        <f t="shared" ca="1" si="469"/>
        <v>0</v>
      </c>
      <c r="AA268" s="123">
        <f t="shared" ca="1" si="470"/>
        <v>0</v>
      </c>
      <c r="AB268" s="123">
        <f t="shared" ca="1" si="471"/>
        <v>0</v>
      </c>
      <c r="AC268" s="123">
        <f t="shared" ca="1" si="472"/>
        <v>0</v>
      </c>
      <c r="AD268" s="123">
        <f t="shared" ca="1" si="473"/>
        <v>0</v>
      </c>
      <c r="AE268" s="123">
        <f t="shared" ca="1" si="474"/>
        <v>0</v>
      </c>
      <c r="AF268" s="123">
        <f t="shared" ca="1" si="475"/>
        <v>0</v>
      </c>
      <c r="AG268" s="123">
        <f t="shared" ca="1" si="476"/>
        <v>0</v>
      </c>
      <c r="AH268" s="123">
        <f t="shared" ca="1" si="477"/>
        <v>0</v>
      </c>
      <c r="AI268" s="123">
        <f t="shared" ca="1" si="478"/>
        <v>0</v>
      </c>
      <c r="AJ268" s="123">
        <f t="shared" ca="1" si="479"/>
        <v>0</v>
      </c>
      <c r="AK268" s="123">
        <f t="shared" ca="1" si="480"/>
        <v>0</v>
      </c>
      <c r="AL268" s="123">
        <f t="shared" ca="1" si="481"/>
        <v>0</v>
      </c>
      <c r="AM268" s="123">
        <f t="shared" ca="1" si="482"/>
        <v>0</v>
      </c>
      <c r="AN268" s="123">
        <f t="shared" ca="1" si="483"/>
        <v>0</v>
      </c>
      <c r="AO268" s="123">
        <f t="shared" ca="1" si="484"/>
        <v>0</v>
      </c>
      <c r="AP268" s="123">
        <f t="shared" ca="1" si="485"/>
        <v>0</v>
      </c>
      <c r="AQ268" s="123">
        <f t="shared" ca="1" si="486"/>
        <v>0</v>
      </c>
      <c r="AR268" s="123">
        <f t="shared" ca="1" si="487"/>
        <v>0</v>
      </c>
      <c r="AS268" s="123">
        <f t="shared" ca="1" si="488"/>
        <v>0</v>
      </c>
      <c r="AT268" s="123">
        <f t="shared" ca="1" si="489"/>
        <v>0</v>
      </c>
      <c r="AU268" s="123">
        <f t="shared" ca="1" si="490"/>
        <v>0</v>
      </c>
      <c r="AV268" s="123">
        <f t="shared" ca="1" si="491"/>
        <v>0</v>
      </c>
      <c r="AW268" s="123">
        <f t="shared" ca="1" si="492"/>
        <v>0</v>
      </c>
      <c r="AX268" s="123">
        <f t="shared" ca="1" si="493"/>
        <v>0</v>
      </c>
      <c r="AY268" s="123">
        <f t="shared" ca="1" si="494"/>
        <v>0</v>
      </c>
      <c r="AZ268" s="123">
        <f t="shared" ca="1" si="495"/>
        <v>0</v>
      </c>
      <c r="BA268" s="123">
        <f t="shared" ca="1" si="496"/>
        <v>0</v>
      </c>
      <c r="BB268" s="123">
        <f t="shared" ca="1" si="497"/>
        <v>0</v>
      </c>
      <c r="BC268" s="123">
        <f t="shared" ca="1" si="498"/>
        <v>0</v>
      </c>
      <c r="BD268" s="123">
        <f t="shared" ca="1" si="499"/>
        <v>0</v>
      </c>
      <c r="BE268" s="123">
        <f t="shared" ca="1" si="500"/>
        <v>0</v>
      </c>
      <c r="BF268" s="123">
        <f t="shared" ca="1" si="501"/>
        <v>0</v>
      </c>
      <c r="BG268" s="123">
        <f t="shared" ca="1" si="502"/>
        <v>0</v>
      </c>
      <c r="BH268" s="123">
        <f t="shared" ca="1" si="503"/>
        <v>0</v>
      </c>
      <c r="BI268" s="123">
        <f t="shared" ca="1" si="504"/>
        <v>0</v>
      </c>
      <c r="BJ268" s="123">
        <f t="shared" ca="1" si="505"/>
        <v>0</v>
      </c>
      <c r="BK268" s="123">
        <f t="shared" ca="1" si="506"/>
        <v>0</v>
      </c>
      <c r="BL268" s="123">
        <f t="shared" ca="1" si="507"/>
        <v>0</v>
      </c>
      <c r="BM268" s="123">
        <f t="shared" ca="1" si="508"/>
        <v>0</v>
      </c>
      <c r="BN268" s="123">
        <f t="shared" ca="1" si="509"/>
        <v>0.65</v>
      </c>
      <c r="BO268" s="123">
        <f t="shared" ca="1" si="510"/>
        <v>0</v>
      </c>
      <c r="BP268" s="340">
        <f t="shared" ca="1" si="511"/>
        <v>0</v>
      </c>
      <c r="BQ268" s="123">
        <f t="shared" ca="1" si="512"/>
        <v>0</v>
      </c>
      <c r="BR268" s="123">
        <f t="shared" ca="1" si="513"/>
        <v>0</v>
      </c>
      <c r="BS268" s="123">
        <f t="shared" ca="1" si="514"/>
        <v>0</v>
      </c>
      <c r="BT268" s="123">
        <f t="shared" ca="1" si="515"/>
        <v>0</v>
      </c>
      <c r="BU268" s="123">
        <f t="shared" ca="1" si="516"/>
        <v>0</v>
      </c>
      <c r="BV268" s="123"/>
      <c r="BW268" s="123">
        <f t="shared" ca="1" si="517"/>
        <v>0</v>
      </c>
      <c r="BX268" s="123"/>
      <c r="BY268" s="123">
        <f t="shared" ca="1" si="518"/>
        <v>0</v>
      </c>
      <c r="BZ268" s="123"/>
      <c r="CA268" s="123">
        <f t="shared" ca="1" si="519"/>
        <v>0</v>
      </c>
      <c r="CB268" s="528">
        <f t="shared" ca="1" si="520"/>
        <v>0</v>
      </c>
      <c r="CC268" s="123">
        <f t="shared" ca="1" si="521"/>
        <v>0</v>
      </c>
      <c r="CD268" s="125">
        <f t="shared" ca="1" si="522"/>
        <v>0</v>
      </c>
      <c r="CE268" s="125">
        <f t="shared" ca="1" si="523"/>
        <v>0</v>
      </c>
      <c r="CF268" s="125">
        <f t="shared" ca="1" si="524"/>
        <v>0</v>
      </c>
      <c r="CG268" s="125">
        <f t="shared" ca="1" si="525"/>
        <v>0</v>
      </c>
      <c r="CH268" s="125">
        <f t="shared" ca="1" si="526"/>
        <v>0</v>
      </c>
      <c r="CI268" s="125">
        <f t="shared" ca="1" si="527"/>
        <v>0</v>
      </c>
      <c r="CJ268" s="125">
        <f t="shared" ca="1" si="528"/>
        <v>0</v>
      </c>
      <c r="CK268" s="125">
        <f t="shared" ca="1" si="529"/>
        <v>0</v>
      </c>
      <c r="CL268" s="125">
        <f t="shared" ca="1" si="530"/>
        <v>0</v>
      </c>
      <c r="CM268" s="125">
        <f t="shared" ca="1" si="531"/>
        <v>0</v>
      </c>
      <c r="CN268" s="125">
        <f t="shared" ca="1" si="532"/>
        <v>0</v>
      </c>
      <c r="CO268" s="125">
        <f t="shared" ca="1" si="533"/>
        <v>0</v>
      </c>
      <c r="CP268" s="125">
        <f t="shared" ca="1" si="534"/>
        <v>0</v>
      </c>
      <c r="CQ268" s="125">
        <f t="shared" ca="1" si="535"/>
        <v>0</v>
      </c>
      <c r="CR268" s="125">
        <f t="shared" ca="1" si="536"/>
        <v>0</v>
      </c>
      <c r="CS268" s="125">
        <f t="shared" ca="1" si="537"/>
        <v>0</v>
      </c>
      <c r="CT268" s="125">
        <f t="shared" ca="1" si="538"/>
        <v>0</v>
      </c>
      <c r="CU268" s="125">
        <f t="shared" ca="1" si="539"/>
        <v>0</v>
      </c>
      <c r="CV268" s="125">
        <f t="shared" ca="1" si="540"/>
        <v>0</v>
      </c>
      <c r="CW268" s="125">
        <f t="shared" ca="1" si="541"/>
        <v>0</v>
      </c>
      <c r="CX268" s="125">
        <f t="shared" ca="1" si="542"/>
        <v>0</v>
      </c>
      <c r="CY268" s="125">
        <f t="shared" ca="1" si="543"/>
        <v>0</v>
      </c>
      <c r="CZ268" s="125">
        <f t="shared" ca="1" si="544"/>
        <v>0</v>
      </c>
      <c r="DA268" s="341">
        <f t="shared" ca="1" si="545"/>
        <v>0</v>
      </c>
      <c r="DB268" s="606">
        <f t="shared" ca="1" si="546"/>
        <v>0</v>
      </c>
      <c r="DC268" s="606"/>
      <c r="DD268" s="606">
        <f t="shared" ca="1" si="547"/>
        <v>0</v>
      </c>
      <c r="DE268" s="125">
        <f t="shared" ca="1" si="548"/>
        <v>0</v>
      </c>
      <c r="DF268" s="125">
        <f t="shared" ca="1" si="549"/>
        <v>0</v>
      </c>
      <c r="DG268" s="125">
        <f t="shared" ca="1" si="550"/>
        <v>0</v>
      </c>
      <c r="DH268" s="125">
        <f t="shared" ca="1" si="551"/>
        <v>0</v>
      </c>
      <c r="DI268" s="125">
        <f t="shared" ca="1" si="552"/>
        <v>0</v>
      </c>
      <c r="DJ268" s="125">
        <f t="shared" ca="1" si="553"/>
        <v>0</v>
      </c>
      <c r="DK268" s="125">
        <f t="shared" ca="1" si="554"/>
        <v>0</v>
      </c>
      <c r="DL268" s="125">
        <f t="shared" ca="1" si="555"/>
        <v>0</v>
      </c>
      <c r="DM268" s="125">
        <f t="shared" ca="1" si="556"/>
        <v>0</v>
      </c>
      <c r="DN268" s="340" t="str">
        <f t="shared" ca="1" si="557"/>
        <v xml:space="preserve">    </v>
      </c>
      <c r="DO268" s="340">
        <f t="shared" ca="1" si="558"/>
        <v>0</v>
      </c>
      <c r="DP268" s="340">
        <f t="shared" ca="1" si="559"/>
        <v>0</v>
      </c>
      <c r="DQ268" s="340">
        <f t="shared" ca="1" si="560"/>
        <v>0</v>
      </c>
      <c r="DR268" s="340">
        <f t="shared" ca="1" si="561"/>
        <v>0</v>
      </c>
      <c r="DS268" s="340">
        <f t="shared" ca="1" si="562"/>
        <v>0</v>
      </c>
    </row>
    <row r="269" spans="1:123">
      <c r="A269">
        <f t="shared" ca="1" si="453"/>
        <v>263</v>
      </c>
      <c r="B269">
        <f t="shared" ca="1" si="454"/>
        <v>0</v>
      </c>
      <c r="C269">
        <f t="shared" ca="1" si="455"/>
        <v>0</v>
      </c>
      <c r="D269">
        <f t="shared" ca="1" si="456"/>
        <v>0</v>
      </c>
      <c r="E269">
        <f t="shared" ca="1" si="457"/>
        <v>0</v>
      </c>
      <c r="F269">
        <f t="shared" ca="1" si="458"/>
        <v>0</v>
      </c>
      <c r="G269" s="123" t="str">
        <f t="shared" ca="1" si="452"/>
        <v>0.0.0</v>
      </c>
      <c r="H269" s="123" t="str">
        <f t="shared" ca="1" si="563"/>
        <v>0.0.0</v>
      </c>
      <c r="I269" s="123" t="str">
        <f t="shared" ca="1" si="563"/>
        <v>0.0.0</v>
      </c>
      <c r="J269" s="123" t="str">
        <f t="shared" ca="1" si="563"/>
        <v>0.0.0</v>
      </c>
      <c r="K269" s="123" t="str">
        <f t="shared" ca="1" si="563"/>
        <v>0.0.0</v>
      </c>
      <c r="L269" s="123" t="str">
        <f t="shared" ca="1" si="563"/>
        <v>0.0.0</v>
      </c>
      <c r="M269" s="123" t="str">
        <f t="shared" ca="1" si="563"/>
        <v>0.0.0</v>
      </c>
      <c r="N269" s="123" t="str">
        <f t="shared" ca="1" si="563"/>
        <v>0.0.0</v>
      </c>
      <c r="O269" s="123">
        <f t="shared" ca="1" si="459"/>
        <v>0</v>
      </c>
      <c r="P269" s="123">
        <f t="shared" ca="1" si="460"/>
        <v>0</v>
      </c>
      <c r="Q269" s="123">
        <f t="shared" ca="1" si="461"/>
        <v>0</v>
      </c>
      <c r="R269" s="123">
        <f t="shared" ca="1" si="461"/>
        <v>0</v>
      </c>
      <c r="S269" s="123">
        <f t="shared" ca="1" si="462"/>
        <v>0</v>
      </c>
      <c r="T269" s="123">
        <f t="shared" ca="1" si="463"/>
        <v>0</v>
      </c>
      <c r="U269" s="123">
        <f t="shared" ca="1" si="464"/>
        <v>0</v>
      </c>
      <c r="V269" s="123">
        <f t="shared" ca="1" si="465"/>
        <v>0</v>
      </c>
      <c r="W269" s="123">
        <f t="shared" ca="1" si="466"/>
        <v>0</v>
      </c>
      <c r="X269" s="123">
        <f t="shared" ca="1" si="467"/>
        <v>0</v>
      </c>
      <c r="Y269" s="123">
        <f t="shared" ca="1" si="468"/>
        <v>0</v>
      </c>
      <c r="Z269" s="123">
        <f t="shared" ca="1" si="469"/>
        <v>0</v>
      </c>
      <c r="AA269" s="123">
        <f t="shared" ca="1" si="470"/>
        <v>0</v>
      </c>
      <c r="AB269" s="123">
        <f t="shared" ca="1" si="471"/>
        <v>0</v>
      </c>
      <c r="AC269" s="123">
        <f t="shared" ca="1" si="472"/>
        <v>0</v>
      </c>
      <c r="AD269" s="123">
        <f t="shared" ca="1" si="473"/>
        <v>0</v>
      </c>
      <c r="AE269" s="123">
        <f t="shared" ca="1" si="474"/>
        <v>0</v>
      </c>
      <c r="AF269" s="123">
        <f t="shared" ca="1" si="475"/>
        <v>0</v>
      </c>
      <c r="AG269" s="123">
        <f t="shared" ca="1" si="476"/>
        <v>0</v>
      </c>
      <c r="AH269" s="123">
        <f t="shared" ca="1" si="477"/>
        <v>0</v>
      </c>
      <c r="AI269" s="123">
        <f t="shared" ca="1" si="478"/>
        <v>0</v>
      </c>
      <c r="AJ269" s="123">
        <f t="shared" ca="1" si="479"/>
        <v>0</v>
      </c>
      <c r="AK269" s="123">
        <f t="shared" ca="1" si="480"/>
        <v>0</v>
      </c>
      <c r="AL269" s="123">
        <f t="shared" ca="1" si="481"/>
        <v>0</v>
      </c>
      <c r="AM269" s="123">
        <f t="shared" ca="1" si="482"/>
        <v>0</v>
      </c>
      <c r="AN269" s="123">
        <f t="shared" ca="1" si="483"/>
        <v>0</v>
      </c>
      <c r="AO269" s="123">
        <f t="shared" ca="1" si="484"/>
        <v>0</v>
      </c>
      <c r="AP269" s="123">
        <f t="shared" ca="1" si="485"/>
        <v>0</v>
      </c>
      <c r="AQ269" s="123">
        <f t="shared" ca="1" si="486"/>
        <v>0</v>
      </c>
      <c r="AR269" s="123">
        <f t="shared" ca="1" si="487"/>
        <v>0</v>
      </c>
      <c r="AS269" s="123">
        <f t="shared" ca="1" si="488"/>
        <v>0</v>
      </c>
      <c r="AT269" s="123">
        <f t="shared" ca="1" si="489"/>
        <v>0</v>
      </c>
      <c r="AU269" s="123">
        <f t="shared" ca="1" si="490"/>
        <v>0</v>
      </c>
      <c r="AV269" s="123">
        <f t="shared" ca="1" si="491"/>
        <v>0</v>
      </c>
      <c r="AW269" s="123">
        <f t="shared" ca="1" si="492"/>
        <v>0</v>
      </c>
      <c r="AX269" s="123">
        <f t="shared" ca="1" si="493"/>
        <v>0</v>
      </c>
      <c r="AY269" s="123">
        <f t="shared" ca="1" si="494"/>
        <v>0</v>
      </c>
      <c r="AZ269" s="123">
        <f t="shared" ca="1" si="495"/>
        <v>0</v>
      </c>
      <c r="BA269" s="123">
        <f t="shared" ca="1" si="496"/>
        <v>0</v>
      </c>
      <c r="BB269" s="123">
        <f t="shared" ca="1" si="497"/>
        <v>0</v>
      </c>
      <c r="BC269" s="123">
        <f t="shared" ca="1" si="498"/>
        <v>0</v>
      </c>
      <c r="BD269" s="123">
        <f t="shared" ca="1" si="499"/>
        <v>0</v>
      </c>
      <c r="BE269" s="123">
        <f t="shared" ca="1" si="500"/>
        <v>0</v>
      </c>
      <c r="BF269" s="123">
        <f t="shared" ca="1" si="501"/>
        <v>0</v>
      </c>
      <c r="BG269" s="123">
        <f t="shared" ca="1" si="502"/>
        <v>0</v>
      </c>
      <c r="BH269" s="123">
        <f t="shared" ca="1" si="503"/>
        <v>0</v>
      </c>
      <c r="BI269" s="123">
        <f t="shared" ca="1" si="504"/>
        <v>0</v>
      </c>
      <c r="BJ269" s="123">
        <f t="shared" ca="1" si="505"/>
        <v>0</v>
      </c>
      <c r="BK269" s="123">
        <f t="shared" ca="1" si="506"/>
        <v>0</v>
      </c>
      <c r="BL269" s="123">
        <f t="shared" ca="1" si="507"/>
        <v>0</v>
      </c>
      <c r="BM269" s="123">
        <f t="shared" ca="1" si="508"/>
        <v>0</v>
      </c>
      <c r="BN269" s="123">
        <f t="shared" ca="1" si="509"/>
        <v>0.65</v>
      </c>
      <c r="BO269" s="123">
        <f t="shared" ca="1" si="510"/>
        <v>0</v>
      </c>
      <c r="BP269" s="340">
        <f t="shared" ca="1" si="511"/>
        <v>0</v>
      </c>
      <c r="BQ269" s="123">
        <f t="shared" ca="1" si="512"/>
        <v>0</v>
      </c>
      <c r="BR269" s="123">
        <f t="shared" ca="1" si="513"/>
        <v>0</v>
      </c>
      <c r="BS269" s="123">
        <f t="shared" ca="1" si="514"/>
        <v>0</v>
      </c>
      <c r="BT269" s="123">
        <f t="shared" ca="1" si="515"/>
        <v>0</v>
      </c>
      <c r="BU269" s="123">
        <f t="shared" ca="1" si="516"/>
        <v>0</v>
      </c>
      <c r="BV269" s="123"/>
      <c r="BW269" s="123">
        <f t="shared" ca="1" si="517"/>
        <v>0</v>
      </c>
      <c r="BX269" s="123"/>
      <c r="BY269" s="123">
        <f t="shared" ca="1" si="518"/>
        <v>0</v>
      </c>
      <c r="BZ269" s="123"/>
      <c r="CA269" s="123">
        <f t="shared" ca="1" si="519"/>
        <v>0</v>
      </c>
      <c r="CB269" s="528">
        <f t="shared" ca="1" si="520"/>
        <v>0</v>
      </c>
      <c r="CC269" s="123">
        <f t="shared" ca="1" si="521"/>
        <v>0</v>
      </c>
      <c r="CD269" s="125">
        <f t="shared" ca="1" si="522"/>
        <v>0</v>
      </c>
      <c r="CE269" s="125">
        <f t="shared" ca="1" si="523"/>
        <v>0</v>
      </c>
      <c r="CF269" s="125">
        <f t="shared" ca="1" si="524"/>
        <v>0</v>
      </c>
      <c r="CG269" s="125">
        <f t="shared" ca="1" si="525"/>
        <v>0</v>
      </c>
      <c r="CH269" s="125">
        <f t="shared" ca="1" si="526"/>
        <v>0</v>
      </c>
      <c r="CI269" s="125">
        <f t="shared" ca="1" si="527"/>
        <v>0</v>
      </c>
      <c r="CJ269" s="125">
        <f t="shared" ca="1" si="528"/>
        <v>0</v>
      </c>
      <c r="CK269" s="125">
        <f t="shared" ca="1" si="529"/>
        <v>0</v>
      </c>
      <c r="CL269" s="125">
        <f t="shared" ca="1" si="530"/>
        <v>0</v>
      </c>
      <c r="CM269" s="125">
        <f t="shared" ca="1" si="531"/>
        <v>0</v>
      </c>
      <c r="CN269" s="125">
        <f t="shared" ca="1" si="532"/>
        <v>0</v>
      </c>
      <c r="CO269" s="125">
        <f t="shared" ca="1" si="533"/>
        <v>0</v>
      </c>
      <c r="CP269" s="125">
        <f t="shared" ca="1" si="534"/>
        <v>0</v>
      </c>
      <c r="CQ269" s="125">
        <f t="shared" ca="1" si="535"/>
        <v>0</v>
      </c>
      <c r="CR269" s="125">
        <f t="shared" ca="1" si="536"/>
        <v>0</v>
      </c>
      <c r="CS269" s="125">
        <f t="shared" ca="1" si="537"/>
        <v>0</v>
      </c>
      <c r="CT269" s="125">
        <f t="shared" ca="1" si="538"/>
        <v>0</v>
      </c>
      <c r="CU269" s="125">
        <f t="shared" ca="1" si="539"/>
        <v>0</v>
      </c>
      <c r="CV269" s="125">
        <f t="shared" ca="1" si="540"/>
        <v>0</v>
      </c>
      <c r="CW269" s="125">
        <f t="shared" ca="1" si="541"/>
        <v>0</v>
      </c>
      <c r="CX269" s="125">
        <f t="shared" ca="1" si="542"/>
        <v>0</v>
      </c>
      <c r="CY269" s="125">
        <f t="shared" ca="1" si="543"/>
        <v>0</v>
      </c>
      <c r="CZ269" s="125">
        <f t="shared" ca="1" si="544"/>
        <v>0</v>
      </c>
      <c r="DA269" s="341">
        <f t="shared" ca="1" si="545"/>
        <v>0</v>
      </c>
      <c r="DB269" s="606">
        <f t="shared" ca="1" si="546"/>
        <v>0</v>
      </c>
      <c r="DC269" s="606"/>
      <c r="DD269" s="606">
        <f t="shared" ca="1" si="547"/>
        <v>0</v>
      </c>
      <c r="DE269" s="125">
        <f t="shared" ca="1" si="548"/>
        <v>0</v>
      </c>
      <c r="DF269" s="125">
        <f t="shared" ca="1" si="549"/>
        <v>0</v>
      </c>
      <c r="DG269" s="125">
        <f t="shared" ca="1" si="550"/>
        <v>0</v>
      </c>
      <c r="DH269" s="125">
        <f t="shared" ca="1" si="551"/>
        <v>0</v>
      </c>
      <c r="DI269" s="125">
        <f t="shared" ca="1" si="552"/>
        <v>0</v>
      </c>
      <c r="DJ269" s="125">
        <f t="shared" ca="1" si="553"/>
        <v>0</v>
      </c>
      <c r="DK269" s="125">
        <f t="shared" ca="1" si="554"/>
        <v>0</v>
      </c>
      <c r="DL269" s="125">
        <f t="shared" ca="1" si="555"/>
        <v>0</v>
      </c>
      <c r="DM269" s="125">
        <f t="shared" ca="1" si="556"/>
        <v>0</v>
      </c>
      <c r="DN269" s="340" t="str">
        <f t="shared" ca="1" si="557"/>
        <v xml:space="preserve">    </v>
      </c>
      <c r="DO269" s="340">
        <f t="shared" ca="1" si="558"/>
        <v>0</v>
      </c>
      <c r="DP269" s="340">
        <f t="shared" ca="1" si="559"/>
        <v>0</v>
      </c>
      <c r="DQ269" s="340">
        <f t="shared" ca="1" si="560"/>
        <v>0</v>
      </c>
      <c r="DR269" s="340">
        <f t="shared" ca="1" si="561"/>
        <v>0</v>
      </c>
      <c r="DS269" s="340">
        <f t="shared" ca="1" si="562"/>
        <v>0</v>
      </c>
    </row>
    <row r="270" spans="1:123">
      <c r="A270">
        <f t="shared" ca="1" si="453"/>
        <v>264</v>
      </c>
      <c r="B270">
        <f t="shared" ca="1" si="454"/>
        <v>0</v>
      </c>
      <c r="C270">
        <f t="shared" ca="1" si="455"/>
        <v>0</v>
      </c>
      <c r="D270">
        <f t="shared" ca="1" si="456"/>
        <v>0</v>
      </c>
      <c r="E270">
        <f t="shared" ca="1" si="457"/>
        <v>0</v>
      </c>
      <c r="F270">
        <f t="shared" ca="1" si="458"/>
        <v>0</v>
      </c>
      <c r="G270" s="123" t="str">
        <f t="shared" ca="1" si="452"/>
        <v>0.0.0</v>
      </c>
      <c r="H270" s="123" t="str">
        <f t="shared" ca="1" si="563"/>
        <v>0.0.0</v>
      </c>
      <c r="I270" s="123" t="str">
        <f t="shared" ca="1" si="563"/>
        <v>0.0.0</v>
      </c>
      <c r="J270" s="123" t="str">
        <f t="shared" ca="1" si="563"/>
        <v>0.0.0</v>
      </c>
      <c r="K270" s="123" t="str">
        <f t="shared" ca="1" si="563"/>
        <v>0.0.0</v>
      </c>
      <c r="L270" s="123" t="str">
        <f t="shared" ca="1" si="563"/>
        <v>0.0.0</v>
      </c>
      <c r="M270" s="123" t="str">
        <f t="shared" ca="1" si="563"/>
        <v>0.0.0</v>
      </c>
      <c r="N270" s="123" t="str">
        <f t="shared" ca="1" si="563"/>
        <v>0.0.0</v>
      </c>
      <c r="O270" s="123">
        <f t="shared" ca="1" si="459"/>
        <v>0</v>
      </c>
      <c r="P270" s="123">
        <f t="shared" ca="1" si="460"/>
        <v>0</v>
      </c>
      <c r="Q270" s="123">
        <f t="shared" ca="1" si="461"/>
        <v>0</v>
      </c>
      <c r="R270" s="123">
        <f t="shared" ca="1" si="461"/>
        <v>0</v>
      </c>
      <c r="S270" s="123">
        <f t="shared" ca="1" si="462"/>
        <v>0</v>
      </c>
      <c r="T270" s="123">
        <f t="shared" ca="1" si="463"/>
        <v>0</v>
      </c>
      <c r="U270" s="123">
        <f t="shared" ca="1" si="464"/>
        <v>0</v>
      </c>
      <c r="V270" s="123">
        <f t="shared" ca="1" si="465"/>
        <v>0</v>
      </c>
      <c r="W270" s="123">
        <f t="shared" ca="1" si="466"/>
        <v>0</v>
      </c>
      <c r="X270" s="123">
        <f t="shared" ca="1" si="467"/>
        <v>0</v>
      </c>
      <c r="Y270" s="123">
        <f t="shared" ca="1" si="468"/>
        <v>0</v>
      </c>
      <c r="Z270" s="123">
        <f t="shared" ca="1" si="469"/>
        <v>0</v>
      </c>
      <c r="AA270" s="123">
        <f t="shared" ca="1" si="470"/>
        <v>0</v>
      </c>
      <c r="AB270" s="123">
        <f t="shared" ca="1" si="471"/>
        <v>0</v>
      </c>
      <c r="AC270" s="123">
        <f t="shared" ca="1" si="472"/>
        <v>0</v>
      </c>
      <c r="AD270" s="123">
        <f t="shared" ca="1" si="473"/>
        <v>0</v>
      </c>
      <c r="AE270" s="123">
        <f t="shared" ca="1" si="474"/>
        <v>0</v>
      </c>
      <c r="AF270" s="123">
        <f t="shared" ca="1" si="475"/>
        <v>0</v>
      </c>
      <c r="AG270" s="123">
        <f t="shared" ca="1" si="476"/>
        <v>0</v>
      </c>
      <c r="AH270" s="123">
        <f t="shared" ca="1" si="477"/>
        <v>0</v>
      </c>
      <c r="AI270" s="123">
        <f t="shared" ca="1" si="478"/>
        <v>0</v>
      </c>
      <c r="AJ270" s="123">
        <f t="shared" ca="1" si="479"/>
        <v>0</v>
      </c>
      <c r="AK270" s="123">
        <f t="shared" ca="1" si="480"/>
        <v>0</v>
      </c>
      <c r="AL270" s="123">
        <f t="shared" ca="1" si="481"/>
        <v>0</v>
      </c>
      <c r="AM270" s="123">
        <f t="shared" ca="1" si="482"/>
        <v>0</v>
      </c>
      <c r="AN270" s="123">
        <f t="shared" ca="1" si="483"/>
        <v>0</v>
      </c>
      <c r="AO270" s="123">
        <f t="shared" ca="1" si="484"/>
        <v>0</v>
      </c>
      <c r="AP270" s="123">
        <f t="shared" ca="1" si="485"/>
        <v>0</v>
      </c>
      <c r="AQ270" s="123">
        <f t="shared" ca="1" si="486"/>
        <v>0</v>
      </c>
      <c r="AR270" s="123">
        <f t="shared" ca="1" si="487"/>
        <v>0</v>
      </c>
      <c r="AS270" s="123">
        <f t="shared" ca="1" si="488"/>
        <v>0</v>
      </c>
      <c r="AT270" s="123">
        <f t="shared" ca="1" si="489"/>
        <v>0</v>
      </c>
      <c r="AU270" s="123">
        <f t="shared" ca="1" si="490"/>
        <v>0</v>
      </c>
      <c r="AV270" s="123">
        <f t="shared" ca="1" si="491"/>
        <v>0</v>
      </c>
      <c r="AW270" s="123">
        <f t="shared" ca="1" si="492"/>
        <v>0</v>
      </c>
      <c r="AX270" s="123">
        <f t="shared" ca="1" si="493"/>
        <v>0</v>
      </c>
      <c r="AY270" s="123">
        <f t="shared" ca="1" si="494"/>
        <v>0</v>
      </c>
      <c r="AZ270" s="123">
        <f t="shared" ca="1" si="495"/>
        <v>0</v>
      </c>
      <c r="BA270" s="123">
        <f t="shared" ca="1" si="496"/>
        <v>0</v>
      </c>
      <c r="BB270" s="123">
        <f t="shared" ca="1" si="497"/>
        <v>0</v>
      </c>
      <c r="BC270" s="123">
        <f t="shared" ca="1" si="498"/>
        <v>0</v>
      </c>
      <c r="BD270" s="123">
        <f t="shared" ca="1" si="499"/>
        <v>0</v>
      </c>
      <c r="BE270" s="123">
        <f t="shared" ca="1" si="500"/>
        <v>0</v>
      </c>
      <c r="BF270" s="123">
        <f t="shared" ca="1" si="501"/>
        <v>0</v>
      </c>
      <c r="BG270" s="123">
        <f t="shared" ca="1" si="502"/>
        <v>0</v>
      </c>
      <c r="BH270" s="123">
        <f t="shared" ca="1" si="503"/>
        <v>0</v>
      </c>
      <c r="BI270" s="123">
        <f t="shared" ca="1" si="504"/>
        <v>0</v>
      </c>
      <c r="BJ270" s="123">
        <f t="shared" ca="1" si="505"/>
        <v>0</v>
      </c>
      <c r="BK270" s="123">
        <f t="shared" ca="1" si="506"/>
        <v>0</v>
      </c>
      <c r="BL270" s="123">
        <f t="shared" ca="1" si="507"/>
        <v>0</v>
      </c>
      <c r="BM270" s="123">
        <f t="shared" ca="1" si="508"/>
        <v>0</v>
      </c>
      <c r="BN270" s="123">
        <f t="shared" ca="1" si="509"/>
        <v>0.65</v>
      </c>
      <c r="BO270" s="123">
        <f t="shared" ca="1" si="510"/>
        <v>0</v>
      </c>
      <c r="BP270" s="340">
        <f t="shared" ca="1" si="511"/>
        <v>0</v>
      </c>
      <c r="BQ270" s="123">
        <f t="shared" ca="1" si="512"/>
        <v>0</v>
      </c>
      <c r="BR270" s="123">
        <f t="shared" ca="1" si="513"/>
        <v>0</v>
      </c>
      <c r="BS270" s="123">
        <f t="shared" ca="1" si="514"/>
        <v>0</v>
      </c>
      <c r="BT270" s="123">
        <f t="shared" ca="1" si="515"/>
        <v>0</v>
      </c>
      <c r="BU270" s="123">
        <f t="shared" ca="1" si="516"/>
        <v>0</v>
      </c>
      <c r="BV270" s="123"/>
      <c r="BW270" s="123">
        <f t="shared" ca="1" si="517"/>
        <v>0</v>
      </c>
      <c r="BX270" s="123"/>
      <c r="BY270" s="123">
        <f t="shared" ca="1" si="518"/>
        <v>0</v>
      </c>
      <c r="BZ270" s="123"/>
      <c r="CA270" s="123">
        <f t="shared" ca="1" si="519"/>
        <v>0</v>
      </c>
      <c r="CB270" s="528">
        <f t="shared" ca="1" si="520"/>
        <v>0</v>
      </c>
      <c r="CC270" s="123">
        <f t="shared" ca="1" si="521"/>
        <v>0</v>
      </c>
      <c r="CD270" s="125">
        <f t="shared" ca="1" si="522"/>
        <v>0</v>
      </c>
      <c r="CE270" s="125">
        <f t="shared" ca="1" si="523"/>
        <v>0</v>
      </c>
      <c r="CF270" s="125">
        <f t="shared" ca="1" si="524"/>
        <v>0</v>
      </c>
      <c r="CG270" s="125">
        <f t="shared" ca="1" si="525"/>
        <v>0</v>
      </c>
      <c r="CH270" s="125">
        <f t="shared" ca="1" si="526"/>
        <v>0</v>
      </c>
      <c r="CI270" s="125">
        <f t="shared" ca="1" si="527"/>
        <v>0</v>
      </c>
      <c r="CJ270" s="125">
        <f t="shared" ca="1" si="528"/>
        <v>0</v>
      </c>
      <c r="CK270" s="125">
        <f t="shared" ca="1" si="529"/>
        <v>0</v>
      </c>
      <c r="CL270" s="125">
        <f t="shared" ca="1" si="530"/>
        <v>0</v>
      </c>
      <c r="CM270" s="125">
        <f t="shared" ca="1" si="531"/>
        <v>0</v>
      </c>
      <c r="CN270" s="125">
        <f t="shared" ca="1" si="532"/>
        <v>0</v>
      </c>
      <c r="CO270" s="125">
        <f t="shared" ca="1" si="533"/>
        <v>0</v>
      </c>
      <c r="CP270" s="125">
        <f t="shared" ca="1" si="534"/>
        <v>0</v>
      </c>
      <c r="CQ270" s="125">
        <f t="shared" ca="1" si="535"/>
        <v>0</v>
      </c>
      <c r="CR270" s="125">
        <f t="shared" ca="1" si="536"/>
        <v>0</v>
      </c>
      <c r="CS270" s="125">
        <f t="shared" ca="1" si="537"/>
        <v>0</v>
      </c>
      <c r="CT270" s="125">
        <f t="shared" ca="1" si="538"/>
        <v>0</v>
      </c>
      <c r="CU270" s="125">
        <f t="shared" ca="1" si="539"/>
        <v>0</v>
      </c>
      <c r="CV270" s="125">
        <f t="shared" ca="1" si="540"/>
        <v>0</v>
      </c>
      <c r="CW270" s="125">
        <f t="shared" ca="1" si="541"/>
        <v>0</v>
      </c>
      <c r="CX270" s="125">
        <f t="shared" ca="1" si="542"/>
        <v>0</v>
      </c>
      <c r="CY270" s="125">
        <f t="shared" ca="1" si="543"/>
        <v>0</v>
      </c>
      <c r="CZ270" s="125">
        <f t="shared" ca="1" si="544"/>
        <v>0</v>
      </c>
      <c r="DA270" s="341">
        <f t="shared" ca="1" si="545"/>
        <v>0</v>
      </c>
      <c r="DB270" s="606">
        <f t="shared" ca="1" si="546"/>
        <v>0</v>
      </c>
      <c r="DC270" s="606"/>
      <c r="DD270" s="606">
        <f t="shared" ca="1" si="547"/>
        <v>0</v>
      </c>
      <c r="DE270" s="125">
        <f t="shared" ca="1" si="548"/>
        <v>0</v>
      </c>
      <c r="DF270" s="125">
        <f t="shared" ca="1" si="549"/>
        <v>0</v>
      </c>
      <c r="DG270" s="125">
        <f t="shared" ca="1" si="550"/>
        <v>0</v>
      </c>
      <c r="DH270" s="125">
        <f t="shared" ca="1" si="551"/>
        <v>0</v>
      </c>
      <c r="DI270" s="125">
        <f t="shared" ca="1" si="552"/>
        <v>0</v>
      </c>
      <c r="DJ270" s="125">
        <f t="shared" ca="1" si="553"/>
        <v>0</v>
      </c>
      <c r="DK270" s="125">
        <f t="shared" ca="1" si="554"/>
        <v>0</v>
      </c>
      <c r="DL270" s="125">
        <f t="shared" ca="1" si="555"/>
        <v>0</v>
      </c>
      <c r="DM270" s="125">
        <f t="shared" ca="1" si="556"/>
        <v>0</v>
      </c>
      <c r="DN270" s="340" t="str">
        <f t="shared" ca="1" si="557"/>
        <v xml:space="preserve">    </v>
      </c>
      <c r="DO270" s="340">
        <f t="shared" ca="1" si="558"/>
        <v>0</v>
      </c>
      <c r="DP270" s="340">
        <f t="shared" ca="1" si="559"/>
        <v>0</v>
      </c>
      <c r="DQ270" s="340">
        <f t="shared" ca="1" si="560"/>
        <v>0</v>
      </c>
      <c r="DR270" s="340">
        <f t="shared" ca="1" si="561"/>
        <v>0</v>
      </c>
      <c r="DS270" s="340">
        <f t="shared" ca="1" si="562"/>
        <v>0</v>
      </c>
    </row>
    <row r="271" spans="1:123">
      <c r="A271">
        <f t="shared" ca="1" si="453"/>
        <v>265</v>
      </c>
      <c r="B271">
        <f t="shared" ca="1" si="454"/>
        <v>0</v>
      </c>
      <c r="C271">
        <f t="shared" ca="1" si="455"/>
        <v>0</v>
      </c>
      <c r="D271">
        <f t="shared" ca="1" si="456"/>
        <v>0</v>
      </c>
      <c r="E271">
        <f t="shared" ca="1" si="457"/>
        <v>0</v>
      </c>
      <c r="F271">
        <f t="shared" ca="1" si="458"/>
        <v>0</v>
      </c>
      <c r="G271" s="123" t="str">
        <f t="shared" ca="1" si="452"/>
        <v>0.0.0</v>
      </c>
      <c r="H271" s="123" t="str">
        <f t="shared" ca="1" si="563"/>
        <v>0.0.0</v>
      </c>
      <c r="I271" s="123" t="str">
        <f t="shared" ca="1" si="563"/>
        <v>0.0.0</v>
      </c>
      <c r="J271" s="123" t="str">
        <f t="shared" ca="1" si="563"/>
        <v>0.0.0</v>
      </c>
      <c r="K271" s="123" t="str">
        <f t="shared" ca="1" si="563"/>
        <v>0.0.0</v>
      </c>
      <c r="L271" s="123" t="str">
        <f t="shared" ca="1" si="563"/>
        <v>0.0.0</v>
      </c>
      <c r="M271" s="123" t="str">
        <f t="shared" ca="1" si="563"/>
        <v>0.0.0</v>
      </c>
      <c r="N271" s="123" t="str">
        <f t="shared" ca="1" si="563"/>
        <v>0.0.0</v>
      </c>
      <c r="O271" s="123">
        <f t="shared" ca="1" si="459"/>
        <v>0</v>
      </c>
      <c r="P271" s="123">
        <f t="shared" ca="1" si="460"/>
        <v>0</v>
      </c>
      <c r="Q271" s="123">
        <f t="shared" ca="1" si="461"/>
        <v>0</v>
      </c>
      <c r="R271" s="123">
        <f t="shared" ca="1" si="461"/>
        <v>0</v>
      </c>
      <c r="S271" s="123">
        <f t="shared" ca="1" si="462"/>
        <v>0</v>
      </c>
      <c r="T271" s="123">
        <f t="shared" ca="1" si="463"/>
        <v>0</v>
      </c>
      <c r="U271" s="123">
        <f t="shared" ca="1" si="464"/>
        <v>0</v>
      </c>
      <c r="V271" s="123">
        <f t="shared" ca="1" si="465"/>
        <v>0</v>
      </c>
      <c r="W271" s="123">
        <f t="shared" ca="1" si="466"/>
        <v>0</v>
      </c>
      <c r="X271" s="123">
        <f t="shared" ca="1" si="467"/>
        <v>0</v>
      </c>
      <c r="Y271" s="123">
        <f t="shared" ca="1" si="468"/>
        <v>0</v>
      </c>
      <c r="Z271" s="123">
        <f t="shared" ca="1" si="469"/>
        <v>0</v>
      </c>
      <c r="AA271" s="123">
        <f t="shared" ca="1" si="470"/>
        <v>0</v>
      </c>
      <c r="AB271" s="123">
        <f t="shared" ca="1" si="471"/>
        <v>0</v>
      </c>
      <c r="AC271" s="123">
        <f t="shared" ca="1" si="472"/>
        <v>0</v>
      </c>
      <c r="AD271" s="123">
        <f t="shared" ca="1" si="473"/>
        <v>0</v>
      </c>
      <c r="AE271" s="123">
        <f t="shared" ca="1" si="474"/>
        <v>0</v>
      </c>
      <c r="AF271" s="123">
        <f t="shared" ca="1" si="475"/>
        <v>0</v>
      </c>
      <c r="AG271" s="123">
        <f t="shared" ca="1" si="476"/>
        <v>0</v>
      </c>
      <c r="AH271" s="123">
        <f t="shared" ca="1" si="477"/>
        <v>0</v>
      </c>
      <c r="AI271" s="123">
        <f t="shared" ca="1" si="478"/>
        <v>0</v>
      </c>
      <c r="AJ271" s="123">
        <f t="shared" ca="1" si="479"/>
        <v>0</v>
      </c>
      <c r="AK271" s="123">
        <f t="shared" ca="1" si="480"/>
        <v>0</v>
      </c>
      <c r="AL271" s="123">
        <f t="shared" ca="1" si="481"/>
        <v>0</v>
      </c>
      <c r="AM271" s="123">
        <f t="shared" ca="1" si="482"/>
        <v>0</v>
      </c>
      <c r="AN271" s="123">
        <f t="shared" ca="1" si="483"/>
        <v>0</v>
      </c>
      <c r="AO271" s="123">
        <f t="shared" ca="1" si="484"/>
        <v>0</v>
      </c>
      <c r="AP271" s="123">
        <f t="shared" ca="1" si="485"/>
        <v>0</v>
      </c>
      <c r="AQ271" s="123">
        <f t="shared" ca="1" si="486"/>
        <v>0</v>
      </c>
      <c r="AR271" s="123">
        <f t="shared" ca="1" si="487"/>
        <v>0</v>
      </c>
      <c r="AS271" s="123">
        <f t="shared" ca="1" si="488"/>
        <v>0</v>
      </c>
      <c r="AT271" s="123">
        <f t="shared" ca="1" si="489"/>
        <v>0</v>
      </c>
      <c r="AU271" s="123">
        <f t="shared" ca="1" si="490"/>
        <v>0</v>
      </c>
      <c r="AV271" s="123">
        <f t="shared" ca="1" si="491"/>
        <v>0</v>
      </c>
      <c r="AW271" s="123">
        <f t="shared" ca="1" si="492"/>
        <v>0</v>
      </c>
      <c r="AX271" s="123">
        <f t="shared" ca="1" si="493"/>
        <v>0</v>
      </c>
      <c r="AY271" s="123">
        <f t="shared" ca="1" si="494"/>
        <v>0</v>
      </c>
      <c r="AZ271" s="123">
        <f t="shared" ca="1" si="495"/>
        <v>0</v>
      </c>
      <c r="BA271" s="123">
        <f t="shared" ca="1" si="496"/>
        <v>0</v>
      </c>
      <c r="BB271" s="123">
        <f t="shared" ca="1" si="497"/>
        <v>0</v>
      </c>
      <c r="BC271" s="123">
        <f t="shared" ca="1" si="498"/>
        <v>0</v>
      </c>
      <c r="BD271" s="123">
        <f t="shared" ca="1" si="499"/>
        <v>0</v>
      </c>
      <c r="BE271" s="123">
        <f t="shared" ca="1" si="500"/>
        <v>0</v>
      </c>
      <c r="BF271" s="123">
        <f t="shared" ca="1" si="501"/>
        <v>0</v>
      </c>
      <c r="BG271" s="123">
        <f t="shared" ca="1" si="502"/>
        <v>0</v>
      </c>
      <c r="BH271" s="123">
        <f t="shared" ca="1" si="503"/>
        <v>0</v>
      </c>
      <c r="BI271" s="123">
        <f t="shared" ca="1" si="504"/>
        <v>0</v>
      </c>
      <c r="BJ271" s="123">
        <f t="shared" ca="1" si="505"/>
        <v>0</v>
      </c>
      <c r="BK271" s="123">
        <f t="shared" ca="1" si="506"/>
        <v>0</v>
      </c>
      <c r="BL271" s="123">
        <f t="shared" ca="1" si="507"/>
        <v>0</v>
      </c>
      <c r="BM271" s="123">
        <f t="shared" ca="1" si="508"/>
        <v>0</v>
      </c>
      <c r="BN271" s="123">
        <f t="shared" ca="1" si="509"/>
        <v>0.65</v>
      </c>
      <c r="BO271" s="123">
        <f t="shared" ca="1" si="510"/>
        <v>0</v>
      </c>
      <c r="BP271" s="340">
        <f t="shared" ca="1" si="511"/>
        <v>0</v>
      </c>
      <c r="BQ271" s="123">
        <f t="shared" ca="1" si="512"/>
        <v>0</v>
      </c>
      <c r="BR271" s="123">
        <f t="shared" ca="1" si="513"/>
        <v>0</v>
      </c>
      <c r="BS271" s="123">
        <f t="shared" ca="1" si="514"/>
        <v>0</v>
      </c>
      <c r="BT271" s="123">
        <f t="shared" ca="1" si="515"/>
        <v>0</v>
      </c>
      <c r="BU271" s="123">
        <f t="shared" ca="1" si="516"/>
        <v>0</v>
      </c>
      <c r="BV271" s="123"/>
      <c r="BW271" s="123">
        <f t="shared" ca="1" si="517"/>
        <v>0</v>
      </c>
      <c r="BX271" s="123"/>
      <c r="BY271" s="123">
        <f t="shared" ca="1" si="518"/>
        <v>0</v>
      </c>
      <c r="BZ271" s="123"/>
      <c r="CA271" s="123">
        <f t="shared" ca="1" si="519"/>
        <v>0</v>
      </c>
      <c r="CB271" s="528">
        <f t="shared" ca="1" si="520"/>
        <v>0</v>
      </c>
      <c r="CC271" s="123">
        <f t="shared" ca="1" si="521"/>
        <v>0</v>
      </c>
      <c r="CD271" s="125">
        <f t="shared" ca="1" si="522"/>
        <v>0</v>
      </c>
      <c r="CE271" s="125">
        <f t="shared" ca="1" si="523"/>
        <v>0</v>
      </c>
      <c r="CF271" s="125">
        <f t="shared" ca="1" si="524"/>
        <v>0</v>
      </c>
      <c r="CG271" s="125">
        <f t="shared" ca="1" si="525"/>
        <v>0</v>
      </c>
      <c r="CH271" s="125">
        <f t="shared" ca="1" si="526"/>
        <v>0</v>
      </c>
      <c r="CI271" s="125">
        <f t="shared" ca="1" si="527"/>
        <v>0</v>
      </c>
      <c r="CJ271" s="125">
        <f t="shared" ca="1" si="528"/>
        <v>0</v>
      </c>
      <c r="CK271" s="125">
        <f t="shared" ca="1" si="529"/>
        <v>0</v>
      </c>
      <c r="CL271" s="125">
        <f t="shared" ca="1" si="530"/>
        <v>0</v>
      </c>
      <c r="CM271" s="125">
        <f t="shared" ca="1" si="531"/>
        <v>0</v>
      </c>
      <c r="CN271" s="125">
        <f t="shared" ca="1" si="532"/>
        <v>0</v>
      </c>
      <c r="CO271" s="125">
        <f t="shared" ca="1" si="533"/>
        <v>0</v>
      </c>
      <c r="CP271" s="125">
        <f t="shared" ca="1" si="534"/>
        <v>0</v>
      </c>
      <c r="CQ271" s="125">
        <f t="shared" ca="1" si="535"/>
        <v>0</v>
      </c>
      <c r="CR271" s="125">
        <f t="shared" ca="1" si="536"/>
        <v>0</v>
      </c>
      <c r="CS271" s="125">
        <f t="shared" ca="1" si="537"/>
        <v>0</v>
      </c>
      <c r="CT271" s="125">
        <f t="shared" ca="1" si="538"/>
        <v>0</v>
      </c>
      <c r="CU271" s="125">
        <f t="shared" ca="1" si="539"/>
        <v>0</v>
      </c>
      <c r="CV271" s="125">
        <f t="shared" ca="1" si="540"/>
        <v>0</v>
      </c>
      <c r="CW271" s="125">
        <f t="shared" ca="1" si="541"/>
        <v>0</v>
      </c>
      <c r="CX271" s="125">
        <f t="shared" ca="1" si="542"/>
        <v>0</v>
      </c>
      <c r="CY271" s="125">
        <f t="shared" ca="1" si="543"/>
        <v>0</v>
      </c>
      <c r="CZ271" s="125">
        <f t="shared" ca="1" si="544"/>
        <v>0</v>
      </c>
      <c r="DA271" s="341">
        <f t="shared" ca="1" si="545"/>
        <v>0</v>
      </c>
      <c r="DB271" s="606">
        <f t="shared" ca="1" si="546"/>
        <v>0</v>
      </c>
      <c r="DC271" s="606"/>
      <c r="DD271" s="606">
        <f t="shared" ca="1" si="547"/>
        <v>0</v>
      </c>
      <c r="DE271" s="125">
        <f t="shared" ca="1" si="548"/>
        <v>0</v>
      </c>
      <c r="DF271" s="125">
        <f t="shared" ca="1" si="549"/>
        <v>0</v>
      </c>
      <c r="DG271" s="125">
        <f t="shared" ca="1" si="550"/>
        <v>0</v>
      </c>
      <c r="DH271" s="125">
        <f t="shared" ca="1" si="551"/>
        <v>0</v>
      </c>
      <c r="DI271" s="125">
        <f t="shared" ca="1" si="552"/>
        <v>0</v>
      </c>
      <c r="DJ271" s="125">
        <f t="shared" ca="1" si="553"/>
        <v>0</v>
      </c>
      <c r="DK271" s="125">
        <f t="shared" ca="1" si="554"/>
        <v>0</v>
      </c>
      <c r="DL271" s="125">
        <f t="shared" ca="1" si="555"/>
        <v>0</v>
      </c>
      <c r="DM271" s="125">
        <f t="shared" ca="1" si="556"/>
        <v>0</v>
      </c>
      <c r="DN271" s="340" t="str">
        <f t="shared" ca="1" si="557"/>
        <v xml:space="preserve">    </v>
      </c>
      <c r="DO271" s="340">
        <f t="shared" ca="1" si="558"/>
        <v>0</v>
      </c>
      <c r="DP271" s="340">
        <f t="shared" ca="1" si="559"/>
        <v>0</v>
      </c>
      <c r="DQ271" s="340">
        <f t="shared" ca="1" si="560"/>
        <v>0</v>
      </c>
      <c r="DR271" s="340">
        <f t="shared" ca="1" si="561"/>
        <v>0</v>
      </c>
      <c r="DS271" s="340">
        <f t="shared" ca="1" si="562"/>
        <v>0</v>
      </c>
    </row>
    <row r="272" spans="1:123">
      <c r="A272">
        <f t="shared" ca="1" si="453"/>
        <v>266</v>
      </c>
      <c r="B272">
        <f t="shared" ca="1" si="454"/>
        <v>0</v>
      </c>
      <c r="C272">
        <f t="shared" ca="1" si="455"/>
        <v>0</v>
      </c>
      <c r="D272">
        <f t="shared" ca="1" si="456"/>
        <v>0</v>
      </c>
      <c r="E272">
        <f t="shared" ca="1" si="457"/>
        <v>0</v>
      </c>
      <c r="F272">
        <f t="shared" ca="1" si="458"/>
        <v>0</v>
      </c>
      <c r="G272" s="123" t="str">
        <f t="shared" ca="1" si="452"/>
        <v>0.0.0</v>
      </c>
      <c r="H272" s="123" t="str">
        <f t="shared" ca="1" si="563"/>
        <v>0.0.0</v>
      </c>
      <c r="I272" s="123" t="str">
        <f t="shared" ca="1" si="563"/>
        <v>0.0.0</v>
      </c>
      <c r="J272" s="123" t="str">
        <f t="shared" ca="1" si="563"/>
        <v>0.0.0</v>
      </c>
      <c r="K272" s="123" t="str">
        <f t="shared" ca="1" si="563"/>
        <v>0.0.0</v>
      </c>
      <c r="L272" s="123" t="str">
        <f t="shared" ca="1" si="563"/>
        <v>0.0.0</v>
      </c>
      <c r="M272" s="123" t="str">
        <f t="shared" ca="1" si="563"/>
        <v>0.0.0</v>
      </c>
      <c r="N272" s="123" t="str">
        <f t="shared" ca="1" si="563"/>
        <v>0.0.0</v>
      </c>
      <c r="O272" s="123">
        <f t="shared" ca="1" si="459"/>
        <v>0</v>
      </c>
      <c r="P272" s="123">
        <f t="shared" ca="1" si="460"/>
        <v>0</v>
      </c>
      <c r="Q272" s="123">
        <f t="shared" ca="1" si="461"/>
        <v>0</v>
      </c>
      <c r="R272" s="123">
        <f t="shared" ca="1" si="461"/>
        <v>0</v>
      </c>
      <c r="S272" s="123">
        <f t="shared" ca="1" si="462"/>
        <v>0</v>
      </c>
      <c r="T272" s="123">
        <f t="shared" ca="1" si="463"/>
        <v>0</v>
      </c>
      <c r="U272" s="123">
        <f t="shared" ca="1" si="464"/>
        <v>0</v>
      </c>
      <c r="V272" s="123">
        <f t="shared" ca="1" si="465"/>
        <v>0</v>
      </c>
      <c r="W272" s="123">
        <f t="shared" ca="1" si="466"/>
        <v>0</v>
      </c>
      <c r="X272" s="123">
        <f t="shared" ca="1" si="467"/>
        <v>0</v>
      </c>
      <c r="Y272" s="123">
        <f t="shared" ca="1" si="468"/>
        <v>0</v>
      </c>
      <c r="Z272" s="123">
        <f t="shared" ca="1" si="469"/>
        <v>0</v>
      </c>
      <c r="AA272" s="123">
        <f t="shared" ca="1" si="470"/>
        <v>0</v>
      </c>
      <c r="AB272" s="123">
        <f t="shared" ca="1" si="471"/>
        <v>0</v>
      </c>
      <c r="AC272" s="123">
        <f t="shared" ca="1" si="472"/>
        <v>0</v>
      </c>
      <c r="AD272" s="123">
        <f t="shared" ca="1" si="473"/>
        <v>0</v>
      </c>
      <c r="AE272" s="123">
        <f t="shared" ca="1" si="474"/>
        <v>0</v>
      </c>
      <c r="AF272" s="123">
        <f t="shared" ca="1" si="475"/>
        <v>0</v>
      </c>
      <c r="AG272" s="123">
        <f t="shared" ca="1" si="476"/>
        <v>0</v>
      </c>
      <c r="AH272" s="123">
        <f t="shared" ca="1" si="477"/>
        <v>0</v>
      </c>
      <c r="AI272" s="123">
        <f t="shared" ca="1" si="478"/>
        <v>0</v>
      </c>
      <c r="AJ272" s="123">
        <f t="shared" ca="1" si="479"/>
        <v>0</v>
      </c>
      <c r="AK272" s="123">
        <f t="shared" ca="1" si="480"/>
        <v>0</v>
      </c>
      <c r="AL272" s="123">
        <f t="shared" ca="1" si="481"/>
        <v>0</v>
      </c>
      <c r="AM272" s="123">
        <f t="shared" ca="1" si="482"/>
        <v>0</v>
      </c>
      <c r="AN272" s="123">
        <f t="shared" ca="1" si="483"/>
        <v>0</v>
      </c>
      <c r="AO272" s="123">
        <f t="shared" ca="1" si="484"/>
        <v>0</v>
      </c>
      <c r="AP272" s="123">
        <f t="shared" ca="1" si="485"/>
        <v>0</v>
      </c>
      <c r="AQ272" s="123">
        <f t="shared" ca="1" si="486"/>
        <v>0</v>
      </c>
      <c r="AR272" s="123">
        <f t="shared" ca="1" si="487"/>
        <v>0</v>
      </c>
      <c r="AS272" s="123">
        <f t="shared" ca="1" si="488"/>
        <v>0</v>
      </c>
      <c r="AT272" s="123">
        <f t="shared" ca="1" si="489"/>
        <v>0</v>
      </c>
      <c r="AU272" s="123">
        <f t="shared" ca="1" si="490"/>
        <v>0</v>
      </c>
      <c r="AV272" s="123">
        <f t="shared" ca="1" si="491"/>
        <v>0</v>
      </c>
      <c r="AW272" s="123">
        <f t="shared" ca="1" si="492"/>
        <v>0</v>
      </c>
      <c r="AX272" s="123">
        <f t="shared" ca="1" si="493"/>
        <v>0</v>
      </c>
      <c r="AY272" s="123">
        <f t="shared" ca="1" si="494"/>
        <v>0</v>
      </c>
      <c r="AZ272" s="123">
        <f t="shared" ca="1" si="495"/>
        <v>0</v>
      </c>
      <c r="BA272" s="123">
        <f t="shared" ca="1" si="496"/>
        <v>0</v>
      </c>
      <c r="BB272" s="123">
        <f t="shared" ca="1" si="497"/>
        <v>0</v>
      </c>
      <c r="BC272" s="123">
        <f t="shared" ca="1" si="498"/>
        <v>0</v>
      </c>
      <c r="BD272" s="123">
        <f t="shared" ca="1" si="499"/>
        <v>0</v>
      </c>
      <c r="BE272" s="123">
        <f t="shared" ca="1" si="500"/>
        <v>0</v>
      </c>
      <c r="BF272" s="123">
        <f t="shared" ca="1" si="501"/>
        <v>0</v>
      </c>
      <c r="BG272" s="123">
        <f t="shared" ca="1" si="502"/>
        <v>0</v>
      </c>
      <c r="BH272" s="123">
        <f t="shared" ca="1" si="503"/>
        <v>0</v>
      </c>
      <c r="BI272" s="123">
        <f t="shared" ca="1" si="504"/>
        <v>0</v>
      </c>
      <c r="BJ272" s="123">
        <f t="shared" ca="1" si="505"/>
        <v>0</v>
      </c>
      <c r="BK272" s="123">
        <f t="shared" ca="1" si="506"/>
        <v>0</v>
      </c>
      <c r="BL272" s="123">
        <f t="shared" ca="1" si="507"/>
        <v>0</v>
      </c>
      <c r="BM272" s="123">
        <f t="shared" ca="1" si="508"/>
        <v>0</v>
      </c>
      <c r="BN272" s="123">
        <f t="shared" ca="1" si="509"/>
        <v>0.65</v>
      </c>
      <c r="BO272" s="123">
        <f t="shared" ca="1" si="510"/>
        <v>0</v>
      </c>
      <c r="BP272" s="340">
        <f t="shared" ca="1" si="511"/>
        <v>0</v>
      </c>
      <c r="BQ272" s="123">
        <f t="shared" ca="1" si="512"/>
        <v>0</v>
      </c>
      <c r="BR272" s="123">
        <f t="shared" ca="1" si="513"/>
        <v>0</v>
      </c>
      <c r="BS272" s="123">
        <f t="shared" ca="1" si="514"/>
        <v>0</v>
      </c>
      <c r="BT272" s="123">
        <f t="shared" ca="1" si="515"/>
        <v>0</v>
      </c>
      <c r="BU272" s="123">
        <f t="shared" ca="1" si="516"/>
        <v>0</v>
      </c>
      <c r="BV272" s="123"/>
      <c r="BW272" s="123">
        <f t="shared" ca="1" si="517"/>
        <v>0</v>
      </c>
      <c r="BX272" s="123"/>
      <c r="BY272" s="123">
        <f t="shared" ca="1" si="518"/>
        <v>0</v>
      </c>
      <c r="BZ272" s="123"/>
      <c r="CA272" s="123">
        <f t="shared" ca="1" si="519"/>
        <v>0</v>
      </c>
      <c r="CB272" s="528">
        <f t="shared" ca="1" si="520"/>
        <v>0</v>
      </c>
      <c r="CC272" s="123">
        <f t="shared" ca="1" si="521"/>
        <v>0</v>
      </c>
      <c r="CD272" s="125">
        <f t="shared" ca="1" si="522"/>
        <v>0</v>
      </c>
      <c r="CE272" s="125">
        <f t="shared" ca="1" si="523"/>
        <v>0</v>
      </c>
      <c r="CF272" s="125">
        <f t="shared" ca="1" si="524"/>
        <v>0</v>
      </c>
      <c r="CG272" s="125">
        <f t="shared" ca="1" si="525"/>
        <v>0</v>
      </c>
      <c r="CH272" s="125">
        <f t="shared" ca="1" si="526"/>
        <v>0</v>
      </c>
      <c r="CI272" s="125">
        <f t="shared" ca="1" si="527"/>
        <v>0</v>
      </c>
      <c r="CJ272" s="125">
        <f t="shared" ca="1" si="528"/>
        <v>0</v>
      </c>
      <c r="CK272" s="125">
        <f t="shared" ca="1" si="529"/>
        <v>0</v>
      </c>
      <c r="CL272" s="125">
        <f t="shared" ca="1" si="530"/>
        <v>0</v>
      </c>
      <c r="CM272" s="125">
        <f t="shared" ca="1" si="531"/>
        <v>0</v>
      </c>
      <c r="CN272" s="125">
        <f t="shared" ca="1" si="532"/>
        <v>0</v>
      </c>
      <c r="CO272" s="125">
        <f t="shared" ca="1" si="533"/>
        <v>0</v>
      </c>
      <c r="CP272" s="125">
        <f t="shared" ca="1" si="534"/>
        <v>0</v>
      </c>
      <c r="CQ272" s="125">
        <f t="shared" ca="1" si="535"/>
        <v>0</v>
      </c>
      <c r="CR272" s="125">
        <f t="shared" ca="1" si="536"/>
        <v>0</v>
      </c>
      <c r="CS272" s="125">
        <f t="shared" ca="1" si="537"/>
        <v>0</v>
      </c>
      <c r="CT272" s="125">
        <f t="shared" ca="1" si="538"/>
        <v>0</v>
      </c>
      <c r="CU272" s="125">
        <f t="shared" ca="1" si="539"/>
        <v>0</v>
      </c>
      <c r="CV272" s="125">
        <f t="shared" ca="1" si="540"/>
        <v>0</v>
      </c>
      <c r="CW272" s="125">
        <f t="shared" ca="1" si="541"/>
        <v>0</v>
      </c>
      <c r="CX272" s="125">
        <f t="shared" ca="1" si="542"/>
        <v>0</v>
      </c>
      <c r="CY272" s="125">
        <f t="shared" ca="1" si="543"/>
        <v>0</v>
      </c>
      <c r="CZ272" s="125">
        <f t="shared" ca="1" si="544"/>
        <v>0</v>
      </c>
      <c r="DA272" s="341">
        <f t="shared" ca="1" si="545"/>
        <v>0</v>
      </c>
      <c r="DB272" s="606">
        <f t="shared" ca="1" si="546"/>
        <v>0</v>
      </c>
      <c r="DC272" s="606"/>
      <c r="DD272" s="606">
        <f t="shared" ca="1" si="547"/>
        <v>0</v>
      </c>
      <c r="DE272" s="125">
        <f t="shared" ca="1" si="548"/>
        <v>0</v>
      </c>
      <c r="DF272" s="125">
        <f t="shared" ca="1" si="549"/>
        <v>0</v>
      </c>
      <c r="DG272" s="125">
        <f t="shared" ca="1" si="550"/>
        <v>0</v>
      </c>
      <c r="DH272" s="125">
        <f t="shared" ca="1" si="551"/>
        <v>0</v>
      </c>
      <c r="DI272" s="125">
        <f t="shared" ca="1" si="552"/>
        <v>0</v>
      </c>
      <c r="DJ272" s="125">
        <f t="shared" ca="1" si="553"/>
        <v>0</v>
      </c>
      <c r="DK272" s="125">
        <f t="shared" ca="1" si="554"/>
        <v>0</v>
      </c>
      <c r="DL272" s="125">
        <f t="shared" ca="1" si="555"/>
        <v>0</v>
      </c>
      <c r="DM272" s="125">
        <f t="shared" ca="1" si="556"/>
        <v>0</v>
      </c>
      <c r="DN272" s="340" t="str">
        <f t="shared" ca="1" si="557"/>
        <v xml:space="preserve">    </v>
      </c>
      <c r="DO272" s="340">
        <f t="shared" ca="1" si="558"/>
        <v>0</v>
      </c>
      <c r="DP272" s="340">
        <f t="shared" ca="1" si="559"/>
        <v>0</v>
      </c>
      <c r="DQ272" s="340">
        <f t="shared" ca="1" si="560"/>
        <v>0</v>
      </c>
      <c r="DR272" s="340">
        <f t="shared" ca="1" si="561"/>
        <v>0</v>
      </c>
      <c r="DS272" s="340">
        <f t="shared" ca="1" si="562"/>
        <v>0</v>
      </c>
    </row>
    <row r="273" spans="1:123">
      <c r="A273">
        <f t="shared" ca="1" si="453"/>
        <v>267</v>
      </c>
      <c r="B273">
        <f t="shared" ca="1" si="454"/>
        <v>0</v>
      </c>
      <c r="C273">
        <f t="shared" ca="1" si="455"/>
        <v>0</v>
      </c>
      <c r="D273">
        <f t="shared" ca="1" si="456"/>
        <v>0</v>
      </c>
      <c r="E273">
        <f t="shared" ca="1" si="457"/>
        <v>0</v>
      </c>
      <c r="F273">
        <f t="shared" ca="1" si="458"/>
        <v>0</v>
      </c>
      <c r="G273" s="123" t="str">
        <f t="shared" ca="1" si="452"/>
        <v>0.0.0</v>
      </c>
      <c r="H273" s="123" t="str">
        <f t="shared" ca="1" si="563"/>
        <v>0.0.0</v>
      </c>
      <c r="I273" s="123" t="str">
        <f t="shared" ca="1" si="563"/>
        <v>0.0.0</v>
      </c>
      <c r="J273" s="123" t="str">
        <f t="shared" ca="1" si="563"/>
        <v>0.0.0</v>
      </c>
      <c r="K273" s="123" t="str">
        <f t="shared" ca="1" si="563"/>
        <v>0.0.0</v>
      </c>
      <c r="L273" s="123" t="str">
        <f t="shared" ca="1" si="563"/>
        <v>0.0.0</v>
      </c>
      <c r="M273" s="123" t="str">
        <f t="shared" ca="1" si="563"/>
        <v>0.0.0</v>
      </c>
      <c r="N273" s="123" t="str">
        <f t="shared" ca="1" si="563"/>
        <v>0.0.0</v>
      </c>
      <c r="O273" s="123">
        <f t="shared" ca="1" si="459"/>
        <v>0</v>
      </c>
      <c r="P273" s="123">
        <f t="shared" ca="1" si="460"/>
        <v>0</v>
      </c>
      <c r="Q273" s="123">
        <f t="shared" ca="1" si="461"/>
        <v>0</v>
      </c>
      <c r="R273" s="123">
        <f t="shared" ca="1" si="461"/>
        <v>0</v>
      </c>
      <c r="S273" s="123">
        <f t="shared" ca="1" si="462"/>
        <v>0</v>
      </c>
      <c r="T273" s="123">
        <f t="shared" ca="1" si="463"/>
        <v>0</v>
      </c>
      <c r="U273" s="123">
        <f t="shared" ca="1" si="464"/>
        <v>0</v>
      </c>
      <c r="V273" s="123">
        <f t="shared" ca="1" si="465"/>
        <v>0</v>
      </c>
      <c r="W273" s="123">
        <f t="shared" ca="1" si="466"/>
        <v>0</v>
      </c>
      <c r="X273" s="123">
        <f t="shared" ca="1" si="467"/>
        <v>0</v>
      </c>
      <c r="Y273" s="123">
        <f t="shared" ca="1" si="468"/>
        <v>0</v>
      </c>
      <c r="Z273" s="123">
        <f t="shared" ca="1" si="469"/>
        <v>0</v>
      </c>
      <c r="AA273" s="123">
        <f t="shared" ca="1" si="470"/>
        <v>0</v>
      </c>
      <c r="AB273" s="123">
        <f t="shared" ca="1" si="471"/>
        <v>0</v>
      </c>
      <c r="AC273" s="123">
        <f t="shared" ca="1" si="472"/>
        <v>0</v>
      </c>
      <c r="AD273" s="123">
        <f t="shared" ca="1" si="473"/>
        <v>0</v>
      </c>
      <c r="AE273" s="123">
        <f t="shared" ca="1" si="474"/>
        <v>0</v>
      </c>
      <c r="AF273" s="123">
        <f t="shared" ca="1" si="475"/>
        <v>0</v>
      </c>
      <c r="AG273" s="123">
        <f t="shared" ca="1" si="476"/>
        <v>0</v>
      </c>
      <c r="AH273" s="123">
        <f t="shared" ca="1" si="477"/>
        <v>0</v>
      </c>
      <c r="AI273" s="123">
        <f t="shared" ca="1" si="478"/>
        <v>0</v>
      </c>
      <c r="AJ273" s="123">
        <f t="shared" ca="1" si="479"/>
        <v>0</v>
      </c>
      <c r="AK273" s="123">
        <f t="shared" ca="1" si="480"/>
        <v>0</v>
      </c>
      <c r="AL273" s="123">
        <f t="shared" ca="1" si="481"/>
        <v>0</v>
      </c>
      <c r="AM273" s="123">
        <f t="shared" ca="1" si="482"/>
        <v>0</v>
      </c>
      <c r="AN273" s="123">
        <f t="shared" ca="1" si="483"/>
        <v>0</v>
      </c>
      <c r="AO273" s="123">
        <f t="shared" ca="1" si="484"/>
        <v>0</v>
      </c>
      <c r="AP273" s="123">
        <f t="shared" ca="1" si="485"/>
        <v>0</v>
      </c>
      <c r="AQ273" s="123">
        <f t="shared" ca="1" si="486"/>
        <v>0</v>
      </c>
      <c r="AR273" s="123">
        <f t="shared" ca="1" si="487"/>
        <v>0</v>
      </c>
      <c r="AS273" s="123">
        <f t="shared" ca="1" si="488"/>
        <v>0</v>
      </c>
      <c r="AT273" s="123">
        <f t="shared" ca="1" si="489"/>
        <v>0</v>
      </c>
      <c r="AU273" s="123">
        <f t="shared" ca="1" si="490"/>
        <v>0</v>
      </c>
      <c r="AV273" s="123">
        <f t="shared" ca="1" si="491"/>
        <v>0</v>
      </c>
      <c r="AW273" s="123">
        <f t="shared" ca="1" si="492"/>
        <v>0</v>
      </c>
      <c r="AX273" s="123">
        <f t="shared" ca="1" si="493"/>
        <v>0</v>
      </c>
      <c r="AY273" s="123">
        <f t="shared" ca="1" si="494"/>
        <v>0</v>
      </c>
      <c r="AZ273" s="123">
        <f t="shared" ca="1" si="495"/>
        <v>0</v>
      </c>
      <c r="BA273" s="123">
        <f t="shared" ca="1" si="496"/>
        <v>0</v>
      </c>
      <c r="BB273" s="123">
        <f t="shared" ca="1" si="497"/>
        <v>0</v>
      </c>
      <c r="BC273" s="123">
        <f t="shared" ca="1" si="498"/>
        <v>0</v>
      </c>
      <c r="BD273" s="123">
        <f t="shared" ca="1" si="499"/>
        <v>0</v>
      </c>
      <c r="BE273" s="123">
        <f t="shared" ca="1" si="500"/>
        <v>0</v>
      </c>
      <c r="BF273" s="123">
        <f t="shared" ca="1" si="501"/>
        <v>0</v>
      </c>
      <c r="BG273" s="123">
        <f t="shared" ca="1" si="502"/>
        <v>0</v>
      </c>
      <c r="BH273" s="123">
        <f t="shared" ca="1" si="503"/>
        <v>0</v>
      </c>
      <c r="BI273" s="123">
        <f t="shared" ca="1" si="504"/>
        <v>0</v>
      </c>
      <c r="BJ273" s="123">
        <f t="shared" ca="1" si="505"/>
        <v>0</v>
      </c>
      <c r="BK273" s="123">
        <f t="shared" ca="1" si="506"/>
        <v>0</v>
      </c>
      <c r="BL273" s="123">
        <f t="shared" ca="1" si="507"/>
        <v>0</v>
      </c>
      <c r="BM273" s="123">
        <f t="shared" ca="1" si="508"/>
        <v>0</v>
      </c>
      <c r="BN273" s="123">
        <f t="shared" ca="1" si="509"/>
        <v>0.65</v>
      </c>
      <c r="BO273" s="123">
        <f t="shared" ca="1" si="510"/>
        <v>0</v>
      </c>
      <c r="BP273" s="340">
        <f t="shared" ca="1" si="511"/>
        <v>0</v>
      </c>
      <c r="BQ273" s="123">
        <f t="shared" ca="1" si="512"/>
        <v>0</v>
      </c>
      <c r="BR273" s="123">
        <f t="shared" ca="1" si="513"/>
        <v>0</v>
      </c>
      <c r="BS273" s="123">
        <f t="shared" ca="1" si="514"/>
        <v>0</v>
      </c>
      <c r="BT273" s="123">
        <f t="shared" ca="1" si="515"/>
        <v>0</v>
      </c>
      <c r="BU273" s="123">
        <f t="shared" ca="1" si="516"/>
        <v>0</v>
      </c>
      <c r="BV273" s="123"/>
      <c r="BW273" s="123">
        <f t="shared" ca="1" si="517"/>
        <v>0</v>
      </c>
      <c r="BX273" s="123"/>
      <c r="BY273" s="123">
        <f t="shared" ca="1" si="518"/>
        <v>0</v>
      </c>
      <c r="BZ273" s="123"/>
      <c r="CA273" s="123">
        <f t="shared" ca="1" si="519"/>
        <v>0</v>
      </c>
      <c r="CB273" s="528">
        <f t="shared" ca="1" si="520"/>
        <v>0</v>
      </c>
      <c r="CC273" s="123">
        <f t="shared" ca="1" si="521"/>
        <v>0</v>
      </c>
      <c r="CD273" s="125">
        <f t="shared" ca="1" si="522"/>
        <v>0</v>
      </c>
      <c r="CE273" s="125">
        <f t="shared" ca="1" si="523"/>
        <v>0</v>
      </c>
      <c r="CF273" s="125">
        <f t="shared" ca="1" si="524"/>
        <v>0</v>
      </c>
      <c r="CG273" s="125">
        <f t="shared" ca="1" si="525"/>
        <v>0</v>
      </c>
      <c r="CH273" s="125">
        <f t="shared" ca="1" si="526"/>
        <v>0</v>
      </c>
      <c r="CI273" s="125">
        <f t="shared" ca="1" si="527"/>
        <v>0</v>
      </c>
      <c r="CJ273" s="125">
        <f t="shared" ca="1" si="528"/>
        <v>0</v>
      </c>
      <c r="CK273" s="125">
        <f t="shared" ca="1" si="529"/>
        <v>0</v>
      </c>
      <c r="CL273" s="125">
        <f t="shared" ca="1" si="530"/>
        <v>0</v>
      </c>
      <c r="CM273" s="125">
        <f t="shared" ca="1" si="531"/>
        <v>0</v>
      </c>
      <c r="CN273" s="125">
        <f t="shared" ca="1" si="532"/>
        <v>0</v>
      </c>
      <c r="CO273" s="125">
        <f t="shared" ca="1" si="533"/>
        <v>0</v>
      </c>
      <c r="CP273" s="125">
        <f t="shared" ca="1" si="534"/>
        <v>0</v>
      </c>
      <c r="CQ273" s="125">
        <f t="shared" ca="1" si="535"/>
        <v>0</v>
      </c>
      <c r="CR273" s="125">
        <f t="shared" ca="1" si="536"/>
        <v>0</v>
      </c>
      <c r="CS273" s="125">
        <f t="shared" ca="1" si="537"/>
        <v>0</v>
      </c>
      <c r="CT273" s="125">
        <f t="shared" ca="1" si="538"/>
        <v>0</v>
      </c>
      <c r="CU273" s="125">
        <f t="shared" ca="1" si="539"/>
        <v>0</v>
      </c>
      <c r="CV273" s="125">
        <f t="shared" ca="1" si="540"/>
        <v>0</v>
      </c>
      <c r="CW273" s="125">
        <f t="shared" ca="1" si="541"/>
        <v>0</v>
      </c>
      <c r="CX273" s="125">
        <f t="shared" ca="1" si="542"/>
        <v>0</v>
      </c>
      <c r="CY273" s="125">
        <f t="shared" ca="1" si="543"/>
        <v>0</v>
      </c>
      <c r="CZ273" s="125">
        <f t="shared" ca="1" si="544"/>
        <v>0</v>
      </c>
      <c r="DA273" s="341">
        <f t="shared" ca="1" si="545"/>
        <v>0</v>
      </c>
      <c r="DB273" s="606">
        <f t="shared" ca="1" si="546"/>
        <v>0</v>
      </c>
      <c r="DC273" s="606"/>
      <c r="DD273" s="606">
        <f t="shared" ca="1" si="547"/>
        <v>0</v>
      </c>
      <c r="DE273" s="125">
        <f t="shared" ca="1" si="548"/>
        <v>0</v>
      </c>
      <c r="DF273" s="125">
        <f t="shared" ca="1" si="549"/>
        <v>0</v>
      </c>
      <c r="DG273" s="125">
        <f t="shared" ca="1" si="550"/>
        <v>0</v>
      </c>
      <c r="DH273" s="125">
        <f t="shared" ca="1" si="551"/>
        <v>0</v>
      </c>
      <c r="DI273" s="125">
        <f t="shared" ca="1" si="552"/>
        <v>0</v>
      </c>
      <c r="DJ273" s="125">
        <f t="shared" ca="1" si="553"/>
        <v>0</v>
      </c>
      <c r="DK273" s="125">
        <f t="shared" ca="1" si="554"/>
        <v>0</v>
      </c>
      <c r="DL273" s="125">
        <f t="shared" ca="1" si="555"/>
        <v>0</v>
      </c>
      <c r="DM273" s="125">
        <f t="shared" ca="1" si="556"/>
        <v>0</v>
      </c>
      <c r="DN273" s="340" t="str">
        <f t="shared" ca="1" si="557"/>
        <v xml:space="preserve">    </v>
      </c>
      <c r="DO273" s="340">
        <f t="shared" ca="1" si="558"/>
        <v>0</v>
      </c>
      <c r="DP273" s="340">
        <f t="shared" ca="1" si="559"/>
        <v>0</v>
      </c>
      <c r="DQ273" s="340">
        <f t="shared" ca="1" si="560"/>
        <v>0</v>
      </c>
      <c r="DR273" s="340">
        <f t="shared" ca="1" si="561"/>
        <v>0</v>
      </c>
      <c r="DS273" s="340">
        <f t="shared" ca="1" si="562"/>
        <v>0</v>
      </c>
    </row>
    <row r="274" spans="1:123">
      <c r="A274">
        <f t="shared" ca="1" si="453"/>
        <v>268</v>
      </c>
      <c r="B274">
        <f t="shared" ca="1" si="454"/>
        <v>0</v>
      </c>
      <c r="C274">
        <f t="shared" ca="1" si="455"/>
        <v>0</v>
      </c>
      <c r="D274">
        <f t="shared" ca="1" si="456"/>
        <v>0</v>
      </c>
      <c r="E274">
        <f t="shared" ca="1" si="457"/>
        <v>0</v>
      </c>
      <c r="F274">
        <f t="shared" ca="1" si="458"/>
        <v>0</v>
      </c>
      <c r="G274" s="123" t="str">
        <f t="shared" ref="G274:N305" ca="1" si="564">INDIRECT("Відомість!g"&amp;ROW())</f>
        <v>0.0.0</v>
      </c>
      <c r="H274" s="123" t="str">
        <f t="shared" ca="1" si="564"/>
        <v>0.0.0</v>
      </c>
      <c r="I274" s="123" t="str">
        <f t="shared" ca="1" si="564"/>
        <v>0.0.0</v>
      </c>
      <c r="J274" s="123" t="str">
        <f t="shared" ca="1" si="564"/>
        <v>0.0.0</v>
      </c>
      <c r="K274" s="123" t="str">
        <f t="shared" ca="1" si="564"/>
        <v>0.0.0</v>
      </c>
      <c r="L274" s="123" t="str">
        <f t="shared" ca="1" si="564"/>
        <v>0.0.0</v>
      </c>
      <c r="M274" s="123" t="str">
        <f t="shared" ca="1" si="564"/>
        <v>0.0.0</v>
      </c>
      <c r="N274" s="123" t="str">
        <f t="shared" ca="1" si="564"/>
        <v>0.0.0</v>
      </c>
      <c r="O274" s="123">
        <f t="shared" ca="1" si="459"/>
        <v>0</v>
      </c>
      <c r="P274" s="123">
        <f t="shared" ca="1" si="460"/>
        <v>0</v>
      </c>
      <c r="Q274" s="123">
        <f t="shared" ca="1" si="461"/>
        <v>0</v>
      </c>
      <c r="R274" s="123">
        <f t="shared" ca="1" si="461"/>
        <v>0</v>
      </c>
      <c r="S274" s="123">
        <f t="shared" ca="1" si="462"/>
        <v>0</v>
      </c>
      <c r="T274" s="123">
        <f t="shared" ca="1" si="463"/>
        <v>0</v>
      </c>
      <c r="U274" s="123">
        <f t="shared" ca="1" si="464"/>
        <v>0</v>
      </c>
      <c r="V274" s="123">
        <f t="shared" ca="1" si="465"/>
        <v>0</v>
      </c>
      <c r="W274" s="123">
        <f t="shared" ca="1" si="466"/>
        <v>0</v>
      </c>
      <c r="X274" s="123">
        <f t="shared" ca="1" si="467"/>
        <v>0</v>
      </c>
      <c r="Y274" s="123">
        <f t="shared" ca="1" si="468"/>
        <v>0</v>
      </c>
      <c r="Z274" s="123">
        <f t="shared" ca="1" si="469"/>
        <v>0</v>
      </c>
      <c r="AA274" s="123">
        <f t="shared" ca="1" si="470"/>
        <v>0</v>
      </c>
      <c r="AB274" s="123">
        <f t="shared" ca="1" si="471"/>
        <v>0</v>
      </c>
      <c r="AC274" s="123">
        <f t="shared" ca="1" si="472"/>
        <v>0</v>
      </c>
      <c r="AD274" s="123">
        <f t="shared" ca="1" si="473"/>
        <v>0</v>
      </c>
      <c r="AE274" s="123">
        <f t="shared" ca="1" si="474"/>
        <v>0</v>
      </c>
      <c r="AF274" s="123">
        <f t="shared" ca="1" si="475"/>
        <v>0</v>
      </c>
      <c r="AG274" s="123">
        <f t="shared" ca="1" si="476"/>
        <v>0</v>
      </c>
      <c r="AH274" s="123">
        <f t="shared" ca="1" si="477"/>
        <v>0</v>
      </c>
      <c r="AI274" s="123">
        <f t="shared" ca="1" si="478"/>
        <v>0</v>
      </c>
      <c r="AJ274" s="123">
        <f t="shared" ca="1" si="479"/>
        <v>0</v>
      </c>
      <c r="AK274" s="123">
        <f t="shared" ca="1" si="480"/>
        <v>0</v>
      </c>
      <c r="AL274" s="123">
        <f t="shared" ca="1" si="481"/>
        <v>0</v>
      </c>
      <c r="AM274" s="123">
        <f t="shared" ca="1" si="482"/>
        <v>0</v>
      </c>
      <c r="AN274" s="123">
        <f t="shared" ca="1" si="483"/>
        <v>0</v>
      </c>
      <c r="AO274" s="123">
        <f t="shared" ca="1" si="484"/>
        <v>0</v>
      </c>
      <c r="AP274" s="123">
        <f t="shared" ca="1" si="485"/>
        <v>0</v>
      </c>
      <c r="AQ274" s="123">
        <f t="shared" ca="1" si="486"/>
        <v>0</v>
      </c>
      <c r="AR274" s="123">
        <f t="shared" ca="1" si="487"/>
        <v>0</v>
      </c>
      <c r="AS274" s="123">
        <f t="shared" ca="1" si="488"/>
        <v>0</v>
      </c>
      <c r="AT274" s="123">
        <f t="shared" ca="1" si="489"/>
        <v>0</v>
      </c>
      <c r="AU274" s="123">
        <f t="shared" ca="1" si="490"/>
        <v>0</v>
      </c>
      <c r="AV274" s="123">
        <f t="shared" ca="1" si="491"/>
        <v>0</v>
      </c>
      <c r="AW274" s="123">
        <f t="shared" ca="1" si="492"/>
        <v>0</v>
      </c>
      <c r="AX274" s="123">
        <f t="shared" ca="1" si="493"/>
        <v>0</v>
      </c>
      <c r="AY274" s="123">
        <f t="shared" ca="1" si="494"/>
        <v>0</v>
      </c>
      <c r="AZ274" s="123">
        <f t="shared" ca="1" si="495"/>
        <v>0</v>
      </c>
      <c r="BA274" s="123">
        <f t="shared" ca="1" si="496"/>
        <v>0</v>
      </c>
      <c r="BB274" s="123">
        <f t="shared" ca="1" si="497"/>
        <v>0</v>
      </c>
      <c r="BC274" s="123">
        <f t="shared" ca="1" si="498"/>
        <v>0</v>
      </c>
      <c r="BD274" s="123">
        <f t="shared" ca="1" si="499"/>
        <v>0</v>
      </c>
      <c r="BE274" s="123">
        <f t="shared" ca="1" si="500"/>
        <v>0</v>
      </c>
      <c r="BF274" s="123">
        <f t="shared" ca="1" si="501"/>
        <v>0</v>
      </c>
      <c r="BG274" s="123">
        <f t="shared" ca="1" si="502"/>
        <v>0</v>
      </c>
      <c r="BH274" s="123">
        <f t="shared" ca="1" si="503"/>
        <v>0</v>
      </c>
      <c r="BI274" s="123">
        <f t="shared" ca="1" si="504"/>
        <v>0</v>
      </c>
      <c r="BJ274" s="123">
        <f t="shared" ca="1" si="505"/>
        <v>0</v>
      </c>
      <c r="BK274" s="123">
        <f t="shared" ca="1" si="506"/>
        <v>0</v>
      </c>
      <c r="BL274" s="123">
        <f t="shared" ca="1" si="507"/>
        <v>0</v>
      </c>
      <c r="BM274" s="123">
        <f t="shared" ca="1" si="508"/>
        <v>0</v>
      </c>
      <c r="BN274" s="123">
        <f t="shared" ca="1" si="509"/>
        <v>0.65</v>
      </c>
      <c r="BO274" s="123">
        <f t="shared" ca="1" si="510"/>
        <v>0</v>
      </c>
      <c r="BP274" s="340">
        <f t="shared" ca="1" si="511"/>
        <v>0</v>
      </c>
      <c r="BQ274" s="123">
        <f t="shared" ca="1" si="512"/>
        <v>0</v>
      </c>
      <c r="BR274" s="123">
        <f t="shared" ca="1" si="513"/>
        <v>0</v>
      </c>
      <c r="BS274" s="123">
        <f t="shared" ca="1" si="514"/>
        <v>0</v>
      </c>
      <c r="BT274" s="123">
        <f t="shared" ca="1" si="515"/>
        <v>0</v>
      </c>
      <c r="BU274" s="123">
        <f t="shared" ca="1" si="516"/>
        <v>0</v>
      </c>
      <c r="BV274" s="123"/>
      <c r="BW274" s="123">
        <f t="shared" ca="1" si="517"/>
        <v>0</v>
      </c>
      <c r="BX274" s="123"/>
      <c r="BY274" s="123">
        <f t="shared" ca="1" si="518"/>
        <v>0</v>
      </c>
      <c r="BZ274" s="123"/>
      <c r="CA274" s="123">
        <f t="shared" ca="1" si="519"/>
        <v>0</v>
      </c>
      <c r="CB274" s="528">
        <f t="shared" ca="1" si="520"/>
        <v>0</v>
      </c>
      <c r="CC274" s="123">
        <f t="shared" ca="1" si="521"/>
        <v>0</v>
      </c>
      <c r="CD274" s="125">
        <f t="shared" ca="1" si="522"/>
        <v>0</v>
      </c>
      <c r="CE274" s="125">
        <f t="shared" ca="1" si="523"/>
        <v>0</v>
      </c>
      <c r="CF274" s="125">
        <f t="shared" ca="1" si="524"/>
        <v>0</v>
      </c>
      <c r="CG274" s="125">
        <f t="shared" ca="1" si="525"/>
        <v>0</v>
      </c>
      <c r="CH274" s="125">
        <f t="shared" ca="1" si="526"/>
        <v>0</v>
      </c>
      <c r="CI274" s="125">
        <f t="shared" ca="1" si="527"/>
        <v>0</v>
      </c>
      <c r="CJ274" s="125">
        <f t="shared" ca="1" si="528"/>
        <v>0</v>
      </c>
      <c r="CK274" s="125">
        <f t="shared" ca="1" si="529"/>
        <v>0</v>
      </c>
      <c r="CL274" s="125">
        <f t="shared" ca="1" si="530"/>
        <v>0</v>
      </c>
      <c r="CM274" s="125">
        <f t="shared" ca="1" si="531"/>
        <v>0</v>
      </c>
      <c r="CN274" s="125">
        <f t="shared" ca="1" si="532"/>
        <v>0</v>
      </c>
      <c r="CO274" s="125">
        <f t="shared" ca="1" si="533"/>
        <v>0</v>
      </c>
      <c r="CP274" s="125">
        <f t="shared" ca="1" si="534"/>
        <v>0</v>
      </c>
      <c r="CQ274" s="125">
        <f t="shared" ca="1" si="535"/>
        <v>0</v>
      </c>
      <c r="CR274" s="125">
        <f t="shared" ca="1" si="536"/>
        <v>0</v>
      </c>
      <c r="CS274" s="125">
        <f t="shared" ca="1" si="537"/>
        <v>0</v>
      </c>
      <c r="CT274" s="125">
        <f t="shared" ca="1" si="538"/>
        <v>0</v>
      </c>
      <c r="CU274" s="125">
        <f t="shared" ca="1" si="539"/>
        <v>0</v>
      </c>
      <c r="CV274" s="125">
        <f t="shared" ca="1" si="540"/>
        <v>0</v>
      </c>
      <c r="CW274" s="125">
        <f t="shared" ca="1" si="541"/>
        <v>0</v>
      </c>
      <c r="CX274" s="125">
        <f t="shared" ca="1" si="542"/>
        <v>0</v>
      </c>
      <c r="CY274" s="125">
        <f t="shared" ca="1" si="543"/>
        <v>0</v>
      </c>
      <c r="CZ274" s="125">
        <f t="shared" ca="1" si="544"/>
        <v>0</v>
      </c>
      <c r="DA274" s="341">
        <f t="shared" ca="1" si="545"/>
        <v>0</v>
      </c>
      <c r="DB274" s="606">
        <f t="shared" ca="1" si="546"/>
        <v>0</v>
      </c>
      <c r="DC274" s="606"/>
      <c r="DD274" s="606">
        <f t="shared" ca="1" si="547"/>
        <v>0</v>
      </c>
      <c r="DE274" s="125">
        <f t="shared" ca="1" si="548"/>
        <v>0</v>
      </c>
      <c r="DF274" s="125">
        <f t="shared" ca="1" si="549"/>
        <v>0</v>
      </c>
      <c r="DG274" s="125">
        <f t="shared" ca="1" si="550"/>
        <v>0</v>
      </c>
      <c r="DH274" s="125">
        <f t="shared" ca="1" si="551"/>
        <v>0</v>
      </c>
      <c r="DI274" s="125">
        <f t="shared" ca="1" si="552"/>
        <v>0</v>
      </c>
      <c r="DJ274" s="125">
        <f t="shared" ca="1" si="553"/>
        <v>0</v>
      </c>
      <c r="DK274" s="125">
        <f t="shared" ca="1" si="554"/>
        <v>0</v>
      </c>
      <c r="DL274" s="125">
        <f t="shared" ca="1" si="555"/>
        <v>0</v>
      </c>
      <c r="DM274" s="125">
        <f t="shared" ca="1" si="556"/>
        <v>0</v>
      </c>
      <c r="DN274" s="340" t="str">
        <f t="shared" ca="1" si="557"/>
        <v xml:space="preserve">    </v>
      </c>
      <c r="DO274" s="340">
        <f t="shared" ca="1" si="558"/>
        <v>0</v>
      </c>
      <c r="DP274" s="340">
        <f t="shared" ca="1" si="559"/>
        <v>0</v>
      </c>
      <c r="DQ274" s="340">
        <f t="shared" ca="1" si="560"/>
        <v>0</v>
      </c>
      <c r="DR274" s="340">
        <f t="shared" ca="1" si="561"/>
        <v>0</v>
      </c>
      <c r="DS274" s="340">
        <f t="shared" ca="1" si="562"/>
        <v>0</v>
      </c>
    </row>
    <row r="275" spans="1:123">
      <c r="A275">
        <f t="shared" ca="1" si="453"/>
        <v>269</v>
      </c>
      <c r="B275">
        <f t="shared" ca="1" si="454"/>
        <v>0</v>
      </c>
      <c r="C275">
        <f t="shared" ca="1" si="455"/>
        <v>0</v>
      </c>
      <c r="D275">
        <f t="shared" ca="1" si="456"/>
        <v>0</v>
      </c>
      <c r="E275">
        <f t="shared" ca="1" si="457"/>
        <v>0</v>
      </c>
      <c r="F275">
        <f t="shared" ca="1" si="458"/>
        <v>0</v>
      </c>
      <c r="G275" s="123" t="str">
        <f t="shared" ca="1" si="564"/>
        <v>0.0.0</v>
      </c>
      <c r="H275" s="123" t="str">
        <f t="shared" ca="1" si="564"/>
        <v>0.0.0</v>
      </c>
      <c r="I275" s="123" t="str">
        <f t="shared" ca="1" si="564"/>
        <v>0.0.0</v>
      </c>
      <c r="J275" s="123" t="str">
        <f t="shared" ca="1" si="564"/>
        <v>0.0.0</v>
      </c>
      <c r="K275" s="123" t="str">
        <f t="shared" ca="1" si="564"/>
        <v>0.0.0</v>
      </c>
      <c r="L275" s="123" t="str">
        <f t="shared" ca="1" si="564"/>
        <v>0.0.0</v>
      </c>
      <c r="M275" s="123" t="str">
        <f t="shared" ca="1" si="564"/>
        <v>0.0.0</v>
      </c>
      <c r="N275" s="123" t="str">
        <f t="shared" ca="1" si="564"/>
        <v>0.0.0</v>
      </c>
      <c r="O275" s="123">
        <f t="shared" ca="1" si="459"/>
        <v>0</v>
      </c>
      <c r="P275" s="123">
        <f t="shared" ca="1" si="460"/>
        <v>0</v>
      </c>
      <c r="Q275" s="123">
        <f t="shared" ca="1" si="461"/>
        <v>0</v>
      </c>
      <c r="R275" s="123">
        <f t="shared" ca="1" si="461"/>
        <v>0</v>
      </c>
      <c r="S275" s="123">
        <f t="shared" ca="1" si="462"/>
        <v>0</v>
      </c>
      <c r="T275" s="123">
        <f t="shared" ca="1" si="463"/>
        <v>0</v>
      </c>
      <c r="U275" s="123">
        <f t="shared" ca="1" si="464"/>
        <v>0</v>
      </c>
      <c r="V275" s="123">
        <f t="shared" ca="1" si="465"/>
        <v>0</v>
      </c>
      <c r="W275" s="123">
        <f t="shared" ca="1" si="466"/>
        <v>0</v>
      </c>
      <c r="X275" s="123">
        <f t="shared" ca="1" si="467"/>
        <v>0</v>
      </c>
      <c r="Y275" s="123">
        <f t="shared" ca="1" si="468"/>
        <v>0</v>
      </c>
      <c r="Z275" s="123">
        <f t="shared" ca="1" si="469"/>
        <v>0</v>
      </c>
      <c r="AA275" s="123">
        <f t="shared" ca="1" si="470"/>
        <v>0</v>
      </c>
      <c r="AB275" s="123">
        <f t="shared" ca="1" si="471"/>
        <v>0</v>
      </c>
      <c r="AC275" s="123">
        <f t="shared" ca="1" si="472"/>
        <v>0</v>
      </c>
      <c r="AD275" s="123">
        <f t="shared" ca="1" si="473"/>
        <v>0</v>
      </c>
      <c r="AE275" s="123">
        <f t="shared" ca="1" si="474"/>
        <v>0</v>
      </c>
      <c r="AF275" s="123">
        <f t="shared" ca="1" si="475"/>
        <v>0</v>
      </c>
      <c r="AG275" s="123">
        <f t="shared" ca="1" si="476"/>
        <v>0</v>
      </c>
      <c r="AH275" s="123">
        <f t="shared" ca="1" si="477"/>
        <v>0</v>
      </c>
      <c r="AI275" s="123">
        <f t="shared" ca="1" si="478"/>
        <v>0</v>
      </c>
      <c r="AJ275" s="123">
        <f t="shared" ca="1" si="479"/>
        <v>0</v>
      </c>
      <c r="AK275" s="123">
        <f t="shared" ca="1" si="480"/>
        <v>0</v>
      </c>
      <c r="AL275" s="123">
        <f t="shared" ca="1" si="481"/>
        <v>0</v>
      </c>
      <c r="AM275" s="123">
        <f t="shared" ca="1" si="482"/>
        <v>0</v>
      </c>
      <c r="AN275" s="123">
        <f t="shared" ca="1" si="483"/>
        <v>0</v>
      </c>
      <c r="AO275" s="123">
        <f t="shared" ca="1" si="484"/>
        <v>0</v>
      </c>
      <c r="AP275" s="123">
        <f t="shared" ca="1" si="485"/>
        <v>0</v>
      </c>
      <c r="AQ275" s="123">
        <f t="shared" ca="1" si="486"/>
        <v>0</v>
      </c>
      <c r="AR275" s="123">
        <f t="shared" ca="1" si="487"/>
        <v>0</v>
      </c>
      <c r="AS275" s="123">
        <f t="shared" ca="1" si="488"/>
        <v>0</v>
      </c>
      <c r="AT275" s="123">
        <f t="shared" ca="1" si="489"/>
        <v>0</v>
      </c>
      <c r="AU275" s="123">
        <f t="shared" ca="1" si="490"/>
        <v>0</v>
      </c>
      <c r="AV275" s="123">
        <f t="shared" ca="1" si="491"/>
        <v>0</v>
      </c>
      <c r="AW275" s="123">
        <f t="shared" ca="1" si="492"/>
        <v>0</v>
      </c>
      <c r="AX275" s="123">
        <f t="shared" ca="1" si="493"/>
        <v>0</v>
      </c>
      <c r="AY275" s="123">
        <f t="shared" ca="1" si="494"/>
        <v>0</v>
      </c>
      <c r="AZ275" s="123">
        <f t="shared" ca="1" si="495"/>
        <v>0</v>
      </c>
      <c r="BA275" s="123">
        <f t="shared" ca="1" si="496"/>
        <v>0</v>
      </c>
      <c r="BB275" s="123">
        <f t="shared" ca="1" si="497"/>
        <v>0</v>
      </c>
      <c r="BC275" s="123">
        <f t="shared" ca="1" si="498"/>
        <v>0</v>
      </c>
      <c r="BD275" s="123">
        <f t="shared" ca="1" si="499"/>
        <v>0</v>
      </c>
      <c r="BE275" s="123">
        <f t="shared" ca="1" si="500"/>
        <v>0</v>
      </c>
      <c r="BF275" s="123">
        <f t="shared" ca="1" si="501"/>
        <v>0</v>
      </c>
      <c r="BG275" s="123">
        <f t="shared" ca="1" si="502"/>
        <v>0</v>
      </c>
      <c r="BH275" s="123">
        <f t="shared" ca="1" si="503"/>
        <v>0</v>
      </c>
      <c r="BI275" s="123">
        <f t="shared" ca="1" si="504"/>
        <v>0</v>
      </c>
      <c r="BJ275" s="123">
        <f t="shared" ca="1" si="505"/>
        <v>0</v>
      </c>
      <c r="BK275" s="123">
        <f t="shared" ca="1" si="506"/>
        <v>0</v>
      </c>
      <c r="BL275" s="123">
        <f t="shared" ca="1" si="507"/>
        <v>0</v>
      </c>
      <c r="BM275" s="123">
        <f t="shared" ca="1" si="508"/>
        <v>0</v>
      </c>
      <c r="BN275" s="123">
        <f t="shared" ca="1" si="509"/>
        <v>0.65</v>
      </c>
      <c r="BO275" s="123">
        <f t="shared" ca="1" si="510"/>
        <v>0</v>
      </c>
      <c r="BP275" s="340">
        <f t="shared" ca="1" si="511"/>
        <v>0</v>
      </c>
      <c r="BQ275" s="123">
        <f t="shared" ca="1" si="512"/>
        <v>0</v>
      </c>
      <c r="BR275" s="123">
        <f t="shared" ca="1" si="513"/>
        <v>0</v>
      </c>
      <c r="BS275" s="123">
        <f t="shared" ca="1" si="514"/>
        <v>0</v>
      </c>
      <c r="BT275" s="123">
        <f t="shared" ca="1" si="515"/>
        <v>0</v>
      </c>
      <c r="BU275" s="123">
        <f t="shared" ca="1" si="516"/>
        <v>0</v>
      </c>
      <c r="BV275" s="123"/>
      <c r="BW275" s="123">
        <f t="shared" ca="1" si="517"/>
        <v>0</v>
      </c>
      <c r="BX275" s="123"/>
      <c r="BY275" s="123">
        <f t="shared" ca="1" si="518"/>
        <v>0</v>
      </c>
      <c r="BZ275" s="123"/>
      <c r="CA275" s="123">
        <f t="shared" ca="1" si="519"/>
        <v>0</v>
      </c>
      <c r="CB275" s="528">
        <f t="shared" ca="1" si="520"/>
        <v>0</v>
      </c>
      <c r="CC275" s="123">
        <f t="shared" ca="1" si="521"/>
        <v>0</v>
      </c>
      <c r="CD275" s="125">
        <f t="shared" ca="1" si="522"/>
        <v>0</v>
      </c>
      <c r="CE275" s="125">
        <f t="shared" ca="1" si="523"/>
        <v>0</v>
      </c>
      <c r="CF275" s="125">
        <f t="shared" ca="1" si="524"/>
        <v>0</v>
      </c>
      <c r="CG275" s="125">
        <f t="shared" ca="1" si="525"/>
        <v>0</v>
      </c>
      <c r="CH275" s="125">
        <f t="shared" ca="1" si="526"/>
        <v>0</v>
      </c>
      <c r="CI275" s="125">
        <f t="shared" ca="1" si="527"/>
        <v>0</v>
      </c>
      <c r="CJ275" s="125">
        <f t="shared" ca="1" si="528"/>
        <v>0</v>
      </c>
      <c r="CK275" s="125">
        <f t="shared" ca="1" si="529"/>
        <v>0</v>
      </c>
      <c r="CL275" s="125">
        <f t="shared" ca="1" si="530"/>
        <v>0</v>
      </c>
      <c r="CM275" s="125">
        <f t="shared" ca="1" si="531"/>
        <v>0</v>
      </c>
      <c r="CN275" s="125">
        <f t="shared" ca="1" si="532"/>
        <v>0</v>
      </c>
      <c r="CO275" s="125">
        <f t="shared" ca="1" si="533"/>
        <v>0</v>
      </c>
      <c r="CP275" s="125">
        <f t="shared" ca="1" si="534"/>
        <v>0</v>
      </c>
      <c r="CQ275" s="125">
        <f t="shared" ca="1" si="535"/>
        <v>0</v>
      </c>
      <c r="CR275" s="125">
        <f t="shared" ca="1" si="536"/>
        <v>0</v>
      </c>
      <c r="CS275" s="125">
        <f t="shared" ca="1" si="537"/>
        <v>0</v>
      </c>
      <c r="CT275" s="125">
        <f t="shared" ca="1" si="538"/>
        <v>0</v>
      </c>
      <c r="CU275" s="125">
        <f t="shared" ca="1" si="539"/>
        <v>0</v>
      </c>
      <c r="CV275" s="125">
        <f t="shared" ca="1" si="540"/>
        <v>0</v>
      </c>
      <c r="CW275" s="125">
        <f t="shared" ca="1" si="541"/>
        <v>0</v>
      </c>
      <c r="CX275" s="125">
        <f t="shared" ca="1" si="542"/>
        <v>0</v>
      </c>
      <c r="CY275" s="125">
        <f t="shared" ca="1" si="543"/>
        <v>0</v>
      </c>
      <c r="CZ275" s="125">
        <f t="shared" ca="1" si="544"/>
        <v>0</v>
      </c>
      <c r="DA275" s="341">
        <f t="shared" ca="1" si="545"/>
        <v>0</v>
      </c>
      <c r="DB275" s="606">
        <f t="shared" ca="1" si="546"/>
        <v>0</v>
      </c>
      <c r="DC275" s="606"/>
      <c r="DD275" s="606">
        <f t="shared" ca="1" si="547"/>
        <v>0</v>
      </c>
      <c r="DE275" s="125">
        <f t="shared" ca="1" si="548"/>
        <v>0</v>
      </c>
      <c r="DF275" s="125">
        <f t="shared" ca="1" si="549"/>
        <v>0</v>
      </c>
      <c r="DG275" s="125">
        <f t="shared" ca="1" si="550"/>
        <v>0</v>
      </c>
      <c r="DH275" s="125">
        <f t="shared" ca="1" si="551"/>
        <v>0</v>
      </c>
      <c r="DI275" s="125">
        <f t="shared" ca="1" si="552"/>
        <v>0</v>
      </c>
      <c r="DJ275" s="125">
        <f t="shared" ca="1" si="553"/>
        <v>0</v>
      </c>
      <c r="DK275" s="125">
        <f t="shared" ca="1" si="554"/>
        <v>0</v>
      </c>
      <c r="DL275" s="125">
        <f t="shared" ca="1" si="555"/>
        <v>0</v>
      </c>
      <c r="DM275" s="125">
        <f t="shared" ca="1" si="556"/>
        <v>0</v>
      </c>
      <c r="DN275" s="340" t="str">
        <f t="shared" ca="1" si="557"/>
        <v xml:space="preserve">    </v>
      </c>
      <c r="DO275" s="340">
        <f t="shared" ca="1" si="558"/>
        <v>0</v>
      </c>
      <c r="DP275" s="340">
        <f t="shared" ca="1" si="559"/>
        <v>0</v>
      </c>
      <c r="DQ275" s="340">
        <f t="shared" ca="1" si="560"/>
        <v>0</v>
      </c>
      <c r="DR275" s="340">
        <f t="shared" ca="1" si="561"/>
        <v>0</v>
      </c>
      <c r="DS275" s="340">
        <f t="shared" ca="1" si="562"/>
        <v>0</v>
      </c>
    </row>
    <row r="276" spans="1:123">
      <c r="A276">
        <f t="shared" ca="1" si="453"/>
        <v>270</v>
      </c>
      <c r="B276">
        <f t="shared" ca="1" si="454"/>
        <v>0</v>
      </c>
      <c r="C276">
        <f t="shared" ca="1" si="455"/>
        <v>0</v>
      </c>
      <c r="D276">
        <f t="shared" ca="1" si="456"/>
        <v>0</v>
      </c>
      <c r="E276">
        <f t="shared" ca="1" si="457"/>
        <v>0</v>
      </c>
      <c r="F276">
        <f t="shared" ca="1" si="458"/>
        <v>0</v>
      </c>
      <c r="G276" s="123" t="str">
        <f t="shared" ca="1" si="564"/>
        <v>0.0.0</v>
      </c>
      <c r="H276" s="123" t="str">
        <f t="shared" ca="1" si="564"/>
        <v>0.0.0</v>
      </c>
      <c r="I276" s="123" t="str">
        <f t="shared" ca="1" si="564"/>
        <v>0.0.0</v>
      </c>
      <c r="J276" s="123" t="str">
        <f t="shared" ca="1" si="564"/>
        <v>0.0.0</v>
      </c>
      <c r="K276" s="123" t="str">
        <f t="shared" ca="1" si="564"/>
        <v>0.0.0</v>
      </c>
      <c r="L276" s="123" t="str">
        <f t="shared" ca="1" si="564"/>
        <v>0.0.0</v>
      </c>
      <c r="M276" s="123" t="str">
        <f t="shared" ca="1" si="564"/>
        <v>0.0.0</v>
      </c>
      <c r="N276" s="123" t="str">
        <f t="shared" ca="1" si="564"/>
        <v>0.0.0</v>
      </c>
      <c r="O276" s="123">
        <f t="shared" ca="1" si="459"/>
        <v>0</v>
      </c>
      <c r="P276" s="123">
        <f t="shared" ca="1" si="460"/>
        <v>0</v>
      </c>
      <c r="Q276" s="123">
        <f t="shared" ca="1" si="461"/>
        <v>0</v>
      </c>
      <c r="R276" s="123">
        <f t="shared" ca="1" si="461"/>
        <v>0</v>
      </c>
      <c r="S276" s="123">
        <f t="shared" ca="1" si="462"/>
        <v>0</v>
      </c>
      <c r="T276" s="123">
        <f t="shared" ca="1" si="463"/>
        <v>0</v>
      </c>
      <c r="U276" s="123">
        <f t="shared" ca="1" si="464"/>
        <v>0</v>
      </c>
      <c r="V276" s="123">
        <f t="shared" ca="1" si="465"/>
        <v>0</v>
      </c>
      <c r="W276" s="123">
        <f t="shared" ca="1" si="466"/>
        <v>0</v>
      </c>
      <c r="X276" s="123">
        <f t="shared" ca="1" si="467"/>
        <v>0</v>
      </c>
      <c r="Y276" s="123">
        <f t="shared" ca="1" si="468"/>
        <v>0</v>
      </c>
      <c r="Z276" s="123">
        <f t="shared" ca="1" si="469"/>
        <v>0</v>
      </c>
      <c r="AA276" s="123">
        <f t="shared" ca="1" si="470"/>
        <v>0</v>
      </c>
      <c r="AB276" s="123">
        <f t="shared" ca="1" si="471"/>
        <v>0</v>
      </c>
      <c r="AC276" s="123">
        <f t="shared" ca="1" si="472"/>
        <v>0</v>
      </c>
      <c r="AD276" s="123">
        <f t="shared" ca="1" si="473"/>
        <v>0</v>
      </c>
      <c r="AE276" s="123">
        <f t="shared" ca="1" si="474"/>
        <v>0</v>
      </c>
      <c r="AF276" s="123">
        <f t="shared" ca="1" si="475"/>
        <v>0</v>
      </c>
      <c r="AG276" s="123">
        <f t="shared" ca="1" si="476"/>
        <v>0</v>
      </c>
      <c r="AH276" s="123">
        <f t="shared" ca="1" si="477"/>
        <v>0</v>
      </c>
      <c r="AI276" s="123">
        <f t="shared" ca="1" si="478"/>
        <v>0</v>
      </c>
      <c r="AJ276" s="123">
        <f t="shared" ca="1" si="479"/>
        <v>0</v>
      </c>
      <c r="AK276" s="123">
        <f t="shared" ca="1" si="480"/>
        <v>0</v>
      </c>
      <c r="AL276" s="123">
        <f t="shared" ca="1" si="481"/>
        <v>0</v>
      </c>
      <c r="AM276" s="123">
        <f t="shared" ca="1" si="482"/>
        <v>0</v>
      </c>
      <c r="AN276" s="123">
        <f t="shared" ca="1" si="483"/>
        <v>0</v>
      </c>
      <c r="AO276" s="123">
        <f t="shared" ca="1" si="484"/>
        <v>0</v>
      </c>
      <c r="AP276" s="123">
        <f t="shared" ca="1" si="485"/>
        <v>0</v>
      </c>
      <c r="AQ276" s="123">
        <f t="shared" ca="1" si="486"/>
        <v>0</v>
      </c>
      <c r="AR276" s="123">
        <f t="shared" ca="1" si="487"/>
        <v>0</v>
      </c>
      <c r="AS276" s="123">
        <f t="shared" ca="1" si="488"/>
        <v>0</v>
      </c>
      <c r="AT276" s="123">
        <f t="shared" ca="1" si="489"/>
        <v>0</v>
      </c>
      <c r="AU276" s="123">
        <f t="shared" ca="1" si="490"/>
        <v>0</v>
      </c>
      <c r="AV276" s="123">
        <f t="shared" ca="1" si="491"/>
        <v>0</v>
      </c>
      <c r="AW276" s="123">
        <f t="shared" ca="1" si="492"/>
        <v>0</v>
      </c>
      <c r="AX276" s="123">
        <f t="shared" ca="1" si="493"/>
        <v>0</v>
      </c>
      <c r="AY276" s="123">
        <f t="shared" ca="1" si="494"/>
        <v>0</v>
      </c>
      <c r="AZ276" s="123">
        <f t="shared" ca="1" si="495"/>
        <v>0</v>
      </c>
      <c r="BA276" s="123">
        <f t="shared" ca="1" si="496"/>
        <v>0</v>
      </c>
      <c r="BB276" s="123">
        <f t="shared" ca="1" si="497"/>
        <v>0</v>
      </c>
      <c r="BC276" s="123">
        <f t="shared" ca="1" si="498"/>
        <v>0</v>
      </c>
      <c r="BD276" s="123">
        <f t="shared" ca="1" si="499"/>
        <v>0</v>
      </c>
      <c r="BE276" s="123">
        <f t="shared" ca="1" si="500"/>
        <v>0</v>
      </c>
      <c r="BF276" s="123">
        <f t="shared" ca="1" si="501"/>
        <v>0</v>
      </c>
      <c r="BG276" s="123">
        <f t="shared" ca="1" si="502"/>
        <v>0</v>
      </c>
      <c r="BH276" s="123">
        <f t="shared" ca="1" si="503"/>
        <v>0</v>
      </c>
      <c r="BI276" s="123">
        <f t="shared" ca="1" si="504"/>
        <v>0</v>
      </c>
      <c r="BJ276" s="123">
        <f t="shared" ca="1" si="505"/>
        <v>0</v>
      </c>
      <c r="BK276" s="123">
        <f t="shared" ca="1" si="506"/>
        <v>0</v>
      </c>
      <c r="BL276" s="123">
        <f t="shared" ca="1" si="507"/>
        <v>0</v>
      </c>
      <c r="BM276" s="123">
        <f t="shared" ca="1" si="508"/>
        <v>0</v>
      </c>
      <c r="BN276" s="123">
        <f t="shared" ca="1" si="509"/>
        <v>0.65</v>
      </c>
      <c r="BO276" s="123">
        <f t="shared" ca="1" si="510"/>
        <v>0</v>
      </c>
      <c r="BP276" s="340">
        <f t="shared" ca="1" si="511"/>
        <v>0</v>
      </c>
      <c r="BQ276" s="123">
        <f t="shared" ca="1" si="512"/>
        <v>0</v>
      </c>
      <c r="BR276" s="123">
        <f t="shared" ca="1" si="513"/>
        <v>0</v>
      </c>
      <c r="BS276" s="123">
        <f t="shared" ca="1" si="514"/>
        <v>0</v>
      </c>
      <c r="BT276" s="123">
        <f t="shared" ca="1" si="515"/>
        <v>0</v>
      </c>
      <c r="BU276" s="123">
        <f t="shared" ca="1" si="516"/>
        <v>0</v>
      </c>
      <c r="BV276" s="123"/>
      <c r="BW276" s="123">
        <f t="shared" ca="1" si="517"/>
        <v>0</v>
      </c>
      <c r="BX276" s="123"/>
      <c r="BY276" s="123">
        <f t="shared" ca="1" si="518"/>
        <v>0</v>
      </c>
      <c r="BZ276" s="123"/>
      <c r="CA276" s="123">
        <f t="shared" ca="1" si="519"/>
        <v>0</v>
      </c>
      <c r="CB276" s="528">
        <f t="shared" ca="1" si="520"/>
        <v>0</v>
      </c>
      <c r="CC276" s="123">
        <f t="shared" ca="1" si="521"/>
        <v>0</v>
      </c>
      <c r="CD276" s="125">
        <f t="shared" ca="1" si="522"/>
        <v>0</v>
      </c>
      <c r="CE276" s="125">
        <f t="shared" ca="1" si="523"/>
        <v>0</v>
      </c>
      <c r="CF276" s="125">
        <f t="shared" ca="1" si="524"/>
        <v>0</v>
      </c>
      <c r="CG276" s="125">
        <f t="shared" ca="1" si="525"/>
        <v>0</v>
      </c>
      <c r="CH276" s="125">
        <f t="shared" ca="1" si="526"/>
        <v>0</v>
      </c>
      <c r="CI276" s="125">
        <f t="shared" ca="1" si="527"/>
        <v>0</v>
      </c>
      <c r="CJ276" s="125">
        <f t="shared" ca="1" si="528"/>
        <v>0</v>
      </c>
      <c r="CK276" s="125">
        <f t="shared" ca="1" si="529"/>
        <v>0</v>
      </c>
      <c r="CL276" s="125">
        <f t="shared" ca="1" si="530"/>
        <v>0</v>
      </c>
      <c r="CM276" s="125">
        <f t="shared" ca="1" si="531"/>
        <v>0</v>
      </c>
      <c r="CN276" s="125">
        <f t="shared" ca="1" si="532"/>
        <v>0</v>
      </c>
      <c r="CO276" s="125">
        <f t="shared" ca="1" si="533"/>
        <v>0</v>
      </c>
      <c r="CP276" s="125">
        <f t="shared" ca="1" si="534"/>
        <v>0</v>
      </c>
      <c r="CQ276" s="125">
        <f t="shared" ca="1" si="535"/>
        <v>0</v>
      </c>
      <c r="CR276" s="125">
        <f t="shared" ca="1" si="536"/>
        <v>0</v>
      </c>
      <c r="CS276" s="125">
        <f t="shared" ca="1" si="537"/>
        <v>0</v>
      </c>
      <c r="CT276" s="125">
        <f t="shared" ca="1" si="538"/>
        <v>0</v>
      </c>
      <c r="CU276" s="125">
        <f t="shared" ca="1" si="539"/>
        <v>0</v>
      </c>
      <c r="CV276" s="125">
        <f t="shared" ca="1" si="540"/>
        <v>0</v>
      </c>
      <c r="CW276" s="125">
        <f t="shared" ca="1" si="541"/>
        <v>0</v>
      </c>
      <c r="CX276" s="125">
        <f t="shared" ca="1" si="542"/>
        <v>0</v>
      </c>
      <c r="CY276" s="125">
        <f t="shared" ca="1" si="543"/>
        <v>0</v>
      </c>
      <c r="CZ276" s="125">
        <f t="shared" ca="1" si="544"/>
        <v>0</v>
      </c>
      <c r="DA276" s="341">
        <f t="shared" ca="1" si="545"/>
        <v>0</v>
      </c>
      <c r="DB276" s="606">
        <f t="shared" ca="1" si="546"/>
        <v>0</v>
      </c>
      <c r="DC276" s="606"/>
      <c r="DD276" s="606">
        <f t="shared" ca="1" si="547"/>
        <v>0</v>
      </c>
      <c r="DE276" s="125">
        <f t="shared" ca="1" si="548"/>
        <v>0</v>
      </c>
      <c r="DF276" s="125">
        <f t="shared" ca="1" si="549"/>
        <v>0</v>
      </c>
      <c r="DG276" s="125">
        <f t="shared" ca="1" si="550"/>
        <v>0</v>
      </c>
      <c r="DH276" s="125">
        <f t="shared" ca="1" si="551"/>
        <v>0</v>
      </c>
      <c r="DI276" s="125">
        <f t="shared" ca="1" si="552"/>
        <v>0</v>
      </c>
      <c r="DJ276" s="125">
        <f t="shared" ca="1" si="553"/>
        <v>0</v>
      </c>
      <c r="DK276" s="125">
        <f t="shared" ca="1" si="554"/>
        <v>0</v>
      </c>
      <c r="DL276" s="125">
        <f t="shared" ca="1" si="555"/>
        <v>0</v>
      </c>
      <c r="DM276" s="125">
        <f t="shared" ca="1" si="556"/>
        <v>0</v>
      </c>
      <c r="DN276" s="340" t="str">
        <f t="shared" ca="1" si="557"/>
        <v xml:space="preserve">    </v>
      </c>
      <c r="DO276" s="340">
        <f t="shared" ca="1" si="558"/>
        <v>0</v>
      </c>
      <c r="DP276" s="340">
        <f t="shared" ca="1" si="559"/>
        <v>0</v>
      </c>
      <c r="DQ276" s="340">
        <f t="shared" ca="1" si="560"/>
        <v>0</v>
      </c>
      <c r="DR276" s="340">
        <f t="shared" ca="1" si="561"/>
        <v>0</v>
      </c>
      <c r="DS276" s="340">
        <f t="shared" ca="1" si="562"/>
        <v>0</v>
      </c>
    </row>
    <row r="277" spans="1:123">
      <c r="A277">
        <f t="shared" ca="1" si="453"/>
        <v>271</v>
      </c>
      <c r="B277">
        <f t="shared" ca="1" si="454"/>
        <v>0</v>
      </c>
      <c r="C277">
        <f t="shared" ca="1" si="455"/>
        <v>0</v>
      </c>
      <c r="D277">
        <f t="shared" ca="1" si="456"/>
        <v>0</v>
      </c>
      <c r="E277">
        <f t="shared" ca="1" si="457"/>
        <v>0</v>
      </c>
      <c r="F277">
        <f t="shared" ca="1" si="458"/>
        <v>0</v>
      </c>
      <c r="G277" s="123" t="str">
        <f t="shared" ca="1" si="564"/>
        <v>0.0.0</v>
      </c>
      <c r="H277" s="123" t="str">
        <f t="shared" ca="1" si="564"/>
        <v>0.0.0</v>
      </c>
      <c r="I277" s="123" t="str">
        <f t="shared" ca="1" si="564"/>
        <v>0.0.0</v>
      </c>
      <c r="J277" s="123" t="str">
        <f t="shared" ca="1" si="564"/>
        <v>0.0.0</v>
      </c>
      <c r="K277" s="123" t="str">
        <f t="shared" ca="1" si="564"/>
        <v>0.0.0</v>
      </c>
      <c r="L277" s="123" t="str">
        <f t="shared" ca="1" si="564"/>
        <v>0.0.0</v>
      </c>
      <c r="M277" s="123" t="str">
        <f t="shared" ca="1" si="564"/>
        <v>0.0.0</v>
      </c>
      <c r="N277" s="123" t="str">
        <f t="shared" ca="1" si="564"/>
        <v>0.0.0</v>
      </c>
      <c r="O277" s="123">
        <f t="shared" ca="1" si="459"/>
        <v>0</v>
      </c>
      <c r="P277" s="123">
        <f t="shared" ca="1" si="460"/>
        <v>0</v>
      </c>
      <c r="Q277" s="123">
        <f t="shared" ca="1" si="461"/>
        <v>0</v>
      </c>
      <c r="R277" s="123">
        <f t="shared" ca="1" si="461"/>
        <v>0</v>
      </c>
      <c r="S277" s="123">
        <f t="shared" ca="1" si="462"/>
        <v>0</v>
      </c>
      <c r="T277" s="123">
        <f t="shared" ca="1" si="463"/>
        <v>0</v>
      </c>
      <c r="U277" s="123">
        <f t="shared" ca="1" si="464"/>
        <v>0</v>
      </c>
      <c r="V277" s="123">
        <f t="shared" ca="1" si="465"/>
        <v>0</v>
      </c>
      <c r="W277" s="123">
        <f t="shared" ca="1" si="466"/>
        <v>0</v>
      </c>
      <c r="X277" s="123">
        <f t="shared" ca="1" si="467"/>
        <v>0</v>
      </c>
      <c r="Y277" s="123">
        <f t="shared" ca="1" si="468"/>
        <v>0</v>
      </c>
      <c r="Z277" s="123">
        <f t="shared" ca="1" si="469"/>
        <v>0</v>
      </c>
      <c r="AA277" s="123">
        <f t="shared" ca="1" si="470"/>
        <v>0</v>
      </c>
      <c r="AB277" s="123">
        <f t="shared" ca="1" si="471"/>
        <v>0</v>
      </c>
      <c r="AC277" s="123">
        <f t="shared" ca="1" si="472"/>
        <v>0</v>
      </c>
      <c r="AD277" s="123">
        <f t="shared" ca="1" si="473"/>
        <v>0</v>
      </c>
      <c r="AE277" s="123">
        <f t="shared" ca="1" si="474"/>
        <v>0</v>
      </c>
      <c r="AF277" s="123">
        <f t="shared" ca="1" si="475"/>
        <v>0</v>
      </c>
      <c r="AG277" s="123">
        <f t="shared" ca="1" si="476"/>
        <v>0</v>
      </c>
      <c r="AH277" s="123">
        <f t="shared" ca="1" si="477"/>
        <v>0</v>
      </c>
      <c r="AI277" s="123">
        <f t="shared" ca="1" si="478"/>
        <v>0</v>
      </c>
      <c r="AJ277" s="123">
        <f t="shared" ca="1" si="479"/>
        <v>0</v>
      </c>
      <c r="AK277" s="123">
        <f t="shared" ca="1" si="480"/>
        <v>0</v>
      </c>
      <c r="AL277" s="123">
        <f t="shared" ca="1" si="481"/>
        <v>0</v>
      </c>
      <c r="AM277" s="123">
        <f t="shared" ca="1" si="482"/>
        <v>0</v>
      </c>
      <c r="AN277" s="123">
        <f t="shared" ca="1" si="483"/>
        <v>0</v>
      </c>
      <c r="AO277" s="123">
        <f t="shared" ca="1" si="484"/>
        <v>0</v>
      </c>
      <c r="AP277" s="123">
        <f t="shared" ca="1" si="485"/>
        <v>0</v>
      </c>
      <c r="AQ277" s="123">
        <f t="shared" ca="1" si="486"/>
        <v>0</v>
      </c>
      <c r="AR277" s="123">
        <f t="shared" ca="1" si="487"/>
        <v>0</v>
      </c>
      <c r="AS277" s="123">
        <f t="shared" ca="1" si="488"/>
        <v>0</v>
      </c>
      <c r="AT277" s="123">
        <f t="shared" ca="1" si="489"/>
        <v>0</v>
      </c>
      <c r="AU277" s="123">
        <f t="shared" ca="1" si="490"/>
        <v>0</v>
      </c>
      <c r="AV277" s="123">
        <f t="shared" ca="1" si="491"/>
        <v>0</v>
      </c>
      <c r="AW277" s="123">
        <f t="shared" ca="1" si="492"/>
        <v>0</v>
      </c>
      <c r="AX277" s="123">
        <f t="shared" ca="1" si="493"/>
        <v>0</v>
      </c>
      <c r="AY277" s="123">
        <f t="shared" ca="1" si="494"/>
        <v>0</v>
      </c>
      <c r="AZ277" s="123">
        <f t="shared" ca="1" si="495"/>
        <v>0</v>
      </c>
      <c r="BA277" s="123">
        <f t="shared" ca="1" si="496"/>
        <v>0</v>
      </c>
      <c r="BB277" s="123">
        <f t="shared" ca="1" si="497"/>
        <v>0</v>
      </c>
      <c r="BC277" s="123">
        <f t="shared" ca="1" si="498"/>
        <v>0</v>
      </c>
      <c r="BD277" s="123">
        <f t="shared" ca="1" si="499"/>
        <v>0</v>
      </c>
      <c r="BE277" s="123">
        <f t="shared" ca="1" si="500"/>
        <v>0</v>
      </c>
      <c r="BF277" s="123">
        <f t="shared" ca="1" si="501"/>
        <v>0</v>
      </c>
      <c r="BG277" s="123">
        <f t="shared" ca="1" si="502"/>
        <v>0</v>
      </c>
      <c r="BH277" s="123">
        <f t="shared" ca="1" si="503"/>
        <v>0</v>
      </c>
      <c r="BI277" s="123">
        <f t="shared" ca="1" si="504"/>
        <v>0</v>
      </c>
      <c r="BJ277" s="123">
        <f t="shared" ca="1" si="505"/>
        <v>0</v>
      </c>
      <c r="BK277" s="123">
        <f t="shared" ca="1" si="506"/>
        <v>0</v>
      </c>
      <c r="BL277" s="123">
        <f t="shared" ca="1" si="507"/>
        <v>0</v>
      </c>
      <c r="BM277" s="123">
        <f t="shared" ca="1" si="508"/>
        <v>0</v>
      </c>
      <c r="BN277" s="123">
        <f t="shared" ca="1" si="509"/>
        <v>0.65</v>
      </c>
      <c r="BO277" s="123">
        <f t="shared" ca="1" si="510"/>
        <v>0</v>
      </c>
      <c r="BP277" s="340">
        <f t="shared" ca="1" si="511"/>
        <v>0</v>
      </c>
      <c r="BQ277" s="123">
        <f t="shared" ca="1" si="512"/>
        <v>0</v>
      </c>
      <c r="BR277" s="123">
        <f t="shared" ca="1" si="513"/>
        <v>0</v>
      </c>
      <c r="BS277" s="123">
        <f t="shared" ca="1" si="514"/>
        <v>0</v>
      </c>
      <c r="BT277" s="123">
        <f t="shared" ca="1" si="515"/>
        <v>0</v>
      </c>
      <c r="BU277" s="123">
        <f t="shared" ca="1" si="516"/>
        <v>0</v>
      </c>
      <c r="BV277" s="123"/>
      <c r="BW277" s="123">
        <f t="shared" ca="1" si="517"/>
        <v>0</v>
      </c>
      <c r="BX277" s="123"/>
      <c r="BY277" s="123">
        <f t="shared" ca="1" si="518"/>
        <v>0</v>
      </c>
      <c r="BZ277" s="123"/>
      <c r="CA277" s="123">
        <f t="shared" ca="1" si="519"/>
        <v>0</v>
      </c>
      <c r="CB277" s="528">
        <f t="shared" ca="1" si="520"/>
        <v>0</v>
      </c>
      <c r="CC277" s="123">
        <f t="shared" ca="1" si="521"/>
        <v>0</v>
      </c>
      <c r="CD277" s="125">
        <f t="shared" ca="1" si="522"/>
        <v>0</v>
      </c>
      <c r="CE277" s="125">
        <f t="shared" ca="1" si="523"/>
        <v>0</v>
      </c>
      <c r="CF277" s="125">
        <f t="shared" ca="1" si="524"/>
        <v>0</v>
      </c>
      <c r="CG277" s="125">
        <f t="shared" ca="1" si="525"/>
        <v>0</v>
      </c>
      <c r="CH277" s="125">
        <f t="shared" ca="1" si="526"/>
        <v>0</v>
      </c>
      <c r="CI277" s="125">
        <f t="shared" ca="1" si="527"/>
        <v>0</v>
      </c>
      <c r="CJ277" s="125">
        <f t="shared" ca="1" si="528"/>
        <v>0</v>
      </c>
      <c r="CK277" s="125">
        <f t="shared" ca="1" si="529"/>
        <v>0</v>
      </c>
      <c r="CL277" s="125">
        <f t="shared" ca="1" si="530"/>
        <v>0</v>
      </c>
      <c r="CM277" s="125">
        <f t="shared" ca="1" si="531"/>
        <v>0</v>
      </c>
      <c r="CN277" s="125">
        <f t="shared" ca="1" si="532"/>
        <v>0</v>
      </c>
      <c r="CO277" s="125">
        <f t="shared" ca="1" si="533"/>
        <v>0</v>
      </c>
      <c r="CP277" s="125">
        <f t="shared" ca="1" si="534"/>
        <v>0</v>
      </c>
      <c r="CQ277" s="125">
        <f t="shared" ca="1" si="535"/>
        <v>0</v>
      </c>
      <c r="CR277" s="125">
        <f t="shared" ca="1" si="536"/>
        <v>0</v>
      </c>
      <c r="CS277" s="125">
        <f t="shared" ca="1" si="537"/>
        <v>0</v>
      </c>
      <c r="CT277" s="125">
        <f t="shared" ca="1" si="538"/>
        <v>0</v>
      </c>
      <c r="CU277" s="125">
        <f t="shared" ca="1" si="539"/>
        <v>0</v>
      </c>
      <c r="CV277" s="125">
        <f t="shared" ca="1" si="540"/>
        <v>0</v>
      </c>
      <c r="CW277" s="125">
        <f t="shared" ca="1" si="541"/>
        <v>0</v>
      </c>
      <c r="CX277" s="125">
        <f t="shared" ca="1" si="542"/>
        <v>0</v>
      </c>
      <c r="CY277" s="125">
        <f t="shared" ca="1" si="543"/>
        <v>0</v>
      </c>
      <c r="CZ277" s="125">
        <f t="shared" ca="1" si="544"/>
        <v>0</v>
      </c>
      <c r="DA277" s="341">
        <f t="shared" ca="1" si="545"/>
        <v>0</v>
      </c>
      <c r="DB277" s="606">
        <f t="shared" ca="1" si="546"/>
        <v>0</v>
      </c>
      <c r="DC277" s="606"/>
      <c r="DD277" s="606">
        <f t="shared" ca="1" si="547"/>
        <v>0</v>
      </c>
      <c r="DE277" s="125">
        <f t="shared" ca="1" si="548"/>
        <v>0</v>
      </c>
      <c r="DF277" s="125">
        <f t="shared" ca="1" si="549"/>
        <v>0</v>
      </c>
      <c r="DG277" s="125">
        <f t="shared" ca="1" si="550"/>
        <v>0</v>
      </c>
      <c r="DH277" s="125">
        <f t="shared" ca="1" si="551"/>
        <v>0</v>
      </c>
      <c r="DI277" s="125">
        <f t="shared" ca="1" si="552"/>
        <v>0</v>
      </c>
      <c r="DJ277" s="125">
        <f t="shared" ca="1" si="553"/>
        <v>0</v>
      </c>
      <c r="DK277" s="125">
        <f t="shared" ca="1" si="554"/>
        <v>0</v>
      </c>
      <c r="DL277" s="125">
        <f t="shared" ca="1" si="555"/>
        <v>0</v>
      </c>
      <c r="DM277" s="125">
        <f t="shared" ca="1" si="556"/>
        <v>0</v>
      </c>
      <c r="DN277" s="340" t="str">
        <f t="shared" ca="1" si="557"/>
        <v xml:space="preserve">    </v>
      </c>
      <c r="DO277" s="340">
        <f t="shared" ca="1" si="558"/>
        <v>0</v>
      </c>
      <c r="DP277" s="340">
        <f t="shared" ca="1" si="559"/>
        <v>0</v>
      </c>
      <c r="DQ277" s="340">
        <f t="shared" ca="1" si="560"/>
        <v>0</v>
      </c>
      <c r="DR277" s="340">
        <f t="shared" ca="1" si="561"/>
        <v>0</v>
      </c>
      <c r="DS277" s="340">
        <f t="shared" ca="1" si="562"/>
        <v>0</v>
      </c>
    </row>
    <row r="278" spans="1:123">
      <c r="A278">
        <f t="shared" ca="1" si="453"/>
        <v>272</v>
      </c>
      <c r="B278">
        <f t="shared" ca="1" si="454"/>
        <v>0</v>
      </c>
      <c r="C278">
        <f t="shared" ca="1" si="455"/>
        <v>0</v>
      </c>
      <c r="D278">
        <f t="shared" ca="1" si="456"/>
        <v>0</v>
      </c>
      <c r="E278">
        <f t="shared" ca="1" si="457"/>
        <v>0</v>
      </c>
      <c r="F278">
        <f t="shared" ca="1" si="458"/>
        <v>0</v>
      </c>
      <c r="G278" s="123" t="str">
        <f t="shared" ca="1" si="564"/>
        <v>0.0.0</v>
      </c>
      <c r="H278" s="123" t="str">
        <f t="shared" ca="1" si="564"/>
        <v>0.0.0</v>
      </c>
      <c r="I278" s="123" t="str">
        <f t="shared" ca="1" si="564"/>
        <v>0.0.0</v>
      </c>
      <c r="J278" s="123" t="str">
        <f t="shared" ca="1" si="564"/>
        <v>0.0.0</v>
      </c>
      <c r="K278" s="123" t="str">
        <f t="shared" ca="1" si="564"/>
        <v>0.0.0</v>
      </c>
      <c r="L278" s="123" t="str">
        <f t="shared" ca="1" si="564"/>
        <v>0.0.0</v>
      </c>
      <c r="M278" s="123" t="str">
        <f t="shared" ca="1" si="564"/>
        <v>0.0.0</v>
      </c>
      <c r="N278" s="123" t="str">
        <f t="shared" ca="1" si="564"/>
        <v>0.0.0</v>
      </c>
      <c r="O278" s="123">
        <f t="shared" ca="1" si="459"/>
        <v>0</v>
      </c>
      <c r="P278" s="123">
        <f t="shared" ca="1" si="460"/>
        <v>0</v>
      </c>
      <c r="Q278" s="123">
        <f t="shared" ca="1" si="461"/>
        <v>0</v>
      </c>
      <c r="R278" s="123">
        <f t="shared" ca="1" si="461"/>
        <v>0</v>
      </c>
      <c r="S278" s="123">
        <f t="shared" ca="1" si="462"/>
        <v>0</v>
      </c>
      <c r="T278" s="123">
        <f t="shared" ca="1" si="463"/>
        <v>0</v>
      </c>
      <c r="U278" s="123">
        <f t="shared" ca="1" si="464"/>
        <v>0</v>
      </c>
      <c r="V278" s="123">
        <f t="shared" ca="1" si="465"/>
        <v>0</v>
      </c>
      <c r="W278" s="123">
        <f t="shared" ca="1" si="466"/>
        <v>0</v>
      </c>
      <c r="X278" s="123">
        <f t="shared" ca="1" si="467"/>
        <v>0</v>
      </c>
      <c r="Y278" s="123">
        <f t="shared" ca="1" si="468"/>
        <v>0</v>
      </c>
      <c r="Z278" s="123">
        <f t="shared" ca="1" si="469"/>
        <v>0</v>
      </c>
      <c r="AA278" s="123">
        <f t="shared" ca="1" si="470"/>
        <v>0</v>
      </c>
      <c r="AB278" s="123">
        <f t="shared" ca="1" si="471"/>
        <v>0</v>
      </c>
      <c r="AC278" s="123">
        <f t="shared" ca="1" si="472"/>
        <v>0</v>
      </c>
      <c r="AD278" s="123">
        <f t="shared" ca="1" si="473"/>
        <v>0</v>
      </c>
      <c r="AE278" s="123">
        <f t="shared" ca="1" si="474"/>
        <v>0</v>
      </c>
      <c r="AF278" s="123">
        <f t="shared" ca="1" si="475"/>
        <v>0</v>
      </c>
      <c r="AG278" s="123">
        <f t="shared" ca="1" si="476"/>
        <v>0</v>
      </c>
      <c r="AH278" s="123">
        <f t="shared" ca="1" si="477"/>
        <v>0</v>
      </c>
      <c r="AI278" s="123">
        <f t="shared" ca="1" si="478"/>
        <v>0</v>
      </c>
      <c r="AJ278" s="123">
        <f t="shared" ca="1" si="479"/>
        <v>0</v>
      </c>
      <c r="AK278" s="123">
        <f t="shared" ca="1" si="480"/>
        <v>0</v>
      </c>
      <c r="AL278" s="123">
        <f t="shared" ca="1" si="481"/>
        <v>0</v>
      </c>
      <c r="AM278" s="123">
        <f t="shared" ca="1" si="482"/>
        <v>0</v>
      </c>
      <c r="AN278" s="123">
        <f t="shared" ca="1" si="483"/>
        <v>0</v>
      </c>
      <c r="AO278" s="123">
        <f t="shared" ca="1" si="484"/>
        <v>0</v>
      </c>
      <c r="AP278" s="123">
        <f t="shared" ca="1" si="485"/>
        <v>0</v>
      </c>
      <c r="AQ278" s="123">
        <f t="shared" ca="1" si="486"/>
        <v>0</v>
      </c>
      <c r="AR278" s="123">
        <f t="shared" ca="1" si="487"/>
        <v>0</v>
      </c>
      <c r="AS278" s="123">
        <f t="shared" ca="1" si="488"/>
        <v>0</v>
      </c>
      <c r="AT278" s="123">
        <f t="shared" ca="1" si="489"/>
        <v>0</v>
      </c>
      <c r="AU278" s="123">
        <f t="shared" ca="1" si="490"/>
        <v>0</v>
      </c>
      <c r="AV278" s="123">
        <f t="shared" ca="1" si="491"/>
        <v>0</v>
      </c>
      <c r="AW278" s="123">
        <f t="shared" ca="1" si="492"/>
        <v>0</v>
      </c>
      <c r="AX278" s="123">
        <f t="shared" ca="1" si="493"/>
        <v>0</v>
      </c>
      <c r="AY278" s="123">
        <f t="shared" ca="1" si="494"/>
        <v>0</v>
      </c>
      <c r="AZ278" s="123">
        <f t="shared" ca="1" si="495"/>
        <v>0</v>
      </c>
      <c r="BA278" s="123">
        <f t="shared" ca="1" si="496"/>
        <v>0</v>
      </c>
      <c r="BB278" s="123">
        <f t="shared" ca="1" si="497"/>
        <v>0</v>
      </c>
      <c r="BC278" s="123">
        <f t="shared" ca="1" si="498"/>
        <v>0</v>
      </c>
      <c r="BD278" s="123">
        <f t="shared" ca="1" si="499"/>
        <v>0</v>
      </c>
      <c r="BE278" s="123">
        <f t="shared" ca="1" si="500"/>
        <v>0</v>
      </c>
      <c r="BF278" s="123">
        <f t="shared" ca="1" si="501"/>
        <v>0</v>
      </c>
      <c r="BG278" s="123">
        <f t="shared" ca="1" si="502"/>
        <v>0</v>
      </c>
      <c r="BH278" s="123">
        <f t="shared" ca="1" si="503"/>
        <v>0</v>
      </c>
      <c r="BI278" s="123">
        <f t="shared" ca="1" si="504"/>
        <v>0</v>
      </c>
      <c r="BJ278" s="123">
        <f t="shared" ca="1" si="505"/>
        <v>0</v>
      </c>
      <c r="BK278" s="123">
        <f t="shared" ca="1" si="506"/>
        <v>0</v>
      </c>
      <c r="BL278" s="123">
        <f t="shared" ca="1" si="507"/>
        <v>0</v>
      </c>
      <c r="BM278" s="123">
        <f t="shared" ca="1" si="508"/>
        <v>0</v>
      </c>
      <c r="BN278" s="123">
        <f t="shared" ca="1" si="509"/>
        <v>0.65</v>
      </c>
      <c r="BO278" s="123">
        <f t="shared" ca="1" si="510"/>
        <v>0</v>
      </c>
      <c r="BP278" s="340">
        <f t="shared" ca="1" si="511"/>
        <v>0</v>
      </c>
      <c r="BQ278" s="123">
        <f t="shared" ca="1" si="512"/>
        <v>0</v>
      </c>
      <c r="BR278" s="123">
        <f t="shared" ca="1" si="513"/>
        <v>0</v>
      </c>
      <c r="BS278" s="123">
        <f t="shared" ca="1" si="514"/>
        <v>0</v>
      </c>
      <c r="BT278" s="123">
        <f t="shared" ca="1" si="515"/>
        <v>0</v>
      </c>
      <c r="BU278" s="123">
        <f t="shared" ca="1" si="516"/>
        <v>0</v>
      </c>
      <c r="BV278" s="123"/>
      <c r="BW278" s="123">
        <f t="shared" ca="1" si="517"/>
        <v>0</v>
      </c>
      <c r="BX278" s="123"/>
      <c r="BY278" s="123">
        <f t="shared" ca="1" si="518"/>
        <v>0</v>
      </c>
      <c r="BZ278" s="123"/>
      <c r="CA278" s="123">
        <f t="shared" ca="1" si="519"/>
        <v>0</v>
      </c>
      <c r="CB278" s="528">
        <f t="shared" ca="1" si="520"/>
        <v>0</v>
      </c>
      <c r="CC278" s="123">
        <f t="shared" ca="1" si="521"/>
        <v>0</v>
      </c>
      <c r="CD278" s="125">
        <f t="shared" ca="1" si="522"/>
        <v>0</v>
      </c>
      <c r="CE278" s="125">
        <f t="shared" ca="1" si="523"/>
        <v>0</v>
      </c>
      <c r="CF278" s="125">
        <f t="shared" ca="1" si="524"/>
        <v>0</v>
      </c>
      <c r="CG278" s="125">
        <f t="shared" ca="1" si="525"/>
        <v>0</v>
      </c>
      <c r="CH278" s="125">
        <f t="shared" ca="1" si="526"/>
        <v>0</v>
      </c>
      <c r="CI278" s="125">
        <f t="shared" ca="1" si="527"/>
        <v>0</v>
      </c>
      <c r="CJ278" s="125">
        <f t="shared" ca="1" si="528"/>
        <v>0</v>
      </c>
      <c r="CK278" s="125">
        <f t="shared" ca="1" si="529"/>
        <v>0</v>
      </c>
      <c r="CL278" s="125">
        <f t="shared" ca="1" si="530"/>
        <v>0</v>
      </c>
      <c r="CM278" s="125">
        <f t="shared" ca="1" si="531"/>
        <v>0</v>
      </c>
      <c r="CN278" s="125">
        <f t="shared" ca="1" si="532"/>
        <v>0</v>
      </c>
      <c r="CO278" s="125">
        <f t="shared" ca="1" si="533"/>
        <v>0</v>
      </c>
      <c r="CP278" s="125">
        <f t="shared" ca="1" si="534"/>
        <v>0</v>
      </c>
      <c r="CQ278" s="125">
        <f t="shared" ca="1" si="535"/>
        <v>0</v>
      </c>
      <c r="CR278" s="125">
        <f t="shared" ca="1" si="536"/>
        <v>0</v>
      </c>
      <c r="CS278" s="125">
        <f t="shared" ca="1" si="537"/>
        <v>0</v>
      </c>
      <c r="CT278" s="125">
        <f t="shared" ca="1" si="538"/>
        <v>0</v>
      </c>
      <c r="CU278" s="125">
        <f t="shared" ca="1" si="539"/>
        <v>0</v>
      </c>
      <c r="CV278" s="125">
        <f t="shared" ca="1" si="540"/>
        <v>0</v>
      </c>
      <c r="CW278" s="125">
        <f t="shared" ca="1" si="541"/>
        <v>0</v>
      </c>
      <c r="CX278" s="125">
        <f t="shared" ca="1" si="542"/>
        <v>0</v>
      </c>
      <c r="CY278" s="125">
        <f t="shared" ca="1" si="543"/>
        <v>0</v>
      </c>
      <c r="CZ278" s="125">
        <f t="shared" ca="1" si="544"/>
        <v>0</v>
      </c>
      <c r="DA278" s="341">
        <f t="shared" ca="1" si="545"/>
        <v>0</v>
      </c>
      <c r="DB278" s="606">
        <f t="shared" ca="1" si="546"/>
        <v>0</v>
      </c>
      <c r="DC278" s="606"/>
      <c r="DD278" s="606">
        <f t="shared" ca="1" si="547"/>
        <v>0</v>
      </c>
      <c r="DE278" s="125">
        <f t="shared" ca="1" si="548"/>
        <v>0</v>
      </c>
      <c r="DF278" s="125">
        <f t="shared" ca="1" si="549"/>
        <v>0</v>
      </c>
      <c r="DG278" s="125">
        <f t="shared" ca="1" si="550"/>
        <v>0</v>
      </c>
      <c r="DH278" s="125">
        <f t="shared" ca="1" si="551"/>
        <v>0</v>
      </c>
      <c r="DI278" s="125">
        <f t="shared" ca="1" si="552"/>
        <v>0</v>
      </c>
      <c r="DJ278" s="125">
        <f t="shared" ca="1" si="553"/>
        <v>0</v>
      </c>
      <c r="DK278" s="125">
        <f t="shared" ca="1" si="554"/>
        <v>0</v>
      </c>
      <c r="DL278" s="125">
        <f t="shared" ca="1" si="555"/>
        <v>0</v>
      </c>
      <c r="DM278" s="125">
        <f t="shared" ca="1" si="556"/>
        <v>0</v>
      </c>
      <c r="DN278" s="340" t="str">
        <f t="shared" ca="1" si="557"/>
        <v xml:space="preserve">    </v>
      </c>
      <c r="DO278" s="340">
        <f t="shared" ca="1" si="558"/>
        <v>0</v>
      </c>
      <c r="DP278" s="340">
        <f t="shared" ca="1" si="559"/>
        <v>0</v>
      </c>
      <c r="DQ278" s="340">
        <f t="shared" ca="1" si="560"/>
        <v>0</v>
      </c>
      <c r="DR278" s="340">
        <f t="shared" ca="1" si="561"/>
        <v>0</v>
      </c>
      <c r="DS278" s="340">
        <f t="shared" ca="1" si="562"/>
        <v>0</v>
      </c>
    </row>
    <row r="279" spans="1:123">
      <c r="A279">
        <f t="shared" ca="1" si="453"/>
        <v>273</v>
      </c>
      <c r="B279">
        <f t="shared" ca="1" si="454"/>
        <v>0</v>
      </c>
      <c r="C279">
        <f t="shared" ca="1" si="455"/>
        <v>0</v>
      </c>
      <c r="D279">
        <f t="shared" ca="1" si="456"/>
        <v>0</v>
      </c>
      <c r="E279">
        <f t="shared" ca="1" si="457"/>
        <v>0</v>
      </c>
      <c r="F279">
        <f t="shared" ca="1" si="458"/>
        <v>0</v>
      </c>
      <c r="G279" s="123" t="str">
        <f t="shared" ca="1" si="564"/>
        <v>0.0.0</v>
      </c>
      <c r="H279" s="123" t="str">
        <f t="shared" ca="1" si="564"/>
        <v>0.0.0</v>
      </c>
      <c r="I279" s="123" t="str">
        <f t="shared" ca="1" si="564"/>
        <v>0.0.0</v>
      </c>
      <c r="J279" s="123" t="str">
        <f t="shared" ca="1" si="564"/>
        <v>0.0.0</v>
      </c>
      <c r="K279" s="123" t="str">
        <f t="shared" ca="1" si="564"/>
        <v>0.0.0</v>
      </c>
      <c r="L279" s="123" t="str">
        <f t="shared" ca="1" si="564"/>
        <v>0.0.0</v>
      </c>
      <c r="M279" s="123" t="str">
        <f t="shared" ca="1" si="564"/>
        <v>0.0.0</v>
      </c>
      <c r="N279" s="123" t="str">
        <f t="shared" ca="1" si="564"/>
        <v>0.0.0</v>
      </c>
      <c r="O279" s="123">
        <f t="shared" ca="1" si="459"/>
        <v>0</v>
      </c>
      <c r="P279" s="123">
        <f t="shared" ca="1" si="460"/>
        <v>0</v>
      </c>
      <c r="Q279" s="123">
        <f t="shared" ca="1" si="461"/>
        <v>0</v>
      </c>
      <c r="R279" s="123">
        <f t="shared" ca="1" si="461"/>
        <v>0</v>
      </c>
      <c r="S279" s="123">
        <f t="shared" ca="1" si="462"/>
        <v>0</v>
      </c>
      <c r="T279" s="123">
        <f t="shared" ca="1" si="463"/>
        <v>0</v>
      </c>
      <c r="U279" s="123">
        <f t="shared" ca="1" si="464"/>
        <v>0</v>
      </c>
      <c r="V279" s="123">
        <f t="shared" ca="1" si="465"/>
        <v>0</v>
      </c>
      <c r="W279" s="123">
        <f t="shared" ca="1" si="466"/>
        <v>0</v>
      </c>
      <c r="X279" s="123">
        <f t="shared" ca="1" si="467"/>
        <v>0</v>
      </c>
      <c r="Y279" s="123">
        <f t="shared" ca="1" si="468"/>
        <v>0</v>
      </c>
      <c r="Z279" s="123">
        <f t="shared" ca="1" si="469"/>
        <v>0</v>
      </c>
      <c r="AA279" s="123">
        <f t="shared" ca="1" si="470"/>
        <v>0</v>
      </c>
      <c r="AB279" s="123">
        <f t="shared" ca="1" si="471"/>
        <v>0</v>
      </c>
      <c r="AC279" s="123">
        <f t="shared" ca="1" si="472"/>
        <v>0</v>
      </c>
      <c r="AD279" s="123">
        <f t="shared" ca="1" si="473"/>
        <v>0</v>
      </c>
      <c r="AE279" s="123">
        <f t="shared" ca="1" si="474"/>
        <v>0</v>
      </c>
      <c r="AF279" s="123">
        <f t="shared" ca="1" si="475"/>
        <v>0</v>
      </c>
      <c r="AG279" s="123">
        <f t="shared" ca="1" si="476"/>
        <v>0</v>
      </c>
      <c r="AH279" s="123">
        <f t="shared" ca="1" si="477"/>
        <v>0</v>
      </c>
      <c r="AI279" s="123">
        <f t="shared" ca="1" si="478"/>
        <v>0</v>
      </c>
      <c r="AJ279" s="123">
        <f t="shared" ca="1" si="479"/>
        <v>0</v>
      </c>
      <c r="AK279" s="123">
        <f t="shared" ca="1" si="480"/>
        <v>0</v>
      </c>
      <c r="AL279" s="123">
        <f t="shared" ca="1" si="481"/>
        <v>0</v>
      </c>
      <c r="AM279" s="123">
        <f t="shared" ca="1" si="482"/>
        <v>0</v>
      </c>
      <c r="AN279" s="123">
        <f t="shared" ca="1" si="483"/>
        <v>0</v>
      </c>
      <c r="AO279" s="123">
        <f t="shared" ca="1" si="484"/>
        <v>0</v>
      </c>
      <c r="AP279" s="123">
        <f t="shared" ca="1" si="485"/>
        <v>0</v>
      </c>
      <c r="AQ279" s="123">
        <f t="shared" ca="1" si="486"/>
        <v>0</v>
      </c>
      <c r="AR279" s="123">
        <f t="shared" ca="1" si="487"/>
        <v>0</v>
      </c>
      <c r="AS279" s="123">
        <f t="shared" ca="1" si="488"/>
        <v>0</v>
      </c>
      <c r="AT279" s="123">
        <f t="shared" ca="1" si="489"/>
        <v>0</v>
      </c>
      <c r="AU279" s="123">
        <f t="shared" ca="1" si="490"/>
        <v>0</v>
      </c>
      <c r="AV279" s="123">
        <f t="shared" ca="1" si="491"/>
        <v>0</v>
      </c>
      <c r="AW279" s="123">
        <f t="shared" ca="1" si="492"/>
        <v>0</v>
      </c>
      <c r="AX279" s="123">
        <f t="shared" ca="1" si="493"/>
        <v>0</v>
      </c>
      <c r="AY279" s="123">
        <f t="shared" ca="1" si="494"/>
        <v>0</v>
      </c>
      <c r="AZ279" s="123">
        <f t="shared" ca="1" si="495"/>
        <v>0</v>
      </c>
      <c r="BA279" s="123">
        <f t="shared" ca="1" si="496"/>
        <v>0</v>
      </c>
      <c r="BB279" s="123">
        <f t="shared" ca="1" si="497"/>
        <v>0</v>
      </c>
      <c r="BC279" s="123">
        <f t="shared" ca="1" si="498"/>
        <v>0</v>
      </c>
      <c r="BD279" s="123">
        <f t="shared" ca="1" si="499"/>
        <v>0</v>
      </c>
      <c r="BE279" s="123">
        <f t="shared" ca="1" si="500"/>
        <v>0</v>
      </c>
      <c r="BF279" s="123">
        <f t="shared" ca="1" si="501"/>
        <v>0</v>
      </c>
      <c r="BG279" s="123">
        <f t="shared" ca="1" si="502"/>
        <v>0</v>
      </c>
      <c r="BH279" s="123">
        <f t="shared" ca="1" si="503"/>
        <v>0</v>
      </c>
      <c r="BI279" s="123">
        <f t="shared" ca="1" si="504"/>
        <v>0</v>
      </c>
      <c r="BJ279" s="123">
        <f t="shared" ca="1" si="505"/>
        <v>0</v>
      </c>
      <c r="BK279" s="123">
        <f t="shared" ca="1" si="506"/>
        <v>0</v>
      </c>
      <c r="BL279" s="123">
        <f t="shared" ca="1" si="507"/>
        <v>0</v>
      </c>
      <c r="BM279" s="123">
        <f t="shared" ca="1" si="508"/>
        <v>0</v>
      </c>
      <c r="BN279" s="123">
        <f t="shared" ca="1" si="509"/>
        <v>0.65</v>
      </c>
      <c r="BO279" s="123">
        <f t="shared" ca="1" si="510"/>
        <v>0</v>
      </c>
      <c r="BP279" s="340">
        <f t="shared" ca="1" si="511"/>
        <v>0</v>
      </c>
      <c r="BQ279" s="123">
        <f t="shared" ca="1" si="512"/>
        <v>0</v>
      </c>
      <c r="BR279" s="123">
        <f t="shared" ca="1" si="513"/>
        <v>0</v>
      </c>
      <c r="BS279" s="123">
        <f t="shared" ca="1" si="514"/>
        <v>0</v>
      </c>
      <c r="BT279" s="123">
        <f t="shared" ca="1" si="515"/>
        <v>0</v>
      </c>
      <c r="BU279" s="123">
        <f t="shared" ca="1" si="516"/>
        <v>0</v>
      </c>
      <c r="BV279" s="123"/>
      <c r="BW279" s="123">
        <f t="shared" ca="1" si="517"/>
        <v>0</v>
      </c>
      <c r="BX279" s="123"/>
      <c r="BY279" s="123">
        <f t="shared" ca="1" si="518"/>
        <v>0</v>
      </c>
      <c r="BZ279" s="123"/>
      <c r="CA279" s="123">
        <f t="shared" ca="1" si="519"/>
        <v>0</v>
      </c>
      <c r="CB279" s="528">
        <f t="shared" ca="1" si="520"/>
        <v>0</v>
      </c>
      <c r="CC279" s="123">
        <f t="shared" ca="1" si="521"/>
        <v>0</v>
      </c>
      <c r="CD279" s="125">
        <f t="shared" ca="1" si="522"/>
        <v>0</v>
      </c>
      <c r="CE279" s="125">
        <f t="shared" ca="1" si="523"/>
        <v>0</v>
      </c>
      <c r="CF279" s="125">
        <f t="shared" ca="1" si="524"/>
        <v>0</v>
      </c>
      <c r="CG279" s="125">
        <f t="shared" ca="1" si="525"/>
        <v>0</v>
      </c>
      <c r="CH279" s="125">
        <f t="shared" ca="1" si="526"/>
        <v>0</v>
      </c>
      <c r="CI279" s="125">
        <f t="shared" ca="1" si="527"/>
        <v>0</v>
      </c>
      <c r="CJ279" s="125">
        <f t="shared" ca="1" si="528"/>
        <v>0</v>
      </c>
      <c r="CK279" s="125">
        <f t="shared" ca="1" si="529"/>
        <v>0</v>
      </c>
      <c r="CL279" s="125">
        <f t="shared" ca="1" si="530"/>
        <v>0</v>
      </c>
      <c r="CM279" s="125">
        <f t="shared" ca="1" si="531"/>
        <v>0</v>
      </c>
      <c r="CN279" s="125">
        <f t="shared" ca="1" si="532"/>
        <v>0</v>
      </c>
      <c r="CO279" s="125">
        <f t="shared" ca="1" si="533"/>
        <v>0</v>
      </c>
      <c r="CP279" s="125">
        <f t="shared" ca="1" si="534"/>
        <v>0</v>
      </c>
      <c r="CQ279" s="125">
        <f t="shared" ca="1" si="535"/>
        <v>0</v>
      </c>
      <c r="CR279" s="125">
        <f t="shared" ca="1" si="536"/>
        <v>0</v>
      </c>
      <c r="CS279" s="125">
        <f t="shared" ca="1" si="537"/>
        <v>0</v>
      </c>
      <c r="CT279" s="125">
        <f t="shared" ca="1" si="538"/>
        <v>0</v>
      </c>
      <c r="CU279" s="125">
        <f t="shared" ca="1" si="539"/>
        <v>0</v>
      </c>
      <c r="CV279" s="125">
        <f t="shared" ca="1" si="540"/>
        <v>0</v>
      </c>
      <c r="CW279" s="125">
        <f t="shared" ca="1" si="541"/>
        <v>0</v>
      </c>
      <c r="CX279" s="125">
        <f t="shared" ca="1" si="542"/>
        <v>0</v>
      </c>
      <c r="CY279" s="125">
        <f t="shared" ca="1" si="543"/>
        <v>0</v>
      </c>
      <c r="CZ279" s="125">
        <f t="shared" ca="1" si="544"/>
        <v>0</v>
      </c>
      <c r="DA279" s="341">
        <f t="shared" ca="1" si="545"/>
        <v>0</v>
      </c>
      <c r="DB279" s="606">
        <f t="shared" ca="1" si="546"/>
        <v>0</v>
      </c>
      <c r="DC279" s="606"/>
      <c r="DD279" s="606">
        <f t="shared" ca="1" si="547"/>
        <v>0</v>
      </c>
      <c r="DE279" s="125">
        <f t="shared" ca="1" si="548"/>
        <v>0</v>
      </c>
      <c r="DF279" s="125">
        <f t="shared" ca="1" si="549"/>
        <v>0</v>
      </c>
      <c r="DG279" s="125">
        <f t="shared" ca="1" si="550"/>
        <v>0</v>
      </c>
      <c r="DH279" s="125">
        <f t="shared" ca="1" si="551"/>
        <v>0</v>
      </c>
      <c r="DI279" s="125">
        <f t="shared" ca="1" si="552"/>
        <v>0</v>
      </c>
      <c r="DJ279" s="125">
        <f t="shared" ca="1" si="553"/>
        <v>0</v>
      </c>
      <c r="DK279" s="125">
        <f t="shared" ca="1" si="554"/>
        <v>0</v>
      </c>
      <c r="DL279" s="125">
        <f t="shared" ca="1" si="555"/>
        <v>0</v>
      </c>
      <c r="DM279" s="125">
        <f t="shared" ca="1" si="556"/>
        <v>0</v>
      </c>
      <c r="DN279" s="340" t="str">
        <f t="shared" ca="1" si="557"/>
        <v xml:space="preserve">    </v>
      </c>
      <c r="DO279" s="340">
        <f t="shared" ca="1" si="558"/>
        <v>0</v>
      </c>
      <c r="DP279" s="340">
        <f t="shared" ca="1" si="559"/>
        <v>0</v>
      </c>
      <c r="DQ279" s="340">
        <f t="shared" ca="1" si="560"/>
        <v>0</v>
      </c>
      <c r="DR279" s="340">
        <f t="shared" ca="1" si="561"/>
        <v>0</v>
      </c>
      <c r="DS279" s="340">
        <f t="shared" ca="1" si="562"/>
        <v>0</v>
      </c>
    </row>
    <row r="280" spans="1:123">
      <c r="A280">
        <f t="shared" ca="1" si="453"/>
        <v>274</v>
      </c>
      <c r="B280">
        <f t="shared" ca="1" si="454"/>
        <v>0</v>
      </c>
      <c r="C280">
        <f t="shared" ca="1" si="455"/>
        <v>0</v>
      </c>
      <c r="D280">
        <f t="shared" ca="1" si="456"/>
        <v>0</v>
      </c>
      <c r="E280">
        <f t="shared" ca="1" si="457"/>
        <v>0</v>
      </c>
      <c r="F280">
        <f t="shared" ca="1" si="458"/>
        <v>0</v>
      </c>
      <c r="G280" s="123" t="str">
        <f t="shared" ca="1" si="564"/>
        <v>0.0.0</v>
      </c>
      <c r="H280" s="123" t="str">
        <f t="shared" ca="1" si="564"/>
        <v>0.0.0</v>
      </c>
      <c r="I280" s="123" t="str">
        <f t="shared" ca="1" si="564"/>
        <v>0.0.0</v>
      </c>
      <c r="J280" s="123" t="str">
        <f t="shared" ca="1" si="564"/>
        <v>0.0.0</v>
      </c>
      <c r="K280" s="123" t="str">
        <f t="shared" ca="1" si="564"/>
        <v>0.0.0</v>
      </c>
      <c r="L280" s="123" t="str">
        <f t="shared" ca="1" si="564"/>
        <v>0.0.0</v>
      </c>
      <c r="M280" s="123" t="str">
        <f t="shared" ca="1" si="564"/>
        <v>0.0.0</v>
      </c>
      <c r="N280" s="123" t="str">
        <f t="shared" ca="1" si="564"/>
        <v>0.0.0</v>
      </c>
      <c r="O280" s="123">
        <f t="shared" ca="1" si="459"/>
        <v>0</v>
      </c>
      <c r="P280" s="123">
        <f t="shared" ca="1" si="460"/>
        <v>0</v>
      </c>
      <c r="Q280" s="123">
        <f t="shared" ca="1" si="461"/>
        <v>0</v>
      </c>
      <c r="R280" s="123">
        <f t="shared" ca="1" si="461"/>
        <v>0</v>
      </c>
      <c r="S280" s="123">
        <f t="shared" ca="1" si="462"/>
        <v>0</v>
      </c>
      <c r="T280" s="123">
        <f t="shared" ca="1" si="463"/>
        <v>0</v>
      </c>
      <c r="U280" s="123">
        <f t="shared" ca="1" si="464"/>
        <v>0</v>
      </c>
      <c r="V280" s="123">
        <f t="shared" ca="1" si="465"/>
        <v>0</v>
      </c>
      <c r="W280" s="123">
        <f t="shared" ca="1" si="466"/>
        <v>0</v>
      </c>
      <c r="X280" s="123">
        <f t="shared" ca="1" si="467"/>
        <v>0</v>
      </c>
      <c r="Y280" s="123">
        <f t="shared" ca="1" si="468"/>
        <v>0</v>
      </c>
      <c r="Z280" s="123">
        <f t="shared" ca="1" si="469"/>
        <v>0</v>
      </c>
      <c r="AA280" s="123">
        <f t="shared" ca="1" si="470"/>
        <v>0</v>
      </c>
      <c r="AB280" s="123">
        <f t="shared" ca="1" si="471"/>
        <v>0</v>
      </c>
      <c r="AC280" s="123">
        <f t="shared" ca="1" si="472"/>
        <v>0</v>
      </c>
      <c r="AD280" s="123">
        <f t="shared" ca="1" si="473"/>
        <v>0</v>
      </c>
      <c r="AE280" s="123">
        <f t="shared" ca="1" si="474"/>
        <v>0</v>
      </c>
      <c r="AF280" s="123">
        <f t="shared" ca="1" si="475"/>
        <v>0</v>
      </c>
      <c r="AG280" s="123">
        <f t="shared" ca="1" si="476"/>
        <v>0</v>
      </c>
      <c r="AH280" s="123">
        <f t="shared" ca="1" si="477"/>
        <v>0</v>
      </c>
      <c r="AI280" s="123">
        <f t="shared" ca="1" si="478"/>
        <v>0</v>
      </c>
      <c r="AJ280" s="123">
        <f t="shared" ca="1" si="479"/>
        <v>0</v>
      </c>
      <c r="AK280" s="123">
        <f t="shared" ca="1" si="480"/>
        <v>0</v>
      </c>
      <c r="AL280" s="123">
        <f t="shared" ca="1" si="481"/>
        <v>0</v>
      </c>
      <c r="AM280" s="123">
        <f t="shared" ca="1" si="482"/>
        <v>0</v>
      </c>
      <c r="AN280" s="123">
        <f t="shared" ca="1" si="483"/>
        <v>0</v>
      </c>
      <c r="AO280" s="123">
        <f t="shared" ca="1" si="484"/>
        <v>0</v>
      </c>
      <c r="AP280" s="123">
        <f t="shared" ca="1" si="485"/>
        <v>0</v>
      </c>
      <c r="AQ280" s="123">
        <f t="shared" ca="1" si="486"/>
        <v>0</v>
      </c>
      <c r="AR280" s="123">
        <f t="shared" ca="1" si="487"/>
        <v>0</v>
      </c>
      <c r="AS280" s="123">
        <f t="shared" ca="1" si="488"/>
        <v>0</v>
      </c>
      <c r="AT280" s="123">
        <f t="shared" ca="1" si="489"/>
        <v>0</v>
      </c>
      <c r="AU280" s="123">
        <f t="shared" ca="1" si="490"/>
        <v>0</v>
      </c>
      <c r="AV280" s="123">
        <f t="shared" ca="1" si="491"/>
        <v>0</v>
      </c>
      <c r="AW280" s="123">
        <f t="shared" ca="1" si="492"/>
        <v>0</v>
      </c>
      <c r="AX280" s="123">
        <f t="shared" ca="1" si="493"/>
        <v>0</v>
      </c>
      <c r="AY280" s="123">
        <f t="shared" ca="1" si="494"/>
        <v>0</v>
      </c>
      <c r="AZ280" s="123">
        <f t="shared" ca="1" si="495"/>
        <v>0</v>
      </c>
      <c r="BA280" s="123">
        <f t="shared" ca="1" si="496"/>
        <v>0</v>
      </c>
      <c r="BB280" s="123">
        <f t="shared" ca="1" si="497"/>
        <v>0</v>
      </c>
      <c r="BC280" s="123">
        <f t="shared" ca="1" si="498"/>
        <v>0</v>
      </c>
      <c r="BD280" s="123">
        <f t="shared" ca="1" si="499"/>
        <v>0</v>
      </c>
      <c r="BE280" s="123">
        <f t="shared" ca="1" si="500"/>
        <v>0</v>
      </c>
      <c r="BF280" s="123">
        <f t="shared" ca="1" si="501"/>
        <v>0</v>
      </c>
      <c r="BG280" s="123">
        <f t="shared" ca="1" si="502"/>
        <v>0</v>
      </c>
      <c r="BH280" s="123">
        <f t="shared" ca="1" si="503"/>
        <v>0</v>
      </c>
      <c r="BI280" s="123">
        <f t="shared" ca="1" si="504"/>
        <v>0</v>
      </c>
      <c r="BJ280" s="123">
        <f t="shared" ca="1" si="505"/>
        <v>0</v>
      </c>
      <c r="BK280" s="123">
        <f t="shared" ca="1" si="506"/>
        <v>0</v>
      </c>
      <c r="BL280" s="123">
        <f t="shared" ca="1" si="507"/>
        <v>0</v>
      </c>
      <c r="BM280" s="123">
        <f t="shared" ca="1" si="508"/>
        <v>0</v>
      </c>
      <c r="BN280" s="123">
        <f t="shared" ca="1" si="509"/>
        <v>0.65</v>
      </c>
      <c r="BO280" s="123">
        <f t="shared" ca="1" si="510"/>
        <v>0</v>
      </c>
      <c r="BP280" s="340">
        <f t="shared" ca="1" si="511"/>
        <v>0</v>
      </c>
      <c r="BQ280" s="123">
        <f t="shared" ca="1" si="512"/>
        <v>0</v>
      </c>
      <c r="BR280" s="123">
        <f t="shared" ca="1" si="513"/>
        <v>0</v>
      </c>
      <c r="BS280" s="123">
        <f t="shared" ca="1" si="514"/>
        <v>0</v>
      </c>
      <c r="BT280" s="123">
        <f t="shared" ca="1" si="515"/>
        <v>0</v>
      </c>
      <c r="BU280" s="123">
        <f t="shared" ca="1" si="516"/>
        <v>0</v>
      </c>
      <c r="BV280" s="123"/>
      <c r="BW280" s="123">
        <f t="shared" ca="1" si="517"/>
        <v>0</v>
      </c>
      <c r="BX280" s="123"/>
      <c r="BY280" s="123">
        <f t="shared" ca="1" si="518"/>
        <v>0</v>
      </c>
      <c r="BZ280" s="123"/>
      <c r="CA280" s="123">
        <f t="shared" ca="1" si="519"/>
        <v>0</v>
      </c>
      <c r="CB280" s="528">
        <f t="shared" ca="1" si="520"/>
        <v>0</v>
      </c>
      <c r="CC280" s="123">
        <f t="shared" ca="1" si="521"/>
        <v>0</v>
      </c>
      <c r="CD280" s="125">
        <f t="shared" ca="1" si="522"/>
        <v>0</v>
      </c>
      <c r="CE280" s="125">
        <f t="shared" ca="1" si="523"/>
        <v>0</v>
      </c>
      <c r="CF280" s="125">
        <f t="shared" ca="1" si="524"/>
        <v>0</v>
      </c>
      <c r="CG280" s="125">
        <f t="shared" ca="1" si="525"/>
        <v>0</v>
      </c>
      <c r="CH280" s="125">
        <f t="shared" ca="1" si="526"/>
        <v>0</v>
      </c>
      <c r="CI280" s="125">
        <f t="shared" ca="1" si="527"/>
        <v>0</v>
      </c>
      <c r="CJ280" s="125">
        <f t="shared" ca="1" si="528"/>
        <v>0</v>
      </c>
      <c r="CK280" s="125">
        <f t="shared" ca="1" si="529"/>
        <v>0</v>
      </c>
      <c r="CL280" s="125">
        <f t="shared" ca="1" si="530"/>
        <v>0</v>
      </c>
      <c r="CM280" s="125">
        <f t="shared" ca="1" si="531"/>
        <v>0</v>
      </c>
      <c r="CN280" s="125">
        <f t="shared" ca="1" si="532"/>
        <v>0</v>
      </c>
      <c r="CO280" s="125">
        <f t="shared" ca="1" si="533"/>
        <v>0</v>
      </c>
      <c r="CP280" s="125">
        <f t="shared" ca="1" si="534"/>
        <v>0</v>
      </c>
      <c r="CQ280" s="125">
        <f t="shared" ca="1" si="535"/>
        <v>0</v>
      </c>
      <c r="CR280" s="125">
        <f t="shared" ca="1" si="536"/>
        <v>0</v>
      </c>
      <c r="CS280" s="125">
        <f t="shared" ca="1" si="537"/>
        <v>0</v>
      </c>
      <c r="CT280" s="125">
        <f t="shared" ca="1" si="538"/>
        <v>0</v>
      </c>
      <c r="CU280" s="125">
        <f t="shared" ca="1" si="539"/>
        <v>0</v>
      </c>
      <c r="CV280" s="125">
        <f t="shared" ca="1" si="540"/>
        <v>0</v>
      </c>
      <c r="CW280" s="125">
        <f t="shared" ca="1" si="541"/>
        <v>0</v>
      </c>
      <c r="CX280" s="125">
        <f t="shared" ca="1" si="542"/>
        <v>0</v>
      </c>
      <c r="CY280" s="125">
        <f t="shared" ca="1" si="543"/>
        <v>0</v>
      </c>
      <c r="CZ280" s="125">
        <f t="shared" ca="1" si="544"/>
        <v>0</v>
      </c>
      <c r="DA280" s="341">
        <f t="shared" ca="1" si="545"/>
        <v>0</v>
      </c>
      <c r="DB280" s="606">
        <f t="shared" ca="1" si="546"/>
        <v>0</v>
      </c>
      <c r="DC280" s="606"/>
      <c r="DD280" s="606">
        <f t="shared" ca="1" si="547"/>
        <v>0</v>
      </c>
      <c r="DE280" s="125">
        <f t="shared" ca="1" si="548"/>
        <v>0</v>
      </c>
      <c r="DF280" s="125">
        <f t="shared" ca="1" si="549"/>
        <v>0</v>
      </c>
      <c r="DG280" s="125">
        <f t="shared" ca="1" si="550"/>
        <v>0</v>
      </c>
      <c r="DH280" s="125">
        <f t="shared" ca="1" si="551"/>
        <v>0</v>
      </c>
      <c r="DI280" s="125">
        <f t="shared" ca="1" si="552"/>
        <v>0</v>
      </c>
      <c r="DJ280" s="125">
        <f t="shared" ca="1" si="553"/>
        <v>0</v>
      </c>
      <c r="DK280" s="125">
        <f t="shared" ca="1" si="554"/>
        <v>0</v>
      </c>
      <c r="DL280" s="125">
        <f t="shared" ca="1" si="555"/>
        <v>0</v>
      </c>
      <c r="DM280" s="125">
        <f t="shared" ca="1" si="556"/>
        <v>0</v>
      </c>
      <c r="DN280" s="340" t="str">
        <f t="shared" ca="1" si="557"/>
        <v xml:space="preserve">    </v>
      </c>
      <c r="DO280" s="340">
        <f t="shared" ca="1" si="558"/>
        <v>0</v>
      </c>
      <c r="DP280" s="340">
        <f t="shared" ca="1" si="559"/>
        <v>0</v>
      </c>
      <c r="DQ280" s="340">
        <f t="shared" ca="1" si="560"/>
        <v>0</v>
      </c>
      <c r="DR280" s="340">
        <f t="shared" ca="1" si="561"/>
        <v>0</v>
      </c>
      <c r="DS280" s="340">
        <f t="shared" ca="1" si="562"/>
        <v>0</v>
      </c>
    </row>
    <row r="281" spans="1:123">
      <c r="A281">
        <f t="shared" ca="1" si="453"/>
        <v>275</v>
      </c>
      <c r="B281">
        <f t="shared" ca="1" si="454"/>
        <v>0</v>
      </c>
      <c r="C281">
        <f t="shared" ca="1" si="455"/>
        <v>0</v>
      </c>
      <c r="D281">
        <f t="shared" ca="1" si="456"/>
        <v>0</v>
      </c>
      <c r="E281">
        <f t="shared" ca="1" si="457"/>
        <v>0</v>
      </c>
      <c r="F281">
        <f t="shared" ca="1" si="458"/>
        <v>0</v>
      </c>
      <c r="G281" s="123" t="str">
        <f t="shared" ca="1" si="564"/>
        <v>0.0.0</v>
      </c>
      <c r="H281" s="123" t="str">
        <f t="shared" ca="1" si="564"/>
        <v>0.0.0</v>
      </c>
      <c r="I281" s="123" t="str">
        <f t="shared" ca="1" si="564"/>
        <v>0.0.0</v>
      </c>
      <c r="J281" s="123" t="str">
        <f t="shared" ca="1" si="564"/>
        <v>0.0.0</v>
      </c>
      <c r="K281" s="123" t="str">
        <f t="shared" ca="1" si="564"/>
        <v>0.0.0</v>
      </c>
      <c r="L281" s="123" t="str">
        <f t="shared" ca="1" si="564"/>
        <v>0.0.0</v>
      </c>
      <c r="M281" s="123" t="str">
        <f t="shared" ca="1" si="564"/>
        <v>0.0.0</v>
      </c>
      <c r="N281" s="123" t="str">
        <f t="shared" ca="1" si="564"/>
        <v>0.0.0</v>
      </c>
      <c r="O281" s="123">
        <f t="shared" ca="1" si="459"/>
        <v>0</v>
      </c>
      <c r="P281" s="123">
        <f t="shared" ca="1" si="460"/>
        <v>0</v>
      </c>
      <c r="Q281" s="123">
        <f t="shared" ca="1" si="461"/>
        <v>0</v>
      </c>
      <c r="R281" s="123">
        <f t="shared" ca="1" si="461"/>
        <v>0</v>
      </c>
      <c r="S281" s="123">
        <f t="shared" ca="1" si="462"/>
        <v>0</v>
      </c>
      <c r="T281" s="123">
        <f t="shared" ca="1" si="463"/>
        <v>0</v>
      </c>
      <c r="U281" s="123">
        <f t="shared" ca="1" si="464"/>
        <v>0</v>
      </c>
      <c r="V281" s="123">
        <f t="shared" ca="1" si="465"/>
        <v>0</v>
      </c>
      <c r="W281" s="123">
        <f t="shared" ca="1" si="466"/>
        <v>0</v>
      </c>
      <c r="X281" s="123">
        <f t="shared" ca="1" si="467"/>
        <v>0</v>
      </c>
      <c r="Y281" s="123">
        <f t="shared" ca="1" si="468"/>
        <v>0</v>
      </c>
      <c r="Z281" s="123">
        <f t="shared" ca="1" si="469"/>
        <v>0</v>
      </c>
      <c r="AA281" s="123">
        <f t="shared" ca="1" si="470"/>
        <v>0</v>
      </c>
      <c r="AB281" s="123">
        <f t="shared" ca="1" si="471"/>
        <v>0</v>
      </c>
      <c r="AC281" s="123">
        <f t="shared" ca="1" si="472"/>
        <v>0</v>
      </c>
      <c r="AD281" s="123">
        <f t="shared" ca="1" si="473"/>
        <v>0</v>
      </c>
      <c r="AE281" s="123">
        <f t="shared" ca="1" si="474"/>
        <v>0</v>
      </c>
      <c r="AF281" s="123">
        <f t="shared" ca="1" si="475"/>
        <v>0</v>
      </c>
      <c r="AG281" s="123">
        <f t="shared" ca="1" si="476"/>
        <v>0</v>
      </c>
      <c r="AH281" s="123">
        <f t="shared" ca="1" si="477"/>
        <v>0</v>
      </c>
      <c r="AI281" s="123">
        <f t="shared" ca="1" si="478"/>
        <v>0</v>
      </c>
      <c r="AJ281" s="123">
        <f t="shared" ca="1" si="479"/>
        <v>0</v>
      </c>
      <c r="AK281" s="123">
        <f t="shared" ca="1" si="480"/>
        <v>0</v>
      </c>
      <c r="AL281" s="123">
        <f t="shared" ca="1" si="481"/>
        <v>0</v>
      </c>
      <c r="AM281" s="123">
        <f t="shared" ca="1" si="482"/>
        <v>0</v>
      </c>
      <c r="AN281" s="123">
        <f t="shared" ca="1" si="483"/>
        <v>0</v>
      </c>
      <c r="AO281" s="123">
        <f t="shared" ca="1" si="484"/>
        <v>0</v>
      </c>
      <c r="AP281" s="123">
        <f t="shared" ca="1" si="485"/>
        <v>0</v>
      </c>
      <c r="AQ281" s="123">
        <f t="shared" ca="1" si="486"/>
        <v>0</v>
      </c>
      <c r="AR281" s="123">
        <f t="shared" ca="1" si="487"/>
        <v>0</v>
      </c>
      <c r="AS281" s="123">
        <f t="shared" ca="1" si="488"/>
        <v>0</v>
      </c>
      <c r="AT281" s="123">
        <f t="shared" ca="1" si="489"/>
        <v>0</v>
      </c>
      <c r="AU281" s="123">
        <f t="shared" ca="1" si="490"/>
        <v>0</v>
      </c>
      <c r="AV281" s="123">
        <f t="shared" ca="1" si="491"/>
        <v>0</v>
      </c>
      <c r="AW281" s="123">
        <f t="shared" ca="1" si="492"/>
        <v>0</v>
      </c>
      <c r="AX281" s="123">
        <f t="shared" ca="1" si="493"/>
        <v>0</v>
      </c>
      <c r="AY281" s="123">
        <f t="shared" ca="1" si="494"/>
        <v>0</v>
      </c>
      <c r="AZ281" s="123">
        <f t="shared" ca="1" si="495"/>
        <v>0</v>
      </c>
      <c r="BA281" s="123">
        <f t="shared" ca="1" si="496"/>
        <v>0</v>
      </c>
      <c r="BB281" s="123">
        <f t="shared" ca="1" si="497"/>
        <v>0</v>
      </c>
      <c r="BC281" s="123">
        <f t="shared" ca="1" si="498"/>
        <v>0</v>
      </c>
      <c r="BD281" s="123">
        <f t="shared" ca="1" si="499"/>
        <v>0</v>
      </c>
      <c r="BE281" s="123">
        <f t="shared" ca="1" si="500"/>
        <v>0</v>
      </c>
      <c r="BF281" s="123">
        <f t="shared" ca="1" si="501"/>
        <v>0</v>
      </c>
      <c r="BG281" s="123">
        <f t="shared" ca="1" si="502"/>
        <v>0</v>
      </c>
      <c r="BH281" s="123">
        <f t="shared" ca="1" si="503"/>
        <v>0</v>
      </c>
      <c r="BI281" s="123">
        <f t="shared" ca="1" si="504"/>
        <v>0</v>
      </c>
      <c r="BJ281" s="123">
        <f t="shared" ca="1" si="505"/>
        <v>0</v>
      </c>
      <c r="BK281" s="123">
        <f t="shared" ca="1" si="506"/>
        <v>0</v>
      </c>
      <c r="BL281" s="123">
        <f t="shared" ca="1" si="507"/>
        <v>0</v>
      </c>
      <c r="BM281" s="123">
        <f t="shared" ca="1" si="508"/>
        <v>0</v>
      </c>
      <c r="BN281" s="123">
        <f t="shared" ca="1" si="509"/>
        <v>0.65</v>
      </c>
      <c r="BO281" s="123">
        <f t="shared" ca="1" si="510"/>
        <v>0</v>
      </c>
      <c r="BP281" s="340">
        <f t="shared" ca="1" si="511"/>
        <v>0</v>
      </c>
      <c r="BQ281" s="123">
        <f t="shared" ca="1" si="512"/>
        <v>0</v>
      </c>
      <c r="BR281" s="123">
        <f t="shared" ca="1" si="513"/>
        <v>0</v>
      </c>
      <c r="BS281" s="123">
        <f t="shared" ca="1" si="514"/>
        <v>0</v>
      </c>
      <c r="BT281" s="123">
        <f t="shared" ca="1" si="515"/>
        <v>0</v>
      </c>
      <c r="BU281" s="123">
        <f t="shared" ca="1" si="516"/>
        <v>0</v>
      </c>
      <c r="BV281" s="123"/>
      <c r="BW281" s="123">
        <f t="shared" ca="1" si="517"/>
        <v>0</v>
      </c>
      <c r="BX281" s="123"/>
      <c r="BY281" s="123">
        <f t="shared" ca="1" si="518"/>
        <v>0</v>
      </c>
      <c r="BZ281" s="123"/>
      <c r="CA281" s="123">
        <f t="shared" ca="1" si="519"/>
        <v>0</v>
      </c>
      <c r="CB281" s="528">
        <f t="shared" ca="1" si="520"/>
        <v>0</v>
      </c>
      <c r="CC281" s="123">
        <f t="shared" ca="1" si="521"/>
        <v>0</v>
      </c>
      <c r="CD281" s="125">
        <f t="shared" ca="1" si="522"/>
        <v>0</v>
      </c>
      <c r="CE281" s="125">
        <f t="shared" ca="1" si="523"/>
        <v>0</v>
      </c>
      <c r="CF281" s="125">
        <f t="shared" ca="1" si="524"/>
        <v>0</v>
      </c>
      <c r="CG281" s="125">
        <f t="shared" ca="1" si="525"/>
        <v>0</v>
      </c>
      <c r="CH281" s="125">
        <f t="shared" ca="1" si="526"/>
        <v>0</v>
      </c>
      <c r="CI281" s="125">
        <f t="shared" ca="1" si="527"/>
        <v>0</v>
      </c>
      <c r="CJ281" s="125">
        <f t="shared" ca="1" si="528"/>
        <v>0</v>
      </c>
      <c r="CK281" s="125">
        <f t="shared" ca="1" si="529"/>
        <v>0</v>
      </c>
      <c r="CL281" s="125">
        <f t="shared" ca="1" si="530"/>
        <v>0</v>
      </c>
      <c r="CM281" s="125">
        <f t="shared" ca="1" si="531"/>
        <v>0</v>
      </c>
      <c r="CN281" s="125">
        <f t="shared" ca="1" si="532"/>
        <v>0</v>
      </c>
      <c r="CO281" s="125">
        <f t="shared" ca="1" si="533"/>
        <v>0</v>
      </c>
      <c r="CP281" s="125">
        <f t="shared" ca="1" si="534"/>
        <v>0</v>
      </c>
      <c r="CQ281" s="125">
        <f t="shared" ca="1" si="535"/>
        <v>0</v>
      </c>
      <c r="CR281" s="125">
        <f t="shared" ca="1" si="536"/>
        <v>0</v>
      </c>
      <c r="CS281" s="125">
        <f t="shared" ca="1" si="537"/>
        <v>0</v>
      </c>
      <c r="CT281" s="125">
        <f t="shared" ca="1" si="538"/>
        <v>0</v>
      </c>
      <c r="CU281" s="125">
        <f t="shared" ca="1" si="539"/>
        <v>0</v>
      </c>
      <c r="CV281" s="125">
        <f t="shared" ca="1" si="540"/>
        <v>0</v>
      </c>
      <c r="CW281" s="125">
        <f t="shared" ca="1" si="541"/>
        <v>0</v>
      </c>
      <c r="CX281" s="125">
        <f t="shared" ca="1" si="542"/>
        <v>0</v>
      </c>
      <c r="CY281" s="125">
        <f t="shared" ca="1" si="543"/>
        <v>0</v>
      </c>
      <c r="CZ281" s="125">
        <f t="shared" ca="1" si="544"/>
        <v>0</v>
      </c>
      <c r="DA281" s="341">
        <f t="shared" ca="1" si="545"/>
        <v>0</v>
      </c>
      <c r="DB281" s="606">
        <f t="shared" ca="1" si="546"/>
        <v>0</v>
      </c>
      <c r="DC281" s="606"/>
      <c r="DD281" s="606">
        <f t="shared" ca="1" si="547"/>
        <v>0</v>
      </c>
      <c r="DE281" s="125">
        <f t="shared" ca="1" si="548"/>
        <v>0</v>
      </c>
      <c r="DF281" s="125">
        <f t="shared" ca="1" si="549"/>
        <v>0</v>
      </c>
      <c r="DG281" s="125">
        <f t="shared" ca="1" si="550"/>
        <v>0</v>
      </c>
      <c r="DH281" s="125">
        <f t="shared" ca="1" si="551"/>
        <v>0</v>
      </c>
      <c r="DI281" s="125">
        <f t="shared" ca="1" si="552"/>
        <v>0</v>
      </c>
      <c r="DJ281" s="125">
        <f t="shared" ca="1" si="553"/>
        <v>0</v>
      </c>
      <c r="DK281" s="125">
        <f t="shared" ca="1" si="554"/>
        <v>0</v>
      </c>
      <c r="DL281" s="125">
        <f t="shared" ca="1" si="555"/>
        <v>0</v>
      </c>
      <c r="DM281" s="125">
        <f t="shared" ca="1" si="556"/>
        <v>0</v>
      </c>
      <c r="DN281" s="340" t="str">
        <f t="shared" ca="1" si="557"/>
        <v xml:space="preserve">    </v>
      </c>
      <c r="DO281" s="340">
        <f t="shared" ca="1" si="558"/>
        <v>0</v>
      </c>
      <c r="DP281" s="340">
        <f t="shared" ca="1" si="559"/>
        <v>0</v>
      </c>
      <c r="DQ281" s="340">
        <f t="shared" ca="1" si="560"/>
        <v>0</v>
      </c>
      <c r="DR281" s="340">
        <f t="shared" ca="1" si="561"/>
        <v>0</v>
      </c>
      <c r="DS281" s="340">
        <f t="shared" ca="1" si="562"/>
        <v>0</v>
      </c>
    </row>
    <row r="282" spans="1:123">
      <c r="A282">
        <f t="shared" ca="1" si="453"/>
        <v>276</v>
      </c>
      <c r="B282">
        <f t="shared" ca="1" si="454"/>
        <v>0</v>
      </c>
      <c r="C282">
        <f t="shared" ca="1" si="455"/>
        <v>0</v>
      </c>
      <c r="D282">
        <f t="shared" ca="1" si="456"/>
        <v>0</v>
      </c>
      <c r="E282">
        <f t="shared" ca="1" si="457"/>
        <v>0</v>
      </c>
      <c r="F282">
        <f t="shared" ca="1" si="458"/>
        <v>0</v>
      </c>
      <c r="G282" s="123" t="str">
        <f t="shared" ca="1" si="564"/>
        <v>0.0.0</v>
      </c>
      <c r="H282" s="123" t="str">
        <f t="shared" ca="1" si="564"/>
        <v>0.0.0</v>
      </c>
      <c r="I282" s="123" t="str">
        <f t="shared" ca="1" si="564"/>
        <v>0.0.0</v>
      </c>
      <c r="J282" s="123" t="str">
        <f t="shared" ca="1" si="564"/>
        <v>0.0.0</v>
      </c>
      <c r="K282" s="123" t="str">
        <f t="shared" ca="1" si="564"/>
        <v>0.0.0</v>
      </c>
      <c r="L282" s="123" t="str">
        <f t="shared" ca="1" si="564"/>
        <v>0.0.0</v>
      </c>
      <c r="M282" s="123" t="str">
        <f t="shared" ca="1" si="564"/>
        <v>0.0.0</v>
      </c>
      <c r="N282" s="123" t="str">
        <f t="shared" ca="1" si="564"/>
        <v>0.0.0</v>
      </c>
      <c r="O282" s="123">
        <f t="shared" ca="1" si="459"/>
        <v>0</v>
      </c>
      <c r="P282" s="123">
        <f t="shared" ca="1" si="460"/>
        <v>0</v>
      </c>
      <c r="Q282" s="123">
        <f t="shared" ca="1" si="461"/>
        <v>0</v>
      </c>
      <c r="R282" s="123">
        <f t="shared" ca="1" si="461"/>
        <v>0</v>
      </c>
      <c r="S282" s="123">
        <f t="shared" ca="1" si="462"/>
        <v>0</v>
      </c>
      <c r="T282" s="123">
        <f t="shared" ca="1" si="463"/>
        <v>0</v>
      </c>
      <c r="U282" s="123">
        <f t="shared" ca="1" si="464"/>
        <v>0</v>
      </c>
      <c r="V282" s="123">
        <f t="shared" ca="1" si="465"/>
        <v>0</v>
      </c>
      <c r="W282" s="123">
        <f t="shared" ca="1" si="466"/>
        <v>0</v>
      </c>
      <c r="X282" s="123">
        <f t="shared" ca="1" si="467"/>
        <v>0</v>
      </c>
      <c r="Y282" s="123">
        <f t="shared" ca="1" si="468"/>
        <v>0</v>
      </c>
      <c r="Z282" s="123">
        <f t="shared" ca="1" si="469"/>
        <v>0</v>
      </c>
      <c r="AA282" s="123">
        <f t="shared" ca="1" si="470"/>
        <v>0</v>
      </c>
      <c r="AB282" s="123">
        <f t="shared" ca="1" si="471"/>
        <v>0</v>
      </c>
      <c r="AC282" s="123">
        <f t="shared" ca="1" si="472"/>
        <v>0</v>
      </c>
      <c r="AD282" s="123">
        <f t="shared" ca="1" si="473"/>
        <v>0</v>
      </c>
      <c r="AE282" s="123">
        <f t="shared" ca="1" si="474"/>
        <v>0</v>
      </c>
      <c r="AF282" s="123">
        <f t="shared" ca="1" si="475"/>
        <v>0</v>
      </c>
      <c r="AG282" s="123">
        <f t="shared" ca="1" si="476"/>
        <v>0</v>
      </c>
      <c r="AH282" s="123">
        <f t="shared" ca="1" si="477"/>
        <v>0</v>
      </c>
      <c r="AI282" s="123">
        <f t="shared" ca="1" si="478"/>
        <v>0</v>
      </c>
      <c r="AJ282" s="123">
        <f t="shared" ca="1" si="479"/>
        <v>0</v>
      </c>
      <c r="AK282" s="123">
        <f t="shared" ca="1" si="480"/>
        <v>0</v>
      </c>
      <c r="AL282" s="123">
        <f t="shared" ca="1" si="481"/>
        <v>0</v>
      </c>
      <c r="AM282" s="123">
        <f t="shared" ca="1" si="482"/>
        <v>0</v>
      </c>
      <c r="AN282" s="123">
        <f t="shared" ca="1" si="483"/>
        <v>0</v>
      </c>
      <c r="AO282" s="123">
        <f t="shared" ca="1" si="484"/>
        <v>0</v>
      </c>
      <c r="AP282" s="123">
        <f t="shared" ca="1" si="485"/>
        <v>0</v>
      </c>
      <c r="AQ282" s="123">
        <f t="shared" ca="1" si="486"/>
        <v>0</v>
      </c>
      <c r="AR282" s="123">
        <f t="shared" ca="1" si="487"/>
        <v>0</v>
      </c>
      <c r="AS282" s="123">
        <f t="shared" ca="1" si="488"/>
        <v>0</v>
      </c>
      <c r="AT282" s="123">
        <f t="shared" ca="1" si="489"/>
        <v>0</v>
      </c>
      <c r="AU282" s="123">
        <f t="shared" ca="1" si="490"/>
        <v>0</v>
      </c>
      <c r="AV282" s="123">
        <f t="shared" ca="1" si="491"/>
        <v>0</v>
      </c>
      <c r="AW282" s="123">
        <f t="shared" ca="1" si="492"/>
        <v>0</v>
      </c>
      <c r="AX282" s="123">
        <f t="shared" ca="1" si="493"/>
        <v>0</v>
      </c>
      <c r="AY282" s="123">
        <f t="shared" ca="1" si="494"/>
        <v>0</v>
      </c>
      <c r="AZ282" s="123">
        <f t="shared" ca="1" si="495"/>
        <v>0</v>
      </c>
      <c r="BA282" s="123">
        <f t="shared" ca="1" si="496"/>
        <v>0</v>
      </c>
      <c r="BB282" s="123">
        <f t="shared" ca="1" si="497"/>
        <v>0</v>
      </c>
      <c r="BC282" s="123">
        <f t="shared" ca="1" si="498"/>
        <v>0</v>
      </c>
      <c r="BD282" s="123">
        <f t="shared" ca="1" si="499"/>
        <v>0</v>
      </c>
      <c r="BE282" s="123">
        <f t="shared" ca="1" si="500"/>
        <v>0</v>
      </c>
      <c r="BF282" s="123">
        <f t="shared" ca="1" si="501"/>
        <v>0</v>
      </c>
      <c r="BG282" s="123">
        <f t="shared" ca="1" si="502"/>
        <v>0</v>
      </c>
      <c r="BH282" s="123">
        <f t="shared" ca="1" si="503"/>
        <v>0</v>
      </c>
      <c r="BI282" s="123">
        <f t="shared" ca="1" si="504"/>
        <v>0</v>
      </c>
      <c r="BJ282" s="123">
        <f t="shared" ca="1" si="505"/>
        <v>0</v>
      </c>
      <c r="BK282" s="123">
        <f t="shared" ca="1" si="506"/>
        <v>0</v>
      </c>
      <c r="BL282" s="123">
        <f t="shared" ca="1" si="507"/>
        <v>0</v>
      </c>
      <c r="BM282" s="123">
        <f t="shared" ca="1" si="508"/>
        <v>0</v>
      </c>
      <c r="BN282" s="123">
        <f t="shared" ca="1" si="509"/>
        <v>0.65</v>
      </c>
      <c r="BO282" s="123">
        <f t="shared" ca="1" si="510"/>
        <v>0</v>
      </c>
      <c r="BP282" s="340">
        <f t="shared" ca="1" si="511"/>
        <v>0</v>
      </c>
      <c r="BQ282" s="123">
        <f t="shared" ca="1" si="512"/>
        <v>0</v>
      </c>
      <c r="BR282" s="123">
        <f t="shared" ca="1" si="513"/>
        <v>0</v>
      </c>
      <c r="BS282" s="123">
        <f t="shared" ca="1" si="514"/>
        <v>0</v>
      </c>
      <c r="BT282" s="123">
        <f t="shared" ca="1" si="515"/>
        <v>0</v>
      </c>
      <c r="BU282" s="123">
        <f t="shared" ca="1" si="516"/>
        <v>0</v>
      </c>
      <c r="BV282" s="123"/>
      <c r="BW282" s="123">
        <f t="shared" ca="1" si="517"/>
        <v>0</v>
      </c>
      <c r="BX282" s="123"/>
      <c r="BY282" s="123">
        <f t="shared" ca="1" si="518"/>
        <v>0</v>
      </c>
      <c r="BZ282" s="123"/>
      <c r="CA282" s="123">
        <f t="shared" ca="1" si="519"/>
        <v>0</v>
      </c>
      <c r="CB282" s="528">
        <f t="shared" ca="1" si="520"/>
        <v>0</v>
      </c>
      <c r="CC282" s="123">
        <f t="shared" ca="1" si="521"/>
        <v>0</v>
      </c>
      <c r="CD282" s="125">
        <f t="shared" ca="1" si="522"/>
        <v>0</v>
      </c>
      <c r="CE282" s="125">
        <f t="shared" ca="1" si="523"/>
        <v>0</v>
      </c>
      <c r="CF282" s="125">
        <f t="shared" ca="1" si="524"/>
        <v>0</v>
      </c>
      <c r="CG282" s="125">
        <f t="shared" ca="1" si="525"/>
        <v>0</v>
      </c>
      <c r="CH282" s="125">
        <f t="shared" ca="1" si="526"/>
        <v>0</v>
      </c>
      <c r="CI282" s="125">
        <f t="shared" ca="1" si="527"/>
        <v>0</v>
      </c>
      <c r="CJ282" s="125">
        <f t="shared" ca="1" si="528"/>
        <v>0</v>
      </c>
      <c r="CK282" s="125">
        <f t="shared" ca="1" si="529"/>
        <v>0</v>
      </c>
      <c r="CL282" s="125">
        <f t="shared" ca="1" si="530"/>
        <v>0</v>
      </c>
      <c r="CM282" s="125">
        <f t="shared" ca="1" si="531"/>
        <v>0</v>
      </c>
      <c r="CN282" s="125">
        <f t="shared" ca="1" si="532"/>
        <v>0</v>
      </c>
      <c r="CO282" s="125">
        <f t="shared" ca="1" si="533"/>
        <v>0</v>
      </c>
      <c r="CP282" s="125">
        <f t="shared" ca="1" si="534"/>
        <v>0</v>
      </c>
      <c r="CQ282" s="125">
        <f t="shared" ca="1" si="535"/>
        <v>0</v>
      </c>
      <c r="CR282" s="125">
        <f t="shared" ca="1" si="536"/>
        <v>0</v>
      </c>
      <c r="CS282" s="125">
        <f t="shared" ca="1" si="537"/>
        <v>0</v>
      </c>
      <c r="CT282" s="125">
        <f t="shared" ca="1" si="538"/>
        <v>0</v>
      </c>
      <c r="CU282" s="125">
        <f t="shared" ca="1" si="539"/>
        <v>0</v>
      </c>
      <c r="CV282" s="125">
        <f t="shared" ca="1" si="540"/>
        <v>0</v>
      </c>
      <c r="CW282" s="125">
        <f t="shared" ca="1" si="541"/>
        <v>0</v>
      </c>
      <c r="CX282" s="125">
        <f t="shared" ca="1" si="542"/>
        <v>0</v>
      </c>
      <c r="CY282" s="125">
        <f t="shared" ca="1" si="543"/>
        <v>0</v>
      </c>
      <c r="CZ282" s="125">
        <f t="shared" ca="1" si="544"/>
        <v>0</v>
      </c>
      <c r="DA282" s="341">
        <f t="shared" ca="1" si="545"/>
        <v>0</v>
      </c>
      <c r="DB282" s="606">
        <f t="shared" ca="1" si="546"/>
        <v>0</v>
      </c>
      <c r="DC282" s="606"/>
      <c r="DD282" s="606">
        <f t="shared" ca="1" si="547"/>
        <v>0</v>
      </c>
      <c r="DE282" s="125">
        <f t="shared" ca="1" si="548"/>
        <v>0</v>
      </c>
      <c r="DF282" s="125">
        <f t="shared" ca="1" si="549"/>
        <v>0</v>
      </c>
      <c r="DG282" s="125">
        <f t="shared" ca="1" si="550"/>
        <v>0</v>
      </c>
      <c r="DH282" s="125">
        <f t="shared" ca="1" si="551"/>
        <v>0</v>
      </c>
      <c r="DI282" s="125">
        <f t="shared" ca="1" si="552"/>
        <v>0</v>
      </c>
      <c r="DJ282" s="125">
        <f t="shared" ca="1" si="553"/>
        <v>0</v>
      </c>
      <c r="DK282" s="125">
        <f t="shared" ca="1" si="554"/>
        <v>0</v>
      </c>
      <c r="DL282" s="125">
        <f t="shared" ca="1" si="555"/>
        <v>0</v>
      </c>
      <c r="DM282" s="125">
        <f t="shared" ca="1" si="556"/>
        <v>0</v>
      </c>
      <c r="DN282" s="340" t="str">
        <f t="shared" ca="1" si="557"/>
        <v xml:space="preserve">    </v>
      </c>
      <c r="DO282" s="340">
        <f t="shared" ca="1" si="558"/>
        <v>0</v>
      </c>
      <c r="DP282" s="340">
        <f t="shared" ca="1" si="559"/>
        <v>0</v>
      </c>
      <c r="DQ282" s="340">
        <f t="shared" ca="1" si="560"/>
        <v>0</v>
      </c>
      <c r="DR282" s="340">
        <f t="shared" ca="1" si="561"/>
        <v>0</v>
      </c>
      <c r="DS282" s="340">
        <f t="shared" ca="1" si="562"/>
        <v>0</v>
      </c>
    </row>
    <row r="283" spans="1:123">
      <c r="A283">
        <f t="shared" ca="1" si="453"/>
        <v>277</v>
      </c>
      <c r="B283">
        <f t="shared" ca="1" si="454"/>
        <v>0</v>
      </c>
      <c r="C283">
        <f t="shared" ca="1" si="455"/>
        <v>0</v>
      </c>
      <c r="D283">
        <f t="shared" ca="1" si="456"/>
        <v>0</v>
      </c>
      <c r="E283">
        <f t="shared" ca="1" si="457"/>
        <v>0</v>
      </c>
      <c r="F283">
        <f t="shared" ca="1" si="458"/>
        <v>0</v>
      </c>
      <c r="G283" s="123" t="str">
        <f t="shared" ca="1" si="564"/>
        <v>0.0.0</v>
      </c>
      <c r="H283" s="123" t="str">
        <f t="shared" ca="1" si="564"/>
        <v>0.0.0</v>
      </c>
      <c r="I283" s="123" t="str">
        <f t="shared" ca="1" si="564"/>
        <v>0.0.0</v>
      </c>
      <c r="J283" s="123" t="str">
        <f t="shared" ca="1" si="564"/>
        <v>0.0.0</v>
      </c>
      <c r="K283" s="123" t="str">
        <f t="shared" ca="1" si="564"/>
        <v>0.0.0</v>
      </c>
      <c r="L283" s="123" t="str">
        <f t="shared" ca="1" si="564"/>
        <v>0.0.0</v>
      </c>
      <c r="M283" s="123" t="str">
        <f t="shared" ca="1" si="564"/>
        <v>0.0.0</v>
      </c>
      <c r="N283" s="123" t="str">
        <f t="shared" ca="1" si="564"/>
        <v>0.0.0</v>
      </c>
      <c r="O283" s="123">
        <f t="shared" ca="1" si="459"/>
        <v>0</v>
      </c>
      <c r="P283" s="123">
        <f t="shared" ca="1" si="460"/>
        <v>0</v>
      </c>
      <c r="Q283" s="123">
        <f t="shared" ca="1" si="461"/>
        <v>0</v>
      </c>
      <c r="R283" s="123">
        <f t="shared" ca="1" si="461"/>
        <v>0</v>
      </c>
      <c r="S283" s="123">
        <f t="shared" ca="1" si="462"/>
        <v>0</v>
      </c>
      <c r="T283" s="123">
        <f t="shared" ca="1" si="463"/>
        <v>0</v>
      </c>
      <c r="U283" s="123">
        <f t="shared" ca="1" si="464"/>
        <v>0</v>
      </c>
      <c r="V283" s="123">
        <f t="shared" ca="1" si="465"/>
        <v>0</v>
      </c>
      <c r="W283" s="123">
        <f t="shared" ca="1" si="466"/>
        <v>0</v>
      </c>
      <c r="X283" s="123">
        <f t="shared" ca="1" si="467"/>
        <v>0</v>
      </c>
      <c r="Y283" s="123">
        <f t="shared" ca="1" si="468"/>
        <v>0</v>
      </c>
      <c r="Z283" s="123">
        <f t="shared" ca="1" si="469"/>
        <v>0</v>
      </c>
      <c r="AA283" s="123">
        <f t="shared" ca="1" si="470"/>
        <v>0</v>
      </c>
      <c r="AB283" s="123">
        <f t="shared" ca="1" si="471"/>
        <v>0</v>
      </c>
      <c r="AC283" s="123">
        <f t="shared" ca="1" si="472"/>
        <v>0</v>
      </c>
      <c r="AD283" s="123">
        <f t="shared" ca="1" si="473"/>
        <v>0</v>
      </c>
      <c r="AE283" s="123">
        <f t="shared" ca="1" si="474"/>
        <v>0</v>
      </c>
      <c r="AF283" s="123">
        <f t="shared" ca="1" si="475"/>
        <v>0</v>
      </c>
      <c r="AG283" s="123">
        <f t="shared" ca="1" si="476"/>
        <v>0</v>
      </c>
      <c r="AH283" s="123">
        <f t="shared" ca="1" si="477"/>
        <v>0</v>
      </c>
      <c r="AI283" s="123">
        <f t="shared" ca="1" si="478"/>
        <v>0</v>
      </c>
      <c r="AJ283" s="123">
        <f t="shared" ca="1" si="479"/>
        <v>0</v>
      </c>
      <c r="AK283" s="123">
        <f t="shared" ca="1" si="480"/>
        <v>0</v>
      </c>
      <c r="AL283" s="123">
        <f t="shared" ca="1" si="481"/>
        <v>0</v>
      </c>
      <c r="AM283" s="123">
        <f t="shared" ca="1" si="482"/>
        <v>0</v>
      </c>
      <c r="AN283" s="123">
        <f t="shared" ca="1" si="483"/>
        <v>0</v>
      </c>
      <c r="AO283" s="123">
        <f t="shared" ca="1" si="484"/>
        <v>0</v>
      </c>
      <c r="AP283" s="123">
        <f t="shared" ca="1" si="485"/>
        <v>0</v>
      </c>
      <c r="AQ283" s="123">
        <f t="shared" ca="1" si="486"/>
        <v>0</v>
      </c>
      <c r="AR283" s="123">
        <f t="shared" ca="1" si="487"/>
        <v>0</v>
      </c>
      <c r="AS283" s="123">
        <f t="shared" ca="1" si="488"/>
        <v>0</v>
      </c>
      <c r="AT283" s="123">
        <f t="shared" ca="1" si="489"/>
        <v>0</v>
      </c>
      <c r="AU283" s="123">
        <f t="shared" ca="1" si="490"/>
        <v>0</v>
      </c>
      <c r="AV283" s="123">
        <f t="shared" ca="1" si="491"/>
        <v>0</v>
      </c>
      <c r="AW283" s="123">
        <f t="shared" ca="1" si="492"/>
        <v>0</v>
      </c>
      <c r="AX283" s="123">
        <f t="shared" ca="1" si="493"/>
        <v>0</v>
      </c>
      <c r="AY283" s="123">
        <f t="shared" ca="1" si="494"/>
        <v>0</v>
      </c>
      <c r="AZ283" s="123">
        <f t="shared" ca="1" si="495"/>
        <v>0</v>
      </c>
      <c r="BA283" s="123">
        <f t="shared" ca="1" si="496"/>
        <v>0</v>
      </c>
      <c r="BB283" s="123">
        <f t="shared" ca="1" si="497"/>
        <v>0</v>
      </c>
      <c r="BC283" s="123">
        <f t="shared" ca="1" si="498"/>
        <v>0</v>
      </c>
      <c r="BD283" s="123">
        <f t="shared" ca="1" si="499"/>
        <v>0</v>
      </c>
      <c r="BE283" s="123">
        <f t="shared" ca="1" si="500"/>
        <v>0</v>
      </c>
      <c r="BF283" s="123">
        <f t="shared" ca="1" si="501"/>
        <v>0</v>
      </c>
      <c r="BG283" s="123">
        <f t="shared" ca="1" si="502"/>
        <v>0</v>
      </c>
      <c r="BH283" s="123">
        <f t="shared" ca="1" si="503"/>
        <v>0</v>
      </c>
      <c r="BI283" s="123">
        <f t="shared" ca="1" si="504"/>
        <v>0</v>
      </c>
      <c r="BJ283" s="123">
        <f t="shared" ca="1" si="505"/>
        <v>0</v>
      </c>
      <c r="BK283" s="123">
        <f t="shared" ca="1" si="506"/>
        <v>0</v>
      </c>
      <c r="BL283" s="123">
        <f t="shared" ca="1" si="507"/>
        <v>0</v>
      </c>
      <c r="BM283" s="123">
        <f t="shared" ca="1" si="508"/>
        <v>0</v>
      </c>
      <c r="BN283" s="123">
        <f t="shared" ca="1" si="509"/>
        <v>0.65</v>
      </c>
      <c r="BO283" s="123">
        <f t="shared" ca="1" si="510"/>
        <v>0</v>
      </c>
      <c r="BP283" s="340">
        <f t="shared" ca="1" si="511"/>
        <v>0</v>
      </c>
      <c r="BQ283" s="123">
        <f t="shared" ca="1" si="512"/>
        <v>0</v>
      </c>
      <c r="BR283" s="123">
        <f t="shared" ca="1" si="513"/>
        <v>0</v>
      </c>
      <c r="BS283" s="123">
        <f t="shared" ca="1" si="514"/>
        <v>0</v>
      </c>
      <c r="BT283" s="123">
        <f t="shared" ca="1" si="515"/>
        <v>0</v>
      </c>
      <c r="BU283" s="123">
        <f t="shared" ca="1" si="516"/>
        <v>0</v>
      </c>
      <c r="BV283" s="123"/>
      <c r="BW283" s="123">
        <f t="shared" ca="1" si="517"/>
        <v>0</v>
      </c>
      <c r="BX283" s="123"/>
      <c r="BY283" s="123">
        <f t="shared" ca="1" si="518"/>
        <v>0</v>
      </c>
      <c r="BZ283" s="123"/>
      <c r="CA283" s="123">
        <f t="shared" ca="1" si="519"/>
        <v>0</v>
      </c>
      <c r="CB283" s="528">
        <f t="shared" ca="1" si="520"/>
        <v>0</v>
      </c>
      <c r="CC283" s="123">
        <f t="shared" ca="1" si="521"/>
        <v>0</v>
      </c>
      <c r="CD283" s="125">
        <f t="shared" ca="1" si="522"/>
        <v>0</v>
      </c>
      <c r="CE283" s="125">
        <f t="shared" ca="1" si="523"/>
        <v>0</v>
      </c>
      <c r="CF283" s="125">
        <f t="shared" ca="1" si="524"/>
        <v>0</v>
      </c>
      <c r="CG283" s="125">
        <f t="shared" ca="1" si="525"/>
        <v>0</v>
      </c>
      <c r="CH283" s="125">
        <f t="shared" ca="1" si="526"/>
        <v>0</v>
      </c>
      <c r="CI283" s="125">
        <f t="shared" ca="1" si="527"/>
        <v>0</v>
      </c>
      <c r="CJ283" s="125">
        <f t="shared" ca="1" si="528"/>
        <v>0</v>
      </c>
      <c r="CK283" s="125">
        <f t="shared" ca="1" si="529"/>
        <v>0</v>
      </c>
      <c r="CL283" s="125">
        <f t="shared" ca="1" si="530"/>
        <v>0</v>
      </c>
      <c r="CM283" s="125">
        <f t="shared" ca="1" si="531"/>
        <v>0</v>
      </c>
      <c r="CN283" s="125">
        <f t="shared" ca="1" si="532"/>
        <v>0</v>
      </c>
      <c r="CO283" s="125">
        <f t="shared" ca="1" si="533"/>
        <v>0</v>
      </c>
      <c r="CP283" s="125">
        <f t="shared" ca="1" si="534"/>
        <v>0</v>
      </c>
      <c r="CQ283" s="125">
        <f t="shared" ca="1" si="535"/>
        <v>0</v>
      </c>
      <c r="CR283" s="125">
        <f t="shared" ca="1" si="536"/>
        <v>0</v>
      </c>
      <c r="CS283" s="125">
        <f t="shared" ca="1" si="537"/>
        <v>0</v>
      </c>
      <c r="CT283" s="125">
        <f t="shared" ca="1" si="538"/>
        <v>0</v>
      </c>
      <c r="CU283" s="125">
        <f t="shared" ca="1" si="539"/>
        <v>0</v>
      </c>
      <c r="CV283" s="125">
        <f t="shared" ca="1" si="540"/>
        <v>0</v>
      </c>
      <c r="CW283" s="125">
        <f t="shared" ca="1" si="541"/>
        <v>0</v>
      </c>
      <c r="CX283" s="125">
        <f t="shared" ca="1" si="542"/>
        <v>0</v>
      </c>
      <c r="CY283" s="125">
        <f t="shared" ca="1" si="543"/>
        <v>0</v>
      </c>
      <c r="CZ283" s="125">
        <f t="shared" ca="1" si="544"/>
        <v>0</v>
      </c>
      <c r="DA283" s="341">
        <f t="shared" ca="1" si="545"/>
        <v>0</v>
      </c>
      <c r="DB283" s="606">
        <f t="shared" ca="1" si="546"/>
        <v>0</v>
      </c>
      <c r="DC283" s="606"/>
      <c r="DD283" s="606">
        <f t="shared" ca="1" si="547"/>
        <v>0</v>
      </c>
      <c r="DE283" s="125">
        <f t="shared" ca="1" si="548"/>
        <v>0</v>
      </c>
      <c r="DF283" s="125">
        <f t="shared" ca="1" si="549"/>
        <v>0</v>
      </c>
      <c r="DG283" s="125">
        <f t="shared" ca="1" si="550"/>
        <v>0</v>
      </c>
      <c r="DH283" s="125">
        <f t="shared" ca="1" si="551"/>
        <v>0</v>
      </c>
      <c r="DI283" s="125">
        <f t="shared" ca="1" si="552"/>
        <v>0</v>
      </c>
      <c r="DJ283" s="125">
        <f t="shared" ca="1" si="553"/>
        <v>0</v>
      </c>
      <c r="DK283" s="125">
        <f t="shared" ca="1" si="554"/>
        <v>0</v>
      </c>
      <c r="DL283" s="125">
        <f t="shared" ca="1" si="555"/>
        <v>0</v>
      </c>
      <c r="DM283" s="125">
        <f t="shared" ca="1" si="556"/>
        <v>0</v>
      </c>
      <c r="DN283" s="340" t="str">
        <f t="shared" ca="1" si="557"/>
        <v xml:space="preserve">    </v>
      </c>
      <c r="DO283" s="340">
        <f t="shared" ca="1" si="558"/>
        <v>0</v>
      </c>
      <c r="DP283" s="340">
        <f t="shared" ca="1" si="559"/>
        <v>0</v>
      </c>
      <c r="DQ283" s="340">
        <f t="shared" ca="1" si="560"/>
        <v>0</v>
      </c>
      <c r="DR283" s="340">
        <f t="shared" ca="1" si="561"/>
        <v>0</v>
      </c>
      <c r="DS283" s="340">
        <f t="shared" ca="1" si="562"/>
        <v>0</v>
      </c>
    </row>
    <row r="284" spans="1:123">
      <c r="A284">
        <f t="shared" ca="1" si="453"/>
        <v>278</v>
      </c>
      <c r="B284">
        <f t="shared" ca="1" si="454"/>
        <v>0</v>
      </c>
      <c r="C284">
        <f t="shared" ca="1" si="455"/>
        <v>0</v>
      </c>
      <c r="D284">
        <f t="shared" ca="1" si="456"/>
        <v>0</v>
      </c>
      <c r="E284">
        <f t="shared" ca="1" si="457"/>
        <v>0</v>
      </c>
      <c r="F284">
        <f t="shared" ca="1" si="458"/>
        <v>0</v>
      </c>
      <c r="G284" s="123" t="str">
        <f t="shared" ca="1" si="564"/>
        <v>0.0.0</v>
      </c>
      <c r="H284" s="123" t="str">
        <f t="shared" ca="1" si="564"/>
        <v>0.0.0</v>
      </c>
      <c r="I284" s="123" t="str">
        <f t="shared" ca="1" si="564"/>
        <v>0.0.0</v>
      </c>
      <c r="J284" s="123" t="str">
        <f t="shared" ca="1" si="564"/>
        <v>0.0.0</v>
      </c>
      <c r="K284" s="123" t="str">
        <f t="shared" ca="1" si="564"/>
        <v>0.0.0</v>
      </c>
      <c r="L284" s="123" t="str">
        <f t="shared" ca="1" si="564"/>
        <v>0.0.0</v>
      </c>
      <c r="M284" s="123" t="str">
        <f t="shared" ca="1" si="564"/>
        <v>0.0.0</v>
      </c>
      <c r="N284" s="123" t="str">
        <f t="shared" ca="1" si="564"/>
        <v>0.0.0</v>
      </c>
      <c r="O284" s="123">
        <f t="shared" ca="1" si="459"/>
        <v>0</v>
      </c>
      <c r="P284" s="123">
        <f t="shared" ca="1" si="460"/>
        <v>0</v>
      </c>
      <c r="Q284" s="123">
        <f t="shared" ca="1" si="461"/>
        <v>0</v>
      </c>
      <c r="R284" s="123">
        <f t="shared" ca="1" si="461"/>
        <v>0</v>
      </c>
      <c r="S284" s="123">
        <f t="shared" ca="1" si="462"/>
        <v>0</v>
      </c>
      <c r="T284" s="123">
        <f t="shared" ca="1" si="463"/>
        <v>0</v>
      </c>
      <c r="U284" s="123">
        <f t="shared" ca="1" si="464"/>
        <v>0</v>
      </c>
      <c r="V284" s="123">
        <f t="shared" ca="1" si="465"/>
        <v>0</v>
      </c>
      <c r="W284" s="123">
        <f t="shared" ca="1" si="466"/>
        <v>0</v>
      </c>
      <c r="X284" s="123">
        <f t="shared" ca="1" si="467"/>
        <v>0</v>
      </c>
      <c r="Y284" s="123">
        <f t="shared" ca="1" si="468"/>
        <v>0</v>
      </c>
      <c r="Z284" s="123">
        <f t="shared" ca="1" si="469"/>
        <v>0</v>
      </c>
      <c r="AA284" s="123">
        <f t="shared" ca="1" si="470"/>
        <v>0</v>
      </c>
      <c r="AB284" s="123">
        <f t="shared" ca="1" si="471"/>
        <v>0</v>
      </c>
      <c r="AC284" s="123">
        <f t="shared" ca="1" si="472"/>
        <v>0</v>
      </c>
      <c r="AD284" s="123">
        <f t="shared" ca="1" si="473"/>
        <v>0</v>
      </c>
      <c r="AE284" s="123">
        <f t="shared" ca="1" si="474"/>
        <v>0</v>
      </c>
      <c r="AF284" s="123">
        <f t="shared" ca="1" si="475"/>
        <v>0</v>
      </c>
      <c r="AG284" s="123">
        <f t="shared" ca="1" si="476"/>
        <v>0</v>
      </c>
      <c r="AH284" s="123">
        <f t="shared" ca="1" si="477"/>
        <v>0</v>
      </c>
      <c r="AI284" s="123">
        <f t="shared" ca="1" si="478"/>
        <v>0</v>
      </c>
      <c r="AJ284" s="123">
        <f t="shared" ca="1" si="479"/>
        <v>0</v>
      </c>
      <c r="AK284" s="123">
        <f t="shared" ca="1" si="480"/>
        <v>0</v>
      </c>
      <c r="AL284" s="123">
        <f t="shared" ca="1" si="481"/>
        <v>0</v>
      </c>
      <c r="AM284" s="123">
        <f t="shared" ca="1" si="482"/>
        <v>0</v>
      </c>
      <c r="AN284" s="123">
        <f t="shared" ca="1" si="483"/>
        <v>0</v>
      </c>
      <c r="AO284" s="123">
        <f t="shared" ca="1" si="484"/>
        <v>0</v>
      </c>
      <c r="AP284" s="123">
        <f t="shared" ca="1" si="485"/>
        <v>0</v>
      </c>
      <c r="AQ284" s="123">
        <f t="shared" ca="1" si="486"/>
        <v>0</v>
      </c>
      <c r="AR284" s="123">
        <f t="shared" ca="1" si="487"/>
        <v>0</v>
      </c>
      <c r="AS284" s="123">
        <f t="shared" ca="1" si="488"/>
        <v>0</v>
      </c>
      <c r="AT284" s="123">
        <f t="shared" ca="1" si="489"/>
        <v>0</v>
      </c>
      <c r="AU284" s="123">
        <f t="shared" ca="1" si="490"/>
        <v>0</v>
      </c>
      <c r="AV284" s="123">
        <f t="shared" ca="1" si="491"/>
        <v>0</v>
      </c>
      <c r="AW284" s="123">
        <f t="shared" ca="1" si="492"/>
        <v>0</v>
      </c>
      <c r="AX284" s="123">
        <f t="shared" ca="1" si="493"/>
        <v>0</v>
      </c>
      <c r="AY284" s="123">
        <f t="shared" ca="1" si="494"/>
        <v>0</v>
      </c>
      <c r="AZ284" s="123">
        <f t="shared" ca="1" si="495"/>
        <v>0</v>
      </c>
      <c r="BA284" s="123">
        <f t="shared" ca="1" si="496"/>
        <v>0</v>
      </c>
      <c r="BB284" s="123">
        <f t="shared" ca="1" si="497"/>
        <v>0</v>
      </c>
      <c r="BC284" s="123">
        <f t="shared" ca="1" si="498"/>
        <v>0</v>
      </c>
      <c r="BD284" s="123">
        <f t="shared" ca="1" si="499"/>
        <v>0</v>
      </c>
      <c r="BE284" s="123">
        <f t="shared" ca="1" si="500"/>
        <v>0</v>
      </c>
      <c r="BF284" s="123">
        <f t="shared" ca="1" si="501"/>
        <v>0</v>
      </c>
      <c r="BG284" s="123">
        <f t="shared" ca="1" si="502"/>
        <v>0</v>
      </c>
      <c r="BH284" s="123">
        <f t="shared" ca="1" si="503"/>
        <v>0</v>
      </c>
      <c r="BI284" s="123">
        <f t="shared" ca="1" si="504"/>
        <v>0</v>
      </c>
      <c r="BJ284" s="123">
        <f t="shared" ca="1" si="505"/>
        <v>0</v>
      </c>
      <c r="BK284" s="123">
        <f t="shared" ca="1" si="506"/>
        <v>0</v>
      </c>
      <c r="BL284" s="123">
        <f t="shared" ca="1" si="507"/>
        <v>0</v>
      </c>
      <c r="BM284" s="123">
        <f t="shared" ca="1" si="508"/>
        <v>0</v>
      </c>
      <c r="BN284" s="123">
        <f t="shared" ca="1" si="509"/>
        <v>0.65</v>
      </c>
      <c r="BO284" s="123">
        <f t="shared" ca="1" si="510"/>
        <v>0</v>
      </c>
      <c r="BP284" s="340">
        <f t="shared" ca="1" si="511"/>
        <v>0</v>
      </c>
      <c r="BQ284" s="123">
        <f t="shared" ca="1" si="512"/>
        <v>0</v>
      </c>
      <c r="BR284" s="123">
        <f t="shared" ca="1" si="513"/>
        <v>0</v>
      </c>
      <c r="BS284" s="123">
        <f t="shared" ca="1" si="514"/>
        <v>0</v>
      </c>
      <c r="BT284" s="123">
        <f t="shared" ca="1" si="515"/>
        <v>0</v>
      </c>
      <c r="BU284" s="123">
        <f t="shared" ca="1" si="516"/>
        <v>0</v>
      </c>
      <c r="BV284" s="123"/>
      <c r="BW284" s="123">
        <f t="shared" ca="1" si="517"/>
        <v>0</v>
      </c>
      <c r="BX284" s="123"/>
      <c r="BY284" s="123">
        <f t="shared" ca="1" si="518"/>
        <v>0</v>
      </c>
      <c r="BZ284" s="123"/>
      <c r="CA284" s="123">
        <f t="shared" ca="1" si="519"/>
        <v>0</v>
      </c>
      <c r="CB284" s="528">
        <f t="shared" ca="1" si="520"/>
        <v>0</v>
      </c>
      <c r="CC284" s="123">
        <f t="shared" ca="1" si="521"/>
        <v>0</v>
      </c>
      <c r="CD284" s="125">
        <f t="shared" ca="1" si="522"/>
        <v>0</v>
      </c>
      <c r="CE284" s="125">
        <f t="shared" ca="1" si="523"/>
        <v>0</v>
      </c>
      <c r="CF284" s="125">
        <f t="shared" ca="1" si="524"/>
        <v>0</v>
      </c>
      <c r="CG284" s="125">
        <f t="shared" ca="1" si="525"/>
        <v>0</v>
      </c>
      <c r="CH284" s="125">
        <f t="shared" ca="1" si="526"/>
        <v>0</v>
      </c>
      <c r="CI284" s="125">
        <f t="shared" ca="1" si="527"/>
        <v>0</v>
      </c>
      <c r="CJ284" s="125">
        <f t="shared" ca="1" si="528"/>
        <v>0</v>
      </c>
      <c r="CK284" s="125">
        <f t="shared" ca="1" si="529"/>
        <v>0</v>
      </c>
      <c r="CL284" s="125">
        <f t="shared" ca="1" si="530"/>
        <v>0</v>
      </c>
      <c r="CM284" s="125">
        <f t="shared" ca="1" si="531"/>
        <v>0</v>
      </c>
      <c r="CN284" s="125">
        <f t="shared" ca="1" si="532"/>
        <v>0</v>
      </c>
      <c r="CO284" s="125">
        <f t="shared" ca="1" si="533"/>
        <v>0</v>
      </c>
      <c r="CP284" s="125">
        <f t="shared" ca="1" si="534"/>
        <v>0</v>
      </c>
      <c r="CQ284" s="125">
        <f t="shared" ca="1" si="535"/>
        <v>0</v>
      </c>
      <c r="CR284" s="125">
        <f t="shared" ca="1" si="536"/>
        <v>0</v>
      </c>
      <c r="CS284" s="125">
        <f t="shared" ca="1" si="537"/>
        <v>0</v>
      </c>
      <c r="CT284" s="125">
        <f t="shared" ca="1" si="538"/>
        <v>0</v>
      </c>
      <c r="CU284" s="125">
        <f t="shared" ca="1" si="539"/>
        <v>0</v>
      </c>
      <c r="CV284" s="125">
        <f t="shared" ca="1" si="540"/>
        <v>0</v>
      </c>
      <c r="CW284" s="125">
        <f t="shared" ca="1" si="541"/>
        <v>0</v>
      </c>
      <c r="CX284" s="125">
        <f t="shared" ca="1" si="542"/>
        <v>0</v>
      </c>
      <c r="CY284" s="125">
        <f t="shared" ca="1" si="543"/>
        <v>0</v>
      </c>
      <c r="CZ284" s="125">
        <f t="shared" ca="1" si="544"/>
        <v>0</v>
      </c>
      <c r="DA284" s="341">
        <f t="shared" ca="1" si="545"/>
        <v>0</v>
      </c>
      <c r="DB284" s="606">
        <f t="shared" ca="1" si="546"/>
        <v>0</v>
      </c>
      <c r="DC284" s="606"/>
      <c r="DD284" s="606">
        <f t="shared" ca="1" si="547"/>
        <v>0</v>
      </c>
      <c r="DE284" s="125">
        <f t="shared" ca="1" si="548"/>
        <v>0</v>
      </c>
      <c r="DF284" s="125">
        <f t="shared" ca="1" si="549"/>
        <v>0</v>
      </c>
      <c r="DG284" s="125">
        <f t="shared" ca="1" si="550"/>
        <v>0</v>
      </c>
      <c r="DH284" s="125">
        <f t="shared" ca="1" si="551"/>
        <v>0</v>
      </c>
      <c r="DI284" s="125">
        <f t="shared" ca="1" si="552"/>
        <v>0</v>
      </c>
      <c r="DJ284" s="125">
        <f t="shared" ca="1" si="553"/>
        <v>0</v>
      </c>
      <c r="DK284" s="125">
        <f t="shared" ca="1" si="554"/>
        <v>0</v>
      </c>
      <c r="DL284" s="125">
        <f t="shared" ca="1" si="555"/>
        <v>0</v>
      </c>
      <c r="DM284" s="125">
        <f t="shared" ca="1" si="556"/>
        <v>0</v>
      </c>
      <c r="DN284" s="340" t="str">
        <f t="shared" ca="1" si="557"/>
        <v xml:space="preserve">    </v>
      </c>
      <c r="DO284" s="340">
        <f t="shared" ca="1" si="558"/>
        <v>0</v>
      </c>
      <c r="DP284" s="340">
        <f t="shared" ca="1" si="559"/>
        <v>0</v>
      </c>
      <c r="DQ284" s="340">
        <f t="shared" ca="1" si="560"/>
        <v>0</v>
      </c>
      <c r="DR284" s="340">
        <f t="shared" ca="1" si="561"/>
        <v>0</v>
      </c>
      <c r="DS284" s="340">
        <f t="shared" ca="1" si="562"/>
        <v>0</v>
      </c>
    </row>
    <row r="285" spans="1:123">
      <c r="A285">
        <f t="shared" ca="1" si="453"/>
        <v>279</v>
      </c>
      <c r="B285">
        <f t="shared" ca="1" si="454"/>
        <v>0</v>
      </c>
      <c r="C285">
        <f t="shared" ca="1" si="455"/>
        <v>0</v>
      </c>
      <c r="D285">
        <f t="shared" ca="1" si="456"/>
        <v>0</v>
      </c>
      <c r="E285">
        <f t="shared" ca="1" si="457"/>
        <v>0</v>
      </c>
      <c r="F285">
        <f t="shared" ca="1" si="458"/>
        <v>0</v>
      </c>
      <c r="G285" s="123" t="str">
        <f t="shared" ca="1" si="564"/>
        <v>0.0.0</v>
      </c>
      <c r="H285" s="123" t="str">
        <f t="shared" ca="1" si="564"/>
        <v>0.0.0</v>
      </c>
      <c r="I285" s="123" t="str">
        <f t="shared" ca="1" si="564"/>
        <v>0.0.0</v>
      </c>
      <c r="J285" s="123" t="str">
        <f t="shared" ca="1" si="564"/>
        <v>0.0.0</v>
      </c>
      <c r="K285" s="123" t="str">
        <f t="shared" ca="1" si="564"/>
        <v>0.0.0</v>
      </c>
      <c r="L285" s="123" t="str">
        <f t="shared" ca="1" si="564"/>
        <v>0.0.0</v>
      </c>
      <c r="M285" s="123" t="str">
        <f t="shared" ca="1" si="564"/>
        <v>0.0.0</v>
      </c>
      <c r="N285" s="123" t="str">
        <f t="shared" ca="1" si="564"/>
        <v>0.0.0</v>
      </c>
      <c r="O285" s="123">
        <f t="shared" ca="1" si="459"/>
        <v>0</v>
      </c>
      <c r="P285" s="123">
        <f t="shared" ca="1" si="460"/>
        <v>0</v>
      </c>
      <c r="Q285" s="123">
        <f t="shared" ca="1" si="461"/>
        <v>0</v>
      </c>
      <c r="R285" s="123">
        <f t="shared" ca="1" si="461"/>
        <v>0</v>
      </c>
      <c r="S285" s="123">
        <f t="shared" ca="1" si="462"/>
        <v>0</v>
      </c>
      <c r="T285" s="123">
        <f t="shared" ca="1" si="463"/>
        <v>0</v>
      </c>
      <c r="U285" s="123">
        <f t="shared" ca="1" si="464"/>
        <v>0</v>
      </c>
      <c r="V285" s="123">
        <f t="shared" ca="1" si="465"/>
        <v>0</v>
      </c>
      <c r="W285" s="123">
        <f t="shared" ca="1" si="466"/>
        <v>0</v>
      </c>
      <c r="X285" s="123">
        <f t="shared" ca="1" si="467"/>
        <v>0</v>
      </c>
      <c r="Y285" s="123">
        <f t="shared" ca="1" si="468"/>
        <v>0</v>
      </c>
      <c r="Z285" s="123">
        <f t="shared" ca="1" si="469"/>
        <v>0</v>
      </c>
      <c r="AA285" s="123">
        <f t="shared" ca="1" si="470"/>
        <v>0</v>
      </c>
      <c r="AB285" s="123">
        <f t="shared" ca="1" si="471"/>
        <v>0</v>
      </c>
      <c r="AC285" s="123">
        <f t="shared" ca="1" si="472"/>
        <v>0</v>
      </c>
      <c r="AD285" s="123">
        <f t="shared" ca="1" si="473"/>
        <v>0</v>
      </c>
      <c r="AE285" s="123">
        <f t="shared" ca="1" si="474"/>
        <v>0</v>
      </c>
      <c r="AF285" s="123">
        <f t="shared" ca="1" si="475"/>
        <v>0</v>
      </c>
      <c r="AG285" s="123">
        <f t="shared" ca="1" si="476"/>
        <v>0</v>
      </c>
      <c r="AH285" s="123">
        <f t="shared" ca="1" si="477"/>
        <v>0</v>
      </c>
      <c r="AI285" s="123">
        <f t="shared" ca="1" si="478"/>
        <v>0</v>
      </c>
      <c r="AJ285" s="123">
        <f t="shared" ca="1" si="479"/>
        <v>0</v>
      </c>
      <c r="AK285" s="123">
        <f t="shared" ca="1" si="480"/>
        <v>0</v>
      </c>
      <c r="AL285" s="123">
        <f t="shared" ca="1" si="481"/>
        <v>0</v>
      </c>
      <c r="AM285" s="123">
        <f t="shared" ca="1" si="482"/>
        <v>0</v>
      </c>
      <c r="AN285" s="123">
        <f t="shared" ca="1" si="483"/>
        <v>0</v>
      </c>
      <c r="AO285" s="123">
        <f t="shared" ca="1" si="484"/>
        <v>0</v>
      </c>
      <c r="AP285" s="123">
        <f t="shared" ca="1" si="485"/>
        <v>0</v>
      </c>
      <c r="AQ285" s="123">
        <f t="shared" ca="1" si="486"/>
        <v>0</v>
      </c>
      <c r="AR285" s="123">
        <f t="shared" ca="1" si="487"/>
        <v>0</v>
      </c>
      <c r="AS285" s="123">
        <f t="shared" ca="1" si="488"/>
        <v>0</v>
      </c>
      <c r="AT285" s="123">
        <f t="shared" ca="1" si="489"/>
        <v>0</v>
      </c>
      <c r="AU285" s="123">
        <f t="shared" ca="1" si="490"/>
        <v>0</v>
      </c>
      <c r="AV285" s="123">
        <f t="shared" ca="1" si="491"/>
        <v>0</v>
      </c>
      <c r="AW285" s="123">
        <f t="shared" ca="1" si="492"/>
        <v>0</v>
      </c>
      <c r="AX285" s="123">
        <f t="shared" ca="1" si="493"/>
        <v>0</v>
      </c>
      <c r="AY285" s="123">
        <f t="shared" ca="1" si="494"/>
        <v>0</v>
      </c>
      <c r="AZ285" s="123">
        <f t="shared" ca="1" si="495"/>
        <v>0</v>
      </c>
      <c r="BA285" s="123">
        <f t="shared" ca="1" si="496"/>
        <v>0</v>
      </c>
      <c r="BB285" s="123">
        <f t="shared" ca="1" si="497"/>
        <v>0</v>
      </c>
      <c r="BC285" s="123">
        <f t="shared" ca="1" si="498"/>
        <v>0</v>
      </c>
      <c r="BD285" s="123">
        <f t="shared" ca="1" si="499"/>
        <v>0</v>
      </c>
      <c r="BE285" s="123">
        <f t="shared" ca="1" si="500"/>
        <v>0</v>
      </c>
      <c r="BF285" s="123">
        <f t="shared" ca="1" si="501"/>
        <v>0</v>
      </c>
      <c r="BG285" s="123">
        <f t="shared" ca="1" si="502"/>
        <v>0</v>
      </c>
      <c r="BH285" s="123">
        <f t="shared" ca="1" si="503"/>
        <v>0</v>
      </c>
      <c r="BI285" s="123">
        <f t="shared" ca="1" si="504"/>
        <v>0</v>
      </c>
      <c r="BJ285" s="123">
        <f t="shared" ca="1" si="505"/>
        <v>0</v>
      </c>
      <c r="BK285" s="123">
        <f t="shared" ca="1" si="506"/>
        <v>0</v>
      </c>
      <c r="BL285" s="123">
        <f t="shared" ca="1" si="507"/>
        <v>0</v>
      </c>
      <c r="BM285" s="123">
        <f t="shared" ca="1" si="508"/>
        <v>0</v>
      </c>
      <c r="BN285" s="123">
        <f t="shared" ca="1" si="509"/>
        <v>0.65</v>
      </c>
      <c r="BO285" s="123">
        <f t="shared" ca="1" si="510"/>
        <v>0</v>
      </c>
      <c r="BP285" s="340">
        <f t="shared" ca="1" si="511"/>
        <v>0</v>
      </c>
      <c r="BQ285" s="123">
        <f t="shared" ca="1" si="512"/>
        <v>0</v>
      </c>
      <c r="BR285" s="123">
        <f t="shared" ca="1" si="513"/>
        <v>0</v>
      </c>
      <c r="BS285" s="123">
        <f t="shared" ca="1" si="514"/>
        <v>0</v>
      </c>
      <c r="BT285" s="123">
        <f t="shared" ca="1" si="515"/>
        <v>0</v>
      </c>
      <c r="BU285" s="123">
        <f t="shared" ca="1" si="516"/>
        <v>0</v>
      </c>
      <c r="BV285" s="123"/>
      <c r="BW285" s="123">
        <f t="shared" ca="1" si="517"/>
        <v>0</v>
      </c>
      <c r="BX285" s="123"/>
      <c r="BY285" s="123">
        <f t="shared" ca="1" si="518"/>
        <v>0</v>
      </c>
      <c r="BZ285" s="123"/>
      <c r="CA285" s="123">
        <f t="shared" ca="1" si="519"/>
        <v>0</v>
      </c>
      <c r="CB285" s="528">
        <f t="shared" ca="1" si="520"/>
        <v>0</v>
      </c>
      <c r="CC285" s="123">
        <f t="shared" ca="1" si="521"/>
        <v>0</v>
      </c>
      <c r="CD285" s="125">
        <f t="shared" ca="1" si="522"/>
        <v>0</v>
      </c>
      <c r="CE285" s="125">
        <f t="shared" ca="1" si="523"/>
        <v>0</v>
      </c>
      <c r="CF285" s="125">
        <f t="shared" ca="1" si="524"/>
        <v>0</v>
      </c>
      <c r="CG285" s="125">
        <f t="shared" ca="1" si="525"/>
        <v>0</v>
      </c>
      <c r="CH285" s="125">
        <f t="shared" ca="1" si="526"/>
        <v>0</v>
      </c>
      <c r="CI285" s="125">
        <f t="shared" ca="1" si="527"/>
        <v>0</v>
      </c>
      <c r="CJ285" s="125">
        <f t="shared" ca="1" si="528"/>
        <v>0</v>
      </c>
      <c r="CK285" s="125">
        <f t="shared" ca="1" si="529"/>
        <v>0</v>
      </c>
      <c r="CL285" s="125">
        <f t="shared" ca="1" si="530"/>
        <v>0</v>
      </c>
      <c r="CM285" s="125">
        <f t="shared" ca="1" si="531"/>
        <v>0</v>
      </c>
      <c r="CN285" s="125">
        <f t="shared" ca="1" si="532"/>
        <v>0</v>
      </c>
      <c r="CO285" s="125">
        <f t="shared" ca="1" si="533"/>
        <v>0</v>
      </c>
      <c r="CP285" s="125">
        <f t="shared" ca="1" si="534"/>
        <v>0</v>
      </c>
      <c r="CQ285" s="125">
        <f t="shared" ca="1" si="535"/>
        <v>0</v>
      </c>
      <c r="CR285" s="125">
        <f t="shared" ca="1" si="536"/>
        <v>0</v>
      </c>
      <c r="CS285" s="125">
        <f t="shared" ca="1" si="537"/>
        <v>0</v>
      </c>
      <c r="CT285" s="125">
        <f t="shared" ca="1" si="538"/>
        <v>0</v>
      </c>
      <c r="CU285" s="125">
        <f t="shared" ca="1" si="539"/>
        <v>0</v>
      </c>
      <c r="CV285" s="125">
        <f t="shared" ca="1" si="540"/>
        <v>0</v>
      </c>
      <c r="CW285" s="125">
        <f t="shared" ca="1" si="541"/>
        <v>0</v>
      </c>
      <c r="CX285" s="125">
        <f t="shared" ca="1" si="542"/>
        <v>0</v>
      </c>
      <c r="CY285" s="125">
        <f t="shared" ca="1" si="543"/>
        <v>0</v>
      </c>
      <c r="CZ285" s="125">
        <f t="shared" ca="1" si="544"/>
        <v>0</v>
      </c>
      <c r="DA285" s="341">
        <f t="shared" ca="1" si="545"/>
        <v>0</v>
      </c>
      <c r="DB285" s="606">
        <f t="shared" ca="1" si="546"/>
        <v>0</v>
      </c>
      <c r="DC285" s="606"/>
      <c r="DD285" s="606">
        <f t="shared" ca="1" si="547"/>
        <v>0</v>
      </c>
      <c r="DE285" s="125">
        <f t="shared" ca="1" si="548"/>
        <v>0</v>
      </c>
      <c r="DF285" s="125">
        <f t="shared" ca="1" si="549"/>
        <v>0</v>
      </c>
      <c r="DG285" s="125">
        <f t="shared" ca="1" si="550"/>
        <v>0</v>
      </c>
      <c r="DH285" s="125">
        <f t="shared" ca="1" si="551"/>
        <v>0</v>
      </c>
      <c r="DI285" s="125">
        <f t="shared" ca="1" si="552"/>
        <v>0</v>
      </c>
      <c r="DJ285" s="125">
        <f t="shared" ca="1" si="553"/>
        <v>0</v>
      </c>
      <c r="DK285" s="125">
        <f t="shared" ca="1" si="554"/>
        <v>0</v>
      </c>
      <c r="DL285" s="125">
        <f t="shared" ca="1" si="555"/>
        <v>0</v>
      </c>
      <c r="DM285" s="125">
        <f t="shared" ca="1" si="556"/>
        <v>0</v>
      </c>
      <c r="DN285" s="340" t="str">
        <f t="shared" ca="1" si="557"/>
        <v xml:space="preserve">    </v>
      </c>
      <c r="DO285" s="340">
        <f t="shared" ca="1" si="558"/>
        <v>0</v>
      </c>
      <c r="DP285" s="340">
        <f t="shared" ca="1" si="559"/>
        <v>0</v>
      </c>
      <c r="DQ285" s="340">
        <f t="shared" ca="1" si="560"/>
        <v>0</v>
      </c>
      <c r="DR285" s="340">
        <f t="shared" ca="1" si="561"/>
        <v>0</v>
      </c>
      <c r="DS285" s="340">
        <f t="shared" ca="1" si="562"/>
        <v>0</v>
      </c>
    </row>
    <row r="286" spans="1:123">
      <c r="A286">
        <f t="shared" ca="1" si="453"/>
        <v>280</v>
      </c>
      <c r="B286">
        <f t="shared" ca="1" si="454"/>
        <v>0</v>
      </c>
      <c r="C286">
        <f t="shared" ca="1" si="455"/>
        <v>0</v>
      </c>
      <c r="D286">
        <f t="shared" ca="1" si="456"/>
        <v>0</v>
      </c>
      <c r="E286">
        <f t="shared" ca="1" si="457"/>
        <v>0</v>
      </c>
      <c r="F286">
        <f t="shared" ca="1" si="458"/>
        <v>0</v>
      </c>
      <c r="G286" s="123" t="str">
        <f t="shared" ca="1" si="564"/>
        <v>0.0.0</v>
      </c>
      <c r="H286" s="123" t="str">
        <f t="shared" ca="1" si="564"/>
        <v>0.0.0</v>
      </c>
      <c r="I286" s="123" t="str">
        <f t="shared" ca="1" si="564"/>
        <v>0.0.0</v>
      </c>
      <c r="J286" s="123" t="str">
        <f t="shared" ca="1" si="564"/>
        <v>0.0.0</v>
      </c>
      <c r="K286" s="123" t="str">
        <f t="shared" ca="1" si="564"/>
        <v>0.0.0</v>
      </c>
      <c r="L286" s="123" t="str">
        <f t="shared" ca="1" si="564"/>
        <v>0.0.0</v>
      </c>
      <c r="M286" s="123" t="str">
        <f t="shared" ca="1" si="564"/>
        <v>0.0.0</v>
      </c>
      <c r="N286" s="123" t="str">
        <f t="shared" ca="1" si="564"/>
        <v>0.0.0</v>
      </c>
      <c r="O286" s="123">
        <f t="shared" ca="1" si="459"/>
        <v>0</v>
      </c>
      <c r="P286" s="123">
        <f t="shared" ca="1" si="460"/>
        <v>0</v>
      </c>
      <c r="Q286" s="123">
        <f t="shared" ca="1" si="461"/>
        <v>0</v>
      </c>
      <c r="R286" s="123">
        <f t="shared" ca="1" si="461"/>
        <v>0</v>
      </c>
      <c r="S286" s="123">
        <f t="shared" ca="1" si="462"/>
        <v>0</v>
      </c>
      <c r="T286" s="123">
        <f t="shared" ca="1" si="463"/>
        <v>0</v>
      </c>
      <c r="U286" s="123">
        <f t="shared" ca="1" si="464"/>
        <v>0</v>
      </c>
      <c r="V286" s="123">
        <f t="shared" ca="1" si="465"/>
        <v>0</v>
      </c>
      <c r="W286" s="123">
        <f t="shared" ca="1" si="466"/>
        <v>0</v>
      </c>
      <c r="X286" s="123">
        <f t="shared" ca="1" si="467"/>
        <v>0</v>
      </c>
      <c r="Y286" s="123">
        <f t="shared" ca="1" si="468"/>
        <v>0</v>
      </c>
      <c r="Z286" s="123">
        <f t="shared" ca="1" si="469"/>
        <v>0</v>
      </c>
      <c r="AA286" s="123">
        <f t="shared" ca="1" si="470"/>
        <v>0</v>
      </c>
      <c r="AB286" s="123">
        <f t="shared" ca="1" si="471"/>
        <v>0</v>
      </c>
      <c r="AC286" s="123">
        <f t="shared" ca="1" si="472"/>
        <v>0</v>
      </c>
      <c r="AD286" s="123">
        <f t="shared" ca="1" si="473"/>
        <v>0</v>
      </c>
      <c r="AE286" s="123">
        <f t="shared" ca="1" si="474"/>
        <v>0</v>
      </c>
      <c r="AF286" s="123">
        <f t="shared" ca="1" si="475"/>
        <v>0</v>
      </c>
      <c r="AG286" s="123">
        <f t="shared" ca="1" si="476"/>
        <v>0</v>
      </c>
      <c r="AH286" s="123">
        <f t="shared" ca="1" si="477"/>
        <v>0</v>
      </c>
      <c r="AI286" s="123">
        <f t="shared" ca="1" si="478"/>
        <v>0</v>
      </c>
      <c r="AJ286" s="123">
        <f t="shared" ca="1" si="479"/>
        <v>0</v>
      </c>
      <c r="AK286" s="123">
        <f t="shared" ca="1" si="480"/>
        <v>0</v>
      </c>
      <c r="AL286" s="123">
        <f t="shared" ca="1" si="481"/>
        <v>0</v>
      </c>
      <c r="AM286" s="123">
        <f t="shared" ca="1" si="482"/>
        <v>0</v>
      </c>
      <c r="AN286" s="123">
        <f t="shared" ca="1" si="483"/>
        <v>0</v>
      </c>
      <c r="AO286" s="123">
        <f t="shared" ca="1" si="484"/>
        <v>0</v>
      </c>
      <c r="AP286" s="123">
        <f t="shared" ca="1" si="485"/>
        <v>0</v>
      </c>
      <c r="AQ286" s="123">
        <f t="shared" ca="1" si="486"/>
        <v>0</v>
      </c>
      <c r="AR286" s="123">
        <f t="shared" ca="1" si="487"/>
        <v>0</v>
      </c>
      <c r="AS286" s="123">
        <f t="shared" ca="1" si="488"/>
        <v>0</v>
      </c>
      <c r="AT286" s="123">
        <f t="shared" ca="1" si="489"/>
        <v>0</v>
      </c>
      <c r="AU286" s="123">
        <f t="shared" ca="1" si="490"/>
        <v>0</v>
      </c>
      <c r="AV286" s="123">
        <f t="shared" ca="1" si="491"/>
        <v>0</v>
      </c>
      <c r="AW286" s="123">
        <f t="shared" ca="1" si="492"/>
        <v>0</v>
      </c>
      <c r="AX286" s="123">
        <f t="shared" ca="1" si="493"/>
        <v>0</v>
      </c>
      <c r="AY286" s="123">
        <f t="shared" ca="1" si="494"/>
        <v>0</v>
      </c>
      <c r="AZ286" s="123">
        <f t="shared" ca="1" si="495"/>
        <v>0</v>
      </c>
      <c r="BA286" s="123">
        <f t="shared" ca="1" si="496"/>
        <v>0</v>
      </c>
      <c r="BB286" s="123">
        <f t="shared" ca="1" si="497"/>
        <v>0</v>
      </c>
      <c r="BC286" s="123">
        <f t="shared" ca="1" si="498"/>
        <v>0</v>
      </c>
      <c r="BD286" s="123">
        <f t="shared" ca="1" si="499"/>
        <v>0</v>
      </c>
      <c r="BE286" s="123">
        <f t="shared" ca="1" si="500"/>
        <v>0</v>
      </c>
      <c r="BF286" s="123">
        <f t="shared" ca="1" si="501"/>
        <v>0</v>
      </c>
      <c r="BG286" s="123">
        <f t="shared" ca="1" si="502"/>
        <v>0</v>
      </c>
      <c r="BH286" s="123">
        <f t="shared" ca="1" si="503"/>
        <v>0</v>
      </c>
      <c r="BI286" s="123">
        <f t="shared" ca="1" si="504"/>
        <v>0</v>
      </c>
      <c r="BJ286" s="123">
        <f t="shared" ca="1" si="505"/>
        <v>0</v>
      </c>
      <c r="BK286" s="123">
        <f t="shared" ca="1" si="506"/>
        <v>0</v>
      </c>
      <c r="BL286" s="123">
        <f t="shared" ca="1" si="507"/>
        <v>0</v>
      </c>
      <c r="BM286" s="123">
        <f t="shared" ca="1" si="508"/>
        <v>0</v>
      </c>
      <c r="BN286" s="123">
        <f t="shared" ca="1" si="509"/>
        <v>0.65</v>
      </c>
      <c r="BO286" s="123">
        <f t="shared" ca="1" si="510"/>
        <v>0</v>
      </c>
      <c r="BP286" s="340">
        <f t="shared" ca="1" si="511"/>
        <v>0</v>
      </c>
      <c r="BQ286" s="123">
        <f t="shared" ca="1" si="512"/>
        <v>0</v>
      </c>
      <c r="BR286" s="123">
        <f t="shared" ca="1" si="513"/>
        <v>0</v>
      </c>
      <c r="BS286" s="123">
        <f t="shared" ca="1" si="514"/>
        <v>0</v>
      </c>
      <c r="BT286" s="123">
        <f t="shared" ca="1" si="515"/>
        <v>0</v>
      </c>
      <c r="BU286" s="123">
        <f t="shared" ca="1" si="516"/>
        <v>0</v>
      </c>
      <c r="BV286" s="123"/>
      <c r="BW286" s="123">
        <f t="shared" ca="1" si="517"/>
        <v>0</v>
      </c>
      <c r="BX286" s="123"/>
      <c r="BY286" s="123">
        <f t="shared" ca="1" si="518"/>
        <v>0</v>
      </c>
      <c r="BZ286" s="123"/>
      <c r="CA286" s="123">
        <f t="shared" ca="1" si="519"/>
        <v>0</v>
      </c>
      <c r="CB286" s="528">
        <f t="shared" ca="1" si="520"/>
        <v>0</v>
      </c>
      <c r="CC286" s="123">
        <f t="shared" ca="1" si="521"/>
        <v>0</v>
      </c>
      <c r="CD286" s="125">
        <f t="shared" ca="1" si="522"/>
        <v>0</v>
      </c>
      <c r="CE286" s="125">
        <f t="shared" ca="1" si="523"/>
        <v>0</v>
      </c>
      <c r="CF286" s="125">
        <f t="shared" ca="1" si="524"/>
        <v>0</v>
      </c>
      <c r="CG286" s="125">
        <f t="shared" ca="1" si="525"/>
        <v>0</v>
      </c>
      <c r="CH286" s="125">
        <f t="shared" ca="1" si="526"/>
        <v>0</v>
      </c>
      <c r="CI286" s="125">
        <f t="shared" ca="1" si="527"/>
        <v>0</v>
      </c>
      <c r="CJ286" s="125">
        <f t="shared" ca="1" si="528"/>
        <v>0</v>
      </c>
      <c r="CK286" s="125">
        <f t="shared" ca="1" si="529"/>
        <v>0</v>
      </c>
      <c r="CL286" s="125">
        <f t="shared" ca="1" si="530"/>
        <v>0</v>
      </c>
      <c r="CM286" s="125">
        <f t="shared" ca="1" si="531"/>
        <v>0</v>
      </c>
      <c r="CN286" s="125">
        <f t="shared" ca="1" si="532"/>
        <v>0</v>
      </c>
      <c r="CO286" s="125">
        <f t="shared" ca="1" si="533"/>
        <v>0</v>
      </c>
      <c r="CP286" s="125">
        <f t="shared" ca="1" si="534"/>
        <v>0</v>
      </c>
      <c r="CQ286" s="125">
        <f t="shared" ca="1" si="535"/>
        <v>0</v>
      </c>
      <c r="CR286" s="125">
        <f t="shared" ca="1" si="536"/>
        <v>0</v>
      </c>
      <c r="CS286" s="125">
        <f t="shared" ca="1" si="537"/>
        <v>0</v>
      </c>
      <c r="CT286" s="125">
        <f t="shared" ca="1" si="538"/>
        <v>0</v>
      </c>
      <c r="CU286" s="125">
        <f t="shared" ca="1" si="539"/>
        <v>0</v>
      </c>
      <c r="CV286" s="125">
        <f t="shared" ca="1" si="540"/>
        <v>0</v>
      </c>
      <c r="CW286" s="125">
        <f t="shared" ca="1" si="541"/>
        <v>0</v>
      </c>
      <c r="CX286" s="125">
        <f t="shared" ca="1" si="542"/>
        <v>0</v>
      </c>
      <c r="CY286" s="125">
        <f t="shared" ca="1" si="543"/>
        <v>0</v>
      </c>
      <c r="CZ286" s="125">
        <f t="shared" ca="1" si="544"/>
        <v>0</v>
      </c>
      <c r="DA286" s="341">
        <f t="shared" ca="1" si="545"/>
        <v>0</v>
      </c>
      <c r="DB286" s="606">
        <f t="shared" ca="1" si="546"/>
        <v>0</v>
      </c>
      <c r="DC286" s="606"/>
      <c r="DD286" s="606">
        <f t="shared" ca="1" si="547"/>
        <v>0</v>
      </c>
      <c r="DE286" s="125">
        <f t="shared" ca="1" si="548"/>
        <v>0</v>
      </c>
      <c r="DF286" s="125">
        <f t="shared" ca="1" si="549"/>
        <v>0</v>
      </c>
      <c r="DG286" s="125">
        <f t="shared" ca="1" si="550"/>
        <v>0</v>
      </c>
      <c r="DH286" s="125">
        <f t="shared" ca="1" si="551"/>
        <v>0</v>
      </c>
      <c r="DI286" s="125">
        <f t="shared" ca="1" si="552"/>
        <v>0</v>
      </c>
      <c r="DJ286" s="125">
        <f t="shared" ca="1" si="553"/>
        <v>0</v>
      </c>
      <c r="DK286" s="125">
        <f t="shared" ca="1" si="554"/>
        <v>0</v>
      </c>
      <c r="DL286" s="125">
        <f t="shared" ca="1" si="555"/>
        <v>0</v>
      </c>
      <c r="DM286" s="125">
        <f t="shared" ca="1" si="556"/>
        <v>0</v>
      </c>
      <c r="DN286" s="340" t="str">
        <f t="shared" ca="1" si="557"/>
        <v xml:space="preserve">    </v>
      </c>
      <c r="DO286" s="340">
        <f t="shared" ca="1" si="558"/>
        <v>0</v>
      </c>
      <c r="DP286" s="340">
        <f t="shared" ca="1" si="559"/>
        <v>0</v>
      </c>
      <c r="DQ286" s="340">
        <f t="shared" ca="1" si="560"/>
        <v>0</v>
      </c>
      <c r="DR286" s="340">
        <f t="shared" ca="1" si="561"/>
        <v>0</v>
      </c>
      <c r="DS286" s="340">
        <f t="shared" ca="1" si="562"/>
        <v>0</v>
      </c>
    </row>
    <row r="287" spans="1:123">
      <c r="A287">
        <f t="shared" ca="1" si="453"/>
        <v>281</v>
      </c>
      <c r="B287">
        <f t="shared" ca="1" si="454"/>
        <v>0</v>
      </c>
      <c r="C287">
        <f t="shared" ca="1" si="455"/>
        <v>0</v>
      </c>
      <c r="D287">
        <f t="shared" ca="1" si="456"/>
        <v>0</v>
      </c>
      <c r="E287">
        <f t="shared" ca="1" si="457"/>
        <v>0</v>
      </c>
      <c r="F287">
        <f t="shared" ca="1" si="458"/>
        <v>0</v>
      </c>
      <c r="G287" s="123" t="str">
        <f t="shared" ca="1" si="564"/>
        <v>0.0.0</v>
      </c>
      <c r="H287" s="123" t="str">
        <f t="shared" ca="1" si="564"/>
        <v>0.0.0</v>
      </c>
      <c r="I287" s="123" t="str">
        <f t="shared" ca="1" si="564"/>
        <v>0.0.0</v>
      </c>
      <c r="J287" s="123" t="str">
        <f t="shared" ca="1" si="564"/>
        <v>0.0.0</v>
      </c>
      <c r="K287" s="123" t="str">
        <f t="shared" ca="1" si="564"/>
        <v>0.0.0</v>
      </c>
      <c r="L287" s="123" t="str">
        <f t="shared" ca="1" si="564"/>
        <v>0.0.0</v>
      </c>
      <c r="M287" s="123" t="str">
        <f t="shared" ca="1" si="564"/>
        <v>0.0.0</v>
      </c>
      <c r="N287" s="123" t="str">
        <f t="shared" ca="1" si="564"/>
        <v>0.0.0</v>
      </c>
      <c r="O287" s="123">
        <f t="shared" ca="1" si="459"/>
        <v>0</v>
      </c>
      <c r="P287" s="123">
        <f t="shared" ca="1" si="460"/>
        <v>0</v>
      </c>
      <c r="Q287" s="123">
        <f t="shared" ca="1" si="461"/>
        <v>0</v>
      </c>
      <c r="R287" s="123">
        <f t="shared" ca="1" si="461"/>
        <v>0</v>
      </c>
      <c r="S287" s="123">
        <f t="shared" ca="1" si="462"/>
        <v>0</v>
      </c>
      <c r="T287" s="123">
        <f t="shared" ca="1" si="463"/>
        <v>0</v>
      </c>
      <c r="U287" s="123">
        <f t="shared" ca="1" si="464"/>
        <v>0</v>
      </c>
      <c r="V287" s="123">
        <f t="shared" ca="1" si="465"/>
        <v>0</v>
      </c>
      <c r="W287" s="123">
        <f t="shared" ca="1" si="466"/>
        <v>0</v>
      </c>
      <c r="X287" s="123">
        <f t="shared" ca="1" si="467"/>
        <v>0</v>
      </c>
      <c r="Y287" s="123">
        <f t="shared" ca="1" si="468"/>
        <v>0</v>
      </c>
      <c r="Z287" s="123">
        <f t="shared" ca="1" si="469"/>
        <v>0</v>
      </c>
      <c r="AA287" s="123">
        <f t="shared" ca="1" si="470"/>
        <v>0</v>
      </c>
      <c r="AB287" s="123">
        <f t="shared" ca="1" si="471"/>
        <v>0</v>
      </c>
      <c r="AC287" s="123">
        <f t="shared" ca="1" si="472"/>
        <v>0</v>
      </c>
      <c r="AD287" s="123">
        <f t="shared" ca="1" si="473"/>
        <v>0</v>
      </c>
      <c r="AE287" s="123">
        <f t="shared" ca="1" si="474"/>
        <v>0</v>
      </c>
      <c r="AF287" s="123">
        <f t="shared" ca="1" si="475"/>
        <v>0</v>
      </c>
      <c r="AG287" s="123">
        <f t="shared" ca="1" si="476"/>
        <v>0</v>
      </c>
      <c r="AH287" s="123">
        <f t="shared" ca="1" si="477"/>
        <v>0</v>
      </c>
      <c r="AI287" s="123">
        <f t="shared" ca="1" si="478"/>
        <v>0</v>
      </c>
      <c r="AJ287" s="123">
        <f t="shared" ca="1" si="479"/>
        <v>0</v>
      </c>
      <c r="AK287" s="123">
        <f t="shared" ca="1" si="480"/>
        <v>0</v>
      </c>
      <c r="AL287" s="123">
        <f t="shared" ca="1" si="481"/>
        <v>0</v>
      </c>
      <c r="AM287" s="123">
        <f t="shared" ca="1" si="482"/>
        <v>0</v>
      </c>
      <c r="AN287" s="123">
        <f t="shared" ca="1" si="483"/>
        <v>0</v>
      </c>
      <c r="AO287" s="123">
        <f t="shared" ca="1" si="484"/>
        <v>0</v>
      </c>
      <c r="AP287" s="123">
        <f t="shared" ca="1" si="485"/>
        <v>0</v>
      </c>
      <c r="AQ287" s="123">
        <f t="shared" ca="1" si="486"/>
        <v>0</v>
      </c>
      <c r="AR287" s="123">
        <f t="shared" ca="1" si="487"/>
        <v>0</v>
      </c>
      <c r="AS287" s="123">
        <f t="shared" ca="1" si="488"/>
        <v>0</v>
      </c>
      <c r="AT287" s="123">
        <f t="shared" ca="1" si="489"/>
        <v>0</v>
      </c>
      <c r="AU287" s="123">
        <f t="shared" ca="1" si="490"/>
        <v>0</v>
      </c>
      <c r="AV287" s="123">
        <f t="shared" ca="1" si="491"/>
        <v>0</v>
      </c>
      <c r="AW287" s="123">
        <f t="shared" ca="1" si="492"/>
        <v>0</v>
      </c>
      <c r="AX287" s="123">
        <f t="shared" ca="1" si="493"/>
        <v>0</v>
      </c>
      <c r="AY287" s="123">
        <f t="shared" ca="1" si="494"/>
        <v>0</v>
      </c>
      <c r="AZ287" s="123">
        <f t="shared" ca="1" si="495"/>
        <v>0</v>
      </c>
      <c r="BA287" s="123">
        <f t="shared" ca="1" si="496"/>
        <v>0</v>
      </c>
      <c r="BB287" s="123">
        <f t="shared" ca="1" si="497"/>
        <v>0</v>
      </c>
      <c r="BC287" s="123">
        <f t="shared" ca="1" si="498"/>
        <v>0</v>
      </c>
      <c r="BD287" s="123">
        <f t="shared" ca="1" si="499"/>
        <v>0</v>
      </c>
      <c r="BE287" s="123">
        <f t="shared" ca="1" si="500"/>
        <v>0</v>
      </c>
      <c r="BF287" s="123">
        <f t="shared" ca="1" si="501"/>
        <v>0</v>
      </c>
      <c r="BG287" s="123">
        <f t="shared" ca="1" si="502"/>
        <v>0</v>
      </c>
      <c r="BH287" s="123">
        <f t="shared" ca="1" si="503"/>
        <v>0</v>
      </c>
      <c r="BI287" s="123">
        <f t="shared" ca="1" si="504"/>
        <v>0</v>
      </c>
      <c r="BJ287" s="123">
        <f t="shared" ca="1" si="505"/>
        <v>0</v>
      </c>
      <c r="BK287" s="123">
        <f t="shared" ca="1" si="506"/>
        <v>0</v>
      </c>
      <c r="BL287" s="123">
        <f t="shared" ca="1" si="507"/>
        <v>0</v>
      </c>
      <c r="BM287" s="123">
        <f t="shared" ca="1" si="508"/>
        <v>0</v>
      </c>
      <c r="BN287" s="123">
        <f t="shared" ca="1" si="509"/>
        <v>0.65</v>
      </c>
      <c r="BO287" s="123">
        <f t="shared" ca="1" si="510"/>
        <v>0</v>
      </c>
      <c r="BP287" s="340">
        <f t="shared" ca="1" si="511"/>
        <v>0</v>
      </c>
      <c r="BQ287" s="123">
        <f t="shared" ca="1" si="512"/>
        <v>0</v>
      </c>
      <c r="BR287" s="123">
        <f t="shared" ca="1" si="513"/>
        <v>0</v>
      </c>
      <c r="BS287" s="123">
        <f t="shared" ca="1" si="514"/>
        <v>0</v>
      </c>
      <c r="BT287" s="123">
        <f t="shared" ca="1" si="515"/>
        <v>0</v>
      </c>
      <c r="BU287" s="123">
        <f t="shared" ca="1" si="516"/>
        <v>0</v>
      </c>
      <c r="BV287" s="123"/>
      <c r="BW287" s="123">
        <f t="shared" ca="1" si="517"/>
        <v>0</v>
      </c>
      <c r="BX287" s="123"/>
      <c r="BY287" s="123">
        <f t="shared" ca="1" si="518"/>
        <v>0</v>
      </c>
      <c r="BZ287" s="123"/>
      <c r="CA287" s="123">
        <f t="shared" ca="1" si="519"/>
        <v>0</v>
      </c>
      <c r="CB287" s="528">
        <f t="shared" ca="1" si="520"/>
        <v>0</v>
      </c>
      <c r="CC287" s="123">
        <f t="shared" ca="1" si="521"/>
        <v>0</v>
      </c>
      <c r="CD287" s="125">
        <f t="shared" ca="1" si="522"/>
        <v>0</v>
      </c>
      <c r="CE287" s="125">
        <f t="shared" ca="1" si="523"/>
        <v>0</v>
      </c>
      <c r="CF287" s="125">
        <f t="shared" ca="1" si="524"/>
        <v>0</v>
      </c>
      <c r="CG287" s="125">
        <f t="shared" ca="1" si="525"/>
        <v>0</v>
      </c>
      <c r="CH287" s="125">
        <f t="shared" ca="1" si="526"/>
        <v>0</v>
      </c>
      <c r="CI287" s="125">
        <f t="shared" ca="1" si="527"/>
        <v>0</v>
      </c>
      <c r="CJ287" s="125">
        <f t="shared" ca="1" si="528"/>
        <v>0</v>
      </c>
      <c r="CK287" s="125">
        <f t="shared" ca="1" si="529"/>
        <v>0</v>
      </c>
      <c r="CL287" s="125">
        <f t="shared" ca="1" si="530"/>
        <v>0</v>
      </c>
      <c r="CM287" s="125">
        <f t="shared" ca="1" si="531"/>
        <v>0</v>
      </c>
      <c r="CN287" s="125">
        <f t="shared" ca="1" si="532"/>
        <v>0</v>
      </c>
      <c r="CO287" s="125">
        <f t="shared" ca="1" si="533"/>
        <v>0</v>
      </c>
      <c r="CP287" s="125">
        <f t="shared" ca="1" si="534"/>
        <v>0</v>
      </c>
      <c r="CQ287" s="125">
        <f t="shared" ca="1" si="535"/>
        <v>0</v>
      </c>
      <c r="CR287" s="125">
        <f t="shared" ca="1" si="536"/>
        <v>0</v>
      </c>
      <c r="CS287" s="125">
        <f t="shared" ca="1" si="537"/>
        <v>0</v>
      </c>
      <c r="CT287" s="125">
        <f t="shared" ca="1" si="538"/>
        <v>0</v>
      </c>
      <c r="CU287" s="125">
        <f t="shared" ca="1" si="539"/>
        <v>0</v>
      </c>
      <c r="CV287" s="125">
        <f t="shared" ca="1" si="540"/>
        <v>0</v>
      </c>
      <c r="CW287" s="125">
        <f t="shared" ca="1" si="541"/>
        <v>0</v>
      </c>
      <c r="CX287" s="125">
        <f t="shared" ca="1" si="542"/>
        <v>0</v>
      </c>
      <c r="CY287" s="125">
        <f t="shared" ca="1" si="543"/>
        <v>0</v>
      </c>
      <c r="CZ287" s="125">
        <f t="shared" ca="1" si="544"/>
        <v>0</v>
      </c>
      <c r="DA287" s="341">
        <f t="shared" ca="1" si="545"/>
        <v>0</v>
      </c>
      <c r="DB287" s="606">
        <f t="shared" ca="1" si="546"/>
        <v>0</v>
      </c>
      <c r="DC287" s="606"/>
      <c r="DD287" s="606">
        <f t="shared" ca="1" si="547"/>
        <v>0</v>
      </c>
      <c r="DE287" s="125">
        <f t="shared" ca="1" si="548"/>
        <v>0</v>
      </c>
      <c r="DF287" s="125">
        <f t="shared" ca="1" si="549"/>
        <v>0</v>
      </c>
      <c r="DG287" s="125">
        <f t="shared" ca="1" si="550"/>
        <v>0</v>
      </c>
      <c r="DH287" s="125">
        <f t="shared" ca="1" si="551"/>
        <v>0</v>
      </c>
      <c r="DI287" s="125">
        <f t="shared" ca="1" si="552"/>
        <v>0</v>
      </c>
      <c r="DJ287" s="125">
        <f t="shared" ca="1" si="553"/>
        <v>0</v>
      </c>
      <c r="DK287" s="125">
        <f t="shared" ca="1" si="554"/>
        <v>0</v>
      </c>
      <c r="DL287" s="125">
        <f t="shared" ca="1" si="555"/>
        <v>0</v>
      </c>
      <c r="DM287" s="125">
        <f t="shared" ca="1" si="556"/>
        <v>0</v>
      </c>
      <c r="DN287" s="340" t="str">
        <f t="shared" ca="1" si="557"/>
        <v xml:space="preserve">    </v>
      </c>
      <c r="DO287" s="340">
        <f t="shared" ca="1" si="558"/>
        <v>0</v>
      </c>
      <c r="DP287" s="340">
        <f t="shared" ca="1" si="559"/>
        <v>0</v>
      </c>
      <c r="DQ287" s="340">
        <f t="shared" ca="1" si="560"/>
        <v>0</v>
      </c>
      <c r="DR287" s="340">
        <f t="shared" ca="1" si="561"/>
        <v>0</v>
      </c>
      <c r="DS287" s="340">
        <f t="shared" ca="1" si="562"/>
        <v>0</v>
      </c>
    </row>
    <row r="288" spans="1:123">
      <c r="A288">
        <f t="shared" ca="1" si="453"/>
        <v>282</v>
      </c>
      <c r="B288">
        <f t="shared" ca="1" si="454"/>
        <v>0</v>
      </c>
      <c r="C288">
        <f t="shared" ca="1" si="455"/>
        <v>0</v>
      </c>
      <c r="D288">
        <f t="shared" ca="1" si="456"/>
        <v>0</v>
      </c>
      <c r="E288">
        <f t="shared" ca="1" si="457"/>
        <v>0</v>
      </c>
      <c r="F288">
        <f t="shared" ca="1" si="458"/>
        <v>0</v>
      </c>
      <c r="G288" s="123" t="str">
        <f t="shared" ca="1" si="564"/>
        <v>0.0.0</v>
      </c>
      <c r="H288" s="123" t="str">
        <f t="shared" ca="1" si="564"/>
        <v>0.0.0</v>
      </c>
      <c r="I288" s="123" t="str">
        <f t="shared" ca="1" si="564"/>
        <v>0.0.0</v>
      </c>
      <c r="J288" s="123" t="str">
        <f t="shared" ca="1" si="564"/>
        <v>0.0.0</v>
      </c>
      <c r="K288" s="123" t="str">
        <f t="shared" ca="1" si="564"/>
        <v>0.0.0</v>
      </c>
      <c r="L288" s="123" t="str">
        <f t="shared" ca="1" si="564"/>
        <v>0.0.0</v>
      </c>
      <c r="M288" s="123" t="str">
        <f t="shared" ca="1" si="564"/>
        <v>0.0.0</v>
      </c>
      <c r="N288" s="123" t="str">
        <f t="shared" ca="1" si="564"/>
        <v>0.0.0</v>
      </c>
      <c r="O288" s="123">
        <f t="shared" ca="1" si="459"/>
        <v>0</v>
      </c>
      <c r="P288" s="123">
        <f t="shared" ca="1" si="460"/>
        <v>0</v>
      </c>
      <c r="Q288" s="123">
        <f t="shared" ca="1" si="461"/>
        <v>0</v>
      </c>
      <c r="R288" s="123">
        <f t="shared" ca="1" si="461"/>
        <v>0</v>
      </c>
      <c r="S288" s="123">
        <f t="shared" ca="1" si="462"/>
        <v>0</v>
      </c>
      <c r="T288" s="123">
        <f t="shared" ca="1" si="463"/>
        <v>0</v>
      </c>
      <c r="U288" s="123">
        <f t="shared" ca="1" si="464"/>
        <v>0</v>
      </c>
      <c r="V288" s="123">
        <f t="shared" ca="1" si="465"/>
        <v>0</v>
      </c>
      <c r="W288" s="123">
        <f t="shared" ca="1" si="466"/>
        <v>0</v>
      </c>
      <c r="X288" s="123">
        <f t="shared" ca="1" si="467"/>
        <v>0</v>
      </c>
      <c r="Y288" s="123">
        <f t="shared" ca="1" si="468"/>
        <v>0</v>
      </c>
      <c r="Z288" s="123">
        <f t="shared" ca="1" si="469"/>
        <v>0</v>
      </c>
      <c r="AA288" s="123">
        <f t="shared" ca="1" si="470"/>
        <v>0</v>
      </c>
      <c r="AB288" s="123">
        <f t="shared" ca="1" si="471"/>
        <v>0</v>
      </c>
      <c r="AC288" s="123">
        <f t="shared" ca="1" si="472"/>
        <v>0</v>
      </c>
      <c r="AD288" s="123">
        <f t="shared" ca="1" si="473"/>
        <v>0</v>
      </c>
      <c r="AE288" s="123">
        <f t="shared" ca="1" si="474"/>
        <v>0</v>
      </c>
      <c r="AF288" s="123">
        <f t="shared" ca="1" si="475"/>
        <v>0</v>
      </c>
      <c r="AG288" s="123">
        <f t="shared" ca="1" si="476"/>
        <v>0</v>
      </c>
      <c r="AH288" s="123">
        <f t="shared" ca="1" si="477"/>
        <v>0</v>
      </c>
      <c r="AI288" s="123">
        <f t="shared" ca="1" si="478"/>
        <v>0</v>
      </c>
      <c r="AJ288" s="123">
        <f t="shared" ca="1" si="479"/>
        <v>0</v>
      </c>
      <c r="AK288" s="123">
        <f t="shared" ca="1" si="480"/>
        <v>0</v>
      </c>
      <c r="AL288" s="123">
        <f t="shared" ca="1" si="481"/>
        <v>0</v>
      </c>
      <c r="AM288" s="123">
        <f t="shared" ca="1" si="482"/>
        <v>0</v>
      </c>
      <c r="AN288" s="123">
        <f t="shared" ca="1" si="483"/>
        <v>0</v>
      </c>
      <c r="AO288" s="123">
        <f t="shared" ca="1" si="484"/>
        <v>0</v>
      </c>
      <c r="AP288" s="123">
        <f t="shared" ca="1" si="485"/>
        <v>0</v>
      </c>
      <c r="AQ288" s="123">
        <f t="shared" ca="1" si="486"/>
        <v>0</v>
      </c>
      <c r="AR288" s="123">
        <f t="shared" ca="1" si="487"/>
        <v>0</v>
      </c>
      <c r="AS288" s="123">
        <f t="shared" ca="1" si="488"/>
        <v>0</v>
      </c>
      <c r="AT288" s="123">
        <f t="shared" ca="1" si="489"/>
        <v>0</v>
      </c>
      <c r="AU288" s="123">
        <f t="shared" ca="1" si="490"/>
        <v>0</v>
      </c>
      <c r="AV288" s="123">
        <f t="shared" ca="1" si="491"/>
        <v>0</v>
      </c>
      <c r="AW288" s="123">
        <f t="shared" ca="1" si="492"/>
        <v>0</v>
      </c>
      <c r="AX288" s="123">
        <f t="shared" ca="1" si="493"/>
        <v>0</v>
      </c>
      <c r="AY288" s="123">
        <f t="shared" ca="1" si="494"/>
        <v>0</v>
      </c>
      <c r="AZ288" s="123">
        <f t="shared" ca="1" si="495"/>
        <v>0</v>
      </c>
      <c r="BA288" s="123">
        <f t="shared" ca="1" si="496"/>
        <v>0</v>
      </c>
      <c r="BB288" s="123">
        <f t="shared" ca="1" si="497"/>
        <v>0</v>
      </c>
      <c r="BC288" s="123">
        <f t="shared" ca="1" si="498"/>
        <v>0</v>
      </c>
      <c r="BD288" s="123">
        <f t="shared" ca="1" si="499"/>
        <v>0</v>
      </c>
      <c r="BE288" s="123">
        <f t="shared" ca="1" si="500"/>
        <v>0</v>
      </c>
      <c r="BF288" s="123">
        <f t="shared" ca="1" si="501"/>
        <v>0</v>
      </c>
      <c r="BG288" s="123">
        <f t="shared" ca="1" si="502"/>
        <v>0</v>
      </c>
      <c r="BH288" s="123">
        <f t="shared" ca="1" si="503"/>
        <v>0</v>
      </c>
      <c r="BI288" s="123">
        <f t="shared" ca="1" si="504"/>
        <v>0</v>
      </c>
      <c r="BJ288" s="123">
        <f t="shared" ca="1" si="505"/>
        <v>0</v>
      </c>
      <c r="BK288" s="123">
        <f t="shared" ca="1" si="506"/>
        <v>0</v>
      </c>
      <c r="BL288" s="123">
        <f t="shared" ca="1" si="507"/>
        <v>0</v>
      </c>
      <c r="BM288" s="123">
        <f t="shared" ca="1" si="508"/>
        <v>0</v>
      </c>
      <c r="BN288" s="123">
        <f t="shared" ca="1" si="509"/>
        <v>0.65</v>
      </c>
      <c r="BO288" s="123">
        <f t="shared" ca="1" si="510"/>
        <v>0</v>
      </c>
      <c r="BP288" s="340">
        <f t="shared" ca="1" si="511"/>
        <v>0</v>
      </c>
      <c r="BQ288" s="123">
        <f t="shared" ca="1" si="512"/>
        <v>0</v>
      </c>
      <c r="BR288" s="123">
        <f t="shared" ca="1" si="513"/>
        <v>0</v>
      </c>
      <c r="BS288" s="123">
        <f t="shared" ca="1" si="514"/>
        <v>0</v>
      </c>
      <c r="BT288" s="123">
        <f t="shared" ca="1" si="515"/>
        <v>0</v>
      </c>
      <c r="BU288" s="123">
        <f t="shared" ca="1" si="516"/>
        <v>0</v>
      </c>
      <c r="BV288" s="123"/>
      <c r="BW288" s="123">
        <f t="shared" ca="1" si="517"/>
        <v>0</v>
      </c>
      <c r="BX288" s="123"/>
      <c r="BY288" s="123">
        <f t="shared" ca="1" si="518"/>
        <v>0</v>
      </c>
      <c r="BZ288" s="123"/>
      <c r="CA288" s="123">
        <f t="shared" ca="1" si="519"/>
        <v>0</v>
      </c>
      <c r="CB288" s="528">
        <f t="shared" ca="1" si="520"/>
        <v>0</v>
      </c>
      <c r="CC288" s="123">
        <f t="shared" ca="1" si="521"/>
        <v>0</v>
      </c>
      <c r="CD288" s="125">
        <f t="shared" ca="1" si="522"/>
        <v>0</v>
      </c>
      <c r="CE288" s="125">
        <f t="shared" ca="1" si="523"/>
        <v>0</v>
      </c>
      <c r="CF288" s="125">
        <f t="shared" ca="1" si="524"/>
        <v>0</v>
      </c>
      <c r="CG288" s="125">
        <f t="shared" ca="1" si="525"/>
        <v>0</v>
      </c>
      <c r="CH288" s="125">
        <f t="shared" ca="1" si="526"/>
        <v>0</v>
      </c>
      <c r="CI288" s="125">
        <f t="shared" ca="1" si="527"/>
        <v>0</v>
      </c>
      <c r="CJ288" s="125">
        <f t="shared" ca="1" si="528"/>
        <v>0</v>
      </c>
      <c r="CK288" s="125">
        <f t="shared" ca="1" si="529"/>
        <v>0</v>
      </c>
      <c r="CL288" s="125">
        <f t="shared" ca="1" si="530"/>
        <v>0</v>
      </c>
      <c r="CM288" s="125">
        <f t="shared" ca="1" si="531"/>
        <v>0</v>
      </c>
      <c r="CN288" s="125">
        <f t="shared" ca="1" si="532"/>
        <v>0</v>
      </c>
      <c r="CO288" s="125">
        <f t="shared" ca="1" si="533"/>
        <v>0</v>
      </c>
      <c r="CP288" s="125">
        <f t="shared" ca="1" si="534"/>
        <v>0</v>
      </c>
      <c r="CQ288" s="125">
        <f t="shared" ca="1" si="535"/>
        <v>0</v>
      </c>
      <c r="CR288" s="125">
        <f t="shared" ca="1" si="536"/>
        <v>0</v>
      </c>
      <c r="CS288" s="125">
        <f t="shared" ca="1" si="537"/>
        <v>0</v>
      </c>
      <c r="CT288" s="125">
        <f t="shared" ca="1" si="538"/>
        <v>0</v>
      </c>
      <c r="CU288" s="125">
        <f t="shared" ca="1" si="539"/>
        <v>0</v>
      </c>
      <c r="CV288" s="125">
        <f t="shared" ca="1" si="540"/>
        <v>0</v>
      </c>
      <c r="CW288" s="125">
        <f t="shared" ca="1" si="541"/>
        <v>0</v>
      </c>
      <c r="CX288" s="125">
        <f t="shared" ca="1" si="542"/>
        <v>0</v>
      </c>
      <c r="CY288" s="125">
        <f t="shared" ca="1" si="543"/>
        <v>0</v>
      </c>
      <c r="CZ288" s="125">
        <f t="shared" ca="1" si="544"/>
        <v>0</v>
      </c>
      <c r="DA288" s="341">
        <f t="shared" ca="1" si="545"/>
        <v>0</v>
      </c>
      <c r="DB288" s="606">
        <f t="shared" ca="1" si="546"/>
        <v>0</v>
      </c>
      <c r="DC288" s="606"/>
      <c r="DD288" s="606">
        <f t="shared" ca="1" si="547"/>
        <v>0</v>
      </c>
      <c r="DE288" s="125">
        <f t="shared" ca="1" si="548"/>
        <v>0</v>
      </c>
      <c r="DF288" s="125">
        <f t="shared" ca="1" si="549"/>
        <v>0</v>
      </c>
      <c r="DG288" s="125">
        <f t="shared" ca="1" si="550"/>
        <v>0</v>
      </c>
      <c r="DH288" s="125">
        <f t="shared" ca="1" si="551"/>
        <v>0</v>
      </c>
      <c r="DI288" s="125">
        <f t="shared" ca="1" si="552"/>
        <v>0</v>
      </c>
      <c r="DJ288" s="125">
        <f t="shared" ca="1" si="553"/>
        <v>0</v>
      </c>
      <c r="DK288" s="125">
        <f t="shared" ca="1" si="554"/>
        <v>0</v>
      </c>
      <c r="DL288" s="125">
        <f t="shared" ca="1" si="555"/>
        <v>0</v>
      </c>
      <c r="DM288" s="125">
        <f t="shared" ca="1" si="556"/>
        <v>0</v>
      </c>
      <c r="DN288" s="340" t="str">
        <f t="shared" ca="1" si="557"/>
        <v xml:space="preserve">    </v>
      </c>
      <c r="DO288" s="340">
        <f t="shared" ca="1" si="558"/>
        <v>0</v>
      </c>
      <c r="DP288" s="340">
        <f t="shared" ca="1" si="559"/>
        <v>0</v>
      </c>
      <c r="DQ288" s="340">
        <f t="shared" ca="1" si="560"/>
        <v>0</v>
      </c>
      <c r="DR288" s="340">
        <f t="shared" ca="1" si="561"/>
        <v>0</v>
      </c>
      <c r="DS288" s="340">
        <f t="shared" ca="1" si="562"/>
        <v>0</v>
      </c>
    </row>
    <row r="289" spans="1:123">
      <c r="A289">
        <f t="shared" ca="1" si="453"/>
        <v>283</v>
      </c>
      <c r="B289">
        <f t="shared" ca="1" si="454"/>
        <v>0</v>
      </c>
      <c r="C289">
        <f t="shared" ca="1" si="455"/>
        <v>0</v>
      </c>
      <c r="D289">
        <f t="shared" ca="1" si="456"/>
        <v>0</v>
      </c>
      <c r="E289">
        <f t="shared" ca="1" si="457"/>
        <v>0</v>
      </c>
      <c r="F289">
        <f t="shared" ca="1" si="458"/>
        <v>0</v>
      </c>
      <c r="G289" s="123" t="str">
        <f t="shared" ca="1" si="564"/>
        <v>0.0.0</v>
      </c>
      <c r="H289" s="123" t="str">
        <f t="shared" ca="1" si="564"/>
        <v>0.0.0</v>
      </c>
      <c r="I289" s="123" t="str">
        <f t="shared" ca="1" si="564"/>
        <v>0.0.0</v>
      </c>
      <c r="J289" s="123" t="str">
        <f t="shared" ca="1" si="564"/>
        <v>0.0.0</v>
      </c>
      <c r="K289" s="123" t="str">
        <f t="shared" ca="1" si="564"/>
        <v>0.0.0</v>
      </c>
      <c r="L289" s="123" t="str">
        <f t="shared" ca="1" si="564"/>
        <v>0.0.0</v>
      </c>
      <c r="M289" s="123" t="str">
        <f t="shared" ca="1" si="564"/>
        <v>0.0.0</v>
      </c>
      <c r="N289" s="123" t="str">
        <f t="shared" ca="1" si="564"/>
        <v>0.0.0</v>
      </c>
      <c r="O289" s="123">
        <f t="shared" ca="1" si="459"/>
        <v>0</v>
      </c>
      <c r="P289" s="123">
        <f t="shared" ca="1" si="460"/>
        <v>0</v>
      </c>
      <c r="Q289" s="123">
        <f t="shared" ca="1" si="461"/>
        <v>0</v>
      </c>
      <c r="R289" s="123">
        <f t="shared" ca="1" si="461"/>
        <v>0</v>
      </c>
      <c r="S289" s="123">
        <f t="shared" ca="1" si="462"/>
        <v>0</v>
      </c>
      <c r="T289" s="123">
        <f t="shared" ca="1" si="463"/>
        <v>0</v>
      </c>
      <c r="U289" s="123">
        <f t="shared" ca="1" si="464"/>
        <v>0</v>
      </c>
      <c r="V289" s="123">
        <f t="shared" ca="1" si="465"/>
        <v>0</v>
      </c>
      <c r="W289" s="123">
        <f t="shared" ca="1" si="466"/>
        <v>0</v>
      </c>
      <c r="X289" s="123">
        <f t="shared" ca="1" si="467"/>
        <v>0</v>
      </c>
      <c r="Y289" s="123">
        <f t="shared" ca="1" si="468"/>
        <v>0</v>
      </c>
      <c r="Z289" s="123">
        <f t="shared" ca="1" si="469"/>
        <v>0</v>
      </c>
      <c r="AA289" s="123">
        <f t="shared" ca="1" si="470"/>
        <v>0</v>
      </c>
      <c r="AB289" s="123">
        <f t="shared" ca="1" si="471"/>
        <v>0</v>
      </c>
      <c r="AC289" s="123">
        <f t="shared" ca="1" si="472"/>
        <v>0</v>
      </c>
      <c r="AD289" s="123">
        <f t="shared" ca="1" si="473"/>
        <v>0</v>
      </c>
      <c r="AE289" s="123">
        <f t="shared" ca="1" si="474"/>
        <v>0</v>
      </c>
      <c r="AF289" s="123">
        <f t="shared" ca="1" si="475"/>
        <v>0</v>
      </c>
      <c r="AG289" s="123">
        <f t="shared" ca="1" si="476"/>
        <v>0</v>
      </c>
      <c r="AH289" s="123">
        <f t="shared" ca="1" si="477"/>
        <v>0</v>
      </c>
      <c r="AI289" s="123">
        <f t="shared" ca="1" si="478"/>
        <v>0</v>
      </c>
      <c r="AJ289" s="123">
        <f t="shared" ca="1" si="479"/>
        <v>0</v>
      </c>
      <c r="AK289" s="123">
        <f t="shared" ca="1" si="480"/>
        <v>0</v>
      </c>
      <c r="AL289" s="123">
        <f t="shared" ca="1" si="481"/>
        <v>0</v>
      </c>
      <c r="AM289" s="123">
        <f t="shared" ca="1" si="482"/>
        <v>0</v>
      </c>
      <c r="AN289" s="123">
        <f t="shared" ca="1" si="483"/>
        <v>0</v>
      </c>
      <c r="AO289" s="123">
        <f t="shared" ca="1" si="484"/>
        <v>0</v>
      </c>
      <c r="AP289" s="123">
        <f t="shared" ca="1" si="485"/>
        <v>0</v>
      </c>
      <c r="AQ289" s="123">
        <f t="shared" ca="1" si="486"/>
        <v>0</v>
      </c>
      <c r="AR289" s="123">
        <f t="shared" ca="1" si="487"/>
        <v>0</v>
      </c>
      <c r="AS289" s="123">
        <f t="shared" ca="1" si="488"/>
        <v>0</v>
      </c>
      <c r="AT289" s="123">
        <f t="shared" ca="1" si="489"/>
        <v>0</v>
      </c>
      <c r="AU289" s="123">
        <f t="shared" ca="1" si="490"/>
        <v>0</v>
      </c>
      <c r="AV289" s="123">
        <f t="shared" ca="1" si="491"/>
        <v>0</v>
      </c>
      <c r="AW289" s="123">
        <f t="shared" ca="1" si="492"/>
        <v>0</v>
      </c>
      <c r="AX289" s="123">
        <f t="shared" ca="1" si="493"/>
        <v>0</v>
      </c>
      <c r="AY289" s="123">
        <f t="shared" ca="1" si="494"/>
        <v>0</v>
      </c>
      <c r="AZ289" s="123">
        <f t="shared" ca="1" si="495"/>
        <v>0</v>
      </c>
      <c r="BA289" s="123">
        <f t="shared" ca="1" si="496"/>
        <v>0</v>
      </c>
      <c r="BB289" s="123">
        <f t="shared" ca="1" si="497"/>
        <v>0</v>
      </c>
      <c r="BC289" s="123">
        <f t="shared" ca="1" si="498"/>
        <v>0</v>
      </c>
      <c r="BD289" s="123">
        <f t="shared" ca="1" si="499"/>
        <v>0</v>
      </c>
      <c r="BE289" s="123">
        <f t="shared" ca="1" si="500"/>
        <v>0</v>
      </c>
      <c r="BF289" s="123">
        <f t="shared" ca="1" si="501"/>
        <v>0</v>
      </c>
      <c r="BG289" s="123">
        <f t="shared" ca="1" si="502"/>
        <v>0</v>
      </c>
      <c r="BH289" s="123">
        <f t="shared" ca="1" si="503"/>
        <v>0</v>
      </c>
      <c r="BI289" s="123">
        <f t="shared" ca="1" si="504"/>
        <v>0</v>
      </c>
      <c r="BJ289" s="123">
        <f t="shared" ca="1" si="505"/>
        <v>0</v>
      </c>
      <c r="BK289" s="123">
        <f t="shared" ca="1" si="506"/>
        <v>0</v>
      </c>
      <c r="BL289" s="123">
        <f t="shared" ca="1" si="507"/>
        <v>0</v>
      </c>
      <c r="BM289" s="123">
        <f t="shared" ca="1" si="508"/>
        <v>0</v>
      </c>
      <c r="BN289" s="123">
        <f t="shared" ca="1" si="509"/>
        <v>0.65</v>
      </c>
      <c r="BO289" s="123">
        <f t="shared" ca="1" si="510"/>
        <v>0</v>
      </c>
      <c r="BP289" s="340">
        <f t="shared" ca="1" si="511"/>
        <v>0</v>
      </c>
      <c r="BQ289" s="123">
        <f t="shared" ca="1" si="512"/>
        <v>0</v>
      </c>
      <c r="BR289" s="123">
        <f t="shared" ca="1" si="513"/>
        <v>0</v>
      </c>
      <c r="BS289" s="123">
        <f t="shared" ca="1" si="514"/>
        <v>0</v>
      </c>
      <c r="BT289" s="123">
        <f t="shared" ca="1" si="515"/>
        <v>0</v>
      </c>
      <c r="BU289" s="123">
        <f t="shared" ca="1" si="516"/>
        <v>0</v>
      </c>
      <c r="BV289" s="123"/>
      <c r="BW289" s="123">
        <f t="shared" ca="1" si="517"/>
        <v>0</v>
      </c>
      <c r="BX289" s="123"/>
      <c r="BY289" s="123">
        <f t="shared" ca="1" si="518"/>
        <v>0</v>
      </c>
      <c r="BZ289" s="123"/>
      <c r="CA289" s="123">
        <f t="shared" ca="1" si="519"/>
        <v>0</v>
      </c>
      <c r="CB289" s="528">
        <f t="shared" ca="1" si="520"/>
        <v>0</v>
      </c>
      <c r="CC289" s="123">
        <f t="shared" ca="1" si="521"/>
        <v>0</v>
      </c>
      <c r="CD289" s="125">
        <f t="shared" ca="1" si="522"/>
        <v>0</v>
      </c>
      <c r="CE289" s="125">
        <f t="shared" ca="1" si="523"/>
        <v>0</v>
      </c>
      <c r="CF289" s="125">
        <f t="shared" ca="1" si="524"/>
        <v>0</v>
      </c>
      <c r="CG289" s="125">
        <f t="shared" ca="1" si="525"/>
        <v>0</v>
      </c>
      <c r="CH289" s="125">
        <f t="shared" ca="1" si="526"/>
        <v>0</v>
      </c>
      <c r="CI289" s="125">
        <f t="shared" ca="1" si="527"/>
        <v>0</v>
      </c>
      <c r="CJ289" s="125">
        <f t="shared" ca="1" si="528"/>
        <v>0</v>
      </c>
      <c r="CK289" s="125">
        <f t="shared" ca="1" si="529"/>
        <v>0</v>
      </c>
      <c r="CL289" s="125">
        <f t="shared" ca="1" si="530"/>
        <v>0</v>
      </c>
      <c r="CM289" s="125">
        <f t="shared" ca="1" si="531"/>
        <v>0</v>
      </c>
      <c r="CN289" s="125">
        <f t="shared" ca="1" si="532"/>
        <v>0</v>
      </c>
      <c r="CO289" s="125">
        <f t="shared" ca="1" si="533"/>
        <v>0</v>
      </c>
      <c r="CP289" s="125">
        <f t="shared" ca="1" si="534"/>
        <v>0</v>
      </c>
      <c r="CQ289" s="125">
        <f t="shared" ca="1" si="535"/>
        <v>0</v>
      </c>
      <c r="CR289" s="125">
        <f t="shared" ca="1" si="536"/>
        <v>0</v>
      </c>
      <c r="CS289" s="125">
        <f t="shared" ca="1" si="537"/>
        <v>0</v>
      </c>
      <c r="CT289" s="125">
        <f t="shared" ca="1" si="538"/>
        <v>0</v>
      </c>
      <c r="CU289" s="125">
        <f t="shared" ca="1" si="539"/>
        <v>0</v>
      </c>
      <c r="CV289" s="125">
        <f t="shared" ca="1" si="540"/>
        <v>0</v>
      </c>
      <c r="CW289" s="125">
        <f t="shared" ca="1" si="541"/>
        <v>0</v>
      </c>
      <c r="CX289" s="125">
        <f t="shared" ca="1" si="542"/>
        <v>0</v>
      </c>
      <c r="CY289" s="125">
        <f t="shared" ca="1" si="543"/>
        <v>0</v>
      </c>
      <c r="CZ289" s="125">
        <f t="shared" ca="1" si="544"/>
        <v>0</v>
      </c>
      <c r="DA289" s="341">
        <f t="shared" ca="1" si="545"/>
        <v>0</v>
      </c>
      <c r="DB289" s="606">
        <f t="shared" ca="1" si="546"/>
        <v>0</v>
      </c>
      <c r="DC289" s="606"/>
      <c r="DD289" s="606">
        <f t="shared" ca="1" si="547"/>
        <v>0</v>
      </c>
      <c r="DE289" s="125">
        <f t="shared" ca="1" si="548"/>
        <v>0</v>
      </c>
      <c r="DF289" s="125">
        <f t="shared" ca="1" si="549"/>
        <v>0</v>
      </c>
      <c r="DG289" s="125">
        <f t="shared" ca="1" si="550"/>
        <v>0</v>
      </c>
      <c r="DH289" s="125">
        <f t="shared" ca="1" si="551"/>
        <v>0</v>
      </c>
      <c r="DI289" s="125">
        <f t="shared" ca="1" si="552"/>
        <v>0</v>
      </c>
      <c r="DJ289" s="125">
        <f t="shared" ca="1" si="553"/>
        <v>0</v>
      </c>
      <c r="DK289" s="125">
        <f t="shared" ca="1" si="554"/>
        <v>0</v>
      </c>
      <c r="DL289" s="125">
        <f t="shared" ca="1" si="555"/>
        <v>0</v>
      </c>
      <c r="DM289" s="125">
        <f t="shared" ca="1" si="556"/>
        <v>0</v>
      </c>
      <c r="DN289" s="340" t="str">
        <f t="shared" ca="1" si="557"/>
        <v xml:space="preserve">    </v>
      </c>
      <c r="DO289" s="340">
        <f t="shared" ca="1" si="558"/>
        <v>0</v>
      </c>
      <c r="DP289" s="340">
        <f t="shared" ca="1" si="559"/>
        <v>0</v>
      </c>
      <c r="DQ289" s="340">
        <f t="shared" ca="1" si="560"/>
        <v>0</v>
      </c>
      <c r="DR289" s="340">
        <f t="shared" ca="1" si="561"/>
        <v>0</v>
      </c>
      <c r="DS289" s="340">
        <f t="shared" ca="1" si="562"/>
        <v>0</v>
      </c>
    </row>
    <row r="290" spans="1:123">
      <c r="A290">
        <f t="shared" ca="1" si="453"/>
        <v>284</v>
      </c>
      <c r="B290">
        <f t="shared" ca="1" si="454"/>
        <v>0</v>
      </c>
      <c r="C290">
        <f t="shared" ca="1" si="455"/>
        <v>0</v>
      </c>
      <c r="D290">
        <f t="shared" ca="1" si="456"/>
        <v>0</v>
      </c>
      <c r="E290">
        <f t="shared" ca="1" si="457"/>
        <v>0</v>
      </c>
      <c r="F290">
        <f t="shared" ca="1" si="458"/>
        <v>0</v>
      </c>
      <c r="G290" s="123" t="str">
        <f t="shared" ca="1" si="564"/>
        <v>0.0.0</v>
      </c>
      <c r="H290" s="123" t="str">
        <f t="shared" ca="1" si="564"/>
        <v>0.0.0</v>
      </c>
      <c r="I290" s="123" t="str">
        <f t="shared" ca="1" si="564"/>
        <v>0.0.0</v>
      </c>
      <c r="J290" s="123" t="str">
        <f t="shared" ca="1" si="564"/>
        <v>0.0.0</v>
      </c>
      <c r="K290" s="123" t="str">
        <f t="shared" ca="1" si="564"/>
        <v>0.0.0</v>
      </c>
      <c r="L290" s="123" t="str">
        <f t="shared" ca="1" si="564"/>
        <v>0.0.0</v>
      </c>
      <c r="M290" s="123" t="str">
        <f t="shared" ca="1" si="564"/>
        <v>0.0.0</v>
      </c>
      <c r="N290" s="123" t="str">
        <f t="shared" ca="1" si="564"/>
        <v>0.0.0</v>
      </c>
      <c r="O290" s="123">
        <f t="shared" ca="1" si="459"/>
        <v>0</v>
      </c>
      <c r="P290" s="123">
        <f t="shared" ca="1" si="460"/>
        <v>0</v>
      </c>
      <c r="Q290" s="123">
        <f t="shared" ca="1" si="461"/>
        <v>0</v>
      </c>
      <c r="R290" s="123">
        <f t="shared" ca="1" si="461"/>
        <v>0</v>
      </c>
      <c r="S290" s="123">
        <f t="shared" ca="1" si="462"/>
        <v>0</v>
      </c>
      <c r="T290" s="123">
        <f t="shared" ca="1" si="463"/>
        <v>0</v>
      </c>
      <c r="U290" s="123">
        <f t="shared" ca="1" si="464"/>
        <v>0</v>
      </c>
      <c r="V290" s="123">
        <f t="shared" ca="1" si="465"/>
        <v>0</v>
      </c>
      <c r="W290" s="123">
        <f t="shared" ca="1" si="466"/>
        <v>0</v>
      </c>
      <c r="X290" s="123">
        <f t="shared" ca="1" si="467"/>
        <v>0</v>
      </c>
      <c r="Y290" s="123">
        <f t="shared" ca="1" si="468"/>
        <v>0</v>
      </c>
      <c r="Z290" s="123">
        <f t="shared" ca="1" si="469"/>
        <v>0</v>
      </c>
      <c r="AA290" s="123">
        <f t="shared" ca="1" si="470"/>
        <v>0</v>
      </c>
      <c r="AB290" s="123">
        <f t="shared" ca="1" si="471"/>
        <v>0</v>
      </c>
      <c r="AC290" s="123">
        <f t="shared" ca="1" si="472"/>
        <v>0</v>
      </c>
      <c r="AD290" s="123">
        <f t="shared" ca="1" si="473"/>
        <v>0</v>
      </c>
      <c r="AE290" s="123">
        <f t="shared" ca="1" si="474"/>
        <v>0</v>
      </c>
      <c r="AF290" s="123">
        <f t="shared" ca="1" si="475"/>
        <v>0</v>
      </c>
      <c r="AG290" s="123">
        <f t="shared" ca="1" si="476"/>
        <v>0</v>
      </c>
      <c r="AH290" s="123">
        <f t="shared" ca="1" si="477"/>
        <v>0</v>
      </c>
      <c r="AI290" s="123">
        <f t="shared" ca="1" si="478"/>
        <v>0</v>
      </c>
      <c r="AJ290" s="123">
        <f t="shared" ca="1" si="479"/>
        <v>0</v>
      </c>
      <c r="AK290" s="123">
        <f t="shared" ca="1" si="480"/>
        <v>0</v>
      </c>
      <c r="AL290" s="123">
        <f t="shared" ca="1" si="481"/>
        <v>0</v>
      </c>
      <c r="AM290" s="123">
        <f t="shared" ca="1" si="482"/>
        <v>0</v>
      </c>
      <c r="AN290" s="123">
        <f t="shared" ca="1" si="483"/>
        <v>0</v>
      </c>
      <c r="AO290" s="123">
        <f t="shared" ca="1" si="484"/>
        <v>0</v>
      </c>
      <c r="AP290" s="123">
        <f t="shared" ca="1" si="485"/>
        <v>0</v>
      </c>
      <c r="AQ290" s="123">
        <f t="shared" ca="1" si="486"/>
        <v>0</v>
      </c>
      <c r="AR290" s="123">
        <f t="shared" ca="1" si="487"/>
        <v>0</v>
      </c>
      <c r="AS290" s="123">
        <f t="shared" ca="1" si="488"/>
        <v>0</v>
      </c>
      <c r="AT290" s="123">
        <f t="shared" ca="1" si="489"/>
        <v>0</v>
      </c>
      <c r="AU290" s="123">
        <f t="shared" ca="1" si="490"/>
        <v>0</v>
      </c>
      <c r="AV290" s="123">
        <f t="shared" ca="1" si="491"/>
        <v>0</v>
      </c>
      <c r="AW290" s="123">
        <f t="shared" ca="1" si="492"/>
        <v>0</v>
      </c>
      <c r="AX290" s="123">
        <f t="shared" ca="1" si="493"/>
        <v>0</v>
      </c>
      <c r="AY290" s="123">
        <f t="shared" ca="1" si="494"/>
        <v>0</v>
      </c>
      <c r="AZ290" s="123">
        <f t="shared" ca="1" si="495"/>
        <v>0</v>
      </c>
      <c r="BA290" s="123">
        <f t="shared" ca="1" si="496"/>
        <v>0</v>
      </c>
      <c r="BB290" s="123">
        <f t="shared" ca="1" si="497"/>
        <v>0</v>
      </c>
      <c r="BC290" s="123">
        <f t="shared" ca="1" si="498"/>
        <v>0</v>
      </c>
      <c r="BD290" s="123">
        <f t="shared" ca="1" si="499"/>
        <v>0</v>
      </c>
      <c r="BE290" s="123">
        <f t="shared" ca="1" si="500"/>
        <v>0</v>
      </c>
      <c r="BF290" s="123">
        <f t="shared" ca="1" si="501"/>
        <v>0</v>
      </c>
      <c r="BG290" s="123">
        <f t="shared" ca="1" si="502"/>
        <v>0</v>
      </c>
      <c r="BH290" s="123">
        <f t="shared" ca="1" si="503"/>
        <v>0</v>
      </c>
      <c r="BI290" s="123">
        <f t="shared" ca="1" si="504"/>
        <v>0</v>
      </c>
      <c r="BJ290" s="123">
        <f t="shared" ca="1" si="505"/>
        <v>0</v>
      </c>
      <c r="BK290" s="123">
        <f t="shared" ca="1" si="506"/>
        <v>0</v>
      </c>
      <c r="BL290" s="123">
        <f t="shared" ca="1" si="507"/>
        <v>0</v>
      </c>
      <c r="BM290" s="123">
        <f t="shared" ca="1" si="508"/>
        <v>0</v>
      </c>
      <c r="BN290" s="123">
        <f t="shared" ca="1" si="509"/>
        <v>0.65</v>
      </c>
      <c r="BO290" s="123">
        <f t="shared" ca="1" si="510"/>
        <v>0</v>
      </c>
      <c r="BP290" s="340">
        <f t="shared" ca="1" si="511"/>
        <v>0</v>
      </c>
      <c r="BQ290" s="123">
        <f t="shared" ca="1" si="512"/>
        <v>0</v>
      </c>
      <c r="BR290" s="123">
        <f t="shared" ca="1" si="513"/>
        <v>0</v>
      </c>
      <c r="BS290" s="123">
        <f t="shared" ca="1" si="514"/>
        <v>0</v>
      </c>
      <c r="BT290" s="123">
        <f t="shared" ca="1" si="515"/>
        <v>0</v>
      </c>
      <c r="BU290" s="123">
        <f t="shared" ca="1" si="516"/>
        <v>0</v>
      </c>
      <c r="BV290" s="123"/>
      <c r="BW290" s="123">
        <f t="shared" ca="1" si="517"/>
        <v>0</v>
      </c>
      <c r="BX290" s="123"/>
      <c r="BY290" s="123">
        <f t="shared" ca="1" si="518"/>
        <v>0</v>
      </c>
      <c r="BZ290" s="123"/>
      <c r="CA290" s="123">
        <f t="shared" ca="1" si="519"/>
        <v>0</v>
      </c>
      <c r="CB290" s="528">
        <f t="shared" ca="1" si="520"/>
        <v>0</v>
      </c>
      <c r="CC290" s="123">
        <f t="shared" ca="1" si="521"/>
        <v>0</v>
      </c>
      <c r="CD290" s="125">
        <f t="shared" ca="1" si="522"/>
        <v>0</v>
      </c>
      <c r="CE290" s="125">
        <f t="shared" ca="1" si="523"/>
        <v>0</v>
      </c>
      <c r="CF290" s="125">
        <f t="shared" ca="1" si="524"/>
        <v>0</v>
      </c>
      <c r="CG290" s="125">
        <f t="shared" ca="1" si="525"/>
        <v>0</v>
      </c>
      <c r="CH290" s="125">
        <f t="shared" ca="1" si="526"/>
        <v>0</v>
      </c>
      <c r="CI290" s="125">
        <f t="shared" ca="1" si="527"/>
        <v>0</v>
      </c>
      <c r="CJ290" s="125">
        <f t="shared" ca="1" si="528"/>
        <v>0</v>
      </c>
      <c r="CK290" s="125">
        <f t="shared" ca="1" si="529"/>
        <v>0</v>
      </c>
      <c r="CL290" s="125">
        <f t="shared" ca="1" si="530"/>
        <v>0</v>
      </c>
      <c r="CM290" s="125">
        <f t="shared" ca="1" si="531"/>
        <v>0</v>
      </c>
      <c r="CN290" s="125">
        <f t="shared" ca="1" si="532"/>
        <v>0</v>
      </c>
      <c r="CO290" s="125">
        <f t="shared" ca="1" si="533"/>
        <v>0</v>
      </c>
      <c r="CP290" s="125">
        <f t="shared" ca="1" si="534"/>
        <v>0</v>
      </c>
      <c r="CQ290" s="125">
        <f t="shared" ca="1" si="535"/>
        <v>0</v>
      </c>
      <c r="CR290" s="125">
        <f t="shared" ca="1" si="536"/>
        <v>0</v>
      </c>
      <c r="CS290" s="125">
        <f t="shared" ca="1" si="537"/>
        <v>0</v>
      </c>
      <c r="CT290" s="125">
        <f t="shared" ca="1" si="538"/>
        <v>0</v>
      </c>
      <c r="CU290" s="125">
        <f t="shared" ca="1" si="539"/>
        <v>0</v>
      </c>
      <c r="CV290" s="125">
        <f t="shared" ca="1" si="540"/>
        <v>0</v>
      </c>
      <c r="CW290" s="125">
        <f t="shared" ca="1" si="541"/>
        <v>0</v>
      </c>
      <c r="CX290" s="125">
        <f t="shared" ca="1" si="542"/>
        <v>0</v>
      </c>
      <c r="CY290" s="125">
        <f t="shared" ca="1" si="543"/>
        <v>0</v>
      </c>
      <c r="CZ290" s="125">
        <f t="shared" ca="1" si="544"/>
        <v>0</v>
      </c>
      <c r="DA290" s="341">
        <f t="shared" ca="1" si="545"/>
        <v>0</v>
      </c>
      <c r="DB290" s="606">
        <f t="shared" ca="1" si="546"/>
        <v>0</v>
      </c>
      <c r="DC290" s="606"/>
      <c r="DD290" s="606">
        <f t="shared" ca="1" si="547"/>
        <v>0</v>
      </c>
      <c r="DE290" s="125">
        <f t="shared" ca="1" si="548"/>
        <v>0</v>
      </c>
      <c r="DF290" s="125">
        <f t="shared" ca="1" si="549"/>
        <v>0</v>
      </c>
      <c r="DG290" s="125">
        <f t="shared" ca="1" si="550"/>
        <v>0</v>
      </c>
      <c r="DH290" s="125">
        <f t="shared" ca="1" si="551"/>
        <v>0</v>
      </c>
      <c r="DI290" s="125">
        <f t="shared" ca="1" si="552"/>
        <v>0</v>
      </c>
      <c r="DJ290" s="125">
        <f t="shared" ca="1" si="553"/>
        <v>0</v>
      </c>
      <c r="DK290" s="125">
        <f t="shared" ca="1" si="554"/>
        <v>0</v>
      </c>
      <c r="DL290" s="125">
        <f t="shared" ca="1" si="555"/>
        <v>0</v>
      </c>
      <c r="DM290" s="125">
        <f t="shared" ca="1" si="556"/>
        <v>0</v>
      </c>
      <c r="DN290" s="340" t="str">
        <f t="shared" ca="1" si="557"/>
        <v xml:space="preserve">    </v>
      </c>
      <c r="DO290" s="340">
        <f t="shared" ca="1" si="558"/>
        <v>0</v>
      </c>
      <c r="DP290" s="340">
        <f t="shared" ca="1" si="559"/>
        <v>0</v>
      </c>
      <c r="DQ290" s="340">
        <f t="shared" ca="1" si="560"/>
        <v>0</v>
      </c>
      <c r="DR290" s="340">
        <f t="shared" ca="1" si="561"/>
        <v>0</v>
      </c>
      <c r="DS290" s="340">
        <f t="shared" ca="1" si="562"/>
        <v>0</v>
      </c>
    </row>
    <row r="291" spans="1:123">
      <c r="A291">
        <f t="shared" ca="1" si="453"/>
        <v>285</v>
      </c>
      <c r="B291">
        <f t="shared" ca="1" si="454"/>
        <v>0</v>
      </c>
      <c r="C291">
        <f t="shared" ca="1" si="455"/>
        <v>0</v>
      </c>
      <c r="D291">
        <f t="shared" ca="1" si="456"/>
        <v>0</v>
      </c>
      <c r="E291">
        <f t="shared" ca="1" si="457"/>
        <v>0</v>
      </c>
      <c r="F291">
        <f t="shared" ca="1" si="458"/>
        <v>0</v>
      </c>
      <c r="G291" s="123" t="str">
        <f t="shared" ca="1" si="564"/>
        <v>0.0.0</v>
      </c>
      <c r="H291" s="123" t="str">
        <f t="shared" ca="1" si="564"/>
        <v>0.0.0</v>
      </c>
      <c r="I291" s="123" t="str">
        <f t="shared" ca="1" si="564"/>
        <v>0.0.0</v>
      </c>
      <c r="J291" s="123" t="str">
        <f t="shared" ca="1" si="564"/>
        <v>0.0.0</v>
      </c>
      <c r="K291" s="123" t="str">
        <f t="shared" ca="1" si="564"/>
        <v>0.0.0</v>
      </c>
      <c r="L291" s="123" t="str">
        <f t="shared" ca="1" si="564"/>
        <v>0.0.0</v>
      </c>
      <c r="M291" s="123" t="str">
        <f t="shared" ca="1" si="564"/>
        <v>0.0.0</v>
      </c>
      <c r="N291" s="123" t="str">
        <f t="shared" ca="1" si="564"/>
        <v>0.0.0</v>
      </c>
      <c r="O291" s="123">
        <f t="shared" ca="1" si="459"/>
        <v>0</v>
      </c>
      <c r="P291" s="123">
        <f t="shared" ca="1" si="460"/>
        <v>0</v>
      </c>
      <c r="Q291" s="123">
        <f t="shared" ca="1" si="461"/>
        <v>0</v>
      </c>
      <c r="R291" s="123">
        <f t="shared" ca="1" si="461"/>
        <v>0</v>
      </c>
      <c r="S291" s="123">
        <f t="shared" ca="1" si="462"/>
        <v>0</v>
      </c>
      <c r="T291" s="123">
        <f t="shared" ca="1" si="463"/>
        <v>0</v>
      </c>
      <c r="U291" s="123">
        <f t="shared" ca="1" si="464"/>
        <v>0</v>
      </c>
      <c r="V291" s="123">
        <f t="shared" ca="1" si="465"/>
        <v>0</v>
      </c>
      <c r="W291" s="123">
        <f t="shared" ca="1" si="466"/>
        <v>0</v>
      </c>
      <c r="X291" s="123">
        <f t="shared" ca="1" si="467"/>
        <v>0</v>
      </c>
      <c r="Y291" s="123">
        <f t="shared" ca="1" si="468"/>
        <v>0</v>
      </c>
      <c r="Z291" s="123">
        <f t="shared" ca="1" si="469"/>
        <v>0</v>
      </c>
      <c r="AA291" s="123">
        <f t="shared" ca="1" si="470"/>
        <v>0</v>
      </c>
      <c r="AB291" s="123">
        <f t="shared" ca="1" si="471"/>
        <v>0</v>
      </c>
      <c r="AC291" s="123">
        <f t="shared" ca="1" si="472"/>
        <v>0</v>
      </c>
      <c r="AD291" s="123">
        <f t="shared" ca="1" si="473"/>
        <v>0</v>
      </c>
      <c r="AE291" s="123">
        <f t="shared" ca="1" si="474"/>
        <v>0</v>
      </c>
      <c r="AF291" s="123">
        <f t="shared" ca="1" si="475"/>
        <v>0</v>
      </c>
      <c r="AG291" s="123">
        <f t="shared" ca="1" si="476"/>
        <v>0</v>
      </c>
      <c r="AH291" s="123">
        <f t="shared" ca="1" si="477"/>
        <v>0</v>
      </c>
      <c r="AI291" s="123">
        <f t="shared" ca="1" si="478"/>
        <v>0</v>
      </c>
      <c r="AJ291" s="123">
        <f t="shared" ca="1" si="479"/>
        <v>0</v>
      </c>
      <c r="AK291" s="123">
        <f t="shared" ca="1" si="480"/>
        <v>0</v>
      </c>
      <c r="AL291" s="123">
        <f t="shared" ca="1" si="481"/>
        <v>0</v>
      </c>
      <c r="AM291" s="123">
        <f t="shared" ca="1" si="482"/>
        <v>0</v>
      </c>
      <c r="AN291" s="123">
        <f t="shared" ca="1" si="483"/>
        <v>0</v>
      </c>
      <c r="AO291" s="123">
        <f t="shared" ca="1" si="484"/>
        <v>0</v>
      </c>
      <c r="AP291" s="123">
        <f t="shared" ca="1" si="485"/>
        <v>0</v>
      </c>
      <c r="AQ291" s="123">
        <f t="shared" ca="1" si="486"/>
        <v>0</v>
      </c>
      <c r="AR291" s="123">
        <f t="shared" ca="1" si="487"/>
        <v>0</v>
      </c>
      <c r="AS291" s="123">
        <f t="shared" ca="1" si="488"/>
        <v>0</v>
      </c>
      <c r="AT291" s="123">
        <f t="shared" ca="1" si="489"/>
        <v>0</v>
      </c>
      <c r="AU291" s="123">
        <f t="shared" ca="1" si="490"/>
        <v>0</v>
      </c>
      <c r="AV291" s="123">
        <f t="shared" ca="1" si="491"/>
        <v>0</v>
      </c>
      <c r="AW291" s="123">
        <f t="shared" ca="1" si="492"/>
        <v>0</v>
      </c>
      <c r="AX291" s="123">
        <f t="shared" ca="1" si="493"/>
        <v>0</v>
      </c>
      <c r="AY291" s="123">
        <f t="shared" ca="1" si="494"/>
        <v>0</v>
      </c>
      <c r="AZ291" s="123">
        <f t="shared" ca="1" si="495"/>
        <v>0</v>
      </c>
      <c r="BA291" s="123">
        <f t="shared" ca="1" si="496"/>
        <v>0</v>
      </c>
      <c r="BB291" s="123">
        <f t="shared" ca="1" si="497"/>
        <v>0</v>
      </c>
      <c r="BC291" s="123">
        <f t="shared" ca="1" si="498"/>
        <v>0</v>
      </c>
      <c r="BD291" s="123">
        <f t="shared" ca="1" si="499"/>
        <v>0</v>
      </c>
      <c r="BE291" s="123">
        <f t="shared" ca="1" si="500"/>
        <v>0</v>
      </c>
      <c r="BF291" s="123">
        <f t="shared" ca="1" si="501"/>
        <v>0</v>
      </c>
      <c r="BG291" s="123">
        <f t="shared" ca="1" si="502"/>
        <v>0</v>
      </c>
      <c r="BH291" s="123">
        <f t="shared" ca="1" si="503"/>
        <v>0</v>
      </c>
      <c r="BI291" s="123">
        <f t="shared" ca="1" si="504"/>
        <v>0</v>
      </c>
      <c r="BJ291" s="123">
        <f t="shared" ca="1" si="505"/>
        <v>0</v>
      </c>
      <c r="BK291" s="123">
        <f t="shared" ca="1" si="506"/>
        <v>0</v>
      </c>
      <c r="BL291" s="123">
        <f t="shared" ca="1" si="507"/>
        <v>0</v>
      </c>
      <c r="BM291" s="123">
        <f t="shared" ca="1" si="508"/>
        <v>0</v>
      </c>
      <c r="BN291" s="123">
        <f t="shared" ca="1" si="509"/>
        <v>0.65</v>
      </c>
      <c r="BO291" s="123">
        <f t="shared" ca="1" si="510"/>
        <v>0</v>
      </c>
      <c r="BP291" s="340">
        <f t="shared" ca="1" si="511"/>
        <v>0</v>
      </c>
      <c r="BQ291" s="123">
        <f t="shared" ca="1" si="512"/>
        <v>0</v>
      </c>
      <c r="BR291" s="123">
        <f t="shared" ca="1" si="513"/>
        <v>0</v>
      </c>
      <c r="BS291" s="123">
        <f t="shared" ca="1" si="514"/>
        <v>0</v>
      </c>
      <c r="BT291" s="123">
        <f t="shared" ca="1" si="515"/>
        <v>0</v>
      </c>
      <c r="BU291" s="123">
        <f t="shared" ca="1" si="516"/>
        <v>0</v>
      </c>
      <c r="BV291" s="123"/>
      <c r="BW291" s="123">
        <f t="shared" ca="1" si="517"/>
        <v>0</v>
      </c>
      <c r="BX291" s="123"/>
      <c r="BY291" s="123">
        <f t="shared" ca="1" si="518"/>
        <v>0</v>
      </c>
      <c r="BZ291" s="123"/>
      <c r="CA291" s="123">
        <f t="shared" ca="1" si="519"/>
        <v>0</v>
      </c>
      <c r="CB291" s="528">
        <f t="shared" ca="1" si="520"/>
        <v>0</v>
      </c>
      <c r="CC291" s="123">
        <f t="shared" ca="1" si="521"/>
        <v>0</v>
      </c>
      <c r="CD291" s="125">
        <f t="shared" ca="1" si="522"/>
        <v>0</v>
      </c>
      <c r="CE291" s="125">
        <f t="shared" ca="1" si="523"/>
        <v>0</v>
      </c>
      <c r="CF291" s="125">
        <f t="shared" ca="1" si="524"/>
        <v>0</v>
      </c>
      <c r="CG291" s="125">
        <f t="shared" ca="1" si="525"/>
        <v>0</v>
      </c>
      <c r="CH291" s="125">
        <f t="shared" ca="1" si="526"/>
        <v>0</v>
      </c>
      <c r="CI291" s="125">
        <f t="shared" ca="1" si="527"/>
        <v>0</v>
      </c>
      <c r="CJ291" s="125">
        <f t="shared" ca="1" si="528"/>
        <v>0</v>
      </c>
      <c r="CK291" s="125">
        <f t="shared" ca="1" si="529"/>
        <v>0</v>
      </c>
      <c r="CL291" s="125">
        <f t="shared" ca="1" si="530"/>
        <v>0</v>
      </c>
      <c r="CM291" s="125">
        <f t="shared" ca="1" si="531"/>
        <v>0</v>
      </c>
      <c r="CN291" s="125">
        <f t="shared" ca="1" si="532"/>
        <v>0</v>
      </c>
      <c r="CO291" s="125">
        <f t="shared" ca="1" si="533"/>
        <v>0</v>
      </c>
      <c r="CP291" s="125">
        <f t="shared" ca="1" si="534"/>
        <v>0</v>
      </c>
      <c r="CQ291" s="125">
        <f t="shared" ca="1" si="535"/>
        <v>0</v>
      </c>
      <c r="CR291" s="125">
        <f t="shared" ca="1" si="536"/>
        <v>0</v>
      </c>
      <c r="CS291" s="125">
        <f t="shared" ca="1" si="537"/>
        <v>0</v>
      </c>
      <c r="CT291" s="125">
        <f t="shared" ca="1" si="538"/>
        <v>0</v>
      </c>
      <c r="CU291" s="125">
        <f t="shared" ca="1" si="539"/>
        <v>0</v>
      </c>
      <c r="CV291" s="125">
        <f t="shared" ca="1" si="540"/>
        <v>0</v>
      </c>
      <c r="CW291" s="125">
        <f t="shared" ca="1" si="541"/>
        <v>0</v>
      </c>
      <c r="CX291" s="125">
        <f t="shared" ca="1" si="542"/>
        <v>0</v>
      </c>
      <c r="CY291" s="125">
        <f t="shared" ca="1" si="543"/>
        <v>0</v>
      </c>
      <c r="CZ291" s="125">
        <f t="shared" ca="1" si="544"/>
        <v>0</v>
      </c>
      <c r="DA291" s="341">
        <f t="shared" ca="1" si="545"/>
        <v>0</v>
      </c>
      <c r="DB291" s="606">
        <f t="shared" ca="1" si="546"/>
        <v>0</v>
      </c>
      <c r="DC291" s="606"/>
      <c r="DD291" s="606">
        <f t="shared" ca="1" si="547"/>
        <v>0</v>
      </c>
      <c r="DE291" s="125">
        <f t="shared" ca="1" si="548"/>
        <v>0</v>
      </c>
      <c r="DF291" s="125">
        <f t="shared" ca="1" si="549"/>
        <v>0</v>
      </c>
      <c r="DG291" s="125">
        <f t="shared" ca="1" si="550"/>
        <v>0</v>
      </c>
      <c r="DH291" s="125">
        <f t="shared" ca="1" si="551"/>
        <v>0</v>
      </c>
      <c r="DI291" s="125">
        <f t="shared" ca="1" si="552"/>
        <v>0</v>
      </c>
      <c r="DJ291" s="125">
        <f t="shared" ca="1" si="553"/>
        <v>0</v>
      </c>
      <c r="DK291" s="125">
        <f t="shared" ca="1" si="554"/>
        <v>0</v>
      </c>
      <c r="DL291" s="125">
        <f t="shared" ca="1" si="555"/>
        <v>0</v>
      </c>
      <c r="DM291" s="125">
        <f t="shared" ca="1" si="556"/>
        <v>0</v>
      </c>
      <c r="DN291" s="340" t="str">
        <f t="shared" ca="1" si="557"/>
        <v xml:space="preserve">    </v>
      </c>
      <c r="DO291" s="340">
        <f t="shared" ca="1" si="558"/>
        <v>0</v>
      </c>
      <c r="DP291" s="340">
        <f t="shared" ca="1" si="559"/>
        <v>0</v>
      </c>
      <c r="DQ291" s="340">
        <f t="shared" ca="1" si="560"/>
        <v>0</v>
      </c>
      <c r="DR291" s="340">
        <f t="shared" ca="1" si="561"/>
        <v>0</v>
      </c>
      <c r="DS291" s="340">
        <f t="shared" ca="1" si="562"/>
        <v>0</v>
      </c>
    </row>
    <row r="292" spans="1:123">
      <c r="A292">
        <f t="shared" ca="1" si="453"/>
        <v>286</v>
      </c>
      <c r="B292">
        <f t="shared" ca="1" si="454"/>
        <v>0</v>
      </c>
      <c r="C292">
        <f t="shared" ca="1" si="455"/>
        <v>0</v>
      </c>
      <c r="D292">
        <f t="shared" ca="1" si="456"/>
        <v>0</v>
      </c>
      <c r="E292">
        <f t="shared" ca="1" si="457"/>
        <v>0</v>
      </c>
      <c r="F292">
        <f t="shared" ca="1" si="458"/>
        <v>0</v>
      </c>
      <c r="G292" s="123" t="str">
        <f t="shared" ca="1" si="564"/>
        <v>0.0.0</v>
      </c>
      <c r="H292" s="123" t="str">
        <f t="shared" ca="1" si="564"/>
        <v>0.0.0</v>
      </c>
      <c r="I292" s="123" t="str">
        <f t="shared" ca="1" si="564"/>
        <v>0.0.0</v>
      </c>
      <c r="J292" s="123" t="str">
        <f t="shared" ca="1" si="564"/>
        <v>0.0.0</v>
      </c>
      <c r="K292" s="123" t="str">
        <f t="shared" ca="1" si="564"/>
        <v>0.0.0</v>
      </c>
      <c r="L292" s="123" t="str">
        <f t="shared" ca="1" si="564"/>
        <v>0.0.0</v>
      </c>
      <c r="M292" s="123" t="str">
        <f t="shared" ca="1" si="564"/>
        <v>0.0.0</v>
      </c>
      <c r="N292" s="123" t="str">
        <f t="shared" ca="1" si="564"/>
        <v>0.0.0</v>
      </c>
      <c r="O292" s="123">
        <f t="shared" ca="1" si="459"/>
        <v>0</v>
      </c>
      <c r="P292" s="123">
        <f t="shared" ca="1" si="460"/>
        <v>0</v>
      </c>
      <c r="Q292" s="123">
        <f t="shared" ca="1" si="461"/>
        <v>0</v>
      </c>
      <c r="R292" s="123">
        <f t="shared" ca="1" si="461"/>
        <v>0</v>
      </c>
      <c r="S292" s="123">
        <f t="shared" ca="1" si="462"/>
        <v>0</v>
      </c>
      <c r="T292" s="123">
        <f t="shared" ca="1" si="463"/>
        <v>0</v>
      </c>
      <c r="U292" s="123">
        <f t="shared" ca="1" si="464"/>
        <v>0</v>
      </c>
      <c r="V292" s="123">
        <f t="shared" ca="1" si="465"/>
        <v>0</v>
      </c>
      <c r="W292" s="123">
        <f t="shared" ca="1" si="466"/>
        <v>0</v>
      </c>
      <c r="X292" s="123">
        <f t="shared" ca="1" si="467"/>
        <v>0</v>
      </c>
      <c r="Y292" s="123">
        <f t="shared" ca="1" si="468"/>
        <v>0</v>
      </c>
      <c r="Z292" s="123">
        <f t="shared" ca="1" si="469"/>
        <v>0</v>
      </c>
      <c r="AA292" s="123">
        <f t="shared" ca="1" si="470"/>
        <v>0</v>
      </c>
      <c r="AB292" s="123">
        <f t="shared" ca="1" si="471"/>
        <v>0</v>
      </c>
      <c r="AC292" s="123">
        <f t="shared" ca="1" si="472"/>
        <v>0</v>
      </c>
      <c r="AD292" s="123">
        <f t="shared" ca="1" si="473"/>
        <v>0</v>
      </c>
      <c r="AE292" s="123">
        <f t="shared" ca="1" si="474"/>
        <v>0</v>
      </c>
      <c r="AF292" s="123">
        <f t="shared" ca="1" si="475"/>
        <v>0</v>
      </c>
      <c r="AG292" s="123">
        <f t="shared" ca="1" si="476"/>
        <v>0</v>
      </c>
      <c r="AH292" s="123">
        <f t="shared" ca="1" si="477"/>
        <v>0</v>
      </c>
      <c r="AI292" s="123">
        <f t="shared" ca="1" si="478"/>
        <v>0</v>
      </c>
      <c r="AJ292" s="123">
        <f t="shared" ca="1" si="479"/>
        <v>0</v>
      </c>
      <c r="AK292" s="123">
        <f t="shared" ca="1" si="480"/>
        <v>0</v>
      </c>
      <c r="AL292" s="123">
        <f t="shared" ca="1" si="481"/>
        <v>0</v>
      </c>
      <c r="AM292" s="123">
        <f t="shared" ca="1" si="482"/>
        <v>0</v>
      </c>
      <c r="AN292" s="123">
        <f t="shared" ca="1" si="483"/>
        <v>0</v>
      </c>
      <c r="AO292" s="123">
        <f t="shared" ca="1" si="484"/>
        <v>0</v>
      </c>
      <c r="AP292" s="123">
        <f t="shared" ca="1" si="485"/>
        <v>0</v>
      </c>
      <c r="AQ292" s="123">
        <f t="shared" ca="1" si="486"/>
        <v>0</v>
      </c>
      <c r="AR292" s="123">
        <f t="shared" ca="1" si="487"/>
        <v>0</v>
      </c>
      <c r="AS292" s="123">
        <f t="shared" ca="1" si="488"/>
        <v>0</v>
      </c>
      <c r="AT292" s="123">
        <f t="shared" ca="1" si="489"/>
        <v>0</v>
      </c>
      <c r="AU292" s="123">
        <f t="shared" ca="1" si="490"/>
        <v>0</v>
      </c>
      <c r="AV292" s="123">
        <f t="shared" ca="1" si="491"/>
        <v>0</v>
      </c>
      <c r="AW292" s="123">
        <f t="shared" ca="1" si="492"/>
        <v>0</v>
      </c>
      <c r="AX292" s="123">
        <f t="shared" ca="1" si="493"/>
        <v>0</v>
      </c>
      <c r="AY292" s="123">
        <f t="shared" ca="1" si="494"/>
        <v>0</v>
      </c>
      <c r="AZ292" s="123">
        <f t="shared" ca="1" si="495"/>
        <v>0</v>
      </c>
      <c r="BA292" s="123">
        <f t="shared" ca="1" si="496"/>
        <v>0</v>
      </c>
      <c r="BB292" s="123">
        <f t="shared" ca="1" si="497"/>
        <v>0</v>
      </c>
      <c r="BC292" s="123">
        <f t="shared" ca="1" si="498"/>
        <v>0</v>
      </c>
      <c r="BD292" s="123">
        <f t="shared" ca="1" si="499"/>
        <v>0</v>
      </c>
      <c r="BE292" s="123">
        <f t="shared" ca="1" si="500"/>
        <v>0</v>
      </c>
      <c r="BF292" s="123">
        <f t="shared" ca="1" si="501"/>
        <v>0</v>
      </c>
      <c r="BG292" s="123">
        <f t="shared" ca="1" si="502"/>
        <v>0</v>
      </c>
      <c r="BH292" s="123">
        <f t="shared" ca="1" si="503"/>
        <v>0</v>
      </c>
      <c r="BI292" s="123">
        <f t="shared" ca="1" si="504"/>
        <v>0</v>
      </c>
      <c r="BJ292" s="123">
        <f t="shared" ca="1" si="505"/>
        <v>0</v>
      </c>
      <c r="BK292" s="123">
        <f t="shared" ca="1" si="506"/>
        <v>0</v>
      </c>
      <c r="BL292" s="123">
        <f t="shared" ca="1" si="507"/>
        <v>0</v>
      </c>
      <c r="BM292" s="123">
        <f t="shared" ca="1" si="508"/>
        <v>0</v>
      </c>
      <c r="BN292" s="123">
        <f t="shared" ca="1" si="509"/>
        <v>0.65</v>
      </c>
      <c r="BO292" s="123">
        <f t="shared" ca="1" si="510"/>
        <v>0</v>
      </c>
      <c r="BP292" s="340">
        <f t="shared" ca="1" si="511"/>
        <v>0</v>
      </c>
      <c r="BQ292" s="123">
        <f t="shared" ca="1" si="512"/>
        <v>0</v>
      </c>
      <c r="BR292" s="123">
        <f t="shared" ca="1" si="513"/>
        <v>0</v>
      </c>
      <c r="BS292" s="123">
        <f t="shared" ca="1" si="514"/>
        <v>0</v>
      </c>
      <c r="BT292" s="123">
        <f t="shared" ca="1" si="515"/>
        <v>0</v>
      </c>
      <c r="BU292" s="123">
        <f t="shared" ca="1" si="516"/>
        <v>0</v>
      </c>
      <c r="BV292" s="123"/>
      <c r="BW292" s="123">
        <f t="shared" ca="1" si="517"/>
        <v>0</v>
      </c>
      <c r="BX292" s="123"/>
      <c r="BY292" s="123">
        <f t="shared" ca="1" si="518"/>
        <v>0</v>
      </c>
      <c r="BZ292" s="123"/>
      <c r="CA292" s="123">
        <f t="shared" ca="1" si="519"/>
        <v>0</v>
      </c>
      <c r="CB292" s="528">
        <f t="shared" ca="1" si="520"/>
        <v>0</v>
      </c>
      <c r="CC292" s="123">
        <f t="shared" ca="1" si="521"/>
        <v>0</v>
      </c>
      <c r="CD292" s="125">
        <f t="shared" ca="1" si="522"/>
        <v>0</v>
      </c>
      <c r="CE292" s="125">
        <f t="shared" ca="1" si="523"/>
        <v>0</v>
      </c>
      <c r="CF292" s="125">
        <f t="shared" ca="1" si="524"/>
        <v>0</v>
      </c>
      <c r="CG292" s="125">
        <f t="shared" ca="1" si="525"/>
        <v>0</v>
      </c>
      <c r="CH292" s="125">
        <f t="shared" ca="1" si="526"/>
        <v>0</v>
      </c>
      <c r="CI292" s="125">
        <f t="shared" ca="1" si="527"/>
        <v>0</v>
      </c>
      <c r="CJ292" s="125">
        <f t="shared" ca="1" si="528"/>
        <v>0</v>
      </c>
      <c r="CK292" s="125">
        <f t="shared" ca="1" si="529"/>
        <v>0</v>
      </c>
      <c r="CL292" s="125">
        <f t="shared" ca="1" si="530"/>
        <v>0</v>
      </c>
      <c r="CM292" s="125">
        <f t="shared" ca="1" si="531"/>
        <v>0</v>
      </c>
      <c r="CN292" s="125">
        <f t="shared" ca="1" si="532"/>
        <v>0</v>
      </c>
      <c r="CO292" s="125">
        <f t="shared" ca="1" si="533"/>
        <v>0</v>
      </c>
      <c r="CP292" s="125">
        <f t="shared" ca="1" si="534"/>
        <v>0</v>
      </c>
      <c r="CQ292" s="125">
        <f t="shared" ca="1" si="535"/>
        <v>0</v>
      </c>
      <c r="CR292" s="125">
        <f t="shared" ca="1" si="536"/>
        <v>0</v>
      </c>
      <c r="CS292" s="125">
        <f t="shared" ca="1" si="537"/>
        <v>0</v>
      </c>
      <c r="CT292" s="125">
        <f t="shared" ca="1" si="538"/>
        <v>0</v>
      </c>
      <c r="CU292" s="125">
        <f t="shared" ca="1" si="539"/>
        <v>0</v>
      </c>
      <c r="CV292" s="125">
        <f t="shared" ca="1" si="540"/>
        <v>0</v>
      </c>
      <c r="CW292" s="125">
        <f t="shared" ca="1" si="541"/>
        <v>0</v>
      </c>
      <c r="CX292" s="125">
        <f t="shared" ca="1" si="542"/>
        <v>0</v>
      </c>
      <c r="CY292" s="125">
        <f t="shared" ca="1" si="543"/>
        <v>0</v>
      </c>
      <c r="CZ292" s="125">
        <f t="shared" ca="1" si="544"/>
        <v>0</v>
      </c>
      <c r="DA292" s="341">
        <f t="shared" ca="1" si="545"/>
        <v>0</v>
      </c>
      <c r="DB292" s="606">
        <f t="shared" ca="1" si="546"/>
        <v>0</v>
      </c>
      <c r="DC292" s="606"/>
      <c r="DD292" s="606">
        <f t="shared" ca="1" si="547"/>
        <v>0</v>
      </c>
      <c r="DE292" s="125">
        <f t="shared" ca="1" si="548"/>
        <v>0</v>
      </c>
      <c r="DF292" s="125">
        <f t="shared" ca="1" si="549"/>
        <v>0</v>
      </c>
      <c r="DG292" s="125">
        <f t="shared" ca="1" si="550"/>
        <v>0</v>
      </c>
      <c r="DH292" s="125">
        <f t="shared" ca="1" si="551"/>
        <v>0</v>
      </c>
      <c r="DI292" s="125">
        <f t="shared" ca="1" si="552"/>
        <v>0</v>
      </c>
      <c r="DJ292" s="125">
        <f t="shared" ca="1" si="553"/>
        <v>0</v>
      </c>
      <c r="DK292" s="125">
        <f t="shared" ca="1" si="554"/>
        <v>0</v>
      </c>
      <c r="DL292" s="125">
        <f t="shared" ca="1" si="555"/>
        <v>0</v>
      </c>
      <c r="DM292" s="125">
        <f t="shared" ca="1" si="556"/>
        <v>0</v>
      </c>
      <c r="DN292" s="340" t="str">
        <f t="shared" ca="1" si="557"/>
        <v xml:space="preserve">    </v>
      </c>
      <c r="DO292" s="340">
        <f t="shared" ca="1" si="558"/>
        <v>0</v>
      </c>
      <c r="DP292" s="340">
        <f t="shared" ca="1" si="559"/>
        <v>0</v>
      </c>
      <c r="DQ292" s="340">
        <f t="shared" ca="1" si="560"/>
        <v>0</v>
      </c>
      <c r="DR292" s="340">
        <f t="shared" ca="1" si="561"/>
        <v>0</v>
      </c>
      <c r="DS292" s="340">
        <f t="shared" ca="1" si="562"/>
        <v>0</v>
      </c>
    </row>
    <row r="293" spans="1:123">
      <c r="A293">
        <f t="shared" ca="1" si="453"/>
        <v>287</v>
      </c>
      <c r="B293">
        <f t="shared" ca="1" si="454"/>
        <v>0</v>
      </c>
      <c r="C293">
        <f t="shared" ca="1" si="455"/>
        <v>0</v>
      </c>
      <c r="D293">
        <f t="shared" ca="1" si="456"/>
        <v>0</v>
      </c>
      <c r="E293">
        <f t="shared" ca="1" si="457"/>
        <v>0</v>
      </c>
      <c r="F293">
        <f t="shared" ca="1" si="458"/>
        <v>0</v>
      </c>
      <c r="G293" s="123" t="str">
        <f t="shared" ca="1" si="564"/>
        <v>0.0.0</v>
      </c>
      <c r="H293" s="123" t="str">
        <f t="shared" ca="1" si="564"/>
        <v>0.0.0</v>
      </c>
      <c r="I293" s="123" t="str">
        <f t="shared" ca="1" si="564"/>
        <v>0.0.0</v>
      </c>
      <c r="J293" s="123" t="str">
        <f t="shared" ca="1" si="564"/>
        <v>0.0.0</v>
      </c>
      <c r="K293" s="123" t="str">
        <f t="shared" ca="1" si="564"/>
        <v>0.0.0</v>
      </c>
      <c r="L293" s="123" t="str">
        <f t="shared" ca="1" si="564"/>
        <v>0.0.0</v>
      </c>
      <c r="M293" s="123" t="str">
        <f t="shared" ca="1" si="564"/>
        <v>0.0.0</v>
      </c>
      <c r="N293" s="123" t="str">
        <f t="shared" ca="1" si="564"/>
        <v>0.0.0</v>
      </c>
      <c r="O293" s="123">
        <f t="shared" ca="1" si="459"/>
        <v>0</v>
      </c>
      <c r="P293" s="123">
        <f t="shared" ca="1" si="460"/>
        <v>0</v>
      </c>
      <c r="Q293" s="123">
        <f t="shared" ca="1" si="461"/>
        <v>0</v>
      </c>
      <c r="R293" s="123">
        <f t="shared" ca="1" si="461"/>
        <v>0</v>
      </c>
      <c r="S293" s="123">
        <f t="shared" ca="1" si="462"/>
        <v>0</v>
      </c>
      <c r="T293" s="123">
        <f t="shared" ca="1" si="463"/>
        <v>0</v>
      </c>
      <c r="U293" s="123">
        <f t="shared" ca="1" si="464"/>
        <v>0</v>
      </c>
      <c r="V293" s="123">
        <f t="shared" ca="1" si="465"/>
        <v>0</v>
      </c>
      <c r="W293" s="123">
        <f t="shared" ca="1" si="466"/>
        <v>0</v>
      </c>
      <c r="X293" s="123">
        <f t="shared" ca="1" si="467"/>
        <v>0</v>
      </c>
      <c r="Y293" s="123">
        <f t="shared" ca="1" si="468"/>
        <v>0</v>
      </c>
      <c r="Z293" s="123">
        <f t="shared" ca="1" si="469"/>
        <v>0</v>
      </c>
      <c r="AA293" s="123">
        <f t="shared" ca="1" si="470"/>
        <v>0</v>
      </c>
      <c r="AB293" s="123">
        <f t="shared" ca="1" si="471"/>
        <v>0</v>
      </c>
      <c r="AC293" s="123">
        <f t="shared" ca="1" si="472"/>
        <v>0</v>
      </c>
      <c r="AD293" s="123">
        <f t="shared" ca="1" si="473"/>
        <v>0</v>
      </c>
      <c r="AE293" s="123">
        <f t="shared" ca="1" si="474"/>
        <v>0</v>
      </c>
      <c r="AF293" s="123">
        <f t="shared" ca="1" si="475"/>
        <v>0</v>
      </c>
      <c r="AG293" s="123">
        <f t="shared" ca="1" si="476"/>
        <v>0</v>
      </c>
      <c r="AH293" s="123">
        <f t="shared" ca="1" si="477"/>
        <v>0</v>
      </c>
      <c r="AI293" s="123">
        <f t="shared" ca="1" si="478"/>
        <v>0</v>
      </c>
      <c r="AJ293" s="123">
        <f t="shared" ca="1" si="479"/>
        <v>0</v>
      </c>
      <c r="AK293" s="123">
        <f t="shared" ca="1" si="480"/>
        <v>0</v>
      </c>
      <c r="AL293" s="123">
        <f t="shared" ca="1" si="481"/>
        <v>0</v>
      </c>
      <c r="AM293" s="123">
        <f t="shared" ca="1" si="482"/>
        <v>0</v>
      </c>
      <c r="AN293" s="123">
        <f t="shared" ca="1" si="483"/>
        <v>0</v>
      </c>
      <c r="AO293" s="123">
        <f t="shared" ca="1" si="484"/>
        <v>0</v>
      </c>
      <c r="AP293" s="123">
        <f t="shared" ca="1" si="485"/>
        <v>0</v>
      </c>
      <c r="AQ293" s="123">
        <f t="shared" ca="1" si="486"/>
        <v>0</v>
      </c>
      <c r="AR293" s="123">
        <f t="shared" ca="1" si="487"/>
        <v>0</v>
      </c>
      <c r="AS293" s="123">
        <f t="shared" ca="1" si="488"/>
        <v>0</v>
      </c>
      <c r="AT293" s="123">
        <f t="shared" ca="1" si="489"/>
        <v>0</v>
      </c>
      <c r="AU293" s="123">
        <f t="shared" ca="1" si="490"/>
        <v>0</v>
      </c>
      <c r="AV293" s="123">
        <f t="shared" ca="1" si="491"/>
        <v>0</v>
      </c>
      <c r="AW293" s="123">
        <f t="shared" ca="1" si="492"/>
        <v>0</v>
      </c>
      <c r="AX293" s="123">
        <f t="shared" ca="1" si="493"/>
        <v>0</v>
      </c>
      <c r="AY293" s="123">
        <f t="shared" ca="1" si="494"/>
        <v>0</v>
      </c>
      <c r="AZ293" s="123">
        <f t="shared" ca="1" si="495"/>
        <v>0</v>
      </c>
      <c r="BA293" s="123">
        <f t="shared" ca="1" si="496"/>
        <v>0</v>
      </c>
      <c r="BB293" s="123">
        <f t="shared" ca="1" si="497"/>
        <v>0</v>
      </c>
      <c r="BC293" s="123">
        <f t="shared" ca="1" si="498"/>
        <v>0</v>
      </c>
      <c r="BD293" s="123">
        <f t="shared" ca="1" si="499"/>
        <v>0</v>
      </c>
      <c r="BE293" s="123">
        <f t="shared" ca="1" si="500"/>
        <v>0</v>
      </c>
      <c r="BF293" s="123">
        <f t="shared" ca="1" si="501"/>
        <v>0</v>
      </c>
      <c r="BG293" s="123">
        <f t="shared" ca="1" si="502"/>
        <v>0</v>
      </c>
      <c r="BH293" s="123">
        <f t="shared" ca="1" si="503"/>
        <v>0</v>
      </c>
      <c r="BI293" s="123">
        <f t="shared" ca="1" si="504"/>
        <v>0</v>
      </c>
      <c r="BJ293" s="123">
        <f t="shared" ca="1" si="505"/>
        <v>0</v>
      </c>
      <c r="BK293" s="123">
        <f t="shared" ca="1" si="506"/>
        <v>0</v>
      </c>
      <c r="BL293" s="123">
        <f t="shared" ca="1" si="507"/>
        <v>0</v>
      </c>
      <c r="BM293" s="123">
        <f t="shared" ca="1" si="508"/>
        <v>0</v>
      </c>
      <c r="BN293" s="123">
        <f t="shared" ca="1" si="509"/>
        <v>0.65</v>
      </c>
      <c r="BO293" s="123">
        <f t="shared" ca="1" si="510"/>
        <v>0</v>
      </c>
      <c r="BP293" s="340">
        <f t="shared" ca="1" si="511"/>
        <v>0</v>
      </c>
      <c r="BQ293" s="123">
        <f t="shared" ca="1" si="512"/>
        <v>0</v>
      </c>
      <c r="BR293" s="123">
        <f t="shared" ca="1" si="513"/>
        <v>0</v>
      </c>
      <c r="BS293" s="123">
        <f t="shared" ca="1" si="514"/>
        <v>0</v>
      </c>
      <c r="BT293" s="123">
        <f t="shared" ca="1" si="515"/>
        <v>0</v>
      </c>
      <c r="BU293" s="123">
        <f t="shared" ca="1" si="516"/>
        <v>0</v>
      </c>
      <c r="BV293" s="123"/>
      <c r="BW293" s="123">
        <f t="shared" ca="1" si="517"/>
        <v>0</v>
      </c>
      <c r="BX293" s="123"/>
      <c r="BY293" s="123">
        <f t="shared" ca="1" si="518"/>
        <v>0</v>
      </c>
      <c r="BZ293" s="123"/>
      <c r="CA293" s="123">
        <f t="shared" ca="1" si="519"/>
        <v>0</v>
      </c>
      <c r="CB293" s="528">
        <f t="shared" ca="1" si="520"/>
        <v>0</v>
      </c>
      <c r="CC293" s="123">
        <f t="shared" ca="1" si="521"/>
        <v>0</v>
      </c>
      <c r="CD293" s="125">
        <f t="shared" ca="1" si="522"/>
        <v>0</v>
      </c>
      <c r="CE293" s="125">
        <f t="shared" ca="1" si="523"/>
        <v>0</v>
      </c>
      <c r="CF293" s="125">
        <f t="shared" ca="1" si="524"/>
        <v>0</v>
      </c>
      <c r="CG293" s="125">
        <f t="shared" ca="1" si="525"/>
        <v>0</v>
      </c>
      <c r="CH293" s="125">
        <f t="shared" ca="1" si="526"/>
        <v>0</v>
      </c>
      <c r="CI293" s="125">
        <f t="shared" ca="1" si="527"/>
        <v>0</v>
      </c>
      <c r="CJ293" s="125">
        <f t="shared" ca="1" si="528"/>
        <v>0</v>
      </c>
      <c r="CK293" s="125">
        <f t="shared" ca="1" si="529"/>
        <v>0</v>
      </c>
      <c r="CL293" s="125">
        <f t="shared" ca="1" si="530"/>
        <v>0</v>
      </c>
      <c r="CM293" s="125">
        <f t="shared" ca="1" si="531"/>
        <v>0</v>
      </c>
      <c r="CN293" s="125">
        <f t="shared" ca="1" si="532"/>
        <v>0</v>
      </c>
      <c r="CO293" s="125">
        <f t="shared" ca="1" si="533"/>
        <v>0</v>
      </c>
      <c r="CP293" s="125">
        <f t="shared" ca="1" si="534"/>
        <v>0</v>
      </c>
      <c r="CQ293" s="125">
        <f t="shared" ca="1" si="535"/>
        <v>0</v>
      </c>
      <c r="CR293" s="125">
        <f t="shared" ca="1" si="536"/>
        <v>0</v>
      </c>
      <c r="CS293" s="125">
        <f t="shared" ca="1" si="537"/>
        <v>0</v>
      </c>
      <c r="CT293" s="125">
        <f t="shared" ca="1" si="538"/>
        <v>0</v>
      </c>
      <c r="CU293" s="125">
        <f t="shared" ca="1" si="539"/>
        <v>0</v>
      </c>
      <c r="CV293" s="125">
        <f t="shared" ca="1" si="540"/>
        <v>0</v>
      </c>
      <c r="CW293" s="125">
        <f t="shared" ca="1" si="541"/>
        <v>0</v>
      </c>
      <c r="CX293" s="125">
        <f t="shared" ca="1" si="542"/>
        <v>0</v>
      </c>
      <c r="CY293" s="125">
        <f t="shared" ca="1" si="543"/>
        <v>0</v>
      </c>
      <c r="CZ293" s="125">
        <f t="shared" ca="1" si="544"/>
        <v>0</v>
      </c>
      <c r="DA293" s="341">
        <f t="shared" ca="1" si="545"/>
        <v>0</v>
      </c>
      <c r="DB293" s="606">
        <f t="shared" ca="1" si="546"/>
        <v>0</v>
      </c>
      <c r="DC293" s="606"/>
      <c r="DD293" s="606">
        <f t="shared" ca="1" si="547"/>
        <v>0</v>
      </c>
      <c r="DE293" s="125">
        <f t="shared" ca="1" si="548"/>
        <v>0</v>
      </c>
      <c r="DF293" s="125">
        <f t="shared" ca="1" si="549"/>
        <v>0</v>
      </c>
      <c r="DG293" s="125">
        <f t="shared" ca="1" si="550"/>
        <v>0</v>
      </c>
      <c r="DH293" s="125">
        <f t="shared" ca="1" si="551"/>
        <v>0</v>
      </c>
      <c r="DI293" s="125">
        <f t="shared" ca="1" si="552"/>
        <v>0</v>
      </c>
      <c r="DJ293" s="125">
        <f t="shared" ca="1" si="553"/>
        <v>0</v>
      </c>
      <c r="DK293" s="125">
        <f t="shared" ca="1" si="554"/>
        <v>0</v>
      </c>
      <c r="DL293" s="125">
        <f t="shared" ca="1" si="555"/>
        <v>0</v>
      </c>
      <c r="DM293" s="125">
        <f t="shared" ca="1" si="556"/>
        <v>0</v>
      </c>
      <c r="DN293" s="340" t="str">
        <f t="shared" ca="1" si="557"/>
        <v xml:space="preserve">    </v>
      </c>
      <c r="DO293" s="340">
        <f t="shared" ca="1" si="558"/>
        <v>0</v>
      </c>
      <c r="DP293" s="340">
        <f t="shared" ca="1" si="559"/>
        <v>0</v>
      </c>
      <c r="DQ293" s="340">
        <f t="shared" ca="1" si="560"/>
        <v>0</v>
      </c>
      <c r="DR293" s="340">
        <f t="shared" ca="1" si="561"/>
        <v>0</v>
      </c>
      <c r="DS293" s="340">
        <f t="shared" ca="1" si="562"/>
        <v>0</v>
      </c>
    </row>
    <row r="294" spans="1:123">
      <c r="A294">
        <f t="shared" ca="1" si="453"/>
        <v>288</v>
      </c>
      <c r="B294">
        <f t="shared" ca="1" si="454"/>
        <v>0</v>
      </c>
      <c r="C294">
        <f t="shared" ca="1" si="455"/>
        <v>0</v>
      </c>
      <c r="D294">
        <f t="shared" ca="1" si="456"/>
        <v>0</v>
      </c>
      <c r="E294">
        <f t="shared" ca="1" si="457"/>
        <v>0</v>
      </c>
      <c r="F294">
        <f t="shared" ca="1" si="458"/>
        <v>0</v>
      </c>
      <c r="G294" s="123" t="str">
        <f t="shared" ca="1" si="564"/>
        <v>0.0.0</v>
      </c>
      <c r="H294" s="123" t="str">
        <f t="shared" ca="1" si="564"/>
        <v>0.0.0</v>
      </c>
      <c r="I294" s="123" t="str">
        <f t="shared" ca="1" si="564"/>
        <v>0.0.0</v>
      </c>
      <c r="J294" s="123" t="str">
        <f t="shared" ca="1" si="564"/>
        <v>0.0.0</v>
      </c>
      <c r="K294" s="123" t="str">
        <f t="shared" ca="1" si="564"/>
        <v>0.0.0</v>
      </c>
      <c r="L294" s="123" t="str">
        <f t="shared" ca="1" si="564"/>
        <v>0.0.0</v>
      </c>
      <c r="M294" s="123" t="str">
        <f t="shared" ca="1" si="564"/>
        <v>0.0.0</v>
      </c>
      <c r="N294" s="123" t="str">
        <f t="shared" ca="1" si="564"/>
        <v>0.0.0</v>
      </c>
      <c r="O294" s="123">
        <f t="shared" ca="1" si="459"/>
        <v>0</v>
      </c>
      <c r="P294" s="123">
        <f t="shared" ca="1" si="460"/>
        <v>0</v>
      </c>
      <c r="Q294" s="123">
        <f t="shared" ca="1" si="461"/>
        <v>0</v>
      </c>
      <c r="R294" s="123">
        <f t="shared" ca="1" si="461"/>
        <v>0</v>
      </c>
      <c r="S294" s="123">
        <f t="shared" ca="1" si="462"/>
        <v>0</v>
      </c>
      <c r="T294" s="123">
        <f t="shared" ca="1" si="463"/>
        <v>0</v>
      </c>
      <c r="U294" s="123">
        <f t="shared" ca="1" si="464"/>
        <v>0</v>
      </c>
      <c r="V294" s="123">
        <f t="shared" ca="1" si="465"/>
        <v>0</v>
      </c>
      <c r="W294" s="123">
        <f t="shared" ca="1" si="466"/>
        <v>0</v>
      </c>
      <c r="X294" s="123">
        <f t="shared" ca="1" si="467"/>
        <v>0</v>
      </c>
      <c r="Y294" s="123">
        <f t="shared" ca="1" si="468"/>
        <v>0</v>
      </c>
      <c r="Z294" s="123">
        <f t="shared" ca="1" si="469"/>
        <v>0</v>
      </c>
      <c r="AA294" s="123">
        <f t="shared" ca="1" si="470"/>
        <v>0</v>
      </c>
      <c r="AB294" s="123">
        <f t="shared" ca="1" si="471"/>
        <v>0</v>
      </c>
      <c r="AC294" s="123">
        <f t="shared" ca="1" si="472"/>
        <v>0</v>
      </c>
      <c r="AD294" s="123">
        <f t="shared" ca="1" si="473"/>
        <v>0</v>
      </c>
      <c r="AE294" s="123">
        <f t="shared" ca="1" si="474"/>
        <v>0</v>
      </c>
      <c r="AF294" s="123">
        <f t="shared" ca="1" si="475"/>
        <v>0</v>
      </c>
      <c r="AG294" s="123">
        <f t="shared" ca="1" si="476"/>
        <v>0</v>
      </c>
      <c r="AH294" s="123">
        <f t="shared" ca="1" si="477"/>
        <v>0</v>
      </c>
      <c r="AI294" s="123">
        <f t="shared" ca="1" si="478"/>
        <v>0</v>
      </c>
      <c r="AJ294" s="123">
        <f t="shared" ca="1" si="479"/>
        <v>0</v>
      </c>
      <c r="AK294" s="123">
        <f t="shared" ca="1" si="480"/>
        <v>0</v>
      </c>
      <c r="AL294" s="123">
        <f t="shared" ca="1" si="481"/>
        <v>0</v>
      </c>
      <c r="AM294" s="123">
        <f t="shared" ca="1" si="482"/>
        <v>0</v>
      </c>
      <c r="AN294" s="123">
        <f t="shared" ca="1" si="483"/>
        <v>0</v>
      </c>
      <c r="AO294" s="123">
        <f t="shared" ca="1" si="484"/>
        <v>0</v>
      </c>
      <c r="AP294" s="123">
        <f t="shared" ca="1" si="485"/>
        <v>0</v>
      </c>
      <c r="AQ294" s="123">
        <f t="shared" ca="1" si="486"/>
        <v>0</v>
      </c>
      <c r="AR294" s="123">
        <f t="shared" ca="1" si="487"/>
        <v>0</v>
      </c>
      <c r="AS294" s="123">
        <f t="shared" ca="1" si="488"/>
        <v>0</v>
      </c>
      <c r="AT294" s="123">
        <f t="shared" ca="1" si="489"/>
        <v>0</v>
      </c>
      <c r="AU294" s="123">
        <f t="shared" ca="1" si="490"/>
        <v>0</v>
      </c>
      <c r="AV294" s="123">
        <f t="shared" ca="1" si="491"/>
        <v>0</v>
      </c>
      <c r="AW294" s="123">
        <f t="shared" ca="1" si="492"/>
        <v>0</v>
      </c>
      <c r="AX294" s="123">
        <f t="shared" ca="1" si="493"/>
        <v>0</v>
      </c>
      <c r="AY294" s="123">
        <f t="shared" ca="1" si="494"/>
        <v>0</v>
      </c>
      <c r="AZ294" s="123">
        <f t="shared" ca="1" si="495"/>
        <v>0</v>
      </c>
      <c r="BA294" s="123">
        <f t="shared" ca="1" si="496"/>
        <v>0</v>
      </c>
      <c r="BB294" s="123">
        <f t="shared" ca="1" si="497"/>
        <v>0</v>
      </c>
      <c r="BC294" s="123">
        <f t="shared" ca="1" si="498"/>
        <v>0</v>
      </c>
      <c r="BD294" s="123">
        <f t="shared" ca="1" si="499"/>
        <v>0</v>
      </c>
      <c r="BE294" s="123">
        <f t="shared" ca="1" si="500"/>
        <v>0</v>
      </c>
      <c r="BF294" s="123">
        <f t="shared" ca="1" si="501"/>
        <v>0</v>
      </c>
      <c r="BG294" s="123">
        <f t="shared" ca="1" si="502"/>
        <v>0</v>
      </c>
      <c r="BH294" s="123">
        <f t="shared" ca="1" si="503"/>
        <v>0</v>
      </c>
      <c r="BI294" s="123">
        <f t="shared" ca="1" si="504"/>
        <v>0</v>
      </c>
      <c r="BJ294" s="123">
        <f t="shared" ca="1" si="505"/>
        <v>0</v>
      </c>
      <c r="BK294" s="123">
        <f t="shared" ca="1" si="506"/>
        <v>0</v>
      </c>
      <c r="BL294" s="123">
        <f t="shared" ca="1" si="507"/>
        <v>0</v>
      </c>
      <c r="BM294" s="123">
        <f t="shared" ca="1" si="508"/>
        <v>0</v>
      </c>
      <c r="BN294" s="123">
        <f t="shared" ca="1" si="509"/>
        <v>0.65</v>
      </c>
      <c r="BO294" s="123">
        <f t="shared" ca="1" si="510"/>
        <v>0</v>
      </c>
      <c r="BP294" s="340">
        <f t="shared" ca="1" si="511"/>
        <v>0</v>
      </c>
      <c r="BQ294" s="123">
        <f t="shared" ca="1" si="512"/>
        <v>0</v>
      </c>
      <c r="BR294" s="123">
        <f t="shared" ca="1" si="513"/>
        <v>0</v>
      </c>
      <c r="BS294" s="123">
        <f t="shared" ca="1" si="514"/>
        <v>0</v>
      </c>
      <c r="BT294" s="123">
        <f t="shared" ca="1" si="515"/>
        <v>0</v>
      </c>
      <c r="BU294" s="123">
        <f t="shared" ca="1" si="516"/>
        <v>0</v>
      </c>
      <c r="BV294" s="123"/>
      <c r="BW294" s="123">
        <f t="shared" ca="1" si="517"/>
        <v>0</v>
      </c>
      <c r="BX294" s="123"/>
      <c r="BY294" s="123">
        <f t="shared" ca="1" si="518"/>
        <v>0</v>
      </c>
      <c r="BZ294" s="123"/>
      <c r="CA294" s="123">
        <f t="shared" ca="1" si="519"/>
        <v>0</v>
      </c>
      <c r="CB294" s="528">
        <f t="shared" ca="1" si="520"/>
        <v>0</v>
      </c>
      <c r="CC294" s="123">
        <f t="shared" ca="1" si="521"/>
        <v>0</v>
      </c>
      <c r="CD294" s="125">
        <f t="shared" ca="1" si="522"/>
        <v>0</v>
      </c>
      <c r="CE294" s="125">
        <f t="shared" ca="1" si="523"/>
        <v>0</v>
      </c>
      <c r="CF294" s="125">
        <f t="shared" ca="1" si="524"/>
        <v>0</v>
      </c>
      <c r="CG294" s="125">
        <f t="shared" ca="1" si="525"/>
        <v>0</v>
      </c>
      <c r="CH294" s="125">
        <f t="shared" ca="1" si="526"/>
        <v>0</v>
      </c>
      <c r="CI294" s="125">
        <f t="shared" ca="1" si="527"/>
        <v>0</v>
      </c>
      <c r="CJ294" s="125">
        <f t="shared" ca="1" si="528"/>
        <v>0</v>
      </c>
      <c r="CK294" s="125">
        <f t="shared" ca="1" si="529"/>
        <v>0</v>
      </c>
      <c r="CL294" s="125">
        <f t="shared" ca="1" si="530"/>
        <v>0</v>
      </c>
      <c r="CM294" s="125">
        <f t="shared" ca="1" si="531"/>
        <v>0</v>
      </c>
      <c r="CN294" s="125">
        <f t="shared" ca="1" si="532"/>
        <v>0</v>
      </c>
      <c r="CO294" s="125">
        <f t="shared" ca="1" si="533"/>
        <v>0</v>
      </c>
      <c r="CP294" s="125">
        <f t="shared" ca="1" si="534"/>
        <v>0</v>
      </c>
      <c r="CQ294" s="125">
        <f t="shared" ca="1" si="535"/>
        <v>0</v>
      </c>
      <c r="CR294" s="125">
        <f t="shared" ca="1" si="536"/>
        <v>0</v>
      </c>
      <c r="CS294" s="125">
        <f t="shared" ca="1" si="537"/>
        <v>0</v>
      </c>
      <c r="CT294" s="125">
        <f t="shared" ca="1" si="538"/>
        <v>0</v>
      </c>
      <c r="CU294" s="125">
        <f t="shared" ca="1" si="539"/>
        <v>0</v>
      </c>
      <c r="CV294" s="125">
        <f t="shared" ca="1" si="540"/>
        <v>0</v>
      </c>
      <c r="CW294" s="125">
        <f t="shared" ca="1" si="541"/>
        <v>0</v>
      </c>
      <c r="CX294" s="125">
        <f t="shared" ca="1" si="542"/>
        <v>0</v>
      </c>
      <c r="CY294" s="125">
        <f t="shared" ca="1" si="543"/>
        <v>0</v>
      </c>
      <c r="CZ294" s="125">
        <f t="shared" ca="1" si="544"/>
        <v>0</v>
      </c>
      <c r="DA294" s="341">
        <f t="shared" ca="1" si="545"/>
        <v>0</v>
      </c>
      <c r="DB294" s="606">
        <f t="shared" ca="1" si="546"/>
        <v>0</v>
      </c>
      <c r="DC294" s="606"/>
      <c r="DD294" s="606">
        <f t="shared" ca="1" si="547"/>
        <v>0</v>
      </c>
      <c r="DE294" s="125">
        <f t="shared" ca="1" si="548"/>
        <v>0</v>
      </c>
      <c r="DF294" s="125">
        <f t="shared" ca="1" si="549"/>
        <v>0</v>
      </c>
      <c r="DG294" s="125">
        <f t="shared" ca="1" si="550"/>
        <v>0</v>
      </c>
      <c r="DH294" s="125">
        <f t="shared" ca="1" si="551"/>
        <v>0</v>
      </c>
      <c r="DI294" s="125">
        <f t="shared" ca="1" si="552"/>
        <v>0</v>
      </c>
      <c r="DJ294" s="125">
        <f t="shared" ca="1" si="553"/>
        <v>0</v>
      </c>
      <c r="DK294" s="125">
        <f t="shared" ca="1" si="554"/>
        <v>0</v>
      </c>
      <c r="DL294" s="125">
        <f t="shared" ca="1" si="555"/>
        <v>0</v>
      </c>
      <c r="DM294" s="125">
        <f t="shared" ca="1" si="556"/>
        <v>0</v>
      </c>
      <c r="DN294" s="340" t="str">
        <f t="shared" ca="1" si="557"/>
        <v xml:space="preserve">    </v>
      </c>
      <c r="DO294" s="340">
        <f t="shared" ca="1" si="558"/>
        <v>0</v>
      </c>
      <c r="DP294" s="340">
        <f t="shared" ca="1" si="559"/>
        <v>0</v>
      </c>
      <c r="DQ294" s="340">
        <f t="shared" ca="1" si="560"/>
        <v>0</v>
      </c>
      <c r="DR294" s="340">
        <f t="shared" ca="1" si="561"/>
        <v>0</v>
      </c>
      <c r="DS294" s="340">
        <f t="shared" ca="1" si="562"/>
        <v>0</v>
      </c>
    </row>
    <row r="295" spans="1:123">
      <c r="A295">
        <f t="shared" ca="1" si="453"/>
        <v>289</v>
      </c>
      <c r="B295">
        <f t="shared" ca="1" si="454"/>
        <v>0</v>
      </c>
      <c r="C295">
        <f t="shared" ca="1" si="455"/>
        <v>0</v>
      </c>
      <c r="D295">
        <f t="shared" ca="1" si="456"/>
        <v>0</v>
      </c>
      <c r="E295">
        <f t="shared" ca="1" si="457"/>
        <v>0</v>
      </c>
      <c r="F295">
        <f t="shared" ca="1" si="458"/>
        <v>0</v>
      </c>
      <c r="G295" s="123" t="str">
        <f t="shared" ca="1" si="564"/>
        <v>0.0.0</v>
      </c>
      <c r="H295" s="123" t="str">
        <f t="shared" ca="1" si="564"/>
        <v>0.0.0</v>
      </c>
      <c r="I295" s="123" t="str">
        <f t="shared" ca="1" si="564"/>
        <v>0.0.0</v>
      </c>
      <c r="J295" s="123" t="str">
        <f t="shared" ca="1" si="564"/>
        <v>0.0.0</v>
      </c>
      <c r="K295" s="123" t="str">
        <f t="shared" ca="1" si="564"/>
        <v>0.0.0</v>
      </c>
      <c r="L295" s="123" t="str">
        <f t="shared" ca="1" si="564"/>
        <v>0.0.0</v>
      </c>
      <c r="M295" s="123" t="str">
        <f t="shared" ca="1" si="564"/>
        <v>0.0.0</v>
      </c>
      <c r="N295" s="123" t="str">
        <f t="shared" ca="1" si="564"/>
        <v>0.0.0</v>
      </c>
      <c r="O295" s="123">
        <f t="shared" ca="1" si="459"/>
        <v>0</v>
      </c>
      <c r="P295" s="123">
        <f t="shared" ca="1" si="460"/>
        <v>0</v>
      </c>
      <c r="Q295" s="123">
        <f t="shared" ca="1" si="461"/>
        <v>0</v>
      </c>
      <c r="R295" s="123">
        <f t="shared" ca="1" si="461"/>
        <v>0</v>
      </c>
      <c r="S295" s="123">
        <f t="shared" ca="1" si="462"/>
        <v>0</v>
      </c>
      <c r="T295" s="123">
        <f t="shared" ca="1" si="463"/>
        <v>0</v>
      </c>
      <c r="U295" s="123">
        <f t="shared" ca="1" si="464"/>
        <v>0</v>
      </c>
      <c r="V295" s="123">
        <f t="shared" ca="1" si="465"/>
        <v>0</v>
      </c>
      <c r="W295" s="123">
        <f t="shared" ca="1" si="466"/>
        <v>0</v>
      </c>
      <c r="X295" s="123">
        <f t="shared" ca="1" si="467"/>
        <v>0</v>
      </c>
      <c r="Y295" s="123">
        <f t="shared" ca="1" si="468"/>
        <v>0</v>
      </c>
      <c r="Z295" s="123">
        <f t="shared" ca="1" si="469"/>
        <v>0</v>
      </c>
      <c r="AA295" s="123">
        <f t="shared" ca="1" si="470"/>
        <v>0</v>
      </c>
      <c r="AB295" s="123">
        <f t="shared" ca="1" si="471"/>
        <v>0</v>
      </c>
      <c r="AC295" s="123">
        <f t="shared" ca="1" si="472"/>
        <v>0</v>
      </c>
      <c r="AD295" s="123">
        <f t="shared" ca="1" si="473"/>
        <v>0</v>
      </c>
      <c r="AE295" s="123">
        <f t="shared" ca="1" si="474"/>
        <v>0</v>
      </c>
      <c r="AF295" s="123">
        <f t="shared" ca="1" si="475"/>
        <v>0</v>
      </c>
      <c r="AG295" s="123">
        <f t="shared" ca="1" si="476"/>
        <v>0</v>
      </c>
      <c r="AH295" s="123">
        <f t="shared" ca="1" si="477"/>
        <v>0</v>
      </c>
      <c r="AI295" s="123">
        <f t="shared" ca="1" si="478"/>
        <v>0</v>
      </c>
      <c r="AJ295" s="123">
        <f t="shared" ca="1" si="479"/>
        <v>0</v>
      </c>
      <c r="AK295" s="123">
        <f t="shared" ca="1" si="480"/>
        <v>0</v>
      </c>
      <c r="AL295" s="123">
        <f t="shared" ca="1" si="481"/>
        <v>0</v>
      </c>
      <c r="AM295" s="123">
        <f t="shared" ca="1" si="482"/>
        <v>0</v>
      </c>
      <c r="AN295" s="123">
        <f t="shared" ca="1" si="483"/>
        <v>0</v>
      </c>
      <c r="AO295" s="123">
        <f t="shared" ca="1" si="484"/>
        <v>0</v>
      </c>
      <c r="AP295" s="123">
        <f t="shared" ca="1" si="485"/>
        <v>0</v>
      </c>
      <c r="AQ295" s="123">
        <f t="shared" ca="1" si="486"/>
        <v>0</v>
      </c>
      <c r="AR295" s="123">
        <f t="shared" ca="1" si="487"/>
        <v>0</v>
      </c>
      <c r="AS295" s="123">
        <f t="shared" ca="1" si="488"/>
        <v>0</v>
      </c>
      <c r="AT295" s="123">
        <f t="shared" ca="1" si="489"/>
        <v>0</v>
      </c>
      <c r="AU295" s="123">
        <f t="shared" ca="1" si="490"/>
        <v>0</v>
      </c>
      <c r="AV295" s="123">
        <f t="shared" ca="1" si="491"/>
        <v>0</v>
      </c>
      <c r="AW295" s="123">
        <f t="shared" ca="1" si="492"/>
        <v>0</v>
      </c>
      <c r="AX295" s="123">
        <f t="shared" ca="1" si="493"/>
        <v>0</v>
      </c>
      <c r="AY295" s="123">
        <f t="shared" ca="1" si="494"/>
        <v>0</v>
      </c>
      <c r="AZ295" s="123">
        <f t="shared" ca="1" si="495"/>
        <v>0</v>
      </c>
      <c r="BA295" s="123">
        <f t="shared" ca="1" si="496"/>
        <v>0</v>
      </c>
      <c r="BB295" s="123">
        <f t="shared" ca="1" si="497"/>
        <v>0</v>
      </c>
      <c r="BC295" s="123">
        <f t="shared" ca="1" si="498"/>
        <v>0</v>
      </c>
      <c r="BD295" s="123">
        <f t="shared" ca="1" si="499"/>
        <v>0</v>
      </c>
      <c r="BE295" s="123">
        <f t="shared" ca="1" si="500"/>
        <v>0</v>
      </c>
      <c r="BF295" s="123">
        <f t="shared" ca="1" si="501"/>
        <v>0</v>
      </c>
      <c r="BG295" s="123">
        <f t="shared" ca="1" si="502"/>
        <v>0</v>
      </c>
      <c r="BH295" s="123">
        <f t="shared" ca="1" si="503"/>
        <v>0</v>
      </c>
      <c r="BI295" s="123">
        <f t="shared" ca="1" si="504"/>
        <v>0</v>
      </c>
      <c r="BJ295" s="123">
        <f t="shared" ca="1" si="505"/>
        <v>0</v>
      </c>
      <c r="BK295" s="123">
        <f t="shared" ca="1" si="506"/>
        <v>0</v>
      </c>
      <c r="BL295" s="123">
        <f t="shared" ca="1" si="507"/>
        <v>0</v>
      </c>
      <c r="BM295" s="123">
        <f t="shared" ca="1" si="508"/>
        <v>0</v>
      </c>
      <c r="BN295" s="123">
        <f t="shared" ca="1" si="509"/>
        <v>0.65</v>
      </c>
      <c r="BO295" s="123">
        <f t="shared" ca="1" si="510"/>
        <v>0</v>
      </c>
      <c r="BP295" s="340">
        <f t="shared" ca="1" si="511"/>
        <v>0</v>
      </c>
      <c r="BQ295" s="123">
        <f t="shared" ca="1" si="512"/>
        <v>0</v>
      </c>
      <c r="BR295" s="123">
        <f t="shared" ca="1" si="513"/>
        <v>0</v>
      </c>
      <c r="BS295" s="123">
        <f t="shared" ca="1" si="514"/>
        <v>0</v>
      </c>
      <c r="BT295" s="123">
        <f t="shared" ca="1" si="515"/>
        <v>0</v>
      </c>
      <c r="BU295" s="123">
        <f t="shared" ca="1" si="516"/>
        <v>0</v>
      </c>
      <c r="BV295" s="123"/>
      <c r="BW295" s="123">
        <f t="shared" ca="1" si="517"/>
        <v>0</v>
      </c>
      <c r="BX295" s="123"/>
      <c r="BY295" s="123">
        <f t="shared" ca="1" si="518"/>
        <v>0</v>
      </c>
      <c r="BZ295" s="123"/>
      <c r="CA295" s="123">
        <f t="shared" ca="1" si="519"/>
        <v>0</v>
      </c>
      <c r="CB295" s="528">
        <f t="shared" ca="1" si="520"/>
        <v>0</v>
      </c>
      <c r="CC295" s="123">
        <f t="shared" ca="1" si="521"/>
        <v>0</v>
      </c>
      <c r="CD295" s="125">
        <f t="shared" ca="1" si="522"/>
        <v>0</v>
      </c>
      <c r="CE295" s="125">
        <f t="shared" ca="1" si="523"/>
        <v>0</v>
      </c>
      <c r="CF295" s="125">
        <f t="shared" ca="1" si="524"/>
        <v>0</v>
      </c>
      <c r="CG295" s="125">
        <f t="shared" ca="1" si="525"/>
        <v>0</v>
      </c>
      <c r="CH295" s="125">
        <f t="shared" ca="1" si="526"/>
        <v>0</v>
      </c>
      <c r="CI295" s="125">
        <f t="shared" ca="1" si="527"/>
        <v>0</v>
      </c>
      <c r="CJ295" s="125">
        <f t="shared" ca="1" si="528"/>
        <v>0</v>
      </c>
      <c r="CK295" s="125">
        <f t="shared" ca="1" si="529"/>
        <v>0</v>
      </c>
      <c r="CL295" s="125">
        <f t="shared" ca="1" si="530"/>
        <v>0</v>
      </c>
      <c r="CM295" s="125">
        <f t="shared" ca="1" si="531"/>
        <v>0</v>
      </c>
      <c r="CN295" s="125">
        <f t="shared" ca="1" si="532"/>
        <v>0</v>
      </c>
      <c r="CO295" s="125">
        <f t="shared" ca="1" si="533"/>
        <v>0</v>
      </c>
      <c r="CP295" s="125">
        <f t="shared" ca="1" si="534"/>
        <v>0</v>
      </c>
      <c r="CQ295" s="125">
        <f t="shared" ca="1" si="535"/>
        <v>0</v>
      </c>
      <c r="CR295" s="125">
        <f t="shared" ca="1" si="536"/>
        <v>0</v>
      </c>
      <c r="CS295" s="125">
        <f t="shared" ca="1" si="537"/>
        <v>0</v>
      </c>
      <c r="CT295" s="125">
        <f t="shared" ca="1" si="538"/>
        <v>0</v>
      </c>
      <c r="CU295" s="125">
        <f t="shared" ca="1" si="539"/>
        <v>0</v>
      </c>
      <c r="CV295" s="125">
        <f t="shared" ca="1" si="540"/>
        <v>0</v>
      </c>
      <c r="CW295" s="125">
        <f t="shared" ca="1" si="541"/>
        <v>0</v>
      </c>
      <c r="CX295" s="125">
        <f t="shared" ca="1" si="542"/>
        <v>0</v>
      </c>
      <c r="CY295" s="125">
        <f t="shared" ca="1" si="543"/>
        <v>0</v>
      </c>
      <c r="CZ295" s="125">
        <f t="shared" ca="1" si="544"/>
        <v>0</v>
      </c>
      <c r="DA295" s="341">
        <f t="shared" ca="1" si="545"/>
        <v>0</v>
      </c>
      <c r="DB295" s="606">
        <f t="shared" ca="1" si="546"/>
        <v>0</v>
      </c>
      <c r="DC295" s="606"/>
      <c r="DD295" s="606">
        <f t="shared" ca="1" si="547"/>
        <v>0</v>
      </c>
      <c r="DE295" s="125">
        <f t="shared" ca="1" si="548"/>
        <v>0</v>
      </c>
      <c r="DF295" s="125">
        <f t="shared" ca="1" si="549"/>
        <v>0</v>
      </c>
      <c r="DG295" s="125">
        <f t="shared" ca="1" si="550"/>
        <v>0</v>
      </c>
      <c r="DH295" s="125">
        <f t="shared" ca="1" si="551"/>
        <v>0</v>
      </c>
      <c r="DI295" s="125">
        <f t="shared" ca="1" si="552"/>
        <v>0</v>
      </c>
      <c r="DJ295" s="125">
        <f t="shared" ca="1" si="553"/>
        <v>0</v>
      </c>
      <c r="DK295" s="125">
        <f t="shared" ca="1" si="554"/>
        <v>0</v>
      </c>
      <c r="DL295" s="125">
        <f t="shared" ca="1" si="555"/>
        <v>0</v>
      </c>
      <c r="DM295" s="125">
        <f t="shared" ca="1" si="556"/>
        <v>0</v>
      </c>
      <c r="DN295" s="340" t="str">
        <f t="shared" ca="1" si="557"/>
        <v xml:space="preserve">    </v>
      </c>
      <c r="DO295" s="340">
        <f t="shared" ca="1" si="558"/>
        <v>0</v>
      </c>
      <c r="DP295" s="340">
        <f t="shared" ca="1" si="559"/>
        <v>0</v>
      </c>
      <c r="DQ295" s="340">
        <f t="shared" ca="1" si="560"/>
        <v>0</v>
      </c>
      <c r="DR295" s="340">
        <f t="shared" ca="1" si="561"/>
        <v>0</v>
      </c>
      <c r="DS295" s="340">
        <f t="shared" ca="1" si="562"/>
        <v>0</v>
      </c>
    </row>
    <row r="296" spans="1:123">
      <c r="A296">
        <f t="shared" ca="1" si="453"/>
        <v>290</v>
      </c>
      <c r="B296">
        <f t="shared" ca="1" si="454"/>
        <v>0</v>
      </c>
      <c r="C296">
        <f t="shared" ca="1" si="455"/>
        <v>0</v>
      </c>
      <c r="D296">
        <f t="shared" ca="1" si="456"/>
        <v>0</v>
      </c>
      <c r="E296">
        <f t="shared" ca="1" si="457"/>
        <v>0</v>
      </c>
      <c r="F296">
        <f t="shared" ca="1" si="458"/>
        <v>0</v>
      </c>
      <c r="G296" s="123" t="str">
        <f t="shared" ca="1" si="564"/>
        <v>0.0.0</v>
      </c>
      <c r="H296" s="123" t="str">
        <f t="shared" ca="1" si="564"/>
        <v>0.0.0</v>
      </c>
      <c r="I296" s="123" t="str">
        <f t="shared" ca="1" si="564"/>
        <v>0.0.0</v>
      </c>
      <c r="J296" s="123" t="str">
        <f t="shared" ca="1" si="564"/>
        <v>0.0.0</v>
      </c>
      <c r="K296" s="123" t="str">
        <f t="shared" ca="1" si="564"/>
        <v>0.0.0</v>
      </c>
      <c r="L296" s="123" t="str">
        <f t="shared" ca="1" si="564"/>
        <v>0.0.0</v>
      </c>
      <c r="M296" s="123" t="str">
        <f t="shared" ca="1" si="564"/>
        <v>0.0.0</v>
      </c>
      <c r="N296" s="123" t="str">
        <f t="shared" ca="1" si="564"/>
        <v>0.0.0</v>
      </c>
      <c r="O296" s="123">
        <f t="shared" ca="1" si="459"/>
        <v>0</v>
      </c>
      <c r="P296" s="123">
        <f t="shared" ca="1" si="460"/>
        <v>0</v>
      </c>
      <c r="Q296" s="123">
        <f t="shared" ca="1" si="461"/>
        <v>0</v>
      </c>
      <c r="R296" s="123">
        <f t="shared" ca="1" si="461"/>
        <v>0</v>
      </c>
      <c r="S296" s="123">
        <f t="shared" ca="1" si="462"/>
        <v>0</v>
      </c>
      <c r="T296" s="123">
        <f t="shared" ca="1" si="463"/>
        <v>0</v>
      </c>
      <c r="U296" s="123">
        <f t="shared" ca="1" si="464"/>
        <v>0</v>
      </c>
      <c r="V296" s="123">
        <f t="shared" ca="1" si="465"/>
        <v>0</v>
      </c>
      <c r="W296" s="123">
        <f t="shared" ca="1" si="466"/>
        <v>0</v>
      </c>
      <c r="X296" s="123">
        <f t="shared" ca="1" si="467"/>
        <v>0</v>
      </c>
      <c r="Y296" s="123">
        <f t="shared" ca="1" si="468"/>
        <v>0</v>
      </c>
      <c r="Z296" s="123">
        <f t="shared" ca="1" si="469"/>
        <v>0</v>
      </c>
      <c r="AA296" s="123">
        <f t="shared" ca="1" si="470"/>
        <v>0</v>
      </c>
      <c r="AB296" s="123">
        <f t="shared" ca="1" si="471"/>
        <v>0</v>
      </c>
      <c r="AC296" s="123">
        <f t="shared" ca="1" si="472"/>
        <v>0</v>
      </c>
      <c r="AD296" s="123">
        <f t="shared" ca="1" si="473"/>
        <v>0</v>
      </c>
      <c r="AE296" s="123">
        <f t="shared" ca="1" si="474"/>
        <v>0</v>
      </c>
      <c r="AF296" s="123">
        <f t="shared" ca="1" si="475"/>
        <v>0</v>
      </c>
      <c r="AG296" s="123">
        <f t="shared" ca="1" si="476"/>
        <v>0</v>
      </c>
      <c r="AH296" s="123">
        <f t="shared" ca="1" si="477"/>
        <v>0</v>
      </c>
      <c r="AI296" s="123">
        <f t="shared" ca="1" si="478"/>
        <v>0</v>
      </c>
      <c r="AJ296" s="123">
        <f t="shared" ca="1" si="479"/>
        <v>0</v>
      </c>
      <c r="AK296" s="123">
        <f t="shared" ca="1" si="480"/>
        <v>0</v>
      </c>
      <c r="AL296" s="123">
        <f t="shared" ca="1" si="481"/>
        <v>0</v>
      </c>
      <c r="AM296" s="123">
        <f t="shared" ca="1" si="482"/>
        <v>0</v>
      </c>
      <c r="AN296" s="123">
        <f t="shared" ca="1" si="483"/>
        <v>0</v>
      </c>
      <c r="AO296" s="123">
        <f t="shared" ca="1" si="484"/>
        <v>0</v>
      </c>
      <c r="AP296" s="123">
        <f t="shared" ca="1" si="485"/>
        <v>0</v>
      </c>
      <c r="AQ296" s="123">
        <f t="shared" ca="1" si="486"/>
        <v>0</v>
      </c>
      <c r="AR296" s="123">
        <f t="shared" ca="1" si="487"/>
        <v>0</v>
      </c>
      <c r="AS296" s="123">
        <f t="shared" ca="1" si="488"/>
        <v>0</v>
      </c>
      <c r="AT296" s="123">
        <f t="shared" ca="1" si="489"/>
        <v>0</v>
      </c>
      <c r="AU296" s="123">
        <f t="shared" ca="1" si="490"/>
        <v>0</v>
      </c>
      <c r="AV296" s="123">
        <f t="shared" ca="1" si="491"/>
        <v>0</v>
      </c>
      <c r="AW296" s="123">
        <f t="shared" ca="1" si="492"/>
        <v>0</v>
      </c>
      <c r="AX296" s="123">
        <f t="shared" ca="1" si="493"/>
        <v>0</v>
      </c>
      <c r="AY296" s="123">
        <f t="shared" ca="1" si="494"/>
        <v>0</v>
      </c>
      <c r="AZ296" s="123">
        <f t="shared" ca="1" si="495"/>
        <v>0</v>
      </c>
      <c r="BA296" s="123">
        <f t="shared" ca="1" si="496"/>
        <v>0</v>
      </c>
      <c r="BB296" s="123">
        <f t="shared" ca="1" si="497"/>
        <v>0</v>
      </c>
      <c r="BC296" s="123">
        <f t="shared" ca="1" si="498"/>
        <v>0</v>
      </c>
      <c r="BD296" s="123">
        <f t="shared" ca="1" si="499"/>
        <v>0</v>
      </c>
      <c r="BE296" s="123">
        <f t="shared" ca="1" si="500"/>
        <v>0</v>
      </c>
      <c r="BF296" s="123">
        <f t="shared" ca="1" si="501"/>
        <v>0</v>
      </c>
      <c r="BG296" s="123">
        <f t="shared" ca="1" si="502"/>
        <v>0</v>
      </c>
      <c r="BH296" s="123">
        <f t="shared" ca="1" si="503"/>
        <v>0</v>
      </c>
      <c r="BI296" s="123">
        <f t="shared" ca="1" si="504"/>
        <v>0</v>
      </c>
      <c r="BJ296" s="123">
        <f t="shared" ca="1" si="505"/>
        <v>0</v>
      </c>
      <c r="BK296" s="123">
        <f t="shared" ca="1" si="506"/>
        <v>0</v>
      </c>
      <c r="BL296" s="123">
        <f t="shared" ca="1" si="507"/>
        <v>0</v>
      </c>
      <c r="BM296" s="123">
        <f t="shared" ca="1" si="508"/>
        <v>0</v>
      </c>
      <c r="BN296" s="123">
        <f t="shared" ca="1" si="509"/>
        <v>0.65</v>
      </c>
      <c r="BO296" s="123">
        <f t="shared" ca="1" si="510"/>
        <v>0</v>
      </c>
      <c r="BP296" s="340">
        <f t="shared" ca="1" si="511"/>
        <v>0</v>
      </c>
      <c r="BQ296" s="123">
        <f t="shared" ca="1" si="512"/>
        <v>0</v>
      </c>
      <c r="BR296" s="123">
        <f t="shared" ca="1" si="513"/>
        <v>0</v>
      </c>
      <c r="BS296" s="123">
        <f t="shared" ca="1" si="514"/>
        <v>0</v>
      </c>
      <c r="BT296" s="123">
        <f t="shared" ca="1" si="515"/>
        <v>0</v>
      </c>
      <c r="BU296" s="123">
        <f t="shared" ca="1" si="516"/>
        <v>0</v>
      </c>
      <c r="BV296" s="123"/>
      <c r="BW296" s="123">
        <f t="shared" ca="1" si="517"/>
        <v>0</v>
      </c>
      <c r="BX296" s="123"/>
      <c r="BY296" s="123">
        <f t="shared" ca="1" si="518"/>
        <v>0</v>
      </c>
      <c r="BZ296" s="123"/>
      <c r="CA296" s="123">
        <f t="shared" ca="1" si="519"/>
        <v>0</v>
      </c>
      <c r="CB296" s="528">
        <f t="shared" ca="1" si="520"/>
        <v>0</v>
      </c>
      <c r="CC296" s="123">
        <f t="shared" ca="1" si="521"/>
        <v>0</v>
      </c>
      <c r="CD296" s="125">
        <f t="shared" ca="1" si="522"/>
        <v>0</v>
      </c>
      <c r="CE296" s="125">
        <f t="shared" ca="1" si="523"/>
        <v>0</v>
      </c>
      <c r="CF296" s="125">
        <f t="shared" ca="1" si="524"/>
        <v>0</v>
      </c>
      <c r="CG296" s="125">
        <f t="shared" ca="1" si="525"/>
        <v>0</v>
      </c>
      <c r="CH296" s="125">
        <f t="shared" ca="1" si="526"/>
        <v>0</v>
      </c>
      <c r="CI296" s="125">
        <f t="shared" ca="1" si="527"/>
        <v>0</v>
      </c>
      <c r="CJ296" s="125">
        <f t="shared" ca="1" si="528"/>
        <v>0</v>
      </c>
      <c r="CK296" s="125">
        <f t="shared" ca="1" si="529"/>
        <v>0</v>
      </c>
      <c r="CL296" s="125">
        <f t="shared" ca="1" si="530"/>
        <v>0</v>
      </c>
      <c r="CM296" s="125">
        <f t="shared" ca="1" si="531"/>
        <v>0</v>
      </c>
      <c r="CN296" s="125">
        <f t="shared" ca="1" si="532"/>
        <v>0</v>
      </c>
      <c r="CO296" s="125">
        <f t="shared" ca="1" si="533"/>
        <v>0</v>
      </c>
      <c r="CP296" s="125">
        <f t="shared" ca="1" si="534"/>
        <v>0</v>
      </c>
      <c r="CQ296" s="125">
        <f t="shared" ca="1" si="535"/>
        <v>0</v>
      </c>
      <c r="CR296" s="125">
        <f t="shared" ca="1" si="536"/>
        <v>0</v>
      </c>
      <c r="CS296" s="125">
        <f t="shared" ca="1" si="537"/>
        <v>0</v>
      </c>
      <c r="CT296" s="125">
        <f t="shared" ca="1" si="538"/>
        <v>0</v>
      </c>
      <c r="CU296" s="125">
        <f t="shared" ca="1" si="539"/>
        <v>0</v>
      </c>
      <c r="CV296" s="125">
        <f t="shared" ca="1" si="540"/>
        <v>0</v>
      </c>
      <c r="CW296" s="125">
        <f t="shared" ca="1" si="541"/>
        <v>0</v>
      </c>
      <c r="CX296" s="125">
        <f t="shared" ca="1" si="542"/>
        <v>0</v>
      </c>
      <c r="CY296" s="125">
        <f t="shared" ca="1" si="543"/>
        <v>0</v>
      </c>
      <c r="CZ296" s="125">
        <f t="shared" ca="1" si="544"/>
        <v>0</v>
      </c>
      <c r="DA296" s="341">
        <f t="shared" ca="1" si="545"/>
        <v>0</v>
      </c>
      <c r="DB296" s="606">
        <f t="shared" ca="1" si="546"/>
        <v>0</v>
      </c>
      <c r="DC296" s="606"/>
      <c r="DD296" s="606">
        <f t="shared" ca="1" si="547"/>
        <v>0</v>
      </c>
      <c r="DE296" s="125">
        <f t="shared" ca="1" si="548"/>
        <v>0</v>
      </c>
      <c r="DF296" s="125">
        <f t="shared" ca="1" si="549"/>
        <v>0</v>
      </c>
      <c r="DG296" s="125">
        <f t="shared" ca="1" si="550"/>
        <v>0</v>
      </c>
      <c r="DH296" s="125">
        <f t="shared" ca="1" si="551"/>
        <v>0</v>
      </c>
      <c r="DI296" s="125">
        <f t="shared" ca="1" si="552"/>
        <v>0</v>
      </c>
      <c r="DJ296" s="125">
        <f t="shared" ca="1" si="553"/>
        <v>0</v>
      </c>
      <c r="DK296" s="125">
        <f t="shared" ca="1" si="554"/>
        <v>0</v>
      </c>
      <c r="DL296" s="125">
        <f t="shared" ca="1" si="555"/>
        <v>0</v>
      </c>
      <c r="DM296" s="125">
        <f t="shared" ca="1" si="556"/>
        <v>0</v>
      </c>
      <c r="DN296" s="340" t="str">
        <f t="shared" ca="1" si="557"/>
        <v xml:space="preserve">    </v>
      </c>
      <c r="DO296" s="340">
        <f t="shared" ca="1" si="558"/>
        <v>0</v>
      </c>
      <c r="DP296" s="340">
        <f t="shared" ca="1" si="559"/>
        <v>0</v>
      </c>
      <c r="DQ296" s="340">
        <f t="shared" ca="1" si="560"/>
        <v>0</v>
      </c>
      <c r="DR296" s="340">
        <f t="shared" ca="1" si="561"/>
        <v>0</v>
      </c>
      <c r="DS296" s="340">
        <f t="shared" ca="1" si="562"/>
        <v>0</v>
      </c>
    </row>
    <row r="297" spans="1:123">
      <c r="A297">
        <f t="shared" ca="1" si="453"/>
        <v>291</v>
      </c>
      <c r="B297">
        <f t="shared" ca="1" si="454"/>
        <v>0</v>
      </c>
      <c r="C297">
        <f t="shared" ca="1" si="455"/>
        <v>0</v>
      </c>
      <c r="D297">
        <f t="shared" ca="1" si="456"/>
        <v>0</v>
      </c>
      <c r="E297">
        <f t="shared" ca="1" si="457"/>
        <v>0</v>
      </c>
      <c r="F297">
        <f t="shared" ca="1" si="458"/>
        <v>0</v>
      </c>
      <c r="G297" s="123" t="str">
        <f t="shared" ca="1" si="564"/>
        <v>0.0.0</v>
      </c>
      <c r="H297" s="123" t="str">
        <f t="shared" ca="1" si="564"/>
        <v>0.0.0</v>
      </c>
      <c r="I297" s="123" t="str">
        <f t="shared" ca="1" si="564"/>
        <v>0.0.0</v>
      </c>
      <c r="J297" s="123" t="str">
        <f t="shared" ca="1" si="564"/>
        <v>0.0.0</v>
      </c>
      <c r="K297" s="123" t="str">
        <f t="shared" ca="1" si="564"/>
        <v>0.0.0</v>
      </c>
      <c r="L297" s="123" t="str">
        <f t="shared" ca="1" si="564"/>
        <v>0.0.0</v>
      </c>
      <c r="M297" s="123" t="str">
        <f t="shared" ca="1" si="564"/>
        <v>0.0.0</v>
      </c>
      <c r="N297" s="123" t="str">
        <f t="shared" ca="1" si="564"/>
        <v>0.0.0</v>
      </c>
      <c r="O297" s="123">
        <f t="shared" ca="1" si="459"/>
        <v>0</v>
      </c>
      <c r="P297" s="123">
        <f t="shared" ca="1" si="460"/>
        <v>0</v>
      </c>
      <c r="Q297" s="123">
        <f t="shared" ca="1" si="461"/>
        <v>0</v>
      </c>
      <c r="R297" s="123">
        <f t="shared" ca="1" si="461"/>
        <v>0</v>
      </c>
      <c r="S297" s="123">
        <f t="shared" ca="1" si="462"/>
        <v>0</v>
      </c>
      <c r="T297" s="123">
        <f t="shared" ca="1" si="463"/>
        <v>0</v>
      </c>
      <c r="U297" s="123">
        <f t="shared" ca="1" si="464"/>
        <v>0</v>
      </c>
      <c r="V297" s="123">
        <f t="shared" ca="1" si="465"/>
        <v>0</v>
      </c>
      <c r="W297" s="123">
        <f t="shared" ca="1" si="466"/>
        <v>0</v>
      </c>
      <c r="X297" s="123">
        <f t="shared" ca="1" si="467"/>
        <v>0</v>
      </c>
      <c r="Y297" s="123">
        <f t="shared" ca="1" si="468"/>
        <v>0</v>
      </c>
      <c r="Z297" s="123">
        <f t="shared" ca="1" si="469"/>
        <v>0</v>
      </c>
      <c r="AA297" s="123">
        <f t="shared" ca="1" si="470"/>
        <v>0</v>
      </c>
      <c r="AB297" s="123">
        <f t="shared" ca="1" si="471"/>
        <v>0</v>
      </c>
      <c r="AC297" s="123">
        <f t="shared" ca="1" si="472"/>
        <v>0</v>
      </c>
      <c r="AD297" s="123">
        <f t="shared" ca="1" si="473"/>
        <v>0</v>
      </c>
      <c r="AE297" s="123">
        <f t="shared" ca="1" si="474"/>
        <v>0</v>
      </c>
      <c r="AF297" s="123">
        <f t="shared" ca="1" si="475"/>
        <v>0</v>
      </c>
      <c r="AG297" s="123">
        <f t="shared" ca="1" si="476"/>
        <v>0</v>
      </c>
      <c r="AH297" s="123">
        <f t="shared" ca="1" si="477"/>
        <v>0</v>
      </c>
      <c r="AI297" s="123">
        <f t="shared" ca="1" si="478"/>
        <v>0</v>
      </c>
      <c r="AJ297" s="123">
        <f t="shared" ca="1" si="479"/>
        <v>0</v>
      </c>
      <c r="AK297" s="123">
        <f t="shared" ca="1" si="480"/>
        <v>0</v>
      </c>
      <c r="AL297" s="123">
        <f t="shared" ca="1" si="481"/>
        <v>0</v>
      </c>
      <c r="AM297" s="123">
        <f t="shared" ca="1" si="482"/>
        <v>0</v>
      </c>
      <c r="AN297" s="123">
        <f t="shared" ca="1" si="483"/>
        <v>0</v>
      </c>
      <c r="AO297" s="123">
        <f t="shared" ca="1" si="484"/>
        <v>0</v>
      </c>
      <c r="AP297" s="123">
        <f t="shared" ca="1" si="485"/>
        <v>0</v>
      </c>
      <c r="AQ297" s="123">
        <f t="shared" ca="1" si="486"/>
        <v>0</v>
      </c>
      <c r="AR297" s="123">
        <f t="shared" ca="1" si="487"/>
        <v>0</v>
      </c>
      <c r="AS297" s="123">
        <f t="shared" ca="1" si="488"/>
        <v>0</v>
      </c>
      <c r="AT297" s="123">
        <f t="shared" ca="1" si="489"/>
        <v>0</v>
      </c>
      <c r="AU297" s="123">
        <f t="shared" ca="1" si="490"/>
        <v>0</v>
      </c>
      <c r="AV297" s="123">
        <f t="shared" ca="1" si="491"/>
        <v>0</v>
      </c>
      <c r="AW297" s="123">
        <f t="shared" ca="1" si="492"/>
        <v>0</v>
      </c>
      <c r="AX297" s="123">
        <f t="shared" ca="1" si="493"/>
        <v>0</v>
      </c>
      <c r="AY297" s="123">
        <f t="shared" ca="1" si="494"/>
        <v>0</v>
      </c>
      <c r="AZ297" s="123">
        <f t="shared" ca="1" si="495"/>
        <v>0</v>
      </c>
      <c r="BA297" s="123">
        <f t="shared" ca="1" si="496"/>
        <v>0</v>
      </c>
      <c r="BB297" s="123">
        <f t="shared" ca="1" si="497"/>
        <v>0</v>
      </c>
      <c r="BC297" s="123">
        <f t="shared" ca="1" si="498"/>
        <v>0</v>
      </c>
      <c r="BD297" s="123">
        <f t="shared" ca="1" si="499"/>
        <v>0</v>
      </c>
      <c r="BE297" s="123">
        <f t="shared" ca="1" si="500"/>
        <v>0</v>
      </c>
      <c r="BF297" s="123">
        <f t="shared" ca="1" si="501"/>
        <v>0</v>
      </c>
      <c r="BG297" s="123">
        <f t="shared" ca="1" si="502"/>
        <v>0</v>
      </c>
      <c r="BH297" s="123">
        <f t="shared" ca="1" si="503"/>
        <v>0</v>
      </c>
      <c r="BI297" s="123">
        <f t="shared" ca="1" si="504"/>
        <v>0</v>
      </c>
      <c r="BJ297" s="123">
        <f t="shared" ca="1" si="505"/>
        <v>0</v>
      </c>
      <c r="BK297" s="123">
        <f t="shared" ca="1" si="506"/>
        <v>0</v>
      </c>
      <c r="BL297" s="123">
        <f t="shared" ca="1" si="507"/>
        <v>0</v>
      </c>
      <c r="BM297" s="123">
        <f t="shared" ca="1" si="508"/>
        <v>0</v>
      </c>
      <c r="BN297" s="123">
        <f t="shared" ca="1" si="509"/>
        <v>0.65</v>
      </c>
      <c r="BO297" s="123">
        <f t="shared" ca="1" si="510"/>
        <v>0</v>
      </c>
      <c r="BP297" s="340">
        <f t="shared" ca="1" si="511"/>
        <v>0</v>
      </c>
      <c r="BQ297" s="123">
        <f t="shared" ca="1" si="512"/>
        <v>0</v>
      </c>
      <c r="BR297" s="123">
        <f t="shared" ca="1" si="513"/>
        <v>0</v>
      </c>
      <c r="BS297" s="123">
        <f t="shared" ca="1" si="514"/>
        <v>0</v>
      </c>
      <c r="BT297" s="123">
        <f t="shared" ca="1" si="515"/>
        <v>0</v>
      </c>
      <c r="BU297" s="123">
        <f t="shared" ca="1" si="516"/>
        <v>0</v>
      </c>
      <c r="BV297" s="123"/>
      <c r="BW297" s="123">
        <f t="shared" ca="1" si="517"/>
        <v>0</v>
      </c>
      <c r="BX297" s="123"/>
      <c r="BY297" s="123">
        <f t="shared" ca="1" si="518"/>
        <v>0</v>
      </c>
      <c r="BZ297" s="123"/>
      <c r="CA297" s="123">
        <f t="shared" ca="1" si="519"/>
        <v>0</v>
      </c>
      <c r="CB297" s="528">
        <f t="shared" ca="1" si="520"/>
        <v>0</v>
      </c>
      <c r="CC297" s="123">
        <f t="shared" ca="1" si="521"/>
        <v>0</v>
      </c>
      <c r="CD297" s="125">
        <f t="shared" ca="1" si="522"/>
        <v>0</v>
      </c>
      <c r="CE297" s="125">
        <f t="shared" ca="1" si="523"/>
        <v>0</v>
      </c>
      <c r="CF297" s="125">
        <f t="shared" ca="1" si="524"/>
        <v>0</v>
      </c>
      <c r="CG297" s="125">
        <f t="shared" ca="1" si="525"/>
        <v>0</v>
      </c>
      <c r="CH297" s="125">
        <f t="shared" ca="1" si="526"/>
        <v>0</v>
      </c>
      <c r="CI297" s="125">
        <f t="shared" ca="1" si="527"/>
        <v>0</v>
      </c>
      <c r="CJ297" s="125">
        <f t="shared" ca="1" si="528"/>
        <v>0</v>
      </c>
      <c r="CK297" s="125">
        <f t="shared" ca="1" si="529"/>
        <v>0</v>
      </c>
      <c r="CL297" s="125">
        <f t="shared" ca="1" si="530"/>
        <v>0</v>
      </c>
      <c r="CM297" s="125">
        <f t="shared" ca="1" si="531"/>
        <v>0</v>
      </c>
      <c r="CN297" s="125">
        <f t="shared" ca="1" si="532"/>
        <v>0</v>
      </c>
      <c r="CO297" s="125">
        <f t="shared" ca="1" si="533"/>
        <v>0</v>
      </c>
      <c r="CP297" s="125">
        <f t="shared" ca="1" si="534"/>
        <v>0</v>
      </c>
      <c r="CQ297" s="125">
        <f t="shared" ca="1" si="535"/>
        <v>0</v>
      </c>
      <c r="CR297" s="125">
        <f t="shared" ca="1" si="536"/>
        <v>0</v>
      </c>
      <c r="CS297" s="125">
        <f t="shared" ca="1" si="537"/>
        <v>0</v>
      </c>
      <c r="CT297" s="125">
        <f t="shared" ca="1" si="538"/>
        <v>0</v>
      </c>
      <c r="CU297" s="125">
        <f t="shared" ca="1" si="539"/>
        <v>0</v>
      </c>
      <c r="CV297" s="125">
        <f t="shared" ca="1" si="540"/>
        <v>0</v>
      </c>
      <c r="CW297" s="125">
        <f t="shared" ca="1" si="541"/>
        <v>0</v>
      </c>
      <c r="CX297" s="125">
        <f t="shared" ca="1" si="542"/>
        <v>0</v>
      </c>
      <c r="CY297" s="125">
        <f t="shared" ca="1" si="543"/>
        <v>0</v>
      </c>
      <c r="CZ297" s="125">
        <f t="shared" ca="1" si="544"/>
        <v>0</v>
      </c>
      <c r="DA297" s="341">
        <f t="shared" ca="1" si="545"/>
        <v>0</v>
      </c>
      <c r="DB297" s="606">
        <f t="shared" ca="1" si="546"/>
        <v>0</v>
      </c>
      <c r="DC297" s="606"/>
      <c r="DD297" s="606">
        <f t="shared" ca="1" si="547"/>
        <v>0</v>
      </c>
      <c r="DE297" s="125">
        <f t="shared" ca="1" si="548"/>
        <v>0</v>
      </c>
      <c r="DF297" s="125">
        <f t="shared" ca="1" si="549"/>
        <v>0</v>
      </c>
      <c r="DG297" s="125">
        <f t="shared" ca="1" si="550"/>
        <v>0</v>
      </c>
      <c r="DH297" s="125">
        <f t="shared" ca="1" si="551"/>
        <v>0</v>
      </c>
      <c r="DI297" s="125">
        <f t="shared" ca="1" si="552"/>
        <v>0</v>
      </c>
      <c r="DJ297" s="125">
        <f t="shared" ca="1" si="553"/>
        <v>0</v>
      </c>
      <c r="DK297" s="125">
        <f t="shared" ca="1" si="554"/>
        <v>0</v>
      </c>
      <c r="DL297" s="125">
        <f t="shared" ca="1" si="555"/>
        <v>0</v>
      </c>
      <c r="DM297" s="125">
        <f t="shared" ca="1" si="556"/>
        <v>0</v>
      </c>
      <c r="DN297" s="340" t="str">
        <f t="shared" ca="1" si="557"/>
        <v xml:space="preserve">    </v>
      </c>
      <c r="DO297" s="340">
        <f t="shared" ca="1" si="558"/>
        <v>0</v>
      </c>
      <c r="DP297" s="340">
        <f t="shared" ca="1" si="559"/>
        <v>0</v>
      </c>
      <c r="DQ297" s="340">
        <f t="shared" ca="1" si="560"/>
        <v>0</v>
      </c>
      <c r="DR297" s="340">
        <f t="shared" ca="1" si="561"/>
        <v>0</v>
      </c>
      <c r="DS297" s="340">
        <f t="shared" ca="1" si="562"/>
        <v>0</v>
      </c>
    </row>
    <row r="298" spans="1:123">
      <c r="A298">
        <f t="shared" ca="1" si="453"/>
        <v>292</v>
      </c>
      <c r="B298">
        <f t="shared" ca="1" si="454"/>
        <v>0</v>
      </c>
      <c r="C298">
        <f t="shared" ca="1" si="455"/>
        <v>0</v>
      </c>
      <c r="D298">
        <f t="shared" ca="1" si="456"/>
        <v>0</v>
      </c>
      <c r="E298">
        <f t="shared" ca="1" si="457"/>
        <v>0</v>
      </c>
      <c r="F298">
        <f t="shared" ca="1" si="458"/>
        <v>0</v>
      </c>
      <c r="G298" s="123" t="str">
        <f t="shared" ca="1" si="564"/>
        <v>0.0.0</v>
      </c>
      <c r="H298" s="123" t="str">
        <f t="shared" ca="1" si="564"/>
        <v>0.0.0</v>
      </c>
      <c r="I298" s="123" t="str">
        <f t="shared" ca="1" si="564"/>
        <v>0.0.0</v>
      </c>
      <c r="J298" s="123" t="str">
        <f t="shared" ca="1" si="564"/>
        <v>0.0.0</v>
      </c>
      <c r="K298" s="123" t="str">
        <f t="shared" ca="1" si="564"/>
        <v>0.0.0</v>
      </c>
      <c r="L298" s="123" t="str">
        <f t="shared" ca="1" si="564"/>
        <v>0.0.0</v>
      </c>
      <c r="M298" s="123" t="str">
        <f t="shared" ca="1" si="564"/>
        <v>0.0.0</v>
      </c>
      <c r="N298" s="123" t="str">
        <f t="shared" ca="1" si="564"/>
        <v>0.0.0</v>
      </c>
      <c r="O298" s="123">
        <f t="shared" ca="1" si="459"/>
        <v>0</v>
      </c>
      <c r="P298" s="123">
        <f t="shared" ca="1" si="460"/>
        <v>0</v>
      </c>
      <c r="Q298" s="123">
        <f t="shared" ca="1" si="461"/>
        <v>0</v>
      </c>
      <c r="R298" s="123">
        <f t="shared" ca="1" si="461"/>
        <v>0</v>
      </c>
      <c r="S298" s="123">
        <f t="shared" ca="1" si="462"/>
        <v>0</v>
      </c>
      <c r="T298" s="123">
        <f t="shared" ca="1" si="463"/>
        <v>0</v>
      </c>
      <c r="U298" s="123">
        <f t="shared" ca="1" si="464"/>
        <v>0</v>
      </c>
      <c r="V298" s="123">
        <f t="shared" ca="1" si="465"/>
        <v>0</v>
      </c>
      <c r="W298" s="123">
        <f t="shared" ca="1" si="466"/>
        <v>0</v>
      </c>
      <c r="X298" s="123">
        <f t="shared" ca="1" si="467"/>
        <v>0</v>
      </c>
      <c r="Y298" s="123">
        <f t="shared" ca="1" si="468"/>
        <v>0</v>
      </c>
      <c r="Z298" s="123">
        <f t="shared" ca="1" si="469"/>
        <v>0</v>
      </c>
      <c r="AA298" s="123">
        <f t="shared" ca="1" si="470"/>
        <v>0</v>
      </c>
      <c r="AB298" s="123">
        <f t="shared" ca="1" si="471"/>
        <v>0</v>
      </c>
      <c r="AC298" s="123">
        <f t="shared" ca="1" si="472"/>
        <v>0</v>
      </c>
      <c r="AD298" s="123">
        <f t="shared" ca="1" si="473"/>
        <v>0</v>
      </c>
      <c r="AE298" s="123">
        <f t="shared" ca="1" si="474"/>
        <v>0</v>
      </c>
      <c r="AF298" s="123">
        <f t="shared" ca="1" si="475"/>
        <v>0</v>
      </c>
      <c r="AG298" s="123">
        <f t="shared" ca="1" si="476"/>
        <v>0</v>
      </c>
      <c r="AH298" s="123">
        <f t="shared" ca="1" si="477"/>
        <v>0</v>
      </c>
      <c r="AI298" s="123">
        <f t="shared" ca="1" si="478"/>
        <v>0</v>
      </c>
      <c r="AJ298" s="123">
        <f t="shared" ca="1" si="479"/>
        <v>0</v>
      </c>
      <c r="AK298" s="123">
        <f t="shared" ca="1" si="480"/>
        <v>0</v>
      </c>
      <c r="AL298" s="123">
        <f t="shared" ca="1" si="481"/>
        <v>0</v>
      </c>
      <c r="AM298" s="123">
        <f t="shared" ca="1" si="482"/>
        <v>0</v>
      </c>
      <c r="AN298" s="123">
        <f t="shared" ca="1" si="483"/>
        <v>0</v>
      </c>
      <c r="AO298" s="123">
        <f t="shared" ca="1" si="484"/>
        <v>0</v>
      </c>
      <c r="AP298" s="123">
        <f t="shared" ca="1" si="485"/>
        <v>0</v>
      </c>
      <c r="AQ298" s="123">
        <f t="shared" ca="1" si="486"/>
        <v>0</v>
      </c>
      <c r="AR298" s="123">
        <f t="shared" ca="1" si="487"/>
        <v>0</v>
      </c>
      <c r="AS298" s="123">
        <f t="shared" ca="1" si="488"/>
        <v>0</v>
      </c>
      <c r="AT298" s="123">
        <f t="shared" ca="1" si="489"/>
        <v>0</v>
      </c>
      <c r="AU298" s="123">
        <f t="shared" ca="1" si="490"/>
        <v>0</v>
      </c>
      <c r="AV298" s="123">
        <f t="shared" ca="1" si="491"/>
        <v>0</v>
      </c>
      <c r="AW298" s="123">
        <f t="shared" ca="1" si="492"/>
        <v>0</v>
      </c>
      <c r="AX298" s="123">
        <f t="shared" ca="1" si="493"/>
        <v>0</v>
      </c>
      <c r="AY298" s="123">
        <f t="shared" ca="1" si="494"/>
        <v>0</v>
      </c>
      <c r="AZ298" s="123">
        <f t="shared" ca="1" si="495"/>
        <v>0</v>
      </c>
      <c r="BA298" s="123">
        <f t="shared" ca="1" si="496"/>
        <v>0</v>
      </c>
      <c r="BB298" s="123">
        <f t="shared" ca="1" si="497"/>
        <v>0</v>
      </c>
      <c r="BC298" s="123">
        <f t="shared" ca="1" si="498"/>
        <v>0</v>
      </c>
      <c r="BD298" s="123">
        <f t="shared" ca="1" si="499"/>
        <v>0</v>
      </c>
      <c r="BE298" s="123">
        <f t="shared" ca="1" si="500"/>
        <v>0</v>
      </c>
      <c r="BF298" s="123">
        <f t="shared" ca="1" si="501"/>
        <v>0</v>
      </c>
      <c r="BG298" s="123">
        <f t="shared" ca="1" si="502"/>
        <v>0</v>
      </c>
      <c r="BH298" s="123">
        <f t="shared" ca="1" si="503"/>
        <v>0</v>
      </c>
      <c r="BI298" s="123">
        <f t="shared" ca="1" si="504"/>
        <v>0</v>
      </c>
      <c r="BJ298" s="123">
        <f t="shared" ca="1" si="505"/>
        <v>0</v>
      </c>
      <c r="BK298" s="123">
        <f t="shared" ca="1" si="506"/>
        <v>0</v>
      </c>
      <c r="BL298" s="123">
        <f t="shared" ca="1" si="507"/>
        <v>0</v>
      </c>
      <c r="BM298" s="123">
        <f t="shared" ca="1" si="508"/>
        <v>0</v>
      </c>
      <c r="BN298" s="123">
        <f t="shared" ca="1" si="509"/>
        <v>0.65</v>
      </c>
      <c r="BO298" s="123">
        <f t="shared" ca="1" si="510"/>
        <v>0</v>
      </c>
      <c r="BP298" s="340">
        <f t="shared" ca="1" si="511"/>
        <v>0</v>
      </c>
      <c r="BQ298" s="123">
        <f t="shared" ca="1" si="512"/>
        <v>0</v>
      </c>
      <c r="BR298" s="123">
        <f t="shared" ca="1" si="513"/>
        <v>0</v>
      </c>
      <c r="BS298" s="123">
        <f t="shared" ca="1" si="514"/>
        <v>0</v>
      </c>
      <c r="BT298" s="123">
        <f t="shared" ca="1" si="515"/>
        <v>0</v>
      </c>
      <c r="BU298" s="123">
        <f t="shared" ca="1" si="516"/>
        <v>0</v>
      </c>
      <c r="BV298" s="123"/>
      <c r="BW298" s="123">
        <f t="shared" ca="1" si="517"/>
        <v>0</v>
      </c>
      <c r="BX298" s="123"/>
      <c r="BY298" s="123">
        <f t="shared" ca="1" si="518"/>
        <v>0</v>
      </c>
      <c r="BZ298" s="123"/>
      <c r="CA298" s="123">
        <f t="shared" ca="1" si="519"/>
        <v>0</v>
      </c>
      <c r="CB298" s="528">
        <f t="shared" ca="1" si="520"/>
        <v>0</v>
      </c>
      <c r="CC298" s="123">
        <f t="shared" ca="1" si="521"/>
        <v>0</v>
      </c>
      <c r="CD298" s="125">
        <f t="shared" ca="1" si="522"/>
        <v>0</v>
      </c>
      <c r="CE298" s="125">
        <f t="shared" ca="1" si="523"/>
        <v>0</v>
      </c>
      <c r="CF298" s="125">
        <f t="shared" ca="1" si="524"/>
        <v>0</v>
      </c>
      <c r="CG298" s="125">
        <f t="shared" ca="1" si="525"/>
        <v>0</v>
      </c>
      <c r="CH298" s="125">
        <f t="shared" ca="1" si="526"/>
        <v>0</v>
      </c>
      <c r="CI298" s="125">
        <f t="shared" ca="1" si="527"/>
        <v>0</v>
      </c>
      <c r="CJ298" s="125">
        <f t="shared" ca="1" si="528"/>
        <v>0</v>
      </c>
      <c r="CK298" s="125">
        <f t="shared" ca="1" si="529"/>
        <v>0</v>
      </c>
      <c r="CL298" s="125">
        <f t="shared" ca="1" si="530"/>
        <v>0</v>
      </c>
      <c r="CM298" s="125">
        <f t="shared" ca="1" si="531"/>
        <v>0</v>
      </c>
      <c r="CN298" s="125">
        <f t="shared" ca="1" si="532"/>
        <v>0</v>
      </c>
      <c r="CO298" s="125">
        <f t="shared" ca="1" si="533"/>
        <v>0</v>
      </c>
      <c r="CP298" s="125">
        <f t="shared" ca="1" si="534"/>
        <v>0</v>
      </c>
      <c r="CQ298" s="125">
        <f t="shared" ca="1" si="535"/>
        <v>0</v>
      </c>
      <c r="CR298" s="125">
        <f t="shared" ca="1" si="536"/>
        <v>0</v>
      </c>
      <c r="CS298" s="125">
        <f t="shared" ca="1" si="537"/>
        <v>0</v>
      </c>
      <c r="CT298" s="125">
        <f t="shared" ca="1" si="538"/>
        <v>0</v>
      </c>
      <c r="CU298" s="125">
        <f t="shared" ca="1" si="539"/>
        <v>0</v>
      </c>
      <c r="CV298" s="125">
        <f t="shared" ca="1" si="540"/>
        <v>0</v>
      </c>
      <c r="CW298" s="125">
        <f t="shared" ca="1" si="541"/>
        <v>0</v>
      </c>
      <c r="CX298" s="125">
        <f t="shared" ca="1" si="542"/>
        <v>0</v>
      </c>
      <c r="CY298" s="125">
        <f t="shared" ca="1" si="543"/>
        <v>0</v>
      </c>
      <c r="CZ298" s="125">
        <f t="shared" ca="1" si="544"/>
        <v>0</v>
      </c>
      <c r="DA298" s="341">
        <f t="shared" ca="1" si="545"/>
        <v>0</v>
      </c>
      <c r="DB298" s="606">
        <f t="shared" ca="1" si="546"/>
        <v>0</v>
      </c>
      <c r="DC298" s="606"/>
      <c r="DD298" s="606">
        <f t="shared" ca="1" si="547"/>
        <v>0</v>
      </c>
      <c r="DE298" s="125">
        <f t="shared" ca="1" si="548"/>
        <v>0</v>
      </c>
      <c r="DF298" s="125">
        <f t="shared" ca="1" si="549"/>
        <v>0</v>
      </c>
      <c r="DG298" s="125">
        <f t="shared" ca="1" si="550"/>
        <v>0</v>
      </c>
      <c r="DH298" s="125">
        <f t="shared" ca="1" si="551"/>
        <v>0</v>
      </c>
      <c r="DI298" s="125">
        <f t="shared" ca="1" si="552"/>
        <v>0</v>
      </c>
      <c r="DJ298" s="125">
        <f t="shared" ca="1" si="553"/>
        <v>0</v>
      </c>
      <c r="DK298" s="125">
        <f t="shared" ca="1" si="554"/>
        <v>0</v>
      </c>
      <c r="DL298" s="125">
        <f t="shared" ca="1" si="555"/>
        <v>0</v>
      </c>
      <c r="DM298" s="125">
        <f t="shared" ca="1" si="556"/>
        <v>0</v>
      </c>
      <c r="DN298" s="340" t="str">
        <f t="shared" ca="1" si="557"/>
        <v xml:space="preserve">    </v>
      </c>
      <c r="DO298" s="340">
        <f t="shared" ca="1" si="558"/>
        <v>0</v>
      </c>
      <c r="DP298" s="340">
        <f t="shared" ca="1" si="559"/>
        <v>0</v>
      </c>
      <c r="DQ298" s="340">
        <f t="shared" ca="1" si="560"/>
        <v>0</v>
      </c>
      <c r="DR298" s="340">
        <f t="shared" ca="1" si="561"/>
        <v>0</v>
      </c>
      <c r="DS298" s="340">
        <f t="shared" ca="1" si="562"/>
        <v>0</v>
      </c>
    </row>
    <row r="299" spans="1:123">
      <c r="A299">
        <f t="shared" ca="1" si="453"/>
        <v>293</v>
      </c>
      <c r="B299">
        <f t="shared" ca="1" si="454"/>
        <v>0</v>
      </c>
      <c r="C299">
        <f t="shared" ca="1" si="455"/>
        <v>0</v>
      </c>
      <c r="D299">
        <f t="shared" ca="1" si="456"/>
        <v>0</v>
      </c>
      <c r="E299">
        <f t="shared" ca="1" si="457"/>
        <v>0</v>
      </c>
      <c r="F299">
        <f t="shared" ca="1" si="458"/>
        <v>0</v>
      </c>
      <c r="G299" s="123" t="str">
        <f t="shared" ca="1" si="564"/>
        <v>0.0.0</v>
      </c>
      <c r="H299" s="123" t="str">
        <f t="shared" ca="1" si="564"/>
        <v>0.0.0</v>
      </c>
      <c r="I299" s="123" t="str">
        <f t="shared" ca="1" si="564"/>
        <v>0.0.0</v>
      </c>
      <c r="J299" s="123" t="str">
        <f t="shared" ca="1" si="564"/>
        <v>0.0.0</v>
      </c>
      <c r="K299" s="123" t="str">
        <f t="shared" ca="1" si="564"/>
        <v>0.0.0</v>
      </c>
      <c r="L299" s="123" t="str">
        <f t="shared" ca="1" si="564"/>
        <v>0.0.0</v>
      </c>
      <c r="M299" s="123" t="str">
        <f t="shared" ca="1" si="564"/>
        <v>0.0.0</v>
      </c>
      <c r="N299" s="123" t="str">
        <f t="shared" ca="1" si="564"/>
        <v>0.0.0</v>
      </c>
      <c r="O299" s="123">
        <f t="shared" ca="1" si="459"/>
        <v>0</v>
      </c>
      <c r="P299" s="123">
        <f t="shared" ca="1" si="460"/>
        <v>0</v>
      </c>
      <c r="Q299" s="123">
        <f t="shared" ca="1" si="461"/>
        <v>0</v>
      </c>
      <c r="R299" s="123">
        <f t="shared" ca="1" si="461"/>
        <v>0</v>
      </c>
      <c r="S299" s="123">
        <f t="shared" ca="1" si="462"/>
        <v>0</v>
      </c>
      <c r="T299" s="123">
        <f t="shared" ca="1" si="463"/>
        <v>0</v>
      </c>
      <c r="U299" s="123">
        <f t="shared" ca="1" si="464"/>
        <v>0</v>
      </c>
      <c r="V299" s="123">
        <f t="shared" ca="1" si="465"/>
        <v>0</v>
      </c>
      <c r="W299" s="123">
        <f t="shared" ca="1" si="466"/>
        <v>0</v>
      </c>
      <c r="X299" s="123">
        <f t="shared" ca="1" si="467"/>
        <v>0</v>
      </c>
      <c r="Y299" s="123">
        <f t="shared" ca="1" si="468"/>
        <v>0</v>
      </c>
      <c r="Z299" s="123">
        <f t="shared" ca="1" si="469"/>
        <v>0</v>
      </c>
      <c r="AA299" s="123">
        <f t="shared" ca="1" si="470"/>
        <v>0</v>
      </c>
      <c r="AB299" s="123">
        <f t="shared" ca="1" si="471"/>
        <v>0</v>
      </c>
      <c r="AC299" s="123">
        <f t="shared" ca="1" si="472"/>
        <v>0</v>
      </c>
      <c r="AD299" s="123">
        <f t="shared" ca="1" si="473"/>
        <v>0</v>
      </c>
      <c r="AE299" s="123">
        <f t="shared" ca="1" si="474"/>
        <v>0</v>
      </c>
      <c r="AF299" s="123">
        <f t="shared" ca="1" si="475"/>
        <v>0</v>
      </c>
      <c r="AG299" s="123">
        <f t="shared" ca="1" si="476"/>
        <v>0</v>
      </c>
      <c r="AH299" s="123">
        <f t="shared" ca="1" si="477"/>
        <v>0</v>
      </c>
      <c r="AI299" s="123">
        <f t="shared" ca="1" si="478"/>
        <v>0</v>
      </c>
      <c r="AJ299" s="123">
        <f t="shared" ca="1" si="479"/>
        <v>0</v>
      </c>
      <c r="AK299" s="123">
        <f t="shared" ca="1" si="480"/>
        <v>0</v>
      </c>
      <c r="AL299" s="123">
        <f t="shared" ca="1" si="481"/>
        <v>0</v>
      </c>
      <c r="AM299" s="123">
        <f t="shared" ca="1" si="482"/>
        <v>0</v>
      </c>
      <c r="AN299" s="123">
        <f t="shared" ca="1" si="483"/>
        <v>0</v>
      </c>
      <c r="AO299" s="123">
        <f t="shared" ca="1" si="484"/>
        <v>0</v>
      </c>
      <c r="AP299" s="123">
        <f t="shared" ca="1" si="485"/>
        <v>0</v>
      </c>
      <c r="AQ299" s="123">
        <f t="shared" ca="1" si="486"/>
        <v>0</v>
      </c>
      <c r="AR299" s="123">
        <f t="shared" ca="1" si="487"/>
        <v>0</v>
      </c>
      <c r="AS299" s="123">
        <f t="shared" ca="1" si="488"/>
        <v>0</v>
      </c>
      <c r="AT299" s="123">
        <f t="shared" ca="1" si="489"/>
        <v>0</v>
      </c>
      <c r="AU299" s="123">
        <f t="shared" ca="1" si="490"/>
        <v>0</v>
      </c>
      <c r="AV299" s="123">
        <f t="shared" ca="1" si="491"/>
        <v>0</v>
      </c>
      <c r="AW299" s="123">
        <f t="shared" ca="1" si="492"/>
        <v>0</v>
      </c>
      <c r="AX299" s="123">
        <f t="shared" ca="1" si="493"/>
        <v>0</v>
      </c>
      <c r="AY299" s="123">
        <f t="shared" ca="1" si="494"/>
        <v>0</v>
      </c>
      <c r="AZ299" s="123">
        <f t="shared" ca="1" si="495"/>
        <v>0</v>
      </c>
      <c r="BA299" s="123">
        <f t="shared" ca="1" si="496"/>
        <v>0</v>
      </c>
      <c r="BB299" s="123">
        <f t="shared" ca="1" si="497"/>
        <v>0</v>
      </c>
      <c r="BC299" s="123">
        <f t="shared" ca="1" si="498"/>
        <v>0</v>
      </c>
      <c r="BD299" s="123">
        <f t="shared" ca="1" si="499"/>
        <v>0</v>
      </c>
      <c r="BE299" s="123">
        <f t="shared" ca="1" si="500"/>
        <v>0</v>
      </c>
      <c r="BF299" s="123">
        <f t="shared" ca="1" si="501"/>
        <v>0</v>
      </c>
      <c r="BG299" s="123">
        <f t="shared" ca="1" si="502"/>
        <v>0</v>
      </c>
      <c r="BH299" s="123">
        <f t="shared" ca="1" si="503"/>
        <v>0</v>
      </c>
      <c r="BI299" s="123">
        <f t="shared" ca="1" si="504"/>
        <v>0</v>
      </c>
      <c r="BJ299" s="123">
        <f t="shared" ca="1" si="505"/>
        <v>0</v>
      </c>
      <c r="BK299" s="123">
        <f t="shared" ca="1" si="506"/>
        <v>0</v>
      </c>
      <c r="BL299" s="123">
        <f t="shared" ca="1" si="507"/>
        <v>0</v>
      </c>
      <c r="BM299" s="123">
        <f t="shared" ca="1" si="508"/>
        <v>0</v>
      </c>
      <c r="BN299" s="123">
        <f t="shared" ca="1" si="509"/>
        <v>0.65</v>
      </c>
      <c r="BO299" s="123">
        <f t="shared" ca="1" si="510"/>
        <v>0</v>
      </c>
      <c r="BP299" s="340">
        <f t="shared" ca="1" si="511"/>
        <v>0</v>
      </c>
      <c r="BQ299" s="123">
        <f t="shared" ca="1" si="512"/>
        <v>0</v>
      </c>
      <c r="BR299" s="123">
        <f t="shared" ca="1" si="513"/>
        <v>0</v>
      </c>
      <c r="BS299" s="123">
        <f t="shared" ca="1" si="514"/>
        <v>0</v>
      </c>
      <c r="BT299" s="123">
        <f t="shared" ca="1" si="515"/>
        <v>0</v>
      </c>
      <c r="BU299" s="123">
        <f t="shared" ca="1" si="516"/>
        <v>0</v>
      </c>
      <c r="BV299" s="123"/>
      <c r="BW299" s="123">
        <f t="shared" ca="1" si="517"/>
        <v>0</v>
      </c>
      <c r="BX299" s="123"/>
      <c r="BY299" s="123">
        <f t="shared" ca="1" si="518"/>
        <v>0</v>
      </c>
      <c r="BZ299" s="123"/>
      <c r="CA299" s="123">
        <f t="shared" ca="1" si="519"/>
        <v>0</v>
      </c>
      <c r="CB299" s="528">
        <f t="shared" ca="1" si="520"/>
        <v>0</v>
      </c>
      <c r="CC299" s="123">
        <f t="shared" ca="1" si="521"/>
        <v>0</v>
      </c>
      <c r="CD299" s="125">
        <f t="shared" ca="1" si="522"/>
        <v>0</v>
      </c>
      <c r="CE299" s="125">
        <f t="shared" ca="1" si="523"/>
        <v>0</v>
      </c>
      <c r="CF299" s="125">
        <f t="shared" ca="1" si="524"/>
        <v>0</v>
      </c>
      <c r="CG299" s="125">
        <f t="shared" ca="1" si="525"/>
        <v>0</v>
      </c>
      <c r="CH299" s="125">
        <f t="shared" ca="1" si="526"/>
        <v>0</v>
      </c>
      <c r="CI299" s="125">
        <f t="shared" ca="1" si="527"/>
        <v>0</v>
      </c>
      <c r="CJ299" s="125">
        <f t="shared" ca="1" si="528"/>
        <v>0</v>
      </c>
      <c r="CK299" s="125">
        <f t="shared" ca="1" si="529"/>
        <v>0</v>
      </c>
      <c r="CL299" s="125">
        <f t="shared" ca="1" si="530"/>
        <v>0</v>
      </c>
      <c r="CM299" s="125">
        <f t="shared" ca="1" si="531"/>
        <v>0</v>
      </c>
      <c r="CN299" s="125">
        <f t="shared" ca="1" si="532"/>
        <v>0</v>
      </c>
      <c r="CO299" s="125">
        <f t="shared" ca="1" si="533"/>
        <v>0</v>
      </c>
      <c r="CP299" s="125">
        <f t="shared" ca="1" si="534"/>
        <v>0</v>
      </c>
      <c r="CQ299" s="125">
        <f t="shared" ca="1" si="535"/>
        <v>0</v>
      </c>
      <c r="CR299" s="125">
        <f t="shared" ca="1" si="536"/>
        <v>0</v>
      </c>
      <c r="CS299" s="125">
        <f t="shared" ca="1" si="537"/>
        <v>0</v>
      </c>
      <c r="CT299" s="125">
        <f t="shared" ca="1" si="538"/>
        <v>0</v>
      </c>
      <c r="CU299" s="125">
        <f t="shared" ca="1" si="539"/>
        <v>0</v>
      </c>
      <c r="CV299" s="125">
        <f t="shared" ca="1" si="540"/>
        <v>0</v>
      </c>
      <c r="CW299" s="125">
        <f t="shared" ca="1" si="541"/>
        <v>0</v>
      </c>
      <c r="CX299" s="125">
        <f t="shared" ca="1" si="542"/>
        <v>0</v>
      </c>
      <c r="CY299" s="125">
        <f t="shared" ca="1" si="543"/>
        <v>0</v>
      </c>
      <c r="CZ299" s="125">
        <f t="shared" ca="1" si="544"/>
        <v>0</v>
      </c>
      <c r="DA299" s="341">
        <f t="shared" ca="1" si="545"/>
        <v>0</v>
      </c>
      <c r="DB299" s="606">
        <f t="shared" ca="1" si="546"/>
        <v>0</v>
      </c>
      <c r="DC299" s="606"/>
      <c r="DD299" s="606">
        <f t="shared" ca="1" si="547"/>
        <v>0</v>
      </c>
      <c r="DE299" s="125">
        <f t="shared" ca="1" si="548"/>
        <v>0</v>
      </c>
      <c r="DF299" s="125">
        <f t="shared" ca="1" si="549"/>
        <v>0</v>
      </c>
      <c r="DG299" s="125">
        <f t="shared" ca="1" si="550"/>
        <v>0</v>
      </c>
      <c r="DH299" s="125">
        <f t="shared" ca="1" si="551"/>
        <v>0</v>
      </c>
      <c r="DI299" s="125">
        <f t="shared" ca="1" si="552"/>
        <v>0</v>
      </c>
      <c r="DJ299" s="125">
        <f t="shared" ca="1" si="553"/>
        <v>0</v>
      </c>
      <c r="DK299" s="125">
        <f t="shared" ca="1" si="554"/>
        <v>0</v>
      </c>
      <c r="DL299" s="125">
        <f t="shared" ca="1" si="555"/>
        <v>0</v>
      </c>
      <c r="DM299" s="125">
        <f t="shared" ca="1" si="556"/>
        <v>0</v>
      </c>
      <c r="DN299" s="340" t="str">
        <f t="shared" ca="1" si="557"/>
        <v xml:space="preserve">    </v>
      </c>
      <c r="DO299" s="340">
        <f t="shared" ca="1" si="558"/>
        <v>0</v>
      </c>
      <c r="DP299" s="340">
        <f t="shared" ca="1" si="559"/>
        <v>0</v>
      </c>
      <c r="DQ299" s="340">
        <f t="shared" ca="1" si="560"/>
        <v>0</v>
      </c>
      <c r="DR299" s="340">
        <f t="shared" ca="1" si="561"/>
        <v>0</v>
      </c>
      <c r="DS299" s="340">
        <f t="shared" ca="1" si="562"/>
        <v>0</v>
      </c>
    </row>
    <row r="300" spans="1:123">
      <c r="A300">
        <f t="shared" ca="1" si="453"/>
        <v>294</v>
      </c>
      <c r="B300">
        <f t="shared" ca="1" si="454"/>
        <v>0</v>
      </c>
      <c r="C300">
        <f t="shared" ca="1" si="455"/>
        <v>0</v>
      </c>
      <c r="D300">
        <f t="shared" ca="1" si="456"/>
        <v>0</v>
      </c>
      <c r="E300">
        <f t="shared" ca="1" si="457"/>
        <v>0</v>
      </c>
      <c r="F300">
        <f t="shared" ca="1" si="458"/>
        <v>0</v>
      </c>
      <c r="G300" s="123" t="str">
        <f t="shared" ca="1" si="564"/>
        <v>0.0.0</v>
      </c>
      <c r="H300" s="123" t="str">
        <f t="shared" ca="1" si="564"/>
        <v>0.0.0</v>
      </c>
      <c r="I300" s="123" t="str">
        <f t="shared" ca="1" si="564"/>
        <v>0.0.0</v>
      </c>
      <c r="J300" s="123" t="str">
        <f t="shared" ca="1" si="564"/>
        <v>0.0.0</v>
      </c>
      <c r="K300" s="123" t="str">
        <f t="shared" ca="1" si="564"/>
        <v>0.0.0</v>
      </c>
      <c r="L300" s="123" t="str">
        <f t="shared" ca="1" si="564"/>
        <v>0.0.0</v>
      </c>
      <c r="M300" s="123" t="str">
        <f t="shared" ca="1" si="564"/>
        <v>0.0.0</v>
      </c>
      <c r="N300" s="123" t="str">
        <f t="shared" ca="1" si="564"/>
        <v>0.0.0</v>
      </c>
      <c r="O300" s="123">
        <f t="shared" ca="1" si="459"/>
        <v>0</v>
      </c>
      <c r="P300" s="123">
        <f t="shared" ca="1" si="460"/>
        <v>0</v>
      </c>
      <c r="Q300" s="123">
        <f t="shared" ca="1" si="461"/>
        <v>0</v>
      </c>
      <c r="R300" s="123">
        <f t="shared" ca="1" si="461"/>
        <v>0</v>
      </c>
      <c r="S300" s="123">
        <f t="shared" ca="1" si="462"/>
        <v>0</v>
      </c>
      <c r="T300" s="123">
        <f t="shared" ca="1" si="463"/>
        <v>0</v>
      </c>
      <c r="U300" s="123">
        <f t="shared" ca="1" si="464"/>
        <v>0</v>
      </c>
      <c r="V300" s="123">
        <f t="shared" ca="1" si="465"/>
        <v>0</v>
      </c>
      <c r="W300" s="123">
        <f t="shared" ca="1" si="466"/>
        <v>0</v>
      </c>
      <c r="X300" s="123">
        <f t="shared" ca="1" si="467"/>
        <v>0</v>
      </c>
      <c r="Y300" s="123">
        <f t="shared" ca="1" si="468"/>
        <v>0</v>
      </c>
      <c r="Z300" s="123">
        <f t="shared" ca="1" si="469"/>
        <v>0</v>
      </c>
      <c r="AA300" s="123">
        <f t="shared" ca="1" si="470"/>
        <v>0</v>
      </c>
      <c r="AB300" s="123">
        <f t="shared" ca="1" si="471"/>
        <v>0</v>
      </c>
      <c r="AC300" s="123">
        <f t="shared" ca="1" si="472"/>
        <v>0</v>
      </c>
      <c r="AD300" s="123">
        <f t="shared" ca="1" si="473"/>
        <v>0</v>
      </c>
      <c r="AE300" s="123">
        <f t="shared" ca="1" si="474"/>
        <v>0</v>
      </c>
      <c r="AF300" s="123">
        <f t="shared" ca="1" si="475"/>
        <v>0</v>
      </c>
      <c r="AG300" s="123">
        <f t="shared" ca="1" si="476"/>
        <v>0</v>
      </c>
      <c r="AH300" s="123">
        <f t="shared" ca="1" si="477"/>
        <v>0</v>
      </c>
      <c r="AI300" s="123">
        <f t="shared" ca="1" si="478"/>
        <v>0</v>
      </c>
      <c r="AJ300" s="123">
        <f t="shared" ca="1" si="479"/>
        <v>0</v>
      </c>
      <c r="AK300" s="123">
        <f t="shared" ca="1" si="480"/>
        <v>0</v>
      </c>
      <c r="AL300" s="123">
        <f t="shared" ca="1" si="481"/>
        <v>0</v>
      </c>
      <c r="AM300" s="123">
        <f t="shared" ca="1" si="482"/>
        <v>0</v>
      </c>
      <c r="AN300" s="123">
        <f t="shared" ca="1" si="483"/>
        <v>0</v>
      </c>
      <c r="AO300" s="123">
        <f t="shared" ca="1" si="484"/>
        <v>0</v>
      </c>
      <c r="AP300" s="123">
        <f t="shared" ca="1" si="485"/>
        <v>0</v>
      </c>
      <c r="AQ300" s="123">
        <f t="shared" ca="1" si="486"/>
        <v>0</v>
      </c>
      <c r="AR300" s="123">
        <f t="shared" ca="1" si="487"/>
        <v>0</v>
      </c>
      <c r="AS300" s="123">
        <f t="shared" ca="1" si="488"/>
        <v>0</v>
      </c>
      <c r="AT300" s="123">
        <f t="shared" ca="1" si="489"/>
        <v>0</v>
      </c>
      <c r="AU300" s="123">
        <f t="shared" ca="1" si="490"/>
        <v>0</v>
      </c>
      <c r="AV300" s="123">
        <f t="shared" ca="1" si="491"/>
        <v>0</v>
      </c>
      <c r="AW300" s="123">
        <f t="shared" ca="1" si="492"/>
        <v>0</v>
      </c>
      <c r="AX300" s="123">
        <f t="shared" ca="1" si="493"/>
        <v>0</v>
      </c>
      <c r="AY300" s="123">
        <f t="shared" ca="1" si="494"/>
        <v>0</v>
      </c>
      <c r="AZ300" s="123">
        <f t="shared" ca="1" si="495"/>
        <v>0</v>
      </c>
      <c r="BA300" s="123">
        <f t="shared" ca="1" si="496"/>
        <v>0</v>
      </c>
      <c r="BB300" s="123">
        <f t="shared" ca="1" si="497"/>
        <v>0</v>
      </c>
      <c r="BC300" s="123">
        <f t="shared" ca="1" si="498"/>
        <v>0</v>
      </c>
      <c r="BD300" s="123">
        <f t="shared" ca="1" si="499"/>
        <v>0</v>
      </c>
      <c r="BE300" s="123">
        <f t="shared" ca="1" si="500"/>
        <v>0</v>
      </c>
      <c r="BF300" s="123">
        <f t="shared" ca="1" si="501"/>
        <v>0</v>
      </c>
      <c r="BG300" s="123">
        <f t="shared" ca="1" si="502"/>
        <v>0</v>
      </c>
      <c r="BH300" s="123">
        <f t="shared" ca="1" si="503"/>
        <v>0</v>
      </c>
      <c r="BI300" s="123">
        <f t="shared" ca="1" si="504"/>
        <v>0</v>
      </c>
      <c r="BJ300" s="123">
        <f t="shared" ca="1" si="505"/>
        <v>0</v>
      </c>
      <c r="BK300" s="123">
        <f t="shared" ca="1" si="506"/>
        <v>0</v>
      </c>
      <c r="BL300" s="123">
        <f t="shared" ca="1" si="507"/>
        <v>0</v>
      </c>
      <c r="BM300" s="123">
        <f t="shared" ca="1" si="508"/>
        <v>0</v>
      </c>
      <c r="BN300" s="123">
        <f t="shared" ca="1" si="509"/>
        <v>0.65</v>
      </c>
      <c r="BO300" s="123">
        <f t="shared" ca="1" si="510"/>
        <v>0</v>
      </c>
      <c r="BP300" s="340">
        <f t="shared" ca="1" si="511"/>
        <v>0</v>
      </c>
      <c r="BQ300" s="123">
        <f t="shared" ca="1" si="512"/>
        <v>0</v>
      </c>
      <c r="BR300" s="123">
        <f t="shared" ca="1" si="513"/>
        <v>0</v>
      </c>
      <c r="BS300" s="123">
        <f t="shared" ca="1" si="514"/>
        <v>0</v>
      </c>
      <c r="BT300" s="123">
        <f t="shared" ca="1" si="515"/>
        <v>0</v>
      </c>
      <c r="BU300" s="123">
        <f t="shared" ca="1" si="516"/>
        <v>0</v>
      </c>
      <c r="BV300" s="123"/>
      <c r="BW300" s="123">
        <f t="shared" ca="1" si="517"/>
        <v>0</v>
      </c>
      <c r="BX300" s="123"/>
      <c r="BY300" s="123">
        <f t="shared" ca="1" si="518"/>
        <v>0</v>
      </c>
      <c r="BZ300" s="123"/>
      <c r="CA300" s="123">
        <f t="shared" ca="1" si="519"/>
        <v>0</v>
      </c>
      <c r="CB300" s="528">
        <f t="shared" ca="1" si="520"/>
        <v>0</v>
      </c>
      <c r="CC300" s="123">
        <f t="shared" ca="1" si="521"/>
        <v>0</v>
      </c>
      <c r="CD300" s="125">
        <f t="shared" ca="1" si="522"/>
        <v>0</v>
      </c>
      <c r="CE300" s="125">
        <f t="shared" ca="1" si="523"/>
        <v>0</v>
      </c>
      <c r="CF300" s="125">
        <f t="shared" ca="1" si="524"/>
        <v>0</v>
      </c>
      <c r="CG300" s="125">
        <f t="shared" ca="1" si="525"/>
        <v>0</v>
      </c>
      <c r="CH300" s="125">
        <f t="shared" ca="1" si="526"/>
        <v>0</v>
      </c>
      <c r="CI300" s="125">
        <f t="shared" ca="1" si="527"/>
        <v>0</v>
      </c>
      <c r="CJ300" s="125">
        <f t="shared" ca="1" si="528"/>
        <v>0</v>
      </c>
      <c r="CK300" s="125">
        <f t="shared" ca="1" si="529"/>
        <v>0</v>
      </c>
      <c r="CL300" s="125">
        <f t="shared" ca="1" si="530"/>
        <v>0</v>
      </c>
      <c r="CM300" s="125">
        <f t="shared" ca="1" si="531"/>
        <v>0</v>
      </c>
      <c r="CN300" s="125">
        <f t="shared" ca="1" si="532"/>
        <v>0</v>
      </c>
      <c r="CO300" s="125">
        <f t="shared" ca="1" si="533"/>
        <v>0</v>
      </c>
      <c r="CP300" s="125">
        <f t="shared" ca="1" si="534"/>
        <v>0</v>
      </c>
      <c r="CQ300" s="125">
        <f t="shared" ca="1" si="535"/>
        <v>0</v>
      </c>
      <c r="CR300" s="125">
        <f t="shared" ca="1" si="536"/>
        <v>0</v>
      </c>
      <c r="CS300" s="125">
        <f t="shared" ca="1" si="537"/>
        <v>0</v>
      </c>
      <c r="CT300" s="125">
        <f t="shared" ca="1" si="538"/>
        <v>0</v>
      </c>
      <c r="CU300" s="125">
        <f t="shared" ca="1" si="539"/>
        <v>0</v>
      </c>
      <c r="CV300" s="125">
        <f t="shared" ca="1" si="540"/>
        <v>0</v>
      </c>
      <c r="CW300" s="125">
        <f t="shared" ca="1" si="541"/>
        <v>0</v>
      </c>
      <c r="CX300" s="125">
        <f t="shared" ca="1" si="542"/>
        <v>0</v>
      </c>
      <c r="CY300" s="125">
        <f t="shared" ca="1" si="543"/>
        <v>0</v>
      </c>
      <c r="CZ300" s="125">
        <f t="shared" ca="1" si="544"/>
        <v>0</v>
      </c>
      <c r="DA300" s="341">
        <f t="shared" ca="1" si="545"/>
        <v>0</v>
      </c>
      <c r="DB300" s="606">
        <f t="shared" ca="1" si="546"/>
        <v>0</v>
      </c>
      <c r="DC300" s="606"/>
      <c r="DD300" s="606">
        <f t="shared" ca="1" si="547"/>
        <v>0</v>
      </c>
      <c r="DE300" s="125">
        <f t="shared" ca="1" si="548"/>
        <v>0</v>
      </c>
      <c r="DF300" s="125">
        <f t="shared" ca="1" si="549"/>
        <v>0</v>
      </c>
      <c r="DG300" s="125">
        <f t="shared" ca="1" si="550"/>
        <v>0</v>
      </c>
      <c r="DH300" s="125">
        <f t="shared" ca="1" si="551"/>
        <v>0</v>
      </c>
      <c r="DI300" s="125">
        <f t="shared" ca="1" si="552"/>
        <v>0</v>
      </c>
      <c r="DJ300" s="125">
        <f t="shared" ca="1" si="553"/>
        <v>0</v>
      </c>
      <c r="DK300" s="125">
        <f t="shared" ca="1" si="554"/>
        <v>0</v>
      </c>
      <c r="DL300" s="125">
        <f t="shared" ca="1" si="555"/>
        <v>0</v>
      </c>
      <c r="DM300" s="125">
        <f t="shared" ca="1" si="556"/>
        <v>0</v>
      </c>
      <c r="DN300" s="340" t="str">
        <f t="shared" ca="1" si="557"/>
        <v xml:space="preserve">    </v>
      </c>
      <c r="DO300" s="340">
        <f t="shared" ca="1" si="558"/>
        <v>0</v>
      </c>
      <c r="DP300" s="340">
        <f t="shared" ca="1" si="559"/>
        <v>0</v>
      </c>
      <c r="DQ300" s="340">
        <f t="shared" ca="1" si="560"/>
        <v>0</v>
      </c>
      <c r="DR300" s="340">
        <f t="shared" ca="1" si="561"/>
        <v>0</v>
      </c>
      <c r="DS300" s="340">
        <f t="shared" ca="1" si="562"/>
        <v>0</v>
      </c>
    </row>
    <row r="301" spans="1:123">
      <c r="A301">
        <f t="shared" ca="1" si="453"/>
        <v>295</v>
      </c>
      <c r="B301">
        <f t="shared" ca="1" si="454"/>
        <v>0</v>
      </c>
      <c r="C301">
        <f t="shared" ca="1" si="455"/>
        <v>0</v>
      </c>
      <c r="D301">
        <f t="shared" ca="1" si="456"/>
        <v>0</v>
      </c>
      <c r="E301">
        <f t="shared" ca="1" si="457"/>
        <v>0</v>
      </c>
      <c r="F301">
        <f t="shared" ca="1" si="458"/>
        <v>0</v>
      </c>
      <c r="G301" s="123" t="str">
        <f t="shared" ca="1" si="564"/>
        <v>0.0.0</v>
      </c>
      <c r="H301" s="123" t="str">
        <f t="shared" ca="1" si="564"/>
        <v>0.0.0</v>
      </c>
      <c r="I301" s="123" t="str">
        <f t="shared" ca="1" si="564"/>
        <v>0.0.0</v>
      </c>
      <c r="J301" s="123" t="str">
        <f t="shared" ca="1" si="564"/>
        <v>0.0.0</v>
      </c>
      <c r="K301" s="123" t="str">
        <f t="shared" ca="1" si="564"/>
        <v>0.0.0</v>
      </c>
      <c r="L301" s="123" t="str">
        <f t="shared" ca="1" si="564"/>
        <v>0.0.0</v>
      </c>
      <c r="M301" s="123" t="str">
        <f t="shared" ca="1" si="564"/>
        <v>0.0.0</v>
      </c>
      <c r="N301" s="123" t="str">
        <f t="shared" ca="1" si="564"/>
        <v>0.0.0</v>
      </c>
      <c r="O301" s="123">
        <f t="shared" ca="1" si="459"/>
        <v>0</v>
      </c>
      <c r="P301" s="123">
        <f t="shared" ca="1" si="460"/>
        <v>0</v>
      </c>
      <c r="Q301" s="123">
        <f t="shared" ca="1" si="461"/>
        <v>0</v>
      </c>
      <c r="R301" s="123">
        <f t="shared" ca="1" si="461"/>
        <v>0</v>
      </c>
      <c r="S301" s="123">
        <f t="shared" ca="1" si="462"/>
        <v>0</v>
      </c>
      <c r="T301" s="123">
        <f t="shared" ca="1" si="463"/>
        <v>0</v>
      </c>
      <c r="U301" s="123">
        <f t="shared" ca="1" si="464"/>
        <v>0</v>
      </c>
      <c r="V301" s="123">
        <f t="shared" ca="1" si="465"/>
        <v>0</v>
      </c>
      <c r="W301" s="123">
        <f t="shared" ca="1" si="466"/>
        <v>0</v>
      </c>
      <c r="X301" s="123">
        <f t="shared" ca="1" si="467"/>
        <v>0</v>
      </c>
      <c r="Y301" s="123">
        <f t="shared" ca="1" si="468"/>
        <v>0</v>
      </c>
      <c r="Z301" s="123">
        <f t="shared" ca="1" si="469"/>
        <v>0</v>
      </c>
      <c r="AA301" s="123">
        <f t="shared" ca="1" si="470"/>
        <v>0</v>
      </c>
      <c r="AB301" s="123">
        <f t="shared" ca="1" si="471"/>
        <v>0</v>
      </c>
      <c r="AC301" s="123">
        <f t="shared" ca="1" si="472"/>
        <v>0</v>
      </c>
      <c r="AD301" s="123">
        <f t="shared" ca="1" si="473"/>
        <v>0</v>
      </c>
      <c r="AE301" s="123">
        <f t="shared" ca="1" si="474"/>
        <v>0</v>
      </c>
      <c r="AF301" s="123">
        <f t="shared" ca="1" si="475"/>
        <v>0</v>
      </c>
      <c r="AG301" s="123">
        <f t="shared" ca="1" si="476"/>
        <v>0</v>
      </c>
      <c r="AH301" s="123">
        <f t="shared" ca="1" si="477"/>
        <v>0</v>
      </c>
      <c r="AI301" s="123">
        <f t="shared" ca="1" si="478"/>
        <v>0</v>
      </c>
      <c r="AJ301" s="123">
        <f t="shared" ca="1" si="479"/>
        <v>0</v>
      </c>
      <c r="AK301" s="123">
        <f t="shared" ca="1" si="480"/>
        <v>0</v>
      </c>
      <c r="AL301" s="123">
        <f t="shared" ca="1" si="481"/>
        <v>0</v>
      </c>
      <c r="AM301" s="123">
        <f t="shared" ca="1" si="482"/>
        <v>0</v>
      </c>
      <c r="AN301" s="123">
        <f t="shared" ca="1" si="483"/>
        <v>0</v>
      </c>
      <c r="AO301" s="123">
        <f t="shared" ca="1" si="484"/>
        <v>0</v>
      </c>
      <c r="AP301" s="123">
        <f t="shared" ca="1" si="485"/>
        <v>0</v>
      </c>
      <c r="AQ301" s="123">
        <f t="shared" ca="1" si="486"/>
        <v>0</v>
      </c>
      <c r="AR301" s="123">
        <f t="shared" ca="1" si="487"/>
        <v>0</v>
      </c>
      <c r="AS301" s="123">
        <f t="shared" ca="1" si="488"/>
        <v>0</v>
      </c>
      <c r="AT301" s="123">
        <f t="shared" ca="1" si="489"/>
        <v>0</v>
      </c>
      <c r="AU301" s="123">
        <f t="shared" ca="1" si="490"/>
        <v>0</v>
      </c>
      <c r="AV301" s="123">
        <f t="shared" ca="1" si="491"/>
        <v>0</v>
      </c>
      <c r="AW301" s="123">
        <f t="shared" ca="1" si="492"/>
        <v>0</v>
      </c>
      <c r="AX301" s="123">
        <f t="shared" ca="1" si="493"/>
        <v>0</v>
      </c>
      <c r="AY301" s="123">
        <f t="shared" ca="1" si="494"/>
        <v>0</v>
      </c>
      <c r="AZ301" s="123">
        <f t="shared" ca="1" si="495"/>
        <v>0</v>
      </c>
      <c r="BA301" s="123">
        <f t="shared" ca="1" si="496"/>
        <v>0</v>
      </c>
      <c r="BB301" s="123">
        <f t="shared" ca="1" si="497"/>
        <v>0</v>
      </c>
      <c r="BC301" s="123">
        <f t="shared" ca="1" si="498"/>
        <v>0</v>
      </c>
      <c r="BD301" s="123">
        <f t="shared" ca="1" si="499"/>
        <v>0</v>
      </c>
      <c r="BE301" s="123">
        <f t="shared" ca="1" si="500"/>
        <v>0</v>
      </c>
      <c r="BF301" s="123">
        <f t="shared" ca="1" si="501"/>
        <v>0</v>
      </c>
      <c r="BG301" s="123">
        <f t="shared" ca="1" si="502"/>
        <v>0</v>
      </c>
      <c r="BH301" s="123">
        <f t="shared" ca="1" si="503"/>
        <v>0</v>
      </c>
      <c r="BI301" s="123">
        <f t="shared" ca="1" si="504"/>
        <v>0</v>
      </c>
      <c r="BJ301" s="123">
        <f t="shared" ca="1" si="505"/>
        <v>0</v>
      </c>
      <c r="BK301" s="123">
        <f t="shared" ca="1" si="506"/>
        <v>0</v>
      </c>
      <c r="BL301" s="123">
        <f t="shared" ca="1" si="507"/>
        <v>0</v>
      </c>
      <c r="BM301" s="123">
        <f t="shared" ca="1" si="508"/>
        <v>0</v>
      </c>
      <c r="BN301" s="123">
        <f t="shared" ca="1" si="509"/>
        <v>0.65</v>
      </c>
      <c r="BO301" s="123">
        <f t="shared" ca="1" si="510"/>
        <v>0</v>
      </c>
      <c r="BP301" s="340">
        <f t="shared" ca="1" si="511"/>
        <v>0</v>
      </c>
      <c r="BQ301" s="123">
        <f t="shared" ca="1" si="512"/>
        <v>0</v>
      </c>
      <c r="BR301" s="123">
        <f t="shared" ca="1" si="513"/>
        <v>0</v>
      </c>
      <c r="BS301" s="123">
        <f t="shared" ca="1" si="514"/>
        <v>0</v>
      </c>
      <c r="BT301" s="123">
        <f t="shared" ca="1" si="515"/>
        <v>0</v>
      </c>
      <c r="BU301" s="123">
        <f t="shared" ca="1" si="516"/>
        <v>0</v>
      </c>
      <c r="BV301" s="123"/>
      <c r="BW301" s="123">
        <f t="shared" ca="1" si="517"/>
        <v>0</v>
      </c>
      <c r="BX301" s="123"/>
      <c r="BY301" s="123">
        <f t="shared" ca="1" si="518"/>
        <v>0</v>
      </c>
      <c r="BZ301" s="123"/>
      <c r="CA301" s="123">
        <f t="shared" ca="1" si="519"/>
        <v>0</v>
      </c>
      <c r="CB301" s="528">
        <f t="shared" ca="1" si="520"/>
        <v>0</v>
      </c>
      <c r="CC301" s="123">
        <f t="shared" ca="1" si="521"/>
        <v>0</v>
      </c>
      <c r="CD301" s="125">
        <f t="shared" ca="1" si="522"/>
        <v>0</v>
      </c>
      <c r="CE301" s="125">
        <f t="shared" ca="1" si="523"/>
        <v>0</v>
      </c>
      <c r="CF301" s="125">
        <f t="shared" ca="1" si="524"/>
        <v>0</v>
      </c>
      <c r="CG301" s="125">
        <f t="shared" ca="1" si="525"/>
        <v>0</v>
      </c>
      <c r="CH301" s="125">
        <f t="shared" ca="1" si="526"/>
        <v>0</v>
      </c>
      <c r="CI301" s="125">
        <f t="shared" ca="1" si="527"/>
        <v>0</v>
      </c>
      <c r="CJ301" s="125">
        <f t="shared" ca="1" si="528"/>
        <v>0</v>
      </c>
      <c r="CK301" s="125">
        <f t="shared" ca="1" si="529"/>
        <v>0</v>
      </c>
      <c r="CL301" s="125">
        <f t="shared" ca="1" si="530"/>
        <v>0</v>
      </c>
      <c r="CM301" s="125">
        <f t="shared" ca="1" si="531"/>
        <v>0</v>
      </c>
      <c r="CN301" s="125">
        <f t="shared" ca="1" si="532"/>
        <v>0</v>
      </c>
      <c r="CO301" s="125">
        <f t="shared" ca="1" si="533"/>
        <v>0</v>
      </c>
      <c r="CP301" s="125">
        <f t="shared" ca="1" si="534"/>
        <v>0</v>
      </c>
      <c r="CQ301" s="125">
        <f t="shared" ca="1" si="535"/>
        <v>0</v>
      </c>
      <c r="CR301" s="125">
        <f t="shared" ca="1" si="536"/>
        <v>0</v>
      </c>
      <c r="CS301" s="125">
        <f t="shared" ca="1" si="537"/>
        <v>0</v>
      </c>
      <c r="CT301" s="125">
        <f t="shared" ca="1" si="538"/>
        <v>0</v>
      </c>
      <c r="CU301" s="125">
        <f t="shared" ca="1" si="539"/>
        <v>0</v>
      </c>
      <c r="CV301" s="125">
        <f t="shared" ca="1" si="540"/>
        <v>0</v>
      </c>
      <c r="CW301" s="125">
        <f t="shared" ca="1" si="541"/>
        <v>0</v>
      </c>
      <c r="CX301" s="125">
        <f t="shared" ca="1" si="542"/>
        <v>0</v>
      </c>
      <c r="CY301" s="125">
        <f t="shared" ca="1" si="543"/>
        <v>0</v>
      </c>
      <c r="CZ301" s="125">
        <f t="shared" ca="1" si="544"/>
        <v>0</v>
      </c>
      <c r="DA301" s="341">
        <f t="shared" ca="1" si="545"/>
        <v>0</v>
      </c>
      <c r="DB301" s="606">
        <f t="shared" ca="1" si="546"/>
        <v>0</v>
      </c>
      <c r="DC301" s="606"/>
      <c r="DD301" s="606">
        <f t="shared" ca="1" si="547"/>
        <v>0</v>
      </c>
      <c r="DE301" s="125">
        <f t="shared" ca="1" si="548"/>
        <v>0</v>
      </c>
      <c r="DF301" s="125">
        <f t="shared" ca="1" si="549"/>
        <v>0</v>
      </c>
      <c r="DG301" s="125">
        <f t="shared" ca="1" si="550"/>
        <v>0</v>
      </c>
      <c r="DH301" s="125">
        <f t="shared" ca="1" si="551"/>
        <v>0</v>
      </c>
      <c r="DI301" s="125">
        <f t="shared" ca="1" si="552"/>
        <v>0</v>
      </c>
      <c r="DJ301" s="125">
        <f t="shared" ca="1" si="553"/>
        <v>0</v>
      </c>
      <c r="DK301" s="125">
        <f t="shared" ca="1" si="554"/>
        <v>0</v>
      </c>
      <c r="DL301" s="125">
        <f t="shared" ca="1" si="555"/>
        <v>0</v>
      </c>
      <c r="DM301" s="125">
        <f t="shared" ca="1" si="556"/>
        <v>0</v>
      </c>
      <c r="DN301" s="340" t="str">
        <f t="shared" ca="1" si="557"/>
        <v xml:space="preserve">    </v>
      </c>
      <c r="DO301" s="340">
        <f t="shared" ca="1" si="558"/>
        <v>0</v>
      </c>
      <c r="DP301" s="340">
        <f t="shared" ca="1" si="559"/>
        <v>0</v>
      </c>
      <c r="DQ301" s="340">
        <f t="shared" ca="1" si="560"/>
        <v>0</v>
      </c>
      <c r="DR301" s="340">
        <f t="shared" ca="1" si="561"/>
        <v>0</v>
      </c>
      <c r="DS301" s="340">
        <f t="shared" ca="1" si="562"/>
        <v>0</v>
      </c>
    </row>
    <row r="302" spans="1:123">
      <c r="A302" t="str">
        <f t="shared" ca="1" si="453"/>
        <v>По сторінці:</v>
      </c>
      <c r="B302">
        <f t="shared" ca="1" si="454"/>
        <v>0</v>
      </c>
      <c r="C302">
        <f t="shared" ca="1" si="455"/>
        <v>0</v>
      </c>
      <c r="D302">
        <f t="shared" ca="1" si="456"/>
        <v>0</v>
      </c>
      <c r="E302">
        <f t="shared" ca="1" si="457"/>
        <v>0</v>
      </c>
      <c r="F302">
        <f t="shared" ca="1" si="458"/>
        <v>0</v>
      </c>
      <c r="G302" s="123">
        <f t="shared" ca="1" si="564"/>
        <v>0</v>
      </c>
      <c r="H302" s="123">
        <f t="shared" ca="1" si="564"/>
        <v>0</v>
      </c>
      <c r="I302" s="123">
        <f t="shared" ca="1" si="564"/>
        <v>0</v>
      </c>
      <c r="J302" s="123">
        <f t="shared" ca="1" si="564"/>
        <v>0</v>
      </c>
      <c r="K302" s="123">
        <f t="shared" ca="1" si="564"/>
        <v>0</v>
      </c>
      <c r="L302" s="123">
        <f t="shared" ca="1" si="564"/>
        <v>0</v>
      </c>
      <c r="M302" s="123">
        <f t="shared" ca="1" si="564"/>
        <v>0</v>
      </c>
      <c r="N302" s="123">
        <f t="shared" ca="1" si="564"/>
        <v>0</v>
      </c>
      <c r="O302" s="123">
        <f t="shared" ca="1" si="459"/>
        <v>0</v>
      </c>
      <c r="P302" s="123">
        <f t="shared" ca="1" si="460"/>
        <v>0</v>
      </c>
      <c r="Q302" s="123">
        <f t="shared" ca="1" si="461"/>
        <v>0</v>
      </c>
      <c r="R302" s="123">
        <f t="shared" ca="1" si="461"/>
        <v>0</v>
      </c>
      <c r="S302" s="123">
        <f t="shared" ca="1" si="462"/>
        <v>0</v>
      </c>
      <c r="T302" s="123">
        <f t="shared" ca="1" si="463"/>
        <v>0</v>
      </c>
      <c r="U302" s="123">
        <f t="shared" ca="1" si="464"/>
        <v>0</v>
      </c>
      <c r="V302" s="123">
        <f t="shared" ca="1" si="465"/>
        <v>0</v>
      </c>
      <c r="W302" s="123">
        <f t="shared" ca="1" si="466"/>
        <v>0</v>
      </c>
      <c r="X302" s="123">
        <f t="shared" ca="1" si="467"/>
        <v>0</v>
      </c>
      <c r="Y302" s="123">
        <f t="shared" ca="1" si="468"/>
        <v>0</v>
      </c>
      <c r="Z302" s="123">
        <f t="shared" ca="1" si="469"/>
        <v>0</v>
      </c>
      <c r="AA302" s="123">
        <f t="shared" ca="1" si="470"/>
        <v>0</v>
      </c>
      <c r="AB302" s="123">
        <f t="shared" ca="1" si="471"/>
        <v>0</v>
      </c>
      <c r="AC302" s="123">
        <f t="shared" ca="1" si="472"/>
        <v>0</v>
      </c>
      <c r="AD302" s="123">
        <f t="shared" ca="1" si="473"/>
        <v>0</v>
      </c>
      <c r="AE302" s="123">
        <f t="shared" ca="1" si="474"/>
        <v>0</v>
      </c>
      <c r="AF302" s="123">
        <f t="shared" ca="1" si="475"/>
        <v>0</v>
      </c>
      <c r="AG302" s="123">
        <f t="shared" ca="1" si="476"/>
        <v>0</v>
      </c>
      <c r="AH302" s="123">
        <f t="shared" ca="1" si="477"/>
        <v>0</v>
      </c>
      <c r="AI302" s="123">
        <f t="shared" ca="1" si="478"/>
        <v>0</v>
      </c>
      <c r="AJ302" s="123">
        <f t="shared" ca="1" si="479"/>
        <v>0</v>
      </c>
      <c r="AK302" s="123">
        <f t="shared" ca="1" si="480"/>
        <v>0</v>
      </c>
      <c r="AL302" s="123">
        <f t="shared" ca="1" si="481"/>
        <v>0</v>
      </c>
      <c r="AM302" s="123">
        <f t="shared" ca="1" si="482"/>
        <v>0</v>
      </c>
      <c r="AN302" s="123">
        <f t="shared" ca="1" si="483"/>
        <v>0</v>
      </c>
      <c r="AO302" s="123">
        <f t="shared" ca="1" si="484"/>
        <v>0</v>
      </c>
      <c r="AP302" s="123">
        <f t="shared" ca="1" si="485"/>
        <v>0</v>
      </c>
      <c r="AQ302" s="123">
        <f t="shared" ca="1" si="486"/>
        <v>0</v>
      </c>
      <c r="AR302" s="123">
        <f t="shared" ca="1" si="487"/>
        <v>0</v>
      </c>
      <c r="AS302" s="123">
        <f t="shared" ca="1" si="488"/>
        <v>0</v>
      </c>
      <c r="AT302" s="123">
        <f t="shared" ca="1" si="489"/>
        <v>0</v>
      </c>
      <c r="AU302" s="123">
        <f t="shared" ca="1" si="490"/>
        <v>0</v>
      </c>
      <c r="AV302" s="123">
        <f t="shared" ca="1" si="491"/>
        <v>0</v>
      </c>
      <c r="AW302" s="123">
        <f t="shared" ca="1" si="492"/>
        <v>0</v>
      </c>
      <c r="AX302" s="123">
        <f t="shared" ca="1" si="493"/>
        <v>0</v>
      </c>
      <c r="AY302" s="123">
        <f t="shared" ca="1" si="494"/>
        <v>0</v>
      </c>
      <c r="AZ302" s="123">
        <f t="shared" ca="1" si="495"/>
        <v>0</v>
      </c>
      <c r="BA302" s="123">
        <f t="shared" ca="1" si="496"/>
        <v>0</v>
      </c>
      <c r="BB302" s="123">
        <f t="shared" ca="1" si="497"/>
        <v>0</v>
      </c>
      <c r="BC302" s="123">
        <f t="shared" ca="1" si="498"/>
        <v>0</v>
      </c>
      <c r="BD302" s="123">
        <f t="shared" ca="1" si="499"/>
        <v>0</v>
      </c>
      <c r="BE302" s="123">
        <f t="shared" ca="1" si="500"/>
        <v>0</v>
      </c>
      <c r="BF302" s="123">
        <f t="shared" ca="1" si="501"/>
        <v>0</v>
      </c>
      <c r="BG302" s="123">
        <f t="shared" ca="1" si="502"/>
        <v>0</v>
      </c>
      <c r="BH302" s="123">
        <f t="shared" ca="1" si="503"/>
        <v>0</v>
      </c>
      <c r="BI302" s="123">
        <f t="shared" ca="1" si="504"/>
        <v>0</v>
      </c>
      <c r="BJ302" s="123">
        <f t="shared" ca="1" si="505"/>
        <v>0</v>
      </c>
      <c r="BK302" s="123">
        <f t="shared" ca="1" si="506"/>
        <v>0</v>
      </c>
      <c r="BL302" s="123">
        <f t="shared" ca="1" si="507"/>
        <v>0</v>
      </c>
      <c r="BM302" s="123">
        <f t="shared" ca="1" si="508"/>
        <v>0</v>
      </c>
      <c r="BN302" s="123">
        <f t="shared" ca="1" si="509"/>
        <v>0</v>
      </c>
      <c r="BO302" s="123">
        <f t="shared" ca="1" si="510"/>
        <v>0</v>
      </c>
      <c r="BP302" s="340">
        <f t="shared" ca="1" si="511"/>
        <v>0</v>
      </c>
      <c r="BQ302" s="123">
        <f t="shared" ca="1" si="512"/>
        <v>0</v>
      </c>
      <c r="BR302" s="123">
        <f t="shared" ca="1" si="513"/>
        <v>0</v>
      </c>
      <c r="BS302" s="123">
        <f t="shared" ca="1" si="514"/>
        <v>0</v>
      </c>
      <c r="BT302" s="123">
        <f t="shared" ca="1" si="515"/>
        <v>0</v>
      </c>
      <c r="BU302" s="123">
        <f t="shared" ca="1" si="516"/>
        <v>0</v>
      </c>
      <c r="BV302" s="123"/>
      <c r="BW302" s="123">
        <f t="shared" ca="1" si="517"/>
        <v>0</v>
      </c>
      <c r="BX302" s="123"/>
      <c r="BY302" s="123">
        <f t="shared" ca="1" si="518"/>
        <v>0</v>
      </c>
      <c r="BZ302" s="123"/>
      <c r="CA302" s="123">
        <f t="shared" ca="1" si="519"/>
        <v>0</v>
      </c>
      <c r="CB302" s="528">
        <f t="shared" ca="1" si="520"/>
        <v>0</v>
      </c>
      <c r="CC302" s="123">
        <f t="shared" ca="1" si="521"/>
        <v>0</v>
      </c>
      <c r="CD302" s="125">
        <f t="shared" ca="1" si="522"/>
        <v>0</v>
      </c>
      <c r="CE302" s="125">
        <f t="shared" ca="1" si="523"/>
        <v>12740</v>
      </c>
      <c r="CF302" s="125">
        <f t="shared" ca="1" si="524"/>
        <v>51020</v>
      </c>
      <c r="CG302" s="125">
        <f t="shared" ca="1" si="525"/>
        <v>16974</v>
      </c>
      <c r="CH302" s="125">
        <f t="shared" ca="1" si="526"/>
        <v>0</v>
      </c>
      <c r="CI302" s="125">
        <f t="shared" ca="1" si="527"/>
        <v>0</v>
      </c>
      <c r="CJ302" s="125">
        <f t="shared" ca="1" si="528"/>
        <v>0</v>
      </c>
      <c r="CK302" s="125">
        <f t="shared" ca="1" si="529"/>
        <v>0</v>
      </c>
      <c r="CL302" s="125">
        <f ca="1">INDIRECT("Відомість!cl"&amp;ROW())</f>
        <v>52477.120000000003</v>
      </c>
      <c r="CM302" s="125">
        <f ca="1">INDIRECT("Відомість!cr"&amp;ROW())</f>
        <v>155857.70000000001</v>
      </c>
      <c r="CN302" s="125">
        <f ca="1">INDIRECT("Відомість!cs"&amp;ROW())</f>
        <v>289068.82</v>
      </c>
      <c r="CO302" s="125">
        <f ca="1">INDIRECT("Озд!g"&amp;ROW()+4)</f>
        <v>0</v>
      </c>
      <c r="CP302" s="125">
        <f ca="1">INDIRECT("Озд!h"&amp;ROW()+4)</f>
        <v>0</v>
      </c>
      <c r="CQ302" s="125">
        <f ca="1">INDIRECT("Озд!i"&amp;ROW()+4)</f>
        <v>0</v>
      </c>
      <c r="CR302" s="125">
        <f ca="1">INDIRECT("Озд!j"&amp;ROW()+4)</f>
        <v>0</v>
      </c>
      <c r="CS302" s="125">
        <f ca="1">INDIRECT("Озд!k"&amp;ROW()+4)</f>
        <v>0</v>
      </c>
      <c r="CT302" s="125">
        <f ca="1">INDIRECT("Озд!l"&amp;ROW()+4)</f>
        <v>0</v>
      </c>
      <c r="CU302" s="125">
        <f ca="1">INDIRECT("Озд!m"&amp;ROW()+4)</f>
        <v>0</v>
      </c>
      <c r="CV302" s="125">
        <f ca="1">INDIRECT("Озд!n"&amp;ROW()+4)</f>
        <v>0</v>
      </c>
      <c r="CW302" s="125">
        <f ca="1">INDIRECT("Озд!o"&amp;ROW()+4)</f>
        <v>0</v>
      </c>
      <c r="CX302" s="125">
        <f ca="1">INDIRECT("Відомість!ct"&amp;ROW())</f>
        <v>0</v>
      </c>
      <c r="CY302" s="125">
        <f ca="1">INDIRECT("Відомість!cu"&amp;ROW())</f>
        <v>0</v>
      </c>
      <c r="CZ302" s="125">
        <f ca="1">INDIRECT("Відомість!cv"&amp;ROW())</f>
        <v>12102.3</v>
      </c>
      <c r="DA302" s="341">
        <f ca="1">INDIRECT("Відомість!cw"&amp;ROW())+INDIRECT("Озд!p"&amp;ROW()+4)</f>
        <v>301171.12</v>
      </c>
      <c r="DB302" s="606">
        <f ca="1">INDIRECT("Відомість!cx"&amp;ROW())+INDIRECT("Озд!q"&amp;ROW()+4)</f>
        <v>54210.82</v>
      </c>
      <c r="DC302" s="606"/>
      <c r="DD302" s="606">
        <f ca="1">INDIRECT("Відомість!cz"&amp;ROW())+INDIRECT("Озд!r"&amp;ROW()+4)</f>
        <v>3710.85</v>
      </c>
      <c r="DE302" s="125">
        <f ca="1">INDIRECT("Відомість!da"&amp;ROW())</f>
        <v>4494.18</v>
      </c>
      <c r="DF302" s="125">
        <f ca="1">INDIRECT("Відомість!db"&amp;ROW())</f>
        <v>0</v>
      </c>
      <c r="DG302" s="125">
        <f ca="1">INDIRECT("Відомість!dc"&amp;ROW())</f>
        <v>0</v>
      </c>
      <c r="DH302" s="125">
        <f ca="1">INDIRECT("Відомість!dd"&amp;ROW())+INDIRECT("Озд!t"&amp;ROW()+4)</f>
        <v>62415.85</v>
      </c>
      <c r="DI302" s="125">
        <f ca="1">INDIRECT("Відомість!de"&amp;ROW())+INDIRECT("Озд!u"&amp;ROW()+4)</f>
        <v>63595.15</v>
      </c>
      <c r="DJ302" s="125">
        <f ca="1">INDIRECT("Відомість!df"&amp;ROW())+INDIRECT("Озд!v"&amp;ROW()+4)</f>
        <v>54210.82</v>
      </c>
      <c r="DK302" s="125">
        <f ca="1">INDIRECT("Відомість!dg"&amp;ROW())+INDIRECT("Озд!w"&amp;ROW()+4)</f>
        <v>274533.78999999998</v>
      </c>
      <c r="DL302" s="125">
        <f ca="1">INDIRECT("Відомість!dh"&amp;ROW())+INDIRECT("Озд!x"&amp;ROW()+4)</f>
        <v>18432.3</v>
      </c>
      <c r="DM302" s="125">
        <f ca="1">INDIRECT("Відомість!di"&amp;ROW())+INDIRECT("Озд!y"&amp;ROW()+4)</f>
        <v>0</v>
      </c>
      <c r="DN302" s="340">
        <f t="shared" ca="1" si="557"/>
        <v>0</v>
      </c>
      <c r="DO302" s="340">
        <f t="shared" ca="1" si="558"/>
        <v>0</v>
      </c>
      <c r="DP302" s="340">
        <f t="shared" ca="1" si="559"/>
        <v>0</v>
      </c>
      <c r="DQ302" s="340">
        <f t="shared" ca="1" si="560"/>
        <v>0</v>
      </c>
      <c r="DR302" s="340">
        <f t="shared" ca="1" si="561"/>
        <v>0</v>
      </c>
      <c r="DS302" s="340">
        <f t="shared" ca="1" si="562"/>
        <v>0</v>
      </c>
    </row>
    <row r="303" spans="1:123">
      <c r="A303">
        <f t="shared" ca="1" si="453"/>
        <v>296</v>
      </c>
      <c r="B303">
        <f t="shared" ca="1" si="454"/>
        <v>0</v>
      </c>
      <c r="C303">
        <f t="shared" ca="1" si="455"/>
        <v>0</v>
      </c>
      <c r="D303">
        <f t="shared" ca="1" si="456"/>
        <v>0</v>
      </c>
      <c r="E303">
        <f t="shared" ca="1" si="457"/>
        <v>0</v>
      </c>
      <c r="F303">
        <f t="shared" ca="1" si="458"/>
        <v>0</v>
      </c>
      <c r="G303" s="123" t="str">
        <f t="shared" ca="1" si="564"/>
        <v>0.0.0</v>
      </c>
      <c r="H303" s="123" t="str">
        <f t="shared" ca="1" si="564"/>
        <v>0.0.0</v>
      </c>
      <c r="I303" s="123" t="str">
        <f t="shared" ca="1" si="564"/>
        <v>0.0.0</v>
      </c>
      <c r="J303" s="123" t="str">
        <f t="shared" ca="1" si="564"/>
        <v>0.0.0</v>
      </c>
      <c r="K303" s="123" t="str">
        <f t="shared" ca="1" si="564"/>
        <v>0.0.0</v>
      </c>
      <c r="L303" s="123" t="str">
        <f t="shared" ca="1" si="564"/>
        <v>0.0.0</v>
      </c>
      <c r="M303" s="123" t="str">
        <f t="shared" ca="1" si="564"/>
        <v>0.0.0</v>
      </c>
      <c r="N303" s="123" t="str">
        <f t="shared" ca="1" si="564"/>
        <v>0.0.0</v>
      </c>
      <c r="O303" s="123">
        <f t="shared" ca="1" si="459"/>
        <v>0</v>
      </c>
      <c r="P303" s="123">
        <f t="shared" ca="1" si="460"/>
        <v>0</v>
      </c>
      <c r="Q303" s="123">
        <f t="shared" ca="1" si="461"/>
        <v>0</v>
      </c>
      <c r="R303" s="123">
        <f t="shared" ca="1" si="461"/>
        <v>0</v>
      </c>
      <c r="S303" s="123">
        <f t="shared" ca="1" si="462"/>
        <v>0</v>
      </c>
      <c r="T303" s="123">
        <f t="shared" ca="1" si="463"/>
        <v>0</v>
      </c>
      <c r="U303" s="123">
        <f t="shared" ca="1" si="464"/>
        <v>0</v>
      </c>
      <c r="V303" s="123">
        <f t="shared" ca="1" si="465"/>
        <v>0</v>
      </c>
      <c r="W303" s="123">
        <f t="shared" ca="1" si="466"/>
        <v>0</v>
      </c>
      <c r="X303" s="123">
        <f t="shared" ca="1" si="467"/>
        <v>0</v>
      </c>
      <c r="Y303" s="123">
        <f t="shared" ca="1" si="468"/>
        <v>0</v>
      </c>
      <c r="Z303" s="123">
        <f t="shared" ca="1" si="469"/>
        <v>0</v>
      </c>
      <c r="AA303" s="123">
        <f t="shared" ca="1" si="470"/>
        <v>0</v>
      </c>
      <c r="AB303" s="123">
        <f t="shared" ca="1" si="471"/>
        <v>0</v>
      </c>
      <c r="AC303" s="123">
        <f t="shared" ca="1" si="472"/>
        <v>0</v>
      </c>
      <c r="AD303" s="123">
        <f t="shared" ca="1" si="473"/>
        <v>0</v>
      </c>
      <c r="AE303" s="123">
        <f t="shared" ca="1" si="474"/>
        <v>0</v>
      </c>
      <c r="AF303" s="123">
        <f t="shared" ca="1" si="475"/>
        <v>0</v>
      </c>
      <c r="AG303" s="123">
        <f t="shared" ca="1" si="476"/>
        <v>0</v>
      </c>
      <c r="AH303" s="123">
        <f t="shared" ca="1" si="477"/>
        <v>0</v>
      </c>
      <c r="AI303" s="123">
        <f t="shared" ca="1" si="478"/>
        <v>0</v>
      </c>
      <c r="AJ303" s="123">
        <f t="shared" ca="1" si="479"/>
        <v>0</v>
      </c>
      <c r="AK303" s="123">
        <f t="shared" ca="1" si="480"/>
        <v>0</v>
      </c>
      <c r="AL303" s="123">
        <f t="shared" ca="1" si="481"/>
        <v>0</v>
      </c>
      <c r="AM303" s="123">
        <f t="shared" ca="1" si="482"/>
        <v>0</v>
      </c>
      <c r="AN303" s="123">
        <f t="shared" ca="1" si="483"/>
        <v>0</v>
      </c>
      <c r="AO303" s="123">
        <f t="shared" ca="1" si="484"/>
        <v>0</v>
      </c>
      <c r="AP303" s="123">
        <f t="shared" ca="1" si="485"/>
        <v>0</v>
      </c>
      <c r="AQ303" s="123">
        <f t="shared" ca="1" si="486"/>
        <v>0</v>
      </c>
      <c r="AR303" s="123">
        <f t="shared" ca="1" si="487"/>
        <v>0</v>
      </c>
      <c r="AS303" s="123">
        <f t="shared" ca="1" si="488"/>
        <v>0</v>
      </c>
      <c r="AT303" s="123">
        <f t="shared" ca="1" si="489"/>
        <v>0</v>
      </c>
      <c r="AU303" s="123">
        <f t="shared" ca="1" si="490"/>
        <v>0</v>
      </c>
      <c r="AV303" s="123">
        <f t="shared" ca="1" si="491"/>
        <v>0</v>
      </c>
      <c r="AW303" s="123">
        <f t="shared" ca="1" si="492"/>
        <v>0</v>
      </c>
      <c r="AX303" s="123">
        <f t="shared" ca="1" si="493"/>
        <v>0</v>
      </c>
      <c r="AY303" s="123">
        <f t="shared" ca="1" si="494"/>
        <v>0</v>
      </c>
      <c r="AZ303" s="123">
        <f t="shared" ca="1" si="495"/>
        <v>0</v>
      </c>
      <c r="BA303" s="123">
        <f t="shared" ca="1" si="496"/>
        <v>0</v>
      </c>
      <c r="BB303" s="123">
        <f t="shared" ca="1" si="497"/>
        <v>0</v>
      </c>
      <c r="BC303" s="123">
        <f t="shared" ca="1" si="498"/>
        <v>0</v>
      </c>
      <c r="BD303" s="123">
        <f t="shared" ca="1" si="499"/>
        <v>0</v>
      </c>
      <c r="BE303" s="123">
        <f t="shared" ca="1" si="500"/>
        <v>0</v>
      </c>
      <c r="BF303" s="123">
        <f t="shared" ca="1" si="501"/>
        <v>0</v>
      </c>
      <c r="BG303" s="123">
        <f t="shared" ca="1" si="502"/>
        <v>0</v>
      </c>
      <c r="BH303" s="123">
        <f t="shared" ca="1" si="503"/>
        <v>0</v>
      </c>
      <c r="BI303" s="123">
        <f t="shared" ca="1" si="504"/>
        <v>0</v>
      </c>
      <c r="BJ303" s="123">
        <f t="shared" ca="1" si="505"/>
        <v>0</v>
      </c>
      <c r="BK303" s="123">
        <f t="shared" ca="1" si="506"/>
        <v>0</v>
      </c>
      <c r="BL303" s="123">
        <f t="shared" ca="1" si="507"/>
        <v>0</v>
      </c>
      <c r="BM303" s="123">
        <f t="shared" ca="1" si="508"/>
        <v>0</v>
      </c>
      <c r="BN303" s="123">
        <f t="shared" ca="1" si="509"/>
        <v>0.65</v>
      </c>
      <c r="BO303" s="123">
        <f t="shared" ca="1" si="510"/>
        <v>0</v>
      </c>
      <c r="BP303" s="340">
        <f t="shared" ca="1" si="511"/>
        <v>0</v>
      </c>
      <c r="BQ303" s="123">
        <f t="shared" ca="1" si="512"/>
        <v>0</v>
      </c>
      <c r="BR303" s="123">
        <f t="shared" ca="1" si="513"/>
        <v>0</v>
      </c>
      <c r="BS303" s="123">
        <f t="shared" ca="1" si="514"/>
        <v>0</v>
      </c>
      <c r="BT303" s="123">
        <f t="shared" ca="1" si="515"/>
        <v>0</v>
      </c>
      <c r="BU303" s="123">
        <f t="shared" ca="1" si="516"/>
        <v>0</v>
      </c>
      <c r="BV303" s="123"/>
      <c r="BW303" s="123">
        <f t="shared" ca="1" si="517"/>
        <v>0</v>
      </c>
      <c r="BX303" s="123"/>
      <c r="BY303" s="123">
        <f t="shared" ca="1" si="518"/>
        <v>0</v>
      </c>
      <c r="BZ303" s="123"/>
      <c r="CA303" s="123">
        <f t="shared" ca="1" si="519"/>
        <v>0</v>
      </c>
      <c r="CB303" s="528">
        <f t="shared" ca="1" si="520"/>
        <v>0</v>
      </c>
      <c r="CC303" s="123">
        <f t="shared" ca="1" si="521"/>
        <v>0</v>
      </c>
      <c r="CD303" s="125">
        <f t="shared" ca="1" si="522"/>
        <v>0</v>
      </c>
      <c r="CE303" s="125">
        <f t="shared" ca="1" si="523"/>
        <v>0</v>
      </c>
      <c r="CF303" s="125">
        <f t="shared" ca="1" si="524"/>
        <v>0</v>
      </c>
      <c r="CG303" s="125">
        <f t="shared" ca="1" si="525"/>
        <v>0</v>
      </c>
      <c r="CH303" s="125">
        <f t="shared" ca="1" si="526"/>
        <v>0</v>
      </c>
      <c r="CI303" s="125">
        <f t="shared" ca="1" si="527"/>
        <v>0</v>
      </c>
      <c r="CJ303" s="125">
        <f t="shared" ca="1" si="528"/>
        <v>0</v>
      </c>
      <c r="CK303" s="125">
        <f t="shared" ca="1" si="529"/>
        <v>0</v>
      </c>
      <c r="CL303" s="125">
        <f t="shared" ref="CL303:CL366" ca="1" si="565">INDIRECT("Відомість!cl"&amp;ROW())</f>
        <v>0</v>
      </c>
      <c r="CM303" s="125">
        <f t="shared" ref="CM303:CM366" ca="1" si="566">INDIRECT("Відомість!cr"&amp;ROW())</f>
        <v>0</v>
      </c>
      <c r="CN303" s="125">
        <f t="shared" ref="CN303:CN366" ca="1" si="567">INDIRECT("Відомість!cs"&amp;ROW())</f>
        <v>0</v>
      </c>
      <c r="CO303" s="125">
        <f t="shared" ref="CO303:CO366" ca="1" si="568">INDIRECT("Озд!g"&amp;ROW()+4)</f>
        <v>0</v>
      </c>
      <c r="CP303" s="125">
        <f t="shared" ref="CP303:CP366" ca="1" si="569">INDIRECT("Озд!h"&amp;ROW()+4)</f>
        <v>0</v>
      </c>
      <c r="CQ303" s="125">
        <f t="shared" ref="CQ303:CQ366" ca="1" si="570">INDIRECT("Озд!i"&amp;ROW()+4)</f>
        <v>0</v>
      </c>
      <c r="CR303" s="125">
        <f t="shared" ref="CR303:CR366" ca="1" si="571">INDIRECT("Озд!j"&amp;ROW()+4)</f>
        <v>0</v>
      </c>
      <c r="CS303" s="125">
        <f t="shared" ref="CS303:CS366" ca="1" si="572">INDIRECT("Озд!k"&amp;ROW()+4)</f>
        <v>0</v>
      </c>
      <c r="CT303" s="125">
        <f t="shared" ref="CT303:CT366" ca="1" si="573">INDIRECT("Озд!l"&amp;ROW()+4)</f>
        <v>0</v>
      </c>
      <c r="CU303" s="125">
        <f t="shared" ref="CU303:CU366" ca="1" si="574">INDIRECT("Озд!m"&amp;ROW()+4)</f>
        <v>0</v>
      </c>
      <c r="CV303" s="125">
        <f t="shared" ref="CV303:CV366" ca="1" si="575">INDIRECT("Озд!n"&amp;ROW()+4)</f>
        <v>0</v>
      </c>
      <c r="CW303" s="125">
        <f t="shared" ref="CW303:CW366" ca="1" si="576">INDIRECT("Озд!o"&amp;ROW()+4)</f>
        <v>0</v>
      </c>
      <c r="CX303" s="125">
        <f t="shared" ref="CX303:CX366" ca="1" si="577">INDIRECT("Відомість!ct"&amp;ROW())</f>
        <v>0</v>
      </c>
      <c r="CY303" s="125">
        <f t="shared" ref="CY303:CY366" ca="1" si="578">INDIRECT("Відомість!cu"&amp;ROW())</f>
        <v>0</v>
      </c>
      <c r="CZ303" s="125">
        <f t="shared" ref="CZ303:CZ366" ca="1" si="579">INDIRECT("Відомість!cv"&amp;ROW())</f>
        <v>0</v>
      </c>
      <c r="DA303" s="341">
        <f t="shared" ref="DA303:DA366" ca="1" si="580">INDIRECT("Відомість!cw"&amp;ROW())+INDIRECT("Озд!p"&amp;ROW()+4)</f>
        <v>0</v>
      </c>
      <c r="DB303" s="606">
        <f t="shared" ref="DB303:DB366" ca="1" si="581">INDIRECT("Відомість!cx"&amp;ROW())+INDIRECT("Озд!q"&amp;ROW()+4)</f>
        <v>0</v>
      </c>
      <c r="DC303" s="606"/>
      <c r="DD303" s="606">
        <f t="shared" ref="DD303:DD366" ca="1" si="582">INDIRECT("Відомість!cz"&amp;ROW())+INDIRECT("Озд!r"&amp;ROW()+4)</f>
        <v>0</v>
      </c>
      <c r="DE303" s="125">
        <f t="shared" ref="DE303:DE366" ca="1" si="583">INDIRECT("Відомість!da"&amp;ROW())</f>
        <v>0</v>
      </c>
      <c r="DF303" s="125">
        <f t="shared" ref="DF303:DF366" ca="1" si="584">INDIRECT("Відомість!db"&amp;ROW())</f>
        <v>0</v>
      </c>
      <c r="DG303" s="125">
        <f t="shared" ref="DG303:DG366" ca="1" si="585">INDIRECT("Відомість!dc"&amp;ROW())</f>
        <v>0</v>
      </c>
      <c r="DH303" s="125">
        <f t="shared" ref="DH303:DH366" ca="1" si="586">INDIRECT("Відомість!dd"&amp;ROW())+INDIRECT("Озд!t"&amp;ROW()+4)</f>
        <v>0</v>
      </c>
      <c r="DI303" s="125">
        <f t="shared" ref="DI303:DI366" ca="1" si="587">INDIRECT("Відомість!de"&amp;ROW())+INDIRECT("Озд!u"&amp;ROW()+4)</f>
        <v>0</v>
      </c>
      <c r="DJ303" s="125">
        <f t="shared" ref="DJ303:DJ366" ca="1" si="588">INDIRECT("Відомість!df"&amp;ROW())+INDIRECT("Озд!v"&amp;ROW()+4)</f>
        <v>0</v>
      </c>
      <c r="DK303" s="125">
        <f t="shared" ref="DK303:DK366" ca="1" si="589">INDIRECT("Відомість!dg"&amp;ROW())+INDIRECT("Озд!w"&amp;ROW()+4)</f>
        <v>0</v>
      </c>
      <c r="DL303" s="125">
        <f t="shared" ref="DL303:DL366" ca="1" si="590">INDIRECT("Відомість!dh"&amp;ROW())+INDIRECT("Озд!x"&amp;ROW()+4)</f>
        <v>0</v>
      </c>
      <c r="DM303" s="125">
        <f t="shared" ref="DM303:DM366" ca="1" si="591">INDIRECT("Відомість!di"&amp;ROW())+INDIRECT("Озд!y"&amp;ROW()+4)</f>
        <v>0</v>
      </c>
      <c r="DN303" s="340" t="str">
        <f t="shared" ca="1" si="557"/>
        <v xml:space="preserve">    </v>
      </c>
      <c r="DO303" s="340">
        <f t="shared" ca="1" si="558"/>
        <v>0</v>
      </c>
      <c r="DP303" s="340">
        <f t="shared" ca="1" si="559"/>
        <v>0</v>
      </c>
      <c r="DQ303" s="340">
        <f t="shared" ca="1" si="560"/>
        <v>0</v>
      </c>
      <c r="DR303" s="340">
        <f t="shared" ca="1" si="561"/>
        <v>0</v>
      </c>
      <c r="DS303" s="340">
        <f t="shared" ca="1" si="562"/>
        <v>0</v>
      </c>
    </row>
    <row r="304" spans="1:123">
      <c r="A304">
        <f t="shared" ca="1" si="453"/>
        <v>297</v>
      </c>
      <c r="B304">
        <f t="shared" ca="1" si="454"/>
        <v>0</v>
      </c>
      <c r="C304">
        <f t="shared" ca="1" si="455"/>
        <v>0</v>
      </c>
      <c r="D304">
        <f t="shared" ca="1" si="456"/>
        <v>0</v>
      </c>
      <c r="E304">
        <f t="shared" ca="1" si="457"/>
        <v>0</v>
      </c>
      <c r="F304">
        <f t="shared" ca="1" si="458"/>
        <v>0</v>
      </c>
      <c r="G304" s="123" t="str">
        <f t="shared" ca="1" si="564"/>
        <v>0.0.0</v>
      </c>
      <c r="H304" s="123" t="str">
        <f t="shared" ca="1" si="564"/>
        <v>0.0.0</v>
      </c>
      <c r="I304" s="123" t="str">
        <f t="shared" ca="1" si="564"/>
        <v>0.0.0</v>
      </c>
      <c r="J304" s="123" t="str">
        <f t="shared" ca="1" si="564"/>
        <v>0.0.0</v>
      </c>
      <c r="K304" s="123" t="str">
        <f t="shared" ca="1" si="564"/>
        <v>0.0.0</v>
      </c>
      <c r="L304" s="123" t="str">
        <f t="shared" ca="1" si="564"/>
        <v>0.0.0</v>
      </c>
      <c r="M304" s="123" t="str">
        <f t="shared" ca="1" si="564"/>
        <v>0.0.0</v>
      </c>
      <c r="N304" s="123" t="str">
        <f t="shared" ca="1" si="564"/>
        <v>0.0.0</v>
      </c>
      <c r="O304" s="123">
        <f t="shared" ca="1" si="459"/>
        <v>0</v>
      </c>
      <c r="P304" s="123">
        <f t="shared" ca="1" si="460"/>
        <v>0</v>
      </c>
      <c r="Q304" s="123">
        <f t="shared" ca="1" si="461"/>
        <v>0</v>
      </c>
      <c r="R304" s="123">
        <f t="shared" ca="1" si="461"/>
        <v>0</v>
      </c>
      <c r="S304" s="123">
        <f t="shared" ca="1" si="462"/>
        <v>0</v>
      </c>
      <c r="T304" s="123">
        <f t="shared" ca="1" si="463"/>
        <v>0</v>
      </c>
      <c r="U304" s="123">
        <f t="shared" ca="1" si="464"/>
        <v>0</v>
      </c>
      <c r="V304" s="123">
        <f t="shared" ca="1" si="465"/>
        <v>0</v>
      </c>
      <c r="W304" s="123">
        <f t="shared" ca="1" si="466"/>
        <v>0</v>
      </c>
      <c r="X304" s="123">
        <f t="shared" ca="1" si="467"/>
        <v>0</v>
      </c>
      <c r="Y304" s="123">
        <f t="shared" ca="1" si="468"/>
        <v>0</v>
      </c>
      <c r="Z304" s="123">
        <f t="shared" ca="1" si="469"/>
        <v>0</v>
      </c>
      <c r="AA304" s="123">
        <f t="shared" ca="1" si="470"/>
        <v>0</v>
      </c>
      <c r="AB304" s="123">
        <f t="shared" ca="1" si="471"/>
        <v>0</v>
      </c>
      <c r="AC304" s="123">
        <f t="shared" ca="1" si="472"/>
        <v>0</v>
      </c>
      <c r="AD304" s="123">
        <f t="shared" ca="1" si="473"/>
        <v>0</v>
      </c>
      <c r="AE304" s="123">
        <f t="shared" ca="1" si="474"/>
        <v>0</v>
      </c>
      <c r="AF304" s="123">
        <f t="shared" ca="1" si="475"/>
        <v>0</v>
      </c>
      <c r="AG304" s="123">
        <f t="shared" ca="1" si="476"/>
        <v>0</v>
      </c>
      <c r="AH304" s="123">
        <f t="shared" ca="1" si="477"/>
        <v>0</v>
      </c>
      <c r="AI304" s="123">
        <f t="shared" ca="1" si="478"/>
        <v>0</v>
      </c>
      <c r="AJ304" s="123">
        <f t="shared" ca="1" si="479"/>
        <v>0</v>
      </c>
      <c r="AK304" s="123">
        <f t="shared" ca="1" si="480"/>
        <v>0</v>
      </c>
      <c r="AL304" s="123">
        <f t="shared" ca="1" si="481"/>
        <v>0</v>
      </c>
      <c r="AM304" s="123">
        <f t="shared" ca="1" si="482"/>
        <v>0</v>
      </c>
      <c r="AN304" s="123">
        <f t="shared" ca="1" si="483"/>
        <v>0</v>
      </c>
      <c r="AO304" s="123">
        <f t="shared" ca="1" si="484"/>
        <v>0</v>
      </c>
      <c r="AP304" s="123">
        <f t="shared" ca="1" si="485"/>
        <v>0</v>
      </c>
      <c r="AQ304" s="123">
        <f t="shared" ca="1" si="486"/>
        <v>0</v>
      </c>
      <c r="AR304" s="123">
        <f t="shared" ca="1" si="487"/>
        <v>0</v>
      </c>
      <c r="AS304" s="123">
        <f t="shared" ca="1" si="488"/>
        <v>0</v>
      </c>
      <c r="AT304" s="123">
        <f t="shared" ca="1" si="489"/>
        <v>0</v>
      </c>
      <c r="AU304" s="123">
        <f t="shared" ca="1" si="490"/>
        <v>0</v>
      </c>
      <c r="AV304" s="123">
        <f t="shared" ca="1" si="491"/>
        <v>0</v>
      </c>
      <c r="AW304" s="123">
        <f t="shared" ca="1" si="492"/>
        <v>0</v>
      </c>
      <c r="AX304" s="123">
        <f t="shared" ca="1" si="493"/>
        <v>0</v>
      </c>
      <c r="AY304" s="123">
        <f t="shared" ca="1" si="494"/>
        <v>0</v>
      </c>
      <c r="AZ304" s="123">
        <f t="shared" ca="1" si="495"/>
        <v>0</v>
      </c>
      <c r="BA304" s="123">
        <f t="shared" ca="1" si="496"/>
        <v>0</v>
      </c>
      <c r="BB304" s="123">
        <f t="shared" ca="1" si="497"/>
        <v>0</v>
      </c>
      <c r="BC304" s="123">
        <f t="shared" ca="1" si="498"/>
        <v>0</v>
      </c>
      <c r="BD304" s="123">
        <f t="shared" ca="1" si="499"/>
        <v>0</v>
      </c>
      <c r="BE304" s="123">
        <f t="shared" ca="1" si="500"/>
        <v>0</v>
      </c>
      <c r="BF304" s="123">
        <f t="shared" ca="1" si="501"/>
        <v>0</v>
      </c>
      <c r="BG304" s="123">
        <f t="shared" ca="1" si="502"/>
        <v>0</v>
      </c>
      <c r="BH304" s="123">
        <f t="shared" ca="1" si="503"/>
        <v>0</v>
      </c>
      <c r="BI304" s="123">
        <f t="shared" ca="1" si="504"/>
        <v>0</v>
      </c>
      <c r="BJ304" s="123">
        <f t="shared" ca="1" si="505"/>
        <v>0</v>
      </c>
      <c r="BK304" s="123">
        <f t="shared" ca="1" si="506"/>
        <v>0</v>
      </c>
      <c r="BL304" s="123">
        <f t="shared" ca="1" si="507"/>
        <v>0</v>
      </c>
      <c r="BM304" s="123">
        <f t="shared" ca="1" si="508"/>
        <v>0</v>
      </c>
      <c r="BN304" s="123">
        <f t="shared" ca="1" si="509"/>
        <v>0.65</v>
      </c>
      <c r="BO304" s="123">
        <f t="shared" ca="1" si="510"/>
        <v>0</v>
      </c>
      <c r="BP304" s="340">
        <f t="shared" ca="1" si="511"/>
        <v>0</v>
      </c>
      <c r="BQ304" s="123">
        <f t="shared" ca="1" si="512"/>
        <v>0</v>
      </c>
      <c r="BR304" s="123">
        <f t="shared" ca="1" si="513"/>
        <v>0</v>
      </c>
      <c r="BS304" s="123">
        <f t="shared" ca="1" si="514"/>
        <v>0</v>
      </c>
      <c r="BT304" s="123">
        <f t="shared" ca="1" si="515"/>
        <v>0</v>
      </c>
      <c r="BU304" s="123">
        <f t="shared" ca="1" si="516"/>
        <v>0</v>
      </c>
      <c r="BV304" s="123"/>
      <c r="BW304" s="123">
        <f t="shared" ca="1" si="517"/>
        <v>0</v>
      </c>
      <c r="BX304" s="123"/>
      <c r="BY304" s="123">
        <f t="shared" ca="1" si="518"/>
        <v>0</v>
      </c>
      <c r="BZ304" s="123"/>
      <c r="CA304" s="123">
        <f t="shared" ca="1" si="519"/>
        <v>0</v>
      </c>
      <c r="CB304" s="528">
        <f t="shared" ca="1" si="520"/>
        <v>0</v>
      </c>
      <c r="CC304" s="123">
        <f t="shared" ca="1" si="521"/>
        <v>0</v>
      </c>
      <c r="CD304" s="125">
        <f t="shared" ca="1" si="522"/>
        <v>0</v>
      </c>
      <c r="CE304" s="125">
        <f t="shared" ca="1" si="523"/>
        <v>0</v>
      </c>
      <c r="CF304" s="125">
        <f t="shared" ca="1" si="524"/>
        <v>0</v>
      </c>
      <c r="CG304" s="125">
        <f t="shared" ca="1" si="525"/>
        <v>0</v>
      </c>
      <c r="CH304" s="125">
        <f t="shared" ca="1" si="526"/>
        <v>0</v>
      </c>
      <c r="CI304" s="125">
        <f t="shared" ca="1" si="527"/>
        <v>0</v>
      </c>
      <c r="CJ304" s="125">
        <f t="shared" ca="1" si="528"/>
        <v>0</v>
      </c>
      <c r="CK304" s="125">
        <f t="shared" ca="1" si="529"/>
        <v>0</v>
      </c>
      <c r="CL304" s="125">
        <f t="shared" ca="1" si="565"/>
        <v>0</v>
      </c>
      <c r="CM304" s="125">
        <f t="shared" ca="1" si="566"/>
        <v>0</v>
      </c>
      <c r="CN304" s="125">
        <f t="shared" ca="1" si="567"/>
        <v>0</v>
      </c>
      <c r="CO304" s="125">
        <f t="shared" ca="1" si="568"/>
        <v>0</v>
      </c>
      <c r="CP304" s="125">
        <f t="shared" ca="1" si="569"/>
        <v>0</v>
      </c>
      <c r="CQ304" s="125">
        <f t="shared" ca="1" si="570"/>
        <v>0</v>
      </c>
      <c r="CR304" s="125">
        <f t="shared" ca="1" si="571"/>
        <v>0</v>
      </c>
      <c r="CS304" s="125">
        <f t="shared" ca="1" si="572"/>
        <v>0</v>
      </c>
      <c r="CT304" s="125">
        <f t="shared" ca="1" si="573"/>
        <v>0</v>
      </c>
      <c r="CU304" s="125">
        <f t="shared" ca="1" si="574"/>
        <v>0</v>
      </c>
      <c r="CV304" s="125">
        <f t="shared" ca="1" si="575"/>
        <v>0</v>
      </c>
      <c r="CW304" s="125">
        <f t="shared" ca="1" si="576"/>
        <v>0</v>
      </c>
      <c r="CX304" s="125">
        <f t="shared" ca="1" si="577"/>
        <v>0</v>
      </c>
      <c r="CY304" s="125">
        <f t="shared" ca="1" si="578"/>
        <v>0</v>
      </c>
      <c r="CZ304" s="125">
        <f t="shared" ca="1" si="579"/>
        <v>0</v>
      </c>
      <c r="DA304" s="341">
        <f t="shared" ca="1" si="580"/>
        <v>0</v>
      </c>
      <c r="DB304" s="606">
        <f t="shared" ca="1" si="581"/>
        <v>0</v>
      </c>
      <c r="DC304" s="606"/>
      <c r="DD304" s="606">
        <f t="shared" ca="1" si="582"/>
        <v>0</v>
      </c>
      <c r="DE304" s="125">
        <f t="shared" ca="1" si="583"/>
        <v>0</v>
      </c>
      <c r="DF304" s="125">
        <f t="shared" ca="1" si="584"/>
        <v>0</v>
      </c>
      <c r="DG304" s="125">
        <f t="shared" ca="1" si="585"/>
        <v>0</v>
      </c>
      <c r="DH304" s="125">
        <f t="shared" ca="1" si="586"/>
        <v>0</v>
      </c>
      <c r="DI304" s="125">
        <f t="shared" ca="1" si="587"/>
        <v>0</v>
      </c>
      <c r="DJ304" s="125">
        <f t="shared" ca="1" si="588"/>
        <v>0</v>
      </c>
      <c r="DK304" s="125">
        <f t="shared" ca="1" si="589"/>
        <v>0</v>
      </c>
      <c r="DL304" s="125">
        <f t="shared" ca="1" si="590"/>
        <v>0</v>
      </c>
      <c r="DM304" s="125">
        <f t="shared" ca="1" si="591"/>
        <v>0</v>
      </c>
      <c r="DN304" s="340" t="str">
        <f t="shared" ca="1" si="557"/>
        <v xml:space="preserve">    </v>
      </c>
      <c r="DO304" s="340">
        <f t="shared" ca="1" si="558"/>
        <v>0</v>
      </c>
      <c r="DP304" s="340">
        <f t="shared" ca="1" si="559"/>
        <v>0</v>
      </c>
      <c r="DQ304" s="340">
        <f t="shared" ca="1" si="560"/>
        <v>0</v>
      </c>
      <c r="DR304" s="340">
        <f t="shared" ca="1" si="561"/>
        <v>0</v>
      </c>
      <c r="DS304" s="340">
        <f t="shared" ca="1" si="562"/>
        <v>0</v>
      </c>
    </row>
    <row r="305" spans="1:123">
      <c r="A305">
        <f t="shared" ca="1" si="453"/>
        <v>298</v>
      </c>
      <c r="B305">
        <f t="shared" ca="1" si="454"/>
        <v>0</v>
      </c>
      <c r="C305">
        <f t="shared" ca="1" si="455"/>
        <v>0</v>
      </c>
      <c r="D305">
        <f t="shared" ca="1" si="456"/>
        <v>0</v>
      </c>
      <c r="E305">
        <f t="shared" ca="1" si="457"/>
        <v>0</v>
      </c>
      <c r="F305">
        <f t="shared" ca="1" si="458"/>
        <v>0</v>
      </c>
      <c r="G305" s="123" t="str">
        <f t="shared" ca="1" si="564"/>
        <v>0.0.0</v>
      </c>
      <c r="H305" s="123" t="str">
        <f t="shared" ca="1" si="564"/>
        <v>0.0.0</v>
      </c>
      <c r="I305" s="123" t="str">
        <f t="shared" ca="1" si="564"/>
        <v>0.0.0</v>
      </c>
      <c r="J305" s="123" t="str">
        <f t="shared" ca="1" si="564"/>
        <v>0.0.0</v>
      </c>
      <c r="K305" s="123" t="str">
        <f t="shared" ca="1" si="564"/>
        <v>0.0.0</v>
      </c>
      <c r="L305" s="123" t="str">
        <f t="shared" ca="1" si="564"/>
        <v>0.0.0</v>
      </c>
      <c r="M305" s="123" t="str">
        <f t="shared" ca="1" si="564"/>
        <v>0.0.0</v>
      </c>
      <c r="N305" s="123" t="str">
        <f t="shared" ref="H305:N342" ca="1" si="592">INDIRECT("Відомість!g"&amp;ROW())</f>
        <v>0.0.0</v>
      </c>
      <c r="O305" s="123">
        <f t="shared" ca="1" si="459"/>
        <v>0</v>
      </c>
      <c r="P305" s="123">
        <f t="shared" ca="1" si="460"/>
        <v>0</v>
      </c>
      <c r="Q305" s="123">
        <f t="shared" ca="1" si="461"/>
        <v>0</v>
      </c>
      <c r="R305" s="123">
        <f t="shared" ca="1" si="461"/>
        <v>0</v>
      </c>
      <c r="S305" s="123">
        <f t="shared" ca="1" si="462"/>
        <v>0</v>
      </c>
      <c r="T305" s="123">
        <f t="shared" ca="1" si="463"/>
        <v>0</v>
      </c>
      <c r="U305" s="123">
        <f t="shared" ca="1" si="464"/>
        <v>0</v>
      </c>
      <c r="V305" s="123">
        <f t="shared" ca="1" si="465"/>
        <v>0</v>
      </c>
      <c r="W305" s="123">
        <f t="shared" ca="1" si="466"/>
        <v>0</v>
      </c>
      <c r="X305" s="123">
        <f t="shared" ca="1" si="467"/>
        <v>0</v>
      </c>
      <c r="Y305" s="123">
        <f t="shared" ca="1" si="468"/>
        <v>0</v>
      </c>
      <c r="Z305" s="123">
        <f t="shared" ca="1" si="469"/>
        <v>0</v>
      </c>
      <c r="AA305" s="123">
        <f t="shared" ca="1" si="470"/>
        <v>0</v>
      </c>
      <c r="AB305" s="123">
        <f t="shared" ca="1" si="471"/>
        <v>0</v>
      </c>
      <c r="AC305" s="123">
        <f t="shared" ca="1" si="472"/>
        <v>0</v>
      </c>
      <c r="AD305" s="123">
        <f t="shared" ca="1" si="473"/>
        <v>0</v>
      </c>
      <c r="AE305" s="123">
        <f t="shared" ca="1" si="474"/>
        <v>0</v>
      </c>
      <c r="AF305" s="123">
        <f t="shared" ca="1" si="475"/>
        <v>0</v>
      </c>
      <c r="AG305" s="123">
        <f t="shared" ca="1" si="476"/>
        <v>0</v>
      </c>
      <c r="AH305" s="123">
        <f t="shared" ca="1" si="477"/>
        <v>0</v>
      </c>
      <c r="AI305" s="123">
        <f t="shared" ca="1" si="478"/>
        <v>0</v>
      </c>
      <c r="AJ305" s="123">
        <f t="shared" ca="1" si="479"/>
        <v>0</v>
      </c>
      <c r="AK305" s="123">
        <f t="shared" ca="1" si="480"/>
        <v>0</v>
      </c>
      <c r="AL305" s="123">
        <f t="shared" ca="1" si="481"/>
        <v>0</v>
      </c>
      <c r="AM305" s="123">
        <f t="shared" ca="1" si="482"/>
        <v>0</v>
      </c>
      <c r="AN305" s="123">
        <f t="shared" ca="1" si="483"/>
        <v>0</v>
      </c>
      <c r="AO305" s="123">
        <f t="shared" ca="1" si="484"/>
        <v>0</v>
      </c>
      <c r="AP305" s="123">
        <f t="shared" ca="1" si="485"/>
        <v>0</v>
      </c>
      <c r="AQ305" s="123">
        <f t="shared" ca="1" si="486"/>
        <v>0</v>
      </c>
      <c r="AR305" s="123">
        <f t="shared" ca="1" si="487"/>
        <v>0</v>
      </c>
      <c r="AS305" s="123">
        <f t="shared" ca="1" si="488"/>
        <v>0</v>
      </c>
      <c r="AT305" s="123">
        <f t="shared" ca="1" si="489"/>
        <v>0</v>
      </c>
      <c r="AU305" s="123">
        <f t="shared" ca="1" si="490"/>
        <v>0</v>
      </c>
      <c r="AV305" s="123">
        <f t="shared" ca="1" si="491"/>
        <v>0</v>
      </c>
      <c r="AW305" s="123">
        <f t="shared" ca="1" si="492"/>
        <v>0</v>
      </c>
      <c r="AX305" s="123">
        <f t="shared" ca="1" si="493"/>
        <v>0</v>
      </c>
      <c r="AY305" s="123">
        <f t="shared" ca="1" si="494"/>
        <v>0</v>
      </c>
      <c r="AZ305" s="123">
        <f t="shared" ca="1" si="495"/>
        <v>0</v>
      </c>
      <c r="BA305" s="123">
        <f t="shared" ca="1" si="496"/>
        <v>0</v>
      </c>
      <c r="BB305" s="123">
        <f t="shared" ca="1" si="497"/>
        <v>0</v>
      </c>
      <c r="BC305" s="123">
        <f t="shared" ca="1" si="498"/>
        <v>0</v>
      </c>
      <c r="BD305" s="123">
        <f t="shared" ca="1" si="499"/>
        <v>0</v>
      </c>
      <c r="BE305" s="123">
        <f t="shared" ca="1" si="500"/>
        <v>0</v>
      </c>
      <c r="BF305" s="123">
        <f t="shared" ca="1" si="501"/>
        <v>0</v>
      </c>
      <c r="BG305" s="123">
        <f t="shared" ca="1" si="502"/>
        <v>0</v>
      </c>
      <c r="BH305" s="123">
        <f t="shared" ca="1" si="503"/>
        <v>0</v>
      </c>
      <c r="BI305" s="123">
        <f t="shared" ca="1" si="504"/>
        <v>0</v>
      </c>
      <c r="BJ305" s="123">
        <f t="shared" ca="1" si="505"/>
        <v>0</v>
      </c>
      <c r="BK305" s="123">
        <f t="shared" ca="1" si="506"/>
        <v>0</v>
      </c>
      <c r="BL305" s="123">
        <f t="shared" ca="1" si="507"/>
        <v>0</v>
      </c>
      <c r="BM305" s="123">
        <f t="shared" ca="1" si="508"/>
        <v>0</v>
      </c>
      <c r="BN305" s="123">
        <f t="shared" ca="1" si="509"/>
        <v>0.65</v>
      </c>
      <c r="BO305" s="123">
        <f t="shared" ca="1" si="510"/>
        <v>0</v>
      </c>
      <c r="BP305" s="340">
        <f t="shared" ca="1" si="511"/>
        <v>0</v>
      </c>
      <c r="BQ305" s="123">
        <f t="shared" ca="1" si="512"/>
        <v>0</v>
      </c>
      <c r="BR305" s="123">
        <f t="shared" ca="1" si="513"/>
        <v>0</v>
      </c>
      <c r="BS305" s="123">
        <f t="shared" ca="1" si="514"/>
        <v>0</v>
      </c>
      <c r="BT305" s="123">
        <f t="shared" ca="1" si="515"/>
        <v>0</v>
      </c>
      <c r="BU305" s="123">
        <f t="shared" ca="1" si="516"/>
        <v>0</v>
      </c>
      <c r="BV305" s="123"/>
      <c r="BW305" s="123">
        <f t="shared" ca="1" si="517"/>
        <v>0</v>
      </c>
      <c r="BX305" s="123"/>
      <c r="BY305" s="123">
        <f t="shared" ca="1" si="518"/>
        <v>0</v>
      </c>
      <c r="BZ305" s="123"/>
      <c r="CA305" s="123">
        <f t="shared" ca="1" si="519"/>
        <v>0</v>
      </c>
      <c r="CB305" s="528">
        <f t="shared" ca="1" si="520"/>
        <v>0</v>
      </c>
      <c r="CC305" s="123">
        <f t="shared" ca="1" si="521"/>
        <v>0</v>
      </c>
      <c r="CD305" s="125">
        <f t="shared" ca="1" si="522"/>
        <v>0</v>
      </c>
      <c r="CE305" s="125">
        <f t="shared" ca="1" si="523"/>
        <v>0</v>
      </c>
      <c r="CF305" s="125">
        <f t="shared" ca="1" si="524"/>
        <v>0</v>
      </c>
      <c r="CG305" s="125">
        <f t="shared" ca="1" si="525"/>
        <v>0</v>
      </c>
      <c r="CH305" s="125">
        <f t="shared" ca="1" si="526"/>
        <v>0</v>
      </c>
      <c r="CI305" s="125">
        <f t="shared" ca="1" si="527"/>
        <v>0</v>
      </c>
      <c r="CJ305" s="125">
        <f t="shared" ca="1" si="528"/>
        <v>0</v>
      </c>
      <c r="CK305" s="125">
        <f t="shared" ca="1" si="529"/>
        <v>0</v>
      </c>
      <c r="CL305" s="125">
        <f t="shared" ca="1" si="565"/>
        <v>0</v>
      </c>
      <c r="CM305" s="125">
        <f t="shared" ca="1" si="566"/>
        <v>0</v>
      </c>
      <c r="CN305" s="125">
        <f t="shared" ca="1" si="567"/>
        <v>0</v>
      </c>
      <c r="CO305" s="125">
        <f t="shared" ca="1" si="568"/>
        <v>0</v>
      </c>
      <c r="CP305" s="125">
        <f t="shared" ca="1" si="569"/>
        <v>0</v>
      </c>
      <c r="CQ305" s="125">
        <f t="shared" ca="1" si="570"/>
        <v>0</v>
      </c>
      <c r="CR305" s="125">
        <f t="shared" ca="1" si="571"/>
        <v>0</v>
      </c>
      <c r="CS305" s="125">
        <f t="shared" ca="1" si="572"/>
        <v>0</v>
      </c>
      <c r="CT305" s="125">
        <f t="shared" ca="1" si="573"/>
        <v>0</v>
      </c>
      <c r="CU305" s="125">
        <f t="shared" ca="1" si="574"/>
        <v>0</v>
      </c>
      <c r="CV305" s="125">
        <f t="shared" ca="1" si="575"/>
        <v>0</v>
      </c>
      <c r="CW305" s="125">
        <f t="shared" ca="1" si="576"/>
        <v>0</v>
      </c>
      <c r="CX305" s="125">
        <f t="shared" ca="1" si="577"/>
        <v>0</v>
      </c>
      <c r="CY305" s="125">
        <f t="shared" ca="1" si="578"/>
        <v>0</v>
      </c>
      <c r="CZ305" s="125">
        <f t="shared" ca="1" si="579"/>
        <v>0</v>
      </c>
      <c r="DA305" s="341">
        <f t="shared" ca="1" si="580"/>
        <v>0</v>
      </c>
      <c r="DB305" s="606">
        <f t="shared" ca="1" si="581"/>
        <v>0</v>
      </c>
      <c r="DC305" s="606"/>
      <c r="DD305" s="606">
        <f t="shared" ca="1" si="582"/>
        <v>0</v>
      </c>
      <c r="DE305" s="125">
        <f t="shared" ca="1" si="583"/>
        <v>0</v>
      </c>
      <c r="DF305" s="125">
        <f t="shared" ca="1" si="584"/>
        <v>0</v>
      </c>
      <c r="DG305" s="125">
        <f t="shared" ca="1" si="585"/>
        <v>0</v>
      </c>
      <c r="DH305" s="125">
        <f t="shared" ca="1" si="586"/>
        <v>0</v>
      </c>
      <c r="DI305" s="125">
        <f t="shared" ca="1" si="587"/>
        <v>0</v>
      </c>
      <c r="DJ305" s="125">
        <f t="shared" ca="1" si="588"/>
        <v>0</v>
      </c>
      <c r="DK305" s="125">
        <f t="shared" ca="1" si="589"/>
        <v>0</v>
      </c>
      <c r="DL305" s="125">
        <f t="shared" ca="1" si="590"/>
        <v>0</v>
      </c>
      <c r="DM305" s="125">
        <f t="shared" ca="1" si="591"/>
        <v>0</v>
      </c>
      <c r="DN305" s="340" t="str">
        <f t="shared" ca="1" si="557"/>
        <v xml:space="preserve">    </v>
      </c>
      <c r="DO305" s="340">
        <f t="shared" ca="1" si="558"/>
        <v>0</v>
      </c>
      <c r="DP305" s="340">
        <f t="shared" ca="1" si="559"/>
        <v>0</v>
      </c>
      <c r="DQ305" s="340">
        <f t="shared" ca="1" si="560"/>
        <v>0</v>
      </c>
      <c r="DR305" s="340">
        <f t="shared" ca="1" si="561"/>
        <v>0</v>
      </c>
      <c r="DS305" s="340">
        <f t="shared" ca="1" si="562"/>
        <v>0</v>
      </c>
    </row>
    <row r="306" spans="1:123">
      <c r="A306">
        <f t="shared" ca="1" si="453"/>
        <v>299</v>
      </c>
      <c r="B306">
        <f t="shared" ca="1" si="454"/>
        <v>0</v>
      </c>
      <c r="C306">
        <f t="shared" ca="1" si="455"/>
        <v>0</v>
      </c>
      <c r="D306">
        <f t="shared" ca="1" si="456"/>
        <v>0</v>
      </c>
      <c r="E306">
        <f t="shared" ca="1" si="457"/>
        <v>0</v>
      </c>
      <c r="F306">
        <f t="shared" ca="1" si="458"/>
        <v>0</v>
      </c>
      <c r="G306" s="123" t="str">
        <f t="shared" ref="G306:G369" ca="1" si="593">INDIRECT("Відомість!g"&amp;ROW())</f>
        <v>0.0.0</v>
      </c>
      <c r="H306" s="123" t="str">
        <f t="shared" ca="1" si="592"/>
        <v>0.0.0</v>
      </c>
      <c r="I306" s="123" t="str">
        <f t="shared" ca="1" si="592"/>
        <v>0.0.0</v>
      </c>
      <c r="J306" s="123" t="str">
        <f t="shared" ca="1" si="592"/>
        <v>0.0.0</v>
      </c>
      <c r="K306" s="123" t="str">
        <f t="shared" ca="1" si="592"/>
        <v>0.0.0</v>
      </c>
      <c r="L306" s="123" t="str">
        <f t="shared" ca="1" si="592"/>
        <v>0.0.0</v>
      </c>
      <c r="M306" s="123" t="str">
        <f t="shared" ca="1" si="592"/>
        <v>0.0.0</v>
      </c>
      <c r="N306" s="123" t="str">
        <f t="shared" ca="1" si="592"/>
        <v>0.0.0</v>
      </c>
      <c r="O306" s="123">
        <f t="shared" ca="1" si="459"/>
        <v>0</v>
      </c>
      <c r="P306" s="123">
        <f t="shared" ca="1" si="460"/>
        <v>0</v>
      </c>
      <c r="Q306" s="123">
        <f t="shared" ca="1" si="461"/>
        <v>0</v>
      </c>
      <c r="R306" s="123">
        <f t="shared" ca="1" si="461"/>
        <v>0</v>
      </c>
      <c r="S306" s="123">
        <f t="shared" ca="1" si="462"/>
        <v>0</v>
      </c>
      <c r="T306" s="123">
        <f t="shared" ca="1" si="463"/>
        <v>0</v>
      </c>
      <c r="U306" s="123">
        <f t="shared" ca="1" si="464"/>
        <v>0</v>
      </c>
      <c r="V306" s="123">
        <f t="shared" ca="1" si="465"/>
        <v>0</v>
      </c>
      <c r="W306" s="123">
        <f t="shared" ca="1" si="466"/>
        <v>0</v>
      </c>
      <c r="X306" s="123">
        <f t="shared" ca="1" si="467"/>
        <v>0</v>
      </c>
      <c r="Y306" s="123">
        <f t="shared" ca="1" si="468"/>
        <v>0</v>
      </c>
      <c r="Z306" s="123">
        <f t="shared" ca="1" si="469"/>
        <v>0</v>
      </c>
      <c r="AA306" s="123">
        <f t="shared" ca="1" si="470"/>
        <v>0</v>
      </c>
      <c r="AB306" s="123">
        <f t="shared" ca="1" si="471"/>
        <v>0</v>
      </c>
      <c r="AC306" s="123">
        <f t="shared" ca="1" si="472"/>
        <v>0</v>
      </c>
      <c r="AD306" s="123">
        <f t="shared" ca="1" si="473"/>
        <v>0</v>
      </c>
      <c r="AE306" s="123">
        <f t="shared" ca="1" si="474"/>
        <v>0</v>
      </c>
      <c r="AF306" s="123">
        <f t="shared" ca="1" si="475"/>
        <v>0</v>
      </c>
      <c r="AG306" s="123">
        <f t="shared" ca="1" si="476"/>
        <v>0</v>
      </c>
      <c r="AH306" s="123">
        <f t="shared" ca="1" si="477"/>
        <v>0</v>
      </c>
      <c r="AI306" s="123">
        <f t="shared" ca="1" si="478"/>
        <v>0</v>
      </c>
      <c r="AJ306" s="123">
        <f t="shared" ca="1" si="479"/>
        <v>0</v>
      </c>
      <c r="AK306" s="123">
        <f t="shared" ca="1" si="480"/>
        <v>0</v>
      </c>
      <c r="AL306" s="123">
        <f t="shared" ca="1" si="481"/>
        <v>0</v>
      </c>
      <c r="AM306" s="123">
        <f t="shared" ca="1" si="482"/>
        <v>0</v>
      </c>
      <c r="AN306" s="123">
        <f t="shared" ca="1" si="483"/>
        <v>0</v>
      </c>
      <c r="AO306" s="123">
        <f t="shared" ca="1" si="484"/>
        <v>0</v>
      </c>
      <c r="AP306" s="123">
        <f t="shared" ca="1" si="485"/>
        <v>0</v>
      </c>
      <c r="AQ306" s="123">
        <f t="shared" ca="1" si="486"/>
        <v>0</v>
      </c>
      <c r="AR306" s="123">
        <f t="shared" ca="1" si="487"/>
        <v>0</v>
      </c>
      <c r="AS306" s="123">
        <f t="shared" ca="1" si="488"/>
        <v>0</v>
      </c>
      <c r="AT306" s="123">
        <f t="shared" ca="1" si="489"/>
        <v>0</v>
      </c>
      <c r="AU306" s="123">
        <f t="shared" ca="1" si="490"/>
        <v>0</v>
      </c>
      <c r="AV306" s="123">
        <f t="shared" ca="1" si="491"/>
        <v>0</v>
      </c>
      <c r="AW306" s="123">
        <f t="shared" ca="1" si="492"/>
        <v>0</v>
      </c>
      <c r="AX306" s="123">
        <f t="shared" ca="1" si="493"/>
        <v>0</v>
      </c>
      <c r="AY306" s="123">
        <f t="shared" ca="1" si="494"/>
        <v>0</v>
      </c>
      <c r="AZ306" s="123">
        <f t="shared" ca="1" si="495"/>
        <v>0</v>
      </c>
      <c r="BA306" s="123">
        <f t="shared" ca="1" si="496"/>
        <v>0</v>
      </c>
      <c r="BB306" s="123">
        <f t="shared" ca="1" si="497"/>
        <v>0</v>
      </c>
      <c r="BC306" s="123">
        <f t="shared" ca="1" si="498"/>
        <v>0</v>
      </c>
      <c r="BD306" s="123">
        <f t="shared" ca="1" si="499"/>
        <v>0</v>
      </c>
      <c r="BE306" s="123">
        <f t="shared" ca="1" si="500"/>
        <v>0</v>
      </c>
      <c r="BF306" s="123">
        <f t="shared" ca="1" si="501"/>
        <v>0</v>
      </c>
      <c r="BG306" s="123">
        <f t="shared" ca="1" si="502"/>
        <v>0</v>
      </c>
      <c r="BH306" s="123">
        <f t="shared" ca="1" si="503"/>
        <v>0</v>
      </c>
      <c r="BI306" s="123">
        <f t="shared" ca="1" si="504"/>
        <v>0</v>
      </c>
      <c r="BJ306" s="123">
        <f t="shared" ca="1" si="505"/>
        <v>0</v>
      </c>
      <c r="BK306" s="123">
        <f t="shared" ca="1" si="506"/>
        <v>0</v>
      </c>
      <c r="BL306" s="123">
        <f t="shared" ca="1" si="507"/>
        <v>0</v>
      </c>
      <c r="BM306" s="123">
        <f t="shared" ca="1" si="508"/>
        <v>0</v>
      </c>
      <c r="BN306" s="123">
        <f t="shared" ca="1" si="509"/>
        <v>0.65</v>
      </c>
      <c r="BO306" s="123">
        <f t="shared" ca="1" si="510"/>
        <v>0</v>
      </c>
      <c r="BP306" s="340">
        <f t="shared" ca="1" si="511"/>
        <v>0</v>
      </c>
      <c r="BQ306" s="123">
        <f t="shared" ca="1" si="512"/>
        <v>0</v>
      </c>
      <c r="BR306" s="123">
        <f t="shared" ca="1" si="513"/>
        <v>0</v>
      </c>
      <c r="BS306" s="123">
        <f t="shared" ca="1" si="514"/>
        <v>0</v>
      </c>
      <c r="BT306" s="123">
        <f t="shared" ca="1" si="515"/>
        <v>0</v>
      </c>
      <c r="BU306" s="123">
        <f t="shared" ca="1" si="516"/>
        <v>0</v>
      </c>
      <c r="BV306" s="123"/>
      <c r="BW306" s="123">
        <f t="shared" ca="1" si="517"/>
        <v>0</v>
      </c>
      <c r="BX306" s="123"/>
      <c r="BY306" s="123">
        <f t="shared" ca="1" si="518"/>
        <v>0</v>
      </c>
      <c r="BZ306" s="123"/>
      <c r="CA306" s="123">
        <f t="shared" ca="1" si="519"/>
        <v>0</v>
      </c>
      <c r="CB306" s="528">
        <f t="shared" ca="1" si="520"/>
        <v>0</v>
      </c>
      <c r="CC306" s="123">
        <f t="shared" ca="1" si="521"/>
        <v>0</v>
      </c>
      <c r="CD306" s="125">
        <f t="shared" ca="1" si="522"/>
        <v>0</v>
      </c>
      <c r="CE306" s="125">
        <f t="shared" ca="1" si="523"/>
        <v>0</v>
      </c>
      <c r="CF306" s="125">
        <f t="shared" ca="1" si="524"/>
        <v>0</v>
      </c>
      <c r="CG306" s="125">
        <f t="shared" ca="1" si="525"/>
        <v>0</v>
      </c>
      <c r="CH306" s="125">
        <f t="shared" ca="1" si="526"/>
        <v>0</v>
      </c>
      <c r="CI306" s="125">
        <f t="shared" ca="1" si="527"/>
        <v>0</v>
      </c>
      <c r="CJ306" s="125">
        <f t="shared" ca="1" si="528"/>
        <v>0</v>
      </c>
      <c r="CK306" s="125">
        <f t="shared" ca="1" si="529"/>
        <v>0</v>
      </c>
      <c r="CL306" s="125">
        <f t="shared" ca="1" si="565"/>
        <v>0</v>
      </c>
      <c r="CM306" s="125">
        <f t="shared" ca="1" si="566"/>
        <v>0</v>
      </c>
      <c r="CN306" s="125">
        <f t="shared" ca="1" si="567"/>
        <v>0</v>
      </c>
      <c r="CO306" s="125">
        <f t="shared" ca="1" si="568"/>
        <v>0</v>
      </c>
      <c r="CP306" s="125">
        <f t="shared" ca="1" si="569"/>
        <v>0</v>
      </c>
      <c r="CQ306" s="125">
        <f t="shared" ca="1" si="570"/>
        <v>0</v>
      </c>
      <c r="CR306" s="125">
        <f t="shared" ca="1" si="571"/>
        <v>0</v>
      </c>
      <c r="CS306" s="125">
        <f t="shared" ca="1" si="572"/>
        <v>0</v>
      </c>
      <c r="CT306" s="125">
        <f t="shared" ca="1" si="573"/>
        <v>0</v>
      </c>
      <c r="CU306" s="125">
        <f t="shared" ca="1" si="574"/>
        <v>0</v>
      </c>
      <c r="CV306" s="125">
        <f t="shared" ca="1" si="575"/>
        <v>0</v>
      </c>
      <c r="CW306" s="125">
        <f t="shared" ca="1" si="576"/>
        <v>0</v>
      </c>
      <c r="CX306" s="125">
        <f t="shared" ca="1" si="577"/>
        <v>0</v>
      </c>
      <c r="CY306" s="125">
        <f t="shared" ca="1" si="578"/>
        <v>0</v>
      </c>
      <c r="CZ306" s="125">
        <f t="shared" ca="1" si="579"/>
        <v>0</v>
      </c>
      <c r="DA306" s="341">
        <f t="shared" ca="1" si="580"/>
        <v>0</v>
      </c>
      <c r="DB306" s="606">
        <f t="shared" ca="1" si="581"/>
        <v>0</v>
      </c>
      <c r="DC306" s="606"/>
      <c r="DD306" s="606">
        <f t="shared" ca="1" si="582"/>
        <v>0</v>
      </c>
      <c r="DE306" s="125">
        <f t="shared" ca="1" si="583"/>
        <v>0</v>
      </c>
      <c r="DF306" s="125">
        <f t="shared" ca="1" si="584"/>
        <v>0</v>
      </c>
      <c r="DG306" s="125">
        <f t="shared" ca="1" si="585"/>
        <v>0</v>
      </c>
      <c r="DH306" s="125">
        <f t="shared" ca="1" si="586"/>
        <v>0</v>
      </c>
      <c r="DI306" s="125">
        <f t="shared" ca="1" si="587"/>
        <v>0</v>
      </c>
      <c r="DJ306" s="125">
        <f t="shared" ca="1" si="588"/>
        <v>0</v>
      </c>
      <c r="DK306" s="125">
        <f t="shared" ca="1" si="589"/>
        <v>0</v>
      </c>
      <c r="DL306" s="125">
        <f t="shared" ca="1" si="590"/>
        <v>0</v>
      </c>
      <c r="DM306" s="125">
        <f t="shared" ca="1" si="591"/>
        <v>0</v>
      </c>
      <c r="DN306" s="340" t="str">
        <f t="shared" ca="1" si="557"/>
        <v xml:space="preserve">    </v>
      </c>
      <c r="DO306" s="340">
        <f t="shared" ca="1" si="558"/>
        <v>0</v>
      </c>
      <c r="DP306" s="340">
        <f t="shared" ca="1" si="559"/>
        <v>0</v>
      </c>
      <c r="DQ306" s="340">
        <f t="shared" ca="1" si="560"/>
        <v>0</v>
      </c>
      <c r="DR306" s="340">
        <f t="shared" ca="1" si="561"/>
        <v>0</v>
      </c>
      <c r="DS306" s="340">
        <f t="shared" ca="1" si="562"/>
        <v>0</v>
      </c>
    </row>
    <row r="307" spans="1:123">
      <c r="A307">
        <f t="shared" ca="1" si="453"/>
        <v>300</v>
      </c>
      <c r="B307">
        <f t="shared" ca="1" si="454"/>
        <v>0</v>
      </c>
      <c r="C307">
        <f t="shared" ca="1" si="455"/>
        <v>0</v>
      </c>
      <c r="D307">
        <f t="shared" ca="1" si="456"/>
        <v>0</v>
      </c>
      <c r="E307">
        <f t="shared" ca="1" si="457"/>
        <v>0</v>
      </c>
      <c r="F307">
        <f t="shared" ca="1" si="458"/>
        <v>0</v>
      </c>
      <c r="G307" s="123" t="str">
        <f t="shared" ca="1" si="593"/>
        <v>0.0.0</v>
      </c>
      <c r="H307" s="123" t="str">
        <f t="shared" ca="1" si="592"/>
        <v>0.0.0</v>
      </c>
      <c r="I307" s="123" t="str">
        <f t="shared" ca="1" si="592"/>
        <v>0.0.0</v>
      </c>
      <c r="J307" s="123" t="str">
        <f t="shared" ca="1" si="592"/>
        <v>0.0.0</v>
      </c>
      <c r="K307" s="123" t="str">
        <f t="shared" ca="1" si="592"/>
        <v>0.0.0</v>
      </c>
      <c r="L307" s="123" t="str">
        <f t="shared" ca="1" si="592"/>
        <v>0.0.0</v>
      </c>
      <c r="M307" s="123" t="str">
        <f t="shared" ca="1" si="592"/>
        <v>0.0.0</v>
      </c>
      <c r="N307" s="123" t="str">
        <f t="shared" ca="1" si="592"/>
        <v>0.0.0</v>
      </c>
      <c r="O307" s="123">
        <f t="shared" ca="1" si="459"/>
        <v>0</v>
      </c>
      <c r="P307" s="123">
        <f t="shared" ca="1" si="460"/>
        <v>0</v>
      </c>
      <c r="Q307" s="123">
        <f t="shared" ca="1" si="461"/>
        <v>0</v>
      </c>
      <c r="R307" s="123">
        <f t="shared" ca="1" si="461"/>
        <v>0</v>
      </c>
      <c r="S307" s="123">
        <f t="shared" ca="1" si="462"/>
        <v>0</v>
      </c>
      <c r="T307" s="123">
        <f t="shared" ca="1" si="463"/>
        <v>0</v>
      </c>
      <c r="U307" s="123">
        <f t="shared" ca="1" si="464"/>
        <v>0</v>
      </c>
      <c r="V307" s="123">
        <f t="shared" ca="1" si="465"/>
        <v>0</v>
      </c>
      <c r="W307" s="123">
        <f t="shared" ca="1" si="466"/>
        <v>0</v>
      </c>
      <c r="X307" s="123">
        <f t="shared" ca="1" si="467"/>
        <v>0</v>
      </c>
      <c r="Y307" s="123">
        <f t="shared" ca="1" si="468"/>
        <v>0</v>
      </c>
      <c r="Z307" s="123">
        <f t="shared" ca="1" si="469"/>
        <v>0</v>
      </c>
      <c r="AA307" s="123">
        <f t="shared" ca="1" si="470"/>
        <v>0</v>
      </c>
      <c r="AB307" s="123">
        <f t="shared" ca="1" si="471"/>
        <v>0</v>
      </c>
      <c r="AC307" s="123">
        <f t="shared" ca="1" si="472"/>
        <v>0</v>
      </c>
      <c r="AD307" s="123">
        <f t="shared" ca="1" si="473"/>
        <v>0</v>
      </c>
      <c r="AE307" s="123">
        <f t="shared" ca="1" si="474"/>
        <v>0</v>
      </c>
      <c r="AF307" s="123">
        <f t="shared" ca="1" si="475"/>
        <v>0</v>
      </c>
      <c r="AG307" s="123">
        <f t="shared" ca="1" si="476"/>
        <v>0</v>
      </c>
      <c r="AH307" s="123">
        <f t="shared" ca="1" si="477"/>
        <v>0</v>
      </c>
      <c r="AI307" s="123">
        <f t="shared" ca="1" si="478"/>
        <v>0</v>
      </c>
      <c r="AJ307" s="123">
        <f t="shared" ca="1" si="479"/>
        <v>0</v>
      </c>
      <c r="AK307" s="123">
        <f t="shared" ca="1" si="480"/>
        <v>0</v>
      </c>
      <c r="AL307" s="123">
        <f t="shared" ca="1" si="481"/>
        <v>0</v>
      </c>
      <c r="AM307" s="123">
        <f t="shared" ca="1" si="482"/>
        <v>0</v>
      </c>
      <c r="AN307" s="123">
        <f t="shared" ca="1" si="483"/>
        <v>0</v>
      </c>
      <c r="AO307" s="123">
        <f t="shared" ca="1" si="484"/>
        <v>0</v>
      </c>
      <c r="AP307" s="123">
        <f t="shared" ca="1" si="485"/>
        <v>0</v>
      </c>
      <c r="AQ307" s="123">
        <f t="shared" ca="1" si="486"/>
        <v>0</v>
      </c>
      <c r="AR307" s="123">
        <f t="shared" ca="1" si="487"/>
        <v>0</v>
      </c>
      <c r="AS307" s="123">
        <f t="shared" ca="1" si="488"/>
        <v>0</v>
      </c>
      <c r="AT307" s="123">
        <f t="shared" ca="1" si="489"/>
        <v>0</v>
      </c>
      <c r="AU307" s="123">
        <f t="shared" ca="1" si="490"/>
        <v>0</v>
      </c>
      <c r="AV307" s="123">
        <f t="shared" ca="1" si="491"/>
        <v>0</v>
      </c>
      <c r="AW307" s="123">
        <f t="shared" ca="1" si="492"/>
        <v>0</v>
      </c>
      <c r="AX307" s="123">
        <f t="shared" ca="1" si="493"/>
        <v>0</v>
      </c>
      <c r="AY307" s="123">
        <f t="shared" ca="1" si="494"/>
        <v>0</v>
      </c>
      <c r="AZ307" s="123">
        <f t="shared" ca="1" si="495"/>
        <v>0</v>
      </c>
      <c r="BA307" s="123">
        <f t="shared" ca="1" si="496"/>
        <v>0</v>
      </c>
      <c r="BB307" s="123">
        <f t="shared" ca="1" si="497"/>
        <v>0</v>
      </c>
      <c r="BC307" s="123">
        <f t="shared" ca="1" si="498"/>
        <v>0</v>
      </c>
      <c r="BD307" s="123">
        <f t="shared" ca="1" si="499"/>
        <v>0</v>
      </c>
      <c r="BE307" s="123">
        <f t="shared" ca="1" si="500"/>
        <v>0</v>
      </c>
      <c r="BF307" s="123">
        <f t="shared" ca="1" si="501"/>
        <v>0</v>
      </c>
      <c r="BG307" s="123">
        <f t="shared" ca="1" si="502"/>
        <v>0</v>
      </c>
      <c r="BH307" s="123">
        <f t="shared" ca="1" si="503"/>
        <v>0</v>
      </c>
      <c r="BI307" s="123">
        <f t="shared" ca="1" si="504"/>
        <v>0</v>
      </c>
      <c r="BJ307" s="123">
        <f t="shared" ca="1" si="505"/>
        <v>0</v>
      </c>
      <c r="BK307" s="123">
        <f t="shared" ca="1" si="506"/>
        <v>0</v>
      </c>
      <c r="BL307" s="123">
        <f t="shared" ca="1" si="507"/>
        <v>0</v>
      </c>
      <c r="BM307" s="123">
        <f t="shared" ca="1" si="508"/>
        <v>0</v>
      </c>
      <c r="BN307" s="123">
        <f t="shared" ca="1" si="509"/>
        <v>0.65</v>
      </c>
      <c r="BO307" s="123">
        <f t="shared" ca="1" si="510"/>
        <v>0</v>
      </c>
      <c r="BP307" s="340">
        <f t="shared" ca="1" si="511"/>
        <v>0</v>
      </c>
      <c r="BQ307" s="123">
        <f t="shared" ca="1" si="512"/>
        <v>0</v>
      </c>
      <c r="BR307" s="123">
        <f t="shared" ca="1" si="513"/>
        <v>0</v>
      </c>
      <c r="BS307" s="123">
        <f t="shared" ca="1" si="514"/>
        <v>0</v>
      </c>
      <c r="BT307" s="123">
        <f t="shared" ca="1" si="515"/>
        <v>0</v>
      </c>
      <c r="BU307" s="123">
        <f t="shared" ca="1" si="516"/>
        <v>0</v>
      </c>
      <c r="BV307" s="123"/>
      <c r="BW307" s="123">
        <f t="shared" ca="1" si="517"/>
        <v>0</v>
      </c>
      <c r="BX307" s="123"/>
      <c r="BY307" s="123">
        <f t="shared" ca="1" si="518"/>
        <v>0</v>
      </c>
      <c r="BZ307" s="123"/>
      <c r="CA307" s="123">
        <f t="shared" ca="1" si="519"/>
        <v>0</v>
      </c>
      <c r="CB307" s="528">
        <f t="shared" ca="1" si="520"/>
        <v>0</v>
      </c>
      <c r="CC307" s="123">
        <f t="shared" ca="1" si="521"/>
        <v>0</v>
      </c>
      <c r="CD307" s="125">
        <f t="shared" ca="1" si="522"/>
        <v>0</v>
      </c>
      <c r="CE307" s="125">
        <f t="shared" ca="1" si="523"/>
        <v>0</v>
      </c>
      <c r="CF307" s="125">
        <f t="shared" ca="1" si="524"/>
        <v>0</v>
      </c>
      <c r="CG307" s="125">
        <f t="shared" ca="1" si="525"/>
        <v>0</v>
      </c>
      <c r="CH307" s="125">
        <f t="shared" ca="1" si="526"/>
        <v>0</v>
      </c>
      <c r="CI307" s="125">
        <f t="shared" ca="1" si="527"/>
        <v>0</v>
      </c>
      <c r="CJ307" s="125">
        <f t="shared" ca="1" si="528"/>
        <v>0</v>
      </c>
      <c r="CK307" s="125">
        <f t="shared" ca="1" si="529"/>
        <v>0</v>
      </c>
      <c r="CL307" s="125">
        <f t="shared" ca="1" si="565"/>
        <v>0</v>
      </c>
      <c r="CM307" s="125">
        <f t="shared" ca="1" si="566"/>
        <v>0</v>
      </c>
      <c r="CN307" s="125">
        <f t="shared" ca="1" si="567"/>
        <v>0</v>
      </c>
      <c r="CO307" s="125">
        <f t="shared" ca="1" si="568"/>
        <v>0</v>
      </c>
      <c r="CP307" s="125">
        <f t="shared" ca="1" si="569"/>
        <v>0</v>
      </c>
      <c r="CQ307" s="125">
        <f t="shared" ca="1" si="570"/>
        <v>0</v>
      </c>
      <c r="CR307" s="125">
        <f t="shared" ca="1" si="571"/>
        <v>0</v>
      </c>
      <c r="CS307" s="125">
        <f t="shared" ca="1" si="572"/>
        <v>0</v>
      </c>
      <c r="CT307" s="125">
        <f t="shared" ca="1" si="573"/>
        <v>0</v>
      </c>
      <c r="CU307" s="125">
        <f t="shared" ca="1" si="574"/>
        <v>0</v>
      </c>
      <c r="CV307" s="125">
        <f t="shared" ca="1" si="575"/>
        <v>0</v>
      </c>
      <c r="CW307" s="125">
        <f t="shared" ca="1" si="576"/>
        <v>0</v>
      </c>
      <c r="CX307" s="125">
        <f t="shared" ca="1" si="577"/>
        <v>0</v>
      </c>
      <c r="CY307" s="125">
        <f t="shared" ca="1" si="578"/>
        <v>0</v>
      </c>
      <c r="CZ307" s="125">
        <f t="shared" ca="1" si="579"/>
        <v>0</v>
      </c>
      <c r="DA307" s="341">
        <f t="shared" ca="1" si="580"/>
        <v>0</v>
      </c>
      <c r="DB307" s="606">
        <f t="shared" ca="1" si="581"/>
        <v>0</v>
      </c>
      <c r="DC307" s="606"/>
      <c r="DD307" s="606">
        <f t="shared" ca="1" si="582"/>
        <v>0</v>
      </c>
      <c r="DE307" s="125">
        <f t="shared" ca="1" si="583"/>
        <v>0</v>
      </c>
      <c r="DF307" s="125">
        <f t="shared" ca="1" si="584"/>
        <v>0</v>
      </c>
      <c r="DG307" s="125">
        <f t="shared" ca="1" si="585"/>
        <v>0</v>
      </c>
      <c r="DH307" s="125">
        <f t="shared" ca="1" si="586"/>
        <v>0</v>
      </c>
      <c r="DI307" s="125">
        <f t="shared" ca="1" si="587"/>
        <v>0</v>
      </c>
      <c r="DJ307" s="125">
        <f t="shared" ca="1" si="588"/>
        <v>0</v>
      </c>
      <c r="DK307" s="125">
        <f t="shared" ca="1" si="589"/>
        <v>0</v>
      </c>
      <c r="DL307" s="125">
        <f t="shared" ca="1" si="590"/>
        <v>0</v>
      </c>
      <c r="DM307" s="125">
        <f t="shared" ca="1" si="591"/>
        <v>0</v>
      </c>
      <c r="DN307" s="340" t="str">
        <f t="shared" ca="1" si="557"/>
        <v xml:space="preserve">    </v>
      </c>
      <c r="DO307" s="340">
        <f t="shared" ca="1" si="558"/>
        <v>0</v>
      </c>
      <c r="DP307" s="340">
        <f t="shared" ca="1" si="559"/>
        <v>0</v>
      </c>
      <c r="DQ307" s="340">
        <f t="shared" ca="1" si="560"/>
        <v>0</v>
      </c>
      <c r="DR307" s="340">
        <f t="shared" ca="1" si="561"/>
        <v>0</v>
      </c>
      <c r="DS307" s="340">
        <f t="shared" ca="1" si="562"/>
        <v>0</v>
      </c>
    </row>
    <row r="308" spans="1:123">
      <c r="A308">
        <f t="shared" ca="1" si="453"/>
        <v>301</v>
      </c>
      <c r="B308">
        <f t="shared" ca="1" si="454"/>
        <v>0</v>
      </c>
      <c r="C308">
        <f t="shared" ca="1" si="455"/>
        <v>0</v>
      </c>
      <c r="D308">
        <f t="shared" ca="1" si="456"/>
        <v>0</v>
      </c>
      <c r="E308">
        <f t="shared" ca="1" si="457"/>
        <v>0</v>
      </c>
      <c r="F308">
        <f t="shared" ca="1" si="458"/>
        <v>0</v>
      </c>
      <c r="G308" s="123" t="str">
        <f t="shared" ca="1" si="593"/>
        <v>0.0.0</v>
      </c>
      <c r="H308" s="123" t="str">
        <f t="shared" ca="1" si="592"/>
        <v>0.0.0</v>
      </c>
      <c r="I308" s="123" t="str">
        <f t="shared" ca="1" si="592"/>
        <v>0.0.0</v>
      </c>
      <c r="J308" s="123" t="str">
        <f t="shared" ca="1" si="592"/>
        <v>0.0.0</v>
      </c>
      <c r="K308" s="123" t="str">
        <f t="shared" ca="1" si="592"/>
        <v>0.0.0</v>
      </c>
      <c r="L308" s="123" t="str">
        <f t="shared" ca="1" si="592"/>
        <v>0.0.0</v>
      </c>
      <c r="M308" s="123" t="str">
        <f t="shared" ca="1" si="592"/>
        <v>0.0.0</v>
      </c>
      <c r="N308" s="123" t="str">
        <f t="shared" ca="1" si="592"/>
        <v>0.0.0</v>
      </c>
      <c r="O308" s="123">
        <f t="shared" ca="1" si="459"/>
        <v>0</v>
      </c>
      <c r="P308" s="123">
        <f t="shared" ca="1" si="460"/>
        <v>0</v>
      </c>
      <c r="Q308" s="123">
        <f t="shared" ca="1" si="461"/>
        <v>0</v>
      </c>
      <c r="R308" s="123">
        <f t="shared" ca="1" si="461"/>
        <v>0</v>
      </c>
      <c r="S308" s="123">
        <f t="shared" ca="1" si="462"/>
        <v>0</v>
      </c>
      <c r="T308" s="123">
        <f t="shared" ca="1" si="463"/>
        <v>0</v>
      </c>
      <c r="U308" s="123">
        <f t="shared" ca="1" si="464"/>
        <v>0</v>
      </c>
      <c r="V308" s="123">
        <f t="shared" ca="1" si="465"/>
        <v>0</v>
      </c>
      <c r="W308" s="123">
        <f t="shared" ca="1" si="466"/>
        <v>0</v>
      </c>
      <c r="X308" s="123">
        <f t="shared" ca="1" si="467"/>
        <v>0</v>
      </c>
      <c r="Y308" s="123">
        <f t="shared" ca="1" si="468"/>
        <v>0</v>
      </c>
      <c r="Z308" s="123">
        <f t="shared" ca="1" si="469"/>
        <v>0</v>
      </c>
      <c r="AA308" s="123">
        <f t="shared" ca="1" si="470"/>
        <v>0</v>
      </c>
      <c r="AB308" s="123">
        <f t="shared" ca="1" si="471"/>
        <v>0</v>
      </c>
      <c r="AC308" s="123">
        <f t="shared" ca="1" si="472"/>
        <v>0</v>
      </c>
      <c r="AD308" s="123">
        <f t="shared" ca="1" si="473"/>
        <v>0</v>
      </c>
      <c r="AE308" s="123">
        <f t="shared" ca="1" si="474"/>
        <v>0</v>
      </c>
      <c r="AF308" s="123">
        <f t="shared" ca="1" si="475"/>
        <v>0</v>
      </c>
      <c r="AG308" s="123">
        <f t="shared" ca="1" si="476"/>
        <v>0</v>
      </c>
      <c r="AH308" s="123">
        <f t="shared" ca="1" si="477"/>
        <v>0</v>
      </c>
      <c r="AI308" s="123">
        <f t="shared" ca="1" si="478"/>
        <v>0</v>
      </c>
      <c r="AJ308" s="123">
        <f t="shared" ca="1" si="479"/>
        <v>0</v>
      </c>
      <c r="AK308" s="123">
        <f t="shared" ca="1" si="480"/>
        <v>0</v>
      </c>
      <c r="AL308" s="123">
        <f t="shared" ca="1" si="481"/>
        <v>0</v>
      </c>
      <c r="AM308" s="123">
        <f t="shared" ca="1" si="482"/>
        <v>0</v>
      </c>
      <c r="AN308" s="123">
        <f t="shared" ca="1" si="483"/>
        <v>0</v>
      </c>
      <c r="AO308" s="123">
        <f t="shared" ca="1" si="484"/>
        <v>0</v>
      </c>
      <c r="AP308" s="123">
        <f t="shared" ca="1" si="485"/>
        <v>0</v>
      </c>
      <c r="AQ308" s="123">
        <f t="shared" ca="1" si="486"/>
        <v>0</v>
      </c>
      <c r="AR308" s="123">
        <f t="shared" ca="1" si="487"/>
        <v>0</v>
      </c>
      <c r="AS308" s="123">
        <f t="shared" ca="1" si="488"/>
        <v>0</v>
      </c>
      <c r="AT308" s="123">
        <f t="shared" ca="1" si="489"/>
        <v>0</v>
      </c>
      <c r="AU308" s="123">
        <f t="shared" ca="1" si="490"/>
        <v>0</v>
      </c>
      <c r="AV308" s="123">
        <f t="shared" ca="1" si="491"/>
        <v>0</v>
      </c>
      <c r="AW308" s="123">
        <f t="shared" ca="1" si="492"/>
        <v>0</v>
      </c>
      <c r="AX308" s="123">
        <f t="shared" ca="1" si="493"/>
        <v>0</v>
      </c>
      <c r="AY308" s="123">
        <f t="shared" ca="1" si="494"/>
        <v>0</v>
      </c>
      <c r="AZ308" s="123">
        <f t="shared" ca="1" si="495"/>
        <v>0</v>
      </c>
      <c r="BA308" s="123">
        <f t="shared" ca="1" si="496"/>
        <v>0</v>
      </c>
      <c r="BB308" s="123">
        <f t="shared" ca="1" si="497"/>
        <v>0</v>
      </c>
      <c r="BC308" s="123">
        <f t="shared" ca="1" si="498"/>
        <v>0</v>
      </c>
      <c r="BD308" s="123">
        <f t="shared" ca="1" si="499"/>
        <v>0</v>
      </c>
      <c r="BE308" s="123">
        <f t="shared" ca="1" si="500"/>
        <v>0</v>
      </c>
      <c r="BF308" s="123">
        <f t="shared" ca="1" si="501"/>
        <v>0</v>
      </c>
      <c r="BG308" s="123">
        <f t="shared" ca="1" si="502"/>
        <v>0</v>
      </c>
      <c r="BH308" s="123">
        <f t="shared" ca="1" si="503"/>
        <v>0</v>
      </c>
      <c r="BI308" s="123">
        <f t="shared" ca="1" si="504"/>
        <v>0</v>
      </c>
      <c r="BJ308" s="123">
        <f t="shared" ca="1" si="505"/>
        <v>0</v>
      </c>
      <c r="BK308" s="123">
        <f t="shared" ca="1" si="506"/>
        <v>0</v>
      </c>
      <c r="BL308" s="123">
        <f t="shared" ca="1" si="507"/>
        <v>0</v>
      </c>
      <c r="BM308" s="123">
        <f t="shared" ca="1" si="508"/>
        <v>0</v>
      </c>
      <c r="BN308" s="123">
        <f t="shared" ca="1" si="509"/>
        <v>0.65</v>
      </c>
      <c r="BO308" s="123">
        <f t="shared" ca="1" si="510"/>
        <v>0</v>
      </c>
      <c r="BP308" s="340">
        <f t="shared" ca="1" si="511"/>
        <v>0</v>
      </c>
      <c r="BQ308" s="123">
        <f t="shared" ca="1" si="512"/>
        <v>0</v>
      </c>
      <c r="BR308" s="123">
        <f t="shared" ca="1" si="513"/>
        <v>0</v>
      </c>
      <c r="BS308" s="123">
        <f t="shared" ca="1" si="514"/>
        <v>0</v>
      </c>
      <c r="BT308" s="123">
        <f t="shared" ca="1" si="515"/>
        <v>0</v>
      </c>
      <c r="BU308" s="123">
        <f t="shared" ca="1" si="516"/>
        <v>0</v>
      </c>
      <c r="BV308" s="123"/>
      <c r="BW308" s="123">
        <f t="shared" ca="1" si="517"/>
        <v>0</v>
      </c>
      <c r="BX308" s="123"/>
      <c r="BY308" s="123">
        <f t="shared" ca="1" si="518"/>
        <v>0</v>
      </c>
      <c r="BZ308" s="123"/>
      <c r="CA308" s="123">
        <f t="shared" ca="1" si="519"/>
        <v>0</v>
      </c>
      <c r="CB308" s="528">
        <f t="shared" ca="1" si="520"/>
        <v>0</v>
      </c>
      <c r="CC308" s="123">
        <f t="shared" ca="1" si="521"/>
        <v>0</v>
      </c>
      <c r="CD308" s="125">
        <f t="shared" ca="1" si="522"/>
        <v>0</v>
      </c>
      <c r="CE308" s="125">
        <f t="shared" ca="1" si="523"/>
        <v>0</v>
      </c>
      <c r="CF308" s="125">
        <f t="shared" ca="1" si="524"/>
        <v>0</v>
      </c>
      <c r="CG308" s="125">
        <f t="shared" ca="1" si="525"/>
        <v>0</v>
      </c>
      <c r="CH308" s="125">
        <f t="shared" ca="1" si="526"/>
        <v>0</v>
      </c>
      <c r="CI308" s="125">
        <f t="shared" ca="1" si="527"/>
        <v>0</v>
      </c>
      <c r="CJ308" s="125">
        <f t="shared" ca="1" si="528"/>
        <v>0</v>
      </c>
      <c r="CK308" s="125">
        <f t="shared" ca="1" si="529"/>
        <v>0</v>
      </c>
      <c r="CL308" s="125">
        <f t="shared" ca="1" si="565"/>
        <v>0</v>
      </c>
      <c r="CM308" s="125">
        <f t="shared" ca="1" si="566"/>
        <v>0</v>
      </c>
      <c r="CN308" s="125">
        <f t="shared" ca="1" si="567"/>
        <v>0</v>
      </c>
      <c r="CO308" s="125">
        <f t="shared" ca="1" si="568"/>
        <v>0</v>
      </c>
      <c r="CP308" s="125">
        <f t="shared" ca="1" si="569"/>
        <v>0</v>
      </c>
      <c r="CQ308" s="125">
        <f t="shared" ca="1" si="570"/>
        <v>0</v>
      </c>
      <c r="CR308" s="125">
        <f t="shared" ca="1" si="571"/>
        <v>0</v>
      </c>
      <c r="CS308" s="125">
        <f t="shared" ca="1" si="572"/>
        <v>0</v>
      </c>
      <c r="CT308" s="125">
        <f t="shared" ca="1" si="573"/>
        <v>0</v>
      </c>
      <c r="CU308" s="125">
        <f t="shared" ca="1" si="574"/>
        <v>0</v>
      </c>
      <c r="CV308" s="125">
        <f t="shared" ca="1" si="575"/>
        <v>0</v>
      </c>
      <c r="CW308" s="125">
        <f t="shared" ca="1" si="576"/>
        <v>0</v>
      </c>
      <c r="CX308" s="125">
        <f t="shared" ca="1" si="577"/>
        <v>0</v>
      </c>
      <c r="CY308" s="125">
        <f t="shared" ca="1" si="578"/>
        <v>0</v>
      </c>
      <c r="CZ308" s="125">
        <f t="shared" ca="1" si="579"/>
        <v>0</v>
      </c>
      <c r="DA308" s="341">
        <f t="shared" ca="1" si="580"/>
        <v>0</v>
      </c>
      <c r="DB308" s="606">
        <f t="shared" ca="1" si="581"/>
        <v>0</v>
      </c>
      <c r="DC308" s="606"/>
      <c r="DD308" s="606">
        <f t="shared" ca="1" si="582"/>
        <v>0</v>
      </c>
      <c r="DE308" s="125">
        <f t="shared" ca="1" si="583"/>
        <v>0</v>
      </c>
      <c r="DF308" s="125">
        <f t="shared" ca="1" si="584"/>
        <v>0</v>
      </c>
      <c r="DG308" s="125">
        <f t="shared" ca="1" si="585"/>
        <v>0</v>
      </c>
      <c r="DH308" s="125">
        <f t="shared" ca="1" si="586"/>
        <v>0</v>
      </c>
      <c r="DI308" s="125">
        <f t="shared" ca="1" si="587"/>
        <v>0</v>
      </c>
      <c r="DJ308" s="125">
        <f t="shared" ca="1" si="588"/>
        <v>0</v>
      </c>
      <c r="DK308" s="125">
        <f t="shared" ca="1" si="589"/>
        <v>0</v>
      </c>
      <c r="DL308" s="125">
        <f t="shared" ca="1" si="590"/>
        <v>0</v>
      </c>
      <c r="DM308" s="125">
        <f t="shared" ca="1" si="591"/>
        <v>0</v>
      </c>
      <c r="DN308" s="340" t="str">
        <f t="shared" ca="1" si="557"/>
        <v xml:space="preserve">    </v>
      </c>
      <c r="DO308" s="340">
        <f t="shared" ca="1" si="558"/>
        <v>0</v>
      </c>
      <c r="DP308" s="340">
        <f t="shared" ca="1" si="559"/>
        <v>0</v>
      </c>
      <c r="DQ308" s="340">
        <f t="shared" ca="1" si="560"/>
        <v>0</v>
      </c>
      <c r="DR308" s="340">
        <f t="shared" ca="1" si="561"/>
        <v>0</v>
      </c>
      <c r="DS308" s="340">
        <f t="shared" ca="1" si="562"/>
        <v>0</v>
      </c>
    </row>
    <row r="309" spans="1:123">
      <c r="A309">
        <f t="shared" ca="1" si="453"/>
        <v>302</v>
      </c>
      <c r="B309">
        <f t="shared" ca="1" si="454"/>
        <v>0</v>
      </c>
      <c r="C309">
        <f t="shared" ca="1" si="455"/>
        <v>0</v>
      </c>
      <c r="D309">
        <f t="shared" ca="1" si="456"/>
        <v>0</v>
      </c>
      <c r="E309">
        <f t="shared" ca="1" si="457"/>
        <v>0</v>
      </c>
      <c r="F309">
        <f t="shared" ca="1" si="458"/>
        <v>0</v>
      </c>
      <c r="G309" s="123" t="str">
        <f t="shared" ca="1" si="593"/>
        <v>0.0.0</v>
      </c>
      <c r="H309" s="123" t="str">
        <f t="shared" ca="1" si="592"/>
        <v>0.0.0</v>
      </c>
      <c r="I309" s="123" t="str">
        <f t="shared" ca="1" si="592"/>
        <v>0.0.0</v>
      </c>
      <c r="J309" s="123" t="str">
        <f t="shared" ca="1" si="592"/>
        <v>0.0.0</v>
      </c>
      <c r="K309" s="123" t="str">
        <f t="shared" ca="1" si="592"/>
        <v>0.0.0</v>
      </c>
      <c r="L309" s="123" t="str">
        <f t="shared" ca="1" si="592"/>
        <v>0.0.0</v>
      </c>
      <c r="M309" s="123" t="str">
        <f t="shared" ca="1" si="592"/>
        <v>0.0.0</v>
      </c>
      <c r="N309" s="123" t="str">
        <f t="shared" ca="1" si="592"/>
        <v>0.0.0</v>
      </c>
      <c r="O309" s="123">
        <f t="shared" ca="1" si="459"/>
        <v>0</v>
      </c>
      <c r="P309" s="123">
        <f t="shared" ca="1" si="460"/>
        <v>0</v>
      </c>
      <c r="Q309" s="123">
        <f t="shared" ca="1" si="461"/>
        <v>0</v>
      </c>
      <c r="R309" s="123">
        <f t="shared" ca="1" si="461"/>
        <v>0</v>
      </c>
      <c r="S309" s="123">
        <f t="shared" ca="1" si="462"/>
        <v>0</v>
      </c>
      <c r="T309" s="123">
        <f t="shared" ca="1" si="463"/>
        <v>0</v>
      </c>
      <c r="U309" s="123">
        <f t="shared" ca="1" si="464"/>
        <v>0</v>
      </c>
      <c r="V309" s="123">
        <f t="shared" ca="1" si="465"/>
        <v>0</v>
      </c>
      <c r="W309" s="123">
        <f t="shared" ca="1" si="466"/>
        <v>0</v>
      </c>
      <c r="X309" s="123">
        <f t="shared" ca="1" si="467"/>
        <v>0</v>
      </c>
      <c r="Y309" s="123">
        <f t="shared" ca="1" si="468"/>
        <v>0</v>
      </c>
      <c r="Z309" s="123">
        <f t="shared" ca="1" si="469"/>
        <v>0</v>
      </c>
      <c r="AA309" s="123">
        <f t="shared" ca="1" si="470"/>
        <v>0</v>
      </c>
      <c r="AB309" s="123">
        <f t="shared" ca="1" si="471"/>
        <v>0</v>
      </c>
      <c r="AC309" s="123">
        <f t="shared" ca="1" si="472"/>
        <v>0</v>
      </c>
      <c r="AD309" s="123">
        <f t="shared" ca="1" si="473"/>
        <v>0</v>
      </c>
      <c r="AE309" s="123">
        <f t="shared" ca="1" si="474"/>
        <v>0</v>
      </c>
      <c r="AF309" s="123">
        <f t="shared" ca="1" si="475"/>
        <v>0</v>
      </c>
      <c r="AG309" s="123">
        <f t="shared" ca="1" si="476"/>
        <v>0</v>
      </c>
      <c r="AH309" s="123">
        <f t="shared" ca="1" si="477"/>
        <v>0</v>
      </c>
      <c r="AI309" s="123">
        <f t="shared" ca="1" si="478"/>
        <v>0</v>
      </c>
      <c r="AJ309" s="123">
        <f t="shared" ca="1" si="479"/>
        <v>0</v>
      </c>
      <c r="AK309" s="123">
        <f t="shared" ca="1" si="480"/>
        <v>0</v>
      </c>
      <c r="AL309" s="123">
        <f t="shared" ca="1" si="481"/>
        <v>0</v>
      </c>
      <c r="AM309" s="123">
        <f t="shared" ca="1" si="482"/>
        <v>0</v>
      </c>
      <c r="AN309" s="123">
        <f t="shared" ca="1" si="483"/>
        <v>0</v>
      </c>
      <c r="AO309" s="123">
        <f t="shared" ca="1" si="484"/>
        <v>0</v>
      </c>
      <c r="AP309" s="123">
        <f t="shared" ca="1" si="485"/>
        <v>0</v>
      </c>
      <c r="AQ309" s="123">
        <f t="shared" ca="1" si="486"/>
        <v>0</v>
      </c>
      <c r="AR309" s="123">
        <f t="shared" ca="1" si="487"/>
        <v>0</v>
      </c>
      <c r="AS309" s="123">
        <f t="shared" ca="1" si="488"/>
        <v>0</v>
      </c>
      <c r="AT309" s="123">
        <f t="shared" ca="1" si="489"/>
        <v>0</v>
      </c>
      <c r="AU309" s="123">
        <f t="shared" ca="1" si="490"/>
        <v>0</v>
      </c>
      <c r="AV309" s="123">
        <f t="shared" ca="1" si="491"/>
        <v>0</v>
      </c>
      <c r="AW309" s="123">
        <f t="shared" ca="1" si="492"/>
        <v>0</v>
      </c>
      <c r="AX309" s="123">
        <f t="shared" ca="1" si="493"/>
        <v>0</v>
      </c>
      <c r="AY309" s="123">
        <f t="shared" ca="1" si="494"/>
        <v>0</v>
      </c>
      <c r="AZ309" s="123">
        <f t="shared" ca="1" si="495"/>
        <v>0</v>
      </c>
      <c r="BA309" s="123">
        <f t="shared" ca="1" si="496"/>
        <v>0</v>
      </c>
      <c r="BB309" s="123">
        <f t="shared" ca="1" si="497"/>
        <v>0</v>
      </c>
      <c r="BC309" s="123">
        <f t="shared" ca="1" si="498"/>
        <v>0</v>
      </c>
      <c r="BD309" s="123">
        <f t="shared" ca="1" si="499"/>
        <v>0</v>
      </c>
      <c r="BE309" s="123">
        <f t="shared" ca="1" si="500"/>
        <v>0</v>
      </c>
      <c r="BF309" s="123">
        <f t="shared" ca="1" si="501"/>
        <v>0</v>
      </c>
      <c r="BG309" s="123">
        <f t="shared" ca="1" si="502"/>
        <v>0</v>
      </c>
      <c r="BH309" s="123">
        <f t="shared" ca="1" si="503"/>
        <v>0</v>
      </c>
      <c r="BI309" s="123">
        <f t="shared" ca="1" si="504"/>
        <v>0</v>
      </c>
      <c r="BJ309" s="123">
        <f t="shared" ca="1" si="505"/>
        <v>0</v>
      </c>
      <c r="BK309" s="123">
        <f t="shared" ca="1" si="506"/>
        <v>0</v>
      </c>
      <c r="BL309" s="123">
        <f t="shared" ca="1" si="507"/>
        <v>0</v>
      </c>
      <c r="BM309" s="123">
        <f t="shared" ca="1" si="508"/>
        <v>0</v>
      </c>
      <c r="BN309" s="123">
        <f t="shared" ca="1" si="509"/>
        <v>0.65</v>
      </c>
      <c r="BO309" s="123">
        <f t="shared" ca="1" si="510"/>
        <v>0</v>
      </c>
      <c r="BP309" s="340">
        <f t="shared" ca="1" si="511"/>
        <v>0</v>
      </c>
      <c r="BQ309" s="123">
        <f t="shared" ca="1" si="512"/>
        <v>0</v>
      </c>
      <c r="BR309" s="123">
        <f t="shared" ca="1" si="513"/>
        <v>0</v>
      </c>
      <c r="BS309" s="123">
        <f t="shared" ca="1" si="514"/>
        <v>0</v>
      </c>
      <c r="BT309" s="123">
        <f t="shared" ca="1" si="515"/>
        <v>0</v>
      </c>
      <c r="BU309" s="123">
        <f t="shared" ca="1" si="516"/>
        <v>0</v>
      </c>
      <c r="BV309" s="123"/>
      <c r="BW309" s="123">
        <f t="shared" ca="1" si="517"/>
        <v>0</v>
      </c>
      <c r="BX309" s="123"/>
      <c r="BY309" s="123">
        <f t="shared" ca="1" si="518"/>
        <v>0</v>
      </c>
      <c r="BZ309" s="123"/>
      <c r="CA309" s="123">
        <f t="shared" ca="1" si="519"/>
        <v>0</v>
      </c>
      <c r="CB309" s="528">
        <f t="shared" ca="1" si="520"/>
        <v>0</v>
      </c>
      <c r="CC309" s="123">
        <f t="shared" ca="1" si="521"/>
        <v>0</v>
      </c>
      <c r="CD309" s="125">
        <f t="shared" ca="1" si="522"/>
        <v>0</v>
      </c>
      <c r="CE309" s="125">
        <f t="shared" ca="1" si="523"/>
        <v>0</v>
      </c>
      <c r="CF309" s="125">
        <f t="shared" ca="1" si="524"/>
        <v>0</v>
      </c>
      <c r="CG309" s="125">
        <f t="shared" ca="1" si="525"/>
        <v>0</v>
      </c>
      <c r="CH309" s="125">
        <f t="shared" ca="1" si="526"/>
        <v>0</v>
      </c>
      <c r="CI309" s="125">
        <f t="shared" ca="1" si="527"/>
        <v>0</v>
      </c>
      <c r="CJ309" s="125">
        <f t="shared" ca="1" si="528"/>
        <v>0</v>
      </c>
      <c r="CK309" s="125">
        <f t="shared" ca="1" si="529"/>
        <v>0</v>
      </c>
      <c r="CL309" s="125">
        <f t="shared" ca="1" si="565"/>
        <v>0</v>
      </c>
      <c r="CM309" s="125">
        <f t="shared" ca="1" si="566"/>
        <v>0</v>
      </c>
      <c r="CN309" s="125">
        <f t="shared" ca="1" si="567"/>
        <v>0</v>
      </c>
      <c r="CO309" s="125">
        <f t="shared" ca="1" si="568"/>
        <v>0</v>
      </c>
      <c r="CP309" s="125">
        <f t="shared" ca="1" si="569"/>
        <v>0</v>
      </c>
      <c r="CQ309" s="125">
        <f t="shared" ca="1" si="570"/>
        <v>0</v>
      </c>
      <c r="CR309" s="125">
        <f t="shared" ca="1" si="571"/>
        <v>0</v>
      </c>
      <c r="CS309" s="125">
        <f t="shared" ca="1" si="572"/>
        <v>0</v>
      </c>
      <c r="CT309" s="125">
        <f t="shared" ca="1" si="573"/>
        <v>0</v>
      </c>
      <c r="CU309" s="125">
        <f t="shared" ca="1" si="574"/>
        <v>0</v>
      </c>
      <c r="CV309" s="125">
        <f t="shared" ca="1" si="575"/>
        <v>0</v>
      </c>
      <c r="CW309" s="125">
        <f t="shared" ca="1" si="576"/>
        <v>0</v>
      </c>
      <c r="CX309" s="125">
        <f t="shared" ca="1" si="577"/>
        <v>0</v>
      </c>
      <c r="CY309" s="125">
        <f t="shared" ca="1" si="578"/>
        <v>0</v>
      </c>
      <c r="CZ309" s="125">
        <f t="shared" ca="1" si="579"/>
        <v>0</v>
      </c>
      <c r="DA309" s="341">
        <f t="shared" ca="1" si="580"/>
        <v>0</v>
      </c>
      <c r="DB309" s="606">
        <f t="shared" ca="1" si="581"/>
        <v>0</v>
      </c>
      <c r="DC309" s="606"/>
      <c r="DD309" s="606">
        <f t="shared" ca="1" si="582"/>
        <v>0</v>
      </c>
      <c r="DE309" s="125">
        <f t="shared" ca="1" si="583"/>
        <v>0</v>
      </c>
      <c r="DF309" s="125">
        <f t="shared" ca="1" si="584"/>
        <v>0</v>
      </c>
      <c r="DG309" s="125">
        <f t="shared" ca="1" si="585"/>
        <v>0</v>
      </c>
      <c r="DH309" s="125">
        <f t="shared" ca="1" si="586"/>
        <v>0</v>
      </c>
      <c r="DI309" s="125">
        <f t="shared" ca="1" si="587"/>
        <v>0</v>
      </c>
      <c r="DJ309" s="125">
        <f t="shared" ca="1" si="588"/>
        <v>0</v>
      </c>
      <c r="DK309" s="125">
        <f t="shared" ca="1" si="589"/>
        <v>0</v>
      </c>
      <c r="DL309" s="125">
        <f t="shared" ca="1" si="590"/>
        <v>0</v>
      </c>
      <c r="DM309" s="125">
        <f t="shared" ca="1" si="591"/>
        <v>0</v>
      </c>
      <c r="DN309" s="340" t="str">
        <f t="shared" ca="1" si="557"/>
        <v xml:space="preserve">    </v>
      </c>
      <c r="DO309" s="340">
        <f t="shared" ca="1" si="558"/>
        <v>0</v>
      </c>
      <c r="DP309" s="340">
        <f t="shared" ca="1" si="559"/>
        <v>0</v>
      </c>
      <c r="DQ309" s="340">
        <f t="shared" ca="1" si="560"/>
        <v>0</v>
      </c>
      <c r="DR309" s="340">
        <f t="shared" ca="1" si="561"/>
        <v>0</v>
      </c>
      <c r="DS309" s="340">
        <f t="shared" ca="1" si="562"/>
        <v>0</v>
      </c>
    </row>
    <row r="310" spans="1:123">
      <c r="A310">
        <f t="shared" ca="1" si="453"/>
        <v>303</v>
      </c>
      <c r="B310">
        <f t="shared" ca="1" si="454"/>
        <v>0</v>
      </c>
      <c r="C310">
        <f t="shared" ca="1" si="455"/>
        <v>0</v>
      </c>
      <c r="D310">
        <f t="shared" ca="1" si="456"/>
        <v>0</v>
      </c>
      <c r="E310">
        <f t="shared" ca="1" si="457"/>
        <v>0</v>
      </c>
      <c r="F310">
        <f t="shared" ca="1" si="458"/>
        <v>0</v>
      </c>
      <c r="G310" s="123" t="str">
        <f t="shared" ca="1" si="593"/>
        <v>0.0.0</v>
      </c>
      <c r="H310" s="123" t="str">
        <f t="shared" ca="1" si="592"/>
        <v>0.0.0</v>
      </c>
      <c r="I310" s="123" t="str">
        <f t="shared" ca="1" si="592"/>
        <v>0.0.0</v>
      </c>
      <c r="J310" s="123" t="str">
        <f t="shared" ca="1" si="592"/>
        <v>0.0.0</v>
      </c>
      <c r="K310" s="123" t="str">
        <f t="shared" ca="1" si="592"/>
        <v>0.0.0</v>
      </c>
      <c r="L310" s="123" t="str">
        <f t="shared" ca="1" si="592"/>
        <v>0.0.0</v>
      </c>
      <c r="M310" s="123" t="str">
        <f t="shared" ca="1" si="592"/>
        <v>0.0.0</v>
      </c>
      <c r="N310" s="123" t="str">
        <f t="shared" ca="1" si="592"/>
        <v>0.0.0</v>
      </c>
      <c r="O310" s="123">
        <f t="shared" ca="1" si="459"/>
        <v>0</v>
      </c>
      <c r="P310" s="123">
        <f t="shared" ca="1" si="460"/>
        <v>0</v>
      </c>
      <c r="Q310" s="123">
        <f t="shared" ca="1" si="461"/>
        <v>0</v>
      </c>
      <c r="R310" s="123">
        <f t="shared" ca="1" si="461"/>
        <v>0</v>
      </c>
      <c r="S310" s="123">
        <f t="shared" ca="1" si="462"/>
        <v>0</v>
      </c>
      <c r="T310" s="123">
        <f t="shared" ca="1" si="463"/>
        <v>0</v>
      </c>
      <c r="U310" s="123">
        <f t="shared" ca="1" si="464"/>
        <v>0</v>
      </c>
      <c r="V310" s="123">
        <f t="shared" ca="1" si="465"/>
        <v>0</v>
      </c>
      <c r="W310" s="123">
        <f t="shared" ca="1" si="466"/>
        <v>0</v>
      </c>
      <c r="X310" s="123">
        <f t="shared" ca="1" si="467"/>
        <v>0</v>
      </c>
      <c r="Y310" s="123">
        <f t="shared" ca="1" si="468"/>
        <v>0</v>
      </c>
      <c r="Z310" s="123">
        <f t="shared" ca="1" si="469"/>
        <v>0</v>
      </c>
      <c r="AA310" s="123">
        <f t="shared" ca="1" si="470"/>
        <v>0</v>
      </c>
      <c r="AB310" s="123">
        <f t="shared" ca="1" si="471"/>
        <v>0</v>
      </c>
      <c r="AC310" s="123">
        <f t="shared" ca="1" si="472"/>
        <v>0</v>
      </c>
      <c r="AD310" s="123">
        <f t="shared" ca="1" si="473"/>
        <v>0</v>
      </c>
      <c r="AE310" s="123">
        <f t="shared" ca="1" si="474"/>
        <v>0</v>
      </c>
      <c r="AF310" s="123">
        <f t="shared" ca="1" si="475"/>
        <v>0</v>
      </c>
      <c r="AG310" s="123">
        <f t="shared" ca="1" si="476"/>
        <v>0</v>
      </c>
      <c r="AH310" s="123">
        <f t="shared" ca="1" si="477"/>
        <v>0</v>
      </c>
      <c r="AI310" s="123">
        <f t="shared" ca="1" si="478"/>
        <v>0</v>
      </c>
      <c r="AJ310" s="123">
        <f t="shared" ca="1" si="479"/>
        <v>0</v>
      </c>
      <c r="AK310" s="123">
        <f t="shared" ca="1" si="480"/>
        <v>0</v>
      </c>
      <c r="AL310" s="123">
        <f t="shared" ca="1" si="481"/>
        <v>0</v>
      </c>
      <c r="AM310" s="123">
        <f t="shared" ca="1" si="482"/>
        <v>0</v>
      </c>
      <c r="AN310" s="123">
        <f t="shared" ca="1" si="483"/>
        <v>0</v>
      </c>
      <c r="AO310" s="123">
        <f t="shared" ca="1" si="484"/>
        <v>0</v>
      </c>
      <c r="AP310" s="123">
        <f t="shared" ca="1" si="485"/>
        <v>0</v>
      </c>
      <c r="AQ310" s="123">
        <f t="shared" ca="1" si="486"/>
        <v>0</v>
      </c>
      <c r="AR310" s="123">
        <f t="shared" ca="1" si="487"/>
        <v>0</v>
      </c>
      <c r="AS310" s="123">
        <f t="shared" ca="1" si="488"/>
        <v>0</v>
      </c>
      <c r="AT310" s="123">
        <f t="shared" ca="1" si="489"/>
        <v>0</v>
      </c>
      <c r="AU310" s="123">
        <f t="shared" ca="1" si="490"/>
        <v>0</v>
      </c>
      <c r="AV310" s="123">
        <f t="shared" ca="1" si="491"/>
        <v>0</v>
      </c>
      <c r="AW310" s="123">
        <f t="shared" ca="1" si="492"/>
        <v>0</v>
      </c>
      <c r="AX310" s="123">
        <f t="shared" ca="1" si="493"/>
        <v>0</v>
      </c>
      <c r="AY310" s="123">
        <f t="shared" ca="1" si="494"/>
        <v>0</v>
      </c>
      <c r="AZ310" s="123">
        <f t="shared" ca="1" si="495"/>
        <v>0</v>
      </c>
      <c r="BA310" s="123">
        <f t="shared" ca="1" si="496"/>
        <v>0</v>
      </c>
      <c r="BB310" s="123">
        <f t="shared" ca="1" si="497"/>
        <v>0</v>
      </c>
      <c r="BC310" s="123">
        <f t="shared" ca="1" si="498"/>
        <v>0</v>
      </c>
      <c r="BD310" s="123">
        <f t="shared" ca="1" si="499"/>
        <v>0</v>
      </c>
      <c r="BE310" s="123">
        <f t="shared" ca="1" si="500"/>
        <v>0</v>
      </c>
      <c r="BF310" s="123">
        <f t="shared" ca="1" si="501"/>
        <v>0</v>
      </c>
      <c r="BG310" s="123">
        <f t="shared" ca="1" si="502"/>
        <v>0</v>
      </c>
      <c r="BH310" s="123">
        <f t="shared" ca="1" si="503"/>
        <v>0</v>
      </c>
      <c r="BI310" s="123">
        <f t="shared" ca="1" si="504"/>
        <v>0</v>
      </c>
      <c r="BJ310" s="123">
        <f t="shared" ca="1" si="505"/>
        <v>0</v>
      </c>
      <c r="BK310" s="123">
        <f t="shared" ca="1" si="506"/>
        <v>0</v>
      </c>
      <c r="BL310" s="123">
        <f t="shared" ca="1" si="507"/>
        <v>0</v>
      </c>
      <c r="BM310" s="123">
        <f t="shared" ca="1" si="508"/>
        <v>0</v>
      </c>
      <c r="BN310" s="123">
        <f t="shared" ca="1" si="509"/>
        <v>0.65</v>
      </c>
      <c r="BO310" s="123">
        <f t="shared" ca="1" si="510"/>
        <v>0</v>
      </c>
      <c r="BP310" s="340">
        <f t="shared" ca="1" si="511"/>
        <v>0</v>
      </c>
      <c r="BQ310" s="123">
        <f t="shared" ca="1" si="512"/>
        <v>0</v>
      </c>
      <c r="BR310" s="123">
        <f t="shared" ca="1" si="513"/>
        <v>0</v>
      </c>
      <c r="BS310" s="123">
        <f t="shared" ca="1" si="514"/>
        <v>0</v>
      </c>
      <c r="BT310" s="123">
        <f t="shared" ca="1" si="515"/>
        <v>0</v>
      </c>
      <c r="BU310" s="123">
        <f t="shared" ca="1" si="516"/>
        <v>0</v>
      </c>
      <c r="BV310" s="123"/>
      <c r="BW310" s="123">
        <f t="shared" ca="1" si="517"/>
        <v>0</v>
      </c>
      <c r="BX310" s="123"/>
      <c r="BY310" s="123">
        <f t="shared" ca="1" si="518"/>
        <v>0</v>
      </c>
      <c r="BZ310" s="123"/>
      <c r="CA310" s="123">
        <f t="shared" ca="1" si="519"/>
        <v>0</v>
      </c>
      <c r="CB310" s="528">
        <f t="shared" ca="1" si="520"/>
        <v>0</v>
      </c>
      <c r="CC310" s="123">
        <f t="shared" ca="1" si="521"/>
        <v>0</v>
      </c>
      <c r="CD310" s="125">
        <f t="shared" ca="1" si="522"/>
        <v>0</v>
      </c>
      <c r="CE310" s="125">
        <f t="shared" ca="1" si="523"/>
        <v>0</v>
      </c>
      <c r="CF310" s="125">
        <f t="shared" ca="1" si="524"/>
        <v>0</v>
      </c>
      <c r="CG310" s="125">
        <f t="shared" ca="1" si="525"/>
        <v>0</v>
      </c>
      <c r="CH310" s="125">
        <f t="shared" ca="1" si="526"/>
        <v>0</v>
      </c>
      <c r="CI310" s="125">
        <f t="shared" ca="1" si="527"/>
        <v>0</v>
      </c>
      <c r="CJ310" s="125">
        <f t="shared" ca="1" si="528"/>
        <v>0</v>
      </c>
      <c r="CK310" s="125">
        <f t="shared" ca="1" si="529"/>
        <v>0</v>
      </c>
      <c r="CL310" s="125">
        <f t="shared" ca="1" si="565"/>
        <v>0</v>
      </c>
      <c r="CM310" s="125">
        <f t="shared" ca="1" si="566"/>
        <v>0</v>
      </c>
      <c r="CN310" s="125">
        <f t="shared" ca="1" si="567"/>
        <v>0</v>
      </c>
      <c r="CO310" s="125">
        <f t="shared" ca="1" si="568"/>
        <v>0</v>
      </c>
      <c r="CP310" s="125">
        <f t="shared" ca="1" si="569"/>
        <v>0</v>
      </c>
      <c r="CQ310" s="125">
        <f t="shared" ca="1" si="570"/>
        <v>0</v>
      </c>
      <c r="CR310" s="125">
        <f t="shared" ca="1" si="571"/>
        <v>0</v>
      </c>
      <c r="CS310" s="125">
        <f t="shared" ca="1" si="572"/>
        <v>0</v>
      </c>
      <c r="CT310" s="125">
        <f t="shared" ca="1" si="573"/>
        <v>0</v>
      </c>
      <c r="CU310" s="125">
        <f t="shared" ca="1" si="574"/>
        <v>0</v>
      </c>
      <c r="CV310" s="125">
        <f t="shared" ca="1" si="575"/>
        <v>0</v>
      </c>
      <c r="CW310" s="125">
        <f t="shared" ca="1" si="576"/>
        <v>0</v>
      </c>
      <c r="CX310" s="125">
        <f t="shared" ca="1" si="577"/>
        <v>0</v>
      </c>
      <c r="CY310" s="125">
        <f t="shared" ca="1" si="578"/>
        <v>0</v>
      </c>
      <c r="CZ310" s="125">
        <f t="shared" ca="1" si="579"/>
        <v>0</v>
      </c>
      <c r="DA310" s="341">
        <f t="shared" ca="1" si="580"/>
        <v>0</v>
      </c>
      <c r="DB310" s="606">
        <f t="shared" ca="1" si="581"/>
        <v>0</v>
      </c>
      <c r="DC310" s="606"/>
      <c r="DD310" s="606">
        <f t="shared" ca="1" si="582"/>
        <v>0</v>
      </c>
      <c r="DE310" s="125">
        <f t="shared" ca="1" si="583"/>
        <v>0</v>
      </c>
      <c r="DF310" s="125">
        <f t="shared" ca="1" si="584"/>
        <v>0</v>
      </c>
      <c r="DG310" s="125">
        <f t="shared" ca="1" si="585"/>
        <v>0</v>
      </c>
      <c r="DH310" s="125">
        <f t="shared" ca="1" si="586"/>
        <v>0</v>
      </c>
      <c r="DI310" s="125">
        <f t="shared" ca="1" si="587"/>
        <v>0</v>
      </c>
      <c r="DJ310" s="125">
        <f t="shared" ca="1" si="588"/>
        <v>0</v>
      </c>
      <c r="DK310" s="125">
        <f t="shared" ca="1" si="589"/>
        <v>0</v>
      </c>
      <c r="DL310" s="125">
        <f t="shared" ca="1" si="590"/>
        <v>0</v>
      </c>
      <c r="DM310" s="125">
        <f t="shared" ca="1" si="591"/>
        <v>0</v>
      </c>
      <c r="DN310" s="340">
        <f t="shared" ca="1" si="557"/>
        <v>0</v>
      </c>
      <c r="DO310" s="340">
        <f t="shared" ca="1" si="558"/>
        <v>0</v>
      </c>
      <c r="DP310" s="340">
        <f t="shared" ca="1" si="559"/>
        <v>0</v>
      </c>
      <c r="DQ310" s="340">
        <f t="shared" ca="1" si="560"/>
        <v>0</v>
      </c>
      <c r="DR310" s="340">
        <f t="shared" ca="1" si="561"/>
        <v>0</v>
      </c>
      <c r="DS310" s="340">
        <f t="shared" ca="1" si="562"/>
        <v>0</v>
      </c>
    </row>
    <row r="311" spans="1:123">
      <c r="A311">
        <f t="shared" ca="1" si="453"/>
        <v>304</v>
      </c>
      <c r="B311">
        <f t="shared" ca="1" si="454"/>
        <v>0</v>
      </c>
      <c r="C311">
        <f t="shared" ca="1" si="455"/>
        <v>0</v>
      </c>
      <c r="D311">
        <f t="shared" ca="1" si="456"/>
        <v>0</v>
      </c>
      <c r="E311">
        <f t="shared" ca="1" si="457"/>
        <v>0</v>
      </c>
      <c r="F311">
        <f t="shared" ca="1" si="458"/>
        <v>0</v>
      </c>
      <c r="G311" s="123" t="str">
        <f t="shared" ca="1" si="593"/>
        <v>0.0.0</v>
      </c>
      <c r="H311" s="123" t="str">
        <f t="shared" ca="1" si="592"/>
        <v>0.0.0</v>
      </c>
      <c r="I311" s="123" t="str">
        <f t="shared" ca="1" si="592"/>
        <v>0.0.0</v>
      </c>
      <c r="J311" s="123" t="str">
        <f t="shared" ca="1" si="592"/>
        <v>0.0.0</v>
      </c>
      <c r="K311" s="123" t="str">
        <f t="shared" ca="1" si="592"/>
        <v>0.0.0</v>
      </c>
      <c r="L311" s="123" t="str">
        <f t="shared" ca="1" si="592"/>
        <v>0.0.0</v>
      </c>
      <c r="M311" s="123" t="str">
        <f t="shared" ca="1" si="592"/>
        <v>0.0.0</v>
      </c>
      <c r="N311" s="123" t="str">
        <f t="shared" ca="1" si="592"/>
        <v>0.0.0</v>
      </c>
      <c r="O311" s="123">
        <f t="shared" ca="1" si="459"/>
        <v>0</v>
      </c>
      <c r="P311" s="123">
        <f t="shared" ca="1" si="460"/>
        <v>0</v>
      </c>
      <c r="Q311" s="123">
        <f t="shared" ca="1" si="461"/>
        <v>0</v>
      </c>
      <c r="R311" s="123">
        <f t="shared" ca="1" si="461"/>
        <v>0</v>
      </c>
      <c r="S311" s="123">
        <f t="shared" ca="1" si="462"/>
        <v>0</v>
      </c>
      <c r="T311" s="123">
        <f t="shared" ca="1" si="463"/>
        <v>0</v>
      </c>
      <c r="U311" s="123">
        <f t="shared" ca="1" si="464"/>
        <v>0</v>
      </c>
      <c r="V311" s="123">
        <f t="shared" ca="1" si="465"/>
        <v>0</v>
      </c>
      <c r="W311" s="123">
        <f t="shared" ca="1" si="466"/>
        <v>0</v>
      </c>
      <c r="X311" s="123">
        <f t="shared" ca="1" si="467"/>
        <v>0</v>
      </c>
      <c r="Y311" s="123">
        <f t="shared" ca="1" si="468"/>
        <v>0</v>
      </c>
      <c r="Z311" s="123">
        <f t="shared" ca="1" si="469"/>
        <v>0</v>
      </c>
      <c r="AA311" s="123">
        <f t="shared" ca="1" si="470"/>
        <v>0</v>
      </c>
      <c r="AB311" s="123">
        <f t="shared" ca="1" si="471"/>
        <v>0</v>
      </c>
      <c r="AC311" s="123">
        <f t="shared" ca="1" si="472"/>
        <v>0</v>
      </c>
      <c r="AD311" s="123">
        <f t="shared" ca="1" si="473"/>
        <v>0</v>
      </c>
      <c r="AE311" s="123">
        <f t="shared" ca="1" si="474"/>
        <v>0</v>
      </c>
      <c r="AF311" s="123">
        <f t="shared" ca="1" si="475"/>
        <v>0</v>
      </c>
      <c r="AG311" s="123">
        <f t="shared" ca="1" si="476"/>
        <v>0</v>
      </c>
      <c r="AH311" s="123">
        <f t="shared" ca="1" si="477"/>
        <v>0</v>
      </c>
      <c r="AI311" s="123">
        <f t="shared" ca="1" si="478"/>
        <v>0</v>
      </c>
      <c r="AJ311" s="123">
        <f t="shared" ca="1" si="479"/>
        <v>0</v>
      </c>
      <c r="AK311" s="123">
        <f t="shared" ca="1" si="480"/>
        <v>0</v>
      </c>
      <c r="AL311" s="123">
        <f t="shared" ca="1" si="481"/>
        <v>0</v>
      </c>
      <c r="AM311" s="123">
        <f t="shared" ca="1" si="482"/>
        <v>0</v>
      </c>
      <c r="AN311" s="123">
        <f t="shared" ca="1" si="483"/>
        <v>0</v>
      </c>
      <c r="AO311" s="123">
        <f t="shared" ca="1" si="484"/>
        <v>0</v>
      </c>
      <c r="AP311" s="123">
        <f t="shared" ca="1" si="485"/>
        <v>0</v>
      </c>
      <c r="AQ311" s="123">
        <f t="shared" ca="1" si="486"/>
        <v>0</v>
      </c>
      <c r="AR311" s="123">
        <f t="shared" ca="1" si="487"/>
        <v>0</v>
      </c>
      <c r="AS311" s="123">
        <f t="shared" ca="1" si="488"/>
        <v>0</v>
      </c>
      <c r="AT311" s="123">
        <f t="shared" ca="1" si="489"/>
        <v>0</v>
      </c>
      <c r="AU311" s="123">
        <f t="shared" ca="1" si="490"/>
        <v>0</v>
      </c>
      <c r="AV311" s="123">
        <f t="shared" ca="1" si="491"/>
        <v>0</v>
      </c>
      <c r="AW311" s="123">
        <f t="shared" ca="1" si="492"/>
        <v>0</v>
      </c>
      <c r="AX311" s="123">
        <f t="shared" ca="1" si="493"/>
        <v>0</v>
      </c>
      <c r="AY311" s="123">
        <f t="shared" ca="1" si="494"/>
        <v>0</v>
      </c>
      <c r="AZ311" s="123">
        <f t="shared" ca="1" si="495"/>
        <v>0</v>
      </c>
      <c r="BA311" s="123">
        <f t="shared" ca="1" si="496"/>
        <v>0</v>
      </c>
      <c r="BB311" s="123">
        <f t="shared" ca="1" si="497"/>
        <v>0</v>
      </c>
      <c r="BC311" s="123">
        <f t="shared" ca="1" si="498"/>
        <v>0</v>
      </c>
      <c r="BD311" s="123">
        <f t="shared" ca="1" si="499"/>
        <v>0</v>
      </c>
      <c r="BE311" s="123">
        <f t="shared" ca="1" si="500"/>
        <v>0</v>
      </c>
      <c r="BF311" s="123">
        <f t="shared" ca="1" si="501"/>
        <v>0</v>
      </c>
      <c r="BG311" s="123">
        <f t="shared" ca="1" si="502"/>
        <v>0</v>
      </c>
      <c r="BH311" s="123">
        <f t="shared" ca="1" si="503"/>
        <v>0</v>
      </c>
      <c r="BI311" s="123">
        <f t="shared" ca="1" si="504"/>
        <v>0</v>
      </c>
      <c r="BJ311" s="123">
        <f t="shared" ca="1" si="505"/>
        <v>0</v>
      </c>
      <c r="BK311" s="123">
        <f t="shared" ca="1" si="506"/>
        <v>0</v>
      </c>
      <c r="BL311" s="123">
        <f t="shared" ca="1" si="507"/>
        <v>0</v>
      </c>
      <c r="BM311" s="123">
        <f t="shared" ca="1" si="508"/>
        <v>0</v>
      </c>
      <c r="BN311" s="123">
        <f t="shared" ca="1" si="509"/>
        <v>0.65</v>
      </c>
      <c r="BO311" s="123">
        <f t="shared" ca="1" si="510"/>
        <v>0</v>
      </c>
      <c r="BP311" s="340">
        <f t="shared" ca="1" si="511"/>
        <v>0</v>
      </c>
      <c r="BQ311" s="123">
        <f t="shared" ca="1" si="512"/>
        <v>0</v>
      </c>
      <c r="BR311" s="123">
        <f t="shared" ca="1" si="513"/>
        <v>0</v>
      </c>
      <c r="BS311" s="123">
        <f t="shared" ca="1" si="514"/>
        <v>0</v>
      </c>
      <c r="BT311" s="123">
        <f t="shared" ca="1" si="515"/>
        <v>0</v>
      </c>
      <c r="BU311" s="123">
        <f t="shared" ca="1" si="516"/>
        <v>0</v>
      </c>
      <c r="BV311" s="123"/>
      <c r="BW311" s="123">
        <f t="shared" ca="1" si="517"/>
        <v>0</v>
      </c>
      <c r="BX311" s="123"/>
      <c r="BY311" s="123">
        <f t="shared" ca="1" si="518"/>
        <v>0</v>
      </c>
      <c r="BZ311" s="123"/>
      <c r="CA311" s="123">
        <f t="shared" ca="1" si="519"/>
        <v>0</v>
      </c>
      <c r="CB311" s="528">
        <f t="shared" ca="1" si="520"/>
        <v>0</v>
      </c>
      <c r="CC311" s="123">
        <f t="shared" ca="1" si="521"/>
        <v>0</v>
      </c>
      <c r="CD311" s="125">
        <f t="shared" ca="1" si="522"/>
        <v>0</v>
      </c>
      <c r="CE311" s="125">
        <f t="shared" ca="1" si="523"/>
        <v>0</v>
      </c>
      <c r="CF311" s="125">
        <f t="shared" ca="1" si="524"/>
        <v>0</v>
      </c>
      <c r="CG311" s="125">
        <f t="shared" ca="1" si="525"/>
        <v>0</v>
      </c>
      <c r="CH311" s="125">
        <f t="shared" ca="1" si="526"/>
        <v>0</v>
      </c>
      <c r="CI311" s="125">
        <f t="shared" ca="1" si="527"/>
        <v>0</v>
      </c>
      <c r="CJ311" s="125">
        <f t="shared" ca="1" si="528"/>
        <v>0</v>
      </c>
      <c r="CK311" s="125">
        <f t="shared" ca="1" si="529"/>
        <v>0</v>
      </c>
      <c r="CL311" s="125">
        <f t="shared" ca="1" si="565"/>
        <v>0</v>
      </c>
      <c r="CM311" s="125">
        <f t="shared" ca="1" si="566"/>
        <v>0</v>
      </c>
      <c r="CN311" s="125">
        <f t="shared" ca="1" si="567"/>
        <v>0</v>
      </c>
      <c r="CO311" s="125">
        <f t="shared" ca="1" si="568"/>
        <v>0</v>
      </c>
      <c r="CP311" s="125">
        <f t="shared" ca="1" si="569"/>
        <v>0</v>
      </c>
      <c r="CQ311" s="125">
        <f t="shared" ca="1" si="570"/>
        <v>0</v>
      </c>
      <c r="CR311" s="125">
        <f t="shared" ca="1" si="571"/>
        <v>0</v>
      </c>
      <c r="CS311" s="125">
        <f t="shared" ca="1" si="572"/>
        <v>0</v>
      </c>
      <c r="CT311" s="125">
        <f t="shared" ca="1" si="573"/>
        <v>0</v>
      </c>
      <c r="CU311" s="125">
        <f t="shared" ca="1" si="574"/>
        <v>0</v>
      </c>
      <c r="CV311" s="125">
        <f t="shared" ca="1" si="575"/>
        <v>0</v>
      </c>
      <c r="CW311" s="125">
        <f t="shared" ca="1" si="576"/>
        <v>0</v>
      </c>
      <c r="CX311" s="125">
        <f t="shared" ca="1" si="577"/>
        <v>0</v>
      </c>
      <c r="CY311" s="125">
        <f t="shared" ca="1" si="578"/>
        <v>0</v>
      </c>
      <c r="CZ311" s="125">
        <f t="shared" ca="1" si="579"/>
        <v>0</v>
      </c>
      <c r="DA311" s="341">
        <f t="shared" ca="1" si="580"/>
        <v>0</v>
      </c>
      <c r="DB311" s="606">
        <f t="shared" ca="1" si="581"/>
        <v>0</v>
      </c>
      <c r="DC311" s="606"/>
      <c r="DD311" s="606">
        <f t="shared" ca="1" si="582"/>
        <v>0</v>
      </c>
      <c r="DE311" s="125">
        <f t="shared" ca="1" si="583"/>
        <v>0</v>
      </c>
      <c r="DF311" s="125">
        <f t="shared" ca="1" si="584"/>
        <v>0</v>
      </c>
      <c r="DG311" s="125">
        <f t="shared" ca="1" si="585"/>
        <v>0</v>
      </c>
      <c r="DH311" s="125">
        <f t="shared" ca="1" si="586"/>
        <v>0</v>
      </c>
      <c r="DI311" s="125">
        <f t="shared" ca="1" si="587"/>
        <v>0</v>
      </c>
      <c r="DJ311" s="125">
        <f t="shared" ca="1" si="588"/>
        <v>0</v>
      </c>
      <c r="DK311" s="125">
        <f t="shared" ca="1" si="589"/>
        <v>0</v>
      </c>
      <c r="DL311" s="125">
        <f t="shared" ca="1" si="590"/>
        <v>0</v>
      </c>
      <c r="DM311" s="125">
        <f t="shared" ca="1" si="591"/>
        <v>0</v>
      </c>
      <c r="DN311" s="340" t="str">
        <f t="shared" ca="1" si="557"/>
        <v xml:space="preserve">    </v>
      </c>
      <c r="DO311" s="340">
        <f t="shared" ca="1" si="558"/>
        <v>0</v>
      </c>
      <c r="DP311" s="340">
        <f t="shared" ca="1" si="559"/>
        <v>0</v>
      </c>
      <c r="DQ311" s="340">
        <f t="shared" ca="1" si="560"/>
        <v>0</v>
      </c>
      <c r="DR311" s="340">
        <f t="shared" ca="1" si="561"/>
        <v>0</v>
      </c>
      <c r="DS311" s="340">
        <f t="shared" ca="1" si="562"/>
        <v>0</v>
      </c>
    </row>
    <row r="312" spans="1:123">
      <c r="A312">
        <f t="shared" ca="1" si="453"/>
        <v>305</v>
      </c>
      <c r="B312">
        <f t="shared" ca="1" si="454"/>
        <v>0</v>
      </c>
      <c r="C312">
        <f t="shared" ca="1" si="455"/>
        <v>0</v>
      </c>
      <c r="D312">
        <f t="shared" ca="1" si="456"/>
        <v>0</v>
      </c>
      <c r="E312">
        <f t="shared" ca="1" si="457"/>
        <v>0</v>
      </c>
      <c r="F312">
        <f t="shared" ca="1" si="458"/>
        <v>0</v>
      </c>
      <c r="G312" s="123" t="str">
        <f t="shared" ca="1" si="593"/>
        <v>0.0.0</v>
      </c>
      <c r="H312" s="123" t="str">
        <f t="shared" ca="1" si="592"/>
        <v>0.0.0</v>
      </c>
      <c r="I312" s="123" t="str">
        <f t="shared" ca="1" si="592"/>
        <v>0.0.0</v>
      </c>
      <c r="J312" s="123" t="str">
        <f t="shared" ca="1" si="592"/>
        <v>0.0.0</v>
      </c>
      <c r="K312" s="123" t="str">
        <f t="shared" ca="1" si="592"/>
        <v>0.0.0</v>
      </c>
      <c r="L312" s="123" t="str">
        <f t="shared" ca="1" si="592"/>
        <v>0.0.0</v>
      </c>
      <c r="M312" s="123" t="str">
        <f t="shared" ca="1" si="592"/>
        <v>0.0.0</v>
      </c>
      <c r="N312" s="123" t="str">
        <f t="shared" ca="1" si="592"/>
        <v>0.0.0</v>
      </c>
      <c r="O312" s="123">
        <f t="shared" ca="1" si="459"/>
        <v>0</v>
      </c>
      <c r="P312" s="123">
        <f t="shared" ca="1" si="460"/>
        <v>0</v>
      </c>
      <c r="Q312" s="123">
        <f t="shared" ca="1" si="461"/>
        <v>0</v>
      </c>
      <c r="R312" s="123">
        <f t="shared" ca="1" si="461"/>
        <v>0</v>
      </c>
      <c r="S312" s="123">
        <f t="shared" ca="1" si="462"/>
        <v>0</v>
      </c>
      <c r="T312" s="123">
        <f t="shared" ca="1" si="463"/>
        <v>0</v>
      </c>
      <c r="U312" s="123">
        <f t="shared" ca="1" si="464"/>
        <v>0</v>
      </c>
      <c r="V312" s="123">
        <f t="shared" ca="1" si="465"/>
        <v>0</v>
      </c>
      <c r="W312" s="123">
        <f t="shared" ca="1" si="466"/>
        <v>0</v>
      </c>
      <c r="X312" s="123">
        <f t="shared" ca="1" si="467"/>
        <v>0</v>
      </c>
      <c r="Y312" s="123">
        <f t="shared" ca="1" si="468"/>
        <v>0</v>
      </c>
      <c r="Z312" s="123">
        <f t="shared" ca="1" si="469"/>
        <v>0</v>
      </c>
      <c r="AA312" s="123">
        <f t="shared" ca="1" si="470"/>
        <v>0</v>
      </c>
      <c r="AB312" s="123">
        <f t="shared" ca="1" si="471"/>
        <v>0</v>
      </c>
      <c r="AC312" s="123">
        <f t="shared" ca="1" si="472"/>
        <v>0</v>
      </c>
      <c r="AD312" s="123">
        <f t="shared" ca="1" si="473"/>
        <v>0</v>
      </c>
      <c r="AE312" s="123">
        <f t="shared" ca="1" si="474"/>
        <v>0</v>
      </c>
      <c r="AF312" s="123">
        <f t="shared" ca="1" si="475"/>
        <v>0</v>
      </c>
      <c r="AG312" s="123">
        <f t="shared" ca="1" si="476"/>
        <v>0</v>
      </c>
      <c r="AH312" s="123">
        <f t="shared" ca="1" si="477"/>
        <v>0</v>
      </c>
      <c r="AI312" s="123">
        <f t="shared" ca="1" si="478"/>
        <v>0</v>
      </c>
      <c r="AJ312" s="123">
        <f t="shared" ca="1" si="479"/>
        <v>0</v>
      </c>
      <c r="AK312" s="123">
        <f t="shared" ca="1" si="480"/>
        <v>0</v>
      </c>
      <c r="AL312" s="123">
        <f t="shared" ca="1" si="481"/>
        <v>0</v>
      </c>
      <c r="AM312" s="123">
        <f t="shared" ca="1" si="482"/>
        <v>0</v>
      </c>
      <c r="AN312" s="123">
        <f t="shared" ca="1" si="483"/>
        <v>0</v>
      </c>
      <c r="AO312" s="123">
        <f t="shared" ca="1" si="484"/>
        <v>0</v>
      </c>
      <c r="AP312" s="123">
        <f t="shared" ca="1" si="485"/>
        <v>0</v>
      </c>
      <c r="AQ312" s="123">
        <f t="shared" ca="1" si="486"/>
        <v>0</v>
      </c>
      <c r="AR312" s="123">
        <f t="shared" ca="1" si="487"/>
        <v>0</v>
      </c>
      <c r="AS312" s="123">
        <f t="shared" ca="1" si="488"/>
        <v>0</v>
      </c>
      <c r="AT312" s="123">
        <f t="shared" ca="1" si="489"/>
        <v>0</v>
      </c>
      <c r="AU312" s="123">
        <f t="shared" ca="1" si="490"/>
        <v>0</v>
      </c>
      <c r="AV312" s="123">
        <f t="shared" ca="1" si="491"/>
        <v>0</v>
      </c>
      <c r="AW312" s="123">
        <f t="shared" ca="1" si="492"/>
        <v>0</v>
      </c>
      <c r="AX312" s="123">
        <f t="shared" ca="1" si="493"/>
        <v>0</v>
      </c>
      <c r="AY312" s="123">
        <f t="shared" ca="1" si="494"/>
        <v>0</v>
      </c>
      <c r="AZ312" s="123">
        <f t="shared" ca="1" si="495"/>
        <v>0</v>
      </c>
      <c r="BA312" s="123">
        <f t="shared" ca="1" si="496"/>
        <v>0</v>
      </c>
      <c r="BB312" s="123">
        <f t="shared" ca="1" si="497"/>
        <v>0</v>
      </c>
      <c r="BC312" s="123">
        <f t="shared" ca="1" si="498"/>
        <v>0</v>
      </c>
      <c r="BD312" s="123">
        <f t="shared" ca="1" si="499"/>
        <v>0</v>
      </c>
      <c r="BE312" s="123">
        <f t="shared" ca="1" si="500"/>
        <v>0</v>
      </c>
      <c r="BF312" s="123">
        <f t="shared" ca="1" si="501"/>
        <v>0</v>
      </c>
      <c r="BG312" s="123">
        <f t="shared" ca="1" si="502"/>
        <v>0</v>
      </c>
      <c r="BH312" s="123">
        <f t="shared" ca="1" si="503"/>
        <v>0</v>
      </c>
      <c r="BI312" s="123">
        <f t="shared" ca="1" si="504"/>
        <v>0</v>
      </c>
      <c r="BJ312" s="123">
        <f t="shared" ca="1" si="505"/>
        <v>0</v>
      </c>
      <c r="BK312" s="123">
        <f t="shared" ca="1" si="506"/>
        <v>0</v>
      </c>
      <c r="BL312" s="123">
        <f t="shared" ca="1" si="507"/>
        <v>0</v>
      </c>
      <c r="BM312" s="123">
        <f t="shared" ca="1" si="508"/>
        <v>0</v>
      </c>
      <c r="BN312" s="123">
        <f t="shared" ca="1" si="509"/>
        <v>0.65</v>
      </c>
      <c r="BO312" s="123">
        <f t="shared" ca="1" si="510"/>
        <v>0</v>
      </c>
      <c r="BP312" s="340">
        <f t="shared" ca="1" si="511"/>
        <v>0</v>
      </c>
      <c r="BQ312" s="123">
        <f t="shared" ca="1" si="512"/>
        <v>0</v>
      </c>
      <c r="BR312" s="123">
        <f t="shared" ca="1" si="513"/>
        <v>0</v>
      </c>
      <c r="BS312" s="123">
        <f t="shared" ca="1" si="514"/>
        <v>0</v>
      </c>
      <c r="BT312" s="123">
        <f t="shared" ca="1" si="515"/>
        <v>0</v>
      </c>
      <c r="BU312" s="123">
        <f t="shared" ca="1" si="516"/>
        <v>0</v>
      </c>
      <c r="BV312" s="123"/>
      <c r="BW312" s="123">
        <f t="shared" ca="1" si="517"/>
        <v>0</v>
      </c>
      <c r="BX312" s="123"/>
      <c r="BY312" s="123">
        <f t="shared" ca="1" si="518"/>
        <v>0</v>
      </c>
      <c r="BZ312" s="123"/>
      <c r="CA312" s="123">
        <f t="shared" ca="1" si="519"/>
        <v>0</v>
      </c>
      <c r="CB312" s="528">
        <f t="shared" ca="1" si="520"/>
        <v>0</v>
      </c>
      <c r="CC312" s="123">
        <f t="shared" ca="1" si="521"/>
        <v>0</v>
      </c>
      <c r="CD312" s="125">
        <f t="shared" ca="1" si="522"/>
        <v>0</v>
      </c>
      <c r="CE312" s="125">
        <f t="shared" ca="1" si="523"/>
        <v>0</v>
      </c>
      <c r="CF312" s="125">
        <f t="shared" ca="1" si="524"/>
        <v>0</v>
      </c>
      <c r="CG312" s="125">
        <f t="shared" ca="1" si="525"/>
        <v>0</v>
      </c>
      <c r="CH312" s="125">
        <f t="shared" ca="1" si="526"/>
        <v>0</v>
      </c>
      <c r="CI312" s="125">
        <f t="shared" ca="1" si="527"/>
        <v>0</v>
      </c>
      <c r="CJ312" s="125">
        <f t="shared" ca="1" si="528"/>
        <v>0</v>
      </c>
      <c r="CK312" s="125">
        <f t="shared" ca="1" si="529"/>
        <v>0</v>
      </c>
      <c r="CL312" s="125">
        <f t="shared" ca="1" si="565"/>
        <v>0</v>
      </c>
      <c r="CM312" s="125">
        <f t="shared" ca="1" si="566"/>
        <v>0</v>
      </c>
      <c r="CN312" s="125">
        <f t="shared" ca="1" si="567"/>
        <v>0</v>
      </c>
      <c r="CO312" s="125">
        <f t="shared" ca="1" si="568"/>
        <v>0</v>
      </c>
      <c r="CP312" s="125">
        <f t="shared" ca="1" si="569"/>
        <v>0</v>
      </c>
      <c r="CQ312" s="125">
        <f t="shared" ca="1" si="570"/>
        <v>0</v>
      </c>
      <c r="CR312" s="125">
        <f t="shared" ca="1" si="571"/>
        <v>0</v>
      </c>
      <c r="CS312" s="125">
        <f t="shared" ca="1" si="572"/>
        <v>0</v>
      </c>
      <c r="CT312" s="125">
        <f t="shared" ca="1" si="573"/>
        <v>0</v>
      </c>
      <c r="CU312" s="125">
        <f t="shared" ca="1" si="574"/>
        <v>0</v>
      </c>
      <c r="CV312" s="125">
        <f t="shared" ca="1" si="575"/>
        <v>0</v>
      </c>
      <c r="CW312" s="125">
        <f t="shared" ca="1" si="576"/>
        <v>0</v>
      </c>
      <c r="CX312" s="125">
        <f t="shared" ca="1" si="577"/>
        <v>0</v>
      </c>
      <c r="CY312" s="125">
        <f t="shared" ca="1" si="578"/>
        <v>0</v>
      </c>
      <c r="CZ312" s="125">
        <f t="shared" ca="1" si="579"/>
        <v>0</v>
      </c>
      <c r="DA312" s="341">
        <f t="shared" ca="1" si="580"/>
        <v>0</v>
      </c>
      <c r="DB312" s="606">
        <f t="shared" ca="1" si="581"/>
        <v>0</v>
      </c>
      <c r="DC312" s="606"/>
      <c r="DD312" s="606">
        <f t="shared" ca="1" si="582"/>
        <v>0</v>
      </c>
      <c r="DE312" s="125">
        <f t="shared" ca="1" si="583"/>
        <v>0</v>
      </c>
      <c r="DF312" s="125">
        <f t="shared" ca="1" si="584"/>
        <v>0</v>
      </c>
      <c r="DG312" s="125">
        <f t="shared" ca="1" si="585"/>
        <v>0</v>
      </c>
      <c r="DH312" s="125">
        <f t="shared" ca="1" si="586"/>
        <v>0</v>
      </c>
      <c r="DI312" s="125">
        <f t="shared" ca="1" si="587"/>
        <v>0</v>
      </c>
      <c r="DJ312" s="125">
        <f t="shared" ca="1" si="588"/>
        <v>0</v>
      </c>
      <c r="DK312" s="125">
        <f t="shared" ca="1" si="589"/>
        <v>0</v>
      </c>
      <c r="DL312" s="125">
        <f t="shared" ca="1" si="590"/>
        <v>0</v>
      </c>
      <c r="DM312" s="125">
        <f t="shared" ca="1" si="591"/>
        <v>0</v>
      </c>
      <c r="DN312" s="340" t="str">
        <f t="shared" ca="1" si="557"/>
        <v xml:space="preserve">    </v>
      </c>
      <c r="DO312" s="340">
        <f t="shared" ca="1" si="558"/>
        <v>0</v>
      </c>
      <c r="DP312" s="340">
        <f t="shared" ca="1" si="559"/>
        <v>0</v>
      </c>
      <c r="DQ312" s="340">
        <f t="shared" ca="1" si="560"/>
        <v>0</v>
      </c>
      <c r="DR312" s="340">
        <f t="shared" ca="1" si="561"/>
        <v>0</v>
      </c>
      <c r="DS312" s="340">
        <f t="shared" ca="1" si="562"/>
        <v>0</v>
      </c>
    </row>
    <row r="313" spans="1:123">
      <c r="A313">
        <f t="shared" ca="1" si="453"/>
        <v>306</v>
      </c>
      <c r="B313">
        <f t="shared" ca="1" si="454"/>
        <v>0</v>
      </c>
      <c r="C313">
        <f t="shared" ca="1" si="455"/>
        <v>0</v>
      </c>
      <c r="D313">
        <f t="shared" ca="1" si="456"/>
        <v>0</v>
      </c>
      <c r="E313">
        <f t="shared" ca="1" si="457"/>
        <v>0</v>
      </c>
      <c r="F313">
        <f t="shared" ca="1" si="458"/>
        <v>0</v>
      </c>
      <c r="G313" s="123" t="str">
        <f t="shared" ca="1" si="593"/>
        <v>0.0.0</v>
      </c>
      <c r="H313" s="123" t="str">
        <f t="shared" ca="1" si="592"/>
        <v>0.0.0</v>
      </c>
      <c r="I313" s="123" t="str">
        <f t="shared" ca="1" si="592"/>
        <v>0.0.0</v>
      </c>
      <c r="J313" s="123" t="str">
        <f t="shared" ca="1" si="592"/>
        <v>0.0.0</v>
      </c>
      <c r="K313" s="123" t="str">
        <f t="shared" ca="1" si="592"/>
        <v>0.0.0</v>
      </c>
      <c r="L313" s="123" t="str">
        <f t="shared" ca="1" si="592"/>
        <v>0.0.0</v>
      </c>
      <c r="M313" s="123" t="str">
        <f t="shared" ca="1" si="592"/>
        <v>0.0.0</v>
      </c>
      <c r="N313" s="123" t="str">
        <f t="shared" ca="1" si="592"/>
        <v>0.0.0</v>
      </c>
      <c r="O313" s="123">
        <f t="shared" ca="1" si="459"/>
        <v>0</v>
      </c>
      <c r="P313" s="123">
        <f t="shared" ca="1" si="460"/>
        <v>0</v>
      </c>
      <c r="Q313" s="123">
        <f t="shared" ca="1" si="461"/>
        <v>0</v>
      </c>
      <c r="R313" s="123">
        <f t="shared" ca="1" si="461"/>
        <v>0</v>
      </c>
      <c r="S313" s="123">
        <f t="shared" ca="1" si="462"/>
        <v>0</v>
      </c>
      <c r="T313" s="123">
        <f t="shared" ca="1" si="463"/>
        <v>0</v>
      </c>
      <c r="U313" s="123">
        <f t="shared" ca="1" si="464"/>
        <v>0</v>
      </c>
      <c r="V313" s="123">
        <f t="shared" ca="1" si="465"/>
        <v>0</v>
      </c>
      <c r="W313" s="123">
        <f t="shared" ca="1" si="466"/>
        <v>0</v>
      </c>
      <c r="X313" s="123">
        <f t="shared" ca="1" si="467"/>
        <v>0</v>
      </c>
      <c r="Y313" s="123">
        <f t="shared" ca="1" si="468"/>
        <v>0</v>
      </c>
      <c r="Z313" s="123">
        <f t="shared" ca="1" si="469"/>
        <v>0</v>
      </c>
      <c r="AA313" s="123">
        <f t="shared" ca="1" si="470"/>
        <v>0</v>
      </c>
      <c r="AB313" s="123">
        <f t="shared" ca="1" si="471"/>
        <v>0</v>
      </c>
      <c r="AC313" s="123">
        <f t="shared" ca="1" si="472"/>
        <v>0</v>
      </c>
      <c r="AD313" s="123">
        <f t="shared" ca="1" si="473"/>
        <v>0</v>
      </c>
      <c r="AE313" s="123">
        <f t="shared" ca="1" si="474"/>
        <v>0</v>
      </c>
      <c r="AF313" s="123">
        <f t="shared" ca="1" si="475"/>
        <v>0</v>
      </c>
      <c r="AG313" s="123">
        <f t="shared" ca="1" si="476"/>
        <v>0</v>
      </c>
      <c r="AH313" s="123">
        <f t="shared" ca="1" si="477"/>
        <v>0</v>
      </c>
      <c r="AI313" s="123">
        <f t="shared" ca="1" si="478"/>
        <v>0</v>
      </c>
      <c r="AJ313" s="123">
        <f t="shared" ca="1" si="479"/>
        <v>0</v>
      </c>
      <c r="AK313" s="123">
        <f t="shared" ca="1" si="480"/>
        <v>0</v>
      </c>
      <c r="AL313" s="123">
        <f t="shared" ca="1" si="481"/>
        <v>0</v>
      </c>
      <c r="AM313" s="123">
        <f t="shared" ca="1" si="482"/>
        <v>0</v>
      </c>
      <c r="AN313" s="123">
        <f t="shared" ca="1" si="483"/>
        <v>0</v>
      </c>
      <c r="AO313" s="123">
        <f t="shared" ca="1" si="484"/>
        <v>0</v>
      </c>
      <c r="AP313" s="123">
        <f t="shared" ca="1" si="485"/>
        <v>0</v>
      </c>
      <c r="AQ313" s="123">
        <f t="shared" ca="1" si="486"/>
        <v>0</v>
      </c>
      <c r="AR313" s="123">
        <f t="shared" ca="1" si="487"/>
        <v>0</v>
      </c>
      <c r="AS313" s="123">
        <f t="shared" ca="1" si="488"/>
        <v>0</v>
      </c>
      <c r="AT313" s="123">
        <f t="shared" ca="1" si="489"/>
        <v>0</v>
      </c>
      <c r="AU313" s="123">
        <f t="shared" ca="1" si="490"/>
        <v>0</v>
      </c>
      <c r="AV313" s="123">
        <f t="shared" ca="1" si="491"/>
        <v>0</v>
      </c>
      <c r="AW313" s="123">
        <f t="shared" ca="1" si="492"/>
        <v>0</v>
      </c>
      <c r="AX313" s="123">
        <f t="shared" ca="1" si="493"/>
        <v>0</v>
      </c>
      <c r="AY313" s="123">
        <f t="shared" ca="1" si="494"/>
        <v>0</v>
      </c>
      <c r="AZ313" s="123">
        <f t="shared" ca="1" si="495"/>
        <v>0</v>
      </c>
      <c r="BA313" s="123">
        <f t="shared" ca="1" si="496"/>
        <v>0</v>
      </c>
      <c r="BB313" s="123">
        <f t="shared" ca="1" si="497"/>
        <v>0</v>
      </c>
      <c r="BC313" s="123">
        <f t="shared" ca="1" si="498"/>
        <v>0</v>
      </c>
      <c r="BD313" s="123">
        <f t="shared" ca="1" si="499"/>
        <v>0</v>
      </c>
      <c r="BE313" s="123">
        <f t="shared" ca="1" si="500"/>
        <v>0</v>
      </c>
      <c r="BF313" s="123">
        <f t="shared" ca="1" si="501"/>
        <v>0</v>
      </c>
      <c r="BG313" s="123">
        <f t="shared" ca="1" si="502"/>
        <v>0</v>
      </c>
      <c r="BH313" s="123">
        <f t="shared" ca="1" si="503"/>
        <v>0</v>
      </c>
      <c r="BI313" s="123">
        <f t="shared" ca="1" si="504"/>
        <v>0</v>
      </c>
      <c r="BJ313" s="123">
        <f t="shared" ca="1" si="505"/>
        <v>0</v>
      </c>
      <c r="BK313" s="123">
        <f t="shared" ca="1" si="506"/>
        <v>0</v>
      </c>
      <c r="BL313" s="123">
        <f t="shared" ca="1" si="507"/>
        <v>0</v>
      </c>
      <c r="BM313" s="123">
        <f t="shared" ca="1" si="508"/>
        <v>0</v>
      </c>
      <c r="BN313" s="123">
        <f t="shared" ca="1" si="509"/>
        <v>0.65</v>
      </c>
      <c r="BO313" s="123">
        <f t="shared" ca="1" si="510"/>
        <v>0</v>
      </c>
      <c r="BP313" s="340">
        <f t="shared" ca="1" si="511"/>
        <v>0</v>
      </c>
      <c r="BQ313" s="123">
        <f t="shared" ca="1" si="512"/>
        <v>0</v>
      </c>
      <c r="BR313" s="123">
        <f t="shared" ca="1" si="513"/>
        <v>0</v>
      </c>
      <c r="BS313" s="123">
        <f t="shared" ca="1" si="514"/>
        <v>0</v>
      </c>
      <c r="BT313" s="123">
        <f t="shared" ca="1" si="515"/>
        <v>0</v>
      </c>
      <c r="BU313" s="123">
        <f t="shared" ca="1" si="516"/>
        <v>0</v>
      </c>
      <c r="BV313" s="123"/>
      <c r="BW313" s="123">
        <f t="shared" ca="1" si="517"/>
        <v>0</v>
      </c>
      <c r="BX313" s="123"/>
      <c r="BY313" s="123">
        <f t="shared" ca="1" si="518"/>
        <v>0</v>
      </c>
      <c r="BZ313" s="123"/>
      <c r="CA313" s="123">
        <f t="shared" ca="1" si="519"/>
        <v>0</v>
      </c>
      <c r="CB313" s="528">
        <f t="shared" ca="1" si="520"/>
        <v>0</v>
      </c>
      <c r="CC313" s="123">
        <f t="shared" ca="1" si="521"/>
        <v>0</v>
      </c>
      <c r="CD313" s="125">
        <f t="shared" ca="1" si="522"/>
        <v>0</v>
      </c>
      <c r="CE313" s="125">
        <f t="shared" ca="1" si="523"/>
        <v>0</v>
      </c>
      <c r="CF313" s="125">
        <f t="shared" ca="1" si="524"/>
        <v>0</v>
      </c>
      <c r="CG313" s="125">
        <f t="shared" ca="1" si="525"/>
        <v>0</v>
      </c>
      <c r="CH313" s="125">
        <f t="shared" ca="1" si="526"/>
        <v>0</v>
      </c>
      <c r="CI313" s="125">
        <f t="shared" ca="1" si="527"/>
        <v>0</v>
      </c>
      <c r="CJ313" s="125">
        <f t="shared" ca="1" si="528"/>
        <v>0</v>
      </c>
      <c r="CK313" s="125">
        <f t="shared" ca="1" si="529"/>
        <v>0</v>
      </c>
      <c r="CL313" s="125">
        <f t="shared" ca="1" si="565"/>
        <v>0</v>
      </c>
      <c r="CM313" s="125">
        <f t="shared" ca="1" si="566"/>
        <v>0</v>
      </c>
      <c r="CN313" s="125">
        <f t="shared" ca="1" si="567"/>
        <v>0</v>
      </c>
      <c r="CO313" s="125">
        <f t="shared" ca="1" si="568"/>
        <v>0</v>
      </c>
      <c r="CP313" s="125">
        <f t="shared" ca="1" si="569"/>
        <v>0</v>
      </c>
      <c r="CQ313" s="125">
        <f t="shared" ca="1" si="570"/>
        <v>0</v>
      </c>
      <c r="CR313" s="125">
        <f t="shared" ca="1" si="571"/>
        <v>0</v>
      </c>
      <c r="CS313" s="125">
        <f t="shared" ca="1" si="572"/>
        <v>0</v>
      </c>
      <c r="CT313" s="125">
        <f t="shared" ca="1" si="573"/>
        <v>0</v>
      </c>
      <c r="CU313" s="125">
        <f t="shared" ca="1" si="574"/>
        <v>0</v>
      </c>
      <c r="CV313" s="125">
        <f t="shared" ca="1" si="575"/>
        <v>0</v>
      </c>
      <c r="CW313" s="125">
        <f t="shared" ca="1" si="576"/>
        <v>0</v>
      </c>
      <c r="CX313" s="125">
        <f t="shared" ca="1" si="577"/>
        <v>0</v>
      </c>
      <c r="CY313" s="125">
        <f t="shared" ca="1" si="578"/>
        <v>0</v>
      </c>
      <c r="CZ313" s="125">
        <f t="shared" ca="1" si="579"/>
        <v>0</v>
      </c>
      <c r="DA313" s="341">
        <f t="shared" ca="1" si="580"/>
        <v>0</v>
      </c>
      <c r="DB313" s="606">
        <f t="shared" ca="1" si="581"/>
        <v>0</v>
      </c>
      <c r="DC313" s="606"/>
      <c r="DD313" s="606">
        <f t="shared" ca="1" si="582"/>
        <v>0</v>
      </c>
      <c r="DE313" s="125">
        <f t="shared" ca="1" si="583"/>
        <v>0</v>
      </c>
      <c r="DF313" s="125">
        <f t="shared" ca="1" si="584"/>
        <v>0</v>
      </c>
      <c r="DG313" s="125">
        <f t="shared" ca="1" si="585"/>
        <v>0</v>
      </c>
      <c r="DH313" s="125">
        <f t="shared" ca="1" si="586"/>
        <v>0</v>
      </c>
      <c r="DI313" s="125">
        <f t="shared" ca="1" si="587"/>
        <v>0</v>
      </c>
      <c r="DJ313" s="125">
        <f t="shared" ca="1" si="588"/>
        <v>0</v>
      </c>
      <c r="DK313" s="125">
        <f t="shared" ca="1" si="589"/>
        <v>0</v>
      </c>
      <c r="DL313" s="125">
        <f t="shared" ca="1" si="590"/>
        <v>0</v>
      </c>
      <c r="DM313" s="125">
        <f t="shared" ca="1" si="591"/>
        <v>0</v>
      </c>
      <c r="DN313" s="340" t="str">
        <f t="shared" ca="1" si="557"/>
        <v xml:space="preserve">    </v>
      </c>
      <c r="DO313" s="340">
        <f t="shared" ca="1" si="558"/>
        <v>0</v>
      </c>
      <c r="DP313" s="340">
        <f t="shared" ca="1" si="559"/>
        <v>0</v>
      </c>
      <c r="DQ313" s="340">
        <f t="shared" ca="1" si="560"/>
        <v>0</v>
      </c>
      <c r="DR313" s="340">
        <f t="shared" ca="1" si="561"/>
        <v>0</v>
      </c>
      <c r="DS313" s="340">
        <f t="shared" ca="1" si="562"/>
        <v>0</v>
      </c>
    </row>
    <row r="314" spans="1:123">
      <c r="A314">
        <f t="shared" ca="1" si="453"/>
        <v>307</v>
      </c>
      <c r="B314">
        <f t="shared" ca="1" si="454"/>
        <v>0</v>
      </c>
      <c r="C314">
        <f t="shared" ca="1" si="455"/>
        <v>0</v>
      </c>
      <c r="D314">
        <f t="shared" ca="1" si="456"/>
        <v>0</v>
      </c>
      <c r="E314">
        <f t="shared" ca="1" si="457"/>
        <v>0</v>
      </c>
      <c r="F314">
        <f t="shared" ca="1" si="458"/>
        <v>0</v>
      </c>
      <c r="G314" s="123" t="str">
        <f t="shared" ca="1" si="593"/>
        <v>0.0.0</v>
      </c>
      <c r="H314" s="123" t="str">
        <f t="shared" ca="1" si="592"/>
        <v>0.0.0</v>
      </c>
      <c r="I314" s="123" t="str">
        <f t="shared" ca="1" si="592"/>
        <v>0.0.0</v>
      </c>
      <c r="J314" s="123" t="str">
        <f t="shared" ca="1" si="592"/>
        <v>0.0.0</v>
      </c>
      <c r="K314" s="123" t="str">
        <f t="shared" ca="1" si="592"/>
        <v>0.0.0</v>
      </c>
      <c r="L314" s="123" t="str">
        <f t="shared" ca="1" si="592"/>
        <v>0.0.0</v>
      </c>
      <c r="M314" s="123" t="str">
        <f t="shared" ca="1" si="592"/>
        <v>0.0.0</v>
      </c>
      <c r="N314" s="123" t="str">
        <f t="shared" ca="1" si="592"/>
        <v>0.0.0</v>
      </c>
      <c r="O314" s="123">
        <f t="shared" ca="1" si="459"/>
        <v>0</v>
      </c>
      <c r="P314" s="123">
        <f t="shared" ca="1" si="460"/>
        <v>0</v>
      </c>
      <c r="Q314" s="123">
        <f t="shared" ca="1" si="461"/>
        <v>0</v>
      </c>
      <c r="R314" s="123">
        <f t="shared" ca="1" si="461"/>
        <v>0</v>
      </c>
      <c r="S314" s="123">
        <f t="shared" ca="1" si="462"/>
        <v>0</v>
      </c>
      <c r="T314" s="123">
        <f t="shared" ca="1" si="463"/>
        <v>0</v>
      </c>
      <c r="U314" s="123">
        <f t="shared" ca="1" si="464"/>
        <v>0</v>
      </c>
      <c r="V314" s="123">
        <f t="shared" ca="1" si="465"/>
        <v>0</v>
      </c>
      <c r="W314" s="123">
        <f t="shared" ca="1" si="466"/>
        <v>0</v>
      </c>
      <c r="X314" s="123">
        <f t="shared" ca="1" si="467"/>
        <v>0</v>
      </c>
      <c r="Y314" s="123">
        <f t="shared" ca="1" si="468"/>
        <v>0</v>
      </c>
      <c r="Z314" s="123">
        <f t="shared" ca="1" si="469"/>
        <v>0</v>
      </c>
      <c r="AA314" s="123">
        <f t="shared" ca="1" si="470"/>
        <v>0</v>
      </c>
      <c r="AB314" s="123">
        <f t="shared" ca="1" si="471"/>
        <v>0</v>
      </c>
      <c r="AC314" s="123">
        <f t="shared" ca="1" si="472"/>
        <v>0</v>
      </c>
      <c r="AD314" s="123">
        <f t="shared" ca="1" si="473"/>
        <v>0</v>
      </c>
      <c r="AE314" s="123">
        <f t="shared" ca="1" si="474"/>
        <v>0</v>
      </c>
      <c r="AF314" s="123">
        <f t="shared" ca="1" si="475"/>
        <v>0</v>
      </c>
      <c r="AG314" s="123">
        <f t="shared" ca="1" si="476"/>
        <v>0</v>
      </c>
      <c r="AH314" s="123">
        <f t="shared" ca="1" si="477"/>
        <v>0</v>
      </c>
      <c r="AI314" s="123">
        <f t="shared" ca="1" si="478"/>
        <v>0</v>
      </c>
      <c r="AJ314" s="123">
        <f t="shared" ca="1" si="479"/>
        <v>0</v>
      </c>
      <c r="AK314" s="123">
        <f t="shared" ca="1" si="480"/>
        <v>0</v>
      </c>
      <c r="AL314" s="123">
        <f t="shared" ca="1" si="481"/>
        <v>0</v>
      </c>
      <c r="AM314" s="123">
        <f t="shared" ca="1" si="482"/>
        <v>0</v>
      </c>
      <c r="AN314" s="123">
        <f t="shared" ca="1" si="483"/>
        <v>0</v>
      </c>
      <c r="AO314" s="123">
        <f t="shared" ca="1" si="484"/>
        <v>0</v>
      </c>
      <c r="AP314" s="123">
        <f t="shared" ca="1" si="485"/>
        <v>0</v>
      </c>
      <c r="AQ314" s="123">
        <f t="shared" ca="1" si="486"/>
        <v>0</v>
      </c>
      <c r="AR314" s="123">
        <f t="shared" ca="1" si="487"/>
        <v>0</v>
      </c>
      <c r="AS314" s="123">
        <f t="shared" ca="1" si="488"/>
        <v>0</v>
      </c>
      <c r="AT314" s="123">
        <f t="shared" ca="1" si="489"/>
        <v>0</v>
      </c>
      <c r="AU314" s="123">
        <f t="shared" ca="1" si="490"/>
        <v>0</v>
      </c>
      <c r="AV314" s="123">
        <f t="shared" ca="1" si="491"/>
        <v>0</v>
      </c>
      <c r="AW314" s="123">
        <f t="shared" ca="1" si="492"/>
        <v>0</v>
      </c>
      <c r="AX314" s="123">
        <f t="shared" ca="1" si="493"/>
        <v>0</v>
      </c>
      <c r="AY314" s="123">
        <f t="shared" ca="1" si="494"/>
        <v>0</v>
      </c>
      <c r="AZ314" s="123">
        <f t="shared" ca="1" si="495"/>
        <v>0</v>
      </c>
      <c r="BA314" s="123">
        <f t="shared" ca="1" si="496"/>
        <v>0</v>
      </c>
      <c r="BB314" s="123">
        <f t="shared" ca="1" si="497"/>
        <v>0</v>
      </c>
      <c r="BC314" s="123">
        <f t="shared" ca="1" si="498"/>
        <v>0</v>
      </c>
      <c r="BD314" s="123">
        <f t="shared" ca="1" si="499"/>
        <v>0</v>
      </c>
      <c r="BE314" s="123">
        <f t="shared" ca="1" si="500"/>
        <v>0</v>
      </c>
      <c r="BF314" s="123">
        <f t="shared" ca="1" si="501"/>
        <v>0</v>
      </c>
      <c r="BG314" s="123">
        <f t="shared" ca="1" si="502"/>
        <v>0</v>
      </c>
      <c r="BH314" s="123">
        <f t="shared" ca="1" si="503"/>
        <v>0</v>
      </c>
      <c r="BI314" s="123">
        <f t="shared" ca="1" si="504"/>
        <v>0</v>
      </c>
      <c r="BJ314" s="123">
        <f t="shared" ca="1" si="505"/>
        <v>0</v>
      </c>
      <c r="BK314" s="123">
        <f t="shared" ca="1" si="506"/>
        <v>0</v>
      </c>
      <c r="BL314" s="123">
        <f t="shared" ca="1" si="507"/>
        <v>0</v>
      </c>
      <c r="BM314" s="123">
        <f t="shared" ca="1" si="508"/>
        <v>0</v>
      </c>
      <c r="BN314" s="123">
        <f t="shared" ca="1" si="509"/>
        <v>0.65</v>
      </c>
      <c r="BO314" s="123">
        <f t="shared" ca="1" si="510"/>
        <v>0</v>
      </c>
      <c r="BP314" s="340">
        <f t="shared" ca="1" si="511"/>
        <v>0</v>
      </c>
      <c r="BQ314" s="123">
        <f t="shared" ca="1" si="512"/>
        <v>0</v>
      </c>
      <c r="BR314" s="123">
        <f t="shared" ca="1" si="513"/>
        <v>0</v>
      </c>
      <c r="BS314" s="123">
        <f t="shared" ca="1" si="514"/>
        <v>0</v>
      </c>
      <c r="BT314" s="123">
        <f t="shared" ca="1" si="515"/>
        <v>0</v>
      </c>
      <c r="BU314" s="123">
        <f t="shared" ca="1" si="516"/>
        <v>0</v>
      </c>
      <c r="BV314" s="123"/>
      <c r="BW314" s="123">
        <f t="shared" ca="1" si="517"/>
        <v>0</v>
      </c>
      <c r="BX314" s="123"/>
      <c r="BY314" s="123">
        <f t="shared" ca="1" si="518"/>
        <v>0</v>
      </c>
      <c r="BZ314" s="123"/>
      <c r="CA314" s="123">
        <f t="shared" ca="1" si="519"/>
        <v>0</v>
      </c>
      <c r="CB314" s="528">
        <f t="shared" ca="1" si="520"/>
        <v>0</v>
      </c>
      <c r="CC314" s="123">
        <f t="shared" ca="1" si="521"/>
        <v>0</v>
      </c>
      <c r="CD314" s="125">
        <f t="shared" ca="1" si="522"/>
        <v>0</v>
      </c>
      <c r="CE314" s="125">
        <f t="shared" ca="1" si="523"/>
        <v>0</v>
      </c>
      <c r="CF314" s="125">
        <f t="shared" ca="1" si="524"/>
        <v>0</v>
      </c>
      <c r="CG314" s="125">
        <f t="shared" ca="1" si="525"/>
        <v>0</v>
      </c>
      <c r="CH314" s="125">
        <f t="shared" ca="1" si="526"/>
        <v>0</v>
      </c>
      <c r="CI314" s="125">
        <f t="shared" ca="1" si="527"/>
        <v>0</v>
      </c>
      <c r="CJ314" s="125">
        <f t="shared" ca="1" si="528"/>
        <v>0</v>
      </c>
      <c r="CK314" s="125">
        <f t="shared" ca="1" si="529"/>
        <v>0</v>
      </c>
      <c r="CL314" s="125">
        <f t="shared" ca="1" si="565"/>
        <v>0</v>
      </c>
      <c r="CM314" s="125">
        <f t="shared" ca="1" si="566"/>
        <v>0</v>
      </c>
      <c r="CN314" s="125">
        <f t="shared" ca="1" si="567"/>
        <v>0</v>
      </c>
      <c r="CO314" s="125">
        <f t="shared" ca="1" si="568"/>
        <v>0</v>
      </c>
      <c r="CP314" s="125">
        <f t="shared" ca="1" si="569"/>
        <v>0</v>
      </c>
      <c r="CQ314" s="125">
        <f t="shared" ca="1" si="570"/>
        <v>0</v>
      </c>
      <c r="CR314" s="125">
        <f t="shared" ca="1" si="571"/>
        <v>0</v>
      </c>
      <c r="CS314" s="125">
        <f t="shared" ca="1" si="572"/>
        <v>0</v>
      </c>
      <c r="CT314" s="125">
        <f t="shared" ca="1" si="573"/>
        <v>0</v>
      </c>
      <c r="CU314" s="125">
        <f t="shared" ca="1" si="574"/>
        <v>0</v>
      </c>
      <c r="CV314" s="125">
        <f t="shared" ca="1" si="575"/>
        <v>0</v>
      </c>
      <c r="CW314" s="125">
        <f t="shared" ca="1" si="576"/>
        <v>0</v>
      </c>
      <c r="CX314" s="125">
        <f t="shared" ca="1" si="577"/>
        <v>0</v>
      </c>
      <c r="CY314" s="125">
        <f t="shared" ca="1" si="578"/>
        <v>0</v>
      </c>
      <c r="CZ314" s="125">
        <f t="shared" ca="1" si="579"/>
        <v>0</v>
      </c>
      <c r="DA314" s="341">
        <f t="shared" ca="1" si="580"/>
        <v>0</v>
      </c>
      <c r="DB314" s="606">
        <f t="shared" ca="1" si="581"/>
        <v>0</v>
      </c>
      <c r="DC314" s="606"/>
      <c r="DD314" s="606">
        <f t="shared" ca="1" si="582"/>
        <v>0</v>
      </c>
      <c r="DE314" s="125">
        <f t="shared" ca="1" si="583"/>
        <v>0</v>
      </c>
      <c r="DF314" s="125">
        <f t="shared" ca="1" si="584"/>
        <v>0</v>
      </c>
      <c r="DG314" s="125">
        <f t="shared" ca="1" si="585"/>
        <v>0</v>
      </c>
      <c r="DH314" s="125">
        <f t="shared" ca="1" si="586"/>
        <v>0</v>
      </c>
      <c r="DI314" s="125">
        <f t="shared" ca="1" si="587"/>
        <v>0</v>
      </c>
      <c r="DJ314" s="125">
        <f t="shared" ca="1" si="588"/>
        <v>0</v>
      </c>
      <c r="DK314" s="125">
        <f t="shared" ca="1" si="589"/>
        <v>0</v>
      </c>
      <c r="DL314" s="125">
        <f t="shared" ca="1" si="590"/>
        <v>0</v>
      </c>
      <c r="DM314" s="125">
        <f t="shared" ca="1" si="591"/>
        <v>0</v>
      </c>
      <c r="DN314" s="340" t="str">
        <f t="shared" ca="1" si="557"/>
        <v xml:space="preserve">    </v>
      </c>
      <c r="DO314" s="340">
        <f t="shared" ca="1" si="558"/>
        <v>0</v>
      </c>
      <c r="DP314" s="340">
        <f t="shared" ca="1" si="559"/>
        <v>0</v>
      </c>
      <c r="DQ314" s="340">
        <f t="shared" ca="1" si="560"/>
        <v>0</v>
      </c>
      <c r="DR314" s="340">
        <f t="shared" ca="1" si="561"/>
        <v>0</v>
      </c>
      <c r="DS314" s="340">
        <f t="shared" ca="1" si="562"/>
        <v>0</v>
      </c>
    </row>
    <row r="315" spans="1:123">
      <c r="A315">
        <f t="shared" ca="1" si="453"/>
        <v>308</v>
      </c>
      <c r="B315">
        <f t="shared" ca="1" si="454"/>
        <v>0</v>
      </c>
      <c r="C315">
        <f t="shared" ca="1" si="455"/>
        <v>0</v>
      </c>
      <c r="D315">
        <f t="shared" ca="1" si="456"/>
        <v>0</v>
      </c>
      <c r="E315">
        <f t="shared" ca="1" si="457"/>
        <v>0</v>
      </c>
      <c r="F315">
        <f t="shared" ca="1" si="458"/>
        <v>0</v>
      </c>
      <c r="G315" s="123" t="str">
        <f t="shared" ca="1" si="593"/>
        <v>0.0.0</v>
      </c>
      <c r="H315" s="123" t="str">
        <f t="shared" ca="1" si="592"/>
        <v>0.0.0</v>
      </c>
      <c r="I315" s="123" t="str">
        <f t="shared" ca="1" si="592"/>
        <v>0.0.0</v>
      </c>
      <c r="J315" s="123" t="str">
        <f t="shared" ca="1" si="592"/>
        <v>0.0.0</v>
      </c>
      <c r="K315" s="123" t="str">
        <f t="shared" ca="1" si="592"/>
        <v>0.0.0</v>
      </c>
      <c r="L315" s="123" t="str">
        <f t="shared" ca="1" si="592"/>
        <v>0.0.0</v>
      </c>
      <c r="M315" s="123" t="str">
        <f t="shared" ca="1" si="592"/>
        <v>0.0.0</v>
      </c>
      <c r="N315" s="123" t="str">
        <f t="shared" ca="1" si="592"/>
        <v>0.0.0</v>
      </c>
      <c r="O315" s="123">
        <f t="shared" ca="1" si="459"/>
        <v>0</v>
      </c>
      <c r="P315" s="123">
        <f t="shared" ca="1" si="460"/>
        <v>0</v>
      </c>
      <c r="Q315" s="123">
        <f t="shared" ca="1" si="461"/>
        <v>0</v>
      </c>
      <c r="R315" s="123">
        <f t="shared" ca="1" si="461"/>
        <v>0</v>
      </c>
      <c r="S315" s="123">
        <f t="shared" ca="1" si="462"/>
        <v>0</v>
      </c>
      <c r="T315" s="123">
        <f t="shared" ca="1" si="463"/>
        <v>0</v>
      </c>
      <c r="U315" s="123">
        <f t="shared" ca="1" si="464"/>
        <v>0</v>
      </c>
      <c r="V315" s="123">
        <f t="shared" ca="1" si="465"/>
        <v>0</v>
      </c>
      <c r="W315" s="123">
        <f t="shared" ca="1" si="466"/>
        <v>0</v>
      </c>
      <c r="X315" s="123">
        <f t="shared" ca="1" si="467"/>
        <v>0</v>
      </c>
      <c r="Y315" s="123">
        <f t="shared" ca="1" si="468"/>
        <v>0</v>
      </c>
      <c r="Z315" s="123">
        <f t="shared" ca="1" si="469"/>
        <v>0</v>
      </c>
      <c r="AA315" s="123">
        <f t="shared" ca="1" si="470"/>
        <v>0</v>
      </c>
      <c r="AB315" s="123">
        <f t="shared" ca="1" si="471"/>
        <v>0</v>
      </c>
      <c r="AC315" s="123">
        <f t="shared" ca="1" si="472"/>
        <v>0</v>
      </c>
      <c r="AD315" s="123">
        <f t="shared" ca="1" si="473"/>
        <v>0</v>
      </c>
      <c r="AE315" s="123">
        <f t="shared" ca="1" si="474"/>
        <v>0</v>
      </c>
      <c r="AF315" s="123">
        <f t="shared" ca="1" si="475"/>
        <v>0</v>
      </c>
      <c r="AG315" s="123">
        <f t="shared" ca="1" si="476"/>
        <v>0</v>
      </c>
      <c r="AH315" s="123">
        <f t="shared" ca="1" si="477"/>
        <v>0</v>
      </c>
      <c r="AI315" s="123">
        <f t="shared" ca="1" si="478"/>
        <v>0</v>
      </c>
      <c r="AJ315" s="123">
        <f t="shared" ca="1" si="479"/>
        <v>0</v>
      </c>
      <c r="AK315" s="123">
        <f t="shared" ca="1" si="480"/>
        <v>0</v>
      </c>
      <c r="AL315" s="123">
        <f t="shared" ca="1" si="481"/>
        <v>0</v>
      </c>
      <c r="AM315" s="123">
        <f t="shared" ca="1" si="482"/>
        <v>0</v>
      </c>
      <c r="AN315" s="123">
        <f t="shared" ca="1" si="483"/>
        <v>0</v>
      </c>
      <c r="AO315" s="123">
        <f t="shared" ca="1" si="484"/>
        <v>0</v>
      </c>
      <c r="AP315" s="123">
        <f t="shared" ca="1" si="485"/>
        <v>0</v>
      </c>
      <c r="AQ315" s="123">
        <f t="shared" ca="1" si="486"/>
        <v>0</v>
      </c>
      <c r="AR315" s="123">
        <f t="shared" ca="1" si="487"/>
        <v>0</v>
      </c>
      <c r="AS315" s="123">
        <f t="shared" ca="1" si="488"/>
        <v>0</v>
      </c>
      <c r="AT315" s="123">
        <f t="shared" ca="1" si="489"/>
        <v>0</v>
      </c>
      <c r="AU315" s="123">
        <f t="shared" ca="1" si="490"/>
        <v>0</v>
      </c>
      <c r="AV315" s="123">
        <f t="shared" ca="1" si="491"/>
        <v>0</v>
      </c>
      <c r="AW315" s="123">
        <f t="shared" ca="1" si="492"/>
        <v>0</v>
      </c>
      <c r="AX315" s="123">
        <f t="shared" ca="1" si="493"/>
        <v>0</v>
      </c>
      <c r="AY315" s="123">
        <f t="shared" ca="1" si="494"/>
        <v>0</v>
      </c>
      <c r="AZ315" s="123">
        <f t="shared" ca="1" si="495"/>
        <v>0</v>
      </c>
      <c r="BA315" s="123">
        <f t="shared" ca="1" si="496"/>
        <v>0</v>
      </c>
      <c r="BB315" s="123">
        <f t="shared" ca="1" si="497"/>
        <v>0</v>
      </c>
      <c r="BC315" s="123">
        <f t="shared" ca="1" si="498"/>
        <v>0</v>
      </c>
      <c r="BD315" s="123">
        <f t="shared" ca="1" si="499"/>
        <v>0</v>
      </c>
      <c r="BE315" s="123">
        <f t="shared" ca="1" si="500"/>
        <v>0</v>
      </c>
      <c r="BF315" s="123">
        <f t="shared" ca="1" si="501"/>
        <v>0</v>
      </c>
      <c r="BG315" s="123">
        <f t="shared" ca="1" si="502"/>
        <v>0</v>
      </c>
      <c r="BH315" s="123">
        <f t="shared" ca="1" si="503"/>
        <v>0</v>
      </c>
      <c r="BI315" s="123">
        <f t="shared" ca="1" si="504"/>
        <v>0</v>
      </c>
      <c r="BJ315" s="123">
        <f t="shared" ca="1" si="505"/>
        <v>0</v>
      </c>
      <c r="BK315" s="123">
        <f t="shared" ca="1" si="506"/>
        <v>0</v>
      </c>
      <c r="BL315" s="123">
        <f t="shared" ca="1" si="507"/>
        <v>0</v>
      </c>
      <c r="BM315" s="123">
        <f t="shared" ca="1" si="508"/>
        <v>0</v>
      </c>
      <c r="BN315" s="123">
        <f t="shared" ca="1" si="509"/>
        <v>0.65</v>
      </c>
      <c r="BO315" s="123">
        <f t="shared" ca="1" si="510"/>
        <v>0</v>
      </c>
      <c r="BP315" s="340">
        <f t="shared" ca="1" si="511"/>
        <v>0</v>
      </c>
      <c r="BQ315" s="123">
        <f t="shared" ca="1" si="512"/>
        <v>0</v>
      </c>
      <c r="BR315" s="123">
        <f t="shared" ca="1" si="513"/>
        <v>0</v>
      </c>
      <c r="BS315" s="123">
        <f t="shared" ca="1" si="514"/>
        <v>0</v>
      </c>
      <c r="BT315" s="123">
        <f t="shared" ca="1" si="515"/>
        <v>0</v>
      </c>
      <c r="BU315" s="123">
        <f t="shared" ca="1" si="516"/>
        <v>0</v>
      </c>
      <c r="BV315" s="123"/>
      <c r="BW315" s="123">
        <f t="shared" ca="1" si="517"/>
        <v>0</v>
      </c>
      <c r="BX315" s="123"/>
      <c r="BY315" s="123">
        <f t="shared" ca="1" si="518"/>
        <v>0</v>
      </c>
      <c r="BZ315" s="123"/>
      <c r="CA315" s="123">
        <f t="shared" ca="1" si="519"/>
        <v>0</v>
      </c>
      <c r="CB315" s="528">
        <f t="shared" ca="1" si="520"/>
        <v>0</v>
      </c>
      <c r="CC315" s="123">
        <f t="shared" ca="1" si="521"/>
        <v>0</v>
      </c>
      <c r="CD315" s="125">
        <f t="shared" ca="1" si="522"/>
        <v>0</v>
      </c>
      <c r="CE315" s="125">
        <f t="shared" ca="1" si="523"/>
        <v>0</v>
      </c>
      <c r="CF315" s="125">
        <f t="shared" ca="1" si="524"/>
        <v>0</v>
      </c>
      <c r="CG315" s="125">
        <f t="shared" ca="1" si="525"/>
        <v>0</v>
      </c>
      <c r="CH315" s="125">
        <f t="shared" ca="1" si="526"/>
        <v>0</v>
      </c>
      <c r="CI315" s="125">
        <f t="shared" ca="1" si="527"/>
        <v>0</v>
      </c>
      <c r="CJ315" s="125">
        <f t="shared" ca="1" si="528"/>
        <v>0</v>
      </c>
      <c r="CK315" s="125">
        <f t="shared" ca="1" si="529"/>
        <v>0</v>
      </c>
      <c r="CL315" s="125">
        <f t="shared" ca="1" si="565"/>
        <v>0</v>
      </c>
      <c r="CM315" s="125">
        <f t="shared" ca="1" si="566"/>
        <v>0</v>
      </c>
      <c r="CN315" s="125">
        <f t="shared" ca="1" si="567"/>
        <v>0</v>
      </c>
      <c r="CO315" s="125">
        <f t="shared" ca="1" si="568"/>
        <v>0</v>
      </c>
      <c r="CP315" s="125">
        <f t="shared" ca="1" si="569"/>
        <v>0</v>
      </c>
      <c r="CQ315" s="125">
        <f t="shared" ca="1" si="570"/>
        <v>0</v>
      </c>
      <c r="CR315" s="125">
        <f t="shared" ca="1" si="571"/>
        <v>0</v>
      </c>
      <c r="CS315" s="125">
        <f t="shared" ca="1" si="572"/>
        <v>0</v>
      </c>
      <c r="CT315" s="125">
        <f t="shared" ca="1" si="573"/>
        <v>0</v>
      </c>
      <c r="CU315" s="125">
        <f t="shared" ca="1" si="574"/>
        <v>0</v>
      </c>
      <c r="CV315" s="125">
        <f t="shared" ca="1" si="575"/>
        <v>0</v>
      </c>
      <c r="CW315" s="125">
        <f t="shared" ca="1" si="576"/>
        <v>0</v>
      </c>
      <c r="CX315" s="125">
        <f t="shared" ca="1" si="577"/>
        <v>0</v>
      </c>
      <c r="CY315" s="125">
        <f t="shared" ca="1" si="578"/>
        <v>0</v>
      </c>
      <c r="CZ315" s="125">
        <f t="shared" ca="1" si="579"/>
        <v>0</v>
      </c>
      <c r="DA315" s="341">
        <f t="shared" ca="1" si="580"/>
        <v>0</v>
      </c>
      <c r="DB315" s="606">
        <f t="shared" ca="1" si="581"/>
        <v>0</v>
      </c>
      <c r="DC315" s="606"/>
      <c r="DD315" s="606">
        <f t="shared" ca="1" si="582"/>
        <v>0</v>
      </c>
      <c r="DE315" s="125">
        <f t="shared" ca="1" si="583"/>
        <v>0</v>
      </c>
      <c r="DF315" s="125">
        <f t="shared" ca="1" si="584"/>
        <v>0</v>
      </c>
      <c r="DG315" s="125">
        <f t="shared" ca="1" si="585"/>
        <v>0</v>
      </c>
      <c r="DH315" s="125">
        <f t="shared" ca="1" si="586"/>
        <v>0</v>
      </c>
      <c r="DI315" s="125">
        <f t="shared" ca="1" si="587"/>
        <v>0</v>
      </c>
      <c r="DJ315" s="125">
        <f t="shared" ca="1" si="588"/>
        <v>0</v>
      </c>
      <c r="DK315" s="125">
        <f t="shared" ca="1" si="589"/>
        <v>0</v>
      </c>
      <c r="DL315" s="125">
        <f t="shared" ca="1" si="590"/>
        <v>0</v>
      </c>
      <c r="DM315" s="125">
        <f t="shared" ca="1" si="591"/>
        <v>0</v>
      </c>
      <c r="DN315" s="340" t="str">
        <f t="shared" ca="1" si="557"/>
        <v xml:space="preserve">    </v>
      </c>
      <c r="DO315" s="340">
        <f t="shared" ca="1" si="558"/>
        <v>0</v>
      </c>
      <c r="DP315" s="340">
        <f t="shared" ca="1" si="559"/>
        <v>0</v>
      </c>
      <c r="DQ315" s="340">
        <f t="shared" ca="1" si="560"/>
        <v>0</v>
      </c>
      <c r="DR315" s="340">
        <f t="shared" ca="1" si="561"/>
        <v>0</v>
      </c>
      <c r="DS315" s="340">
        <f t="shared" ca="1" si="562"/>
        <v>0</v>
      </c>
    </row>
    <row r="316" spans="1:123">
      <c r="A316">
        <f t="shared" ca="1" si="453"/>
        <v>309</v>
      </c>
      <c r="B316">
        <f t="shared" ca="1" si="454"/>
        <v>0</v>
      </c>
      <c r="C316">
        <f t="shared" ca="1" si="455"/>
        <v>0</v>
      </c>
      <c r="D316">
        <f t="shared" ca="1" si="456"/>
        <v>0</v>
      </c>
      <c r="E316">
        <f t="shared" ca="1" si="457"/>
        <v>0</v>
      </c>
      <c r="F316">
        <f t="shared" ca="1" si="458"/>
        <v>0</v>
      </c>
      <c r="G316" s="123" t="str">
        <f t="shared" ca="1" si="593"/>
        <v>0.0.0</v>
      </c>
      <c r="H316" s="123" t="str">
        <f t="shared" ca="1" si="592"/>
        <v>0.0.0</v>
      </c>
      <c r="I316" s="123" t="str">
        <f t="shared" ca="1" si="592"/>
        <v>0.0.0</v>
      </c>
      <c r="J316" s="123" t="str">
        <f t="shared" ca="1" si="592"/>
        <v>0.0.0</v>
      </c>
      <c r="K316" s="123" t="str">
        <f t="shared" ca="1" si="592"/>
        <v>0.0.0</v>
      </c>
      <c r="L316" s="123" t="str">
        <f t="shared" ca="1" si="592"/>
        <v>0.0.0</v>
      </c>
      <c r="M316" s="123" t="str">
        <f t="shared" ca="1" si="592"/>
        <v>0.0.0</v>
      </c>
      <c r="N316" s="123" t="str">
        <f t="shared" ca="1" si="592"/>
        <v>0.0.0</v>
      </c>
      <c r="O316" s="123">
        <f t="shared" ca="1" si="459"/>
        <v>0</v>
      </c>
      <c r="P316" s="123">
        <f t="shared" ca="1" si="460"/>
        <v>0</v>
      </c>
      <c r="Q316" s="123">
        <f t="shared" ca="1" si="461"/>
        <v>0</v>
      </c>
      <c r="R316" s="123">
        <f t="shared" ca="1" si="461"/>
        <v>0</v>
      </c>
      <c r="S316" s="123">
        <f t="shared" ca="1" si="462"/>
        <v>0</v>
      </c>
      <c r="T316" s="123">
        <f t="shared" ca="1" si="463"/>
        <v>0</v>
      </c>
      <c r="U316" s="123">
        <f t="shared" ca="1" si="464"/>
        <v>0</v>
      </c>
      <c r="V316" s="123">
        <f t="shared" ca="1" si="465"/>
        <v>0</v>
      </c>
      <c r="W316" s="123">
        <f t="shared" ca="1" si="466"/>
        <v>0</v>
      </c>
      <c r="X316" s="123">
        <f t="shared" ca="1" si="467"/>
        <v>0</v>
      </c>
      <c r="Y316" s="123">
        <f t="shared" ca="1" si="468"/>
        <v>0</v>
      </c>
      <c r="Z316" s="123">
        <f t="shared" ca="1" si="469"/>
        <v>0</v>
      </c>
      <c r="AA316" s="123">
        <f t="shared" ca="1" si="470"/>
        <v>0</v>
      </c>
      <c r="AB316" s="123">
        <f t="shared" ca="1" si="471"/>
        <v>0</v>
      </c>
      <c r="AC316" s="123">
        <f t="shared" ca="1" si="472"/>
        <v>0</v>
      </c>
      <c r="AD316" s="123">
        <f t="shared" ca="1" si="473"/>
        <v>0</v>
      </c>
      <c r="AE316" s="123">
        <f t="shared" ca="1" si="474"/>
        <v>0</v>
      </c>
      <c r="AF316" s="123">
        <f t="shared" ca="1" si="475"/>
        <v>0</v>
      </c>
      <c r="AG316" s="123">
        <f t="shared" ca="1" si="476"/>
        <v>0</v>
      </c>
      <c r="AH316" s="123">
        <f t="shared" ca="1" si="477"/>
        <v>0</v>
      </c>
      <c r="AI316" s="123">
        <f t="shared" ca="1" si="478"/>
        <v>0</v>
      </c>
      <c r="AJ316" s="123">
        <f t="shared" ca="1" si="479"/>
        <v>0</v>
      </c>
      <c r="AK316" s="123">
        <f t="shared" ca="1" si="480"/>
        <v>0</v>
      </c>
      <c r="AL316" s="123">
        <f t="shared" ca="1" si="481"/>
        <v>0</v>
      </c>
      <c r="AM316" s="123">
        <f t="shared" ca="1" si="482"/>
        <v>0</v>
      </c>
      <c r="AN316" s="123">
        <f t="shared" ca="1" si="483"/>
        <v>0</v>
      </c>
      <c r="AO316" s="123">
        <f t="shared" ca="1" si="484"/>
        <v>0</v>
      </c>
      <c r="AP316" s="123">
        <f t="shared" ca="1" si="485"/>
        <v>0</v>
      </c>
      <c r="AQ316" s="123">
        <f t="shared" ca="1" si="486"/>
        <v>0</v>
      </c>
      <c r="AR316" s="123">
        <f t="shared" ca="1" si="487"/>
        <v>0</v>
      </c>
      <c r="AS316" s="123">
        <f t="shared" ca="1" si="488"/>
        <v>0</v>
      </c>
      <c r="AT316" s="123">
        <f t="shared" ca="1" si="489"/>
        <v>0</v>
      </c>
      <c r="AU316" s="123">
        <f t="shared" ca="1" si="490"/>
        <v>0</v>
      </c>
      <c r="AV316" s="123">
        <f t="shared" ca="1" si="491"/>
        <v>0</v>
      </c>
      <c r="AW316" s="123">
        <f t="shared" ca="1" si="492"/>
        <v>0</v>
      </c>
      <c r="AX316" s="123">
        <f t="shared" ca="1" si="493"/>
        <v>0</v>
      </c>
      <c r="AY316" s="123">
        <f t="shared" ca="1" si="494"/>
        <v>0</v>
      </c>
      <c r="AZ316" s="123">
        <f t="shared" ca="1" si="495"/>
        <v>0</v>
      </c>
      <c r="BA316" s="123">
        <f t="shared" ca="1" si="496"/>
        <v>0</v>
      </c>
      <c r="BB316" s="123">
        <f t="shared" ca="1" si="497"/>
        <v>0</v>
      </c>
      <c r="BC316" s="123">
        <f t="shared" ca="1" si="498"/>
        <v>0</v>
      </c>
      <c r="BD316" s="123">
        <f t="shared" ca="1" si="499"/>
        <v>0</v>
      </c>
      <c r="BE316" s="123">
        <f t="shared" ca="1" si="500"/>
        <v>0</v>
      </c>
      <c r="BF316" s="123">
        <f t="shared" ca="1" si="501"/>
        <v>0</v>
      </c>
      <c r="BG316" s="123">
        <f t="shared" ca="1" si="502"/>
        <v>0</v>
      </c>
      <c r="BH316" s="123">
        <f t="shared" ca="1" si="503"/>
        <v>0</v>
      </c>
      <c r="BI316" s="123">
        <f t="shared" ca="1" si="504"/>
        <v>0</v>
      </c>
      <c r="BJ316" s="123">
        <f t="shared" ca="1" si="505"/>
        <v>0</v>
      </c>
      <c r="BK316" s="123">
        <f t="shared" ca="1" si="506"/>
        <v>0</v>
      </c>
      <c r="BL316" s="123">
        <f t="shared" ca="1" si="507"/>
        <v>0</v>
      </c>
      <c r="BM316" s="123">
        <f t="shared" ca="1" si="508"/>
        <v>0</v>
      </c>
      <c r="BN316" s="123">
        <f t="shared" ca="1" si="509"/>
        <v>0.65</v>
      </c>
      <c r="BO316" s="123">
        <f t="shared" ca="1" si="510"/>
        <v>0</v>
      </c>
      <c r="BP316" s="340">
        <f t="shared" ca="1" si="511"/>
        <v>0</v>
      </c>
      <c r="BQ316" s="123">
        <f t="shared" ca="1" si="512"/>
        <v>0</v>
      </c>
      <c r="BR316" s="123">
        <f t="shared" ca="1" si="513"/>
        <v>0</v>
      </c>
      <c r="BS316" s="123">
        <f t="shared" ca="1" si="514"/>
        <v>0</v>
      </c>
      <c r="BT316" s="123">
        <f t="shared" ca="1" si="515"/>
        <v>0</v>
      </c>
      <c r="BU316" s="123">
        <f t="shared" ca="1" si="516"/>
        <v>0</v>
      </c>
      <c r="BV316" s="123"/>
      <c r="BW316" s="123">
        <f t="shared" ca="1" si="517"/>
        <v>0</v>
      </c>
      <c r="BX316" s="123"/>
      <c r="BY316" s="123">
        <f t="shared" ca="1" si="518"/>
        <v>0</v>
      </c>
      <c r="BZ316" s="123"/>
      <c r="CA316" s="123">
        <f t="shared" ca="1" si="519"/>
        <v>0</v>
      </c>
      <c r="CB316" s="528">
        <f t="shared" ca="1" si="520"/>
        <v>0</v>
      </c>
      <c r="CC316" s="123">
        <f t="shared" ca="1" si="521"/>
        <v>0</v>
      </c>
      <c r="CD316" s="125">
        <f t="shared" ca="1" si="522"/>
        <v>0</v>
      </c>
      <c r="CE316" s="125">
        <f t="shared" ca="1" si="523"/>
        <v>0</v>
      </c>
      <c r="CF316" s="125">
        <f t="shared" ca="1" si="524"/>
        <v>0</v>
      </c>
      <c r="CG316" s="125">
        <f t="shared" ca="1" si="525"/>
        <v>0</v>
      </c>
      <c r="CH316" s="125">
        <f t="shared" ca="1" si="526"/>
        <v>0</v>
      </c>
      <c r="CI316" s="125">
        <f t="shared" ca="1" si="527"/>
        <v>0</v>
      </c>
      <c r="CJ316" s="125">
        <f t="shared" ca="1" si="528"/>
        <v>0</v>
      </c>
      <c r="CK316" s="125">
        <f t="shared" ca="1" si="529"/>
        <v>0</v>
      </c>
      <c r="CL316" s="125">
        <f t="shared" ca="1" si="565"/>
        <v>0</v>
      </c>
      <c r="CM316" s="125">
        <f t="shared" ca="1" si="566"/>
        <v>0</v>
      </c>
      <c r="CN316" s="125">
        <f t="shared" ca="1" si="567"/>
        <v>0</v>
      </c>
      <c r="CO316" s="125">
        <f t="shared" ca="1" si="568"/>
        <v>0</v>
      </c>
      <c r="CP316" s="125">
        <f t="shared" ca="1" si="569"/>
        <v>0</v>
      </c>
      <c r="CQ316" s="125">
        <f t="shared" ca="1" si="570"/>
        <v>0</v>
      </c>
      <c r="CR316" s="125">
        <f t="shared" ca="1" si="571"/>
        <v>0</v>
      </c>
      <c r="CS316" s="125">
        <f t="shared" ca="1" si="572"/>
        <v>0</v>
      </c>
      <c r="CT316" s="125">
        <f t="shared" ca="1" si="573"/>
        <v>0</v>
      </c>
      <c r="CU316" s="125">
        <f t="shared" ca="1" si="574"/>
        <v>0</v>
      </c>
      <c r="CV316" s="125">
        <f t="shared" ca="1" si="575"/>
        <v>0</v>
      </c>
      <c r="CW316" s="125">
        <f t="shared" ca="1" si="576"/>
        <v>0</v>
      </c>
      <c r="CX316" s="125">
        <f t="shared" ca="1" si="577"/>
        <v>0</v>
      </c>
      <c r="CY316" s="125">
        <f t="shared" ca="1" si="578"/>
        <v>0</v>
      </c>
      <c r="CZ316" s="125">
        <f t="shared" ca="1" si="579"/>
        <v>0</v>
      </c>
      <c r="DA316" s="341">
        <f t="shared" ca="1" si="580"/>
        <v>0</v>
      </c>
      <c r="DB316" s="606">
        <f t="shared" ca="1" si="581"/>
        <v>0</v>
      </c>
      <c r="DC316" s="606"/>
      <c r="DD316" s="606">
        <f t="shared" ca="1" si="582"/>
        <v>0</v>
      </c>
      <c r="DE316" s="125">
        <f t="shared" ca="1" si="583"/>
        <v>0</v>
      </c>
      <c r="DF316" s="125">
        <f t="shared" ca="1" si="584"/>
        <v>0</v>
      </c>
      <c r="DG316" s="125">
        <f t="shared" ca="1" si="585"/>
        <v>0</v>
      </c>
      <c r="DH316" s="125">
        <f t="shared" ca="1" si="586"/>
        <v>0</v>
      </c>
      <c r="DI316" s="125">
        <f t="shared" ca="1" si="587"/>
        <v>0</v>
      </c>
      <c r="DJ316" s="125">
        <f t="shared" ca="1" si="588"/>
        <v>0</v>
      </c>
      <c r="DK316" s="125">
        <f t="shared" ca="1" si="589"/>
        <v>0</v>
      </c>
      <c r="DL316" s="125">
        <f t="shared" ca="1" si="590"/>
        <v>0</v>
      </c>
      <c r="DM316" s="125">
        <f t="shared" ca="1" si="591"/>
        <v>0</v>
      </c>
      <c r="DN316" s="340" t="str">
        <f t="shared" ca="1" si="557"/>
        <v xml:space="preserve">    </v>
      </c>
      <c r="DO316" s="340">
        <f t="shared" ca="1" si="558"/>
        <v>0</v>
      </c>
      <c r="DP316" s="340">
        <f t="shared" ca="1" si="559"/>
        <v>0</v>
      </c>
      <c r="DQ316" s="340">
        <f t="shared" ca="1" si="560"/>
        <v>0</v>
      </c>
      <c r="DR316" s="340">
        <f t="shared" ca="1" si="561"/>
        <v>0</v>
      </c>
      <c r="DS316" s="340">
        <f t="shared" ca="1" si="562"/>
        <v>0</v>
      </c>
    </row>
    <row r="317" spans="1:123">
      <c r="A317">
        <f t="shared" ca="1" si="453"/>
        <v>310</v>
      </c>
      <c r="B317">
        <f t="shared" ca="1" si="454"/>
        <v>0</v>
      </c>
      <c r="C317">
        <f t="shared" ca="1" si="455"/>
        <v>0</v>
      </c>
      <c r="D317">
        <f t="shared" ca="1" si="456"/>
        <v>0</v>
      </c>
      <c r="E317">
        <f t="shared" ca="1" si="457"/>
        <v>0</v>
      </c>
      <c r="F317">
        <f t="shared" ca="1" si="458"/>
        <v>0</v>
      </c>
      <c r="G317" s="123" t="str">
        <f t="shared" ca="1" si="593"/>
        <v>0.0.0</v>
      </c>
      <c r="H317" s="123" t="str">
        <f t="shared" ca="1" si="592"/>
        <v>0.0.0</v>
      </c>
      <c r="I317" s="123" t="str">
        <f t="shared" ca="1" si="592"/>
        <v>0.0.0</v>
      </c>
      <c r="J317" s="123" t="str">
        <f t="shared" ca="1" si="592"/>
        <v>0.0.0</v>
      </c>
      <c r="K317" s="123" t="str">
        <f t="shared" ca="1" si="592"/>
        <v>0.0.0</v>
      </c>
      <c r="L317" s="123" t="str">
        <f t="shared" ca="1" si="592"/>
        <v>0.0.0</v>
      </c>
      <c r="M317" s="123" t="str">
        <f t="shared" ca="1" si="592"/>
        <v>0.0.0</v>
      </c>
      <c r="N317" s="123" t="str">
        <f t="shared" ca="1" si="592"/>
        <v>0.0.0</v>
      </c>
      <c r="O317" s="123">
        <f t="shared" ca="1" si="459"/>
        <v>0</v>
      </c>
      <c r="P317" s="123">
        <f t="shared" ca="1" si="460"/>
        <v>0</v>
      </c>
      <c r="Q317" s="123">
        <f t="shared" ca="1" si="461"/>
        <v>0</v>
      </c>
      <c r="R317" s="123">
        <f t="shared" ca="1" si="461"/>
        <v>0</v>
      </c>
      <c r="S317" s="123">
        <f t="shared" ca="1" si="462"/>
        <v>0</v>
      </c>
      <c r="T317" s="123">
        <f t="shared" ca="1" si="463"/>
        <v>0</v>
      </c>
      <c r="U317" s="123">
        <f t="shared" ca="1" si="464"/>
        <v>0</v>
      </c>
      <c r="V317" s="123">
        <f t="shared" ca="1" si="465"/>
        <v>0</v>
      </c>
      <c r="W317" s="123">
        <f t="shared" ca="1" si="466"/>
        <v>0</v>
      </c>
      <c r="X317" s="123">
        <f t="shared" ca="1" si="467"/>
        <v>0</v>
      </c>
      <c r="Y317" s="123">
        <f t="shared" ca="1" si="468"/>
        <v>0</v>
      </c>
      <c r="Z317" s="123">
        <f t="shared" ca="1" si="469"/>
        <v>0</v>
      </c>
      <c r="AA317" s="123">
        <f t="shared" ca="1" si="470"/>
        <v>0</v>
      </c>
      <c r="AB317" s="123">
        <f t="shared" ca="1" si="471"/>
        <v>0</v>
      </c>
      <c r="AC317" s="123">
        <f t="shared" ca="1" si="472"/>
        <v>0</v>
      </c>
      <c r="AD317" s="123">
        <f t="shared" ca="1" si="473"/>
        <v>0</v>
      </c>
      <c r="AE317" s="123">
        <f t="shared" ca="1" si="474"/>
        <v>0</v>
      </c>
      <c r="AF317" s="123">
        <f t="shared" ca="1" si="475"/>
        <v>0</v>
      </c>
      <c r="AG317" s="123">
        <f t="shared" ca="1" si="476"/>
        <v>0</v>
      </c>
      <c r="AH317" s="123">
        <f t="shared" ca="1" si="477"/>
        <v>0</v>
      </c>
      <c r="AI317" s="123">
        <f t="shared" ca="1" si="478"/>
        <v>0</v>
      </c>
      <c r="AJ317" s="123">
        <f t="shared" ca="1" si="479"/>
        <v>0</v>
      </c>
      <c r="AK317" s="123">
        <f t="shared" ca="1" si="480"/>
        <v>0</v>
      </c>
      <c r="AL317" s="123">
        <f t="shared" ca="1" si="481"/>
        <v>0</v>
      </c>
      <c r="AM317" s="123">
        <f t="shared" ca="1" si="482"/>
        <v>0</v>
      </c>
      <c r="AN317" s="123">
        <f t="shared" ca="1" si="483"/>
        <v>0</v>
      </c>
      <c r="AO317" s="123">
        <f t="shared" ca="1" si="484"/>
        <v>0</v>
      </c>
      <c r="AP317" s="123">
        <f t="shared" ca="1" si="485"/>
        <v>0</v>
      </c>
      <c r="AQ317" s="123">
        <f t="shared" ca="1" si="486"/>
        <v>0</v>
      </c>
      <c r="AR317" s="123">
        <f t="shared" ca="1" si="487"/>
        <v>0</v>
      </c>
      <c r="AS317" s="123">
        <f t="shared" ca="1" si="488"/>
        <v>0</v>
      </c>
      <c r="AT317" s="123">
        <f t="shared" ca="1" si="489"/>
        <v>0</v>
      </c>
      <c r="AU317" s="123">
        <f t="shared" ca="1" si="490"/>
        <v>0</v>
      </c>
      <c r="AV317" s="123">
        <f t="shared" ca="1" si="491"/>
        <v>0</v>
      </c>
      <c r="AW317" s="123">
        <f t="shared" ca="1" si="492"/>
        <v>0</v>
      </c>
      <c r="AX317" s="123">
        <f t="shared" ca="1" si="493"/>
        <v>0</v>
      </c>
      <c r="AY317" s="123">
        <f t="shared" ca="1" si="494"/>
        <v>0</v>
      </c>
      <c r="AZ317" s="123">
        <f t="shared" ca="1" si="495"/>
        <v>0</v>
      </c>
      <c r="BA317" s="123">
        <f t="shared" ca="1" si="496"/>
        <v>0</v>
      </c>
      <c r="BB317" s="123">
        <f t="shared" ca="1" si="497"/>
        <v>0</v>
      </c>
      <c r="BC317" s="123">
        <f t="shared" ca="1" si="498"/>
        <v>0</v>
      </c>
      <c r="BD317" s="123">
        <f t="shared" ca="1" si="499"/>
        <v>0</v>
      </c>
      <c r="BE317" s="123">
        <f t="shared" ca="1" si="500"/>
        <v>0</v>
      </c>
      <c r="BF317" s="123">
        <f t="shared" ca="1" si="501"/>
        <v>0</v>
      </c>
      <c r="BG317" s="123">
        <f t="shared" ca="1" si="502"/>
        <v>0</v>
      </c>
      <c r="BH317" s="123">
        <f t="shared" ca="1" si="503"/>
        <v>0</v>
      </c>
      <c r="BI317" s="123">
        <f t="shared" ca="1" si="504"/>
        <v>0</v>
      </c>
      <c r="BJ317" s="123">
        <f t="shared" ca="1" si="505"/>
        <v>0</v>
      </c>
      <c r="BK317" s="123">
        <f t="shared" ca="1" si="506"/>
        <v>0</v>
      </c>
      <c r="BL317" s="123">
        <f t="shared" ca="1" si="507"/>
        <v>0</v>
      </c>
      <c r="BM317" s="123">
        <f t="shared" ca="1" si="508"/>
        <v>0</v>
      </c>
      <c r="BN317" s="123">
        <f t="shared" ca="1" si="509"/>
        <v>0.65</v>
      </c>
      <c r="BO317" s="123">
        <f t="shared" ca="1" si="510"/>
        <v>0</v>
      </c>
      <c r="BP317" s="340">
        <f t="shared" ca="1" si="511"/>
        <v>0</v>
      </c>
      <c r="BQ317" s="123">
        <f t="shared" ca="1" si="512"/>
        <v>0</v>
      </c>
      <c r="BR317" s="123">
        <f t="shared" ca="1" si="513"/>
        <v>0</v>
      </c>
      <c r="BS317" s="123">
        <f t="shared" ca="1" si="514"/>
        <v>0</v>
      </c>
      <c r="BT317" s="123">
        <f t="shared" ca="1" si="515"/>
        <v>0</v>
      </c>
      <c r="BU317" s="123">
        <f t="shared" ca="1" si="516"/>
        <v>0</v>
      </c>
      <c r="BV317" s="123"/>
      <c r="BW317" s="123">
        <f t="shared" ca="1" si="517"/>
        <v>0</v>
      </c>
      <c r="BX317" s="123"/>
      <c r="BY317" s="123">
        <f t="shared" ca="1" si="518"/>
        <v>0</v>
      </c>
      <c r="BZ317" s="123"/>
      <c r="CA317" s="123">
        <f t="shared" ca="1" si="519"/>
        <v>0</v>
      </c>
      <c r="CB317" s="528">
        <f t="shared" ca="1" si="520"/>
        <v>0</v>
      </c>
      <c r="CC317" s="123">
        <f t="shared" ca="1" si="521"/>
        <v>0</v>
      </c>
      <c r="CD317" s="125">
        <f t="shared" ca="1" si="522"/>
        <v>0</v>
      </c>
      <c r="CE317" s="125">
        <f t="shared" ca="1" si="523"/>
        <v>0</v>
      </c>
      <c r="CF317" s="125">
        <f t="shared" ca="1" si="524"/>
        <v>0</v>
      </c>
      <c r="CG317" s="125">
        <f t="shared" ca="1" si="525"/>
        <v>0</v>
      </c>
      <c r="CH317" s="125">
        <f t="shared" ca="1" si="526"/>
        <v>0</v>
      </c>
      <c r="CI317" s="125">
        <f t="shared" ca="1" si="527"/>
        <v>0</v>
      </c>
      <c r="CJ317" s="125">
        <f t="shared" ca="1" si="528"/>
        <v>0</v>
      </c>
      <c r="CK317" s="125">
        <f t="shared" ca="1" si="529"/>
        <v>0</v>
      </c>
      <c r="CL317" s="125">
        <f t="shared" ca="1" si="565"/>
        <v>0</v>
      </c>
      <c r="CM317" s="125">
        <f t="shared" ca="1" si="566"/>
        <v>0</v>
      </c>
      <c r="CN317" s="125">
        <f t="shared" ca="1" si="567"/>
        <v>0</v>
      </c>
      <c r="CO317" s="125">
        <f t="shared" ca="1" si="568"/>
        <v>0</v>
      </c>
      <c r="CP317" s="125">
        <f t="shared" ca="1" si="569"/>
        <v>0</v>
      </c>
      <c r="CQ317" s="125">
        <f t="shared" ca="1" si="570"/>
        <v>0</v>
      </c>
      <c r="CR317" s="125">
        <f t="shared" ca="1" si="571"/>
        <v>0</v>
      </c>
      <c r="CS317" s="125">
        <f t="shared" ca="1" si="572"/>
        <v>0</v>
      </c>
      <c r="CT317" s="125">
        <f t="shared" ca="1" si="573"/>
        <v>0</v>
      </c>
      <c r="CU317" s="125">
        <f t="shared" ca="1" si="574"/>
        <v>0</v>
      </c>
      <c r="CV317" s="125">
        <f t="shared" ca="1" si="575"/>
        <v>0</v>
      </c>
      <c r="CW317" s="125">
        <f t="shared" ca="1" si="576"/>
        <v>0</v>
      </c>
      <c r="CX317" s="125">
        <f t="shared" ca="1" si="577"/>
        <v>0</v>
      </c>
      <c r="CY317" s="125">
        <f t="shared" ca="1" si="578"/>
        <v>0</v>
      </c>
      <c r="CZ317" s="125">
        <f t="shared" ca="1" si="579"/>
        <v>0</v>
      </c>
      <c r="DA317" s="341">
        <f t="shared" ca="1" si="580"/>
        <v>0</v>
      </c>
      <c r="DB317" s="606">
        <f t="shared" ca="1" si="581"/>
        <v>0</v>
      </c>
      <c r="DC317" s="606"/>
      <c r="DD317" s="606">
        <f t="shared" ca="1" si="582"/>
        <v>0</v>
      </c>
      <c r="DE317" s="125">
        <f t="shared" ca="1" si="583"/>
        <v>0</v>
      </c>
      <c r="DF317" s="125">
        <f t="shared" ca="1" si="584"/>
        <v>0</v>
      </c>
      <c r="DG317" s="125">
        <f t="shared" ca="1" si="585"/>
        <v>0</v>
      </c>
      <c r="DH317" s="125">
        <f t="shared" ca="1" si="586"/>
        <v>0</v>
      </c>
      <c r="DI317" s="125">
        <f t="shared" ca="1" si="587"/>
        <v>0</v>
      </c>
      <c r="DJ317" s="125">
        <f t="shared" ca="1" si="588"/>
        <v>0</v>
      </c>
      <c r="DK317" s="125">
        <f t="shared" ca="1" si="589"/>
        <v>0</v>
      </c>
      <c r="DL317" s="125">
        <f t="shared" ca="1" si="590"/>
        <v>0</v>
      </c>
      <c r="DM317" s="125">
        <f t="shared" ca="1" si="591"/>
        <v>0</v>
      </c>
      <c r="DN317" s="340" t="str">
        <f t="shared" ca="1" si="557"/>
        <v xml:space="preserve">    </v>
      </c>
      <c r="DO317" s="340">
        <f t="shared" ca="1" si="558"/>
        <v>0</v>
      </c>
      <c r="DP317" s="340">
        <f t="shared" ca="1" si="559"/>
        <v>0</v>
      </c>
      <c r="DQ317" s="340">
        <f t="shared" ca="1" si="560"/>
        <v>0</v>
      </c>
      <c r="DR317" s="340">
        <f t="shared" ca="1" si="561"/>
        <v>0</v>
      </c>
      <c r="DS317" s="340">
        <f t="shared" ca="1" si="562"/>
        <v>0</v>
      </c>
    </row>
    <row r="318" spans="1:123">
      <c r="A318">
        <f t="shared" ca="1" si="453"/>
        <v>311</v>
      </c>
      <c r="B318">
        <f t="shared" ca="1" si="454"/>
        <v>0</v>
      </c>
      <c r="C318">
        <f t="shared" ca="1" si="455"/>
        <v>0</v>
      </c>
      <c r="D318">
        <f t="shared" ca="1" si="456"/>
        <v>0</v>
      </c>
      <c r="E318">
        <f t="shared" ca="1" si="457"/>
        <v>0</v>
      </c>
      <c r="F318">
        <f t="shared" ca="1" si="458"/>
        <v>0</v>
      </c>
      <c r="G318" s="123" t="str">
        <f t="shared" ca="1" si="593"/>
        <v>0.0.0</v>
      </c>
      <c r="H318" s="123" t="str">
        <f t="shared" ca="1" si="592"/>
        <v>0.0.0</v>
      </c>
      <c r="I318" s="123" t="str">
        <f t="shared" ca="1" si="592"/>
        <v>0.0.0</v>
      </c>
      <c r="J318" s="123" t="str">
        <f t="shared" ca="1" si="592"/>
        <v>0.0.0</v>
      </c>
      <c r="K318" s="123" t="str">
        <f t="shared" ca="1" si="592"/>
        <v>0.0.0</v>
      </c>
      <c r="L318" s="123" t="str">
        <f t="shared" ca="1" si="592"/>
        <v>0.0.0</v>
      </c>
      <c r="M318" s="123" t="str">
        <f t="shared" ca="1" si="592"/>
        <v>0.0.0</v>
      </c>
      <c r="N318" s="123" t="str">
        <f t="shared" ca="1" si="592"/>
        <v>0.0.0</v>
      </c>
      <c r="O318" s="123">
        <f t="shared" ca="1" si="459"/>
        <v>0</v>
      </c>
      <c r="P318" s="123">
        <f t="shared" ca="1" si="460"/>
        <v>0</v>
      </c>
      <c r="Q318" s="123">
        <f t="shared" ca="1" si="461"/>
        <v>0</v>
      </c>
      <c r="R318" s="123">
        <f t="shared" ca="1" si="461"/>
        <v>0</v>
      </c>
      <c r="S318" s="123">
        <f t="shared" ca="1" si="462"/>
        <v>0</v>
      </c>
      <c r="T318" s="123">
        <f t="shared" ca="1" si="463"/>
        <v>0</v>
      </c>
      <c r="U318" s="123">
        <f t="shared" ca="1" si="464"/>
        <v>0</v>
      </c>
      <c r="V318" s="123">
        <f t="shared" ca="1" si="465"/>
        <v>0</v>
      </c>
      <c r="W318" s="123">
        <f t="shared" ca="1" si="466"/>
        <v>0</v>
      </c>
      <c r="X318" s="123">
        <f t="shared" ca="1" si="467"/>
        <v>0</v>
      </c>
      <c r="Y318" s="123">
        <f t="shared" ca="1" si="468"/>
        <v>0</v>
      </c>
      <c r="Z318" s="123">
        <f t="shared" ca="1" si="469"/>
        <v>0</v>
      </c>
      <c r="AA318" s="123">
        <f t="shared" ca="1" si="470"/>
        <v>0</v>
      </c>
      <c r="AB318" s="123">
        <f t="shared" ca="1" si="471"/>
        <v>0</v>
      </c>
      <c r="AC318" s="123">
        <f t="shared" ca="1" si="472"/>
        <v>0</v>
      </c>
      <c r="AD318" s="123">
        <f t="shared" ca="1" si="473"/>
        <v>0</v>
      </c>
      <c r="AE318" s="123">
        <f t="shared" ca="1" si="474"/>
        <v>0</v>
      </c>
      <c r="AF318" s="123">
        <f t="shared" ca="1" si="475"/>
        <v>0</v>
      </c>
      <c r="AG318" s="123">
        <f t="shared" ca="1" si="476"/>
        <v>0</v>
      </c>
      <c r="AH318" s="123">
        <f t="shared" ca="1" si="477"/>
        <v>0</v>
      </c>
      <c r="AI318" s="123">
        <f t="shared" ca="1" si="478"/>
        <v>0</v>
      </c>
      <c r="AJ318" s="123">
        <f t="shared" ca="1" si="479"/>
        <v>0</v>
      </c>
      <c r="AK318" s="123">
        <f t="shared" ca="1" si="480"/>
        <v>0</v>
      </c>
      <c r="AL318" s="123">
        <f t="shared" ca="1" si="481"/>
        <v>0</v>
      </c>
      <c r="AM318" s="123">
        <f t="shared" ca="1" si="482"/>
        <v>0</v>
      </c>
      <c r="AN318" s="123">
        <f t="shared" ca="1" si="483"/>
        <v>0</v>
      </c>
      <c r="AO318" s="123">
        <f t="shared" ca="1" si="484"/>
        <v>0</v>
      </c>
      <c r="AP318" s="123">
        <f t="shared" ca="1" si="485"/>
        <v>0</v>
      </c>
      <c r="AQ318" s="123">
        <f t="shared" ca="1" si="486"/>
        <v>0</v>
      </c>
      <c r="AR318" s="123">
        <f t="shared" ca="1" si="487"/>
        <v>0</v>
      </c>
      <c r="AS318" s="123">
        <f t="shared" ca="1" si="488"/>
        <v>0</v>
      </c>
      <c r="AT318" s="123">
        <f t="shared" ca="1" si="489"/>
        <v>0</v>
      </c>
      <c r="AU318" s="123">
        <f t="shared" ca="1" si="490"/>
        <v>0</v>
      </c>
      <c r="AV318" s="123">
        <f t="shared" ca="1" si="491"/>
        <v>0</v>
      </c>
      <c r="AW318" s="123">
        <f t="shared" ca="1" si="492"/>
        <v>0</v>
      </c>
      <c r="AX318" s="123">
        <f t="shared" ca="1" si="493"/>
        <v>0</v>
      </c>
      <c r="AY318" s="123">
        <f t="shared" ca="1" si="494"/>
        <v>0</v>
      </c>
      <c r="AZ318" s="123">
        <f t="shared" ca="1" si="495"/>
        <v>0</v>
      </c>
      <c r="BA318" s="123">
        <f t="shared" ca="1" si="496"/>
        <v>0</v>
      </c>
      <c r="BB318" s="123">
        <f t="shared" ca="1" si="497"/>
        <v>0</v>
      </c>
      <c r="BC318" s="123">
        <f t="shared" ca="1" si="498"/>
        <v>0</v>
      </c>
      <c r="BD318" s="123">
        <f t="shared" ca="1" si="499"/>
        <v>0</v>
      </c>
      <c r="BE318" s="123">
        <f t="shared" ca="1" si="500"/>
        <v>0</v>
      </c>
      <c r="BF318" s="123">
        <f t="shared" ca="1" si="501"/>
        <v>0</v>
      </c>
      <c r="BG318" s="123">
        <f t="shared" ca="1" si="502"/>
        <v>0</v>
      </c>
      <c r="BH318" s="123">
        <f t="shared" ca="1" si="503"/>
        <v>0</v>
      </c>
      <c r="BI318" s="123">
        <f t="shared" ca="1" si="504"/>
        <v>0</v>
      </c>
      <c r="BJ318" s="123">
        <f t="shared" ca="1" si="505"/>
        <v>0</v>
      </c>
      <c r="BK318" s="123">
        <f t="shared" ca="1" si="506"/>
        <v>0</v>
      </c>
      <c r="BL318" s="123">
        <f t="shared" ca="1" si="507"/>
        <v>0</v>
      </c>
      <c r="BM318" s="123">
        <f t="shared" ca="1" si="508"/>
        <v>0</v>
      </c>
      <c r="BN318" s="123">
        <f t="shared" ca="1" si="509"/>
        <v>0.65</v>
      </c>
      <c r="BO318" s="123">
        <f t="shared" ca="1" si="510"/>
        <v>0</v>
      </c>
      <c r="BP318" s="340">
        <f t="shared" ca="1" si="511"/>
        <v>0</v>
      </c>
      <c r="BQ318" s="123">
        <f t="shared" ca="1" si="512"/>
        <v>0</v>
      </c>
      <c r="BR318" s="123">
        <f t="shared" ca="1" si="513"/>
        <v>0</v>
      </c>
      <c r="BS318" s="123">
        <f t="shared" ca="1" si="514"/>
        <v>0</v>
      </c>
      <c r="BT318" s="123">
        <f t="shared" ca="1" si="515"/>
        <v>0</v>
      </c>
      <c r="BU318" s="123">
        <f t="shared" ca="1" si="516"/>
        <v>0</v>
      </c>
      <c r="BV318" s="123"/>
      <c r="BW318" s="123">
        <f t="shared" ca="1" si="517"/>
        <v>0</v>
      </c>
      <c r="BX318" s="123"/>
      <c r="BY318" s="123">
        <f t="shared" ca="1" si="518"/>
        <v>0</v>
      </c>
      <c r="BZ318" s="123"/>
      <c r="CA318" s="123">
        <f t="shared" ca="1" si="519"/>
        <v>0</v>
      </c>
      <c r="CB318" s="528">
        <f t="shared" ca="1" si="520"/>
        <v>0</v>
      </c>
      <c r="CC318" s="123">
        <f t="shared" ca="1" si="521"/>
        <v>0</v>
      </c>
      <c r="CD318" s="125">
        <f t="shared" ca="1" si="522"/>
        <v>0</v>
      </c>
      <c r="CE318" s="125">
        <f t="shared" ca="1" si="523"/>
        <v>0</v>
      </c>
      <c r="CF318" s="125">
        <f t="shared" ca="1" si="524"/>
        <v>0</v>
      </c>
      <c r="CG318" s="125">
        <f t="shared" ca="1" si="525"/>
        <v>0</v>
      </c>
      <c r="CH318" s="125">
        <f t="shared" ca="1" si="526"/>
        <v>0</v>
      </c>
      <c r="CI318" s="125">
        <f t="shared" ca="1" si="527"/>
        <v>0</v>
      </c>
      <c r="CJ318" s="125">
        <f t="shared" ca="1" si="528"/>
        <v>0</v>
      </c>
      <c r="CK318" s="125">
        <f t="shared" ca="1" si="529"/>
        <v>0</v>
      </c>
      <c r="CL318" s="125">
        <f t="shared" ca="1" si="565"/>
        <v>0</v>
      </c>
      <c r="CM318" s="125">
        <f t="shared" ca="1" si="566"/>
        <v>0</v>
      </c>
      <c r="CN318" s="125">
        <f t="shared" ca="1" si="567"/>
        <v>0</v>
      </c>
      <c r="CO318" s="125">
        <f t="shared" ca="1" si="568"/>
        <v>0</v>
      </c>
      <c r="CP318" s="125">
        <f t="shared" ca="1" si="569"/>
        <v>0</v>
      </c>
      <c r="CQ318" s="125">
        <f t="shared" ca="1" si="570"/>
        <v>0</v>
      </c>
      <c r="CR318" s="125">
        <f t="shared" ca="1" si="571"/>
        <v>0</v>
      </c>
      <c r="CS318" s="125">
        <f t="shared" ca="1" si="572"/>
        <v>0</v>
      </c>
      <c r="CT318" s="125">
        <f t="shared" ca="1" si="573"/>
        <v>0</v>
      </c>
      <c r="CU318" s="125">
        <f t="shared" ca="1" si="574"/>
        <v>0</v>
      </c>
      <c r="CV318" s="125">
        <f t="shared" ca="1" si="575"/>
        <v>0</v>
      </c>
      <c r="CW318" s="125">
        <f t="shared" ca="1" si="576"/>
        <v>0</v>
      </c>
      <c r="CX318" s="125">
        <f t="shared" ca="1" si="577"/>
        <v>0</v>
      </c>
      <c r="CY318" s="125">
        <f t="shared" ca="1" si="578"/>
        <v>0</v>
      </c>
      <c r="CZ318" s="125">
        <f t="shared" ca="1" si="579"/>
        <v>0</v>
      </c>
      <c r="DA318" s="341">
        <f t="shared" ca="1" si="580"/>
        <v>0</v>
      </c>
      <c r="DB318" s="606">
        <f t="shared" ca="1" si="581"/>
        <v>0</v>
      </c>
      <c r="DC318" s="606"/>
      <c r="DD318" s="606">
        <f t="shared" ca="1" si="582"/>
        <v>0</v>
      </c>
      <c r="DE318" s="125">
        <f t="shared" ca="1" si="583"/>
        <v>0</v>
      </c>
      <c r="DF318" s="125">
        <f t="shared" ca="1" si="584"/>
        <v>0</v>
      </c>
      <c r="DG318" s="125">
        <f t="shared" ca="1" si="585"/>
        <v>0</v>
      </c>
      <c r="DH318" s="125">
        <f t="shared" ca="1" si="586"/>
        <v>0</v>
      </c>
      <c r="DI318" s="125">
        <f t="shared" ca="1" si="587"/>
        <v>0</v>
      </c>
      <c r="DJ318" s="125">
        <f t="shared" ca="1" si="588"/>
        <v>0</v>
      </c>
      <c r="DK318" s="125">
        <f t="shared" ca="1" si="589"/>
        <v>0</v>
      </c>
      <c r="DL318" s="125">
        <f t="shared" ca="1" si="590"/>
        <v>0</v>
      </c>
      <c r="DM318" s="125">
        <f t="shared" ca="1" si="591"/>
        <v>0</v>
      </c>
      <c r="DN318" s="340" t="str">
        <f t="shared" ca="1" si="557"/>
        <v xml:space="preserve">    </v>
      </c>
      <c r="DO318" s="340">
        <f t="shared" ca="1" si="558"/>
        <v>0</v>
      </c>
      <c r="DP318" s="340">
        <f t="shared" ca="1" si="559"/>
        <v>0</v>
      </c>
      <c r="DQ318" s="340">
        <f t="shared" ca="1" si="560"/>
        <v>0</v>
      </c>
      <c r="DR318" s="340">
        <f t="shared" ca="1" si="561"/>
        <v>0</v>
      </c>
      <c r="DS318" s="340">
        <f t="shared" ca="1" si="562"/>
        <v>0</v>
      </c>
    </row>
    <row r="319" spans="1:123">
      <c r="A319">
        <f t="shared" ca="1" si="453"/>
        <v>312</v>
      </c>
      <c r="B319">
        <f t="shared" ca="1" si="454"/>
        <v>0</v>
      </c>
      <c r="C319">
        <f t="shared" ca="1" si="455"/>
        <v>0</v>
      </c>
      <c r="D319">
        <f t="shared" ca="1" si="456"/>
        <v>0</v>
      </c>
      <c r="E319">
        <f t="shared" ca="1" si="457"/>
        <v>0</v>
      </c>
      <c r="F319">
        <f t="shared" ca="1" si="458"/>
        <v>0</v>
      </c>
      <c r="G319" s="123" t="str">
        <f t="shared" ca="1" si="593"/>
        <v>0.0.0</v>
      </c>
      <c r="H319" s="123" t="str">
        <f t="shared" ca="1" si="592"/>
        <v>0.0.0</v>
      </c>
      <c r="I319" s="123" t="str">
        <f t="shared" ca="1" si="592"/>
        <v>0.0.0</v>
      </c>
      <c r="J319" s="123" t="str">
        <f t="shared" ca="1" si="592"/>
        <v>0.0.0</v>
      </c>
      <c r="K319" s="123" t="str">
        <f t="shared" ca="1" si="592"/>
        <v>0.0.0</v>
      </c>
      <c r="L319" s="123" t="str">
        <f t="shared" ca="1" si="592"/>
        <v>0.0.0</v>
      </c>
      <c r="M319" s="123" t="str">
        <f t="shared" ca="1" si="592"/>
        <v>0.0.0</v>
      </c>
      <c r="N319" s="123" t="str">
        <f t="shared" ca="1" si="592"/>
        <v>0.0.0</v>
      </c>
      <c r="O319" s="123">
        <f t="shared" ca="1" si="459"/>
        <v>0</v>
      </c>
      <c r="P319" s="123">
        <f t="shared" ca="1" si="460"/>
        <v>0</v>
      </c>
      <c r="Q319" s="123">
        <f t="shared" ca="1" si="461"/>
        <v>0</v>
      </c>
      <c r="R319" s="123">
        <f t="shared" ca="1" si="461"/>
        <v>0</v>
      </c>
      <c r="S319" s="123">
        <f t="shared" ca="1" si="462"/>
        <v>0</v>
      </c>
      <c r="T319" s="123">
        <f t="shared" ca="1" si="463"/>
        <v>0</v>
      </c>
      <c r="U319" s="123">
        <f t="shared" ca="1" si="464"/>
        <v>0</v>
      </c>
      <c r="V319" s="123">
        <f t="shared" ca="1" si="465"/>
        <v>0</v>
      </c>
      <c r="W319" s="123">
        <f t="shared" ca="1" si="466"/>
        <v>0</v>
      </c>
      <c r="X319" s="123">
        <f t="shared" ca="1" si="467"/>
        <v>0</v>
      </c>
      <c r="Y319" s="123">
        <f t="shared" ca="1" si="468"/>
        <v>0</v>
      </c>
      <c r="Z319" s="123">
        <f t="shared" ca="1" si="469"/>
        <v>0</v>
      </c>
      <c r="AA319" s="123">
        <f t="shared" ca="1" si="470"/>
        <v>0</v>
      </c>
      <c r="AB319" s="123">
        <f t="shared" ca="1" si="471"/>
        <v>0</v>
      </c>
      <c r="AC319" s="123">
        <f t="shared" ca="1" si="472"/>
        <v>0</v>
      </c>
      <c r="AD319" s="123">
        <f t="shared" ca="1" si="473"/>
        <v>0</v>
      </c>
      <c r="AE319" s="123">
        <f t="shared" ca="1" si="474"/>
        <v>0</v>
      </c>
      <c r="AF319" s="123">
        <f t="shared" ca="1" si="475"/>
        <v>0</v>
      </c>
      <c r="AG319" s="123">
        <f t="shared" ca="1" si="476"/>
        <v>0</v>
      </c>
      <c r="AH319" s="123">
        <f t="shared" ca="1" si="477"/>
        <v>0</v>
      </c>
      <c r="AI319" s="123">
        <f t="shared" ca="1" si="478"/>
        <v>0</v>
      </c>
      <c r="AJ319" s="123">
        <f t="shared" ca="1" si="479"/>
        <v>0</v>
      </c>
      <c r="AK319" s="123">
        <f t="shared" ca="1" si="480"/>
        <v>0</v>
      </c>
      <c r="AL319" s="123">
        <f t="shared" ca="1" si="481"/>
        <v>0</v>
      </c>
      <c r="AM319" s="123">
        <f t="shared" ca="1" si="482"/>
        <v>0</v>
      </c>
      <c r="AN319" s="123">
        <f t="shared" ca="1" si="483"/>
        <v>0</v>
      </c>
      <c r="AO319" s="123">
        <f t="shared" ca="1" si="484"/>
        <v>0</v>
      </c>
      <c r="AP319" s="123">
        <f t="shared" ca="1" si="485"/>
        <v>0</v>
      </c>
      <c r="AQ319" s="123">
        <f t="shared" ca="1" si="486"/>
        <v>0</v>
      </c>
      <c r="AR319" s="123">
        <f t="shared" ca="1" si="487"/>
        <v>0</v>
      </c>
      <c r="AS319" s="123">
        <f t="shared" ca="1" si="488"/>
        <v>0</v>
      </c>
      <c r="AT319" s="123">
        <f t="shared" ca="1" si="489"/>
        <v>0</v>
      </c>
      <c r="AU319" s="123">
        <f t="shared" ca="1" si="490"/>
        <v>0</v>
      </c>
      <c r="AV319" s="123">
        <f t="shared" ca="1" si="491"/>
        <v>0</v>
      </c>
      <c r="AW319" s="123">
        <f t="shared" ca="1" si="492"/>
        <v>0</v>
      </c>
      <c r="AX319" s="123">
        <f t="shared" ca="1" si="493"/>
        <v>0</v>
      </c>
      <c r="AY319" s="123">
        <f t="shared" ca="1" si="494"/>
        <v>0</v>
      </c>
      <c r="AZ319" s="123">
        <f t="shared" ca="1" si="495"/>
        <v>0</v>
      </c>
      <c r="BA319" s="123">
        <f t="shared" ca="1" si="496"/>
        <v>0</v>
      </c>
      <c r="BB319" s="123">
        <f t="shared" ca="1" si="497"/>
        <v>0</v>
      </c>
      <c r="BC319" s="123">
        <f t="shared" ca="1" si="498"/>
        <v>0</v>
      </c>
      <c r="BD319" s="123">
        <f t="shared" ca="1" si="499"/>
        <v>0</v>
      </c>
      <c r="BE319" s="123">
        <f t="shared" ca="1" si="500"/>
        <v>0</v>
      </c>
      <c r="BF319" s="123">
        <f t="shared" ca="1" si="501"/>
        <v>0</v>
      </c>
      <c r="BG319" s="123">
        <f t="shared" ca="1" si="502"/>
        <v>0</v>
      </c>
      <c r="BH319" s="123">
        <f t="shared" ca="1" si="503"/>
        <v>0</v>
      </c>
      <c r="BI319" s="123">
        <f t="shared" ca="1" si="504"/>
        <v>0</v>
      </c>
      <c r="BJ319" s="123">
        <f t="shared" ca="1" si="505"/>
        <v>0</v>
      </c>
      <c r="BK319" s="123">
        <f t="shared" ca="1" si="506"/>
        <v>0</v>
      </c>
      <c r="BL319" s="123">
        <f t="shared" ca="1" si="507"/>
        <v>0</v>
      </c>
      <c r="BM319" s="123">
        <f t="shared" ca="1" si="508"/>
        <v>0</v>
      </c>
      <c r="BN319" s="123">
        <f t="shared" ca="1" si="509"/>
        <v>0.65</v>
      </c>
      <c r="BO319" s="123">
        <f t="shared" ca="1" si="510"/>
        <v>0</v>
      </c>
      <c r="BP319" s="340">
        <f t="shared" ca="1" si="511"/>
        <v>0</v>
      </c>
      <c r="BQ319" s="123">
        <f t="shared" ca="1" si="512"/>
        <v>0</v>
      </c>
      <c r="BR319" s="123">
        <f t="shared" ca="1" si="513"/>
        <v>0</v>
      </c>
      <c r="BS319" s="123">
        <f t="shared" ca="1" si="514"/>
        <v>0</v>
      </c>
      <c r="BT319" s="123">
        <f t="shared" ca="1" si="515"/>
        <v>0</v>
      </c>
      <c r="BU319" s="123">
        <f t="shared" ca="1" si="516"/>
        <v>0</v>
      </c>
      <c r="BV319" s="123"/>
      <c r="BW319" s="123">
        <f t="shared" ca="1" si="517"/>
        <v>0</v>
      </c>
      <c r="BX319" s="123"/>
      <c r="BY319" s="123">
        <f t="shared" ca="1" si="518"/>
        <v>0</v>
      </c>
      <c r="BZ319" s="123"/>
      <c r="CA319" s="123">
        <f t="shared" ca="1" si="519"/>
        <v>0</v>
      </c>
      <c r="CB319" s="528">
        <f t="shared" ca="1" si="520"/>
        <v>0</v>
      </c>
      <c r="CC319" s="123">
        <f t="shared" ca="1" si="521"/>
        <v>0</v>
      </c>
      <c r="CD319" s="125">
        <f t="shared" ca="1" si="522"/>
        <v>0</v>
      </c>
      <c r="CE319" s="125">
        <f t="shared" ca="1" si="523"/>
        <v>0</v>
      </c>
      <c r="CF319" s="125">
        <f t="shared" ca="1" si="524"/>
        <v>0</v>
      </c>
      <c r="CG319" s="125">
        <f t="shared" ca="1" si="525"/>
        <v>0</v>
      </c>
      <c r="CH319" s="125">
        <f t="shared" ca="1" si="526"/>
        <v>0</v>
      </c>
      <c r="CI319" s="125">
        <f t="shared" ca="1" si="527"/>
        <v>0</v>
      </c>
      <c r="CJ319" s="125">
        <f t="shared" ca="1" si="528"/>
        <v>0</v>
      </c>
      <c r="CK319" s="125">
        <f t="shared" ca="1" si="529"/>
        <v>0</v>
      </c>
      <c r="CL319" s="125">
        <f t="shared" ca="1" si="565"/>
        <v>0</v>
      </c>
      <c r="CM319" s="125">
        <f t="shared" ca="1" si="566"/>
        <v>0</v>
      </c>
      <c r="CN319" s="125">
        <f t="shared" ca="1" si="567"/>
        <v>0</v>
      </c>
      <c r="CO319" s="125">
        <f t="shared" ca="1" si="568"/>
        <v>0</v>
      </c>
      <c r="CP319" s="125">
        <f t="shared" ca="1" si="569"/>
        <v>0</v>
      </c>
      <c r="CQ319" s="125">
        <f t="shared" ca="1" si="570"/>
        <v>0</v>
      </c>
      <c r="CR319" s="125">
        <f t="shared" ca="1" si="571"/>
        <v>0</v>
      </c>
      <c r="CS319" s="125">
        <f t="shared" ca="1" si="572"/>
        <v>0</v>
      </c>
      <c r="CT319" s="125">
        <f t="shared" ca="1" si="573"/>
        <v>0</v>
      </c>
      <c r="CU319" s="125">
        <f t="shared" ca="1" si="574"/>
        <v>0</v>
      </c>
      <c r="CV319" s="125">
        <f t="shared" ca="1" si="575"/>
        <v>0</v>
      </c>
      <c r="CW319" s="125">
        <f t="shared" ca="1" si="576"/>
        <v>0</v>
      </c>
      <c r="CX319" s="125">
        <f t="shared" ca="1" si="577"/>
        <v>0</v>
      </c>
      <c r="CY319" s="125">
        <f t="shared" ca="1" si="578"/>
        <v>0</v>
      </c>
      <c r="CZ319" s="125">
        <f t="shared" ca="1" si="579"/>
        <v>0</v>
      </c>
      <c r="DA319" s="341">
        <f t="shared" ca="1" si="580"/>
        <v>0</v>
      </c>
      <c r="DB319" s="606">
        <f t="shared" ca="1" si="581"/>
        <v>0</v>
      </c>
      <c r="DC319" s="606"/>
      <c r="DD319" s="606">
        <f t="shared" ca="1" si="582"/>
        <v>0</v>
      </c>
      <c r="DE319" s="125">
        <f t="shared" ca="1" si="583"/>
        <v>0</v>
      </c>
      <c r="DF319" s="125">
        <f t="shared" ca="1" si="584"/>
        <v>0</v>
      </c>
      <c r="DG319" s="125">
        <f t="shared" ca="1" si="585"/>
        <v>0</v>
      </c>
      <c r="DH319" s="125">
        <f t="shared" ca="1" si="586"/>
        <v>0</v>
      </c>
      <c r="DI319" s="125">
        <f t="shared" ca="1" si="587"/>
        <v>0</v>
      </c>
      <c r="DJ319" s="125">
        <f t="shared" ca="1" si="588"/>
        <v>0</v>
      </c>
      <c r="DK319" s="125">
        <f t="shared" ca="1" si="589"/>
        <v>0</v>
      </c>
      <c r="DL319" s="125">
        <f t="shared" ca="1" si="590"/>
        <v>0</v>
      </c>
      <c r="DM319" s="125">
        <f t="shared" ca="1" si="591"/>
        <v>0</v>
      </c>
      <c r="DN319" s="340" t="str">
        <f t="shared" ca="1" si="557"/>
        <v xml:space="preserve">    </v>
      </c>
      <c r="DO319" s="340">
        <f t="shared" ca="1" si="558"/>
        <v>0</v>
      </c>
      <c r="DP319" s="340">
        <f t="shared" ca="1" si="559"/>
        <v>0</v>
      </c>
      <c r="DQ319" s="340">
        <f t="shared" ca="1" si="560"/>
        <v>0</v>
      </c>
      <c r="DR319" s="340">
        <f t="shared" ca="1" si="561"/>
        <v>0</v>
      </c>
      <c r="DS319" s="340">
        <f t="shared" ca="1" si="562"/>
        <v>0</v>
      </c>
    </row>
    <row r="320" spans="1:123">
      <c r="A320">
        <f t="shared" ca="1" si="453"/>
        <v>313</v>
      </c>
      <c r="B320">
        <f t="shared" ca="1" si="454"/>
        <v>0</v>
      </c>
      <c r="C320">
        <f t="shared" ca="1" si="455"/>
        <v>0</v>
      </c>
      <c r="D320">
        <f t="shared" ca="1" si="456"/>
        <v>0</v>
      </c>
      <c r="E320">
        <f t="shared" ca="1" si="457"/>
        <v>0</v>
      </c>
      <c r="F320">
        <f t="shared" ca="1" si="458"/>
        <v>0</v>
      </c>
      <c r="G320" s="123" t="str">
        <f t="shared" ca="1" si="593"/>
        <v>0.0.0</v>
      </c>
      <c r="H320" s="123" t="str">
        <f t="shared" ca="1" si="592"/>
        <v>0.0.0</v>
      </c>
      <c r="I320" s="123" t="str">
        <f t="shared" ca="1" si="592"/>
        <v>0.0.0</v>
      </c>
      <c r="J320" s="123" t="str">
        <f t="shared" ca="1" si="592"/>
        <v>0.0.0</v>
      </c>
      <c r="K320" s="123" t="str">
        <f t="shared" ca="1" si="592"/>
        <v>0.0.0</v>
      </c>
      <c r="L320" s="123" t="str">
        <f t="shared" ca="1" si="592"/>
        <v>0.0.0</v>
      </c>
      <c r="M320" s="123" t="str">
        <f t="shared" ca="1" si="592"/>
        <v>0.0.0</v>
      </c>
      <c r="N320" s="123" t="str">
        <f t="shared" ca="1" si="592"/>
        <v>0.0.0</v>
      </c>
      <c r="O320" s="123">
        <f t="shared" ca="1" si="459"/>
        <v>0</v>
      </c>
      <c r="P320" s="123">
        <f t="shared" ca="1" si="460"/>
        <v>0</v>
      </c>
      <c r="Q320" s="123">
        <f t="shared" ca="1" si="461"/>
        <v>0</v>
      </c>
      <c r="R320" s="123">
        <f t="shared" ca="1" si="461"/>
        <v>0</v>
      </c>
      <c r="S320" s="123">
        <f t="shared" ca="1" si="462"/>
        <v>0</v>
      </c>
      <c r="T320" s="123">
        <f t="shared" ca="1" si="463"/>
        <v>0</v>
      </c>
      <c r="U320" s="123">
        <f t="shared" ca="1" si="464"/>
        <v>0</v>
      </c>
      <c r="V320" s="123">
        <f t="shared" ca="1" si="465"/>
        <v>0</v>
      </c>
      <c r="W320" s="123">
        <f t="shared" ca="1" si="466"/>
        <v>0</v>
      </c>
      <c r="X320" s="123">
        <f t="shared" ca="1" si="467"/>
        <v>0</v>
      </c>
      <c r="Y320" s="123">
        <f t="shared" ca="1" si="468"/>
        <v>0</v>
      </c>
      <c r="Z320" s="123">
        <f t="shared" ca="1" si="469"/>
        <v>0</v>
      </c>
      <c r="AA320" s="123">
        <f t="shared" ca="1" si="470"/>
        <v>0</v>
      </c>
      <c r="AB320" s="123">
        <f t="shared" ca="1" si="471"/>
        <v>0</v>
      </c>
      <c r="AC320" s="123">
        <f t="shared" ca="1" si="472"/>
        <v>0</v>
      </c>
      <c r="AD320" s="123">
        <f t="shared" ca="1" si="473"/>
        <v>0</v>
      </c>
      <c r="AE320" s="123">
        <f t="shared" ca="1" si="474"/>
        <v>0</v>
      </c>
      <c r="AF320" s="123">
        <f t="shared" ca="1" si="475"/>
        <v>0</v>
      </c>
      <c r="AG320" s="123">
        <f t="shared" ca="1" si="476"/>
        <v>0</v>
      </c>
      <c r="AH320" s="123">
        <f t="shared" ca="1" si="477"/>
        <v>0</v>
      </c>
      <c r="AI320" s="123">
        <f t="shared" ca="1" si="478"/>
        <v>0</v>
      </c>
      <c r="AJ320" s="123">
        <f t="shared" ca="1" si="479"/>
        <v>0</v>
      </c>
      <c r="AK320" s="123">
        <f t="shared" ca="1" si="480"/>
        <v>0</v>
      </c>
      <c r="AL320" s="123">
        <f t="shared" ca="1" si="481"/>
        <v>0</v>
      </c>
      <c r="AM320" s="123">
        <f t="shared" ca="1" si="482"/>
        <v>0</v>
      </c>
      <c r="AN320" s="123">
        <f t="shared" ca="1" si="483"/>
        <v>0</v>
      </c>
      <c r="AO320" s="123">
        <f t="shared" ca="1" si="484"/>
        <v>0</v>
      </c>
      <c r="AP320" s="123">
        <f t="shared" ca="1" si="485"/>
        <v>0</v>
      </c>
      <c r="AQ320" s="123">
        <f t="shared" ca="1" si="486"/>
        <v>0</v>
      </c>
      <c r="AR320" s="123">
        <f t="shared" ca="1" si="487"/>
        <v>0</v>
      </c>
      <c r="AS320" s="123">
        <f t="shared" ca="1" si="488"/>
        <v>0</v>
      </c>
      <c r="AT320" s="123">
        <f t="shared" ca="1" si="489"/>
        <v>0</v>
      </c>
      <c r="AU320" s="123">
        <f t="shared" ca="1" si="490"/>
        <v>0</v>
      </c>
      <c r="AV320" s="123">
        <f t="shared" ca="1" si="491"/>
        <v>0</v>
      </c>
      <c r="AW320" s="123">
        <f t="shared" ca="1" si="492"/>
        <v>0</v>
      </c>
      <c r="AX320" s="123">
        <f t="shared" ca="1" si="493"/>
        <v>0</v>
      </c>
      <c r="AY320" s="123">
        <f t="shared" ca="1" si="494"/>
        <v>0</v>
      </c>
      <c r="AZ320" s="123">
        <f t="shared" ca="1" si="495"/>
        <v>0</v>
      </c>
      <c r="BA320" s="123">
        <f t="shared" ca="1" si="496"/>
        <v>0</v>
      </c>
      <c r="BB320" s="123">
        <f t="shared" ca="1" si="497"/>
        <v>0</v>
      </c>
      <c r="BC320" s="123">
        <f t="shared" ca="1" si="498"/>
        <v>0</v>
      </c>
      <c r="BD320" s="123">
        <f t="shared" ca="1" si="499"/>
        <v>0</v>
      </c>
      <c r="BE320" s="123">
        <f t="shared" ca="1" si="500"/>
        <v>0</v>
      </c>
      <c r="BF320" s="123">
        <f t="shared" ca="1" si="501"/>
        <v>0</v>
      </c>
      <c r="BG320" s="123">
        <f t="shared" ca="1" si="502"/>
        <v>0</v>
      </c>
      <c r="BH320" s="123">
        <f t="shared" ca="1" si="503"/>
        <v>0</v>
      </c>
      <c r="BI320" s="123">
        <f t="shared" ca="1" si="504"/>
        <v>0</v>
      </c>
      <c r="BJ320" s="123">
        <f t="shared" ca="1" si="505"/>
        <v>0</v>
      </c>
      <c r="BK320" s="123">
        <f t="shared" ca="1" si="506"/>
        <v>0</v>
      </c>
      <c r="BL320" s="123">
        <f t="shared" ca="1" si="507"/>
        <v>0</v>
      </c>
      <c r="BM320" s="123">
        <f t="shared" ca="1" si="508"/>
        <v>0</v>
      </c>
      <c r="BN320" s="123">
        <f t="shared" ca="1" si="509"/>
        <v>0.65</v>
      </c>
      <c r="BO320" s="123">
        <f t="shared" ca="1" si="510"/>
        <v>0</v>
      </c>
      <c r="BP320" s="340">
        <f t="shared" ca="1" si="511"/>
        <v>0</v>
      </c>
      <c r="BQ320" s="123">
        <f t="shared" ca="1" si="512"/>
        <v>0</v>
      </c>
      <c r="BR320" s="123">
        <f t="shared" ca="1" si="513"/>
        <v>0</v>
      </c>
      <c r="BS320" s="123">
        <f t="shared" ca="1" si="514"/>
        <v>0</v>
      </c>
      <c r="BT320" s="123">
        <f t="shared" ca="1" si="515"/>
        <v>0</v>
      </c>
      <c r="BU320" s="123">
        <f t="shared" ca="1" si="516"/>
        <v>0</v>
      </c>
      <c r="BV320" s="123"/>
      <c r="BW320" s="123">
        <f t="shared" ca="1" si="517"/>
        <v>0</v>
      </c>
      <c r="BX320" s="123"/>
      <c r="BY320" s="123">
        <f t="shared" ca="1" si="518"/>
        <v>0</v>
      </c>
      <c r="BZ320" s="123"/>
      <c r="CA320" s="123">
        <f t="shared" ca="1" si="519"/>
        <v>0</v>
      </c>
      <c r="CB320" s="528">
        <f t="shared" ca="1" si="520"/>
        <v>0</v>
      </c>
      <c r="CC320" s="123">
        <f t="shared" ca="1" si="521"/>
        <v>0</v>
      </c>
      <c r="CD320" s="125">
        <f t="shared" ca="1" si="522"/>
        <v>0</v>
      </c>
      <c r="CE320" s="125">
        <f t="shared" ca="1" si="523"/>
        <v>0</v>
      </c>
      <c r="CF320" s="125">
        <f t="shared" ca="1" si="524"/>
        <v>0</v>
      </c>
      <c r="CG320" s="125">
        <f t="shared" ca="1" si="525"/>
        <v>0</v>
      </c>
      <c r="CH320" s="125">
        <f t="shared" ca="1" si="526"/>
        <v>0</v>
      </c>
      <c r="CI320" s="125">
        <f t="shared" ca="1" si="527"/>
        <v>0</v>
      </c>
      <c r="CJ320" s="125">
        <f t="shared" ca="1" si="528"/>
        <v>0</v>
      </c>
      <c r="CK320" s="125">
        <f t="shared" ca="1" si="529"/>
        <v>0</v>
      </c>
      <c r="CL320" s="125">
        <f t="shared" ca="1" si="565"/>
        <v>0</v>
      </c>
      <c r="CM320" s="125">
        <f t="shared" ca="1" si="566"/>
        <v>0</v>
      </c>
      <c r="CN320" s="125">
        <f t="shared" ca="1" si="567"/>
        <v>0</v>
      </c>
      <c r="CO320" s="125">
        <f t="shared" ca="1" si="568"/>
        <v>0</v>
      </c>
      <c r="CP320" s="125">
        <f t="shared" ca="1" si="569"/>
        <v>0</v>
      </c>
      <c r="CQ320" s="125">
        <f t="shared" ca="1" si="570"/>
        <v>0</v>
      </c>
      <c r="CR320" s="125">
        <f t="shared" ca="1" si="571"/>
        <v>0</v>
      </c>
      <c r="CS320" s="125">
        <f t="shared" ca="1" si="572"/>
        <v>0</v>
      </c>
      <c r="CT320" s="125">
        <f t="shared" ca="1" si="573"/>
        <v>0</v>
      </c>
      <c r="CU320" s="125">
        <f t="shared" ca="1" si="574"/>
        <v>0</v>
      </c>
      <c r="CV320" s="125">
        <f t="shared" ca="1" si="575"/>
        <v>0</v>
      </c>
      <c r="CW320" s="125">
        <f t="shared" ca="1" si="576"/>
        <v>0</v>
      </c>
      <c r="CX320" s="125">
        <f t="shared" ca="1" si="577"/>
        <v>0</v>
      </c>
      <c r="CY320" s="125">
        <f t="shared" ca="1" si="578"/>
        <v>0</v>
      </c>
      <c r="CZ320" s="125">
        <f t="shared" ca="1" si="579"/>
        <v>0</v>
      </c>
      <c r="DA320" s="341">
        <f t="shared" ca="1" si="580"/>
        <v>0</v>
      </c>
      <c r="DB320" s="606">
        <f t="shared" ca="1" si="581"/>
        <v>0</v>
      </c>
      <c r="DC320" s="606"/>
      <c r="DD320" s="606">
        <f t="shared" ca="1" si="582"/>
        <v>0</v>
      </c>
      <c r="DE320" s="125">
        <f t="shared" ca="1" si="583"/>
        <v>0</v>
      </c>
      <c r="DF320" s="125">
        <f t="shared" ca="1" si="584"/>
        <v>0</v>
      </c>
      <c r="DG320" s="125">
        <f t="shared" ca="1" si="585"/>
        <v>0</v>
      </c>
      <c r="DH320" s="125">
        <f t="shared" ca="1" si="586"/>
        <v>0</v>
      </c>
      <c r="DI320" s="125">
        <f t="shared" ca="1" si="587"/>
        <v>0</v>
      </c>
      <c r="DJ320" s="125">
        <f t="shared" ca="1" si="588"/>
        <v>0</v>
      </c>
      <c r="DK320" s="125">
        <f t="shared" ca="1" si="589"/>
        <v>0</v>
      </c>
      <c r="DL320" s="125">
        <f t="shared" ca="1" si="590"/>
        <v>0</v>
      </c>
      <c r="DM320" s="125">
        <f t="shared" ca="1" si="591"/>
        <v>0</v>
      </c>
      <c r="DN320" s="340" t="str">
        <f t="shared" ca="1" si="557"/>
        <v xml:space="preserve">    </v>
      </c>
      <c r="DO320" s="340">
        <f t="shared" ca="1" si="558"/>
        <v>0</v>
      </c>
      <c r="DP320" s="340">
        <f t="shared" ca="1" si="559"/>
        <v>0</v>
      </c>
      <c r="DQ320" s="340">
        <f t="shared" ca="1" si="560"/>
        <v>0</v>
      </c>
      <c r="DR320" s="340">
        <f t="shared" ca="1" si="561"/>
        <v>0</v>
      </c>
      <c r="DS320" s="340">
        <f t="shared" ca="1" si="562"/>
        <v>0</v>
      </c>
    </row>
    <row r="321" spans="1:123">
      <c r="A321">
        <f t="shared" ca="1" si="453"/>
        <v>314</v>
      </c>
      <c r="B321">
        <f t="shared" ca="1" si="454"/>
        <v>0</v>
      </c>
      <c r="C321">
        <f t="shared" ca="1" si="455"/>
        <v>0</v>
      </c>
      <c r="D321">
        <f t="shared" ca="1" si="456"/>
        <v>0</v>
      </c>
      <c r="E321">
        <f t="shared" ca="1" si="457"/>
        <v>0</v>
      </c>
      <c r="F321">
        <f t="shared" ca="1" si="458"/>
        <v>0</v>
      </c>
      <c r="G321" s="123" t="str">
        <f t="shared" ca="1" si="593"/>
        <v>0.0.0</v>
      </c>
      <c r="H321" s="123" t="str">
        <f t="shared" ca="1" si="592"/>
        <v>0.0.0</v>
      </c>
      <c r="I321" s="123" t="str">
        <f t="shared" ca="1" si="592"/>
        <v>0.0.0</v>
      </c>
      <c r="J321" s="123" t="str">
        <f t="shared" ca="1" si="592"/>
        <v>0.0.0</v>
      </c>
      <c r="K321" s="123" t="str">
        <f t="shared" ca="1" si="592"/>
        <v>0.0.0</v>
      </c>
      <c r="L321" s="123" t="str">
        <f t="shared" ca="1" si="592"/>
        <v>0.0.0</v>
      </c>
      <c r="M321" s="123" t="str">
        <f t="shared" ca="1" si="592"/>
        <v>0.0.0</v>
      </c>
      <c r="N321" s="123" t="str">
        <f t="shared" ca="1" si="592"/>
        <v>0.0.0</v>
      </c>
      <c r="O321" s="123">
        <f t="shared" ca="1" si="459"/>
        <v>0</v>
      </c>
      <c r="P321" s="123">
        <f t="shared" ca="1" si="460"/>
        <v>0</v>
      </c>
      <c r="Q321" s="123">
        <f t="shared" ca="1" si="461"/>
        <v>0</v>
      </c>
      <c r="R321" s="123">
        <f t="shared" ca="1" si="461"/>
        <v>0</v>
      </c>
      <c r="S321" s="123">
        <f t="shared" ca="1" si="462"/>
        <v>0</v>
      </c>
      <c r="T321" s="123">
        <f t="shared" ca="1" si="463"/>
        <v>0</v>
      </c>
      <c r="U321" s="123">
        <f t="shared" ca="1" si="464"/>
        <v>0</v>
      </c>
      <c r="V321" s="123">
        <f t="shared" ca="1" si="465"/>
        <v>0</v>
      </c>
      <c r="W321" s="123">
        <f t="shared" ca="1" si="466"/>
        <v>0</v>
      </c>
      <c r="X321" s="123">
        <f t="shared" ca="1" si="467"/>
        <v>0</v>
      </c>
      <c r="Y321" s="123">
        <f t="shared" ca="1" si="468"/>
        <v>0</v>
      </c>
      <c r="Z321" s="123">
        <f t="shared" ca="1" si="469"/>
        <v>0</v>
      </c>
      <c r="AA321" s="123">
        <f t="shared" ca="1" si="470"/>
        <v>0</v>
      </c>
      <c r="AB321" s="123">
        <f t="shared" ca="1" si="471"/>
        <v>0</v>
      </c>
      <c r="AC321" s="123">
        <f t="shared" ca="1" si="472"/>
        <v>0</v>
      </c>
      <c r="AD321" s="123">
        <f t="shared" ca="1" si="473"/>
        <v>0</v>
      </c>
      <c r="AE321" s="123">
        <f t="shared" ca="1" si="474"/>
        <v>0</v>
      </c>
      <c r="AF321" s="123">
        <f t="shared" ca="1" si="475"/>
        <v>0</v>
      </c>
      <c r="AG321" s="123">
        <f t="shared" ca="1" si="476"/>
        <v>0</v>
      </c>
      <c r="AH321" s="123">
        <f t="shared" ca="1" si="477"/>
        <v>0</v>
      </c>
      <c r="AI321" s="123">
        <f t="shared" ca="1" si="478"/>
        <v>0</v>
      </c>
      <c r="AJ321" s="123">
        <f t="shared" ca="1" si="479"/>
        <v>0</v>
      </c>
      <c r="AK321" s="123">
        <f t="shared" ca="1" si="480"/>
        <v>0</v>
      </c>
      <c r="AL321" s="123">
        <f t="shared" ca="1" si="481"/>
        <v>0</v>
      </c>
      <c r="AM321" s="123">
        <f t="shared" ca="1" si="482"/>
        <v>0</v>
      </c>
      <c r="AN321" s="123">
        <f t="shared" ca="1" si="483"/>
        <v>0</v>
      </c>
      <c r="AO321" s="123">
        <f t="shared" ca="1" si="484"/>
        <v>0</v>
      </c>
      <c r="AP321" s="123">
        <f t="shared" ca="1" si="485"/>
        <v>0</v>
      </c>
      <c r="AQ321" s="123">
        <f t="shared" ca="1" si="486"/>
        <v>0</v>
      </c>
      <c r="AR321" s="123">
        <f t="shared" ca="1" si="487"/>
        <v>0</v>
      </c>
      <c r="AS321" s="123">
        <f t="shared" ca="1" si="488"/>
        <v>0</v>
      </c>
      <c r="AT321" s="123">
        <f t="shared" ca="1" si="489"/>
        <v>0</v>
      </c>
      <c r="AU321" s="123">
        <f t="shared" ca="1" si="490"/>
        <v>0</v>
      </c>
      <c r="AV321" s="123">
        <f t="shared" ca="1" si="491"/>
        <v>0</v>
      </c>
      <c r="AW321" s="123">
        <f t="shared" ca="1" si="492"/>
        <v>0</v>
      </c>
      <c r="AX321" s="123">
        <f t="shared" ca="1" si="493"/>
        <v>0</v>
      </c>
      <c r="AY321" s="123">
        <f t="shared" ca="1" si="494"/>
        <v>0</v>
      </c>
      <c r="AZ321" s="123">
        <f t="shared" ca="1" si="495"/>
        <v>0</v>
      </c>
      <c r="BA321" s="123">
        <f t="shared" ca="1" si="496"/>
        <v>0</v>
      </c>
      <c r="BB321" s="123">
        <f t="shared" ca="1" si="497"/>
        <v>0</v>
      </c>
      <c r="BC321" s="123">
        <f t="shared" ca="1" si="498"/>
        <v>0</v>
      </c>
      <c r="BD321" s="123">
        <f t="shared" ca="1" si="499"/>
        <v>0</v>
      </c>
      <c r="BE321" s="123">
        <f t="shared" ca="1" si="500"/>
        <v>0</v>
      </c>
      <c r="BF321" s="123">
        <f t="shared" ca="1" si="501"/>
        <v>0</v>
      </c>
      <c r="BG321" s="123">
        <f t="shared" ca="1" si="502"/>
        <v>0</v>
      </c>
      <c r="BH321" s="123">
        <f t="shared" ca="1" si="503"/>
        <v>0</v>
      </c>
      <c r="BI321" s="123">
        <f t="shared" ca="1" si="504"/>
        <v>0</v>
      </c>
      <c r="BJ321" s="123">
        <f t="shared" ca="1" si="505"/>
        <v>0</v>
      </c>
      <c r="BK321" s="123">
        <f t="shared" ca="1" si="506"/>
        <v>0</v>
      </c>
      <c r="BL321" s="123">
        <f t="shared" ca="1" si="507"/>
        <v>0</v>
      </c>
      <c r="BM321" s="123">
        <f t="shared" ca="1" si="508"/>
        <v>0</v>
      </c>
      <c r="BN321" s="123">
        <f t="shared" ca="1" si="509"/>
        <v>0.65</v>
      </c>
      <c r="BO321" s="123">
        <f t="shared" ca="1" si="510"/>
        <v>0</v>
      </c>
      <c r="BP321" s="340">
        <f t="shared" ca="1" si="511"/>
        <v>0</v>
      </c>
      <c r="BQ321" s="123">
        <f t="shared" ca="1" si="512"/>
        <v>0</v>
      </c>
      <c r="BR321" s="123">
        <f t="shared" ca="1" si="513"/>
        <v>0</v>
      </c>
      <c r="BS321" s="123">
        <f t="shared" ca="1" si="514"/>
        <v>0</v>
      </c>
      <c r="BT321" s="123">
        <f t="shared" ca="1" si="515"/>
        <v>0</v>
      </c>
      <c r="BU321" s="123">
        <f t="shared" ca="1" si="516"/>
        <v>0</v>
      </c>
      <c r="BV321" s="123"/>
      <c r="BW321" s="123">
        <f t="shared" ca="1" si="517"/>
        <v>0</v>
      </c>
      <c r="BX321" s="123"/>
      <c r="BY321" s="123">
        <f t="shared" ca="1" si="518"/>
        <v>0</v>
      </c>
      <c r="BZ321" s="123"/>
      <c r="CA321" s="123">
        <f t="shared" ca="1" si="519"/>
        <v>0</v>
      </c>
      <c r="CB321" s="528">
        <f t="shared" ca="1" si="520"/>
        <v>0</v>
      </c>
      <c r="CC321" s="123">
        <f t="shared" ca="1" si="521"/>
        <v>0</v>
      </c>
      <c r="CD321" s="125">
        <f t="shared" ca="1" si="522"/>
        <v>0</v>
      </c>
      <c r="CE321" s="125">
        <f t="shared" ca="1" si="523"/>
        <v>0</v>
      </c>
      <c r="CF321" s="125">
        <f t="shared" ca="1" si="524"/>
        <v>0</v>
      </c>
      <c r="CG321" s="125">
        <f t="shared" ca="1" si="525"/>
        <v>0</v>
      </c>
      <c r="CH321" s="125">
        <f t="shared" ca="1" si="526"/>
        <v>0</v>
      </c>
      <c r="CI321" s="125">
        <f t="shared" ca="1" si="527"/>
        <v>0</v>
      </c>
      <c r="CJ321" s="125">
        <f t="shared" ca="1" si="528"/>
        <v>0</v>
      </c>
      <c r="CK321" s="125">
        <f t="shared" ca="1" si="529"/>
        <v>0</v>
      </c>
      <c r="CL321" s="125">
        <f t="shared" ca="1" si="565"/>
        <v>0</v>
      </c>
      <c r="CM321" s="125">
        <f t="shared" ca="1" si="566"/>
        <v>0</v>
      </c>
      <c r="CN321" s="125">
        <f t="shared" ca="1" si="567"/>
        <v>0</v>
      </c>
      <c r="CO321" s="125">
        <f t="shared" ca="1" si="568"/>
        <v>0</v>
      </c>
      <c r="CP321" s="125">
        <f t="shared" ca="1" si="569"/>
        <v>0</v>
      </c>
      <c r="CQ321" s="125">
        <f t="shared" ca="1" si="570"/>
        <v>0</v>
      </c>
      <c r="CR321" s="125">
        <f t="shared" ca="1" si="571"/>
        <v>0</v>
      </c>
      <c r="CS321" s="125">
        <f t="shared" ca="1" si="572"/>
        <v>0</v>
      </c>
      <c r="CT321" s="125">
        <f t="shared" ca="1" si="573"/>
        <v>0</v>
      </c>
      <c r="CU321" s="125">
        <f t="shared" ca="1" si="574"/>
        <v>0</v>
      </c>
      <c r="CV321" s="125">
        <f t="shared" ca="1" si="575"/>
        <v>0</v>
      </c>
      <c r="CW321" s="125">
        <f t="shared" ca="1" si="576"/>
        <v>0</v>
      </c>
      <c r="CX321" s="125">
        <f t="shared" ca="1" si="577"/>
        <v>0</v>
      </c>
      <c r="CY321" s="125">
        <f t="shared" ca="1" si="578"/>
        <v>0</v>
      </c>
      <c r="CZ321" s="125">
        <f t="shared" ca="1" si="579"/>
        <v>0</v>
      </c>
      <c r="DA321" s="341">
        <f t="shared" ca="1" si="580"/>
        <v>0</v>
      </c>
      <c r="DB321" s="606">
        <f t="shared" ca="1" si="581"/>
        <v>0</v>
      </c>
      <c r="DC321" s="606"/>
      <c r="DD321" s="606">
        <f t="shared" ca="1" si="582"/>
        <v>0</v>
      </c>
      <c r="DE321" s="125">
        <f t="shared" ca="1" si="583"/>
        <v>0</v>
      </c>
      <c r="DF321" s="125">
        <f t="shared" ca="1" si="584"/>
        <v>0</v>
      </c>
      <c r="DG321" s="125">
        <f t="shared" ca="1" si="585"/>
        <v>0</v>
      </c>
      <c r="DH321" s="125">
        <f t="shared" ca="1" si="586"/>
        <v>0</v>
      </c>
      <c r="DI321" s="125">
        <f t="shared" ca="1" si="587"/>
        <v>0</v>
      </c>
      <c r="DJ321" s="125">
        <f t="shared" ca="1" si="588"/>
        <v>0</v>
      </c>
      <c r="DK321" s="125">
        <f t="shared" ca="1" si="589"/>
        <v>0</v>
      </c>
      <c r="DL321" s="125">
        <f t="shared" ca="1" si="590"/>
        <v>0</v>
      </c>
      <c r="DM321" s="125">
        <f t="shared" ca="1" si="591"/>
        <v>0</v>
      </c>
      <c r="DN321" s="340" t="str">
        <f t="shared" ca="1" si="557"/>
        <v xml:space="preserve">    </v>
      </c>
      <c r="DO321" s="340">
        <f t="shared" ca="1" si="558"/>
        <v>0</v>
      </c>
      <c r="DP321" s="340">
        <f t="shared" ca="1" si="559"/>
        <v>0</v>
      </c>
      <c r="DQ321" s="340">
        <f t="shared" ca="1" si="560"/>
        <v>0</v>
      </c>
      <c r="DR321" s="340">
        <f t="shared" ca="1" si="561"/>
        <v>0</v>
      </c>
      <c r="DS321" s="340">
        <f t="shared" ca="1" si="562"/>
        <v>0</v>
      </c>
    </row>
    <row r="322" spans="1:123">
      <c r="A322">
        <f t="shared" ca="1" si="453"/>
        <v>315</v>
      </c>
      <c r="B322">
        <f t="shared" ca="1" si="454"/>
        <v>0</v>
      </c>
      <c r="C322">
        <f t="shared" ca="1" si="455"/>
        <v>0</v>
      </c>
      <c r="D322">
        <f t="shared" ca="1" si="456"/>
        <v>0</v>
      </c>
      <c r="E322">
        <f t="shared" ca="1" si="457"/>
        <v>0</v>
      </c>
      <c r="F322">
        <f t="shared" ca="1" si="458"/>
        <v>0</v>
      </c>
      <c r="G322" s="123" t="str">
        <f t="shared" ca="1" si="593"/>
        <v>0.0.0</v>
      </c>
      <c r="H322" s="123" t="str">
        <f t="shared" ca="1" si="592"/>
        <v>0.0.0</v>
      </c>
      <c r="I322" s="123" t="str">
        <f t="shared" ca="1" si="592"/>
        <v>0.0.0</v>
      </c>
      <c r="J322" s="123" t="str">
        <f t="shared" ca="1" si="592"/>
        <v>0.0.0</v>
      </c>
      <c r="K322" s="123" t="str">
        <f t="shared" ca="1" si="592"/>
        <v>0.0.0</v>
      </c>
      <c r="L322" s="123" t="str">
        <f t="shared" ca="1" si="592"/>
        <v>0.0.0</v>
      </c>
      <c r="M322" s="123" t="str">
        <f t="shared" ca="1" si="592"/>
        <v>0.0.0</v>
      </c>
      <c r="N322" s="123" t="str">
        <f t="shared" ca="1" si="592"/>
        <v>0.0.0</v>
      </c>
      <c r="O322" s="123">
        <f t="shared" ca="1" si="459"/>
        <v>0</v>
      </c>
      <c r="P322" s="123">
        <f t="shared" ca="1" si="460"/>
        <v>0</v>
      </c>
      <c r="Q322" s="123">
        <f t="shared" ca="1" si="461"/>
        <v>0</v>
      </c>
      <c r="R322" s="123">
        <f t="shared" ca="1" si="461"/>
        <v>0</v>
      </c>
      <c r="S322" s="123">
        <f t="shared" ca="1" si="462"/>
        <v>0</v>
      </c>
      <c r="T322" s="123">
        <f t="shared" ca="1" si="463"/>
        <v>0</v>
      </c>
      <c r="U322" s="123">
        <f t="shared" ca="1" si="464"/>
        <v>0</v>
      </c>
      <c r="V322" s="123">
        <f t="shared" ca="1" si="465"/>
        <v>0</v>
      </c>
      <c r="W322" s="123">
        <f t="shared" ca="1" si="466"/>
        <v>0</v>
      </c>
      <c r="X322" s="123">
        <f t="shared" ca="1" si="467"/>
        <v>0</v>
      </c>
      <c r="Y322" s="123">
        <f t="shared" ca="1" si="468"/>
        <v>0</v>
      </c>
      <c r="Z322" s="123">
        <f t="shared" ca="1" si="469"/>
        <v>0</v>
      </c>
      <c r="AA322" s="123">
        <f t="shared" ca="1" si="470"/>
        <v>0</v>
      </c>
      <c r="AB322" s="123">
        <f t="shared" ca="1" si="471"/>
        <v>0</v>
      </c>
      <c r="AC322" s="123">
        <f t="shared" ca="1" si="472"/>
        <v>0</v>
      </c>
      <c r="AD322" s="123">
        <f t="shared" ca="1" si="473"/>
        <v>0</v>
      </c>
      <c r="AE322" s="123">
        <f t="shared" ca="1" si="474"/>
        <v>0</v>
      </c>
      <c r="AF322" s="123">
        <f t="shared" ca="1" si="475"/>
        <v>0</v>
      </c>
      <c r="AG322" s="123">
        <f t="shared" ca="1" si="476"/>
        <v>0</v>
      </c>
      <c r="AH322" s="123">
        <f t="shared" ca="1" si="477"/>
        <v>0</v>
      </c>
      <c r="AI322" s="123">
        <f t="shared" ca="1" si="478"/>
        <v>0</v>
      </c>
      <c r="AJ322" s="123">
        <f t="shared" ca="1" si="479"/>
        <v>0</v>
      </c>
      <c r="AK322" s="123">
        <f t="shared" ca="1" si="480"/>
        <v>0</v>
      </c>
      <c r="AL322" s="123">
        <f t="shared" ca="1" si="481"/>
        <v>0</v>
      </c>
      <c r="AM322" s="123">
        <f t="shared" ca="1" si="482"/>
        <v>0</v>
      </c>
      <c r="AN322" s="123">
        <f t="shared" ca="1" si="483"/>
        <v>0</v>
      </c>
      <c r="AO322" s="123">
        <f t="shared" ca="1" si="484"/>
        <v>0</v>
      </c>
      <c r="AP322" s="123">
        <f t="shared" ca="1" si="485"/>
        <v>0</v>
      </c>
      <c r="AQ322" s="123">
        <f t="shared" ca="1" si="486"/>
        <v>0</v>
      </c>
      <c r="AR322" s="123">
        <f t="shared" ca="1" si="487"/>
        <v>0</v>
      </c>
      <c r="AS322" s="123">
        <f t="shared" ca="1" si="488"/>
        <v>0</v>
      </c>
      <c r="AT322" s="123">
        <f t="shared" ca="1" si="489"/>
        <v>0</v>
      </c>
      <c r="AU322" s="123">
        <f t="shared" ca="1" si="490"/>
        <v>0</v>
      </c>
      <c r="AV322" s="123">
        <f t="shared" ca="1" si="491"/>
        <v>0</v>
      </c>
      <c r="AW322" s="123">
        <f t="shared" ca="1" si="492"/>
        <v>0</v>
      </c>
      <c r="AX322" s="123">
        <f t="shared" ca="1" si="493"/>
        <v>0</v>
      </c>
      <c r="AY322" s="123">
        <f t="shared" ca="1" si="494"/>
        <v>0</v>
      </c>
      <c r="AZ322" s="123">
        <f t="shared" ca="1" si="495"/>
        <v>0</v>
      </c>
      <c r="BA322" s="123">
        <f t="shared" ca="1" si="496"/>
        <v>0</v>
      </c>
      <c r="BB322" s="123">
        <f t="shared" ca="1" si="497"/>
        <v>0</v>
      </c>
      <c r="BC322" s="123">
        <f t="shared" ca="1" si="498"/>
        <v>0</v>
      </c>
      <c r="BD322" s="123">
        <f t="shared" ca="1" si="499"/>
        <v>0</v>
      </c>
      <c r="BE322" s="123">
        <f t="shared" ca="1" si="500"/>
        <v>0</v>
      </c>
      <c r="BF322" s="123">
        <f t="shared" ca="1" si="501"/>
        <v>0</v>
      </c>
      <c r="BG322" s="123">
        <f t="shared" ca="1" si="502"/>
        <v>0</v>
      </c>
      <c r="BH322" s="123">
        <f t="shared" ca="1" si="503"/>
        <v>0</v>
      </c>
      <c r="BI322" s="123">
        <f t="shared" ca="1" si="504"/>
        <v>0</v>
      </c>
      <c r="BJ322" s="123">
        <f t="shared" ca="1" si="505"/>
        <v>0</v>
      </c>
      <c r="BK322" s="123">
        <f t="shared" ca="1" si="506"/>
        <v>0</v>
      </c>
      <c r="BL322" s="123">
        <f t="shared" ca="1" si="507"/>
        <v>0</v>
      </c>
      <c r="BM322" s="123">
        <f t="shared" ca="1" si="508"/>
        <v>0</v>
      </c>
      <c r="BN322" s="123">
        <f t="shared" ca="1" si="509"/>
        <v>0.65</v>
      </c>
      <c r="BO322" s="123">
        <f t="shared" ca="1" si="510"/>
        <v>0</v>
      </c>
      <c r="BP322" s="340">
        <f t="shared" ca="1" si="511"/>
        <v>0</v>
      </c>
      <c r="BQ322" s="123">
        <f t="shared" ca="1" si="512"/>
        <v>0</v>
      </c>
      <c r="BR322" s="123">
        <f t="shared" ca="1" si="513"/>
        <v>0</v>
      </c>
      <c r="BS322" s="123">
        <f t="shared" ca="1" si="514"/>
        <v>0</v>
      </c>
      <c r="BT322" s="123">
        <f t="shared" ca="1" si="515"/>
        <v>0</v>
      </c>
      <c r="BU322" s="123">
        <f t="shared" ca="1" si="516"/>
        <v>0</v>
      </c>
      <c r="BV322" s="123"/>
      <c r="BW322" s="123">
        <f t="shared" ca="1" si="517"/>
        <v>0</v>
      </c>
      <c r="BX322" s="123"/>
      <c r="BY322" s="123">
        <f t="shared" ca="1" si="518"/>
        <v>0</v>
      </c>
      <c r="BZ322" s="123"/>
      <c r="CA322" s="123">
        <f t="shared" ca="1" si="519"/>
        <v>0</v>
      </c>
      <c r="CB322" s="528">
        <f t="shared" ca="1" si="520"/>
        <v>0</v>
      </c>
      <c r="CC322" s="123">
        <f t="shared" ca="1" si="521"/>
        <v>0</v>
      </c>
      <c r="CD322" s="125">
        <f t="shared" ca="1" si="522"/>
        <v>0</v>
      </c>
      <c r="CE322" s="125">
        <f t="shared" ca="1" si="523"/>
        <v>0</v>
      </c>
      <c r="CF322" s="125">
        <f t="shared" ca="1" si="524"/>
        <v>0</v>
      </c>
      <c r="CG322" s="125">
        <f t="shared" ca="1" si="525"/>
        <v>0</v>
      </c>
      <c r="CH322" s="125">
        <f t="shared" ca="1" si="526"/>
        <v>0</v>
      </c>
      <c r="CI322" s="125">
        <f t="shared" ca="1" si="527"/>
        <v>0</v>
      </c>
      <c r="CJ322" s="125">
        <f t="shared" ca="1" si="528"/>
        <v>0</v>
      </c>
      <c r="CK322" s="125">
        <f t="shared" ca="1" si="529"/>
        <v>0</v>
      </c>
      <c r="CL322" s="125">
        <f t="shared" ca="1" si="565"/>
        <v>0</v>
      </c>
      <c r="CM322" s="125">
        <f t="shared" ca="1" si="566"/>
        <v>0</v>
      </c>
      <c r="CN322" s="125">
        <f t="shared" ca="1" si="567"/>
        <v>0</v>
      </c>
      <c r="CO322" s="125">
        <f t="shared" ca="1" si="568"/>
        <v>0</v>
      </c>
      <c r="CP322" s="125">
        <f t="shared" ca="1" si="569"/>
        <v>0</v>
      </c>
      <c r="CQ322" s="125">
        <f t="shared" ca="1" si="570"/>
        <v>0</v>
      </c>
      <c r="CR322" s="125">
        <f t="shared" ca="1" si="571"/>
        <v>0</v>
      </c>
      <c r="CS322" s="125">
        <f t="shared" ca="1" si="572"/>
        <v>0</v>
      </c>
      <c r="CT322" s="125">
        <f t="shared" ca="1" si="573"/>
        <v>0</v>
      </c>
      <c r="CU322" s="125">
        <f t="shared" ca="1" si="574"/>
        <v>0</v>
      </c>
      <c r="CV322" s="125">
        <f t="shared" ca="1" si="575"/>
        <v>0</v>
      </c>
      <c r="CW322" s="125">
        <f t="shared" ca="1" si="576"/>
        <v>0</v>
      </c>
      <c r="CX322" s="125">
        <f t="shared" ca="1" si="577"/>
        <v>0</v>
      </c>
      <c r="CY322" s="125">
        <f t="shared" ca="1" si="578"/>
        <v>0</v>
      </c>
      <c r="CZ322" s="125">
        <f t="shared" ca="1" si="579"/>
        <v>0</v>
      </c>
      <c r="DA322" s="341">
        <f t="shared" ca="1" si="580"/>
        <v>0</v>
      </c>
      <c r="DB322" s="606">
        <f t="shared" ca="1" si="581"/>
        <v>0</v>
      </c>
      <c r="DC322" s="606"/>
      <c r="DD322" s="606">
        <f t="shared" ca="1" si="582"/>
        <v>0</v>
      </c>
      <c r="DE322" s="125">
        <f t="shared" ca="1" si="583"/>
        <v>0</v>
      </c>
      <c r="DF322" s="125">
        <f t="shared" ca="1" si="584"/>
        <v>0</v>
      </c>
      <c r="DG322" s="125">
        <f t="shared" ca="1" si="585"/>
        <v>0</v>
      </c>
      <c r="DH322" s="125">
        <f t="shared" ca="1" si="586"/>
        <v>0</v>
      </c>
      <c r="DI322" s="125">
        <f t="shared" ca="1" si="587"/>
        <v>0</v>
      </c>
      <c r="DJ322" s="125">
        <f t="shared" ca="1" si="588"/>
        <v>0</v>
      </c>
      <c r="DK322" s="125">
        <f t="shared" ca="1" si="589"/>
        <v>0</v>
      </c>
      <c r="DL322" s="125">
        <f t="shared" ca="1" si="590"/>
        <v>0</v>
      </c>
      <c r="DM322" s="125">
        <f t="shared" ca="1" si="591"/>
        <v>0</v>
      </c>
      <c r="DN322" s="340" t="str">
        <f t="shared" ca="1" si="557"/>
        <v xml:space="preserve">    </v>
      </c>
      <c r="DO322" s="340">
        <f t="shared" ca="1" si="558"/>
        <v>0</v>
      </c>
      <c r="DP322" s="340">
        <f t="shared" ca="1" si="559"/>
        <v>0</v>
      </c>
      <c r="DQ322" s="340">
        <f t="shared" ca="1" si="560"/>
        <v>0</v>
      </c>
      <c r="DR322" s="340">
        <f t="shared" ca="1" si="561"/>
        <v>0</v>
      </c>
      <c r="DS322" s="340">
        <f t="shared" ca="1" si="562"/>
        <v>0</v>
      </c>
    </row>
    <row r="323" spans="1:123">
      <c r="A323">
        <f t="shared" ca="1" si="453"/>
        <v>316</v>
      </c>
      <c r="B323">
        <f t="shared" ca="1" si="454"/>
        <v>0</v>
      </c>
      <c r="C323">
        <f t="shared" ca="1" si="455"/>
        <v>0</v>
      </c>
      <c r="D323">
        <f t="shared" ca="1" si="456"/>
        <v>0</v>
      </c>
      <c r="E323">
        <f t="shared" ca="1" si="457"/>
        <v>0</v>
      </c>
      <c r="F323">
        <f t="shared" ca="1" si="458"/>
        <v>0</v>
      </c>
      <c r="G323" s="123" t="str">
        <f t="shared" ca="1" si="593"/>
        <v>0.0.0</v>
      </c>
      <c r="H323" s="123" t="str">
        <f t="shared" ca="1" si="592"/>
        <v>0.0.0</v>
      </c>
      <c r="I323" s="123" t="str">
        <f t="shared" ca="1" si="592"/>
        <v>0.0.0</v>
      </c>
      <c r="J323" s="123" t="str">
        <f t="shared" ca="1" si="592"/>
        <v>0.0.0</v>
      </c>
      <c r="K323" s="123" t="str">
        <f t="shared" ca="1" si="592"/>
        <v>0.0.0</v>
      </c>
      <c r="L323" s="123" t="str">
        <f t="shared" ca="1" si="592"/>
        <v>0.0.0</v>
      </c>
      <c r="M323" s="123" t="str">
        <f t="shared" ca="1" si="592"/>
        <v>0.0.0</v>
      </c>
      <c r="N323" s="123" t="str">
        <f t="shared" ca="1" si="592"/>
        <v>0.0.0</v>
      </c>
      <c r="O323" s="123">
        <f t="shared" ca="1" si="459"/>
        <v>0</v>
      </c>
      <c r="P323" s="123">
        <f t="shared" ca="1" si="460"/>
        <v>0</v>
      </c>
      <c r="Q323" s="123">
        <f t="shared" ca="1" si="461"/>
        <v>0</v>
      </c>
      <c r="R323" s="123">
        <f t="shared" ca="1" si="461"/>
        <v>0</v>
      </c>
      <c r="S323" s="123">
        <f t="shared" ca="1" si="462"/>
        <v>0</v>
      </c>
      <c r="T323" s="123">
        <f t="shared" ca="1" si="463"/>
        <v>0</v>
      </c>
      <c r="U323" s="123">
        <f t="shared" ca="1" si="464"/>
        <v>0</v>
      </c>
      <c r="V323" s="123">
        <f t="shared" ca="1" si="465"/>
        <v>0</v>
      </c>
      <c r="W323" s="123">
        <f t="shared" ca="1" si="466"/>
        <v>0</v>
      </c>
      <c r="X323" s="123">
        <f t="shared" ca="1" si="467"/>
        <v>0</v>
      </c>
      <c r="Y323" s="123">
        <f t="shared" ca="1" si="468"/>
        <v>0</v>
      </c>
      <c r="Z323" s="123">
        <f t="shared" ca="1" si="469"/>
        <v>0</v>
      </c>
      <c r="AA323" s="123">
        <f t="shared" ca="1" si="470"/>
        <v>0</v>
      </c>
      <c r="AB323" s="123">
        <f t="shared" ca="1" si="471"/>
        <v>0</v>
      </c>
      <c r="AC323" s="123">
        <f t="shared" ca="1" si="472"/>
        <v>0</v>
      </c>
      <c r="AD323" s="123">
        <f t="shared" ca="1" si="473"/>
        <v>0</v>
      </c>
      <c r="AE323" s="123">
        <f t="shared" ca="1" si="474"/>
        <v>0</v>
      </c>
      <c r="AF323" s="123">
        <f t="shared" ca="1" si="475"/>
        <v>0</v>
      </c>
      <c r="AG323" s="123">
        <f t="shared" ca="1" si="476"/>
        <v>0</v>
      </c>
      <c r="AH323" s="123">
        <f t="shared" ca="1" si="477"/>
        <v>0</v>
      </c>
      <c r="AI323" s="123">
        <f t="shared" ca="1" si="478"/>
        <v>0</v>
      </c>
      <c r="AJ323" s="123">
        <f t="shared" ca="1" si="479"/>
        <v>0</v>
      </c>
      <c r="AK323" s="123">
        <f t="shared" ca="1" si="480"/>
        <v>0</v>
      </c>
      <c r="AL323" s="123">
        <f t="shared" ca="1" si="481"/>
        <v>0</v>
      </c>
      <c r="AM323" s="123">
        <f t="shared" ca="1" si="482"/>
        <v>0</v>
      </c>
      <c r="AN323" s="123">
        <f t="shared" ca="1" si="483"/>
        <v>0</v>
      </c>
      <c r="AO323" s="123">
        <f t="shared" ca="1" si="484"/>
        <v>0</v>
      </c>
      <c r="AP323" s="123">
        <f t="shared" ca="1" si="485"/>
        <v>0</v>
      </c>
      <c r="AQ323" s="123">
        <f t="shared" ca="1" si="486"/>
        <v>0</v>
      </c>
      <c r="AR323" s="123">
        <f t="shared" ca="1" si="487"/>
        <v>0</v>
      </c>
      <c r="AS323" s="123">
        <f t="shared" ca="1" si="488"/>
        <v>0</v>
      </c>
      <c r="AT323" s="123">
        <f t="shared" ca="1" si="489"/>
        <v>0</v>
      </c>
      <c r="AU323" s="123">
        <f t="shared" ca="1" si="490"/>
        <v>0</v>
      </c>
      <c r="AV323" s="123">
        <f t="shared" ca="1" si="491"/>
        <v>0</v>
      </c>
      <c r="AW323" s="123">
        <f t="shared" ca="1" si="492"/>
        <v>0</v>
      </c>
      <c r="AX323" s="123">
        <f t="shared" ca="1" si="493"/>
        <v>0</v>
      </c>
      <c r="AY323" s="123">
        <f t="shared" ca="1" si="494"/>
        <v>0</v>
      </c>
      <c r="AZ323" s="123">
        <f t="shared" ca="1" si="495"/>
        <v>0</v>
      </c>
      <c r="BA323" s="123">
        <f t="shared" ca="1" si="496"/>
        <v>0</v>
      </c>
      <c r="BB323" s="123">
        <f t="shared" ca="1" si="497"/>
        <v>0</v>
      </c>
      <c r="BC323" s="123">
        <f t="shared" ca="1" si="498"/>
        <v>0</v>
      </c>
      <c r="BD323" s="123">
        <f t="shared" ca="1" si="499"/>
        <v>0</v>
      </c>
      <c r="BE323" s="123">
        <f t="shared" ca="1" si="500"/>
        <v>0</v>
      </c>
      <c r="BF323" s="123">
        <f t="shared" ca="1" si="501"/>
        <v>0</v>
      </c>
      <c r="BG323" s="123">
        <f t="shared" ca="1" si="502"/>
        <v>0</v>
      </c>
      <c r="BH323" s="123">
        <f t="shared" ca="1" si="503"/>
        <v>0</v>
      </c>
      <c r="BI323" s="123">
        <f t="shared" ca="1" si="504"/>
        <v>0</v>
      </c>
      <c r="BJ323" s="123">
        <f t="shared" ca="1" si="505"/>
        <v>0</v>
      </c>
      <c r="BK323" s="123">
        <f t="shared" ca="1" si="506"/>
        <v>0</v>
      </c>
      <c r="BL323" s="123">
        <f t="shared" ca="1" si="507"/>
        <v>0</v>
      </c>
      <c r="BM323" s="123">
        <f t="shared" ca="1" si="508"/>
        <v>0</v>
      </c>
      <c r="BN323" s="123">
        <f t="shared" ca="1" si="509"/>
        <v>0.65</v>
      </c>
      <c r="BO323" s="123">
        <f t="shared" ca="1" si="510"/>
        <v>0</v>
      </c>
      <c r="BP323" s="340">
        <f t="shared" ca="1" si="511"/>
        <v>0</v>
      </c>
      <c r="BQ323" s="123">
        <f t="shared" ca="1" si="512"/>
        <v>0</v>
      </c>
      <c r="BR323" s="123">
        <f t="shared" ca="1" si="513"/>
        <v>0</v>
      </c>
      <c r="BS323" s="123">
        <f t="shared" ca="1" si="514"/>
        <v>0</v>
      </c>
      <c r="BT323" s="123">
        <f t="shared" ca="1" si="515"/>
        <v>0</v>
      </c>
      <c r="BU323" s="123">
        <f t="shared" ca="1" si="516"/>
        <v>0</v>
      </c>
      <c r="BV323" s="123"/>
      <c r="BW323" s="123">
        <f t="shared" ca="1" si="517"/>
        <v>0</v>
      </c>
      <c r="BX323" s="123"/>
      <c r="BY323" s="123">
        <f t="shared" ca="1" si="518"/>
        <v>0</v>
      </c>
      <c r="BZ323" s="123"/>
      <c r="CA323" s="123">
        <f t="shared" ca="1" si="519"/>
        <v>0</v>
      </c>
      <c r="CB323" s="528">
        <f t="shared" ca="1" si="520"/>
        <v>0</v>
      </c>
      <c r="CC323" s="123">
        <f t="shared" ca="1" si="521"/>
        <v>0</v>
      </c>
      <c r="CD323" s="125">
        <f t="shared" ca="1" si="522"/>
        <v>0</v>
      </c>
      <c r="CE323" s="125">
        <f t="shared" ca="1" si="523"/>
        <v>0</v>
      </c>
      <c r="CF323" s="125">
        <f t="shared" ca="1" si="524"/>
        <v>0</v>
      </c>
      <c r="CG323" s="125">
        <f t="shared" ca="1" si="525"/>
        <v>0</v>
      </c>
      <c r="CH323" s="125">
        <f t="shared" ca="1" si="526"/>
        <v>0</v>
      </c>
      <c r="CI323" s="125">
        <f t="shared" ca="1" si="527"/>
        <v>0</v>
      </c>
      <c r="CJ323" s="125">
        <f t="shared" ca="1" si="528"/>
        <v>0</v>
      </c>
      <c r="CK323" s="125">
        <f t="shared" ca="1" si="529"/>
        <v>0</v>
      </c>
      <c r="CL323" s="125">
        <f t="shared" ca="1" si="565"/>
        <v>0</v>
      </c>
      <c r="CM323" s="125">
        <f t="shared" ca="1" si="566"/>
        <v>0</v>
      </c>
      <c r="CN323" s="125">
        <f t="shared" ca="1" si="567"/>
        <v>0</v>
      </c>
      <c r="CO323" s="125">
        <f t="shared" ca="1" si="568"/>
        <v>0</v>
      </c>
      <c r="CP323" s="125">
        <f t="shared" ca="1" si="569"/>
        <v>0</v>
      </c>
      <c r="CQ323" s="125">
        <f t="shared" ca="1" si="570"/>
        <v>0</v>
      </c>
      <c r="CR323" s="125">
        <f t="shared" ca="1" si="571"/>
        <v>0</v>
      </c>
      <c r="CS323" s="125">
        <f t="shared" ca="1" si="572"/>
        <v>0</v>
      </c>
      <c r="CT323" s="125">
        <f t="shared" ca="1" si="573"/>
        <v>0</v>
      </c>
      <c r="CU323" s="125">
        <f t="shared" ca="1" si="574"/>
        <v>0</v>
      </c>
      <c r="CV323" s="125">
        <f t="shared" ca="1" si="575"/>
        <v>0</v>
      </c>
      <c r="CW323" s="125">
        <f t="shared" ca="1" si="576"/>
        <v>0</v>
      </c>
      <c r="CX323" s="125">
        <f t="shared" ca="1" si="577"/>
        <v>0</v>
      </c>
      <c r="CY323" s="125">
        <f t="shared" ca="1" si="578"/>
        <v>0</v>
      </c>
      <c r="CZ323" s="125">
        <f t="shared" ca="1" si="579"/>
        <v>0</v>
      </c>
      <c r="DA323" s="341">
        <f t="shared" ca="1" si="580"/>
        <v>0</v>
      </c>
      <c r="DB323" s="606">
        <f t="shared" ca="1" si="581"/>
        <v>0</v>
      </c>
      <c r="DC323" s="606"/>
      <c r="DD323" s="606">
        <f t="shared" ca="1" si="582"/>
        <v>0</v>
      </c>
      <c r="DE323" s="125">
        <f t="shared" ca="1" si="583"/>
        <v>0</v>
      </c>
      <c r="DF323" s="125">
        <f t="shared" ca="1" si="584"/>
        <v>0</v>
      </c>
      <c r="DG323" s="125">
        <f t="shared" ca="1" si="585"/>
        <v>0</v>
      </c>
      <c r="DH323" s="125">
        <f t="shared" ca="1" si="586"/>
        <v>0</v>
      </c>
      <c r="DI323" s="125">
        <f t="shared" ca="1" si="587"/>
        <v>0</v>
      </c>
      <c r="DJ323" s="125">
        <f t="shared" ca="1" si="588"/>
        <v>0</v>
      </c>
      <c r="DK323" s="125">
        <f t="shared" ca="1" si="589"/>
        <v>0</v>
      </c>
      <c r="DL323" s="125">
        <f t="shared" ca="1" si="590"/>
        <v>0</v>
      </c>
      <c r="DM323" s="125">
        <f t="shared" ca="1" si="591"/>
        <v>0</v>
      </c>
      <c r="DN323" s="340" t="str">
        <f t="shared" ca="1" si="557"/>
        <v xml:space="preserve">    </v>
      </c>
      <c r="DO323" s="340">
        <f t="shared" ca="1" si="558"/>
        <v>0</v>
      </c>
      <c r="DP323" s="340">
        <f t="shared" ca="1" si="559"/>
        <v>0</v>
      </c>
      <c r="DQ323" s="340">
        <f t="shared" ca="1" si="560"/>
        <v>0</v>
      </c>
      <c r="DR323" s="340">
        <f t="shared" ca="1" si="561"/>
        <v>0</v>
      </c>
      <c r="DS323" s="340">
        <f t="shared" ca="1" si="562"/>
        <v>0</v>
      </c>
    </row>
    <row r="324" spans="1:123">
      <c r="A324">
        <f t="shared" ca="1" si="453"/>
        <v>317</v>
      </c>
      <c r="B324">
        <f t="shared" ca="1" si="454"/>
        <v>0</v>
      </c>
      <c r="C324">
        <f t="shared" ca="1" si="455"/>
        <v>0</v>
      </c>
      <c r="D324">
        <f t="shared" ca="1" si="456"/>
        <v>0</v>
      </c>
      <c r="E324">
        <f t="shared" ca="1" si="457"/>
        <v>0</v>
      </c>
      <c r="F324">
        <f t="shared" ca="1" si="458"/>
        <v>0</v>
      </c>
      <c r="G324" s="123" t="str">
        <f t="shared" ca="1" si="593"/>
        <v>0.0.0</v>
      </c>
      <c r="H324" s="123" t="str">
        <f t="shared" ca="1" si="592"/>
        <v>0.0.0</v>
      </c>
      <c r="I324" s="123" t="str">
        <f t="shared" ca="1" si="592"/>
        <v>0.0.0</v>
      </c>
      <c r="J324" s="123" t="str">
        <f t="shared" ca="1" si="592"/>
        <v>0.0.0</v>
      </c>
      <c r="K324" s="123" t="str">
        <f t="shared" ca="1" si="592"/>
        <v>0.0.0</v>
      </c>
      <c r="L324" s="123" t="str">
        <f t="shared" ca="1" si="592"/>
        <v>0.0.0</v>
      </c>
      <c r="M324" s="123" t="str">
        <f t="shared" ca="1" si="592"/>
        <v>0.0.0</v>
      </c>
      <c r="N324" s="123" t="str">
        <f t="shared" ca="1" si="592"/>
        <v>0.0.0</v>
      </c>
      <c r="O324" s="123">
        <f t="shared" ca="1" si="459"/>
        <v>0</v>
      </c>
      <c r="P324" s="123">
        <f t="shared" ca="1" si="460"/>
        <v>0</v>
      </c>
      <c r="Q324" s="123">
        <f t="shared" ca="1" si="461"/>
        <v>0</v>
      </c>
      <c r="R324" s="123">
        <f t="shared" ca="1" si="461"/>
        <v>0</v>
      </c>
      <c r="S324" s="123">
        <f t="shared" ca="1" si="462"/>
        <v>0</v>
      </c>
      <c r="T324" s="123">
        <f t="shared" ca="1" si="463"/>
        <v>0</v>
      </c>
      <c r="U324" s="123">
        <f t="shared" ca="1" si="464"/>
        <v>0</v>
      </c>
      <c r="V324" s="123">
        <f t="shared" ca="1" si="465"/>
        <v>0</v>
      </c>
      <c r="W324" s="123">
        <f t="shared" ca="1" si="466"/>
        <v>0</v>
      </c>
      <c r="X324" s="123">
        <f t="shared" ca="1" si="467"/>
        <v>0</v>
      </c>
      <c r="Y324" s="123">
        <f t="shared" ca="1" si="468"/>
        <v>0</v>
      </c>
      <c r="Z324" s="123">
        <f t="shared" ca="1" si="469"/>
        <v>0</v>
      </c>
      <c r="AA324" s="123">
        <f t="shared" ca="1" si="470"/>
        <v>0</v>
      </c>
      <c r="AB324" s="123">
        <f t="shared" ca="1" si="471"/>
        <v>0</v>
      </c>
      <c r="AC324" s="123">
        <f t="shared" ca="1" si="472"/>
        <v>0</v>
      </c>
      <c r="AD324" s="123">
        <f t="shared" ca="1" si="473"/>
        <v>0</v>
      </c>
      <c r="AE324" s="123">
        <f t="shared" ca="1" si="474"/>
        <v>0</v>
      </c>
      <c r="AF324" s="123">
        <f t="shared" ca="1" si="475"/>
        <v>0</v>
      </c>
      <c r="AG324" s="123">
        <f t="shared" ca="1" si="476"/>
        <v>0</v>
      </c>
      <c r="AH324" s="123">
        <f t="shared" ca="1" si="477"/>
        <v>0</v>
      </c>
      <c r="AI324" s="123">
        <f t="shared" ca="1" si="478"/>
        <v>0</v>
      </c>
      <c r="AJ324" s="123">
        <f t="shared" ca="1" si="479"/>
        <v>0</v>
      </c>
      <c r="AK324" s="123">
        <f t="shared" ca="1" si="480"/>
        <v>0</v>
      </c>
      <c r="AL324" s="123">
        <f t="shared" ca="1" si="481"/>
        <v>0</v>
      </c>
      <c r="AM324" s="123">
        <f t="shared" ca="1" si="482"/>
        <v>0</v>
      </c>
      <c r="AN324" s="123">
        <f t="shared" ca="1" si="483"/>
        <v>0</v>
      </c>
      <c r="AO324" s="123">
        <f t="shared" ca="1" si="484"/>
        <v>0</v>
      </c>
      <c r="AP324" s="123">
        <f t="shared" ca="1" si="485"/>
        <v>0</v>
      </c>
      <c r="AQ324" s="123">
        <f t="shared" ca="1" si="486"/>
        <v>0</v>
      </c>
      <c r="AR324" s="123">
        <f t="shared" ca="1" si="487"/>
        <v>0</v>
      </c>
      <c r="AS324" s="123">
        <f t="shared" ca="1" si="488"/>
        <v>0</v>
      </c>
      <c r="AT324" s="123">
        <f t="shared" ca="1" si="489"/>
        <v>0</v>
      </c>
      <c r="AU324" s="123">
        <f t="shared" ca="1" si="490"/>
        <v>0</v>
      </c>
      <c r="AV324" s="123">
        <f t="shared" ca="1" si="491"/>
        <v>0</v>
      </c>
      <c r="AW324" s="123">
        <f t="shared" ca="1" si="492"/>
        <v>0</v>
      </c>
      <c r="AX324" s="123">
        <f t="shared" ca="1" si="493"/>
        <v>0</v>
      </c>
      <c r="AY324" s="123">
        <f t="shared" ca="1" si="494"/>
        <v>0</v>
      </c>
      <c r="AZ324" s="123">
        <f t="shared" ca="1" si="495"/>
        <v>0</v>
      </c>
      <c r="BA324" s="123">
        <f t="shared" ca="1" si="496"/>
        <v>0</v>
      </c>
      <c r="BB324" s="123">
        <f t="shared" ca="1" si="497"/>
        <v>0</v>
      </c>
      <c r="BC324" s="123">
        <f t="shared" ca="1" si="498"/>
        <v>0</v>
      </c>
      <c r="BD324" s="123">
        <f t="shared" ca="1" si="499"/>
        <v>0</v>
      </c>
      <c r="BE324" s="123">
        <f t="shared" ca="1" si="500"/>
        <v>0</v>
      </c>
      <c r="BF324" s="123">
        <f t="shared" ca="1" si="501"/>
        <v>0</v>
      </c>
      <c r="BG324" s="123">
        <f t="shared" ca="1" si="502"/>
        <v>0</v>
      </c>
      <c r="BH324" s="123">
        <f t="shared" ca="1" si="503"/>
        <v>0</v>
      </c>
      <c r="BI324" s="123">
        <f t="shared" ca="1" si="504"/>
        <v>0</v>
      </c>
      <c r="BJ324" s="123">
        <f t="shared" ca="1" si="505"/>
        <v>0</v>
      </c>
      <c r="BK324" s="123">
        <f t="shared" ca="1" si="506"/>
        <v>0</v>
      </c>
      <c r="BL324" s="123">
        <f t="shared" ca="1" si="507"/>
        <v>0</v>
      </c>
      <c r="BM324" s="123">
        <f t="shared" ca="1" si="508"/>
        <v>0</v>
      </c>
      <c r="BN324" s="123">
        <f t="shared" ca="1" si="509"/>
        <v>0.65</v>
      </c>
      <c r="BO324" s="123">
        <f t="shared" ca="1" si="510"/>
        <v>0</v>
      </c>
      <c r="BP324" s="340">
        <f t="shared" ca="1" si="511"/>
        <v>0</v>
      </c>
      <c r="BQ324" s="123">
        <f t="shared" ca="1" si="512"/>
        <v>0</v>
      </c>
      <c r="BR324" s="123">
        <f t="shared" ca="1" si="513"/>
        <v>0</v>
      </c>
      <c r="BS324" s="123">
        <f t="shared" ca="1" si="514"/>
        <v>0</v>
      </c>
      <c r="BT324" s="123">
        <f t="shared" ca="1" si="515"/>
        <v>0</v>
      </c>
      <c r="BU324" s="123">
        <f t="shared" ca="1" si="516"/>
        <v>0</v>
      </c>
      <c r="BV324" s="123"/>
      <c r="BW324" s="123">
        <f t="shared" ca="1" si="517"/>
        <v>0</v>
      </c>
      <c r="BX324" s="123"/>
      <c r="BY324" s="123">
        <f t="shared" ca="1" si="518"/>
        <v>0</v>
      </c>
      <c r="BZ324" s="123"/>
      <c r="CA324" s="123">
        <f t="shared" ca="1" si="519"/>
        <v>0</v>
      </c>
      <c r="CB324" s="528">
        <f t="shared" ca="1" si="520"/>
        <v>0</v>
      </c>
      <c r="CC324" s="123">
        <f t="shared" ca="1" si="521"/>
        <v>0</v>
      </c>
      <c r="CD324" s="125">
        <f t="shared" ca="1" si="522"/>
        <v>0</v>
      </c>
      <c r="CE324" s="125">
        <f t="shared" ca="1" si="523"/>
        <v>0</v>
      </c>
      <c r="CF324" s="125">
        <f t="shared" ca="1" si="524"/>
        <v>0</v>
      </c>
      <c r="CG324" s="125">
        <f t="shared" ca="1" si="525"/>
        <v>0</v>
      </c>
      <c r="CH324" s="125">
        <f t="shared" ca="1" si="526"/>
        <v>0</v>
      </c>
      <c r="CI324" s="125">
        <f t="shared" ca="1" si="527"/>
        <v>0</v>
      </c>
      <c r="CJ324" s="125">
        <f t="shared" ca="1" si="528"/>
        <v>0</v>
      </c>
      <c r="CK324" s="125">
        <f t="shared" ca="1" si="529"/>
        <v>0</v>
      </c>
      <c r="CL324" s="125">
        <f t="shared" ca="1" si="565"/>
        <v>0</v>
      </c>
      <c r="CM324" s="125">
        <f t="shared" ca="1" si="566"/>
        <v>0</v>
      </c>
      <c r="CN324" s="125">
        <f t="shared" ca="1" si="567"/>
        <v>0</v>
      </c>
      <c r="CO324" s="125">
        <f t="shared" ca="1" si="568"/>
        <v>0</v>
      </c>
      <c r="CP324" s="125">
        <f t="shared" ca="1" si="569"/>
        <v>0</v>
      </c>
      <c r="CQ324" s="125">
        <f t="shared" ca="1" si="570"/>
        <v>0</v>
      </c>
      <c r="CR324" s="125">
        <f t="shared" ca="1" si="571"/>
        <v>0</v>
      </c>
      <c r="CS324" s="125">
        <f t="shared" ca="1" si="572"/>
        <v>0</v>
      </c>
      <c r="CT324" s="125">
        <f t="shared" ca="1" si="573"/>
        <v>0</v>
      </c>
      <c r="CU324" s="125">
        <f t="shared" ca="1" si="574"/>
        <v>0</v>
      </c>
      <c r="CV324" s="125">
        <f t="shared" ca="1" si="575"/>
        <v>0</v>
      </c>
      <c r="CW324" s="125">
        <f t="shared" ca="1" si="576"/>
        <v>0</v>
      </c>
      <c r="CX324" s="125">
        <f t="shared" ca="1" si="577"/>
        <v>0</v>
      </c>
      <c r="CY324" s="125">
        <f t="shared" ca="1" si="578"/>
        <v>0</v>
      </c>
      <c r="CZ324" s="125">
        <f t="shared" ca="1" si="579"/>
        <v>0</v>
      </c>
      <c r="DA324" s="341">
        <f t="shared" ca="1" si="580"/>
        <v>0</v>
      </c>
      <c r="DB324" s="606">
        <f t="shared" ca="1" si="581"/>
        <v>0</v>
      </c>
      <c r="DC324" s="606"/>
      <c r="DD324" s="606">
        <f t="shared" ca="1" si="582"/>
        <v>0</v>
      </c>
      <c r="DE324" s="125">
        <f t="shared" ca="1" si="583"/>
        <v>0</v>
      </c>
      <c r="DF324" s="125">
        <f t="shared" ca="1" si="584"/>
        <v>0</v>
      </c>
      <c r="DG324" s="125">
        <f t="shared" ca="1" si="585"/>
        <v>0</v>
      </c>
      <c r="DH324" s="125">
        <f t="shared" ca="1" si="586"/>
        <v>0</v>
      </c>
      <c r="DI324" s="125">
        <f t="shared" ca="1" si="587"/>
        <v>0</v>
      </c>
      <c r="DJ324" s="125">
        <f t="shared" ca="1" si="588"/>
        <v>0</v>
      </c>
      <c r="DK324" s="125">
        <f t="shared" ca="1" si="589"/>
        <v>0</v>
      </c>
      <c r="DL324" s="125">
        <f t="shared" ca="1" si="590"/>
        <v>0</v>
      </c>
      <c r="DM324" s="125">
        <f t="shared" ca="1" si="591"/>
        <v>0</v>
      </c>
      <c r="DN324" s="340" t="str">
        <f t="shared" ca="1" si="557"/>
        <v xml:space="preserve">    </v>
      </c>
      <c r="DO324" s="340">
        <f t="shared" ca="1" si="558"/>
        <v>0</v>
      </c>
      <c r="DP324" s="340">
        <f t="shared" ca="1" si="559"/>
        <v>0</v>
      </c>
      <c r="DQ324" s="340">
        <f t="shared" ca="1" si="560"/>
        <v>0</v>
      </c>
      <c r="DR324" s="340">
        <f t="shared" ca="1" si="561"/>
        <v>0</v>
      </c>
      <c r="DS324" s="340">
        <f t="shared" ca="1" si="562"/>
        <v>0</v>
      </c>
    </row>
    <row r="325" spans="1:123">
      <c r="A325">
        <f t="shared" ref="A325:A388" ca="1" si="594">INDIRECT("Відомість!a"&amp;ROW())</f>
        <v>318</v>
      </c>
      <c r="B325">
        <f t="shared" ref="B325:B388" ca="1" si="595">INDIRECT("Відомість!b"&amp;ROW())</f>
        <v>0</v>
      </c>
      <c r="C325">
        <f t="shared" ref="C325:C388" ca="1" si="596">INDIRECT("Відомість!c"&amp;ROW())</f>
        <v>0</v>
      </c>
      <c r="D325">
        <f t="shared" ref="D325:D388" ca="1" si="597">INDIRECT("Відомість!d"&amp;ROW())</f>
        <v>0</v>
      </c>
      <c r="E325">
        <f t="shared" ref="E325:E388" ca="1" si="598">INDIRECT("Відомість!e"&amp;ROW())</f>
        <v>0</v>
      </c>
      <c r="F325">
        <f t="shared" ref="F325:F388" ca="1" si="599">INDIRECT("Відомість!f"&amp;ROW())</f>
        <v>0</v>
      </c>
      <c r="G325" s="123" t="str">
        <f t="shared" ca="1" si="593"/>
        <v>0.0.0</v>
      </c>
      <c r="H325" s="123" t="str">
        <f t="shared" ca="1" si="592"/>
        <v>0.0.0</v>
      </c>
      <c r="I325" s="123" t="str">
        <f t="shared" ca="1" si="592"/>
        <v>0.0.0</v>
      </c>
      <c r="J325" s="123" t="str">
        <f t="shared" ca="1" si="592"/>
        <v>0.0.0</v>
      </c>
      <c r="K325" s="123" t="str">
        <f t="shared" ca="1" si="592"/>
        <v>0.0.0</v>
      </c>
      <c r="L325" s="123" t="str">
        <f t="shared" ca="1" si="592"/>
        <v>0.0.0</v>
      </c>
      <c r="M325" s="123" t="str">
        <f t="shared" ca="1" si="592"/>
        <v>0.0.0</v>
      </c>
      <c r="N325" s="123" t="str">
        <f t="shared" ca="1" si="592"/>
        <v>0.0.0</v>
      </c>
      <c r="O325" s="123">
        <f t="shared" ref="O325:O388" ca="1" si="600">INDIRECT("Відомість!o"&amp;ROW())</f>
        <v>0</v>
      </c>
      <c r="P325" s="123">
        <f t="shared" ref="P325:P388" ca="1" si="601">INDIRECT("Відомість!p"&amp;ROW())</f>
        <v>0</v>
      </c>
      <c r="Q325" s="123">
        <f t="shared" ref="Q325:R388" ca="1" si="602">INDIRECT("Відомість!r"&amp;ROW())</f>
        <v>0</v>
      </c>
      <c r="R325" s="123">
        <f t="shared" ca="1" si="602"/>
        <v>0</v>
      </c>
      <c r="S325" s="123">
        <f t="shared" ref="S325:S388" ca="1" si="603">INDIRECT("Відомість!s"&amp;ROW())</f>
        <v>0</v>
      </c>
      <c r="T325" s="123">
        <f t="shared" ref="T325:T388" ca="1" si="604">INDIRECT("Відомість!t"&amp;ROW())</f>
        <v>0</v>
      </c>
      <c r="U325" s="123">
        <f t="shared" ref="U325:U388" ca="1" si="605">INDIRECT("Відомість!u"&amp;ROW())</f>
        <v>0</v>
      </c>
      <c r="V325" s="123">
        <f t="shared" ref="V325:V388" ca="1" si="606">INDIRECT("Відомість!v"&amp;ROW())</f>
        <v>0</v>
      </c>
      <c r="W325" s="123">
        <f t="shared" ref="W325:W388" ca="1" si="607">INDIRECT("Відомість!w"&amp;ROW())</f>
        <v>0</v>
      </c>
      <c r="X325" s="123">
        <f t="shared" ref="X325:X388" ca="1" si="608">INDIRECT("Відомість!x"&amp;ROW())</f>
        <v>0</v>
      </c>
      <c r="Y325" s="123">
        <f t="shared" ref="Y325:Y388" ca="1" si="609">INDIRECT("Відомість!y"&amp;ROW())</f>
        <v>0</v>
      </c>
      <c r="Z325" s="123">
        <f t="shared" ref="Z325:Z388" ca="1" si="610">INDIRECT("Відомість!z"&amp;ROW())</f>
        <v>0</v>
      </c>
      <c r="AA325" s="123">
        <f t="shared" ref="AA325:AA388" ca="1" si="611">INDIRECT("Відомість!aa"&amp;ROW())</f>
        <v>0</v>
      </c>
      <c r="AB325" s="123">
        <f t="shared" ref="AB325:AB388" ca="1" si="612">INDIRECT("Відомість!ab"&amp;ROW())</f>
        <v>0</v>
      </c>
      <c r="AC325" s="123">
        <f t="shared" ref="AC325:AC388" ca="1" si="613">INDIRECT("Відомість!ac"&amp;ROW())</f>
        <v>0</v>
      </c>
      <c r="AD325" s="123">
        <f t="shared" ref="AD325:AD388" ca="1" si="614">INDIRECT("Відомість!ad"&amp;ROW())</f>
        <v>0</v>
      </c>
      <c r="AE325" s="123">
        <f t="shared" ref="AE325:AE388" ca="1" si="615">INDIRECT("Відомість!ae"&amp;ROW())</f>
        <v>0</v>
      </c>
      <c r="AF325" s="123">
        <f t="shared" ref="AF325:AF388" ca="1" si="616">INDIRECT("Відомість!af"&amp;ROW())</f>
        <v>0</v>
      </c>
      <c r="AG325" s="123">
        <f t="shared" ref="AG325:AG388" ca="1" si="617">INDIRECT("Відомість!ag"&amp;ROW())</f>
        <v>0</v>
      </c>
      <c r="AH325" s="123">
        <f t="shared" ref="AH325:AH388" ca="1" si="618">INDIRECT("Відомість!ah"&amp;ROW())</f>
        <v>0</v>
      </c>
      <c r="AI325" s="123">
        <f t="shared" ref="AI325:AI388" ca="1" si="619">INDIRECT("Відомість!ai"&amp;ROW())</f>
        <v>0</v>
      </c>
      <c r="AJ325" s="123">
        <f t="shared" ref="AJ325:AJ388" ca="1" si="620">INDIRECT("Відомість!aj"&amp;ROW())</f>
        <v>0</v>
      </c>
      <c r="AK325" s="123">
        <f t="shared" ref="AK325:AK388" ca="1" si="621">INDIRECT("Відомість!ak"&amp;ROW())</f>
        <v>0</v>
      </c>
      <c r="AL325" s="123">
        <f t="shared" ref="AL325:AL388" ca="1" si="622">INDIRECT("Відомість!al"&amp;ROW())</f>
        <v>0</v>
      </c>
      <c r="AM325" s="123">
        <f t="shared" ref="AM325:AM388" ca="1" si="623">INDIRECT("Відомість!am"&amp;ROW())</f>
        <v>0</v>
      </c>
      <c r="AN325" s="123">
        <f t="shared" ref="AN325:AN388" ca="1" si="624">INDIRECT("Відомість!an"&amp;ROW())</f>
        <v>0</v>
      </c>
      <c r="AO325" s="123">
        <f t="shared" ref="AO325:AO388" ca="1" si="625">INDIRECT("Відомість!ao"&amp;ROW())</f>
        <v>0</v>
      </c>
      <c r="AP325" s="123">
        <f t="shared" ref="AP325:AP388" ca="1" si="626">INDIRECT("Відомість!ap"&amp;ROW())</f>
        <v>0</v>
      </c>
      <c r="AQ325" s="123">
        <f t="shared" ref="AQ325:AQ388" ca="1" si="627">INDIRECT("Відомість!aq"&amp;ROW())</f>
        <v>0</v>
      </c>
      <c r="AR325" s="123">
        <f t="shared" ref="AR325:AR388" ca="1" si="628">INDIRECT("Відомість!ar"&amp;ROW())</f>
        <v>0</v>
      </c>
      <c r="AS325" s="123">
        <f t="shared" ref="AS325:AS388" ca="1" si="629">INDIRECT("Відомість!as"&amp;ROW())</f>
        <v>0</v>
      </c>
      <c r="AT325" s="123">
        <f t="shared" ref="AT325:AT388" ca="1" si="630">INDIRECT("Відомість!at"&amp;ROW())</f>
        <v>0</v>
      </c>
      <c r="AU325" s="123">
        <f t="shared" ref="AU325:AU388" ca="1" si="631">INDIRECT("Відомість!au"&amp;ROW())</f>
        <v>0</v>
      </c>
      <c r="AV325" s="123">
        <f t="shared" ref="AV325:AV388" ca="1" si="632">INDIRECT("Відомість!av"&amp;ROW())</f>
        <v>0</v>
      </c>
      <c r="AW325" s="123">
        <f t="shared" ref="AW325:AW388" ca="1" si="633">INDIRECT("Відомість!aw"&amp;ROW())</f>
        <v>0</v>
      </c>
      <c r="AX325" s="123">
        <f t="shared" ref="AX325:AX388" ca="1" si="634">INDIRECT("Відомість!ax"&amp;ROW())</f>
        <v>0</v>
      </c>
      <c r="AY325" s="123">
        <f t="shared" ref="AY325:AY388" ca="1" si="635">INDIRECT("Відомість!ay"&amp;ROW())</f>
        <v>0</v>
      </c>
      <c r="AZ325" s="123">
        <f t="shared" ref="AZ325:AZ388" ca="1" si="636">INDIRECT("Відомість!az"&amp;ROW())</f>
        <v>0</v>
      </c>
      <c r="BA325" s="123">
        <f t="shared" ref="BA325:BA388" ca="1" si="637">INDIRECT("Відомість!ba"&amp;ROW())</f>
        <v>0</v>
      </c>
      <c r="BB325" s="123">
        <f t="shared" ref="BB325:BB388" ca="1" si="638">INDIRECT("Відомість!bb"&amp;ROW())</f>
        <v>0</v>
      </c>
      <c r="BC325" s="123">
        <f t="shared" ref="BC325:BC388" ca="1" si="639">INDIRECT("Відомість!bc"&amp;ROW())</f>
        <v>0</v>
      </c>
      <c r="BD325" s="123">
        <f t="shared" ref="BD325:BD388" ca="1" si="640">INDIRECT("Відомість!bd"&amp;ROW())</f>
        <v>0</v>
      </c>
      <c r="BE325" s="123">
        <f t="shared" ref="BE325:BE388" ca="1" si="641">INDIRECT("Відомість!be"&amp;ROW())</f>
        <v>0</v>
      </c>
      <c r="BF325" s="123">
        <f t="shared" ref="BF325:BF388" ca="1" si="642">INDIRECT("Відомість!bf"&amp;ROW())</f>
        <v>0</v>
      </c>
      <c r="BG325" s="123">
        <f t="shared" ref="BG325:BG388" ca="1" si="643">INDIRECT("Відомість!bg"&amp;ROW())</f>
        <v>0</v>
      </c>
      <c r="BH325" s="123">
        <f t="shared" ref="BH325:BH388" ca="1" si="644">INDIRECT("Відомість!obh"&amp;ROW())</f>
        <v>0</v>
      </c>
      <c r="BI325" s="123">
        <f t="shared" ref="BI325:BI388" ca="1" si="645">INDIRECT("Відомість!bi"&amp;ROW())</f>
        <v>0</v>
      </c>
      <c r="BJ325" s="123">
        <f t="shared" ref="BJ325:BJ388" ca="1" si="646">INDIRECT("Відомість!bj"&amp;ROW())</f>
        <v>0</v>
      </c>
      <c r="BK325" s="123">
        <f t="shared" ref="BK325:BK388" ca="1" si="647">INDIRECT("Відомість!bk"&amp;ROW())</f>
        <v>0</v>
      </c>
      <c r="BL325" s="123">
        <f t="shared" ref="BL325:BL388" ca="1" si="648">INDIRECT("Відомість!bl"&amp;ROW())</f>
        <v>0</v>
      </c>
      <c r="BM325" s="123">
        <f t="shared" ref="BM325:BM388" ca="1" si="649">INDIRECT("Відомість!bm"&amp;ROW())</f>
        <v>0</v>
      </c>
      <c r="BN325" s="123">
        <f t="shared" ref="BN325:BN388" ca="1" si="650">INDIRECT("Відомість!bn"&amp;ROW())</f>
        <v>0.65</v>
      </c>
      <c r="BO325" s="123">
        <f t="shared" ref="BO325:BO388" ca="1" si="651">INDIRECT("Відомість!bo"&amp;ROW())</f>
        <v>0</v>
      </c>
      <c r="BP325" s="340">
        <f t="shared" ref="BP325:BP388" ca="1" si="652">INDIRECT("Відомість!bp"&amp;ROW())</f>
        <v>0</v>
      </c>
      <c r="BQ325" s="123">
        <f t="shared" ref="BQ325:BQ388" ca="1" si="653">INDIRECT("Відомість!bq"&amp;ROW())</f>
        <v>0</v>
      </c>
      <c r="BR325" s="123">
        <f t="shared" ref="BR325:BR388" ca="1" si="654">INDIRECT("Відомість!br"&amp;ROW())</f>
        <v>0</v>
      </c>
      <c r="BS325" s="123">
        <f t="shared" ref="BS325:BS388" ca="1" si="655">INDIRECT("Відомість!bs"&amp;ROW())</f>
        <v>0</v>
      </c>
      <c r="BT325" s="123">
        <f t="shared" ref="BT325:BT388" ca="1" si="656">INDIRECT("Відомість!bt"&amp;ROW())</f>
        <v>0</v>
      </c>
      <c r="BU325" s="123">
        <f t="shared" ref="BU325:BU388" ca="1" si="657">INDIRECT("Відомість!bu"&amp;ROW())</f>
        <v>0</v>
      </c>
      <c r="BV325" s="123"/>
      <c r="BW325" s="123">
        <f t="shared" ref="BW325:BW388" ca="1" si="658">INDIRECT("Відомість!bw"&amp;ROW())</f>
        <v>0</v>
      </c>
      <c r="BX325" s="123"/>
      <c r="BY325" s="123">
        <f t="shared" ref="BY325:BY388" ca="1" si="659">INDIRECT("Відомість!by"&amp;ROW())</f>
        <v>0</v>
      </c>
      <c r="BZ325" s="123"/>
      <c r="CA325" s="123">
        <f t="shared" ref="CA325:CA388" ca="1" si="660">INDIRECT("Відомість!ca"&amp;ROW())</f>
        <v>0</v>
      </c>
      <c r="CB325" s="528">
        <f t="shared" ref="CB325:CB388" ca="1" si="661">INDIRECT("Відомість!cp"&amp;ROW())</f>
        <v>0</v>
      </c>
      <c r="CC325" s="123">
        <f t="shared" ref="CC325:CC388" ca="1" si="662">INDIRECT("Відомість!cc"&amp;ROW())</f>
        <v>0</v>
      </c>
      <c r="CD325" s="125">
        <f t="shared" ref="CD325:CD388" ca="1" si="663">INDIRECT("Відомість!cd"&amp;ROW())</f>
        <v>0</v>
      </c>
      <c r="CE325" s="125">
        <f t="shared" ref="CE325:CE388" ca="1" si="664">INDIRECT("Відомість!ce"&amp;ROW())</f>
        <v>0</v>
      </c>
      <c r="CF325" s="125">
        <f t="shared" ref="CF325:CF388" ca="1" si="665">INDIRECT("Відомість!cf"&amp;ROW())</f>
        <v>0</v>
      </c>
      <c r="CG325" s="125">
        <f t="shared" ref="CG325:CG388" ca="1" si="666">INDIRECT("Відомість!cg"&amp;ROW())</f>
        <v>0</v>
      </c>
      <c r="CH325" s="125">
        <f t="shared" ref="CH325:CH388" ca="1" si="667">INDIRECT("Відомість!ch"&amp;ROW())</f>
        <v>0</v>
      </c>
      <c r="CI325" s="125">
        <f t="shared" ref="CI325:CI388" ca="1" si="668">INDIRECT("Відомість!ci"&amp;ROW())</f>
        <v>0</v>
      </c>
      <c r="CJ325" s="125">
        <f t="shared" ref="CJ325:CJ388" ca="1" si="669">INDIRECT("Відомість!cj"&amp;ROW())</f>
        <v>0</v>
      </c>
      <c r="CK325" s="125">
        <f t="shared" ref="CK325:CK388" ca="1" si="670">INDIRECT("Відомість!ck"&amp;ROW())</f>
        <v>0</v>
      </c>
      <c r="CL325" s="125">
        <f t="shared" ca="1" si="565"/>
        <v>0</v>
      </c>
      <c r="CM325" s="125">
        <f t="shared" ca="1" si="566"/>
        <v>0</v>
      </c>
      <c r="CN325" s="125">
        <f t="shared" ca="1" si="567"/>
        <v>0</v>
      </c>
      <c r="CO325" s="125">
        <f t="shared" ca="1" si="568"/>
        <v>0</v>
      </c>
      <c r="CP325" s="125">
        <f t="shared" ca="1" si="569"/>
        <v>0</v>
      </c>
      <c r="CQ325" s="125">
        <f t="shared" ca="1" si="570"/>
        <v>0</v>
      </c>
      <c r="CR325" s="125">
        <f t="shared" ca="1" si="571"/>
        <v>0</v>
      </c>
      <c r="CS325" s="125">
        <f t="shared" ca="1" si="572"/>
        <v>0</v>
      </c>
      <c r="CT325" s="125">
        <f t="shared" ca="1" si="573"/>
        <v>0</v>
      </c>
      <c r="CU325" s="125">
        <f t="shared" ca="1" si="574"/>
        <v>0</v>
      </c>
      <c r="CV325" s="125">
        <f t="shared" ca="1" si="575"/>
        <v>0</v>
      </c>
      <c r="CW325" s="125">
        <f t="shared" ca="1" si="576"/>
        <v>0</v>
      </c>
      <c r="CX325" s="125">
        <f t="shared" ca="1" si="577"/>
        <v>0</v>
      </c>
      <c r="CY325" s="125">
        <f t="shared" ca="1" si="578"/>
        <v>0</v>
      </c>
      <c r="CZ325" s="125">
        <f t="shared" ca="1" si="579"/>
        <v>0</v>
      </c>
      <c r="DA325" s="341">
        <f t="shared" ca="1" si="580"/>
        <v>0</v>
      </c>
      <c r="DB325" s="606">
        <f t="shared" ca="1" si="581"/>
        <v>0</v>
      </c>
      <c r="DC325" s="606"/>
      <c r="DD325" s="606">
        <f t="shared" ca="1" si="582"/>
        <v>0</v>
      </c>
      <c r="DE325" s="125">
        <f t="shared" ca="1" si="583"/>
        <v>0</v>
      </c>
      <c r="DF325" s="125">
        <f t="shared" ca="1" si="584"/>
        <v>0</v>
      </c>
      <c r="DG325" s="125">
        <f t="shared" ca="1" si="585"/>
        <v>0</v>
      </c>
      <c r="DH325" s="125">
        <f t="shared" ca="1" si="586"/>
        <v>0</v>
      </c>
      <c r="DI325" s="125">
        <f t="shared" ca="1" si="587"/>
        <v>0</v>
      </c>
      <c r="DJ325" s="125">
        <f t="shared" ca="1" si="588"/>
        <v>0</v>
      </c>
      <c r="DK325" s="125">
        <f t="shared" ca="1" si="589"/>
        <v>0</v>
      </c>
      <c r="DL325" s="125">
        <f t="shared" ca="1" si="590"/>
        <v>0</v>
      </c>
      <c r="DM325" s="125">
        <f t="shared" ca="1" si="591"/>
        <v>0</v>
      </c>
      <c r="DN325" s="340" t="str">
        <f t="shared" ref="DN325:DN388" ca="1" si="671">INDIRECT("Відомість!dj"&amp;ROW())</f>
        <v xml:space="preserve">    </v>
      </c>
      <c r="DO325" s="340">
        <f t="shared" ref="DO325:DO388" ca="1" si="672">INDIRECT("Відомість!dk"&amp;ROW())</f>
        <v>0</v>
      </c>
      <c r="DP325" s="340">
        <f t="shared" ref="DP325:DP388" ca="1" si="673">INDIRECT("Відомість!dl"&amp;ROW())</f>
        <v>0</v>
      </c>
      <c r="DQ325" s="340">
        <f t="shared" ref="DQ325:DQ388" ca="1" si="674">INDIRECT("Відомість!dm"&amp;ROW())</f>
        <v>0</v>
      </c>
      <c r="DR325" s="340">
        <f t="shared" ref="DR325:DR388" ca="1" si="675">INDIRECT("Відомість!dn"&amp;ROW())</f>
        <v>0</v>
      </c>
      <c r="DS325" s="340">
        <f t="shared" ref="DS325:DS388" ca="1" si="676">INDIRECT("Відомість!do"&amp;ROW())</f>
        <v>0</v>
      </c>
    </row>
    <row r="326" spans="1:123">
      <c r="A326">
        <f t="shared" ca="1" si="594"/>
        <v>319</v>
      </c>
      <c r="B326">
        <f t="shared" ca="1" si="595"/>
        <v>0</v>
      </c>
      <c r="C326">
        <f t="shared" ca="1" si="596"/>
        <v>0</v>
      </c>
      <c r="D326">
        <f t="shared" ca="1" si="597"/>
        <v>0</v>
      </c>
      <c r="E326">
        <f t="shared" ca="1" si="598"/>
        <v>0</v>
      </c>
      <c r="F326">
        <f t="shared" ca="1" si="599"/>
        <v>0</v>
      </c>
      <c r="G326" s="123" t="str">
        <f t="shared" ca="1" si="593"/>
        <v>0.0.0</v>
      </c>
      <c r="H326" s="123" t="str">
        <f t="shared" ca="1" si="592"/>
        <v>0.0.0</v>
      </c>
      <c r="I326" s="123" t="str">
        <f t="shared" ca="1" si="592"/>
        <v>0.0.0</v>
      </c>
      <c r="J326" s="123" t="str">
        <f t="shared" ca="1" si="592"/>
        <v>0.0.0</v>
      </c>
      <c r="K326" s="123" t="str">
        <f t="shared" ca="1" si="592"/>
        <v>0.0.0</v>
      </c>
      <c r="L326" s="123" t="str">
        <f t="shared" ca="1" si="592"/>
        <v>0.0.0</v>
      </c>
      <c r="M326" s="123" t="str">
        <f t="shared" ca="1" si="592"/>
        <v>0.0.0</v>
      </c>
      <c r="N326" s="123" t="str">
        <f t="shared" ca="1" si="592"/>
        <v>0.0.0</v>
      </c>
      <c r="O326" s="123">
        <f t="shared" ca="1" si="600"/>
        <v>0</v>
      </c>
      <c r="P326" s="123">
        <f t="shared" ca="1" si="601"/>
        <v>0</v>
      </c>
      <c r="Q326" s="123">
        <f t="shared" ca="1" si="602"/>
        <v>0</v>
      </c>
      <c r="R326" s="123">
        <f t="shared" ca="1" si="602"/>
        <v>0</v>
      </c>
      <c r="S326" s="123">
        <f t="shared" ca="1" si="603"/>
        <v>0</v>
      </c>
      <c r="T326" s="123">
        <f t="shared" ca="1" si="604"/>
        <v>0</v>
      </c>
      <c r="U326" s="123">
        <f t="shared" ca="1" si="605"/>
        <v>0</v>
      </c>
      <c r="V326" s="123">
        <f t="shared" ca="1" si="606"/>
        <v>0</v>
      </c>
      <c r="W326" s="123">
        <f t="shared" ca="1" si="607"/>
        <v>0</v>
      </c>
      <c r="X326" s="123">
        <f t="shared" ca="1" si="608"/>
        <v>0</v>
      </c>
      <c r="Y326" s="123">
        <f t="shared" ca="1" si="609"/>
        <v>0</v>
      </c>
      <c r="Z326" s="123">
        <f t="shared" ca="1" si="610"/>
        <v>0</v>
      </c>
      <c r="AA326" s="123">
        <f t="shared" ca="1" si="611"/>
        <v>0</v>
      </c>
      <c r="AB326" s="123">
        <f t="shared" ca="1" si="612"/>
        <v>0</v>
      </c>
      <c r="AC326" s="123">
        <f t="shared" ca="1" si="613"/>
        <v>0</v>
      </c>
      <c r="AD326" s="123">
        <f t="shared" ca="1" si="614"/>
        <v>0</v>
      </c>
      <c r="AE326" s="123">
        <f t="shared" ca="1" si="615"/>
        <v>0</v>
      </c>
      <c r="AF326" s="123">
        <f t="shared" ca="1" si="616"/>
        <v>0</v>
      </c>
      <c r="AG326" s="123">
        <f t="shared" ca="1" si="617"/>
        <v>0</v>
      </c>
      <c r="AH326" s="123">
        <f t="shared" ca="1" si="618"/>
        <v>0</v>
      </c>
      <c r="AI326" s="123">
        <f t="shared" ca="1" si="619"/>
        <v>0</v>
      </c>
      <c r="AJ326" s="123">
        <f t="shared" ca="1" si="620"/>
        <v>0</v>
      </c>
      <c r="AK326" s="123">
        <f t="shared" ca="1" si="621"/>
        <v>0</v>
      </c>
      <c r="AL326" s="123">
        <f t="shared" ca="1" si="622"/>
        <v>0</v>
      </c>
      <c r="AM326" s="123">
        <f t="shared" ca="1" si="623"/>
        <v>0</v>
      </c>
      <c r="AN326" s="123">
        <f t="shared" ca="1" si="624"/>
        <v>0</v>
      </c>
      <c r="AO326" s="123">
        <f t="shared" ca="1" si="625"/>
        <v>0</v>
      </c>
      <c r="AP326" s="123">
        <f t="shared" ca="1" si="626"/>
        <v>0</v>
      </c>
      <c r="AQ326" s="123">
        <f t="shared" ca="1" si="627"/>
        <v>0</v>
      </c>
      <c r="AR326" s="123">
        <f t="shared" ca="1" si="628"/>
        <v>0</v>
      </c>
      <c r="AS326" s="123">
        <f t="shared" ca="1" si="629"/>
        <v>0</v>
      </c>
      <c r="AT326" s="123">
        <f t="shared" ca="1" si="630"/>
        <v>0</v>
      </c>
      <c r="AU326" s="123">
        <f t="shared" ca="1" si="631"/>
        <v>0</v>
      </c>
      <c r="AV326" s="123">
        <f t="shared" ca="1" si="632"/>
        <v>0</v>
      </c>
      <c r="AW326" s="123">
        <f t="shared" ca="1" si="633"/>
        <v>0</v>
      </c>
      <c r="AX326" s="123">
        <f t="shared" ca="1" si="634"/>
        <v>0</v>
      </c>
      <c r="AY326" s="123">
        <f t="shared" ca="1" si="635"/>
        <v>0</v>
      </c>
      <c r="AZ326" s="123">
        <f t="shared" ca="1" si="636"/>
        <v>0</v>
      </c>
      <c r="BA326" s="123">
        <f t="shared" ca="1" si="637"/>
        <v>0</v>
      </c>
      <c r="BB326" s="123">
        <f t="shared" ca="1" si="638"/>
        <v>0</v>
      </c>
      <c r="BC326" s="123">
        <f t="shared" ca="1" si="639"/>
        <v>0</v>
      </c>
      <c r="BD326" s="123">
        <f t="shared" ca="1" si="640"/>
        <v>0</v>
      </c>
      <c r="BE326" s="123">
        <f t="shared" ca="1" si="641"/>
        <v>0</v>
      </c>
      <c r="BF326" s="123">
        <f t="shared" ca="1" si="642"/>
        <v>0</v>
      </c>
      <c r="BG326" s="123">
        <f t="shared" ca="1" si="643"/>
        <v>0</v>
      </c>
      <c r="BH326" s="123">
        <f t="shared" ca="1" si="644"/>
        <v>0</v>
      </c>
      <c r="BI326" s="123">
        <f t="shared" ca="1" si="645"/>
        <v>0</v>
      </c>
      <c r="BJ326" s="123">
        <f t="shared" ca="1" si="646"/>
        <v>0</v>
      </c>
      <c r="BK326" s="123">
        <f t="shared" ca="1" si="647"/>
        <v>0</v>
      </c>
      <c r="BL326" s="123">
        <f t="shared" ca="1" si="648"/>
        <v>0</v>
      </c>
      <c r="BM326" s="123">
        <f t="shared" ca="1" si="649"/>
        <v>0</v>
      </c>
      <c r="BN326" s="123">
        <f t="shared" ca="1" si="650"/>
        <v>0.65</v>
      </c>
      <c r="BO326" s="123">
        <f t="shared" ca="1" si="651"/>
        <v>0</v>
      </c>
      <c r="BP326" s="340">
        <f t="shared" ca="1" si="652"/>
        <v>0</v>
      </c>
      <c r="BQ326" s="123">
        <f t="shared" ca="1" si="653"/>
        <v>0</v>
      </c>
      <c r="BR326" s="123">
        <f t="shared" ca="1" si="654"/>
        <v>0</v>
      </c>
      <c r="BS326" s="123">
        <f t="shared" ca="1" si="655"/>
        <v>0</v>
      </c>
      <c r="BT326" s="123">
        <f t="shared" ca="1" si="656"/>
        <v>0</v>
      </c>
      <c r="BU326" s="123">
        <f t="shared" ca="1" si="657"/>
        <v>0</v>
      </c>
      <c r="BV326" s="123"/>
      <c r="BW326" s="123">
        <f t="shared" ca="1" si="658"/>
        <v>0</v>
      </c>
      <c r="BX326" s="123"/>
      <c r="BY326" s="123">
        <f t="shared" ca="1" si="659"/>
        <v>0</v>
      </c>
      <c r="BZ326" s="123"/>
      <c r="CA326" s="123">
        <f t="shared" ca="1" si="660"/>
        <v>0</v>
      </c>
      <c r="CB326" s="528">
        <f t="shared" ca="1" si="661"/>
        <v>0</v>
      </c>
      <c r="CC326" s="123">
        <f t="shared" ca="1" si="662"/>
        <v>0</v>
      </c>
      <c r="CD326" s="125">
        <f t="shared" ca="1" si="663"/>
        <v>0</v>
      </c>
      <c r="CE326" s="125">
        <f t="shared" ca="1" si="664"/>
        <v>0</v>
      </c>
      <c r="CF326" s="125">
        <f t="shared" ca="1" si="665"/>
        <v>0</v>
      </c>
      <c r="CG326" s="125">
        <f t="shared" ca="1" si="666"/>
        <v>0</v>
      </c>
      <c r="CH326" s="125">
        <f t="shared" ca="1" si="667"/>
        <v>0</v>
      </c>
      <c r="CI326" s="125">
        <f t="shared" ca="1" si="668"/>
        <v>0</v>
      </c>
      <c r="CJ326" s="125">
        <f t="shared" ca="1" si="669"/>
        <v>0</v>
      </c>
      <c r="CK326" s="125">
        <f t="shared" ca="1" si="670"/>
        <v>0</v>
      </c>
      <c r="CL326" s="125">
        <f t="shared" ca="1" si="565"/>
        <v>0</v>
      </c>
      <c r="CM326" s="125">
        <f t="shared" ca="1" si="566"/>
        <v>0</v>
      </c>
      <c r="CN326" s="125">
        <f t="shared" ca="1" si="567"/>
        <v>0</v>
      </c>
      <c r="CO326" s="125">
        <f t="shared" ca="1" si="568"/>
        <v>0</v>
      </c>
      <c r="CP326" s="125">
        <f t="shared" ca="1" si="569"/>
        <v>0</v>
      </c>
      <c r="CQ326" s="125">
        <f t="shared" ca="1" si="570"/>
        <v>0</v>
      </c>
      <c r="CR326" s="125">
        <f t="shared" ca="1" si="571"/>
        <v>0</v>
      </c>
      <c r="CS326" s="125">
        <f t="shared" ca="1" si="572"/>
        <v>0</v>
      </c>
      <c r="CT326" s="125">
        <f t="shared" ca="1" si="573"/>
        <v>0</v>
      </c>
      <c r="CU326" s="125">
        <f t="shared" ca="1" si="574"/>
        <v>0</v>
      </c>
      <c r="CV326" s="125">
        <f t="shared" ca="1" si="575"/>
        <v>0</v>
      </c>
      <c r="CW326" s="125">
        <f t="shared" ca="1" si="576"/>
        <v>0</v>
      </c>
      <c r="CX326" s="125">
        <f t="shared" ca="1" si="577"/>
        <v>0</v>
      </c>
      <c r="CY326" s="125">
        <f t="shared" ca="1" si="578"/>
        <v>0</v>
      </c>
      <c r="CZ326" s="125">
        <f t="shared" ca="1" si="579"/>
        <v>0</v>
      </c>
      <c r="DA326" s="341">
        <f t="shared" ca="1" si="580"/>
        <v>0</v>
      </c>
      <c r="DB326" s="606">
        <f t="shared" ca="1" si="581"/>
        <v>0</v>
      </c>
      <c r="DC326" s="606"/>
      <c r="DD326" s="606">
        <f t="shared" ca="1" si="582"/>
        <v>0</v>
      </c>
      <c r="DE326" s="125">
        <f t="shared" ca="1" si="583"/>
        <v>0</v>
      </c>
      <c r="DF326" s="125">
        <f t="shared" ca="1" si="584"/>
        <v>0</v>
      </c>
      <c r="DG326" s="125">
        <f t="shared" ca="1" si="585"/>
        <v>0</v>
      </c>
      <c r="DH326" s="125">
        <f t="shared" ca="1" si="586"/>
        <v>0</v>
      </c>
      <c r="DI326" s="125">
        <f t="shared" ca="1" si="587"/>
        <v>0</v>
      </c>
      <c r="DJ326" s="125">
        <f t="shared" ca="1" si="588"/>
        <v>0</v>
      </c>
      <c r="DK326" s="125">
        <f t="shared" ca="1" si="589"/>
        <v>0</v>
      </c>
      <c r="DL326" s="125">
        <f t="shared" ca="1" si="590"/>
        <v>0</v>
      </c>
      <c r="DM326" s="125">
        <f t="shared" ca="1" si="591"/>
        <v>0</v>
      </c>
      <c r="DN326" s="340" t="str">
        <f t="shared" ca="1" si="671"/>
        <v xml:space="preserve">    </v>
      </c>
      <c r="DO326" s="340">
        <f t="shared" ca="1" si="672"/>
        <v>0</v>
      </c>
      <c r="DP326" s="340">
        <f t="shared" ca="1" si="673"/>
        <v>0</v>
      </c>
      <c r="DQ326" s="340">
        <f t="shared" ca="1" si="674"/>
        <v>0</v>
      </c>
      <c r="DR326" s="340">
        <f t="shared" ca="1" si="675"/>
        <v>0</v>
      </c>
      <c r="DS326" s="340">
        <f t="shared" ca="1" si="676"/>
        <v>0</v>
      </c>
    </row>
    <row r="327" spans="1:123">
      <c r="A327">
        <f t="shared" ca="1" si="594"/>
        <v>320</v>
      </c>
      <c r="B327">
        <f t="shared" ca="1" si="595"/>
        <v>0</v>
      </c>
      <c r="C327">
        <f t="shared" ca="1" si="596"/>
        <v>0</v>
      </c>
      <c r="D327">
        <f t="shared" ca="1" si="597"/>
        <v>0</v>
      </c>
      <c r="E327">
        <f t="shared" ca="1" si="598"/>
        <v>0</v>
      </c>
      <c r="F327">
        <f t="shared" ca="1" si="599"/>
        <v>0</v>
      </c>
      <c r="G327" s="123" t="str">
        <f t="shared" ca="1" si="593"/>
        <v>0.0.0</v>
      </c>
      <c r="H327" s="123" t="str">
        <f t="shared" ca="1" si="592"/>
        <v>0.0.0</v>
      </c>
      <c r="I327" s="123" t="str">
        <f t="shared" ca="1" si="592"/>
        <v>0.0.0</v>
      </c>
      <c r="J327" s="123" t="str">
        <f t="shared" ca="1" si="592"/>
        <v>0.0.0</v>
      </c>
      <c r="K327" s="123" t="str">
        <f t="shared" ca="1" si="592"/>
        <v>0.0.0</v>
      </c>
      <c r="L327" s="123" t="str">
        <f t="shared" ca="1" si="592"/>
        <v>0.0.0</v>
      </c>
      <c r="M327" s="123" t="str">
        <f t="shared" ca="1" si="592"/>
        <v>0.0.0</v>
      </c>
      <c r="N327" s="123" t="str">
        <f t="shared" ca="1" si="592"/>
        <v>0.0.0</v>
      </c>
      <c r="O327" s="123">
        <f t="shared" ca="1" si="600"/>
        <v>0</v>
      </c>
      <c r="P327" s="123">
        <f t="shared" ca="1" si="601"/>
        <v>0</v>
      </c>
      <c r="Q327" s="123">
        <f t="shared" ca="1" si="602"/>
        <v>0</v>
      </c>
      <c r="R327" s="123">
        <f t="shared" ca="1" si="602"/>
        <v>0</v>
      </c>
      <c r="S327" s="123">
        <f t="shared" ca="1" si="603"/>
        <v>0</v>
      </c>
      <c r="T327" s="123">
        <f t="shared" ca="1" si="604"/>
        <v>0</v>
      </c>
      <c r="U327" s="123">
        <f t="shared" ca="1" si="605"/>
        <v>0</v>
      </c>
      <c r="V327" s="123">
        <f t="shared" ca="1" si="606"/>
        <v>0</v>
      </c>
      <c r="W327" s="123">
        <f t="shared" ca="1" si="607"/>
        <v>0</v>
      </c>
      <c r="X327" s="123">
        <f t="shared" ca="1" si="608"/>
        <v>0</v>
      </c>
      <c r="Y327" s="123">
        <f t="shared" ca="1" si="609"/>
        <v>0</v>
      </c>
      <c r="Z327" s="123">
        <f t="shared" ca="1" si="610"/>
        <v>0</v>
      </c>
      <c r="AA327" s="123">
        <f t="shared" ca="1" si="611"/>
        <v>0</v>
      </c>
      <c r="AB327" s="123">
        <f t="shared" ca="1" si="612"/>
        <v>0</v>
      </c>
      <c r="AC327" s="123">
        <f t="shared" ca="1" si="613"/>
        <v>0</v>
      </c>
      <c r="AD327" s="123">
        <f t="shared" ca="1" si="614"/>
        <v>0</v>
      </c>
      <c r="AE327" s="123">
        <f t="shared" ca="1" si="615"/>
        <v>0</v>
      </c>
      <c r="AF327" s="123">
        <f t="shared" ca="1" si="616"/>
        <v>0</v>
      </c>
      <c r="AG327" s="123">
        <f t="shared" ca="1" si="617"/>
        <v>0</v>
      </c>
      <c r="AH327" s="123">
        <f t="shared" ca="1" si="618"/>
        <v>0</v>
      </c>
      <c r="AI327" s="123">
        <f t="shared" ca="1" si="619"/>
        <v>0</v>
      </c>
      <c r="AJ327" s="123">
        <f t="shared" ca="1" si="620"/>
        <v>0</v>
      </c>
      <c r="AK327" s="123">
        <f t="shared" ca="1" si="621"/>
        <v>0</v>
      </c>
      <c r="AL327" s="123">
        <f t="shared" ca="1" si="622"/>
        <v>0</v>
      </c>
      <c r="AM327" s="123">
        <f t="shared" ca="1" si="623"/>
        <v>0</v>
      </c>
      <c r="AN327" s="123">
        <f t="shared" ca="1" si="624"/>
        <v>0</v>
      </c>
      <c r="AO327" s="123">
        <f t="shared" ca="1" si="625"/>
        <v>0</v>
      </c>
      <c r="AP327" s="123">
        <f t="shared" ca="1" si="626"/>
        <v>0</v>
      </c>
      <c r="AQ327" s="123">
        <f t="shared" ca="1" si="627"/>
        <v>0</v>
      </c>
      <c r="AR327" s="123">
        <f t="shared" ca="1" si="628"/>
        <v>0</v>
      </c>
      <c r="AS327" s="123">
        <f t="shared" ca="1" si="629"/>
        <v>0</v>
      </c>
      <c r="AT327" s="123">
        <f t="shared" ca="1" si="630"/>
        <v>0</v>
      </c>
      <c r="AU327" s="123">
        <f t="shared" ca="1" si="631"/>
        <v>0</v>
      </c>
      <c r="AV327" s="123">
        <f t="shared" ca="1" si="632"/>
        <v>0</v>
      </c>
      <c r="AW327" s="123">
        <f t="shared" ca="1" si="633"/>
        <v>0</v>
      </c>
      <c r="AX327" s="123">
        <f t="shared" ca="1" si="634"/>
        <v>0</v>
      </c>
      <c r="AY327" s="123">
        <f t="shared" ca="1" si="635"/>
        <v>0</v>
      </c>
      <c r="AZ327" s="123">
        <f t="shared" ca="1" si="636"/>
        <v>0</v>
      </c>
      <c r="BA327" s="123">
        <f t="shared" ca="1" si="637"/>
        <v>0</v>
      </c>
      <c r="BB327" s="123">
        <f t="shared" ca="1" si="638"/>
        <v>0</v>
      </c>
      <c r="BC327" s="123">
        <f t="shared" ca="1" si="639"/>
        <v>0</v>
      </c>
      <c r="BD327" s="123">
        <f t="shared" ca="1" si="640"/>
        <v>0</v>
      </c>
      <c r="BE327" s="123">
        <f t="shared" ca="1" si="641"/>
        <v>0</v>
      </c>
      <c r="BF327" s="123">
        <f t="shared" ca="1" si="642"/>
        <v>0</v>
      </c>
      <c r="BG327" s="123">
        <f t="shared" ca="1" si="643"/>
        <v>0</v>
      </c>
      <c r="BH327" s="123">
        <f t="shared" ca="1" si="644"/>
        <v>0</v>
      </c>
      <c r="BI327" s="123">
        <f t="shared" ca="1" si="645"/>
        <v>0</v>
      </c>
      <c r="BJ327" s="123">
        <f t="shared" ca="1" si="646"/>
        <v>0</v>
      </c>
      <c r="BK327" s="123">
        <f t="shared" ca="1" si="647"/>
        <v>0</v>
      </c>
      <c r="BL327" s="123">
        <f t="shared" ca="1" si="648"/>
        <v>0</v>
      </c>
      <c r="BM327" s="123">
        <f t="shared" ca="1" si="649"/>
        <v>0</v>
      </c>
      <c r="BN327" s="123">
        <f t="shared" ca="1" si="650"/>
        <v>0.65</v>
      </c>
      <c r="BO327" s="123">
        <f t="shared" ca="1" si="651"/>
        <v>0</v>
      </c>
      <c r="BP327" s="340">
        <f t="shared" ca="1" si="652"/>
        <v>0</v>
      </c>
      <c r="BQ327" s="123">
        <f t="shared" ca="1" si="653"/>
        <v>0</v>
      </c>
      <c r="BR327" s="123">
        <f t="shared" ca="1" si="654"/>
        <v>0</v>
      </c>
      <c r="BS327" s="123">
        <f t="shared" ca="1" si="655"/>
        <v>0</v>
      </c>
      <c r="BT327" s="123">
        <f t="shared" ca="1" si="656"/>
        <v>0</v>
      </c>
      <c r="BU327" s="123">
        <f t="shared" ca="1" si="657"/>
        <v>0</v>
      </c>
      <c r="BV327" s="123"/>
      <c r="BW327" s="123">
        <f t="shared" ca="1" si="658"/>
        <v>0</v>
      </c>
      <c r="BX327" s="123"/>
      <c r="BY327" s="123">
        <f t="shared" ca="1" si="659"/>
        <v>0</v>
      </c>
      <c r="BZ327" s="123"/>
      <c r="CA327" s="123">
        <f t="shared" ca="1" si="660"/>
        <v>0</v>
      </c>
      <c r="CB327" s="528">
        <f t="shared" ca="1" si="661"/>
        <v>0</v>
      </c>
      <c r="CC327" s="123">
        <f t="shared" ca="1" si="662"/>
        <v>0</v>
      </c>
      <c r="CD327" s="125">
        <f t="shared" ca="1" si="663"/>
        <v>0</v>
      </c>
      <c r="CE327" s="125">
        <f t="shared" ca="1" si="664"/>
        <v>0</v>
      </c>
      <c r="CF327" s="125">
        <f t="shared" ca="1" si="665"/>
        <v>0</v>
      </c>
      <c r="CG327" s="125">
        <f t="shared" ca="1" si="666"/>
        <v>0</v>
      </c>
      <c r="CH327" s="125">
        <f t="shared" ca="1" si="667"/>
        <v>0</v>
      </c>
      <c r="CI327" s="125">
        <f t="shared" ca="1" si="668"/>
        <v>0</v>
      </c>
      <c r="CJ327" s="125">
        <f t="shared" ca="1" si="669"/>
        <v>0</v>
      </c>
      <c r="CK327" s="125">
        <f t="shared" ca="1" si="670"/>
        <v>0</v>
      </c>
      <c r="CL327" s="125">
        <f t="shared" ca="1" si="565"/>
        <v>0</v>
      </c>
      <c r="CM327" s="125">
        <f t="shared" ca="1" si="566"/>
        <v>0</v>
      </c>
      <c r="CN327" s="125">
        <f t="shared" ca="1" si="567"/>
        <v>0</v>
      </c>
      <c r="CO327" s="125">
        <f t="shared" ca="1" si="568"/>
        <v>0</v>
      </c>
      <c r="CP327" s="125">
        <f t="shared" ca="1" si="569"/>
        <v>0</v>
      </c>
      <c r="CQ327" s="125">
        <f t="shared" ca="1" si="570"/>
        <v>0</v>
      </c>
      <c r="CR327" s="125">
        <f t="shared" ca="1" si="571"/>
        <v>0</v>
      </c>
      <c r="CS327" s="125">
        <f t="shared" ca="1" si="572"/>
        <v>0</v>
      </c>
      <c r="CT327" s="125">
        <f t="shared" ca="1" si="573"/>
        <v>0</v>
      </c>
      <c r="CU327" s="125">
        <f t="shared" ca="1" si="574"/>
        <v>0</v>
      </c>
      <c r="CV327" s="125">
        <f t="shared" ca="1" si="575"/>
        <v>0</v>
      </c>
      <c r="CW327" s="125">
        <f t="shared" ca="1" si="576"/>
        <v>0</v>
      </c>
      <c r="CX327" s="125">
        <f t="shared" ca="1" si="577"/>
        <v>0</v>
      </c>
      <c r="CY327" s="125">
        <f t="shared" ca="1" si="578"/>
        <v>0</v>
      </c>
      <c r="CZ327" s="125">
        <f t="shared" ca="1" si="579"/>
        <v>0</v>
      </c>
      <c r="DA327" s="341">
        <f t="shared" ca="1" si="580"/>
        <v>0</v>
      </c>
      <c r="DB327" s="606">
        <f t="shared" ca="1" si="581"/>
        <v>0</v>
      </c>
      <c r="DC327" s="606"/>
      <c r="DD327" s="606">
        <f t="shared" ca="1" si="582"/>
        <v>0</v>
      </c>
      <c r="DE327" s="125">
        <f t="shared" ca="1" si="583"/>
        <v>0</v>
      </c>
      <c r="DF327" s="125">
        <f t="shared" ca="1" si="584"/>
        <v>0</v>
      </c>
      <c r="DG327" s="125">
        <f t="shared" ca="1" si="585"/>
        <v>0</v>
      </c>
      <c r="DH327" s="125">
        <f t="shared" ca="1" si="586"/>
        <v>0</v>
      </c>
      <c r="DI327" s="125">
        <f t="shared" ca="1" si="587"/>
        <v>0</v>
      </c>
      <c r="DJ327" s="125">
        <f t="shared" ca="1" si="588"/>
        <v>0</v>
      </c>
      <c r="DK327" s="125">
        <f t="shared" ca="1" si="589"/>
        <v>0</v>
      </c>
      <c r="DL327" s="125">
        <f t="shared" ca="1" si="590"/>
        <v>0</v>
      </c>
      <c r="DM327" s="125">
        <f t="shared" ca="1" si="591"/>
        <v>0</v>
      </c>
      <c r="DN327" s="340" t="str">
        <f t="shared" ca="1" si="671"/>
        <v xml:space="preserve">    </v>
      </c>
      <c r="DO327" s="340">
        <f t="shared" ca="1" si="672"/>
        <v>0</v>
      </c>
      <c r="DP327" s="340">
        <f t="shared" ca="1" si="673"/>
        <v>0</v>
      </c>
      <c r="DQ327" s="340">
        <f t="shared" ca="1" si="674"/>
        <v>0</v>
      </c>
      <c r="DR327" s="340">
        <f t="shared" ca="1" si="675"/>
        <v>0</v>
      </c>
      <c r="DS327" s="340">
        <f t="shared" ca="1" si="676"/>
        <v>0</v>
      </c>
    </row>
    <row r="328" spans="1:123">
      <c r="A328">
        <f t="shared" ca="1" si="594"/>
        <v>321</v>
      </c>
      <c r="B328">
        <f t="shared" ca="1" si="595"/>
        <v>0</v>
      </c>
      <c r="C328">
        <f t="shared" ca="1" si="596"/>
        <v>0</v>
      </c>
      <c r="D328">
        <f t="shared" ca="1" si="597"/>
        <v>0</v>
      </c>
      <c r="E328">
        <f t="shared" ca="1" si="598"/>
        <v>0</v>
      </c>
      <c r="F328">
        <f t="shared" ca="1" si="599"/>
        <v>0</v>
      </c>
      <c r="G328" s="123" t="str">
        <f t="shared" ca="1" si="593"/>
        <v>0.0.0</v>
      </c>
      <c r="H328" s="123" t="str">
        <f t="shared" ca="1" si="592"/>
        <v>0.0.0</v>
      </c>
      <c r="I328" s="123" t="str">
        <f t="shared" ca="1" si="592"/>
        <v>0.0.0</v>
      </c>
      <c r="J328" s="123" t="str">
        <f t="shared" ca="1" si="592"/>
        <v>0.0.0</v>
      </c>
      <c r="K328" s="123" t="str">
        <f t="shared" ca="1" si="592"/>
        <v>0.0.0</v>
      </c>
      <c r="L328" s="123" t="str">
        <f t="shared" ca="1" si="592"/>
        <v>0.0.0</v>
      </c>
      <c r="M328" s="123" t="str">
        <f t="shared" ca="1" si="592"/>
        <v>0.0.0</v>
      </c>
      <c r="N328" s="123" t="str">
        <f t="shared" ca="1" si="592"/>
        <v>0.0.0</v>
      </c>
      <c r="O328" s="123">
        <f t="shared" ca="1" si="600"/>
        <v>0</v>
      </c>
      <c r="P328" s="123">
        <f t="shared" ca="1" si="601"/>
        <v>0</v>
      </c>
      <c r="Q328" s="123">
        <f t="shared" ca="1" si="602"/>
        <v>0</v>
      </c>
      <c r="R328" s="123">
        <f t="shared" ca="1" si="602"/>
        <v>0</v>
      </c>
      <c r="S328" s="123">
        <f t="shared" ca="1" si="603"/>
        <v>0</v>
      </c>
      <c r="T328" s="123">
        <f t="shared" ca="1" si="604"/>
        <v>0</v>
      </c>
      <c r="U328" s="123">
        <f t="shared" ca="1" si="605"/>
        <v>0</v>
      </c>
      <c r="V328" s="123">
        <f t="shared" ca="1" si="606"/>
        <v>0</v>
      </c>
      <c r="W328" s="123">
        <f t="shared" ca="1" si="607"/>
        <v>0</v>
      </c>
      <c r="X328" s="123">
        <f t="shared" ca="1" si="608"/>
        <v>0</v>
      </c>
      <c r="Y328" s="123">
        <f t="shared" ca="1" si="609"/>
        <v>0</v>
      </c>
      <c r="Z328" s="123">
        <f t="shared" ca="1" si="610"/>
        <v>0</v>
      </c>
      <c r="AA328" s="123">
        <f t="shared" ca="1" si="611"/>
        <v>0</v>
      </c>
      <c r="AB328" s="123">
        <f t="shared" ca="1" si="612"/>
        <v>0</v>
      </c>
      <c r="AC328" s="123">
        <f t="shared" ca="1" si="613"/>
        <v>0</v>
      </c>
      <c r="AD328" s="123">
        <f t="shared" ca="1" si="614"/>
        <v>0</v>
      </c>
      <c r="AE328" s="123">
        <f t="shared" ca="1" si="615"/>
        <v>0</v>
      </c>
      <c r="AF328" s="123">
        <f t="shared" ca="1" si="616"/>
        <v>0</v>
      </c>
      <c r="AG328" s="123">
        <f t="shared" ca="1" si="617"/>
        <v>0</v>
      </c>
      <c r="AH328" s="123">
        <f t="shared" ca="1" si="618"/>
        <v>0</v>
      </c>
      <c r="AI328" s="123">
        <f t="shared" ca="1" si="619"/>
        <v>0</v>
      </c>
      <c r="AJ328" s="123">
        <f t="shared" ca="1" si="620"/>
        <v>0</v>
      </c>
      <c r="AK328" s="123">
        <f t="shared" ca="1" si="621"/>
        <v>0</v>
      </c>
      <c r="AL328" s="123">
        <f t="shared" ca="1" si="622"/>
        <v>0</v>
      </c>
      <c r="AM328" s="123">
        <f t="shared" ca="1" si="623"/>
        <v>0</v>
      </c>
      <c r="AN328" s="123">
        <f t="shared" ca="1" si="624"/>
        <v>0</v>
      </c>
      <c r="AO328" s="123">
        <f t="shared" ca="1" si="625"/>
        <v>0</v>
      </c>
      <c r="AP328" s="123">
        <f t="shared" ca="1" si="626"/>
        <v>0</v>
      </c>
      <c r="AQ328" s="123">
        <f t="shared" ca="1" si="627"/>
        <v>0</v>
      </c>
      <c r="AR328" s="123">
        <f t="shared" ca="1" si="628"/>
        <v>0</v>
      </c>
      <c r="AS328" s="123">
        <f t="shared" ca="1" si="629"/>
        <v>0</v>
      </c>
      <c r="AT328" s="123">
        <f t="shared" ca="1" si="630"/>
        <v>0</v>
      </c>
      <c r="AU328" s="123">
        <f t="shared" ca="1" si="631"/>
        <v>0</v>
      </c>
      <c r="AV328" s="123">
        <f t="shared" ca="1" si="632"/>
        <v>0</v>
      </c>
      <c r="AW328" s="123">
        <f t="shared" ca="1" si="633"/>
        <v>0</v>
      </c>
      <c r="AX328" s="123">
        <f t="shared" ca="1" si="634"/>
        <v>0</v>
      </c>
      <c r="AY328" s="123">
        <f t="shared" ca="1" si="635"/>
        <v>0</v>
      </c>
      <c r="AZ328" s="123">
        <f t="shared" ca="1" si="636"/>
        <v>0</v>
      </c>
      <c r="BA328" s="123">
        <f t="shared" ca="1" si="637"/>
        <v>0</v>
      </c>
      <c r="BB328" s="123">
        <f t="shared" ca="1" si="638"/>
        <v>0</v>
      </c>
      <c r="BC328" s="123">
        <f t="shared" ca="1" si="639"/>
        <v>0</v>
      </c>
      <c r="BD328" s="123">
        <f t="shared" ca="1" si="640"/>
        <v>0</v>
      </c>
      <c r="BE328" s="123">
        <f t="shared" ca="1" si="641"/>
        <v>0</v>
      </c>
      <c r="BF328" s="123">
        <f t="shared" ca="1" si="642"/>
        <v>0</v>
      </c>
      <c r="BG328" s="123">
        <f t="shared" ca="1" si="643"/>
        <v>0</v>
      </c>
      <c r="BH328" s="123">
        <f t="shared" ca="1" si="644"/>
        <v>0</v>
      </c>
      <c r="BI328" s="123">
        <f t="shared" ca="1" si="645"/>
        <v>0</v>
      </c>
      <c r="BJ328" s="123">
        <f t="shared" ca="1" si="646"/>
        <v>0</v>
      </c>
      <c r="BK328" s="123">
        <f t="shared" ca="1" si="647"/>
        <v>0</v>
      </c>
      <c r="BL328" s="123">
        <f t="shared" ca="1" si="648"/>
        <v>0</v>
      </c>
      <c r="BM328" s="123">
        <f t="shared" ca="1" si="649"/>
        <v>0</v>
      </c>
      <c r="BN328" s="123">
        <f t="shared" ca="1" si="650"/>
        <v>0.65</v>
      </c>
      <c r="BO328" s="123">
        <f t="shared" ca="1" si="651"/>
        <v>0</v>
      </c>
      <c r="BP328" s="340">
        <f t="shared" ca="1" si="652"/>
        <v>0</v>
      </c>
      <c r="BQ328" s="123">
        <f t="shared" ca="1" si="653"/>
        <v>0</v>
      </c>
      <c r="BR328" s="123">
        <f t="shared" ca="1" si="654"/>
        <v>0</v>
      </c>
      <c r="BS328" s="123">
        <f t="shared" ca="1" si="655"/>
        <v>0</v>
      </c>
      <c r="BT328" s="123">
        <f t="shared" ca="1" si="656"/>
        <v>0</v>
      </c>
      <c r="BU328" s="123">
        <f t="shared" ca="1" si="657"/>
        <v>0</v>
      </c>
      <c r="BV328" s="123"/>
      <c r="BW328" s="123">
        <f t="shared" ca="1" si="658"/>
        <v>0</v>
      </c>
      <c r="BX328" s="123"/>
      <c r="BY328" s="123">
        <f t="shared" ca="1" si="659"/>
        <v>0</v>
      </c>
      <c r="BZ328" s="123"/>
      <c r="CA328" s="123">
        <f t="shared" ca="1" si="660"/>
        <v>0</v>
      </c>
      <c r="CB328" s="528">
        <f t="shared" ca="1" si="661"/>
        <v>0</v>
      </c>
      <c r="CC328" s="123">
        <f t="shared" ca="1" si="662"/>
        <v>0</v>
      </c>
      <c r="CD328" s="125">
        <f t="shared" ca="1" si="663"/>
        <v>0</v>
      </c>
      <c r="CE328" s="125">
        <f t="shared" ca="1" si="664"/>
        <v>0</v>
      </c>
      <c r="CF328" s="125">
        <f t="shared" ca="1" si="665"/>
        <v>0</v>
      </c>
      <c r="CG328" s="125">
        <f t="shared" ca="1" si="666"/>
        <v>0</v>
      </c>
      <c r="CH328" s="125">
        <f t="shared" ca="1" si="667"/>
        <v>0</v>
      </c>
      <c r="CI328" s="125">
        <f t="shared" ca="1" si="668"/>
        <v>0</v>
      </c>
      <c r="CJ328" s="125">
        <f t="shared" ca="1" si="669"/>
        <v>0</v>
      </c>
      <c r="CK328" s="125">
        <f t="shared" ca="1" si="670"/>
        <v>0</v>
      </c>
      <c r="CL328" s="125">
        <f t="shared" ca="1" si="565"/>
        <v>0</v>
      </c>
      <c r="CM328" s="125">
        <f t="shared" ca="1" si="566"/>
        <v>0</v>
      </c>
      <c r="CN328" s="125">
        <f t="shared" ca="1" si="567"/>
        <v>0</v>
      </c>
      <c r="CO328" s="125">
        <f t="shared" ca="1" si="568"/>
        <v>0</v>
      </c>
      <c r="CP328" s="125">
        <f t="shared" ca="1" si="569"/>
        <v>0</v>
      </c>
      <c r="CQ328" s="125">
        <f t="shared" ca="1" si="570"/>
        <v>0</v>
      </c>
      <c r="CR328" s="125">
        <f t="shared" ca="1" si="571"/>
        <v>0</v>
      </c>
      <c r="CS328" s="125">
        <f t="shared" ca="1" si="572"/>
        <v>0</v>
      </c>
      <c r="CT328" s="125">
        <f t="shared" ca="1" si="573"/>
        <v>0</v>
      </c>
      <c r="CU328" s="125">
        <f t="shared" ca="1" si="574"/>
        <v>0</v>
      </c>
      <c r="CV328" s="125">
        <f t="shared" ca="1" si="575"/>
        <v>0</v>
      </c>
      <c r="CW328" s="125">
        <f t="shared" ca="1" si="576"/>
        <v>0</v>
      </c>
      <c r="CX328" s="125">
        <f t="shared" ca="1" si="577"/>
        <v>0</v>
      </c>
      <c r="CY328" s="125">
        <f t="shared" ca="1" si="578"/>
        <v>0</v>
      </c>
      <c r="CZ328" s="125">
        <f t="shared" ca="1" si="579"/>
        <v>0</v>
      </c>
      <c r="DA328" s="341">
        <f t="shared" ca="1" si="580"/>
        <v>0</v>
      </c>
      <c r="DB328" s="606">
        <f t="shared" ca="1" si="581"/>
        <v>0</v>
      </c>
      <c r="DC328" s="606"/>
      <c r="DD328" s="606">
        <f t="shared" ca="1" si="582"/>
        <v>0</v>
      </c>
      <c r="DE328" s="125">
        <f t="shared" ca="1" si="583"/>
        <v>0</v>
      </c>
      <c r="DF328" s="125">
        <f t="shared" ca="1" si="584"/>
        <v>0</v>
      </c>
      <c r="DG328" s="125">
        <f t="shared" ca="1" si="585"/>
        <v>0</v>
      </c>
      <c r="DH328" s="125">
        <f t="shared" ca="1" si="586"/>
        <v>0</v>
      </c>
      <c r="DI328" s="125">
        <f t="shared" ca="1" si="587"/>
        <v>0</v>
      </c>
      <c r="DJ328" s="125">
        <f t="shared" ca="1" si="588"/>
        <v>0</v>
      </c>
      <c r="DK328" s="125">
        <f t="shared" ca="1" si="589"/>
        <v>0</v>
      </c>
      <c r="DL328" s="125">
        <f t="shared" ca="1" si="590"/>
        <v>0</v>
      </c>
      <c r="DM328" s="125">
        <f t="shared" ca="1" si="591"/>
        <v>0</v>
      </c>
      <c r="DN328" s="340" t="str">
        <f t="shared" ca="1" si="671"/>
        <v xml:space="preserve">    </v>
      </c>
      <c r="DO328" s="340">
        <f t="shared" ca="1" si="672"/>
        <v>0</v>
      </c>
      <c r="DP328" s="340">
        <f t="shared" ca="1" si="673"/>
        <v>0</v>
      </c>
      <c r="DQ328" s="340">
        <f t="shared" ca="1" si="674"/>
        <v>0</v>
      </c>
      <c r="DR328" s="340">
        <f t="shared" ca="1" si="675"/>
        <v>0</v>
      </c>
      <c r="DS328" s="340">
        <f t="shared" ca="1" si="676"/>
        <v>0</v>
      </c>
    </row>
    <row r="329" spans="1:123">
      <c r="A329">
        <f t="shared" ca="1" si="594"/>
        <v>322</v>
      </c>
      <c r="B329">
        <f t="shared" ca="1" si="595"/>
        <v>0</v>
      </c>
      <c r="C329">
        <f t="shared" ca="1" si="596"/>
        <v>0</v>
      </c>
      <c r="D329">
        <f t="shared" ca="1" si="597"/>
        <v>0</v>
      </c>
      <c r="E329">
        <f t="shared" ca="1" si="598"/>
        <v>0</v>
      </c>
      <c r="F329">
        <f t="shared" ca="1" si="599"/>
        <v>0</v>
      </c>
      <c r="G329" s="123" t="str">
        <f t="shared" ca="1" si="593"/>
        <v>0.0.0</v>
      </c>
      <c r="H329" s="123" t="str">
        <f t="shared" ca="1" si="592"/>
        <v>0.0.0</v>
      </c>
      <c r="I329" s="123" t="str">
        <f t="shared" ca="1" si="592"/>
        <v>0.0.0</v>
      </c>
      <c r="J329" s="123" t="str">
        <f t="shared" ca="1" si="592"/>
        <v>0.0.0</v>
      </c>
      <c r="K329" s="123" t="str">
        <f t="shared" ca="1" si="592"/>
        <v>0.0.0</v>
      </c>
      <c r="L329" s="123" t="str">
        <f t="shared" ca="1" si="592"/>
        <v>0.0.0</v>
      </c>
      <c r="M329" s="123" t="str">
        <f t="shared" ca="1" si="592"/>
        <v>0.0.0</v>
      </c>
      <c r="N329" s="123" t="str">
        <f t="shared" ca="1" si="592"/>
        <v>0.0.0</v>
      </c>
      <c r="O329" s="123">
        <f t="shared" ca="1" si="600"/>
        <v>0</v>
      </c>
      <c r="P329" s="123">
        <f t="shared" ca="1" si="601"/>
        <v>0</v>
      </c>
      <c r="Q329" s="123">
        <f t="shared" ca="1" si="602"/>
        <v>0</v>
      </c>
      <c r="R329" s="123">
        <f t="shared" ca="1" si="602"/>
        <v>0</v>
      </c>
      <c r="S329" s="123">
        <f t="shared" ca="1" si="603"/>
        <v>0</v>
      </c>
      <c r="T329" s="123">
        <f t="shared" ca="1" si="604"/>
        <v>0</v>
      </c>
      <c r="U329" s="123">
        <f t="shared" ca="1" si="605"/>
        <v>0</v>
      </c>
      <c r="V329" s="123">
        <f t="shared" ca="1" si="606"/>
        <v>0</v>
      </c>
      <c r="W329" s="123">
        <f t="shared" ca="1" si="607"/>
        <v>0</v>
      </c>
      <c r="X329" s="123">
        <f t="shared" ca="1" si="608"/>
        <v>0</v>
      </c>
      <c r="Y329" s="123">
        <f t="shared" ca="1" si="609"/>
        <v>0</v>
      </c>
      <c r="Z329" s="123">
        <f t="shared" ca="1" si="610"/>
        <v>0</v>
      </c>
      <c r="AA329" s="123">
        <f t="shared" ca="1" si="611"/>
        <v>0</v>
      </c>
      <c r="AB329" s="123">
        <f t="shared" ca="1" si="612"/>
        <v>0</v>
      </c>
      <c r="AC329" s="123">
        <f t="shared" ca="1" si="613"/>
        <v>0</v>
      </c>
      <c r="AD329" s="123">
        <f t="shared" ca="1" si="614"/>
        <v>0</v>
      </c>
      <c r="AE329" s="123">
        <f t="shared" ca="1" si="615"/>
        <v>0</v>
      </c>
      <c r="AF329" s="123">
        <f t="shared" ca="1" si="616"/>
        <v>0</v>
      </c>
      <c r="AG329" s="123">
        <f t="shared" ca="1" si="617"/>
        <v>0</v>
      </c>
      <c r="AH329" s="123">
        <f t="shared" ca="1" si="618"/>
        <v>0</v>
      </c>
      <c r="AI329" s="123">
        <f t="shared" ca="1" si="619"/>
        <v>0</v>
      </c>
      <c r="AJ329" s="123">
        <f t="shared" ca="1" si="620"/>
        <v>0</v>
      </c>
      <c r="AK329" s="123">
        <f t="shared" ca="1" si="621"/>
        <v>0</v>
      </c>
      <c r="AL329" s="123">
        <f t="shared" ca="1" si="622"/>
        <v>0</v>
      </c>
      <c r="AM329" s="123">
        <f t="shared" ca="1" si="623"/>
        <v>0</v>
      </c>
      <c r="AN329" s="123">
        <f t="shared" ca="1" si="624"/>
        <v>0</v>
      </c>
      <c r="AO329" s="123">
        <f t="shared" ca="1" si="625"/>
        <v>0</v>
      </c>
      <c r="AP329" s="123">
        <f t="shared" ca="1" si="626"/>
        <v>0</v>
      </c>
      <c r="AQ329" s="123">
        <f t="shared" ca="1" si="627"/>
        <v>0</v>
      </c>
      <c r="AR329" s="123">
        <f t="shared" ca="1" si="628"/>
        <v>0</v>
      </c>
      <c r="AS329" s="123">
        <f t="shared" ca="1" si="629"/>
        <v>0</v>
      </c>
      <c r="AT329" s="123">
        <f t="shared" ca="1" si="630"/>
        <v>0</v>
      </c>
      <c r="AU329" s="123">
        <f t="shared" ca="1" si="631"/>
        <v>0</v>
      </c>
      <c r="AV329" s="123">
        <f t="shared" ca="1" si="632"/>
        <v>0</v>
      </c>
      <c r="AW329" s="123">
        <f t="shared" ca="1" si="633"/>
        <v>0</v>
      </c>
      <c r="AX329" s="123">
        <f t="shared" ca="1" si="634"/>
        <v>0</v>
      </c>
      <c r="AY329" s="123">
        <f t="shared" ca="1" si="635"/>
        <v>0</v>
      </c>
      <c r="AZ329" s="123">
        <f t="shared" ca="1" si="636"/>
        <v>0</v>
      </c>
      <c r="BA329" s="123">
        <f t="shared" ca="1" si="637"/>
        <v>0</v>
      </c>
      <c r="BB329" s="123">
        <f t="shared" ca="1" si="638"/>
        <v>0</v>
      </c>
      <c r="BC329" s="123">
        <f t="shared" ca="1" si="639"/>
        <v>0</v>
      </c>
      <c r="BD329" s="123">
        <f t="shared" ca="1" si="640"/>
        <v>0</v>
      </c>
      <c r="BE329" s="123">
        <f t="shared" ca="1" si="641"/>
        <v>0</v>
      </c>
      <c r="BF329" s="123">
        <f t="shared" ca="1" si="642"/>
        <v>0</v>
      </c>
      <c r="BG329" s="123">
        <f t="shared" ca="1" si="643"/>
        <v>0</v>
      </c>
      <c r="BH329" s="123">
        <f t="shared" ca="1" si="644"/>
        <v>0</v>
      </c>
      <c r="BI329" s="123">
        <f t="shared" ca="1" si="645"/>
        <v>0</v>
      </c>
      <c r="BJ329" s="123">
        <f t="shared" ca="1" si="646"/>
        <v>0</v>
      </c>
      <c r="BK329" s="123">
        <f t="shared" ca="1" si="647"/>
        <v>0</v>
      </c>
      <c r="BL329" s="123">
        <f t="shared" ca="1" si="648"/>
        <v>0</v>
      </c>
      <c r="BM329" s="123">
        <f t="shared" ca="1" si="649"/>
        <v>0</v>
      </c>
      <c r="BN329" s="123">
        <f t="shared" ca="1" si="650"/>
        <v>0.65</v>
      </c>
      <c r="BO329" s="123">
        <f t="shared" ca="1" si="651"/>
        <v>0</v>
      </c>
      <c r="BP329" s="340">
        <f t="shared" ca="1" si="652"/>
        <v>0</v>
      </c>
      <c r="BQ329" s="123">
        <f t="shared" ca="1" si="653"/>
        <v>0</v>
      </c>
      <c r="BR329" s="123">
        <f t="shared" ca="1" si="654"/>
        <v>0</v>
      </c>
      <c r="BS329" s="123">
        <f t="shared" ca="1" si="655"/>
        <v>0</v>
      </c>
      <c r="BT329" s="123">
        <f t="shared" ca="1" si="656"/>
        <v>0</v>
      </c>
      <c r="BU329" s="123">
        <f t="shared" ca="1" si="657"/>
        <v>0</v>
      </c>
      <c r="BV329" s="123"/>
      <c r="BW329" s="123">
        <f t="shared" ca="1" si="658"/>
        <v>0</v>
      </c>
      <c r="BX329" s="123"/>
      <c r="BY329" s="123">
        <f t="shared" ca="1" si="659"/>
        <v>0</v>
      </c>
      <c r="BZ329" s="123"/>
      <c r="CA329" s="123">
        <f t="shared" ca="1" si="660"/>
        <v>0</v>
      </c>
      <c r="CB329" s="528">
        <f t="shared" ca="1" si="661"/>
        <v>0</v>
      </c>
      <c r="CC329" s="123">
        <f t="shared" ca="1" si="662"/>
        <v>0</v>
      </c>
      <c r="CD329" s="125">
        <f t="shared" ca="1" si="663"/>
        <v>0</v>
      </c>
      <c r="CE329" s="125">
        <f t="shared" ca="1" si="664"/>
        <v>0</v>
      </c>
      <c r="CF329" s="125">
        <f t="shared" ca="1" si="665"/>
        <v>0</v>
      </c>
      <c r="CG329" s="125">
        <f t="shared" ca="1" si="666"/>
        <v>0</v>
      </c>
      <c r="CH329" s="125">
        <f t="shared" ca="1" si="667"/>
        <v>0</v>
      </c>
      <c r="CI329" s="125">
        <f t="shared" ca="1" si="668"/>
        <v>0</v>
      </c>
      <c r="CJ329" s="125">
        <f t="shared" ca="1" si="669"/>
        <v>0</v>
      </c>
      <c r="CK329" s="125">
        <f t="shared" ca="1" si="670"/>
        <v>0</v>
      </c>
      <c r="CL329" s="125">
        <f t="shared" ca="1" si="565"/>
        <v>0</v>
      </c>
      <c r="CM329" s="125">
        <f t="shared" ca="1" si="566"/>
        <v>0</v>
      </c>
      <c r="CN329" s="125">
        <f t="shared" ca="1" si="567"/>
        <v>0</v>
      </c>
      <c r="CO329" s="125">
        <f t="shared" ca="1" si="568"/>
        <v>0</v>
      </c>
      <c r="CP329" s="125">
        <f t="shared" ca="1" si="569"/>
        <v>0</v>
      </c>
      <c r="CQ329" s="125">
        <f t="shared" ca="1" si="570"/>
        <v>0</v>
      </c>
      <c r="CR329" s="125">
        <f t="shared" ca="1" si="571"/>
        <v>0</v>
      </c>
      <c r="CS329" s="125">
        <f t="shared" ca="1" si="572"/>
        <v>0</v>
      </c>
      <c r="CT329" s="125">
        <f t="shared" ca="1" si="573"/>
        <v>0</v>
      </c>
      <c r="CU329" s="125">
        <f t="shared" ca="1" si="574"/>
        <v>0</v>
      </c>
      <c r="CV329" s="125">
        <f t="shared" ca="1" si="575"/>
        <v>0</v>
      </c>
      <c r="CW329" s="125">
        <f t="shared" ca="1" si="576"/>
        <v>0</v>
      </c>
      <c r="CX329" s="125">
        <f t="shared" ca="1" si="577"/>
        <v>0</v>
      </c>
      <c r="CY329" s="125">
        <f t="shared" ca="1" si="578"/>
        <v>0</v>
      </c>
      <c r="CZ329" s="125">
        <f t="shared" ca="1" si="579"/>
        <v>0</v>
      </c>
      <c r="DA329" s="341">
        <f t="shared" ca="1" si="580"/>
        <v>0</v>
      </c>
      <c r="DB329" s="606">
        <f t="shared" ca="1" si="581"/>
        <v>0</v>
      </c>
      <c r="DC329" s="606"/>
      <c r="DD329" s="606">
        <f t="shared" ca="1" si="582"/>
        <v>0</v>
      </c>
      <c r="DE329" s="125">
        <f t="shared" ca="1" si="583"/>
        <v>0</v>
      </c>
      <c r="DF329" s="125">
        <f t="shared" ca="1" si="584"/>
        <v>0</v>
      </c>
      <c r="DG329" s="125">
        <f t="shared" ca="1" si="585"/>
        <v>0</v>
      </c>
      <c r="DH329" s="125">
        <f t="shared" ca="1" si="586"/>
        <v>0</v>
      </c>
      <c r="DI329" s="125">
        <f t="shared" ca="1" si="587"/>
        <v>0</v>
      </c>
      <c r="DJ329" s="125">
        <f t="shared" ca="1" si="588"/>
        <v>0</v>
      </c>
      <c r="DK329" s="125">
        <f t="shared" ca="1" si="589"/>
        <v>0</v>
      </c>
      <c r="DL329" s="125">
        <f t="shared" ca="1" si="590"/>
        <v>0</v>
      </c>
      <c r="DM329" s="125">
        <f t="shared" ca="1" si="591"/>
        <v>0</v>
      </c>
      <c r="DN329" s="340" t="str">
        <f t="shared" ca="1" si="671"/>
        <v xml:space="preserve">    </v>
      </c>
      <c r="DO329" s="340">
        <f t="shared" ca="1" si="672"/>
        <v>0</v>
      </c>
      <c r="DP329" s="340">
        <f t="shared" ca="1" si="673"/>
        <v>0</v>
      </c>
      <c r="DQ329" s="340">
        <f t="shared" ca="1" si="674"/>
        <v>0</v>
      </c>
      <c r="DR329" s="340">
        <f t="shared" ca="1" si="675"/>
        <v>0</v>
      </c>
      <c r="DS329" s="340">
        <f t="shared" ca="1" si="676"/>
        <v>0</v>
      </c>
    </row>
    <row r="330" spans="1:123">
      <c r="A330">
        <f t="shared" ca="1" si="594"/>
        <v>323</v>
      </c>
      <c r="B330">
        <f t="shared" ca="1" si="595"/>
        <v>0</v>
      </c>
      <c r="C330">
        <f t="shared" ca="1" si="596"/>
        <v>0</v>
      </c>
      <c r="D330">
        <f t="shared" ca="1" si="597"/>
        <v>0</v>
      </c>
      <c r="E330">
        <f t="shared" ca="1" si="598"/>
        <v>0</v>
      </c>
      <c r="F330">
        <f t="shared" ca="1" si="599"/>
        <v>0</v>
      </c>
      <c r="G330" s="123" t="str">
        <f t="shared" ca="1" si="593"/>
        <v>0.0.0</v>
      </c>
      <c r="H330" s="123" t="str">
        <f t="shared" ca="1" si="592"/>
        <v>0.0.0</v>
      </c>
      <c r="I330" s="123" t="str">
        <f t="shared" ca="1" si="592"/>
        <v>0.0.0</v>
      </c>
      <c r="J330" s="123" t="str">
        <f t="shared" ca="1" si="592"/>
        <v>0.0.0</v>
      </c>
      <c r="K330" s="123" t="str">
        <f t="shared" ca="1" si="592"/>
        <v>0.0.0</v>
      </c>
      <c r="L330" s="123" t="str">
        <f t="shared" ca="1" si="592"/>
        <v>0.0.0</v>
      </c>
      <c r="M330" s="123" t="str">
        <f t="shared" ca="1" si="592"/>
        <v>0.0.0</v>
      </c>
      <c r="N330" s="123" t="str">
        <f t="shared" ca="1" si="592"/>
        <v>0.0.0</v>
      </c>
      <c r="O330" s="123">
        <f t="shared" ca="1" si="600"/>
        <v>0</v>
      </c>
      <c r="P330" s="123">
        <f t="shared" ca="1" si="601"/>
        <v>0</v>
      </c>
      <c r="Q330" s="123">
        <f t="shared" ca="1" si="602"/>
        <v>0</v>
      </c>
      <c r="R330" s="123">
        <f t="shared" ca="1" si="602"/>
        <v>0</v>
      </c>
      <c r="S330" s="123">
        <f t="shared" ca="1" si="603"/>
        <v>0</v>
      </c>
      <c r="T330" s="123">
        <f t="shared" ca="1" si="604"/>
        <v>0</v>
      </c>
      <c r="U330" s="123">
        <f t="shared" ca="1" si="605"/>
        <v>0</v>
      </c>
      <c r="V330" s="123">
        <f t="shared" ca="1" si="606"/>
        <v>0</v>
      </c>
      <c r="W330" s="123">
        <f t="shared" ca="1" si="607"/>
        <v>0</v>
      </c>
      <c r="X330" s="123">
        <f t="shared" ca="1" si="608"/>
        <v>0</v>
      </c>
      <c r="Y330" s="123">
        <f t="shared" ca="1" si="609"/>
        <v>0</v>
      </c>
      <c r="Z330" s="123">
        <f t="shared" ca="1" si="610"/>
        <v>0</v>
      </c>
      <c r="AA330" s="123">
        <f t="shared" ca="1" si="611"/>
        <v>0</v>
      </c>
      <c r="AB330" s="123">
        <f t="shared" ca="1" si="612"/>
        <v>0</v>
      </c>
      <c r="AC330" s="123">
        <f t="shared" ca="1" si="613"/>
        <v>0</v>
      </c>
      <c r="AD330" s="123">
        <f t="shared" ca="1" si="614"/>
        <v>0</v>
      </c>
      <c r="AE330" s="123">
        <f t="shared" ca="1" si="615"/>
        <v>0</v>
      </c>
      <c r="AF330" s="123">
        <f t="shared" ca="1" si="616"/>
        <v>0</v>
      </c>
      <c r="AG330" s="123">
        <f t="shared" ca="1" si="617"/>
        <v>0</v>
      </c>
      <c r="AH330" s="123">
        <f t="shared" ca="1" si="618"/>
        <v>0</v>
      </c>
      <c r="AI330" s="123">
        <f t="shared" ca="1" si="619"/>
        <v>0</v>
      </c>
      <c r="AJ330" s="123">
        <f t="shared" ca="1" si="620"/>
        <v>0</v>
      </c>
      <c r="AK330" s="123">
        <f t="shared" ca="1" si="621"/>
        <v>0</v>
      </c>
      <c r="AL330" s="123">
        <f t="shared" ca="1" si="622"/>
        <v>0</v>
      </c>
      <c r="AM330" s="123">
        <f t="shared" ca="1" si="623"/>
        <v>0</v>
      </c>
      <c r="AN330" s="123">
        <f t="shared" ca="1" si="624"/>
        <v>0</v>
      </c>
      <c r="AO330" s="123">
        <f t="shared" ca="1" si="625"/>
        <v>0</v>
      </c>
      <c r="AP330" s="123">
        <f t="shared" ca="1" si="626"/>
        <v>0</v>
      </c>
      <c r="AQ330" s="123">
        <f t="shared" ca="1" si="627"/>
        <v>0</v>
      </c>
      <c r="AR330" s="123">
        <f t="shared" ca="1" si="628"/>
        <v>0</v>
      </c>
      <c r="AS330" s="123">
        <f t="shared" ca="1" si="629"/>
        <v>0</v>
      </c>
      <c r="AT330" s="123">
        <f t="shared" ca="1" si="630"/>
        <v>0</v>
      </c>
      <c r="AU330" s="123">
        <f t="shared" ca="1" si="631"/>
        <v>0</v>
      </c>
      <c r="AV330" s="123">
        <f t="shared" ca="1" si="632"/>
        <v>0</v>
      </c>
      <c r="AW330" s="123">
        <f t="shared" ca="1" si="633"/>
        <v>0</v>
      </c>
      <c r="AX330" s="123">
        <f t="shared" ca="1" si="634"/>
        <v>0</v>
      </c>
      <c r="AY330" s="123">
        <f t="shared" ca="1" si="635"/>
        <v>0</v>
      </c>
      <c r="AZ330" s="123">
        <f t="shared" ca="1" si="636"/>
        <v>0</v>
      </c>
      <c r="BA330" s="123">
        <f t="shared" ca="1" si="637"/>
        <v>0</v>
      </c>
      <c r="BB330" s="123">
        <f t="shared" ca="1" si="638"/>
        <v>0</v>
      </c>
      <c r="BC330" s="123">
        <f t="shared" ca="1" si="639"/>
        <v>0</v>
      </c>
      <c r="BD330" s="123">
        <f t="shared" ca="1" si="640"/>
        <v>0</v>
      </c>
      <c r="BE330" s="123">
        <f t="shared" ca="1" si="641"/>
        <v>0</v>
      </c>
      <c r="BF330" s="123">
        <f t="shared" ca="1" si="642"/>
        <v>0</v>
      </c>
      <c r="BG330" s="123">
        <f t="shared" ca="1" si="643"/>
        <v>0</v>
      </c>
      <c r="BH330" s="123">
        <f t="shared" ca="1" si="644"/>
        <v>0</v>
      </c>
      <c r="BI330" s="123">
        <f t="shared" ca="1" si="645"/>
        <v>0</v>
      </c>
      <c r="BJ330" s="123">
        <f t="shared" ca="1" si="646"/>
        <v>0</v>
      </c>
      <c r="BK330" s="123">
        <f t="shared" ca="1" si="647"/>
        <v>0</v>
      </c>
      <c r="BL330" s="123">
        <f t="shared" ca="1" si="648"/>
        <v>0</v>
      </c>
      <c r="BM330" s="123">
        <f t="shared" ca="1" si="649"/>
        <v>0</v>
      </c>
      <c r="BN330" s="123">
        <f t="shared" ca="1" si="650"/>
        <v>0.65</v>
      </c>
      <c r="BO330" s="123">
        <f t="shared" ca="1" si="651"/>
        <v>0</v>
      </c>
      <c r="BP330" s="340">
        <f t="shared" ca="1" si="652"/>
        <v>0</v>
      </c>
      <c r="BQ330" s="123">
        <f t="shared" ca="1" si="653"/>
        <v>0</v>
      </c>
      <c r="BR330" s="123">
        <f t="shared" ca="1" si="654"/>
        <v>0</v>
      </c>
      <c r="BS330" s="123">
        <f t="shared" ca="1" si="655"/>
        <v>0</v>
      </c>
      <c r="BT330" s="123">
        <f t="shared" ca="1" si="656"/>
        <v>0</v>
      </c>
      <c r="BU330" s="123">
        <f t="shared" ca="1" si="657"/>
        <v>0</v>
      </c>
      <c r="BV330" s="123"/>
      <c r="BW330" s="123">
        <f t="shared" ca="1" si="658"/>
        <v>0</v>
      </c>
      <c r="BX330" s="123"/>
      <c r="BY330" s="123">
        <f t="shared" ca="1" si="659"/>
        <v>0</v>
      </c>
      <c r="BZ330" s="123"/>
      <c r="CA330" s="123">
        <f t="shared" ca="1" si="660"/>
        <v>0</v>
      </c>
      <c r="CB330" s="528">
        <f t="shared" ca="1" si="661"/>
        <v>0</v>
      </c>
      <c r="CC330" s="123">
        <f t="shared" ca="1" si="662"/>
        <v>0</v>
      </c>
      <c r="CD330" s="125">
        <f t="shared" ca="1" si="663"/>
        <v>0</v>
      </c>
      <c r="CE330" s="125">
        <f t="shared" ca="1" si="664"/>
        <v>0</v>
      </c>
      <c r="CF330" s="125">
        <f t="shared" ca="1" si="665"/>
        <v>0</v>
      </c>
      <c r="CG330" s="125">
        <f t="shared" ca="1" si="666"/>
        <v>0</v>
      </c>
      <c r="CH330" s="125">
        <f t="shared" ca="1" si="667"/>
        <v>0</v>
      </c>
      <c r="CI330" s="125">
        <f t="shared" ca="1" si="668"/>
        <v>0</v>
      </c>
      <c r="CJ330" s="125">
        <f t="shared" ca="1" si="669"/>
        <v>0</v>
      </c>
      <c r="CK330" s="125">
        <f t="shared" ca="1" si="670"/>
        <v>0</v>
      </c>
      <c r="CL330" s="125">
        <f t="shared" ca="1" si="565"/>
        <v>0</v>
      </c>
      <c r="CM330" s="125">
        <f t="shared" ca="1" si="566"/>
        <v>0</v>
      </c>
      <c r="CN330" s="125">
        <f t="shared" ca="1" si="567"/>
        <v>0</v>
      </c>
      <c r="CO330" s="125">
        <f t="shared" ca="1" si="568"/>
        <v>0</v>
      </c>
      <c r="CP330" s="125">
        <f t="shared" ca="1" si="569"/>
        <v>0</v>
      </c>
      <c r="CQ330" s="125">
        <f t="shared" ca="1" si="570"/>
        <v>0</v>
      </c>
      <c r="CR330" s="125">
        <f t="shared" ca="1" si="571"/>
        <v>0</v>
      </c>
      <c r="CS330" s="125">
        <f t="shared" ca="1" si="572"/>
        <v>0</v>
      </c>
      <c r="CT330" s="125">
        <f t="shared" ca="1" si="573"/>
        <v>0</v>
      </c>
      <c r="CU330" s="125">
        <f t="shared" ca="1" si="574"/>
        <v>0</v>
      </c>
      <c r="CV330" s="125">
        <f t="shared" ca="1" si="575"/>
        <v>0</v>
      </c>
      <c r="CW330" s="125">
        <f t="shared" ca="1" si="576"/>
        <v>0</v>
      </c>
      <c r="CX330" s="125">
        <f t="shared" ca="1" si="577"/>
        <v>0</v>
      </c>
      <c r="CY330" s="125">
        <f t="shared" ca="1" si="578"/>
        <v>0</v>
      </c>
      <c r="CZ330" s="125">
        <f t="shared" ca="1" si="579"/>
        <v>0</v>
      </c>
      <c r="DA330" s="341">
        <f t="shared" ca="1" si="580"/>
        <v>0</v>
      </c>
      <c r="DB330" s="606">
        <f t="shared" ca="1" si="581"/>
        <v>0</v>
      </c>
      <c r="DC330" s="606"/>
      <c r="DD330" s="606">
        <f t="shared" ca="1" si="582"/>
        <v>0</v>
      </c>
      <c r="DE330" s="125">
        <f t="shared" ca="1" si="583"/>
        <v>0</v>
      </c>
      <c r="DF330" s="125">
        <f t="shared" ca="1" si="584"/>
        <v>0</v>
      </c>
      <c r="DG330" s="125">
        <f t="shared" ca="1" si="585"/>
        <v>0</v>
      </c>
      <c r="DH330" s="125">
        <f t="shared" ca="1" si="586"/>
        <v>0</v>
      </c>
      <c r="DI330" s="125">
        <f t="shared" ca="1" si="587"/>
        <v>0</v>
      </c>
      <c r="DJ330" s="125">
        <f t="shared" ca="1" si="588"/>
        <v>0</v>
      </c>
      <c r="DK330" s="125">
        <f t="shared" ca="1" si="589"/>
        <v>0</v>
      </c>
      <c r="DL330" s="125">
        <f t="shared" ca="1" si="590"/>
        <v>0</v>
      </c>
      <c r="DM330" s="125">
        <f t="shared" ca="1" si="591"/>
        <v>0</v>
      </c>
      <c r="DN330" s="340" t="str">
        <f t="shared" ca="1" si="671"/>
        <v xml:space="preserve">    </v>
      </c>
      <c r="DO330" s="340">
        <f t="shared" ca="1" si="672"/>
        <v>0</v>
      </c>
      <c r="DP330" s="340">
        <f t="shared" ca="1" si="673"/>
        <v>0</v>
      </c>
      <c r="DQ330" s="340">
        <f t="shared" ca="1" si="674"/>
        <v>0</v>
      </c>
      <c r="DR330" s="340">
        <f t="shared" ca="1" si="675"/>
        <v>0</v>
      </c>
      <c r="DS330" s="340">
        <f t="shared" ca="1" si="676"/>
        <v>0</v>
      </c>
    </row>
    <row r="331" spans="1:123">
      <c r="A331">
        <f t="shared" ca="1" si="594"/>
        <v>324</v>
      </c>
      <c r="B331">
        <f t="shared" ca="1" si="595"/>
        <v>0</v>
      </c>
      <c r="C331">
        <f t="shared" ca="1" si="596"/>
        <v>0</v>
      </c>
      <c r="D331">
        <f t="shared" ca="1" si="597"/>
        <v>0</v>
      </c>
      <c r="E331">
        <f t="shared" ca="1" si="598"/>
        <v>0</v>
      </c>
      <c r="F331">
        <f t="shared" ca="1" si="599"/>
        <v>0</v>
      </c>
      <c r="G331" s="123" t="str">
        <f t="shared" ca="1" si="593"/>
        <v>0.0.0</v>
      </c>
      <c r="H331" s="123" t="str">
        <f t="shared" ca="1" si="592"/>
        <v>0.0.0</v>
      </c>
      <c r="I331" s="123" t="str">
        <f t="shared" ca="1" si="592"/>
        <v>0.0.0</v>
      </c>
      <c r="J331" s="123" t="str">
        <f t="shared" ca="1" si="592"/>
        <v>0.0.0</v>
      </c>
      <c r="K331" s="123" t="str">
        <f t="shared" ca="1" si="592"/>
        <v>0.0.0</v>
      </c>
      <c r="L331" s="123" t="str">
        <f t="shared" ca="1" si="592"/>
        <v>0.0.0</v>
      </c>
      <c r="M331" s="123" t="str">
        <f t="shared" ca="1" si="592"/>
        <v>0.0.0</v>
      </c>
      <c r="N331" s="123" t="str">
        <f t="shared" ca="1" si="592"/>
        <v>0.0.0</v>
      </c>
      <c r="O331" s="123">
        <f t="shared" ca="1" si="600"/>
        <v>0</v>
      </c>
      <c r="P331" s="123">
        <f t="shared" ca="1" si="601"/>
        <v>0</v>
      </c>
      <c r="Q331" s="123">
        <f t="shared" ca="1" si="602"/>
        <v>0</v>
      </c>
      <c r="R331" s="123">
        <f t="shared" ca="1" si="602"/>
        <v>0</v>
      </c>
      <c r="S331" s="123">
        <f t="shared" ca="1" si="603"/>
        <v>0</v>
      </c>
      <c r="T331" s="123">
        <f t="shared" ca="1" si="604"/>
        <v>0</v>
      </c>
      <c r="U331" s="123">
        <f t="shared" ca="1" si="605"/>
        <v>0</v>
      </c>
      <c r="V331" s="123">
        <f t="shared" ca="1" si="606"/>
        <v>0</v>
      </c>
      <c r="W331" s="123">
        <f t="shared" ca="1" si="607"/>
        <v>0</v>
      </c>
      <c r="X331" s="123">
        <f t="shared" ca="1" si="608"/>
        <v>0</v>
      </c>
      <c r="Y331" s="123">
        <f t="shared" ca="1" si="609"/>
        <v>0</v>
      </c>
      <c r="Z331" s="123">
        <f t="shared" ca="1" si="610"/>
        <v>0</v>
      </c>
      <c r="AA331" s="123">
        <f t="shared" ca="1" si="611"/>
        <v>0</v>
      </c>
      <c r="AB331" s="123">
        <f t="shared" ca="1" si="612"/>
        <v>0</v>
      </c>
      <c r="AC331" s="123">
        <f t="shared" ca="1" si="613"/>
        <v>0</v>
      </c>
      <c r="AD331" s="123">
        <f t="shared" ca="1" si="614"/>
        <v>0</v>
      </c>
      <c r="AE331" s="123">
        <f t="shared" ca="1" si="615"/>
        <v>0</v>
      </c>
      <c r="AF331" s="123">
        <f t="shared" ca="1" si="616"/>
        <v>0</v>
      </c>
      <c r="AG331" s="123">
        <f t="shared" ca="1" si="617"/>
        <v>0</v>
      </c>
      <c r="AH331" s="123">
        <f t="shared" ca="1" si="618"/>
        <v>0</v>
      </c>
      <c r="AI331" s="123">
        <f t="shared" ca="1" si="619"/>
        <v>0</v>
      </c>
      <c r="AJ331" s="123">
        <f t="shared" ca="1" si="620"/>
        <v>0</v>
      </c>
      <c r="AK331" s="123">
        <f t="shared" ca="1" si="621"/>
        <v>0</v>
      </c>
      <c r="AL331" s="123">
        <f t="shared" ca="1" si="622"/>
        <v>0</v>
      </c>
      <c r="AM331" s="123">
        <f t="shared" ca="1" si="623"/>
        <v>0</v>
      </c>
      <c r="AN331" s="123">
        <f t="shared" ca="1" si="624"/>
        <v>0</v>
      </c>
      <c r="AO331" s="123">
        <f t="shared" ca="1" si="625"/>
        <v>0</v>
      </c>
      <c r="AP331" s="123">
        <f t="shared" ca="1" si="626"/>
        <v>0</v>
      </c>
      <c r="AQ331" s="123">
        <f t="shared" ca="1" si="627"/>
        <v>0</v>
      </c>
      <c r="AR331" s="123">
        <f t="shared" ca="1" si="628"/>
        <v>0</v>
      </c>
      <c r="AS331" s="123">
        <f t="shared" ca="1" si="629"/>
        <v>0</v>
      </c>
      <c r="AT331" s="123">
        <f t="shared" ca="1" si="630"/>
        <v>0</v>
      </c>
      <c r="AU331" s="123">
        <f t="shared" ca="1" si="631"/>
        <v>0</v>
      </c>
      <c r="AV331" s="123">
        <f t="shared" ca="1" si="632"/>
        <v>0</v>
      </c>
      <c r="AW331" s="123">
        <f t="shared" ca="1" si="633"/>
        <v>0</v>
      </c>
      <c r="AX331" s="123">
        <f t="shared" ca="1" si="634"/>
        <v>0</v>
      </c>
      <c r="AY331" s="123">
        <f t="shared" ca="1" si="635"/>
        <v>0</v>
      </c>
      <c r="AZ331" s="123">
        <f t="shared" ca="1" si="636"/>
        <v>0</v>
      </c>
      <c r="BA331" s="123">
        <f t="shared" ca="1" si="637"/>
        <v>0</v>
      </c>
      <c r="BB331" s="123">
        <f t="shared" ca="1" si="638"/>
        <v>0</v>
      </c>
      <c r="BC331" s="123">
        <f t="shared" ca="1" si="639"/>
        <v>0</v>
      </c>
      <c r="BD331" s="123">
        <f t="shared" ca="1" si="640"/>
        <v>0</v>
      </c>
      <c r="BE331" s="123">
        <f t="shared" ca="1" si="641"/>
        <v>0</v>
      </c>
      <c r="BF331" s="123">
        <f t="shared" ca="1" si="642"/>
        <v>0</v>
      </c>
      <c r="BG331" s="123">
        <f t="shared" ca="1" si="643"/>
        <v>0</v>
      </c>
      <c r="BH331" s="123">
        <f t="shared" ca="1" si="644"/>
        <v>0</v>
      </c>
      <c r="BI331" s="123">
        <f t="shared" ca="1" si="645"/>
        <v>0</v>
      </c>
      <c r="BJ331" s="123">
        <f t="shared" ca="1" si="646"/>
        <v>0</v>
      </c>
      <c r="BK331" s="123">
        <f t="shared" ca="1" si="647"/>
        <v>0</v>
      </c>
      <c r="BL331" s="123">
        <f t="shared" ca="1" si="648"/>
        <v>0</v>
      </c>
      <c r="BM331" s="123">
        <f t="shared" ca="1" si="649"/>
        <v>0</v>
      </c>
      <c r="BN331" s="123">
        <f t="shared" ca="1" si="650"/>
        <v>0.65</v>
      </c>
      <c r="BO331" s="123">
        <f t="shared" ca="1" si="651"/>
        <v>0</v>
      </c>
      <c r="BP331" s="340">
        <f t="shared" ca="1" si="652"/>
        <v>0</v>
      </c>
      <c r="BQ331" s="123">
        <f t="shared" ca="1" si="653"/>
        <v>0</v>
      </c>
      <c r="BR331" s="123">
        <f t="shared" ca="1" si="654"/>
        <v>0</v>
      </c>
      <c r="BS331" s="123">
        <f t="shared" ca="1" si="655"/>
        <v>0</v>
      </c>
      <c r="BT331" s="123">
        <f t="shared" ca="1" si="656"/>
        <v>0</v>
      </c>
      <c r="BU331" s="123">
        <f t="shared" ca="1" si="657"/>
        <v>0</v>
      </c>
      <c r="BV331" s="123"/>
      <c r="BW331" s="123">
        <f t="shared" ca="1" si="658"/>
        <v>0</v>
      </c>
      <c r="BX331" s="123"/>
      <c r="BY331" s="123">
        <f t="shared" ca="1" si="659"/>
        <v>0</v>
      </c>
      <c r="BZ331" s="123"/>
      <c r="CA331" s="123">
        <f t="shared" ca="1" si="660"/>
        <v>0</v>
      </c>
      <c r="CB331" s="528">
        <f t="shared" ca="1" si="661"/>
        <v>0</v>
      </c>
      <c r="CC331" s="123">
        <f t="shared" ca="1" si="662"/>
        <v>0</v>
      </c>
      <c r="CD331" s="125">
        <f t="shared" ca="1" si="663"/>
        <v>0</v>
      </c>
      <c r="CE331" s="125">
        <f t="shared" ca="1" si="664"/>
        <v>0</v>
      </c>
      <c r="CF331" s="125">
        <f t="shared" ca="1" si="665"/>
        <v>0</v>
      </c>
      <c r="CG331" s="125">
        <f t="shared" ca="1" si="666"/>
        <v>0</v>
      </c>
      <c r="CH331" s="125">
        <f t="shared" ca="1" si="667"/>
        <v>0</v>
      </c>
      <c r="CI331" s="125">
        <f t="shared" ca="1" si="668"/>
        <v>0</v>
      </c>
      <c r="CJ331" s="125">
        <f t="shared" ca="1" si="669"/>
        <v>0</v>
      </c>
      <c r="CK331" s="125">
        <f t="shared" ca="1" si="670"/>
        <v>0</v>
      </c>
      <c r="CL331" s="125">
        <f t="shared" ca="1" si="565"/>
        <v>0</v>
      </c>
      <c r="CM331" s="125">
        <f t="shared" ca="1" si="566"/>
        <v>0</v>
      </c>
      <c r="CN331" s="125">
        <f t="shared" ca="1" si="567"/>
        <v>0</v>
      </c>
      <c r="CO331" s="125">
        <f t="shared" ca="1" si="568"/>
        <v>0</v>
      </c>
      <c r="CP331" s="125">
        <f t="shared" ca="1" si="569"/>
        <v>0</v>
      </c>
      <c r="CQ331" s="125">
        <f t="shared" ca="1" si="570"/>
        <v>0</v>
      </c>
      <c r="CR331" s="125">
        <f t="shared" ca="1" si="571"/>
        <v>0</v>
      </c>
      <c r="CS331" s="125">
        <f t="shared" ca="1" si="572"/>
        <v>0</v>
      </c>
      <c r="CT331" s="125">
        <f t="shared" ca="1" si="573"/>
        <v>0</v>
      </c>
      <c r="CU331" s="125">
        <f t="shared" ca="1" si="574"/>
        <v>0</v>
      </c>
      <c r="CV331" s="125">
        <f t="shared" ca="1" si="575"/>
        <v>0</v>
      </c>
      <c r="CW331" s="125">
        <f t="shared" ca="1" si="576"/>
        <v>0</v>
      </c>
      <c r="CX331" s="125">
        <f t="shared" ca="1" si="577"/>
        <v>0</v>
      </c>
      <c r="CY331" s="125">
        <f t="shared" ca="1" si="578"/>
        <v>0</v>
      </c>
      <c r="CZ331" s="125">
        <f t="shared" ca="1" si="579"/>
        <v>0</v>
      </c>
      <c r="DA331" s="341">
        <f t="shared" ca="1" si="580"/>
        <v>0</v>
      </c>
      <c r="DB331" s="606">
        <f t="shared" ca="1" si="581"/>
        <v>0</v>
      </c>
      <c r="DC331" s="606"/>
      <c r="DD331" s="606">
        <f t="shared" ca="1" si="582"/>
        <v>0</v>
      </c>
      <c r="DE331" s="125">
        <f t="shared" ca="1" si="583"/>
        <v>0</v>
      </c>
      <c r="DF331" s="125">
        <f t="shared" ca="1" si="584"/>
        <v>0</v>
      </c>
      <c r="DG331" s="125">
        <f t="shared" ca="1" si="585"/>
        <v>0</v>
      </c>
      <c r="DH331" s="125">
        <f t="shared" ca="1" si="586"/>
        <v>0</v>
      </c>
      <c r="DI331" s="125">
        <f t="shared" ca="1" si="587"/>
        <v>0</v>
      </c>
      <c r="DJ331" s="125">
        <f t="shared" ca="1" si="588"/>
        <v>0</v>
      </c>
      <c r="DK331" s="125">
        <f t="shared" ca="1" si="589"/>
        <v>0</v>
      </c>
      <c r="DL331" s="125">
        <f t="shared" ca="1" si="590"/>
        <v>0</v>
      </c>
      <c r="DM331" s="125">
        <f t="shared" ca="1" si="591"/>
        <v>0</v>
      </c>
      <c r="DN331" s="340" t="str">
        <f t="shared" ca="1" si="671"/>
        <v xml:space="preserve">    </v>
      </c>
      <c r="DO331" s="340">
        <f t="shared" ca="1" si="672"/>
        <v>0</v>
      </c>
      <c r="DP331" s="340">
        <f t="shared" ca="1" si="673"/>
        <v>0</v>
      </c>
      <c r="DQ331" s="340">
        <f t="shared" ca="1" si="674"/>
        <v>0</v>
      </c>
      <c r="DR331" s="340">
        <f t="shared" ca="1" si="675"/>
        <v>0</v>
      </c>
      <c r="DS331" s="340">
        <f t="shared" ca="1" si="676"/>
        <v>0</v>
      </c>
    </row>
    <row r="332" spans="1:123">
      <c r="A332">
        <f t="shared" ca="1" si="594"/>
        <v>325</v>
      </c>
      <c r="B332">
        <f t="shared" ca="1" si="595"/>
        <v>0</v>
      </c>
      <c r="C332">
        <f t="shared" ca="1" si="596"/>
        <v>0</v>
      </c>
      <c r="D332">
        <f t="shared" ca="1" si="597"/>
        <v>0</v>
      </c>
      <c r="E332">
        <f t="shared" ca="1" si="598"/>
        <v>0</v>
      </c>
      <c r="F332">
        <f t="shared" ca="1" si="599"/>
        <v>0</v>
      </c>
      <c r="G332" s="123" t="str">
        <f t="shared" ca="1" si="593"/>
        <v>0.0.0</v>
      </c>
      <c r="H332" s="123" t="str">
        <f t="shared" ca="1" si="592"/>
        <v>0.0.0</v>
      </c>
      <c r="I332" s="123" t="str">
        <f t="shared" ca="1" si="592"/>
        <v>0.0.0</v>
      </c>
      <c r="J332" s="123" t="str">
        <f t="shared" ca="1" si="592"/>
        <v>0.0.0</v>
      </c>
      <c r="K332" s="123" t="str">
        <f t="shared" ca="1" si="592"/>
        <v>0.0.0</v>
      </c>
      <c r="L332" s="123" t="str">
        <f t="shared" ca="1" si="592"/>
        <v>0.0.0</v>
      </c>
      <c r="M332" s="123" t="str">
        <f t="shared" ca="1" si="592"/>
        <v>0.0.0</v>
      </c>
      <c r="N332" s="123" t="str">
        <f t="shared" ca="1" si="592"/>
        <v>0.0.0</v>
      </c>
      <c r="O332" s="123">
        <f t="shared" ca="1" si="600"/>
        <v>0</v>
      </c>
      <c r="P332" s="123">
        <f t="shared" ca="1" si="601"/>
        <v>0</v>
      </c>
      <c r="Q332" s="123">
        <f t="shared" ca="1" si="602"/>
        <v>0</v>
      </c>
      <c r="R332" s="123">
        <f t="shared" ca="1" si="602"/>
        <v>0</v>
      </c>
      <c r="S332" s="123">
        <f t="shared" ca="1" si="603"/>
        <v>0</v>
      </c>
      <c r="T332" s="123">
        <f t="shared" ca="1" si="604"/>
        <v>0</v>
      </c>
      <c r="U332" s="123">
        <f t="shared" ca="1" si="605"/>
        <v>0</v>
      </c>
      <c r="V332" s="123">
        <f t="shared" ca="1" si="606"/>
        <v>0</v>
      </c>
      <c r="W332" s="123">
        <f t="shared" ca="1" si="607"/>
        <v>0</v>
      </c>
      <c r="X332" s="123">
        <f t="shared" ca="1" si="608"/>
        <v>0</v>
      </c>
      <c r="Y332" s="123">
        <f t="shared" ca="1" si="609"/>
        <v>0</v>
      </c>
      <c r="Z332" s="123">
        <f t="shared" ca="1" si="610"/>
        <v>0</v>
      </c>
      <c r="AA332" s="123">
        <f t="shared" ca="1" si="611"/>
        <v>0</v>
      </c>
      <c r="AB332" s="123">
        <f t="shared" ca="1" si="612"/>
        <v>0</v>
      </c>
      <c r="AC332" s="123">
        <f t="shared" ca="1" si="613"/>
        <v>0</v>
      </c>
      <c r="AD332" s="123">
        <f t="shared" ca="1" si="614"/>
        <v>0</v>
      </c>
      <c r="AE332" s="123">
        <f t="shared" ca="1" si="615"/>
        <v>0</v>
      </c>
      <c r="AF332" s="123">
        <f t="shared" ca="1" si="616"/>
        <v>0</v>
      </c>
      <c r="AG332" s="123">
        <f t="shared" ca="1" si="617"/>
        <v>0</v>
      </c>
      <c r="AH332" s="123">
        <f t="shared" ca="1" si="618"/>
        <v>0</v>
      </c>
      <c r="AI332" s="123">
        <f t="shared" ca="1" si="619"/>
        <v>0</v>
      </c>
      <c r="AJ332" s="123">
        <f t="shared" ca="1" si="620"/>
        <v>0</v>
      </c>
      <c r="AK332" s="123">
        <f t="shared" ca="1" si="621"/>
        <v>0</v>
      </c>
      <c r="AL332" s="123">
        <f t="shared" ca="1" si="622"/>
        <v>0</v>
      </c>
      <c r="AM332" s="123">
        <f t="shared" ca="1" si="623"/>
        <v>0</v>
      </c>
      <c r="AN332" s="123">
        <f t="shared" ca="1" si="624"/>
        <v>0</v>
      </c>
      <c r="AO332" s="123">
        <f t="shared" ca="1" si="625"/>
        <v>0</v>
      </c>
      <c r="AP332" s="123">
        <f t="shared" ca="1" si="626"/>
        <v>0</v>
      </c>
      <c r="AQ332" s="123">
        <f t="shared" ca="1" si="627"/>
        <v>0</v>
      </c>
      <c r="AR332" s="123">
        <f t="shared" ca="1" si="628"/>
        <v>0</v>
      </c>
      <c r="AS332" s="123">
        <f t="shared" ca="1" si="629"/>
        <v>0</v>
      </c>
      <c r="AT332" s="123">
        <f t="shared" ca="1" si="630"/>
        <v>0</v>
      </c>
      <c r="AU332" s="123">
        <f t="shared" ca="1" si="631"/>
        <v>0</v>
      </c>
      <c r="AV332" s="123">
        <f t="shared" ca="1" si="632"/>
        <v>0</v>
      </c>
      <c r="AW332" s="123">
        <f t="shared" ca="1" si="633"/>
        <v>0</v>
      </c>
      <c r="AX332" s="123">
        <f t="shared" ca="1" si="634"/>
        <v>0</v>
      </c>
      <c r="AY332" s="123">
        <f t="shared" ca="1" si="635"/>
        <v>0</v>
      </c>
      <c r="AZ332" s="123">
        <f t="shared" ca="1" si="636"/>
        <v>0</v>
      </c>
      <c r="BA332" s="123">
        <f t="shared" ca="1" si="637"/>
        <v>0</v>
      </c>
      <c r="BB332" s="123">
        <f t="shared" ca="1" si="638"/>
        <v>0</v>
      </c>
      <c r="BC332" s="123">
        <f t="shared" ca="1" si="639"/>
        <v>0</v>
      </c>
      <c r="BD332" s="123">
        <f t="shared" ca="1" si="640"/>
        <v>0</v>
      </c>
      <c r="BE332" s="123">
        <f t="shared" ca="1" si="641"/>
        <v>0</v>
      </c>
      <c r="BF332" s="123">
        <f t="shared" ca="1" si="642"/>
        <v>0</v>
      </c>
      <c r="BG332" s="123">
        <f t="shared" ca="1" si="643"/>
        <v>0</v>
      </c>
      <c r="BH332" s="123">
        <f t="shared" ca="1" si="644"/>
        <v>0</v>
      </c>
      <c r="BI332" s="123">
        <f t="shared" ca="1" si="645"/>
        <v>0</v>
      </c>
      <c r="BJ332" s="123">
        <f t="shared" ca="1" si="646"/>
        <v>0</v>
      </c>
      <c r="BK332" s="123">
        <f t="shared" ca="1" si="647"/>
        <v>0</v>
      </c>
      <c r="BL332" s="123">
        <f t="shared" ca="1" si="648"/>
        <v>0</v>
      </c>
      <c r="BM332" s="123">
        <f t="shared" ca="1" si="649"/>
        <v>0</v>
      </c>
      <c r="BN332" s="123">
        <f t="shared" ca="1" si="650"/>
        <v>0.65</v>
      </c>
      <c r="BO332" s="123">
        <f t="shared" ca="1" si="651"/>
        <v>0</v>
      </c>
      <c r="BP332" s="340">
        <f t="shared" ca="1" si="652"/>
        <v>0</v>
      </c>
      <c r="BQ332" s="123">
        <f t="shared" ca="1" si="653"/>
        <v>0</v>
      </c>
      <c r="BR332" s="123">
        <f t="shared" ca="1" si="654"/>
        <v>0</v>
      </c>
      <c r="BS332" s="123">
        <f t="shared" ca="1" si="655"/>
        <v>0</v>
      </c>
      <c r="BT332" s="123">
        <f t="shared" ca="1" si="656"/>
        <v>0</v>
      </c>
      <c r="BU332" s="123">
        <f t="shared" ca="1" si="657"/>
        <v>0</v>
      </c>
      <c r="BV332" s="123"/>
      <c r="BW332" s="123">
        <f t="shared" ca="1" si="658"/>
        <v>0</v>
      </c>
      <c r="BX332" s="123"/>
      <c r="BY332" s="123">
        <f t="shared" ca="1" si="659"/>
        <v>0</v>
      </c>
      <c r="BZ332" s="123"/>
      <c r="CA332" s="123">
        <f t="shared" ca="1" si="660"/>
        <v>0</v>
      </c>
      <c r="CB332" s="528">
        <f t="shared" ca="1" si="661"/>
        <v>0</v>
      </c>
      <c r="CC332" s="123">
        <f t="shared" ca="1" si="662"/>
        <v>0</v>
      </c>
      <c r="CD332" s="125">
        <f t="shared" ca="1" si="663"/>
        <v>0</v>
      </c>
      <c r="CE332" s="125">
        <f t="shared" ca="1" si="664"/>
        <v>0</v>
      </c>
      <c r="CF332" s="125">
        <f t="shared" ca="1" si="665"/>
        <v>0</v>
      </c>
      <c r="CG332" s="125">
        <f t="shared" ca="1" si="666"/>
        <v>0</v>
      </c>
      <c r="CH332" s="125">
        <f t="shared" ca="1" si="667"/>
        <v>0</v>
      </c>
      <c r="CI332" s="125">
        <f t="shared" ca="1" si="668"/>
        <v>0</v>
      </c>
      <c r="CJ332" s="125">
        <f t="shared" ca="1" si="669"/>
        <v>0</v>
      </c>
      <c r="CK332" s="125">
        <f t="shared" ca="1" si="670"/>
        <v>0</v>
      </c>
      <c r="CL332" s="125">
        <f t="shared" ca="1" si="565"/>
        <v>0</v>
      </c>
      <c r="CM332" s="125">
        <f t="shared" ca="1" si="566"/>
        <v>0</v>
      </c>
      <c r="CN332" s="125">
        <f t="shared" ca="1" si="567"/>
        <v>0</v>
      </c>
      <c r="CO332" s="125">
        <f t="shared" ca="1" si="568"/>
        <v>0</v>
      </c>
      <c r="CP332" s="125">
        <f t="shared" ca="1" si="569"/>
        <v>0</v>
      </c>
      <c r="CQ332" s="125">
        <f t="shared" ca="1" si="570"/>
        <v>0</v>
      </c>
      <c r="CR332" s="125">
        <f t="shared" ca="1" si="571"/>
        <v>0</v>
      </c>
      <c r="CS332" s="125">
        <f t="shared" ca="1" si="572"/>
        <v>0</v>
      </c>
      <c r="CT332" s="125">
        <f t="shared" ca="1" si="573"/>
        <v>0</v>
      </c>
      <c r="CU332" s="125">
        <f t="shared" ca="1" si="574"/>
        <v>0</v>
      </c>
      <c r="CV332" s="125">
        <f t="shared" ca="1" si="575"/>
        <v>0</v>
      </c>
      <c r="CW332" s="125">
        <f t="shared" ca="1" si="576"/>
        <v>0</v>
      </c>
      <c r="CX332" s="125">
        <f t="shared" ca="1" si="577"/>
        <v>0</v>
      </c>
      <c r="CY332" s="125">
        <f t="shared" ca="1" si="578"/>
        <v>0</v>
      </c>
      <c r="CZ332" s="125">
        <f t="shared" ca="1" si="579"/>
        <v>0</v>
      </c>
      <c r="DA332" s="341">
        <f t="shared" ca="1" si="580"/>
        <v>0</v>
      </c>
      <c r="DB332" s="606">
        <f t="shared" ca="1" si="581"/>
        <v>0</v>
      </c>
      <c r="DC332" s="606"/>
      <c r="DD332" s="606">
        <f t="shared" ca="1" si="582"/>
        <v>0</v>
      </c>
      <c r="DE332" s="125">
        <f t="shared" ca="1" si="583"/>
        <v>0</v>
      </c>
      <c r="DF332" s="125">
        <f t="shared" ca="1" si="584"/>
        <v>0</v>
      </c>
      <c r="DG332" s="125">
        <f t="shared" ca="1" si="585"/>
        <v>0</v>
      </c>
      <c r="DH332" s="125">
        <f t="shared" ca="1" si="586"/>
        <v>0</v>
      </c>
      <c r="DI332" s="125">
        <f t="shared" ca="1" si="587"/>
        <v>0</v>
      </c>
      <c r="DJ332" s="125">
        <f t="shared" ca="1" si="588"/>
        <v>0</v>
      </c>
      <c r="DK332" s="125">
        <f t="shared" ca="1" si="589"/>
        <v>0</v>
      </c>
      <c r="DL332" s="125">
        <f t="shared" ca="1" si="590"/>
        <v>0</v>
      </c>
      <c r="DM332" s="125">
        <f t="shared" ca="1" si="591"/>
        <v>0</v>
      </c>
      <c r="DN332" s="340" t="str">
        <f t="shared" ca="1" si="671"/>
        <v xml:space="preserve">    </v>
      </c>
      <c r="DO332" s="340">
        <f t="shared" ca="1" si="672"/>
        <v>0</v>
      </c>
      <c r="DP332" s="340">
        <f t="shared" ca="1" si="673"/>
        <v>0</v>
      </c>
      <c r="DQ332" s="340">
        <f t="shared" ca="1" si="674"/>
        <v>0</v>
      </c>
      <c r="DR332" s="340">
        <f t="shared" ca="1" si="675"/>
        <v>0</v>
      </c>
      <c r="DS332" s="340">
        <f t="shared" ca="1" si="676"/>
        <v>0</v>
      </c>
    </row>
    <row r="333" spans="1:123">
      <c r="A333">
        <f t="shared" ca="1" si="594"/>
        <v>326</v>
      </c>
      <c r="B333">
        <f t="shared" ca="1" si="595"/>
        <v>0</v>
      </c>
      <c r="C333">
        <f t="shared" ca="1" si="596"/>
        <v>0</v>
      </c>
      <c r="D333">
        <f t="shared" ca="1" si="597"/>
        <v>0</v>
      </c>
      <c r="E333">
        <f t="shared" ca="1" si="598"/>
        <v>0</v>
      </c>
      <c r="F333">
        <f t="shared" ca="1" si="599"/>
        <v>0</v>
      </c>
      <c r="G333" s="123" t="str">
        <f t="shared" ca="1" si="593"/>
        <v>0.0.0</v>
      </c>
      <c r="H333" s="123" t="str">
        <f t="shared" ca="1" si="592"/>
        <v>0.0.0</v>
      </c>
      <c r="I333" s="123" t="str">
        <f t="shared" ca="1" si="592"/>
        <v>0.0.0</v>
      </c>
      <c r="J333" s="123" t="str">
        <f t="shared" ca="1" si="592"/>
        <v>0.0.0</v>
      </c>
      <c r="K333" s="123" t="str">
        <f t="shared" ca="1" si="592"/>
        <v>0.0.0</v>
      </c>
      <c r="L333" s="123" t="str">
        <f t="shared" ca="1" si="592"/>
        <v>0.0.0</v>
      </c>
      <c r="M333" s="123" t="str">
        <f t="shared" ca="1" si="592"/>
        <v>0.0.0</v>
      </c>
      <c r="N333" s="123" t="str">
        <f t="shared" ca="1" si="592"/>
        <v>0.0.0</v>
      </c>
      <c r="O333" s="123">
        <f t="shared" ca="1" si="600"/>
        <v>0</v>
      </c>
      <c r="P333" s="123">
        <f t="shared" ca="1" si="601"/>
        <v>0</v>
      </c>
      <c r="Q333" s="123">
        <f t="shared" ca="1" si="602"/>
        <v>0</v>
      </c>
      <c r="R333" s="123">
        <f t="shared" ca="1" si="602"/>
        <v>0</v>
      </c>
      <c r="S333" s="123">
        <f t="shared" ca="1" si="603"/>
        <v>0</v>
      </c>
      <c r="T333" s="123">
        <f t="shared" ca="1" si="604"/>
        <v>0</v>
      </c>
      <c r="U333" s="123">
        <f t="shared" ca="1" si="605"/>
        <v>0</v>
      </c>
      <c r="V333" s="123">
        <f t="shared" ca="1" si="606"/>
        <v>0</v>
      </c>
      <c r="W333" s="123">
        <f t="shared" ca="1" si="607"/>
        <v>0</v>
      </c>
      <c r="X333" s="123">
        <f t="shared" ca="1" si="608"/>
        <v>0</v>
      </c>
      <c r="Y333" s="123">
        <f t="shared" ca="1" si="609"/>
        <v>0</v>
      </c>
      <c r="Z333" s="123">
        <f t="shared" ca="1" si="610"/>
        <v>0</v>
      </c>
      <c r="AA333" s="123">
        <f t="shared" ca="1" si="611"/>
        <v>0</v>
      </c>
      <c r="AB333" s="123">
        <f t="shared" ca="1" si="612"/>
        <v>0</v>
      </c>
      <c r="AC333" s="123">
        <f t="shared" ca="1" si="613"/>
        <v>0</v>
      </c>
      <c r="AD333" s="123">
        <f t="shared" ca="1" si="614"/>
        <v>0</v>
      </c>
      <c r="AE333" s="123">
        <f t="shared" ca="1" si="615"/>
        <v>0</v>
      </c>
      <c r="AF333" s="123">
        <f t="shared" ca="1" si="616"/>
        <v>0</v>
      </c>
      <c r="AG333" s="123">
        <f t="shared" ca="1" si="617"/>
        <v>0</v>
      </c>
      <c r="AH333" s="123">
        <f t="shared" ca="1" si="618"/>
        <v>0</v>
      </c>
      <c r="AI333" s="123">
        <f t="shared" ca="1" si="619"/>
        <v>0</v>
      </c>
      <c r="AJ333" s="123">
        <f t="shared" ca="1" si="620"/>
        <v>0</v>
      </c>
      <c r="AK333" s="123">
        <f t="shared" ca="1" si="621"/>
        <v>0</v>
      </c>
      <c r="AL333" s="123">
        <f t="shared" ca="1" si="622"/>
        <v>0</v>
      </c>
      <c r="AM333" s="123">
        <f t="shared" ca="1" si="623"/>
        <v>0</v>
      </c>
      <c r="AN333" s="123">
        <f t="shared" ca="1" si="624"/>
        <v>0</v>
      </c>
      <c r="AO333" s="123">
        <f t="shared" ca="1" si="625"/>
        <v>0</v>
      </c>
      <c r="AP333" s="123">
        <f t="shared" ca="1" si="626"/>
        <v>0</v>
      </c>
      <c r="AQ333" s="123">
        <f t="shared" ca="1" si="627"/>
        <v>0</v>
      </c>
      <c r="AR333" s="123">
        <f t="shared" ca="1" si="628"/>
        <v>0</v>
      </c>
      <c r="AS333" s="123">
        <f t="shared" ca="1" si="629"/>
        <v>0</v>
      </c>
      <c r="AT333" s="123">
        <f t="shared" ca="1" si="630"/>
        <v>0</v>
      </c>
      <c r="AU333" s="123">
        <f t="shared" ca="1" si="631"/>
        <v>0</v>
      </c>
      <c r="AV333" s="123">
        <f t="shared" ca="1" si="632"/>
        <v>0</v>
      </c>
      <c r="AW333" s="123">
        <f t="shared" ca="1" si="633"/>
        <v>0</v>
      </c>
      <c r="AX333" s="123">
        <f t="shared" ca="1" si="634"/>
        <v>0</v>
      </c>
      <c r="AY333" s="123">
        <f t="shared" ca="1" si="635"/>
        <v>0</v>
      </c>
      <c r="AZ333" s="123">
        <f t="shared" ca="1" si="636"/>
        <v>0</v>
      </c>
      <c r="BA333" s="123">
        <f t="shared" ca="1" si="637"/>
        <v>0</v>
      </c>
      <c r="BB333" s="123">
        <f t="shared" ca="1" si="638"/>
        <v>0</v>
      </c>
      <c r="BC333" s="123">
        <f t="shared" ca="1" si="639"/>
        <v>0</v>
      </c>
      <c r="BD333" s="123">
        <f t="shared" ca="1" si="640"/>
        <v>0</v>
      </c>
      <c r="BE333" s="123">
        <f t="shared" ca="1" si="641"/>
        <v>0</v>
      </c>
      <c r="BF333" s="123">
        <f t="shared" ca="1" si="642"/>
        <v>0</v>
      </c>
      <c r="BG333" s="123">
        <f t="shared" ca="1" si="643"/>
        <v>0</v>
      </c>
      <c r="BH333" s="123">
        <f t="shared" ca="1" si="644"/>
        <v>0</v>
      </c>
      <c r="BI333" s="123">
        <f t="shared" ca="1" si="645"/>
        <v>0</v>
      </c>
      <c r="BJ333" s="123">
        <f t="shared" ca="1" si="646"/>
        <v>0</v>
      </c>
      <c r="BK333" s="123">
        <f t="shared" ca="1" si="647"/>
        <v>0</v>
      </c>
      <c r="BL333" s="123">
        <f t="shared" ca="1" si="648"/>
        <v>0</v>
      </c>
      <c r="BM333" s="123">
        <f t="shared" ca="1" si="649"/>
        <v>0</v>
      </c>
      <c r="BN333" s="123">
        <f t="shared" ca="1" si="650"/>
        <v>0.65</v>
      </c>
      <c r="BO333" s="123">
        <f t="shared" ca="1" si="651"/>
        <v>0</v>
      </c>
      <c r="BP333" s="340">
        <f t="shared" ca="1" si="652"/>
        <v>0</v>
      </c>
      <c r="BQ333" s="123">
        <f t="shared" ca="1" si="653"/>
        <v>0</v>
      </c>
      <c r="BR333" s="123">
        <f t="shared" ca="1" si="654"/>
        <v>0</v>
      </c>
      <c r="BS333" s="123">
        <f t="shared" ca="1" si="655"/>
        <v>0</v>
      </c>
      <c r="BT333" s="123">
        <f t="shared" ca="1" si="656"/>
        <v>0</v>
      </c>
      <c r="BU333" s="123">
        <f t="shared" ca="1" si="657"/>
        <v>0</v>
      </c>
      <c r="BV333" s="123"/>
      <c r="BW333" s="123">
        <f t="shared" ca="1" si="658"/>
        <v>0</v>
      </c>
      <c r="BX333" s="123"/>
      <c r="BY333" s="123">
        <f t="shared" ca="1" si="659"/>
        <v>0</v>
      </c>
      <c r="BZ333" s="123"/>
      <c r="CA333" s="123">
        <f t="shared" ca="1" si="660"/>
        <v>0</v>
      </c>
      <c r="CB333" s="528">
        <f t="shared" ca="1" si="661"/>
        <v>0</v>
      </c>
      <c r="CC333" s="123">
        <f t="shared" ca="1" si="662"/>
        <v>0</v>
      </c>
      <c r="CD333" s="125">
        <f t="shared" ca="1" si="663"/>
        <v>0</v>
      </c>
      <c r="CE333" s="125">
        <f t="shared" ca="1" si="664"/>
        <v>0</v>
      </c>
      <c r="CF333" s="125">
        <f t="shared" ca="1" si="665"/>
        <v>0</v>
      </c>
      <c r="CG333" s="125">
        <f t="shared" ca="1" si="666"/>
        <v>0</v>
      </c>
      <c r="CH333" s="125">
        <f t="shared" ca="1" si="667"/>
        <v>0</v>
      </c>
      <c r="CI333" s="125">
        <f t="shared" ca="1" si="668"/>
        <v>0</v>
      </c>
      <c r="CJ333" s="125">
        <f t="shared" ca="1" si="669"/>
        <v>0</v>
      </c>
      <c r="CK333" s="125">
        <f t="shared" ca="1" si="670"/>
        <v>0</v>
      </c>
      <c r="CL333" s="125">
        <f t="shared" ca="1" si="565"/>
        <v>0</v>
      </c>
      <c r="CM333" s="125">
        <f t="shared" ca="1" si="566"/>
        <v>0</v>
      </c>
      <c r="CN333" s="125">
        <f t="shared" ca="1" si="567"/>
        <v>0</v>
      </c>
      <c r="CO333" s="125">
        <f t="shared" ca="1" si="568"/>
        <v>0</v>
      </c>
      <c r="CP333" s="125">
        <f t="shared" ca="1" si="569"/>
        <v>0</v>
      </c>
      <c r="CQ333" s="125">
        <f t="shared" ca="1" si="570"/>
        <v>0</v>
      </c>
      <c r="CR333" s="125">
        <f t="shared" ca="1" si="571"/>
        <v>0</v>
      </c>
      <c r="CS333" s="125">
        <f t="shared" ca="1" si="572"/>
        <v>0</v>
      </c>
      <c r="CT333" s="125">
        <f t="shared" ca="1" si="573"/>
        <v>0</v>
      </c>
      <c r="CU333" s="125">
        <f t="shared" ca="1" si="574"/>
        <v>0</v>
      </c>
      <c r="CV333" s="125">
        <f t="shared" ca="1" si="575"/>
        <v>0</v>
      </c>
      <c r="CW333" s="125">
        <f t="shared" ca="1" si="576"/>
        <v>0</v>
      </c>
      <c r="CX333" s="125">
        <f t="shared" ca="1" si="577"/>
        <v>0</v>
      </c>
      <c r="CY333" s="125">
        <f t="shared" ca="1" si="578"/>
        <v>0</v>
      </c>
      <c r="CZ333" s="125">
        <f t="shared" ca="1" si="579"/>
        <v>0</v>
      </c>
      <c r="DA333" s="341">
        <f t="shared" ca="1" si="580"/>
        <v>0</v>
      </c>
      <c r="DB333" s="606">
        <f t="shared" ca="1" si="581"/>
        <v>0</v>
      </c>
      <c r="DC333" s="606"/>
      <c r="DD333" s="606">
        <f t="shared" ca="1" si="582"/>
        <v>0</v>
      </c>
      <c r="DE333" s="125">
        <f t="shared" ca="1" si="583"/>
        <v>0</v>
      </c>
      <c r="DF333" s="125">
        <f t="shared" ca="1" si="584"/>
        <v>0</v>
      </c>
      <c r="DG333" s="125">
        <f t="shared" ca="1" si="585"/>
        <v>0</v>
      </c>
      <c r="DH333" s="125">
        <f t="shared" ca="1" si="586"/>
        <v>0</v>
      </c>
      <c r="DI333" s="125">
        <f t="shared" ca="1" si="587"/>
        <v>0</v>
      </c>
      <c r="DJ333" s="125">
        <f t="shared" ca="1" si="588"/>
        <v>0</v>
      </c>
      <c r="DK333" s="125">
        <f t="shared" ca="1" si="589"/>
        <v>0</v>
      </c>
      <c r="DL333" s="125">
        <f t="shared" ca="1" si="590"/>
        <v>0</v>
      </c>
      <c r="DM333" s="125">
        <f t="shared" ca="1" si="591"/>
        <v>0</v>
      </c>
      <c r="DN333" s="340" t="str">
        <f t="shared" ca="1" si="671"/>
        <v xml:space="preserve">    </v>
      </c>
      <c r="DO333" s="340">
        <f t="shared" ca="1" si="672"/>
        <v>0</v>
      </c>
      <c r="DP333" s="340">
        <f t="shared" ca="1" si="673"/>
        <v>0</v>
      </c>
      <c r="DQ333" s="340">
        <f t="shared" ca="1" si="674"/>
        <v>0</v>
      </c>
      <c r="DR333" s="340">
        <f t="shared" ca="1" si="675"/>
        <v>0</v>
      </c>
      <c r="DS333" s="340">
        <f t="shared" ca="1" si="676"/>
        <v>0</v>
      </c>
    </row>
    <row r="334" spans="1:123">
      <c r="A334">
        <f t="shared" ca="1" si="594"/>
        <v>327</v>
      </c>
      <c r="B334">
        <f t="shared" ca="1" si="595"/>
        <v>0</v>
      </c>
      <c r="C334">
        <f t="shared" ca="1" si="596"/>
        <v>0</v>
      </c>
      <c r="D334">
        <f t="shared" ca="1" si="597"/>
        <v>0</v>
      </c>
      <c r="E334">
        <f t="shared" ca="1" si="598"/>
        <v>0</v>
      </c>
      <c r="F334">
        <f t="shared" ca="1" si="599"/>
        <v>0</v>
      </c>
      <c r="G334" s="123" t="str">
        <f t="shared" ca="1" si="593"/>
        <v>0.0.0</v>
      </c>
      <c r="H334" s="123" t="str">
        <f t="shared" ca="1" si="592"/>
        <v>0.0.0</v>
      </c>
      <c r="I334" s="123" t="str">
        <f t="shared" ca="1" si="592"/>
        <v>0.0.0</v>
      </c>
      <c r="J334" s="123" t="str">
        <f t="shared" ca="1" si="592"/>
        <v>0.0.0</v>
      </c>
      <c r="K334" s="123" t="str">
        <f t="shared" ca="1" si="592"/>
        <v>0.0.0</v>
      </c>
      <c r="L334" s="123" t="str">
        <f t="shared" ca="1" si="592"/>
        <v>0.0.0</v>
      </c>
      <c r="M334" s="123" t="str">
        <f t="shared" ca="1" si="592"/>
        <v>0.0.0</v>
      </c>
      <c r="N334" s="123" t="str">
        <f t="shared" ca="1" si="592"/>
        <v>0.0.0</v>
      </c>
      <c r="O334" s="123">
        <f t="shared" ca="1" si="600"/>
        <v>0</v>
      </c>
      <c r="P334" s="123">
        <f t="shared" ca="1" si="601"/>
        <v>0</v>
      </c>
      <c r="Q334" s="123">
        <f t="shared" ca="1" si="602"/>
        <v>0</v>
      </c>
      <c r="R334" s="123">
        <f t="shared" ca="1" si="602"/>
        <v>0</v>
      </c>
      <c r="S334" s="123">
        <f t="shared" ca="1" si="603"/>
        <v>0</v>
      </c>
      <c r="T334" s="123">
        <f t="shared" ca="1" si="604"/>
        <v>0</v>
      </c>
      <c r="U334" s="123">
        <f t="shared" ca="1" si="605"/>
        <v>0</v>
      </c>
      <c r="V334" s="123">
        <f t="shared" ca="1" si="606"/>
        <v>0</v>
      </c>
      <c r="W334" s="123">
        <f t="shared" ca="1" si="607"/>
        <v>0</v>
      </c>
      <c r="X334" s="123">
        <f t="shared" ca="1" si="608"/>
        <v>0</v>
      </c>
      <c r="Y334" s="123">
        <f t="shared" ca="1" si="609"/>
        <v>0</v>
      </c>
      <c r="Z334" s="123">
        <f t="shared" ca="1" si="610"/>
        <v>0</v>
      </c>
      <c r="AA334" s="123">
        <f t="shared" ca="1" si="611"/>
        <v>0</v>
      </c>
      <c r="AB334" s="123">
        <f t="shared" ca="1" si="612"/>
        <v>0</v>
      </c>
      <c r="AC334" s="123">
        <f t="shared" ca="1" si="613"/>
        <v>0</v>
      </c>
      <c r="AD334" s="123">
        <f t="shared" ca="1" si="614"/>
        <v>0</v>
      </c>
      <c r="AE334" s="123">
        <f t="shared" ca="1" si="615"/>
        <v>0</v>
      </c>
      <c r="AF334" s="123">
        <f t="shared" ca="1" si="616"/>
        <v>0</v>
      </c>
      <c r="AG334" s="123">
        <f t="shared" ca="1" si="617"/>
        <v>0</v>
      </c>
      <c r="AH334" s="123">
        <f t="shared" ca="1" si="618"/>
        <v>0</v>
      </c>
      <c r="AI334" s="123">
        <f t="shared" ca="1" si="619"/>
        <v>0</v>
      </c>
      <c r="AJ334" s="123">
        <f t="shared" ca="1" si="620"/>
        <v>0</v>
      </c>
      <c r="AK334" s="123">
        <f t="shared" ca="1" si="621"/>
        <v>0</v>
      </c>
      <c r="AL334" s="123">
        <f t="shared" ca="1" si="622"/>
        <v>0</v>
      </c>
      <c r="AM334" s="123">
        <f t="shared" ca="1" si="623"/>
        <v>0</v>
      </c>
      <c r="AN334" s="123">
        <f t="shared" ca="1" si="624"/>
        <v>0</v>
      </c>
      <c r="AO334" s="123">
        <f t="shared" ca="1" si="625"/>
        <v>0</v>
      </c>
      <c r="AP334" s="123">
        <f t="shared" ca="1" si="626"/>
        <v>0</v>
      </c>
      <c r="AQ334" s="123">
        <f t="shared" ca="1" si="627"/>
        <v>0</v>
      </c>
      <c r="AR334" s="123">
        <f t="shared" ca="1" si="628"/>
        <v>0</v>
      </c>
      <c r="AS334" s="123">
        <f t="shared" ca="1" si="629"/>
        <v>0</v>
      </c>
      <c r="AT334" s="123">
        <f t="shared" ca="1" si="630"/>
        <v>0</v>
      </c>
      <c r="AU334" s="123">
        <f t="shared" ca="1" si="631"/>
        <v>0</v>
      </c>
      <c r="AV334" s="123">
        <f t="shared" ca="1" si="632"/>
        <v>0</v>
      </c>
      <c r="AW334" s="123">
        <f t="shared" ca="1" si="633"/>
        <v>0</v>
      </c>
      <c r="AX334" s="123">
        <f t="shared" ca="1" si="634"/>
        <v>0</v>
      </c>
      <c r="AY334" s="123">
        <f t="shared" ca="1" si="635"/>
        <v>0</v>
      </c>
      <c r="AZ334" s="123">
        <f t="shared" ca="1" si="636"/>
        <v>0</v>
      </c>
      <c r="BA334" s="123">
        <f t="shared" ca="1" si="637"/>
        <v>0</v>
      </c>
      <c r="BB334" s="123">
        <f t="shared" ca="1" si="638"/>
        <v>0</v>
      </c>
      <c r="BC334" s="123">
        <f t="shared" ca="1" si="639"/>
        <v>0</v>
      </c>
      <c r="BD334" s="123">
        <f t="shared" ca="1" si="640"/>
        <v>0</v>
      </c>
      <c r="BE334" s="123">
        <f t="shared" ca="1" si="641"/>
        <v>0</v>
      </c>
      <c r="BF334" s="123">
        <f t="shared" ca="1" si="642"/>
        <v>0</v>
      </c>
      <c r="BG334" s="123">
        <f t="shared" ca="1" si="643"/>
        <v>0</v>
      </c>
      <c r="BH334" s="123">
        <f t="shared" ca="1" si="644"/>
        <v>0</v>
      </c>
      <c r="BI334" s="123">
        <f t="shared" ca="1" si="645"/>
        <v>0</v>
      </c>
      <c r="BJ334" s="123">
        <f t="shared" ca="1" si="646"/>
        <v>0</v>
      </c>
      <c r="BK334" s="123">
        <f t="shared" ca="1" si="647"/>
        <v>0</v>
      </c>
      <c r="BL334" s="123">
        <f t="shared" ca="1" si="648"/>
        <v>0</v>
      </c>
      <c r="BM334" s="123">
        <f t="shared" ca="1" si="649"/>
        <v>0</v>
      </c>
      <c r="BN334" s="123">
        <f t="shared" ca="1" si="650"/>
        <v>0.65</v>
      </c>
      <c r="BO334" s="123">
        <f t="shared" ca="1" si="651"/>
        <v>0</v>
      </c>
      <c r="BP334" s="340">
        <f t="shared" ca="1" si="652"/>
        <v>0</v>
      </c>
      <c r="BQ334" s="123">
        <f t="shared" ca="1" si="653"/>
        <v>0</v>
      </c>
      <c r="BR334" s="123">
        <f t="shared" ca="1" si="654"/>
        <v>0</v>
      </c>
      <c r="BS334" s="123">
        <f t="shared" ca="1" si="655"/>
        <v>0</v>
      </c>
      <c r="BT334" s="123">
        <f t="shared" ca="1" si="656"/>
        <v>0</v>
      </c>
      <c r="BU334" s="123">
        <f t="shared" ca="1" si="657"/>
        <v>0</v>
      </c>
      <c r="BV334" s="123"/>
      <c r="BW334" s="123">
        <f t="shared" ca="1" si="658"/>
        <v>0</v>
      </c>
      <c r="BX334" s="123"/>
      <c r="BY334" s="123">
        <f t="shared" ca="1" si="659"/>
        <v>0</v>
      </c>
      <c r="BZ334" s="123"/>
      <c r="CA334" s="123">
        <f t="shared" ca="1" si="660"/>
        <v>0</v>
      </c>
      <c r="CB334" s="528">
        <f t="shared" ca="1" si="661"/>
        <v>0</v>
      </c>
      <c r="CC334" s="123">
        <f t="shared" ca="1" si="662"/>
        <v>0</v>
      </c>
      <c r="CD334" s="125">
        <f t="shared" ca="1" si="663"/>
        <v>0</v>
      </c>
      <c r="CE334" s="125">
        <f t="shared" ca="1" si="664"/>
        <v>0</v>
      </c>
      <c r="CF334" s="125">
        <f t="shared" ca="1" si="665"/>
        <v>0</v>
      </c>
      <c r="CG334" s="125">
        <f t="shared" ca="1" si="666"/>
        <v>0</v>
      </c>
      <c r="CH334" s="125">
        <f t="shared" ca="1" si="667"/>
        <v>0</v>
      </c>
      <c r="CI334" s="125">
        <f t="shared" ca="1" si="668"/>
        <v>0</v>
      </c>
      <c r="CJ334" s="125">
        <f t="shared" ca="1" si="669"/>
        <v>0</v>
      </c>
      <c r="CK334" s="125">
        <f t="shared" ca="1" si="670"/>
        <v>0</v>
      </c>
      <c r="CL334" s="125">
        <f t="shared" ca="1" si="565"/>
        <v>0</v>
      </c>
      <c r="CM334" s="125">
        <f t="shared" ca="1" si="566"/>
        <v>0</v>
      </c>
      <c r="CN334" s="125">
        <f t="shared" ca="1" si="567"/>
        <v>0</v>
      </c>
      <c r="CO334" s="125">
        <f t="shared" ca="1" si="568"/>
        <v>0</v>
      </c>
      <c r="CP334" s="125">
        <f t="shared" ca="1" si="569"/>
        <v>0</v>
      </c>
      <c r="CQ334" s="125">
        <f t="shared" ca="1" si="570"/>
        <v>0</v>
      </c>
      <c r="CR334" s="125">
        <f t="shared" ca="1" si="571"/>
        <v>0</v>
      </c>
      <c r="CS334" s="125">
        <f t="shared" ca="1" si="572"/>
        <v>0</v>
      </c>
      <c r="CT334" s="125">
        <f t="shared" ca="1" si="573"/>
        <v>0</v>
      </c>
      <c r="CU334" s="125">
        <f t="shared" ca="1" si="574"/>
        <v>0</v>
      </c>
      <c r="CV334" s="125">
        <f t="shared" ca="1" si="575"/>
        <v>0</v>
      </c>
      <c r="CW334" s="125">
        <f t="shared" ca="1" si="576"/>
        <v>0</v>
      </c>
      <c r="CX334" s="125">
        <f t="shared" ca="1" si="577"/>
        <v>0</v>
      </c>
      <c r="CY334" s="125">
        <f t="shared" ca="1" si="578"/>
        <v>0</v>
      </c>
      <c r="CZ334" s="125">
        <f t="shared" ca="1" si="579"/>
        <v>0</v>
      </c>
      <c r="DA334" s="341">
        <f t="shared" ca="1" si="580"/>
        <v>0</v>
      </c>
      <c r="DB334" s="606">
        <f t="shared" ca="1" si="581"/>
        <v>0</v>
      </c>
      <c r="DC334" s="606"/>
      <c r="DD334" s="606">
        <f t="shared" ca="1" si="582"/>
        <v>0</v>
      </c>
      <c r="DE334" s="125">
        <f t="shared" ca="1" si="583"/>
        <v>0</v>
      </c>
      <c r="DF334" s="125">
        <f t="shared" ca="1" si="584"/>
        <v>0</v>
      </c>
      <c r="DG334" s="125">
        <f t="shared" ca="1" si="585"/>
        <v>0</v>
      </c>
      <c r="DH334" s="125">
        <f t="shared" ca="1" si="586"/>
        <v>0</v>
      </c>
      <c r="DI334" s="125">
        <f t="shared" ca="1" si="587"/>
        <v>0</v>
      </c>
      <c r="DJ334" s="125">
        <f t="shared" ca="1" si="588"/>
        <v>0</v>
      </c>
      <c r="DK334" s="125">
        <f t="shared" ca="1" si="589"/>
        <v>0</v>
      </c>
      <c r="DL334" s="125">
        <f t="shared" ca="1" si="590"/>
        <v>0</v>
      </c>
      <c r="DM334" s="125">
        <f t="shared" ca="1" si="591"/>
        <v>0</v>
      </c>
      <c r="DN334" s="340" t="str">
        <f t="shared" ca="1" si="671"/>
        <v xml:space="preserve">    </v>
      </c>
      <c r="DO334" s="340">
        <f t="shared" ca="1" si="672"/>
        <v>0</v>
      </c>
      <c r="DP334" s="340">
        <f t="shared" ca="1" si="673"/>
        <v>0</v>
      </c>
      <c r="DQ334" s="340">
        <f t="shared" ca="1" si="674"/>
        <v>0</v>
      </c>
      <c r="DR334" s="340">
        <f t="shared" ca="1" si="675"/>
        <v>0</v>
      </c>
      <c r="DS334" s="340">
        <f t="shared" ca="1" si="676"/>
        <v>0</v>
      </c>
    </row>
    <row r="335" spans="1:123">
      <c r="A335">
        <f t="shared" ca="1" si="594"/>
        <v>328</v>
      </c>
      <c r="B335">
        <f t="shared" ca="1" si="595"/>
        <v>0</v>
      </c>
      <c r="C335">
        <f t="shared" ca="1" si="596"/>
        <v>0</v>
      </c>
      <c r="D335">
        <f t="shared" ca="1" si="597"/>
        <v>0</v>
      </c>
      <c r="E335">
        <f t="shared" ca="1" si="598"/>
        <v>0</v>
      </c>
      <c r="F335">
        <f t="shared" ca="1" si="599"/>
        <v>0</v>
      </c>
      <c r="G335" s="123" t="str">
        <f t="shared" ca="1" si="593"/>
        <v>0.0.0</v>
      </c>
      <c r="H335" s="123" t="str">
        <f t="shared" ca="1" si="592"/>
        <v>0.0.0</v>
      </c>
      <c r="I335" s="123" t="str">
        <f t="shared" ca="1" si="592"/>
        <v>0.0.0</v>
      </c>
      <c r="J335" s="123" t="str">
        <f t="shared" ca="1" si="592"/>
        <v>0.0.0</v>
      </c>
      <c r="K335" s="123" t="str">
        <f t="shared" ca="1" si="592"/>
        <v>0.0.0</v>
      </c>
      <c r="L335" s="123" t="str">
        <f t="shared" ca="1" si="592"/>
        <v>0.0.0</v>
      </c>
      <c r="M335" s="123" t="str">
        <f t="shared" ca="1" si="592"/>
        <v>0.0.0</v>
      </c>
      <c r="N335" s="123" t="str">
        <f t="shared" ca="1" si="592"/>
        <v>0.0.0</v>
      </c>
      <c r="O335" s="123">
        <f t="shared" ca="1" si="600"/>
        <v>0</v>
      </c>
      <c r="P335" s="123">
        <f t="shared" ca="1" si="601"/>
        <v>0</v>
      </c>
      <c r="Q335" s="123">
        <f t="shared" ca="1" si="602"/>
        <v>0</v>
      </c>
      <c r="R335" s="123">
        <f t="shared" ca="1" si="602"/>
        <v>0</v>
      </c>
      <c r="S335" s="123">
        <f t="shared" ca="1" si="603"/>
        <v>0</v>
      </c>
      <c r="T335" s="123">
        <f t="shared" ca="1" si="604"/>
        <v>0</v>
      </c>
      <c r="U335" s="123">
        <f t="shared" ca="1" si="605"/>
        <v>0</v>
      </c>
      <c r="V335" s="123">
        <f t="shared" ca="1" si="606"/>
        <v>0</v>
      </c>
      <c r="W335" s="123">
        <f t="shared" ca="1" si="607"/>
        <v>0</v>
      </c>
      <c r="X335" s="123">
        <f t="shared" ca="1" si="608"/>
        <v>0</v>
      </c>
      <c r="Y335" s="123">
        <f t="shared" ca="1" si="609"/>
        <v>0</v>
      </c>
      <c r="Z335" s="123">
        <f t="shared" ca="1" si="610"/>
        <v>0</v>
      </c>
      <c r="AA335" s="123">
        <f t="shared" ca="1" si="611"/>
        <v>0</v>
      </c>
      <c r="AB335" s="123">
        <f t="shared" ca="1" si="612"/>
        <v>0</v>
      </c>
      <c r="AC335" s="123">
        <f t="shared" ca="1" si="613"/>
        <v>0</v>
      </c>
      <c r="AD335" s="123">
        <f t="shared" ca="1" si="614"/>
        <v>0</v>
      </c>
      <c r="AE335" s="123">
        <f t="shared" ca="1" si="615"/>
        <v>0</v>
      </c>
      <c r="AF335" s="123">
        <f t="shared" ca="1" si="616"/>
        <v>0</v>
      </c>
      <c r="AG335" s="123">
        <f t="shared" ca="1" si="617"/>
        <v>0</v>
      </c>
      <c r="AH335" s="123">
        <f t="shared" ca="1" si="618"/>
        <v>0</v>
      </c>
      <c r="AI335" s="123">
        <f t="shared" ca="1" si="619"/>
        <v>0</v>
      </c>
      <c r="AJ335" s="123">
        <f t="shared" ca="1" si="620"/>
        <v>0</v>
      </c>
      <c r="AK335" s="123">
        <f t="shared" ca="1" si="621"/>
        <v>0</v>
      </c>
      <c r="AL335" s="123">
        <f t="shared" ca="1" si="622"/>
        <v>0</v>
      </c>
      <c r="AM335" s="123">
        <f t="shared" ca="1" si="623"/>
        <v>0</v>
      </c>
      <c r="AN335" s="123">
        <f t="shared" ca="1" si="624"/>
        <v>0</v>
      </c>
      <c r="AO335" s="123">
        <f t="shared" ca="1" si="625"/>
        <v>0</v>
      </c>
      <c r="AP335" s="123">
        <f t="shared" ca="1" si="626"/>
        <v>0</v>
      </c>
      <c r="AQ335" s="123">
        <f t="shared" ca="1" si="627"/>
        <v>0</v>
      </c>
      <c r="AR335" s="123">
        <f t="shared" ca="1" si="628"/>
        <v>0</v>
      </c>
      <c r="AS335" s="123">
        <f t="shared" ca="1" si="629"/>
        <v>0</v>
      </c>
      <c r="AT335" s="123">
        <f t="shared" ca="1" si="630"/>
        <v>0</v>
      </c>
      <c r="AU335" s="123">
        <f t="shared" ca="1" si="631"/>
        <v>0</v>
      </c>
      <c r="AV335" s="123">
        <f t="shared" ca="1" si="632"/>
        <v>0</v>
      </c>
      <c r="AW335" s="123">
        <f t="shared" ca="1" si="633"/>
        <v>0</v>
      </c>
      <c r="AX335" s="123">
        <f t="shared" ca="1" si="634"/>
        <v>0</v>
      </c>
      <c r="AY335" s="123">
        <f t="shared" ca="1" si="635"/>
        <v>0</v>
      </c>
      <c r="AZ335" s="123">
        <f t="shared" ca="1" si="636"/>
        <v>0</v>
      </c>
      <c r="BA335" s="123">
        <f t="shared" ca="1" si="637"/>
        <v>0</v>
      </c>
      <c r="BB335" s="123">
        <f t="shared" ca="1" si="638"/>
        <v>0</v>
      </c>
      <c r="BC335" s="123">
        <f t="shared" ca="1" si="639"/>
        <v>0</v>
      </c>
      <c r="BD335" s="123">
        <f t="shared" ca="1" si="640"/>
        <v>0</v>
      </c>
      <c r="BE335" s="123">
        <f t="shared" ca="1" si="641"/>
        <v>0</v>
      </c>
      <c r="BF335" s="123">
        <f t="shared" ca="1" si="642"/>
        <v>0</v>
      </c>
      <c r="BG335" s="123">
        <f t="shared" ca="1" si="643"/>
        <v>0</v>
      </c>
      <c r="BH335" s="123">
        <f t="shared" ca="1" si="644"/>
        <v>0</v>
      </c>
      <c r="BI335" s="123">
        <f t="shared" ca="1" si="645"/>
        <v>0</v>
      </c>
      <c r="BJ335" s="123">
        <f t="shared" ca="1" si="646"/>
        <v>0</v>
      </c>
      <c r="BK335" s="123">
        <f t="shared" ca="1" si="647"/>
        <v>0</v>
      </c>
      <c r="BL335" s="123">
        <f t="shared" ca="1" si="648"/>
        <v>0</v>
      </c>
      <c r="BM335" s="123">
        <f t="shared" ca="1" si="649"/>
        <v>0</v>
      </c>
      <c r="BN335" s="123">
        <f t="shared" ca="1" si="650"/>
        <v>0.65</v>
      </c>
      <c r="BO335" s="123">
        <f t="shared" ca="1" si="651"/>
        <v>0</v>
      </c>
      <c r="BP335" s="340">
        <f t="shared" ca="1" si="652"/>
        <v>0</v>
      </c>
      <c r="BQ335" s="123">
        <f t="shared" ca="1" si="653"/>
        <v>0</v>
      </c>
      <c r="BR335" s="123">
        <f t="shared" ca="1" si="654"/>
        <v>0</v>
      </c>
      <c r="BS335" s="123">
        <f t="shared" ca="1" si="655"/>
        <v>0</v>
      </c>
      <c r="BT335" s="123">
        <f t="shared" ca="1" si="656"/>
        <v>0</v>
      </c>
      <c r="BU335" s="123">
        <f t="shared" ca="1" si="657"/>
        <v>0</v>
      </c>
      <c r="BV335" s="123"/>
      <c r="BW335" s="123">
        <f t="shared" ca="1" si="658"/>
        <v>0</v>
      </c>
      <c r="BX335" s="123"/>
      <c r="BY335" s="123">
        <f t="shared" ca="1" si="659"/>
        <v>0</v>
      </c>
      <c r="BZ335" s="123"/>
      <c r="CA335" s="123">
        <f t="shared" ca="1" si="660"/>
        <v>0</v>
      </c>
      <c r="CB335" s="528">
        <f t="shared" ca="1" si="661"/>
        <v>0</v>
      </c>
      <c r="CC335" s="123">
        <f t="shared" ca="1" si="662"/>
        <v>0</v>
      </c>
      <c r="CD335" s="125">
        <f t="shared" ca="1" si="663"/>
        <v>0</v>
      </c>
      <c r="CE335" s="125">
        <f t="shared" ca="1" si="664"/>
        <v>0</v>
      </c>
      <c r="CF335" s="125">
        <f t="shared" ca="1" si="665"/>
        <v>0</v>
      </c>
      <c r="CG335" s="125">
        <f t="shared" ca="1" si="666"/>
        <v>0</v>
      </c>
      <c r="CH335" s="125">
        <f t="shared" ca="1" si="667"/>
        <v>0</v>
      </c>
      <c r="CI335" s="125">
        <f t="shared" ca="1" si="668"/>
        <v>0</v>
      </c>
      <c r="CJ335" s="125">
        <f t="shared" ca="1" si="669"/>
        <v>0</v>
      </c>
      <c r="CK335" s="125">
        <f t="shared" ca="1" si="670"/>
        <v>0</v>
      </c>
      <c r="CL335" s="125">
        <f t="shared" ca="1" si="565"/>
        <v>0</v>
      </c>
      <c r="CM335" s="125">
        <f t="shared" ca="1" si="566"/>
        <v>0</v>
      </c>
      <c r="CN335" s="125">
        <f t="shared" ca="1" si="567"/>
        <v>0</v>
      </c>
      <c r="CO335" s="125">
        <f t="shared" ca="1" si="568"/>
        <v>0</v>
      </c>
      <c r="CP335" s="125">
        <f t="shared" ca="1" si="569"/>
        <v>0</v>
      </c>
      <c r="CQ335" s="125">
        <f t="shared" ca="1" si="570"/>
        <v>0</v>
      </c>
      <c r="CR335" s="125">
        <f t="shared" ca="1" si="571"/>
        <v>0</v>
      </c>
      <c r="CS335" s="125">
        <f t="shared" ca="1" si="572"/>
        <v>0</v>
      </c>
      <c r="CT335" s="125">
        <f t="shared" ca="1" si="573"/>
        <v>0</v>
      </c>
      <c r="CU335" s="125">
        <f t="shared" ca="1" si="574"/>
        <v>0</v>
      </c>
      <c r="CV335" s="125">
        <f t="shared" ca="1" si="575"/>
        <v>0</v>
      </c>
      <c r="CW335" s="125">
        <f t="shared" ca="1" si="576"/>
        <v>0</v>
      </c>
      <c r="CX335" s="125">
        <f t="shared" ca="1" si="577"/>
        <v>0</v>
      </c>
      <c r="CY335" s="125">
        <f t="shared" ca="1" si="578"/>
        <v>0</v>
      </c>
      <c r="CZ335" s="125">
        <f t="shared" ca="1" si="579"/>
        <v>0</v>
      </c>
      <c r="DA335" s="341">
        <f t="shared" ca="1" si="580"/>
        <v>0</v>
      </c>
      <c r="DB335" s="606">
        <f t="shared" ca="1" si="581"/>
        <v>0</v>
      </c>
      <c r="DC335" s="606"/>
      <c r="DD335" s="606">
        <f t="shared" ca="1" si="582"/>
        <v>0</v>
      </c>
      <c r="DE335" s="125">
        <f t="shared" ca="1" si="583"/>
        <v>0</v>
      </c>
      <c r="DF335" s="125">
        <f t="shared" ca="1" si="584"/>
        <v>0</v>
      </c>
      <c r="DG335" s="125">
        <f t="shared" ca="1" si="585"/>
        <v>0</v>
      </c>
      <c r="DH335" s="125">
        <f t="shared" ca="1" si="586"/>
        <v>0</v>
      </c>
      <c r="DI335" s="125">
        <f t="shared" ca="1" si="587"/>
        <v>0</v>
      </c>
      <c r="DJ335" s="125">
        <f t="shared" ca="1" si="588"/>
        <v>0</v>
      </c>
      <c r="DK335" s="125">
        <f t="shared" ca="1" si="589"/>
        <v>0</v>
      </c>
      <c r="DL335" s="125">
        <f t="shared" ca="1" si="590"/>
        <v>0</v>
      </c>
      <c r="DM335" s="125">
        <f t="shared" ca="1" si="591"/>
        <v>0</v>
      </c>
      <c r="DN335" s="340" t="str">
        <f t="shared" ca="1" si="671"/>
        <v xml:space="preserve">    </v>
      </c>
      <c r="DO335" s="340">
        <f t="shared" ca="1" si="672"/>
        <v>0</v>
      </c>
      <c r="DP335" s="340">
        <f t="shared" ca="1" si="673"/>
        <v>0</v>
      </c>
      <c r="DQ335" s="340">
        <f t="shared" ca="1" si="674"/>
        <v>0</v>
      </c>
      <c r="DR335" s="340">
        <f t="shared" ca="1" si="675"/>
        <v>0</v>
      </c>
      <c r="DS335" s="340">
        <f t="shared" ca="1" si="676"/>
        <v>0</v>
      </c>
    </row>
    <row r="336" spans="1:123">
      <c r="A336">
        <f t="shared" ca="1" si="594"/>
        <v>329</v>
      </c>
      <c r="B336">
        <f t="shared" ca="1" si="595"/>
        <v>0</v>
      </c>
      <c r="C336">
        <f t="shared" ca="1" si="596"/>
        <v>0</v>
      </c>
      <c r="D336">
        <f t="shared" ca="1" si="597"/>
        <v>0</v>
      </c>
      <c r="E336">
        <f t="shared" ca="1" si="598"/>
        <v>0</v>
      </c>
      <c r="F336">
        <f t="shared" ca="1" si="599"/>
        <v>0</v>
      </c>
      <c r="G336" s="123" t="str">
        <f t="shared" ca="1" si="593"/>
        <v>0.0.0</v>
      </c>
      <c r="H336" s="123" t="str">
        <f t="shared" ca="1" si="592"/>
        <v>0.0.0</v>
      </c>
      <c r="I336" s="123" t="str">
        <f t="shared" ca="1" si="592"/>
        <v>0.0.0</v>
      </c>
      <c r="J336" s="123" t="str">
        <f t="shared" ca="1" si="592"/>
        <v>0.0.0</v>
      </c>
      <c r="K336" s="123" t="str">
        <f t="shared" ca="1" si="592"/>
        <v>0.0.0</v>
      </c>
      <c r="L336" s="123" t="str">
        <f t="shared" ca="1" si="592"/>
        <v>0.0.0</v>
      </c>
      <c r="M336" s="123" t="str">
        <f t="shared" ca="1" si="592"/>
        <v>0.0.0</v>
      </c>
      <c r="N336" s="123" t="str">
        <f t="shared" ca="1" si="592"/>
        <v>0.0.0</v>
      </c>
      <c r="O336" s="123">
        <f t="shared" ca="1" si="600"/>
        <v>0</v>
      </c>
      <c r="P336" s="123">
        <f t="shared" ca="1" si="601"/>
        <v>0</v>
      </c>
      <c r="Q336" s="123">
        <f t="shared" ca="1" si="602"/>
        <v>0</v>
      </c>
      <c r="R336" s="123">
        <f t="shared" ca="1" si="602"/>
        <v>0</v>
      </c>
      <c r="S336" s="123">
        <f t="shared" ca="1" si="603"/>
        <v>0</v>
      </c>
      <c r="T336" s="123">
        <f t="shared" ca="1" si="604"/>
        <v>0</v>
      </c>
      <c r="U336" s="123">
        <f t="shared" ca="1" si="605"/>
        <v>0</v>
      </c>
      <c r="V336" s="123">
        <f t="shared" ca="1" si="606"/>
        <v>0</v>
      </c>
      <c r="W336" s="123">
        <f t="shared" ca="1" si="607"/>
        <v>0</v>
      </c>
      <c r="X336" s="123">
        <f t="shared" ca="1" si="608"/>
        <v>0</v>
      </c>
      <c r="Y336" s="123">
        <f t="shared" ca="1" si="609"/>
        <v>0</v>
      </c>
      <c r="Z336" s="123">
        <f t="shared" ca="1" si="610"/>
        <v>0</v>
      </c>
      <c r="AA336" s="123">
        <f t="shared" ca="1" si="611"/>
        <v>0</v>
      </c>
      <c r="AB336" s="123">
        <f t="shared" ca="1" si="612"/>
        <v>0</v>
      </c>
      <c r="AC336" s="123">
        <f t="shared" ca="1" si="613"/>
        <v>0</v>
      </c>
      <c r="AD336" s="123">
        <f t="shared" ca="1" si="614"/>
        <v>0</v>
      </c>
      <c r="AE336" s="123">
        <f t="shared" ca="1" si="615"/>
        <v>0</v>
      </c>
      <c r="AF336" s="123">
        <f t="shared" ca="1" si="616"/>
        <v>0</v>
      </c>
      <c r="AG336" s="123">
        <f t="shared" ca="1" si="617"/>
        <v>0</v>
      </c>
      <c r="AH336" s="123">
        <f t="shared" ca="1" si="618"/>
        <v>0</v>
      </c>
      <c r="AI336" s="123">
        <f t="shared" ca="1" si="619"/>
        <v>0</v>
      </c>
      <c r="AJ336" s="123">
        <f t="shared" ca="1" si="620"/>
        <v>0</v>
      </c>
      <c r="AK336" s="123">
        <f t="shared" ca="1" si="621"/>
        <v>0</v>
      </c>
      <c r="AL336" s="123">
        <f t="shared" ca="1" si="622"/>
        <v>0</v>
      </c>
      <c r="AM336" s="123">
        <f t="shared" ca="1" si="623"/>
        <v>0</v>
      </c>
      <c r="AN336" s="123">
        <f t="shared" ca="1" si="624"/>
        <v>0</v>
      </c>
      <c r="AO336" s="123">
        <f t="shared" ca="1" si="625"/>
        <v>0</v>
      </c>
      <c r="AP336" s="123">
        <f t="shared" ca="1" si="626"/>
        <v>0</v>
      </c>
      <c r="AQ336" s="123">
        <f t="shared" ca="1" si="627"/>
        <v>0</v>
      </c>
      <c r="AR336" s="123">
        <f t="shared" ca="1" si="628"/>
        <v>0</v>
      </c>
      <c r="AS336" s="123">
        <f t="shared" ca="1" si="629"/>
        <v>0</v>
      </c>
      <c r="AT336" s="123">
        <f t="shared" ca="1" si="630"/>
        <v>0</v>
      </c>
      <c r="AU336" s="123">
        <f t="shared" ca="1" si="631"/>
        <v>0</v>
      </c>
      <c r="AV336" s="123">
        <f t="shared" ca="1" si="632"/>
        <v>0</v>
      </c>
      <c r="AW336" s="123">
        <f t="shared" ca="1" si="633"/>
        <v>0</v>
      </c>
      <c r="AX336" s="123">
        <f t="shared" ca="1" si="634"/>
        <v>0</v>
      </c>
      <c r="AY336" s="123">
        <f t="shared" ca="1" si="635"/>
        <v>0</v>
      </c>
      <c r="AZ336" s="123">
        <f t="shared" ca="1" si="636"/>
        <v>0</v>
      </c>
      <c r="BA336" s="123">
        <f t="shared" ca="1" si="637"/>
        <v>0</v>
      </c>
      <c r="BB336" s="123">
        <f t="shared" ca="1" si="638"/>
        <v>0</v>
      </c>
      <c r="BC336" s="123">
        <f t="shared" ca="1" si="639"/>
        <v>0</v>
      </c>
      <c r="BD336" s="123">
        <f t="shared" ca="1" si="640"/>
        <v>0</v>
      </c>
      <c r="BE336" s="123">
        <f t="shared" ca="1" si="641"/>
        <v>0</v>
      </c>
      <c r="BF336" s="123">
        <f t="shared" ca="1" si="642"/>
        <v>0</v>
      </c>
      <c r="BG336" s="123">
        <f t="shared" ca="1" si="643"/>
        <v>0</v>
      </c>
      <c r="BH336" s="123">
        <f t="shared" ca="1" si="644"/>
        <v>0</v>
      </c>
      <c r="BI336" s="123">
        <f t="shared" ca="1" si="645"/>
        <v>0</v>
      </c>
      <c r="BJ336" s="123">
        <f t="shared" ca="1" si="646"/>
        <v>0</v>
      </c>
      <c r="BK336" s="123">
        <f t="shared" ca="1" si="647"/>
        <v>0</v>
      </c>
      <c r="BL336" s="123">
        <f t="shared" ca="1" si="648"/>
        <v>0</v>
      </c>
      <c r="BM336" s="123">
        <f t="shared" ca="1" si="649"/>
        <v>0</v>
      </c>
      <c r="BN336" s="123">
        <f t="shared" ca="1" si="650"/>
        <v>0.65</v>
      </c>
      <c r="BO336" s="123">
        <f t="shared" ca="1" si="651"/>
        <v>0</v>
      </c>
      <c r="BP336" s="340">
        <f t="shared" ca="1" si="652"/>
        <v>0</v>
      </c>
      <c r="BQ336" s="123">
        <f t="shared" ca="1" si="653"/>
        <v>0</v>
      </c>
      <c r="BR336" s="123">
        <f t="shared" ca="1" si="654"/>
        <v>0</v>
      </c>
      <c r="BS336" s="123">
        <f t="shared" ca="1" si="655"/>
        <v>0</v>
      </c>
      <c r="BT336" s="123">
        <f t="shared" ca="1" si="656"/>
        <v>0</v>
      </c>
      <c r="BU336" s="123">
        <f t="shared" ca="1" si="657"/>
        <v>0</v>
      </c>
      <c r="BV336" s="123"/>
      <c r="BW336" s="123">
        <f t="shared" ca="1" si="658"/>
        <v>0</v>
      </c>
      <c r="BX336" s="123"/>
      <c r="BY336" s="123">
        <f t="shared" ca="1" si="659"/>
        <v>0</v>
      </c>
      <c r="BZ336" s="123"/>
      <c r="CA336" s="123">
        <f t="shared" ca="1" si="660"/>
        <v>0</v>
      </c>
      <c r="CB336" s="528">
        <f t="shared" ca="1" si="661"/>
        <v>0</v>
      </c>
      <c r="CC336" s="123">
        <f t="shared" ca="1" si="662"/>
        <v>0</v>
      </c>
      <c r="CD336" s="125">
        <f t="shared" ca="1" si="663"/>
        <v>0</v>
      </c>
      <c r="CE336" s="125">
        <f t="shared" ca="1" si="664"/>
        <v>0</v>
      </c>
      <c r="CF336" s="125">
        <f t="shared" ca="1" si="665"/>
        <v>0</v>
      </c>
      <c r="CG336" s="125">
        <f t="shared" ca="1" si="666"/>
        <v>0</v>
      </c>
      <c r="CH336" s="125">
        <f t="shared" ca="1" si="667"/>
        <v>0</v>
      </c>
      <c r="CI336" s="125">
        <f t="shared" ca="1" si="668"/>
        <v>0</v>
      </c>
      <c r="CJ336" s="125">
        <f t="shared" ca="1" si="669"/>
        <v>0</v>
      </c>
      <c r="CK336" s="125">
        <f t="shared" ca="1" si="670"/>
        <v>0</v>
      </c>
      <c r="CL336" s="125">
        <f t="shared" ca="1" si="565"/>
        <v>0</v>
      </c>
      <c r="CM336" s="125">
        <f t="shared" ca="1" si="566"/>
        <v>0</v>
      </c>
      <c r="CN336" s="125">
        <f t="shared" ca="1" si="567"/>
        <v>0</v>
      </c>
      <c r="CO336" s="125">
        <f t="shared" ca="1" si="568"/>
        <v>0</v>
      </c>
      <c r="CP336" s="125">
        <f t="shared" ca="1" si="569"/>
        <v>0</v>
      </c>
      <c r="CQ336" s="125">
        <f t="shared" ca="1" si="570"/>
        <v>0</v>
      </c>
      <c r="CR336" s="125">
        <f t="shared" ca="1" si="571"/>
        <v>0</v>
      </c>
      <c r="CS336" s="125">
        <f t="shared" ca="1" si="572"/>
        <v>0</v>
      </c>
      <c r="CT336" s="125">
        <f t="shared" ca="1" si="573"/>
        <v>0</v>
      </c>
      <c r="CU336" s="125">
        <f t="shared" ca="1" si="574"/>
        <v>0</v>
      </c>
      <c r="CV336" s="125">
        <f t="shared" ca="1" si="575"/>
        <v>0</v>
      </c>
      <c r="CW336" s="125">
        <f t="shared" ca="1" si="576"/>
        <v>0</v>
      </c>
      <c r="CX336" s="125">
        <f t="shared" ca="1" si="577"/>
        <v>0</v>
      </c>
      <c r="CY336" s="125">
        <f t="shared" ca="1" si="578"/>
        <v>0</v>
      </c>
      <c r="CZ336" s="125">
        <f t="shared" ca="1" si="579"/>
        <v>0</v>
      </c>
      <c r="DA336" s="341">
        <f t="shared" ca="1" si="580"/>
        <v>0</v>
      </c>
      <c r="DB336" s="606">
        <f t="shared" ca="1" si="581"/>
        <v>0</v>
      </c>
      <c r="DC336" s="606"/>
      <c r="DD336" s="606">
        <f t="shared" ca="1" si="582"/>
        <v>0</v>
      </c>
      <c r="DE336" s="125">
        <f t="shared" ca="1" si="583"/>
        <v>0</v>
      </c>
      <c r="DF336" s="125">
        <f t="shared" ca="1" si="584"/>
        <v>0</v>
      </c>
      <c r="DG336" s="125">
        <f t="shared" ca="1" si="585"/>
        <v>0</v>
      </c>
      <c r="DH336" s="125">
        <f t="shared" ca="1" si="586"/>
        <v>0</v>
      </c>
      <c r="DI336" s="125">
        <f t="shared" ca="1" si="587"/>
        <v>0</v>
      </c>
      <c r="DJ336" s="125">
        <f t="shared" ca="1" si="588"/>
        <v>0</v>
      </c>
      <c r="DK336" s="125">
        <f t="shared" ca="1" si="589"/>
        <v>0</v>
      </c>
      <c r="DL336" s="125">
        <f t="shared" ca="1" si="590"/>
        <v>0</v>
      </c>
      <c r="DM336" s="125">
        <f t="shared" ca="1" si="591"/>
        <v>0</v>
      </c>
      <c r="DN336" s="340" t="str">
        <f t="shared" ca="1" si="671"/>
        <v xml:space="preserve">    </v>
      </c>
      <c r="DO336" s="340">
        <f t="shared" ca="1" si="672"/>
        <v>0</v>
      </c>
      <c r="DP336" s="340">
        <f t="shared" ca="1" si="673"/>
        <v>0</v>
      </c>
      <c r="DQ336" s="340">
        <f t="shared" ca="1" si="674"/>
        <v>0</v>
      </c>
      <c r="DR336" s="340">
        <f t="shared" ca="1" si="675"/>
        <v>0</v>
      </c>
      <c r="DS336" s="340">
        <f t="shared" ca="1" si="676"/>
        <v>0</v>
      </c>
    </row>
    <row r="337" spans="1:123">
      <c r="A337">
        <f t="shared" ca="1" si="594"/>
        <v>330</v>
      </c>
      <c r="B337">
        <f t="shared" ca="1" si="595"/>
        <v>0</v>
      </c>
      <c r="C337">
        <f t="shared" ca="1" si="596"/>
        <v>0</v>
      </c>
      <c r="D337">
        <f t="shared" ca="1" si="597"/>
        <v>0</v>
      </c>
      <c r="E337">
        <f t="shared" ca="1" si="598"/>
        <v>0</v>
      </c>
      <c r="F337">
        <f t="shared" ca="1" si="599"/>
        <v>0</v>
      </c>
      <c r="G337" s="123" t="str">
        <f t="shared" ca="1" si="593"/>
        <v>0.0.0</v>
      </c>
      <c r="H337" s="123" t="str">
        <f t="shared" ca="1" si="592"/>
        <v>0.0.0</v>
      </c>
      <c r="I337" s="123" t="str">
        <f t="shared" ca="1" si="592"/>
        <v>0.0.0</v>
      </c>
      <c r="J337" s="123" t="str">
        <f t="shared" ca="1" si="592"/>
        <v>0.0.0</v>
      </c>
      <c r="K337" s="123" t="str">
        <f t="shared" ca="1" si="592"/>
        <v>0.0.0</v>
      </c>
      <c r="L337" s="123" t="str">
        <f t="shared" ca="1" si="592"/>
        <v>0.0.0</v>
      </c>
      <c r="M337" s="123" t="str">
        <f t="shared" ca="1" si="592"/>
        <v>0.0.0</v>
      </c>
      <c r="N337" s="123" t="str">
        <f t="shared" ca="1" si="592"/>
        <v>0.0.0</v>
      </c>
      <c r="O337" s="123">
        <f t="shared" ca="1" si="600"/>
        <v>0</v>
      </c>
      <c r="P337" s="123">
        <f t="shared" ca="1" si="601"/>
        <v>0</v>
      </c>
      <c r="Q337" s="123">
        <f t="shared" ca="1" si="602"/>
        <v>0</v>
      </c>
      <c r="R337" s="123">
        <f t="shared" ca="1" si="602"/>
        <v>0</v>
      </c>
      <c r="S337" s="123">
        <f t="shared" ca="1" si="603"/>
        <v>0</v>
      </c>
      <c r="T337" s="123">
        <f t="shared" ca="1" si="604"/>
        <v>0</v>
      </c>
      <c r="U337" s="123">
        <f t="shared" ca="1" si="605"/>
        <v>0</v>
      </c>
      <c r="V337" s="123">
        <f t="shared" ca="1" si="606"/>
        <v>0</v>
      </c>
      <c r="W337" s="123">
        <f t="shared" ca="1" si="607"/>
        <v>0</v>
      </c>
      <c r="X337" s="123">
        <f t="shared" ca="1" si="608"/>
        <v>0</v>
      </c>
      <c r="Y337" s="123">
        <f t="shared" ca="1" si="609"/>
        <v>0</v>
      </c>
      <c r="Z337" s="123">
        <f t="shared" ca="1" si="610"/>
        <v>0</v>
      </c>
      <c r="AA337" s="123">
        <f t="shared" ca="1" si="611"/>
        <v>0</v>
      </c>
      <c r="AB337" s="123">
        <f t="shared" ca="1" si="612"/>
        <v>0</v>
      </c>
      <c r="AC337" s="123">
        <f t="shared" ca="1" si="613"/>
        <v>0</v>
      </c>
      <c r="AD337" s="123">
        <f t="shared" ca="1" si="614"/>
        <v>0</v>
      </c>
      <c r="AE337" s="123">
        <f t="shared" ca="1" si="615"/>
        <v>0</v>
      </c>
      <c r="AF337" s="123">
        <f t="shared" ca="1" si="616"/>
        <v>0</v>
      </c>
      <c r="AG337" s="123">
        <f t="shared" ca="1" si="617"/>
        <v>0</v>
      </c>
      <c r="AH337" s="123">
        <f t="shared" ca="1" si="618"/>
        <v>0</v>
      </c>
      <c r="AI337" s="123">
        <f t="shared" ca="1" si="619"/>
        <v>0</v>
      </c>
      <c r="AJ337" s="123">
        <f t="shared" ca="1" si="620"/>
        <v>0</v>
      </c>
      <c r="AK337" s="123">
        <f t="shared" ca="1" si="621"/>
        <v>0</v>
      </c>
      <c r="AL337" s="123">
        <f t="shared" ca="1" si="622"/>
        <v>0</v>
      </c>
      <c r="AM337" s="123">
        <f t="shared" ca="1" si="623"/>
        <v>0</v>
      </c>
      <c r="AN337" s="123">
        <f t="shared" ca="1" si="624"/>
        <v>0</v>
      </c>
      <c r="AO337" s="123">
        <f t="shared" ca="1" si="625"/>
        <v>0</v>
      </c>
      <c r="AP337" s="123">
        <f t="shared" ca="1" si="626"/>
        <v>0</v>
      </c>
      <c r="AQ337" s="123">
        <f t="shared" ca="1" si="627"/>
        <v>0</v>
      </c>
      <c r="AR337" s="123">
        <f t="shared" ca="1" si="628"/>
        <v>0</v>
      </c>
      <c r="AS337" s="123">
        <f t="shared" ca="1" si="629"/>
        <v>0</v>
      </c>
      <c r="AT337" s="123">
        <f t="shared" ca="1" si="630"/>
        <v>0</v>
      </c>
      <c r="AU337" s="123">
        <f t="shared" ca="1" si="631"/>
        <v>0</v>
      </c>
      <c r="AV337" s="123">
        <f t="shared" ca="1" si="632"/>
        <v>0</v>
      </c>
      <c r="AW337" s="123">
        <f t="shared" ca="1" si="633"/>
        <v>0</v>
      </c>
      <c r="AX337" s="123">
        <f t="shared" ca="1" si="634"/>
        <v>0</v>
      </c>
      <c r="AY337" s="123">
        <f t="shared" ca="1" si="635"/>
        <v>0</v>
      </c>
      <c r="AZ337" s="123">
        <f t="shared" ca="1" si="636"/>
        <v>0</v>
      </c>
      <c r="BA337" s="123">
        <f t="shared" ca="1" si="637"/>
        <v>0</v>
      </c>
      <c r="BB337" s="123">
        <f t="shared" ca="1" si="638"/>
        <v>0</v>
      </c>
      <c r="BC337" s="123">
        <f t="shared" ca="1" si="639"/>
        <v>0</v>
      </c>
      <c r="BD337" s="123">
        <f t="shared" ca="1" si="640"/>
        <v>0</v>
      </c>
      <c r="BE337" s="123">
        <f t="shared" ca="1" si="641"/>
        <v>0</v>
      </c>
      <c r="BF337" s="123">
        <f t="shared" ca="1" si="642"/>
        <v>0</v>
      </c>
      <c r="BG337" s="123">
        <f t="shared" ca="1" si="643"/>
        <v>0</v>
      </c>
      <c r="BH337" s="123">
        <f t="shared" ca="1" si="644"/>
        <v>0</v>
      </c>
      <c r="BI337" s="123">
        <f t="shared" ca="1" si="645"/>
        <v>0</v>
      </c>
      <c r="BJ337" s="123">
        <f t="shared" ca="1" si="646"/>
        <v>0</v>
      </c>
      <c r="BK337" s="123">
        <f t="shared" ca="1" si="647"/>
        <v>0</v>
      </c>
      <c r="BL337" s="123">
        <f t="shared" ca="1" si="648"/>
        <v>0</v>
      </c>
      <c r="BM337" s="123">
        <f t="shared" ca="1" si="649"/>
        <v>0</v>
      </c>
      <c r="BN337" s="123">
        <f t="shared" ca="1" si="650"/>
        <v>0.65</v>
      </c>
      <c r="BO337" s="123">
        <f t="shared" ca="1" si="651"/>
        <v>0</v>
      </c>
      <c r="BP337" s="340">
        <f t="shared" ca="1" si="652"/>
        <v>0</v>
      </c>
      <c r="BQ337" s="123">
        <f t="shared" ca="1" si="653"/>
        <v>0</v>
      </c>
      <c r="BR337" s="123">
        <f t="shared" ca="1" si="654"/>
        <v>0</v>
      </c>
      <c r="BS337" s="123">
        <f t="shared" ca="1" si="655"/>
        <v>0</v>
      </c>
      <c r="BT337" s="123">
        <f t="shared" ca="1" si="656"/>
        <v>0</v>
      </c>
      <c r="BU337" s="123">
        <f t="shared" ca="1" si="657"/>
        <v>0</v>
      </c>
      <c r="BV337" s="123"/>
      <c r="BW337" s="123">
        <f t="shared" ca="1" si="658"/>
        <v>0</v>
      </c>
      <c r="BX337" s="123"/>
      <c r="BY337" s="123">
        <f t="shared" ca="1" si="659"/>
        <v>0</v>
      </c>
      <c r="BZ337" s="123"/>
      <c r="CA337" s="123">
        <f t="shared" ca="1" si="660"/>
        <v>0</v>
      </c>
      <c r="CB337" s="528">
        <f t="shared" ca="1" si="661"/>
        <v>0</v>
      </c>
      <c r="CC337" s="123">
        <f t="shared" ca="1" si="662"/>
        <v>0</v>
      </c>
      <c r="CD337" s="125">
        <f t="shared" ca="1" si="663"/>
        <v>0</v>
      </c>
      <c r="CE337" s="125">
        <f t="shared" ca="1" si="664"/>
        <v>0</v>
      </c>
      <c r="CF337" s="125">
        <f t="shared" ca="1" si="665"/>
        <v>0</v>
      </c>
      <c r="CG337" s="125">
        <f t="shared" ca="1" si="666"/>
        <v>0</v>
      </c>
      <c r="CH337" s="125">
        <f t="shared" ca="1" si="667"/>
        <v>0</v>
      </c>
      <c r="CI337" s="125">
        <f t="shared" ca="1" si="668"/>
        <v>0</v>
      </c>
      <c r="CJ337" s="125">
        <f t="shared" ca="1" si="669"/>
        <v>0</v>
      </c>
      <c r="CK337" s="125">
        <f t="shared" ca="1" si="670"/>
        <v>0</v>
      </c>
      <c r="CL337" s="125">
        <f t="shared" ca="1" si="565"/>
        <v>0</v>
      </c>
      <c r="CM337" s="125">
        <f t="shared" ca="1" si="566"/>
        <v>0</v>
      </c>
      <c r="CN337" s="125">
        <f t="shared" ca="1" si="567"/>
        <v>0</v>
      </c>
      <c r="CO337" s="125">
        <f t="shared" ca="1" si="568"/>
        <v>0</v>
      </c>
      <c r="CP337" s="125">
        <f t="shared" ca="1" si="569"/>
        <v>0</v>
      </c>
      <c r="CQ337" s="125">
        <f t="shared" ca="1" si="570"/>
        <v>0</v>
      </c>
      <c r="CR337" s="125">
        <f t="shared" ca="1" si="571"/>
        <v>0</v>
      </c>
      <c r="CS337" s="125">
        <f t="shared" ca="1" si="572"/>
        <v>0</v>
      </c>
      <c r="CT337" s="125">
        <f t="shared" ca="1" si="573"/>
        <v>0</v>
      </c>
      <c r="CU337" s="125">
        <f t="shared" ca="1" si="574"/>
        <v>0</v>
      </c>
      <c r="CV337" s="125">
        <f t="shared" ca="1" si="575"/>
        <v>0</v>
      </c>
      <c r="CW337" s="125">
        <f t="shared" ca="1" si="576"/>
        <v>0</v>
      </c>
      <c r="CX337" s="125">
        <f t="shared" ca="1" si="577"/>
        <v>0</v>
      </c>
      <c r="CY337" s="125">
        <f t="shared" ca="1" si="578"/>
        <v>0</v>
      </c>
      <c r="CZ337" s="125">
        <f t="shared" ca="1" si="579"/>
        <v>0</v>
      </c>
      <c r="DA337" s="341">
        <f t="shared" ca="1" si="580"/>
        <v>0</v>
      </c>
      <c r="DB337" s="606">
        <f t="shared" ca="1" si="581"/>
        <v>0</v>
      </c>
      <c r="DC337" s="606"/>
      <c r="DD337" s="606">
        <f t="shared" ca="1" si="582"/>
        <v>0</v>
      </c>
      <c r="DE337" s="125">
        <f t="shared" ca="1" si="583"/>
        <v>0</v>
      </c>
      <c r="DF337" s="125">
        <f t="shared" ca="1" si="584"/>
        <v>0</v>
      </c>
      <c r="DG337" s="125">
        <f t="shared" ca="1" si="585"/>
        <v>0</v>
      </c>
      <c r="DH337" s="125">
        <f t="shared" ca="1" si="586"/>
        <v>0</v>
      </c>
      <c r="DI337" s="125">
        <f t="shared" ca="1" si="587"/>
        <v>0</v>
      </c>
      <c r="DJ337" s="125">
        <f t="shared" ca="1" si="588"/>
        <v>0</v>
      </c>
      <c r="DK337" s="125">
        <f t="shared" ca="1" si="589"/>
        <v>0</v>
      </c>
      <c r="DL337" s="125">
        <f t="shared" ca="1" si="590"/>
        <v>0</v>
      </c>
      <c r="DM337" s="125">
        <f t="shared" ca="1" si="591"/>
        <v>0</v>
      </c>
      <c r="DN337" s="340" t="str">
        <f t="shared" ca="1" si="671"/>
        <v xml:space="preserve">    </v>
      </c>
      <c r="DO337" s="340">
        <f t="shared" ca="1" si="672"/>
        <v>0</v>
      </c>
      <c r="DP337" s="340">
        <f t="shared" ca="1" si="673"/>
        <v>0</v>
      </c>
      <c r="DQ337" s="340">
        <f t="shared" ca="1" si="674"/>
        <v>0</v>
      </c>
      <c r="DR337" s="340">
        <f t="shared" ca="1" si="675"/>
        <v>0</v>
      </c>
      <c r="DS337" s="340">
        <f t="shared" ca="1" si="676"/>
        <v>0</v>
      </c>
    </row>
    <row r="338" spans="1:123">
      <c r="A338">
        <f t="shared" ca="1" si="594"/>
        <v>331</v>
      </c>
      <c r="B338">
        <f t="shared" ca="1" si="595"/>
        <v>0</v>
      </c>
      <c r="C338">
        <f t="shared" ca="1" si="596"/>
        <v>0</v>
      </c>
      <c r="D338">
        <f t="shared" ca="1" si="597"/>
        <v>0</v>
      </c>
      <c r="E338">
        <f t="shared" ca="1" si="598"/>
        <v>0</v>
      </c>
      <c r="F338">
        <f t="shared" ca="1" si="599"/>
        <v>0</v>
      </c>
      <c r="G338" s="123" t="str">
        <f t="shared" ca="1" si="593"/>
        <v>0.0.0</v>
      </c>
      <c r="H338" s="123" t="str">
        <f t="shared" ca="1" si="592"/>
        <v>0.0.0</v>
      </c>
      <c r="I338" s="123" t="str">
        <f t="shared" ca="1" si="592"/>
        <v>0.0.0</v>
      </c>
      <c r="J338" s="123" t="str">
        <f t="shared" ca="1" si="592"/>
        <v>0.0.0</v>
      </c>
      <c r="K338" s="123" t="str">
        <f t="shared" ca="1" si="592"/>
        <v>0.0.0</v>
      </c>
      <c r="L338" s="123" t="str">
        <f t="shared" ca="1" si="592"/>
        <v>0.0.0</v>
      </c>
      <c r="M338" s="123" t="str">
        <f t="shared" ca="1" si="592"/>
        <v>0.0.0</v>
      </c>
      <c r="N338" s="123" t="str">
        <f t="shared" ca="1" si="592"/>
        <v>0.0.0</v>
      </c>
      <c r="O338" s="123">
        <f t="shared" ca="1" si="600"/>
        <v>0</v>
      </c>
      <c r="P338" s="123">
        <f t="shared" ca="1" si="601"/>
        <v>0</v>
      </c>
      <c r="Q338" s="123">
        <f t="shared" ca="1" si="602"/>
        <v>0</v>
      </c>
      <c r="R338" s="123">
        <f t="shared" ca="1" si="602"/>
        <v>0</v>
      </c>
      <c r="S338" s="123">
        <f t="shared" ca="1" si="603"/>
        <v>0</v>
      </c>
      <c r="T338" s="123">
        <f t="shared" ca="1" si="604"/>
        <v>0</v>
      </c>
      <c r="U338" s="123">
        <f t="shared" ca="1" si="605"/>
        <v>0</v>
      </c>
      <c r="V338" s="123">
        <f t="shared" ca="1" si="606"/>
        <v>0</v>
      </c>
      <c r="W338" s="123">
        <f t="shared" ca="1" si="607"/>
        <v>0</v>
      </c>
      <c r="X338" s="123">
        <f t="shared" ca="1" si="608"/>
        <v>0</v>
      </c>
      <c r="Y338" s="123">
        <f t="shared" ca="1" si="609"/>
        <v>0</v>
      </c>
      <c r="Z338" s="123">
        <f t="shared" ca="1" si="610"/>
        <v>0</v>
      </c>
      <c r="AA338" s="123">
        <f t="shared" ca="1" si="611"/>
        <v>0</v>
      </c>
      <c r="AB338" s="123">
        <f t="shared" ca="1" si="612"/>
        <v>0</v>
      </c>
      <c r="AC338" s="123">
        <f t="shared" ca="1" si="613"/>
        <v>0</v>
      </c>
      <c r="AD338" s="123">
        <f t="shared" ca="1" si="614"/>
        <v>0</v>
      </c>
      <c r="AE338" s="123">
        <f t="shared" ca="1" si="615"/>
        <v>0</v>
      </c>
      <c r="AF338" s="123">
        <f t="shared" ca="1" si="616"/>
        <v>0</v>
      </c>
      <c r="AG338" s="123">
        <f t="shared" ca="1" si="617"/>
        <v>0</v>
      </c>
      <c r="AH338" s="123">
        <f t="shared" ca="1" si="618"/>
        <v>0</v>
      </c>
      <c r="AI338" s="123">
        <f t="shared" ca="1" si="619"/>
        <v>0</v>
      </c>
      <c r="AJ338" s="123">
        <f t="shared" ca="1" si="620"/>
        <v>0</v>
      </c>
      <c r="AK338" s="123">
        <f t="shared" ca="1" si="621"/>
        <v>0</v>
      </c>
      <c r="AL338" s="123">
        <f t="shared" ca="1" si="622"/>
        <v>0</v>
      </c>
      <c r="AM338" s="123">
        <f t="shared" ca="1" si="623"/>
        <v>0</v>
      </c>
      <c r="AN338" s="123">
        <f t="shared" ca="1" si="624"/>
        <v>0</v>
      </c>
      <c r="AO338" s="123">
        <f t="shared" ca="1" si="625"/>
        <v>0</v>
      </c>
      <c r="AP338" s="123">
        <f t="shared" ca="1" si="626"/>
        <v>0</v>
      </c>
      <c r="AQ338" s="123">
        <f t="shared" ca="1" si="627"/>
        <v>0</v>
      </c>
      <c r="AR338" s="123">
        <f t="shared" ca="1" si="628"/>
        <v>0</v>
      </c>
      <c r="AS338" s="123">
        <f t="shared" ca="1" si="629"/>
        <v>0</v>
      </c>
      <c r="AT338" s="123">
        <f t="shared" ca="1" si="630"/>
        <v>0</v>
      </c>
      <c r="AU338" s="123">
        <f t="shared" ca="1" si="631"/>
        <v>0</v>
      </c>
      <c r="AV338" s="123">
        <f t="shared" ca="1" si="632"/>
        <v>0</v>
      </c>
      <c r="AW338" s="123">
        <f t="shared" ca="1" si="633"/>
        <v>0</v>
      </c>
      <c r="AX338" s="123">
        <f t="shared" ca="1" si="634"/>
        <v>0</v>
      </c>
      <c r="AY338" s="123">
        <f t="shared" ca="1" si="635"/>
        <v>0</v>
      </c>
      <c r="AZ338" s="123">
        <f t="shared" ca="1" si="636"/>
        <v>0</v>
      </c>
      <c r="BA338" s="123">
        <f t="shared" ca="1" si="637"/>
        <v>0</v>
      </c>
      <c r="BB338" s="123">
        <f t="shared" ca="1" si="638"/>
        <v>0</v>
      </c>
      <c r="BC338" s="123">
        <f t="shared" ca="1" si="639"/>
        <v>0</v>
      </c>
      <c r="BD338" s="123">
        <f t="shared" ca="1" si="640"/>
        <v>0</v>
      </c>
      <c r="BE338" s="123">
        <f t="shared" ca="1" si="641"/>
        <v>0</v>
      </c>
      <c r="BF338" s="123">
        <f t="shared" ca="1" si="642"/>
        <v>0</v>
      </c>
      <c r="BG338" s="123">
        <f t="shared" ca="1" si="643"/>
        <v>0</v>
      </c>
      <c r="BH338" s="123">
        <f t="shared" ca="1" si="644"/>
        <v>0</v>
      </c>
      <c r="BI338" s="123">
        <f t="shared" ca="1" si="645"/>
        <v>0</v>
      </c>
      <c r="BJ338" s="123">
        <f t="shared" ca="1" si="646"/>
        <v>0</v>
      </c>
      <c r="BK338" s="123">
        <f t="shared" ca="1" si="647"/>
        <v>0</v>
      </c>
      <c r="BL338" s="123">
        <f t="shared" ca="1" si="648"/>
        <v>0</v>
      </c>
      <c r="BM338" s="123">
        <f t="shared" ca="1" si="649"/>
        <v>0</v>
      </c>
      <c r="BN338" s="123">
        <f t="shared" ca="1" si="650"/>
        <v>0.65</v>
      </c>
      <c r="BO338" s="123">
        <f t="shared" ca="1" si="651"/>
        <v>0</v>
      </c>
      <c r="BP338" s="340">
        <f t="shared" ca="1" si="652"/>
        <v>0</v>
      </c>
      <c r="BQ338" s="123">
        <f t="shared" ca="1" si="653"/>
        <v>0</v>
      </c>
      <c r="BR338" s="123">
        <f t="shared" ca="1" si="654"/>
        <v>0</v>
      </c>
      <c r="BS338" s="123">
        <f t="shared" ca="1" si="655"/>
        <v>0</v>
      </c>
      <c r="BT338" s="123">
        <f t="shared" ca="1" si="656"/>
        <v>0</v>
      </c>
      <c r="BU338" s="123">
        <f t="shared" ca="1" si="657"/>
        <v>0</v>
      </c>
      <c r="BV338" s="123"/>
      <c r="BW338" s="123">
        <f t="shared" ca="1" si="658"/>
        <v>0</v>
      </c>
      <c r="BX338" s="123"/>
      <c r="BY338" s="123">
        <f t="shared" ca="1" si="659"/>
        <v>0</v>
      </c>
      <c r="BZ338" s="123"/>
      <c r="CA338" s="123">
        <f t="shared" ca="1" si="660"/>
        <v>0</v>
      </c>
      <c r="CB338" s="528">
        <f t="shared" ca="1" si="661"/>
        <v>0</v>
      </c>
      <c r="CC338" s="123">
        <f t="shared" ca="1" si="662"/>
        <v>0</v>
      </c>
      <c r="CD338" s="125">
        <f t="shared" ca="1" si="663"/>
        <v>0</v>
      </c>
      <c r="CE338" s="125">
        <f t="shared" ca="1" si="664"/>
        <v>0</v>
      </c>
      <c r="CF338" s="125">
        <f t="shared" ca="1" si="665"/>
        <v>0</v>
      </c>
      <c r="CG338" s="125">
        <f t="shared" ca="1" si="666"/>
        <v>0</v>
      </c>
      <c r="CH338" s="125">
        <f t="shared" ca="1" si="667"/>
        <v>0</v>
      </c>
      <c r="CI338" s="125">
        <f t="shared" ca="1" si="668"/>
        <v>0</v>
      </c>
      <c r="CJ338" s="125">
        <f t="shared" ca="1" si="669"/>
        <v>0</v>
      </c>
      <c r="CK338" s="125">
        <f t="shared" ca="1" si="670"/>
        <v>0</v>
      </c>
      <c r="CL338" s="125">
        <f t="shared" ca="1" si="565"/>
        <v>0</v>
      </c>
      <c r="CM338" s="125">
        <f t="shared" ca="1" si="566"/>
        <v>0</v>
      </c>
      <c r="CN338" s="125">
        <f t="shared" ca="1" si="567"/>
        <v>0</v>
      </c>
      <c r="CO338" s="125">
        <f t="shared" ca="1" si="568"/>
        <v>0</v>
      </c>
      <c r="CP338" s="125">
        <f t="shared" ca="1" si="569"/>
        <v>0</v>
      </c>
      <c r="CQ338" s="125">
        <f t="shared" ca="1" si="570"/>
        <v>0</v>
      </c>
      <c r="CR338" s="125">
        <f t="shared" ca="1" si="571"/>
        <v>0</v>
      </c>
      <c r="CS338" s="125">
        <f t="shared" ca="1" si="572"/>
        <v>0</v>
      </c>
      <c r="CT338" s="125">
        <f t="shared" ca="1" si="573"/>
        <v>0</v>
      </c>
      <c r="CU338" s="125">
        <f t="shared" ca="1" si="574"/>
        <v>0</v>
      </c>
      <c r="CV338" s="125">
        <f t="shared" ca="1" si="575"/>
        <v>0</v>
      </c>
      <c r="CW338" s="125">
        <f t="shared" ca="1" si="576"/>
        <v>0</v>
      </c>
      <c r="CX338" s="125">
        <f t="shared" ca="1" si="577"/>
        <v>0</v>
      </c>
      <c r="CY338" s="125">
        <f t="shared" ca="1" si="578"/>
        <v>0</v>
      </c>
      <c r="CZ338" s="125">
        <f t="shared" ca="1" si="579"/>
        <v>0</v>
      </c>
      <c r="DA338" s="341">
        <f t="shared" ca="1" si="580"/>
        <v>0</v>
      </c>
      <c r="DB338" s="606">
        <f t="shared" ca="1" si="581"/>
        <v>0</v>
      </c>
      <c r="DC338" s="606"/>
      <c r="DD338" s="606">
        <f t="shared" ca="1" si="582"/>
        <v>0</v>
      </c>
      <c r="DE338" s="125">
        <f t="shared" ca="1" si="583"/>
        <v>0</v>
      </c>
      <c r="DF338" s="125">
        <f t="shared" ca="1" si="584"/>
        <v>0</v>
      </c>
      <c r="DG338" s="125">
        <f t="shared" ca="1" si="585"/>
        <v>0</v>
      </c>
      <c r="DH338" s="125">
        <f t="shared" ca="1" si="586"/>
        <v>0</v>
      </c>
      <c r="DI338" s="125">
        <f t="shared" ca="1" si="587"/>
        <v>0</v>
      </c>
      <c r="DJ338" s="125">
        <f t="shared" ca="1" si="588"/>
        <v>0</v>
      </c>
      <c r="DK338" s="125">
        <f t="shared" ca="1" si="589"/>
        <v>0</v>
      </c>
      <c r="DL338" s="125">
        <f t="shared" ca="1" si="590"/>
        <v>0</v>
      </c>
      <c r="DM338" s="125">
        <f t="shared" ca="1" si="591"/>
        <v>0</v>
      </c>
      <c r="DN338" s="340" t="str">
        <f t="shared" ca="1" si="671"/>
        <v xml:space="preserve">    </v>
      </c>
      <c r="DO338" s="340">
        <f t="shared" ca="1" si="672"/>
        <v>0</v>
      </c>
      <c r="DP338" s="340">
        <f t="shared" ca="1" si="673"/>
        <v>0</v>
      </c>
      <c r="DQ338" s="340">
        <f t="shared" ca="1" si="674"/>
        <v>0</v>
      </c>
      <c r="DR338" s="340">
        <f t="shared" ca="1" si="675"/>
        <v>0</v>
      </c>
      <c r="DS338" s="340">
        <f t="shared" ca="1" si="676"/>
        <v>0</v>
      </c>
    </row>
    <row r="339" spans="1:123">
      <c r="A339">
        <f t="shared" ca="1" si="594"/>
        <v>332</v>
      </c>
      <c r="B339">
        <f t="shared" ca="1" si="595"/>
        <v>0</v>
      </c>
      <c r="C339">
        <f t="shared" ca="1" si="596"/>
        <v>0</v>
      </c>
      <c r="D339">
        <f t="shared" ca="1" si="597"/>
        <v>0</v>
      </c>
      <c r="E339">
        <f t="shared" ca="1" si="598"/>
        <v>0</v>
      </c>
      <c r="F339">
        <f t="shared" ca="1" si="599"/>
        <v>0</v>
      </c>
      <c r="G339" s="123" t="str">
        <f t="shared" ca="1" si="593"/>
        <v>0.0.0</v>
      </c>
      <c r="H339" s="123" t="str">
        <f t="shared" ca="1" si="592"/>
        <v>0.0.0</v>
      </c>
      <c r="I339" s="123" t="str">
        <f t="shared" ca="1" si="592"/>
        <v>0.0.0</v>
      </c>
      <c r="J339" s="123" t="str">
        <f t="shared" ca="1" si="592"/>
        <v>0.0.0</v>
      </c>
      <c r="K339" s="123" t="str">
        <f t="shared" ca="1" si="592"/>
        <v>0.0.0</v>
      </c>
      <c r="L339" s="123" t="str">
        <f t="shared" ca="1" si="592"/>
        <v>0.0.0</v>
      </c>
      <c r="M339" s="123" t="str">
        <f t="shared" ca="1" si="592"/>
        <v>0.0.0</v>
      </c>
      <c r="N339" s="123" t="str">
        <f t="shared" ca="1" si="592"/>
        <v>0.0.0</v>
      </c>
      <c r="O339" s="123">
        <f t="shared" ca="1" si="600"/>
        <v>0</v>
      </c>
      <c r="P339" s="123">
        <f t="shared" ca="1" si="601"/>
        <v>0</v>
      </c>
      <c r="Q339" s="123">
        <f t="shared" ca="1" si="602"/>
        <v>0</v>
      </c>
      <c r="R339" s="123">
        <f t="shared" ca="1" si="602"/>
        <v>0</v>
      </c>
      <c r="S339" s="123">
        <f t="shared" ca="1" si="603"/>
        <v>0</v>
      </c>
      <c r="T339" s="123">
        <f t="shared" ca="1" si="604"/>
        <v>0</v>
      </c>
      <c r="U339" s="123">
        <f t="shared" ca="1" si="605"/>
        <v>0</v>
      </c>
      <c r="V339" s="123">
        <f t="shared" ca="1" si="606"/>
        <v>0</v>
      </c>
      <c r="W339" s="123">
        <f t="shared" ca="1" si="607"/>
        <v>0</v>
      </c>
      <c r="X339" s="123">
        <f t="shared" ca="1" si="608"/>
        <v>0</v>
      </c>
      <c r="Y339" s="123">
        <f t="shared" ca="1" si="609"/>
        <v>0</v>
      </c>
      <c r="Z339" s="123">
        <f t="shared" ca="1" si="610"/>
        <v>0</v>
      </c>
      <c r="AA339" s="123">
        <f t="shared" ca="1" si="611"/>
        <v>0</v>
      </c>
      <c r="AB339" s="123">
        <f t="shared" ca="1" si="612"/>
        <v>0</v>
      </c>
      <c r="AC339" s="123">
        <f t="shared" ca="1" si="613"/>
        <v>0</v>
      </c>
      <c r="AD339" s="123">
        <f t="shared" ca="1" si="614"/>
        <v>0</v>
      </c>
      <c r="AE339" s="123">
        <f t="shared" ca="1" si="615"/>
        <v>0</v>
      </c>
      <c r="AF339" s="123">
        <f t="shared" ca="1" si="616"/>
        <v>0</v>
      </c>
      <c r="AG339" s="123">
        <f t="shared" ca="1" si="617"/>
        <v>0</v>
      </c>
      <c r="AH339" s="123">
        <f t="shared" ca="1" si="618"/>
        <v>0</v>
      </c>
      <c r="AI339" s="123">
        <f t="shared" ca="1" si="619"/>
        <v>0</v>
      </c>
      <c r="AJ339" s="123">
        <f t="shared" ca="1" si="620"/>
        <v>0</v>
      </c>
      <c r="AK339" s="123">
        <f t="shared" ca="1" si="621"/>
        <v>0</v>
      </c>
      <c r="AL339" s="123">
        <f t="shared" ca="1" si="622"/>
        <v>0</v>
      </c>
      <c r="AM339" s="123">
        <f t="shared" ca="1" si="623"/>
        <v>0</v>
      </c>
      <c r="AN339" s="123">
        <f t="shared" ca="1" si="624"/>
        <v>0</v>
      </c>
      <c r="AO339" s="123">
        <f t="shared" ca="1" si="625"/>
        <v>0</v>
      </c>
      <c r="AP339" s="123">
        <f t="shared" ca="1" si="626"/>
        <v>0</v>
      </c>
      <c r="AQ339" s="123">
        <f t="shared" ca="1" si="627"/>
        <v>0</v>
      </c>
      <c r="AR339" s="123">
        <f t="shared" ca="1" si="628"/>
        <v>0</v>
      </c>
      <c r="AS339" s="123">
        <f t="shared" ca="1" si="629"/>
        <v>0</v>
      </c>
      <c r="AT339" s="123">
        <f t="shared" ca="1" si="630"/>
        <v>0</v>
      </c>
      <c r="AU339" s="123">
        <f t="shared" ca="1" si="631"/>
        <v>0</v>
      </c>
      <c r="AV339" s="123">
        <f t="shared" ca="1" si="632"/>
        <v>0</v>
      </c>
      <c r="AW339" s="123">
        <f t="shared" ca="1" si="633"/>
        <v>0</v>
      </c>
      <c r="AX339" s="123">
        <f t="shared" ca="1" si="634"/>
        <v>0</v>
      </c>
      <c r="AY339" s="123">
        <f t="shared" ca="1" si="635"/>
        <v>0</v>
      </c>
      <c r="AZ339" s="123">
        <f t="shared" ca="1" si="636"/>
        <v>0</v>
      </c>
      <c r="BA339" s="123">
        <f t="shared" ca="1" si="637"/>
        <v>0</v>
      </c>
      <c r="BB339" s="123">
        <f t="shared" ca="1" si="638"/>
        <v>0</v>
      </c>
      <c r="BC339" s="123">
        <f t="shared" ca="1" si="639"/>
        <v>0</v>
      </c>
      <c r="BD339" s="123">
        <f t="shared" ca="1" si="640"/>
        <v>0</v>
      </c>
      <c r="BE339" s="123">
        <f t="shared" ca="1" si="641"/>
        <v>0</v>
      </c>
      <c r="BF339" s="123">
        <f t="shared" ca="1" si="642"/>
        <v>0</v>
      </c>
      <c r="BG339" s="123">
        <f t="shared" ca="1" si="643"/>
        <v>0</v>
      </c>
      <c r="BH339" s="123">
        <f t="shared" ca="1" si="644"/>
        <v>0</v>
      </c>
      <c r="BI339" s="123">
        <f t="shared" ca="1" si="645"/>
        <v>0</v>
      </c>
      <c r="BJ339" s="123">
        <f t="shared" ca="1" si="646"/>
        <v>0</v>
      </c>
      <c r="BK339" s="123">
        <f t="shared" ca="1" si="647"/>
        <v>0</v>
      </c>
      <c r="BL339" s="123">
        <f t="shared" ca="1" si="648"/>
        <v>0</v>
      </c>
      <c r="BM339" s="123">
        <f t="shared" ca="1" si="649"/>
        <v>0</v>
      </c>
      <c r="BN339" s="123">
        <f t="shared" ca="1" si="650"/>
        <v>0.65</v>
      </c>
      <c r="BO339" s="123">
        <f t="shared" ca="1" si="651"/>
        <v>0</v>
      </c>
      <c r="BP339" s="340">
        <f t="shared" ca="1" si="652"/>
        <v>0</v>
      </c>
      <c r="BQ339" s="123">
        <f t="shared" ca="1" si="653"/>
        <v>0</v>
      </c>
      <c r="BR339" s="123">
        <f t="shared" ca="1" si="654"/>
        <v>0</v>
      </c>
      <c r="BS339" s="123">
        <f t="shared" ca="1" si="655"/>
        <v>0</v>
      </c>
      <c r="BT339" s="123">
        <f t="shared" ca="1" si="656"/>
        <v>0</v>
      </c>
      <c r="BU339" s="123">
        <f t="shared" ca="1" si="657"/>
        <v>0</v>
      </c>
      <c r="BV339" s="123"/>
      <c r="BW339" s="123">
        <f t="shared" ca="1" si="658"/>
        <v>0</v>
      </c>
      <c r="BX339" s="123"/>
      <c r="BY339" s="123">
        <f t="shared" ca="1" si="659"/>
        <v>0</v>
      </c>
      <c r="BZ339" s="123"/>
      <c r="CA339" s="123">
        <f t="shared" ca="1" si="660"/>
        <v>0</v>
      </c>
      <c r="CB339" s="528">
        <f t="shared" ca="1" si="661"/>
        <v>0</v>
      </c>
      <c r="CC339" s="123">
        <f t="shared" ca="1" si="662"/>
        <v>0</v>
      </c>
      <c r="CD339" s="125">
        <f t="shared" ca="1" si="663"/>
        <v>0</v>
      </c>
      <c r="CE339" s="125">
        <f t="shared" ca="1" si="664"/>
        <v>0</v>
      </c>
      <c r="CF339" s="125">
        <f t="shared" ca="1" si="665"/>
        <v>0</v>
      </c>
      <c r="CG339" s="125">
        <f t="shared" ca="1" si="666"/>
        <v>0</v>
      </c>
      <c r="CH339" s="125">
        <f t="shared" ca="1" si="667"/>
        <v>0</v>
      </c>
      <c r="CI339" s="125">
        <f t="shared" ca="1" si="668"/>
        <v>0</v>
      </c>
      <c r="CJ339" s="125">
        <f t="shared" ca="1" si="669"/>
        <v>0</v>
      </c>
      <c r="CK339" s="125">
        <f t="shared" ca="1" si="670"/>
        <v>0</v>
      </c>
      <c r="CL339" s="125">
        <f t="shared" ca="1" si="565"/>
        <v>0</v>
      </c>
      <c r="CM339" s="125">
        <f t="shared" ca="1" si="566"/>
        <v>0</v>
      </c>
      <c r="CN339" s="125">
        <f t="shared" ca="1" si="567"/>
        <v>0</v>
      </c>
      <c r="CO339" s="125">
        <f t="shared" ca="1" si="568"/>
        <v>0</v>
      </c>
      <c r="CP339" s="125">
        <f t="shared" ca="1" si="569"/>
        <v>0</v>
      </c>
      <c r="CQ339" s="125">
        <f t="shared" ca="1" si="570"/>
        <v>0</v>
      </c>
      <c r="CR339" s="125">
        <f t="shared" ca="1" si="571"/>
        <v>0</v>
      </c>
      <c r="CS339" s="125">
        <f t="shared" ca="1" si="572"/>
        <v>0</v>
      </c>
      <c r="CT339" s="125">
        <f t="shared" ca="1" si="573"/>
        <v>0</v>
      </c>
      <c r="CU339" s="125">
        <f t="shared" ca="1" si="574"/>
        <v>0</v>
      </c>
      <c r="CV339" s="125">
        <f t="shared" ca="1" si="575"/>
        <v>0</v>
      </c>
      <c r="CW339" s="125">
        <f t="shared" ca="1" si="576"/>
        <v>0</v>
      </c>
      <c r="CX339" s="125">
        <f t="shared" ca="1" si="577"/>
        <v>0</v>
      </c>
      <c r="CY339" s="125">
        <f t="shared" ca="1" si="578"/>
        <v>0</v>
      </c>
      <c r="CZ339" s="125">
        <f t="shared" ca="1" si="579"/>
        <v>0</v>
      </c>
      <c r="DA339" s="341">
        <f t="shared" ca="1" si="580"/>
        <v>0</v>
      </c>
      <c r="DB339" s="606">
        <f t="shared" ca="1" si="581"/>
        <v>0</v>
      </c>
      <c r="DC339" s="606"/>
      <c r="DD339" s="606">
        <f t="shared" ca="1" si="582"/>
        <v>0</v>
      </c>
      <c r="DE339" s="125">
        <f t="shared" ca="1" si="583"/>
        <v>0</v>
      </c>
      <c r="DF339" s="125">
        <f t="shared" ca="1" si="584"/>
        <v>0</v>
      </c>
      <c r="DG339" s="125">
        <f t="shared" ca="1" si="585"/>
        <v>0</v>
      </c>
      <c r="DH339" s="125">
        <f t="shared" ca="1" si="586"/>
        <v>0</v>
      </c>
      <c r="DI339" s="125">
        <f t="shared" ca="1" si="587"/>
        <v>0</v>
      </c>
      <c r="DJ339" s="125">
        <f t="shared" ca="1" si="588"/>
        <v>0</v>
      </c>
      <c r="DK339" s="125">
        <f t="shared" ca="1" si="589"/>
        <v>0</v>
      </c>
      <c r="DL339" s="125">
        <f t="shared" ca="1" si="590"/>
        <v>0</v>
      </c>
      <c r="DM339" s="125">
        <f t="shared" ca="1" si="591"/>
        <v>0</v>
      </c>
      <c r="DN339" s="340" t="str">
        <f t="shared" ca="1" si="671"/>
        <v xml:space="preserve">    </v>
      </c>
      <c r="DO339" s="340">
        <f t="shared" ca="1" si="672"/>
        <v>0</v>
      </c>
      <c r="DP339" s="340">
        <f t="shared" ca="1" si="673"/>
        <v>0</v>
      </c>
      <c r="DQ339" s="340">
        <f t="shared" ca="1" si="674"/>
        <v>0</v>
      </c>
      <c r="DR339" s="340">
        <f t="shared" ca="1" si="675"/>
        <v>0</v>
      </c>
      <c r="DS339" s="340">
        <f t="shared" ca="1" si="676"/>
        <v>0</v>
      </c>
    </row>
    <row r="340" spans="1:123">
      <c r="A340">
        <f t="shared" ca="1" si="594"/>
        <v>333</v>
      </c>
      <c r="B340">
        <f t="shared" ca="1" si="595"/>
        <v>0</v>
      </c>
      <c r="C340">
        <f t="shared" ca="1" si="596"/>
        <v>0</v>
      </c>
      <c r="D340">
        <f t="shared" ca="1" si="597"/>
        <v>0</v>
      </c>
      <c r="E340">
        <f t="shared" ca="1" si="598"/>
        <v>0</v>
      </c>
      <c r="F340">
        <f t="shared" ca="1" si="599"/>
        <v>0</v>
      </c>
      <c r="G340" s="123" t="str">
        <f t="shared" ca="1" si="593"/>
        <v>0.0.0</v>
      </c>
      <c r="H340" s="123" t="str">
        <f t="shared" ca="1" si="592"/>
        <v>0.0.0</v>
      </c>
      <c r="I340" s="123" t="str">
        <f t="shared" ca="1" si="592"/>
        <v>0.0.0</v>
      </c>
      <c r="J340" s="123" t="str">
        <f t="shared" ca="1" si="592"/>
        <v>0.0.0</v>
      </c>
      <c r="K340" s="123" t="str">
        <f t="shared" ca="1" si="592"/>
        <v>0.0.0</v>
      </c>
      <c r="L340" s="123" t="str">
        <f t="shared" ca="1" si="592"/>
        <v>0.0.0</v>
      </c>
      <c r="M340" s="123" t="str">
        <f t="shared" ca="1" si="592"/>
        <v>0.0.0</v>
      </c>
      <c r="N340" s="123" t="str">
        <f t="shared" ca="1" si="592"/>
        <v>0.0.0</v>
      </c>
      <c r="O340" s="123">
        <f t="shared" ca="1" si="600"/>
        <v>0</v>
      </c>
      <c r="P340" s="123">
        <f t="shared" ca="1" si="601"/>
        <v>0</v>
      </c>
      <c r="Q340" s="123">
        <f t="shared" ca="1" si="602"/>
        <v>0</v>
      </c>
      <c r="R340" s="123">
        <f t="shared" ca="1" si="602"/>
        <v>0</v>
      </c>
      <c r="S340" s="123">
        <f t="shared" ca="1" si="603"/>
        <v>0</v>
      </c>
      <c r="T340" s="123">
        <f t="shared" ca="1" si="604"/>
        <v>0</v>
      </c>
      <c r="U340" s="123">
        <f t="shared" ca="1" si="605"/>
        <v>0</v>
      </c>
      <c r="V340" s="123">
        <f t="shared" ca="1" si="606"/>
        <v>0</v>
      </c>
      <c r="W340" s="123">
        <f t="shared" ca="1" si="607"/>
        <v>0</v>
      </c>
      <c r="X340" s="123">
        <f t="shared" ca="1" si="608"/>
        <v>0</v>
      </c>
      <c r="Y340" s="123">
        <f t="shared" ca="1" si="609"/>
        <v>0</v>
      </c>
      <c r="Z340" s="123">
        <f t="shared" ca="1" si="610"/>
        <v>0</v>
      </c>
      <c r="AA340" s="123">
        <f t="shared" ca="1" si="611"/>
        <v>0</v>
      </c>
      <c r="AB340" s="123">
        <f t="shared" ca="1" si="612"/>
        <v>0</v>
      </c>
      <c r="AC340" s="123">
        <f t="shared" ca="1" si="613"/>
        <v>0</v>
      </c>
      <c r="AD340" s="123">
        <f t="shared" ca="1" si="614"/>
        <v>0</v>
      </c>
      <c r="AE340" s="123">
        <f t="shared" ca="1" si="615"/>
        <v>0</v>
      </c>
      <c r="AF340" s="123">
        <f t="shared" ca="1" si="616"/>
        <v>0</v>
      </c>
      <c r="AG340" s="123">
        <f t="shared" ca="1" si="617"/>
        <v>0</v>
      </c>
      <c r="AH340" s="123">
        <f t="shared" ca="1" si="618"/>
        <v>0</v>
      </c>
      <c r="AI340" s="123">
        <f t="shared" ca="1" si="619"/>
        <v>0</v>
      </c>
      <c r="AJ340" s="123">
        <f t="shared" ca="1" si="620"/>
        <v>0</v>
      </c>
      <c r="AK340" s="123">
        <f t="shared" ca="1" si="621"/>
        <v>0</v>
      </c>
      <c r="AL340" s="123">
        <f t="shared" ca="1" si="622"/>
        <v>0</v>
      </c>
      <c r="AM340" s="123">
        <f t="shared" ca="1" si="623"/>
        <v>0</v>
      </c>
      <c r="AN340" s="123">
        <f t="shared" ca="1" si="624"/>
        <v>0</v>
      </c>
      <c r="AO340" s="123">
        <f t="shared" ca="1" si="625"/>
        <v>0</v>
      </c>
      <c r="AP340" s="123">
        <f t="shared" ca="1" si="626"/>
        <v>0</v>
      </c>
      <c r="AQ340" s="123">
        <f t="shared" ca="1" si="627"/>
        <v>0</v>
      </c>
      <c r="AR340" s="123">
        <f t="shared" ca="1" si="628"/>
        <v>0</v>
      </c>
      <c r="AS340" s="123">
        <f t="shared" ca="1" si="629"/>
        <v>0</v>
      </c>
      <c r="AT340" s="123">
        <f t="shared" ca="1" si="630"/>
        <v>0</v>
      </c>
      <c r="AU340" s="123">
        <f t="shared" ca="1" si="631"/>
        <v>0</v>
      </c>
      <c r="AV340" s="123">
        <f t="shared" ca="1" si="632"/>
        <v>0</v>
      </c>
      <c r="AW340" s="123">
        <f t="shared" ca="1" si="633"/>
        <v>0</v>
      </c>
      <c r="AX340" s="123">
        <f t="shared" ca="1" si="634"/>
        <v>0</v>
      </c>
      <c r="AY340" s="123">
        <f t="shared" ca="1" si="635"/>
        <v>0</v>
      </c>
      <c r="AZ340" s="123">
        <f t="shared" ca="1" si="636"/>
        <v>0</v>
      </c>
      <c r="BA340" s="123">
        <f t="shared" ca="1" si="637"/>
        <v>0</v>
      </c>
      <c r="BB340" s="123">
        <f t="shared" ca="1" si="638"/>
        <v>0</v>
      </c>
      <c r="BC340" s="123">
        <f t="shared" ca="1" si="639"/>
        <v>0</v>
      </c>
      <c r="BD340" s="123">
        <f t="shared" ca="1" si="640"/>
        <v>0</v>
      </c>
      <c r="BE340" s="123">
        <f t="shared" ca="1" si="641"/>
        <v>0</v>
      </c>
      <c r="BF340" s="123">
        <f t="shared" ca="1" si="642"/>
        <v>0</v>
      </c>
      <c r="BG340" s="123">
        <f t="shared" ca="1" si="643"/>
        <v>0</v>
      </c>
      <c r="BH340" s="123">
        <f t="shared" ca="1" si="644"/>
        <v>0</v>
      </c>
      <c r="BI340" s="123">
        <f t="shared" ca="1" si="645"/>
        <v>0</v>
      </c>
      <c r="BJ340" s="123">
        <f t="shared" ca="1" si="646"/>
        <v>0</v>
      </c>
      <c r="BK340" s="123">
        <f t="shared" ca="1" si="647"/>
        <v>0</v>
      </c>
      <c r="BL340" s="123">
        <f t="shared" ca="1" si="648"/>
        <v>0</v>
      </c>
      <c r="BM340" s="123">
        <f t="shared" ca="1" si="649"/>
        <v>0</v>
      </c>
      <c r="BN340" s="123">
        <f t="shared" ca="1" si="650"/>
        <v>0.65</v>
      </c>
      <c r="BO340" s="123">
        <f t="shared" ca="1" si="651"/>
        <v>0</v>
      </c>
      <c r="BP340" s="340">
        <f t="shared" ca="1" si="652"/>
        <v>0</v>
      </c>
      <c r="BQ340" s="123">
        <f t="shared" ca="1" si="653"/>
        <v>0</v>
      </c>
      <c r="BR340" s="123">
        <f t="shared" ca="1" si="654"/>
        <v>0</v>
      </c>
      <c r="BS340" s="123">
        <f t="shared" ca="1" si="655"/>
        <v>0</v>
      </c>
      <c r="BT340" s="123">
        <f t="shared" ca="1" si="656"/>
        <v>0</v>
      </c>
      <c r="BU340" s="123">
        <f t="shared" ca="1" si="657"/>
        <v>0</v>
      </c>
      <c r="BV340" s="123"/>
      <c r="BW340" s="123">
        <f t="shared" ca="1" si="658"/>
        <v>0</v>
      </c>
      <c r="BX340" s="123"/>
      <c r="BY340" s="123">
        <f t="shared" ca="1" si="659"/>
        <v>0</v>
      </c>
      <c r="BZ340" s="123"/>
      <c r="CA340" s="123">
        <f t="shared" ca="1" si="660"/>
        <v>0</v>
      </c>
      <c r="CB340" s="528">
        <f t="shared" ca="1" si="661"/>
        <v>0</v>
      </c>
      <c r="CC340" s="123">
        <f t="shared" ca="1" si="662"/>
        <v>0</v>
      </c>
      <c r="CD340" s="125">
        <f t="shared" ca="1" si="663"/>
        <v>0</v>
      </c>
      <c r="CE340" s="125">
        <f t="shared" ca="1" si="664"/>
        <v>0</v>
      </c>
      <c r="CF340" s="125">
        <f t="shared" ca="1" si="665"/>
        <v>0</v>
      </c>
      <c r="CG340" s="125">
        <f t="shared" ca="1" si="666"/>
        <v>0</v>
      </c>
      <c r="CH340" s="125">
        <f t="shared" ca="1" si="667"/>
        <v>0</v>
      </c>
      <c r="CI340" s="125">
        <f t="shared" ca="1" si="668"/>
        <v>0</v>
      </c>
      <c r="CJ340" s="125">
        <f t="shared" ca="1" si="669"/>
        <v>0</v>
      </c>
      <c r="CK340" s="125">
        <f t="shared" ca="1" si="670"/>
        <v>0</v>
      </c>
      <c r="CL340" s="125">
        <f t="shared" ca="1" si="565"/>
        <v>0</v>
      </c>
      <c r="CM340" s="125">
        <f t="shared" ca="1" si="566"/>
        <v>0</v>
      </c>
      <c r="CN340" s="125">
        <f t="shared" ca="1" si="567"/>
        <v>0</v>
      </c>
      <c r="CO340" s="125">
        <f t="shared" ca="1" si="568"/>
        <v>0</v>
      </c>
      <c r="CP340" s="125">
        <f t="shared" ca="1" si="569"/>
        <v>0</v>
      </c>
      <c r="CQ340" s="125">
        <f t="shared" ca="1" si="570"/>
        <v>0</v>
      </c>
      <c r="CR340" s="125">
        <f t="shared" ca="1" si="571"/>
        <v>0</v>
      </c>
      <c r="CS340" s="125">
        <f t="shared" ca="1" si="572"/>
        <v>0</v>
      </c>
      <c r="CT340" s="125">
        <f t="shared" ca="1" si="573"/>
        <v>0</v>
      </c>
      <c r="CU340" s="125">
        <f t="shared" ca="1" si="574"/>
        <v>0</v>
      </c>
      <c r="CV340" s="125">
        <f t="shared" ca="1" si="575"/>
        <v>0</v>
      </c>
      <c r="CW340" s="125">
        <f t="shared" ca="1" si="576"/>
        <v>0</v>
      </c>
      <c r="CX340" s="125">
        <f t="shared" ca="1" si="577"/>
        <v>0</v>
      </c>
      <c r="CY340" s="125">
        <f t="shared" ca="1" si="578"/>
        <v>0</v>
      </c>
      <c r="CZ340" s="125">
        <f t="shared" ca="1" si="579"/>
        <v>0</v>
      </c>
      <c r="DA340" s="341">
        <f t="shared" ca="1" si="580"/>
        <v>0</v>
      </c>
      <c r="DB340" s="606">
        <f t="shared" ca="1" si="581"/>
        <v>0</v>
      </c>
      <c r="DC340" s="606"/>
      <c r="DD340" s="606">
        <f t="shared" ca="1" si="582"/>
        <v>0</v>
      </c>
      <c r="DE340" s="125">
        <f t="shared" ca="1" si="583"/>
        <v>0</v>
      </c>
      <c r="DF340" s="125">
        <f t="shared" ca="1" si="584"/>
        <v>0</v>
      </c>
      <c r="DG340" s="125">
        <f t="shared" ca="1" si="585"/>
        <v>0</v>
      </c>
      <c r="DH340" s="125">
        <f t="shared" ca="1" si="586"/>
        <v>0</v>
      </c>
      <c r="DI340" s="125">
        <f t="shared" ca="1" si="587"/>
        <v>0</v>
      </c>
      <c r="DJ340" s="125">
        <f t="shared" ca="1" si="588"/>
        <v>0</v>
      </c>
      <c r="DK340" s="125">
        <f t="shared" ca="1" si="589"/>
        <v>0</v>
      </c>
      <c r="DL340" s="125">
        <f t="shared" ca="1" si="590"/>
        <v>0</v>
      </c>
      <c r="DM340" s="125">
        <f t="shared" ca="1" si="591"/>
        <v>0</v>
      </c>
      <c r="DN340" s="340" t="str">
        <f t="shared" ca="1" si="671"/>
        <v xml:space="preserve">    </v>
      </c>
      <c r="DO340" s="340">
        <f t="shared" ca="1" si="672"/>
        <v>0</v>
      </c>
      <c r="DP340" s="340">
        <f t="shared" ca="1" si="673"/>
        <v>0</v>
      </c>
      <c r="DQ340" s="340">
        <f t="shared" ca="1" si="674"/>
        <v>0</v>
      </c>
      <c r="DR340" s="340">
        <f t="shared" ca="1" si="675"/>
        <v>0</v>
      </c>
      <c r="DS340" s="340">
        <f t="shared" ca="1" si="676"/>
        <v>0</v>
      </c>
    </row>
    <row r="341" spans="1:123">
      <c r="A341">
        <f t="shared" ca="1" si="594"/>
        <v>334</v>
      </c>
      <c r="B341">
        <f t="shared" ca="1" si="595"/>
        <v>0</v>
      </c>
      <c r="C341">
        <f t="shared" ca="1" si="596"/>
        <v>0</v>
      </c>
      <c r="D341">
        <f t="shared" ca="1" si="597"/>
        <v>0</v>
      </c>
      <c r="E341">
        <f t="shared" ca="1" si="598"/>
        <v>0</v>
      </c>
      <c r="F341">
        <f t="shared" ca="1" si="599"/>
        <v>0</v>
      </c>
      <c r="G341" s="123" t="str">
        <f t="shared" ca="1" si="593"/>
        <v>0.0.0</v>
      </c>
      <c r="H341" s="123" t="str">
        <f t="shared" ca="1" si="592"/>
        <v>0.0.0</v>
      </c>
      <c r="I341" s="123" t="str">
        <f t="shared" ca="1" si="592"/>
        <v>0.0.0</v>
      </c>
      <c r="J341" s="123" t="str">
        <f t="shared" ca="1" si="592"/>
        <v>0.0.0</v>
      </c>
      <c r="K341" s="123" t="str">
        <f t="shared" ca="1" si="592"/>
        <v>0.0.0</v>
      </c>
      <c r="L341" s="123" t="str">
        <f t="shared" ca="1" si="592"/>
        <v>0.0.0</v>
      </c>
      <c r="M341" s="123" t="str">
        <f t="shared" ca="1" si="592"/>
        <v>0.0.0</v>
      </c>
      <c r="N341" s="123" t="str">
        <f t="shared" ca="1" si="592"/>
        <v>0.0.0</v>
      </c>
      <c r="O341" s="123">
        <f t="shared" ca="1" si="600"/>
        <v>0</v>
      </c>
      <c r="P341" s="123">
        <f t="shared" ca="1" si="601"/>
        <v>0</v>
      </c>
      <c r="Q341" s="123">
        <f t="shared" ca="1" si="602"/>
        <v>0</v>
      </c>
      <c r="R341" s="123">
        <f t="shared" ca="1" si="602"/>
        <v>0</v>
      </c>
      <c r="S341" s="123">
        <f t="shared" ca="1" si="603"/>
        <v>0</v>
      </c>
      <c r="T341" s="123">
        <f t="shared" ca="1" si="604"/>
        <v>0</v>
      </c>
      <c r="U341" s="123">
        <f t="shared" ca="1" si="605"/>
        <v>0</v>
      </c>
      <c r="V341" s="123">
        <f t="shared" ca="1" si="606"/>
        <v>0</v>
      </c>
      <c r="W341" s="123">
        <f t="shared" ca="1" si="607"/>
        <v>0</v>
      </c>
      <c r="X341" s="123">
        <f t="shared" ca="1" si="608"/>
        <v>0</v>
      </c>
      <c r="Y341" s="123">
        <f t="shared" ca="1" si="609"/>
        <v>0</v>
      </c>
      <c r="Z341" s="123">
        <f t="shared" ca="1" si="610"/>
        <v>0</v>
      </c>
      <c r="AA341" s="123">
        <f t="shared" ca="1" si="611"/>
        <v>0</v>
      </c>
      <c r="AB341" s="123">
        <f t="shared" ca="1" si="612"/>
        <v>0</v>
      </c>
      <c r="AC341" s="123">
        <f t="shared" ca="1" si="613"/>
        <v>0</v>
      </c>
      <c r="AD341" s="123">
        <f t="shared" ca="1" si="614"/>
        <v>0</v>
      </c>
      <c r="AE341" s="123">
        <f t="shared" ca="1" si="615"/>
        <v>0</v>
      </c>
      <c r="AF341" s="123">
        <f t="shared" ca="1" si="616"/>
        <v>0</v>
      </c>
      <c r="AG341" s="123">
        <f t="shared" ca="1" si="617"/>
        <v>0</v>
      </c>
      <c r="AH341" s="123">
        <f t="shared" ca="1" si="618"/>
        <v>0</v>
      </c>
      <c r="AI341" s="123">
        <f t="shared" ca="1" si="619"/>
        <v>0</v>
      </c>
      <c r="AJ341" s="123">
        <f t="shared" ca="1" si="620"/>
        <v>0</v>
      </c>
      <c r="AK341" s="123">
        <f t="shared" ca="1" si="621"/>
        <v>0</v>
      </c>
      <c r="AL341" s="123">
        <f t="shared" ca="1" si="622"/>
        <v>0</v>
      </c>
      <c r="AM341" s="123">
        <f t="shared" ca="1" si="623"/>
        <v>0</v>
      </c>
      <c r="AN341" s="123">
        <f t="shared" ca="1" si="624"/>
        <v>0</v>
      </c>
      <c r="AO341" s="123">
        <f t="shared" ca="1" si="625"/>
        <v>0</v>
      </c>
      <c r="AP341" s="123">
        <f t="shared" ca="1" si="626"/>
        <v>0</v>
      </c>
      <c r="AQ341" s="123">
        <f t="shared" ca="1" si="627"/>
        <v>0</v>
      </c>
      <c r="AR341" s="123">
        <f t="shared" ca="1" si="628"/>
        <v>0</v>
      </c>
      <c r="AS341" s="123">
        <f t="shared" ca="1" si="629"/>
        <v>0</v>
      </c>
      <c r="AT341" s="123">
        <f t="shared" ca="1" si="630"/>
        <v>0</v>
      </c>
      <c r="AU341" s="123">
        <f t="shared" ca="1" si="631"/>
        <v>0</v>
      </c>
      <c r="AV341" s="123">
        <f t="shared" ca="1" si="632"/>
        <v>0</v>
      </c>
      <c r="AW341" s="123">
        <f t="shared" ca="1" si="633"/>
        <v>0</v>
      </c>
      <c r="AX341" s="123">
        <f t="shared" ca="1" si="634"/>
        <v>0</v>
      </c>
      <c r="AY341" s="123">
        <f t="shared" ca="1" si="635"/>
        <v>0</v>
      </c>
      <c r="AZ341" s="123">
        <f t="shared" ca="1" si="636"/>
        <v>0</v>
      </c>
      <c r="BA341" s="123">
        <f t="shared" ca="1" si="637"/>
        <v>0</v>
      </c>
      <c r="BB341" s="123">
        <f t="shared" ca="1" si="638"/>
        <v>0</v>
      </c>
      <c r="BC341" s="123">
        <f t="shared" ca="1" si="639"/>
        <v>0</v>
      </c>
      <c r="BD341" s="123">
        <f t="shared" ca="1" si="640"/>
        <v>0</v>
      </c>
      <c r="BE341" s="123">
        <f t="shared" ca="1" si="641"/>
        <v>0</v>
      </c>
      <c r="BF341" s="123">
        <f t="shared" ca="1" si="642"/>
        <v>0</v>
      </c>
      <c r="BG341" s="123">
        <f t="shared" ca="1" si="643"/>
        <v>0</v>
      </c>
      <c r="BH341" s="123">
        <f t="shared" ca="1" si="644"/>
        <v>0</v>
      </c>
      <c r="BI341" s="123">
        <f t="shared" ca="1" si="645"/>
        <v>0</v>
      </c>
      <c r="BJ341" s="123">
        <f t="shared" ca="1" si="646"/>
        <v>0</v>
      </c>
      <c r="BK341" s="123">
        <f t="shared" ca="1" si="647"/>
        <v>0</v>
      </c>
      <c r="BL341" s="123">
        <f t="shared" ca="1" si="648"/>
        <v>0</v>
      </c>
      <c r="BM341" s="123">
        <f t="shared" ca="1" si="649"/>
        <v>0</v>
      </c>
      <c r="BN341" s="123">
        <f t="shared" ca="1" si="650"/>
        <v>0.65</v>
      </c>
      <c r="BO341" s="123">
        <f t="shared" ca="1" si="651"/>
        <v>0</v>
      </c>
      <c r="BP341" s="340">
        <f t="shared" ca="1" si="652"/>
        <v>0</v>
      </c>
      <c r="BQ341" s="123">
        <f t="shared" ca="1" si="653"/>
        <v>0</v>
      </c>
      <c r="BR341" s="123">
        <f t="shared" ca="1" si="654"/>
        <v>0</v>
      </c>
      <c r="BS341" s="123">
        <f t="shared" ca="1" si="655"/>
        <v>0</v>
      </c>
      <c r="BT341" s="123">
        <f t="shared" ca="1" si="656"/>
        <v>0</v>
      </c>
      <c r="BU341" s="123">
        <f t="shared" ca="1" si="657"/>
        <v>0</v>
      </c>
      <c r="BV341" s="123"/>
      <c r="BW341" s="123">
        <f t="shared" ca="1" si="658"/>
        <v>0</v>
      </c>
      <c r="BX341" s="123"/>
      <c r="BY341" s="123">
        <f t="shared" ca="1" si="659"/>
        <v>0</v>
      </c>
      <c r="BZ341" s="123"/>
      <c r="CA341" s="123">
        <f t="shared" ca="1" si="660"/>
        <v>0</v>
      </c>
      <c r="CB341" s="528">
        <f t="shared" ca="1" si="661"/>
        <v>0</v>
      </c>
      <c r="CC341" s="123">
        <f t="shared" ca="1" si="662"/>
        <v>0</v>
      </c>
      <c r="CD341" s="125">
        <f t="shared" ca="1" si="663"/>
        <v>0</v>
      </c>
      <c r="CE341" s="125">
        <f t="shared" ca="1" si="664"/>
        <v>0</v>
      </c>
      <c r="CF341" s="125">
        <f t="shared" ca="1" si="665"/>
        <v>0</v>
      </c>
      <c r="CG341" s="125">
        <f t="shared" ca="1" si="666"/>
        <v>0</v>
      </c>
      <c r="CH341" s="125">
        <f t="shared" ca="1" si="667"/>
        <v>0</v>
      </c>
      <c r="CI341" s="125">
        <f t="shared" ca="1" si="668"/>
        <v>0</v>
      </c>
      <c r="CJ341" s="125">
        <f t="shared" ca="1" si="669"/>
        <v>0</v>
      </c>
      <c r="CK341" s="125">
        <f t="shared" ca="1" si="670"/>
        <v>0</v>
      </c>
      <c r="CL341" s="125">
        <f t="shared" ca="1" si="565"/>
        <v>0</v>
      </c>
      <c r="CM341" s="125">
        <f t="shared" ca="1" si="566"/>
        <v>0</v>
      </c>
      <c r="CN341" s="125">
        <f t="shared" ca="1" si="567"/>
        <v>0</v>
      </c>
      <c r="CO341" s="125">
        <f t="shared" ca="1" si="568"/>
        <v>0</v>
      </c>
      <c r="CP341" s="125">
        <f t="shared" ca="1" si="569"/>
        <v>0</v>
      </c>
      <c r="CQ341" s="125">
        <f t="shared" ca="1" si="570"/>
        <v>0</v>
      </c>
      <c r="CR341" s="125">
        <f t="shared" ca="1" si="571"/>
        <v>0</v>
      </c>
      <c r="CS341" s="125">
        <f t="shared" ca="1" si="572"/>
        <v>0</v>
      </c>
      <c r="CT341" s="125">
        <f t="shared" ca="1" si="573"/>
        <v>0</v>
      </c>
      <c r="CU341" s="125">
        <f t="shared" ca="1" si="574"/>
        <v>0</v>
      </c>
      <c r="CV341" s="125">
        <f t="shared" ca="1" si="575"/>
        <v>0</v>
      </c>
      <c r="CW341" s="125">
        <f t="shared" ca="1" si="576"/>
        <v>0</v>
      </c>
      <c r="CX341" s="125">
        <f t="shared" ca="1" si="577"/>
        <v>0</v>
      </c>
      <c r="CY341" s="125">
        <f t="shared" ca="1" si="578"/>
        <v>0</v>
      </c>
      <c r="CZ341" s="125">
        <f t="shared" ca="1" si="579"/>
        <v>0</v>
      </c>
      <c r="DA341" s="341">
        <f t="shared" ca="1" si="580"/>
        <v>0</v>
      </c>
      <c r="DB341" s="606">
        <f t="shared" ca="1" si="581"/>
        <v>0</v>
      </c>
      <c r="DC341" s="606"/>
      <c r="DD341" s="606">
        <f t="shared" ca="1" si="582"/>
        <v>0</v>
      </c>
      <c r="DE341" s="125">
        <f t="shared" ca="1" si="583"/>
        <v>0</v>
      </c>
      <c r="DF341" s="125">
        <f t="shared" ca="1" si="584"/>
        <v>0</v>
      </c>
      <c r="DG341" s="125">
        <f t="shared" ca="1" si="585"/>
        <v>0</v>
      </c>
      <c r="DH341" s="125">
        <f t="shared" ca="1" si="586"/>
        <v>0</v>
      </c>
      <c r="DI341" s="125">
        <f t="shared" ca="1" si="587"/>
        <v>0</v>
      </c>
      <c r="DJ341" s="125">
        <f t="shared" ca="1" si="588"/>
        <v>0</v>
      </c>
      <c r="DK341" s="125">
        <f t="shared" ca="1" si="589"/>
        <v>0</v>
      </c>
      <c r="DL341" s="125">
        <f t="shared" ca="1" si="590"/>
        <v>0</v>
      </c>
      <c r="DM341" s="125">
        <f t="shared" ca="1" si="591"/>
        <v>0</v>
      </c>
      <c r="DN341" s="340" t="str">
        <f t="shared" ca="1" si="671"/>
        <v xml:space="preserve">    </v>
      </c>
      <c r="DO341" s="340">
        <f t="shared" ca="1" si="672"/>
        <v>0</v>
      </c>
      <c r="DP341" s="340">
        <f t="shared" ca="1" si="673"/>
        <v>0</v>
      </c>
      <c r="DQ341" s="340">
        <f t="shared" ca="1" si="674"/>
        <v>0</v>
      </c>
      <c r="DR341" s="340">
        <f t="shared" ca="1" si="675"/>
        <v>0</v>
      </c>
      <c r="DS341" s="340">
        <f t="shared" ca="1" si="676"/>
        <v>0</v>
      </c>
    </row>
    <row r="342" spans="1:123">
      <c r="A342">
        <f t="shared" ca="1" si="594"/>
        <v>335</v>
      </c>
      <c r="B342">
        <f t="shared" ca="1" si="595"/>
        <v>0</v>
      </c>
      <c r="C342">
        <f t="shared" ca="1" si="596"/>
        <v>0</v>
      </c>
      <c r="D342">
        <f t="shared" ca="1" si="597"/>
        <v>0</v>
      </c>
      <c r="E342">
        <f t="shared" ca="1" si="598"/>
        <v>0</v>
      </c>
      <c r="F342">
        <f t="shared" ca="1" si="599"/>
        <v>0</v>
      </c>
      <c r="G342" s="123" t="str">
        <f t="shared" ca="1" si="593"/>
        <v>0.0.0</v>
      </c>
      <c r="H342" s="123" t="str">
        <f t="shared" ca="1" si="592"/>
        <v>0.0.0</v>
      </c>
      <c r="I342" s="123" t="str">
        <f t="shared" ca="1" si="592"/>
        <v>0.0.0</v>
      </c>
      <c r="J342" s="123" t="str">
        <f t="shared" ref="H342:N378" ca="1" si="677">INDIRECT("Відомість!g"&amp;ROW())</f>
        <v>0.0.0</v>
      </c>
      <c r="K342" s="123" t="str">
        <f t="shared" ca="1" si="677"/>
        <v>0.0.0</v>
      </c>
      <c r="L342" s="123" t="str">
        <f t="shared" ca="1" si="677"/>
        <v>0.0.0</v>
      </c>
      <c r="M342" s="123" t="str">
        <f t="shared" ca="1" si="677"/>
        <v>0.0.0</v>
      </c>
      <c r="N342" s="123" t="str">
        <f t="shared" ca="1" si="677"/>
        <v>0.0.0</v>
      </c>
      <c r="O342" s="123">
        <f t="shared" ca="1" si="600"/>
        <v>0</v>
      </c>
      <c r="P342" s="123">
        <f t="shared" ca="1" si="601"/>
        <v>0</v>
      </c>
      <c r="Q342" s="123">
        <f t="shared" ca="1" si="602"/>
        <v>0</v>
      </c>
      <c r="R342" s="123">
        <f t="shared" ca="1" si="602"/>
        <v>0</v>
      </c>
      <c r="S342" s="123">
        <f t="shared" ca="1" si="603"/>
        <v>0</v>
      </c>
      <c r="T342" s="123">
        <f t="shared" ca="1" si="604"/>
        <v>0</v>
      </c>
      <c r="U342" s="123">
        <f t="shared" ca="1" si="605"/>
        <v>0</v>
      </c>
      <c r="V342" s="123">
        <f t="shared" ca="1" si="606"/>
        <v>0</v>
      </c>
      <c r="W342" s="123">
        <f t="shared" ca="1" si="607"/>
        <v>0</v>
      </c>
      <c r="X342" s="123">
        <f t="shared" ca="1" si="608"/>
        <v>0</v>
      </c>
      <c r="Y342" s="123">
        <f t="shared" ca="1" si="609"/>
        <v>0</v>
      </c>
      <c r="Z342" s="123">
        <f t="shared" ca="1" si="610"/>
        <v>0</v>
      </c>
      <c r="AA342" s="123">
        <f t="shared" ca="1" si="611"/>
        <v>0</v>
      </c>
      <c r="AB342" s="123">
        <f t="shared" ca="1" si="612"/>
        <v>0</v>
      </c>
      <c r="AC342" s="123">
        <f t="shared" ca="1" si="613"/>
        <v>0</v>
      </c>
      <c r="AD342" s="123">
        <f t="shared" ca="1" si="614"/>
        <v>0</v>
      </c>
      <c r="AE342" s="123">
        <f t="shared" ca="1" si="615"/>
        <v>0</v>
      </c>
      <c r="AF342" s="123">
        <f t="shared" ca="1" si="616"/>
        <v>0</v>
      </c>
      <c r="AG342" s="123">
        <f t="shared" ca="1" si="617"/>
        <v>0</v>
      </c>
      <c r="AH342" s="123">
        <f t="shared" ca="1" si="618"/>
        <v>0</v>
      </c>
      <c r="AI342" s="123">
        <f t="shared" ca="1" si="619"/>
        <v>0</v>
      </c>
      <c r="AJ342" s="123">
        <f t="shared" ca="1" si="620"/>
        <v>0</v>
      </c>
      <c r="AK342" s="123">
        <f t="shared" ca="1" si="621"/>
        <v>0</v>
      </c>
      <c r="AL342" s="123">
        <f t="shared" ca="1" si="622"/>
        <v>0</v>
      </c>
      <c r="AM342" s="123">
        <f t="shared" ca="1" si="623"/>
        <v>0</v>
      </c>
      <c r="AN342" s="123">
        <f t="shared" ca="1" si="624"/>
        <v>0</v>
      </c>
      <c r="AO342" s="123">
        <f t="shared" ca="1" si="625"/>
        <v>0</v>
      </c>
      <c r="AP342" s="123">
        <f t="shared" ca="1" si="626"/>
        <v>0</v>
      </c>
      <c r="AQ342" s="123">
        <f t="shared" ca="1" si="627"/>
        <v>0</v>
      </c>
      <c r="AR342" s="123">
        <f t="shared" ca="1" si="628"/>
        <v>0</v>
      </c>
      <c r="AS342" s="123">
        <f t="shared" ca="1" si="629"/>
        <v>0</v>
      </c>
      <c r="AT342" s="123">
        <f t="shared" ca="1" si="630"/>
        <v>0</v>
      </c>
      <c r="AU342" s="123">
        <f t="shared" ca="1" si="631"/>
        <v>0</v>
      </c>
      <c r="AV342" s="123">
        <f t="shared" ca="1" si="632"/>
        <v>0</v>
      </c>
      <c r="AW342" s="123">
        <f t="shared" ca="1" si="633"/>
        <v>0</v>
      </c>
      <c r="AX342" s="123">
        <f t="shared" ca="1" si="634"/>
        <v>0</v>
      </c>
      <c r="AY342" s="123">
        <f t="shared" ca="1" si="635"/>
        <v>0</v>
      </c>
      <c r="AZ342" s="123">
        <f t="shared" ca="1" si="636"/>
        <v>0</v>
      </c>
      <c r="BA342" s="123">
        <f t="shared" ca="1" si="637"/>
        <v>0</v>
      </c>
      <c r="BB342" s="123">
        <f t="shared" ca="1" si="638"/>
        <v>0</v>
      </c>
      <c r="BC342" s="123">
        <f t="shared" ca="1" si="639"/>
        <v>0</v>
      </c>
      <c r="BD342" s="123">
        <f t="shared" ca="1" si="640"/>
        <v>0</v>
      </c>
      <c r="BE342" s="123">
        <f t="shared" ca="1" si="641"/>
        <v>0</v>
      </c>
      <c r="BF342" s="123">
        <f t="shared" ca="1" si="642"/>
        <v>0</v>
      </c>
      <c r="BG342" s="123">
        <f t="shared" ca="1" si="643"/>
        <v>0</v>
      </c>
      <c r="BH342" s="123">
        <f t="shared" ca="1" si="644"/>
        <v>0</v>
      </c>
      <c r="BI342" s="123">
        <f t="shared" ca="1" si="645"/>
        <v>0</v>
      </c>
      <c r="BJ342" s="123">
        <f t="shared" ca="1" si="646"/>
        <v>0</v>
      </c>
      <c r="BK342" s="123">
        <f t="shared" ca="1" si="647"/>
        <v>0</v>
      </c>
      <c r="BL342" s="123">
        <f t="shared" ca="1" si="648"/>
        <v>0</v>
      </c>
      <c r="BM342" s="123">
        <f t="shared" ca="1" si="649"/>
        <v>0</v>
      </c>
      <c r="BN342" s="123">
        <f t="shared" ca="1" si="650"/>
        <v>0.65</v>
      </c>
      <c r="BO342" s="123">
        <f t="shared" ca="1" si="651"/>
        <v>0</v>
      </c>
      <c r="BP342" s="340">
        <f t="shared" ca="1" si="652"/>
        <v>0</v>
      </c>
      <c r="BQ342" s="123">
        <f t="shared" ca="1" si="653"/>
        <v>0</v>
      </c>
      <c r="BR342" s="123">
        <f t="shared" ca="1" si="654"/>
        <v>0</v>
      </c>
      <c r="BS342" s="123">
        <f t="shared" ca="1" si="655"/>
        <v>0</v>
      </c>
      <c r="BT342" s="123">
        <f t="shared" ca="1" si="656"/>
        <v>0</v>
      </c>
      <c r="BU342" s="123">
        <f t="shared" ca="1" si="657"/>
        <v>0</v>
      </c>
      <c r="BV342" s="123"/>
      <c r="BW342" s="123">
        <f t="shared" ca="1" si="658"/>
        <v>0</v>
      </c>
      <c r="BX342" s="123"/>
      <c r="BY342" s="123">
        <f t="shared" ca="1" si="659"/>
        <v>0</v>
      </c>
      <c r="BZ342" s="123"/>
      <c r="CA342" s="123">
        <f t="shared" ca="1" si="660"/>
        <v>0</v>
      </c>
      <c r="CB342" s="528">
        <f t="shared" ca="1" si="661"/>
        <v>0</v>
      </c>
      <c r="CC342" s="123">
        <f t="shared" ca="1" si="662"/>
        <v>0</v>
      </c>
      <c r="CD342" s="125">
        <f t="shared" ca="1" si="663"/>
        <v>0</v>
      </c>
      <c r="CE342" s="125">
        <f t="shared" ca="1" si="664"/>
        <v>0</v>
      </c>
      <c r="CF342" s="125">
        <f t="shared" ca="1" si="665"/>
        <v>0</v>
      </c>
      <c r="CG342" s="125">
        <f t="shared" ca="1" si="666"/>
        <v>0</v>
      </c>
      <c r="CH342" s="125">
        <f t="shared" ca="1" si="667"/>
        <v>0</v>
      </c>
      <c r="CI342" s="125">
        <f t="shared" ca="1" si="668"/>
        <v>0</v>
      </c>
      <c r="CJ342" s="125">
        <f t="shared" ca="1" si="669"/>
        <v>0</v>
      </c>
      <c r="CK342" s="125">
        <f t="shared" ca="1" si="670"/>
        <v>0</v>
      </c>
      <c r="CL342" s="125">
        <f t="shared" ca="1" si="565"/>
        <v>0</v>
      </c>
      <c r="CM342" s="125">
        <f t="shared" ca="1" si="566"/>
        <v>0</v>
      </c>
      <c r="CN342" s="125">
        <f t="shared" ca="1" si="567"/>
        <v>0</v>
      </c>
      <c r="CO342" s="125">
        <f t="shared" ca="1" si="568"/>
        <v>0</v>
      </c>
      <c r="CP342" s="125">
        <f t="shared" ca="1" si="569"/>
        <v>0</v>
      </c>
      <c r="CQ342" s="125">
        <f t="shared" ca="1" si="570"/>
        <v>0</v>
      </c>
      <c r="CR342" s="125">
        <f t="shared" ca="1" si="571"/>
        <v>0</v>
      </c>
      <c r="CS342" s="125">
        <f t="shared" ca="1" si="572"/>
        <v>0</v>
      </c>
      <c r="CT342" s="125">
        <f t="shared" ca="1" si="573"/>
        <v>0</v>
      </c>
      <c r="CU342" s="125">
        <f t="shared" ca="1" si="574"/>
        <v>0</v>
      </c>
      <c r="CV342" s="125">
        <f t="shared" ca="1" si="575"/>
        <v>0</v>
      </c>
      <c r="CW342" s="125">
        <f t="shared" ca="1" si="576"/>
        <v>0</v>
      </c>
      <c r="CX342" s="125">
        <f t="shared" ca="1" si="577"/>
        <v>0</v>
      </c>
      <c r="CY342" s="125">
        <f t="shared" ca="1" si="578"/>
        <v>0</v>
      </c>
      <c r="CZ342" s="125">
        <f t="shared" ca="1" si="579"/>
        <v>0</v>
      </c>
      <c r="DA342" s="341">
        <f t="shared" ca="1" si="580"/>
        <v>0</v>
      </c>
      <c r="DB342" s="606">
        <f t="shared" ca="1" si="581"/>
        <v>0</v>
      </c>
      <c r="DC342" s="606"/>
      <c r="DD342" s="606">
        <f t="shared" ca="1" si="582"/>
        <v>0</v>
      </c>
      <c r="DE342" s="125">
        <f t="shared" ca="1" si="583"/>
        <v>0</v>
      </c>
      <c r="DF342" s="125">
        <f t="shared" ca="1" si="584"/>
        <v>0</v>
      </c>
      <c r="DG342" s="125">
        <f t="shared" ca="1" si="585"/>
        <v>0</v>
      </c>
      <c r="DH342" s="125">
        <f t="shared" ca="1" si="586"/>
        <v>0</v>
      </c>
      <c r="DI342" s="125">
        <f t="shared" ca="1" si="587"/>
        <v>0</v>
      </c>
      <c r="DJ342" s="125">
        <f t="shared" ca="1" si="588"/>
        <v>0</v>
      </c>
      <c r="DK342" s="125">
        <f t="shared" ca="1" si="589"/>
        <v>0</v>
      </c>
      <c r="DL342" s="125">
        <f t="shared" ca="1" si="590"/>
        <v>0</v>
      </c>
      <c r="DM342" s="125">
        <f t="shared" ca="1" si="591"/>
        <v>0</v>
      </c>
      <c r="DN342" s="340" t="str">
        <f t="shared" ca="1" si="671"/>
        <v xml:space="preserve">    </v>
      </c>
      <c r="DO342" s="340">
        <f t="shared" ca="1" si="672"/>
        <v>0</v>
      </c>
      <c r="DP342" s="340">
        <f t="shared" ca="1" si="673"/>
        <v>0</v>
      </c>
      <c r="DQ342" s="340">
        <f t="shared" ca="1" si="674"/>
        <v>0</v>
      </c>
      <c r="DR342" s="340">
        <f t="shared" ca="1" si="675"/>
        <v>0</v>
      </c>
      <c r="DS342" s="340">
        <f t="shared" ca="1" si="676"/>
        <v>0</v>
      </c>
    </row>
    <row r="343" spans="1:123">
      <c r="A343">
        <f t="shared" ca="1" si="594"/>
        <v>336</v>
      </c>
      <c r="B343">
        <f t="shared" ca="1" si="595"/>
        <v>0</v>
      </c>
      <c r="C343">
        <f t="shared" ca="1" si="596"/>
        <v>0</v>
      </c>
      <c r="D343">
        <f t="shared" ca="1" si="597"/>
        <v>0</v>
      </c>
      <c r="E343">
        <f t="shared" ca="1" si="598"/>
        <v>0</v>
      </c>
      <c r="F343">
        <f t="shared" ca="1" si="599"/>
        <v>0</v>
      </c>
      <c r="G343" s="123" t="str">
        <f t="shared" ca="1" si="593"/>
        <v>0.0.0</v>
      </c>
      <c r="H343" s="123" t="str">
        <f t="shared" ca="1" si="677"/>
        <v>0.0.0</v>
      </c>
      <c r="I343" s="123" t="str">
        <f t="shared" ca="1" si="677"/>
        <v>0.0.0</v>
      </c>
      <c r="J343" s="123" t="str">
        <f t="shared" ca="1" si="677"/>
        <v>0.0.0</v>
      </c>
      <c r="K343" s="123" t="str">
        <f t="shared" ca="1" si="677"/>
        <v>0.0.0</v>
      </c>
      <c r="L343" s="123" t="str">
        <f t="shared" ca="1" si="677"/>
        <v>0.0.0</v>
      </c>
      <c r="M343" s="123" t="str">
        <f t="shared" ca="1" si="677"/>
        <v>0.0.0</v>
      </c>
      <c r="N343" s="123" t="str">
        <f t="shared" ca="1" si="677"/>
        <v>0.0.0</v>
      </c>
      <c r="O343" s="123">
        <f t="shared" ca="1" si="600"/>
        <v>0</v>
      </c>
      <c r="P343" s="123">
        <f t="shared" ca="1" si="601"/>
        <v>0</v>
      </c>
      <c r="Q343" s="123">
        <f t="shared" ca="1" si="602"/>
        <v>0</v>
      </c>
      <c r="R343" s="123">
        <f t="shared" ca="1" si="602"/>
        <v>0</v>
      </c>
      <c r="S343" s="123">
        <f t="shared" ca="1" si="603"/>
        <v>0</v>
      </c>
      <c r="T343" s="123">
        <f t="shared" ca="1" si="604"/>
        <v>0</v>
      </c>
      <c r="U343" s="123">
        <f t="shared" ca="1" si="605"/>
        <v>0</v>
      </c>
      <c r="V343" s="123">
        <f t="shared" ca="1" si="606"/>
        <v>0</v>
      </c>
      <c r="W343" s="123">
        <f t="shared" ca="1" si="607"/>
        <v>0</v>
      </c>
      <c r="X343" s="123">
        <f t="shared" ca="1" si="608"/>
        <v>0</v>
      </c>
      <c r="Y343" s="123">
        <f t="shared" ca="1" si="609"/>
        <v>0</v>
      </c>
      <c r="Z343" s="123">
        <f t="shared" ca="1" si="610"/>
        <v>0</v>
      </c>
      <c r="AA343" s="123">
        <f t="shared" ca="1" si="611"/>
        <v>0</v>
      </c>
      <c r="AB343" s="123">
        <f t="shared" ca="1" si="612"/>
        <v>0</v>
      </c>
      <c r="AC343" s="123">
        <f t="shared" ca="1" si="613"/>
        <v>0</v>
      </c>
      <c r="AD343" s="123">
        <f t="shared" ca="1" si="614"/>
        <v>0</v>
      </c>
      <c r="AE343" s="123">
        <f t="shared" ca="1" si="615"/>
        <v>0</v>
      </c>
      <c r="AF343" s="123">
        <f t="shared" ca="1" si="616"/>
        <v>0</v>
      </c>
      <c r="AG343" s="123">
        <f t="shared" ca="1" si="617"/>
        <v>0</v>
      </c>
      <c r="AH343" s="123">
        <f t="shared" ca="1" si="618"/>
        <v>0</v>
      </c>
      <c r="AI343" s="123">
        <f t="shared" ca="1" si="619"/>
        <v>0</v>
      </c>
      <c r="AJ343" s="123">
        <f t="shared" ca="1" si="620"/>
        <v>0</v>
      </c>
      <c r="AK343" s="123">
        <f t="shared" ca="1" si="621"/>
        <v>0</v>
      </c>
      <c r="AL343" s="123">
        <f t="shared" ca="1" si="622"/>
        <v>0</v>
      </c>
      <c r="AM343" s="123">
        <f t="shared" ca="1" si="623"/>
        <v>0</v>
      </c>
      <c r="AN343" s="123">
        <f t="shared" ca="1" si="624"/>
        <v>0</v>
      </c>
      <c r="AO343" s="123">
        <f t="shared" ca="1" si="625"/>
        <v>0</v>
      </c>
      <c r="AP343" s="123">
        <f t="shared" ca="1" si="626"/>
        <v>0</v>
      </c>
      <c r="AQ343" s="123">
        <f t="shared" ca="1" si="627"/>
        <v>0</v>
      </c>
      <c r="AR343" s="123">
        <f t="shared" ca="1" si="628"/>
        <v>0</v>
      </c>
      <c r="AS343" s="123">
        <f t="shared" ca="1" si="629"/>
        <v>0</v>
      </c>
      <c r="AT343" s="123">
        <f t="shared" ca="1" si="630"/>
        <v>0</v>
      </c>
      <c r="AU343" s="123">
        <f t="shared" ca="1" si="631"/>
        <v>0</v>
      </c>
      <c r="AV343" s="123">
        <f t="shared" ca="1" si="632"/>
        <v>0</v>
      </c>
      <c r="AW343" s="123">
        <f t="shared" ca="1" si="633"/>
        <v>0</v>
      </c>
      <c r="AX343" s="123">
        <f t="shared" ca="1" si="634"/>
        <v>0</v>
      </c>
      <c r="AY343" s="123">
        <f t="shared" ca="1" si="635"/>
        <v>0</v>
      </c>
      <c r="AZ343" s="123">
        <f t="shared" ca="1" si="636"/>
        <v>0</v>
      </c>
      <c r="BA343" s="123">
        <f t="shared" ca="1" si="637"/>
        <v>0</v>
      </c>
      <c r="BB343" s="123">
        <f t="shared" ca="1" si="638"/>
        <v>0</v>
      </c>
      <c r="BC343" s="123">
        <f t="shared" ca="1" si="639"/>
        <v>0</v>
      </c>
      <c r="BD343" s="123">
        <f t="shared" ca="1" si="640"/>
        <v>0</v>
      </c>
      <c r="BE343" s="123">
        <f t="shared" ca="1" si="641"/>
        <v>0</v>
      </c>
      <c r="BF343" s="123">
        <f t="shared" ca="1" si="642"/>
        <v>0</v>
      </c>
      <c r="BG343" s="123">
        <f t="shared" ca="1" si="643"/>
        <v>0</v>
      </c>
      <c r="BH343" s="123">
        <f t="shared" ca="1" si="644"/>
        <v>0</v>
      </c>
      <c r="BI343" s="123">
        <f t="shared" ca="1" si="645"/>
        <v>0</v>
      </c>
      <c r="BJ343" s="123">
        <f t="shared" ca="1" si="646"/>
        <v>0</v>
      </c>
      <c r="BK343" s="123">
        <f t="shared" ca="1" si="647"/>
        <v>0</v>
      </c>
      <c r="BL343" s="123">
        <f t="shared" ca="1" si="648"/>
        <v>0</v>
      </c>
      <c r="BM343" s="123">
        <f t="shared" ca="1" si="649"/>
        <v>0</v>
      </c>
      <c r="BN343" s="123">
        <f t="shared" ca="1" si="650"/>
        <v>0.65</v>
      </c>
      <c r="BO343" s="123">
        <f t="shared" ca="1" si="651"/>
        <v>0</v>
      </c>
      <c r="BP343" s="340">
        <f t="shared" ca="1" si="652"/>
        <v>0</v>
      </c>
      <c r="BQ343" s="123">
        <f t="shared" ca="1" si="653"/>
        <v>0</v>
      </c>
      <c r="BR343" s="123">
        <f t="shared" ca="1" si="654"/>
        <v>0</v>
      </c>
      <c r="BS343" s="123">
        <f t="shared" ca="1" si="655"/>
        <v>0</v>
      </c>
      <c r="BT343" s="123">
        <f t="shared" ca="1" si="656"/>
        <v>0</v>
      </c>
      <c r="BU343" s="123">
        <f t="shared" ca="1" si="657"/>
        <v>0</v>
      </c>
      <c r="BV343" s="123"/>
      <c r="BW343" s="123">
        <f t="shared" ca="1" si="658"/>
        <v>0</v>
      </c>
      <c r="BX343" s="123"/>
      <c r="BY343" s="123">
        <f t="shared" ca="1" si="659"/>
        <v>0</v>
      </c>
      <c r="BZ343" s="123"/>
      <c r="CA343" s="123">
        <f t="shared" ca="1" si="660"/>
        <v>0</v>
      </c>
      <c r="CB343" s="528">
        <f t="shared" ca="1" si="661"/>
        <v>0</v>
      </c>
      <c r="CC343" s="123">
        <f t="shared" ca="1" si="662"/>
        <v>0</v>
      </c>
      <c r="CD343" s="125">
        <f t="shared" ca="1" si="663"/>
        <v>0</v>
      </c>
      <c r="CE343" s="125">
        <f t="shared" ca="1" si="664"/>
        <v>0</v>
      </c>
      <c r="CF343" s="125">
        <f t="shared" ca="1" si="665"/>
        <v>0</v>
      </c>
      <c r="CG343" s="125">
        <f t="shared" ca="1" si="666"/>
        <v>0</v>
      </c>
      <c r="CH343" s="125">
        <f t="shared" ca="1" si="667"/>
        <v>0</v>
      </c>
      <c r="CI343" s="125">
        <f t="shared" ca="1" si="668"/>
        <v>0</v>
      </c>
      <c r="CJ343" s="125">
        <f t="shared" ca="1" si="669"/>
        <v>0</v>
      </c>
      <c r="CK343" s="125">
        <f t="shared" ca="1" si="670"/>
        <v>0</v>
      </c>
      <c r="CL343" s="125">
        <f t="shared" ca="1" si="565"/>
        <v>0</v>
      </c>
      <c r="CM343" s="125">
        <f t="shared" ca="1" si="566"/>
        <v>0</v>
      </c>
      <c r="CN343" s="125">
        <f t="shared" ca="1" si="567"/>
        <v>0</v>
      </c>
      <c r="CO343" s="125">
        <f t="shared" ca="1" si="568"/>
        <v>0</v>
      </c>
      <c r="CP343" s="125">
        <f t="shared" ca="1" si="569"/>
        <v>0</v>
      </c>
      <c r="CQ343" s="125">
        <f t="shared" ca="1" si="570"/>
        <v>0</v>
      </c>
      <c r="CR343" s="125">
        <f t="shared" ca="1" si="571"/>
        <v>0</v>
      </c>
      <c r="CS343" s="125">
        <f t="shared" ca="1" si="572"/>
        <v>0</v>
      </c>
      <c r="CT343" s="125">
        <f t="shared" ca="1" si="573"/>
        <v>0</v>
      </c>
      <c r="CU343" s="125">
        <f t="shared" ca="1" si="574"/>
        <v>0</v>
      </c>
      <c r="CV343" s="125">
        <f t="shared" ca="1" si="575"/>
        <v>0</v>
      </c>
      <c r="CW343" s="125">
        <f t="shared" ca="1" si="576"/>
        <v>0</v>
      </c>
      <c r="CX343" s="125">
        <f t="shared" ca="1" si="577"/>
        <v>0</v>
      </c>
      <c r="CY343" s="125">
        <f t="shared" ca="1" si="578"/>
        <v>0</v>
      </c>
      <c r="CZ343" s="125">
        <f t="shared" ca="1" si="579"/>
        <v>0</v>
      </c>
      <c r="DA343" s="341">
        <f t="shared" ca="1" si="580"/>
        <v>0</v>
      </c>
      <c r="DB343" s="606">
        <f t="shared" ca="1" si="581"/>
        <v>0</v>
      </c>
      <c r="DC343" s="606"/>
      <c r="DD343" s="606">
        <f t="shared" ca="1" si="582"/>
        <v>0</v>
      </c>
      <c r="DE343" s="125">
        <f t="shared" ca="1" si="583"/>
        <v>0</v>
      </c>
      <c r="DF343" s="125">
        <f t="shared" ca="1" si="584"/>
        <v>0</v>
      </c>
      <c r="DG343" s="125">
        <f t="shared" ca="1" si="585"/>
        <v>0</v>
      </c>
      <c r="DH343" s="125">
        <f t="shared" ca="1" si="586"/>
        <v>0</v>
      </c>
      <c r="DI343" s="125">
        <f t="shared" ca="1" si="587"/>
        <v>0</v>
      </c>
      <c r="DJ343" s="125">
        <f t="shared" ca="1" si="588"/>
        <v>0</v>
      </c>
      <c r="DK343" s="125">
        <f t="shared" ca="1" si="589"/>
        <v>0</v>
      </c>
      <c r="DL343" s="125">
        <f t="shared" ca="1" si="590"/>
        <v>0</v>
      </c>
      <c r="DM343" s="125">
        <f t="shared" ca="1" si="591"/>
        <v>0</v>
      </c>
      <c r="DN343" s="340" t="str">
        <f t="shared" ca="1" si="671"/>
        <v xml:space="preserve">    </v>
      </c>
      <c r="DO343" s="340">
        <f t="shared" ca="1" si="672"/>
        <v>0</v>
      </c>
      <c r="DP343" s="340">
        <f t="shared" ca="1" si="673"/>
        <v>0</v>
      </c>
      <c r="DQ343" s="340">
        <f t="shared" ca="1" si="674"/>
        <v>0</v>
      </c>
      <c r="DR343" s="340">
        <f t="shared" ca="1" si="675"/>
        <v>0</v>
      </c>
      <c r="DS343" s="340">
        <f t="shared" ca="1" si="676"/>
        <v>0</v>
      </c>
    </row>
    <row r="344" spans="1:123">
      <c r="A344">
        <f t="shared" ca="1" si="594"/>
        <v>337</v>
      </c>
      <c r="B344">
        <f t="shared" ca="1" si="595"/>
        <v>0</v>
      </c>
      <c r="C344">
        <f t="shared" ca="1" si="596"/>
        <v>0</v>
      </c>
      <c r="D344">
        <f t="shared" ca="1" si="597"/>
        <v>0</v>
      </c>
      <c r="E344">
        <f t="shared" ca="1" si="598"/>
        <v>0</v>
      </c>
      <c r="F344">
        <f t="shared" ca="1" si="599"/>
        <v>0</v>
      </c>
      <c r="G344" s="123" t="str">
        <f t="shared" ca="1" si="593"/>
        <v>0.0.0</v>
      </c>
      <c r="H344" s="123" t="str">
        <f t="shared" ca="1" si="677"/>
        <v>0.0.0</v>
      </c>
      <c r="I344" s="123" t="str">
        <f t="shared" ca="1" si="677"/>
        <v>0.0.0</v>
      </c>
      <c r="J344" s="123" t="str">
        <f t="shared" ca="1" si="677"/>
        <v>0.0.0</v>
      </c>
      <c r="K344" s="123" t="str">
        <f t="shared" ca="1" si="677"/>
        <v>0.0.0</v>
      </c>
      <c r="L344" s="123" t="str">
        <f t="shared" ca="1" si="677"/>
        <v>0.0.0</v>
      </c>
      <c r="M344" s="123" t="str">
        <f t="shared" ca="1" si="677"/>
        <v>0.0.0</v>
      </c>
      <c r="N344" s="123" t="str">
        <f t="shared" ca="1" si="677"/>
        <v>0.0.0</v>
      </c>
      <c r="O344" s="123">
        <f t="shared" ca="1" si="600"/>
        <v>0</v>
      </c>
      <c r="P344" s="123">
        <f t="shared" ca="1" si="601"/>
        <v>0</v>
      </c>
      <c r="Q344" s="123">
        <f t="shared" ca="1" si="602"/>
        <v>0</v>
      </c>
      <c r="R344" s="123">
        <f t="shared" ca="1" si="602"/>
        <v>0</v>
      </c>
      <c r="S344" s="123">
        <f t="shared" ca="1" si="603"/>
        <v>0</v>
      </c>
      <c r="T344" s="123">
        <f t="shared" ca="1" si="604"/>
        <v>0</v>
      </c>
      <c r="U344" s="123">
        <f t="shared" ca="1" si="605"/>
        <v>0</v>
      </c>
      <c r="V344" s="123">
        <f t="shared" ca="1" si="606"/>
        <v>0</v>
      </c>
      <c r="W344" s="123">
        <f t="shared" ca="1" si="607"/>
        <v>0</v>
      </c>
      <c r="X344" s="123">
        <f t="shared" ca="1" si="608"/>
        <v>0</v>
      </c>
      <c r="Y344" s="123">
        <f t="shared" ca="1" si="609"/>
        <v>0</v>
      </c>
      <c r="Z344" s="123">
        <f t="shared" ca="1" si="610"/>
        <v>0</v>
      </c>
      <c r="AA344" s="123">
        <f t="shared" ca="1" si="611"/>
        <v>0</v>
      </c>
      <c r="AB344" s="123">
        <f t="shared" ca="1" si="612"/>
        <v>0</v>
      </c>
      <c r="AC344" s="123">
        <f t="shared" ca="1" si="613"/>
        <v>0</v>
      </c>
      <c r="AD344" s="123">
        <f t="shared" ca="1" si="614"/>
        <v>0</v>
      </c>
      <c r="AE344" s="123">
        <f t="shared" ca="1" si="615"/>
        <v>0</v>
      </c>
      <c r="AF344" s="123">
        <f t="shared" ca="1" si="616"/>
        <v>0</v>
      </c>
      <c r="AG344" s="123">
        <f t="shared" ca="1" si="617"/>
        <v>0</v>
      </c>
      <c r="AH344" s="123">
        <f t="shared" ca="1" si="618"/>
        <v>0</v>
      </c>
      <c r="AI344" s="123">
        <f t="shared" ca="1" si="619"/>
        <v>0</v>
      </c>
      <c r="AJ344" s="123">
        <f t="shared" ca="1" si="620"/>
        <v>0</v>
      </c>
      <c r="AK344" s="123">
        <f t="shared" ca="1" si="621"/>
        <v>0</v>
      </c>
      <c r="AL344" s="123">
        <f t="shared" ca="1" si="622"/>
        <v>0</v>
      </c>
      <c r="AM344" s="123">
        <f t="shared" ca="1" si="623"/>
        <v>0</v>
      </c>
      <c r="AN344" s="123">
        <f t="shared" ca="1" si="624"/>
        <v>0</v>
      </c>
      <c r="AO344" s="123">
        <f t="shared" ca="1" si="625"/>
        <v>0</v>
      </c>
      <c r="AP344" s="123">
        <f t="shared" ca="1" si="626"/>
        <v>0</v>
      </c>
      <c r="AQ344" s="123">
        <f t="shared" ca="1" si="627"/>
        <v>0</v>
      </c>
      <c r="AR344" s="123">
        <f t="shared" ca="1" si="628"/>
        <v>0</v>
      </c>
      <c r="AS344" s="123">
        <f t="shared" ca="1" si="629"/>
        <v>0</v>
      </c>
      <c r="AT344" s="123">
        <f t="shared" ca="1" si="630"/>
        <v>0</v>
      </c>
      <c r="AU344" s="123">
        <f t="shared" ca="1" si="631"/>
        <v>0</v>
      </c>
      <c r="AV344" s="123">
        <f t="shared" ca="1" si="632"/>
        <v>0</v>
      </c>
      <c r="AW344" s="123">
        <f t="shared" ca="1" si="633"/>
        <v>0</v>
      </c>
      <c r="AX344" s="123">
        <f t="shared" ca="1" si="634"/>
        <v>0</v>
      </c>
      <c r="AY344" s="123">
        <f t="shared" ca="1" si="635"/>
        <v>0</v>
      </c>
      <c r="AZ344" s="123">
        <f t="shared" ca="1" si="636"/>
        <v>0</v>
      </c>
      <c r="BA344" s="123">
        <f t="shared" ca="1" si="637"/>
        <v>0</v>
      </c>
      <c r="BB344" s="123">
        <f t="shared" ca="1" si="638"/>
        <v>0</v>
      </c>
      <c r="BC344" s="123">
        <f t="shared" ca="1" si="639"/>
        <v>0</v>
      </c>
      <c r="BD344" s="123">
        <f t="shared" ca="1" si="640"/>
        <v>0</v>
      </c>
      <c r="BE344" s="123">
        <f t="shared" ca="1" si="641"/>
        <v>0</v>
      </c>
      <c r="BF344" s="123">
        <f t="shared" ca="1" si="642"/>
        <v>0</v>
      </c>
      <c r="BG344" s="123">
        <f t="shared" ca="1" si="643"/>
        <v>0</v>
      </c>
      <c r="BH344" s="123">
        <f t="shared" ca="1" si="644"/>
        <v>0</v>
      </c>
      <c r="BI344" s="123">
        <f t="shared" ca="1" si="645"/>
        <v>0</v>
      </c>
      <c r="BJ344" s="123">
        <f t="shared" ca="1" si="646"/>
        <v>0</v>
      </c>
      <c r="BK344" s="123">
        <f t="shared" ca="1" si="647"/>
        <v>0</v>
      </c>
      <c r="BL344" s="123">
        <f t="shared" ca="1" si="648"/>
        <v>0</v>
      </c>
      <c r="BM344" s="123">
        <f t="shared" ca="1" si="649"/>
        <v>0</v>
      </c>
      <c r="BN344" s="123">
        <f t="shared" ca="1" si="650"/>
        <v>0.65</v>
      </c>
      <c r="BO344" s="123">
        <f t="shared" ca="1" si="651"/>
        <v>0</v>
      </c>
      <c r="BP344" s="340">
        <f t="shared" ca="1" si="652"/>
        <v>0</v>
      </c>
      <c r="BQ344" s="123">
        <f t="shared" ca="1" si="653"/>
        <v>0</v>
      </c>
      <c r="BR344" s="123">
        <f t="shared" ca="1" si="654"/>
        <v>0</v>
      </c>
      <c r="BS344" s="123">
        <f t="shared" ca="1" si="655"/>
        <v>0</v>
      </c>
      <c r="BT344" s="123">
        <f t="shared" ca="1" si="656"/>
        <v>0</v>
      </c>
      <c r="BU344" s="123">
        <f t="shared" ca="1" si="657"/>
        <v>0</v>
      </c>
      <c r="BV344" s="123"/>
      <c r="BW344" s="123">
        <f t="shared" ca="1" si="658"/>
        <v>0</v>
      </c>
      <c r="BX344" s="123"/>
      <c r="BY344" s="123">
        <f t="shared" ca="1" si="659"/>
        <v>0</v>
      </c>
      <c r="BZ344" s="123"/>
      <c r="CA344" s="123">
        <f t="shared" ca="1" si="660"/>
        <v>0</v>
      </c>
      <c r="CB344" s="528">
        <f t="shared" ca="1" si="661"/>
        <v>0</v>
      </c>
      <c r="CC344" s="123">
        <f t="shared" ca="1" si="662"/>
        <v>0</v>
      </c>
      <c r="CD344" s="125">
        <f t="shared" ca="1" si="663"/>
        <v>0</v>
      </c>
      <c r="CE344" s="125">
        <f t="shared" ca="1" si="664"/>
        <v>0</v>
      </c>
      <c r="CF344" s="125">
        <f t="shared" ca="1" si="665"/>
        <v>0</v>
      </c>
      <c r="CG344" s="125">
        <f t="shared" ca="1" si="666"/>
        <v>0</v>
      </c>
      <c r="CH344" s="125">
        <f t="shared" ca="1" si="667"/>
        <v>0</v>
      </c>
      <c r="CI344" s="125">
        <f t="shared" ca="1" si="668"/>
        <v>0</v>
      </c>
      <c r="CJ344" s="125">
        <f t="shared" ca="1" si="669"/>
        <v>0</v>
      </c>
      <c r="CK344" s="125">
        <f t="shared" ca="1" si="670"/>
        <v>0</v>
      </c>
      <c r="CL344" s="125">
        <f t="shared" ca="1" si="565"/>
        <v>0</v>
      </c>
      <c r="CM344" s="125">
        <f t="shared" ca="1" si="566"/>
        <v>0</v>
      </c>
      <c r="CN344" s="125">
        <f t="shared" ca="1" si="567"/>
        <v>0</v>
      </c>
      <c r="CO344" s="125">
        <f t="shared" ca="1" si="568"/>
        <v>0</v>
      </c>
      <c r="CP344" s="125">
        <f t="shared" ca="1" si="569"/>
        <v>0</v>
      </c>
      <c r="CQ344" s="125">
        <f t="shared" ca="1" si="570"/>
        <v>0</v>
      </c>
      <c r="CR344" s="125">
        <f t="shared" ca="1" si="571"/>
        <v>0</v>
      </c>
      <c r="CS344" s="125">
        <f t="shared" ca="1" si="572"/>
        <v>0</v>
      </c>
      <c r="CT344" s="125">
        <f t="shared" ca="1" si="573"/>
        <v>0</v>
      </c>
      <c r="CU344" s="125">
        <f t="shared" ca="1" si="574"/>
        <v>0</v>
      </c>
      <c r="CV344" s="125">
        <f t="shared" ca="1" si="575"/>
        <v>0</v>
      </c>
      <c r="CW344" s="125">
        <f t="shared" ca="1" si="576"/>
        <v>0</v>
      </c>
      <c r="CX344" s="125">
        <f t="shared" ca="1" si="577"/>
        <v>0</v>
      </c>
      <c r="CY344" s="125">
        <f t="shared" ca="1" si="578"/>
        <v>0</v>
      </c>
      <c r="CZ344" s="125">
        <f t="shared" ca="1" si="579"/>
        <v>0</v>
      </c>
      <c r="DA344" s="341">
        <f t="shared" ca="1" si="580"/>
        <v>0</v>
      </c>
      <c r="DB344" s="606">
        <f t="shared" ca="1" si="581"/>
        <v>0</v>
      </c>
      <c r="DC344" s="606"/>
      <c r="DD344" s="606">
        <f t="shared" ca="1" si="582"/>
        <v>0</v>
      </c>
      <c r="DE344" s="125">
        <f t="shared" ca="1" si="583"/>
        <v>0</v>
      </c>
      <c r="DF344" s="125">
        <f t="shared" ca="1" si="584"/>
        <v>0</v>
      </c>
      <c r="DG344" s="125">
        <f t="shared" ca="1" si="585"/>
        <v>0</v>
      </c>
      <c r="DH344" s="125">
        <f t="shared" ca="1" si="586"/>
        <v>0</v>
      </c>
      <c r="DI344" s="125">
        <f t="shared" ca="1" si="587"/>
        <v>0</v>
      </c>
      <c r="DJ344" s="125">
        <f t="shared" ca="1" si="588"/>
        <v>0</v>
      </c>
      <c r="DK344" s="125">
        <f t="shared" ca="1" si="589"/>
        <v>0</v>
      </c>
      <c r="DL344" s="125">
        <f t="shared" ca="1" si="590"/>
        <v>0</v>
      </c>
      <c r="DM344" s="125">
        <f t="shared" ca="1" si="591"/>
        <v>0</v>
      </c>
      <c r="DN344" s="340" t="str">
        <f t="shared" ca="1" si="671"/>
        <v xml:space="preserve">    </v>
      </c>
      <c r="DO344" s="340">
        <f t="shared" ca="1" si="672"/>
        <v>0</v>
      </c>
      <c r="DP344" s="340">
        <f t="shared" ca="1" si="673"/>
        <v>0</v>
      </c>
      <c r="DQ344" s="340">
        <f t="shared" ca="1" si="674"/>
        <v>0</v>
      </c>
      <c r="DR344" s="340">
        <f t="shared" ca="1" si="675"/>
        <v>0</v>
      </c>
      <c r="DS344" s="340">
        <f t="shared" ca="1" si="676"/>
        <v>0</v>
      </c>
    </row>
    <row r="345" spans="1:123">
      <c r="A345">
        <f t="shared" ca="1" si="594"/>
        <v>338</v>
      </c>
      <c r="B345">
        <f t="shared" ca="1" si="595"/>
        <v>0</v>
      </c>
      <c r="C345">
        <f t="shared" ca="1" si="596"/>
        <v>0</v>
      </c>
      <c r="D345">
        <f t="shared" ca="1" si="597"/>
        <v>0</v>
      </c>
      <c r="E345">
        <f t="shared" ca="1" si="598"/>
        <v>0</v>
      </c>
      <c r="F345">
        <f t="shared" ca="1" si="599"/>
        <v>0</v>
      </c>
      <c r="G345" s="123" t="str">
        <f t="shared" ca="1" si="593"/>
        <v>0.0.0</v>
      </c>
      <c r="H345" s="123" t="str">
        <f t="shared" ca="1" si="677"/>
        <v>0.0.0</v>
      </c>
      <c r="I345" s="123" t="str">
        <f t="shared" ca="1" si="677"/>
        <v>0.0.0</v>
      </c>
      <c r="J345" s="123" t="str">
        <f t="shared" ca="1" si="677"/>
        <v>0.0.0</v>
      </c>
      <c r="K345" s="123" t="str">
        <f t="shared" ca="1" si="677"/>
        <v>0.0.0</v>
      </c>
      <c r="L345" s="123" t="str">
        <f t="shared" ca="1" si="677"/>
        <v>0.0.0</v>
      </c>
      <c r="M345" s="123" t="str">
        <f t="shared" ca="1" si="677"/>
        <v>0.0.0</v>
      </c>
      <c r="N345" s="123" t="str">
        <f t="shared" ca="1" si="677"/>
        <v>0.0.0</v>
      </c>
      <c r="O345" s="123">
        <f t="shared" ca="1" si="600"/>
        <v>0</v>
      </c>
      <c r="P345" s="123">
        <f t="shared" ca="1" si="601"/>
        <v>0</v>
      </c>
      <c r="Q345" s="123">
        <f t="shared" ca="1" si="602"/>
        <v>0</v>
      </c>
      <c r="R345" s="123">
        <f t="shared" ca="1" si="602"/>
        <v>0</v>
      </c>
      <c r="S345" s="123">
        <f t="shared" ca="1" si="603"/>
        <v>0</v>
      </c>
      <c r="T345" s="123">
        <f t="shared" ca="1" si="604"/>
        <v>0</v>
      </c>
      <c r="U345" s="123">
        <f t="shared" ca="1" si="605"/>
        <v>0</v>
      </c>
      <c r="V345" s="123">
        <f t="shared" ca="1" si="606"/>
        <v>0</v>
      </c>
      <c r="W345" s="123">
        <f t="shared" ca="1" si="607"/>
        <v>0</v>
      </c>
      <c r="X345" s="123">
        <f t="shared" ca="1" si="608"/>
        <v>0</v>
      </c>
      <c r="Y345" s="123">
        <f t="shared" ca="1" si="609"/>
        <v>0</v>
      </c>
      <c r="Z345" s="123">
        <f t="shared" ca="1" si="610"/>
        <v>0</v>
      </c>
      <c r="AA345" s="123">
        <f t="shared" ca="1" si="611"/>
        <v>0</v>
      </c>
      <c r="AB345" s="123">
        <f t="shared" ca="1" si="612"/>
        <v>0</v>
      </c>
      <c r="AC345" s="123">
        <f t="shared" ca="1" si="613"/>
        <v>0</v>
      </c>
      <c r="AD345" s="123">
        <f t="shared" ca="1" si="614"/>
        <v>0</v>
      </c>
      <c r="AE345" s="123">
        <f t="shared" ca="1" si="615"/>
        <v>0</v>
      </c>
      <c r="AF345" s="123">
        <f t="shared" ca="1" si="616"/>
        <v>0</v>
      </c>
      <c r="AG345" s="123">
        <f t="shared" ca="1" si="617"/>
        <v>0</v>
      </c>
      <c r="AH345" s="123">
        <f t="shared" ca="1" si="618"/>
        <v>0</v>
      </c>
      <c r="AI345" s="123">
        <f t="shared" ca="1" si="619"/>
        <v>0</v>
      </c>
      <c r="AJ345" s="123">
        <f t="shared" ca="1" si="620"/>
        <v>0</v>
      </c>
      <c r="AK345" s="123">
        <f t="shared" ca="1" si="621"/>
        <v>0</v>
      </c>
      <c r="AL345" s="123">
        <f t="shared" ca="1" si="622"/>
        <v>0</v>
      </c>
      <c r="AM345" s="123">
        <f t="shared" ca="1" si="623"/>
        <v>0</v>
      </c>
      <c r="AN345" s="123">
        <f t="shared" ca="1" si="624"/>
        <v>0</v>
      </c>
      <c r="AO345" s="123">
        <f t="shared" ca="1" si="625"/>
        <v>0</v>
      </c>
      <c r="AP345" s="123">
        <f t="shared" ca="1" si="626"/>
        <v>0</v>
      </c>
      <c r="AQ345" s="123">
        <f t="shared" ca="1" si="627"/>
        <v>0</v>
      </c>
      <c r="AR345" s="123">
        <f t="shared" ca="1" si="628"/>
        <v>0</v>
      </c>
      <c r="AS345" s="123">
        <f t="shared" ca="1" si="629"/>
        <v>0</v>
      </c>
      <c r="AT345" s="123">
        <f t="shared" ca="1" si="630"/>
        <v>0</v>
      </c>
      <c r="AU345" s="123">
        <f t="shared" ca="1" si="631"/>
        <v>0</v>
      </c>
      <c r="AV345" s="123">
        <f t="shared" ca="1" si="632"/>
        <v>0</v>
      </c>
      <c r="AW345" s="123">
        <f t="shared" ca="1" si="633"/>
        <v>0</v>
      </c>
      <c r="AX345" s="123">
        <f t="shared" ca="1" si="634"/>
        <v>0</v>
      </c>
      <c r="AY345" s="123">
        <f t="shared" ca="1" si="635"/>
        <v>0</v>
      </c>
      <c r="AZ345" s="123">
        <f t="shared" ca="1" si="636"/>
        <v>0</v>
      </c>
      <c r="BA345" s="123">
        <f t="shared" ca="1" si="637"/>
        <v>0</v>
      </c>
      <c r="BB345" s="123">
        <f t="shared" ca="1" si="638"/>
        <v>0</v>
      </c>
      <c r="BC345" s="123">
        <f t="shared" ca="1" si="639"/>
        <v>0</v>
      </c>
      <c r="BD345" s="123">
        <f t="shared" ca="1" si="640"/>
        <v>0</v>
      </c>
      <c r="BE345" s="123">
        <f t="shared" ca="1" si="641"/>
        <v>0</v>
      </c>
      <c r="BF345" s="123">
        <f t="shared" ca="1" si="642"/>
        <v>0</v>
      </c>
      <c r="BG345" s="123">
        <f t="shared" ca="1" si="643"/>
        <v>0</v>
      </c>
      <c r="BH345" s="123">
        <f t="shared" ca="1" si="644"/>
        <v>0</v>
      </c>
      <c r="BI345" s="123">
        <f t="shared" ca="1" si="645"/>
        <v>0</v>
      </c>
      <c r="BJ345" s="123">
        <f t="shared" ca="1" si="646"/>
        <v>0</v>
      </c>
      <c r="BK345" s="123">
        <f t="shared" ca="1" si="647"/>
        <v>0</v>
      </c>
      <c r="BL345" s="123">
        <f t="shared" ca="1" si="648"/>
        <v>0</v>
      </c>
      <c r="BM345" s="123">
        <f t="shared" ca="1" si="649"/>
        <v>0</v>
      </c>
      <c r="BN345" s="123">
        <f t="shared" ca="1" si="650"/>
        <v>0.65</v>
      </c>
      <c r="BO345" s="123">
        <f t="shared" ca="1" si="651"/>
        <v>0</v>
      </c>
      <c r="BP345" s="340">
        <f t="shared" ca="1" si="652"/>
        <v>0</v>
      </c>
      <c r="BQ345" s="123">
        <f t="shared" ca="1" si="653"/>
        <v>0</v>
      </c>
      <c r="BR345" s="123">
        <f t="shared" ca="1" si="654"/>
        <v>0</v>
      </c>
      <c r="BS345" s="123">
        <f t="shared" ca="1" si="655"/>
        <v>0</v>
      </c>
      <c r="BT345" s="123">
        <f t="shared" ca="1" si="656"/>
        <v>0</v>
      </c>
      <c r="BU345" s="123">
        <f t="shared" ca="1" si="657"/>
        <v>0</v>
      </c>
      <c r="BV345" s="123"/>
      <c r="BW345" s="123">
        <f t="shared" ca="1" si="658"/>
        <v>0</v>
      </c>
      <c r="BX345" s="123"/>
      <c r="BY345" s="123">
        <f t="shared" ca="1" si="659"/>
        <v>0</v>
      </c>
      <c r="BZ345" s="123"/>
      <c r="CA345" s="123">
        <f t="shared" ca="1" si="660"/>
        <v>0</v>
      </c>
      <c r="CB345" s="528">
        <f t="shared" ca="1" si="661"/>
        <v>0</v>
      </c>
      <c r="CC345" s="123">
        <f t="shared" ca="1" si="662"/>
        <v>0</v>
      </c>
      <c r="CD345" s="125">
        <f t="shared" ca="1" si="663"/>
        <v>0</v>
      </c>
      <c r="CE345" s="125">
        <f t="shared" ca="1" si="664"/>
        <v>0</v>
      </c>
      <c r="CF345" s="125">
        <f t="shared" ca="1" si="665"/>
        <v>0</v>
      </c>
      <c r="CG345" s="125">
        <f t="shared" ca="1" si="666"/>
        <v>0</v>
      </c>
      <c r="CH345" s="125">
        <f t="shared" ca="1" si="667"/>
        <v>0</v>
      </c>
      <c r="CI345" s="125">
        <f t="shared" ca="1" si="668"/>
        <v>0</v>
      </c>
      <c r="CJ345" s="125">
        <f t="shared" ca="1" si="669"/>
        <v>0</v>
      </c>
      <c r="CK345" s="125">
        <f t="shared" ca="1" si="670"/>
        <v>0</v>
      </c>
      <c r="CL345" s="125">
        <f t="shared" ca="1" si="565"/>
        <v>0</v>
      </c>
      <c r="CM345" s="125">
        <f t="shared" ca="1" si="566"/>
        <v>0</v>
      </c>
      <c r="CN345" s="125">
        <f t="shared" ca="1" si="567"/>
        <v>0</v>
      </c>
      <c r="CO345" s="125">
        <f t="shared" ca="1" si="568"/>
        <v>0</v>
      </c>
      <c r="CP345" s="125">
        <f t="shared" ca="1" si="569"/>
        <v>0</v>
      </c>
      <c r="CQ345" s="125">
        <f t="shared" ca="1" si="570"/>
        <v>0</v>
      </c>
      <c r="CR345" s="125">
        <f t="shared" ca="1" si="571"/>
        <v>0</v>
      </c>
      <c r="CS345" s="125">
        <f t="shared" ca="1" si="572"/>
        <v>0</v>
      </c>
      <c r="CT345" s="125">
        <f t="shared" ca="1" si="573"/>
        <v>0</v>
      </c>
      <c r="CU345" s="125">
        <f t="shared" ca="1" si="574"/>
        <v>0</v>
      </c>
      <c r="CV345" s="125">
        <f t="shared" ca="1" si="575"/>
        <v>0</v>
      </c>
      <c r="CW345" s="125">
        <f t="shared" ca="1" si="576"/>
        <v>0</v>
      </c>
      <c r="CX345" s="125">
        <f t="shared" ca="1" si="577"/>
        <v>0</v>
      </c>
      <c r="CY345" s="125">
        <f t="shared" ca="1" si="578"/>
        <v>0</v>
      </c>
      <c r="CZ345" s="125">
        <f t="shared" ca="1" si="579"/>
        <v>0</v>
      </c>
      <c r="DA345" s="341">
        <f t="shared" ca="1" si="580"/>
        <v>0</v>
      </c>
      <c r="DB345" s="606">
        <f t="shared" ca="1" si="581"/>
        <v>0</v>
      </c>
      <c r="DC345" s="606"/>
      <c r="DD345" s="606">
        <f t="shared" ca="1" si="582"/>
        <v>0</v>
      </c>
      <c r="DE345" s="125">
        <f t="shared" ca="1" si="583"/>
        <v>0</v>
      </c>
      <c r="DF345" s="125">
        <f t="shared" ca="1" si="584"/>
        <v>0</v>
      </c>
      <c r="DG345" s="125">
        <f t="shared" ca="1" si="585"/>
        <v>0</v>
      </c>
      <c r="DH345" s="125">
        <f t="shared" ca="1" si="586"/>
        <v>0</v>
      </c>
      <c r="DI345" s="125">
        <f t="shared" ca="1" si="587"/>
        <v>0</v>
      </c>
      <c r="DJ345" s="125">
        <f t="shared" ca="1" si="588"/>
        <v>0</v>
      </c>
      <c r="DK345" s="125">
        <f t="shared" ca="1" si="589"/>
        <v>0</v>
      </c>
      <c r="DL345" s="125">
        <f t="shared" ca="1" si="590"/>
        <v>0</v>
      </c>
      <c r="DM345" s="125">
        <f t="shared" ca="1" si="591"/>
        <v>0</v>
      </c>
      <c r="DN345" s="340" t="str">
        <f t="shared" ca="1" si="671"/>
        <v xml:space="preserve">    </v>
      </c>
      <c r="DO345" s="340">
        <f t="shared" ca="1" si="672"/>
        <v>0</v>
      </c>
      <c r="DP345" s="340">
        <f t="shared" ca="1" si="673"/>
        <v>0</v>
      </c>
      <c r="DQ345" s="340">
        <f t="shared" ca="1" si="674"/>
        <v>0</v>
      </c>
      <c r="DR345" s="340">
        <f t="shared" ca="1" si="675"/>
        <v>0</v>
      </c>
      <c r="DS345" s="340">
        <f t="shared" ca="1" si="676"/>
        <v>0</v>
      </c>
    </row>
    <row r="346" spans="1:123">
      <c r="A346">
        <f t="shared" ca="1" si="594"/>
        <v>339</v>
      </c>
      <c r="B346">
        <f t="shared" ca="1" si="595"/>
        <v>0</v>
      </c>
      <c r="C346">
        <f t="shared" ca="1" si="596"/>
        <v>0</v>
      </c>
      <c r="D346">
        <f t="shared" ca="1" si="597"/>
        <v>0</v>
      </c>
      <c r="E346">
        <f t="shared" ca="1" si="598"/>
        <v>0</v>
      </c>
      <c r="F346">
        <f t="shared" ca="1" si="599"/>
        <v>0</v>
      </c>
      <c r="G346" s="123" t="str">
        <f t="shared" ca="1" si="593"/>
        <v>0.0.0</v>
      </c>
      <c r="H346" s="123" t="str">
        <f t="shared" ca="1" si="677"/>
        <v>0.0.0</v>
      </c>
      <c r="I346" s="123" t="str">
        <f t="shared" ca="1" si="677"/>
        <v>0.0.0</v>
      </c>
      <c r="J346" s="123" t="str">
        <f t="shared" ca="1" si="677"/>
        <v>0.0.0</v>
      </c>
      <c r="K346" s="123" t="str">
        <f t="shared" ca="1" si="677"/>
        <v>0.0.0</v>
      </c>
      <c r="L346" s="123" t="str">
        <f t="shared" ca="1" si="677"/>
        <v>0.0.0</v>
      </c>
      <c r="M346" s="123" t="str">
        <f t="shared" ca="1" si="677"/>
        <v>0.0.0</v>
      </c>
      <c r="N346" s="123" t="str">
        <f t="shared" ca="1" si="677"/>
        <v>0.0.0</v>
      </c>
      <c r="O346" s="123">
        <f t="shared" ca="1" si="600"/>
        <v>0</v>
      </c>
      <c r="P346" s="123">
        <f t="shared" ca="1" si="601"/>
        <v>0</v>
      </c>
      <c r="Q346" s="123">
        <f t="shared" ca="1" si="602"/>
        <v>0</v>
      </c>
      <c r="R346" s="123">
        <f t="shared" ca="1" si="602"/>
        <v>0</v>
      </c>
      <c r="S346" s="123">
        <f t="shared" ca="1" si="603"/>
        <v>0</v>
      </c>
      <c r="T346" s="123">
        <f t="shared" ca="1" si="604"/>
        <v>0</v>
      </c>
      <c r="U346" s="123">
        <f t="shared" ca="1" si="605"/>
        <v>0</v>
      </c>
      <c r="V346" s="123">
        <f t="shared" ca="1" si="606"/>
        <v>0</v>
      </c>
      <c r="W346" s="123">
        <f t="shared" ca="1" si="607"/>
        <v>0</v>
      </c>
      <c r="X346" s="123">
        <f t="shared" ca="1" si="608"/>
        <v>0</v>
      </c>
      <c r="Y346" s="123">
        <f t="shared" ca="1" si="609"/>
        <v>0</v>
      </c>
      <c r="Z346" s="123">
        <f t="shared" ca="1" si="610"/>
        <v>0</v>
      </c>
      <c r="AA346" s="123">
        <f t="shared" ca="1" si="611"/>
        <v>0</v>
      </c>
      <c r="AB346" s="123">
        <f t="shared" ca="1" si="612"/>
        <v>0</v>
      </c>
      <c r="AC346" s="123">
        <f t="shared" ca="1" si="613"/>
        <v>0</v>
      </c>
      <c r="AD346" s="123">
        <f t="shared" ca="1" si="614"/>
        <v>0</v>
      </c>
      <c r="AE346" s="123">
        <f t="shared" ca="1" si="615"/>
        <v>0</v>
      </c>
      <c r="AF346" s="123">
        <f t="shared" ca="1" si="616"/>
        <v>0</v>
      </c>
      <c r="AG346" s="123">
        <f t="shared" ca="1" si="617"/>
        <v>0</v>
      </c>
      <c r="AH346" s="123">
        <f t="shared" ca="1" si="618"/>
        <v>0</v>
      </c>
      <c r="AI346" s="123">
        <f t="shared" ca="1" si="619"/>
        <v>0</v>
      </c>
      <c r="AJ346" s="123">
        <f t="shared" ca="1" si="620"/>
        <v>0</v>
      </c>
      <c r="AK346" s="123">
        <f t="shared" ca="1" si="621"/>
        <v>0</v>
      </c>
      <c r="AL346" s="123">
        <f t="shared" ca="1" si="622"/>
        <v>0</v>
      </c>
      <c r="AM346" s="123">
        <f t="shared" ca="1" si="623"/>
        <v>0</v>
      </c>
      <c r="AN346" s="123">
        <f t="shared" ca="1" si="624"/>
        <v>0</v>
      </c>
      <c r="AO346" s="123">
        <f t="shared" ca="1" si="625"/>
        <v>0</v>
      </c>
      <c r="AP346" s="123">
        <f t="shared" ca="1" si="626"/>
        <v>0</v>
      </c>
      <c r="AQ346" s="123">
        <f t="shared" ca="1" si="627"/>
        <v>0</v>
      </c>
      <c r="AR346" s="123">
        <f t="shared" ca="1" si="628"/>
        <v>0</v>
      </c>
      <c r="AS346" s="123">
        <f t="shared" ca="1" si="629"/>
        <v>0</v>
      </c>
      <c r="AT346" s="123">
        <f t="shared" ca="1" si="630"/>
        <v>0</v>
      </c>
      <c r="AU346" s="123">
        <f t="shared" ca="1" si="631"/>
        <v>0</v>
      </c>
      <c r="AV346" s="123">
        <f t="shared" ca="1" si="632"/>
        <v>0</v>
      </c>
      <c r="AW346" s="123">
        <f t="shared" ca="1" si="633"/>
        <v>0</v>
      </c>
      <c r="AX346" s="123">
        <f t="shared" ca="1" si="634"/>
        <v>0</v>
      </c>
      <c r="AY346" s="123">
        <f t="shared" ca="1" si="635"/>
        <v>0</v>
      </c>
      <c r="AZ346" s="123">
        <f t="shared" ca="1" si="636"/>
        <v>0</v>
      </c>
      <c r="BA346" s="123">
        <f t="shared" ca="1" si="637"/>
        <v>0</v>
      </c>
      <c r="BB346" s="123">
        <f t="shared" ca="1" si="638"/>
        <v>0</v>
      </c>
      <c r="BC346" s="123">
        <f t="shared" ca="1" si="639"/>
        <v>0</v>
      </c>
      <c r="BD346" s="123">
        <f t="shared" ca="1" si="640"/>
        <v>0</v>
      </c>
      <c r="BE346" s="123">
        <f t="shared" ca="1" si="641"/>
        <v>0</v>
      </c>
      <c r="BF346" s="123">
        <f t="shared" ca="1" si="642"/>
        <v>0</v>
      </c>
      <c r="BG346" s="123">
        <f t="shared" ca="1" si="643"/>
        <v>0</v>
      </c>
      <c r="BH346" s="123">
        <f t="shared" ca="1" si="644"/>
        <v>0</v>
      </c>
      <c r="BI346" s="123">
        <f t="shared" ca="1" si="645"/>
        <v>0</v>
      </c>
      <c r="BJ346" s="123">
        <f t="shared" ca="1" si="646"/>
        <v>0</v>
      </c>
      <c r="BK346" s="123">
        <f t="shared" ca="1" si="647"/>
        <v>0</v>
      </c>
      <c r="BL346" s="123">
        <f t="shared" ca="1" si="648"/>
        <v>0</v>
      </c>
      <c r="BM346" s="123">
        <f t="shared" ca="1" si="649"/>
        <v>0</v>
      </c>
      <c r="BN346" s="123">
        <f t="shared" ca="1" si="650"/>
        <v>0.65</v>
      </c>
      <c r="BO346" s="123">
        <f t="shared" ca="1" si="651"/>
        <v>0</v>
      </c>
      <c r="BP346" s="340">
        <f t="shared" ca="1" si="652"/>
        <v>0</v>
      </c>
      <c r="BQ346" s="123">
        <f t="shared" ca="1" si="653"/>
        <v>0</v>
      </c>
      <c r="BR346" s="123">
        <f t="shared" ca="1" si="654"/>
        <v>0</v>
      </c>
      <c r="BS346" s="123">
        <f t="shared" ca="1" si="655"/>
        <v>0</v>
      </c>
      <c r="BT346" s="123">
        <f t="shared" ca="1" si="656"/>
        <v>0</v>
      </c>
      <c r="BU346" s="123">
        <f t="shared" ca="1" si="657"/>
        <v>0</v>
      </c>
      <c r="BV346" s="123"/>
      <c r="BW346" s="123">
        <f t="shared" ca="1" si="658"/>
        <v>0</v>
      </c>
      <c r="BX346" s="123"/>
      <c r="BY346" s="123">
        <f t="shared" ca="1" si="659"/>
        <v>0</v>
      </c>
      <c r="BZ346" s="123"/>
      <c r="CA346" s="123">
        <f t="shared" ca="1" si="660"/>
        <v>0</v>
      </c>
      <c r="CB346" s="528">
        <f t="shared" ca="1" si="661"/>
        <v>0</v>
      </c>
      <c r="CC346" s="123">
        <f t="shared" ca="1" si="662"/>
        <v>0</v>
      </c>
      <c r="CD346" s="125">
        <f t="shared" ca="1" si="663"/>
        <v>0</v>
      </c>
      <c r="CE346" s="125">
        <f t="shared" ca="1" si="664"/>
        <v>0</v>
      </c>
      <c r="CF346" s="125">
        <f t="shared" ca="1" si="665"/>
        <v>0</v>
      </c>
      <c r="CG346" s="125">
        <f t="shared" ca="1" si="666"/>
        <v>0</v>
      </c>
      <c r="CH346" s="125">
        <f t="shared" ca="1" si="667"/>
        <v>0</v>
      </c>
      <c r="CI346" s="125">
        <f t="shared" ca="1" si="668"/>
        <v>0</v>
      </c>
      <c r="CJ346" s="125">
        <f t="shared" ca="1" si="669"/>
        <v>0</v>
      </c>
      <c r="CK346" s="125">
        <f t="shared" ca="1" si="670"/>
        <v>0</v>
      </c>
      <c r="CL346" s="125">
        <f t="shared" ca="1" si="565"/>
        <v>0</v>
      </c>
      <c r="CM346" s="125">
        <f t="shared" ca="1" si="566"/>
        <v>0</v>
      </c>
      <c r="CN346" s="125">
        <f t="shared" ca="1" si="567"/>
        <v>0</v>
      </c>
      <c r="CO346" s="125">
        <f t="shared" ca="1" si="568"/>
        <v>0</v>
      </c>
      <c r="CP346" s="125">
        <f t="shared" ca="1" si="569"/>
        <v>0</v>
      </c>
      <c r="CQ346" s="125">
        <f t="shared" ca="1" si="570"/>
        <v>0</v>
      </c>
      <c r="CR346" s="125">
        <f t="shared" ca="1" si="571"/>
        <v>0</v>
      </c>
      <c r="CS346" s="125">
        <f t="shared" ca="1" si="572"/>
        <v>0</v>
      </c>
      <c r="CT346" s="125">
        <f t="shared" ca="1" si="573"/>
        <v>0</v>
      </c>
      <c r="CU346" s="125">
        <f t="shared" ca="1" si="574"/>
        <v>0</v>
      </c>
      <c r="CV346" s="125">
        <f t="shared" ca="1" si="575"/>
        <v>0</v>
      </c>
      <c r="CW346" s="125">
        <f t="shared" ca="1" si="576"/>
        <v>0</v>
      </c>
      <c r="CX346" s="125">
        <f t="shared" ca="1" si="577"/>
        <v>0</v>
      </c>
      <c r="CY346" s="125">
        <f t="shared" ca="1" si="578"/>
        <v>0</v>
      </c>
      <c r="CZ346" s="125">
        <f t="shared" ca="1" si="579"/>
        <v>0</v>
      </c>
      <c r="DA346" s="341">
        <f t="shared" ca="1" si="580"/>
        <v>0</v>
      </c>
      <c r="DB346" s="606">
        <f t="shared" ca="1" si="581"/>
        <v>0</v>
      </c>
      <c r="DC346" s="606"/>
      <c r="DD346" s="606">
        <f t="shared" ca="1" si="582"/>
        <v>0</v>
      </c>
      <c r="DE346" s="125">
        <f t="shared" ca="1" si="583"/>
        <v>0</v>
      </c>
      <c r="DF346" s="125">
        <f t="shared" ca="1" si="584"/>
        <v>0</v>
      </c>
      <c r="DG346" s="125">
        <f t="shared" ca="1" si="585"/>
        <v>0</v>
      </c>
      <c r="DH346" s="125">
        <f t="shared" ca="1" si="586"/>
        <v>0</v>
      </c>
      <c r="DI346" s="125">
        <f t="shared" ca="1" si="587"/>
        <v>0</v>
      </c>
      <c r="DJ346" s="125">
        <f t="shared" ca="1" si="588"/>
        <v>0</v>
      </c>
      <c r="DK346" s="125">
        <f t="shared" ca="1" si="589"/>
        <v>0</v>
      </c>
      <c r="DL346" s="125">
        <f t="shared" ca="1" si="590"/>
        <v>0</v>
      </c>
      <c r="DM346" s="125">
        <f t="shared" ca="1" si="591"/>
        <v>0</v>
      </c>
      <c r="DN346" s="340" t="str">
        <f t="shared" ca="1" si="671"/>
        <v xml:space="preserve">    </v>
      </c>
      <c r="DO346" s="340">
        <f t="shared" ca="1" si="672"/>
        <v>0</v>
      </c>
      <c r="DP346" s="340">
        <f t="shared" ca="1" si="673"/>
        <v>0</v>
      </c>
      <c r="DQ346" s="340">
        <f t="shared" ca="1" si="674"/>
        <v>0</v>
      </c>
      <c r="DR346" s="340">
        <f t="shared" ca="1" si="675"/>
        <v>0</v>
      </c>
      <c r="DS346" s="340">
        <f t="shared" ca="1" si="676"/>
        <v>0</v>
      </c>
    </row>
    <row r="347" spans="1:123">
      <c r="A347">
        <f t="shared" ca="1" si="594"/>
        <v>340</v>
      </c>
      <c r="B347">
        <f t="shared" ca="1" si="595"/>
        <v>0</v>
      </c>
      <c r="C347">
        <f t="shared" ca="1" si="596"/>
        <v>0</v>
      </c>
      <c r="D347">
        <f t="shared" ca="1" si="597"/>
        <v>0</v>
      </c>
      <c r="E347">
        <f t="shared" ca="1" si="598"/>
        <v>0</v>
      </c>
      <c r="F347">
        <f t="shared" ca="1" si="599"/>
        <v>0</v>
      </c>
      <c r="G347" s="123" t="str">
        <f t="shared" ca="1" si="593"/>
        <v>0.0.0</v>
      </c>
      <c r="H347" s="123" t="str">
        <f t="shared" ca="1" si="677"/>
        <v>0.0.0</v>
      </c>
      <c r="I347" s="123" t="str">
        <f t="shared" ca="1" si="677"/>
        <v>0.0.0</v>
      </c>
      <c r="J347" s="123" t="str">
        <f t="shared" ca="1" si="677"/>
        <v>0.0.0</v>
      </c>
      <c r="K347" s="123" t="str">
        <f t="shared" ca="1" si="677"/>
        <v>0.0.0</v>
      </c>
      <c r="L347" s="123" t="str">
        <f t="shared" ca="1" si="677"/>
        <v>0.0.0</v>
      </c>
      <c r="M347" s="123" t="str">
        <f t="shared" ca="1" si="677"/>
        <v>0.0.0</v>
      </c>
      <c r="N347" s="123" t="str">
        <f t="shared" ca="1" si="677"/>
        <v>0.0.0</v>
      </c>
      <c r="O347" s="123">
        <f t="shared" ca="1" si="600"/>
        <v>0</v>
      </c>
      <c r="P347" s="123">
        <f t="shared" ca="1" si="601"/>
        <v>0</v>
      </c>
      <c r="Q347" s="123">
        <f t="shared" ca="1" si="602"/>
        <v>0</v>
      </c>
      <c r="R347" s="123">
        <f t="shared" ca="1" si="602"/>
        <v>0</v>
      </c>
      <c r="S347" s="123">
        <f t="shared" ca="1" si="603"/>
        <v>0</v>
      </c>
      <c r="T347" s="123">
        <f t="shared" ca="1" si="604"/>
        <v>0</v>
      </c>
      <c r="U347" s="123">
        <f t="shared" ca="1" si="605"/>
        <v>0</v>
      </c>
      <c r="V347" s="123">
        <f t="shared" ca="1" si="606"/>
        <v>0</v>
      </c>
      <c r="W347" s="123">
        <f t="shared" ca="1" si="607"/>
        <v>0</v>
      </c>
      <c r="X347" s="123">
        <f t="shared" ca="1" si="608"/>
        <v>0</v>
      </c>
      <c r="Y347" s="123">
        <f t="shared" ca="1" si="609"/>
        <v>0</v>
      </c>
      <c r="Z347" s="123">
        <f t="shared" ca="1" si="610"/>
        <v>0</v>
      </c>
      <c r="AA347" s="123">
        <f t="shared" ca="1" si="611"/>
        <v>0</v>
      </c>
      <c r="AB347" s="123">
        <f t="shared" ca="1" si="612"/>
        <v>0</v>
      </c>
      <c r="AC347" s="123">
        <f t="shared" ca="1" si="613"/>
        <v>0</v>
      </c>
      <c r="AD347" s="123">
        <f t="shared" ca="1" si="614"/>
        <v>0</v>
      </c>
      <c r="AE347" s="123">
        <f t="shared" ca="1" si="615"/>
        <v>0</v>
      </c>
      <c r="AF347" s="123">
        <f t="shared" ca="1" si="616"/>
        <v>0</v>
      </c>
      <c r="AG347" s="123">
        <f t="shared" ca="1" si="617"/>
        <v>0</v>
      </c>
      <c r="AH347" s="123">
        <f t="shared" ca="1" si="618"/>
        <v>0</v>
      </c>
      <c r="AI347" s="123">
        <f t="shared" ca="1" si="619"/>
        <v>0</v>
      </c>
      <c r="AJ347" s="123">
        <f t="shared" ca="1" si="620"/>
        <v>0</v>
      </c>
      <c r="AK347" s="123">
        <f t="shared" ca="1" si="621"/>
        <v>0</v>
      </c>
      <c r="AL347" s="123">
        <f t="shared" ca="1" si="622"/>
        <v>0</v>
      </c>
      <c r="AM347" s="123">
        <f t="shared" ca="1" si="623"/>
        <v>0</v>
      </c>
      <c r="AN347" s="123">
        <f t="shared" ca="1" si="624"/>
        <v>0</v>
      </c>
      <c r="AO347" s="123">
        <f t="shared" ca="1" si="625"/>
        <v>0</v>
      </c>
      <c r="AP347" s="123">
        <f t="shared" ca="1" si="626"/>
        <v>0</v>
      </c>
      <c r="AQ347" s="123">
        <f t="shared" ca="1" si="627"/>
        <v>0</v>
      </c>
      <c r="AR347" s="123">
        <f t="shared" ca="1" si="628"/>
        <v>0</v>
      </c>
      <c r="AS347" s="123">
        <f t="shared" ca="1" si="629"/>
        <v>0</v>
      </c>
      <c r="AT347" s="123">
        <f t="shared" ca="1" si="630"/>
        <v>0</v>
      </c>
      <c r="AU347" s="123">
        <f t="shared" ca="1" si="631"/>
        <v>0</v>
      </c>
      <c r="AV347" s="123">
        <f t="shared" ca="1" si="632"/>
        <v>0</v>
      </c>
      <c r="AW347" s="123">
        <f t="shared" ca="1" si="633"/>
        <v>0</v>
      </c>
      <c r="AX347" s="123">
        <f t="shared" ca="1" si="634"/>
        <v>0</v>
      </c>
      <c r="AY347" s="123">
        <f t="shared" ca="1" si="635"/>
        <v>0</v>
      </c>
      <c r="AZ347" s="123">
        <f t="shared" ca="1" si="636"/>
        <v>0</v>
      </c>
      <c r="BA347" s="123">
        <f t="shared" ca="1" si="637"/>
        <v>0</v>
      </c>
      <c r="BB347" s="123">
        <f t="shared" ca="1" si="638"/>
        <v>0</v>
      </c>
      <c r="BC347" s="123">
        <f t="shared" ca="1" si="639"/>
        <v>0</v>
      </c>
      <c r="BD347" s="123">
        <f t="shared" ca="1" si="640"/>
        <v>0</v>
      </c>
      <c r="BE347" s="123">
        <f t="shared" ca="1" si="641"/>
        <v>0</v>
      </c>
      <c r="BF347" s="123">
        <f t="shared" ca="1" si="642"/>
        <v>0</v>
      </c>
      <c r="BG347" s="123">
        <f t="shared" ca="1" si="643"/>
        <v>0</v>
      </c>
      <c r="BH347" s="123">
        <f t="shared" ca="1" si="644"/>
        <v>0</v>
      </c>
      <c r="BI347" s="123">
        <f t="shared" ca="1" si="645"/>
        <v>0</v>
      </c>
      <c r="BJ347" s="123">
        <f t="shared" ca="1" si="646"/>
        <v>0</v>
      </c>
      <c r="BK347" s="123">
        <f t="shared" ca="1" si="647"/>
        <v>0</v>
      </c>
      <c r="BL347" s="123">
        <f t="shared" ca="1" si="648"/>
        <v>0</v>
      </c>
      <c r="BM347" s="123">
        <f t="shared" ca="1" si="649"/>
        <v>0</v>
      </c>
      <c r="BN347" s="123">
        <f t="shared" ca="1" si="650"/>
        <v>0.65</v>
      </c>
      <c r="BO347" s="123">
        <f t="shared" ca="1" si="651"/>
        <v>0</v>
      </c>
      <c r="BP347" s="340">
        <f t="shared" ca="1" si="652"/>
        <v>0</v>
      </c>
      <c r="BQ347" s="123">
        <f t="shared" ca="1" si="653"/>
        <v>0</v>
      </c>
      <c r="BR347" s="123">
        <f t="shared" ca="1" si="654"/>
        <v>0</v>
      </c>
      <c r="BS347" s="123">
        <f t="shared" ca="1" si="655"/>
        <v>0</v>
      </c>
      <c r="BT347" s="123">
        <f t="shared" ca="1" si="656"/>
        <v>0</v>
      </c>
      <c r="BU347" s="123">
        <f t="shared" ca="1" si="657"/>
        <v>0</v>
      </c>
      <c r="BV347" s="123"/>
      <c r="BW347" s="123">
        <f t="shared" ca="1" si="658"/>
        <v>0</v>
      </c>
      <c r="BX347" s="123"/>
      <c r="BY347" s="123">
        <f t="shared" ca="1" si="659"/>
        <v>0</v>
      </c>
      <c r="BZ347" s="123"/>
      <c r="CA347" s="123">
        <f t="shared" ca="1" si="660"/>
        <v>0</v>
      </c>
      <c r="CB347" s="528">
        <f t="shared" ca="1" si="661"/>
        <v>0</v>
      </c>
      <c r="CC347" s="123">
        <f t="shared" ca="1" si="662"/>
        <v>0</v>
      </c>
      <c r="CD347" s="125">
        <f t="shared" ca="1" si="663"/>
        <v>0</v>
      </c>
      <c r="CE347" s="125">
        <f t="shared" ca="1" si="664"/>
        <v>0</v>
      </c>
      <c r="CF347" s="125">
        <f t="shared" ca="1" si="665"/>
        <v>0</v>
      </c>
      <c r="CG347" s="125">
        <f t="shared" ca="1" si="666"/>
        <v>0</v>
      </c>
      <c r="CH347" s="125">
        <f t="shared" ca="1" si="667"/>
        <v>0</v>
      </c>
      <c r="CI347" s="125">
        <f t="shared" ca="1" si="668"/>
        <v>0</v>
      </c>
      <c r="CJ347" s="125">
        <f t="shared" ca="1" si="669"/>
        <v>0</v>
      </c>
      <c r="CK347" s="125">
        <f t="shared" ca="1" si="670"/>
        <v>0</v>
      </c>
      <c r="CL347" s="125">
        <f t="shared" ca="1" si="565"/>
        <v>0</v>
      </c>
      <c r="CM347" s="125">
        <f t="shared" ca="1" si="566"/>
        <v>0</v>
      </c>
      <c r="CN347" s="125">
        <f t="shared" ca="1" si="567"/>
        <v>0</v>
      </c>
      <c r="CO347" s="125">
        <f t="shared" ca="1" si="568"/>
        <v>0</v>
      </c>
      <c r="CP347" s="125">
        <f t="shared" ca="1" si="569"/>
        <v>0</v>
      </c>
      <c r="CQ347" s="125">
        <f t="shared" ca="1" si="570"/>
        <v>0</v>
      </c>
      <c r="CR347" s="125">
        <f t="shared" ca="1" si="571"/>
        <v>0</v>
      </c>
      <c r="CS347" s="125">
        <f t="shared" ca="1" si="572"/>
        <v>0</v>
      </c>
      <c r="CT347" s="125">
        <f t="shared" ca="1" si="573"/>
        <v>0</v>
      </c>
      <c r="CU347" s="125">
        <f t="shared" ca="1" si="574"/>
        <v>0</v>
      </c>
      <c r="CV347" s="125">
        <f t="shared" ca="1" si="575"/>
        <v>0</v>
      </c>
      <c r="CW347" s="125">
        <f t="shared" ca="1" si="576"/>
        <v>0</v>
      </c>
      <c r="CX347" s="125">
        <f t="shared" ca="1" si="577"/>
        <v>0</v>
      </c>
      <c r="CY347" s="125">
        <f t="shared" ca="1" si="578"/>
        <v>0</v>
      </c>
      <c r="CZ347" s="125">
        <f t="shared" ca="1" si="579"/>
        <v>0</v>
      </c>
      <c r="DA347" s="341">
        <f t="shared" ca="1" si="580"/>
        <v>0</v>
      </c>
      <c r="DB347" s="606">
        <f t="shared" ca="1" si="581"/>
        <v>0</v>
      </c>
      <c r="DC347" s="606"/>
      <c r="DD347" s="606">
        <f t="shared" ca="1" si="582"/>
        <v>0</v>
      </c>
      <c r="DE347" s="125">
        <f t="shared" ca="1" si="583"/>
        <v>0</v>
      </c>
      <c r="DF347" s="125">
        <f t="shared" ca="1" si="584"/>
        <v>0</v>
      </c>
      <c r="DG347" s="125">
        <f t="shared" ca="1" si="585"/>
        <v>0</v>
      </c>
      <c r="DH347" s="125">
        <f t="shared" ca="1" si="586"/>
        <v>0</v>
      </c>
      <c r="DI347" s="125">
        <f t="shared" ca="1" si="587"/>
        <v>0</v>
      </c>
      <c r="DJ347" s="125">
        <f t="shared" ca="1" si="588"/>
        <v>0</v>
      </c>
      <c r="DK347" s="125">
        <f t="shared" ca="1" si="589"/>
        <v>0</v>
      </c>
      <c r="DL347" s="125">
        <f t="shared" ca="1" si="590"/>
        <v>0</v>
      </c>
      <c r="DM347" s="125">
        <f t="shared" ca="1" si="591"/>
        <v>0</v>
      </c>
      <c r="DN347" s="340" t="str">
        <f t="shared" ca="1" si="671"/>
        <v xml:space="preserve">    </v>
      </c>
      <c r="DO347" s="340">
        <f t="shared" ca="1" si="672"/>
        <v>0</v>
      </c>
      <c r="DP347" s="340">
        <f t="shared" ca="1" si="673"/>
        <v>0</v>
      </c>
      <c r="DQ347" s="340">
        <f t="shared" ca="1" si="674"/>
        <v>0</v>
      </c>
      <c r="DR347" s="340">
        <f t="shared" ca="1" si="675"/>
        <v>0</v>
      </c>
      <c r="DS347" s="340">
        <f t="shared" ca="1" si="676"/>
        <v>0</v>
      </c>
    </row>
    <row r="348" spans="1:123">
      <c r="A348">
        <f t="shared" ca="1" si="594"/>
        <v>341</v>
      </c>
      <c r="B348">
        <f t="shared" ca="1" si="595"/>
        <v>0</v>
      </c>
      <c r="C348">
        <f t="shared" ca="1" si="596"/>
        <v>0</v>
      </c>
      <c r="D348">
        <f t="shared" ca="1" si="597"/>
        <v>0</v>
      </c>
      <c r="E348">
        <f t="shared" ca="1" si="598"/>
        <v>0</v>
      </c>
      <c r="F348">
        <f t="shared" ca="1" si="599"/>
        <v>0</v>
      </c>
      <c r="G348" s="123" t="str">
        <f t="shared" ca="1" si="593"/>
        <v>0.0.0</v>
      </c>
      <c r="H348" s="123" t="str">
        <f t="shared" ca="1" si="677"/>
        <v>0.0.0</v>
      </c>
      <c r="I348" s="123" t="str">
        <f t="shared" ca="1" si="677"/>
        <v>0.0.0</v>
      </c>
      <c r="J348" s="123" t="str">
        <f t="shared" ca="1" si="677"/>
        <v>0.0.0</v>
      </c>
      <c r="K348" s="123" t="str">
        <f t="shared" ca="1" si="677"/>
        <v>0.0.0</v>
      </c>
      <c r="L348" s="123" t="str">
        <f t="shared" ca="1" si="677"/>
        <v>0.0.0</v>
      </c>
      <c r="M348" s="123" t="str">
        <f t="shared" ca="1" si="677"/>
        <v>0.0.0</v>
      </c>
      <c r="N348" s="123" t="str">
        <f t="shared" ca="1" si="677"/>
        <v>0.0.0</v>
      </c>
      <c r="O348" s="123">
        <f t="shared" ca="1" si="600"/>
        <v>0</v>
      </c>
      <c r="P348" s="123">
        <f t="shared" ca="1" si="601"/>
        <v>0</v>
      </c>
      <c r="Q348" s="123">
        <f t="shared" ca="1" si="602"/>
        <v>0</v>
      </c>
      <c r="R348" s="123">
        <f t="shared" ca="1" si="602"/>
        <v>0</v>
      </c>
      <c r="S348" s="123">
        <f t="shared" ca="1" si="603"/>
        <v>0</v>
      </c>
      <c r="T348" s="123">
        <f t="shared" ca="1" si="604"/>
        <v>0</v>
      </c>
      <c r="U348" s="123">
        <f t="shared" ca="1" si="605"/>
        <v>0</v>
      </c>
      <c r="V348" s="123">
        <f t="shared" ca="1" si="606"/>
        <v>0</v>
      </c>
      <c r="W348" s="123">
        <f t="shared" ca="1" si="607"/>
        <v>0</v>
      </c>
      <c r="X348" s="123">
        <f t="shared" ca="1" si="608"/>
        <v>0</v>
      </c>
      <c r="Y348" s="123">
        <f t="shared" ca="1" si="609"/>
        <v>0</v>
      </c>
      <c r="Z348" s="123">
        <f t="shared" ca="1" si="610"/>
        <v>0</v>
      </c>
      <c r="AA348" s="123">
        <f t="shared" ca="1" si="611"/>
        <v>0</v>
      </c>
      <c r="AB348" s="123">
        <f t="shared" ca="1" si="612"/>
        <v>0</v>
      </c>
      <c r="AC348" s="123">
        <f t="shared" ca="1" si="613"/>
        <v>0</v>
      </c>
      <c r="AD348" s="123">
        <f t="shared" ca="1" si="614"/>
        <v>0</v>
      </c>
      <c r="AE348" s="123">
        <f t="shared" ca="1" si="615"/>
        <v>0</v>
      </c>
      <c r="AF348" s="123">
        <f t="shared" ca="1" si="616"/>
        <v>0</v>
      </c>
      <c r="AG348" s="123">
        <f t="shared" ca="1" si="617"/>
        <v>0</v>
      </c>
      <c r="AH348" s="123">
        <f t="shared" ca="1" si="618"/>
        <v>0</v>
      </c>
      <c r="AI348" s="123">
        <f t="shared" ca="1" si="619"/>
        <v>0</v>
      </c>
      <c r="AJ348" s="123">
        <f t="shared" ca="1" si="620"/>
        <v>0</v>
      </c>
      <c r="AK348" s="123">
        <f t="shared" ca="1" si="621"/>
        <v>0</v>
      </c>
      <c r="AL348" s="123">
        <f t="shared" ca="1" si="622"/>
        <v>0</v>
      </c>
      <c r="AM348" s="123">
        <f t="shared" ca="1" si="623"/>
        <v>0</v>
      </c>
      <c r="AN348" s="123">
        <f t="shared" ca="1" si="624"/>
        <v>0</v>
      </c>
      <c r="AO348" s="123">
        <f t="shared" ca="1" si="625"/>
        <v>0</v>
      </c>
      <c r="AP348" s="123">
        <f t="shared" ca="1" si="626"/>
        <v>0</v>
      </c>
      <c r="AQ348" s="123">
        <f t="shared" ca="1" si="627"/>
        <v>0</v>
      </c>
      <c r="AR348" s="123">
        <f t="shared" ca="1" si="628"/>
        <v>0</v>
      </c>
      <c r="AS348" s="123">
        <f t="shared" ca="1" si="629"/>
        <v>0</v>
      </c>
      <c r="AT348" s="123">
        <f t="shared" ca="1" si="630"/>
        <v>0</v>
      </c>
      <c r="AU348" s="123">
        <f t="shared" ca="1" si="631"/>
        <v>0</v>
      </c>
      <c r="AV348" s="123">
        <f t="shared" ca="1" si="632"/>
        <v>0</v>
      </c>
      <c r="AW348" s="123">
        <f t="shared" ca="1" si="633"/>
        <v>0</v>
      </c>
      <c r="AX348" s="123">
        <f t="shared" ca="1" si="634"/>
        <v>0</v>
      </c>
      <c r="AY348" s="123">
        <f t="shared" ca="1" si="635"/>
        <v>0</v>
      </c>
      <c r="AZ348" s="123">
        <f t="shared" ca="1" si="636"/>
        <v>0</v>
      </c>
      <c r="BA348" s="123">
        <f t="shared" ca="1" si="637"/>
        <v>0</v>
      </c>
      <c r="BB348" s="123">
        <f t="shared" ca="1" si="638"/>
        <v>0</v>
      </c>
      <c r="BC348" s="123">
        <f t="shared" ca="1" si="639"/>
        <v>0</v>
      </c>
      <c r="BD348" s="123">
        <f t="shared" ca="1" si="640"/>
        <v>0</v>
      </c>
      <c r="BE348" s="123">
        <f t="shared" ca="1" si="641"/>
        <v>0</v>
      </c>
      <c r="BF348" s="123">
        <f t="shared" ca="1" si="642"/>
        <v>0</v>
      </c>
      <c r="BG348" s="123">
        <f t="shared" ca="1" si="643"/>
        <v>0</v>
      </c>
      <c r="BH348" s="123">
        <f t="shared" ca="1" si="644"/>
        <v>0</v>
      </c>
      <c r="BI348" s="123">
        <f t="shared" ca="1" si="645"/>
        <v>0</v>
      </c>
      <c r="BJ348" s="123">
        <f t="shared" ca="1" si="646"/>
        <v>0</v>
      </c>
      <c r="BK348" s="123">
        <f t="shared" ca="1" si="647"/>
        <v>0</v>
      </c>
      <c r="BL348" s="123">
        <f t="shared" ca="1" si="648"/>
        <v>0</v>
      </c>
      <c r="BM348" s="123">
        <f t="shared" ca="1" si="649"/>
        <v>0</v>
      </c>
      <c r="BN348" s="123">
        <f t="shared" ca="1" si="650"/>
        <v>0.65</v>
      </c>
      <c r="BO348" s="123">
        <f t="shared" ca="1" si="651"/>
        <v>0</v>
      </c>
      <c r="BP348" s="340">
        <f t="shared" ca="1" si="652"/>
        <v>0</v>
      </c>
      <c r="BQ348" s="123">
        <f t="shared" ca="1" si="653"/>
        <v>0</v>
      </c>
      <c r="BR348" s="123">
        <f t="shared" ca="1" si="654"/>
        <v>0</v>
      </c>
      <c r="BS348" s="123">
        <f t="shared" ca="1" si="655"/>
        <v>0</v>
      </c>
      <c r="BT348" s="123">
        <f t="shared" ca="1" si="656"/>
        <v>0</v>
      </c>
      <c r="BU348" s="123">
        <f t="shared" ca="1" si="657"/>
        <v>0</v>
      </c>
      <c r="BV348" s="123"/>
      <c r="BW348" s="123">
        <f t="shared" ca="1" si="658"/>
        <v>0</v>
      </c>
      <c r="BX348" s="123"/>
      <c r="BY348" s="123">
        <f t="shared" ca="1" si="659"/>
        <v>0</v>
      </c>
      <c r="BZ348" s="123"/>
      <c r="CA348" s="123">
        <f t="shared" ca="1" si="660"/>
        <v>0</v>
      </c>
      <c r="CB348" s="528">
        <f t="shared" ca="1" si="661"/>
        <v>0</v>
      </c>
      <c r="CC348" s="123">
        <f t="shared" ca="1" si="662"/>
        <v>0</v>
      </c>
      <c r="CD348" s="125">
        <f t="shared" ca="1" si="663"/>
        <v>0</v>
      </c>
      <c r="CE348" s="125">
        <f t="shared" ca="1" si="664"/>
        <v>0</v>
      </c>
      <c r="CF348" s="125">
        <f t="shared" ca="1" si="665"/>
        <v>0</v>
      </c>
      <c r="CG348" s="125">
        <f t="shared" ca="1" si="666"/>
        <v>0</v>
      </c>
      <c r="CH348" s="125">
        <f t="shared" ca="1" si="667"/>
        <v>0</v>
      </c>
      <c r="CI348" s="125">
        <f t="shared" ca="1" si="668"/>
        <v>0</v>
      </c>
      <c r="CJ348" s="125">
        <f t="shared" ca="1" si="669"/>
        <v>0</v>
      </c>
      <c r="CK348" s="125">
        <f t="shared" ca="1" si="670"/>
        <v>0</v>
      </c>
      <c r="CL348" s="125">
        <f t="shared" ca="1" si="565"/>
        <v>0</v>
      </c>
      <c r="CM348" s="125">
        <f t="shared" ca="1" si="566"/>
        <v>0</v>
      </c>
      <c r="CN348" s="125">
        <f t="shared" ca="1" si="567"/>
        <v>0</v>
      </c>
      <c r="CO348" s="125">
        <f t="shared" ca="1" si="568"/>
        <v>0</v>
      </c>
      <c r="CP348" s="125">
        <f t="shared" ca="1" si="569"/>
        <v>0</v>
      </c>
      <c r="CQ348" s="125">
        <f t="shared" ca="1" si="570"/>
        <v>0</v>
      </c>
      <c r="CR348" s="125">
        <f t="shared" ca="1" si="571"/>
        <v>0</v>
      </c>
      <c r="CS348" s="125">
        <f t="shared" ca="1" si="572"/>
        <v>0</v>
      </c>
      <c r="CT348" s="125">
        <f t="shared" ca="1" si="573"/>
        <v>0</v>
      </c>
      <c r="CU348" s="125">
        <f t="shared" ca="1" si="574"/>
        <v>0</v>
      </c>
      <c r="CV348" s="125">
        <f t="shared" ca="1" si="575"/>
        <v>0</v>
      </c>
      <c r="CW348" s="125">
        <f t="shared" ca="1" si="576"/>
        <v>0</v>
      </c>
      <c r="CX348" s="125">
        <f t="shared" ca="1" si="577"/>
        <v>0</v>
      </c>
      <c r="CY348" s="125">
        <f t="shared" ca="1" si="578"/>
        <v>0</v>
      </c>
      <c r="CZ348" s="125">
        <f t="shared" ca="1" si="579"/>
        <v>0</v>
      </c>
      <c r="DA348" s="341">
        <f t="shared" ca="1" si="580"/>
        <v>0</v>
      </c>
      <c r="DB348" s="606">
        <f t="shared" ca="1" si="581"/>
        <v>0</v>
      </c>
      <c r="DC348" s="606"/>
      <c r="DD348" s="606">
        <f t="shared" ca="1" si="582"/>
        <v>0</v>
      </c>
      <c r="DE348" s="125">
        <f t="shared" ca="1" si="583"/>
        <v>0</v>
      </c>
      <c r="DF348" s="125">
        <f t="shared" ca="1" si="584"/>
        <v>0</v>
      </c>
      <c r="DG348" s="125">
        <f t="shared" ca="1" si="585"/>
        <v>0</v>
      </c>
      <c r="DH348" s="125">
        <f t="shared" ca="1" si="586"/>
        <v>0</v>
      </c>
      <c r="DI348" s="125">
        <f t="shared" ca="1" si="587"/>
        <v>0</v>
      </c>
      <c r="DJ348" s="125">
        <f t="shared" ca="1" si="588"/>
        <v>0</v>
      </c>
      <c r="DK348" s="125">
        <f t="shared" ca="1" si="589"/>
        <v>0</v>
      </c>
      <c r="DL348" s="125">
        <f t="shared" ca="1" si="590"/>
        <v>0</v>
      </c>
      <c r="DM348" s="125">
        <f t="shared" ca="1" si="591"/>
        <v>0</v>
      </c>
      <c r="DN348" s="340" t="str">
        <f t="shared" ca="1" si="671"/>
        <v xml:space="preserve">    </v>
      </c>
      <c r="DO348" s="340">
        <f t="shared" ca="1" si="672"/>
        <v>0</v>
      </c>
      <c r="DP348" s="340">
        <f t="shared" ca="1" si="673"/>
        <v>0</v>
      </c>
      <c r="DQ348" s="340">
        <f t="shared" ca="1" si="674"/>
        <v>0</v>
      </c>
      <c r="DR348" s="340">
        <f t="shared" ca="1" si="675"/>
        <v>0</v>
      </c>
      <c r="DS348" s="340">
        <f t="shared" ca="1" si="676"/>
        <v>0</v>
      </c>
    </row>
    <row r="349" spans="1:123">
      <c r="A349">
        <f t="shared" ca="1" si="594"/>
        <v>342</v>
      </c>
      <c r="B349">
        <f t="shared" ca="1" si="595"/>
        <v>0</v>
      </c>
      <c r="C349">
        <f t="shared" ca="1" si="596"/>
        <v>0</v>
      </c>
      <c r="D349">
        <f t="shared" ca="1" si="597"/>
        <v>0</v>
      </c>
      <c r="E349">
        <f t="shared" ca="1" si="598"/>
        <v>0</v>
      </c>
      <c r="F349">
        <f t="shared" ca="1" si="599"/>
        <v>0</v>
      </c>
      <c r="G349" s="123" t="str">
        <f t="shared" ca="1" si="593"/>
        <v>0.0.0</v>
      </c>
      <c r="H349" s="123" t="str">
        <f t="shared" ca="1" si="677"/>
        <v>0.0.0</v>
      </c>
      <c r="I349" s="123" t="str">
        <f t="shared" ca="1" si="677"/>
        <v>0.0.0</v>
      </c>
      <c r="J349" s="123" t="str">
        <f t="shared" ca="1" si="677"/>
        <v>0.0.0</v>
      </c>
      <c r="K349" s="123" t="str">
        <f t="shared" ca="1" si="677"/>
        <v>0.0.0</v>
      </c>
      <c r="L349" s="123" t="str">
        <f t="shared" ca="1" si="677"/>
        <v>0.0.0</v>
      </c>
      <c r="M349" s="123" t="str">
        <f t="shared" ca="1" si="677"/>
        <v>0.0.0</v>
      </c>
      <c r="N349" s="123" t="str">
        <f t="shared" ca="1" si="677"/>
        <v>0.0.0</v>
      </c>
      <c r="O349" s="123">
        <f t="shared" ca="1" si="600"/>
        <v>0</v>
      </c>
      <c r="P349" s="123">
        <f t="shared" ca="1" si="601"/>
        <v>0</v>
      </c>
      <c r="Q349" s="123">
        <f t="shared" ca="1" si="602"/>
        <v>0</v>
      </c>
      <c r="R349" s="123">
        <f t="shared" ca="1" si="602"/>
        <v>0</v>
      </c>
      <c r="S349" s="123">
        <f t="shared" ca="1" si="603"/>
        <v>0</v>
      </c>
      <c r="T349" s="123">
        <f t="shared" ca="1" si="604"/>
        <v>0</v>
      </c>
      <c r="U349" s="123">
        <f t="shared" ca="1" si="605"/>
        <v>0</v>
      </c>
      <c r="V349" s="123">
        <f t="shared" ca="1" si="606"/>
        <v>0</v>
      </c>
      <c r="W349" s="123">
        <f t="shared" ca="1" si="607"/>
        <v>0</v>
      </c>
      <c r="X349" s="123">
        <f t="shared" ca="1" si="608"/>
        <v>0</v>
      </c>
      <c r="Y349" s="123">
        <f t="shared" ca="1" si="609"/>
        <v>0</v>
      </c>
      <c r="Z349" s="123">
        <f t="shared" ca="1" si="610"/>
        <v>0</v>
      </c>
      <c r="AA349" s="123">
        <f t="shared" ca="1" si="611"/>
        <v>0</v>
      </c>
      <c r="AB349" s="123">
        <f t="shared" ca="1" si="612"/>
        <v>0</v>
      </c>
      <c r="AC349" s="123">
        <f t="shared" ca="1" si="613"/>
        <v>0</v>
      </c>
      <c r="AD349" s="123">
        <f t="shared" ca="1" si="614"/>
        <v>0</v>
      </c>
      <c r="AE349" s="123">
        <f t="shared" ca="1" si="615"/>
        <v>0</v>
      </c>
      <c r="AF349" s="123">
        <f t="shared" ca="1" si="616"/>
        <v>0</v>
      </c>
      <c r="AG349" s="123">
        <f t="shared" ca="1" si="617"/>
        <v>0</v>
      </c>
      <c r="AH349" s="123">
        <f t="shared" ca="1" si="618"/>
        <v>0</v>
      </c>
      <c r="AI349" s="123">
        <f t="shared" ca="1" si="619"/>
        <v>0</v>
      </c>
      <c r="AJ349" s="123">
        <f t="shared" ca="1" si="620"/>
        <v>0</v>
      </c>
      <c r="AK349" s="123">
        <f t="shared" ca="1" si="621"/>
        <v>0</v>
      </c>
      <c r="AL349" s="123">
        <f t="shared" ca="1" si="622"/>
        <v>0</v>
      </c>
      <c r="AM349" s="123">
        <f t="shared" ca="1" si="623"/>
        <v>0</v>
      </c>
      <c r="AN349" s="123">
        <f t="shared" ca="1" si="624"/>
        <v>0</v>
      </c>
      <c r="AO349" s="123">
        <f t="shared" ca="1" si="625"/>
        <v>0</v>
      </c>
      <c r="AP349" s="123">
        <f t="shared" ca="1" si="626"/>
        <v>0</v>
      </c>
      <c r="AQ349" s="123">
        <f t="shared" ca="1" si="627"/>
        <v>0</v>
      </c>
      <c r="AR349" s="123">
        <f t="shared" ca="1" si="628"/>
        <v>0</v>
      </c>
      <c r="AS349" s="123">
        <f t="shared" ca="1" si="629"/>
        <v>0</v>
      </c>
      <c r="AT349" s="123">
        <f t="shared" ca="1" si="630"/>
        <v>0</v>
      </c>
      <c r="AU349" s="123">
        <f t="shared" ca="1" si="631"/>
        <v>0</v>
      </c>
      <c r="AV349" s="123">
        <f t="shared" ca="1" si="632"/>
        <v>0</v>
      </c>
      <c r="AW349" s="123">
        <f t="shared" ca="1" si="633"/>
        <v>0</v>
      </c>
      <c r="AX349" s="123">
        <f t="shared" ca="1" si="634"/>
        <v>0</v>
      </c>
      <c r="AY349" s="123">
        <f t="shared" ca="1" si="635"/>
        <v>0</v>
      </c>
      <c r="AZ349" s="123">
        <f t="shared" ca="1" si="636"/>
        <v>0</v>
      </c>
      <c r="BA349" s="123">
        <f t="shared" ca="1" si="637"/>
        <v>0</v>
      </c>
      <c r="BB349" s="123">
        <f t="shared" ca="1" si="638"/>
        <v>0</v>
      </c>
      <c r="BC349" s="123">
        <f t="shared" ca="1" si="639"/>
        <v>0</v>
      </c>
      <c r="BD349" s="123">
        <f t="shared" ca="1" si="640"/>
        <v>0</v>
      </c>
      <c r="BE349" s="123">
        <f t="shared" ca="1" si="641"/>
        <v>0</v>
      </c>
      <c r="BF349" s="123">
        <f t="shared" ca="1" si="642"/>
        <v>0</v>
      </c>
      <c r="BG349" s="123">
        <f t="shared" ca="1" si="643"/>
        <v>0</v>
      </c>
      <c r="BH349" s="123">
        <f t="shared" ca="1" si="644"/>
        <v>0</v>
      </c>
      <c r="BI349" s="123">
        <f t="shared" ca="1" si="645"/>
        <v>0</v>
      </c>
      <c r="BJ349" s="123">
        <f t="shared" ca="1" si="646"/>
        <v>0</v>
      </c>
      <c r="BK349" s="123">
        <f t="shared" ca="1" si="647"/>
        <v>0</v>
      </c>
      <c r="BL349" s="123">
        <f t="shared" ca="1" si="648"/>
        <v>0</v>
      </c>
      <c r="BM349" s="123">
        <f t="shared" ca="1" si="649"/>
        <v>0</v>
      </c>
      <c r="BN349" s="123">
        <f t="shared" ca="1" si="650"/>
        <v>0.65</v>
      </c>
      <c r="BO349" s="123">
        <f t="shared" ca="1" si="651"/>
        <v>0</v>
      </c>
      <c r="BP349" s="340">
        <f t="shared" ca="1" si="652"/>
        <v>0</v>
      </c>
      <c r="BQ349" s="123">
        <f t="shared" ca="1" si="653"/>
        <v>0</v>
      </c>
      <c r="BR349" s="123">
        <f t="shared" ca="1" si="654"/>
        <v>0</v>
      </c>
      <c r="BS349" s="123">
        <f t="shared" ca="1" si="655"/>
        <v>0</v>
      </c>
      <c r="BT349" s="123">
        <f t="shared" ca="1" si="656"/>
        <v>0</v>
      </c>
      <c r="BU349" s="123">
        <f t="shared" ca="1" si="657"/>
        <v>0</v>
      </c>
      <c r="BV349" s="123"/>
      <c r="BW349" s="123">
        <f t="shared" ca="1" si="658"/>
        <v>0</v>
      </c>
      <c r="BX349" s="123"/>
      <c r="BY349" s="123">
        <f t="shared" ca="1" si="659"/>
        <v>0</v>
      </c>
      <c r="BZ349" s="123"/>
      <c r="CA349" s="123">
        <f t="shared" ca="1" si="660"/>
        <v>0</v>
      </c>
      <c r="CB349" s="528">
        <f t="shared" ca="1" si="661"/>
        <v>0</v>
      </c>
      <c r="CC349" s="123">
        <f t="shared" ca="1" si="662"/>
        <v>0</v>
      </c>
      <c r="CD349" s="125">
        <f t="shared" ca="1" si="663"/>
        <v>0</v>
      </c>
      <c r="CE349" s="125">
        <f t="shared" ca="1" si="664"/>
        <v>0</v>
      </c>
      <c r="CF349" s="125">
        <f t="shared" ca="1" si="665"/>
        <v>0</v>
      </c>
      <c r="CG349" s="125">
        <f t="shared" ca="1" si="666"/>
        <v>0</v>
      </c>
      <c r="CH349" s="125">
        <f t="shared" ca="1" si="667"/>
        <v>0</v>
      </c>
      <c r="CI349" s="125">
        <f t="shared" ca="1" si="668"/>
        <v>0</v>
      </c>
      <c r="CJ349" s="125">
        <f t="shared" ca="1" si="669"/>
        <v>0</v>
      </c>
      <c r="CK349" s="125">
        <f t="shared" ca="1" si="670"/>
        <v>0</v>
      </c>
      <c r="CL349" s="125">
        <f t="shared" ca="1" si="565"/>
        <v>0</v>
      </c>
      <c r="CM349" s="125">
        <f t="shared" ca="1" si="566"/>
        <v>0</v>
      </c>
      <c r="CN349" s="125">
        <f t="shared" ca="1" si="567"/>
        <v>0</v>
      </c>
      <c r="CO349" s="125">
        <f t="shared" ca="1" si="568"/>
        <v>0</v>
      </c>
      <c r="CP349" s="125">
        <f t="shared" ca="1" si="569"/>
        <v>0</v>
      </c>
      <c r="CQ349" s="125">
        <f t="shared" ca="1" si="570"/>
        <v>0</v>
      </c>
      <c r="CR349" s="125">
        <f t="shared" ca="1" si="571"/>
        <v>0</v>
      </c>
      <c r="CS349" s="125">
        <f t="shared" ca="1" si="572"/>
        <v>0</v>
      </c>
      <c r="CT349" s="125">
        <f t="shared" ca="1" si="573"/>
        <v>0</v>
      </c>
      <c r="CU349" s="125">
        <f t="shared" ca="1" si="574"/>
        <v>0</v>
      </c>
      <c r="CV349" s="125">
        <f t="shared" ca="1" si="575"/>
        <v>0</v>
      </c>
      <c r="CW349" s="125">
        <f t="shared" ca="1" si="576"/>
        <v>0</v>
      </c>
      <c r="CX349" s="125">
        <f t="shared" ca="1" si="577"/>
        <v>0</v>
      </c>
      <c r="CY349" s="125">
        <f t="shared" ca="1" si="578"/>
        <v>0</v>
      </c>
      <c r="CZ349" s="125">
        <f t="shared" ca="1" si="579"/>
        <v>0</v>
      </c>
      <c r="DA349" s="341">
        <f t="shared" ca="1" si="580"/>
        <v>0</v>
      </c>
      <c r="DB349" s="606">
        <f t="shared" ca="1" si="581"/>
        <v>0</v>
      </c>
      <c r="DC349" s="606"/>
      <c r="DD349" s="606">
        <f t="shared" ca="1" si="582"/>
        <v>0</v>
      </c>
      <c r="DE349" s="125">
        <f t="shared" ca="1" si="583"/>
        <v>0</v>
      </c>
      <c r="DF349" s="125">
        <f t="shared" ca="1" si="584"/>
        <v>0</v>
      </c>
      <c r="DG349" s="125">
        <f t="shared" ca="1" si="585"/>
        <v>0</v>
      </c>
      <c r="DH349" s="125">
        <f t="shared" ca="1" si="586"/>
        <v>0</v>
      </c>
      <c r="DI349" s="125">
        <f t="shared" ca="1" si="587"/>
        <v>0</v>
      </c>
      <c r="DJ349" s="125">
        <f t="shared" ca="1" si="588"/>
        <v>0</v>
      </c>
      <c r="DK349" s="125">
        <f t="shared" ca="1" si="589"/>
        <v>0</v>
      </c>
      <c r="DL349" s="125">
        <f t="shared" ca="1" si="590"/>
        <v>0</v>
      </c>
      <c r="DM349" s="125">
        <f t="shared" ca="1" si="591"/>
        <v>0</v>
      </c>
      <c r="DN349" s="340" t="str">
        <f t="shared" ca="1" si="671"/>
        <v xml:space="preserve">    </v>
      </c>
      <c r="DO349" s="340">
        <f t="shared" ca="1" si="672"/>
        <v>0</v>
      </c>
      <c r="DP349" s="340">
        <f t="shared" ca="1" si="673"/>
        <v>0</v>
      </c>
      <c r="DQ349" s="340">
        <f t="shared" ca="1" si="674"/>
        <v>0</v>
      </c>
      <c r="DR349" s="340">
        <f t="shared" ca="1" si="675"/>
        <v>0</v>
      </c>
      <c r="DS349" s="340">
        <f t="shared" ca="1" si="676"/>
        <v>0</v>
      </c>
    </row>
    <row r="350" spans="1:123">
      <c r="A350">
        <f t="shared" ca="1" si="594"/>
        <v>343</v>
      </c>
      <c r="B350">
        <f t="shared" ca="1" si="595"/>
        <v>0</v>
      </c>
      <c r="C350">
        <f t="shared" ca="1" si="596"/>
        <v>0</v>
      </c>
      <c r="D350">
        <f t="shared" ca="1" si="597"/>
        <v>0</v>
      </c>
      <c r="E350">
        <f t="shared" ca="1" si="598"/>
        <v>0</v>
      </c>
      <c r="F350">
        <f t="shared" ca="1" si="599"/>
        <v>0</v>
      </c>
      <c r="G350" s="123" t="str">
        <f t="shared" ca="1" si="593"/>
        <v>0.0.0</v>
      </c>
      <c r="H350" s="123" t="str">
        <f t="shared" ca="1" si="677"/>
        <v>0.0.0</v>
      </c>
      <c r="I350" s="123" t="str">
        <f t="shared" ca="1" si="677"/>
        <v>0.0.0</v>
      </c>
      <c r="J350" s="123" t="str">
        <f t="shared" ca="1" si="677"/>
        <v>0.0.0</v>
      </c>
      <c r="K350" s="123" t="str">
        <f t="shared" ca="1" si="677"/>
        <v>0.0.0</v>
      </c>
      <c r="L350" s="123" t="str">
        <f t="shared" ca="1" si="677"/>
        <v>0.0.0</v>
      </c>
      <c r="M350" s="123" t="str">
        <f t="shared" ca="1" si="677"/>
        <v>0.0.0</v>
      </c>
      <c r="N350" s="123" t="str">
        <f t="shared" ca="1" si="677"/>
        <v>0.0.0</v>
      </c>
      <c r="O350" s="123">
        <f t="shared" ca="1" si="600"/>
        <v>0</v>
      </c>
      <c r="P350" s="123">
        <f t="shared" ca="1" si="601"/>
        <v>0</v>
      </c>
      <c r="Q350" s="123">
        <f t="shared" ca="1" si="602"/>
        <v>0</v>
      </c>
      <c r="R350" s="123">
        <f t="shared" ca="1" si="602"/>
        <v>0</v>
      </c>
      <c r="S350" s="123">
        <f t="shared" ca="1" si="603"/>
        <v>0</v>
      </c>
      <c r="T350" s="123">
        <f t="shared" ca="1" si="604"/>
        <v>0</v>
      </c>
      <c r="U350" s="123">
        <f t="shared" ca="1" si="605"/>
        <v>0</v>
      </c>
      <c r="V350" s="123">
        <f t="shared" ca="1" si="606"/>
        <v>0</v>
      </c>
      <c r="W350" s="123">
        <f t="shared" ca="1" si="607"/>
        <v>0</v>
      </c>
      <c r="X350" s="123">
        <f t="shared" ca="1" si="608"/>
        <v>0</v>
      </c>
      <c r="Y350" s="123">
        <f t="shared" ca="1" si="609"/>
        <v>0</v>
      </c>
      <c r="Z350" s="123">
        <f t="shared" ca="1" si="610"/>
        <v>0</v>
      </c>
      <c r="AA350" s="123">
        <f t="shared" ca="1" si="611"/>
        <v>0</v>
      </c>
      <c r="AB350" s="123">
        <f t="shared" ca="1" si="612"/>
        <v>0</v>
      </c>
      <c r="AC350" s="123">
        <f t="shared" ca="1" si="613"/>
        <v>0</v>
      </c>
      <c r="AD350" s="123">
        <f t="shared" ca="1" si="614"/>
        <v>0</v>
      </c>
      <c r="AE350" s="123">
        <f t="shared" ca="1" si="615"/>
        <v>0</v>
      </c>
      <c r="AF350" s="123">
        <f t="shared" ca="1" si="616"/>
        <v>0</v>
      </c>
      <c r="AG350" s="123">
        <f t="shared" ca="1" si="617"/>
        <v>0</v>
      </c>
      <c r="AH350" s="123">
        <f t="shared" ca="1" si="618"/>
        <v>0</v>
      </c>
      <c r="AI350" s="123">
        <f t="shared" ca="1" si="619"/>
        <v>0</v>
      </c>
      <c r="AJ350" s="123">
        <f t="shared" ca="1" si="620"/>
        <v>0</v>
      </c>
      <c r="AK350" s="123">
        <f t="shared" ca="1" si="621"/>
        <v>0</v>
      </c>
      <c r="AL350" s="123">
        <f t="shared" ca="1" si="622"/>
        <v>0</v>
      </c>
      <c r="AM350" s="123">
        <f t="shared" ca="1" si="623"/>
        <v>0</v>
      </c>
      <c r="AN350" s="123">
        <f t="shared" ca="1" si="624"/>
        <v>0</v>
      </c>
      <c r="AO350" s="123">
        <f t="shared" ca="1" si="625"/>
        <v>0</v>
      </c>
      <c r="AP350" s="123">
        <f t="shared" ca="1" si="626"/>
        <v>0</v>
      </c>
      <c r="AQ350" s="123">
        <f t="shared" ca="1" si="627"/>
        <v>0</v>
      </c>
      <c r="AR350" s="123">
        <f t="shared" ca="1" si="628"/>
        <v>0</v>
      </c>
      <c r="AS350" s="123">
        <f t="shared" ca="1" si="629"/>
        <v>0</v>
      </c>
      <c r="AT350" s="123">
        <f t="shared" ca="1" si="630"/>
        <v>0</v>
      </c>
      <c r="AU350" s="123">
        <f t="shared" ca="1" si="631"/>
        <v>0</v>
      </c>
      <c r="AV350" s="123">
        <f t="shared" ca="1" si="632"/>
        <v>0</v>
      </c>
      <c r="AW350" s="123">
        <f t="shared" ca="1" si="633"/>
        <v>0</v>
      </c>
      <c r="AX350" s="123">
        <f t="shared" ca="1" si="634"/>
        <v>0</v>
      </c>
      <c r="AY350" s="123">
        <f t="shared" ca="1" si="635"/>
        <v>0</v>
      </c>
      <c r="AZ350" s="123">
        <f t="shared" ca="1" si="636"/>
        <v>0</v>
      </c>
      <c r="BA350" s="123">
        <f t="shared" ca="1" si="637"/>
        <v>0</v>
      </c>
      <c r="BB350" s="123">
        <f t="shared" ca="1" si="638"/>
        <v>0</v>
      </c>
      <c r="BC350" s="123">
        <f t="shared" ca="1" si="639"/>
        <v>0</v>
      </c>
      <c r="BD350" s="123">
        <f t="shared" ca="1" si="640"/>
        <v>0</v>
      </c>
      <c r="BE350" s="123">
        <f t="shared" ca="1" si="641"/>
        <v>0</v>
      </c>
      <c r="BF350" s="123">
        <f t="shared" ca="1" si="642"/>
        <v>0</v>
      </c>
      <c r="BG350" s="123">
        <f t="shared" ca="1" si="643"/>
        <v>0</v>
      </c>
      <c r="BH350" s="123">
        <f t="shared" ca="1" si="644"/>
        <v>0</v>
      </c>
      <c r="BI350" s="123">
        <f t="shared" ca="1" si="645"/>
        <v>0</v>
      </c>
      <c r="BJ350" s="123">
        <f t="shared" ca="1" si="646"/>
        <v>0</v>
      </c>
      <c r="BK350" s="123">
        <f t="shared" ca="1" si="647"/>
        <v>0</v>
      </c>
      <c r="BL350" s="123">
        <f t="shared" ca="1" si="648"/>
        <v>0</v>
      </c>
      <c r="BM350" s="123">
        <f t="shared" ca="1" si="649"/>
        <v>0</v>
      </c>
      <c r="BN350" s="123">
        <f t="shared" ca="1" si="650"/>
        <v>0.65</v>
      </c>
      <c r="BO350" s="123">
        <f t="shared" ca="1" si="651"/>
        <v>0</v>
      </c>
      <c r="BP350" s="340">
        <f t="shared" ca="1" si="652"/>
        <v>0</v>
      </c>
      <c r="BQ350" s="123">
        <f t="shared" ca="1" si="653"/>
        <v>0</v>
      </c>
      <c r="BR350" s="123">
        <f t="shared" ca="1" si="654"/>
        <v>0</v>
      </c>
      <c r="BS350" s="123">
        <f t="shared" ca="1" si="655"/>
        <v>0</v>
      </c>
      <c r="BT350" s="123">
        <f t="shared" ca="1" si="656"/>
        <v>0</v>
      </c>
      <c r="BU350" s="123">
        <f t="shared" ca="1" si="657"/>
        <v>0</v>
      </c>
      <c r="BV350" s="123"/>
      <c r="BW350" s="123">
        <f t="shared" ca="1" si="658"/>
        <v>0</v>
      </c>
      <c r="BX350" s="123"/>
      <c r="BY350" s="123">
        <f t="shared" ca="1" si="659"/>
        <v>0</v>
      </c>
      <c r="BZ350" s="123"/>
      <c r="CA350" s="123">
        <f t="shared" ca="1" si="660"/>
        <v>0</v>
      </c>
      <c r="CB350" s="528">
        <f t="shared" ca="1" si="661"/>
        <v>0</v>
      </c>
      <c r="CC350" s="123">
        <f t="shared" ca="1" si="662"/>
        <v>0</v>
      </c>
      <c r="CD350" s="125">
        <f t="shared" ca="1" si="663"/>
        <v>0</v>
      </c>
      <c r="CE350" s="125">
        <f t="shared" ca="1" si="664"/>
        <v>0</v>
      </c>
      <c r="CF350" s="125">
        <f t="shared" ca="1" si="665"/>
        <v>0</v>
      </c>
      <c r="CG350" s="125">
        <f t="shared" ca="1" si="666"/>
        <v>0</v>
      </c>
      <c r="CH350" s="125">
        <f t="shared" ca="1" si="667"/>
        <v>0</v>
      </c>
      <c r="CI350" s="125">
        <f t="shared" ca="1" si="668"/>
        <v>0</v>
      </c>
      <c r="CJ350" s="125">
        <f t="shared" ca="1" si="669"/>
        <v>0</v>
      </c>
      <c r="CK350" s="125">
        <f t="shared" ca="1" si="670"/>
        <v>0</v>
      </c>
      <c r="CL350" s="125">
        <f t="shared" ca="1" si="565"/>
        <v>0</v>
      </c>
      <c r="CM350" s="125">
        <f t="shared" ca="1" si="566"/>
        <v>0</v>
      </c>
      <c r="CN350" s="125">
        <f t="shared" ca="1" si="567"/>
        <v>0</v>
      </c>
      <c r="CO350" s="125">
        <f t="shared" ca="1" si="568"/>
        <v>0</v>
      </c>
      <c r="CP350" s="125">
        <f t="shared" ca="1" si="569"/>
        <v>0</v>
      </c>
      <c r="CQ350" s="125">
        <f t="shared" ca="1" si="570"/>
        <v>0</v>
      </c>
      <c r="CR350" s="125">
        <f t="shared" ca="1" si="571"/>
        <v>0</v>
      </c>
      <c r="CS350" s="125">
        <f t="shared" ca="1" si="572"/>
        <v>0</v>
      </c>
      <c r="CT350" s="125">
        <f t="shared" ca="1" si="573"/>
        <v>0</v>
      </c>
      <c r="CU350" s="125">
        <f t="shared" ca="1" si="574"/>
        <v>0</v>
      </c>
      <c r="CV350" s="125">
        <f t="shared" ca="1" si="575"/>
        <v>0</v>
      </c>
      <c r="CW350" s="125">
        <f t="shared" ca="1" si="576"/>
        <v>0</v>
      </c>
      <c r="CX350" s="125">
        <f t="shared" ca="1" si="577"/>
        <v>0</v>
      </c>
      <c r="CY350" s="125">
        <f t="shared" ca="1" si="578"/>
        <v>0</v>
      </c>
      <c r="CZ350" s="125">
        <f t="shared" ca="1" si="579"/>
        <v>0</v>
      </c>
      <c r="DA350" s="341">
        <f t="shared" ca="1" si="580"/>
        <v>0</v>
      </c>
      <c r="DB350" s="606">
        <f t="shared" ca="1" si="581"/>
        <v>0</v>
      </c>
      <c r="DC350" s="606"/>
      <c r="DD350" s="606">
        <f t="shared" ca="1" si="582"/>
        <v>0</v>
      </c>
      <c r="DE350" s="125">
        <f t="shared" ca="1" si="583"/>
        <v>0</v>
      </c>
      <c r="DF350" s="125">
        <f t="shared" ca="1" si="584"/>
        <v>0</v>
      </c>
      <c r="DG350" s="125">
        <f t="shared" ca="1" si="585"/>
        <v>0</v>
      </c>
      <c r="DH350" s="125">
        <f t="shared" ca="1" si="586"/>
        <v>0</v>
      </c>
      <c r="DI350" s="125">
        <f t="shared" ca="1" si="587"/>
        <v>0</v>
      </c>
      <c r="DJ350" s="125">
        <f t="shared" ca="1" si="588"/>
        <v>0</v>
      </c>
      <c r="DK350" s="125">
        <f t="shared" ca="1" si="589"/>
        <v>0</v>
      </c>
      <c r="DL350" s="125">
        <f t="shared" ca="1" si="590"/>
        <v>0</v>
      </c>
      <c r="DM350" s="125">
        <f t="shared" ca="1" si="591"/>
        <v>0</v>
      </c>
      <c r="DN350" s="340" t="str">
        <f t="shared" ca="1" si="671"/>
        <v xml:space="preserve">    </v>
      </c>
      <c r="DO350" s="340">
        <f t="shared" ca="1" si="672"/>
        <v>0</v>
      </c>
      <c r="DP350" s="340">
        <f t="shared" ca="1" si="673"/>
        <v>0</v>
      </c>
      <c r="DQ350" s="340">
        <f t="shared" ca="1" si="674"/>
        <v>0</v>
      </c>
      <c r="DR350" s="340">
        <f t="shared" ca="1" si="675"/>
        <v>0</v>
      </c>
      <c r="DS350" s="340">
        <f t="shared" ca="1" si="676"/>
        <v>0</v>
      </c>
    </row>
    <row r="351" spans="1:123">
      <c r="A351">
        <f t="shared" ca="1" si="594"/>
        <v>344</v>
      </c>
      <c r="B351">
        <f t="shared" ca="1" si="595"/>
        <v>0</v>
      </c>
      <c r="C351">
        <f t="shared" ca="1" si="596"/>
        <v>0</v>
      </c>
      <c r="D351">
        <f t="shared" ca="1" si="597"/>
        <v>0</v>
      </c>
      <c r="E351">
        <f t="shared" ca="1" si="598"/>
        <v>0</v>
      </c>
      <c r="F351">
        <f t="shared" ca="1" si="599"/>
        <v>0</v>
      </c>
      <c r="G351" s="123" t="str">
        <f t="shared" ca="1" si="593"/>
        <v>0.0.0</v>
      </c>
      <c r="H351" s="123" t="str">
        <f t="shared" ca="1" si="677"/>
        <v>0.0.0</v>
      </c>
      <c r="I351" s="123" t="str">
        <f t="shared" ca="1" si="677"/>
        <v>0.0.0</v>
      </c>
      <c r="J351" s="123" t="str">
        <f t="shared" ca="1" si="677"/>
        <v>0.0.0</v>
      </c>
      <c r="K351" s="123" t="str">
        <f t="shared" ca="1" si="677"/>
        <v>0.0.0</v>
      </c>
      <c r="L351" s="123" t="str">
        <f t="shared" ca="1" si="677"/>
        <v>0.0.0</v>
      </c>
      <c r="M351" s="123" t="str">
        <f t="shared" ca="1" si="677"/>
        <v>0.0.0</v>
      </c>
      <c r="N351" s="123" t="str">
        <f t="shared" ca="1" si="677"/>
        <v>0.0.0</v>
      </c>
      <c r="O351" s="123">
        <f t="shared" ca="1" si="600"/>
        <v>0</v>
      </c>
      <c r="P351" s="123">
        <f t="shared" ca="1" si="601"/>
        <v>0</v>
      </c>
      <c r="Q351" s="123">
        <f t="shared" ca="1" si="602"/>
        <v>0</v>
      </c>
      <c r="R351" s="123">
        <f t="shared" ca="1" si="602"/>
        <v>0</v>
      </c>
      <c r="S351" s="123">
        <f t="shared" ca="1" si="603"/>
        <v>0</v>
      </c>
      <c r="T351" s="123">
        <f t="shared" ca="1" si="604"/>
        <v>0</v>
      </c>
      <c r="U351" s="123">
        <f t="shared" ca="1" si="605"/>
        <v>0</v>
      </c>
      <c r="V351" s="123">
        <f t="shared" ca="1" si="606"/>
        <v>0</v>
      </c>
      <c r="W351" s="123">
        <f t="shared" ca="1" si="607"/>
        <v>0</v>
      </c>
      <c r="X351" s="123">
        <f t="shared" ca="1" si="608"/>
        <v>0</v>
      </c>
      <c r="Y351" s="123">
        <f t="shared" ca="1" si="609"/>
        <v>0</v>
      </c>
      <c r="Z351" s="123">
        <f t="shared" ca="1" si="610"/>
        <v>0</v>
      </c>
      <c r="AA351" s="123">
        <f t="shared" ca="1" si="611"/>
        <v>0</v>
      </c>
      <c r="AB351" s="123">
        <f t="shared" ca="1" si="612"/>
        <v>0</v>
      </c>
      <c r="AC351" s="123">
        <f t="shared" ca="1" si="613"/>
        <v>0</v>
      </c>
      <c r="AD351" s="123">
        <f t="shared" ca="1" si="614"/>
        <v>0</v>
      </c>
      <c r="AE351" s="123">
        <f t="shared" ca="1" si="615"/>
        <v>0</v>
      </c>
      <c r="AF351" s="123">
        <f t="shared" ca="1" si="616"/>
        <v>0</v>
      </c>
      <c r="AG351" s="123">
        <f t="shared" ca="1" si="617"/>
        <v>0</v>
      </c>
      <c r="AH351" s="123">
        <f t="shared" ca="1" si="618"/>
        <v>0</v>
      </c>
      <c r="AI351" s="123">
        <f t="shared" ca="1" si="619"/>
        <v>0</v>
      </c>
      <c r="AJ351" s="123">
        <f t="shared" ca="1" si="620"/>
        <v>0</v>
      </c>
      <c r="AK351" s="123">
        <f t="shared" ca="1" si="621"/>
        <v>0</v>
      </c>
      <c r="AL351" s="123">
        <f t="shared" ca="1" si="622"/>
        <v>0</v>
      </c>
      <c r="AM351" s="123">
        <f t="shared" ca="1" si="623"/>
        <v>0</v>
      </c>
      <c r="AN351" s="123">
        <f t="shared" ca="1" si="624"/>
        <v>0</v>
      </c>
      <c r="AO351" s="123">
        <f t="shared" ca="1" si="625"/>
        <v>0</v>
      </c>
      <c r="AP351" s="123">
        <f t="shared" ca="1" si="626"/>
        <v>0</v>
      </c>
      <c r="AQ351" s="123">
        <f t="shared" ca="1" si="627"/>
        <v>0</v>
      </c>
      <c r="AR351" s="123">
        <f t="shared" ca="1" si="628"/>
        <v>0</v>
      </c>
      <c r="AS351" s="123">
        <f t="shared" ca="1" si="629"/>
        <v>0</v>
      </c>
      <c r="AT351" s="123">
        <f t="shared" ca="1" si="630"/>
        <v>0</v>
      </c>
      <c r="AU351" s="123">
        <f t="shared" ca="1" si="631"/>
        <v>0</v>
      </c>
      <c r="AV351" s="123">
        <f t="shared" ca="1" si="632"/>
        <v>0</v>
      </c>
      <c r="AW351" s="123">
        <f t="shared" ca="1" si="633"/>
        <v>0</v>
      </c>
      <c r="AX351" s="123">
        <f t="shared" ca="1" si="634"/>
        <v>0</v>
      </c>
      <c r="AY351" s="123">
        <f t="shared" ca="1" si="635"/>
        <v>0</v>
      </c>
      <c r="AZ351" s="123">
        <f t="shared" ca="1" si="636"/>
        <v>0</v>
      </c>
      <c r="BA351" s="123">
        <f t="shared" ca="1" si="637"/>
        <v>0</v>
      </c>
      <c r="BB351" s="123">
        <f t="shared" ca="1" si="638"/>
        <v>0</v>
      </c>
      <c r="BC351" s="123">
        <f t="shared" ca="1" si="639"/>
        <v>0</v>
      </c>
      <c r="BD351" s="123">
        <f t="shared" ca="1" si="640"/>
        <v>0</v>
      </c>
      <c r="BE351" s="123">
        <f t="shared" ca="1" si="641"/>
        <v>0</v>
      </c>
      <c r="BF351" s="123">
        <f t="shared" ca="1" si="642"/>
        <v>0</v>
      </c>
      <c r="BG351" s="123">
        <f t="shared" ca="1" si="643"/>
        <v>0</v>
      </c>
      <c r="BH351" s="123">
        <f t="shared" ca="1" si="644"/>
        <v>0</v>
      </c>
      <c r="BI351" s="123">
        <f t="shared" ca="1" si="645"/>
        <v>0</v>
      </c>
      <c r="BJ351" s="123">
        <f t="shared" ca="1" si="646"/>
        <v>0</v>
      </c>
      <c r="BK351" s="123">
        <f t="shared" ca="1" si="647"/>
        <v>0</v>
      </c>
      <c r="BL351" s="123">
        <f t="shared" ca="1" si="648"/>
        <v>0</v>
      </c>
      <c r="BM351" s="123">
        <f t="shared" ca="1" si="649"/>
        <v>0</v>
      </c>
      <c r="BN351" s="123">
        <f t="shared" ca="1" si="650"/>
        <v>0.65</v>
      </c>
      <c r="BO351" s="123">
        <f t="shared" ca="1" si="651"/>
        <v>0</v>
      </c>
      <c r="BP351" s="340">
        <f t="shared" ca="1" si="652"/>
        <v>0</v>
      </c>
      <c r="BQ351" s="123">
        <f t="shared" ca="1" si="653"/>
        <v>0</v>
      </c>
      <c r="BR351" s="123">
        <f t="shared" ca="1" si="654"/>
        <v>0</v>
      </c>
      <c r="BS351" s="123">
        <f t="shared" ca="1" si="655"/>
        <v>0</v>
      </c>
      <c r="BT351" s="123">
        <f t="shared" ca="1" si="656"/>
        <v>0</v>
      </c>
      <c r="BU351" s="123">
        <f t="shared" ca="1" si="657"/>
        <v>0</v>
      </c>
      <c r="BV351" s="123"/>
      <c r="BW351" s="123">
        <f t="shared" ca="1" si="658"/>
        <v>0</v>
      </c>
      <c r="BX351" s="123"/>
      <c r="BY351" s="123">
        <f t="shared" ca="1" si="659"/>
        <v>0</v>
      </c>
      <c r="BZ351" s="123"/>
      <c r="CA351" s="123">
        <f t="shared" ca="1" si="660"/>
        <v>0</v>
      </c>
      <c r="CB351" s="528">
        <f t="shared" ca="1" si="661"/>
        <v>0</v>
      </c>
      <c r="CC351" s="123">
        <f t="shared" ca="1" si="662"/>
        <v>0</v>
      </c>
      <c r="CD351" s="125">
        <f t="shared" ca="1" si="663"/>
        <v>0</v>
      </c>
      <c r="CE351" s="125">
        <f t="shared" ca="1" si="664"/>
        <v>0</v>
      </c>
      <c r="CF351" s="125">
        <f t="shared" ca="1" si="665"/>
        <v>0</v>
      </c>
      <c r="CG351" s="125">
        <f t="shared" ca="1" si="666"/>
        <v>0</v>
      </c>
      <c r="CH351" s="125">
        <f t="shared" ca="1" si="667"/>
        <v>0</v>
      </c>
      <c r="CI351" s="125">
        <f t="shared" ca="1" si="668"/>
        <v>0</v>
      </c>
      <c r="CJ351" s="125">
        <f t="shared" ca="1" si="669"/>
        <v>0</v>
      </c>
      <c r="CK351" s="125">
        <f t="shared" ca="1" si="670"/>
        <v>0</v>
      </c>
      <c r="CL351" s="125">
        <f t="shared" ca="1" si="565"/>
        <v>0</v>
      </c>
      <c r="CM351" s="125">
        <f t="shared" ca="1" si="566"/>
        <v>0</v>
      </c>
      <c r="CN351" s="125">
        <f t="shared" ca="1" si="567"/>
        <v>0</v>
      </c>
      <c r="CO351" s="125">
        <f t="shared" ca="1" si="568"/>
        <v>0</v>
      </c>
      <c r="CP351" s="125">
        <f t="shared" ca="1" si="569"/>
        <v>0</v>
      </c>
      <c r="CQ351" s="125">
        <f t="shared" ca="1" si="570"/>
        <v>0</v>
      </c>
      <c r="CR351" s="125">
        <f t="shared" ca="1" si="571"/>
        <v>0</v>
      </c>
      <c r="CS351" s="125">
        <f t="shared" ca="1" si="572"/>
        <v>0</v>
      </c>
      <c r="CT351" s="125">
        <f t="shared" ca="1" si="573"/>
        <v>0</v>
      </c>
      <c r="CU351" s="125">
        <f t="shared" ca="1" si="574"/>
        <v>0</v>
      </c>
      <c r="CV351" s="125">
        <f t="shared" ca="1" si="575"/>
        <v>0</v>
      </c>
      <c r="CW351" s="125">
        <f t="shared" ca="1" si="576"/>
        <v>0</v>
      </c>
      <c r="CX351" s="125">
        <f t="shared" ca="1" si="577"/>
        <v>0</v>
      </c>
      <c r="CY351" s="125">
        <f t="shared" ca="1" si="578"/>
        <v>0</v>
      </c>
      <c r="CZ351" s="125">
        <f t="shared" ca="1" si="579"/>
        <v>0</v>
      </c>
      <c r="DA351" s="341">
        <f t="shared" ca="1" si="580"/>
        <v>0</v>
      </c>
      <c r="DB351" s="606">
        <f t="shared" ca="1" si="581"/>
        <v>0</v>
      </c>
      <c r="DC351" s="606"/>
      <c r="DD351" s="606">
        <f t="shared" ca="1" si="582"/>
        <v>0</v>
      </c>
      <c r="DE351" s="125">
        <f t="shared" ca="1" si="583"/>
        <v>0</v>
      </c>
      <c r="DF351" s="125">
        <f t="shared" ca="1" si="584"/>
        <v>0</v>
      </c>
      <c r="DG351" s="125">
        <f t="shared" ca="1" si="585"/>
        <v>0</v>
      </c>
      <c r="DH351" s="125">
        <f t="shared" ca="1" si="586"/>
        <v>0</v>
      </c>
      <c r="DI351" s="125">
        <f t="shared" ca="1" si="587"/>
        <v>0</v>
      </c>
      <c r="DJ351" s="125">
        <f t="shared" ca="1" si="588"/>
        <v>0</v>
      </c>
      <c r="DK351" s="125">
        <f t="shared" ca="1" si="589"/>
        <v>0</v>
      </c>
      <c r="DL351" s="125">
        <f t="shared" ca="1" si="590"/>
        <v>0</v>
      </c>
      <c r="DM351" s="125">
        <f t="shared" ca="1" si="591"/>
        <v>0</v>
      </c>
      <c r="DN351" s="340" t="str">
        <f t="shared" ca="1" si="671"/>
        <v xml:space="preserve">    </v>
      </c>
      <c r="DO351" s="340">
        <f t="shared" ca="1" si="672"/>
        <v>0</v>
      </c>
      <c r="DP351" s="340">
        <f t="shared" ca="1" si="673"/>
        <v>0</v>
      </c>
      <c r="DQ351" s="340">
        <f t="shared" ca="1" si="674"/>
        <v>0</v>
      </c>
      <c r="DR351" s="340">
        <f t="shared" ca="1" si="675"/>
        <v>0</v>
      </c>
      <c r="DS351" s="340">
        <f t="shared" ca="1" si="676"/>
        <v>0</v>
      </c>
    </row>
    <row r="352" spans="1:123">
      <c r="A352">
        <f t="shared" ca="1" si="594"/>
        <v>345</v>
      </c>
      <c r="B352">
        <f t="shared" ca="1" si="595"/>
        <v>0</v>
      </c>
      <c r="C352">
        <f t="shared" ca="1" si="596"/>
        <v>0</v>
      </c>
      <c r="D352">
        <f t="shared" ca="1" si="597"/>
        <v>0</v>
      </c>
      <c r="E352">
        <f t="shared" ca="1" si="598"/>
        <v>0</v>
      </c>
      <c r="F352">
        <f t="shared" ca="1" si="599"/>
        <v>0</v>
      </c>
      <c r="G352" s="123" t="str">
        <f t="shared" ca="1" si="593"/>
        <v>0.0.0</v>
      </c>
      <c r="H352" s="123" t="str">
        <f t="shared" ca="1" si="677"/>
        <v>0.0.0</v>
      </c>
      <c r="I352" s="123" t="str">
        <f t="shared" ca="1" si="677"/>
        <v>0.0.0</v>
      </c>
      <c r="J352" s="123" t="str">
        <f t="shared" ca="1" si="677"/>
        <v>0.0.0</v>
      </c>
      <c r="K352" s="123" t="str">
        <f t="shared" ca="1" si="677"/>
        <v>0.0.0</v>
      </c>
      <c r="L352" s="123" t="str">
        <f t="shared" ca="1" si="677"/>
        <v>0.0.0</v>
      </c>
      <c r="M352" s="123" t="str">
        <f t="shared" ca="1" si="677"/>
        <v>0.0.0</v>
      </c>
      <c r="N352" s="123" t="str">
        <f t="shared" ca="1" si="677"/>
        <v>0.0.0</v>
      </c>
      <c r="O352" s="123">
        <f t="shared" ca="1" si="600"/>
        <v>0</v>
      </c>
      <c r="P352" s="123">
        <f t="shared" ca="1" si="601"/>
        <v>0</v>
      </c>
      <c r="Q352" s="123">
        <f t="shared" ca="1" si="602"/>
        <v>0</v>
      </c>
      <c r="R352" s="123">
        <f t="shared" ca="1" si="602"/>
        <v>0</v>
      </c>
      <c r="S352" s="123">
        <f t="shared" ca="1" si="603"/>
        <v>0</v>
      </c>
      <c r="T352" s="123">
        <f t="shared" ca="1" si="604"/>
        <v>0</v>
      </c>
      <c r="U352" s="123">
        <f t="shared" ca="1" si="605"/>
        <v>0</v>
      </c>
      <c r="V352" s="123">
        <f t="shared" ca="1" si="606"/>
        <v>0</v>
      </c>
      <c r="W352" s="123">
        <f t="shared" ca="1" si="607"/>
        <v>0</v>
      </c>
      <c r="X352" s="123">
        <f t="shared" ca="1" si="608"/>
        <v>0</v>
      </c>
      <c r="Y352" s="123">
        <f t="shared" ca="1" si="609"/>
        <v>0</v>
      </c>
      <c r="Z352" s="123">
        <f t="shared" ca="1" si="610"/>
        <v>0</v>
      </c>
      <c r="AA352" s="123">
        <f t="shared" ca="1" si="611"/>
        <v>0</v>
      </c>
      <c r="AB352" s="123">
        <f t="shared" ca="1" si="612"/>
        <v>0</v>
      </c>
      <c r="AC352" s="123">
        <f t="shared" ca="1" si="613"/>
        <v>0</v>
      </c>
      <c r="AD352" s="123">
        <f t="shared" ca="1" si="614"/>
        <v>0</v>
      </c>
      <c r="AE352" s="123">
        <f t="shared" ca="1" si="615"/>
        <v>0</v>
      </c>
      <c r="AF352" s="123">
        <f t="shared" ca="1" si="616"/>
        <v>0</v>
      </c>
      <c r="AG352" s="123">
        <f t="shared" ca="1" si="617"/>
        <v>0</v>
      </c>
      <c r="AH352" s="123">
        <f t="shared" ca="1" si="618"/>
        <v>0</v>
      </c>
      <c r="AI352" s="123">
        <f t="shared" ca="1" si="619"/>
        <v>0</v>
      </c>
      <c r="AJ352" s="123">
        <f t="shared" ca="1" si="620"/>
        <v>0</v>
      </c>
      <c r="AK352" s="123">
        <f t="shared" ca="1" si="621"/>
        <v>0</v>
      </c>
      <c r="AL352" s="123">
        <f t="shared" ca="1" si="622"/>
        <v>0</v>
      </c>
      <c r="AM352" s="123">
        <f t="shared" ca="1" si="623"/>
        <v>0</v>
      </c>
      <c r="AN352" s="123">
        <f t="shared" ca="1" si="624"/>
        <v>0</v>
      </c>
      <c r="AO352" s="123">
        <f t="shared" ca="1" si="625"/>
        <v>0</v>
      </c>
      <c r="AP352" s="123">
        <f t="shared" ca="1" si="626"/>
        <v>0</v>
      </c>
      <c r="AQ352" s="123">
        <f t="shared" ca="1" si="627"/>
        <v>0</v>
      </c>
      <c r="AR352" s="123">
        <f t="shared" ca="1" si="628"/>
        <v>0</v>
      </c>
      <c r="AS352" s="123">
        <f t="shared" ca="1" si="629"/>
        <v>0</v>
      </c>
      <c r="AT352" s="123">
        <f t="shared" ca="1" si="630"/>
        <v>0</v>
      </c>
      <c r="AU352" s="123">
        <f t="shared" ca="1" si="631"/>
        <v>0</v>
      </c>
      <c r="AV352" s="123">
        <f t="shared" ca="1" si="632"/>
        <v>0</v>
      </c>
      <c r="AW352" s="123">
        <f t="shared" ca="1" si="633"/>
        <v>0</v>
      </c>
      <c r="AX352" s="123">
        <f t="shared" ca="1" si="634"/>
        <v>0</v>
      </c>
      <c r="AY352" s="123">
        <f t="shared" ca="1" si="635"/>
        <v>0</v>
      </c>
      <c r="AZ352" s="123">
        <f t="shared" ca="1" si="636"/>
        <v>0</v>
      </c>
      <c r="BA352" s="123">
        <f t="shared" ca="1" si="637"/>
        <v>0</v>
      </c>
      <c r="BB352" s="123">
        <f t="shared" ca="1" si="638"/>
        <v>0</v>
      </c>
      <c r="BC352" s="123">
        <f t="shared" ca="1" si="639"/>
        <v>0</v>
      </c>
      <c r="BD352" s="123">
        <f t="shared" ca="1" si="640"/>
        <v>0</v>
      </c>
      <c r="BE352" s="123">
        <f t="shared" ca="1" si="641"/>
        <v>0</v>
      </c>
      <c r="BF352" s="123">
        <f t="shared" ca="1" si="642"/>
        <v>0</v>
      </c>
      <c r="BG352" s="123">
        <f t="shared" ca="1" si="643"/>
        <v>0</v>
      </c>
      <c r="BH352" s="123">
        <f t="shared" ca="1" si="644"/>
        <v>0</v>
      </c>
      <c r="BI352" s="123">
        <f t="shared" ca="1" si="645"/>
        <v>0</v>
      </c>
      <c r="BJ352" s="123">
        <f t="shared" ca="1" si="646"/>
        <v>0</v>
      </c>
      <c r="BK352" s="123">
        <f t="shared" ca="1" si="647"/>
        <v>0</v>
      </c>
      <c r="BL352" s="123">
        <f t="shared" ca="1" si="648"/>
        <v>0</v>
      </c>
      <c r="BM352" s="123">
        <f t="shared" ca="1" si="649"/>
        <v>0</v>
      </c>
      <c r="BN352" s="123">
        <f t="shared" ca="1" si="650"/>
        <v>0.65</v>
      </c>
      <c r="BO352" s="123">
        <f t="shared" ca="1" si="651"/>
        <v>0</v>
      </c>
      <c r="BP352" s="340">
        <f t="shared" ca="1" si="652"/>
        <v>0</v>
      </c>
      <c r="BQ352" s="123">
        <f t="shared" ca="1" si="653"/>
        <v>0</v>
      </c>
      <c r="BR352" s="123">
        <f t="shared" ca="1" si="654"/>
        <v>0</v>
      </c>
      <c r="BS352" s="123">
        <f t="shared" ca="1" si="655"/>
        <v>0</v>
      </c>
      <c r="BT352" s="123">
        <f t="shared" ca="1" si="656"/>
        <v>0</v>
      </c>
      <c r="BU352" s="123">
        <f t="shared" ca="1" si="657"/>
        <v>0</v>
      </c>
      <c r="BV352" s="123"/>
      <c r="BW352" s="123">
        <f t="shared" ca="1" si="658"/>
        <v>0</v>
      </c>
      <c r="BX352" s="123"/>
      <c r="BY352" s="123">
        <f t="shared" ca="1" si="659"/>
        <v>0</v>
      </c>
      <c r="BZ352" s="123"/>
      <c r="CA352" s="123">
        <f t="shared" ca="1" si="660"/>
        <v>0</v>
      </c>
      <c r="CB352" s="528">
        <f t="shared" ca="1" si="661"/>
        <v>0</v>
      </c>
      <c r="CC352" s="123">
        <f t="shared" ca="1" si="662"/>
        <v>0</v>
      </c>
      <c r="CD352" s="125">
        <f t="shared" ca="1" si="663"/>
        <v>0</v>
      </c>
      <c r="CE352" s="125">
        <f t="shared" ca="1" si="664"/>
        <v>0</v>
      </c>
      <c r="CF352" s="125">
        <f t="shared" ca="1" si="665"/>
        <v>0</v>
      </c>
      <c r="CG352" s="125">
        <f t="shared" ca="1" si="666"/>
        <v>0</v>
      </c>
      <c r="CH352" s="125">
        <f t="shared" ca="1" si="667"/>
        <v>0</v>
      </c>
      <c r="CI352" s="125">
        <f t="shared" ca="1" si="668"/>
        <v>0</v>
      </c>
      <c r="CJ352" s="125">
        <f t="shared" ca="1" si="669"/>
        <v>0</v>
      </c>
      <c r="CK352" s="125">
        <f t="shared" ca="1" si="670"/>
        <v>0</v>
      </c>
      <c r="CL352" s="125">
        <f t="shared" ca="1" si="565"/>
        <v>0</v>
      </c>
      <c r="CM352" s="125">
        <f t="shared" ca="1" si="566"/>
        <v>0</v>
      </c>
      <c r="CN352" s="125">
        <f t="shared" ca="1" si="567"/>
        <v>0</v>
      </c>
      <c r="CO352" s="125">
        <f t="shared" ca="1" si="568"/>
        <v>0</v>
      </c>
      <c r="CP352" s="125">
        <f t="shared" ca="1" si="569"/>
        <v>0</v>
      </c>
      <c r="CQ352" s="125">
        <f t="shared" ca="1" si="570"/>
        <v>0</v>
      </c>
      <c r="CR352" s="125">
        <f t="shared" ca="1" si="571"/>
        <v>0</v>
      </c>
      <c r="CS352" s="125">
        <f t="shared" ca="1" si="572"/>
        <v>0</v>
      </c>
      <c r="CT352" s="125">
        <f t="shared" ca="1" si="573"/>
        <v>0</v>
      </c>
      <c r="CU352" s="125">
        <f t="shared" ca="1" si="574"/>
        <v>0</v>
      </c>
      <c r="CV352" s="125">
        <f t="shared" ca="1" si="575"/>
        <v>0</v>
      </c>
      <c r="CW352" s="125">
        <f t="shared" ca="1" si="576"/>
        <v>0</v>
      </c>
      <c r="CX352" s="125">
        <f t="shared" ca="1" si="577"/>
        <v>0</v>
      </c>
      <c r="CY352" s="125">
        <f t="shared" ca="1" si="578"/>
        <v>0</v>
      </c>
      <c r="CZ352" s="125">
        <f t="shared" ca="1" si="579"/>
        <v>0</v>
      </c>
      <c r="DA352" s="341">
        <f t="shared" ca="1" si="580"/>
        <v>0</v>
      </c>
      <c r="DB352" s="606">
        <f t="shared" ca="1" si="581"/>
        <v>0</v>
      </c>
      <c r="DC352" s="606"/>
      <c r="DD352" s="606">
        <f t="shared" ca="1" si="582"/>
        <v>0</v>
      </c>
      <c r="DE352" s="125">
        <f t="shared" ca="1" si="583"/>
        <v>0</v>
      </c>
      <c r="DF352" s="125">
        <f t="shared" ca="1" si="584"/>
        <v>0</v>
      </c>
      <c r="DG352" s="125">
        <f t="shared" ca="1" si="585"/>
        <v>0</v>
      </c>
      <c r="DH352" s="125">
        <f t="shared" ca="1" si="586"/>
        <v>0</v>
      </c>
      <c r="DI352" s="125">
        <f t="shared" ca="1" si="587"/>
        <v>0</v>
      </c>
      <c r="DJ352" s="125">
        <f t="shared" ca="1" si="588"/>
        <v>0</v>
      </c>
      <c r="DK352" s="125">
        <f t="shared" ca="1" si="589"/>
        <v>0</v>
      </c>
      <c r="DL352" s="125">
        <f t="shared" ca="1" si="590"/>
        <v>0</v>
      </c>
      <c r="DM352" s="125">
        <f t="shared" ca="1" si="591"/>
        <v>0</v>
      </c>
      <c r="DN352" s="340" t="str">
        <f t="shared" ca="1" si="671"/>
        <v xml:space="preserve">    </v>
      </c>
      <c r="DO352" s="340">
        <f t="shared" ca="1" si="672"/>
        <v>0</v>
      </c>
      <c r="DP352" s="340">
        <f t="shared" ca="1" si="673"/>
        <v>0</v>
      </c>
      <c r="DQ352" s="340">
        <f t="shared" ca="1" si="674"/>
        <v>0</v>
      </c>
      <c r="DR352" s="340">
        <f t="shared" ca="1" si="675"/>
        <v>0</v>
      </c>
      <c r="DS352" s="340">
        <f t="shared" ca="1" si="676"/>
        <v>0</v>
      </c>
    </row>
    <row r="353" spans="1:123">
      <c r="A353">
        <f t="shared" ca="1" si="594"/>
        <v>346</v>
      </c>
      <c r="B353">
        <f t="shared" ca="1" si="595"/>
        <v>0</v>
      </c>
      <c r="C353">
        <f t="shared" ca="1" si="596"/>
        <v>0</v>
      </c>
      <c r="D353">
        <f t="shared" ca="1" si="597"/>
        <v>0</v>
      </c>
      <c r="E353">
        <f t="shared" ca="1" si="598"/>
        <v>0</v>
      </c>
      <c r="F353">
        <f t="shared" ca="1" si="599"/>
        <v>0</v>
      </c>
      <c r="G353" s="123" t="str">
        <f t="shared" ca="1" si="593"/>
        <v>0.0.0</v>
      </c>
      <c r="H353" s="123" t="str">
        <f t="shared" ca="1" si="677"/>
        <v>0.0.0</v>
      </c>
      <c r="I353" s="123" t="str">
        <f t="shared" ca="1" si="677"/>
        <v>0.0.0</v>
      </c>
      <c r="J353" s="123" t="str">
        <f t="shared" ca="1" si="677"/>
        <v>0.0.0</v>
      </c>
      <c r="K353" s="123" t="str">
        <f t="shared" ca="1" si="677"/>
        <v>0.0.0</v>
      </c>
      <c r="L353" s="123" t="str">
        <f t="shared" ca="1" si="677"/>
        <v>0.0.0</v>
      </c>
      <c r="M353" s="123" t="str">
        <f t="shared" ca="1" si="677"/>
        <v>0.0.0</v>
      </c>
      <c r="N353" s="123" t="str">
        <f t="shared" ca="1" si="677"/>
        <v>0.0.0</v>
      </c>
      <c r="O353" s="123">
        <f t="shared" ca="1" si="600"/>
        <v>0</v>
      </c>
      <c r="P353" s="123">
        <f t="shared" ca="1" si="601"/>
        <v>0</v>
      </c>
      <c r="Q353" s="123">
        <f t="shared" ca="1" si="602"/>
        <v>0</v>
      </c>
      <c r="R353" s="123">
        <f t="shared" ca="1" si="602"/>
        <v>0</v>
      </c>
      <c r="S353" s="123">
        <f t="shared" ca="1" si="603"/>
        <v>0</v>
      </c>
      <c r="T353" s="123">
        <f t="shared" ca="1" si="604"/>
        <v>0</v>
      </c>
      <c r="U353" s="123">
        <f t="shared" ca="1" si="605"/>
        <v>0</v>
      </c>
      <c r="V353" s="123">
        <f t="shared" ca="1" si="606"/>
        <v>0</v>
      </c>
      <c r="W353" s="123">
        <f t="shared" ca="1" si="607"/>
        <v>0</v>
      </c>
      <c r="X353" s="123">
        <f t="shared" ca="1" si="608"/>
        <v>0</v>
      </c>
      <c r="Y353" s="123">
        <f t="shared" ca="1" si="609"/>
        <v>0</v>
      </c>
      <c r="Z353" s="123">
        <f t="shared" ca="1" si="610"/>
        <v>0</v>
      </c>
      <c r="AA353" s="123">
        <f t="shared" ca="1" si="611"/>
        <v>0</v>
      </c>
      <c r="AB353" s="123">
        <f t="shared" ca="1" si="612"/>
        <v>0</v>
      </c>
      <c r="AC353" s="123">
        <f t="shared" ca="1" si="613"/>
        <v>0</v>
      </c>
      <c r="AD353" s="123">
        <f t="shared" ca="1" si="614"/>
        <v>0</v>
      </c>
      <c r="AE353" s="123">
        <f t="shared" ca="1" si="615"/>
        <v>0</v>
      </c>
      <c r="AF353" s="123">
        <f t="shared" ca="1" si="616"/>
        <v>0</v>
      </c>
      <c r="AG353" s="123">
        <f t="shared" ca="1" si="617"/>
        <v>0</v>
      </c>
      <c r="AH353" s="123">
        <f t="shared" ca="1" si="618"/>
        <v>0</v>
      </c>
      <c r="AI353" s="123">
        <f t="shared" ca="1" si="619"/>
        <v>0</v>
      </c>
      <c r="AJ353" s="123">
        <f t="shared" ca="1" si="620"/>
        <v>0</v>
      </c>
      <c r="AK353" s="123">
        <f t="shared" ca="1" si="621"/>
        <v>0</v>
      </c>
      <c r="AL353" s="123">
        <f t="shared" ca="1" si="622"/>
        <v>0</v>
      </c>
      <c r="AM353" s="123">
        <f t="shared" ca="1" si="623"/>
        <v>0</v>
      </c>
      <c r="AN353" s="123">
        <f t="shared" ca="1" si="624"/>
        <v>0</v>
      </c>
      <c r="AO353" s="123">
        <f t="shared" ca="1" si="625"/>
        <v>0</v>
      </c>
      <c r="AP353" s="123">
        <f t="shared" ca="1" si="626"/>
        <v>0</v>
      </c>
      <c r="AQ353" s="123">
        <f t="shared" ca="1" si="627"/>
        <v>0</v>
      </c>
      <c r="AR353" s="123">
        <f t="shared" ca="1" si="628"/>
        <v>0</v>
      </c>
      <c r="AS353" s="123">
        <f t="shared" ca="1" si="629"/>
        <v>0</v>
      </c>
      <c r="AT353" s="123">
        <f t="shared" ca="1" si="630"/>
        <v>0</v>
      </c>
      <c r="AU353" s="123">
        <f t="shared" ca="1" si="631"/>
        <v>0</v>
      </c>
      <c r="AV353" s="123">
        <f t="shared" ca="1" si="632"/>
        <v>0</v>
      </c>
      <c r="AW353" s="123">
        <f t="shared" ca="1" si="633"/>
        <v>0</v>
      </c>
      <c r="AX353" s="123">
        <f t="shared" ca="1" si="634"/>
        <v>0</v>
      </c>
      <c r="AY353" s="123">
        <f t="shared" ca="1" si="635"/>
        <v>0</v>
      </c>
      <c r="AZ353" s="123">
        <f t="shared" ca="1" si="636"/>
        <v>0</v>
      </c>
      <c r="BA353" s="123">
        <f t="shared" ca="1" si="637"/>
        <v>0</v>
      </c>
      <c r="BB353" s="123">
        <f t="shared" ca="1" si="638"/>
        <v>0</v>
      </c>
      <c r="BC353" s="123">
        <f t="shared" ca="1" si="639"/>
        <v>0</v>
      </c>
      <c r="BD353" s="123">
        <f t="shared" ca="1" si="640"/>
        <v>0</v>
      </c>
      <c r="BE353" s="123">
        <f t="shared" ca="1" si="641"/>
        <v>0</v>
      </c>
      <c r="BF353" s="123">
        <f t="shared" ca="1" si="642"/>
        <v>0</v>
      </c>
      <c r="BG353" s="123">
        <f t="shared" ca="1" si="643"/>
        <v>0</v>
      </c>
      <c r="BH353" s="123">
        <f t="shared" ca="1" si="644"/>
        <v>0</v>
      </c>
      <c r="BI353" s="123">
        <f t="shared" ca="1" si="645"/>
        <v>0</v>
      </c>
      <c r="BJ353" s="123">
        <f t="shared" ca="1" si="646"/>
        <v>0</v>
      </c>
      <c r="BK353" s="123">
        <f t="shared" ca="1" si="647"/>
        <v>0</v>
      </c>
      <c r="BL353" s="123">
        <f t="shared" ca="1" si="648"/>
        <v>0</v>
      </c>
      <c r="BM353" s="123">
        <f t="shared" ca="1" si="649"/>
        <v>0</v>
      </c>
      <c r="BN353" s="123">
        <f t="shared" ca="1" si="650"/>
        <v>0.65</v>
      </c>
      <c r="BO353" s="123">
        <f t="shared" ca="1" si="651"/>
        <v>0</v>
      </c>
      <c r="BP353" s="340">
        <f t="shared" ca="1" si="652"/>
        <v>0</v>
      </c>
      <c r="BQ353" s="123">
        <f t="shared" ca="1" si="653"/>
        <v>0</v>
      </c>
      <c r="BR353" s="123">
        <f t="shared" ca="1" si="654"/>
        <v>0</v>
      </c>
      <c r="BS353" s="123">
        <f t="shared" ca="1" si="655"/>
        <v>0</v>
      </c>
      <c r="BT353" s="123">
        <f t="shared" ca="1" si="656"/>
        <v>0</v>
      </c>
      <c r="BU353" s="123">
        <f t="shared" ca="1" si="657"/>
        <v>0</v>
      </c>
      <c r="BV353" s="123"/>
      <c r="BW353" s="123">
        <f t="shared" ca="1" si="658"/>
        <v>0</v>
      </c>
      <c r="BX353" s="123"/>
      <c r="BY353" s="123">
        <f t="shared" ca="1" si="659"/>
        <v>0</v>
      </c>
      <c r="BZ353" s="123"/>
      <c r="CA353" s="123">
        <f t="shared" ca="1" si="660"/>
        <v>0</v>
      </c>
      <c r="CB353" s="528">
        <f t="shared" ca="1" si="661"/>
        <v>0</v>
      </c>
      <c r="CC353" s="123">
        <f t="shared" ca="1" si="662"/>
        <v>0</v>
      </c>
      <c r="CD353" s="125">
        <f t="shared" ca="1" si="663"/>
        <v>0</v>
      </c>
      <c r="CE353" s="125">
        <f t="shared" ca="1" si="664"/>
        <v>0</v>
      </c>
      <c r="CF353" s="125">
        <f t="shared" ca="1" si="665"/>
        <v>0</v>
      </c>
      <c r="CG353" s="125">
        <f t="shared" ca="1" si="666"/>
        <v>0</v>
      </c>
      <c r="CH353" s="125">
        <f t="shared" ca="1" si="667"/>
        <v>0</v>
      </c>
      <c r="CI353" s="125">
        <f t="shared" ca="1" si="668"/>
        <v>0</v>
      </c>
      <c r="CJ353" s="125">
        <f t="shared" ca="1" si="669"/>
        <v>0</v>
      </c>
      <c r="CK353" s="125">
        <f t="shared" ca="1" si="670"/>
        <v>0</v>
      </c>
      <c r="CL353" s="125">
        <f t="shared" ca="1" si="565"/>
        <v>0</v>
      </c>
      <c r="CM353" s="125">
        <f t="shared" ca="1" si="566"/>
        <v>0</v>
      </c>
      <c r="CN353" s="125">
        <f t="shared" ca="1" si="567"/>
        <v>0</v>
      </c>
      <c r="CO353" s="125">
        <f t="shared" ca="1" si="568"/>
        <v>0</v>
      </c>
      <c r="CP353" s="125">
        <f t="shared" ca="1" si="569"/>
        <v>0</v>
      </c>
      <c r="CQ353" s="125">
        <f t="shared" ca="1" si="570"/>
        <v>0</v>
      </c>
      <c r="CR353" s="125">
        <f t="shared" ca="1" si="571"/>
        <v>0</v>
      </c>
      <c r="CS353" s="125">
        <f t="shared" ca="1" si="572"/>
        <v>0</v>
      </c>
      <c r="CT353" s="125">
        <f t="shared" ca="1" si="573"/>
        <v>0</v>
      </c>
      <c r="CU353" s="125">
        <f t="shared" ca="1" si="574"/>
        <v>0</v>
      </c>
      <c r="CV353" s="125">
        <f t="shared" ca="1" si="575"/>
        <v>0</v>
      </c>
      <c r="CW353" s="125">
        <f t="shared" ca="1" si="576"/>
        <v>0</v>
      </c>
      <c r="CX353" s="125">
        <f t="shared" ca="1" si="577"/>
        <v>0</v>
      </c>
      <c r="CY353" s="125">
        <f t="shared" ca="1" si="578"/>
        <v>0</v>
      </c>
      <c r="CZ353" s="125">
        <f t="shared" ca="1" si="579"/>
        <v>0</v>
      </c>
      <c r="DA353" s="341">
        <f t="shared" ca="1" si="580"/>
        <v>0</v>
      </c>
      <c r="DB353" s="606">
        <f t="shared" ca="1" si="581"/>
        <v>0</v>
      </c>
      <c r="DC353" s="606"/>
      <c r="DD353" s="606">
        <f t="shared" ca="1" si="582"/>
        <v>0</v>
      </c>
      <c r="DE353" s="125">
        <f t="shared" ca="1" si="583"/>
        <v>0</v>
      </c>
      <c r="DF353" s="125">
        <f t="shared" ca="1" si="584"/>
        <v>0</v>
      </c>
      <c r="DG353" s="125">
        <f t="shared" ca="1" si="585"/>
        <v>0</v>
      </c>
      <c r="DH353" s="125">
        <f t="shared" ca="1" si="586"/>
        <v>0</v>
      </c>
      <c r="DI353" s="125">
        <f t="shared" ca="1" si="587"/>
        <v>0</v>
      </c>
      <c r="DJ353" s="125">
        <f t="shared" ca="1" si="588"/>
        <v>0</v>
      </c>
      <c r="DK353" s="125">
        <f t="shared" ca="1" si="589"/>
        <v>0</v>
      </c>
      <c r="DL353" s="125">
        <f t="shared" ca="1" si="590"/>
        <v>0</v>
      </c>
      <c r="DM353" s="125">
        <f t="shared" ca="1" si="591"/>
        <v>0</v>
      </c>
      <c r="DN353" s="340" t="str">
        <f t="shared" ca="1" si="671"/>
        <v xml:space="preserve">    </v>
      </c>
      <c r="DO353" s="340">
        <f t="shared" ca="1" si="672"/>
        <v>0</v>
      </c>
      <c r="DP353" s="340">
        <f t="shared" ca="1" si="673"/>
        <v>0</v>
      </c>
      <c r="DQ353" s="340">
        <f t="shared" ca="1" si="674"/>
        <v>0</v>
      </c>
      <c r="DR353" s="340">
        <f t="shared" ca="1" si="675"/>
        <v>0</v>
      </c>
      <c r="DS353" s="340">
        <f t="shared" ca="1" si="676"/>
        <v>0</v>
      </c>
    </row>
    <row r="354" spans="1:123">
      <c r="A354">
        <f t="shared" ca="1" si="594"/>
        <v>347</v>
      </c>
      <c r="B354">
        <f t="shared" ca="1" si="595"/>
        <v>0</v>
      </c>
      <c r="C354">
        <f t="shared" ca="1" si="596"/>
        <v>0</v>
      </c>
      <c r="D354">
        <f t="shared" ca="1" si="597"/>
        <v>0</v>
      </c>
      <c r="E354">
        <f t="shared" ca="1" si="598"/>
        <v>0</v>
      </c>
      <c r="F354">
        <f t="shared" ca="1" si="599"/>
        <v>0</v>
      </c>
      <c r="G354" s="123" t="str">
        <f t="shared" ca="1" si="593"/>
        <v>0.0.0</v>
      </c>
      <c r="H354" s="123" t="str">
        <f t="shared" ca="1" si="677"/>
        <v>0.0.0</v>
      </c>
      <c r="I354" s="123" t="str">
        <f t="shared" ca="1" si="677"/>
        <v>0.0.0</v>
      </c>
      <c r="J354" s="123" t="str">
        <f t="shared" ca="1" si="677"/>
        <v>0.0.0</v>
      </c>
      <c r="K354" s="123" t="str">
        <f t="shared" ca="1" si="677"/>
        <v>0.0.0</v>
      </c>
      <c r="L354" s="123" t="str">
        <f t="shared" ca="1" si="677"/>
        <v>0.0.0</v>
      </c>
      <c r="M354" s="123" t="str">
        <f t="shared" ca="1" si="677"/>
        <v>0.0.0</v>
      </c>
      <c r="N354" s="123" t="str">
        <f t="shared" ca="1" si="677"/>
        <v>0.0.0</v>
      </c>
      <c r="O354" s="123">
        <f t="shared" ca="1" si="600"/>
        <v>0</v>
      </c>
      <c r="P354" s="123">
        <f t="shared" ca="1" si="601"/>
        <v>0</v>
      </c>
      <c r="Q354" s="123">
        <f t="shared" ca="1" si="602"/>
        <v>0</v>
      </c>
      <c r="R354" s="123">
        <f t="shared" ca="1" si="602"/>
        <v>0</v>
      </c>
      <c r="S354" s="123">
        <f t="shared" ca="1" si="603"/>
        <v>0</v>
      </c>
      <c r="T354" s="123">
        <f t="shared" ca="1" si="604"/>
        <v>0</v>
      </c>
      <c r="U354" s="123">
        <f t="shared" ca="1" si="605"/>
        <v>0</v>
      </c>
      <c r="V354" s="123">
        <f t="shared" ca="1" si="606"/>
        <v>0</v>
      </c>
      <c r="W354" s="123">
        <f t="shared" ca="1" si="607"/>
        <v>0</v>
      </c>
      <c r="X354" s="123">
        <f t="shared" ca="1" si="608"/>
        <v>0</v>
      </c>
      <c r="Y354" s="123">
        <f t="shared" ca="1" si="609"/>
        <v>0</v>
      </c>
      <c r="Z354" s="123">
        <f t="shared" ca="1" si="610"/>
        <v>0</v>
      </c>
      <c r="AA354" s="123">
        <f t="shared" ca="1" si="611"/>
        <v>0</v>
      </c>
      <c r="AB354" s="123">
        <f t="shared" ca="1" si="612"/>
        <v>0</v>
      </c>
      <c r="AC354" s="123">
        <f t="shared" ca="1" si="613"/>
        <v>0</v>
      </c>
      <c r="AD354" s="123">
        <f t="shared" ca="1" si="614"/>
        <v>0</v>
      </c>
      <c r="AE354" s="123">
        <f t="shared" ca="1" si="615"/>
        <v>0</v>
      </c>
      <c r="AF354" s="123">
        <f t="shared" ca="1" si="616"/>
        <v>0</v>
      </c>
      <c r="AG354" s="123">
        <f t="shared" ca="1" si="617"/>
        <v>0</v>
      </c>
      <c r="AH354" s="123">
        <f t="shared" ca="1" si="618"/>
        <v>0</v>
      </c>
      <c r="AI354" s="123">
        <f t="shared" ca="1" si="619"/>
        <v>0</v>
      </c>
      <c r="AJ354" s="123">
        <f t="shared" ca="1" si="620"/>
        <v>0</v>
      </c>
      <c r="AK354" s="123">
        <f t="shared" ca="1" si="621"/>
        <v>0</v>
      </c>
      <c r="AL354" s="123">
        <f t="shared" ca="1" si="622"/>
        <v>0</v>
      </c>
      <c r="AM354" s="123">
        <f t="shared" ca="1" si="623"/>
        <v>0</v>
      </c>
      <c r="AN354" s="123">
        <f t="shared" ca="1" si="624"/>
        <v>0</v>
      </c>
      <c r="AO354" s="123">
        <f t="shared" ca="1" si="625"/>
        <v>0</v>
      </c>
      <c r="AP354" s="123">
        <f t="shared" ca="1" si="626"/>
        <v>0</v>
      </c>
      <c r="AQ354" s="123">
        <f t="shared" ca="1" si="627"/>
        <v>0</v>
      </c>
      <c r="AR354" s="123">
        <f t="shared" ca="1" si="628"/>
        <v>0</v>
      </c>
      <c r="AS354" s="123">
        <f t="shared" ca="1" si="629"/>
        <v>0</v>
      </c>
      <c r="AT354" s="123">
        <f t="shared" ca="1" si="630"/>
        <v>0</v>
      </c>
      <c r="AU354" s="123">
        <f t="shared" ca="1" si="631"/>
        <v>0</v>
      </c>
      <c r="AV354" s="123">
        <f t="shared" ca="1" si="632"/>
        <v>0</v>
      </c>
      <c r="AW354" s="123">
        <f t="shared" ca="1" si="633"/>
        <v>0</v>
      </c>
      <c r="AX354" s="123">
        <f t="shared" ca="1" si="634"/>
        <v>0</v>
      </c>
      <c r="AY354" s="123">
        <f t="shared" ca="1" si="635"/>
        <v>0</v>
      </c>
      <c r="AZ354" s="123">
        <f t="shared" ca="1" si="636"/>
        <v>0</v>
      </c>
      <c r="BA354" s="123">
        <f t="shared" ca="1" si="637"/>
        <v>0</v>
      </c>
      <c r="BB354" s="123">
        <f t="shared" ca="1" si="638"/>
        <v>0</v>
      </c>
      <c r="BC354" s="123">
        <f t="shared" ca="1" si="639"/>
        <v>0</v>
      </c>
      <c r="BD354" s="123">
        <f t="shared" ca="1" si="640"/>
        <v>0</v>
      </c>
      <c r="BE354" s="123">
        <f t="shared" ca="1" si="641"/>
        <v>0</v>
      </c>
      <c r="BF354" s="123">
        <f t="shared" ca="1" si="642"/>
        <v>0</v>
      </c>
      <c r="BG354" s="123">
        <f t="shared" ca="1" si="643"/>
        <v>0</v>
      </c>
      <c r="BH354" s="123">
        <f t="shared" ca="1" si="644"/>
        <v>0</v>
      </c>
      <c r="BI354" s="123">
        <f t="shared" ca="1" si="645"/>
        <v>0</v>
      </c>
      <c r="BJ354" s="123">
        <f t="shared" ca="1" si="646"/>
        <v>0</v>
      </c>
      <c r="BK354" s="123">
        <f t="shared" ca="1" si="647"/>
        <v>0</v>
      </c>
      <c r="BL354" s="123">
        <f t="shared" ca="1" si="648"/>
        <v>0</v>
      </c>
      <c r="BM354" s="123">
        <f t="shared" ca="1" si="649"/>
        <v>0</v>
      </c>
      <c r="BN354" s="123">
        <f t="shared" ca="1" si="650"/>
        <v>0.65</v>
      </c>
      <c r="BO354" s="123">
        <f t="shared" ca="1" si="651"/>
        <v>0</v>
      </c>
      <c r="BP354" s="340">
        <f t="shared" ca="1" si="652"/>
        <v>0</v>
      </c>
      <c r="BQ354" s="123">
        <f t="shared" ca="1" si="653"/>
        <v>0</v>
      </c>
      <c r="BR354" s="123">
        <f t="shared" ca="1" si="654"/>
        <v>0</v>
      </c>
      <c r="BS354" s="123">
        <f t="shared" ca="1" si="655"/>
        <v>0</v>
      </c>
      <c r="BT354" s="123">
        <f t="shared" ca="1" si="656"/>
        <v>0</v>
      </c>
      <c r="BU354" s="123">
        <f t="shared" ca="1" si="657"/>
        <v>0</v>
      </c>
      <c r="BV354" s="123"/>
      <c r="BW354" s="123">
        <f t="shared" ca="1" si="658"/>
        <v>0</v>
      </c>
      <c r="BX354" s="123"/>
      <c r="BY354" s="123">
        <f t="shared" ca="1" si="659"/>
        <v>0</v>
      </c>
      <c r="BZ354" s="123"/>
      <c r="CA354" s="123">
        <f t="shared" ca="1" si="660"/>
        <v>0</v>
      </c>
      <c r="CB354" s="528">
        <f t="shared" ca="1" si="661"/>
        <v>0</v>
      </c>
      <c r="CC354" s="123">
        <f t="shared" ca="1" si="662"/>
        <v>0</v>
      </c>
      <c r="CD354" s="125">
        <f t="shared" ca="1" si="663"/>
        <v>0</v>
      </c>
      <c r="CE354" s="125">
        <f t="shared" ca="1" si="664"/>
        <v>0</v>
      </c>
      <c r="CF354" s="125">
        <f t="shared" ca="1" si="665"/>
        <v>0</v>
      </c>
      <c r="CG354" s="125">
        <f t="shared" ca="1" si="666"/>
        <v>0</v>
      </c>
      <c r="CH354" s="125">
        <f t="shared" ca="1" si="667"/>
        <v>0</v>
      </c>
      <c r="CI354" s="125">
        <f t="shared" ca="1" si="668"/>
        <v>0</v>
      </c>
      <c r="CJ354" s="125">
        <f t="shared" ca="1" si="669"/>
        <v>0</v>
      </c>
      <c r="CK354" s="125">
        <f t="shared" ca="1" si="670"/>
        <v>0</v>
      </c>
      <c r="CL354" s="125">
        <f t="shared" ca="1" si="565"/>
        <v>0</v>
      </c>
      <c r="CM354" s="125">
        <f t="shared" ca="1" si="566"/>
        <v>0</v>
      </c>
      <c r="CN354" s="125">
        <f t="shared" ca="1" si="567"/>
        <v>0</v>
      </c>
      <c r="CO354" s="125">
        <f t="shared" ca="1" si="568"/>
        <v>0</v>
      </c>
      <c r="CP354" s="125">
        <f t="shared" ca="1" si="569"/>
        <v>0</v>
      </c>
      <c r="CQ354" s="125">
        <f t="shared" ca="1" si="570"/>
        <v>0</v>
      </c>
      <c r="CR354" s="125">
        <f t="shared" ca="1" si="571"/>
        <v>0</v>
      </c>
      <c r="CS354" s="125">
        <f t="shared" ca="1" si="572"/>
        <v>0</v>
      </c>
      <c r="CT354" s="125">
        <f t="shared" ca="1" si="573"/>
        <v>0</v>
      </c>
      <c r="CU354" s="125">
        <f t="shared" ca="1" si="574"/>
        <v>0</v>
      </c>
      <c r="CV354" s="125">
        <f t="shared" ca="1" si="575"/>
        <v>0</v>
      </c>
      <c r="CW354" s="125">
        <f t="shared" ca="1" si="576"/>
        <v>0</v>
      </c>
      <c r="CX354" s="125">
        <f t="shared" ca="1" si="577"/>
        <v>0</v>
      </c>
      <c r="CY354" s="125">
        <f t="shared" ca="1" si="578"/>
        <v>0</v>
      </c>
      <c r="CZ354" s="125">
        <f t="shared" ca="1" si="579"/>
        <v>0</v>
      </c>
      <c r="DA354" s="341">
        <f t="shared" ca="1" si="580"/>
        <v>0</v>
      </c>
      <c r="DB354" s="606">
        <f t="shared" ca="1" si="581"/>
        <v>0</v>
      </c>
      <c r="DC354" s="606"/>
      <c r="DD354" s="606">
        <f t="shared" ca="1" si="582"/>
        <v>0</v>
      </c>
      <c r="DE354" s="125">
        <f t="shared" ca="1" si="583"/>
        <v>0</v>
      </c>
      <c r="DF354" s="125">
        <f t="shared" ca="1" si="584"/>
        <v>0</v>
      </c>
      <c r="DG354" s="125">
        <f t="shared" ca="1" si="585"/>
        <v>0</v>
      </c>
      <c r="DH354" s="125">
        <f t="shared" ca="1" si="586"/>
        <v>0</v>
      </c>
      <c r="DI354" s="125">
        <f t="shared" ca="1" si="587"/>
        <v>0</v>
      </c>
      <c r="DJ354" s="125">
        <f t="shared" ca="1" si="588"/>
        <v>0</v>
      </c>
      <c r="DK354" s="125">
        <f t="shared" ca="1" si="589"/>
        <v>0</v>
      </c>
      <c r="DL354" s="125">
        <f t="shared" ca="1" si="590"/>
        <v>0</v>
      </c>
      <c r="DM354" s="125">
        <f t="shared" ca="1" si="591"/>
        <v>0</v>
      </c>
      <c r="DN354" s="340" t="str">
        <f t="shared" ca="1" si="671"/>
        <v xml:space="preserve">    </v>
      </c>
      <c r="DO354" s="340">
        <f t="shared" ca="1" si="672"/>
        <v>0</v>
      </c>
      <c r="DP354" s="340">
        <f t="shared" ca="1" si="673"/>
        <v>0</v>
      </c>
      <c r="DQ354" s="340">
        <f t="shared" ca="1" si="674"/>
        <v>0</v>
      </c>
      <c r="DR354" s="340">
        <f t="shared" ca="1" si="675"/>
        <v>0</v>
      </c>
      <c r="DS354" s="340">
        <f t="shared" ca="1" si="676"/>
        <v>0</v>
      </c>
    </row>
    <row r="355" spans="1:123">
      <c r="A355">
        <f t="shared" ca="1" si="594"/>
        <v>348</v>
      </c>
      <c r="B355">
        <f t="shared" ca="1" si="595"/>
        <v>0</v>
      </c>
      <c r="C355">
        <f t="shared" ca="1" si="596"/>
        <v>0</v>
      </c>
      <c r="D355">
        <f t="shared" ca="1" si="597"/>
        <v>0</v>
      </c>
      <c r="E355">
        <f t="shared" ca="1" si="598"/>
        <v>0</v>
      </c>
      <c r="F355">
        <f t="shared" ca="1" si="599"/>
        <v>0</v>
      </c>
      <c r="G355" s="123" t="str">
        <f t="shared" ca="1" si="593"/>
        <v>0.0.0</v>
      </c>
      <c r="H355" s="123" t="str">
        <f t="shared" ca="1" si="677"/>
        <v>0.0.0</v>
      </c>
      <c r="I355" s="123" t="str">
        <f t="shared" ca="1" si="677"/>
        <v>0.0.0</v>
      </c>
      <c r="J355" s="123" t="str">
        <f t="shared" ca="1" si="677"/>
        <v>0.0.0</v>
      </c>
      <c r="K355" s="123" t="str">
        <f t="shared" ca="1" si="677"/>
        <v>0.0.0</v>
      </c>
      <c r="L355" s="123" t="str">
        <f t="shared" ca="1" si="677"/>
        <v>0.0.0</v>
      </c>
      <c r="M355" s="123" t="str">
        <f t="shared" ca="1" si="677"/>
        <v>0.0.0</v>
      </c>
      <c r="N355" s="123" t="str">
        <f t="shared" ca="1" si="677"/>
        <v>0.0.0</v>
      </c>
      <c r="O355" s="123">
        <f t="shared" ca="1" si="600"/>
        <v>0</v>
      </c>
      <c r="P355" s="123">
        <f t="shared" ca="1" si="601"/>
        <v>0</v>
      </c>
      <c r="Q355" s="123">
        <f t="shared" ca="1" si="602"/>
        <v>0</v>
      </c>
      <c r="R355" s="123">
        <f t="shared" ca="1" si="602"/>
        <v>0</v>
      </c>
      <c r="S355" s="123">
        <f t="shared" ca="1" si="603"/>
        <v>0</v>
      </c>
      <c r="T355" s="123">
        <f t="shared" ca="1" si="604"/>
        <v>0</v>
      </c>
      <c r="U355" s="123">
        <f t="shared" ca="1" si="605"/>
        <v>0</v>
      </c>
      <c r="V355" s="123">
        <f t="shared" ca="1" si="606"/>
        <v>0</v>
      </c>
      <c r="W355" s="123">
        <f t="shared" ca="1" si="607"/>
        <v>0</v>
      </c>
      <c r="X355" s="123">
        <f t="shared" ca="1" si="608"/>
        <v>0</v>
      </c>
      <c r="Y355" s="123">
        <f t="shared" ca="1" si="609"/>
        <v>0</v>
      </c>
      <c r="Z355" s="123">
        <f t="shared" ca="1" si="610"/>
        <v>0</v>
      </c>
      <c r="AA355" s="123">
        <f t="shared" ca="1" si="611"/>
        <v>0</v>
      </c>
      <c r="AB355" s="123">
        <f t="shared" ca="1" si="612"/>
        <v>0</v>
      </c>
      <c r="AC355" s="123">
        <f t="shared" ca="1" si="613"/>
        <v>0</v>
      </c>
      <c r="AD355" s="123">
        <f t="shared" ca="1" si="614"/>
        <v>0</v>
      </c>
      <c r="AE355" s="123">
        <f t="shared" ca="1" si="615"/>
        <v>0</v>
      </c>
      <c r="AF355" s="123">
        <f t="shared" ca="1" si="616"/>
        <v>0</v>
      </c>
      <c r="AG355" s="123">
        <f t="shared" ca="1" si="617"/>
        <v>0</v>
      </c>
      <c r="AH355" s="123">
        <f t="shared" ca="1" si="618"/>
        <v>0</v>
      </c>
      <c r="AI355" s="123">
        <f t="shared" ca="1" si="619"/>
        <v>0</v>
      </c>
      <c r="AJ355" s="123">
        <f t="shared" ca="1" si="620"/>
        <v>0</v>
      </c>
      <c r="AK355" s="123">
        <f t="shared" ca="1" si="621"/>
        <v>0</v>
      </c>
      <c r="AL355" s="123">
        <f t="shared" ca="1" si="622"/>
        <v>0</v>
      </c>
      <c r="AM355" s="123">
        <f t="shared" ca="1" si="623"/>
        <v>0</v>
      </c>
      <c r="AN355" s="123">
        <f t="shared" ca="1" si="624"/>
        <v>0</v>
      </c>
      <c r="AO355" s="123">
        <f t="shared" ca="1" si="625"/>
        <v>0</v>
      </c>
      <c r="AP355" s="123">
        <f t="shared" ca="1" si="626"/>
        <v>0</v>
      </c>
      <c r="AQ355" s="123">
        <f t="shared" ca="1" si="627"/>
        <v>0</v>
      </c>
      <c r="AR355" s="123">
        <f t="shared" ca="1" si="628"/>
        <v>0</v>
      </c>
      <c r="AS355" s="123">
        <f t="shared" ca="1" si="629"/>
        <v>0</v>
      </c>
      <c r="AT355" s="123">
        <f t="shared" ca="1" si="630"/>
        <v>0</v>
      </c>
      <c r="AU355" s="123">
        <f t="shared" ca="1" si="631"/>
        <v>0</v>
      </c>
      <c r="AV355" s="123">
        <f t="shared" ca="1" si="632"/>
        <v>0</v>
      </c>
      <c r="AW355" s="123">
        <f t="shared" ca="1" si="633"/>
        <v>0</v>
      </c>
      <c r="AX355" s="123">
        <f t="shared" ca="1" si="634"/>
        <v>0</v>
      </c>
      <c r="AY355" s="123">
        <f t="shared" ca="1" si="635"/>
        <v>0</v>
      </c>
      <c r="AZ355" s="123">
        <f t="shared" ca="1" si="636"/>
        <v>0</v>
      </c>
      <c r="BA355" s="123">
        <f t="shared" ca="1" si="637"/>
        <v>0</v>
      </c>
      <c r="BB355" s="123">
        <f t="shared" ca="1" si="638"/>
        <v>0</v>
      </c>
      <c r="BC355" s="123">
        <f t="shared" ca="1" si="639"/>
        <v>0</v>
      </c>
      <c r="BD355" s="123">
        <f t="shared" ca="1" si="640"/>
        <v>0</v>
      </c>
      <c r="BE355" s="123">
        <f t="shared" ca="1" si="641"/>
        <v>0</v>
      </c>
      <c r="BF355" s="123">
        <f t="shared" ca="1" si="642"/>
        <v>0</v>
      </c>
      <c r="BG355" s="123">
        <f t="shared" ca="1" si="643"/>
        <v>0</v>
      </c>
      <c r="BH355" s="123">
        <f t="shared" ca="1" si="644"/>
        <v>0</v>
      </c>
      <c r="BI355" s="123">
        <f t="shared" ca="1" si="645"/>
        <v>0</v>
      </c>
      <c r="BJ355" s="123">
        <f t="shared" ca="1" si="646"/>
        <v>0</v>
      </c>
      <c r="BK355" s="123">
        <f t="shared" ca="1" si="647"/>
        <v>0</v>
      </c>
      <c r="BL355" s="123">
        <f t="shared" ca="1" si="648"/>
        <v>0</v>
      </c>
      <c r="BM355" s="123">
        <f t="shared" ca="1" si="649"/>
        <v>0</v>
      </c>
      <c r="BN355" s="123">
        <f t="shared" ca="1" si="650"/>
        <v>0.65</v>
      </c>
      <c r="BO355" s="123">
        <f t="shared" ca="1" si="651"/>
        <v>0</v>
      </c>
      <c r="BP355" s="340">
        <f t="shared" ca="1" si="652"/>
        <v>0</v>
      </c>
      <c r="BQ355" s="123">
        <f t="shared" ca="1" si="653"/>
        <v>0</v>
      </c>
      <c r="BR355" s="123">
        <f t="shared" ca="1" si="654"/>
        <v>0</v>
      </c>
      <c r="BS355" s="123">
        <f t="shared" ca="1" si="655"/>
        <v>0</v>
      </c>
      <c r="BT355" s="123">
        <f t="shared" ca="1" si="656"/>
        <v>0</v>
      </c>
      <c r="BU355" s="123">
        <f t="shared" ca="1" si="657"/>
        <v>0</v>
      </c>
      <c r="BV355" s="123"/>
      <c r="BW355" s="123">
        <f t="shared" ca="1" si="658"/>
        <v>0</v>
      </c>
      <c r="BX355" s="123"/>
      <c r="BY355" s="123">
        <f t="shared" ca="1" si="659"/>
        <v>0</v>
      </c>
      <c r="BZ355" s="123"/>
      <c r="CA355" s="123">
        <f t="shared" ca="1" si="660"/>
        <v>0</v>
      </c>
      <c r="CB355" s="528">
        <f t="shared" ca="1" si="661"/>
        <v>0</v>
      </c>
      <c r="CC355" s="123">
        <f t="shared" ca="1" si="662"/>
        <v>0</v>
      </c>
      <c r="CD355" s="125">
        <f t="shared" ca="1" si="663"/>
        <v>0</v>
      </c>
      <c r="CE355" s="125">
        <f t="shared" ca="1" si="664"/>
        <v>0</v>
      </c>
      <c r="CF355" s="125">
        <f t="shared" ca="1" si="665"/>
        <v>0</v>
      </c>
      <c r="CG355" s="125">
        <f t="shared" ca="1" si="666"/>
        <v>0</v>
      </c>
      <c r="CH355" s="125">
        <f t="shared" ca="1" si="667"/>
        <v>0</v>
      </c>
      <c r="CI355" s="125">
        <f t="shared" ca="1" si="668"/>
        <v>0</v>
      </c>
      <c r="CJ355" s="125">
        <f t="shared" ca="1" si="669"/>
        <v>0</v>
      </c>
      <c r="CK355" s="125">
        <f t="shared" ca="1" si="670"/>
        <v>0</v>
      </c>
      <c r="CL355" s="125">
        <f t="shared" ca="1" si="565"/>
        <v>0</v>
      </c>
      <c r="CM355" s="125">
        <f t="shared" ca="1" si="566"/>
        <v>0</v>
      </c>
      <c r="CN355" s="125">
        <f t="shared" ca="1" si="567"/>
        <v>0</v>
      </c>
      <c r="CO355" s="125">
        <f t="shared" ca="1" si="568"/>
        <v>0</v>
      </c>
      <c r="CP355" s="125">
        <f t="shared" ca="1" si="569"/>
        <v>0</v>
      </c>
      <c r="CQ355" s="125">
        <f t="shared" ca="1" si="570"/>
        <v>0</v>
      </c>
      <c r="CR355" s="125">
        <f t="shared" ca="1" si="571"/>
        <v>0</v>
      </c>
      <c r="CS355" s="125">
        <f t="shared" ca="1" si="572"/>
        <v>0</v>
      </c>
      <c r="CT355" s="125">
        <f t="shared" ca="1" si="573"/>
        <v>0</v>
      </c>
      <c r="CU355" s="125">
        <f t="shared" ca="1" si="574"/>
        <v>0</v>
      </c>
      <c r="CV355" s="125">
        <f t="shared" ca="1" si="575"/>
        <v>0</v>
      </c>
      <c r="CW355" s="125">
        <f t="shared" ca="1" si="576"/>
        <v>0</v>
      </c>
      <c r="CX355" s="125">
        <f t="shared" ca="1" si="577"/>
        <v>0</v>
      </c>
      <c r="CY355" s="125">
        <f t="shared" ca="1" si="578"/>
        <v>0</v>
      </c>
      <c r="CZ355" s="125">
        <f t="shared" ca="1" si="579"/>
        <v>0</v>
      </c>
      <c r="DA355" s="341">
        <f t="shared" ca="1" si="580"/>
        <v>0</v>
      </c>
      <c r="DB355" s="606">
        <f t="shared" ca="1" si="581"/>
        <v>0</v>
      </c>
      <c r="DC355" s="606"/>
      <c r="DD355" s="606">
        <f t="shared" ca="1" si="582"/>
        <v>0</v>
      </c>
      <c r="DE355" s="125">
        <f t="shared" ca="1" si="583"/>
        <v>0</v>
      </c>
      <c r="DF355" s="125">
        <f t="shared" ca="1" si="584"/>
        <v>0</v>
      </c>
      <c r="DG355" s="125">
        <f t="shared" ca="1" si="585"/>
        <v>0</v>
      </c>
      <c r="DH355" s="125">
        <f t="shared" ca="1" si="586"/>
        <v>0</v>
      </c>
      <c r="DI355" s="125">
        <f t="shared" ca="1" si="587"/>
        <v>0</v>
      </c>
      <c r="DJ355" s="125">
        <f t="shared" ca="1" si="588"/>
        <v>0</v>
      </c>
      <c r="DK355" s="125">
        <f t="shared" ca="1" si="589"/>
        <v>0</v>
      </c>
      <c r="DL355" s="125">
        <f t="shared" ca="1" si="590"/>
        <v>0</v>
      </c>
      <c r="DM355" s="125">
        <f t="shared" ca="1" si="591"/>
        <v>0</v>
      </c>
      <c r="DN355" s="340" t="str">
        <f t="shared" ca="1" si="671"/>
        <v xml:space="preserve">    </v>
      </c>
      <c r="DO355" s="340">
        <f t="shared" ca="1" si="672"/>
        <v>0</v>
      </c>
      <c r="DP355" s="340">
        <f t="shared" ca="1" si="673"/>
        <v>0</v>
      </c>
      <c r="DQ355" s="340">
        <f t="shared" ca="1" si="674"/>
        <v>0</v>
      </c>
      <c r="DR355" s="340">
        <f t="shared" ca="1" si="675"/>
        <v>0</v>
      </c>
      <c r="DS355" s="340">
        <f t="shared" ca="1" si="676"/>
        <v>0</v>
      </c>
    </row>
    <row r="356" spans="1:123">
      <c r="A356">
        <f t="shared" ca="1" si="594"/>
        <v>349</v>
      </c>
      <c r="B356">
        <f t="shared" ca="1" si="595"/>
        <v>0</v>
      </c>
      <c r="C356">
        <f t="shared" ca="1" si="596"/>
        <v>0</v>
      </c>
      <c r="D356">
        <f t="shared" ca="1" si="597"/>
        <v>0</v>
      </c>
      <c r="E356">
        <f t="shared" ca="1" si="598"/>
        <v>0</v>
      </c>
      <c r="F356">
        <f t="shared" ca="1" si="599"/>
        <v>0</v>
      </c>
      <c r="G356" s="123" t="str">
        <f t="shared" ca="1" si="593"/>
        <v>0.0.0</v>
      </c>
      <c r="H356" s="123" t="str">
        <f t="shared" ca="1" si="677"/>
        <v>0.0.0</v>
      </c>
      <c r="I356" s="123" t="str">
        <f t="shared" ca="1" si="677"/>
        <v>0.0.0</v>
      </c>
      <c r="J356" s="123" t="str">
        <f t="shared" ca="1" si="677"/>
        <v>0.0.0</v>
      </c>
      <c r="K356" s="123" t="str">
        <f t="shared" ca="1" si="677"/>
        <v>0.0.0</v>
      </c>
      <c r="L356" s="123" t="str">
        <f t="shared" ca="1" si="677"/>
        <v>0.0.0</v>
      </c>
      <c r="M356" s="123" t="str">
        <f t="shared" ca="1" si="677"/>
        <v>0.0.0</v>
      </c>
      <c r="N356" s="123" t="str">
        <f t="shared" ca="1" si="677"/>
        <v>0.0.0</v>
      </c>
      <c r="O356" s="123">
        <f t="shared" ca="1" si="600"/>
        <v>0</v>
      </c>
      <c r="P356" s="123">
        <f t="shared" ca="1" si="601"/>
        <v>0</v>
      </c>
      <c r="Q356" s="123">
        <f t="shared" ca="1" si="602"/>
        <v>0</v>
      </c>
      <c r="R356" s="123">
        <f t="shared" ca="1" si="602"/>
        <v>0</v>
      </c>
      <c r="S356" s="123">
        <f t="shared" ca="1" si="603"/>
        <v>0</v>
      </c>
      <c r="T356" s="123">
        <f t="shared" ca="1" si="604"/>
        <v>0</v>
      </c>
      <c r="U356" s="123">
        <f t="shared" ca="1" si="605"/>
        <v>0</v>
      </c>
      <c r="V356" s="123">
        <f t="shared" ca="1" si="606"/>
        <v>0</v>
      </c>
      <c r="W356" s="123">
        <f t="shared" ca="1" si="607"/>
        <v>0</v>
      </c>
      <c r="X356" s="123">
        <f t="shared" ca="1" si="608"/>
        <v>0</v>
      </c>
      <c r="Y356" s="123">
        <f t="shared" ca="1" si="609"/>
        <v>0</v>
      </c>
      <c r="Z356" s="123">
        <f t="shared" ca="1" si="610"/>
        <v>0</v>
      </c>
      <c r="AA356" s="123">
        <f t="shared" ca="1" si="611"/>
        <v>0</v>
      </c>
      <c r="AB356" s="123">
        <f t="shared" ca="1" si="612"/>
        <v>0</v>
      </c>
      <c r="AC356" s="123">
        <f t="shared" ca="1" si="613"/>
        <v>0</v>
      </c>
      <c r="AD356" s="123">
        <f t="shared" ca="1" si="614"/>
        <v>0</v>
      </c>
      <c r="AE356" s="123">
        <f t="shared" ca="1" si="615"/>
        <v>0</v>
      </c>
      <c r="AF356" s="123">
        <f t="shared" ca="1" si="616"/>
        <v>0</v>
      </c>
      <c r="AG356" s="123">
        <f t="shared" ca="1" si="617"/>
        <v>0</v>
      </c>
      <c r="AH356" s="123">
        <f t="shared" ca="1" si="618"/>
        <v>0</v>
      </c>
      <c r="AI356" s="123">
        <f t="shared" ca="1" si="619"/>
        <v>0</v>
      </c>
      <c r="AJ356" s="123">
        <f t="shared" ca="1" si="620"/>
        <v>0</v>
      </c>
      <c r="AK356" s="123">
        <f t="shared" ca="1" si="621"/>
        <v>0</v>
      </c>
      <c r="AL356" s="123">
        <f t="shared" ca="1" si="622"/>
        <v>0</v>
      </c>
      <c r="AM356" s="123">
        <f t="shared" ca="1" si="623"/>
        <v>0</v>
      </c>
      <c r="AN356" s="123">
        <f t="shared" ca="1" si="624"/>
        <v>0</v>
      </c>
      <c r="AO356" s="123">
        <f t="shared" ca="1" si="625"/>
        <v>0</v>
      </c>
      <c r="AP356" s="123">
        <f t="shared" ca="1" si="626"/>
        <v>0</v>
      </c>
      <c r="AQ356" s="123">
        <f t="shared" ca="1" si="627"/>
        <v>0</v>
      </c>
      <c r="AR356" s="123">
        <f t="shared" ca="1" si="628"/>
        <v>0</v>
      </c>
      <c r="AS356" s="123">
        <f t="shared" ca="1" si="629"/>
        <v>0</v>
      </c>
      <c r="AT356" s="123">
        <f t="shared" ca="1" si="630"/>
        <v>0</v>
      </c>
      <c r="AU356" s="123">
        <f t="shared" ca="1" si="631"/>
        <v>0</v>
      </c>
      <c r="AV356" s="123">
        <f t="shared" ca="1" si="632"/>
        <v>0</v>
      </c>
      <c r="AW356" s="123">
        <f t="shared" ca="1" si="633"/>
        <v>0</v>
      </c>
      <c r="AX356" s="123">
        <f t="shared" ca="1" si="634"/>
        <v>0</v>
      </c>
      <c r="AY356" s="123">
        <f t="shared" ca="1" si="635"/>
        <v>0</v>
      </c>
      <c r="AZ356" s="123">
        <f t="shared" ca="1" si="636"/>
        <v>0</v>
      </c>
      <c r="BA356" s="123">
        <f t="shared" ca="1" si="637"/>
        <v>0</v>
      </c>
      <c r="BB356" s="123">
        <f t="shared" ca="1" si="638"/>
        <v>0</v>
      </c>
      <c r="BC356" s="123">
        <f t="shared" ca="1" si="639"/>
        <v>0</v>
      </c>
      <c r="BD356" s="123">
        <f t="shared" ca="1" si="640"/>
        <v>0</v>
      </c>
      <c r="BE356" s="123">
        <f t="shared" ca="1" si="641"/>
        <v>0</v>
      </c>
      <c r="BF356" s="123">
        <f t="shared" ca="1" si="642"/>
        <v>0</v>
      </c>
      <c r="BG356" s="123">
        <f t="shared" ca="1" si="643"/>
        <v>0</v>
      </c>
      <c r="BH356" s="123">
        <f t="shared" ca="1" si="644"/>
        <v>0</v>
      </c>
      <c r="BI356" s="123">
        <f t="shared" ca="1" si="645"/>
        <v>0</v>
      </c>
      <c r="BJ356" s="123">
        <f t="shared" ca="1" si="646"/>
        <v>0</v>
      </c>
      <c r="BK356" s="123">
        <f t="shared" ca="1" si="647"/>
        <v>0</v>
      </c>
      <c r="BL356" s="123">
        <f t="shared" ca="1" si="648"/>
        <v>0</v>
      </c>
      <c r="BM356" s="123">
        <f t="shared" ca="1" si="649"/>
        <v>0</v>
      </c>
      <c r="BN356" s="123">
        <f t="shared" ca="1" si="650"/>
        <v>0.65</v>
      </c>
      <c r="BO356" s="123">
        <f t="shared" ca="1" si="651"/>
        <v>0</v>
      </c>
      <c r="BP356" s="340">
        <f t="shared" ca="1" si="652"/>
        <v>0</v>
      </c>
      <c r="BQ356" s="123">
        <f t="shared" ca="1" si="653"/>
        <v>0</v>
      </c>
      <c r="BR356" s="123">
        <f t="shared" ca="1" si="654"/>
        <v>0</v>
      </c>
      <c r="BS356" s="123">
        <f t="shared" ca="1" si="655"/>
        <v>0</v>
      </c>
      <c r="BT356" s="123">
        <f t="shared" ca="1" si="656"/>
        <v>0</v>
      </c>
      <c r="BU356" s="123">
        <f t="shared" ca="1" si="657"/>
        <v>0</v>
      </c>
      <c r="BV356" s="123"/>
      <c r="BW356" s="123">
        <f t="shared" ca="1" si="658"/>
        <v>0</v>
      </c>
      <c r="BX356" s="123"/>
      <c r="BY356" s="123">
        <f t="shared" ca="1" si="659"/>
        <v>0</v>
      </c>
      <c r="BZ356" s="123"/>
      <c r="CA356" s="123">
        <f t="shared" ca="1" si="660"/>
        <v>0</v>
      </c>
      <c r="CB356" s="528">
        <f t="shared" ca="1" si="661"/>
        <v>0</v>
      </c>
      <c r="CC356" s="123">
        <f t="shared" ca="1" si="662"/>
        <v>0</v>
      </c>
      <c r="CD356" s="125">
        <f t="shared" ca="1" si="663"/>
        <v>0</v>
      </c>
      <c r="CE356" s="125">
        <f t="shared" ca="1" si="664"/>
        <v>0</v>
      </c>
      <c r="CF356" s="125">
        <f t="shared" ca="1" si="665"/>
        <v>0</v>
      </c>
      <c r="CG356" s="125">
        <f t="shared" ca="1" si="666"/>
        <v>0</v>
      </c>
      <c r="CH356" s="125">
        <f t="shared" ca="1" si="667"/>
        <v>0</v>
      </c>
      <c r="CI356" s="125">
        <f t="shared" ca="1" si="668"/>
        <v>0</v>
      </c>
      <c r="CJ356" s="125">
        <f t="shared" ca="1" si="669"/>
        <v>0</v>
      </c>
      <c r="CK356" s="125">
        <f t="shared" ca="1" si="670"/>
        <v>0</v>
      </c>
      <c r="CL356" s="125">
        <f t="shared" ca="1" si="565"/>
        <v>0</v>
      </c>
      <c r="CM356" s="125">
        <f t="shared" ca="1" si="566"/>
        <v>0</v>
      </c>
      <c r="CN356" s="125">
        <f t="shared" ca="1" si="567"/>
        <v>0</v>
      </c>
      <c r="CO356" s="125">
        <f t="shared" ca="1" si="568"/>
        <v>0</v>
      </c>
      <c r="CP356" s="125">
        <f t="shared" ca="1" si="569"/>
        <v>0</v>
      </c>
      <c r="CQ356" s="125">
        <f t="shared" ca="1" si="570"/>
        <v>0</v>
      </c>
      <c r="CR356" s="125">
        <f t="shared" ca="1" si="571"/>
        <v>0</v>
      </c>
      <c r="CS356" s="125">
        <f t="shared" ca="1" si="572"/>
        <v>0</v>
      </c>
      <c r="CT356" s="125">
        <f t="shared" ca="1" si="573"/>
        <v>0</v>
      </c>
      <c r="CU356" s="125">
        <f t="shared" ca="1" si="574"/>
        <v>0</v>
      </c>
      <c r="CV356" s="125">
        <f t="shared" ca="1" si="575"/>
        <v>0</v>
      </c>
      <c r="CW356" s="125">
        <f t="shared" ca="1" si="576"/>
        <v>0</v>
      </c>
      <c r="CX356" s="125">
        <f t="shared" ca="1" si="577"/>
        <v>0</v>
      </c>
      <c r="CY356" s="125">
        <f t="shared" ca="1" si="578"/>
        <v>0</v>
      </c>
      <c r="CZ356" s="125">
        <f t="shared" ca="1" si="579"/>
        <v>0</v>
      </c>
      <c r="DA356" s="341">
        <f t="shared" ca="1" si="580"/>
        <v>0</v>
      </c>
      <c r="DB356" s="606">
        <f t="shared" ca="1" si="581"/>
        <v>0</v>
      </c>
      <c r="DC356" s="606"/>
      <c r="DD356" s="606">
        <f t="shared" ca="1" si="582"/>
        <v>0</v>
      </c>
      <c r="DE356" s="125">
        <f t="shared" ca="1" si="583"/>
        <v>0</v>
      </c>
      <c r="DF356" s="125">
        <f t="shared" ca="1" si="584"/>
        <v>0</v>
      </c>
      <c r="DG356" s="125">
        <f t="shared" ca="1" si="585"/>
        <v>0</v>
      </c>
      <c r="DH356" s="125">
        <f t="shared" ca="1" si="586"/>
        <v>0</v>
      </c>
      <c r="DI356" s="125">
        <f t="shared" ca="1" si="587"/>
        <v>0</v>
      </c>
      <c r="DJ356" s="125">
        <f t="shared" ca="1" si="588"/>
        <v>0</v>
      </c>
      <c r="DK356" s="125">
        <f t="shared" ca="1" si="589"/>
        <v>0</v>
      </c>
      <c r="DL356" s="125">
        <f t="shared" ca="1" si="590"/>
        <v>0</v>
      </c>
      <c r="DM356" s="125">
        <f t="shared" ca="1" si="591"/>
        <v>0</v>
      </c>
      <c r="DN356" s="340" t="str">
        <f t="shared" ca="1" si="671"/>
        <v xml:space="preserve">    </v>
      </c>
      <c r="DO356" s="340">
        <f t="shared" ca="1" si="672"/>
        <v>0</v>
      </c>
      <c r="DP356" s="340">
        <f t="shared" ca="1" si="673"/>
        <v>0</v>
      </c>
      <c r="DQ356" s="340">
        <f t="shared" ca="1" si="674"/>
        <v>0</v>
      </c>
      <c r="DR356" s="340">
        <f t="shared" ca="1" si="675"/>
        <v>0</v>
      </c>
      <c r="DS356" s="340">
        <f t="shared" ca="1" si="676"/>
        <v>0</v>
      </c>
    </row>
    <row r="357" spans="1:123">
      <c r="A357">
        <f t="shared" ca="1" si="594"/>
        <v>350</v>
      </c>
      <c r="B357">
        <f t="shared" ca="1" si="595"/>
        <v>0</v>
      </c>
      <c r="C357">
        <f t="shared" ca="1" si="596"/>
        <v>0</v>
      </c>
      <c r="D357">
        <f t="shared" ca="1" si="597"/>
        <v>0</v>
      </c>
      <c r="E357">
        <f t="shared" ca="1" si="598"/>
        <v>0</v>
      </c>
      <c r="F357">
        <f t="shared" ca="1" si="599"/>
        <v>0</v>
      </c>
      <c r="G357" s="123" t="str">
        <f t="shared" ca="1" si="593"/>
        <v>0.0.0</v>
      </c>
      <c r="H357" s="123" t="str">
        <f t="shared" ca="1" si="677"/>
        <v>0.0.0</v>
      </c>
      <c r="I357" s="123" t="str">
        <f t="shared" ca="1" si="677"/>
        <v>0.0.0</v>
      </c>
      <c r="J357" s="123" t="str">
        <f t="shared" ca="1" si="677"/>
        <v>0.0.0</v>
      </c>
      <c r="K357" s="123" t="str">
        <f t="shared" ca="1" si="677"/>
        <v>0.0.0</v>
      </c>
      <c r="L357" s="123" t="str">
        <f t="shared" ca="1" si="677"/>
        <v>0.0.0</v>
      </c>
      <c r="M357" s="123" t="str">
        <f t="shared" ca="1" si="677"/>
        <v>0.0.0</v>
      </c>
      <c r="N357" s="123" t="str">
        <f t="shared" ca="1" si="677"/>
        <v>0.0.0</v>
      </c>
      <c r="O357" s="123">
        <f t="shared" ca="1" si="600"/>
        <v>0</v>
      </c>
      <c r="P357" s="123">
        <f t="shared" ca="1" si="601"/>
        <v>0</v>
      </c>
      <c r="Q357" s="123">
        <f t="shared" ca="1" si="602"/>
        <v>0</v>
      </c>
      <c r="R357" s="123">
        <f t="shared" ca="1" si="602"/>
        <v>0</v>
      </c>
      <c r="S357" s="123">
        <f t="shared" ca="1" si="603"/>
        <v>0</v>
      </c>
      <c r="T357" s="123">
        <f t="shared" ca="1" si="604"/>
        <v>0</v>
      </c>
      <c r="U357" s="123">
        <f t="shared" ca="1" si="605"/>
        <v>0</v>
      </c>
      <c r="V357" s="123">
        <f t="shared" ca="1" si="606"/>
        <v>0</v>
      </c>
      <c r="W357" s="123">
        <f t="shared" ca="1" si="607"/>
        <v>0</v>
      </c>
      <c r="X357" s="123">
        <f t="shared" ca="1" si="608"/>
        <v>0</v>
      </c>
      <c r="Y357" s="123">
        <f t="shared" ca="1" si="609"/>
        <v>0</v>
      </c>
      <c r="Z357" s="123">
        <f t="shared" ca="1" si="610"/>
        <v>0</v>
      </c>
      <c r="AA357" s="123">
        <f t="shared" ca="1" si="611"/>
        <v>0</v>
      </c>
      <c r="AB357" s="123">
        <f t="shared" ca="1" si="612"/>
        <v>0</v>
      </c>
      <c r="AC357" s="123">
        <f t="shared" ca="1" si="613"/>
        <v>0</v>
      </c>
      <c r="AD357" s="123">
        <f t="shared" ca="1" si="614"/>
        <v>0</v>
      </c>
      <c r="AE357" s="123">
        <f t="shared" ca="1" si="615"/>
        <v>0</v>
      </c>
      <c r="AF357" s="123">
        <f t="shared" ca="1" si="616"/>
        <v>0</v>
      </c>
      <c r="AG357" s="123">
        <f t="shared" ca="1" si="617"/>
        <v>0</v>
      </c>
      <c r="AH357" s="123">
        <f t="shared" ca="1" si="618"/>
        <v>0</v>
      </c>
      <c r="AI357" s="123">
        <f t="shared" ca="1" si="619"/>
        <v>0</v>
      </c>
      <c r="AJ357" s="123">
        <f t="shared" ca="1" si="620"/>
        <v>0</v>
      </c>
      <c r="AK357" s="123">
        <f t="shared" ca="1" si="621"/>
        <v>0</v>
      </c>
      <c r="AL357" s="123">
        <f t="shared" ca="1" si="622"/>
        <v>0</v>
      </c>
      <c r="AM357" s="123">
        <f t="shared" ca="1" si="623"/>
        <v>0</v>
      </c>
      <c r="AN357" s="123">
        <f t="shared" ca="1" si="624"/>
        <v>0</v>
      </c>
      <c r="AO357" s="123">
        <f t="shared" ca="1" si="625"/>
        <v>0</v>
      </c>
      <c r="AP357" s="123">
        <f t="shared" ca="1" si="626"/>
        <v>0</v>
      </c>
      <c r="AQ357" s="123">
        <f t="shared" ca="1" si="627"/>
        <v>0</v>
      </c>
      <c r="AR357" s="123">
        <f t="shared" ca="1" si="628"/>
        <v>0</v>
      </c>
      <c r="AS357" s="123">
        <f t="shared" ca="1" si="629"/>
        <v>0</v>
      </c>
      <c r="AT357" s="123">
        <f t="shared" ca="1" si="630"/>
        <v>0</v>
      </c>
      <c r="AU357" s="123">
        <f t="shared" ca="1" si="631"/>
        <v>0</v>
      </c>
      <c r="AV357" s="123">
        <f t="shared" ca="1" si="632"/>
        <v>0</v>
      </c>
      <c r="AW357" s="123">
        <f t="shared" ca="1" si="633"/>
        <v>0</v>
      </c>
      <c r="AX357" s="123">
        <f t="shared" ca="1" si="634"/>
        <v>0</v>
      </c>
      <c r="AY357" s="123">
        <f t="shared" ca="1" si="635"/>
        <v>0</v>
      </c>
      <c r="AZ357" s="123">
        <f t="shared" ca="1" si="636"/>
        <v>0</v>
      </c>
      <c r="BA357" s="123">
        <f t="shared" ca="1" si="637"/>
        <v>0</v>
      </c>
      <c r="BB357" s="123">
        <f t="shared" ca="1" si="638"/>
        <v>0</v>
      </c>
      <c r="BC357" s="123">
        <f t="shared" ca="1" si="639"/>
        <v>0</v>
      </c>
      <c r="BD357" s="123">
        <f t="shared" ca="1" si="640"/>
        <v>0</v>
      </c>
      <c r="BE357" s="123">
        <f t="shared" ca="1" si="641"/>
        <v>0</v>
      </c>
      <c r="BF357" s="123">
        <f t="shared" ca="1" si="642"/>
        <v>0</v>
      </c>
      <c r="BG357" s="123">
        <f t="shared" ca="1" si="643"/>
        <v>0</v>
      </c>
      <c r="BH357" s="123">
        <f t="shared" ca="1" si="644"/>
        <v>0</v>
      </c>
      <c r="BI357" s="123">
        <f t="shared" ca="1" si="645"/>
        <v>0</v>
      </c>
      <c r="BJ357" s="123">
        <f t="shared" ca="1" si="646"/>
        <v>0</v>
      </c>
      <c r="BK357" s="123">
        <f t="shared" ca="1" si="647"/>
        <v>0</v>
      </c>
      <c r="BL357" s="123">
        <f t="shared" ca="1" si="648"/>
        <v>0</v>
      </c>
      <c r="BM357" s="123">
        <f t="shared" ca="1" si="649"/>
        <v>0</v>
      </c>
      <c r="BN357" s="123">
        <f t="shared" ca="1" si="650"/>
        <v>0.65</v>
      </c>
      <c r="BO357" s="123">
        <f t="shared" ca="1" si="651"/>
        <v>0</v>
      </c>
      <c r="BP357" s="340">
        <f t="shared" ca="1" si="652"/>
        <v>0</v>
      </c>
      <c r="BQ357" s="123">
        <f t="shared" ca="1" si="653"/>
        <v>0</v>
      </c>
      <c r="BR357" s="123">
        <f t="shared" ca="1" si="654"/>
        <v>0</v>
      </c>
      <c r="BS357" s="123">
        <f t="shared" ca="1" si="655"/>
        <v>0</v>
      </c>
      <c r="BT357" s="123">
        <f t="shared" ca="1" si="656"/>
        <v>0</v>
      </c>
      <c r="BU357" s="123">
        <f t="shared" ca="1" si="657"/>
        <v>0</v>
      </c>
      <c r="BV357" s="123"/>
      <c r="BW357" s="123">
        <f t="shared" ca="1" si="658"/>
        <v>0</v>
      </c>
      <c r="BX357" s="123"/>
      <c r="BY357" s="123">
        <f t="shared" ca="1" si="659"/>
        <v>0</v>
      </c>
      <c r="BZ357" s="123"/>
      <c r="CA357" s="123">
        <f t="shared" ca="1" si="660"/>
        <v>0</v>
      </c>
      <c r="CB357" s="528">
        <f t="shared" ca="1" si="661"/>
        <v>0</v>
      </c>
      <c r="CC357" s="123">
        <f t="shared" ca="1" si="662"/>
        <v>0</v>
      </c>
      <c r="CD357" s="125">
        <f t="shared" ca="1" si="663"/>
        <v>0</v>
      </c>
      <c r="CE357" s="125">
        <f t="shared" ca="1" si="664"/>
        <v>0</v>
      </c>
      <c r="CF357" s="125">
        <f t="shared" ca="1" si="665"/>
        <v>0</v>
      </c>
      <c r="CG357" s="125">
        <f t="shared" ca="1" si="666"/>
        <v>0</v>
      </c>
      <c r="CH357" s="125">
        <f t="shared" ca="1" si="667"/>
        <v>0</v>
      </c>
      <c r="CI357" s="125">
        <f t="shared" ca="1" si="668"/>
        <v>0</v>
      </c>
      <c r="CJ357" s="125">
        <f t="shared" ca="1" si="669"/>
        <v>0</v>
      </c>
      <c r="CK357" s="125">
        <f t="shared" ca="1" si="670"/>
        <v>0</v>
      </c>
      <c r="CL357" s="125">
        <f t="shared" ca="1" si="565"/>
        <v>0</v>
      </c>
      <c r="CM357" s="125">
        <f t="shared" ca="1" si="566"/>
        <v>0</v>
      </c>
      <c r="CN357" s="125">
        <f t="shared" ca="1" si="567"/>
        <v>0</v>
      </c>
      <c r="CO357" s="125">
        <f t="shared" ca="1" si="568"/>
        <v>0</v>
      </c>
      <c r="CP357" s="125">
        <f t="shared" ca="1" si="569"/>
        <v>0</v>
      </c>
      <c r="CQ357" s="125">
        <f t="shared" ca="1" si="570"/>
        <v>0</v>
      </c>
      <c r="CR357" s="125">
        <f t="shared" ca="1" si="571"/>
        <v>0</v>
      </c>
      <c r="CS357" s="125">
        <f t="shared" ca="1" si="572"/>
        <v>0</v>
      </c>
      <c r="CT357" s="125">
        <f t="shared" ca="1" si="573"/>
        <v>0</v>
      </c>
      <c r="CU357" s="125">
        <f t="shared" ca="1" si="574"/>
        <v>0</v>
      </c>
      <c r="CV357" s="125">
        <f t="shared" ca="1" si="575"/>
        <v>0</v>
      </c>
      <c r="CW357" s="125">
        <f t="shared" ca="1" si="576"/>
        <v>0</v>
      </c>
      <c r="CX357" s="125">
        <f t="shared" ca="1" si="577"/>
        <v>0</v>
      </c>
      <c r="CY357" s="125">
        <f t="shared" ca="1" si="578"/>
        <v>0</v>
      </c>
      <c r="CZ357" s="125">
        <f t="shared" ca="1" si="579"/>
        <v>0</v>
      </c>
      <c r="DA357" s="341">
        <f t="shared" ca="1" si="580"/>
        <v>0</v>
      </c>
      <c r="DB357" s="606">
        <f t="shared" ca="1" si="581"/>
        <v>0</v>
      </c>
      <c r="DC357" s="606"/>
      <c r="DD357" s="606">
        <f t="shared" ca="1" si="582"/>
        <v>0</v>
      </c>
      <c r="DE357" s="125">
        <f t="shared" ca="1" si="583"/>
        <v>0</v>
      </c>
      <c r="DF357" s="125">
        <f t="shared" ca="1" si="584"/>
        <v>0</v>
      </c>
      <c r="DG357" s="125">
        <f t="shared" ca="1" si="585"/>
        <v>0</v>
      </c>
      <c r="DH357" s="125">
        <f t="shared" ca="1" si="586"/>
        <v>0</v>
      </c>
      <c r="DI357" s="125">
        <f t="shared" ca="1" si="587"/>
        <v>0</v>
      </c>
      <c r="DJ357" s="125">
        <f t="shared" ca="1" si="588"/>
        <v>0</v>
      </c>
      <c r="DK357" s="125">
        <f t="shared" ca="1" si="589"/>
        <v>0</v>
      </c>
      <c r="DL357" s="125">
        <f t="shared" ca="1" si="590"/>
        <v>0</v>
      </c>
      <c r="DM357" s="125">
        <f t="shared" ca="1" si="591"/>
        <v>0</v>
      </c>
      <c r="DN357" s="340" t="str">
        <f t="shared" ca="1" si="671"/>
        <v xml:space="preserve">    </v>
      </c>
      <c r="DO357" s="340">
        <f t="shared" ca="1" si="672"/>
        <v>0</v>
      </c>
      <c r="DP357" s="340">
        <f t="shared" ca="1" si="673"/>
        <v>0</v>
      </c>
      <c r="DQ357" s="340">
        <f t="shared" ca="1" si="674"/>
        <v>0</v>
      </c>
      <c r="DR357" s="340">
        <f t="shared" ca="1" si="675"/>
        <v>0</v>
      </c>
      <c r="DS357" s="340">
        <f t="shared" ca="1" si="676"/>
        <v>0</v>
      </c>
    </row>
    <row r="358" spans="1:123">
      <c r="A358">
        <f t="shared" ca="1" si="594"/>
        <v>351</v>
      </c>
      <c r="B358">
        <f t="shared" ca="1" si="595"/>
        <v>0</v>
      </c>
      <c r="C358">
        <f t="shared" ca="1" si="596"/>
        <v>0</v>
      </c>
      <c r="D358">
        <f t="shared" ca="1" si="597"/>
        <v>0</v>
      </c>
      <c r="E358">
        <f t="shared" ca="1" si="598"/>
        <v>0</v>
      </c>
      <c r="F358">
        <f t="shared" ca="1" si="599"/>
        <v>0</v>
      </c>
      <c r="G358" s="123" t="str">
        <f t="shared" ca="1" si="593"/>
        <v>0.0.0</v>
      </c>
      <c r="H358" s="123" t="str">
        <f t="shared" ca="1" si="677"/>
        <v>0.0.0</v>
      </c>
      <c r="I358" s="123" t="str">
        <f t="shared" ca="1" si="677"/>
        <v>0.0.0</v>
      </c>
      <c r="J358" s="123" t="str">
        <f t="shared" ca="1" si="677"/>
        <v>0.0.0</v>
      </c>
      <c r="K358" s="123" t="str">
        <f t="shared" ca="1" si="677"/>
        <v>0.0.0</v>
      </c>
      <c r="L358" s="123" t="str">
        <f t="shared" ca="1" si="677"/>
        <v>0.0.0</v>
      </c>
      <c r="M358" s="123" t="str">
        <f t="shared" ca="1" si="677"/>
        <v>0.0.0</v>
      </c>
      <c r="N358" s="123" t="str">
        <f t="shared" ca="1" si="677"/>
        <v>0.0.0</v>
      </c>
      <c r="O358" s="123">
        <f t="shared" ca="1" si="600"/>
        <v>0</v>
      </c>
      <c r="P358" s="123">
        <f t="shared" ca="1" si="601"/>
        <v>0</v>
      </c>
      <c r="Q358" s="123">
        <f t="shared" ca="1" si="602"/>
        <v>0</v>
      </c>
      <c r="R358" s="123">
        <f t="shared" ca="1" si="602"/>
        <v>0</v>
      </c>
      <c r="S358" s="123">
        <f t="shared" ca="1" si="603"/>
        <v>0</v>
      </c>
      <c r="T358" s="123">
        <f t="shared" ca="1" si="604"/>
        <v>0</v>
      </c>
      <c r="U358" s="123">
        <f t="shared" ca="1" si="605"/>
        <v>0</v>
      </c>
      <c r="V358" s="123">
        <f t="shared" ca="1" si="606"/>
        <v>0</v>
      </c>
      <c r="W358" s="123">
        <f t="shared" ca="1" si="607"/>
        <v>0</v>
      </c>
      <c r="X358" s="123">
        <f t="shared" ca="1" si="608"/>
        <v>0</v>
      </c>
      <c r="Y358" s="123">
        <f t="shared" ca="1" si="609"/>
        <v>0</v>
      </c>
      <c r="Z358" s="123">
        <f t="shared" ca="1" si="610"/>
        <v>0</v>
      </c>
      <c r="AA358" s="123">
        <f t="shared" ca="1" si="611"/>
        <v>0</v>
      </c>
      <c r="AB358" s="123">
        <f t="shared" ca="1" si="612"/>
        <v>0</v>
      </c>
      <c r="AC358" s="123">
        <f t="shared" ca="1" si="613"/>
        <v>0</v>
      </c>
      <c r="AD358" s="123">
        <f t="shared" ca="1" si="614"/>
        <v>0</v>
      </c>
      <c r="AE358" s="123">
        <f t="shared" ca="1" si="615"/>
        <v>0</v>
      </c>
      <c r="AF358" s="123">
        <f t="shared" ca="1" si="616"/>
        <v>0</v>
      </c>
      <c r="AG358" s="123">
        <f t="shared" ca="1" si="617"/>
        <v>0</v>
      </c>
      <c r="AH358" s="123">
        <f t="shared" ca="1" si="618"/>
        <v>0</v>
      </c>
      <c r="AI358" s="123">
        <f t="shared" ca="1" si="619"/>
        <v>0</v>
      </c>
      <c r="AJ358" s="123">
        <f t="shared" ca="1" si="620"/>
        <v>0</v>
      </c>
      <c r="AK358" s="123">
        <f t="shared" ca="1" si="621"/>
        <v>0</v>
      </c>
      <c r="AL358" s="123">
        <f t="shared" ca="1" si="622"/>
        <v>0</v>
      </c>
      <c r="AM358" s="123">
        <f t="shared" ca="1" si="623"/>
        <v>0</v>
      </c>
      <c r="AN358" s="123">
        <f t="shared" ca="1" si="624"/>
        <v>0</v>
      </c>
      <c r="AO358" s="123">
        <f t="shared" ca="1" si="625"/>
        <v>0</v>
      </c>
      <c r="AP358" s="123">
        <f t="shared" ca="1" si="626"/>
        <v>0</v>
      </c>
      <c r="AQ358" s="123">
        <f t="shared" ca="1" si="627"/>
        <v>0</v>
      </c>
      <c r="AR358" s="123">
        <f t="shared" ca="1" si="628"/>
        <v>0</v>
      </c>
      <c r="AS358" s="123">
        <f t="shared" ca="1" si="629"/>
        <v>0</v>
      </c>
      <c r="AT358" s="123">
        <f t="shared" ca="1" si="630"/>
        <v>0</v>
      </c>
      <c r="AU358" s="123">
        <f t="shared" ca="1" si="631"/>
        <v>0</v>
      </c>
      <c r="AV358" s="123">
        <f t="shared" ca="1" si="632"/>
        <v>0</v>
      </c>
      <c r="AW358" s="123">
        <f t="shared" ca="1" si="633"/>
        <v>0</v>
      </c>
      <c r="AX358" s="123">
        <f t="shared" ca="1" si="634"/>
        <v>0</v>
      </c>
      <c r="AY358" s="123">
        <f t="shared" ca="1" si="635"/>
        <v>0</v>
      </c>
      <c r="AZ358" s="123">
        <f t="shared" ca="1" si="636"/>
        <v>0</v>
      </c>
      <c r="BA358" s="123">
        <f t="shared" ca="1" si="637"/>
        <v>0</v>
      </c>
      <c r="BB358" s="123">
        <f t="shared" ca="1" si="638"/>
        <v>0</v>
      </c>
      <c r="BC358" s="123">
        <f t="shared" ca="1" si="639"/>
        <v>0</v>
      </c>
      <c r="BD358" s="123">
        <f t="shared" ca="1" si="640"/>
        <v>0</v>
      </c>
      <c r="BE358" s="123">
        <f t="shared" ca="1" si="641"/>
        <v>0</v>
      </c>
      <c r="BF358" s="123">
        <f t="shared" ca="1" si="642"/>
        <v>0</v>
      </c>
      <c r="BG358" s="123">
        <f t="shared" ca="1" si="643"/>
        <v>0</v>
      </c>
      <c r="BH358" s="123">
        <f t="shared" ca="1" si="644"/>
        <v>0</v>
      </c>
      <c r="BI358" s="123">
        <f t="shared" ca="1" si="645"/>
        <v>0</v>
      </c>
      <c r="BJ358" s="123">
        <f t="shared" ca="1" si="646"/>
        <v>0</v>
      </c>
      <c r="BK358" s="123">
        <f t="shared" ca="1" si="647"/>
        <v>0</v>
      </c>
      <c r="BL358" s="123">
        <f t="shared" ca="1" si="648"/>
        <v>0</v>
      </c>
      <c r="BM358" s="123">
        <f t="shared" ca="1" si="649"/>
        <v>0</v>
      </c>
      <c r="BN358" s="123">
        <f t="shared" ca="1" si="650"/>
        <v>0.65</v>
      </c>
      <c r="BO358" s="123">
        <f t="shared" ca="1" si="651"/>
        <v>0</v>
      </c>
      <c r="BP358" s="340">
        <f t="shared" ca="1" si="652"/>
        <v>0</v>
      </c>
      <c r="BQ358" s="123">
        <f t="shared" ca="1" si="653"/>
        <v>0</v>
      </c>
      <c r="BR358" s="123">
        <f t="shared" ca="1" si="654"/>
        <v>0</v>
      </c>
      <c r="BS358" s="123">
        <f t="shared" ca="1" si="655"/>
        <v>0</v>
      </c>
      <c r="BT358" s="123">
        <f t="shared" ca="1" si="656"/>
        <v>0</v>
      </c>
      <c r="BU358" s="123">
        <f t="shared" ca="1" si="657"/>
        <v>0</v>
      </c>
      <c r="BV358" s="123"/>
      <c r="BW358" s="123">
        <f t="shared" ca="1" si="658"/>
        <v>0</v>
      </c>
      <c r="BX358" s="123"/>
      <c r="BY358" s="123">
        <f t="shared" ca="1" si="659"/>
        <v>0</v>
      </c>
      <c r="BZ358" s="123"/>
      <c r="CA358" s="123">
        <f t="shared" ca="1" si="660"/>
        <v>0</v>
      </c>
      <c r="CB358" s="528">
        <f t="shared" ca="1" si="661"/>
        <v>0</v>
      </c>
      <c r="CC358" s="123">
        <f t="shared" ca="1" si="662"/>
        <v>0</v>
      </c>
      <c r="CD358" s="125">
        <f t="shared" ca="1" si="663"/>
        <v>0</v>
      </c>
      <c r="CE358" s="125">
        <f t="shared" ca="1" si="664"/>
        <v>0</v>
      </c>
      <c r="CF358" s="125">
        <f t="shared" ca="1" si="665"/>
        <v>0</v>
      </c>
      <c r="CG358" s="125">
        <f t="shared" ca="1" si="666"/>
        <v>0</v>
      </c>
      <c r="CH358" s="125">
        <f t="shared" ca="1" si="667"/>
        <v>0</v>
      </c>
      <c r="CI358" s="125">
        <f t="shared" ca="1" si="668"/>
        <v>0</v>
      </c>
      <c r="CJ358" s="125">
        <f t="shared" ca="1" si="669"/>
        <v>0</v>
      </c>
      <c r="CK358" s="125">
        <f t="shared" ca="1" si="670"/>
        <v>0</v>
      </c>
      <c r="CL358" s="125">
        <f t="shared" ca="1" si="565"/>
        <v>0</v>
      </c>
      <c r="CM358" s="125">
        <f t="shared" ca="1" si="566"/>
        <v>0</v>
      </c>
      <c r="CN358" s="125">
        <f t="shared" ca="1" si="567"/>
        <v>0</v>
      </c>
      <c r="CO358" s="125">
        <f t="shared" ca="1" si="568"/>
        <v>0</v>
      </c>
      <c r="CP358" s="125">
        <f t="shared" ca="1" si="569"/>
        <v>0</v>
      </c>
      <c r="CQ358" s="125">
        <f t="shared" ca="1" si="570"/>
        <v>0</v>
      </c>
      <c r="CR358" s="125">
        <f t="shared" ca="1" si="571"/>
        <v>0</v>
      </c>
      <c r="CS358" s="125">
        <f t="shared" ca="1" si="572"/>
        <v>0</v>
      </c>
      <c r="CT358" s="125">
        <f t="shared" ca="1" si="573"/>
        <v>0</v>
      </c>
      <c r="CU358" s="125">
        <f t="shared" ca="1" si="574"/>
        <v>0</v>
      </c>
      <c r="CV358" s="125">
        <f t="shared" ca="1" si="575"/>
        <v>0</v>
      </c>
      <c r="CW358" s="125">
        <f t="shared" ca="1" si="576"/>
        <v>0</v>
      </c>
      <c r="CX358" s="125">
        <f t="shared" ca="1" si="577"/>
        <v>0</v>
      </c>
      <c r="CY358" s="125">
        <f t="shared" ca="1" si="578"/>
        <v>0</v>
      </c>
      <c r="CZ358" s="125">
        <f t="shared" ca="1" si="579"/>
        <v>0</v>
      </c>
      <c r="DA358" s="341">
        <f t="shared" ca="1" si="580"/>
        <v>0</v>
      </c>
      <c r="DB358" s="606">
        <f t="shared" ca="1" si="581"/>
        <v>0</v>
      </c>
      <c r="DC358" s="606"/>
      <c r="DD358" s="606">
        <f t="shared" ca="1" si="582"/>
        <v>0</v>
      </c>
      <c r="DE358" s="125">
        <f t="shared" ca="1" si="583"/>
        <v>0</v>
      </c>
      <c r="DF358" s="125">
        <f t="shared" ca="1" si="584"/>
        <v>0</v>
      </c>
      <c r="DG358" s="125">
        <f t="shared" ca="1" si="585"/>
        <v>0</v>
      </c>
      <c r="DH358" s="125">
        <f t="shared" ca="1" si="586"/>
        <v>0</v>
      </c>
      <c r="DI358" s="125">
        <f t="shared" ca="1" si="587"/>
        <v>0</v>
      </c>
      <c r="DJ358" s="125">
        <f t="shared" ca="1" si="588"/>
        <v>0</v>
      </c>
      <c r="DK358" s="125">
        <f t="shared" ca="1" si="589"/>
        <v>0</v>
      </c>
      <c r="DL358" s="125">
        <f t="shared" ca="1" si="590"/>
        <v>0</v>
      </c>
      <c r="DM358" s="125">
        <f t="shared" ca="1" si="591"/>
        <v>0</v>
      </c>
      <c r="DN358" s="340" t="str">
        <f t="shared" ca="1" si="671"/>
        <v xml:space="preserve">    </v>
      </c>
      <c r="DO358" s="340">
        <f t="shared" ca="1" si="672"/>
        <v>0</v>
      </c>
      <c r="DP358" s="340">
        <f t="shared" ca="1" si="673"/>
        <v>0</v>
      </c>
      <c r="DQ358" s="340">
        <f t="shared" ca="1" si="674"/>
        <v>0</v>
      </c>
      <c r="DR358" s="340">
        <f t="shared" ca="1" si="675"/>
        <v>0</v>
      </c>
      <c r="DS358" s="340">
        <f t="shared" ca="1" si="676"/>
        <v>0</v>
      </c>
    </row>
    <row r="359" spans="1:123">
      <c r="A359">
        <f t="shared" ca="1" si="594"/>
        <v>352</v>
      </c>
      <c r="B359">
        <f t="shared" ca="1" si="595"/>
        <v>0</v>
      </c>
      <c r="C359">
        <f t="shared" ca="1" si="596"/>
        <v>0</v>
      </c>
      <c r="D359">
        <f t="shared" ca="1" si="597"/>
        <v>0</v>
      </c>
      <c r="E359">
        <f t="shared" ca="1" si="598"/>
        <v>0</v>
      </c>
      <c r="F359">
        <f t="shared" ca="1" si="599"/>
        <v>0</v>
      </c>
      <c r="G359" s="123" t="str">
        <f t="shared" ca="1" si="593"/>
        <v>0.0.0</v>
      </c>
      <c r="H359" s="123" t="str">
        <f t="shared" ca="1" si="677"/>
        <v>0.0.0</v>
      </c>
      <c r="I359" s="123" t="str">
        <f t="shared" ca="1" si="677"/>
        <v>0.0.0</v>
      </c>
      <c r="J359" s="123" t="str">
        <f t="shared" ca="1" si="677"/>
        <v>0.0.0</v>
      </c>
      <c r="K359" s="123" t="str">
        <f t="shared" ca="1" si="677"/>
        <v>0.0.0</v>
      </c>
      <c r="L359" s="123" t="str">
        <f t="shared" ca="1" si="677"/>
        <v>0.0.0</v>
      </c>
      <c r="M359" s="123" t="str">
        <f t="shared" ca="1" si="677"/>
        <v>0.0.0</v>
      </c>
      <c r="N359" s="123" t="str">
        <f t="shared" ca="1" si="677"/>
        <v>0.0.0</v>
      </c>
      <c r="O359" s="123">
        <f t="shared" ca="1" si="600"/>
        <v>0</v>
      </c>
      <c r="P359" s="123">
        <f t="shared" ca="1" si="601"/>
        <v>0</v>
      </c>
      <c r="Q359" s="123">
        <f t="shared" ca="1" si="602"/>
        <v>0</v>
      </c>
      <c r="R359" s="123">
        <f t="shared" ca="1" si="602"/>
        <v>0</v>
      </c>
      <c r="S359" s="123">
        <f t="shared" ca="1" si="603"/>
        <v>0</v>
      </c>
      <c r="T359" s="123">
        <f t="shared" ca="1" si="604"/>
        <v>0</v>
      </c>
      <c r="U359" s="123">
        <f t="shared" ca="1" si="605"/>
        <v>0</v>
      </c>
      <c r="V359" s="123">
        <f t="shared" ca="1" si="606"/>
        <v>0</v>
      </c>
      <c r="W359" s="123">
        <f t="shared" ca="1" si="607"/>
        <v>0</v>
      </c>
      <c r="X359" s="123">
        <f t="shared" ca="1" si="608"/>
        <v>0</v>
      </c>
      <c r="Y359" s="123">
        <f t="shared" ca="1" si="609"/>
        <v>0</v>
      </c>
      <c r="Z359" s="123">
        <f t="shared" ca="1" si="610"/>
        <v>0</v>
      </c>
      <c r="AA359" s="123">
        <f t="shared" ca="1" si="611"/>
        <v>0</v>
      </c>
      <c r="AB359" s="123">
        <f t="shared" ca="1" si="612"/>
        <v>0</v>
      </c>
      <c r="AC359" s="123">
        <f t="shared" ca="1" si="613"/>
        <v>0</v>
      </c>
      <c r="AD359" s="123">
        <f t="shared" ca="1" si="614"/>
        <v>0</v>
      </c>
      <c r="AE359" s="123">
        <f t="shared" ca="1" si="615"/>
        <v>0</v>
      </c>
      <c r="AF359" s="123">
        <f t="shared" ca="1" si="616"/>
        <v>0</v>
      </c>
      <c r="AG359" s="123">
        <f t="shared" ca="1" si="617"/>
        <v>0</v>
      </c>
      <c r="AH359" s="123">
        <f t="shared" ca="1" si="618"/>
        <v>0</v>
      </c>
      <c r="AI359" s="123">
        <f t="shared" ca="1" si="619"/>
        <v>0</v>
      </c>
      <c r="AJ359" s="123">
        <f t="shared" ca="1" si="620"/>
        <v>0</v>
      </c>
      <c r="AK359" s="123">
        <f t="shared" ca="1" si="621"/>
        <v>0</v>
      </c>
      <c r="AL359" s="123">
        <f t="shared" ca="1" si="622"/>
        <v>0</v>
      </c>
      <c r="AM359" s="123">
        <f t="shared" ca="1" si="623"/>
        <v>0</v>
      </c>
      <c r="AN359" s="123">
        <f t="shared" ca="1" si="624"/>
        <v>0</v>
      </c>
      <c r="AO359" s="123">
        <f t="shared" ca="1" si="625"/>
        <v>0</v>
      </c>
      <c r="AP359" s="123">
        <f t="shared" ca="1" si="626"/>
        <v>0</v>
      </c>
      <c r="AQ359" s="123">
        <f t="shared" ca="1" si="627"/>
        <v>0</v>
      </c>
      <c r="AR359" s="123">
        <f t="shared" ca="1" si="628"/>
        <v>0</v>
      </c>
      <c r="AS359" s="123">
        <f t="shared" ca="1" si="629"/>
        <v>0</v>
      </c>
      <c r="AT359" s="123">
        <f t="shared" ca="1" si="630"/>
        <v>0</v>
      </c>
      <c r="AU359" s="123">
        <f t="shared" ca="1" si="631"/>
        <v>0</v>
      </c>
      <c r="AV359" s="123">
        <f t="shared" ca="1" si="632"/>
        <v>0</v>
      </c>
      <c r="AW359" s="123">
        <f t="shared" ca="1" si="633"/>
        <v>0</v>
      </c>
      <c r="AX359" s="123">
        <f t="shared" ca="1" si="634"/>
        <v>0</v>
      </c>
      <c r="AY359" s="123">
        <f t="shared" ca="1" si="635"/>
        <v>0</v>
      </c>
      <c r="AZ359" s="123">
        <f t="shared" ca="1" si="636"/>
        <v>0</v>
      </c>
      <c r="BA359" s="123">
        <f t="shared" ca="1" si="637"/>
        <v>0</v>
      </c>
      <c r="BB359" s="123">
        <f t="shared" ca="1" si="638"/>
        <v>0</v>
      </c>
      <c r="BC359" s="123">
        <f t="shared" ca="1" si="639"/>
        <v>0</v>
      </c>
      <c r="BD359" s="123">
        <f t="shared" ca="1" si="640"/>
        <v>0</v>
      </c>
      <c r="BE359" s="123">
        <f t="shared" ca="1" si="641"/>
        <v>0</v>
      </c>
      <c r="BF359" s="123">
        <f t="shared" ca="1" si="642"/>
        <v>0</v>
      </c>
      <c r="BG359" s="123">
        <f t="shared" ca="1" si="643"/>
        <v>0</v>
      </c>
      <c r="BH359" s="123">
        <f t="shared" ca="1" si="644"/>
        <v>0</v>
      </c>
      <c r="BI359" s="123">
        <f t="shared" ca="1" si="645"/>
        <v>0</v>
      </c>
      <c r="BJ359" s="123">
        <f t="shared" ca="1" si="646"/>
        <v>0</v>
      </c>
      <c r="BK359" s="123">
        <f t="shared" ca="1" si="647"/>
        <v>0</v>
      </c>
      <c r="BL359" s="123">
        <f t="shared" ca="1" si="648"/>
        <v>0</v>
      </c>
      <c r="BM359" s="123">
        <f t="shared" ca="1" si="649"/>
        <v>0</v>
      </c>
      <c r="BN359" s="123">
        <f t="shared" ca="1" si="650"/>
        <v>0.65</v>
      </c>
      <c r="BO359" s="123">
        <f t="shared" ca="1" si="651"/>
        <v>0</v>
      </c>
      <c r="BP359" s="340">
        <f t="shared" ca="1" si="652"/>
        <v>0</v>
      </c>
      <c r="BQ359" s="123">
        <f t="shared" ca="1" si="653"/>
        <v>0</v>
      </c>
      <c r="BR359" s="123">
        <f t="shared" ca="1" si="654"/>
        <v>0</v>
      </c>
      <c r="BS359" s="123">
        <f t="shared" ca="1" si="655"/>
        <v>0</v>
      </c>
      <c r="BT359" s="123">
        <f t="shared" ca="1" si="656"/>
        <v>0</v>
      </c>
      <c r="BU359" s="123">
        <f t="shared" ca="1" si="657"/>
        <v>0</v>
      </c>
      <c r="BV359" s="123"/>
      <c r="BW359" s="123">
        <f t="shared" ca="1" si="658"/>
        <v>0</v>
      </c>
      <c r="BX359" s="123"/>
      <c r="BY359" s="123">
        <f t="shared" ca="1" si="659"/>
        <v>0</v>
      </c>
      <c r="BZ359" s="123"/>
      <c r="CA359" s="123">
        <f t="shared" ca="1" si="660"/>
        <v>0</v>
      </c>
      <c r="CB359" s="528">
        <f t="shared" ca="1" si="661"/>
        <v>0</v>
      </c>
      <c r="CC359" s="123">
        <f t="shared" ca="1" si="662"/>
        <v>0</v>
      </c>
      <c r="CD359" s="125">
        <f t="shared" ca="1" si="663"/>
        <v>0</v>
      </c>
      <c r="CE359" s="125">
        <f t="shared" ca="1" si="664"/>
        <v>0</v>
      </c>
      <c r="CF359" s="125">
        <f t="shared" ca="1" si="665"/>
        <v>0</v>
      </c>
      <c r="CG359" s="125">
        <f t="shared" ca="1" si="666"/>
        <v>0</v>
      </c>
      <c r="CH359" s="125">
        <f t="shared" ca="1" si="667"/>
        <v>0</v>
      </c>
      <c r="CI359" s="125">
        <f t="shared" ca="1" si="668"/>
        <v>0</v>
      </c>
      <c r="CJ359" s="125">
        <f t="shared" ca="1" si="669"/>
        <v>0</v>
      </c>
      <c r="CK359" s="125">
        <f t="shared" ca="1" si="670"/>
        <v>0</v>
      </c>
      <c r="CL359" s="125">
        <f t="shared" ca="1" si="565"/>
        <v>0</v>
      </c>
      <c r="CM359" s="125">
        <f t="shared" ca="1" si="566"/>
        <v>0</v>
      </c>
      <c r="CN359" s="125">
        <f t="shared" ca="1" si="567"/>
        <v>0</v>
      </c>
      <c r="CO359" s="125">
        <f t="shared" ca="1" si="568"/>
        <v>0</v>
      </c>
      <c r="CP359" s="125">
        <f t="shared" ca="1" si="569"/>
        <v>0</v>
      </c>
      <c r="CQ359" s="125">
        <f t="shared" ca="1" si="570"/>
        <v>0</v>
      </c>
      <c r="CR359" s="125">
        <f t="shared" ca="1" si="571"/>
        <v>0</v>
      </c>
      <c r="CS359" s="125">
        <f t="shared" ca="1" si="572"/>
        <v>0</v>
      </c>
      <c r="CT359" s="125">
        <f t="shared" ca="1" si="573"/>
        <v>0</v>
      </c>
      <c r="CU359" s="125">
        <f t="shared" ca="1" si="574"/>
        <v>0</v>
      </c>
      <c r="CV359" s="125">
        <f t="shared" ca="1" si="575"/>
        <v>0</v>
      </c>
      <c r="CW359" s="125">
        <f t="shared" ca="1" si="576"/>
        <v>0</v>
      </c>
      <c r="CX359" s="125">
        <f t="shared" ca="1" si="577"/>
        <v>0</v>
      </c>
      <c r="CY359" s="125">
        <f t="shared" ca="1" si="578"/>
        <v>0</v>
      </c>
      <c r="CZ359" s="125">
        <f t="shared" ca="1" si="579"/>
        <v>0</v>
      </c>
      <c r="DA359" s="341">
        <f t="shared" ca="1" si="580"/>
        <v>0</v>
      </c>
      <c r="DB359" s="606">
        <f t="shared" ca="1" si="581"/>
        <v>0</v>
      </c>
      <c r="DC359" s="606"/>
      <c r="DD359" s="606">
        <f t="shared" ca="1" si="582"/>
        <v>0</v>
      </c>
      <c r="DE359" s="125">
        <f t="shared" ca="1" si="583"/>
        <v>0</v>
      </c>
      <c r="DF359" s="125">
        <f t="shared" ca="1" si="584"/>
        <v>0</v>
      </c>
      <c r="DG359" s="125">
        <f t="shared" ca="1" si="585"/>
        <v>0</v>
      </c>
      <c r="DH359" s="125">
        <f t="shared" ca="1" si="586"/>
        <v>0</v>
      </c>
      <c r="DI359" s="125">
        <f t="shared" ca="1" si="587"/>
        <v>0</v>
      </c>
      <c r="DJ359" s="125">
        <f t="shared" ca="1" si="588"/>
        <v>0</v>
      </c>
      <c r="DK359" s="125">
        <f t="shared" ca="1" si="589"/>
        <v>0</v>
      </c>
      <c r="DL359" s="125">
        <f t="shared" ca="1" si="590"/>
        <v>0</v>
      </c>
      <c r="DM359" s="125">
        <f t="shared" ca="1" si="591"/>
        <v>0</v>
      </c>
      <c r="DN359" s="340" t="str">
        <f t="shared" ca="1" si="671"/>
        <v xml:space="preserve">    </v>
      </c>
      <c r="DO359" s="340">
        <f t="shared" ca="1" si="672"/>
        <v>0</v>
      </c>
      <c r="DP359" s="340">
        <f t="shared" ca="1" si="673"/>
        <v>0</v>
      </c>
      <c r="DQ359" s="340">
        <f t="shared" ca="1" si="674"/>
        <v>0</v>
      </c>
      <c r="DR359" s="340">
        <f t="shared" ca="1" si="675"/>
        <v>0</v>
      </c>
      <c r="DS359" s="340">
        <f t="shared" ca="1" si="676"/>
        <v>0</v>
      </c>
    </row>
    <row r="360" spans="1:123">
      <c r="A360">
        <f t="shared" ca="1" si="594"/>
        <v>353</v>
      </c>
      <c r="B360">
        <f t="shared" ca="1" si="595"/>
        <v>0</v>
      </c>
      <c r="C360">
        <f t="shared" ca="1" si="596"/>
        <v>0</v>
      </c>
      <c r="D360">
        <f t="shared" ca="1" si="597"/>
        <v>0</v>
      </c>
      <c r="E360">
        <f t="shared" ca="1" si="598"/>
        <v>0</v>
      </c>
      <c r="F360">
        <f t="shared" ca="1" si="599"/>
        <v>0</v>
      </c>
      <c r="G360" s="123" t="str">
        <f t="shared" ca="1" si="593"/>
        <v>0.0.0</v>
      </c>
      <c r="H360" s="123" t="str">
        <f t="shared" ca="1" si="677"/>
        <v>0.0.0</v>
      </c>
      <c r="I360" s="123" t="str">
        <f t="shared" ca="1" si="677"/>
        <v>0.0.0</v>
      </c>
      <c r="J360" s="123" t="str">
        <f t="shared" ca="1" si="677"/>
        <v>0.0.0</v>
      </c>
      <c r="K360" s="123" t="str">
        <f t="shared" ca="1" si="677"/>
        <v>0.0.0</v>
      </c>
      <c r="L360" s="123" t="str">
        <f t="shared" ca="1" si="677"/>
        <v>0.0.0</v>
      </c>
      <c r="M360" s="123" t="str">
        <f t="shared" ca="1" si="677"/>
        <v>0.0.0</v>
      </c>
      <c r="N360" s="123" t="str">
        <f t="shared" ca="1" si="677"/>
        <v>0.0.0</v>
      </c>
      <c r="O360" s="123">
        <f t="shared" ca="1" si="600"/>
        <v>0</v>
      </c>
      <c r="P360" s="123">
        <f t="shared" ca="1" si="601"/>
        <v>0</v>
      </c>
      <c r="Q360" s="123">
        <f t="shared" ca="1" si="602"/>
        <v>0</v>
      </c>
      <c r="R360" s="123">
        <f t="shared" ca="1" si="602"/>
        <v>0</v>
      </c>
      <c r="S360" s="123">
        <f t="shared" ca="1" si="603"/>
        <v>0</v>
      </c>
      <c r="T360" s="123">
        <f t="shared" ca="1" si="604"/>
        <v>0</v>
      </c>
      <c r="U360" s="123">
        <f t="shared" ca="1" si="605"/>
        <v>0</v>
      </c>
      <c r="V360" s="123">
        <f t="shared" ca="1" si="606"/>
        <v>0</v>
      </c>
      <c r="W360" s="123">
        <f t="shared" ca="1" si="607"/>
        <v>0</v>
      </c>
      <c r="X360" s="123">
        <f t="shared" ca="1" si="608"/>
        <v>0</v>
      </c>
      <c r="Y360" s="123">
        <f t="shared" ca="1" si="609"/>
        <v>0</v>
      </c>
      <c r="Z360" s="123">
        <f t="shared" ca="1" si="610"/>
        <v>0</v>
      </c>
      <c r="AA360" s="123">
        <f t="shared" ca="1" si="611"/>
        <v>0</v>
      </c>
      <c r="AB360" s="123">
        <f t="shared" ca="1" si="612"/>
        <v>0</v>
      </c>
      <c r="AC360" s="123">
        <f t="shared" ca="1" si="613"/>
        <v>0</v>
      </c>
      <c r="AD360" s="123">
        <f t="shared" ca="1" si="614"/>
        <v>0</v>
      </c>
      <c r="AE360" s="123">
        <f t="shared" ca="1" si="615"/>
        <v>0</v>
      </c>
      <c r="AF360" s="123">
        <f t="shared" ca="1" si="616"/>
        <v>0</v>
      </c>
      <c r="AG360" s="123">
        <f t="shared" ca="1" si="617"/>
        <v>0</v>
      </c>
      <c r="AH360" s="123">
        <f t="shared" ca="1" si="618"/>
        <v>0</v>
      </c>
      <c r="AI360" s="123">
        <f t="shared" ca="1" si="619"/>
        <v>0</v>
      </c>
      <c r="AJ360" s="123">
        <f t="shared" ca="1" si="620"/>
        <v>0</v>
      </c>
      <c r="AK360" s="123">
        <f t="shared" ca="1" si="621"/>
        <v>0</v>
      </c>
      <c r="AL360" s="123">
        <f t="shared" ca="1" si="622"/>
        <v>0</v>
      </c>
      <c r="AM360" s="123">
        <f t="shared" ca="1" si="623"/>
        <v>0</v>
      </c>
      <c r="AN360" s="123">
        <f t="shared" ca="1" si="624"/>
        <v>0</v>
      </c>
      <c r="AO360" s="123">
        <f t="shared" ca="1" si="625"/>
        <v>0</v>
      </c>
      <c r="AP360" s="123">
        <f t="shared" ca="1" si="626"/>
        <v>0</v>
      </c>
      <c r="AQ360" s="123">
        <f t="shared" ca="1" si="627"/>
        <v>0</v>
      </c>
      <c r="AR360" s="123">
        <f t="shared" ca="1" si="628"/>
        <v>0</v>
      </c>
      <c r="AS360" s="123">
        <f t="shared" ca="1" si="629"/>
        <v>0</v>
      </c>
      <c r="AT360" s="123">
        <f t="shared" ca="1" si="630"/>
        <v>0</v>
      </c>
      <c r="AU360" s="123">
        <f t="shared" ca="1" si="631"/>
        <v>0</v>
      </c>
      <c r="AV360" s="123">
        <f t="shared" ca="1" si="632"/>
        <v>0</v>
      </c>
      <c r="AW360" s="123">
        <f t="shared" ca="1" si="633"/>
        <v>0</v>
      </c>
      <c r="AX360" s="123">
        <f t="shared" ca="1" si="634"/>
        <v>0</v>
      </c>
      <c r="AY360" s="123">
        <f t="shared" ca="1" si="635"/>
        <v>0</v>
      </c>
      <c r="AZ360" s="123">
        <f t="shared" ca="1" si="636"/>
        <v>0</v>
      </c>
      <c r="BA360" s="123">
        <f t="shared" ca="1" si="637"/>
        <v>0</v>
      </c>
      <c r="BB360" s="123">
        <f t="shared" ca="1" si="638"/>
        <v>0</v>
      </c>
      <c r="BC360" s="123">
        <f t="shared" ca="1" si="639"/>
        <v>0</v>
      </c>
      <c r="BD360" s="123">
        <f t="shared" ca="1" si="640"/>
        <v>0</v>
      </c>
      <c r="BE360" s="123">
        <f t="shared" ca="1" si="641"/>
        <v>0</v>
      </c>
      <c r="BF360" s="123">
        <f t="shared" ca="1" si="642"/>
        <v>0</v>
      </c>
      <c r="BG360" s="123">
        <f t="shared" ca="1" si="643"/>
        <v>0</v>
      </c>
      <c r="BH360" s="123">
        <f t="shared" ca="1" si="644"/>
        <v>0</v>
      </c>
      <c r="BI360" s="123">
        <f t="shared" ca="1" si="645"/>
        <v>0</v>
      </c>
      <c r="BJ360" s="123">
        <f t="shared" ca="1" si="646"/>
        <v>0</v>
      </c>
      <c r="BK360" s="123">
        <f t="shared" ca="1" si="647"/>
        <v>0</v>
      </c>
      <c r="BL360" s="123">
        <f t="shared" ca="1" si="648"/>
        <v>0</v>
      </c>
      <c r="BM360" s="123">
        <f t="shared" ca="1" si="649"/>
        <v>0</v>
      </c>
      <c r="BN360" s="123">
        <f t="shared" ca="1" si="650"/>
        <v>0.65</v>
      </c>
      <c r="BO360" s="123">
        <f t="shared" ca="1" si="651"/>
        <v>0</v>
      </c>
      <c r="BP360" s="340">
        <f t="shared" ca="1" si="652"/>
        <v>0</v>
      </c>
      <c r="BQ360" s="123">
        <f t="shared" ca="1" si="653"/>
        <v>0</v>
      </c>
      <c r="BR360" s="123">
        <f t="shared" ca="1" si="654"/>
        <v>0</v>
      </c>
      <c r="BS360" s="123">
        <f t="shared" ca="1" si="655"/>
        <v>0</v>
      </c>
      <c r="BT360" s="123">
        <f t="shared" ca="1" si="656"/>
        <v>0</v>
      </c>
      <c r="BU360" s="123">
        <f t="shared" ca="1" si="657"/>
        <v>0</v>
      </c>
      <c r="BV360" s="123"/>
      <c r="BW360" s="123">
        <f t="shared" ca="1" si="658"/>
        <v>0</v>
      </c>
      <c r="BX360" s="123"/>
      <c r="BY360" s="123">
        <f t="shared" ca="1" si="659"/>
        <v>0</v>
      </c>
      <c r="BZ360" s="123"/>
      <c r="CA360" s="123">
        <f t="shared" ca="1" si="660"/>
        <v>0</v>
      </c>
      <c r="CB360" s="528">
        <f t="shared" ca="1" si="661"/>
        <v>0</v>
      </c>
      <c r="CC360" s="123">
        <f t="shared" ca="1" si="662"/>
        <v>0</v>
      </c>
      <c r="CD360" s="125">
        <f t="shared" ca="1" si="663"/>
        <v>0</v>
      </c>
      <c r="CE360" s="125">
        <f t="shared" ca="1" si="664"/>
        <v>0</v>
      </c>
      <c r="CF360" s="125">
        <f t="shared" ca="1" si="665"/>
        <v>0</v>
      </c>
      <c r="CG360" s="125">
        <f t="shared" ca="1" si="666"/>
        <v>0</v>
      </c>
      <c r="CH360" s="125">
        <f t="shared" ca="1" si="667"/>
        <v>0</v>
      </c>
      <c r="CI360" s="125">
        <f t="shared" ca="1" si="668"/>
        <v>0</v>
      </c>
      <c r="CJ360" s="125">
        <f t="shared" ca="1" si="669"/>
        <v>0</v>
      </c>
      <c r="CK360" s="125">
        <f t="shared" ca="1" si="670"/>
        <v>0</v>
      </c>
      <c r="CL360" s="125">
        <f t="shared" ca="1" si="565"/>
        <v>0</v>
      </c>
      <c r="CM360" s="125">
        <f t="shared" ca="1" si="566"/>
        <v>0</v>
      </c>
      <c r="CN360" s="125">
        <f t="shared" ca="1" si="567"/>
        <v>0</v>
      </c>
      <c r="CO360" s="125">
        <f t="shared" ca="1" si="568"/>
        <v>0</v>
      </c>
      <c r="CP360" s="125">
        <f t="shared" ca="1" si="569"/>
        <v>0</v>
      </c>
      <c r="CQ360" s="125">
        <f t="shared" ca="1" si="570"/>
        <v>0</v>
      </c>
      <c r="CR360" s="125">
        <f t="shared" ca="1" si="571"/>
        <v>0</v>
      </c>
      <c r="CS360" s="125">
        <f t="shared" ca="1" si="572"/>
        <v>0</v>
      </c>
      <c r="CT360" s="125">
        <f t="shared" ca="1" si="573"/>
        <v>0</v>
      </c>
      <c r="CU360" s="125">
        <f t="shared" ca="1" si="574"/>
        <v>0</v>
      </c>
      <c r="CV360" s="125">
        <f t="shared" ca="1" si="575"/>
        <v>0</v>
      </c>
      <c r="CW360" s="125">
        <f t="shared" ca="1" si="576"/>
        <v>0</v>
      </c>
      <c r="CX360" s="125">
        <f t="shared" ca="1" si="577"/>
        <v>0</v>
      </c>
      <c r="CY360" s="125">
        <f t="shared" ca="1" si="578"/>
        <v>0</v>
      </c>
      <c r="CZ360" s="125">
        <f t="shared" ca="1" si="579"/>
        <v>0</v>
      </c>
      <c r="DA360" s="341">
        <f t="shared" ca="1" si="580"/>
        <v>0</v>
      </c>
      <c r="DB360" s="606">
        <f t="shared" ca="1" si="581"/>
        <v>0</v>
      </c>
      <c r="DC360" s="606"/>
      <c r="DD360" s="606">
        <f t="shared" ca="1" si="582"/>
        <v>0</v>
      </c>
      <c r="DE360" s="125">
        <f t="shared" ca="1" si="583"/>
        <v>0</v>
      </c>
      <c r="DF360" s="125">
        <f t="shared" ca="1" si="584"/>
        <v>0</v>
      </c>
      <c r="DG360" s="125">
        <f t="shared" ca="1" si="585"/>
        <v>0</v>
      </c>
      <c r="DH360" s="125">
        <f t="shared" ca="1" si="586"/>
        <v>0</v>
      </c>
      <c r="DI360" s="125">
        <f t="shared" ca="1" si="587"/>
        <v>0</v>
      </c>
      <c r="DJ360" s="125">
        <f t="shared" ca="1" si="588"/>
        <v>0</v>
      </c>
      <c r="DK360" s="125">
        <f t="shared" ca="1" si="589"/>
        <v>0</v>
      </c>
      <c r="DL360" s="125">
        <f t="shared" ca="1" si="590"/>
        <v>0</v>
      </c>
      <c r="DM360" s="125">
        <f t="shared" ca="1" si="591"/>
        <v>0</v>
      </c>
      <c r="DN360" s="340" t="str">
        <f t="shared" ca="1" si="671"/>
        <v xml:space="preserve">    </v>
      </c>
      <c r="DO360" s="340">
        <f t="shared" ca="1" si="672"/>
        <v>0</v>
      </c>
      <c r="DP360" s="340">
        <f t="shared" ca="1" si="673"/>
        <v>0</v>
      </c>
      <c r="DQ360" s="340">
        <f t="shared" ca="1" si="674"/>
        <v>0</v>
      </c>
      <c r="DR360" s="340">
        <f t="shared" ca="1" si="675"/>
        <v>0</v>
      </c>
      <c r="DS360" s="340">
        <f t="shared" ca="1" si="676"/>
        <v>0</v>
      </c>
    </row>
    <row r="361" spans="1:123">
      <c r="A361">
        <f t="shared" ca="1" si="594"/>
        <v>354</v>
      </c>
      <c r="B361">
        <f t="shared" ca="1" si="595"/>
        <v>0</v>
      </c>
      <c r="C361">
        <f t="shared" ca="1" si="596"/>
        <v>0</v>
      </c>
      <c r="D361">
        <f t="shared" ca="1" si="597"/>
        <v>0</v>
      </c>
      <c r="E361">
        <f t="shared" ca="1" si="598"/>
        <v>0</v>
      </c>
      <c r="F361">
        <f t="shared" ca="1" si="599"/>
        <v>0</v>
      </c>
      <c r="G361" s="123" t="str">
        <f t="shared" ca="1" si="593"/>
        <v>0.0.0</v>
      </c>
      <c r="H361" s="123" t="str">
        <f t="shared" ca="1" si="677"/>
        <v>0.0.0</v>
      </c>
      <c r="I361" s="123" t="str">
        <f t="shared" ca="1" si="677"/>
        <v>0.0.0</v>
      </c>
      <c r="J361" s="123" t="str">
        <f t="shared" ca="1" si="677"/>
        <v>0.0.0</v>
      </c>
      <c r="K361" s="123" t="str">
        <f t="shared" ca="1" si="677"/>
        <v>0.0.0</v>
      </c>
      <c r="L361" s="123" t="str">
        <f t="shared" ca="1" si="677"/>
        <v>0.0.0</v>
      </c>
      <c r="M361" s="123" t="str">
        <f t="shared" ca="1" si="677"/>
        <v>0.0.0</v>
      </c>
      <c r="N361" s="123" t="str">
        <f t="shared" ca="1" si="677"/>
        <v>0.0.0</v>
      </c>
      <c r="O361" s="123">
        <f t="shared" ca="1" si="600"/>
        <v>0</v>
      </c>
      <c r="P361" s="123">
        <f t="shared" ca="1" si="601"/>
        <v>0</v>
      </c>
      <c r="Q361" s="123">
        <f t="shared" ca="1" si="602"/>
        <v>0</v>
      </c>
      <c r="R361" s="123">
        <f t="shared" ca="1" si="602"/>
        <v>0</v>
      </c>
      <c r="S361" s="123">
        <f t="shared" ca="1" si="603"/>
        <v>0</v>
      </c>
      <c r="T361" s="123">
        <f t="shared" ca="1" si="604"/>
        <v>0</v>
      </c>
      <c r="U361" s="123">
        <f t="shared" ca="1" si="605"/>
        <v>0</v>
      </c>
      <c r="V361" s="123">
        <f t="shared" ca="1" si="606"/>
        <v>0</v>
      </c>
      <c r="W361" s="123">
        <f t="shared" ca="1" si="607"/>
        <v>0</v>
      </c>
      <c r="X361" s="123">
        <f t="shared" ca="1" si="608"/>
        <v>0</v>
      </c>
      <c r="Y361" s="123">
        <f t="shared" ca="1" si="609"/>
        <v>0</v>
      </c>
      <c r="Z361" s="123">
        <f t="shared" ca="1" si="610"/>
        <v>0</v>
      </c>
      <c r="AA361" s="123">
        <f t="shared" ca="1" si="611"/>
        <v>0</v>
      </c>
      <c r="AB361" s="123">
        <f t="shared" ca="1" si="612"/>
        <v>0</v>
      </c>
      <c r="AC361" s="123">
        <f t="shared" ca="1" si="613"/>
        <v>0</v>
      </c>
      <c r="AD361" s="123">
        <f t="shared" ca="1" si="614"/>
        <v>0</v>
      </c>
      <c r="AE361" s="123">
        <f t="shared" ca="1" si="615"/>
        <v>0</v>
      </c>
      <c r="AF361" s="123">
        <f t="shared" ca="1" si="616"/>
        <v>0</v>
      </c>
      <c r="AG361" s="123">
        <f t="shared" ca="1" si="617"/>
        <v>0</v>
      </c>
      <c r="AH361" s="123">
        <f t="shared" ca="1" si="618"/>
        <v>0</v>
      </c>
      <c r="AI361" s="123">
        <f t="shared" ca="1" si="619"/>
        <v>0</v>
      </c>
      <c r="AJ361" s="123">
        <f t="shared" ca="1" si="620"/>
        <v>0</v>
      </c>
      <c r="AK361" s="123">
        <f t="shared" ca="1" si="621"/>
        <v>0</v>
      </c>
      <c r="AL361" s="123">
        <f t="shared" ca="1" si="622"/>
        <v>0</v>
      </c>
      <c r="AM361" s="123">
        <f t="shared" ca="1" si="623"/>
        <v>0</v>
      </c>
      <c r="AN361" s="123">
        <f t="shared" ca="1" si="624"/>
        <v>0</v>
      </c>
      <c r="AO361" s="123">
        <f t="shared" ca="1" si="625"/>
        <v>0</v>
      </c>
      <c r="AP361" s="123">
        <f t="shared" ca="1" si="626"/>
        <v>0</v>
      </c>
      <c r="AQ361" s="123">
        <f t="shared" ca="1" si="627"/>
        <v>0</v>
      </c>
      <c r="AR361" s="123">
        <f t="shared" ca="1" si="628"/>
        <v>0</v>
      </c>
      <c r="AS361" s="123">
        <f t="shared" ca="1" si="629"/>
        <v>0</v>
      </c>
      <c r="AT361" s="123">
        <f t="shared" ca="1" si="630"/>
        <v>0</v>
      </c>
      <c r="AU361" s="123">
        <f t="shared" ca="1" si="631"/>
        <v>0</v>
      </c>
      <c r="AV361" s="123">
        <f t="shared" ca="1" si="632"/>
        <v>0</v>
      </c>
      <c r="AW361" s="123">
        <f t="shared" ca="1" si="633"/>
        <v>0</v>
      </c>
      <c r="AX361" s="123">
        <f t="shared" ca="1" si="634"/>
        <v>0</v>
      </c>
      <c r="AY361" s="123">
        <f t="shared" ca="1" si="635"/>
        <v>0</v>
      </c>
      <c r="AZ361" s="123">
        <f t="shared" ca="1" si="636"/>
        <v>0</v>
      </c>
      <c r="BA361" s="123">
        <f t="shared" ca="1" si="637"/>
        <v>0</v>
      </c>
      <c r="BB361" s="123">
        <f t="shared" ca="1" si="638"/>
        <v>0</v>
      </c>
      <c r="BC361" s="123">
        <f t="shared" ca="1" si="639"/>
        <v>0</v>
      </c>
      <c r="BD361" s="123">
        <f t="shared" ca="1" si="640"/>
        <v>0</v>
      </c>
      <c r="BE361" s="123">
        <f t="shared" ca="1" si="641"/>
        <v>0</v>
      </c>
      <c r="BF361" s="123">
        <f t="shared" ca="1" si="642"/>
        <v>0</v>
      </c>
      <c r="BG361" s="123">
        <f t="shared" ca="1" si="643"/>
        <v>0</v>
      </c>
      <c r="BH361" s="123">
        <f t="shared" ca="1" si="644"/>
        <v>0</v>
      </c>
      <c r="BI361" s="123">
        <f t="shared" ca="1" si="645"/>
        <v>0</v>
      </c>
      <c r="BJ361" s="123">
        <f t="shared" ca="1" si="646"/>
        <v>0</v>
      </c>
      <c r="BK361" s="123">
        <f t="shared" ca="1" si="647"/>
        <v>0</v>
      </c>
      <c r="BL361" s="123">
        <f t="shared" ca="1" si="648"/>
        <v>0</v>
      </c>
      <c r="BM361" s="123">
        <f t="shared" ca="1" si="649"/>
        <v>0</v>
      </c>
      <c r="BN361" s="123">
        <f t="shared" ca="1" si="650"/>
        <v>0.65</v>
      </c>
      <c r="BO361" s="123">
        <f t="shared" ca="1" si="651"/>
        <v>0</v>
      </c>
      <c r="BP361" s="340">
        <f t="shared" ca="1" si="652"/>
        <v>0</v>
      </c>
      <c r="BQ361" s="123">
        <f t="shared" ca="1" si="653"/>
        <v>0</v>
      </c>
      <c r="BR361" s="123">
        <f t="shared" ca="1" si="654"/>
        <v>0</v>
      </c>
      <c r="BS361" s="123">
        <f t="shared" ca="1" si="655"/>
        <v>0</v>
      </c>
      <c r="BT361" s="123">
        <f t="shared" ca="1" si="656"/>
        <v>0</v>
      </c>
      <c r="BU361" s="123">
        <f t="shared" ca="1" si="657"/>
        <v>0</v>
      </c>
      <c r="BV361" s="123"/>
      <c r="BW361" s="123">
        <f t="shared" ca="1" si="658"/>
        <v>0</v>
      </c>
      <c r="BX361" s="123"/>
      <c r="BY361" s="123">
        <f t="shared" ca="1" si="659"/>
        <v>0</v>
      </c>
      <c r="BZ361" s="123"/>
      <c r="CA361" s="123">
        <f t="shared" ca="1" si="660"/>
        <v>0</v>
      </c>
      <c r="CB361" s="528">
        <f t="shared" ca="1" si="661"/>
        <v>0</v>
      </c>
      <c r="CC361" s="123">
        <f t="shared" ca="1" si="662"/>
        <v>0</v>
      </c>
      <c r="CD361" s="125">
        <f t="shared" ca="1" si="663"/>
        <v>0</v>
      </c>
      <c r="CE361" s="125">
        <f t="shared" ca="1" si="664"/>
        <v>0</v>
      </c>
      <c r="CF361" s="125">
        <f t="shared" ca="1" si="665"/>
        <v>0</v>
      </c>
      <c r="CG361" s="125">
        <f t="shared" ca="1" si="666"/>
        <v>0</v>
      </c>
      <c r="CH361" s="125">
        <f t="shared" ca="1" si="667"/>
        <v>0</v>
      </c>
      <c r="CI361" s="125">
        <f t="shared" ca="1" si="668"/>
        <v>0</v>
      </c>
      <c r="CJ361" s="125">
        <f t="shared" ca="1" si="669"/>
        <v>0</v>
      </c>
      <c r="CK361" s="125">
        <f t="shared" ca="1" si="670"/>
        <v>0</v>
      </c>
      <c r="CL361" s="125">
        <f t="shared" ca="1" si="565"/>
        <v>0</v>
      </c>
      <c r="CM361" s="125">
        <f t="shared" ca="1" si="566"/>
        <v>0</v>
      </c>
      <c r="CN361" s="125">
        <f t="shared" ca="1" si="567"/>
        <v>0</v>
      </c>
      <c r="CO361" s="125">
        <f t="shared" ca="1" si="568"/>
        <v>0</v>
      </c>
      <c r="CP361" s="125">
        <f t="shared" ca="1" si="569"/>
        <v>0</v>
      </c>
      <c r="CQ361" s="125">
        <f t="shared" ca="1" si="570"/>
        <v>0</v>
      </c>
      <c r="CR361" s="125">
        <f t="shared" ca="1" si="571"/>
        <v>0</v>
      </c>
      <c r="CS361" s="125">
        <f t="shared" ca="1" si="572"/>
        <v>0</v>
      </c>
      <c r="CT361" s="125">
        <f t="shared" ca="1" si="573"/>
        <v>0</v>
      </c>
      <c r="CU361" s="125">
        <f t="shared" ca="1" si="574"/>
        <v>0</v>
      </c>
      <c r="CV361" s="125">
        <f t="shared" ca="1" si="575"/>
        <v>0</v>
      </c>
      <c r="CW361" s="125">
        <f t="shared" ca="1" si="576"/>
        <v>0</v>
      </c>
      <c r="CX361" s="125">
        <f t="shared" ca="1" si="577"/>
        <v>0</v>
      </c>
      <c r="CY361" s="125">
        <f t="shared" ca="1" si="578"/>
        <v>0</v>
      </c>
      <c r="CZ361" s="125">
        <f t="shared" ca="1" si="579"/>
        <v>0</v>
      </c>
      <c r="DA361" s="341">
        <f t="shared" ca="1" si="580"/>
        <v>0</v>
      </c>
      <c r="DB361" s="606">
        <f t="shared" ca="1" si="581"/>
        <v>0</v>
      </c>
      <c r="DC361" s="606"/>
      <c r="DD361" s="606">
        <f t="shared" ca="1" si="582"/>
        <v>0</v>
      </c>
      <c r="DE361" s="125">
        <f t="shared" ca="1" si="583"/>
        <v>0</v>
      </c>
      <c r="DF361" s="125">
        <f t="shared" ca="1" si="584"/>
        <v>0</v>
      </c>
      <c r="DG361" s="125">
        <f t="shared" ca="1" si="585"/>
        <v>0</v>
      </c>
      <c r="DH361" s="125">
        <f t="shared" ca="1" si="586"/>
        <v>0</v>
      </c>
      <c r="DI361" s="125">
        <f t="shared" ca="1" si="587"/>
        <v>0</v>
      </c>
      <c r="DJ361" s="125">
        <f t="shared" ca="1" si="588"/>
        <v>0</v>
      </c>
      <c r="DK361" s="125">
        <f t="shared" ca="1" si="589"/>
        <v>0</v>
      </c>
      <c r="DL361" s="125">
        <f t="shared" ca="1" si="590"/>
        <v>0</v>
      </c>
      <c r="DM361" s="125">
        <f t="shared" ca="1" si="591"/>
        <v>0</v>
      </c>
      <c r="DN361" s="340" t="str">
        <f t="shared" ca="1" si="671"/>
        <v xml:space="preserve">    </v>
      </c>
      <c r="DO361" s="340">
        <f t="shared" ca="1" si="672"/>
        <v>0</v>
      </c>
      <c r="DP361" s="340">
        <f t="shared" ca="1" si="673"/>
        <v>0</v>
      </c>
      <c r="DQ361" s="340">
        <f t="shared" ca="1" si="674"/>
        <v>0</v>
      </c>
      <c r="DR361" s="340">
        <f t="shared" ca="1" si="675"/>
        <v>0</v>
      </c>
      <c r="DS361" s="340">
        <f t="shared" ca="1" si="676"/>
        <v>0</v>
      </c>
    </row>
    <row r="362" spans="1:123">
      <c r="A362">
        <f t="shared" ca="1" si="594"/>
        <v>355</v>
      </c>
      <c r="B362">
        <f t="shared" ca="1" si="595"/>
        <v>0</v>
      </c>
      <c r="C362">
        <f t="shared" ca="1" si="596"/>
        <v>0</v>
      </c>
      <c r="D362">
        <f t="shared" ca="1" si="597"/>
        <v>0</v>
      </c>
      <c r="E362">
        <f t="shared" ca="1" si="598"/>
        <v>0</v>
      </c>
      <c r="F362">
        <f t="shared" ca="1" si="599"/>
        <v>0</v>
      </c>
      <c r="G362" s="123" t="str">
        <f t="shared" ca="1" si="593"/>
        <v>0.0.0</v>
      </c>
      <c r="H362" s="123" t="str">
        <f t="shared" ca="1" si="677"/>
        <v>0.0.0</v>
      </c>
      <c r="I362" s="123" t="str">
        <f t="shared" ca="1" si="677"/>
        <v>0.0.0</v>
      </c>
      <c r="J362" s="123" t="str">
        <f t="shared" ca="1" si="677"/>
        <v>0.0.0</v>
      </c>
      <c r="K362" s="123" t="str">
        <f t="shared" ca="1" si="677"/>
        <v>0.0.0</v>
      </c>
      <c r="L362" s="123" t="str">
        <f t="shared" ca="1" si="677"/>
        <v>0.0.0</v>
      </c>
      <c r="M362" s="123" t="str">
        <f t="shared" ca="1" si="677"/>
        <v>0.0.0</v>
      </c>
      <c r="N362" s="123" t="str">
        <f t="shared" ca="1" si="677"/>
        <v>0.0.0</v>
      </c>
      <c r="O362" s="123">
        <f t="shared" ca="1" si="600"/>
        <v>0</v>
      </c>
      <c r="P362" s="123">
        <f t="shared" ca="1" si="601"/>
        <v>0</v>
      </c>
      <c r="Q362" s="123">
        <f t="shared" ca="1" si="602"/>
        <v>0</v>
      </c>
      <c r="R362" s="123">
        <f t="shared" ca="1" si="602"/>
        <v>0</v>
      </c>
      <c r="S362" s="123">
        <f t="shared" ca="1" si="603"/>
        <v>0</v>
      </c>
      <c r="T362" s="123">
        <f t="shared" ca="1" si="604"/>
        <v>0</v>
      </c>
      <c r="U362" s="123">
        <f t="shared" ca="1" si="605"/>
        <v>0</v>
      </c>
      <c r="V362" s="123">
        <f t="shared" ca="1" si="606"/>
        <v>0</v>
      </c>
      <c r="W362" s="123">
        <f t="shared" ca="1" si="607"/>
        <v>0</v>
      </c>
      <c r="X362" s="123">
        <f t="shared" ca="1" si="608"/>
        <v>0</v>
      </c>
      <c r="Y362" s="123">
        <f t="shared" ca="1" si="609"/>
        <v>0</v>
      </c>
      <c r="Z362" s="123">
        <f t="shared" ca="1" si="610"/>
        <v>0</v>
      </c>
      <c r="AA362" s="123">
        <f t="shared" ca="1" si="611"/>
        <v>0</v>
      </c>
      <c r="AB362" s="123">
        <f t="shared" ca="1" si="612"/>
        <v>0</v>
      </c>
      <c r="AC362" s="123">
        <f t="shared" ca="1" si="613"/>
        <v>0</v>
      </c>
      <c r="AD362" s="123">
        <f t="shared" ca="1" si="614"/>
        <v>0</v>
      </c>
      <c r="AE362" s="123">
        <f t="shared" ca="1" si="615"/>
        <v>0</v>
      </c>
      <c r="AF362" s="123">
        <f t="shared" ca="1" si="616"/>
        <v>0</v>
      </c>
      <c r="AG362" s="123">
        <f t="shared" ca="1" si="617"/>
        <v>0</v>
      </c>
      <c r="AH362" s="123">
        <f t="shared" ca="1" si="618"/>
        <v>0</v>
      </c>
      <c r="AI362" s="123">
        <f t="shared" ca="1" si="619"/>
        <v>0</v>
      </c>
      <c r="AJ362" s="123">
        <f t="shared" ca="1" si="620"/>
        <v>0</v>
      </c>
      <c r="AK362" s="123">
        <f t="shared" ca="1" si="621"/>
        <v>0</v>
      </c>
      <c r="AL362" s="123">
        <f t="shared" ca="1" si="622"/>
        <v>0</v>
      </c>
      <c r="AM362" s="123">
        <f t="shared" ca="1" si="623"/>
        <v>0</v>
      </c>
      <c r="AN362" s="123">
        <f t="shared" ca="1" si="624"/>
        <v>0</v>
      </c>
      <c r="AO362" s="123">
        <f t="shared" ca="1" si="625"/>
        <v>0</v>
      </c>
      <c r="AP362" s="123">
        <f t="shared" ca="1" si="626"/>
        <v>0</v>
      </c>
      <c r="AQ362" s="123">
        <f t="shared" ca="1" si="627"/>
        <v>0</v>
      </c>
      <c r="AR362" s="123">
        <f t="shared" ca="1" si="628"/>
        <v>0</v>
      </c>
      <c r="AS362" s="123">
        <f t="shared" ca="1" si="629"/>
        <v>0</v>
      </c>
      <c r="AT362" s="123">
        <f t="shared" ca="1" si="630"/>
        <v>0</v>
      </c>
      <c r="AU362" s="123">
        <f t="shared" ca="1" si="631"/>
        <v>0</v>
      </c>
      <c r="AV362" s="123">
        <f t="shared" ca="1" si="632"/>
        <v>0</v>
      </c>
      <c r="AW362" s="123">
        <f t="shared" ca="1" si="633"/>
        <v>0</v>
      </c>
      <c r="AX362" s="123">
        <f t="shared" ca="1" si="634"/>
        <v>0</v>
      </c>
      <c r="AY362" s="123">
        <f t="shared" ca="1" si="635"/>
        <v>0</v>
      </c>
      <c r="AZ362" s="123">
        <f t="shared" ca="1" si="636"/>
        <v>0</v>
      </c>
      <c r="BA362" s="123">
        <f t="shared" ca="1" si="637"/>
        <v>0</v>
      </c>
      <c r="BB362" s="123">
        <f t="shared" ca="1" si="638"/>
        <v>0</v>
      </c>
      <c r="BC362" s="123">
        <f t="shared" ca="1" si="639"/>
        <v>0</v>
      </c>
      <c r="BD362" s="123">
        <f t="shared" ca="1" si="640"/>
        <v>0</v>
      </c>
      <c r="BE362" s="123">
        <f t="shared" ca="1" si="641"/>
        <v>0</v>
      </c>
      <c r="BF362" s="123">
        <f t="shared" ca="1" si="642"/>
        <v>0</v>
      </c>
      <c r="BG362" s="123">
        <f t="shared" ca="1" si="643"/>
        <v>0</v>
      </c>
      <c r="BH362" s="123">
        <f t="shared" ca="1" si="644"/>
        <v>0</v>
      </c>
      <c r="BI362" s="123">
        <f t="shared" ca="1" si="645"/>
        <v>0</v>
      </c>
      <c r="BJ362" s="123">
        <f t="shared" ca="1" si="646"/>
        <v>0</v>
      </c>
      <c r="BK362" s="123">
        <f t="shared" ca="1" si="647"/>
        <v>0</v>
      </c>
      <c r="BL362" s="123">
        <f t="shared" ca="1" si="648"/>
        <v>0</v>
      </c>
      <c r="BM362" s="123">
        <f t="shared" ca="1" si="649"/>
        <v>0</v>
      </c>
      <c r="BN362" s="123">
        <f t="shared" ca="1" si="650"/>
        <v>0.65</v>
      </c>
      <c r="BO362" s="123">
        <f t="shared" ca="1" si="651"/>
        <v>0</v>
      </c>
      <c r="BP362" s="340">
        <f t="shared" ca="1" si="652"/>
        <v>0</v>
      </c>
      <c r="BQ362" s="123">
        <f t="shared" ca="1" si="653"/>
        <v>0</v>
      </c>
      <c r="BR362" s="123">
        <f t="shared" ca="1" si="654"/>
        <v>0</v>
      </c>
      <c r="BS362" s="123">
        <f t="shared" ca="1" si="655"/>
        <v>0</v>
      </c>
      <c r="BT362" s="123">
        <f t="shared" ca="1" si="656"/>
        <v>0</v>
      </c>
      <c r="BU362" s="123">
        <f t="shared" ca="1" si="657"/>
        <v>0</v>
      </c>
      <c r="BV362" s="123"/>
      <c r="BW362" s="123">
        <f t="shared" ca="1" si="658"/>
        <v>0</v>
      </c>
      <c r="BX362" s="123"/>
      <c r="BY362" s="123">
        <f t="shared" ca="1" si="659"/>
        <v>0</v>
      </c>
      <c r="BZ362" s="123"/>
      <c r="CA362" s="123">
        <f t="shared" ca="1" si="660"/>
        <v>0</v>
      </c>
      <c r="CB362" s="528">
        <f t="shared" ca="1" si="661"/>
        <v>0</v>
      </c>
      <c r="CC362" s="123">
        <f t="shared" ca="1" si="662"/>
        <v>0</v>
      </c>
      <c r="CD362" s="125">
        <f t="shared" ca="1" si="663"/>
        <v>0</v>
      </c>
      <c r="CE362" s="125">
        <f t="shared" ca="1" si="664"/>
        <v>0</v>
      </c>
      <c r="CF362" s="125">
        <f t="shared" ca="1" si="665"/>
        <v>0</v>
      </c>
      <c r="CG362" s="125">
        <f t="shared" ca="1" si="666"/>
        <v>0</v>
      </c>
      <c r="CH362" s="125">
        <f t="shared" ca="1" si="667"/>
        <v>0</v>
      </c>
      <c r="CI362" s="125">
        <f t="shared" ca="1" si="668"/>
        <v>0</v>
      </c>
      <c r="CJ362" s="125">
        <f t="shared" ca="1" si="669"/>
        <v>0</v>
      </c>
      <c r="CK362" s="125">
        <f t="shared" ca="1" si="670"/>
        <v>0</v>
      </c>
      <c r="CL362" s="125">
        <f t="shared" ca="1" si="565"/>
        <v>0</v>
      </c>
      <c r="CM362" s="125">
        <f t="shared" ca="1" si="566"/>
        <v>0</v>
      </c>
      <c r="CN362" s="125">
        <f t="shared" ca="1" si="567"/>
        <v>0</v>
      </c>
      <c r="CO362" s="125">
        <f t="shared" ca="1" si="568"/>
        <v>0</v>
      </c>
      <c r="CP362" s="125">
        <f t="shared" ca="1" si="569"/>
        <v>0</v>
      </c>
      <c r="CQ362" s="125">
        <f t="shared" ca="1" si="570"/>
        <v>0</v>
      </c>
      <c r="CR362" s="125">
        <f t="shared" ca="1" si="571"/>
        <v>0</v>
      </c>
      <c r="CS362" s="125">
        <f t="shared" ca="1" si="572"/>
        <v>0</v>
      </c>
      <c r="CT362" s="125">
        <f t="shared" ca="1" si="573"/>
        <v>0</v>
      </c>
      <c r="CU362" s="125">
        <f t="shared" ca="1" si="574"/>
        <v>0</v>
      </c>
      <c r="CV362" s="125">
        <f t="shared" ca="1" si="575"/>
        <v>0</v>
      </c>
      <c r="CW362" s="125">
        <f t="shared" ca="1" si="576"/>
        <v>0</v>
      </c>
      <c r="CX362" s="125">
        <f t="shared" ca="1" si="577"/>
        <v>0</v>
      </c>
      <c r="CY362" s="125">
        <f t="shared" ca="1" si="578"/>
        <v>0</v>
      </c>
      <c r="CZ362" s="125">
        <f t="shared" ca="1" si="579"/>
        <v>0</v>
      </c>
      <c r="DA362" s="341">
        <f t="shared" ca="1" si="580"/>
        <v>0</v>
      </c>
      <c r="DB362" s="606">
        <f t="shared" ca="1" si="581"/>
        <v>0</v>
      </c>
      <c r="DC362" s="606"/>
      <c r="DD362" s="606">
        <f t="shared" ca="1" si="582"/>
        <v>0</v>
      </c>
      <c r="DE362" s="125">
        <f t="shared" ca="1" si="583"/>
        <v>0</v>
      </c>
      <c r="DF362" s="125">
        <f t="shared" ca="1" si="584"/>
        <v>0</v>
      </c>
      <c r="DG362" s="125">
        <f t="shared" ca="1" si="585"/>
        <v>0</v>
      </c>
      <c r="DH362" s="125">
        <f t="shared" ca="1" si="586"/>
        <v>0</v>
      </c>
      <c r="DI362" s="125">
        <f t="shared" ca="1" si="587"/>
        <v>0</v>
      </c>
      <c r="DJ362" s="125">
        <f t="shared" ca="1" si="588"/>
        <v>0</v>
      </c>
      <c r="DK362" s="125">
        <f t="shared" ca="1" si="589"/>
        <v>0</v>
      </c>
      <c r="DL362" s="125">
        <f t="shared" ca="1" si="590"/>
        <v>0</v>
      </c>
      <c r="DM362" s="125">
        <f t="shared" ca="1" si="591"/>
        <v>0</v>
      </c>
      <c r="DN362" s="340" t="str">
        <f t="shared" ca="1" si="671"/>
        <v xml:space="preserve">    </v>
      </c>
      <c r="DO362" s="340">
        <f t="shared" ca="1" si="672"/>
        <v>0</v>
      </c>
      <c r="DP362" s="340">
        <f t="shared" ca="1" si="673"/>
        <v>0</v>
      </c>
      <c r="DQ362" s="340">
        <f t="shared" ca="1" si="674"/>
        <v>0</v>
      </c>
      <c r="DR362" s="340">
        <f t="shared" ca="1" si="675"/>
        <v>0</v>
      </c>
      <c r="DS362" s="340">
        <f t="shared" ca="1" si="676"/>
        <v>0</v>
      </c>
    </row>
    <row r="363" spans="1:123">
      <c r="A363">
        <f t="shared" ca="1" si="594"/>
        <v>356</v>
      </c>
      <c r="B363">
        <f t="shared" ca="1" si="595"/>
        <v>0</v>
      </c>
      <c r="C363">
        <f t="shared" ca="1" si="596"/>
        <v>0</v>
      </c>
      <c r="D363">
        <f t="shared" ca="1" si="597"/>
        <v>0</v>
      </c>
      <c r="E363">
        <f t="shared" ca="1" si="598"/>
        <v>0</v>
      </c>
      <c r="F363">
        <f t="shared" ca="1" si="599"/>
        <v>0</v>
      </c>
      <c r="G363" s="123" t="str">
        <f t="shared" ca="1" si="593"/>
        <v>0.0.0</v>
      </c>
      <c r="H363" s="123" t="str">
        <f t="shared" ca="1" si="677"/>
        <v>0.0.0</v>
      </c>
      <c r="I363" s="123" t="str">
        <f t="shared" ca="1" si="677"/>
        <v>0.0.0</v>
      </c>
      <c r="J363" s="123" t="str">
        <f t="shared" ca="1" si="677"/>
        <v>0.0.0</v>
      </c>
      <c r="K363" s="123" t="str">
        <f t="shared" ca="1" si="677"/>
        <v>0.0.0</v>
      </c>
      <c r="L363" s="123" t="str">
        <f t="shared" ca="1" si="677"/>
        <v>0.0.0</v>
      </c>
      <c r="M363" s="123" t="str">
        <f t="shared" ca="1" si="677"/>
        <v>0.0.0</v>
      </c>
      <c r="N363" s="123" t="str">
        <f t="shared" ca="1" si="677"/>
        <v>0.0.0</v>
      </c>
      <c r="O363" s="123">
        <f t="shared" ca="1" si="600"/>
        <v>0</v>
      </c>
      <c r="P363" s="123">
        <f t="shared" ca="1" si="601"/>
        <v>0</v>
      </c>
      <c r="Q363" s="123">
        <f t="shared" ca="1" si="602"/>
        <v>0</v>
      </c>
      <c r="R363" s="123">
        <f t="shared" ca="1" si="602"/>
        <v>0</v>
      </c>
      <c r="S363" s="123">
        <f t="shared" ca="1" si="603"/>
        <v>0</v>
      </c>
      <c r="T363" s="123">
        <f t="shared" ca="1" si="604"/>
        <v>0</v>
      </c>
      <c r="U363" s="123">
        <f t="shared" ca="1" si="605"/>
        <v>0</v>
      </c>
      <c r="V363" s="123">
        <f t="shared" ca="1" si="606"/>
        <v>0</v>
      </c>
      <c r="W363" s="123">
        <f t="shared" ca="1" si="607"/>
        <v>0</v>
      </c>
      <c r="X363" s="123">
        <f t="shared" ca="1" si="608"/>
        <v>0</v>
      </c>
      <c r="Y363" s="123">
        <f t="shared" ca="1" si="609"/>
        <v>0</v>
      </c>
      <c r="Z363" s="123">
        <f t="shared" ca="1" si="610"/>
        <v>0</v>
      </c>
      <c r="AA363" s="123">
        <f t="shared" ca="1" si="611"/>
        <v>0</v>
      </c>
      <c r="AB363" s="123">
        <f t="shared" ca="1" si="612"/>
        <v>0</v>
      </c>
      <c r="AC363" s="123">
        <f t="shared" ca="1" si="613"/>
        <v>0</v>
      </c>
      <c r="AD363" s="123">
        <f t="shared" ca="1" si="614"/>
        <v>0</v>
      </c>
      <c r="AE363" s="123">
        <f t="shared" ca="1" si="615"/>
        <v>0</v>
      </c>
      <c r="AF363" s="123">
        <f t="shared" ca="1" si="616"/>
        <v>0</v>
      </c>
      <c r="AG363" s="123">
        <f t="shared" ca="1" si="617"/>
        <v>0</v>
      </c>
      <c r="AH363" s="123">
        <f t="shared" ca="1" si="618"/>
        <v>0</v>
      </c>
      <c r="AI363" s="123">
        <f t="shared" ca="1" si="619"/>
        <v>0</v>
      </c>
      <c r="AJ363" s="123">
        <f t="shared" ca="1" si="620"/>
        <v>0</v>
      </c>
      <c r="AK363" s="123">
        <f t="shared" ca="1" si="621"/>
        <v>0</v>
      </c>
      <c r="AL363" s="123">
        <f t="shared" ca="1" si="622"/>
        <v>0</v>
      </c>
      <c r="AM363" s="123">
        <f t="shared" ca="1" si="623"/>
        <v>0</v>
      </c>
      <c r="AN363" s="123">
        <f t="shared" ca="1" si="624"/>
        <v>0</v>
      </c>
      <c r="AO363" s="123">
        <f t="shared" ca="1" si="625"/>
        <v>0</v>
      </c>
      <c r="AP363" s="123">
        <f t="shared" ca="1" si="626"/>
        <v>0</v>
      </c>
      <c r="AQ363" s="123">
        <f t="shared" ca="1" si="627"/>
        <v>0</v>
      </c>
      <c r="AR363" s="123">
        <f t="shared" ca="1" si="628"/>
        <v>0</v>
      </c>
      <c r="AS363" s="123">
        <f t="shared" ca="1" si="629"/>
        <v>0</v>
      </c>
      <c r="AT363" s="123">
        <f t="shared" ca="1" si="630"/>
        <v>0</v>
      </c>
      <c r="AU363" s="123">
        <f t="shared" ca="1" si="631"/>
        <v>0</v>
      </c>
      <c r="AV363" s="123">
        <f t="shared" ca="1" si="632"/>
        <v>0</v>
      </c>
      <c r="AW363" s="123">
        <f t="shared" ca="1" si="633"/>
        <v>0</v>
      </c>
      <c r="AX363" s="123">
        <f t="shared" ca="1" si="634"/>
        <v>0</v>
      </c>
      <c r="AY363" s="123">
        <f t="shared" ca="1" si="635"/>
        <v>0</v>
      </c>
      <c r="AZ363" s="123">
        <f t="shared" ca="1" si="636"/>
        <v>0</v>
      </c>
      <c r="BA363" s="123">
        <f t="shared" ca="1" si="637"/>
        <v>0</v>
      </c>
      <c r="BB363" s="123">
        <f t="shared" ca="1" si="638"/>
        <v>0</v>
      </c>
      <c r="BC363" s="123">
        <f t="shared" ca="1" si="639"/>
        <v>0</v>
      </c>
      <c r="BD363" s="123">
        <f t="shared" ca="1" si="640"/>
        <v>0</v>
      </c>
      <c r="BE363" s="123">
        <f t="shared" ca="1" si="641"/>
        <v>0</v>
      </c>
      <c r="BF363" s="123">
        <f t="shared" ca="1" si="642"/>
        <v>0</v>
      </c>
      <c r="BG363" s="123">
        <f t="shared" ca="1" si="643"/>
        <v>0</v>
      </c>
      <c r="BH363" s="123">
        <f t="shared" ca="1" si="644"/>
        <v>0</v>
      </c>
      <c r="BI363" s="123">
        <f t="shared" ca="1" si="645"/>
        <v>0</v>
      </c>
      <c r="BJ363" s="123">
        <f t="shared" ca="1" si="646"/>
        <v>0</v>
      </c>
      <c r="BK363" s="123">
        <f t="shared" ca="1" si="647"/>
        <v>0</v>
      </c>
      <c r="BL363" s="123">
        <f t="shared" ca="1" si="648"/>
        <v>0</v>
      </c>
      <c r="BM363" s="123">
        <f t="shared" ca="1" si="649"/>
        <v>0</v>
      </c>
      <c r="BN363" s="123">
        <f t="shared" ca="1" si="650"/>
        <v>0.65</v>
      </c>
      <c r="BO363" s="123">
        <f t="shared" ca="1" si="651"/>
        <v>0</v>
      </c>
      <c r="BP363" s="340">
        <f t="shared" ca="1" si="652"/>
        <v>0</v>
      </c>
      <c r="BQ363" s="123">
        <f t="shared" ca="1" si="653"/>
        <v>0</v>
      </c>
      <c r="BR363" s="123">
        <f t="shared" ca="1" si="654"/>
        <v>0</v>
      </c>
      <c r="BS363" s="123">
        <f t="shared" ca="1" si="655"/>
        <v>0</v>
      </c>
      <c r="BT363" s="123">
        <f t="shared" ca="1" si="656"/>
        <v>0</v>
      </c>
      <c r="BU363" s="123">
        <f t="shared" ca="1" si="657"/>
        <v>0</v>
      </c>
      <c r="BV363" s="123"/>
      <c r="BW363" s="123">
        <f t="shared" ca="1" si="658"/>
        <v>0</v>
      </c>
      <c r="BX363" s="123"/>
      <c r="BY363" s="123">
        <f t="shared" ca="1" si="659"/>
        <v>0</v>
      </c>
      <c r="BZ363" s="123"/>
      <c r="CA363" s="123">
        <f t="shared" ca="1" si="660"/>
        <v>0</v>
      </c>
      <c r="CB363" s="528">
        <f t="shared" ca="1" si="661"/>
        <v>0</v>
      </c>
      <c r="CC363" s="123">
        <f t="shared" ca="1" si="662"/>
        <v>0</v>
      </c>
      <c r="CD363" s="125">
        <f t="shared" ca="1" si="663"/>
        <v>0</v>
      </c>
      <c r="CE363" s="125">
        <f t="shared" ca="1" si="664"/>
        <v>0</v>
      </c>
      <c r="CF363" s="125">
        <f t="shared" ca="1" si="665"/>
        <v>0</v>
      </c>
      <c r="CG363" s="125">
        <f t="shared" ca="1" si="666"/>
        <v>0</v>
      </c>
      <c r="CH363" s="125">
        <f t="shared" ca="1" si="667"/>
        <v>0</v>
      </c>
      <c r="CI363" s="125">
        <f t="shared" ca="1" si="668"/>
        <v>0</v>
      </c>
      <c r="CJ363" s="125">
        <f t="shared" ca="1" si="669"/>
        <v>0</v>
      </c>
      <c r="CK363" s="125">
        <f t="shared" ca="1" si="670"/>
        <v>0</v>
      </c>
      <c r="CL363" s="125">
        <f t="shared" ca="1" si="565"/>
        <v>0</v>
      </c>
      <c r="CM363" s="125">
        <f t="shared" ca="1" si="566"/>
        <v>0</v>
      </c>
      <c r="CN363" s="125">
        <f t="shared" ca="1" si="567"/>
        <v>0</v>
      </c>
      <c r="CO363" s="125">
        <f t="shared" ca="1" si="568"/>
        <v>0</v>
      </c>
      <c r="CP363" s="125">
        <f t="shared" ca="1" si="569"/>
        <v>0</v>
      </c>
      <c r="CQ363" s="125">
        <f t="shared" ca="1" si="570"/>
        <v>0</v>
      </c>
      <c r="CR363" s="125">
        <f t="shared" ca="1" si="571"/>
        <v>0</v>
      </c>
      <c r="CS363" s="125">
        <f t="shared" ca="1" si="572"/>
        <v>0</v>
      </c>
      <c r="CT363" s="125">
        <f t="shared" ca="1" si="573"/>
        <v>0</v>
      </c>
      <c r="CU363" s="125">
        <f t="shared" ca="1" si="574"/>
        <v>0</v>
      </c>
      <c r="CV363" s="125">
        <f t="shared" ca="1" si="575"/>
        <v>0</v>
      </c>
      <c r="CW363" s="125">
        <f t="shared" ca="1" si="576"/>
        <v>0</v>
      </c>
      <c r="CX363" s="125">
        <f t="shared" ca="1" si="577"/>
        <v>0</v>
      </c>
      <c r="CY363" s="125">
        <f t="shared" ca="1" si="578"/>
        <v>0</v>
      </c>
      <c r="CZ363" s="125">
        <f t="shared" ca="1" si="579"/>
        <v>0</v>
      </c>
      <c r="DA363" s="341">
        <f t="shared" ca="1" si="580"/>
        <v>0</v>
      </c>
      <c r="DB363" s="606">
        <f t="shared" ca="1" si="581"/>
        <v>0</v>
      </c>
      <c r="DC363" s="606"/>
      <c r="DD363" s="606">
        <f t="shared" ca="1" si="582"/>
        <v>0</v>
      </c>
      <c r="DE363" s="125">
        <f t="shared" ca="1" si="583"/>
        <v>0</v>
      </c>
      <c r="DF363" s="125">
        <f t="shared" ca="1" si="584"/>
        <v>0</v>
      </c>
      <c r="DG363" s="125">
        <f t="shared" ca="1" si="585"/>
        <v>0</v>
      </c>
      <c r="DH363" s="125">
        <f t="shared" ca="1" si="586"/>
        <v>0</v>
      </c>
      <c r="DI363" s="125">
        <f t="shared" ca="1" si="587"/>
        <v>0</v>
      </c>
      <c r="DJ363" s="125">
        <f t="shared" ca="1" si="588"/>
        <v>0</v>
      </c>
      <c r="DK363" s="125">
        <f t="shared" ca="1" si="589"/>
        <v>0</v>
      </c>
      <c r="DL363" s="125">
        <f t="shared" ca="1" si="590"/>
        <v>0</v>
      </c>
      <c r="DM363" s="125">
        <f t="shared" ca="1" si="591"/>
        <v>0</v>
      </c>
      <c r="DN363" s="340" t="str">
        <f t="shared" ca="1" si="671"/>
        <v xml:space="preserve">    </v>
      </c>
      <c r="DO363" s="340">
        <f t="shared" ca="1" si="672"/>
        <v>0</v>
      </c>
      <c r="DP363" s="340">
        <f t="shared" ca="1" si="673"/>
        <v>0</v>
      </c>
      <c r="DQ363" s="340">
        <f t="shared" ca="1" si="674"/>
        <v>0</v>
      </c>
      <c r="DR363" s="340">
        <f t="shared" ca="1" si="675"/>
        <v>0</v>
      </c>
      <c r="DS363" s="340">
        <f t="shared" ca="1" si="676"/>
        <v>0</v>
      </c>
    </row>
    <row r="364" spans="1:123">
      <c r="A364">
        <f t="shared" ca="1" si="594"/>
        <v>357</v>
      </c>
      <c r="B364">
        <f t="shared" ca="1" si="595"/>
        <v>0</v>
      </c>
      <c r="C364">
        <f t="shared" ca="1" si="596"/>
        <v>0</v>
      </c>
      <c r="D364">
        <f t="shared" ca="1" si="597"/>
        <v>0</v>
      </c>
      <c r="E364">
        <f t="shared" ca="1" si="598"/>
        <v>0</v>
      </c>
      <c r="F364">
        <f t="shared" ca="1" si="599"/>
        <v>0</v>
      </c>
      <c r="G364" s="123" t="str">
        <f t="shared" ca="1" si="593"/>
        <v>0.0.0</v>
      </c>
      <c r="H364" s="123" t="str">
        <f t="shared" ca="1" si="677"/>
        <v>0.0.0</v>
      </c>
      <c r="I364" s="123" t="str">
        <f t="shared" ca="1" si="677"/>
        <v>0.0.0</v>
      </c>
      <c r="J364" s="123" t="str">
        <f t="shared" ca="1" si="677"/>
        <v>0.0.0</v>
      </c>
      <c r="K364" s="123" t="str">
        <f t="shared" ca="1" si="677"/>
        <v>0.0.0</v>
      </c>
      <c r="L364" s="123" t="str">
        <f t="shared" ca="1" si="677"/>
        <v>0.0.0</v>
      </c>
      <c r="M364" s="123" t="str">
        <f t="shared" ca="1" si="677"/>
        <v>0.0.0</v>
      </c>
      <c r="N364" s="123" t="str">
        <f t="shared" ca="1" si="677"/>
        <v>0.0.0</v>
      </c>
      <c r="O364" s="123">
        <f t="shared" ca="1" si="600"/>
        <v>0</v>
      </c>
      <c r="P364" s="123">
        <f t="shared" ca="1" si="601"/>
        <v>0</v>
      </c>
      <c r="Q364" s="123">
        <f t="shared" ca="1" si="602"/>
        <v>0</v>
      </c>
      <c r="R364" s="123">
        <f t="shared" ca="1" si="602"/>
        <v>0</v>
      </c>
      <c r="S364" s="123">
        <f t="shared" ca="1" si="603"/>
        <v>0</v>
      </c>
      <c r="T364" s="123">
        <f t="shared" ca="1" si="604"/>
        <v>0</v>
      </c>
      <c r="U364" s="123">
        <f t="shared" ca="1" si="605"/>
        <v>0</v>
      </c>
      <c r="V364" s="123">
        <f t="shared" ca="1" si="606"/>
        <v>0</v>
      </c>
      <c r="W364" s="123">
        <f t="shared" ca="1" si="607"/>
        <v>0</v>
      </c>
      <c r="X364" s="123">
        <f t="shared" ca="1" si="608"/>
        <v>0</v>
      </c>
      <c r="Y364" s="123">
        <f t="shared" ca="1" si="609"/>
        <v>0</v>
      </c>
      <c r="Z364" s="123">
        <f t="shared" ca="1" si="610"/>
        <v>0</v>
      </c>
      <c r="AA364" s="123">
        <f t="shared" ca="1" si="611"/>
        <v>0</v>
      </c>
      <c r="AB364" s="123">
        <f t="shared" ca="1" si="612"/>
        <v>0</v>
      </c>
      <c r="AC364" s="123">
        <f t="shared" ca="1" si="613"/>
        <v>0</v>
      </c>
      <c r="AD364" s="123">
        <f t="shared" ca="1" si="614"/>
        <v>0</v>
      </c>
      <c r="AE364" s="123">
        <f t="shared" ca="1" si="615"/>
        <v>0</v>
      </c>
      <c r="AF364" s="123">
        <f t="shared" ca="1" si="616"/>
        <v>0</v>
      </c>
      <c r="AG364" s="123">
        <f t="shared" ca="1" si="617"/>
        <v>0</v>
      </c>
      <c r="AH364" s="123">
        <f t="shared" ca="1" si="618"/>
        <v>0</v>
      </c>
      <c r="AI364" s="123">
        <f t="shared" ca="1" si="619"/>
        <v>0</v>
      </c>
      <c r="AJ364" s="123">
        <f t="shared" ca="1" si="620"/>
        <v>0</v>
      </c>
      <c r="AK364" s="123">
        <f t="shared" ca="1" si="621"/>
        <v>0</v>
      </c>
      <c r="AL364" s="123">
        <f t="shared" ca="1" si="622"/>
        <v>0</v>
      </c>
      <c r="AM364" s="123">
        <f t="shared" ca="1" si="623"/>
        <v>0</v>
      </c>
      <c r="AN364" s="123">
        <f t="shared" ca="1" si="624"/>
        <v>0</v>
      </c>
      <c r="AO364" s="123">
        <f t="shared" ca="1" si="625"/>
        <v>0</v>
      </c>
      <c r="AP364" s="123">
        <f t="shared" ca="1" si="626"/>
        <v>0</v>
      </c>
      <c r="AQ364" s="123">
        <f t="shared" ca="1" si="627"/>
        <v>0</v>
      </c>
      <c r="AR364" s="123">
        <f t="shared" ca="1" si="628"/>
        <v>0</v>
      </c>
      <c r="AS364" s="123">
        <f t="shared" ca="1" si="629"/>
        <v>0</v>
      </c>
      <c r="AT364" s="123">
        <f t="shared" ca="1" si="630"/>
        <v>0</v>
      </c>
      <c r="AU364" s="123">
        <f t="shared" ca="1" si="631"/>
        <v>0</v>
      </c>
      <c r="AV364" s="123">
        <f t="shared" ca="1" si="632"/>
        <v>0</v>
      </c>
      <c r="AW364" s="123">
        <f t="shared" ca="1" si="633"/>
        <v>0</v>
      </c>
      <c r="AX364" s="123">
        <f t="shared" ca="1" si="634"/>
        <v>0</v>
      </c>
      <c r="AY364" s="123">
        <f t="shared" ca="1" si="635"/>
        <v>0</v>
      </c>
      <c r="AZ364" s="123">
        <f t="shared" ca="1" si="636"/>
        <v>0</v>
      </c>
      <c r="BA364" s="123">
        <f t="shared" ca="1" si="637"/>
        <v>0</v>
      </c>
      <c r="BB364" s="123">
        <f t="shared" ca="1" si="638"/>
        <v>0</v>
      </c>
      <c r="BC364" s="123">
        <f t="shared" ca="1" si="639"/>
        <v>0</v>
      </c>
      <c r="BD364" s="123">
        <f t="shared" ca="1" si="640"/>
        <v>0</v>
      </c>
      <c r="BE364" s="123">
        <f t="shared" ca="1" si="641"/>
        <v>0</v>
      </c>
      <c r="BF364" s="123">
        <f t="shared" ca="1" si="642"/>
        <v>0</v>
      </c>
      <c r="BG364" s="123">
        <f t="shared" ca="1" si="643"/>
        <v>0</v>
      </c>
      <c r="BH364" s="123">
        <f t="shared" ca="1" si="644"/>
        <v>0</v>
      </c>
      <c r="BI364" s="123">
        <f t="shared" ca="1" si="645"/>
        <v>0</v>
      </c>
      <c r="BJ364" s="123">
        <f t="shared" ca="1" si="646"/>
        <v>0</v>
      </c>
      <c r="BK364" s="123">
        <f t="shared" ca="1" si="647"/>
        <v>0</v>
      </c>
      <c r="BL364" s="123">
        <f t="shared" ca="1" si="648"/>
        <v>0</v>
      </c>
      <c r="BM364" s="123">
        <f t="shared" ca="1" si="649"/>
        <v>0</v>
      </c>
      <c r="BN364" s="123">
        <f t="shared" ca="1" si="650"/>
        <v>0.65</v>
      </c>
      <c r="BO364" s="123">
        <f t="shared" ca="1" si="651"/>
        <v>0</v>
      </c>
      <c r="BP364" s="340">
        <f t="shared" ca="1" si="652"/>
        <v>0</v>
      </c>
      <c r="BQ364" s="123">
        <f t="shared" ca="1" si="653"/>
        <v>0</v>
      </c>
      <c r="BR364" s="123">
        <f t="shared" ca="1" si="654"/>
        <v>0</v>
      </c>
      <c r="BS364" s="123">
        <f t="shared" ca="1" si="655"/>
        <v>0</v>
      </c>
      <c r="BT364" s="123">
        <f t="shared" ca="1" si="656"/>
        <v>0</v>
      </c>
      <c r="BU364" s="123">
        <f t="shared" ca="1" si="657"/>
        <v>0</v>
      </c>
      <c r="BV364" s="123"/>
      <c r="BW364" s="123">
        <f t="shared" ca="1" si="658"/>
        <v>0</v>
      </c>
      <c r="BX364" s="123"/>
      <c r="BY364" s="123">
        <f t="shared" ca="1" si="659"/>
        <v>0</v>
      </c>
      <c r="BZ364" s="123"/>
      <c r="CA364" s="123">
        <f t="shared" ca="1" si="660"/>
        <v>0</v>
      </c>
      <c r="CB364" s="528">
        <f t="shared" ca="1" si="661"/>
        <v>0</v>
      </c>
      <c r="CC364" s="123">
        <f t="shared" ca="1" si="662"/>
        <v>0</v>
      </c>
      <c r="CD364" s="125">
        <f t="shared" ca="1" si="663"/>
        <v>0</v>
      </c>
      <c r="CE364" s="125">
        <f t="shared" ca="1" si="664"/>
        <v>0</v>
      </c>
      <c r="CF364" s="125">
        <f t="shared" ca="1" si="665"/>
        <v>0</v>
      </c>
      <c r="CG364" s="125">
        <f t="shared" ca="1" si="666"/>
        <v>0</v>
      </c>
      <c r="CH364" s="125">
        <f t="shared" ca="1" si="667"/>
        <v>0</v>
      </c>
      <c r="CI364" s="125">
        <f t="shared" ca="1" si="668"/>
        <v>0</v>
      </c>
      <c r="CJ364" s="125">
        <f t="shared" ca="1" si="669"/>
        <v>0</v>
      </c>
      <c r="CK364" s="125">
        <f t="shared" ca="1" si="670"/>
        <v>0</v>
      </c>
      <c r="CL364" s="125">
        <f t="shared" ca="1" si="565"/>
        <v>0</v>
      </c>
      <c r="CM364" s="125">
        <f t="shared" ca="1" si="566"/>
        <v>0</v>
      </c>
      <c r="CN364" s="125">
        <f t="shared" ca="1" si="567"/>
        <v>0</v>
      </c>
      <c r="CO364" s="125">
        <f t="shared" ca="1" si="568"/>
        <v>0</v>
      </c>
      <c r="CP364" s="125">
        <f t="shared" ca="1" si="569"/>
        <v>0</v>
      </c>
      <c r="CQ364" s="125">
        <f t="shared" ca="1" si="570"/>
        <v>0</v>
      </c>
      <c r="CR364" s="125">
        <f t="shared" ca="1" si="571"/>
        <v>0</v>
      </c>
      <c r="CS364" s="125">
        <f t="shared" ca="1" si="572"/>
        <v>0</v>
      </c>
      <c r="CT364" s="125">
        <f t="shared" ca="1" si="573"/>
        <v>0</v>
      </c>
      <c r="CU364" s="125">
        <f t="shared" ca="1" si="574"/>
        <v>0</v>
      </c>
      <c r="CV364" s="125">
        <f t="shared" ca="1" si="575"/>
        <v>0</v>
      </c>
      <c r="CW364" s="125">
        <f t="shared" ca="1" si="576"/>
        <v>0</v>
      </c>
      <c r="CX364" s="125">
        <f t="shared" ca="1" si="577"/>
        <v>0</v>
      </c>
      <c r="CY364" s="125">
        <f t="shared" ca="1" si="578"/>
        <v>0</v>
      </c>
      <c r="CZ364" s="125">
        <f t="shared" ca="1" si="579"/>
        <v>0</v>
      </c>
      <c r="DA364" s="341">
        <f t="shared" ca="1" si="580"/>
        <v>0</v>
      </c>
      <c r="DB364" s="606">
        <f t="shared" ca="1" si="581"/>
        <v>0</v>
      </c>
      <c r="DC364" s="606"/>
      <c r="DD364" s="606">
        <f t="shared" ca="1" si="582"/>
        <v>0</v>
      </c>
      <c r="DE364" s="125">
        <f t="shared" ca="1" si="583"/>
        <v>0</v>
      </c>
      <c r="DF364" s="125">
        <f t="shared" ca="1" si="584"/>
        <v>0</v>
      </c>
      <c r="DG364" s="125">
        <f t="shared" ca="1" si="585"/>
        <v>0</v>
      </c>
      <c r="DH364" s="125">
        <f t="shared" ca="1" si="586"/>
        <v>0</v>
      </c>
      <c r="DI364" s="125">
        <f t="shared" ca="1" si="587"/>
        <v>0</v>
      </c>
      <c r="DJ364" s="125">
        <f t="shared" ca="1" si="588"/>
        <v>0</v>
      </c>
      <c r="DK364" s="125">
        <f t="shared" ca="1" si="589"/>
        <v>0</v>
      </c>
      <c r="DL364" s="125">
        <f t="shared" ca="1" si="590"/>
        <v>0</v>
      </c>
      <c r="DM364" s="125">
        <f t="shared" ca="1" si="591"/>
        <v>0</v>
      </c>
      <c r="DN364" s="340" t="str">
        <f t="shared" ca="1" si="671"/>
        <v xml:space="preserve">    </v>
      </c>
      <c r="DO364" s="340">
        <f t="shared" ca="1" si="672"/>
        <v>0</v>
      </c>
      <c r="DP364" s="340">
        <f t="shared" ca="1" si="673"/>
        <v>0</v>
      </c>
      <c r="DQ364" s="340">
        <f t="shared" ca="1" si="674"/>
        <v>0</v>
      </c>
      <c r="DR364" s="340">
        <f t="shared" ca="1" si="675"/>
        <v>0</v>
      </c>
      <c r="DS364" s="340">
        <f t="shared" ca="1" si="676"/>
        <v>0</v>
      </c>
    </row>
    <row r="365" spans="1:123">
      <c r="A365">
        <f t="shared" ca="1" si="594"/>
        <v>358</v>
      </c>
      <c r="B365">
        <f t="shared" ca="1" si="595"/>
        <v>0</v>
      </c>
      <c r="C365">
        <f t="shared" ca="1" si="596"/>
        <v>0</v>
      </c>
      <c r="D365">
        <f t="shared" ca="1" si="597"/>
        <v>0</v>
      </c>
      <c r="E365">
        <f t="shared" ca="1" si="598"/>
        <v>0</v>
      </c>
      <c r="F365">
        <f t="shared" ca="1" si="599"/>
        <v>0</v>
      </c>
      <c r="G365" s="123" t="str">
        <f t="shared" ca="1" si="593"/>
        <v>0.0.0</v>
      </c>
      <c r="H365" s="123" t="str">
        <f t="shared" ca="1" si="677"/>
        <v>0.0.0</v>
      </c>
      <c r="I365" s="123" t="str">
        <f t="shared" ca="1" si="677"/>
        <v>0.0.0</v>
      </c>
      <c r="J365" s="123" t="str">
        <f t="shared" ca="1" si="677"/>
        <v>0.0.0</v>
      </c>
      <c r="K365" s="123" t="str">
        <f t="shared" ca="1" si="677"/>
        <v>0.0.0</v>
      </c>
      <c r="L365" s="123" t="str">
        <f t="shared" ca="1" si="677"/>
        <v>0.0.0</v>
      </c>
      <c r="M365" s="123" t="str">
        <f t="shared" ca="1" si="677"/>
        <v>0.0.0</v>
      </c>
      <c r="N365" s="123" t="str">
        <f t="shared" ca="1" si="677"/>
        <v>0.0.0</v>
      </c>
      <c r="O365" s="123">
        <f t="shared" ca="1" si="600"/>
        <v>0</v>
      </c>
      <c r="P365" s="123">
        <f t="shared" ca="1" si="601"/>
        <v>0</v>
      </c>
      <c r="Q365" s="123">
        <f t="shared" ca="1" si="602"/>
        <v>0</v>
      </c>
      <c r="R365" s="123">
        <f t="shared" ca="1" si="602"/>
        <v>0</v>
      </c>
      <c r="S365" s="123">
        <f t="shared" ca="1" si="603"/>
        <v>0</v>
      </c>
      <c r="T365" s="123">
        <f t="shared" ca="1" si="604"/>
        <v>0</v>
      </c>
      <c r="U365" s="123">
        <f t="shared" ca="1" si="605"/>
        <v>0</v>
      </c>
      <c r="V365" s="123">
        <f t="shared" ca="1" si="606"/>
        <v>0</v>
      </c>
      <c r="W365" s="123">
        <f t="shared" ca="1" si="607"/>
        <v>0</v>
      </c>
      <c r="X365" s="123">
        <f t="shared" ca="1" si="608"/>
        <v>0</v>
      </c>
      <c r="Y365" s="123">
        <f t="shared" ca="1" si="609"/>
        <v>0</v>
      </c>
      <c r="Z365" s="123">
        <f t="shared" ca="1" si="610"/>
        <v>0</v>
      </c>
      <c r="AA365" s="123">
        <f t="shared" ca="1" si="611"/>
        <v>0</v>
      </c>
      <c r="AB365" s="123">
        <f t="shared" ca="1" si="612"/>
        <v>0</v>
      </c>
      <c r="AC365" s="123">
        <f t="shared" ca="1" si="613"/>
        <v>0</v>
      </c>
      <c r="AD365" s="123">
        <f t="shared" ca="1" si="614"/>
        <v>0</v>
      </c>
      <c r="AE365" s="123">
        <f t="shared" ca="1" si="615"/>
        <v>0</v>
      </c>
      <c r="AF365" s="123">
        <f t="shared" ca="1" si="616"/>
        <v>0</v>
      </c>
      <c r="AG365" s="123">
        <f t="shared" ca="1" si="617"/>
        <v>0</v>
      </c>
      <c r="AH365" s="123">
        <f t="shared" ca="1" si="618"/>
        <v>0</v>
      </c>
      <c r="AI365" s="123">
        <f t="shared" ca="1" si="619"/>
        <v>0</v>
      </c>
      <c r="AJ365" s="123">
        <f t="shared" ca="1" si="620"/>
        <v>0</v>
      </c>
      <c r="AK365" s="123">
        <f t="shared" ca="1" si="621"/>
        <v>0</v>
      </c>
      <c r="AL365" s="123">
        <f t="shared" ca="1" si="622"/>
        <v>0</v>
      </c>
      <c r="AM365" s="123">
        <f t="shared" ca="1" si="623"/>
        <v>0</v>
      </c>
      <c r="AN365" s="123">
        <f t="shared" ca="1" si="624"/>
        <v>0</v>
      </c>
      <c r="AO365" s="123">
        <f t="shared" ca="1" si="625"/>
        <v>0</v>
      </c>
      <c r="AP365" s="123">
        <f t="shared" ca="1" si="626"/>
        <v>0</v>
      </c>
      <c r="AQ365" s="123">
        <f t="shared" ca="1" si="627"/>
        <v>0</v>
      </c>
      <c r="AR365" s="123">
        <f t="shared" ca="1" si="628"/>
        <v>0</v>
      </c>
      <c r="AS365" s="123">
        <f t="shared" ca="1" si="629"/>
        <v>0</v>
      </c>
      <c r="AT365" s="123">
        <f t="shared" ca="1" si="630"/>
        <v>0</v>
      </c>
      <c r="AU365" s="123">
        <f t="shared" ca="1" si="631"/>
        <v>0</v>
      </c>
      <c r="AV365" s="123">
        <f t="shared" ca="1" si="632"/>
        <v>0</v>
      </c>
      <c r="AW365" s="123">
        <f t="shared" ca="1" si="633"/>
        <v>0</v>
      </c>
      <c r="AX365" s="123">
        <f t="shared" ca="1" si="634"/>
        <v>0</v>
      </c>
      <c r="AY365" s="123">
        <f t="shared" ca="1" si="635"/>
        <v>0</v>
      </c>
      <c r="AZ365" s="123">
        <f t="shared" ca="1" si="636"/>
        <v>0</v>
      </c>
      <c r="BA365" s="123">
        <f t="shared" ca="1" si="637"/>
        <v>0</v>
      </c>
      <c r="BB365" s="123">
        <f t="shared" ca="1" si="638"/>
        <v>0</v>
      </c>
      <c r="BC365" s="123">
        <f t="shared" ca="1" si="639"/>
        <v>0</v>
      </c>
      <c r="BD365" s="123">
        <f t="shared" ca="1" si="640"/>
        <v>0</v>
      </c>
      <c r="BE365" s="123">
        <f t="shared" ca="1" si="641"/>
        <v>0</v>
      </c>
      <c r="BF365" s="123">
        <f t="shared" ca="1" si="642"/>
        <v>0</v>
      </c>
      <c r="BG365" s="123">
        <f t="shared" ca="1" si="643"/>
        <v>0</v>
      </c>
      <c r="BH365" s="123">
        <f t="shared" ca="1" si="644"/>
        <v>0</v>
      </c>
      <c r="BI365" s="123">
        <f t="shared" ca="1" si="645"/>
        <v>0</v>
      </c>
      <c r="BJ365" s="123">
        <f t="shared" ca="1" si="646"/>
        <v>0</v>
      </c>
      <c r="BK365" s="123">
        <f t="shared" ca="1" si="647"/>
        <v>0</v>
      </c>
      <c r="BL365" s="123">
        <f t="shared" ca="1" si="648"/>
        <v>0</v>
      </c>
      <c r="BM365" s="123">
        <f t="shared" ca="1" si="649"/>
        <v>0</v>
      </c>
      <c r="BN365" s="123">
        <f t="shared" ca="1" si="650"/>
        <v>0.65</v>
      </c>
      <c r="BO365" s="123">
        <f t="shared" ca="1" si="651"/>
        <v>0</v>
      </c>
      <c r="BP365" s="340">
        <f t="shared" ca="1" si="652"/>
        <v>0</v>
      </c>
      <c r="BQ365" s="123">
        <f t="shared" ca="1" si="653"/>
        <v>0</v>
      </c>
      <c r="BR365" s="123">
        <f t="shared" ca="1" si="654"/>
        <v>0</v>
      </c>
      <c r="BS365" s="123">
        <f t="shared" ca="1" si="655"/>
        <v>0</v>
      </c>
      <c r="BT365" s="123">
        <f t="shared" ca="1" si="656"/>
        <v>0</v>
      </c>
      <c r="BU365" s="123">
        <f t="shared" ca="1" si="657"/>
        <v>0</v>
      </c>
      <c r="BV365" s="123"/>
      <c r="BW365" s="123">
        <f t="shared" ca="1" si="658"/>
        <v>0</v>
      </c>
      <c r="BX365" s="123"/>
      <c r="BY365" s="123">
        <f t="shared" ca="1" si="659"/>
        <v>0</v>
      </c>
      <c r="BZ365" s="123"/>
      <c r="CA365" s="123">
        <f t="shared" ca="1" si="660"/>
        <v>0</v>
      </c>
      <c r="CB365" s="528">
        <f t="shared" ca="1" si="661"/>
        <v>0</v>
      </c>
      <c r="CC365" s="123">
        <f t="shared" ca="1" si="662"/>
        <v>0</v>
      </c>
      <c r="CD365" s="125">
        <f t="shared" ca="1" si="663"/>
        <v>0</v>
      </c>
      <c r="CE365" s="125">
        <f t="shared" ca="1" si="664"/>
        <v>0</v>
      </c>
      <c r="CF365" s="125">
        <f t="shared" ca="1" si="665"/>
        <v>0</v>
      </c>
      <c r="CG365" s="125">
        <f t="shared" ca="1" si="666"/>
        <v>0</v>
      </c>
      <c r="CH365" s="125">
        <f t="shared" ca="1" si="667"/>
        <v>0</v>
      </c>
      <c r="CI365" s="125">
        <f t="shared" ca="1" si="668"/>
        <v>0</v>
      </c>
      <c r="CJ365" s="125">
        <f t="shared" ca="1" si="669"/>
        <v>0</v>
      </c>
      <c r="CK365" s="125">
        <f t="shared" ca="1" si="670"/>
        <v>0</v>
      </c>
      <c r="CL365" s="125">
        <f t="shared" ca="1" si="565"/>
        <v>0</v>
      </c>
      <c r="CM365" s="125">
        <f t="shared" ca="1" si="566"/>
        <v>0</v>
      </c>
      <c r="CN365" s="125">
        <f t="shared" ca="1" si="567"/>
        <v>0</v>
      </c>
      <c r="CO365" s="125">
        <f t="shared" ca="1" si="568"/>
        <v>0</v>
      </c>
      <c r="CP365" s="125">
        <f t="shared" ca="1" si="569"/>
        <v>0</v>
      </c>
      <c r="CQ365" s="125">
        <f t="shared" ca="1" si="570"/>
        <v>0</v>
      </c>
      <c r="CR365" s="125">
        <f t="shared" ca="1" si="571"/>
        <v>0</v>
      </c>
      <c r="CS365" s="125">
        <f t="shared" ca="1" si="572"/>
        <v>0</v>
      </c>
      <c r="CT365" s="125">
        <f t="shared" ca="1" si="573"/>
        <v>0</v>
      </c>
      <c r="CU365" s="125">
        <f t="shared" ca="1" si="574"/>
        <v>0</v>
      </c>
      <c r="CV365" s="125">
        <f t="shared" ca="1" si="575"/>
        <v>0</v>
      </c>
      <c r="CW365" s="125">
        <f t="shared" ca="1" si="576"/>
        <v>0</v>
      </c>
      <c r="CX365" s="125">
        <f t="shared" ca="1" si="577"/>
        <v>0</v>
      </c>
      <c r="CY365" s="125">
        <f t="shared" ca="1" si="578"/>
        <v>0</v>
      </c>
      <c r="CZ365" s="125">
        <f t="shared" ca="1" si="579"/>
        <v>0</v>
      </c>
      <c r="DA365" s="341">
        <f t="shared" ca="1" si="580"/>
        <v>0</v>
      </c>
      <c r="DB365" s="606">
        <f t="shared" ca="1" si="581"/>
        <v>0</v>
      </c>
      <c r="DC365" s="606"/>
      <c r="DD365" s="606">
        <f t="shared" ca="1" si="582"/>
        <v>0</v>
      </c>
      <c r="DE365" s="125">
        <f t="shared" ca="1" si="583"/>
        <v>0</v>
      </c>
      <c r="DF365" s="125">
        <f t="shared" ca="1" si="584"/>
        <v>0</v>
      </c>
      <c r="DG365" s="125">
        <f t="shared" ca="1" si="585"/>
        <v>0</v>
      </c>
      <c r="DH365" s="125">
        <f t="shared" ca="1" si="586"/>
        <v>0</v>
      </c>
      <c r="DI365" s="125">
        <f t="shared" ca="1" si="587"/>
        <v>0</v>
      </c>
      <c r="DJ365" s="125">
        <f t="shared" ca="1" si="588"/>
        <v>0</v>
      </c>
      <c r="DK365" s="125">
        <f t="shared" ca="1" si="589"/>
        <v>0</v>
      </c>
      <c r="DL365" s="125">
        <f t="shared" ca="1" si="590"/>
        <v>0</v>
      </c>
      <c r="DM365" s="125">
        <f t="shared" ca="1" si="591"/>
        <v>0</v>
      </c>
      <c r="DN365" s="340" t="str">
        <f t="shared" ca="1" si="671"/>
        <v xml:space="preserve">    </v>
      </c>
      <c r="DO365" s="340">
        <f t="shared" ca="1" si="672"/>
        <v>0</v>
      </c>
      <c r="DP365" s="340">
        <f t="shared" ca="1" si="673"/>
        <v>0</v>
      </c>
      <c r="DQ365" s="340">
        <f t="shared" ca="1" si="674"/>
        <v>0</v>
      </c>
      <c r="DR365" s="340">
        <f t="shared" ca="1" si="675"/>
        <v>0</v>
      </c>
      <c r="DS365" s="340">
        <f t="shared" ca="1" si="676"/>
        <v>0</v>
      </c>
    </row>
    <row r="366" spans="1:123">
      <c r="A366">
        <f t="shared" ca="1" si="594"/>
        <v>359</v>
      </c>
      <c r="B366">
        <f t="shared" ca="1" si="595"/>
        <v>0</v>
      </c>
      <c r="C366">
        <f t="shared" ca="1" si="596"/>
        <v>0</v>
      </c>
      <c r="D366">
        <f t="shared" ca="1" si="597"/>
        <v>0</v>
      </c>
      <c r="E366">
        <f t="shared" ca="1" si="598"/>
        <v>0</v>
      </c>
      <c r="F366">
        <f t="shared" ca="1" si="599"/>
        <v>0</v>
      </c>
      <c r="G366" s="123" t="str">
        <f t="shared" ca="1" si="593"/>
        <v>0.0.0</v>
      </c>
      <c r="H366" s="123" t="str">
        <f t="shared" ca="1" si="677"/>
        <v>0.0.0</v>
      </c>
      <c r="I366" s="123" t="str">
        <f t="shared" ca="1" si="677"/>
        <v>0.0.0</v>
      </c>
      <c r="J366" s="123" t="str">
        <f t="shared" ca="1" si="677"/>
        <v>0.0.0</v>
      </c>
      <c r="K366" s="123" t="str">
        <f t="shared" ca="1" si="677"/>
        <v>0.0.0</v>
      </c>
      <c r="L366" s="123" t="str">
        <f t="shared" ca="1" si="677"/>
        <v>0.0.0</v>
      </c>
      <c r="M366" s="123" t="str">
        <f t="shared" ca="1" si="677"/>
        <v>0.0.0</v>
      </c>
      <c r="N366" s="123" t="str">
        <f t="shared" ca="1" si="677"/>
        <v>0.0.0</v>
      </c>
      <c r="O366" s="123">
        <f t="shared" ca="1" si="600"/>
        <v>0</v>
      </c>
      <c r="P366" s="123">
        <f t="shared" ca="1" si="601"/>
        <v>0</v>
      </c>
      <c r="Q366" s="123">
        <f t="shared" ca="1" si="602"/>
        <v>0</v>
      </c>
      <c r="R366" s="123">
        <f t="shared" ca="1" si="602"/>
        <v>0</v>
      </c>
      <c r="S366" s="123">
        <f t="shared" ca="1" si="603"/>
        <v>0</v>
      </c>
      <c r="T366" s="123">
        <f t="shared" ca="1" si="604"/>
        <v>0</v>
      </c>
      <c r="U366" s="123">
        <f t="shared" ca="1" si="605"/>
        <v>0</v>
      </c>
      <c r="V366" s="123">
        <f t="shared" ca="1" si="606"/>
        <v>0</v>
      </c>
      <c r="W366" s="123">
        <f t="shared" ca="1" si="607"/>
        <v>0</v>
      </c>
      <c r="X366" s="123">
        <f t="shared" ca="1" si="608"/>
        <v>0</v>
      </c>
      <c r="Y366" s="123">
        <f t="shared" ca="1" si="609"/>
        <v>0</v>
      </c>
      <c r="Z366" s="123">
        <f t="shared" ca="1" si="610"/>
        <v>0</v>
      </c>
      <c r="AA366" s="123">
        <f t="shared" ca="1" si="611"/>
        <v>0</v>
      </c>
      <c r="AB366" s="123">
        <f t="shared" ca="1" si="612"/>
        <v>0</v>
      </c>
      <c r="AC366" s="123">
        <f t="shared" ca="1" si="613"/>
        <v>0</v>
      </c>
      <c r="AD366" s="123">
        <f t="shared" ca="1" si="614"/>
        <v>0</v>
      </c>
      <c r="AE366" s="123">
        <f t="shared" ca="1" si="615"/>
        <v>0</v>
      </c>
      <c r="AF366" s="123">
        <f t="shared" ca="1" si="616"/>
        <v>0</v>
      </c>
      <c r="AG366" s="123">
        <f t="shared" ca="1" si="617"/>
        <v>0</v>
      </c>
      <c r="AH366" s="123">
        <f t="shared" ca="1" si="618"/>
        <v>0</v>
      </c>
      <c r="AI366" s="123">
        <f t="shared" ca="1" si="619"/>
        <v>0</v>
      </c>
      <c r="AJ366" s="123">
        <f t="shared" ca="1" si="620"/>
        <v>0</v>
      </c>
      <c r="AK366" s="123">
        <f t="shared" ca="1" si="621"/>
        <v>0</v>
      </c>
      <c r="AL366" s="123">
        <f t="shared" ca="1" si="622"/>
        <v>0</v>
      </c>
      <c r="AM366" s="123">
        <f t="shared" ca="1" si="623"/>
        <v>0</v>
      </c>
      <c r="AN366" s="123">
        <f t="shared" ca="1" si="624"/>
        <v>0</v>
      </c>
      <c r="AO366" s="123">
        <f t="shared" ca="1" si="625"/>
        <v>0</v>
      </c>
      <c r="AP366" s="123">
        <f t="shared" ca="1" si="626"/>
        <v>0</v>
      </c>
      <c r="AQ366" s="123">
        <f t="shared" ca="1" si="627"/>
        <v>0</v>
      </c>
      <c r="AR366" s="123">
        <f t="shared" ca="1" si="628"/>
        <v>0</v>
      </c>
      <c r="AS366" s="123">
        <f t="shared" ca="1" si="629"/>
        <v>0</v>
      </c>
      <c r="AT366" s="123">
        <f t="shared" ca="1" si="630"/>
        <v>0</v>
      </c>
      <c r="AU366" s="123">
        <f t="shared" ca="1" si="631"/>
        <v>0</v>
      </c>
      <c r="AV366" s="123">
        <f t="shared" ca="1" si="632"/>
        <v>0</v>
      </c>
      <c r="AW366" s="123">
        <f t="shared" ca="1" si="633"/>
        <v>0</v>
      </c>
      <c r="AX366" s="123">
        <f t="shared" ca="1" si="634"/>
        <v>0</v>
      </c>
      <c r="AY366" s="123">
        <f t="shared" ca="1" si="635"/>
        <v>0</v>
      </c>
      <c r="AZ366" s="123">
        <f t="shared" ca="1" si="636"/>
        <v>0</v>
      </c>
      <c r="BA366" s="123">
        <f t="shared" ca="1" si="637"/>
        <v>0</v>
      </c>
      <c r="BB366" s="123">
        <f t="shared" ca="1" si="638"/>
        <v>0</v>
      </c>
      <c r="BC366" s="123">
        <f t="shared" ca="1" si="639"/>
        <v>0</v>
      </c>
      <c r="BD366" s="123">
        <f t="shared" ca="1" si="640"/>
        <v>0</v>
      </c>
      <c r="BE366" s="123">
        <f t="shared" ca="1" si="641"/>
        <v>0</v>
      </c>
      <c r="BF366" s="123">
        <f t="shared" ca="1" si="642"/>
        <v>0</v>
      </c>
      <c r="BG366" s="123">
        <f t="shared" ca="1" si="643"/>
        <v>0</v>
      </c>
      <c r="BH366" s="123">
        <f t="shared" ca="1" si="644"/>
        <v>0</v>
      </c>
      <c r="BI366" s="123">
        <f t="shared" ca="1" si="645"/>
        <v>0</v>
      </c>
      <c r="BJ366" s="123">
        <f t="shared" ca="1" si="646"/>
        <v>0</v>
      </c>
      <c r="BK366" s="123">
        <f t="shared" ca="1" si="647"/>
        <v>0</v>
      </c>
      <c r="BL366" s="123">
        <f t="shared" ca="1" si="648"/>
        <v>0</v>
      </c>
      <c r="BM366" s="123">
        <f t="shared" ca="1" si="649"/>
        <v>0</v>
      </c>
      <c r="BN366" s="123">
        <f t="shared" ca="1" si="650"/>
        <v>0.65</v>
      </c>
      <c r="BO366" s="123">
        <f t="shared" ca="1" si="651"/>
        <v>0</v>
      </c>
      <c r="BP366" s="340">
        <f t="shared" ca="1" si="652"/>
        <v>0</v>
      </c>
      <c r="BQ366" s="123">
        <f t="shared" ca="1" si="653"/>
        <v>0</v>
      </c>
      <c r="BR366" s="123">
        <f t="shared" ca="1" si="654"/>
        <v>0</v>
      </c>
      <c r="BS366" s="123">
        <f t="shared" ca="1" si="655"/>
        <v>0</v>
      </c>
      <c r="BT366" s="123">
        <f t="shared" ca="1" si="656"/>
        <v>0</v>
      </c>
      <c r="BU366" s="123">
        <f t="shared" ca="1" si="657"/>
        <v>0</v>
      </c>
      <c r="BV366" s="123"/>
      <c r="BW366" s="123">
        <f t="shared" ca="1" si="658"/>
        <v>0</v>
      </c>
      <c r="BX366" s="123"/>
      <c r="BY366" s="123">
        <f t="shared" ca="1" si="659"/>
        <v>0</v>
      </c>
      <c r="BZ366" s="123"/>
      <c r="CA366" s="123">
        <f t="shared" ca="1" si="660"/>
        <v>0</v>
      </c>
      <c r="CB366" s="528">
        <f t="shared" ca="1" si="661"/>
        <v>0</v>
      </c>
      <c r="CC366" s="123">
        <f t="shared" ca="1" si="662"/>
        <v>0</v>
      </c>
      <c r="CD366" s="125">
        <f t="shared" ca="1" si="663"/>
        <v>0</v>
      </c>
      <c r="CE366" s="125">
        <f t="shared" ca="1" si="664"/>
        <v>0</v>
      </c>
      <c r="CF366" s="125">
        <f t="shared" ca="1" si="665"/>
        <v>0</v>
      </c>
      <c r="CG366" s="125">
        <f t="shared" ca="1" si="666"/>
        <v>0</v>
      </c>
      <c r="CH366" s="125">
        <f t="shared" ca="1" si="667"/>
        <v>0</v>
      </c>
      <c r="CI366" s="125">
        <f t="shared" ca="1" si="668"/>
        <v>0</v>
      </c>
      <c r="CJ366" s="125">
        <f t="shared" ca="1" si="669"/>
        <v>0</v>
      </c>
      <c r="CK366" s="125">
        <f t="shared" ca="1" si="670"/>
        <v>0</v>
      </c>
      <c r="CL366" s="125">
        <f t="shared" ca="1" si="565"/>
        <v>0</v>
      </c>
      <c r="CM366" s="125">
        <f t="shared" ca="1" si="566"/>
        <v>0</v>
      </c>
      <c r="CN366" s="125">
        <f t="shared" ca="1" si="567"/>
        <v>0</v>
      </c>
      <c r="CO366" s="125">
        <f t="shared" ca="1" si="568"/>
        <v>0</v>
      </c>
      <c r="CP366" s="125">
        <f t="shared" ca="1" si="569"/>
        <v>0</v>
      </c>
      <c r="CQ366" s="125">
        <f t="shared" ca="1" si="570"/>
        <v>0</v>
      </c>
      <c r="CR366" s="125">
        <f t="shared" ca="1" si="571"/>
        <v>0</v>
      </c>
      <c r="CS366" s="125">
        <f t="shared" ca="1" si="572"/>
        <v>0</v>
      </c>
      <c r="CT366" s="125">
        <f t="shared" ca="1" si="573"/>
        <v>0</v>
      </c>
      <c r="CU366" s="125">
        <f t="shared" ca="1" si="574"/>
        <v>0</v>
      </c>
      <c r="CV366" s="125">
        <f t="shared" ca="1" si="575"/>
        <v>0</v>
      </c>
      <c r="CW366" s="125">
        <f t="shared" ca="1" si="576"/>
        <v>0</v>
      </c>
      <c r="CX366" s="125">
        <f t="shared" ca="1" si="577"/>
        <v>0</v>
      </c>
      <c r="CY366" s="125">
        <f t="shared" ca="1" si="578"/>
        <v>0</v>
      </c>
      <c r="CZ366" s="125">
        <f t="shared" ca="1" si="579"/>
        <v>0</v>
      </c>
      <c r="DA366" s="341">
        <f t="shared" ca="1" si="580"/>
        <v>0</v>
      </c>
      <c r="DB366" s="606">
        <f t="shared" ca="1" si="581"/>
        <v>0</v>
      </c>
      <c r="DC366" s="606"/>
      <c r="DD366" s="606">
        <f t="shared" ca="1" si="582"/>
        <v>0</v>
      </c>
      <c r="DE366" s="125">
        <f t="shared" ca="1" si="583"/>
        <v>0</v>
      </c>
      <c r="DF366" s="125">
        <f t="shared" ca="1" si="584"/>
        <v>0</v>
      </c>
      <c r="DG366" s="125">
        <f t="shared" ca="1" si="585"/>
        <v>0</v>
      </c>
      <c r="DH366" s="125">
        <f t="shared" ca="1" si="586"/>
        <v>0</v>
      </c>
      <c r="DI366" s="125">
        <f t="shared" ca="1" si="587"/>
        <v>0</v>
      </c>
      <c r="DJ366" s="125">
        <f t="shared" ca="1" si="588"/>
        <v>0</v>
      </c>
      <c r="DK366" s="125">
        <f t="shared" ca="1" si="589"/>
        <v>0</v>
      </c>
      <c r="DL366" s="125">
        <f t="shared" ca="1" si="590"/>
        <v>0</v>
      </c>
      <c r="DM366" s="125">
        <f t="shared" ca="1" si="591"/>
        <v>0</v>
      </c>
      <c r="DN366" s="340" t="str">
        <f t="shared" ca="1" si="671"/>
        <v xml:space="preserve">    </v>
      </c>
      <c r="DO366" s="340">
        <f t="shared" ca="1" si="672"/>
        <v>0</v>
      </c>
      <c r="DP366" s="340">
        <f t="shared" ca="1" si="673"/>
        <v>0</v>
      </c>
      <c r="DQ366" s="340">
        <f t="shared" ca="1" si="674"/>
        <v>0</v>
      </c>
      <c r="DR366" s="340">
        <f t="shared" ca="1" si="675"/>
        <v>0</v>
      </c>
      <c r="DS366" s="340">
        <f t="shared" ca="1" si="676"/>
        <v>0</v>
      </c>
    </row>
    <row r="367" spans="1:123">
      <c r="A367">
        <f t="shared" ca="1" si="594"/>
        <v>360</v>
      </c>
      <c r="B367">
        <f t="shared" ca="1" si="595"/>
        <v>0</v>
      </c>
      <c r="C367">
        <f t="shared" ca="1" si="596"/>
        <v>0</v>
      </c>
      <c r="D367">
        <f t="shared" ca="1" si="597"/>
        <v>0</v>
      </c>
      <c r="E367">
        <f t="shared" ca="1" si="598"/>
        <v>0</v>
      </c>
      <c r="F367">
        <f t="shared" ca="1" si="599"/>
        <v>0</v>
      </c>
      <c r="G367" s="123" t="str">
        <f t="shared" ca="1" si="593"/>
        <v>0.0.0</v>
      </c>
      <c r="H367" s="123" t="str">
        <f t="shared" ca="1" si="677"/>
        <v>0.0.0</v>
      </c>
      <c r="I367" s="123" t="str">
        <f t="shared" ca="1" si="677"/>
        <v>0.0.0</v>
      </c>
      <c r="J367" s="123" t="str">
        <f t="shared" ca="1" si="677"/>
        <v>0.0.0</v>
      </c>
      <c r="K367" s="123" t="str">
        <f t="shared" ca="1" si="677"/>
        <v>0.0.0</v>
      </c>
      <c r="L367" s="123" t="str">
        <f t="shared" ca="1" si="677"/>
        <v>0.0.0</v>
      </c>
      <c r="M367" s="123" t="str">
        <f t="shared" ca="1" si="677"/>
        <v>0.0.0</v>
      </c>
      <c r="N367" s="123" t="str">
        <f t="shared" ca="1" si="677"/>
        <v>0.0.0</v>
      </c>
      <c r="O367" s="123">
        <f t="shared" ca="1" si="600"/>
        <v>0</v>
      </c>
      <c r="P367" s="123">
        <f t="shared" ca="1" si="601"/>
        <v>0</v>
      </c>
      <c r="Q367" s="123">
        <f t="shared" ca="1" si="602"/>
        <v>0</v>
      </c>
      <c r="R367" s="123">
        <f t="shared" ca="1" si="602"/>
        <v>0</v>
      </c>
      <c r="S367" s="123">
        <f t="shared" ca="1" si="603"/>
        <v>0</v>
      </c>
      <c r="T367" s="123">
        <f t="shared" ca="1" si="604"/>
        <v>0</v>
      </c>
      <c r="U367" s="123">
        <f t="shared" ca="1" si="605"/>
        <v>0</v>
      </c>
      <c r="V367" s="123">
        <f t="shared" ca="1" si="606"/>
        <v>0</v>
      </c>
      <c r="W367" s="123">
        <f t="shared" ca="1" si="607"/>
        <v>0</v>
      </c>
      <c r="X367" s="123">
        <f t="shared" ca="1" si="608"/>
        <v>0</v>
      </c>
      <c r="Y367" s="123">
        <f t="shared" ca="1" si="609"/>
        <v>0</v>
      </c>
      <c r="Z367" s="123">
        <f t="shared" ca="1" si="610"/>
        <v>0</v>
      </c>
      <c r="AA367" s="123">
        <f t="shared" ca="1" si="611"/>
        <v>0</v>
      </c>
      <c r="AB367" s="123">
        <f t="shared" ca="1" si="612"/>
        <v>0</v>
      </c>
      <c r="AC367" s="123">
        <f t="shared" ca="1" si="613"/>
        <v>0</v>
      </c>
      <c r="AD367" s="123">
        <f t="shared" ca="1" si="614"/>
        <v>0</v>
      </c>
      <c r="AE367" s="123">
        <f t="shared" ca="1" si="615"/>
        <v>0</v>
      </c>
      <c r="AF367" s="123">
        <f t="shared" ca="1" si="616"/>
        <v>0</v>
      </c>
      <c r="AG367" s="123">
        <f t="shared" ca="1" si="617"/>
        <v>0</v>
      </c>
      <c r="AH367" s="123">
        <f t="shared" ca="1" si="618"/>
        <v>0</v>
      </c>
      <c r="AI367" s="123">
        <f t="shared" ca="1" si="619"/>
        <v>0</v>
      </c>
      <c r="AJ367" s="123">
        <f t="shared" ca="1" si="620"/>
        <v>0</v>
      </c>
      <c r="AK367" s="123">
        <f t="shared" ca="1" si="621"/>
        <v>0</v>
      </c>
      <c r="AL367" s="123">
        <f t="shared" ca="1" si="622"/>
        <v>0</v>
      </c>
      <c r="AM367" s="123">
        <f t="shared" ca="1" si="623"/>
        <v>0</v>
      </c>
      <c r="AN367" s="123">
        <f t="shared" ca="1" si="624"/>
        <v>0</v>
      </c>
      <c r="AO367" s="123">
        <f t="shared" ca="1" si="625"/>
        <v>0</v>
      </c>
      <c r="AP367" s="123">
        <f t="shared" ca="1" si="626"/>
        <v>0</v>
      </c>
      <c r="AQ367" s="123">
        <f t="shared" ca="1" si="627"/>
        <v>0</v>
      </c>
      <c r="AR367" s="123">
        <f t="shared" ca="1" si="628"/>
        <v>0</v>
      </c>
      <c r="AS367" s="123">
        <f t="shared" ca="1" si="629"/>
        <v>0</v>
      </c>
      <c r="AT367" s="123">
        <f t="shared" ca="1" si="630"/>
        <v>0</v>
      </c>
      <c r="AU367" s="123">
        <f t="shared" ca="1" si="631"/>
        <v>0</v>
      </c>
      <c r="AV367" s="123">
        <f t="shared" ca="1" si="632"/>
        <v>0</v>
      </c>
      <c r="AW367" s="123">
        <f t="shared" ca="1" si="633"/>
        <v>0</v>
      </c>
      <c r="AX367" s="123">
        <f t="shared" ca="1" si="634"/>
        <v>0</v>
      </c>
      <c r="AY367" s="123">
        <f t="shared" ca="1" si="635"/>
        <v>0</v>
      </c>
      <c r="AZ367" s="123">
        <f t="shared" ca="1" si="636"/>
        <v>0</v>
      </c>
      <c r="BA367" s="123">
        <f t="shared" ca="1" si="637"/>
        <v>0</v>
      </c>
      <c r="BB367" s="123">
        <f t="shared" ca="1" si="638"/>
        <v>0</v>
      </c>
      <c r="BC367" s="123">
        <f t="shared" ca="1" si="639"/>
        <v>0</v>
      </c>
      <c r="BD367" s="123">
        <f t="shared" ca="1" si="640"/>
        <v>0</v>
      </c>
      <c r="BE367" s="123">
        <f t="shared" ca="1" si="641"/>
        <v>0</v>
      </c>
      <c r="BF367" s="123">
        <f t="shared" ca="1" si="642"/>
        <v>0</v>
      </c>
      <c r="BG367" s="123">
        <f t="shared" ca="1" si="643"/>
        <v>0</v>
      </c>
      <c r="BH367" s="123">
        <f t="shared" ca="1" si="644"/>
        <v>0</v>
      </c>
      <c r="BI367" s="123">
        <f t="shared" ca="1" si="645"/>
        <v>0</v>
      </c>
      <c r="BJ367" s="123">
        <f t="shared" ca="1" si="646"/>
        <v>0</v>
      </c>
      <c r="BK367" s="123">
        <f t="shared" ca="1" si="647"/>
        <v>0</v>
      </c>
      <c r="BL367" s="123">
        <f t="shared" ca="1" si="648"/>
        <v>0</v>
      </c>
      <c r="BM367" s="123">
        <f t="shared" ca="1" si="649"/>
        <v>0</v>
      </c>
      <c r="BN367" s="123">
        <f t="shared" ca="1" si="650"/>
        <v>0.65</v>
      </c>
      <c r="BO367" s="123">
        <f t="shared" ca="1" si="651"/>
        <v>0</v>
      </c>
      <c r="BP367" s="340">
        <f t="shared" ca="1" si="652"/>
        <v>0</v>
      </c>
      <c r="BQ367" s="123">
        <f t="shared" ca="1" si="653"/>
        <v>0</v>
      </c>
      <c r="BR367" s="123">
        <f t="shared" ca="1" si="654"/>
        <v>0</v>
      </c>
      <c r="BS367" s="123">
        <f t="shared" ca="1" si="655"/>
        <v>0</v>
      </c>
      <c r="BT367" s="123">
        <f t="shared" ca="1" si="656"/>
        <v>0</v>
      </c>
      <c r="BU367" s="123">
        <f t="shared" ca="1" si="657"/>
        <v>0</v>
      </c>
      <c r="BV367" s="123"/>
      <c r="BW367" s="123">
        <f t="shared" ca="1" si="658"/>
        <v>0</v>
      </c>
      <c r="BX367" s="123"/>
      <c r="BY367" s="123">
        <f t="shared" ca="1" si="659"/>
        <v>0</v>
      </c>
      <c r="BZ367" s="123"/>
      <c r="CA367" s="123">
        <f t="shared" ca="1" si="660"/>
        <v>0</v>
      </c>
      <c r="CB367" s="528">
        <f t="shared" ca="1" si="661"/>
        <v>0</v>
      </c>
      <c r="CC367" s="123">
        <f t="shared" ca="1" si="662"/>
        <v>0</v>
      </c>
      <c r="CD367" s="125">
        <f t="shared" ca="1" si="663"/>
        <v>0</v>
      </c>
      <c r="CE367" s="125">
        <f t="shared" ca="1" si="664"/>
        <v>0</v>
      </c>
      <c r="CF367" s="125">
        <f t="shared" ca="1" si="665"/>
        <v>0</v>
      </c>
      <c r="CG367" s="125">
        <f t="shared" ca="1" si="666"/>
        <v>0</v>
      </c>
      <c r="CH367" s="125">
        <f t="shared" ca="1" si="667"/>
        <v>0</v>
      </c>
      <c r="CI367" s="125">
        <f t="shared" ca="1" si="668"/>
        <v>0</v>
      </c>
      <c r="CJ367" s="125">
        <f t="shared" ca="1" si="669"/>
        <v>0</v>
      </c>
      <c r="CK367" s="125">
        <f t="shared" ca="1" si="670"/>
        <v>0</v>
      </c>
      <c r="CL367" s="125">
        <f t="shared" ref="CL367:CL421" ca="1" si="678">INDIRECT("Відомість!cl"&amp;ROW())</f>
        <v>0</v>
      </c>
      <c r="CM367" s="125">
        <f t="shared" ref="CM367:CM421" ca="1" si="679">INDIRECT("Відомість!cr"&amp;ROW())</f>
        <v>0</v>
      </c>
      <c r="CN367" s="125">
        <f t="shared" ref="CN367:CN421" ca="1" si="680">INDIRECT("Відомість!cs"&amp;ROW())</f>
        <v>0</v>
      </c>
      <c r="CO367" s="125">
        <f t="shared" ref="CO367:CO421" ca="1" si="681">INDIRECT("Озд!g"&amp;ROW()+4)</f>
        <v>0</v>
      </c>
      <c r="CP367" s="125">
        <f t="shared" ref="CP367:CP421" ca="1" si="682">INDIRECT("Озд!h"&amp;ROW()+4)</f>
        <v>0</v>
      </c>
      <c r="CQ367" s="125">
        <f t="shared" ref="CQ367:CQ421" ca="1" si="683">INDIRECT("Озд!i"&amp;ROW()+4)</f>
        <v>0</v>
      </c>
      <c r="CR367" s="125">
        <f t="shared" ref="CR367:CR421" ca="1" si="684">INDIRECT("Озд!j"&amp;ROW()+4)</f>
        <v>0</v>
      </c>
      <c r="CS367" s="125">
        <f t="shared" ref="CS367:CS421" ca="1" si="685">INDIRECT("Озд!k"&amp;ROW()+4)</f>
        <v>0</v>
      </c>
      <c r="CT367" s="125">
        <f t="shared" ref="CT367:CT421" ca="1" si="686">INDIRECT("Озд!l"&amp;ROW()+4)</f>
        <v>0</v>
      </c>
      <c r="CU367" s="125">
        <f t="shared" ref="CU367:CU421" ca="1" si="687">INDIRECT("Озд!m"&amp;ROW()+4)</f>
        <v>0</v>
      </c>
      <c r="CV367" s="125">
        <f t="shared" ref="CV367:CV421" ca="1" si="688">INDIRECT("Озд!n"&amp;ROW()+4)</f>
        <v>0</v>
      </c>
      <c r="CW367" s="125">
        <f t="shared" ref="CW367:CW421" ca="1" si="689">INDIRECT("Озд!o"&amp;ROW()+4)</f>
        <v>0</v>
      </c>
      <c r="CX367" s="125">
        <f t="shared" ref="CX367:CX421" ca="1" si="690">INDIRECT("Відомість!ct"&amp;ROW())</f>
        <v>0</v>
      </c>
      <c r="CY367" s="125">
        <f t="shared" ref="CY367:CY421" ca="1" si="691">INDIRECT("Відомість!cu"&amp;ROW())</f>
        <v>0</v>
      </c>
      <c r="CZ367" s="125">
        <f t="shared" ref="CZ367:CZ421" ca="1" si="692">INDIRECT("Відомість!cv"&amp;ROW())</f>
        <v>0</v>
      </c>
      <c r="DA367" s="341">
        <f t="shared" ref="DA367:DA421" ca="1" si="693">INDIRECT("Відомість!cw"&amp;ROW())+INDIRECT("Озд!p"&amp;ROW()+4)</f>
        <v>0</v>
      </c>
      <c r="DB367" s="606">
        <f t="shared" ref="DB367:DB421" ca="1" si="694">INDIRECT("Відомість!cx"&amp;ROW())+INDIRECT("Озд!q"&amp;ROW()+4)</f>
        <v>0</v>
      </c>
      <c r="DC367" s="606"/>
      <c r="DD367" s="606">
        <f t="shared" ref="DD367:DD421" ca="1" si="695">INDIRECT("Відомість!cz"&amp;ROW())+INDIRECT("Озд!r"&amp;ROW()+4)</f>
        <v>0</v>
      </c>
      <c r="DE367" s="125">
        <f t="shared" ref="DE367:DE421" ca="1" si="696">INDIRECT("Відомість!da"&amp;ROW())</f>
        <v>0</v>
      </c>
      <c r="DF367" s="125">
        <f t="shared" ref="DF367:DF421" ca="1" si="697">INDIRECT("Відомість!db"&amp;ROW())</f>
        <v>0</v>
      </c>
      <c r="DG367" s="125">
        <f t="shared" ref="DG367:DG421" ca="1" si="698">INDIRECT("Відомість!dc"&amp;ROW())</f>
        <v>0</v>
      </c>
      <c r="DH367" s="125">
        <f t="shared" ref="DH367:DH421" ca="1" si="699">INDIRECT("Відомість!dd"&amp;ROW())+INDIRECT("Озд!t"&amp;ROW()+4)</f>
        <v>0</v>
      </c>
      <c r="DI367" s="125">
        <f t="shared" ref="DI367:DI421" ca="1" si="700">INDIRECT("Відомість!de"&amp;ROW())+INDIRECT("Озд!u"&amp;ROW()+4)</f>
        <v>0</v>
      </c>
      <c r="DJ367" s="125">
        <f t="shared" ref="DJ367:DJ421" ca="1" si="701">INDIRECT("Відомість!df"&amp;ROW())+INDIRECT("Озд!v"&amp;ROW()+4)</f>
        <v>0</v>
      </c>
      <c r="DK367" s="125">
        <f t="shared" ref="DK367:DK421" ca="1" si="702">INDIRECT("Відомість!dg"&amp;ROW())+INDIRECT("Озд!w"&amp;ROW()+4)</f>
        <v>0</v>
      </c>
      <c r="DL367" s="125">
        <f t="shared" ref="DL367:DL421" ca="1" si="703">INDIRECT("Відомість!dh"&amp;ROW())+INDIRECT("Озд!x"&amp;ROW()+4)</f>
        <v>0</v>
      </c>
      <c r="DM367" s="125">
        <f t="shared" ref="DM367:DM421" ca="1" si="704">INDIRECT("Відомість!di"&amp;ROW())+INDIRECT("Озд!y"&amp;ROW()+4)</f>
        <v>0</v>
      </c>
      <c r="DN367" s="340" t="str">
        <f t="shared" ca="1" si="671"/>
        <v xml:space="preserve">    </v>
      </c>
      <c r="DO367" s="340">
        <f t="shared" ca="1" si="672"/>
        <v>0</v>
      </c>
      <c r="DP367" s="340">
        <f t="shared" ca="1" si="673"/>
        <v>0</v>
      </c>
      <c r="DQ367" s="340">
        <f t="shared" ca="1" si="674"/>
        <v>0</v>
      </c>
      <c r="DR367" s="340">
        <f t="shared" ca="1" si="675"/>
        <v>0</v>
      </c>
      <c r="DS367" s="340">
        <f t="shared" ca="1" si="676"/>
        <v>0</v>
      </c>
    </row>
    <row r="368" spans="1:123">
      <c r="A368">
        <f t="shared" ca="1" si="594"/>
        <v>361</v>
      </c>
      <c r="B368">
        <f t="shared" ca="1" si="595"/>
        <v>0</v>
      </c>
      <c r="C368">
        <f t="shared" ca="1" si="596"/>
        <v>0</v>
      </c>
      <c r="D368">
        <f t="shared" ca="1" si="597"/>
        <v>0</v>
      </c>
      <c r="E368">
        <f t="shared" ca="1" si="598"/>
        <v>0</v>
      </c>
      <c r="F368">
        <f t="shared" ca="1" si="599"/>
        <v>0</v>
      </c>
      <c r="G368" s="123" t="str">
        <f t="shared" ca="1" si="593"/>
        <v>0.0.0</v>
      </c>
      <c r="H368" s="123" t="str">
        <f t="shared" ca="1" si="677"/>
        <v>0.0.0</v>
      </c>
      <c r="I368" s="123" t="str">
        <f t="shared" ca="1" si="677"/>
        <v>0.0.0</v>
      </c>
      <c r="J368" s="123" t="str">
        <f t="shared" ca="1" si="677"/>
        <v>0.0.0</v>
      </c>
      <c r="K368" s="123" t="str">
        <f t="shared" ca="1" si="677"/>
        <v>0.0.0</v>
      </c>
      <c r="L368" s="123" t="str">
        <f t="shared" ca="1" si="677"/>
        <v>0.0.0</v>
      </c>
      <c r="M368" s="123" t="str">
        <f t="shared" ca="1" si="677"/>
        <v>0.0.0</v>
      </c>
      <c r="N368" s="123" t="str">
        <f t="shared" ca="1" si="677"/>
        <v>0.0.0</v>
      </c>
      <c r="O368" s="123">
        <f t="shared" ca="1" si="600"/>
        <v>0</v>
      </c>
      <c r="P368" s="123">
        <f t="shared" ca="1" si="601"/>
        <v>0</v>
      </c>
      <c r="Q368" s="123">
        <f t="shared" ca="1" si="602"/>
        <v>0</v>
      </c>
      <c r="R368" s="123">
        <f t="shared" ca="1" si="602"/>
        <v>0</v>
      </c>
      <c r="S368" s="123">
        <f t="shared" ca="1" si="603"/>
        <v>0</v>
      </c>
      <c r="T368" s="123">
        <f t="shared" ca="1" si="604"/>
        <v>0</v>
      </c>
      <c r="U368" s="123">
        <f t="shared" ca="1" si="605"/>
        <v>0</v>
      </c>
      <c r="V368" s="123">
        <f t="shared" ca="1" si="606"/>
        <v>0</v>
      </c>
      <c r="W368" s="123">
        <f t="shared" ca="1" si="607"/>
        <v>0</v>
      </c>
      <c r="X368" s="123">
        <f t="shared" ca="1" si="608"/>
        <v>0</v>
      </c>
      <c r="Y368" s="123">
        <f t="shared" ca="1" si="609"/>
        <v>0</v>
      </c>
      <c r="Z368" s="123">
        <f t="shared" ca="1" si="610"/>
        <v>0</v>
      </c>
      <c r="AA368" s="123">
        <f t="shared" ca="1" si="611"/>
        <v>0</v>
      </c>
      <c r="AB368" s="123">
        <f t="shared" ca="1" si="612"/>
        <v>0</v>
      </c>
      <c r="AC368" s="123">
        <f t="shared" ca="1" si="613"/>
        <v>0</v>
      </c>
      <c r="AD368" s="123">
        <f t="shared" ca="1" si="614"/>
        <v>0</v>
      </c>
      <c r="AE368" s="123">
        <f t="shared" ca="1" si="615"/>
        <v>0</v>
      </c>
      <c r="AF368" s="123">
        <f t="shared" ca="1" si="616"/>
        <v>0</v>
      </c>
      <c r="AG368" s="123">
        <f t="shared" ca="1" si="617"/>
        <v>0</v>
      </c>
      <c r="AH368" s="123">
        <f t="shared" ca="1" si="618"/>
        <v>0</v>
      </c>
      <c r="AI368" s="123">
        <f t="shared" ca="1" si="619"/>
        <v>0</v>
      </c>
      <c r="AJ368" s="123">
        <f t="shared" ca="1" si="620"/>
        <v>0</v>
      </c>
      <c r="AK368" s="123">
        <f t="shared" ca="1" si="621"/>
        <v>0</v>
      </c>
      <c r="AL368" s="123">
        <f t="shared" ca="1" si="622"/>
        <v>0</v>
      </c>
      <c r="AM368" s="123">
        <f t="shared" ca="1" si="623"/>
        <v>0</v>
      </c>
      <c r="AN368" s="123">
        <f t="shared" ca="1" si="624"/>
        <v>0</v>
      </c>
      <c r="AO368" s="123">
        <f t="shared" ca="1" si="625"/>
        <v>0</v>
      </c>
      <c r="AP368" s="123">
        <f t="shared" ca="1" si="626"/>
        <v>0</v>
      </c>
      <c r="AQ368" s="123">
        <f t="shared" ca="1" si="627"/>
        <v>0</v>
      </c>
      <c r="AR368" s="123">
        <f t="shared" ca="1" si="628"/>
        <v>0</v>
      </c>
      <c r="AS368" s="123">
        <f t="shared" ca="1" si="629"/>
        <v>0</v>
      </c>
      <c r="AT368" s="123">
        <f t="shared" ca="1" si="630"/>
        <v>0</v>
      </c>
      <c r="AU368" s="123">
        <f t="shared" ca="1" si="631"/>
        <v>0</v>
      </c>
      <c r="AV368" s="123">
        <f t="shared" ca="1" si="632"/>
        <v>0</v>
      </c>
      <c r="AW368" s="123">
        <f t="shared" ca="1" si="633"/>
        <v>0</v>
      </c>
      <c r="AX368" s="123">
        <f t="shared" ca="1" si="634"/>
        <v>0</v>
      </c>
      <c r="AY368" s="123">
        <f t="shared" ca="1" si="635"/>
        <v>0</v>
      </c>
      <c r="AZ368" s="123">
        <f t="shared" ca="1" si="636"/>
        <v>0</v>
      </c>
      <c r="BA368" s="123">
        <f t="shared" ca="1" si="637"/>
        <v>0</v>
      </c>
      <c r="BB368" s="123">
        <f t="shared" ca="1" si="638"/>
        <v>0</v>
      </c>
      <c r="BC368" s="123">
        <f t="shared" ca="1" si="639"/>
        <v>0</v>
      </c>
      <c r="BD368" s="123">
        <f t="shared" ca="1" si="640"/>
        <v>0</v>
      </c>
      <c r="BE368" s="123">
        <f t="shared" ca="1" si="641"/>
        <v>0</v>
      </c>
      <c r="BF368" s="123">
        <f t="shared" ca="1" si="642"/>
        <v>0</v>
      </c>
      <c r="BG368" s="123">
        <f t="shared" ca="1" si="643"/>
        <v>0</v>
      </c>
      <c r="BH368" s="123">
        <f t="shared" ca="1" si="644"/>
        <v>0</v>
      </c>
      <c r="BI368" s="123">
        <f t="shared" ca="1" si="645"/>
        <v>0</v>
      </c>
      <c r="BJ368" s="123">
        <f t="shared" ca="1" si="646"/>
        <v>0</v>
      </c>
      <c r="BK368" s="123">
        <f t="shared" ca="1" si="647"/>
        <v>0</v>
      </c>
      <c r="BL368" s="123">
        <f t="shared" ca="1" si="648"/>
        <v>0</v>
      </c>
      <c r="BM368" s="123">
        <f t="shared" ca="1" si="649"/>
        <v>0</v>
      </c>
      <c r="BN368" s="123">
        <f t="shared" ca="1" si="650"/>
        <v>0.65</v>
      </c>
      <c r="BO368" s="123">
        <f t="shared" ca="1" si="651"/>
        <v>0</v>
      </c>
      <c r="BP368" s="340">
        <f t="shared" ca="1" si="652"/>
        <v>0</v>
      </c>
      <c r="BQ368" s="123">
        <f t="shared" ca="1" si="653"/>
        <v>0</v>
      </c>
      <c r="BR368" s="123">
        <f t="shared" ca="1" si="654"/>
        <v>0</v>
      </c>
      <c r="BS368" s="123">
        <f t="shared" ca="1" si="655"/>
        <v>0</v>
      </c>
      <c r="BT368" s="123">
        <f t="shared" ca="1" si="656"/>
        <v>0</v>
      </c>
      <c r="BU368" s="123">
        <f t="shared" ca="1" si="657"/>
        <v>0</v>
      </c>
      <c r="BV368" s="123"/>
      <c r="BW368" s="123">
        <f t="shared" ca="1" si="658"/>
        <v>0</v>
      </c>
      <c r="BX368" s="123"/>
      <c r="BY368" s="123">
        <f t="shared" ca="1" si="659"/>
        <v>0</v>
      </c>
      <c r="BZ368" s="123"/>
      <c r="CA368" s="123">
        <f t="shared" ca="1" si="660"/>
        <v>0</v>
      </c>
      <c r="CB368" s="528">
        <f t="shared" ca="1" si="661"/>
        <v>0</v>
      </c>
      <c r="CC368" s="123">
        <f t="shared" ca="1" si="662"/>
        <v>0</v>
      </c>
      <c r="CD368" s="125">
        <f t="shared" ca="1" si="663"/>
        <v>0</v>
      </c>
      <c r="CE368" s="125">
        <f t="shared" ca="1" si="664"/>
        <v>0</v>
      </c>
      <c r="CF368" s="125">
        <f t="shared" ca="1" si="665"/>
        <v>0</v>
      </c>
      <c r="CG368" s="125">
        <f t="shared" ca="1" si="666"/>
        <v>0</v>
      </c>
      <c r="CH368" s="125">
        <f t="shared" ca="1" si="667"/>
        <v>0</v>
      </c>
      <c r="CI368" s="125">
        <f t="shared" ca="1" si="668"/>
        <v>0</v>
      </c>
      <c r="CJ368" s="125">
        <f t="shared" ca="1" si="669"/>
        <v>0</v>
      </c>
      <c r="CK368" s="125">
        <f t="shared" ca="1" si="670"/>
        <v>0</v>
      </c>
      <c r="CL368" s="125">
        <f t="shared" ca="1" si="678"/>
        <v>0</v>
      </c>
      <c r="CM368" s="125">
        <f t="shared" ca="1" si="679"/>
        <v>0</v>
      </c>
      <c r="CN368" s="125">
        <f t="shared" ca="1" si="680"/>
        <v>0</v>
      </c>
      <c r="CO368" s="125">
        <f t="shared" ca="1" si="681"/>
        <v>0</v>
      </c>
      <c r="CP368" s="125">
        <f t="shared" ca="1" si="682"/>
        <v>0</v>
      </c>
      <c r="CQ368" s="125">
        <f t="shared" ca="1" si="683"/>
        <v>0</v>
      </c>
      <c r="CR368" s="125">
        <f t="shared" ca="1" si="684"/>
        <v>0</v>
      </c>
      <c r="CS368" s="125">
        <f t="shared" ca="1" si="685"/>
        <v>0</v>
      </c>
      <c r="CT368" s="125">
        <f t="shared" ca="1" si="686"/>
        <v>0</v>
      </c>
      <c r="CU368" s="125">
        <f t="shared" ca="1" si="687"/>
        <v>0</v>
      </c>
      <c r="CV368" s="125">
        <f t="shared" ca="1" si="688"/>
        <v>0</v>
      </c>
      <c r="CW368" s="125">
        <f t="shared" ca="1" si="689"/>
        <v>0</v>
      </c>
      <c r="CX368" s="125">
        <f t="shared" ca="1" si="690"/>
        <v>0</v>
      </c>
      <c r="CY368" s="125">
        <f t="shared" ca="1" si="691"/>
        <v>0</v>
      </c>
      <c r="CZ368" s="125">
        <f t="shared" ca="1" si="692"/>
        <v>0</v>
      </c>
      <c r="DA368" s="341">
        <f t="shared" ca="1" si="693"/>
        <v>0</v>
      </c>
      <c r="DB368" s="606">
        <f t="shared" ca="1" si="694"/>
        <v>0</v>
      </c>
      <c r="DC368" s="606"/>
      <c r="DD368" s="606">
        <f t="shared" ca="1" si="695"/>
        <v>0</v>
      </c>
      <c r="DE368" s="125">
        <f t="shared" ca="1" si="696"/>
        <v>0</v>
      </c>
      <c r="DF368" s="125">
        <f t="shared" ca="1" si="697"/>
        <v>0</v>
      </c>
      <c r="DG368" s="125">
        <f t="shared" ca="1" si="698"/>
        <v>0</v>
      </c>
      <c r="DH368" s="125">
        <f t="shared" ca="1" si="699"/>
        <v>0</v>
      </c>
      <c r="DI368" s="125">
        <f t="shared" ca="1" si="700"/>
        <v>0</v>
      </c>
      <c r="DJ368" s="125">
        <f t="shared" ca="1" si="701"/>
        <v>0</v>
      </c>
      <c r="DK368" s="125">
        <f t="shared" ca="1" si="702"/>
        <v>0</v>
      </c>
      <c r="DL368" s="125">
        <f t="shared" ca="1" si="703"/>
        <v>0</v>
      </c>
      <c r="DM368" s="125">
        <f t="shared" ca="1" si="704"/>
        <v>0</v>
      </c>
      <c r="DN368" s="340" t="str">
        <f t="shared" ca="1" si="671"/>
        <v xml:space="preserve">    </v>
      </c>
      <c r="DO368" s="340">
        <f t="shared" ca="1" si="672"/>
        <v>0</v>
      </c>
      <c r="DP368" s="340">
        <f t="shared" ca="1" si="673"/>
        <v>0</v>
      </c>
      <c r="DQ368" s="340">
        <f t="shared" ca="1" si="674"/>
        <v>0</v>
      </c>
      <c r="DR368" s="340">
        <f t="shared" ca="1" si="675"/>
        <v>0</v>
      </c>
      <c r="DS368" s="340">
        <f t="shared" ca="1" si="676"/>
        <v>0</v>
      </c>
    </row>
    <row r="369" spans="1:123">
      <c r="A369">
        <f t="shared" ca="1" si="594"/>
        <v>362</v>
      </c>
      <c r="B369">
        <f t="shared" ca="1" si="595"/>
        <v>0</v>
      </c>
      <c r="C369">
        <f t="shared" ca="1" si="596"/>
        <v>0</v>
      </c>
      <c r="D369">
        <f t="shared" ca="1" si="597"/>
        <v>0</v>
      </c>
      <c r="E369">
        <f t="shared" ca="1" si="598"/>
        <v>0</v>
      </c>
      <c r="F369">
        <f t="shared" ca="1" si="599"/>
        <v>0</v>
      </c>
      <c r="G369" s="123" t="str">
        <f t="shared" ca="1" si="593"/>
        <v>0.0.0</v>
      </c>
      <c r="H369" s="123" t="str">
        <f t="shared" ca="1" si="677"/>
        <v>0.0.0</v>
      </c>
      <c r="I369" s="123" t="str">
        <f t="shared" ca="1" si="677"/>
        <v>0.0.0</v>
      </c>
      <c r="J369" s="123" t="str">
        <f t="shared" ca="1" si="677"/>
        <v>0.0.0</v>
      </c>
      <c r="K369" s="123" t="str">
        <f t="shared" ca="1" si="677"/>
        <v>0.0.0</v>
      </c>
      <c r="L369" s="123" t="str">
        <f t="shared" ca="1" si="677"/>
        <v>0.0.0</v>
      </c>
      <c r="M369" s="123" t="str">
        <f t="shared" ca="1" si="677"/>
        <v>0.0.0</v>
      </c>
      <c r="N369" s="123" t="str">
        <f t="shared" ca="1" si="677"/>
        <v>0.0.0</v>
      </c>
      <c r="O369" s="123">
        <f t="shared" ca="1" si="600"/>
        <v>0</v>
      </c>
      <c r="P369" s="123">
        <f t="shared" ca="1" si="601"/>
        <v>0</v>
      </c>
      <c r="Q369" s="123">
        <f t="shared" ca="1" si="602"/>
        <v>0</v>
      </c>
      <c r="R369" s="123">
        <f t="shared" ca="1" si="602"/>
        <v>0</v>
      </c>
      <c r="S369" s="123">
        <f t="shared" ca="1" si="603"/>
        <v>0</v>
      </c>
      <c r="T369" s="123">
        <f t="shared" ca="1" si="604"/>
        <v>0</v>
      </c>
      <c r="U369" s="123">
        <f t="shared" ca="1" si="605"/>
        <v>0</v>
      </c>
      <c r="V369" s="123">
        <f t="shared" ca="1" si="606"/>
        <v>0</v>
      </c>
      <c r="W369" s="123">
        <f t="shared" ca="1" si="607"/>
        <v>0</v>
      </c>
      <c r="X369" s="123">
        <f t="shared" ca="1" si="608"/>
        <v>0</v>
      </c>
      <c r="Y369" s="123">
        <f t="shared" ca="1" si="609"/>
        <v>0</v>
      </c>
      <c r="Z369" s="123">
        <f t="shared" ca="1" si="610"/>
        <v>0</v>
      </c>
      <c r="AA369" s="123">
        <f t="shared" ca="1" si="611"/>
        <v>0</v>
      </c>
      <c r="AB369" s="123">
        <f t="shared" ca="1" si="612"/>
        <v>0</v>
      </c>
      <c r="AC369" s="123">
        <f t="shared" ca="1" si="613"/>
        <v>0</v>
      </c>
      <c r="AD369" s="123">
        <f t="shared" ca="1" si="614"/>
        <v>0</v>
      </c>
      <c r="AE369" s="123">
        <f t="shared" ca="1" si="615"/>
        <v>0</v>
      </c>
      <c r="AF369" s="123">
        <f t="shared" ca="1" si="616"/>
        <v>0</v>
      </c>
      <c r="AG369" s="123">
        <f t="shared" ca="1" si="617"/>
        <v>0</v>
      </c>
      <c r="AH369" s="123">
        <f t="shared" ca="1" si="618"/>
        <v>0</v>
      </c>
      <c r="AI369" s="123">
        <f t="shared" ca="1" si="619"/>
        <v>0</v>
      </c>
      <c r="AJ369" s="123">
        <f t="shared" ca="1" si="620"/>
        <v>0</v>
      </c>
      <c r="AK369" s="123">
        <f t="shared" ca="1" si="621"/>
        <v>0</v>
      </c>
      <c r="AL369" s="123">
        <f t="shared" ca="1" si="622"/>
        <v>0</v>
      </c>
      <c r="AM369" s="123">
        <f t="shared" ca="1" si="623"/>
        <v>0</v>
      </c>
      <c r="AN369" s="123">
        <f t="shared" ca="1" si="624"/>
        <v>0</v>
      </c>
      <c r="AO369" s="123">
        <f t="shared" ca="1" si="625"/>
        <v>0</v>
      </c>
      <c r="AP369" s="123">
        <f t="shared" ca="1" si="626"/>
        <v>0</v>
      </c>
      <c r="AQ369" s="123">
        <f t="shared" ca="1" si="627"/>
        <v>0</v>
      </c>
      <c r="AR369" s="123">
        <f t="shared" ca="1" si="628"/>
        <v>0</v>
      </c>
      <c r="AS369" s="123">
        <f t="shared" ca="1" si="629"/>
        <v>0</v>
      </c>
      <c r="AT369" s="123">
        <f t="shared" ca="1" si="630"/>
        <v>0</v>
      </c>
      <c r="AU369" s="123">
        <f t="shared" ca="1" si="631"/>
        <v>0</v>
      </c>
      <c r="AV369" s="123">
        <f t="shared" ca="1" si="632"/>
        <v>0</v>
      </c>
      <c r="AW369" s="123">
        <f t="shared" ca="1" si="633"/>
        <v>0</v>
      </c>
      <c r="AX369" s="123">
        <f t="shared" ca="1" si="634"/>
        <v>0</v>
      </c>
      <c r="AY369" s="123">
        <f t="shared" ca="1" si="635"/>
        <v>0</v>
      </c>
      <c r="AZ369" s="123">
        <f t="shared" ca="1" si="636"/>
        <v>0</v>
      </c>
      <c r="BA369" s="123">
        <f t="shared" ca="1" si="637"/>
        <v>0</v>
      </c>
      <c r="BB369" s="123">
        <f t="shared" ca="1" si="638"/>
        <v>0</v>
      </c>
      <c r="BC369" s="123">
        <f t="shared" ca="1" si="639"/>
        <v>0</v>
      </c>
      <c r="BD369" s="123">
        <f t="shared" ca="1" si="640"/>
        <v>0</v>
      </c>
      <c r="BE369" s="123">
        <f t="shared" ca="1" si="641"/>
        <v>0</v>
      </c>
      <c r="BF369" s="123">
        <f t="shared" ca="1" si="642"/>
        <v>0</v>
      </c>
      <c r="BG369" s="123">
        <f t="shared" ca="1" si="643"/>
        <v>0</v>
      </c>
      <c r="BH369" s="123">
        <f t="shared" ca="1" si="644"/>
        <v>0</v>
      </c>
      <c r="BI369" s="123">
        <f t="shared" ca="1" si="645"/>
        <v>0</v>
      </c>
      <c r="BJ369" s="123">
        <f t="shared" ca="1" si="646"/>
        <v>0</v>
      </c>
      <c r="BK369" s="123">
        <f t="shared" ca="1" si="647"/>
        <v>0</v>
      </c>
      <c r="BL369" s="123">
        <f t="shared" ca="1" si="648"/>
        <v>0</v>
      </c>
      <c r="BM369" s="123">
        <f t="shared" ca="1" si="649"/>
        <v>0</v>
      </c>
      <c r="BN369" s="123">
        <f t="shared" ca="1" si="650"/>
        <v>0.65</v>
      </c>
      <c r="BO369" s="123">
        <f t="shared" ca="1" si="651"/>
        <v>0</v>
      </c>
      <c r="BP369" s="340">
        <f t="shared" ca="1" si="652"/>
        <v>0</v>
      </c>
      <c r="BQ369" s="123">
        <f t="shared" ca="1" si="653"/>
        <v>0</v>
      </c>
      <c r="BR369" s="123">
        <f t="shared" ca="1" si="654"/>
        <v>0</v>
      </c>
      <c r="BS369" s="123">
        <f t="shared" ca="1" si="655"/>
        <v>0</v>
      </c>
      <c r="BT369" s="123">
        <f t="shared" ca="1" si="656"/>
        <v>0</v>
      </c>
      <c r="BU369" s="123">
        <f t="shared" ca="1" si="657"/>
        <v>0</v>
      </c>
      <c r="BV369" s="123"/>
      <c r="BW369" s="123">
        <f t="shared" ca="1" si="658"/>
        <v>0</v>
      </c>
      <c r="BX369" s="123"/>
      <c r="BY369" s="123">
        <f t="shared" ca="1" si="659"/>
        <v>0</v>
      </c>
      <c r="BZ369" s="123"/>
      <c r="CA369" s="123">
        <f t="shared" ca="1" si="660"/>
        <v>0</v>
      </c>
      <c r="CB369" s="528">
        <f t="shared" ca="1" si="661"/>
        <v>0</v>
      </c>
      <c r="CC369" s="123">
        <f t="shared" ca="1" si="662"/>
        <v>0</v>
      </c>
      <c r="CD369" s="125">
        <f t="shared" ca="1" si="663"/>
        <v>0</v>
      </c>
      <c r="CE369" s="125">
        <f t="shared" ca="1" si="664"/>
        <v>0</v>
      </c>
      <c r="CF369" s="125">
        <f t="shared" ca="1" si="665"/>
        <v>0</v>
      </c>
      <c r="CG369" s="125">
        <f t="shared" ca="1" si="666"/>
        <v>0</v>
      </c>
      <c r="CH369" s="125">
        <f t="shared" ca="1" si="667"/>
        <v>0</v>
      </c>
      <c r="CI369" s="125">
        <f t="shared" ca="1" si="668"/>
        <v>0</v>
      </c>
      <c r="CJ369" s="125">
        <f t="shared" ca="1" si="669"/>
        <v>0</v>
      </c>
      <c r="CK369" s="125">
        <f t="shared" ca="1" si="670"/>
        <v>0</v>
      </c>
      <c r="CL369" s="125">
        <f t="shared" ca="1" si="678"/>
        <v>0</v>
      </c>
      <c r="CM369" s="125">
        <f t="shared" ca="1" si="679"/>
        <v>0</v>
      </c>
      <c r="CN369" s="125">
        <f t="shared" ca="1" si="680"/>
        <v>0</v>
      </c>
      <c r="CO369" s="125">
        <f t="shared" ca="1" si="681"/>
        <v>0</v>
      </c>
      <c r="CP369" s="125">
        <f t="shared" ca="1" si="682"/>
        <v>0</v>
      </c>
      <c r="CQ369" s="125">
        <f t="shared" ca="1" si="683"/>
        <v>0</v>
      </c>
      <c r="CR369" s="125">
        <f t="shared" ca="1" si="684"/>
        <v>0</v>
      </c>
      <c r="CS369" s="125">
        <f t="shared" ca="1" si="685"/>
        <v>0</v>
      </c>
      <c r="CT369" s="125">
        <f t="shared" ca="1" si="686"/>
        <v>0</v>
      </c>
      <c r="CU369" s="125">
        <f t="shared" ca="1" si="687"/>
        <v>0</v>
      </c>
      <c r="CV369" s="125">
        <f t="shared" ca="1" si="688"/>
        <v>0</v>
      </c>
      <c r="CW369" s="125">
        <f t="shared" ca="1" si="689"/>
        <v>0</v>
      </c>
      <c r="CX369" s="125">
        <f t="shared" ca="1" si="690"/>
        <v>0</v>
      </c>
      <c r="CY369" s="125">
        <f t="shared" ca="1" si="691"/>
        <v>0</v>
      </c>
      <c r="CZ369" s="125">
        <f t="shared" ca="1" si="692"/>
        <v>0</v>
      </c>
      <c r="DA369" s="341">
        <f t="shared" ca="1" si="693"/>
        <v>0</v>
      </c>
      <c r="DB369" s="606">
        <f t="shared" ca="1" si="694"/>
        <v>0</v>
      </c>
      <c r="DC369" s="606"/>
      <c r="DD369" s="606">
        <f t="shared" ca="1" si="695"/>
        <v>0</v>
      </c>
      <c r="DE369" s="125">
        <f t="shared" ca="1" si="696"/>
        <v>0</v>
      </c>
      <c r="DF369" s="125">
        <f t="shared" ca="1" si="697"/>
        <v>0</v>
      </c>
      <c r="DG369" s="125">
        <f t="shared" ca="1" si="698"/>
        <v>0</v>
      </c>
      <c r="DH369" s="125">
        <f t="shared" ca="1" si="699"/>
        <v>0</v>
      </c>
      <c r="DI369" s="125">
        <f t="shared" ca="1" si="700"/>
        <v>0</v>
      </c>
      <c r="DJ369" s="125">
        <f t="shared" ca="1" si="701"/>
        <v>0</v>
      </c>
      <c r="DK369" s="125">
        <f t="shared" ca="1" si="702"/>
        <v>0</v>
      </c>
      <c r="DL369" s="125">
        <f t="shared" ca="1" si="703"/>
        <v>0</v>
      </c>
      <c r="DM369" s="125">
        <f t="shared" ca="1" si="704"/>
        <v>0</v>
      </c>
      <c r="DN369" s="340" t="str">
        <f t="shared" ca="1" si="671"/>
        <v xml:space="preserve">    </v>
      </c>
      <c r="DO369" s="340">
        <f t="shared" ca="1" si="672"/>
        <v>0</v>
      </c>
      <c r="DP369" s="340">
        <f t="shared" ca="1" si="673"/>
        <v>0</v>
      </c>
      <c r="DQ369" s="340">
        <f t="shared" ca="1" si="674"/>
        <v>0</v>
      </c>
      <c r="DR369" s="340">
        <f t="shared" ca="1" si="675"/>
        <v>0</v>
      </c>
      <c r="DS369" s="340">
        <f t="shared" ca="1" si="676"/>
        <v>0</v>
      </c>
    </row>
    <row r="370" spans="1:123">
      <c r="A370">
        <f t="shared" ca="1" si="594"/>
        <v>363</v>
      </c>
      <c r="B370">
        <f t="shared" ca="1" si="595"/>
        <v>0</v>
      </c>
      <c r="C370">
        <f t="shared" ca="1" si="596"/>
        <v>0</v>
      </c>
      <c r="D370">
        <f t="shared" ca="1" si="597"/>
        <v>0</v>
      </c>
      <c r="E370">
        <f t="shared" ca="1" si="598"/>
        <v>0</v>
      </c>
      <c r="F370">
        <f t="shared" ca="1" si="599"/>
        <v>0</v>
      </c>
      <c r="G370" s="123" t="str">
        <f t="shared" ref="G370:G433" ca="1" si="705">INDIRECT("Відомість!g"&amp;ROW())</f>
        <v>0.0.0</v>
      </c>
      <c r="H370" s="123" t="str">
        <f t="shared" ca="1" si="677"/>
        <v>0.0.0</v>
      </c>
      <c r="I370" s="123" t="str">
        <f t="shared" ca="1" si="677"/>
        <v>0.0.0</v>
      </c>
      <c r="J370" s="123" t="str">
        <f t="shared" ca="1" si="677"/>
        <v>0.0.0</v>
      </c>
      <c r="K370" s="123" t="str">
        <f t="shared" ca="1" si="677"/>
        <v>0.0.0</v>
      </c>
      <c r="L370" s="123" t="str">
        <f t="shared" ca="1" si="677"/>
        <v>0.0.0</v>
      </c>
      <c r="M370" s="123" t="str">
        <f t="shared" ca="1" si="677"/>
        <v>0.0.0</v>
      </c>
      <c r="N370" s="123" t="str">
        <f t="shared" ca="1" si="677"/>
        <v>0.0.0</v>
      </c>
      <c r="O370" s="123">
        <f t="shared" ca="1" si="600"/>
        <v>0</v>
      </c>
      <c r="P370" s="123">
        <f t="shared" ca="1" si="601"/>
        <v>0</v>
      </c>
      <c r="Q370" s="123">
        <f t="shared" ca="1" si="602"/>
        <v>0</v>
      </c>
      <c r="R370" s="123">
        <f t="shared" ca="1" si="602"/>
        <v>0</v>
      </c>
      <c r="S370" s="123">
        <f t="shared" ca="1" si="603"/>
        <v>0</v>
      </c>
      <c r="T370" s="123">
        <f t="shared" ca="1" si="604"/>
        <v>0</v>
      </c>
      <c r="U370" s="123">
        <f t="shared" ca="1" si="605"/>
        <v>0</v>
      </c>
      <c r="V370" s="123">
        <f t="shared" ca="1" si="606"/>
        <v>0</v>
      </c>
      <c r="W370" s="123">
        <f t="shared" ca="1" si="607"/>
        <v>0</v>
      </c>
      <c r="X370" s="123">
        <f t="shared" ca="1" si="608"/>
        <v>0</v>
      </c>
      <c r="Y370" s="123">
        <f t="shared" ca="1" si="609"/>
        <v>0</v>
      </c>
      <c r="Z370" s="123">
        <f t="shared" ca="1" si="610"/>
        <v>0</v>
      </c>
      <c r="AA370" s="123">
        <f t="shared" ca="1" si="611"/>
        <v>0</v>
      </c>
      <c r="AB370" s="123">
        <f t="shared" ca="1" si="612"/>
        <v>0</v>
      </c>
      <c r="AC370" s="123">
        <f t="shared" ca="1" si="613"/>
        <v>0</v>
      </c>
      <c r="AD370" s="123">
        <f t="shared" ca="1" si="614"/>
        <v>0</v>
      </c>
      <c r="AE370" s="123">
        <f t="shared" ca="1" si="615"/>
        <v>0</v>
      </c>
      <c r="AF370" s="123">
        <f t="shared" ca="1" si="616"/>
        <v>0</v>
      </c>
      <c r="AG370" s="123">
        <f t="shared" ca="1" si="617"/>
        <v>0</v>
      </c>
      <c r="AH370" s="123">
        <f t="shared" ca="1" si="618"/>
        <v>0</v>
      </c>
      <c r="AI370" s="123">
        <f t="shared" ca="1" si="619"/>
        <v>0</v>
      </c>
      <c r="AJ370" s="123">
        <f t="shared" ca="1" si="620"/>
        <v>0</v>
      </c>
      <c r="AK370" s="123">
        <f t="shared" ca="1" si="621"/>
        <v>0</v>
      </c>
      <c r="AL370" s="123">
        <f t="shared" ca="1" si="622"/>
        <v>0</v>
      </c>
      <c r="AM370" s="123">
        <f t="shared" ca="1" si="623"/>
        <v>0</v>
      </c>
      <c r="AN370" s="123">
        <f t="shared" ca="1" si="624"/>
        <v>0</v>
      </c>
      <c r="AO370" s="123">
        <f t="shared" ca="1" si="625"/>
        <v>0</v>
      </c>
      <c r="AP370" s="123">
        <f t="shared" ca="1" si="626"/>
        <v>0</v>
      </c>
      <c r="AQ370" s="123">
        <f t="shared" ca="1" si="627"/>
        <v>0</v>
      </c>
      <c r="AR370" s="123">
        <f t="shared" ca="1" si="628"/>
        <v>0</v>
      </c>
      <c r="AS370" s="123">
        <f t="shared" ca="1" si="629"/>
        <v>0</v>
      </c>
      <c r="AT370" s="123">
        <f t="shared" ca="1" si="630"/>
        <v>0</v>
      </c>
      <c r="AU370" s="123">
        <f t="shared" ca="1" si="631"/>
        <v>0</v>
      </c>
      <c r="AV370" s="123">
        <f t="shared" ca="1" si="632"/>
        <v>0</v>
      </c>
      <c r="AW370" s="123">
        <f t="shared" ca="1" si="633"/>
        <v>0</v>
      </c>
      <c r="AX370" s="123">
        <f t="shared" ca="1" si="634"/>
        <v>0</v>
      </c>
      <c r="AY370" s="123">
        <f t="shared" ca="1" si="635"/>
        <v>0</v>
      </c>
      <c r="AZ370" s="123">
        <f t="shared" ca="1" si="636"/>
        <v>0</v>
      </c>
      <c r="BA370" s="123">
        <f t="shared" ca="1" si="637"/>
        <v>0</v>
      </c>
      <c r="BB370" s="123">
        <f t="shared" ca="1" si="638"/>
        <v>0</v>
      </c>
      <c r="BC370" s="123">
        <f t="shared" ca="1" si="639"/>
        <v>0</v>
      </c>
      <c r="BD370" s="123">
        <f t="shared" ca="1" si="640"/>
        <v>0</v>
      </c>
      <c r="BE370" s="123">
        <f t="shared" ca="1" si="641"/>
        <v>0</v>
      </c>
      <c r="BF370" s="123">
        <f t="shared" ca="1" si="642"/>
        <v>0</v>
      </c>
      <c r="BG370" s="123">
        <f t="shared" ca="1" si="643"/>
        <v>0</v>
      </c>
      <c r="BH370" s="123">
        <f t="shared" ca="1" si="644"/>
        <v>0</v>
      </c>
      <c r="BI370" s="123">
        <f t="shared" ca="1" si="645"/>
        <v>0</v>
      </c>
      <c r="BJ370" s="123">
        <f t="shared" ca="1" si="646"/>
        <v>0</v>
      </c>
      <c r="BK370" s="123">
        <f t="shared" ca="1" si="647"/>
        <v>0</v>
      </c>
      <c r="BL370" s="123">
        <f t="shared" ca="1" si="648"/>
        <v>0</v>
      </c>
      <c r="BM370" s="123">
        <f t="shared" ca="1" si="649"/>
        <v>0</v>
      </c>
      <c r="BN370" s="123">
        <f t="shared" ca="1" si="650"/>
        <v>0.65</v>
      </c>
      <c r="BO370" s="123">
        <f t="shared" ca="1" si="651"/>
        <v>0</v>
      </c>
      <c r="BP370" s="340">
        <f t="shared" ca="1" si="652"/>
        <v>0</v>
      </c>
      <c r="BQ370" s="123">
        <f t="shared" ca="1" si="653"/>
        <v>0</v>
      </c>
      <c r="BR370" s="123">
        <f t="shared" ca="1" si="654"/>
        <v>0</v>
      </c>
      <c r="BS370" s="123">
        <f t="shared" ca="1" si="655"/>
        <v>0</v>
      </c>
      <c r="BT370" s="123">
        <f t="shared" ca="1" si="656"/>
        <v>0</v>
      </c>
      <c r="BU370" s="123">
        <f t="shared" ca="1" si="657"/>
        <v>0</v>
      </c>
      <c r="BV370" s="123"/>
      <c r="BW370" s="123">
        <f t="shared" ca="1" si="658"/>
        <v>0</v>
      </c>
      <c r="BX370" s="123"/>
      <c r="BY370" s="123">
        <f t="shared" ca="1" si="659"/>
        <v>0</v>
      </c>
      <c r="BZ370" s="123"/>
      <c r="CA370" s="123">
        <f t="shared" ca="1" si="660"/>
        <v>0</v>
      </c>
      <c r="CB370" s="528">
        <f t="shared" ca="1" si="661"/>
        <v>0</v>
      </c>
      <c r="CC370" s="123">
        <f t="shared" ca="1" si="662"/>
        <v>0</v>
      </c>
      <c r="CD370" s="125">
        <f t="shared" ca="1" si="663"/>
        <v>0</v>
      </c>
      <c r="CE370" s="125">
        <f t="shared" ca="1" si="664"/>
        <v>0</v>
      </c>
      <c r="CF370" s="125">
        <f t="shared" ca="1" si="665"/>
        <v>0</v>
      </c>
      <c r="CG370" s="125">
        <f t="shared" ca="1" si="666"/>
        <v>0</v>
      </c>
      <c r="CH370" s="125">
        <f t="shared" ca="1" si="667"/>
        <v>0</v>
      </c>
      <c r="CI370" s="125">
        <f t="shared" ca="1" si="668"/>
        <v>0</v>
      </c>
      <c r="CJ370" s="125">
        <f t="shared" ca="1" si="669"/>
        <v>0</v>
      </c>
      <c r="CK370" s="125">
        <f t="shared" ca="1" si="670"/>
        <v>0</v>
      </c>
      <c r="CL370" s="125">
        <f t="shared" ca="1" si="678"/>
        <v>0</v>
      </c>
      <c r="CM370" s="125">
        <f t="shared" ca="1" si="679"/>
        <v>0</v>
      </c>
      <c r="CN370" s="125">
        <f t="shared" ca="1" si="680"/>
        <v>0</v>
      </c>
      <c r="CO370" s="125">
        <f t="shared" ca="1" si="681"/>
        <v>0</v>
      </c>
      <c r="CP370" s="125">
        <f t="shared" ca="1" si="682"/>
        <v>0</v>
      </c>
      <c r="CQ370" s="125">
        <f t="shared" ca="1" si="683"/>
        <v>0</v>
      </c>
      <c r="CR370" s="125">
        <f t="shared" ca="1" si="684"/>
        <v>0</v>
      </c>
      <c r="CS370" s="125">
        <f t="shared" ca="1" si="685"/>
        <v>0</v>
      </c>
      <c r="CT370" s="125">
        <f t="shared" ca="1" si="686"/>
        <v>0</v>
      </c>
      <c r="CU370" s="125">
        <f t="shared" ca="1" si="687"/>
        <v>0</v>
      </c>
      <c r="CV370" s="125">
        <f t="shared" ca="1" si="688"/>
        <v>0</v>
      </c>
      <c r="CW370" s="125">
        <f t="shared" ca="1" si="689"/>
        <v>0</v>
      </c>
      <c r="CX370" s="125">
        <f t="shared" ca="1" si="690"/>
        <v>0</v>
      </c>
      <c r="CY370" s="125">
        <f t="shared" ca="1" si="691"/>
        <v>0</v>
      </c>
      <c r="CZ370" s="125">
        <f t="shared" ca="1" si="692"/>
        <v>0</v>
      </c>
      <c r="DA370" s="341">
        <f t="shared" ca="1" si="693"/>
        <v>0</v>
      </c>
      <c r="DB370" s="606">
        <f t="shared" ca="1" si="694"/>
        <v>0</v>
      </c>
      <c r="DC370" s="606"/>
      <c r="DD370" s="606">
        <f t="shared" ca="1" si="695"/>
        <v>0</v>
      </c>
      <c r="DE370" s="125">
        <f t="shared" ca="1" si="696"/>
        <v>0</v>
      </c>
      <c r="DF370" s="125">
        <f t="shared" ca="1" si="697"/>
        <v>0</v>
      </c>
      <c r="DG370" s="125">
        <f t="shared" ca="1" si="698"/>
        <v>0</v>
      </c>
      <c r="DH370" s="125">
        <f t="shared" ca="1" si="699"/>
        <v>0</v>
      </c>
      <c r="DI370" s="125">
        <f t="shared" ca="1" si="700"/>
        <v>0</v>
      </c>
      <c r="DJ370" s="125">
        <f t="shared" ca="1" si="701"/>
        <v>0</v>
      </c>
      <c r="DK370" s="125">
        <f t="shared" ca="1" si="702"/>
        <v>0</v>
      </c>
      <c r="DL370" s="125">
        <f t="shared" ca="1" si="703"/>
        <v>0</v>
      </c>
      <c r="DM370" s="125">
        <f t="shared" ca="1" si="704"/>
        <v>0</v>
      </c>
      <c r="DN370" s="340" t="str">
        <f t="shared" ca="1" si="671"/>
        <v xml:space="preserve">    </v>
      </c>
      <c r="DO370" s="340">
        <f t="shared" ca="1" si="672"/>
        <v>0</v>
      </c>
      <c r="DP370" s="340">
        <f t="shared" ca="1" si="673"/>
        <v>0</v>
      </c>
      <c r="DQ370" s="340">
        <f t="shared" ca="1" si="674"/>
        <v>0</v>
      </c>
      <c r="DR370" s="340">
        <f t="shared" ca="1" si="675"/>
        <v>0</v>
      </c>
      <c r="DS370" s="340">
        <f t="shared" ca="1" si="676"/>
        <v>0</v>
      </c>
    </row>
    <row r="371" spans="1:123">
      <c r="A371">
        <f t="shared" ca="1" si="594"/>
        <v>364</v>
      </c>
      <c r="B371">
        <f t="shared" ca="1" si="595"/>
        <v>0</v>
      </c>
      <c r="C371">
        <f t="shared" ca="1" si="596"/>
        <v>0</v>
      </c>
      <c r="D371">
        <f t="shared" ca="1" si="597"/>
        <v>0</v>
      </c>
      <c r="E371">
        <f t="shared" ca="1" si="598"/>
        <v>0</v>
      </c>
      <c r="F371">
        <f t="shared" ca="1" si="599"/>
        <v>0</v>
      </c>
      <c r="G371" s="123" t="str">
        <f t="shared" ca="1" si="705"/>
        <v>0.0.0</v>
      </c>
      <c r="H371" s="123" t="str">
        <f t="shared" ca="1" si="677"/>
        <v>0.0.0</v>
      </c>
      <c r="I371" s="123" t="str">
        <f t="shared" ca="1" si="677"/>
        <v>0.0.0</v>
      </c>
      <c r="J371" s="123" t="str">
        <f t="shared" ca="1" si="677"/>
        <v>0.0.0</v>
      </c>
      <c r="K371" s="123" t="str">
        <f t="shared" ca="1" si="677"/>
        <v>0.0.0</v>
      </c>
      <c r="L371" s="123" t="str">
        <f t="shared" ca="1" si="677"/>
        <v>0.0.0</v>
      </c>
      <c r="M371" s="123" t="str">
        <f t="shared" ca="1" si="677"/>
        <v>0.0.0</v>
      </c>
      <c r="N371" s="123" t="str">
        <f t="shared" ca="1" si="677"/>
        <v>0.0.0</v>
      </c>
      <c r="O371" s="123">
        <f t="shared" ca="1" si="600"/>
        <v>0</v>
      </c>
      <c r="P371" s="123">
        <f t="shared" ca="1" si="601"/>
        <v>0</v>
      </c>
      <c r="Q371" s="123">
        <f t="shared" ca="1" si="602"/>
        <v>0</v>
      </c>
      <c r="R371" s="123">
        <f t="shared" ca="1" si="602"/>
        <v>0</v>
      </c>
      <c r="S371" s="123">
        <f t="shared" ca="1" si="603"/>
        <v>0</v>
      </c>
      <c r="T371" s="123">
        <f t="shared" ca="1" si="604"/>
        <v>0</v>
      </c>
      <c r="U371" s="123">
        <f t="shared" ca="1" si="605"/>
        <v>0</v>
      </c>
      <c r="V371" s="123">
        <f t="shared" ca="1" si="606"/>
        <v>0</v>
      </c>
      <c r="W371" s="123">
        <f t="shared" ca="1" si="607"/>
        <v>0</v>
      </c>
      <c r="X371" s="123">
        <f t="shared" ca="1" si="608"/>
        <v>0</v>
      </c>
      <c r="Y371" s="123">
        <f t="shared" ca="1" si="609"/>
        <v>0</v>
      </c>
      <c r="Z371" s="123">
        <f t="shared" ca="1" si="610"/>
        <v>0</v>
      </c>
      <c r="AA371" s="123">
        <f t="shared" ca="1" si="611"/>
        <v>0</v>
      </c>
      <c r="AB371" s="123">
        <f t="shared" ca="1" si="612"/>
        <v>0</v>
      </c>
      <c r="AC371" s="123">
        <f t="shared" ca="1" si="613"/>
        <v>0</v>
      </c>
      <c r="AD371" s="123">
        <f t="shared" ca="1" si="614"/>
        <v>0</v>
      </c>
      <c r="AE371" s="123">
        <f t="shared" ca="1" si="615"/>
        <v>0</v>
      </c>
      <c r="AF371" s="123">
        <f t="shared" ca="1" si="616"/>
        <v>0</v>
      </c>
      <c r="AG371" s="123">
        <f t="shared" ca="1" si="617"/>
        <v>0</v>
      </c>
      <c r="AH371" s="123">
        <f t="shared" ca="1" si="618"/>
        <v>0</v>
      </c>
      <c r="AI371" s="123">
        <f t="shared" ca="1" si="619"/>
        <v>0</v>
      </c>
      <c r="AJ371" s="123">
        <f t="shared" ca="1" si="620"/>
        <v>0</v>
      </c>
      <c r="AK371" s="123">
        <f t="shared" ca="1" si="621"/>
        <v>0</v>
      </c>
      <c r="AL371" s="123">
        <f t="shared" ca="1" si="622"/>
        <v>0</v>
      </c>
      <c r="AM371" s="123">
        <f t="shared" ca="1" si="623"/>
        <v>0</v>
      </c>
      <c r="AN371" s="123">
        <f t="shared" ca="1" si="624"/>
        <v>0</v>
      </c>
      <c r="AO371" s="123">
        <f t="shared" ca="1" si="625"/>
        <v>0</v>
      </c>
      <c r="AP371" s="123">
        <f t="shared" ca="1" si="626"/>
        <v>0</v>
      </c>
      <c r="AQ371" s="123">
        <f t="shared" ca="1" si="627"/>
        <v>0</v>
      </c>
      <c r="AR371" s="123">
        <f t="shared" ca="1" si="628"/>
        <v>0</v>
      </c>
      <c r="AS371" s="123">
        <f t="shared" ca="1" si="629"/>
        <v>0</v>
      </c>
      <c r="AT371" s="123">
        <f t="shared" ca="1" si="630"/>
        <v>0</v>
      </c>
      <c r="AU371" s="123">
        <f t="shared" ca="1" si="631"/>
        <v>0</v>
      </c>
      <c r="AV371" s="123">
        <f t="shared" ca="1" si="632"/>
        <v>0</v>
      </c>
      <c r="AW371" s="123">
        <f t="shared" ca="1" si="633"/>
        <v>0</v>
      </c>
      <c r="AX371" s="123">
        <f t="shared" ca="1" si="634"/>
        <v>0</v>
      </c>
      <c r="AY371" s="123">
        <f t="shared" ca="1" si="635"/>
        <v>0</v>
      </c>
      <c r="AZ371" s="123">
        <f t="shared" ca="1" si="636"/>
        <v>0</v>
      </c>
      <c r="BA371" s="123">
        <f t="shared" ca="1" si="637"/>
        <v>0</v>
      </c>
      <c r="BB371" s="123">
        <f t="shared" ca="1" si="638"/>
        <v>0</v>
      </c>
      <c r="BC371" s="123">
        <f t="shared" ca="1" si="639"/>
        <v>0</v>
      </c>
      <c r="BD371" s="123">
        <f t="shared" ca="1" si="640"/>
        <v>0</v>
      </c>
      <c r="BE371" s="123">
        <f t="shared" ca="1" si="641"/>
        <v>0</v>
      </c>
      <c r="BF371" s="123">
        <f t="shared" ca="1" si="642"/>
        <v>0</v>
      </c>
      <c r="BG371" s="123">
        <f t="shared" ca="1" si="643"/>
        <v>0</v>
      </c>
      <c r="BH371" s="123">
        <f t="shared" ca="1" si="644"/>
        <v>0</v>
      </c>
      <c r="BI371" s="123">
        <f t="shared" ca="1" si="645"/>
        <v>0</v>
      </c>
      <c r="BJ371" s="123">
        <f t="shared" ca="1" si="646"/>
        <v>0</v>
      </c>
      <c r="BK371" s="123">
        <f t="shared" ca="1" si="647"/>
        <v>0</v>
      </c>
      <c r="BL371" s="123">
        <f t="shared" ca="1" si="648"/>
        <v>0</v>
      </c>
      <c r="BM371" s="123">
        <f t="shared" ca="1" si="649"/>
        <v>0</v>
      </c>
      <c r="BN371" s="123">
        <f t="shared" ca="1" si="650"/>
        <v>0.65</v>
      </c>
      <c r="BO371" s="123">
        <f t="shared" ca="1" si="651"/>
        <v>0</v>
      </c>
      <c r="BP371" s="340">
        <f t="shared" ca="1" si="652"/>
        <v>0</v>
      </c>
      <c r="BQ371" s="123">
        <f t="shared" ca="1" si="653"/>
        <v>0</v>
      </c>
      <c r="BR371" s="123">
        <f t="shared" ca="1" si="654"/>
        <v>0</v>
      </c>
      <c r="BS371" s="123">
        <f t="shared" ca="1" si="655"/>
        <v>0</v>
      </c>
      <c r="BT371" s="123">
        <f t="shared" ca="1" si="656"/>
        <v>0</v>
      </c>
      <c r="BU371" s="123">
        <f t="shared" ca="1" si="657"/>
        <v>0</v>
      </c>
      <c r="BV371" s="123"/>
      <c r="BW371" s="123">
        <f t="shared" ca="1" si="658"/>
        <v>0</v>
      </c>
      <c r="BX371" s="123"/>
      <c r="BY371" s="123">
        <f t="shared" ca="1" si="659"/>
        <v>0</v>
      </c>
      <c r="BZ371" s="123"/>
      <c r="CA371" s="123">
        <f t="shared" ca="1" si="660"/>
        <v>0</v>
      </c>
      <c r="CB371" s="528">
        <f t="shared" ca="1" si="661"/>
        <v>0</v>
      </c>
      <c r="CC371" s="123">
        <f t="shared" ca="1" si="662"/>
        <v>0</v>
      </c>
      <c r="CD371" s="125">
        <f t="shared" ca="1" si="663"/>
        <v>0</v>
      </c>
      <c r="CE371" s="125">
        <f t="shared" ca="1" si="664"/>
        <v>0</v>
      </c>
      <c r="CF371" s="125">
        <f t="shared" ca="1" si="665"/>
        <v>0</v>
      </c>
      <c r="CG371" s="125">
        <f t="shared" ca="1" si="666"/>
        <v>0</v>
      </c>
      <c r="CH371" s="125">
        <f t="shared" ca="1" si="667"/>
        <v>0</v>
      </c>
      <c r="CI371" s="125">
        <f t="shared" ca="1" si="668"/>
        <v>0</v>
      </c>
      <c r="CJ371" s="125">
        <f t="shared" ca="1" si="669"/>
        <v>0</v>
      </c>
      <c r="CK371" s="125">
        <f t="shared" ca="1" si="670"/>
        <v>0</v>
      </c>
      <c r="CL371" s="125">
        <f t="shared" ca="1" si="678"/>
        <v>0</v>
      </c>
      <c r="CM371" s="125">
        <f t="shared" ca="1" si="679"/>
        <v>0</v>
      </c>
      <c r="CN371" s="125">
        <f t="shared" ca="1" si="680"/>
        <v>0</v>
      </c>
      <c r="CO371" s="125">
        <f t="shared" ca="1" si="681"/>
        <v>0</v>
      </c>
      <c r="CP371" s="125">
        <f t="shared" ca="1" si="682"/>
        <v>0</v>
      </c>
      <c r="CQ371" s="125">
        <f t="shared" ca="1" si="683"/>
        <v>0</v>
      </c>
      <c r="CR371" s="125">
        <f t="shared" ca="1" si="684"/>
        <v>0</v>
      </c>
      <c r="CS371" s="125">
        <f t="shared" ca="1" si="685"/>
        <v>0</v>
      </c>
      <c r="CT371" s="125">
        <f t="shared" ca="1" si="686"/>
        <v>0</v>
      </c>
      <c r="CU371" s="125">
        <f t="shared" ca="1" si="687"/>
        <v>0</v>
      </c>
      <c r="CV371" s="125">
        <f t="shared" ca="1" si="688"/>
        <v>0</v>
      </c>
      <c r="CW371" s="125">
        <f t="shared" ca="1" si="689"/>
        <v>0</v>
      </c>
      <c r="CX371" s="125">
        <f t="shared" ca="1" si="690"/>
        <v>0</v>
      </c>
      <c r="CY371" s="125">
        <f t="shared" ca="1" si="691"/>
        <v>0</v>
      </c>
      <c r="CZ371" s="125">
        <f t="shared" ca="1" si="692"/>
        <v>0</v>
      </c>
      <c r="DA371" s="341">
        <f t="shared" ca="1" si="693"/>
        <v>0</v>
      </c>
      <c r="DB371" s="606">
        <f t="shared" ca="1" si="694"/>
        <v>0</v>
      </c>
      <c r="DC371" s="606"/>
      <c r="DD371" s="606">
        <f t="shared" ca="1" si="695"/>
        <v>0</v>
      </c>
      <c r="DE371" s="125">
        <f t="shared" ca="1" si="696"/>
        <v>0</v>
      </c>
      <c r="DF371" s="125">
        <f t="shared" ca="1" si="697"/>
        <v>0</v>
      </c>
      <c r="DG371" s="125">
        <f t="shared" ca="1" si="698"/>
        <v>0</v>
      </c>
      <c r="DH371" s="125">
        <f t="shared" ca="1" si="699"/>
        <v>0</v>
      </c>
      <c r="DI371" s="125">
        <f t="shared" ca="1" si="700"/>
        <v>0</v>
      </c>
      <c r="DJ371" s="125">
        <f t="shared" ca="1" si="701"/>
        <v>0</v>
      </c>
      <c r="DK371" s="125">
        <f t="shared" ca="1" si="702"/>
        <v>0</v>
      </c>
      <c r="DL371" s="125">
        <f t="shared" ca="1" si="703"/>
        <v>0</v>
      </c>
      <c r="DM371" s="125">
        <f t="shared" ca="1" si="704"/>
        <v>0</v>
      </c>
      <c r="DN371" s="340" t="str">
        <f t="shared" ca="1" si="671"/>
        <v xml:space="preserve">    </v>
      </c>
      <c r="DO371" s="340">
        <f t="shared" ca="1" si="672"/>
        <v>0</v>
      </c>
      <c r="DP371" s="340">
        <f t="shared" ca="1" si="673"/>
        <v>0</v>
      </c>
      <c r="DQ371" s="340">
        <f t="shared" ca="1" si="674"/>
        <v>0</v>
      </c>
      <c r="DR371" s="340">
        <f t="shared" ca="1" si="675"/>
        <v>0</v>
      </c>
      <c r="DS371" s="340">
        <f t="shared" ca="1" si="676"/>
        <v>0</v>
      </c>
    </row>
    <row r="372" spans="1:123">
      <c r="A372">
        <f t="shared" ca="1" si="594"/>
        <v>365</v>
      </c>
      <c r="B372">
        <f t="shared" ca="1" si="595"/>
        <v>0</v>
      </c>
      <c r="C372">
        <f t="shared" ca="1" si="596"/>
        <v>0</v>
      </c>
      <c r="D372">
        <f t="shared" ca="1" si="597"/>
        <v>0</v>
      </c>
      <c r="E372">
        <f t="shared" ca="1" si="598"/>
        <v>0</v>
      </c>
      <c r="F372">
        <f t="shared" ca="1" si="599"/>
        <v>0</v>
      </c>
      <c r="G372" s="123" t="str">
        <f t="shared" ca="1" si="705"/>
        <v>0.0.0</v>
      </c>
      <c r="H372" s="123" t="str">
        <f t="shared" ca="1" si="677"/>
        <v>0.0.0</v>
      </c>
      <c r="I372" s="123" t="str">
        <f t="shared" ca="1" si="677"/>
        <v>0.0.0</v>
      </c>
      <c r="J372" s="123" t="str">
        <f t="shared" ca="1" si="677"/>
        <v>0.0.0</v>
      </c>
      <c r="K372" s="123" t="str">
        <f t="shared" ca="1" si="677"/>
        <v>0.0.0</v>
      </c>
      <c r="L372" s="123" t="str">
        <f t="shared" ca="1" si="677"/>
        <v>0.0.0</v>
      </c>
      <c r="M372" s="123" t="str">
        <f t="shared" ca="1" si="677"/>
        <v>0.0.0</v>
      </c>
      <c r="N372" s="123" t="str">
        <f t="shared" ca="1" si="677"/>
        <v>0.0.0</v>
      </c>
      <c r="O372" s="123">
        <f t="shared" ca="1" si="600"/>
        <v>0</v>
      </c>
      <c r="P372" s="123">
        <f t="shared" ca="1" si="601"/>
        <v>0</v>
      </c>
      <c r="Q372" s="123">
        <f t="shared" ca="1" si="602"/>
        <v>0</v>
      </c>
      <c r="R372" s="123">
        <f t="shared" ca="1" si="602"/>
        <v>0</v>
      </c>
      <c r="S372" s="123">
        <f t="shared" ca="1" si="603"/>
        <v>0</v>
      </c>
      <c r="T372" s="123">
        <f t="shared" ca="1" si="604"/>
        <v>0</v>
      </c>
      <c r="U372" s="123">
        <f t="shared" ca="1" si="605"/>
        <v>0</v>
      </c>
      <c r="V372" s="123">
        <f t="shared" ca="1" si="606"/>
        <v>0</v>
      </c>
      <c r="W372" s="123">
        <f t="shared" ca="1" si="607"/>
        <v>0</v>
      </c>
      <c r="X372" s="123">
        <f t="shared" ca="1" si="608"/>
        <v>0</v>
      </c>
      <c r="Y372" s="123">
        <f t="shared" ca="1" si="609"/>
        <v>0</v>
      </c>
      <c r="Z372" s="123">
        <f t="shared" ca="1" si="610"/>
        <v>0</v>
      </c>
      <c r="AA372" s="123">
        <f t="shared" ca="1" si="611"/>
        <v>0</v>
      </c>
      <c r="AB372" s="123">
        <f t="shared" ca="1" si="612"/>
        <v>0</v>
      </c>
      <c r="AC372" s="123">
        <f t="shared" ca="1" si="613"/>
        <v>0</v>
      </c>
      <c r="AD372" s="123">
        <f t="shared" ca="1" si="614"/>
        <v>0</v>
      </c>
      <c r="AE372" s="123">
        <f t="shared" ca="1" si="615"/>
        <v>0</v>
      </c>
      <c r="AF372" s="123">
        <f t="shared" ca="1" si="616"/>
        <v>0</v>
      </c>
      <c r="AG372" s="123">
        <f t="shared" ca="1" si="617"/>
        <v>0</v>
      </c>
      <c r="AH372" s="123">
        <f t="shared" ca="1" si="618"/>
        <v>0</v>
      </c>
      <c r="AI372" s="123">
        <f t="shared" ca="1" si="619"/>
        <v>0</v>
      </c>
      <c r="AJ372" s="123">
        <f t="shared" ca="1" si="620"/>
        <v>0</v>
      </c>
      <c r="AK372" s="123">
        <f t="shared" ca="1" si="621"/>
        <v>0</v>
      </c>
      <c r="AL372" s="123">
        <f t="shared" ca="1" si="622"/>
        <v>0</v>
      </c>
      <c r="AM372" s="123">
        <f t="shared" ca="1" si="623"/>
        <v>0</v>
      </c>
      <c r="AN372" s="123">
        <f t="shared" ca="1" si="624"/>
        <v>0</v>
      </c>
      <c r="AO372" s="123">
        <f t="shared" ca="1" si="625"/>
        <v>0</v>
      </c>
      <c r="AP372" s="123">
        <f t="shared" ca="1" si="626"/>
        <v>0</v>
      </c>
      <c r="AQ372" s="123">
        <f t="shared" ca="1" si="627"/>
        <v>0</v>
      </c>
      <c r="AR372" s="123">
        <f t="shared" ca="1" si="628"/>
        <v>0</v>
      </c>
      <c r="AS372" s="123">
        <f t="shared" ca="1" si="629"/>
        <v>0</v>
      </c>
      <c r="AT372" s="123">
        <f t="shared" ca="1" si="630"/>
        <v>0</v>
      </c>
      <c r="AU372" s="123">
        <f t="shared" ca="1" si="631"/>
        <v>0</v>
      </c>
      <c r="AV372" s="123">
        <f t="shared" ca="1" si="632"/>
        <v>0</v>
      </c>
      <c r="AW372" s="123">
        <f t="shared" ca="1" si="633"/>
        <v>0</v>
      </c>
      <c r="AX372" s="123">
        <f t="shared" ca="1" si="634"/>
        <v>0</v>
      </c>
      <c r="AY372" s="123">
        <f t="shared" ca="1" si="635"/>
        <v>0</v>
      </c>
      <c r="AZ372" s="123">
        <f t="shared" ca="1" si="636"/>
        <v>0</v>
      </c>
      <c r="BA372" s="123">
        <f t="shared" ca="1" si="637"/>
        <v>0</v>
      </c>
      <c r="BB372" s="123">
        <f t="shared" ca="1" si="638"/>
        <v>0</v>
      </c>
      <c r="BC372" s="123">
        <f t="shared" ca="1" si="639"/>
        <v>0</v>
      </c>
      <c r="BD372" s="123">
        <f t="shared" ca="1" si="640"/>
        <v>0</v>
      </c>
      <c r="BE372" s="123">
        <f t="shared" ca="1" si="641"/>
        <v>0</v>
      </c>
      <c r="BF372" s="123">
        <f t="shared" ca="1" si="642"/>
        <v>0</v>
      </c>
      <c r="BG372" s="123">
        <f t="shared" ca="1" si="643"/>
        <v>0</v>
      </c>
      <c r="BH372" s="123">
        <f t="shared" ca="1" si="644"/>
        <v>0</v>
      </c>
      <c r="BI372" s="123">
        <f t="shared" ca="1" si="645"/>
        <v>0</v>
      </c>
      <c r="BJ372" s="123">
        <f t="shared" ca="1" si="646"/>
        <v>0</v>
      </c>
      <c r="BK372" s="123">
        <f t="shared" ca="1" si="647"/>
        <v>0</v>
      </c>
      <c r="BL372" s="123">
        <f t="shared" ca="1" si="648"/>
        <v>0</v>
      </c>
      <c r="BM372" s="123">
        <f t="shared" ca="1" si="649"/>
        <v>0</v>
      </c>
      <c r="BN372" s="123">
        <f t="shared" ca="1" si="650"/>
        <v>0.65</v>
      </c>
      <c r="BO372" s="123">
        <f t="shared" ca="1" si="651"/>
        <v>0</v>
      </c>
      <c r="BP372" s="340">
        <f t="shared" ca="1" si="652"/>
        <v>0</v>
      </c>
      <c r="BQ372" s="123">
        <f t="shared" ca="1" si="653"/>
        <v>0</v>
      </c>
      <c r="BR372" s="123">
        <f t="shared" ca="1" si="654"/>
        <v>0</v>
      </c>
      <c r="BS372" s="123">
        <f t="shared" ca="1" si="655"/>
        <v>0</v>
      </c>
      <c r="BT372" s="123">
        <f t="shared" ca="1" si="656"/>
        <v>0</v>
      </c>
      <c r="BU372" s="123">
        <f t="shared" ca="1" si="657"/>
        <v>0</v>
      </c>
      <c r="BV372" s="123"/>
      <c r="BW372" s="123">
        <f t="shared" ca="1" si="658"/>
        <v>0</v>
      </c>
      <c r="BX372" s="123"/>
      <c r="BY372" s="123">
        <f t="shared" ca="1" si="659"/>
        <v>0</v>
      </c>
      <c r="BZ372" s="123"/>
      <c r="CA372" s="123">
        <f t="shared" ca="1" si="660"/>
        <v>0</v>
      </c>
      <c r="CB372" s="528">
        <f t="shared" ca="1" si="661"/>
        <v>0</v>
      </c>
      <c r="CC372" s="123">
        <f t="shared" ca="1" si="662"/>
        <v>0</v>
      </c>
      <c r="CD372" s="125">
        <f t="shared" ca="1" si="663"/>
        <v>0</v>
      </c>
      <c r="CE372" s="125">
        <f t="shared" ca="1" si="664"/>
        <v>0</v>
      </c>
      <c r="CF372" s="125">
        <f t="shared" ca="1" si="665"/>
        <v>0</v>
      </c>
      <c r="CG372" s="125">
        <f t="shared" ca="1" si="666"/>
        <v>0</v>
      </c>
      <c r="CH372" s="125">
        <f t="shared" ca="1" si="667"/>
        <v>0</v>
      </c>
      <c r="CI372" s="125">
        <f t="shared" ca="1" si="668"/>
        <v>0</v>
      </c>
      <c r="CJ372" s="125">
        <f t="shared" ca="1" si="669"/>
        <v>0</v>
      </c>
      <c r="CK372" s="125">
        <f t="shared" ca="1" si="670"/>
        <v>0</v>
      </c>
      <c r="CL372" s="125">
        <f t="shared" ca="1" si="678"/>
        <v>0</v>
      </c>
      <c r="CM372" s="125">
        <f t="shared" ca="1" si="679"/>
        <v>0</v>
      </c>
      <c r="CN372" s="125">
        <f t="shared" ca="1" si="680"/>
        <v>0</v>
      </c>
      <c r="CO372" s="125">
        <f t="shared" ca="1" si="681"/>
        <v>0</v>
      </c>
      <c r="CP372" s="125">
        <f t="shared" ca="1" si="682"/>
        <v>0</v>
      </c>
      <c r="CQ372" s="125">
        <f t="shared" ca="1" si="683"/>
        <v>0</v>
      </c>
      <c r="CR372" s="125">
        <f t="shared" ca="1" si="684"/>
        <v>0</v>
      </c>
      <c r="CS372" s="125">
        <f t="shared" ca="1" si="685"/>
        <v>0</v>
      </c>
      <c r="CT372" s="125">
        <f t="shared" ca="1" si="686"/>
        <v>0</v>
      </c>
      <c r="CU372" s="125">
        <f t="shared" ca="1" si="687"/>
        <v>0</v>
      </c>
      <c r="CV372" s="125">
        <f t="shared" ca="1" si="688"/>
        <v>0</v>
      </c>
      <c r="CW372" s="125">
        <f t="shared" ca="1" si="689"/>
        <v>0</v>
      </c>
      <c r="CX372" s="125">
        <f t="shared" ca="1" si="690"/>
        <v>0</v>
      </c>
      <c r="CY372" s="125">
        <f t="shared" ca="1" si="691"/>
        <v>0</v>
      </c>
      <c r="CZ372" s="125">
        <f t="shared" ca="1" si="692"/>
        <v>0</v>
      </c>
      <c r="DA372" s="341">
        <f t="shared" ca="1" si="693"/>
        <v>0</v>
      </c>
      <c r="DB372" s="606">
        <f t="shared" ca="1" si="694"/>
        <v>0</v>
      </c>
      <c r="DC372" s="606"/>
      <c r="DD372" s="606">
        <f t="shared" ca="1" si="695"/>
        <v>0</v>
      </c>
      <c r="DE372" s="125">
        <f t="shared" ca="1" si="696"/>
        <v>0</v>
      </c>
      <c r="DF372" s="125">
        <f t="shared" ca="1" si="697"/>
        <v>0</v>
      </c>
      <c r="DG372" s="125">
        <f t="shared" ca="1" si="698"/>
        <v>0</v>
      </c>
      <c r="DH372" s="125">
        <f t="shared" ca="1" si="699"/>
        <v>0</v>
      </c>
      <c r="DI372" s="125">
        <f t="shared" ca="1" si="700"/>
        <v>0</v>
      </c>
      <c r="DJ372" s="125">
        <f t="shared" ca="1" si="701"/>
        <v>0</v>
      </c>
      <c r="DK372" s="125">
        <f t="shared" ca="1" si="702"/>
        <v>0</v>
      </c>
      <c r="DL372" s="125">
        <f t="shared" ca="1" si="703"/>
        <v>0</v>
      </c>
      <c r="DM372" s="125">
        <f t="shared" ca="1" si="704"/>
        <v>0</v>
      </c>
      <c r="DN372" s="340" t="str">
        <f t="shared" ca="1" si="671"/>
        <v xml:space="preserve">    </v>
      </c>
      <c r="DO372" s="340">
        <f t="shared" ca="1" si="672"/>
        <v>0</v>
      </c>
      <c r="DP372" s="340">
        <f t="shared" ca="1" si="673"/>
        <v>0</v>
      </c>
      <c r="DQ372" s="340">
        <f t="shared" ca="1" si="674"/>
        <v>0</v>
      </c>
      <c r="DR372" s="340">
        <f t="shared" ca="1" si="675"/>
        <v>0</v>
      </c>
      <c r="DS372" s="340">
        <f t="shared" ca="1" si="676"/>
        <v>0</v>
      </c>
    </row>
    <row r="373" spans="1:123">
      <c r="A373">
        <f t="shared" ca="1" si="594"/>
        <v>366</v>
      </c>
      <c r="B373">
        <f t="shared" ca="1" si="595"/>
        <v>0</v>
      </c>
      <c r="C373">
        <f t="shared" ca="1" si="596"/>
        <v>0</v>
      </c>
      <c r="D373">
        <f t="shared" ca="1" si="597"/>
        <v>0</v>
      </c>
      <c r="E373">
        <f t="shared" ca="1" si="598"/>
        <v>0</v>
      </c>
      <c r="F373">
        <f t="shared" ca="1" si="599"/>
        <v>0</v>
      </c>
      <c r="G373" s="123" t="str">
        <f t="shared" ca="1" si="705"/>
        <v>0.0.0</v>
      </c>
      <c r="H373" s="123" t="str">
        <f t="shared" ca="1" si="677"/>
        <v>0.0.0</v>
      </c>
      <c r="I373" s="123" t="str">
        <f t="shared" ca="1" si="677"/>
        <v>0.0.0</v>
      </c>
      <c r="J373" s="123" t="str">
        <f t="shared" ca="1" si="677"/>
        <v>0.0.0</v>
      </c>
      <c r="K373" s="123" t="str">
        <f t="shared" ca="1" si="677"/>
        <v>0.0.0</v>
      </c>
      <c r="L373" s="123" t="str">
        <f t="shared" ca="1" si="677"/>
        <v>0.0.0</v>
      </c>
      <c r="M373" s="123" t="str">
        <f t="shared" ca="1" si="677"/>
        <v>0.0.0</v>
      </c>
      <c r="N373" s="123" t="str">
        <f t="shared" ca="1" si="677"/>
        <v>0.0.0</v>
      </c>
      <c r="O373" s="123">
        <f t="shared" ca="1" si="600"/>
        <v>0</v>
      </c>
      <c r="P373" s="123">
        <f t="shared" ca="1" si="601"/>
        <v>0</v>
      </c>
      <c r="Q373" s="123">
        <f t="shared" ca="1" si="602"/>
        <v>0</v>
      </c>
      <c r="R373" s="123">
        <f t="shared" ca="1" si="602"/>
        <v>0</v>
      </c>
      <c r="S373" s="123">
        <f t="shared" ca="1" si="603"/>
        <v>0</v>
      </c>
      <c r="T373" s="123">
        <f t="shared" ca="1" si="604"/>
        <v>0</v>
      </c>
      <c r="U373" s="123">
        <f t="shared" ca="1" si="605"/>
        <v>0</v>
      </c>
      <c r="V373" s="123">
        <f t="shared" ca="1" si="606"/>
        <v>0</v>
      </c>
      <c r="W373" s="123">
        <f t="shared" ca="1" si="607"/>
        <v>0</v>
      </c>
      <c r="X373" s="123">
        <f t="shared" ca="1" si="608"/>
        <v>0</v>
      </c>
      <c r="Y373" s="123">
        <f t="shared" ca="1" si="609"/>
        <v>0</v>
      </c>
      <c r="Z373" s="123">
        <f t="shared" ca="1" si="610"/>
        <v>0</v>
      </c>
      <c r="AA373" s="123">
        <f t="shared" ca="1" si="611"/>
        <v>0</v>
      </c>
      <c r="AB373" s="123">
        <f t="shared" ca="1" si="612"/>
        <v>0</v>
      </c>
      <c r="AC373" s="123">
        <f t="shared" ca="1" si="613"/>
        <v>0</v>
      </c>
      <c r="AD373" s="123">
        <f t="shared" ca="1" si="614"/>
        <v>0</v>
      </c>
      <c r="AE373" s="123">
        <f t="shared" ca="1" si="615"/>
        <v>0</v>
      </c>
      <c r="AF373" s="123">
        <f t="shared" ca="1" si="616"/>
        <v>0</v>
      </c>
      <c r="AG373" s="123">
        <f t="shared" ca="1" si="617"/>
        <v>0</v>
      </c>
      <c r="AH373" s="123">
        <f t="shared" ca="1" si="618"/>
        <v>0</v>
      </c>
      <c r="AI373" s="123">
        <f t="shared" ca="1" si="619"/>
        <v>0</v>
      </c>
      <c r="AJ373" s="123">
        <f t="shared" ca="1" si="620"/>
        <v>0</v>
      </c>
      <c r="AK373" s="123">
        <f t="shared" ca="1" si="621"/>
        <v>0</v>
      </c>
      <c r="AL373" s="123">
        <f t="shared" ca="1" si="622"/>
        <v>0</v>
      </c>
      <c r="AM373" s="123">
        <f t="shared" ca="1" si="623"/>
        <v>0</v>
      </c>
      <c r="AN373" s="123">
        <f t="shared" ca="1" si="624"/>
        <v>0</v>
      </c>
      <c r="AO373" s="123">
        <f t="shared" ca="1" si="625"/>
        <v>0</v>
      </c>
      <c r="AP373" s="123">
        <f t="shared" ca="1" si="626"/>
        <v>0</v>
      </c>
      <c r="AQ373" s="123">
        <f t="shared" ca="1" si="627"/>
        <v>0</v>
      </c>
      <c r="AR373" s="123">
        <f t="shared" ca="1" si="628"/>
        <v>0</v>
      </c>
      <c r="AS373" s="123">
        <f t="shared" ca="1" si="629"/>
        <v>0</v>
      </c>
      <c r="AT373" s="123">
        <f t="shared" ca="1" si="630"/>
        <v>0</v>
      </c>
      <c r="AU373" s="123">
        <f t="shared" ca="1" si="631"/>
        <v>0</v>
      </c>
      <c r="AV373" s="123">
        <f t="shared" ca="1" si="632"/>
        <v>0</v>
      </c>
      <c r="AW373" s="123">
        <f t="shared" ca="1" si="633"/>
        <v>0</v>
      </c>
      <c r="AX373" s="123">
        <f t="shared" ca="1" si="634"/>
        <v>0</v>
      </c>
      <c r="AY373" s="123">
        <f t="shared" ca="1" si="635"/>
        <v>0</v>
      </c>
      <c r="AZ373" s="123">
        <f t="shared" ca="1" si="636"/>
        <v>0</v>
      </c>
      <c r="BA373" s="123">
        <f t="shared" ca="1" si="637"/>
        <v>0</v>
      </c>
      <c r="BB373" s="123">
        <f t="shared" ca="1" si="638"/>
        <v>0</v>
      </c>
      <c r="BC373" s="123">
        <f t="shared" ca="1" si="639"/>
        <v>0</v>
      </c>
      <c r="BD373" s="123">
        <f t="shared" ca="1" si="640"/>
        <v>0</v>
      </c>
      <c r="BE373" s="123">
        <f t="shared" ca="1" si="641"/>
        <v>0</v>
      </c>
      <c r="BF373" s="123">
        <f t="shared" ca="1" si="642"/>
        <v>0</v>
      </c>
      <c r="BG373" s="123">
        <f t="shared" ca="1" si="643"/>
        <v>0</v>
      </c>
      <c r="BH373" s="123">
        <f t="shared" ca="1" si="644"/>
        <v>0</v>
      </c>
      <c r="BI373" s="123">
        <f t="shared" ca="1" si="645"/>
        <v>0</v>
      </c>
      <c r="BJ373" s="123">
        <f t="shared" ca="1" si="646"/>
        <v>0</v>
      </c>
      <c r="BK373" s="123">
        <f t="shared" ca="1" si="647"/>
        <v>0</v>
      </c>
      <c r="BL373" s="123">
        <f t="shared" ca="1" si="648"/>
        <v>0</v>
      </c>
      <c r="BM373" s="123">
        <f t="shared" ca="1" si="649"/>
        <v>0</v>
      </c>
      <c r="BN373" s="123">
        <f t="shared" ca="1" si="650"/>
        <v>0.65</v>
      </c>
      <c r="BO373" s="123">
        <f t="shared" ca="1" si="651"/>
        <v>0</v>
      </c>
      <c r="BP373" s="340">
        <f t="shared" ca="1" si="652"/>
        <v>0</v>
      </c>
      <c r="BQ373" s="123">
        <f t="shared" ca="1" si="653"/>
        <v>0</v>
      </c>
      <c r="BR373" s="123">
        <f t="shared" ca="1" si="654"/>
        <v>0</v>
      </c>
      <c r="BS373" s="123">
        <f t="shared" ca="1" si="655"/>
        <v>0</v>
      </c>
      <c r="BT373" s="123">
        <f t="shared" ca="1" si="656"/>
        <v>0</v>
      </c>
      <c r="BU373" s="123">
        <f t="shared" ca="1" si="657"/>
        <v>0</v>
      </c>
      <c r="BV373" s="123"/>
      <c r="BW373" s="123">
        <f t="shared" ca="1" si="658"/>
        <v>0</v>
      </c>
      <c r="BX373" s="123"/>
      <c r="BY373" s="123">
        <f t="shared" ca="1" si="659"/>
        <v>0</v>
      </c>
      <c r="BZ373" s="123"/>
      <c r="CA373" s="123">
        <f t="shared" ca="1" si="660"/>
        <v>0</v>
      </c>
      <c r="CB373" s="528">
        <f t="shared" ca="1" si="661"/>
        <v>0</v>
      </c>
      <c r="CC373" s="123">
        <f t="shared" ca="1" si="662"/>
        <v>0</v>
      </c>
      <c r="CD373" s="125">
        <f t="shared" ca="1" si="663"/>
        <v>0</v>
      </c>
      <c r="CE373" s="125">
        <f t="shared" ca="1" si="664"/>
        <v>0</v>
      </c>
      <c r="CF373" s="125">
        <f t="shared" ca="1" si="665"/>
        <v>0</v>
      </c>
      <c r="CG373" s="125">
        <f t="shared" ca="1" si="666"/>
        <v>0</v>
      </c>
      <c r="CH373" s="125">
        <f t="shared" ca="1" si="667"/>
        <v>0</v>
      </c>
      <c r="CI373" s="125">
        <f t="shared" ca="1" si="668"/>
        <v>0</v>
      </c>
      <c r="CJ373" s="125">
        <f t="shared" ca="1" si="669"/>
        <v>0</v>
      </c>
      <c r="CK373" s="125">
        <f t="shared" ca="1" si="670"/>
        <v>0</v>
      </c>
      <c r="CL373" s="125">
        <f t="shared" ca="1" si="678"/>
        <v>0</v>
      </c>
      <c r="CM373" s="125">
        <f t="shared" ca="1" si="679"/>
        <v>0</v>
      </c>
      <c r="CN373" s="125">
        <f t="shared" ca="1" si="680"/>
        <v>0</v>
      </c>
      <c r="CO373" s="125">
        <f t="shared" ca="1" si="681"/>
        <v>0</v>
      </c>
      <c r="CP373" s="125">
        <f t="shared" ca="1" si="682"/>
        <v>0</v>
      </c>
      <c r="CQ373" s="125">
        <f t="shared" ca="1" si="683"/>
        <v>0</v>
      </c>
      <c r="CR373" s="125">
        <f t="shared" ca="1" si="684"/>
        <v>0</v>
      </c>
      <c r="CS373" s="125">
        <f t="shared" ca="1" si="685"/>
        <v>0</v>
      </c>
      <c r="CT373" s="125">
        <f t="shared" ca="1" si="686"/>
        <v>0</v>
      </c>
      <c r="CU373" s="125">
        <f t="shared" ca="1" si="687"/>
        <v>0</v>
      </c>
      <c r="CV373" s="125">
        <f t="shared" ca="1" si="688"/>
        <v>0</v>
      </c>
      <c r="CW373" s="125">
        <f t="shared" ca="1" si="689"/>
        <v>0</v>
      </c>
      <c r="CX373" s="125">
        <f t="shared" ca="1" si="690"/>
        <v>0</v>
      </c>
      <c r="CY373" s="125">
        <f t="shared" ca="1" si="691"/>
        <v>0</v>
      </c>
      <c r="CZ373" s="125">
        <f t="shared" ca="1" si="692"/>
        <v>0</v>
      </c>
      <c r="DA373" s="341">
        <f t="shared" ca="1" si="693"/>
        <v>0</v>
      </c>
      <c r="DB373" s="606">
        <f t="shared" ca="1" si="694"/>
        <v>0</v>
      </c>
      <c r="DC373" s="606"/>
      <c r="DD373" s="606">
        <f t="shared" ca="1" si="695"/>
        <v>0</v>
      </c>
      <c r="DE373" s="125">
        <f t="shared" ca="1" si="696"/>
        <v>0</v>
      </c>
      <c r="DF373" s="125">
        <f t="shared" ca="1" si="697"/>
        <v>0</v>
      </c>
      <c r="DG373" s="125">
        <f t="shared" ca="1" si="698"/>
        <v>0</v>
      </c>
      <c r="DH373" s="125">
        <f t="shared" ca="1" si="699"/>
        <v>0</v>
      </c>
      <c r="DI373" s="125">
        <f t="shared" ca="1" si="700"/>
        <v>0</v>
      </c>
      <c r="DJ373" s="125">
        <f t="shared" ca="1" si="701"/>
        <v>0</v>
      </c>
      <c r="DK373" s="125">
        <f t="shared" ca="1" si="702"/>
        <v>0</v>
      </c>
      <c r="DL373" s="125">
        <f t="shared" ca="1" si="703"/>
        <v>0</v>
      </c>
      <c r="DM373" s="125">
        <f t="shared" ca="1" si="704"/>
        <v>0</v>
      </c>
      <c r="DN373" s="340" t="str">
        <f t="shared" ca="1" si="671"/>
        <v xml:space="preserve">    </v>
      </c>
      <c r="DO373" s="340">
        <f t="shared" ca="1" si="672"/>
        <v>0</v>
      </c>
      <c r="DP373" s="340">
        <f t="shared" ca="1" si="673"/>
        <v>0</v>
      </c>
      <c r="DQ373" s="340">
        <f t="shared" ca="1" si="674"/>
        <v>0</v>
      </c>
      <c r="DR373" s="340">
        <f t="shared" ca="1" si="675"/>
        <v>0</v>
      </c>
      <c r="DS373" s="340">
        <f t="shared" ca="1" si="676"/>
        <v>0</v>
      </c>
    </row>
    <row r="374" spans="1:123">
      <c r="A374">
        <f t="shared" ca="1" si="594"/>
        <v>367</v>
      </c>
      <c r="B374">
        <f t="shared" ca="1" si="595"/>
        <v>0</v>
      </c>
      <c r="C374">
        <f t="shared" ca="1" si="596"/>
        <v>0</v>
      </c>
      <c r="D374">
        <f t="shared" ca="1" si="597"/>
        <v>0</v>
      </c>
      <c r="E374">
        <f t="shared" ca="1" si="598"/>
        <v>0</v>
      </c>
      <c r="F374">
        <f t="shared" ca="1" si="599"/>
        <v>0</v>
      </c>
      <c r="G374" s="123" t="str">
        <f t="shared" ca="1" si="705"/>
        <v>0.0.0</v>
      </c>
      <c r="H374" s="123" t="str">
        <f t="shared" ca="1" si="677"/>
        <v>0.0.0</v>
      </c>
      <c r="I374" s="123" t="str">
        <f t="shared" ca="1" si="677"/>
        <v>0.0.0</v>
      </c>
      <c r="J374" s="123" t="str">
        <f t="shared" ca="1" si="677"/>
        <v>0.0.0</v>
      </c>
      <c r="K374" s="123" t="str">
        <f t="shared" ca="1" si="677"/>
        <v>0.0.0</v>
      </c>
      <c r="L374" s="123" t="str">
        <f t="shared" ca="1" si="677"/>
        <v>0.0.0</v>
      </c>
      <c r="M374" s="123" t="str">
        <f t="shared" ca="1" si="677"/>
        <v>0.0.0</v>
      </c>
      <c r="N374" s="123" t="str">
        <f t="shared" ca="1" si="677"/>
        <v>0.0.0</v>
      </c>
      <c r="O374" s="123">
        <f t="shared" ca="1" si="600"/>
        <v>0</v>
      </c>
      <c r="P374" s="123">
        <f t="shared" ca="1" si="601"/>
        <v>0</v>
      </c>
      <c r="Q374" s="123">
        <f t="shared" ca="1" si="602"/>
        <v>0</v>
      </c>
      <c r="R374" s="123">
        <f t="shared" ca="1" si="602"/>
        <v>0</v>
      </c>
      <c r="S374" s="123">
        <f t="shared" ca="1" si="603"/>
        <v>0</v>
      </c>
      <c r="T374" s="123">
        <f t="shared" ca="1" si="604"/>
        <v>0</v>
      </c>
      <c r="U374" s="123">
        <f t="shared" ca="1" si="605"/>
        <v>0</v>
      </c>
      <c r="V374" s="123">
        <f t="shared" ca="1" si="606"/>
        <v>0</v>
      </c>
      <c r="W374" s="123">
        <f t="shared" ca="1" si="607"/>
        <v>0</v>
      </c>
      <c r="X374" s="123">
        <f t="shared" ca="1" si="608"/>
        <v>0</v>
      </c>
      <c r="Y374" s="123">
        <f t="shared" ca="1" si="609"/>
        <v>0</v>
      </c>
      <c r="Z374" s="123">
        <f t="shared" ca="1" si="610"/>
        <v>0</v>
      </c>
      <c r="AA374" s="123">
        <f t="shared" ca="1" si="611"/>
        <v>0</v>
      </c>
      <c r="AB374" s="123">
        <f t="shared" ca="1" si="612"/>
        <v>0</v>
      </c>
      <c r="AC374" s="123">
        <f t="shared" ca="1" si="613"/>
        <v>0</v>
      </c>
      <c r="AD374" s="123">
        <f t="shared" ca="1" si="614"/>
        <v>0</v>
      </c>
      <c r="AE374" s="123">
        <f t="shared" ca="1" si="615"/>
        <v>0</v>
      </c>
      <c r="AF374" s="123">
        <f t="shared" ca="1" si="616"/>
        <v>0</v>
      </c>
      <c r="AG374" s="123">
        <f t="shared" ca="1" si="617"/>
        <v>0</v>
      </c>
      <c r="AH374" s="123">
        <f t="shared" ca="1" si="618"/>
        <v>0</v>
      </c>
      <c r="AI374" s="123">
        <f t="shared" ca="1" si="619"/>
        <v>0</v>
      </c>
      <c r="AJ374" s="123">
        <f t="shared" ca="1" si="620"/>
        <v>0</v>
      </c>
      <c r="AK374" s="123">
        <f t="shared" ca="1" si="621"/>
        <v>0</v>
      </c>
      <c r="AL374" s="123">
        <f t="shared" ca="1" si="622"/>
        <v>0</v>
      </c>
      <c r="AM374" s="123">
        <f t="shared" ca="1" si="623"/>
        <v>0</v>
      </c>
      <c r="AN374" s="123">
        <f t="shared" ca="1" si="624"/>
        <v>0</v>
      </c>
      <c r="AO374" s="123">
        <f t="shared" ca="1" si="625"/>
        <v>0</v>
      </c>
      <c r="AP374" s="123">
        <f t="shared" ca="1" si="626"/>
        <v>0</v>
      </c>
      <c r="AQ374" s="123">
        <f t="shared" ca="1" si="627"/>
        <v>0</v>
      </c>
      <c r="AR374" s="123">
        <f t="shared" ca="1" si="628"/>
        <v>0</v>
      </c>
      <c r="AS374" s="123">
        <f t="shared" ca="1" si="629"/>
        <v>0</v>
      </c>
      <c r="AT374" s="123">
        <f t="shared" ca="1" si="630"/>
        <v>0</v>
      </c>
      <c r="AU374" s="123">
        <f t="shared" ca="1" si="631"/>
        <v>0</v>
      </c>
      <c r="AV374" s="123">
        <f t="shared" ca="1" si="632"/>
        <v>0</v>
      </c>
      <c r="AW374" s="123">
        <f t="shared" ca="1" si="633"/>
        <v>0</v>
      </c>
      <c r="AX374" s="123">
        <f t="shared" ca="1" si="634"/>
        <v>0</v>
      </c>
      <c r="AY374" s="123">
        <f t="shared" ca="1" si="635"/>
        <v>0</v>
      </c>
      <c r="AZ374" s="123">
        <f t="shared" ca="1" si="636"/>
        <v>0</v>
      </c>
      <c r="BA374" s="123">
        <f t="shared" ca="1" si="637"/>
        <v>0</v>
      </c>
      <c r="BB374" s="123">
        <f t="shared" ca="1" si="638"/>
        <v>0</v>
      </c>
      <c r="BC374" s="123">
        <f t="shared" ca="1" si="639"/>
        <v>0</v>
      </c>
      <c r="BD374" s="123">
        <f t="shared" ca="1" si="640"/>
        <v>0</v>
      </c>
      <c r="BE374" s="123">
        <f t="shared" ca="1" si="641"/>
        <v>0</v>
      </c>
      <c r="BF374" s="123">
        <f t="shared" ca="1" si="642"/>
        <v>0</v>
      </c>
      <c r="BG374" s="123">
        <f t="shared" ca="1" si="643"/>
        <v>0</v>
      </c>
      <c r="BH374" s="123">
        <f t="shared" ca="1" si="644"/>
        <v>0</v>
      </c>
      <c r="BI374" s="123">
        <f t="shared" ca="1" si="645"/>
        <v>0</v>
      </c>
      <c r="BJ374" s="123">
        <f t="shared" ca="1" si="646"/>
        <v>0</v>
      </c>
      <c r="BK374" s="123">
        <f t="shared" ca="1" si="647"/>
        <v>0</v>
      </c>
      <c r="BL374" s="123">
        <f t="shared" ca="1" si="648"/>
        <v>0</v>
      </c>
      <c r="BM374" s="123">
        <f t="shared" ca="1" si="649"/>
        <v>0</v>
      </c>
      <c r="BN374" s="123">
        <f t="shared" ca="1" si="650"/>
        <v>0.65</v>
      </c>
      <c r="BO374" s="123">
        <f t="shared" ca="1" si="651"/>
        <v>0</v>
      </c>
      <c r="BP374" s="340">
        <f t="shared" ca="1" si="652"/>
        <v>0</v>
      </c>
      <c r="BQ374" s="123">
        <f t="shared" ca="1" si="653"/>
        <v>0</v>
      </c>
      <c r="BR374" s="123">
        <f t="shared" ca="1" si="654"/>
        <v>0</v>
      </c>
      <c r="BS374" s="123">
        <f t="shared" ca="1" si="655"/>
        <v>0</v>
      </c>
      <c r="BT374" s="123">
        <f t="shared" ca="1" si="656"/>
        <v>0</v>
      </c>
      <c r="BU374" s="123">
        <f t="shared" ca="1" si="657"/>
        <v>0</v>
      </c>
      <c r="BV374" s="123"/>
      <c r="BW374" s="123">
        <f t="shared" ca="1" si="658"/>
        <v>0</v>
      </c>
      <c r="BX374" s="123"/>
      <c r="BY374" s="123">
        <f t="shared" ca="1" si="659"/>
        <v>0</v>
      </c>
      <c r="BZ374" s="123"/>
      <c r="CA374" s="123">
        <f t="shared" ca="1" si="660"/>
        <v>0</v>
      </c>
      <c r="CB374" s="528">
        <f t="shared" ca="1" si="661"/>
        <v>0</v>
      </c>
      <c r="CC374" s="123">
        <f t="shared" ca="1" si="662"/>
        <v>0</v>
      </c>
      <c r="CD374" s="125">
        <f t="shared" ca="1" si="663"/>
        <v>0</v>
      </c>
      <c r="CE374" s="125">
        <f t="shared" ca="1" si="664"/>
        <v>0</v>
      </c>
      <c r="CF374" s="125">
        <f t="shared" ca="1" si="665"/>
        <v>0</v>
      </c>
      <c r="CG374" s="125">
        <f t="shared" ca="1" si="666"/>
        <v>0</v>
      </c>
      <c r="CH374" s="125">
        <f t="shared" ca="1" si="667"/>
        <v>0</v>
      </c>
      <c r="CI374" s="125">
        <f t="shared" ca="1" si="668"/>
        <v>0</v>
      </c>
      <c r="CJ374" s="125">
        <f t="shared" ca="1" si="669"/>
        <v>0</v>
      </c>
      <c r="CK374" s="125">
        <f t="shared" ca="1" si="670"/>
        <v>0</v>
      </c>
      <c r="CL374" s="125">
        <f t="shared" ca="1" si="678"/>
        <v>0</v>
      </c>
      <c r="CM374" s="125">
        <f t="shared" ca="1" si="679"/>
        <v>0</v>
      </c>
      <c r="CN374" s="125">
        <f t="shared" ca="1" si="680"/>
        <v>0</v>
      </c>
      <c r="CO374" s="125">
        <f t="shared" ca="1" si="681"/>
        <v>0</v>
      </c>
      <c r="CP374" s="125">
        <f t="shared" ca="1" si="682"/>
        <v>0</v>
      </c>
      <c r="CQ374" s="125">
        <f t="shared" ca="1" si="683"/>
        <v>0</v>
      </c>
      <c r="CR374" s="125">
        <f t="shared" ca="1" si="684"/>
        <v>0</v>
      </c>
      <c r="CS374" s="125">
        <f t="shared" ca="1" si="685"/>
        <v>0</v>
      </c>
      <c r="CT374" s="125">
        <f t="shared" ca="1" si="686"/>
        <v>0</v>
      </c>
      <c r="CU374" s="125">
        <f t="shared" ca="1" si="687"/>
        <v>0</v>
      </c>
      <c r="CV374" s="125">
        <f t="shared" ca="1" si="688"/>
        <v>0</v>
      </c>
      <c r="CW374" s="125">
        <f t="shared" ca="1" si="689"/>
        <v>0</v>
      </c>
      <c r="CX374" s="125">
        <f t="shared" ca="1" si="690"/>
        <v>0</v>
      </c>
      <c r="CY374" s="125">
        <f t="shared" ca="1" si="691"/>
        <v>0</v>
      </c>
      <c r="CZ374" s="125">
        <f t="shared" ca="1" si="692"/>
        <v>0</v>
      </c>
      <c r="DA374" s="341">
        <f t="shared" ca="1" si="693"/>
        <v>0</v>
      </c>
      <c r="DB374" s="606">
        <f t="shared" ca="1" si="694"/>
        <v>0</v>
      </c>
      <c r="DC374" s="606"/>
      <c r="DD374" s="606">
        <f t="shared" ca="1" si="695"/>
        <v>0</v>
      </c>
      <c r="DE374" s="125">
        <f t="shared" ca="1" si="696"/>
        <v>0</v>
      </c>
      <c r="DF374" s="125">
        <f t="shared" ca="1" si="697"/>
        <v>0</v>
      </c>
      <c r="DG374" s="125">
        <f t="shared" ca="1" si="698"/>
        <v>0</v>
      </c>
      <c r="DH374" s="125">
        <f t="shared" ca="1" si="699"/>
        <v>0</v>
      </c>
      <c r="DI374" s="125">
        <f t="shared" ca="1" si="700"/>
        <v>0</v>
      </c>
      <c r="DJ374" s="125">
        <f t="shared" ca="1" si="701"/>
        <v>0</v>
      </c>
      <c r="DK374" s="125">
        <f t="shared" ca="1" si="702"/>
        <v>0</v>
      </c>
      <c r="DL374" s="125">
        <f t="shared" ca="1" si="703"/>
        <v>0</v>
      </c>
      <c r="DM374" s="125">
        <f t="shared" ca="1" si="704"/>
        <v>0</v>
      </c>
      <c r="DN374" s="340" t="str">
        <f t="shared" ca="1" si="671"/>
        <v xml:space="preserve">    </v>
      </c>
      <c r="DO374" s="340">
        <f t="shared" ca="1" si="672"/>
        <v>0</v>
      </c>
      <c r="DP374" s="340">
        <f t="shared" ca="1" si="673"/>
        <v>0</v>
      </c>
      <c r="DQ374" s="340">
        <f t="shared" ca="1" si="674"/>
        <v>0</v>
      </c>
      <c r="DR374" s="340">
        <f t="shared" ca="1" si="675"/>
        <v>0</v>
      </c>
      <c r="DS374" s="340">
        <f t="shared" ca="1" si="676"/>
        <v>0</v>
      </c>
    </row>
    <row r="375" spans="1:123">
      <c r="A375">
        <f t="shared" ca="1" si="594"/>
        <v>368</v>
      </c>
      <c r="B375">
        <f t="shared" ca="1" si="595"/>
        <v>0</v>
      </c>
      <c r="C375">
        <f t="shared" ca="1" si="596"/>
        <v>0</v>
      </c>
      <c r="D375">
        <f t="shared" ca="1" si="597"/>
        <v>0</v>
      </c>
      <c r="E375">
        <f t="shared" ca="1" si="598"/>
        <v>0</v>
      </c>
      <c r="F375">
        <f t="shared" ca="1" si="599"/>
        <v>0</v>
      </c>
      <c r="G375" s="123" t="str">
        <f t="shared" ca="1" si="705"/>
        <v>0.0.0</v>
      </c>
      <c r="H375" s="123" t="str">
        <f t="shared" ca="1" si="677"/>
        <v>0.0.0</v>
      </c>
      <c r="I375" s="123" t="str">
        <f t="shared" ca="1" si="677"/>
        <v>0.0.0</v>
      </c>
      <c r="J375" s="123" t="str">
        <f t="shared" ca="1" si="677"/>
        <v>0.0.0</v>
      </c>
      <c r="K375" s="123" t="str">
        <f t="shared" ca="1" si="677"/>
        <v>0.0.0</v>
      </c>
      <c r="L375" s="123" t="str">
        <f t="shared" ca="1" si="677"/>
        <v>0.0.0</v>
      </c>
      <c r="M375" s="123" t="str">
        <f t="shared" ca="1" si="677"/>
        <v>0.0.0</v>
      </c>
      <c r="N375" s="123" t="str">
        <f t="shared" ca="1" si="677"/>
        <v>0.0.0</v>
      </c>
      <c r="O375" s="123">
        <f t="shared" ca="1" si="600"/>
        <v>0</v>
      </c>
      <c r="P375" s="123">
        <f t="shared" ca="1" si="601"/>
        <v>0</v>
      </c>
      <c r="Q375" s="123">
        <f t="shared" ca="1" si="602"/>
        <v>0</v>
      </c>
      <c r="R375" s="123">
        <f t="shared" ca="1" si="602"/>
        <v>0</v>
      </c>
      <c r="S375" s="123">
        <f t="shared" ca="1" si="603"/>
        <v>0</v>
      </c>
      <c r="T375" s="123">
        <f t="shared" ca="1" si="604"/>
        <v>0</v>
      </c>
      <c r="U375" s="123">
        <f t="shared" ca="1" si="605"/>
        <v>0</v>
      </c>
      <c r="V375" s="123">
        <f t="shared" ca="1" si="606"/>
        <v>0</v>
      </c>
      <c r="W375" s="123">
        <f t="shared" ca="1" si="607"/>
        <v>0</v>
      </c>
      <c r="X375" s="123">
        <f t="shared" ca="1" si="608"/>
        <v>0</v>
      </c>
      <c r="Y375" s="123">
        <f t="shared" ca="1" si="609"/>
        <v>0</v>
      </c>
      <c r="Z375" s="123">
        <f t="shared" ca="1" si="610"/>
        <v>0</v>
      </c>
      <c r="AA375" s="123">
        <f t="shared" ca="1" si="611"/>
        <v>0</v>
      </c>
      <c r="AB375" s="123">
        <f t="shared" ca="1" si="612"/>
        <v>0</v>
      </c>
      <c r="AC375" s="123">
        <f t="shared" ca="1" si="613"/>
        <v>0</v>
      </c>
      <c r="AD375" s="123">
        <f t="shared" ca="1" si="614"/>
        <v>0</v>
      </c>
      <c r="AE375" s="123">
        <f t="shared" ca="1" si="615"/>
        <v>0</v>
      </c>
      <c r="AF375" s="123">
        <f t="shared" ca="1" si="616"/>
        <v>0</v>
      </c>
      <c r="AG375" s="123">
        <f t="shared" ca="1" si="617"/>
        <v>0</v>
      </c>
      <c r="AH375" s="123">
        <f t="shared" ca="1" si="618"/>
        <v>0</v>
      </c>
      <c r="AI375" s="123">
        <f t="shared" ca="1" si="619"/>
        <v>0</v>
      </c>
      <c r="AJ375" s="123">
        <f t="shared" ca="1" si="620"/>
        <v>0</v>
      </c>
      <c r="AK375" s="123">
        <f t="shared" ca="1" si="621"/>
        <v>0</v>
      </c>
      <c r="AL375" s="123">
        <f t="shared" ca="1" si="622"/>
        <v>0</v>
      </c>
      <c r="AM375" s="123">
        <f t="shared" ca="1" si="623"/>
        <v>0</v>
      </c>
      <c r="AN375" s="123">
        <f t="shared" ca="1" si="624"/>
        <v>0</v>
      </c>
      <c r="AO375" s="123">
        <f t="shared" ca="1" si="625"/>
        <v>0</v>
      </c>
      <c r="AP375" s="123">
        <f t="shared" ca="1" si="626"/>
        <v>0</v>
      </c>
      <c r="AQ375" s="123">
        <f t="shared" ca="1" si="627"/>
        <v>0</v>
      </c>
      <c r="AR375" s="123">
        <f t="shared" ca="1" si="628"/>
        <v>0</v>
      </c>
      <c r="AS375" s="123">
        <f t="shared" ca="1" si="629"/>
        <v>0</v>
      </c>
      <c r="AT375" s="123">
        <f t="shared" ca="1" si="630"/>
        <v>0</v>
      </c>
      <c r="AU375" s="123">
        <f t="shared" ca="1" si="631"/>
        <v>0</v>
      </c>
      <c r="AV375" s="123">
        <f t="shared" ca="1" si="632"/>
        <v>0</v>
      </c>
      <c r="AW375" s="123">
        <f t="shared" ca="1" si="633"/>
        <v>0</v>
      </c>
      <c r="AX375" s="123">
        <f t="shared" ca="1" si="634"/>
        <v>0</v>
      </c>
      <c r="AY375" s="123">
        <f t="shared" ca="1" si="635"/>
        <v>0</v>
      </c>
      <c r="AZ375" s="123">
        <f t="shared" ca="1" si="636"/>
        <v>0</v>
      </c>
      <c r="BA375" s="123">
        <f t="shared" ca="1" si="637"/>
        <v>0</v>
      </c>
      <c r="BB375" s="123">
        <f t="shared" ca="1" si="638"/>
        <v>0</v>
      </c>
      <c r="BC375" s="123">
        <f t="shared" ca="1" si="639"/>
        <v>0</v>
      </c>
      <c r="BD375" s="123">
        <f t="shared" ca="1" si="640"/>
        <v>0</v>
      </c>
      <c r="BE375" s="123">
        <f t="shared" ca="1" si="641"/>
        <v>0</v>
      </c>
      <c r="BF375" s="123">
        <f t="shared" ca="1" si="642"/>
        <v>0</v>
      </c>
      <c r="BG375" s="123">
        <f t="shared" ca="1" si="643"/>
        <v>0</v>
      </c>
      <c r="BH375" s="123">
        <f t="shared" ca="1" si="644"/>
        <v>0</v>
      </c>
      <c r="BI375" s="123">
        <f t="shared" ca="1" si="645"/>
        <v>0</v>
      </c>
      <c r="BJ375" s="123">
        <f t="shared" ca="1" si="646"/>
        <v>0</v>
      </c>
      <c r="BK375" s="123">
        <f t="shared" ca="1" si="647"/>
        <v>0</v>
      </c>
      <c r="BL375" s="123">
        <f t="shared" ca="1" si="648"/>
        <v>0</v>
      </c>
      <c r="BM375" s="123">
        <f t="shared" ca="1" si="649"/>
        <v>0</v>
      </c>
      <c r="BN375" s="123">
        <f t="shared" ca="1" si="650"/>
        <v>0.65</v>
      </c>
      <c r="BO375" s="123">
        <f t="shared" ca="1" si="651"/>
        <v>0</v>
      </c>
      <c r="BP375" s="340">
        <f t="shared" ca="1" si="652"/>
        <v>0</v>
      </c>
      <c r="BQ375" s="123">
        <f t="shared" ca="1" si="653"/>
        <v>0</v>
      </c>
      <c r="BR375" s="123">
        <f t="shared" ca="1" si="654"/>
        <v>0</v>
      </c>
      <c r="BS375" s="123">
        <f t="shared" ca="1" si="655"/>
        <v>0</v>
      </c>
      <c r="BT375" s="123">
        <f t="shared" ca="1" si="656"/>
        <v>0</v>
      </c>
      <c r="BU375" s="123">
        <f t="shared" ca="1" si="657"/>
        <v>0</v>
      </c>
      <c r="BV375" s="123"/>
      <c r="BW375" s="123">
        <f t="shared" ca="1" si="658"/>
        <v>0</v>
      </c>
      <c r="BX375" s="123"/>
      <c r="BY375" s="123">
        <f t="shared" ca="1" si="659"/>
        <v>0</v>
      </c>
      <c r="BZ375" s="123"/>
      <c r="CA375" s="123">
        <f t="shared" ca="1" si="660"/>
        <v>0</v>
      </c>
      <c r="CB375" s="528">
        <f t="shared" ca="1" si="661"/>
        <v>0</v>
      </c>
      <c r="CC375" s="123">
        <f t="shared" ca="1" si="662"/>
        <v>0</v>
      </c>
      <c r="CD375" s="125">
        <f t="shared" ca="1" si="663"/>
        <v>0</v>
      </c>
      <c r="CE375" s="125">
        <f t="shared" ca="1" si="664"/>
        <v>0</v>
      </c>
      <c r="CF375" s="125">
        <f t="shared" ca="1" si="665"/>
        <v>0</v>
      </c>
      <c r="CG375" s="125">
        <f t="shared" ca="1" si="666"/>
        <v>0</v>
      </c>
      <c r="CH375" s="125">
        <f t="shared" ca="1" si="667"/>
        <v>0</v>
      </c>
      <c r="CI375" s="125">
        <f t="shared" ca="1" si="668"/>
        <v>0</v>
      </c>
      <c r="CJ375" s="125">
        <f t="shared" ca="1" si="669"/>
        <v>0</v>
      </c>
      <c r="CK375" s="125">
        <f t="shared" ca="1" si="670"/>
        <v>0</v>
      </c>
      <c r="CL375" s="125">
        <f t="shared" ca="1" si="678"/>
        <v>0</v>
      </c>
      <c r="CM375" s="125">
        <f t="shared" ca="1" si="679"/>
        <v>0</v>
      </c>
      <c r="CN375" s="125">
        <f t="shared" ca="1" si="680"/>
        <v>0</v>
      </c>
      <c r="CO375" s="125">
        <f t="shared" ca="1" si="681"/>
        <v>0</v>
      </c>
      <c r="CP375" s="125">
        <f t="shared" ca="1" si="682"/>
        <v>0</v>
      </c>
      <c r="CQ375" s="125">
        <f t="shared" ca="1" si="683"/>
        <v>0</v>
      </c>
      <c r="CR375" s="125">
        <f t="shared" ca="1" si="684"/>
        <v>0</v>
      </c>
      <c r="CS375" s="125">
        <f t="shared" ca="1" si="685"/>
        <v>0</v>
      </c>
      <c r="CT375" s="125">
        <f t="shared" ca="1" si="686"/>
        <v>0</v>
      </c>
      <c r="CU375" s="125">
        <f t="shared" ca="1" si="687"/>
        <v>0</v>
      </c>
      <c r="CV375" s="125">
        <f t="shared" ca="1" si="688"/>
        <v>0</v>
      </c>
      <c r="CW375" s="125">
        <f t="shared" ca="1" si="689"/>
        <v>0</v>
      </c>
      <c r="CX375" s="125">
        <f t="shared" ca="1" si="690"/>
        <v>0</v>
      </c>
      <c r="CY375" s="125">
        <f t="shared" ca="1" si="691"/>
        <v>0</v>
      </c>
      <c r="CZ375" s="125">
        <f t="shared" ca="1" si="692"/>
        <v>0</v>
      </c>
      <c r="DA375" s="341">
        <f t="shared" ca="1" si="693"/>
        <v>0</v>
      </c>
      <c r="DB375" s="606">
        <f t="shared" ca="1" si="694"/>
        <v>0</v>
      </c>
      <c r="DC375" s="606"/>
      <c r="DD375" s="606">
        <f t="shared" ca="1" si="695"/>
        <v>0</v>
      </c>
      <c r="DE375" s="125">
        <f t="shared" ca="1" si="696"/>
        <v>0</v>
      </c>
      <c r="DF375" s="125">
        <f t="shared" ca="1" si="697"/>
        <v>0</v>
      </c>
      <c r="DG375" s="125">
        <f t="shared" ca="1" si="698"/>
        <v>0</v>
      </c>
      <c r="DH375" s="125">
        <f t="shared" ca="1" si="699"/>
        <v>0</v>
      </c>
      <c r="DI375" s="125">
        <f t="shared" ca="1" si="700"/>
        <v>0</v>
      </c>
      <c r="DJ375" s="125">
        <f t="shared" ca="1" si="701"/>
        <v>0</v>
      </c>
      <c r="DK375" s="125">
        <f t="shared" ca="1" si="702"/>
        <v>0</v>
      </c>
      <c r="DL375" s="125">
        <f t="shared" ca="1" si="703"/>
        <v>0</v>
      </c>
      <c r="DM375" s="125">
        <f t="shared" ca="1" si="704"/>
        <v>0</v>
      </c>
      <c r="DN375" s="340" t="str">
        <f t="shared" ca="1" si="671"/>
        <v xml:space="preserve">    </v>
      </c>
      <c r="DO375" s="340">
        <f t="shared" ca="1" si="672"/>
        <v>0</v>
      </c>
      <c r="DP375" s="340">
        <f t="shared" ca="1" si="673"/>
        <v>0</v>
      </c>
      <c r="DQ375" s="340">
        <f t="shared" ca="1" si="674"/>
        <v>0</v>
      </c>
      <c r="DR375" s="340">
        <f t="shared" ca="1" si="675"/>
        <v>0</v>
      </c>
      <c r="DS375" s="340">
        <f t="shared" ca="1" si="676"/>
        <v>0</v>
      </c>
    </row>
    <row r="376" spans="1:123">
      <c r="A376">
        <f t="shared" ca="1" si="594"/>
        <v>369</v>
      </c>
      <c r="B376">
        <f t="shared" ca="1" si="595"/>
        <v>0</v>
      </c>
      <c r="C376">
        <f t="shared" ca="1" si="596"/>
        <v>0</v>
      </c>
      <c r="D376">
        <f t="shared" ca="1" si="597"/>
        <v>0</v>
      </c>
      <c r="E376">
        <f t="shared" ca="1" si="598"/>
        <v>0</v>
      </c>
      <c r="F376">
        <f t="shared" ca="1" si="599"/>
        <v>0</v>
      </c>
      <c r="G376" s="123" t="str">
        <f t="shared" ca="1" si="705"/>
        <v>0.0.0</v>
      </c>
      <c r="H376" s="123" t="str">
        <f t="shared" ca="1" si="677"/>
        <v>0.0.0</v>
      </c>
      <c r="I376" s="123" t="str">
        <f t="shared" ca="1" si="677"/>
        <v>0.0.0</v>
      </c>
      <c r="J376" s="123" t="str">
        <f t="shared" ca="1" si="677"/>
        <v>0.0.0</v>
      </c>
      <c r="K376" s="123" t="str">
        <f t="shared" ca="1" si="677"/>
        <v>0.0.0</v>
      </c>
      <c r="L376" s="123" t="str">
        <f t="shared" ca="1" si="677"/>
        <v>0.0.0</v>
      </c>
      <c r="M376" s="123" t="str">
        <f t="shared" ca="1" si="677"/>
        <v>0.0.0</v>
      </c>
      <c r="N376" s="123" t="str">
        <f t="shared" ca="1" si="677"/>
        <v>0.0.0</v>
      </c>
      <c r="O376" s="123">
        <f t="shared" ca="1" si="600"/>
        <v>0</v>
      </c>
      <c r="P376" s="123">
        <f t="shared" ca="1" si="601"/>
        <v>0</v>
      </c>
      <c r="Q376" s="123">
        <f t="shared" ca="1" si="602"/>
        <v>0</v>
      </c>
      <c r="R376" s="123">
        <f t="shared" ca="1" si="602"/>
        <v>0</v>
      </c>
      <c r="S376" s="123">
        <f t="shared" ca="1" si="603"/>
        <v>0</v>
      </c>
      <c r="T376" s="123">
        <f t="shared" ca="1" si="604"/>
        <v>0</v>
      </c>
      <c r="U376" s="123">
        <f t="shared" ca="1" si="605"/>
        <v>0</v>
      </c>
      <c r="V376" s="123">
        <f t="shared" ca="1" si="606"/>
        <v>0</v>
      </c>
      <c r="W376" s="123">
        <f t="shared" ca="1" si="607"/>
        <v>0</v>
      </c>
      <c r="X376" s="123">
        <f t="shared" ca="1" si="608"/>
        <v>0</v>
      </c>
      <c r="Y376" s="123">
        <f t="shared" ca="1" si="609"/>
        <v>0</v>
      </c>
      <c r="Z376" s="123">
        <f t="shared" ca="1" si="610"/>
        <v>0</v>
      </c>
      <c r="AA376" s="123">
        <f t="shared" ca="1" si="611"/>
        <v>0</v>
      </c>
      <c r="AB376" s="123">
        <f t="shared" ca="1" si="612"/>
        <v>0</v>
      </c>
      <c r="AC376" s="123">
        <f t="shared" ca="1" si="613"/>
        <v>0</v>
      </c>
      <c r="AD376" s="123">
        <f t="shared" ca="1" si="614"/>
        <v>0</v>
      </c>
      <c r="AE376" s="123">
        <f t="shared" ca="1" si="615"/>
        <v>0</v>
      </c>
      <c r="AF376" s="123">
        <f t="shared" ca="1" si="616"/>
        <v>0</v>
      </c>
      <c r="AG376" s="123">
        <f t="shared" ca="1" si="617"/>
        <v>0</v>
      </c>
      <c r="AH376" s="123">
        <f t="shared" ca="1" si="618"/>
        <v>0</v>
      </c>
      <c r="AI376" s="123">
        <f t="shared" ca="1" si="619"/>
        <v>0</v>
      </c>
      <c r="AJ376" s="123">
        <f t="shared" ca="1" si="620"/>
        <v>0</v>
      </c>
      <c r="AK376" s="123">
        <f t="shared" ca="1" si="621"/>
        <v>0</v>
      </c>
      <c r="AL376" s="123">
        <f t="shared" ca="1" si="622"/>
        <v>0</v>
      </c>
      <c r="AM376" s="123">
        <f t="shared" ca="1" si="623"/>
        <v>0</v>
      </c>
      <c r="AN376" s="123">
        <f t="shared" ca="1" si="624"/>
        <v>0</v>
      </c>
      <c r="AO376" s="123">
        <f t="shared" ca="1" si="625"/>
        <v>0</v>
      </c>
      <c r="AP376" s="123">
        <f t="shared" ca="1" si="626"/>
        <v>0</v>
      </c>
      <c r="AQ376" s="123">
        <f t="shared" ca="1" si="627"/>
        <v>0</v>
      </c>
      <c r="AR376" s="123">
        <f t="shared" ca="1" si="628"/>
        <v>0</v>
      </c>
      <c r="AS376" s="123">
        <f t="shared" ca="1" si="629"/>
        <v>0</v>
      </c>
      <c r="AT376" s="123">
        <f t="shared" ca="1" si="630"/>
        <v>0</v>
      </c>
      <c r="AU376" s="123">
        <f t="shared" ca="1" si="631"/>
        <v>0</v>
      </c>
      <c r="AV376" s="123">
        <f t="shared" ca="1" si="632"/>
        <v>0</v>
      </c>
      <c r="AW376" s="123">
        <f t="shared" ca="1" si="633"/>
        <v>0</v>
      </c>
      <c r="AX376" s="123">
        <f t="shared" ca="1" si="634"/>
        <v>0</v>
      </c>
      <c r="AY376" s="123">
        <f t="shared" ca="1" si="635"/>
        <v>0</v>
      </c>
      <c r="AZ376" s="123">
        <f t="shared" ca="1" si="636"/>
        <v>0</v>
      </c>
      <c r="BA376" s="123">
        <f t="shared" ca="1" si="637"/>
        <v>0</v>
      </c>
      <c r="BB376" s="123">
        <f t="shared" ca="1" si="638"/>
        <v>0</v>
      </c>
      <c r="BC376" s="123">
        <f t="shared" ca="1" si="639"/>
        <v>0</v>
      </c>
      <c r="BD376" s="123">
        <f t="shared" ca="1" si="640"/>
        <v>0</v>
      </c>
      <c r="BE376" s="123">
        <f t="shared" ca="1" si="641"/>
        <v>0</v>
      </c>
      <c r="BF376" s="123">
        <f t="shared" ca="1" si="642"/>
        <v>0</v>
      </c>
      <c r="BG376" s="123">
        <f t="shared" ca="1" si="643"/>
        <v>0</v>
      </c>
      <c r="BH376" s="123">
        <f t="shared" ca="1" si="644"/>
        <v>0</v>
      </c>
      <c r="BI376" s="123">
        <f t="shared" ca="1" si="645"/>
        <v>0</v>
      </c>
      <c r="BJ376" s="123">
        <f t="shared" ca="1" si="646"/>
        <v>0</v>
      </c>
      <c r="BK376" s="123">
        <f t="shared" ca="1" si="647"/>
        <v>0</v>
      </c>
      <c r="BL376" s="123">
        <f t="shared" ca="1" si="648"/>
        <v>0</v>
      </c>
      <c r="BM376" s="123">
        <f t="shared" ca="1" si="649"/>
        <v>0</v>
      </c>
      <c r="BN376" s="123">
        <f t="shared" ca="1" si="650"/>
        <v>0.65</v>
      </c>
      <c r="BO376" s="123">
        <f t="shared" ca="1" si="651"/>
        <v>0</v>
      </c>
      <c r="BP376" s="340">
        <f t="shared" ca="1" si="652"/>
        <v>0</v>
      </c>
      <c r="BQ376" s="123">
        <f t="shared" ca="1" si="653"/>
        <v>0</v>
      </c>
      <c r="BR376" s="123">
        <f t="shared" ca="1" si="654"/>
        <v>0</v>
      </c>
      <c r="BS376" s="123">
        <f t="shared" ca="1" si="655"/>
        <v>0</v>
      </c>
      <c r="BT376" s="123">
        <f t="shared" ca="1" si="656"/>
        <v>0</v>
      </c>
      <c r="BU376" s="123">
        <f t="shared" ca="1" si="657"/>
        <v>0</v>
      </c>
      <c r="BV376" s="123"/>
      <c r="BW376" s="123">
        <f t="shared" ca="1" si="658"/>
        <v>0</v>
      </c>
      <c r="BX376" s="123"/>
      <c r="BY376" s="123">
        <f t="shared" ca="1" si="659"/>
        <v>0</v>
      </c>
      <c r="BZ376" s="123"/>
      <c r="CA376" s="123">
        <f t="shared" ca="1" si="660"/>
        <v>0</v>
      </c>
      <c r="CB376" s="528">
        <f t="shared" ca="1" si="661"/>
        <v>0</v>
      </c>
      <c r="CC376" s="123">
        <f t="shared" ca="1" si="662"/>
        <v>0</v>
      </c>
      <c r="CD376" s="125">
        <f t="shared" ca="1" si="663"/>
        <v>0</v>
      </c>
      <c r="CE376" s="125">
        <f t="shared" ca="1" si="664"/>
        <v>0</v>
      </c>
      <c r="CF376" s="125">
        <f t="shared" ca="1" si="665"/>
        <v>0</v>
      </c>
      <c r="CG376" s="125">
        <f t="shared" ca="1" si="666"/>
        <v>0</v>
      </c>
      <c r="CH376" s="125">
        <f t="shared" ca="1" si="667"/>
        <v>0</v>
      </c>
      <c r="CI376" s="125">
        <f t="shared" ca="1" si="668"/>
        <v>0</v>
      </c>
      <c r="CJ376" s="125">
        <f t="shared" ca="1" si="669"/>
        <v>0</v>
      </c>
      <c r="CK376" s="125">
        <f t="shared" ca="1" si="670"/>
        <v>0</v>
      </c>
      <c r="CL376" s="125">
        <f t="shared" ca="1" si="678"/>
        <v>0</v>
      </c>
      <c r="CM376" s="125">
        <f t="shared" ca="1" si="679"/>
        <v>0</v>
      </c>
      <c r="CN376" s="125">
        <f t="shared" ca="1" si="680"/>
        <v>0</v>
      </c>
      <c r="CO376" s="125">
        <f t="shared" ca="1" si="681"/>
        <v>0</v>
      </c>
      <c r="CP376" s="125">
        <f t="shared" ca="1" si="682"/>
        <v>0</v>
      </c>
      <c r="CQ376" s="125">
        <f t="shared" ca="1" si="683"/>
        <v>0</v>
      </c>
      <c r="CR376" s="125">
        <f t="shared" ca="1" si="684"/>
        <v>0</v>
      </c>
      <c r="CS376" s="125">
        <f t="shared" ca="1" si="685"/>
        <v>0</v>
      </c>
      <c r="CT376" s="125">
        <f t="shared" ca="1" si="686"/>
        <v>0</v>
      </c>
      <c r="CU376" s="125">
        <f t="shared" ca="1" si="687"/>
        <v>0</v>
      </c>
      <c r="CV376" s="125">
        <f t="shared" ca="1" si="688"/>
        <v>0</v>
      </c>
      <c r="CW376" s="125">
        <f t="shared" ca="1" si="689"/>
        <v>0</v>
      </c>
      <c r="CX376" s="125">
        <f t="shared" ca="1" si="690"/>
        <v>0</v>
      </c>
      <c r="CY376" s="125">
        <f t="shared" ca="1" si="691"/>
        <v>0</v>
      </c>
      <c r="CZ376" s="125">
        <f t="shared" ca="1" si="692"/>
        <v>0</v>
      </c>
      <c r="DA376" s="341">
        <f t="shared" ca="1" si="693"/>
        <v>0</v>
      </c>
      <c r="DB376" s="606">
        <f t="shared" ca="1" si="694"/>
        <v>0</v>
      </c>
      <c r="DC376" s="606"/>
      <c r="DD376" s="606">
        <f t="shared" ca="1" si="695"/>
        <v>0</v>
      </c>
      <c r="DE376" s="125">
        <f t="shared" ca="1" si="696"/>
        <v>0</v>
      </c>
      <c r="DF376" s="125">
        <f t="shared" ca="1" si="697"/>
        <v>0</v>
      </c>
      <c r="DG376" s="125">
        <f t="shared" ca="1" si="698"/>
        <v>0</v>
      </c>
      <c r="DH376" s="125">
        <f t="shared" ca="1" si="699"/>
        <v>0</v>
      </c>
      <c r="DI376" s="125">
        <f t="shared" ca="1" si="700"/>
        <v>0</v>
      </c>
      <c r="DJ376" s="125">
        <f t="shared" ca="1" si="701"/>
        <v>0</v>
      </c>
      <c r="DK376" s="125">
        <f t="shared" ca="1" si="702"/>
        <v>0</v>
      </c>
      <c r="DL376" s="125">
        <f t="shared" ca="1" si="703"/>
        <v>0</v>
      </c>
      <c r="DM376" s="125">
        <f t="shared" ca="1" si="704"/>
        <v>0</v>
      </c>
      <c r="DN376" s="340" t="str">
        <f t="shared" ca="1" si="671"/>
        <v xml:space="preserve">    </v>
      </c>
      <c r="DO376" s="340">
        <f t="shared" ca="1" si="672"/>
        <v>0</v>
      </c>
      <c r="DP376" s="340">
        <f t="shared" ca="1" si="673"/>
        <v>0</v>
      </c>
      <c r="DQ376" s="340">
        <f t="shared" ca="1" si="674"/>
        <v>0</v>
      </c>
      <c r="DR376" s="340">
        <f t="shared" ca="1" si="675"/>
        <v>0</v>
      </c>
      <c r="DS376" s="340">
        <f t="shared" ca="1" si="676"/>
        <v>0</v>
      </c>
    </row>
    <row r="377" spans="1:123">
      <c r="A377" t="str">
        <f t="shared" ca="1" si="594"/>
        <v>По сторінці:</v>
      </c>
      <c r="B377">
        <f t="shared" ca="1" si="595"/>
        <v>0</v>
      </c>
      <c r="C377">
        <f t="shared" ca="1" si="596"/>
        <v>0</v>
      </c>
      <c r="D377">
        <f t="shared" ca="1" si="597"/>
        <v>0</v>
      </c>
      <c r="E377">
        <f t="shared" ca="1" si="598"/>
        <v>0</v>
      </c>
      <c r="F377">
        <f t="shared" ca="1" si="599"/>
        <v>0</v>
      </c>
      <c r="G377" s="123">
        <f t="shared" ca="1" si="705"/>
        <v>0</v>
      </c>
      <c r="H377" s="123">
        <f t="shared" ca="1" si="677"/>
        <v>0</v>
      </c>
      <c r="I377" s="123">
        <f t="shared" ca="1" si="677"/>
        <v>0</v>
      </c>
      <c r="J377" s="123">
        <f t="shared" ca="1" si="677"/>
        <v>0</v>
      </c>
      <c r="K377" s="123">
        <f t="shared" ca="1" si="677"/>
        <v>0</v>
      </c>
      <c r="L377" s="123">
        <f t="shared" ca="1" si="677"/>
        <v>0</v>
      </c>
      <c r="M377" s="123">
        <f t="shared" ca="1" si="677"/>
        <v>0</v>
      </c>
      <c r="N377" s="123">
        <f t="shared" ca="1" si="677"/>
        <v>0</v>
      </c>
      <c r="O377" s="123">
        <f t="shared" ca="1" si="600"/>
        <v>0</v>
      </c>
      <c r="P377" s="123">
        <f t="shared" ca="1" si="601"/>
        <v>0</v>
      </c>
      <c r="Q377" s="123">
        <f t="shared" ca="1" si="602"/>
        <v>0</v>
      </c>
      <c r="R377" s="123">
        <f t="shared" ca="1" si="602"/>
        <v>0</v>
      </c>
      <c r="S377" s="123">
        <f t="shared" ca="1" si="603"/>
        <v>0</v>
      </c>
      <c r="T377" s="123">
        <f t="shared" ca="1" si="604"/>
        <v>0</v>
      </c>
      <c r="U377" s="123">
        <f t="shared" ca="1" si="605"/>
        <v>0</v>
      </c>
      <c r="V377" s="123">
        <f t="shared" ca="1" si="606"/>
        <v>0</v>
      </c>
      <c r="W377" s="123">
        <f t="shared" ca="1" si="607"/>
        <v>0</v>
      </c>
      <c r="X377" s="123">
        <f t="shared" ca="1" si="608"/>
        <v>0</v>
      </c>
      <c r="Y377" s="123">
        <f t="shared" ca="1" si="609"/>
        <v>0</v>
      </c>
      <c r="Z377" s="123">
        <f t="shared" ca="1" si="610"/>
        <v>0</v>
      </c>
      <c r="AA377" s="123">
        <f t="shared" ca="1" si="611"/>
        <v>0</v>
      </c>
      <c r="AB377" s="123">
        <f t="shared" ca="1" si="612"/>
        <v>0</v>
      </c>
      <c r="AC377" s="123">
        <f t="shared" ca="1" si="613"/>
        <v>0</v>
      </c>
      <c r="AD377" s="123">
        <f t="shared" ca="1" si="614"/>
        <v>0</v>
      </c>
      <c r="AE377" s="123">
        <f t="shared" ca="1" si="615"/>
        <v>0</v>
      </c>
      <c r="AF377" s="123">
        <f t="shared" ca="1" si="616"/>
        <v>0</v>
      </c>
      <c r="AG377" s="123">
        <f t="shared" ca="1" si="617"/>
        <v>0</v>
      </c>
      <c r="AH377" s="123">
        <f t="shared" ca="1" si="618"/>
        <v>0</v>
      </c>
      <c r="AI377" s="123">
        <f t="shared" ca="1" si="619"/>
        <v>0</v>
      </c>
      <c r="AJ377" s="123">
        <f t="shared" ca="1" si="620"/>
        <v>0</v>
      </c>
      <c r="AK377" s="123">
        <f t="shared" ca="1" si="621"/>
        <v>0</v>
      </c>
      <c r="AL377" s="123">
        <f t="shared" ca="1" si="622"/>
        <v>0</v>
      </c>
      <c r="AM377" s="123">
        <f t="shared" ca="1" si="623"/>
        <v>0</v>
      </c>
      <c r="AN377" s="123">
        <f t="shared" ca="1" si="624"/>
        <v>0</v>
      </c>
      <c r="AO377" s="123">
        <f t="shared" ca="1" si="625"/>
        <v>0</v>
      </c>
      <c r="AP377" s="123">
        <f t="shared" ca="1" si="626"/>
        <v>0</v>
      </c>
      <c r="AQ377" s="123">
        <f t="shared" ca="1" si="627"/>
        <v>0</v>
      </c>
      <c r="AR377" s="123">
        <f t="shared" ca="1" si="628"/>
        <v>0</v>
      </c>
      <c r="AS377" s="123">
        <f t="shared" ca="1" si="629"/>
        <v>0</v>
      </c>
      <c r="AT377" s="123">
        <f t="shared" ca="1" si="630"/>
        <v>0</v>
      </c>
      <c r="AU377" s="123">
        <f t="shared" ca="1" si="631"/>
        <v>0</v>
      </c>
      <c r="AV377" s="123">
        <f t="shared" ca="1" si="632"/>
        <v>0</v>
      </c>
      <c r="AW377" s="123">
        <f t="shared" ca="1" si="633"/>
        <v>0</v>
      </c>
      <c r="AX377" s="123">
        <f t="shared" ca="1" si="634"/>
        <v>0</v>
      </c>
      <c r="AY377" s="123">
        <f t="shared" ca="1" si="635"/>
        <v>0</v>
      </c>
      <c r="AZ377" s="123">
        <f t="shared" ca="1" si="636"/>
        <v>0</v>
      </c>
      <c r="BA377" s="123">
        <f t="shared" ca="1" si="637"/>
        <v>0</v>
      </c>
      <c r="BB377" s="123">
        <f t="shared" ca="1" si="638"/>
        <v>0</v>
      </c>
      <c r="BC377" s="123">
        <f t="shared" ca="1" si="639"/>
        <v>0</v>
      </c>
      <c r="BD377" s="123">
        <f t="shared" ca="1" si="640"/>
        <v>0</v>
      </c>
      <c r="BE377" s="123">
        <f t="shared" ca="1" si="641"/>
        <v>0</v>
      </c>
      <c r="BF377" s="123">
        <f t="shared" ca="1" si="642"/>
        <v>0</v>
      </c>
      <c r="BG377" s="123">
        <f t="shared" ca="1" si="643"/>
        <v>0</v>
      </c>
      <c r="BH377" s="123">
        <f t="shared" ca="1" si="644"/>
        <v>0</v>
      </c>
      <c r="BI377" s="123">
        <f t="shared" ca="1" si="645"/>
        <v>0</v>
      </c>
      <c r="BJ377" s="123">
        <f t="shared" ca="1" si="646"/>
        <v>0</v>
      </c>
      <c r="BK377" s="123">
        <f t="shared" ca="1" si="647"/>
        <v>0</v>
      </c>
      <c r="BL377" s="123">
        <f t="shared" ca="1" si="648"/>
        <v>0</v>
      </c>
      <c r="BM377" s="123">
        <f t="shared" ca="1" si="649"/>
        <v>0</v>
      </c>
      <c r="BN377" s="123">
        <f t="shared" ca="1" si="650"/>
        <v>0</v>
      </c>
      <c r="BO377" s="123">
        <f t="shared" ca="1" si="651"/>
        <v>0</v>
      </c>
      <c r="BP377" s="340">
        <f t="shared" ca="1" si="652"/>
        <v>0</v>
      </c>
      <c r="BQ377" s="123">
        <f t="shared" ca="1" si="653"/>
        <v>0</v>
      </c>
      <c r="BR377" s="123">
        <f t="shared" ca="1" si="654"/>
        <v>0</v>
      </c>
      <c r="BS377" s="123">
        <f t="shared" ca="1" si="655"/>
        <v>0</v>
      </c>
      <c r="BT377" s="123">
        <f t="shared" ca="1" si="656"/>
        <v>0</v>
      </c>
      <c r="BU377" s="123">
        <f t="shared" ca="1" si="657"/>
        <v>0</v>
      </c>
      <c r="BV377" s="123"/>
      <c r="BW377" s="123">
        <f t="shared" ca="1" si="658"/>
        <v>0</v>
      </c>
      <c r="BX377" s="123"/>
      <c r="BY377" s="123">
        <f t="shared" ca="1" si="659"/>
        <v>0</v>
      </c>
      <c r="BZ377" s="123"/>
      <c r="CA377" s="123">
        <f t="shared" ca="1" si="660"/>
        <v>0</v>
      </c>
      <c r="CB377" s="528">
        <f t="shared" ca="1" si="661"/>
        <v>0</v>
      </c>
      <c r="CC377" s="123">
        <f t="shared" ca="1" si="662"/>
        <v>0</v>
      </c>
      <c r="CD377" s="125">
        <f t="shared" ca="1" si="663"/>
        <v>0</v>
      </c>
      <c r="CE377" s="125">
        <f t="shared" ca="1" si="664"/>
        <v>0</v>
      </c>
      <c r="CF377" s="125">
        <f t="shared" ca="1" si="665"/>
        <v>0</v>
      </c>
      <c r="CG377" s="125">
        <f t="shared" ca="1" si="666"/>
        <v>0</v>
      </c>
      <c r="CH377" s="125">
        <f t="shared" ca="1" si="667"/>
        <v>0</v>
      </c>
      <c r="CI377" s="125">
        <f t="shared" ca="1" si="668"/>
        <v>0</v>
      </c>
      <c r="CJ377" s="125">
        <f t="shared" ca="1" si="669"/>
        <v>0</v>
      </c>
      <c r="CK377" s="125">
        <f t="shared" ca="1" si="670"/>
        <v>0</v>
      </c>
      <c r="CL377" s="125">
        <f t="shared" ca="1" si="678"/>
        <v>0</v>
      </c>
      <c r="CM377" s="125">
        <f t="shared" ca="1" si="679"/>
        <v>0</v>
      </c>
      <c r="CN377" s="125">
        <f t="shared" ca="1" si="680"/>
        <v>0</v>
      </c>
      <c r="CO377" s="125">
        <f t="shared" ca="1" si="681"/>
        <v>0</v>
      </c>
      <c r="CP377" s="125">
        <f t="shared" ca="1" si="682"/>
        <v>0</v>
      </c>
      <c r="CQ377" s="125">
        <f t="shared" ca="1" si="683"/>
        <v>0</v>
      </c>
      <c r="CR377" s="125">
        <f t="shared" ca="1" si="684"/>
        <v>0</v>
      </c>
      <c r="CS377" s="125">
        <f t="shared" ca="1" si="685"/>
        <v>0</v>
      </c>
      <c r="CT377" s="125">
        <f t="shared" ca="1" si="686"/>
        <v>0</v>
      </c>
      <c r="CU377" s="125">
        <f t="shared" ca="1" si="687"/>
        <v>0</v>
      </c>
      <c r="CV377" s="125">
        <f t="shared" ca="1" si="688"/>
        <v>0</v>
      </c>
      <c r="CW377" s="125">
        <f t="shared" ca="1" si="689"/>
        <v>0</v>
      </c>
      <c r="CX377" s="125">
        <f t="shared" ca="1" si="690"/>
        <v>0</v>
      </c>
      <c r="CY377" s="125">
        <f t="shared" ca="1" si="691"/>
        <v>0</v>
      </c>
      <c r="CZ377" s="125">
        <f t="shared" ca="1" si="692"/>
        <v>0</v>
      </c>
      <c r="DA377" s="341">
        <f t="shared" ca="1" si="693"/>
        <v>0</v>
      </c>
      <c r="DB377" s="606">
        <f t="shared" ca="1" si="694"/>
        <v>0</v>
      </c>
      <c r="DC377" s="606"/>
      <c r="DD377" s="606">
        <f t="shared" ca="1" si="695"/>
        <v>0</v>
      </c>
      <c r="DE377" s="125">
        <f t="shared" ca="1" si="696"/>
        <v>0</v>
      </c>
      <c r="DF377" s="125">
        <f t="shared" ca="1" si="697"/>
        <v>0</v>
      </c>
      <c r="DG377" s="125">
        <f t="shared" ca="1" si="698"/>
        <v>0</v>
      </c>
      <c r="DH377" s="125">
        <f t="shared" ca="1" si="699"/>
        <v>0</v>
      </c>
      <c r="DI377" s="125">
        <f t="shared" ca="1" si="700"/>
        <v>0</v>
      </c>
      <c r="DJ377" s="125">
        <f t="shared" ca="1" si="701"/>
        <v>0</v>
      </c>
      <c r="DK377" s="125">
        <f t="shared" ca="1" si="702"/>
        <v>0</v>
      </c>
      <c r="DL377" s="125">
        <f t="shared" ca="1" si="703"/>
        <v>0</v>
      </c>
      <c r="DM377" s="125">
        <f t="shared" ca="1" si="704"/>
        <v>0</v>
      </c>
      <c r="DN377" s="340">
        <f t="shared" ca="1" si="671"/>
        <v>0</v>
      </c>
      <c r="DO377" s="340">
        <f t="shared" ca="1" si="672"/>
        <v>0</v>
      </c>
      <c r="DP377" s="340">
        <f t="shared" ca="1" si="673"/>
        <v>0</v>
      </c>
      <c r="DQ377" s="340">
        <f t="shared" ca="1" si="674"/>
        <v>0</v>
      </c>
      <c r="DR377" s="340">
        <f t="shared" ca="1" si="675"/>
        <v>0</v>
      </c>
      <c r="DS377" s="340">
        <f t="shared" ca="1" si="676"/>
        <v>0</v>
      </c>
    </row>
    <row r="378" spans="1:123">
      <c r="A378">
        <f t="shared" ca="1" si="594"/>
        <v>370</v>
      </c>
      <c r="B378">
        <f t="shared" ca="1" si="595"/>
        <v>0</v>
      </c>
      <c r="C378">
        <f t="shared" ca="1" si="596"/>
        <v>0</v>
      </c>
      <c r="D378">
        <f t="shared" ca="1" si="597"/>
        <v>0</v>
      </c>
      <c r="E378">
        <f t="shared" ca="1" si="598"/>
        <v>0</v>
      </c>
      <c r="F378">
        <f t="shared" ca="1" si="599"/>
        <v>0</v>
      </c>
      <c r="G378" s="123" t="str">
        <f t="shared" ca="1" si="705"/>
        <v>0.0.0</v>
      </c>
      <c r="H378" s="123" t="str">
        <f t="shared" ca="1" si="677"/>
        <v>0.0.0</v>
      </c>
      <c r="I378" s="123" t="str">
        <f t="shared" ca="1" si="677"/>
        <v>0.0.0</v>
      </c>
      <c r="J378" s="123" t="str">
        <f t="shared" ca="1" si="677"/>
        <v>0.0.0</v>
      </c>
      <c r="K378" s="123" t="str">
        <f t="shared" ca="1" si="677"/>
        <v>0.0.0</v>
      </c>
      <c r="L378" s="123" t="str">
        <f t="shared" ca="1" si="677"/>
        <v>0.0.0</v>
      </c>
      <c r="M378" s="123" t="str">
        <f t="shared" ref="H378:N415" ca="1" si="706">INDIRECT("Відомість!g"&amp;ROW())</f>
        <v>0.0.0</v>
      </c>
      <c r="N378" s="123" t="str">
        <f t="shared" ca="1" si="706"/>
        <v>0.0.0</v>
      </c>
      <c r="O378" s="123">
        <f t="shared" ca="1" si="600"/>
        <v>0</v>
      </c>
      <c r="P378" s="123">
        <f t="shared" ca="1" si="601"/>
        <v>0</v>
      </c>
      <c r="Q378" s="123">
        <f t="shared" ca="1" si="602"/>
        <v>0</v>
      </c>
      <c r="R378" s="123">
        <f t="shared" ca="1" si="602"/>
        <v>0</v>
      </c>
      <c r="S378" s="123">
        <f t="shared" ca="1" si="603"/>
        <v>0</v>
      </c>
      <c r="T378" s="123">
        <f t="shared" ca="1" si="604"/>
        <v>0</v>
      </c>
      <c r="U378" s="123">
        <f t="shared" ca="1" si="605"/>
        <v>0</v>
      </c>
      <c r="V378" s="123">
        <f t="shared" ca="1" si="606"/>
        <v>0</v>
      </c>
      <c r="W378" s="123">
        <f t="shared" ca="1" si="607"/>
        <v>0</v>
      </c>
      <c r="X378" s="123">
        <f t="shared" ca="1" si="608"/>
        <v>0</v>
      </c>
      <c r="Y378" s="123">
        <f t="shared" ca="1" si="609"/>
        <v>0</v>
      </c>
      <c r="Z378" s="123">
        <f t="shared" ca="1" si="610"/>
        <v>0</v>
      </c>
      <c r="AA378" s="123">
        <f t="shared" ca="1" si="611"/>
        <v>0</v>
      </c>
      <c r="AB378" s="123">
        <f t="shared" ca="1" si="612"/>
        <v>0</v>
      </c>
      <c r="AC378" s="123">
        <f t="shared" ca="1" si="613"/>
        <v>0</v>
      </c>
      <c r="AD378" s="123">
        <f t="shared" ca="1" si="614"/>
        <v>0</v>
      </c>
      <c r="AE378" s="123">
        <f t="shared" ca="1" si="615"/>
        <v>0</v>
      </c>
      <c r="AF378" s="123">
        <f t="shared" ca="1" si="616"/>
        <v>0</v>
      </c>
      <c r="AG378" s="123">
        <f t="shared" ca="1" si="617"/>
        <v>0</v>
      </c>
      <c r="AH378" s="123">
        <f t="shared" ca="1" si="618"/>
        <v>0</v>
      </c>
      <c r="AI378" s="123">
        <f t="shared" ca="1" si="619"/>
        <v>0</v>
      </c>
      <c r="AJ378" s="123">
        <f t="shared" ca="1" si="620"/>
        <v>0</v>
      </c>
      <c r="AK378" s="123">
        <f t="shared" ca="1" si="621"/>
        <v>0</v>
      </c>
      <c r="AL378" s="123">
        <f t="shared" ca="1" si="622"/>
        <v>0</v>
      </c>
      <c r="AM378" s="123">
        <f t="shared" ca="1" si="623"/>
        <v>0</v>
      </c>
      <c r="AN378" s="123">
        <f t="shared" ca="1" si="624"/>
        <v>0</v>
      </c>
      <c r="AO378" s="123">
        <f t="shared" ca="1" si="625"/>
        <v>0</v>
      </c>
      <c r="AP378" s="123">
        <f t="shared" ca="1" si="626"/>
        <v>0</v>
      </c>
      <c r="AQ378" s="123">
        <f t="shared" ca="1" si="627"/>
        <v>0</v>
      </c>
      <c r="AR378" s="123">
        <f t="shared" ca="1" si="628"/>
        <v>0</v>
      </c>
      <c r="AS378" s="123">
        <f t="shared" ca="1" si="629"/>
        <v>0</v>
      </c>
      <c r="AT378" s="123">
        <f t="shared" ca="1" si="630"/>
        <v>0</v>
      </c>
      <c r="AU378" s="123">
        <f t="shared" ca="1" si="631"/>
        <v>0</v>
      </c>
      <c r="AV378" s="123">
        <f t="shared" ca="1" si="632"/>
        <v>0</v>
      </c>
      <c r="AW378" s="123">
        <f t="shared" ca="1" si="633"/>
        <v>0</v>
      </c>
      <c r="AX378" s="123">
        <f t="shared" ca="1" si="634"/>
        <v>0</v>
      </c>
      <c r="AY378" s="123">
        <f t="shared" ca="1" si="635"/>
        <v>0</v>
      </c>
      <c r="AZ378" s="123">
        <f t="shared" ca="1" si="636"/>
        <v>0</v>
      </c>
      <c r="BA378" s="123">
        <f t="shared" ca="1" si="637"/>
        <v>0</v>
      </c>
      <c r="BB378" s="123">
        <f t="shared" ca="1" si="638"/>
        <v>0</v>
      </c>
      <c r="BC378" s="123">
        <f t="shared" ca="1" si="639"/>
        <v>0</v>
      </c>
      <c r="BD378" s="123">
        <f t="shared" ca="1" si="640"/>
        <v>0</v>
      </c>
      <c r="BE378" s="123">
        <f t="shared" ca="1" si="641"/>
        <v>0</v>
      </c>
      <c r="BF378" s="123">
        <f t="shared" ca="1" si="642"/>
        <v>0</v>
      </c>
      <c r="BG378" s="123">
        <f t="shared" ca="1" si="643"/>
        <v>0</v>
      </c>
      <c r="BH378" s="123">
        <f t="shared" ca="1" si="644"/>
        <v>0</v>
      </c>
      <c r="BI378" s="123">
        <f t="shared" ca="1" si="645"/>
        <v>0</v>
      </c>
      <c r="BJ378" s="123">
        <f t="shared" ca="1" si="646"/>
        <v>0</v>
      </c>
      <c r="BK378" s="123">
        <f t="shared" ca="1" si="647"/>
        <v>0</v>
      </c>
      <c r="BL378" s="123">
        <f t="shared" ca="1" si="648"/>
        <v>0</v>
      </c>
      <c r="BM378" s="123">
        <f t="shared" ca="1" si="649"/>
        <v>0</v>
      </c>
      <c r="BN378" s="123">
        <f t="shared" ca="1" si="650"/>
        <v>0.65</v>
      </c>
      <c r="BO378" s="123">
        <f t="shared" ca="1" si="651"/>
        <v>0</v>
      </c>
      <c r="BP378" s="340">
        <f t="shared" ca="1" si="652"/>
        <v>0</v>
      </c>
      <c r="BQ378" s="123">
        <f t="shared" ca="1" si="653"/>
        <v>0</v>
      </c>
      <c r="BR378" s="123">
        <f t="shared" ca="1" si="654"/>
        <v>0</v>
      </c>
      <c r="BS378" s="123">
        <f t="shared" ca="1" si="655"/>
        <v>0</v>
      </c>
      <c r="BT378" s="123">
        <f t="shared" ca="1" si="656"/>
        <v>0</v>
      </c>
      <c r="BU378" s="123">
        <f t="shared" ca="1" si="657"/>
        <v>0</v>
      </c>
      <c r="BV378" s="123"/>
      <c r="BW378" s="123">
        <f t="shared" ca="1" si="658"/>
        <v>0</v>
      </c>
      <c r="BX378" s="123"/>
      <c r="BY378" s="123">
        <f t="shared" ca="1" si="659"/>
        <v>0</v>
      </c>
      <c r="BZ378" s="123"/>
      <c r="CA378" s="123">
        <f t="shared" ca="1" si="660"/>
        <v>0</v>
      </c>
      <c r="CB378" s="528">
        <f t="shared" ca="1" si="661"/>
        <v>0</v>
      </c>
      <c r="CC378" s="123">
        <f t="shared" ca="1" si="662"/>
        <v>0</v>
      </c>
      <c r="CD378" s="125">
        <f t="shared" ca="1" si="663"/>
        <v>0</v>
      </c>
      <c r="CE378" s="125">
        <f t="shared" ca="1" si="664"/>
        <v>0</v>
      </c>
      <c r="CF378" s="125">
        <f t="shared" ca="1" si="665"/>
        <v>0</v>
      </c>
      <c r="CG378" s="125">
        <f t="shared" ca="1" si="666"/>
        <v>0</v>
      </c>
      <c r="CH378" s="125">
        <f t="shared" ca="1" si="667"/>
        <v>0</v>
      </c>
      <c r="CI378" s="125">
        <f t="shared" ca="1" si="668"/>
        <v>0</v>
      </c>
      <c r="CJ378" s="125">
        <f t="shared" ca="1" si="669"/>
        <v>0</v>
      </c>
      <c r="CK378" s="125">
        <f t="shared" ca="1" si="670"/>
        <v>0</v>
      </c>
      <c r="CL378" s="125">
        <f t="shared" ca="1" si="678"/>
        <v>0</v>
      </c>
      <c r="CM378" s="125">
        <f t="shared" ca="1" si="679"/>
        <v>0</v>
      </c>
      <c r="CN378" s="125">
        <f t="shared" ca="1" si="680"/>
        <v>0</v>
      </c>
      <c r="CO378" s="125">
        <f t="shared" ca="1" si="681"/>
        <v>0</v>
      </c>
      <c r="CP378" s="125">
        <f t="shared" ca="1" si="682"/>
        <v>0</v>
      </c>
      <c r="CQ378" s="125">
        <f t="shared" ca="1" si="683"/>
        <v>0</v>
      </c>
      <c r="CR378" s="125">
        <f t="shared" ca="1" si="684"/>
        <v>0</v>
      </c>
      <c r="CS378" s="125">
        <f t="shared" ca="1" si="685"/>
        <v>0</v>
      </c>
      <c r="CT378" s="125">
        <f t="shared" ca="1" si="686"/>
        <v>0</v>
      </c>
      <c r="CU378" s="125">
        <f t="shared" ca="1" si="687"/>
        <v>0</v>
      </c>
      <c r="CV378" s="125">
        <f t="shared" ca="1" si="688"/>
        <v>0</v>
      </c>
      <c r="CW378" s="125">
        <f t="shared" ca="1" si="689"/>
        <v>0</v>
      </c>
      <c r="CX378" s="125">
        <f t="shared" ca="1" si="690"/>
        <v>0</v>
      </c>
      <c r="CY378" s="125">
        <f t="shared" ca="1" si="691"/>
        <v>0</v>
      </c>
      <c r="CZ378" s="125">
        <f t="shared" ca="1" si="692"/>
        <v>0</v>
      </c>
      <c r="DA378" s="341">
        <f t="shared" ca="1" si="693"/>
        <v>0</v>
      </c>
      <c r="DB378" s="606">
        <f t="shared" ca="1" si="694"/>
        <v>0</v>
      </c>
      <c r="DC378" s="606"/>
      <c r="DD378" s="606">
        <f t="shared" ca="1" si="695"/>
        <v>0</v>
      </c>
      <c r="DE378" s="125">
        <f t="shared" ca="1" si="696"/>
        <v>0</v>
      </c>
      <c r="DF378" s="125">
        <f t="shared" ca="1" si="697"/>
        <v>0</v>
      </c>
      <c r="DG378" s="125">
        <f t="shared" ca="1" si="698"/>
        <v>0</v>
      </c>
      <c r="DH378" s="125">
        <f t="shared" ca="1" si="699"/>
        <v>0</v>
      </c>
      <c r="DI378" s="125">
        <f t="shared" ca="1" si="700"/>
        <v>0</v>
      </c>
      <c r="DJ378" s="125">
        <f t="shared" ca="1" si="701"/>
        <v>0</v>
      </c>
      <c r="DK378" s="125">
        <f t="shared" ca="1" si="702"/>
        <v>0</v>
      </c>
      <c r="DL378" s="125">
        <f t="shared" ca="1" si="703"/>
        <v>0</v>
      </c>
      <c r="DM378" s="125">
        <f t="shared" ca="1" si="704"/>
        <v>0</v>
      </c>
      <c r="DN378" s="340" t="str">
        <f t="shared" ca="1" si="671"/>
        <v xml:space="preserve">    </v>
      </c>
      <c r="DO378" s="340">
        <f t="shared" ca="1" si="672"/>
        <v>0</v>
      </c>
      <c r="DP378" s="340">
        <f t="shared" ca="1" si="673"/>
        <v>0</v>
      </c>
      <c r="DQ378" s="340">
        <f t="shared" ca="1" si="674"/>
        <v>0</v>
      </c>
      <c r="DR378" s="340">
        <f t="shared" ca="1" si="675"/>
        <v>0</v>
      </c>
      <c r="DS378" s="340">
        <f t="shared" ca="1" si="676"/>
        <v>0</v>
      </c>
    </row>
    <row r="379" spans="1:123">
      <c r="A379">
        <f t="shared" ca="1" si="594"/>
        <v>371</v>
      </c>
      <c r="B379">
        <f t="shared" ca="1" si="595"/>
        <v>0</v>
      </c>
      <c r="C379">
        <f t="shared" ca="1" si="596"/>
        <v>0</v>
      </c>
      <c r="D379">
        <f t="shared" ca="1" si="597"/>
        <v>0</v>
      </c>
      <c r="E379">
        <f t="shared" ca="1" si="598"/>
        <v>0</v>
      </c>
      <c r="F379">
        <f t="shared" ca="1" si="599"/>
        <v>0</v>
      </c>
      <c r="G379" s="123" t="str">
        <f t="shared" ca="1" si="705"/>
        <v>0.0.0</v>
      </c>
      <c r="H379" s="123" t="str">
        <f t="shared" ca="1" si="706"/>
        <v>0.0.0</v>
      </c>
      <c r="I379" s="123" t="str">
        <f t="shared" ca="1" si="706"/>
        <v>0.0.0</v>
      </c>
      <c r="J379" s="123" t="str">
        <f t="shared" ca="1" si="706"/>
        <v>0.0.0</v>
      </c>
      <c r="K379" s="123" t="str">
        <f t="shared" ca="1" si="706"/>
        <v>0.0.0</v>
      </c>
      <c r="L379" s="123" t="str">
        <f t="shared" ca="1" si="706"/>
        <v>0.0.0</v>
      </c>
      <c r="M379" s="123" t="str">
        <f t="shared" ca="1" si="706"/>
        <v>0.0.0</v>
      </c>
      <c r="N379" s="123" t="str">
        <f t="shared" ca="1" si="706"/>
        <v>0.0.0</v>
      </c>
      <c r="O379" s="123">
        <f t="shared" ca="1" si="600"/>
        <v>0</v>
      </c>
      <c r="P379" s="123">
        <f t="shared" ca="1" si="601"/>
        <v>0</v>
      </c>
      <c r="Q379" s="123">
        <f t="shared" ca="1" si="602"/>
        <v>0</v>
      </c>
      <c r="R379" s="123">
        <f t="shared" ca="1" si="602"/>
        <v>0</v>
      </c>
      <c r="S379" s="123">
        <f t="shared" ca="1" si="603"/>
        <v>0</v>
      </c>
      <c r="T379" s="123">
        <f t="shared" ca="1" si="604"/>
        <v>0</v>
      </c>
      <c r="U379" s="123">
        <f t="shared" ca="1" si="605"/>
        <v>0</v>
      </c>
      <c r="V379" s="123">
        <f t="shared" ca="1" si="606"/>
        <v>0</v>
      </c>
      <c r="W379" s="123">
        <f t="shared" ca="1" si="607"/>
        <v>0</v>
      </c>
      <c r="X379" s="123">
        <f t="shared" ca="1" si="608"/>
        <v>0</v>
      </c>
      <c r="Y379" s="123">
        <f t="shared" ca="1" si="609"/>
        <v>0</v>
      </c>
      <c r="Z379" s="123">
        <f t="shared" ca="1" si="610"/>
        <v>0</v>
      </c>
      <c r="AA379" s="123">
        <f t="shared" ca="1" si="611"/>
        <v>0</v>
      </c>
      <c r="AB379" s="123">
        <f t="shared" ca="1" si="612"/>
        <v>0</v>
      </c>
      <c r="AC379" s="123">
        <f t="shared" ca="1" si="613"/>
        <v>0</v>
      </c>
      <c r="AD379" s="123">
        <f t="shared" ca="1" si="614"/>
        <v>0</v>
      </c>
      <c r="AE379" s="123">
        <f t="shared" ca="1" si="615"/>
        <v>0</v>
      </c>
      <c r="AF379" s="123">
        <f t="shared" ca="1" si="616"/>
        <v>0</v>
      </c>
      <c r="AG379" s="123">
        <f t="shared" ca="1" si="617"/>
        <v>0</v>
      </c>
      <c r="AH379" s="123">
        <f t="shared" ca="1" si="618"/>
        <v>0</v>
      </c>
      <c r="AI379" s="123">
        <f t="shared" ca="1" si="619"/>
        <v>0</v>
      </c>
      <c r="AJ379" s="123">
        <f t="shared" ca="1" si="620"/>
        <v>0</v>
      </c>
      <c r="AK379" s="123">
        <f t="shared" ca="1" si="621"/>
        <v>0</v>
      </c>
      <c r="AL379" s="123">
        <f t="shared" ca="1" si="622"/>
        <v>0</v>
      </c>
      <c r="AM379" s="123">
        <f t="shared" ca="1" si="623"/>
        <v>0</v>
      </c>
      <c r="AN379" s="123">
        <f t="shared" ca="1" si="624"/>
        <v>0</v>
      </c>
      <c r="AO379" s="123">
        <f t="shared" ca="1" si="625"/>
        <v>0</v>
      </c>
      <c r="AP379" s="123">
        <f t="shared" ca="1" si="626"/>
        <v>0</v>
      </c>
      <c r="AQ379" s="123">
        <f t="shared" ca="1" si="627"/>
        <v>0</v>
      </c>
      <c r="AR379" s="123">
        <f t="shared" ca="1" si="628"/>
        <v>0</v>
      </c>
      <c r="AS379" s="123">
        <f t="shared" ca="1" si="629"/>
        <v>0</v>
      </c>
      <c r="AT379" s="123">
        <f t="shared" ca="1" si="630"/>
        <v>0</v>
      </c>
      <c r="AU379" s="123">
        <f t="shared" ca="1" si="631"/>
        <v>0</v>
      </c>
      <c r="AV379" s="123">
        <f t="shared" ca="1" si="632"/>
        <v>0</v>
      </c>
      <c r="AW379" s="123">
        <f t="shared" ca="1" si="633"/>
        <v>0</v>
      </c>
      <c r="AX379" s="123">
        <f t="shared" ca="1" si="634"/>
        <v>0</v>
      </c>
      <c r="AY379" s="123">
        <f t="shared" ca="1" si="635"/>
        <v>0</v>
      </c>
      <c r="AZ379" s="123">
        <f t="shared" ca="1" si="636"/>
        <v>0</v>
      </c>
      <c r="BA379" s="123">
        <f t="shared" ca="1" si="637"/>
        <v>0</v>
      </c>
      <c r="BB379" s="123">
        <f t="shared" ca="1" si="638"/>
        <v>0</v>
      </c>
      <c r="BC379" s="123">
        <f t="shared" ca="1" si="639"/>
        <v>0</v>
      </c>
      <c r="BD379" s="123">
        <f t="shared" ca="1" si="640"/>
        <v>0</v>
      </c>
      <c r="BE379" s="123">
        <f t="shared" ca="1" si="641"/>
        <v>0</v>
      </c>
      <c r="BF379" s="123">
        <f t="shared" ca="1" si="642"/>
        <v>0</v>
      </c>
      <c r="BG379" s="123">
        <f t="shared" ca="1" si="643"/>
        <v>0</v>
      </c>
      <c r="BH379" s="123">
        <f t="shared" ca="1" si="644"/>
        <v>0</v>
      </c>
      <c r="BI379" s="123">
        <f t="shared" ca="1" si="645"/>
        <v>0</v>
      </c>
      <c r="BJ379" s="123">
        <f t="shared" ca="1" si="646"/>
        <v>0</v>
      </c>
      <c r="BK379" s="123">
        <f t="shared" ca="1" si="647"/>
        <v>0</v>
      </c>
      <c r="BL379" s="123">
        <f t="shared" ca="1" si="648"/>
        <v>0</v>
      </c>
      <c r="BM379" s="123">
        <f t="shared" ca="1" si="649"/>
        <v>0</v>
      </c>
      <c r="BN379" s="123">
        <f t="shared" ca="1" si="650"/>
        <v>0.65</v>
      </c>
      <c r="BO379" s="123">
        <f t="shared" ca="1" si="651"/>
        <v>0</v>
      </c>
      <c r="BP379" s="340">
        <f t="shared" ca="1" si="652"/>
        <v>0</v>
      </c>
      <c r="BQ379" s="123">
        <f t="shared" ca="1" si="653"/>
        <v>0</v>
      </c>
      <c r="BR379" s="123">
        <f t="shared" ca="1" si="654"/>
        <v>0</v>
      </c>
      <c r="BS379" s="123">
        <f t="shared" ca="1" si="655"/>
        <v>0</v>
      </c>
      <c r="BT379" s="123">
        <f t="shared" ca="1" si="656"/>
        <v>0</v>
      </c>
      <c r="BU379" s="123">
        <f t="shared" ca="1" si="657"/>
        <v>0</v>
      </c>
      <c r="BV379" s="123"/>
      <c r="BW379" s="123">
        <f t="shared" ca="1" si="658"/>
        <v>0</v>
      </c>
      <c r="BX379" s="123"/>
      <c r="BY379" s="123">
        <f t="shared" ca="1" si="659"/>
        <v>0</v>
      </c>
      <c r="BZ379" s="123"/>
      <c r="CA379" s="123">
        <f t="shared" ca="1" si="660"/>
        <v>0</v>
      </c>
      <c r="CB379" s="528">
        <f t="shared" ca="1" si="661"/>
        <v>0</v>
      </c>
      <c r="CC379" s="123">
        <f t="shared" ca="1" si="662"/>
        <v>0</v>
      </c>
      <c r="CD379" s="125">
        <f t="shared" ca="1" si="663"/>
        <v>0</v>
      </c>
      <c r="CE379" s="125">
        <f t="shared" ca="1" si="664"/>
        <v>0</v>
      </c>
      <c r="CF379" s="125">
        <f t="shared" ca="1" si="665"/>
        <v>0</v>
      </c>
      <c r="CG379" s="125">
        <f t="shared" ca="1" si="666"/>
        <v>0</v>
      </c>
      <c r="CH379" s="125">
        <f t="shared" ca="1" si="667"/>
        <v>0</v>
      </c>
      <c r="CI379" s="125">
        <f t="shared" ca="1" si="668"/>
        <v>0</v>
      </c>
      <c r="CJ379" s="125">
        <f t="shared" ca="1" si="669"/>
        <v>0</v>
      </c>
      <c r="CK379" s="125">
        <f t="shared" ca="1" si="670"/>
        <v>0</v>
      </c>
      <c r="CL379" s="125">
        <f t="shared" ca="1" si="678"/>
        <v>0</v>
      </c>
      <c r="CM379" s="125">
        <f t="shared" ca="1" si="679"/>
        <v>0</v>
      </c>
      <c r="CN379" s="125">
        <f t="shared" ca="1" si="680"/>
        <v>0</v>
      </c>
      <c r="CO379" s="125">
        <f t="shared" ca="1" si="681"/>
        <v>0</v>
      </c>
      <c r="CP379" s="125">
        <f t="shared" ca="1" si="682"/>
        <v>0</v>
      </c>
      <c r="CQ379" s="125">
        <f t="shared" ca="1" si="683"/>
        <v>0</v>
      </c>
      <c r="CR379" s="125">
        <f t="shared" ca="1" si="684"/>
        <v>0</v>
      </c>
      <c r="CS379" s="125">
        <f t="shared" ca="1" si="685"/>
        <v>0</v>
      </c>
      <c r="CT379" s="125">
        <f t="shared" ca="1" si="686"/>
        <v>0</v>
      </c>
      <c r="CU379" s="125">
        <f t="shared" ca="1" si="687"/>
        <v>0</v>
      </c>
      <c r="CV379" s="125">
        <f t="shared" ca="1" si="688"/>
        <v>0</v>
      </c>
      <c r="CW379" s="125">
        <f t="shared" ca="1" si="689"/>
        <v>0</v>
      </c>
      <c r="CX379" s="125">
        <f t="shared" ca="1" si="690"/>
        <v>0</v>
      </c>
      <c r="CY379" s="125">
        <f t="shared" ca="1" si="691"/>
        <v>0</v>
      </c>
      <c r="CZ379" s="125">
        <f t="shared" ca="1" si="692"/>
        <v>0</v>
      </c>
      <c r="DA379" s="341">
        <f t="shared" ca="1" si="693"/>
        <v>0</v>
      </c>
      <c r="DB379" s="606">
        <f t="shared" ca="1" si="694"/>
        <v>0</v>
      </c>
      <c r="DC379" s="606"/>
      <c r="DD379" s="606">
        <f t="shared" ca="1" si="695"/>
        <v>0</v>
      </c>
      <c r="DE379" s="125">
        <f t="shared" ca="1" si="696"/>
        <v>0</v>
      </c>
      <c r="DF379" s="125">
        <f t="shared" ca="1" si="697"/>
        <v>0</v>
      </c>
      <c r="DG379" s="125">
        <f t="shared" ca="1" si="698"/>
        <v>0</v>
      </c>
      <c r="DH379" s="125">
        <f t="shared" ca="1" si="699"/>
        <v>0</v>
      </c>
      <c r="DI379" s="125">
        <f t="shared" ca="1" si="700"/>
        <v>0</v>
      </c>
      <c r="DJ379" s="125">
        <f t="shared" ca="1" si="701"/>
        <v>0</v>
      </c>
      <c r="DK379" s="125">
        <f t="shared" ca="1" si="702"/>
        <v>0</v>
      </c>
      <c r="DL379" s="125">
        <f t="shared" ca="1" si="703"/>
        <v>0</v>
      </c>
      <c r="DM379" s="125">
        <f t="shared" ca="1" si="704"/>
        <v>0</v>
      </c>
      <c r="DN379" s="340" t="str">
        <f t="shared" ca="1" si="671"/>
        <v xml:space="preserve">    </v>
      </c>
      <c r="DO379" s="340">
        <f t="shared" ca="1" si="672"/>
        <v>0</v>
      </c>
      <c r="DP379" s="340">
        <f t="shared" ca="1" si="673"/>
        <v>0</v>
      </c>
      <c r="DQ379" s="340">
        <f t="shared" ca="1" si="674"/>
        <v>0</v>
      </c>
      <c r="DR379" s="340">
        <f t="shared" ca="1" si="675"/>
        <v>0</v>
      </c>
      <c r="DS379" s="340">
        <f t="shared" ca="1" si="676"/>
        <v>0</v>
      </c>
    </row>
    <row r="380" spans="1:123">
      <c r="A380">
        <f t="shared" ca="1" si="594"/>
        <v>372</v>
      </c>
      <c r="B380">
        <f t="shared" ca="1" si="595"/>
        <v>0</v>
      </c>
      <c r="C380">
        <f t="shared" ca="1" si="596"/>
        <v>0</v>
      </c>
      <c r="D380">
        <f t="shared" ca="1" si="597"/>
        <v>0</v>
      </c>
      <c r="E380">
        <f t="shared" ca="1" si="598"/>
        <v>0</v>
      </c>
      <c r="F380">
        <f t="shared" ca="1" si="599"/>
        <v>0</v>
      </c>
      <c r="G380" s="123" t="str">
        <f t="shared" ca="1" si="705"/>
        <v>0.0.0</v>
      </c>
      <c r="H380" s="123" t="str">
        <f t="shared" ca="1" si="706"/>
        <v>0.0.0</v>
      </c>
      <c r="I380" s="123" t="str">
        <f t="shared" ca="1" si="706"/>
        <v>0.0.0</v>
      </c>
      <c r="J380" s="123" t="str">
        <f t="shared" ca="1" si="706"/>
        <v>0.0.0</v>
      </c>
      <c r="K380" s="123" t="str">
        <f t="shared" ca="1" si="706"/>
        <v>0.0.0</v>
      </c>
      <c r="L380" s="123" t="str">
        <f t="shared" ca="1" si="706"/>
        <v>0.0.0</v>
      </c>
      <c r="M380" s="123" t="str">
        <f t="shared" ca="1" si="706"/>
        <v>0.0.0</v>
      </c>
      <c r="N380" s="123" t="str">
        <f t="shared" ca="1" si="706"/>
        <v>0.0.0</v>
      </c>
      <c r="O380" s="123">
        <f t="shared" ca="1" si="600"/>
        <v>0</v>
      </c>
      <c r="P380" s="123">
        <f t="shared" ca="1" si="601"/>
        <v>0</v>
      </c>
      <c r="Q380" s="123">
        <f t="shared" ca="1" si="602"/>
        <v>0</v>
      </c>
      <c r="R380" s="123">
        <f t="shared" ca="1" si="602"/>
        <v>0</v>
      </c>
      <c r="S380" s="123">
        <f t="shared" ca="1" si="603"/>
        <v>0</v>
      </c>
      <c r="T380" s="123">
        <f t="shared" ca="1" si="604"/>
        <v>0</v>
      </c>
      <c r="U380" s="123">
        <f t="shared" ca="1" si="605"/>
        <v>0</v>
      </c>
      <c r="V380" s="123">
        <f t="shared" ca="1" si="606"/>
        <v>0</v>
      </c>
      <c r="W380" s="123">
        <f t="shared" ca="1" si="607"/>
        <v>0</v>
      </c>
      <c r="X380" s="123">
        <f t="shared" ca="1" si="608"/>
        <v>0</v>
      </c>
      <c r="Y380" s="123">
        <f t="shared" ca="1" si="609"/>
        <v>0</v>
      </c>
      <c r="Z380" s="123">
        <f t="shared" ca="1" si="610"/>
        <v>0</v>
      </c>
      <c r="AA380" s="123">
        <f t="shared" ca="1" si="611"/>
        <v>0</v>
      </c>
      <c r="AB380" s="123">
        <f t="shared" ca="1" si="612"/>
        <v>0</v>
      </c>
      <c r="AC380" s="123">
        <f t="shared" ca="1" si="613"/>
        <v>0</v>
      </c>
      <c r="AD380" s="123">
        <f t="shared" ca="1" si="614"/>
        <v>0</v>
      </c>
      <c r="AE380" s="123">
        <f t="shared" ca="1" si="615"/>
        <v>0</v>
      </c>
      <c r="AF380" s="123">
        <f t="shared" ca="1" si="616"/>
        <v>0</v>
      </c>
      <c r="AG380" s="123">
        <f t="shared" ca="1" si="617"/>
        <v>0</v>
      </c>
      <c r="AH380" s="123">
        <f t="shared" ca="1" si="618"/>
        <v>0</v>
      </c>
      <c r="AI380" s="123">
        <f t="shared" ca="1" si="619"/>
        <v>0</v>
      </c>
      <c r="AJ380" s="123">
        <f t="shared" ca="1" si="620"/>
        <v>0</v>
      </c>
      <c r="AK380" s="123">
        <f t="shared" ca="1" si="621"/>
        <v>0</v>
      </c>
      <c r="AL380" s="123">
        <f t="shared" ca="1" si="622"/>
        <v>0</v>
      </c>
      <c r="AM380" s="123">
        <f t="shared" ca="1" si="623"/>
        <v>0</v>
      </c>
      <c r="AN380" s="123">
        <f t="shared" ca="1" si="624"/>
        <v>0</v>
      </c>
      <c r="AO380" s="123">
        <f t="shared" ca="1" si="625"/>
        <v>0</v>
      </c>
      <c r="AP380" s="123">
        <f t="shared" ca="1" si="626"/>
        <v>0</v>
      </c>
      <c r="AQ380" s="123">
        <f t="shared" ca="1" si="627"/>
        <v>0</v>
      </c>
      <c r="AR380" s="123">
        <f t="shared" ca="1" si="628"/>
        <v>0</v>
      </c>
      <c r="AS380" s="123">
        <f t="shared" ca="1" si="629"/>
        <v>0</v>
      </c>
      <c r="AT380" s="123">
        <f t="shared" ca="1" si="630"/>
        <v>0</v>
      </c>
      <c r="AU380" s="123">
        <f t="shared" ca="1" si="631"/>
        <v>0</v>
      </c>
      <c r="AV380" s="123">
        <f t="shared" ca="1" si="632"/>
        <v>0</v>
      </c>
      <c r="AW380" s="123">
        <f t="shared" ca="1" si="633"/>
        <v>0</v>
      </c>
      <c r="AX380" s="123">
        <f t="shared" ca="1" si="634"/>
        <v>0</v>
      </c>
      <c r="AY380" s="123">
        <f t="shared" ca="1" si="635"/>
        <v>0</v>
      </c>
      <c r="AZ380" s="123">
        <f t="shared" ca="1" si="636"/>
        <v>0</v>
      </c>
      <c r="BA380" s="123">
        <f t="shared" ca="1" si="637"/>
        <v>0</v>
      </c>
      <c r="BB380" s="123">
        <f t="shared" ca="1" si="638"/>
        <v>0</v>
      </c>
      <c r="BC380" s="123">
        <f t="shared" ca="1" si="639"/>
        <v>0</v>
      </c>
      <c r="BD380" s="123">
        <f t="shared" ca="1" si="640"/>
        <v>0</v>
      </c>
      <c r="BE380" s="123">
        <f t="shared" ca="1" si="641"/>
        <v>0</v>
      </c>
      <c r="BF380" s="123">
        <f t="shared" ca="1" si="642"/>
        <v>0</v>
      </c>
      <c r="BG380" s="123">
        <f t="shared" ca="1" si="643"/>
        <v>0</v>
      </c>
      <c r="BH380" s="123">
        <f t="shared" ca="1" si="644"/>
        <v>0</v>
      </c>
      <c r="BI380" s="123">
        <f t="shared" ca="1" si="645"/>
        <v>0</v>
      </c>
      <c r="BJ380" s="123">
        <f t="shared" ca="1" si="646"/>
        <v>0</v>
      </c>
      <c r="BK380" s="123">
        <f t="shared" ca="1" si="647"/>
        <v>0</v>
      </c>
      <c r="BL380" s="123">
        <f t="shared" ca="1" si="648"/>
        <v>0</v>
      </c>
      <c r="BM380" s="123">
        <f t="shared" ca="1" si="649"/>
        <v>0</v>
      </c>
      <c r="BN380" s="123">
        <f t="shared" ca="1" si="650"/>
        <v>0.65</v>
      </c>
      <c r="BO380" s="123">
        <f t="shared" ca="1" si="651"/>
        <v>0</v>
      </c>
      <c r="BP380" s="340">
        <f t="shared" ca="1" si="652"/>
        <v>0</v>
      </c>
      <c r="BQ380" s="123">
        <f t="shared" ca="1" si="653"/>
        <v>0</v>
      </c>
      <c r="BR380" s="123">
        <f t="shared" ca="1" si="654"/>
        <v>0</v>
      </c>
      <c r="BS380" s="123">
        <f t="shared" ca="1" si="655"/>
        <v>0</v>
      </c>
      <c r="BT380" s="123">
        <f t="shared" ca="1" si="656"/>
        <v>0</v>
      </c>
      <c r="BU380" s="123">
        <f t="shared" ca="1" si="657"/>
        <v>0</v>
      </c>
      <c r="BV380" s="123"/>
      <c r="BW380" s="123">
        <f t="shared" ca="1" si="658"/>
        <v>0</v>
      </c>
      <c r="BX380" s="123"/>
      <c r="BY380" s="123">
        <f t="shared" ca="1" si="659"/>
        <v>0</v>
      </c>
      <c r="BZ380" s="123"/>
      <c r="CA380" s="123">
        <f t="shared" ca="1" si="660"/>
        <v>0</v>
      </c>
      <c r="CB380" s="528">
        <f t="shared" ca="1" si="661"/>
        <v>0</v>
      </c>
      <c r="CC380" s="123">
        <f t="shared" ca="1" si="662"/>
        <v>0</v>
      </c>
      <c r="CD380" s="125">
        <f t="shared" ca="1" si="663"/>
        <v>0</v>
      </c>
      <c r="CE380" s="125">
        <f t="shared" ca="1" si="664"/>
        <v>0</v>
      </c>
      <c r="CF380" s="125">
        <f t="shared" ca="1" si="665"/>
        <v>0</v>
      </c>
      <c r="CG380" s="125">
        <f t="shared" ca="1" si="666"/>
        <v>0</v>
      </c>
      <c r="CH380" s="125">
        <f t="shared" ca="1" si="667"/>
        <v>0</v>
      </c>
      <c r="CI380" s="125">
        <f t="shared" ca="1" si="668"/>
        <v>0</v>
      </c>
      <c r="CJ380" s="125">
        <f t="shared" ca="1" si="669"/>
        <v>0</v>
      </c>
      <c r="CK380" s="125">
        <f t="shared" ca="1" si="670"/>
        <v>0</v>
      </c>
      <c r="CL380" s="125">
        <f t="shared" ca="1" si="678"/>
        <v>0</v>
      </c>
      <c r="CM380" s="125">
        <f t="shared" ca="1" si="679"/>
        <v>0</v>
      </c>
      <c r="CN380" s="125">
        <f t="shared" ca="1" si="680"/>
        <v>0</v>
      </c>
      <c r="CO380" s="125">
        <f t="shared" ca="1" si="681"/>
        <v>0</v>
      </c>
      <c r="CP380" s="125">
        <f t="shared" ca="1" si="682"/>
        <v>0</v>
      </c>
      <c r="CQ380" s="125">
        <f t="shared" ca="1" si="683"/>
        <v>0</v>
      </c>
      <c r="CR380" s="125">
        <f t="shared" ca="1" si="684"/>
        <v>0</v>
      </c>
      <c r="CS380" s="125">
        <f t="shared" ca="1" si="685"/>
        <v>0</v>
      </c>
      <c r="CT380" s="125">
        <f t="shared" ca="1" si="686"/>
        <v>0</v>
      </c>
      <c r="CU380" s="125">
        <f t="shared" ca="1" si="687"/>
        <v>0</v>
      </c>
      <c r="CV380" s="125">
        <f t="shared" ca="1" si="688"/>
        <v>0</v>
      </c>
      <c r="CW380" s="125">
        <f t="shared" ca="1" si="689"/>
        <v>0</v>
      </c>
      <c r="CX380" s="125">
        <f t="shared" ca="1" si="690"/>
        <v>0</v>
      </c>
      <c r="CY380" s="125">
        <f t="shared" ca="1" si="691"/>
        <v>0</v>
      </c>
      <c r="CZ380" s="125">
        <f t="shared" ca="1" si="692"/>
        <v>0</v>
      </c>
      <c r="DA380" s="341">
        <f t="shared" ca="1" si="693"/>
        <v>0</v>
      </c>
      <c r="DB380" s="606">
        <f t="shared" ca="1" si="694"/>
        <v>0</v>
      </c>
      <c r="DC380" s="606"/>
      <c r="DD380" s="606">
        <f t="shared" ca="1" si="695"/>
        <v>0</v>
      </c>
      <c r="DE380" s="125">
        <f t="shared" ca="1" si="696"/>
        <v>0</v>
      </c>
      <c r="DF380" s="125">
        <f t="shared" ca="1" si="697"/>
        <v>0</v>
      </c>
      <c r="DG380" s="125">
        <f t="shared" ca="1" si="698"/>
        <v>0</v>
      </c>
      <c r="DH380" s="125">
        <f t="shared" ca="1" si="699"/>
        <v>0</v>
      </c>
      <c r="DI380" s="125">
        <f t="shared" ca="1" si="700"/>
        <v>0</v>
      </c>
      <c r="DJ380" s="125">
        <f t="shared" ca="1" si="701"/>
        <v>0</v>
      </c>
      <c r="DK380" s="125">
        <f t="shared" ca="1" si="702"/>
        <v>0</v>
      </c>
      <c r="DL380" s="125">
        <f t="shared" ca="1" si="703"/>
        <v>0</v>
      </c>
      <c r="DM380" s="125">
        <f t="shared" ca="1" si="704"/>
        <v>0</v>
      </c>
      <c r="DN380" s="340" t="str">
        <f t="shared" ca="1" si="671"/>
        <v xml:space="preserve">    </v>
      </c>
      <c r="DO380" s="340">
        <f t="shared" ca="1" si="672"/>
        <v>0</v>
      </c>
      <c r="DP380" s="340">
        <f t="shared" ca="1" si="673"/>
        <v>0</v>
      </c>
      <c r="DQ380" s="340">
        <f t="shared" ca="1" si="674"/>
        <v>0</v>
      </c>
      <c r="DR380" s="340">
        <f t="shared" ca="1" si="675"/>
        <v>0</v>
      </c>
      <c r="DS380" s="340">
        <f t="shared" ca="1" si="676"/>
        <v>0</v>
      </c>
    </row>
    <row r="381" spans="1:123">
      <c r="A381">
        <f t="shared" ca="1" si="594"/>
        <v>373</v>
      </c>
      <c r="B381">
        <f t="shared" ca="1" si="595"/>
        <v>0</v>
      </c>
      <c r="C381">
        <f t="shared" ca="1" si="596"/>
        <v>0</v>
      </c>
      <c r="D381">
        <f t="shared" ca="1" si="597"/>
        <v>0</v>
      </c>
      <c r="E381">
        <f t="shared" ca="1" si="598"/>
        <v>0</v>
      </c>
      <c r="F381">
        <f t="shared" ca="1" si="599"/>
        <v>0</v>
      </c>
      <c r="G381" s="123" t="str">
        <f t="shared" ca="1" si="705"/>
        <v>0.0.0</v>
      </c>
      <c r="H381" s="123" t="str">
        <f t="shared" ca="1" si="706"/>
        <v>0.0.0</v>
      </c>
      <c r="I381" s="123" t="str">
        <f t="shared" ca="1" si="706"/>
        <v>0.0.0</v>
      </c>
      <c r="J381" s="123" t="str">
        <f t="shared" ca="1" si="706"/>
        <v>0.0.0</v>
      </c>
      <c r="K381" s="123" t="str">
        <f t="shared" ca="1" si="706"/>
        <v>0.0.0</v>
      </c>
      <c r="L381" s="123" t="str">
        <f t="shared" ca="1" si="706"/>
        <v>0.0.0</v>
      </c>
      <c r="M381" s="123" t="str">
        <f t="shared" ca="1" si="706"/>
        <v>0.0.0</v>
      </c>
      <c r="N381" s="123" t="str">
        <f t="shared" ca="1" si="706"/>
        <v>0.0.0</v>
      </c>
      <c r="O381" s="123">
        <f t="shared" ca="1" si="600"/>
        <v>0</v>
      </c>
      <c r="P381" s="123">
        <f t="shared" ca="1" si="601"/>
        <v>0</v>
      </c>
      <c r="Q381" s="123">
        <f t="shared" ca="1" si="602"/>
        <v>0</v>
      </c>
      <c r="R381" s="123">
        <f t="shared" ca="1" si="602"/>
        <v>0</v>
      </c>
      <c r="S381" s="123">
        <f t="shared" ca="1" si="603"/>
        <v>0</v>
      </c>
      <c r="T381" s="123">
        <f t="shared" ca="1" si="604"/>
        <v>0</v>
      </c>
      <c r="U381" s="123">
        <f t="shared" ca="1" si="605"/>
        <v>0</v>
      </c>
      <c r="V381" s="123">
        <f t="shared" ca="1" si="606"/>
        <v>0</v>
      </c>
      <c r="W381" s="123">
        <f t="shared" ca="1" si="607"/>
        <v>0</v>
      </c>
      <c r="X381" s="123">
        <f t="shared" ca="1" si="608"/>
        <v>0</v>
      </c>
      <c r="Y381" s="123">
        <f t="shared" ca="1" si="609"/>
        <v>0</v>
      </c>
      <c r="Z381" s="123">
        <f t="shared" ca="1" si="610"/>
        <v>0</v>
      </c>
      <c r="AA381" s="123">
        <f t="shared" ca="1" si="611"/>
        <v>0</v>
      </c>
      <c r="AB381" s="123">
        <f t="shared" ca="1" si="612"/>
        <v>0</v>
      </c>
      <c r="AC381" s="123">
        <f t="shared" ca="1" si="613"/>
        <v>0</v>
      </c>
      <c r="AD381" s="123">
        <f t="shared" ca="1" si="614"/>
        <v>0</v>
      </c>
      <c r="AE381" s="123">
        <f t="shared" ca="1" si="615"/>
        <v>0</v>
      </c>
      <c r="AF381" s="123">
        <f t="shared" ca="1" si="616"/>
        <v>0</v>
      </c>
      <c r="AG381" s="123">
        <f t="shared" ca="1" si="617"/>
        <v>0</v>
      </c>
      <c r="AH381" s="123">
        <f t="shared" ca="1" si="618"/>
        <v>0</v>
      </c>
      <c r="AI381" s="123">
        <f t="shared" ca="1" si="619"/>
        <v>0</v>
      </c>
      <c r="AJ381" s="123">
        <f t="shared" ca="1" si="620"/>
        <v>0</v>
      </c>
      <c r="AK381" s="123">
        <f t="shared" ca="1" si="621"/>
        <v>0</v>
      </c>
      <c r="AL381" s="123">
        <f t="shared" ca="1" si="622"/>
        <v>0</v>
      </c>
      <c r="AM381" s="123">
        <f t="shared" ca="1" si="623"/>
        <v>0</v>
      </c>
      <c r="AN381" s="123">
        <f t="shared" ca="1" si="624"/>
        <v>0</v>
      </c>
      <c r="AO381" s="123">
        <f t="shared" ca="1" si="625"/>
        <v>0</v>
      </c>
      <c r="AP381" s="123">
        <f t="shared" ca="1" si="626"/>
        <v>0</v>
      </c>
      <c r="AQ381" s="123">
        <f t="shared" ca="1" si="627"/>
        <v>0</v>
      </c>
      <c r="AR381" s="123">
        <f t="shared" ca="1" si="628"/>
        <v>0</v>
      </c>
      <c r="AS381" s="123">
        <f t="shared" ca="1" si="629"/>
        <v>0</v>
      </c>
      <c r="AT381" s="123">
        <f t="shared" ca="1" si="630"/>
        <v>0</v>
      </c>
      <c r="AU381" s="123">
        <f t="shared" ca="1" si="631"/>
        <v>0</v>
      </c>
      <c r="AV381" s="123">
        <f t="shared" ca="1" si="632"/>
        <v>0</v>
      </c>
      <c r="AW381" s="123">
        <f t="shared" ca="1" si="633"/>
        <v>0</v>
      </c>
      <c r="AX381" s="123">
        <f t="shared" ca="1" si="634"/>
        <v>0</v>
      </c>
      <c r="AY381" s="123">
        <f t="shared" ca="1" si="635"/>
        <v>0</v>
      </c>
      <c r="AZ381" s="123">
        <f t="shared" ca="1" si="636"/>
        <v>0</v>
      </c>
      <c r="BA381" s="123">
        <f t="shared" ca="1" si="637"/>
        <v>0</v>
      </c>
      <c r="BB381" s="123">
        <f t="shared" ca="1" si="638"/>
        <v>0</v>
      </c>
      <c r="BC381" s="123">
        <f t="shared" ca="1" si="639"/>
        <v>0</v>
      </c>
      <c r="BD381" s="123">
        <f t="shared" ca="1" si="640"/>
        <v>0</v>
      </c>
      <c r="BE381" s="123">
        <f t="shared" ca="1" si="641"/>
        <v>0</v>
      </c>
      <c r="BF381" s="123">
        <f t="shared" ca="1" si="642"/>
        <v>0</v>
      </c>
      <c r="BG381" s="123">
        <f t="shared" ca="1" si="643"/>
        <v>0</v>
      </c>
      <c r="BH381" s="123">
        <f t="shared" ca="1" si="644"/>
        <v>0</v>
      </c>
      <c r="BI381" s="123">
        <f t="shared" ca="1" si="645"/>
        <v>0</v>
      </c>
      <c r="BJ381" s="123">
        <f t="shared" ca="1" si="646"/>
        <v>0</v>
      </c>
      <c r="BK381" s="123">
        <f t="shared" ca="1" si="647"/>
        <v>0</v>
      </c>
      <c r="BL381" s="123">
        <f t="shared" ca="1" si="648"/>
        <v>0</v>
      </c>
      <c r="BM381" s="123">
        <f t="shared" ca="1" si="649"/>
        <v>0</v>
      </c>
      <c r="BN381" s="123">
        <f t="shared" ca="1" si="650"/>
        <v>0.65</v>
      </c>
      <c r="BO381" s="123">
        <f t="shared" ca="1" si="651"/>
        <v>0</v>
      </c>
      <c r="BP381" s="340">
        <f t="shared" ca="1" si="652"/>
        <v>0</v>
      </c>
      <c r="BQ381" s="123">
        <f t="shared" ca="1" si="653"/>
        <v>0</v>
      </c>
      <c r="BR381" s="123">
        <f t="shared" ca="1" si="654"/>
        <v>0</v>
      </c>
      <c r="BS381" s="123">
        <f t="shared" ca="1" si="655"/>
        <v>0</v>
      </c>
      <c r="BT381" s="123">
        <f t="shared" ca="1" si="656"/>
        <v>0</v>
      </c>
      <c r="BU381" s="123">
        <f t="shared" ca="1" si="657"/>
        <v>0</v>
      </c>
      <c r="BV381" s="123"/>
      <c r="BW381" s="123">
        <f t="shared" ca="1" si="658"/>
        <v>0</v>
      </c>
      <c r="BX381" s="123"/>
      <c r="BY381" s="123">
        <f t="shared" ca="1" si="659"/>
        <v>0</v>
      </c>
      <c r="BZ381" s="123"/>
      <c r="CA381" s="123">
        <f t="shared" ca="1" si="660"/>
        <v>0</v>
      </c>
      <c r="CB381" s="528">
        <f t="shared" ca="1" si="661"/>
        <v>0</v>
      </c>
      <c r="CC381" s="123">
        <f t="shared" ca="1" si="662"/>
        <v>0</v>
      </c>
      <c r="CD381" s="125">
        <f t="shared" ca="1" si="663"/>
        <v>0</v>
      </c>
      <c r="CE381" s="125">
        <f t="shared" ca="1" si="664"/>
        <v>0</v>
      </c>
      <c r="CF381" s="125">
        <f t="shared" ca="1" si="665"/>
        <v>0</v>
      </c>
      <c r="CG381" s="125">
        <f t="shared" ca="1" si="666"/>
        <v>0</v>
      </c>
      <c r="CH381" s="125">
        <f t="shared" ca="1" si="667"/>
        <v>0</v>
      </c>
      <c r="CI381" s="125">
        <f t="shared" ca="1" si="668"/>
        <v>0</v>
      </c>
      <c r="CJ381" s="125">
        <f t="shared" ca="1" si="669"/>
        <v>0</v>
      </c>
      <c r="CK381" s="125">
        <f t="shared" ca="1" si="670"/>
        <v>0</v>
      </c>
      <c r="CL381" s="125">
        <f t="shared" ca="1" si="678"/>
        <v>0</v>
      </c>
      <c r="CM381" s="125">
        <f t="shared" ca="1" si="679"/>
        <v>0</v>
      </c>
      <c r="CN381" s="125">
        <f t="shared" ca="1" si="680"/>
        <v>0</v>
      </c>
      <c r="CO381" s="125">
        <f t="shared" ca="1" si="681"/>
        <v>0</v>
      </c>
      <c r="CP381" s="125">
        <f t="shared" ca="1" si="682"/>
        <v>0</v>
      </c>
      <c r="CQ381" s="125">
        <f t="shared" ca="1" si="683"/>
        <v>0</v>
      </c>
      <c r="CR381" s="125">
        <f t="shared" ca="1" si="684"/>
        <v>0</v>
      </c>
      <c r="CS381" s="125">
        <f t="shared" ca="1" si="685"/>
        <v>0</v>
      </c>
      <c r="CT381" s="125">
        <f t="shared" ca="1" si="686"/>
        <v>0</v>
      </c>
      <c r="CU381" s="125">
        <f t="shared" ca="1" si="687"/>
        <v>0</v>
      </c>
      <c r="CV381" s="125">
        <f t="shared" ca="1" si="688"/>
        <v>0</v>
      </c>
      <c r="CW381" s="125">
        <f t="shared" ca="1" si="689"/>
        <v>0</v>
      </c>
      <c r="CX381" s="125">
        <f t="shared" ca="1" si="690"/>
        <v>0</v>
      </c>
      <c r="CY381" s="125">
        <f t="shared" ca="1" si="691"/>
        <v>0</v>
      </c>
      <c r="CZ381" s="125">
        <f t="shared" ca="1" si="692"/>
        <v>0</v>
      </c>
      <c r="DA381" s="341">
        <f t="shared" ca="1" si="693"/>
        <v>0</v>
      </c>
      <c r="DB381" s="606">
        <f t="shared" ca="1" si="694"/>
        <v>0</v>
      </c>
      <c r="DC381" s="606"/>
      <c r="DD381" s="606">
        <f t="shared" ca="1" si="695"/>
        <v>0</v>
      </c>
      <c r="DE381" s="125">
        <f t="shared" ca="1" si="696"/>
        <v>0</v>
      </c>
      <c r="DF381" s="125">
        <f t="shared" ca="1" si="697"/>
        <v>0</v>
      </c>
      <c r="DG381" s="125">
        <f t="shared" ca="1" si="698"/>
        <v>0</v>
      </c>
      <c r="DH381" s="125">
        <f t="shared" ca="1" si="699"/>
        <v>0</v>
      </c>
      <c r="DI381" s="125">
        <f t="shared" ca="1" si="700"/>
        <v>0</v>
      </c>
      <c r="DJ381" s="125">
        <f t="shared" ca="1" si="701"/>
        <v>0</v>
      </c>
      <c r="DK381" s="125">
        <f t="shared" ca="1" si="702"/>
        <v>0</v>
      </c>
      <c r="DL381" s="125">
        <f t="shared" ca="1" si="703"/>
        <v>0</v>
      </c>
      <c r="DM381" s="125">
        <f t="shared" ca="1" si="704"/>
        <v>0</v>
      </c>
      <c r="DN381" s="340" t="str">
        <f t="shared" ca="1" si="671"/>
        <v xml:space="preserve">    </v>
      </c>
      <c r="DO381" s="340">
        <f t="shared" ca="1" si="672"/>
        <v>0</v>
      </c>
      <c r="DP381" s="340">
        <f t="shared" ca="1" si="673"/>
        <v>0</v>
      </c>
      <c r="DQ381" s="340">
        <f t="shared" ca="1" si="674"/>
        <v>0</v>
      </c>
      <c r="DR381" s="340">
        <f t="shared" ca="1" si="675"/>
        <v>0</v>
      </c>
      <c r="DS381" s="340">
        <f t="shared" ca="1" si="676"/>
        <v>0</v>
      </c>
    </row>
    <row r="382" spans="1:123">
      <c r="A382">
        <f t="shared" ca="1" si="594"/>
        <v>374</v>
      </c>
      <c r="B382">
        <f t="shared" ca="1" si="595"/>
        <v>0</v>
      </c>
      <c r="C382">
        <f t="shared" ca="1" si="596"/>
        <v>0</v>
      </c>
      <c r="D382">
        <f t="shared" ca="1" si="597"/>
        <v>0</v>
      </c>
      <c r="E382">
        <f t="shared" ca="1" si="598"/>
        <v>0</v>
      </c>
      <c r="F382">
        <f t="shared" ca="1" si="599"/>
        <v>0</v>
      </c>
      <c r="G382" s="123" t="str">
        <f t="shared" ca="1" si="705"/>
        <v>0.0.0</v>
      </c>
      <c r="H382" s="123" t="str">
        <f t="shared" ca="1" si="706"/>
        <v>0.0.0</v>
      </c>
      <c r="I382" s="123" t="str">
        <f t="shared" ca="1" si="706"/>
        <v>0.0.0</v>
      </c>
      <c r="J382" s="123" t="str">
        <f t="shared" ca="1" si="706"/>
        <v>0.0.0</v>
      </c>
      <c r="K382" s="123" t="str">
        <f t="shared" ca="1" si="706"/>
        <v>0.0.0</v>
      </c>
      <c r="L382" s="123" t="str">
        <f t="shared" ca="1" si="706"/>
        <v>0.0.0</v>
      </c>
      <c r="M382" s="123" t="str">
        <f t="shared" ca="1" si="706"/>
        <v>0.0.0</v>
      </c>
      <c r="N382" s="123" t="str">
        <f t="shared" ca="1" si="706"/>
        <v>0.0.0</v>
      </c>
      <c r="O382" s="123">
        <f t="shared" ca="1" si="600"/>
        <v>0</v>
      </c>
      <c r="P382" s="123">
        <f t="shared" ca="1" si="601"/>
        <v>0</v>
      </c>
      <c r="Q382" s="123">
        <f t="shared" ca="1" si="602"/>
        <v>0</v>
      </c>
      <c r="R382" s="123">
        <f t="shared" ca="1" si="602"/>
        <v>0</v>
      </c>
      <c r="S382" s="123">
        <f t="shared" ca="1" si="603"/>
        <v>0</v>
      </c>
      <c r="T382" s="123">
        <f t="shared" ca="1" si="604"/>
        <v>0</v>
      </c>
      <c r="U382" s="123">
        <f t="shared" ca="1" si="605"/>
        <v>0</v>
      </c>
      <c r="V382" s="123">
        <f t="shared" ca="1" si="606"/>
        <v>0</v>
      </c>
      <c r="W382" s="123">
        <f t="shared" ca="1" si="607"/>
        <v>0</v>
      </c>
      <c r="X382" s="123">
        <f t="shared" ca="1" si="608"/>
        <v>0</v>
      </c>
      <c r="Y382" s="123">
        <f t="shared" ca="1" si="609"/>
        <v>0</v>
      </c>
      <c r="Z382" s="123">
        <f t="shared" ca="1" si="610"/>
        <v>0</v>
      </c>
      <c r="AA382" s="123">
        <f t="shared" ca="1" si="611"/>
        <v>0</v>
      </c>
      <c r="AB382" s="123">
        <f t="shared" ca="1" si="612"/>
        <v>0</v>
      </c>
      <c r="AC382" s="123">
        <f t="shared" ca="1" si="613"/>
        <v>0</v>
      </c>
      <c r="AD382" s="123">
        <f t="shared" ca="1" si="614"/>
        <v>0</v>
      </c>
      <c r="AE382" s="123">
        <f t="shared" ca="1" si="615"/>
        <v>0</v>
      </c>
      <c r="AF382" s="123">
        <f t="shared" ca="1" si="616"/>
        <v>0</v>
      </c>
      <c r="AG382" s="123">
        <f t="shared" ca="1" si="617"/>
        <v>0</v>
      </c>
      <c r="AH382" s="123">
        <f t="shared" ca="1" si="618"/>
        <v>0</v>
      </c>
      <c r="AI382" s="123">
        <f t="shared" ca="1" si="619"/>
        <v>0</v>
      </c>
      <c r="AJ382" s="123">
        <f t="shared" ca="1" si="620"/>
        <v>0</v>
      </c>
      <c r="AK382" s="123">
        <f t="shared" ca="1" si="621"/>
        <v>0</v>
      </c>
      <c r="AL382" s="123">
        <f t="shared" ca="1" si="622"/>
        <v>0</v>
      </c>
      <c r="AM382" s="123">
        <f t="shared" ca="1" si="623"/>
        <v>0</v>
      </c>
      <c r="AN382" s="123">
        <f t="shared" ca="1" si="624"/>
        <v>0</v>
      </c>
      <c r="AO382" s="123">
        <f t="shared" ca="1" si="625"/>
        <v>0</v>
      </c>
      <c r="AP382" s="123">
        <f t="shared" ca="1" si="626"/>
        <v>0</v>
      </c>
      <c r="AQ382" s="123">
        <f t="shared" ca="1" si="627"/>
        <v>0</v>
      </c>
      <c r="AR382" s="123">
        <f t="shared" ca="1" si="628"/>
        <v>0</v>
      </c>
      <c r="AS382" s="123">
        <f t="shared" ca="1" si="629"/>
        <v>0</v>
      </c>
      <c r="AT382" s="123">
        <f t="shared" ca="1" si="630"/>
        <v>0</v>
      </c>
      <c r="AU382" s="123">
        <f t="shared" ca="1" si="631"/>
        <v>0</v>
      </c>
      <c r="AV382" s="123">
        <f t="shared" ca="1" si="632"/>
        <v>0</v>
      </c>
      <c r="AW382" s="123">
        <f t="shared" ca="1" si="633"/>
        <v>0</v>
      </c>
      <c r="AX382" s="123">
        <f t="shared" ca="1" si="634"/>
        <v>0</v>
      </c>
      <c r="AY382" s="123">
        <f t="shared" ca="1" si="635"/>
        <v>0</v>
      </c>
      <c r="AZ382" s="123">
        <f t="shared" ca="1" si="636"/>
        <v>0</v>
      </c>
      <c r="BA382" s="123">
        <f t="shared" ca="1" si="637"/>
        <v>0</v>
      </c>
      <c r="BB382" s="123">
        <f t="shared" ca="1" si="638"/>
        <v>0</v>
      </c>
      <c r="BC382" s="123">
        <f t="shared" ca="1" si="639"/>
        <v>0</v>
      </c>
      <c r="BD382" s="123">
        <f t="shared" ca="1" si="640"/>
        <v>0</v>
      </c>
      <c r="BE382" s="123">
        <f t="shared" ca="1" si="641"/>
        <v>0</v>
      </c>
      <c r="BF382" s="123">
        <f t="shared" ca="1" si="642"/>
        <v>0</v>
      </c>
      <c r="BG382" s="123">
        <f t="shared" ca="1" si="643"/>
        <v>0</v>
      </c>
      <c r="BH382" s="123">
        <f t="shared" ca="1" si="644"/>
        <v>0</v>
      </c>
      <c r="BI382" s="123">
        <f t="shared" ca="1" si="645"/>
        <v>0</v>
      </c>
      <c r="BJ382" s="123">
        <f t="shared" ca="1" si="646"/>
        <v>0</v>
      </c>
      <c r="BK382" s="123">
        <f t="shared" ca="1" si="647"/>
        <v>0</v>
      </c>
      <c r="BL382" s="123">
        <f t="shared" ca="1" si="648"/>
        <v>0</v>
      </c>
      <c r="BM382" s="123">
        <f t="shared" ca="1" si="649"/>
        <v>0</v>
      </c>
      <c r="BN382" s="123">
        <f t="shared" ca="1" si="650"/>
        <v>0.65</v>
      </c>
      <c r="BO382" s="123">
        <f t="shared" ca="1" si="651"/>
        <v>0</v>
      </c>
      <c r="BP382" s="340">
        <f t="shared" ca="1" si="652"/>
        <v>0</v>
      </c>
      <c r="BQ382" s="123">
        <f t="shared" ca="1" si="653"/>
        <v>0</v>
      </c>
      <c r="BR382" s="123">
        <f t="shared" ca="1" si="654"/>
        <v>0</v>
      </c>
      <c r="BS382" s="123">
        <f t="shared" ca="1" si="655"/>
        <v>0</v>
      </c>
      <c r="BT382" s="123">
        <f t="shared" ca="1" si="656"/>
        <v>0</v>
      </c>
      <c r="BU382" s="123">
        <f t="shared" ca="1" si="657"/>
        <v>0</v>
      </c>
      <c r="BV382" s="123"/>
      <c r="BW382" s="123">
        <f t="shared" ca="1" si="658"/>
        <v>0</v>
      </c>
      <c r="BX382" s="123"/>
      <c r="BY382" s="123">
        <f t="shared" ca="1" si="659"/>
        <v>0</v>
      </c>
      <c r="BZ382" s="123"/>
      <c r="CA382" s="123">
        <f t="shared" ca="1" si="660"/>
        <v>0</v>
      </c>
      <c r="CB382" s="528">
        <f t="shared" ca="1" si="661"/>
        <v>0</v>
      </c>
      <c r="CC382" s="123">
        <f t="shared" ca="1" si="662"/>
        <v>0</v>
      </c>
      <c r="CD382" s="125">
        <f t="shared" ca="1" si="663"/>
        <v>0</v>
      </c>
      <c r="CE382" s="125">
        <f t="shared" ca="1" si="664"/>
        <v>0</v>
      </c>
      <c r="CF382" s="125">
        <f t="shared" ca="1" si="665"/>
        <v>0</v>
      </c>
      <c r="CG382" s="125">
        <f t="shared" ca="1" si="666"/>
        <v>0</v>
      </c>
      <c r="CH382" s="125">
        <f t="shared" ca="1" si="667"/>
        <v>0</v>
      </c>
      <c r="CI382" s="125">
        <f t="shared" ca="1" si="668"/>
        <v>0</v>
      </c>
      <c r="CJ382" s="125">
        <f t="shared" ca="1" si="669"/>
        <v>0</v>
      </c>
      <c r="CK382" s="125">
        <f t="shared" ca="1" si="670"/>
        <v>0</v>
      </c>
      <c r="CL382" s="125">
        <f t="shared" ca="1" si="678"/>
        <v>0</v>
      </c>
      <c r="CM382" s="125">
        <f t="shared" ca="1" si="679"/>
        <v>0</v>
      </c>
      <c r="CN382" s="125">
        <f t="shared" ca="1" si="680"/>
        <v>0</v>
      </c>
      <c r="CO382" s="125">
        <f t="shared" ca="1" si="681"/>
        <v>0</v>
      </c>
      <c r="CP382" s="125">
        <f t="shared" ca="1" si="682"/>
        <v>0</v>
      </c>
      <c r="CQ382" s="125">
        <f t="shared" ca="1" si="683"/>
        <v>0</v>
      </c>
      <c r="CR382" s="125">
        <f t="shared" ca="1" si="684"/>
        <v>0</v>
      </c>
      <c r="CS382" s="125">
        <f t="shared" ca="1" si="685"/>
        <v>0</v>
      </c>
      <c r="CT382" s="125">
        <f t="shared" ca="1" si="686"/>
        <v>0</v>
      </c>
      <c r="CU382" s="125">
        <f t="shared" ca="1" si="687"/>
        <v>0</v>
      </c>
      <c r="CV382" s="125">
        <f t="shared" ca="1" si="688"/>
        <v>0</v>
      </c>
      <c r="CW382" s="125">
        <f t="shared" ca="1" si="689"/>
        <v>0</v>
      </c>
      <c r="CX382" s="125">
        <f t="shared" ca="1" si="690"/>
        <v>0</v>
      </c>
      <c r="CY382" s="125">
        <f t="shared" ca="1" si="691"/>
        <v>0</v>
      </c>
      <c r="CZ382" s="125">
        <f t="shared" ca="1" si="692"/>
        <v>0</v>
      </c>
      <c r="DA382" s="341">
        <f t="shared" ca="1" si="693"/>
        <v>0</v>
      </c>
      <c r="DB382" s="606">
        <f t="shared" ca="1" si="694"/>
        <v>0</v>
      </c>
      <c r="DC382" s="606"/>
      <c r="DD382" s="606">
        <f t="shared" ca="1" si="695"/>
        <v>0</v>
      </c>
      <c r="DE382" s="125">
        <f t="shared" ca="1" si="696"/>
        <v>0</v>
      </c>
      <c r="DF382" s="125">
        <f t="shared" ca="1" si="697"/>
        <v>0</v>
      </c>
      <c r="DG382" s="125">
        <f t="shared" ca="1" si="698"/>
        <v>0</v>
      </c>
      <c r="DH382" s="125">
        <f t="shared" ca="1" si="699"/>
        <v>0</v>
      </c>
      <c r="DI382" s="125">
        <f t="shared" ca="1" si="700"/>
        <v>0</v>
      </c>
      <c r="DJ382" s="125">
        <f t="shared" ca="1" si="701"/>
        <v>0</v>
      </c>
      <c r="DK382" s="125">
        <f t="shared" ca="1" si="702"/>
        <v>0</v>
      </c>
      <c r="DL382" s="125">
        <f t="shared" ca="1" si="703"/>
        <v>0</v>
      </c>
      <c r="DM382" s="125">
        <f t="shared" ca="1" si="704"/>
        <v>0</v>
      </c>
      <c r="DN382" s="340" t="str">
        <f t="shared" ca="1" si="671"/>
        <v xml:space="preserve">    </v>
      </c>
      <c r="DO382" s="340">
        <f t="shared" ca="1" si="672"/>
        <v>0</v>
      </c>
      <c r="DP382" s="340">
        <f t="shared" ca="1" si="673"/>
        <v>0</v>
      </c>
      <c r="DQ382" s="340">
        <f t="shared" ca="1" si="674"/>
        <v>0</v>
      </c>
      <c r="DR382" s="340">
        <f t="shared" ca="1" si="675"/>
        <v>0</v>
      </c>
      <c r="DS382" s="340">
        <f t="shared" ca="1" si="676"/>
        <v>0</v>
      </c>
    </row>
    <row r="383" spans="1:123">
      <c r="A383">
        <f t="shared" ca="1" si="594"/>
        <v>375</v>
      </c>
      <c r="B383">
        <f t="shared" ca="1" si="595"/>
        <v>0</v>
      </c>
      <c r="C383">
        <f t="shared" ca="1" si="596"/>
        <v>0</v>
      </c>
      <c r="D383">
        <f t="shared" ca="1" si="597"/>
        <v>0</v>
      </c>
      <c r="E383">
        <f t="shared" ca="1" si="598"/>
        <v>0</v>
      </c>
      <c r="F383">
        <f t="shared" ca="1" si="599"/>
        <v>0</v>
      </c>
      <c r="G383" s="123" t="str">
        <f t="shared" ca="1" si="705"/>
        <v>0.0.0</v>
      </c>
      <c r="H383" s="123" t="str">
        <f t="shared" ca="1" si="706"/>
        <v>0.0.0</v>
      </c>
      <c r="I383" s="123" t="str">
        <f t="shared" ca="1" si="706"/>
        <v>0.0.0</v>
      </c>
      <c r="J383" s="123" t="str">
        <f t="shared" ca="1" si="706"/>
        <v>0.0.0</v>
      </c>
      <c r="K383" s="123" t="str">
        <f t="shared" ca="1" si="706"/>
        <v>0.0.0</v>
      </c>
      <c r="L383" s="123" t="str">
        <f t="shared" ca="1" si="706"/>
        <v>0.0.0</v>
      </c>
      <c r="M383" s="123" t="str">
        <f t="shared" ca="1" si="706"/>
        <v>0.0.0</v>
      </c>
      <c r="N383" s="123" t="str">
        <f t="shared" ca="1" si="706"/>
        <v>0.0.0</v>
      </c>
      <c r="O383" s="123">
        <f t="shared" ca="1" si="600"/>
        <v>0</v>
      </c>
      <c r="P383" s="123">
        <f t="shared" ca="1" si="601"/>
        <v>0</v>
      </c>
      <c r="Q383" s="123">
        <f t="shared" ca="1" si="602"/>
        <v>0</v>
      </c>
      <c r="R383" s="123">
        <f t="shared" ca="1" si="602"/>
        <v>0</v>
      </c>
      <c r="S383" s="123">
        <f t="shared" ca="1" si="603"/>
        <v>0</v>
      </c>
      <c r="T383" s="123">
        <f t="shared" ca="1" si="604"/>
        <v>0</v>
      </c>
      <c r="U383" s="123">
        <f t="shared" ca="1" si="605"/>
        <v>0</v>
      </c>
      <c r="V383" s="123">
        <f t="shared" ca="1" si="606"/>
        <v>0</v>
      </c>
      <c r="W383" s="123">
        <f t="shared" ca="1" si="607"/>
        <v>0</v>
      </c>
      <c r="X383" s="123">
        <f t="shared" ca="1" si="608"/>
        <v>0</v>
      </c>
      <c r="Y383" s="123">
        <f t="shared" ca="1" si="609"/>
        <v>0</v>
      </c>
      <c r="Z383" s="123">
        <f t="shared" ca="1" si="610"/>
        <v>0</v>
      </c>
      <c r="AA383" s="123">
        <f t="shared" ca="1" si="611"/>
        <v>0</v>
      </c>
      <c r="AB383" s="123">
        <f t="shared" ca="1" si="612"/>
        <v>0</v>
      </c>
      <c r="AC383" s="123">
        <f t="shared" ca="1" si="613"/>
        <v>0</v>
      </c>
      <c r="AD383" s="123">
        <f t="shared" ca="1" si="614"/>
        <v>0</v>
      </c>
      <c r="AE383" s="123">
        <f t="shared" ca="1" si="615"/>
        <v>0</v>
      </c>
      <c r="AF383" s="123">
        <f t="shared" ca="1" si="616"/>
        <v>0</v>
      </c>
      <c r="AG383" s="123">
        <f t="shared" ca="1" si="617"/>
        <v>0</v>
      </c>
      <c r="AH383" s="123">
        <f t="shared" ca="1" si="618"/>
        <v>0</v>
      </c>
      <c r="AI383" s="123">
        <f t="shared" ca="1" si="619"/>
        <v>0</v>
      </c>
      <c r="AJ383" s="123">
        <f t="shared" ca="1" si="620"/>
        <v>0</v>
      </c>
      <c r="AK383" s="123">
        <f t="shared" ca="1" si="621"/>
        <v>0</v>
      </c>
      <c r="AL383" s="123">
        <f t="shared" ca="1" si="622"/>
        <v>0</v>
      </c>
      <c r="AM383" s="123">
        <f t="shared" ca="1" si="623"/>
        <v>0</v>
      </c>
      <c r="AN383" s="123">
        <f t="shared" ca="1" si="624"/>
        <v>0</v>
      </c>
      <c r="AO383" s="123">
        <f t="shared" ca="1" si="625"/>
        <v>0</v>
      </c>
      <c r="AP383" s="123">
        <f t="shared" ca="1" si="626"/>
        <v>0</v>
      </c>
      <c r="AQ383" s="123">
        <f t="shared" ca="1" si="627"/>
        <v>0</v>
      </c>
      <c r="AR383" s="123">
        <f t="shared" ca="1" si="628"/>
        <v>0</v>
      </c>
      <c r="AS383" s="123">
        <f t="shared" ca="1" si="629"/>
        <v>0</v>
      </c>
      <c r="AT383" s="123">
        <f t="shared" ca="1" si="630"/>
        <v>0</v>
      </c>
      <c r="AU383" s="123">
        <f t="shared" ca="1" si="631"/>
        <v>0</v>
      </c>
      <c r="AV383" s="123">
        <f t="shared" ca="1" si="632"/>
        <v>0</v>
      </c>
      <c r="AW383" s="123">
        <f t="shared" ca="1" si="633"/>
        <v>0</v>
      </c>
      <c r="AX383" s="123">
        <f t="shared" ca="1" si="634"/>
        <v>0</v>
      </c>
      <c r="AY383" s="123">
        <f t="shared" ca="1" si="635"/>
        <v>0</v>
      </c>
      <c r="AZ383" s="123">
        <f t="shared" ca="1" si="636"/>
        <v>0</v>
      </c>
      <c r="BA383" s="123">
        <f t="shared" ca="1" si="637"/>
        <v>0</v>
      </c>
      <c r="BB383" s="123">
        <f t="shared" ca="1" si="638"/>
        <v>0</v>
      </c>
      <c r="BC383" s="123">
        <f t="shared" ca="1" si="639"/>
        <v>0</v>
      </c>
      <c r="BD383" s="123">
        <f t="shared" ca="1" si="640"/>
        <v>0</v>
      </c>
      <c r="BE383" s="123">
        <f t="shared" ca="1" si="641"/>
        <v>0</v>
      </c>
      <c r="BF383" s="123">
        <f t="shared" ca="1" si="642"/>
        <v>0</v>
      </c>
      <c r="BG383" s="123">
        <f t="shared" ca="1" si="643"/>
        <v>0</v>
      </c>
      <c r="BH383" s="123">
        <f t="shared" ca="1" si="644"/>
        <v>0</v>
      </c>
      <c r="BI383" s="123">
        <f t="shared" ca="1" si="645"/>
        <v>0</v>
      </c>
      <c r="BJ383" s="123">
        <f t="shared" ca="1" si="646"/>
        <v>0</v>
      </c>
      <c r="BK383" s="123">
        <f t="shared" ca="1" si="647"/>
        <v>0</v>
      </c>
      <c r="BL383" s="123">
        <f t="shared" ca="1" si="648"/>
        <v>0</v>
      </c>
      <c r="BM383" s="123">
        <f t="shared" ca="1" si="649"/>
        <v>0</v>
      </c>
      <c r="BN383" s="123">
        <f t="shared" ca="1" si="650"/>
        <v>0.65</v>
      </c>
      <c r="BO383" s="123">
        <f t="shared" ca="1" si="651"/>
        <v>0</v>
      </c>
      <c r="BP383" s="340">
        <f t="shared" ca="1" si="652"/>
        <v>0</v>
      </c>
      <c r="BQ383" s="123">
        <f t="shared" ca="1" si="653"/>
        <v>0</v>
      </c>
      <c r="BR383" s="123">
        <f t="shared" ca="1" si="654"/>
        <v>0</v>
      </c>
      <c r="BS383" s="123">
        <f t="shared" ca="1" si="655"/>
        <v>0</v>
      </c>
      <c r="BT383" s="123">
        <f t="shared" ca="1" si="656"/>
        <v>0</v>
      </c>
      <c r="BU383" s="123">
        <f t="shared" ca="1" si="657"/>
        <v>0</v>
      </c>
      <c r="BV383" s="123"/>
      <c r="BW383" s="123">
        <f t="shared" ca="1" si="658"/>
        <v>0</v>
      </c>
      <c r="BX383" s="123"/>
      <c r="BY383" s="123">
        <f t="shared" ca="1" si="659"/>
        <v>0</v>
      </c>
      <c r="BZ383" s="123"/>
      <c r="CA383" s="123">
        <f t="shared" ca="1" si="660"/>
        <v>0</v>
      </c>
      <c r="CB383" s="528">
        <f t="shared" ca="1" si="661"/>
        <v>0</v>
      </c>
      <c r="CC383" s="123">
        <f t="shared" ca="1" si="662"/>
        <v>0</v>
      </c>
      <c r="CD383" s="125">
        <f t="shared" ca="1" si="663"/>
        <v>0</v>
      </c>
      <c r="CE383" s="125">
        <f t="shared" ca="1" si="664"/>
        <v>0</v>
      </c>
      <c r="CF383" s="125">
        <f t="shared" ca="1" si="665"/>
        <v>0</v>
      </c>
      <c r="CG383" s="125">
        <f t="shared" ca="1" si="666"/>
        <v>0</v>
      </c>
      <c r="CH383" s="125">
        <f t="shared" ca="1" si="667"/>
        <v>0</v>
      </c>
      <c r="CI383" s="125">
        <f t="shared" ca="1" si="668"/>
        <v>0</v>
      </c>
      <c r="CJ383" s="125">
        <f t="shared" ca="1" si="669"/>
        <v>0</v>
      </c>
      <c r="CK383" s="125">
        <f t="shared" ca="1" si="670"/>
        <v>0</v>
      </c>
      <c r="CL383" s="125">
        <f t="shared" ca="1" si="678"/>
        <v>0</v>
      </c>
      <c r="CM383" s="125">
        <f t="shared" ca="1" si="679"/>
        <v>0</v>
      </c>
      <c r="CN383" s="125">
        <f t="shared" ca="1" si="680"/>
        <v>0</v>
      </c>
      <c r="CO383" s="125">
        <f t="shared" ca="1" si="681"/>
        <v>0</v>
      </c>
      <c r="CP383" s="125">
        <f t="shared" ca="1" si="682"/>
        <v>0</v>
      </c>
      <c r="CQ383" s="125">
        <f t="shared" ca="1" si="683"/>
        <v>0</v>
      </c>
      <c r="CR383" s="125">
        <f t="shared" ca="1" si="684"/>
        <v>0</v>
      </c>
      <c r="CS383" s="125">
        <f t="shared" ca="1" si="685"/>
        <v>0</v>
      </c>
      <c r="CT383" s="125">
        <f t="shared" ca="1" si="686"/>
        <v>0</v>
      </c>
      <c r="CU383" s="125">
        <f t="shared" ca="1" si="687"/>
        <v>0</v>
      </c>
      <c r="CV383" s="125">
        <f t="shared" ca="1" si="688"/>
        <v>0</v>
      </c>
      <c r="CW383" s="125">
        <f t="shared" ca="1" si="689"/>
        <v>0</v>
      </c>
      <c r="CX383" s="125">
        <f t="shared" ca="1" si="690"/>
        <v>0</v>
      </c>
      <c r="CY383" s="125">
        <f t="shared" ca="1" si="691"/>
        <v>0</v>
      </c>
      <c r="CZ383" s="125">
        <f t="shared" ca="1" si="692"/>
        <v>0</v>
      </c>
      <c r="DA383" s="341">
        <f t="shared" ca="1" si="693"/>
        <v>0</v>
      </c>
      <c r="DB383" s="606">
        <f t="shared" ca="1" si="694"/>
        <v>0</v>
      </c>
      <c r="DC383" s="606"/>
      <c r="DD383" s="606">
        <f t="shared" ca="1" si="695"/>
        <v>0</v>
      </c>
      <c r="DE383" s="125">
        <f t="shared" ca="1" si="696"/>
        <v>0</v>
      </c>
      <c r="DF383" s="125">
        <f t="shared" ca="1" si="697"/>
        <v>0</v>
      </c>
      <c r="DG383" s="125">
        <f t="shared" ca="1" si="698"/>
        <v>0</v>
      </c>
      <c r="DH383" s="125">
        <f t="shared" ca="1" si="699"/>
        <v>0</v>
      </c>
      <c r="DI383" s="125">
        <f t="shared" ca="1" si="700"/>
        <v>0</v>
      </c>
      <c r="DJ383" s="125">
        <f t="shared" ca="1" si="701"/>
        <v>0</v>
      </c>
      <c r="DK383" s="125">
        <f t="shared" ca="1" si="702"/>
        <v>0</v>
      </c>
      <c r="DL383" s="125">
        <f t="shared" ca="1" si="703"/>
        <v>0</v>
      </c>
      <c r="DM383" s="125">
        <f t="shared" ca="1" si="704"/>
        <v>0</v>
      </c>
      <c r="DN383" s="340" t="str">
        <f t="shared" ca="1" si="671"/>
        <v xml:space="preserve">    </v>
      </c>
      <c r="DO383" s="340">
        <f t="shared" ca="1" si="672"/>
        <v>0</v>
      </c>
      <c r="DP383" s="340">
        <f t="shared" ca="1" si="673"/>
        <v>0</v>
      </c>
      <c r="DQ383" s="340">
        <f t="shared" ca="1" si="674"/>
        <v>0</v>
      </c>
      <c r="DR383" s="340">
        <f t="shared" ca="1" si="675"/>
        <v>0</v>
      </c>
      <c r="DS383" s="340">
        <f t="shared" ca="1" si="676"/>
        <v>0</v>
      </c>
    </row>
    <row r="384" spans="1:123">
      <c r="A384">
        <f t="shared" ca="1" si="594"/>
        <v>376</v>
      </c>
      <c r="B384">
        <f t="shared" ca="1" si="595"/>
        <v>0</v>
      </c>
      <c r="C384">
        <f t="shared" ca="1" si="596"/>
        <v>0</v>
      </c>
      <c r="D384">
        <f t="shared" ca="1" si="597"/>
        <v>0</v>
      </c>
      <c r="E384">
        <f t="shared" ca="1" si="598"/>
        <v>0</v>
      </c>
      <c r="F384">
        <f t="shared" ca="1" si="599"/>
        <v>0</v>
      </c>
      <c r="G384" s="123" t="str">
        <f t="shared" ca="1" si="705"/>
        <v>0.0.0</v>
      </c>
      <c r="H384" s="123" t="str">
        <f t="shared" ca="1" si="706"/>
        <v>0.0.0</v>
      </c>
      <c r="I384" s="123" t="str">
        <f t="shared" ca="1" si="706"/>
        <v>0.0.0</v>
      </c>
      <c r="J384" s="123" t="str">
        <f t="shared" ca="1" si="706"/>
        <v>0.0.0</v>
      </c>
      <c r="K384" s="123" t="str">
        <f t="shared" ca="1" si="706"/>
        <v>0.0.0</v>
      </c>
      <c r="L384" s="123" t="str">
        <f t="shared" ca="1" si="706"/>
        <v>0.0.0</v>
      </c>
      <c r="M384" s="123" t="str">
        <f t="shared" ca="1" si="706"/>
        <v>0.0.0</v>
      </c>
      <c r="N384" s="123" t="str">
        <f t="shared" ca="1" si="706"/>
        <v>0.0.0</v>
      </c>
      <c r="O384" s="123">
        <f t="shared" ca="1" si="600"/>
        <v>0</v>
      </c>
      <c r="P384" s="123">
        <f t="shared" ca="1" si="601"/>
        <v>0</v>
      </c>
      <c r="Q384" s="123">
        <f t="shared" ca="1" si="602"/>
        <v>0</v>
      </c>
      <c r="R384" s="123">
        <f t="shared" ca="1" si="602"/>
        <v>0</v>
      </c>
      <c r="S384" s="123">
        <f t="shared" ca="1" si="603"/>
        <v>0</v>
      </c>
      <c r="T384" s="123">
        <f t="shared" ca="1" si="604"/>
        <v>0</v>
      </c>
      <c r="U384" s="123">
        <f t="shared" ca="1" si="605"/>
        <v>0</v>
      </c>
      <c r="V384" s="123">
        <f t="shared" ca="1" si="606"/>
        <v>0</v>
      </c>
      <c r="W384" s="123">
        <f t="shared" ca="1" si="607"/>
        <v>0</v>
      </c>
      <c r="X384" s="123">
        <f t="shared" ca="1" si="608"/>
        <v>0</v>
      </c>
      <c r="Y384" s="123">
        <f t="shared" ca="1" si="609"/>
        <v>0</v>
      </c>
      <c r="Z384" s="123">
        <f t="shared" ca="1" si="610"/>
        <v>0</v>
      </c>
      <c r="AA384" s="123">
        <f t="shared" ca="1" si="611"/>
        <v>0</v>
      </c>
      <c r="AB384" s="123">
        <f t="shared" ca="1" si="612"/>
        <v>0</v>
      </c>
      <c r="AC384" s="123">
        <f t="shared" ca="1" si="613"/>
        <v>0</v>
      </c>
      <c r="AD384" s="123">
        <f t="shared" ca="1" si="614"/>
        <v>0</v>
      </c>
      <c r="AE384" s="123">
        <f t="shared" ca="1" si="615"/>
        <v>0</v>
      </c>
      <c r="AF384" s="123">
        <f t="shared" ca="1" si="616"/>
        <v>0</v>
      </c>
      <c r="AG384" s="123">
        <f t="shared" ca="1" si="617"/>
        <v>0</v>
      </c>
      <c r="AH384" s="123">
        <f t="shared" ca="1" si="618"/>
        <v>0</v>
      </c>
      <c r="AI384" s="123">
        <f t="shared" ca="1" si="619"/>
        <v>0</v>
      </c>
      <c r="AJ384" s="123">
        <f t="shared" ca="1" si="620"/>
        <v>0</v>
      </c>
      <c r="AK384" s="123">
        <f t="shared" ca="1" si="621"/>
        <v>0</v>
      </c>
      <c r="AL384" s="123">
        <f t="shared" ca="1" si="622"/>
        <v>0</v>
      </c>
      <c r="AM384" s="123">
        <f t="shared" ca="1" si="623"/>
        <v>0</v>
      </c>
      <c r="AN384" s="123">
        <f t="shared" ca="1" si="624"/>
        <v>0</v>
      </c>
      <c r="AO384" s="123">
        <f t="shared" ca="1" si="625"/>
        <v>0</v>
      </c>
      <c r="AP384" s="123">
        <f t="shared" ca="1" si="626"/>
        <v>0</v>
      </c>
      <c r="AQ384" s="123">
        <f t="shared" ca="1" si="627"/>
        <v>0</v>
      </c>
      <c r="AR384" s="123">
        <f t="shared" ca="1" si="628"/>
        <v>0</v>
      </c>
      <c r="AS384" s="123">
        <f t="shared" ca="1" si="629"/>
        <v>0</v>
      </c>
      <c r="AT384" s="123">
        <f t="shared" ca="1" si="630"/>
        <v>0</v>
      </c>
      <c r="AU384" s="123">
        <f t="shared" ca="1" si="631"/>
        <v>0</v>
      </c>
      <c r="AV384" s="123">
        <f t="shared" ca="1" si="632"/>
        <v>0</v>
      </c>
      <c r="AW384" s="123">
        <f t="shared" ca="1" si="633"/>
        <v>0</v>
      </c>
      <c r="AX384" s="123">
        <f t="shared" ca="1" si="634"/>
        <v>0</v>
      </c>
      <c r="AY384" s="123">
        <f t="shared" ca="1" si="635"/>
        <v>0</v>
      </c>
      <c r="AZ384" s="123">
        <f t="shared" ca="1" si="636"/>
        <v>0</v>
      </c>
      <c r="BA384" s="123">
        <f t="shared" ca="1" si="637"/>
        <v>0</v>
      </c>
      <c r="BB384" s="123">
        <f t="shared" ca="1" si="638"/>
        <v>0</v>
      </c>
      <c r="BC384" s="123">
        <f t="shared" ca="1" si="639"/>
        <v>0</v>
      </c>
      <c r="BD384" s="123">
        <f t="shared" ca="1" si="640"/>
        <v>0</v>
      </c>
      <c r="BE384" s="123">
        <f t="shared" ca="1" si="641"/>
        <v>0</v>
      </c>
      <c r="BF384" s="123">
        <f t="shared" ca="1" si="642"/>
        <v>0</v>
      </c>
      <c r="BG384" s="123">
        <f t="shared" ca="1" si="643"/>
        <v>0</v>
      </c>
      <c r="BH384" s="123">
        <f t="shared" ca="1" si="644"/>
        <v>0</v>
      </c>
      <c r="BI384" s="123">
        <f t="shared" ca="1" si="645"/>
        <v>0</v>
      </c>
      <c r="BJ384" s="123">
        <f t="shared" ca="1" si="646"/>
        <v>0</v>
      </c>
      <c r="BK384" s="123">
        <f t="shared" ca="1" si="647"/>
        <v>0</v>
      </c>
      <c r="BL384" s="123">
        <f t="shared" ca="1" si="648"/>
        <v>0</v>
      </c>
      <c r="BM384" s="123">
        <f t="shared" ca="1" si="649"/>
        <v>0</v>
      </c>
      <c r="BN384" s="123">
        <f t="shared" ca="1" si="650"/>
        <v>0.65</v>
      </c>
      <c r="BO384" s="123">
        <f t="shared" ca="1" si="651"/>
        <v>0</v>
      </c>
      <c r="BP384" s="340">
        <f t="shared" ca="1" si="652"/>
        <v>0</v>
      </c>
      <c r="BQ384" s="123">
        <f t="shared" ca="1" si="653"/>
        <v>0</v>
      </c>
      <c r="BR384" s="123">
        <f t="shared" ca="1" si="654"/>
        <v>0</v>
      </c>
      <c r="BS384" s="123">
        <f t="shared" ca="1" si="655"/>
        <v>0</v>
      </c>
      <c r="BT384" s="123">
        <f t="shared" ca="1" si="656"/>
        <v>0</v>
      </c>
      <c r="BU384" s="123">
        <f t="shared" ca="1" si="657"/>
        <v>0</v>
      </c>
      <c r="BV384" s="123"/>
      <c r="BW384" s="123">
        <f t="shared" ca="1" si="658"/>
        <v>0</v>
      </c>
      <c r="BX384" s="123"/>
      <c r="BY384" s="123">
        <f t="shared" ca="1" si="659"/>
        <v>0</v>
      </c>
      <c r="BZ384" s="123"/>
      <c r="CA384" s="123">
        <f t="shared" ca="1" si="660"/>
        <v>0</v>
      </c>
      <c r="CB384" s="528">
        <f t="shared" ca="1" si="661"/>
        <v>0</v>
      </c>
      <c r="CC384" s="123">
        <f t="shared" ca="1" si="662"/>
        <v>0</v>
      </c>
      <c r="CD384" s="125">
        <f t="shared" ca="1" si="663"/>
        <v>0</v>
      </c>
      <c r="CE384" s="125">
        <f t="shared" ca="1" si="664"/>
        <v>0</v>
      </c>
      <c r="CF384" s="125">
        <f t="shared" ca="1" si="665"/>
        <v>0</v>
      </c>
      <c r="CG384" s="125">
        <f t="shared" ca="1" si="666"/>
        <v>0</v>
      </c>
      <c r="CH384" s="125">
        <f t="shared" ca="1" si="667"/>
        <v>0</v>
      </c>
      <c r="CI384" s="125">
        <f t="shared" ca="1" si="668"/>
        <v>0</v>
      </c>
      <c r="CJ384" s="125">
        <f t="shared" ca="1" si="669"/>
        <v>0</v>
      </c>
      <c r="CK384" s="125">
        <f t="shared" ca="1" si="670"/>
        <v>0</v>
      </c>
      <c r="CL384" s="125">
        <f t="shared" ca="1" si="678"/>
        <v>0</v>
      </c>
      <c r="CM384" s="125">
        <f t="shared" ca="1" si="679"/>
        <v>0</v>
      </c>
      <c r="CN384" s="125">
        <f t="shared" ca="1" si="680"/>
        <v>0</v>
      </c>
      <c r="CO384" s="125">
        <f t="shared" ca="1" si="681"/>
        <v>0</v>
      </c>
      <c r="CP384" s="125">
        <f t="shared" ca="1" si="682"/>
        <v>0</v>
      </c>
      <c r="CQ384" s="125">
        <f t="shared" ca="1" si="683"/>
        <v>0</v>
      </c>
      <c r="CR384" s="125">
        <f t="shared" ca="1" si="684"/>
        <v>0</v>
      </c>
      <c r="CS384" s="125">
        <f t="shared" ca="1" si="685"/>
        <v>0</v>
      </c>
      <c r="CT384" s="125">
        <f t="shared" ca="1" si="686"/>
        <v>0</v>
      </c>
      <c r="CU384" s="125">
        <f t="shared" ca="1" si="687"/>
        <v>0</v>
      </c>
      <c r="CV384" s="125">
        <f t="shared" ca="1" si="688"/>
        <v>0</v>
      </c>
      <c r="CW384" s="125">
        <f t="shared" ca="1" si="689"/>
        <v>0</v>
      </c>
      <c r="CX384" s="125">
        <f t="shared" ca="1" si="690"/>
        <v>0</v>
      </c>
      <c r="CY384" s="125">
        <f t="shared" ca="1" si="691"/>
        <v>0</v>
      </c>
      <c r="CZ384" s="125">
        <f t="shared" ca="1" si="692"/>
        <v>0</v>
      </c>
      <c r="DA384" s="341">
        <f t="shared" ca="1" si="693"/>
        <v>0</v>
      </c>
      <c r="DB384" s="606">
        <f t="shared" ca="1" si="694"/>
        <v>0</v>
      </c>
      <c r="DC384" s="606"/>
      <c r="DD384" s="606">
        <f t="shared" ca="1" si="695"/>
        <v>0</v>
      </c>
      <c r="DE384" s="125">
        <f t="shared" ca="1" si="696"/>
        <v>0</v>
      </c>
      <c r="DF384" s="125">
        <f t="shared" ca="1" si="697"/>
        <v>0</v>
      </c>
      <c r="DG384" s="125">
        <f t="shared" ca="1" si="698"/>
        <v>0</v>
      </c>
      <c r="DH384" s="125">
        <f t="shared" ca="1" si="699"/>
        <v>0</v>
      </c>
      <c r="DI384" s="125">
        <f t="shared" ca="1" si="700"/>
        <v>0</v>
      </c>
      <c r="DJ384" s="125">
        <f t="shared" ca="1" si="701"/>
        <v>0</v>
      </c>
      <c r="DK384" s="125">
        <f t="shared" ca="1" si="702"/>
        <v>0</v>
      </c>
      <c r="DL384" s="125">
        <f t="shared" ca="1" si="703"/>
        <v>0</v>
      </c>
      <c r="DM384" s="125">
        <f t="shared" ca="1" si="704"/>
        <v>0</v>
      </c>
      <c r="DN384" s="340" t="str">
        <f t="shared" ca="1" si="671"/>
        <v xml:space="preserve">    </v>
      </c>
      <c r="DO384" s="340">
        <f t="shared" ca="1" si="672"/>
        <v>0</v>
      </c>
      <c r="DP384" s="340">
        <f t="shared" ca="1" si="673"/>
        <v>0</v>
      </c>
      <c r="DQ384" s="340">
        <f t="shared" ca="1" si="674"/>
        <v>0</v>
      </c>
      <c r="DR384" s="340">
        <f t="shared" ca="1" si="675"/>
        <v>0</v>
      </c>
      <c r="DS384" s="340">
        <f t="shared" ca="1" si="676"/>
        <v>0</v>
      </c>
    </row>
    <row r="385" spans="1:123">
      <c r="A385">
        <f t="shared" ca="1" si="594"/>
        <v>377</v>
      </c>
      <c r="B385">
        <f t="shared" ca="1" si="595"/>
        <v>0</v>
      </c>
      <c r="C385">
        <f t="shared" ca="1" si="596"/>
        <v>0</v>
      </c>
      <c r="D385">
        <f t="shared" ca="1" si="597"/>
        <v>0</v>
      </c>
      <c r="E385">
        <f t="shared" ca="1" si="598"/>
        <v>0</v>
      </c>
      <c r="F385">
        <f t="shared" ca="1" si="599"/>
        <v>0</v>
      </c>
      <c r="G385" s="123" t="str">
        <f t="shared" ca="1" si="705"/>
        <v>0.0.0</v>
      </c>
      <c r="H385" s="123" t="str">
        <f t="shared" ca="1" si="706"/>
        <v>0.0.0</v>
      </c>
      <c r="I385" s="123" t="str">
        <f t="shared" ca="1" si="706"/>
        <v>0.0.0</v>
      </c>
      <c r="J385" s="123" t="str">
        <f t="shared" ca="1" si="706"/>
        <v>0.0.0</v>
      </c>
      <c r="K385" s="123" t="str">
        <f t="shared" ca="1" si="706"/>
        <v>0.0.0</v>
      </c>
      <c r="L385" s="123" t="str">
        <f t="shared" ca="1" si="706"/>
        <v>0.0.0</v>
      </c>
      <c r="M385" s="123" t="str">
        <f t="shared" ca="1" si="706"/>
        <v>0.0.0</v>
      </c>
      <c r="N385" s="123" t="str">
        <f t="shared" ca="1" si="706"/>
        <v>0.0.0</v>
      </c>
      <c r="O385" s="123">
        <f t="shared" ca="1" si="600"/>
        <v>0</v>
      </c>
      <c r="P385" s="123">
        <f t="shared" ca="1" si="601"/>
        <v>0</v>
      </c>
      <c r="Q385" s="123">
        <f t="shared" ca="1" si="602"/>
        <v>0</v>
      </c>
      <c r="R385" s="123">
        <f t="shared" ca="1" si="602"/>
        <v>0</v>
      </c>
      <c r="S385" s="123">
        <f t="shared" ca="1" si="603"/>
        <v>0</v>
      </c>
      <c r="T385" s="123">
        <f t="shared" ca="1" si="604"/>
        <v>0</v>
      </c>
      <c r="U385" s="123">
        <f t="shared" ca="1" si="605"/>
        <v>0</v>
      </c>
      <c r="V385" s="123">
        <f t="shared" ca="1" si="606"/>
        <v>0</v>
      </c>
      <c r="W385" s="123">
        <f t="shared" ca="1" si="607"/>
        <v>0</v>
      </c>
      <c r="X385" s="123">
        <f t="shared" ca="1" si="608"/>
        <v>0</v>
      </c>
      <c r="Y385" s="123">
        <f t="shared" ca="1" si="609"/>
        <v>0</v>
      </c>
      <c r="Z385" s="123">
        <f t="shared" ca="1" si="610"/>
        <v>0</v>
      </c>
      <c r="AA385" s="123">
        <f t="shared" ca="1" si="611"/>
        <v>0</v>
      </c>
      <c r="AB385" s="123">
        <f t="shared" ca="1" si="612"/>
        <v>0</v>
      </c>
      <c r="AC385" s="123">
        <f t="shared" ca="1" si="613"/>
        <v>0</v>
      </c>
      <c r="AD385" s="123">
        <f t="shared" ca="1" si="614"/>
        <v>0</v>
      </c>
      <c r="AE385" s="123">
        <f t="shared" ca="1" si="615"/>
        <v>0</v>
      </c>
      <c r="AF385" s="123">
        <f t="shared" ca="1" si="616"/>
        <v>0</v>
      </c>
      <c r="AG385" s="123">
        <f t="shared" ca="1" si="617"/>
        <v>0</v>
      </c>
      <c r="AH385" s="123">
        <f t="shared" ca="1" si="618"/>
        <v>0</v>
      </c>
      <c r="AI385" s="123">
        <f t="shared" ca="1" si="619"/>
        <v>0</v>
      </c>
      <c r="AJ385" s="123">
        <f t="shared" ca="1" si="620"/>
        <v>0</v>
      </c>
      <c r="AK385" s="123">
        <f t="shared" ca="1" si="621"/>
        <v>0</v>
      </c>
      <c r="AL385" s="123">
        <f t="shared" ca="1" si="622"/>
        <v>0</v>
      </c>
      <c r="AM385" s="123">
        <f t="shared" ca="1" si="623"/>
        <v>0</v>
      </c>
      <c r="AN385" s="123">
        <f t="shared" ca="1" si="624"/>
        <v>0</v>
      </c>
      <c r="AO385" s="123">
        <f t="shared" ca="1" si="625"/>
        <v>0</v>
      </c>
      <c r="AP385" s="123">
        <f t="shared" ca="1" si="626"/>
        <v>0</v>
      </c>
      <c r="AQ385" s="123">
        <f t="shared" ca="1" si="627"/>
        <v>0</v>
      </c>
      <c r="AR385" s="123">
        <f t="shared" ca="1" si="628"/>
        <v>0</v>
      </c>
      <c r="AS385" s="123">
        <f t="shared" ca="1" si="629"/>
        <v>0</v>
      </c>
      <c r="AT385" s="123">
        <f t="shared" ca="1" si="630"/>
        <v>0</v>
      </c>
      <c r="AU385" s="123">
        <f t="shared" ca="1" si="631"/>
        <v>0</v>
      </c>
      <c r="AV385" s="123">
        <f t="shared" ca="1" si="632"/>
        <v>0</v>
      </c>
      <c r="AW385" s="123">
        <f t="shared" ca="1" si="633"/>
        <v>0</v>
      </c>
      <c r="AX385" s="123">
        <f t="shared" ca="1" si="634"/>
        <v>0</v>
      </c>
      <c r="AY385" s="123">
        <f t="shared" ca="1" si="635"/>
        <v>0</v>
      </c>
      <c r="AZ385" s="123">
        <f t="shared" ca="1" si="636"/>
        <v>0</v>
      </c>
      <c r="BA385" s="123">
        <f t="shared" ca="1" si="637"/>
        <v>0</v>
      </c>
      <c r="BB385" s="123">
        <f t="shared" ca="1" si="638"/>
        <v>0</v>
      </c>
      <c r="BC385" s="123">
        <f t="shared" ca="1" si="639"/>
        <v>0</v>
      </c>
      <c r="BD385" s="123">
        <f t="shared" ca="1" si="640"/>
        <v>0</v>
      </c>
      <c r="BE385" s="123">
        <f t="shared" ca="1" si="641"/>
        <v>0</v>
      </c>
      <c r="BF385" s="123">
        <f t="shared" ca="1" si="642"/>
        <v>0</v>
      </c>
      <c r="BG385" s="123">
        <f t="shared" ca="1" si="643"/>
        <v>0</v>
      </c>
      <c r="BH385" s="123">
        <f t="shared" ca="1" si="644"/>
        <v>0</v>
      </c>
      <c r="BI385" s="123">
        <f t="shared" ca="1" si="645"/>
        <v>0</v>
      </c>
      <c r="BJ385" s="123">
        <f t="shared" ca="1" si="646"/>
        <v>0</v>
      </c>
      <c r="BK385" s="123">
        <f t="shared" ca="1" si="647"/>
        <v>0</v>
      </c>
      <c r="BL385" s="123">
        <f t="shared" ca="1" si="648"/>
        <v>0</v>
      </c>
      <c r="BM385" s="123">
        <f t="shared" ca="1" si="649"/>
        <v>0</v>
      </c>
      <c r="BN385" s="123">
        <f t="shared" ca="1" si="650"/>
        <v>0.65</v>
      </c>
      <c r="BO385" s="123">
        <f t="shared" ca="1" si="651"/>
        <v>0</v>
      </c>
      <c r="BP385" s="340">
        <f t="shared" ca="1" si="652"/>
        <v>0</v>
      </c>
      <c r="BQ385" s="123">
        <f t="shared" ca="1" si="653"/>
        <v>0</v>
      </c>
      <c r="BR385" s="123">
        <f t="shared" ca="1" si="654"/>
        <v>0</v>
      </c>
      <c r="BS385" s="123">
        <f t="shared" ca="1" si="655"/>
        <v>0</v>
      </c>
      <c r="BT385" s="123">
        <f t="shared" ca="1" si="656"/>
        <v>0</v>
      </c>
      <c r="BU385" s="123">
        <f t="shared" ca="1" si="657"/>
        <v>0</v>
      </c>
      <c r="BV385" s="123"/>
      <c r="BW385" s="123">
        <f t="shared" ca="1" si="658"/>
        <v>0</v>
      </c>
      <c r="BX385" s="123"/>
      <c r="BY385" s="123">
        <f t="shared" ca="1" si="659"/>
        <v>0</v>
      </c>
      <c r="BZ385" s="123"/>
      <c r="CA385" s="123">
        <f t="shared" ca="1" si="660"/>
        <v>0</v>
      </c>
      <c r="CB385" s="528">
        <f t="shared" ca="1" si="661"/>
        <v>0</v>
      </c>
      <c r="CC385" s="123">
        <f t="shared" ca="1" si="662"/>
        <v>0</v>
      </c>
      <c r="CD385" s="125">
        <f t="shared" ca="1" si="663"/>
        <v>0</v>
      </c>
      <c r="CE385" s="125">
        <f t="shared" ca="1" si="664"/>
        <v>0</v>
      </c>
      <c r="CF385" s="125">
        <f t="shared" ca="1" si="665"/>
        <v>0</v>
      </c>
      <c r="CG385" s="125">
        <f t="shared" ca="1" si="666"/>
        <v>0</v>
      </c>
      <c r="CH385" s="125">
        <f t="shared" ca="1" si="667"/>
        <v>0</v>
      </c>
      <c r="CI385" s="125">
        <f t="shared" ca="1" si="668"/>
        <v>0</v>
      </c>
      <c r="CJ385" s="125">
        <f t="shared" ca="1" si="669"/>
        <v>0</v>
      </c>
      <c r="CK385" s="125">
        <f t="shared" ca="1" si="670"/>
        <v>0</v>
      </c>
      <c r="CL385" s="125">
        <f t="shared" ca="1" si="678"/>
        <v>0</v>
      </c>
      <c r="CM385" s="125">
        <f t="shared" ca="1" si="679"/>
        <v>0</v>
      </c>
      <c r="CN385" s="125">
        <f t="shared" ca="1" si="680"/>
        <v>0</v>
      </c>
      <c r="CO385" s="125">
        <f t="shared" ca="1" si="681"/>
        <v>0</v>
      </c>
      <c r="CP385" s="125">
        <f t="shared" ca="1" si="682"/>
        <v>0</v>
      </c>
      <c r="CQ385" s="125">
        <f t="shared" ca="1" si="683"/>
        <v>0</v>
      </c>
      <c r="CR385" s="125">
        <f t="shared" ca="1" si="684"/>
        <v>0</v>
      </c>
      <c r="CS385" s="125">
        <f t="shared" ca="1" si="685"/>
        <v>0</v>
      </c>
      <c r="CT385" s="125">
        <f t="shared" ca="1" si="686"/>
        <v>0</v>
      </c>
      <c r="CU385" s="125">
        <f t="shared" ca="1" si="687"/>
        <v>0</v>
      </c>
      <c r="CV385" s="125">
        <f t="shared" ca="1" si="688"/>
        <v>0</v>
      </c>
      <c r="CW385" s="125">
        <f t="shared" ca="1" si="689"/>
        <v>0</v>
      </c>
      <c r="CX385" s="125">
        <f t="shared" ca="1" si="690"/>
        <v>0</v>
      </c>
      <c r="CY385" s="125">
        <f t="shared" ca="1" si="691"/>
        <v>0</v>
      </c>
      <c r="CZ385" s="125">
        <f t="shared" ca="1" si="692"/>
        <v>0</v>
      </c>
      <c r="DA385" s="341">
        <f t="shared" ca="1" si="693"/>
        <v>0</v>
      </c>
      <c r="DB385" s="606">
        <f t="shared" ca="1" si="694"/>
        <v>0</v>
      </c>
      <c r="DC385" s="606"/>
      <c r="DD385" s="606">
        <f t="shared" ca="1" si="695"/>
        <v>0</v>
      </c>
      <c r="DE385" s="125">
        <f t="shared" ca="1" si="696"/>
        <v>0</v>
      </c>
      <c r="DF385" s="125">
        <f t="shared" ca="1" si="697"/>
        <v>0</v>
      </c>
      <c r="DG385" s="125">
        <f t="shared" ca="1" si="698"/>
        <v>0</v>
      </c>
      <c r="DH385" s="125">
        <f t="shared" ca="1" si="699"/>
        <v>0</v>
      </c>
      <c r="DI385" s="125">
        <f t="shared" ca="1" si="700"/>
        <v>0</v>
      </c>
      <c r="DJ385" s="125">
        <f t="shared" ca="1" si="701"/>
        <v>0</v>
      </c>
      <c r="DK385" s="125">
        <f t="shared" ca="1" si="702"/>
        <v>0</v>
      </c>
      <c r="DL385" s="125">
        <f t="shared" ca="1" si="703"/>
        <v>0</v>
      </c>
      <c r="DM385" s="125">
        <f t="shared" ca="1" si="704"/>
        <v>0</v>
      </c>
      <c r="DN385" s="340" t="str">
        <f t="shared" ca="1" si="671"/>
        <v xml:space="preserve">    </v>
      </c>
      <c r="DO385" s="340">
        <f t="shared" ca="1" si="672"/>
        <v>0</v>
      </c>
      <c r="DP385" s="340">
        <f t="shared" ca="1" si="673"/>
        <v>0</v>
      </c>
      <c r="DQ385" s="340">
        <f t="shared" ca="1" si="674"/>
        <v>0</v>
      </c>
      <c r="DR385" s="340">
        <f t="shared" ca="1" si="675"/>
        <v>0</v>
      </c>
      <c r="DS385" s="340">
        <f t="shared" ca="1" si="676"/>
        <v>0</v>
      </c>
    </row>
    <row r="386" spans="1:123">
      <c r="A386">
        <f t="shared" ca="1" si="594"/>
        <v>378</v>
      </c>
      <c r="B386">
        <f t="shared" ca="1" si="595"/>
        <v>0</v>
      </c>
      <c r="C386">
        <f t="shared" ca="1" si="596"/>
        <v>0</v>
      </c>
      <c r="D386">
        <f t="shared" ca="1" si="597"/>
        <v>0</v>
      </c>
      <c r="E386">
        <f t="shared" ca="1" si="598"/>
        <v>0</v>
      </c>
      <c r="F386">
        <f t="shared" ca="1" si="599"/>
        <v>0</v>
      </c>
      <c r="G386" s="123" t="str">
        <f t="shared" ca="1" si="705"/>
        <v>0.0.0</v>
      </c>
      <c r="H386" s="123" t="str">
        <f t="shared" ca="1" si="706"/>
        <v>0.0.0</v>
      </c>
      <c r="I386" s="123" t="str">
        <f t="shared" ca="1" si="706"/>
        <v>0.0.0</v>
      </c>
      <c r="J386" s="123" t="str">
        <f t="shared" ca="1" si="706"/>
        <v>0.0.0</v>
      </c>
      <c r="K386" s="123" t="str">
        <f t="shared" ca="1" si="706"/>
        <v>0.0.0</v>
      </c>
      <c r="L386" s="123" t="str">
        <f t="shared" ca="1" si="706"/>
        <v>0.0.0</v>
      </c>
      <c r="M386" s="123" t="str">
        <f t="shared" ca="1" si="706"/>
        <v>0.0.0</v>
      </c>
      <c r="N386" s="123" t="str">
        <f t="shared" ca="1" si="706"/>
        <v>0.0.0</v>
      </c>
      <c r="O386" s="123">
        <f t="shared" ca="1" si="600"/>
        <v>0</v>
      </c>
      <c r="P386" s="123">
        <f t="shared" ca="1" si="601"/>
        <v>0</v>
      </c>
      <c r="Q386" s="123">
        <f t="shared" ca="1" si="602"/>
        <v>0</v>
      </c>
      <c r="R386" s="123">
        <f t="shared" ca="1" si="602"/>
        <v>0</v>
      </c>
      <c r="S386" s="123">
        <f t="shared" ca="1" si="603"/>
        <v>0</v>
      </c>
      <c r="T386" s="123">
        <f t="shared" ca="1" si="604"/>
        <v>0</v>
      </c>
      <c r="U386" s="123">
        <f t="shared" ca="1" si="605"/>
        <v>0</v>
      </c>
      <c r="V386" s="123">
        <f t="shared" ca="1" si="606"/>
        <v>0</v>
      </c>
      <c r="W386" s="123">
        <f t="shared" ca="1" si="607"/>
        <v>0</v>
      </c>
      <c r="X386" s="123">
        <f t="shared" ca="1" si="608"/>
        <v>0</v>
      </c>
      <c r="Y386" s="123">
        <f t="shared" ca="1" si="609"/>
        <v>0</v>
      </c>
      <c r="Z386" s="123">
        <f t="shared" ca="1" si="610"/>
        <v>0</v>
      </c>
      <c r="AA386" s="123">
        <f t="shared" ca="1" si="611"/>
        <v>0</v>
      </c>
      <c r="AB386" s="123">
        <f t="shared" ca="1" si="612"/>
        <v>0</v>
      </c>
      <c r="AC386" s="123">
        <f t="shared" ca="1" si="613"/>
        <v>0</v>
      </c>
      <c r="AD386" s="123">
        <f t="shared" ca="1" si="614"/>
        <v>0</v>
      </c>
      <c r="AE386" s="123">
        <f t="shared" ca="1" si="615"/>
        <v>0</v>
      </c>
      <c r="AF386" s="123">
        <f t="shared" ca="1" si="616"/>
        <v>0</v>
      </c>
      <c r="AG386" s="123">
        <f t="shared" ca="1" si="617"/>
        <v>0</v>
      </c>
      <c r="AH386" s="123">
        <f t="shared" ca="1" si="618"/>
        <v>0</v>
      </c>
      <c r="AI386" s="123">
        <f t="shared" ca="1" si="619"/>
        <v>0</v>
      </c>
      <c r="AJ386" s="123">
        <f t="shared" ca="1" si="620"/>
        <v>0</v>
      </c>
      <c r="AK386" s="123">
        <f t="shared" ca="1" si="621"/>
        <v>0</v>
      </c>
      <c r="AL386" s="123">
        <f t="shared" ca="1" si="622"/>
        <v>0</v>
      </c>
      <c r="AM386" s="123">
        <f t="shared" ca="1" si="623"/>
        <v>0</v>
      </c>
      <c r="AN386" s="123">
        <f t="shared" ca="1" si="624"/>
        <v>0</v>
      </c>
      <c r="AO386" s="123">
        <f t="shared" ca="1" si="625"/>
        <v>0</v>
      </c>
      <c r="AP386" s="123">
        <f t="shared" ca="1" si="626"/>
        <v>0</v>
      </c>
      <c r="AQ386" s="123">
        <f t="shared" ca="1" si="627"/>
        <v>0</v>
      </c>
      <c r="AR386" s="123">
        <f t="shared" ca="1" si="628"/>
        <v>0</v>
      </c>
      <c r="AS386" s="123">
        <f t="shared" ca="1" si="629"/>
        <v>0</v>
      </c>
      <c r="AT386" s="123">
        <f t="shared" ca="1" si="630"/>
        <v>0</v>
      </c>
      <c r="AU386" s="123">
        <f t="shared" ca="1" si="631"/>
        <v>0</v>
      </c>
      <c r="AV386" s="123">
        <f t="shared" ca="1" si="632"/>
        <v>0</v>
      </c>
      <c r="AW386" s="123">
        <f t="shared" ca="1" si="633"/>
        <v>0</v>
      </c>
      <c r="AX386" s="123">
        <f t="shared" ca="1" si="634"/>
        <v>0</v>
      </c>
      <c r="AY386" s="123">
        <f t="shared" ca="1" si="635"/>
        <v>0</v>
      </c>
      <c r="AZ386" s="123">
        <f t="shared" ca="1" si="636"/>
        <v>0</v>
      </c>
      <c r="BA386" s="123">
        <f t="shared" ca="1" si="637"/>
        <v>0</v>
      </c>
      <c r="BB386" s="123">
        <f t="shared" ca="1" si="638"/>
        <v>0</v>
      </c>
      <c r="BC386" s="123">
        <f t="shared" ca="1" si="639"/>
        <v>0</v>
      </c>
      <c r="BD386" s="123">
        <f t="shared" ca="1" si="640"/>
        <v>0</v>
      </c>
      <c r="BE386" s="123">
        <f t="shared" ca="1" si="641"/>
        <v>0</v>
      </c>
      <c r="BF386" s="123">
        <f t="shared" ca="1" si="642"/>
        <v>0</v>
      </c>
      <c r="BG386" s="123">
        <f t="shared" ca="1" si="643"/>
        <v>0</v>
      </c>
      <c r="BH386" s="123">
        <f t="shared" ca="1" si="644"/>
        <v>0</v>
      </c>
      <c r="BI386" s="123">
        <f t="shared" ca="1" si="645"/>
        <v>0</v>
      </c>
      <c r="BJ386" s="123">
        <f t="shared" ca="1" si="646"/>
        <v>0</v>
      </c>
      <c r="BK386" s="123">
        <f t="shared" ca="1" si="647"/>
        <v>0</v>
      </c>
      <c r="BL386" s="123">
        <f t="shared" ca="1" si="648"/>
        <v>0</v>
      </c>
      <c r="BM386" s="123">
        <f t="shared" ca="1" si="649"/>
        <v>0</v>
      </c>
      <c r="BN386" s="123">
        <f t="shared" ca="1" si="650"/>
        <v>0.65</v>
      </c>
      <c r="BO386" s="123">
        <f t="shared" ca="1" si="651"/>
        <v>0</v>
      </c>
      <c r="BP386" s="340">
        <f t="shared" ca="1" si="652"/>
        <v>0</v>
      </c>
      <c r="BQ386" s="123">
        <f t="shared" ca="1" si="653"/>
        <v>0</v>
      </c>
      <c r="BR386" s="123">
        <f t="shared" ca="1" si="654"/>
        <v>0</v>
      </c>
      <c r="BS386" s="123">
        <f t="shared" ca="1" si="655"/>
        <v>0</v>
      </c>
      <c r="BT386" s="123">
        <f t="shared" ca="1" si="656"/>
        <v>0</v>
      </c>
      <c r="BU386" s="123">
        <f t="shared" ca="1" si="657"/>
        <v>0</v>
      </c>
      <c r="BV386" s="123"/>
      <c r="BW386" s="123">
        <f t="shared" ca="1" si="658"/>
        <v>0</v>
      </c>
      <c r="BX386" s="123"/>
      <c r="BY386" s="123">
        <f t="shared" ca="1" si="659"/>
        <v>0</v>
      </c>
      <c r="BZ386" s="123"/>
      <c r="CA386" s="123">
        <f t="shared" ca="1" si="660"/>
        <v>0</v>
      </c>
      <c r="CB386" s="528">
        <f t="shared" ca="1" si="661"/>
        <v>0</v>
      </c>
      <c r="CC386" s="123">
        <f t="shared" ca="1" si="662"/>
        <v>0</v>
      </c>
      <c r="CD386" s="125">
        <f t="shared" ca="1" si="663"/>
        <v>0</v>
      </c>
      <c r="CE386" s="125">
        <f t="shared" ca="1" si="664"/>
        <v>0</v>
      </c>
      <c r="CF386" s="125">
        <f t="shared" ca="1" si="665"/>
        <v>0</v>
      </c>
      <c r="CG386" s="125">
        <f t="shared" ca="1" si="666"/>
        <v>0</v>
      </c>
      <c r="CH386" s="125">
        <f t="shared" ca="1" si="667"/>
        <v>0</v>
      </c>
      <c r="CI386" s="125">
        <f t="shared" ca="1" si="668"/>
        <v>0</v>
      </c>
      <c r="CJ386" s="125">
        <f t="shared" ca="1" si="669"/>
        <v>0</v>
      </c>
      <c r="CK386" s="125">
        <f t="shared" ca="1" si="670"/>
        <v>0</v>
      </c>
      <c r="CL386" s="125">
        <f t="shared" ca="1" si="678"/>
        <v>0</v>
      </c>
      <c r="CM386" s="125">
        <f t="shared" ca="1" si="679"/>
        <v>0</v>
      </c>
      <c r="CN386" s="125">
        <f t="shared" ca="1" si="680"/>
        <v>0</v>
      </c>
      <c r="CO386" s="125">
        <f t="shared" ca="1" si="681"/>
        <v>0</v>
      </c>
      <c r="CP386" s="125">
        <f t="shared" ca="1" si="682"/>
        <v>0</v>
      </c>
      <c r="CQ386" s="125">
        <f t="shared" ca="1" si="683"/>
        <v>0</v>
      </c>
      <c r="CR386" s="125">
        <f t="shared" ca="1" si="684"/>
        <v>0</v>
      </c>
      <c r="CS386" s="125">
        <f t="shared" ca="1" si="685"/>
        <v>0</v>
      </c>
      <c r="CT386" s="125">
        <f t="shared" ca="1" si="686"/>
        <v>0</v>
      </c>
      <c r="CU386" s="125">
        <f t="shared" ca="1" si="687"/>
        <v>0</v>
      </c>
      <c r="CV386" s="125">
        <f t="shared" ca="1" si="688"/>
        <v>0</v>
      </c>
      <c r="CW386" s="125">
        <f t="shared" ca="1" si="689"/>
        <v>0</v>
      </c>
      <c r="CX386" s="125">
        <f t="shared" ca="1" si="690"/>
        <v>0</v>
      </c>
      <c r="CY386" s="125">
        <f t="shared" ca="1" si="691"/>
        <v>0</v>
      </c>
      <c r="CZ386" s="125">
        <f t="shared" ca="1" si="692"/>
        <v>0</v>
      </c>
      <c r="DA386" s="341">
        <f t="shared" ca="1" si="693"/>
        <v>0</v>
      </c>
      <c r="DB386" s="606">
        <f t="shared" ca="1" si="694"/>
        <v>0</v>
      </c>
      <c r="DC386" s="606"/>
      <c r="DD386" s="606">
        <f t="shared" ca="1" si="695"/>
        <v>0</v>
      </c>
      <c r="DE386" s="125">
        <f t="shared" ca="1" si="696"/>
        <v>0</v>
      </c>
      <c r="DF386" s="125">
        <f t="shared" ca="1" si="697"/>
        <v>0</v>
      </c>
      <c r="DG386" s="125">
        <f t="shared" ca="1" si="698"/>
        <v>0</v>
      </c>
      <c r="DH386" s="125">
        <f t="shared" ca="1" si="699"/>
        <v>0</v>
      </c>
      <c r="DI386" s="125">
        <f t="shared" ca="1" si="700"/>
        <v>0</v>
      </c>
      <c r="DJ386" s="125">
        <f t="shared" ca="1" si="701"/>
        <v>0</v>
      </c>
      <c r="DK386" s="125">
        <f t="shared" ca="1" si="702"/>
        <v>0</v>
      </c>
      <c r="DL386" s="125">
        <f t="shared" ca="1" si="703"/>
        <v>0</v>
      </c>
      <c r="DM386" s="125">
        <f t="shared" ca="1" si="704"/>
        <v>0</v>
      </c>
      <c r="DN386" s="340" t="str">
        <f t="shared" ca="1" si="671"/>
        <v xml:space="preserve">    </v>
      </c>
      <c r="DO386" s="340">
        <f t="shared" ca="1" si="672"/>
        <v>0</v>
      </c>
      <c r="DP386" s="340">
        <f t="shared" ca="1" si="673"/>
        <v>0</v>
      </c>
      <c r="DQ386" s="340">
        <f t="shared" ca="1" si="674"/>
        <v>0</v>
      </c>
      <c r="DR386" s="340">
        <f t="shared" ca="1" si="675"/>
        <v>0</v>
      </c>
      <c r="DS386" s="340">
        <f t="shared" ca="1" si="676"/>
        <v>0</v>
      </c>
    </row>
    <row r="387" spans="1:123">
      <c r="A387">
        <f t="shared" ca="1" si="594"/>
        <v>379</v>
      </c>
      <c r="B387">
        <f t="shared" ca="1" si="595"/>
        <v>0</v>
      </c>
      <c r="C387">
        <f t="shared" ca="1" si="596"/>
        <v>0</v>
      </c>
      <c r="D387">
        <f t="shared" ca="1" si="597"/>
        <v>0</v>
      </c>
      <c r="E387">
        <f t="shared" ca="1" si="598"/>
        <v>0</v>
      </c>
      <c r="F387">
        <f t="shared" ca="1" si="599"/>
        <v>0</v>
      </c>
      <c r="G387" s="123" t="str">
        <f t="shared" ca="1" si="705"/>
        <v>0.0.0</v>
      </c>
      <c r="H387" s="123" t="str">
        <f t="shared" ca="1" si="706"/>
        <v>0.0.0</v>
      </c>
      <c r="I387" s="123" t="str">
        <f t="shared" ca="1" si="706"/>
        <v>0.0.0</v>
      </c>
      <c r="J387" s="123" t="str">
        <f t="shared" ca="1" si="706"/>
        <v>0.0.0</v>
      </c>
      <c r="K387" s="123" t="str">
        <f t="shared" ca="1" si="706"/>
        <v>0.0.0</v>
      </c>
      <c r="L387" s="123" t="str">
        <f t="shared" ca="1" si="706"/>
        <v>0.0.0</v>
      </c>
      <c r="M387" s="123" t="str">
        <f t="shared" ca="1" si="706"/>
        <v>0.0.0</v>
      </c>
      <c r="N387" s="123" t="str">
        <f t="shared" ca="1" si="706"/>
        <v>0.0.0</v>
      </c>
      <c r="O387" s="123">
        <f t="shared" ca="1" si="600"/>
        <v>0</v>
      </c>
      <c r="P387" s="123">
        <f t="shared" ca="1" si="601"/>
        <v>0</v>
      </c>
      <c r="Q387" s="123">
        <f t="shared" ca="1" si="602"/>
        <v>0</v>
      </c>
      <c r="R387" s="123">
        <f t="shared" ca="1" si="602"/>
        <v>0</v>
      </c>
      <c r="S387" s="123">
        <f t="shared" ca="1" si="603"/>
        <v>0</v>
      </c>
      <c r="T387" s="123">
        <f t="shared" ca="1" si="604"/>
        <v>0</v>
      </c>
      <c r="U387" s="123">
        <f t="shared" ca="1" si="605"/>
        <v>0</v>
      </c>
      <c r="V387" s="123">
        <f t="shared" ca="1" si="606"/>
        <v>0</v>
      </c>
      <c r="W387" s="123">
        <f t="shared" ca="1" si="607"/>
        <v>0</v>
      </c>
      <c r="X387" s="123">
        <f t="shared" ca="1" si="608"/>
        <v>0</v>
      </c>
      <c r="Y387" s="123">
        <f t="shared" ca="1" si="609"/>
        <v>0</v>
      </c>
      <c r="Z387" s="123">
        <f t="shared" ca="1" si="610"/>
        <v>0</v>
      </c>
      <c r="AA387" s="123">
        <f t="shared" ca="1" si="611"/>
        <v>0</v>
      </c>
      <c r="AB387" s="123">
        <f t="shared" ca="1" si="612"/>
        <v>0</v>
      </c>
      <c r="AC387" s="123">
        <f t="shared" ca="1" si="613"/>
        <v>0</v>
      </c>
      <c r="AD387" s="123">
        <f t="shared" ca="1" si="614"/>
        <v>0</v>
      </c>
      <c r="AE387" s="123">
        <f t="shared" ca="1" si="615"/>
        <v>0</v>
      </c>
      <c r="AF387" s="123">
        <f t="shared" ca="1" si="616"/>
        <v>0</v>
      </c>
      <c r="AG387" s="123">
        <f t="shared" ca="1" si="617"/>
        <v>0</v>
      </c>
      <c r="AH387" s="123">
        <f t="shared" ca="1" si="618"/>
        <v>0</v>
      </c>
      <c r="AI387" s="123">
        <f t="shared" ca="1" si="619"/>
        <v>0</v>
      </c>
      <c r="AJ387" s="123">
        <f t="shared" ca="1" si="620"/>
        <v>0</v>
      </c>
      <c r="AK387" s="123">
        <f t="shared" ca="1" si="621"/>
        <v>0</v>
      </c>
      <c r="AL387" s="123">
        <f t="shared" ca="1" si="622"/>
        <v>0</v>
      </c>
      <c r="AM387" s="123">
        <f t="shared" ca="1" si="623"/>
        <v>0</v>
      </c>
      <c r="AN387" s="123">
        <f t="shared" ca="1" si="624"/>
        <v>0</v>
      </c>
      <c r="AO387" s="123">
        <f t="shared" ca="1" si="625"/>
        <v>0</v>
      </c>
      <c r="AP387" s="123">
        <f t="shared" ca="1" si="626"/>
        <v>0</v>
      </c>
      <c r="AQ387" s="123">
        <f t="shared" ca="1" si="627"/>
        <v>0</v>
      </c>
      <c r="AR387" s="123">
        <f t="shared" ca="1" si="628"/>
        <v>0</v>
      </c>
      <c r="AS387" s="123">
        <f t="shared" ca="1" si="629"/>
        <v>0</v>
      </c>
      <c r="AT387" s="123">
        <f t="shared" ca="1" si="630"/>
        <v>0</v>
      </c>
      <c r="AU387" s="123">
        <f t="shared" ca="1" si="631"/>
        <v>0</v>
      </c>
      <c r="AV387" s="123">
        <f t="shared" ca="1" si="632"/>
        <v>0</v>
      </c>
      <c r="AW387" s="123">
        <f t="shared" ca="1" si="633"/>
        <v>0</v>
      </c>
      <c r="AX387" s="123">
        <f t="shared" ca="1" si="634"/>
        <v>0</v>
      </c>
      <c r="AY387" s="123">
        <f t="shared" ca="1" si="635"/>
        <v>0</v>
      </c>
      <c r="AZ387" s="123">
        <f t="shared" ca="1" si="636"/>
        <v>0</v>
      </c>
      <c r="BA387" s="123">
        <f t="shared" ca="1" si="637"/>
        <v>0</v>
      </c>
      <c r="BB387" s="123">
        <f t="shared" ca="1" si="638"/>
        <v>0</v>
      </c>
      <c r="BC387" s="123">
        <f t="shared" ca="1" si="639"/>
        <v>0</v>
      </c>
      <c r="BD387" s="123">
        <f t="shared" ca="1" si="640"/>
        <v>0</v>
      </c>
      <c r="BE387" s="123">
        <f t="shared" ca="1" si="641"/>
        <v>0</v>
      </c>
      <c r="BF387" s="123">
        <f t="shared" ca="1" si="642"/>
        <v>0</v>
      </c>
      <c r="BG387" s="123">
        <f t="shared" ca="1" si="643"/>
        <v>0</v>
      </c>
      <c r="BH387" s="123">
        <f t="shared" ca="1" si="644"/>
        <v>0</v>
      </c>
      <c r="BI387" s="123">
        <f t="shared" ca="1" si="645"/>
        <v>0</v>
      </c>
      <c r="BJ387" s="123">
        <f t="shared" ca="1" si="646"/>
        <v>0</v>
      </c>
      <c r="BK387" s="123">
        <f t="shared" ca="1" si="647"/>
        <v>0</v>
      </c>
      <c r="BL387" s="123">
        <f t="shared" ca="1" si="648"/>
        <v>0</v>
      </c>
      <c r="BM387" s="123">
        <f t="shared" ca="1" si="649"/>
        <v>0</v>
      </c>
      <c r="BN387" s="123">
        <f t="shared" ca="1" si="650"/>
        <v>0.65</v>
      </c>
      <c r="BO387" s="123">
        <f t="shared" ca="1" si="651"/>
        <v>0</v>
      </c>
      <c r="BP387" s="340">
        <f t="shared" ca="1" si="652"/>
        <v>0</v>
      </c>
      <c r="BQ387" s="123">
        <f t="shared" ca="1" si="653"/>
        <v>0</v>
      </c>
      <c r="BR387" s="123">
        <f t="shared" ca="1" si="654"/>
        <v>0</v>
      </c>
      <c r="BS387" s="123">
        <f t="shared" ca="1" si="655"/>
        <v>0</v>
      </c>
      <c r="BT387" s="123">
        <f t="shared" ca="1" si="656"/>
        <v>0</v>
      </c>
      <c r="BU387" s="123">
        <f t="shared" ca="1" si="657"/>
        <v>0</v>
      </c>
      <c r="BV387" s="123"/>
      <c r="BW387" s="123">
        <f t="shared" ca="1" si="658"/>
        <v>0</v>
      </c>
      <c r="BX387" s="123"/>
      <c r="BY387" s="123">
        <f t="shared" ca="1" si="659"/>
        <v>0</v>
      </c>
      <c r="BZ387" s="123"/>
      <c r="CA387" s="123">
        <f t="shared" ca="1" si="660"/>
        <v>0</v>
      </c>
      <c r="CB387" s="528">
        <f t="shared" ca="1" si="661"/>
        <v>0</v>
      </c>
      <c r="CC387" s="123">
        <f t="shared" ca="1" si="662"/>
        <v>0</v>
      </c>
      <c r="CD387" s="125">
        <f t="shared" ca="1" si="663"/>
        <v>0</v>
      </c>
      <c r="CE387" s="125">
        <f t="shared" ca="1" si="664"/>
        <v>0</v>
      </c>
      <c r="CF387" s="125">
        <f t="shared" ca="1" si="665"/>
        <v>0</v>
      </c>
      <c r="CG387" s="125">
        <f t="shared" ca="1" si="666"/>
        <v>0</v>
      </c>
      <c r="CH387" s="125">
        <f t="shared" ca="1" si="667"/>
        <v>0</v>
      </c>
      <c r="CI387" s="125">
        <f t="shared" ca="1" si="668"/>
        <v>0</v>
      </c>
      <c r="CJ387" s="125">
        <f t="shared" ca="1" si="669"/>
        <v>0</v>
      </c>
      <c r="CK387" s="125">
        <f t="shared" ca="1" si="670"/>
        <v>0</v>
      </c>
      <c r="CL387" s="125">
        <f t="shared" ca="1" si="678"/>
        <v>0</v>
      </c>
      <c r="CM387" s="125">
        <f t="shared" ca="1" si="679"/>
        <v>0</v>
      </c>
      <c r="CN387" s="125">
        <f t="shared" ca="1" si="680"/>
        <v>0</v>
      </c>
      <c r="CO387" s="125">
        <f t="shared" ca="1" si="681"/>
        <v>0</v>
      </c>
      <c r="CP387" s="125">
        <f t="shared" ca="1" si="682"/>
        <v>0</v>
      </c>
      <c r="CQ387" s="125">
        <f t="shared" ca="1" si="683"/>
        <v>0</v>
      </c>
      <c r="CR387" s="125">
        <f t="shared" ca="1" si="684"/>
        <v>0</v>
      </c>
      <c r="CS387" s="125">
        <f t="shared" ca="1" si="685"/>
        <v>0</v>
      </c>
      <c r="CT387" s="125">
        <f t="shared" ca="1" si="686"/>
        <v>0</v>
      </c>
      <c r="CU387" s="125">
        <f t="shared" ca="1" si="687"/>
        <v>0</v>
      </c>
      <c r="CV387" s="125">
        <f t="shared" ca="1" si="688"/>
        <v>0</v>
      </c>
      <c r="CW387" s="125">
        <f t="shared" ca="1" si="689"/>
        <v>0</v>
      </c>
      <c r="CX387" s="125">
        <f t="shared" ca="1" si="690"/>
        <v>0</v>
      </c>
      <c r="CY387" s="125">
        <f t="shared" ca="1" si="691"/>
        <v>0</v>
      </c>
      <c r="CZ387" s="125">
        <f t="shared" ca="1" si="692"/>
        <v>0</v>
      </c>
      <c r="DA387" s="341">
        <f t="shared" ca="1" si="693"/>
        <v>0</v>
      </c>
      <c r="DB387" s="606">
        <f t="shared" ca="1" si="694"/>
        <v>0</v>
      </c>
      <c r="DC387" s="606"/>
      <c r="DD387" s="606">
        <f t="shared" ca="1" si="695"/>
        <v>0</v>
      </c>
      <c r="DE387" s="125">
        <f t="shared" ca="1" si="696"/>
        <v>0</v>
      </c>
      <c r="DF387" s="125">
        <f t="shared" ca="1" si="697"/>
        <v>0</v>
      </c>
      <c r="DG387" s="125">
        <f t="shared" ca="1" si="698"/>
        <v>0</v>
      </c>
      <c r="DH387" s="125">
        <f t="shared" ca="1" si="699"/>
        <v>0</v>
      </c>
      <c r="DI387" s="125">
        <f t="shared" ca="1" si="700"/>
        <v>0</v>
      </c>
      <c r="DJ387" s="125">
        <f t="shared" ca="1" si="701"/>
        <v>0</v>
      </c>
      <c r="DK387" s="125">
        <f t="shared" ca="1" si="702"/>
        <v>0</v>
      </c>
      <c r="DL387" s="125">
        <f t="shared" ca="1" si="703"/>
        <v>0</v>
      </c>
      <c r="DM387" s="125">
        <f t="shared" ca="1" si="704"/>
        <v>0</v>
      </c>
      <c r="DN387" s="340" t="str">
        <f t="shared" ca="1" si="671"/>
        <v xml:space="preserve">    </v>
      </c>
      <c r="DO387" s="340">
        <f t="shared" ca="1" si="672"/>
        <v>0</v>
      </c>
      <c r="DP387" s="340">
        <f t="shared" ca="1" si="673"/>
        <v>0</v>
      </c>
      <c r="DQ387" s="340">
        <f t="shared" ca="1" si="674"/>
        <v>0</v>
      </c>
      <c r="DR387" s="340">
        <f t="shared" ca="1" si="675"/>
        <v>0</v>
      </c>
      <c r="DS387" s="340">
        <f t="shared" ca="1" si="676"/>
        <v>0</v>
      </c>
    </row>
    <row r="388" spans="1:123">
      <c r="A388">
        <f t="shared" ca="1" si="594"/>
        <v>380</v>
      </c>
      <c r="B388">
        <f t="shared" ca="1" si="595"/>
        <v>0</v>
      </c>
      <c r="C388">
        <f t="shared" ca="1" si="596"/>
        <v>0</v>
      </c>
      <c r="D388">
        <f t="shared" ca="1" si="597"/>
        <v>0</v>
      </c>
      <c r="E388">
        <f t="shared" ca="1" si="598"/>
        <v>0</v>
      </c>
      <c r="F388">
        <f t="shared" ca="1" si="599"/>
        <v>0</v>
      </c>
      <c r="G388" s="123" t="str">
        <f t="shared" ca="1" si="705"/>
        <v>0.0.0</v>
      </c>
      <c r="H388" s="123" t="str">
        <f t="shared" ca="1" si="706"/>
        <v>0.0.0</v>
      </c>
      <c r="I388" s="123" t="str">
        <f t="shared" ca="1" si="706"/>
        <v>0.0.0</v>
      </c>
      <c r="J388" s="123" t="str">
        <f t="shared" ca="1" si="706"/>
        <v>0.0.0</v>
      </c>
      <c r="K388" s="123" t="str">
        <f t="shared" ca="1" si="706"/>
        <v>0.0.0</v>
      </c>
      <c r="L388" s="123" t="str">
        <f t="shared" ca="1" si="706"/>
        <v>0.0.0</v>
      </c>
      <c r="M388" s="123" t="str">
        <f t="shared" ca="1" si="706"/>
        <v>0.0.0</v>
      </c>
      <c r="N388" s="123" t="str">
        <f t="shared" ca="1" si="706"/>
        <v>0.0.0</v>
      </c>
      <c r="O388" s="123">
        <f t="shared" ca="1" si="600"/>
        <v>0</v>
      </c>
      <c r="P388" s="123">
        <f t="shared" ca="1" si="601"/>
        <v>0</v>
      </c>
      <c r="Q388" s="123">
        <f t="shared" ca="1" si="602"/>
        <v>0</v>
      </c>
      <c r="R388" s="123">
        <f t="shared" ca="1" si="602"/>
        <v>0</v>
      </c>
      <c r="S388" s="123">
        <f t="shared" ca="1" si="603"/>
        <v>0</v>
      </c>
      <c r="T388" s="123">
        <f t="shared" ca="1" si="604"/>
        <v>0</v>
      </c>
      <c r="U388" s="123">
        <f t="shared" ca="1" si="605"/>
        <v>0</v>
      </c>
      <c r="V388" s="123">
        <f t="shared" ca="1" si="606"/>
        <v>0</v>
      </c>
      <c r="W388" s="123">
        <f t="shared" ca="1" si="607"/>
        <v>0</v>
      </c>
      <c r="X388" s="123">
        <f t="shared" ca="1" si="608"/>
        <v>0</v>
      </c>
      <c r="Y388" s="123">
        <f t="shared" ca="1" si="609"/>
        <v>0</v>
      </c>
      <c r="Z388" s="123">
        <f t="shared" ca="1" si="610"/>
        <v>0</v>
      </c>
      <c r="AA388" s="123">
        <f t="shared" ca="1" si="611"/>
        <v>0</v>
      </c>
      <c r="AB388" s="123">
        <f t="shared" ca="1" si="612"/>
        <v>0</v>
      </c>
      <c r="AC388" s="123">
        <f t="shared" ca="1" si="613"/>
        <v>0</v>
      </c>
      <c r="AD388" s="123">
        <f t="shared" ca="1" si="614"/>
        <v>0</v>
      </c>
      <c r="AE388" s="123">
        <f t="shared" ca="1" si="615"/>
        <v>0</v>
      </c>
      <c r="AF388" s="123">
        <f t="shared" ca="1" si="616"/>
        <v>0</v>
      </c>
      <c r="AG388" s="123">
        <f t="shared" ca="1" si="617"/>
        <v>0</v>
      </c>
      <c r="AH388" s="123">
        <f t="shared" ca="1" si="618"/>
        <v>0</v>
      </c>
      <c r="AI388" s="123">
        <f t="shared" ca="1" si="619"/>
        <v>0</v>
      </c>
      <c r="AJ388" s="123">
        <f t="shared" ca="1" si="620"/>
        <v>0</v>
      </c>
      <c r="AK388" s="123">
        <f t="shared" ca="1" si="621"/>
        <v>0</v>
      </c>
      <c r="AL388" s="123">
        <f t="shared" ca="1" si="622"/>
        <v>0</v>
      </c>
      <c r="AM388" s="123">
        <f t="shared" ca="1" si="623"/>
        <v>0</v>
      </c>
      <c r="AN388" s="123">
        <f t="shared" ca="1" si="624"/>
        <v>0</v>
      </c>
      <c r="AO388" s="123">
        <f t="shared" ca="1" si="625"/>
        <v>0</v>
      </c>
      <c r="AP388" s="123">
        <f t="shared" ca="1" si="626"/>
        <v>0</v>
      </c>
      <c r="AQ388" s="123">
        <f t="shared" ca="1" si="627"/>
        <v>0</v>
      </c>
      <c r="AR388" s="123">
        <f t="shared" ca="1" si="628"/>
        <v>0</v>
      </c>
      <c r="AS388" s="123">
        <f t="shared" ca="1" si="629"/>
        <v>0</v>
      </c>
      <c r="AT388" s="123">
        <f t="shared" ca="1" si="630"/>
        <v>0</v>
      </c>
      <c r="AU388" s="123">
        <f t="shared" ca="1" si="631"/>
        <v>0</v>
      </c>
      <c r="AV388" s="123">
        <f t="shared" ca="1" si="632"/>
        <v>0</v>
      </c>
      <c r="AW388" s="123">
        <f t="shared" ca="1" si="633"/>
        <v>0</v>
      </c>
      <c r="AX388" s="123">
        <f t="shared" ca="1" si="634"/>
        <v>0</v>
      </c>
      <c r="AY388" s="123">
        <f t="shared" ca="1" si="635"/>
        <v>0</v>
      </c>
      <c r="AZ388" s="123">
        <f t="shared" ca="1" si="636"/>
        <v>0</v>
      </c>
      <c r="BA388" s="123">
        <f t="shared" ca="1" si="637"/>
        <v>0</v>
      </c>
      <c r="BB388" s="123">
        <f t="shared" ca="1" si="638"/>
        <v>0</v>
      </c>
      <c r="BC388" s="123">
        <f t="shared" ca="1" si="639"/>
        <v>0</v>
      </c>
      <c r="BD388" s="123">
        <f t="shared" ca="1" si="640"/>
        <v>0</v>
      </c>
      <c r="BE388" s="123">
        <f t="shared" ca="1" si="641"/>
        <v>0</v>
      </c>
      <c r="BF388" s="123">
        <f t="shared" ca="1" si="642"/>
        <v>0</v>
      </c>
      <c r="BG388" s="123">
        <f t="shared" ca="1" si="643"/>
        <v>0</v>
      </c>
      <c r="BH388" s="123">
        <f t="shared" ca="1" si="644"/>
        <v>0</v>
      </c>
      <c r="BI388" s="123">
        <f t="shared" ca="1" si="645"/>
        <v>0</v>
      </c>
      <c r="BJ388" s="123">
        <f t="shared" ca="1" si="646"/>
        <v>0</v>
      </c>
      <c r="BK388" s="123">
        <f t="shared" ca="1" si="647"/>
        <v>0</v>
      </c>
      <c r="BL388" s="123">
        <f t="shared" ca="1" si="648"/>
        <v>0</v>
      </c>
      <c r="BM388" s="123">
        <f t="shared" ca="1" si="649"/>
        <v>0</v>
      </c>
      <c r="BN388" s="123">
        <f t="shared" ca="1" si="650"/>
        <v>0.65</v>
      </c>
      <c r="BO388" s="123">
        <f t="shared" ca="1" si="651"/>
        <v>0</v>
      </c>
      <c r="BP388" s="340">
        <f t="shared" ca="1" si="652"/>
        <v>0</v>
      </c>
      <c r="BQ388" s="123">
        <f t="shared" ca="1" si="653"/>
        <v>0</v>
      </c>
      <c r="BR388" s="123">
        <f t="shared" ca="1" si="654"/>
        <v>0</v>
      </c>
      <c r="BS388" s="123">
        <f t="shared" ca="1" si="655"/>
        <v>0</v>
      </c>
      <c r="BT388" s="123">
        <f t="shared" ca="1" si="656"/>
        <v>0</v>
      </c>
      <c r="BU388" s="123">
        <f t="shared" ca="1" si="657"/>
        <v>0</v>
      </c>
      <c r="BV388" s="123"/>
      <c r="BW388" s="123">
        <f t="shared" ca="1" si="658"/>
        <v>0</v>
      </c>
      <c r="BX388" s="123"/>
      <c r="BY388" s="123">
        <f t="shared" ca="1" si="659"/>
        <v>0</v>
      </c>
      <c r="BZ388" s="123"/>
      <c r="CA388" s="123">
        <f t="shared" ca="1" si="660"/>
        <v>0</v>
      </c>
      <c r="CB388" s="528">
        <f t="shared" ca="1" si="661"/>
        <v>0</v>
      </c>
      <c r="CC388" s="123">
        <f t="shared" ca="1" si="662"/>
        <v>0</v>
      </c>
      <c r="CD388" s="125">
        <f t="shared" ca="1" si="663"/>
        <v>0</v>
      </c>
      <c r="CE388" s="125">
        <f t="shared" ca="1" si="664"/>
        <v>0</v>
      </c>
      <c r="CF388" s="125">
        <f t="shared" ca="1" si="665"/>
        <v>0</v>
      </c>
      <c r="CG388" s="125">
        <f t="shared" ca="1" si="666"/>
        <v>0</v>
      </c>
      <c r="CH388" s="125">
        <f t="shared" ca="1" si="667"/>
        <v>0</v>
      </c>
      <c r="CI388" s="125">
        <f t="shared" ca="1" si="668"/>
        <v>0</v>
      </c>
      <c r="CJ388" s="125">
        <f t="shared" ca="1" si="669"/>
        <v>0</v>
      </c>
      <c r="CK388" s="125">
        <f t="shared" ca="1" si="670"/>
        <v>0</v>
      </c>
      <c r="CL388" s="125">
        <f t="shared" ca="1" si="678"/>
        <v>0</v>
      </c>
      <c r="CM388" s="125">
        <f t="shared" ca="1" si="679"/>
        <v>0</v>
      </c>
      <c r="CN388" s="125">
        <f t="shared" ca="1" si="680"/>
        <v>0</v>
      </c>
      <c r="CO388" s="125">
        <f t="shared" ca="1" si="681"/>
        <v>0</v>
      </c>
      <c r="CP388" s="125">
        <f t="shared" ca="1" si="682"/>
        <v>0</v>
      </c>
      <c r="CQ388" s="125">
        <f t="shared" ca="1" si="683"/>
        <v>0</v>
      </c>
      <c r="CR388" s="125">
        <f t="shared" ca="1" si="684"/>
        <v>0</v>
      </c>
      <c r="CS388" s="125">
        <f t="shared" ca="1" si="685"/>
        <v>0</v>
      </c>
      <c r="CT388" s="125">
        <f t="shared" ca="1" si="686"/>
        <v>0</v>
      </c>
      <c r="CU388" s="125">
        <f t="shared" ca="1" si="687"/>
        <v>0</v>
      </c>
      <c r="CV388" s="125">
        <f t="shared" ca="1" si="688"/>
        <v>0</v>
      </c>
      <c r="CW388" s="125">
        <f t="shared" ca="1" si="689"/>
        <v>0</v>
      </c>
      <c r="CX388" s="125">
        <f t="shared" ca="1" si="690"/>
        <v>0</v>
      </c>
      <c r="CY388" s="125">
        <f t="shared" ca="1" si="691"/>
        <v>0</v>
      </c>
      <c r="CZ388" s="125">
        <f t="shared" ca="1" si="692"/>
        <v>0</v>
      </c>
      <c r="DA388" s="341">
        <f t="shared" ca="1" si="693"/>
        <v>0</v>
      </c>
      <c r="DB388" s="606">
        <f t="shared" ca="1" si="694"/>
        <v>0</v>
      </c>
      <c r="DC388" s="606"/>
      <c r="DD388" s="606">
        <f t="shared" ca="1" si="695"/>
        <v>0</v>
      </c>
      <c r="DE388" s="125">
        <f t="shared" ca="1" si="696"/>
        <v>0</v>
      </c>
      <c r="DF388" s="125">
        <f t="shared" ca="1" si="697"/>
        <v>0</v>
      </c>
      <c r="DG388" s="125">
        <f t="shared" ca="1" si="698"/>
        <v>0</v>
      </c>
      <c r="DH388" s="125">
        <f t="shared" ca="1" si="699"/>
        <v>0</v>
      </c>
      <c r="DI388" s="125">
        <f t="shared" ca="1" si="700"/>
        <v>0</v>
      </c>
      <c r="DJ388" s="125">
        <f t="shared" ca="1" si="701"/>
        <v>0</v>
      </c>
      <c r="DK388" s="125">
        <f t="shared" ca="1" si="702"/>
        <v>0</v>
      </c>
      <c r="DL388" s="125">
        <f t="shared" ca="1" si="703"/>
        <v>0</v>
      </c>
      <c r="DM388" s="125">
        <f t="shared" ca="1" si="704"/>
        <v>0</v>
      </c>
      <c r="DN388" s="340" t="str">
        <f t="shared" ca="1" si="671"/>
        <v xml:space="preserve">    </v>
      </c>
      <c r="DO388" s="340">
        <f t="shared" ca="1" si="672"/>
        <v>0</v>
      </c>
      <c r="DP388" s="340">
        <f t="shared" ca="1" si="673"/>
        <v>0</v>
      </c>
      <c r="DQ388" s="340">
        <f t="shared" ca="1" si="674"/>
        <v>0</v>
      </c>
      <c r="DR388" s="340">
        <f t="shared" ca="1" si="675"/>
        <v>0</v>
      </c>
      <c r="DS388" s="340">
        <f t="shared" ca="1" si="676"/>
        <v>0</v>
      </c>
    </row>
    <row r="389" spans="1:123">
      <c r="A389">
        <f t="shared" ref="A389:A452" ca="1" si="707">INDIRECT("Відомість!a"&amp;ROW())</f>
        <v>381</v>
      </c>
      <c r="B389">
        <f t="shared" ref="B389:B452" ca="1" si="708">INDIRECT("Відомість!b"&amp;ROW())</f>
        <v>0</v>
      </c>
      <c r="C389">
        <f t="shared" ref="C389:C452" ca="1" si="709">INDIRECT("Відомість!c"&amp;ROW())</f>
        <v>0</v>
      </c>
      <c r="D389">
        <f t="shared" ref="D389:D452" ca="1" si="710">INDIRECT("Відомість!d"&amp;ROW())</f>
        <v>0</v>
      </c>
      <c r="E389">
        <f t="shared" ref="E389:E452" ca="1" si="711">INDIRECT("Відомість!e"&amp;ROW())</f>
        <v>0</v>
      </c>
      <c r="F389">
        <f t="shared" ref="F389:F452" ca="1" si="712">INDIRECT("Відомість!f"&amp;ROW())</f>
        <v>0</v>
      </c>
      <c r="G389" s="123" t="str">
        <f t="shared" ca="1" si="705"/>
        <v>0.0.0</v>
      </c>
      <c r="H389" s="123" t="str">
        <f t="shared" ca="1" si="706"/>
        <v>0.0.0</v>
      </c>
      <c r="I389" s="123" t="str">
        <f t="shared" ca="1" si="706"/>
        <v>0.0.0</v>
      </c>
      <c r="J389" s="123" t="str">
        <f t="shared" ca="1" si="706"/>
        <v>0.0.0</v>
      </c>
      <c r="K389" s="123" t="str">
        <f t="shared" ca="1" si="706"/>
        <v>0.0.0</v>
      </c>
      <c r="L389" s="123" t="str">
        <f t="shared" ca="1" si="706"/>
        <v>0.0.0</v>
      </c>
      <c r="M389" s="123" t="str">
        <f t="shared" ca="1" si="706"/>
        <v>0.0.0</v>
      </c>
      <c r="N389" s="123" t="str">
        <f t="shared" ca="1" si="706"/>
        <v>0.0.0</v>
      </c>
      <c r="O389" s="123">
        <f t="shared" ref="O389:O452" ca="1" si="713">INDIRECT("Відомість!o"&amp;ROW())</f>
        <v>0</v>
      </c>
      <c r="P389" s="123">
        <f t="shared" ref="P389:P452" ca="1" si="714">INDIRECT("Відомість!p"&amp;ROW())</f>
        <v>0</v>
      </c>
      <c r="Q389" s="123">
        <f t="shared" ref="Q389:R420" ca="1" si="715">INDIRECT("Відомість!r"&amp;ROW())</f>
        <v>0</v>
      </c>
      <c r="R389" s="123">
        <f t="shared" ca="1" si="715"/>
        <v>0</v>
      </c>
      <c r="S389" s="123">
        <f t="shared" ref="S389:S452" ca="1" si="716">INDIRECT("Відомість!s"&amp;ROW())</f>
        <v>0</v>
      </c>
      <c r="T389" s="123">
        <f t="shared" ref="T389:T452" ca="1" si="717">INDIRECT("Відомість!t"&amp;ROW())</f>
        <v>0</v>
      </c>
      <c r="U389" s="123">
        <f t="shared" ref="U389:U452" ca="1" si="718">INDIRECT("Відомість!u"&amp;ROW())</f>
        <v>0</v>
      </c>
      <c r="V389" s="123">
        <f t="shared" ref="V389:V452" ca="1" si="719">INDIRECT("Відомість!v"&amp;ROW())</f>
        <v>0</v>
      </c>
      <c r="W389" s="123">
        <f t="shared" ref="W389:W452" ca="1" si="720">INDIRECT("Відомість!w"&amp;ROW())</f>
        <v>0</v>
      </c>
      <c r="X389" s="123">
        <f t="shared" ref="X389:X452" ca="1" si="721">INDIRECT("Відомість!x"&amp;ROW())</f>
        <v>0</v>
      </c>
      <c r="Y389" s="123">
        <f t="shared" ref="Y389:Y452" ca="1" si="722">INDIRECT("Відомість!y"&amp;ROW())</f>
        <v>0</v>
      </c>
      <c r="Z389" s="123">
        <f t="shared" ref="Z389:Z452" ca="1" si="723">INDIRECT("Відомість!z"&amp;ROW())</f>
        <v>0</v>
      </c>
      <c r="AA389" s="123">
        <f t="shared" ref="AA389:AA452" ca="1" si="724">INDIRECT("Відомість!aa"&amp;ROW())</f>
        <v>0</v>
      </c>
      <c r="AB389" s="123">
        <f t="shared" ref="AB389:AB452" ca="1" si="725">INDIRECT("Відомість!ab"&amp;ROW())</f>
        <v>0</v>
      </c>
      <c r="AC389" s="123">
        <f t="shared" ref="AC389:AC452" ca="1" si="726">INDIRECT("Відомість!ac"&amp;ROW())</f>
        <v>0</v>
      </c>
      <c r="AD389" s="123">
        <f t="shared" ref="AD389:AD452" ca="1" si="727">INDIRECT("Відомість!ad"&amp;ROW())</f>
        <v>0</v>
      </c>
      <c r="AE389" s="123">
        <f t="shared" ref="AE389:AE452" ca="1" si="728">INDIRECT("Відомість!ae"&amp;ROW())</f>
        <v>0</v>
      </c>
      <c r="AF389" s="123">
        <f t="shared" ref="AF389:AF452" ca="1" si="729">INDIRECT("Відомість!af"&amp;ROW())</f>
        <v>0</v>
      </c>
      <c r="AG389" s="123">
        <f t="shared" ref="AG389:AG452" ca="1" si="730">INDIRECT("Відомість!ag"&amp;ROW())</f>
        <v>0</v>
      </c>
      <c r="AH389" s="123">
        <f t="shared" ref="AH389:AH452" ca="1" si="731">INDIRECT("Відомість!ah"&amp;ROW())</f>
        <v>0</v>
      </c>
      <c r="AI389" s="123">
        <f t="shared" ref="AI389:AI452" ca="1" si="732">INDIRECT("Відомість!ai"&amp;ROW())</f>
        <v>0</v>
      </c>
      <c r="AJ389" s="123">
        <f t="shared" ref="AJ389:AJ452" ca="1" si="733">INDIRECT("Відомість!aj"&amp;ROW())</f>
        <v>0</v>
      </c>
      <c r="AK389" s="123">
        <f t="shared" ref="AK389:AK452" ca="1" si="734">INDIRECT("Відомість!ak"&amp;ROW())</f>
        <v>0</v>
      </c>
      <c r="AL389" s="123">
        <f t="shared" ref="AL389:AL452" ca="1" si="735">INDIRECT("Відомість!al"&amp;ROW())</f>
        <v>0</v>
      </c>
      <c r="AM389" s="123">
        <f t="shared" ref="AM389:AM452" ca="1" si="736">INDIRECT("Відомість!am"&amp;ROW())</f>
        <v>0</v>
      </c>
      <c r="AN389" s="123">
        <f t="shared" ref="AN389:AN452" ca="1" si="737">INDIRECT("Відомість!an"&amp;ROW())</f>
        <v>0</v>
      </c>
      <c r="AO389" s="123">
        <f t="shared" ref="AO389:AO452" ca="1" si="738">INDIRECT("Відомість!ao"&amp;ROW())</f>
        <v>0</v>
      </c>
      <c r="AP389" s="123">
        <f t="shared" ref="AP389:AP452" ca="1" si="739">INDIRECT("Відомість!ap"&amp;ROW())</f>
        <v>0</v>
      </c>
      <c r="AQ389" s="123">
        <f t="shared" ref="AQ389:AQ452" ca="1" si="740">INDIRECT("Відомість!aq"&amp;ROW())</f>
        <v>0</v>
      </c>
      <c r="AR389" s="123">
        <f t="shared" ref="AR389:AR452" ca="1" si="741">INDIRECT("Відомість!ar"&amp;ROW())</f>
        <v>0</v>
      </c>
      <c r="AS389" s="123">
        <f t="shared" ref="AS389:AS452" ca="1" si="742">INDIRECT("Відомість!as"&amp;ROW())</f>
        <v>0</v>
      </c>
      <c r="AT389" s="123">
        <f t="shared" ref="AT389:AT452" ca="1" si="743">INDIRECT("Відомість!at"&amp;ROW())</f>
        <v>0</v>
      </c>
      <c r="AU389" s="123">
        <f t="shared" ref="AU389:AU452" ca="1" si="744">INDIRECT("Відомість!au"&amp;ROW())</f>
        <v>0</v>
      </c>
      <c r="AV389" s="123">
        <f t="shared" ref="AV389:AV452" ca="1" si="745">INDIRECT("Відомість!av"&amp;ROW())</f>
        <v>0</v>
      </c>
      <c r="AW389" s="123">
        <f t="shared" ref="AW389:AW452" ca="1" si="746">INDIRECT("Відомість!aw"&amp;ROW())</f>
        <v>0</v>
      </c>
      <c r="AX389" s="123">
        <f t="shared" ref="AX389:AX452" ca="1" si="747">INDIRECT("Відомість!ax"&amp;ROW())</f>
        <v>0</v>
      </c>
      <c r="AY389" s="123">
        <f t="shared" ref="AY389:AY452" ca="1" si="748">INDIRECT("Відомість!ay"&amp;ROW())</f>
        <v>0</v>
      </c>
      <c r="AZ389" s="123">
        <f t="shared" ref="AZ389:AZ452" ca="1" si="749">INDIRECT("Відомість!az"&amp;ROW())</f>
        <v>0</v>
      </c>
      <c r="BA389" s="123">
        <f t="shared" ref="BA389:BA452" ca="1" si="750">INDIRECT("Відомість!ba"&amp;ROW())</f>
        <v>0</v>
      </c>
      <c r="BB389" s="123">
        <f t="shared" ref="BB389:BB452" ca="1" si="751">INDIRECT("Відомість!bb"&amp;ROW())</f>
        <v>0</v>
      </c>
      <c r="BC389" s="123">
        <f t="shared" ref="BC389:BC452" ca="1" si="752">INDIRECT("Відомість!bc"&amp;ROW())</f>
        <v>0</v>
      </c>
      <c r="BD389" s="123">
        <f t="shared" ref="BD389:BD452" ca="1" si="753">INDIRECT("Відомість!bd"&amp;ROW())</f>
        <v>0</v>
      </c>
      <c r="BE389" s="123">
        <f t="shared" ref="BE389:BE452" ca="1" si="754">INDIRECT("Відомість!be"&amp;ROW())</f>
        <v>0</v>
      </c>
      <c r="BF389" s="123">
        <f t="shared" ref="BF389:BF452" ca="1" si="755">INDIRECT("Відомість!bf"&amp;ROW())</f>
        <v>0</v>
      </c>
      <c r="BG389" s="123">
        <f t="shared" ref="BG389:BG452" ca="1" si="756">INDIRECT("Відомість!bg"&amp;ROW())</f>
        <v>0</v>
      </c>
      <c r="BH389" s="123">
        <f t="shared" ref="BH389:BH452" ca="1" si="757">INDIRECT("Відомість!obh"&amp;ROW())</f>
        <v>0</v>
      </c>
      <c r="BI389" s="123">
        <f t="shared" ref="BI389:BI452" ca="1" si="758">INDIRECT("Відомість!bi"&amp;ROW())</f>
        <v>0</v>
      </c>
      <c r="BJ389" s="123">
        <f t="shared" ref="BJ389:BJ452" ca="1" si="759">INDIRECT("Відомість!bj"&amp;ROW())</f>
        <v>0</v>
      </c>
      <c r="BK389" s="123">
        <f t="shared" ref="BK389:BK452" ca="1" si="760">INDIRECT("Відомість!bk"&amp;ROW())</f>
        <v>0</v>
      </c>
      <c r="BL389" s="123">
        <f t="shared" ref="BL389:BL452" ca="1" si="761">INDIRECT("Відомість!bl"&amp;ROW())</f>
        <v>0</v>
      </c>
      <c r="BM389" s="123">
        <f t="shared" ref="BM389:BM452" ca="1" si="762">INDIRECT("Відомість!bm"&amp;ROW())</f>
        <v>0</v>
      </c>
      <c r="BN389" s="123">
        <f t="shared" ref="BN389:BN452" ca="1" si="763">INDIRECT("Відомість!bn"&amp;ROW())</f>
        <v>0.65</v>
      </c>
      <c r="BO389" s="123">
        <f t="shared" ref="BO389:BO452" ca="1" si="764">INDIRECT("Відомість!bo"&amp;ROW())</f>
        <v>0</v>
      </c>
      <c r="BP389" s="340">
        <f t="shared" ref="BP389:BP452" ca="1" si="765">INDIRECT("Відомість!bp"&amp;ROW())</f>
        <v>0</v>
      </c>
      <c r="BQ389" s="123">
        <f t="shared" ref="BQ389:BQ452" ca="1" si="766">INDIRECT("Відомість!bq"&amp;ROW())</f>
        <v>0</v>
      </c>
      <c r="BR389" s="123">
        <f t="shared" ref="BR389:BR452" ca="1" si="767">INDIRECT("Відомість!br"&amp;ROW())</f>
        <v>0</v>
      </c>
      <c r="BS389" s="123">
        <f t="shared" ref="BS389:BS452" ca="1" si="768">INDIRECT("Відомість!bs"&amp;ROW())</f>
        <v>0</v>
      </c>
      <c r="BT389" s="123">
        <f t="shared" ref="BT389:BT452" ca="1" si="769">INDIRECT("Відомість!bt"&amp;ROW())</f>
        <v>0</v>
      </c>
      <c r="BU389" s="123">
        <f t="shared" ref="BU389:BU452" ca="1" si="770">INDIRECT("Відомість!bu"&amp;ROW())</f>
        <v>0</v>
      </c>
      <c r="BV389" s="123"/>
      <c r="BW389" s="123">
        <f t="shared" ref="BW389:BW452" ca="1" si="771">INDIRECT("Відомість!bw"&amp;ROW())</f>
        <v>0</v>
      </c>
      <c r="BX389" s="123"/>
      <c r="BY389" s="123">
        <f t="shared" ref="BY389:BY452" ca="1" si="772">INDIRECT("Відомість!by"&amp;ROW())</f>
        <v>0</v>
      </c>
      <c r="BZ389" s="123"/>
      <c r="CA389" s="123">
        <f t="shared" ref="CA389:CA452" ca="1" si="773">INDIRECT("Відомість!ca"&amp;ROW())</f>
        <v>0</v>
      </c>
      <c r="CB389" s="528">
        <f t="shared" ref="CB389:CB430" ca="1" si="774">INDIRECT("Відомість!cp"&amp;ROW())</f>
        <v>0</v>
      </c>
      <c r="CC389" s="123">
        <f t="shared" ref="CC389:CC452" ca="1" si="775">INDIRECT("Відомість!cc"&amp;ROW())</f>
        <v>0</v>
      </c>
      <c r="CD389" s="125">
        <f t="shared" ref="CD389:CD452" ca="1" si="776">INDIRECT("Відомість!cd"&amp;ROW())</f>
        <v>0</v>
      </c>
      <c r="CE389" s="125">
        <f t="shared" ref="CE389:CE452" ca="1" si="777">INDIRECT("Відомість!ce"&amp;ROW())</f>
        <v>0</v>
      </c>
      <c r="CF389" s="125">
        <f t="shared" ref="CF389:CF452" ca="1" si="778">INDIRECT("Відомість!cf"&amp;ROW())</f>
        <v>0</v>
      </c>
      <c r="CG389" s="125">
        <f t="shared" ref="CG389:CG452" ca="1" si="779">INDIRECT("Відомість!cg"&amp;ROW())</f>
        <v>0</v>
      </c>
      <c r="CH389" s="125">
        <f t="shared" ref="CH389:CH452" ca="1" si="780">INDIRECT("Відомість!ch"&amp;ROW())</f>
        <v>0</v>
      </c>
      <c r="CI389" s="125">
        <f t="shared" ref="CI389:CI452" ca="1" si="781">INDIRECT("Відомість!ci"&amp;ROW())</f>
        <v>0</v>
      </c>
      <c r="CJ389" s="125">
        <f t="shared" ref="CJ389:CJ452" ca="1" si="782">INDIRECT("Відомість!cj"&amp;ROW())</f>
        <v>0</v>
      </c>
      <c r="CK389" s="125">
        <f t="shared" ref="CK389:CK452" ca="1" si="783">INDIRECT("Відомість!ck"&amp;ROW())</f>
        <v>0</v>
      </c>
      <c r="CL389" s="125">
        <f t="shared" ca="1" si="678"/>
        <v>0</v>
      </c>
      <c r="CM389" s="125">
        <f t="shared" ca="1" si="679"/>
        <v>0</v>
      </c>
      <c r="CN389" s="125">
        <f t="shared" ca="1" si="680"/>
        <v>0</v>
      </c>
      <c r="CO389" s="125">
        <f t="shared" ca="1" si="681"/>
        <v>0</v>
      </c>
      <c r="CP389" s="125">
        <f t="shared" ca="1" si="682"/>
        <v>0</v>
      </c>
      <c r="CQ389" s="125">
        <f t="shared" ca="1" si="683"/>
        <v>0</v>
      </c>
      <c r="CR389" s="125">
        <f t="shared" ca="1" si="684"/>
        <v>0</v>
      </c>
      <c r="CS389" s="125">
        <f t="shared" ca="1" si="685"/>
        <v>0</v>
      </c>
      <c r="CT389" s="125">
        <f t="shared" ca="1" si="686"/>
        <v>0</v>
      </c>
      <c r="CU389" s="125">
        <f t="shared" ca="1" si="687"/>
        <v>0</v>
      </c>
      <c r="CV389" s="125">
        <f t="shared" ca="1" si="688"/>
        <v>0</v>
      </c>
      <c r="CW389" s="125">
        <f t="shared" ca="1" si="689"/>
        <v>0</v>
      </c>
      <c r="CX389" s="125">
        <f t="shared" ca="1" si="690"/>
        <v>0</v>
      </c>
      <c r="CY389" s="125">
        <f t="shared" ca="1" si="691"/>
        <v>0</v>
      </c>
      <c r="CZ389" s="125">
        <f t="shared" ca="1" si="692"/>
        <v>0</v>
      </c>
      <c r="DA389" s="341">
        <f t="shared" ca="1" si="693"/>
        <v>0</v>
      </c>
      <c r="DB389" s="606">
        <f t="shared" ca="1" si="694"/>
        <v>0</v>
      </c>
      <c r="DC389" s="606"/>
      <c r="DD389" s="606">
        <f t="shared" ca="1" si="695"/>
        <v>0</v>
      </c>
      <c r="DE389" s="125">
        <f t="shared" ca="1" si="696"/>
        <v>0</v>
      </c>
      <c r="DF389" s="125">
        <f t="shared" ca="1" si="697"/>
        <v>0</v>
      </c>
      <c r="DG389" s="125">
        <f t="shared" ca="1" si="698"/>
        <v>0</v>
      </c>
      <c r="DH389" s="125">
        <f t="shared" ca="1" si="699"/>
        <v>0</v>
      </c>
      <c r="DI389" s="125">
        <f t="shared" ca="1" si="700"/>
        <v>0</v>
      </c>
      <c r="DJ389" s="125">
        <f t="shared" ca="1" si="701"/>
        <v>0</v>
      </c>
      <c r="DK389" s="125">
        <f t="shared" ca="1" si="702"/>
        <v>0</v>
      </c>
      <c r="DL389" s="125">
        <f t="shared" ca="1" si="703"/>
        <v>0</v>
      </c>
      <c r="DM389" s="125">
        <f t="shared" ca="1" si="704"/>
        <v>0</v>
      </c>
      <c r="DN389" s="340" t="str">
        <f t="shared" ref="DN389:DN452" ca="1" si="784">INDIRECT("Відомість!dj"&amp;ROW())</f>
        <v xml:space="preserve">    </v>
      </c>
      <c r="DO389" s="340">
        <f t="shared" ref="DO389:DO452" ca="1" si="785">INDIRECT("Відомість!dk"&amp;ROW())</f>
        <v>0</v>
      </c>
      <c r="DP389" s="340">
        <f t="shared" ref="DP389:DP452" ca="1" si="786">INDIRECT("Відомість!dl"&amp;ROW())</f>
        <v>0</v>
      </c>
      <c r="DQ389" s="340">
        <f t="shared" ref="DQ389:DQ452" ca="1" si="787">INDIRECT("Відомість!dm"&amp;ROW())</f>
        <v>0</v>
      </c>
      <c r="DR389" s="340">
        <f t="shared" ref="DR389:DS452" ca="1" si="788">INDIRECT("Відомість!dn"&amp;ROW())</f>
        <v>0</v>
      </c>
      <c r="DS389" s="340">
        <f t="shared" ref="DS389:DS430" ca="1" si="789">INDIRECT("Відомість!do"&amp;ROW())</f>
        <v>0</v>
      </c>
    </row>
    <row r="390" spans="1:123">
      <c r="A390">
        <f t="shared" ca="1" si="707"/>
        <v>382</v>
      </c>
      <c r="B390">
        <f t="shared" ca="1" si="708"/>
        <v>0</v>
      </c>
      <c r="C390">
        <f t="shared" ca="1" si="709"/>
        <v>0</v>
      </c>
      <c r="D390">
        <f t="shared" ca="1" si="710"/>
        <v>0</v>
      </c>
      <c r="E390">
        <f t="shared" ca="1" si="711"/>
        <v>0</v>
      </c>
      <c r="F390">
        <f t="shared" ca="1" si="712"/>
        <v>0</v>
      </c>
      <c r="G390" s="123" t="str">
        <f t="shared" ca="1" si="705"/>
        <v>0.0.0</v>
      </c>
      <c r="H390" s="123" t="str">
        <f t="shared" ca="1" si="706"/>
        <v>0.0.0</v>
      </c>
      <c r="I390" s="123" t="str">
        <f t="shared" ca="1" si="706"/>
        <v>0.0.0</v>
      </c>
      <c r="J390" s="123" t="str">
        <f t="shared" ca="1" si="706"/>
        <v>0.0.0</v>
      </c>
      <c r="K390" s="123" t="str">
        <f t="shared" ca="1" si="706"/>
        <v>0.0.0</v>
      </c>
      <c r="L390" s="123" t="str">
        <f t="shared" ca="1" si="706"/>
        <v>0.0.0</v>
      </c>
      <c r="M390" s="123" t="str">
        <f t="shared" ca="1" si="706"/>
        <v>0.0.0</v>
      </c>
      <c r="N390" s="123" t="str">
        <f t="shared" ca="1" si="706"/>
        <v>0.0.0</v>
      </c>
      <c r="O390" s="123">
        <f t="shared" ca="1" si="713"/>
        <v>0</v>
      </c>
      <c r="P390" s="123">
        <f t="shared" ca="1" si="714"/>
        <v>0</v>
      </c>
      <c r="Q390" s="123">
        <f t="shared" ca="1" si="715"/>
        <v>0</v>
      </c>
      <c r="R390" s="123">
        <f t="shared" ca="1" si="715"/>
        <v>0</v>
      </c>
      <c r="S390" s="123">
        <f t="shared" ca="1" si="716"/>
        <v>0</v>
      </c>
      <c r="T390" s="123">
        <f t="shared" ca="1" si="717"/>
        <v>0</v>
      </c>
      <c r="U390" s="123">
        <f t="shared" ca="1" si="718"/>
        <v>0</v>
      </c>
      <c r="V390" s="123">
        <f t="shared" ca="1" si="719"/>
        <v>0</v>
      </c>
      <c r="W390" s="123">
        <f t="shared" ca="1" si="720"/>
        <v>0</v>
      </c>
      <c r="X390" s="123">
        <f t="shared" ca="1" si="721"/>
        <v>0</v>
      </c>
      <c r="Y390" s="123">
        <f t="shared" ca="1" si="722"/>
        <v>0</v>
      </c>
      <c r="Z390" s="123">
        <f t="shared" ca="1" si="723"/>
        <v>0</v>
      </c>
      <c r="AA390" s="123">
        <f t="shared" ca="1" si="724"/>
        <v>0</v>
      </c>
      <c r="AB390" s="123">
        <f t="shared" ca="1" si="725"/>
        <v>0</v>
      </c>
      <c r="AC390" s="123">
        <f t="shared" ca="1" si="726"/>
        <v>0</v>
      </c>
      <c r="AD390" s="123">
        <f t="shared" ca="1" si="727"/>
        <v>0</v>
      </c>
      <c r="AE390" s="123">
        <f t="shared" ca="1" si="728"/>
        <v>0</v>
      </c>
      <c r="AF390" s="123">
        <f t="shared" ca="1" si="729"/>
        <v>0</v>
      </c>
      <c r="AG390" s="123">
        <f t="shared" ca="1" si="730"/>
        <v>0</v>
      </c>
      <c r="AH390" s="123">
        <f t="shared" ca="1" si="731"/>
        <v>0</v>
      </c>
      <c r="AI390" s="123">
        <f t="shared" ca="1" si="732"/>
        <v>0</v>
      </c>
      <c r="AJ390" s="123">
        <f t="shared" ca="1" si="733"/>
        <v>0</v>
      </c>
      <c r="AK390" s="123">
        <f t="shared" ca="1" si="734"/>
        <v>0</v>
      </c>
      <c r="AL390" s="123">
        <f t="shared" ca="1" si="735"/>
        <v>0</v>
      </c>
      <c r="AM390" s="123">
        <f t="shared" ca="1" si="736"/>
        <v>0</v>
      </c>
      <c r="AN390" s="123">
        <f t="shared" ca="1" si="737"/>
        <v>0</v>
      </c>
      <c r="AO390" s="123">
        <f t="shared" ca="1" si="738"/>
        <v>0</v>
      </c>
      <c r="AP390" s="123">
        <f t="shared" ca="1" si="739"/>
        <v>0</v>
      </c>
      <c r="AQ390" s="123">
        <f t="shared" ca="1" si="740"/>
        <v>0</v>
      </c>
      <c r="AR390" s="123">
        <f t="shared" ca="1" si="741"/>
        <v>0</v>
      </c>
      <c r="AS390" s="123">
        <f t="shared" ca="1" si="742"/>
        <v>0</v>
      </c>
      <c r="AT390" s="123">
        <f t="shared" ca="1" si="743"/>
        <v>0</v>
      </c>
      <c r="AU390" s="123">
        <f t="shared" ca="1" si="744"/>
        <v>0</v>
      </c>
      <c r="AV390" s="123">
        <f t="shared" ca="1" si="745"/>
        <v>0</v>
      </c>
      <c r="AW390" s="123">
        <f t="shared" ca="1" si="746"/>
        <v>0</v>
      </c>
      <c r="AX390" s="123">
        <f t="shared" ca="1" si="747"/>
        <v>0</v>
      </c>
      <c r="AY390" s="123">
        <f t="shared" ca="1" si="748"/>
        <v>0</v>
      </c>
      <c r="AZ390" s="123">
        <f t="shared" ca="1" si="749"/>
        <v>0</v>
      </c>
      <c r="BA390" s="123">
        <f t="shared" ca="1" si="750"/>
        <v>0</v>
      </c>
      <c r="BB390" s="123">
        <f t="shared" ca="1" si="751"/>
        <v>0</v>
      </c>
      <c r="BC390" s="123">
        <f t="shared" ca="1" si="752"/>
        <v>0</v>
      </c>
      <c r="BD390" s="123">
        <f t="shared" ca="1" si="753"/>
        <v>0</v>
      </c>
      <c r="BE390" s="123">
        <f t="shared" ca="1" si="754"/>
        <v>0</v>
      </c>
      <c r="BF390" s="123">
        <f t="shared" ca="1" si="755"/>
        <v>0</v>
      </c>
      <c r="BG390" s="123">
        <f t="shared" ca="1" si="756"/>
        <v>0</v>
      </c>
      <c r="BH390" s="123">
        <f t="shared" ca="1" si="757"/>
        <v>0</v>
      </c>
      <c r="BI390" s="123">
        <f t="shared" ca="1" si="758"/>
        <v>0</v>
      </c>
      <c r="BJ390" s="123">
        <f t="shared" ca="1" si="759"/>
        <v>0</v>
      </c>
      <c r="BK390" s="123">
        <f t="shared" ca="1" si="760"/>
        <v>0</v>
      </c>
      <c r="BL390" s="123">
        <f t="shared" ca="1" si="761"/>
        <v>0</v>
      </c>
      <c r="BM390" s="123">
        <f t="shared" ca="1" si="762"/>
        <v>0</v>
      </c>
      <c r="BN390" s="123">
        <f t="shared" ca="1" si="763"/>
        <v>0.65</v>
      </c>
      <c r="BO390" s="123">
        <f t="shared" ca="1" si="764"/>
        <v>0</v>
      </c>
      <c r="BP390" s="340">
        <f t="shared" ca="1" si="765"/>
        <v>0</v>
      </c>
      <c r="BQ390" s="123">
        <f t="shared" ca="1" si="766"/>
        <v>0</v>
      </c>
      <c r="BR390" s="123">
        <f t="shared" ca="1" si="767"/>
        <v>0</v>
      </c>
      <c r="BS390" s="123">
        <f t="shared" ca="1" si="768"/>
        <v>0</v>
      </c>
      <c r="BT390" s="123">
        <f t="shared" ca="1" si="769"/>
        <v>0</v>
      </c>
      <c r="BU390" s="123">
        <f t="shared" ca="1" si="770"/>
        <v>0</v>
      </c>
      <c r="BV390" s="123"/>
      <c r="BW390" s="123">
        <f t="shared" ca="1" si="771"/>
        <v>0</v>
      </c>
      <c r="BX390" s="123"/>
      <c r="BY390" s="123">
        <f t="shared" ca="1" si="772"/>
        <v>0</v>
      </c>
      <c r="BZ390" s="123"/>
      <c r="CA390" s="123">
        <f t="shared" ca="1" si="773"/>
        <v>0</v>
      </c>
      <c r="CB390" s="528">
        <f t="shared" ca="1" si="774"/>
        <v>0</v>
      </c>
      <c r="CC390" s="123">
        <f t="shared" ca="1" si="775"/>
        <v>0</v>
      </c>
      <c r="CD390" s="125">
        <f t="shared" ca="1" si="776"/>
        <v>0</v>
      </c>
      <c r="CE390" s="125">
        <f t="shared" ca="1" si="777"/>
        <v>0</v>
      </c>
      <c r="CF390" s="125">
        <f t="shared" ca="1" si="778"/>
        <v>0</v>
      </c>
      <c r="CG390" s="125">
        <f t="shared" ca="1" si="779"/>
        <v>0</v>
      </c>
      <c r="CH390" s="125">
        <f t="shared" ca="1" si="780"/>
        <v>0</v>
      </c>
      <c r="CI390" s="125">
        <f t="shared" ca="1" si="781"/>
        <v>0</v>
      </c>
      <c r="CJ390" s="125">
        <f t="shared" ca="1" si="782"/>
        <v>0</v>
      </c>
      <c r="CK390" s="125">
        <f t="shared" ca="1" si="783"/>
        <v>0</v>
      </c>
      <c r="CL390" s="125">
        <f t="shared" ca="1" si="678"/>
        <v>0</v>
      </c>
      <c r="CM390" s="125">
        <f t="shared" ca="1" si="679"/>
        <v>0</v>
      </c>
      <c r="CN390" s="125">
        <f t="shared" ca="1" si="680"/>
        <v>0</v>
      </c>
      <c r="CO390" s="125">
        <f t="shared" ca="1" si="681"/>
        <v>0</v>
      </c>
      <c r="CP390" s="125">
        <f t="shared" ca="1" si="682"/>
        <v>0</v>
      </c>
      <c r="CQ390" s="125">
        <f t="shared" ca="1" si="683"/>
        <v>0</v>
      </c>
      <c r="CR390" s="125">
        <f t="shared" ca="1" si="684"/>
        <v>0</v>
      </c>
      <c r="CS390" s="125">
        <f t="shared" ca="1" si="685"/>
        <v>0</v>
      </c>
      <c r="CT390" s="125">
        <f t="shared" ca="1" si="686"/>
        <v>0</v>
      </c>
      <c r="CU390" s="125">
        <f t="shared" ca="1" si="687"/>
        <v>0</v>
      </c>
      <c r="CV390" s="125">
        <f t="shared" ca="1" si="688"/>
        <v>0</v>
      </c>
      <c r="CW390" s="125">
        <f t="shared" ca="1" si="689"/>
        <v>0</v>
      </c>
      <c r="CX390" s="125">
        <f t="shared" ca="1" si="690"/>
        <v>0</v>
      </c>
      <c r="CY390" s="125">
        <f t="shared" ca="1" si="691"/>
        <v>0</v>
      </c>
      <c r="CZ390" s="125">
        <f t="shared" ca="1" si="692"/>
        <v>0</v>
      </c>
      <c r="DA390" s="341">
        <f t="shared" ca="1" si="693"/>
        <v>0</v>
      </c>
      <c r="DB390" s="606">
        <f t="shared" ca="1" si="694"/>
        <v>0</v>
      </c>
      <c r="DC390" s="606"/>
      <c r="DD390" s="606">
        <f t="shared" ca="1" si="695"/>
        <v>0</v>
      </c>
      <c r="DE390" s="125">
        <f t="shared" ca="1" si="696"/>
        <v>0</v>
      </c>
      <c r="DF390" s="125">
        <f t="shared" ca="1" si="697"/>
        <v>0</v>
      </c>
      <c r="DG390" s="125">
        <f t="shared" ca="1" si="698"/>
        <v>0</v>
      </c>
      <c r="DH390" s="125">
        <f t="shared" ca="1" si="699"/>
        <v>0</v>
      </c>
      <c r="DI390" s="125">
        <f t="shared" ca="1" si="700"/>
        <v>0</v>
      </c>
      <c r="DJ390" s="125">
        <f t="shared" ca="1" si="701"/>
        <v>0</v>
      </c>
      <c r="DK390" s="125">
        <f t="shared" ca="1" si="702"/>
        <v>0</v>
      </c>
      <c r="DL390" s="125">
        <f t="shared" ca="1" si="703"/>
        <v>0</v>
      </c>
      <c r="DM390" s="125">
        <f t="shared" ca="1" si="704"/>
        <v>0</v>
      </c>
      <c r="DN390" s="340" t="str">
        <f t="shared" ca="1" si="784"/>
        <v xml:space="preserve">    </v>
      </c>
      <c r="DO390" s="340">
        <f t="shared" ca="1" si="785"/>
        <v>0</v>
      </c>
      <c r="DP390" s="340">
        <f t="shared" ca="1" si="786"/>
        <v>0</v>
      </c>
      <c r="DQ390" s="340">
        <f t="shared" ca="1" si="787"/>
        <v>0</v>
      </c>
      <c r="DR390" s="340">
        <f t="shared" ca="1" si="788"/>
        <v>0</v>
      </c>
      <c r="DS390" s="340">
        <f t="shared" ca="1" si="789"/>
        <v>0</v>
      </c>
    </row>
    <row r="391" spans="1:123">
      <c r="A391">
        <f t="shared" ca="1" si="707"/>
        <v>383</v>
      </c>
      <c r="B391">
        <f t="shared" ca="1" si="708"/>
        <v>0</v>
      </c>
      <c r="C391">
        <f t="shared" ca="1" si="709"/>
        <v>0</v>
      </c>
      <c r="D391">
        <f t="shared" ca="1" si="710"/>
        <v>0</v>
      </c>
      <c r="E391">
        <f t="shared" ca="1" si="711"/>
        <v>0</v>
      </c>
      <c r="F391">
        <f t="shared" ca="1" si="712"/>
        <v>0</v>
      </c>
      <c r="G391" s="123" t="str">
        <f t="shared" ca="1" si="705"/>
        <v>0.0.0</v>
      </c>
      <c r="H391" s="123" t="str">
        <f t="shared" ca="1" si="706"/>
        <v>0.0.0</v>
      </c>
      <c r="I391" s="123" t="str">
        <f t="shared" ca="1" si="706"/>
        <v>0.0.0</v>
      </c>
      <c r="J391" s="123" t="str">
        <f t="shared" ca="1" si="706"/>
        <v>0.0.0</v>
      </c>
      <c r="K391" s="123" t="str">
        <f t="shared" ca="1" si="706"/>
        <v>0.0.0</v>
      </c>
      <c r="L391" s="123" t="str">
        <f t="shared" ca="1" si="706"/>
        <v>0.0.0</v>
      </c>
      <c r="M391" s="123" t="str">
        <f t="shared" ca="1" si="706"/>
        <v>0.0.0</v>
      </c>
      <c r="N391" s="123" t="str">
        <f t="shared" ca="1" si="706"/>
        <v>0.0.0</v>
      </c>
      <c r="O391" s="123">
        <f t="shared" ca="1" si="713"/>
        <v>0</v>
      </c>
      <c r="P391" s="123">
        <f t="shared" ca="1" si="714"/>
        <v>0</v>
      </c>
      <c r="Q391" s="123">
        <f t="shared" ca="1" si="715"/>
        <v>0</v>
      </c>
      <c r="R391" s="123">
        <f t="shared" ca="1" si="715"/>
        <v>0</v>
      </c>
      <c r="S391" s="123">
        <f t="shared" ca="1" si="716"/>
        <v>0</v>
      </c>
      <c r="T391" s="123">
        <f t="shared" ca="1" si="717"/>
        <v>0</v>
      </c>
      <c r="U391" s="123">
        <f t="shared" ca="1" si="718"/>
        <v>0</v>
      </c>
      <c r="V391" s="123">
        <f t="shared" ca="1" si="719"/>
        <v>0</v>
      </c>
      <c r="W391" s="123">
        <f t="shared" ca="1" si="720"/>
        <v>0</v>
      </c>
      <c r="X391" s="123">
        <f t="shared" ca="1" si="721"/>
        <v>0</v>
      </c>
      <c r="Y391" s="123">
        <f t="shared" ca="1" si="722"/>
        <v>0</v>
      </c>
      <c r="Z391" s="123">
        <f t="shared" ca="1" si="723"/>
        <v>0</v>
      </c>
      <c r="AA391" s="123">
        <f t="shared" ca="1" si="724"/>
        <v>0</v>
      </c>
      <c r="AB391" s="123">
        <f t="shared" ca="1" si="725"/>
        <v>0</v>
      </c>
      <c r="AC391" s="123">
        <f t="shared" ca="1" si="726"/>
        <v>0</v>
      </c>
      <c r="AD391" s="123">
        <f t="shared" ca="1" si="727"/>
        <v>0</v>
      </c>
      <c r="AE391" s="123">
        <f t="shared" ca="1" si="728"/>
        <v>0</v>
      </c>
      <c r="AF391" s="123">
        <f t="shared" ca="1" si="729"/>
        <v>0</v>
      </c>
      <c r="AG391" s="123">
        <f t="shared" ca="1" si="730"/>
        <v>0</v>
      </c>
      <c r="AH391" s="123">
        <f t="shared" ca="1" si="731"/>
        <v>0</v>
      </c>
      <c r="AI391" s="123">
        <f t="shared" ca="1" si="732"/>
        <v>0</v>
      </c>
      <c r="AJ391" s="123">
        <f t="shared" ca="1" si="733"/>
        <v>0</v>
      </c>
      <c r="AK391" s="123">
        <f t="shared" ca="1" si="734"/>
        <v>0</v>
      </c>
      <c r="AL391" s="123">
        <f t="shared" ca="1" si="735"/>
        <v>0</v>
      </c>
      <c r="AM391" s="123">
        <f t="shared" ca="1" si="736"/>
        <v>0</v>
      </c>
      <c r="AN391" s="123">
        <f t="shared" ca="1" si="737"/>
        <v>0</v>
      </c>
      <c r="AO391" s="123">
        <f t="shared" ca="1" si="738"/>
        <v>0</v>
      </c>
      <c r="AP391" s="123">
        <f t="shared" ca="1" si="739"/>
        <v>0</v>
      </c>
      <c r="AQ391" s="123">
        <f t="shared" ca="1" si="740"/>
        <v>0</v>
      </c>
      <c r="AR391" s="123">
        <f t="shared" ca="1" si="741"/>
        <v>0</v>
      </c>
      <c r="AS391" s="123">
        <f t="shared" ca="1" si="742"/>
        <v>0</v>
      </c>
      <c r="AT391" s="123">
        <f t="shared" ca="1" si="743"/>
        <v>0</v>
      </c>
      <c r="AU391" s="123">
        <f t="shared" ca="1" si="744"/>
        <v>0</v>
      </c>
      <c r="AV391" s="123">
        <f t="shared" ca="1" si="745"/>
        <v>0</v>
      </c>
      <c r="AW391" s="123">
        <f t="shared" ca="1" si="746"/>
        <v>0</v>
      </c>
      <c r="AX391" s="123">
        <f t="shared" ca="1" si="747"/>
        <v>0</v>
      </c>
      <c r="AY391" s="123">
        <f t="shared" ca="1" si="748"/>
        <v>0</v>
      </c>
      <c r="AZ391" s="123">
        <f t="shared" ca="1" si="749"/>
        <v>0</v>
      </c>
      <c r="BA391" s="123">
        <f t="shared" ca="1" si="750"/>
        <v>0</v>
      </c>
      <c r="BB391" s="123">
        <f t="shared" ca="1" si="751"/>
        <v>0</v>
      </c>
      <c r="BC391" s="123">
        <f t="shared" ca="1" si="752"/>
        <v>0</v>
      </c>
      <c r="BD391" s="123">
        <f t="shared" ca="1" si="753"/>
        <v>0</v>
      </c>
      <c r="BE391" s="123">
        <f t="shared" ca="1" si="754"/>
        <v>0</v>
      </c>
      <c r="BF391" s="123">
        <f t="shared" ca="1" si="755"/>
        <v>0</v>
      </c>
      <c r="BG391" s="123">
        <f t="shared" ca="1" si="756"/>
        <v>0</v>
      </c>
      <c r="BH391" s="123">
        <f t="shared" ca="1" si="757"/>
        <v>0</v>
      </c>
      <c r="BI391" s="123">
        <f t="shared" ca="1" si="758"/>
        <v>0</v>
      </c>
      <c r="BJ391" s="123">
        <f t="shared" ca="1" si="759"/>
        <v>0</v>
      </c>
      <c r="BK391" s="123">
        <f t="shared" ca="1" si="760"/>
        <v>0</v>
      </c>
      <c r="BL391" s="123">
        <f t="shared" ca="1" si="761"/>
        <v>0</v>
      </c>
      <c r="BM391" s="123">
        <f t="shared" ca="1" si="762"/>
        <v>0</v>
      </c>
      <c r="BN391" s="123">
        <f t="shared" ca="1" si="763"/>
        <v>0.65</v>
      </c>
      <c r="BO391" s="123">
        <f t="shared" ca="1" si="764"/>
        <v>0</v>
      </c>
      <c r="BP391" s="340">
        <f t="shared" ca="1" si="765"/>
        <v>0</v>
      </c>
      <c r="BQ391" s="123">
        <f t="shared" ca="1" si="766"/>
        <v>0</v>
      </c>
      <c r="BR391" s="123">
        <f t="shared" ca="1" si="767"/>
        <v>0</v>
      </c>
      <c r="BS391" s="123">
        <f t="shared" ca="1" si="768"/>
        <v>0</v>
      </c>
      <c r="BT391" s="123">
        <f t="shared" ca="1" si="769"/>
        <v>0</v>
      </c>
      <c r="BU391" s="123">
        <f t="shared" ca="1" si="770"/>
        <v>0</v>
      </c>
      <c r="BV391" s="123"/>
      <c r="BW391" s="123">
        <f t="shared" ca="1" si="771"/>
        <v>0</v>
      </c>
      <c r="BX391" s="123"/>
      <c r="BY391" s="123">
        <f t="shared" ca="1" si="772"/>
        <v>0</v>
      </c>
      <c r="BZ391" s="123"/>
      <c r="CA391" s="123">
        <f t="shared" ca="1" si="773"/>
        <v>0</v>
      </c>
      <c r="CB391" s="528">
        <f t="shared" ca="1" si="774"/>
        <v>0</v>
      </c>
      <c r="CC391" s="123">
        <f t="shared" ca="1" si="775"/>
        <v>0</v>
      </c>
      <c r="CD391" s="125">
        <f t="shared" ca="1" si="776"/>
        <v>0</v>
      </c>
      <c r="CE391" s="125">
        <f t="shared" ca="1" si="777"/>
        <v>0</v>
      </c>
      <c r="CF391" s="125">
        <f t="shared" ca="1" si="778"/>
        <v>0</v>
      </c>
      <c r="CG391" s="125">
        <f t="shared" ca="1" si="779"/>
        <v>0</v>
      </c>
      <c r="CH391" s="125">
        <f t="shared" ca="1" si="780"/>
        <v>0</v>
      </c>
      <c r="CI391" s="125">
        <f t="shared" ca="1" si="781"/>
        <v>0</v>
      </c>
      <c r="CJ391" s="125">
        <f t="shared" ca="1" si="782"/>
        <v>0</v>
      </c>
      <c r="CK391" s="125">
        <f t="shared" ca="1" si="783"/>
        <v>0</v>
      </c>
      <c r="CL391" s="125">
        <f t="shared" ca="1" si="678"/>
        <v>0</v>
      </c>
      <c r="CM391" s="125">
        <f t="shared" ca="1" si="679"/>
        <v>0</v>
      </c>
      <c r="CN391" s="125">
        <f t="shared" ca="1" si="680"/>
        <v>0</v>
      </c>
      <c r="CO391" s="125">
        <f t="shared" ca="1" si="681"/>
        <v>0</v>
      </c>
      <c r="CP391" s="125">
        <f t="shared" ca="1" si="682"/>
        <v>0</v>
      </c>
      <c r="CQ391" s="125">
        <f t="shared" ca="1" si="683"/>
        <v>0</v>
      </c>
      <c r="CR391" s="125">
        <f t="shared" ca="1" si="684"/>
        <v>0</v>
      </c>
      <c r="CS391" s="125">
        <f t="shared" ca="1" si="685"/>
        <v>0</v>
      </c>
      <c r="CT391" s="125">
        <f t="shared" ca="1" si="686"/>
        <v>0</v>
      </c>
      <c r="CU391" s="125">
        <f t="shared" ca="1" si="687"/>
        <v>0</v>
      </c>
      <c r="CV391" s="125">
        <f t="shared" ca="1" si="688"/>
        <v>0</v>
      </c>
      <c r="CW391" s="125">
        <f t="shared" ca="1" si="689"/>
        <v>0</v>
      </c>
      <c r="CX391" s="125">
        <f t="shared" ca="1" si="690"/>
        <v>0</v>
      </c>
      <c r="CY391" s="125">
        <f t="shared" ca="1" si="691"/>
        <v>0</v>
      </c>
      <c r="CZ391" s="125">
        <f t="shared" ca="1" si="692"/>
        <v>0</v>
      </c>
      <c r="DA391" s="341">
        <f t="shared" ca="1" si="693"/>
        <v>0</v>
      </c>
      <c r="DB391" s="606">
        <f t="shared" ca="1" si="694"/>
        <v>0</v>
      </c>
      <c r="DC391" s="606"/>
      <c r="DD391" s="606">
        <f t="shared" ca="1" si="695"/>
        <v>0</v>
      </c>
      <c r="DE391" s="125">
        <f t="shared" ca="1" si="696"/>
        <v>0</v>
      </c>
      <c r="DF391" s="125">
        <f t="shared" ca="1" si="697"/>
        <v>0</v>
      </c>
      <c r="DG391" s="125">
        <f t="shared" ca="1" si="698"/>
        <v>0</v>
      </c>
      <c r="DH391" s="125">
        <f t="shared" ca="1" si="699"/>
        <v>0</v>
      </c>
      <c r="DI391" s="125">
        <f t="shared" ca="1" si="700"/>
        <v>0</v>
      </c>
      <c r="DJ391" s="125">
        <f t="shared" ca="1" si="701"/>
        <v>0</v>
      </c>
      <c r="DK391" s="125">
        <f t="shared" ca="1" si="702"/>
        <v>0</v>
      </c>
      <c r="DL391" s="125">
        <f t="shared" ca="1" si="703"/>
        <v>0</v>
      </c>
      <c r="DM391" s="125">
        <f t="shared" ca="1" si="704"/>
        <v>0</v>
      </c>
      <c r="DN391" s="340" t="str">
        <f t="shared" ca="1" si="784"/>
        <v xml:space="preserve">    </v>
      </c>
      <c r="DO391" s="340">
        <f t="shared" ca="1" si="785"/>
        <v>0</v>
      </c>
      <c r="DP391" s="340">
        <f t="shared" ca="1" si="786"/>
        <v>0</v>
      </c>
      <c r="DQ391" s="340">
        <f t="shared" ca="1" si="787"/>
        <v>0</v>
      </c>
      <c r="DR391" s="340">
        <f t="shared" ca="1" si="788"/>
        <v>0</v>
      </c>
      <c r="DS391" s="340">
        <f t="shared" ca="1" si="789"/>
        <v>0</v>
      </c>
    </row>
    <row r="392" spans="1:123">
      <c r="A392">
        <f t="shared" ca="1" si="707"/>
        <v>384</v>
      </c>
      <c r="B392">
        <f t="shared" ca="1" si="708"/>
        <v>0</v>
      </c>
      <c r="C392">
        <f t="shared" ca="1" si="709"/>
        <v>0</v>
      </c>
      <c r="D392">
        <f t="shared" ca="1" si="710"/>
        <v>0</v>
      </c>
      <c r="E392">
        <f t="shared" ca="1" si="711"/>
        <v>0</v>
      </c>
      <c r="F392">
        <f t="shared" ca="1" si="712"/>
        <v>0</v>
      </c>
      <c r="G392" s="123" t="str">
        <f t="shared" ca="1" si="705"/>
        <v>0.0.0</v>
      </c>
      <c r="H392" s="123" t="str">
        <f t="shared" ca="1" si="706"/>
        <v>0.0.0</v>
      </c>
      <c r="I392" s="123" t="str">
        <f t="shared" ca="1" si="706"/>
        <v>0.0.0</v>
      </c>
      <c r="J392" s="123" t="str">
        <f t="shared" ca="1" si="706"/>
        <v>0.0.0</v>
      </c>
      <c r="K392" s="123" t="str">
        <f t="shared" ca="1" si="706"/>
        <v>0.0.0</v>
      </c>
      <c r="L392" s="123" t="str">
        <f t="shared" ca="1" si="706"/>
        <v>0.0.0</v>
      </c>
      <c r="M392" s="123" t="str">
        <f t="shared" ca="1" si="706"/>
        <v>0.0.0</v>
      </c>
      <c r="N392" s="123" t="str">
        <f t="shared" ca="1" si="706"/>
        <v>0.0.0</v>
      </c>
      <c r="O392" s="123">
        <f t="shared" ca="1" si="713"/>
        <v>0</v>
      </c>
      <c r="P392" s="123">
        <f t="shared" ca="1" si="714"/>
        <v>0</v>
      </c>
      <c r="Q392" s="123">
        <f t="shared" ca="1" si="715"/>
        <v>0</v>
      </c>
      <c r="R392" s="123">
        <f t="shared" ca="1" si="715"/>
        <v>0</v>
      </c>
      <c r="S392" s="123">
        <f t="shared" ca="1" si="716"/>
        <v>0</v>
      </c>
      <c r="T392" s="123">
        <f t="shared" ca="1" si="717"/>
        <v>0</v>
      </c>
      <c r="U392" s="123">
        <f t="shared" ca="1" si="718"/>
        <v>0</v>
      </c>
      <c r="V392" s="123">
        <f t="shared" ca="1" si="719"/>
        <v>0</v>
      </c>
      <c r="W392" s="123">
        <f t="shared" ca="1" si="720"/>
        <v>0</v>
      </c>
      <c r="X392" s="123">
        <f t="shared" ca="1" si="721"/>
        <v>0</v>
      </c>
      <c r="Y392" s="123">
        <f t="shared" ca="1" si="722"/>
        <v>0</v>
      </c>
      <c r="Z392" s="123">
        <f t="shared" ca="1" si="723"/>
        <v>0</v>
      </c>
      <c r="AA392" s="123">
        <f t="shared" ca="1" si="724"/>
        <v>0</v>
      </c>
      <c r="AB392" s="123">
        <f t="shared" ca="1" si="725"/>
        <v>0</v>
      </c>
      <c r="AC392" s="123">
        <f t="shared" ca="1" si="726"/>
        <v>0</v>
      </c>
      <c r="AD392" s="123">
        <f t="shared" ca="1" si="727"/>
        <v>0</v>
      </c>
      <c r="AE392" s="123">
        <f t="shared" ca="1" si="728"/>
        <v>0</v>
      </c>
      <c r="AF392" s="123">
        <f t="shared" ca="1" si="729"/>
        <v>0</v>
      </c>
      <c r="AG392" s="123">
        <f t="shared" ca="1" si="730"/>
        <v>0</v>
      </c>
      <c r="AH392" s="123">
        <f t="shared" ca="1" si="731"/>
        <v>0</v>
      </c>
      <c r="AI392" s="123">
        <f t="shared" ca="1" si="732"/>
        <v>0</v>
      </c>
      <c r="AJ392" s="123">
        <f t="shared" ca="1" si="733"/>
        <v>0</v>
      </c>
      <c r="AK392" s="123">
        <f t="shared" ca="1" si="734"/>
        <v>0</v>
      </c>
      <c r="AL392" s="123">
        <f t="shared" ca="1" si="735"/>
        <v>0</v>
      </c>
      <c r="AM392" s="123">
        <f t="shared" ca="1" si="736"/>
        <v>0</v>
      </c>
      <c r="AN392" s="123">
        <f t="shared" ca="1" si="737"/>
        <v>0</v>
      </c>
      <c r="AO392" s="123">
        <f t="shared" ca="1" si="738"/>
        <v>0</v>
      </c>
      <c r="AP392" s="123">
        <f t="shared" ca="1" si="739"/>
        <v>0</v>
      </c>
      <c r="AQ392" s="123">
        <f t="shared" ca="1" si="740"/>
        <v>0</v>
      </c>
      <c r="AR392" s="123">
        <f t="shared" ca="1" si="741"/>
        <v>0</v>
      </c>
      <c r="AS392" s="123">
        <f t="shared" ca="1" si="742"/>
        <v>0</v>
      </c>
      <c r="AT392" s="123">
        <f t="shared" ca="1" si="743"/>
        <v>0</v>
      </c>
      <c r="AU392" s="123">
        <f t="shared" ca="1" si="744"/>
        <v>0</v>
      </c>
      <c r="AV392" s="123">
        <f t="shared" ca="1" si="745"/>
        <v>0</v>
      </c>
      <c r="AW392" s="123">
        <f t="shared" ca="1" si="746"/>
        <v>0</v>
      </c>
      <c r="AX392" s="123">
        <f t="shared" ca="1" si="747"/>
        <v>0</v>
      </c>
      <c r="AY392" s="123">
        <f t="shared" ca="1" si="748"/>
        <v>0</v>
      </c>
      <c r="AZ392" s="123">
        <f t="shared" ca="1" si="749"/>
        <v>0</v>
      </c>
      <c r="BA392" s="123">
        <f t="shared" ca="1" si="750"/>
        <v>0</v>
      </c>
      <c r="BB392" s="123">
        <f t="shared" ca="1" si="751"/>
        <v>0</v>
      </c>
      <c r="BC392" s="123">
        <f t="shared" ca="1" si="752"/>
        <v>0</v>
      </c>
      <c r="BD392" s="123">
        <f t="shared" ca="1" si="753"/>
        <v>0</v>
      </c>
      <c r="BE392" s="123">
        <f t="shared" ca="1" si="754"/>
        <v>0</v>
      </c>
      <c r="BF392" s="123">
        <f t="shared" ca="1" si="755"/>
        <v>0</v>
      </c>
      <c r="BG392" s="123">
        <f t="shared" ca="1" si="756"/>
        <v>0</v>
      </c>
      <c r="BH392" s="123">
        <f t="shared" ca="1" si="757"/>
        <v>0</v>
      </c>
      <c r="BI392" s="123">
        <f t="shared" ca="1" si="758"/>
        <v>0</v>
      </c>
      <c r="BJ392" s="123">
        <f t="shared" ca="1" si="759"/>
        <v>0</v>
      </c>
      <c r="BK392" s="123">
        <f t="shared" ca="1" si="760"/>
        <v>0</v>
      </c>
      <c r="BL392" s="123">
        <f t="shared" ca="1" si="761"/>
        <v>0</v>
      </c>
      <c r="BM392" s="123">
        <f t="shared" ca="1" si="762"/>
        <v>0</v>
      </c>
      <c r="BN392" s="123">
        <f t="shared" ca="1" si="763"/>
        <v>0.65</v>
      </c>
      <c r="BO392" s="123">
        <f t="shared" ca="1" si="764"/>
        <v>0</v>
      </c>
      <c r="BP392" s="340">
        <f t="shared" ca="1" si="765"/>
        <v>0</v>
      </c>
      <c r="BQ392" s="123">
        <f t="shared" ca="1" si="766"/>
        <v>0</v>
      </c>
      <c r="BR392" s="123">
        <f t="shared" ca="1" si="767"/>
        <v>0</v>
      </c>
      <c r="BS392" s="123">
        <f t="shared" ca="1" si="768"/>
        <v>0</v>
      </c>
      <c r="BT392" s="123">
        <f t="shared" ca="1" si="769"/>
        <v>0</v>
      </c>
      <c r="BU392" s="123">
        <f t="shared" ca="1" si="770"/>
        <v>0</v>
      </c>
      <c r="BV392" s="123"/>
      <c r="BW392" s="123">
        <f t="shared" ca="1" si="771"/>
        <v>0</v>
      </c>
      <c r="BX392" s="123"/>
      <c r="BY392" s="123">
        <f t="shared" ca="1" si="772"/>
        <v>0</v>
      </c>
      <c r="BZ392" s="123"/>
      <c r="CA392" s="123">
        <f t="shared" ca="1" si="773"/>
        <v>0</v>
      </c>
      <c r="CB392" s="528">
        <f t="shared" ca="1" si="774"/>
        <v>0</v>
      </c>
      <c r="CC392" s="123">
        <f t="shared" ca="1" si="775"/>
        <v>0</v>
      </c>
      <c r="CD392" s="125">
        <f t="shared" ca="1" si="776"/>
        <v>0</v>
      </c>
      <c r="CE392" s="125">
        <f t="shared" ca="1" si="777"/>
        <v>0</v>
      </c>
      <c r="CF392" s="125">
        <f t="shared" ca="1" si="778"/>
        <v>0</v>
      </c>
      <c r="CG392" s="125">
        <f t="shared" ca="1" si="779"/>
        <v>0</v>
      </c>
      <c r="CH392" s="125">
        <f t="shared" ca="1" si="780"/>
        <v>0</v>
      </c>
      <c r="CI392" s="125">
        <f t="shared" ca="1" si="781"/>
        <v>0</v>
      </c>
      <c r="CJ392" s="125">
        <f t="shared" ca="1" si="782"/>
        <v>0</v>
      </c>
      <c r="CK392" s="125">
        <f t="shared" ca="1" si="783"/>
        <v>0</v>
      </c>
      <c r="CL392" s="125">
        <f t="shared" ca="1" si="678"/>
        <v>0</v>
      </c>
      <c r="CM392" s="125">
        <f t="shared" ca="1" si="679"/>
        <v>0</v>
      </c>
      <c r="CN392" s="125">
        <f t="shared" ca="1" si="680"/>
        <v>0</v>
      </c>
      <c r="CO392" s="125">
        <f t="shared" ca="1" si="681"/>
        <v>0</v>
      </c>
      <c r="CP392" s="125">
        <f t="shared" ca="1" si="682"/>
        <v>0</v>
      </c>
      <c r="CQ392" s="125">
        <f t="shared" ca="1" si="683"/>
        <v>0</v>
      </c>
      <c r="CR392" s="125">
        <f t="shared" ca="1" si="684"/>
        <v>0</v>
      </c>
      <c r="CS392" s="125">
        <f t="shared" ca="1" si="685"/>
        <v>0</v>
      </c>
      <c r="CT392" s="125">
        <f t="shared" ca="1" si="686"/>
        <v>0</v>
      </c>
      <c r="CU392" s="125">
        <f t="shared" ca="1" si="687"/>
        <v>0</v>
      </c>
      <c r="CV392" s="125">
        <f t="shared" ca="1" si="688"/>
        <v>0</v>
      </c>
      <c r="CW392" s="125">
        <f t="shared" ca="1" si="689"/>
        <v>0</v>
      </c>
      <c r="CX392" s="125">
        <f t="shared" ca="1" si="690"/>
        <v>0</v>
      </c>
      <c r="CY392" s="125">
        <f t="shared" ca="1" si="691"/>
        <v>0</v>
      </c>
      <c r="CZ392" s="125">
        <f t="shared" ca="1" si="692"/>
        <v>0</v>
      </c>
      <c r="DA392" s="341">
        <f t="shared" ca="1" si="693"/>
        <v>0</v>
      </c>
      <c r="DB392" s="606">
        <f t="shared" ca="1" si="694"/>
        <v>0</v>
      </c>
      <c r="DC392" s="606"/>
      <c r="DD392" s="606">
        <f t="shared" ca="1" si="695"/>
        <v>0</v>
      </c>
      <c r="DE392" s="125">
        <f t="shared" ca="1" si="696"/>
        <v>0</v>
      </c>
      <c r="DF392" s="125">
        <f t="shared" ca="1" si="697"/>
        <v>0</v>
      </c>
      <c r="DG392" s="125">
        <f t="shared" ca="1" si="698"/>
        <v>0</v>
      </c>
      <c r="DH392" s="125">
        <f t="shared" ca="1" si="699"/>
        <v>0</v>
      </c>
      <c r="DI392" s="125">
        <f t="shared" ca="1" si="700"/>
        <v>0</v>
      </c>
      <c r="DJ392" s="125">
        <f t="shared" ca="1" si="701"/>
        <v>0</v>
      </c>
      <c r="DK392" s="125">
        <f t="shared" ca="1" si="702"/>
        <v>0</v>
      </c>
      <c r="DL392" s="125">
        <f t="shared" ca="1" si="703"/>
        <v>0</v>
      </c>
      <c r="DM392" s="125">
        <f t="shared" ca="1" si="704"/>
        <v>0</v>
      </c>
      <c r="DN392" s="340" t="str">
        <f t="shared" ca="1" si="784"/>
        <v xml:space="preserve">    </v>
      </c>
      <c r="DO392" s="340">
        <f t="shared" ca="1" si="785"/>
        <v>0</v>
      </c>
      <c r="DP392" s="340">
        <f t="shared" ca="1" si="786"/>
        <v>0</v>
      </c>
      <c r="DQ392" s="340">
        <f t="shared" ca="1" si="787"/>
        <v>0</v>
      </c>
      <c r="DR392" s="340">
        <f t="shared" ca="1" si="788"/>
        <v>0</v>
      </c>
      <c r="DS392" s="340">
        <f t="shared" ca="1" si="789"/>
        <v>0</v>
      </c>
    </row>
    <row r="393" spans="1:123">
      <c r="A393">
        <f t="shared" ca="1" si="707"/>
        <v>385</v>
      </c>
      <c r="B393">
        <f t="shared" ca="1" si="708"/>
        <v>0</v>
      </c>
      <c r="C393">
        <f t="shared" ca="1" si="709"/>
        <v>0</v>
      </c>
      <c r="D393">
        <f t="shared" ca="1" si="710"/>
        <v>0</v>
      </c>
      <c r="E393">
        <f t="shared" ca="1" si="711"/>
        <v>0</v>
      </c>
      <c r="F393">
        <f t="shared" ca="1" si="712"/>
        <v>0</v>
      </c>
      <c r="G393" s="123" t="str">
        <f t="shared" ca="1" si="705"/>
        <v>0.0.0</v>
      </c>
      <c r="H393" s="123" t="str">
        <f t="shared" ca="1" si="706"/>
        <v>0.0.0</v>
      </c>
      <c r="I393" s="123" t="str">
        <f t="shared" ca="1" si="706"/>
        <v>0.0.0</v>
      </c>
      <c r="J393" s="123" t="str">
        <f t="shared" ca="1" si="706"/>
        <v>0.0.0</v>
      </c>
      <c r="K393" s="123" t="str">
        <f t="shared" ca="1" si="706"/>
        <v>0.0.0</v>
      </c>
      <c r="L393" s="123" t="str">
        <f t="shared" ca="1" si="706"/>
        <v>0.0.0</v>
      </c>
      <c r="M393" s="123" t="str">
        <f t="shared" ca="1" si="706"/>
        <v>0.0.0</v>
      </c>
      <c r="N393" s="123" t="str">
        <f t="shared" ca="1" si="706"/>
        <v>0.0.0</v>
      </c>
      <c r="O393" s="123">
        <f t="shared" ca="1" si="713"/>
        <v>0</v>
      </c>
      <c r="P393" s="123">
        <f t="shared" ca="1" si="714"/>
        <v>0</v>
      </c>
      <c r="Q393" s="123">
        <f t="shared" ca="1" si="715"/>
        <v>0</v>
      </c>
      <c r="R393" s="123">
        <f t="shared" ca="1" si="715"/>
        <v>0</v>
      </c>
      <c r="S393" s="123">
        <f t="shared" ca="1" si="716"/>
        <v>0</v>
      </c>
      <c r="T393" s="123">
        <f t="shared" ca="1" si="717"/>
        <v>0</v>
      </c>
      <c r="U393" s="123">
        <f t="shared" ca="1" si="718"/>
        <v>0</v>
      </c>
      <c r="V393" s="123">
        <f t="shared" ca="1" si="719"/>
        <v>0</v>
      </c>
      <c r="W393" s="123">
        <f t="shared" ca="1" si="720"/>
        <v>0</v>
      </c>
      <c r="X393" s="123">
        <f t="shared" ca="1" si="721"/>
        <v>0</v>
      </c>
      <c r="Y393" s="123">
        <f t="shared" ca="1" si="722"/>
        <v>0</v>
      </c>
      <c r="Z393" s="123">
        <f t="shared" ca="1" si="723"/>
        <v>0</v>
      </c>
      <c r="AA393" s="123">
        <f t="shared" ca="1" si="724"/>
        <v>0</v>
      </c>
      <c r="AB393" s="123">
        <f t="shared" ca="1" si="725"/>
        <v>0</v>
      </c>
      <c r="AC393" s="123">
        <f t="shared" ca="1" si="726"/>
        <v>0</v>
      </c>
      <c r="AD393" s="123">
        <f t="shared" ca="1" si="727"/>
        <v>0</v>
      </c>
      <c r="AE393" s="123">
        <f t="shared" ca="1" si="728"/>
        <v>0</v>
      </c>
      <c r="AF393" s="123">
        <f t="shared" ca="1" si="729"/>
        <v>0</v>
      </c>
      <c r="AG393" s="123">
        <f t="shared" ca="1" si="730"/>
        <v>0</v>
      </c>
      <c r="AH393" s="123">
        <f t="shared" ca="1" si="731"/>
        <v>0</v>
      </c>
      <c r="AI393" s="123">
        <f t="shared" ca="1" si="732"/>
        <v>0</v>
      </c>
      <c r="AJ393" s="123">
        <f t="shared" ca="1" si="733"/>
        <v>0</v>
      </c>
      <c r="AK393" s="123">
        <f t="shared" ca="1" si="734"/>
        <v>0</v>
      </c>
      <c r="AL393" s="123">
        <f t="shared" ca="1" si="735"/>
        <v>0</v>
      </c>
      <c r="AM393" s="123">
        <f t="shared" ca="1" si="736"/>
        <v>0</v>
      </c>
      <c r="AN393" s="123">
        <f t="shared" ca="1" si="737"/>
        <v>0</v>
      </c>
      <c r="AO393" s="123">
        <f t="shared" ca="1" si="738"/>
        <v>0</v>
      </c>
      <c r="AP393" s="123">
        <f t="shared" ca="1" si="739"/>
        <v>0</v>
      </c>
      <c r="AQ393" s="123">
        <f t="shared" ca="1" si="740"/>
        <v>0</v>
      </c>
      <c r="AR393" s="123">
        <f t="shared" ca="1" si="741"/>
        <v>0</v>
      </c>
      <c r="AS393" s="123">
        <f t="shared" ca="1" si="742"/>
        <v>0</v>
      </c>
      <c r="AT393" s="123">
        <f t="shared" ca="1" si="743"/>
        <v>0</v>
      </c>
      <c r="AU393" s="123">
        <f t="shared" ca="1" si="744"/>
        <v>0</v>
      </c>
      <c r="AV393" s="123">
        <f t="shared" ca="1" si="745"/>
        <v>0</v>
      </c>
      <c r="AW393" s="123">
        <f t="shared" ca="1" si="746"/>
        <v>0</v>
      </c>
      <c r="AX393" s="123">
        <f t="shared" ca="1" si="747"/>
        <v>0</v>
      </c>
      <c r="AY393" s="123">
        <f t="shared" ca="1" si="748"/>
        <v>0</v>
      </c>
      <c r="AZ393" s="123">
        <f t="shared" ca="1" si="749"/>
        <v>0</v>
      </c>
      <c r="BA393" s="123">
        <f t="shared" ca="1" si="750"/>
        <v>0</v>
      </c>
      <c r="BB393" s="123">
        <f t="shared" ca="1" si="751"/>
        <v>0</v>
      </c>
      <c r="BC393" s="123">
        <f t="shared" ca="1" si="752"/>
        <v>0</v>
      </c>
      <c r="BD393" s="123">
        <f t="shared" ca="1" si="753"/>
        <v>0</v>
      </c>
      <c r="BE393" s="123">
        <f t="shared" ca="1" si="754"/>
        <v>0</v>
      </c>
      <c r="BF393" s="123">
        <f t="shared" ca="1" si="755"/>
        <v>0</v>
      </c>
      <c r="BG393" s="123">
        <f t="shared" ca="1" si="756"/>
        <v>0</v>
      </c>
      <c r="BH393" s="123">
        <f t="shared" ca="1" si="757"/>
        <v>0</v>
      </c>
      <c r="BI393" s="123">
        <f t="shared" ca="1" si="758"/>
        <v>0</v>
      </c>
      <c r="BJ393" s="123">
        <f t="shared" ca="1" si="759"/>
        <v>0</v>
      </c>
      <c r="BK393" s="123">
        <f t="shared" ca="1" si="760"/>
        <v>0</v>
      </c>
      <c r="BL393" s="123">
        <f t="shared" ca="1" si="761"/>
        <v>0</v>
      </c>
      <c r="BM393" s="123">
        <f t="shared" ca="1" si="762"/>
        <v>0</v>
      </c>
      <c r="BN393" s="123">
        <f t="shared" ca="1" si="763"/>
        <v>0.65</v>
      </c>
      <c r="BO393" s="123">
        <f t="shared" ca="1" si="764"/>
        <v>0</v>
      </c>
      <c r="BP393" s="340">
        <f t="shared" ca="1" si="765"/>
        <v>0</v>
      </c>
      <c r="BQ393" s="123">
        <f t="shared" ca="1" si="766"/>
        <v>0</v>
      </c>
      <c r="BR393" s="123">
        <f t="shared" ca="1" si="767"/>
        <v>0</v>
      </c>
      <c r="BS393" s="123">
        <f t="shared" ca="1" si="768"/>
        <v>0</v>
      </c>
      <c r="BT393" s="123">
        <f t="shared" ca="1" si="769"/>
        <v>0</v>
      </c>
      <c r="BU393" s="123">
        <f t="shared" ca="1" si="770"/>
        <v>0</v>
      </c>
      <c r="BV393" s="123"/>
      <c r="BW393" s="123">
        <f t="shared" ca="1" si="771"/>
        <v>0</v>
      </c>
      <c r="BX393" s="123"/>
      <c r="BY393" s="123">
        <f t="shared" ca="1" si="772"/>
        <v>0</v>
      </c>
      <c r="BZ393" s="123"/>
      <c r="CA393" s="123">
        <f t="shared" ca="1" si="773"/>
        <v>0</v>
      </c>
      <c r="CB393" s="528">
        <f t="shared" ca="1" si="774"/>
        <v>0</v>
      </c>
      <c r="CC393" s="123">
        <f t="shared" ca="1" si="775"/>
        <v>0</v>
      </c>
      <c r="CD393" s="125">
        <f t="shared" ca="1" si="776"/>
        <v>0</v>
      </c>
      <c r="CE393" s="125">
        <f t="shared" ca="1" si="777"/>
        <v>0</v>
      </c>
      <c r="CF393" s="125">
        <f t="shared" ca="1" si="778"/>
        <v>0</v>
      </c>
      <c r="CG393" s="125">
        <f t="shared" ca="1" si="779"/>
        <v>0</v>
      </c>
      <c r="CH393" s="125">
        <f t="shared" ca="1" si="780"/>
        <v>0</v>
      </c>
      <c r="CI393" s="125">
        <f t="shared" ca="1" si="781"/>
        <v>0</v>
      </c>
      <c r="CJ393" s="125">
        <f t="shared" ca="1" si="782"/>
        <v>0</v>
      </c>
      <c r="CK393" s="125">
        <f t="shared" ca="1" si="783"/>
        <v>0</v>
      </c>
      <c r="CL393" s="125">
        <f t="shared" ca="1" si="678"/>
        <v>0</v>
      </c>
      <c r="CM393" s="125">
        <f t="shared" ca="1" si="679"/>
        <v>0</v>
      </c>
      <c r="CN393" s="125">
        <f t="shared" ca="1" si="680"/>
        <v>0</v>
      </c>
      <c r="CO393" s="125">
        <f t="shared" ca="1" si="681"/>
        <v>0</v>
      </c>
      <c r="CP393" s="125">
        <f t="shared" ca="1" si="682"/>
        <v>0</v>
      </c>
      <c r="CQ393" s="125">
        <f t="shared" ca="1" si="683"/>
        <v>0</v>
      </c>
      <c r="CR393" s="125">
        <f t="shared" ca="1" si="684"/>
        <v>0</v>
      </c>
      <c r="CS393" s="125">
        <f t="shared" ca="1" si="685"/>
        <v>0</v>
      </c>
      <c r="CT393" s="125">
        <f t="shared" ca="1" si="686"/>
        <v>0</v>
      </c>
      <c r="CU393" s="125">
        <f t="shared" ca="1" si="687"/>
        <v>0</v>
      </c>
      <c r="CV393" s="125">
        <f t="shared" ca="1" si="688"/>
        <v>0</v>
      </c>
      <c r="CW393" s="125">
        <f t="shared" ca="1" si="689"/>
        <v>0</v>
      </c>
      <c r="CX393" s="125">
        <f t="shared" ca="1" si="690"/>
        <v>0</v>
      </c>
      <c r="CY393" s="125">
        <f t="shared" ca="1" si="691"/>
        <v>0</v>
      </c>
      <c r="CZ393" s="125">
        <f t="shared" ca="1" si="692"/>
        <v>0</v>
      </c>
      <c r="DA393" s="341">
        <f t="shared" ca="1" si="693"/>
        <v>0</v>
      </c>
      <c r="DB393" s="606">
        <f t="shared" ca="1" si="694"/>
        <v>0</v>
      </c>
      <c r="DC393" s="606"/>
      <c r="DD393" s="606">
        <f t="shared" ca="1" si="695"/>
        <v>0</v>
      </c>
      <c r="DE393" s="125">
        <f t="shared" ca="1" si="696"/>
        <v>0</v>
      </c>
      <c r="DF393" s="125">
        <f t="shared" ca="1" si="697"/>
        <v>0</v>
      </c>
      <c r="DG393" s="125">
        <f t="shared" ca="1" si="698"/>
        <v>0</v>
      </c>
      <c r="DH393" s="125">
        <f t="shared" ca="1" si="699"/>
        <v>0</v>
      </c>
      <c r="DI393" s="125">
        <f t="shared" ca="1" si="700"/>
        <v>0</v>
      </c>
      <c r="DJ393" s="125">
        <f t="shared" ca="1" si="701"/>
        <v>0</v>
      </c>
      <c r="DK393" s="125">
        <f t="shared" ca="1" si="702"/>
        <v>0</v>
      </c>
      <c r="DL393" s="125">
        <f t="shared" ca="1" si="703"/>
        <v>0</v>
      </c>
      <c r="DM393" s="125">
        <f t="shared" ca="1" si="704"/>
        <v>0</v>
      </c>
      <c r="DN393" s="340" t="str">
        <f t="shared" ca="1" si="784"/>
        <v xml:space="preserve">    </v>
      </c>
      <c r="DO393" s="340">
        <f t="shared" ca="1" si="785"/>
        <v>0</v>
      </c>
      <c r="DP393" s="340">
        <f t="shared" ca="1" si="786"/>
        <v>0</v>
      </c>
      <c r="DQ393" s="340">
        <f t="shared" ca="1" si="787"/>
        <v>0</v>
      </c>
      <c r="DR393" s="340">
        <f t="shared" ca="1" si="788"/>
        <v>0</v>
      </c>
      <c r="DS393" s="340">
        <f t="shared" ca="1" si="789"/>
        <v>0</v>
      </c>
    </row>
    <row r="394" spans="1:123">
      <c r="A394">
        <f t="shared" ca="1" si="707"/>
        <v>386</v>
      </c>
      <c r="B394">
        <f t="shared" ca="1" si="708"/>
        <v>0</v>
      </c>
      <c r="C394">
        <f t="shared" ca="1" si="709"/>
        <v>0</v>
      </c>
      <c r="D394">
        <f t="shared" ca="1" si="710"/>
        <v>0</v>
      </c>
      <c r="E394">
        <f t="shared" ca="1" si="711"/>
        <v>0</v>
      </c>
      <c r="F394">
        <f t="shared" ca="1" si="712"/>
        <v>0</v>
      </c>
      <c r="G394" s="123" t="str">
        <f t="shared" ca="1" si="705"/>
        <v>0.0.0</v>
      </c>
      <c r="H394" s="123" t="str">
        <f t="shared" ca="1" si="706"/>
        <v>0.0.0</v>
      </c>
      <c r="I394" s="123" t="str">
        <f t="shared" ca="1" si="706"/>
        <v>0.0.0</v>
      </c>
      <c r="J394" s="123" t="str">
        <f t="shared" ca="1" si="706"/>
        <v>0.0.0</v>
      </c>
      <c r="K394" s="123" t="str">
        <f t="shared" ca="1" si="706"/>
        <v>0.0.0</v>
      </c>
      <c r="L394" s="123" t="str">
        <f t="shared" ca="1" si="706"/>
        <v>0.0.0</v>
      </c>
      <c r="M394" s="123" t="str">
        <f t="shared" ca="1" si="706"/>
        <v>0.0.0</v>
      </c>
      <c r="N394" s="123" t="str">
        <f t="shared" ca="1" si="706"/>
        <v>0.0.0</v>
      </c>
      <c r="O394" s="123">
        <f t="shared" ca="1" si="713"/>
        <v>0</v>
      </c>
      <c r="P394" s="123">
        <f t="shared" ca="1" si="714"/>
        <v>0</v>
      </c>
      <c r="Q394" s="123">
        <f t="shared" ca="1" si="715"/>
        <v>0</v>
      </c>
      <c r="R394" s="123">
        <f t="shared" ca="1" si="715"/>
        <v>0</v>
      </c>
      <c r="S394" s="123">
        <f t="shared" ca="1" si="716"/>
        <v>0</v>
      </c>
      <c r="T394" s="123">
        <f t="shared" ca="1" si="717"/>
        <v>0</v>
      </c>
      <c r="U394" s="123">
        <f t="shared" ca="1" si="718"/>
        <v>0</v>
      </c>
      <c r="V394" s="123">
        <f t="shared" ca="1" si="719"/>
        <v>0</v>
      </c>
      <c r="W394" s="123">
        <f t="shared" ca="1" si="720"/>
        <v>0</v>
      </c>
      <c r="X394" s="123">
        <f t="shared" ca="1" si="721"/>
        <v>0</v>
      </c>
      <c r="Y394" s="123">
        <f t="shared" ca="1" si="722"/>
        <v>0</v>
      </c>
      <c r="Z394" s="123">
        <f t="shared" ca="1" si="723"/>
        <v>0</v>
      </c>
      <c r="AA394" s="123">
        <f t="shared" ca="1" si="724"/>
        <v>0</v>
      </c>
      <c r="AB394" s="123">
        <f t="shared" ca="1" si="725"/>
        <v>0</v>
      </c>
      <c r="AC394" s="123">
        <f t="shared" ca="1" si="726"/>
        <v>0</v>
      </c>
      <c r="AD394" s="123">
        <f t="shared" ca="1" si="727"/>
        <v>0</v>
      </c>
      <c r="AE394" s="123">
        <f t="shared" ca="1" si="728"/>
        <v>0</v>
      </c>
      <c r="AF394" s="123">
        <f t="shared" ca="1" si="729"/>
        <v>0</v>
      </c>
      <c r="AG394" s="123">
        <f t="shared" ca="1" si="730"/>
        <v>0</v>
      </c>
      <c r="AH394" s="123">
        <f t="shared" ca="1" si="731"/>
        <v>0</v>
      </c>
      <c r="AI394" s="123">
        <f t="shared" ca="1" si="732"/>
        <v>0</v>
      </c>
      <c r="AJ394" s="123">
        <f t="shared" ca="1" si="733"/>
        <v>0</v>
      </c>
      <c r="AK394" s="123">
        <f t="shared" ca="1" si="734"/>
        <v>0</v>
      </c>
      <c r="AL394" s="123">
        <f t="shared" ca="1" si="735"/>
        <v>0</v>
      </c>
      <c r="AM394" s="123">
        <f t="shared" ca="1" si="736"/>
        <v>0</v>
      </c>
      <c r="AN394" s="123">
        <f t="shared" ca="1" si="737"/>
        <v>0</v>
      </c>
      <c r="AO394" s="123">
        <f t="shared" ca="1" si="738"/>
        <v>0</v>
      </c>
      <c r="AP394" s="123">
        <f t="shared" ca="1" si="739"/>
        <v>0</v>
      </c>
      <c r="AQ394" s="123">
        <f t="shared" ca="1" si="740"/>
        <v>0</v>
      </c>
      <c r="AR394" s="123">
        <f t="shared" ca="1" si="741"/>
        <v>0</v>
      </c>
      <c r="AS394" s="123">
        <f t="shared" ca="1" si="742"/>
        <v>0</v>
      </c>
      <c r="AT394" s="123">
        <f t="shared" ca="1" si="743"/>
        <v>0</v>
      </c>
      <c r="AU394" s="123">
        <f t="shared" ca="1" si="744"/>
        <v>0</v>
      </c>
      <c r="AV394" s="123">
        <f t="shared" ca="1" si="745"/>
        <v>0</v>
      </c>
      <c r="AW394" s="123">
        <f t="shared" ca="1" si="746"/>
        <v>0</v>
      </c>
      <c r="AX394" s="123">
        <f t="shared" ca="1" si="747"/>
        <v>0</v>
      </c>
      <c r="AY394" s="123">
        <f t="shared" ca="1" si="748"/>
        <v>0</v>
      </c>
      <c r="AZ394" s="123">
        <f t="shared" ca="1" si="749"/>
        <v>0</v>
      </c>
      <c r="BA394" s="123">
        <f t="shared" ca="1" si="750"/>
        <v>0</v>
      </c>
      <c r="BB394" s="123">
        <f t="shared" ca="1" si="751"/>
        <v>0</v>
      </c>
      <c r="BC394" s="123">
        <f t="shared" ca="1" si="752"/>
        <v>0</v>
      </c>
      <c r="BD394" s="123">
        <f t="shared" ca="1" si="753"/>
        <v>0</v>
      </c>
      <c r="BE394" s="123">
        <f t="shared" ca="1" si="754"/>
        <v>0</v>
      </c>
      <c r="BF394" s="123">
        <f t="shared" ca="1" si="755"/>
        <v>0</v>
      </c>
      <c r="BG394" s="123">
        <f t="shared" ca="1" si="756"/>
        <v>0</v>
      </c>
      <c r="BH394" s="123">
        <f t="shared" ca="1" si="757"/>
        <v>0</v>
      </c>
      <c r="BI394" s="123">
        <f t="shared" ca="1" si="758"/>
        <v>0</v>
      </c>
      <c r="BJ394" s="123">
        <f t="shared" ca="1" si="759"/>
        <v>0</v>
      </c>
      <c r="BK394" s="123">
        <f t="shared" ca="1" si="760"/>
        <v>0</v>
      </c>
      <c r="BL394" s="123">
        <f t="shared" ca="1" si="761"/>
        <v>0</v>
      </c>
      <c r="BM394" s="123">
        <f t="shared" ca="1" si="762"/>
        <v>0</v>
      </c>
      <c r="BN394" s="123">
        <f t="shared" ca="1" si="763"/>
        <v>0.65</v>
      </c>
      <c r="BO394" s="123">
        <f t="shared" ca="1" si="764"/>
        <v>0</v>
      </c>
      <c r="BP394" s="340">
        <f t="shared" ca="1" si="765"/>
        <v>0</v>
      </c>
      <c r="BQ394" s="123">
        <f t="shared" ca="1" si="766"/>
        <v>0</v>
      </c>
      <c r="BR394" s="123">
        <f t="shared" ca="1" si="767"/>
        <v>0</v>
      </c>
      <c r="BS394" s="123">
        <f t="shared" ca="1" si="768"/>
        <v>0</v>
      </c>
      <c r="BT394" s="123">
        <f t="shared" ca="1" si="769"/>
        <v>0</v>
      </c>
      <c r="BU394" s="123">
        <f t="shared" ca="1" si="770"/>
        <v>0</v>
      </c>
      <c r="BV394" s="123"/>
      <c r="BW394" s="123">
        <f t="shared" ca="1" si="771"/>
        <v>0</v>
      </c>
      <c r="BX394" s="123"/>
      <c r="BY394" s="123">
        <f t="shared" ca="1" si="772"/>
        <v>0</v>
      </c>
      <c r="BZ394" s="123"/>
      <c r="CA394" s="123">
        <f t="shared" ca="1" si="773"/>
        <v>0</v>
      </c>
      <c r="CB394" s="528">
        <f t="shared" ca="1" si="774"/>
        <v>0</v>
      </c>
      <c r="CC394" s="123">
        <f t="shared" ca="1" si="775"/>
        <v>0</v>
      </c>
      <c r="CD394" s="125">
        <f t="shared" ca="1" si="776"/>
        <v>0</v>
      </c>
      <c r="CE394" s="125">
        <f t="shared" ca="1" si="777"/>
        <v>0</v>
      </c>
      <c r="CF394" s="125">
        <f t="shared" ca="1" si="778"/>
        <v>0</v>
      </c>
      <c r="CG394" s="125">
        <f t="shared" ca="1" si="779"/>
        <v>0</v>
      </c>
      <c r="CH394" s="125">
        <f t="shared" ca="1" si="780"/>
        <v>0</v>
      </c>
      <c r="CI394" s="125">
        <f t="shared" ca="1" si="781"/>
        <v>0</v>
      </c>
      <c r="CJ394" s="125">
        <f t="shared" ca="1" si="782"/>
        <v>0</v>
      </c>
      <c r="CK394" s="125">
        <f t="shared" ca="1" si="783"/>
        <v>0</v>
      </c>
      <c r="CL394" s="125">
        <f t="shared" ca="1" si="678"/>
        <v>0</v>
      </c>
      <c r="CM394" s="125">
        <f t="shared" ca="1" si="679"/>
        <v>0</v>
      </c>
      <c r="CN394" s="125">
        <f t="shared" ca="1" si="680"/>
        <v>0</v>
      </c>
      <c r="CO394" s="125">
        <f t="shared" ca="1" si="681"/>
        <v>0</v>
      </c>
      <c r="CP394" s="125">
        <f t="shared" ca="1" si="682"/>
        <v>0</v>
      </c>
      <c r="CQ394" s="125">
        <f t="shared" ca="1" si="683"/>
        <v>0</v>
      </c>
      <c r="CR394" s="125">
        <f t="shared" ca="1" si="684"/>
        <v>0</v>
      </c>
      <c r="CS394" s="125">
        <f t="shared" ca="1" si="685"/>
        <v>0</v>
      </c>
      <c r="CT394" s="125">
        <f t="shared" ca="1" si="686"/>
        <v>0</v>
      </c>
      <c r="CU394" s="125">
        <f t="shared" ca="1" si="687"/>
        <v>0</v>
      </c>
      <c r="CV394" s="125">
        <f t="shared" ca="1" si="688"/>
        <v>0</v>
      </c>
      <c r="CW394" s="125">
        <f t="shared" ca="1" si="689"/>
        <v>0</v>
      </c>
      <c r="CX394" s="125">
        <f t="shared" ca="1" si="690"/>
        <v>0</v>
      </c>
      <c r="CY394" s="125">
        <f t="shared" ca="1" si="691"/>
        <v>0</v>
      </c>
      <c r="CZ394" s="125">
        <f t="shared" ca="1" si="692"/>
        <v>0</v>
      </c>
      <c r="DA394" s="341">
        <f t="shared" ca="1" si="693"/>
        <v>0</v>
      </c>
      <c r="DB394" s="606">
        <f t="shared" ca="1" si="694"/>
        <v>0</v>
      </c>
      <c r="DC394" s="606"/>
      <c r="DD394" s="606">
        <f t="shared" ca="1" si="695"/>
        <v>0</v>
      </c>
      <c r="DE394" s="125">
        <f t="shared" ca="1" si="696"/>
        <v>0</v>
      </c>
      <c r="DF394" s="125">
        <f t="shared" ca="1" si="697"/>
        <v>0</v>
      </c>
      <c r="DG394" s="125">
        <f t="shared" ca="1" si="698"/>
        <v>0</v>
      </c>
      <c r="DH394" s="125">
        <f t="shared" ca="1" si="699"/>
        <v>0</v>
      </c>
      <c r="DI394" s="125">
        <f t="shared" ca="1" si="700"/>
        <v>0</v>
      </c>
      <c r="DJ394" s="125">
        <f t="shared" ca="1" si="701"/>
        <v>0</v>
      </c>
      <c r="DK394" s="125">
        <f t="shared" ca="1" si="702"/>
        <v>0</v>
      </c>
      <c r="DL394" s="125">
        <f t="shared" ca="1" si="703"/>
        <v>0</v>
      </c>
      <c r="DM394" s="125">
        <f t="shared" ca="1" si="704"/>
        <v>0</v>
      </c>
      <c r="DN394" s="340" t="str">
        <f t="shared" ca="1" si="784"/>
        <v xml:space="preserve">    </v>
      </c>
      <c r="DO394" s="340">
        <f t="shared" ca="1" si="785"/>
        <v>0</v>
      </c>
      <c r="DP394" s="340">
        <f t="shared" ca="1" si="786"/>
        <v>0</v>
      </c>
      <c r="DQ394" s="340">
        <f t="shared" ca="1" si="787"/>
        <v>0</v>
      </c>
      <c r="DR394" s="340">
        <f t="shared" ca="1" si="788"/>
        <v>0</v>
      </c>
      <c r="DS394" s="340">
        <f t="shared" ca="1" si="789"/>
        <v>0</v>
      </c>
    </row>
    <row r="395" spans="1:123">
      <c r="A395">
        <f t="shared" ca="1" si="707"/>
        <v>387</v>
      </c>
      <c r="B395">
        <f t="shared" ca="1" si="708"/>
        <v>0</v>
      </c>
      <c r="C395">
        <f t="shared" ca="1" si="709"/>
        <v>0</v>
      </c>
      <c r="D395">
        <f t="shared" ca="1" si="710"/>
        <v>0</v>
      </c>
      <c r="E395">
        <f t="shared" ca="1" si="711"/>
        <v>0</v>
      </c>
      <c r="F395">
        <f t="shared" ca="1" si="712"/>
        <v>0</v>
      </c>
      <c r="G395" s="123" t="str">
        <f t="shared" ca="1" si="705"/>
        <v>0.0.0</v>
      </c>
      <c r="H395" s="123" t="str">
        <f t="shared" ca="1" si="706"/>
        <v>0.0.0</v>
      </c>
      <c r="I395" s="123" t="str">
        <f t="shared" ca="1" si="706"/>
        <v>0.0.0</v>
      </c>
      <c r="J395" s="123" t="str">
        <f t="shared" ca="1" si="706"/>
        <v>0.0.0</v>
      </c>
      <c r="K395" s="123" t="str">
        <f t="shared" ca="1" si="706"/>
        <v>0.0.0</v>
      </c>
      <c r="L395" s="123" t="str">
        <f t="shared" ca="1" si="706"/>
        <v>0.0.0</v>
      </c>
      <c r="M395" s="123" t="str">
        <f t="shared" ca="1" si="706"/>
        <v>0.0.0</v>
      </c>
      <c r="N395" s="123" t="str">
        <f t="shared" ca="1" si="706"/>
        <v>0.0.0</v>
      </c>
      <c r="O395" s="123">
        <f t="shared" ca="1" si="713"/>
        <v>0</v>
      </c>
      <c r="P395" s="123">
        <f t="shared" ca="1" si="714"/>
        <v>0</v>
      </c>
      <c r="Q395" s="123">
        <f t="shared" ca="1" si="715"/>
        <v>0</v>
      </c>
      <c r="R395" s="123">
        <f t="shared" ca="1" si="715"/>
        <v>0</v>
      </c>
      <c r="S395" s="123">
        <f t="shared" ca="1" si="716"/>
        <v>0</v>
      </c>
      <c r="T395" s="123">
        <f t="shared" ca="1" si="717"/>
        <v>0</v>
      </c>
      <c r="U395" s="123">
        <f t="shared" ca="1" si="718"/>
        <v>0</v>
      </c>
      <c r="V395" s="123">
        <f t="shared" ca="1" si="719"/>
        <v>0</v>
      </c>
      <c r="W395" s="123">
        <f t="shared" ca="1" si="720"/>
        <v>0</v>
      </c>
      <c r="X395" s="123">
        <f t="shared" ca="1" si="721"/>
        <v>0</v>
      </c>
      <c r="Y395" s="123">
        <f t="shared" ca="1" si="722"/>
        <v>0</v>
      </c>
      <c r="Z395" s="123">
        <f t="shared" ca="1" si="723"/>
        <v>0</v>
      </c>
      <c r="AA395" s="123">
        <f t="shared" ca="1" si="724"/>
        <v>0</v>
      </c>
      <c r="AB395" s="123">
        <f t="shared" ca="1" si="725"/>
        <v>0</v>
      </c>
      <c r="AC395" s="123">
        <f t="shared" ca="1" si="726"/>
        <v>0</v>
      </c>
      <c r="AD395" s="123">
        <f t="shared" ca="1" si="727"/>
        <v>0</v>
      </c>
      <c r="AE395" s="123">
        <f t="shared" ca="1" si="728"/>
        <v>0</v>
      </c>
      <c r="AF395" s="123">
        <f t="shared" ca="1" si="729"/>
        <v>0</v>
      </c>
      <c r="AG395" s="123">
        <f t="shared" ca="1" si="730"/>
        <v>0</v>
      </c>
      <c r="AH395" s="123">
        <f t="shared" ca="1" si="731"/>
        <v>0</v>
      </c>
      <c r="AI395" s="123">
        <f t="shared" ca="1" si="732"/>
        <v>0</v>
      </c>
      <c r="AJ395" s="123">
        <f t="shared" ca="1" si="733"/>
        <v>0</v>
      </c>
      <c r="AK395" s="123">
        <f t="shared" ca="1" si="734"/>
        <v>0</v>
      </c>
      <c r="AL395" s="123">
        <f t="shared" ca="1" si="735"/>
        <v>0</v>
      </c>
      <c r="AM395" s="123">
        <f t="shared" ca="1" si="736"/>
        <v>0</v>
      </c>
      <c r="AN395" s="123">
        <f t="shared" ca="1" si="737"/>
        <v>0</v>
      </c>
      <c r="AO395" s="123">
        <f t="shared" ca="1" si="738"/>
        <v>0</v>
      </c>
      <c r="AP395" s="123">
        <f t="shared" ca="1" si="739"/>
        <v>0</v>
      </c>
      <c r="AQ395" s="123">
        <f t="shared" ca="1" si="740"/>
        <v>0</v>
      </c>
      <c r="AR395" s="123">
        <f t="shared" ca="1" si="741"/>
        <v>0</v>
      </c>
      <c r="AS395" s="123">
        <f t="shared" ca="1" si="742"/>
        <v>0</v>
      </c>
      <c r="AT395" s="123">
        <f t="shared" ca="1" si="743"/>
        <v>0</v>
      </c>
      <c r="AU395" s="123">
        <f t="shared" ca="1" si="744"/>
        <v>0</v>
      </c>
      <c r="AV395" s="123">
        <f t="shared" ca="1" si="745"/>
        <v>0</v>
      </c>
      <c r="AW395" s="123">
        <f t="shared" ca="1" si="746"/>
        <v>0</v>
      </c>
      <c r="AX395" s="123">
        <f t="shared" ca="1" si="747"/>
        <v>0</v>
      </c>
      <c r="AY395" s="123">
        <f t="shared" ca="1" si="748"/>
        <v>0</v>
      </c>
      <c r="AZ395" s="123">
        <f t="shared" ca="1" si="749"/>
        <v>0</v>
      </c>
      <c r="BA395" s="123">
        <f t="shared" ca="1" si="750"/>
        <v>0</v>
      </c>
      <c r="BB395" s="123">
        <f t="shared" ca="1" si="751"/>
        <v>0</v>
      </c>
      <c r="BC395" s="123">
        <f t="shared" ca="1" si="752"/>
        <v>0</v>
      </c>
      <c r="BD395" s="123">
        <f t="shared" ca="1" si="753"/>
        <v>0</v>
      </c>
      <c r="BE395" s="123">
        <f t="shared" ca="1" si="754"/>
        <v>0</v>
      </c>
      <c r="BF395" s="123">
        <f t="shared" ca="1" si="755"/>
        <v>0</v>
      </c>
      <c r="BG395" s="123">
        <f t="shared" ca="1" si="756"/>
        <v>0</v>
      </c>
      <c r="BH395" s="123">
        <f t="shared" ca="1" si="757"/>
        <v>0</v>
      </c>
      <c r="BI395" s="123">
        <f t="shared" ca="1" si="758"/>
        <v>0</v>
      </c>
      <c r="BJ395" s="123">
        <f t="shared" ca="1" si="759"/>
        <v>0</v>
      </c>
      <c r="BK395" s="123">
        <f t="shared" ca="1" si="760"/>
        <v>0</v>
      </c>
      <c r="BL395" s="123">
        <f t="shared" ca="1" si="761"/>
        <v>0</v>
      </c>
      <c r="BM395" s="123">
        <f t="shared" ca="1" si="762"/>
        <v>0</v>
      </c>
      <c r="BN395" s="123">
        <f t="shared" ca="1" si="763"/>
        <v>0.65</v>
      </c>
      <c r="BO395" s="123">
        <f t="shared" ca="1" si="764"/>
        <v>0</v>
      </c>
      <c r="BP395" s="340">
        <f t="shared" ca="1" si="765"/>
        <v>0</v>
      </c>
      <c r="BQ395" s="123">
        <f t="shared" ca="1" si="766"/>
        <v>0</v>
      </c>
      <c r="BR395" s="123">
        <f t="shared" ca="1" si="767"/>
        <v>0</v>
      </c>
      <c r="BS395" s="123">
        <f t="shared" ca="1" si="768"/>
        <v>0</v>
      </c>
      <c r="BT395" s="123">
        <f t="shared" ca="1" si="769"/>
        <v>0</v>
      </c>
      <c r="BU395" s="123">
        <f t="shared" ca="1" si="770"/>
        <v>0</v>
      </c>
      <c r="BV395" s="123"/>
      <c r="BW395" s="123">
        <f t="shared" ca="1" si="771"/>
        <v>0</v>
      </c>
      <c r="BX395" s="123"/>
      <c r="BY395" s="123">
        <f t="shared" ca="1" si="772"/>
        <v>0</v>
      </c>
      <c r="BZ395" s="123"/>
      <c r="CA395" s="123">
        <f t="shared" ca="1" si="773"/>
        <v>0</v>
      </c>
      <c r="CB395" s="528">
        <f t="shared" ca="1" si="774"/>
        <v>0</v>
      </c>
      <c r="CC395" s="123">
        <f t="shared" ca="1" si="775"/>
        <v>0</v>
      </c>
      <c r="CD395" s="125">
        <f t="shared" ca="1" si="776"/>
        <v>0</v>
      </c>
      <c r="CE395" s="125">
        <f t="shared" ca="1" si="777"/>
        <v>0</v>
      </c>
      <c r="CF395" s="125">
        <f t="shared" ca="1" si="778"/>
        <v>0</v>
      </c>
      <c r="CG395" s="125">
        <f t="shared" ca="1" si="779"/>
        <v>0</v>
      </c>
      <c r="CH395" s="125">
        <f t="shared" ca="1" si="780"/>
        <v>0</v>
      </c>
      <c r="CI395" s="125">
        <f t="shared" ca="1" si="781"/>
        <v>0</v>
      </c>
      <c r="CJ395" s="125">
        <f t="shared" ca="1" si="782"/>
        <v>0</v>
      </c>
      <c r="CK395" s="125">
        <f t="shared" ca="1" si="783"/>
        <v>0</v>
      </c>
      <c r="CL395" s="125">
        <f t="shared" ca="1" si="678"/>
        <v>0</v>
      </c>
      <c r="CM395" s="125">
        <f t="shared" ca="1" si="679"/>
        <v>0</v>
      </c>
      <c r="CN395" s="125">
        <f t="shared" ca="1" si="680"/>
        <v>0</v>
      </c>
      <c r="CO395" s="125">
        <f t="shared" ca="1" si="681"/>
        <v>0</v>
      </c>
      <c r="CP395" s="125">
        <f t="shared" ca="1" si="682"/>
        <v>0</v>
      </c>
      <c r="CQ395" s="125">
        <f t="shared" ca="1" si="683"/>
        <v>0</v>
      </c>
      <c r="CR395" s="125">
        <f t="shared" ca="1" si="684"/>
        <v>0</v>
      </c>
      <c r="CS395" s="125">
        <f t="shared" ca="1" si="685"/>
        <v>0</v>
      </c>
      <c r="CT395" s="125">
        <f t="shared" ca="1" si="686"/>
        <v>0</v>
      </c>
      <c r="CU395" s="125">
        <f t="shared" ca="1" si="687"/>
        <v>0</v>
      </c>
      <c r="CV395" s="125">
        <f t="shared" ca="1" si="688"/>
        <v>0</v>
      </c>
      <c r="CW395" s="125">
        <f t="shared" ca="1" si="689"/>
        <v>0</v>
      </c>
      <c r="CX395" s="125">
        <f t="shared" ca="1" si="690"/>
        <v>0</v>
      </c>
      <c r="CY395" s="125">
        <f t="shared" ca="1" si="691"/>
        <v>0</v>
      </c>
      <c r="CZ395" s="125">
        <f t="shared" ca="1" si="692"/>
        <v>0</v>
      </c>
      <c r="DA395" s="341">
        <f t="shared" ca="1" si="693"/>
        <v>0</v>
      </c>
      <c r="DB395" s="606">
        <f t="shared" ca="1" si="694"/>
        <v>0</v>
      </c>
      <c r="DC395" s="606"/>
      <c r="DD395" s="606">
        <f t="shared" ca="1" si="695"/>
        <v>0</v>
      </c>
      <c r="DE395" s="125">
        <f t="shared" ca="1" si="696"/>
        <v>0</v>
      </c>
      <c r="DF395" s="125">
        <f t="shared" ca="1" si="697"/>
        <v>0</v>
      </c>
      <c r="DG395" s="125">
        <f t="shared" ca="1" si="698"/>
        <v>0</v>
      </c>
      <c r="DH395" s="125">
        <f t="shared" ca="1" si="699"/>
        <v>0</v>
      </c>
      <c r="DI395" s="125">
        <f t="shared" ca="1" si="700"/>
        <v>0</v>
      </c>
      <c r="DJ395" s="125">
        <f t="shared" ca="1" si="701"/>
        <v>0</v>
      </c>
      <c r="DK395" s="125">
        <f t="shared" ca="1" si="702"/>
        <v>0</v>
      </c>
      <c r="DL395" s="125">
        <f t="shared" ca="1" si="703"/>
        <v>0</v>
      </c>
      <c r="DM395" s="125">
        <f t="shared" ca="1" si="704"/>
        <v>0</v>
      </c>
      <c r="DN395" s="340" t="str">
        <f t="shared" ca="1" si="784"/>
        <v xml:space="preserve">    </v>
      </c>
      <c r="DO395" s="340">
        <f t="shared" ca="1" si="785"/>
        <v>0</v>
      </c>
      <c r="DP395" s="340">
        <f t="shared" ca="1" si="786"/>
        <v>0</v>
      </c>
      <c r="DQ395" s="340">
        <f t="shared" ca="1" si="787"/>
        <v>0</v>
      </c>
      <c r="DR395" s="340">
        <f t="shared" ca="1" si="788"/>
        <v>0</v>
      </c>
      <c r="DS395" s="340">
        <f t="shared" ca="1" si="789"/>
        <v>0</v>
      </c>
    </row>
    <row r="396" spans="1:123">
      <c r="A396">
        <f t="shared" ca="1" si="707"/>
        <v>388</v>
      </c>
      <c r="B396">
        <f t="shared" ca="1" si="708"/>
        <v>0</v>
      </c>
      <c r="C396">
        <f t="shared" ca="1" si="709"/>
        <v>0</v>
      </c>
      <c r="D396">
        <f t="shared" ca="1" si="710"/>
        <v>0</v>
      </c>
      <c r="E396">
        <f t="shared" ca="1" si="711"/>
        <v>0</v>
      </c>
      <c r="F396">
        <f t="shared" ca="1" si="712"/>
        <v>0</v>
      </c>
      <c r="G396" s="123" t="str">
        <f t="shared" ca="1" si="705"/>
        <v>0.0.0</v>
      </c>
      <c r="H396" s="123" t="str">
        <f t="shared" ca="1" si="706"/>
        <v>0.0.0</v>
      </c>
      <c r="I396" s="123" t="str">
        <f t="shared" ca="1" si="706"/>
        <v>0.0.0</v>
      </c>
      <c r="J396" s="123" t="str">
        <f t="shared" ca="1" si="706"/>
        <v>0.0.0</v>
      </c>
      <c r="K396" s="123" t="str">
        <f t="shared" ca="1" si="706"/>
        <v>0.0.0</v>
      </c>
      <c r="L396" s="123" t="str">
        <f t="shared" ca="1" si="706"/>
        <v>0.0.0</v>
      </c>
      <c r="M396" s="123" t="str">
        <f t="shared" ca="1" si="706"/>
        <v>0.0.0</v>
      </c>
      <c r="N396" s="123" t="str">
        <f t="shared" ca="1" si="706"/>
        <v>0.0.0</v>
      </c>
      <c r="O396" s="123">
        <f t="shared" ca="1" si="713"/>
        <v>0</v>
      </c>
      <c r="P396" s="123">
        <f t="shared" ca="1" si="714"/>
        <v>0</v>
      </c>
      <c r="Q396" s="123">
        <f t="shared" ca="1" si="715"/>
        <v>0</v>
      </c>
      <c r="R396" s="123">
        <f t="shared" ca="1" si="715"/>
        <v>0</v>
      </c>
      <c r="S396" s="123">
        <f t="shared" ca="1" si="716"/>
        <v>0</v>
      </c>
      <c r="T396" s="123">
        <f t="shared" ca="1" si="717"/>
        <v>0</v>
      </c>
      <c r="U396" s="123">
        <f t="shared" ca="1" si="718"/>
        <v>0</v>
      </c>
      <c r="V396" s="123">
        <f t="shared" ca="1" si="719"/>
        <v>0</v>
      </c>
      <c r="W396" s="123">
        <f t="shared" ca="1" si="720"/>
        <v>0</v>
      </c>
      <c r="X396" s="123">
        <f t="shared" ca="1" si="721"/>
        <v>0</v>
      </c>
      <c r="Y396" s="123">
        <f t="shared" ca="1" si="722"/>
        <v>0</v>
      </c>
      <c r="Z396" s="123">
        <f t="shared" ca="1" si="723"/>
        <v>0</v>
      </c>
      <c r="AA396" s="123">
        <f t="shared" ca="1" si="724"/>
        <v>0</v>
      </c>
      <c r="AB396" s="123">
        <f t="shared" ca="1" si="725"/>
        <v>0</v>
      </c>
      <c r="AC396" s="123">
        <f t="shared" ca="1" si="726"/>
        <v>0</v>
      </c>
      <c r="AD396" s="123">
        <f t="shared" ca="1" si="727"/>
        <v>0</v>
      </c>
      <c r="AE396" s="123">
        <f t="shared" ca="1" si="728"/>
        <v>0</v>
      </c>
      <c r="AF396" s="123">
        <f t="shared" ca="1" si="729"/>
        <v>0</v>
      </c>
      <c r="AG396" s="123">
        <f t="shared" ca="1" si="730"/>
        <v>0</v>
      </c>
      <c r="AH396" s="123">
        <f t="shared" ca="1" si="731"/>
        <v>0</v>
      </c>
      <c r="AI396" s="123">
        <f t="shared" ca="1" si="732"/>
        <v>0</v>
      </c>
      <c r="AJ396" s="123">
        <f t="shared" ca="1" si="733"/>
        <v>0</v>
      </c>
      <c r="AK396" s="123">
        <f t="shared" ca="1" si="734"/>
        <v>0</v>
      </c>
      <c r="AL396" s="123">
        <f t="shared" ca="1" si="735"/>
        <v>0</v>
      </c>
      <c r="AM396" s="123">
        <f t="shared" ca="1" si="736"/>
        <v>0</v>
      </c>
      <c r="AN396" s="123">
        <f t="shared" ca="1" si="737"/>
        <v>0</v>
      </c>
      <c r="AO396" s="123">
        <f t="shared" ca="1" si="738"/>
        <v>0</v>
      </c>
      <c r="AP396" s="123">
        <f t="shared" ca="1" si="739"/>
        <v>0</v>
      </c>
      <c r="AQ396" s="123">
        <f t="shared" ca="1" si="740"/>
        <v>0</v>
      </c>
      <c r="AR396" s="123">
        <f t="shared" ca="1" si="741"/>
        <v>0</v>
      </c>
      <c r="AS396" s="123">
        <f t="shared" ca="1" si="742"/>
        <v>0</v>
      </c>
      <c r="AT396" s="123">
        <f t="shared" ca="1" si="743"/>
        <v>0</v>
      </c>
      <c r="AU396" s="123">
        <f t="shared" ca="1" si="744"/>
        <v>0</v>
      </c>
      <c r="AV396" s="123">
        <f t="shared" ca="1" si="745"/>
        <v>0</v>
      </c>
      <c r="AW396" s="123">
        <f t="shared" ca="1" si="746"/>
        <v>0</v>
      </c>
      <c r="AX396" s="123">
        <f t="shared" ca="1" si="747"/>
        <v>0</v>
      </c>
      <c r="AY396" s="123">
        <f t="shared" ca="1" si="748"/>
        <v>0</v>
      </c>
      <c r="AZ396" s="123">
        <f t="shared" ca="1" si="749"/>
        <v>0</v>
      </c>
      <c r="BA396" s="123">
        <f t="shared" ca="1" si="750"/>
        <v>0</v>
      </c>
      <c r="BB396" s="123">
        <f t="shared" ca="1" si="751"/>
        <v>0</v>
      </c>
      <c r="BC396" s="123">
        <f t="shared" ca="1" si="752"/>
        <v>0</v>
      </c>
      <c r="BD396" s="123">
        <f t="shared" ca="1" si="753"/>
        <v>0</v>
      </c>
      <c r="BE396" s="123">
        <f t="shared" ca="1" si="754"/>
        <v>0</v>
      </c>
      <c r="BF396" s="123">
        <f t="shared" ca="1" si="755"/>
        <v>0</v>
      </c>
      <c r="BG396" s="123">
        <f t="shared" ca="1" si="756"/>
        <v>0</v>
      </c>
      <c r="BH396" s="123">
        <f t="shared" ca="1" si="757"/>
        <v>0</v>
      </c>
      <c r="BI396" s="123">
        <f t="shared" ca="1" si="758"/>
        <v>0</v>
      </c>
      <c r="BJ396" s="123">
        <f t="shared" ca="1" si="759"/>
        <v>0</v>
      </c>
      <c r="BK396" s="123">
        <f t="shared" ca="1" si="760"/>
        <v>0</v>
      </c>
      <c r="BL396" s="123">
        <f t="shared" ca="1" si="761"/>
        <v>0</v>
      </c>
      <c r="BM396" s="123">
        <f t="shared" ca="1" si="762"/>
        <v>0</v>
      </c>
      <c r="BN396" s="123">
        <f t="shared" ca="1" si="763"/>
        <v>0.65</v>
      </c>
      <c r="BO396" s="123">
        <f t="shared" ca="1" si="764"/>
        <v>0</v>
      </c>
      <c r="BP396" s="340">
        <f t="shared" ca="1" si="765"/>
        <v>0</v>
      </c>
      <c r="BQ396" s="123">
        <f t="shared" ca="1" si="766"/>
        <v>0</v>
      </c>
      <c r="BR396" s="123">
        <f t="shared" ca="1" si="767"/>
        <v>0</v>
      </c>
      <c r="BS396" s="123">
        <f t="shared" ca="1" si="768"/>
        <v>0</v>
      </c>
      <c r="BT396" s="123">
        <f t="shared" ca="1" si="769"/>
        <v>0</v>
      </c>
      <c r="BU396" s="123">
        <f t="shared" ca="1" si="770"/>
        <v>0</v>
      </c>
      <c r="BV396" s="123"/>
      <c r="BW396" s="123">
        <f t="shared" ca="1" si="771"/>
        <v>0</v>
      </c>
      <c r="BX396" s="123"/>
      <c r="BY396" s="123">
        <f t="shared" ca="1" si="772"/>
        <v>0</v>
      </c>
      <c r="BZ396" s="123"/>
      <c r="CA396" s="123">
        <f t="shared" ca="1" si="773"/>
        <v>0</v>
      </c>
      <c r="CB396" s="528">
        <f t="shared" ca="1" si="774"/>
        <v>0</v>
      </c>
      <c r="CC396" s="123">
        <f t="shared" ca="1" si="775"/>
        <v>0</v>
      </c>
      <c r="CD396" s="125">
        <f t="shared" ca="1" si="776"/>
        <v>0</v>
      </c>
      <c r="CE396" s="125">
        <f t="shared" ca="1" si="777"/>
        <v>0</v>
      </c>
      <c r="CF396" s="125">
        <f t="shared" ca="1" si="778"/>
        <v>0</v>
      </c>
      <c r="CG396" s="125">
        <f t="shared" ca="1" si="779"/>
        <v>0</v>
      </c>
      <c r="CH396" s="125">
        <f t="shared" ca="1" si="780"/>
        <v>0</v>
      </c>
      <c r="CI396" s="125">
        <f t="shared" ca="1" si="781"/>
        <v>0</v>
      </c>
      <c r="CJ396" s="125">
        <f t="shared" ca="1" si="782"/>
        <v>0</v>
      </c>
      <c r="CK396" s="125">
        <f t="shared" ca="1" si="783"/>
        <v>0</v>
      </c>
      <c r="CL396" s="125">
        <f t="shared" ca="1" si="678"/>
        <v>0</v>
      </c>
      <c r="CM396" s="125">
        <f t="shared" ca="1" si="679"/>
        <v>0</v>
      </c>
      <c r="CN396" s="125">
        <f t="shared" ca="1" si="680"/>
        <v>0</v>
      </c>
      <c r="CO396" s="125">
        <f t="shared" ca="1" si="681"/>
        <v>0</v>
      </c>
      <c r="CP396" s="125">
        <f t="shared" ca="1" si="682"/>
        <v>0</v>
      </c>
      <c r="CQ396" s="125">
        <f t="shared" ca="1" si="683"/>
        <v>0</v>
      </c>
      <c r="CR396" s="125">
        <f t="shared" ca="1" si="684"/>
        <v>0</v>
      </c>
      <c r="CS396" s="125">
        <f t="shared" ca="1" si="685"/>
        <v>0</v>
      </c>
      <c r="CT396" s="125">
        <f t="shared" ca="1" si="686"/>
        <v>0</v>
      </c>
      <c r="CU396" s="125">
        <f t="shared" ca="1" si="687"/>
        <v>0</v>
      </c>
      <c r="CV396" s="125">
        <f t="shared" ca="1" si="688"/>
        <v>0</v>
      </c>
      <c r="CW396" s="125">
        <f t="shared" ca="1" si="689"/>
        <v>0</v>
      </c>
      <c r="CX396" s="125">
        <f t="shared" ca="1" si="690"/>
        <v>0</v>
      </c>
      <c r="CY396" s="125">
        <f t="shared" ca="1" si="691"/>
        <v>0</v>
      </c>
      <c r="CZ396" s="125">
        <f t="shared" ca="1" si="692"/>
        <v>0</v>
      </c>
      <c r="DA396" s="341">
        <f t="shared" ca="1" si="693"/>
        <v>0</v>
      </c>
      <c r="DB396" s="606">
        <f t="shared" ca="1" si="694"/>
        <v>0</v>
      </c>
      <c r="DC396" s="606"/>
      <c r="DD396" s="606">
        <f t="shared" ca="1" si="695"/>
        <v>0</v>
      </c>
      <c r="DE396" s="125">
        <f t="shared" ca="1" si="696"/>
        <v>0</v>
      </c>
      <c r="DF396" s="125">
        <f t="shared" ca="1" si="697"/>
        <v>0</v>
      </c>
      <c r="DG396" s="125">
        <f t="shared" ca="1" si="698"/>
        <v>0</v>
      </c>
      <c r="DH396" s="125">
        <f t="shared" ca="1" si="699"/>
        <v>0</v>
      </c>
      <c r="DI396" s="125">
        <f t="shared" ca="1" si="700"/>
        <v>0</v>
      </c>
      <c r="DJ396" s="125">
        <f t="shared" ca="1" si="701"/>
        <v>0</v>
      </c>
      <c r="DK396" s="125">
        <f t="shared" ca="1" si="702"/>
        <v>0</v>
      </c>
      <c r="DL396" s="125">
        <f t="shared" ca="1" si="703"/>
        <v>0</v>
      </c>
      <c r="DM396" s="125">
        <f t="shared" ca="1" si="704"/>
        <v>0</v>
      </c>
      <c r="DN396" s="340" t="str">
        <f t="shared" ca="1" si="784"/>
        <v xml:space="preserve">    </v>
      </c>
      <c r="DO396" s="340">
        <f t="shared" ca="1" si="785"/>
        <v>0</v>
      </c>
      <c r="DP396" s="340">
        <f t="shared" ca="1" si="786"/>
        <v>0</v>
      </c>
      <c r="DQ396" s="340">
        <f t="shared" ca="1" si="787"/>
        <v>0</v>
      </c>
      <c r="DR396" s="340">
        <f t="shared" ca="1" si="788"/>
        <v>0</v>
      </c>
      <c r="DS396" s="340">
        <f t="shared" ca="1" si="789"/>
        <v>0</v>
      </c>
    </row>
    <row r="397" spans="1:123">
      <c r="A397">
        <f t="shared" ca="1" si="707"/>
        <v>389</v>
      </c>
      <c r="B397">
        <f t="shared" ca="1" si="708"/>
        <v>0</v>
      </c>
      <c r="C397">
        <f t="shared" ca="1" si="709"/>
        <v>0</v>
      </c>
      <c r="D397">
        <f t="shared" ca="1" si="710"/>
        <v>0</v>
      </c>
      <c r="E397">
        <f t="shared" ca="1" si="711"/>
        <v>0</v>
      </c>
      <c r="F397">
        <f t="shared" ca="1" si="712"/>
        <v>0</v>
      </c>
      <c r="G397" s="123" t="str">
        <f t="shared" ca="1" si="705"/>
        <v>0.0.0</v>
      </c>
      <c r="H397" s="123" t="str">
        <f t="shared" ca="1" si="706"/>
        <v>0.0.0</v>
      </c>
      <c r="I397" s="123" t="str">
        <f t="shared" ca="1" si="706"/>
        <v>0.0.0</v>
      </c>
      <c r="J397" s="123" t="str">
        <f t="shared" ca="1" si="706"/>
        <v>0.0.0</v>
      </c>
      <c r="K397" s="123" t="str">
        <f t="shared" ca="1" si="706"/>
        <v>0.0.0</v>
      </c>
      <c r="L397" s="123" t="str">
        <f t="shared" ca="1" si="706"/>
        <v>0.0.0</v>
      </c>
      <c r="M397" s="123" t="str">
        <f t="shared" ca="1" si="706"/>
        <v>0.0.0</v>
      </c>
      <c r="N397" s="123" t="str">
        <f t="shared" ca="1" si="706"/>
        <v>0.0.0</v>
      </c>
      <c r="O397" s="123">
        <f t="shared" ca="1" si="713"/>
        <v>0</v>
      </c>
      <c r="P397" s="123">
        <f t="shared" ca="1" si="714"/>
        <v>0</v>
      </c>
      <c r="Q397" s="123">
        <f t="shared" ca="1" si="715"/>
        <v>0</v>
      </c>
      <c r="R397" s="123">
        <f t="shared" ca="1" si="715"/>
        <v>0</v>
      </c>
      <c r="S397" s="123">
        <f t="shared" ca="1" si="716"/>
        <v>0</v>
      </c>
      <c r="T397" s="123">
        <f t="shared" ca="1" si="717"/>
        <v>0</v>
      </c>
      <c r="U397" s="123">
        <f t="shared" ca="1" si="718"/>
        <v>0</v>
      </c>
      <c r="V397" s="123">
        <f t="shared" ca="1" si="719"/>
        <v>0</v>
      </c>
      <c r="W397" s="123">
        <f t="shared" ca="1" si="720"/>
        <v>0</v>
      </c>
      <c r="X397" s="123">
        <f t="shared" ca="1" si="721"/>
        <v>0</v>
      </c>
      <c r="Y397" s="123">
        <f t="shared" ca="1" si="722"/>
        <v>0</v>
      </c>
      <c r="Z397" s="123">
        <f t="shared" ca="1" si="723"/>
        <v>0</v>
      </c>
      <c r="AA397" s="123">
        <f t="shared" ca="1" si="724"/>
        <v>0</v>
      </c>
      <c r="AB397" s="123">
        <f t="shared" ca="1" si="725"/>
        <v>0</v>
      </c>
      <c r="AC397" s="123">
        <f t="shared" ca="1" si="726"/>
        <v>0</v>
      </c>
      <c r="AD397" s="123">
        <f t="shared" ca="1" si="727"/>
        <v>0</v>
      </c>
      <c r="AE397" s="123">
        <f t="shared" ca="1" si="728"/>
        <v>0</v>
      </c>
      <c r="AF397" s="123">
        <f t="shared" ca="1" si="729"/>
        <v>0</v>
      </c>
      <c r="AG397" s="123">
        <f t="shared" ca="1" si="730"/>
        <v>0</v>
      </c>
      <c r="AH397" s="123">
        <f t="shared" ca="1" si="731"/>
        <v>0</v>
      </c>
      <c r="AI397" s="123">
        <f t="shared" ca="1" si="732"/>
        <v>0</v>
      </c>
      <c r="AJ397" s="123">
        <f t="shared" ca="1" si="733"/>
        <v>0</v>
      </c>
      <c r="AK397" s="123">
        <f t="shared" ca="1" si="734"/>
        <v>0</v>
      </c>
      <c r="AL397" s="123">
        <f t="shared" ca="1" si="735"/>
        <v>0</v>
      </c>
      <c r="AM397" s="123">
        <f t="shared" ca="1" si="736"/>
        <v>0</v>
      </c>
      <c r="AN397" s="123">
        <f t="shared" ca="1" si="737"/>
        <v>0</v>
      </c>
      <c r="AO397" s="123">
        <f t="shared" ca="1" si="738"/>
        <v>0</v>
      </c>
      <c r="AP397" s="123">
        <f t="shared" ca="1" si="739"/>
        <v>0</v>
      </c>
      <c r="AQ397" s="123">
        <f t="shared" ca="1" si="740"/>
        <v>0</v>
      </c>
      <c r="AR397" s="123">
        <f t="shared" ca="1" si="741"/>
        <v>0</v>
      </c>
      <c r="AS397" s="123">
        <f t="shared" ca="1" si="742"/>
        <v>0</v>
      </c>
      <c r="AT397" s="123">
        <f t="shared" ca="1" si="743"/>
        <v>0</v>
      </c>
      <c r="AU397" s="123">
        <f t="shared" ca="1" si="744"/>
        <v>0</v>
      </c>
      <c r="AV397" s="123">
        <f t="shared" ca="1" si="745"/>
        <v>0</v>
      </c>
      <c r="AW397" s="123">
        <f t="shared" ca="1" si="746"/>
        <v>0</v>
      </c>
      <c r="AX397" s="123">
        <f t="shared" ca="1" si="747"/>
        <v>0</v>
      </c>
      <c r="AY397" s="123">
        <f t="shared" ca="1" si="748"/>
        <v>0</v>
      </c>
      <c r="AZ397" s="123">
        <f t="shared" ca="1" si="749"/>
        <v>0</v>
      </c>
      <c r="BA397" s="123">
        <f t="shared" ca="1" si="750"/>
        <v>0</v>
      </c>
      <c r="BB397" s="123">
        <f t="shared" ca="1" si="751"/>
        <v>0</v>
      </c>
      <c r="BC397" s="123">
        <f t="shared" ca="1" si="752"/>
        <v>0</v>
      </c>
      <c r="BD397" s="123">
        <f t="shared" ca="1" si="753"/>
        <v>0</v>
      </c>
      <c r="BE397" s="123">
        <f t="shared" ca="1" si="754"/>
        <v>0</v>
      </c>
      <c r="BF397" s="123">
        <f t="shared" ca="1" si="755"/>
        <v>0</v>
      </c>
      <c r="BG397" s="123">
        <f t="shared" ca="1" si="756"/>
        <v>0</v>
      </c>
      <c r="BH397" s="123">
        <f t="shared" ca="1" si="757"/>
        <v>0</v>
      </c>
      <c r="BI397" s="123">
        <f t="shared" ca="1" si="758"/>
        <v>0</v>
      </c>
      <c r="BJ397" s="123">
        <f t="shared" ca="1" si="759"/>
        <v>0</v>
      </c>
      <c r="BK397" s="123">
        <f t="shared" ca="1" si="760"/>
        <v>0</v>
      </c>
      <c r="BL397" s="123">
        <f t="shared" ca="1" si="761"/>
        <v>0</v>
      </c>
      <c r="BM397" s="123">
        <f t="shared" ca="1" si="762"/>
        <v>0</v>
      </c>
      <c r="BN397" s="123">
        <f t="shared" ca="1" si="763"/>
        <v>0.65</v>
      </c>
      <c r="BO397" s="123">
        <f t="shared" ca="1" si="764"/>
        <v>0</v>
      </c>
      <c r="BP397" s="340">
        <f t="shared" ca="1" si="765"/>
        <v>0</v>
      </c>
      <c r="BQ397" s="123">
        <f t="shared" ca="1" si="766"/>
        <v>0</v>
      </c>
      <c r="BR397" s="123">
        <f t="shared" ca="1" si="767"/>
        <v>0</v>
      </c>
      <c r="BS397" s="123">
        <f t="shared" ca="1" si="768"/>
        <v>0</v>
      </c>
      <c r="BT397" s="123">
        <f t="shared" ca="1" si="769"/>
        <v>0</v>
      </c>
      <c r="BU397" s="123">
        <f t="shared" ca="1" si="770"/>
        <v>0</v>
      </c>
      <c r="BV397" s="123"/>
      <c r="BW397" s="123">
        <f t="shared" ca="1" si="771"/>
        <v>0</v>
      </c>
      <c r="BX397" s="123"/>
      <c r="BY397" s="123">
        <f t="shared" ca="1" si="772"/>
        <v>0</v>
      </c>
      <c r="BZ397" s="123"/>
      <c r="CA397" s="123">
        <f t="shared" ca="1" si="773"/>
        <v>0</v>
      </c>
      <c r="CB397" s="528">
        <f t="shared" ca="1" si="774"/>
        <v>0</v>
      </c>
      <c r="CC397" s="123">
        <f t="shared" ca="1" si="775"/>
        <v>0</v>
      </c>
      <c r="CD397" s="125">
        <f t="shared" ca="1" si="776"/>
        <v>0</v>
      </c>
      <c r="CE397" s="125">
        <f t="shared" ca="1" si="777"/>
        <v>0</v>
      </c>
      <c r="CF397" s="125">
        <f t="shared" ca="1" si="778"/>
        <v>0</v>
      </c>
      <c r="CG397" s="125">
        <f t="shared" ca="1" si="779"/>
        <v>0</v>
      </c>
      <c r="CH397" s="125">
        <f t="shared" ca="1" si="780"/>
        <v>0</v>
      </c>
      <c r="CI397" s="125">
        <f t="shared" ca="1" si="781"/>
        <v>0</v>
      </c>
      <c r="CJ397" s="125">
        <f t="shared" ca="1" si="782"/>
        <v>0</v>
      </c>
      <c r="CK397" s="125">
        <f t="shared" ca="1" si="783"/>
        <v>0</v>
      </c>
      <c r="CL397" s="125">
        <f t="shared" ca="1" si="678"/>
        <v>0</v>
      </c>
      <c r="CM397" s="125">
        <f t="shared" ca="1" si="679"/>
        <v>0</v>
      </c>
      <c r="CN397" s="125">
        <f t="shared" ca="1" si="680"/>
        <v>0</v>
      </c>
      <c r="CO397" s="125">
        <f t="shared" ca="1" si="681"/>
        <v>0</v>
      </c>
      <c r="CP397" s="125">
        <f t="shared" ca="1" si="682"/>
        <v>0</v>
      </c>
      <c r="CQ397" s="125">
        <f t="shared" ca="1" si="683"/>
        <v>0</v>
      </c>
      <c r="CR397" s="125">
        <f t="shared" ca="1" si="684"/>
        <v>0</v>
      </c>
      <c r="CS397" s="125">
        <f t="shared" ca="1" si="685"/>
        <v>0</v>
      </c>
      <c r="CT397" s="125">
        <f t="shared" ca="1" si="686"/>
        <v>0</v>
      </c>
      <c r="CU397" s="125">
        <f t="shared" ca="1" si="687"/>
        <v>0</v>
      </c>
      <c r="CV397" s="125">
        <f t="shared" ca="1" si="688"/>
        <v>0</v>
      </c>
      <c r="CW397" s="125">
        <f t="shared" ca="1" si="689"/>
        <v>0</v>
      </c>
      <c r="CX397" s="125">
        <f t="shared" ca="1" si="690"/>
        <v>0</v>
      </c>
      <c r="CY397" s="125">
        <f t="shared" ca="1" si="691"/>
        <v>0</v>
      </c>
      <c r="CZ397" s="125">
        <f t="shared" ca="1" si="692"/>
        <v>0</v>
      </c>
      <c r="DA397" s="341">
        <f t="shared" ca="1" si="693"/>
        <v>0</v>
      </c>
      <c r="DB397" s="606">
        <f t="shared" ca="1" si="694"/>
        <v>0</v>
      </c>
      <c r="DC397" s="606"/>
      <c r="DD397" s="606">
        <f t="shared" ca="1" si="695"/>
        <v>0</v>
      </c>
      <c r="DE397" s="125">
        <f t="shared" ca="1" si="696"/>
        <v>0</v>
      </c>
      <c r="DF397" s="125">
        <f t="shared" ca="1" si="697"/>
        <v>0</v>
      </c>
      <c r="DG397" s="125">
        <f t="shared" ca="1" si="698"/>
        <v>0</v>
      </c>
      <c r="DH397" s="125">
        <f t="shared" ca="1" si="699"/>
        <v>0</v>
      </c>
      <c r="DI397" s="125">
        <f t="shared" ca="1" si="700"/>
        <v>0</v>
      </c>
      <c r="DJ397" s="125">
        <f t="shared" ca="1" si="701"/>
        <v>0</v>
      </c>
      <c r="DK397" s="125">
        <f t="shared" ca="1" si="702"/>
        <v>0</v>
      </c>
      <c r="DL397" s="125">
        <f t="shared" ca="1" si="703"/>
        <v>0</v>
      </c>
      <c r="DM397" s="125">
        <f t="shared" ca="1" si="704"/>
        <v>0</v>
      </c>
      <c r="DN397" s="340" t="str">
        <f t="shared" ca="1" si="784"/>
        <v xml:space="preserve">    </v>
      </c>
      <c r="DO397" s="340">
        <f t="shared" ca="1" si="785"/>
        <v>0</v>
      </c>
      <c r="DP397" s="340">
        <f t="shared" ca="1" si="786"/>
        <v>0</v>
      </c>
      <c r="DQ397" s="340">
        <f t="shared" ca="1" si="787"/>
        <v>0</v>
      </c>
      <c r="DR397" s="340">
        <f t="shared" ca="1" si="788"/>
        <v>0</v>
      </c>
      <c r="DS397" s="340">
        <f t="shared" ca="1" si="789"/>
        <v>0</v>
      </c>
    </row>
    <row r="398" spans="1:123">
      <c r="A398">
        <f t="shared" ca="1" si="707"/>
        <v>390</v>
      </c>
      <c r="B398">
        <f t="shared" ca="1" si="708"/>
        <v>0</v>
      </c>
      <c r="C398">
        <f t="shared" ca="1" si="709"/>
        <v>0</v>
      </c>
      <c r="D398">
        <f t="shared" ca="1" si="710"/>
        <v>0</v>
      </c>
      <c r="E398">
        <f t="shared" ca="1" si="711"/>
        <v>0</v>
      </c>
      <c r="F398">
        <f t="shared" ca="1" si="712"/>
        <v>0</v>
      </c>
      <c r="G398" s="123" t="str">
        <f t="shared" ca="1" si="705"/>
        <v>0.0.0</v>
      </c>
      <c r="H398" s="123" t="str">
        <f t="shared" ca="1" si="706"/>
        <v>0.0.0</v>
      </c>
      <c r="I398" s="123" t="str">
        <f t="shared" ca="1" si="706"/>
        <v>0.0.0</v>
      </c>
      <c r="J398" s="123" t="str">
        <f t="shared" ca="1" si="706"/>
        <v>0.0.0</v>
      </c>
      <c r="K398" s="123" t="str">
        <f t="shared" ca="1" si="706"/>
        <v>0.0.0</v>
      </c>
      <c r="L398" s="123" t="str">
        <f t="shared" ca="1" si="706"/>
        <v>0.0.0</v>
      </c>
      <c r="M398" s="123" t="str">
        <f t="shared" ca="1" si="706"/>
        <v>0.0.0</v>
      </c>
      <c r="N398" s="123" t="str">
        <f t="shared" ca="1" si="706"/>
        <v>0.0.0</v>
      </c>
      <c r="O398" s="123">
        <f t="shared" ca="1" si="713"/>
        <v>0</v>
      </c>
      <c r="P398" s="123">
        <f t="shared" ca="1" si="714"/>
        <v>0</v>
      </c>
      <c r="Q398" s="123">
        <f t="shared" ca="1" si="715"/>
        <v>0</v>
      </c>
      <c r="R398" s="123">
        <f t="shared" ca="1" si="715"/>
        <v>0</v>
      </c>
      <c r="S398" s="123">
        <f t="shared" ca="1" si="716"/>
        <v>0</v>
      </c>
      <c r="T398" s="123">
        <f t="shared" ca="1" si="717"/>
        <v>0</v>
      </c>
      <c r="U398" s="123">
        <f t="shared" ca="1" si="718"/>
        <v>0</v>
      </c>
      <c r="V398" s="123">
        <f t="shared" ca="1" si="719"/>
        <v>0</v>
      </c>
      <c r="W398" s="123">
        <f t="shared" ca="1" si="720"/>
        <v>0</v>
      </c>
      <c r="X398" s="123">
        <f t="shared" ca="1" si="721"/>
        <v>0</v>
      </c>
      <c r="Y398" s="123">
        <f t="shared" ca="1" si="722"/>
        <v>0</v>
      </c>
      <c r="Z398" s="123">
        <f t="shared" ca="1" si="723"/>
        <v>0</v>
      </c>
      <c r="AA398" s="123">
        <f t="shared" ca="1" si="724"/>
        <v>0</v>
      </c>
      <c r="AB398" s="123">
        <f t="shared" ca="1" si="725"/>
        <v>0</v>
      </c>
      <c r="AC398" s="123">
        <f t="shared" ca="1" si="726"/>
        <v>0</v>
      </c>
      <c r="AD398" s="123">
        <f t="shared" ca="1" si="727"/>
        <v>0</v>
      </c>
      <c r="AE398" s="123">
        <f t="shared" ca="1" si="728"/>
        <v>0</v>
      </c>
      <c r="AF398" s="123">
        <f t="shared" ca="1" si="729"/>
        <v>0</v>
      </c>
      <c r="AG398" s="123">
        <f t="shared" ca="1" si="730"/>
        <v>0</v>
      </c>
      <c r="AH398" s="123">
        <f t="shared" ca="1" si="731"/>
        <v>0</v>
      </c>
      <c r="AI398" s="123">
        <f t="shared" ca="1" si="732"/>
        <v>0</v>
      </c>
      <c r="AJ398" s="123">
        <f t="shared" ca="1" si="733"/>
        <v>0</v>
      </c>
      <c r="AK398" s="123">
        <f t="shared" ca="1" si="734"/>
        <v>0</v>
      </c>
      <c r="AL398" s="123">
        <f t="shared" ca="1" si="735"/>
        <v>0</v>
      </c>
      <c r="AM398" s="123">
        <f t="shared" ca="1" si="736"/>
        <v>0</v>
      </c>
      <c r="AN398" s="123">
        <f t="shared" ca="1" si="737"/>
        <v>0</v>
      </c>
      <c r="AO398" s="123">
        <f t="shared" ca="1" si="738"/>
        <v>0</v>
      </c>
      <c r="AP398" s="123">
        <f t="shared" ca="1" si="739"/>
        <v>0</v>
      </c>
      <c r="AQ398" s="123">
        <f t="shared" ca="1" si="740"/>
        <v>0</v>
      </c>
      <c r="AR398" s="123">
        <f t="shared" ca="1" si="741"/>
        <v>0</v>
      </c>
      <c r="AS398" s="123">
        <f t="shared" ca="1" si="742"/>
        <v>0</v>
      </c>
      <c r="AT398" s="123">
        <f t="shared" ca="1" si="743"/>
        <v>0</v>
      </c>
      <c r="AU398" s="123">
        <f t="shared" ca="1" si="744"/>
        <v>0</v>
      </c>
      <c r="AV398" s="123">
        <f t="shared" ca="1" si="745"/>
        <v>0</v>
      </c>
      <c r="AW398" s="123">
        <f t="shared" ca="1" si="746"/>
        <v>0</v>
      </c>
      <c r="AX398" s="123">
        <f t="shared" ca="1" si="747"/>
        <v>0</v>
      </c>
      <c r="AY398" s="123">
        <f t="shared" ca="1" si="748"/>
        <v>0</v>
      </c>
      <c r="AZ398" s="123">
        <f t="shared" ca="1" si="749"/>
        <v>0</v>
      </c>
      <c r="BA398" s="123">
        <f t="shared" ca="1" si="750"/>
        <v>0</v>
      </c>
      <c r="BB398" s="123">
        <f t="shared" ca="1" si="751"/>
        <v>0</v>
      </c>
      <c r="BC398" s="123">
        <f t="shared" ca="1" si="752"/>
        <v>0</v>
      </c>
      <c r="BD398" s="123">
        <f t="shared" ca="1" si="753"/>
        <v>0</v>
      </c>
      <c r="BE398" s="123">
        <f t="shared" ca="1" si="754"/>
        <v>0</v>
      </c>
      <c r="BF398" s="123">
        <f t="shared" ca="1" si="755"/>
        <v>0</v>
      </c>
      <c r="BG398" s="123">
        <f t="shared" ca="1" si="756"/>
        <v>0</v>
      </c>
      <c r="BH398" s="123">
        <f t="shared" ca="1" si="757"/>
        <v>0</v>
      </c>
      <c r="BI398" s="123">
        <f t="shared" ca="1" si="758"/>
        <v>0</v>
      </c>
      <c r="BJ398" s="123">
        <f t="shared" ca="1" si="759"/>
        <v>0</v>
      </c>
      <c r="BK398" s="123">
        <f t="shared" ca="1" si="760"/>
        <v>0</v>
      </c>
      <c r="BL398" s="123">
        <f t="shared" ca="1" si="761"/>
        <v>0</v>
      </c>
      <c r="BM398" s="123">
        <f t="shared" ca="1" si="762"/>
        <v>0</v>
      </c>
      <c r="BN398" s="123">
        <f t="shared" ca="1" si="763"/>
        <v>0.65</v>
      </c>
      <c r="BO398" s="123">
        <f t="shared" ca="1" si="764"/>
        <v>0</v>
      </c>
      <c r="BP398" s="340">
        <f t="shared" ca="1" si="765"/>
        <v>0</v>
      </c>
      <c r="BQ398" s="123">
        <f t="shared" ca="1" si="766"/>
        <v>0</v>
      </c>
      <c r="BR398" s="123">
        <f t="shared" ca="1" si="767"/>
        <v>0</v>
      </c>
      <c r="BS398" s="123">
        <f t="shared" ca="1" si="768"/>
        <v>0</v>
      </c>
      <c r="BT398" s="123">
        <f t="shared" ca="1" si="769"/>
        <v>0</v>
      </c>
      <c r="BU398" s="123">
        <f t="shared" ca="1" si="770"/>
        <v>0</v>
      </c>
      <c r="BV398" s="123"/>
      <c r="BW398" s="123">
        <f t="shared" ca="1" si="771"/>
        <v>0</v>
      </c>
      <c r="BX398" s="123"/>
      <c r="BY398" s="123">
        <f t="shared" ca="1" si="772"/>
        <v>0</v>
      </c>
      <c r="BZ398" s="123"/>
      <c r="CA398" s="123">
        <f t="shared" ca="1" si="773"/>
        <v>0</v>
      </c>
      <c r="CB398" s="528">
        <f t="shared" ca="1" si="774"/>
        <v>0</v>
      </c>
      <c r="CC398" s="123">
        <f t="shared" ca="1" si="775"/>
        <v>0</v>
      </c>
      <c r="CD398" s="125">
        <f t="shared" ca="1" si="776"/>
        <v>0</v>
      </c>
      <c r="CE398" s="125">
        <f t="shared" ca="1" si="777"/>
        <v>0</v>
      </c>
      <c r="CF398" s="125">
        <f t="shared" ca="1" si="778"/>
        <v>0</v>
      </c>
      <c r="CG398" s="125">
        <f t="shared" ca="1" si="779"/>
        <v>0</v>
      </c>
      <c r="CH398" s="125">
        <f t="shared" ca="1" si="780"/>
        <v>0</v>
      </c>
      <c r="CI398" s="125">
        <f t="shared" ca="1" si="781"/>
        <v>0</v>
      </c>
      <c r="CJ398" s="125">
        <f t="shared" ca="1" si="782"/>
        <v>0</v>
      </c>
      <c r="CK398" s="125">
        <f t="shared" ca="1" si="783"/>
        <v>0</v>
      </c>
      <c r="CL398" s="125">
        <f t="shared" ca="1" si="678"/>
        <v>0</v>
      </c>
      <c r="CM398" s="125">
        <f t="shared" ca="1" si="679"/>
        <v>0</v>
      </c>
      <c r="CN398" s="125">
        <f t="shared" ca="1" si="680"/>
        <v>0</v>
      </c>
      <c r="CO398" s="125">
        <f t="shared" ca="1" si="681"/>
        <v>0</v>
      </c>
      <c r="CP398" s="125">
        <f t="shared" ca="1" si="682"/>
        <v>0</v>
      </c>
      <c r="CQ398" s="125">
        <f t="shared" ca="1" si="683"/>
        <v>0</v>
      </c>
      <c r="CR398" s="125">
        <f t="shared" ca="1" si="684"/>
        <v>0</v>
      </c>
      <c r="CS398" s="125">
        <f t="shared" ca="1" si="685"/>
        <v>0</v>
      </c>
      <c r="CT398" s="125">
        <f t="shared" ca="1" si="686"/>
        <v>0</v>
      </c>
      <c r="CU398" s="125">
        <f t="shared" ca="1" si="687"/>
        <v>0</v>
      </c>
      <c r="CV398" s="125">
        <f t="shared" ca="1" si="688"/>
        <v>0</v>
      </c>
      <c r="CW398" s="125">
        <f t="shared" ca="1" si="689"/>
        <v>0</v>
      </c>
      <c r="CX398" s="125">
        <f t="shared" ca="1" si="690"/>
        <v>0</v>
      </c>
      <c r="CY398" s="125">
        <f t="shared" ca="1" si="691"/>
        <v>0</v>
      </c>
      <c r="CZ398" s="125">
        <f t="shared" ca="1" si="692"/>
        <v>0</v>
      </c>
      <c r="DA398" s="341">
        <f t="shared" ca="1" si="693"/>
        <v>0</v>
      </c>
      <c r="DB398" s="606">
        <f t="shared" ca="1" si="694"/>
        <v>0</v>
      </c>
      <c r="DC398" s="606"/>
      <c r="DD398" s="606">
        <f t="shared" ca="1" si="695"/>
        <v>0</v>
      </c>
      <c r="DE398" s="125">
        <f t="shared" ca="1" si="696"/>
        <v>0</v>
      </c>
      <c r="DF398" s="125">
        <f t="shared" ca="1" si="697"/>
        <v>0</v>
      </c>
      <c r="DG398" s="125">
        <f t="shared" ca="1" si="698"/>
        <v>0</v>
      </c>
      <c r="DH398" s="125">
        <f t="shared" ca="1" si="699"/>
        <v>0</v>
      </c>
      <c r="DI398" s="125">
        <f t="shared" ca="1" si="700"/>
        <v>0</v>
      </c>
      <c r="DJ398" s="125">
        <f t="shared" ca="1" si="701"/>
        <v>0</v>
      </c>
      <c r="DK398" s="125">
        <f t="shared" ca="1" si="702"/>
        <v>0</v>
      </c>
      <c r="DL398" s="125">
        <f t="shared" ca="1" si="703"/>
        <v>0</v>
      </c>
      <c r="DM398" s="125">
        <f t="shared" ca="1" si="704"/>
        <v>0</v>
      </c>
      <c r="DN398" s="340" t="str">
        <f t="shared" ca="1" si="784"/>
        <v xml:space="preserve">    </v>
      </c>
      <c r="DO398" s="340">
        <f t="shared" ca="1" si="785"/>
        <v>0</v>
      </c>
      <c r="DP398" s="340">
        <f t="shared" ca="1" si="786"/>
        <v>0</v>
      </c>
      <c r="DQ398" s="340">
        <f t="shared" ca="1" si="787"/>
        <v>0</v>
      </c>
      <c r="DR398" s="340">
        <f t="shared" ca="1" si="788"/>
        <v>0</v>
      </c>
      <c r="DS398" s="340">
        <f t="shared" ca="1" si="789"/>
        <v>0</v>
      </c>
    </row>
    <row r="399" spans="1:123">
      <c r="A399">
        <f t="shared" ca="1" si="707"/>
        <v>391</v>
      </c>
      <c r="B399">
        <f t="shared" ca="1" si="708"/>
        <v>0</v>
      </c>
      <c r="C399">
        <f t="shared" ca="1" si="709"/>
        <v>0</v>
      </c>
      <c r="D399">
        <f t="shared" ca="1" si="710"/>
        <v>0</v>
      </c>
      <c r="E399">
        <f t="shared" ca="1" si="711"/>
        <v>0</v>
      </c>
      <c r="F399">
        <f t="shared" ca="1" si="712"/>
        <v>0</v>
      </c>
      <c r="G399" s="123" t="str">
        <f t="shared" ca="1" si="705"/>
        <v>0.0.0</v>
      </c>
      <c r="H399" s="123" t="str">
        <f t="shared" ca="1" si="706"/>
        <v>0.0.0</v>
      </c>
      <c r="I399" s="123" t="str">
        <f t="shared" ca="1" si="706"/>
        <v>0.0.0</v>
      </c>
      <c r="J399" s="123" t="str">
        <f t="shared" ca="1" si="706"/>
        <v>0.0.0</v>
      </c>
      <c r="K399" s="123" t="str">
        <f t="shared" ca="1" si="706"/>
        <v>0.0.0</v>
      </c>
      <c r="L399" s="123" t="str">
        <f t="shared" ca="1" si="706"/>
        <v>0.0.0</v>
      </c>
      <c r="M399" s="123" t="str">
        <f t="shared" ca="1" si="706"/>
        <v>0.0.0</v>
      </c>
      <c r="N399" s="123" t="str">
        <f t="shared" ca="1" si="706"/>
        <v>0.0.0</v>
      </c>
      <c r="O399" s="123">
        <f t="shared" ca="1" si="713"/>
        <v>0</v>
      </c>
      <c r="P399" s="123">
        <f t="shared" ca="1" si="714"/>
        <v>0</v>
      </c>
      <c r="Q399" s="123">
        <f t="shared" ca="1" si="715"/>
        <v>0</v>
      </c>
      <c r="R399" s="123">
        <f t="shared" ca="1" si="715"/>
        <v>0</v>
      </c>
      <c r="S399" s="123">
        <f t="shared" ca="1" si="716"/>
        <v>0</v>
      </c>
      <c r="T399" s="123">
        <f t="shared" ca="1" si="717"/>
        <v>0</v>
      </c>
      <c r="U399" s="123">
        <f t="shared" ca="1" si="718"/>
        <v>0</v>
      </c>
      <c r="V399" s="123">
        <f t="shared" ca="1" si="719"/>
        <v>0</v>
      </c>
      <c r="W399" s="123">
        <f t="shared" ca="1" si="720"/>
        <v>0</v>
      </c>
      <c r="X399" s="123">
        <f t="shared" ca="1" si="721"/>
        <v>0</v>
      </c>
      <c r="Y399" s="123">
        <f t="shared" ca="1" si="722"/>
        <v>0</v>
      </c>
      <c r="Z399" s="123">
        <f t="shared" ca="1" si="723"/>
        <v>0</v>
      </c>
      <c r="AA399" s="123">
        <f t="shared" ca="1" si="724"/>
        <v>0</v>
      </c>
      <c r="AB399" s="123">
        <f t="shared" ca="1" si="725"/>
        <v>0</v>
      </c>
      <c r="AC399" s="123">
        <f t="shared" ca="1" si="726"/>
        <v>0</v>
      </c>
      <c r="AD399" s="123">
        <f t="shared" ca="1" si="727"/>
        <v>0</v>
      </c>
      <c r="AE399" s="123">
        <f t="shared" ca="1" si="728"/>
        <v>0</v>
      </c>
      <c r="AF399" s="123">
        <f t="shared" ca="1" si="729"/>
        <v>0</v>
      </c>
      <c r="AG399" s="123">
        <f t="shared" ca="1" si="730"/>
        <v>0</v>
      </c>
      <c r="AH399" s="123">
        <f t="shared" ca="1" si="731"/>
        <v>0</v>
      </c>
      <c r="AI399" s="123">
        <f t="shared" ca="1" si="732"/>
        <v>0</v>
      </c>
      <c r="AJ399" s="123">
        <f t="shared" ca="1" si="733"/>
        <v>0</v>
      </c>
      <c r="AK399" s="123">
        <f t="shared" ca="1" si="734"/>
        <v>0</v>
      </c>
      <c r="AL399" s="123">
        <f t="shared" ca="1" si="735"/>
        <v>0</v>
      </c>
      <c r="AM399" s="123">
        <f t="shared" ca="1" si="736"/>
        <v>0</v>
      </c>
      <c r="AN399" s="123">
        <f t="shared" ca="1" si="737"/>
        <v>0</v>
      </c>
      <c r="AO399" s="123">
        <f t="shared" ca="1" si="738"/>
        <v>0</v>
      </c>
      <c r="AP399" s="123">
        <f t="shared" ca="1" si="739"/>
        <v>0</v>
      </c>
      <c r="AQ399" s="123">
        <f t="shared" ca="1" si="740"/>
        <v>0</v>
      </c>
      <c r="AR399" s="123">
        <f t="shared" ca="1" si="741"/>
        <v>0</v>
      </c>
      <c r="AS399" s="123">
        <f t="shared" ca="1" si="742"/>
        <v>0</v>
      </c>
      <c r="AT399" s="123">
        <f t="shared" ca="1" si="743"/>
        <v>0</v>
      </c>
      <c r="AU399" s="123">
        <f t="shared" ca="1" si="744"/>
        <v>0</v>
      </c>
      <c r="AV399" s="123">
        <f t="shared" ca="1" si="745"/>
        <v>0</v>
      </c>
      <c r="AW399" s="123">
        <f t="shared" ca="1" si="746"/>
        <v>0</v>
      </c>
      <c r="AX399" s="123">
        <f t="shared" ca="1" si="747"/>
        <v>0</v>
      </c>
      <c r="AY399" s="123">
        <f t="shared" ca="1" si="748"/>
        <v>0</v>
      </c>
      <c r="AZ399" s="123">
        <f t="shared" ca="1" si="749"/>
        <v>0</v>
      </c>
      <c r="BA399" s="123">
        <f t="shared" ca="1" si="750"/>
        <v>0</v>
      </c>
      <c r="BB399" s="123">
        <f t="shared" ca="1" si="751"/>
        <v>0</v>
      </c>
      <c r="BC399" s="123">
        <f t="shared" ca="1" si="752"/>
        <v>0</v>
      </c>
      <c r="BD399" s="123">
        <f t="shared" ca="1" si="753"/>
        <v>0</v>
      </c>
      <c r="BE399" s="123">
        <f t="shared" ca="1" si="754"/>
        <v>0</v>
      </c>
      <c r="BF399" s="123">
        <f t="shared" ca="1" si="755"/>
        <v>0</v>
      </c>
      <c r="BG399" s="123">
        <f t="shared" ca="1" si="756"/>
        <v>0</v>
      </c>
      <c r="BH399" s="123">
        <f t="shared" ca="1" si="757"/>
        <v>0</v>
      </c>
      <c r="BI399" s="123">
        <f t="shared" ca="1" si="758"/>
        <v>0</v>
      </c>
      <c r="BJ399" s="123">
        <f t="shared" ca="1" si="759"/>
        <v>0</v>
      </c>
      <c r="BK399" s="123">
        <f t="shared" ca="1" si="760"/>
        <v>0</v>
      </c>
      <c r="BL399" s="123">
        <f t="shared" ca="1" si="761"/>
        <v>0</v>
      </c>
      <c r="BM399" s="123">
        <f t="shared" ca="1" si="762"/>
        <v>0</v>
      </c>
      <c r="BN399" s="123">
        <f t="shared" ca="1" si="763"/>
        <v>0.65</v>
      </c>
      <c r="BO399" s="123">
        <f t="shared" ca="1" si="764"/>
        <v>0</v>
      </c>
      <c r="BP399" s="340">
        <f t="shared" ca="1" si="765"/>
        <v>0</v>
      </c>
      <c r="BQ399" s="123">
        <f t="shared" ca="1" si="766"/>
        <v>0</v>
      </c>
      <c r="BR399" s="123">
        <f t="shared" ca="1" si="767"/>
        <v>0</v>
      </c>
      <c r="BS399" s="123">
        <f t="shared" ca="1" si="768"/>
        <v>0</v>
      </c>
      <c r="BT399" s="123">
        <f t="shared" ca="1" si="769"/>
        <v>0</v>
      </c>
      <c r="BU399" s="123">
        <f t="shared" ca="1" si="770"/>
        <v>0</v>
      </c>
      <c r="BV399" s="123"/>
      <c r="BW399" s="123">
        <f t="shared" ca="1" si="771"/>
        <v>0</v>
      </c>
      <c r="BX399" s="123"/>
      <c r="BY399" s="123">
        <f t="shared" ca="1" si="772"/>
        <v>0</v>
      </c>
      <c r="BZ399" s="123"/>
      <c r="CA399" s="123">
        <f t="shared" ca="1" si="773"/>
        <v>0</v>
      </c>
      <c r="CB399" s="528">
        <f t="shared" ca="1" si="774"/>
        <v>0</v>
      </c>
      <c r="CC399" s="123">
        <f t="shared" ca="1" si="775"/>
        <v>0</v>
      </c>
      <c r="CD399" s="125">
        <f t="shared" ca="1" si="776"/>
        <v>0</v>
      </c>
      <c r="CE399" s="125">
        <f t="shared" ca="1" si="777"/>
        <v>0</v>
      </c>
      <c r="CF399" s="125">
        <f t="shared" ca="1" si="778"/>
        <v>0</v>
      </c>
      <c r="CG399" s="125">
        <f t="shared" ca="1" si="779"/>
        <v>0</v>
      </c>
      <c r="CH399" s="125">
        <f t="shared" ca="1" si="780"/>
        <v>0</v>
      </c>
      <c r="CI399" s="125">
        <f t="shared" ca="1" si="781"/>
        <v>0</v>
      </c>
      <c r="CJ399" s="125">
        <f t="shared" ca="1" si="782"/>
        <v>0</v>
      </c>
      <c r="CK399" s="125">
        <f t="shared" ca="1" si="783"/>
        <v>0</v>
      </c>
      <c r="CL399" s="125">
        <f t="shared" ca="1" si="678"/>
        <v>0</v>
      </c>
      <c r="CM399" s="125">
        <f t="shared" ca="1" si="679"/>
        <v>0</v>
      </c>
      <c r="CN399" s="125">
        <f t="shared" ca="1" si="680"/>
        <v>0</v>
      </c>
      <c r="CO399" s="125">
        <f t="shared" ca="1" si="681"/>
        <v>0</v>
      </c>
      <c r="CP399" s="125">
        <f t="shared" ca="1" si="682"/>
        <v>0</v>
      </c>
      <c r="CQ399" s="125">
        <f t="shared" ca="1" si="683"/>
        <v>0</v>
      </c>
      <c r="CR399" s="125">
        <f t="shared" ca="1" si="684"/>
        <v>0</v>
      </c>
      <c r="CS399" s="125">
        <f t="shared" ca="1" si="685"/>
        <v>0</v>
      </c>
      <c r="CT399" s="125">
        <f t="shared" ca="1" si="686"/>
        <v>0</v>
      </c>
      <c r="CU399" s="125">
        <f t="shared" ca="1" si="687"/>
        <v>0</v>
      </c>
      <c r="CV399" s="125">
        <f t="shared" ca="1" si="688"/>
        <v>0</v>
      </c>
      <c r="CW399" s="125">
        <f t="shared" ca="1" si="689"/>
        <v>0</v>
      </c>
      <c r="CX399" s="125">
        <f t="shared" ca="1" si="690"/>
        <v>0</v>
      </c>
      <c r="CY399" s="125">
        <f t="shared" ca="1" si="691"/>
        <v>0</v>
      </c>
      <c r="CZ399" s="125">
        <f t="shared" ca="1" si="692"/>
        <v>0</v>
      </c>
      <c r="DA399" s="341">
        <f t="shared" ca="1" si="693"/>
        <v>0</v>
      </c>
      <c r="DB399" s="606">
        <f t="shared" ca="1" si="694"/>
        <v>0</v>
      </c>
      <c r="DC399" s="606"/>
      <c r="DD399" s="606">
        <f t="shared" ca="1" si="695"/>
        <v>0</v>
      </c>
      <c r="DE399" s="125">
        <f t="shared" ca="1" si="696"/>
        <v>0</v>
      </c>
      <c r="DF399" s="125">
        <f t="shared" ca="1" si="697"/>
        <v>0</v>
      </c>
      <c r="DG399" s="125">
        <f t="shared" ca="1" si="698"/>
        <v>0</v>
      </c>
      <c r="DH399" s="125">
        <f t="shared" ca="1" si="699"/>
        <v>0</v>
      </c>
      <c r="DI399" s="125">
        <f t="shared" ca="1" si="700"/>
        <v>0</v>
      </c>
      <c r="DJ399" s="125">
        <f t="shared" ca="1" si="701"/>
        <v>0</v>
      </c>
      <c r="DK399" s="125">
        <f t="shared" ca="1" si="702"/>
        <v>0</v>
      </c>
      <c r="DL399" s="125">
        <f t="shared" ca="1" si="703"/>
        <v>0</v>
      </c>
      <c r="DM399" s="125">
        <f t="shared" ca="1" si="704"/>
        <v>0</v>
      </c>
      <c r="DN399" s="340" t="str">
        <f t="shared" ca="1" si="784"/>
        <v xml:space="preserve">    </v>
      </c>
      <c r="DO399" s="340">
        <f t="shared" ca="1" si="785"/>
        <v>0</v>
      </c>
      <c r="DP399" s="340">
        <f t="shared" ca="1" si="786"/>
        <v>0</v>
      </c>
      <c r="DQ399" s="340">
        <f t="shared" ca="1" si="787"/>
        <v>0</v>
      </c>
      <c r="DR399" s="340">
        <f t="shared" ca="1" si="788"/>
        <v>0</v>
      </c>
      <c r="DS399" s="340">
        <f t="shared" ca="1" si="789"/>
        <v>0</v>
      </c>
    </row>
    <row r="400" spans="1:123">
      <c r="A400">
        <f t="shared" ca="1" si="707"/>
        <v>392</v>
      </c>
      <c r="B400">
        <f t="shared" ca="1" si="708"/>
        <v>0</v>
      </c>
      <c r="C400">
        <f t="shared" ca="1" si="709"/>
        <v>0</v>
      </c>
      <c r="D400">
        <f t="shared" ca="1" si="710"/>
        <v>0</v>
      </c>
      <c r="E400">
        <f t="shared" ca="1" si="711"/>
        <v>0</v>
      </c>
      <c r="F400">
        <f t="shared" ca="1" si="712"/>
        <v>0</v>
      </c>
      <c r="G400" s="123" t="str">
        <f t="shared" ca="1" si="705"/>
        <v>0.0.0</v>
      </c>
      <c r="H400" s="123" t="str">
        <f t="shared" ca="1" si="706"/>
        <v>0.0.0</v>
      </c>
      <c r="I400" s="123" t="str">
        <f t="shared" ca="1" si="706"/>
        <v>0.0.0</v>
      </c>
      <c r="J400" s="123" t="str">
        <f t="shared" ca="1" si="706"/>
        <v>0.0.0</v>
      </c>
      <c r="K400" s="123" t="str">
        <f t="shared" ca="1" si="706"/>
        <v>0.0.0</v>
      </c>
      <c r="L400" s="123" t="str">
        <f t="shared" ca="1" si="706"/>
        <v>0.0.0</v>
      </c>
      <c r="M400" s="123" t="str">
        <f t="shared" ca="1" si="706"/>
        <v>0.0.0</v>
      </c>
      <c r="N400" s="123" t="str">
        <f t="shared" ca="1" si="706"/>
        <v>0.0.0</v>
      </c>
      <c r="O400" s="123">
        <f t="shared" ca="1" si="713"/>
        <v>0</v>
      </c>
      <c r="P400" s="123">
        <f t="shared" ca="1" si="714"/>
        <v>0</v>
      </c>
      <c r="Q400" s="123">
        <f t="shared" ca="1" si="715"/>
        <v>0</v>
      </c>
      <c r="R400" s="123">
        <f t="shared" ca="1" si="715"/>
        <v>0</v>
      </c>
      <c r="S400" s="123">
        <f t="shared" ca="1" si="716"/>
        <v>0</v>
      </c>
      <c r="T400" s="123">
        <f t="shared" ca="1" si="717"/>
        <v>0</v>
      </c>
      <c r="U400" s="123">
        <f t="shared" ca="1" si="718"/>
        <v>0</v>
      </c>
      <c r="V400" s="123">
        <f t="shared" ca="1" si="719"/>
        <v>0</v>
      </c>
      <c r="W400" s="123">
        <f t="shared" ca="1" si="720"/>
        <v>0</v>
      </c>
      <c r="X400" s="123">
        <f t="shared" ca="1" si="721"/>
        <v>0</v>
      </c>
      <c r="Y400" s="123">
        <f t="shared" ca="1" si="722"/>
        <v>0</v>
      </c>
      <c r="Z400" s="123">
        <f t="shared" ca="1" si="723"/>
        <v>0</v>
      </c>
      <c r="AA400" s="123">
        <f t="shared" ca="1" si="724"/>
        <v>0</v>
      </c>
      <c r="AB400" s="123">
        <f t="shared" ca="1" si="725"/>
        <v>0</v>
      </c>
      <c r="AC400" s="123">
        <f t="shared" ca="1" si="726"/>
        <v>0</v>
      </c>
      <c r="AD400" s="123">
        <f t="shared" ca="1" si="727"/>
        <v>0</v>
      </c>
      <c r="AE400" s="123">
        <f t="shared" ca="1" si="728"/>
        <v>0</v>
      </c>
      <c r="AF400" s="123">
        <f t="shared" ca="1" si="729"/>
        <v>0</v>
      </c>
      <c r="AG400" s="123">
        <f t="shared" ca="1" si="730"/>
        <v>0</v>
      </c>
      <c r="AH400" s="123">
        <f t="shared" ca="1" si="731"/>
        <v>0</v>
      </c>
      <c r="AI400" s="123">
        <f t="shared" ca="1" si="732"/>
        <v>0</v>
      </c>
      <c r="AJ400" s="123">
        <f t="shared" ca="1" si="733"/>
        <v>0</v>
      </c>
      <c r="AK400" s="123">
        <f t="shared" ca="1" si="734"/>
        <v>0</v>
      </c>
      <c r="AL400" s="123">
        <f t="shared" ca="1" si="735"/>
        <v>0</v>
      </c>
      <c r="AM400" s="123">
        <f t="shared" ca="1" si="736"/>
        <v>0</v>
      </c>
      <c r="AN400" s="123">
        <f t="shared" ca="1" si="737"/>
        <v>0</v>
      </c>
      <c r="AO400" s="123">
        <f t="shared" ca="1" si="738"/>
        <v>0</v>
      </c>
      <c r="AP400" s="123">
        <f t="shared" ca="1" si="739"/>
        <v>0</v>
      </c>
      <c r="AQ400" s="123">
        <f t="shared" ca="1" si="740"/>
        <v>0</v>
      </c>
      <c r="AR400" s="123">
        <f t="shared" ca="1" si="741"/>
        <v>0</v>
      </c>
      <c r="AS400" s="123">
        <f t="shared" ca="1" si="742"/>
        <v>0</v>
      </c>
      <c r="AT400" s="123">
        <f t="shared" ca="1" si="743"/>
        <v>0</v>
      </c>
      <c r="AU400" s="123">
        <f t="shared" ca="1" si="744"/>
        <v>0</v>
      </c>
      <c r="AV400" s="123">
        <f t="shared" ca="1" si="745"/>
        <v>0</v>
      </c>
      <c r="AW400" s="123">
        <f t="shared" ca="1" si="746"/>
        <v>0</v>
      </c>
      <c r="AX400" s="123">
        <f t="shared" ca="1" si="747"/>
        <v>0</v>
      </c>
      <c r="AY400" s="123">
        <f t="shared" ca="1" si="748"/>
        <v>0</v>
      </c>
      <c r="AZ400" s="123">
        <f t="shared" ca="1" si="749"/>
        <v>0</v>
      </c>
      <c r="BA400" s="123">
        <f t="shared" ca="1" si="750"/>
        <v>0</v>
      </c>
      <c r="BB400" s="123">
        <f t="shared" ca="1" si="751"/>
        <v>0</v>
      </c>
      <c r="BC400" s="123">
        <f t="shared" ca="1" si="752"/>
        <v>0</v>
      </c>
      <c r="BD400" s="123">
        <f t="shared" ca="1" si="753"/>
        <v>0</v>
      </c>
      <c r="BE400" s="123">
        <f t="shared" ca="1" si="754"/>
        <v>0</v>
      </c>
      <c r="BF400" s="123">
        <f t="shared" ca="1" si="755"/>
        <v>0</v>
      </c>
      <c r="BG400" s="123">
        <f t="shared" ca="1" si="756"/>
        <v>0</v>
      </c>
      <c r="BH400" s="123">
        <f t="shared" ca="1" si="757"/>
        <v>0</v>
      </c>
      <c r="BI400" s="123">
        <f t="shared" ca="1" si="758"/>
        <v>0</v>
      </c>
      <c r="BJ400" s="123">
        <f t="shared" ca="1" si="759"/>
        <v>0</v>
      </c>
      <c r="BK400" s="123">
        <f t="shared" ca="1" si="760"/>
        <v>0</v>
      </c>
      <c r="BL400" s="123">
        <f t="shared" ca="1" si="761"/>
        <v>0</v>
      </c>
      <c r="BM400" s="123">
        <f t="shared" ca="1" si="762"/>
        <v>0</v>
      </c>
      <c r="BN400" s="123">
        <f t="shared" ca="1" si="763"/>
        <v>0.65</v>
      </c>
      <c r="BO400" s="123">
        <f t="shared" ca="1" si="764"/>
        <v>0</v>
      </c>
      <c r="BP400" s="340">
        <f t="shared" ca="1" si="765"/>
        <v>0</v>
      </c>
      <c r="BQ400" s="123">
        <f t="shared" ca="1" si="766"/>
        <v>0</v>
      </c>
      <c r="BR400" s="123">
        <f t="shared" ca="1" si="767"/>
        <v>0</v>
      </c>
      <c r="BS400" s="123">
        <f t="shared" ca="1" si="768"/>
        <v>0</v>
      </c>
      <c r="BT400" s="123">
        <f t="shared" ca="1" si="769"/>
        <v>0</v>
      </c>
      <c r="BU400" s="123">
        <f t="shared" ca="1" si="770"/>
        <v>0</v>
      </c>
      <c r="BV400" s="123"/>
      <c r="BW400" s="123">
        <f t="shared" ca="1" si="771"/>
        <v>0</v>
      </c>
      <c r="BX400" s="123"/>
      <c r="BY400" s="123">
        <f t="shared" ca="1" si="772"/>
        <v>0</v>
      </c>
      <c r="BZ400" s="123"/>
      <c r="CA400" s="123">
        <f t="shared" ca="1" si="773"/>
        <v>0</v>
      </c>
      <c r="CB400" s="528">
        <f t="shared" ca="1" si="774"/>
        <v>0</v>
      </c>
      <c r="CC400" s="123">
        <f t="shared" ca="1" si="775"/>
        <v>0</v>
      </c>
      <c r="CD400" s="125">
        <f t="shared" ca="1" si="776"/>
        <v>0</v>
      </c>
      <c r="CE400" s="125">
        <f t="shared" ca="1" si="777"/>
        <v>0</v>
      </c>
      <c r="CF400" s="125">
        <f t="shared" ca="1" si="778"/>
        <v>0</v>
      </c>
      <c r="CG400" s="125">
        <f t="shared" ca="1" si="779"/>
        <v>0</v>
      </c>
      <c r="CH400" s="125">
        <f t="shared" ca="1" si="780"/>
        <v>0</v>
      </c>
      <c r="CI400" s="125">
        <f t="shared" ca="1" si="781"/>
        <v>0</v>
      </c>
      <c r="CJ400" s="125">
        <f t="shared" ca="1" si="782"/>
        <v>0</v>
      </c>
      <c r="CK400" s="125">
        <f t="shared" ca="1" si="783"/>
        <v>0</v>
      </c>
      <c r="CL400" s="125">
        <f t="shared" ca="1" si="678"/>
        <v>0</v>
      </c>
      <c r="CM400" s="125">
        <f t="shared" ca="1" si="679"/>
        <v>0</v>
      </c>
      <c r="CN400" s="125">
        <f t="shared" ca="1" si="680"/>
        <v>0</v>
      </c>
      <c r="CO400" s="125">
        <f t="shared" ca="1" si="681"/>
        <v>0</v>
      </c>
      <c r="CP400" s="125">
        <f t="shared" ca="1" si="682"/>
        <v>0</v>
      </c>
      <c r="CQ400" s="125">
        <f t="shared" ca="1" si="683"/>
        <v>0</v>
      </c>
      <c r="CR400" s="125">
        <f t="shared" ca="1" si="684"/>
        <v>0</v>
      </c>
      <c r="CS400" s="125">
        <f t="shared" ca="1" si="685"/>
        <v>0</v>
      </c>
      <c r="CT400" s="125">
        <f t="shared" ca="1" si="686"/>
        <v>0</v>
      </c>
      <c r="CU400" s="125">
        <f t="shared" ca="1" si="687"/>
        <v>0</v>
      </c>
      <c r="CV400" s="125">
        <f t="shared" ca="1" si="688"/>
        <v>0</v>
      </c>
      <c r="CW400" s="125">
        <f t="shared" ca="1" si="689"/>
        <v>0</v>
      </c>
      <c r="CX400" s="125">
        <f t="shared" ca="1" si="690"/>
        <v>0</v>
      </c>
      <c r="CY400" s="125">
        <f t="shared" ca="1" si="691"/>
        <v>0</v>
      </c>
      <c r="CZ400" s="125">
        <f t="shared" ca="1" si="692"/>
        <v>0</v>
      </c>
      <c r="DA400" s="341">
        <f t="shared" ca="1" si="693"/>
        <v>0</v>
      </c>
      <c r="DB400" s="606">
        <f t="shared" ca="1" si="694"/>
        <v>0</v>
      </c>
      <c r="DC400" s="606"/>
      <c r="DD400" s="606">
        <f t="shared" ca="1" si="695"/>
        <v>0</v>
      </c>
      <c r="DE400" s="125">
        <f t="shared" ca="1" si="696"/>
        <v>0</v>
      </c>
      <c r="DF400" s="125">
        <f t="shared" ca="1" si="697"/>
        <v>0</v>
      </c>
      <c r="DG400" s="125">
        <f t="shared" ca="1" si="698"/>
        <v>0</v>
      </c>
      <c r="DH400" s="125">
        <f t="shared" ca="1" si="699"/>
        <v>0</v>
      </c>
      <c r="DI400" s="125">
        <f t="shared" ca="1" si="700"/>
        <v>0</v>
      </c>
      <c r="DJ400" s="125">
        <f t="shared" ca="1" si="701"/>
        <v>0</v>
      </c>
      <c r="DK400" s="125">
        <f t="shared" ca="1" si="702"/>
        <v>0</v>
      </c>
      <c r="DL400" s="125">
        <f t="shared" ca="1" si="703"/>
        <v>0</v>
      </c>
      <c r="DM400" s="125">
        <f t="shared" ca="1" si="704"/>
        <v>0</v>
      </c>
      <c r="DN400" s="340" t="str">
        <f t="shared" ca="1" si="784"/>
        <v xml:space="preserve">    </v>
      </c>
      <c r="DO400" s="340">
        <f t="shared" ca="1" si="785"/>
        <v>0</v>
      </c>
      <c r="DP400" s="340">
        <f t="shared" ca="1" si="786"/>
        <v>0</v>
      </c>
      <c r="DQ400" s="340">
        <f t="shared" ca="1" si="787"/>
        <v>0</v>
      </c>
      <c r="DR400" s="340">
        <f t="shared" ca="1" si="788"/>
        <v>0</v>
      </c>
      <c r="DS400" s="340">
        <f t="shared" ca="1" si="789"/>
        <v>0</v>
      </c>
    </row>
    <row r="401" spans="1:123">
      <c r="A401">
        <f t="shared" ca="1" si="707"/>
        <v>393</v>
      </c>
      <c r="B401">
        <f t="shared" ca="1" si="708"/>
        <v>0</v>
      </c>
      <c r="C401">
        <f t="shared" ca="1" si="709"/>
        <v>0</v>
      </c>
      <c r="D401">
        <f t="shared" ca="1" si="710"/>
        <v>0</v>
      </c>
      <c r="E401">
        <f t="shared" ca="1" si="711"/>
        <v>0</v>
      </c>
      <c r="F401">
        <f t="shared" ca="1" si="712"/>
        <v>0</v>
      </c>
      <c r="G401" s="123" t="str">
        <f t="shared" ca="1" si="705"/>
        <v>0.0.0</v>
      </c>
      <c r="H401" s="123" t="str">
        <f t="shared" ca="1" si="706"/>
        <v>0.0.0</v>
      </c>
      <c r="I401" s="123" t="str">
        <f t="shared" ca="1" si="706"/>
        <v>0.0.0</v>
      </c>
      <c r="J401" s="123" t="str">
        <f t="shared" ca="1" si="706"/>
        <v>0.0.0</v>
      </c>
      <c r="K401" s="123" t="str">
        <f t="shared" ca="1" si="706"/>
        <v>0.0.0</v>
      </c>
      <c r="L401" s="123" t="str">
        <f t="shared" ca="1" si="706"/>
        <v>0.0.0</v>
      </c>
      <c r="M401" s="123" t="str">
        <f t="shared" ca="1" si="706"/>
        <v>0.0.0</v>
      </c>
      <c r="N401" s="123" t="str">
        <f t="shared" ca="1" si="706"/>
        <v>0.0.0</v>
      </c>
      <c r="O401" s="123">
        <f t="shared" ca="1" si="713"/>
        <v>0</v>
      </c>
      <c r="P401" s="123">
        <f t="shared" ca="1" si="714"/>
        <v>0</v>
      </c>
      <c r="Q401" s="123">
        <f t="shared" ca="1" si="715"/>
        <v>0</v>
      </c>
      <c r="R401" s="123">
        <f t="shared" ca="1" si="715"/>
        <v>0</v>
      </c>
      <c r="S401" s="123">
        <f t="shared" ca="1" si="716"/>
        <v>0</v>
      </c>
      <c r="T401" s="123">
        <f t="shared" ca="1" si="717"/>
        <v>0</v>
      </c>
      <c r="U401" s="123">
        <f t="shared" ca="1" si="718"/>
        <v>0</v>
      </c>
      <c r="V401" s="123">
        <f t="shared" ca="1" si="719"/>
        <v>0</v>
      </c>
      <c r="W401" s="123">
        <f t="shared" ca="1" si="720"/>
        <v>0</v>
      </c>
      <c r="X401" s="123">
        <f t="shared" ca="1" si="721"/>
        <v>0</v>
      </c>
      <c r="Y401" s="123">
        <f t="shared" ca="1" si="722"/>
        <v>0</v>
      </c>
      <c r="Z401" s="123">
        <f t="shared" ca="1" si="723"/>
        <v>0</v>
      </c>
      <c r="AA401" s="123">
        <f t="shared" ca="1" si="724"/>
        <v>0</v>
      </c>
      <c r="AB401" s="123">
        <f t="shared" ca="1" si="725"/>
        <v>0</v>
      </c>
      <c r="AC401" s="123">
        <f t="shared" ca="1" si="726"/>
        <v>0</v>
      </c>
      <c r="AD401" s="123">
        <f t="shared" ca="1" si="727"/>
        <v>0</v>
      </c>
      <c r="AE401" s="123">
        <f t="shared" ca="1" si="728"/>
        <v>0</v>
      </c>
      <c r="AF401" s="123">
        <f t="shared" ca="1" si="729"/>
        <v>0</v>
      </c>
      <c r="AG401" s="123">
        <f t="shared" ca="1" si="730"/>
        <v>0</v>
      </c>
      <c r="AH401" s="123">
        <f t="shared" ca="1" si="731"/>
        <v>0</v>
      </c>
      <c r="AI401" s="123">
        <f t="shared" ca="1" si="732"/>
        <v>0</v>
      </c>
      <c r="AJ401" s="123">
        <f t="shared" ca="1" si="733"/>
        <v>0</v>
      </c>
      <c r="AK401" s="123">
        <f t="shared" ca="1" si="734"/>
        <v>0</v>
      </c>
      <c r="AL401" s="123">
        <f t="shared" ca="1" si="735"/>
        <v>0</v>
      </c>
      <c r="AM401" s="123">
        <f t="shared" ca="1" si="736"/>
        <v>0</v>
      </c>
      <c r="AN401" s="123">
        <f t="shared" ca="1" si="737"/>
        <v>0</v>
      </c>
      <c r="AO401" s="123">
        <f t="shared" ca="1" si="738"/>
        <v>0</v>
      </c>
      <c r="AP401" s="123">
        <f t="shared" ca="1" si="739"/>
        <v>0</v>
      </c>
      <c r="AQ401" s="123">
        <f t="shared" ca="1" si="740"/>
        <v>0</v>
      </c>
      <c r="AR401" s="123">
        <f t="shared" ca="1" si="741"/>
        <v>0</v>
      </c>
      <c r="AS401" s="123">
        <f t="shared" ca="1" si="742"/>
        <v>0</v>
      </c>
      <c r="AT401" s="123">
        <f t="shared" ca="1" si="743"/>
        <v>0</v>
      </c>
      <c r="AU401" s="123">
        <f t="shared" ca="1" si="744"/>
        <v>0</v>
      </c>
      <c r="AV401" s="123">
        <f t="shared" ca="1" si="745"/>
        <v>0</v>
      </c>
      <c r="AW401" s="123">
        <f t="shared" ca="1" si="746"/>
        <v>0</v>
      </c>
      <c r="AX401" s="123">
        <f t="shared" ca="1" si="747"/>
        <v>0</v>
      </c>
      <c r="AY401" s="123">
        <f t="shared" ca="1" si="748"/>
        <v>0</v>
      </c>
      <c r="AZ401" s="123">
        <f t="shared" ca="1" si="749"/>
        <v>0</v>
      </c>
      <c r="BA401" s="123">
        <f t="shared" ca="1" si="750"/>
        <v>0</v>
      </c>
      <c r="BB401" s="123">
        <f t="shared" ca="1" si="751"/>
        <v>0</v>
      </c>
      <c r="BC401" s="123">
        <f t="shared" ca="1" si="752"/>
        <v>0</v>
      </c>
      <c r="BD401" s="123">
        <f t="shared" ca="1" si="753"/>
        <v>0</v>
      </c>
      <c r="BE401" s="123">
        <f t="shared" ca="1" si="754"/>
        <v>0</v>
      </c>
      <c r="BF401" s="123">
        <f t="shared" ca="1" si="755"/>
        <v>0</v>
      </c>
      <c r="BG401" s="123">
        <f t="shared" ca="1" si="756"/>
        <v>0</v>
      </c>
      <c r="BH401" s="123">
        <f t="shared" ca="1" si="757"/>
        <v>0</v>
      </c>
      <c r="BI401" s="123">
        <f t="shared" ca="1" si="758"/>
        <v>0</v>
      </c>
      <c r="BJ401" s="123">
        <f t="shared" ca="1" si="759"/>
        <v>0</v>
      </c>
      <c r="BK401" s="123">
        <f t="shared" ca="1" si="760"/>
        <v>0</v>
      </c>
      <c r="BL401" s="123">
        <f t="shared" ca="1" si="761"/>
        <v>0</v>
      </c>
      <c r="BM401" s="123">
        <f t="shared" ca="1" si="762"/>
        <v>0</v>
      </c>
      <c r="BN401" s="123">
        <f t="shared" ca="1" si="763"/>
        <v>0.65</v>
      </c>
      <c r="BO401" s="123">
        <f t="shared" ca="1" si="764"/>
        <v>0</v>
      </c>
      <c r="BP401" s="340">
        <f t="shared" ca="1" si="765"/>
        <v>0</v>
      </c>
      <c r="BQ401" s="123">
        <f t="shared" ca="1" si="766"/>
        <v>0</v>
      </c>
      <c r="BR401" s="123">
        <f t="shared" ca="1" si="767"/>
        <v>0</v>
      </c>
      <c r="BS401" s="123">
        <f t="shared" ca="1" si="768"/>
        <v>0</v>
      </c>
      <c r="BT401" s="123">
        <f t="shared" ca="1" si="769"/>
        <v>0</v>
      </c>
      <c r="BU401" s="123">
        <f t="shared" ca="1" si="770"/>
        <v>0</v>
      </c>
      <c r="BV401" s="123"/>
      <c r="BW401" s="123">
        <f t="shared" ca="1" si="771"/>
        <v>0</v>
      </c>
      <c r="BX401" s="123"/>
      <c r="BY401" s="123">
        <f t="shared" ca="1" si="772"/>
        <v>0</v>
      </c>
      <c r="BZ401" s="123"/>
      <c r="CA401" s="123">
        <f t="shared" ca="1" si="773"/>
        <v>0</v>
      </c>
      <c r="CB401" s="528">
        <f t="shared" ca="1" si="774"/>
        <v>0</v>
      </c>
      <c r="CC401" s="123">
        <f t="shared" ca="1" si="775"/>
        <v>0</v>
      </c>
      <c r="CD401" s="125">
        <f t="shared" ca="1" si="776"/>
        <v>0</v>
      </c>
      <c r="CE401" s="125">
        <f t="shared" ca="1" si="777"/>
        <v>0</v>
      </c>
      <c r="CF401" s="125">
        <f t="shared" ca="1" si="778"/>
        <v>0</v>
      </c>
      <c r="CG401" s="125">
        <f t="shared" ca="1" si="779"/>
        <v>0</v>
      </c>
      <c r="CH401" s="125">
        <f t="shared" ca="1" si="780"/>
        <v>0</v>
      </c>
      <c r="CI401" s="125">
        <f t="shared" ca="1" si="781"/>
        <v>0</v>
      </c>
      <c r="CJ401" s="125">
        <f t="shared" ca="1" si="782"/>
        <v>0</v>
      </c>
      <c r="CK401" s="125">
        <f t="shared" ca="1" si="783"/>
        <v>0</v>
      </c>
      <c r="CL401" s="125">
        <f t="shared" ca="1" si="678"/>
        <v>0</v>
      </c>
      <c r="CM401" s="125">
        <f t="shared" ca="1" si="679"/>
        <v>0</v>
      </c>
      <c r="CN401" s="125">
        <f t="shared" ca="1" si="680"/>
        <v>0</v>
      </c>
      <c r="CO401" s="125">
        <f t="shared" ca="1" si="681"/>
        <v>0</v>
      </c>
      <c r="CP401" s="125">
        <f t="shared" ca="1" si="682"/>
        <v>0</v>
      </c>
      <c r="CQ401" s="125">
        <f t="shared" ca="1" si="683"/>
        <v>0</v>
      </c>
      <c r="CR401" s="125">
        <f t="shared" ca="1" si="684"/>
        <v>0</v>
      </c>
      <c r="CS401" s="125">
        <f t="shared" ca="1" si="685"/>
        <v>0</v>
      </c>
      <c r="CT401" s="125">
        <f t="shared" ca="1" si="686"/>
        <v>0</v>
      </c>
      <c r="CU401" s="125">
        <f t="shared" ca="1" si="687"/>
        <v>0</v>
      </c>
      <c r="CV401" s="125">
        <f t="shared" ca="1" si="688"/>
        <v>0</v>
      </c>
      <c r="CW401" s="125">
        <f t="shared" ca="1" si="689"/>
        <v>0</v>
      </c>
      <c r="CX401" s="125">
        <f t="shared" ca="1" si="690"/>
        <v>0</v>
      </c>
      <c r="CY401" s="125">
        <f t="shared" ca="1" si="691"/>
        <v>0</v>
      </c>
      <c r="CZ401" s="125">
        <f t="shared" ca="1" si="692"/>
        <v>0</v>
      </c>
      <c r="DA401" s="341">
        <f t="shared" ca="1" si="693"/>
        <v>0</v>
      </c>
      <c r="DB401" s="606">
        <f t="shared" ca="1" si="694"/>
        <v>0</v>
      </c>
      <c r="DC401" s="606"/>
      <c r="DD401" s="606">
        <f t="shared" ca="1" si="695"/>
        <v>0</v>
      </c>
      <c r="DE401" s="125">
        <f t="shared" ca="1" si="696"/>
        <v>0</v>
      </c>
      <c r="DF401" s="125">
        <f t="shared" ca="1" si="697"/>
        <v>0</v>
      </c>
      <c r="DG401" s="125">
        <f t="shared" ca="1" si="698"/>
        <v>0</v>
      </c>
      <c r="DH401" s="125">
        <f t="shared" ca="1" si="699"/>
        <v>0</v>
      </c>
      <c r="DI401" s="125">
        <f t="shared" ca="1" si="700"/>
        <v>0</v>
      </c>
      <c r="DJ401" s="125">
        <f t="shared" ca="1" si="701"/>
        <v>0</v>
      </c>
      <c r="DK401" s="125">
        <f t="shared" ca="1" si="702"/>
        <v>0</v>
      </c>
      <c r="DL401" s="125">
        <f t="shared" ca="1" si="703"/>
        <v>0</v>
      </c>
      <c r="DM401" s="125">
        <f t="shared" ca="1" si="704"/>
        <v>0</v>
      </c>
      <c r="DN401" s="340" t="str">
        <f t="shared" ca="1" si="784"/>
        <v xml:space="preserve">    </v>
      </c>
      <c r="DO401" s="340">
        <f t="shared" ca="1" si="785"/>
        <v>0</v>
      </c>
      <c r="DP401" s="340">
        <f t="shared" ca="1" si="786"/>
        <v>0</v>
      </c>
      <c r="DQ401" s="340">
        <f t="shared" ca="1" si="787"/>
        <v>0</v>
      </c>
      <c r="DR401" s="340">
        <f t="shared" ca="1" si="788"/>
        <v>0</v>
      </c>
      <c r="DS401" s="340">
        <f t="shared" ca="1" si="789"/>
        <v>0</v>
      </c>
    </row>
    <row r="402" spans="1:123">
      <c r="A402">
        <f t="shared" ca="1" si="707"/>
        <v>394</v>
      </c>
      <c r="B402">
        <f t="shared" ca="1" si="708"/>
        <v>0</v>
      </c>
      <c r="C402">
        <f t="shared" ca="1" si="709"/>
        <v>0</v>
      </c>
      <c r="D402">
        <f t="shared" ca="1" si="710"/>
        <v>0</v>
      </c>
      <c r="E402">
        <f t="shared" ca="1" si="711"/>
        <v>0</v>
      </c>
      <c r="F402">
        <f t="shared" ca="1" si="712"/>
        <v>0</v>
      </c>
      <c r="G402" s="123" t="str">
        <f t="shared" ca="1" si="705"/>
        <v>0.0.0</v>
      </c>
      <c r="H402" s="123" t="str">
        <f t="shared" ca="1" si="706"/>
        <v>0.0.0</v>
      </c>
      <c r="I402" s="123" t="str">
        <f t="shared" ca="1" si="706"/>
        <v>0.0.0</v>
      </c>
      <c r="J402" s="123" t="str">
        <f t="shared" ca="1" si="706"/>
        <v>0.0.0</v>
      </c>
      <c r="K402" s="123" t="str">
        <f t="shared" ca="1" si="706"/>
        <v>0.0.0</v>
      </c>
      <c r="L402" s="123" t="str">
        <f t="shared" ca="1" si="706"/>
        <v>0.0.0</v>
      </c>
      <c r="M402" s="123" t="str">
        <f t="shared" ca="1" si="706"/>
        <v>0.0.0</v>
      </c>
      <c r="N402" s="123" t="str">
        <f t="shared" ca="1" si="706"/>
        <v>0.0.0</v>
      </c>
      <c r="O402" s="123">
        <f t="shared" ca="1" si="713"/>
        <v>0</v>
      </c>
      <c r="P402" s="123">
        <f t="shared" ca="1" si="714"/>
        <v>0</v>
      </c>
      <c r="Q402" s="123">
        <f t="shared" ca="1" si="715"/>
        <v>0</v>
      </c>
      <c r="R402" s="123">
        <f t="shared" ca="1" si="715"/>
        <v>0</v>
      </c>
      <c r="S402" s="123">
        <f t="shared" ca="1" si="716"/>
        <v>0</v>
      </c>
      <c r="T402" s="123">
        <f t="shared" ca="1" si="717"/>
        <v>0</v>
      </c>
      <c r="U402" s="123">
        <f t="shared" ca="1" si="718"/>
        <v>0</v>
      </c>
      <c r="V402" s="123">
        <f t="shared" ca="1" si="719"/>
        <v>0</v>
      </c>
      <c r="W402" s="123">
        <f t="shared" ca="1" si="720"/>
        <v>0</v>
      </c>
      <c r="X402" s="123">
        <f t="shared" ca="1" si="721"/>
        <v>0</v>
      </c>
      <c r="Y402" s="123">
        <f t="shared" ca="1" si="722"/>
        <v>0</v>
      </c>
      <c r="Z402" s="123">
        <f t="shared" ca="1" si="723"/>
        <v>0</v>
      </c>
      <c r="AA402" s="123">
        <f t="shared" ca="1" si="724"/>
        <v>0</v>
      </c>
      <c r="AB402" s="123">
        <f t="shared" ca="1" si="725"/>
        <v>0</v>
      </c>
      <c r="AC402" s="123">
        <f t="shared" ca="1" si="726"/>
        <v>0</v>
      </c>
      <c r="AD402" s="123">
        <f t="shared" ca="1" si="727"/>
        <v>0</v>
      </c>
      <c r="AE402" s="123">
        <f t="shared" ca="1" si="728"/>
        <v>0</v>
      </c>
      <c r="AF402" s="123">
        <f t="shared" ca="1" si="729"/>
        <v>0</v>
      </c>
      <c r="AG402" s="123">
        <f t="shared" ca="1" si="730"/>
        <v>0</v>
      </c>
      <c r="AH402" s="123">
        <f t="shared" ca="1" si="731"/>
        <v>0</v>
      </c>
      <c r="AI402" s="123">
        <f t="shared" ca="1" si="732"/>
        <v>0</v>
      </c>
      <c r="AJ402" s="123">
        <f t="shared" ca="1" si="733"/>
        <v>0</v>
      </c>
      <c r="AK402" s="123">
        <f t="shared" ca="1" si="734"/>
        <v>0</v>
      </c>
      <c r="AL402" s="123">
        <f t="shared" ca="1" si="735"/>
        <v>0</v>
      </c>
      <c r="AM402" s="123">
        <f t="shared" ca="1" si="736"/>
        <v>0</v>
      </c>
      <c r="AN402" s="123">
        <f t="shared" ca="1" si="737"/>
        <v>0</v>
      </c>
      <c r="AO402" s="123">
        <f t="shared" ca="1" si="738"/>
        <v>0</v>
      </c>
      <c r="AP402" s="123">
        <f t="shared" ca="1" si="739"/>
        <v>0</v>
      </c>
      <c r="AQ402" s="123">
        <f t="shared" ca="1" si="740"/>
        <v>0</v>
      </c>
      <c r="AR402" s="123">
        <f t="shared" ca="1" si="741"/>
        <v>0</v>
      </c>
      <c r="AS402" s="123">
        <f t="shared" ca="1" si="742"/>
        <v>0</v>
      </c>
      <c r="AT402" s="123">
        <f t="shared" ca="1" si="743"/>
        <v>0</v>
      </c>
      <c r="AU402" s="123">
        <f t="shared" ca="1" si="744"/>
        <v>0</v>
      </c>
      <c r="AV402" s="123">
        <f t="shared" ca="1" si="745"/>
        <v>0</v>
      </c>
      <c r="AW402" s="123">
        <f t="shared" ca="1" si="746"/>
        <v>0</v>
      </c>
      <c r="AX402" s="123">
        <f t="shared" ca="1" si="747"/>
        <v>0</v>
      </c>
      <c r="AY402" s="123">
        <f t="shared" ca="1" si="748"/>
        <v>0</v>
      </c>
      <c r="AZ402" s="123">
        <f t="shared" ca="1" si="749"/>
        <v>0</v>
      </c>
      <c r="BA402" s="123">
        <f t="shared" ca="1" si="750"/>
        <v>0</v>
      </c>
      <c r="BB402" s="123">
        <f t="shared" ca="1" si="751"/>
        <v>0</v>
      </c>
      <c r="BC402" s="123">
        <f t="shared" ca="1" si="752"/>
        <v>0</v>
      </c>
      <c r="BD402" s="123">
        <f t="shared" ca="1" si="753"/>
        <v>0</v>
      </c>
      <c r="BE402" s="123">
        <f t="shared" ca="1" si="754"/>
        <v>0</v>
      </c>
      <c r="BF402" s="123">
        <f t="shared" ca="1" si="755"/>
        <v>0</v>
      </c>
      <c r="BG402" s="123">
        <f t="shared" ca="1" si="756"/>
        <v>0</v>
      </c>
      <c r="BH402" s="123">
        <f t="shared" ca="1" si="757"/>
        <v>0</v>
      </c>
      <c r="BI402" s="123">
        <f t="shared" ca="1" si="758"/>
        <v>0</v>
      </c>
      <c r="BJ402" s="123">
        <f t="shared" ca="1" si="759"/>
        <v>0</v>
      </c>
      <c r="BK402" s="123">
        <f t="shared" ca="1" si="760"/>
        <v>0</v>
      </c>
      <c r="BL402" s="123">
        <f t="shared" ca="1" si="761"/>
        <v>0</v>
      </c>
      <c r="BM402" s="123">
        <f t="shared" ca="1" si="762"/>
        <v>0</v>
      </c>
      <c r="BN402" s="123">
        <f t="shared" ca="1" si="763"/>
        <v>0.65</v>
      </c>
      <c r="BO402" s="123">
        <f t="shared" ca="1" si="764"/>
        <v>0</v>
      </c>
      <c r="BP402" s="340">
        <f t="shared" ca="1" si="765"/>
        <v>0</v>
      </c>
      <c r="BQ402" s="123">
        <f t="shared" ca="1" si="766"/>
        <v>0</v>
      </c>
      <c r="BR402" s="123">
        <f t="shared" ca="1" si="767"/>
        <v>0</v>
      </c>
      <c r="BS402" s="123">
        <f t="shared" ca="1" si="768"/>
        <v>0</v>
      </c>
      <c r="BT402" s="123">
        <f t="shared" ca="1" si="769"/>
        <v>0</v>
      </c>
      <c r="BU402" s="123">
        <f t="shared" ca="1" si="770"/>
        <v>0</v>
      </c>
      <c r="BV402" s="123"/>
      <c r="BW402" s="123">
        <f t="shared" ca="1" si="771"/>
        <v>0</v>
      </c>
      <c r="BX402" s="123"/>
      <c r="BY402" s="123">
        <f t="shared" ca="1" si="772"/>
        <v>0</v>
      </c>
      <c r="BZ402" s="123"/>
      <c r="CA402" s="123">
        <f t="shared" ca="1" si="773"/>
        <v>0</v>
      </c>
      <c r="CB402" s="528">
        <f t="shared" ca="1" si="774"/>
        <v>0</v>
      </c>
      <c r="CC402" s="123">
        <f t="shared" ca="1" si="775"/>
        <v>0</v>
      </c>
      <c r="CD402" s="125">
        <f t="shared" ca="1" si="776"/>
        <v>0</v>
      </c>
      <c r="CE402" s="125">
        <f t="shared" ca="1" si="777"/>
        <v>0</v>
      </c>
      <c r="CF402" s="125">
        <f t="shared" ca="1" si="778"/>
        <v>0</v>
      </c>
      <c r="CG402" s="125">
        <f t="shared" ca="1" si="779"/>
        <v>0</v>
      </c>
      <c r="CH402" s="125">
        <f t="shared" ca="1" si="780"/>
        <v>0</v>
      </c>
      <c r="CI402" s="125">
        <f t="shared" ca="1" si="781"/>
        <v>0</v>
      </c>
      <c r="CJ402" s="125">
        <f t="shared" ca="1" si="782"/>
        <v>0</v>
      </c>
      <c r="CK402" s="125">
        <f t="shared" ca="1" si="783"/>
        <v>0</v>
      </c>
      <c r="CL402" s="125">
        <f t="shared" ca="1" si="678"/>
        <v>0</v>
      </c>
      <c r="CM402" s="125">
        <f t="shared" ca="1" si="679"/>
        <v>0</v>
      </c>
      <c r="CN402" s="125">
        <f t="shared" ca="1" si="680"/>
        <v>0</v>
      </c>
      <c r="CO402" s="125">
        <f t="shared" ca="1" si="681"/>
        <v>0</v>
      </c>
      <c r="CP402" s="125">
        <f t="shared" ca="1" si="682"/>
        <v>0</v>
      </c>
      <c r="CQ402" s="125">
        <f t="shared" ca="1" si="683"/>
        <v>0</v>
      </c>
      <c r="CR402" s="125">
        <f t="shared" ca="1" si="684"/>
        <v>0</v>
      </c>
      <c r="CS402" s="125">
        <f t="shared" ca="1" si="685"/>
        <v>0</v>
      </c>
      <c r="CT402" s="125">
        <f t="shared" ca="1" si="686"/>
        <v>0</v>
      </c>
      <c r="CU402" s="125">
        <f t="shared" ca="1" si="687"/>
        <v>0</v>
      </c>
      <c r="CV402" s="125">
        <f t="shared" ca="1" si="688"/>
        <v>0</v>
      </c>
      <c r="CW402" s="125">
        <f t="shared" ca="1" si="689"/>
        <v>0</v>
      </c>
      <c r="CX402" s="125">
        <f t="shared" ca="1" si="690"/>
        <v>0</v>
      </c>
      <c r="CY402" s="125">
        <f t="shared" ca="1" si="691"/>
        <v>0</v>
      </c>
      <c r="CZ402" s="125">
        <f t="shared" ca="1" si="692"/>
        <v>0</v>
      </c>
      <c r="DA402" s="341">
        <f t="shared" ca="1" si="693"/>
        <v>0</v>
      </c>
      <c r="DB402" s="606">
        <f t="shared" ca="1" si="694"/>
        <v>0</v>
      </c>
      <c r="DC402" s="606"/>
      <c r="DD402" s="606">
        <f t="shared" ca="1" si="695"/>
        <v>0</v>
      </c>
      <c r="DE402" s="125">
        <f t="shared" ca="1" si="696"/>
        <v>0</v>
      </c>
      <c r="DF402" s="125">
        <f t="shared" ca="1" si="697"/>
        <v>0</v>
      </c>
      <c r="DG402" s="125">
        <f t="shared" ca="1" si="698"/>
        <v>0</v>
      </c>
      <c r="DH402" s="125">
        <f t="shared" ca="1" si="699"/>
        <v>0</v>
      </c>
      <c r="DI402" s="125">
        <f t="shared" ca="1" si="700"/>
        <v>0</v>
      </c>
      <c r="DJ402" s="125">
        <f t="shared" ca="1" si="701"/>
        <v>0</v>
      </c>
      <c r="DK402" s="125">
        <f t="shared" ca="1" si="702"/>
        <v>0</v>
      </c>
      <c r="DL402" s="125">
        <f t="shared" ca="1" si="703"/>
        <v>0</v>
      </c>
      <c r="DM402" s="125">
        <f t="shared" ca="1" si="704"/>
        <v>0</v>
      </c>
      <c r="DN402" s="340" t="str">
        <f t="shared" ca="1" si="784"/>
        <v xml:space="preserve">    </v>
      </c>
      <c r="DO402" s="340">
        <f t="shared" ca="1" si="785"/>
        <v>0</v>
      </c>
      <c r="DP402" s="340">
        <f t="shared" ca="1" si="786"/>
        <v>0</v>
      </c>
      <c r="DQ402" s="340">
        <f t="shared" ca="1" si="787"/>
        <v>0</v>
      </c>
      <c r="DR402" s="340">
        <f t="shared" ca="1" si="788"/>
        <v>0</v>
      </c>
      <c r="DS402" s="340">
        <f t="shared" ca="1" si="789"/>
        <v>0</v>
      </c>
    </row>
    <row r="403" spans="1:123">
      <c r="A403">
        <f t="shared" ca="1" si="707"/>
        <v>395</v>
      </c>
      <c r="B403">
        <f t="shared" ca="1" si="708"/>
        <v>0</v>
      </c>
      <c r="C403">
        <f t="shared" ca="1" si="709"/>
        <v>0</v>
      </c>
      <c r="D403">
        <f t="shared" ca="1" si="710"/>
        <v>0</v>
      </c>
      <c r="E403">
        <f t="shared" ca="1" si="711"/>
        <v>0</v>
      </c>
      <c r="F403">
        <f t="shared" ca="1" si="712"/>
        <v>0</v>
      </c>
      <c r="G403" s="123" t="str">
        <f t="shared" ca="1" si="705"/>
        <v>0.0.0</v>
      </c>
      <c r="H403" s="123" t="str">
        <f t="shared" ca="1" si="706"/>
        <v>0.0.0</v>
      </c>
      <c r="I403" s="123" t="str">
        <f t="shared" ca="1" si="706"/>
        <v>0.0.0</v>
      </c>
      <c r="J403" s="123" t="str">
        <f t="shared" ca="1" si="706"/>
        <v>0.0.0</v>
      </c>
      <c r="K403" s="123" t="str">
        <f t="shared" ca="1" si="706"/>
        <v>0.0.0</v>
      </c>
      <c r="L403" s="123" t="str">
        <f t="shared" ca="1" si="706"/>
        <v>0.0.0</v>
      </c>
      <c r="M403" s="123" t="str">
        <f t="shared" ca="1" si="706"/>
        <v>0.0.0</v>
      </c>
      <c r="N403" s="123" t="str">
        <f t="shared" ca="1" si="706"/>
        <v>0.0.0</v>
      </c>
      <c r="O403" s="123">
        <f t="shared" ca="1" si="713"/>
        <v>0</v>
      </c>
      <c r="P403" s="123">
        <f t="shared" ca="1" si="714"/>
        <v>0</v>
      </c>
      <c r="Q403" s="123">
        <f t="shared" ca="1" si="715"/>
        <v>0</v>
      </c>
      <c r="R403" s="123">
        <f t="shared" ca="1" si="715"/>
        <v>0</v>
      </c>
      <c r="S403" s="123">
        <f t="shared" ca="1" si="716"/>
        <v>0</v>
      </c>
      <c r="T403" s="123">
        <f t="shared" ca="1" si="717"/>
        <v>0</v>
      </c>
      <c r="U403" s="123">
        <f t="shared" ca="1" si="718"/>
        <v>0</v>
      </c>
      <c r="V403" s="123">
        <f t="shared" ca="1" si="719"/>
        <v>0</v>
      </c>
      <c r="W403" s="123">
        <f t="shared" ca="1" si="720"/>
        <v>0</v>
      </c>
      <c r="X403" s="123">
        <f t="shared" ca="1" si="721"/>
        <v>0</v>
      </c>
      <c r="Y403" s="123">
        <f t="shared" ca="1" si="722"/>
        <v>0</v>
      </c>
      <c r="Z403" s="123">
        <f t="shared" ca="1" si="723"/>
        <v>0</v>
      </c>
      <c r="AA403" s="123">
        <f t="shared" ca="1" si="724"/>
        <v>0</v>
      </c>
      <c r="AB403" s="123">
        <f t="shared" ca="1" si="725"/>
        <v>0</v>
      </c>
      <c r="AC403" s="123">
        <f t="shared" ca="1" si="726"/>
        <v>0</v>
      </c>
      <c r="AD403" s="123">
        <f t="shared" ca="1" si="727"/>
        <v>0</v>
      </c>
      <c r="AE403" s="123">
        <f t="shared" ca="1" si="728"/>
        <v>0</v>
      </c>
      <c r="AF403" s="123">
        <f t="shared" ca="1" si="729"/>
        <v>0</v>
      </c>
      <c r="AG403" s="123">
        <f t="shared" ca="1" si="730"/>
        <v>0</v>
      </c>
      <c r="AH403" s="123">
        <f t="shared" ca="1" si="731"/>
        <v>0</v>
      </c>
      <c r="AI403" s="123">
        <f t="shared" ca="1" si="732"/>
        <v>0</v>
      </c>
      <c r="AJ403" s="123">
        <f t="shared" ca="1" si="733"/>
        <v>0</v>
      </c>
      <c r="AK403" s="123">
        <f t="shared" ca="1" si="734"/>
        <v>0</v>
      </c>
      <c r="AL403" s="123">
        <f t="shared" ca="1" si="735"/>
        <v>0</v>
      </c>
      <c r="AM403" s="123">
        <f t="shared" ca="1" si="736"/>
        <v>0</v>
      </c>
      <c r="AN403" s="123">
        <f t="shared" ca="1" si="737"/>
        <v>0</v>
      </c>
      <c r="AO403" s="123">
        <f t="shared" ca="1" si="738"/>
        <v>0</v>
      </c>
      <c r="AP403" s="123">
        <f t="shared" ca="1" si="739"/>
        <v>0</v>
      </c>
      <c r="AQ403" s="123">
        <f t="shared" ca="1" si="740"/>
        <v>0</v>
      </c>
      <c r="AR403" s="123">
        <f t="shared" ca="1" si="741"/>
        <v>0</v>
      </c>
      <c r="AS403" s="123">
        <f t="shared" ca="1" si="742"/>
        <v>0</v>
      </c>
      <c r="AT403" s="123">
        <f t="shared" ca="1" si="743"/>
        <v>0</v>
      </c>
      <c r="AU403" s="123">
        <f t="shared" ca="1" si="744"/>
        <v>0</v>
      </c>
      <c r="AV403" s="123">
        <f t="shared" ca="1" si="745"/>
        <v>0</v>
      </c>
      <c r="AW403" s="123">
        <f t="shared" ca="1" si="746"/>
        <v>0</v>
      </c>
      <c r="AX403" s="123">
        <f t="shared" ca="1" si="747"/>
        <v>0</v>
      </c>
      <c r="AY403" s="123">
        <f t="shared" ca="1" si="748"/>
        <v>0</v>
      </c>
      <c r="AZ403" s="123">
        <f t="shared" ca="1" si="749"/>
        <v>0</v>
      </c>
      <c r="BA403" s="123">
        <f t="shared" ca="1" si="750"/>
        <v>0</v>
      </c>
      <c r="BB403" s="123">
        <f t="shared" ca="1" si="751"/>
        <v>0</v>
      </c>
      <c r="BC403" s="123">
        <f t="shared" ca="1" si="752"/>
        <v>0</v>
      </c>
      <c r="BD403" s="123">
        <f t="shared" ca="1" si="753"/>
        <v>0</v>
      </c>
      <c r="BE403" s="123">
        <f t="shared" ca="1" si="754"/>
        <v>0</v>
      </c>
      <c r="BF403" s="123">
        <f t="shared" ca="1" si="755"/>
        <v>0</v>
      </c>
      <c r="BG403" s="123">
        <f t="shared" ca="1" si="756"/>
        <v>0</v>
      </c>
      <c r="BH403" s="123">
        <f t="shared" ca="1" si="757"/>
        <v>0</v>
      </c>
      <c r="BI403" s="123">
        <f t="shared" ca="1" si="758"/>
        <v>0</v>
      </c>
      <c r="BJ403" s="123">
        <f t="shared" ca="1" si="759"/>
        <v>0</v>
      </c>
      <c r="BK403" s="123">
        <f t="shared" ca="1" si="760"/>
        <v>0</v>
      </c>
      <c r="BL403" s="123">
        <f t="shared" ca="1" si="761"/>
        <v>0</v>
      </c>
      <c r="BM403" s="123">
        <f t="shared" ca="1" si="762"/>
        <v>0</v>
      </c>
      <c r="BN403" s="123">
        <f t="shared" ca="1" si="763"/>
        <v>0.65</v>
      </c>
      <c r="BO403" s="123">
        <f t="shared" ca="1" si="764"/>
        <v>0</v>
      </c>
      <c r="BP403" s="340">
        <f t="shared" ca="1" si="765"/>
        <v>0</v>
      </c>
      <c r="BQ403" s="123">
        <f t="shared" ca="1" si="766"/>
        <v>0</v>
      </c>
      <c r="BR403" s="123">
        <f t="shared" ca="1" si="767"/>
        <v>0</v>
      </c>
      <c r="BS403" s="123">
        <f t="shared" ca="1" si="768"/>
        <v>0</v>
      </c>
      <c r="BT403" s="123">
        <f t="shared" ca="1" si="769"/>
        <v>0</v>
      </c>
      <c r="BU403" s="123">
        <f t="shared" ca="1" si="770"/>
        <v>0</v>
      </c>
      <c r="BV403" s="123"/>
      <c r="BW403" s="123">
        <f t="shared" ca="1" si="771"/>
        <v>0</v>
      </c>
      <c r="BX403" s="123"/>
      <c r="BY403" s="123">
        <f t="shared" ca="1" si="772"/>
        <v>0</v>
      </c>
      <c r="BZ403" s="123"/>
      <c r="CA403" s="123">
        <f t="shared" ca="1" si="773"/>
        <v>0</v>
      </c>
      <c r="CB403" s="528">
        <f t="shared" ca="1" si="774"/>
        <v>0</v>
      </c>
      <c r="CC403" s="123">
        <f t="shared" ca="1" si="775"/>
        <v>0</v>
      </c>
      <c r="CD403" s="125">
        <f t="shared" ca="1" si="776"/>
        <v>0</v>
      </c>
      <c r="CE403" s="125">
        <f t="shared" ca="1" si="777"/>
        <v>0</v>
      </c>
      <c r="CF403" s="125">
        <f t="shared" ca="1" si="778"/>
        <v>0</v>
      </c>
      <c r="CG403" s="125">
        <f t="shared" ca="1" si="779"/>
        <v>0</v>
      </c>
      <c r="CH403" s="125">
        <f t="shared" ca="1" si="780"/>
        <v>0</v>
      </c>
      <c r="CI403" s="125">
        <f t="shared" ca="1" si="781"/>
        <v>0</v>
      </c>
      <c r="CJ403" s="125">
        <f t="shared" ca="1" si="782"/>
        <v>0</v>
      </c>
      <c r="CK403" s="125">
        <f t="shared" ca="1" si="783"/>
        <v>0</v>
      </c>
      <c r="CL403" s="125">
        <f t="shared" ca="1" si="678"/>
        <v>0</v>
      </c>
      <c r="CM403" s="125">
        <f t="shared" ca="1" si="679"/>
        <v>0</v>
      </c>
      <c r="CN403" s="125">
        <f t="shared" ca="1" si="680"/>
        <v>0</v>
      </c>
      <c r="CO403" s="125">
        <f t="shared" ca="1" si="681"/>
        <v>0</v>
      </c>
      <c r="CP403" s="125">
        <f t="shared" ca="1" si="682"/>
        <v>0</v>
      </c>
      <c r="CQ403" s="125">
        <f t="shared" ca="1" si="683"/>
        <v>0</v>
      </c>
      <c r="CR403" s="125">
        <f t="shared" ca="1" si="684"/>
        <v>0</v>
      </c>
      <c r="CS403" s="125">
        <f t="shared" ca="1" si="685"/>
        <v>0</v>
      </c>
      <c r="CT403" s="125">
        <f t="shared" ca="1" si="686"/>
        <v>0</v>
      </c>
      <c r="CU403" s="125">
        <f t="shared" ca="1" si="687"/>
        <v>0</v>
      </c>
      <c r="CV403" s="125">
        <f t="shared" ca="1" si="688"/>
        <v>0</v>
      </c>
      <c r="CW403" s="125">
        <f t="shared" ca="1" si="689"/>
        <v>0</v>
      </c>
      <c r="CX403" s="125">
        <f t="shared" ca="1" si="690"/>
        <v>0</v>
      </c>
      <c r="CY403" s="125">
        <f t="shared" ca="1" si="691"/>
        <v>0</v>
      </c>
      <c r="CZ403" s="125">
        <f t="shared" ca="1" si="692"/>
        <v>0</v>
      </c>
      <c r="DA403" s="341">
        <f t="shared" ca="1" si="693"/>
        <v>0</v>
      </c>
      <c r="DB403" s="606">
        <f t="shared" ca="1" si="694"/>
        <v>0</v>
      </c>
      <c r="DC403" s="606"/>
      <c r="DD403" s="606">
        <f t="shared" ca="1" si="695"/>
        <v>0</v>
      </c>
      <c r="DE403" s="125">
        <f t="shared" ca="1" si="696"/>
        <v>0</v>
      </c>
      <c r="DF403" s="125">
        <f t="shared" ca="1" si="697"/>
        <v>0</v>
      </c>
      <c r="DG403" s="125">
        <f t="shared" ca="1" si="698"/>
        <v>0</v>
      </c>
      <c r="DH403" s="125">
        <f t="shared" ca="1" si="699"/>
        <v>0</v>
      </c>
      <c r="DI403" s="125">
        <f t="shared" ca="1" si="700"/>
        <v>0</v>
      </c>
      <c r="DJ403" s="125">
        <f t="shared" ca="1" si="701"/>
        <v>0</v>
      </c>
      <c r="DK403" s="125">
        <f t="shared" ca="1" si="702"/>
        <v>0</v>
      </c>
      <c r="DL403" s="125">
        <f t="shared" ca="1" si="703"/>
        <v>0</v>
      </c>
      <c r="DM403" s="125">
        <f t="shared" ca="1" si="704"/>
        <v>0</v>
      </c>
      <c r="DN403" s="340" t="str">
        <f t="shared" ca="1" si="784"/>
        <v xml:space="preserve">    </v>
      </c>
      <c r="DO403" s="340">
        <f t="shared" ca="1" si="785"/>
        <v>0</v>
      </c>
      <c r="DP403" s="340">
        <f t="shared" ca="1" si="786"/>
        <v>0</v>
      </c>
      <c r="DQ403" s="340">
        <f t="shared" ca="1" si="787"/>
        <v>0</v>
      </c>
      <c r="DR403" s="340">
        <f t="shared" ca="1" si="788"/>
        <v>0</v>
      </c>
      <c r="DS403" s="340">
        <f t="shared" ca="1" si="789"/>
        <v>0</v>
      </c>
    </row>
    <row r="404" spans="1:123">
      <c r="A404">
        <f t="shared" ca="1" si="707"/>
        <v>396</v>
      </c>
      <c r="B404">
        <f t="shared" ca="1" si="708"/>
        <v>0</v>
      </c>
      <c r="C404">
        <f t="shared" ca="1" si="709"/>
        <v>0</v>
      </c>
      <c r="D404">
        <f t="shared" ca="1" si="710"/>
        <v>0</v>
      </c>
      <c r="E404">
        <f t="shared" ca="1" si="711"/>
        <v>0</v>
      </c>
      <c r="F404">
        <f t="shared" ca="1" si="712"/>
        <v>0</v>
      </c>
      <c r="G404" s="123" t="str">
        <f t="shared" ca="1" si="705"/>
        <v>0.0.0</v>
      </c>
      <c r="H404" s="123" t="str">
        <f t="shared" ca="1" si="706"/>
        <v>0.0.0</v>
      </c>
      <c r="I404" s="123" t="str">
        <f t="shared" ca="1" si="706"/>
        <v>0.0.0</v>
      </c>
      <c r="J404" s="123" t="str">
        <f t="shared" ca="1" si="706"/>
        <v>0.0.0</v>
      </c>
      <c r="K404" s="123" t="str">
        <f t="shared" ca="1" si="706"/>
        <v>0.0.0</v>
      </c>
      <c r="L404" s="123" t="str">
        <f t="shared" ca="1" si="706"/>
        <v>0.0.0</v>
      </c>
      <c r="M404" s="123" t="str">
        <f t="shared" ca="1" si="706"/>
        <v>0.0.0</v>
      </c>
      <c r="N404" s="123" t="str">
        <f t="shared" ca="1" si="706"/>
        <v>0.0.0</v>
      </c>
      <c r="O404" s="123">
        <f t="shared" ca="1" si="713"/>
        <v>0</v>
      </c>
      <c r="P404" s="123">
        <f t="shared" ca="1" si="714"/>
        <v>0</v>
      </c>
      <c r="Q404" s="123">
        <f t="shared" ca="1" si="715"/>
        <v>0</v>
      </c>
      <c r="R404" s="123">
        <f t="shared" ca="1" si="715"/>
        <v>0</v>
      </c>
      <c r="S404" s="123">
        <f t="shared" ca="1" si="716"/>
        <v>0</v>
      </c>
      <c r="T404" s="123">
        <f t="shared" ca="1" si="717"/>
        <v>0</v>
      </c>
      <c r="U404" s="123">
        <f t="shared" ca="1" si="718"/>
        <v>0</v>
      </c>
      <c r="V404" s="123">
        <f t="shared" ca="1" si="719"/>
        <v>0</v>
      </c>
      <c r="W404" s="123">
        <f t="shared" ca="1" si="720"/>
        <v>0</v>
      </c>
      <c r="X404" s="123">
        <f t="shared" ca="1" si="721"/>
        <v>0</v>
      </c>
      <c r="Y404" s="123">
        <f t="shared" ca="1" si="722"/>
        <v>0</v>
      </c>
      <c r="Z404" s="123">
        <f t="shared" ca="1" si="723"/>
        <v>0</v>
      </c>
      <c r="AA404" s="123">
        <f t="shared" ca="1" si="724"/>
        <v>0</v>
      </c>
      <c r="AB404" s="123">
        <f t="shared" ca="1" si="725"/>
        <v>0</v>
      </c>
      <c r="AC404" s="123">
        <f t="shared" ca="1" si="726"/>
        <v>0</v>
      </c>
      <c r="AD404" s="123">
        <f t="shared" ca="1" si="727"/>
        <v>0</v>
      </c>
      <c r="AE404" s="123">
        <f t="shared" ca="1" si="728"/>
        <v>0</v>
      </c>
      <c r="AF404" s="123">
        <f t="shared" ca="1" si="729"/>
        <v>0</v>
      </c>
      <c r="AG404" s="123">
        <f t="shared" ca="1" si="730"/>
        <v>0</v>
      </c>
      <c r="AH404" s="123">
        <f t="shared" ca="1" si="731"/>
        <v>0</v>
      </c>
      <c r="AI404" s="123">
        <f t="shared" ca="1" si="732"/>
        <v>0</v>
      </c>
      <c r="AJ404" s="123">
        <f t="shared" ca="1" si="733"/>
        <v>0</v>
      </c>
      <c r="AK404" s="123">
        <f t="shared" ca="1" si="734"/>
        <v>0</v>
      </c>
      <c r="AL404" s="123">
        <f t="shared" ca="1" si="735"/>
        <v>0</v>
      </c>
      <c r="AM404" s="123">
        <f t="shared" ca="1" si="736"/>
        <v>0</v>
      </c>
      <c r="AN404" s="123">
        <f t="shared" ca="1" si="737"/>
        <v>0</v>
      </c>
      <c r="AO404" s="123">
        <f t="shared" ca="1" si="738"/>
        <v>0</v>
      </c>
      <c r="AP404" s="123">
        <f t="shared" ca="1" si="739"/>
        <v>0</v>
      </c>
      <c r="AQ404" s="123">
        <f t="shared" ca="1" si="740"/>
        <v>0</v>
      </c>
      <c r="AR404" s="123">
        <f t="shared" ca="1" si="741"/>
        <v>0</v>
      </c>
      <c r="AS404" s="123">
        <f t="shared" ca="1" si="742"/>
        <v>0</v>
      </c>
      <c r="AT404" s="123">
        <f t="shared" ca="1" si="743"/>
        <v>0</v>
      </c>
      <c r="AU404" s="123">
        <f t="shared" ca="1" si="744"/>
        <v>0</v>
      </c>
      <c r="AV404" s="123">
        <f t="shared" ca="1" si="745"/>
        <v>0</v>
      </c>
      <c r="AW404" s="123">
        <f t="shared" ca="1" si="746"/>
        <v>0</v>
      </c>
      <c r="AX404" s="123">
        <f t="shared" ca="1" si="747"/>
        <v>0</v>
      </c>
      <c r="AY404" s="123">
        <f t="shared" ca="1" si="748"/>
        <v>0</v>
      </c>
      <c r="AZ404" s="123">
        <f t="shared" ca="1" si="749"/>
        <v>0</v>
      </c>
      <c r="BA404" s="123">
        <f t="shared" ca="1" si="750"/>
        <v>0</v>
      </c>
      <c r="BB404" s="123">
        <f t="shared" ca="1" si="751"/>
        <v>0</v>
      </c>
      <c r="BC404" s="123">
        <f t="shared" ca="1" si="752"/>
        <v>0</v>
      </c>
      <c r="BD404" s="123">
        <f t="shared" ca="1" si="753"/>
        <v>0</v>
      </c>
      <c r="BE404" s="123">
        <f t="shared" ca="1" si="754"/>
        <v>0</v>
      </c>
      <c r="BF404" s="123">
        <f t="shared" ca="1" si="755"/>
        <v>0</v>
      </c>
      <c r="BG404" s="123">
        <f t="shared" ca="1" si="756"/>
        <v>0</v>
      </c>
      <c r="BH404" s="123">
        <f t="shared" ca="1" si="757"/>
        <v>0</v>
      </c>
      <c r="BI404" s="123">
        <f t="shared" ca="1" si="758"/>
        <v>0</v>
      </c>
      <c r="BJ404" s="123">
        <f t="shared" ca="1" si="759"/>
        <v>0</v>
      </c>
      <c r="BK404" s="123">
        <f t="shared" ca="1" si="760"/>
        <v>0</v>
      </c>
      <c r="BL404" s="123">
        <f t="shared" ca="1" si="761"/>
        <v>0</v>
      </c>
      <c r="BM404" s="123">
        <f t="shared" ca="1" si="762"/>
        <v>0</v>
      </c>
      <c r="BN404" s="123">
        <f t="shared" ca="1" si="763"/>
        <v>0.65</v>
      </c>
      <c r="BO404" s="123">
        <f t="shared" ca="1" si="764"/>
        <v>0</v>
      </c>
      <c r="BP404" s="340">
        <f t="shared" ca="1" si="765"/>
        <v>0</v>
      </c>
      <c r="BQ404" s="123">
        <f t="shared" ca="1" si="766"/>
        <v>0</v>
      </c>
      <c r="BR404" s="123">
        <f t="shared" ca="1" si="767"/>
        <v>0</v>
      </c>
      <c r="BS404" s="123">
        <f t="shared" ca="1" si="768"/>
        <v>0</v>
      </c>
      <c r="BT404" s="123">
        <f t="shared" ca="1" si="769"/>
        <v>0</v>
      </c>
      <c r="BU404" s="123">
        <f t="shared" ca="1" si="770"/>
        <v>0</v>
      </c>
      <c r="BV404" s="123"/>
      <c r="BW404" s="123">
        <f t="shared" ca="1" si="771"/>
        <v>0</v>
      </c>
      <c r="BX404" s="123"/>
      <c r="BY404" s="123">
        <f t="shared" ca="1" si="772"/>
        <v>0</v>
      </c>
      <c r="BZ404" s="123"/>
      <c r="CA404" s="123">
        <f t="shared" ca="1" si="773"/>
        <v>0</v>
      </c>
      <c r="CB404" s="528">
        <f t="shared" ca="1" si="774"/>
        <v>0</v>
      </c>
      <c r="CC404" s="123">
        <f t="shared" ca="1" si="775"/>
        <v>0</v>
      </c>
      <c r="CD404" s="125">
        <f t="shared" ca="1" si="776"/>
        <v>0</v>
      </c>
      <c r="CE404" s="125">
        <f t="shared" ca="1" si="777"/>
        <v>0</v>
      </c>
      <c r="CF404" s="125">
        <f t="shared" ca="1" si="778"/>
        <v>0</v>
      </c>
      <c r="CG404" s="125">
        <f t="shared" ca="1" si="779"/>
        <v>0</v>
      </c>
      <c r="CH404" s="125">
        <f t="shared" ca="1" si="780"/>
        <v>0</v>
      </c>
      <c r="CI404" s="125">
        <f t="shared" ca="1" si="781"/>
        <v>0</v>
      </c>
      <c r="CJ404" s="125">
        <f t="shared" ca="1" si="782"/>
        <v>0</v>
      </c>
      <c r="CK404" s="125">
        <f t="shared" ca="1" si="783"/>
        <v>0</v>
      </c>
      <c r="CL404" s="125">
        <f t="shared" ca="1" si="678"/>
        <v>0</v>
      </c>
      <c r="CM404" s="125">
        <f t="shared" ca="1" si="679"/>
        <v>0</v>
      </c>
      <c r="CN404" s="125">
        <f t="shared" ca="1" si="680"/>
        <v>0</v>
      </c>
      <c r="CO404" s="125">
        <f t="shared" ca="1" si="681"/>
        <v>0</v>
      </c>
      <c r="CP404" s="125">
        <f t="shared" ca="1" si="682"/>
        <v>0</v>
      </c>
      <c r="CQ404" s="125">
        <f t="shared" ca="1" si="683"/>
        <v>0</v>
      </c>
      <c r="CR404" s="125">
        <f t="shared" ca="1" si="684"/>
        <v>0</v>
      </c>
      <c r="CS404" s="125">
        <f t="shared" ca="1" si="685"/>
        <v>0</v>
      </c>
      <c r="CT404" s="125">
        <f t="shared" ca="1" si="686"/>
        <v>0</v>
      </c>
      <c r="CU404" s="125">
        <f t="shared" ca="1" si="687"/>
        <v>0</v>
      </c>
      <c r="CV404" s="125">
        <f t="shared" ca="1" si="688"/>
        <v>0</v>
      </c>
      <c r="CW404" s="125">
        <f t="shared" ca="1" si="689"/>
        <v>0</v>
      </c>
      <c r="CX404" s="125">
        <f t="shared" ca="1" si="690"/>
        <v>0</v>
      </c>
      <c r="CY404" s="125">
        <f t="shared" ca="1" si="691"/>
        <v>0</v>
      </c>
      <c r="CZ404" s="125">
        <f t="shared" ca="1" si="692"/>
        <v>0</v>
      </c>
      <c r="DA404" s="341">
        <f t="shared" ca="1" si="693"/>
        <v>0</v>
      </c>
      <c r="DB404" s="606">
        <f t="shared" ca="1" si="694"/>
        <v>0</v>
      </c>
      <c r="DC404" s="606"/>
      <c r="DD404" s="606">
        <f t="shared" ca="1" si="695"/>
        <v>0</v>
      </c>
      <c r="DE404" s="125">
        <f t="shared" ca="1" si="696"/>
        <v>0</v>
      </c>
      <c r="DF404" s="125">
        <f t="shared" ca="1" si="697"/>
        <v>0</v>
      </c>
      <c r="DG404" s="125">
        <f t="shared" ca="1" si="698"/>
        <v>0</v>
      </c>
      <c r="DH404" s="125">
        <f t="shared" ca="1" si="699"/>
        <v>0</v>
      </c>
      <c r="DI404" s="125">
        <f t="shared" ca="1" si="700"/>
        <v>0</v>
      </c>
      <c r="DJ404" s="125">
        <f t="shared" ca="1" si="701"/>
        <v>0</v>
      </c>
      <c r="DK404" s="125">
        <f t="shared" ca="1" si="702"/>
        <v>0</v>
      </c>
      <c r="DL404" s="125">
        <f t="shared" ca="1" si="703"/>
        <v>0</v>
      </c>
      <c r="DM404" s="125">
        <f t="shared" ca="1" si="704"/>
        <v>0</v>
      </c>
      <c r="DN404" s="340">
        <f t="shared" ca="1" si="784"/>
        <v>0</v>
      </c>
      <c r="DO404" s="340">
        <f t="shared" ca="1" si="785"/>
        <v>0</v>
      </c>
      <c r="DP404" s="340">
        <f t="shared" ca="1" si="786"/>
        <v>0</v>
      </c>
      <c r="DQ404" s="340">
        <f t="shared" ca="1" si="787"/>
        <v>0</v>
      </c>
      <c r="DR404" s="340">
        <f t="shared" ca="1" si="788"/>
        <v>0</v>
      </c>
      <c r="DS404" s="340">
        <f t="shared" ca="1" si="789"/>
        <v>0</v>
      </c>
    </row>
    <row r="405" spans="1:123">
      <c r="A405">
        <f t="shared" ca="1" si="707"/>
        <v>397</v>
      </c>
      <c r="B405">
        <f t="shared" ca="1" si="708"/>
        <v>0</v>
      </c>
      <c r="C405">
        <f t="shared" ca="1" si="709"/>
        <v>0</v>
      </c>
      <c r="D405">
        <f t="shared" ca="1" si="710"/>
        <v>0</v>
      </c>
      <c r="E405">
        <f t="shared" ca="1" si="711"/>
        <v>0</v>
      </c>
      <c r="F405">
        <f t="shared" ca="1" si="712"/>
        <v>0</v>
      </c>
      <c r="G405" s="123" t="str">
        <f t="shared" ca="1" si="705"/>
        <v>0.0.0</v>
      </c>
      <c r="H405" s="123" t="str">
        <f t="shared" ca="1" si="706"/>
        <v>0.0.0</v>
      </c>
      <c r="I405" s="123" t="str">
        <f t="shared" ca="1" si="706"/>
        <v>0.0.0</v>
      </c>
      <c r="J405" s="123" t="str">
        <f t="shared" ca="1" si="706"/>
        <v>0.0.0</v>
      </c>
      <c r="K405" s="123" t="str">
        <f t="shared" ca="1" si="706"/>
        <v>0.0.0</v>
      </c>
      <c r="L405" s="123" t="str">
        <f t="shared" ca="1" si="706"/>
        <v>0.0.0</v>
      </c>
      <c r="M405" s="123" t="str">
        <f t="shared" ca="1" si="706"/>
        <v>0.0.0</v>
      </c>
      <c r="N405" s="123" t="str">
        <f t="shared" ca="1" si="706"/>
        <v>0.0.0</v>
      </c>
      <c r="O405" s="123">
        <f t="shared" ca="1" si="713"/>
        <v>0</v>
      </c>
      <c r="P405" s="123">
        <f t="shared" ca="1" si="714"/>
        <v>0</v>
      </c>
      <c r="Q405" s="123">
        <f t="shared" ca="1" si="715"/>
        <v>0</v>
      </c>
      <c r="R405" s="123">
        <f t="shared" ca="1" si="715"/>
        <v>0</v>
      </c>
      <c r="S405" s="123">
        <f t="shared" ca="1" si="716"/>
        <v>0</v>
      </c>
      <c r="T405" s="123">
        <f t="shared" ca="1" si="717"/>
        <v>0</v>
      </c>
      <c r="U405" s="123">
        <f t="shared" ca="1" si="718"/>
        <v>0</v>
      </c>
      <c r="V405" s="123">
        <f t="shared" ca="1" si="719"/>
        <v>0</v>
      </c>
      <c r="W405" s="123">
        <f t="shared" ca="1" si="720"/>
        <v>0</v>
      </c>
      <c r="X405" s="123">
        <f t="shared" ca="1" si="721"/>
        <v>0</v>
      </c>
      <c r="Y405" s="123">
        <f t="shared" ca="1" si="722"/>
        <v>0</v>
      </c>
      <c r="Z405" s="123">
        <f t="shared" ca="1" si="723"/>
        <v>0</v>
      </c>
      <c r="AA405" s="123">
        <f t="shared" ca="1" si="724"/>
        <v>0</v>
      </c>
      <c r="AB405" s="123">
        <f t="shared" ca="1" si="725"/>
        <v>0</v>
      </c>
      <c r="AC405" s="123">
        <f t="shared" ca="1" si="726"/>
        <v>0</v>
      </c>
      <c r="AD405" s="123">
        <f t="shared" ca="1" si="727"/>
        <v>0</v>
      </c>
      <c r="AE405" s="123">
        <f t="shared" ca="1" si="728"/>
        <v>0</v>
      </c>
      <c r="AF405" s="123">
        <f t="shared" ca="1" si="729"/>
        <v>0</v>
      </c>
      <c r="AG405" s="123">
        <f t="shared" ca="1" si="730"/>
        <v>0</v>
      </c>
      <c r="AH405" s="123">
        <f t="shared" ca="1" si="731"/>
        <v>0</v>
      </c>
      <c r="AI405" s="123">
        <f t="shared" ca="1" si="732"/>
        <v>0</v>
      </c>
      <c r="AJ405" s="123">
        <f t="shared" ca="1" si="733"/>
        <v>0</v>
      </c>
      <c r="AK405" s="123">
        <f t="shared" ca="1" si="734"/>
        <v>0</v>
      </c>
      <c r="AL405" s="123">
        <f t="shared" ca="1" si="735"/>
        <v>0</v>
      </c>
      <c r="AM405" s="123">
        <f t="shared" ca="1" si="736"/>
        <v>0</v>
      </c>
      <c r="AN405" s="123">
        <f t="shared" ca="1" si="737"/>
        <v>0</v>
      </c>
      <c r="AO405" s="123">
        <f t="shared" ca="1" si="738"/>
        <v>0</v>
      </c>
      <c r="AP405" s="123">
        <f t="shared" ca="1" si="739"/>
        <v>0</v>
      </c>
      <c r="AQ405" s="123">
        <f t="shared" ca="1" si="740"/>
        <v>0</v>
      </c>
      <c r="AR405" s="123">
        <f t="shared" ca="1" si="741"/>
        <v>0</v>
      </c>
      <c r="AS405" s="123">
        <f t="shared" ca="1" si="742"/>
        <v>0</v>
      </c>
      <c r="AT405" s="123">
        <f t="shared" ca="1" si="743"/>
        <v>0</v>
      </c>
      <c r="AU405" s="123">
        <f t="shared" ca="1" si="744"/>
        <v>0</v>
      </c>
      <c r="AV405" s="123">
        <f t="shared" ca="1" si="745"/>
        <v>0</v>
      </c>
      <c r="AW405" s="123">
        <f t="shared" ca="1" si="746"/>
        <v>0</v>
      </c>
      <c r="AX405" s="123">
        <f t="shared" ca="1" si="747"/>
        <v>0</v>
      </c>
      <c r="AY405" s="123">
        <f t="shared" ca="1" si="748"/>
        <v>0</v>
      </c>
      <c r="AZ405" s="123">
        <f t="shared" ca="1" si="749"/>
        <v>0</v>
      </c>
      <c r="BA405" s="123">
        <f t="shared" ca="1" si="750"/>
        <v>0</v>
      </c>
      <c r="BB405" s="123">
        <f t="shared" ca="1" si="751"/>
        <v>0</v>
      </c>
      <c r="BC405" s="123">
        <f t="shared" ca="1" si="752"/>
        <v>0</v>
      </c>
      <c r="BD405" s="123">
        <f t="shared" ca="1" si="753"/>
        <v>0</v>
      </c>
      <c r="BE405" s="123">
        <f t="shared" ca="1" si="754"/>
        <v>0</v>
      </c>
      <c r="BF405" s="123">
        <f t="shared" ca="1" si="755"/>
        <v>0</v>
      </c>
      <c r="BG405" s="123">
        <f t="shared" ca="1" si="756"/>
        <v>0</v>
      </c>
      <c r="BH405" s="123">
        <f t="shared" ca="1" si="757"/>
        <v>0</v>
      </c>
      <c r="BI405" s="123">
        <f t="shared" ca="1" si="758"/>
        <v>0</v>
      </c>
      <c r="BJ405" s="123">
        <f t="shared" ca="1" si="759"/>
        <v>0</v>
      </c>
      <c r="BK405" s="123">
        <f t="shared" ca="1" si="760"/>
        <v>0</v>
      </c>
      <c r="BL405" s="123">
        <f t="shared" ca="1" si="761"/>
        <v>0</v>
      </c>
      <c r="BM405" s="123">
        <f t="shared" ca="1" si="762"/>
        <v>0</v>
      </c>
      <c r="BN405" s="123">
        <f t="shared" ca="1" si="763"/>
        <v>0.65</v>
      </c>
      <c r="BO405" s="123">
        <f t="shared" ca="1" si="764"/>
        <v>0</v>
      </c>
      <c r="BP405" s="340">
        <f t="shared" ca="1" si="765"/>
        <v>0</v>
      </c>
      <c r="BQ405" s="123">
        <f t="shared" ca="1" si="766"/>
        <v>0</v>
      </c>
      <c r="BR405" s="123">
        <f t="shared" ca="1" si="767"/>
        <v>0</v>
      </c>
      <c r="BS405" s="123">
        <f t="shared" ca="1" si="768"/>
        <v>0</v>
      </c>
      <c r="BT405" s="123">
        <f t="shared" ca="1" si="769"/>
        <v>0</v>
      </c>
      <c r="BU405" s="123">
        <f t="shared" ca="1" si="770"/>
        <v>0</v>
      </c>
      <c r="BV405" s="123"/>
      <c r="BW405" s="123">
        <f t="shared" ca="1" si="771"/>
        <v>0</v>
      </c>
      <c r="BX405" s="123"/>
      <c r="BY405" s="123">
        <f t="shared" ca="1" si="772"/>
        <v>0</v>
      </c>
      <c r="BZ405" s="123"/>
      <c r="CA405" s="123">
        <f t="shared" ca="1" si="773"/>
        <v>0</v>
      </c>
      <c r="CB405" s="528">
        <f t="shared" ca="1" si="774"/>
        <v>0</v>
      </c>
      <c r="CC405" s="123">
        <f t="shared" ca="1" si="775"/>
        <v>0</v>
      </c>
      <c r="CD405" s="125">
        <f t="shared" ca="1" si="776"/>
        <v>0</v>
      </c>
      <c r="CE405" s="125">
        <f t="shared" ca="1" si="777"/>
        <v>0</v>
      </c>
      <c r="CF405" s="125">
        <f t="shared" ca="1" si="778"/>
        <v>0</v>
      </c>
      <c r="CG405" s="125">
        <f t="shared" ca="1" si="779"/>
        <v>0</v>
      </c>
      <c r="CH405" s="125">
        <f t="shared" ca="1" si="780"/>
        <v>0</v>
      </c>
      <c r="CI405" s="125">
        <f t="shared" ca="1" si="781"/>
        <v>0</v>
      </c>
      <c r="CJ405" s="125">
        <f t="shared" ca="1" si="782"/>
        <v>0</v>
      </c>
      <c r="CK405" s="125">
        <f t="shared" ca="1" si="783"/>
        <v>0</v>
      </c>
      <c r="CL405" s="125">
        <f t="shared" ca="1" si="678"/>
        <v>0</v>
      </c>
      <c r="CM405" s="125">
        <f t="shared" ca="1" si="679"/>
        <v>0</v>
      </c>
      <c r="CN405" s="125">
        <f t="shared" ca="1" si="680"/>
        <v>0</v>
      </c>
      <c r="CO405" s="125">
        <f t="shared" ca="1" si="681"/>
        <v>0</v>
      </c>
      <c r="CP405" s="125">
        <f t="shared" ca="1" si="682"/>
        <v>0</v>
      </c>
      <c r="CQ405" s="125">
        <f t="shared" ca="1" si="683"/>
        <v>0</v>
      </c>
      <c r="CR405" s="125">
        <f t="shared" ca="1" si="684"/>
        <v>0</v>
      </c>
      <c r="CS405" s="125">
        <f t="shared" ca="1" si="685"/>
        <v>0</v>
      </c>
      <c r="CT405" s="125">
        <f t="shared" ca="1" si="686"/>
        <v>0</v>
      </c>
      <c r="CU405" s="125">
        <f t="shared" ca="1" si="687"/>
        <v>0</v>
      </c>
      <c r="CV405" s="125">
        <f t="shared" ca="1" si="688"/>
        <v>0</v>
      </c>
      <c r="CW405" s="125">
        <f t="shared" ca="1" si="689"/>
        <v>0</v>
      </c>
      <c r="CX405" s="125">
        <f t="shared" ca="1" si="690"/>
        <v>0</v>
      </c>
      <c r="CY405" s="125">
        <f t="shared" ca="1" si="691"/>
        <v>0</v>
      </c>
      <c r="CZ405" s="125">
        <f t="shared" ca="1" si="692"/>
        <v>0</v>
      </c>
      <c r="DA405" s="341">
        <f t="shared" ca="1" si="693"/>
        <v>0</v>
      </c>
      <c r="DB405" s="606">
        <f t="shared" ca="1" si="694"/>
        <v>0</v>
      </c>
      <c r="DC405" s="606"/>
      <c r="DD405" s="606">
        <f t="shared" ca="1" si="695"/>
        <v>0</v>
      </c>
      <c r="DE405" s="125">
        <f t="shared" ca="1" si="696"/>
        <v>0</v>
      </c>
      <c r="DF405" s="125">
        <f t="shared" ca="1" si="697"/>
        <v>0</v>
      </c>
      <c r="DG405" s="125">
        <f t="shared" ca="1" si="698"/>
        <v>0</v>
      </c>
      <c r="DH405" s="125">
        <f t="shared" ca="1" si="699"/>
        <v>0</v>
      </c>
      <c r="DI405" s="125">
        <f t="shared" ca="1" si="700"/>
        <v>0</v>
      </c>
      <c r="DJ405" s="125">
        <f t="shared" ca="1" si="701"/>
        <v>0</v>
      </c>
      <c r="DK405" s="125">
        <f t="shared" ca="1" si="702"/>
        <v>0</v>
      </c>
      <c r="DL405" s="125">
        <f t="shared" ca="1" si="703"/>
        <v>0</v>
      </c>
      <c r="DM405" s="125">
        <f t="shared" ca="1" si="704"/>
        <v>0</v>
      </c>
      <c r="DN405" s="340" t="str">
        <f t="shared" ca="1" si="784"/>
        <v xml:space="preserve">    </v>
      </c>
      <c r="DO405" s="340">
        <f t="shared" ca="1" si="785"/>
        <v>0</v>
      </c>
      <c r="DP405" s="340">
        <f t="shared" ca="1" si="786"/>
        <v>0</v>
      </c>
      <c r="DQ405" s="340">
        <f t="shared" ca="1" si="787"/>
        <v>0</v>
      </c>
      <c r="DR405" s="340">
        <f t="shared" ca="1" si="788"/>
        <v>0</v>
      </c>
      <c r="DS405" s="340">
        <f t="shared" ca="1" si="789"/>
        <v>0</v>
      </c>
    </row>
    <row r="406" spans="1:123">
      <c r="A406">
        <f t="shared" ca="1" si="707"/>
        <v>398</v>
      </c>
      <c r="B406">
        <f t="shared" ca="1" si="708"/>
        <v>0</v>
      </c>
      <c r="C406">
        <f t="shared" ca="1" si="709"/>
        <v>0</v>
      </c>
      <c r="D406">
        <f t="shared" ca="1" si="710"/>
        <v>0</v>
      </c>
      <c r="E406">
        <f t="shared" ca="1" si="711"/>
        <v>0</v>
      </c>
      <c r="F406">
        <f t="shared" ca="1" si="712"/>
        <v>0</v>
      </c>
      <c r="G406" s="123" t="str">
        <f t="shared" ca="1" si="705"/>
        <v>0.0.0</v>
      </c>
      <c r="H406" s="123" t="str">
        <f t="shared" ca="1" si="706"/>
        <v>0.0.0</v>
      </c>
      <c r="I406" s="123" t="str">
        <f t="shared" ca="1" si="706"/>
        <v>0.0.0</v>
      </c>
      <c r="J406" s="123" t="str">
        <f t="shared" ca="1" si="706"/>
        <v>0.0.0</v>
      </c>
      <c r="K406" s="123" t="str">
        <f t="shared" ca="1" si="706"/>
        <v>0.0.0</v>
      </c>
      <c r="L406" s="123" t="str">
        <f t="shared" ca="1" si="706"/>
        <v>0.0.0</v>
      </c>
      <c r="M406" s="123" t="str">
        <f t="shared" ca="1" si="706"/>
        <v>0.0.0</v>
      </c>
      <c r="N406" s="123" t="str">
        <f t="shared" ca="1" si="706"/>
        <v>0.0.0</v>
      </c>
      <c r="O406" s="123">
        <f t="shared" ca="1" si="713"/>
        <v>0</v>
      </c>
      <c r="P406" s="123">
        <f t="shared" ca="1" si="714"/>
        <v>0</v>
      </c>
      <c r="Q406" s="123">
        <f t="shared" ca="1" si="715"/>
        <v>0</v>
      </c>
      <c r="R406" s="123">
        <f t="shared" ca="1" si="715"/>
        <v>0</v>
      </c>
      <c r="S406" s="123">
        <f t="shared" ca="1" si="716"/>
        <v>0</v>
      </c>
      <c r="T406" s="123">
        <f t="shared" ca="1" si="717"/>
        <v>0</v>
      </c>
      <c r="U406" s="123">
        <f t="shared" ca="1" si="718"/>
        <v>0</v>
      </c>
      <c r="V406" s="123">
        <f t="shared" ca="1" si="719"/>
        <v>0</v>
      </c>
      <c r="W406" s="123">
        <f t="shared" ca="1" si="720"/>
        <v>0</v>
      </c>
      <c r="X406" s="123">
        <f t="shared" ca="1" si="721"/>
        <v>0</v>
      </c>
      <c r="Y406" s="123">
        <f t="shared" ca="1" si="722"/>
        <v>0</v>
      </c>
      <c r="Z406" s="123">
        <f t="shared" ca="1" si="723"/>
        <v>0</v>
      </c>
      <c r="AA406" s="123">
        <f t="shared" ca="1" si="724"/>
        <v>0</v>
      </c>
      <c r="AB406" s="123">
        <f t="shared" ca="1" si="725"/>
        <v>0</v>
      </c>
      <c r="AC406" s="123">
        <f t="shared" ca="1" si="726"/>
        <v>0</v>
      </c>
      <c r="AD406" s="123">
        <f t="shared" ca="1" si="727"/>
        <v>0</v>
      </c>
      <c r="AE406" s="123">
        <f t="shared" ca="1" si="728"/>
        <v>0</v>
      </c>
      <c r="AF406" s="123">
        <f t="shared" ca="1" si="729"/>
        <v>0</v>
      </c>
      <c r="AG406" s="123">
        <f t="shared" ca="1" si="730"/>
        <v>0</v>
      </c>
      <c r="AH406" s="123">
        <f t="shared" ca="1" si="731"/>
        <v>0</v>
      </c>
      <c r="AI406" s="123">
        <f t="shared" ca="1" si="732"/>
        <v>0</v>
      </c>
      <c r="AJ406" s="123">
        <f t="shared" ca="1" si="733"/>
        <v>0</v>
      </c>
      <c r="AK406" s="123">
        <f t="shared" ca="1" si="734"/>
        <v>0</v>
      </c>
      <c r="AL406" s="123">
        <f t="shared" ca="1" si="735"/>
        <v>0</v>
      </c>
      <c r="AM406" s="123">
        <f t="shared" ca="1" si="736"/>
        <v>0</v>
      </c>
      <c r="AN406" s="123">
        <f t="shared" ca="1" si="737"/>
        <v>0</v>
      </c>
      <c r="AO406" s="123">
        <f t="shared" ca="1" si="738"/>
        <v>0</v>
      </c>
      <c r="AP406" s="123">
        <f t="shared" ca="1" si="739"/>
        <v>0</v>
      </c>
      <c r="AQ406" s="123">
        <f t="shared" ca="1" si="740"/>
        <v>0</v>
      </c>
      <c r="AR406" s="123">
        <f t="shared" ca="1" si="741"/>
        <v>0</v>
      </c>
      <c r="AS406" s="123">
        <f t="shared" ca="1" si="742"/>
        <v>0</v>
      </c>
      <c r="AT406" s="123">
        <f t="shared" ca="1" si="743"/>
        <v>0</v>
      </c>
      <c r="AU406" s="123">
        <f t="shared" ca="1" si="744"/>
        <v>0</v>
      </c>
      <c r="AV406" s="123">
        <f t="shared" ca="1" si="745"/>
        <v>0</v>
      </c>
      <c r="AW406" s="123">
        <f t="shared" ca="1" si="746"/>
        <v>0</v>
      </c>
      <c r="AX406" s="123">
        <f t="shared" ca="1" si="747"/>
        <v>0</v>
      </c>
      <c r="AY406" s="123">
        <f t="shared" ca="1" si="748"/>
        <v>0</v>
      </c>
      <c r="AZ406" s="123">
        <f t="shared" ca="1" si="749"/>
        <v>0</v>
      </c>
      <c r="BA406" s="123">
        <f t="shared" ca="1" si="750"/>
        <v>0</v>
      </c>
      <c r="BB406" s="123">
        <f t="shared" ca="1" si="751"/>
        <v>0</v>
      </c>
      <c r="BC406" s="123">
        <f t="shared" ca="1" si="752"/>
        <v>0</v>
      </c>
      <c r="BD406" s="123">
        <f t="shared" ca="1" si="753"/>
        <v>0</v>
      </c>
      <c r="BE406" s="123">
        <f t="shared" ca="1" si="754"/>
        <v>0</v>
      </c>
      <c r="BF406" s="123">
        <f t="shared" ca="1" si="755"/>
        <v>0</v>
      </c>
      <c r="BG406" s="123">
        <f t="shared" ca="1" si="756"/>
        <v>0</v>
      </c>
      <c r="BH406" s="123">
        <f t="shared" ca="1" si="757"/>
        <v>0</v>
      </c>
      <c r="BI406" s="123">
        <f t="shared" ca="1" si="758"/>
        <v>0</v>
      </c>
      <c r="BJ406" s="123">
        <f t="shared" ca="1" si="759"/>
        <v>0</v>
      </c>
      <c r="BK406" s="123">
        <f t="shared" ca="1" si="760"/>
        <v>0</v>
      </c>
      <c r="BL406" s="123">
        <f t="shared" ca="1" si="761"/>
        <v>0</v>
      </c>
      <c r="BM406" s="123">
        <f t="shared" ca="1" si="762"/>
        <v>0</v>
      </c>
      <c r="BN406" s="123">
        <f t="shared" ca="1" si="763"/>
        <v>0.65</v>
      </c>
      <c r="BO406" s="123">
        <f t="shared" ca="1" si="764"/>
        <v>0</v>
      </c>
      <c r="BP406" s="340">
        <f t="shared" ca="1" si="765"/>
        <v>0</v>
      </c>
      <c r="BQ406" s="123">
        <f t="shared" ca="1" si="766"/>
        <v>0</v>
      </c>
      <c r="BR406" s="123">
        <f t="shared" ca="1" si="767"/>
        <v>0</v>
      </c>
      <c r="BS406" s="123">
        <f t="shared" ca="1" si="768"/>
        <v>0</v>
      </c>
      <c r="BT406" s="123">
        <f t="shared" ca="1" si="769"/>
        <v>0</v>
      </c>
      <c r="BU406" s="123">
        <f t="shared" ca="1" si="770"/>
        <v>0</v>
      </c>
      <c r="BV406" s="123"/>
      <c r="BW406" s="123">
        <f t="shared" ca="1" si="771"/>
        <v>0</v>
      </c>
      <c r="BX406" s="123"/>
      <c r="BY406" s="123">
        <f t="shared" ca="1" si="772"/>
        <v>0</v>
      </c>
      <c r="BZ406" s="123"/>
      <c r="CA406" s="123">
        <f t="shared" ca="1" si="773"/>
        <v>0</v>
      </c>
      <c r="CB406" s="528">
        <f t="shared" ca="1" si="774"/>
        <v>0</v>
      </c>
      <c r="CC406" s="123">
        <f t="shared" ca="1" si="775"/>
        <v>0</v>
      </c>
      <c r="CD406" s="125">
        <f t="shared" ca="1" si="776"/>
        <v>0</v>
      </c>
      <c r="CE406" s="125">
        <f t="shared" ca="1" si="777"/>
        <v>0</v>
      </c>
      <c r="CF406" s="125">
        <f t="shared" ca="1" si="778"/>
        <v>0</v>
      </c>
      <c r="CG406" s="125">
        <f t="shared" ca="1" si="779"/>
        <v>0</v>
      </c>
      <c r="CH406" s="125">
        <f t="shared" ca="1" si="780"/>
        <v>0</v>
      </c>
      <c r="CI406" s="125">
        <f t="shared" ca="1" si="781"/>
        <v>0</v>
      </c>
      <c r="CJ406" s="125">
        <f t="shared" ca="1" si="782"/>
        <v>0</v>
      </c>
      <c r="CK406" s="125">
        <f t="shared" ca="1" si="783"/>
        <v>0</v>
      </c>
      <c r="CL406" s="125">
        <f t="shared" ca="1" si="678"/>
        <v>0</v>
      </c>
      <c r="CM406" s="125">
        <f t="shared" ca="1" si="679"/>
        <v>0</v>
      </c>
      <c r="CN406" s="125">
        <f t="shared" ca="1" si="680"/>
        <v>0</v>
      </c>
      <c r="CO406" s="125">
        <f t="shared" ca="1" si="681"/>
        <v>0</v>
      </c>
      <c r="CP406" s="125">
        <f t="shared" ca="1" si="682"/>
        <v>0</v>
      </c>
      <c r="CQ406" s="125">
        <f t="shared" ca="1" si="683"/>
        <v>0</v>
      </c>
      <c r="CR406" s="125">
        <f t="shared" ca="1" si="684"/>
        <v>0</v>
      </c>
      <c r="CS406" s="125">
        <f t="shared" ca="1" si="685"/>
        <v>0</v>
      </c>
      <c r="CT406" s="125">
        <f t="shared" ca="1" si="686"/>
        <v>0</v>
      </c>
      <c r="CU406" s="125">
        <f t="shared" ca="1" si="687"/>
        <v>0</v>
      </c>
      <c r="CV406" s="125">
        <f t="shared" ca="1" si="688"/>
        <v>0</v>
      </c>
      <c r="CW406" s="125">
        <f t="shared" ca="1" si="689"/>
        <v>0</v>
      </c>
      <c r="CX406" s="125">
        <f t="shared" ca="1" si="690"/>
        <v>0</v>
      </c>
      <c r="CY406" s="125">
        <f t="shared" ca="1" si="691"/>
        <v>0</v>
      </c>
      <c r="CZ406" s="125">
        <f t="shared" ca="1" si="692"/>
        <v>0</v>
      </c>
      <c r="DA406" s="341">
        <f t="shared" ca="1" si="693"/>
        <v>0</v>
      </c>
      <c r="DB406" s="606">
        <f t="shared" ca="1" si="694"/>
        <v>0</v>
      </c>
      <c r="DC406" s="606"/>
      <c r="DD406" s="606">
        <f t="shared" ca="1" si="695"/>
        <v>0</v>
      </c>
      <c r="DE406" s="125">
        <f t="shared" ca="1" si="696"/>
        <v>0</v>
      </c>
      <c r="DF406" s="125">
        <f t="shared" ca="1" si="697"/>
        <v>0</v>
      </c>
      <c r="DG406" s="125">
        <f t="shared" ca="1" si="698"/>
        <v>0</v>
      </c>
      <c r="DH406" s="125">
        <f t="shared" ca="1" si="699"/>
        <v>0</v>
      </c>
      <c r="DI406" s="125">
        <f t="shared" ca="1" si="700"/>
        <v>0</v>
      </c>
      <c r="DJ406" s="125">
        <f t="shared" ca="1" si="701"/>
        <v>0</v>
      </c>
      <c r="DK406" s="125">
        <f t="shared" ca="1" si="702"/>
        <v>0</v>
      </c>
      <c r="DL406" s="125">
        <f t="shared" ca="1" si="703"/>
        <v>0</v>
      </c>
      <c r="DM406" s="125">
        <f t="shared" ca="1" si="704"/>
        <v>0</v>
      </c>
      <c r="DN406" s="340" t="str">
        <f t="shared" ca="1" si="784"/>
        <v xml:space="preserve">    </v>
      </c>
      <c r="DO406" s="340">
        <f t="shared" ca="1" si="785"/>
        <v>0</v>
      </c>
      <c r="DP406" s="340">
        <f t="shared" ca="1" si="786"/>
        <v>0</v>
      </c>
      <c r="DQ406" s="340">
        <f t="shared" ca="1" si="787"/>
        <v>0</v>
      </c>
      <c r="DR406" s="340">
        <f t="shared" ca="1" si="788"/>
        <v>0</v>
      </c>
      <c r="DS406" s="340">
        <f t="shared" ca="1" si="789"/>
        <v>0</v>
      </c>
    </row>
    <row r="407" spans="1:123">
      <c r="A407">
        <f t="shared" ca="1" si="707"/>
        <v>399</v>
      </c>
      <c r="B407">
        <f t="shared" ca="1" si="708"/>
        <v>0</v>
      </c>
      <c r="C407">
        <f t="shared" ca="1" si="709"/>
        <v>0</v>
      </c>
      <c r="D407">
        <f t="shared" ca="1" si="710"/>
        <v>0</v>
      </c>
      <c r="E407">
        <f t="shared" ca="1" si="711"/>
        <v>0</v>
      </c>
      <c r="F407">
        <f t="shared" ca="1" si="712"/>
        <v>0</v>
      </c>
      <c r="G407" s="123" t="str">
        <f t="shared" ca="1" si="705"/>
        <v>0.0.0</v>
      </c>
      <c r="H407" s="123" t="str">
        <f t="shared" ca="1" si="706"/>
        <v>0.0.0</v>
      </c>
      <c r="I407" s="123" t="str">
        <f t="shared" ca="1" si="706"/>
        <v>0.0.0</v>
      </c>
      <c r="J407" s="123" t="str">
        <f t="shared" ca="1" si="706"/>
        <v>0.0.0</v>
      </c>
      <c r="K407" s="123" t="str">
        <f t="shared" ca="1" si="706"/>
        <v>0.0.0</v>
      </c>
      <c r="L407" s="123" t="str">
        <f t="shared" ca="1" si="706"/>
        <v>0.0.0</v>
      </c>
      <c r="M407" s="123" t="str">
        <f t="shared" ca="1" si="706"/>
        <v>0.0.0</v>
      </c>
      <c r="N407" s="123" t="str">
        <f t="shared" ca="1" si="706"/>
        <v>0.0.0</v>
      </c>
      <c r="O407" s="123">
        <f t="shared" ca="1" si="713"/>
        <v>0</v>
      </c>
      <c r="P407" s="123">
        <f t="shared" ca="1" si="714"/>
        <v>0</v>
      </c>
      <c r="Q407" s="123">
        <f t="shared" ca="1" si="715"/>
        <v>0</v>
      </c>
      <c r="R407" s="123">
        <f t="shared" ca="1" si="715"/>
        <v>0</v>
      </c>
      <c r="S407" s="123">
        <f t="shared" ca="1" si="716"/>
        <v>0</v>
      </c>
      <c r="T407" s="123">
        <f t="shared" ca="1" si="717"/>
        <v>0</v>
      </c>
      <c r="U407" s="123">
        <f t="shared" ca="1" si="718"/>
        <v>0</v>
      </c>
      <c r="V407" s="123">
        <f t="shared" ca="1" si="719"/>
        <v>0</v>
      </c>
      <c r="W407" s="123">
        <f t="shared" ca="1" si="720"/>
        <v>0</v>
      </c>
      <c r="X407" s="123">
        <f t="shared" ca="1" si="721"/>
        <v>0</v>
      </c>
      <c r="Y407" s="123">
        <f t="shared" ca="1" si="722"/>
        <v>0</v>
      </c>
      <c r="Z407" s="123">
        <f t="shared" ca="1" si="723"/>
        <v>0</v>
      </c>
      <c r="AA407" s="123">
        <f t="shared" ca="1" si="724"/>
        <v>0</v>
      </c>
      <c r="AB407" s="123">
        <f t="shared" ca="1" si="725"/>
        <v>0</v>
      </c>
      <c r="AC407" s="123">
        <f t="shared" ca="1" si="726"/>
        <v>0</v>
      </c>
      <c r="AD407" s="123">
        <f t="shared" ca="1" si="727"/>
        <v>0</v>
      </c>
      <c r="AE407" s="123">
        <f t="shared" ca="1" si="728"/>
        <v>0</v>
      </c>
      <c r="AF407" s="123">
        <f t="shared" ca="1" si="729"/>
        <v>0</v>
      </c>
      <c r="AG407" s="123">
        <f t="shared" ca="1" si="730"/>
        <v>0</v>
      </c>
      <c r="AH407" s="123">
        <f t="shared" ca="1" si="731"/>
        <v>0</v>
      </c>
      <c r="AI407" s="123">
        <f t="shared" ca="1" si="732"/>
        <v>0</v>
      </c>
      <c r="AJ407" s="123">
        <f t="shared" ca="1" si="733"/>
        <v>0</v>
      </c>
      <c r="AK407" s="123">
        <f t="shared" ca="1" si="734"/>
        <v>0</v>
      </c>
      <c r="AL407" s="123">
        <f t="shared" ca="1" si="735"/>
        <v>0</v>
      </c>
      <c r="AM407" s="123">
        <f t="shared" ca="1" si="736"/>
        <v>0</v>
      </c>
      <c r="AN407" s="123">
        <f t="shared" ca="1" si="737"/>
        <v>0</v>
      </c>
      <c r="AO407" s="123">
        <f t="shared" ca="1" si="738"/>
        <v>0</v>
      </c>
      <c r="AP407" s="123">
        <f t="shared" ca="1" si="739"/>
        <v>0</v>
      </c>
      <c r="AQ407" s="123">
        <f t="shared" ca="1" si="740"/>
        <v>0</v>
      </c>
      <c r="AR407" s="123">
        <f t="shared" ca="1" si="741"/>
        <v>0</v>
      </c>
      <c r="AS407" s="123">
        <f t="shared" ca="1" si="742"/>
        <v>0</v>
      </c>
      <c r="AT407" s="123">
        <f t="shared" ca="1" si="743"/>
        <v>0</v>
      </c>
      <c r="AU407" s="123">
        <f t="shared" ca="1" si="744"/>
        <v>0</v>
      </c>
      <c r="AV407" s="123">
        <f t="shared" ca="1" si="745"/>
        <v>0</v>
      </c>
      <c r="AW407" s="123">
        <f t="shared" ca="1" si="746"/>
        <v>0</v>
      </c>
      <c r="AX407" s="123">
        <f t="shared" ca="1" si="747"/>
        <v>0</v>
      </c>
      <c r="AY407" s="123">
        <f t="shared" ca="1" si="748"/>
        <v>0</v>
      </c>
      <c r="AZ407" s="123">
        <f t="shared" ca="1" si="749"/>
        <v>0</v>
      </c>
      <c r="BA407" s="123">
        <f t="shared" ca="1" si="750"/>
        <v>0</v>
      </c>
      <c r="BB407" s="123">
        <f t="shared" ca="1" si="751"/>
        <v>0</v>
      </c>
      <c r="BC407" s="123">
        <f t="shared" ca="1" si="752"/>
        <v>0</v>
      </c>
      <c r="BD407" s="123">
        <f t="shared" ca="1" si="753"/>
        <v>0</v>
      </c>
      <c r="BE407" s="123">
        <f t="shared" ca="1" si="754"/>
        <v>0</v>
      </c>
      <c r="BF407" s="123">
        <f t="shared" ca="1" si="755"/>
        <v>0</v>
      </c>
      <c r="BG407" s="123">
        <f t="shared" ca="1" si="756"/>
        <v>0</v>
      </c>
      <c r="BH407" s="123">
        <f t="shared" ca="1" si="757"/>
        <v>0</v>
      </c>
      <c r="BI407" s="123">
        <f t="shared" ca="1" si="758"/>
        <v>0</v>
      </c>
      <c r="BJ407" s="123">
        <f t="shared" ca="1" si="759"/>
        <v>0</v>
      </c>
      <c r="BK407" s="123">
        <f t="shared" ca="1" si="760"/>
        <v>0</v>
      </c>
      <c r="BL407" s="123">
        <f t="shared" ca="1" si="761"/>
        <v>0</v>
      </c>
      <c r="BM407" s="123">
        <f t="shared" ca="1" si="762"/>
        <v>0</v>
      </c>
      <c r="BN407" s="123">
        <f t="shared" ca="1" si="763"/>
        <v>0.65</v>
      </c>
      <c r="BO407" s="123">
        <f t="shared" ca="1" si="764"/>
        <v>0</v>
      </c>
      <c r="BP407" s="340">
        <f t="shared" ca="1" si="765"/>
        <v>0</v>
      </c>
      <c r="BQ407" s="123">
        <f t="shared" ca="1" si="766"/>
        <v>0</v>
      </c>
      <c r="BR407" s="123">
        <f t="shared" ca="1" si="767"/>
        <v>0</v>
      </c>
      <c r="BS407" s="123">
        <f t="shared" ca="1" si="768"/>
        <v>0</v>
      </c>
      <c r="BT407" s="123">
        <f t="shared" ca="1" si="769"/>
        <v>0</v>
      </c>
      <c r="BU407" s="123">
        <f t="shared" ca="1" si="770"/>
        <v>0</v>
      </c>
      <c r="BV407" s="123"/>
      <c r="BW407" s="123">
        <f t="shared" ca="1" si="771"/>
        <v>0</v>
      </c>
      <c r="BX407" s="123"/>
      <c r="BY407" s="123">
        <f t="shared" ca="1" si="772"/>
        <v>0</v>
      </c>
      <c r="BZ407" s="123"/>
      <c r="CA407" s="123">
        <f t="shared" ca="1" si="773"/>
        <v>0</v>
      </c>
      <c r="CB407" s="528">
        <f t="shared" ca="1" si="774"/>
        <v>0</v>
      </c>
      <c r="CC407" s="123">
        <f t="shared" ca="1" si="775"/>
        <v>0</v>
      </c>
      <c r="CD407" s="125">
        <f t="shared" ca="1" si="776"/>
        <v>0</v>
      </c>
      <c r="CE407" s="125">
        <f t="shared" ca="1" si="777"/>
        <v>0</v>
      </c>
      <c r="CF407" s="125">
        <f t="shared" ca="1" si="778"/>
        <v>0</v>
      </c>
      <c r="CG407" s="125">
        <f t="shared" ca="1" si="779"/>
        <v>0</v>
      </c>
      <c r="CH407" s="125">
        <f t="shared" ca="1" si="780"/>
        <v>0</v>
      </c>
      <c r="CI407" s="125">
        <f t="shared" ca="1" si="781"/>
        <v>0</v>
      </c>
      <c r="CJ407" s="125">
        <f t="shared" ca="1" si="782"/>
        <v>0</v>
      </c>
      <c r="CK407" s="125">
        <f t="shared" ca="1" si="783"/>
        <v>0</v>
      </c>
      <c r="CL407" s="125">
        <f t="shared" ca="1" si="678"/>
        <v>0</v>
      </c>
      <c r="CM407" s="125">
        <f t="shared" ca="1" si="679"/>
        <v>0</v>
      </c>
      <c r="CN407" s="125">
        <f t="shared" ca="1" si="680"/>
        <v>0</v>
      </c>
      <c r="CO407" s="125">
        <f t="shared" ca="1" si="681"/>
        <v>0</v>
      </c>
      <c r="CP407" s="125">
        <f t="shared" ca="1" si="682"/>
        <v>0</v>
      </c>
      <c r="CQ407" s="125">
        <f t="shared" ca="1" si="683"/>
        <v>0</v>
      </c>
      <c r="CR407" s="125">
        <f t="shared" ca="1" si="684"/>
        <v>0</v>
      </c>
      <c r="CS407" s="125">
        <f t="shared" ca="1" si="685"/>
        <v>0</v>
      </c>
      <c r="CT407" s="125">
        <f t="shared" ca="1" si="686"/>
        <v>0</v>
      </c>
      <c r="CU407" s="125">
        <f t="shared" ca="1" si="687"/>
        <v>0</v>
      </c>
      <c r="CV407" s="125">
        <f t="shared" ca="1" si="688"/>
        <v>0</v>
      </c>
      <c r="CW407" s="125">
        <f t="shared" ca="1" si="689"/>
        <v>0</v>
      </c>
      <c r="CX407" s="125">
        <f t="shared" ca="1" si="690"/>
        <v>0</v>
      </c>
      <c r="CY407" s="125">
        <f t="shared" ca="1" si="691"/>
        <v>0</v>
      </c>
      <c r="CZ407" s="125">
        <f t="shared" ca="1" si="692"/>
        <v>0</v>
      </c>
      <c r="DA407" s="341">
        <f t="shared" ca="1" si="693"/>
        <v>0</v>
      </c>
      <c r="DB407" s="606">
        <f t="shared" ca="1" si="694"/>
        <v>0</v>
      </c>
      <c r="DC407" s="606"/>
      <c r="DD407" s="606">
        <f t="shared" ca="1" si="695"/>
        <v>0</v>
      </c>
      <c r="DE407" s="125">
        <f t="shared" ca="1" si="696"/>
        <v>0</v>
      </c>
      <c r="DF407" s="125">
        <f t="shared" ca="1" si="697"/>
        <v>0</v>
      </c>
      <c r="DG407" s="125">
        <f t="shared" ca="1" si="698"/>
        <v>0</v>
      </c>
      <c r="DH407" s="125">
        <f t="shared" ca="1" si="699"/>
        <v>0</v>
      </c>
      <c r="DI407" s="125">
        <f t="shared" ca="1" si="700"/>
        <v>0</v>
      </c>
      <c r="DJ407" s="125">
        <f t="shared" ca="1" si="701"/>
        <v>0</v>
      </c>
      <c r="DK407" s="125">
        <f t="shared" ca="1" si="702"/>
        <v>0</v>
      </c>
      <c r="DL407" s="125">
        <f t="shared" ca="1" si="703"/>
        <v>0</v>
      </c>
      <c r="DM407" s="125">
        <f t="shared" ca="1" si="704"/>
        <v>0</v>
      </c>
      <c r="DN407" s="340" t="str">
        <f t="shared" ca="1" si="784"/>
        <v xml:space="preserve">    </v>
      </c>
      <c r="DO407" s="340">
        <f t="shared" ca="1" si="785"/>
        <v>0</v>
      </c>
      <c r="DP407" s="340">
        <f t="shared" ca="1" si="786"/>
        <v>0</v>
      </c>
      <c r="DQ407" s="340">
        <f t="shared" ca="1" si="787"/>
        <v>0</v>
      </c>
      <c r="DR407" s="340">
        <f t="shared" ca="1" si="788"/>
        <v>0</v>
      </c>
      <c r="DS407" s="340">
        <f t="shared" ca="1" si="789"/>
        <v>0</v>
      </c>
    </row>
    <row r="408" spans="1:123">
      <c r="A408">
        <f t="shared" ca="1" si="707"/>
        <v>400</v>
      </c>
      <c r="B408">
        <f t="shared" ca="1" si="708"/>
        <v>0</v>
      </c>
      <c r="C408">
        <f t="shared" ca="1" si="709"/>
        <v>0</v>
      </c>
      <c r="D408">
        <f t="shared" ca="1" si="710"/>
        <v>0</v>
      </c>
      <c r="E408">
        <f t="shared" ca="1" si="711"/>
        <v>0</v>
      </c>
      <c r="F408">
        <f t="shared" ca="1" si="712"/>
        <v>0</v>
      </c>
      <c r="G408" s="123" t="str">
        <f t="shared" ca="1" si="705"/>
        <v>0.0.0</v>
      </c>
      <c r="H408" s="123" t="str">
        <f t="shared" ca="1" si="706"/>
        <v>0.0.0</v>
      </c>
      <c r="I408" s="123" t="str">
        <f t="shared" ca="1" si="706"/>
        <v>0.0.0</v>
      </c>
      <c r="J408" s="123" t="str">
        <f t="shared" ca="1" si="706"/>
        <v>0.0.0</v>
      </c>
      <c r="K408" s="123" t="str">
        <f t="shared" ca="1" si="706"/>
        <v>0.0.0</v>
      </c>
      <c r="L408" s="123" t="str">
        <f t="shared" ca="1" si="706"/>
        <v>0.0.0</v>
      </c>
      <c r="M408" s="123" t="str">
        <f t="shared" ca="1" si="706"/>
        <v>0.0.0</v>
      </c>
      <c r="N408" s="123" t="str">
        <f t="shared" ca="1" si="706"/>
        <v>0.0.0</v>
      </c>
      <c r="O408" s="123">
        <f t="shared" ca="1" si="713"/>
        <v>0</v>
      </c>
      <c r="P408" s="123">
        <f t="shared" ca="1" si="714"/>
        <v>0</v>
      </c>
      <c r="Q408" s="123">
        <f t="shared" ca="1" si="715"/>
        <v>0</v>
      </c>
      <c r="R408" s="123">
        <f t="shared" ca="1" si="715"/>
        <v>0</v>
      </c>
      <c r="S408" s="123">
        <f t="shared" ca="1" si="716"/>
        <v>0</v>
      </c>
      <c r="T408" s="123">
        <f t="shared" ca="1" si="717"/>
        <v>0</v>
      </c>
      <c r="U408" s="123">
        <f t="shared" ca="1" si="718"/>
        <v>0</v>
      </c>
      <c r="V408" s="123">
        <f t="shared" ca="1" si="719"/>
        <v>0</v>
      </c>
      <c r="W408" s="123">
        <f t="shared" ca="1" si="720"/>
        <v>0</v>
      </c>
      <c r="X408" s="123">
        <f t="shared" ca="1" si="721"/>
        <v>0</v>
      </c>
      <c r="Y408" s="123">
        <f t="shared" ca="1" si="722"/>
        <v>0</v>
      </c>
      <c r="Z408" s="123">
        <f t="shared" ca="1" si="723"/>
        <v>0</v>
      </c>
      <c r="AA408" s="123">
        <f t="shared" ca="1" si="724"/>
        <v>0</v>
      </c>
      <c r="AB408" s="123">
        <f t="shared" ca="1" si="725"/>
        <v>0</v>
      </c>
      <c r="AC408" s="123">
        <f t="shared" ca="1" si="726"/>
        <v>0</v>
      </c>
      <c r="AD408" s="123">
        <f t="shared" ca="1" si="727"/>
        <v>0</v>
      </c>
      <c r="AE408" s="123">
        <f t="shared" ca="1" si="728"/>
        <v>0</v>
      </c>
      <c r="AF408" s="123">
        <f t="shared" ca="1" si="729"/>
        <v>0</v>
      </c>
      <c r="AG408" s="123">
        <f t="shared" ca="1" si="730"/>
        <v>0</v>
      </c>
      <c r="AH408" s="123">
        <f t="shared" ca="1" si="731"/>
        <v>0</v>
      </c>
      <c r="AI408" s="123">
        <f t="shared" ca="1" si="732"/>
        <v>0</v>
      </c>
      <c r="AJ408" s="123">
        <f t="shared" ca="1" si="733"/>
        <v>0</v>
      </c>
      <c r="AK408" s="123">
        <f t="shared" ca="1" si="734"/>
        <v>0</v>
      </c>
      <c r="AL408" s="123">
        <f t="shared" ca="1" si="735"/>
        <v>0</v>
      </c>
      <c r="AM408" s="123">
        <f t="shared" ca="1" si="736"/>
        <v>0</v>
      </c>
      <c r="AN408" s="123">
        <f t="shared" ca="1" si="737"/>
        <v>0</v>
      </c>
      <c r="AO408" s="123">
        <f t="shared" ca="1" si="738"/>
        <v>0</v>
      </c>
      <c r="AP408" s="123">
        <f t="shared" ca="1" si="739"/>
        <v>0</v>
      </c>
      <c r="AQ408" s="123">
        <f t="shared" ca="1" si="740"/>
        <v>0</v>
      </c>
      <c r="AR408" s="123">
        <f t="shared" ca="1" si="741"/>
        <v>0</v>
      </c>
      <c r="AS408" s="123">
        <f t="shared" ca="1" si="742"/>
        <v>0</v>
      </c>
      <c r="AT408" s="123">
        <f t="shared" ca="1" si="743"/>
        <v>0</v>
      </c>
      <c r="AU408" s="123">
        <f t="shared" ca="1" si="744"/>
        <v>0</v>
      </c>
      <c r="AV408" s="123">
        <f t="shared" ca="1" si="745"/>
        <v>0</v>
      </c>
      <c r="AW408" s="123">
        <f t="shared" ca="1" si="746"/>
        <v>0</v>
      </c>
      <c r="AX408" s="123">
        <f t="shared" ca="1" si="747"/>
        <v>0</v>
      </c>
      <c r="AY408" s="123">
        <f t="shared" ca="1" si="748"/>
        <v>0</v>
      </c>
      <c r="AZ408" s="123">
        <f t="shared" ca="1" si="749"/>
        <v>0</v>
      </c>
      <c r="BA408" s="123">
        <f t="shared" ca="1" si="750"/>
        <v>0</v>
      </c>
      <c r="BB408" s="123">
        <f t="shared" ca="1" si="751"/>
        <v>0</v>
      </c>
      <c r="BC408" s="123">
        <f t="shared" ca="1" si="752"/>
        <v>0</v>
      </c>
      <c r="BD408" s="123">
        <f t="shared" ca="1" si="753"/>
        <v>0</v>
      </c>
      <c r="BE408" s="123">
        <f t="shared" ca="1" si="754"/>
        <v>0</v>
      </c>
      <c r="BF408" s="123">
        <f t="shared" ca="1" si="755"/>
        <v>0</v>
      </c>
      <c r="BG408" s="123">
        <f t="shared" ca="1" si="756"/>
        <v>0</v>
      </c>
      <c r="BH408" s="123">
        <f t="shared" ca="1" si="757"/>
        <v>0</v>
      </c>
      <c r="BI408" s="123">
        <f t="shared" ca="1" si="758"/>
        <v>0</v>
      </c>
      <c r="BJ408" s="123">
        <f t="shared" ca="1" si="759"/>
        <v>0</v>
      </c>
      <c r="BK408" s="123">
        <f t="shared" ca="1" si="760"/>
        <v>0</v>
      </c>
      <c r="BL408" s="123">
        <f t="shared" ca="1" si="761"/>
        <v>0</v>
      </c>
      <c r="BM408" s="123">
        <f t="shared" ca="1" si="762"/>
        <v>0</v>
      </c>
      <c r="BN408" s="123">
        <f t="shared" ca="1" si="763"/>
        <v>0.65</v>
      </c>
      <c r="BO408" s="123">
        <f t="shared" ca="1" si="764"/>
        <v>0</v>
      </c>
      <c r="BP408" s="340">
        <f t="shared" ca="1" si="765"/>
        <v>0</v>
      </c>
      <c r="BQ408" s="123">
        <f t="shared" ca="1" si="766"/>
        <v>0</v>
      </c>
      <c r="BR408" s="123">
        <f t="shared" ca="1" si="767"/>
        <v>0</v>
      </c>
      <c r="BS408" s="123">
        <f t="shared" ca="1" si="768"/>
        <v>0</v>
      </c>
      <c r="BT408" s="123">
        <f t="shared" ca="1" si="769"/>
        <v>0</v>
      </c>
      <c r="BU408" s="123">
        <f t="shared" ca="1" si="770"/>
        <v>0</v>
      </c>
      <c r="BV408" s="123"/>
      <c r="BW408" s="123">
        <f t="shared" ca="1" si="771"/>
        <v>0</v>
      </c>
      <c r="BX408" s="123"/>
      <c r="BY408" s="123">
        <f t="shared" ca="1" si="772"/>
        <v>0</v>
      </c>
      <c r="BZ408" s="123"/>
      <c r="CA408" s="123">
        <f t="shared" ca="1" si="773"/>
        <v>0</v>
      </c>
      <c r="CB408" s="528">
        <f t="shared" ca="1" si="774"/>
        <v>0</v>
      </c>
      <c r="CC408" s="123">
        <f t="shared" ca="1" si="775"/>
        <v>0</v>
      </c>
      <c r="CD408" s="125">
        <f t="shared" ca="1" si="776"/>
        <v>0</v>
      </c>
      <c r="CE408" s="125">
        <f t="shared" ca="1" si="777"/>
        <v>0</v>
      </c>
      <c r="CF408" s="125">
        <f t="shared" ca="1" si="778"/>
        <v>0</v>
      </c>
      <c r="CG408" s="125">
        <f t="shared" ca="1" si="779"/>
        <v>0</v>
      </c>
      <c r="CH408" s="125">
        <f t="shared" ca="1" si="780"/>
        <v>0</v>
      </c>
      <c r="CI408" s="125">
        <f t="shared" ca="1" si="781"/>
        <v>0</v>
      </c>
      <c r="CJ408" s="125">
        <f t="shared" ca="1" si="782"/>
        <v>0</v>
      </c>
      <c r="CK408" s="125">
        <f t="shared" ca="1" si="783"/>
        <v>0</v>
      </c>
      <c r="CL408" s="125">
        <f t="shared" ca="1" si="678"/>
        <v>0</v>
      </c>
      <c r="CM408" s="125">
        <f t="shared" ca="1" si="679"/>
        <v>0</v>
      </c>
      <c r="CN408" s="125">
        <f t="shared" ca="1" si="680"/>
        <v>0</v>
      </c>
      <c r="CO408" s="125">
        <f t="shared" ca="1" si="681"/>
        <v>0</v>
      </c>
      <c r="CP408" s="125">
        <f t="shared" ca="1" si="682"/>
        <v>0</v>
      </c>
      <c r="CQ408" s="125">
        <f t="shared" ca="1" si="683"/>
        <v>0</v>
      </c>
      <c r="CR408" s="125">
        <f t="shared" ca="1" si="684"/>
        <v>0</v>
      </c>
      <c r="CS408" s="125">
        <f t="shared" ca="1" si="685"/>
        <v>0</v>
      </c>
      <c r="CT408" s="125">
        <f t="shared" ca="1" si="686"/>
        <v>0</v>
      </c>
      <c r="CU408" s="125">
        <f t="shared" ca="1" si="687"/>
        <v>0</v>
      </c>
      <c r="CV408" s="125">
        <f t="shared" ca="1" si="688"/>
        <v>0</v>
      </c>
      <c r="CW408" s="125">
        <f t="shared" ca="1" si="689"/>
        <v>0</v>
      </c>
      <c r="CX408" s="125">
        <f t="shared" ca="1" si="690"/>
        <v>0</v>
      </c>
      <c r="CY408" s="125">
        <f t="shared" ca="1" si="691"/>
        <v>0</v>
      </c>
      <c r="CZ408" s="125">
        <f t="shared" ca="1" si="692"/>
        <v>0</v>
      </c>
      <c r="DA408" s="341">
        <f t="shared" ca="1" si="693"/>
        <v>0</v>
      </c>
      <c r="DB408" s="606">
        <f t="shared" ca="1" si="694"/>
        <v>0</v>
      </c>
      <c r="DC408" s="606"/>
      <c r="DD408" s="606">
        <f t="shared" ca="1" si="695"/>
        <v>0</v>
      </c>
      <c r="DE408" s="125">
        <f t="shared" ca="1" si="696"/>
        <v>0</v>
      </c>
      <c r="DF408" s="125">
        <f t="shared" ca="1" si="697"/>
        <v>0</v>
      </c>
      <c r="DG408" s="125">
        <f t="shared" ca="1" si="698"/>
        <v>0</v>
      </c>
      <c r="DH408" s="125">
        <f t="shared" ca="1" si="699"/>
        <v>0</v>
      </c>
      <c r="DI408" s="125">
        <f t="shared" ca="1" si="700"/>
        <v>0</v>
      </c>
      <c r="DJ408" s="125">
        <f t="shared" ca="1" si="701"/>
        <v>0</v>
      </c>
      <c r="DK408" s="125">
        <f t="shared" ca="1" si="702"/>
        <v>0</v>
      </c>
      <c r="DL408" s="125">
        <f t="shared" ca="1" si="703"/>
        <v>0</v>
      </c>
      <c r="DM408" s="125">
        <f t="shared" ca="1" si="704"/>
        <v>0</v>
      </c>
      <c r="DN408" s="340" t="str">
        <f t="shared" ca="1" si="784"/>
        <v xml:space="preserve">    </v>
      </c>
      <c r="DO408" s="340">
        <f t="shared" ca="1" si="785"/>
        <v>0</v>
      </c>
      <c r="DP408" s="340">
        <f t="shared" ca="1" si="786"/>
        <v>0</v>
      </c>
      <c r="DQ408" s="340">
        <f t="shared" ca="1" si="787"/>
        <v>0</v>
      </c>
      <c r="DR408" s="340">
        <f t="shared" ca="1" si="788"/>
        <v>0</v>
      </c>
      <c r="DS408" s="340">
        <f t="shared" ca="1" si="789"/>
        <v>0</v>
      </c>
    </row>
    <row r="409" spans="1:123">
      <c r="A409">
        <f t="shared" ca="1" si="707"/>
        <v>401</v>
      </c>
      <c r="B409">
        <f t="shared" ca="1" si="708"/>
        <v>0</v>
      </c>
      <c r="C409">
        <f t="shared" ca="1" si="709"/>
        <v>0</v>
      </c>
      <c r="D409">
        <f t="shared" ca="1" si="710"/>
        <v>0</v>
      </c>
      <c r="E409">
        <f t="shared" ca="1" si="711"/>
        <v>0</v>
      </c>
      <c r="F409">
        <f t="shared" ca="1" si="712"/>
        <v>0</v>
      </c>
      <c r="G409" s="123" t="str">
        <f t="shared" ca="1" si="705"/>
        <v>0.0.0</v>
      </c>
      <c r="H409" s="123" t="str">
        <f t="shared" ca="1" si="706"/>
        <v>0.0.0</v>
      </c>
      <c r="I409" s="123" t="str">
        <f t="shared" ca="1" si="706"/>
        <v>0.0.0</v>
      </c>
      <c r="J409" s="123" t="str">
        <f t="shared" ca="1" si="706"/>
        <v>0.0.0</v>
      </c>
      <c r="K409" s="123" t="str">
        <f t="shared" ca="1" si="706"/>
        <v>0.0.0</v>
      </c>
      <c r="L409" s="123" t="str">
        <f t="shared" ca="1" si="706"/>
        <v>0.0.0</v>
      </c>
      <c r="M409" s="123" t="str">
        <f t="shared" ca="1" si="706"/>
        <v>0.0.0</v>
      </c>
      <c r="N409" s="123" t="str">
        <f t="shared" ca="1" si="706"/>
        <v>0.0.0</v>
      </c>
      <c r="O409" s="123">
        <f t="shared" ca="1" si="713"/>
        <v>0</v>
      </c>
      <c r="P409" s="123">
        <f t="shared" ca="1" si="714"/>
        <v>0</v>
      </c>
      <c r="Q409" s="123">
        <f t="shared" ca="1" si="715"/>
        <v>0</v>
      </c>
      <c r="R409" s="123">
        <f t="shared" ca="1" si="715"/>
        <v>0</v>
      </c>
      <c r="S409" s="123">
        <f t="shared" ca="1" si="716"/>
        <v>0</v>
      </c>
      <c r="T409" s="123">
        <f t="shared" ca="1" si="717"/>
        <v>0</v>
      </c>
      <c r="U409" s="123">
        <f t="shared" ca="1" si="718"/>
        <v>0</v>
      </c>
      <c r="V409" s="123">
        <f t="shared" ca="1" si="719"/>
        <v>0</v>
      </c>
      <c r="W409" s="123">
        <f t="shared" ca="1" si="720"/>
        <v>0</v>
      </c>
      <c r="X409" s="123">
        <f t="shared" ca="1" si="721"/>
        <v>0</v>
      </c>
      <c r="Y409" s="123">
        <f t="shared" ca="1" si="722"/>
        <v>0</v>
      </c>
      <c r="Z409" s="123">
        <f t="shared" ca="1" si="723"/>
        <v>0</v>
      </c>
      <c r="AA409" s="123">
        <f t="shared" ca="1" si="724"/>
        <v>0</v>
      </c>
      <c r="AB409" s="123">
        <f t="shared" ca="1" si="725"/>
        <v>0</v>
      </c>
      <c r="AC409" s="123">
        <f t="shared" ca="1" si="726"/>
        <v>0</v>
      </c>
      <c r="AD409" s="123">
        <f t="shared" ca="1" si="727"/>
        <v>0</v>
      </c>
      <c r="AE409" s="123">
        <f t="shared" ca="1" si="728"/>
        <v>0</v>
      </c>
      <c r="AF409" s="123">
        <f t="shared" ca="1" si="729"/>
        <v>0</v>
      </c>
      <c r="AG409" s="123">
        <f t="shared" ca="1" si="730"/>
        <v>0</v>
      </c>
      <c r="AH409" s="123">
        <f t="shared" ca="1" si="731"/>
        <v>0</v>
      </c>
      <c r="AI409" s="123">
        <f t="shared" ca="1" si="732"/>
        <v>0</v>
      </c>
      <c r="AJ409" s="123">
        <f t="shared" ca="1" si="733"/>
        <v>0</v>
      </c>
      <c r="AK409" s="123">
        <f t="shared" ca="1" si="734"/>
        <v>0</v>
      </c>
      <c r="AL409" s="123">
        <f t="shared" ca="1" si="735"/>
        <v>0</v>
      </c>
      <c r="AM409" s="123">
        <f t="shared" ca="1" si="736"/>
        <v>0</v>
      </c>
      <c r="AN409" s="123">
        <f t="shared" ca="1" si="737"/>
        <v>0</v>
      </c>
      <c r="AO409" s="123">
        <f t="shared" ca="1" si="738"/>
        <v>0</v>
      </c>
      <c r="AP409" s="123">
        <f t="shared" ca="1" si="739"/>
        <v>0</v>
      </c>
      <c r="AQ409" s="123">
        <f t="shared" ca="1" si="740"/>
        <v>0</v>
      </c>
      <c r="AR409" s="123">
        <f t="shared" ca="1" si="741"/>
        <v>0</v>
      </c>
      <c r="AS409" s="123">
        <f t="shared" ca="1" si="742"/>
        <v>0</v>
      </c>
      <c r="AT409" s="123">
        <f t="shared" ca="1" si="743"/>
        <v>0</v>
      </c>
      <c r="AU409" s="123">
        <f t="shared" ca="1" si="744"/>
        <v>0</v>
      </c>
      <c r="AV409" s="123">
        <f t="shared" ca="1" si="745"/>
        <v>0</v>
      </c>
      <c r="AW409" s="123">
        <f t="shared" ca="1" si="746"/>
        <v>0</v>
      </c>
      <c r="AX409" s="123">
        <f t="shared" ca="1" si="747"/>
        <v>0</v>
      </c>
      <c r="AY409" s="123">
        <f t="shared" ca="1" si="748"/>
        <v>0</v>
      </c>
      <c r="AZ409" s="123">
        <f t="shared" ca="1" si="749"/>
        <v>0</v>
      </c>
      <c r="BA409" s="123">
        <f t="shared" ca="1" si="750"/>
        <v>0</v>
      </c>
      <c r="BB409" s="123">
        <f t="shared" ca="1" si="751"/>
        <v>0</v>
      </c>
      <c r="BC409" s="123">
        <f t="shared" ca="1" si="752"/>
        <v>0</v>
      </c>
      <c r="BD409" s="123">
        <f t="shared" ca="1" si="753"/>
        <v>0</v>
      </c>
      <c r="BE409" s="123">
        <f t="shared" ca="1" si="754"/>
        <v>0</v>
      </c>
      <c r="BF409" s="123">
        <f t="shared" ca="1" si="755"/>
        <v>0</v>
      </c>
      <c r="BG409" s="123">
        <f t="shared" ca="1" si="756"/>
        <v>0</v>
      </c>
      <c r="BH409" s="123">
        <f t="shared" ca="1" si="757"/>
        <v>0</v>
      </c>
      <c r="BI409" s="123">
        <f t="shared" ca="1" si="758"/>
        <v>0</v>
      </c>
      <c r="BJ409" s="123">
        <f t="shared" ca="1" si="759"/>
        <v>0</v>
      </c>
      <c r="BK409" s="123">
        <f t="shared" ca="1" si="760"/>
        <v>0</v>
      </c>
      <c r="BL409" s="123">
        <f t="shared" ca="1" si="761"/>
        <v>0</v>
      </c>
      <c r="BM409" s="123">
        <f t="shared" ca="1" si="762"/>
        <v>0</v>
      </c>
      <c r="BN409" s="123">
        <f t="shared" ca="1" si="763"/>
        <v>0.65</v>
      </c>
      <c r="BO409" s="123">
        <f t="shared" ca="1" si="764"/>
        <v>0</v>
      </c>
      <c r="BP409" s="340">
        <f t="shared" ca="1" si="765"/>
        <v>0</v>
      </c>
      <c r="BQ409" s="123">
        <f t="shared" ca="1" si="766"/>
        <v>0</v>
      </c>
      <c r="BR409" s="123">
        <f t="shared" ca="1" si="767"/>
        <v>0</v>
      </c>
      <c r="BS409" s="123">
        <f t="shared" ca="1" si="768"/>
        <v>0</v>
      </c>
      <c r="BT409" s="123">
        <f t="shared" ca="1" si="769"/>
        <v>0</v>
      </c>
      <c r="BU409" s="123">
        <f t="shared" ca="1" si="770"/>
        <v>0</v>
      </c>
      <c r="BV409" s="123"/>
      <c r="BW409" s="123">
        <f t="shared" ca="1" si="771"/>
        <v>0</v>
      </c>
      <c r="BX409" s="123"/>
      <c r="BY409" s="123">
        <f t="shared" ca="1" si="772"/>
        <v>0</v>
      </c>
      <c r="BZ409" s="123"/>
      <c r="CA409" s="123">
        <f t="shared" ca="1" si="773"/>
        <v>0</v>
      </c>
      <c r="CB409" s="528">
        <f t="shared" ca="1" si="774"/>
        <v>0</v>
      </c>
      <c r="CC409" s="123">
        <f t="shared" ca="1" si="775"/>
        <v>0</v>
      </c>
      <c r="CD409" s="125">
        <f t="shared" ca="1" si="776"/>
        <v>0</v>
      </c>
      <c r="CE409" s="125">
        <f t="shared" ca="1" si="777"/>
        <v>0</v>
      </c>
      <c r="CF409" s="125">
        <f t="shared" ca="1" si="778"/>
        <v>0</v>
      </c>
      <c r="CG409" s="125">
        <f t="shared" ca="1" si="779"/>
        <v>0</v>
      </c>
      <c r="CH409" s="125">
        <f t="shared" ca="1" si="780"/>
        <v>0</v>
      </c>
      <c r="CI409" s="125">
        <f t="shared" ca="1" si="781"/>
        <v>0</v>
      </c>
      <c r="CJ409" s="125">
        <f t="shared" ca="1" si="782"/>
        <v>0</v>
      </c>
      <c r="CK409" s="125">
        <f t="shared" ca="1" si="783"/>
        <v>0</v>
      </c>
      <c r="CL409" s="125">
        <f t="shared" ca="1" si="678"/>
        <v>0</v>
      </c>
      <c r="CM409" s="125">
        <f t="shared" ca="1" si="679"/>
        <v>0</v>
      </c>
      <c r="CN409" s="125">
        <f t="shared" ca="1" si="680"/>
        <v>0</v>
      </c>
      <c r="CO409" s="125">
        <f t="shared" ca="1" si="681"/>
        <v>0</v>
      </c>
      <c r="CP409" s="125">
        <f t="shared" ca="1" si="682"/>
        <v>0</v>
      </c>
      <c r="CQ409" s="125">
        <f t="shared" ca="1" si="683"/>
        <v>0</v>
      </c>
      <c r="CR409" s="125">
        <f t="shared" ca="1" si="684"/>
        <v>0</v>
      </c>
      <c r="CS409" s="125">
        <f t="shared" ca="1" si="685"/>
        <v>0</v>
      </c>
      <c r="CT409" s="125">
        <f t="shared" ca="1" si="686"/>
        <v>0</v>
      </c>
      <c r="CU409" s="125">
        <f t="shared" ca="1" si="687"/>
        <v>0</v>
      </c>
      <c r="CV409" s="125">
        <f t="shared" ca="1" si="688"/>
        <v>0</v>
      </c>
      <c r="CW409" s="125">
        <f t="shared" ca="1" si="689"/>
        <v>0</v>
      </c>
      <c r="CX409" s="125">
        <f t="shared" ca="1" si="690"/>
        <v>0</v>
      </c>
      <c r="CY409" s="125">
        <f t="shared" ca="1" si="691"/>
        <v>0</v>
      </c>
      <c r="CZ409" s="125">
        <f t="shared" ca="1" si="692"/>
        <v>0</v>
      </c>
      <c r="DA409" s="341">
        <f t="shared" ca="1" si="693"/>
        <v>0</v>
      </c>
      <c r="DB409" s="606">
        <f t="shared" ca="1" si="694"/>
        <v>0</v>
      </c>
      <c r="DC409" s="606"/>
      <c r="DD409" s="606">
        <f t="shared" ca="1" si="695"/>
        <v>0</v>
      </c>
      <c r="DE409" s="125">
        <f t="shared" ca="1" si="696"/>
        <v>0</v>
      </c>
      <c r="DF409" s="125">
        <f t="shared" ca="1" si="697"/>
        <v>0</v>
      </c>
      <c r="DG409" s="125">
        <f t="shared" ca="1" si="698"/>
        <v>0</v>
      </c>
      <c r="DH409" s="125">
        <f t="shared" ca="1" si="699"/>
        <v>0</v>
      </c>
      <c r="DI409" s="125">
        <f t="shared" ca="1" si="700"/>
        <v>0</v>
      </c>
      <c r="DJ409" s="125">
        <f t="shared" ca="1" si="701"/>
        <v>0</v>
      </c>
      <c r="DK409" s="125">
        <f t="shared" ca="1" si="702"/>
        <v>0</v>
      </c>
      <c r="DL409" s="125">
        <f t="shared" ca="1" si="703"/>
        <v>0</v>
      </c>
      <c r="DM409" s="125">
        <f t="shared" ca="1" si="704"/>
        <v>0</v>
      </c>
      <c r="DN409" s="340" t="str">
        <f t="shared" ca="1" si="784"/>
        <v xml:space="preserve">    </v>
      </c>
      <c r="DO409" s="340">
        <f t="shared" ca="1" si="785"/>
        <v>0</v>
      </c>
      <c r="DP409" s="340">
        <f t="shared" ca="1" si="786"/>
        <v>0</v>
      </c>
      <c r="DQ409" s="340">
        <f t="shared" ca="1" si="787"/>
        <v>0</v>
      </c>
      <c r="DR409" s="340">
        <f t="shared" ca="1" si="788"/>
        <v>0</v>
      </c>
      <c r="DS409" s="340">
        <f t="shared" ca="1" si="789"/>
        <v>0</v>
      </c>
    </row>
    <row r="410" spans="1:123">
      <c r="A410">
        <f t="shared" ca="1" si="707"/>
        <v>402</v>
      </c>
      <c r="B410">
        <f t="shared" ca="1" si="708"/>
        <v>0</v>
      </c>
      <c r="C410">
        <f t="shared" ca="1" si="709"/>
        <v>0</v>
      </c>
      <c r="D410">
        <f t="shared" ca="1" si="710"/>
        <v>0</v>
      </c>
      <c r="E410">
        <f t="shared" ca="1" si="711"/>
        <v>0</v>
      </c>
      <c r="F410">
        <f t="shared" ca="1" si="712"/>
        <v>0</v>
      </c>
      <c r="G410" s="123" t="str">
        <f t="shared" ca="1" si="705"/>
        <v>0.0.0</v>
      </c>
      <c r="H410" s="123" t="str">
        <f t="shared" ca="1" si="706"/>
        <v>0.0.0</v>
      </c>
      <c r="I410" s="123" t="str">
        <f t="shared" ca="1" si="706"/>
        <v>0.0.0</v>
      </c>
      <c r="J410" s="123" t="str">
        <f t="shared" ca="1" si="706"/>
        <v>0.0.0</v>
      </c>
      <c r="K410" s="123" t="str">
        <f t="shared" ca="1" si="706"/>
        <v>0.0.0</v>
      </c>
      <c r="L410" s="123" t="str">
        <f t="shared" ca="1" si="706"/>
        <v>0.0.0</v>
      </c>
      <c r="M410" s="123" t="str">
        <f t="shared" ca="1" si="706"/>
        <v>0.0.0</v>
      </c>
      <c r="N410" s="123" t="str">
        <f t="shared" ca="1" si="706"/>
        <v>0.0.0</v>
      </c>
      <c r="O410" s="123">
        <f t="shared" ca="1" si="713"/>
        <v>0</v>
      </c>
      <c r="P410" s="123">
        <f t="shared" ca="1" si="714"/>
        <v>0</v>
      </c>
      <c r="Q410" s="123">
        <f t="shared" ca="1" si="715"/>
        <v>0</v>
      </c>
      <c r="R410" s="123">
        <f t="shared" ca="1" si="715"/>
        <v>0</v>
      </c>
      <c r="S410" s="123">
        <f t="shared" ca="1" si="716"/>
        <v>0</v>
      </c>
      <c r="T410" s="123">
        <f t="shared" ca="1" si="717"/>
        <v>0</v>
      </c>
      <c r="U410" s="123">
        <f t="shared" ca="1" si="718"/>
        <v>0</v>
      </c>
      <c r="V410" s="123">
        <f t="shared" ca="1" si="719"/>
        <v>0</v>
      </c>
      <c r="W410" s="123">
        <f t="shared" ca="1" si="720"/>
        <v>0</v>
      </c>
      <c r="X410" s="123">
        <f t="shared" ca="1" si="721"/>
        <v>0</v>
      </c>
      <c r="Y410" s="123">
        <f t="shared" ca="1" si="722"/>
        <v>0</v>
      </c>
      <c r="Z410" s="123">
        <f t="shared" ca="1" si="723"/>
        <v>0</v>
      </c>
      <c r="AA410" s="123">
        <f t="shared" ca="1" si="724"/>
        <v>0</v>
      </c>
      <c r="AB410" s="123">
        <f t="shared" ca="1" si="725"/>
        <v>0</v>
      </c>
      <c r="AC410" s="123">
        <f t="shared" ca="1" si="726"/>
        <v>0</v>
      </c>
      <c r="AD410" s="123">
        <f t="shared" ca="1" si="727"/>
        <v>0</v>
      </c>
      <c r="AE410" s="123">
        <f t="shared" ca="1" si="728"/>
        <v>0</v>
      </c>
      <c r="AF410" s="123">
        <f t="shared" ca="1" si="729"/>
        <v>0</v>
      </c>
      <c r="AG410" s="123">
        <f t="shared" ca="1" si="730"/>
        <v>0</v>
      </c>
      <c r="AH410" s="123">
        <f t="shared" ca="1" si="731"/>
        <v>0</v>
      </c>
      <c r="AI410" s="123">
        <f t="shared" ca="1" si="732"/>
        <v>0</v>
      </c>
      <c r="AJ410" s="123">
        <f t="shared" ca="1" si="733"/>
        <v>0</v>
      </c>
      <c r="AK410" s="123">
        <f t="shared" ca="1" si="734"/>
        <v>0</v>
      </c>
      <c r="AL410" s="123">
        <f t="shared" ca="1" si="735"/>
        <v>0</v>
      </c>
      <c r="AM410" s="123">
        <f t="shared" ca="1" si="736"/>
        <v>0</v>
      </c>
      <c r="AN410" s="123">
        <f t="shared" ca="1" si="737"/>
        <v>0</v>
      </c>
      <c r="AO410" s="123">
        <f t="shared" ca="1" si="738"/>
        <v>0</v>
      </c>
      <c r="AP410" s="123">
        <f t="shared" ca="1" si="739"/>
        <v>0</v>
      </c>
      <c r="AQ410" s="123">
        <f t="shared" ca="1" si="740"/>
        <v>0</v>
      </c>
      <c r="AR410" s="123">
        <f t="shared" ca="1" si="741"/>
        <v>0</v>
      </c>
      <c r="AS410" s="123">
        <f t="shared" ca="1" si="742"/>
        <v>0</v>
      </c>
      <c r="AT410" s="123">
        <f t="shared" ca="1" si="743"/>
        <v>0</v>
      </c>
      <c r="AU410" s="123">
        <f t="shared" ca="1" si="744"/>
        <v>0</v>
      </c>
      <c r="AV410" s="123">
        <f t="shared" ca="1" si="745"/>
        <v>0</v>
      </c>
      <c r="AW410" s="123">
        <f t="shared" ca="1" si="746"/>
        <v>0</v>
      </c>
      <c r="AX410" s="123">
        <f t="shared" ca="1" si="747"/>
        <v>0</v>
      </c>
      <c r="AY410" s="123">
        <f t="shared" ca="1" si="748"/>
        <v>0</v>
      </c>
      <c r="AZ410" s="123">
        <f t="shared" ca="1" si="749"/>
        <v>0</v>
      </c>
      <c r="BA410" s="123">
        <f t="shared" ca="1" si="750"/>
        <v>0</v>
      </c>
      <c r="BB410" s="123">
        <f t="shared" ca="1" si="751"/>
        <v>0</v>
      </c>
      <c r="BC410" s="123">
        <f t="shared" ca="1" si="752"/>
        <v>0</v>
      </c>
      <c r="BD410" s="123">
        <f t="shared" ca="1" si="753"/>
        <v>0</v>
      </c>
      <c r="BE410" s="123">
        <f t="shared" ca="1" si="754"/>
        <v>0</v>
      </c>
      <c r="BF410" s="123">
        <f t="shared" ca="1" si="755"/>
        <v>0</v>
      </c>
      <c r="BG410" s="123">
        <f t="shared" ca="1" si="756"/>
        <v>0</v>
      </c>
      <c r="BH410" s="123">
        <f t="shared" ca="1" si="757"/>
        <v>0</v>
      </c>
      <c r="BI410" s="123">
        <f t="shared" ca="1" si="758"/>
        <v>0</v>
      </c>
      <c r="BJ410" s="123">
        <f t="shared" ca="1" si="759"/>
        <v>0</v>
      </c>
      <c r="BK410" s="123">
        <f t="shared" ca="1" si="760"/>
        <v>0</v>
      </c>
      <c r="BL410" s="123">
        <f t="shared" ca="1" si="761"/>
        <v>0</v>
      </c>
      <c r="BM410" s="123">
        <f t="shared" ca="1" si="762"/>
        <v>0</v>
      </c>
      <c r="BN410" s="123">
        <f t="shared" ca="1" si="763"/>
        <v>0.65</v>
      </c>
      <c r="BO410" s="123">
        <f t="shared" ca="1" si="764"/>
        <v>0</v>
      </c>
      <c r="BP410" s="340">
        <f t="shared" ca="1" si="765"/>
        <v>0</v>
      </c>
      <c r="BQ410" s="123">
        <f t="shared" ca="1" si="766"/>
        <v>0</v>
      </c>
      <c r="BR410" s="123">
        <f t="shared" ca="1" si="767"/>
        <v>0</v>
      </c>
      <c r="BS410" s="123">
        <f t="shared" ca="1" si="768"/>
        <v>0</v>
      </c>
      <c r="BT410" s="123">
        <f t="shared" ca="1" si="769"/>
        <v>0</v>
      </c>
      <c r="BU410" s="123">
        <f t="shared" ca="1" si="770"/>
        <v>0</v>
      </c>
      <c r="BV410" s="123"/>
      <c r="BW410" s="123">
        <f t="shared" ca="1" si="771"/>
        <v>0</v>
      </c>
      <c r="BX410" s="123"/>
      <c r="BY410" s="123">
        <f t="shared" ca="1" si="772"/>
        <v>0</v>
      </c>
      <c r="BZ410" s="123"/>
      <c r="CA410" s="123">
        <f t="shared" ca="1" si="773"/>
        <v>0</v>
      </c>
      <c r="CB410" s="528">
        <f t="shared" ca="1" si="774"/>
        <v>0</v>
      </c>
      <c r="CC410" s="123">
        <f t="shared" ca="1" si="775"/>
        <v>0</v>
      </c>
      <c r="CD410" s="125">
        <f t="shared" ca="1" si="776"/>
        <v>0</v>
      </c>
      <c r="CE410" s="125">
        <f t="shared" ca="1" si="777"/>
        <v>0</v>
      </c>
      <c r="CF410" s="125">
        <f t="shared" ca="1" si="778"/>
        <v>0</v>
      </c>
      <c r="CG410" s="125">
        <f t="shared" ca="1" si="779"/>
        <v>0</v>
      </c>
      <c r="CH410" s="125">
        <f t="shared" ca="1" si="780"/>
        <v>0</v>
      </c>
      <c r="CI410" s="125">
        <f t="shared" ca="1" si="781"/>
        <v>0</v>
      </c>
      <c r="CJ410" s="125">
        <f t="shared" ca="1" si="782"/>
        <v>0</v>
      </c>
      <c r="CK410" s="125">
        <f t="shared" ca="1" si="783"/>
        <v>0</v>
      </c>
      <c r="CL410" s="125">
        <f t="shared" ca="1" si="678"/>
        <v>0</v>
      </c>
      <c r="CM410" s="125">
        <f t="shared" ca="1" si="679"/>
        <v>0</v>
      </c>
      <c r="CN410" s="125">
        <f t="shared" ca="1" si="680"/>
        <v>0</v>
      </c>
      <c r="CO410" s="125">
        <f t="shared" ca="1" si="681"/>
        <v>0</v>
      </c>
      <c r="CP410" s="125">
        <f t="shared" ca="1" si="682"/>
        <v>0</v>
      </c>
      <c r="CQ410" s="125">
        <f t="shared" ca="1" si="683"/>
        <v>0</v>
      </c>
      <c r="CR410" s="125">
        <f t="shared" ca="1" si="684"/>
        <v>0</v>
      </c>
      <c r="CS410" s="125">
        <f t="shared" ca="1" si="685"/>
        <v>0</v>
      </c>
      <c r="CT410" s="125">
        <f t="shared" ca="1" si="686"/>
        <v>0</v>
      </c>
      <c r="CU410" s="125">
        <f t="shared" ca="1" si="687"/>
        <v>0</v>
      </c>
      <c r="CV410" s="125">
        <f t="shared" ca="1" si="688"/>
        <v>0</v>
      </c>
      <c r="CW410" s="125">
        <f t="shared" ca="1" si="689"/>
        <v>0</v>
      </c>
      <c r="CX410" s="125">
        <f t="shared" ca="1" si="690"/>
        <v>0</v>
      </c>
      <c r="CY410" s="125">
        <f t="shared" ca="1" si="691"/>
        <v>0</v>
      </c>
      <c r="CZ410" s="125">
        <f t="shared" ca="1" si="692"/>
        <v>0</v>
      </c>
      <c r="DA410" s="341">
        <f t="shared" ca="1" si="693"/>
        <v>0</v>
      </c>
      <c r="DB410" s="606">
        <f t="shared" ca="1" si="694"/>
        <v>0</v>
      </c>
      <c r="DC410" s="606"/>
      <c r="DD410" s="606">
        <f t="shared" ca="1" si="695"/>
        <v>0</v>
      </c>
      <c r="DE410" s="125">
        <f t="shared" ca="1" si="696"/>
        <v>0</v>
      </c>
      <c r="DF410" s="125">
        <f t="shared" ca="1" si="697"/>
        <v>0</v>
      </c>
      <c r="DG410" s="125">
        <f t="shared" ca="1" si="698"/>
        <v>0</v>
      </c>
      <c r="DH410" s="125">
        <f t="shared" ca="1" si="699"/>
        <v>0</v>
      </c>
      <c r="DI410" s="125">
        <f t="shared" ca="1" si="700"/>
        <v>0</v>
      </c>
      <c r="DJ410" s="125">
        <f t="shared" ca="1" si="701"/>
        <v>0</v>
      </c>
      <c r="DK410" s="125">
        <f t="shared" ca="1" si="702"/>
        <v>0</v>
      </c>
      <c r="DL410" s="125">
        <f t="shared" ca="1" si="703"/>
        <v>0</v>
      </c>
      <c r="DM410" s="125">
        <f t="shared" ca="1" si="704"/>
        <v>0</v>
      </c>
      <c r="DN410" s="340" t="str">
        <f t="shared" ca="1" si="784"/>
        <v xml:space="preserve">    </v>
      </c>
      <c r="DO410" s="340">
        <f t="shared" ca="1" si="785"/>
        <v>0</v>
      </c>
      <c r="DP410" s="340">
        <f t="shared" ca="1" si="786"/>
        <v>0</v>
      </c>
      <c r="DQ410" s="340">
        <f t="shared" ca="1" si="787"/>
        <v>0</v>
      </c>
      <c r="DR410" s="340">
        <f t="shared" ca="1" si="788"/>
        <v>0</v>
      </c>
      <c r="DS410" s="340">
        <f t="shared" ca="1" si="789"/>
        <v>0</v>
      </c>
    </row>
    <row r="411" spans="1:123">
      <c r="A411">
        <f t="shared" ca="1" si="707"/>
        <v>403</v>
      </c>
      <c r="B411">
        <f t="shared" ca="1" si="708"/>
        <v>0</v>
      </c>
      <c r="C411">
        <f t="shared" ca="1" si="709"/>
        <v>0</v>
      </c>
      <c r="D411">
        <f t="shared" ca="1" si="710"/>
        <v>0</v>
      </c>
      <c r="E411">
        <f t="shared" ca="1" si="711"/>
        <v>0</v>
      </c>
      <c r="F411">
        <f t="shared" ca="1" si="712"/>
        <v>0</v>
      </c>
      <c r="G411" s="123" t="str">
        <f t="shared" ca="1" si="705"/>
        <v>0.0.0</v>
      </c>
      <c r="H411" s="123" t="str">
        <f t="shared" ca="1" si="706"/>
        <v>0.0.0</v>
      </c>
      <c r="I411" s="123" t="str">
        <f t="shared" ca="1" si="706"/>
        <v>0.0.0</v>
      </c>
      <c r="J411" s="123" t="str">
        <f t="shared" ca="1" si="706"/>
        <v>0.0.0</v>
      </c>
      <c r="K411" s="123" t="str">
        <f t="shared" ca="1" si="706"/>
        <v>0.0.0</v>
      </c>
      <c r="L411" s="123" t="str">
        <f t="shared" ca="1" si="706"/>
        <v>0.0.0</v>
      </c>
      <c r="M411" s="123" t="str">
        <f t="shared" ca="1" si="706"/>
        <v>0.0.0</v>
      </c>
      <c r="N411" s="123" t="str">
        <f t="shared" ca="1" si="706"/>
        <v>0.0.0</v>
      </c>
      <c r="O411" s="123">
        <f t="shared" ca="1" si="713"/>
        <v>0</v>
      </c>
      <c r="P411" s="123">
        <f t="shared" ca="1" si="714"/>
        <v>0</v>
      </c>
      <c r="Q411" s="123">
        <f t="shared" ca="1" si="715"/>
        <v>0</v>
      </c>
      <c r="R411" s="123">
        <f t="shared" ca="1" si="715"/>
        <v>0</v>
      </c>
      <c r="S411" s="123">
        <f t="shared" ca="1" si="716"/>
        <v>0</v>
      </c>
      <c r="T411" s="123">
        <f t="shared" ca="1" si="717"/>
        <v>0</v>
      </c>
      <c r="U411" s="123">
        <f t="shared" ca="1" si="718"/>
        <v>0</v>
      </c>
      <c r="V411" s="123">
        <f t="shared" ca="1" si="719"/>
        <v>0</v>
      </c>
      <c r="W411" s="123">
        <f t="shared" ca="1" si="720"/>
        <v>0</v>
      </c>
      <c r="X411" s="123">
        <f t="shared" ca="1" si="721"/>
        <v>0</v>
      </c>
      <c r="Y411" s="123">
        <f t="shared" ca="1" si="722"/>
        <v>0</v>
      </c>
      <c r="Z411" s="123">
        <f t="shared" ca="1" si="723"/>
        <v>0</v>
      </c>
      <c r="AA411" s="123">
        <f t="shared" ca="1" si="724"/>
        <v>0</v>
      </c>
      <c r="AB411" s="123">
        <f t="shared" ca="1" si="725"/>
        <v>0</v>
      </c>
      <c r="AC411" s="123">
        <f t="shared" ca="1" si="726"/>
        <v>0</v>
      </c>
      <c r="AD411" s="123">
        <f t="shared" ca="1" si="727"/>
        <v>0</v>
      </c>
      <c r="AE411" s="123">
        <f t="shared" ca="1" si="728"/>
        <v>0</v>
      </c>
      <c r="AF411" s="123">
        <f t="shared" ca="1" si="729"/>
        <v>0</v>
      </c>
      <c r="AG411" s="123">
        <f t="shared" ca="1" si="730"/>
        <v>0</v>
      </c>
      <c r="AH411" s="123">
        <f t="shared" ca="1" si="731"/>
        <v>0</v>
      </c>
      <c r="AI411" s="123">
        <f t="shared" ca="1" si="732"/>
        <v>0</v>
      </c>
      <c r="AJ411" s="123">
        <f t="shared" ca="1" si="733"/>
        <v>0</v>
      </c>
      <c r="AK411" s="123">
        <f t="shared" ca="1" si="734"/>
        <v>0</v>
      </c>
      <c r="AL411" s="123">
        <f t="shared" ca="1" si="735"/>
        <v>0</v>
      </c>
      <c r="AM411" s="123">
        <f t="shared" ca="1" si="736"/>
        <v>0</v>
      </c>
      <c r="AN411" s="123">
        <f t="shared" ca="1" si="737"/>
        <v>0</v>
      </c>
      <c r="AO411" s="123">
        <f t="shared" ca="1" si="738"/>
        <v>0</v>
      </c>
      <c r="AP411" s="123">
        <f t="shared" ca="1" si="739"/>
        <v>0</v>
      </c>
      <c r="AQ411" s="123">
        <f t="shared" ca="1" si="740"/>
        <v>0</v>
      </c>
      <c r="AR411" s="123">
        <f t="shared" ca="1" si="741"/>
        <v>0</v>
      </c>
      <c r="AS411" s="123">
        <f t="shared" ca="1" si="742"/>
        <v>0</v>
      </c>
      <c r="AT411" s="123">
        <f t="shared" ca="1" si="743"/>
        <v>0</v>
      </c>
      <c r="AU411" s="123">
        <f t="shared" ca="1" si="744"/>
        <v>0</v>
      </c>
      <c r="AV411" s="123">
        <f t="shared" ca="1" si="745"/>
        <v>0</v>
      </c>
      <c r="AW411" s="123">
        <f t="shared" ca="1" si="746"/>
        <v>0</v>
      </c>
      <c r="AX411" s="123">
        <f t="shared" ca="1" si="747"/>
        <v>0</v>
      </c>
      <c r="AY411" s="123">
        <f t="shared" ca="1" si="748"/>
        <v>0</v>
      </c>
      <c r="AZ411" s="123">
        <f t="shared" ca="1" si="749"/>
        <v>0</v>
      </c>
      <c r="BA411" s="123">
        <f t="shared" ca="1" si="750"/>
        <v>0</v>
      </c>
      <c r="BB411" s="123">
        <f t="shared" ca="1" si="751"/>
        <v>0</v>
      </c>
      <c r="BC411" s="123">
        <f t="shared" ca="1" si="752"/>
        <v>0</v>
      </c>
      <c r="BD411" s="123">
        <f t="shared" ca="1" si="753"/>
        <v>0</v>
      </c>
      <c r="BE411" s="123">
        <f t="shared" ca="1" si="754"/>
        <v>0</v>
      </c>
      <c r="BF411" s="123">
        <f t="shared" ca="1" si="755"/>
        <v>0</v>
      </c>
      <c r="BG411" s="123">
        <f t="shared" ca="1" si="756"/>
        <v>0</v>
      </c>
      <c r="BH411" s="123">
        <f t="shared" ca="1" si="757"/>
        <v>0</v>
      </c>
      <c r="BI411" s="123">
        <f t="shared" ca="1" si="758"/>
        <v>0</v>
      </c>
      <c r="BJ411" s="123">
        <f t="shared" ca="1" si="759"/>
        <v>0</v>
      </c>
      <c r="BK411" s="123">
        <f t="shared" ca="1" si="760"/>
        <v>0</v>
      </c>
      <c r="BL411" s="123">
        <f t="shared" ca="1" si="761"/>
        <v>0</v>
      </c>
      <c r="BM411" s="123">
        <f t="shared" ca="1" si="762"/>
        <v>0</v>
      </c>
      <c r="BN411" s="123">
        <f t="shared" ca="1" si="763"/>
        <v>0.65</v>
      </c>
      <c r="BO411" s="123">
        <f t="shared" ca="1" si="764"/>
        <v>0</v>
      </c>
      <c r="BP411" s="340">
        <f t="shared" ca="1" si="765"/>
        <v>0</v>
      </c>
      <c r="BQ411" s="123">
        <f t="shared" ca="1" si="766"/>
        <v>0</v>
      </c>
      <c r="BR411" s="123">
        <f t="shared" ca="1" si="767"/>
        <v>0</v>
      </c>
      <c r="BS411" s="123">
        <f t="shared" ca="1" si="768"/>
        <v>0</v>
      </c>
      <c r="BT411" s="123">
        <f t="shared" ca="1" si="769"/>
        <v>0</v>
      </c>
      <c r="BU411" s="123">
        <f t="shared" ca="1" si="770"/>
        <v>0</v>
      </c>
      <c r="BV411" s="123"/>
      <c r="BW411" s="123">
        <f t="shared" ca="1" si="771"/>
        <v>0</v>
      </c>
      <c r="BX411" s="123"/>
      <c r="BY411" s="123">
        <f t="shared" ca="1" si="772"/>
        <v>0</v>
      </c>
      <c r="BZ411" s="123"/>
      <c r="CA411" s="123">
        <f t="shared" ca="1" si="773"/>
        <v>0</v>
      </c>
      <c r="CB411" s="528">
        <f t="shared" ca="1" si="774"/>
        <v>0</v>
      </c>
      <c r="CC411" s="123">
        <f t="shared" ca="1" si="775"/>
        <v>0</v>
      </c>
      <c r="CD411" s="125">
        <f t="shared" ca="1" si="776"/>
        <v>0</v>
      </c>
      <c r="CE411" s="125">
        <f t="shared" ca="1" si="777"/>
        <v>0</v>
      </c>
      <c r="CF411" s="125">
        <f t="shared" ca="1" si="778"/>
        <v>0</v>
      </c>
      <c r="CG411" s="125">
        <f t="shared" ca="1" si="779"/>
        <v>0</v>
      </c>
      <c r="CH411" s="125">
        <f t="shared" ca="1" si="780"/>
        <v>0</v>
      </c>
      <c r="CI411" s="125">
        <f t="shared" ca="1" si="781"/>
        <v>0</v>
      </c>
      <c r="CJ411" s="125">
        <f t="shared" ca="1" si="782"/>
        <v>0</v>
      </c>
      <c r="CK411" s="125">
        <f t="shared" ca="1" si="783"/>
        <v>0</v>
      </c>
      <c r="CL411" s="125">
        <f t="shared" ca="1" si="678"/>
        <v>0</v>
      </c>
      <c r="CM411" s="125">
        <f t="shared" ca="1" si="679"/>
        <v>0</v>
      </c>
      <c r="CN411" s="125">
        <f t="shared" ca="1" si="680"/>
        <v>0</v>
      </c>
      <c r="CO411" s="125">
        <f t="shared" ca="1" si="681"/>
        <v>0</v>
      </c>
      <c r="CP411" s="125">
        <f t="shared" ca="1" si="682"/>
        <v>0</v>
      </c>
      <c r="CQ411" s="125">
        <f t="shared" ca="1" si="683"/>
        <v>0</v>
      </c>
      <c r="CR411" s="125">
        <f t="shared" ca="1" si="684"/>
        <v>0</v>
      </c>
      <c r="CS411" s="125">
        <f t="shared" ca="1" si="685"/>
        <v>0</v>
      </c>
      <c r="CT411" s="125">
        <f t="shared" ca="1" si="686"/>
        <v>0</v>
      </c>
      <c r="CU411" s="125">
        <f t="shared" ca="1" si="687"/>
        <v>0</v>
      </c>
      <c r="CV411" s="125">
        <f t="shared" ca="1" si="688"/>
        <v>0</v>
      </c>
      <c r="CW411" s="125">
        <f t="shared" ca="1" si="689"/>
        <v>0</v>
      </c>
      <c r="CX411" s="125">
        <f t="shared" ca="1" si="690"/>
        <v>0</v>
      </c>
      <c r="CY411" s="125">
        <f t="shared" ca="1" si="691"/>
        <v>0</v>
      </c>
      <c r="CZ411" s="125">
        <f t="shared" ca="1" si="692"/>
        <v>0</v>
      </c>
      <c r="DA411" s="341">
        <f t="shared" ca="1" si="693"/>
        <v>0</v>
      </c>
      <c r="DB411" s="606">
        <f t="shared" ca="1" si="694"/>
        <v>0</v>
      </c>
      <c r="DC411" s="606"/>
      <c r="DD411" s="606">
        <f t="shared" ca="1" si="695"/>
        <v>0</v>
      </c>
      <c r="DE411" s="125">
        <f t="shared" ca="1" si="696"/>
        <v>0</v>
      </c>
      <c r="DF411" s="125">
        <f t="shared" ca="1" si="697"/>
        <v>0</v>
      </c>
      <c r="DG411" s="125">
        <f t="shared" ca="1" si="698"/>
        <v>0</v>
      </c>
      <c r="DH411" s="125">
        <f t="shared" ca="1" si="699"/>
        <v>0</v>
      </c>
      <c r="DI411" s="125">
        <f t="shared" ca="1" si="700"/>
        <v>0</v>
      </c>
      <c r="DJ411" s="125">
        <f t="shared" ca="1" si="701"/>
        <v>0</v>
      </c>
      <c r="DK411" s="125">
        <f t="shared" ca="1" si="702"/>
        <v>0</v>
      </c>
      <c r="DL411" s="125">
        <f t="shared" ca="1" si="703"/>
        <v>0</v>
      </c>
      <c r="DM411" s="125">
        <f t="shared" ca="1" si="704"/>
        <v>0</v>
      </c>
      <c r="DN411" s="340" t="str">
        <f t="shared" ca="1" si="784"/>
        <v xml:space="preserve">    </v>
      </c>
      <c r="DO411" s="340">
        <f t="shared" ca="1" si="785"/>
        <v>0</v>
      </c>
      <c r="DP411" s="340">
        <f t="shared" ca="1" si="786"/>
        <v>0</v>
      </c>
      <c r="DQ411" s="340">
        <f t="shared" ca="1" si="787"/>
        <v>0</v>
      </c>
      <c r="DR411" s="340">
        <f t="shared" ca="1" si="788"/>
        <v>0</v>
      </c>
      <c r="DS411" s="340">
        <f t="shared" ca="1" si="789"/>
        <v>0</v>
      </c>
    </row>
    <row r="412" spans="1:123">
      <c r="A412">
        <f t="shared" ca="1" si="707"/>
        <v>404</v>
      </c>
      <c r="B412">
        <f t="shared" ca="1" si="708"/>
        <v>0</v>
      </c>
      <c r="C412">
        <f t="shared" ca="1" si="709"/>
        <v>0</v>
      </c>
      <c r="D412">
        <f t="shared" ca="1" si="710"/>
        <v>0</v>
      </c>
      <c r="E412">
        <f t="shared" ca="1" si="711"/>
        <v>0</v>
      </c>
      <c r="F412">
        <f t="shared" ca="1" si="712"/>
        <v>0</v>
      </c>
      <c r="G412" s="123" t="str">
        <f t="shared" ca="1" si="705"/>
        <v>0.0.0</v>
      </c>
      <c r="H412" s="123" t="str">
        <f t="shared" ca="1" si="706"/>
        <v>0.0.0</v>
      </c>
      <c r="I412" s="123" t="str">
        <f t="shared" ca="1" si="706"/>
        <v>0.0.0</v>
      </c>
      <c r="J412" s="123" t="str">
        <f t="shared" ca="1" si="706"/>
        <v>0.0.0</v>
      </c>
      <c r="K412" s="123" t="str">
        <f t="shared" ca="1" si="706"/>
        <v>0.0.0</v>
      </c>
      <c r="L412" s="123" t="str">
        <f t="shared" ca="1" si="706"/>
        <v>0.0.0</v>
      </c>
      <c r="M412" s="123" t="str">
        <f t="shared" ca="1" si="706"/>
        <v>0.0.0</v>
      </c>
      <c r="N412" s="123" t="str">
        <f t="shared" ca="1" si="706"/>
        <v>0.0.0</v>
      </c>
      <c r="O412" s="123">
        <f t="shared" ca="1" si="713"/>
        <v>0</v>
      </c>
      <c r="P412" s="123">
        <f t="shared" ca="1" si="714"/>
        <v>0</v>
      </c>
      <c r="Q412" s="123">
        <f t="shared" ca="1" si="715"/>
        <v>0</v>
      </c>
      <c r="R412" s="123">
        <f t="shared" ca="1" si="715"/>
        <v>0</v>
      </c>
      <c r="S412" s="123">
        <f t="shared" ca="1" si="716"/>
        <v>0</v>
      </c>
      <c r="T412" s="123">
        <f t="shared" ca="1" si="717"/>
        <v>0</v>
      </c>
      <c r="U412" s="123">
        <f t="shared" ca="1" si="718"/>
        <v>0</v>
      </c>
      <c r="V412" s="123">
        <f t="shared" ca="1" si="719"/>
        <v>0</v>
      </c>
      <c r="W412" s="123">
        <f t="shared" ca="1" si="720"/>
        <v>0</v>
      </c>
      <c r="X412" s="123">
        <f t="shared" ca="1" si="721"/>
        <v>0</v>
      </c>
      <c r="Y412" s="123">
        <f t="shared" ca="1" si="722"/>
        <v>0</v>
      </c>
      <c r="Z412" s="123">
        <f t="shared" ca="1" si="723"/>
        <v>0</v>
      </c>
      <c r="AA412" s="123">
        <f t="shared" ca="1" si="724"/>
        <v>0</v>
      </c>
      <c r="AB412" s="123">
        <f t="shared" ca="1" si="725"/>
        <v>0</v>
      </c>
      <c r="AC412" s="123">
        <f t="shared" ca="1" si="726"/>
        <v>0</v>
      </c>
      <c r="AD412" s="123">
        <f t="shared" ca="1" si="727"/>
        <v>0</v>
      </c>
      <c r="AE412" s="123">
        <f t="shared" ca="1" si="728"/>
        <v>0</v>
      </c>
      <c r="AF412" s="123">
        <f t="shared" ca="1" si="729"/>
        <v>0</v>
      </c>
      <c r="AG412" s="123">
        <f t="shared" ca="1" si="730"/>
        <v>0</v>
      </c>
      <c r="AH412" s="123">
        <f t="shared" ca="1" si="731"/>
        <v>0</v>
      </c>
      <c r="AI412" s="123">
        <f t="shared" ca="1" si="732"/>
        <v>0</v>
      </c>
      <c r="AJ412" s="123">
        <f t="shared" ca="1" si="733"/>
        <v>0</v>
      </c>
      <c r="AK412" s="123">
        <f t="shared" ca="1" si="734"/>
        <v>0</v>
      </c>
      <c r="AL412" s="123">
        <f t="shared" ca="1" si="735"/>
        <v>0</v>
      </c>
      <c r="AM412" s="123">
        <f t="shared" ca="1" si="736"/>
        <v>0</v>
      </c>
      <c r="AN412" s="123">
        <f t="shared" ca="1" si="737"/>
        <v>0</v>
      </c>
      <c r="AO412" s="123">
        <f t="shared" ca="1" si="738"/>
        <v>0</v>
      </c>
      <c r="AP412" s="123">
        <f t="shared" ca="1" si="739"/>
        <v>0</v>
      </c>
      <c r="AQ412" s="123">
        <f t="shared" ca="1" si="740"/>
        <v>0</v>
      </c>
      <c r="AR412" s="123">
        <f t="shared" ca="1" si="741"/>
        <v>0</v>
      </c>
      <c r="AS412" s="123">
        <f t="shared" ca="1" si="742"/>
        <v>0</v>
      </c>
      <c r="AT412" s="123">
        <f t="shared" ca="1" si="743"/>
        <v>0</v>
      </c>
      <c r="AU412" s="123">
        <f t="shared" ca="1" si="744"/>
        <v>0</v>
      </c>
      <c r="AV412" s="123">
        <f t="shared" ca="1" si="745"/>
        <v>0</v>
      </c>
      <c r="AW412" s="123">
        <f t="shared" ca="1" si="746"/>
        <v>0</v>
      </c>
      <c r="AX412" s="123">
        <f t="shared" ca="1" si="747"/>
        <v>0</v>
      </c>
      <c r="AY412" s="123">
        <f t="shared" ca="1" si="748"/>
        <v>0</v>
      </c>
      <c r="AZ412" s="123">
        <f t="shared" ca="1" si="749"/>
        <v>0</v>
      </c>
      <c r="BA412" s="123">
        <f t="shared" ca="1" si="750"/>
        <v>0</v>
      </c>
      <c r="BB412" s="123">
        <f t="shared" ca="1" si="751"/>
        <v>0</v>
      </c>
      <c r="BC412" s="123">
        <f t="shared" ca="1" si="752"/>
        <v>0</v>
      </c>
      <c r="BD412" s="123">
        <f t="shared" ca="1" si="753"/>
        <v>0</v>
      </c>
      <c r="BE412" s="123">
        <f t="shared" ca="1" si="754"/>
        <v>0</v>
      </c>
      <c r="BF412" s="123">
        <f t="shared" ca="1" si="755"/>
        <v>0</v>
      </c>
      <c r="BG412" s="123">
        <f t="shared" ca="1" si="756"/>
        <v>0</v>
      </c>
      <c r="BH412" s="123">
        <f t="shared" ca="1" si="757"/>
        <v>0</v>
      </c>
      <c r="BI412" s="123">
        <f t="shared" ca="1" si="758"/>
        <v>0</v>
      </c>
      <c r="BJ412" s="123">
        <f t="shared" ca="1" si="759"/>
        <v>0</v>
      </c>
      <c r="BK412" s="123">
        <f t="shared" ca="1" si="760"/>
        <v>0</v>
      </c>
      <c r="BL412" s="123">
        <f t="shared" ca="1" si="761"/>
        <v>0</v>
      </c>
      <c r="BM412" s="123">
        <f t="shared" ca="1" si="762"/>
        <v>0</v>
      </c>
      <c r="BN412" s="123">
        <f t="shared" ca="1" si="763"/>
        <v>0.65</v>
      </c>
      <c r="BO412" s="123">
        <f t="shared" ca="1" si="764"/>
        <v>0</v>
      </c>
      <c r="BP412" s="340">
        <f t="shared" ca="1" si="765"/>
        <v>0</v>
      </c>
      <c r="BQ412" s="123">
        <f t="shared" ca="1" si="766"/>
        <v>0</v>
      </c>
      <c r="BR412" s="123">
        <f t="shared" ca="1" si="767"/>
        <v>0</v>
      </c>
      <c r="BS412" s="123">
        <f t="shared" ca="1" si="768"/>
        <v>0</v>
      </c>
      <c r="BT412" s="123">
        <f t="shared" ca="1" si="769"/>
        <v>0</v>
      </c>
      <c r="BU412" s="123">
        <f t="shared" ca="1" si="770"/>
        <v>0</v>
      </c>
      <c r="BV412" s="123"/>
      <c r="BW412" s="123">
        <f t="shared" ca="1" si="771"/>
        <v>0</v>
      </c>
      <c r="BX412" s="123"/>
      <c r="BY412" s="123">
        <f t="shared" ca="1" si="772"/>
        <v>0</v>
      </c>
      <c r="BZ412" s="123"/>
      <c r="CA412" s="123">
        <f t="shared" ca="1" si="773"/>
        <v>0</v>
      </c>
      <c r="CB412" s="528">
        <f t="shared" ca="1" si="774"/>
        <v>0</v>
      </c>
      <c r="CC412" s="123">
        <f t="shared" ca="1" si="775"/>
        <v>0</v>
      </c>
      <c r="CD412" s="125">
        <f t="shared" ca="1" si="776"/>
        <v>0</v>
      </c>
      <c r="CE412" s="125">
        <f t="shared" ca="1" si="777"/>
        <v>0</v>
      </c>
      <c r="CF412" s="125">
        <f t="shared" ca="1" si="778"/>
        <v>0</v>
      </c>
      <c r="CG412" s="125">
        <f t="shared" ca="1" si="779"/>
        <v>0</v>
      </c>
      <c r="CH412" s="125">
        <f t="shared" ca="1" si="780"/>
        <v>0</v>
      </c>
      <c r="CI412" s="125">
        <f t="shared" ca="1" si="781"/>
        <v>0</v>
      </c>
      <c r="CJ412" s="125">
        <f t="shared" ca="1" si="782"/>
        <v>0</v>
      </c>
      <c r="CK412" s="125">
        <f t="shared" ca="1" si="783"/>
        <v>0</v>
      </c>
      <c r="CL412" s="125">
        <f t="shared" ca="1" si="678"/>
        <v>0</v>
      </c>
      <c r="CM412" s="125">
        <f t="shared" ca="1" si="679"/>
        <v>0</v>
      </c>
      <c r="CN412" s="125">
        <f t="shared" ca="1" si="680"/>
        <v>0</v>
      </c>
      <c r="CO412" s="125">
        <f t="shared" ca="1" si="681"/>
        <v>0</v>
      </c>
      <c r="CP412" s="125">
        <f t="shared" ca="1" si="682"/>
        <v>0</v>
      </c>
      <c r="CQ412" s="125">
        <f t="shared" ca="1" si="683"/>
        <v>0</v>
      </c>
      <c r="CR412" s="125">
        <f t="shared" ca="1" si="684"/>
        <v>0</v>
      </c>
      <c r="CS412" s="125">
        <f t="shared" ca="1" si="685"/>
        <v>0</v>
      </c>
      <c r="CT412" s="125">
        <f t="shared" ca="1" si="686"/>
        <v>0</v>
      </c>
      <c r="CU412" s="125">
        <f t="shared" ca="1" si="687"/>
        <v>0</v>
      </c>
      <c r="CV412" s="125">
        <f t="shared" ca="1" si="688"/>
        <v>0</v>
      </c>
      <c r="CW412" s="125">
        <f t="shared" ca="1" si="689"/>
        <v>0</v>
      </c>
      <c r="CX412" s="125">
        <f t="shared" ca="1" si="690"/>
        <v>0</v>
      </c>
      <c r="CY412" s="125">
        <f t="shared" ca="1" si="691"/>
        <v>0</v>
      </c>
      <c r="CZ412" s="125">
        <f t="shared" ca="1" si="692"/>
        <v>0</v>
      </c>
      <c r="DA412" s="341">
        <f t="shared" ca="1" si="693"/>
        <v>0</v>
      </c>
      <c r="DB412" s="606">
        <f t="shared" ca="1" si="694"/>
        <v>0</v>
      </c>
      <c r="DC412" s="606"/>
      <c r="DD412" s="606">
        <f t="shared" ca="1" si="695"/>
        <v>0</v>
      </c>
      <c r="DE412" s="125">
        <f t="shared" ca="1" si="696"/>
        <v>0</v>
      </c>
      <c r="DF412" s="125">
        <f t="shared" ca="1" si="697"/>
        <v>0</v>
      </c>
      <c r="DG412" s="125">
        <f t="shared" ca="1" si="698"/>
        <v>0</v>
      </c>
      <c r="DH412" s="125">
        <f t="shared" ca="1" si="699"/>
        <v>0</v>
      </c>
      <c r="DI412" s="125">
        <f t="shared" ca="1" si="700"/>
        <v>0</v>
      </c>
      <c r="DJ412" s="125">
        <f t="shared" ca="1" si="701"/>
        <v>0</v>
      </c>
      <c r="DK412" s="125">
        <f t="shared" ca="1" si="702"/>
        <v>0</v>
      </c>
      <c r="DL412" s="125">
        <f t="shared" ca="1" si="703"/>
        <v>0</v>
      </c>
      <c r="DM412" s="125">
        <f t="shared" ca="1" si="704"/>
        <v>0</v>
      </c>
      <c r="DN412" s="340" t="str">
        <f t="shared" ca="1" si="784"/>
        <v xml:space="preserve">    </v>
      </c>
      <c r="DO412" s="340">
        <f t="shared" ca="1" si="785"/>
        <v>0</v>
      </c>
      <c r="DP412" s="340">
        <f t="shared" ca="1" si="786"/>
        <v>0</v>
      </c>
      <c r="DQ412" s="340">
        <f t="shared" ca="1" si="787"/>
        <v>0</v>
      </c>
      <c r="DR412" s="340">
        <f t="shared" ca="1" si="788"/>
        <v>0</v>
      </c>
      <c r="DS412" s="340">
        <f t="shared" ca="1" si="789"/>
        <v>0</v>
      </c>
    </row>
    <row r="413" spans="1:123">
      <c r="A413">
        <f t="shared" ca="1" si="707"/>
        <v>405</v>
      </c>
      <c r="B413">
        <f t="shared" ca="1" si="708"/>
        <v>0</v>
      </c>
      <c r="C413">
        <f t="shared" ca="1" si="709"/>
        <v>0</v>
      </c>
      <c r="D413">
        <f t="shared" ca="1" si="710"/>
        <v>0</v>
      </c>
      <c r="E413">
        <f t="shared" ca="1" si="711"/>
        <v>0</v>
      </c>
      <c r="F413">
        <f t="shared" ca="1" si="712"/>
        <v>0</v>
      </c>
      <c r="G413" s="123" t="str">
        <f t="shared" ca="1" si="705"/>
        <v>0.0.0</v>
      </c>
      <c r="H413" s="123" t="str">
        <f t="shared" ca="1" si="706"/>
        <v>0.0.0</v>
      </c>
      <c r="I413" s="123" t="str">
        <f t="shared" ca="1" si="706"/>
        <v>0.0.0</v>
      </c>
      <c r="J413" s="123" t="str">
        <f t="shared" ca="1" si="706"/>
        <v>0.0.0</v>
      </c>
      <c r="K413" s="123" t="str">
        <f t="shared" ca="1" si="706"/>
        <v>0.0.0</v>
      </c>
      <c r="L413" s="123" t="str">
        <f t="shared" ca="1" si="706"/>
        <v>0.0.0</v>
      </c>
      <c r="M413" s="123" t="str">
        <f t="shared" ca="1" si="706"/>
        <v>0.0.0</v>
      </c>
      <c r="N413" s="123" t="str">
        <f t="shared" ca="1" si="706"/>
        <v>0.0.0</v>
      </c>
      <c r="O413" s="123">
        <f t="shared" ca="1" si="713"/>
        <v>0</v>
      </c>
      <c r="P413" s="123">
        <f t="shared" ca="1" si="714"/>
        <v>0</v>
      </c>
      <c r="Q413" s="123">
        <f t="shared" ca="1" si="715"/>
        <v>0</v>
      </c>
      <c r="R413" s="123">
        <f t="shared" ca="1" si="715"/>
        <v>0</v>
      </c>
      <c r="S413" s="123">
        <f t="shared" ca="1" si="716"/>
        <v>0</v>
      </c>
      <c r="T413" s="123">
        <f t="shared" ca="1" si="717"/>
        <v>0</v>
      </c>
      <c r="U413" s="123">
        <f t="shared" ca="1" si="718"/>
        <v>0</v>
      </c>
      <c r="V413" s="123">
        <f t="shared" ca="1" si="719"/>
        <v>0</v>
      </c>
      <c r="W413" s="123">
        <f t="shared" ca="1" si="720"/>
        <v>0</v>
      </c>
      <c r="X413" s="123">
        <f t="shared" ca="1" si="721"/>
        <v>0</v>
      </c>
      <c r="Y413" s="123">
        <f t="shared" ca="1" si="722"/>
        <v>0</v>
      </c>
      <c r="Z413" s="123">
        <f t="shared" ca="1" si="723"/>
        <v>0</v>
      </c>
      <c r="AA413" s="123">
        <f t="shared" ca="1" si="724"/>
        <v>0</v>
      </c>
      <c r="AB413" s="123">
        <f t="shared" ca="1" si="725"/>
        <v>0</v>
      </c>
      <c r="AC413" s="123">
        <f t="shared" ca="1" si="726"/>
        <v>0</v>
      </c>
      <c r="AD413" s="123">
        <f t="shared" ca="1" si="727"/>
        <v>0</v>
      </c>
      <c r="AE413" s="123">
        <f t="shared" ca="1" si="728"/>
        <v>0</v>
      </c>
      <c r="AF413" s="123">
        <f t="shared" ca="1" si="729"/>
        <v>0</v>
      </c>
      <c r="AG413" s="123">
        <f t="shared" ca="1" si="730"/>
        <v>0</v>
      </c>
      <c r="AH413" s="123">
        <f t="shared" ca="1" si="731"/>
        <v>0</v>
      </c>
      <c r="AI413" s="123">
        <f t="shared" ca="1" si="732"/>
        <v>0</v>
      </c>
      <c r="AJ413" s="123">
        <f t="shared" ca="1" si="733"/>
        <v>0</v>
      </c>
      <c r="AK413" s="123">
        <f t="shared" ca="1" si="734"/>
        <v>0</v>
      </c>
      <c r="AL413" s="123">
        <f t="shared" ca="1" si="735"/>
        <v>0</v>
      </c>
      <c r="AM413" s="123">
        <f t="shared" ca="1" si="736"/>
        <v>0</v>
      </c>
      <c r="AN413" s="123">
        <f t="shared" ca="1" si="737"/>
        <v>0</v>
      </c>
      <c r="AO413" s="123">
        <f t="shared" ca="1" si="738"/>
        <v>0</v>
      </c>
      <c r="AP413" s="123">
        <f t="shared" ca="1" si="739"/>
        <v>0</v>
      </c>
      <c r="AQ413" s="123">
        <f t="shared" ca="1" si="740"/>
        <v>0</v>
      </c>
      <c r="AR413" s="123">
        <f t="shared" ca="1" si="741"/>
        <v>0</v>
      </c>
      <c r="AS413" s="123">
        <f t="shared" ca="1" si="742"/>
        <v>0</v>
      </c>
      <c r="AT413" s="123">
        <f t="shared" ca="1" si="743"/>
        <v>0</v>
      </c>
      <c r="AU413" s="123">
        <f t="shared" ca="1" si="744"/>
        <v>0</v>
      </c>
      <c r="AV413" s="123">
        <f t="shared" ca="1" si="745"/>
        <v>0</v>
      </c>
      <c r="AW413" s="123">
        <f t="shared" ca="1" si="746"/>
        <v>0</v>
      </c>
      <c r="AX413" s="123">
        <f t="shared" ca="1" si="747"/>
        <v>0</v>
      </c>
      <c r="AY413" s="123">
        <f t="shared" ca="1" si="748"/>
        <v>0</v>
      </c>
      <c r="AZ413" s="123">
        <f t="shared" ca="1" si="749"/>
        <v>0</v>
      </c>
      <c r="BA413" s="123">
        <f t="shared" ca="1" si="750"/>
        <v>0</v>
      </c>
      <c r="BB413" s="123">
        <f t="shared" ca="1" si="751"/>
        <v>0</v>
      </c>
      <c r="BC413" s="123">
        <f t="shared" ca="1" si="752"/>
        <v>0</v>
      </c>
      <c r="BD413" s="123">
        <f t="shared" ca="1" si="753"/>
        <v>0</v>
      </c>
      <c r="BE413" s="123">
        <f t="shared" ca="1" si="754"/>
        <v>0</v>
      </c>
      <c r="BF413" s="123">
        <f t="shared" ca="1" si="755"/>
        <v>0</v>
      </c>
      <c r="BG413" s="123">
        <f t="shared" ca="1" si="756"/>
        <v>0</v>
      </c>
      <c r="BH413" s="123">
        <f t="shared" ca="1" si="757"/>
        <v>0</v>
      </c>
      <c r="BI413" s="123">
        <f t="shared" ca="1" si="758"/>
        <v>0</v>
      </c>
      <c r="BJ413" s="123">
        <f t="shared" ca="1" si="759"/>
        <v>0</v>
      </c>
      <c r="BK413" s="123">
        <f t="shared" ca="1" si="760"/>
        <v>0</v>
      </c>
      <c r="BL413" s="123">
        <f t="shared" ca="1" si="761"/>
        <v>0</v>
      </c>
      <c r="BM413" s="123">
        <f t="shared" ca="1" si="762"/>
        <v>0</v>
      </c>
      <c r="BN413" s="123">
        <f t="shared" ca="1" si="763"/>
        <v>0.65</v>
      </c>
      <c r="BO413" s="123">
        <f t="shared" ca="1" si="764"/>
        <v>0</v>
      </c>
      <c r="BP413" s="340">
        <f t="shared" ca="1" si="765"/>
        <v>0</v>
      </c>
      <c r="BQ413" s="123">
        <f t="shared" ca="1" si="766"/>
        <v>0</v>
      </c>
      <c r="BR413" s="123">
        <f t="shared" ca="1" si="767"/>
        <v>0</v>
      </c>
      <c r="BS413" s="123">
        <f t="shared" ca="1" si="768"/>
        <v>0</v>
      </c>
      <c r="BT413" s="123">
        <f t="shared" ca="1" si="769"/>
        <v>0</v>
      </c>
      <c r="BU413" s="123">
        <f t="shared" ca="1" si="770"/>
        <v>0</v>
      </c>
      <c r="BV413" s="123"/>
      <c r="BW413" s="123">
        <f t="shared" ca="1" si="771"/>
        <v>0</v>
      </c>
      <c r="BX413" s="123"/>
      <c r="BY413" s="123">
        <f t="shared" ca="1" si="772"/>
        <v>0</v>
      </c>
      <c r="BZ413" s="123"/>
      <c r="CA413" s="123">
        <f t="shared" ca="1" si="773"/>
        <v>0</v>
      </c>
      <c r="CB413" s="528">
        <f t="shared" ca="1" si="774"/>
        <v>0</v>
      </c>
      <c r="CC413" s="123">
        <f t="shared" ca="1" si="775"/>
        <v>0</v>
      </c>
      <c r="CD413" s="125">
        <f t="shared" ca="1" si="776"/>
        <v>0</v>
      </c>
      <c r="CE413" s="125">
        <f t="shared" ca="1" si="777"/>
        <v>0</v>
      </c>
      <c r="CF413" s="125">
        <f t="shared" ca="1" si="778"/>
        <v>0</v>
      </c>
      <c r="CG413" s="125">
        <f t="shared" ca="1" si="779"/>
        <v>0</v>
      </c>
      <c r="CH413" s="125">
        <f t="shared" ca="1" si="780"/>
        <v>0</v>
      </c>
      <c r="CI413" s="125">
        <f t="shared" ca="1" si="781"/>
        <v>0</v>
      </c>
      <c r="CJ413" s="125">
        <f t="shared" ca="1" si="782"/>
        <v>0</v>
      </c>
      <c r="CK413" s="125">
        <f t="shared" ca="1" si="783"/>
        <v>0</v>
      </c>
      <c r="CL413" s="125">
        <f t="shared" ca="1" si="678"/>
        <v>0</v>
      </c>
      <c r="CM413" s="125">
        <f t="shared" ca="1" si="679"/>
        <v>0</v>
      </c>
      <c r="CN413" s="125">
        <f t="shared" ca="1" si="680"/>
        <v>0</v>
      </c>
      <c r="CO413" s="125">
        <f t="shared" ca="1" si="681"/>
        <v>0</v>
      </c>
      <c r="CP413" s="125">
        <f t="shared" ca="1" si="682"/>
        <v>0</v>
      </c>
      <c r="CQ413" s="125">
        <f t="shared" ca="1" si="683"/>
        <v>0</v>
      </c>
      <c r="CR413" s="125">
        <f t="shared" ca="1" si="684"/>
        <v>0</v>
      </c>
      <c r="CS413" s="125">
        <f t="shared" ca="1" si="685"/>
        <v>0</v>
      </c>
      <c r="CT413" s="125">
        <f t="shared" ca="1" si="686"/>
        <v>0</v>
      </c>
      <c r="CU413" s="125">
        <f t="shared" ca="1" si="687"/>
        <v>0</v>
      </c>
      <c r="CV413" s="125">
        <f t="shared" ca="1" si="688"/>
        <v>0</v>
      </c>
      <c r="CW413" s="125">
        <f t="shared" ca="1" si="689"/>
        <v>0</v>
      </c>
      <c r="CX413" s="125">
        <f t="shared" ca="1" si="690"/>
        <v>0</v>
      </c>
      <c r="CY413" s="125">
        <f t="shared" ca="1" si="691"/>
        <v>0</v>
      </c>
      <c r="CZ413" s="125">
        <f t="shared" ca="1" si="692"/>
        <v>0</v>
      </c>
      <c r="DA413" s="341">
        <f t="shared" ca="1" si="693"/>
        <v>0</v>
      </c>
      <c r="DB413" s="606">
        <f t="shared" ca="1" si="694"/>
        <v>0</v>
      </c>
      <c r="DC413" s="606"/>
      <c r="DD413" s="606">
        <f t="shared" ca="1" si="695"/>
        <v>0</v>
      </c>
      <c r="DE413" s="125">
        <f t="shared" ca="1" si="696"/>
        <v>0</v>
      </c>
      <c r="DF413" s="125">
        <f t="shared" ca="1" si="697"/>
        <v>0</v>
      </c>
      <c r="DG413" s="125">
        <f t="shared" ca="1" si="698"/>
        <v>0</v>
      </c>
      <c r="DH413" s="125">
        <f t="shared" ca="1" si="699"/>
        <v>0</v>
      </c>
      <c r="DI413" s="125">
        <f t="shared" ca="1" si="700"/>
        <v>0</v>
      </c>
      <c r="DJ413" s="125">
        <f t="shared" ca="1" si="701"/>
        <v>0</v>
      </c>
      <c r="DK413" s="125">
        <f t="shared" ca="1" si="702"/>
        <v>0</v>
      </c>
      <c r="DL413" s="125">
        <f t="shared" ca="1" si="703"/>
        <v>0</v>
      </c>
      <c r="DM413" s="125">
        <f t="shared" ca="1" si="704"/>
        <v>0</v>
      </c>
      <c r="DN413" s="340" t="str">
        <f t="shared" ca="1" si="784"/>
        <v xml:space="preserve">    </v>
      </c>
      <c r="DO413" s="340">
        <f t="shared" ca="1" si="785"/>
        <v>0</v>
      </c>
      <c r="DP413" s="340">
        <f t="shared" ca="1" si="786"/>
        <v>0</v>
      </c>
      <c r="DQ413" s="340">
        <f t="shared" ca="1" si="787"/>
        <v>0</v>
      </c>
      <c r="DR413" s="340">
        <f t="shared" ca="1" si="788"/>
        <v>0</v>
      </c>
      <c r="DS413" s="340">
        <f t="shared" ca="1" si="789"/>
        <v>0</v>
      </c>
    </row>
    <row r="414" spans="1:123">
      <c r="A414">
        <f t="shared" ca="1" si="707"/>
        <v>406</v>
      </c>
      <c r="B414">
        <f t="shared" ca="1" si="708"/>
        <v>0</v>
      </c>
      <c r="C414">
        <f t="shared" ca="1" si="709"/>
        <v>0</v>
      </c>
      <c r="D414">
        <f t="shared" ca="1" si="710"/>
        <v>0</v>
      </c>
      <c r="E414">
        <f t="shared" ca="1" si="711"/>
        <v>0</v>
      </c>
      <c r="F414">
        <f t="shared" ca="1" si="712"/>
        <v>0</v>
      </c>
      <c r="G414" s="123" t="str">
        <f t="shared" ca="1" si="705"/>
        <v>0.0.0</v>
      </c>
      <c r="H414" s="123" t="str">
        <f t="shared" ca="1" si="706"/>
        <v>0.0.0</v>
      </c>
      <c r="I414" s="123" t="str">
        <f t="shared" ca="1" si="706"/>
        <v>0.0.0</v>
      </c>
      <c r="J414" s="123" t="str">
        <f t="shared" ca="1" si="706"/>
        <v>0.0.0</v>
      </c>
      <c r="K414" s="123" t="str">
        <f t="shared" ca="1" si="706"/>
        <v>0.0.0</v>
      </c>
      <c r="L414" s="123" t="str">
        <f t="shared" ca="1" si="706"/>
        <v>0.0.0</v>
      </c>
      <c r="M414" s="123" t="str">
        <f t="shared" ca="1" si="706"/>
        <v>0.0.0</v>
      </c>
      <c r="N414" s="123" t="str">
        <f t="shared" ca="1" si="706"/>
        <v>0.0.0</v>
      </c>
      <c r="O414" s="123">
        <f t="shared" ca="1" si="713"/>
        <v>0</v>
      </c>
      <c r="P414" s="123">
        <f t="shared" ca="1" si="714"/>
        <v>0</v>
      </c>
      <c r="Q414" s="123">
        <f t="shared" ca="1" si="715"/>
        <v>0</v>
      </c>
      <c r="R414" s="123">
        <f t="shared" ca="1" si="715"/>
        <v>0</v>
      </c>
      <c r="S414" s="123">
        <f t="shared" ca="1" si="716"/>
        <v>0</v>
      </c>
      <c r="T414" s="123">
        <f t="shared" ca="1" si="717"/>
        <v>0</v>
      </c>
      <c r="U414" s="123">
        <f t="shared" ca="1" si="718"/>
        <v>0</v>
      </c>
      <c r="V414" s="123">
        <f t="shared" ca="1" si="719"/>
        <v>0</v>
      </c>
      <c r="W414" s="123">
        <f t="shared" ca="1" si="720"/>
        <v>0</v>
      </c>
      <c r="X414" s="123">
        <f t="shared" ca="1" si="721"/>
        <v>0</v>
      </c>
      <c r="Y414" s="123">
        <f t="shared" ca="1" si="722"/>
        <v>0</v>
      </c>
      <c r="Z414" s="123">
        <f t="shared" ca="1" si="723"/>
        <v>0</v>
      </c>
      <c r="AA414" s="123">
        <f t="shared" ca="1" si="724"/>
        <v>0</v>
      </c>
      <c r="AB414" s="123">
        <f t="shared" ca="1" si="725"/>
        <v>0</v>
      </c>
      <c r="AC414" s="123">
        <f t="shared" ca="1" si="726"/>
        <v>0</v>
      </c>
      <c r="AD414" s="123">
        <f t="shared" ca="1" si="727"/>
        <v>0</v>
      </c>
      <c r="AE414" s="123">
        <f t="shared" ca="1" si="728"/>
        <v>0</v>
      </c>
      <c r="AF414" s="123">
        <f t="shared" ca="1" si="729"/>
        <v>0</v>
      </c>
      <c r="AG414" s="123">
        <f t="shared" ca="1" si="730"/>
        <v>0</v>
      </c>
      <c r="AH414" s="123">
        <f t="shared" ca="1" si="731"/>
        <v>0</v>
      </c>
      <c r="AI414" s="123">
        <f t="shared" ca="1" si="732"/>
        <v>0</v>
      </c>
      <c r="AJ414" s="123">
        <f t="shared" ca="1" si="733"/>
        <v>0</v>
      </c>
      <c r="AK414" s="123">
        <f t="shared" ca="1" si="734"/>
        <v>0</v>
      </c>
      <c r="AL414" s="123">
        <f t="shared" ca="1" si="735"/>
        <v>0</v>
      </c>
      <c r="AM414" s="123">
        <f t="shared" ca="1" si="736"/>
        <v>0</v>
      </c>
      <c r="AN414" s="123">
        <f t="shared" ca="1" si="737"/>
        <v>0</v>
      </c>
      <c r="AO414" s="123">
        <f t="shared" ca="1" si="738"/>
        <v>0</v>
      </c>
      <c r="AP414" s="123">
        <f t="shared" ca="1" si="739"/>
        <v>0</v>
      </c>
      <c r="AQ414" s="123">
        <f t="shared" ca="1" si="740"/>
        <v>0</v>
      </c>
      <c r="AR414" s="123">
        <f t="shared" ca="1" si="741"/>
        <v>0</v>
      </c>
      <c r="AS414" s="123">
        <f t="shared" ca="1" si="742"/>
        <v>0</v>
      </c>
      <c r="AT414" s="123">
        <f t="shared" ca="1" si="743"/>
        <v>0</v>
      </c>
      <c r="AU414" s="123">
        <f t="shared" ca="1" si="744"/>
        <v>0</v>
      </c>
      <c r="AV414" s="123">
        <f t="shared" ca="1" si="745"/>
        <v>0</v>
      </c>
      <c r="AW414" s="123">
        <f t="shared" ca="1" si="746"/>
        <v>0</v>
      </c>
      <c r="AX414" s="123">
        <f t="shared" ca="1" si="747"/>
        <v>0</v>
      </c>
      <c r="AY414" s="123">
        <f t="shared" ca="1" si="748"/>
        <v>0</v>
      </c>
      <c r="AZ414" s="123">
        <f t="shared" ca="1" si="749"/>
        <v>0</v>
      </c>
      <c r="BA414" s="123">
        <f t="shared" ca="1" si="750"/>
        <v>0</v>
      </c>
      <c r="BB414" s="123">
        <f t="shared" ca="1" si="751"/>
        <v>0</v>
      </c>
      <c r="BC414" s="123">
        <f t="shared" ca="1" si="752"/>
        <v>0</v>
      </c>
      <c r="BD414" s="123">
        <f t="shared" ca="1" si="753"/>
        <v>0</v>
      </c>
      <c r="BE414" s="123">
        <f t="shared" ca="1" si="754"/>
        <v>0</v>
      </c>
      <c r="BF414" s="123">
        <f t="shared" ca="1" si="755"/>
        <v>0</v>
      </c>
      <c r="BG414" s="123">
        <f t="shared" ca="1" si="756"/>
        <v>0</v>
      </c>
      <c r="BH414" s="123">
        <f t="shared" ca="1" si="757"/>
        <v>0</v>
      </c>
      <c r="BI414" s="123">
        <f t="shared" ca="1" si="758"/>
        <v>0</v>
      </c>
      <c r="BJ414" s="123">
        <f t="shared" ca="1" si="759"/>
        <v>0</v>
      </c>
      <c r="BK414" s="123">
        <f t="shared" ca="1" si="760"/>
        <v>0</v>
      </c>
      <c r="BL414" s="123">
        <f t="shared" ca="1" si="761"/>
        <v>0</v>
      </c>
      <c r="BM414" s="123">
        <f t="shared" ca="1" si="762"/>
        <v>0</v>
      </c>
      <c r="BN414" s="123">
        <f t="shared" ca="1" si="763"/>
        <v>0.65</v>
      </c>
      <c r="BO414" s="123">
        <f t="shared" ca="1" si="764"/>
        <v>0</v>
      </c>
      <c r="BP414" s="340">
        <f t="shared" ca="1" si="765"/>
        <v>0</v>
      </c>
      <c r="BQ414" s="123">
        <f t="shared" ca="1" si="766"/>
        <v>0</v>
      </c>
      <c r="BR414" s="123">
        <f t="shared" ca="1" si="767"/>
        <v>0</v>
      </c>
      <c r="BS414" s="123">
        <f t="shared" ca="1" si="768"/>
        <v>0</v>
      </c>
      <c r="BT414" s="123">
        <f t="shared" ca="1" si="769"/>
        <v>0</v>
      </c>
      <c r="BU414" s="123">
        <f t="shared" ca="1" si="770"/>
        <v>0</v>
      </c>
      <c r="BV414" s="123"/>
      <c r="BW414" s="123">
        <f t="shared" ca="1" si="771"/>
        <v>0</v>
      </c>
      <c r="BX414" s="123"/>
      <c r="BY414" s="123">
        <f t="shared" ca="1" si="772"/>
        <v>0</v>
      </c>
      <c r="BZ414" s="123"/>
      <c r="CA414" s="123">
        <f t="shared" ca="1" si="773"/>
        <v>0</v>
      </c>
      <c r="CB414" s="528">
        <f t="shared" ca="1" si="774"/>
        <v>0</v>
      </c>
      <c r="CC414" s="123">
        <f t="shared" ca="1" si="775"/>
        <v>0</v>
      </c>
      <c r="CD414" s="125">
        <f t="shared" ca="1" si="776"/>
        <v>0</v>
      </c>
      <c r="CE414" s="125">
        <f t="shared" ca="1" si="777"/>
        <v>0</v>
      </c>
      <c r="CF414" s="125">
        <f t="shared" ca="1" si="778"/>
        <v>0</v>
      </c>
      <c r="CG414" s="125">
        <f t="shared" ca="1" si="779"/>
        <v>0</v>
      </c>
      <c r="CH414" s="125">
        <f t="shared" ca="1" si="780"/>
        <v>0</v>
      </c>
      <c r="CI414" s="125">
        <f t="shared" ca="1" si="781"/>
        <v>0</v>
      </c>
      <c r="CJ414" s="125">
        <f t="shared" ca="1" si="782"/>
        <v>0</v>
      </c>
      <c r="CK414" s="125">
        <f t="shared" ca="1" si="783"/>
        <v>0</v>
      </c>
      <c r="CL414" s="125">
        <f t="shared" ca="1" si="678"/>
        <v>0</v>
      </c>
      <c r="CM414" s="125">
        <f t="shared" ca="1" si="679"/>
        <v>0</v>
      </c>
      <c r="CN414" s="125">
        <f t="shared" ca="1" si="680"/>
        <v>0</v>
      </c>
      <c r="CO414" s="125">
        <f t="shared" ca="1" si="681"/>
        <v>0</v>
      </c>
      <c r="CP414" s="125">
        <f t="shared" ca="1" si="682"/>
        <v>0</v>
      </c>
      <c r="CQ414" s="125">
        <f t="shared" ca="1" si="683"/>
        <v>0</v>
      </c>
      <c r="CR414" s="125">
        <f t="shared" ca="1" si="684"/>
        <v>0</v>
      </c>
      <c r="CS414" s="125">
        <f t="shared" ca="1" si="685"/>
        <v>0</v>
      </c>
      <c r="CT414" s="125">
        <f t="shared" ca="1" si="686"/>
        <v>0</v>
      </c>
      <c r="CU414" s="125">
        <f t="shared" ca="1" si="687"/>
        <v>0</v>
      </c>
      <c r="CV414" s="125">
        <f t="shared" ca="1" si="688"/>
        <v>0</v>
      </c>
      <c r="CW414" s="125">
        <f t="shared" ca="1" si="689"/>
        <v>0</v>
      </c>
      <c r="CX414" s="125">
        <f t="shared" ca="1" si="690"/>
        <v>0</v>
      </c>
      <c r="CY414" s="125">
        <f t="shared" ca="1" si="691"/>
        <v>0</v>
      </c>
      <c r="CZ414" s="125">
        <f t="shared" ca="1" si="692"/>
        <v>0</v>
      </c>
      <c r="DA414" s="341">
        <f t="shared" ca="1" si="693"/>
        <v>0</v>
      </c>
      <c r="DB414" s="606">
        <f t="shared" ca="1" si="694"/>
        <v>0</v>
      </c>
      <c r="DC414" s="606"/>
      <c r="DD414" s="606">
        <f t="shared" ca="1" si="695"/>
        <v>0</v>
      </c>
      <c r="DE414" s="125">
        <f t="shared" ca="1" si="696"/>
        <v>0</v>
      </c>
      <c r="DF414" s="125">
        <f t="shared" ca="1" si="697"/>
        <v>0</v>
      </c>
      <c r="DG414" s="125">
        <f t="shared" ca="1" si="698"/>
        <v>0</v>
      </c>
      <c r="DH414" s="125">
        <f t="shared" ca="1" si="699"/>
        <v>0</v>
      </c>
      <c r="DI414" s="125">
        <f t="shared" ca="1" si="700"/>
        <v>0</v>
      </c>
      <c r="DJ414" s="125">
        <f t="shared" ca="1" si="701"/>
        <v>0</v>
      </c>
      <c r="DK414" s="125">
        <f t="shared" ca="1" si="702"/>
        <v>0</v>
      </c>
      <c r="DL414" s="125">
        <f t="shared" ca="1" si="703"/>
        <v>0</v>
      </c>
      <c r="DM414" s="125">
        <f t="shared" ca="1" si="704"/>
        <v>0</v>
      </c>
      <c r="DN414" s="340" t="str">
        <f t="shared" ca="1" si="784"/>
        <v xml:space="preserve">    </v>
      </c>
      <c r="DO414" s="340">
        <f t="shared" ca="1" si="785"/>
        <v>0</v>
      </c>
      <c r="DP414" s="340">
        <f t="shared" ca="1" si="786"/>
        <v>0</v>
      </c>
      <c r="DQ414" s="340">
        <f t="shared" ca="1" si="787"/>
        <v>0</v>
      </c>
      <c r="DR414" s="340">
        <f t="shared" ca="1" si="788"/>
        <v>0</v>
      </c>
      <c r="DS414" s="340">
        <f t="shared" ca="1" si="789"/>
        <v>0</v>
      </c>
    </row>
    <row r="415" spans="1:123">
      <c r="A415">
        <f t="shared" ca="1" si="707"/>
        <v>407</v>
      </c>
      <c r="B415">
        <f t="shared" ca="1" si="708"/>
        <v>0</v>
      </c>
      <c r="C415">
        <f t="shared" ca="1" si="709"/>
        <v>0</v>
      </c>
      <c r="D415">
        <f t="shared" ca="1" si="710"/>
        <v>0</v>
      </c>
      <c r="E415">
        <f t="shared" ca="1" si="711"/>
        <v>0</v>
      </c>
      <c r="F415">
        <f t="shared" ca="1" si="712"/>
        <v>0</v>
      </c>
      <c r="G415" s="123">
        <f t="shared" ca="1" si="705"/>
        <v>0</v>
      </c>
      <c r="H415" s="123">
        <f t="shared" ca="1" si="706"/>
        <v>0</v>
      </c>
      <c r="I415" s="123">
        <f t="shared" ref="H415:N451" ca="1" si="790">INDIRECT("Відомість!g"&amp;ROW())</f>
        <v>0</v>
      </c>
      <c r="J415" s="123">
        <f t="shared" ca="1" si="790"/>
        <v>0</v>
      </c>
      <c r="K415" s="123">
        <f t="shared" ca="1" si="790"/>
        <v>0</v>
      </c>
      <c r="L415" s="123">
        <f t="shared" ca="1" si="790"/>
        <v>0</v>
      </c>
      <c r="M415" s="123">
        <f t="shared" ca="1" si="790"/>
        <v>0</v>
      </c>
      <c r="N415" s="123">
        <f t="shared" ca="1" si="790"/>
        <v>0</v>
      </c>
      <c r="O415" s="123">
        <f t="shared" ca="1" si="713"/>
        <v>0</v>
      </c>
      <c r="P415" s="123">
        <f t="shared" ca="1" si="714"/>
        <v>0</v>
      </c>
      <c r="Q415" s="123">
        <f t="shared" ca="1" si="715"/>
        <v>0</v>
      </c>
      <c r="R415" s="123">
        <f t="shared" ca="1" si="715"/>
        <v>0</v>
      </c>
      <c r="S415" s="123">
        <f t="shared" ca="1" si="716"/>
        <v>0</v>
      </c>
      <c r="T415" s="123">
        <f t="shared" ca="1" si="717"/>
        <v>0</v>
      </c>
      <c r="U415" s="123">
        <f t="shared" ca="1" si="718"/>
        <v>0</v>
      </c>
      <c r="V415" s="123">
        <f t="shared" ca="1" si="719"/>
        <v>0</v>
      </c>
      <c r="W415" s="123">
        <f t="shared" ca="1" si="720"/>
        <v>0</v>
      </c>
      <c r="X415" s="123">
        <f t="shared" ca="1" si="721"/>
        <v>0</v>
      </c>
      <c r="Y415" s="123">
        <f t="shared" ca="1" si="722"/>
        <v>0</v>
      </c>
      <c r="Z415" s="123">
        <f t="shared" ca="1" si="723"/>
        <v>0</v>
      </c>
      <c r="AA415" s="123">
        <f t="shared" ca="1" si="724"/>
        <v>0</v>
      </c>
      <c r="AB415" s="123">
        <f t="shared" ca="1" si="725"/>
        <v>0</v>
      </c>
      <c r="AC415" s="123">
        <f t="shared" ca="1" si="726"/>
        <v>0</v>
      </c>
      <c r="AD415" s="123">
        <f t="shared" ca="1" si="727"/>
        <v>0</v>
      </c>
      <c r="AE415" s="123">
        <f t="shared" ca="1" si="728"/>
        <v>0</v>
      </c>
      <c r="AF415" s="123">
        <f t="shared" ca="1" si="729"/>
        <v>0</v>
      </c>
      <c r="AG415" s="123">
        <f t="shared" ca="1" si="730"/>
        <v>0</v>
      </c>
      <c r="AH415" s="123">
        <f t="shared" ca="1" si="731"/>
        <v>0</v>
      </c>
      <c r="AI415" s="123">
        <f t="shared" ca="1" si="732"/>
        <v>0</v>
      </c>
      <c r="AJ415" s="123">
        <f t="shared" ca="1" si="733"/>
        <v>0</v>
      </c>
      <c r="AK415" s="123">
        <f t="shared" ca="1" si="734"/>
        <v>0</v>
      </c>
      <c r="AL415" s="123">
        <f t="shared" ca="1" si="735"/>
        <v>0</v>
      </c>
      <c r="AM415" s="123">
        <f t="shared" ca="1" si="736"/>
        <v>0</v>
      </c>
      <c r="AN415" s="123">
        <f t="shared" ca="1" si="737"/>
        <v>0</v>
      </c>
      <c r="AO415" s="123">
        <f t="shared" ca="1" si="738"/>
        <v>0</v>
      </c>
      <c r="AP415" s="123">
        <f t="shared" ca="1" si="739"/>
        <v>0</v>
      </c>
      <c r="AQ415" s="123">
        <f t="shared" ca="1" si="740"/>
        <v>0</v>
      </c>
      <c r="AR415" s="123">
        <f t="shared" ca="1" si="741"/>
        <v>0</v>
      </c>
      <c r="AS415" s="123">
        <f t="shared" ca="1" si="742"/>
        <v>0</v>
      </c>
      <c r="AT415" s="123">
        <f t="shared" ca="1" si="743"/>
        <v>0</v>
      </c>
      <c r="AU415" s="123">
        <f t="shared" ca="1" si="744"/>
        <v>0</v>
      </c>
      <c r="AV415" s="123">
        <f t="shared" ca="1" si="745"/>
        <v>0</v>
      </c>
      <c r="AW415" s="123">
        <f t="shared" ca="1" si="746"/>
        <v>0</v>
      </c>
      <c r="AX415" s="123">
        <f t="shared" ca="1" si="747"/>
        <v>0</v>
      </c>
      <c r="AY415" s="123">
        <f t="shared" ca="1" si="748"/>
        <v>0</v>
      </c>
      <c r="AZ415" s="123">
        <f t="shared" ca="1" si="749"/>
        <v>0</v>
      </c>
      <c r="BA415" s="123">
        <f t="shared" ca="1" si="750"/>
        <v>0</v>
      </c>
      <c r="BB415" s="123">
        <f t="shared" ca="1" si="751"/>
        <v>0</v>
      </c>
      <c r="BC415" s="123">
        <f t="shared" ca="1" si="752"/>
        <v>0</v>
      </c>
      <c r="BD415" s="123">
        <f t="shared" ca="1" si="753"/>
        <v>0</v>
      </c>
      <c r="BE415" s="123">
        <f t="shared" ca="1" si="754"/>
        <v>0</v>
      </c>
      <c r="BF415" s="123">
        <f t="shared" ca="1" si="755"/>
        <v>0</v>
      </c>
      <c r="BG415" s="123">
        <f t="shared" ca="1" si="756"/>
        <v>0</v>
      </c>
      <c r="BH415" s="123">
        <f t="shared" ca="1" si="757"/>
        <v>0</v>
      </c>
      <c r="BI415" s="123">
        <f t="shared" ca="1" si="758"/>
        <v>0</v>
      </c>
      <c r="BJ415" s="123">
        <f t="shared" ca="1" si="759"/>
        <v>0</v>
      </c>
      <c r="BK415" s="123">
        <f t="shared" ca="1" si="760"/>
        <v>0</v>
      </c>
      <c r="BL415" s="123">
        <f t="shared" ca="1" si="761"/>
        <v>0</v>
      </c>
      <c r="BM415" s="123">
        <f t="shared" ca="1" si="762"/>
        <v>0</v>
      </c>
      <c r="BN415" s="123">
        <f t="shared" ca="1" si="763"/>
        <v>0</v>
      </c>
      <c r="BO415" s="123">
        <f t="shared" ca="1" si="764"/>
        <v>0</v>
      </c>
      <c r="BP415" s="340">
        <f t="shared" ca="1" si="765"/>
        <v>0</v>
      </c>
      <c r="BQ415" s="123">
        <f t="shared" ca="1" si="766"/>
        <v>0</v>
      </c>
      <c r="BR415" s="123">
        <f t="shared" ca="1" si="767"/>
        <v>0</v>
      </c>
      <c r="BS415" s="123">
        <f t="shared" ca="1" si="768"/>
        <v>0</v>
      </c>
      <c r="BT415" s="123">
        <f t="shared" ca="1" si="769"/>
        <v>0</v>
      </c>
      <c r="BU415" s="123">
        <f t="shared" ca="1" si="770"/>
        <v>0</v>
      </c>
      <c r="BV415" s="123"/>
      <c r="BW415" s="123">
        <f t="shared" ca="1" si="771"/>
        <v>0</v>
      </c>
      <c r="BX415" s="123"/>
      <c r="BY415" s="123">
        <f t="shared" ca="1" si="772"/>
        <v>0</v>
      </c>
      <c r="BZ415" s="123"/>
      <c r="CA415" s="123">
        <f t="shared" ca="1" si="773"/>
        <v>0</v>
      </c>
      <c r="CB415" s="528">
        <f t="shared" ca="1" si="774"/>
        <v>0</v>
      </c>
      <c r="CC415" s="123">
        <f t="shared" ca="1" si="775"/>
        <v>0</v>
      </c>
      <c r="CD415" s="125">
        <f t="shared" ca="1" si="776"/>
        <v>0</v>
      </c>
      <c r="CE415" s="125">
        <f t="shared" ca="1" si="777"/>
        <v>0</v>
      </c>
      <c r="CF415" s="125">
        <f t="shared" ca="1" si="778"/>
        <v>0</v>
      </c>
      <c r="CG415" s="125">
        <f t="shared" ca="1" si="779"/>
        <v>0</v>
      </c>
      <c r="CH415" s="125">
        <f t="shared" ca="1" si="780"/>
        <v>0</v>
      </c>
      <c r="CI415" s="125">
        <f t="shared" ca="1" si="781"/>
        <v>0</v>
      </c>
      <c r="CJ415" s="125">
        <f t="shared" ca="1" si="782"/>
        <v>0</v>
      </c>
      <c r="CK415" s="125">
        <f t="shared" ca="1" si="783"/>
        <v>0</v>
      </c>
      <c r="CL415" s="125">
        <f t="shared" ca="1" si="678"/>
        <v>0</v>
      </c>
      <c r="CM415" s="125">
        <f t="shared" ca="1" si="679"/>
        <v>0</v>
      </c>
      <c r="CN415" s="125">
        <f t="shared" ca="1" si="680"/>
        <v>0</v>
      </c>
      <c r="CO415" s="125">
        <f t="shared" ca="1" si="681"/>
        <v>0</v>
      </c>
      <c r="CP415" s="125">
        <f t="shared" ca="1" si="682"/>
        <v>0</v>
      </c>
      <c r="CQ415" s="125">
        <f t="shared" ca="1" si="683"/>
        <v>0</v>
      </c>
      <c r="CR415" s="125">
        <f t="shared" ca="1" si="684"/>
        <v>0</v>
      </c>
      <c r="CS415" s="125">
        <f t="shared" ca="1" si="685"/>
        <v>0</v>
      </c>
      <c r="CT415" s="125">
        <f t="shared" ca="1" si="686"/>
        <v>0</v>
      </c>
      <c r="CU415" s="125">
        <f t="shared" ca="1" si="687"/>
        <v>0</v>
      </c>
      <c r="CV415" s="125">
        <f t="shared" ca="1" si="688"/>
        <v>0</v>
      </c>
      <c r="CW415" s="125">
        <f t="shared" ca="1" si="689"/>
        <v>0</v>
      </c>
      <c r="CX415" s="125">
        <f t="shared" ca="1" si="690"/>
        <v>0</v>
      </c>
      <c r="CY415" s="125">
        <f t="shared" ca="1" si="691"/>
        <v>0</v>
      </c>
      <c r="CZ415" s="125">
        <f t="shared" ca="1" si="692"/>
        <v>0</v>
      </c>
      <c r="DA415" s="341">
        <f t="shared" ca="1" si="693"/>
        <v>0</v>
      </c>
      <c r="DB415" s="606">
        <f t="shared" ca="1" si="694"/>
        <v>0</v>
      </c>
      <c r="DC415" s="606"/>
      <c r="DD415" s="606">
        <f t="shared" ca="1" si="695"/>
        <v>0</v>
      </c>
      <c r="DE415" s="125">
        <f t="shared" ca="1" si="696"/>
        <v>0</v>
      </c>
      <c r="DF415" s="125">
        <f t="shared" ca="1" si="697"/>
        <v>0</v>
      </c>
      <c r="DG415" s="125">
        <f t="shared" ca="1" si="698"/>
        <v>0</v>
      </c>
      <c r="DH415" s="125">
        <f t="shared" ca="1" si="699"/>
        <v>0</v>
      </c>
      <c r="DI415" s="125">
        <f t="shared" ca="1" si="700"/>
        <v>0</v>
      </c>
      <c r="DJ415" s="125">
        <f t="shared" ca="1" si="701"/>
        <v>0</v>
      </c>
      <c r="DK415" s="125">
        <f t="shared" ca="1" si="702"/>
        <v>0</v>
      </c>
      <c r="DL415" s="125">
        <f t="shared" ca="1" si="703"/>
        <v>0</v>
      </c>
      <c r="DM415" s="125">
        <f t="shared" ca="1" si="704"/>
        <v>0</v>
      </c>
      <c r="DN415" s="340">
        <f t="shared" ca="1" si="784"/>
        <v>0</v>
      </c>
      <c r="DO415" s="340">
        <f t="shared" ca="1" si="785"/>
        <v>0</v>
      </c>
      <c r="DP415" s="340">
        <f t="shared" ca="1" si="786"/>
        <v>0</v>
      </c>
      <c r="DQ415" s="340">
        <f t="shared" ca="1" si="787"/>
        <v>0</v>
      </c>
      <c r="DR415" s="340">
        <f t="shared" ca="1" si="788"/>
        <v>0</v>
      </c>
      <c r="DS415" s="340">
        <f t="shared" ca="1" si="789"/>
        <v>0</v>
      </c>
    </row>
    <row r="416" spans="1:123">
      <c r="A416">
        <f t="shared" ca="1" si="707"/>
        <v>408</v>
      </c>
      <c r="B416">
        <f t="shared" ca="1" si="708"/>
        <v>0</v>
      </c>
      <c r="C416">
        <f t="shared" ca="1" si="709"/>
        <v>0</v>
      </c>
      <c r="D416">
        <f t="shared" ca="1" si="710"/>
        <v>0</v>
      </c>
      <c r="E416">
        <f t="shared" ca="1" si="711"/>
        <v>0</v>
      </c>
      <c r="F416">
        <f t="shared" ca="1" si="712"/>
        <v>0</v>
      </c>
      <c r="G416" s="123" t="str">
        <f t="shared" ca="1" si="705"/>
        <v>0.0.0</v>
      </c>
      <c r="H416" s="123" t="str">
        <f t="shared" ca="1" si="790"/>
        <v>0.0.0</v>
      </c>
      <c r="I416" s="123" t="str">
        <f t="shared" ca="1" si="790"/>
        <v>0.0.0</v>
      </c>
      <c r="J416" s="123" t="str">
        <f t="shared" ca="1" si="790"/>
        <v>0.0.0</v>
      </c>
      <c r="K416" s="123" t="str">
        <f t="shared" ca="1" si="790"/>
        <v>0.0.0</v>
      </c>
      <c r="L416" s="123" t="str">
        <f t="shared" ca="1" si="790"/>
        <v>0.0.0</v>
      </c>
      <c r="M416" s="123" t="str">
        <f t="shared" ca="1" si="790"/>
        <v>0.0.0</v>
      </c>
      <c r="N416" s="123" t="str">
        <f t="shared" ca="1" si="790"/>
        <v>0.0.0</v>
      </c>
      <c r="O416" s="123">
        <f t="shared" ca="1" si="713"/>
        <v>0</v>
      </c>
      <c r="P416" s="123">
        <f t="shared" ca="1" si="714"/>
        <v>0</v>
      </c>
      <c r="Q416" s="123">
        <f t="shared" ca="1" si="715"/>
        <v>0</v>
      </c>
      <c r="R416" s="123">
        <f t="shared" ca="1" si="715"/>
        <v>0</v>
      </c>
      <c r="S416" s="123">
        <f t="shared" ca="1" si="716"/>
        <v>0</v>
      </c>
      <c r="T416" s="123">
        <f t="shared" ca="1" si="717"/>
        <v>0</v>
      </c>
      <c r="U416" s="123">
        <f t="shared" ca="1" si="718"/>
        <v>0</v>
      </c>
      <c r="V416" s="123">
        <f t="shared" ca="1" si="719"/>
        <v>0</v>
      </c>
      <c r="W416" s="123">
        <f t="shared" ca="1" si="720"/>
        <v>0</v>
      </c>
      <c r="X416" s="123">
        <f t="shared" ca="1" si="721"/>
        <v>0</v>
      </c>
      <c r="Y416" s="123">
        <f t="shared" ca="1" si="722"/>
        <v>0</v>
      </c>
      <c r="Z416" s="123">
        <f t="shared" ca="1" si="723"/>
        <v>0</v>
      </c>
      <c r="AA416" s="123">
        <f t="shared" ca="1" si="724"/>
        <v>0</v>
      </c>
      <c r="AB416" s="123">
        <f t="shared" ca="1" si="725"/>
        <v>0</v>
      </c>
      <c r="AC416" s="123">
        <f t="shared" ca="1" si="726"/>
        <v>0</v>
      </c>
      <c r="AD416" s="123">
        <f t="shared" ca="1" si="727"/>
        <v>0</v>
      </c>
      <c r="AE416" s="123">
        <f t="shared" ca="1" si="728"/>
        <v>0</v>
      </c>
      <c r="AF416" s="123">
        <f t="shared" ca="1" si="729"/>
        <v>0</v>
      </c>
      <c r="AG416" s="123">
        <f t="shared" ca="1" si="730"/>
        <v>0</v>
      </c>
      <c r="AH416" s="123">
        <f t="shared" ca="1" si="731"/>
        <v>0</v>
      </c>
      <c r="AI416" s="123">
        <f t="shared" ca="1" si="732"/>
        <v>0</v>
      </c>
      <c r="AJ416" s="123">
        <f t="shared" ca="1" si="733"/>
        <v>0</v>
      </c>
      <c r="AK416" s="123">
        <f t="shared" ca="1" si="734"/>
        <v>0</v>
      </c>
      <c r="AL416" s="123">
        <f t="shared" ca="1" si="735"/>
        <v>0</v>
      </c>
      <c r="AM416" s="123">
        <f t="shared" ca="1" si="736"/>
        <v>0</v>
      </c>
      <c r="AN416" s="123">
        <f t="shared" ca="1" si="737"/>
        <v>0</v>
      </c>
      <c r="AO416" s="123">
        <f t="shared" ca="1" si="738"/>
        <v>0</v>
      </c>
      <c r="AP416" s="123">
        <f t="shared" ca="1" si="739"/>
        <v>0</v>
      </c>
      <c r="AQ416" s="123">
        <f t="shared" ca="1" si="740"/>
        <v>0</v>
      </c>
      <c r="AR416" s="123">
        <f t="shared" ca="1" si="741"/>
        <v>0</v>
      </c>
      <c r="AS416" s="123">
        <f t="shared" ca="1" si="742"/>
        <v>0</v>
      </c>
      <c r="AT416" s="123">
        <f t="shared" ca="1" si="743"/>
        <v>0</v>
      </c>
      <c r="AU416" s="123">
        <f t="shared" ca="1" si="744"/>
        <v>0</v>
      </c>
      <c r="AV416" s="123">
        <f t="shared" ca="1" si="745"/>
        <v>0</v>
      </c>
      <c r="AW416" s="123">
        <f t="shared" ca="1" si="746"/>
        <v>0</v>
      </c>
      <c r="AX416" s="123">
        <f t="shared" ca="1" si="747"/>
        <v>0</v>
      </c>
      <c r="AY416" s="123">
        <f t="shared" ca="1" si="748"/>
        <v>0</v>
      </c>
      <c r="AZ416" s="123">
        <f t="shared" ca="1" si="749"/>
        <v>0</v>
      </c>
      <c r="BA416" s="123">
        <f t="shared" ca="1" si="750"/>
        <v>0</v>
      </c>
      <c r="BB416" s="123">
        <f t="shared" ca="1" si="751"/>
        <v>0</v>
      </c>
      <c r="BC416" s="123">
        <f t="shared" ca="1" si="752"/>
        <v>0</v>
      </c>
      <c r="BD416" s="123">
        <f t="shared" ca="1" si="753"/>
        <v>0</v>
      </c>
      <c r="BE416" s="123">
        <f t="shared" ca="1" si="754"/>
        <v>0</v>
      </c>
      <c r="BF416" s="123">
        <f t="shared" ca="1" si="755"/>
        <v>0</v>
      </c>
      <c r="BG416" s="123">
        <f t="shared" ca="1" si="756"/>
        <v>0</v>
      </c>
      <c r="BH416" s="123">
        <f t="shared" ca="1" si="757"/>
        <v>0</v>
      </c>
      <c r="BI416" s="123">
        <f t="shared" ca="1" si="758"/>
        <v>0</v>
      </c>
      <c r="BJ416" s="123">
        <f t="shared" ca="1" si="759"/>
        <v>0</v>
      </c>
      <c r="BK416" s="123">
        <f t="shared" ca="1" si="760"/>
        <v>0</v>
      </c>
      <c r="BL416" s="123">
        <f t="shared" ca="1" si="761"/>
        <v>0</v>
      </c>
      <c r="BM416" s="123">
        <f t="shared" ca="1" si="762"/>
        <v>0</v>
      </c>
      <c r="BN416" s="123">
        <f t="shared" ca="1" si="763"/>
        <v>0</v>
      </c>
      <c r="BO416" s="123">
        <f t="shared" ca="1" si="764"/>
        <v>0</v>
      </c>
      <c r="BP416" s="340">
        <f t="shared" ca="1" si="765"/>
        <v>0</v>
      </c>
      <c r="BQ416" s="123">
        <f t="shared" ca="1" si="766"/>
        <v>0</v>
      </c>
      <c r="BR416" s="123">
        <f t="shared" ca="1" si="767"/>
        <v>0</v>
      </c>
      <c r="BS416" s="123">
        <f t="shared" ca="1" si="768"/>
        <v>0</v>
      </c>
      <c r="BT416" s="123">
        <f t="shared" ca="1" si="769"/>
        <v>0</v>
      </c>
      <c r="BU416" s="123">
        <f t="shared" ca="1" si="770"/>
        <v>0</v>
      </c>
      <c r="BV416" s="123"/>
      <c r="BW416" s="123">
        <f t="shared" ca="1" si="771"/>
        <v>0</v>
      </c>
      <c r="BX416" s="123"/>
      <c r="BY416" s="123">
        <f t="shared" ca="1" si="772"/>
        <v>0</v>
      </c>
      <c r="BZ416" s="123"/>
      <c r="CA416" s="123">
        <f t="shared" ca="1" si="773"/>
        <v>0</v>
      </c>
      <c r="CB416" s="528">
        <f t="shared" ca="1" si="774"/>
        <v>0</v>
      </c>
      <c r="CC416" s="123">
        <f t="shared" ca="1" si="775"/>
        <v>0</v>
      </c>
      <c r="CD416" s="125">
        <f t="shared" ca="1" si="776"/>
        <v>0</v>
      </c>
      <c r="CE416" s="125">
        <f t="shared" ca="1" si="777"/>
        <v>0</v>
      </c>
      <c r="CF416" s="125">
        <f t="shared" ca="1" si="778"/>
        <v>0</v>
      </c>
      <c r="CG416" s="125">
        <f t="shared" ca="1" si="779"/>
        <v>0</v>
      </c>
      <c r="CH416" s="125">
        <f t="shared" ca="1" si="780"/>
        <v>0</v>
      </c>
      <c r="CI416" s="125">
        <f t="shared" ca="1" si="781"/>
        <v>0</v>
      </c>
      <c r="CJ416" s="125">
        <f t="shared" ca="1" si="782"/>
        <v>0</v>
      </c>
      <c r="CK416" s="125">
        <f t="shared" ca="1" si="783"/>
        <v>0</v>
      </c>
      <c r="CL416" s="125">
        <f t="shared" ca="1" si="678"/>
        <v>0</v>
      </c>
      <c r="CM416" s="125">
        <f t="shared" ca="1" si="679"/>
        <v>0</v>
      </c>
      <c r="CN416" s="125">
        <f t="shared" ca="1" si="680"/>
        <v>0</v>
      </c>
      <c r="CO416" s="125">
        <f t="shared" ca="1" si="681"/>
        <v>0</v>
      </c>
      <c r="CP416" s="125">
        <f t="shared" ca="1" si="682"/>
        <v>0</v>
      </c>
      <c r="CQ416" s="125">
        <f t="shared" ca="1" si="683"/>
        <v>0</v>
      </c>
      <c r="CR416" s="125">
        <f t="shared" ca="1" si="684"/>
        <v>0</v>
      </c>
      <c r="CS416" s="125">
        <f t="shared" ca="1" si="685"/>
        <v>0</v>
      </c>
      <c r="CT416" s="125">
        <f t="shared" ca="1" si="686"/>
        <v>0</v>
      </c>
      <c r="CU416" s="125">
        <f t="shared" ca="1" si="687"/>
        <v>0</v>
      </c>
      <c r="CV416" s="125">
        <f t="shared" ca="1" si="688"/>
        <v>0</v>
      </c>
      <c r="CW416" s="125">
        <f t="shared" ca="1" si="689"/>
        <v>0</v>
      </c>
      <c r="CX416" s="125">
        <f t="shared" ca="1" si="690"/>
        <v>0</v>
      </c>
      <c r="CY416" s="125">
        <f t="shared" ca="1" si="691"/>
        <v>0</v>
      </c>
      <c r="CZ416" s="125">
        <f t="shared" ca="1" si="692"/>
        <v>0</v>
      </c>
      <c r="DA416" s="341">
        <f t="shared" ca="1" si="693"/>
        <v>0</v>
      </c>
      <c r="DB416" s="606">
        <f t="shared" ca="1" si="694"/>
        <v>0</v>
      </c>
      <c r="DC416" s="606"/>
      <c r="DD416" s="606">
        <f t="shared" ca="1" si="695"/>
        <v>0</v>
      </c>
      <c r="DE416" s="125">
        <f t="shared" ca="1" si="696"/>
        <v>0</v>
      </c>
      <c r="DF416" s="125">
        <f t="shared" ca="1" si="697"/>
        <v>0</v>
      </c>
      <c r="DG416" s="125">
        <f t="shared" ca="1" si="698"/>
        <v>0</v>
      </c>
      <c r="DH416" s="125">
        <f t="shared" ca="1" si="699"/>
        <v>0</v>
      </c>
      <c r="DI416" s="125">
        <f t="shared" ca="1" si="700"/>
        <v>0</v>
      </c>
      <c r="DJ416" s="125">
        <f t="shared" ca="1" si="701"/>
        <v>0</v>
      </c>
      <c r="DK416" s="125">
        <f t="shared" ca="1" si="702"/>
        <v>0</v>
      </c>
      <c r="DL416" s="125">
        <f t="shared" ca="1" si="703"/>
        <v>0</v>
      </c>
      <c r="DM416" s="125">
        <f t="shared" ca="1" si="704"/>
        <v>0</v>
      </c>
      <c r="DN416" s="340" t="str">
        <f t="shared" ca="1" si="784"/>
        <v xml:space="preserve">    </v>
      </c>
      <c r="DO416" s="340">
        <f t="shared" ca="1" si="785"/>
        <v>0</v>
      </c>
      <c r="DP416" s="340">
        <f t="shared" ca="1" si="786"/>
        <v>0</v>
      </c>
      <c r="DQ416" s="340">
        <f t="shared" ca="1" si="787"/>
        <v>0</v>
      </c>
      <c r="DR416" s="340">
        <f t="shared" ca="1" si="788"/>
        <v>0</v>
      </c>
      <c r="DS416" s="340">
        <f t="shared" ca="1" si="789"/>
        <v>0</v>
      </c>
    </row>
    <row r="417" spans="1:123">
      <c r="A417">
        <f t="shared" ca="1" si="707"/>
        <v>409</v>
      </c>
      <c r="B417">
        <f t="shared" ca="1" si="708"/>
        <v>0</v>
      </c>
      <c r="C417">
        <f t="shared" ca="1" si="709"/>
        <v>0</v>
      </c>
      <c r="D417">
        <f t="shared" ca="1" si="710"/>
        <v>0</v>
      </c>
      <c r="E417">
        <f t="shared" ca="1" si="711"/>
        <v>0</v>
      </c>
      <c r="F417">
        <f t="shared" ca="1" si="712"/>
        <v>0</v>
      </c>
      <c r="G417" s="123" t="str">
        <f t="shared" ca="1" si="705"/>
        <v>0.0.0</v>
      </c>
      <c r="H417" s="123" t="str">
        <f t="shared" ca="1" si="790"/>
        <v>0.0.0</v>
      </c>
      <c r="I417" s="123" t="str">
        <f t="shared" ca="1" si="790"/>
        <v>0.0.0</v>
      </c>
      <c r="J417" s="123" t="str">
        <f t="shared" ca="1" si="790"/>
        <v>0.0.0</v>
      </c>
      <c r="K417" s="123" t="str">
        <f t="shared" ca="1" si="790"/>
        <v>0.0.0</v>
      </c>
      <c r="L417" s="123" t="str">
        <f t="shared" ca="1" si="790"/>
        <v>0.0.0</v>
      </c>
      <c r="M417" s="123" t="str">
        <f t="shared" ca="1" si="790"/>
        <v>0.0.0</v>
      </c>
      <c r="N417" s="123" t="str">
        <f t="shared" ca="1" si="790"/>
        <v>0.0.0</v>
      </c>
      <c r="O417" s="123">
        <f t="shared" ca="1" si="713"/>
        <v>0</v>
      </c>
      <c r="P417" s="123">
        <f t="shared" ca="1" si="714"/>
        <v>0</v>
      </c>
      <c r="Q417" s="123">
        <f t="shared" ca="1" si="715"/>
        <v>0</v>
      </c>
      <c r="R417" s="123">
        <f t="shared" ca="1" si="715"/>
        <v>0</v>
      </c>
      <c r="S417" s="123">
        <f t="shared" ca="1" si="716"/>
        <v>0</v>
      </c>
      <c r="T417" s="123">
        <f t="shared" ca="1" si="717"/>
        <v>0</v>
      </c>
      <c r="U417" s="123">
        <f t="shared" ca="1" si="718"/>
        <v>0</v>
      </c>
      <c r="V417" s="123">
        <f t="shared" ca="1" si="719"/>
        <v>0</v>
      </c>
      <c r="W417" s="123">
        <f t="shared" ca="1" si="720"/>
        <v>0</v>
      </c>
      <c r="X417" s="123">
        <f t="shared" ca="1" si="721"/>
        <v>0</v>
      </c>
      <c r="Y417" s="123">
        <f t="shared" ca="1" si="722"/>
        <v>0</v>
      </c>
      <c r="Z417" s="123">
        <f t="shared" ca="1" si="723"/>
        <v>0</v>
      </c>
      <c r="AA417" s="123">
        <f t="shared" ca="1" si="724"/>
        <v>0</v>
      </c>
      <c r="AB417" s="123">
        <f t="shared" ca="1" si="725"/>
        <v>0</v>
      </c>
      <c r="AC417" s="123">
        <f t="shared" ca="1" si="726"/>
        <v>0</v>
      </c>
      <c r="AD417" s="123">
        <f t="shared" ca="1" si="727"/>
        <v>0</v>
      </c>
      <c r="AE417" s="123">
        <f t="shared" ca="1" si="728"/>
        <v>0</v>
      </c>
      <c r="AF417" s="123">
        <f t="shared" ca="1" si="729"/>
        <v>0</v>
      </c>
      <c r="AG417" s="123">
        <f t="shared" ca="1" si="730"/>
        <v>0</v>
      </c>
      <c r="AH417" s="123">
        <f t="shared" ca="1" si="731"/>
        <v>0</v>
      </c>
      <c r="AI417" s="123">
        <f t="shared" ca="1" si="732"/>
        <v>0</v>
      </c>
      <c r="AJ417" s="123">
        <f t="shared" ca="1" si="733"/>
        <v>0</v>
      </c>
      <c r="AK417" s="123">
        <f t="shared" ca="1" si="734"/>
        <v>0</v>
      </c>
      <c r="AL417" s="123">
        <f t="shared" ca="1" si="735"/>
        <v>0</v>
      </c>
      <c r="AM417" s="123">
        <f t="shared" ca="1" si="736"/>
        <v>0</v>
      </c>
      <c r="AN417" s="123">
        <f t="shared" ca="1" si="737"/>
        <v>0</v>
      </c>
      <c r="AO417" s="123">
        <f t="shared" ca="1" si="738"/>
        <v>0</v>
      </c>
      <c r="AP417" s="123">
        <f t="shared" ca="1" si="739"/>
        <v>0</v>
      </c>
      <c r="AQ417" s="123">
        <f t="shared" ca="1" si="740"/>
        <v>0</v>
      </c>
      <c r="AR417" s="123">
        <f t="shared" ca="1" si="741"/>
        <v>0</v>
      </c>
      <c r="AS417" s="123">
        <f t="shared" ca="1" si="742"/>
        <v>0</v>
      </c>
      <c r="AT417" s="123">
        <f t="shared" ca="1" si="743"/>
        <v>0</v>
      </c>
      <c r="AU417" s="123">
        <f t="shared" ca="1" si="744"/>
        <v>0</v>
      </c>
      <c r="AV417" s="123">
        <f t="shared" ca="1" si="745"/>
        <v>0</v>
      </c>
      <c r="AW417" s="123">
        <f t="shared" ca="1" si="746"/>
        <v>0</v>
      </c>
      <c r="AX417" s="123">
        <f t="shared" ca="1" si="747"/>
        <v>0</v>
      </c>
      <c r="AY417" s="123">
        <f t="shared" ca="1" si="748"/>
        <v>0</v>
      </c>
      <c r="AZ417" s="123">
        <f t="shared" ca="1" si="749"/>
        <v>0</v>
      </c>
      <c r="BA417" s="123">
        <f t="shared" ca="1" si="750"/>
        <v>0</v>
      </c>
      <c r="BB417" s="123">
        <f t="shared" ca="1" si="751"/>
        <v>0</v>
      </c>
      <c r="BC417" s="123">
        <f t="shared" ca="1" si="752"/>
        <v>0</v>
      </c>
      <c r="BD417" s="123">
        <f t="shared" ca="1" si="753"/>
        <v>0</v>
      </c>
      <c r="BE417" s="123">
        <f t="shared" ca="1" si="754"/>
        <v>0</v>
      </c>
      <c r="BF417" s="123">
        <f t="shared" ca="1" si="755"/>
        <v>0</v>
      </c>
      <c r="BG417" s="123">
        <f t="shared" ca="1" si="756"/>
        <v>0</v>
      </c>
      <c r="BH417" s="123">
        <f t="shared" ca="1" si="757"/>
        <v>0</v>
      </c>
      <c r="BI417" s="123">
        <f t="shared" ca="1" si="758"/>
        <v>0</v>
      </c>
      <c r="BJ417" s="123">
        <f t="shared" ca="1" si="759"/>
        <v>0</v>
      </c>
      <c r="BK417" s="123">
        <f t="shared" ca="1" si="760"/>
        <v>0</v>
      </c>
      <c r="BL417" s="123">
        <f t="shared" ca="1" si="761"/>
        <v>0</v>
      </c>
      <c r="BM417" s="123">
        <f t="shared" ca="1" si="762"/>
        <v>0</v>
      </c>
      <c r="BN417" s="123">
        <f t="shared" ca="1" si="763"/>
        <v>0</v>
      </c>
      <c r="BO417" s="123">
        <f t="shared" ca="1" si="764"/>
        <v>0</v>
      </c>
      <c r="BP417" s="340">
        <f t="shared" ca="1" si="765"/>
        <v>0</v>
      </c>
      <c r="BQ417" s="123">
        <f t="shared" ca="1" si="766"/>
        <v>0</v>
      </c>
      <c r="BR417" s="123">
        <f t="shared" ca="1" si="767"/>
        <v>0</v>
      </c>
      <c r="BS417" s="123">
        <f t="shared" ca="1" si="768"/>
        <v>0</v>
      </c>
      <c r="BT417" s="123">
        <f t="shared" ca="1" si="769"/>
        <v>0</v>
      </c>
      <c r="BU417" s="123">
        <f t="shared" ca="1" si="770"/>
        <v>0</v>
      </c>
      <c r="BV417" s="123"/>
      <c r="BW417" s="123">
        <f t="shared" ca="1" si="771"/>
        <v>0</v>
      </c>
      <c r="BX417" s="123"/>
      <c r="BY417" s="123">
        <f t="shared" ca="1" si="772"/>
        <v>0</v>
      </c>
      <c r="BZ417" s="123"/>
      <c r="CA417" s="123">
        <f t="shared" ca="1" si="773"/>
        <v>0</v>
      </c>
      <c r="CB417" s="528">
        <f t="shared" ca="1" si="774"/>
        <v>0</v>
      </c>
      <c r="CC417" s="123">
        <f t="shared" ca="1" si="775"/>
        <v>0</v>
      </c>
      <c r="CD417" s="125">
        <f t="shared" ca="1" si="776"/>
        <v>0</v>
      </c>
      <c r="CE417" s="125">
        <f t="shared" ca="1" si="777"/>
        <v>0</v>
      </c>
      <c r="CF417" s="125">
        <f t="shared" ca="1" si="778"/>
        <v>0</v>
      </c>
      <c r="CG417" s="125">
        <f t="shared" ca="1" si="779"/>
        <v>0</v>
      </c>
      <c r="CH417" s="125">
        <f t="shared" ca="1" si="780"/>
        <v>0</v>
      </c>
      <c r="CI417" s="125">
        <f t="shared" ca="1" si="781"/>
        <v>0</v>
      </c>
      <c r="CJ417" s="125">
        <f t="shared" ca="1" si="782"/>
        <v>0</v>
      </c>
      <c r="CK417" s="125">
        <f t="shared" ca="1" si="783"/>
        <v>0</v>
      </c>
      <c r="CL417" s="125">
        <f t="shared" ca="1" si="678"/>
        <v>0</v>
      </c>
      <c r="CM417" s="125">
        <f t="shared" ca="1" si="679"/>
        <v>0</v>
      </c>
      <c r="CN417" s="125">
        <f t="shared" ca="1" si="680"/>
        <v>0</v>
      </c>
      <c r="CO417" s="125">
        <f t="shared" ca="1" si="681"/>
        <v>0</v>
      </c>
      <c r="CP417" s="125">
        <f t="shared" ca="1" si="682"/>
        <v>0</v>
      </c>
      <c r="CQ417" s="125">
        <f t="shared" ca="1" si="683"/>
        <v>0</v>
      </c>
      <c r="CR417" s="125">
        <f t="shared" ca="1" si="684"/>
        <v>0</v>
      </c>
      <c r="CS417" s="125">
        <f t="shared" ca="1" si="685"/>
        <v>0</v>
      </c>
      <c r="CT417" s="125">
        <f t="shared" ca="1" si="686"/>
        <v>0</v>
      </c>
      <c r="CU417" s="125">
        <f t="shared" ca="1" si="687"/>
        <v>0</v>
      </c>
      <c r="CV417" s="125">
        <f t="shared" ca="1" si="688"/>
        <v>0</v>
      </c>
      <c r="CW417" s="125">
        <f t="shared" ca="1" si="689"/>
        <v>0</v>
      </c>
      <c r="CX417" s="125">
        <f t="shared" ca="1" si="690"/>
        <v>0</v>
      </c>
      <c r="CY417" s="125">
        <f t="shared" ca="1" si="691"/>
        <v>0</v>
      </c>
      <c r="CZ417" s="125">
        <f t="shared" ca="1" si="692"/>
        <v>0</v>
      </c>
      <c r="DA417" s="341">
        <f t="shared" ca="1" si="693"/>
        <v>0</v>
      </c>
      <c r="DB417" s="606">
        <f t="shared" ca="1" si="694"/>
        <v>0</v>
      </c>
      <c r="DC417" s="606"/>
      <c r="DD417" s="606">
        <f t="shared" ca="1" si="695"/>
        <v>0</v>
      </c>
      <c r="DE417" s="125">
        <f t="shared" ca="1" si="696"/>
        <v>0</v>
      </c>
      <c r="DF417" s="125">
        <f t="shared" ca="1" si="697"/>
        <v>0</v>
      </c>
      <c r="DG417" s="125">
        <f t="shared" ca="1" si="698"/>
        <v>0</v>
      </c>
      <c r="DH417" s="125">
        <f t="shared" ca="1" si="699"/>
        <v>0</v>
      </c>
      <c r="DI417" s="125">
        <f t="shared" ca="1" si="700"/>
        <v>0</v>
      </c>
      <c r="DJ417" s="125">
        <f t="shared" ca="1" si="701"/>
        <v>0</v>
      </c>
      <c r="DK417" s="125">
        <f t="shared" ca="1" si="702"/>
        <v>0</v>
      </c>
      <c r="DL417" s="125">
        <f t="shared" ca="1" si="703"/>
        <v>0</v>
      </c>
      <c r="DM417" s="125">
        <f t="shared" ca="1" si="704"/>
        <v>0</v>
      </c>
      <c r="DN417" s="340" t="str">
        <f t="shared" ca="1" si="784"/>
        <v xml:space="preserve">    </v>
      </c>
      <c r="DO417" s="340">
        <f t="shared" ca="1" si="785"/>
        <v>0</v>
      </c>
      <c r="DP417" s="340">
        <f t="shared" ca="1" si="786"/>
        <v>0</v>
      </c>
      <c r="DQ417" s="340">
        <f t="shared" ca="1" si="787"/>
        <v>0</v>
      </c>
      <c r="DR417" s="340">
        <f t="shared" ca="1" si="788"/>
        <v>0</v>
      </c>
      <c r="DS417" s="340">
        <f t="shared" ca="1" si="789"/>
        <v>0</v>
      </c>
    </row>
    <row r="418" spans="1:123">
      <c r="A418">
        <f t="shared" ca="1" si="707"/>
        <v>410</v>
      </c>
      <c r="B418">
        <f t="shared" ca="1" si="708"/>
        <v>0</v>
      </c>
      <c r="C418">
        <f t="shared" ca="1" si="709"/>
        <v>0</v>
      </c>
      <c r="D418">
        <f t="shared" ca="1" si="710"/>
        <v>0</v>
      </c>
      <c r="E418">
        <f t="shared" ca="1" si="711"/>
        <v>0</v>
      </c>
      <c r="F418">
        <f t="shared" ca="1" si="712"/>
        <v>0</v>
      </c>
      <c r="G418" s="123" t="str">
        <f t="shared" ca="1" si="705"/>
        <v>0.0.0</v>
      </c>
      <c r="H418" s="123" t="str">
        <f t="shared" ca="1" si="790"/>
        <v>0.0.0</v>
      </c>
      <c r="I418" s="123" t="str">
        <f t="shared" ca="1" si="790"/>
        <v>0.0.0</v>
      </c>
      <c r="J418" s="123" t="str">
        <f t="shared" ca="1" si="790"/>
        <v>0.0.0</v>
      </c>
      <c r="K418" s="123" t="str">
        <f t="shared" ca="1" si="790"/>
        <v>0.0.0</v>
      </c>
      <c r="L418" s="123" t="str">
        <f t="shared" ca="1" si="790"/>
        <v>0.0.0</v>
      </c>
      <c r="M418" s="123" t="str">
        <f t="shared" ca="1" si="790"/>
        <v>0.0.0</v>
      </c>
      <c r="N418" s="123" t="str">
        <f t="shared" ca="1" si="790"/>
        <v>0.0.0</v>
      </c>
      <c r="O418" s="123">
        <f t="shared" ca="1" si="713"/>
        <v>0</v>
      </c>
      <c r="P418" s="123">
        <f t="shared" ca="1" si="714"/>
        <v>0</v>
      </c>
      <c r="Q418" s="123">
        <f t="shared" ca="1" si="715"/>
        <v>0</v>
      </c>
      <c r="R418" s="123">
        <f t="shared" ca="1" si="715"/>
        <v>0</v>
      </c>
      <c r="S418" s="123">
        <f t="shared" ca="1" si="716"/>
        <v>0</v>
      </c>
      <c r="T418" s="123">
        <f t="shared" ca="1" si="717"/>
        <v>0</v>
      </c>
      <c r="U418" s="123">
        <f t="shared" ca="1" si="718"/>
        <v>0</v>
      </c>
      <c r="V418" s="123">
        <f t="shared" ca="1" si="719"/>
        <v>0</v>
      </c>
      <c r="W418" s="123">
        <f t="shared" ca="1" si="720"/>
        <v>0</v>
      </c>
      <c r="X418" s="123">
        <f t="shared" ca="1" si="721"/>
        <v>0</v>
      </c>
      <c r="Y418" s="123">
        <f t="shared" ca="1" si="722"/>
        <v>0</v>
      </c>
      <c r="Z418" s="123">
        <f t="shared" ca="1" si="723"/>
        <v>0</v>
      </c>
      <c r="AA418" s="123">
        <f t="shared" ca="1" si="724"/>
        <v>0</v>
      </c>
      <c r="AB418" s="123">
        <f t="shared" ca="1" si="725"/>
        <v>0</v>
      </c>
      <c r="AC418" s="123">
        <f t="shared" ca="1" si="726"/>
        <v>0</v>
      </c>
      <c r="AD418" s="123">
        <f t="shared" ca="1" si="727"/>
        <v>0</v>
      </c>
      <c r="AE418" s="123">
        <f t="shared" ca="1" si="728"/>
        <v>0</v>
      </c>
      <c r="AF418" s="123">
        <f t="shared" ca="1" si="729"/>
        <v>0</v>
      </c>
      <c r="AG418" s="123">
        <f t="shared" ca="1" si="730"/>
        <v>0</v>
      </c>
      <c r="AH418" s="123">
        <f t="shared" ca="1" si="731"/>
        <v>0</v>
      </c>
      <c r="AI418" s="123">
        <f t="shared" ca="1" si="732"/>
        <v>0</v>
      </c>
      <c r="AJ418" s="123">
        <f t="shared" ca="1" si="733"/>
        <v>0</v>
      </c>
      <c r="AK418" s="123">
        <f t="shared" ca="1" si="734"/>
        <v>0</v>
      </c>
      <c r="AL418" s="123">
        <f t="shared" ca="1" si="735"/>
        <v>0</v>
      </c>
      <c r="AM418" s="123">
        <f t="shared" ca="1" si="736"/>
        <v>0</v>
      </c>
      <c r="AN418" s="123">
        <f t="shared" ca="1" si="737"/>
        <v>0</v>
      </c>
      <c r="AO418" s="123">
        <f t="shared" ca="1" si="738"/>
        <v>0</v>
      </c>
      <c r="AP418" s="123">
        <f t="shared" ca="1" si="739"/>
        <v>0</v>
      </c>
      <c r="AQ418" s="123">
        <f t="shared" ca="1" si="740"/>
        <v>0</v>
      </c>
      <c r="AR418" s="123">
        <f t="shared" ca="1" si="741"/>
        <v>0</v>
      </c>
      <c r="AS418" s="123">
        <f t="shared" ca="1" si="742"/>
        <v>0</v>
      </c>
      <c r="AT418" s="123">
        <f t="shared" ca="1" si="743"/>
        <v>0</v>
      </c>
      <c r="AU418" s="123">
        <f t="shared" ca="1" si="744"/>
        <v>0</v>
      </c>
      <c r="AV418" s="123">
        <f t="shared" ca="1" si="745"/>
        <v>0</v>
      </c>
      <c r="AW418" s="123">
        <f t="shared" ca="1" si="746"/>
        <v>0</v>
      </c>
      <c r="AX418" s="123">
        <f t="shared" ca="1" si="747"/>
        <v>0</v>
      </c>
      <c r="AY418" s="123">
        <f t="shared" ca="1" si="748"/>
        <v>0</v>
      </c>
      <c r="AZ418" s="123">
        <f t="shared" ca="1" si="749"/>
        <v>0</v>
      </c>
      <c r="BA418" s="123">
        <f t="shared" ca="1" si="750"/>
        <v>0</v>
      </c>
      <c r="BB418" s="123">
        <f t="shared" ca="1" si="751"/>
        <v>0</v>
      </c>
      <c r="BC418" s="123">
        <f t="shared" ca="1" si="752"/>
        <v>0</v>
      </c>
      <c r="BD418" s="123">
        <f t="shared" ca="1" si="753"/>
        <v>0</v>
      </c>
      <c r="BE418" s="123">
        <f t="shared" ca="1" si="754"/>
        <v>0</v>
      </c>
      <c r="BF418" s="123">
        <f t="shared" ca="1" si="755"/>
        <v>0</v>
      </c>
      <c r="BG418" s="123">
        <f t="shared" ca="1" si="756"/>
        <v>0</v>
      </c>
      <c r="BH418" s="123">
        <f t="shared" ca="1" si="757"/>
        <v>0</v>
      </c>
      <c r="BI418" s="123">
        <f t="shared" ca="1" si="758"/>
        <v>0</v>
      </c>
      <c r="BJ418" s="123">
        <f t="shared" ca="1" si="759"/>
        <v>0</v>
      </c>
      <c r="BK418" s="123">
        <f t="shared" ca="1" si="760"/>
        <v>0</v>
      </c>
      <c r="BL418" s="123">
        <f t="shared" ca="1" si="761"/>
        <v>0</v>
      </c>
      <c r="BM418" s="123">
        <f t="shared" ca="1" si="762"/>
        <v>0</v>
      </c>
      <c r="BN418" s="123">
        <f t="shared" ca="1" si="763"/>
        <v>0</v>
      </c>
      <c r="BO418" s="123">
        <f t="shared" ca="1" si="764"/>
        <v>0</v>
      </c>
      <c r="BP418" s="340">
        <f t="shared" ca="1" si="765"/>
        <v>0</v>
      </c>
      <c r="BQ418" s="123">
        <f t="shared" ca="1" si="766"/>
        <v>0</v>
      </c>
      <c r="BR418" s="123">
        <f t="shared" ca="1" si="767"/>
        <v>0</v>
      </c>
      <c r="BS418" s="123">
        <f t="shared" ca="1" si="768"/>
        <v>0</v>
      </c>
      <c r="BT418" s="123">
        <f t="shared" ca="1" si="769"/>
        <v>0</v>
      </c>
      <c r="BU418" s="123">
        <f t="shared" ca="1" si="770"/>
        <v>0</v>
      </c>
      <c r="BV418" s="123"/>
      <c r="BW418" s="123">
        <f t="shared" ca="1" si="771"/>
        <v>0</v>
      </c>
      <c r="BX418" s="123"/>
      <c r="BY418" s="123">
        <f t="shared" ca="1" si="772"/>
        <v>0</v>
      </c>
      <c r="BZ418" s="123"/>
      <c r="CA418" s="123">
        <f t="shared" ca="1" si="773"/>
        <v>0</v>
      </c>
      <c r="CB418" s="528">
        <f t="shared" ca="1" si="774"/>
        <v>0</v>
      </c>
      <c r="CC418" s="123">
        <f t="shared" ca="1" si="775"/>
        <v>0</v>
      </c>
      <c r="CD418" s="125">
        <f t="shared" ca="1" si="776"/>
        <v>0</v>
      </c>
      <c r="CE418" s="125">
        <f t="shared" ca="1" si="777"/>
        <v>0</v>
      </c>
      <c r="CF418" s="125">
        <f t="shared" ca="1" si="778"/>
        <v>0</v>
      </c>
      <c r="CG418" s="125">
        <f t="shared" ca="1" si="779"/>
        <v>0</v>
      </c>
      <c r="CH418" s="125">
        <f t="shared" ca="1" si="780"/>
        <v>0</v>
      </c>
      <c r="CI418" s="125">
        <f t="shared" ca="1" si="781"/>
        <v>0</v>
      </c>
      <c r="CJ418" s="125">
        <f t="shared" ca="1" si="782"/>
        <v>0</v>
      </c>
      <c r="CK418" s="125">
        <f t="shared" ca="1" si="783"/>
        <v>0</v>
      </c>
      <c r="CL418" s="125">
        <f t="shared" ca="1" si="678"/>
        <v>0</v>
      </c>
      <c r="CM418" s="125">
        <f t="shared" ca="1" si="679"/>
        <v>0</v>
      </c>
      <c r="CN418" s="125">
        <f t="shared" ca="1" si="680"/>
        <v>0</v>
      </c>
      <c r="CO418" s="125">
        <f t="shared" ca="1" si="681"/>
        <v>0</v>
      </c>
      <c r="CP418" s="125">
        <f t="shared" ca="1" si="682"/>
        <v>0</v>
      </c>
      <c r="CQ418" s="125">
        <f t="shared" ca="1" si="683"/>
        <v>0</v>
      </c>
      <c r="CR418" s="125">
        <f t="shared" ca="1" si="684"/>
        <v>0</v>
      </c>
      <c r="CS418" s="125">
        <f t="shared" ca="1" si="685"/>
        <v>0</v>
      </c>
      <c r="CT418" s="125">
        <f t="shared" ca="1" si="686"/>
        <v>0</v>
      </c>
      <c r="CU418" s="125">
        <f t="shared" ca="1" si="687"/>
        <v>0</v>
      </c>
      <c r="CV418" s="125">
        <f t="shared" ca="1" si="688"/>
        <v>0</v>
      </c>
      <c r="CW418" s="125">
        <f t="shared" ca="1" si="689"/>
        <v>0</v>
      </c>
      <c r="CX418" s="125">
        <f t="shared" ca="1" si="690"/>
        <v>0</v>
      </c>
      <c r="CY418" s="125">
        <f t="shared" ca="1" si="691"/>
        <v>0</v>
      </c>
      <c r="CZ418" s="125">
        <f t="shared" ca="1" si="692"/>
        <v>0</v>
      </c>
      <c r="DA418" s="341">
        <f t="shared" ca="1" si="693"/>
        <v>0</v>
      </c>
      <c r="DB418" s="606">
        <f t="shared" ca="1" si="694"/>
        <v>0</v>
      </c>
      <c r="DC418" s="606"/>
      <c r="DD418" s="606">
        <f t="shared" ca="1" si="695"/>
        <v>0</v>
      </c>
      <c r="DE418" s="125">
        <f t="shared" ca="1" si="696"/>
        <v>0</v>
      </c>
      <c r="DF418" s="125">
        <f t="shared" ca="1" si="697"/>
        <v>0</v>
      </c>
      <c r="DG418" s="125">
        <f t="shared" ca="1" si="698"/>
        <v>0</v>
      </c>
      <c r="DH418" s="125">
        <f t="shared" ca="1" si="699"/>
        <v>0</v>
      </c>
      <c r="DI418" s="125">
        <f t="shared" ca="1" si="700"/>
        <v>0</v>
      </c>
      <c r="DJ418" s="125">
        <f t="shared" ca="1" si="701"/>
        <v>0</v>
      </c>
      <c r="DK418" s="125">
        <f t="shared" ca="1" si="702"/>
        <v>0</v>
      </c>
      <c r="DL418" s="125">
        <f t="shared" ca="1" si="703"/>
        <v>0</v>
      </c>
      <c r="DM418" s="125">
        <f t="shared" ca="1" si="704"/>
        <v>0</v>
      </c>
      <c r="DN418" s="340" t="str">
        <f t="shared" ca="1" si="784"/>
        <v xml:space="preserve">    </v>
      </c>
      <c r="DO418" s="340">
        <f t="shared" ca="1" si="785"/>
        <v>0</v>
      </c>
      <c r="DP418" s="340">
        <f t="shared" ca="1" si="786"/>
        <v>0</v>
      </c>
      <c r="DQ418" s="340">
        <f t="shared" ca="1" si="787"/>
        <v>0</v>
      </c>
      <c r="DR418" s="340">
        <f t="shared" ca="1" si="788"/>
        <v>0</v>
      </c>
      <c r="DS418" s="340">
        <f t="shared" ca="1" si="789"/>
        <v>0</v>
      </c>
    </row>
    <row r="419" spans="1:123">
      <c r="A419">
        <f t="shared" ca="1" si="707"/>
        <v>411</v>
      </c>
      <c r="B419">
        <f t="shared" ca="1" si="708"/>
        <v>0</v>
      </c>
      <c r="C419">
        <f t="shared" ca="1" si="709"/>
        <v>0</v>
      </c>
      <c r="D419">
        <f t="shared" ca="1" si="710"/>
        <v>0</v>
      </c>
      <c r="E419">
        <f t="shared" ca="1" si="711"/>
        <v>0</v>
      </c>
      <c r="F419">
        <f t="shared" ca="1" si="712"/>
        <v>0</v>
      </c>
      <c r="G419" s="123">
        <f t="shared" ca="1" si="705"/>
        <v>0</v>
      </c>
      <c r="H419" s="123">
        <f t="shared" ca="1" si="790"/>
        <v>0</v>
      </c>
      <c r="I419" s="123">
        <f t="shared" ca="1" si="790"/>
        <v>0</v>
      </c>
      <c r="J419" s="123">
        <f t="shared" ca="1" si="790"/>
        <v>0</v>
      </c>
      <c r="K419" s="123">
        <f t="shared" ca="1" si="790"/>
        <v>0</v>
      </c>
      <c r="L419" s="123">
        <f t="shared" ca="1" si="790"/>
        <v>0</v>
      </c>
      <c r="M419" s="123">
        <f t="shared" ca="1" si="790"/>
        <v>0</v>
      </c>
      <c r="N419" s="123">
        <f t="shared" ca="1" si="790"/>
        <v>0</v>
      </c>
      <c r="O419" s="123">
        <f t="shared" ca="1" si="713"/>
        <v>0</v>
      </c>
      <c r="P419" s="123">
        <f t="shared" ca="1" si="714"/>
        <v>0</v>
      </c>
      <c r="Q419" s="123">
        <f t="shared" ca="1" si="715"/>
        <v>0</v>
      </c>
      <c r="R419" s="123">
        <f t="shared" ca="1" si="715"/>
        <v>0</v>
      </c>
      <c r="S419" s="123">
        <f t="shared" ca="1" si="716"/>
        <v>0</v>
      </c>
      <c r="T419" s="123">
        <f t="shared" ca="1" si="717"/>
        <v>0</v>
      </c>
      <c r="U419" s="123">
        <f t="shared" ca="1" si="718"/>
        <v>0</v>
      </c>
      <c r="V419" s="123">
        <f t="shared" ca="1" si="719"/>
        <v>0</v>
      </c>
      <c r="W419" s="123">
        <f t="shared" ca="1" si="720"/>
        <v>0</v>
      </c>
      <c r="X419" s="123">
        <f t="shared" ca="1" si="721"/>
        <v>0</v>
      </c>
      <c r="Y419" s="123">
        <f t="shared" ca="1" si="722"/>
        <v>0</v>
      </c>
      <c r="Z419" s="123">
        <f t="shared" ca="1" si="723"/>
        <v>0</v>
      </c>
      <c r="AA419" s="123">
        <f t="shared" ca="1" si="724"/>
        <v>0</v>
      </c>
      <c r="AB419" s="123">
        <f t="shared" ca="1" si="725"/>
        <v>0</v>
      </c>
      <c r="AC419" s="123">
        <f t="shared" ca="1" si="726"/>
        <v>0</v>
      </c>
      <c r="AD419" s="123">
        <f t="shared" ca="1" si="727"/>
        <v>0</v>
      </c>
      <c r="AE419" s="123">
        <f t="shared" ca="1" si="728"/>
        <v>0</v>
      </c>
      <c r="AF419" s="123">
        <f t="shared" ca="1" si="729"/>
        <v>0</v>
      </c>
      <c r="AG419" s="123">
        <f t="shared" ca="1" si="730"/>
        <v>0</v>
      </c>
      <c r="AH419" s="123">
        <f t="shared" ca="1" si="731"/>
        <v>0</v>
      </c>
      <c r="AI419" s="123">
        <f t="shared" ca="1" si="732"/>
        <v>0</v>
      </c>
      <c r="AJ419" s="123">
        <f t="shared" ca="1" si="733"/>
        <v>0</v>
      </c>
      <c r="AK419" s="123">
        <f t="shared" ca="1" si="734"/>
        <v>0</v>
      </c>
      <c r="AL419" s="123">
        <f t="shared" ca="1" si="735"/>
        <v>0</v>
      </c>
      <c r="AM419" s="123">
        <f t="shared" ca="1" si="736"/>
        <v>0</v>
      </c>
      <c r="AN419" s="123">
        <f t="shared" ca="1" si="737"/>
        <v>0</v>
      </c>
      <c r="AO419" s="123">
        <f t="shared" ca="1" si="738"/>
        <v>0</v>
      </c>
      <c r="AP419" s="123">
        <f t="shared" ca="1" si="739"/>
        <v>0</v>
      </c>
      <c r="AQ419" s="123">
        <f t="shared" ca="1" si="740"/>
        <v>0</v>
      </c>
      <c r="AR419" s="123">
        <f t="shared" ca="1" si="741"/>
        <v>0</v>
      </c>
      <c r="AS419" s="123">
        <f t="shared" ca="1" si="742"/>
        <v>0</v>
      </c>
      <c r="AT419" s="123">
        <f t="shared" ca="1" si="743"/>
        <v>0</v>
      </c>
      <c r="AU419" s="123">
        <f t="shared" ca="1" si="744"/>
        <v>0</v>
      </c>
      <c r="AV419" s="123">
        <f t="shared" ca="1" si="745"/>
        <v>0</v>
      </c>
      <c r="AW419" s="123">
        <f t="shared" ca="1" si="746"/>
        <v>0</v>
      </c>
      <c r="AX419" s="123">
        <f t="shared" ca="1" si="747"/>
        <v>0</v>
      </c>
      <c r="AY419" s="123">
        <f t="shared" ca="1" si="748"/>
        <v>0</v>
      </c>
      <c r="AZ419" s="123">
        <f t="shared" ca="1" si="749"/>
        <v>0</v>
      </c>
      <c r="BA419" s="123">
        <f t="shared" ca="1" si="750"/>
        <v>0</v>
      </c>
      <c r="BB419" s="123">
        <f t="shared" ca="1" si="751"/>
        <v>0</v>
      </c>
      <c r="BC419" s="123">
        <f t="shared" ca="1" si="752"/>
        <v>0</v>
      </c>
      <c r="BD419" s="123">
        <f t="shared" ca="1" si="753"/>
        <v>0</v>
      </c>
      <c r="BE419" s="123">
        <f t="shared" ca="1" si="754"/>
        <v>0</v>
      </c>
      <c r="BF419" s="123">
        <f t="shared" ca="1" si="755"/>
        <v>0</v>
      </c>
      <c r="BG419" s="123">
        <f t="shared" ca="1" si="756"/>
        <v>0</v>
      </c>
      <c r="BH419" s="123">
        <f t="shared" ca="1" si="757"/>
        <v>0</v>
      </c>
      <c r="BI419" s="123">
        <f t="shared" ca="1" si="758"/>
        <v>0</v>
      </c>
      <c r="BJ419" s="123">
        <f t="shared" ca="1" si="759"/>
        <v>0</v>
      </c>
      <c r="BK419" s="123">
        <f t="shared" ca="1" si="760"/>
        <v>0</v>
      </c>
      <c r="BL419" s="123">
        <f t="shared" ca="1" si="761"/>
        <v>0</v>
      </c>
      <c r="BM419" s="123">
        <f t="shared" ca="1" si="762"/>
        <v>0</v>
      </c>
      <c r="BN419" s="123">
        <f t="shared" ca="1" si="763"/>
        <v>0</v>
      </c>
      <c r="BO419" s="123">
        <f t="shared" ca="1" si="764"/>
        <v>0</v>
      </c>
      <c r="BP419" s="340">
        <f t="shared" ca="1" si="765"/>
        <v>0</v>
      </c>
      <c r="BQ419" s="123">
        <f t="shared" ca="1" si="766"/>
        <v>0</v>
      </c>
      <c r="BR419" s="123">
        <f t="shared" ca="1" si="767"/>
        <v>0</v>
      </c>
      <c r="BS419" s="123">
        <f t="shared" ca="1" si="768"/>
        <v>0</v>
      </c>
      <c r="BT419" s="123">
        <f t="shared" ca="1" si="769"/>
        <v>0</v>
      </c>
      <c r="BU419" s="123">
        <f t="shared" ca="1" si="770"/>
        <v>0</v>
      </c>
      <c r="BV419" s="123"/>
      <c r="BW419" s="123">
        <f t="shared" ca="1" si="771"/>
        <v>0</v>
      </c>
      <c r="BX419" s="123"/>
      <c r="BY419" s="123">
        <f t="shared" ca="1" si="772"/>
        <v>0</v>
      </c>
      <c r="BZ419" s="123"/>
      <c r="CA419" s="123">
        <f t="shared" ca="1" si="773"/>
        <v>0</v>
      </c>
      <c r="CB419" s="528">
        <f t="shared" ca="1" si="774"/>
        <v>0</v>
      </c>
      <c r="CC419" s="123">
        <f t="shared" ca="1" si="775"/>
        <v>0</v>
      </c>
      <c r="CD419" s="125">
        <f t="shared" ca="1" si="776"/>
        <v>0</v>
      </c>
      <c r="CE419" s="125">
        <f t="shared" ca="1" si="777"/>
        <v>0</v>
      </c>
      <c r="CF419" s="125">
        <f t="shared" ca="1" si="778"/>
        <v>0</v>
      </c>
      <c r="CG419" s="125">
        <f t="shared" ca="1" si="779"/>
        <v>0</v>
      </c>
      <c r="CH419" s="125">
        <f t="shared" ca="1" si="780"/>
        <v>0</v>
      </c>
      <c r="CI419" s="125">
        <f t="shared" ca="1" si="781"/>
        <v>0</v>
      </c>
      <c r="CJ419" s="125">
        <f t="shared" ca="1" si="782"/>
        <v>0</v>
      </c>
      <c r="CK419" s="125">
        <f t="shared" ca="1" si="783"/>
        <v>0</v>
      </c>
      <c r="CL419" s="125">
        <f t="shared" ca="1" si="678"/>
        <v>0</v>
      </c>
      <c r="CM419" s="125">
        <f t="shared" ca="1" si="679"/>
        <v>0</v>
      </c>
      <c r="CN419" s="125">
        <f t="shared" ca="1" si="680"/>
        <v>0</v>
      </c>
      <c r="CO419" s="125">
        <f t="shared" ca="1" si="681"/>
        <v>0</v>
      </c>
      <c r="CP419" s="125">
        <f t="shared" ca="1" si="682"/>
        <v>0</v>
      </c>
      <c r="CQ419" s="125">
        <f t="shared" ca="1" si="683"/>
        <v>0</v>
      </c>
      <c r="CR419" s="125">
        <f t="shared" ca="1" si="684"/>
        <v>0</v>
      </c>
      <c r="CS419" s="125">
        <f t="shared" ca="1" si="685"/>
        <v>0</v>
      </c>
      <c r="CT419" s="125">
        <f t="shared" ca="1" si="686"/>
        <v>0</v>
      </c>
      <c r="CU419" s="125">
        <f t="shared" ca="1" si="687"/>
        <v>0</v>
      </c>
      <c r="CV419" s="125">
        <f t="shared" ca="1" si="688"/>
        <v>0</v>
      </c>
      <c r="CW419" s="125">
        <f t="shared" ca="1" si="689"/>
        <v>0</v>
      </c>
      <c r="CX419" s="125">
        <f t="shared" ca="1" si="690"/>
        <v>0</v>
      </c>
      <c r="CY419" s="125">
        <f t="shared" ca="1" si="691"/>
        <v>0</v>
      </c>
      <c r="CZ419" s="125">
        <f t="shared" ca="1" si="692"/>
        <v>0</v>
      </c>
      <c r="DA419" s="341">
        <f t="shared" ca="1" si="693"/>
        <v>0</v>
      </c>
      <c r="DB419" s="606">
        <f t="shared" ca="1" si="694"/>
        <v>0</v>
      </c>
      <c r="DC419" s="606"/>
      <c r="DD419" s="606">
        <f t="shared" ca="1" si="695"/>
        <v>0</v>
      </c>
      <c r="DE419" s="125">
        <f t="shared" ca="1" si="696"/>
        <v>0</v>
      </c>
      <c r="DF419" s="125">
        <f t="shared" ca="1" si="697"/>
        <v>0</v>
      </c>
      <c r="DG419" s="125">
        <f t="shared" ca="1" si="698"/>
        <v>0</v>
      </c>
      <c r="DH419" s="125">
        <f t="shared" ca="1" si="699"/>
        <v>0</v>
      </c>
      <c r="DI419" s="125">
        <f t="shared" ca="1" si="700"/>
        <v>0</v>
      </c>
      <c r="DJ419" s="125">
        <f t="shared" ca="1" si="701"/>
        <v>0</v>
      </c>
      <c r="DK419" s="125">
        <f t="shared" ca="1" si="702"/>
        <v>0</v>
      </c>
      <c r="DL419" s="125">
        <f t="shared" ca="1" si="703"/>
        <v>0</v>
      </c>
      <c r="DM419" s="125">
        <f t="shared" ca="1" si="704"/>
        <v>0</v>
      </c>
      <c r="DN419" s="340" t="str">
        <f t="shared" ca="1" si="784"/>
        <v xml:space="preserve">    </v>
      </c>
      <c r="DO419" s="340">
        <f t="shared" ca="1" si="785"/>
        <v>0</v>
      </c>
      <c r="DP419" s="340">
        <f t="shared" ca="1" si="786"/>
        <v>0</v>
      </c>
      <c r="DQ419" s="340">
        <f t="shared" ca="1" si="787"/>
        <v>0</v>
      </c>
      <c r="DR419" s="340">
        <f t="shared" ca="1" si="788"/>
        <v>0</v>
      </c>
      <c r="DS419" s="340">
        <f t="shared" ca="1" si="789"/>
        <v>0</v>
      </c>
    </row>
    <row r="420" spans="1:123">
      <c r="A420">
        <f t="shared" ca="1" si="707"/>
        <v>412</v>
      </c>
      <c r="B420">
        <f t="shared" ca="1" si="708"/>
        <v>0</v>
      </c>
      <c r="C420">
        <f t="shared" ca="1" si="709"/>
        <v>0</v>
      </c>
      <c r="D420">
        <f t="shared" ca="1" si="710"/>
        <v>0</v>
      </c>
      <c r="E420">
        <f t="shared" ca="1" si="711"/>
        <v>0</v>
      </c>
      <c r="F420">
        <f t="shared" ca="1" si="712"/>
        <v>0</v>
      </c>
      <c r="G420" s="123">
        <f t="shared" ca="1" si="705"/>
        <v>0</v>
      </c>
      <c r="H420" s="123">
        <f t="shared" ca="1" si="790"/>
        <v>0</v>
      </c>
      <c r="I420" s="123">
        <f t="shared" ca="1" si="790"/>
        <v>0</v>
      </c>
      <c r="J420" s="123">
        <f t="shared" ca="1" si="790"/>
        <v>0</v>
      </c>
      <c r="K420" s="123">
        <f t="shared" ca="1" si="790"/>
        <v>0</v>
      </c>
      <c r="L420" s="123">
        <f t="shared" ca="1" si="790"/>
        <v>0</v>
      </c>
      <c r="M420" s="123">
        <f t="shared" ca="1" si="790"/>
        <v>0</v>
      </c>
      <c r="N420" s="123">
        <f t="shared" ca="1" si="790"/>
        <v>0</v>
      </c>
      <c r="O420" s="123">
        <f t="shared" ca="1" si="713"/>
        <v>0</v>
      </c>
      <c r="P420" s="123">
        <f t="shared" ca="1" si="714"/>
        <v>0</v>
      </c>
      <c r="Q420" s="123">
        <f t="shared" ca="1" si="715"/>
        <v>0</v>
      </c>
      <c r="R420" s="123">
        <f t="shared" ca="1" si="715"/>
        <v>0</v>
      </c>
      <c r="S420" s="123">
        <f t="shared" ca="1" si="716"/>
        <v>0</v>
      </c>
      <c r="T420" s="123">
        <f t="shared" ca="1" si="717"/>
        <v>0</v>
      </c>
      <c r="U420" s="123">
        <f t="shared" ca="1" si="718"/>
        <v>0</v>
      </c>
      <c r="V420" s="123">
        <f t="shared" ca="1" si="719"/>
        <v>0</v>
      </c>
      <c r="W420" s="123">
        <f t="shared" ca="1" si="720"/>
        <v>0</v>
      </c>
      <c r="X420" s="123">
        <f t="shared" ca="1" si="721"/>
        <v>0</v>
      </c>
      <c r="Y420" s="123">
        <f t="shared" ca="1" si="722"/>
        <v>0</v>
      </c>
      <c r="Z420" s="123">
        <f t="shared" ca="1" si="723"/>
        <v>0</v>
      </c>
      <c r="AA420" s="123">
        <f t="shared" ca="1" si="724"/>
        <v>0</v>
      </c>
      <c r="AB420" s="123">
        <f t="shared" ca="1" si="725"/>
        <v>0</v>
      </c>
      <c r="AC420" s="123">
        <f t="shared" ca="1" si="726"/>
        <v>0</v>
      </c>
      <c r="AD420" s="123">
        <f t="shared" ca="1" si="727"/>
        <v>0</v>
      </c>
      <c r="AE420" s="123">
        <f t="shared" ca="1" si="728"/>
        <v>0</v>
      </c>
      <c r="AF420" s="123">
        <f t="shared" ca="1" si="729"/>
        <v>0</v>
      </c>
      <c r="AG420" s="123">
        <f t="shared" ca="1" si="730"/>
        <v>0</v>
      </c>
      <c r="AH420" s="123">
        <f t="shared" ca="1" si="731"/>
        <v>0</v>
      </c>
      <c r="AI420" s="123">
        <f t="shared" ca="1" si="732"/>
        <v>0</v>
      </c>
      <c r="AJ420" s="123">
        <f t="shared" ca="1" si="733"/>
        <v>0</v>
      </c>
      <c r="AK420" s="123">
        <f t="shared" ca="1" si="734"/>
        <v>0</v>
      </c>
      <c r="AL420" s="123">
        <f t="shared" ca="1" si="735"/>
        <v>0</v>
      </c>
      <c r="AM420" s="123">
        <f t="shared" ca="1" si="736"/>
        <v>0</v>
      </c>
      <c r="AN420" s="123">
        <f t="shared" ca="1" si="737"/>
        <v>0</v>
      </c>
      <c r="AO420" s="123">
        <f t="shared" ca="1" si="738"/>
        <v>0</v>
      </c>
      <c r="AP420" s="123">
        <f t="shared" ca="1" si="739"/>
        <v>0</v>
      </c>
      <c r="AQ420" s="123">
        <f t="shared" ca="1" si="740"/>
        <v>0</v>
      </c>
      <c r="AR420" s="123">
        <f t="shared" ca="1" si="741"/>
        <v>0</v>
      </c>
      <c r="AS420" s="123">
        <f t="shared" ca="1" si="742"/>
        <v>0</v>
      </c>
      <c r="AT420" s="123">
        <f t="shared" ca="1" si="743"/>
        <v>0</v>
      </c>
      <c r="AU420" s="123">
        <f t="shared" ca="1" si="744"/>
        <v>0</v>
      </c>
      <c r="AV420" s="123">
        <f t="shared" ca="1" si="745"/>
        <v>0</v>
      </c>
      <c r="AW420" s="123">
        <f t="shared" ca="1" si="746"/>
        <v>0</v>
      </c>
      <c r="AX420" s="123">
        <f t="shared" ca="1" si="747"/>
        <v>0</v>
      </c>
      <c r="AY420" s="123">
        <f t="shared" ca="1" si="748"/>
        <v>0</v>
      </c>
      <c r="AZ420" s="123">
        <f t="shared" ca="1" si="749"/>
        <v>0</v>
      </c>
      <c r="BA420" s="123">
        <f t="shared" ca="1" si="750"/>
        <v>0</v>
      </c>
      <c r="BB420" s="123">
        <f t="shared" ca="1" si="751"/>
        <v>0</v>
      </c>
      <c r="BC420" s="123">
        <f t="shared" ca="1" si="752"/>
        <v>0</v>
      </c>
      <c r="BD420" s="123">
        <f t="shared" ca="1" si="753"/>
        <v>0</v>
      </c>
      <c r="BE420" s="123">
        <f t="shared" ca="1" si="754"/>
        <v>0</v>
      </c>
      <c r="BF420" s="123">
        <f t="shared" ca="1" si="755"/>
        <v>0</v>
      </c>
      <c r="BG420" s="123">
        <f t="shared" ca="1" si="756"/>
        <v>0</v>
      </c>
      <c r="BH420" s="123">
        <f t="shared" ca="1" si="757"/>
        <v>0</v>
      </c>
      <c r="BI420" s="123">
        <f t="shared" ca="1" si="758"/>
        <v>0</v>
      </c>
      <c r="BJ420" s="123">
        <f t="shared" ca="1" si="759"/>
        <v>0</v>
      </c>
      <c r="BK420" s="123">
        <f t="shared" ca="1" si="760"/>
        <v>0</v>
      </c>
      <c r="BL420" s="123">
        <f t="shared" ca="1" si="761"/>
        <v>0</v>
      </c>
      <c r="BM420" s="123">
        <f t="shared" ca="1" si="762"/>
        <v>0</v>
      </c>
      <c r="BN420" s="123">
        <f t="shared" ca="1" si="763"/>
        <v>0</v>
      </c>
      <c r="BO420" s="123">
        <f t="shared" ca="1" si="764"/>
        <v>0</v>
      </c>
      <c r="BP420" s="340">
        <f t="shared" ca="1" si="765"/>
        <v>0</v>
      </c>
      <c r="BQ420" s="123">
        <f t="shared" ca="1" si="766"/>
        <v>0</v>
      </c>
      <c r="BR420" s="123">
        <f t="shared" ca="1" si="767"/>
        <v>0</v>
      </c>
      <c r="BS420" s="123">
        <f t="shared" ca="1" si="768"/>
        <v>0</v>
      </c>
      <c r="BT420" s="123">
        <f t="shared" ca="1" si="769"/>
        <v>0</v>
      </c>
      <c r="BU420" s="123">
        <f t="shared" ca="1" si="770"/>
        <v>0</v>
      </c>
      <c r="BV420" s="123"/>
      <c r="BW420" s="123">
        <f t="shared" ca="1" si="771"/>
        <v>0</v>
      </c>
      <c r="BX420" s="123"/>
      <c r="BY420" s="123">
        <f t="shared" ca="1" si="772"/>
        <v>0</v>
      </c>
      <c r="BZ420" s="123"/>
      <c r="CA420" s="123">
        <f t="shared" ca="1" si="773"/>
        <v>0</v>
      </c>
      <c r="CB420" s="528">
        <f t="shared" ca="1" si="774"/>
        <v>0</v>
      </c>
      <c r="CC420" s="123">
        <f t="shared" ca="1" si="775"/>
        <v>0</v>
      </c>
      <c r="CD420" s="125">
        <f t="shared" ca="1" si="776"/>
        <v>0</v>
      </c>
      <c r="CE420" s="125">
        <f t="shared" ca="1" si="777"/>
        <v>0</v>
      </c>
      <c r="CF420" s="125">
        <f t="shared" ca="1" si="778"/>
        <v>0</v>
      </c>
      <c r="CG420" s="125">
        <f t="shared" ca="1" si="779"/>
        <v>0</v>
      </c>
      <c r="CH420" s="125">
        <f t="shared" ca="1" si="780"/>
        <v>0</v>
      </c>
      <c r="CI420" s="125">
        <f t="shared" ca="1" si="781"/>
        <v>0</v>
      </c>
      <c r="CJ420" s="125">
        <f t="shared" ca="1" si="782"/>
        <v>0</v>
      </c>
      <c r="CK420" s="125">
        <f t="shared" ca="1" si="783"/>
        <v>0</v>
      </c>
      <c r="CL420" s="125">
        <f t="shared" ca="1" si="678"/>
        <v>0</v>
      </c>
      <c r="CM420" s="125">
        <f t="shared" ca="1" si="679"/>
        <v>0</v>
      </c>
      <c r="CN420" s="125">
        <f t="shared" ca="1" si="680"/>
        <v>0</v>
      </c>
      <c r="CO420" s="125">
        <f t="shared" ca="1" si="681"/>
        <v>0</v>
      </c>
      <c r="CP420" s="125">
        <f t="shared" ca="1" si="682"/>
        <v>0</v>
      </c>
      <c r="CQ420" s="125">
        <f t="shared" ca="1" si="683"/>
        <v>0</v>
      </c>
      <c r="CR420" s="125">
        <f t="shared" ca="1" si="684"/>
        <v>0</v>
      </c>
      <c r="CS420" s="125">
        <f t="shared" ca="1" si="685"/>
        <v>0</v>
      </c>
      <c r="CT420" s="125">
        <f t="shared" ca="1" si="686"/>
        <v>0</v>
      </c>
      <c r="CU420" s="125">
        <f t="shared" ca="1" si="687"/>
        <v>0</v>
      </c>
      <c r="CV420" s="125">
        <f t="shared" ca="1" si="688"/>
        <v>0</v>
      </c>
      <c r="CW420" s="125">
        <f t="shared" ca="1" si="689"/>
        <v>0</v>
      </c>
      <c r="CX420" s="125">
        <f t="shared" ca="1" si="690"/>
        <v>0</v>
      </c>
      <c r="CY420" s="125">
        <f t="shared" ca="1" si="691"/>
        <v>0</v>
      </c>
      <c r="CZ420" s="125">
        <f t="shared" ca="1" si="692"/>
        <v>0</v>
      </c>
      <c r="DA420" s="341">
        <f t="shared" ca="1" si="693"/>
        <v>0</v>
      </c>
      <c r="DB420" s="606">
        <f t="shared" ca="1" si="694"/>
        <v>0</v>
      </c>
      <c r="DC420" s="606"/>
      <c r="DD420" s="606">
        <f t="shared" ca="1" si="695"/>
        <v>0</v>
      </c>
      <c r="DE420" s="125">
        <f t="shared" ca="1" si="696"/>
        <v>0</v>
      </c>
      <c r="DF420" s="125">
        <f t="shared" ca="1" si="697"/>
        <v>0</v>
      </c>
      <c r="DG420" s="125">
        <f t="shared" ca="1" si="698"/>
        <v>0</v>
      </c>
      <c r="DH420" s="125">
        <f t="shared" ca="1" si="699"/>
        <v>0</v>
      </c>
      <c r="DI420" s="125">
        <f t="shared" ca="1" si="700"/>
        <v>0</v>
      </c>
      <c r="DJ420" s="125">
        <f t="shared" ca="1" si="701"/>
        <v>0</v>
      </c>
      <c r="DK420" s="125">
        <f t="shared" ca="1" si="702"/>
        <v>0</v>
      </c>
      <c r="DL420" s="125">
        <f t="shared" ca="1" si="703"/>
        <v>0</v>
      </c>
      <c r="DM420" s="125">
        <f t="shared" ca="1" si="704"/>
        <v>0</v>
      </c>
      <c r="DN420" s="340" t="str">
        <f t="shared" ca="1" si="784"/>
        <v xml:space="preserve">    </v>
      </c>
      <c r="DO420" s="340">
        <f t="shared" ca="1" si="785"/>
        <v>0</v>
      </c>
      <c r="DP420" s="340">
        <f t="shared" ca="1" si="786"/>
        <v>0</v>
      </c>
      <c r="DQ420" s="340">
        <f t="shared" ca="1" si="787"/>
        <v>0</v>
      </c>
      <c r="DR420" s="340">
        <f t="shared" ca="1" si="788"/>
        <v>0</v>
      </c>
      <c r="DS420" s="340">
        <f t="shared" ca="1" si="789"/>
        <v>0</v>
      </c>
    </row>
    <row r="421" spans="1:123">
      <c r="A421" t="str">
        <f t="shared" ca="1" si="707"/>
        <v>По сторінці:</v>
      </c>
      <c r="B421">
        <f t="shared" ca="1" si="708"/>
        <v>0</v>
      </c>
      <c r="C421">
        <f t="shared" ca="1" si="709"/>
        <v>0</v>
      </c>
      <c r="D421">
        <f t="shared" ca="1" si="710"/>
        <v>0</v>
      </c>
      <c r="E421">
        <f t="shared" ca="1" si="711"/>
        <v>0</v>
      </c>
      <c r="F421">
        <f t="shared" ca="1" si="712"/>
        <v>0</v>
      </c>
      <c r="G421" s="123">
        <f t="shared" ca="1" si="705"/>
        <v>0</v>
      </c>
      <c r="H421" s="123">
        <f t="shared" ca="1" si="790"/>
        <v>0</v>
      </c>
      <c r="I421" s="123">
        <f t="shared" ca="1" si="790"/>
        <v>0</v>
      </c>
      <c r="J421" s="123">
        <f t="shared" ca="1" si="790"/>
        <v>0</v>
      </c>
      <c r="K421" s="123">
        <f t="shared" ca="1" si="790"/>
        <v>0</v>
      </c>
      <c r="L421" s="123">
        <f t="shared" ca="1" si="790"/>
        <v>0</v>
      </c>
      <c r="M421" s="123">
        <f t="shared" ca="1" si="790"/>
        <v>0</v>
      </c>
      <c r="N421" s="123">
        <f t="shared" ca="1" si="790"/>
        <v>0</v>
      </c>
      <c r="O421" s="123">
        <f t="shared" ca="1" si="713"/>
        <v>0</v>
      </c>
      <c r="P421" s="123">
        <f t="shared" ca="1" si="714"/>
        <v>0</v>
      </c>
      <c r="Q421" s="123">
        <f t="shared" ref="Q421:R452" ca="1" si="791">INDIRECT("Відомість!r"&amp;ROW())</f>
        <v>0</v>
      </c>
      <c r="R421" s="123">
        <f t="shared" ca="1" si="791"/>
        <v>0</v>
      </c>
      <c r="S421" s="123">
        <f t="shared" ca="1" si="716"/>
        <v>0</v>
      </c>
      <c r="T421" s="123">
        <f t="shared" ca="1" si="717"/>
        <v>0</v>
      </c>
      <c r="U421" s="123">
        <f t="shared" ca="1" si="718"/>
        <v>0</v>
      </c>
      <c r="V421" s="123">
        <f t="shared" ca="1" si="719"/>
        <v>0</v>
      </c>
      <c r="W421" s="123">
        <f t="shared" ca="1" si="720"/>
        <v>0</v>
      </c>
      <c r="X421" s="123">
        <f t="shared" ca="1" si="721"/>
        <v>0</v>
      </c>
      <c r="Y421" s="123">
        <f t="shared" ca="1" si="722"/>
        <v>0</v>
      </c>
      <c r="Z421" s="123">
        <f t="shared" ca="1" si="723"/>
        <v>0</v>
      </c>
      <c r="AA421" s="123">
        <f t="shared" ca="1" si="724"/>
        <v>0</v>
      </c>
      <c r="AB421" s="123">
        <f t="shared" ca="1" si="725"/>
        <v>0</v>
      </c>
      <c r="AC421" s="123">
        <f t="shared" ca="1" si="726"/>
        <v>0</v>
      </c>
      <c r="AD421" s="123">
        <f t="shared" ca="1" si="727"/>
        <v>0</v>
      </c>
      <c r="AE421" s="123">
        <f t="shared" ca="1" si="728"/>
        <v>0</v>
      </c>
      <c r="AF421" s="123">
        <f t="shared" ca="1" si="729"/>
        <v>0</v>
      </c>
      <c r="AG421" s="123">
        <f t="shared" ca="1" si="730"/>
        <v>0</v>
      </c>
      <c r="AH421" s="123">
        <f t="shared" ca="1" si="731"/>
        <v>0</v>
      </c>
      <c r="AI421" s="123">
        <f t="shared" ca="1" si="732"/>
        <v>0</v>
      </c>
      <c r="AJ421" s="123">
        <f t="shared" ca="1" si="733"/>
        <v>0</v>
      </c>
      <c r="AK421" s="123">
        <f t="shared" ca="1" si="734"/>
        <v>0</v>
      </c>
      <c r="AL421" s="123">
        <f t="shared" ca="1" si="735"/>
        <v>0</v>
      </c>
      <c r="AM421" s="123">
        <f t="shared" ca="1" si="736"/>
        <v>0</v>
      </c>
      <c r="AN421" s="123">
        <f t="shared" ca="1" si="737"/>
        <v>0</v>
      </c>
      <c r="AO421" s="123">
        <f t="shared" ca="1" si="738"/>
        <v>0</v>
      </c>
      <c r="AP421" s="123">
        <f t="shared" ca="1" si="739"/>
        <v>0</v>
      </c>
      <c r="AQ421" s="123">
        <f t="shared" ca="1" si="740"/>
        <v>0</v>
      </c>
      <c r="AR421" s="123">
        <f t="shared" ca="1" si="741"/>
        <v>0</v>
      </c>
      <c r="AS421" s="123">
        <f t="shared" ca="1" si="742"/>
        <v>0</v>
      </c>
      <c r="AT421" s="123">
        <f t="shared" ca="1" si="743"/>
        <v>0</v>
      </c>
      <c r="AU421" s="123">
        <f t="shared" ca="1" si="744"/>
        <v>0</v>
      </c>
      <c r="AV421" s="123">
        <f t="shared" ca="1" si="745"/>
        <v>0</v>
      </c>
      <c r="AW421" s="123">
        <f t="shared" ca="1" si="746"/>
        <v>0</v>
      </c>
      <c r="AX421" s="123">
        <f t="shared" ca="1" si="747"/>
        <v>0</v>
      </c>
      <c r="AY421" s="123">
        <f t="shared" ca="1" si="748"/>
        <v>0</v>
      </c>
      <c r="AZ421" s="123">
        <f t="shared" ca="1" si="749"/>
        <v>0</v>
      </c>
      <c r="BA421" s="123">
        <f t="shared" ca="1" si="750"/>
        <v>0</v>
      </c>
      <c r="BB421" s="123">
        <f t="shared" ca="1" si="751"/>
        <v>0</v>
      </c>
      <c r="BC421" s="123">
        <f t="shared" ca="1" si="752"/>
        <v>0</v>
      </c>
      <c r="BD421" s="123">
        <f t="shared" ca="1" si="753"/>
        <v>0</v>
      </c>
      <c r="BE421" s="123">
        <f t="shared" ca="1" si="754"/>
        <v>0</v>
      </c>
      <c r="BF421" s="123">
        <f t="shared" ca="1" si="755"/>
        <v>0</v>
      </c>
      <c r="BG421" s="123">
        <f t="shared" ca="1" si="756"/>
        <v>0</v>
      </c>
      <c r="BH421" s="123">
        <f t="shared" ca="1" si="757"/>
        <v>0</v>
      </c>
      <c r="BI421" s="123">
        <f t="shared" ca="1" si="758"/>
        <v>0</v>
      </c>
      <c r="BJ421" s="123">
        <f t="shared" ca="1" si="759"/>
        <v>0</v>
      </c>
      <c r="BK421" s="123">
        <f t="shared" ca="1" si="760"/>
        <v>0</v>
      </c>
      <c r="BL421" s="123">
        <f t="shared" ca="1" si="761"/>
        <v>0</v>
      </c>
      <c r="BM421" s="123">
        <f t="shared" ca="1" si="762"/>
        <v>0</v>
      </c>
      <c r="BN421" s="123">
        <f t="shared" ca="1" si="763"/>
        <v>0</v>
      </c>
      <c r="BO421" s="123">
        <f t="shared" ca="1" si="764"/>
        <v>0</v>
      </c>
      <c r="BP421" s="340">
        <f t="shared" ca="1" si="765"/>
        <v>0</v>
      </c>
      <c r="BQ421" s="123">
        <f t="shared" ca="1" si="766"/>
        <v>0</v>
      </c>
      <c r="BR421" s="123">
        <f t="shared" ca="1" si="767"/>
        <v>0</v>
      </c>
      <c r="BS421" s="123">
        <f t="shared" ca="1" si="768"/>
        <v>0</v>
      </c>
      <c r="BT421" s="123">
        <f t="shared" ca="1" si="769"/>
        <v>0</v>
      </c>
      <c r="BU421" s="123">
        <f t="shared" ca="1" si="770"/>
        <v>0</v>
      </c>
      <c r="BV421" s="123"/>
      <c r="BW421" s="123">
        <f t="shared" ca="1" si="771"/>
        <v>0</v>
      </c>
      <c r="BX421" s="123"/>
      <c r="BY421" s="123">
        <f t="shared" ca="1" si="772"/>
        <v>0</v>
      </c>
      <c r="BZ421" s="123"/>
      <c r="CA421" s="123">
        <f t="shared" ca="1" si="773"/>
        <v>0</v>
      </c>
      <c r="CB421" s="528">
        <f t="shared" ca="1" si="774"/>
        <v>0</v>
      </c>
      <c r="CC421" s="123">
        <f t="shared" ca="1" si="775"/>
        <v>0</v>
      </c>
      <c r="CD421" s="125">
        <f t="shared" ca="1" si="776"/>
        <v>0</v>
      </c>
      <c r="CE421" s="125">
        <f t="shared" ca="1" si="777"/>
        <v>0</v>
      </c>
      <c r="CF421" s="125">
        <f t="shared" ca="1" si="778"/>
        <v>0</v>
      </c>
      <c r="CG421" s="125">
        <f t="shared" ca="1" si="779"/>
        <v>0</v>
      </c>
      <c r="CH421" s="125">
        <f t="shared" ca="1" si="780"/>
        <v>0</v>
      </c>
      <c r="CI421" s="125">
        <f t="shared" ca="1" si="781"/>
        <v>0</v>
      </c>
      <c r="CJ421" s="125">
        <f t="shared" ca="1" si="782"/>
        <v>0</v>
      </c>
      <c r="CK421" s="125">
        <f t="shared" ca="1" si="783"/>
        <v>0</v>
      </c>
      <c r="CL421" s="125">
        <f t="shared" ca="1" si="678"/>
        <v>0</v>
      </c>
      <c r="CM421" s="125">
        <f t="shared" ca="1" si="679"/>
        <v>0</v>
      </c>
      <c r="CN421" s="125">
        <f t="shared" ca="1" si="680"/>
        <v>0</v>
      </c>
      <c r="CO421" s="125">
        <f t="shared" ca="1" si="681"/>
        <v>0</v>
      </c>
      <c r="CP421" s="125">
        <f t="shared" ca="1" si="682"/>
        <v>0</v>
      </c>
      <c r="CQ421" s="125">
        <f t="shared" ca="1" si="683"/>
        <v>0</v>
      </c>
      <c r="CR421" s="125">
        <f t="shared" ca="1" si="684"/>
        <v>0</v>
      </c>
      <c r="CS421" s="125">
        <f t="shared" ca="1" si="685"/>
        <v>0</v>
      </c>
      <c r="CT421" s="125">
        <f t="shared" ca="1" si="686"/>
        <v>0</v>
      </c>
      <c r="CU421" s="125">
        <f t="shared" ca="1" si="687"/>
        <v>0</v>
      </c>
      <c r="CV421" s="125">
        <f t="shared" ca="1" si="688"/>
        <v>0</v>
      </c>
      <c r="CW421" s="125">
        <f t="shared" ca="1" si="689"/>
        <v>0</v>
      </c>
      <c r="CX421" s="125">
        <f t="shared" ca="1" si="690"/>
        <v>0</v>
      </c>
      <c r="CY421" s="125">
        <f t="shared" ca="1" si="691"/>
        <v>0</v>
      </c>
      <c r="CZ421" s="125">
        <f t="shared" ca="1" si="692"/>
        <v>0</v>
      </c>
      <c r="DA421" s="341">
        <f t="shared" ca="1" si="693"/>
        <v>0</v>
      </c>
      <c r="DB421" s="606">
        <f t="shared" ca="1" si="694"/>
        <v>0</v>
      </c>
      <c r="DC421" s="606"/>
      <c r="DD421" s="606">
        <f t="shared" ca="1" si="695"/>
        <v>0</v>
      </c>
      <c r="DE421" s="125">
        <f t="shared" ca="1" si="696"/>
        <v>0</v>
      </c>
      <c r="DF421" s="125">
        <f t="shared" ca="1" si="697"/>
        <v>0</v>
      </c>
      <c r="DG421" s="125">
        <f t="shared" ca="1" si="698"/>
        <v>0</v>
      </c>
      <c r="DH421" s="125">
        <f t="shared" ca="1" si="699"/>
        <v>0</v>
      </c>
      <c r="DI421" s="125">
        <f t="shared" ca="1" si="700"/>
        <v>0</v>
      </c>
      <c r="DJ421" s="125">
        <f t="shared" ca="1" si="701"/>
        <v>0</v>
      </c>
      <c r="DK421" s="125">
        <f t="shared" ca="1" si="702"/>
        <v>0</v>
      </c>
      <c r="DL421" s="125">
        <f t="shared" ca="1" si="703"/>
        <v>0</v>
      </c>
      <c r="DM421" s="125">
        <f t="shared" ca="1" si="704"/>
        <v>0</v>
      </c>
      <c r="DN421" s="340">
        <f t="shared" ca="1" si="784"/>
        <v>0</v>
      </c>
      <c r="DO421" s="340">
        <f t="shared" ca="1" si="785"/>
        <v>0</v>
      </c>
      <c r="DP421" s="340">
        <f t="shared" ca="1" si="786"/>
        <v>0</v>
      </c>
      <c r="DQ421" s="340">
        <f t="shared" ca="1" si="787"/>
        <v>0</v>
      </c>
      <c r="DR421" s="340">
        <f t="shared" ca="1" si="788"/>
        <v>0</v>
      </c>
      <c r="DS421" s="340">
        <f t="shared" ca="1" si="789"/>
        <v>0</v>
      </c>
    </row>
    <row r="422" spans="1:123">
      <c r="A422" t="str">
        <f t="shared" ca="1" si="707"/>
        <v>Разом по відомості:</v>
      </c>
      <c r="B422">
        <f t="shared" ca="1" si="708"/>
        <v>0</v>
      </c>
      <c r="C422">
        <f t="shared" ca="1" si="709"/>
        <v>0</v>
      </c>
      <c r="D422">
        <f t="shared" ca="1" si="710"/>
        <v>0</v>
      </c>
      <c r="E422">
        <f t="shared" ca="1" si="711"/>
        <v>0</v>
      </c>
      <c r="F422">
        <f t="shared" ca="1" si="712"/>
        <v>0</v>
      </c>
      <c r="G422" s="123">
        <f t="shared" ca="1" si="705"/>
        <v>0</v>
      </c>
      <c r="H422" s="123">
        <f t="shared" ca="1" si="790"/>
        <v>0</v>
      </c>
      <c r="I422" s="123">
        <f t="shared" ca="1" si="790"/>
        <v>0</v>
      </c>
      <c r="J422" s="123">
        <f t="shared" ca="1" si="790"/>
        <v>0</v>
      </c>
      <c r="K422" s="123">
        <f t="shared" ca="1" si="790"/>
        <v>0</v>
      </c>
      <c r="L422" s="123">
        <f t="shared" ca="1" si="790"/>
        <v>0</v>
      </c>
      <c r="M422" s="123">
        <f t="shared" ca="1" si="790"/>
        <v>0</v>
      </c>
      <c r="N422" s="123">
        <f t="shared" ca="1" si="790"/>
        <v>0</v>
      </c>
      <c r="O422" s="123">
        <f t="shared" ca="1" si="713"/>
        <v>0</v>
      </c>
      <c r="P422" s="123">
        <f t="shared" ca="1" si="714"/>
        <v>0</v>
      </c>
      <c r="Q422" s="123">
        <f t="shared" ca="1" si="791"/>
        <v>0</v>
      </c>
      <c r="R422" s="123">
        <f t="shared" ca="1" si="791"/>
        <v>0</v>
      </c>
      <c r="S422" s="123">
        <f t="shared" ca="1" si="716"/>
        <v>0</v>
      </c>
      <c r="T422" s="123">
        <f t="shared" ca="1" si="717"/>
        <v>0</v>
      </c>
      <c r="U422" s="123">
        <f t="shared" ca="1" si="718"/>
        <v>0</v>
      </c>
      <c r="V422" s="123">
        <f t="shared" ca="1" si="719"/>
        <v>0</v>
      </c>
      <c r="W422" s="123">
        <f t="shared" ca="1" si="720"/>
        <v>0</v>
      </c>
      <c r="X422" s="123">
        <f t="shared" ca="1" si="721"/>
        <v>0</v>
      </c>
      <c r="Y422" s="123">
        <f t="shared" ca="1" si="722"/>
        <v>0</v>
      </c>
      <c r="Z422" s="123">
        <f t="shared" ca="1" si="723"/>
        <v>0</v>
      </c>
      <c r="AA422" s="123">
        <f t="shared" ca="1" si="724"/>
        <v>0</v>
      </c>
      <c r="AB422" s="123">
        <f t="shared" ca="1" si="725"/>
        <v>0</v>
      </c>
      <c r="AC422" s="123">
        <f t="shared" ca="1" si="726"/>
        <v>0</v>
      </c>
      <c r="AD422" s="123">
        <f t="shared" ca="1" si="727"/>
        <v>0</v>
      </c>
      <c r="AE422" s="123">
        <f t="shared" ca="1" si="728"/>
        <v>0</v>
      </c>
      <c r="AF422" s="123">
        <f t="shared" ca="1" si="729"/>
        <v>0</v>
      </c>
      <c r="AG422" s="123">
        <f t="shared" ca="1" si="730"/>
        <v>0</v>
      </c>
      <c r="AH422" s="123">
        <f t="shared" ca="1" si="731"/>
        <v>0</v>
      </c>
      <c r="AI422" s="123">
        <f t="shared" ca="1" si="732"/>
        <v>0</v>
      </c>
      <c r="AJ422" s="123">
        <f t="shared" ca="1" si="733"/>
        <v>0</v>
      </c>
      <c r="AK422" s="123">
        <f t="shared" ca="1" si="734"/>
        <v>0</v>
      </c>
      <c r="AL422" s="123">
        <f t="shared" ca="1" si="735"/>
        <v>0</v>
      </c>
      <c r="AM422" s="123">
        <f t="shared" ca="1" si="736"/>
        <v>0</v>
      </c>
      <c r="AN422" s="123">
        <f t="shared" ca="1" si="737"/>
        <v>0</v>
      </c>
      <c r="AO422" s="123">
        <f t="shared" ca="1" si="738"/>
        <v>0</v>
      </c>
      <c r="AP422" s="123">
        <f t="shared" ca="1" si="739"/>
        <v>0</v>
      </c>
      <c r="AQ422" s="123">
        <f t="shared" ca="1" si="740"/>
        <v>0</v>
      </c>
      <c r="AR422" s="123">
        <f t="shared" ca="1" si="741"/>
        <v>0</v>
      </c>
      <c r="AS422" s="123">
        <f t="shared" ca="1" si="742"/>
        <v>0</v>
      </c>
      <c r="AT422" s="123">
        <f t="shared" ca="1" si="743"/>
        <v>0</v>
      </c>
      <c r="AU422" s="123">
        <f t="shared" ca="1" si="744"/>
        <v>0</v>
      </c>
      <c r="AV422" s="123">
        <f t="shared" ca="1" si="745"/>
        <v>0</v>
      </c>
      <c r="AW422" s="123">
        <f t="shared" ca="1" si="746"/>
        <v>0</v>
      </c>
      <c r="AX422" s="123">
        <f t="shared" ca="1" si="747"/>
        <v>0</v>
      </c>
      <c r="AY422" s="123">
        <f t="shared" ca="1" si="748"/>
        <v>0</v>
      </c>
      <c r="AZ422" s="123">
        <f t="shared" ca="1" si="749"/>
        <v>0</v>
      </c>
      <c r="BA422" s="123">
        <f t="shared" ca="1" si="750"/>
        <v>0</v>
      </c>
      <c r="BB422" s="123">
        <f t="shared" ca="1" si="751"/>
        <v>0</v>
      </c>
      <c r="BC422" s="123">
        <f t="shared" ca="1" si="752"/>
        <v>0</v>
      </c>
      <c r="BD422" s="123">
        <f t="shared" ca="1" si="753"/>
        <v>0</v>
      </c>
      <c r="BE422" s="123">
        <f t="shared" ca="1" si="754"/>
        <v>0</v>
      </c>
      <c r="BF422" s="123">
        <f t="shared" ca="1" si="755"/>
        <v>0</v>
      </c>
      <c r="BG422" s="123">
        <f t="shared" ca="1" si="756"/>
        <v>0</v>
      </c>
      <c r="BH422" s="123">
        <f t="shared" ca="1" si="757"/>
        <v>0</v>
      </c>
      <c r="BI422" s="123">
        <f t="shared" ca="1" si="758"/>
        <v>0</v>
      </c>
      <c r="BJ422" s="123">
        <f t="shared" ca="1" si="759"/>
        <v>0</v>
      </c>
      <c r="BK422" s="123">
        <f t="shared" ca="1" si="760"/>
        <v>0</v>
      </c>
      <c r="BL422" s="123">
        <f t="shared" ca="1" si="761"/>
        <v>0</v>
      </c>
      <c r="BM422" s="123">
        <f t="shared" ca="1" si="762"/>
        <v>0</v>
      </c>
      <c r="BN422" s="123">
        <f t="shared" ca="1" si="763"/>
        <v>0</v>
      </c>
      <c r="BO422" s="123">
        <f t="shared" ca="1" si="764"/>
        <v>0</v>
      </c>
      <c r="BP422" s="340">
        <f t="shared" ca="1" si="765"/>
        <v>0</v>
      </c>
      <c r="BQ422" s="123">
        <f t="shared" ca="1" si="766"/>
        <v>0</v>
      </c>
      <c r="BR422" s="123">
        <f t="shared" ca="1" si="767"/>
        <v>0</v>
      </c>
      <c r="BS422" s="123">
        <f t="shared" ca="1" si="768"/>
        <v>0</v>
      </c>
      <c r="BT422" s="123">
        <f t="shared" ca="1" si="769"/>
        <v>0</v>
      </c>
      <c r="BU422" s="123">
        <f t="shared" ca="1" si="770"/>
        <v>0</v>
      </c>
      <c r="BV422" s="123"/>
      <c r="BW422" s="123">
        <f t="shared" ca="1" si="771"/>
        <v>0</v>
      </c>
      <c r="BX422" s="123"/>
      <c r="BY422" s="123">
        <f t="shared" ca="1" si="772"/>
        <v>0</v>
      </c>
      <c r="BZ422" s="123"/>
      <c r="CA422" s="123">
        <f t="shared" ca="1" si="773"/>
        <v>0</v>
      </c>
      <c r="CB422" s="528">
        <f t="shared" ca="1" si="774"/>
        <v>0</v>
      </c>
      <c r="CC422" s="123">
        <f t="shared" ca="1" si="775"/>
        <v>0</v>
      </c>
      <c r="CD422" s="125">
        <f t="shared" ca="1" si="776"/>
        <v>0</v>
      </c>
      <c r="CE422" s="125">
        <f t="shared" ca="1" si="777"/>
        <v>110320</v>
      </c>
      <c r="CF422" s="125">
        <f t="shared" ca="1" si="778"/>
        <v>437050</v>
      </c>
      <c r="CG422" s="125">
        <f t="shared" ca="1" si="779"/>
        <v>152083.5</v>
      </c>
      <c r="CH422" s="125">
        <f t="shared" ca="1" si="780"/>
        <v>15784.09</v>
      </c>
      <c r="CI422" s="125">
        <f t="shared" ca="1" si="781"/>
        <v>0</v>
      </c>
      <c r="CJ422" s="125">
        <f t="shared" ca="1" si="782"/>
        <v>0</v>
      </c>
      <c r="CK422" s="125">
        <f t="shared" ca="1" si="783"/>
        <v>0</v>
      </c>
      <c r="CL422" s="125">
        <f t="shared" ref="CL422:CL452" ca="1" si="792">INDIRECT("Відомість!cq"&amp;ROW())</f>
        <v>0</v>
      </c>
      <c r="CM422" s="125">
        <f t="shared" ref="CM422:CM452" ca="1" si="793">INDIRECT("Відомість!cr"&amp;ROW())</f>
        <v>1187812.1000000001</v>
      </c>
      <c r="CN422" s="125">
        <f t="shared" ref="CN422:CN452" ca="1" si="794">INDIRECT("Озд!g"&amp;ROW()+4)</f>
        <v>0</v>
      </c>
      <c r="CO422" s="125">
        <f t="shared" ref="CO422:CO452" ca="1" si="795">INDIRECT("Озд!h"&amp;ROW()+4)</f>
        <v>0</v>
      </c>
      <c r="CP422" s="125">
        <f t="shared" ref="CP422:CP452" ca="1" si="796">INDIRECT("Озд!i"&amp;ROW()+4)</f>
        <v>0</v>
      </c>
      <c r="CQ422" s="125">
        <f t="shared" ref="CQ422:CQ452" ca="1" si="797">INDIRECT("Озд!j"&amp;ROW()+4)</f>
        <v>0</v>
      </c>
      <c r="CR422" s="125">
        <f t="shared" ref="CR422:CR452" ca="1" si="798">INDIRECT("Озд!k"&amp;ROW()+4)</f>
        <v>0</v>
      </c>
      <c r="CS422" s="125">
        <f t="shared" ref="CS422:CS452" ca="1" si="799">INDIRECT("Озд!l"&amp;ROW()+4)</f>
        <v>0</v>
      </c>
      <c r="CT422" s="125">
        <f t="shared" ref="CT422:CT452" ca="1" si="800">INDIRECT("Озд!m"&amp;ROW()+4)</f>
        <v>0</v>
      </c>
      <c r="CU422" s="125">
        <f t="shared" ref="CU422:CU452" ca="1" si="801">INDIRECT("Озд!n"&amp;ROW()+4)</f>
        <v>0</v>
      </c>
      <c r="CV422" s="125">
        <f t="shared" ref="CV422:CV452" ca="1" si="802">INDIRECT("Озд!o"&amp;ROW()+4)</f>
        <v>0</v>
      </c>
      <c r="CW422" s="125">
        <f t="shared" ref="CW422:CW452" ca="1" si="803">INDIRECT("Відомість!cs"&amp;ROW())</f>
        <v>2357694.64</v>
      </c>
      <c r="CX422" s="125">
        <f t="shared" ref="CX422:CX452" ca="1" si="804">INDIRECT("Відомість!ct"&amp;ROW())</f>
        <v>0</v>
      </c>
      <c r="CY422" s="125">
        <f t="shared" ref="CY422:CY452" ca="1" si="805">INDIRECT("Відомість!cu"&amp;ROW())</f>
        <v>0</v>
      </c>
      <c r="CZ422" s="606">
        <f t="shared" ref="CZ422:CZ452" ca="1" si="806">INDIRECT("Відомість!cv"&amp;ROW())+INDIRECT("Озд!p"&amp;ROW()+4)</f>
        <v>91439.6</v>
      </c>
      <c r="DA422" s="341">
        <f t="shared" ref="DA422:DA452" ca="1" si="807">INDIRECT("Відомість!cw"&amp;ROW())+INDIRECT("Озд!q"&amp;ROW()+4)</f>
        <v>2449134.2400000002</v>
      </c>
      <c r="DB422" s="125">
        <f t="shared" ref="DB422:DB452" ca="1" si="808">INDIRECT("Відомість!cx"&amp;ROW())</f>
        <v>440844.18</v>
      </c>
      <c r="DC422" s="125">
        <f t="shared" ref="DC422:DC452" ca="1" si="809">INDIRECT("Відомість!cy"&amp;ROW())+INDIRECT("Озд!r"&amp;ROW()+4)</f>
        <v>0</v>
      </c>
      <c r="DD422" s="125">
        <f t="shared" ref="DD422:DD452" ca="1" si="810">INDIRECT("Відомість!cz"&amp;ROW())</f>
        <v>29917.29</v>
      </c>
      <c r="DE422" s="125">
        <f t="shared" ref="DE422:DE452" ca="1" si="811">INDIRECT("Відомість!da"&amp;ROW())</f>
        <v>45099.76</v>
      </c>
      <c r="DF422" s="125">
        <f t="shared" ref="DF422:DF452" ca="1" si="812">INDIRECT("Відомість!db"&amp;ROW())</f>
        <v>0</v>
      </c>
      <c r="DG422" s="125">
        <f t="shared" ref="DG422:DG453" ca="1" si="813">INDIRECT("Відомість!dc"&amp;ROW())+INDIRECT("Озд!t"&amp;ROW()+4)</f>
        <v>9136.51</v>
      </c>
      <c r="DH422" s="125">
        <f t="shared" ref="DH422:DH452" ca="1" si="814">INDIRECT("Відомість!dd"&amp;ROW())+INDIRECT("Озд!u"&amp;ROW()+4)</f>
        <v>524997.74</v>
      </c>
      <c r="DI422" s="125">
        <f t="shared" ref="DI422:DI452" ca="1" si="815">INDIRECT("Відомість!de"&amp;ROW())+INDIRECT("Озд!v"&amp;ROW()+4)</f>
        <v>518692.87</v>
      </c>
      <c r="DJ422" s="125">
        <f t="shared" ref="DJ422:DJ452" ca="1" si="816">INDIRECT("Відомість!df"&amp;ROW())+INDIRECT("Озд!w"&amp;ROW()+4)</f>
        <v>440844.18</v>
      </c>
      <c r="DK422" s="125">
        <f t="shared" ref="DK422:DK452" ca="1" si="817">INDIRECT("Відомість!dg"&amp;ROW())+INDIRECT("Озд!x"&amp;ROW()+4)</f>
        <v>2157962.87</v>
      </c>
      <c r="DL422" s="125">
        <f t="shared" ref="DL422:DL452" ca="1" si="818">INDIRECT("Відомість!dh"&amp;ROW())+INDIRECT("Озд!y"&amp;ROW()+4)</f>
        <v>207017.81</v>
      </c>
      <c r="DM422" s="340">
        <f t="shared" ref="DM422:DM452" ca="1" si="819">INDIRECT("Відомість!di"&amp;ROW())</f>
        <v>0</v>
      </c>
      <c r="DN422" s="340">
        <f t="shared" ca="1" si="784"/>
        <v>0</v>
      </c>
      <c r="DO422" s="340">
        <f t="shared" ca="1" si="785"/>
        <v>0</v>
      </c>
      <c r="DP422" s="340">
        <f t="shared" ca="1" si="786"/>
        <v>0</v>
      </c>
      <c r="DQ422" s="340">
        <f t="shared" ca="1" si="787"/>
        <v>0</v>
      </c>
      <c r="DR422" s="340">
        <f t="shared" ca="1" si="788"/>
        <v>0</v>
      </c>
      <c r="DS422" s="340">
        <f t="shared" ca="1" si="789"/>
        <v>0</v>
      </c>
    </row>
    <row r="423" spans="1:123">
      <c r="A423">
        <f t="shared" ca="1" si="707"/>
        <v>0</v>
      </c>
      <c r="B423" t="str">
        <f t="shared" ca="1" si="708"/>
        <v xml:space="preserve">Сума до перерахування Приватбанк: </v>
      </c>
      <c r="C423" t="e">
        <f t="shared" ca="1" si="709"/>
        <v>#NAME?</v>
      </c>
      <c r="D423">
        <f t="shared" ca="1" si="710"/>
        <v>0</v>
      </c>
      <c r="E423">
        <f t="shared" ca="1" si="711"/>
        <v>0</v>
      </c>
      <c r="F423">
        <f t="shared" ca="1" si="712"/>
        <v>0</v>
      </c>
      <c r="G423" s="123">
        <f t="shared" ca="1" si="705"/>
        <v>0</v>
      </c>
      <c r="H423" s="123">
        <f t="shared" ca="1" si="790"/>
        <v>0</v>
      </c>
      <c r="I423" s="123">
        <f t="shared" ca="1" si="790"/>
        <v>0</v>
      </c>
      <c r="J423" s="123">
        <f t="shared" ca="1" si="790"/>
        <v>0</v>
      </c>
      <c r="K423" s="123">
        <f t="shared" ca="1" si="790"/>
        <v>0</v>
      </c>
      <c r="L423" s="123">
        <f t="shared" ca="1" si="790"/>
        <v>0</v>
      </c>
      <c r="M423" s="123">
        <f t="shared" ca="1" si="790"/>
        <v>0</v>
      </c>
      <c r="N423" s="123">
        <f t="shared" ca="1" si="790"/>
        <v>0</v>
      </c>
      <c r="O423" s="123">
        <f t="shared" ca="1" si="713"/>
        <v>0</v>
      </c>
      <c r="P423" s="123">
        <f t="shared" ca="1" si="714"/>
        <v>0</v>
      </c>
      <c r="Q423" s="123">
        <f t="shared" ca="1" si="791"/>
        <v>0</v>
      </c>
      <c r="R423" s="123">
        <f t="shared" ca="1" si="791"/>
        <v>0</v>
      </c>
      <c r="S423" s="123">
        <f t="shared" ca="1" si="716"/>
        <v>0</v>
      </c>
      <c r="T423" s="123">
        <f t="shared" ca="1" si="717"/>
        <v>0</v>
      </c>
      <c r="U423" s="123">
        <f t="shared" ca="1" si="718"/>
        <v>0</v>
      </c>
      <c r="V423" s="123">
        <f t="shared" ca="1" si="719"/>
        <v>0</v>
      </c>
      <c r="W423" s="123">
        <f t="shared" ca="1" si="720"/>
        <v>0</v>
      </c>
      <c r="X423" s="123">
        <f t="shared" ca="1" si="721"/>
        <v>0</v>
      </c>
      <c r="Y423" s="123">
        <f t="shared" ca="1" si="722"/>
        <v>0</v>
      </c>
      <c r="Z423" s="123">
        <f t="shared" ca="1" si="723"/>
        <v>0</v>
      </c>
      <c r="AA423" s="123">
        <f t="shared" ca="1" si="724"/>
        <v>0</v>
      </c>
      <c r="AB423" s="123">
        <f t="shared" ca="1" si="725"/>
        <v>0</v>
      </c>
      <c r="AC423" s="123">
        <f t="shared" ca="1" si="726"/>
        <v>0</v>
      </c>
      <c r="AD423" s="123">
        <f t="shared" ca="1" si="727"/>
        <v>0</v>
      </c>
      <c r="AE423" s="123">
        <f t="shared" ca="1" si="728"/>
        <v>0</v>
      </c>
      <c r="AF423" s="123">
        <f t="shared" ca="1" si="729"/>
        <v>0</v>
      </c>
      <c r="AG423" s="123">
        <f t="shared" ca="1" si="730"/>
        <v>0</v>
      </c>
      <c r="AH423" s="123">
        <f t="shared" ca="1" si="731"/>
        <v>0</v>
      </c>
      <c r="AI423" s="123">
        <f t="shared" ca="1" si="732"/>
        <v>0</v>
      </c>
      <c r="AJ423" s="123">
        <f t="shared" ca="1" si="733"/>
        <v>0</v>
      </c>
      <c r="AK423" s="123">
        <f t="shared" ca="1" si="734"/>
        <v>0</v>
      </c>
      <c r="AL423" s="123">
        <f t="shared" ca="1" si="735"/>
        <v>0</v>
      </c>
      <c r="AM423" s="123">
        <f t="shared" ca="1" si="736"/>
        <v>0</v>
      </c>
      <c r="AN423" s="123">
        <f t="shared" ca="1" si="737"/>
        <v>0</v>
      </c>
      <c r="AO423" s="123">
        <f t="shared" ca="1" si="738"/>
        <v>0</v>
      </c>
      <c r="AP423" s="123">
        <f t="shared" ca="1" si="739"/>
        <v>0</v>
      </c>
      <c r="AQ423" s="123">
        <f t="shared" ca="1" si="740"/>
        <v>0</v>
      </c>
      <c r="AR423" s="123">
        <f t="shared" ca="1" si="741"/>
        <v>0</v>
      </c>
      <c r="AS423" s="123">
        <f t="shared" ca="1" si="742"/>
        <v>0</v>
      </c>
      <c r="AT423" s="123">
        <f t="shared" ca="1" si="743"/>
        <v>0</v>
      </c>
      <c r="AU423" s="123">
        <f t="shared" ca="1" si="744"/>
        <v>0</v>
      </c>
      <c r="AV423" s="123">
        <f t="shared" ca="1" si="745"/>
        <v>0</v>
      </c>
      <c r="AW423" s="123">
        <f t="shared" ca="1" si="746"/>
        <v>0</v>
      </c>
      <c r="AX423" s="123">
        <f t="shared" ca="1" si="747"/>
        <v>0</v>
      </c>
      <c r="AY423" s="123">
        <f t="shared" ca="1" si="748"/>
        <v>0</v>
      </c>
      <c r="AZ423" s="123">
        <f t="shared" ca="1" si="749"/>
        <v>0</v>
      </c>
      <c r="BA423" s="123">
        <f t="shared" ca="1" si="750"/>
        <v>0</v>
      </c>
      <c r="BB423" s="123">
        <f t="shared" ca="1" si="751"/>
        <v>0</v>
      </c>
      <c r="BC423" s="123">
        <f t="shared" ca="1" si="752"/>
        <v>0</v>
      </c>
      <c r="BD423" s="123">
        <f t="shared" ca="1" si="753"/>
        <v>0</v>
      </c>
      <c r="BE423" s="123">
        <f t="shared" ca="1" si="754"/>
        <v>0</v>
      </c>
      <c r="BF423" s="123">
        <f t="shared" ca="1" si="755"/>
        <v>0</v>
      </c>
      <c r="BG423" s="123">
        <f t="shared" ca="1" si="756"/>
        <v>0</v>
      </c>
      <c r="BH423" s="123">
        <f t="shared" ca="1" si="757"/>
        <v>0</v>
      </c>
      <c r="BI423" s="123">
        <f t="shared" ca="1" si="758"/>
        <v>0</v>
      </c>
      <c r="BJ423" s="123">
        <f t="shared" ca="1" si="759"/>
        <v>0</v>
      </c>
      <c r="BK423" s="123">
        <f t="shared" ca="1" si="760"/>
        <v>0</v>
      </c>
      <c r="BL423" s="123">
        <f t="shared" ca="1" si="761"/>
        <v>0</v>
      </c>
      <c r="BM423" s="123">
        <f t="shared" ca="1" si="762"/>
        <v>0</v>
      </c>
      <c r="BN423" s="123">
        <f t="shared" ca="1" si="763"/>
        <v>0</v>
      </c>
      <c r="BO423" s="123">
        <f t="shared" ca="1" si="764"/>
        <v>0</v>
      </c>
      <c r="BP423" s="340">
        <f t="shared" ca="1" si="765"/>
        <v>0</v>
      </c>
      <c r="BQ423" s="123">
        <f t="shared" ca="1" si="766"/>
        <v>0</v>
      </c>
      <c r="BR423" s="123">
        <f t="shared" ca="1" si="767"/>
        <v>0</v>
      </c>
      <c r="BS423" s="123">
        <f t="shared" ca="1" si="768"/>
        <v>0</v>
      </c>
      <c r="BT423" s="123">
        <f t="shared" ca="1" si="769"/>
        <v>0</v>
      </c>
      <c r="BU423" s="123">
        <f t="shared" ca="1" si="770"/>
        <v>0</v>
      </c>
      <c r="BV423" s="123"/>
      <c r="BW423" s="123">
        <f t="shared" ca="1" si="771"/>
        <v>0</v>
      </c>
      <c r="BX423" s="123"/>
      <c r="BY423" s="123">
        <f t="shared" ca="1" si="772"/>
        <v>0</v>
      </c>
      <c r="BZ423" s="123"/>
      <c r="CA423" s="123">
        <f t="shared" ca="1" si="773"/>
        <v>0</v>
      </c>
      <c r="CB423" s="528">
        <f t="shared" ca="1" si="774"/>
        <v>0</v>
      </c>
      <c r="CC423" s="123">
        <f t="shared" ca="1" si="775"/>
        <v>0</v>
      </c>
      <c r="CD423" s="125">
        <f t="shared" ca="1" si="776"/>
        <v>0</v>
      </c>
      <c r="CE423" s="125">
        <f t="shared" ca="1" si="777"/>
        <v>0</v>
      </c>
      <c r="CF423" s="125">
        <f t="shared" ca="1" si="778"/>
        <v>0</v>
      </c>
      <c r="CG423" s="125">
        <f t="shared" ca="1" si="779"/>
        <v>0</v>
      </c>
      <c r="CH423" s="125">
        <f t="shared" ca="1" si="780"/>
        <v>0</v>
      </c>
      <c r="CI423" s="125">
        <f t="shared" ca="1" si="781"/>
        <v>0</v>
      </c>
      <c r="CJ423" s="125">
        <f t="shared" ca="1" si="782"/>
        <v>0</v>
      </c>
      <c r="CK423" s="125">
        <f t="shared" ca="1" si="783"/>
        <v>0</v>
      </c>
      <c r="CL423" s="125">
        <f t="shared" ca="1" si="792"/>
        <v>0</v>
      </c>
      <c r="CM423" s="125">
        <f t="shared" ca="1" si="793"/>
        <v>0</v>
      </c>
      <c r="CN423" s="125">
        <f t="shared" ca="1" si="794"/>
        <v>0</v>
      </c>
      <c r="CO423" s="125">
        <f t="shared" ca="1" si="795"/>
        <v>0</v>
      </c>
      <c r="CP423" s="125">
        <f t="shared" ca="1" si="796"/>
        <v>0</v>
      </c>
      <c r="CQ423" s="125">
        <f t="shared" ca="1" si="797"/>
        <v>0</v>
      </c>
      <c r="CR423" s="125">
        <f t="shared" ca="1" si="798"/>
        <v>0</v>
      </c>
      <c r="CS423" s="125">
        <f t="shared" ca="1" si="799"/>
        <v>0</v>
      </c>
      <c r="CT423" s="125">
        <f t="shared" ca="1" si="800"/>
        <v>0</v>
      </c>
      <c r="CU423" s="125">
        <f t="shared" ca="1" si="801"/>
        <v>0</v>
      </c>
      <c r="CV423" s="125">
        <f t="shared" ca="1" si="802"/>
        <v>0</v>
      </c>
      <c r="CW423" s="125">
        <f t="shared" ca="1" si="803"/>
        <v>0</v>
      </c>
      <c r="CX423" s="125">
        <f t="shared" ca="1" si="804"/>
        <v>0</v>
      </c>
      <c r="CY423" s="125">
        <f t="shared" ca="1" si="805"/>
        <v>0</v>
      </c>
      <c r="CZ423" s="606">
        <f t="shared" ca="1" si="806"/>
        <v>0</v>
      </c>
      <c r="DA423" s="341">
        <f t="shared" ca="1" si="807"/>
        <v>0</v>
      </c>
      <c r="DB423" s="125">
        <f t="shared" ca="1" si="808"/>
        <v>0</v>
      </c>
      <c r="DC423" s="125">
        <f t="shared" ca="1" si="809"/>
        <v>0</v>
      </c>
      <c r="DD423" s="125">
        <f t="shared" ca="1" si="810"/>
        <v>0</v>
      </c>
      <c r="DE423" s="125">
        <f t="shared" ca="1" si="811"/>
        <v>0</v>
      </c>
      <c r="DF423" s="125">
        <f t="shared" ca="1" si="812"/>
        <v>0</v>
      </c>
      <c r="DG423" s="125">
        <f t="shared" ca="1" si="813"/>
        <v>0</v>
      </c>
      <c r="DH423" s="125">
        <f t="shared" ca="1" si="814"/>
        <v>0</v>
      </c>
      <c r="DI423" s="125">
        <f t="shared" ca="1" si="815"/>
        <v>0</v>
      </c>
      <c r="DJ423" s="125">
        <f t="shared" ca="1" si="816"/>
        <v>0</v>
      </c>
      <c r="DK423" s="125">
        <f t="shared" ca="1" si="817"/>
        <v>0</v>
      </c>
      <c r="DL423" s="125">
        <f t="shared" ca="1" si="818"/>
        <v>0</v>
      </c>
      <c r="DM423" s="340">
        <f t="shared" ca="1" si="819"/>
        <v>0</v>
      </c>
      <c r="DN423" s="340">
        <f t="shared" ca="1" si="784"/>
        <v>0</v>
      </c>
      <c r="DO423" s="340">
        <f t="shared" ca="1" si="785"/>
        <v>0</v>
      </c>
      <c r="DP423" s="340">
        <f t="shared" ca="1" si="786"/>
        <v>0</v>
      </c>
      <c r="DQ423" s="340">
        <f t="shared" ca="1" si="787"/>
        <v>0</v>
      </c>
      <c r="DR423" s="340">
        <f t="shared" ca="1" si="788"/>
        <v>0</v>
      </c>
      <c r="DS423" s="340">
        <f t="shared" ca="1" si="789"/>
        <v>0</v>
      </c>
    </row>
    <row r="424" spans="1:123">
      <c r="A424">
        <f t="shared" ca="1" si="707"/>
        <v>0</v>
      </c>
      <c r="B424" t="str">
        <f t="shared" ca="1" si="708"/>
        <v>Сума до перерахування Укрсиббанк:</v>
      </c>
      <c r="C424" t="e">
        <f t="shared" ca="1" si="709"/>
        <v>#NAME?</v>
      </c>
      <c r="D424">
        <f t="shared" ca="1" si="710"/>
        <v>0</v>
      </c>
      <c r="E424">
        <f t="shared" ca="1" si="711"/>
        <v>0</v>
      </c>
      <c r="F424">
        <f t="shared" ca="1" si="712"/>
        <v>0</v>
      </c>
      <c r="G424" s="123">
        <f t="shared" ca="1" si="705"/>
        <v>0</v>
      </c>
      <c r="H424" s="123">
        <f t="shared" ca="1" si="790"/>
        <v>0</v>
      </c>
      <c r="I424" s="123">
        <f t="shared" ca="1" si="790"/>
        <v>0</v>
      </c>
      <c r="J424" s="123">
        <f t="shared" ca="1" si="790"/>
        <v>0</v>
      </c>
      <c r="K424" s="123">
        <f t="shared" ca="1" si="790"/>
        <v>0</v>
      </c>
      <c r="L424" s="123">
        <f t="shared" ca="1" si="790"/>
        <v>0</v>
      </c>
      <c r="M424" s="123">
        <f t="shared" ca="1" si="790"/>
        <v>0</v>
      </c>
      <c r="N424" s="123">
        <f t="shared" ca="1" si="790"/>
        <v>0</v>
      </c>
      <c r="O424" s="123">
        <f t="shared" ca="1" si="713"/>
        <v>0</v>
      </c>
      <c r="P424" s="123">
        <f t="shared" ca="1" si="714"/>
        <v>0</v>
      </c>
      <c r="Q424" s="123">
        <f t="shared" ca="1" si="791"/>
        <v>0</v>
      </c>
      <c r="R424" s="123">
        <f t="shared" ca="1" si="791"/>
        <v>0</v>
      </c>
      <c r="S424" s="123">
        <f t="shared" ca="1" si="716"/>
        <v>0</v>
      </c>
      <c r="T424" s="123">
        <f t="shared" ca="1" si="717"/>
        <v>0</v>
      </c>
      <c r="U424" s="123">
        <f t="shared" ca="1" si="718"/>
        <v>0</v>
      </c>
      <c r="V424" s="123">
        <f t="shared" ca="1" si="719"/>
        <v>0</v>
      </c>
      <c r="W424" s="123">
        <f t="shared" ca="1" si="720"/>
        <v>0</v>
      </c>
      <c r="X424" s="123">
        <f t="shared" ca="1" si="721"/>
        <v>0</v>
      </c>
      <c r="Y424" s="123">
        <f t="shared" ca="1" si="722"/>
        <v>0</v>
      </c>
      <c r="Z424" s="123">
        <f t="shared" ca="1" si="723"/>
        <v>0</v>
      </c>
      <c r="AA424" s="123">
        <f t="shared" ca="1" si="724"/>
        <v>0</v>
      </c>
      <c r="AB424" s="123">
        <f t="shared" ca="1" si="725"/>
        <v>0</v>
      </c>
      <c r="AC424" s="123">
        <f t="shared" ca="1" si="726"/>
        <v>0</v>
      </c>
      <c r="AD424" s="123">
        <f t="shared" ca="1" si="727"/>
        <v>0</v>
      </c>
      <c r="AE424" s="123">
        <f t="shared" ca="1" si="728"/>
        <v>0</v>
      </c>
      <c r="AF424" s="123">
        <f t="shared" ca="1" si="729"/>
        <v>0</v>
      </c>
      <c r="AG424" s="123">
        <f t="shared" ca="1" si="730"/>
        <v>0</v>
      </c>
      <c r="AH424" s="123">
        <f t="shared" ca="1" si="731"/>
        <v>0</v>
      </c>
      <c r="AI424" s="123">
        <f t="shared" ca="1" si="732"/>
        <v>0</v>
      </c>
      <c r="AJ424" s="123">
        <f t="shared" ca="1" si="733"/>
        <v>0</v>
      </c>
      <c r="AK424" s="123">
        <f t="shared" ca="1" si="734"/>
        <v>0</v>
      </c>
      <c r="AL424" s="123">
        <f t="shared" ca="1" si="735"/>
        <v>0</v>
      </c>
      <c r="AM424" s="123">
        <f t="shared" ca="1" si="736"/>
        <v>0</v>
      </c>
      <c r="AN424" s="123">
        <f t="shared" ca="1" si="737"/>
        <v>0</v>
      </c>
      <c r="AO424" s="123">
        <f t="shared" ca="1" si="738"/>
        <v>0</v>
      </c>
      <c r="AP424" s="123">
        <f t="shared" ca="1" si="739"/>
        <v>0</v>
      </c>
      <c r="AQ424" s="123">
        <f t="shared" ca="1" si="740"/>
        <v>0</v>
      </c>
      <c r="AR424" s="123">
        <f t="shared" ca="1" si="741"/>
        <v>0</v>
      </c>
      <c r="AS424" s="123">
        <f t="shared" ca="1" si="742"/>
        <v>0</v>
      </c>
      <c r="AT424" s="123">
        <f t="shared" ca="1" si="743"/>
        <v>0</v>
      </c>
      <c r="AU424" s="123">
        <f t="shared" ca="1" si="744"/>
        <v>0</v>
      </c>
      <c r="AV424" s="123">
        <f t="shared" ca="1" si="745"/>
        <v>0</v>
      </c>
      <c r="AW424" s="123">
        <f t="shared" ca="1" si="746"/>
        <v>0</v>
      </c>
      <c r="AX424" s="123">
        <f t="shared" ca="1" si="747"/>
        <v>0</v>
      </c>
      <c r="AY424" s="123">
        <f t="shared" ca="1" si="748"/>
        <v>0</v>
      </c>
      <c r="AZ424" s="123">
        <f t="shared" ca="1" si="749"/>
        <v>0</v>
      </c>
      <c r="BA424" s="123">
        <f t="shared" ca="1" si="750"/>
        <v>0</v>
      </c>
      <c r="BB424" s="123">
        <f t="shared" ca="1" si="751"/>
        <v>0</v>
      </c>
      <c r="BC424" s="123">
        <f t="shared" ca="1" si="752"/>
        <v>0</v>
      </c>
      <c r="BD424" s="123">
        <f t="shared" ca="1" si="753"/>
        <v>0</v>
      </c>
      <c r="BE424" s="123">
        <f t="shared" ca="1" si="754"/>
        <v>0</v>
      </c>
      <c r="BF424" s="123">
        <f t="shared" ca="1" si="755"/>
        <v>0</v>
      </c>
      <c r="BG424" s="123">
        <f t="shared" ca="1" si="756"/>
        <v>0</v>
      </c>
      <c r="BH424" s="123">
        <f t="shared" ca="1" si="757"/>
        <v>0</v>
      </c>
      <c r="BI424" s="123">
        <f t="shared" ca="1" si="758"/>
        <v>0</v>
      </c>
      <c r="BJ424" s="123">
        <f t="shared" ca="1" si="759"/>
        <v>0</v>
      </c>
      <c r="BK424" s="123">
        <f t="shared" ca="1" si="760"/>
        <v>0</v>
      </c>
      <c r="BL424" s="123">
        <f t="shared" ca="1" si="761"/>
        <v>0</v>
      </c>
      <c r="BM424" s="123">
        <f t="shared" ca="1" si="762"/>
        <v>0</v>
      </c>
      <c r="BN424" s="123">
        <f t="shared" ca="1" si="763"/>
        <v>0</v>
      </c>
      <c r="BO424" s="123">
        <f t="shared" ca="1" si="764"/>
        <v>0</v>
      </c>
      <c r="BP424" s="340">
        <f t="shared" ca="1" si="765"/>
        <v>0</v>
      </c>
      <c r="BQ424" s="123">
        <f t="shared" ca="1" si="766"/>
        <v>0</v>
      </c>
      <c r="BR424" s="123">
        <f t="shared" ca="1" si="767"/>
        <v>0</v>
      </c>
      <c r="BS424" s="123">
        <f t="shared" ca="1" si="768"/>
        <v>0</v>
      </c>
      <c r="BT424" s="123">
        <f t="shared" ca="1" si="769"/>
        <v>0</v>
      </c>
      <c r="BU424" s="123">
        <f t="shared" ca="1" si="770"/>
        <v>0</v>
      </c>
      <c r="BV424" s="123"/>
      <c r="BW424" s="123">
        <f t="shared" ca="1" si="771"/>
        <v>0</v>
      </c>
      <c r="BX424" s="123"/>
      <c r="BY424" s="123">
        <f t="shared" ca="1" si="772"/>
        <v>0</v>
      </c>
      <c r="BZ424" s="123"/>
      <c r="CA424" s="123">
        <f t="shared" ca="1" si="773"/>
        <v>0</v>
      </c>
      <c r="CB424" s="528">
        <f t="shared" ca="1" si="774"/>
        <v>0</v>
      </c>
      <c r="CC424" s="123">
        <f t="shared" ca="1" si="775"/>
        <v>0</v>
      </c>
      <c r="CD424" s="125">
        <f t="shared" ca="1" si="776"/>
        <v>0</v>
      </c>
      <c r="CE424" s="125">
        <f t="shared" ca="1" si="777"/>
        <v>0</v>
      </c>
      <c r="CF424" s="125">
        <f t="shared" ca="1" si="778"/>
        <v>0</v>
      </c>
      <c r="CG424" s="125">
        <f t="shared" ca="1" si="779"/>
        <v>0</v>
      </c>
      <c r="CH424" s="125">
        <f t="shared" ca="1" si="780"/>
        <v>0</v>
      </c>
      <c r="CI424" s="125">
        <f t="shared" ca="1" si="781"/>
        <v>0</v>
      </c>
      <c r="CJ424" s="125">
        <f t="shared" ca="1" si="782"/>
        <v>0</v>
      </c>
      <c r="CK424" s="125">
        <f t="shared" ca="1" si="783"/>
        <v>0</v>
      </c>
      <c r="CL424" s="125">
        <f t="shared" ca="1" si="792"/>
        <v>0</v>
      </c>
      <c r="CM424" s="125">
        <f t="shared" ca="1" si="793"/>
        <v>0</v>
      </c>
      <c r="CN424" s="125">
        <f t="shared" ca="1" si="794"/>
        <v>0</v>
      </c>
      <c r="CO424" s="125">
        <f t="shared" ca="1" si="795"/>
        <v>0</v>
      </c>
      <c r="CP424" s="125">
        <f t="shared" ca="1" si="796"/>
        <v>0</v>
      </c>
      <c r="CQ424" s="125">
        <f t="shared" ca="1" si="797"/>
        <v>0</v>
      </c>
      <c r="CR424" s="125">
        <f t="shared" ca="1" si="798"/>
        <v>0</v>
      </c>
      <c r="CS424" s="125">
        <f t="shared" ca="1" si="799"/>
        <v>0</v>
      </c>
      <c r="CT424" s="125">
        <f t="shared" ca="1" si="800"/>
        <v>0</v>
      </c>
      <c r="CU424" s="125">
        <f t="shared" ca="1" si="801"/>
        <v>0</v>
      </c>
      <c r="CV424" s="125">
        <f t="shared" ca="1" si="802"/>
        <v>0</v>
      </c>
      <c r="CW424" s="125">
        <f t="shared" ca="1" si="803"/>
        <v>0</v>
      </c>
      <c r="CX424" s="125">
        <f t="shared" ca="1" si="804"/>
        <v>0</v>
      </c>
      <c r="CY424" s="125">
        <f t="shared" ca="1" si="805"/>
        <v>0</v>
      </c>
      <c r="CZ424" s="606">
        <f t="shared" ca="1" si="806"/>
        <v>0</v>
      </c>
      <c r="DA424" s="341">
        <f t="shared" ca="1" si="807"/>
        <v>0</v>
      </c>
      <c r="DB424" s="125">
        <f t="shared" ca="1" si="808"/>
        <v>0</v>
      </c>
      <c r="DC424" s="125">
        <f t="shared" ca="1" si="809"/>
        <v>0</v>
      </c>
      <c r="DD424" s="125">
        <f t="shared" ca="1" si="810"/>
        <v>0</v>
      </c>
      <c r="DE424" s="125">
        <f t="shared" ca="1" si="811"/>
        <v>0</v>
      </c>
      <c r="DF424" s="125">
        <f t="shared" ca="1" si="812"/>
        <v>0</v>
      </c>
      <c r="DG424" s="125">
        <f t="shared" ca="1" si="813"/>
        <v>0</v>
      </c>
      <c r="DH424" s="125">
        <f t="shared" ca="1" si="814"/>
        <v>0</v>
      </c>
      <c r="DI424" s="125">
        <f t="shared" ca="1" si="815"/>
        <v>0</v>
      </c>
      <c r="DJ424" s="125">
        <f t="shared" ca="1" si="816"/>
        <v>0</v>
      </c>
      <c r="DK424" s="125">
        <f t="shared" ca="1" si="817"/>
        <v>0</v>
      </c>
      <c r="DL424" s="125">
        <f t="shared" ca="1" si="818"/>
        <v>0</v>
      </c>
      <c r="DM424" s="340">
        <f t="shared" ca="1" si="819"/>
        <v>0</v>
      </c>
      <c r="DN424" s="340">
        <f t="shared" ca="1" si="784"/>
        <v>0</v>
      </c>
      <c r="DO424" s="340">
        <f t="shared" ca="1" si="785"/>
        <v>0</v>
      </c>
      <c r="DP424" s="340">
        <f t="shared" ca="1" si="786"/>
        <v>0</v>
      </c>
      <c r="DQ424" s="340">
        <f t="shared" ca="1" si="787"/>
        <v>0</v>
      </c>
      <c r="DR424" s="340">
        <f t="shared" ca="1" si="788"/>
        <v>0</v>
      </c>
      <c r="DS424" s="340">
        <f t="shared" ca="1" si="789"/>
        <v>0</v>
      </c>
    </row>
    <row r="425" spans="1:123">
      <c r="A425">
        <f t="shared" ca="1" si="707"/>
        <v>0</v>
      </c>
      <c r="B425" t="str">
        <f t="shared" ca="1" si="708"/>
        <v xml:space="preserve">Сума до видачі: </v>
      </c>
      <c r="C425" t="e">
        <f t="shared" ca="1" si="709"/>
        <v>#NAME?</v>
      </c>
      <c r="D425">
        <f t="shared" ca="1" si="710"/>
        <v>0</v>
      </c>
      <c r="E425">
        <f t="shared" ca="1" si="711"/>
        <v>0</v>
      </c>
      <c r="F425">
        <f t="shared" ca="1" si="712"/>
        <v>0</v>
      </c>
      <c r="G425" s="123">
        <f t="shared" ca="1" si="705"/>
        <v>0</v>
      </c>
      <c r="H425" s="123">
        <f t="shared" ca="1" si="790"/>
        <v>0</v>
      </c>
      <c r="I425" s="123">
        <f t="shared" ca="1" si="790"/>
        <v>0</v>
      </c>
      <c r="J425" s="123">
        <f t="shared" ca="1" si="790"/>
        <v>0</v>
      </c>
      <c r="K425" s="123">
        <f t="shared" ca="1" si="790"/>
        <v>0</v>
      </c>
      <c r="L425" s="123">
        <f t="shared" ca="1" si="790"/>
        <v>0</v>
      </c>
      <c r="M425" s="123">
        <f t="shared" ca="1" si="790"/>
        <v>0</v>
      </c>
      <c r="N425" s="123">
        <f t="shared" ca="1" si="790"/>
        <v>0</v>
      </c>
      <c r="O425" s="123">
        <f t="shared" ca="1" si="713"/>
        <v>0</v>
      </c>
      <c r="P425" s="123">
        <f t="shared" ca="1" si="714"/>
        <v>0</v>
      </c>
      <c r="Q425" s="123">
        <f t="shared" ca="1" si="791"/>
        <v>0</v>
      </c>
      <c r="R425" s="123">
        <f t="shared" ca="1" si="791"/>
        <v>0</v>
      </c>
      <c r="S425" s="123">
        <f t="shared" ca="1" si="716"/>
        <v>0</v>
      </c>
      <c r="T425" s="123">
        <f t="shared" ca="1" si="717"/>
        <v>0</v>
      </c>
      <c r="U425" s="123">
        <f t="shared" ca="1" si="718"/>
        <v>0</v>
      </c>
      <c r="V425" s="123">
        <f t="shared" ca="1" si="719"/>
        <v>0</v>
      </c>
      <c r="W425" s="123">
        <f t="shared" ca="1" si="720"/>
        <v>0</v>
      </c>
      <c r="X425" s="123">
        <f t="shared" ca="1" si="721"/>
        <v>0</v>
      </c>
      <c r="Y425" s="123">
        <f t="shared" ca="1" si="722"/>
        <v>0</v>
      </c>
      <c r="Z425" s="123">
        <f t="shared" ca="1" si="723"/>
        <v>0</v>
      </c>
      <c r="AA425" s="123">
        <f t="shared" ca="1" si="724"/>
        <v>0</v>
      </c>
      <c r="AB425" s="123">
        <f t="shared" ca="1" si="725"/>
        <v>0</v>
      </c>
      <c r="AC425" s="123">
        <f t="shared" ca="1" si="726"/>
        <v>0</v>
      </c>
      <c r="AD425" s="123">
        <f t="shared" ca="1" si="727"/>
        <v>0</v>
      </c>
      <c r="AE425" s="123">
        <f t="shared" ca="1" si="728"/>
        <v>0</v>
      </c>
      <c r="AF425" s="123">
        <f t="shared" ca="1" si="729"/>
        <v>0</v>
      </c>
      <c r="AG425" s="123">
        <f t="shared" ca="1" si="730"/>
        <v>0</v>
      </c>
      <c r="AH425" s="123">
        <f t="shared" ca="1" si="731"/>
        <v>0</v>
      </c>
      <c r="AI425" s="123">
        <f t="shared" ca="1" si="732"/>
        <v>0</v>
      </c>
      <c r="AJ425" s="123">
        <f t="shared" ca="1" si="733"/>
        <v>0</v>
      </c>
      <c r="AK425" s="123">
        <f t="shared" ca="1" si="734"/>
        <v>0</v>
      </c>
      <c r="AL425" s="123">
        <f t="shared" ca="1" si="735"/>
        <v>0</v>
      </c>
      <c r="AM425" s="123">
        <f t="shared" ca="1" si="736"/>
        <v>0</v>
      </c>
      <c r="AN425" s="123">
        <f t="shared" ca="1" si="737"/>
        <v>0</v>
      </c>
      <c r="AO425" s="123">
        <f t="shared" ca="1" si="738"/>
        <v>0</v>
      </c>
      <c r="AP425" s="123">
        <f t="shared" ca="1" si="739"/>
        <v>0</v>
      </c>
      <c r="AQ425" s="123">
        <f t="shared" ca="1" si="740"/>
        <v>0</v>
      </c>
      <c r="AR425" s="123">
        <f t="shared" ca="1" si="741"/>
        <v>0</v>
      </c>
      <c r="AS425" s="123">
        <f t="shared" ca="1" si="742"/>
        <v>0</v>
      </c>
      <c r="AT425" s="123">
        <f t="shared" ca="1" si="743"/>
        <v>0</v>
      </c>
      <c r="AU425" s="123">
        <f t="shared" ca="1" si="744"/>
        <v>0</v>
      </c>
      <c r="AV425" s="123">
        <f t="shared" ca="1" si="745"/>
        <v>0</v>
      </c>
      <c r="AW425" s="123">
        <f t="shared" ca="1" si="746"/>
        <v>0</v>
      </c>
      <c r="AX425" s="123">
        <f t="shared" ca="1" si="747"/>
        <v>0</v>
      </c>
      <c r="AY425" s="123">
        <f t="shared" ca="1" si="748"/>
        <v>0</v>
      </c>
      <c r="AZ425" s="123">
        <f t="shared" ca="1" si="749"/>
        <v>0</v>
      </c>
      <c r="BA425" s="123">
        <f t="shared" ca="1" si="750"/>
        <v>0</v>
      </c>
      <c r="BB425" s="123">
        <f t="shared" ca="1" si="751"/>
        <v>0</v>
      </c>
      <c r="BC425" s="123">
        <f t="shared" ca="1" si="752"/>
        <v>0</v>
      </c>
      <c r="BD425" s="123">
        <f t="shared" ca="1" si="753"/>
        <v>0</v>
      </c>
      <c r="BE425" s="123">
        <f t="shared" ca="1" si="754"/>
        <v>0</v>
      </c>
      <c r="BF425" s="123">
        <f t="shared" ca="1" si="755"/>
        <v>0</v>
      </c>
      <c r="BG425" s="123">
        <f t="shared" ca="1" si="756"/>
        <v>0</v>
      </c>
      <c r="BH425" s="123">
        <f t="shared" ca="1" si="757"/>
        <v>0</v>
      </c>
      <c r="BI425" s="123">
        <f t="shared" ca="1" si="758"/>
        <v>0</v>
      </c>
      <c r="BJ425" s="123">
        <f t="shared" ca="1" si="759"/>
        <v>0</v>
      </c>
      <c r="BK425" s="123">
        <f t="shared" ca="1" si="760"/>
        <v>0</v>
      </c>
      <c r="BL425" s="123">
        <f t="shared" ca="1" si="761"/>
        <v>0</v>
      </c>
      <c r="BM425" s="123">
        <f t="shared" ca="1" si="762"/>
        <v>0</v>
      </c>
      <c r="BN425" s="123">
        <f t="shared" ca="1" si="763"/>
        <v>0</v>
      </c>
      <c r="BO425" s="123">
        <f t="shared" ca="1" si="764"/>
        <v>0</v>
      </c>
      <c r="BP425" s="340">
        <f t="shared" ca="1" si="765"/>
        <v>0</v>
      </c>
      <c r="BQ425" s="123">
        <f t="shared" ca="1" si="766"/>
        <v>0</v>
      </c>
      <c r="BR425" s="123">
        <f t="shared" ca="1" si="767"/>
        <v>0</v>
      </c>
      <c r="BS425" s="123">
        <f t="shared" ca="1" si="768"/>
        <v>0</v>
      </c>
      <c r="BT425" s="123">
        <f t="shared" ca="1" si="769"/>
        <v>0</v>
      </c>
      <c r="BU425" s="123">
        <f t="shared" ca="1" si="770"/>
        <v>0</v>
      </c>
      <c r="BV425" s="123"/>
      <c r="BW425" s="123">
        <f t="shared" ca="1" si="771"/>
        <v>0</v>
      </c>
      <c r="BX425" s="123"/>
      <c r="BY425" s="123">
        <f t="shared" ca="1" si="772"/>
        <v>0</v>
      </c>
      <c r="BZ425" s="123"/>
      <c r="CA425" s="123">
        <f t="shared" ca="1" si="773"/>
        <v>0</v>
      </c>
      <c r="CB425" s="528">
        <f t="shared" ca="1" si="774"/>
        <v>0</v>
      </c>
      <c r="CC425" s="123">
        <f t="shared" ca="1" si="775"/>
        <v>0</v>
      </c>
      <c r="CD425" s="125">
        <f t="shared" ca="1" si="776"/>
        <v>0</v>
      </c>
      <c r="CE425" s="125">
        <f t="shared" ca="1" si="777"/>
        <v>0</v>
      </c>
      <c r="CF425" s="125">
        <f t="shared" ca="1" si="778"/>
        <v>0</v>
      </c>
      <c r="CG425" s="125">
        <f t="shared" ca="1" si="779"/>
        <v>0</v>
      </c>
      <c r="CH425" s="125">
        <f t="shared" ca="1" si="780"/>
        <v>0</v>
      </c>
      <c r="CI425" s="125">
        <f t="shared" ca="1" si="781"/>
        <v>0</v>
      </c>
      <c r="CJ425" s="125">
        <f t="shared" ca="1" si="782"/>
        <v>0</v>
      </c>
      <c r="CK425" s="125">
        <f t="shared" ca="1" si="783"/>
        <v>0</v>
      </c>
      <c r="CL425" s="125">
        <f t="shared" ca="1" si="792"/>
        <v>0</v>
      </c>
      <c r="CM425" s="125">
        <f t="shared" ca="1" si="793"/>
        <v>0</v>
      </c>
      <c r="CN425" s="125">
        <f t="shared" ca="1" si="794"/>
        <v>0</v>
      </c>
      <c r="CO425" s="125">
        <f t="shared" ca="1" si="795"/>
        <v>0</v>
      </c>
      <c r="CP425" s="125">
        <f t="shared" ca="1" si="796"/>
        <v>0</v>
      </c>
      <c r="CQ425" s="125">
        <f t="shared" ca="1" si="797"/>
        <v>0</v>
      </c>
      <c r="CR425" s="125">
        <f t="shared" ca="1" si="798"/>
        <v>0</v>
      </c>
      <c r="CS425" s="125">
        <f t="shared" ca="1" si="799"/>
        <v>0</v>
      </c>
      <c r="CT425" s="125">
        <f t="shared" ca="1" si="800"/>
        <v>0</v>
      </c>
      <c r="CU425" s="125">
        <f t="shared" ca="1" si="801"/>
        <v>0</v>
      </c>
      <c r="CV425" s="125">
        <f t="shared" ca="1" si="802"/>
        <v>0</v>
      </c>
      <c r="CW425" s="125">
        <f t="shared" ca="1" si="803"/>
        <v>0</v>
      </c>
      <c r="CX425" s="125">
        <f t="shared" ca="1" si="804"/>
        <v>0</v>
      </c>
      <c r="CY425" s="125">
        <f t="shared" ca="1" si="805"/>
        <v>0</v>
      </c>
      <c r="CZ425" s="606">
        <f t="shared" ca="1" si="806"/>
        <v>0</v>
      </c>
      <c r="DA425" s="341">
        <f t="shared" ca="1" si="807"/>
        <v>0</v>
      </c>
      <c r="DB425" s="125">
        <f t="shared" ca="1" si="808"/>
        <v>0</v>
      </c>
      <c r="DC425" s="125">
        <f t="shared" ca="1" si="809"/>
        <v>0</v>
      </c>
      <c r="DD425" s="125">
        <f t="shared" ca="1" si="810"/>
        <v>0</v>
      </c>
      <c r="DE425" s="125">
        <f t="shared" ca="1" si="811"/>
        <v>0</v>
      </c>
      <c r="DF425" s="125">
        <f t="shared" ca="1" si="812"/>
        <v>0</v>
      </c>
      <c r="DG425" s="125">
        <f t="shared" ca="1" si="813"/>
        <v>0</v>
      </c>
      <c r="DH425" s="125">
        <f t="shared" ca="1" si="814"/>
        <v>0</v>
      </c>
      <c r="DI425" s="125">
        <f t="shared" ca="1" si="815"/>
        <v>0</v>
      </c>
      <c r="DJ425" s="125">
        <f t="shared" ca="1" si="816"/>
        <v>0</v>
      </c>
      <c r="DK425" s="125">
        <f t="shared" ca="1" si="817"/>
        <v>0</v>
      </c>
      <c r="DL425" s="125">
        <f t="shared" ca="1" si="818"/>
        <v>0</v>
      </c>
      <c r="DM425" s="340">
        <f t="shared" ca="1" si="819"/>
        <v>0</v>
      </c>
      <c r="DN425" s="340">
        <f t="shared" ca="1" si="784"/>
        <v>0</v>
      </c>
      <c r="DO425" s="340">
        <f t="shared" ca="1" si="785"/>
        <v>0</v>
      </c>
      <c r="DP425" s="340">
        <f t="shared" ca="1" si="786"/>
        <v>0</v>
      </c>
      <c r="DQ425" s="340">
        <f t="shared" ca="1" si="787"/>
        <v>0</v>
      </c>
      <c r="DR425" s="340">
        <f t="shared" ca="1" si="788"/>
        <v>0</v>
      </c>
      <c r="DS425" s="340">
        <f t="shared" ca="1" si="789"/>
        <v>0</v>
      </c>
    </row>
    <row r="426" spans="1:123">
      <c r="A426">
        <f t="shared" ca="1" si="707"/>
        <v>0</v>
      </c>
      <c r="B426">
        <f t="shared" ca="1" si="708"/>
        <v>0</v>
      </c>
      <c r="C426">
        <f t="shared" ca="1" si="709"/>
        <v>0</v>
      </c>
      <c r="D426">
        <f t="shared" ca="1" si="710"/>
        <v>0</v>
      </c>
      <c r="E426">
        <f t="shared" ca="1" si="711"/>
        <v>0</v>
      </c>
      <c r="F426">
        <f t="shared" ca="1" si="712"/>
        <v>0</v>
      </c>
      <c r="G426" s="123">
        <f t="shared" ca="1" si="705"/>
        <v>0</v>
      </c>
      <c r="H426" s="123">
        <f t="shared" ca="1" si="790"/>
        <v>0</v>
      </c>
      <c r="I426" s="123">
        <f t="shared" ca="1" si="790"/>
        <v>0</v>
      </c>
      <c r="J426" s="123">
        <f t="shared" ca="1" si="790"/>
        <v>0</v>
      </c>
      <c r="K426" s="123">
        <f t="shared" ca="1" si="790"/>
        <v>0</v>
      </c>
      <c r="L426" s="123">
        <f t="shared" ca="1" si="790"/>
        <v>0</v>
      </c>
      <c r="M426" s="123">
        <f t="shared" ca="1" si="790"/>
        <v>0</v>
      </c>
      <c r="N426" s="123">
        <f t="shared" ca="1" si="790"/>
        <v>0</v>
      </c>
      <c r="O426" s="123">
        <f t="shared" ca="1" si="713"/>
        <v>0</v>
      </c>
      <c r="P426" s="123">
        <f t="shared" ca="1" si="714"/>
        <v>0</v>
      </c>
      <c r="Q426" s="123">
        <f t="shared" ca="1" si="791"/>
        <v>0</v>
      </c>
      <c r="R426" s="123">
        <f t="shared" ca="1" si="791"/>
        <v>0</v>
      </c>
      <c r="S426" s="123">
        <f t="shared" ca="1" si="716"/>
        <v>0</v>
      </c>
      <c r="T426" s="123">
        <f t="shared" ca="1" si="717"/>
        <v>0</v>
      </c>
      <c r="U426" s="123">
        <f t="shared" ca="1" si="718"/>
        <v>0</v>
      </c>
      <c r="V426" s="123">
        <f t="shared" ca="1" si="719"/>
        <v>0</v>
      </c>
      <c r="W426" s="123">
        <f t="shared" ca="1" si="720"/>
        <v>0</v>
      </c>
      <c r="X426" s="123">
        <f t="shared" ca="1" si="721"/>
        <v>0</v>
      </c>
      <c r="Y426" s="123">
        <f t="shared" ca="1" si="722"/>
        <v>0</v>
      </c>
      <c r="Z426" s="123">
        <f t="shared" ca="1" si="723"/>
        <v>0</v>
      </c>
      <c r="AA426" s="123">
        <f t="shared" ca="1" si="724"/>
        <v>0</v>
      </c>
      <c r="AB426" s="123">
        <f t="shared" ca="1" si="725"/>
        <v>0</v>
      </c>
      <c r="AC426" s="123">
        <f t="shared" ca="1" si="726"/>
        <v>0</v>
      </c>
      <c r="AD426" s="123">
        <f t="shared" ca="1" si="727"/>
        <v>0</v>
      </c>
      <c r="AE426" s="123">
        <f t="shared" ca="1" si="728"/>
        <v>0</v>
      </c>
      <c r="AF426" s="123">
        <f t="shared" ca="1" si="729"/>
        <v>0</v>
      </c>
      <c r="AG426" s="123">
        <f t="shared" ca="1" si="730"/>
        <v>0</v>
      </c>
      <c r="AH426" s="123">
        <f t="shared" ca="1" si="731"/>
        <v>0</v>
      </c>
      <c r="AI426" s="123">
        <f t="shared" ca="1" si="732"/>
        <v>0</v>
      </c>
      <c r="AJ426" s="123">
        <f t="shared" ca="1" si="733"/>
        <v>0</v>
      </c>
      <c r="AK426" s="123">
        <f t="shared" ca="1" si="734"/>
        <v>0</v>
      </c>
      <c r="AL426" s="123">
        <f t="shared" ca="1" si="735"/>
        <v>0</v>
      </c>
      <c r="AM426" s="123">
        <f t="shared" ca="1" si="736"/>
        <v>0</v>
      </c>
      <c r="AN426" s="123">
        <f t="shared" ca="1" si="737"/>
        <v>0</v>
      </c>
      <c r="AO426" s="123">
        <f t="shared" ca="1" si="738"/>
        <v>0</v>
      </c>
      <c r="AP426" s="123">
        <f t="shared" ca="1" si="739"/>
        <v>0</v>
      </c>
      <c r="AQ426" s="123">
        <f t="shared" ca="1" si="740"/>
        <v>0</v>
      </c>
      <c r="AR426" s="123">
        <f t="shared" ca="1" si="741"/>
        <v>0</v>
      </c>
      <c r="AS426" s="123">
        <f t="shared" ca="1" si="742"/>
        <v>0</v>
      </c>
      <c r="AT426" s="123">
        <f t="shared" ca="1" si="743"/>
        <v>0</v>
      </c>
      <c r="AU426" s="123">
        <f t="shared" ca="1" si="744"/>
        <v>0</v>
      </c>
      <c r="AV426" s="123">
        <f t="shared" ca="1" si="745"/>
        <v>0</v>
      </c>
      <c r="AW426" s="123">
        <f t="shared" ca="1" si="746"/>
        <v>0</v>
      </c>
      <c r="AX426" s="123">
        <f t="shared" ca="1" si="747"/>
        <v>0</v>
      </c>
      <c r="AY426" s="123">
        <f t="shared" ca="1" si="748"/>
        <v>0</v>
      </c>
      <c r="AZ426" s="123">
        <f t="shared" ca="1" si="749"/>
        <v>0</v>
      </c>
      <c r="BA426" s="123">
        <f t="shared" ca="1" si="750"/>
        <v>0</v>
      </c>
      <c r="BB426" s="123">
        <f t="shared" ca="1" si="751"/>
        <v>0</v>
      </c>
      <c r="BC426" s="123">
        <f t="shared" ca="1" si="752"/>
        <v>0</v>
      </c>
      <c r="BD426" s="123">
        <f t="shared" ca="1" si="753"/>
        <v>0</v>
      </c>
      <c r="BE426" s="123">
        <f t="shared" ca="1" si="754"/>
        <v>0</v>
      </c>
      <c r="BF426" s="123">
        <f t="shared" ca="1" si="755"/>
        <v>0</v>
      </c>
      <c r="BG426" s="123">
        <f t="shared" ca="1" si="756"/>
        <v>0</v>
      </c>
      <c r="BH426" s="123">
        <f t="shared" ca="1" si="757"/>
        <v>0</v>
      </c>
      <c r="BI426" s="123">
        <f t="shared" ca="1" si="758"/>
        <v>0</v>
      </c>
      <c r="BJ426" s="123">
        <f t="shared" ca="1" si="759"/>
        <v>0</v>
      </c>
      <c r="BK426" s="123">
        <f t="shared" ca="1" si="760"/>
        <v>0</v>
      </c>
      <c r="BL426" s="123">
        <f t="shared" ca="1" si="761"/>
        <v>0</v>
      </c>
      <c r="BM426" s="123">
        <f t="shared" ca="1" si="762"/>
        <v>0</v>
      </c>
      <c r="BN426" s="123">
        <f t="shared" ca="1" si="763"/>
        <v>0</v>
      </c>
      <c r="BO426" s="123">
        <f t="shared" ca="1" si="764"/>
        <v>0</v>
      </c>
      <c r="BP426" s="340">
        <f t="shared" ca="1" si="765"/>
        <v>0</v>
      </c>
      <c r="BQ426" s="123">
        <f t="shared" ca="1" si="766"/>
        <v>0</v>
      </c>
      <c r="BR426" s="123">
        <f t="shared" ca="1" si="767"/>
        <v>0</v>
      </c>
      <c r="BS426" s="123">
        <f t="shared" ca="1" si="768"/>
        <v>0</v>
      </c>
      <c r="BT426" s="123">
        <f t="shared" ca="1" si="769"/>
        <v>0</v>
      </c>
      <c r="BU426" s="123">
        <f t="shared" ca="1" si="770"/>
        <v>0</v>
      </c>
      <c r="BV426" s="123"/>
      <c r="BW426" s="123">
        <f t="shared" ca="1" si="771"/>
        <v>0</v>
      </c>
      <c r="BX426" s="123"/>
      <c r="BY426" s="123">
        <f t="shared" ca="1" si="772"/>
        <v>0</v>
      </c>
      <c r="BZ426" s="123"/>
      <c r="CA426" s="123">
        <f t="shared" ca="1" si="773"/>
        <v>0</v>
      </c>
      <c r="CB426" s="528">
        <f t="shared" ca="1" si="774"/>
        <v>0</v>
      </c>
      <c r="CC426" s="123">
        <f t="shared" ca="1" si="775"/>
        <v>0</v>
      </c>
      <c r="CD426" s="125">
        <f t="shared" ca="1" si="776"/>
        <v>0</v>
      </c>
      <c r="CE426" s="125">
        <f t="shared" ca="1" si="777"/>
        <v>0</v>
      </c>
      <c r="CF426" s="125">
        <f t="shared" ca="1" si="778"/>
        <v>0</v>
      </c>
      <c r="CG426" s="125">
        <f t="shared" ca="1" si="779"/>
        <v>0</v>
      </c>
      <c r="CH426" s="125">
        <f t="shared" ca="1" si="780"/>
        <v>0</v>
      </c>
      <c r="CI426" s="125">
        <f t="shared" ca="1" si="781"/>
        <v>0</v>
      </c>
      <c r="CJ426" s="125">
        <f t="shared" ca="1" si="782"/>
        <v>0</v>
      </c>
      <c r="CK426" s="125">
        <f t="shared" ca="1" si="783"/>
        <v>0</v>
      </c>
      <c r="CL426" s="125">
        <f t="shared" ca="1" si="792"/>
        <v>0</v>
      </c>
      <c r="CM426" s="125">
        <f t="shared" ca="1" si="793"/>
        <v>0</v>
      </c>
      <c r="CN426" s="125">
        <f t="shared" ca="1" si="794"/>
        <v>0</v>
      </c>
      <c r="CO426" s="125">
        <f t="shared" ca="1" si="795"/>
        <v>0</v>
      </c>
      <c r="CP426" s="125">
        <f t="shared" ca="1" si="796"/>
        <v>0</v>
      </c>
      <c r="CQ426" s="125">
        <f t="shared" ca="1" si="797"/>
        <v>0</v>
      </c>
      <c r="CR426" s="125">
        <f t="shared" ca="1" si="798"/>
        <v>0</v>
      </c>
      <c r="CS426" s="125">
        <f t="shared" ca="1" si="799"/>
        <v>0</v>
      </c>
      <c r="CT426" s="125">
        <f t="shared" ca="1" si="800"/>
        <v>0</v>
      </c>
      <c r="CU426" s="125">
        <f t="shared" ca="1" si="801"/>
        <v>0</v>
      </c>
      <c r="CV426" s="125">
        <f t="shared" ca="1" si="802"/>
        <v>0</v>
      </c>
      <c r="CW426" s="125">
        <f t="shared" ca="1" si="803"/>
        <v>0</v>
      </c>
      <c r="CX426" s="125">
        <f t="shared" ca="1" si="804"/>
        <v>0</v>
      </c>
      <c r="CY426" s="125">
        <f t="shared" ca="1" si="805"/>
        <v>0</v>
      </c>
      <c r="CZ426" s="606">
        <f t="shared" ca="1" si="806"/>
        <v>0</v>
      </c>
      <c r="DA426" s="341">
        <f t="shared" ca="1" si="807"/>
        <v>0</v>
      </c>
      <c r="DB426" s="125">
        <f t="shared" ca="1" si="808"/>
        <v>0</v>
      </c>
      <c r="DC426" s="125">
        <f t="shared" ca="1" si="809"/>
        <v>0</v>
      </c>
      <c r="DD426" s="125">
        <f t="shared" ca="1" si="810"/>
        <v>0</v>
      </c>
      <c r="DE426" s="125">
        <f t="shared" ca="1" si="811"/>
        <v>0</v>
      </c>
      <c r="DF426" s="125">
        <f t="shared" ca="1" si="812"/>
        <v>0</v>
      </c>
      <c r="DG426" s="125">
        <f t="shared" ca="1" si="813"/>
        <v>0</v>
      </c>
      <c r="DH426" s="125">
        <f t="shared" ca="1" si="814"/>
        <v>0</v>
      </c>
      <c r="DI426" s="125">
        <f t="shared" ca="1" si="815"/>
        <v>0</v>
      </c>
      <c r="DJ426" s="125">
        <f t="shared" ca="1" si="816"/>
        <v>0</v>
      </c>
      <c r="DK426" s="125">
        <f t="shared" ca="1" si="817"/>
        <v>0</v>
      </c>
      <c r="DL426" s="125">
        <f t="shared" ca="1" si="818"/>
        <v>0</v>
      </c>
      <c r="DM426" s="340">
        <f t="shared" ca="1" si="819"/>
        <v>0</v>
      </c>
      <c r="DN426" s="340">
        <f t="shared" ca="1" si="784"/>
        <v>0</v>
      </c>
      <c r="DO426" s="340">
        <f t="shared" ca="1" si="785"/>
        <v>0</v>
      </c>
      <c r="DP426" s="340">
        <f t="shared" ca="1" si="786"/>
        <v>0</v>
      </c>
      <c r="DQ426" s="340">
        <f t="shared" ca="1" si="787"/>
        <v>0</v>
      </c>
      <c r="DR426" s="340">
        <f t="shared" ca="1" si="788"/>
        <v>0</v>
      </c>
      <c r="DS426" s="340">
        <f t="shared" ca="1" si="789"/>
        <v>0</v>
      </c>
    </row>
    <row r="427" spans="1:123">
      <c r="A427">
        <f t="shared" ca="1" si="707"/>
        <v>0</v>
      </c>
      <c r="B427" t="str">
        <f t="shared" ca="1" si="708"/>
        <v xml:space="preserve">Начальник </v>
      </c>
      <c r="C427">
        <f t="shared" ca="1" si="709"/>
        <v>0</v>
      </c>
      <c r="D427">
        <f t="shared" ca="1" si="710"/>
        <v>0</v>
      </c>
      <c r="E427">
        <f t="shared" ca="1" si="711"/>
        <v>0</v>
      </c>
      <c r="F427">
        <f t="shared" ca="1" si="712"/>
        <v>0</v>
      </c>
      <c r="G427" s="123">
        <f t="shared" ca="1" si="705"/>
        <v>0</v>
      </c>
      <c r="H427" s="123">
        <f t="shared" ca="1" si="790"/>
        <v>0</v>
      </c>
      <c r="I427" s="123">
        <f t="shared" ca="1" si="790"/>
        <v>0</v>
      </c>
      <c r="J427" s="123">
        <f t="shared" ca="1" si="790"/>
        <v>0</v>
      </c>
      <c r="K427" s="123">
        <f t="shared" ca="1" si="790"/>
        <v>0</v>
      </c>
      <c r="L427" s="123">
        <f t="shared" ca="1" si="790"/>
        <v>0</v>
      </c>
      <c r="M427" s="123">
        <f t="shared" ca="1" si="790"/>
        <v>0</v>
      </c>
      <c r="N427" s="123">
        <f t="shared" ca="1" si="790"/>
        <v>0</v>
      </c>
      <c r="O427" s="123">
        <f t="shared" ca="1" si="713"/>
        <v>0</v>
      </c>
      <c r="P427" s="123">
        <f t="shared" ca="1" si="714"/>
        <v>0</v>
      </c>
      <c r="Q427" s="123">
        <f t="shared" ca="1" si="791"/>
        <v>0</v>
      </c>
      <c r="R427" s="123">
        <f t="shared" ca="1" si="791"/>
        <v>0</v>
      </c>
      <c r="S427" s="123">
        <f t="shared" ca="1" si="716"/>
        <v>0</v>
      </c>
      <c r="T427" s="123">
        <f t="shared" ca="1" si="717"/>
        <v>0</v>
      </c>
      <c r="U427" s="123">
        <f t="shared" ca="1" si="718"/>
        <v>0</v>
      </c>
      <c r="V427" s="123">
        <f t="shared" ca="1" si="719"/>
        <v>0</v>
      </c>
      <c r="W427" s="123">
        <f t="shared" ca="1" si="720"/>
        <v>0</v>
      </c>
      <c r="X427" s="123">
        <f t="shared" ca="1" si="721"/>
        <v>0</v>
      </c>
      <c r="Y427" s="123">
        <f t="shared" ca="1" si="722"/>
        <v>0</v>
      </c>
      <c r="Z427" s="123">
        <f t="shared" ca="1" si="723"/>
        <v>0</v>
      </c>
      <c r="AA427" s="123">
        <f t="shared" ca="1" si="724"/>
        <v>0</v>
      </c>
      <c r="AB427" s="123">
        <f t="shared" ca="1" si="725"/>
        <v>0</v>
      </c>
      <c r="AC427" s="123">
        <f t="shared" ca="1" si="726"/>
        <v>0</v>
      </c>
      <c r="AD427" s="123">
        <f t="shared" ca="1" si="727"/>
        <v>0</v>
      </c>
      <c r="AE427" s="123">
        <f t="shared" ca="1" si="728"/>
        <v>0</v>
      </c>
      <c r="AF427" s="123">
        <f t="shared" ca="1" si="729"/>
        <v>0</v>
      </c>
      <c r="AG427" s="123">
        <f t="shared" ca="1" si="730"/>
        <v>0</v>
      </c>
      <c r="AH427" s="123">
        <f t="shared" ca="1" si="731"/>
        <v>0</v>
      </c>
      <c r="AI427" s="123">
        <f t="shared" ca="1" si="732"/>
        <v>0</v>
      </c>
      <c r="AJ427" s="123">
        <f t="shared" ca="1" si="733"/>
        <v>0</v>
      </c>
      <c r="AK427" s="123">
        <f t="shared" ca="1" si="734"/>
        <v>0</v>
      </c>
      <c r="AL427" s="123">
        <f t="shared" ca="1" si="735"/>
        <v>0</v>
      </c>
      <c r="AM427" s="123">
        <f t="shared" ca="1" si="736"/>
        <v>0</v>
      </c>
      <c r="AN427" s="123">
        <f t="shared" ca="1" si="737"/>
        <v>0</v>
      </c>
      <c r="AO427" s="123">
        <f t="shared" ca="1" si="738"/>
        <v>0</v>
      </c>
      <c r="AP427" s="123">
        <f t="shared" ca="1" si="739"/>
        <v>0</v>
      </c>
      <c r="AQ427" s="123">
        <f t="shared" ca="1" si="740"/>
        <v>0</v>
      </c>
      <c r="AR427" s="123">
        <f t="shared" ca="1" si="741"/>
        <v>0</v>
      </c>
      <c r="AS427" s="123">
        <f t="shared" ca="1" si="742"/>
        <v>0</v>
      </c>
      <c r="AT427" s="123">
        <f t="shared" ca="1" si="743"/>
        <v>0</v>
      </c>
      <c r="AU427" s="123">
        <f t="shared" ca="1" si="744"/>
        <v>0</v>
      </c>
      <c r="AV427" s="123">
        <f t="shared" ca="1" si="745"/>
        <v>0</v>
      </c>
      <c r="AW427" s="123">
        <f t="shared" ca="1" si="746"/>
        <v>0</v>
      </c>
      <c r="AX427" s="123">
        <f t="shared" ca="1" si="747"/>
        <v>0</v>
      </c>
      <c r="AY427" s="123">
        <f t="shared" ca="1" si="748"/>
        <v>0</v>
      </c>
      <c r="AZ427" s="123">
        <f t="shared" ca="1" si="749"/>
        <v>0</v>
      </c>
      <c r="BA427" s="123">
        <f t="shared" ca="1" si="750"/>
        <v>0</v>
      </c>
      <c r="BB427" s="123">
        <f t="shared" ca="1" si="751"/>
        <v>0</v>
      </c>
      <c r="BC427" s="123">
        <f t="shared" ca="1" si="752"/>
        <v>0</v>
      </c>
      <c r="BD427" s="123">
        <f t="shared" ca="1" si="753"/>
        <v>0</v>
      </c>
      <c r="BE427" s="123">
        <f t="shared" ca="1" si="754"/>
        <v>0</v>
      </c>
      <c r="BF427" s="123">
        <f t="shared" ca="1" si="755"/>
        <v>0</v>
      </c>
      <c r="BG427" s="123">
        <f t="shared" ca="1" si="756"/>
        <v>0</v>
      </c>
      <c r="BH427" s="123">
        <f t="shared" ca="1" si="757"/>
        <v>0</v>
      </c>
      <c r="BI427" s="123">
        <f t="shared" ca="1" si="758"/>
        <v>0</v>
      </c>
      <c r="BJ427" s="123">
        <f t="shared" ca="1" si="759"/>
        <v>0</v>
      </c>
      <c r="BK427" s="123">
        <f t="shared" ca="1" si="760"/>
        <v>0</v>
      </c>
      <c r="BL427" s="123">
        <f t="shared" ca="1" si="761"/>
        <v>0</v>
      </c>
      <c r="BM427" s="123">
        <f t="shared" ca="1" si="762"/>
        <v>0</v>
      </c>
      <c r="BN427" s="123">
        <f t="shared" ca="1" si="763"/>
        <v>0</v>
      </c>
      <c r="BO427" s="123">
        <f t="shared" ca="1" si="764"/>
        <v>0</v>
      </c>
      <c r="BP427" s="340">
        <f t="shared" ca="1" si="765"/>
        <v>0</v>
      </c>
      <c r="BQ427" s="123">
        <f t="shared" ca="1" si="766"/>
        <v>0</v>
      </c>
      <c r="BR427" s="123">
        <f t="shared" ca="1" si="767"/>
        <v>0</v>
      </c>
      <c r="BS427" s="123">
        <f t="shared" ca="1" si="768"/>
        <v>0</v>
      </c>
      <c r="BT427" s="123">
        <f t="shared" ca="1" si="769"/>
        <v>0</v>
      </c>
      <c r="BU427" s="123">
        <f t="shared" ca="1" si="770"/>
        <v>0</v>
      </c>
      <c r="BV427" s="123"/>
      <c r="BW427" s="123">
        <f t="shared" ca="1" si="771"/>
        <v>0</v>
      </c>
      <c r="BX427" s="123"/>
      <c r="BY427" s="123">
        <f t="shared" ca="1" si="772"/>
        <v>0</v>
      </c>
      <c r="BZ427" s="123"/>
      <c r="CA427" s="123">
        <f t="shared" ca="1" si="773"/>
        <v>0</v>
      </c>
      <c r="CB427" s="528">
        <f t="shared" ca="1" si="774"/>
        <v>0</v>
      </c>
      <c r="CC427" s="123">
        <f t="shared" ca="1" si="775"/>
        <v>0</v>
      </c>
      <c r="CD427" s="125">
        <f t="shared" ca="1" si="776"/>
        <v>0</v>
      </c>
      <c r="CE427" s="125" t="str">
        <f t="shared" ca="1" si="777"/>
        <v xml:space="preserve">Роман </v>
      </c>
      <c r="CF427" s="125">
        <f t="shared" ca="1" si="778"/>
        <v>0</v>
      </c>
      <c r="CG427" s="125">
        <f t="shared" ca="1" si="779"/>
        <v>0</v>
      </c>
      <c r="CH427" s="125">
        <f t="shared" ca="1" si="780"/>
        <v>0</v>
      </c>
      <c r="CI427" s="125">
        <f t="shared" ca="1" si="781"/>
        <v>0</v>
      </c>
      <c r="CJ427" s="125">
        <f t="shared" ca="1" si="782"/>
        <v>0</v>
      </c>
      <c r="CK427" s="125">
        <f t="shared" ca="1" si="783"/>
        <v>0</v>
      </c>
      <c r="CL427" s="125">
        <f t="shared" ca="1" si="792"/>
        <v>0</v>
      </c>
      <c r="CM427" s="125">
        <f t="shared" ca="1" si="793"/>
        <v>0</v>
      </c>
      <c r="CN427" s="125">
        <f t="shared" ca="1" si="794"/>
        <v>0</v>
      </c>
      <c r="CO427" s="125">
        <f t="shared" ca="1" si="795"/>
        <v>0</v>
      </c>
      <c r="CP427" s="125">
        <f t="shared" ca="1" si="796"/>
        <v>0</v>
      </c>
      <c r="CQ427" s="125">
        <f t="shared" ca="1" si="797"/>
        <v>0</v>
      </c>
      <c r="CR427" s="125">
        <f t="shared" ca="1" si="798"/>
        <v>0</v>
      </c>
      <c r="CS427" s="125">
        <f t="shared" ca="1" si="799"/>
        <v>0</v>
      </c>
      <c r="CT427" s="125">
        <f t="shared" ca="1" si="800"/>
        <v>0</v>
      </c>
      <c r="CU427" s="125">
        <f t="shared" ca="1" si="801"/>
        <v>0</v>
      </c>
      <c r="CV427" s="125">
        <f t="shared" ca="1" si="802"/>
        <v>0</v>
      </c>
      <c r="CW427" s="125">
        <f t="shared" ca="1" si="803"/>
        <v>0</v>
      </c>
      <c r="CX427" s="125">
        <f t="shared" ca="1" si="804"/>
        <v>0</v>
      </c>
      <c r="CY427" s="125">
        <f t="shared" ca="1" si="805"/>
        <v>0</v>
      </c>
      <c r="CZ427" s="606">
        <f t="shared" ca="1" si="806"/>
        <v>0</v>
      </c>
      <c r="DA427" s="341">
        <f t="shared" ca="1" si="807"/>
        <v>0</v>
      </c>
      <c r="DB427" s="125">
        <f t="shared" ca="1" si="808"/>
        <v>0</v>
      </c>
      <c r="DC427" s="125">
        <f t="shared" ca="1" si="809"/>
        <v>0</v>
      </c>
      <c r="DD427" s="125" t="str">
        <f t="shared" ca="1" si="810"/>
        <v>Нараховано єдиний податок 22 %</v>
      </c>
      <c r="DE427" s="125">
        <f t="shared" ca="1" si="811"/>
        <v>518692.87</v>
      </c>
      <c r="DF427" s="125">
        <f t="shared" ca="1" si="812"/>
        <v>0</v>
      </c>
      <c r="DG427" s="125">
        <f t="shared" ca="1" si="813"/>
        <v>0</v>
      </c>
      <c r="DH427" s="125">
        <f t="shared" ca="1" si="814"/>
        <v>0</v>
      </c>
      <c r="DI427" s="125">
        <f t="shared" ca="1" si="815"/>
        <v>0</v>
      </c>
      <c r="DJ427" s="125">
        <f t="shared" ca="1" si="816"/>
        <v>0</v>
      </c>
      <c r="DK427" s="125">
        <f t="shared" ca="1" si="817"/>
        <v>0</v>
      </c>
      <c r="DL427" s="125">
        <f t="shared" ca="1" si="818"/>
        <v>0</v>
      </c>
      <c r="DM427" s="340">
        <f t="shared" ca="1" si="819"/>
        <v>0</v>
      </c>
      <c r="DN427" s="340">
        <f t="shared" ca="1" si="784"/>
        <v>0</v>
      </c>
      <c r="DO427" s="340">
        <f t="shared" ca="1" si="785"/>
        <v>0</v>
      </c>
      <c r="DP427" s="340">
        <f t="shared" ca="1" si="786"/>
        <v>0</v>
      </c>
      <c r="DQ427" s="340">
        <f t="shared" ca="1" si="787"/>
        <v>0</v>
      </c>
      <c r="DR427" s="340">
        <f t="shared" ca="1" si="788"/>
        <v>0</v>
      </c>
      <c r="DS427" s="340">
        <f t="shared" ca="1" si="789"/>
        <v>0</v>
      </c>
    </row>
    <row r="428" spans="1:123">
      <c r="A428">
        <f t="shared" ca="1" si="707"/>
        <v>0</v>
      </c>
      <c r="B428">
        <f t="shared" ca="1" si="708"/>
        <v>0</v>
      </c>
      <c r="C428">
        <f t="shared" ca="1" si="709"/>
        <v>0</v>
      </c>
      <c r="D428">
        <f t="shared" ca="1" si="710"/>
        <v>0</v>
      </c>
      <c r="E428">
        <f t="shared" ca="1" si="711"/>
        <v>0</v>
      </c>
      <c r="F428">
        <f t="shared" ca="1" si="712"/>
        <v>0</v>
      </c>
      <c r="G428" s="123">
        <f t="shared" ca="1" si="705"/>
        <v>0</v>
      </c>
      <c r="H428" s="123">
        <f t="shared" ca="1" si="790"/>
        <v>0</v>
      </c>
      <c r="I428" s="123">
        <f t="shared" ca="1" si="790"/>
        <v>0</v>
      </c>
      <c r="J428" s="123">
        <f t="shared" ca="1" si="790"/>
        <v>0</v>
      </c>
      <c r="K428" s="123">
        <f t="shared" ca="1" si="790"/>
        <v>0</v>
      </c>
      <c r="L428" s="123">
        <f t="shared" ca="1" si="790"/>
        <v>0</v>
      </c>
      <c r="M428" s="123">
        <f t="shared" ca="1" si="790"/>
        <v>0</v>
      </c>
      <c r="N428" s="123">
        <f t="shared" ca="1" si="790"/>
        <v>0</v>
      </c>
      <c r="O428" s="123">
        <f t="shared" ca="1" si="713"/>
        <v>0</v>
      </c>
      <c r="P428" s="123">
        <f t="shared" ca="1" si="714"/>
        <v>0</v>
      </c>
      <c r="Q428" s="123">
        <f t="shared" ca="1" si="791"/>
        <v>0</v>
      </c>
      <c r="R428" s="123">
        <f t="shared" ca="1" si="791"/>
        <v>0</v>
      </c>
      <c r="S428" s="123">
        <f t="shared" ca="1" si="716"/>
        <v>0</v>
      </c>
      <c r="T428" s="123">
        <f t="shared" ca="1" si="717"/>
        <v>0</v>
      </c>
      <c r="U428" s="123">
        <f t="shared" ca="1" si="718"/>
        <v>0</v>
      </c>
      <c r="V428" s="123">
        <f t="shared" ca="1" si="719"/>
        <v>0</v>
      </c>
      <c r="W428" s="123">
        <f t="shared" ca="1" si="720"/>
        <v>0</v>
      </c>
      <c r="X428" s="123">
        <f t="shared" ca="1" si="721"/>
        <v>0</v>
      </c>
      <c r="Y428" s="123">
        <f t="shared" ca="1" si="722"/>
        <v>0</v>
      </c>
      <c r="Z428" s="123">
        <f t="shared" ca="1" si="723"/>
        <v>0</v>
      </c>
      <c r="AA428" s="123">
        <f t="shared" ca="1" si="724"/>
        <v>0</v>
      </c>
      <c r="AB428" s="123">
        <f t="shared" ca="1" si="725"/>
        <v>0</v>
      </c>
      <c r="AC428" s="123">
        <f t="shared" ca="1" si="726"/>
        <v>0</v>
      </c>
      <c r="AD428" s="123">
        <f t="shared" ca="1" si="727"/>
        <v>0</v>
      </c>
      <c r="AE428" s="123">
        <f t="shared" ca="1" si="728"/>
        <v>0</v>
      </c>
      <c r="AF428" s="123">
        <f t="shared" ca="1" si="729"/>
        <v>0</v>
      </c>
      <c r="AG428" s="123">
        <f t="shared" ca="1" si="730"/>
        <v>0</v>
      </c>
      <c r="AH428" s="123">
        <f t="shared" ca="1" si="731"/>
        <v>0</v>
      </c>
      <c r="AI428" s="123">
        <f t="shared" ca="1" si="732"/>
        <v>0</v>
      </c>
      <c r="AJ428" s="123">
        <f t="shared" ca="1" si="733"/>
        <v>0</v>
      </c>
      <c r="AK428" s="123">
        <f t="shared" ca="1" si="734"/>
        <v>0</v>
      </c>
      <c r="AL428" s="123">
        <f t="shared" ca="1" si="735"/>
        <v>0</v>
      </c>
      <c r="AM428" s="123">
        <f t="shared" ca="1" si="736"/>
        <v>0</v>
      </c>
      <c r="AN428" s="123">
        <f t="shared" ca="1" si="737"/>
        <v>0</v>
      </c>
      <c r="AO428" s="123">
        <f t="shared" ca="1" si="738"/>
        <v>0</v>
      </c>
      <c r="AP428" s="123">
        <f t="shared" ca="1" si="739"/>
        <v>0</v>
      </c>
      <c r="AQ428" s="123">
        <f t="shared" ca="1" si="740"/>
        <v>0</v>
      </c>
      <c r="AR428" s="123">
        <f t="shared" ca="1" si="741"/>
        <v>0</v>
      </c>
      <c r="AS428" s="123">
        <f t="shared" ca="1" si="742"/>
        <v>0</v>
      </c>
      <c r="AT428" s="123">
        <f t="shared" ca="1" si="743"/>
        <v>0</v>
      </c>
      <c r="AU428" s="123">
        <f t="shared" ca="1" si="744"/>
        <v>0</v>
      </c>
      <c r="AV428" s="123">
        <f t="shared" ca="1" si="745"/>
        <v>0</v>
      </c>
      <c r="AW428" s="123">
        <f t="shared" ca="1" si="746"/>
        <v>0</v>
      </c>
      <c r="AX428" s="123">
        <f t="shared" ca="1" si="747"/>
        <v>0</v>
      </c>
      <c r="AY428" s="123">
        <f t="shared" ca="1" si="748"/>
        <v>0</v>
      </c>
      <c r="AZ428" s="123">
        <f t="shared" ca="1" si="749"/>
        <v>0</v>
      </c>
      <c r="BA428" s="123">
        <f t="shared" ca="1" si="750"/>
        <v>0</v>
      </c>
      <c r="BB428" s="123">
        <f t="shared" ca="1" si="751"/>
        <v>0</v>
      </c>
      <c r="BC428" s="123">
        <f t="shared" ca="1" si="752"/>
        <v>0</v>
      </c>
      <c r="BD428" s="123">
        <f t="shared" ca="1" si="753"/>
        <v>0</v>
      </c>
      <c r="BE428" s="123">
        <f t="shared" ca="1" si="754"/>
        <v>0</v>
      </c>
      <c r="BF428" s="123">
        <f t="shared" ca="1" si="755"/>
        <v>0</v>
      </c>
      <c r="BG428" s="123">
        <f t="shared" ca="1" si="756"/>
        <v>0</v>
      </c>
      <c r="BH428" s="123">
        <f t="shared" ca="1" si="757"/>
        <v>0</v>
      </c>
      <c r="BI428" s="123">
        <f t="shared" ca="1" si="758"/>
        <v>0</v>
      </c>
      <c r="BJ428" s="123">
        <f t="shared" ca="1" si="759"/>
        <v>0</v>
      </c>
      <c r="BK428" s="123">
        <f t="shared" ca="1" si="760"/>
        <v>0</v>
      </c>
      <c r="BL428" s="123">
        <f t="shared" ca="1" si="761"/>
        <v>0</v>
      </c>
      <c r="BM428" s="123">
        <f t="shared" ca="1" si="762"/>
        <v>0</v>
      </c>
      <c r="BN428" s="123">
        <f t="shared" ca="1" si="763"/>
        <v>0</v>
      </c>
      <c r="BO428" s="123">
        <f t="shared" ca="1" si="764"/>
        <v>0</v>
      </c>
      <c r="BP428" s="340">
        <f t="shared" ca="1" si="765"/>
        <v>0</v>
      </c>
      <c r="BQ428" s="123">
        <f t="shared" ca="1" si="766"/>
        <v>0</v>
      </c>
      <c r="BR428" s="123">
        <f t="shared" ca="1" si="767"/>
        <v>0</v>
      </c>
      <c r="BS428" s="123">
        <f t="shared" ca="1" si="768"/>
        <v>0</v>
      </c>
      <c r="BT428" s="123">
        <f t="shared" ca="1" si="769"/>
        <v>0</v>
      </c>
      <c r="BU428" s="123">
        <f t="shared" ca="1" si="770"/>
        <v>0</v>
      </c>
      <c r="BV428" s="123"/>
      <c r="BW428" s="123">
        <f t="shared" ca="1" si="771"/>
        <v>0</v>
      </c>
      <c r="BX428" s="123"/>
      <c r="BY428" s="123">
        <f t="shared" ca="1" si="772"/>
        <v>0</v>
      </c>
      <c r="BZ428" s="123"/>
      <c r="CA428" s="123">
        <f t="shared" ca="1" si="773"/>
        <v>0</v>
      </c>
      <c r="CB428" s="528">
        <f t="shared" ca="1" si="774"/>
        <v>0</v>
      </c>
      <c r="CC428" s="123">
        <f t="shared" ca="1" si="775"/>
        <v>0</v>
      </c>
      <c r="CD428" s="125">
        <f t="shared" ca="1" si="776"/>
        <v>0</v>
      </c>
      <c r="CE428" s="125">
        <f t="shared" ca="1" si="777"/>
        <v>0</v>
      </c>
      <c r="CF428" s="125">
        <f t="shared" ca="1" si="778"/>
        <v>0</v>
      </c>
      <c r="CG428" s="125">
        <f t="shared" ca="1" si="779"/>
        <v>0</v>
      </c>
      <c r="CH428" s="125">
        <f t="shared" ca="1" si="780"/>
        <v>0</v>
      </c>
      <c r="CI428" s="125">
        <f t="shared" ca="1" si="781"/>
        <v>0</v>
      </c>
      <c r="CJ428" s="125">
        <f t="shared" ca="1" si="782"/>
        <v>0</v>
      </c>
      <c r="CK428" s="125">
        <f t="shared" ca="1" si="783"/>
        <v>0</v>
      </c>
      <c r="CL428" s="125">
        <f t="shared" ca="1" si="792"/>
        <v>0</v>
      </c>
      <c r="CM428" s="125">
        <f t="shared" ca="1" si="793"/>
        <v>0</v>
      </c>
      <c r="CN428" s="125">
        <f t="shared" ca="1" si="794"/>
        <v>0</v>
      </c>
      <c r="CO428" s="125">
        <f t="shared" ca="1" si="795"/>
        <v>0</v>
      </c>
      <c r="CP428" s="125">
        <f t="shared" ca="1" si="796"/>
        <v>0</v>
      </c>
      <c r="CQ428" s="125">
        <f t="shared" ca="1" si="797"/>
        <v>0</v>
      </c>
      <c r="CR428" s="125">
        <f t="shared" ca="1" si="798"/>
        <v>0</v>
      </c>
      <c r="CS428" s="125">
        <f t="shared" ca="1" si="799"/>
        <v>0</v>
      </c>
      <c r="CT428" s="125">
        <f t="shared" ca="1" si="800"/>
        <v>0</v>
      </c>
      <c r="CU428" s="125">
        <f t="shared" ca="1" si="801"/>
        <v>0</v>
      </c>
      <c r="CV428" s="125">
        <f t="shared" ca="1" si="802"/>
        <v>0</v>
      </c>
      <c r="CW428" s="125">
        <f t="shared" ca="1" si="803"/>
        <v>0</v>
      </c>
      <c r="CX428" s="125">
        <f t="shared" ca="1" si="804"/>
        <v>0</v>
      </c>
      <c r="CY428" s="125">
        <f t="shared" ca="1" si="805"/>
        <v>0</v>
      </c>
      <c r="CZ428" s="606">
        <f t="shared" ca="1" si="806"/>
        <v>0</v>
      </c>
      <c r="DA428" s="341">
        <f t="shared" ca="1" si="807"/>
        <v>0</v>
      </c>
      <c r="DB428" s="125">
        <f t="shared" ca="1" si="808"/>
        <v>0</v>
      </c>
      <c r="DC428" s="125">
        <f t="shared" ca="1" si="809"/>
        <v>0</v>
      </c>
      <c r="DD428" s="125" t="str">
        <f t="shared" ca="1" si="810"/>
        <v>Нараховано єдиний податок 22 %</v>
      </c>
      <c r="DE428" s="125">
        <f t="shared" ca="1" si="811"/>
        <v>0</v>
      </c>
      <c r="DF428" s="125">
        <f t="shared" ca="1" si="812"/>
        <v>0</v>
      </c>
      <c r="DG428" s="125">
        <f t="shared" ca="1" si="813"/>
        <v>0</v>
      </c>
      <c r="DH428" s="125">
        <f t="shared" ca="1" si="814"/>
        <v>0</v>
      </c>
      <c r="DI428" s="125">
        <f t="shared" ca="1" si="815"/>
        <v>0</v>
      </c>
      <c r="DJ428" s="125">
        <f t="shared" ca="1" si="816"/>
        <v>0</v>
      </c>
      <c r="DK428" s="125">
        <f t="shared" ca="1" si="817"/>
        <v>0</v>
      </c>
      <c r="DL428" s="125">
        <f t="shared" ca="1" si="818"/>
        <v>0</v>
      </c>
      <c r="DM428" s="340">
        <f t="shared" ca="1" si="819"/>
        <v>0</v>
      </c>
      <c r="DN428" s="340">
        <f t="shared" ca="1" si="784"/>
        <v>0</v>
      </c>
      <c r="DO428" s="340">
        <f t="shared" ca="1" si="785"/>
        <v>0</v>
      </c>
      <c r="DP428" s="340">
        <f t="shared" ca="1" si="786"/>
        <v>0</v>
      </c>
      <c r="DQ428" s="340">
        <f t="shared" ca="1" si="787"/>
        <v>0</v>
      </c>
      <c r="DR428" s="340">
        <f t="shared" ca="1" si="788"/>
        <v>0</v>
      </c>
      <c r="DS428" s="340">
        <f t="shared" ca="1" si="789"/>
        <v>0</v>
      </c>
    </row>
    <row r="429" spans="1:123">
      <c r="A429">
        <f t="shared" ca="1" si="707"/>
        <v>0</v>
      </c>
      <c r="B429" t="str">
        <f t="shared" ca="1" si="708"/>
        <v xml:space="preserve">Начальник ФЕС  </v>
      </c>
      <c r="C429">
        <f t="shared" ca="1" si="709"/>
        <v>0</v>
      </c>
      <c r="D429">
        <f t="shared" ca="1" si="710"/>
        <v>0</v>
      </c>
      <c r="E429">
        <f t="shared" ca="1" si="711"/>
        <v>0</v>
      </c>
      <c r="F429">
        <f t="shared" ca="1" si="712"/>
        <v>0</v>
      </c>
      <c r="G429" s="123">
        <f t="shared" ca="1" si="705"/>
        <v>0</v>
      </c>
      <c r="H429" s="123">
        <f t="shared" ca="1" si="790"/>
        <v>0</v>
      </c>
      <c r="I429" s="123">
        <f t="shared" ca="1" si="790"/>
        <v>0</v>
      </c>
      <c r="J429" s="123">
        <f t="shared" ca="1" si="790"/>
        <v>0</v>
      </c>
      <c r="K429" s="123">
        <f t="shared" ca="1" si="790"/>
        <v>0</v>
      </c>
      <c r="L429" s="123">
        <f t="shared" ca="1" si="790"/>
        <v>0</v>
      </c>
      <c r="M429" s="123">
        <f t="shared" ca="1" si="790"/>
        <v>0</v>
      </c>
      <c r="N429" s="123">
        <f t="shared" ca="1" si="790"/>
        <v>0</v>
      </c>
      <c r="O429" s="123">
        <f t="shared" ca="1" si="713"/>
        <v>0</v>
      </c>
      <c r="P429" s="123">
        <f t="shared" ca="1" si="714"/>
        <v>0</v>
      </c>
      <c r="Q429" s="123">
        <f t="shared" ca="1" si="791"/>
        <v>0</v>
      </c>
      <c r="R429" s="123">
        <f t="shared" ca="1" si="791"/>
        <v>0</v>
      </c>
      <c r="S429" s="123">
        <f t="shared" ca="1" si="716"/>
        <v>0</v>
      </c>
      <c r="T429" s="123">
        <f t="shared" ca="1" si="717"/>
        <v>0</v>
      </c>
      <c r="U429" s="123">
        <f t="shared" ca="1" si="718"/>
        <v>0</v>
      </c>
      <c r="V429" s="123">
        <f t="shared" ca="1" si="719"/>
        <v>0</v>
      </c>
      <c r="W429" s="123">
        <f t="shared" ca="1" si="720"/>
        <v>0</v>
      </c>
      <c r="X429" s="123">
        <f t="shared" ca="1" si="721"/>
        <v>0</v>
      </c>
      <c r="Y429" s="123">
        <f t="shared" ca="1" si="722"/>
        <v>0</v>
      </c>
      <c r="Z429" s="123">
        <f t="shared" ca="1" si="723"/>
        <v>0</v>
      </c>
      <c r="AA429" s="123">
        <f t="shared" ca="1" si="724"/>
        <v>0</v>
      </c>
      <c r="AB429" s="123">
        <f t="shared" ca="1" si="725"/>
        <v>0</v>
      </c>
      <c r="AC429" s="123">
        <f t="shared" ca="1" si="726"/>
        <v>0</v>
      </c>
      <c r="AD429" s="123">
        <f t="shared" ca="1" si="727"/>
        <v>0</v>
      </c>
      <c r="AE429" s="123">
        <f t="shared" ca="1" si="728"/>
        <v>0</v>
      </c>
      <c r="AF429" s="123">
        <f t="shared" ca="1" si="729"/>
        <v>0</v>
      </c>
      <c r="AG429" s="123">
        <f t="shared" ca="1" si="730"/>
        <v>0</v>
      </c>
      <c r="AH429" s="123">
        <f t="shared" ca="1" si="731"/>
        <v>0</v>
      </c>
      <c r="AI429" s="123">
        <f t="shared" ca="1" si="732"/>
        <v>0</v>
      </c>
      <c r="AJ429" s="123">
        <f t="shared" ca="1" si="733"/>
        <v>0</v>
      </c>
      <c r="AK429" s="123">
        <f t="shared" ca="1" si="734"/>
        <v>0</v>
      </c>
      <c r="AL429" s="123">
        <f t="shared" ca="1" si="735"/>
        <v>0</v>
      </c>
      <c r="AM429" s="123">
        <f t="shared" ca="1" si="736"/>
        <v>0</v>
      </c>
      <c r="AN429" s="123">
        <f t="shared" ca="1" si="737"/>
        <v>0</v>
      </c>
      <c r="AO429" s="123">
        <f t="shared" ca="1" si="738"/>
        <v>0</v>
      </c>
      <c r="AP429" s="123">
        <f t="shared" ca="1" si="739"/>
        <v>0</v>
      </c>
      <c r="AQ429" s="123">
        <f t="shared" ca="1" si="740"/>
        <v>0</v>
      </c>
      <c r="AR429" s="123">
        <f t="shared" ca="1" si="741"/>
        <v>0</v>
      </c>
      <c r="AS429" s="123">
        <f t="shared" ca="1" si="742"/>
        <v>0</v>
      </c>
      <c r="AT429" s="123">
        <f t="shared" ca="1" si="743"/>
        <v>0</v>
      </c>
      <c r="AU429" s="123">
        <f t="shared" ca="1" si="744"/>
        <v>0</v>
      </c>
      <c r="AV429" s="123">
        <f t="shared" ca="1" si="745"/>
        <v>0</v>
      </c>
      <c r="AW429" s="123">
        <f t="shared" ca="1" si="746"/>
        <v>0</v>
      </c>
      <c r="AX429" s="123">
        <f t="shared" ca="1" si="747"/>
        <v>0</v>
      </c>
      <c r="AY429" s="123">
        <f t="shared" ca="1" si="748"/>
        <v>0</v>
      </c>
      <c r="AZ429" s="123">
        <f t="shared" ca="1" si="749"/>
        <v>0</v>
      </c>
      <c r="BA429" s="123">
        <f t="shared" ca="1" si="750"/>
        <v>0</v>
      </c>
      <c r="BB429" s="123">
        <f t="shared" ca="1" si="751"/>
        <v>0</v>
      </c>
      <c r="BC429" s="123">
        <f t="shared" ca="1" si="752"/>
        <v>0</v>
      </c>
      <c r="BD429" s="123">
        <f t="shared" ca="1" si="753"/>
        <v>0</v>
      </c>
      <c r="BE429" s="123">
        <f t="shared" ca="1" si="754"/>
        <v>0</v>
      </c>
      <c r="BF429" s="123">
        <f t="shared" ca="1" si="755"/>
        <v>0</v>
      </c>
      <c r="BG429" s="123">
        <f t="shared" ca="1" si="756"/>
        <v>0</v>
      </c>
      <c r="BH429" s="123">
        <f t="shared" ca="1" si="757"/>
        <v>0</v>
      </c>
      <c r="BI429" s="123">
        <f t="shared" ca="1" si="758"/>
        <v>0</v>
      </c>
      <c r="BJ429" s="123">
        <f t="shared" ca="1" si="759"/>
        <v>0</v>
      </c>
      <c r="BK429" s="123">
        <f t="shared" ca="1" si="760"/>
        <v>0</v>
      </c>
      <c r="BL429" s="123">
        <f t="shared" ca="1" si="761"/>
        <v>0</v>
      </c>
      <c r="BM429" s="123">
        <f t="shared" ca="1" si="762"/>
        <v>0</v>
      </c>
      <c r="BN429" s="123">
        <f t="shared" ca="1" si="763"/>
        <v>0</v>
      </c>
      <c r="BO429" s="123">
        <f t="shared" ca="1" si="764"/>
        <v>0</v>
      </c>
      <c r="BP429" s="340">
        <f t="shared" ca="1" si="765"/>
        <v>0</v>
      </c>
      <c r="BQ429" s="123">
        <f t="shared" ca="1" si="766"/>
        <v>0</v>
      </c>
      <c r="BR429" s="123">
        <f t="shared" ca="1" si="767"/>
        <v>0</v>
      </c>
      <c r="BS429" s="123">
        <f t="shared" ca="1" si="768"/>
        <v>0</v>
      </c>
      <c r="BT429" s="123">
        <f t="shared" ca="1" si="769"/>
        <v>0</v>
      </c>
      <c r="BU429" s="123">
        <f t="shared" ca="1" si="770"/>
        <v>0</v>
      </c>
      <c r="BV429" s="123"/>
      <c r="BW429" s="123">
        <f t="shared" ca="1" si="771"/>
        <v>0</v>
      </c>
      <c r="BX429" s="123"/>
      <c r="BY429" s="123">
        <f t="shared" ca="1" si="772"/>
        <v>0</v>
      </c>
      <c r="BZ429" s="123"/>
      <c r="CA429" s="123">
        <f t="shared" ca="1" si="773"/>
        <v>0</v>
      </c>
      <c r="CB429" s="528">
        <f t="shared" ca="1" si="774"/>
        <v>0</v>
      </c>
      <c r="CC429" s="123">
        <f t="shared" ca="1" si="775"/>
        <v>0</v>
      </c>
      <c r="CD429" s="125">
        <f t="shared" ca="1" si="776"/>
        <v>0</v>
      </c>
      <c r="CE429" s="125" t="str">
        <f t="shared" ca="1" si="777"/>
        <v>Олег</v>
      </c>
      <c r="CF429" s="125">
        <f t="shared" ca="1" si="778"/>
        <v>0</v>
      </c>
      <c r="CG429" s="125">
        <f t="shared" ca="1" si="779"/>
        <v>0</v>
      </c>
      <c r="CH429" s="125">
        <f t="shared" ca="1" si="780"/>
        <v>0</v>
      </c>
      <c r="CI429" s="125">
        <f t="shared" ca="1" si="781"/>
        <v>0</v>
      </c>
      <c r="CJ429" s="125">
        <f t="shared" ca="1" si="782"/>
        <v>0</v>
      </c>
      <c r="CK429" s="125">
        <f t="shared" ca="1" si="783"/>
        <v>0</v>
      </c>
      <c r="CL429" s="125">
        <f t="shared" ca="1" si="792"/>
        <v>0</v>
      </c>
      <c r="CM429" s="125">
        <f t="shared" ca="1" si="793"/>
        <v>0</v>
      </c>
      <c r="CN429" s="125">
        <f t="shared" ca="1" si="794"/>
        <v>0</v>
      </c>
      <c r="CO429" s="125">
        <f t="shared" ca="1" si="795"/>
        <v>0</v>
      </c>
      <c r="CP429" s="125">
        <f t="shared" ca="1" si="796"/>
        <v>0</v>
      </c>
      <c r="CQ429" s="125">
        <f t="shared" ca="1" si="797"/>
        <v>0</v>
      </c>
      <c r="CR429" s="125">
        <f t="shared" ca="1" si="798"/>
        <v>0</v>
      </c>
      <c r="CS429" s="125">
        <f t="shared" ca="1" si="799"/>
        <v>0</v>
      </c>
      <c r="CT429" s="125">
        <f t="shared" ca="1" si="800"/>
        <v>0</v>
      </c>
      <c r="CU429" s="125">
        <f t="shared" ca="1" si="801"/>
        <v>0</v>
      </c>
      <c r="CV429" s="125">
        <f t="shared" ca="1" si="802"/>
        <v>0</v>
      </c>
      <c r="CW429" s="125">
        <f t="shared" ca="1" si="803"/>
        <v>0</v>
      </c>
      <c r="CX429" s="125">
        <f t="shared" ca="1" si="804"/>
        <v>0</v>
      </c>
      <c r="CY429" s="125">
        <f t="shared" ca="1" si="805"/>
        <v>0</v>
      </c>
      <c r="CZ429" s="606">
        <f t="shared" ca="1" si="806"/>
        <v>0</v>
      </c>
      <c r="DA429" s="341">
        <f t="shared" ca="1" si="807"/>
        <v>0</v>
      </c>
      <c r="DB429" s="125">
        <f t="shared" ca="1" si="808"/>
        <v>0</v>
      </c>
      <c r="DC429" s="125">
        <f t="shared" ca="1" si="809"/>
        <v>0</v>
      </c>
      <c r="DD429" s="125">
        <f t="shared" ca="1" si="810"/>
        <v>0</v>
      </c>
      <c r="DE429" s="125">
        <f t="shared" ca="1" si="811"/>
        <v>0</v>
      </c>
      <c r="DF429" s="125">
        <f t="shared" ca="1" si="812"/>
        <v>0</v>
      </c>
      <c r="DG429" s="125">
        <f t="shared" ca="1" si="813"/>
        <v>0</v>
      </c>
      <c r="DH429" s="125">
        <f t="shared" ca="1" si="814"/>
        <v>0</v>
      </c>
      <c r="DI429" s="125">
        <f t="shared" ca="1" si="815"/>
        <v>0</v>
      </c>
      <c r="DJ429" s="125" t="e">
        <f t="shared" ca="1" si="816"/>
        <v>#VALUE!</v>
      </c>
      <c r="DK429" s="125">
        <f t="shared" ca="1" si="817"/>
        <v>0</v>
      </c>
      <c r="DL429" s="125">
        <f t="shared" ca="1" si="818"/>
        <v>0</v>
      </c>
      <c r="DM429" s="340">
        <f t="shared" ca="1" si="819"/>
        <v>0</v>
      </c>
      <c r="DN429" s="340" t="str">
        <f t="shared" ca="1" si="784"/>
        <v>Костянтин</v>
      </c>
      <c r="DO429" s="340">
        <f t="shared" ca="1" si="785"/>
        <v>0</v>
      </c>
      <c r="DP429" s="340">
        <f t="shared" ca="1" si="786"/>
        <v>0</v>
      </c>
      <c r="DQ429" s="340">
        <f t="shared" ca="1" si="787"/>
        <v>0</v>
      </c>
      <c r="DR429" s="340">
        <f t="shared" ca="1" si="788"/>
        <v>0</v>
      </c>
      <c r="DS429" s="340">
        <f t="shared" ca="1" si="789"/>
        <v>0</v>
      </c>
    </row>
    <row r="430" spans="1:123">
      <c r="A430">
        <f t="shared" ca="1" si="707"/>
        <v>0</v>
      </c>
      <c r="B430">
        <f t="shared" ca="1" si="708"/>
        <v>0</v>
      </c>
      <c r="C430">
        <f t="shared" ca="1" si="709"/>
        <v>0</v>
      </c>
      <c r="D430">
        <f t="shared" ca="1" si="710"/>
        <v>0</v>
      </c>
      <c r="E430">
        <f t="shared" ca="1" si="711"/>
        <v>0</v>
      </c>
      <c r="F430">
        <f t="shared" ca="1" si="712"/>
        <v>0</v>
      </c>
      <c r="G430" s="123">
        <f t="shared" ca="1" si="705"/>
        <v>0</v>
      </c>
      <c r="H430" s="123">
        <f t="shared" ca="1" si="790"/>
        <v>0</v>
      </c>
      <c r="I430" s="123">
        <f t="shared" ca="1" si="790"/>
        <v>0</v>
      </c>
      <c r="J430" s="123">
        <f t="shared" ca="1" si="790"/>
        <v>0</v>
      </c>
      <c r="K430" s="123">
        <f t="shared" ca="1" si="790"/>
        <v>0</v>
      </c>
      <c r="L430" s="123">
        <f t="shared" ca="1" si="790"/>
        <v>0</v>
      </c>
      <c r="M430" s="123">
        <f t="shared" ca="1" si="790"/>
        <v>0</v>
      </c>
      <c r="N430" s="123">
        <f t="shared" ca="1" si="790"/>
        <v>0</v>
      </c>
      <c r="O430" s="123">
        <f t="shared" ca="1" si="713"/>
        <v>0</v>
      </c>
      <c r="P430" s="123">
        <f t="shared" ca="1" si="714"/>
        <v>0</v>
      </c>
      <c r="Q430" s="123">
        <f t="shared" ca="1" si="791"/>
        <v>0</v>
      </c>
      <c r="R430" s="123">
        <f t="shared" ca="1" si="791"/>
        <v>0</v>
      </c>
      <c r="S430" s="123">
        <f t="shared" ca="1" si="716"/>
        <v>0</v>
      </c>
      <c r="T430" s="123">
        <f t="shared" ca="1" si="717"/>
        <v>0</v>
      </c>
      <c r="U430" s="123">
        <f t="shared" ca="1" si="718"/>
        <v>0</v>
      </c>
      <c r="V430" s="123">
        <f t="shared" ca="1" si="719"/>
        <v>0</v>
      </c>
      <c r="W430" s="123">
        <f t="shared" ca="1" si="720"/>
        <v>0</v>
      </c>
      <c r="X430" s="123">
        <f t="shared" ca="1" si="721"/>
        <v>0</v>
      </c>
      <c r="Y430" s="123">
        <f t="shared" ca="1" si="722"/>
        <v>0</v>
      </c>
      <c r="Z430" s="123">
        <f t="shared" ca="1" si="723"/>
        <v>0</v>
      </c>
      <c r="AA430" s="123">
        <f t="shared" ca="1" si="724"/>
        <v>0</v>
      </c>
      <c r="AB430" s="123">
        <f t="shared" ca="1" si="725"/>
        <v>0</v>
      </c>
      <c r="AC430" s="123">
        <f t="shared" ca="1" si="726"/>
        <v>0</v>
      </c>
      <c r="AD430" s="123">
        <f t="shared" ca="1" si="727"/>
        <v>0</v>
      </c>
      <c r="AE430" s="123">
        <f t="shared" ca="1" si="728"/>
        <v>0</v>
      </c>
      <c r="AF430" s="123">
        <f t="shared" ca="1" si="729"/>
        <v>0</v>
      </c>
      <c r="AG430" s="123">
        <f t="shared" ca="1" si="730"/>
        <v>0</v>
      </c>
      <c r="AH430" s="123">
        <f t="shared" ca="1" si="731"/>
        <v>0</v>
      </c>
      <c r="AI430" s="123">
        <f t="shared" ca="1" si="732"/>
        <v>0</v>
      </c>
      <c r="AJ430" s="123">
        <f t="shared" ca="1" si="733"/>
        <v>0</v>
      </c>
      <c r="AK430" s="123">
        <f t="shared" ca="1" si="734"/>
        <v>0</v>
      </c>
      <c r="AL430" s="123">
        <f t="shared" ca="1" si="735"/>
        <v>0</v>
      </c>
      <c r="AM430" s="123">
        <f t="shared" ca="1" si="736"/>
        <v>0</v>
      </c>
      <c r="AN430" s="123">
        <f t="shared" ca="1" si="737"/>
        <v>0</v>
      </c>
      <c r="AO430" s="123">
        <f t="shared" ca="1" si="738"/>
        <v>0</v>
      </c>
      <c r="AP430" s="123">
        <f t="shared" ca="1" si="739"/>
        <v>0</v>
      </c>
      <c r="AQ430" s="123">
        <f t="shared" ca="1" si="740"/>
        <v>0</v>
      </c>
      <c r="AR430" s="123">
        <f t="shared" ca="1" si="741"/>
        <v>0</v>
      </c>
      <c r="AS430" s="123">
        <f t="shared" ca="1" si="742"/>
        <v>0</v>
      </c>
      <c r="AT430" s="123">
        <f t="shared" ca="1" si="743"/>
        <v>0</v>
      </c>
      <c r="AU430" s="123">
        <f t="shared" ca="1" si="744"/>
        <v>0</v>
      </c>
      <c r="AV430" s="123">
        <f t="shared" ca="1" si="745"/>
        <v>0</v>
      </c>
      <c r="AW430" s="123">
        <f t="shared" ca="1" si="746"/>
        <v>0</v>
      </c>
      <c r="AX430" s="123">
        <f t="shared" ca="1" si="747"/>
        <v>0</v>
      </c>
      <c r="AY430" s="123">
        <f t="shared" ca="1" si="748"/>
        <v>0</v>
      </c>
      <c r="AZ430" s="123">
        <f t="shared" ca="1" si="749"/>
        <v>0</v>
      </c>
      <c r="BA430" s="123">
        <f t="shared" ca="1" si="750"/>
        <v>0</v>
      </c>
      <c r="BB430" s="123">
        <f t="shared" ca="1" si="751"/>
        <v>0</v>
      </c>
      <c r="BC430" s="123">
        <f t="shared" ca="1" si="752"/>
        <v>0</v>
      </c>
      <c r="BD430" s="123">
        <f t="shared" ca="1" si="753"/>
        <v>0</v>
      </c>
      <c r="BE430" s="123">
        <f t="shared" ca="1" si="754"/>
        <v>0</v>
      </c>
      <c r="BF430" s="123">
        <f t="shared" ca="1" si="755"/>
        <v>0</v>
      </c>
      <c r="BG430" s="123">
        <f t="shared" ca="1" si="756"/>
        <v>0</v>
      </c>
      <c r="BH430" s="123">
        <f t="shared" ca="1" si="757"/>
        <v>0</v>
      </c>
      <c r="BI430" s="123">
        <f t="shared" ca="1" si="758"/>
        <v>0</v>
      </c>
      <c r="BJ430" s="123">
        <f t="shared" ca="1" si="759"/>
        <v>0</v>
      </c>
      <c r="BK430" s="123">
        <f t="shared" ca="1" si="760"/>
        <v>0</v>
      </c>
      <c r="BL430" s="123">
        <f t="shared" ca="1" si="761"/>
        <v>0</v>
      </c>
      <c r="BM430" s="123">
        <f t="shared" ca="1" si="762"/>
        <v>0</v>
      </c>
      <c r="BN430" s="123">
        <f t="shared" ca="1" si="763"/>
        <v>0</v>
      </c>
      <c r="BO430" s="123">
        <f t="shared" ca="1" si="764"/>
        <v>0</v>
      </c>
      <c r="BP430" s="340">
        <f t="shared" ca="1" si="765"/>
        <v>0</v>
      </c>
      <c r="BQ430" s="123">
        <f t="shared" ca="1" si="766"/>
        <v>0</v>
      </c>
      <c r="BR430" s="123">
        <f t="shared" ca="1" si="767"/>
        <v>0</v>
      </c>
      <c r="BS430" s="123">
        <f t="shared" ca="1" si="768"/>
        <v>0</v>
      </c>
      <c r="BT430" s="123">
        <f t="shared" ca="1" si="769"/>
        <v>0</v>
      </c>
      <c r="BU430" s="123">
        <f t="shared" ca="1" si="770"/>
        <v>0</v>
      </c>
      <c r="BV430" s="123"/>
      <c r="BW430" s="123">
        <f t="shared" ca="1" si="771"/>
        <v>0</v>
      </c>
      <c r="BX430" s="123"/>
      <c r="BY430" s="123">
        <f t="shared" ca="1" si="772"/>
        <v>0</v>
      </c>
      <c r="BZ430" s="123"/>
      <c r="CA430" s="123">
        <f t="shared" ca="1" si="773"/>
        <v>0</v>
      </c>
      <c r="CB430" s="528">
        <f t="shared" ca="1" si="774"/>
        <v>0</v>
      </c>
      <c r="CC430" s="123">
        <f t="shared" ca="1" si="775"/>
        <v>0</v>
      </c>
      <c r="CD430" s="125">
        <f t="shared" ca="1" si="776"/>
        <v>0</v>
      </c>
      <c r="CE430" s="125">
        <f t="shared" ca="1" si="777"/>
        <v>0</v>
      </c>
      <c r="CF430" s="125">
        <f t="shared" ca="1" si="778"/>
        <v>0</v>
      </c>
      <c r="CG430" s="125">
        <f t="shared" ca="1" si="779"/>
        <v>0</v>
      </c>
      <c r="CH430" s="125">
        <f t="shared" ca="1" si="780"/>
        <v>0</v>
      </c>
      <c r="CI430" s="125">
        <f t="shared" ca="1" si="781"/>
        <v>0</v>
      </c>
      <c r="CJ430" s="125">
        <f t="shared" ca="1" si="782"/>
        <v>0</v>
      </c>
      <c r="CK430" s="125">
        <f t="shared" ca="1" si="783"/>
        <v>0</v>
      </c>
      <c r="CL430" s="125">
        <f t="shared" ca="1" si="792"/>
        <v>0</v>
      </c>
      <c r="CM430" s="125">
        <f t="shared" ca="1" si="793"/>
        <v>0</v>
      </c>
      <c r="CN430" s="125">
        <f t="shared" ca="1" si="794"/>
        <v>0</v>
      </c>
      <c r="CO430" s="125">
        <f t="shared" ca="1" si="795"/>
        <v>0</v>
      </c>
      <c r="CP430" s="125">
        <f t="shared" ca="1" si="796"/>
        <v>0</v>
      </c>
      <c r="CQ430" s="125">
        <f t="shared" ca="1" si="797"/>
        <v>0</v>
      </c>
      <c r="CR430" s="125">
        <f t="shared" ca="1" si="798"/>
        <v>0</v>
      </c>
      <c r="CS430" s="125">
        <f t="shared" ca="1" si="799"/>
        <v>0</v>
      </c>
      <c r="CT430" s="125">
        <f t="shared" ca="1" si="800"/>
        <v>0</v>
      </c>
      <c r="CU430" s="125">
        <f t="shared" ca="1" si="801"/>
        <v>0</v>
      </c>
      <c r="CV430" s="125">
        <f t="shared" ca="1" si="802"/>
        <v>0</v>
      </c>
      <c r="CW430" s="125">
        <f t="shared" ca="1" si="803"/>
        <v>0</v>
      </c>
      <c r="CX430" s="125">
        <f t="shared" ca="1" si="804"/>
        <v>0</v>
      </c>
      <c r="CY430" s="125">
        <f t="shared" ca="1" si="805"/>
        <v>0</v>
      </c>
      <c r="CZ430" s="606">
        <f t="shared" ca="1" si="806"/>
        <v>0</v>
      </c>
      <c r="DA430" s="341">
        <f t="shared" ca="1" si="807"/>
        <v>0</v>
      </c>
      <c r="DB430" s="125">
        <f t="shared" ca="1" si="808"/>
        <v>0</v>
      </c>
      <c r="DC430" s="125">
        <f t="shared" ca="1" si="809"/>
        <v>0</v>
      </c>
      <c r="DD430" s="125">
        <f t="shared" ca="1" si="810"/>
        <v>0</v>
      </c>
      <c r="DE430" s="125">
        <f t="shared" ca="1" si="811"/>
        <v>0</v>
      </c>
      <c r="DF430" s="125">
        <f t="shared" ca="1" si="812"/>
        <v>0</v>
      </c>
      <c r="DG430" s="125">
        <f t="shared" ca="1" si="813"/>
        <v>0</v>
      </c>
      <c r="DH430" s="125">
        <f t="shared" ca="1" si="814"/>
        <v>0</v>
      </c>
      <c r="DI430" s="125">
        <f t="shared" ca="1" si="815"/>
        <v>0</v>
      </c>
      <c r="DJ430" s="125">
        <f t="shared" ca="1" si="816"/>
        <v>0</v>
      </c>
      <c r="DK430" s="125">
        <f t="shared" ca="1" si="817"/>
        <v>0</v>
      </c>
      <c r="DL430" s="125">
        <f t="shared" ca="1" si="818"/>
        <v>0</v>
      </c>
      <c r="DM430" s="340">
        <f t="shared" ca="1" si="819"/>
        <v>0</v>
      </c>
      <c r="DN430" s="340">
        <f t="shared" ca="1" si="784"/>
        <v>0</v>
      </c>
      <c r="DO430" s="340">
        <f t="shared" ca="1" si="785"/>
        <v>0</v>
      </c>
      <c r="DP430" s="340">
        <f t="shared" ca="1" si="786"/>
        <v>0</v>
      </c>
      <c r="DQ430" s="340">
        <f t="shared" ca="1" si="787"/>
        <v>0</v>
      </c>
      <c r="DR430" s="340">
        <f t="shared" ca="1" si="788"/>
        <v>0</v>
      </c>
      <c r="DS430" s="340">
        <f t="shared" ca="1" si="789"/>
        <v>0</v>
      </c>
    </row>
    <row r="431" spans="1:123">
      <c r="A431" t="str">
        <f t="shared" ca="1" si="707"/>
        <v xml:space="preserve">        ВМКЦ ПР</v>
      </c>
      <c r="B431" t="str">
        <f t="shared" ca="1" si="708"/>
        <v>Генерали, адмірали</v>
      </c>
      <c r="C431" t="str">
        <f t="shared" ca="1" si="709"/>
        <v>К-ть</v>
      </c>
      <c r="D431">
        <f t="shared" ca="1" si="710"/>
        <v>0</v>
      </c>
      <c r="E431">
        <f t="shared" ca="1" si="711"/>
        <v>0</v>
      </c>
      <c r="F431">
        <f t="shared" ca="1" si="712"/>
        <v>0</v>
      </c>
      <c r="G431" s="123">
        <f t="shared" ca="1" si="705"/>
        <v>0</v>
      </c>
      <c r="H431" s="123">
        <f t="shared" ca="1" si="790"/>
        <v>0</v>
      </c>
      <c r="I431" s="123">
        <f t="shared" ca="1" si="790"/>
        <v>0</v>
      </c>
      <c r="J431" s="123">
        <f t="shared" ca="1" si="790"/>
        <v>0</v>
      </c>
      <c r="K431" s="123">
        <f t="shared" ca="1" si="790"/>
        <v>0</v>
      </c>
      <c r="L431" s="123">
        <f t="shared" ca="1" si="790"/>
        <v>0</v>
      </c>
      <c r="M431" s="123">
        <f t="shared" ca="1" si="790"/>
        <v>0</v>
      </c>
      <c r="N431" s="123">
        <f t="shared" ca="1" si="790"/>
        <v>0</v>
      </c>
      <c r="O431" s="123">
        <f t="shared" ca="1" si="713"/>
        <v>0</v>
      </c>
      <c r="P431" s="123">
        <f t="shared" ca="1" si="714"/>
        <v>0</v>
      </c>
      <c r="Q431" s="123">
        <f t="shared" ca="1" si="791"/>
        <v>0</v>
      </c>
      <c r="R431" s="123">
        <f t="shared" ca="1" si="791"/>
        <v>0</v>
      </c>
      <c r="S431" s="123">
        <f t="shared" ca="1" si="716"/>
        <v>0</v>
      </c>
      <c r="T431" s="123">
        <f t="shared" ca="1" si="717"/>
        <v>0</v>
      </c>
      <c r="U431" s="123">
        <f t="shared" ca="1" si="718"/>
        <v>0</v>
      </c>
      <c r="V431" s="123">
        <f t="shared" ca="1" si="719"/>
        <v>0</v>
      </c>
      <c r="W431" s="123">
        <f t="shared" ca="1" si="720"/>
        <v>0</v>
      </c>
      <c r="X431" s="123">
        <f t="shared" ca="1" si="721"/>
        <v>0</v>
      </c>
      <c r="Y431" s="123">
        <f t="shared" ca="1" si="722"/>
        <v>0</v>
      </c>
      <c r="Z431" s="123">
        <f t="shared" ca="1" si="723"/>
        <v>0</v>
      </c>
      <c r="AA431" s="123">
        <f t="shared" ca="1" si="724"/>
        <v>0</v>
      </c>
      <c r="AB431" s="123">
        <f t="shared" ca="1" si="725"/>
        <v>0</v>
      </c>
      <c r="AC431" s="123">
        <f t="shared" ca="1" si="726"/>
        <v>0</v>
      </c>
      <c r="AD431" s="123">
        <f t="shared" ca="1" si="727"/>
        <v>0</v>
      </c>
      <c r="AE431" s="123">
        <f t="shared" ca="1" si="728"/>
        <v>0</v>
      </c>
      <c r="AF431" s="123">
        <f t="shared" ca="1" si="729"/>
        <v>0</v>
      </c>
      <c r="AG431" s="123">
        <f t="shared" ca="1" si="730"/>
        <v>0</v>
      </c>
      <c r="AH431" s="123">
        <f t="shared" ca="1" si="731"/>
        <v>0</v>
      </c>
      <c r="AI431" s="123">
        <f t="shared" ca="1" si="732"/>
        <v>0</v>
      </c>
      <c r="AJ431" s="123">
        <f t="shared" ca="1" si="733"/>
        <v>0</v>
      </c>
      <c r="AK431" s="123">
        <f t="shared" ca="1" si="734"/>
        <v>0</v>
      </c>
      <c r="AL431" s="123">
        <f t="shared" ca="1" si="735"/>
        <v>0</v>
      </c>
      <c r="AM431" s="123">
        <f t="shared" ca="1" si="736"/>
        <v>0</v>
      </c>
      <c r="AN431" s="123">
        <f t="shared" ca="1" si="737"/>
        <v>0</v>
      </c>
      <c r="AO431" s="123">
        <f t="shared" ca="1" si="738"/>
        <v>0</v>
      </c>
      <c r="AP431" s="123">
        <f t="shared" ca="1" si="739"/>
        <v>0</v>
      </c>
      <c r="AQ431" s="123">
        <f t="shared" ca="1" si="740"/>
        <v>0</v>
      </c>
      <c r="AR431" s="123">
        <f t="shared" ca="1" si="741"/>
        <v>0</v>
      </c>
      <c r="AS431" s="123">
        <f t="shared" ca="1" si="742"/>
        <v>0</v>
      </c>
      <c r="AT431" s="123">
        <f t="shared" ca="1" si="743"/>
        <v>0</v>
      </c>
      <c r="AU431" s="123">
        <f t="shared" ca="1" si="744"/>
        <v>0</v>
      </c>
      <c r="AV431" s="123">
        <f t="shared" ca="1" si="745"/>
        <v>0</v>
      </c>
      <c r="AW431" s="123">
        <f t="shared" ca="1" si="746"/>
        <v>0</v>
      </c>
      <c r="AX431" s="123">
        <f t="shared" ca="1" si="747"/>
        <v>0</v>
      </c>
      <c r="AY431" s="123">
        <f t="shared" ca="1" si="748"/>
        <v>0</v>
      </c>
      <c r="AZ431" s="123">
        <f t="shared" ca="1" si="749"/>
        <v>0</v>
      </c>
      <c r="BA431" s="123">
        <f t="shared" ca="1" si="750"/>
        <v>0</v>
      </c>
      <c r="BB431" s="123">
        <f t="shared" ca="1" si="751"/>
        <v>0</v>
      </c>
      <c r="BC431" s="123">
        <f t="shared" ca="1" si="752"/>
        <v>0</v>
      </c>
      <c r="BD431" s="123">
        <f t="shared" ca="1" si="753"/>
        <v>0</v>
      </c>
      <c r="BE431" s="123">
        <f t="shared" ca="1" si="754"/>
        <v>0</v>
      </c>
      <c r="BF431" s="123">
        <f t="shared" ca="1" si="755"/>
        <v>0</v>
      </c>
      <c r="BG431" s="123">
        <f t="shared" ca="1" si="756"/>
        <v>0</v>
      </c>
      <c r="BH431" s="123">
        <f t="shared" ca="1" si="757"/>
        <v>0</v>
      </c>
      <c r="BI431" s="123">
        <f t="shared" ca="1" si="758"/>
        <v>0</v>
      </c>
      <c r="BJ431" s="123">
        <f t="shared" ca="1" si="759"/>
        <v>0</v>
      </c>
      <c r="BK431" s="123">
        <f t="shared" ca="1" si="760"/>
        <v>0</v>
      </c>
      <c r="BL431" s="123">
        <f t="shared" ca="1" si="761"/>
        <v>0</v>
      </c>
      <c r="BM431" s="123">
        <f t="shared" ca="1" si="762"/>
        <v>0</v>
      </c>
      <c r="BN431" s="123">
        <f t="shared" ca="1" si="763"/>
        <v>0</v>
      </c>
      <c r="BO431" s="123">
        <f t="shared" ca="1" si="764"/>
        <v>0</v>
      </c>
      <c r="BP431" s="340">
        <f t="shared" ca="1" si="765"/>
        <v>0</v>
      </c>
      <c r="BQ431" s="123">
        <f t="shared" ca="1" si="766"/>
        <v>0</v>
      </c>
      <c r="BR431" s="123">
        <f t="shared" ca="1" si="767"/>
        <v>0</v>
      </c>
      <c r="BS431" s="123">
        <f t="shared" ca="1" si="768"/>
        <v>0</v>
      </c>
      <c r="BT431" s="123">
        <f t="shared" ca="1" si="769"/>
        <v>0</v>
      </c>
      <c r="BU431" s="123">
        <f t="shared" ca="1" si="770"/>
        <v>0</v>
      </c>
      <c r="BV431" s="123"/>
      <c r="BW431" s="123">
        <f t="shared" ca="1" si="771"/>
        <v>0</v>
      </c>
      <c r="BX431" s="123"/>
      <c r="BY431" s="123">
        <f t="shared" ca="1" si="772"/>
        <v>0</v>
      </c>
      <c r="BZ431" s="123"/>
      <c r="CA431" s="123">
        <f t="shared" ca="1" si="773"/>
        <v>0</v>
      </c>
      <c r="CB431" s="123"/>
      <c r="CC431" s="123">
        <f t="shared" ca="1" si="775"/>
        <v>0</v>
      </c>
      <c r="CD431" s="125">
        <f t="shared" ca="1" si="776"/>
        <v>0</v>
      </c>
      <c r="CE431" s="125">
        <f t="shared" ca="1" si="777"/>
        <v>0</v>
      </c>
      <c r="CF431" s="125">
        <f t="shared" ca="1" si="778"/>
        <v>0</v>
      </c>
      <c r="CG431" s="125">
        <f t="shared" ca="1" si="779"/>
        <v>0</v>
      </c>
      <c r="CH431" s="125">
        <f t="shared" ca="1" si="780"/>
        <v>0</v>
      </c>
      <c r="CI431" s="125">
        <f t="shared" ca="1" si="781"/>
        <v>0</v>
      </c>
      <c r="CJ431" s="125">
        <f t="shared" ca="1" si="782"/>
        <v>0</v>
      </c>
      <c r="CK431" s="125">
        <f t="shared" ca="1" si="783"/>
        <v>0</v>
      </c>
      <c r="CL431" s="125">
        <f t="shared" ca="1" si="792"/>
        <v>0</v>
      </c>
      <c r="CM431" s="125">
        <f t="shared" ca="1" si="793"/>
        <v>0</v>
      </c>
      <c r="CN431" s="125">
        <f t="shared" ca="1" si="794"/>
        <v>0</v>
      </c>
      <c r="CO431" s="125">
        <f t="shared" ca="1" si="795"/>
        <v>0</v>
      </c>
      <c r="CP431" s="125">
        <f t="shared" ca="1" si="796"/>
        <v>0</v>
      </c>
      <c r="CQ431" s="125">
        <f t="shared" ca="1" si="797"/>
        <v>0</v>
      </c>
      <c r="CR431" s="125">
        <f t="shared" ca="1" si="798"/>
        <v>0</v>
      </c>
      <c r="CS431" s="125">
        <f t="shared" ca="1" si="799"/>
        <v>0</v>
      </c>
      <c r="CT431" s="125">
        <f t="shared" ca="1" si="800"/>
        <v>0</v>
      </c>
      <c r="CU431" s="125">
        <f t="shared" ca="1" si="801"/>
        <v>0</v>
      </c>
      <c r="CV431" s="125">
        <f t="shared" ca="1" si="802"/>
        <v>0</v>
      </c>
      <c r="CW431" s="125">
        <f t="shared" ca="1" si="803"/>
        <v>0</v>
      </c>
      <c r="CX431" s="125">
        <f t="shared" ca="1" si="804"/>
        <v>0</v>
      </c>
      <c r="CY431" s="125">
        <f t="shared" ca="1" si="805"/>
        <v>0</v>
      </c>
      <c r="CZ431" s="606">
        <f t="shared" ca="1" si="806"/>
        <v>0</v>
      </c>
      <c r="DA431" s="341">
        <f t="shared" ca="1" si="807"/>
        <v>0</v>
      </c>
      <c r="DB431" s="125">
        <f t="shared" ca="1" si="808"/>
        <v>0</v>
      </c>
      <c r="DC431" s="125">
        <f t="shared" ca="1" si="809"/>
        <v>0</v>
      </c>
      <c r="DD431" s="125">
        <f t="shared" ca="1" si="810"/>
        <v>0</v>
      </c>
      <c r="DE431" s="125">
        <f t="shared" ca="1" si="811"/>
        <v>0</v>
      </c>
      <c r="DF431" s="125">
        <f t="shared" ca="1" si="812"/>
        <v>0</v>
      </c>
      <c r="DG431" s="125">
        <f t="shared" ca="1" si="813"/>
        <v>0</v>
      </c>
      <c r="DH431" s="125">
        <f t="shared" ca="1" si="814"/>
        <v>0</v>
      </c>
      <c r="DI431" s="125">
        <f t="shared" ca="1" si="815"/>
        <v>0</v>
      </c>
      <c r="DJ431" s="125">
        <f t="shared" ca="1" si="816"/>
        <v>0</v>
      </c>
      <c r="DK431" s="125">
        <f t="shared" ca="1" si="817"/>
        <v>0</v>
      </c>
      <c r="DL431" s="125">
        <f t="shared" ca="1" si="818"/>
        <v>0</v>
      </c>
      <c r="DM431" s="340">
        <f t="shared" ca="1" si="819"/>
        <v>0</v>
      </c>
      <c r="DN431" s="340">
        <f t="shared" ca="1" si="784"/>
        <v>0</v>
      </c>
      <c r="DO431" s="340">
        <f t="shared" ca="1" si="785"/>
        <v>0</v>
      </c>
      <c r="DP431" s="340">
        <f t="shared" ca="1" si="786"/>
        <v>0</v>
      </c>
      <c r="DQ431" s="340">
        <f t="shared" ca="1" si="787"/>
        <v>0</v>
      </c>
      <c r="DR431" s="340">
        <f t="shared" ca="1" si="788"/>
        <v>0</v>
      </c>
      <c r="DS431" s="340">
        <f t="shared" ca="1" si="788"/>
        <v>0</v>
      </c>
    </row>
    <row r="432" spans="1:123">
      <c r="A432">
        <f t="shared" ca="1" si="707"/>
        <v>0</v>
      </c>
      <c r="B432">
        <f t="shared" ca="1" si="708"/>
        <v>0</v>
      </c>
      <c r="C432" t="str">
        <f t="shared" ca="1" si="709"/>
        <v>Ʃ</v>
      </c>
      <c r="D432">
        <f t="shared" ca="1" si="710"/>
        <v>0</v>
      </c>
      <c r="E432">
        <f t="shared" ca="1" si="711"/>
        <v>0</v>
      </c>
      <c r="F432">
        <f t="shared" ca="1" si="712"/>
        <v>0</v>
      </c>
      <c r="G432" s="123">
        <f t="shared" ca="1" si="705"/>
        <v>0</v>
      </c>
      <c r="H432" s="123">
        <f t="shared" ca="1" si="790"/>
        <v>0</v>
      </c>
      <c r="I432" s="123">
        <f t="shared" ca="1" si="790"/>
        <v>0</v>
      </c>
      <c r="J432" s="123">
        <f t="shared" ca="1" si="790"/>
        <v>0</v>
      </c>
      <c r="K432" s="123">
        <f t="shared" ca="1" si="790"/>
        <v>0</v>
      </c>
      <c r="L432" s="123">
        <f t="shared" ca="1" si="790"/>
        <v>0</v>
      </c>
      <c r="M432" s="123">
        <f t="shared" ca="1" si="790"/>
        <v>0</v>
      </c>
      <c r="N432" s="123">
        <f t="shared" ca="1" si="790"/>
        <v>0</v>
      </c>
      <c r="O432" s="123">
        <f t="shared" ca="1" si="713"/>
        <v>0</v>
      </c>
      <c r="P432" s="123">
        <f t="shared" ca="1" si="714"/>
        <v>0</v>
      </c>
      <c r="Q432" s="123">
        <f t="shared" ca="1" si="791"/>
        <v>0</v>
      </c>
      <c r="R432" s="123">
        <f t="shared" ca="1" si="791"/>
        <v>0</v>
      </c>
      <c r="S432" s="123">
        <f t="shared" ca="1" si="716"/>
        <v>0</v>
      </c>
      <c r="T432" s="123">
        <f t="shared" ca="1" si="717"/>
        <v>0</v>
      </c>
      <c r="U432" s="123">
        <f t="shared" ca="1" si="718"/>
        <v>0</v>
      </c>
      <c r="V432" s="123">
        <f t="shared" ca="1" si="719"/>
        <v>0</v>
      </c>
      <c r="W432" s="123">
        <f t="shared" ca="1" si="720"/>
        <v>0</v>
      </c>
      <c r="X432" s="123">
        <f t="shared" ca="1" si="721"/>
        <v>0</v>
      </c>
      <c r="Y432" s="123">
        <f t="shared" ca="1" si="722"/>
        <v>0</v>
      </c>
      <c r="Z432" s="123">
        <f t="shared" ca="1" si="723"/>
        <v>0</v>
      </c>
      <c r="AA432" s="123">
        <f t="shared" ca="1" si="724"/>
        <v>0</v>
      </c>
      <c r="AB432" s="123">
        <f t="shared" ca="1" si="725"/>
        <v>0</v>
      </c>
      <c r="AC432" s="123">
        <f t="shared" ca="1" si="726"/>
        <v>0</v>
      </c>
      <c r="AD432" s="123">
        <f t="shared" ca="1" si="727"/>
        <v>0</v>
      </c>
      <c r="AE432" s="123">
        <f t="shared" ca="1" si="728"/>
        <v>0</v>
      </c>
      <c r="AF432" s="123">
        <f t="shared" ca="1" si="729"/>
        <v>0</v>
      </c>
      <c r="AG432" s="123">
        <f t="shared" ca="1" si="730"/>
        <v>0</v>
      </c>
      <c r="AH432" s="123">
        <f t="shared" ca="1" si="731"/>
        <v>0</v>
      </c>
      <c r="AI432" s="123">
        <f t="shared" ca="1" si="732"/>
        <v>0</v>
      </c>
      <c r="AJ432" s="123">
        <f t="shared" ca="1" si="733"/>
        <v>0</v>
      </c>
      <c r="AK432" s="123">
        <f t="shared" ca="1" si="734"/>
        <v>0</v>
      </c>
      <c r="AL432" s="123">
        <f t="shared" ca="1" si="735"/>
        <v>0</v>
      </c>
      <c r="AM432" s="123">
        <f t="shared" ca="1" si="736"/>
        <v>0</v>
      </c>
      <c r="AN432" s="123">
        <f t="shared" ca="1" si="737"/>
        <v>0</v>
      </c>
      <c r="AO432" s="123">
        <f t="shared" ca="1" si="738"/>
        <v>0</v>
      </c>
      <c r="AP432" s="123">
        <f t="shared" ca="1" si="739"/>
        <v>0</v>
      </c>
      <c r="AQ432" s="123">
        <f t="shared" ca="1" si="740"/>
        <v>0</v>
      </c>
      <c r="AR432" s="123">
        <f t="shared" ca="1" si="741"/>
        <v>0</v>
      </c>
      <c r="AS432" s="123">
        <f t="shared" ca="1" si="742"/>
        <v>0</v>
      </c>
      <c r="AT432" s="123">
        <f t="shared" ca="1" si="743"/>
        <v>0</v>
      </c>
      <c r="AU432" s="123">
        <f t="shared" ca="1" si="744"/>
        <v>0</v>
      </c>
      <c r="AV432" s="123">
        <f t="shared" ca="1" si="745"/>
        <v>0</v>
      </c>
      <c r="AW432" s="123">
        <f t="shared" ca="1" si="746"/>
        <v>0</v>
      </c>
      <c r="AX432" s="123">
        <f t="shared" ca="1" si="747"/>
        <v>0</v>
      </c>
      <c r="AY432" s="123">
        <f t="shared" ca="1" si="748"/>
        <v>0</v>
      </c>
      <c r="AZ432" s="123">
        <f t="shared" ca="1" si="749"/>
        <v>0</v>
      </c>
      <c r="BA432" s="123">
        <f t="shared" ca="1" si="750"/>
        <v>0</v>
      </c>
      <c r="BB432" s="123">
        <f t="shared" ca="1" si="751"/>
        <v>0</v>
      </c>
      <c r="BC432" s="123">
        <f t="shared" ca="1" si="752"/>
        <v>0</v>
      </c>
      <c r="BD432" s="123">
        <f t="shared" ca="1" si="753"/>
        <v>0</v>
      </c>
      <c r="BE432" s="123">
        <f t="shared" ca="1" si="754"/>
        <v>0</v>
      </c>
      <c r="BF432" s="123">
        <f t="shared" ca="1" si="755"/>
        <v>0</v>
      </c>
      <c r="BG432" s="123">
        <f t="shared" ca="1" si="756"/>
        <v>0</v>
      </c>
      <c r="BH432" s="123">
        <f t="shared" ca="1" si="757"/>
        <v>0</v>
      </c>
      <c r="BI432" s="123">
        <f t="shared" ca="1" si="758"/>
        <v>0</v>
      </c>
      <c r="BJ432" s="123">
        <f t="shared" ca="1" si="759"/>
        <v>0</v>
      </c>
      <c r="BK432" s="123">
        <f t="shared" ca="1" si="760"/>
        <v>0</v>
      </c>
      <c r="BL432" s="123">
        <f t="shared" ca="1" si="761"/>
        <v>0</v>
      </c>
      <c r="BM432" s="123">
        <f t="shared" ca="1" si="762"/>
        <v>0</v>
      </c>
      <c r="BN432" s="123">
        <f t="shared" ca="1" si="763"/>
        <v>0</v>
      </c>
      <c r="BO432" s="123">
        <f t="shared" ca="1" si="764"/>
        <v>0</v>
      </c>
      <c r="BP432" s="340">
        <f t="shared" ca="1" si="765"/>
        <v>0</v>
      </c>
      <c r="BQ432" s="123">
        <f t="shared" ca="1" si="766"/>
        <v>0</v>
      </c>
      <c r="BR432" s="123">
        <f t="shared" ca="1" si="767"/>
        <v>0</v>
      </c>
      <c r="BS432" s="123">
        <f t="shared" ca="1" si="768"/>
        <v>0</v>
      </c>
      <c r="BT432" s="123">
        <f t="shared" ca="1" si="769"/>
        <v>0</v>
      </c>
      <c r="BU432" s="123">
        <f t="shared" ca="1" si="770"/>
        <v>0</v>
      </c>
      <c r="BV432" s="123"/>
      <c r="BW432" s="123">
        <f t="shared" ca="1" si="771"/>
        <v>0</v>
      </c>
      <c r="BX432" s="123"/>
      <c r="BY432" s="123">
        <f t="shared" ca="1" si="772"/>
        <v>0</v>
      </c>
      <c r="BZ432" s="123"/>
      <c r="CA432" s="123">
        <f t="shared" ca="1" si="773"/>
        <v>0</v>
      </c>
      <c r="CB432" s="123"/>
      <c r="CC432" s="123">
        <f t="shared" ca="1" si="775"/>
        <v>0</v>
      </c>
      <c r="CD432" s="125">
        <f t="shared" ca="1" si="776"/>
        <v>0</v>
      </c>
      <c r="CE432" s="125">
        <f t="shared" ca="1" si="777"/>
        <v>0</v>
      </c>
      <c r="CF432" s="125">
        <f t="shared" ca="1" si="778"/>
        <v>0</v>
      </c>
      <c r="CG432" s="125">
        <f t="shared" ca="1" si="779"/>
        <v>0</v>
      </c>
      <c r="CH432" s="125">
        <f t="shared" ca="1" si="780"/>
        <v>0</v>
      </c>
      <c r="CI432" s="125">
        <f t="shared" ca="1" si="781"/>
        <v>0</v>
      </c>
      <c r="CJ432" s="125">
        <f t="shared" ca="1" si="782"/>
        <v>0</v>
      </c>
      <c r="CK432" s="125">
        <f t="shared" ca="1" si="783"/>
        <v>0</v>
      </c>
      <c r="CL432" s="125">
        <f t="shared" ca="1" si="792"/>
        <v>0</v>
      </c>
      <c r="CM432" s="125">
        <f t="shared" ca="1" si="793"/>
        <v>0</v>
      </c>
      <c r="CN432" s="125">
        <f t="shared" ca="1" si="794"/>
        <v>0</v>
      </c>
      <c r="CO432" s="125">
        <f t="shared" ca="1" si="795"/>
        <v>0</v>
      </c>
      <c r="CP432" s="125">
        <f t="shared" ca="1" si="796"/>
        <v>0</v>
      </c>
      <c r="CQ432" s="125">
        <f t="shared" ca="1" si="797"/>
        <v>0</v>
      </c>
      <c r="CR432" s="125">
        <f t="shared" ca="1" si="798"/>
        <v>0</v>
      </c>
      <c r="CS432" s="125">
        <f t="shared" ca="1" si="799"/>
        <v>0</v>
      </c>
      <c r="CT432" s="125">
        <f t="shared" ca="1" si="800"/>
        <v>0</v>
      </c>
      <c r="CU432" s="125">
        <f t="shared" ca="1" si="801"/>
        <v>0</v>
      </c>
      <c r="CV432" s="125">
        <f t="shared" ca="1" si="802"/>
        <v>0</v>
      </c>
      <c r="CW432" s="125">
        <f t="shared" ca="1" si="803"/>
        <v>0</v>
      </c>
      <c r="CX432" s="125">
        <f t="shared" ca="1" si="804"/>
        <v>0</v>
      </c>
      <c r="CY432" s="125">
        <f t="shared" ca="1" si="805"/>
        <v>0</v>
      </c>
      <c r="CZ432" s="606">
        <f t="shared" ca="1" si="806"/>
        <v>0</v>
      </c>
      <c r="DA432" s="341">
        <f t="shared" ca="1" si="807"/>
        <v>0</v>
      </c>
      <c r="DB432" s="125">
        <f t="shared" ca="1" si="808"/>
        <v>0</v>
      </c>
      <c r="DC432" s="125">
        <f t="shared" ca="1" si="809"/>
        <v>0</v>
      </c>
      <c r="DD432" s="125">
        <f t="shared" ca="1" si="810"/>
        <v>0</v>
      </c>
      <c r="DE432" s="125">
        <f t="shared" ca="1" si="811"/>
        <v>0</v>
      </c>
      <c r="DF432" s="125">
        <f t="shared" ca="1" si="812"/>
        <v>0</v>
      </c>
      <c r="DG432" s="125">
        <f t="shared" ca="1" si="813"/>
        <v>0</v>
      </c>
      <c r="DH432" s="125">
        <f t="shared" ca="1" si="814"/>
        <v>0</v>
      </c>
      <c r="DI432" s="125">
        <f t="shared" ca="1" si="815"/>
        <v>0</v>
      </c>
      <c r="DJ432" s="125">
        <f t="shared" ca="1" si="816"/>
        <v>0</v>
      </c>
      <c r="DK432" s="125">
        <f t="shared" ca="1" si="817"/>
        <v>0</v>
      </c>
      <c r="DL432" s="125">
        <f t="shared" ca="1" si="818"/>
        <v>0</v>
      </c>
      <c r="DM432" s="340">
        <f t="shared" ca="1" si="819"/>
        <v>0</v>
      </c>
      <c r="DN432" s="340">
        <f t="shared" ca="1" si="784"/>
        <v>0</v>
      </c>
      <c r="DO432" s="340">
        <f t="shared" ca="1" si="785"/>
        <v>0</v>
      </c>
      <c r="DP432" s="340">
        <f t="shared" ca="1" si="786"/>
        <v>0</v>
      </c>
      <c r="DQ432" s="340">
        <f t="shared" ca="1" si="787"/>
        <v>0</v>
      </c>
      <c r="DR432" s="340">
        <f t="shared" ca="1" si="788"/>
        <v>0</v>
      </c>
      <c r="DS432" s="340">
        <f t="shared" ca="1" si="788"/>
        <v>0</v>
      </c>
    </row>
    <row r="433" spans="1:123">
      <c r="A433">
        <f t="shared" ca="1" si="707"/>
        <v>0</v>
      </c>
      <c r="B433" t="str">
        <f t="shared" ca="1" si="708"/>
        <v>Старші вищі, офіцери</v>
      </c>
      <c r="C433" t="str">
        <f t="shared" ca="1" si="709"/>
        <v>К-ть</v>
      </c>
      <c r="D433">
        <f t="shared" ca="1" si="710"/>
        <v>0</v>
      </c>
      <c r="E433">
        <f t="shared" ca="1" si="711"/>
        <v>0</v>
      </c>
      <c r="F433">
        <f t="shared" ca="1" si="712"/>
        <v>0</v>
      </c>
      <c r="G433" s="123">
        <f t="shared" ca="1" si="705"/>
        <v>0</v>
      </c>
      <c r="H433" s="123">
        <f t="shared" ca="1" si="790"/>
        <v>0</v>
      </c>
      <c r="I433" s="123">
        <f t="shared" ca="1" si="790"/>
        <v>0</v>
      </c>
      <c r="J433" s="123">
        <f t="shared" ca="1" si="790"/>
        <v>0</v>
      </c>
      <c r="K433" s="123">
        <f t="shared" ca="1" si="790"/>
        <v>0</v>
      </c>
      <c r="L433" s="123">
        <f t="shared" ca="1" si="790"/>
        <v>0</v>
      </c>
      <c r="M433" s="123">
        <f t="shared" ca="1" si="790"/>
        <v>0</v>
      </c>
      <c r="N433" s="123">
        <f t="shared" ca="1" si="790"/>
        <v>0</v>
      </c>
      <c r="O433" s="123">
        <f t="shared" ca="1" si="713"/>
        <v>0</v>
      </c>
      <c r="P433" s="123">
        <f t="shared" ca="1" si="714"/>
        <v>0</v>
      </c>
      <c r="Q433" s="123">
        <f t="shared" ca="1" si="791"/>
        <v>0</v>
      </c>
      <c r="R433" s="123">
        <f t="shared" ca="1" si="791"/>
        <v>0</v>
      </c>
      <c r="S433" s="123">
        <f t="shared" ca="1" si="716"/>
        <v>0</v>
      </c>
      <c r="T433" s="123">
        <f t="shared" ca="1" si="717"/>
        <v>0</v>
      </c>
      <c r="U433" s="123">
        <f t="shared" ca="1" si="718"/>
        <v>0</v>
      </c>
      <c r="V433" s="123">
        <f t="shared" ca="1" si="719"/>
        <v>0</v>
      </c>
      <c r="W433" s="123">
        <f t="shared" ca="1" si="720"/>
        <v>0</v>
      </c>
      <c r="X433" s="123">
        <f t="shared" ca="1" si="721"/>
        <v>0</v>
      </c>
      <c r="Y433" s="123">
        <f t="shared" ca="1" si="722"/>
        <v>0</v>
      </c>
      <c r="Z433" s="123">
        <f t="shared" ca="1" si="723"/>
        <v>0</v>
      </c>
      <c r="AA433" s="123">
        <f t="shared" ca="1" si="724"/>
        <v>0</v>
      </c>
      <c r="AB433" s="123">
        <f t="shared" ca="1" si="725"/>
        <v>0</v>
      </c>
      <c r="AC433" s="123">
        <f t="shared" ca="1" si="726"/>
        <v>0</v>
      </c>
      <c r="AD433" s="123">
        <f t="shared" ca="1" si="727"/>
        <v>0</v>
      </c>
      <c r="AE433" s="123">
        <f t="shared" ca="1" si="728"/>
        <v>0</v>
      </c>
      <c r="AF433" s="123">
        <f t="shared" ca="1" si="729"/>
        <v>0</v>
      </c>
      <c r="AG433" s="123">
        <f t="shared" ca="1" si="730"/>
        <v>0</v>
      </c>
      <c r="AH433" s="123">
        <f t="shared" ca="1" si="731"/>
        <v>0</v>
      </c>
      <c r="AI433" s="123">
        <f t="shared" ca="1" si="732"/>
        <v>0</v>
      </c>
      <c r="AJ433" s="123">
        <f t="shared" ca="1" si="733"/>
        <v>0</v>
      </c>
      <c r="AK433" s="123">
        <f t="shared" ca="1" si="734"/>
        <v>0</v>
      </c>
      <c r="AL433" s="123">
        <f t="shared" ca="1" si="735"/>
        <v>0</v>
      </c>
      <c r="AM433" s="123">
        <f t="shared" ca="1" si="736"/>
        <v>0</v>
      </c>
      <c r="AN433" s="123">
        <f t="shared" ca="1" si="737"/>
        <v>0</v>
      </c>
      <c r="AO433" s="123">
        <f t="shared" ca="1" si="738"/>
        <v>0</v>
      </c>
      <c r="AP433" s="123">
        <f t="shared" ca="1" si="739"/>
        <v>0</v>
      </c>
      <c r="AQ433" s="123">
        <f t="shared" ca="1" si="740"/>
        <v>0</v>
      </c>
      <c r="AR433" s="123">
        <f t="shared" ca="1" si="741"/>
        <v>0</v>
      </c>
      <c r="AS433" s="123">
        <f t="shared" ca="1" si="742"/>
        <v>0</v>
      </c>
      <c r="AT433" s="123">
        <f t="shared" ca="1" si="743"/>
        <v>0</v>
      </c>
      <c r="AU433" s="123">
        <f t="shared" ca="1" si="744"/>
        <v>0</v>
      </c>
      <c r="AV433" s="123">
        <f t="shared" ca="1" si="745"/>
        <v>0</v>
      </c>
      <c r="AW433" s="123">
        <f t="shared" ca="1" si="746"/>
        <v>0</v>
      </c>
      <c r="AX433" s="123">
        <f t="shared" ca="1" si="747"/>
        <v>0</v>
      </c>
      <c r="AY433" s="123">
        <f t="shared" ca="1" si="748"/>
        <v>0</v>
      </c>
      <c r="AZ433" s="123">
        <f t="shared" ca="1" si="749"/>
        <v>0</v>
      </c>
      <c r="BA433" s="123">
        <f t="shared" ca="1" si="750"/>
        <v>0</v>
      </c>
      <c r="BB433" s="123">
        <f t="shared" ca="1" si="751"/>
        <v>0</v>
      </c>
      <c r="BC433" s="123">
        <f t="shared" ca="1" si="752"/>
        <v>0</v>
      </c>
      <c r="BD433" s="123">
        <f t="shared" ca="1" si="753"/>
        <v>0</v>
      </c>
      <c r="BE433" s="123">
        <f t="shared" ca="1" si="754"/>
        <v>0</v>
      </c>
      <c r="BF433" s="123">
        <f t="shared" ca="1" si="755"/>
        <v>0</v>
      </c>
      <c r="BG433" s="123">
        <f t="shared" ca="1" si="756"/>
        <v>0</v>
      </c>
      <c r="BH433" s="123">
        <f t="shared" ca="1" si="757"/>
        <v>0</v>
      </c>
      <c r="BI433" s="123">
        <f t="shared" ca="1" si="758"/>
        <v>0</v>
      </c>
      <c r="BJ433" s="123">
        <f t="shared" ca="1" si="759"/>
        <v>0</v>
      </c>
      <c r="BK433" s="123">
        <f t="shared" ca="1" si="760"/>
        <v>0</v>
      </c>
      <c r="BL433" s="123">
        <f t="shared" ca="1" si="761"/>
        <v>0</v>
      </c>
      <c r="BM433" s="123">
        <f t="shared" ca="1" si="762"/>
        <v>0</v>
      </c>
      <c r="BN433" s="123">
        <f t="shared" ca="1" si="763"/>
        <v>0</v>
      </c>
      <c r="BO433" s="123">
        <f t="shared" ca="1" si="764"/>
        <v>0</v>
      </c>
      <c r="BP433" s="340">
        <f t="shared" ca="1" si="765"/>
        <v>0</v>
      </c>
      <c r="BQ433" s="123">
        <f t="shared" ca="1" si="766"/>
        <v>0</v>
      </c>
      <c r="BR433" s="123">
        <f t="shared" ca="1" si="767"/>
        <v>0</v>
      </c>
      <c r="BS433" s="123">
        <f t="shared" ca="1" si="768"/>
        <v>0</v>
      </c>
      <c r="BT433" s="123">
        <f t="shared" ca="1" si="769"/>
        <v>0</v>
      </c>
      <c r="BU433" s="123">
        <f t="shared" ca="1" si="770"/>
        <v>0</v>
      </c>
      <c r="BV433" s="123"/>
      <c r="BW433" s="123">
        <f t="shared" ca="1" si="771"/>
        <v>0</v>
      </c>
      <c r="BX433" s="123"/>
      <c r="BY433" s="123">
        <f t="shared" ca="1" si="772"/>
        <v>0</v>
      </c>
      <c r="BZ433" s="123"/>
      <c r="CA433" s="123">
        <f t="shared" ca="1" si="773"/>
        <v>0</v>
      </c>
      <c r="CB433" s="123"/>
      <c r="CC433" s="123">
        <f t="shared" ca="1" si="775"/>
        <v>0</v>
      </c>
      <c r="CD433" s="125">
        <f t="shared" ca="1" si="776"/>
        <v>0</v>
      </c>
      <c r="CE433" s="125">
        <f t="shared" ca="1" si="777"/>
        <v>3</v>
      </c>
      <c r="CF433" s="125">
        <f t="shared" ca="1" si="778"/>
        <v>3</v>
      </c>
      <c r="CG433" s="125">
        <f t="shared" ca="1" si="779"/>
        <v>3</v>
      </c>
      <c r="CH433" s="125">
        <f t="shared" ca="1" si="780"/>
        <v>3</v>
      </c>
      <c r="CI433" s="125">
        <f t="shared" ca="1" si="781"/>
        <v>0</v>
      </c>
      <c r="CJ433" s="125">
        <f t="shared" ca="1" si="782"/>
        <v>0</v>
      </c>
      <c r="CK433" s="125">
        <f t="shared" ca="1" si="783"/>
        <v>0</v>
      </c>
      <c r="CL433" s="125">
        <f t="shared" ca="1" si="792"/>
        <v>3</v>
      </c>
      <c r="CM433" s="125">
        <f t="shared" ca="1" si="793"/>
        <v>3</v>
      </c>
      <c r="CN433" s="125">
        <f t="shared" ca="1" si="794"/>
        <v>0</v>
      </c>
      <c r="CO433" s="125">
        <f t="shared" ca="1" si="795"/>
        <v>0</v>
      </c>
      <c r="CP433" s="125">
        <f t="shared" ca="1" si="796"/>
        <v>0</v>
      </c>
      <c r="CQ433" s="125">
        <f t="shared" ca="1" si="797"/>
        <v>0</v>
      </c>
      <c r="CR433" s="125">
        <f t="shared" ca="1" si="798"/>
        <v>0</v>
      </c>
      <c r="CS433" s="125">
        <f t="shared" ca="1" si="799"/>
        <v>0</v>
      </c>
      <c r="CT433" s="125">
        <f t="shared" ca="1" si="800"/>
        <v>0</v>
      </c>
      <c r="CU433" s="125">
        <f t="shared" ca="1" si="801"/>
        <v>0</v>
      </c>
      <c r="CV433" s="125">
        <f t="shared" ca="1" si="802"/>
        <v>0</v>
      </c>
      <c r="CW433" s="125">
        <f t="shared" ca="1" si="803"/>
        <v>3</v>
      </c>
      <c r="CX433" s="125">
        <f t="shared" ca="1" si="804"/>
        <v>0</v>
      </c>
      <c r="CY433" s="125">
        <f t="shared" ca="1" si="805"/>
        <v>0</v>
      </c>
      <c r="CZ433" s="606">
        <f t="shared" ca="1" si="806"/>
        <v>3</v>
      </c>
      <c r="DA433" s="341">
        <f t="shared" ca="1" si="807"/>
        <v>3</v>
      </c>
      <c r="DB433" s="125">
        <f t="shared" ca="1" si="808"/>
        <v>3</v>
      </c>
      <c r="DC433" s="125">
        <f t="shared" ca="1" si="809"/>
        <v>0</v>
      </c>
      <c r="DD433" s="125">
        <f t="shared" ca="1" si="810"/>
        <v>3</v>
      </c>
      <c r="DE433" s="125">
        <f t="shared" ca="1" si="811"/>
        <v>0</v>
      </c>
      <c r="DF433" s="125">
        <f t="shared" ca="1" si="812"/>
        <v>0</v>
      </c>
      <c r="DG433" s="125">
        <f t="shared" ca="1" si="813"/>
        <v>0</v>
      </c>
      <c r="DH433" s="125">
        <f t="shared" ca="1" si="814"/>
        <v>3</v>
      </c>
      <c r="DI433" s="125">
        <f t="shared" ca="1" si="815"/>
        <v>3</v>
      </c>
      <c r="DJ433" s="125">
        <f t="shared" ca="1" si="816"/>
        <v>3</v>
      </c>
      <c r="DK433" s="125">
        <f t="shared" ca="1" si="817"/>
        <v>3</v>
      </c>
      <c r="DL433" s="125">
        <f t="shared" ca="1" si="818"/>
        <v>0</v>
      </c>
      <c r="DM433" s="340">
        <f t="shared" ca="1" si="819"/>
        <v>0</v>
      </c>
      <c r="DN433" s="340">
        <f t="shared" ca="1" si="784"/>
        <v>0</v>
      </c>
      <c r="DO433" s="340">
        <f t="shared" ca="1" si="785"/>
        <v>0</v>
      </c>
      <c r="DP433" s="340">
        <f t="shared" ca="1" si="786"/>
        <v>0</v>
      </c>
      <c r="DQ433" s="340">
        <f t="shared" ca="1" si="787"/>
        <v>0</v>
      </c>
      <c r="DR433" s="340">
        <f t="shared" ca="1" si="788"/>
        <v>0</v>
      </c>
      <c r="DS433" s="340">
        <f t="shared" ca="1" si="788"/>
        <v>0</v>
      </c>
    </row>
    <row r="434" spans="1:123">
      <c r="A434">
        <f t="shared" ca="1" si="707"/>
        <v>0</v>
      </c>
      <c r="B434">
        <f t="shared" ca="1" si="708"/>
        <v>0</v>
      </c>
      <c r="C434" t="str">
        <f t="shared" ca="1" si="709"/>
        <v>Ʃ</v>
      </c>
      <c r="D434">
        <f t="shared" ca="1" si="710"/>
        <v>0</v>
      </c>
      <c r="E434">
        <f t="shared" ca="1" si="711"/>
        <v>0</v>
      </c>
      <c r="F434">
        <f t="shared" ca="1" si="712"/>
        <v>0</v>
      </c>
      <c r="G434" s="123">
        <f t="shared" ref="G434:G465" ca="1" si="820">INDIRECT("Відомість!g"&amp;ROW())</f>
        <v>0</v>
      </c>
      <c r="H434" s="123">
        <f t="shared" ca="1" si="790"/>
        <v>0</v>
      </c>
      <c r="I434" s="123">
        <f t="shared" ca="1" si="790"/>
        <v>0</v>
      </c>
      <c r="J434" s="123">
        <f t="shared" ca="1" si="790"/>
        <v>0</v>
      </c>
      <c r="K434" s="123">
        <f t="shared" ca="1" si="790"/>
        <v>0</v>
      </c>
      <c r="L434" s="123">
        <f t="shared" ca="1" si="790"/>
        <v>0</v>
      </c>
      <c r="M434" s="123">
        <f t="shared" ca="1" si="790"/>
        <v>0</v>
      </c>
      <c r="N434" s="123">
        <f t="shared" ca="1" si="790"/>
        <v>0</v>
      </c>
      <c r="O434" s="123">
        <f t="shared" ca="1" si="713"/>
        <v>0</v>
      </c>
      <c r="P434" s="123">
        <f t="shared" ca="1" si="714"/>
        <v>0</v>
      </c>
      <c r="Q434" s="123">
        <f t="shared" ca="1" si="791"/>
        <v>0</v>
      </c>
      <c r="R434" s="123">
        <f t="shared" ca="1" si="791"/>
        <v>0</v>
      </c>
      <c r="S434" s="123">
        <f t="shared" ca="1" si="716"/>
        <v>0</v>
      </c>
      <c r="T434" s="123">
        <f t="shared" ca="1" si="717"/>
        <v>0</v>
      </c>
      <c r="U434" s="123">
        <f t="shared" ca="1" si="718"/>
        <v>0</v>
      </c>
      <c r="V434" s="123">
        <f t="shared" ca="1" si="719"/>
        <v>0</v>
      </c>
      <c r="W434" s="123">
        <f t="shared" ca="1" si="720"/>
        <v>0</v>
      </c>
      <c r="X434" s="123">
        <f t="shared" ca="1" si="721"/>
        <v>0</v>
      </c>
      <c r="Y434" s="123">
        <f t="shared" ca="1" si="722"/>
        <v>0</v>
      </c>
      <c r="Z434" s="123">
        <f t="shared" ca="1" si="723"/>
        <v>0</v>
      </c>
      <c r="AA434" s="123">
        <f t="shared" ca="1" si="724"/>
        <v>0</v>
      </c>
      <c r="AB434" s="123">
        <f t="shared" ca="1" si="725"/>
        <v>0</v>
      </c>
      <c r="AC434" s="123">
        <f t="shared" ca="1" si="726"/>
        <v>0</v>
      </c>
      <c r="AD434" s="123">
        <f t="shared" ca="1" si="727"/>
        <v>0</v>
      </c>
      <c r="AE434" s="123">
        <f t="shared" ca="1" si="728"/>
        <v>0</v>
      </c>
      <c r="AF434" s="123">
        <f t="shared" ca="1" si="729"/>
        <v>0</v>
      </c>
      <c r="AG434" s="123">
        <f t="shared" ca="1" si="730"/>
        <v>0</v>
      </c>
      <c r="AH434" s="123">
        <f t="shared" ca="1" si="731"/>
        <v>0</v>
      </c>
      <c r="AI434" s="123">
        <f t="shared" ca="1" si="732"/>
        <v>0</v>
      </c>
      <c r="AJ434" s="123">
        <f t="shared" ca="1" si="733"/>
        <v>0</v>
      </c>
      <c r="AK434" s="123">
        <f t="shared" ca="1" si="734"/>
        <v>0</v>
      </c>
      <c r="AL434" s="123">
        <f t="shared" ca="1" si="735"/>
        <v>0</v>
      </c>
      <c r="AM434" s="123">
        <f t="shared" ca="1" si="736"/>
        <v>0</v>
      </c>
      <c r="AN434" s="123">
        <f t="shared" ca="1" si="737"/>
        <v>0</v>
      </c>
      <c r="AO434" s="123">
        <f t="shared" ca="1" si="738"/>
        <v>0</v>
      </c>
      <c r="AP434" s="123">
        <f t="shared" ca="1" si="739"/>
        <v>0</v>
      </c>
      <c r="AQ434" s="123">
        <f t="shared" ca="1" si="740"/>
        <v>0</v>
      </c>
      <c r="AR434" s="123">
        <f t="shared" ca="1" si="741"/>
        <v>0</v>
      </c>
      <c r="AS434" s="123">
        <f t="shared" ca="1" si="742"/>
        <v>0</v>
      </c>
      <c r="AT434" s="123">
        <f t="shared" ca="1" si="743"/>
        <v>0</v>
      </c>
      <c r="AU434" s="123">
        <f t="shared" ca="1" si="744"/>
        <v>0</v>
      </c>
      <c r="AV434" s="123">
        <f t="shared" ca="1" si="745"/>
        <v>0</v>
      </c>
      <c r="AW434" s="123">
        <f t="shared" ca="1" si="746"/>
        <v>0</v>
      </c>
      <c r="AX434" s="123">
        <f t="shared" ca="1" si="747"/>
        <v>0</v>
      </c>
      <c r="AY434" s="123">
        <f t="shared" ca="1" si="748"/>
        <v>0</v>
      </c>
      <c r="AZ434" s="123">
        <f t="shared" ca="1" si="749"/>
        <v>0</v>
      </c>
      <c r="BA434" s="123">
        <f t="shared" ca="1" si="750"/>
        <v>0</v>
      </c>
      <c r="BB434" s="123">
        <f t="shared" ca="1" si="751"/>
        <v>0</v>
      </c>
      <c r="BC434" s="123">
        <f t="shared" ca="1" si="752"/>
        <v>0</v>
      </c>
      <c r="BD434" s="123">
        <f t="shared" ca="1" si="753"/>
        <v>0</v>
      </c>
      <c r="BE434" s="123">
        <f t="shared" ca="1" si="754"/>
        <v>0</v>
      </c>
      <c r="BF434" s="123">
        <f t="shared" ca="1" si="755"/>
        <v>0</v>
      </c>
      <c r="BG434" s="123">
        <f t="shared" ca="1" si="756"/>
        <v>0</v>
      </c>
      <c r="BH434" s="123">
        <f t="shared" ca="1" si="757"/>
        <v>0</v>
      </c>
      <c r="BI434" s="123">
        <f t="shared" ca="1" si="758"/>
        <v>0</v>
      </c>
      <c r="BJ434" s="123">
        <f t="shared" ca="1" si="759"/>
        <v>0</v>
      </c>
      <c r="BK434" s="123">
        <f t="shared" ca="1" si="760"/>
        <v>0</v>
      </c>
      <c r="BL434" s="123">
        <f t="shared" ca="1" si="761"/>
        <v>0</v>
      </c>
      <c r="BM434" s="123">
        <f t="shared" ca="1" si="762"/>
        <v>0</v>
      </c>
      <c r="BN434" s="123">
        <f t="shared" ca="1" si="763"/>
        <v>0</v>
      </c>
      <c r="BO434" s="123">
        <f t="shared" ca="1" si="764"/>
        <v>0</v>
      </c>
      <c r="BP434" s="340">
        <f t="shared" ca="1" si="765"/>
        <v>0</v>
      </c>
      <c r="BQ434" s="123">
        <f t="shared" ca="1" si="766"/>
        <v>0</v>
      </c>
      <c r="BR434" s="123">
        <f t="shared" ca="1" si="767"/>
        <v>0</v>
      </c>
      <c r="BS434" s="123">
        <f t="shared" ca="1" si="768"/>
        <v>0</v>
      </c>
      <c r="BT434" s="123">
        <f t="shared" ca="1" si="769"/>
        <v>0</v>
      </c>
      <c r="BU434" s="123">
        <f t="shared" ca="1" si="770"/>
        <v>0</v>
      </c>
      <c r="BV434" s="123"/>
      <c r="BW434" s="123">
        <f t="shared" ca="1" si="771"/>
        <v>0</v>
      </c>
      <c r="BX434" s="123"/>
      <c r="BY434" s="123">
        <f t="shared" ca="1" si="772"/>
        <v>0</v>
      </c>
      <c r="BZ434" s="123"/>
      <c r="CA434" s="123">
        <f t="shared" ca="1" si="773"/>
        <v>0</v>
      </c>
      <c r="CB434" s="123"/>
      <c r="CC434" s="123">
        <f t="shared" ca="1" si="775"/>
        <v>0</v>
      </c>
      <c r="CD434" s="125">
        <f t="shared" ca="1" si="776"/>
        <v>0</v>
      </c>
      <c r="CE434" s="125">
        <f t="shared" ca="1" si="777"/>
        <v>4090</v>
      </c>
      <c r="CF434" s="125">
        <f t="shared" ca="1" si="778"/>
        <v>15360</v>
      </c>
      <c r="CG434" s="125">
        <f t="shared" ca="1" si="779"/>
        <v>8752.5</v>
      </c>
      <c r="CH434" s="125">
        <f t="shared" ca="1" si="780"/>
        <v>2050.5</v>
      </c>
      <c r="CI434" s="125">
        <f t="shared" ca="1" si="781"/>
        <v>0</v>
      </c>
      <c r="CJ434" s="125">
        <f t="shared" ca="1" si="782"/>
        <v>0</v>
      </c>
      <c r="CK434" s="125">
        <f t="shared" ca="1" si="783"/>
        <v>0</v>
      </c>
      <c r="CL434" s="125">
        <f t="shared" ca="1" si="792"/>
        <v>5.17</v>
      </c>
      <c r="CM434" s="125">
        <f t="shared" ca="1" si="793"/>
        <v>26465.4</v>
      </c>
      <c r="CN434" s="125">
        <f t="shared" ca="1" si="794"/>
        <v>0</v>
      </c>
      <c r="CO434" s="125">
        <f t="shared" ca="1" si="795"/>
        <v>0</v>
      </c>
      <c r="CP434" s="125">
        <f t="shared" ca="1" si="796"/>
        <v>0</v>
      </c>
      <c r="CQ434" s="125">
        <f t="shared" ca="1" si="797"/>
        <v>0</v>
      </c>
      <c r="CR434" s="125">
        <f t="shared" ca="1" si="798"/>
        <v>0</v>
      </c>
      <c r="CS434" s="125">
        <f t="shared" ca="1" si="799"/>
        <v>0</v>
      </c>
      <c r="CT434" s="125">
        <f t="shared" ca="1" si="800"/>
        <v>0</v>
      </c>
      <c r="CU434" s="125">
        <f t="shared" ca="1" si="801"/>
        <v>0</v>
      </c>
      <c r="CV434" s="125">
        <f t="shared" ca="1" si="802"/>
        <v>0</v>
      </c>
      <c r="CW434" s="125">
        <f t="shared" ca="1" si="803"/>
        <v>75050.03</v>
      </c>
      <c r="CX434" s="125">
        <f t="shared" ca="1" si="804"/>
        <v>0</v>
      </c>
      <c r="CY434" s="125">
        <f t="shared" ca="1" si="805"/>
        <v>0</v>
      </c>
      <c r="CZ434" s="606">
        <f t="shared" ca="1" si="806"/>
        <v>2017.05</v>
      </c>
      <c r="DA434" s="341">
        <f t="shared" ca="1" si="807"/>
        <v>77067.08</v>
      </c>
      <c r="DB434" s="125">
        <f t="shared" ca="1" si="808"/>
        <v>13872.08</v>
      </c>
      <c r="DC434" s="125">
        <f t="shared" ca="1" si="809"/>
        <v>0</v>
      </c>
      <c r="DD434" s="125">
        <f t="shared" ca="1" si="810"/>
        <v>949.58</v>
      </c>
      <c r="DE434" s="125">
        <f t="shared" ca="1" si="811"/>
        <v>0</v>
      </c>
      <c r="DF434" s="125">
        <f t="shared" ca="1" si="812"/>
        <v>0</v>
      </c>
      <c r="DG434" s="125">
        <f t="shared" ca="1" si="813"/>
        <v>0</v>
      </c>
      <c r="DH434" s="125">
        <f t="shared" ca="1" si="814"/>
        <v>14821.66</v>
      </c>
      <c r="DI434" s="125">
        <f t="shared" ca="1" si="815"/>
        <v>16511.009999999998</v>
      </c>
      <c r="DJ434" s="125">
        <f t="shared" ca="1" si="816"/>
        <v>13872.08</v>
      </c>
      <c r="DK434" s="125">
        <f t="shared" ca="1" si="817"/>
        <v>76117.5</v>
      </c>
      <c r="DL434" s="125">
        <f t="shared" ca="1" si="818"/>
        <v>0</v>
      </c>
      <c r="DM434" s="340">
        <f t="shared" ca="1" si="819"/>
        <v>0</v>
      </c>
      <c r="DN434" s="340">
        <f t="shared" ca="1" si="784"/>
        <v>0</v>
      </c>
      <c r="DO434" s="340">
        <f t="shared" ca="1" si="785"/>
        <v>0</v>
      </c>
      <c r="DP434" s="340">
        <f t="shared" ca="1" si="786"/>
        <v>0</v>
      </c>
      <c r="DQ434" s="340">
        <f t="shared" ca="1" si="787"/>
        <v>0</v>
      </c>
      <c r="DR434" s="340">
        <f t="shared" ca="1" si="788"/>
        <v>0</v>
      </c>
      <c r="DS434" s="340">
        <f t="shared" ca="1" si="788"/>
        <v>0</v>
      </c>
    </row>
    <row r="435" spans="1:123">
      <c r="A435">
        <f t="shared" ca="1" si="707"/>
        <v>0</v>
      </c>
      <c r="B435" t="str">
        <f t="shared" ca="1" si="708"/>
        <v>Молодші офіцери</v>
      </c>
      <c r="C435" t="str">
        <f t="shared" ca="1" si="709"/>
        <v>К-ть</v>
      </c>
      <c r="D435">
        <f t="shared" ca="1" si="710"/>
        <v>0</v>
      </c>
      <c r="E435">
        <f t="shared" ca="1" si="711"/>
        <v>0</v>
      </c>
      <c r="F435">
        <f t="shared" ca="1" si="712"/>
        <v>0</v>
      </c>
      <c r="G435" s="123">
        <f t="shared" ca="1" si="820"/>
        <v>0</v>
      </c>
      <c r="H435" s="123">
        <f t="shared" ca="1" si="790"/>
        <v>0</v>
      </c>
      <c r="I435" s="123">
        <f t="shared" ca="1" si="790"/>
        <v>0</v>
      </c>
      <c r="J435" s="123">
        <f t="shared" ca="1" si="790"/>
        <v>0</v>
      </c>
      <c r="K435" s="123">
        <f t="shared" ca="1" si="790"/>
        <v>0</v>
      </c>
      <c r="L435" s="123">
        <f t="shared" ca="1" si="790"/>
        <v>0</v>
      </c>
      <c r="M435" s="123">
        <f t="shared" ca="1" si="790"/>
        <v>0</v>
      </c>
      <c r="N435" s="123">
        <f t="shared" ca="1" si="790"/>
        <v>0</v>
      </c>
      <c r="O435" s="123">
        <f t="shared" ca="1" si="713"/>
        <v>0</v>
      </c>
      <c r="P435" s="123">
        <f t="shared" ca="1" si="714"/>
        <v>0</v>
      </c>
      <c r="Q435" s="123">
        <f t="shared" ca="1" si="791"/>
        <v>0</v>
      </c>
      <c r="R435" s="123">
        <f t="shared" ca="1" si="791"/>
        <v>0</v>
      </c>
      <c r="S435" s="123">
        <f t="shared" ca="1" si="716"/>
        <v>0</v>
      </c>
      <c r="T435" s="123">
        <f t="shared" ca="1" si="717"/>
        <v>0</v>
      </c>
      <c r="U435" s="123">
        <f t="shared" ca="1" si="718"/>
        <v>0</v>
      </c>
      <c r="V435" s="123">
        <f t="shared" ca="1" si="719"/>
        <v>0</v>
      </c>
      <c r="W435" s="123">
        <f t="shared" ca="1" si="720"/>
        <v>0</v>
      </c>
      <c r="X435" s="123">
        <f t="shared" ca="1" si="721"/>
        <v>0</v>
      </c>
      <c r="Y435" s="123">
        <f t="shared" ca="1" si="722"/>
        <v>0</v>
      </c>
      <c r="Z435" s="123">
        <f t="shared" ca="1" si="723"/>
        <v>0</v>
      </c>
      <c r="AA435" s="123">
        <f t="shared" ca="1" si="724"/>
        <v>0</v>
      </c>
      <c r="AB435" s="123">
        <f t="shared" ca="1" si="725"/>
        <v>0</v>
      </c>
      <c r="AC435" s="123">
        <f t="shared" ca="1" si="726"/>
        <v>0</v>
      </c>
      <c r="AD435" s="123">
        <f t="shared" ca="1" si="727"/>
        <v>0</v>
      </c>
      <c r="AE435" s="123">
        <f t="shared" ca="1" si="728"/>
        <v>0</v>
      </c>
      <c r="AF435" s="123">
        <f t="shared" ca="1" si="729"/>
        <v>0</v>
      </c>
      <c r="AG435" s="123">
        <f t="shared" ca="1" si="730"/>
        <v>0</v>
      </c>
      <c r="AH435" s="123">
        <f t="shared" ca="1" si="731"/>
        <v>0</v>
      </c>
      <c r="AI435" s="123">
        <f t="shared" ca="1" si="732"/>
        <v>0</v>
      </c>
      <c r="AJ435" s="123">
        <f t="shared" ca="1" si="733"/>
        <v>0</v>
      </c>
      <c r="AK435" s="123">
        <f t="shared" ca="1" si="734"/>
        <v>0</v>
      </c>
      <c r="AL435" s="123">
        <f t="shared" ca="1" si="735"/>
        <v>0</v>
      </c>
      <c r="AM435" s="123">
        <f t="shared" ca="1" si="736"/>
        <v>0</v>
      </c>
      <c r="AN435" s="123">
        <f t="shared" ca="1" si="737"/>
        <v>0</v>
      </c>
      <c r="AO435" s="123">
        <f t="shared" ca="1" si="738"/>
        <v>0</v>
      </c>
      <c r="AP435" s="123">
        <f t="shared" ca="1" si="739"/>
        <v>0</v>
      </c>
      <c r="AQ435" s="123">
        <f t="shared" ca="1" si="740"/>
        <v>0</v>
      </c>
      <c r="AR435" s="123">
        <f t="shared" ca="1" si="741"/>
        <v>0</v>
      </c>
      <c r="AS435" s="123">
        <f t="shared" ca="1" si="742"/>
        <v>0</v>
      </c>
      <c r="AT435" s="123">
        <f t="shared" ca="1" si="743"/>
        <v>0</v>
      </c>
      <c r="AU435" s="123">
        <f t="shared" ca="1" si="744"/>
        <v>0</v>
      </c>
      <c r="AV435" s="123">
        <f t="shared" ca="1" si="745"/>
        <v>0</v>
      </c>
      <c r="AW435" s="123">
        <f t="shared" ca="1" si="746"/>
        <v>0</v>
      </c>
      <c r="AX435" s="123">
        <f t="shared" ca="1" si="747"/>
        <v>0</v>
      </c>
      <c r="AY435" s="123">
        <f t="shared" ca="1" si="748"/>
        <v>0</v>
      </c>
      <c r="AZ435" s="123">
        <f t="shared" ca="1" si="749"/>
        <v>0</v>
      </c>
      <c r="BA435" s="123">
        <f t="shared" ca="1" si="750"/>
        <v>0</v>
      </c>
      <c r="BB435" s="123">
        <f t="shared" ca="1" si="751"/>
        <v>0</v>
      </c>
      <c r="BC435" s="123">
        <f t="shared" ca="1" si="752"/>
        <v>0</v>
      </c>
      <c r="BD435" s="123">
        <f t="shared" ca="1" si="753"/>
        <v>0</v>
      </c>
      <c r="BE435" s="123">
        <f t="shared" ca="1" si="754"/>
        <v>0</v>
      </c>
      <c r="BF435" s="123">
        <f t="shared" ca="1" si="755"/>
        <v>0</v>
      </c>
      <c r="BG435" s="123">
        <f t="shared" ca="1" si="756"/>
        <v>0</v>
      </c>
      <c r="BH435" s="123">
        <f t="shared" ca="1" si="757"/>
        <v>0</v>
      </c>
      <c r="BI435" s="123">
        <f t="shared" ca="1" si="758"/>
        <v>0</v>
      </c>
      <c r="BJ435" s="123">
        <f t="shared" ca="1" si="759"/>
        <v>0</v>
      </c>
      <c r="BK435" s="123">
        <f t="shared" ca="1" si="760"/>
        <v>0</v>
      </c>
      <c r="BL435" s="123">
        <f t="shared" ca="1" si="761"/>
        <v>0</v>
      </c>
      <c r="BM435" s="123">
        <f t="shared" ca="1" si="762"/>
        <v>0</v>
      </c>
      <c r="BN435" s="123">
        <f t="shared" ca="1" si="763"/>
        <v>0</v>
      </c>
      <c r="BO435" s="123">
        <f t="shared" ca="1" si="764"/>
        <v>0</v>
      </c>
      <c r="BP435" s="340">
        <f t="shared" ca="1" si="765"/>
        <v>0</v>
      </c>
      <c r="BQ435" s="123">
        <f t="shared" ca="1" si="766"/>
        <v>0</v>
      </c>
      <c r="BR435" s="123">
        <f t="shared" ca="1" si="767"/>
        <v>0</v>
      </c>
      <c r="BS435" s="123">
        <f t="shared" ca="1" si="768"/>
        <v>0</v>
      </c>
      <c r="BT435" s="123">
        <f t="shared" ca="1" si="769"/>
        <v>0</v>
      </c>
      <c r="BU435" s="123">
        <f t="shared" ca="1" si="770"/>
        <v>0</v>
      </c>
      <c r="BV435" s="123"/>
      <c r="BW435" s="123">
        <f t="shared" ca="1" si="771"/>
        <v>0</v>
      </c>
      <c r="BX435" s="123"/>
      <c r="BY435" s="123">
        <f t="shared" ca="1" si="772"/>
        <v>0</v>
      </c>
      <c r="BZ435" s="123"/>
      <c r="CA435" s="123">
        <f t="shared" ca="1" si="773"/>
        <v>0</v>
      </c>
      <c r="CB435" s="123"/>
      <c r="CC435" s="123">
        <f t="shared" ca="1" si="775"/>
        <v>0</v>
      </c>
      <c r="CD435" s="125">
        <f t="shared" ca="1" si="776"/>
        <v>0</v>
      </c>
      <c r="CE435" s="125">
        <f t="shared" ca="1" si="777"/>
        <v>39</v>
      </c>
      <c r="CF435" s="125">
        <f t="shared" ca="1" si="778"/>
        <v>39</v>
      </c>
      <c r="CG435" s="125">
        <f t="shared" ca="1" si="779"/>
        <v>39</v>
      </c>
      <c r="CH435" s="125">
        <f t="shared" ca="1" si="780"/>
        <v>33</v>
      </c>
      <c r="CI435" s="125">
        <f t="shared" ca="1" si="781"/>
        <v>0</v>
      </c>
      <c r="CJ435" s="125">
        <f t="shared" ca="1" si="782"/>
        <v>0</v>
      </c>
      <c r="CK435" s="125">
        <f t="shared" ca="1" si="783"/>
        <v>0</v>
      </c>
      <c r="CL435" s="125">
        <f t="shared" ca="1" si="792"/>
        <v>39</v>
      </c>
      <c r="CM435" s="125">
        <f t="shared" ca="1" si="793"/>
        <v>39</v>
      </c>
      <c r="CN435" s="125">
        <f t="shared" ca="1" si="794"/>
        <v>0</v>
      </c>
      <c r="CO435" s="125">
        <f t="shared" ca="1" si="795"/>
        <v>0</v>
      </c>
      <c r="CP435" s="125">
        <f t="shared" ca="1" si="796"/>
        <v>0</v>
      </c>
      <c r="CQ435" s="125">
        <f t="shared" ca="1" si="797"/>
        <v>0</v>
      </c>
      <c r="CR435" s="125">
        <f t="shared" ca="1" si="798"/>
        <v>0</v>
      </c>
      <c r="CS435" s="125">
        <f t="shared" ca="1" si="799"/>
        <v>0</v>
      </c>
      <c r="CT435" s="125">
        <f t="shared" ca="1" si="800"/>
        <v>0</v>
      </c>
      <c r="CU435" s="125">
        <f t="shared" ca="1" si="801"/>
        <v>0</v>
      </c>
      <c r="CV435" s="125">
        <f t="shared" ca="1" si="802"/>
        <v>0</v>
      </c>
      <c r="CW435" s="125">
        <f t="shared" ca="1" si="803"/>
        <v>39</v>
      </c>
      <c r="CX435" s="125">
        <f t="shared" ca="1" si="804"/>
        <v>0</v>
      </c>
      <c r="CY435" s="125">
        <f t="shared" ca="1" si="805"/>
        <v>0</v>
      </c>
      <c r="CZ435" s="606">
        <f t="shared" ca="1" si="806"/>
        <v>39</v>
      </c>
      <c r="DA435" s="341">
        <f t="shared" ca="1" si="807"/>
        <v>39</v>
      </c>
      <c r="DB435" s="125">
        <f t="shared" ca="1" si="808"/>
        <v>39</v>
      </c>
      <c r="DC435" s="125">
        <f t="shared" ca="1" si="809"/>
        <v>0</v>
      </c>
      <c r="DD435" s="125">
        <f t="shared" ca="1" si="810"/>
        <v>39</v>
      </c>
      <c r="DE435" s="125">
        <f t="shared" ca="1" si="811"/>
        <v>1</v>
      </c>
      <c r="DF435" s="125">
        <f t="shared" ca="1" si="812"/>
        <v>0</v>
      </c>
      <c r="DG435" s="125">
        <f t="shared" ca="1" si="813"/>
        <v>1</v>
      </c>
      <c r="DH435" s="125">
        <f t="shared" ca="1" si="814"/>
        <v>39</v>
      </c>
      <c r="DI435" s="125">
        <f t="shared" ca="1" si="815"/>
        <v>39</v>
      </c>
      <c r="DJ435" s="125">
        <f t="shared" ca="1" si="816"/>
        <v>39</v>
      </c>
      <c r="DK435" s="125">
        <f t="shared" ca="1" si="817"/>
        <v>36</v>
      </c>
      <c r="DL435" s="125">
        <f t="shared" ca="1" si="818"/>
        <v>3</v>
      </c>
      <c r="DM435" s="340">
        <f t="shared" ca="1" si="819"/>
        <v>0</v>
      </c>
      <c r="DN435" s="340">
        <f t="shared" ca="1" si="784"/>
        <v>0</v>
      </c>
      <c r="DO435" s="340">
        <f t="shared" ca="1" si="785"/>
        <v>0</v>
      </c>
      <c r="DP435" s="340">
        <f t="shared" ca="1" si="786"/>
        <v>0</v>
      </c>
      <c r="DQ435" s="340">
        <f t="shared" ca="1" si="787"/>
        <v>0</v>
      </c>
      <c r="DR435" s="340">
        <f t="shared" ca="1" si="788"/>
        <v>0</v>
      </c>
      <c r="DS435" s="340">
        <f t="shared" ca="1" si="788"/>
        <v>0</v>
      </c>
    </row>
    <row r="436" spans="1:123">
      <c r="A436">
        <f t="shared" ca="1" si="707"/>
        <v>0</v>
      </c>
      <c r="B436">
        <f t="shared" ca="1" si="708"/>
        <v>0</v>
      </c>
      <c r="C436" t="str">
        <f t="shared" ca="1" si="709"/>
        <v>Ʃ</v>
      </c>
      <c r="D436">
        <f t="shared" ca="1" si="710"/>
        <v>0</v>
      </c>
      <c r="E436">
        <f t="shared" ca="1" si="711"/>
        <v>0</v>
      </c>
      <c r="F436">
        <f t="shared" ca="1" si="712"/>
        <v>0</v>
      </c>
      <c r="G436" s="123">
        <f t="shared" ca="1" si="820"/>
        <v>0</v>
      </c>
      <c r="H436" s="123">
        <f t="shared" ca="1" si="790"/>
        <v>0</v>
      </c>
      <c r="I436" s="123">
        <f t="shared" ca="1" si="790"/>
        <v>0</v>
      </c>
      <c r="J436" s="123">
        <f t="shared" ca="1" si="790"/>
        <v>0</v>
      </c>
      <c r="K436" s="123">
        <f t="shared" ca="1" si="790"/>
        <v>0</v>
      </c>
      <c r="L436" s="123">
        <f t="shared" ca="1" si="790"/>
        <v>0</v>
      </c>
      <c r="M436" s="123">
        <f t="shared" ca="1" si="790"/>
        <v>0</v>
      </c>
      <c r="N436" s="123">
        <f t="shared" ca="1" si="790"/>
        <v>0</v>
      </c>
      <c r="O436" s="123">
        <f t="shared" ca="1" si="713"/>
        <v>0</v>
      </c>
      <c r="P436" s="123">
        <f t="shared" ca="1" si="714"/>
        <v>0</v>
      </c>
      <c r="Q436" s="123">
        <f t="shared" ca="1" si="791"/>
        <v>0</v>
      </c>
      <c r="R436" s="123">
        <f t="shared" ca="1" si="791"/>
        <v>0</v>
      </c>
      <c r="S436" s="123">
        <f t="shared" ca="1" si="716"/>
        <v>0</v>
      </c>
      <c r="T436" s="123">
        <f t="shared" ca="1" si="717"/>
        <v>0</v>
      </c>
      <c r="U436" s="123">
        <f t="shared" ca="1" si="718"/>
        <v>0</v>
      </c>
      <c r="V436" s="123">
        <f t="shared" ca="1" si="719"/>
        <v>0</v>
      </c>
      <c r="W436" s="123">
        <f t="shared" ca="1" si="720"/>
        <v>0</v>
      </c>
      <c r="X436" s="123">
        <f t="shared" ca="1" si="721"/>
        <v>0</v>
      </c>
      <c r="Y436" s="123">
        <f t="shared" ca="1" si="722"/>
        <v>0</v>
      </c>
      <c r="Z436" s="123">
        <f t="shared" ca="1" si="723"/>
        <v>0</v>
      </c>
      <c r="AA436" s="123">
        <f t="shared" ca="1" si="724"/>
        <v>0</v>
      </c>
      <c r="AB436" s="123">
        <f t="shared" ca="1" si="725"/>
        <v>0</v>
      </c>
      <c r="AC436" s="123">
        <f t="shared" ca="1" si="726"/>
        <v>0</v>
      </c>
      <c r="AD436" s="123">
        <f t="shared" ca="1" si="727"/>
        <v>0</v>
      </c>
      <c r="AE436" s="123">
        <f t="shared" ca="1" si="728"/>
        <v>0</v>
      </c>
      <c r="AF436" s="123">
        <f t="shared" ca="1" si="729"/>
        <v>0</v>
      </c>
      <c r="AG436" s="123">
        <f t="shared" ca="1" si="730"/>
        <v>0</v>
      </c>
      <c r="AH436" s="123">
        <f t="shared" ca="1" si="731"/>
        <v>0</v>
      </c>
      <c r="AI436" s="123">
        <f t="shared" ca="1" si="732"/>
        <v>0</v>
      </c>
      <c r="AJ436" s="123">
        <f t="shared" ca="1" si="733"/>
        <v>0</v>
      </c>
      <c r="AK436" s="123">
        <f t="shared" ca="1" si="734"/>
        <v>0</v>
      </c>
      <c r="AL436" s="123">
        <f t="shared" ca="1" si="735"/>
        <v>0</v>
      </c>
      <c r="AM436" s="123">
        <f t="shared" ca="1" si="736"/>
        <v>0</v>
      </c>
      <c r="AN436" s="123">
        <f t="shared" ca="1" si="737"/>
        <v>0</v>
      </c>
      <c r="AO436" s="123">
        <f t="shared" ca="1" si="738"/>
        <v>0</v>
      </c>
      <c r="AP436" s="123">
        <f t="shared" ca="1" si="739"/>
        <v>0</v>
      </c>
      <c r="AQ436" s="123">
        <f t="shared" ca="1" si="740"/>
        <v>0</v>
      </c>
      <c r="AR436" s="123">
        <f t="shared" ca="1" si="741"/>
        <v>0</v>
      </c>
      <c r="AS436" s="123">
        <f t="shared" ca="1" si="742"/>
        <v>0</v>
      </c>
      <c r="AT436" s="123">
        <f t="shared" ca="1" si="743"/>
        <v>0</v>
      </c>
      <c r="AU436" s="123">
        <f t="shared" ca="1" si="744"/>
        <v>0</v>
      </c>
      <c r="AV436" s="123">
        <f t="shared" ca="1" si="745"/>
        <v>0</v>
      </c>
      <c r="AW436" s="123">
        <f t="shared" ca="1" si="746"/>
        <v>0</v>
      </c>
      <c r="AX436" s="123">
        <f t="shared" ca="1" si="747"/>
        <v>0</v>
      </c>
      <c r="AY436" s="123">
        <f t="shared" ca="1" si="748"/>
        <v>0</v>
      </c>
      <c r="AZ436" s="123">
        <f t="shared" ca="1" si="749"/>
        <v>0</v>
      </c>
      <c r="BA436" s="123">
        <f t="shared" ca="1" si="750"/>
        <v>0</v>
      </c>
      <c r="BB436" s="123">
        <f t="shared" ca="1" si="751"/>
        <v>0</v>
      </c>
      <c r="BC436" s="123">
        <f t="shared" ca="1" si="752"/>
        <v>0</v>
      </c>
      <c r="BD436" s="123">
        <f t="shared" ca="1" si="753"/>
        <v>0</v>
      </c>
      <c r="BE436" s="123">
        <f t="shared" ca="1" si="754"/>
        <v>0</v>
      </c>
      <c r="BF436" s="123">
        <f t="shared" ca="1" si="755"/>
        <v>0</v>
      </c>
      <c r="BG436" s="123">
        <f t="shared" ca="1" si="756"/>
        <v>0</v>
      </c>
      <c r="BH436" s="123">
        <f t="shared" ca="1" si="757"/>
        <v>0</v>
      </c>
      <c r="BI436" s="123">
        <f t="shared" ca="1" si="758"/>
        <v>0</v>
      </c>
      <c r="BJ436" s="123">
        <f t="shared" ca="1" si="759"/>
        <v>0</v>
      </c>
      <c r="BK436" s="123">
        <f t="shared" ca="1" si="760"/>
        <v>0</v>
      </c>
      <c r="BL436" s="123">
        <f t="shared" ca="1" si="761"/>
        <v>0</v>
      </c>
      <c r="BM436" s="123">
        <f t="shared" ca="1" si="762"/>
        <v>0</v>
      </c>
      <c r="BN436" s="123">
        <f t="shared" ca="1" si="763"/>
        <v>0</v>
      </c>
      <c r="BO436" s="123">
        <f t="shared" ca="1" si="764"/>
        <v>0</v>
      </c>
      <c r="BP436" s="340">
        <f t="shared" ca="1" si="765"/>
        <v>0</v>
      </c>
      <c r="BQ436" s="123">
        <f t="shared" ca="1" si="766"/>
        <v>0</v>
      </c>
      <c r="BR436" s="123">
        <f t="shared" ca="1" si="767"/>
        <v>0</v>
      </c>
      <c r="BS436" s="123">
        <f t="shared" ca="1" si="768"/>
        <v>0</v>
      </c>
      <c r="BT436" s="123">
        <f t="shared" ca="1" si="769"/>
        <v>0</v>
      </c>
      <c r="BU436" s="123">
        <f t="shared" ca="1" si="770"/>
        <v>0</v>
      </c>
      <c r="BV436" s="123"/>
      <c r="BW436" s="123">
        <f t="shared" ca="1" si="771"/>
        <v>0</v>
      </c>
      <c r="BX436" s="123"/>
      <c r="BY436" s="123">
        <f t="shared" ca="1" si="772"/>
        <v>0</v>
      </c>
      <c r="BZ436" s="123"/>
      <c r="CA436" s="123">
        <f t="shared" ca="1" si="773"/>
        <v>0</v>
      </c>
      <c r="CB436" s="123"/>
      <c r="CC436" s="123">
        <f t="shared" ca="1" si="775"/>
        <v>0</v>
      </c>
      <c r="CD436" s="125">
        <f t="shared" ca="1" si="776"/>
        <v>0</v>
      </c>
      <c r="CE436" s="125">
        <f t="shared" ca="1" si="777"/>
        <v>45400</v>
      </c>
      <c r="CF436" s="125">
        <f t="shared" ca="1" si="778"/>
        <v>150510</v>
      </c>
      <c r="CG436" s="125">
        <f t="shared" ca="1" si="779"/>
        <v>60989</v>
      </c>
      <c r="CH436" s="125">
        <f t="shared" ca="1" si="780"/>
        <v>12914.59</v>
      </c>
      <c r="CI436" s="125">
        <f t="shared" ca="1" si="781"/>
        <v>0</v>
      </c>
      <c r="CJ436" s="125">
        <f t="shared" ca="1" si="782"/>
        <v>0</v>
      </c>
      <c r="CK436" s="125">
        <f t="shared" ca="1" si="783"/>
        <v>0</v>
      </c>
      <c r="CL436" s="125">
        <f t="shared" ca="1" si="792"/>
        <v>91.2</v>
      </c>
      <c r="CM436" s="125">
        <f t="shared" ca="1" si="793"/>
        <v>345021.2</v>
      </c>
      <c r="CN436" s="125">
        <f t="shared" ca="1" si="794"/>
        <v>0</v>
      </c>
      <c r="CO436" s="125">
        <f t="shared" ca="1" si="795"/>
        <v>0</v>
      </c>
      <c r="CP436" s="125">
        <f t="shared" ca="1" si="796"/>
        <v>0</v>
      </c>
      <c r="CQ436" s="125">
        <f t="shared" ca="1" si="797"/>
        <v>0</v>
      </c>
      <c r="CR436" s="125">
        <f t="shared" ca="1" si="798"/>
        <v>0</v>
      </c>
      <c r="CS436" s="125">
        <f t="shared" ca="1" si="799"/>
        <v>0</v>
      </c>
      <c r="CT436" s="125">
        <f t="shared" ca="1" si="800"/>
        <v>0</v>
      </c>
      <c r="CU436" s="125">
        <f t="shared" ca="1" si="801"/>
        <v>0</v>
      </c>
      <c r="CV436" s="125">
        <f t="shared" ca="1" si="802"/>
        <v>0</v>
      </c>
      <c r="CW436" s="125">
        <f t="shared" ca="1" si="803"/>
        <v>781819.19</v>
      </c>
      <c r="CX436" s="125">
        <f t="shared" ca="1" si="804"/>
        <v>0</v>
      </c>
      <c r="CY436" s="125">
        <f t="shared" ca="1" si="805"/>
        <v>0</v>
      </c>
      <c r="CZ436" s="606">
        <f t="shared" ca="1" si="806"/>
        <v>26221.65</v>
      </c>
      <c r="DA436" s="341">
        <f t="shared" ca="1" si="807"/>
        <v>808040.84</v>
      </c>
      <c r="DB436" s="125">
        <f t="shared" ca="1" si="808"/>
        <v>145447.34</v>
      </c>
      <c r="DC436" s="125">
        <f t="shared" ca="1" si="809"/>
        <v>0</v>
      </c>
      <c r="DD436" s="125">
        <f t="shared" ca="1" si="810"/>
        <v>9956.2199999999993</v>
      </c>
      <c r="DE436" s="125">
        <f t="shared" ca="1" si="811"/>
        <v>5549.53</v>
      </c>
      <c r="DF436" s="125">
        <f t="shared" ca="1" si="812"/>
        <v>0</v>
      </c>
      <c r="DG436" s="125">
        <f t="shared" ca="1" si="813"/>
        <v>4348.8500000000004</v>
      </c>
      <c r="DH436" s="125">
        <f t="shared" ca="1" si="814"/>
        <v>165301.94</v>
      </c>
      <c r="DI436" s="125">
        <f t="shared" ca="1" si="815"/>
        <v>172000.22</v>
      </c>
      <c r="DJ436" s="125">
        <f t="shared" ca="1" si="816"/>
        <v>145447.34</v>
      </c>
      <c r="DK436" s="125">
        <f t="shared" ca="1" si="817"/>
        <v>726423.21</v>
      </c>
      <c r="DL436" s="125">
        <f t="shared" ca="1" si="818"/>
        <v>61763.03</v>
      </c>
      <c r="DM436" s="340">
        <f t="shared" ca="1" si="819"/>
        <v>0</v>
      </c>
      <c r="DN436" s="340">
        <f t="shared" ca="1" si="784"/>
        <v>0</v>
      </c>
      <c r="DO436" s="340">
        <f t="shared" ca="1" si="785"/>
        <v>0</v>
      </c>
      <c r="DP436" s="340">
        <f t="shared" ca="1" si="786"/>
        <v>0</v>
      </c>
      <c r="DQ436" s="340">
        <f t="shared" ca="1" si="787"/>
        <v>0</v>
      </c>
      <c r="DR436" s="340">
        <f t="shared" ca="1" si="788"/>
        <v>0</v>
      </c>
      <c r="DS436" s="340">
        <f t="shared" ca="1" si="788"/>
        <v>0</v>
      </c>
    </row>
    <row r="437" spans="1:123">
      <c r="A437">
        <f t="shared" ca="1" si="707"/>
        <v>0</v>
      </c>
      <c r="B437" t="str">
        <f t="shared" ca="1" si="708"/>
        <v>В/сл сержантського, рядового складу</v>
      </c>
      <c r="C437" t="str">
        <f t="shared" ca="1" si="709"/>
        <v>К-ть</v>
      </c>
      <c r="D437">
        <f t="shared" ca="1" si="710"/>
        <v>0</v>
      </c>
      <c r="E437">
        <f t="shared" ca="1" si="711"/>
        <v>0</v>
      </c>
      <c r="F437">
        <f t="shared" ca="1" si="712"/>
        <v>0</v>
      </c>
      <c r="G437" s="123">
        <f t="shared" ca="1" si="820"/>
        <v>0</v>
      </c>
      <c r="H437" s="123">
        <f t="shared" ca="1" si="790"/>
        <v>0</v>
      </c>
      <c r="I437" s="123">
        <f t="shared" ca="1" si="790"/>
        <v>0</v>
      </c>
      <c r="J437" s="123">
        <f t="shared" ca="1" si="790"/>
        <v>0</v>
      </c>
      <c r="K437" s="123">
        <f t="shared" ca="1" si="790"/>
        <v>0</v>
      </c>
      <c r="L437" s="123">
        <f t="shared" ca="1" si="790"/>
        <v>0</v>
      </c>
      <c r="M437" s="123">
        <f t="shared" ca="1" si="790"/>
        <v>0</v>
      </c>
      <c r="N437" s="123">
        <f t="shared" ca="1" si="790"/>
        <v>0</v>
      </c>
      <c r="O437" s="123">
        <f t="shared" ca="1" si="713"/>
        <v>0</v>
      </c>
      <c r="P437" s="123">
        <f t="shared" ca="1" si="714"/>
        <v>0</v>
      </c>
      <c r="Q437" s="123">
        <f t="shared" ca="1" si="791"/>
        <v>0</v>
      </c>
      <c r="R437" s="123">
        <f t="shared" ca="1" si="791"/>
        <v>0</v>
      </c>
      <c r="S437" s="123">
        <f t="shared" ca="1" si="716"/>
        <v>0</v>
      </c>
      <c r="T437" s="123">
        <f t="shared" ca="1" si="717"/>
        <v>0</v>
      </c>
      <c r="U437" s="123">
        <f t="shared" ca="1" si="718"/>
        <v>0</v>
      </c>
      <c r="V437" s="123">
        <f t="shared" ca="1" si="719"/>
        <v>0</v>
      </c>
      <c r="W437" s="123">
        <f t="shared" ca="1" si="720"/>
        <v>0</v>
      </c>
      <c r="X437" s="123">
        <f t="shared" ca="1" si="721"/>
        <v>0</v>
      </c>
      <c r="Y437" s="123">
        <f t="shared" ca="1" si="722"/>
        <v>0</v>
      </c>
      <c r="Z437" s="123">
        <f t="shared" ca="1" si="723"/>
        <v>0</v>
      </c>
      <c r="AA437" s="123">
        <f t="shared" ca="1" si="724"/>
        <v>0</v>
      </c>
      <c r="AB437" s="123">
        <f t="shared" ca="1" si="725"/>
        <v>0</v>
      </c>
      <c r="AC437" s="123">
        <f t="shared" ca="1" si="726"/>
        <v>0</v>
      </c>
      <c r="AD437" s="123">
        <f t="shared" ca="1" si="727"/>
        <v>0</v>
      </c>
      <c r="AE437" s="123">
        <f t="shared" ca="1" si="728"/>
        <v>0</v>
      </c>
      <c r="AF437" s="123">
        <f t="shared" ca="1" si="729"/>
        <v>0</v>
      </c>
      <c r="AG437" s="123">
        <f t="shared" ca="1" si="730"/>
        <v>0</v>
      </c>
      <c r="AH437" s="123">
        <f t="shared" ca="1" si="731"/>
        <v>0</v>
      </c>
      <c r="AI437" s="123">
        <f t="shared" ca="1" si="732"/>
        <v>0</v>
      </c>
      <c r="AJ437" s="123">
        <f t="shared" ca="1" si="733"/>
        <v>0</v>
      </c>
      <c r="AK437" s="123">
        <f t="shared" ca="1" si="734"/>
        <v>0</v>
      </c>
      <c r="AL437" s="123">
        <f t="shared" ca="1" si="735"/>
        <v>0</v>
      </c>
      <c r="AM437" s="123">
        <f t="shared" ca="1" si="736"/>
        <v>0</v>
      </c>
      <c r="AN437" s="123">
        <f t="shared" ca="1" si="737"/>
        <v>0</v>
      </c>
      <c r="AO437" s="123">
        <f t="shared" ca="1" si="738"/>
        <v>0</v>
      </c>
      <c r="AP437" s="123">
        <f t="shared" ca="1" si="739"/>
        <v>0</v>
      </c>
      <c r="AQ437" s="123">
        <f t="shared" ca="1" si="740"/>
        <v>0</v>
      </c>
      <c r="AR437" s="123">
        <f t="shared" ca="1" si="741"/>
        <v>0</v>
      </c>
      <c r="AS437" s="123">
        <f t="shared" ca="1" si="742"/>
        <v>0</v>
      </c>
      <c r="AT437" s="123">
        <f t="shared" ca="1" si="743"/>
        <v>0</v>
      </c>
      <c r="AU437" s="123">
        <f t="shared" ca="1" si="744"/>
        <v>0</v>
      </c>
      <c r="AV437" s="123">
        <f t="shared" ca="1" si="745"/>
        <v>0</v>
      </c>
      <c r="AW437" s="123">
        <f t="shared" ca="1" si="746"/>
        <v>0</v>
      </c>
      <c r="AX437" s="123">
        <f t="shared" ca="1" si="747"/>
        <v>0</v>
      </c>
      <c r="AY437" s="123">
        <f t="shared" ca="1" si="748"/>
        <v>0</v>
      </c>
      <c r="AZ437" s="123">
        <f t="shared" ca="1" si="749"/>
        <v>0</v>
      </c>
      <c r="BA437" s="123">
        <f t="shared" ca="1" si="750"/>
        <v>0</v>
      </c>
      <c r="BB437" s="123">
        <f t="shared" ca="1" si="751"/>
        <v>0</v>
      </c>
      <c r="BC437" s="123">
        <f t="shared" ca="1" si="752"/>
        <v>0</v>
      </c>
      <c r="BD437" s="123">
        <f t="shared" ca="1" si="753"/>
        <v>0</v>
      </c>
      <c r="BE437" s="123">
        <f t="shared" ca="1" si="754"/>
        <v>0</v>
      </c>
      <c r="BF437" s="123">
        <f t="shared" ca="1" si="755"/>
        <v>0</v>
      </c>
      <c r="BG437" s="123">
        <f t="shared" ca="1" si="756"/>
        <v>0</v>
      </c>
      <c r="BH437" s="123">
        <f t="shared" ca="1" si="757"/>
        <v>0</v>
      </c>
      <c r="BI437" s="123">
        <f t="shared" ca="1" si="758"/>
        <v>0</v>
      </c>
      <c r="BJ437" s="123">
        <f t="shared" ca="1" si="759"/>
        <v>0</v>
      </c>
      <c r="BK437" s="123">
        <f t="shared" ca="1" si="760"/>
        <v>0</v>
      </c>
      <c r="BL437" s="123">
        <f t="shared" ca="1" si="761"/>
        <v>0</v>
      </c>
      <c r="BM437" s="123">
        <f t="shared" ca="1" si="762"/>
        <v>0</v>
      </c>
      <c r="BN437" s="123">
        <f t="shared" ca="1" si="763"/>
        <v>0</v>
      </c>
      <c r="BO437" s="123">
        <f t="shared" ca="1" si="764"/>
        <v>0</v>
      </c>
      <c r="BP437" s="340">
        <f t="shared" ca="1" si="765"/>
        <v>0</v>
      </c>
      <c r="BQ437" s="123">
        <f t="shared" ca="1" si="766"/>
        <v>0</v>
      </c>
      <c r="BR437" s="123">
        <f t="shared" ca="1" si="767"/>
        <v>0</v>
      </c>
      <c r="BS437" s="123">
        <f t="shared" ca="1" si="768"/>
        <v>0</v>
      </c>
      <c r="BT437" s="123">
        <f t="shared" ca="1" si="769"/>
        <v>0</v>
      </c>
      <c r="BU437" s="123">
        <f t="shared" ca="1" si="770"/>
        <v>0</v>
      </c>
      <c r="BV437" s="123"/>
      <c r="BW437" s="123">
        <f t="shared" ca="1" si="771"/>
        <v>0</v>
      </c>
      <c r="BX437" s="123"/>
      <c r="BY437" s="123">
        <f t="shared" ca="1" si="772"/>
        <v>0</v>
      </c>
      <c r="BZ437" s="123"/>
      <c r="CA437" s="123">
        <f t="shared" ca="1" si="773"/>
        <v>0</v>
      </c>
      <c r="CB437" s="123"/>
      <c r="CC437" s="123">
        <f t="shared" ca="1" si="775"/>
        <v>0</v>
      </c>
      <c r="CD437" s="125">
        <f t="shared" ca="1" si="776"/>
        <v>0</v>
      </c>
      <c r="CE437" s="125">
        <f t="shared" ca="1" si="777"/>
        <v>94</v>
      </c>
      <c r="CF437" s="125">
        <f t="shared" ca="1" si="778"/>
        <v>94</v>
      </c>
      <c r="CG437" s="125">
        <f t="shared" ca="1" si="779"/>
        <v>74</v>
      </c>
      <c r="CH437" s="125">
        <f t="shared" ca="1" si="780"/>
        <v>2</v>
      </c>
      <c r="CI437" s="125">
        <f t="shared" ca="1" si="781"/>
        <v>0</v>
      </c>
      <c r="CJ437" s="125">
        <f t="shared" ca="1" si="782"/>
        <v>0</v>
      </c>
      <c r="CK437" s="125">
        <f t="shared" ca="1" si="783"/>
        <v>0</v>
      </c>
      <c r="CL437" s="125">
        <f t="shared" ca="1" si="792"/>
        <v>94</v>
      </c>
      <c r="CM437" s="125">
        <f t="shared" ca="1" si="793"/>
        <v>94</v>
      </c>
      <c r="CN437" s="125">
        <f t="shared" ca="1" si="794"/>
        <v>0</v>
      </c>
      <c r="CO437" s="125">
        <f t="shared" ca="1" si="795"/>
        <v>0</v>
      </c>
      <c r="CP437" s="125">
        <f t="shared" ca="1" si="796"/>
        <v>0</v>
      </c>
      <c r="CQ437" s="125">
        <f t="shared" ca="1" si="797"/>
        <v>0</v>
      </c>
      <c r="CR437" s="125">
        <f t="shared" ca="1" si="798"/>
        <v>0</v>
      </c>
      <c r="CS437" s="125">
        <f t="shared" ca="1" si="799"/>
        <v>0</v>
      </c>
      <c r="CT437" s="125">
        <f t="shared" ca="1" si="800"/>
        <v>0</v>
      </c>
      <c r="CU437" s="125">
        <f t="shared" ca="1" si="801"/>
        <v>0</v>
      </c>
      <c r="CV437" s="125">
        <f t="shared" ca="1" si="802"/>
        <v>0</v>
      </c>
      <c r="CW437" s="125">
        <f t="shared" ca="1" si="803"/>
        <v>94</v>
      </c>
      <c r="CX437" s="125">
        <f t="shared" ca="1" si="804"/>
        <v>0</v>
      </c>
      <c r="CY437" s="125">
        <f t="shared" ca="1" si="805"/>
        <v>0</v>
      </c>
      <c r="CZ437" s="606">
        <f t="shared" ca="1" si="806"/>
        <v>94</v>
      </c>
      <c r="DA437" s="341">
        <f t="shared" ca="1" si="807"/>
        <v>94</v>
      </c>
      <c r="DB437" s="125">
        <f t="shared" ca="1" si="808"/>
        <v>94</v>
      </c>
      <c r="DC437" s="125">
        <f t="shared" ca="1" si="809"/>
        <v>0</v>
      </c>
      <c r="DD437" s="125">
        <f t="shared" ca="1" si="810"/>
        <v>93</v>
      </c>
      <c r="DE437" s="125">
        <f t="shared" ca="1" si="811"/>
        <v>6</v>
      </c>
      <c r="DF437" s="125">
        <f t="shared" ca="1" si="812"/>
        <v>0</v>
      </c>
      <c r="DG437" s="125">
        <f t="shared" ca="1" si="813"/>
        <v>2</v>
      </c>
      <c r="DH437" s="125">
        <f t="shared" ca="1" si="814"/>
        <v>94</v>
      </c>
      <c r="DI437" s="125">
        <f t="shared" ca="1" si="815"/>
        <v>94</v>
      </c>
      <c r="DJ437" s="125">
        <f t="shared" ca="1" si="816"/>
        <v>94</v>
      </c>
      <c r="DK437" s="125">
        <f t="shared" ca="1" si="817"/>
        <v>85</v>
      </c>
      <c r="DL437" s="125">
        <f t="shared" ca="1" si="818"/>
        <v>9</v>
      </c>
      <c r="DM437" s="340">
        <f t="shared" ca="1" si="819"/>
        <v>0</v>
      </c>
      <c r="DN437" s="340">
        <f t="shared" ca="1" si="784"/>
        <v>0</v>
      </c>
      <c r="DO437" s="340">
        <f t="shared" ca="1" si="785"/>
        <v>0</v>
      </c>
      <c r="DP437" s="340">
        <f t="shared" ca="1" si="786"/>
        <v>0</v>
      </c>
      <c r="DQ437" s="340">
        <f t="shared" ca="1" si="787"/>
        <v>0</v>
      </c>
      <c r="DR437" s="340">
        <f t="shared" ca="1" si="788"/>
        <v>0</v>
      </c>
      <c r="DS437" s="340">
        <f t="shared" ca="1" si="788"/>
        <v>0</v>
      </c>
    </row>
    <row r="438" spans="1:123">
      <c r="A438">
        <f t="shared" ca="1" si="707"/>
        <v>0</v>
      </c>
      <c r="B438">
        <f t="shared" ca="1" si="708"/>
        <v>0</v>
      </c>
      <c r="C438" t="str">
        <f t="shared" ca="1" si="709"/>
        <v>Ʃ</v>
      </c>
      <c r="D438">
        <f t="shared" ca="1" si="710"/>
        <v>0</v>
      </c>
      <c r="E438">
        <f t="shared" ca="1" si="711"/>
        <v>0</v>
      </c>
      <c r="F438">
        <f t="shared" ca="1" si="712"/>
        <v>0</v>
      </c>
      <c r="G438" s="123">
        <f t="shared" ca="1" si="820"/>
        <v>0</v>
      </c>
      <c r="H438" s="123">
        <f t="shared" ca="1" si="790"/>
        <v>0</v>
      </c>
      <c r="I438" s="123">
        <f t="shared" ca="1" si="790"/>
        <v>0</v>
      </c>
      <c r="J438" s="123">
        <f t="shared" ca="1" si="790"/>
        <v>0</v>
      </c>
      <c r="K438" s="123">
        <f t="shared" ca="1" si="790"/>
        <v>0</v>
      </c>
      <c r="L438" s="123">
        <f t="shared" ca="1" si="790"/>
        <v>0</v>
      </c>
      <c r="M438" s="123">
        <f t="shared" ca="1" si="790"/>
        <v>0</v>
      </c>
      <c r="N438" s="123">
        <f t="shared" ca="1" si="790"/>
        <v>0</v>
      </c>
      <c r="O438" s="123">
        <f t="shared" ca="1" si="713"/>
        <v>0</v>
      </c>
      <c r="P438" s="123">
        <f t="shared" ca="1" si="714"/>
        <v>0</v>
      </c>
      <c r="Q438" s="123">
        <f t="shared" ca="1" si="791"/>
        <v>0</v>
      </c>
      <c r="R438" s="123">
        <f t="shared" ca="1" si="791"/>
        <v>0</v>
      </c>
      <c r="S438" s="123">
        <f t="shared" ca="1" si="716"/>
        <v>0</v>
      </c>
      <c r="T438" s="123">
        <f t="shared" ca="1" si="717"/>
        <v>0</v>
      </c>
      <c r="U438" s="123">
        <f t="shared" ca="1" si="718"/>
        <v>0</v>
      </c>
      <c r="V438" s="123">
        <f t="shared" ca="1" si="719"/>
        <v>0</v>
      </c>
      <c r="W438" s="123">
        <f t="shared" ca="1" si="720"/>
        <v>0</v>
      </c>
      <c r="X438" s="123">
        <f t="shared" ca="1" si="721"/>
        <v>0</v>
      </c>
      <c r="Y438" s="123">
        <f t="shared" ca="1" si="722"/>
        <v>0</v>
      </c>
      <c r="Z438" s="123">
        <f t="shared" ca="1" si="723"/>
        <v>0</v>
      </c>
      <c r="AA438" s="123">
        <f t="shared" ca="1" si="724"/>
        <v>0</v>
      </c>
      <c r="AB438" s="123">
        <f t="shared" ca="1" si="725"/>
        <v>0</v>
      </c>
      <c r="AC438" s="123">
        <f t="shared" ca="1" si="726"/>
        <v>0</v>
      </c>
      <c r="AD438" s="123">
        <f t="shared" ca="1" si="727"/>
        <v>0</v>
      </c>
      <c r="AE438" s="123">
        <f t="shared" ca="1" si="728"/>
        <v>0</v>
      </c>
      <c r="AF438" s="123">
        <f t="shared" ca="1" si="729"/>
        <v>0</v>
      </c>
      <c r="AG438" s="123">
        <f t="shared" ca="1" si="730"/>
        <v>0</v>
      </c>
      <c r="AH438" s="123">
        <f t="shared" ca="1" si="731"/>
        <v>0</v>
      </c>
      <c r="AI438" s="123">
        <f t="shared" ca="1" si="732"/>
        <v>0</v>
      </c>
      <c r="AJ438" s="123">
        <f t="shared" ca="1" si="733"/>
        <v>0</v>
      </c>
      <c r="AK438" s="123">
        <f t="shared" ca="1" si="734"/>
        <v>0</v>
      </c>
      <c r="AL438" s="123">
        <f t="shared" ca="1" si="735"/>
        <v>0</v>
      </c>
      <c r="AM438" s="123">
        <f t="shared" ca="1" si="736"/>
        <v>0</v>
      </c>
      <c r="AN438" s="123">
        <f t="shared" ca="1" si="737"/>
        <v>0</v>
      </c>
      <c r="AO438" s="123">
        <f t="shared" ca="1" si="738"/>
        <v>0</v>
      </c>
      <c r="AP438" s="123">
        <f t="shared" ca="1" si="739"/>
        <v>0</v>
      </c>
      <c r="AQ438" s="123">
        <f t="shared" ca="1" si="740"/>
        <v>0</v>
      </c>
      <c r="AR438" s="123">
        <f t="shared" ca="1" si="741"/>
        <v>0</v>
      </c>
      <c r="AS438" s="123">
        <f t="shared" ca="1" si="742"/>
        <v>0</v>
      </c>
      <c r="AT438" s="123">
        <f t="shared" ca="1" si="743"/>
        <v>0</v>
      </c>
      <c r="AU438" s="123">
        <f t="shared" ca="1" si="744"/>
        <v>0</v>
      </c>
      <c r="AV438" s="123">
        <f t="shared" ca="1" si="745"/>
        <v>0</v>
      </c>
      <c r="AW438" s="123">
        <f t="shared" ca="1" si="746"/>
        <v>0</v>
      </c>
      <c r="AX438" s="123">
        <f t="shared" ca="1" si="747"/>
        <v>0</v>
      </c>
      <c r="AY438" s="123">
        <f t="shared" ca="1" si="748"/>
        <v>0</v>
      </c>
      <c r="AZ438" s="123">
        <f t="shared" ca="1" si="749"/>
        <v>0</v>
      </c>
      <c r="BA438" s="123">
        <f t="shared" ca="1" si="750"/>
        <v>0</v>
      </c>
      <c r="BB438" s="123">
        <f t="shared" ca="1" si="751"/>
        <v>0</v>
      </c>
      <c r="BC438" s="123">
        <f t="shared" ca="1" si="752"/>
        <v>0</v>
      </c>
      <c r="BD438" s="123">
        <f t="shared" ca="1" si="753"/>
        <v>0</v>
      </c>
      <c r="BE438" s="123">
        <f t="shared" ca="1" si="754"/>
        <v>0</v>
      </c>
      <c r="BF438" s="123">
        <f t="shared" ca="1" si="755"/>
        <v>0</v>
      </c>
      <c r="BG438" s="123">
        <f t="shared" ca="1" si="756"/>
        <v>0</v>
      </c>
      <c r="BH438" s="123">
        <f t="shared" ca="1" si="757"/>
        <v>0</v>
      </c>
      <c r="BI438" s="123">
        <f t="shared" ca="1" si="758"/>
        <v>0</v>
      </c>
      <c r="BJ438" s="123">
        <f t="shared" ca="1" si="759"/>
        <v>0</v>
      </c>
      <c r="BK438" s="123">
        <f t="shared" ca="1" si="760"/>
        <v>0</v>
      </c>
      <c r="BL438" s="123">
        <f t="shared" ca="1" si="761"/>
        <v>0</v>
      </c>
      <c r="BM438" s="123">
        <f t="shared" ca="1" si="762"/>
        <v>0</v>
      </c>
      <c r="BN438" s="123">
        <f t="shared" ca="1" si="763"/>
        <v>0</v>
      </c>
      <c r="BO438" s="123">
        <f t="shared" ca="1" si="764"/>
        <v>0</v>
      </c>
      <c r="BP438" s="340">
        <f t="shared" ca="1" si="765"/>
        <v>0</v>
      </c>
      <c r="BQ438" s="123">
        <f t="shared" ca="1" si="766"/>
        <v>0</v>
      </c>
      <c r="BR438" s="123">
        <f t="shared" ca="1" si="767"/>
        <v>0</v>
      </c>
      <c r="BS438" s="123">
        <f t="shared" ca="1" si="768"/>
        <v>0</v>
      </c>
      <c r="BT438" s="123">
        <f t="shared" ca="1" si="769"/>
        <v>0</v>
      </c>
      <c r="BU438" s="123">
        <f t="shared" ca="1" si="770"/>
        <v>0</v>
      </c>
      <c r="BV438" s="123"/>
      <c r="BW438" s="123">
        <f t="shared" ca="1" si="771"/>
        <v>0</v>
      </c>
      <c r="BX438" s="123"/>
      <c r="BY438" s="123">
        <f t="shared" ca="1" si="772"/>
        <v>0</v>
      </c>
      <c r="BZ438" s="123"/>
      <c r="CA438" s="123">
        <f t="shared" ca="1" si="773"/>
        <v>0</v>
      </c>
      <c r="CB438" s="123"/>
      <c r="CC438" s="123">
        <f t="shared" ca="1" si="775"/>
        <v>0</v>
      </c>
      <c r="CD438" s="125">
        <f t="shared" ca="1" si="776"/>
        <v>0</v>
      </c>
      <c r="CE438" s="125">
        <f t="shared" ca="1" si="777"/>
        <v>60830</v>
      </c>
      <c r="CF438" s="125">
        <f t="shared" ca="1" si="778"/>
        <v>271180</v>
      </c>
      <c r="CG438" s="125">
        <f t="shared" ca="1" si="779"/>
        <v>82342</v>
      </c>
      <c r="CH438" s="125">
        <f t="shared" ca="1" si="780"/>
        <v>819</v>
      </c>
      <c r="CI438" s="125">
        <f t="shared" ca="1" si="781"/>
        <v>0</v>
      </c>
      <c r="CJ438" s="125">
        <f t="shared" ca="1" si="782"/>
        <v>0</v>
      </c>
      <c r="CK438" s="125">
        <f t="shared" ca="1" si="783"/>
        <v>0</v>
      </c>
      <c r="CL438" s="125">
        <f t="shared" ca="1" si="792"/>
        <v>285.01</v>
      </c>
      <c r="CM438" s="125">
        <f t="shared" ca="1" si="793"/>
        <v>816325.5</v>
      </c>
      <c r="CN438" s="125">
        <f t="shared" ca="1" si="794"/>
        <v>0</v>
      </c>
      <c r="CO438" s="125">
        <f t="shared" ca="1" si="795"/>
        <v>0</v>
      </c>
      <c r="CP438" s="125">
        <f t="shared" ca="1" si="796"/>
        <v>0</v>
      </c>
      <c r="CQ438" s="125">
        <f t="shared" ca="1" si="797"/>
        <v>0</v>
      </c>
      <c r="CR438" s="125">
        <f t="shared" ca="1" si="798"/>
        <v>0</v>
      </c>
      <c r="CS438" s="125">
        <f t="shared" ca="1" si="799"/>
        <v>0</v>
      </c>
      <c r="CT438" s="125">
        <f t="shared" ca="1" si="800"/>
        <v>0</v>
      </c>
      <c r="CU438" s="125">
        <f t="shared" ca="1" si="801"/>
        <v>0</v>
      </c>
      <c r="CV438" s="125">
        <f t="shared" ca="1" si="802"/>
        <v>0</v>
      </c>
      <c r="CW438" s="125">
        <f t="shared" ca="1" si="803"/>
        <v>1500825.42</v>
      </c>
      <c r="CX438" s="125">
        <f t="shared" ca="1" si="804"/>
        <v>0</v>
      </c>
      <c r="CY438" s="125">
        <f t="shared" ca="1" si="805"/>
        <v>0</v>
      </c>
      <c r="CZ438" s="606">
        <f t="shared" ca="1" si="806"/>
        <v>63200.9</v>
      </c>
      <c r="DA438" s="341">
        <f t="shared" ca="1" si="807"/>
        <v>1564026.32</v>
      </c>
      <c r="DB438" s="125">
        <f t="shared" ca="1" si="808"/>
        <v>281524.76</v>
      </c>
      <c r="DC438" s="125">
        <f t="shared" ca="1" si="809"/>
        <v>0</v>
      </c>
      <c r="DD438" s="125">
        <f t="shared" ca="1" si="810"/>
        <v>19011.490000000002</v>
      </c>
      <c r="DE438" s="125">
        <f t="shared" ca="1" si="811"/>
        <v>39550.230000000003</v>
      </c>
      <c r="DF438" s="125">
        <f t="shared" ca="1" si="812"/>
        <v>0</v>
      </c>
      <c r="DG438" s="125">
        <f t="shared" ca="1" si="813"/>
        <v>4787.66</v>
      </c>
      <c r="DH438" s="125">
        <f t="shared" ca="1" si="814"/>
        <v>344874.14</v>
      </c>
      <c r="DI438" s="125">
        <f t="shared" ca="1" si="815"/>
        <v>330181.64</v>
      </c>
      <c r="DJ438" s="125">
        <f t="shared" ca="1" si="816"/>
        <v>281524.76</v>
      </c>
      <c r="DK438" s="125">
        <f t="shared" ca="1" si="817"/>
        <v>1355422.16</v>
      </c>
      <c r="DL438" s="125">
        <f t="shared" ca="1" si="818"/>
        <v>145254.78</v>
      </c>
      <c r="DM438" s="340">
        <f t="shared" ca="1" si="819"/>
        <v>0</v>
      </c>
      <c r="DN438" s="340">
        <f t="shared" ca="1" si="784"/>
        <v>0</v>
      </c>
      <c r="DO438" s="340">
        <f t="shared" ca="1" si="785"/>
        <v>0</v>
      </c>
      <c r="DP438" s="340">
        <f t="shared" ca="1" si="786"/>
        <v>0</v>
      </c>
      <c r="DQ438" s="340">
        <f t="shared" ca="1" si="787"/>
        <v>0</v>
      </c>
      <c r="DR438" s="340">
        <f t="shared" ca="1" si="788"/>
        <v>0</v>
      </c>
      <c r="DS438" s="340">
        <f t="shared" ca="1" si="788"/>
        <v>0</v>
      </c>
    </row>
    <row r="439" spans="1:123">
      <c r="A439">
        <f t="shared" ca="1" si="707"/>
        <v>0</v>
      </c>
      <c r="B439">
        <f t="shared" ca="1" si="708"/>
        <v>0</v>
      </c>
      <c r="C439">
        <f t="shared" ca="1" si="709"/>
        <v>0</v>
      </c>
      <c r="D439">
        <f t="shared" ca="1" si="710"/>
        <v>0</v>
      </c>
      <c r="E439">
        <f t="shared" ca="1" si="711"/>
        <v>0</v>
      </c>
      <c r="F439">
        <f t="shared" ca="1" si="712"/>
        <v>0</v>
      </c>
      <c r="G439" s="123">
        <f t="shared" ca="1" si="820"/>
        <v>0</v>
      </c>
      <c r="H439" s="123">
        <f t="shared" ca="1" si="790"/>
        <v>0</v>
      </c>
      <c r="I439" s="123">
        <f t="shared" ca="1" si="790"/>
        <v>0</v>
      </c>
      <c r="J439" s="123">
        <f t="shared" ca="1" si="790"/>
        <v>0</v>
      </c>
      <c r="K439" s="123">
        <f t="shared" ca="1" si="790"/>
        <v>0</v>
      </c>
      <c r="L439" s="123">
        <f t="shared" ca="1" si="790"/>
        <v>0</v>
      </c>
      <c r="M439" s="123">
        <f t="shared" ca="1" si="790"/>
        <v>0</v>
      </c>
      <c r="N439" s="123">
        <f t="shared" ca="1" si="790"/>
        <v>0</v>
      </c>
      <c r="O439" s="123">
        <f t="shared" ca="1" si="713"/>
        <v>0</v>
      </c>
      <c r="P439" s="123">
        <f t="shared" ca="1" si="714"/>
        <v>0</v>
      </c>
      <c r="Q439" s="123">
        <f t="shared" ca="1" si="791"/>
        <v>0</v>
      </c>
      <c r="R439" s="123">
        <f t="shared" ca="1" si="791"/>
        <v>0</v>
      </c>
      <c r="S439" s="123">
        <f t="shared" ca="1" si="716"/>
        <v>0</v>
      </c>
      <c r="T439" s="123">
        <f t="shared" ca="1" si="717"/>
        <v>0</v>
      </c>
      <c r="U439" s="123">
        <f t="shared" ca="1" si="718"/>
        <v>0</v>
      </c>
      <c r="V439" s="123">
        <f t="shared" ca="1" si="719"/>
        <v>0</v>
      </c>
      <c r="W439" s="123">
        <f t="shared" ca="1" si="720"/>
        <v>0</v>
      </c>
      <c r="X439" s="123">
        <f t="shared" ca="1" si="721"/>
        <v>0</v>
      </c>
      <c r="Y439" s="123">
        <f t="shared" ca="1" si="722"/>
        <v>0</v>
      </c>
      <c r="Z439" s="123">
        <f t="shared" ca="1" si="723"/>
        <v>0</v>
      </c>
      <c r="AA439" s="123">
        <f t="shared" ca="1" si="724"/>
        <v>0</v>
      </c>
      <c r="AB439" s="123">
        <f t="shared" ca="1" si="725"/>
        <v>0</v>
      </c>
      <c r="AC439" s="123">
        <f t="shared" ca="1" si="726"/>
        <v>0</v>
      </c>
      <c r="AD439" s="123">
        <f t="shared" ca="1" si="727"/>
        <v>0</v>
      </c>
      <c r="AE439" s="123">
        <f t="shared" ca="1" si="728"/>
        <v>0</v>
      </c>
      <c r="AF439" s="123">
        <f t="shared" ca="1" si="729"/>
        <v>0</v>
      </c>
      <c r="AG439" s="123">
        <f t="shared" ca="1" si="730"/>
        <v>0</v>
      </c>
      <c r="AH439" s="123">
        <f t="shared" ca="1" si="731"/>
        <v>0</v>
      </c>
      <c r="AI439" s="123">
        <f t="shared" ca="1" si="732"/>
        <v>0</v>
      </c>
      <c r="AJ439" s="123">
        <f t="shared" ca="1" si="733"/>
        <v>0</v>
      </c>
      <c r="AK439" s="123">
        <f t="shared" ca="1" si="734"/>
        <v>0</v>
      </c>
      <c r="AL439" s="123">
        <f t="shared" ca="1" si="735"/>
        <v>0</v>
      </c>
      <c r="AM439" s="123">
        <f t="shared" ca="1" si="736"/>
        <v>0</v>
      </c>
      <c r="AN439" s="123">
        <f t="shared" ca="1" si="737"/>
        <v>0</v>
      </c>
      <c r="AO439" s="123">
        <f t="shared" ca="1" si="738"/>
        <v>0</v>
      </c>
      <c r="AP439" s="123">
        <f t="shared" ca="1" si="739"/>
        <v>0</v>
      </c>
      <c r="AQ439" s="123">
        <f t="shared" ca="1" si="740"/>
        <v>0</v>
      </c>
      <c r="AR439" s="123">
        <f t="shared" ca="1" si="741"/>
        <v>0</v>
      </c>
      <c r="AS439" s="123">
        <f t="shared" ca="1" si="742"/>
        <v>0</v>
      </c>
      <c r="AT439" s="123">
        <f t="shared" ca="1" si="743"/>
        <v>0</v>
      </c>
      <c r="AU439" s="123">
        <f t="shared" ca="1" si="744"/>
        <v>0</v>
      </c>
      <c r="AV439" s="123">
        <f t="shared" ca="1" si="745"/>
        <v>0</v>
      </c>
      <c r="AW439" s="123">
        <f t="shared" ca="1" si="746"/>
        <v>0</v>
      </c>
      <c r="AX439" s="123">
        <f t="shared" ca="1" si="747"/>
        <v>0</v>
      </c>
      <c r="AY439" s="123">
        <f t="shared" ca="1" si="748"/>
        <v>0</v>
      </c>
      <c r="AZ439" s="123">
        <f t="shared" ca="1" si="749"/>
        <v>0</v>
      </c>
      <c r="BA439" s="123">
        <f t="shared" ca="1" si="750"/>
        <v>0</v>
      </c>
      <c r="BB439" s="123">
        <f t="shared" ca="1" si="751"/>
        <v>0</v>
      </c>
      <c r="BC439" s="123">
        <f t="shared" ca="1" si="752"/>
        <v>0</v>
      </c>
      <c r="BD439" s="123">
        <f t="shared" ca="1" si="753"/>
        <v>0</v>
      </c>
      <c r="BE439" s="123">
        <f t="shared" ca="1" si="754"/>
        <v>0</v>
      </c>
      <c r="BF439" s="123">
        <f t="shared" ca="1" si="755"/>
        <v>0</v>
      </c>
      <c r="BG439" s="123">
        <f t="shared" ca="1" si="756"/>
        <v>0</v>
      </c>
      <c r="BH439" s="123">
        <f t="shared" ca="1" si="757"/>
        <v>0</v>
      </c>
      <c r="BI439" s="123">
        <f t="shared" ca="1" si="758"/>
        <v>0</v>
      </c>
      <c r="BJ439" s="123">
        <f t="shared" ca="1" si="759"/>
        <v>0</v>
      </c>
      <c r="BK439" s="123">
        <f t="shared" ca="1" si="760"/>
        <v>0</v>
      </c>
      <c r="BL439" s="123">
        <f t="shared" ca="1" si="761"/>
        <v>0</v>
      </c>
      <c r="BM439" s="123">
        <f t="shared" ca="1" si="762"/>
        <v>0</v>
      </c>
      <c r="BN439" s="123">
        <f t="shared" ca="1" si="763"/>
        <v>0</v>
      </c>
      <c r="BO439" s="123">
        <f t="shared" ca="1" si="764"/>
        <v>0</v>
      </c>
      <c r="BP439" s="340">
        <f t="shared" ca="1" si="765"/>
        <v>0</v>
      </c>
      <c r="BQ439" s="123">
        <f t="shared" ca="1" si="766"/>
        <v>0</v>
      </c>
      <c r="BR439" s="123">
        <f t="shared" ca="1" si="767"/>
        <v>0</v>
      </c>
      <c r="BS439" s="123">
        <f t="shared" ca="1" si="768"/>
        <v>0</v>
      </c>
      <c r="BT439" s="123">
        <f t="shared" ca="1" si="769"/>
        <v>0</v>
      </c>
      <c r="BU439" s="123">
        <f t="shared" ca="1" si="770"/>
        <v>0</v>
      </c>
      <c r="BV439" s="123"/>
      <c r="BW439" s="123">
        <f t="shared" ca="1" si="771"/>
        <v>0</v>
      </c>
      <c r="BX439" s="123"/>
      <c r="BY439" s="123">
        <f t="shared" ca="1" si="772"/>
        <v>0</v>
      </c>
      <c r="BZ439" s="123"/>
      <c r="CA439" s="123">
        <f t="shared" ca="1" si="773"/>
        <v>0</v>
      </c>
      <c r="CB439" s="123"/>
      <c r="CC439" s="123">
        <f t="shared" ca="1" si="775"/>
        <v>0</v>
      </c>
      <c r="CD439" s="125">
        <f t="shared" ca="1" si="776"/>
        <v>0</v>
      </c>
      <c r="CE439" s="125">
        <f t="shared" ca="1" si="777"/>
        <v>110320</v>
      </c>
      <c r="CF439" s="125">
        <f t="shared" ca="1" si="778"/>
        <v>437050</v>
      </c>
      <c r="CG439" s="125">
        <f t="shared" ca="1" si="779"/>
        <v>152083.5</v>
      </c>
      <c r="CH439" s="125">
        <f t="shared" ca="1" si="780"/>
        <v>15784.09</v>
      </c>
      <c r="CI439" s="125">
        <f t="shared" ca="1" si="781"/>
        <v>0</v>
      </c>
      <c r="CJ439" s="125">
        <f t="shared" ca="1" si="782"/>
        <v>0</v>
      </c>
      <c r="CK439" s="125">
        <f t="shared" ca="1" si="783"/>
        <v>0</v>
      </c>
      <c r="CL439" s="125">
        <f t="shared" ca="1" si="792"/>
        <v>0</v>
      </c>
      <c r="CM439" s="125">
        <f t="shared" ca="1" si="793"/>
        <v>1187812.1000000001</v>
      </c>
      <c r="CN439" s="125">
        <f t="shared" ca="1" si="794"/>
        <v>0</v>
      </c>
      <c r="CO439" s="125">
        <f t="shared" ca="1" si="795"/>
        <v>0</v>
      </c>
      <c r="CP439" s="125">
        <f t="shared" ca="1" si="796"/>
        <v>0</v>
      </c>
      <c r="CQ439" s="125">
        <f t="shared" ca="1" si="797"/>
        <v>0</v>
      </c>
      <c r="CR439" s="125">
        <f t="shared" ca="1" si="798"/>
        <v>0</v>
      </c>
      <c r="CS439" s="125">
        <f t="shared" ca="1" si="799"/>
        <v>0</v>
      </c>
      <c r="CT439" s="125">
        <f t="shared" ca="1" si="800"/>
        <v>0</v>
      </c>
      <c r="CU439" s="125">
        <f t="shared" ca="1" si="801"/>
        <v>0</v>
      </c>
      <c r="CV439" s="125">
        <f t="shared" ca="1" si="802"/>
        <v>0</v>
      </c>
      <c r="CW439" s="125">
        <f t="shared" ca="1" si="803"/>
        <v>2357694.64</v>
      </c>
      <c r="CX439" s="125">
        <f t="shared" ca="1" si="804"/>
        <v>0</v>
      </c>
      <c r="CY439" s="125">
        <f t="shared" ca="1" si="805"/>
        <v>0</v>
      </c>
      <c r="CZ439" s="606">
        <f t="shared" ca="1" si="806"/>
        <v>91439.6</v>
      </c>
      <c r="DA439" s="341">
        <f t="shared" ca="1" si="807"/>
        <v>2449134.2400000002</v>
      </c>
      <c r="DB439" s="125">
        <f t="shared" ca="1" si="808"/>
        <v>440844.18</v>
      </c>
      <c r="DC439" s="125">
        <f t="shared" ca="1" si="809"/>
        <v>0</v>
      </c>
      <c r="DD439" s="125">
        <f t="shared" ca="1" si="810"/>
        <v>29917.29</v>
      </c>
      <c r="DE439" s="125">
        <f t="shared" ca="1" si="811"/>
        <v>45099.76</v>
      </c>
      <c r="DF439" s="125">
        <f t="shared" ca="1" si="812"/>
        <v>0</v>
      </c>
      <c r="DG439" s="125">
        <f t="shared" ca="1" si="813"/>
        <v>0</v>
      </c>
      <c r="DH439" s="125">
        <f t="shared" ca="1" si="814"/>
        <v>0</v>
      </c>
      <c r="DI439" s="125">
        <f t="shared" ca="1" si="815"/>
        <v>0</v>
      </c>
      <c r="DJ439" s="125">
        <f t="shared" ca="1" si="816"/>
        <v>0</v>
      </c>
      <c r="DK439" s="125">
        <f t="shared" ca="1" si="817"/>
        <v>0</v>
      </c>
      <c r="DL439" s="125">
        <f t="shared" ca="1" si="818"/>
        <v>0</v>
      </c>
      <c r="DM439" s="340">
        <f t="shared" ca="1" si="819"/>
        <v>0</v>
      </c>
      <c r="DN439" s="340">
        <f t="shared" ca="1" si="784"/>
        <v>0</v>
      </c>
      <c r="DO439" s="340">
        <f t="shared" ca="1" si="785"/>
        <v>0</v>
      </c>
      <c r="DP439" s="340">
        <f t="shared" ca="1" si="786"/>
        <v>0</v>
      </c>
      <c r="DQ439" s="340">
        <f t="shared" ca="1" si="787"/>
        <v>0</v>
      </c>
      <c r="DR439" s="340">
        <f t="shared" ca="1" si="788"/>
        <v>0</v>
      </c>
      <c r="DS439" s="340">
        <f t="shared" ca="1" si="788"/>
        <v>0</v>
      </c>
    </row>
    <row r="440" spans="1:123">
      <c r="A440">
        <f t="shared" ca="1" si="707"/>
        <v>0</v>
      </c>
      <c r="B440">
        <f t="shared" ca="1" si="708"/>
        <v>0</v>
      </c>
      <c r="C440">
        <f t="shared" ca="1" si="709"/>
        <v>0</v>
      </c>
      <c r="D440">
        <f t="shared" ca="1" si="710"/>
        <v>0</v>
      </c>
      <c r="E440">
        <f t="shared" ca="1" si="711"/>
        <v>0</v>
      </c>
      <c r="F440">
        <f t="shared" ca="1" si="712"/>
        <v>0</v>
      </c>
      <c r="G440" s="123">
        <f t="shared" ca="1" si="820"/>
        <v>0</v>
      </c>
      <c r="H440" s="123">
        <f t="shared" ca="1" si="790"/>
        <v>0</v>
      </c>
      <c r="I440" s="123">
        <f t="shared" ca="1" si="790"/>
        <v>0</v>
      </c>
      <c r="J440" s="123">
        <f t="shared" ca="1" si="790"/>
        <v>0</v>
      </c>
      <c r="K440" s="123">
        <f t="shared" ca="1" si="790"/>
        <v>0</v>
      </c>
      <c r="L440" s="123">
        <f t="shared" ca="1" si="790"/>
        <v>0</v>
      </c>
      <c r="M440" s="123">
        <f t="shared" ca="1" si="790"/>
        <v>0</v>
      </c>
      <c r="N440" s="123">
        <f t="shared" ca="1" si="790"/>
        <v>0</v>
      </c>
      <c r="O440" s="123">
        <f t="shared" ca="1" si="713"/>
        <v>0</v>
      </c>
      <c r="P440" s="123">
        <f t="shared" ca="1" si="714"/>
        <v>0</v>
      </c>
      <c r="Q440" s="123">
        <f t="shared" ca="1" si="791"/>
        <v>0</v>
      </c>
      <c r="R440" s="123">
        <f t="shared" ca="1" si="791"/>
        <v>0</v>
      </c>
      <c r="S440" s="123">
        <f t="shared" ca="1" si="716"/>
        <v>0</v>
      </c>
      <c r="T440" s="123">
        <f t="shared" ca="1" si="717"/>
        <v>0</v>
      </c>
      <c r="U440" s="123">
        <f t="shared" ca="1" si="718"/>
        <v>0</v>
      </c>
      <c r="V440" s="123">
        <f t="shared" ca="1" si="719"/>
        <v>0</v>
      </c>
      <c r="W440" s="123">
        <f t="shared" ca="1" si="720"/>
        <v>0</v>
      </c>
      <c r="X440" s="123">
        <f t="shared" ca="1" si="721"/>
        <v>0</v>
      </c>
      <c r="Y440" s="123">
        <f t="shared" ca="1" si="722"/>
        <v>0</v>
      </c>
      <c r="Z440" s="123">
        <f t="shared" ca="1" si="723"/>
        <v>0</v>
      </c>
      <c r="AA440" s="123">
        <f t="shared" ca="1" si="724"/>
        <v>0</v>
      </c>
      <c r="AB440" s="123">
        <f t="shared" ca="1" si="725"/>
        <v>0</v>
      </c>
      <c r="AC440" s="123">
        <f t="shared" ca="1" si="726"/>
        <v>0</v>
      </c>
      <c r="AD440" s="123">
        <f t="shared" ca="1" si="727"/>
        <v>0</v>
      </c>
      <c r="AE440" s="123">
        <f t="shared" ca="1" si="728"/>
        <v>0</v>
      </c>
      <c r="AF440" s="123">
        <f t="shared" ca="1" si="729"/>
        <v>0</v>
      </c>
      <c r="AG440" s="123">
        <f t="shared" ca="1" si="730"/>
        <v>0</v>
      </c>
      <c r="AH440" s="123">
        <f t="shared" ca="1" si="731"/>
        <v>0</v>
      </c>
      <c r="AI440" s="123">
        <f t="shared" ca="1" si="732"/>
        <v>0</v>
      </c>
      <c r="AJ440" s="123">
        <f t="shared" ca="1" si="733"/>
        <v>0</v>
      </c>
      <c r="AK440" s="123">
        <f t="shared" ca="1" si="734"/>
        <v>0</v>
      </c>
      <c r="AL440" s="123">
        <f t="shared" ca="1" si="735"/>
        <v>0</v>
      </c>
      <c r="AM440" s="123">
        <f t="shared" ca="1" si="736"/>
        <v>0</v>
      </c>
      <c r="AN440" s="123">
        <f t="shared" ca="1" si="737"/>
        <v>0</v>
      </c>
      <c r="AO440" s="123">
        <f t="shared" ca="1" si="738"/>
        <v>0</v>
      </c>
      <c r="AP440" s="123">
        <f t="shared" ca="1" si="739"/>
        <v>0</v>
      </c>
      <c r="AQ440" s="123">
        <f t="shared" ca="1" si="740"/>
        <v>0</v>
      </c>
      <c r="AR440" s="123">
        <f t="shared" ca="1" si="741"/>
        <v>0</v>
      </c>
      <c r="AS440" s="123">
        <f t="shared" ca="1" si="742"/>
        <v>0</v>
      </c>
      <c r="AT440" s="123">
        <f t="shared" ca="1" si="743"/>
        <v>0</v>
      </c>
      <c r="AU440" s="123">
        <f t="shared" ca="1" si="744"/>
        <v>0</v>
      </c>
      <c r="AV440" s="123">
        <f t="shared" ca="1" si="745"/>
        <v>0</v>
      </c>
      <c r="AW440" s="123">
        <f t="shared" ca="1" si="746"/>
        <v>0</v>
      </c>
      <c r="AX440" s="123">
        <f t="shared" ca="1" si="747"/>
        <v>0</v>
      </c>
      <c r="AY440" s="123">
        <f t="shared" ca="1" si="748"/>
        <v>0</v>
      </c>
      <c r="AZ440" s="123">
        <f t="shared" ca="1" si="749"/>
        <v>0</v>
      </c>
      <c r="BA440" s="123">
        <f t="shared" ca="1" si="750"/>
        <v>0</v>
      </c>
      <c r="BB440" s="123">
        <f t="shared" ca="1" si="751"/>
        <v>0</v>
      </c>
      <c r="BC440" s="123">
        <f t="shared" ca="1" si="752"/>
        <v>0</v>
      </c>
      <c r="BD440" s="123">
        <f t="shared" ca="1" si="753"/>
        <v>0</v>
      </c>
      <c r="BE440" s="123">
        <f t="shared" ca="1" si="754"/>
        <v>0</v>
      </c>
      <c r="BF440" s="123">
        <f t="shared" ca="1" si="755"/>
        <v>0</v>
      </c>
      <c r="BG440" s="123">
        <f t="shared" ca="1" si="756"/>
        <v>0</v>
      </c>
      <c r="BH440" s="123">
        <f t="shared" ca="1" si="757"/>
        <v>0</v>
      </c>
      <c r="BI440" s="123">
        <f t="shared" ca="1" si="758"/>
        <v>0</v>
      </c>
      <c r="BJ440" s="123">
        <f t="shared" ca="1" si="759"/>
        <v>0</v>
      </c>
      <c r="BK440" s="123">
        <f t="shared" ca="1" si="760"/>
        <v>0</v>
      </c>
      <c r="BL440" s="123">
        <f t="shared" ca="1" si="761"/>
        <v>0</v>
      </c>
      <c r="BM440" s="123">
        <f t="shared" ca="1" si="762"/>
        <v>0</v>
      </c>
      <c r="BN440" s="123">
        <f t="shared" ca="1" si="763"/>
        <v>0</v>
      </c>
      <c r="BO440" s="123">
        <f t="shared" ca="1" si="764"/>
        <v>0</v>
      </c>
      <c r="BP440" s="340">
        <f t="shared" ca="1" si="765"/>
        <v>0</v>
      </c>
      <c r="BQ440" s="123">
        <f t="shared" ca="1" si="766"/>
        <v>0</v>
      </c>
      <c r="BR440" s="123">
        <f t="shared" ca="1" si="767"/>
        <v>0</v>
      </c>
      <c r="BS440" s="123">
        <f t="shared" ca="1" si="768"/>
        <v>0</v>
      </c>
      <c r="BT440" s="123">
        <f t="shared" ca="1" si="769"/>
        <v>0</v>
      </c>
      <c r="BU440" s="123">
        <f t="shared" ca="1" si="770"/>
        <v>0</v>
      </c>
      <c r="BV440" s="123"/>
      <c r="BW440" s="123">
        <f t="shared" ca="1" si="771"/>
        <v>0</v>
      </c>
      <c r="BX440" s="123"/>
      <c r="BY440" s="123">
        <f t="shared" ca="1" si="772"/>
        <v>0</v>
      </c>
      <c r="BZ440" s="123"/>
      <c r="CA440" s="123">
        <f t="shared" ca="1" si="773"/>
        <v>0</v>
      </c>
      <c r="CB440" s="123"/>
      <c r="CC440" s="123">
        <f t="shared" ca="1" si="775"/>
        <v>0</v>
      </c>
      <c r="CD440" s="125">
        <f t="shared" ca="1" si="776"/>
        <v>0</v>
      </c>
      <c r="CE440" s="125">
        <f t="shared" ca="1" si="777"/>
        <v>0</v>
      </c>
      <c r="CF440" s="125">
        <f t="shared" ca="1" si="778"/>
        <v>0</v>
      </c>
      <c r="CG440" s="125">
        <f t="shared" ca="1" si="779"/>
        <v>0</v>
      </c>
      <c r="CH440" s="125">
        <f t="shared" ca="1" si="780"/>
        <v>0</v>
      </c>
      <c r="CI440" s="125">
        <f t="shared" ca="1" si="781"/>
        <v>0</v>
      </c>
      <c r="CJ440" s="125">
        <f t="shared" ca="1" si="782"/>
        <v>0</v>
      </c>
      <c r="CK440" s="125">
        <f t="shared" ca="1" si="783"/>
        <v>0</v>
      </c>
      <c r="CL440" s="125">
        <f t="shared" ca="1" si="792"/>
        <v>0</v>
      </c>
      <c r="CM440" s="125">
        <f t="shared" ca="1" si="793"/>
        <v>0</v>
      </c>
      <c r="CN440" s="125">
        <f t="shared" ca="1" si="794"/>
        <v>0</v>
      </c>
      <c r="CO440" s="125">
        <f t="shared" ca="1" si="795"/>
        <v>0</v>
      </c>
      <c r="CP440" s="125">
        <f t="shared" ca="1" si="796"/>
        <v>0</v>
      </c>
      <c r="CQ440" s="125">
        <f t="shared" ca="1" si="797"/>
        <v>0</v>
      </c>
      <c r="CR440" s="125">
        <f t="shared" ca="1" si="798"/>
        <v>0</v>
      </c>
      <c r="CS440" s="125">
        <f t="shared" ca="1" si="799"/>
        <v>0</v>
      </c>
      <c r="CT440" s="125">
        <f t="shared" ca="1" si="800"/>
        <v>0</v>
      </c>
      <c r="CU440" s="125">
        <f t="shared" ca="1" si="801"/>
        <v>0</v>
      </c>
      <c r="CV440" s="125">
        <f t="shared" ca="1" si="802"/>
        <v>0</v>
      </c>
      <c r="CW440" s="125">
        <f t="shared" ca="1" si="803"/>
        <v>0</v>
      </c>
      <c r="CX440" s="125">
        <f t="shared" ca="1" si="804"/>
        <v>0</v>
      </c>
      <c r="CY440" s="125">
        <f t="shared" ca="1" si="805"/>
        <v>0</v>
      </c>
      <c r="CZ440" s="606">
        <f t="shared" ca="1" si="806"/>
        <v>0</v>
      </c>
      <c r="DA440" s="341">
        <f t="shared" ca="1" si="807"/>
        <v>0</v>
      </c>
      <c r="DB440" s="125">
        <f t="shared" ca="1" si="808"/>
        <v>0</v>
      </c>
      <c r="DC440" s="125">
        <f t="shared" ca="1" si="809"/>
        <v>0</v>
      </c>
      <c r="DD440" s="125">
        <f t="shared" ca="1" si="810"/>
        <v>0</v>
      </c>
      <c r="DE440" s="125">
        <f t="shared" ca="1" si="811"/>
        <v>0</v>
      </c>
      <c r="DF440" s="125">
        <f t="shared" ca="1" si="812"/>
        <v>0</v>
      </c>
      <c r="DG440" s="125">
        <f t="shared" ca="1" si="813"/>
        <v>0</v>
      </c>
      <c r="DH440" s="125">
        <f t="shared" ca="1" si="814"/>
        <v>0</v>
      </c>
      <c r="DI440" s="125">
        <f t="shared" ca="1" si="815"/>
        <v>0</v>
      </c>
      <c r="DJ440" s="125">
        <f t="shared" ca="1" si="816"/>
        <v>0</v>
      </c>
      <c r="DK440" s="125">
        <f t="shared" ca="1" si="817"/>
        <v>0</v>
      </c>
      <c r="DL440" s="125">
        <f t="shared" ca="1" si="818"/>
        <v>0</v>
      </c>
      <c r="DM440" s="340">
        <f t="shared" ca="1" si="819"/>
        <v>0</v>
      </c>
      <c r="DN440" s="340">
        <f t="shared" ca="1" si="784"/>
        <v>0</v>
      </c>
      <c r="DO440" s="340">
        <f t="shared" ca="1" si="785"/>
        <v>0</v>
      </c>
      <c r="DP440" s="340">
        <f t="shared" ca="1" si="786"/>
        <v>0</v>
      </c>
      <c r="DQ440" s="340">
        <f t="shared" ca="1" si="787"/>
        <v>0</v>
      </c>
      <c r="DR440" s="340">
        <f t="shared" ca="1" si="788"/>
        <v>0</v>
      </c>
      <c r="DS440" s="340">
        <f t="shared" ca="1" si="788"/>
        <v>0</v>
      </c>
    </row>
    <row r="441" spans="1:123">
      <c r="A441">
        <f t="shared" ca="1" si="707"/>
        <v>0</v>
      </c>
      <c r="B441">
        <f t="shared" ca="1" si="708"/>
        <v>0</v>
      </c>
      <c r="C441">
        <f t="shared" ca="1" si="709"/>
        <v>0</v>
      </c>
      <c r="D441">
        <f t="shared" ca="1" si="710"/>
        <v>0</v>
      </c>
      <c r="E441">
        <f t="shared" ca="1" si="711"/>
        <v>0</v>
      </c>
      <c r="F441">
        <f t="shared" ca="1" si="712"/>
        <v>0</v>
      </c>
      <c r="G441" s="123">
        <f t="shared" ca="1" si="820"/>
        <v>0</v>
      </c>
      <c r="H441" s="123">
        <f t="shared" ca="1" si="790"/>
        <v>0</v>
      </c>
      <c r="I441" s="123">
        <f t="shared" ca="1" si="790"/>
        <v>0</v>
      </c>
      <c r="J441" s="123">
        <f t="shared" ca="1" si="790"/>
        <v>0</v>
      </c>
      <c r="K441" s="123">
        <f t="shared" ca="1" si="790"/>
        <v>0</v>
      </c>
      <c r="L441" s="123">
        <f t="shared" ca="1" si="790"/>
        <v>0</v>
      </c>
      <c r="M441" s="123">
        <f t="shared" ca="1" si="790"/>
        <v>0</v>
      </c>
      <c r="N441" s="123">
        <f t="shared" ca="1" si="790"/>
        <v>0</v>
      </c>
      <c r="O441" s="123">
        <f t="shared" ca="1" si="713"/>
        <v>0</v>
      </c>
      <c r="P441" s="123">
        <f t="shared" ca="1" si="714"/>
        <v>0</v>
      </c>
      <c r="Q441" s="123">
        <f t="shared" ca="1" si="791"/>
        <v>0</v>
      </c>
      <c r="R441" s="123">
        <f t="shared" ca="1" si="791"/>
        <v>0</v>
      </c>
      <c r="S441" s="123">
        <f t="shared" ca="1" si="716"/>
        <v>0</v>
      </c>
      <c r="T441" s="123">
        <f t="shared" ca="1" si="717"/>
        <v>0</v>
      </c>
      <c r="U441" s="123">
        <f t="shared" ca="1" si="718"/>
        <v>0</v>
      </c>
      <c r="V441" s="123">
        <f t="shared" ca="1" si="719"/>
        <v>0</v>
      </c>
      <c r="W441" s="123">
        <f t="shared" ca="1" si="720"/>
        <v>0</v>
      </c>
      <c r="X441" s="123">
        <f t="shared" ca="1" si="721"/>
        <v>0</v>
      </c>
      <c r="Y441" s="123">
        <f t="shared" ca="1" si="722"/>
        <v>0</v>
      </c>
      <c r="Z441" s="123">
        <f t="shared" ca="1" si="723"/>
        <v>0</v>
      </c>
      <c r="AA441" s="123">
        <f t="shared" ca="1" si="724"/>
        <v>0</v>
      </c>
      <c r="AB441" s="123">
        <f t="shared" ca="1" si="725"/>
        <v>0</v>
      </c>
      <c r="AC441" s="123">
        <f t="shared" ca="1" si="726"/>
        <v>0</v>
      </c>
      <c r="AD441" s="123">
        <f t="shared" ca="1" si="727"/>
        <v>0</v>
      </c>
      <c r="AE441" s="123">
        <f t="shared" ca="1" si="728"/>
        <v>0</v>
      </c>
      <c r="AF441" s="123">
        <f t="shared" ca="1" si="729"/>
        <v>0</v>
      </c>
      <c r="AG441" s="123">
        <f t="shared" ca="1" si="730"/>
        <v>0</v>
      </c>
      <c r="AH441" s="123">
        <f t="shared" ca="1" si="731"/>
        <v>0</v>
      </c>
      <c r="AI441" s="123">
        <f t="shared" ca="1" si="732"/>
        <v>0</v>
      </c>
      <c r="AJ441" s="123">
        <f t="shared" ca="1" si="733"/>
        <v>0</v>
      </c>
      <c r="AK441" s="123">
        <f t="shared" ca="1" si="734"/>
        <v>0</v>
      </c>
      <c r="AL441" s="123">
        <f t="shared" ca="1" si="735"/>
        <v>0</v>
      </c>
      <c r="AM441" s="123">
        <f t="shared" ca="1" si="736"/>
        <v>0</v>
      </c>
      <c r="AN441" s="123">
        <f t="shared" ca="1" si="737"/>
        <v>0</v>
      </c>
      <c r="AO441" s="123">
        <f t="shared" ca="1" si="738"/>
        <v>0</v>
      </c>
      <c r="AP441" s="123">
        <f t="shared" ca="1" si="739"/>
        <v>0</v>
      </c>
      <c r="AQ441" s="123">
        <f t="shared" ca="1" si="740"/>
        <v>0</v>
      </c>
      <c r="AR441" s="123">
        <f t="shared" ca="1" si="741"/>
        <v>0</v>
      </c>
      <c r="AS441" s="123">
        <f t="shared" ca="1" si="742"/>
        <v>0</v>
      </c>
      <c r="AT441" s="123">
        <f t="shared" ca="1" si="743"/>
        <v>0</v>
      </c>
      <c r="AU441" s="123">
        <f t="shared" ca="1" si="744"/>
        <v>0</v>
      </c>
      <c r="AV441" s="123">
        <f t="shared" ca="1" si="745"/>
        <v>0</v>
      </c>
      <c r="AW441" s="123">
        <f t="shared" ca="1" si="746"/>
        <v>0</v>
      </c>
      <c r="AX441" s="123">
        <f t="shared" ca="1" si="747"/>
        <v>0</v>
      </c>
      <c r="AY441" s="123">
        <f t="shared" ca="1" si="748"/>
        <v>0</v>
      </c>
      <c r="AZ441" s="123">
        <f t="shared" ca="1" si="749"/>
        <v>0</v>
      </c>
      <c r="BA441" s="123">
        <f t="shared" ca="1" si="750"/>
        <v>0</v>
      </c>
      <c r="BB441" s="123">
        <f t="shared" ca="1" si="751"/>
        <v>0</v>
      </c>
      <c r="BC441" s="123">
        <f t="shared" ca="1" si="752"/>
        <v>0</v>
      </c>
      <c r="BD441" s="123">
        <f t="shared" ca="1" si="753"/>
        <v>0</v>
      </c>
      <c r="BE441" s="123">
        <f t="shared" ca="1" si="754"/>
        <v>0</v>
      </c>
      <c r="BF441" s="123">
        <f t="shared" ca="1" si="755"/>
        <v>0</v>
      </c>
      <c r="BG441" s="123">
        <f t="shared" ca="1" si="756"/>
        <v>0</v>
      </c>
      <c r="BH441" s="123">
        <f t="shared" ca="1" si="757"/>
        <v>0</v>
      </c>
      <c r="BI441" s="123">
        <f t="shared" ca="1" si="758"/>
        <v>0</v>
      </c>
      <c r="BJ441" s="123">
        <f t="shared" ca="1" si="759"/>
        <v>0</v>
      </c>
      <c r="BK441" s="123">
        <f t="shared" ca="1" si="760"/>
        <v>0</v>
      </c>
      <c r="BL441" s="123">
        <f t="shared" ca="1" si="761"/>
        <v>0</v>
      </c>
      <c r="BM441" s="123">
        <f t="shared" ca="1" si="762"/>
        <v>0</v>
      </c>
      <c r="BN441" s="123">
        <f t="shared" ca="1" si="763"/>
        <v>0</v>
      </c>
      <c r="BO441" s="123">
        <f t="shared" ca="1" si="764"/>
        <v>0</v>
      </c>
      <c r="BP441" s="340">
        <f t="shared" ca="1" si="765"/>
        <v>0</v>
      </c>
      <c r="BQ441" s="123">
        <f t="shared" ca="1" si="766"/>
        <v>0</v>
      </c>
      <c r="BR441" s="123">
        <f t="shared" ca="1" si="767"/>
        <v>0</v>
      </c>
      <c r="BS441" s="123">
        <f t="shared" ca="1" si="768"/>
        <v>0</v>
      </c>
      <c r="BT441" s="123">
        <f t="shared" ca="1" si="769"/>
        <v>0</v>
      </c>
      <c r="BU441" s="123">
        <f t="shared" ca="1" si="770"/>
        <v>0</v>
      </c>
      <c r="BV441" s="123"/>
      <c r="BW441" s="123">
        <f t="shared" ca="1" si="771"/>
        <v>0</v>
      </c>
      <c r="BX441" s="123"/>
      <c r="BY441" s="123">
        <f t="shared" ca="1" si="772"/>
        <v>0</v>
      </c>
      <c r="BZ441" s="123"/>
      <c r="CA441" s="123">
        <f t="shared" ca="1" si="773"/>
        <v>0</v>
      </c>
      <c r="CB441" s="123"/>
      <c r="CC441" s="123">
        <f t="shared" ca="1" si="775"/>
        <v>0</v>
      </c>
      <c r="CD441" s="125">
        <f t="shared" ca="1" si="776"/>
        <v>0</v>
      </c>
      <c r="CE441" s="125">
        <f t="shared" ca="1" si="777"/>
        <v>0</v>
      </c>
      <c r="CF441" s="125">
        <f t="shared" ca="1" si="778"/>
        <v>0</v>
      </c>
      <c r="CG441" s="125">
        <f t="shared" ca="1" si="779"/>
        <v>0</v>
      </c>
      <c r="CH441" s="125">
        <f t="shared" ca="1" si="780"/>
        <v>0</v>
      </c>
      <c r="CI441" s="125">
        <f t="shared" ca="1" si="781"/>
        <v>0</v>
      </c>
      <c r="CJ441" s="125">
        <f t="shared" ca="1" si="782"/>
        <v>0</v>
      </c>
      <c r="CK441" s="125">
        <f t="shared" ca="1" si="783"/>
        <v>0</v>
      </c>
      <c r="CL441" s="125">
        <f t="shared" ca="1" si="792"/>
        <v>0</v>
      </c>
      <c r="CM441" s="125">
        <f t="shared" ca="1" si="793"/>
        <v>0</v>
      </c>
      <c r="CN441" s="125">
        <f t="shared" ca="1" si="794"/>
        <v>0</v>
      </c>
      <c r="CO441" s="125">
        <f t="shared" ca="1" si="795"/>
        <v>0</v>
      </c>
      <c r="CP441" s="125">
        <f t="shared" ca="1" si="796"/>
        <v>0</v>
      </c>
      <c r="CQ441" s="125">
        <f t="shared" ca="1" si="797"/>
        <v>0</v>
      </c>
      <c r="CR441" s="125">
        <f t="shared" ca="1" si="798"/>
        <v>0</v>
      </c>
      <c r="CS441" s="125">
        <f t="shared" ca="1" si="799"/>
        <v>0</v>
      </c>
      <c r="CT441" s="125">
        <f t="shared" ca="1" si="800"/>
        <v>0</v>
      </c>
      <c r="CU441" s="125">
        <f t="shared" ca="1" si="801"/>
        <v>0</v>
      </c>
      <c r="CV441" s="125">
        <f t="shared" ca="1" si="802"/>
        <v>0</v>
      </c>
      <c r="CW441" s="125">
        <f t="shared" ca="1" si="803"/>
        <v>0</v>
      </c>
      <c r="CX441" s="125">
        <f t="shared" ca="1" si="804"/>
        <v>0</v>
      </c>
      <c r="CY441" s="125">
        <f t="shared" ca="1" si="805"/>
        <v>0</v>
      </c>
      <c r="CZ441" s="606">
        <f t="shared" ca="1" si="806"/>
        <v>0</v>
      </c>
      <c r="DA441" s="341">
        <f t="shared" ca="1" si="807"/>
        <v>0</v>
      </c>
      <c r="DB441" s="125">
        <f t="shared" ca="1" si="808"/>
        <v>0</v>
      </c>
      <c r="DC441" s="125">
        <f t="shared" ca="1" si="809"/>
        <v>0</v>
      </c>
      <c r="DD441" s="125">
        <f t="shared" ca="1" si="810"/>
        <v>0</v>
      </c>
      <c r="DE441" s="125">
        <f t="shared" ca="1" si="811"/>
        <v>0</v>
      </c>
      <c r="DF441" s="125">
        <f t="shared" ca="1" si="812"/>
        <v>0</v>
      </c>
      <c r="DG441" s="125">
        <f t="shared" ca="1" si="813"/>
        <v>0</v>
      </c>
      <c r="DH441" s="125">
        <f t="shared" ca="1" si="814"/>
        <v>0</v>
      </c>
      <c r="DI441" s="125">
        <f t="shared" ca="1" si="815"/>
        <v>0</v>
      </c>
      <c r="DJ441" s="125">
        <f t="shared" ca="1" si="816"/>
        <v>0</v>
      </c>
      <c r="DK441" s="125">
        <f t="shared" ca="1" si="817"/>
        <v>0</v>
      </c>
      <c r="DL441" s="125">
        <f t="shared" ca="1" si="818"/>
        <v>0</v>
      </c>
      <c r="DM441" s="340">
        <f t="shared" ca="1" si="819"/>
        <v>0</v>
      </c>
      <c r="DN441" s="340">
        <f t="shared" ca="1" si="784"/>
        <v>0</v>
      </c>
      <c r="DO441" s="340">
        <f t="shared" ca="1" si="785"/>
        <v>0</v>
      </c>
      <c r="DP441" s="340">
        <f t="shared" ca="1" si="786"/>
        <v>0</v>
      </c>
      <c r="DQ441" s="340">
        <f t="shared" ca="1" si="787"/>
        <v>0</v>
      </c>
      <c r="DR441" s="340">
        <f t="shared" ca="1" si="788"/>
        <v>0</v>
      </c>
      <c r="DS441" s="340">
        <f t="shared" ca="1" si="788"/>
        <v>0</v>
      </c>
    </row>
    <row r="442" spans="1:123">
      <c r="A442">
        <f t="shared" ca="1" si="707"/>
        <v>0</v>
      </c>
      <c r="B442">
        <f t="shared" ca="1" si="708"/>
        <v>0</v>
      </c>
      <c r="C442">
        <f t="shared" ca="1" si="709"/>
        <v>0</v>
      </c>
      <c r="D442">
        <f t="shared" ca="1" si="710"/>
        <v>0</v>
      </c>
      <c r="E442">
        <f t="shared" ca="1" si="711"/>
        <v>0</v>
      </c>
      <c r="F442">
        <f t="shared" ca="1" si="712"/>
        <v>0</v>
      </c>
      <c r="G442" s="123">
        <f t="shared" ca="1" si="820"/>
        <v>0</v>
      </c>
      <c r="H442" s="123">
        <f t="shared" ca="1" si="790"/>
        <v>0</v>
      </c>
      <c r="I442" s="123">
        <f t="shared" ca="1" si="790"/>
        <v>0</v>
      </c>
      <c r="J442" s="123">
        <f t="shared" ca="1" si="790"/>
        <v>0</v>
      </c>
      <c r="K442" s="123">
        <f t="shared" ca="1" si="790"/>
        <v>0</v>
      </c>
      <c r="L442" s="123">
        <f t="shared" ca="1" si="790"/>
        <v>0</v>
      </c>
      <c r="M442" s="123">
        <f t="shared" ca="1" si="790"/>
        <v>0</v>
      </c>
      <c r="N442" s="123">
        <f t="shared" ca="1" si="790"/>
        <v>0</v>
      </c>
      <c r="O442" s="123">
        <f t="shared" ca="1" si="713"/>
        <v>0</v>
      </c>
      <c r="P442" s="123">
        <f t="shared" ca="1" si="714"/>
        <v>0</v>
      </c>
      <c r="Q442" s="123">
        <f t="shared" ca="1" si="791"/>
        <v>0</v>
      </c>
      <c r="R442" s="123">
        <f t="shared" ca="1" si="791"/>
        <v>0</v>
      </c>
      <c r="S442" s="123">
        <f t="shared" ca="1" si="716"/>
        <v>0</v>
      </c>
      <c r="T442" s="123">
        <f t="shared" ca="1" si="717"/>
        <v>0</v>
      </c>
      <c r="U442" s="123">
        <f t="shared" ca="1" si="718"/>
        <v>0</v>
      </c>
      <c r="V442" s="123">
        <f t="shared" ca="1" si="719"/>
        <v>0</v>
      </c>
      <c r="W442" s="123">
        <f t="shared" ca="1" si="720"/>
        <v>0</v>
      </c>
      <c r="X442" s="123">
        <f t="shared" ca="1" si="721"/>
        <v>0</v>
      </c>
      <c r="Y442" s="123">
        <f t="shared" ca="1" si="722"/>
        <v>0</v>
      </c>
      <c r="Z442" s="123">
        <f t="shared" ca="1" si="723"/>
        <v>0</v>
      </c>
      <c r="AA442" s="123">
        <f t="shared" ca="1" si="724"/>
        <v>0</v>
      </c>
      <c r="AB442" s="123">
        <f t="shared" ca="1" si="725"/>
        <v>0</v>
      </c>
      <c r="AC442" s="123">
        <f t="shared" ca="1" si="726"/>
        <v>0</v>
      </c>
      <c r="AD442" s="123">
        <f t="shared" ca="1" si="727"/>
        <v>0</v>
      </c>
      <c r="AE442" s="123">
        <f t="shared" ca="1" si="728"/>
        <v>0</v>
      </c>
      <c r="AF442" s="123">
        <f t="shared" ca="1" si="729"/>
        <v>0</v>
      </c>
      <c r="AG442" s="123">
        <f t="shared" ca="1" si="730"/>
        <v>0</v>
      </c>
      <c r="AH442" s="123">
        <f t="shared" ca="1" si="731"/>
        <v>0</v>
      </c>
      <c r="AI442" s="123">
        <f t="shared" ca="1" si="732"/>
        <v>0</v>
      </c>
      <c r="AJ442" s="123">
        <f t="shared" ca="1" si="733"/>
        <v>0</v>
      </c>
      <c r="AK442" s="123">
        <f t="shared" ca="1" si="734"/>
        <v>0</v>
      </c>
      <c r="AL442" s="123">
        <f t="shared" ca="1" si="735"/>
        <v>0</v>
      </c>
      <c r="AM442" s="123">
        <f t="shared" ca="1" si="736"/>
        <v>0</v>
      </c>
      <c r="AN442" s="123">
        <f t="shared" ca="1" si="737"/>
        <v>0</v>
      </c>
      <c r="AO442" s="123">
        <f t="shared" ca="1" si="738"/>
        <v>0</v>
      </c>
      <c r="AP442" s="123">
        <f t="shared" ca="1" si="739"/>
        <v>0</v>
      </c>
      <c r="AQ442" s="123">
        <f t="shared" ca="1" si="740"/>
        <v>0</v>
      </c>
      <c r="AR442" s="123">
        <f t="shared" ca="1" si="741"/>
        <v>0</v>
      </c>
      <c r="AS442" s="123">
        <f t="shared" ca="1" si="742"/>
        <v>0</v>
      </c>
      <c r="AT442" s="123">
        <f t="shared" ca="1" si="743"/>
        <v>0</v>
      </c>
      <c r="AU442" s="123">
        <f t="shared" ca="1" si="744"/>
        <v>0</v>
      </c>
      <c r="AV442" s="123">
        <f t="shared" ca="1" si="745"/>
        <v>0</v>
      </c>
      <c r="AW442" s="123">
        <f t="shared" ca="1" si="746"/>
        <v>0</v>
      </c>
      <c r="AX442" s="123">
        <f t="shared" ca="1" si="747"/>
        <v>0</v>
      </c>
      <c r="AY442" s="123">
        <f t="shared" ca="1" si="748"/>
        <v>0</v>
      </c>
      <c r="AZ442" s="123">
        <f t="shared" ca="1" si="749"/>
        <v>0</v>
      </c>
      <c r="BA442" s="123">
        <f t="shared" ca="1" si="750"/>
        <v>0</v>
      </c>
      <c r="BB442" s="123">
        <f t="shared" ca="1" si="751"/>
        <v>0</v>
      </c>
      <c r="BC442" s="123">
        <f t="shared" ca="1" si="752"/>
        <v>0</v>
      </c>
      <c r="BD442" s="123">
        <f t="shared" ca="1" si="753"/>
        <v>0</v>
      </c>
      <c r="BE442" s="123">
        <f t="shared" ca="1" si="754"/>
        <v>0</v>
      </c>
      <c r="BF442" s="123">
        <f t="shared" ca="1" si="755"/>
        <v>0</v>
      </c>
      <c r="BG442" s="123">
        <f t="shared" ca="1" si="756"/>
        <v>0</v>
      </c>
      <c r="BH442" s="123">
        <f t="shared" ca="1" si="757"/>
        <v>0</v>
      </c>
      <c r="BI442" s="123">
        <f t="shared" ca="1" si="758"/>
        <v>0</v>
      </c>
      <c r="BJ442" s="123">
        <f t="shared" ca="1" si="759"/>
        <v>0</v>
      </c>
      <c r="BK442" s="123">
        <f t="shared" ca="1" si="760"/>
        <v>0</v>
      </c>
      <c r="BL442" s="123">
        <f t="shared" ca="1" si="761"/>
        <v>0</v>
      </c>
      <c r="BM442" s="123">
        <f t="shared" ca="1" si="762"/>
        <v>0</v>
      </c>
      <c r="BN442" s="123">
        <f t="shared" ca="1" si="763"/>
        <v>0</v>
      </c>
      <c r="BO442" s="123">
        <f t="shared" ca="1" si="764"/>
        <v>0</v>
      </c>
      <c r="BP442" s="340">
        <f t="shared" ca="1" si="765"/>
        <v>0</v>
      </c>
      <c r="BQ442" s="123">
        <f t="shared" ca="1" si="766"/>
        <v>0</v>
      </c>
      <c r="BR442" s="123">
        <f t="shared" ca="1" si="767"/>
        <v>0</v>
      </c>
      <c r="BS442" s="123">
        <f t="shared" ca="1" si="768"/>
        <v>0</v>
      </c>
      <c r="BT442" s="123">
        <f t="shared" ca="1" si="769"/>
        <v>0</v>
      </c>
      <c r="BU442" s="123">
        <f t="shared" ca="1" si="770"/>
        <v>0</v>
      </c>
      <c r="BV442" s="123"/>
      <c r="BW442" s="123">
        <f t="shared" ca="1" si="771"/>
        <v>0</v>
      </c>
      <c r="BX442" s="123"/>
      <c r="BY442" s="123">
        <f t="shared" ca="1" si="772"/>
        <v>0</v>
      </c>
      <c r="BZ442" s="123"/>
      <c r="CA442" s="123">
        <f t="shared" ca="1" si="773"/>
        <v>0</v>
      </c>
      <c r="CB442" s="123"/>
      <c r="CC442" s="123">
        <f t="shared" ca="1" si="775"/>
        <v>0</v>
      </c>
      <c r="CD442" s="125">
        <f t="shared" ca="1" si="776"/>
        <v>0</v>
      </c>
      <c r="CE442" s="125">
        <f t="shared" ca="1" si="777"/>
        <v>220640</v>
      </c>
      <c r="CF442" s="125">
        <f t="shared" ca="1" si="778"/>
        <v>874100</v>
      </c>
      <c r="CG442" s="125">
        <f t="shared" ca="1" si="779"/>
        <v>304167</v>
      </c>
      <c r="CH442" s="125">
        <f t="shared" ca="1" si="780"/>
        <v>31568.18</v>
      </c>
      <c r="CI442" s="125">
        <f t="shared" ca="1" si="781"/>
        <v>0</v>
      </c>
      <c r="CJ442" s="125">
        <f t="shared" ca="1" si="782"/>
        <v>0</v>
      </c>
      <c r="CK442" s="125">
        <f t="shared" ca="1" si="783"/>
        <v>0</v>
      </c>
      <c r="CL442" s="125">
        <f t="shared" ca="1" si="792"/>
        <v>0</v>
      </c>
      <c r="CM442" s="125">
        <f t="shared" ca="1" si="793"/>
        <v>2375624.2000000002</v>
      </c>
      <c r="CN442" s="125">
        <f t="shared" ca="1" si="794"/>
        <v>0</v>
      </c>
      <c r="CO442" s="125">
        <f t="shared" ca="1" si="795"/>
        <v>0</v>
      </c>
      <c r="CP442" s="125">
        <f t="shared" ca="1" si="796"/>
        <v>0</v>
      </c>
      <c r="CQ442" s="125">
        <f t="shared" ca="1" si="797"/>
        <v>0</v>
      </c>
      <c r="CR442" s="125">
        <f t="shared" ca="1" si="798"/>
        <v>0</v>
      </c>
      <c r="CS442" s="125">
        <f t="shared" ca="1" si="799"/>
        <v>0</v>
      </c>
      <c r="CT442" s="125">
        <f t="shared" ca="1" si="800"/>
        <v>0</v>
      </c>
      <c r="CU442" s="125">
        <f t="shared" ca="1" si="801"/>
        <v>0</v>
      </c>
      <c r="CV442" s="125">
        <f t="shared" ca="1" si="802"/>
        <v>0</v>
      </c>
      <c r="CW442" s="125">
        <f t="shared" ca="1" si="803"/>
        <v>4715389.28</v>
      </c>
      <c r="CX442" s="125">
        <f t="shared" ca="1" si="804"/>
        <v>0</v>
      </c>
      <c r="CY442" s="125">
        <f t="shared" ca="1" si="805"/>
        <v>0</v>
      </c>
      <c r="CZ442" s="606">
        <f t="shared" ca="1" si="806"/>
        <v>182879.2</v>
      </c>
      <c r="DA442" s="341">
        <f t="shared" ca="1" si="807"/>
        <v>4898268.4800000004</v>
      </c>
      <c r="DB442" s="125">
        <f t="shared" ca="1" si="808"/>
        <v>881688.36</v>
      </c>
      <c r="DC442" s="125">
        <f t="shared" ca="1" si="809"/>
        <v>0</v>
      </c>
      <c r="DD442" s="125">
        <f t="shared" ca="1" si="810"/>
        <v>59834.58</v>
      </c>
      <c r="DE442" s="125">
        <f t="shared" ca="1" si="811"/>
        <v>90199.52</v>
      </c>
      <c r="DF442" s="125">
        <f t="shared" ca="1" si="812"/>
        <v>0</v>
      </c>
      <c r="DG442" s="125">
        <f t="shared" ca="1" si="813"/>
        <v>18273.02</v>
      </c>
      <c r="DH442" s="125">
        <f t="shared" ca="1" si="814"/>
        <v>1049995.48</v>
      </c>
      <c r="DI442" s="125">
        <f t="shared" ca="1" si="815"/>
        <v>0</v>
      </c>
      <c r="DJ442" s="125">
        <f t="shared" ca="1" si="816"/>
        <v>881688.36</v>
      </c>
      <c r="DK442" s="125">
        <f t="shared" ca="1" si="817"/>
        <v>4315925.74</v>
      </c>
      <c r="DL442" s="125">
        <f t="shared" ca="1" si="818"/>
        <v>414035.62</v>
      </c>
      <c r="DM442" s="340">
        <f t="shared" ca="1" si="819"/>
        <v>0</v>
      </c>
      <c r="DN442" s="340">
        <f t="shared" ca="1" si="784"/>
        <v>0</v>
      </c>
      <c r="DO442" s="340">
        <f t="shared" ca="1" si="785"/>
        <v>0</v>
      </c>
      <c r="DP442" s="340">
        <f t="shared" ca="1" si="786"/>
        <v>0</v>
      </c>
      <c r="DQ442" s="340">
        <f t="shared" ca="1" si="787"/>
        <v>0</v>
      </c>
      <c r="DR442" s="340">
        <f t="shared" ca="1" si="788"/>
        <v>0</v>
      </c>
      <c r="DS442" s="340">
        <f t="shared" ca="1" si="788"/>
        <v>0</v>
      </c>
    </row>
    <row r="443" spans="1:123">
      <c r="A443">
        <f t="shared" ca="1" si="707"/>
        <v>0</v>
      </c>
      <c r="B443" t="str">
        <f t="shared" ca="1" si="708"/>
        <v>ДЛЯ ЗАЯВКИ</v>
      </c>
      <c r="C443">
        <f t="shared" ca="1" si="709"/>
        <v>0</v>
      </c>
      <c r="D443">
        <f t="shared" ca="1" si="710"/>
        <v>0</v>
      </c>
      <c r="E443">
        <f t="shared" ca="1" si="711"/>
        <v>0</v>
      </c>
      <c r="F443">
        <f t="shared" ca="1" si="712"/>
        <v>0</v>
      </c>
      <c r="G443" s="123">
        <f t="shared" ca="1" si="820"/>
        <v>0</v>
      </c>
      <c r="H443" s="123">
        <f t="shared" ca="1" si="790"/>
        <v>0</v>
      </c>
      <c r="I443" s="123">
        <f t="shared" ca="1" si="790"/>
        <v>0</v>
      </c>
      <c r="J443" s="123">
        <f t="shared" ca="1" si="790"/>
        <v>0</v>
      </c>
      <c r="K443" s="123">
        <f t="shared" ca="1" si="790"/>
        <v>0</v>
      </c>
      <c r="L443" s="123">
        <f t="shared" ca="1" si="790"/>
        <v>0</v>
      </c>
      <c r="M443" s="123">
        <f t="shared" ca="1" si="790"/>
        <v>0</v>
      </c>
      <c r="N443" s="123">
        <f t="shared" ca="1" si="790"/>
        <v>0</v>
      </c>
      <c r="O443" s="123">
        <f t="shared" ca="1" si="713"/>
        <v>0</v>
      </c>
      <c r="P443" s="123">
        <f t="shared" ca="1" si="714"/>
        <v>0</v>
      </c>
      <c r="Q443" s="123">
        <f t="shared" ca="1" si="791"/>
        <v>0</v>
      </c>
      <c r="R443" s="123">
        <f t="shared" ca="1" si="791"/>
        <v>0</v>
      </c>
      <c r="S443" s="123">
        <f t="shared" ca="1" si="716"/>
        <v>0</v>
      </c>
      <c r="T443" s="123">
        <f t="shared" ca="1" si="717"/>
        <v>0</v>
      </c>
      <c r="U443" s="123">
        <f t="shared" ca="1" si="718"/>
        <v>0</v>
      </c>
      <c r="V443" s="123">
        <f t="shared" ca="1" si="719"/>
        <v>0</v>
      </c>
      <c r="W443" s="123">
        <f t="shared" ca="1" si="720"/>
        <v>0</v>
      </c>
      <c r="X443" s="123">
        <f t="shared" ca="1" si="721"/>
        <v>0</v>
      </c>
      <c r="Y443" s="123">
        <f t="shared" ca="1" si="722"/>
        <v>0</v>
      </c>
      <c r="Z443" s="123">
        <f t="shared" ca="1" si="723"/>
        <v>0</v>
      </c>
      <c r="AA443" s="123">
        <f t="shared" ca="1" si="724"/>
        <v>0</v>
      </c>
      <c r="AB443" s="123">
        <f t="shared" ca="1" si="725"/>
        <v>0</v>
      </c>
      <c r="AC443" s="123">
        <f t="shared" ca="1" si="726"/>
        <v>0</v>
      </c>
      <c r="AD443" s="123">
        <f t="shared" ca="1" si="727"/>
        <v>0</v>
      </c>
      <c r="AE443" s="123">
        <f t="shared" ca="1" si="728"/>
        <v>0</v>
      </c>
      <c r="AF443" s="123">
        <f t="shared" ca="1" si="729"/>
        <v>0</v>
      </c>
      <c r="AG443" s="123">
        <f t="shared" ca="1" si="730"/>
        <v>0</v>
      </c>
      <c r="AH443" s="123">
        <f t="shared" ca="1" si="731"/>
        <v>0</v>
      </c>
      <c r="AI443" s="123">
        <f t="shared" ca="1" si="732"/>
        <v>0</v>
      </c>
      <c r="AJ443" s="123">
        <f t="shared" ca="1" si="733"/>
        <v>0</v>
      </c>
      <c r="AK443" s="123">
        <f t="shared" ca="1" si="734"/>
        <v>0</v>
      </c>
      <c r="AL443" s="123">
        <f t="shared" ca="1" si="735"/>
        <v>0</v>
      </c>
      <c r="AM443" s="123">
        <f t="shared" ca="1" si="736"/>
        <v>0</v>
      </c>
      <c r="AN443" s="123">
        <f t="shared" ca="1" si="737"/>
        <v>0</v>
      </c>
      <c r="AO443" s="123">
        <f t="shared" ca="1" si="738"/>
        <v>0</v>
      </c>
      <c r="AP443" s="123">
        <f t="shared" ca="1" si="739"/>
        <v>0</v>
      </c>
      <c r="AQ443" s="123">
        <f t="shared" ca="1" si="740"/>
        <v>0</v>
      </c>
      <c r="AR443" s="123">
        <f t="shared" ca="1" si="741"/>
        <v>0</v>
      </c>
      <c r="AS443" s="123">
        <f t="shared" ca="1" si="742"/>
        <v>0</v>
      </c>
      <c r="AT443" s="123">
        <f t="shared" ca="1" si="743"/>
        <v>0</v>
      </c>
      <c r="AU443" s="123">
        <f t="shared" ca="1" si="744"/>
        <v>0</v>
      </c>
      <c r="AV443" s="123">
        <f t="shared" ca="1" si="745"/>
        <v>0</v>
      </c>
      <c r="AW443" s="123">
        <f t="shared" ca="1" si="746"/>
        <v>0</v>
      </c>
      <c r="AX443" s="123">
        <f t="shared" ca="1" si="747"/>
        <v>0</v>
      </c>
      <c r="AY443" s="123">
        <f t="shared" ca="1" si="748"/>
        <v>0</v>
      </c>
      <c r="AZ443" s="123">
        <f t="shared" ca="1" si="749"/>
        <v>0</v>
      </c>
      <c r="BA443" s="123">
        <f t="shared" ca="1" si="750"/>
        <v>0</v>
      </c>
      <c r="BB443" s="123">
        <f t="shared" ca="1" si="751"/>
        <v>0</v>
      </c>
      <c r="BC443" s="123">
        <f t="shared" ca="1" si="752"/>
        <v>0</v>
      </c>
      <c r="BD443" s="123">
        <f t="shared" ca="1" si="753"/>
        <v>0</v>
      </c>
      <c r="BE443" s="123">
        <f t="shared" ca="1" si="754"/>
        <v>0</v>
      </c>
      <c r="BF443" s="123">
        <f t="shared" ca="1" si="755"/>
        <v>0</v>
      </c>
      <c r="BG443" s="123">
        <f t="shared" ca="1" si="756"/>
        <v>0</v>
      </c>
      <c r="BH443" s="123">
        <f t="shared" ca="1" si="757"/>
        <v>0</v>
      </c>
      <c r="BI443" s="123">
        <f t="shared" ca="1" si="758"/>
        <v>0</v>
      </c>
      <c r="BJ443" s="123">
        <f t="shared" ca="1" si="759"/>
        <v>0</v>
      </c>
      <c r="BK443" s="123">
        <f t="shared" ca="1" si="760"/>
        <v>0</v>
      </c>
      <c r="BL443" s="123">
        <f t="shared" ca="1" si="761"/>
        <v>0</v>
      </c>
      <c r="BM443" s="123">
        <f t="shared" ca="1" si="762"/>
        <v>0</v>
      </c>
      <c r="BN443" s="123">
        <f t="shared" ca="1" si="763"/>
        <v>0</v>
      </c>
      <c r="BO443" s="123">
        <f t="shared" ca="1" si="764"/>
        <v>0</v>
      </c>
      <c r="BP443" s="340">
        <f t="shared" ca="1" si="765"/>
        <v>0</v>
      </c>
      <c r="BQ443" s="123">
        <f t="shared" ca="1" si="766"/>
        <v>0</v>
      </c>
      <c r="BR443" s="123">
        <f t="shared" ca="1" si="767"/>
        <v>0</v>
      </c>
      <c r="BS443" s="123">
        <f t="shared" ca="1" si="768"/>
        <v>0</v>
      </c>
      <c r="BT443" s="123">
        <f t="shared" ca="1" si="769"/>
        <v>0</v>
      </c>
      <c r="BU443" s="123">
        <f t="shared" ca="1" si="770"/>
        <v>0</v>
      </c>
      <c r="BV443" s="123"/>
      <c r="BW443" s="123">
        <f t="shared" ca="1" si="771"/>
        <v>0</v>
      </c>
      <c r="BX443" s="123"/>
      <c r="BY443" s="123">
        <f t="shared" ca="1" si="772"/>
        <v>0</v>
      </c>
      <c r="BZ443" s="123"/>
      <c r="CA443" s="123">
        <f t="shared" ca="1" si="773"/>
        <v>0</v>
      </c>
      <c r="CB443" s="123"/>
      <c r="CC443" s="123">
        <f t="shared" ca="1" si="775"/>
        <v>0</v>
      </c>
      <c r="CD443" s="125">
        <f t="shared" ca="1" si="776"/>
        <v>0</v>
      </c>
      <c r="CE443" s="125">
        <f t="shared" ca="1" si="777"/>
        <v>0</v>
      </c>
      <c r="CF443" s="125">
        <f t="shared" ca="1" si="778"/>
        <v>0</v>
      </c>
      <c r="CG443" s="125">
        <f t="shared" ca="1" si="779"/>
        <v>0</v>
      </c>
      <c r="CH443" s="125">
        <f t="shared" ca="1" si="780"/>
        <v>0</v>
      </c>
      <c r="CI443" s="125">
        <f t="shared" ca="1" si="781"/>
        <v>0</v>
      </c>
      <c r="CJ443" s="125">
        <f t="shared" ca="1" si="782"/>
        <v>0</v>
      </c>
      <c r="CK443" s="125">
        <f t="shared" ca="1" si="783"/>
        <v>0</v>
      </c>
      <c r="CL443" s="125">
        <f t="shared" ca="1" si="792"/>
        <v>0</v>
      </c>
      <c r="CM443" s="125">
        <f t="shared" ca="1" si="793"/>
        <v>0</v>
      </c>
      <c r="CN443" s="125">
        <f t="shared" ca="1" si="794"/>
        <v>0</v>
      </c>
      <c r="CO443" s="125">
        <f t="shared" ca="1" si="795"/>
        <v>0</v>
      </c>
      <c r="CP443" s="125">
        <f t="shared" ca="1" si="796"/>
        <v>0</v>
      </c>
      <c r="CQ443" s="125">
        <f t="shared" ca="1" si="797"/>
        <v>0</v>
      </c>
      <c r="CR443" s="125">
        <f t="shared" ca="1" si="798"/>
        <v>0</v>
      </c>
      <c r="CS443" s="125">
        <f t="shared" ca="1" si="799"/>
        <v>0</v>
      </c>
      <c r="CT443" s="125">
        <f t="shared" ca="1" si="800"/>
        <v>0</v>
      </c>
      <c r="CU443" s="125">
        <f t="shared" ca="1" si="801"/>
        <v>0</v>
      </c>
      <c r="CV443" s="125">
        <f t="shared" ca="1" si="802"/>
        <v>0</v>
      </c>
      <c r="CW443" s="125">
        <f t="shared" ca="1" si="803"/>
        <v>0</v>
      </c>
      <c r="CX443" s="125">
        <f t="shared" ca="1" si="804"/>
        <v>0</v>
      </c>
      <c r="CY443" s="125">
        <f t="shared" ca="1" si="805"/>
        <v>0</v>
      </c>
      <c r="CZ443" s="606">
        <f t="shared" ca="1" si="806"/>
        <v>0</v>
      </c>
      <c r="DA443" s="341">
        <f t="shared" ca="1" si="807"/>
        <v>0</v>
      </c>
      <c r="DB443" s="125">
        <f t="shared" ca="1" si="808"/>
        <v>0</v>
      </c>
      <c r="DC443" s="125">
        <f t="shared" ca="1" si="809"/>
        <v>0</v>
      </c>
      <c r="DD443" s="125">
        <f t="shared" ca="1" si="810"/>
        <v>0</v>
      </c>
      <c r="DE443" s="125">
        <f t="shared" ca="1" si="811"/>
        <v>0</v>
      </c>
      <c r="DF443" s="125">
        <f t="shared" ca="1" si="812"/>
        <v>0</v>
      </c>
      <c r="DG443" s="125">
        <f t="shared" ca="1" si="813"/>
        <v>0</v>
      </c>
      <c r="DH443" s="125">
        <f t="shared" ca="1" si="814"/>
        <v>0</v>
      </c>
      <c r="DI443" s="125">
        <f t="shared" ca="1" si="815"/>
        <v>0</v>
      </c>
      <c r="DJ443" s="125">
        <f t="shared" ca="1" si="816"/>
        <v>0</v>
      </c>
      <c r="DK443" s="125">
        <f t="shared" ca="1" si="817"/>
        <v>0</v>
      </c>
      <c r="DL443" s="125">
        <f t="shared" ca="1" si="818"/>
        <v>0</v>
      </c>
      <c r="DM443" s="340">
        <f t="shared" ca="1" si="819"/>
        <v>0</v>
      </c>
      <c r="DN443" s="340">
        <f t="shared" ca="1" si="784"/>
        <v>0</v>
      </c>
      <c r="DO443" s="340">
        <f t="shared" ca="1" si="785"/>
        <v>0</v>
      </c>
      <c r="DP443" s="340">
        <f t="shared" ca="1" si="786"/>
        <v>0</v>
      </c>
      <c r="DQ443" s="340">
        <f t="shared" ca="1" si="787"/>
        <v>0</v>
      </c>
      <c r="DR443" s="340">
        <f t="shared" ca="1" si="788"/>
        <v>0</v>
      </c>
      <c r="DS443" s="340">
        <f t="shared" ca="1" si="788"/>
        <v>0</v>
      </c>
    </row>
    <row r="444" spans="1:123">
      <c r="A444">
        <f t="shared" ca="1" si="707"/>
        <v>0</v>
      </c>
      <c r="B444" t="str">
        <f t="shared" ca="1" si="708"/>
        <v>1 категорія</v>
      </c>
      <c r="C444" t="str">
        <f t="shared" ca="1" si="709"/>
        <v>К-ть</v>
      </c>
      <c r="D444">
        <f t="shared" ca="1" si="710"/>
        <v>0</v>
      </c>
      <c r="E444">
        <f t="shared" ca="1" si="711"/>
        <v>0</v>
      </c>
      <c r="F444">
        <f t="shared" ca="1" si="712"/>
        <v>0</v>
      </c>
      <c r="G444" s="123">
        <f t="shared" ca="1" si="820"/>
        <v>0</v>
      </c>
      <c r="H444" s="123">
        <f t="shared" ca="1" si="790"/>
        <v>0</v>
      </c>
      <c r="I444" s="123">
        <f t="shared" ca="1" si="790"/>
        <v>0</v>
      </c>
      <c r="J444" s="123">
        <f t="shared" ca="1" si="790"/>
        <v>0</v>
      </c>
      <c r="K444" s="123">
        <f t="shared" ca="1" si="790"/>
        <v>0</v>
      </c>
      <c r="L444" s="123">
        <f t="shared" ca="1" si="790"/>
        <v>0</v>
      </c>
      <c r="M444" s="123">
        <f t="shared" ca="1" si="790"/>
        <v>0</v>
      </c>
      <c r="N444" s="123">
        <f t="shared" ca="1" si="790"/>
        <v>0</v>
      </c>
      <c r="O444" s="123">
        <f t="shared" ca="1" si="713"/>
        <v>0</v>
      </c>
      <c r="P444" s="123">
        <f t="shared" ca="1" si="714"/>
        <v>0</v>
      </c>
      <c r="Q444" s="123">
        <f t="shared" ca="1" si="791"/>
        <v>0</v>
      </c>
      <c r="R444" s="123">
        <f t="shared" ca="1" si="791"/>
        <v>0</v>
      </c>
      <c r="S444" s="123">
        <f t="shared" ca="1" si="716"/>
        <v>0</v>
      </c>
      <c r="T444" s="123">
        <f t="shared" ca="1" si="717"/>
        <v>0</v>
      </c>
      <c r="U444" s="123">
        <f t="shared" ca="1" si="718"/>
        <v>0</v>
      </c>
      <c r="V444" s="123">
        <f t="shared" ca="1" si="719"/>
        <v>0</v>
      </c>
      <c r="W444" s="123">
        <f t="shared" ca="1" si="720"/>
        <v>0</v>
      </c>
      <c r="X444" s="123">
        <f t="shared" ca="1" si="721"/>
        <v>0</v>
      </c>
      <c r="Y444" s="123">
        <f t="shared" ca="1" si="722"/>
        <v>0</v>
      </c>
      <c r="Z444" s="123">
        <f t="shared" ca="1" si="723"/>
        <v>0</v>
      </c>
      <c r="AA444" s="123">
        <f t="shared" ca="1" si="724"/>
        <v>0</v>
      </c>
      <c r="AB444" s="123">
        <f t="shared" ca="1" si="725"/>
        <v>0</v>
      </c>
      <c r="AC444" s="123">
        <f t="shared" ca="1" si="726"/>
        <v>0</v>
      </c>
      <c r="AD444" s="123">
        <f t="shared" ca="1" si="727"/>
        <v>0</v>
      </c>
      <c r="AE444" s="123">
        <f t="shared" ca="1" si="728"/>
        <v>0</v>
      </c>
      <c r="AF444" s="123">
        <f t="shared" ca="1" si="729"/>
        <v>0</v>
      </c>
      <c r="AG444" s="123">
        <f t="shared" ca="1" si="730"/>
        <v>0</v>
      </c>
      <c r="AH444" s="123">
        <f t="shared" ca="1" si="731"/>
        <v>0</v>
      </c>
      <c r="AI444" s="123">
        <f t="shared" ca="1" si="732"/>
        <v>0</v>
      </c>
      <c r="AJ444" s="123">
        <f t="shared" ca="1" si="733"/>
        <v>0</v>
      </c>
      <c r="AK444" s="123">
        <f t="shared" ca="1" si="734"/>
        <v>0</v>
      </c>
      <c r="AL444" s="123">
        <f t="shared" ca="1" si="735"/>
        <v>0</v>
      </c>
      <c r="AM444" s="123">
        <f t="shared" ca="1" si="736"/>
        <v>0</v>
      </c>
      <c r="AN444" s="123">
        <f t="shared" ca="1" si="737"/>
        <v>0</v>
      </c>
      <c r="AO444" s="123">
        <f t="shared" ca="1" si="738"/>
        <v>0</v>
      </c>
      <c r="AP444" s="123">
        <f t="shared" ca="1" si="739"/>
        <v>0</v>
      </c>
      <c r="AQ444" s="123">
        <f t="shared" ca="1" si="740"/>
        <v>0</v>
      </c>
      <c r="AR444" s="123">
        <f t="shared" ca="1" si="741"/>
        <v>0</v>
      </c>
      <c r="AS444" s="123">
        <f t="shared" ca="1" si="742"/>
        <v>0</v>
      </c>
      <c r="AT444" s="123">
        <f t="shared" ca="1" si="743"/>
        <v>0</v>
      </c>
      <c r="AU444" s="123">
        <f t="shared" ca="1" si="744"/>
        <v>0</v>
      </c>
      <c r="AV444" s="123">
        <f t="shared" ca="1" si="745"/>
        <v>0</v>
      </c>
      <c r="AW444" s="123">
        <f t="shared" ca="1" si="746"/>
        <v>0</v>
      </c>
      <c r="AX444" s="123">
        <f t="shared" ca="1" si="747"/>
        <v>0</v>
      </c>
      <c r="AY444" s="123">
        <f t="shared" ca="1" si="748"/>
        <v>0</v>
      </c>
      <c r="AZ444" s="123">
        <f t="shared" ca="1" si="749"/>
        <v>0</v>
      </c>
      <c r="BA444" s="123">
        <f t="shared" ca="1" si="750"/>
        <v>0</v>
      </c>
      <c r="BB444" s="123">
        <f t="shared" ca="1" si="751"/>
        <v>0</v>
      </c>
      <c r="BC444" s="123">
        <f t="shared" ca="1" si="752"/>
        <v>0</v>
      </c>
      <c r="BD444" s="123">
        <f t="shared" ca="1" si="753"/>
        <v>0</v>
      </c>
      <c r="BE444" s="123">
        <f t="shared" ca="1" si="754"/>
        <v>0</v>
      </c>
      <c r="BF444" s="123">
        <f t="shared" ca="1" si="755"/>
        <v>0</v>
      </c>
      <c r="BG444" s="123">
        <f t="shared" ca="1" si="756"/>
        <v>0</v>
      </c>
      <c r="BH444" s="123">
        <f t="shared" ca="1" si="757"/>
        <v>0</v>
      </c>
      <c r="BI444" s="123">
        <f t="shared" ca="1" si="758"/>
        <v>0</v>
      </c>
      <c r="BJ444" s="123">
        <f t="shared" ca="1" si="759"/>
        <v>0</v>
      </c>
      <c r="BK444" s="123">
        <f t="shared" ca="1" si="760"/>
        <v>0</v>
      </c>
      <c r="BL444" s="123">
        <f t="shared" ca="1" si="761"/>
        <v>0</v>
      </c>
      <c r="BM444" s="123">
        <f t="shared" ca="1" si="762"/>
        <v>0</v>
      </c>
      <c r="BN444" s="123">
        <f t="shared" ca="1" si="763"/>
        <v>0</v>
      </c>
      <c r="BO444" s="123">
        <f t="shared" ca="1" si="764"/>
        <v>0</v>
      </c>
      <c r="BP444" s="340">
        <f t="shared" ca="1" si="765"/>
        <v>0</v>
      </c>
      <c r="BQ444" s="123">
        <f t="shared" ca="1" si="766"/>
        <v>0</v>
      </c>
      <c r="BR444" s="123">
        <f t="shared" ca="1" si="767"/>
        <v>0</v>
      </c>
      <c r="BS444" s="123">
        <f t="shared" ca="1" si="768"/>
        <v>0</v>
      </c>
      <c r="BT444" s="123">
        <f t="shared" ca="1" si="769"/>
        <v>0</v>
      </c>
      <c r="BU444" s="123">
        <f t="shared" ca="1" si="770"/>
        <v>0</v>
      </c>
      <c r="BV444" s="123"/>
      <c r="BW444" s="123">
        <f t="shared" ca="1" si="771"/>
        <v>0</v>
      </c>
      <c r="BX444" s="123"/>
      <c r="BY444" s="123">
        <f t="shared" ca="1" si="772"/>
        <v>0</v>
      </c>
      <c r="BZ444" s="123"/>
      <c r="CA444" s="123">
        <f t="shared" ca="1" si="773"/>
        <v>0</v>
      </c>
      <c r="CB444" s="123"/>
      <c r="CC444" s="123">
        <f t="shared" ca="1" si="775"/>
        <v>0</v>
      </c>
      <c r="CD444" s="125">
        <f t="shared" ca="1" si="776"/>
        <v>0</v>
      </c>
      <c r="CE444" s="125">
        <f t="shared" ca="1" si="777"/>
        <v>0</v>
      </c>
      <c r="CF444" s="125">
        <f t="shared" ca="1" si="778"/>
        <v>0</v>
      </c>
      <c r="CG444" s="125">
        <f t="shared" ca="1" si="779"/>
        <v>0</v>
      </c>
      <c r="CH444" s="125">
        <f t="shared" ca="1" si="780"/>
        <v>0</v>
      </c>
      <c r="CI444" s="125">
        <f t="shared" ca="1" si="781"/>
        <v>0</v>
      </c>
      <c r="CJ444" s="125">
        <f t="shared" ca="1" si="782"/>
        <v>0</v>
      </c>
      <c r="CK444" s="125">
        <f t="shared" ca="1" si="783"/>
        <v>0</v>
      </c>
      <c r="CL444" s="125">
        <f t="shared" ca="1" si="792"/>
        <v>0</v>
      </c>
      <c r="CM444" s="125">
        <f t="shared" ca="1" si="793"/>
        <v>0</v>
      </c>
      <c r="CN444" s="125">
        <f t="shared" ca="1" si="794"/>
        <v>0</v>
      </c>
      <c r="CO444" s="125">
        <f t="shared" ca="1" si="795"/>
        <v>0</v>
      </c>
      <c r="CP444" s="125">
        <f t="shared" ca="1" si="796"/>
        <v>0</v>
      </c>
      <c r="CQ444" s="125">
        <f t="shared" ca="1" si="797"/>
        <v>0</v>
      </c>
      <c r="CR444" s="125">
        <f t="shared" ca="1" si="798"/>
        <v>0</v>
      </c>
      <c r="CS444" s="125">
        <f t="shared" ca="1" si="799"/>
        <v>0</v>
      </c>
      <c r="CT444" s="125">
        <f t="shared" ca="1" si="800"/>
        <v>0</v>
      </c>
      <c r="CU444" s="125">
        <f t="shared" ca="1" si="801"/>
        <v>0</v>
      </c>
      <c r="CV444" s="125">
        <f t="shared" ca="1" si="802"/>
        <v>0</v>
      </c>
      <c r="CW444" s="125">
        <f t="shared" ca="1" si="803"/>
        <v>0</v>
      </c>
      <c r="CX444" s="125">
        <f t="shared" ca="1" si="804"/>
        <v>0</v>
      </c>
      <c r="CY444" s="125">
        <f t="shared" ca="1" si="805"/>
        <v>0</v>
      </c>
      <c r="CZ444" s="606">
        <f t="shared" ca="1" si="806"/>
        <v>0</v>
      </c>
      <c r="DA444" s="341">
        <f t="shared" ca="1" si="807"/>
        <v>0</v>
      </c>
      <c r="DB444" s="125">
        <f t="shared" ca="1" si="808"/>
        <v>0</v>
      </c>
      <c r="DC444" s="125">
        <f t="shared" ca="1" si="809"/>
        <v>0</v>
      </c>
      <c r="DD444" s="125">
        <f t="shared" ca="1" si="810"/>
        <v>0</v>
      </c>
      <c r="DE444" s="125">
        <f t="shared" ca="1" si="811"/>
        <v>0</v>
      </c>
      <c r="DF444" s="125">
        <f t="shared" ca="1" si="812"/>
        <v>0</v>
      </c>
      <c r="DG444" s="125">
        <f t="shared" ca="1" si="813"/>
        <v>0</v>
      </c>
      <c r="DH444" s="125">
        <f t="shared" ca="1" si="814"/>
        <v>0</v>
      </c>
      <c r="DI444" s="125">
        <f t="shared" ca="1" si="815"/>
        <v>0</v>
      </c>
      <c r="DJ444" s="125">
        <f t="shared" ca="1" si="816"/>
        <v>0</v>
      </c>
      <c r="DK444" s="125">
        <f t="shared" ca="1" si="817"/>
        <v>0</v>
      </c>
      <c r="DL444" s="125">
        <f t="shared" ca="1" si="818"/>
        <v>0</v>
      </c>
      <c r="DM444" s="340">
        <f t="shared" ca="1" si="819"/>
        <v>0</v>
      </c>
      <c r="DN444" s="340">
        <f t="shared" ca="1" si="784"/>
        <v>0</v>
      </c>
      <c r="DO444" s="340">
        <f t="shared" ca="1" si="785"/>
        <v>0</v>
      </c>
      <c r="DP444" s="340">
        <f t="shared" ca="1" si="786"/>
        <v>0</v>
      </c>
      <c r="DQ444" s="340">
        <f t="shared" ca="1" si="787"/>
        <v>0</v>
      </c>
      <c r="DR444" s="340">
        <f t="shared" ca="1" si="788"/>
        <v>0</v>
      </c>
      <c r="DS444" s="340">
        <f t="shared" ca="1" si="788"/>
        <v>0</v>
      </c>
    </row>
    <row r="445" spans="1:123">
      <c r="A445">
        <f t="shared" ca="1" si="707"/>
        <v>0</v>
      </c>
      <c r="B445">
        <f t="shared" ca="1" si="708"/>
        <v>0</v>
      </c>
      <c r="C445" t="str">
        <f t="shared" ca="1" si="709"/>
        <v>Ʃ</v>
      </c>
      <c r="D445">
        <f t="shared" ca="1" si="710"/>
        <v>0</v>
      </c>
      <c r="E445">
        <f t="shared" ca="1" si="711"/>
        <v>0</v>
      </c>
      <c r="F445">
        <f t="shared" ca="1" si="712"/>
        <v>0</v>
      </c>
      <c r="G445" s="123">
        <f t="shared" ca="1" si="820"/>
        <v>0</v>
      </c>
      <c r="H445" s="123">
        <f t="shared" ca="1" si="790"/>
        <v>0</v>
      </c>
      <c r="I445" s="123">
        <f t="shared" ca="1" si="790"/>
        <v>0</v>
      </c>
      <c r="J445" s="123">
        <f t="shared" ca="1" si="790"/>
        <v>0</v>
      </c>
      <c r="K445" s="123">
        <f t="shared" ca="1" si="790"/>
        <v>0</v>
      </c>
      <c r="L445" s="123">
        <f t="shared" ca="1" si="790"/>
        <v>0</v>
      </c>
      <c r="M445" s="123">
        <f t="shared" ca="1" si="790"/>
        <v>0</v>
      </c>
      <c r="N445" s="123">
        <f t="shared" ca="1" si="790"/>
        <v>0</v>
      </c>
      <c r="O445" s="123">
        <f t="shared" ca="1" si="713"/>
        <v>0</v>
      </c>
      <c r="P445" s="123">
        <f t="shared" ca="1" si="714"/>
        <v>0</v>
      </c>
      <c r="Q445" s="123">
        <f t="shared" ca="1" si="791"/>
        <v>0</v>
      </c>
      <c r="R445" s="123">
        <f t="shared" ca="1" si="791"/>
        <v>0</v>
      </c>
      <c r="S445" s="123">
        <f t="shared" ca="1" si="716"/>
        <v>0</v>
      </c>
      <c r="T445" s="123">
        <f t="shared" ca="1" si="717"/>
        <v>0</v>
      </c>
      <c r="U445" s="123">
        <f t="shared" ca="1" si="718"/>
        <v>0</v>
      </c>
      <c r="V445" s="123">
        <f t="shared" ca="1" si="719"/>
        <v>0</v>
      </c>
      <c r="W445" s="123">
        <f t="shared" ca="1" si="720"/>
        <v>0</v>
      </c>
      <c r="X445" s="123">
        <f t="shared" ca="1" si="721"/>
        <v>0</v>
      </c>
      <c r="Y445" s="123">
        <f t="shared" ca="1" si="722"/>
        <v>0</v>
      </c>
      <c r="Z445" s="123">
        <f t="shared" ca="1" si="723"/>
        <v>0</v>
      </c>
      <c r="AA445" s="123">
        <f t="shared" ca="1" si="724"/>
        <v>0</v>
      </c>
      <c r="AB445" s="123">
        <f t="shared" ca="1" si="725"/>
        <v>0</v>
      </c>
      <c r="AC445" s="123">
        <f t="shared" ca="1" si="726"/>
        <v>0</v>
      </c>
      <c r="AD445" s="123">
        <f t="shared" ca="1" si="727"/>
        <v>0</v>
      </c>
      <c r="AE445" s="123">
        <f t="shared" ca="1" si="728"/>
        <v>0</v>
      </c>
      <c r="AF445" s="123">
        <f t="shared" ca="1" si="729"/>
        <v>0</v>
      </c>
      <c r="AG445" s="123">
        <f t="shared" ca="1" si="730"/>
        <v>0</v>
      </c>
      <c r="AH445" s="123">
        <f t="shared" ca="1" si="731"/>
        <v>0</v>
      </c>
      <c r="AI445" s="123">
        <f t="shared" ca="1" si="732"/>
        <v>0</v>
      </c>
      <c r="AJ445" s="123">
        <f t="shared" ca="1" si="733"/>
        <v>0</v>
      </c>
      <c r="AK445" s="123">
        <f t="shared" ca="1" si="734"/>
        <v>0</v>
      </c>
      <c r="AL445" s="123">
        <f t="shared" ca="1" si="735"/>
        <v>0</v>
      </c>
      <c r="AM445" s="123">
        <f t="shared" ca="1" si="736"/>
        <v>0</v>
      </c>
      <c r="AN445" s="123">
        <f t="shared" ca="1" si="737"/>
        <v>0</v>
      </c>
      <c r="AO445" s="123">
        <f t="shared" ca="1" si="738"/>
        <v>0</v>
      </c>
      <c r="AP445" s="123">
        <f t="shared" ca="1" si="739"/>
        <v>0</v>
      </c>
      <c r="AQ445" s="123">
        <f t="shared" ca="1" si="740"/>
        <v>0</v>
      </c>
      <c r="AR445" s="123">
        <f t="shared" ca="1" si="741"/>
        <v>0</v>
      </c>
      <c r="AS445" s="123">
        <f t="shared" ca="1" si="742"/>
        <v>0</v>
      </c>
      <c r="AT445" s="123">
        <f t="shared" ca="1" si="743"/>
        <v>0</v>
      </c>
      <c r="AU445" s="123">
        <f t="shared" ca="1" si="744"/>
        <v>0</v>
      </c>
      <c r="AV445" s="123">
        <f t="shared" ca="1" si="745"/>
        <v>0</v>
      </c>
      <c r="AW445" s="123">
        <f t="shared" ca="1" si="746"/>
        <v>0</v>
      </c>
      <c r="AX445" s="123">
        <f t="shared" ca="1" si="747"/>
        <v>0</v>
      </c>
      <c r="AY445" s="123">
        <f t="shared" ca="1" si="748"/>
        <v>0</v>
      </c>
      <c r="AZ445" s="123">
        <f t="shared" ca="1" si="749"/>
        <v>0</v>
      </c>
      <c r="BA445" s="123">
        <f t="shared" ca="1" si="750"/>
        <v>0</v>
      </c>
      <c r="BB445" s="123">
        <f t="shared" ca="1" si="751"/>
        <v>0</v>
      </c>
      <c r="BC445" s="123">
        <f t="shared" ca="1" si="752"/>
        <v>0</v>
      </c>
      <c r="BD445" s="123">
        <f t="shared" ca="1" si="753"/>
        <v>0</v>
      </c>
      <c r="BE445" s="123">
        <f t="shared" ca="1" si="754"/>
        <v>0</v>
      </c>
      <c r="BF445" s="123">
        <f t="shared" ca="1" si="755"/>
        <v>0</v>
      </c>
      <c r="BG445" s="123">
        <f t="shared" ca="1" si="756"/>
        <v>0</v>
      </c>
      <c r="BH445" s="123">
        <f t="shared" ca="1" si="757"/>
        <v>0</v>
      </c>
      <c r="BI445" s="123">
        <f t="shared" ca="1" si="758"/>
        <v>0</v>
      </c>
      <c r="BJ445" s="123">
        <f t="shared" ca="1" si="759"/>
        <v>0</v>
      </c>
      <c r="BK445" s="123">
        <f t="shared" ca="1" si="760"/>
        <v>0</v>
      </c>
      <c r="BL445" s="123">
        <f t="shared" ca="1" si="761"/>
        <v>0</v>
      </c>
      <c r="BM445" s="123">
        <f t="shared" ca="1" si="762"/>
        <v>0</v>
      </c>
      <c r="BN445" s="123">
        <f t="shared" ca="1" si="763"/>
        <v>0</v>
      </c>
      <c r="BO445" s="123">
        <f t="shared" ca="1" si="764"/>
        <v>0</v>
      </c>
      <c r="BP445" s="340">
        <f t="shared" ca="1" si="765"/>
        <v>0</v>
      </c>
      <c r="BQ445" s="123">
        <f t="shared" ca="1" si="766"/>
        <v>0</v>
      </c>
      <c r="BR445" s="123">
        <f t="shared" ca="1" si="767"/>
        <v>0</v>
      </c>
      <c r="BS445" s="123">
        <f t="shared" ca="1" si="768"/>
        <v>0</v>
      </c>
      <c r="BT445" s="123">
        <f t="shared" ca="1" si="769"/>
        <v>0</v>
      </c>
      <c r="BU445" s="123">
        <f t="shared" ca="1" si="770"/>
        <v>0</v>
      </c>
      <c r="BV445" s="123"/>
      <c r="BW445" s="123">
        <f t="shared" ca="1" si="771"/>
        <v>0</v>
      </c>
      <c r="BX445" s="123"/>
      <c r="BY445" s="123">
        <f t="shared" ca="1" si="772"/>
        <v>0</v>
      </c>
      <c r="BZ445" s="123"/>
      <c r="CA445" s="123">
        <f t="shared" ca="1" si="773"/>
        <v>0</v>
      </c>
      <c r="CB445" s="123"/>
      <c r="CC445" s="123">
        <f t="shared" ca="1" si="775"/>
        <v>0</v>
      </c>
      <c r="CD445" s="125">
        <f t="shared" ca="1" si="776"/>
        <v>0</v>
      </c>
      <c r="CE445" s="125">
        <f t="shared" ca="1" si="777"/>
        <v>0</v>
      </c>
      <c r="CF445" s="125">
        <f t="shared" ca="1" si="778"/>
        <v>0</v>
      </c>
      <c r="CG445" s="125">
        <f t="shared" ca="1" si="779"/>
        <v>0</v>
      </c>
      <c r="CH445" s="125">
        <f t="shared" ca="1" si="780"/>
        <v>0</v>
      </c>
      <c r="CI445" s="125">
        <f t="shared" ca="1" si="781"/>
        <v>0</v>
      </c>
      <c r="CJ445" s="125">
        <f t="shared" ca="1" si="782"/>
        <v>0</v>
      </c>
      <c r="CK445" s="125">
        <f t="shared" ca="1" si="783"/>
        <v>0</v>
      </c>
      <c r="CL445" s="125">
        <f t="shared" ca="1" si="792"/>
        <v>0</v>
      </c>
      <c r="CM445" s="125">
        <f t="shared" ca="1" si="793"/>
        <v>0</v>
      </c>
      <c r="CN445" s="125">
        <f t="shared" ca="1" si="794"/>
        <v>0</v>
      </c>
      <c r="CO445" s="125">
        <f t="shared" ca="1" si="795"/>
        <v>0</v>
      </c>
      <c r="CP445" s="125">
        <f t="shared" ca="1" si="796"/>
        <v>0</v>
      </c>
      <c r="CQ445" s="125">
        <f t="shared" ca="1" si="797"/>
        <v>0</v>
      </c>
      <c r="CR445" s="125">
        <f t="shared" ca="1" si="798"/>
        <v>0</v>
      </c>
      <c r="CS445" s="125">
        <f t="shared" ca="1" si="799"/>
        <v>0</v>
      </c>
      <c r="CT445" s="125">
        <f t="shared" ca="1" si="800"/>
        <v>0</v>
      </c>
      <c r="CU445" s="125">
        <f t="shared" ca="1" si="801"/>
        <v>0</v>
      </c>
      <c r="CV445" s="125">
        <f t="shared" ca="1" si="802"/>
        <v>0</v>
      </c>
      <c r="CW445" s="125">
        <f t="shared" ca="1" si="803"/>
        <v>0</v>
      </c>
      <c r="CX445" s="125">
        <f t="shared" ca="1" si="804"/>
        <v>0</v>
      </c>
      <c r="CY445" s="125">
        <f t="shared" ca="1" si="805"/>
        <v>0</v>
      </c>
      <c r="CZ445" s="606">
        <f t="shared" ca="1" si="806"/>
        <v>0</v>
      </c>
      <c r="DA445" s="341">
        <f t="shared" ca="1" si="807"/>
        <v>0</v>
      </c>
      <c r="DB445" s="125">
        <f t="shared" ca="1" si="808"/>
        <v>0</v>
      </c>
      <c r="DC445" s="125">
        <f t="shared" ca="1" si="809"/>
        <v>0</v>
      </c>
      <c r="DD445" s="125">
        <f t="shared" ca="1" si="810"/>
        <v>0</v>
      </c>
      <c r="DE445" s="125">
        <f t="shared" ca="1" si="811"/>
        <v>0</v>
      </c>
      <c r="DF445" s="125">
        <f t="shared" ca="1" si="812"/>
        <v>0</v>
      </c>
      <c r="DG445" s="125">
        <f t="shared" ca="1" si="813"/>
        <v>0</v>
      </c>
      <c r="DH445" s="125">
        <f t="shared" ca="1" si="814"/>
        <v>0</v>
      </c>
      <c r="DI445" s="125">
        <f t="shared" ca="1" si="815"/>
        <v>0</v>
      </c>
      <c r="DJ445" s="125">
        <f t="shared" ca="1" si="816"/>
        <v>0</v>
      </c>
      <c r="DK445" s="125">
        <f t="shared" ca="1" si="817"/>
        <v>0</v>
      </c>
      <c r="DL445" s="125">
        <f t="shared" ca="1" si="818"/>
        <v>0</v>
      </c>
      <c r="DM445" s="340">
        <f t="shared" ca="1" si="819"/>
        <v>0</v>
      </c>
      <c r="DN445" s="340">
        <f t="shared" ca="1" si="784"/>
        <v>0</v>
      </c>
      <c r="DO445" s="340">
        <f t="shared" ca="1" si="785"/>
        <v>0</v>
      </c>
      <c r="DP445" s="340">
        <f t="shared" ca="1" si="786"/>
        <v>0</v>
      </c>
      <c r="DQ445" s="340">
        <f t="shared" ca="1" si="787"/>
        <v>0</v>
      </c>
      <c r="DR445" s="340">
        <f t="shared" ca="1" si="788"/>
        <v>0</v>
      </c>
      <c r="DS445" s="340">
        <f t="shared" ca="1" si="788"/>
        <v>0</v>
      </c>
    </row>
    <row r="446" spans="1:123">
      <c r="A446">
        <f t="shared" ca="1" si="707"/>
        <v>0</v>
      </c>
      <c r="B446" t="str">
        <f t="shared" ca="1" si="708"/>
        <v>2 категорія</v>
      </c>
      <c r="C446" t="str">
        <f t="shared" ca="1" si="709"/>
        <v>К-ть</v>
      </c>
      <c r="D446">
        <f t="shared" ca="1" si="710"/>
        <v>0</v>
      </c>
      <c r="E446">
        <f t="shared" ca="1" si="711"/>
        <v>0</v>
      </c>
      <c r="F446">
        <f t="shared" ca="1" si="712"/>
        <v>0</v>
      </c>
      <c r="G446" s="123">
        <f t="shared" ca="1" si="820"/>
        <v>0</v>
      </c>
      <c r="H446" s="123">
        <f t="shared" ca="1" si="790"/>
        <v>0</v>
      </c>
      <c r="I446" s="123">
        <f t="shared" ca="1" si="790"/>
        <v>0</v>
      </c>
      <c r="J446" s="123">
        <f t="shared" ca="1" si="790"/>
        <v>0</v>
      </c>
      <c r="K446" s="123">
        <f t="shared" ca="1" si="790"/>
        <v>0</v>
      </c>
      <c r="L446" s="123">
        <f t="shared" ca="1" si="790"/>
        <v>0</v>
      </c>
      <c r="M446" s="123">
        <f t="shared" ca="1" si="790"/>
        <v>0</v>
      </c>
      <c r="N446" s="123">
        <f t="shared" ca="1" si="790"/>
        <v>0</v>
      </c>
      <c r="O446" s="123">
        <f t="shared" ca="1" si="713"/>
        <v>0</v>
      </c>
      <c r="P446" s="123">
        <f t="shared" ca="1" si="714"/>
        <v>0</v>
      </c>
      <c r="Q446" s="123">
        <f t="shared" ca="1" si="791"/>
        <v>0</v>
      </c>
      <c r="R446" s="123">
        <f t="shared" ca="1" si="791"/>
        <v>0</v>
      </c>
      <c r="S446" s="123">
        <f t="shared" ca="1" si="716"/>
        <v>0</v>
      </c>
      <c r="T446" s="123">
        <f t="shared" ca="1" si="717"/>
        <v>0</v>
      </c>
      <c r="U446" s="123">
        <f t="shared" ca="1" si="718"/>
        <v>0</v>
      </c>
      <c r="V446" s="123">
        <f t="shared" ca="1" si="719"/>
        <v>0</v>
      </c>
      <c r="W446" s="123">
        <f t="shared" ca="1" si="720"/>
        <v>0</v>
      </c>
      <c r="X446" s="123">
        <f t="shared" ca="1" si="721"/>
        <v>0</v>
      </c>
      <c r="Y446" s="123">
        <f t="shared" ca="1" si="722"/>
        <v>0</v>
      </c>
      <c r="Z446" s="123">
        <f t="shared" ca="1" si="723"/>
        <v>0</v>
      </c>
      <c r="AA446" s="123">
        <f t="shared" ca="1" si="724"/>
        <v>0</v>
      </c>
      <c r="AB446" s="123">
        <f t="shared" ca="1" si="725"/>
        <v>0</v>
      </c>
      <c r="AC446" s="123">
        <f t="shared" ca="1" si="726"/>
        <v>0</v>
      </c>
      <c r="AD446" s="123">
        <f t="shared" ca="1" si="727"/>
        <v>0</v>
      </c>
      <c r="AE446" s="123">
        <f t="shared" ca="1" si="728"/>
        <v>0</v>
      </c>
      <c r="AF446" s="123">
        <f t="shared" ca="1" si="729"/>
        <v>0</v>
      </c>
      <c r="AG446" s="123">
        <f t="shared" ca="1" si="730"/>
        <v>0</v>
      </c>
      <c r="AH446" s="123">
        <f t="shared" ca="1" si="731"/>
        <v>0</v>
      </c>
      <c r="AI446" s="123">
        <f t="shared" ca="1" si="732"/>
        <v>0</v>
      </c>
      <c r="AJ446" s="123">
        <f t="shared" ca="1" si="733"/>
        <v>0</v>
      </c>
      <c r="AK446" s="123">
        <f t="shared" ca="1" si="734"/>
        <v>0</v>
      </c>
      <c r="AL446" s="123">
        <f t="shared" ca="1" si="735"/>
        <v>0</v>
      </c>
      <c r="AM446" s="123">
        <f t="shared" ca="1" si="736"/>
        <v>0</v>
      </c>
      <c r="AN446" s="123">
        <f t="shared" ca="1" si="737"/>
        <v>0</v>
      </c>
      <c r="AO446" s="123">
        <f t="shared" ca="1" si="738"/>
        <v>0</v>
      </c>
      <c r="AP446" s="123">
        <f t="shared" ca="1" si="739"/>
        <v>0</v>
      </c>
      <c r="AQ446" s="123">
        <f t="shared" ca="1" si="740"/>
        <v>0</v>
      </c>
      <c r="AR446" s="123">
        <f t="shared" ca="1" si="741"/>
        <v>0</v>
      </c>
      <c r="AS446" s="123">
        <f t="shared" ca="1" si="742"/>
        <v>0</v>
      </c>
      <c r="AT446" s="123">
        <f t="shared" ca="1" si="743"/>
        <v>0</v>
      </c>
      <c r="AU446" s="123">
        <f t="shared" ca="1" si="744"/>
        <v>0</v>
      </c>
      <c r="AV446" s="123">
        <f t="shared" ca="1" si="745"/>
        <v>0</v>
      </c>
      <c r="AW446" s="123">
        <f t="shared" ca="1" si="746"/>
        <v>0</v>
      </c>
      <c r="AX446" s="123">
        <f t="shared" ca="1" si="747"/>
        <v>0</v>
      </c>
      <c r="AY446" s="123">
        <f t="shared" ca="1" si="748"/>
        <v>0</v>
      </c>
      <c r="AZ446" s="123">
        <f t="shared" ca="1" si="749"/>
        <v>0</v>
      </c>
      <c r="BA446" s="123">
        <f t="shared" ca="1" si="750"/>
        <v>0</v>
      </c>
      <c r="BB446" s="123">
        <f t="shared" ca="1" si="751"/>
        <v>0</v>
      </c>
      <c r="BC446" s="123">
        <f t="shared" ca="1" si="752"/>
        <v>0</v>
      </c>
      <c r="BD446" s="123">
        <f t="shared" ca="1" si="753"/>
        <v>0</v>
      </c>
      <c r="BE446" s="123">
        <f t="shared" ca="1" si="754"/>
        <v>0</v>
      </c>
      <c r="BF446" s="123">
        <f t="shared" ca="1" si="755"/>
        <v>0</v>
      </c>
      <c r="BG446" s="123">
        <f t="shared" ca="1" si="756"/>
        <v>0</v>
      </c>
      <c r="BH446" s="123">
        <f t="shared" ca="1" si="757"/>
        <v>0</v>
      </c>
      <c r="BI446" s="123">
        <f t="shared" ca="1" si="758"/>
        <v>0</v>
      </c>
      <c r="BJ446" s="123">
        <f t="shared" ca="1" si="759"/>
        <v>0</v>
      </c>
      <c r="BK446" s="123">
        <f t="shared" ca="1" si="760"/>
        <v>0</v>
      </c>
      <c r="BL446" s="123">
        <f t="shared" ca="1" si="761"/>
        <v>0</v>
      </c>
      <c r="BM446" s="123">
        <f t="shared" ca="1" si="762"/>
        <v>0</v>
      </c>
      <c r="BN446" s="123">
        <f t="shared" ca="1" si="763"/>
        <v>0</v>
      </c>
      <c r="BO446" s="123">
        <f t="shared" ca="1" si="764"/>
        <v>0</v>
      </c>
      <c r="BP446" s="340">
        <f t="shared" ca="1" si="765"/>
        <v>0</v>
      </c>
      <c r="BQ446" s="123">
        <f t="shared" ca="1" si="766"/>
        <v>0</v>
      </c>
      <c r="BR446" s="123">
        <f t="shared" ca="1" si="767"/>
        <v>0</v>
      </c>
      <c r="BS446" s="123">
        <f t="shared" ca="1" si="768"/>
        <v>0</v>
      </c>
      <c r="BT446" s="123">
        <f t="shared" ca="1" si="769"/>
        <v>0</v>
      </c>
      <c r="BU446" s="123">
        <f t="shared" ca="1" si="770"/>
        <v>0</v>
      </c>
      <c r="BV446" s="123"/>
      <c r="BW446" s="123">
        <f t="shared" ca="1" si="771"/>
        <v>0</v>
      </c>
      <c r="BX446" s="123"/>
      <c r="BY446" s="123">
        <f t="shared" ca="1" si="772"/>
        <v>0</v>
      </c>
      <c r="BZ446" s="123"/>
      <c r="CA446" s="123">
        <f t="shared" ca="1" si="773"/>
        <v>0</v>
      </c>
      <c r="CB446" s="123"/>
      <c r="CC446" s="123">
        <f t="shared" ca="1" si="775"/>
        <v>0</v>
      </c>
      <c r="CD446" s="125">
        <f t="shared" ca="1" si="776"/>
        <v>0</v>
      </c>
      <c r="CE446" s="125">
        <f t="shared" ca="1" si="777"/>
        <v>3</v>
      </c>
      <c r="CF446" s="125">
        <f t="shared" ca="1" si="778"/>
        <v>3</v>
      </c>
      <c r="CG446" s="125">
        <f t="shared" ca="1" si="779"/>
        <v>3</v>
      </c>
      <c r="CH446" s="125">
        <f t="shared" ca="1" si="780"/>
        <v>3</v>
      </c>
      <c r="CI446" s="125">
        <f t="shared" ca="1" si="781"/>
        <v>0</v>
      </c>
      <c r="CJ446" s="125">
        <f t="shared" ca="1" si="782"/>
        <v>0</v>
      </c>
      <c r="CK446" s="125">
        <f t="shared" ca="1" si="783"/>
        <v>0</v>
      </c>
      <c r="CL446" s="125">
        <f t="shared" ca="1" si="792"/>
        <v>3</v>
      </c>
      <c r="CM446" s="125">
        <f t="shared" ca="1" si="793"/>
        <v>3</v>
      </c>
      <c r="CN446" s="125">
        <f t="shared" ca="1" si="794"/>
        <v>0</v>
      </c>
      <c r="CO446" s="125">
        <f t="shared" ca="1" si="795"/>
        <v>0</v>
      </c>
      <c r="CP446" s="125">
        <f t="shared" ca="1" si="796"/>
        <v>0</v>
      </c>
      <c r="CQ446" s="125">
        <f t="shared" ca="1" si="797"/>
        <v>0</v>
      </c>
      <c r="CR446" s="125">
        <f t="shared" ca="1" si="798"/>
        <v>0</v>
      </c>
      <c r="CS446" s="125">
        <f t="shared" ca="1" si="799"/>
        <v>0</v>
      </c>
      <c r="CT446" s="125">
        <f t="shared" ca="1" si="800"/>
        <v>0</v>
      </c>
      <c r="CU446" s="125">
        <f t="shared" ca="1" si="801"/>
        <v>0</v>
      </c>
      <c r="CV446" s="125">
        <f t="shared" ca="1" si="802"/>
        <v>0</v>
      </c>
      <c r="CW446" s="125">
        <f t="shared" ca="1" si="803"/>
        <v>3</v>
      </c>
      <c r="CX446" s="125">
        <f t="shared" ca="1" si="804"/>
        <v>0</v>
      </c>
      <c r="CY446" s="125">
        <f t="shared" ca="1" si="805"/>
        <v>0</v>
      </c>
      <c r="CZ446" s="606">
        <f t="shared" ca="1" si="806"/>
        <v>3</v>
      </c>
      <c r="DA446" s="341">
        <f t="shared" ca="1" si="807"/>
        <v>3</v>
      </c>
      <c r="DB446" s="125">
        <f t="shared" ca="1" si="808"/>
        <v>3</v>
      </c>
      <c r="DC446" s="125">
        <f t="shared" ca="1" si="809"/>
        <v>0</v>
      </c>
      <c r="DD446" s="125">
        <f t="shared" ca="1" si="810"/>
        <v>3</v>
      </c>
      <c r="DE446" s="125">
        <f t="shared" ca="1" si="811"/>
        <v>0</v>
      </c>
      <c r="DF446" s="125">
        <f t="shared" ca="1" si="812"/>
        <v>0</v>
      </c>
      <c r="DG446" s="125">
        <f t="shared" ca="1" si="813"/>
        <v>0</v>
      </c>
      <c r="DH446" s="125">
        <f t="shared" ca="1" si="814"/>
        <v>0</v>
      </c>
      <c r="DI446" s="125">
        <f t="shared" ca="1" si="815"/>
        <v>0</v>
      </c>
      <c r="DJ446" s="125">
        <f t="shared" ca="1" si="816"/>
        <v>0</v>
      </c>
      <c r="DK446" s="125">
        <f t="shared" ca="1" si="817"/>
        <v>0</v>
      </c>
      <c r="DL446" s="125">
        <f t="shared" ca="1" si="818"/>
        <v>0</v>
      </c>
      <c r="DM446" s="340">
        <f t="shared" ca="1" si="819"/>
        <v>0</v>
      </c>
      <c r="DN446" s="340">
        <f t="shared" ca="1" si="784"/>
        <v>0</v>
      </c>
      <c r="DO446" s="340">
        <f t="shared" ca="1" si="785"/>
        <v>0</v>
      </c>
      <c r="DP446" s="340">
        <f t="shared" ca="1" si="786"/>
        <v>0</v>
      </c>
      <c r="DQ446" s="340">
        <f t="shared" ca="1" si="787"/>
        <v>0</v>
      </c>
      <c r="DR446" s="340">
        <f t="shared" ca="1" si="788"/>
        <v>0</v>
      </c>
      <c r="DS446" s="340">
        <f t="shared" ca="1" si="788"/>
        <v>0</v>
      </c>
    </row>
    <row r="447" spans="1:123">
      <c r="A447">
        <f t="shared" ca="1" si="707"/>
        <v>0</v>
      </c>
      <c r="B447">
        <f t="shared" ca="1" si="708"/>
        <v>0</v>
      </c>
      <c r="C447" t="str">
        <f t="shared" ca="1" si="709"/>
        <v>Ʃ</v>
      </c>
      <c r="D447">
        <f t="shared" ca="1" si="710"/>
        <v>0</v>
      </c>
      <c r="E447">
        <f t="shared" ca="1" si="711"/>
        <v>0</v>
      </c>
      <c r="F447">
        <f t="shared" ca="1" si="712"/>
        <v>0</v>
      </c>
      <c r="G447" s="123">
        <f t="shared" ca="1" si="820"/>
        <v>0</v>
      </c>
      <c r="H447" s="123">
        <f t="shared" ca="1" si="790"/>
        <v>0</v>
      </c>
      <c r="I447" s="123">
        <f t="shared" ca="1" si="790"/>
        <v>0</v>
      </c>
      <c r="J447" s="123">
        <f t="shared" ca="1" si="790"/>
        <v>0</v>
      </c>
      <c r="K447" s="123">
        <f t="shared" ca="1" si="790"/>
        <v>0</v>
      </c>
      <c r="L447" s="123">
        <f t="shared" ca="1" si="790"/>
        <v>0</v>
      </c>
      <c r="M447" s="123">
        <f t="shared" ca="1" si="790"/>
        <v>0</v>
      </c>
      <c r="N447" s="123">
        <f t="shared" ca="1" si="790"/>
        <v>0</v>
      </c>
      <c r="O447" s="123">
        <f t="shared" ca="1" si="713"/>
        <v>0</v>
      </c>
      <c r="P447" s="123">
        <f t="shared" ca="1" si="714"/>
        <v>0</v>
      </c>
      <c r="Q447" s="123">
        <f t="shared" ca="1" si="791"/>
        <v>0</v>
      </c>
      <c r="R447" s="123">
        <f t="shared" ca="1" si="791"/>
        <v>0</v>
      </c>
      <c r="S447" s="123">
        <f t="shared" ca="1" si="716"/>
        <v>0</v>
      </c>
      <c r="T447" s="123">
        <f t="shared" ca="1" si="717"/>
        <v>0</v>
      </c>
      <c r="U447" s="123">
        <f t="shared" ca="1" si="718"/>
        <v>0</v>
      </c>
      <c r="V447" s="123">
        <f t="shared" ca="1" si="719"/>
        <v>0</v>
      </c>
      <c r="W447" s="123">
        <f t="shared" ca="1" si="720"/>
        <v>0</v>
      </c>
      <c r="X447" s="123">
        <f t="shared" ca="1" si="721"/>
        <v>0</v>
      </c>
      <c r="Y447" s="123">
        <f t="shared" ca="1" si="722"/>
        <v>0</v>
      </c>
      <c r="Z447" s="123">
        <f t="shared" ca="1" si="723"/>
        <v>0</v>
      </c>
      <c r="AA447" s="123">
        <f t="shared" ca="1" si="724"/>
        <v>0</v>
      </c>
      <c r="AB447" s="123">
        <f t="shared" ca="1" si="725"/>
        <v>0</v>
      </c>
      <c r="AC447" s="123">
        <f t="shared" ca="1" si="726"/>
        <v>0</v>
      </c>
      <c r="AD447" s="123">
        <f t="shared" ca="1" si="727"/>
        <v>0</v>
      </c>
      <c r="AE447" s="123">
        <f t="shared" ca="1" si="728"/>
        <v>0</v>
      </c>
      <c r="AF447" s="123">
        <f t="shared" ca="1" si="729"/>
        <v>0</v>
      </c>
      <c r="AG447" s="123">
        <f t="shared" ca="1" si="730"/>
        <v>0</v>
      </c>
      <c r="AH447" s="123">
        <f t="shared" ca="1" si="731"/>
        <v>0</v>
      </c>
      <c r="AI447" s="123">
        <f t="shared" ca="1" si="732"/>
        <v>0</v>
      </c>
      <c r="AJ447" s="123">
        <f t="shared" ca="1" si="733"/>
        <v>0</v>
      </c>
      <c r="AK447" s="123">
        <f t="shared" ca="1" si="734"/>
        <v>0</v>
      </c>
      <c r="AL447" s="123">
        <f t="shared" ca="1" si="735"/>
        <v>0</v>
      </c>
      <c r="AM447" s="123">
        <f t="shared" ca="1" si="736"/>
        <v>0</v>
      </c>
      <c r="AN447" s="123">
        <f t="shared" ca="1" si="737"/>
        <v>0</v>
      </c>
      <c r="AO447" s="123">
        <f t="shared" ca="1" si="738"/>
        <v>0</v>
      </c>
      <c r="AP447" s="123">
        <f t="shared" ca="1" si="739"/>
        <v>0</v>
      </c>
      <c r="AQ447" s="123">
        <f t="shared" ca="1" si="740"/>
        <v>0</v>
      </c>
      <c r="AR447" s="123">
        <f t="shared" ca="1" si="741"/>
        <v>0</v>
      </c>
      <c r="AS447" s="123">
        <f t="shared" ca="1" si="742"/>
        <v>0</v>
      </c>
      <c r="AT447" s="123">
        <f t="shared" ca="1" si="743"/>
        <v>0</v>
      </c>
      <c r="AU447" s="123">
        <f t="shared" ca="1" si="744"/>
        <v>0</v>
      </c>
      <c r="AV447" s="123">
        <f t="shared" ca="1" si="745"/>
        <v>0</v>
      </c>
      <c r="AW447" s="123">
        <f t="shared" ca="1" si="746"/>
        <v>0</v>
      </c>
      <c r="AX447" s="123">
        <f t="shared" ca="1" si="747"/>
        <v>0</v>
      </c>
      <c r="AY447" s="123">
        <f t="shared" ca="1" si="748"/>
        <v>0</v>
      </c>
      <c r="AZ447" s="123">
        <f t="shared" ca="1" si="749"/>
        <v>0</v>
      </c>
      <c r="BA447" s="123">
        <f t="shared" ca="1" si="750"/>
        <v>0</v>
      </c>
      <c r="BB447" s="123">
        <f t="shared" ca="1" si="751"/>
        <v>0</v>
      </c>
      <c r="BC447" s="123">
        <f t="shared" ca="1" si="752"/>
        <v>0</v>
      </c>
      <c r="BD447" s="123">
        <f t="shared" ca="1" si="753"/>
        <v>0</v>
      </c>
      <c r="BE447" s="123">
        <f t="shared" ca="1" si="754"/>
        <v>0</v>
      </c>
      <c r="BF447" s="123">
        <f t="shared" ca="1" si="755"/>
        <v>0</v>
      </c>
      <c r="BG447" s="123">
        <f t="shared" ca="1" si="756"/>
        <v>0</v>
      </c>
      <c r="BH447" s="123">
        <f t="shared" ca="1" si="757"/>
        <v>0</v>
      </c>
      <c r="BI447" s="123">
        <f t="shared" ca="1" si="758"/>
        <v>0</v>
      </c>
      <c r="BJ447" s="123">
        <f t="shared" ca="1" si="759"/>
        <v>0</v>
      </c>
      <c r="BK447" s="123">
        <f t="shared" ca="1" si="760"/>
        <v>0</v>
      </c>
      <c r="BL447" s="123">
        <f t="shared" ca="1" si="761"/>
        <v>0</v>
      </c>
      <c r="BM447" s="123">
        <f t="shared" ca="1" si="762"/>
        <v>0</v>
      </c>
      <c r="BN447" s="123">
        <f t="shared" ca="1" si="763"/>
        <v>0</v>
      </c>
      <c r="BO447" s="123">
        <f t="shared" ca="1" si="764"/>
        <v>0</v>
      </c>
      <c r="BP447" s="340">
        <f t="shared" ca="1" si="765"/>
        <v>0</v>
      </c>
      <c r="BQ447" s="123">
        <f t="shared" ca="1" si="766"/>
        <v>0</v>
      </c>
      <c r="BR447" s="123">
        <f t="shared" ca="1" si="767"/>
        <v>0</v>
      </c>
      <c r="BS447" s="123">
        <f t="shared" ca="1" si="768"/>
        <v>0</v>
      </c>
      <c r="BT447" s="123">
        <f t="shared" ca="1" si="769"/>
        <v>0</v>
      </c>
      <c r="BU447" s="123">
        <f t="shared" ca="1" si="770"/>
        <v>0</v>
      </c>
      <c r="BV447" s="123"/>
      <c r="BW447" s="123">
        <f t="shared" ca="1" si="771"/>
        <v>0</v>
      </c>
      <c r="BX447" s="123"/>
      <c r="BY447" s="123">
        <f t="shared" ca="1" si="772"/>
        <v>0</v>
      </c>
      <c r="BZ447" s="123"/>
      <c r="CA447" s="123">
        <f t="shared" ca="1" si="773"/>
        <v>0</v>
      </c>
      <c r="CB447" s="123"/>
      <c r="CC447" s="123">
        <f t="shared" ca="1" si="775"/>
        <v>0</v>
      </c>
      <c r="CD447" s="125">
        <f t="shared" ca="1" si="776"/>
        <v>0</v>
      </c>
      <c r="CE447" s="125" t="e">
        <f t="shared" ca="1" si="777"/>
        <v>#REF!</v>
      </c>
      <c r="CF447" s="125" t="e">
        <f t="shared" ca="1" si="778"/>
        <v>#REF!</v>
      </c>
      <c r="CG447" s="125" t="e">
        <f t="shared" ca="1" si="779"/>
        <v>#REF!</v>
      </c>
      <c r="CH447" s="125" t="e">
        <f t="shared" ca="1" si="780"/>
        <v>#REF!</v>
      </c>
      <c r="CI447" s="125">
        <f t="shared" ca="1" si="781"/>
        <v>0</v>
      </c>
      <c r="CJ447" s="125">
        <f t="shared" ca="1" si="782"/>
        <v>0</v>
      </c>
      <c r="CK447" s="125">
        <f t="shared" ca="1" si="783"/>
        <v>0</v>
      </c>
      <c r="CL447" s="125" t="e">
        <f t="shared" ca="1" si="792"/>
        <v>#REF!</v>
      </c>
      <c r="CM447" s="125" t="e">
        <f t="shared" ca="1" si="793"/>
        <v>#REF!</v>
      </c>
      <c r="CN447" s="125">
        <f t="shared" ca="1" si="794"/>
        <v>0</v>
      </c>
      <c r="CO447" s="125">
        <f t="shared" ca="1" si="795"/>
        <v>0</v>
      </c>
      <c r="CP447" s="125">
        <f t="shared" ca="1" si="796"/>
        <v>0</v>
      </c>
      <c r="CQ447" s="125">
        <f t="shared" ca="1" si="797"/>
        <v>0</v>
      </c>
      <c r="CR447" s="125">
        <f t="shared" ca="1" si="798"/>
        <v>0</v>
      </c>
      <c r="CS447" s="125">
        <f t="shared" ca="1" si="799"/>
        <v>0</v>
      </c>
      <c r="CT447" s="125">
        <f t="shared" ca="1" si="800"/>
        <v>0</v>
      </c>
      <c r="CU447" s="125">
        <f t="shared" ca="1" si="801"/>
        <v>0</v>
      </c>
      <c r="CV447" s="125">
        <f t="shared" ca="1" si="802"/>
        <v>0</v>
      </c>
      <c r="CW447" s="125" t="e">
        <f t="shared" ca="1" si="803"/>
        <v>#REF!</v>
      </c>
      <c r="CX447" s="125">
        <f t="shared" ca="1" si="804"/>
        <v>0</v>
      </c>
      <c r="CY447" s="125">
        <f t="shared" ca="1" si="805"/>
        <v>0</v>
      </c>
      <c r="CZ447" s="606" t="e">
        <f t="shared" ca="1" si="806"/>
        <v>#REF!</v>
      </c>
      <c r="DA447" s="341" t="e">
        <f t="shared" ca="1" si="807"/>
        <v>#REF!</v>
      </c>
      <c r="DB447" s="125" t="e">
        <f t="shared" ca="1" si="808"/>
        <v>#REF!</v>
      </c>
      <c r="DC447" s="125">
        <f t="shared" ca="1" si="809"/>
        <v>0</v>
      </c>
      <c r="DD447" s="125" t="e">
        <f t="shared" ca="1" si="810"/>
        <v>#REF!</v>
      </c>
      <c r="DE447" s="125">
        <f t="shared" ca="1" si="811"/>
        <v>0</v>
      </c>
      <c r="DF447" s="125">
        <f t="shared" ca="1" si="812"/>
        <v>0</v>
      </c>
      <c r="DG447" s="125">
        <f t="shared" ca="1" si="813"/>
        <v>0</v>
      </c>
      <c r="DH447" s="125">
        <f t="shared" ca="1" si="814"/>
        <v>0</v>
      </c>
      <c r="DI447" s="125">
        <f t="shared" ca="1" si="815"/>
        <v>0</v>
      </c>
      <c r="DJ447" s="125">
        <f t="shared" ca="1" si="816"/>
        <v>0</v>
      </c>
      <c r="DK447" s="125">
        <f t="shared" ca="1" si="817"/>
        <v>0</v>
      </c>
      <c r="DL447" s="125">
        <f t="shared" ca="1" si="818"/>
        <v>0</v>
      </c>
      <c r="DM447" s="340">
        <f t="shared" ca="1" si="819"/>
        <v>0</v>
      </c>
      <c r="DN447" s="340">
        <f t="shared" ca="1" si="784"/>
        <v>0</v>
      </c>
      <c r="DO447" s="340">
        <f t="shared" ca="1" si="785"/>
        <v>0</v>
      </c>
      <c r="DP447" s="340">
        <f t="shared" ca="1" si="786"/>
        <v>0</v>
      </c>
      <c r="DQ447" s="340">
        <f t="shared" ca="1" si="787"/>
        <v>0</v>
      </c>
      <c r="DR447" s="340">
        <f t="shared" ca="1" si="788"/>
        <v>0</v>
      </c>
      <c r="DS447" s="340">
        <f t="shared" ca="1" si="788"/>
        <v>0</v>
      </c>
    </row>
    <row r="448" spans="1:123">
      <c r="A448">
        <f t="shared" ca="1" si="707"/>
        <v>0</v>
      </c>
      <c r="B448" t="str">
        <f t="shared" ca="1" si="708"/>
        <v>3 категорія</v>
      </c>
      <c r="C448" t="str">
        <f t="shared" ca="1" si="709"/>
        <v>К-ть</v>
      </c>
      <c r="D448">
        <f t="shared" ca="1" si="710"/>
        <v>0</v>
      </c>
      <c r="E448">
        <f t="shared" ca="1" si="711"/>
        <v>0</v>
      </c>
      <c r="F448">
        <f t="shared" ca="1" si="712"/>
        <v>0</v>
      </c>
      <c r="G448" s="123">
        <f t="shared" ca="1" si="820"/>
        <v>0</v>
      </c>
      <c r="H448" s="123">
        <f t="shared" ca="1" si="790"/>
        <v>0</v>
      </c>
      <c r="I448" s="123">
        <f t="shared" ca="1" si="790"/>
        <v>0</v>
      </c>
      <c r="J448" s="123">
        <f t="shared" ca="1" si="790"/>
        <v>0</v>
      </c>
      <c r="K448" s="123">
        <f t="shared" ca="1" si="790"/>
        <v>0</v>
      </c>
      <c r="L448" s="123">
        <f t="shared" ca="1" si="790"/>
        <v>0</v>
      </c>
      <c r="M448" s="123">
        <f t="shared" ca="1" si="790"/>
        <v>0</v>
      </c>
      <c r="N448" s="123">
        <f t="shared" ca="1" si="790"/>
        <v>0</v>
      </c>
      <c r="O448" s="123">
        <f t="shared" ca="1" si="713"/>
        <v>0</v>
      </c>
      <c r="P448" s="123">
        <f t="shared" ca="1" si="714"/>
        <v>0</v>
      </c>
      <c r="Q448" s="123">
        <f t="shared" ca="1" si="791"/>
        <v>0</v>
      </c>
      <c r="R448" s="123">
        <f t="shared" ca="1" si="791"/>
        <v>0</v>
      </c>
      <c r="S448" s="123">
        <f t="shared" ca="1" si="716"/>
        <v>0</v>
      </c>
      <c r="T448" s="123">
        <f t="shared" ca="1" si="717"/>
        <v>0</v>
      </c>
      <c r="U448" s="123">
        <f t="shared" ca="1" si="718"/>
        <v>0</v>
      </c>
      <c r="V448" s="123">
        <f t="shared" ca="1" si="719"/>
        <v>0</v>
      </c>
      <c r="W448" s="123">
        <f t="shared" ca="1" si="720"/>
        <v>0</v>
      </c>
      <c r="X448" s="123">
        <f t="shared" ca="1" si="721"/>
        <v>0</v>
      </c>
      <c r="Y448" s="123">
        <f t="shared" ca="1" si="722"/>
        <v>0</v>
      </c>
      <c r="Z448" s="123">
        <f t="shared" ca="1" si="723"/>
        <v>0</v>
      </c>
      <c r="AA448" s="123">
        <f t="shared" ca="1" si="724"/>
        <v>0</v>
      </c>
      <c r="AB448" s="123">
        <f t="shared" ca="1" si="725"/>
        <v>0</v>
      </c>
      <c r="AC448" s="123">
        <f t="shared" ca="1" si="726"/>
        <v>0</v>
      </c>
      <c r="AD448" s="123">
        <f t="shared" ca="1" si="727"/>
        <v>0</v>
      </c>
      <c r="AE448" s="123">
        <f t="shared" ca="1" si="728"/>
        <v>0</v>
      </c>
      <c r="AF448" s="123">
        <f t="shared" ca="1" si="729"/>
        <v>0</v>
      </c>
      <c r="AG448" s="123">
        <f t="shared" ca="1" si="730"/>
        <v>0</v>
      </c>
      <c r="AH448" s="123">
        <f t="shared" ca="1" si="731"/>
        <v>0</v>
      </c>
      <c r="AI448" s="123">
        <f t="shared" ca="1" si="732"/>
        <v>0</v>
      </c>
      <c r="AJ448" s="123">
        <f t="shared" ca="1" si="733"/>
        <v>0</v>
      </c>
      <c r="AK448" s="123">
        <f t="shared" ca="1" si="734"/>
        <v>0</v>
      </c>
      <c r="AL448" s="123">
        <f t="shared" ca="1" si="735"/>
        <v>0</v>
      </c>
      <c r="AM448" s="123">
        <f t="shared" ca="1" si="736"/>
        <v>0</v>
      </c>
      <c r="AN448" s="123">
        <f t="shared" ca="1" si="737"/>
        <v>0</v>
      </c>
      <c r="AO448" s="123">
        <f t="shared" ca="1" si="738"/>
        <v>0</v>
      </c>
      <c r="AP448" s="123">
        <f t="shared" ca="1" si="739"/>
        <v>0</v>
      </c>
      <c r="AQ448" s="123">
        <f t="shared" ca="1" si="740"/>
        <v>0</v>
      </c>
      <c r="AR448" s="123">
        <f t="shared" ca="1" si="741"/>
        <v>0</v>
      </c>
      <c r="AS448" s="123">
        <f t="shared" ca="1" si="742"/>
        <v>0</v>
      </c>
      <c r="AT448" s="123">
        <f t="shared" ca="1" si="743"/>
        <v>0</v>
      </c>
      <c r="AU448" s="123">
        <f t="shared" ca="1" si="744"/>
        <v>0</v>
      </c>
      <c r="AV448" s="123">
        <f t="shared" ca="1" si="745"/>
        <v>0</v>
      </c>
      <c r="AW448" s="123">
        <f t="shared" ca="1" si="746"/>
        <v>0</v>
      </c>
      <c r="AX448" s="123">
        <f t="shared" ca="1" si="747"/>
        <v>0</v>
      </c>
      <c r="AY448" s="123">
        <f t="shared" ca="1" si="748"/>
        <v>0</v>
      </c>
      <c r="AZ448" s="123">
        <f t="shared" ca="1" si="749"/>
        <v>0</v>
      </c>
      <c r="BA448" s="123">
        <f t="shared" ca="1" si="750"/>
        <v>0</v>
      </c>
      <c r="BB448" s="123">
        <f t="shared" ca="1" si="751"/>
        <v>0</v>
      </c>
      <c r="BC448" s="123">
        <f t="shared" ca="1" si="752"/>
        <v>0</v>
      </c>
      <c r="BD448" s="123">
        <f t="shared" ca="1" si="753"/>
        <v>0</v>
      </c>
      <c r="BE448" s="123">
        <f t="shared" ca="1" si="754"/>
        <v>0</v>
      </c>
      <c r="BF448" s="123">
        <f t="shared" ca="1" si="755"/>
        <v>0</v>
      </c>
      <c r="BG448" s="123">
        <f t="shared" ca="1" si="756"/>
        <v>0</v>
      </c>
      <c r="BH448" s="123">
        <f t="shared" ca="1" si="757"/>
        <v>0</v>
      </c>
      <c r="BI448" s="123">
        <f t="shared" ca="1" si="758"/>
        <v>0</v>
      </c>
      <c r="BJ448" s="123">
        <f t="shared" ca="1" si="759"/>
        <v>0</v>
      </c>
      <c r="BK448" s="123">
        <f t="shared" ca="1" si="760"/>
        <v>0</v>
      </c>
      <c r="BL448" s="123">
        <f t="shared" ca="1" si="761"/>
        <v>0</v>
      </c>
      <c r="BM448" s="123">
        <f t="shared" ca="1" si="762"/>
        <v>0</v>
      </c>
      <c r="BN448" s="123">
        <f t="shared" ca="1" si="763"/>
        <v>0</v>
      </c>
      <c r="BO448" s="123">
        <f t="shared" ca="1" si="764"/>
        <v>0</v>
      </c>
      <c r="BP448" s="340">
        <f t="shared" ca="1" si="765"/>
        <v>0</v>
      </c>
      <c r="BQ448" s="123">
        <f t="shared" ca="1" si="766"/>
        <v>0</v>
      </c>
      <c r="BR448" s="123">
        <f t="shared" ca="1" si="767"/>
        <v>0</v>
      </c>
      <c r="BS448" s="123">
        <f t="shared" ca="1" si="768"/>
        <v>0</v>
      </c>
      <c r="BT448" s="123">
        <f t="shared" ca="1" si="769"/>
        <v>0</v>
      </c>
      <c r="BU448" s="123">
        <f t="shared" ca="1" si="770"/>
        <v>0</v>
      </c>
      <c r="BV448" s="123"/>
      <c r="BW448" s="123">
        <f t="shared" ca="1" si="771"/>
        <v>0</v>
      </c>
      <c r="BX448" s="123"/>
      <c r="BY448" s="123">
        <f t="shared" ca="1" si="772"/>
        <v>0</v>
      </c>
      <c r="BZ448" s="123"/>
      <c r="CA448" s="123">
        <f t="shared" ca="1" si="773"/>
        <v>0</v>
      </c>
      <c r="CB448" s="123"/>
      <c r="CC448" s="123">
        <f t="shared" ca="1" si="775"/>
        <v>0</v>
      </c>
      <c r="CD448" s="125">
        <f t="shared" ca="1" si="776"/>
        <v>0</v>
      </c>
      <c r="CE448" s="125">
        <f t="shared" ca="1" si="777"/>
        <v>39</v>
      </c>
      <c r="CF448" s="125">
        <f t="shared" ca="1" si="778"/>
        <v>39</v>
      </c>
      <c r="CG448" s="125">
        <f t="shared" ca="1" si="779"/>
        <v>39</v>
      </c>
      <c r="CH448" s="125">
        <f t="shared" ca="1" si="780"/>
        <v>33</v>
      </c>
      <c r="CI448" s="125">
        <f t="shared" ca="1" si="781"/>
        <v>0</v>
      </c>
      <c r="CJ448" s="125">
        <f t="shared" ca="1" si="782"/>
        <v>0</v>
      </c>
      <c r="CK448" s="125">
        <f t="shared" ca="1" si="783"/>
        <v>0</v>
      </c>
      <c r="CL448" s="125">
        <f t="shared" ca="1" si="792"/>
        <v>39</v>
      </c>
      <c r="CM448" s="125">
        <f t="shared" ca="1" si="793"/>
        <v>39</v>
      </c>
      <c r="CN448" s="125">
        <f t="shared" ca="1" si="794"/>
        <v>0</v>
      </c>
      <c r="CO448" s="125">
        <f t="shared" ca="1" si="795"/>
        <v>0</v>
      </c>
      <c r="CP448" s="125">
        <f t="shared" ca="1" si="796"/>
        <v>0</v>
      </c>
      <c r="CQ448" s="125">
        <f t="shared" ca="1" si="797"/>
        <v>0</v>
      </c>
      <c r="CR448" s="125">
        <f t="shared" ca="1" si="798"/>
        <v>0</v>
      </c>
      <c r="CS448" s="125">
        <f t="shared" ca="1" si="799"/>
        <v>0</v>
      </c>
      <c r="CT448" s="125">
        <f t="shared" ca="1" si="800"/>
        <v>0</v>
      </c>
      <c r="CU448" s="125">
        <f t="shared" ca="1" si="801"/>
        <v>0</v>
      </c>
      <c r="CV448" s="125">
        <f t="shared" ca="1" si="802"/>
        <v>0</v>
      </c>
      <c r="CW448" s="125">
        <f t="shared" ca="1" si="803"/>
        <v>39</v>
      </c>
      <c r="CX448" s="125">
        <f t="shared" ca="1" si="804"/>
        <v>0</v>
      </c>
      <c r="CY448" s="125">
        <f t="shared" ca="1" si="805"/>
        <v>0</v>
      </c>
      <c r="CZ448" s="606">
        <f t="shared" ca="1" si="806"/>
        <v>39</v>
      </c>
      <c r="DA448" s="341">
        <f t="shared" ca="1" si="807"/>
        <v>39</v>
      </c>
      <c r="DB448" s="125">
        <f t="shared" ca="1" si="808"/>
        <v>39</v>
      </c>
      <c r="DC448" s="125">
        <f t="shared" ca="1" si="809"/>
        <v>0</v>
      </c>
      <c r="DD448" s="125">
        <f t="shared" ca="1" si="810"/>
        <v>39</v>
      </c>
      <c r="DE448" s="125">
        <f t="shared" ca="1" si="811"/>
        <v>1</v>
      </c>
      <c r="DF448" s="125">
        <f t="shared" ca="1" si="812"/>
        <v>0</v>
      </c>
      <c r="DG448" s="125">
        <f t="shared" ca="1" si="813"/>
        <v>0</v>
      </c>
      <c r="DH448" s="125">
        <f t="shared" ca="1" si="814"/>
        <v>0</v>
      </c>
      <c r="DI448" s="125">
        <f t="shared" ca="1" si="815"/>
        <v>0</v>
      </c>
      <c r="DJ448" s="125">
        <f t="shared" ca="1" si="816"/>
        <v>0</v>
      </c>
      <c r="DK448" s="125">
        <f t="shared" ca="1" si="817"/>
        <v>0</v>
      </c>
      <c r="DL448" s="125">
        <f t="shared" ca="1" si="818"/>
        <v>0</v>
      </c>
      <c r="DM448" s="340">
        <f t="shared" ca="1" si="819"/>
        <v>0</v>
      </c>
      <c r="DN448" s="340">
        <f t="shared" ca="1" si="784"/>
        <v>0</v>
      </c>
      <c r="DO448" s="340">
        <f t="shared" ca="1" si="785"/>
        <v>0</v>
      </c>
      <c r="DP448" s="340">
        <f t="shared" ca="1" si="786"/>
        <v>0</v>
      </c>
      <c r="DQ448" s="340">
        <f t="shared" ca="1" si="787"/>
        <v>0</v>
      </c>
      <c r="DR448" s="340">
        <f t="shared" ca="1" si="788"/>
        <v>0</v>
      </c>
      <c r="DS448" s="340">
        <f t="shared" ca="1" si="788"/>
        <v>0</v>
      </c>
    </row>
    <row r="449" spans="1:123">
      <c r="A449">
        <f t="shared" ca="1" si="707"/>
        <v>0</v>
      </c>
      <c r="B449">
        <f t="shared" ca="1" si="708"/>
        <v>0</v>
      </c>
      <c r="C449" t="str">
        <f t="shared" ca="1" si="709"/>
        <v>Ʃ</v>
      </c>
      <c r="D449">
        <f t="shared" ca="1" si="710"/>
        <v>0</v>
      </c>
      <c r="E449">
        <f t="shared" ca="1" si="711"/>
        <v>0</v>
      </c>
      <c r="F449">
        <f t="shared" ca="1" si="712"/>
        <v>0</v>
      </c>
      <c r="G449" s="123">
        <f t="shared" ca="1" si="820"/>
        <v>0</v>
      </c>
      <c r="H449" s="123">
        <f t="shared" ca="1" si="790"/>
        <v>0</v>
      </c>
      <c r="I449" s="123">
        <f t="shared" ca="1" si="790"/>
        <v>0</v>
      </c>
      <c r="J449" s="123">
        <f t="shared" ca="1" si="790"/>
        <v>0</v>
      </c>
      <c r="K449" s="123">
        <f t="shared" ca="1" si="790"/>
        <v>0</v>
      </c>
      <c r="L449" s="123">
        <f t="shared" ca="1" si="790"/>
        <v>0</v>
      </c>
      <c r="M449" s="123">
        <f t="shared" ca="1" si="790"/>
        <v>0</v>
      </c>
      <c r="N449" s="123">
        <f t="shared" ca="1" si="790"/>
        <v>0</v>
      </c>
      <c r="O449" s="123">
        <f t="shared" ca="1" si="713"/>
        <v>0</v>
      </c>
      <c r="P449" s="123">
        <f t="shared" ca="1" si="714"/>
        <v>0</v>
      </c>
      <c r="Q449" s="123">
        <f t="shared" ca="1" si="791"/>
        <v>0</v>
      </c>
      <c r="R449" s="123">
        <f t="shared" ca="1" si="791"/>
        <v>0</v>
      </c>
      <c r="S449" s="123">
        <f t="shared" ca="1" si="716"/>
        <v>0</v>
      </c>
      <c r="T449" s="123">
        <f t="shared" ca="1" si="717"/>
        <v>0</v>
      </c>
      <c r="U449" s="123">
        <f t="shared" ca="1" si="718"/>
        <v>0</v>
      </c>
      <c r="V449" s="123">
        <f t="shared" ca="1" si="719"/>
        <v>0</v>
      </c>
      <c r="W449" s="123">
        <f t="shared" ca="1" si="720"/>
        <v>0</v>
      </c>
      <c r="X449" s="123">
        <f t="shared" ca="1" si="721"/>
        <v>0</v>
      </c>
      <c r="Y449" s="123">
        <f t="shared" ca="1" si="722"/>
        <v>0</v>
      </c>
      <c r="Z449" s="123">
        <f t="shared" ca="1" si="723"/>
        <v>0</v>
      </c>
      <c r="AA449" s="123">
        <f t="shared" ca="1" si="724"/>
        <v>0</v>
      </c>
      <c r="AB449" s="123">
        <f t="shared" ca="1" si="725"/>
        <v>0</v>
      </c>
      <c r="AC449" s="123">
        <f t="shared" ca="1" si="726"/>
        <v>0</v>
      </c>
      <c r="AD449" s="123">
        <f t="shared" ca="1" si="727"/>
        <v>0</v>
      </c>
      <c r="AE449" s="123">
        <f t="shared" ca="1" si="728"/>
        <v>0</v>
      </c>
      <c r="AF449" s="123">
        <f t="shared" ca="1" si="729"/>
        <v>0</v>
      </c>
      <c r="AG449" s="123">
        <f t="shared" ca="1" si="730"/>
        <v>0</v>
      </c>
      <c r="AH449" s="123">
        <f t="shared" ca="1" si="731"/>
        <v>0</v>
      </c>
      <c r="AI449" s="123">
        <f t="shared" ca="1" si="732"/>
        <v>0</v>
      </c>
      <c r="AJ449" s="123">
        <f t="shared" ca="1" si="733"/>
        <v>0</v>
      </c>
      <c r="AK449" s="123">
        <f t="shared" ca="1" si="734"/>
        <v>0</v>
      </c>
      <c r="AL449" s="123">
        <f t="shared" ca="1" si="735"/>
        <v>0</v>
      </c>
      <c r="AM449" s="123">
        <f t="shared" ca="1" si="736"/>
        <v>0</v>
      </c>
      <c r="AN449" s="123">
        <f t="shared" ca="1" si="737"/>
        <v>0</v>
      </c>
      <c r="AO449" s="123">
        <f t="shared" ca="1" si="738"/>
        <v>0</v>
      </c>
      <c r="AP449" s="123">
        <f t="shared" ca="1" si="739"/>
        <v>0</v>
      </c>
      <c r="AQ449" s="123">
        <f t="shared" ca="1" si="740"/>
        <v>0</v>
      </c>
      <c r="AR449" s="123">
        <f t="shared" ca="1" si="741"/>
        <v>0</v>
      </c>
      <c r="AS449" s="123">
        <f t="shared" ca="1" si="742"/>
        <v>0</v>
      </c>
      <c r="AT449" s="123">
        <f t="shared" ca="1" si="743"/>
        <v>0</v>
      </c>
      <c r="AU449" s="123">
        <f t="shared" ca="1" si="744"/>
        <v>0</v>
      </c>
      <c r="AV449" s="123">
        <f t="shared" ca="1" si="745"/>
        <v>0</v>
      </c>
      <c r="AW449" s="123">
        <f t="shared" ca="1" si="746"/>
        <v>0</v>
      </c>
      <c r="AX449" s="123">
        <f t="shared" ca="1" si="747"/>
        <v>0</v>
      </c>
      <c r="AY449" s="123">
        <f t="shared" ca="1" si="748"/>
        <v>0</v>
      </c>
      <c r="AZ449" s="123">
        <f t="shared" ca="1" si="749"/>
        <v>0</v>
      </c>
      <c r="BA449" s="123">
        <f t="shared" ca="1" si="750"/>
        <v>0</v>
      </c>
      <c r="BB449" s="123">
        <f t="shared" ca="1" si="751"/>
        <v>0</v>
      </c>
      <c r="BC449" s="123">
        <f t="shared" ca="1" si="752"/>
        <v>0</v>
      </c>
      <c r="BD449" s="123">
        <f t="shared" ca="1" si="753"/>
        <v>0</v>
      </c>
      <c r="BE449" s="123">
        <f t="shared" ca="1" si="754"/>
        <v>0</v>
      </c>
      <c r="BF449" s="123">
        <f t="shared" ca="1" si="755"/>
        <v>0</v>
      </c>
      <c r="BG449" s="123">
        <f t="shared" ca="1" si="756"/>
        <v>0</v>
      </c>
      <c r="BH449" s="123">
        <f t="shared" ca="1" si="757"/>
        <v>0</v>
      </c>
      <c r="BI449" s="123">
        <f t="shared" ca="1" si="758"/>
        <v>0</v>
      </c>
      <c r="BJ449" s="123">
        <f t="shared" ca="1" si="759"/>
        <v>0</v>
      </c>
      <c r="BK449" s="123">
        <f t="shared" ca="1" si="760"/>
        <v>0</v>
      </c>
      <c r="BL449" s="123">
        <f t="shared" ca="1" si="761"/>
        <v>0</v>
      </c>
      <c r="BM449" s="123">
        <f t="shared" ca="1" si="762"/>
        <v>0</v>
      </c>
      <c r="BN449" s="123">
        <f t="shared" ca="1" si="763"/>
        <v>0</v>
      </c>
      <c r="BO449" s="123">
        <f t="shared" ca="1" si="764"/>
        <v>0</v>
      </c>
      <c r="BP449" s="340">
        <f t="shared" ca="1" si="765"/>
        <v>0</v>
      </c>
      <c r="BQ449" s="123">
        <f t="shared" ca="1" si="766"/>
        <v>0</v>
      </c>
      <c r="BR449" s="123">
        <f t="shared" ca="1" si="767"/>
        <v>0</v>
      </c>
      <c r="BS449" s="123">
        <f t="shared" ca="1" si="768"/>
        <v>0</v>
      </c>
      <c r="BT449" s="123">
        <f t="shared" ca="1" si="769"/>
        <v>0</v>
      </c>
      <c r="BU449" s="123">
        <f t="shared" ca="1" si="770"/>
        <v>0</v>
      </c>
      <c r="BV449" s="123"/>
      <c r="BW449" s="123">
        <f t="shared" ca="1" si="771"/>
        <v>0</v>
      </c>
      <c r="BX449" s="123"/>
      <c r="BY449" s="123">
        <f t="shared" ca="1" si="772"/>
        <v>0</v>
      </c>
      <c r="BZ449" s="123"/>
      <c r="CA449" s="123">
        <f t="shared" ca="1" si="773"/>
        <v>0</v>
      </c>
      <c r="CB449" s="123"/>
      <c r="CC449" s="123">
        <f t="shared" ca="1" si="775"/>
        <v>0</v>
      </c>
      <c r="CD449" s="125">
        <f t="shared" ca="1" si="776"/>
        <v>0</v>
      </c>
      <c r="CE449" s="125" t="e">
        <f t="shared" ca="1" si="777"/>
        <v>#REF!</v>
      </c>
      <c r="CF449" s="125" t="e">
        <f t="shared" ca="1" si="778"/>
        <v>#REF!</v>
      </c>
      <c r="CG449" s="125" t="e">
        <f t="shared" ca="1" si="779"/>
        <v>#REF!</v>
      </c>
      <c r="CH449" s="125" t="e">
        <f t="shared" ca="1" si="780"/>
        <v>#REF!</v>
      </c>
      <c r="CI449" s="125">
        <f t="shared" ca="1" si="781"/>
        <v>0</v>
      </c>
      <c r="CJ449" s="125">
        <f t="shared" ca="1" si="782"/>
        <v>0</v>
      </c>
      <c r="CK449" s="125">
        <f t="shared" ca="1" si="783"/>
        <v>0</v>
      </c>
      <c r="CL449" s="125" t="e">
        <f t="shared" ca="1" si="792"/>
        <v>#REF!</v>
      </c>
      <c r="CM449" s="125" t="e">
        <f t="shared" ca="1" si="793"/>
        <v>#REF!</v>
      </c>
      <c r="CN449" s="125">
        <f t="shared" ca="1" si="794"/>
        <v>0</v>
      </c>
      <c r="CO449" s="125">
        <f t="shared" ca="1" si="795"/>
        <v>0</v>
      </c>
      <c r="CP449" s="125">
        <f t="shared" ca="1" si="796"/>
        <v>0</v>
      </c>
      <c r="CQ449" s="125">
        <f t="shared" ca="1" si="797"/>
        <v>0</v>
      </c>
      <c r="CR449" s="125">
        <f t="shared" ca="1" si="798"/>
        <v>0</v>
      </c>
      <c r="CS449" s="125">
        <f t="shared" ca="1" si="799"/>
        <v>0</v>
      </c>
      <c r="CT449" s="125">
        <f t="shared" ca="1" si="800"/>
        <v>0</v>
      </c>
      <c r="CU449" s="125">
        <f t="shared" ca="1" si="801"/>
        <v>0</v>
      </c>
      <c r="CV449" s="125">
        <f t="shared" ca="1" si="802"/>
        <v>0</v>
      </c>
      <c r="CW449" s="125" t="e">
        <f t="shared" ca="1" si="803"/>
        <v>#REF!</v>
      </c>
      <c r="CX449" s="125">
        <f t="shared" ca="1" si="804"/>
        <v>0</v>
      </c>
      <c r="CY449" s="125">
        <f t="shared" ca="1" si="805"/>
        <v>0</v>
      </c>
      <c r="CZ449" s="606" t="e">
        <f t="shared" ca="1" si="806"/>
        <v>#REF!</v>
      </c>
      <c r="DA449" s="341" t="e">
        <f t="shared" ca="1" si="807"/>
        <v>#REF!</v>
      </c>
      <c r="DB449" s="125" t="e">
        <f t="shared" ca="1" si="808"/>
        <v>#REF!</v>
      </c>
      <c r="DC449" s="125">
        <f t="shared" ca="1" si="809"/>
        <v>0</v>
      </c>
      <c r="DD449" s="125" t="e">
        <f t="shared" ca="1" si="810"/>
        <v>#REF!</v>
      </c>
      <c r="DE449" s="125" t="e">
        <f t="shared" ca="1" si="811"/>
        <v>#REF!</v>
      </c>
      <c r="DF449" s="125">
        <f t="shared" ca="1" si="812"/>
        <v>0</v>
      </c>
      <c r="DG449" s="125">
        <f t="shared" ca="1" si="813"/>
        <v>0</v>
      </c>
      <c r="DH449" s="125">
        <f t="shared" ca="1" si="814"/>
        <v>0</v>
      </c>
      <c r="DI449" s="125">
        <f t="shared" ca="1" si="815"/>
        <v>0</v>
      </c>
      <c r="DJ449" s="125">
        <f t="shared" ca="1" si="816"/>
        <v>0</v>
      </c>
      <c r="DK449" s="125">
        <f t="shared" ca="1" si="817"/>
        <v>0</v>
      </c>
      <c r="DL449" s="125">
        <f t="shared" ca="1" si="818"/>
        <v>0</v>
      </c>
      <c r="DM449" s="340">
        <f t="shared" ca="1" si="819"/>
        <v>0</v>
      </c>
      <c r="DN449" s="340">
        <f t="shared" ca="1" si="784"/>
        <v>0</v>
      </c>
      <c r="DO449" s="340">
        <f t="shared" ca="1" si="785"/>
        <v>0</v>
      </c>
      <c r="DP449" s="340">
        <f t="shared" ca="1" si="786"/>
        <v>0</v>
      </c>
      <c r="DQ449" s="340">
        <f t="shared" ca="1" si="787"/>
        <v>0</v>
      </c>
      <c r="DR449" s="340">
        <f t="shared" ca="1" si="788"/>
        <v>0</v>
      </c>
      <c r="DS449" s="340">
        <f t="shared" ca="1" si="788"/>
        <v>0</v>
      </c>
    </row>
    <row r="450" spans="1:123">
      <c r="A450">
        <f t="shared" ca="1" si="707"/>
        <v>0</v>
      </c>
      <c r="B450" t="str">
        <f t="shared" ca="1" si="708"/>
        <v>4 категорія</v>
      </c>
      <c r="C450" t="str">
        <f t="shared" ca="1" si="709"/>
        <v>К-ть</v>
      </c>
      <c r="D450">
        <f t="shared" ca="1" si="710"/>
        <v>0</v>
      </c>
      <c r="E450">
        <f t="shared" ca="1" si="711"/>
        <v>0</v>
      </c>
      <c r="F450">
        <f t="shared" ca="1" si="712"/>
        <v>0</v>
      </c>
      <c r="G450" s="123">
        <f t="shared" ca="1" si="820"/>
        <v>0</v>
      </c>
      <c r="H450" s="123">
        <f t="shared" ca="1" si="790"/>
        <v>0</v>
      </c>
      <c r="I450" s="123">
        <f t="shared" ca="1" si="790"/>
        <v>0</v>
      </c>
      <c r="J450" s="123">
        <f t="shared" ca="1" si="790"/>
        <v>0</v>
      </c>
      <c r="K450" s="123">
        <f t="shared" ca="1" si="790"/>
        <v>0</v>
      </c>
      <c r="L450" s="123">
        <f t="shared" ca="1" si="790"/>
        <v>0</v>
      </c>
      <c r="M450" s="123">
        <f t="shared" ca="1" si="790"/>
        <v>0</v>
      </c>
      <c r="N450" s="123">
        <f t="shared" ca="1" si="790"/>
        <v>0</v>
      </c>
      <c r="O450" s="123">
        <f t="shared" ca="1" si="713"/>
        <v>0</v>
      </c>
      <c r="P450" s="123">
        <f t="shared" ca="1" si="714"/>
        <v>0</v>
      </c>
      <c r="Q450" s="123">
        <f t="shared" ca="1" si="791"/>
        <v>0</v>
      </c>
      <c r="R450" s="123">
        <f t="shared" ca="1" si="791"/>
        <v>0</v>
      </c>
      <c r="S450" s="123">
        <f t="shared" ca="1" si="716"/>
        <v>0</v>
      </c>
      <c r="T450" s="123">
        <f t="shared" ca="1" si="717"/>
        <v>0</v>
      </c>
      <c r="U450" s="123">
        <f t="shared" ca="1" si="718"/>
        <v>0</v>
      </c>
      <c r="V450" s="123">
        <f t="shared" ca="1" si="719"/>
        <v>0</v>
      </c>
      <c r="W450" s="123">
        <f t="shared" ca="1" si="720"/>
        <v>0</v>
      </c>
      <c r="X450" s="123">
        <f t="shared" ca="1" si="721"/>
        <v>0</v>
      </c>
      <c r="Y450" s="123">
        <f t="shared" ca="1" si="722"/>
        <v>0</v>
      </c>
      <c r="Z450" s="123">
        <f t="shared" ca="1" si="723"/>
        <v>0</v>
      </c>
      <c r="AA450" s="123">
        <f t="shared" ca="1" si="724"/>
        <v>0</v>
      </c>
      <c r="AB450" s="123">
        <f t="shared" ca="1" si="725"/>
        <v>0</v>
      </c>
      <c r="AC450" s="123">
        <f t="shared" ca="1" si="726"/>
        <v>0</v>
      </c>
      <c r="AD450" s="123">
        <f t="shared" ca="1" si="727"/>
        <v>0</v>
      </c>
      <c r="AE450" s="123">
        <f t="shared" ca="1" si="728"/>
        <v>0</v>
      </c>
      <c r="AF450" s="123">
        <f t="shared" ca="1" si="729"/>
        <v>0</v>
      </c>
      <c r="AG450" s="123">
        <f t="shared" ca="1" si="730"/>
        <v>0</v>
      </c>
      <c r="AH450" s="123">
        <f t="shared" ca="1" si="731"/>
        <v>0</v>
      </c>
      <c r="AI450" s="123">
        <f t="shared" ca="1" si="732"/>
        <v>0</v>
      </c>
      <c r="AJ450" s="123">
        <f t="shared" ca="1" si="733"/>
        <v>0</v>
      </c>
      <c r="AK450" s="123">
        <f t="shared" ca="1" si="734"/>
        <v>0</v>
      </c>
      <c r="AL450" s="123">
        <f t="shared" ca="1" si="735"/>
        <v>0</v>
      </c>
      <c r="AM450" s="123">
        <f t="shared" ca="1" si="736"/>
        <v>0</v>
      </c>
      <c r="AN450" s="123">
        <f t="shared" ca="1" si="737"/>
        <v>0</v>
      </c>
      <c r="AO450" s="123">
        <f t="shared" ca="1" si="738"/>
        <v>0</v>
      </c>
      <c r="AP450" s="123">
        <f t="shared" ca="1" si="739"/>
        <v>0</v>
      </c>
      <c r="AQ450" s="123">
        <f t="shared" ca="1" si="740"/>
        <v>0</v>
      </c>
      <c r="AR450" s="123">
        <f t="shared" ca="1" si="741"/>
        <v>0</v>
      </c>
      <c r="AS450" s="123">
        <f t="shared" ca="1" si="742"/>
        <v>0</v>
      </c>
      <c r="AT450" s="123">
        <f t="shared" ca="1" si="743"/>
        <v>0</v>
      </c>
      <c r="AU450" s="123">
        <f t="shared" ca="1" si="744"/>
        <v>0</v>
      </c>
      <c r="AV450" s="123">
        <f t="shared" ca="1" si="745"/>
        <v>0</v>
      </c>
      <c r="AW450" s="123">
        <f t="shared" ca="1" si="746"/>
        <v>0</v>
      </c>
      <c r="AX450" s="123">
        <f t="shared" ca="1" si="747"/>
        <v>0</v>
      </c>
      <c r="AY450" s="123">
        <f t="shared" ca="1" si="748"/>
        <v>0</v>
      </c>
      <c r="AZ450" s="123">
        <f t="shared" ca="1" si="749"/>
        <v>0</v>
      </c>
      <c r="BA450" s="123">
        <f t="shared" ca="1" si="750"/>
        <v>0</v>
      </c>
      <c r="BB450" s="123">
        <f t="shared" ca="1" si="751"/>
        <v>0</v>
      </c>
      <c r="BC450" s="123">
        <f t="shared" ca="1" si="752"/>
        <v>0</v>
      </c>
      <c r="BD450" s="123">
        <f t="shared" ca="1" si="753"/>
        <v>0</v>
      </c>
      <c r="BE450" s="123">
        <f t="shared" ca="1" si="754"/>
        <v>0</v>
      </c>
      <c r="BF450" s="123">
        <f t="shared" ca="1" si="755"/>
        <v>0</v>
      </c>
      <c r="BG450" s="123">
        <f t="shared" ca="1" si="756"/>
        <v>0</v>
      </c>
      <c r="BH450" s="123">
        <f t="shared" ca="1" si="757"/>
        <v>0</v>
      </c>
      <c r="BI450" s="123">
        <f t="shared" ca="1" si="758"/>
        <v>0</v>
      </c>
      <c r="BJ450" s="123">
        <f t="shared" ca="1" si="759"/>
        <v>0</v>
      </c>
      <c r="BK450" s="123">
        <f t="shared" ca="1" si="760"/>
        <v>0</v>
      </c>
      <c r="BL450" s="123">
        <f t="shared" ca="1" si="761"/>
        <v>0</v>
      </c>
      <c r="BM450" s="123">
        <f t="shared" ca="1" si="762"/>
        <v>0</v>
      </c>
      <c r="BN450" s="123">
        <f t="shared" ca="1" si="763"/>
        <v>0</v>
      </c>
      <c r="BO450" s="123">
        <f t="shared" ca="1" si="764"/>
        <v>0</v>
      </c>
      <c r="BP450" s="340">
        <f t="shared" ca="1" si="765"/>
        <v>0</v>
      </c>
      <c r="BQ450" s="123">
        <f t="shared" ca="1" si="766"/>
        <v>0</v>
      </c>
      <c r="BR450" s="123">
        <f t="shared" ca="1" si="767"/>
        <v>0</v>
      </c>
      <c r="BS450" s="123">
        <f t="shared" ca="1" si="768"/>
        <v>0</v>
      </c>
      <c r="BT450" s="123">
        <f t="shared" ca="1" si="769"/>
        <v>0</v>
      </c>
      <c r="BU450" s="123">
        <f t="shared" ca="1" si="770"/>
        <v>0</v>
      </c>
      <c r="BV450" s="123"/>
      <c r="BW450" s="123">
        <f t="shared" ca="1" si="771"/>
        <v>0</v>
      </c>
      <c r="BX450" s="123"/>
      <c r="BY450" s="123">
        <f t="shared" ca="1" si="772"/>
        <v>0</v>
      </c>
      <c r="BZ450" s="123"/>
      <c r="CA450" s="123">
        <f t="shared" ca="1" si="773"/>
        <v>0</v>
      </c>
      <c r="CB450" s="123"/>
      <c r="CC450" s="123">
        <f t="shared" ca="1" si="775"/>
        <v>0</v>
      </c>
      <c r="CD450" s="125">
        <f t="shared" ca="1" si="776"/>
        <v>0</v>
      </c>
      <c r="CE450" s="125">
        <f t="shared" ca="1" si="777"/>
        <v>94</v>
      </c>
      <c r="CF450" s="125">
        <f t="shared" ca="1" si="778"/>
        <v>94</v>
      </c>
      <c r="CG450" s="125">
        <f t="shared" ca="1" si="779"/>
        <v>74</v>
      </c>
      <c r="CH450" s="125">
        <f t="shared" ca="1" si="780"/>
        <v>2</v>
      </c>
      <c r="CI450" s="125">
        <f t="shared" ca="1" si="781"/>
        <v>0</v>
      </c>
      <c r="CJ450" s="125">
        <f t="shared" ca="1" si="782"/>
        <v>0</v>
      </c>
      <c r="CK450" s="125">
        <f t="shared" ca="1" si="783"/>
        <v>0</v>
      </c>
      <c r="CL450" s="125">
        <f t="shared" ca="1" si="792"/>
        <v>94</v>
      </c>
      <c r="CM450" s="125">
        <f t="shared" ca="1" si="793"/>
        <v>94</v>
      </c>
      <c r="CN450" s="125">
        <f t="shared" ca="1" si="794"/>
        <v>0</v>
      </c>
      <c r="CO450" s="125">
        <f t="shared" ca="1" si="795"/>
        <v>0</v>
      </c>
      <c r="CP450" s="125">
        <f t="shared" ca="1" si="796"/>
        <v>0</v>
      </c>
      <c r="CQ450" s="125">
        <f t="shared" ca="1" si="797"/>
        <v>0</v>
      </c>
      <c r="CR450" s="125">
        <f t="shared" ca="1" si="798"/>
        <v>0</v>
      </c>
      <c r="CS450" s="125">
        <f t="shared" ca="1" si="799"/>
        <v>0</v>
      </c>
      <c r="CT450" s="125">
        <f t="shared" ca="1" si="800"/>
        <v>0</v>
      </c>
      <c r="CU450" s="125">
        <f t="shared" ca="1" si="801"/>
        <v>0</v>
      </c>
      <c r="CV450" s="125">
        <f t="shared" ca="1" si="802"/>
        <v>0</v>
      </c>
      <c r="CW450" s="125">
        <f t="shared" ca="1" si="803"/>
        <v>94</v>
      </c>
      <c r="CX450" s="125">
        <f t="shared" ca="1" si="804"/>
        <v>0</v>
      </c>
      <c r="CY450" s="125">
        <f t="shared" ca="1" si="805"/>
        <v>0</v>
      </c>
      <c r="CZ450" s="606">
        <f t="shared" ca="1" si="806"/>
        <v>94</v>
      </c>
      <c r="DA450" s="341">
        <f t="shared" ca="1" si="807"/>
        <v>94</v>
      </c>
      <c r="DB450" s="125">
        <f t="shared" ca="1" si="808"/>
        <v>94</v>
      </c>
      <c r="DC450" s="125">
        <f t="shared" ca="1" si="809"/>
        <v>0</v>
      </c>
      <c r="DD450" s="125">
        <f t="shared" ca="1" si="810"/>
        <v>93</v>
      </c>
      <c r="DE450" s="125">
        <f t="shared" ca="1" si="811"/>
        <v>6</v>
      </c>
      <c r="DF450" s="125">
        <f t="shared" ca="1" si="812"/>
        <v>0</v>
      </c>
      <c r="DG450" s="125">
        <f t="shared" ca="1" si="813"/>
        <v>0</v>
      </c>
      <c r="DH450" s="125">
        <f t="shared" ca="1" si="814"/>
        <v>0</v>
      </c>
      <c r="DI450" s="125">
        <f t="shared" ca="1" si="815"/>
        <v>0</v>
      </c>
      <c r="DJ450" s="125">
        <f t="shared" ca="1" si="816"/>
        <v>0</v>
      </c>
      <c r="DK450" s="125">
        <f t="shared" ca="1" si="817"/>
        <v>0</v>
      </c>
      <c r="DL450" s="125">
        <f t="shared" ca="1" si="818"/>
        <v>0</v>
      </c>
      <c r="DM450" s="340">
        <f t="shared" ca="1" si="819"/>
        <v>0</v>
      </c>
      <c r="DN450" s="340">
        <f t="shared" ca="1" si="784"/>
        <v>0</v>
      </c>
      <c r="DO450" s="340">
        <f t="shared" ca="1" si="785"/>
        <v>0</v>
      </c>
      <c r="DP450" s="340">
        <f t="shared" ca="1" si="786"/>
        <v>0</v>
      </c>
      <c r="DQ450" s="340">
        <f t="shared" ca="1" si="787"/>
        <v>0</v>
      </c>
      <c r="DR450" s="340">
        <f t="shared" ca="1" si="788"/>
        <v>0</v>
      </c>
      <c r="DS450" s="340">
        <f t="shared" ca="1" si="788"/>
        <v>0</v>
      </c>
    </row>
    <row r="451" spans="1:123">
      <c r="A451">
        <f t="shared" ca="1" si="707"/>
        <v>0</v>
      </c>
      <c r="B451">
        <f t="shared" ca="1" si="708"/>
        <v>0</v>
      </c>
      <c r="C451" t="str">
        <f t="shared" ca="1" si="709"/>
        <v>Ʃ</v>
      </c>
      <c r="D451">
        <f t="shared" ca="1" si="710"/>
        <v>0</v>
      </c>
      <c r="E451">
        <f t="shared" ca="1" si="711"/>
        <v>0</v>
      </c>
      <c r="F451">
        <f t="shared" ca="1" si="712"/>
        <v>0</v>
      </c>
      <c r="G451" s="123">
        <f t="shared" ca="1" si="820"/>
        <v>0</v>
      </c>
      <c r="H451" s="123">
        <f t="shared" ca="1" si="790"/>
        <v>0</v>
      </c>
      <c r="I451" s="123">
        <f t="shared" ca="1" si="790"/>
        <v>0</v>
      </c>
      <c r="J451" s="123">
        <f t="shared" ca="1" si="790"/>
        <v>0</v>
      </c>
      <c r="K451" s="123">
        <f t="shared" ca="1" si="790"/>
        <v>0</v>
      </c>
      <c r="L451" s="123">
        <f t="shared" ref="H451:N487" ca="1" si="821">INDIRECT("Відомість!g"&amp;ROW())</f>
        <v>0</v>
      </c>
      <c r="M451" s="123">
        <f t="shared" ca="1" si="821"/>
        <v>0</v>
      </c>
      <c r="N451" s="123">
        <f t="shared" ca="1" si="821"/>
        <v>0</v>
      </c>
      <c r="O451" s="123">
        <f t="shared" ca="1" si="713"/>
        <v>0</v>
      </c>
      <c r="P451" s="123">
        <f t="shared" ca="1" si="714"/>
        <v>0</v>
      </c>
      <c r="Q451" s="123">
        <f t="shared" ca="1" si="791"/>
        <v>0</v>
      </c>
      <c r="R451" s="123">
        <f t="shared" ca="1" si="791"/>
        <v>0</v>
      </c>
      <c r="S451" s="123">
        <f t="shared" ca="1" si="716"/>
        <v>0</v>
      </c>
      <c r="T451" s="123">
        <f t="shared" ca="1" si="717"/>
        <v>0</v>
      </c>
      <c r="U451" s="123">
        <f t="shared" ca="1" si="718"/>
        <v>0</v>
      </c>
      <c r="V451" s="123">
        <f t="shared" ca="1" si="719"/>
        <v>0</v>
      </c>
      <c r="W451" s="123">
        <f t="shared" ca="1" si="720"/>
        <v>0</v>
      </c>
      <c r="X451" s="123">
        <f t="shared" ca="1" si="721"/>
        <v>0</v>
      </c>
      <c r="Y451" s="123">
        <f t="shared" ca="1" si="722"/>
        <v>0</v>
      </c>
      <c r="Z451" s="123">
        <f t="shared" ca="1" si="723"/>
        <v>0</v>
      </c>
      <c r="AA451" s="123">
        <f t="shared" ca="1" si="724"/>
        <v>0</v>
      </c>
      <c r="AB451" s="123">
        <f t="shared" ca="1" si="725"/>
        <v>0</v>
      </c>
      <c r="AC451" s="123">
        <f t="shared" ca="1" si="726"/>
        <v>0</v>
      </c>
      <c r="AD451" s="123">
        <f t="shared" ca="1" si="727"/>
        <v>0</v>
      </c>
      <c r="AE451" s="123">
        <f t="shared" ca="1" si="728"/>
        <v>0</v>
      </c>
      <c r="AF451" s="123">
        <f t="shared" ca="1" si="729"/>
        <v>0</v>
      </c>
      <c r="AG451" s="123">
        <f t="shared" ca="1" si="730"/>
        <v>0</v>
      </c>
      <c r="AH451" s="123">
        <f t="shared" ca="1" si="731"/>
        <v>0</v>
      </c>
      <c r="AI451" s="123">
        <f t="shared" ca="1" si="732"/>
        <v>0</v>
      </c>
      <c r="AJ451" s="123">
        <f t="shared" ca="1" si="733"/>
        <v>0</v>
      </c>
      <c r="AK451" s="123">
        <f t="shared" ca="1" si="734"/>
        <v>0</v>
      </c>
      <c r="AL451" s="123">
        <f t="shared" ca="1" si="735"/>
        <v>0</v>
      </c>
      <c r="AM451" s="123">
        <f t="shared" ca="1" si="736"/>
        <v>0</v>
      </c>
      <c r="AN451" s="123">
        <f t="shared" ca="1" si="737"/>
        <v>0</v>
      </c>
      <c r="AO451" s="123">
        <f t="shared" ca="1" si="738"/>
        <v>0</v>
      </c>
      <c r="AP451" s="123">
        <f t="shared" ca="1" si="739"/>
        <v>0</v>
      </c>
      <c r="AQ451" s="123">
        <f t="shared" ca="1" si="740"/>
        <v>0</v>
      </c>
      <c r="AR451" s="123">
        <f t="shared" ca="1" si="741"/>
        <v>0</v>
      </c>
      <c r="AS451" s="123">
        <f t="shared" ca="1" si="742"/>
        <v>0</v>
      </c>
      <c r="AT451" s="123">
        <f t="shared" ca="1" si="743"/>
        <v>0</v>
      </c>
      <c r="AU451" s="123">
        <f t="shared" ca="1" si="744"/>
        <v>0</v>
      </c>
      <c r="AV451" s="123">
        <f t="shared" ca="1" si="745"/>
        <v>0</v>
      </c>
      <c r="AW451" s="123">
        <f t="shared" ca="1" si="746"/>
        <v>0</v>
      </c>
      <c r="AX451" s="123">
        <f t="shared" ca="1" si="747"/>
        <v>0</v>
      </c>
      <c r="AY451" s="123">
        <f t="shared" ca="1" si="748"/>
        <v>0</v>
      </c>
      <c r="AZ451" s="123">
        <f t="shared" ca="1" si="749"/>
        <v>0</v>
      </c>
      <c r="BA451" s="123">
        <f t="shared" ca="1" si="750"/>
        <v>0</v>
      </c>
      <c r="BB451" s="123">
        <f t="shared" ca="1" si="751"/>
        <v>0</v>
      </c>
      <c r="BC451" s="123">
        <f t="shared" ca="1" si="752"/>
        <v>0</v>
      </c>
      <c r="BD451" s="123">
        <f t="shared" ca="1" si="753"/>
        <v>0</v>
      </c>
      <c r="BE451" s="123">
        <f t="shared" ca="1" si="754"/>
        <v>0</v>
      </c>
      <c r="BF451" s="123">
        <f t="shared" ca="1" si="755"/>
        <v>0</v>
      </c>
      <c r="BG451" s="123">
        <f t="shared" ca="1" si="756"/>
        <v>0</v>
      </c>
      <c r="BH451" s="123">
        <f t="shared" ca="1" si="757"/>
        <v>0</v>
      </c>
      <c r="BI451" s="123">
        <f t="shared" ca="1" si="758"/>
        <v>0</v>
      </c>
      <c r="BJ451" s="123">
        <f t="shared" ca="1" si="759"/>
        <v>0</v>
      </c>
      <c r="BK451" s="123">
        <f t="shared" ca="1" si="760"/>
        <v>0</v>
      </c>
      <c r="BL451" s="123">
        <f t="shared" ca="1" si="761"/>
        <v>0</v>
      </c>
      <c r="BM451" s="123">
        <f t="shared" ca="1" si="762"/>
        <v>0</v>
      </c>
      <c r="BN451" s="123">
        <f t="shared" ca="1" si="763"/>
        <v>0</v>
      </c>
      <c r="BO451" s="123">
        <f t="shared" ca="1" si="764"/>
        <v>0</v>
      </c>
      <c r="BP451" s="340">
        <f t="shared" ca="1" si="765"/>
        <v>0</v>
      </c>
      <c r="BQ451" s="123">
        <f t="shared" ca="1" si="766"/>
        <v>0</v>
      </c>
      <c r="BR451" s="123">
        <f t="shared" ca="1" si="767"/>
        <v>0</v>
      </c>
      <c r="BS451" s="123">
        <f t="shared" ca="1" si="768"/>
        <v>0</v>
      </c>
      <c r="BT451" s="123">
        <f t="shared" ca="1" si="769"/>
        <v>0</v>
      </c>
      <c r="BU451" s="123">
        <f t="shared" ca="1" si="770"/>
        <v>0</v>
      </c>
      <c r="BV451" s="123"/>
      <c r="BW451" s="123">
        <f t="shared" ca="1" si="771"/>
        <v>0</v>
      </c>
      <c r="BX451" s="123"/>
      <c r="BY451" s="123">
        <f t="shared" ca="1" si="772"/>
        <v>0</v>
      </c>
      <c r="BZ451" s="123"/>
      <c r="CA451" s="123">
        <f t="shared" ca="1" si="773"/>
        <v>0</v>
      </c>
      <c r="CB451" s="123"/>
      <c r="CC451" s="123">
        <f t="shared" ca="1" si="775"/>
        <v>0</v>
      </c>
      <c r="CD451" s="125">
        <f t="shared" ca="1" si="776"/>
        <v>0</v>
      </c>
      <c r="CE451" s="125" t="e">
        <f t="shared" ca="1" si="777"/>
        <v>#REF!</v>
      </c>
      <c r="CF451" s="125" t="e">
        <f t="shared" ca="1" si="778"/>
        <v>#REF!</v>
      </c>
      <c r="CG451" s="125" t="e">
        <f t="shared" ca="1" si="779"/>
        <v>#REF!</v>
      </c>
      <c r="CH451" s="125" t="e">
        <f t="shared" ca="1" si="780"/>
        <v>#REF!</v>
      </c>
      <c r="CI451" s="125">
        <f t="shared" ca="1" si="781"/>
        <v>0</v>
      </c>
      <c r="CJ451" s="125">
        <f t="shared" ca="1" si="782"/>
        <v>0</v>
      </c>
      <c r="CK451" s="125">
        <f t="shared" ca="1" si="783"/>
        <v>0</v>
      </c>
      <c r="CL451" s="125" t="e">
        <f t="shared" ca="1" si="792"/>
        <v>#REF!</v>
      </c>
      <c r="CM451" s="125" t="e">
        <f t="shared" ca="1" si="793"/>
        <v>#REF!</v>
      </c>
      <c r="CN451" s="125">
        <f t="shared" ca="1" si="794"/>
        <v>0</v>
      </c>
      <c r="CO451" s="125">
        <f t="shared" ca="1" si="795"/>
        <v>0</v>
      </c>
      <c r="CP451" s="125">
        <f t="shared" ca="1" si="796"/>
        <v>0</v>
      </c>
      <c r="CQ451" s="125">
        <f t="shared" ca="1" si="797"/>
        <v>0</v>
      </c>
      <c r="CR451" s="125">
        <f t="shared" ca="1" si="798"/>
        <v>0</v>
      </c>
      <c r="CS451" s="125">
        <f t="shared" ca="1" si="799"/>
        <v>0</v>
      </c>
      <c r="CT451" s="125">
        <f t="shared" ca="1" si="800"/>
        <v>0</v>
      </c>
      <c r="CU451" s="125">
        <f t="shared" ca="1" si="801"/>
        <v>0</v>
      </c>
      <c r="CV451" s="125">
        <f t="shared" ca="1" si="802"/>
        <v>0</v>
      </c>
      <c r="CW451" s="125" t="e">
        <f t="shared" ca="1" si="803"/>
        <v>#REF!</v>
      </c>
      <c r="CX451" s="125">
        <f t="shared" ca="1" si="804"/>
        <v>0</v>
      </c>
      <c r="CY451" s="125">
        <f t="shared" ca="1" si="805"/>
        <v>0</v>
      </c>
      <c r="CZ451" s="606" t="e">
        <f t="shared" ca="1" si="806"/>
        <v>#REF!</v>
      </c>
      <c r="DA451" s="341" t="e">
        <f t="shared" ca="1" si="807"/>
        <v>#REF!</v>
      </c>
      <c r="DB451" s="125" t="e">
        <f t="shared" ca="1" si="808"/>
        <v>#REF!</v>
      </c>
      <c r="DC451" s="125">
        <f t="shared" ca="1" si="809"/>
        <v>0</v>
      </c>
      <c r="DD451" s="125" t="e">
        <f t="shared" ca="1" si="810"/>
        <v>#REF!</v>
      </c>
      <c r="DE451" s="125" t="e">
        <f t="shared" ca="1" si="811"/>
        <v>#REF!</v>
      </c>
      <c r="DF451" s="125">
        <f t="shared" ca="1" si="812"/>
        <v>0</v>
      </c>
      <c r="DG451" s="125">
        <f t="shared" ca="1" si="813"/>
        <v>0</v>
      </c>
      <c r="DH451" s="125">
        <f t="shared" ca="1" si="814"/>
        <v>0</v>
      </c>
      <c r="DI451" s="125">
        <f t="shared" ca="1" si="815"/>
        <v>0</v>
      </c>
      <c r="DJ451" s="125">
        <f t="shared" ca="1" si="816"/>
        <v>0</v>
      </c>
      <c r="DK451" s="125">
        <f t="shared" ca="1" si="817"/>
        <v>0</v>
      </c>
      <c r="DL451" s="125">
        <f t="shared" ca="1" si="818"/>
        <v>0</v>
      </c>
      <c r="DM451" s="340">
        <f t="shared" ca="1" si="819"/>
        <v>0</v>
      </c>
      <c r="DN451" s="340">
        <f t="shared" ca="1" si="784"/>
        <v>0</v>
      </c>
      <c r="DO451" s="340">
        <f t="shared" ca="1" si="785"/>
        <v>0</v>
      </c>
      <c r="DP451" s="340">
        <f t="shared" ca="1" si="786"/>
        <v>0</v>
      </c>
      <c r="DQ451" s="340">
        <f t="shared" ca="1" si="787"/>
        <v>0</v>
      </c>
      <c r="DR451" s="340">
        <f t="shared" ca="1" si="788"/>
        <v>0</v>
      </c>
      <c r="DS451" s="340">
        <f t="shared" ca="1" si="788"/>
        <v>0</v>
      </c>
    </row>
    <row r="452" spans="1:123">
      <c r="A452">
        <f t="shared" ca="1" si="707"/>
        <v>0</v>
      </c>
      <c r="B452" t="str">
        <f t="shared" ca="1" si="708"/>
        <v>Разом:</v>
      </c>
      <c r="C452" t="str">
        <f t="shared" ca="1" si="709"/>
        <v>К-ть</v>
      </c>
      <c r="D452">
        <f t="shared" ca="1" si="710"/>
        <v>0</v>
      </c>
      <c r="E452">
        <f t="shared" ca="1" si="711"/>
        <v>0</v>
      </c>
      <c r="F452">
        <f t="shared" ca="1" si="712"/>
        <v>0</v>
      </c>
      <c r="G452" s="123">
        <f t="shared" ca="1" si="820"/>
        <v>0</v>
      </c>
      <c r="H452" s="123">
        <f t="shared" ca="1" si="821"/>
        <v>0</v>
      </c>
      <c r="I452" s="123">
        <f t="shared" ca="1" si="821"/>
        <v>0</v>
      </c>
      <c r="J452" s="123">
        <f t="shared" ca="1" si="821"/>
        <v>0</v>
      </c>
      <c r="K452" s="123">
        <f t="shared" ca="1" si="821"/>
        <v>0</v>
      </c>
      <c r="L452" s="123">
        <f t="shared" ca="1" si="821"/>
        <v>0</v>
      </c>
      <c r="M452" s="123">
        <f t="shared" ca="1" si="821"/>
        <v>0</v>
      </c>
      <c r="N452" s="123">
        <f t="shared" ca="1" si="821"/>
        <v>0</v>
      </c>
      <c r="O452" s="123">
        <f t="shared" ca="1" si="713"/>
        <v>0</v>
      </c>
      <c r="P452" s="123">
        <f t="shared" ca="1" si="714"/>
        <v>0</v>
      </c>
      <c r="Q452" s="123">
        <f t="shared" ca="1" si="791"/>
        <v>0</v>
      </c>
      <c r="R452" s="123">
        <f t="shared" ca="1" si="791"/>
        <v>0</v>
      </c>
      <c r="S452" s="123">
        <f t="shared" ca="1" si="716"/>
        <v>0</v>
      </c>
      <c r="T452" s="123">
        <f t="shared" ca="1" si="717"/>
        <v>0</v>
      </c>
      <c r="U452" s="123">
        <f t="shared" ca="1" si="718"/>
        <v>0</v>
      </c>
      <c r="V452" s="123">
        <f t="shared" ca="1" si="719"/>
        <v>0</v>
      </c>
      <c r="W452" s="123">
        <f t="shared" ca="1" si="720"/>
        <v>0</v>
      </c>
      <c r="X452" s="123">
        <f t="shared" ca="1" si="721"/>
        <v>0</v>
      </c>
      <c r="Y452" s="123">
        <f t="shared" ca="1" si="722"/>
        <v>0</v>
      </c>
      <c r="Z452" s="123">
        <f t="shared" ca="1" si="723"/>
        <v>0</v>
      </c>
      <c r="AA452" s="123">
        <f t="shared" ca="1" si="724"/>
        <v>0</v>
      </c>
      <c r="AB452" s="123">
        <f t="shared" ca="1" si="725"/>
        <v>0</v>
      </c>
      <c r="AC452" s="123">
        <f t="shared" ca="1" si="726"/>
        <v>0</v>
      </c>
      <c r="AD452" s="123">
        <f t="shared" ca="1" si="727"/>
        <v>0</v>
      </c>
      <c r="AE452" s="123">
        <f t="shared" ca="1" si="728"/>
        <v>0</v>
      </c>
      <c r="AF452" s="123">
        <f t="shared" ca="1" si="729"/>
        <v>0</v>
      </c>
      <c r="AG452" s="123">
        <f t="shared" ca="1" si="730"/>
        <v>0</v>
      </c>
      <c r="AH452" s="123">
        <f t="shared" ca="1" si="731"/>
        <v>0</v>
      </c>
      <c r="AI452" s="123">
        <f t="shared" ca="1" si="732"/>
        <v>0</v>
      </c>
      <c r="AJ452" s="123">
        <f t="shared" ca="1" si="733"/>
        <v>0</v>
      </c>
      <c r="AK452" s="123">
        <f t="shared" ca="1" si="734"/>
        <v>0</v>
      </c>
      <c r="AL452" s="123">
        <f t="shared" ca="1" si="735"/>
        <v>0</v>
      </c>
      <c r="AM452" s="123">
        <f t="shared" ca="1" si="736"/>
        <v>0</v>
      </c>
      <c r="AN452" s="123">
        <f t="shared" ca="1" si="737"/>
        <v>0</v>
      </c>
      <c r="AO452" s="123">
        <f t="shared" ca="1" si="738"/>
        <v>0</v>
      </c>
      <c r="AP452" s="123">
        <f t="shared" ca="1" si="739"/>
        <v>0</v>
      </c>
      <c r="AQ452" s="123">
        <f t="shared" ca="1" si="740"/>
        <v>0</v>
      </c>
      <c r="AR452" s="123">
        <f t="shared" ca="1" si="741"/>
        <v>0</v>
      </c>
      <c r="AS452" s="123">
        <f t="shared" ca="1" si="742"/>
        <v>0</v>
      </c>
      <c r="AT452" s="123">
        <f t="shared" ca="1" si="743"/>
        <v>0</v>
      </c>
      <c r="AU452" s="123">
        <f t="shared" ca="1" si="744"/>
        <v>0</v>
      </c>
      <c r="AV452" s="123">
        <f t="shared" ca="1" si="745"/>
        <v>0</v>
      </c>
      <c r="AW452" s="123">
        <f t="shared" ca="1" si="746"/>
        <v>0</v>
      </c>
      <c r="AX452" s="123">
        <f t="shared" ca="1" si="747"/>
        <v>0</v>
      </c>
      <c r="AY452" s="123">
        <f t="shared" ca="1" si="748"/>
        <v>0</v>
      </c>
      <c r="AZ452" s="123">
        <f t="shared" ca="1" si="749"/>
        <v>0</v>
      </c>
      <c r="BA452" s="123">
        <f t="shared" ca="1" si="750"/>
        <v>0</v>
      </c>
      <c r="BB452" s="123">
        <f t="shared" ca="1" si="751"/>
        <v>0</v>
      </c>
      <c r="BC452" s="123">
        <f t="shared" ca="1" si="752"/>
        <v>0</v>
      </c>
      <c r="BD452" s="123">
        <f t="shared" ca="1" si="753"/>
        <v>0</v>
      </c>
      <c r="BE452" s="123">
        <f t="shared" ca="1" si="754"/>
        <v>0</v>
      </c>
      <c r="BF452" s="123">
        <f t="shared" ca="1" si="755"/>
        <v>0</v>
      </c>
      <c r="BG452" s="123">
        <f t="shared" ca="1" si="756"/>
        <v>0</v>
      </c>
      <c r="BH452" s="123">
        <f t="shared" ca="1" si="757"/>
        <v>0</v>
      </c>
      <c r="BI452" s="123">
        <f t="shared" ca="1" si="758"/>
        <v>0</v>
      </c>
      <c r="BJ452" s="123">
        <f t="shared" ca="1" si="759"/>
        <v>0</v>
      </c>
      <c r="BK452" s="123">
        <f t="shared" ca="1" si="760"/>
        <v>0</v>
      </c>
      <c r="BL452" s="123">
        <f t="shared" ca="1" si="761"/>
        <v>0</v>
      </c>
      <c r="BM452" s="123">
        <f t="shared" ca="1" si="762"/>
        <v>0</v>
      </c>
      <c r="BN452" s="123">
        <f t="shared" ca="1" si="763"/>
        <v>0</v>
      </c>
      <c r="BO452" s="123">
        <f t="shared" ca="1" si="764"/>
        <v>0</v>
      </c>
      <c r="BP452" s="340">
        <f t="shared" ca="1" si="765"/>
        <v>0</v>
      </c>
      <c r="BQ452" s="123">
        <f t="shared" ca="1" si="766"/>
        <v>0</v>
      </c>
      <c r="BR452" s="123">
        <f t="shared" ca="1" si="767"/>
        <v>0</v>
      </c>
      <c r="BS452" s="123">
        <f t="shared" ca="1" si="768"/>
        <v>0</v>
      </c>
      <c r="BT452" s="123">
        <f t="shared" ca="1" si="769"/>
        <v>0</v>
      </c>
      <c r="BU452" s="123">
        <f t="shared" ca="1" si="770"/>
        <v>0</v>
      </c>
      <c r="BV452" s="123"/>
      <c r="BW452" s="123">
        <f t="shared" ca="1" si="771"/>
        <v>0</v>
      </c>
      <c r="BX452" s="123"/>
      <c r="BY452" s="123">
        <f t="shared" ca="1" si="772"/>
        <v>0</v>
      </c>
      <c r="BZ452" s="123"/>
      <c r="CA452" s="123">
        <f t="shared" ca="1" si="773"/>
        <v>0</v>
      </c>
      <c r="CB452" s="123"/>
      <c r="CC452" s="123">
        <f t="shared" ca="1" si="775"/>
        <v>0</v>
      </c>
      <c r="CD452" s="125">
        <f t="shared" ca="1" si="776"/>
        <v>0</v>
      </c>
      <c r="CE452" s="125">
        <f t="shared" ca="1" si="777"/>
        <v>136</v>
      </c>
      <c r="CF452" s="125">
        <f t="shared" ca="1" si="778"/>
        <v>136</v>
      </c>
      <c r="CG452" s="125">
        <f t="shared" ca="1" si="779"/>
        <v>116</v>
      </c>
      <c r="CH452" s="125">
        <f t="shared" ca="1" si="780"/>
        <v>38</v>
      </c>
      <c r="CI452" s="125">
        <f t="shared" ca="1" si="781"/>
        <v>0</v>
      </c>
      <c r="CJ452" s="125">
        <f t="shared" ca="1" si="782"/>
        <v>0</v>
      </c>
      <c r="CK452" s="125">
        <f t="shared" ca="1" si="783"/>
        <v>0</v>
      </c>
      <c r="CL452" s="125">
        <f t="shared" ca="1" si="792"/>
        <v>136</v>
      </c>
      <c r="CM452" s="125">
        <f t="shared" ca="1" si="793"/>
        <v>136</v>
      </c>
      <c r="CN452" s="125">
        <f t="shared" ca="1" si="794"/>
        <v>0</v>
      </c>
      <c r="CO452" s="125">
        <f t="shared" ca="1" si="795"/>
        <v>0</v>
      </c>
      <c r="CP452" s="125">
        <f t="shared" ca="1" si="796"/>
        <v>0</v>
      </c>
      <c r="CQ452" s="125">
        <f t="shared" ca="1" si="797"/>
        <v>0</v>
      </c>
      <c r="CR452" s="125">
        <f t="shared" ca="1" si="798"/>
        <v>0</v>
      </c>
      <c r="CS452" s="125">
        <f t="shared" ca="1" si="799"/>
        <v>0</v>
      </c>
      <c r="CT452" s="125">
        <f t="shared" ca="1" si="800"/>
        <v>0</v>
      </c>
      <c r="CU452" s="125">
        <f t="shared" ca="1" si="801"/>
        <v>0</v>
      </c>
      <c r="CV452" s="125">
        <f t="shared" ca="1" si="802"/>
        <v>0</v>
      </c>
      <c r="CW452" s="125">
        <f t="shared" ca="1" si="803"/>
        <v>136</v>
      </c>
      <c r="CX452" s="125">
        <f t="shared" ca="1" si="804"/>
        <v>0</v>
      </c>
      <c r="CY452" s="125">
        <f t="shared" ca="1" si="805"/>
        <v>0</v>
      </c>
      <c r="CZ452" s="606">
        <f t="shared" ca="1" si="806"/>
        <v>136</v>
      </c>
      <c r="DA452" s="341">
        <f t="shared" ca="1" si="807"/>
        <v>136</v>
      </c>
      <c r="DB452" s="125">
        <f t="shared" ca="1" si="808"/>
        <v>136</v>
      </c>
      <c r="DC452" s="125">
        <f t="shared" ca="1" si="809"/>
        <v>0</v>
      </c>
      <c r="DD452" s="125">
        <f t="shared" ca="1" si="810"/>
        <v>135</v>
      </c>
      <c r="DE452" s="125">
        <f t="shared" ca="1" si="811"/>
        <v>7</v>
      </c>
      <c r="DF452" s="125">
        <f t="shared" ca="1" si="812"/>
        <v>0</v>
      </c>
      <c r="DG452" s="125">
        <f t="shared" ca="1" si="813"/>
        <v>0</v>
      </c>
      <c r="DH452" s="125">
        <f t="shared" ca="1" si="814"/>
        <v>0</v>
      </c>
      <c r="DI452" s="125">
        <f t="shared" ca="1" si="815"/>
        <v>0</v>
      </c>
      <c r="DJ452" s="125">
        <f t="shared" ca="1" si="816"/>
        <v>0</v>
      </c>
      <c r="DK452" s="125">
        <f t="shared" ca="1" si="817"/>
        <v>0</v>
      </c>
      <c r="DL452" s="125">
        <f t="shared" ca="1" si="818"/>
        <v>0</v>
      </c>
      <c r="DM452" s="340">
        <f t="shared" ca="1" si="819"/>
        <v>0</v>
      </c>
      <c r="DN452" s="340">
        <f t="shared" ca="1" si="784"/>
        <v>0</v>
      </c>
      <c r="DO452" s="340">
        <f t="shared" ca="1" si="785"/>
        <v>0</v>
      </c>
      <c r="DP452" s="340">
        <f t="shared" ca="1" si="786"/>
        <v>0</v>
      </c>
      <c r="DQ452" s="340">
        <f t="shared" ca="1" si="787"/>
        <v>0</v>
      </c>
      <c r="DR452" s="340">
        <f t="shared" ca="1" si="788"/>
        <v>0</v>
      </c>
      <c r="DS452" s="340">
        <f t="shared" ca="1" si="788"/>
        <v>0</v>
      </c>
    </row>
    <row r="453" spans="1:123">
      <c r="A453">
        <f t="shared" ref="A453:A516" ca="1" si="822">INDIRECT("Відомість!a"&amp;ROW())</f>
        <v>0</v>
      </c>
      <c r="B453">
        <f t="shared" ref="B453:B516" ca="1" si="823">INDIRECT("Відомість!b"&amp;ROW())</f>
        <v>0</v>
      </c>
      <c r="C453" t="str">
        <f t="shared" ref="C453:C516" ca="1" si="824">INDIRECT("Відомість!c"&amp;ROW())</f>
        <v>Ʃ</v>
      </c>
      <c r="D453">
        <f t="shared" ref="D453:D516" ca="1" si="825">INDIRECT("Відомість!d"&amp;ROW())</f>
        <v>0</v>
      </c>
      <c r="E453">
        <f t="shared" ref="E453:E516" ca="1" si="826">INDIRECT("Відомість!e"&amp;ROW())</f>
        <v>0</v>
      </c>
      <c r="F453">
        <f t="shared" ref="F453:F516" ca="1" si="827">INDIRECT("Відомість!f"&amp;ROW())</f>
        <v>0</v>
      </c>
      <c r="G453" s="123">
        <f t="shared" ca="1" si="820"/>
        <v>0</v>
      </c>
      <c r="H453" s="123">
        <f t="shared" ca="1" si="821"/>
        <v>0</v>
      </c>
      <c r="I453" s="123">
        <f t="shared" ca="1" si="821"/>
        <v>0</v>
      </c>
      <c r="J453" s="123">
        <f t="shared" ca="1" si="821"/>
        <v>0</v>
      </c>
      <c r="K453" s="123">
        <f t="shared" ca="1" si="821"/>
        <v>0</v>
      </c>
      <c r="L453" s="123">
        <f t="shared" ca="1" si="821"/>
        <v>0</v>
      </c>
      <c r="M453" s="123">
        <f t="shared" ca="1" si="821"/>
        <v>0</v>
      </c>
      <c r="N453" s="123">
        <f t="shared" ca="1" si="821"/>
        <v>0</v>
      </c>
      <c r="O453" s="123">
        <f t="shared" ref="O453:O516" ca="1" si="828">INDIRECT("Відомість!o"&amp;ROW())</f>
        <v>0</v>
      </c>
      <c r="P453" s="123">
        <f t="shared" ref="P453:P516" ca="1" si="829">INDIRECT("Відомість!p"&amp;ROW())</f>
        <v>0</v>
      </c>
      <c r="Q453" s="123">
        <f t="shared" ref="Q453:R484" ca="1" si="830">INDIRECT("Відомість!r"&amp;ROW())</f>
        <v>0</v>
      </c>
      <c r="R453" s="123">
        <f t="shared" ca="1" si="830"/>
        <v>0</v>
      </c>
      <c r="S453" s="123">
        <f t="shared" ref="S453:S516" ca="1" si="831">INDIRECT("Відомість!s"&amp;ROW())</f>
        <v>0</v>
      </c>
      <c r="T453" s="123">
        <f t="shared" ref="T453:T516" ca="1" si="832">INDIRECT("Відомість!t"&amp;ROW())</f>
        <v>0</v>
      </c>
      <c r="U453" s="123">
        <f t="shared" ref="U453:U516" ca="1" si="833">INDIRECT("Відомість!u"&amp;ROW())</f>
        <v>0</v>
      </c>
      <c r="V453" s="123">
        <f t="shared" ref="V453:V516" ca="1" si="834">INDIRECT("Відомість!v"&amp;ROW())</f>
        <v>0</v>
      </c>
      <c r="W453" s="123">
        <f t="shared" ref="W453:W516" ca="1" si="835">INDIRECT("Відомість!w"&amp;ROW())</f>
        <v>0</v>
      </c>
      <c r="X453" s="123">
        <f t="shared" ref="X453:X516" ca="1" si="836">INDIRECT("Відомість!x"&amp;ROW())</f>
        <v>0</v>
      </c>
      <c r="Y453" s="123">
        <f t="shared" ref="Y453:Y516" ca="1" si="837">INDIRECT("Відомість!y"&amp;ROW())</f>
        <v>0</v>
      </c>
      <c r="Z453" s="123">
        <f t="shared" ref="Z453:Z516" ca="1" si="838">INDIRECT("Відомість!z"&amp;ROW())</f>
        <v>0</v>
      </c>
      <c r="AA453" s="123">
        <f t="shared" ref="AA453:AA516" ca="1" si="839">INDIRECT("Відомість!aa"&amp;ROW())</f>
        <v>0</v>
      </c>
      <c r="AB453" s="123">
        <f t="shared" ref="AB453:AB516" ca="1" si="840">INDIRECT("Відомість!ab"&amp;ROW())</f>
        <v>0</v>
      </c>
      <c r="AC453" s="123">
        <f t="shared" ref="AC453:AC516" ca="1" si="841">INDIRECT("Відомість!ac"&amp;ROW())</f>
        <v>0</v>
      </c>
      <c r="AD453" s="123">
        <f t="shared" ref="AD453:AD516" ca="1" si="842">INDIRECT("Відомість!ad"&amp;ROW())</f>
        <v>0</v>
      </c>
      <c r="AE453" s="123">
        <f t="shared" ref="AE453:AE516" ca="1" si="843">INDIRECT("Відомість!ae"&amp;ROW())</f>
        <v>0</v>
      </c>
      <c r="AF453" s="123">
        <f t="shared" ref="AF453:AF516" ca="1" si="844">INDIRECT("Відомість!af"&amp;ROW())</f>
        <v>0</v>
      </c>
      <c r="AG453" s="123">
        <f t="shared" ref="AG453:AG516" ca="1" si="845">INDIRECT("Відомість!ag"&amp;ROW())</f>
        <v>0</v>
      </c>
      <c r="AH453" s="123">
        <f t="shared" ref="AH453:AH516" ca="1" si="846">INDIRECT("Відомість!ah"&amp;ROW())</f>
        <v>0</v>
      </c>
      <c r="AI453" s="123">
        <f t="shared" ref="AI453:AI516" ca="1" si="847">INDIRECT("Відомість!ai"&amp;ROW())</f>
        <v>0</v>
      </c>
      <c r="AJ453" s="123">
        <f t="shared" ref="AJ453:AJ516" ca="1" si="848">INDIRECT("Відомість!aj"&amp;ROW())</f>
        <v>0</v>
      </c>
      <c r="AK453" s="123">
        <f t="shared" ref="AK453:AK516" ca="1" si="849">INDIRECT("Відомість!ak"&amp;ROW())</f>
        <v>0</v>
      </c>
      <c r="AL453" s="123">
        <f t="shared" ref="AL453:AL516" ca="1" si="850">INDIRECT("Відомість!al"&amp;ROW())</f>
        <v>0</v>
      </c>
      <c r="AM453" s="123">
        <f t="shared" ref="AM453:AM516" ca="1" si="851">INDIRECT("Відомість!am"&amp;ROW())</f>
        <v>0</v>
      </c>
      <c r="AN453" s="123">
        <f t="shared" ref="AN453:AN516" ca="1" si="852">INDIRECT("Відомість!an"&amp;ROW())</f>
        <v>0</v>
      </c>
      <c r="AO453" s="123">
        <f t="shared" ref="AO453:AO516" ca="1" si="853">INDIRECT("Відомість!ao"&amp;ROW())</f>
        <v>0</v>
      </c>
      <c r="AP453" s="123">
        <f t="shared" ref="AP453:AP516" ca="1" si="854">INDIRECT("Відомість!ap"&amp;ROW())</f>
        <v>0</v>
      </c>
      <c r="AQ453" s="123">
        <f t="shared" ref="AQ453:AQ516" ca="1" si="855">INDIRECT("Відомість!aq"&amp;ROW())</f>
        <v>0</v>
      </c>
      <c r="AR453" s="123">
        <f t="shared" ref="AR453:AR516" ca="1" si="856">INDIRECT("Відомість!ar"&amp;ROW())</f>
        <v>0</v>
      </c>
      <c r="AS453" s="123">
        <f t="shared" ref="AS453:AS516" ca="1" si="857">INDIRECT("Відомість!as"&amp;ROW())</f>
        <v>0</v>
      </c>
      <c r="AT453" s="123">
        <f t="shared" ref="AT453:AT516" ca="1" si="858">INDIRECT("Відомість!at"&amp;ROW())</f>
        <v>0</v>
      </c>
      <c r="AU453" s="123">
        <f t="shared" ref="AU453:AU516" ca="1" si="859">INDIRECT("Відомість!au"&amp;ROW())</f>
        <v>0</v>
      </c>
      <c r="AV453" s="123">
        <f t="shared" ref="AV453:AV516" ca="1" si="860">INDIRECT("Відомість!av"&amp;ROW())</f>
        <v>0</v>
      </c>
      <c r="AW453" s="123">
        <f t="shared" ref="AW453:AW516" ca="1" si="861">INDIRECT("Відомість!aw"&amp;ROW())</f>
        <v>0</v>
      </c>
      <c r="AX453" s="123">
        <f t="shared" ref="AX453:AX516" ca="1" si="862">INDIRECT("Відомість!ax"&amp;ROW())</f>
        <v>0</v>
      </c>
      <c r="AY453" s="123">
        <f t="shared" ref="AY453:AY516" ca="1" si="863">INDIRECT("Відомість!ay"&amp;ROW())</f>
        <v>0</v>
      </c>
      <c r="AZ453" s="123">
        <f t="shared" ref="AZ453:AZ516" ca="1" si="864">INDIRECT("Відомість!az"&amp;ROW())</f>
        <v>0</v>
      </c>
      <c r="BA453" s="123">
        <f t="shared" ref="BA453:BA516" ca="1" si="865">INDIRECT("Відомість!ba"&amp;ROW())</f>
        <v>0</v>
      </c>
      <c r="BB453" s="123">
        <f t="shared" ref="BB453:BB516" ca="1" si="866">INDIRECT("Відомість!bb"&amp;ROW())</f>
        <v>0</v>
      </c>
      <c r="BC453" s="123">
        <f t="shared" ref="BC453:BC516" ca="1" si="867">INDIRECT("Відомість!bc"&amp;ROW())</f>
        <v>0</v>
      </c>
      <c r="BD453" s="123">
        <f t="shared" ref="BD453:BD516" ca="1" si="868">INDIRECT("Відомість!bd"&amp;ROW())</f>
        <v>0</v>
      </c>
      <c r="BE453" s="123">
        <f t="shared" ref="BE453:BE516" ca="1" si="869">INDIRECT("Відомість!be"&amp;ROW())</f>
        <v>0</v>
      </c>
      <c r="BF453" s="123">
        <f t="shared" ref="BF453:BF516" ca="1" si="870">INDIRECT("Відомість!bf"&amp;ROW())</f>
        <v>0</v>
      </c>
      <c r="BG453" s="123">
        <f t="shared" ref="BG453:BG516" ca="1" si="871">INDIRECT("Відомість!bg"&amp;ROW())</f>
        <v>0</v>
      </c>
      <c r="BH453" s="123">
        <f t="shared" ref="BH453:BH516" ca="1" si="872">INDIRECT("Відомість!obh"&amp;ROW())</f>
        <v>0</v>
      </c>
      <c r="BI453" s="123">
        <f t="shared" ref="BI453:BI516" ca="1" si="873">INDIRECT("Відомість!bi"&amp;ROW())</f>
        <v>0</v>
      </c>
      <c r="BJ453" s="123">
        <f t="shared" ref="BJ453:BJ516" ca="1" si="874">INDIRECT("Відомість!bj"&amp;ROW())</f>
        <v>0</v>
      </c>
      <c r="BK453" s="123">
        <f t="shared" ref="BK453:BK516" ca="1" si="875">INDIRECT("Відомість!bk"&amp;ROW())</f>
        <v>0</v>
      </c>
      <c r="BL453" s="123">
        <f t="shared" ref="BL453:BL516" ca="1" si="876">INDIRECT("Відомість!bl"&amp;ROW())</f>
        <v>0</v>
      </c>
      <c r="BM453" s="123">
        <f t="shared" ref="BM453:BM516" ca="1" si="877">INDIRECT("Відомість!bm"&amp;ROW())</f>
        <v>0</v>
      </c>
      <c r="BN453" s="123">
        <f t="shared" ref="BN453:BN516" ca="1" si="878">INDIRECT("Відомість!bn"&amp;ROW())</f>
        <v>0</v>
      </c>
      <c r="BO453" s="123">
        <f t="shared" ref="BO453:BO516" ca="1" si="879">INDIRECT("Відомість!bo"&amp;ROW())</f>
        <v>0</v>
      </c>
      <c r="BP453" s="340">
        <f t="shared" ref="BP453:BP516" ca="1" si="880">INDIRECT("Відомість!bp"&amp;ROW())</f>
        <v>0</v>
      </c>
      <c r="BQ453" s="123">
        <f t="shared" ref="BQ453:BQ516" ca="1" si="881">INDIRECT("Відомість!bq"&amp;ROW())</f>
        <v>0</v>
      </c>
      <c r="BR453" s="123">
        <f t="shared" ref="BR453:BR516" ca="1" si="882">INDIRECT("Відомість!br"&amp;ROW())</f>
        <v>0</v>
      </c>
      <c r="BS453" s="123">
        <f t="shared" ref="BS453:BS516" ca="1" si="883">INDIRECT("Відомість!bs"&amp;ROW())</f>
        <v>0</v>
      </c>
      <c r="BT453" s="123">
        <f t="shared" ref="BT453:BT516" ca="1" si="884">INDIRECT("Відомість!bt"&amp;ROW())</f>
        <v>0</v>
      </c>
      <c r="BU453" s="123">
        <f t="shared" ref="BU453:BU516" ca="1" si="885">INDIRECT("Відомість!bu"&amp;ROW())</f>
        <v>0</v>
      </c>
      <c r="BV453" s="123"/>
      <c r="BW453" s="123">
        <f t="shared" ref="BW453:BW516" ca="1" si="886">INDIRECT("Відомість!bw"&amp;ROW())</f>
        <v>0</v>
      </c>
      <c r="BX453" s="123"/>
      <c r="BY453" s="123">
        <f t="shared" ref="BY453:BY516" ca="1" si="887">INDIRECT("Відомість!by"&amp;ROW())</f>
        <v>0</v>
      </c>
      <c r="BZ453" s="123"/>
      <c r="CA453" s="123">
        <f t="shared" ref="CA453:CA516" ca="1" si="888">INDIRECT("Відомість!ca"&amp;ROW())</f>
        <v>0</v>
      </c>
      <c r="CB453" s="123"/>
      <c r="CC453" s="123">
        <f t="shared" ref="CC453:CC516" ca="1" si="889">INDIRECT("Відомість!cc"&amp;ROW())</f>
        <v>0</v>
      </c>
      <c r="CD453" s="125">
        <f t="shared" ref="CD453:CD516" ca="1" si="890">INDIRECT("Відомість!cd"&amp;ROW())</f>
        <v>0</v>
      </c>
      <c r="CE453" s="125">
        <f t="shared" ref="CE453:CE516" ca="1" si="891">INDIRECT("Відомість!ce"&amp;ROW())</f>
        <v>110320</v>
      </c>
      <c r="CF453" s="125">
        <f t="shared" ref="CF453:CF516" ca="1" si="892">INDIRECT("Відомість!cf"&amp;ROW())</f>
        <v>437050</v>
      </c>
      <c r="CG453" s="125">
        <f t="shared" ref="CG453:CG516" ca="1" si="893">INDIRECT("Відомість!cg"&amp;ROW())</f>
        <v>152083.5</v>
      </c>
      <c r="CH453" s="125">
        <f t="shared" ref="CH453:CH516" ca="1" si="894">INDIRECT("Відомість!ch"&amp;ROW())</f>
        <v>15784.09</v>
      </c>
      <c r="CI453" s="125">
        <f t="shared" ref="CI453:CI516" ca="1" si="895">INDIRECT("Відомість!ci"&amp;ROW())</f>
        <v>0</v>
      </c>
      <c r="CJ453" s="125">
        <f t="shared" ref="CJ453:CJ516" ca="1" si="896">INDIRECT("Відомість!cj"&amp;ROW())</f>
        <v>0</v>
      </c>
      <c r="CK453" s="125">
        <f t="shared" ref="CK453:CK516" ca="1" si="897">INDIRECT("Відомість!ck"&amp;ROW())</f>
        <v>0</v>
      </c>
      <c r="CL453" s="125">
        <f t="shared" ref="CL453:CL516" ca="1" si="898">INDIRECT("Відомість!cq"&amp;ROW())</f>
        <v>381.38</v>
      </c>
      <c r="CM453" s="125">
        <f t="shared" ref="CM453:CM516" ca="1" si="899">INDIRECT("Відомість!cr"&amp;ROW())</f>
        <v>1187812.1000000001</v>
      </c>
      <c r="CN453" s="125">
        <f t="shared" ref="CN453:CN516" ca="1" si="900">INDIRECT("Озд!g"&amp;ROW()+4)</f>
        <v>0</v>
      </c>
      <c r="CO453" s="125">
        <f t="shared" ref="CO453:CO516" ca="1" si="901">INDIRECT("Озд!h"&amp;ROW()+4)</f>
        <v>0</v>
      </c>
      <c r="CP453" s="125">
        <f t="shared" ref="CP453:CP516" ca="1" si="902">INDIRECT("Озд!i"&amp;ROW()+4)</f>
        <v>0</v>
      </c>
      <c r="CQ453" s="125">
        <f t="shared" ref="CQ453:CQ516" ca="1" si="903">INDIRECT("Озд!j"&amp;ROW()+4)</f>
        <v>0</v>
      </c>
      <c r="CR453" s="125">
        <f t="shared" ref="CR453:CR516" ca="1" si="904">INDIRECT("Озд!k"&amp;ROW()+4)</f>
        <v>0</v>
      </c>
      <c r="CS453" s="125">
        <f t="shared" ref="CS453:CS516" ca="1" si="905">INDIRECT("Озд!l"&amp;ROW()+4)</f>
        <v>0</v>
      </c>
      <c r="CT453" s="125">
        <f t="shared" ref="CT453:CT516" ca="1" si="906">INDIRECT("Озд!m"&amp;ROW()+4)</f>
        <v>0</v>
      </c>
      <c r="CU453" s="125">
        <f t="shared" ref="CU453:CU516" ca="1" si="907">INDIRECT("Озд!n"&amp;ROW()+4)</f>
        <v>0</v>
      </c>
      <c r="CV453" s="125">
        <f t="shared" ref="CV453:CV516" ca="1" si="908">INDIRECT("Озд!o"&amp;ROW()+4)</f>
        <v>0</v>
      </c>
      <c r="CW453" s="125">
        <f t="shared" ref="CW453:CW516" ca="1" si="909">INDIRECT("Відомість!cs"&amp;ROW())</f>
        <v>2357694.64</v>
      </c>
      <c r="CX453" s="125">
        <f t="shared" ref="CX453:CX516" ca="1" si="910">INDIRECT("Відомість!ct"&amp;ROW())</f>
        <v>0</v>
      </c>
      <c r="CY453" s="125">
        <f t="shared" ref="CY453:CY516" ca="1" si="911">INDIRECT("Відомість!cu"&amp;ROW())</f>
        <v>0</v>
      </c>
      <c r="CZ453" s="606">
        <f t="shared" ref="CZ453:CZ516" ca="1" si="912">INDIRECT("Відомість!cv"&amp;ROW())+INDIRECT("Озд!p"&amp;ROW()+4)</f>
        <v>91439.6</v>
      </c>
      <c r="DA453" s="341">
        <f t="shared" ref="DA453:DA516" ca="1" si="913">INDIRECT("Відомість!cw"&amp;ROW())+INDIRECT("Озд!q"&amp;ROW()+4)</f>
        <v>2449134.2400000002</v>
      </c>
      <c r="DB453" s="125">
        <f t="shared" ref="DB453:DB516" ca="1" si="914">INDIRECT("Відомість!cx"&amp;ROW())</f>
        <v>440844.18</v>
      </c>
      <c r="DC453" s="125">
        <f t="shared" ref="DC453:DC516" ca="1" si="915">INDIRECT("Відомість!cy"&amp;ROW())+INDIRECT("Озд!r"&amp;ROW()+4)</f>
        <v>0</v>
      </c>
      <c r="DD453" s="125">
        <f t="shared" ref="DD453:DD516" ca="1" si="916">INDIRECT("Відомість!cz"&amp;ROW())</f>
        <v>29917.29</v>
      </c>
      <c r="DE453" s="125">
        <f t="shared" ref="DE453:DE516" ca="1" si="917">INDIRECT("Відомість!da"&amp;ROW())</f>
        <v>45099.76</v>
      </c>
      <c r="DF453" s="125">
        <f t="shared" ref="DF453:DF516" ca="1" si="918">INDIRECT("Відомість!db"&amp;ROW())</f>
        <v>0</v>
      </c>
      <c r="DG453" s="125">
        <f t="shared" ca="1" si="813"/>
        <v>0</v>
      </c>
      <c r="DH453" s="125">
        <f t="shared" ref="DH453:DH516" ca="1" si="919">INDIRECT("Відомість!dd"&amp;ROW())+INDIRECT("Озд!u"&amp;ROW()+4)</f>
        <v>0</v>
      </c>
      <c r="DI453" s="125">
        <f t="shared" ref="DI453:DI516" ca="1" si="920">INDIRECT("Відомість!de"&amp;ROW())+INDIRECT("Озд!v"&amp;ROW()+4)</f>
        <v>0</v>
      </c>
      <c r="DJ453" s="125">
        <f t="shared" ref="DJ453:DJ516" ca="1" si="921">INDIRECT("Відомість!df"&amp;ROW())+INDIRECT("Озд!w"&amp;ROW()+4)</f>
        <v>0</v>
      </c>
      <c r="DK453" s="125">
        <f t="shared" ref="DK453:DK516" ca="1" si="922">INDIRECT("Відомість!dg"&amp;ROW())+INDIRECT("Озд!x"&amp;ROW()+4)</f>
        <v>0</v>
      </c>
      <c r="DL453" s="125">
        <f t="shared" ref="DL453:DL516" ca="1" si="923">INDIRECT("Відомість!dh"&amp;ROW())+INDIRECT("Озд!y"&amp;ROW()+4)</f>
        <v>0</v>
      </c>
      <c r="DM453" s="340">
        <f t="shared" ref="DM453:DM516" ca="1" si="924">INDIRECT("Відомість!di"&amp;ROW())</f>
        <v>0</v>
      </c>
      <c r="DN453" s="340">
        <f t="shared" ref="DN453:DN516" ca="1" si="925">INDIRECT("Відомість!dj"&amp;ROW())</f>
        <v>0</v>
      </c>
      <c r="DO453" s="340">
        <f t="shared" ref="DO453:DO516" ca="1" si="926">INDIRECT("Відомість!dk"&amp;ROW())</f>
        <v>0</v>
      </c>
      <c r="DP453" s="340">
        <f t="shared" ref="DP453:DP516" ca="1" si="927">INDIRECT("Відомість!dl"&amp;ROW())</f>
        <v>0</v>
      </c>
      <c r="DQ453" s="340">
        <f t="shared" ref="DQ453:DQ516" ca="1" si="928">INDIRECT("Відомість!dm"&amp;ROW())</f>
        <v>0</v>
      </c>
      <c r="DR453" s="340">
        <f t="shared" ref="DR453:DS516" ca="1" si="929">INDIRECT("Відомість!dn"&amp;ROW())</f>
        <v>0</v>
      </c>
      <c r="DS453" s="340">
        <f t="shared" ca="1" si="929"/>
        <v>0</v>
      </c>
    </row>
    <row r="454" spans="1:123">
      <c r="A454">
        <f t="shared" ca="1" si="822"/>
        <v>0</v>
      </c>
      <c r="B454">
        <f t="shared" ca="1" si="823"/>
        <v>0</v>
      </c>
      <c r="C454">
        <f t="shared" ca="1" si="824"/>
        <v>0</v>
      </c>
      <c r="D454">
        <f t="shared" ca="1" si="825"/>
        <v>0</v>
      </c>
      <c r="E454">
        <f t="shared" ca="1" si="826"/>
        <v>0</v>
      </c>
      <c r="F454">
        <f t="shared" ca="1" si="827"/>
        <v>0</v>
      </c>
      <c r="G454" s="123">
        <f t="shared" ca="1" si="820"/>
        <v>0</v>
      </c>
      <c r="H454" s="123">
        <f t="shared" ca="1" si="821"/>
        <v>0</v>
      </c>
      <c r="I454" s="123">
        <f t="shared" ca="1" si="821"/>
        <v>0</v>
      </c>
      <c r="J454" s="123">
        <f t="shared" ca="1" si="821"/>
        <v>0</v>
      </c>
      <c r="K454" s="123">
        <f t="shared" ca="1" si="821"/>
        <v>0</v>
      </c>
      <c r="L454" s="123">
        <f t="shared" ca="1" si="821"/>
        <v>0</v>
      </c>
      <c r="M454" s="123">
        <f t="shared" ca="1" si="821"/>
        <v>0</v>
      </c>
      <c r="N454" s="123">
        <f t="shared" ca="1" si="821"/>
        <v>0</v>
      </c>
      <c r="O454" s="123">
        <f t="shared" ca="1" si="828"/>
        <v>0</v>
      </c>
      <c r="P454" s="123">
        <f t="shared" ca="1" si="829"/>
        <v>0</v>
      </c>
      <c r="Q454" s="123">
        <f t="shared" ca="1" si="830"/>
        <v>0</v>
      </c>
      <c r="R454" s="123">
        <f t="shared" ca="1" si="830"/>
        <v>0</v>
      </c>
      <c r="S454" s="123">
        <f t="shared" ca="1" si="831"/>
        <v>0</v>
      </c>
      <c r="T454" s="123">
        <f t="shared" ca="1" si="832"/>
        <v>0</v>
      </c>
      <c r="U454" s="123">
        <f t="shared" ca="1" si="833"/>
        <v>0</v>
      </c>
      <c r="V454" s="123">
        <f t="shared" ca="1" si="834"/>
        <v>0</v>
      </c>
      <c r="W454" s="123">
        <f t="shared" ca="1" si="835"/>
        <v>0</v>
      </c>
      <c r="X454" s="123">
        <f t="shared" ca="1" si="836"/>
        <v>0</v>
      </c>
      <c r="Y454" s="123">
        <f t="shared" ca="1" si="837"/>
        <v>0</v>
      </c>
      <c r="Z454" s="123">
        <f t="shared" ca="1" si="838"/>
        <v>0</v>
      </c>
      <c r="AA454" s="123">
        <f t="shared" ca="1" si="839"/>
        <v>0</v>
      </c>
      <c r="AB454" s="123">
        <f t="shared" ca="1" si="840"/>
        <v>0</v>
      </c>
      <c r="AC454" s="123">
        <f t="shared" ca="1" si="841"/>
        <v>0</v>
      </c>
      <c r="AD454" s="123">
        <f t="shared" ca="1" si="842"/>
        <v>0</v>
      </c>
      <c r="AE454" s="123">
        <f t="shared" ca="1" si="843"/>
        <v>0</v>
      </c>
      <c r="AF454" s="123">
        <f t="shared" ca="1" si="844"/>
        <v>0</v>
      </c>
      <c r="AG454" s="123">
        <f t="shared" ca="1" si="845"/>
        <v>0</v>
      </c>
      <c r="AH454" s="123">
        <f t="shared" ca="1" si="846"/>
        <v>0</v>
      </c>
      <c r="AI454" s="123">
        <f t="shared" ca="1" si="847"/>
        <v>0</v>
      </c>
      <c r="AJ454" s="123">
        <f t="shared" ca="1" si="848"/>
        <v>0</v>
      </c>
      <c r="AK454" s="123">
        <f t="shared" ca="1" si="849"/>
        <v>0</v>
      </c>
      <c r="AL454" s="123">
        <f t="shared" ca="1" si="850"/>
        <v>0</v>
      </c>
      <c r="AM454" s="123">
        <f t="shared" ca="1" si="851"/>
        <v>0</v>
      </c>
      <c r="AN454" s="123">
        <f t="shared" ca="1" si="852"/>
        <v>0</v>
      </c>
      <c r="AO454" s="123">
        <f t="shared" ca="1" si="853"/>
        <v>0</v>
      </c>
      <c r="AP454" s="123">
        <f t="shared" ca="1" si="854"/>
        <v>0</v>
      </c>
      <c r="AQ454" s="123">
        <f t="shared" ca="1" si="855"/>
        <v>0</v>
      </c>
      <c r="AR454" s="123">
        <f t="shared" ca="1" si="856"/>
        <v>0</v>
      </c>
      <c r="AS454" s="123">
        <f t="shared" ca="1" si="857"/>
        <v>0</v>
      </c>
      <c r="AT454" s="123">
        <f t="shared" ca="1" si="858"/>
        <v>0</v>
      </c>
      <c r="AU454" s="123">
        <f t="shared" ca="1" si="859"/>
        <v>0</v>
      </c>
      <c r="AV454" s="123">
        <f t="shared" ca="1" si="860"/>
        <v>0</v>
      </c>
      <c r="AW454" s="123">
        <f t="shared" ca="1" si="861"/>
        <v>0</v>
      </c>
      <c r="AX454" s="123">
        <f t="shared" ca="1" si="862"/>
        <v>0</v>
      </c>
      <c r="AY454" s="123">
        <f t="shared" ca="1" si="863"/>
        <v>0</v>
      </c>
      <c r="AZ454" s="123">
        <f t="shared" ca="1" si="864"/>
        <v>0</v>
      </c>
      <c r="BA454" s="123">
        <f t="shared" ca="1" si="865"/>
        <v>0</v>
      </c>
      <c r="BB454" s="123">
        <f t="shared" ca="1" si="866"/>
        <v>0</v>
      </c>
      <c r="BC454" s="123">
        <f t="shared" ca="1" si="867"/>
        <v>0</v>
      </c>
      <c r="BD454" s="123">
        <f t="shared" ca="1" si="868"/>
        <v>0</v>
      </c>
      <c r="BE454" s="123">
        <f t="shared" ca="1" si="869"/>
        <v>0</v>
      </c>
      <c r="BF454" s="123">
        <f t="shared" ca="1" si="870"/>
        <v>0</v>
      </c>
      <c r="BG454" s="123">
        <f t="shared" ca="1" si="871"/>
        <v>0</v>
      </c>
      <c r="BH454" s="123">
        <f t="shared" ca="1" si="872"/>
        <v>0</v>
      </c>
      <c r="BI454" s="123">
        <f t="shared" ca="1" si="873"/>
        <v>0</v>
      </c>
      <c r="BJ454" s="123">
        <f t="shared" ca="1" si="874"/>
        <v>0</v>
      </c>
      <c r="BK454" s="123">
        <f t="shared" ca="1" si="875"/>
        <v>0</v>
      </c>
      <c r="BL454" s="123">
        <f t="shared" ca="1" si="876"/>
        <v>0</v>
      </c>
      <c r="BM454" s="123">
        <f t="shared" ca="1" si="877"/>
        <v>0</v>
      </c>
      <c r="BN454" s="123">
        <f t="shared" ca="1" si="878"/>
        <v>0</v>
      </c>
      <c r="BO454" s="123">
        <f t="shared" ca="1" si="879"/>
        <v>0</v>
      </c>
      <c r="BP454" s="340">
        <f t="shared" ca="1" si="880"/>
        <v>0</v>
      </c>
      <c r="BQ454" s="123">
        <f t="shared" ca="1" si="881"/>
        <v>0</v>
      </c>
      <c r="BR454" s="123">
        <f t="shared" ca="1" si="882"/>
        <v>0</v>
      </c>
      <c r="BS454" s="123">
        <f t="shared" ca="1" si="883"/>
        <v>0</v>
      </c>
      <c r="BT454" s="123">
        <f t="shared" ca="1" si="884"/>
        <v>0</v>
      </c>
      <c r="BU454" s="123">
        <f t="shared" ca="1" si="885"/>
        <v>0</v>
      </c>
      <c r="BV454" s="123"/>
      <c r="BW454" s="123">
        <f t="shared" ca="1" si="886"/>
        <v>0</v>
      </c>
      <c r="BX454" s="123"/>
      <c r="BY454" s="123">
        <f t="shared" ca="1" si="887"/>
        <v>0</v>
      </c>
      <c r="BZ454" s="123"/>
      <c r="CA454" s="123">
        <f t="shared" ca="1" si="888"/>
        <v>0</v>
      </c>
      <c r="CB454" s="123"/>
      <c r="CC454" s="123">
        <f t="shared" ca="1" si="889"/>
        <v>0</v>
      </c>
      <c r="CD454" s="125">
        <f t="shared" ca="1" si="890"/>
        <v>0</v>
      </c>
      <c r="CE454" s="125">
        <f t="shared" ca="1" si="891"/>
        <v>0</v>
      </c>
      <c r="CF454" s="125">
        <f t="shared" ca="1" si="892"/>
        <v>0</v>
      </c>
      <c r="CG454" s="125">
        <f t="shared" ca="1" si="893"/>
        <v>0</v>
      </c>
      <c r="CH454" s="125">
        <f t="shared" ca="1" si="894"/>
        <v>0</v>
      </c>
      <c r="CI454" s="125">
        <f t="shared" ca="1" si="895"/>
        <v>0</v>
      </c>
      <c r="CJ454" s="125">
        <f t="shared" ca="1" si="896"/>
        <v>0</v>
      </c>
      <c r="CK454" s="125">
        <f t="shared" ca="1" si="897"/>
        <v>0</v>
      </c>
      <c r="CL454" s="125">
        <f t="shared" ca="1" si="898"/>
        <v>0</v>
      </c>
      <c r="CM454" s="125">
        <f t="shared" ca="1" si="899"/>
        <v>0</v>
      </c>
      <c r="CN454" s="125">
        <f t="shared" ca="1" si="900"/>
        <v>0</v>
      </c>
      <c r="CO454" s="125">
        <f t="shared" ca="1" si="901"/>
        <v>0</v>
      </c>
      <c r="CP454" s="125">
        <f t="shared" ca="1" si="902"/>
        <v>0</v>
      </c>
      <c r="CQ454" s="125">
        <f t="shared" ca="1" si="903"/>
        <v>0</v>
      </c>
      <c r="CR454" s="125">
        <f t="shared" ca="1" si="904"/>
        <v>0</v>
      </c>
      <c r="CS454" s="125">
        <f t="shared" ca="1" si="905"/>
        <v>0</v>
      </c>
      <c r="CT454" s="125">
        <f t="shared" ca="1" si="906"/>
        <v>0</v>
      </c>
      <c r="CU454" s="125">
        <f t="shared" ca="1" si="907"/>
        <v>0</v>
      </c>
      <c r="CV454" s="125">
        <f t="shared" ca="1" si="908"/>
        <v>0</v>
      </c>
      <c r="CW454" s="125">
        <f t="shared" ca="1" si="909"/>
        <v>0</v>
      </c>
      <c r="CX454" s="125">
        <f t="shared" ca="1" si="910"/>
        <v>0</v>
      </c>
      <c r="CY454" s="125">
        <f t="shared" ca="1" si="911"/>
        <v>0</v>
      </c>
      <c r="CZ454" s="606">
        <f t="shared" ca="1" si="912"/>
        <v>0</v>
      </c>
      <c r="DA454" s="341">
        <f t="shared" ca="1" si="913"/>
        <v>0</v>
      </c>
      <c r="DB454" s="125">
        <f t="shared" ca="1" si="914"/>
        <v>0</v>
      </c>
      <c r="DC454" s="125">
        <f t="shared" ca="1" si="915"/>
        <v>0</v>
      </c>
      <c r="DD454" s="125">
        <f t="shared" ca="1" si="916"/>
        <v>0</v>
      </c>
      <c r="DE454" s="125">
        <f t="shared" ca="1" si="917"/>
        <v>0</v>
      </c>
      <c r="DF454" s="125">
        <f t="shared" ca="1" si="918"/>
        <v>0</v>
      </c>
      <c r="DG454" s="125">
        <f t="shared" ref="DG454:DG517" ca="1" si="930">INDIRECT("Відомість!dc"&amp;ROW())+INDIRECT("Озд!t"&amp;ROW()+4)</f>
        <v>0</v>
      </c>
      <c r="DH454" s="125">
        <f t="shared" ca="1" si="919"/>
        <v>0</v>
      </c>
      <c r="DI454" s="125">
        <f t="shared" ca="1" si="920"/>
        <v>0</v>
      </c>
      <c r="DJ454" s="125">
        <f t="shared" ca="1" si="921"/>
        <v>0</v>
      </c>
      <c r="DK454" s="125">
        <f t="shared" ca="1" si="922"/>
        <v>0</v>
      </c>
      <c r="DL454" s="125">
        <f t="shared" ca="1" si="923"/>
        <v>0</v>
      </c>
      <c r="DM454" s="340">
        <f t="shared" ca="1" si="924"/>
        <v>0</v>
      </c>
      <c r="DN454" s="340">
        <f t="shared" ca="1" si="925"/>
        <v>0</v>
      </c>
      <c r="DO454" s="340">
        <f t="shared" ca="1" si="926"/>
        <v>0</v>
      </c>
      <c r="DP454" s="340">
        <f t="shared" ca="1" si="927"/>
        <v>0</v>
      </c>
      <c r="DQ454" s="340">
        <f t="shared" ca="1" si="928"/>
        <v>0</v>
      </c>
      <c r="DR454" s="340">
        <f t="shared" ca="1" si="929"/>
        <v>0</v>
      </c>
      <c r="DS454" s="340">
        <f t="shared" ca="1" si="929"/>
        <v>0</v>
      </c>
    </row>
    <row r="455" spans="1:123">
      <c r="A455">
        <f t="shared" ca="1" si="822"/>
        <v>0</v>
      </c>
      <c r="B455">
        <f t="shared" ca="1" si="823"/>
        <v>0</v>
      </c>
      <c r="C455">
        <f t="shared" ca="1" si="824"/>
        <v>0</v>
      </c>
      <c r="D455">
        <f t="shared" ca="1" si="825"/>
        <v>0</v>
      </c>
      <c r="E455">
        <f t="shared" ca="1" si="826"/>
        <v>0</v>
      </c>
      <c r="F455">
        <f t="shared" ca="1" si="827"/>
        <v>0</v>
      </c>
      <c r="G455" s="123">
        <f t="shared" ca="1" si="820"/>
        <v>0</v>
      </c>
      <c r="H455" s="123">
        <f t="shared" ca="1" si="821"/>
        <v>0</v>
      </c>
      <c r="I455" s="123">
        <f t="shared" ca="1" si="821"/>
        <v>0</v>
      </c>
      <c r="J455" s="123">
        <f t="shared" ca="1" si="821"/>
        <v>0</v>
      </c>
      <c r="K455" s="123">
        <f t="shared" ca="1" si="821"/>
        <v>0</v>
      </c>
      <c r="L455" s="123">
        <f t="shared" ca="1" si="821"/>
        <v>0</v>
      </c>
      <c r="M455" s="123">
        <f t="shared" ca="1" si="821"/>
        <v>0</v>
      </c>
      <c r="N455" s="123">
        <f t="shared" ca="1" si="821"/>
        <v>0</v>
      </c>
      <c r="O455" s="123">
        <f t="shared" ca="1" si="828"/>
        <v>0</v>
      </c>
      <c r="P455" s="123">
        <f t="shared" ca="1" si="829"/>
        <v>0</v>
      </c>
      <c r="Q455" s="123">
        <f t="shared" ca="1" si="830"/>
        <v>0</v>
      </c>
      <c r="R455" s="123">
        <f t="shared" ca="1" si="830"/>
        <v>0</v>
      </c>
      <c r="S455" s="123">
        <f t="shared" ca="1" si="831"/>
        <v>0</v>
      </c>
      <c r="T455" s="123">
        <f t="shared" ca="1" si="832"/>
        <v>0</v>
      </c>
      <c r="U455" s="123">
        <f t="shared" ca="1" si="833"/>
        <v>0</v>
      </c>
      <c r="V455" s="123">
        <f t="shared" ca="1" si="834"/>
        <v>0</v>
      </c>
      <c r="W455" s="123">
        <f t="shared" ca="1" si="835"/>
        <v>0</v>
      </c>
      <c r="X455" s="123">
        <f t="shared" ca="1" si="836"/>
        <v>0</v>
      </c>
      <c r="Y455" s="123">
        <f t="shared" ca="1" si="837"/>
        <v>0</v>
      </c>
      <c r="Z455" s="123">
        <f t="shared" ca="1" si="838"/>
        <v>0</v>
      </c>
      <c r="AA455" s="123">
        <f t="shared" ca="1" si="839"/>
        <v>0</v>
      </c>
      <c r="AB455" s="123">
        <f t="shared" ca="1" si="840"/>
        <v>0</v>
      </c>
      <c r="AC455" s="123">
        <f t="shared" ca="1" si="841"/>
        <v>0</v>
      </c>
      <c r="AD455" s="123">
        <f t="shared" ca="1" si="842"/>
        <v>0</v>
      </c>
      <c r="AE455" s="123">
        <f t="shared" ca="1" si="843"/>
        <v>0</v>
      </c>
      <c r="AF455" s="123">
        <f t="shared" ca="1" si="844"/>
        <v>0</v>
      </c>
      <c r="AG455" s="123">
        <f t="shared" ca="1" si="845"/>
        <v>0</v>
      </c>
      <c r="AH455" s="123">
        <f t="shared" ca="1" si="846"/>
        <v>0</v>
      </c>
      <c r="AI455" s="123">
        <f t="shared" ca="1" si="847"/>
        <v>0</v>
      </c>
      <c r="AJ455" s="123">
        <f t="shared" ca="1" si="848"/>
        <v>0</v>
      </c>
      <c r="AK455" s="123">
        <f t="shared" ca="1" si="849"/>
        <v>0</v>
      </c>
      <c r="AL455" s="123">
        <f t="shared" ca="1" si="850"/>
        <v>0</v>
      </c>
      <c r="AM455" s="123">
        <f t="shared" ca="1" si="851"/>
        <v>0</v>
      </c>
      <c r="AN455" s="123">
        <f t="shared" ca="1" si="852"/>
        <v>0</v>
      </c>
      <c r="AO455" s="123">
        <f t="shared" ca="1" si="853"/>
        <v>0</v>
      </c>
      <c r="AP455" s="123">
        <f t="shared" ca="1" si="854"/>
        <v>0</v>
      </c>
      <c r="AQ455" s="123">
        <f t="shared" ca="1" si="855"/>
        <v>0</v>
      </c>
      <c r="AR455" s="123">
        <f t="shared" ca="1" si="856"/>
        <v>0</v>
      </c>
      <c r="AS455" s="123">
        <f t="shared" ca="1" si="857"/>
        <v>0</v>
      </c>
      <c r="AT455" s="123">
        <f t="shared" ca="1" si="858"/>
        <v>0</v>
      </c>
      <c r="AU455" s="123">
        <f t="shared" ca="1" si="859"/>
        <v>0</v>
      </c>
      <c r="AV455" s="123">
        <f t="shared" ca="1" si="860"/>
        <v>0</v>
      </c>
      <c r="AW455" s="123">
        <f t="shared" ca="1" si="861"/>
        <v>0</v>
      </c>
      <c r="AX455" s="123">
        <f t="shared" ca="1" si="862"/>
        <v>0</v>
      </c>
      <c r="AY455" s="123">
        <f t="shared" ca="1" si="863"/>
        <v>0</v>
      </c>
      <c r="AZ455" s="123">
        <f t="shared" ca="1" si="864"/>
        <v>0</v>
      </c>
      <c r="BA455" s="123">
        <f t="shared" ca="1" si="865"/>
        <v>0</v>
      </c>
      <c r="BB455" s="123">
        <f t="shared" ca="1" si="866"/>
        <v>0</v>
      </c>
      <c r="BC455" s="123">
        <f t="shared" ca="1" si="867"/>
        <v>0</v>
      </c>
      <c r="BD455" s="123">
        <f t="shared" ca="1" si="868"/>
        <v>0</v>
      </c>
      <c r="BE455" s="123">
        <f t="shared" ca="1" si="869"/>
        <v>0</v>
      </c>
      <c r="BF455" s="123">
        <f t="shared" ca="1" si="870"/>
        <v>0</v>
      </c>
      <c r="BG455" s="123">
        <f t="shared" ca="1" si="871"/>
        <v>0</v>
      </c>
      <c r="BH455" s="123">
        <f t="shared" ca="1" si="872"/>
        <v>0</v>
      </c>
      <c r="BI455" s="123">
        <f t="shared" ca="1" si="873"/>
        <v>0</v>
      </c>
      <c r="BJ455" s="123">
        <f t="shared" ca="1" si="874"/>
        <v>0</v>
      </c>
      <c r="BK455" s="123">
        <f t="shared" ca="1" si="875"/>
        <v>0</v>
      </c>
      <c r="BL455" s="123">
        <f t="shared" ca="1" si="876"/>
        <v>0</v>
      </c>
      <c r="BM455" s="123">
        <f t="shared" ca="1" si="877"/>
        <v>0</v>
      </c>
      <c r="BN455" s="123">
        <f t="shared" ca="1" si="878"/>
        <v>0</v>
      </c>
      <c r="BO455" s="123">
        <f t="shared" ca="1" si="879"/>
        <v>0</v>
      </c>
      <c r="BP455" s="340">
        <f t="shared" ca="1" si="880"/>
        <v>0</v>
      </c>
      <c r="BQ455" s="123">
        <f t="shared" ca="1" si="881"/>
        <v>0</v>
      </c>
      <c r="BR455" s="123">
        <f t="shared" ca="1" si="882"/>
        <v>0</v>
      </c>
      <c r="BS455" s="123">
        <f t="shared" ca="1" si="883"/>
        <v>0</v>
      </c>
      <c r="BT455" s="123">
        <f t="shared" ca="1" si="884"/>
        <v>0</v>
      </c>
      <c r="BU455" s="123">
        <f t="shared" ca="1" si="885"/>
        <v>0</v>
      </c>
      <c r="BV455" s="123"/>
      <c r="BW455" s="123">
        <f t="shared" ca="1" si="886"/>
        <v>0</v>
      </c>
      <c r="BX455" s="123"/>
      <c r="BY455" s="123">
        <f t="shared" ca="1" si="887"/>
        <v>0</v>
      </c>
      <c r="BZ455" s="123"/>
      <c r="CA455" s="123">
        <f t="shared" ca="1" si="888"/>
        <v>0</v>
      </c>
      <c r="CB455" s="123"/>
      <c r="CC455" s="123">
        <f t="shared" ca="1" si="889"/>
        <v>0</v>
      </c>
      <c r="CD455" s="125">
        <f t="shared" ca="1" si="890"/>
        <v>0</v>
      </c>
      <c r="CE455" s="125">
        <f t="shared" ca="1" si="891"/>
        <v>0</v>
      </c>
      <c r="CF455" s="125">
        <f t="shared" ca="1" si="892"/>
        <v>0</v>
      </c>
      <c r="CG455" s="125">
        <f t="shared" ca="1" si="893"/>
        <v>0</v>
      </c>
      <c r="CH455" s="125">
        <f t="shared" ca="1" si="894"/>
        <v>0</v>
      </c>
      <c r="CI455" s="125">
        <f t="shared" ca="1" si="895"/>
        <v>0</v>
      </c>
      <c r="CJ455" s="125">
        <f t="shared" ca="1" si="896"/>
        <v>0</v>
      </c>
      <c r="CK455" s="125">
        <f t="shared" ca="1" si="897"/>
        <v>0</v>
      </c>
      <c r="CL455" s="125">
        <f t="shared" ca="1" si="898"/>
        <v>0</v>
      </c>
      <c r="CM455" s="125">
        <f t="shared" ca="1" si="899"/>
        <v>0</v>
      </c>
      <c r="CN455" s="125">
        <f t="shared" ca="1" si="900"/>
        <v>0</v>
      </c>
      <c r="CO455" s="125">
        <f t="shared" ca="1" si="901"/>
        <v>0</v>
      </c>
      <c r="CP455" s="125">
        <f t="shared" ca="1" si="902"/>
        <v>0</v>
      </c>
      <c r="CQ455" s="125">
        <f t="shared" ca="1" si="903"/>
        <v>0</v>
      </c>
      <c r="CR455" s="125">
        <f t="shared" ca="1" si="904"/>
        <v>0</v>
      </c>
      <c r="CS455" s="125">
        <f t="shared" ca="1" si="905"/>
        <v>0</v>
      </c>
      <c r="CT455" s="125">
        <f t="shared" ca="1" si="906"/>
        <v>0</v>
      </c>
      <c r="CU455" s="125">
        <f t="shared" ca="1" si="907"/>
        <v>0</v>
      </c>
      <c r="CV455" s="125">
        <f t="shared" ca="1" si="908"/>
        <v>0</v>
      </c>
      <c r="CW455" s="125">
        <f t="shared" ca="1" si="909"/>
        <v>0</v>
      </c>
      <c r="CX455" s="125">
        <f t="shared" ca="1" si="910"/>
        <v>0</v>
      </c>
      <c r="CY455" s="125">
        <f t="shared" ca="1" si="911"/>
        <v>0</v>
      </c>
      <c r="CZ455" s="606">
        <f t="shared" ca="1" si="912"/>
        <v>0</v>
      </c>
      <c r="DA455" s="341">
        <f t="shared" ca="1" si="913"/>
        <v>0</v>
      </c>
      <c r="DB455" s="125">
        <f t="shared" ca="1" si="914"/>
        <v>0</v>
      </c>
      <c r="DC455" s="125">
        <f t="shared" ca="1" si="915"/>
        <v>0</v>
      </c>
      <c r="DD455" s="125">
        <f t="shared" ca="1" si="916"/>
        <v>0</v>
      </c>
      <c r="DE455" s="125">
        <f t="shared" ca="1" si="917"/>
        <v>0</v>
      </c>
      <c r="DF455" s="125">
        <f t="shared" ca="1" si="918"/>
        <v>0</v>
      </c>
      <c r="DG455" s="125">
        <f t="shared" ca="1" si="930"/>
        <v>0</v>
      </c>
      <c r="DH455" s="125">
        <f t="shared" ca="1" si="919"/>
        <v>0</v>
      </c>
      <c r="DI455" s="125">
        <f t="shared" ca="1" si="920"/>
        <v>0</v>
      </c>
      <c r="DJ455" s="125">
        <f t="shared" ca="1" si="921"/>
        <v>0</v>
      </c>
      <c r="DK455" s="125">
        <f t="shared" ca="1" si="922"/>
        <v>0</v>
      </c>
      <c r="DL455" s="125">
        <f t="shared" ca="1" si="923"/>
        <v>0</v>
      </c>
      <c r="DM455" s="340">
        <f t="shared" ca="1" si="924"/>
        <v>0</v>
      </c>
      <c r="DN455" s="340">
        <f t="shared" ca="1" si="925"/>
        <v>0</v>
      </c>
      <c r="DO455" s="340">
        <f t="shared" ca="1" si="926"/>
        <v>0</v>
      </c>
      <c r="DP455" s="340">
        <f t="shared" ca="1" si="927"/>
        <v>0</v>
      </c>
      <c r="DQ455" s="340">
        <f t="shared" ca="1" si="928"/>
        <v>0</v>
      </c>
      <c r="DR455" s="340">
        <f t="shared" ca="1" si="929"/>
        <v>0</v>
      </c>
      <c r="DS455" s="340">
        <f t="shared" ca="1" si="929"/>
        <v>0</v>
      </c>
    </row>
    <row r="456" spans="1:123">
      <c r="A456">
        <f t="shared" ca="1" si="822"/>
        <v>0</v>
      </c>
      <c r="B456">
        <f t="shared" ca="1" si="823"/>
        <v>0</v>
      </c>
      <c r="C456">
        <f t="shared" ca="1" si="824"/>
        <v>0</v>
      </c>
      <c r="D456">
        <f t="shared" ca="1" si="825"/>
        <v>0</v>
      </c>
      <c r="E456">
        <f t="shared" ca="1" si="826"/>
        <v>0</v>
      </c>
      <c r="F456">
        <f t="shared" ca="1" si="827"/>
        <v>0</v>
      </c>
      <c r="G456" s="123">
        <f t="shared" ca="1" si="820"/>
        <v>0</v>
      </c>
      <c r="H456" s="123">
        <f t="shared" ca="1" si="821"/>
        <v>0</v>
      </c>
      <c r="I456" s="123">
        <f t="shared" ca="1" si="821"/>
        <v>0</v>
      </c>
      <c r="J456" s="123">
        <f t="shared" ca="1" si="821"/>
        <v>0</v>
      </c>
      <c r="K456" s="123">
        <f t="shared" ca="1" si="821"/>
        <v>0</v>
      </c>
      <c r="L456" s="123">
        <f t="shared" ca="1" si="821"/>
        <v>0</v>
      </c>
      <c r="M456" s="123">
        <f t="shared" ca="1" si="821"/>
        <v>0</v>
      </c>
      <c r="N456" s="123">
        <f t="shared" ca="1" si="821"/>
        <v>0</v>
      </c>
      <c r="O456" s="123">
        <f t="shared" ca="1" si="828"/>
        <v>0</v>
      </c>
      <c r="P456" s="123">
        <f t="shared" ca="1" si="829"/>
        <v>0</v>
      </c>
      <c r="Q456" s="123">
        <f t="shared" ca="1" si="830"/>
        <v>0</v>
      </c>
      <c r="R456" s="123">
        <f t="shared" ca="1" si="830"/>
        <v>0</v>
      </c>
      <c r="S456" s="123">
        <f t="shared" ca="1" si="831"/>
        <v>0</v>
      </c>
      <c r="T456" s="123">
        <f t="shared" ca="1" si="832"/>
        <v>0</v>
      </c>
      <c r="U456" s="123">
        <f t="shared" ca="1" si="833"/>
        <v>0</v>
      </c>
      <c r="V456" s="123">
        <f t="shared" ca="1" si="834"/>
        <v>0</v>
      </c>
      <c r="W456" s="123">
        <f t="shared" ca="1" si="835"/>
        <v>0</v>
      </c>
      <c r="X456" s="123">
        <f t="shared" ca="1" si="836"/>
        <v>0</v>
      </c>
      <c r="Y456" s="123">
        <f t="shared" ca="1" si="837"/>
        <v>0</v>
      </c>
      <c r="Z456" s="123">
        <f t="shared" ca="1" si="838"/>
        <v>0</v>
      </c>
      <c r="AA456" s="123">
        <f t="shared" ca="1" si="839"/>
        <v>0</v>
      </c>
      <c r="AB456" s="123">
        <f t="shared" ca="1" si="840"/>
        <v>0</v>
      </c>
      <c r="AC456" s="123">
        <f t="shared" ca="1" si="841"/>
        <v>0</v>
      </c>
      <c r="AD456" s="123">
        <f t="shared" ca="1" si="842"/>
        <v>0</v>
      </c>
      <c r="AE456" s="123">
        <f t="shared" ca="1" si="843"/>
        <v>0</v>
      </c>
      <c r="AF456" s="123">
        <f t="shared" ca="1" si="844"/>
        <v>0</v>
      </c>
      <c r="AG456" s="123">
        <f t="shared" ca="1" si="845"/>
        <v>0</v>
      </c>
      <c r="AH456" s="123">
        <f t="shared" ca="1" si="846"/>
        <v>0</v>
      </c>
      <c r="AI456" s="123">
        <f t="shared" ca="1" si="847"/>
        <v>0</v>
      </c>
      <c r="AJ456" s="123">
        <f t="shared" ca="1" si="848"/>
        <v>0</v>
      </c>
      <c r="AK456" s="123">
        <f t="shared" ca="1" si="849"/>
        <v>0</v>
      </c>
      <c r="AL456" s="123">
        <f t="shared" ca="1" si="850"/>
        <v>0</v>
      </c>
      <c r="AM456" s="123">
        <f t="shared" ca="1" si="851"/>
        <v>0</v>
      </c>
      <c r="AN456" s="123">
        <f t="shared" ca="1" si="852"/>
        <v>0</v>
      </c>
      <c r="AO456" s="123">
        <f t="shared" ca="1" si="853"/>
        <v>0</v>
      </c>
      <c r="AP456" s="123">
        <f t="shared" ca="1" si="854"/>
        <v>0</v>
      </c>
      <c r="AQ456" s="123">
        <f t="shared" ca="1" si="855"/>
        <v>0</v>
      </c>
      <c r="AR456" s="123">
        <f t="shared" ca="1" si="856"/>
        <v>0</v>
      </c>
      <c r="AS456" s="123">
        <f t="shared" ca="1" si="857"/>
        <v>0</v>
      </c>
      <c r="AT456" s="123">
        <f t="shared" ca="1" si="858"/>
        <v>0</v>
      </c>
      <c r="AU456" s="123">
        <f t="shared" ca="1" si="859"/>
        <v>0</v>
      </c>
      <c r="AV456" s="123">
        <f t="shared" ca="1" si="860"/>
        <v>0</v>
      </c>
      <c r="AW456" s="123">
        <f t="shared" ca="1" si="861"/>
        <v>0</v>
      </c>
      <c r="AX456" s="123">
        <f t="shared" ca="1" si="862"/>
        <v>0</v>
      </c>
      <c r="AY456" s="123">
        <f t="shared" ca="1" si="863"/>
        <v>0</v>
      </c>
      <c r="AZ456" s="123">
        <f t="shared" ca="1" si="864"/>
        <v>0</v>
      </c>
      <c r="BA456" s="123">
        <f t="shared" ca="1" si="865"/>
        <v>0</v>
      </c>
      <c r="BB456" s="123">
        <f t="shared" ca="1" si="866"/>
        <v>0</v>
      </c>
      <c r="BC456" s="123">
        <f t="shared" ca="1" si="867"/>
        <v>0</v>
      </c>
      <c r="BD456" s="123">
        <f t="shared" ca="1" si="868"/>
        <v>0</v>
      </c>
      <c r="BE456" s="123">
        <f t="shared" ca="1" si="869"/>
        <v>0</v>
      </c>
      <c r="BF456" s="123">
        <f t="shared" ca="1" si="870"/>
        <v>0</v>
      </c>
      <c r="BG456" s="123">
        <f t="shared" ca="1" si="871"/>
        <v>0</v>
      </c>
      <c r="BH456" s="123">
        <f t="shared" ca="1" si="872"/>
        <v>0</v>
      </c>
      <c r="BI456" s="123">
        <f t="shared" ca="1" si="873"/>
        <v>0</v>
      </c>
      <c r="BJ456" s="123">
        <f t="shared" ca="1" si="874"/>
        <v>0</v>
      </c>
      <c r="BK456" s="123">
        <f t="shared" ca="1" si="875"/>
        <v>0</v>
      </c>
      <c r="BL456" s="123">
        <f t="shared" ca="1" si="876"/>
        <v>0</v>
      </c>
      <c r="BM456" s="123">
        <f t="shared" ca="1" si="877"/>
        <v>0</v>
      </c>
      <c r="BN456" s="123">
        <f t="shared" ca="1" si="878"/>
        <v>0</v>
      </c>
      <c r="BO456" s="123">
        <f t="shared" ca="1" si="879"/>
        <v>0</v>
      </c>
      <c r="BP456" s="340">
        <f t="shared" ca="1" si="880"/>
        <v>0</v>
      </c>
      <c r="BQ456" s="123">
        <f t="shared" ca="1" si="881"/>
        <v>0</v>
      </c>
      <c r="BR456" s="123">
        <f t="shared" ca="1" si="882"/>
        <v>0</v>
      </c>
      <c r="BS456" s="123">
        <f t="shared" ca="1" si="883"/>
        <v>0</v>
      </c>
      <c r="BT456" s="123">
        <f t="shared" ca="1" si="884"/>
        <v>0</v>
      </c>
      <c r="BU456" s="123">
        <f t="shared" ca="1" si="885"/>
        <v>0</v>
      </c>
      <c r="BV456" s="123"/>
      <c r="BW456" s="123">
        <f t="shared" ca="1" si="886"/>
        <v>0</v>
      </c>
      <c r="BX456" s="123"/>
      <c r="BY456" s="123">
        <f t="shared" ca="1" si="887"/>
        <v>0</v>
      </c>
      <c r="BZ456" s="123"/>
      <c r="CA456" s="123">
        <f t="shared" ca="1" si="888"/>
        <v>0</v>
      </c>
      <c r="CB456" s="123"/>
      <c r="CC456" s="123">
        <f t="shared" ca="1" si="889"/>
        <v>0</v>
      </c>
      <c r="CD456" s="125">
        <f t="shared" ca="1" si="890"/>
        <v>0</v>
      </c>
      <c r="CE456" s="125">
        <f t="shared" ca="1" si="891"/>
        <v>0</v>
      </c>
      <c r="CF456" s="125">
        <f t="shared" ca="1" si="892"/>
        <v>0</v>
      </c>
      <c r="CG456" s="125">
        <f t="shared" ca="1" si="893"/>
        <v>0</v>
      </c>
      <c r="CH456" s="125">
        <f t="shared" ca="1" si="894"/>
        <v>0</v>
      </c>
      <c r="CI456" s="125">
        <f t="shared" ca="1" si="895"/>
        <v>0</v>
      </c>
      <c r="CJ456" s="125">
        <f t="shared" ca="1" si="896"/>
        <v>0</v>
      </c>
      <c r="CK456" s="125">
        <f t="shared" ca="1" si="897"/>
        <v>0</v>
      </c>
      <c r="CL456" s="125">
        <f t="shared" ca="1" si="898"/>
        <v>0</v>
      </c>
      <c r="CM456" s="125">
        <f t="shared" ca="1" si="899"/>
        <v>0</v>
      </c>
      <c r="CN456" s="125">
        <f t="shared" ca="1" si="900"/>
        <v>0</v>
      </c>
      <c r="CO456" s="125">
        <f t="shared" ca="1" si="901"/>
        <v>0</v>
      </c>
      <c r="CP456" s="125">
        <f t="shared" ca="1" si="902"/>
        <v>0</v>
      </c>
      <c r="CQ456" s="125">
        <f t="shared" ca="1" si="903"/>
        <v>0</v>
      </c>
      <c r="CR456" s="125">
        <f t="shared" ca="1" si="904"/>
        <v>0</v>
      </c>
      <c r="CS456" s="125">
        <f t="shared" ca="1" si="905"/>
        <v>0</v>
      </c>
      <c r="CT456" s="125">
        <f t="shared" ca="1" si="906"/>
        <v>0</v>
      </c>
      <c r="CU456" s="125">
        <f t="shared" ca="1" si="907"/>
        <v>0</v>
      </c>
      <c r="CV456" s="125">
        <f t="shared" ca="1" si="908"/>
        <v>0</v>
      </c>
      <c r="CW456" s="125">
        <f t="shared" ca="1" si="909"/>
        <v>0</v>
      </c>
      <c r="CX456" s="125">
        <f t="shared" ca="1" si="910"/>
        <v>0</v>
      </c>
      <c r="CY456" s="125">
        <f t="shared" ca="1" si="911"/>
        <v>0</v>
      </c>
      <c r="CZ456" s="606">
        <f t="shared" ca="1" si="912"/>
        <v>0</v>
      </c>
      <c r="DA456" s="341">
        <f t="shared" ca="1" si="913"/>
        <v>0</v>
      </c>
      <c r="DB456" s="125">
        <f t="shared" ca="1" si="914"/>
        <v>0</v>
      </c>
      <c r="DC456" s="125">
        <f t="shared" ca="1" si="915"/>
        <v>0</v>
      </c>
      <c r="DD456" s="125">
        <f t="shared" ca="1" si="916"/>
        <v>0</v>
      </c>
      <c r="DE456" s="125">
        <f t="shared" ca="1" si="917"/>
        <v>0</v>
      </c>
      <c r="DF456" s="125">
        <f t="shared" ca="1" si="918"/>
        <v>0</v>
      </c>
      <c r="DG456" s="125">
        <f t="shared" ca="1" si="930"/>
        <v>0</v>
      </c>
      <c r="DH456" s="125">
        <f t="shared" ca="1" si="919"/>
        <v>0</v>
      </c>
      <c r="DI456" s="125">
        <f t="shared" ca="1" si="920"/>
        <v>0</v>
      </c>
      <c r="DJ456" s="125">
        <f t="shared" ca="1" si="921"/>
        <v>0</v>
      </c>
      <c r="DK456" s="125">
        <f t="shared" ca="1" si="922"/>
        <v>0</v>
      </c>
      <c r="DL456" s="125">
        <f t="shared" ca="1" si="923"/>
        <v>0</v>
      </c>
      <c r="DM456" s="340">
        <f t="shared" ca="1" si="924"/>
        <v>0</v>
      </c>
      <c r="DN456" s="340">
        <f t="shared" ca="1" si="925"/>
        <v>0</v>
      </c>
      <c r="DO456" s="340">
        <f t="shared" ca="1" si="926"/>
        <v>0</v>
      </c>
      <c r="DP456" s="340">
        <f t="shared" ca="1" si="927"/>
        <v>0</v>
      </c>
      <c r="DQ456" s="340">
        <f t="shared" ca="1" si="928"/>
        <v>0</v>
      </c>
      <c r="DR456" s="340">
        <f t="shared" ca="1" si="929"/>
        <v>0</v>
      </c>
      <c r="DS456" s="340">
        <f t="shared" ca="1" si="929"/>
        <v>0</v>
      </c>
    </row>
    <row r="457" spans="1:123">
      <c r="A457">
        <f t="shared" ca="1" si="822"/>
        <v>0</v>
      </c>
      <c r="B457">
        <f t="shared" ca="1" si="823"/>
        <v>0</v>
      </c>
      <c r="C457">
        <f t="shared" ca="1" si="824"/>
        <v>0</v>
      </c>
      <c r="D457">
        <f t="shared" ca="1" si="825"/>
        <v>0</v>
      </c>
      <c r="E457">
        <f t="shared" ca="1" si="826"/>
        <v>0</v>
      </c>
      <c r="F457">
        <f t="shared" ca="1" si="827"/>
        <v>0</v>
      </c>
      <c r="G457" s="123">
        <f t="shared" ca="1" si="820"/>
        <v>0</v>
      </c>
      <c r="H457" s="123">
        <f t="shared" ca="1" si="821"/>
        <v>0</v>
      </c>
      <c r="I457" s="123">
        <f t="shared" ca="1" si="821"/>
        <v>0</v>
      </c>
      <c r="J457" s="123">
        <f t="shared" ca="1" si="821"/>
        <v>0</v>
      </c>
      <c r="K457" s="123">
        <f t="shared" ca="1" si="821"/>
        <v>0</v>
      </c>
      <c r="L457" s="123">
        <f t="shared" ca="1" si="821"/>
        <v>0</v>
      </c>
      <c r="M457" s="123">
        <f t="shared" ca="1" si="821"/>
        <v>0</v>
      </c>
      <c r="N457" s="123">
        <f t="shared" ca="1" si="821"/>
        <v>0</v>
      </c>
      <c r="O457" s="123">
        <f t="shared" ca="1" si="828"/>
        <v>0</v>
      </c>
      <c r="P457" s="123">
        <f t="shared" ca="1" si="829"/>
        <v>0</v>
      </c>
      <c r="Q457" s="123">
        <f t="shared" ca="1" si="830"/>
        <v>0</v>
      </c>
      <c r="R457" s="123">
        <f t="shared" ca="1" si="830"/>
        <v>0</v>
      </c>
      <c r="S457" s="123">
        <f t="shared" ca="1" si="831"/>
        <v>0</v>
      </c>
      <c r="T457" s="123">
        <f t="shared" ca="1" si="832"/>
        <v>0</v>
      </c>
      <c r="U457" s="123">
        <f t="shared" ca="1" si="833"/>
        <v>0</v>
      </c>
      <c r="V457" s="123">
        <f t="shared" ca="1" si="834"/>
        <v>0</v>
      </c>
      <c r="W457" s="123">
        <f t="shared" ca="1" si="835"/>
        <v>0</v>
      </c>
      <c r="X457" s="123">
        <f t="shared" ca="1" si="836"/>
        <v>0</v>
      </c>
      <c r="Y457" s="123">
        <f t="shared" ca="1" si="837"/>
        <v>0</v>
      </c>
      <c r="Z457" s="123">
        <f t="shared" ca="1" si="838"/>
        <v>0</v>
      </c>
      <c r="AA457" s="123">
        <f t="shared" ca="1" si="839"/>
        <v>0</v>
      </c>
      <c r="AB457" s="123">
        <f t="shared" ca="1" si="840"/>
        <v>0</v>
      </c>
      <c r="AC457" s="123">
        <f t="shared" ca="1" si="841"/>
        <v>0</v>
      </c>
      <c r="AD457" s="123">
        <f t="shared" ca="1" si="842"/>
        <v>0</v>
      </c>
      <c r="AE457" s="123">
        <f t="shared" ca="1" si="843"/>
        <v>0</v>
      </c>
      <c r="AF457" s="123">
        <f t="shared" ca="1" si="844"/>
        <v>0</v>
      </c>
      <c r="AG457" s="123">
        <f t="shared" ca="1" si="845"/>
        <v>0</v>
      </c>
      <c r="AH457" s="123">
        <f t="shared" ca="1" si="846"/>
        <v>0</v>
      </c>
      <c r="AI457" s="123">
        <f t="shared" ca="1" si="847"/>
        <v>0</v>
      </c>
      <c r="AJ457" s="123">
        <f t="shared" ca="1" si="848"/>
        <v>0</v>
      </c>
      <c r="AK457" s="123">
        <f t="shared" ca="1" si="849"/>
        <v>0</v>
      </c>
      <c r="AL457" s="123">
        <f t="shared" ca="1" si="850"/>
        <v>0</v>
      </c>
      <c r="AM457" s="123">
        <f t="shared" ca="1" si="851"/>
        <v>0</v>
      </c>
      <c r="AN457" s="123">
        <f t="shared" ca="1" si="852"/>
        <v>0</v>
      </c>
      <c r="AO457" s="123">
        <f t="shared" ca="1" si="853"/>
        <v>0</v>
      </c>
      <c r="AP457" s="123">
        <f t="shared" ca="1" si="854"/>
        <v>0</v>
      </c>
      <c r="AQ457" s="123">
        <f t="shared" ca="1" si="855"/>
        <v>0</v>
      </c>
      <c r="AR457" s="123">
        <f t="shared" ca="1" si="856"/>
        <v>0</v>
      </c>
      <c r="AS457" s="123">
        <f t="shared" ca="1" si="857"/>
        <v>0</v>
      </c>
      <c r="AT457" s="123">
        <f t="shared" ca="1" si="858"/>
        <v>0</v>
      </c>
      <c r="AU457" s="123">
        <f t="shared" ca="1" si="859"/>
        <v>0</v>
      </c>
      <c r="AV457" s="123">
        <f t="shared" ca="1" si="860"/>
        <v>0</v>
      </c>
      <c r="AW457" s="123">
        <f t="shared" ca="1" si="861"/>
        <v>0</v>
      </c>
      <c r="AX457" s="123">
        <f t="shared" ca="1" si="862"/>
        <v>0</v>
      </c>
      <c r="AY457" s="123">
        <f t="shared" ca="1" si="863"/>
        <v>0</v>
      </c>
      <c r="AZ457" s="123">
        <f t="shared" ca="1" si="864"/>
        <v>0</v>
      </c>
      <c r="BA457" s="123">
        <f t="shared" ca="1" si="865"/>
        <v>0</v>
      </c>
      <c r="BB457" s="123">
        <f t="shared" ca="1" si="866"/>
        <v>0</v>
      </c>
      <c r="BC457" s="123">
        <f t="shared" ca="1" si="867"/>
        <v>0</v>
      </c>
      <c r="BD457" s="123">
        <f t="shared" ca="1" si="868"/>
        <v>0</v>
      </c>
      <c r="BE457" s="123">
        <f t="shared" ca="1" si="869"/>
        <v>0</v>
      </c>
      <c r="BF457" s="123">
        <f t="shared" ca="1" si="870"/>
        <v>0</v>
      </c>
      <c r="BG457" s="123">
        <f t="shared" ca="1" si="871"/>
        <v>0</v>
      </c>
      <c r="BH457" s="123">
        <f t="shared" ca="1" si="872"/>
        <v>0</v>
      </c>
      <c r="BI457" s="123">
        <f t="shared" ca="1" si="873"/>
        <v>0</v>
      </c>
      <c r="BJ457" s="123">
        <f t="shared" ca="1" si="874"/>
        <v>0</v>
      </c>
      <c r="BK457" s="123">
        <f t="shared" ca="1" si="875"/>
        <v>0</v>
      </c>
      <c r="BL457" s="123">
        <f t="shared" ca="1" si="876"/>
        <v>0</v>
      </c>
      <c r="BM457" s="123">
        <f t="shared" ca="1" si="877"/>
        <v>0</v>
      </c>
      <c r="BN457" s="123">
        <f t="shared" ca="1" si="878"/>
        <v>0</v>
      </c>
      <c r="BO457" s="123">
        <f t="shared" ca="1" si="879"/>
        <v>0</v>
      </c>
      <c r="BP457" s="340">
        <f t="shared" ca="1" si="880"/>
        <v>0</v>
      </c>
      <c r="BQ457" s="123">
        <f t="shared" ca="1" si="881"/>
        <v>0</v>
      </c>
      <c r="BR457" s="123">
        <f t="shared" ca="1" si="882"/>
        <v>0</v>
      </c>
      <c r="BS457" s="123">
        <f t="shared" ca="1" si="883"/>
        <v>0</v>
      </c>
      <c r="BT457" s="123">
        <f t="shared" ca="1" si="884"/>
        <v>0</v>
      </c>
      <c r="BU457" s="123">
        <f t="shared" ca="1" si="885"/>
        <v>0</v>
      </c>
      <c r="BV457" s="123"/>
      <c r="BW457" s="123">
        <f t="shared" ca="1" si="886"/>
        <v>0</v>
      </c>
      <c r="BX457" s="123"/>
      <c r="BY457" s="123">
        <f t="shared" ca="1" si="887"/>
        <v>0</v>
      </c>
      <c r="BZ457" s="123"/>
      <c r="CA457" s="123">
        <f t="shared" ca="1" si="888"/>
        <v>0</v>
      </c>
      <c r="CB457" s="123"/>
      <c r="CC457" s="123">
        <f t="shared" ca="1" si="889"/>
        <v>0</v>
      </c>
      <c r="CD457" s="125">
        <f t="shared" ca="1" si="890"/>
        <v>0</v>
      </c>
      <c r="CE457" s="125">
        <f t="shared" ca="1" si="891"/>
        <v>0</v>
      </c>
      <c r="CF457" s="125">
        <f t="shared" ca="1" si="892"/>
        <v>0</v>
      </c>
      <c r="CG457" s="125">
        <f t="shared" ca="1" si="893"/>
        <v>0</v>
      </c>
      <c r="CH457" s="125">
        <f t="shared" ca="1" si="894"/>
        <v>0</v>
      </c>
      <c r="CI457" s="125">
        <f t="shared" ca="1" si="895"/>
        <v>0</v>
      </c>
      <c r="CJ457" s="125">
        <f t="shared" ca="1" si="896"/>
        <v>0</v>
      </c>
      <c r="CK457" s="125">
        <f t="shared" ca="1" si="897"/>
        <v>0</v>
      </c>
      <c r="CL457" s="125">
        <f t="shared" ca="1" si="898"/>
        <v>0</v>
      </c>
      <c r="CM457" s="125">
        <f t="shared" ca="1" si="899"/>
        <v>0</v>
      </c>
      <c r="CN457" s="125">
        <f t="shared" ca="1" si="900"/>
        <v>0</v>
      </c>
      <c r="CO457" s="125">
        <f t="shared" ca="1" si="901"/>
        <v>0</v>
      </c>
      <c r="CP457" s="125">
        <f t="shared" ca="1" si="902"/>
        <v>0</v>
      </c>
      <c r="CQ457" s="125">
        <f t="shared" ca="1" si="903"/>
        <v>0</v>
      </c>
      <c r="CR457" s="125">
        <f t="shared" ca="1" si="904"/>
        <v>0</v>
      </c>
      <c r="CS457" s="125">
        <f t="shared" ca="1" si="905"/>
        <v>0</v>
      </c>
      <c r="CT457" s="125">
        <f t="shared" ca="1" si="906"/>
        <v>0</v>
      </c>
      <c r="CU457" s="125">
        <f t="shared" ca="1" si="907"/>
        <v>0</v>
      </c>
      <c r="CV457" s="125">
        <f t="shared" ca="1" si="908"/>
        <v>0</v>
      </c>
      <c r="CW457" s="125">
        <f t="shared" ca="1" si="909"/>
        <v>0</v>
      </c>
      <c r="CX457" s="125">
        <f t="shared" ca="1" si="910"/>
        <v>0</v>
      </c>
      <c r="CY457" s="125">
        <f t="shared" ca="1" si="911"/>
        <v>0</v>
      </c>
      <c r="CZ457" s="606">
        <f t="shared" ca="1" si="912"/>
        <v>0</v>
      </c>
      <c r="DA457" s="341">
        <f t="shared" ca="1" si="913"/>
        <v>0</v>
      </c>
      <c r="DB457" s="125">
        <f t="shared" ca="1" si="914"/>
        <v>0</v>
      </c>
      <c r="DC457" s="125">
        <f t="shared" ca="1" si="915"/>
        <v>0</v>
      </c>
      <c r="DD457" s="125">
        <f t="shared" ca="1" si="916"/>
        <v>0</v>
      </c>
      <c r="DE457" s="125">
        <f t="shared" ca="1" si="917"/>
        <v>0</v>
      </c>
      <c r="DF457" s="125">
        <f t="shared" ca="1" si="918"/>
        <v>0</v>
      </c>
      <c r="DG457" s="125">
        <f t="shared" ca="1" si="930"/>
        <v>0</v>
      </c>
      <c r="DH457" s="125">
        <f t="shared" ca="1" si="919"/>
        <v>0</v>
      </c>
      <c r="DI457" s="125">
        <f t="shared" ca="1" si="920"/>
        <v>0</v>
      </c>
      <c r="DJ457" s="125">
        <f t="shared" ca="1" si="921"/>
        <v>0</v>
      </c>
      <c r="DK457" s="125">
        <f t="shared" ca="1" si="922"/>
        <v>0</v>
      </c>
      <c r="DL457" s="125">
        <f t="shared" ca="1" si="923"/>
        <v>0</v>
      </c>
      <c r="DM457" s="340">
        <f t="shared" ca="1" si="924"/>
        <v>0</v>
      </c>
      <c r="DN457" s="340">
        <f t="shared" ca="1" si="925"/>
        <v>0</v>
      </c>
      <c r="DO457" s="340">
        <f t="shared" ca="1" si="926"/>
        <v>0</v>
      </c>
      <c r="DP457" s="340">
        <f t="shared" ca="1" si="927"/>
        <v>0</v>
      </c>
      <c r="DQ457" s="340">
        <f t="shared" ca="1" si="928"/>
        <v>0</v>
      </c>
      <c r="DR457" s="340">
        <f t="shared" ca="1" si="929"/>
        <v>0</v>
      </c>
      <c r="DS457" s="340">
        <f t="shared" ca="1" si="929"/>
        <v>0</v>
      </c>
    </row>
    <row r="458" spans="1:123">
      <c r="A458">
        <f t="shared" ca="1" si="822"/>
        <v>0</v>
      </c>
      <c r="B458" t="str">
        <f t="shared" ca="1" si="823"/>
        <v>Найменування виду ГЗ</v>
      </c>
      <c r="C458">
        <f t="shared" ca="1" si="824"/>
        <v>0</v>
      </c>
      <c r="D458">
        <f t="shared" ca="1" si="825"/>
        <v>0</v>
      </c>
      <c r="E458">
        <f t="shared" ca="1" si="826"/>
        <v>0</v>
      </c>
      <c r="F458">
        <f t="shared" ca="1" si="827"/>
        <v>0</v>
      </c>
      <c r="G458" s="123">
        <f t="shared" ca="1" si="820"/>
        <v>0</v>
      </c>
      <c r="H458" s="123">
        <f t="shared" ca="1" si="821"/>
        <v>0</v>
      </c>
      <c r="I458" s="123">
        <f t="shared" ca="1" si="821"/>
        <v>0</v>
      </c>
      <c r="J458" s="123">
        <f t="shared" ca="1" si="821"/>
        <v>0</v>
      </c>
      <c r="K458" s="123">
        <f t="shared" ca="1" si="821"/>
        <v>0</v>
      </c>
      <c r="L458" s="123">
        <f t="shared" ca="1" si="821"/>
        <v>0</v>
      </c>
      <c r="M458" s="123">
        <f t="shared" ca="1" si="821"/>
        <v>0</v>
      </c>
      <c r="N458" s="123">
        <f t="shared" ca="1" si="821"/>
        <v>0</v>
      </c>
      <c r="O458" s="123">
        <f t="shared" ca="1" si="828"/>
        <v>0</v>
      </c>
      <c r="P458" s="123">
        <f t="shared" ca="1" si="829"/>
        <v>0</v>
      </c>
      <c r="Q458" s="123">
        <f t="shared" ca="1" si="830"/>
        <v>0</v>
      </c>
      <c r="R458" s="123">
        <f t="shared" ca="1" si="830"/>
        <v>0</v>
      </c>
      <c r="S458" s="123">
        <f t="shared" ca="1" si="831"/>
        <v>0</v>
      </c>
      <c r="T458" s="123">
        <f t="shared" ca="1" si="832"/>
        <v>0</v>
      </c>
      <c r="U458" s="123">
        <f t="shared" ca="1" si="833"/>
        <v>0</v>
      </c>
      <c r="V458" s="123">
        <f t="shared" ca="1" si="834"/>
        <v>0</v>
      </c>
      <c r="W458" s="123">
        <f t="shared" ca="1" si="835"/>
        <v>0</v>
      </c>
      <c r="X458" s="123">
        <f t="shared" ca="1" si="836"/>
        <v>0</v>
      </c>
      <c r="Y458" s="123">
        <f t="shared" ca="1" si="837"/>
        <v>0</v>
      </c>
      <c r="Z458" s="123">
        <f t="shared" ca="1" si="838"/>
        <v>0</v>
      </c>
      <c r="AA458" s="123">
        <f t="shared" ca="1" si="839"/>
        <v>0</v>
      </c>
      <c r="AB458" s="123">
        <f t="shared" ca="1" si="840"/>
        <v>0</v>
      </c>
      <c r="AC458" s="123">
        <f t="shared" ca="1" si="841"/>
        <v>0</v>
      </c>
      <c r="AD458" s="123">
        <f t="shared" ca="1" si="842"/>
        <v>0</v>
      </c>
      <c r="AE458" s="123">
        <f t="shared" ca="1" si="843"/>
        <v>0</v>
      </c>
      <c r="AF458" s="123">
        <f t="shared" ca="1" si="844"/>
        <v>0</v>
      </c>
      <c r="AG458" s="123">
        <f t="shared" ca="1" si="845"/>
        <v>0</v>
      </c>
      <c r="AH458" s="123">
        <f t="shared" ca="1" si="846"/>
        <v>0</v>
      </c>
      <c r="AI458" s="123">
        <f t="shared" ca="1" si="847"/>
        <v>0</v>
      </c>
      <c r="AJ458" s="123">
        <f t="shared" ca="1" si="848"/>
        <v>0</v>
      </c>
      <c r="AK458" s="123">
        <f t="shared" ca="1" si="849"/>
        <v>0</v>
      </c>
      <c r="AL458" s="123">
        <f t="shared" ca="1" si="850"/>
        <v>0</v>
      </c>
      <c r="AM458" s="123">
        <f t="shared" ca="1" si="851"/>
        <v>0</v>
      </c>
      <c r="AN458" s="123">
        <f t="shared" ca="1" si="852"/>
        <v>0</v>
      </c>
      <c r="AO458" s="123">
        <f t="shared" ca="1" si="853"/>
        <v>0</v>
      </c>
      <c r="AP458" s="123">
        <f t="shared" ca="1" si="854"/>
        <v>0</v>
      </c>
      <c r="AQ458" s="123">
        <f t="shared" ca="1" si="855"/>
        <v>0</v>
      </c>
      <c r="AR458" s="123">
        <f t="shared" ca="1" si="856"/>
        <v>0</v>
      </c>
      <c r="AS458" s="123">
        <f t="shared" ca="1" si="857"/>
        <v>0</v>
      </c>
      <c r="AT458" s="123">
        <f t="shared" ca="1" si="858"/>
        <v>0</v>
      </c>
      <c r="AU458" s="123">
        <f t="shared" ca="1" si="859"/>
        <v>0</v>
      </c>
      <c r="AV458" s="123">
        <f t="shared" ca="1" si="860"/>
        <v>0</v>
      </c>
      <c r="AW458" s="123">
        <f t="shared" ca="1" si="861"/>
        <v>0</v>
      </c>
      <c r="AX458" s="123">
        <f t="shared" ca="1" si="862"/>
        <v>0</v>
      </c>
      <c r="AY458" s="123">
        <f t="shared" ca="1" si="863"/>
        <v>0</v>
      </c>
      <c r="AZ458" s="123">
        <f t="shared" ca="1" si="864"/>
        <v>0</v>
      </c>
      <c r="BA458" s="123">
        <f t="shared" ca="1" si="865"/>
        <v>0</v>
      </c>
      <c r="BB458" s="123">
        <f t="shared" ca="1" si="866"/>
        <v>0</v>
      </c>
      <c r="BC458" s="123">
        <f t="shared" ca="1" si="867"/>
        <v>0</v>
      </c>
      <c r="BD458" s="123">
        <f t="shared" ca="1" si="868"/>
        <v>0</v>
      </c>
      <c r="BE458" s="123">
        <f t="shared" ca="1" si="869"/>
        <v>0</v>
      </c>
      <c r="BF458" s="123">
        <f t="shared" ca="1" si="870"/>
        <v>0</v>
      </c>
      <c r="BG458" s="123">
        <f t="shared" ca="1" si="871"/>
        <v>0</v>
      </c>
      <c r="BH458" s="123">
        <f t="shared" ca="1" si="872"/>
        <v>0</v>
      </c>
      <c r="BI458" s="123">
        <f t="shared" ca="1" si="873"/>
        <v>0</v>
      </c>
      <c r="BJ458" s="123">
        <f t="shared" ca="1" si="874"/>
        <v>0</v>
      </c>
      <c r="BK458" s="123">
        <f t="shared" ca="1" si="875"/>
        <v>0</v>
      </c>
      <c r="BL458" s="123">
        <f t="shared" ca="1" si="876"/>
        <v>0</v>
      </c>
      <c r="BM458" s="123">
        <f t="shared" ca="1" si="877"/>
        <v>0</v>
      </c>
      <c r="BN458" s="123">
        <f t="shared" ca="1" si="878"/>
        <v>0</v>
      </c>
      <c r="BO458" s="123">
        <f t="shared" ca="1" si="879"/>
        <v>0</v>
      </c>
      <c r="BP458" s="340">
        <f t="shared" ca="1" si="880"/>
        <v>0</v>
      </c>
      <c r="BQ458" s="123">
        <f t="shared" ca="1" si="881"/>
        <v>0</v>
      </c>
      <c r="BR458" s="123">
        <f t="shared" ca="1" si="882"/>
        <v>0</v>
      </c>
      <c r="BS458" s="123">
        <f t="shared" ca="1" si="883"/>
        <v>0</v>
      </c>
      <c r="BT458" s="123">
        <f t="shared" ca="1" si="884"/>
        <v>0</v>
      </c>
      <c r="BU458" s="123">
        <f t="shared" ca="1" si="885"/>
        <v>0</v>
      </c>
      <c r="BV458" s="123"/>
      <c r="BW458" s="123">
        <f t="shared" ca="1" si="886"/>
        <v>0</v>
      </c>
      <c r="BX458" s="123"/>
      <c r="BY458" s="123">
        <f t="shared" ca="1" si="887"/>
        <v>0</v>
      </c>
      <c r="BZ458" s="123"/>
      <c r="CA458" s="123">
        <f t="shared" ca="1" si="888"/>
        <v>0</v>
      </c>
      <c r="CB458" s="123"/>
      <c r="CC458" s="123">
        <f t="shared" ca="1" si="889"/>
        <v>0</v>
      </c>
      <c r="CD458" s="125" t="str">
        <f t="shared" ca="1" si="890"/>
        <v>Рекрут</v>
      </c>
      <c r="CE458" s="125" t="str">
        <f t="shared" ca="1" si="891"/>
        <v>сол-т</v>
      </c>
      <c r="CF458" s="125" t="str">
        <f t="shared" ca="1" si="892"/>
        <v>ст. сол-т</v>
      </c>
      <c r="CG458" s="125" t="str">
        <f t="shared" ca="1" si="893"/>
        <v>мол. с-нт</v>
      </c>
      <c r="CH458" s="125" t="str">
        <f t="shared" ca="1" si="894"/>
        <v>с-нт</v>
      </c>
      <c r="CI458" s="125" t="str">
        <f t="shared" ca="1" si="895"/>
        <v>ст.с-нт</v>
      </c>
      <c r="CJ458" s="125" t="str">
        <f t="shared" ca="1" si="896"/>
        <v>ст-на</v>
      </c>
      <c r="CK458" s="125" t="str">
        <f t="shared" ca="1" si="897"/>
        <v>пр-к</v>
      </c>
      <c r="CL458" s="125" t="str">
        <f t="shared" ca="1" si="898"/>
        <v>л-т м/сл</v>
      </c>
      <c r="CM458" s="125" t="str">
        <f t="shared" ca="1" si="899"/>
        <v>л-т</v>
      </c>
      <c r="CN458" s="125">
        <f t="shared" ca="1" si="900"/>
        <v>0</v>
      </c>
      <c r="CO458" s="125">
        <f t="shared" ca="1" si="901"/>
        <v>0</v>
      </c>
      <c r="CP458" s="125">
        <f t="shared" ca="1" si="902"/>
        <v>0</v>
      </c>
      <c r="CQ458" s="125">
        <f t="shared" ca="1" si="903"/>
        <v>0</v>
      </c>
      <c r="CR458" s="125">
        <f t="shared" ca="1" si="904"/>
        <v>0</v>
      </c>
      <c r="CS458" s="125">
        <f t="shared" ca="1" si="905"/>
        <v>0</v>
      </c>
      <c r="CT458" s="125">
        <f t="shared" ca="1" si="906"/>
        <v>0</v>
      </c>
      <c r="CU458" s="125">
        <f t="shared" ca="1" si="907"/>
        <v>0</v>
      </c>
      <c r="CV458" s="125">
        <f t="shared" ca="1" si="908"/>
        <v>0</v>
      </c>
      <c r="CW458" s="125" t="str">
        <f t="shared" ca="1" si="909"/>
        <v>ст.л-т м/сл</v>
      </c>
      <c r="CX458" s="125" t="str">
        <f t="shared" ca="1" si="910"/>
        <v>ст.л-т</v>
      </c>
      <c r="CY458" s="125" t="str">
        <f t="shared" ca="1" si="911"/>
        <v>к-н м/сл</v>
      </c>
      <c r="CZ458" s="606" t="e">
        <f t="shared" ca="1" si="912"/>
        <v>#VALUE!</v>
      </c>
      <c r="DA458" s="341" t="e">
        <f t="shared" ca="1" si="913"/>
        <v>#VALUE!</v>
      </c>
      <c r="DB458" s="125" t="str">
        <f t="shared" ca="1" si="914"/>
        <v>м-р</v>
      </c>
      <c r="DC458" s="125" t="e">
        <f t="shared" ca="1" si="915"/>
        <v>#VALUE!</v>
      </c>
      <c r="DD458" s="125" t="str">
        <f t="shared" ca="1" si="916"/>
        <v>п/п-к</v>
      </c>
      <c r="DE458" s="125" t="str">
        <f t="shared" ca="1" si="917"/>
        <v>п-к м/сл</v>
      </c>
      <c r="DF458" s="125" t="str">
        <f t="shared" ca="1" si="918"/>
        <v>п-к</v>
      </c>
      <c r="DG458" s="125" t="e">
        <f t="shared" ca="1" si="930"/>
        <v>#VALUE!</v>
      </c>
      <c r="DH458" s="125" t="e">
        <f t="shared" ca="1" si="919"/>
        <v>#VALUE!</v>
      </c>
      <c r="DI458" s="125" t="e">
        <f t="shared" ca="1" si="920"/>
        <v>#VALUE!</v>
      </c>
      <c r="DJ458" s="125" t="e">
        <f t="shared" ca="1" si="921"/>
        <v>#VALUE!</v>
      </c>
      <c r="DK458" s="125" t="e">
        <f t="shared" ca="1" si="922"/>
        <v>#VALUE!</v>
      </c>
      <c r="DL458" s="125">
        <f t="shared" ca="1" si="923"/>
        <v>0</v>
      </c>
      <c r="DM458" s="340">
        <f t="shared" ca="1" si="924"/>
        <v>0</v>
      </c>
      <c r="DN458" s="340">
        <f t="shared" ca="1" si="925"/>
        <v>0</v>
      </c>
      <c r="DO458" s="340">
        <f t="shared" ca="1" si="926"/>
        <v>0</v>
      </c>
      <c r="DP458" s="340">
        <f t="shared" ca="1" si="927"/>
        <v>0</v>
      </c>
      <c r="DQ458" s="340">
        <f t="shared" ca="1" si="928"/>
        <v>0</v>
      </c>
      <c r="DR458" s="340">
        <f t="shared" ca="1" si="929"/>
        <v>0</v>
      </c>
      <c r="DS458" s="340">
        <f t="shared" ca="1" si="929"/>
        <v>0</v>
      </c>
    </row>
    <row r="459" spans="1:123">
      <c r="A459">
        <f t="shared" ca="1" si="822"/>
        <v>0</v>
      </c>
      <c r="B459" t="str">
        <f t="shared" ca="1" si="823"/>
        <v>Посадовий оклад</v>
      </c>
      <c r="C459">
        <f t="shared" ca="1" si="824"/>
        <v>0</v>
      </c>
      <c r="D459">
        <f t="shared" ca="1" si="825"/>
        <v>0</v>
      </c>
      <c r="E459">
        <f t="shared" ca="1" si="826"/>
        <v>0</v>
      </c>
      <c r="F459">
        <f t="shared" ca="1" si="827"/>
        <v>0</v>
      </c>
      <c r="G459" s="123">
        <f t="shared" ca="1" si="820"/>
        <v>0</v>
      </c>
      <c r="H459" s="123">
        <f t="shared" ca="1" si="821"/>
        <v>0</v>
      </c>
      <c r="I459" s="123">
        <f t="shared" ca="1" si="821"/>
        <v>0</v>
      </c>
      <c r="J459" s="123">
        <f t="shared" ca="1" si="821"/>
        <v>0</v>
      </c>
      <c r="K459" s="123">
        <f t="shared" ca="1" si="821"/>
        <v>0</v>
      </c>
      <c r="L459" s="123">
        <f t="shared" ca="1" si="821"/>
        <v>0</v>
      </c>
      <c r="M459" s="123">
        <f t="shared" ca="1" si="821"/>
        <v>0</v>
      </c>
      <c r="N459" s="123">
        <f t="shared" ca="1" si="821"/>
        <v>0</v>
      </c>
      <c r="O459" s="123">
        <f t="shared" ca="1" si="828"/>
        <v>0</v>
      </c>
      <c r="P459" s="123">
        <f t="shared" ca="1" si="829"/>
        <v>0</v>
      </c>
      <c r="Q459" s="123">
        <f t="shared" ca="1" si="830"/>
        <v>0</v>
      </c>
      <c r="R459" s="123">
        <f t="shared" ca="1" si="830"/>
        <v>0</v>
      </c>
      <c r="S459" s="123">
        <f t="shared" ca="1" si="831"/>
        <v>0</v>
      </c>
      <c r="T459" s="123">
        <f t="shared" ca="1" si="832"/>
        <v>0</v>
      </c>
      <c r="U459" s="123">
        <f t="shared" ca="1" si="833"/>
        <v>0</v>
      </c>
      <c r="V459" s="123">
        <f t="shared" ca="1" si="834"/>
        <v>0</v>
      </c>
      <c r="W459" s="123">
        <f t="shared" ca="1" si="835"/>
        <v>0</v>
      </c>
      <c r="X459" s="123">
        <f t="shared" ca="1" si="836"/>
        <v>0</v>
      </c>
      <c r="Y459" s="123">
        <f t="shared" ca="1" si="837"/>
        <v>0</v>
      </c>
      <c r="Z459" s="123">
        <f t="shared" ca="1" si="838"/>
        <v>0</v>
      </c>
      <c r="AA459" s="123">
        <f t="shared" ca="1" si="839"/>
        <v>0</v>
      </c>
      <c r="AB459" s="123">
        <f t="shared" ca="1" si="840"/>
        <v>0</v>
      </c>
      <c r="AC459" s="123">
        <f t="shared" ca="1" si="841"/>
        <v>0</v>
      </c>
      <c r="AD459" s="123">
        <f t="shared" ca="1" si="842"/>
        <v>0</v>
      </c>
      <c r="AE459" s="123">
        <f t="shared" ca="1" si="843"/>
        <v>0</v>
      </c>
      <c r="AF459" s="123">
        <f t="shared" ca="1" si="844"/>
        <v>0</v>
      </c>
      <c r="AG459" s="123">
        <f t="shared" ca="1" si="845"/>
        <v>0</v>
      </c>
      <c r="AH459" s="123">
        <f t="shared" ca="1" si="846"/>
        <v>0</v>
      </c>
      <c r="AI459" s="123">
        <f t="shared" ca="1" si="847"/>
        <v>0</v>
      </c>
      <c r="AJ459" s="123">
        <f t="shared" ca="1" si="848"/>
        <v>0</v>
      </c>
      <c r="AK459" s="123">
        <f t="shared" ca="1" si="849"/>
        <v>0</v>
      </c>
      <c r="AL459" s="123">
        <f t="shared" ca="1" si="850"/>
        <v>0</v>
      </c>
      <c r="AM459" s="123">
        <f t="shared" ca="1" si="851"/>
        <v>0</v>
      </c>
      <c r="AN459" s="123">
        <f t="shared" ca="1" si="852"/>
        <v>0</v>
      </c>
      <c r="AO459" s="123">
        <f t="shared" ca="1" si="853"/>
        <v>0</v>
      </c>
      <c r="AP459" s="123">
        <f t="shared" ca="1" si="854"/>
        <v>0</v>
      </c>
      <c r="AQ459" s="123">
        <f t="shared" ca="1" si="855"/>
        <v>0</v>
      </c>
      <c r="AR459" s="123">
        <f t="shared" ca="1" si="856"/>
        <v>0</v>
      </c>
      <c r="AS459" s="123">
        <f t="shared" ca="1" si="857"/>
        <v>0</v>
      </c>
      <c r="AT459" s="123">
        <f t="shared" ca="1" si="858"/>
        <v>0</v>
      </c>
      <c r="AU459" s="123">
        <f t="shared" ca="1" si="859"/>
        <v>0</v>
      </c>
      <c r="AV459" s="123">
        <f t="shared" ca="1" si="860"/>
        <v>0</v>
      </c>
      <c r="AW459" s="123">
        <f t="shared" ca="1" si="861"/>
        <v>0</v>
      </c>
      <c r="AX459" s="123">
        <f t="shared" ca="1" si="862"/>
        <v>0</v>
      </c>
      <c r="AY459" s="123">
        <f t="shared" ca="1" si="863"/>
        <v>0</v>
      </c>
      <c r="AZ459" s="123">
        <f t="shared" ca="1" si="864"/>
        <v>0</v>
      </c>
      <c r="BA459" s="123">
        <f t="shared" ca="1" si="865"/>
        <v>0</v>
      </c>
      <c r="BB459" s="123">
        <f t="shared" ca="1" si="866"/>
        <v>0</v>
      </c>
      <c r="BC459" s="123">
        <f t="shared" ca="1" si="867"/>
        <v>0</v>
      </c>
      <c r="BD459" s="123">
        <f t="shared" ca="1" si="868"/>
        <v>0</v>
      </c>
      <c r="BE459" s="123">
        <f t="shared" ca="1" si="869"/>
        <v>0</v>
      </c>
      <c r="BF459" s="123">
        <f t="shared" ca="1" si="870"/>
        <v>0</v>
      </c>
      <c r="BG459" s="123">
        <f t="shared" ca="1" si="871"/>
        <v>0</v>
      </c>
      <c r="BH459" s="123">
        <f t="shared" ca="1" si="872"/>
        <v>0</v>
      </c>
      <c r="BI459" s="123">
        <f t="shared" ca="1" si="873"/>
        <v>0</v>
      </c>
      <c r="BJ459" s="123">
        <f t="shared" ca="1" si="874"/>
        <v>0</v>
      </c>
      <c r="BK459" s="123">
        <f t="shared" ca="1" si="875"/>
        <v>0</v>
      </c>
      <c r="BL459" s="123">
        <f t="shared" ca="1" si="876"/>
        <v>0</v>
      </c>
      <c r="BM459" s="123">
        <f t="shared" ca="1" si="877"/>
        <v>0</v>
      </c>
      <c r="BN459" s="123">
        <f t="shared" ca="1" si="878"/>
        <v>0</v>
      </c>
      <c r="BO459" s="123">
        <f t="shared" ca="1" si="879"/>
        <v>0</v>
      </c>
      <c r="BP459" s="340">
        <f t="shared" ca="1" si="880"/>
        <v>0</v>
      </c>
      <c r="BQ459" s="123">
        <f t="shared" ca="1" si="881"/>
        <v>0</v>
      </c>
      <c r="BR459" s="123">
        <f t="shared" ca="1" si="882"/>
        <v>0</v>
      </c>
      <c r="BS459" s="123">
        <f t="shared" ca="1" si="883"/>
        <v>0</v>
      </c>
      <c r="BT459" s="123">
        <f t="shared" ca="1" si="884"/>
        <v>0</v>
      </c>
      <c r="BU459" s="123">
        <f t="shared" ca="1" si="885"/>
        <v>0</v>
      </c>
      <c r="BV459" s="123"/>
      <c r="BW459" s="123">
        <f t="shared" ca="1" si="886"/>
        <v>0</v>
      </c>
      <c r="BX459" s="123"/>
      <c r="BY459" s="123">
        <f t="shared" ca="1" si="887"/>
        <v>0</v>
      </c>
      <c r="BZ459" s="123"/>
      <c r="CA459" s="123">
        <f t="shared" ca="1" si="888"/>
        <v>0</v>
      </c>
      <c r="CB459" s="123"/>
      <c r="CC459" s="123">
        <f t="shared" ca="1" si="889"/>
        <v>0</v>
      </c>
      <c r="CD459" s="125">
        <f t="shared" ca="1" si="890"/>
        <v>440</v>
      </c>
      <c r="CE459" s="125">
        <f t="shared" ca="1" si="891"/>
        <v>530</v>
      </c>
      <c r="CF459" s="125">
        <f t="shared" ca="1" si="892"/>
        <v>600</v>
      </c>
      <c r="CG459" s="125">
        <f t="shared" ca="1" si="893"/>
        <v>670</v>
      </c>
      <c r="CH459" s="125">
        <f t="shared" ca="1" si="894"/>
        <v>740</v>
      </c>
      <c r="CI459" s="125">
        <f t="shared" ca="1" si="895"/>
        <v>800</v>
      </c>
      <c r="CJ459" s="125">
        <f t="shared" ca="1" si="896"/>
        <v>880</v>
      </c>
      <c r="CK459" s="125">
        <f t="shared" ca="1" si="897"/>
        <v>950</v>
      </c>
      <c r="CL459" s="125">
        <f t="shared" ca="1" si="898"/>
        <v>1130</v>
      </c>
      <c r="CM459" s="125">
        <f t="shared" ca="1" si="899"/>
        <v>0</v>
      </c>
      <c r="CN459" s="125">
        <f t="shared" ca="1" si="900"/>
        <v>0</v>
      </c>
      <c r="CO459" s="125">
        <f t="shared" ca="1" si="901"/>
        <v>0</v>
      </c>
      <c r="CP459" s="125">
        <f t="shared" ca="1" si="902"/>
        <v>0</v>
      </c>
      <c r="CQ459" s="125">
        <f t="shared" ca="1" si="903"/>
        <v>0</v>
      </c>
      <c r="CR459" s="125">
        <f t="shared" ca="1" si="904"/>
        <v>0</v>
      </c>
      <c r="CS459" s="125">
        <f t="shared" ca="1" si="905"/>
        <v>0</v>
      </c>
      <c r="CT459" s="125">
        <f t="shared" ca="1" si="906"/>
        <v>0</v>
      </c>
      <c r="CU459" s="125">
        <f t="shared" ca="1" si="907"/>
        <v>0</v>
      </c>
      <c r="CV459" s="125">
        <f t="shared" ca="1" si="908"/>
        <v>0</v>
      </c>
      <c r="CW459" s="125">
        <f t="shared" ca="1" si="909"/>
        <v>1200</v>
      </c>
      <c r="CX459" s="125">
        <f t="shared" ca="1" si="910"/>
        <v>0</v>
      </c>
      <c r="CY459" s="125">
        <f t="shared" ca="1" si="911"/>
        <v>1270</v>
      </c>
      <c r="CZ459" s="606">
        <f t="shared" ca="1" si="912"/>
        <v>0</v>
      </c>
      <c r="DA459" s="341">
        <f t="shared" ca="1" si="913"/>
        <v>1340</v>
      </c>
      <c r="DB459" s="125">
        <f t="shared" ca="1" si="914"/>
        <v>0</v>
      </c>
      <c r="DC459" s="125">
        <f t="shared" ca="1" si="915"/>
        <v>1410</v>
      </c>
      <c r="DD459" s="125">
        <f t="shared" ca="1" si="916"/>
        <v>0</v>
      </c>
      <c r="DE459" s="125">
        <f t="shared" ca="1" si="917"/>
        <v>1480</v>
      </c>
      <c r="DF459" s="125">
        <f t="shared" ca="1" si="918"/>
        <v>0</v>
      </c>
      <c r="DG459" s="125">
        <f t="shared" ca="1" si="930"/>
        <v>1550</v>
      </c>
      <c r="DH459" s="125">
        <f t="shared" ca="1" si="919"/>
        <v>1620</v>
      </c>
      <c r="DI459" s="125">
        <f t="shared" ca="1" si="920"/>
        <v>1690</v>
      </c>
      <c r="DJ459" s="125">
        <f t="shared" ca="1" si="921"/>
        <v>1760</v>
      </c>
      <c r="DK459" s="125">
        <f t="shared" ca="1" si="922"/>
        <v>0</v>
      </c>
      <c r="DL459" s="125">
        <f t="shared" ca="1" si="923"/>
        <v>0</v>
      </c>
      <c r="DM459" s="340">
        <f t="shared" ca="1" si="924"/>
        <v>0</v>
      </c>
      <c r="DN459" s="340">
        <f t="shared" ca="1" si="925"/>
        <v>0</v>
      </c>
      <c r="DO459" s="340">
        <f t="shared" ca="1" si="926"/>
        <v>0</v>
      </c>
      <c r="DP459" s="340">
        <f t="shared" ca="1" si="927"/>
        <v>0</v>
      </c>
      <c r="DQ459" s="340">
        <f t="shared" ca="1" si="928"/>
        <v>0</v>
      </c>
      <c r="DR459" s="340">
        <f t="shared" ca="1" si="929"/>
        <v>0</v>
      </c>
      <c r="DS459" s="340">
        <f t="shared" ca="1" si="929"/>
        <v>0</v>
      </c>
    </row>
    <row r="460" spans="1:123">
      <c r="A460">
        <f t="shared" ca="1" si="822"/>
        <v>0</v>
      </c>
      <c r="B460">
        <f t="shared" ca="1" si="823"/>
        <v>0</v>
      </c>
      <c r="C460" t="str">
        <f t="shared" ca="1" si="824"/>
        <v>НЕ ОТРИМУЮТЬ</v>
      </c>
      <c r="D460">
        <f t="shared" ca="1" si="825"/>
        <v>0</v>
      </c>
      <c r="E460">
        <f t="shared" ca="1" si="826"/>
        <v>0</v>
      </c>
      <c r="F460">
        <f t="shared" ca="1" si="827"/>
        <v>0</v>
      </c>
      <c r="G460" s="123">
        <f t="shared" ca="1" si="820"/>
        <v>0</v>
      </c>
      <c r="H460" s="123">
        <f t="shared" ca="1" si="821"/>
        <v>0</v>
      </c>
      <c r="I460" s="123">
        <f t="shared" ca="1" si="821"/>
        <v>0</v>
      </c>
      <c r="J460" s="123">
        <f t="shared" ca="1" si="821"/>
        <v>0</v>
      </c>
      <c r="K460" s="123">
        <f t="shared" ca="1" si="821"/>
        <v>0</v>
      </c>
      <c r="L460" s="123">
        <f t="shared" ca="1" si="821"/>
        <v>0</v>
      </c>
      <c r="M460" s="123">
        <f t="shared" ca="1" si="821"/>
        <v>0</v>
      </c>
      <c r="N460" s="123">
        <f t="shared" ca="1" si="821"/>
        <v>0</v>
      </c>
      <c r="O460" s="123">
        <f t="shared" ca="1" si="828"/>
        <v>0</v>
      </c>
      <c r="P460" s="123">
        <f t="shared" ca="1" si="829"/>
        <v>0</v>
      </c>
      <c r="Q460" s="123">
        <f t="shared" ca="1" si="830"/>
        <v>0</v>
      </c>
      <c r="R460" s="123">
        <f t="shared" ca="1" si="830"/>
        <v>0</v>
      </c>
      <c r="S460" s="123">
        <f t="shared" ca="1" si="831"/>
        <v>0</v>
      </c>
      <c r="T460" s="123">
        <f t="shared" ca="1" si="832"/>
        <v>0</v>
      </c>
      <c r="U460" s="123">
        <f t="shared" ca="1" si="833"/>
        <v>0</v>
      </c>
      <c r="V460" s="123">
        <f t="shared" ca="1" si="834"/>
        <v>0</v>
      </c>
      <c r="W460" s="123">
        <f t="shared" ca="1" si="835"/>
        <v>0</v>
      </c>
      <c r="X460" s="123">
        <f t="shared" ca="1" si="836"/>
        <v>0</v>
      </c>
      <c r="Y460" s="123">
        <f t="shared" ca="1" si="837"/>
        <v>0</v>
      </c>
      <c r="Z460" s="123">
        <f t="shared" ca="1" si="838"/>
        <v>0</v>
      </c>
      <c r="AA460" s="123">
        <f t="shared" ca="1" si="839"/>
        <v>0</v>
      </c>
      <c r="AB460" s="123">
        <f t="shared" ca="1" si="840"/>
        <v>0</v>
      </c>
      <c r="AC460" s="123">
        <f t="shared" ca="1" si="841"/>
        <v>0</v>
      </c>
      <c r="AD460" s="123">
        <f t="shared" ca="1" si="842"/>
        <v>0</v>
      </c>
      <c r="AE460" s="123">
        <f t="shared" ca="1" si="843"/>
        <v>0</v>
      </c>
      <c r="AF460" s="123">
        <f t="shared" ca="1" si="844"/>
        <v>0</v>
      </c>
      <c r="AG460" s="123">
        <f t="shared" ca="1" si="845"/>
        <v>0</v>
      </c>
      <c r="AH460" s="123">
        <f t="shared" ca="1" si="846"/>
        <v>0</v>
      </c>
      <c r="AI460" s="123">
        <f t="shared" ca="1" si="847"/>
        <v>0</v>
      </c>
      <c r="AJ460" s="123">
        <f t="shared" ca="1" si="848"/>
        <v>0</v>
      </c>
      <c r="AK460" s="123">
        <f t="shared" ca="1" si="849"/>
        <v>0</v>
      </c>
      <c r="AL460" s="123">
        <f t="shared" ca="1" si="850"/>
        <v>0</v>
      </c>
      <c r="AM460" s="123">
        <f t="shared" ca="1" si="851"/>
        <v>0</v>
      </c>
      <c r="AN460" s="123">
        <f t="shared" ca="1" si="852"/>
        <v>0</v>
      </c>
      <c r="AO460" s="123">
        <f t="shared" ca="1" si="853"/>
        <v>0</v>
      </c>
      <c r="AP460" s="123">
        <f t="shared" ca="1" si="854"/>
        <v>0</v>
      </c>
      <c r="AQ460" s="123">
        <f t="shared" ca="1" si="855"/>
        <v>0</v>
      </c>
      <c r="AR460" s="123">
        <f t="shared" ca="1" si="856"/>
        <v>0</v>
      </c>
      <c r="AS460" s="123">
        <f t="shared" ca="1" si="857"/>
        <v>0</v>
      </c>
      <c r="AT460" s="123">
        <f t="shared" ca="1" si="858"/>
        <v>0</v>
      </c>
      <c r="AU460" s="123">
        <f t="shared" ca="1" si="859"/>
        <v>0</v>
      </c>
      <c r="AV460" s="123">
        <f t="shared" ca="1" si="860"/>
        <v>0</v>
      </c>
      <c r="AW460" s="123">
        <f t="shared" ca="1" si="861"/>
        <v>0</v>
      </c>
      <c r="AX460" s="123">
        <f t="shared" ca="1" si="862"/>
        <v>0</v>
      </c>
      <c r="AY460" s="123">
        <f t="shared" ca="1" si="863"/>
        <v>0</v>
      </c>
      <c r="AZ460" s="123">
        <f t="shared" ca="1" si="864"/>
        <v>0</v>
      </c>
      <c r="BA460" s="123">
        <f t="shared" ca="1" si="865"/>
        <v>0</v>
      </c>
      <c r="BB460" s="123">
        <f t="shared" ca="1" si="866"/>
        <v>0</v>
      </c>
      <c r="BC460" s="123">
        <f t="shared" ca="1" si="867"/>
        <v>0</v>
      </c>
      <c r="BD460" s="123">
        <f t="shared" ca="1" si="868"/>
        <v>0</v>
      </c>
      <c r="BE460" s="123">
        <f t="shared" ca="1" si="869"/>
        <v>0</v>
      </c>
      <c r="BF460" s="123">
        <f t="shared" ca="1" si="870"/>
        <v>0</v>
      </c>
      <c r="BG460" s="123">
        <f t="shared" ca="1" si="871"/>
        <v>0</v>
      </c>
      <c r="BH460" s="123">
        <f t="shared" ca="1" si="872"/>
        <v>0</v>
      </c>
      <c r="BI460" s="123">
        <f t="shared" ca="1" si="873"/>
        <v>0</v>
      </c>
      <c r="BJ460" s="123">
        <f t="shared" ca="1" si="874"/>
        <v>0</v>
      </c>
      <c r="BK460" s="123">
        <f t="shared" ca="1" si="875"/>
        <v>0</v>
      </c>
      <c r="BL460" s="123">
        <f t="shared" ca="1" si="876"/>
        <v>0</v>
      </c>
      <c r="BM460" s="123">
        <f t="shared" ca="1" si="877"/>
        <v>0</v>
      </c>
      <c r="BN460" s="123">
        <f t="shared" ca="1" si="878"/>
        <v>0</v>
      </c>
      <c r="BO460" s="123">
        <f t="shared" ca="1" si="879"/>
        <v>0</v>
      </c>
      <c r="BP460" s="340">
        <f t="shared" ca="1" si="880"/>
        <v>0</v>
      </c>
      <c r="BQ460" s="123">
        <f t="shared" ca="1" si="881"/>
        <v>0</v>
      </c>
      <c r="BR460" s="123">
        <f t="shared" ca="1" si="882"/>
        <v>0</v>
      </c>
      <c r="BS460" s="123">
        <f t="shared" ca="1" si="883"/>
        <v>0</v>
      </c>
      <c r="BT460" s="123">
        <f t="shared" ca="1" si="884"/>
        <v>0</v>
      </c>
      <c r="BU460" s="123">
        <f t="shared" ca="1" si="885"/>
        <v>0</v>
      </c>
      <c r="BV460" s="123"/>
      <c r="BW460" s="123">
        <f t="shared" ca="1" si="886"/>
        <v>0</v>
      </c>
      <c r="BX460" s="123"/>
      <c r="BY460" s="123">
        <f t="shared" ca="1" si="887"/>
        <v>0</v>
      </c>
      <c r="BZ460" s="123"/>
      <c r="CA460" s="123">
        <f t="shared" ca="1" si="888"/>
        <v>0</v>
      </c>
      <c r="CB460" s="123"/>
      <c r="CC460" s="123">
        <f t="shared" ca="1" si="889"/>
        <v>0</v>
      </c>
      <c r="CD460" s="125">
        <f t="shared" ca="1" si="890"/>
        <v>0</v>
      </c>
      <c r="CE460" s="125">
        <f t="shared" ca="1" si="891"/>
        <v>0</v>
      </c>
      <c r="CF460" s="125">
        <f t="shared" ca="1" si="892"/>
        <v>0</v>
      </c>
      <c r="CG460" s="125">
        <f t="shared" ca="1" si="893"/>
        <v>0</v>
      </c>
      <c r="CH460" s="125">
        <f t="shared" ca="1" si="894"/>
        <v>0</v>
      </c>
      <c r="CI460" s="125">
        <f t="shared" ca="1" si="895"/>
        <v>0</v>
      </c>
      <c r="CJ460" s="125">
        <f t="shared" ca="1" si="896"/>
        <v>0</v>
      </c>
      <c r="CK460" s="125">
        <f t="shared" ca="1" si="897"/>
        <v>0</v>
      </c>
      <c r="CL460" s="125">
        <f t="shared" ca="1" si="898"/>
        <v>0</v>
      </c>
      <c r="CM460" s="125">
        <f t="shared" ca="1" si="899"/>
        <v>0</v>
      </c>
      <c r="CN460" s="125">
        <f t="shared" ca="1" si="900"/>
        <v>0</v>
      </c>
      <c r="CO460" s="125">
        <f t="shared" ca="1" si="901"/>
        <v>0</v>
      </c>
      <c r="CP460" s="125">
        <f t="shared" ca="1" si="902"/>
        <v>0</v>
      </c>
      <c r="CQ460" s="125">
        <f t="shared" ca="1" si="903"/>
        <v>0</v>
      </c>
      <c r="CR460" s="125">
        <f t="shared" ca="1" si="904"/>
        <v>0</v>
      </c>
      <c r="CS460" s="125">
        <f t="shared" ca="1" si="905"/>
        <v>0</v>
      </c>
      <c r="CT460" s="125">
        <f t="shared" ca="1" si="906"/>
        <v>0</v>
      </c>
      <c r="CU460" s="125">
        <f t="shared" ca="1" si="907"/>
        <v>0</v>
      </c>
      <c r="CV460" s="125">
        <f t="shared" ca="1" si="908"/>
        <v>0</v>
      </c>
      <c r="CW460" s="125">
        <f t="shared" ca="1" si="909"/>
        <v>0</v>
      </c>
      <c r="CX460" s="125">
        <f t="shared" ca="1" si="910"/>
        <v>0</v>
      </c>
      <c r="CY460" s="125">
        <f t="shared" ca="1" si="911"/>
        <v>0</v>
      </c>
      <c r="CZ460" s="606">
        <f t="shared" ca="1" si="912"/>
        <v>0</v>
      </c>
      <c r="DA460" s="341">
        <f t="shared" ca="1" si="913"/>
        <v>0</v>
      </c>
      <c r="DB460" s="125">
        <f t="shared" ca="1" si="914"/>
        <v>0</v>
      </c>
      <c r="DC460" s="125">
        <f t="shared" ca="1" si="915"/>
        <v>0</v>
      </c>
      <c r="DD460" s="125">
        <f t="shared" ca="1" si="916"/>
        <v>0</v>
      </c>
      <c r="DE460" s="125">
        <f t="shared" ca="1" si="917"/>
        <v>0</v>
      </c>
      <c r="DF460" s="125">
        <f t="shared" ca="1" si="918"/>
        <v>0</v>
      </c>
      <c r="DG460" s="125">
        <f t="shared" ca="1" si="930"/>
        <v>0</v>
      </c>
      <c r="DH460" s="125">
        <f t="shared" ca="1" si="919"/>
        <v>0</v>
      </c>
      <c r="DI460" s="125">
        <f t="shared" ca="1" si="920"/>
        <v>0</v>
      </c>
      <c r="DJ460" s="125">
        <f t="shared" ca="1" si="921"/>
        <v>0</v>
      </c>
      <c r="DK460" s="125">
        <f t="shared" ca="1" si="922"/>
        <v>0</v>
      </c>
      <c r="DL460" s="125">
        <f t="shared" ca="1" si="923"/>
        <v>0</v>
      </c>
      <c r="DM460" s="340">
        <f t="shared" ca="1" si="924"/>
        <v>0</v>
      </c>
      <c r="DN460" s="340">
        <f t="shared" ca="1" si="925"/>
        <v>0</v>
      </c>
      <c r="DO460" s="340">
        <f t="shared" ca="1" si="926"/>
        <v>0</v>
      </c>
      <c r="DP460" s="340">
        <f t="shared" ca="1" si="927"/>
        <v>0</v>
      </c>
      <c r="DQ460" s="340">
        <f t="shared" ca="1" si="928"/>
        <v>0</v>
      </c>
      <c r="DR460" s="340">
        <f t="shared" ca="1" si="929"/>
        <v>0</v>
      </c>
      <c r="DS460" s="340">
        <f t="shared" ca="1" si="929"/>
        <v>0</v>
      </c>
    </row>
    <row r="461" spans="1:123">
      <c r="A461">
        <f t="shared" ca="1" si="822"/>
        <v>0</v>
      </c>
      <c r="B461">
        <f t="shared" ca="1" si="823"/>
        <v>1</v>
      </c>
      <c r="C461">
        <f t="shared" ca="1" si="824"/>
        <v>2470</v>
      </c>
      <c r="D461">
        <f t="shared" ca="1" si="825"/>
        <v>0</v>
      </c>
      <c r="E461">
        <f t="shared" ca="1" si="826"/>
        <v>0</v>
      </c>
      <c r="F461">
        <f t="shared" ca="1" si="827"/>
        <v>0</v>
      </c>
      <c r="G461" s="123">
        <f t="shared" ca="1" si="820"/>
        <v>0</v>
      </c>
      <c r="H461" s="123">
        <f t="shared" ca="1" si="821"/>
        <v>0</v>
      </c>
      <c r="I461" s="123">
        <f t="shared" ca="1" si="821"/>
        <v>0</v>
      </c>
      <c r="J461" s="123">
        <f t="shared" ca="1" si="821"/>
        <v>0</v>
      </c>
      <c r="K461" s="123">
        <f t="shared" ca="1" si="821"/>
        <v>0</v>
      </c>
      <c r="L461" s="123">
        <f t="shared" ca="1" si="821"/>
        <v>0</v>
      </c>
      <c r="M461" s="123">
        <f t="shared" ca="1" si="821"/>
        <v>0</v>
      </c>
      <c r="N461" s="123">
        <f t="shared" ca="1" si="821"/>
        <v>0</v>
      </c>
      <c r="O461" s="123">
        <f t="shared" ca="1" si="828"/>
        <v>0</v>
      </c>
      <c r="P461" s="123">
        <f t="shared" ca="1" si="829"/>
        <v>0</v>
      </c>
      <c r="Q461" s="123">
        <f t="shared" ca="1" si="830"/>
        <v>0</v>
      </c>
      <c r="R461" s="123">
        <f t="shared" ca="1" si="830"/>
        <v>0</v>
      </c>
      <c r="S461" s="123">
        <f t="shared" ca="1" si="831"/>
        <v>0</v>
      </c>
      <c r="T461" s="123">
        <f t="shared" ca="1" si="832"/>
        <v>0</v>
      </c>
      <c r="U461" s="123">
        <f t="shared" ca="1" si="833"/>
        <v>0</v>
      </c>
      <c r="V461" s="123">
        <f t="shared" ca="1" si="834"/>
        <v>0</v>
      </c>
      <c r="W461" s="123">
        <f t="shared" ca="1" si="835"/>
        <v>0</v>
      </c>
      <c r="X461" s="123">
        <f t="shared" ca="1" si="836"/>
        <v>0</v>
      </c>
      <c r="Y461" s="123">
        <f t="shared" ca="1" si="837"/>
        <v>0</v>
      </c>
      <c r="Z461" s="123">
        <f t="shared" ca="1" si="838"/>
        <v>0</v>
      </c>
      <c r="AA461" s="123">
        <f t="shared" ca="1" si="839"/>
        <v>0</v>
      </c>
      <c r="AB461" s="123">
        <f t="shared" ca="1" si="840"/>
        <v>0</v>
      </c>
      <c r="AC461" s="123">
        <f t="shared" ca="1" si="841"/>
        <v>0</v>
      </c>
      <c r="AD461" s="123">
        <f t="shared" ca="1" si="842"/>
        <v>0</v>
      </c>
      <c r="AE461" s="123">
        <f t="shared" ca="1" si="843"/>
        <v>0</v>
      </c>
      <c r="AF461" s="123">
        <f t="shared" ca="1" si="844"/>
        <v>0</v>
      </c>
      <c r="AG461" s="123">
        <f t="shared" ca="1" si="845"/>
        <v>0</v>
      </c>
      <c r="AH461" s="123">
        <f t="shared" ca="1" si="846"/>
        <v>0</v>
      </c>
      <c r="AI461" s="123">
        <f t="shared" ca="1" si="847"/>
        <v>0</v>
      </c>
      <c r="AJ461" s="123">
        <f t="shared" ca="1" si="848"/>
        <v>0</v>
      </c>
      <c r="AK461" s="123">
        <f t="shared" ca="1" si="849"/>
        <v>0</v>
      </c>
      <c r="AL461" s="123">
        <f t="shared" ca="1" si="850"/>
        <v>0</v>
      </c>
      <c r="AM461" s="123">
        <f t="shared" ca="1" si="851"/>
        <v>0</v>
      </c>
      <c r="AN461" s="123">
        <f t="shared" ca="1" si="852"/>
        <v>0</v>
      </c>
      <c r="AO461" s="123">
        <f t="shared" ca="1" si="853"/>
        <v>0</v>
      </c>
      <c r="AP461" s="123">
        <f t="shared" ca="1" si="854"/>
        <v>0</v>
      </c>
      <c r="AQ461" s="123">
        <f t="shared" ca="1" si="855"/>
        <v>0</v>
      </c>
      <c r="AR461" s="123">
        <f t="shared" ca="1" si="856"/>
        <v>0</v>
      </c>
      <c r="AS461" s="123">
        <f t="shared" ca="1" si="857"/>
        <v>0</v>
      </c>
      <c r="AT461" s="123">
        <f t="shared" ca="1" si="858"/>
        <v>0</v>
      </c>
      <c r="AU461" s="123">
        <f t="shared" ca="1" si="859"/>
        <v>0</v>
      </c>
      <c r="AV461" s="123">
        <f t="shared" ca="1" si="860"/>
        <v>0</v>
      </c>
      <c r="AW461" s="123">
        <f t="shared" ca="1" si="861"/>
        <v>0</v>
      </c>
      <c r="AX461" s="123">
        <f t="shared" ca="1" si="862"/>
        <v>0</v>
      </c>
      <c r="AY461" s="123">
        <f t="shared" ca="1" si="863"/>
        <v>0</v>
      </c>
      <c r="AZ461" s="123">
        <f t="shared" ca="1" si="864"/>
        <v>0</v>
      </c>
      <c r="BA461" s="123">
        <f t="shared" ca="1" si="865"/>
        <v>0</v>
      </c>
      <c r="BB461" s="123">
        <f t="shared" ca="1" si="866"/>
        <v>0</v>
      </c>
      <c r="BC461" s="123">
        <f t="shared" ca="1" si="867"/>
        <v>0</v>
      </c>
      <c r="BD461" s="123">
        <f t="shared" ca="1" si="868"/>
        <v>0</v>
      </c>
      <c r="BE461" s="123">
        <f t="shared" ca="1" si="869"/>
        <v>0</v>
      </c>
      <c r="BF461" s="123">
        <f t="shared" ca="1" si="870"/>
        <v>0</v>
      </c>
      <c r="BG461" s="123">
        <f t="shared" ca="1" si="871"/>
        <v>0</v>
      </c>
      <c r="BH461" s="123">
        <f t="shared" ca="1" si="872"/>
        <v>0</v>
      </c>
      <c r="BI461" s="123">
        <f t="shared" ca="1" si="873"/>
        <v>0</v>
      </c>
      <c r="BJ461" s="123">
        <f t="shared" ca="1" si="874"/>
        <v>0</v>
      </c>
      <c r="BK461" s="123">
        <f t="shared" ca="1" si="875"/>
        <v>0</v>
      </c>
      <c r="BL461" s="123">
        <f t="shared" ca="1" si="876"/>
        <v>0</v>
      </c>
      <c r="BM461" s="123">
        <f t="shared" ca="1" si="877"/>
        <v>0</v>
      </c>
      <c r="BN461" s="123">
        <f t="shared" ca="1" si="878"/>
        <v>0</v>
      </c>
      <c r="BO461" s="123">
        <f t="shared" ca="1" si="879"/>
        <v>0</v>
      </c>
      <c r="BP461" s="340">
        <f t="shared" ca="1" si="880"/>
        <v>0</v>
      </c>
      <c r="BQ461" s="123">
        <f t="shared" ca="1" si="881"/>
        <v>0</v>
      </c>
      <c r="BR461" s="123">
        <f t="shared" ca="1" si="882"/>
        <v>0</v>
      </c>
      <c r="BS461" s="123">
        <f t="shared" ca="1" si="883"/>
        <v>0</v>
      </c>
      <c r="BT461" s="123">
        <f t="shared" ca="1" si="884"/>
        <v>0</v>
      </c>
      <c r="BU461" s="123">
        <f t="shared" ca="1" si="885"/>
        <v>0</v>
      </c>
      <c r="BV461" s="123"/>
      <c r="BW461" s="123">
        <f t="shared" ca="1" si="886"/>
        <v>0</v>
      </c>
      <c r="BX461" s="123"/>
      <c r="BY461" s="123">
        <f t="shared" ca="1" si="887"/>
        <v>0</v>
      </c>
      <c r="BZ461" s="123"/>
      <c r="CA461" s="123">
        <f t="shared" ca="1" si="888"/>
        <v>0</v>
      </c>
      <c r="CB461" s="123"/>
      <c r="CC461" s="123">
        <f t="shared" ca="1" si="889"/>
        <v>0</v>
      </c>
      <c r="CD461" s="125">
        <f t="shared" ca="1" si="890"/>
        <v>0</v>
      </c>
      <c r="CE461" s="125">
        <f t="shared" ca="1" si="891"/>
        <v>0</v>
      </c>
      <c r="CF461" s="125">
        <f t="shared" ca="1" si="892"/>
        <v>0</v>
      </c>
      <c r="CG461" s="125">
        <f t="shared" ca="1" si="893"/>
        <v>0</v>
      </c>
      <c r="CH461" s="125">
        <f t="shared" ca="1" si="894"/>
        <v>0</v>
      </c>
      <c r="CI461" s="125">
        <f t="shared" ca="1" si="895"/>
        <v>0</v>
      </c>
      <c r="CJ461" s="125">
        <f t="shared" ca="1" si="896"/>
        <v>0</v>
      </c>
      <c r="CK461" s="125">
        <f t="shared" ca="1" si="897"/>
        <v>0</v>
      </c>
      <c r="CL461" s="125">
        <f t="shared" ca="1" si="898"/>
        <v>0</v>
      </c>
      <c r="CM461" s="125">
        <f t="shared" ca="1" si="899"/>
        <v>0</v>
      </c>
      <c r="CN461" s="125">
        <f t="shared" ca="1" si="900"/>
        <v>0</v>
      </c>
      <c r="CO461" s="125">
        <f t="shared" ca="1" si="901"/>
        <v>0</v>
      </c>
      <c r="CP461" s="125">
        <f t="shared" ca="1" si="902"/>
        <v>0</v>
      </c>
      <c r="CQ461" s="125">
        <f t="shared" ca="1" si="903"/>
        <v>0</v>
      </c>
      <c r="CR461" s="125">
        <f t="shared" ca="1" si="904"/>
        <v>0</v>
      </c>
      <c r="CS461" s="125">
        <f t="shared" ca="1" si="905"/>
        <v>0</v>
      </c>
      <c r="CT461" s="125">
        <f t="shared" ca="1" si="906"/>
        <v>0</v>
      </c>
      <c r="CU461" s="125">
        <f t="shared" ca="1" si="907"/>
        <v>0</v>
      </c>
      <c r="CV461" s="125">
        <f t="shared" ca="1" si="908"/>
        <v>0</v>
      </c>
      <c r="CW461" s="125">
        <f t="shared" ca="1" si="909"/>
        <v>0</v>
      </c>
      <c r="CX461" s="125">
        <f t="shared" ca="1" si="910"/>
        <v>0</v>
      </c>
      <c r="CY461" s="125">
        <f t="shared" ca="1" si="911"/>
        <v>0</v>
      </c>
      <c r="CZ461" s="606">
        <f t="shared" ca="1" si="912"/>
        <v>0</v>
      </c>
      <c r="DA461" s="341">
        <f t="shared" ca="1" si="913"/>
        <v>0</v>
      </c>
      <c r="DB461" s="125">
        <f t="shared" ca="1" si="914"/>
        <v>0</v>
      </c>
      <c r="DC461" s="125">
        <f t="shared" ca="1" si="915"/>
        <v>0</v>
      </c>
      <c r="DD461" s="125">
        <f t="shared" ca="1" si="916"/>
        <v>0</v>
      </c>
      <c r="DE461" s="125">
        <f t="shared" ca="1" si="917"/>
        <v>0</v>
      </c>
      <c r="DF461" s="125">
        <f t="shared" ca="1" si="918"/>
        <v>0</v>
      </c>
      <c r="DG461" s="125">
        <f t="shared" ca="1" si="930"/>
        <v>0</v>
      </c>
      <c r="DH461" s="125">
        <f t="shared" ca="1" si="919"/>
        <v>0</v>
      </c>
      <c r="DI461" s="125">
        <f t="shared" ca="1" si="920"/>
        <v>0</v>
      </c>
      <c r="DJ461" s="125">
        <f t="shared" ca="1" si="921"/>
        <v>0</v>
      </c>
      <c r="DK461" s="125">
        <f t="shared" ca="1" si="922"/>
        <v>0</v>
      </c>
      <c r="DL461" s="125">
        <f t="shared" ca="1" si="923"/>
        <v>0</v>
      </c>
      <c r="DM461" s="340">
        <f t="shared" ca="1" si="924"/>
        <v>0</v>
      </c>
      <c r="DN461" s="340">
        <f t="shared" ca="1" si="925"/>
        <v>0</v>
      </c>
      <c r="DO461" s="340">
        <f t="shared" ca="1" si="926"/>
        <v>0</v>
      </c>
      <c r="DP461" s="340">
        <f t="shared" ca="1" si="927"/>
        <v>0</v>
      </c>
      <c r="DQ461" s="340">
        <f t="shared" ca="1" si="928"/>
        <v>0</v>
      </c>
      <c r="DR461" s="340">
        <f t="shared" ca="1" si="929"/>
        <v>0</v>
      </c>
      <c r="DS461" s="340">
        <f t="shared" ca="1" si="929"/>
        <v>0</v>
      </c>
    </row>
    <row r="462" spans="1:123">
      <c r="A462">
        <f t="shared" ca="1" si="822"/>
        <v>0</v>
      </c>
      <c r="B462">
        <f t="shared" ca="1" si="823"/>
        <v>2</v>
      </c>
      <c r="C462">
        <f t="shared" ca="1" si="824"/>
        <v>2550</v>
      </c>
      <c r="D462">
        <f t="shared" ca="1" si="825"/>
        <v>0</v>
      </c>
      <c r="E462">
        <f t="shared" ca="1" si="826"/>
        <v>0</v>
      </c>
      <c r="F462">
        <f t="shared" ca="1" si="827"/>
        <v>0</v>
      </c>
      <c r="G462" s="123">
        <f t="shared" ca="1" si="820"/>
        <v>0</v>
      </c>
      <c r="H462" s="123">
        <f t="shared" ca="1" si="821"/>
        <v>0</v>
      </c>
      <c r="I462" s="123">
        <f t="shared" ca="1" si="821"/>
        <v>0</v>
      </c>
      <c r="J462" s="123">
        <f t="shared" ca="1" si="821"/>
        <v>0</v>
      </c>
      <c r="K462" s="123">
        <f t="shared" ca="1" si="821"/>
        <v>0</v>
      </c>
      <c r="L462" s="123">
        <f t="shared" ca="1" si="821"/>
        <v>0</v>
      </c>
      <c r="M462" s="123">
        <f t="shared" ca="1" si="821"/>
        <v>0</v>
      </c>
      <c r="N462" s="123">
        <f t="shared" ca="1" si="821"/>
        <v>0</v>
      </c>
      <c r="O462" s="123">
        <f t="shared" ca="1" si="828"/>
        <v>0</v>
      </c>
      <c r="P462" s="123">
        <f t="shared" ca="1" si="829"/>
        <v>0</v>
      </c>
      <c r="Q462" s="123">
        <f t="shared" ca="1" si="830"/>
        <v>0</v>
      </c>
      <c r="R462" s="123">
        <f t="shared" ca="1" si="830"/>
        <v>0</v>
      </c>
      <c r="S462" s="123">
        <f t="shared" ca="1" si="831"/>
        <v>0</v>
      </c>
      <c r="T462" s="123">
        <f t="shared" ca="1" si="832"/>
        <v>0</v>
      </c>
      <c r="U462" s="123">
        <f t="shared" ca="1" si="833"/>
        <v>0</v>
      </c>
      <c r="V462" s="123">
        <f t="shared" ca="1" si="834"/>
        <v>0</v>
      </c>
      <c r="W462" s="123">
        <f t="shared" ca="1" si="835"/>
        <v>0</v>
      </c>
      <c r="X462" s="123">
        <f t="shared" ca="1" si="836"/>
        <v>0</v>
      </c>
      <c r="Y462" s="123">
        <f t="shared" ca="1" si="837"/>
        <v>0</v>
      </c>
      <c r="Z462" s="123">
        <f t="shared" ca="1" si="838"/>
        <v>0</v>
      </c>
      <c r="AA462" s="123">
        <f t="shared" ca="1" si="839"/>
        <v>0</v>
      </c>
      <c r="AB462" s="123">
        <f t="shared" ca="1" si="840"/>
        <v>0</v>
      </c>
      <c r="AC462" s="123">
        <f t="shared" ca="1" si="841"/>
        <v>0</v>
      </c>
      <c r="AD462" s="123">
        <f t="shared" ca="1" si="842"/>
        <v>0</v>
      </c>
      <c r="AE462" s="123">
        <f t="shared" ca="1" si="843"/>
        <v>0</v>
      </c>
      <c r="AF462" s="123">
        <f t="shared" ca="1" si="844"/>
        <v>0</v>
      </c>
      <c r="AG462" s="123">
        <f t="shared" ca="1" si="845"/>
        <v>0</v>
      </c>
      <c r="AH462" s="123">
        <f t="shared" ca="1" si="846"/>
        <v>0</v>
      </c>
      <c r="AI462" s="123">
        <f t="shared" ca="1" si="847"/>
        <v>0</v>
      </c>
      <c r="AJ462" s="123">
        <f t="shared" ca="1" si="848"/>
        <v>0</v>
      </c>
      <c r="AK462" s="123">
        <f t="shared" ca="1" si="849"/>
        <v>0</v>
      </c>
      <c r="AL462" s="123">
        <f t="shared" ca="1" si="850"/>
        <v>0</v>
      </c>
      <c r="AM462" s="123">
        <f t="shared" ca="1" si="851"/>
        <v>0</v>
      </c>
      <c r="AN462" s="123">
        <f t="shared" ca="1" si="852"/>
        <v>0</v>
      </c>
      <c r="AO462" s="123">
        <f t="shared" ca="1" si="853"/>
        <v>0</v>
      </c>
      <c r="AP462" s="123">
        <f t="shared" ca="1" si="854"/>
        <v>0</v>
      </c>
      <c r="AQ462" s="123">
        <f t="shared" ca="1" si="855"/>
        <v>0</v>
      </c>
      <c r="AR462" s="123">
        <f t="shared" ca="1" si="856"/>
        <v>0</v>
      </c>
      <c r="AS462" s="123">
        <f t="shared" ca="1" si="857"/>
        <v>0</v>
      </c>
      <c r="AT462" s="123">
        <f t="shared" ca="1" si="858"/>
        <v>0</v>
      </c>
      <c r="AU462" s="123">
        <f t="shared" ca="1" si="859"/>
        <v>0</v>
      </c>
      <c r="AV462" s="123">
        <f t="shared" ca="1" si="860"/>
        <v>0</v>
      </c>
      <c r="AW462" s="123">
        <f t="shared" ca="1" si="861"/>
        <v>0</v>
      </c>
      <c r="AX462" s="123">
        <f t="shared" ca="1" si="862"/>
        <v>0</v>
      </c>
      <c r="AY462" s="123">
        <f t="shared" ca="1" si="863"/>
        <v>0</v>
      </c>
      <c r="AZ462" s="123">
        <f t="shared" ca="1" si="864"/>
        <v>0</v>
      </c>
      <c r="BA462" s="123">
        <f t="shared" ca="1" si="865"/>
        <v>0</v>
      </c>
      <c r="BB462" s="123">
        <f t="shared" ca="1" si="866"/>
        <v>0</v>
      </c>
      <c r="BC462" s="123">
        <f t="shared" ca="1" si="867"/>
        <v>0</v>
      </c>
      <c r="BD462" s="123">
        <f t="shared" ca="1" si="868"/>
        <v>0</v>
      </c>
      <c r="BE462" s="123">
        <f t="shared" ca="1" si="869"/>
        <v>0</v>
      </c>
      <c r="BF462" s="123">
        <f t="shared" ca="1" si="870"/>
        <v>0</v>
      </c>
      <c r="BG462" s="123">
        <f t="shared" ca="1" si="871"/>
        <v>0</v>
      </c>
      <c r="BH462" s="123">
        <f t="shared" ca="1" si="872"/>
        <v>0</v>
      </c>
      <c r="BI462" s="123">
        <f t="shared" ca="1" si="873"/>
        <v>0</v>
      </c>
      <c r="BJ462" s="123">
        <f t="shared" ca="1" si="874"/>
        <v>0</v>
      </c>
      <c r="BK462" s="123">
        <f t="shared" ca="1" si="875"/>
        <v>0</v>
      </c>
      <c r="BL462" s="123">
        <f t="shared" ca="1" si="876"/>
        <v>0</v>
      </c>
      <c r="BM462" s="123">
        <f t="shared" ca="1" si="877"/>
        <v>0</v>
      </c>
      <c r="BN462" s="123">
        <f t="shared" ca="1" si="878"/>
        <v>0</v>
      </c>
      <c r="BO462" s="123">
        <f t="shared" ca="1" si="879"/>
        <v>0</v>
      </c>
      <c r="BP462" s="340">
        <f t="shared" ca="1" si="880"/>
        <v>0</v>
      </c>
      <c r="BQ462" s="123">
        <f t="shared" ca="1" si="881"/>
        <v>0</v>
      </c>
      <c r="BR462" s="123">
        <f t="shared" ca="1" si="882"/>
        <v>0</v>
      </c>
      <c r="BS462" s="123">
        <f t="shared" ca="1" si="883"/>
        <v>0</v>
      </c>
      <c r="BT462" s="123">
        <f t="shared" ca="1" si="884"/>
        <v>0</v>
      </c>
      <c r="BU462" s="123">
        <f t="shared" ca="1" si="885"/>
        <v>0</v>
      </c>
      <c r="BV462" s="123"/>
      <c r="BW462" s="123">
        <f t="shared" ca="1" si="886"/>
        <v>0</v>
      </c>
      <c r="BX462" s="123"/>
      <c r="BY462" s="123">
        <f t="shared" ca="1" si="887"/>
        <v>0</v>
      </c>
      <c r="BZ462" s="123"/>
      <c r="CA462" s="123">
        <f t="shared" ca="1" si="888"/>
        <v>0</v>
      </c>
      <c r="CB462" s="123"/>
      <c r="CC462" s="123">
        <f t="shared" ca="1" si="889"/>
        <v>0</v>
      </c>
      <c r="CD462" s="125">
        <f t="shared" ca="1" si="890"/>
        <v>1</v>
      </c>
      <c r="CE462" s="125">
        <f t="shared" ca="1" si="891"/>
        <v>0</v>
      </c>
      <c r="CF462" s="125">
        <f t="shared" ca="1" si="892"/>
        <v>0</v>
      </c>
      <c r="CG462" s="125">
        <f t="shared" ca="1" si="893"/>
        <v>0</v>
      </c>
      <c r="CH462" s="125">
        <f t="shared" ca="1" si="894"/>
        <v>0</v>
      </c>
      <c r="CI462" s="125">
        <f t="shared" ca="1" si="895"/>
        <v>0</v>
      </c>
      <c r="CJ462" s="125">
        <f t="shared" ca="1" si="896"/>
        <v>0</v>
      </c>
      <c r="CK462" s="125">
        <f t="shared" ca="1" si="897"/>
        <v>0</v>
      </c>
      <c r="CL462" s="125">
        <f t="shared" ca="1" si="898"/>
        <v>0</v>
      </c>
      <c r="CM462" s="125">
        <f t="shared" ca="1" si="899"/>
        <v>0</v>
      </c>
      <c r="CN462" s="125">
        <f t="shared" ca="1" si="900"/>
        <v>0</v>
      </c>
      <c r="CO462" s="125">
        <f t="shared" ca="1" si="901"/>
        <v>0</v>
      </c>
      <c r="CP462" s="125">
        <f t="shared" ca="1" si="902"/>
        <v>0</v>
      </c>
      <c r="CQ462" s="125">
        <f t="shared" ca="1" si="903"/>
        <v>0</v>
      </c>
      <c r="CR462" s="125">
        <f t="shared" ca="1" si="904"/>
        <v>0</v>
      </c>
      <c r="CS462" s="125">
        <f t="shared" ca="1" si="905"/>
        <v>0</v>
      </c>
      <c r="CT462" s="125">
        <f t="shared" ca="1" si="906"/>
        <v>0</v>
      </c>
      <c r="CU462" s="125">
        <f t="shared" ca="1" si="907"/>
        <v>0</v>
      </c>
      <c r="CV462" s="125">
        <f t="shared" ca="1" si="908"/>
        <v>0</v>
      </c>
      <c r="CW462" s="125">
        <f t="shared" ca="1" si="909"/>
        <v>0</v>
      </c>
      <c r="CX462" s="125">
        <f t="shared" ca="1" si="910"/>
        <v>0</v>
      </c>
      <c r="CY462" s="125">
        <f t="shared" ca="1" si="911"/>
        <v>0</v>
      </c>
      <c r="CZ462" s="606">
        <f t="shared" ca="1" si="912"/>
        <v>0</v>
      </c>
      <c r="DA462" s="341">
        <f t="shared" ca="1" si="913"/>
        <v>0</v>
      </c>
      <c r="DB462" s="125">
        <f t="shared" ca="1" si="914"/>
        <v>0</v>
      </c>
      <c r="DC462" s="125">
        <f t="shared" ca="1" si="915"/>
        <v>0</v>
      </c>
      <c r="DD462" s="125">
        <f t="shared" ca="1" si="916"/>
        <v>0</v>
      </c>
      <c r="DE462" s="125">
        <f t="shared" ca="1" si="917"/>
        <v>0</v>
      </c>
      <c r="DF462" s="125">
        <f t="shared" ca="1" si="918"/>
        <v>0</v>
      </c>
      <c r="DG462" s="125">
        <f t="shared" ca="1" si="930"/>
        <v>0</v>
      </c>
      <c r="DH462" s="125">
        <f t="shared" ca="1" si="919"/>
        <v>0</v>
      </c>
      <c r="DI462" s="125">
        <f t="shared" ca="1" si="920"/>
        <v>0</v>
      </c>
      <c r="DJ462" s="125">
        <f t="shared" ca="1" si="921"/>
        <v>0</v>
      </c>
      <c r="DK462" s="125">
        <f t="shared" ca="1" si="922"/>
        <v>1</v>
      </c>
      <c r="DL462" s="125">
        <f t="shared" ca="1" si="923"/>
        <v>0</v>
      </c>
      <c r="DM462" s="340">
        <f t="shared" ca="1" si="924"/>
        <v>0</v>
      </c>
      <c r="DN462" s="340">
        <f t="shared" ca="1" si="925"/>
        <v>0</v>
      </c>
      <c r="DO462" s="340">
        <f t="shared" ca="1" si="926"/>
        <v>0</v>
      </c>
      <c r="DP462" s="340">
        <f t="shared" ca="1" si="927"/>
        <v>0</v>
      </c>
      <c r="DQ462" s="340">
        <f t="shared" ca="1" si="928"/>
        <v>0</v>
      </c>
      <c r="DR462" s="340">
        <f t="shared" ca="1" si="929"/>
        <v>0</v>
      </c>
      <c r="DS462" s="340">
        <f t="shared" ca="1" si="929"/>
        <v>0</v>
      </c>
    </row>
    <row r="463" spans="1:123">
      <c r="A463">
        <f t="shared" ca="1" si="822"/>
        <v>0</v>
      </c>
      <c r="B463">
        <f t="shared" ca="1" si="823"/>
        <v>3</v>
      </c>
      <c r="C463">
        <f t="shared" ca="1" si="824"/>
        <v>2640</v>
      </c>
      <c r="D463">
        <f t="shared" ca="1" si="825"/>
        <v>0</v>
      </c>
      <c r="E463">
        <f t="shared" ca="1" si="826"/>
        <v>0</v>
      </c>
      <c r="F463">
        <f t="shared" ca="1" si="827"/>
        <v>0</v>
      </c>
      <c r="G463" s="123">
        <f t="shared" ca="1" si="820"/>
        <v>0</v>
      </c>
      <c r="H463" s="123">
        <f t="shared" ca="1" si="821"/>
        <v>0</v>
      </c>
      <c r="I463" s="123">
        <f t="shared" ca="1" si="821"/>
        <v>0</v>
      </c>
      <c r="J463" s="123">
        <f t="shared" ca="1" si="821"/>
        <v>0</v>
      </c>
      <c r="K463" s="123">
        <f t="shared" ca="1" si="821"/>
        <v>0</v>
      </c>
      <c r="L463" s="123">
        <f t="shared" ca="1" si="821"/>
        <v>0</v>
      </c>
      <c r="M463" s="123">
        <f t="shared" ca="1" si="821"/>
        <v>0</v>
      </c>
      <c r="N463" s="123">
        <f t="shared" ca="1" si="821"/>
        <v>0</v>
      </c>
      <c r="O463" s="123">
        <f t="shared" ca="1" si="828"/>
        <v>0</v>
      </c>
      <c r="P463" s="123">
        <f t="shared" ca="1" si="829"/>
        <v>0</v>
      </c>
      <c r="Q463" s="123">
        <f t="shared" ca="1" si="830"/>
        <v>0</v>
      </c>
      <c r="R463" s="123">
        <f t="shared" ca="1" si="830"/>
        <v>0</v>
      </c>
      <c r="S463" s="123">
        <f t="shared" ca="1" si="831"/>
        <v>0</v>
      </c>
      <c r="T463" s="123">
        <f t="shared" ca="1" si="832"/>
        <v>0</v>
      </c>
      <c r="U463" s="123">
        <f t="shared" ca="1" si="833"/>
        <v>0</v>
      </c>
      <c r="V463" s="123">
        <f t="shared" ca="1" si="834"/>
        <v>0</v>
      </c>
      <c r="W463" s="123">
        <f t="shared" ca="1" si="835"/>
        <v>0</v>
      </c>
      <c r="X463" s="123">
        <f t="shared" ca="1" si="836"/>
        <v>0</v>
      </c>
      <c r="Y463" s="123">
        <f t="shared" ca="1" si="837"/>
        <v>0</v>
      </c>
      <c r="Z463" s="123">
        <f t="shared" ca="1" si="838"/>
        <v>0</v>
      </c>
      <c r="AA463" s="123">
        <f t="shared" ca="1" si="839"/>
        <v>0</v>
      </c>
      <c r="AB463" s="123">
        <f t="shared" ca="1" si="840"/>
        <v>0</v>
      </c>
      <c r="AC463" s="123">
        <f t="shared" ca="1" si="841"/>
        <v>0</v>
      </c>
      <c r="AD463" s="123">
        <f t="shared" ca="1" si="842"/>
        <v>0</v>
      </c>
      <c r="AE463" s="123">
        <f t="shared" ca="1" si="843"/>
        <v>0</v>
      </c>
      <c r="AF463" s="123">
        <f t="shared" ca="1" si="844"/>
        <v>0</v>
      </c>
      <c r="AG463" s="123">
        <f t="shared" ca="1" si="845"/>
        <v>0</v>
      </c>
      <c r="AH463" s="123">
        <f t="shared" ca="1" si="846"/>
        <v>0</v>
      </c>
      <c r="AI463" s="123">
        <f t="shared" ca="1" si="847"/>
        <v>0</v>
      </c>
      <c r="AJ463" s="123">
        <f t="shared" ca="1" si="848"/>
        <v>0</v>
      </c>
      <c r="AK463" s="123">
        <f t="shared" ca="1" si="849"/>
        <v>0</v>
      </c>
      <c r="AL463" s="123">
        <f t="shared" ca="1" si="850"/>
        <v>0</v>
      </c>
      <c r="AM463" s="123">
        <f t="shared" ca="1" si="851"/>
        <v>0</v>
      </c>
      <c r="AN463" s="123">
        <f t="shared" ca="1" si="852"/>
        <v>0</v>
      </c>
      <c r="AO463" s="123">
        <f t="shared" ca="1" si="853"/>
        <v>0</v>
      </c>
      <c r="AP463" s="123">
        <f t="shared" ca="1" si="854"/>
        <v>0</v>
      </c>
      <c r="AQ463" s="123">
        <f t="shared" ca="1" si="855"/>
        <v>0</v>
      </c>
      <c r="AR463" s="123">
        <f t="shared" ca="1" si="856"/>
        <v>0</v>
      </c>
      <c r="AS463" s="123">
        <f t="shared" ca="1" si="857"/>
        <v>0</v>
      </c>
      <c r="AT463" s="123">
        <f t="shared" ca="1" si="858"/>
        <v>0</v>
      </c>
      <c r="AU463" s="123">
        <f t="shared" ca="1" si="859"/>
        <v>0</v>
      </c>
      <c r="AV463" s="123">
        <f t="shared" ca="1" si="860"/>
        <v>0</v>
      </c>
      <c r="AW463" s="123">
        <f t="shared" ca="1" si="861"/>
        <v>0</v>
      </c>
      <c r="AX463" s="123">
        <f t="shared" ca="1" si="862"/>
        <v>0</v>
      </c>
      <c r="AY463" s="123">
        <f t="shared" ca="1" si="863"/>
        <v>0</v>
      </c>
      <c r="AZ463" s="123">
        <f t="shared" ca="1" si="864"/>
        <v>0</v>
      </c>
      <c r="BA463" s="123">
        <f t="shared" ca="1" si="865"/>
        <v>0</v>
      </c>
      <c r="BB463" s="123">
        <f t="shared" ca="1" si="866"/>
        <v>0</v>
      </c>
      <c r="BC463" s="123">
        <f t="shared" ca="1" si="867"/>
        <v>0</v>
      </c>
      <c r="BD463" s="123">
        <f t="shared" ca="1" si="868"/>
        <v>0</v>
      </c>
      <c r="BE463" s="123">
        <f t="shared" ca="1" si="869"/>
        <v>0</v>
      </c>
      <c r="BF463" s="123">
        <f t="shared" ca="1" si="870"/>
        <v>0</v>
      </c>
      <c r="BG463" s="123">
        <f t="shared" ca="1" si="871"/>
        <v>0</v>
      </c>
      <c r="BH463" s="123">
        <f t="shared" ca="1" si="872"/>
        <v>0</v>
      </c>
      <c r="BI463" s="123">
        <f t="shared" ca="1" si="873"/>
        <v>0</v>
      </c>
      <c r="BJ463" s="123">
        <f t="shared" ca="1" si="874"/>
        <v>0</v>
      </c>
      <c r="BK463" s="123">
        <f t="shared" ca="1" si="875"/>
        <v>0</v>
      </c>
      <c r="BL463" s="123">
        <f t="shared" ca="1" si="876"/>
        <v>0</v>
      </c>
      <c r="BM463" s="123">
        <f t="shared" ca="1" si="877"/>
        <v>0</v>
      </c>
      <c r="BN463" s="123">
        <f t="shared" ca="1" si="878"/>
        <v>0</v>
      </c>
      <c r="BO463" s="123">
        <f t="shared" ca="1" si="879"/>
        <v>0</v>
      </c>
      <c r="BP463" s="340">
        <f t="shared" ca="1" si="880"/>
        <v>0</v>
      </c>
      <c r="BQ463" s="123">
        <f t="shared" ca="1" si="881"/>
        <v>0</v>
      </c>
      <c r="BR463" s="123">
        <f t="shared" ca="1" si="882"/>
        <v>0</v>
      </c>
      <c r="BS463" s="123">
        <f t="shared" ca="1" si="883"/>
        <v>0</v>
      </c>
      <c r="BT463" s="123">
        <f t="shared" ca="1" si="884"/>
        <v>0</v>
      </c>
      <c r="BU463" s="123">
        <f t="shared" ca="1" si="885"/>
        <v>0</v>
      </c>
      <c r="BV463" s="123"/>
      <c r="BW463" s="123">
        <f t="shared" ca="1" si="886"/>
        <v>0</v>
      </c>
      <c r="BX463" s="123"/>
      <c r="BY463" s="123">
        <f t="shared" ca="1" si="887"/>
        <v>0</v>
      </c>
      <c r="BZ463" s="123"/>
      <c r="CA463" s="123">
        <f t="shared" ca="1" si="888"/>
        <v>0</v>
      </c>
      <c r="CB463" s="123"/>
      <c r="CC463" s="123">
        <f t="shared" ca="1" si="889"/>
        <v>0</v>
      </c>
      <c r="CD463" s="125">
        <f t="shared" ca="1" si="890"/>
        <v>1</v>
      </c>
      <c r="CE463" s="125">
        <f t="shared" ca="1" si="891"/>
        <v>0</v>
      </c>
      <c r="CF463" s="125">
        <f t="shared" ca="1" si="892"/>
        <v>0</v>
      </c>
      <c r="CG463" s="125">
        <f t="shared" ca="1" si="893"/>
        <v>0</v>
      </c>
      <c r="CH463" s="125">
        <f t="shared" ca="1" si="894"/>
        <v>0</v>
      </c>
      <c r="CI463" s="125">
        <f t="shared" ca="1" si="895"/>
        <v>0</v>
      </c>
      <c r="CJ463" s="125">
        <f t="shared" ca="1" si="896"/>
        <v>0</v>
      </c>
      <c r="CK463" s="125">
        <f t="shared" ca="1" si="897"/>
        <v>0</v>
      </c>
      <c r="CL463" s="125">
        <f t="shared" ca="1" si="898"/>
        <v>0</v>
      </c>
      <c r="CM463" s="125">
        <f t="shared" ca="1" si="899"/>
        <v>0</v>
      </c>
      <c r="CN463" s="125">
        <f t="shared" ca="1" si="900"/>
        <v>0</v>
      </c>
      <c r="CO463" s="125">
        <f t="shared" ca="1" si="901"/>
        <v>0</v>
      </c>
      <c r="CP463" s="125">
        <f t="shared" ca="1" si="902"/>
        <v>0</v>
      </c>
      <c r="CQ463" s="125">
        <f t="shared" ca="1" si="903"/>
        <v>0</v>
      </c>
      <c r="CR463" s="125">
        <f t="shared" ca="1" si="904"/>
        <v>0</v>
      </c>
      <c r="CS463" s="125">
        <f t="shared" ca="1" si="905"/>
        <v>0</v>
      </c>
      <c r="CT463" s="125">
        <f t="shared" ca="1" si="906"/>
        <v>0</v>
      </c>
      <c r="CU463" s="125">
        <f t="shared" ca="1" si="907"/>
        <v>0</v>
      </c>
      <c r="CV463" s="125">
        <f t="shared" ca="1" si="908"/>
        <v>0</v>
      </c>
      <c r="CW463" s="125">
        <f t="shared" ca="1" si="909"/>
        <v>0</v>
      </c>
      <c r="CX463" s="125">
        <f t="shared" ca="1" si="910"/>
        <v>0</v>
      </c>
      <c r="CY463" s="125">
        <f t="shared" ca="1" si="911"/>
        <v>0</v>
      </c>
      <c r="CZ463" s="606">
        <f t="shared" ca="1" si="912"/>
        <v>0</v>
      </c>
      <c r="DA463" s="341">
        <f t="shared" ca="1" si="913"/>
        <v>0</v>
      </c>
      <c r="DB463" s="125">
        <f t="shared" ca="1" si="914"/>
        <v>0</v>
      </c>
      <c r="DC463" s="125">
        <f t="shared" ca="1" si="915"/>
        <v>0</v>
      </c>
      <c r="DD463" s="125">
        <f t="shared" ca="1" si="916"/>
        <v>0</v>
      </c>
      <c r="DE463" s="125">
        <f t="shared" ca="1" si="917"/>
        <v>0</v>
      </c>
      <c r="DF463" s="125">
        <f t="shared" ca="1" si="918"/>
        <v>0</v>
      </c>
      <c r="DG463" s="125">
        <f t="shared" ca="1" si="930"/>
        <v>0</v>
      </c>
      <c r="DH463" s="125">
        <f t="shared" ca="1" si="919"/>
        <v>0</v>
      </c>
      <c r="DI463" s="125">
        <f t="shared" ca="1" si="920"/>
        <v>0</v>
      </c>
      <c r="DJ463" s="125">
        <f t="shared" ca="1" si="921"/>
        <v>0</v>
      </c>
      <c r="DK463" s="125">
        <f t="shared" ca="1" si="922"/>
        <v>1</v>
      </c>
      <c r="DL463" s="125">
        <f t="shared" ca="1" si="923"/>
        <v>0</v>
      </c>
      <c r="DM463" s="340">
        <f t="shared" ca="1" si="924"/>
        <v>0</v>
      </c>
      <c r="DN463" s="340">
        <f t="shared" ca="1" si="925"/>
        <v>0</v>
      </c>
      <c r="DO463" s="340">
        <f t="shared" ca="1" si="926"/>
        <v>0</v>
      </c>
      <c r="DP463" s="340">
        <f t="shared" ca="1" si="927"/>
        <v>0</v>
      </c>
      <c r="DQ463" s="340">
        <f t="shared" ca="1" si="928"/>
        <v>0</v>
      </c>
      <c r="DR463" s="340">
        <f t="shared" ca="1" si="929"/>
        <v>0</v>
      </c>
      <c r="DS463" s="340">
        <f t="shared" ca="1" si="929"/>
        <v>0</v>
      </c>
    </row>
    <row r="464" spans="1:123">
      <c r="A464">
        <f t="shared" ca="1" si="822"/>
        <v>0</v>
      </c>
      <c r="B464">
        <f t="shared" ca="1" si="823"/>
        <v>4</v>
      </c>
      <c r="C464">
        <f t="shared" ca="1" si="824"/>
        <v>2730</v>
      </c>
      <c r="D464">
        <f t="shared" ca="1" si="825"/>
        <v>0</v>
      </c>
      <c r="E464">
        <f t="shared" ca="1" si="826"/>
        <v>0</v>
      </c>
      <c r="F464">
        <f t="shared" ca="1" si="827"/>
        <v>0</v>
      </c>
      <c r="G464" s="123">
        <f t="shared" ca="1" si="820"/>
        <v>0</v>
      </c>
      <c r="H464" s="123">
        <f t="shared" ca="1" si="821"/>
        <v>0</v>
      </c>
      <c r="I464" s="123">
        <f t="shared" ca="1" si="821"/>
        <v>0</v>
      </c>
      <c r="J464" s="123">
        <f t="shared" ca="1" si="821"/>
        <v>0</v>
      </c>
      <c r="K464" s="123">
        <f t="shared" ca="1" si="821"/>
        <v>0</v>
      </c>
      <c r="L464" s="123">
        <f t="shared" ca="1" si="821"/>
        <v>0</v>
      </c>
      <c r="M464" s="123">
        <f t="shared" ca="1" si="821"/>
        <v>0</v>
      </c>
      <c r="N464" s="123">
        <f t="shared" ca="1" si="821"/>
        <v>0</v>
      </c>
      <c r="O464" s="123">
        <f t="shared" ca="1" si="828"/>
        <v>0</v>
      </c>
      <c r="P464" s="123">
        <f t="shared" ca="1" si="829"/>
        <v>0</v>
      </c>
      <c r="Q464" s="123">
        <f t="shared" ca="1" si="830"/>
        <v>0</v>
      </c>
      <c r="R464" s="123">
        <f t="shared" ca="1" si="830"/>
        <v>0</v>
      </c>
      <c r="S464" s="123">
        <f t="shared" ca="1" si="831"/>
        <v>0</v>
      </c>
      <c r="T464" s="123">
        <f t="shared" ca="1" si="832"/>
        <v>0</v>
      </c>
      <c r="U464" s="123">
        <f t="shared" ca="1" si="833"/>
        <v>0</v>
      </c>
      <c r="V464" s="123">
        <f t="shared" ca="1" si="834"/>
        <v>0</v>
      </c>
      <c r="W464" s="123">
        <f t="shared" ca="1" si="835"/>
        <v>0</v>
      </c>
      <c r="X464" s="123">
        <f t="shared" ca="1" si="836"/>
        <v>0</v>
      </c>
      <c r="Y464" s="123">
        <f t="shared" ca="1" si="837"/>
        <v>0</v>
      </c>
      <c r="Z464" s="123">
        <f t="shared" ca="1" si="838"/>
        <v>0</v>
      </c>
      <c r="AA464" s="123">
        <f t="shared" ca="1" si="839"/>
        <v>0</v>
      </c>
      <c r="AB464" s="123">
        <f t="shared" ca="1" si="840"/>
        <v>0</v>
      </c>
      <c r="AC464" s="123">
        <f t="shared" ca="1" si="841"/>
        <v>0</v>
      </c>
      <c r="AD464" s="123">
        <f t="shared" ca="1" si="842"/>
        <v>0</v>
      </c>
      <c r="AE464" s="123">
        <f t="shared" ca="1" si="843"/>
        <v>0</v>
      </c>
      <c r="AF464" s="123">
        <f t="shared" ca="1" si="844"/>
        <v>0</v>
      </c>
      <c r="AG464" s="123">
        <f t="shared" ca="1" si="845"/>
        <v>0</v>
      </c>
      <c r="AH464" s="123">
        <f t="shared" ca="1" si="846"/>
        <v>0</v>
      </c>
      <c r="AI464" s="123">
        <f t="shared" ca="1" si="847"/>
        <v>0</v>
      </c>
      <c r="AJ464" s="123">
        <f t="shared" ca="1" si="848"/>
        <v>0</v>
      </c>
      <c r="AK464" s="123">
        <f t="shared" ca="1" si="849"/>
        <v>0</v>
      </c>
      <c r="AL464" s="123">
        <f t="shared" ca="1" si="850"/>
        <v>0</v>
      </c>
      <c r="AM464" s="123">
        <f t="shared" ca="1" si="851"/>
        <v>0</v>
      </c>
      <c r="AN464" s="123">
        <f t="shared" ca="1" si="852"/>
        <v>0</v>
      </c>
      <c r="AO464" s="123">
        <f t="shared" ca="1" si="853"/>
        <v>0</v>
      </c>
      <c r="AP464" s="123">
        <f t="shared" ca="1" si="854"/>
        <v>0</v>
      </c>
      <c r="AQ464" s="123">
        <f t="shared" ca="1" si="855"/>
        <v>0</v>
      </c>
      <c r="AR464" s="123">
        <f t="shared" ca="1" si="856"/>
        <v>0</v>
      </c>
      <c r="AS464" s="123">
        <f t="shared" ca="1" si="857"/>
        <v>0</v>
      </c>
      <c r="AT464" s="123">
        <f t="shared" ca="1" si="858"/>
        <v>0</v>
      </c>
      <c r="AU464" s="123">
        <f t="shared" ca="1" si="859"/>
        <v>0</v>
      </c>
      <c r="AV464" s="123">
        <f t="shared" ca="1" si="860"/>
        <v>0</v>
      </c>
      <c r="AW464" s="123">
        <f t="shared" ca="1" si="861"/>
        <v>0</v>
      </c>
      <c r="AX464" s="123">
        <f t="shared" ca="1" si="862"/>
        <v>0</v>
      </c>
      <c r="AY464" s="123">
        <f t="shared" ca="1" si="863"/>
        <v>0</v>
      </c>
      <c r="AZ464" s="123">
        <f t="shared" ca="1" si="864"/>
        <v>0</v>
      </c>
      <c r="BA464" s="123">
        <f t="shared" ca="1" si="865"/>
        <v>0</v>
      </c>
      <c r="BB464" s="123">
        <f t="shared" ca="1" si="866"/>
        <v>0</v>
      </c>
      <c r="BC464" s="123">
        <f t="shared" ca="1" si="867"/>
        <v>0</v>
      </c>
      <c r="BD464" s="123">
        <f t="shared" ca="1" si="868"/>
        <v>0</v>
      </c>
      <c r="BE464" s="123">
        <f t="shared" ca="1" si="869"/>
        <v>0</v>
      </c>
      <c r="BF464" s="123">
        <f t="shared" ca="1" si="870"/>
        <v>0</v>
      </c>
      <c r="BG464" s="123">
        <f t="shared" ca="1" si="871"/>
        <v>0</v>
      </c>
      <c r="BH464" s="123">
        <f t="shared" ca="1" si="872"/>
        <v>0</v>
      </c>
      <c r="BI464" s="123">
        <f t="shared" ca="1" si="873"/>
        <v>0</v>
      </c>
      <c r="BJ464" s="123">
        <f t="shared" ca="1" si="874"/>
        <v>0</v>
      </c>
      <c r="BK464" s="123">
        <f t="shared" ca="1" si="875"/>
        <v>0</v>
      </c>
      <c r="BL464" s="123">
        <f t="shared" ca="1" si="876"/>
        <v>0</v>
      </c>
      <c r="BM464" s="123">
        <f t="shared" ca="1" si="877"/>
        <v>0</v>
      </c>
      <c r="BN464" s="123">
        <f t="shared" ca="1" si="878"/>
        <v>0</v>
      </c>
      <c r="BO464" s="123">
        <f t="shared" ca="1" si="879"/>
        <v>0</v>
      </c>
      <c r="BP464" s="340">
        <f t="shared" ca="1" si="880"/>
        <v>0</v>
      </c>
      <c r="BQ464" s="123">
        <f t="shared" ca="1" si="881"/>
        <v>0</v>
      </c>
      <c r="BR464" s="123">
        <f t="shared" ca="1" si="882"/>
        <v>0</v>
      </c>
      <c r="BS464" s="123">
        <f t="shared" ca="1" si="883"/>
        <v>0</v>
      </c>
      <c r="BT464" s="123">
        <f t="shared" ca="1" si="884"/>
        <v>0</v>
      </c>
      <c r="BU464" s="123">
        <f t="shared" ca="1" si="885"/>
        <v>0</v>
      </c>
      <c r="BV464" s="123"/>
      <c r="BW464" s="123">
        <f t="shared" ca="1" si="886"/>
        <v>0</v>
      </c>
      <c r="BX464" s="123"/>
      <c r="BY464" s="123">
        <f t="shared" ca="1" si="887"/>
        <v>0</v>
      </c>
      <c r="BZ464" s="123"/>
      <c r="CA464" s="123">
        <f t="shared" ca="1" si="888"/>
        <v>0</v>
      </c>
      <c r="CB464" s="123"/>
      <c r="CC464" s="123">
        <f t="shared" ca="1" si="889"/>
        <v>0</v>
      </c>
      <c r="CD464" s="125">
        <f t="shared" ca="1" si="890"/>
        <v>0</v>
      </c>
      <c r="CE464" s="125">
        <f t="shared" ca="1" si="891"/>
        <v>1</v>
      </c>
      <c r="CF464" s="125">
        <f t="shared" ca="1" si="892"/>
        <v>0</v>
      </c>
      <c r="CG464" s="125">
        <f t="shared" ca="1" si="893"/>
        <v>0</v>
      </c>
      <c r="CH464" s="125">
        <f t="shared" ca="1" si="894"/>
        <v>0</v>
      </c>
      <c r="CI464" s="125">
        <f t="shared" ca="1" si="895"/>
        <v>0</v>
      </c>
      <c r="CJ464" s="125">
        <f t="shared" ca="1" si="896"/>
        <v>0</v>
      </c>
      <c r="CK464" s="125">
        <f t="shared" ca="1" si="897"/>
        <v>0</v>
      </c>
      <c r="CL464" s="125">
        <f t="shared" ca="1" si="898"/>
        <v>0</v>
      </c>
      <c r="CM464" s="125">
        <f t="shared" ca="1" si="899"/>
        <v>0</v>
      </c>
      <c r="CN464" s="125">
        <f t="shared" ca="1" si="900"/>
        <v>0</v>
      </c>
      <c r="CO464" s="125">
        <f t="shared" ca="1" si="901"/>
        <v>0</v>
      </c>
      <c r="CP464" s="125">
        <f t="shared" ca="1" si="902"/>
        <v>0</v>
      </c>
      <c r="CQ464" s="125">
        <f t="shared" ca="1" si="903"/>
        <v>0</v>
      </c>
      <c r="CR464" s="125">
        <f t="shared" ca="1" si="904"/>
        <v>0</v>
      </c>
      <c r="CS464" s="125">
        <f t="shared" ca="1" si="905"/>
        <v>0</v>
      </c>
      <c r="CT464" s="125">
        <f t="shared" ca="1" si="906"/>
        <v>0</v>
      </c>
      <c r="CU464" s="125">
        <f t="shared" ca="1" si="907"/>
        <v>0</v>
      </c>
      <c r="CV464" s="125">
        <f t="shared" ca="1" si="908"/>
        <v>0</v>
      </c>
      <c r="CW464" s="125">
        <f t="shared" ca="1" si="909"/>
        <v>0</v>
      </c>
      <c r="CX464" s="125">
        <f t="shared" ca="1" si="910"/>
        <v>0</v>
      </c>
      <c r="CY464" s="125">
        <f t="shared" ca="1" si="911"/>
        <v>0</v>
      </c>
      <c r="CZ464" s="606">
        <f t="shared" ca="1" si="912"/>
        <v>0</v>
      </c>
      <c r="DA464" s="341">
        <f t="shared" ca="1" si="913"/>
        <v>0</v>
      </c>
      <c r="DB464" s="125">
        <f t="shared" ca="1" si="914"/>
        <v>0</v>
      </c>
      <c r="DC464" s="125">
        <f t="shared" ca="1" si="915"/>
        <v>0</v>
      </c>
      <c r="DD464" s="125">
        <f t="shared" ca="1" si="916"/>
        <v>0</v>
      </c>
      <c r="DE464" s="125">
        <f t="shared" ca="1" si="917"/>
        <v>0</v>
      </c>
      <c r="DF464" s="125">
        <f t="shared" ca="1" si="918"/>
        <v>0</v>
      </c>
      <c r="DG464" s="125">
        <f t="shared" ca="1" si="930"/>
        <v>0</v>
      </c>
      <c r="DH464" s="125">
        <f t="shared" ca="1" si="919"/>
        <v>0</v>
      </c>
      <c r="DI464" s="125">
        <f t="shared" ca="1" si="920"/>
        <v>0</v>
      </c>
      <c r="DJ464" s="125">
        <f t="shared" ca="1" si="921"/>
        <v>0</v>
      </c>
      <c r="DK464" s="125">
        <f t="shared" ca="1" si="922"/>
        <v>1</v>
      </c>
      <c r="DL464" s="125">
        <f t="shared" ca="1" si="923"/>
        <v>0</v>
      </c>
      <c r="DM464" s="340">
        <f t="shared" ca="1" si="924"/>
        <v>0</v>
      </c>
      <c r="DN464" s="340">
        <f t="shared" ca="1" si="925"/>
        <v>0</v>
      </c>
      <c r="DO464" s="340">
        <f t="shared" ca="1" si="926"/>
        <v>0</v>
      </c>
      <c r="DP464" s="340">
        <f t="shared" ca="1" si="927"/>
        <v>0</v>
      </c>
      <c r="DQ464" s="340">
        <f t="shared" ca="1" si="928"/>
        <v>0</v>
      </c>
      <c r="DR464" s="340">
        <f t="shared" ca="1" si="929"/>
        <v>0</v>
      </c>
      <c r="DS464" s="340">
        <f t="shared" ca="1" si="929"/>
        <v>0</v>
      </c>
    </row>
    <row r="465" spans="1:123">
      <c r="A465">
        <f t="shared" ca="1" si="822"/>
        <v>0</v>
      </c>
      <c r="B465">
        <f t="shared" ca="1" si="823"/>
        <v>5</v>
      </c>
      <c r="C465">
        <f t="shared" ca="1" si="824"/>
        <v>2820</v>
      </c>
      <c r="D465">
        <f t="shared" ca="1" si="825"/>
        <v>0</v>
      </c>
      <c r="E465">
        <f t="shared" ca="1" si="826"/>
        <v>0</v>
      </c>
      <c r="F465">
        <f t="shared" ca="1" si="827"/>
        <v>0</v>
      </c>
      <c r="G465" s="123">
        <f t="shared" ca="1" si="820"/>
        <v>0</v>
      </c>
      <c r="H465" s="123">
        <f t="shared" ca="1" si="821"/>
        <v>0</v>
      </c>
      <c r="I465" s="123">
        <f t="shared" ca="1" si="821"/>
        <v>0</v>
      </c>
      <c r="J465" s="123">
        <f t="shared" ca="1" si="821"/>
        <v>0</v>
      </c>
      <c r="K465" s="123">
        <f t="shared" ca="1" si="821"/>
        <v>0</v>
      </c>
      <c r="L465" s="123">
        <f t="shared" ca="1" si="821"/>
        <v>0</v>
      </c>
      <c r="M465" s="123">
        <f t="shared" ca="1" si="821"/>
        <v>0</v>
      </c>
      <c r="N465" s="123">
        <f t="shared" ca="1" si="821"/>
        <v>0</v>
      </c>
      <c r="O465" s="123">
        <f t="shared" ca="1" si="828"/>
        <v>0</v>
      </c>
      <c r="P465" s="123">
        <f t="shared" ca="1" si="829"/>
        <v>0</v>
      </c>
      <c r="Q465" s="123">
        <f t="shared" ca="1" si="830"/>
        <v>0</v>
      </c>
      <c r="R465" s="123">
        <f t="shared" ca="1" si="830"/>
        <v>0</v>
      </c>
      <c r="S465" s="123">
        <f t="shared" ca="1" si="831"/>
        <v>0</v>
      </c>
      <c r="T465" s="123">
        <f t="shared" ca="1" si="832"/>
        <v>0</v>
      </c>
      <c r="U465" s="123">
        <f t="shared" ca="1" si="833"/>
        <v>0</v>
      </c>
      <c r="V465" s="123">
        <f t="shared" ca="1" si="834"/>
        <v>0</v>
      </c>
      <c r="W465" s="123">
        <f t="shared" ca="1" si="835"/>
        <v>0</v>
      </c>
      <c r="X465" s="123">
        <f t="shared" ca="1" si="836"/>
        <v>0</v>
      </c>
      <c r="Y465" s="123">
        <f t="shared" ca="1" si="837"/>
        <v>0</v>
      </c>
      <c r="Z465" s="123">
        <f t="shared" ca="1" si="838"/>
        <v>0</v>
      </c>
      <c r="AA465" s="123">
        <f t="shared" ca="1" si="839"/>
        <v>0</v>
      </c>
      <c r="AB465" s="123">
        <f t="shared" ca="1" si="840"/>
        <v>0</v>
      </c>
      <c r="AC465" s="123">
        <f t="shared" ca="1" si="841"/>
        <v>0</v>
      </c>
      <c r="AD465" s="123">
        <f t="shared" ca="1" si="842"/>
        <v>0</v>
      </c>
      <c r="AE465" s="123">
        <f t="shared" ca="1" si="843"/>
        <v>0</v>
      </c>
      <c r="AF465" s="123">
        <f t="shared" ca="1" si="844"/>
        <v>0</v>
      </c>
      <c r="AG465" s="123">
        <f t="shared" ca="1" si="845"/>
        <v>0</v>
      </c>
      <c r="AH465" s="123">
        <f t="shared" ca="1" si="846"/>
        <v>0</v>
      </c>
      <c r="AI465" s="123">
        <f t="shared" ca="1" si="847"/>
        <v>0</v>
      </c>
      <c r="AJ465" s="123">
        <f t="shared" ca="1" si="848"/>
        <v>0</v>
      </c>
      <c r="AK465" s="123">
        <f t="shared" ca="1" si="849"/>
        <v>0</v>
      </c>
      <c r="AL465" s="123">
        <f t="shared" ca="1" si="850"/>
        <v>0</v>
      </c>
      <c r="AM465" s="123">
        <f t="shared" ca="1" si="851"/>
        <v>0</v>
      </c>
      <c r="AN465" s="123">
        <f t="shared" ca="1" si="852"/>
        <v>0</v>
      </c>
      <c r="AO465" s="123">
        <f t="shared" ca="1" si="853"/>
        <v>0</v>
      </c>
      <c r="AP465" s="123">
        <f t="shared" ca="1" si="854"/>
        <v>0</v>
      </c>
      <c r="AQ465" s="123">
        <f t="shared" ca="1" si="855"/>
        <v>0</v>
      </c>
      <c r="AR465" s="123">
        <f t="shared" ca="1" si="856"/>
        <v>0</v>
      </c>
      <c r="AS465" s="123">
        <f t="shared" ca="1" si="857"/>
        <v>0</v>
      </c>
      <c r="AT465" s="123">
        <f t="shared" ca="1" si="858"/>
        <v>0</v>
      </c>
      <c r="AU465" s="123">
        <f t="shared" ca="1" si="859"/>
        <v>0</v>
      </c>
      <c r="AV465" s="123">
        <f t="shared" ca="1" si="860"/>
        <v>0</v>
      </c>
      <c r="AW465" s="123">
        <f t="shared" ca="1" si="861"/>
        <v>0</v>
      </c>
      <c r="AX465" s="123">
        <f t="shared" ca="1" si="862"/>
        <v>0</v>
      </c>
      <c r="AY465" s="123">
        <f t="shared" ca="1" si="863"/>
        <v>0</v>
      </c>
      <c r="AZ465" s="123">
        <f t="shared" ca="1" si="864"/>
        <v>0</v>
      </c>
      <c r="BA465" s="123">
        <f t="shared" ca="1" si="865"/>
        <v>0</v>
      </c>
      <c r="BB465" s="123">
        <f t="shared" ca="1" si="866"/>
        <v>0</v>
      </c>
      <c r="BC465" s="123">
        <f t="shared" ca="1" si="867"/>
        <v>0</v>
      </c>
      <c r="BD465" s="123">
        <f t="shared" ca="1" si="868"/>
        <v>0</v>
      </c>
      <c r="BE465" s="123">
        <f t="shared" ca="1" si="869"/>
        <v>0</v>
      </c>
      <c r="BF465" s="123">
        <f t="shared" ca="1" si="870"/>
        <v>0</v>
      </c>
      <c r="BG465" s="123">
        <f t="shared" ca="1" si="871"/>
        <v>0</v>
      </c>
      <c r="BH465" s="123">
        <f t="shared" ca="1" si="872"/>
        <v>0</v>
      </c>
      <c r="BI465" s="123">
        <f t="shared" ca="1" si="873"/>
        <v>0</v>
      </c>
      <c r="BJ465" s="123">
        <f t="shared" ca="1" si="874"/>
        <v>0</v>
      </c>
      <c r="BK465" s="123">
        <f t="shared" ca="1" si="875"/>
        <v>0</v>
      </c>
      <c r="BL465" s="123">
        <f t="shared" ca="1" si="876"/>
        <v>0</v>
      </c>
      <c r="BM465" s="123">
        <f t="shared" ca="1" si="877"/>
        <v>0</v>
      </c>
      <c r="BN465" s="123">
        <f t="shared" ca="1" si="878"/>
        <v>0</v>
      </c>
      <c r="BO465" s="123">
        <f t="shared" ca="1" si="879"/>
        <v>0</v>
      </c>
      <c r="BP465" s="340">
        <f t="shared" ca="1" si="880"/>
        <v>0</v>
      </c>
      <c r="BQ465" s="123">
        <f t="shared" ca="1" si="881"/>
        <v>0</v>
      </c>
      <c r="BR465" s="123">
        <f t="shared" ca="1" si="882"/>
        <v>0</v>
      </c>
      <c r="BS465" s="123">
        <f t="shared" ca="1" si="883"/>
        <v>0</v>
      </c>
      <c r="BT465" s="123">
        <f t="shared" ca="1" si="884"/>
        <v>0</v>
      </c>
      <c r="BU465" s="123">
        <f t="shared" ca="1" si="885"/>
        <v>0</v>
      </c>
      <c r="BV465" s="123"/>
      <c r="BW465" s="123">
        <f t="shared" ca="1" si="886"/>
        <v>0</v>
      </c>
      <c r="BX465" s="123"/>
      <c r="BY465" s="123">
        <f t="shared" ca="1" si="887"/>
        <v>0</v>
      </c>
      <c r="BZ465" s="123"/>
      <c r="CA465" s="123">
        <f t="shared" ca="1" si="888"/>
        <v>0</v>
      </c>
      <c r="CB465" s="123"/>
      <c r="CC465" s="123">
        <f t="shared" ca="1" si="889"/>
        <v>0</v>
      </c>
      <c r="CD465" s="125">
        <f t="shared" ca="1" si="890"/>
        <v>2</v>
      </c>
      <c r="CE465" s="125">
        <f t="shared" ca="1" si="891"/>
        <v>1</v>
      </c>
      <c r="CF465" s="125">
        <f t="shared" ca="1" si="892"/>
        <v>0</v>
      </c>
      <c r="CG465" s="125">
        <f t="shared" ca="1" si="893"/>
        <v>0</v>
      </c>
      <c r="CH465" s="125">
        <f t="shared" ca="1" si="894"/>
        <v>0</v>
      </c>
      <c r="CI465" s="125">
        <f t="shared" ca="1" si="895"/>
        <v>0</v>
      </c>
      <c r="CJ465" s="125">
        <f t="shared" ca="1" si="896"/>
        <v>0</v>
      </c>
      <c r="CK465" s="125">
        <f t="shared" ca="1" si="897"/>
        <v>0</v>
      </c>
      <c r="CL465" s="125">
        <f t="shared" ca="1" si="898"/>
        <v>3</v>
      </c>
      <c r="CM465" s="125">
        <f t="shared" ca="1" si="899"/>
        <v>0</v>
      </c>
      <c r="CN465" s="125">
        <f t="shared" ca="1" si="900"/>
        <v>0</v>
      </c>
      <c r="CO465" s="125">
        <f t="shared" ca="1" si="901"/>
        <v>0</v>
      </c>
      <c r="CP465" s="125">
        <f t="shared" ca="1" si="902"/>
        <v>0</v>
      </c>
      <c r="CQ465" s="125">
        <f t="shared" ca="1" si="903"/>
        <v>0</v>
      </c>
      <c r="CR465" s="125">
        <f t="shared" ca="1" si="904"/>
        <v>0</v>
      </c>
      <c r="CS465" s="125">
        <f t="shared" ca="1" si="905"/>
        <v>0</v>
      </c>
      <c r="CT465" s="125">
        <f t="shared" ca="1" si="906"/>
        <v>0</v>
      </c>
      <c r="CU465" s="125">
        <f t="shared" ca="1" si="907"/>
        <v>0</v>
      </c>
      <c r="CV465" s="125">
        <f t="shared" ca="1" si="908"/>
        <v>0</v>
      </c>
      <c r="CW465" s="125">
        <f t="shared" ca="1" si="909"/>
        <v>0</v>
      </c>
      <c r="CX465" s="125">
        <f t="shared" ca="1" si="910"/>
        <v>0</v>
      </c>
      <c r="CY465" s="125">
        <f t="shared" ca="1" si="911"/>
        <v>0</v>
      </c>
      <c r="CZ465" s="606">
        <f t="shared" ca="1" si="912"/>
        <v>0</v>
      </c>
      <c r="DA465" s="341">
        <f t="shared" ca="1" si="913"/>
        <v>0</v>
      </c>
      <c r="DB465" s="125">
        <f t="shared" ca="1" si="914"/>
        <v>0</v>
      </c>
      <c r="DC465" s="125">
        <f t="shared" ca="1" si="915"/>
        <v>0</v>
      </c>
      <c r="DD465" s="125">
        <f t="shared" ca="1" si="916"/>
        <v>0</v>
      </c>
      <c r="DE465" s="125">
        <f t="shared" ca="1" si="917"/>
        <v>0</v>
      </c>
      <c r="DF465" s="125">
        <f t="shared" ca="1" si="918"/>
        <v>0</v>
      </c>
      <c r="DG465" s="125">
        <f t="shared" ca="1" si="930"/>
        <v>0</v>
      </c>
      <c r="DH465" s="125">
        <f t="shared" ca="1" si="919"/>
        <v>0</v>
      </c>
      <c r="DI465" s="125">
        <f t="shared" ca="1" si="920"/>
        <v>0</v>
      </c>
      <c r="DJ465" s="125">
        <f t="shared" ca="1" si="921"/>
        <v>0</v>
      </c>
      <c r="DK465" s="125">
        <f t="shared" ca="1" si="922"/>
        <v>6</v>
      </c>
      <c r="DL465" s="125">
        <f t="shared" ca="1" si="923"/>
        <v>0</v>
      </c>
      <c r="DM465" s="340">
        <f t="shared" ca="1" si="924"/>
        <v>0</v>
      </c>
      <c r="DN465" s="340">
        <f t="shared" ca="1" si="925"/>
        <v>0</v>
      </c>
      <c r="DO465" s="340">
        <f t="shared" ca="1" si="926"/>
        <v>0</v>
      </c>
      <c r="DP465" s="340">
        <f t="shared" ca="1" si="927"/>
        <v>0</v>
      </c>
      <c r="DQ465" s="340">
        <f t="shared" ca="1" si="928"/>
        <v>0</v>
      </c>
      <c r="DR465" s="340">
        <f t="shared" ca="1" si="929"/>
        <v>0</v>
      </c>
      <c r="DS465" s="340">
        <f t="shared" ca="1" si="929"/>
        <v>0</v>
      </c>
    </row>
    <row r="466" spans="1:123">
      <c r="A466">
        <f t="shared" ca="1" si="822"/>
        <v>0</v>
      </c>
      <c r="B466">
        <f t="shared" ca="1" si="823"/>
        <v>6</v>
      </c>
      <c r="C466">
        <f t="shared" ca="1" si="824"/>
        <v>2910</v>
      </c>
      <c r="D466">
        <f t="shared" ca="1" si="825"/>
        <v>0</v>
      </c>
      <c r="E466">
        <f t="shared" ca="1" si="826"/>
        <v>0</v>
      </c>
      <c r="F466">
        <f t="shared" ca="1" si="827"/>
        <v>0</v>
      </c>
      <c r="G466" s="123">
        <f t="shared" ref="G466:G488" ca="1" si="931">INDIRECT("Відомість!g"&amp;ROW())</f>
        <v>0</v>
      </c>
      <c r="H466" s="123">
        <f t="shared" ca="1" si="821"/>
        <v>0</v>
      </c>
      <c r="I466" s="123">
        <f t="shared" ca="1" si="821"/>
        <v>0</v>
      </c>
      <c r="J466" s="123">
        <f t="shared" ca="1" si="821"/>
        <v>0</v>
      </c>
      <c r="K466" s="123">
        <f t="shared" ca="1" si="821"/>
        <v>0</v>
      </c>
      <c r="L466" s="123">
        <f t="shared" ca="1" si="821"/>
        <v>0</v>
      </c>
      <c r="M466" s="123">
        <f t="shared" ca="1" si="821"/>
        <v>0</v>
      </c>
      <c r="N466" s="123">
        <f t="shared" ca="1" si="821"/>
        <v>0</v>
      </c>
      <c r="O466" s="123">
        <f t="shared" ca="1" si="828"/>
        <v>0</v>
      </c>
      <c r="P466" s="123">
        <f t="shared" ca="1" si="829"/>
        <v>0</v>
      </c>
      <c r="Q466" s="123">
        <f t="shared" ca="1" si="830"/>
        <v>0</v>
      </c>
      <c r="R466" s="123">
        <f t="shared" ca="1" si="830"/>
        <v>0</v>
      </c>
      <c r="S466" s="123">
        <f t="shared" ca="1" si="831"/>
        <v>0</v>
      </c>
      <c r="T466" s="123">
        <f t="shared" ca="1" si="832"/>
        <v>0</v>
      </c>
      <c r="U466" s="123">
        <f t="shared" ca="1" si="833"/>
        <v>0</v>
      </c>
      <c r="V466" s="123">
        <f t="shared" ca="1" si="834"/>
        <v>0</v>
      </c>
      <c r="W466" s="123">
        <f t="shared" ca="1" si="835"/>
        <v>0</v>
      </c>
      <c r="X466" s="123">
        <f t="shared" ca="1" si="836"/>
        <v>0</v>
      </c>
      <c r="Y466" s="123">
        <f t="shared" ca="1" si="837"/>
        <v>0</v>
      </c>
      <c r="Z466" s="123">
        <f t="shared" ca="1" si="838"/>
        <v>0</v>
      </c>
      <c r="AA466" s="123">
        <f t="shared" ca="1" si="839"/>
        <v>0</v>
      </c>
      <c r="AB466" s="123">
        <f t="shared" ca="1" si="840"/>
        <v>0</v>
      </c>
      <c r="AC466" s="123">
        <f t="shared" ca="1" si="841"/>
        <v>0</v>
      </c>
      <c r="AD466" s="123">
        <f t="shared" ca="1" si="842"/>
        <v>0</v>
      </c>
      <c r="AE466" s="123">
        <f t="shared" ca="1" si="843"/>
        <v>0</v>
      </c>
      <c r="AF466" s="123">
        <f t="shared" ca="1" si="844"/>
        <v>0</v>
      </c>
      <c r="AG466" s="123">
        <f t="shared" ca="1" si="845"/>
        <v>0</v>
      </c>
      <c r="AH466" s="123">
        <f t="shared" ca="1" si="846"/>
        <v>0</v>
      </c>
      <c r="AI466" s="123">
        <f t="shared" ca="1" si="847"/>
        <v>0</v>
      </c>
      <c r="AJ466" s="123">
        <f t="shared" ca="1" si="848"/>
        <v>0</v>
      </c>
      <c r="AK466" s="123">
        <f t="shared" ca="1" si="849"/>
        <v>0</v>
      </c>
      <c r="AL466" s="123">
        <f t="shared" ca="1" si="850"/>
        <v>0</v>
      </c>
      <c r="AM466" s="123">
        <f t="shared" ca="1" si="851"/>
        <v>0</v>
      </c>
      <c r="AN466" s="123">
        <f t="shared" ca="1" si="852"/>
        <v>0</v>
      </c>
      <c r="AO466" s="123">
        <f t="shared" ca="1" si="853"/>
        <v>0</v>
      </c>
      <c r="AP466" s="123">
        <f t="shared" ca="1" si="854"/>
        <v>0</v>
      </c>
      <c r="AQ466" s="123">
        <f t="shared" ca="1" si="855"/>
        <v>0</v>
      </c>
      <c r="AR466" s="123">
        <f t="shared" ca="1" si="856"/>
        <v>0</v>
      </c>
      <c r="AS466" s="123">
        <f t="shared" ca="1" si="857"/>
        <v>0</v>
      </c>
      <c r="AT466" s="123">
        <f t="shared" ca="1" si="858"/>
        <v>0</v>
      </c>
      <c r="AU466" s="123">
        <f t="shared" ca="1" si="859"/>
        <v>0</v>
      </c>
      <c r="AV466" s="123">
        <f t="shared" ca="1" si="860"/>
        <v>0</v>
      </c>
      <c r="AW466" s="123">
        <f t="shared" ca="1" si="861"/>
        <v>0</v>
      </c>
      <c r="AX466" s="123">
        <f t="shared" ca="1" si="862"/>
        <v>0</v>
      </c>
      <c r="AY466" s="123">
        <f t="shared" ca="1" si="863"/>
        <v>0</v>
      </c>
      <c r="AZ466" s="123">
        <f t="shared" ca="1" si="864"/>
        <v>0</v>
      </c>
      <c r="BA466" s="123">
        <f t="shared" ca="1" si="865"/>
        <v>0</v>
      </c>
      <c r="BB466" s="123">
        <f t="shared" ca="1" si="866"/>
        <v>0</v>
      </c>
      <c r="BC466" s="123">
        <f t="shared" ca="1" si="867"/>
        <v>0</v>
      </c>
      <c r="BD466" s="123">
        <f t="shared" ca="1" si="868"/>
        <v>0</v>
      </c>
      <c r="BE466" s="123">
        <f t="shared" ca="1" si="869"/>
        <v>0</v>
      </c>
      <c r="BF466" s="123">
        <f t="shared" ca="1" si="870"/>
        <v>0</v>
      </c>
      <c r="BG466" s="123">
        <f t="shared" ca="1" si="871"/>
        <v>0</v>
      </c>
      <c r="BH466" s="123">
        <f t="shared" ca="1" si="872"/>
        <v>0</v>
      </c>
      <c r="BI466" s="123">
        <f t="shared" ca="1" si="873"/>
        <v>0</v>
      </c>
      <c r="BJ466" s="123">
        <f t="shared" ca="1" si="874"/>
        <v>0</v>
      </c>
      <c r="BK466" s="123">
        <f t="shared" ca="1" si="875"/>
        <v>0</v>
      </c>
      <c r="BL466" s="123">
        <f t="shared" ca="1" si="876"/>
        <v>0</v>
      </c>
      <c r="BM466" s="123">
        <f t="shared" ca="1" si="877"/>
        <v>0</v>
      </c>
      <c r="BN466" s="123">
        <f t="shared" ca="1" si="878"/>
        <v>0</v>
      </c>
      <c r="BO466" s="123">
        <f t="shared" ca="1" si="879"/>
        <v>0</v>
      </c>
      <c r="BP466" s="340">
        <f t="shared" ca="1" si="880"/>
        <v>0</v>
      </c>
      <c r="BQ466" s="123">
        <f t="shared" ca="1" si="881"/>
        <v>0</v>
      </c>
      <c r="BR466" s="123">
        <f t="shared" ca="1" si="882"/>
        <v>0</v>
      </c>
      <c r="BS466" s="123">
        <f t="shared" ca="1" si="883"/>
        <v>0</v>
      </c>
      <c r="BT466" s="123">
        <f t="shared" ca="1" si="884"/>
        <v>0</v>
      </c>
      <c r="BU466" s="123">
        <f t="shared" ca="1" si="885"/>
        <v>0</v>
      </c>
      <c r="BV466" s="123"/>
      <c r="BW466" s="123">
        <f t="shared" ca="1" si="886"/>
        <v>0</v>
      </c>
      <c r="BX466" s="123"/>
      <c r="BY466" s="123">
        <f t="shared" ca="1" si="887"/>
        <v>0</v>
      </c>
      <c r="BZ466" s="123"/>
      <c r="CA466" s="123">
        <f t="shared" ca="1" si="888"/>
        <v>0</v>
      </c>
      <c r="CB466" s="123"/>
      <c r="CC466" s="123">
        <f t="shared" ca="1" si="889"/>
        <v>0</v>
      </c>
      <c r="CD466" s="125">
        <f t="shared" ca="1" si="890"/>
        <v>1</v>
      </c>
      <c r="CE466" s="125">
        <f t="shared" ca="1" si="891"/>
        <v>0</v>
      </c>
      <c r="CF466" s="125">
        <f t="shared" ca="1" si="892"/>
        <v>0</v>
      </c>
      <c r="CG466" s="125">
        <f t="shared" ca="1" si="893"/>
        <v>1</v>
      </c>
      <c r="CH466" s="125">
        <f t="shared" ca="1" si="894"/>
        <v>0</v>
      </c>
      <c r="CI466" s="125">
        <f t="shared" ca="1" si="895"/>
        <v>1</v>
      </c>
      <c r="CJ466" s="125">
        <f t="shared" ca="1" si="896"/>
        <v>0</v>
      </c>
      <c r="CK466" s="125">
        <f t="shared" ca="1" si="897"/>
        <v>0</v>
      </c>
      <c r="CL466" s="125">
        <f t="shared" ca="1" si="898"/>
        <v>0</v>
      </c>
      <c r="CM466" s="125">
        <f t="shared" ca="1" si="899"/>
        <v>0</v>
      </c>
      <c r="CN466" s="125">
        <f t="shared" ca="1" si="900"/>
        <v>0</v>
      </c>
      <c r="CO466" s="125">
        <f t="shared" ca="1" si="901"/>
        <v>0</v>
      </c>
      <c r="CP466" s="125">
        <f t="shared" ca="1" si="902"/>
        <v>0</v>
      </c>
      <c r="CQ466" s="125">
        <f t="shared" ca="1" si="903"/>
        <v>0</v>
      </c>
      <c r="CR466" s="125">
        <f t="shared" ca="1" si="904"/>
        <v>0</v>
      </c>
      <c r="CS466" s="125">
        <f t="shared" ca="1" si="905"/>
        <v>0</v>
      </c>
      <c r="CT466" s="125">
        <f t="shared" ca="1" si="906"/>
        <v>0</v>
      </c>
      <c r="CU466" s="125">
        <f t="shared" ca="1" si="907"/>
        <v>0</v>
      </c>
      <c r="CV466" s="125">
        <f t="shared" ca="1" si="908"/>
        <v>0</v>
      </c>
      <c r="CW466" s="125">
        <f t="shared" ca="1" si="909"/>
        <v>0</v>
      </c>
      <c r="CX466" s="125">
        <f t="shared" ca="1" si="910"/>
        <v>0</v>
      </c>
      <c r="CY466" s="125">
        <f t="shared" ca="1" si="911"/>
        <v>0</v>
      </c>
      <c r="CZ466" s="606">
        <f t="shared" ca="1" si="912"/>
        <v>0</v>
      </c>
      <c r="DA466" s="341">
        <f t="shared" ca="1" si="913"/>
        <v>0</v>
      </c>
      <c r="DB466" s="125">
        <f t="shared" ca="1" si="914"/>
        <v>0</v>
      </c>
      <c r="DC466" s="125">
        <f t="shared" ca="1" si="915"/>
        <v>0</v>
      </c>
      <c r="DD466" s="125">
        <f t="shared" ca="1" si="916"/>
        <v>0</v>
      </c>
      <c r="DE466" s="125">
        <f t="shared" ca="1" si="917"/>
        <v>0</v>
      </c>
      <c r="DF466" s="125">
        <f t="shared" ca="1" si="918"/>
        <v>0</v>
      </c>
      <c r="DG466" s="125">
        <f t="shared" ca="1" si="930"/>
        <v>0</v>
      </c>
      <c r="DH466" s="125">
        <f t="shared" ca="1" si="919"/>
        <v>0</v>
      </c>
      <c r="DI466" s="125">
        <f t="shared" ca="1" si="920"/>
        <v>0</v>
      </c>
      <c r="DJ466" s="125">
        <f t="shared" ca="1" si="921"/>
        <v>0</v>
      </c>
      <c r="DK466" s="125">
        <f t="shared" ca="1" si="922"/>
        <v>3</v>
      </c>
      <c r="DL466" s="125">
        <f t="shared" ca="1" si="923"/>
        <v>0</v>
      </c>
      <c r="DM466" s="340">
        <f t="shared" ca="1" si="924"/>
        <v>0</v>
      </c>
      <c r="DN466" s="340">
        <f t="shared" ca="1" si="925"/>
        <v>0</v>
      </c>
      <c r="DO466" s="340">
        <f t="shared" ca="1" si="926"/>
        <v>0</v>
      </c>
      <c r="DP466" s="340">
        <f t="shared" ca="1" si="927"/>
        <v>0</v>
      </c>
      <c r="DQ466" s="340">
        <f t="shared" ca="1" si="928"/>
        <v>0</v>
      </c>
      <c r="DR466" s="340">
        <f t="shared" ca="1" si="929"/>
        <v>0</v>
      </c>
      <c r="DS466" s="340">
        <f t="shared" ca="1" si="929"/>
        <v>0</v>
      </c>
    </row>
    <row r="467" spans="1:123">
      <c r="A467">
        <f t="shared" ca="1" si="822"/>
        <v>0</v>
      </c>
      <c r="B467">
        <f t="shared" ca="1" si="823"/>
        <v>7</v>
      </c>
      <c r="C467">
        <f t="shared" ca="1" si="824"/>
        <v>3000</v>
      </c>
      <c r="D467">
        <f t="shared" ca="1" si="825"/>
        <v>0</v>
      </c>
      <c r="E467">
        <f t="shared" ca="1" si="826"/>
        <v>0</v>
      </c>
      <c r="F467">
        <f t="shared" ca="1" si="827"/>
        <v>0</v>
      </c>
      <c r="G467" s="123">
        <f t="shared" ca="1" si="931"/>
        <v>0</v>
      </c>
      <c r="H467" s="123">
        <f t="shared" ca="1" si="821"/>
        <v>0</v>
      </c>
      <c r="I467" s="123">
        <f t="shared" ca="1" si="821"/>
        <v>0</v>
      </c>
      <c r="J467" s="123">
        <f t="shared" ca="1" si="821"/>
        <v>0</v>
      </c>
      <c r="K467" s="123">
        <f t="shared" ca="1" si="821"/>
        <v>0</v>
      </c>
      <c r="L467" s="123">
        <f t="shared" ca="1" si="821"/>
        <v>0</v>
      </c>
      <c r="M467" s="123">
        <f t="shared" ca="1" si="821"/>
        <v>0</v>
      </c>
      <c r="N467" s="123">
        <f t="shared" ca="1" si="821"/>
        <v>0</v>
      </c>
      <c r="O467" s="123">
        <f t="shared" ca="1" si="828"/>
        <v>0</v>
      </c>
      <c r="P467" s="123">
        <f t="shared" ca="1" si="829"/>
        <v>0</v>
      </c>
      <c r="Q467" s="123">
        <f t="shared" ca="1" si="830"/>
        <v>0</v>
      </c>
      <c r="R467" s="123">
        <f t="shared" ca="1" si="830"/>
        <v>0</v>
      </c>
      <c r="S467" s="123">
        <f t="shared" ca="1" si="831"/>
        <v>0</v>
      </c>
      <c r="T467" s="123">
        <f t="shared" ca="1" si="832"/>
        <v>0</v>
      </c>
      <c r="U467" s="123">
        <f t="shared" ca="1" si="833"/>
        <v>0</v>
      </c>
      <c r="V467" s="123">
        <f t="shared" ca="1" si="834"/>
        <v>0</v>
      </c>
      <c r="W467" s="123">
        <f t="shared" ca="1" si="835"/>
        <v>0</v>
      </c>
      <c r="X467" s="123">
        <f t="shared" ca="1" si="836"/>
        <v>0</v>
      </c>
      <c r="Y467" s="123">
        <f t="shared" ca="1" si="837"/>
        <v>0</v>
      </c>
      <c r="Z467" s="123">
        <f t="shared" ca="1" si="838"/>
        <v>0</v>
      </c>
      <c r="AA467" s="123">
        <f t="shared" ca="1" si="839"/>
        <v>0</v>
      </c>
      <c r="AB467" s="123">
        <f t="shared" ca="1" si="840"/>
        <v>0</v>
      </c>
      <c r="AC467" s="123">
        <f t="shared" ca="1" si="841"/>
        <v>0</v>
      </c>
      <c r="AD467" s="123">
        <f t="shared" ca="1" si="842"/>
        <v>0</v>
      </c>
      <c r="AE467" s="123">
        <f t="shared" ca="1" si="843"/>
        <v>0</v>
      </c>
      <c r="AF467" s="123">
        <f t="shared" ca="1" si="844"/>
        <v>0</v>
      </c>
      <c r="AG467" s="123">
        <f t="shared" ca="1" si="845"/>
        <v>0</v>
      </c>
      <c r="AH467" s="123">
        <f t="shared" ca="1" si="846"/>
        <v>0</v>
      </c>
      <c r="AI467" s="123">
        <f t="shared" ca="1" si="847"/>
        <v>0</v>
      </c>
      <c r="AJ467" s="123">
        <f t="shared" ca="1" si="848"/>
        <v>0</v>
      </c>
      <c r="AK467" s="123">
        <f t="shared" ca="1" si="849"/>
        <v>0</v>
      </c>
      <c r="AL467" s="123">
        <f t="shared" ca="1" si="850"/>
        <v>0</v>
      </c>
      <c r="AM467" s="123">
        <f t="shared" ca="1" si="851"/>
        <v>0</v>
      </c>
      <c r="AN467" s="123">
        <f t="shared" ca="1" si="852"/>
        <v>0</v>
      </c>
      <c r="AO467" s="123">
        <f t="shared" ca="1" si="853"/>
        <v>0</v>
      </c>
      <c r="AP467" s="123">
        <f t="shared" ca="1" si="854"/>
        <v>0</v>
      </c>
      <c r="AQ467" s="123">
        <f t="shared" ca="1" si="855"/>
        <v>0</v>
      </c>
      <c r="AR467" s="123">
        <f t="shared" ca="1" si="856"/>
        <v>0</v>
      </c>
      <c r="AS467" s="123">
        <f t="shared" ca="1" si="857"/>
        <v>0</v>
      </c>
      <c r="AT467" s="123">
        <f t="shared" ca="1" si="858"/>
        <v>0</v>
      </c>
      <c r="AU467" s="123">
        <f t="shared" ca="1" si="859"/>
        <v>0</v>
      </c>
      <c r="AV467" s="123">
        <f t="shared" ca="1" si="860"/>
        <v>0</v>
      </c>
      <c r="AW467" s="123">
        <f t="shared" ca="1" si="861"/>
        <v>0</v>
      </c>
      <c r="AX467" s="123">
        <f t="shared" ca="1" si="862"/>
        <v>0</v>
      </c>
      <c r="AY467" s="123">
        <f t="shared" ca="1" si="863"/>
        <v>0</v>
      </c>
      <c r="AZ467" s="123">
        <f t="shared" ca="1" si="864"/>
        <v>0</v>
      </c>
      <c r="BA467" s="123">
        <f t="shared" ca="1" si="865"/>
        <v>0</v>
      </c>
      <c r="BB467" s="123">
        <f t="shared" ca="1" si="866"/>
        <v>0</v>
      </c>
      <c r="BC467" s="123">
        <f t="shared" ca="1" si="867"/>
        <v>0</v>
      </c>
      <c r="BD467" s="123">
        <f t="shared" ca="1" si="868"/>
        <v>0</v>
      </c>
      <c r="BE467" s="123">
        <f t="shared" ca="1" si="869"/>
        <v>0</v>
      </c>
      <c r="BF467" s="123">
        <f t="shared" ca="1" si="870"/>
        <v>0</v>
      </c>
      <c r="BG467" s="123">
        <f t="shared" ca="1" si="871"/>
        <v>0</v>
      </c>
      <c r="BH467" s="123">
        <f t="shared" ca="1" si="872"/>
        <v>0</v>
      </c>
      <c r="BI467" s="123">
        <f t="shared" ca="1" si="873"/>
        <v>0</v>
      </c>
      <c r="BJ467" s="123">
        <f t="shared" ca="1" si="874"/>
        <v>0</v>
      </c>
      <c r="BK467" s="123">
        <f t="shared" ca="1" si="875"/>
        <v>0</v>
      </c>
      <c r="BL467" s="123">
        <f t="shared" ca="1" si="876"/>
        <v>0</v>
      </c>
      <c r="BM467" s="123">
        <f t="shared" ca="1" si="877"/>
        <v>0</v>
      </c>
      <c r="BN467" s="123">
        <f t="shared" ca="1" si="878"/>
        <v>0</v>
      </c>
      <c r="BO467" s="123">
        <f t="shared" ca="1" si="879"/>
        <v>0</v>
      </c>
      <c r="BP467" s="340">
        <f t="shared" ca="1" si="880"/>
        <v>0</v>
      </c>
      <c r="BQ467" s="123">
        <f t="shared" ca="1" si="881"/>
        <v>0</v>
      </c>
      <c r="BR467" s="123">
        <f t="shared" ca="1" si="882"/>
        <v>0</v>
      </c>
      <c r="BS467" s="123">
        <f t="shared" ca="1" si="883"/>
        <v>0</v>
      </c>
      <c r="BT467" s="123">
        <f t="shared" ca="1" si="884"/>
        <v>0</v>
      </c>
      <c r="BU467" s="123">
        <f t="shared" ca="1" si="885"/>
        <v>0</v>
      </c>
      <c r="BV467" s="123"/>
      <c r="BW467" s="123">
        <f t="shared" ca="1" si="886"/>
        <v>0</v>
      </c>
      <c r="BX467" s="123"/>
      <c r="BY467" s="123">
        <f t="shared" ca="1" si="887"/>
        <v>0</v>
      </c>
      <c r="BZ467" s="123"/>
      <c r="CA467" s="123">
        <f t="shared" ca="1" si="888"/>
        <v>0</v>
      </c>
      <c r="CB467" s="123"/>
      <c r="CC467" s="123">
        <f t="shared" ca="1" si="889"/>
        <v>0</v>
      </c>
      <c r="CD467" s="125">
        <f t="shared" ca="1" si="890"/>
        <v>1</v>
      </c>
      <c r="CE467" s="125">
        <f t="shared" ca="1" si="891"/>
        <v>0</v>
      </c>
      <c r="CF467" s="125">
        <f t="shared" ca="1" si="892"/>
        <v>1</v>
      </c>
      <c r="CG467" s="125">
        <f t="shared" ca="1" si="893"/>
        <v>2</v>
      </c>
      <c r="CH467" s="125">
        <f t="shared" ca="1" si="894"/>
        <v>1</v>
      </c>
      <c r="CI467" s="125">
        <f t="shared" ca="1" si="895"/>
        <v>0</v>
      </c>
      <c r="CJ467" s="125">
        <f t="shared" ca="1" si="896"/>
        <v>0</v>
      </c>
      <c r="CK467" s="125">
        <f t="shared" ca="1" si="897"/>
        <v>0</v>
      </c>
      <c r="CL467" s="125">
        <f t="shared" ca="1" si="898"/>
        <v>0</v>
      </c>
      <c r="CM467" s="125">
        <f t="shared" ca="1" si="899"/>
        <v>0</v>
      </c>
      <c r="CN467" s="125">
        <f t="shared" ca="1" si="900"/>
        <v>0</v>
      </c>
      <c r="CO467" s="125">
        <f t="shared" ca="1" si="901"/>
        <v>0</v>
      </c>
      <c r="CP467" s="125">
        <f t="shared" ca="1" si="902"/>
        <v>0</v>
      </c>
      <c r="CQ467" s="125">
        <f t="shared" ca="1" si="903"/>
        <v>0</v>
      </c>
      <c r="CR467" s="125">
        <f t="shared" ca="1" si="904"/>
        <v>0</v>
      </c>
      <c r="CS467" s="125">
        <f t="shared" ca="1" si="905"/>
        <v>0</v>
      </c>
      <c r="CT467" s="125">
        <f t="shared" ca="1" si="906"/>
        <v>0</v>
      </c>
      <c r="CU467" s="125">
        <f t="shared" ca="1" si="907"/>
        <v>0</v>
      </c>
      <c r="CV467" s="125">
        <f t="shared" ca="1" si="908"/>
        <v>0</v>
      </c>
      <c r="CW467" s="125">
        <f t="shared" ca="1" si="909"/>
        <v>0</v>
      </c>
      <c r="CX467" s="125">
        <f t="shared" ca="1" si="910"/>
        <v>0</v>
      </c>
      <c r="CY467" s="125">
        <f t="shared" ca="1" si="911"/>
        <v>0</v>
      </c>
      <c r="CZ467" s="606">
        <f t="shared" ca="1" si="912"/>
        <v>0</v>
      </c>
      <c r="DA467" s="341">
        <f t="shared" ca="1" si="913"/>
        <v>0</v>
      </c>
      <c r="DB467" s="125">
        <f t="shared" ca="1" si="914"/>
        <v>0</v>
      </c>
      <c r="DC467" s="125">
        <f t="shared" ca="1" si="915"/>
        <v>0</v>
      </c>
      <c r="DD467" s="125">
        <f t="shared" ca="1" si="916"/>
        <v>0</v>
      </c>
      <c r="DE467" s="125">
        <f t="shared" ca="1" si="917"/>
        <v>0</v>
      </c>
      <c r="DF467" s="125">
        <f t="shared" ca="1" si="918"/>
        <v>0</v>
      </c>
      <c r="DG467" s="125">
        <f t="shared" ca="1" si="930"/>
        <v>0</v>
      </c>
      <c r="DH467" s="125">
        <f t="shared" ca="1" si="919"/>
        <v>0</v>
      </c>
      <c r="DI467" s="125">
        <f t="shared" ca="1" si="920"/>
        <v>0</v>
      </c>
      <c r="DJ467" s="125">
        <f t="shared" ca="1" si="921"/>
        <v>0</v>
      </c>
      <c r="DK467" s="125">
        <f t="shared" ca="1" si="922"/>
        <v>5</v>
      </c>
      <c r="DL467" s="125">
        <f t="shared" ca="1" si="923"/>
        <v>0</v>
      </c>
      <c r="DM467" s="340">
        <f t="shared" ca="1" si="924"/>
        <v>0</v>
      </c>
      <c r="DN467" s="340">
        <f t="shared" ca="1" si="925"/>
        <v>0</v>
      </c>
      <c r="DO467" s="340">
        <f t="shared" ca="1" si="926"/>
        <v>0</v>
      </c>
      <c r="DP467" s="340">
        <f t="shared" ca="1" si="927"/>
        <v>0</v>
      </c>
      <c r="DQ467" s="340">
        <f t="shared" ca="1" si="928"/>
        <v>0</v>
      </c>
      <c r="DR467" s="340">
        <f t="shared" ca="1" si="929"/>
        <v>0</v>
      </c>
      <c r="DS467" s="340">
        <f t="shared" ca="1" si="929"/>
        <v>0</v>
      </c>
    </row>
    <row r="468" spans="1:123">
      <c r="A468">
        <f t="shared" ca="1" si="822"/>
        <v>0</v>
      </c>
      <c r="B468">
        <f t="shared" ca="1" si="823"/>
        <v>8</v>
      </c>
      <c r="C468">
        <f t="shared" ca="1" si="824"/>
        <v>3080</v>
      </c>
      <c r="D468">
        <f t="shared" ca="1" si="825"/>
        <v>0</v>
      </c>
      <c r="E468">
        <f t="shared" ca="1" si="826"/>
        <v>0</v>
      </c>
      <c r="F468">
        <f t="shared" ca="1" si="827"/>
        <v>0</v>
      </c>
      <c r="G468" s="123">
        <f t="shared" ca="1" si="931"/>
        <v>0</v>
      </c>
      <c r="H468" s="123">
        <f t="shared" ca="1" si="821"/>
        <v>0</v>
      </c>
      <c r="I468" s="123">
        <f t="shared" ca="1" si="821"/>
        <v>0</v>
      </c>
      <c r="J468" s="123">
        <f t="shared" ca="1" si="821"/>
        <v>0</v>
      </c>
      <c r="K468" s="123">
        <f t="shared" ca="1" si="821"/>
        <v>0</v>
      </c>
      <c r="L468" s="123">
        <f t="shared" ca="1" si="821"/>
        <v>0</v>
      </c>
      <c r="M468" s="123">
        <f t="shared" ca="1" si="821"/>
        <v>0</v>
      </c>
      <c r="N468" s="123">
        <f t="shared" ca="1" si="821"/>
        <v>0</v>
      </c>
      <c r="O468" s="123">
        <f t="shared" ca="1" si="828"/>
        <v>0</v>
      </c>
      <c r="P468" s="123">
        <f t="shared" ca="1" si="829"/>
        <v>0</v>
      </c>
      <c r="Q468" s="123">
        <f t="shared" ca="1" si="830"/>
        <v>0</v>
      </c>
      <c r="R468" s="123">
        <f t="shared" ca="1" si="830"/>
        <v>0</v>
      </c>
      <c r="S468" s="123">
        <f t="shared" ca="1" si="831"/>
        <v>0</v>
      </c>
      <c r="T468" s="123">
        <f t="shared" ca="1" si="832"/>
        <v>0</v>
      </c>
      <c r="U468" s="123">
        <f t="shared" ca="1" si="833"/>
        <v>0</v>
      </c>
      <c r="V468" s="123">
        <f t="shared" ca="1" si="834"/>
        <v>0</v>
      </c>
      <c r="W468" s="123">
        <f t="shared" ca="1" si="835"/>
        <v>0</v>
      </c>
      <c r="X468" s="123">
        <f t="shared" ca="1" si="836"/>
        <v>0</v>
      </c>
      <c r="Y468" s="123">
        <f t="shared" ca="1" si="837"/>
        <v>0</v>
      </c>
      <c r="Z468" s="123">
        <f t="shared" ca="1" si="838"/>
        <v>0</v>
      </c>
      <c r="AA468" s="123">
        <f t="shared" ca="1" si="839"/>
        <v>0</v>
      </c>
      <c r="AB468" s="123">
        <f t="shared" ca="1" si="840"/>
        <v>0</v>
      </c>
      <c r="AC468" s="123">
        <f t="shared" ca="1" si="841"/>
        <v>0</v>
      </c>
      <c r="AD468" s="123">
        <f t="shared" ca="1" si="842"/>
        <v>0</v>
      </c>
      <c r="AE468" s="123">
        <f t="shared" ca="1" si="843"/>
        <v>0</v>
      </c>
      <c r="AF468" s="123">
        <f t="shared" ca="1" si="844"/>
        <v>0</v>
      </c>
      <c r="AG468" s="123">
        <f t="shared" ca="1" si="845"/>
        <v>0</v>
      </c>
      <c r="AH468" s="123">
        <f t="shared" ca="1" si="846"/>
        <v>0</v>
      </c>
      <c r="AI468" s="123">
        <f t="shared" ca="1" si="847"/>
        <v>0</v>
      </c>
      <c r="AJ468" s="123">
        <f t="shared" ca="1" si="848"/>
        <v>0</v>
      </c>
      <c r="AK468" s="123">
        <f t="shared" ca="1" si="849"/>
        <v>0</v>
      </c>
      <c r="AL468" s="123">
        <f t="shared" ca="1" si="850"/>
        <v>0</v>
      </c>
      <c r="AM468" s="123">
        <f t="shared" ca="1" si="851"/>
        <v>0</v>
      </c>
      <c r="AN468" s="123">
        <f t="shared" ca="1" si="852"/>
        <v>0</v>
      </c>
      <c r="AO468" s="123">
        <f t="shared" ca="1" si="853"/>
        <v>0</v>
      </c>
      <c r="AP468" s="123">
        <f t="shared" ca="1" si="854"/>
        <v>0</v>
      </c>
      <c r="AQ468" s="123">
        <f t="shared" ca="1" si="855"/>
        <v>0</v>
      </c>
      <c r="AR468" s="123">
        <f t="shared" ca="1" si="856"/>
        <v>0</v>
      </c>
      <c r="AS468" s="123">
        <f t="shared" ca="1" si="857"/>
        <v>0</v>
      </c>
      <c r="AT468" s="123">
        <f t="shared" ca="1" si="858"/>
        <v>0</v>
      </c>
      <c r="AU468" s="123">
        <f t="shared" ca="1" si="859"/>
        <v>0</v>
      </c>
      <c r="AV468" s="123">
        <f t="shared" ca="1" si="860"/>
        <v>0</v>
      </c>
      <c r="AW468" s="123">
        <f t="shared" ca="1" si="861"/>
        <v>0</v>
      </c>
      <c r="AX468" s="123">
        <f t="shared" ca="1" si="862"/>
        <v>0</v>
      </c>
      <c r="AY468" s="123">
        <f t="shared" ca="1" si="863"/>
        <v>0</v>
      </c>
      <c r="AZ468" s="123">
        <f t="shared" ca="1" si="864"/>
        <v>0</v>
      </c>
      <c r="BA468" s="123">
        <f t="shared" ca="1" si="865"/>
        <v>0</v>
      </c>
      <c r="BB468" s="123">
        <f t="shared" ca="1" si="866"/>
        <v>0</v>
      </c>
      <c r="BC468" s="123">
        <f t="shared" ca="1" si="867"/>
        <v>0</v>
      </c>
      <c r="BD468" s="123">
        <f t="shared" ca="1" si="868"/>
        <v>0</v>
      </c>
      <c r="BE468" s="123">
        <f t="shared" ca="1" si="869"/>
        <v>0</v>
      </c>
      <c r="BF468" s="123">
        <f t="shared" ca="1" si="870"/>
        <v>0</v>
      </c>
      <c r="BG468" s="123">
        <f t="shared" ca="1" si="871"/>
        <v>0</v>
      </c>
      <c r="BH468" s="123">
        <f t="shared" ca="1" si="872"/>
        <v>0</v>
      </c>
      <c r="BI468" s="123">
        <f t="shared" ca="1" si="873"/>
        <v>0</v>
      </c>
      <c r="BJ468" s="123">
        <f t="shared" ca="1" si="874"/>
        <v>0</v>
      </c>
      <c r="BK468" s="123">
        <f t="shared" ca="1" si="875"/>
        <v>0</v>
      </c>
      <c r="BL468" s="123">
        <f t="shared" ca="1" si="876"/>
        <v>0</v>
      </c>
      <c r="BM468" s="123">
        <f t="shared" ca="1" si="877"/>
        <v>0</v>
      </c>
      <c r="BN468" s="123">
        <f t="shared" ca="1" si="878"/>
        <v>0</v>
      </c>
      <c r="BO468" s="123">
        <f t="shared" ca="1" si="879"/>
        <v>0</v>
      </c>
      <c r="BP468" s="340">
        <f t="shared" ca="1" si="880"/>
        <v>0</v>
      </c>
      <c r="BQ468" s="123">
        <f t="shared" ca="1" si="881"/>
        <v>0</v>
      </c>
      <c r="BR468" s="123">
        <f t="shared" ca="1" si="882"/>
        <v>0</v>
      </c>
      <c r="BS468" s="123">
        <f t="shared" ca="1" si="883"/>
        <v>0</v>
      </c>
      <c r="BT468" s="123">
        <f t="shared" ca="1" si="884"/>
        <v>0</v>
      </c>
      <c r="BU468" s="123">
        <f t="shared" ca="1" si="885"/>
        <v>0</v>
      </c>
      <c r="BV468" s="123"/>
      <c r="BW468" s="123">
        <f t="shared" ca="1" si="886"/>
        <v>0</v>
      </c>
      <c r="BX468" s="123"/>
      <c r="BY468" s="123">
        <f t="shared" ca="1" si="887"/>
        <v>0</v>
      </c>
      <c r="BZ468" s="123"/>
      <c r="CA468" s="123">
        <f t="shared" ca="1" si="888"/>
        <v>0</v>
      </c>
      <c r="CB468" s="123"/>
      <c r="CC468" s="123">
        <f t="shared" ca="1" si="889"/>
        <v>0</v>
      </c>
      <c r="CD468" s="125">
        <f t="shared" ca="1" si="890"/>
        <v>0</v>
      </c>
      <c r="CE468" s="125">
        <f t="shared" ca="1" si="891"/>
        <v>0</v>
      </c>
      <c r="CF468" s="125">
        <f t="shared" ca="1" si="892"/>
        <v>0</v>
      </c>
      <c r="CG468" s="125">
        <f t="shared" ca="1" si="893"/>
        <v>2</v>
      </c>
      <c r="CH468" s="125">
        <f t="shared" ca="1" si="894"/>
        <v>1</v>
      </c>
      <c r="CI468" s="125">
        <f t="shared" ca="1" si="895"/>
        <v>1</v>
      </c>
      <c r="CJ468" s="125">
        <f t="shared" ca="1" si="896"/>
        <v>0</v>
      </c>
      <c r="CK468" s="125">
        <f t="shared" ca="1" si="897"/>
        <v>0</v>
      </c>
      <c r="CL468" s="125">
        <f t="shared" ca="1" si="898"/>
        <v>0</v>
      </c>
      <c r="CM468" s="125">
        <f t="shared" ca="1" si="899"/>
        <v>0</v>
      </c>
      <c r="CN468" s="125">
        <f t="shared" ca="1" si="900"/>
        <v>0</v>
      </c>
      <c r="CO468" s="125">
        <f t="shared" ca="1" si="901"/>
        <v>0</v>
      </c>
      <c r="CP468" s="125">
        <f t="shared" ca="1" si="902"/>
        <v>0</v>
      </c>
      <c r="CQ468" s="125">
        <f t="shared" ca="1" si="903"/>
        <v>0</v>
      </c>
      <c r="CR468" s="125">
        <f t="shared" ca="1" si="904"/>
        <v>0</v>
      </c>
      <c r="CS468" s="125">
        <f t="shared" ca="1" si="905"/>
        <v>0</v>
      </c>
      <c r="CT468" s="125">
        <f t="shared" ca="1" si="906"/>
        <v>0</v>
      </c>
      <c r="CU468" s="125">
        <f t="shared" ca="1" si="907"/>
        <v>0</v>
      </c>
      <c r="CV468" s="125">
        <f t="shared" ca="1" si="908"/>
        <v>0</v>
      </c>
      <c r="CW468" s="125">
        <f t="shared" ca="1" si="909"/>
        <v>0</v>
      </c>
      <c r="CX468" s="125">
        <f t="shared" ca="1" si="910"/>
        <v>0</v>
      </c>
      <c r="CY468" s="125">
        <f t="shared" ca="1" si="911"/>
        <v>0</v>
      </c>
      <c r="CZ468" s="606">
        <f t="shared" ca="1" si="912"/>
        <v>0</v>
      </c>
      <c r="DA468" s="341">
        <f t="shared" ca="1" si="913"/>
        <v>0</v>
      </c>
      <c r="DB468" s="125">
        <f t="shared" ca="1" si="914"/>
        <v>0</v>
      </c>
      <c r="DC468" s="125">
        <f t="shared" ca="1" si="915"/>
        <v>0</v>
      </c>
      <c r="DD468" s="125">
        <f t="shared" ca="1" si="916"/>
        <v>0</v>
      </c>
      <c r="DE468" s="125">
        <f t="shared" ca="1" si="917"/>
        <v>0</v>
      </c>
      <c r="DF468" s="125">
        <f t="shared" ca="1" si="918"/>
        <v>0</v>
      </c>
      <c r="DG468" s="125">
        <f t="shared" ca="1" si="930"/>
        <v>0</v>
      </c>
      <c r="DH468" s="125">
        <f t="shared" ca="1" si="919"/>
        <v>0</v>
      </c>
      <c r="DI468" s="125">
        <f t="shared" ca="1" si="920"/>
        <v>0</v>
      </c>
      <c r="DJ468" s="125">
        <f t="shared" ca="1" si="921"/>
        <v>0</v>
      </c>
      <c r="DK468" s="125">
        <f t="shared" ca="1" si="922"/>
        <v>4</v>
      </c>
      <c r="DL468" s="125">
        <f t="shared" ca="1" si="923"/>
        <v>0</v>
      </c>
      <c r="DM468" s="340">
        <f t="shared" ca="1" si="924"/>
        <v>0</v>
      </c>
      <c r="DN468" s="340">
        <f t="shared" ca="1" si="925"/>
        <v>0</v>
      </c>
      <c r="DO468" s="340">
        <f t="shared" ca="1" si="926"/>
        <v>0</v>
      </c>
      <c r="DP468" s="340">
        <f t="shared" ca="1" si="927"/>
        <v>0</v>
      </c>
      <c r="DQ468" s="340">
        <f t="shared" ca="1" si="928"/>
        <v>0</v>
      </c>
      <c r="DR468" s="340">
        <f t="shared" ca="1" si="929"/>
        <v>0</v>
      </c>
      <c r="DS468" s="340">
        <f t="shared" ca="1" si="929"/>
        <v>0</v>
      </c>
    </row>
    <row r="469" spans="1:123">
      <c r="A469">
        <f t="shared" ca="1" si="822"/>
        <v>0</v>
      </c>
      <c r="B469">
        <f t="shared" ca="1" si="823"/>
        <v>9</v>
      </c>
      <c r="C469">
        <f t="shared" ca="1" si="824"/>
        <v>3170</v>
      </c>
      <c r="D469">
        <f t="shared" ca="1" si="825"/>
        <v>0</v>
      </c>
      <c r="E469">
        <f t="shared" ca="1" si="826"/>
        <v>0</v>
      </c>
      <c r="F469">
        <f t="shared" ca="1" si="827"/>
        <v>0</v>
      </c>
      <c r="G469" s="123">
        <f t="shared" ca="1" si="931"/>
        <v>0</v>
      </c>
      <c r="H469" s="123">
        <f t="shared" ca="1" si="821"/>
        <v>0</v>
      </c>
      <c r="I469" s="123">
        <f t="shared" ca="1" si="821"/>
        <v>0</v>
      </c>
      <c r="J469" s="123">
        <f t="shared" ca="1" si="821"/>
        <v>0</v>
      </c>
      <c r="K469" s="123">
        <f t="shared" ca="1" si="821"/>
        <v>0</v>
      </c>
      <c r="L469" s="123">
        <f t="shared" ca="1" si="821"/>
        <v>0</v>
      </c>
      <c r="M469" s="123">
        <f t="shared" ca="1" si="821"/>
        <v>0</v>
      </c>
      <c r="N469" s="123">
        <f t="shared" ca="1" si="821"/>
        <v>0</v>
      </c>
      <c r="O469" s="123">
        <f t="shared" ca="1" si="828"/>
        <v>0</v>
      </c>
      <c r="P469" s="123">
        <f t="shared" ca="1" si="829"/>
        <v>0</v>
      </c>
      <c r="Q469" s="123">
        <f t="shared" ca="1" si="830"/>
        <v>0</v>
      </c>
      <c r="R469" s="123">
        <f t="shared" ca="1" si="830"/>
        <v>0</v>
      </c>
      <c r="S469" s="123">
        <f t="shared" ca="1" si="831"/>
        <v>0</v>
      </c>
      <c r="T469" s="123">
        <f t="shared" ca="1" si="832"/>
        <v>0</v>
      </c>
      <c r="U469" s="123">
        <f t="shared" ca="1" si="833"/>
        <v>0</v>
      </c>
      <c r="V469" s="123">
        <f t="shared" ca="1" si="834"/>
        <v>0</v>
      </c>
      <c r="W469" s="123">
        <f t="shared" ca="1" si="835"/>
        <v>0</v>
      </c>
      <c r="X469" s="123">
        <f t="shared" ca="1" si="836"/>
        <v>0</v>
      </c>
      <c r="Y469" s="123">
        <f t="shared" ca="1" si="837"/>
        <v>0</v>
      </c>
      <c r="Z469" s="123">
        <f t="shared" ca="1" si="838"/>
        <v>0</v>
      </c>
      <c r="AA469" s="123">
        <f t="shared" ca="1" si="839"/>
        <v>0</v>
      </c>
      <c r="AB469" s="123">
        <f t="shared" ca="1" si="840"/>
        <v>0</v>
      </c>
      <c r="AC469" s="123">
        <f t="shared" ca="1" si="841"/>
        <v>0</v>
      </c>
      <c r="AD469" s="123">
        <f t="shared" ca="1" si="842"/>
        <v>0</v>
      </c>
      <c r="AE469" s="123">
        <f t="shared" ca="1" si="843"/>
        <v>0</v>
      </c>
      <c r="AF469" s="123">
        <f t="shared" ca="1" si="844"/>
        <v>0</v>
      </c>
      <c r="AG469" s="123">
        <f t="shared" ca="1" si="845"/>
        <v>0</v>
      </c>
      <c r="AH469" s="123">
        <f t="shared" ca="1" si="846"/>
        <v>0</v>
      </c>
      <c r="AI469" s="123">
        <f t="shared" ca="1" si="847"/>
        <v>0</v>
      </c>
      <c r="AJ469" s="123">
        <f t="shared" ca="1" si="848"/>
        <v>0</v>
      </c>
      <c r="AK469" s="123">
        <f t="shared" ca="1" si="849"/>
        <v>0</v>
      </c>
      <c r="AL469" s="123">
        <f t="shared" ca="1" si="850"/>
        <v>0</v>
      </c>
      <c r="AM469" s="123">
        <f t="shared" ca="1" si="851"/>
        <v>0</v>
      </c>
      <c r="AN469" s="123">
        <f t="shared" ca="1" si="852"/>
        <v>0</v>
      </c>
      <c r="AO469" s="123">
        <f t="shared" ca="1" si="853"/>
        <v>0</v>
      </c>
      <c r="AP469" s="123">
        <f t="shared" ca="1" si="854"/>
        <v>0</v>
      </c>
      <c r="AQ469" s="123">
        <f t="shared" ca="1" si="855"/>
        <v>0</v>
      </c>
      <c r="AR469" s="123">
        <f t="shared" ca="1" si="856"/>
        <v>0</v>
      </c>
      <c r="AS469" s="123">
        <f t="shared" ca="1" si="857"/>
        <v>0</v>
      </c>
      <c r="AT469" s="123">
        <f t="shared" ca="1" si="858"/>
        <v>0</v>
      </c>
      <c r="AU469" s="123">
        <f t="shared" ca="1" si="859"/>
        <v>0</v>
      </c>
      <c r="AV469" s="123">
        <f t="shared" ca="1" si="860"/>
        <v>0</v>
      </c>
      <c r="AW469" s="123">
        <f t="shared" ca="1" si="861"/>
        <v>0</v>
      </c>
      <c r="AX469" s="123">
        <f t="shared" ca="1" si="862"/>
        <v>0</v>
      </c>
      <c r="AY469" s="123">
        <f t="shared" ca="1" si="863"/>
        <v>0</v>
      </c>
      <c r="AZ469" s="123">
        <f t="shared" ca="1" si="864"/>
        <v>0</v>
      </c>
      <c r="BA469" s="123">
        <f t="shared" ca="1" si="865"/>
        <v>0</v>
      </c>
      <c r="BB469" s="123">
        <f t="shared" ca="1" si="866"/>
        <v>0</v>
      </c>
      <c r="BC469" s="123">
        <f t="shared" ca="1" si="867"/>
        <v>0</v>
      </c>
      <c r="BD469" s="123">
        <f t="shared" ca="1" si="868"/>
        <v>0</v>
      </c>
      <c r="BE469" s="123">
        <f t="shared" ca="1" si="869"/>
        <v>0</v>
      </c>
      <c r="BF469" s="123">
        <f t="shared" ca="1" si="870"/>
        <v>0</v>
      </c>
      <c r="BG469" s="123">
        <f t="shared" ca="1" si="871"/>
        <v>0</v>
      </c>
      <c r="BH469" s="123">
        <f t="shared" ca="1" si="872"/>
        <v>0</v>
      </c>
      <c r="BI469" s="123">
        <f t="shared" ca="1" si="873"/>
        <v>0</v>
      </c>
      <c r="BJ469" s="123">
        <f t="shared" ca="1" si="874"/>
        <v>0</v>
      </c>
      <c r="BK469" s="123">
        <f t="shared" ca="1" si="875"/>
        <v>0</v>
      </c>
      <c r="BL469" s="123">
        <f t="shared" ca="1" si="876"/>
        <v>0</v>
      </c>
      <c r="BM469" s="123">
        <f t="shared" ca="1" si="877"/>
        <v>0</v>
      </c>
      <c r="BN469" s="123">
        <f t="shared" ca="1" si="878"/>
        <v>0</v>
      </c>
      <c r="BO469" s="123">
        <f t="shared" ca="1" si="879"/>
        <v>0</v>
      </c>
      <c r="BP469" s="340">
        <f t="shared" ca="1" si="880"/>
        <v>0</v>
      </c>
      <c r="BQ469" s="123">
        <f t="shared" ca="1" si="881"/>
        <v>0</v>
      </c>
      <c r="BR469" s="123">
        <f t="shared" ca="1" si="882"/>
        <v>0</v>
      </c>
      <c r="BS469" s="123">
        <f t="shared" ca="1" si="883"/>
        <v>0</v>
      </c>
      <c r="BT469" s="123">
        <f t="shared" ca="1" si="884"/>
        <v>0</v>
      </c>
      <c r="BU469" s="123">
        <f t="shared" ca="1" si="885"/>
        <v>0</v>
      </c>
      <c r="BV469" s="123"/>
      <c r="BW469" s="123">
        <f t="shared" ca="1" si="886"/>
        <v>0</v>
      </c>
      <c r="BX469" s="123"/>
      <c r="BY469" s="123">
        <f t="shared" ca="1" si="887"/>
        <v>0</v>
      </c>
      <c r="BZ469" s="123"/>
      <c r="CA469" s="123">
        <f t="shared" ca="1" si="888"/>
        <v>0</v>
      </c>
      <c r="CB469" s="123"/>
      <c r="CC469" s="123">
        <f t="shared" ca="1" si="889"/>
        <v>0</v>
      </c>
      <c r="CD469" s="125">
        <f t="shared" ca="1" si="890"/>
        <v>0</v>
      </c>
      <c r="CE469" s="125">
        <f t="shared" ca="1" si="891"/>
        <v>0</v>
      </c>
      <c r="CF469" s="125">
        <f t="shared" ca="1" si="892"/>
        <v>0</v>
      </c>
      <c r="CG469" s="125">
        <f t="shared" ca="1" si="893"/>
        <v>1</v>
      </c>
      <c r="CH469" s="125">
        <f t="shared" ca="1" si="894"/>
        <v>0</v>
      </c>
      <c r="CI469" s="125">
        <f t="shared" ca="1" si="895"/>
        <v>0</v>
      </c>
      <c r="CJ469" s="125">
        <f t="shared" ca="1" si="896"/>
        <v>0</v>
      </c>
      <c r="CK469" s="125">
        <f t="shared" ca="1" si="897"/>
        <v>0</v>
      </c>
      <c r="CL469" s="125">
        <f t="shared" ca="1" si="898"/>
        <v>0</v>
      </c>
      <c r="CM469" s="125">
        <f t="shared" ca="1" si="899"/>
        <v>0</v>
      </c>
      <c r="CN469" s="125">
        <f t="shared" ca="1" si="900"/>
        <v>0</v>
      </c>
      <c r="CO469" s="125">
        <f t="shared" ca="1" si="901"/>
        <v>0</v>
      </c>
      <c r="CP469" s="125">
        <f t="shared" ca="1" si="902"/>
        <v>0</v>
      </c>
      <c r="CQ469" s="125">
        <f t="shared" ca="1" si="903"/>
        <v>0</v>
      </c>
      <c r="CR469" s="125">
        <f t="shared" ca="1" si="904"/>
        <v>0</v>
      </c>
      <c r="CS469" s="125">
        <f t="shared" ca="1" si="905"/>
        <v>0</v>
      </c>
      <c r="CT469" s="125">
        <f t="shared" ca="1" si="906"/>
        <v>0</v>
      </c>
      <c r="CU469" s="125">
        <f t="shared" ca="1" si="907"/>
        <v>0</v>
      </c>
      <c r="CV469" s="125">
        <f t="shared" ca="1" si="908"/>
        <v>0</v>
      </c>
      <c r="CW469" s="125">
        <f t="shared" ca="1" si="909"/>
        <v>0</v>
      </c>
      <c r="CX469" s="125">
        <f t="shared" ca="1" si="910"/>
        <v>0</v>
      </c>
      <c r="CY469" s="125">
        <f t="shared" ca="1" si="911"/>
        <v>0</v>
      </c>
      <c r="CZ469" s="606">
        <f t="shared" ca="1" si="912"/>
        <v>0</v>
      </c>
      <c r="DA469" s="341">
        <f t="shared" ca="1" si="913"/>
        <v>0</v>
      </c>
      <c r="DB469" s="125">
        <f t="shared" ca="1" si="914"/>
        <v>0</v>
      </c>
      <c r="DC469" s="125">
        <f t="shared" ca="1" si="915"/>
        <v>0</v>
      </c>
      <c r="DD469" s="125">
        <f t="shared" ca="1" si="916"/>
        <v>0</v>
      </c>
      <c r="DE469" s="125">
        <f t="shared" ca="1" si="917"/>
        <v>0</v>
      </c>
      <c r="DF469" s="125">
        <f t="shared" ca="1" si="918"/>
        <v>0</v>
      </c>
      <c r="DG469" s="125">
        <f t="shared" ca="1" si="930"/>
        <v>0</v>
      </c>
      <c r="DH469" s="125">
        <f t="shared" ca="1" si="919"/>
        <v>0</v>
      </c>
      <c r="DI469" s="125">
        <f t="shared" ca="1" si="920"/>
        <v>0</v>
      </c>
      <c r="DJ469" s="125">
        <f t="shared" ca="1" si="921"/>
        <v>0</v>
      </c>
      <c r="DK469" s="125">
        <f t="shared" ca="1" si="922"/>
        <v>1</v>
      </c>
      <c r="DL469" s="125">
        <f t="shared" ca="1" si="923"/>
        <v>0</v>
      </c>
      <c r="DM469" s="340">
        <f t="shared" ca="1" si="924"/>
        <v>0</v>
      </c>
      <c r="DN469" s="340">
        <f t="shared" ca="1" si="925"/>
        <v>0</v>
      </c>
      <c r="DO469" s="340">
        <f t="shared" ca="1" si="926"/>
        <v>0</v>
      </c>
      <c r="DP469" s="340">
        <f t="shared" ca="1" si="927"/>
        <v>0</v>
      </c>
      <c r="DQ469" s="340">
        <f t="shared" ca="1" si="928"/>
        <v>0</v>
      </c>
      <c r="DR469" s="340">
        <f t="shared" ca="1" si="929"/>
        <v>0</v>
      </c>
      <c r="DS469" s="340">
        <f t="shared" ca="1" si="929"/>
        <v>0</v>
      </c>
    </row>
    <row r="470" spans="1:123">
      <c r="A470">
        <f t="shared" ca="1" si="822"/>
        <v>0</v>
      </c>
      <c r="B470">
        <f t="shared" ca="1" si="823"/>
        <v>10</v>
      </c>
      <c r="C470">
        <f t="shared" ca="1" si="824"/>
        <v>3260</v>
      </c>
      <c r="D470">
        <f t="shared" ca="1" si="825"/>
        <v>0</v>
      </c>
      <c r="E470">
        <f t="shared" ca="1" si="826"/>
        <v>0</v>
      </c>
      <c r="F470">
        <f t="shared" ca="1" si="827"/>
        <v>0</v>
      </c>
      <c r="G470" s="123">
        <f t="shared" ca="1" si="931"/>
        <v>0</v>
      </c>
      <c r="H470" s="123">
        <f t="shared" ca="1" si="821"/>
        <v>0</v>
      </c>
      <c r="I470" s="123">
        <f t="shared" ca="1" si="821"/>
        <v>0</v>
      </c>
      <c r="J470" s="123">
        <f t="shared" ca="1" si="821"/>
        <v>0</v>
      </c>
      <c r="K470" s="123">
        <f t="shared" ca="1" si="821"/>
        <v>0</v>
      </c>
      <c r="L470" s="123">
        <f t="shared" ca="1" si="821"/>
        <v>0</v>
      </c>
      <c r="M470" s="123">
        <f t="shared" ca="1" si="821"/>
        <v>0</v>
      </c>
      <c r="N470" s="123">
        <f t="shared" ca="1" si="821"/>
        <v>0</v>
      </c>
      <c r="O470" s="123">
        <f t="shared" ca="1" si="828"/>
        <v>0</v>
      </c>
      <c r="P470" s="123">
        <f t="shared" ca="1" si="829"/>
        <v>0</v>
      </c>
      <c r="Q470" s="123">
        <f t="shared" ca="1" si="830"/>
        <v>0</v>
      </c>
      <c r="R470" s="123">
        <f t="shared" ca="1" si="830"/>
        <v>0</v>
      </c>
      <c r="S470" s="123">
        <f t="shared" ca="1" si="831"/>
        <v>0</v>
      </c>
      <c r="T470" s="123">
        <f t="shared" ca="1" si="832"/>
        <v>0</v>
      </c>
      <c r="U470" s="123">
        <f t="shared" ca="1" si="833"/>
        <v>0</v>
      </c>
      <c r="V470" s="123">
        <f t="shared" ca="1" si="834"/>
        <v>0</v>
      </c>
      <c r="W470" s="123">
        <f t="shared" ca="1" si="835"/>
        <v>0</v>
      </c>
      <c r="X470" s="123">
        <f t="shared" ca="1" si="836"/>
        <v>0</v>
      </c>
      <c r="Y470" s="123">
        <f t="shared" ca="1" si="837"/>
        <v>0</v>
      </c>
      <c r="Z470" s="123">
        <f t="shared" ca="1" si="838"/>
        <v>0</v>
      </c>
      <c r="AA470" s="123">
        <f t="shared" ca="1" si="839"/>
        <v>0</v>
      </c>
      <c r="AB470" s="123">
        <f t="shared" ca="1" si="840"/>
        <v>0</v>
      </c>
      <c r="AC470" s="123">
        <f t="shared" ca="1" si="841"/>
        <v>0</v>
      </c>
      <c r="AD470" s="123">
        <f t="shared" ca="1" si="842"/>
        <v>0</v>
      </c>
      <c r="AE470" s="123">
        <f t="shared" ca="1" si="843"/>
        <v>0</v>
      </c>
      <c r="AF470" s="123">
        <f t="shared" ca="1" si="844"/>
        <v>0</v>
      </c>
      <c r="AG470" s="123">
        <f t="shared" ca="1" si="845"/>
        <v>0</v>
      </c>
      <c r="AH470" s="123">
        <f t="shared" ca="1" si="846"/>
        <v>0</v>
      </c>
      <c r="AI470" s="123">
        <f t="shared" ca="1" si="847"/>
        <v>0</v>
      </c>
      <c r="AJ470" s="123">
        <f t="shared" ca="1" si="848"/>
        <v>0</v>
      </c>
      <c r="AK470" s="123">
        <f t="shared" ca="1" si="849"/>
        <v>0</v>
      </c>
      <c r="AL470" s="123">
        <f t="shared" ca="1" si="850"/>
        <v>0</v>
      </c>
      <c r="AM470" s="123">
        <f t="shared" ca="1" si="851"/>
        <v>0</v>
      </c>
      <c r="AN470" s="123">
        <f t="shared" ca="1" si="852"/>
        <v>0</v>
      </c>
      <c r="AO470" s="123">
        <f t="shared" ca="1" si="853"/>
        <v>0</v>
      </c>
      <c r="AP470" s="123">
        <f t="shared" ca="1" si="854"/>
        <v>0</v>
      </c>
      <c r="AQ470" s="123">
        <f t="shared" ca="1" si="855"/>
        <v>0</v>
      </c>
      <c r="AR470" s="123">
        <f t="shared" ca="1" si="856"/>
        <v>0</v>
      </c>
      <c r="AS470" s="123">
        <f t="shared" ca="1" si="857"/>
        <v>0</v>
      </c>
      <c r="AT470" s="123">
        <f t="shared" ca="1" si="858"/>
        <v>0</v>
      </c>
      <c r="AU470" s="123">
        <f t="shared" ca="1" si="859"/>
        <v>0</v>
      </c>
      <c r="AV470" s="123">
        <f t="shared" ca="1" si="860"/>
        <v>0</v>
      </c>
      <c r="AW470" s="123">
        <f t="shared" ca="1" si="861"/>
        <v>0</v>
      </c>
      <c r="AX470" s="123">
        <f t="shared" ca="1" si="862"/>
        <v>0</v>
      </c>
      <c r="AY470" s="123">
        <f t="shared" ca="1" si="863"/>
        <v>0</v>
      </c>
      <c r="AZ470" s="123">
        <f t="shared" ca="1" si="864"/>
        <v>0</v>
      </c>
      <c r="BA470" s="123">
        <f t="shared" ca="1" si="865"/>
        <v>0</v>
      </c>
      <c r="BB470" s="123">
        <f t="shared" ca="1" si="866"/>
        <v>0</v>
      </c>
      <c r="BC470" s="123">
        <f t="shared" ca="1" si="867"/>
        <v>0</v>
      </c>
      <c r="BD470" s="123">
        <f t="shared" ca="1" si="868"/>
        <v>0</v>
      </c>
      <c r="BE470" s="123">
        <f t="shared" ca="1" si="869"/>
        <v>0</v>
      </c>
      <c r="BF470" s="123">
        <f t="shared" ca="1" si="870"/>
        <v>0</v>
      </c>
      <c r="BG470" s="123">
        <f t="shared" ca="1" si="871"/>
        <v>0</v>
      </c>
      <c r="BH470" s="123">
        <f t="shared" ca="1" si="872"/>
        <v>0</v>
      </c>
      <c r="BI470" s="123">
        <f t="shared" ca="1" si="873"/>
        <v>0</v>
      </c>
      <c r="BJ470" s="123">
        <f t="shared" ca="1" si="874"/>
        <v>0</v>
      </c>
      <c r="BK470" s="123">
        <f t="shared" ca="1" si="875"/>
        <v>0</v>
      </c>
      <c r="BL470" s="123">
        <f t="shared" ca="1" si="876"/>
        <v>0</v>
      </c>
      <c r="BM470" s="123">
        <f t="shared" ca="1" si="877"/>
        <v>0</v>
      </c>
      <c r="BN470" s="123">
        <f t="shared" ca="1" si="878"/>
        <v>0</v>
      </c>
      <c r="BO470" s="123">
        <f t="shared" ca="1" si="879"/>
        <v>0</v>
      </c>
      <c r="BP470" s="340">
        <f t="shared" ca="1" si="880"/>
        <v>0</v>
      </c>
      <c r="BQ470" s="123">
        <f t="shared" ca="1" si="881"/>
        <v>0</v>
      </c>
      <c r="BR470" s="123">
        <f t="shared" ca="1" si="882"/>
        <v>0</v>
      </c>
      <c r="BS470" s="123">
        <f t="shared" ca="1" si="883"/>
        <v>0</v>
      </c>
      <c r="BT470" s="123">
        <f t="shared" ca="1" si="884"/>
        <v>0</v>
      </c>
      <c r="BU470" s="123">
        <f t="shared" ca="1" si="885"/>
        <v>0</v>
      </c>
      <c r="BV470" s="123"/>
      <c r="BW470" s="123">
        <f t="shared" ca="1" si="886"/>
        <v>0</v>
      </c>
      <c r="BX470" s="123"/>
      <c r="BY470" s="123">
        <f t="shared" ca="1" si="887"/>
        <v>0</v>
      </c>
      <c r="BZ470" s="123"/>
      <c r="CA470" s="123">
        <f t="shared" ca="1" si="888"/>
        <v>0</v>
      </c>
      <c r="CB470" s="123"/>
      <c r="CC470" s="123">
        <f t="shared" ca="1" si="889"/>
        <v>0</v>
      </c>
      <c r="CD470" s="125">
        <f t="shared" ca="1" si="890"/>
        <v>0</v>
      </c>
      <c r="CE470" s="125">
        <f t="shared" ca="1" si="891"/>
        <v>0</v>
      </c>
      <c r="CF470" s="125">
        <f t="shared" ca="1" si="892"/>
        <v>0</v>
      </c>
      <c r="CG470" s="125">
        <f t="shared" ca="1" si="893"/>
        <v>0</v>
      </c>
      <c r="CH470" s="125">
        <f t="shared" ca="1" si="894"/>
        <v>0</v>
      </c>
      <c r="CI470" s="125">
        <f t="shared" ca="1" si="895"/>
        <v>0</v>
      </c>
      <c r="CJ470" s="125">
        <f t="shared" ca="1" si="896"/>
        <v>0</v>
      </c>
      <c r="CK470" s="125">
        <f t="shared" ca="1" si="897"/>
        <v>0</v>
      </c>
      <c r="CL470" s="125">
        <f t="shared" ca="1" si="898"/>
        <v>0</v>
      </c>
      <c r="CM470" s="125">
        <f t="shared" ca="1" si="899"/>
        <v>0</v>
      </c>
      <c r="CN470" s="125">
        <f t="shared" ca="1" si="900"/>
        <v>0</v>
      </c>
      <c r="CO470" s="125">
        <f t="shared" ca="1" si="901"/>
        <v>0</v>
      </c>
      <c r="CP470" s="125">
        <f t="shared" ca="1" si="902"/>
        <v>0</v>
      </c>
      <c r="CQ470" s="125">
        <f t="shared" ca="1" si="903"/>
        <v>0</v>
      </c>
      <c r="CR470" s="125">
        <f t="shared" ca="1" si="904"/>
        <v>0</v>
      </c>
      <c r="CS470" s="125">
        <f t="shared" ca="1" si="905"/>
        <v>0</v>
      </c>
      <c r="CT470" s="125">
        <f t="shared" ca="1" si="906"/>
        <v>0</v>
      </c>
      <c r="CU470" s="125">
        <f t="shared" ca="1" si="907"/>
        <v>0</v>
      </c>
      <c r="CV470" s="125">
        <f t="shared" ca="1" si="908"/>
        <v>0</v>
      </c>
      <c r="CW470" s="125">
        <f t="shared" ca="1" si="909"/>
        <v>0</v>
      </c>
      <c r="CX470" s="125">
        <f t="shared" ca="1" si="910"/>
        <v>0</v>
      </c>
      <c r="CY470" s="125">
        <f t="shared" ca="1" si="911"/>
        <v>0</v>
      </c>
      <c r="CZ470" s="606">
        <f t="shared" ca="1" si="912"/>
        <v>0</v>
      </c>
      <c r="DA470" s="341">
        <f t="shared" ca="1" si="913"/>
        <v>0</v>
      </c>
      <c r="DB470" s="125">
        <f t="shared" ca="1" si="914"/>
        <v>0</v>
      </c>
      <c r="DC470" s="125">
        <f t="shared" ca="1" si="915"/>
        <v>0</v>
      </c>
      <c r="DD470" s="125">
        <f t="shared" ca="1" si="916"/>
        <v>0</v>
      </c>
      <c r="DE470" s="125">
        <f t="shared" ca="1" si="917"/>
        <v>0</v>
      </c>
      <c r="DF470" s="125">
        <f t="shared" ca="1" si="918"/>
        <v>0</v>
      </c>
      <c r="DG470" s="125">
        <f t="shared" ca="1" si="930"/>
        <v>0</v>
      </c>
      <c r="DH470" s="125">
        <f t="shared" ca="1" si="919"/>
        <v>0</v>
      </c>
      <c r="DI470" s="125">
        <f t="shared" ca="1" si="920"/>
        <v>0</v>
      </c>
      <c r="DJ470" s="125">
        <f t="shared" ca="1" si="921"/>
        <v>0</v>
      </c>
      <c r="DK470" s="125">
        <f t="shared" ca="1" si="922"/>
        <v>0</v>
      </c>
      <c r="DL470" s="125">
        <f t="shared" ca="1" si="923"/>
        <v>0</v>
      </c>
      <c r="DM470" s="340">
        <f t="shared" ca="1" si="924"/>
        <v>0</v>
      </c>
      <c r="DN470" s="340">
        <f t="shared" ca="1" si="925"/>
        <v>0</v>
      </c>
      <c r="DO470" s="340">
        <f t="shared" ca="1" si="926"/>
        <v>0</v>
      </c>
      <c r="DP470" s="340">
        <f t="shared" ca="1" si="927"/>
        <v>0</v>
      </c>
      <c r="DQ470" s="340">
        <f t="shared" ca="1" si="928"/>
        <v>0</v>
      </c>
      <c r="DR470" s="340">
        <f t="shared" ca="1" si="929"/>
        <v>0</v>
      </c>
      <c r="DS470" s="340">
        <f t="shared" ca="1" si="929"/>
        <v>0</v>
      </c>
    </row>
    <row r="471" spans="1:123">
      <c r="A471">
        <f t="shared" ca="1" si="822"/>
        <v>0</v>
      </c>
      <c r="B471">
        <f t="shared" ca="1" si="823"/>
        <v>11</v>
      </c>
      <c r="C471">
        <f t="shared" ca="1" si="824"/>
        <v>3350</v>
      </c>
      <c r="D471">
        <f t="shared" ca="1" si="825"/>
        <v>0</v>
      </c>
      <c r="E471">
        <f t="shared" ca="1" si="826"/>
        <v>0</v>
      </c>
      <c r="F471">
        <f t="shared" ca="1" si="827"/>
        <v>0</v>
      </c>
      <c r="G471" s="123">
        <f t="shared" ca="1" si="931"/>
        <v>0</v>
      </c>
      <c r="H471" s="123">
        <f t="shared" ca="1" si="821"/>
        <v>0</v>
      </c>
      <c r="I471" s="123">
        <f t="shared" ca="1" si="821"/>
        <v>0</v>
      </c>
      <c r="J471" s="123">
        <f t="shared" ca="1" si="821"/>
        <v>0</v>
      </c>
      <c r="K471" s="123">
        <f t="shared" ca="1" si="821"/>
        <v>0</v>
      </c>
      <c r="L471" s="123">
        <f t="shared" ca="1" si="821"/>
        <v>0</v>
      </c>
      <c r="M471" s="123">
        <f t="shared" ca="1" si="821"/>
        <v>0</v>
      </c>
      <c r="N471" s="123">
        <f t="shared" ca="1" si="821"/>
        <v>0</v>
      </c>
      <c r="O471" s="123">
        <f t="shared" ca="1" si="828"/>
        <v>0</v>
      </c>
      <c r="P471" s="123">
        <f t="shared" ca="1" si="829"/>
        <v>0</v>
      </c>
      <c r="Q471" s="123">
        <f t="shared" ca="1" si="830"/>
        <v>0</v>
      </c>
      <c r="R471" s="123">
        <f t="shared" ca="1" si="830"/>
        <v>0</v>
      </c>
      <c r="S471" s="123">
        <f t="shared" ca="1" si="831"/>
        <v>0</v>
      </c>
      <c r="T471" s="123">
        <f t="shared" ca="1" si="832"/>
        <v>0</v>
      </c>
      <c r="U471" s="123">
        <f t="shared" ca="1" si="833"/>
        <v>0</v>
      </c>
      <c r="V471" s="123">
        <f t="shared" ca="1" si="834"/>
        <v>0</v>
      </c>
      <c r="W471" s="123">
        <f t="shared" ca="1" si="835"/>
        <v>0</v>
      </c>
      <c r="X471" s="123">
        <f t="shared" ca="1" si="836"/>
        <v>0</v>
      </c>
      <c r="Y471" s="123">
        <f t="shared" ca="1" si="837"/>
        <v>0</v>
      </c>
      <c r="Z471" s="123">
        <f t="shared" ca="1" si="838"/>
        <v>0</v>
      </c>
      <c r="AA471" s="123">
        <f t="shared" ca="1" si="839"/>
        <v>0</v>
      </c>
      <c r="AB471" s="123">
        <f t="shared" ca="1" si="840"/>
        <v>0</v>
      </c>
      <c r="AC471" s="123">
        <f t="shared" ca="1" si="841"/>
        <v>0</v>
      </c>
      <c r="AD471" s="123">
        <f t="shared" ca="1" si="842"/>
        <v>0</v>
      </c>
      <c r="AE471" s="123">
        <f t="shared" ca="1" si="843"/>
        <v>0</v>
      </c>
      <c r="AF471" s="123">
        <f t="shared" ca="1" si="844"/>
        <v>0</v>
      </c>
      <c r="AG471" s="123">
        <f t="shared" ca="1" si="845"/>
        <v>0</v>
      </c>
      <c r="AH471" s="123">
        <f t="shared" ca="1" si="846"/>
        <v>0</v>
      </c>
      <c r="AI471" s="123">
        <f t="shared" ca="1" si="847"/>
        <v>0</v>
      </c>
      <c r="AJ471" s="123">
        <f t="shared" ca="1" si="848"/>
        <v>0</v>
      </c>
      <c r="AK471" s="123">
        <f t="shared" ca="1" si="849"/>
        <v>0</v>
      </c>
      <c r="AL471" s="123">
        <f t="shared" ca="1" si="850"/>
        <v>0</v>
      </c>
      <c r="AM471" s="123">
        <f t="shared" ca="1" si="851"/>
        <v>0</v>
      </c>
      <c r="AN471" s="123">
        <f t="shared" ca="1" si="852"/>
        <v>0</v>
      </c>
      <c r="AO471" s="123">
        <f t="shared" ca="1" si="853"/>
        <v>0</v>
      </c>
      <c r="AP471" s="123">
        <f t="shared" ca="1" si="854"/>
        <v>0</v>
      </c>
      <c r="AQ471" s="123">
        <f t="shared" ca="1" si="855"/>
        <v>0</v>
      </c>
      <c r="AR471" s="123">
        <f t="shared" ca="1" si="856"/>
        <v>0</v>
      </c>
      <c r="AS471" s="123">
        <f t="shared" ca="1" si="857"/>
        <v>0</v>
      </c>
      <c r="AT471" s="123">
        <f t="shared" ca="1" si="858"/>
        <v>0</v>
      </c>
      <c r="AU471" s="123">
        <f t="shared" ca="1" si="859"/>
        <v>0</v>
      </c>
      <c r="AV471" s="123">
        <f t="shared" ca="1" si="860"/>
        <v>0</v>
      </c>
      <c r="AW471" s="123">
        <f t="shared" ca="1" si="861"/>
        <v>0</v>
      </c>
      <c r="AX471" s="123">
        <f t="shared" ca="1" si="862"/>
        <v>0</v>
      </c>
      <c r="AY471" s="123">
        <f t="shared" ca="1" si="863"/>
        <v>0</v>
      </c>
      <c r="AZ471" s="123">
        <f t="shared" ca="1" si="864"/>
        <v>0</v>
      </c>
      <c r="BA471" s="123">
        <f t="shared" ca="1" si="865"/>
        <v>0</v>
      </c>
      <c r="BB471" s="123">
        <f t="shared" ca="1" si="866"/>
        <v>0</v>
      </c>
      <c r="BC471" s="123">
        <f t="shared" ca="1" si="867"/>
        <v>0</v>
      </c>
      <c r="BD471" s="123">
        <f t="shared" ca="1" si="868"/>
        <v>0</v>
      </c>
      <c r="BE471" s="123">
        <f t="shared" ca="1" si="869"/>
        <v>0</v>
      </c>
      <c r="BF471" s="123">
        <f t="shared" ca="1" si="870"/>
        <v>0</v>
      </c>
      <c r="BG471" s="123">
        <f t="shared" ca="1" si="871"/>
        <v>0</v>
      </c>
      <c r="BH471" s="123">
        <f t="shared" ca="1" si="872"/>
        <v>0</v>
      </c>
      <c r="BI471" s="123">
        <f t="shared" ca="1" si="873"/>
        <v>0</v>
      </c>
      <c r="BJ471" s="123">
        <f t="shared" ca="1" si="874"/>
        <v>0</v>
      </c>
      <c r="BK471" s="123">
        <f t="shared" ca="1" si="875"/>
        <v>0</v>
      </c>
      <c r="BL471" s="123">
        <f t="shared" ca="1" si="876"/>
        <v>0</v>
      </c>
      <c r="BM471" s="123">
        <f t="shared" ca="1" si="877"/>
        <v>0</v>
      </c>
      <c r="BN471" s="123">
        <f t="shared" ca="1" si="878"/>
        <v>0</v>
      </c>
      <c r="BO471" s="123">
        <f t="shared" ca="1" si="879"/>
        <v>0</v>
      </c>
      <c r="BP471" s="340">
        <f t="shared" ca="1" si="880"/>
        <v>0</v>
      </c>
      <c r="BQ471" s="123">
        <f t="shared" ca="1" si="881"/>
        <v>0</v>
      </c>
      <c r="BR471" s="123">
        <f t="shared" ca="1" si="882"/>
        <v>0</v>
      </c>
      <c r="BS471" s="123">
        <f t="shared" ca="1" si="883"/>
        <v>0</v>
      </c>
      <c r="BT471" s="123">
        <f t="shared" ca="1" si="884"/>
        <v>0</v>
      </c>
      <c r="BU471" s="123">
        <f t="shared" ca="1" si="885"/>
        <v>0</v>
      </c>
      <c r="BV471" s="123"/>
      <c r="BW471" s="123">
        <f t="shared" ca="1" si="886"/>
        <v>0</v>
      </c>
      <c r="BX471" s="123"/>
      <c r="BY471" s="123">
        <f t="shared" ca="1" si="887"/>
        <v>0</v>
      </c>
      <c r="BZ471" s="123"/>
      <c r="CA471" s="123">
        <f t="shared" ca="1" si="888"/>
        <v>0</v>
      </c>
      <c r="CB471" s="123"/>
      <c r="CC471" s="123">
        <f t="shared" ca="1" si="889"/>
        <v>0</v>
      </c>
      <c r="CD471" s="125">
        <f t="shared" ca="1" si="890"/>
        <v>0</v>
      </c>
      <c r="CE471" s="125">
        <f t="shared" ca="1" si="891"/>
        <v>0</v>
      </c>
      <c r="CF471" s="125">
        <f t="shared" ca="1" si="892"/>
        <v>0</v>
      </c>
      <c r="CG471" s="125">
        <f t="shared" ca="1" si="893"/>
        <v>0</v>
      </c>
      <c r="CH471" s="125">
        <f t="shared" ca="1" si="894"/>
        <v>0</v>
      </c>
      <c r="CI471" s="125">
        <f t="shared" ca="1" si="895"/>
        <v>0</v>
      </c>
      <c r="CJ471" s="125">
        <f t="shared" ca="1" si="896"/>
        <v>0</v>
      </c>
      <c r="CK471" s="125">
        <f t="shared" ca="1" si="897"/>
        <v>0</v>
      </c>
      <c r="CL471" s="125">
        <f t="shared" ca="1" si="898"/>
        <v>0</v>
      </c>
      <c r="CM471" s="125">
        <f t="shared" ca="1" si="899"/>
        <v>0</v>
      </c>
      <c r="CN471" s="125">
        <f t="shared" ca="1" si="900"/>
        <v>0</v>
      </c>
      <c r="CO471" s="125">
        <f t="shared" ca="1" si="901"/>
        <v>0</v>
      </c>
      <c r="CP471" s="125">
        <f t="shared" ca="1" si="902"/>
        <v>0</v>
      </c>
      <c r="CQ471" s="125">
        <f t="shared" ca="1" si="903"/>
        <v>0</v>
      </c>
      <c r="CR471" s="125">
        <f t="shared" ca="1" si="904"/>
        <v>0</v>
      </c>
      <c r="CS471" s="125">
        <f t="shared" ca="1" si="905"/>
        <v>0</v>
      </c>
      <c r="CT471" s="125">
        <f t="shared" ca="1" si="906"/>
        <v>0</v>
      </c>
      <c r="CU471" s="125">
        <f t="shared" ca="1" si="907"/>
        <v>0</v>
      </c>
      <c r="CV471" s="125">
        <f t="shared" ca="1" si="908"/>
        <v>0</v>
      </c>
      <c r="CW471" s="125">
        <f t="shared" ca="1" si="909"/>
        <v>0</v>
      </c>
      <c r="CX471" s="125">
        <f t="shared" ca="1" si="910"/>
        <v>0</v>
      </c>
      <c r="CY471" s="125">
        <f t="shared" ca="1" si="911"/>
        <v>0</v>
      </c>
      <c r="CZ471" s="606">
        <f t="shared" ca="1" si="912"/>
        <v>0</v>
      </c>
      <c r="DA471" s="341">
        <f t="shared" ca="1" si="913"/>
        <v>0</v>
      </c>
      <c r="DB471" s="125">
        <f t="shared" ca="1" si="914"/>
        <v>0</v>
      </c>
      <c r="DC471" s="125">
        <f t="shared" ca="1" si="915"/>
        <v>0</v>
      </c>
      <c r="DD471" s="125">
        <f t="shared" ca="1" si="916"/>
        <v>0</v>
      </c>
      <c r="DE471" s="125">
        <f t="shared" ca="1" si="917"/>
        <v>0</v>
      </c>
      <c r="DF471" s="125">
        <f t="shared" ca="1" si="918"/>
        <v>0</v>
      </c>
      <c r="DG471" s="125">
        <f t="shared" ca="1" si="930"/>
        <v>0</v>
      </c>
      <c r="DH471" s="125">
        <f t="shared" ca="1" si="919"/>
        <v>0</v>
      </c>
      <c r="DI471" s="125">
        <f t="shared" ca="1" si="920"/>
        <v>0</v>
      </c>
      <c r="DJ471" s="125">
        <f t="shared" ca="1" si="921"/>
        <v>0</v>
      </c>
      <c r="DK471" s="125">
        <f t="shared" ca="1" si="922"/>
        <v>0</v>
      </c>
      <c r="DL471" s="125">
        <f t="shared" ca="1" si="923"/>
        <v>0</v>
      </c>
      <c r="DM471" s="340">
        <f t="shared" ca="1" si="924"/>
        <v>0</v>
      </c>
      <c r="DN471" s="340">
        <f t="shared" ca="1" si="925"/>
        <v>0</v>
      </c>
      <c r="DO471" s="340">
        <f t="shared" ca="1" si="926"/>
        <v>0</v>
      </c>
      <c r="DP471" s="340">
        <f t="shared" ca="1" si="927"/>
        <v>0</v>
      </c>
      <c r="DQ471" s="340">
        <f t="shared" ca="1" si="928"/>
        <v>0</v>
      </c>
      <c r="DR471" s="340">
        <f t="shared" ca="1" si="929"/>
        <v>0</v>
      </c>
      <c r="DS471" s="340">
        <f t="shared" ca="1" si="929"/>
        <v>0</v>
      </c>
    </row>
    <row r="472" spans="1:123">
      <c r="A472">
        <f t="shared" ca="1" si="822"/>
        <v>0</v>
      </c>
      <c r="B472">
        <f t="shared" ca="1" si="823"/>
        <v>12</v>
      </c>
      <c r="C472">
        <f t="shared" ca="1" si="824"/>
        <v>3440</v>
      </c>
      <c r="D472">
        <f t="shared" ca="1" si="825"/>
        <v>0</v>
      </c>
      <c r="E472">
        <f t="shared" ca="1" si="826"/>
        <v>0</v>
      </c>
      <c r="F472">
        <f t="shared" ca="1" si="827"/>
        <v>0</v>
      </c>
      <c r="G472" s="123">
        <f t="shared" ca="1" si="931"/>
        <v>0</v>
      </c>
      <c r="H472" s="123">
        <f t="shared" ca="1" si="821"/>
        <v>0</v>
      </c>
      <c r="I472" s="123">
        <f t="shared" ca="1" si="821"/>
        <v>0</v>
      </c>
      <c r="J472" s="123">
        <f t="shared" ca="1" si="821"/>
        <v>0</v>
      </c>
      <c r="K472" s="123">
        <f t="shared" ca="1" si="821"/>
        <v>0</v>
      </c>
      <c r="L472" s="123">
        <f t="shared" ca="1" si="821"/>
        <v>0</v>
      </c>
      <c r="M472" s="123">
        <f t="shared" ca="1" si="821"/>
        <v>0</v>
      </c>
      <c r="N472" s="123">
        <f t="shared" ca="1" si="821"/>
        <v>0</v>
      </c>
      <c r="O472" s="123">
        <f t="shared" ca="1" si="828"/>
        <v>0</v>
      </c>
      <c r="P472" s="123">
        <f t="shared" ca="1" si="829"/>
        <v>0</v>
      </c>
      <c r="Q472" s="123">
        <f t="shared" ca="1" si="830"/>
        <v>0</v>
      </c>
      <c r="R472" s="123">
        <f t="shared" ca="1" si="830"/>
        <v>0</v>
      </c>
      <c r="S472" s="123">
        <f t="shared" ca="1" si="831"/>
        <v>0</v>
      </c>
      <c r="T472" s="123">
        <f t="shared" ca="1" si="832"/>
        <v>0</v>
      </c>
      <c r="U472" s="123">
        <f t="shared" ca="1" si="833"/>
        <v>0</v>
      </c>
      <c r="V472" s="123">
        <f t="shared" ca="1" si="834"/>
        <v>0</v>
      </c>
      <c r="W472" s="123">
        <f t="shared" ca="1" si="835"/>
        <v>0</v>
      </c>
      <c r="X472" s="123">
        <f t="shared" ca="1" si="836"/>
        <v>0</v>
      </c>
      <c r="Y472" s="123">
        <f t="shared" ca="1" si="837"/>
        <v>0</v>
      </c>
      <c r="Z472" s="123">
        <f t="shared" ca="1" si="838"/>
        <v>0</v>
      </c>
      <c r="AA472" s="123">
        <f t="shared" ca="1" si="839"/>
        <v>0</v>
      </c>
      <c r="AB472" s="123">
        <f t="shared" ca="1" si="840"/>
        <v>0</v>
      </c>
      <c r="AC472" s="123">
        <f t="shared" ca="1" si="841"/>
        <v>0</v>
      </c>
      <c r="AD472" s="123">
        <f t="shared" ca="1" si="842"/>
        <v>0</v>
      </c>
      <c r="AE472" s="123">
        <f t="shared" ca="1" si="843"/>
        <v>0</v>
      </c>
      <c r="AF472" s="123">
        <f t="shared" ca="1" si="844"/>
        <v>0</v>
      </c>
      <c r="AG472" s="123">
        <f t="shared" ca="1" si="845"/>
        <v>0</v>
      </c>
      <c r="AH472" s="123">
        <f t="shared" ca="1" si="846"/>
        <v>0</v>
      </c>
      <c r="AI472" s="123">
        <f t="shared" ca="1" si="847"/>
        <v>0</v>
      </c>
      <c r="AJ472" s="123">
        <f t="shared" ca="1" si="848"/>
        <v>0</v>
      </c>
      <c r="AK472" s="123">
        <f t="shared" ca="1" si="849"/>
        <v>0</v>
      </c>
      <c r="AL472" s="123">
        <f t="shared" ca="1" si="850"/>
        <v>0</v>
      </c>
      <c r="AM472" s="123">
        <f t="shared" ca="1" si="851"/>
        <v>0</v>
      </c>
      <c r="AN472" s="123">
        <f t="shared" ca="1" si="852"/>
        <v>0</v>
      </c>
      <c r="AO472" s="123">
        <f t="shared" ca="1" si="853"/>
        <v>0</v>
      </c>
      <c r="AP472" s="123">
        <f t="shared" ca="1" si="854"/>
        <v>0</v>
      </c>
      <c r="AQ472" s="123">
        <f t="shared" ca="1" si="855"/>
        <v>0</v>
      </c>
      <c r="AR472" s="123">
        <f t="shared" ca="1" si="856"/>
        <v>0</v>
      </c>
      <c r="AS472" s="123">
        <f t="shared" ca="1" si="857"/>
        <v>0</v>
      </c>
      <c r="AT472" s="123">
        <f t="shared" ca="1" si="858"/>
        <v>0</v>
      </c>
      <c r="AU472" s="123">
        <f t="shared" ca="1" si="859"/>
        <v>0</v>
      </c>
      <c r="AV472" s="123">
        <f t="shared" ca="1" si="860"/>
        <v>0</v>
      </c>
      <c r="AW472" s="123">
        <f t="shared" ca="1" si="861"/>
        <v>0</v>
      </c>
      <c r="AX472" s="123">
        <f t="shared" ca="1" si="862"/>
        <v>0</v>
      </c>
      <c r="AY472" s="123">
        <f t="shared" ca="1" si="863"/>
        <v>0</v>
      </c>
      <c r="AZ472" s="123">
        <f t="shared" ca="1" si="864"/>
        <v>0</v>
      </c>
      <c r="BA472" s="123">
        <f t="shared" ca="1" si="865"/>
        <v>0</v>
      </c>
      <c r="BB472" s="123">
        <f t="shared" ca="1" si="866"/>
        <v>0</v>
      </c>
      <c r="BC472" s="123">
        <f t="shared" ca="1" si="867"/>
        <v>0</v>
      </c>
      <c r="BD472" s="123">
        <f t="shared" ca="1" si="868"/>
        <v>0</v>
      </c>
      <c r="BE472" s="123">
        <f t="shared" ca="1" si="869"/>
        <v>0</v>
      </c>
      <c r="BF472" s="123">
        <f t="shared" ca="1" si="870"/>
        <v>0</v>
      </c>
      <c r="BG472" s="123">
        <f t="shared" ca="1" si="871"/>
        <v>0</v>
      </c>
      <c r="BH472" s="123">
        <f t="shared" ca="1" si="872"/>
        <v>0</v>
      </c>
      <c r="BI472" s="123">
        <f t="shared" ca="1" si="873"/>
        <v>0</v>
      </c>
      <c r="BJ472" s="123">
        <f t="shared" ca="1" si="874"/>
        <v>0</v>
      </c>
      <c r="BK472" s="123">
        <f t="shared" ca="1" si="875"/>
        <v>0</v>
      </c>
      <c r="BL472" s="123">
        <f t="shared" ca="1" si="876"/>
        <v>0</v>
      </c>
      <c r="BM472" s="123">
        <f t="shared" ca="1" si="877"/>
        <v>0</v>
      </c>
      <c r="BN472" s="123">
        <f t="shared" ca="1" si="878"/>
        <v>0</v>
      </c>
      <c r="BO472" s="123">
        <f t="shared" ca="1" si="879"/>
        <v>0</v>
      </c>
      <c r="BP472" s="340">
        <f t="shared" ca="1" si="880"/>
        <v>0</v>
      </c>
      <c r="BQ472" s="123">
        <f t="shared" ca="1" si="881"/>
        <v>0</v>
      </c>
      <c r="BR472" s="123">
        <f t="shared" ca="1" si="882"/>
        <v>0</v>
      </c>
      <c r="BS472" s="123">
        <f t="shared" ca="1" si="883"/>
        <v>0</v>
      </c>
      <c r="BT472" s="123">
        <f t="shared" ca="1" si="884"/>
        <v>0</v>
      </c>
      <c r="BU472" s="123">
        <f t="shared" ca="1" si="885"/>
        <v>0</v>
      </c>
      <c r="BV472" s="123"/>
      <c r="BW472" s="123">
        <f t="shared" ca="1" si="886"/>
        <v>0</v>
      </c>
      <c r="BX472" s="123"/>
      <c r="BY472" s="123">
        <f t="shared" ca="1" si="887"/>
        <v>0</v>
      </c>
      <c r="BZ472" s="123"/>
      <c r="CA472" s="123">
        <f t="shared" ca="1" si="888"/>
        <v>0</v>
      </c>
      <c r="CB472" s="123"/>
      <c r="CC472" s="123">
        <f t="shared" ca="1" si="889"/>
        <v>0</v>
      </c>
      <c r="CD472" s="125">
        <f t="shared" ca="1" si="890"/>
        <v>0</v>
      </c>
      <c r="CE472" s="125">
        <f t="shared" ca="1" si="891"/>
        <v>0</v>
      </c>
      <c r="CF472" s="125">
        <f t="shared" ca="1" si="892"/>
        <v>0</v>
      </c>
      <c r="CG472" s="125">
        <f t="shared" ca="1" si="893"/>
        <v>0</v>
      </c>
      <c r="CH472" s="125">
        <f t="shared" ca="1" si="894"/>
        <v>1</v>
      </c>
      <c r="CI472" s="125">
        <f t="shared" ca="1" si="895"/>
        <v>0</v>
      </c>
      <c r="CJ472" s="125">
        <f t="shared" ca="1" si="896"/>
        <v>0</v>
      </c>
      <c r="CK472" s="125">
        <f t="shared" ca="1" si="897"/>
        <v>0</v>
      </c>
      <c r="CL472" s="125">
        <f t="shared" ca="1" si="898"/>
        <v>12</v>
      </c>
      <c r="CM472" s="125">
        <f t="shared" ca="1" si="899"/>
        <v>0</v>
      </c>
      <c r="CN472" s="125">
        <f t="shared" ca="1" si="900"/>
        <v>0</v>
      </c>
      <c r="CO472" s="125">
        <f t="shared" ca="1" si="901"/>
        <v>0</v>
      </c>
      <c r="CP472" s="125">
        <f t="shared" ca="1" si="902"/>
        <v>0</v>
      </c>
      <c r="CQ472" s="125">
        <f t="shared" ca="1" si="903"/>
        <v>0</v>
      </c>
      <c r="CR472" s="125">
        <f t="shared" ca="1" si="904"/>
        <v>0</v>
      </c>
      <c r="CS472" s="125">
        <f t="shared" ca="1" si="905"/>
        <v>0</v>
      </c>
      <c r="CT472" s="125">
        <f t="shared" ca="1" si="906"/>
        <v>0</v>
      </c>
      <c r="CU472" s="125">
        <f t="shared" ca="1" si="907"/>
        <v>0</v>
      </c>
      <c r="CV472" s="125">
        <f t="shared" ca="1" si="908"/>
        <v>0</v>
      </c>
      <c r="CW472" s="125">
        <f t="shared" ca="1" si="909"/>
        <v>2</v>
      </c>
      <c r="CX472" s="125">
        <f t="shared" ca="1" si="910"/>
        <v>0</v>
      </c>
      <c r="CY472" s="125">
        <f t="shared" ca="1" si="911"/>
        <v>0</v>
      </c>
      <c r="CZ472" s="606">
        <f t="shared" ca="1" si="912"/>
        <v>0</v>
      </c>
      <c r="DA472" s="341">
        <f t="shared" ca="1" si="913"/>
        <v>0</v>
      </c>
      <c r="DB472" s="125">
        <f t="shared" ca="1" si="914"/>
        <v>0</v>
      </c>
      <c r="DC472" s="125">
        <f t="shared" ca="1" si="915"/>
        <v>0</v>
      </c>
      <c r="DD472" s="125">
        <f t="shared" ca="1" si="916"/>
        <v>0</v>
      </c>
      <c r="DE472" s="125">
        <f t="shared" ca="1" si="917"/>
        <v>0</v>
      </c>
      <c r="DF472" s="125">
        <f t="shared" ca="1" si="918"/>
        <v>0</v>
      </c>
      <c r="DG472" s="125">
        <f t="shared" ca="1" si="930"/>
        <v>0</v>
      </c>
      <c r="DH472" s="125">
        <f t="shared" ca="1" si="919"/>
        <v>0</v>
      </c>
      <c r="DI472" s="125">
        <f t="shared" ca="1" si="920"/>
        <v>0</v>
      </c>
      <c r="DJ472" s="125">
        <f t="shared" ca="1" si="921"/>
        <v>0</v>
      </c>
      <c r="DK472" s="125">
        <f t="shared" ca="1" si="922"/>
        <v>15</v>
      </c>
      <c r="DL472" s="125">
        <f t="shared" ca="1" si="923"/>
        <v>0</v>
      </c>
      <c r="DM472" s="340">
        <f t="shared" ca="1" si="924"/>
        <v>0</v>
      </c>
      <c r="DN472" s="340">
        <f t="shared" ca="1" si="925"/>
        <v>0</v>
      </c>
      <c r="DO472" s="340">
        <f t="shared" ca="1" si="926"/>
        <v>0</v>
      </c>
      <c r="DP472" s="340">
        <f t="shared" ca="1" si="927"/>
        <v>0</v>
      </c>
      <c r="DQ472" s="340">
        <f t="shared" ca="1" si="928"/>
        <v>0</v>
      </c>
      <c r="DR472" s="340">
        <f t="shared" ca="1" si="929"/>
        <v>0</v>
      </c>
      <c r="DS472" s="340">
        <f t="shared" ca="1" si="929"/>
        <v>0</v>
      </c>
    </row>
    <row r="473" spans="1:123">
      <c r="A473">
        <f t="shared" ca="1" si="822"/>
        <v>0</v>
      </c>
      <c r="B473">
        <f t="shared" ca="1" si="823"/>
        <v>13</v>
      </c>
      <c r="C473">
        <f t="shared" ca="1" si="824"/>
        <v>3520</v>
      </c>
      <c r="D473">
        <f t="shared" ca="1" si="825"/>
        <v>0</v>
      </c>
      <c r="E473">
        <f t="shared" ca="1" si="826"/>
        <v>0</v>
      </c>
      <c r="F473">
        <f t="shared" ca="1" si="827"/>
        <v>0</v>
      </c>
      <c r="G473" s="123">
        <f t="shared" ca="1" si="931"/>
        <v>0</v>
      </c>
      <c r="H473" s="123">
        <f t="shared" ca="1" si="821"/>
        <v>0</v>
      </c>
      <c r="I473" s="123">
        <f t="shared" ca="1" si="821"/>
        <v>0</v>
      </c>
      <c r="J473" s="123">
        <f t="shared" ca="1" si="821"/>
        <v>0</v>
      </c>
      <c r="K473" s="123">
        <f t="shared" ca="1" si="821"/>
        <v>0</v>
      </c>
      <c r="L473" s="123">
        <f t="shared" ca="1" si="821"/>
        <v>0</v>
      </c>
      <c r="M473" s="123">
        <f t="shared" ca="1" si="821"/>
        <v>0</v>
      </c>
      <c r="N473" s="123">
        <f t="shared" ca="1" si="821"/>
        <v>0</v>
      </c>
      <c r="O473" s="123">
        <f t="shared" ca="1" si="828"/>
        <v>0</v>
      </c>
      <c r="P473" s="123">
        <f t="shared" ca="1" si="829"/>
        <v>0</v>
      </c>
      <c r="Q473" s="123">
        <f t="shared" ca="1" si="830"/>
        <v>0</v>
      </c>
      <c r="R473" s="123">
        <f t="shared" ca="1" si="830"/>
        <v>0</v>
      </c>
      <c r="S473" s="123">
        <f t="shared" ca="1" si="831"/>
        <v>0</v>
      </c>
      <c r="T473" s="123">
        <f t="shared" ca="1" si="832"/>
        <v>0</v>
      </c>
      <c r="U473" s="123">
        <f t="shared" ca="1" si="833"/>
        <v>0</v>
      </c>
      <c r="V473" s="123">
        <f t="shared" ca="1" si="834"/>
        <v>0</v>
      </c>
      <c r="W473" s="123">
        <f t="shared" ca="1" si="835"/>
        <v>0</v>
      </c>
      <c r="X473" s="123">
        <f t="shared" ca="1" si="836"/>
        <v>0</v>
      </c>
      <c r="Y473" s="123">
        <f t="shared" ca="1" si="837"/>
        <v>0</v>
      </c>
      <c r="Z473" s="123">
        <f t="shared" ca="1" si="838"/>
        <v>0</v>
      </c>
      <c r="AA473" s="123">
        <f t="shared" ca="1" si="839"/>
        <v>0</v>
      </c>
      <c r="AB473" s="123">
        <f t="shared" ca="1" si="840"/>
        <v>0</v>
      </c>
      <c r="AC473" s="123">
        <f t="shared" ca="1" si="841"/>
        <v>0</v>
      </c>
      <c r="AD473" s="123">
        <f t="shared" ca="1" si="842"/>
        <v>0</v>
      </c>
      <c r="AE473" s="123">
        <f t="shared" ca="1" si="843"/>
        <v>0</v>
      </c>
      <c r="AF473" s="123">
        <f t="shared" ca="1" si="844"/>
        <v>0</v>
      </c>
      <c r="AG473" s="123">
        <f t="shared" ca="1" si="845"/>
        <v>0</v>
      </c>
      <c r="AH473" s="123">
        <f t="shared" ca="1" si="846"/>
        <v>0</v>
      </c>
      <c r="AI473" s="123">
        <f t="shared" ca="1" si="847"/>
        <v>0</v>
      </c>
      <c r="AJ473" s="123">
        <f t="shared" ca="1" si="848"/>
        <v>0</v>
      </c>
      <c r="AK473" s="123">
        <f t="shared" ca="1" si="849"/>
        <v>0</v>
      </c>
      <c r="AL473" s="123">
        <f t="shared" ca="1" si="850"/>
        <v>0</v>
      </c>
      <c r="AM473" s="123">
        <f t="shared" ca="1" si="851"/>
        <v>0</v>
      </c>
      <c r="AN473" s="123">
        <f t="shared" ca="1" si="852"/>
        <v>0</v>
      </c>
      <c r="AO473" s="123">
        <f t="shared" ca="1" si="853"/>
        <v>0</v>
      </c>
      <c r="AP473" s="123">
        <f t="shared" ca="1" si="854"/>
        <v>0</v>
      </c>
      <c r="AQ473" s="123">
        <f t="shared" ca="1" si="855"/>
        <v>0</v>
      </c>
      <c r="AR473" s="123">
        <f t="shared" ca="1" si="856"/>
        <v>0</v>
      </c>
      <c r="AS473" s="123">
        <f t="shared" ca="1" si="857"/>
        <v>0</v>
      </c>
      <c r="AT473" s="123">
        <f t="shared" ca="1" si="858"/>
        <v>0</v>
      </c>
      <c r="AU473" s="123">
        <f t="shared" ca="1" si="859"/>
        <v>0</v>
      </c>
      <c r="AV473" s="123">
        <f t="shared" ca="1" si="860"/>
        <v>0</v>
      </c>
      <c r="AW473" s="123">
        <f t="shared" ca="1" si="861"/>
        <v>0</v>
      </c>
      <c r="AX473" s="123">
        <f t="shared" ca="1" si="862"/>
        <v>0</v>
      </c>
      <c r="AY473" s="123">
        <f t="shared" ca="1" si="863"/>
        <v>0</v>
      </c>
      <c r="AZ473" s="123">
        <f t="shared" ca="1" si="864"/>
        <v>0</v>
      </c>
      <c r="BA473" s="123">
        <f t="shared" ca="1" si="865"/>
        <v>0</v>
      </c>
      <c r="BB473" s="123">
        <f t="shared" ca="1" si="866"/>
        <v>0</v>
      </c>
      <c r="BC473" s="123">
        <f t="shared" ca="1" si="867"/>
        <v>0</v>
      </c>
      <c r="BD473" s="123">
        <f t="shared" ca="1" si="868"/>
        <v>0</v>
      </c>
      <c r="BE473" s="123">
        <f t="shared" ca="1" si="869"/>
        <v>0</v>
      </c>
      <c r="BF473" s="123">
        <f t="shared" ca="1" si="870"/>
        <v>0</v>
      </c>
      <c r="BG473" s="123">
        <f t="shared" ca="1" si="871"/>
        <v>0</v>
      </c>
      <c r="BH473" s="123">
        <f t="shared" ca="1" si="872"/>
        <v>0</v>
      </c>
      <c r="BI473" s="123">
        <f t="shared" ca="1" si="873"/>
        <v>0</v>
      </c>
      <c r="BJ473" s="123">
        <f t="shared" ca="1" si="874"/>
        <v>0</v>
      </c>
      <c r="BK473" s="123">
        <f t="shared" ca="1" si="875"/>
        <v>0</v>
      </c>
      <c r="BL473" s="123">
        <f t="shared" ca="1" si="876"/>
        <v>0</v>
      </c>
      <c r="BM473" s="123">
        <f t="shared" ca="1" si="877"/>
        <v>0</v>
      </c>
      <c r="BN473" s="123">
        <f t="shared" ca="1" si="878"/>
        <v>0</v>
      </c>
      <c r="BO473" s="123">
        <f t="shared" ca="1" si="879"/>
        <v>0</v>
      </c>
      <c r="BP473" s="340">
        <f t="shared" ca="1" si="880"/>
        <v>0</v>
      </c>
      <c r="BQ473" s="123">
        <f t="shared" ca="1" si="881"/>
        <v>0</v>
      </c>
      <c r="BR473" s="123">
        <f t="shared" ca="1" si="882"/>
        <v>0</v>
      </c>
      <c r="BS473" s="123">
        <f t="shared" ca="1" si="883"/>
        <v>0</v>
      </c>
      <c r="BT473" s="123">
        <f t="shared" ca="1" si="884"/>
        <v>0</v>
      </c>
      <c r="BU473" s="123">
        <f t="shared" ca="1" si="885"/>
        <v>0</v>
      </c>
      <c r="BV473" s="123"/>
      <c r="BW473" s="123">
        <f t="shared" ca="1" si="886"/>
        <v>0</v>
      </c>
      <c r="BX473" s="123"/>
      <c r="BY473" s="123">
        <f t="shared" ca="1" si="887"/>
        <v>0</v>
      </c>
      <c r="BZ473" s="123"/>
      <c r="CA473" s="123">
        <f t="shared" ca="1" si="888"/>
        <v>0</v>
      </c>
      <c r="CB473" s="123"/>
      <c r="CC473" s="123">
        <f t="shared" ca="1" si="889"/>
        <v>0</v>
      </c>
      <c r="CD473" s="125">
        <f t="shared" ca="1" si="890"/>
        <v>0</v>
      </c>
      <c r="CE473" s="125">
        <f t="shared" ca="1" si="891"/>
        <v>0</v>
      </c>
      <c r="CF473" s="125">
        <f t="shared" ca="1" si="892"/>
        <v>0</v>
      </c>
      <c r="CG473" s="125">
        <f t="shared" ca="1" si="893"/>
        <v>0</v>
      </c>
      <c r="CH473" s="125">
        <f t="shared" ca="1" si="894"/>
        <v>0</v>
      </c>
      <c r="CI473" s="125">
        <f t="shared" ca="1" si="895"/>
        <v>0</v>
      </c>
      <c r="CJ473" s="125">
        <f t="shared" ca="1" si="896"/>
        <v>0</v>
      </c>
      <c r="CK473" s="125">
        <f t="shared" ca="1" si="897"/>
        <v>0</v>
      </c>
      <c r="CL473" s="125">
        <f t="shared" ca="1" si="898"/>
        <v>1</v>
      </c>
      <c r="CM473" s="125">
        <f t="shared" ca="1" si="899"/>
        <v>0</v>
      </c>
      <c r="CN473" s="125">
        <f t="shared" ca="1" si="900"/>
        <v>0</v>
      </c>
      <c r="CO473" s="125">
        <f t="shared" ca="1" si="901"/>
        <v>0</v>
      </c>
      <c r="CP473" s="125">
        <f t="shared" ca="1" si="902"/>
        <v>0</v>
      </c>
      <c r="CQ473" s="125">
        <f t="shared" ca="1" si="903"/>
        <v>0</v>
      </c>
      <c r="CR473" s="125">
        <f t="shared" ca="1" si="904"/>
        <v>0</v>
      </c>
      <c r="CS473" s="125">
        <f t="shared" ca="1" si="905"/>
        <v>0</v>
      </c>
      <c r="CT473" s="125">
        <f t="shared" ca="1" si="906"/>
        <v>0</v>
      </c>
      <c r="CU473" s="125">
        <f t="shared" ca="1" si="907"/>
        <v>0</v>
      </c>
      <c r="CV473" s="125">
        <f t="shared" ca="1" si="908"/>
        <v>0</v>
      </c>
      <c r="CW473" s="125">
        <f t="shared" ca="1" si="909"/>
        <v>0</v>
      </c>
      <c r="CX473" s="125">
        <f t="shared" ca="1" si="910"/>
        <v>0</v>
      </c>
      <c r="CY473" s="125">
        <f t="shared" ca="1" si="911"/>
        <v>0</v>
      </c>
      <c r="CZ473" s="606">
        <f t="shared" ca="1" si="912"/>
        <v>0</v>
      </c>
      <c r="DA473" s="341">
        <f t="shared" ca="1" si="913"/>
        <v>0</v>
      </c>
      <c r="DB473" s="125">
        <f t="shared" ca="1" si="914"/>
        <v>0</v>
      </c>
      <c r="DC473" s="125">
        <f t="shared" ca="1" si="915"/>
        <v>0</v>
      </c>
      <c r="DD473" s="125">
        <f t="shared" ca="1" si="916"/>
        <v>0</v>
      </c>
      <c r="DE473" s="125">
        <f t="shared" ca="1" si="917"/>
        <v>0</v>
      </c>
      <c r="DF473" s="125">
        <f t="shared" ca="1" si="918"/>
        <v>0</v>
      </c>
      <c r="DG473" s="125">
        <f t="shared" ca="1" si="930"/>
        <v>0</v>
      </c>
      <c r="DH473" s="125">
        <f t="shared" ca="1" si="919"/>
        <v>0</v>
      </c>
      <c r="DI473" s="125">
        <f t="shared" ca="1" si="920"/>
        <v>0</v>
      </c>
      <c r="DJ473" s="125">
        <f t="shared" ca="1" si="921"/>
        <v>0</v>
      </c>
      <c r="DK473" s="125">
        <f t="shared" ca="1" si="922"/>
        <v>1</v>
      </c>
      <c r="DL473" s="125">
        <f t="shared" ca="1" si="923"/>
        <v>0</v>
      </c>
      <c r="DM473" s="340">
        <f t="shared" ca="1" si="924"/>
        <v>0</v>
      </c>
      <c r="DN473" s="340">
        <f t="shared" ca="1" si="925"/>
        <v>0</v>
      </c>
      <c r="DO473" s="340">
        <f t="shared" ca="1" si="926"/>
        <v>0</v>
      </c>
      <c r="DP473" s="340">
        <f t="shared" ca="1" si="927"/>
        <v>0</v>
      </c>
      <c r="DQ473" s="340">
        <f t="shared" ca="1" si="928"/>
        <v>0</v>
      </c>
      <c r="DR473" s="340">
        <f t="shared" ca="1" si="929"/>
        <v>0</v>
      </c>
      <c r="DS473" s="340">
        <f t="shared" ca="1" si="929"/>
        <v>0</v>
      </c>
    </row>
    <row r="474" spans="1:123">
      <c r="A474">
        <f t="shared" ca="1" si="822"/>
        <v>0</v>
      </c>
      <c r="B474">
        <f t="shared" ca="1" si="823"/>
        <v>14</v>
      </c>
      <c r="C474">
        <f t="shared" ca="1" si="824"/>
        <v>3660</v>
      </c>
      <c r="D474">
        <f t="shared" ca="1" si="825"/>
        <v>0</v>
      </c>
      <c r="E474">
        <f t="shared" ca="1" si="826"/>
        <v>0</v>
      </c>
      <c r="F474">
        <f t="shared" ca="1" si="827"/>
        <v>0</v>
      </c>
      <c r="G474" s="123">
        <f t="shared" ca="1" si="931"/>
        <v>0</v>
      </c>
      <c r="H474" s="123">
        <f t="shared" ca="1" si="821"/>
        <v>0</v>
      </c>
      <c r="I474" s="123">
        <f t="shared" ca="1" si="821"/>
        <v>0</v>
      </c>
      <c r="J474" s="123">
        <f t="shared" ca="1" si="821"/>
        <v>0</v>
      </c>
      <c r="K474" s="123">
        <f t="shared" ca="1" si="821"/>
        <v>0</v>
      </c>
      <c r="L474" s="123">
        <f t="shared" ca="1" si="821"/>
        <v>0</v>
      </c>
      <c r="M474" s="123">
        <f t="shared" ca="1" si="821"/>
        <v>0</v>
      </c>
      <c r="N474" s="123">
        <f t="shared" ca="1" si="821"/>
        <v>0</v>
      </c>
      <c r="O474" s="123">
        <f t="shared" ca="1" si="828"/>
        <v>0</v>
      </c>
      <c r="P474" s="123">
        <f t="shared" ca="1" si="829"/>
        <v>0</v>
      </c>
      <c r="Q474" s="123">
        <f t="shared" ca="1" si="830"/>
        <v>0</v>
      </c>
      <c r="R474" s="123">
        <f t="shared" ca="1" si="830"/>
        <v>0</v>
      </c>
      <c r="S474" s="123">
        <f t="shared" ca="1" si="831"/>
        <v>0</v>
      </c>
      <c r="T474" s="123">
        <f t="shared" ca="1" si="832"/>
        <v>0</v>
      </c>
      <c r="U474" s="123">
        <f t="shared" ca="1" si="833"/>
        <v>0</v>
      </c>
      <c r="V474" s="123">
        <f t="shared" ca="1" si="834"/>
        <v>0</v>
      </c>
      <c r="W474" s="123">
        <f t="shared" ca="1" si="835"/>
        <v>0</v>
      </c>
      <c r="X474" s="123">
        <f t="shared" ca="1" si="836"/>
        <v>0</v>
      </c>
      <c r="Y474" s="123">
        <f t="shared" ca="1" si="837"/>
        <v>0</v>
      </c>
      <c r="Z474" s="123">
        <f t="shared" ca="1" si="838"/>
        <v>0</v>
      </c>
      <c r="AA474" s="123">
        <f t="shared" ca="1" si="839"/>
        <v>0</v>
      </c>
      <c r="AB474" s="123">
        <f t="shared" ca="1" si="840"/>
        <v>0</v>
      </c>
      <c r="AC474" s="123">
        <f t="shared" ca="1" si="841"/>
        <v>0</v>
      </c>
      <c r="AD474" s="123">
        <f t="shared" ca="1" si="842"/>
        <v>0</v>
      </c>
      <c r="AE474" s="123">
        <f t="shared" ca="1" si="843"/>
        <v>0</v>
      </c>
      <c r="AF474" s="123">
        <f t="shared" ca="1" si="844"/>
        <v>0</v>
      </c>
      <c r="AG474" s="123">
        <f t="shared" ca="1" si="845"/>
        <v>0</v>
      </c>
      <c r="AH474" s="123">
        <f t="shared" ca="1" si="846"/>
        <v>0</v>
      </c>
      <c r="AI474" s="123">
        <f t="shared" ca="1" si="847"/>
        <v>0</v>
      </c>
      <c r="AJ474" s="123">
        <f t="shared" ca="1" si="848"/>
        <v>0</v>
      </c>
      <c r="AK474" s="123">
        <f t="shared" ca="1" si="849"/>
        <v>0</v>
      </c>
      <c r="AL474" s="123">
        <f t="shared" ca="1" si="850"/>
        <v>0</v>
      </c>
      <c r="AM474" s="123">
        <f t="shared" ca="1" si="851"/>
        <v>0</v>
      </c>
      <c r="AN474" s="123">
        <f t="shared" ca="1" si="852"/>
        <v>0</v>
      </c>
      <c r="AO474" s="123">
        <f t="shared" ca="1" si="853"/>
        <v>0</v>
      </c>
      <c r="AP474" s="123">
        <f t="shared" ca="1" si="854"/>
        <v>0</v>
      </c>
      <c r="AQ474" s="123">
        <f t="shared" ca="1" si="855"/>
        <v>0</v>
      </c>
      <c r="AR474" s="123">
        <f t="shared" ca="1" si="856"/>
        <v>0</v>
      </c>
      <c r="AS474" s="123">
        <f t="shared" ca="1" si="857"/>
        <v>0</v>
      </c>
      <c r="AT474" s="123">
        <f t="shared" ca="1" si="858"/>
        <v>0</v>
      </c>
      <c r="AU474" s="123">
        <f t="shared" ca="1" si="859"/>
        <v>0</v>
      </c>
      <c r="AV474" s="123">
        <f t="shared" ca="1" si="860"/>
        <v>0</v>
      </c>
      <c r="AW474" s="123">
        <f t="shared" ca="1" si="861"/>
        <v>0</v>
      </c>
      <c r="AX474" s="123">
        <f t="shared" ca="1" si="862"/>
        <v>0</v>
      </c>
      <c r="AY474" s="123">
        <f t="shared" ca="1" si="863"/>
        <v>0</v>
      </c>
      <c r="AZ474" s="123">
        <f t="shared" ca="1" si="864"/>
        <v>0</v>
      </c>
      <c r="BA474" s="123">
        <f t="shared" ca="1" si="865"/>
        <v>0</v>
      </c>
      <c r="BB474" s="123">
        <f t="shared" ca="1" si="866"/>
        <v>0</v>
      </c>
      <c r="BC474" s="123">
        <f t="shared" ca="1" si="867"/>
        <v>0</v>
      </c>
      <c r="BD474" s="123">
        <f t="shared" ca="1" si="868"/>
        <v>0</v>
      </c>
      <c r="BE474" s="123">
        <f t="shared" ca="1" si="869"/>
        <v>0</v>
      </c>
      <c r="BF474" s="123">
        <f t="shared" ca="1" si="870"/>
        <v>0</v>
      </c>
      <c r="BG474" s="123">
        <f t="shared" ca="1" si="871"/>
        <v>0</v>
      </c>
      <c r="BH474" s="123">
        <f t="shared" ca="1" si="872"/>
        <v>0</v>
      </c>
      <c r="BI474" s="123">
        <f t="shared" ca="1" si="873"/>
        <v>0</v>
      </c>
      <c r="BJ474" s="123">
        <f t="shared" ca="1" si="874"/>
        <v>0</v>
      </c>
      <c r="BK474" s="123">
        <f t="shared" ca="1" si="875"/>
        <v>0</v>
      </c>
      <c r="BL474" s="123">
        <f t="shared" ca="1" si="876"/>
        <v>0</v>
      </c>
      <c r="BM474" s="123">
        <f t="shared" ca="1" si="877"/>
        <v>0</v>
      </c>
      <c r="BN474" s="123">
        <f t="shared" ca="1" si="878"/>
        <v>0</v>
      </c>
      <c r="BO474" s="123">
        <f t="shared" ca="1" si="879"/>
        <v>0</v>
      </c>
      <c r="BP474" s="340">
        <f t="shared" ca="1" si="880"/>
        <v>0</v>
      </c>
      <c r="BQ474" s="123">
        <f t="shared" ca="1" si="881"/>
        <v>0</v>
      </c>
      <c r="BR474" s="123">
        <f t="shared" ca="1" si="882"/>
        <v>0</v>
      </c>
      <c r="BS474" s="123">
        <f t="shared" ca="1" si="883"/>
        <v>0</v>
      </c>
      <c r="BT474" s="123">
        <f t="shared" ca="1" si="884"/>
        <v>0</v>
      </c>
      <c r="BU474" s="123">
        <f t="shared" ca="1" si="885"/>
        <v>0</v>
      </c>
      <c r="BV474" s="123"/>
      <c r="BW474" s="123">
        <f t="shared" ca="1" si="886"/>
        <v>0</v>
      </c>
      <c r="BX474" s="123"/>
      <c r="BY474" s="123">
        <f t="shared" ca="1" si="887"/>
        <v>0</v>
      </c>
      <c r="BZ474" s="123"/>
      <c r="CA474" s="123">
        <f t="shared" ca="1" si="888"/>
        <v>0</v>
      </c>
      <c r="CB474" s="123"/>
      <c r="CC474" s="123">
        <f t="shared" ca="1" si="889"/>
        <v>0</v>
      </c>
      <c r="CD474" s="125">
        <f t="shared" ca="1" si="890"/>
        <v>0</v>
      </c>
      <c r="CE474" s="125">
        <f t="shared" ca="1" si="891"/>
        <v>0</v>
      </c>
      <c r="CF474" s="125">
        <f t="shared" ca="1" si="892"/>
        <v>0</v>
      </c>
      <c r="CG474" s="125">
        <f t="shared" ca="1" si="893"/>
        <v>0</v>
      </c>
      <c r="CH474" s="125">
        <f t="shared" ca="1" si="894"/>
        <v>0</v>
      </c>
      <c r="CI474" s="125">
        <f t="shared" ca="1" si="895"/>
        <v>0</v>
      </c>
      <c r="CJ474" s="125">
        <f t="shared" ca="1" si="896"/>
        <v>0</v>
      </c>
      <c r="CK474" s="125">
        <f t="shared" ca="1" si="897"/>
        <v>0</v>
      </c>
      <c r="CL474" s="125">
        <f t="shared" ca="1" si="898"/>
        <v>0</v>
      </c>
      <c r="CM474" s="125">
        <f t="shared" ca="1" si="899"/>
        <v>0</v>
      </c>
      <c r="CN474" s="125">
        <f t="shared" ca="1" si="900"/>
        <v>0</v>
      </c>
      <c r="CO474" s="125">
        <f t="shared" ca="1" si="901"/>
        <v>0</v>
      </c>
      <c r="CP474" s="125">
        <f t="shared" ca="1" si="902"/>
        <v>0</v>
      </c>
      <c r="CQ474" s="125">
        <f t="shared" ca="1" si="903"/>
        <v>0</v>
      </c>
      <c r="CR474" s="125">
        <f t="shared" ca="1" si="904"/>
        <v>0</v>
      </c>
      <c r="CS474" s="125">
        <f t="shared" ca="1" si="905"/>
        <v>0</v>
      </c>
      <c r="CT474" s="125">
        <f t="shared" ca="1" si="906"/>
        <v>0</v>
      </c>
      <c r="CU474" s="125">
        <f t="shared" ca="1" si="907"/>
        <v>0</v>
      </c>
      <c r="CV474" s="125">
        <f t="shared" ca="1" si="908"/>
        <v>0</v>
      </c>
      <c r="CW474" s="125">
        <f t="shared" ca="1" si="909"/>
        <v>0</v>
      </c>
      <c r="CX474" s="125">
        <f t="shared" ca="1" si="910"/>
        <v>0</v>
      </c>
      <c r="CY474" s="125">
        <f t="shared" ca="1" si="911"/>
        <v>0</v>
      </c>
      <c r="CZ474" s="606">
        <f t="shared" ca="1" si="912"/>
        <v>0</v>
      </c>
      <c r="DA474" s="341">
        <f t="shared" ca="1" si="913"/>
        <v>0</v>
      </c>
      <c r="DB474" s="125">
        <f t="shared" ca="1" si="914"/>
        <v>0</v>
      </c>
      <c r="DC474" s="125">
        <f t="shared" ca="1" si="915"/>
        <v>0</v>
      </c>
      <c r="DD474" s="125">
        <f t="shared" ca="1" si="916"/>
        <v>0</v>
      </c>
      <c r="DE474" s="125">
        <f t="shared" ca="1" si="917"/>
        <v>0</v>
      </c>
      <c r="DF474" s="125">
        <f t="shared" ca="1" si="918"/>
        <v>0</v>
      </c>
      <c r="DG474" s="125">
        <f t="shared" ca="1" si="930"/>
        <v>0</v>
      </c>
      <c r="DH474" s="125">
        <f t="shared" ca="1" si="919"/>
        <v>0</v>
      </c>
      <c r="DI474" s="125">
        <f t="shared" ca="1" si="920"/>
        <v>0</v>
      </c>
      <c r="DJ474" s="125">
        <f t="shared" ca="1" si="921"/>
        <v>0</v>
      </c>
      <c r="DK474" s="125">
        <f t="shared" ca="1" si="922"/>
        <v>0</v>
      </c>
      <c r="DL474" s="125">
        <f t="shared" ca="1" si="923"/>
        <v>0</v>
      </c>
      <c r="DM474" s="340">
        <f t="shared" ca="1" si="924"/>
        <v>0</v>
      </c>
      <c r="DN474" s="340">
        <f t="shared" ca="1" si="925"/>
        <v>0</v>
      </c>
      <c r="DO474" s="340">
        <f t="shared" ca="1" si="926"/>
        <v>0</v>
      </c>
      <c r="DP474" s="340">
        <f t="shared" ca="1" si="927"/>
        <v>0</v>
      </c>
      <c r="DQ474" s="340">
        <f t="shared" ca="1" si="928"/>
        <v>0</v>
      </c>
      <c r="DR474" s="340">
        <f t="shared" ca="1" si="929"/>
        <v>0</v>
      </c>
      <c r="DS474" s="340">
        <f t="shared" ca="1" si="929"/>
        <v>0</v>
      </c>
    </row>
    <row r="475" spans="1:123">
      <c r="A475">
        <f t="shared" ca="1" si="822"/>
        <v>0</v>
      </c>
      <c r="B475">
        <f t="shared" ca="1" si="823"/>
        <v>15</v>
      </c>
      <c r="C475">
        <f t="shared" ca="1" si="824"/>
        <v>3810</v>
      </c>
      <c r="D475">
        <f t="shared" ca="1" si="825"/>
        <v>0</v>
      </c>
      <c r="E475">
        <f t="shared" ca="1" si="826"/>
        <v>0</v>
      </c>
      <c r="F475">
        <f t="shared" ca="1" si="827"/>
        <v>0</v>
      </c>
      <c r="G475" s="123">
        <f t="shared" ca="1" si="931"/>
        <v>0</v>
      </c>
      <c r="H475" s="123">
        <f t="shared" ca="1" si="821"/>
        <v>0</v>
      </c>
      <c r="I475" s="123">
        <f t="shared" ca="1" si="821"/>
        <v>0</v>
      </c>
      <c r="J475" s="123">
        <f t="shared" ca="1" si="821"/>
        <v>0</v>
      </c>
      <c r="K475" s="123">
        <f t="shared" ca="1" si="821"/>
        <v>0</v>
      </c>
      <c r="L475" s="123">
        <f t="shared" ca="1" si="821"/>
        <v>0</v>
      </c>
      <c r="M475" s="123">
        <f t="shared" ca="1" si="821"/>
        <v>0</v>
      </c>
      <c r="N475" s="123">
        <f t="shared" ca="1" si="821"/>
        <v>0</v>
      </c>
      <c r="O475" s="123">
        <f t="shared" ca="1" si="828"/>
        <v>0</v>
      </c>
      <c r="P475" s="123">
        <f t="shared" ca="1" si="829"/>
        <v>0</v>
      </c>
      <c r="Q475" s="123">
        <f t="shared" ca="1" si="830"/>
        <v>0</v>
      </c>
      <c r="R475" s="123">
        <f t="shared" ca="1" si="830"/>
        <v>0</v>
      </c>
      <c r="S475" s="123">
        <f t="shared" ca="1" si="831"/>
        <v>0</v>
      </c>
      <c r="T475" s="123">
        <f t="shared" ca="1" si="832"/>
        <v>0</v>
      </c>
      <c r="U475" s="123">
        <f t="shared" ca="1" si="833"/>
        <v>0</v>
      </c>
      <c r="V475" s="123">
        <f t="shared" ca="1" si="834"/>
        <v>0</v>
      </c>
      <c r="W475" s="123">
        <f t="shared" ca="1" si="835"/>
        <v>0</v>
      </c>
      <c r="X475" s="123">
        <f t="shared" ca="1" si="836"/>
        <v>0</v>
      </c>
      <c r="Y475" s="123">
        <f t="shared" ca="1" si="837"/>
        <v>0</v>
      </c>
      <c r="Z475" s="123">
        <f t="shared" ca="1" si="838"/>
        <v>0</v>
      </c>
      <c r="AA475" s="123">
        <f t="shared" ca="1" si="839"/>
        <v>0</v>
      </c>
      <c r="AB475" s="123">
        <f t="shared" ca="1" si="840"/>
        <v>0</v>
      </c>
      <c r="AC475" s="123">
        <f t="shared" ca="1" si="841"/>
        <v>0</v>
      </c>
      <c r="AD475" s="123">
        <f t="shared" ca="1" si="842"/>
        <v>0</v>
      </c>
      <c r="AE475" s="123">
        <f t="shared" ca="1" si="843"/>
        <v>0</v>
      </c>
      <c r="AF475" s="123">
        <f t="shared" ca="1" si="844"/>
        <v>0</v>
      </c>
      <c r="AG475" s="123">
        <f t="shared" ca="1" si="845"/>
        <v>0</v>
      </c>
      <c r="AH475" s="123">
        <f t="shared" ca="1" si="846"/>
        <v>0</v>
      </c>
      <c r="AI475" s="123">
        <f t="shared" ca="1" si="847"/>
        <v>0</v>
      </c>
      <c r="AJ475" s="123">
        <f t="shared" ca="1" si="848"/>
        <v>0</v>
      </c>
      <c r="AK475" s="123">
        <f t="shared" ca="1" si="849"/>
        <v>0</v>
      </c>
      <c r="AL475" s="123">
        <f t="shared" ca="1" si="850"/>
        <v>0</v>
      </c>
      <c r="AM475" s="123">
        <f t="shared" ca="1" si="851"/>
        <v>0</v>
      </c>
      <c r="AN475" s="123">
        <f t="shared" ca="1" si="852"/>
        <v>0</v>
      </c>
      <c r="AO475" s="123">
        <f t="shared" ca="1" si="853"/>
        <v>0</v>
      </c>
      <c r="AP475" s="123">
        <f t="shared" ca="1" si="854"/>
        <v>0</v>
      </c>
      <c r="AQ475" s="123">
        <f t="shared" ca="1" si="855"/>
        <v>0</v>
      </c>
      <c r="AR475" s="123">
        <f t="shared" ca="1" si="856"/>
        <v>0</v>
      </c>
      <c r="AS475" s="123">
        <f t="shared" ca="1" si="857"/>
        <v>0</v>
      </c>
      <c r="AT475" s="123">
        <f t="shared" ca="1" si="858"/>
        <v>0</v>
      </c>
      <c r="AU475" s="123">
        <f t="shared" ca="1" si="859"/>
        <v>0</v>
      </c>
      <c r="AV475" s="123">
        <f t="shared" ca="1" si="860"/>
        <v>0</v>
      </c>
      <c r="AW475" s="123">
        <f t="shared" ca="1" si="861"/>
        <v>0</v>
      </c>
      <c r="AX475" s="123">
        <f t="shared" ca="1" si="862"/>
        <v>0</v>
      </c>
      <c r="AY475" s="123">
        <f t="shared" ca="1" si="863"/>
        <v>0</v>
      </c>
      <c r="AZ475" s="123">
        <f t="shared" ca="1" si="864"/>
        <v>0</v>
      </c>
      <c r="BA475" s="123">
        <f t="shared" ca="1" si="865"/>
        <v>0</v>
      </c>
      <c r="BB475" s="123">
        <f t="shared" ca="1" si="866"/>
        <v>0</v>
      </c>
      <c r="BC475" s="123">
        <f t="shared" ca="1" si="867"/>
        <v>0</v>
      </c>
      <c r="BD475" s="123">
        <f t="shared" ca="1" si="868"/>
        <v>0</v>
      </c>
      <c r="BE475" s="123">
        <f t="shared" ca="1" si="869"/>
        <v>0</v>
      </c>
      <c r="BF475" s="123">
        <f t="shared" ca="1" si="870"/>
        <v>0</v>
      </c>
      <c r="BG475" s="123">
        <f t="shared" ca="1" si="871"/>
        <v>0</v>
      </c>
      <c r="BH475" s="123">
        <f t="shared" ca="1" si="872"/>
        <v>0</v>
      </c>
      <c r="BI475" s="123">
        <f t="shared" ca="1" si="873"/>
        <v>0</v>
      </c>
      <c r="BJ475" s="123">
        <f t="shared" ca="1" si="874"/>
        <v>0</v>
      </c>
      <c r="BK475" s="123">
        <f t="shared" ca="1" si="875"/>
        <v>0</v>
      </c>
      <c r="BL475" s="123">
        <f t="shared" ca="1" si="876"/>
        <v>0</v>
      </c>
      <c r="BM475" s="123">
        <f t="shared" ca="1" si="877"/>
        <v>0</v>
      </c>
      <c r="BN475" s="123">
        <f t="shared" ca="1" si="878"/>
        <v>0</v>
      </c>
      <c r="BO475" s="123">
        <f t="shared" ca="1" si="879"/>
        <v>0</v>
      </c>
      <c r="BP475" s="340">
        <f t="shared" ca="1" si="880"/>
        <v>0</v>
      </c>
      <c r="BQ475" s="123">
        <f t="shared" ca="1" si="881"/>
        <v>0</v>
      </c>
      <c r="BR475" s="123">
        <f t="shared" ca="1" si="882"/>
        <v>0</v>
      </c>
      <c r="BS475" s="123">
        <f t="shared" ca="1" si="883"/>
        <v>0</v>
      </c>
      <c r="BT475" s="123">
        <f t="shared" ca="1" si="884"/>
        <v>0</v>
      </c>
      <c r="BU475" s="123">
        <f t="shared" ca="1" si="885"/>
        <v>0</v>
      </c>
      <c r="BV475" s="123"/>
      <c r="BW475" s="123">
        <f t="shared" ca="1" si="886"/>
        <v>0</v>
      </c>
      <c r="BX475" s="123"/>
      <c r="BY475" s="123">
        <f t="shared" ca="1" si="887"/>
        <v>0</v>
      </c>
      <c r="BZ475" s="123"/>
      <c r="CA475" s="123">
        <f t="shared" ca="1" si="888"/>
        <v>0</v>
      </c>
      <c r="CB475" s="123"/>
      <c r="CC475" s="123">
        <f t="shared" ca="1" si="889"/>
        <v>0</v>
      </c>
      <c r="CD475" s="125">
        <f t="shared" ca="1" si="890"/>
        <v>0</v>
      </c>
      <c r="CE475" s="125">
        <f t="shared" ca="1" si="891"/>
        <v>0</v>
      </c>
      <c r="CF475" s="125">
        <f t="shared" ca="1" si="892"/>
        <v>0</v>
      </c>
      <c r="CG475" s="125">
        <f t="shared" ca="1" si="893"/>
        <v>0</v>
      </c>
      <c r="CH475" s="125">
        <f t="shared" ca="1" si="894"/>
        <v>0</v>
      </c>
      <c r="CI475" s="125">
        <f t="shared" ca="1" si="895"/>
        <v>0</v>
      </c>
      <c r="CJ475" s="125">
        <f t="shared" ca="1" si="896"/>
        <v>0</v>
      </c>
      <c r="CK475" s="125">
        <f t="shared" ca="1" si="897"/>
        <v>0</v>
      </c>
      <c r="CL475" s="125">
        <f t="shared" ca="1" si="898"/>
        <v>1</v>
      </c>
      <c r="CM475" s="125">
        <f t="shared" ca="1" si="899"/>
        <v>0</v>
      </c>
      <c r="CN475" s="125">
        <f t="shared" ca="1" si="900"/>
        <v>0</v>
      </c>
      <c r="CO475" s="125">
        <f t="shared" ca="1" si="901"/>
        <v>0</v>
      </c>
      <c r="CP475" s="125">
        <f t="shared" ca="1" si="902"/>
        <v>0</v>
      </c>
      <c r="CQ475" s="125">
        <f t="shared" ca="1" si="903"/>
        <v>0</v>
      </c>
      <c r="CR475" s="125">
        <f t="shared" ca="1" si="904"/>
        <v>0</v>
      </c>
      <c r="CS475" s="125">
        <f t="shared" ca="1" si="905"/>
        <v>0</v>
      </c>
      <c r="CT475" s="125">
        <f t="shared" ca="1" si="906"/>
        <v>0</v>
      </c>
      <c r="CU475" s="125">
        <f t="shared" ca="1" si="907"/>
        <v>0</v>
      </c>
      <c r="CV475" s="125">
        <f t="shared" ca="1" si="908"/>
        <v>0</v>
      </c>
      <c r="CW475" s="125">
        <f t="shared" ca="1" si="909"/>
        <v>0</v>
      </c>
      <c r="CX475" s="125">
        <f t="shared" ca="1" si="910"/>
        <v>0</v>
      </c>
      <c r="CY475" s="125">
        <f t="shared" ca="1" si="911"/>
        <v>0</v>
      </c>
      <c r="CZ475" s="606">
        <f t="shared" ca="1" si="912"/>
        <v>0</v>
      </c>
      <c r="DA475" s="341">
        <f t="shared" ca="1" si="913"/>
        <v>0</v>
      </c>
      <c r="DB475" s="125">
        <f t="shared" ca="1" si="914"/>
        <v>0</v>
      </c>
      <c r="DC475" s="125">
        <f t="shared" ca="1" si="915"/>
        <v>0</v>
      </c>
      <c r="DD475" s="125">
        <f t="shared" ca="1" si="916"/>
        <v>0</v>
      </c>
      <c r="DE475" s="125">
        <f t="shared" ca="1" si="917"/>
        <v>0</v>
      </c>
      <c r="DF475" s="125">
        <f t="shared" ca="1" si="918"/>
        <v>0</v>
      </c>
      <c r="DG475" s="125">
        <f t="shared" ca="1" si="930"/>
        <v>0</v>
      </c>
      <c r="DH475" s="125">
        <f t="shared" ca="1" si="919"/>
        <v>0</v>
      </c>
      <c r="DI475" s="125">
        <f t="shared" ca="1" si="920"/>
        <v>0</v>
      </c>
      <c r="DJ475" s="125">
        <f t="shared" ca="1" si="921"/>
        <v>0</v>
      </c>
      <c r="DK475" s="125">
        <f t="shared" ca="1" si="922"/>
        <v>1</v>
      </c>
      <c r="DL475" s="125">
        <f t="shared" ca="1" si="923"/>
        <v>0</v>
      </c>
      <c r="DM475" s="340">
        <f t="shared" ca="1" si="924"/>
        <v>0</v>
      </c>
      <c r="DN475" s="340">
        <f t="shared" ca="1" si="925"/>
        <v>0</v>
      </c>
      <c r="DO475" s="340">
        <f t="shared" ca="1" si="926"/>
        <v>0</v>
      </c>
      <c r="DP475" s="340">
        <f t="shared" ca="1" si="927"/>
        <v>0</v>
      </c>
      <c r="DQ475" s="340">
        <f t="shared" ca="1" si="928"/>
        <v>0</v>
      </c>
      <c r="DR475" s="340">
        <f t="shared" ca="1" si="929"/>
        <v>0</v>
      </c>
      <c r="DS475" s="340">
        <f t="shared" ca="1" si="929"/>
        <v>0</v>
      </c>
    </row>
    <row r="476" spans="1:123">
      <c r="A476">
        <f t="shared" ca="1" si="822"/>
        <v>0</v>
      </c>
      <c r="B476">
        <f t="shared" ca="1" si="823"/>
        <v>16</v>
      </c>
      <c r="C476">
        <f t="shared" ca="1" si="824"/>
        <v>3950</v>
      </c>
      <c r="D476">
        <f t="shared" ca="1" si="825"/>
        <v>0</v>
      </c>
      <c r="E476">
        <f t="shared" ca="1" si="826"/>
        <v>0</v>
      </c>
      <c r="F476">
        <f t="shared" ca="1" si="827"/>
        <v>0</v>
      </c>
      <c r="G476" s="123">
        <f t="shared" ca="1" si="931"/>
        <v>0</v>
      </c>
      <c r="H476" s="123">
        <f t="shared" ca="1" si="821"/>
        <v>0</v>
      </c>
      <c r="I476" s="123">
        <f t="shared" ca="1" si="821"/>
        <v>0</v>
      </c>
      <c r="J476" s="123">
        <f t="shared" ca="1" si="821"/>
        <v>0</v>
      </c>
      <c r="K476" s="123">
        <f t="shared" ca="1" si="821"/>
        <v>0</v>
      </c>
      <c r="L476" s="123">
        <f t="shared" ca="1" si="821"/>
        <v>0</v>
      </c>
      <c r="M476" s="123">
        <f t="shared" ca="1" si="821"/>
        <v>0</v>
      </c>
      <c r="N476" s="123">
        <f t="shared" ca="1" si="821"/>
        <v>0</v>
      </c>
      <c r="O476" s="123">
        <f t="shared" ca="1" si="828"/>
        <v>0</v>
      </c>
      <c r="P476" s="123">
        <f t="shared" ca="1" si="829"/>
        <v>0</v>
      </c>
      <c r="Q476" s="123">
        <f t="shared" ca="1" si="830"/>
        <v>0</v>
      </c>
      <c r="R476" s="123">
        <f t="shared" ca="1" si="830"/>
        <v>0</v>
      </c>
      <c r="S476" s="123">
        <f t="shared" ca="1" si="831"/>
        <v>0</v>
      </c>
      <c r="T476" s="123">
        <f t="shared" ca="1" si="832"/>
        <v>0</v>
      </c>
      <c r="U476" s="123">
        <f t="shared" ca="1" si="833"/>
        <v>0</v>
      </c>
      <c r="V476" s="123">
        <f t="shared" ca="1" si="834"/>
        <v>0</v>
      </c>
      <c r="W476" s="123">
        <f t="shared" ca="1" si="835"/>
        <v>0</v>
      </c>
      <c r="X476" s="123">
        <f t="shared" ca="1" si="836"/>
        <v>0</v>
      </c>
      <c r="Y476" s="123">
        <f t="shared" ca="1" si="837"/>
        <v>0</v>
      </c>
      <c r="Z476" s="123">
        <f t="shared" ca="1" si="838"/>
        <v>0</v>
      </c>
      <c r="AA476" s="123">
        <f t="shared" ca="1" si="839"/>
        <v>0</v>
      </c>
      <c r="AB476" s="123">
        <f t="shared" ca="1" si="840"/>
        <v>0</v>
      </c>
      <c r="AC476" s="123">
        <f t="shared" ca="1" si="841"/>
        <v>0</v>
      </c>
      <c r="AD476" s="123">
        <f t="shared" ca="1" si="842"/>
        <v>0</v>
      </c>
      <c r="AE476" s="123">
        <f t="shared" ca="1" si="843"/>
        <v>0</v>
      </c>
      <c r="AF476" s="123">
        <f t="shared" ca="1" si="844"/>
        <v>0</v>
      </c>
      <c r="AG476" s="123">
        <f t="shared" ca="1" si="845"/>
        <v>0</v>
      </c>
      <c r="AH476" s="123">
        <f t="shared" ca="1" si="846"/>
        <v>0</v>
      </c>
      <c r="AI476" s="123">
        <f t="shared" ca="1" si="847"/>
        <v>0</v>
      </c>
      <c r="AJ476" s="123">
        <f t="shared" ca="1" si="848"/>
        <v>0</v>
      </c>
      <c r="AK476" s="123">
        <f t="shared" ca="1" si="849"/>
        <v>0</v>
      </c>
      <c r="AL476" s="123">
        <f t="shared" ca="1" si="850"/>
        <v>0</v>
      </c>
      <c r="AM476" s="123">
        <f t="shared" ca="1" si="851"/>
        <v>0</v>
      </c>
      <c r="AN476" s="123">
        <f t="shared" ca="1" si="852"/>
        <v>0</v>
      </c>
      <c r="AO476" s="123">
        <f t="shared" ca="1" si="853"/>
        <v>0</v>
      </c>
      <c r="AP476" s="123">
        <f t="shared" ca="1" si="854"/>
        <v>0</v>
      </c>
      <c r="AQ476" s="123">
        <f t="shared" ca="1" si="855"/>
        <v>0</v>
      </c>
      <c r="AR476" s="123">
        <f t="shared" ca="1" si="856"/>
        <v>0</v>
      </c>
      <c r="AS476" s="123">
        <f t="shared" ca="1" si="857"/>
        <v>0</v>
      </c>
      <c r="AT476" s="123">
        <f t="shared" ca="1" si="858"/>
        <v>0</v>
      </c>
      <c r="AU476" s="123">
        <f t="shared" ca="1" si="859"/>
        <v>0</v>
      </c>
      <c r="AV476" s="123">
        <f t="shared" ca="1" si="860"/>
        <v>0</v>
      </c>
      <c r="AW476" s="123">
        <f t="shared" ca="1" si="861"/>
        <v>0</v>
      </c>
      <c r="AX476" s="123">
        <f t="shared" ca="1" si="862"/>
        <v>0</v>
      </c>
      <c r="AY476" s="123">
        <f t="shared" ca="1" si="863"/>
        <v>0</v>
      </c>
      <c r="AZ476" s="123">
        <f t="shared" ca="1" si="864"/>
        <v>0</v>
      </c>
      <c r="BA476" s="123">
        <f t="shared" ca="1" si="865"/>
        <v>0</v>
      </c>
      <c r="BB476" s="123">
        <f t="shared" ca="1" si="866"/>
        <v>0</v>
      </c>
      <c r="BC476" s="123">
        <f t="shared" ca="1" si="867"/>
        <v>0</v>
      </c>
      <c r="BD476" s="123">
        <f t="shared" ca="1" si="868"/>
        <v>0</v>
      </c>
      <c r="BE476" s="123">
        <f t="shared" ca="1" si="869"/>
        <v>0</v>
      </c>
      <c r="BF476" s="123">
        <f t="shared" ca="1" si="870"/>
        <v>0</v>
      </c>
      <c r="BG476" s="123">
        <f t="shared" ca="1" si="871"/>
        <v>0</v>
      </c>
      <c r="BH476" s="123">
        <f t="shared" ca="1" si="872"/>
        <v>0</v>
      </c>
      <c r="BI476" s="123">
        <f t="shared" ca="1" si="873"/>
        <v>0</v>
      </c>
      <c r="BJ476" s="123">
        <f t="shared" ca="1" si="874"/>
        <v>0</v>
      </c>
      <c r="BK476" s="123">
        <f t="shared" ca="1" si="875"/>
        <v>0</v>
      </c>
      <c r="BL476" s="123">
        <f t="shared" ca="1" si="876"/>
        <v>0</v>
      </c>
      <c r="BM476" s="123">
        <f t="shared" ca="1" si="877"/>
        <v>0</v>
      </c>
      <c r="BN476" s="123">
        <f t="shared" ca="1" si="878"/>
        <v>0</v>
      </c>
      <c r="BO476" s="123">
        <f t="shared" ca="1" si="879"/>
        <v>0</v>
      </c>
      <c r="BP476" s="340">
        <f t="shared" ca="1" si="880"/>
        <v>0</v>
      </c>
      <c r="BQ476" s="123">
        <f t="shared" ca="1" si="881"/>
        <v>0</v>
      </c>
      <c r="BR476" s="123">
        <f t="shared" ca="1" si="882"/>
        <v>0</v>
      </c>
      <c r="BS476" s="123">
        <f t="shared" ca="1" si="883"/>
        <v>0</v>
      </c>
      <c r="BT476" s="123">
        <f t="shared" ca="1" si="884"/>
        <v>0</v>
      </c>
      <c r="BU476" s="123">
        <f t="shared" ca="1" si="885"/>
        <v>0</v>
      </c>
      <c r="BV476" s="123"/>
      <c r="BW476" s="123">
        <f t="shared" ca="1" si="886"/>
        <v>0</v>
      </c>
      <c r="BX476" s="123"/>
      <c r="BY476" s="123">
        <f t="shared" ca="1" si="887"/>
        <v>0</v>
      </c>
      <c r="BZ476" s="123"/>
      <c r="CA476" s="123">
        <f t="shared" ca="1" si="888"/>
        <v>0</v>
      </c>
      <c r="CB476" s="123"/>
      <c r="CC476" s="123">
        <f t="shared" ca="1" si="889"/>
        <v>0</v>
      </c>
      <c r="CD476" s="125">
        <f t="shared" ca="1" si="890"/>
        <v>0</v>
      </c>
      <c r="CE476" s="125">
        <f t="shared" ca="1" si="891"/>
        <v>0</v>
      </c>
      <c r="CF476" s="125">
        <f t="shared" ca="1" si="892"/>
        <v>0</v>
      </c>
      <c r="CG476" s="125">
        <f t="shared" ca="1" si="893"/>
        <v>0</v>
      </c>
      <c r="CH476" s="125">
        <f t="shared" ca="1" si="894"/>
        <v>0</v>
      </c>
      <c r="CI476" s="125">
        <f t="shared" ca="1" si="895"/>
        <v>0</v>
      </c>
      <c r="CJ476" s="125">
        <f t="shared" ca="1" si="896"/>
        <v>0</v>
      </c>
      <c r="CK476" s="125">
        <f t="shared" ca="1" si="897"/>
        <v>0</v>
      </c>
      <c r="CL476" s="125">
        <f t="shared" ca="1" si="898"/>
        <v>0</v>
      </c>
      <c r="CM476" s="125">
        <f t="shared" ca="1" si="899"/>
        <v>0</v>
      </c>
      <c r="CN476" s="125">
        <f t="shared" ca="1" si="900"/>
        <v>0</v>
      </c>
      <c r="CO476" s="125">
        <f t="shared" ca="1" si="901"/>
        <v>0</v>
      </c>
      <c r="CP476" s="125">
        <f t="shared" ca="1" si="902"/>
        <v>0</v>
      </c>
      <c r="CQ476" s="125">
        <f t="shared" ca="1" si="903"/>
        <v>0</v>
      </c>
      <c r="CR476" s="125">
        <f t="shared" ca="1" si="904"/>
        <v>0</v>
      </c>
      <c r="CS476" s="125">
        <f t="shared" ca="1" si="905"/>
        <v>0</v>
      </c>
      <c r="CT476" s="125">
        <f t="shared" ca="1" si="906"/>
        <v>0</v>
      </c>
      <c r="CU476" s="125">
        <f t="shared" ca="1" si="907"/>
        <v>0</v>
      </c>
      <c r="CV476" s="125">
        <f t="shared" ca="1" si="908"/>
        <v>0</v>
      </c>
      <c r="CW476" s="125">
        <f t="shared" ca="1" si="909"/>
        <v>0</v>
      </c>
      <c r="CX476" s="125">
        <f t="shared" ca="1" si="910"/>
        <v>0</v>
      </c>
      <c r="CY476" s="125">
        <f t="shared" ca="1" si="911"/>
        <v>0</v>
      </c>
      <c r="CZ476" s="606">
        <f t="shared" ca="1" si="912"/>
        <v>0</v>
      </c>
      <c r="DA476" s="341">
        <f t="shared" ca="1" si="913"/>
        <v>0</v>
      </c>
      <c r="DB476" s="125">
        <f t="shared" ca="1" si="914"/>
        <v>0</v>
      </c>
      <c r="DC476" s="125">
        <f t="shared" ca="1" si="915"/>
        <v>0</v>
      </c>
      <c r="DD476" s="125">
        <f t="shared" ca="1" si="916"/>
        <v>0</v>
      </c>
      <c r="DE476" s="125">
        <f t="shared" ca="1" si="917"/>
        <v>0</v>
      </c>
      <c r="DF476" s="125">
        <f t="shared" ca="1" si="918"/>
        <v>0</v>
      </c>
      <c r="DG476" s="125">
        <f t="shared" ca="1" si="930"/>
        <v>0</v>
      </c>
      <c r="DH476" s="125">
        <f t="shared" ca="1" si="919"/>
        <v>0</v>
      </c>
      <c r="DI476" s="125">
        <f t="shared" ca="1" si="920"/>
        <v>0</v>
      </c>
      <c r="DJ476" s="125">
        <f t="shared" ca="1" si="921"/>
        <v>0</v>
      </c>
      <c r="DK476" s="125">
        <f t="shared" ca="1" si="922"/>
        <v>0</v>
      </c>
      <c r="DL476" s="125">
        <f t="shared" ca="1" si="923"/>
        <v>0</v>
      </c>
      <c r="DM476" s="340">
        <f t="shared" ca="1" si="924"/>
        <v>0</v>
      </c>
      <c r="DN476" s="340">
        <f t="shared" ca="1" si="925"/>
        <v>0</v>
      </c>
      <c r="DO476" s="340">
        <f t="shared" ca="1" si="926"/>
        <v>0</v>
      </c>
      <c r="DP476" s="340">
        <f t="shared" ca="1" si="927"/>
        <v>0</v>
      </c>
      <c r="DQ476" s="340">
        <f t="shared" ca="1" si="928"/>
        <v>0</v>
      </c>
      <c r="DR476" s="340">
        <f t="shared" ca="1" si="929"/>
        <v>0</v>
      </c>
      <c r="DS476" s="340">
        <f t="shared" ca="1" si="929"/>
        <v>0</v>
      </c>
    </row>
    <row r="477" spans="1:123">
      <c r="A477">
        <f t="shared" ca="1" si="822"/>
        <v>0</v>
      </c>
      <c r="B477">
        <f t="shared" ca="1" si="823"/>
        <v>17</v>
      </c>
      <c r="C477">
        <f t="shared" ca="1" si="824"/>
        <v>4090</v>
      </c>
      <c r="D477">
        <f t="shared" ca="1" si="825"/>
        <v>0</v>
      </c>
      <c r="E477">
        <f t="shared" ca="1" si="826"/>
        <v>0</v>
      </c>
      <c r="F477">
        <f t="shared" ca="1" si="827"/>
        <v>0</v>
      </c>
      <c r="G477" s="123">
        <f t="shared" ca="1" si="931"/>
        <v>0</v>
      </c>
      <c r="H477" s="123">
        <f t="shared" ca="1" si="821"/>
        <v>0</v>
      </c>
      <c r="I477" s="123">
        <f t="shared" ca="1" si="821"/>
        <v>0</v>
      </c>
      <c r="J477" s="123">
        <f t="shared" ca="1" si="821"/>
        <v>0</v>
      </c>
      <c r="K477" s="123">
        <f t="shared" ca="1" si="821"/>
        <v>0</v>
      </c>
      <c r="L477" s="123">
        <f t="shared" ca="1" si="821"/>
        <v>0</v>
      </c>
      <c r="M477" s="123">
        <f t="shared" ca="1" si="821"/>
        <v>0</v>
      </c>
      <c r="N477" s="123">
        <f t="shared" ca="1" si="821"/>
        <v>0</v>
      </c>
      <c r="O477" s="123">
        <f t="shared" ca="1" si="828"/>
        <v>0</v>
      </c>
      <c r="P477" s="123">
        <f t="shared" ca="1" si="829"/>
        <v>0</v>
      </c>
      <c r="Q477" s="123">
        <f t="shared" ca="1" si="830"/>
        <v>0</v>
      </c>
      <c r="R477" s="123">
        <f t="shared" ca="1" si="830"/>
        <v>0</v>
      </c>
      <c r="S477" s="123">
        <f t="shared" ca="1" si="831"/>
        <v>0</v>
      </c>
      <c r="T477" s="123">
        <f t="shared" ca="1" si="832"/>
        <v>0</v>
      </c>
      <c r="U477" s="123">
        <f t="shared" ca="1" si="833"/>
        <v>0</v>
      </c>
      <c r="V477" s="123">
        <f t="shared" ca="1" si="834"/>
        <v>0</v>
      </c>
      <c r="W477" s="123">
        <f t="shared" ca="1" si="835"/>
        <v>0</v>
      </c>
      <c r="X477" s="123">
        <f t="shared" ca="1" si="836"/>
        <v>0</v>
      </c>
      <c r="Y477" s="123">
        <f t="shared" ca="1" si="837"/>
        <v>0</v>
      </c>
      <c r="Z477" s="123">
        <f t="shared" ca="1" si="838"/>
        <v>0</v>
      </c>
      <c r="AA477" s="123">
        <f t="shared" ca="1" si="839"/>
        <v>0</v>
      </c>
      <c r="AB477" s="123">
        <f t="shared" ca="1" si="840"/>
        <v>0</v>
      </c>
      <c r="AC477" s="123">
        <f t="shared" ca="1" si="841"/>
        <v>0</v>
      </c>
      <c r="AD477" s="123">
        <f t="shared" ca="1" si="842"/>
        <v>0</v>
      </c>
      <c r="AE477" s="123">
        <f t="shared" ca="1" si="843"/>
        <v>0</v>
      </c>
      <c r="AF477" s="123">
        <f t="shared" ca="1" si="844"/>
        <v>0</v>
      </c>
      <c r="AG477" s="123">
        <f t="shared" ca="1" si="845"/>
        <v>0</v>
      </c>
      <c r="AH477" s="123">
        <f t="shared" ca="1" si="846"/>
        <v>0</v>
      </c>
      <c r="AI477" s="123">
        <f t="shared" ca="1" si="847"/>
        <v>0</v>
      </c>
      <c r="AJ477" s="123">
        <f t="shared" ca="1" si="848"/>
        <v>0</v>
      </c>
      <c r="AK477" s="123">
        <f t="shared" ca="1" si="849"/>
        <v>0</v>
      </c>
      <c r="AL477" s="123">
        <f t="shared" ca="1" si="850"/>
        <v>0</v>
      </c>
      <c r="AM477" s="123">
        <f t="shared" ca="1" si="851"/>
        <v>0</v>
      </c>
      <c r="AN477" s="123">
        <f t="shared" ca="1" si="852"/>
        <v>0</v>
      </c>
      <c r="AO477" s="123">
        <f t="shared" ca="1" si="853"/>
        <v>0</v>
      </c>
      <c r="AP477" s="123">
        <f t="shared" ca="1" si="854"/>
        <v>0</v>
      </c>
      <c r="AQ477" s="123">
        <f t="shared" ca="1" si="855"/>
        <v>0</v>
      </c>
      <c r="AR477" s="123">
        <f t="shared" ca="1" si="856"/>
        <v>0</v>
      </c>
      <c r="AS477" s="123">
        <f t="shared" ca="1" si="857"/>
        <v>0</v>
      </c>
      <c r="AT477" s="123">
        <f t="shared" ca="1" si="858"/>
        <v>0</v>
      </c>
      <c r="AU477" s="123">
        <f t="shared" ca="1" si="859"/>
        <v>0</v>
      </c>
      <c r="AV477" s="123">
        <f t="shared" ca="1" si="860"/>
        <v>0</v>
      </c>
      <c r="AW477" s="123">
        <f t="shared" ca="1" si="861"/>
        <v>0</v>
      </c>
      <c r="AX477" s="123">
        <f t="shared" ca="1" si="862"/>
        <v>0</v>
      </c>
      <c r="AY477" s="123">
        <f t="shared" ca="1" si="863"/>
        <v>0</v>
      </c>
      <c r="AZ477" s="123">
        <f t="shared" ca="1" si="864"/>
        <v>0</v>
      </c>
      <c r="BA477" s="123">
        <f t="shared" ca="1" si="865"/>
        <v>0</v>
      </c>
      <c r="BB477" s="123">
        <f t="shared" ca="1" si="866"/>
        <v>0</v>
      </c>
      <c r="BC477" s="123">
        <f t="shared" ca="1" si="867"/>
        <v>0</v>
      </c>
      <c r="BD477" s="123">
        <f t="shared" ca="1" si="868"/>
        <v>0</v>
      </c>
      <c r="BE477" s="123">
        <f t="shared" ca="1" si="869"/>
        <v>0</v>
      </c>
      <c r="BF477" s="123">
        <f t="shared" ca="1" si="870"/>
        <v>0</v>
      </c>
      <c r="BG477" s="123">
        <f t="shared" ca="1" si="871"/>
        <v>0</v>
      </c>
      <c r="BH477" s="123">
        <f t="shared" ca="1" si="872"/>
        <v>0</v>
      </c>
      <c r="BI477" s="123">
        <f t="shared" ca="1" si="873"/>
        <v>0</v>
      </c>
      <c r="BJ477" s="123">
        <f t="shared" ca="1" si="874"/>
        <v>0</v>
      </c>
      <c r="BK477" s="123">
        <f t="shared" ca="1" si="875"/>
        <v>0</v>
      </c>
      <c r="BL477" s="123">
        <f t="shared" ca="1" si="876"/>
        <v>0</v>
      </c>
      <c r="BM477" s="123">
        <f t="shared" ca="1" si="877"/>
        <v>0</v>
      </c>
      <c r="BN477" s="123">
        <f t="shared" ca="1" si="878"/>
        <v>0</v>
      </c>
      <c r="BO477" s="123">
        <f t="shared" ca="1" si="879"/>
        <v>0</v>
      </c>
      <c r="BP477" s="340">
        <f t="shared" ca="1" si="880"/>
        <v>0</v>
      </c>
      <c r="BQ477" s="123">
        <f t="shared" ca="1" si="881"/>
        <v>0</v>
      </c>
      <c r="BR477" s="123">
        <f t="shared" ca="1" si="882"/>
        <v>0</v>
      </c>
      <c r="BS477" s="123">
        <f t="shared" ca="1" si="883"/>
        <v>0</v>
      </c>
      <c r="BT477" s="123">
        <f t="shared" ca="1" si="884"/>
        <v>0</v>
      </c>
      <c r="BU477" s="123">
        <f t="shared" ca="1" si="885"/>
        <v>0</v>
      </c>
      <c r="BV477" s="123"/>
      <c r="BW477" s="123">
        <f t="shared" ca="1" si="886"/>
        <v>0</v>
      </c>
      <c r="BX477" s="123"/>
      <c r="BY477" s="123">
        <f t="shared" ca="1" si="887"/>
        <v>0</v>
      </c>
      <c r="BZ477" s="123"/>
      <c r="CA477" s="123">
        <f t="shared" ca="1" si="888"/>
        <v>0</v>
      </c>
      <c r="CB477" s="123"/>
      <c r="CC477" s="123">
        <f t="shared" ca="1" si="889"/>
        <v>0</v>
      </c>
      <c r="CD477" s="125">
        <f t="shared" ca="1" si="890"/>
        <v>0</v>
      </c>
      <c r="CE477" s="125">
        <f t="shared" ca="1" si="891"/>
        <v>0</v>
      </c>
      <c r="CF477" s="125">
        <f t="shared" ca="1" si="892"/>
        <v>0</v>
      </c>
      <c r="CG477" s="125">
        <f t="shared" ca="1" si="893"/>
        <v>0</v>
      </c>
      <c r="CH477" s="125">
        <f t="shared" ca="1" si="894"/>
        <v>0</v>
      </c>
      <c r="CI477" s="125">
        <f t="shared" ca="1" si="895"/>
        <v>0</v>
      </c>
      <c r="CJ477" s="125">
        <f t="shared" ca="1" si="896"/>
        <v>0</v>
      </c>
      <c r="CK477" s="125">
        <f t="shared" ca="1" si="897"/>
        <v>0</v>
      </c>
      <c r="CL477" s="125">
        <f t="shared" ca="1" si="898"/>
        <v>4</v>
      </c>
      <c r="CM477" s="125">
        <f t="shared" ca="1" si="899"/>
        <v>0</v>
      </c>
      <c r="CN477" s="125">
        <f t="shared" ca="1" si="900"/>
        <v>0</v>
      </c>
      <c r="CO477" s="125">
        <f t="shared" ca="1" si="901"/>
        <v>0</v>
      </c>
      <c r="CP477" s="125">
        <f t="shared" ca="1" si="902"/>
        <v>0</v>
      </c>
      <c r="CQ477" s="125">
        <f t="shared" ca="1" si="903"/>
        <v>0</v>
      </c>
      <c r="CR477" s="125">
        <f t="shared" ca="1" si="904"/>
        <v>0</v>
      </c>
      <c r="CS477" s="125">
        <f t="shared" ca="1" si="905"/>
        <v>0</v>
      </c>
      <c r="CT477" s="125">
        <f t="shared" ca="1" si="906"/>
        <v>0</v>
      </c>
      <c r="CU477" s="125">
        <f t="shared" ca="1" si="907"/>
        <v>0</v>
      </c>
      <c r="CV477" s="125">
        <f t="shared" ca="1" si="908"/>
        <v>0</v>
      </c>
      <c r="CW477" s="125">
        <f t="shared" ca="1" si="909"/>
        <v>3</v>
      </c>
      <c r="CX477" s="125">
        <f t="shared" ca="1" si="910"/>
        <v>0</v>
      </c>
      <c r="CY477" s="125">
        <f t="shared" ca="1" si="911"/>
        <v>1</v>
      </c>
      <c r="CZ477" s="606">
        <f t="shared" ca="1" si="912"/>
        <v>0</v>
      </c>
      <c r="DA477" s="341">
        <f t="shared" ca="1" si="913"/>
        <v>0</v>
      </c>
      <c r="DB477" s="125">
        <f t="shared" ca="1" si="914"/>
        <v>0</v>
      </c>
      <c r="DC477" s="125">
        <f t="shared" ca="1" si="915"/>
        <v>0</v>
      </c>
      <c r="DD477" s="125">
        <f t="shared" ca="1" si="916"/>
        <v>0</v>
      </c>
      <c r="DE477" s="125">
        <f t="shared" ca="1" si="917"/>
        <v>0</v>
      </c>
      <c r="DF477" s="125">
        <f t="shared" ca="1" si="918"/>
        <v>0</v>
      </c>
      <c r="DG477" s="125">
        <f t="shared" ca="1" si="930"/>
        <v>0</v>
      </c>
      <c r="DH477" s="125">
        <f t="shared" ca="1" si="919"/>
        <v>0</v>
      </c>
      <c r="DI477" s="125">
        <f t="shared" ca="1" si="920"/>
        <v>0</v>
      </c>
      <c r="DJ477" s="125">
        <f t="shared" ca="1" si="921"/>
        <v>0</v>
      </c>
      <c r="DK477" s="125">
        <f t="shared" ca="1" si="922"/>
        <v>8</v>
      </c>
      <c r="DL477" s="125">
        <f t="shared" ca="1" si="923"/>
        <v>0</v>
      </c>
      <c r="DM477" s="340">
        <f t="shared" ca="1" si="924"/>
        <v>0</v>
      </c>
      <c r="DN477" s="340">
        <f t="shared" ca="1" si="925"/>
        <v>0</v>
      </c>
      <c r="DO477" s="340">
        <f t="shared" ca="1" si="926"/>
        <v>0</v>
      </c>
      <c r="DP477" s="340">
        <f t="shared" ca="1" si="927"/>
        <v>0</v>
      </c>
      <c r="DQ477" s="340">
        <f t="shared" ca="1" si="928"/>
        <v>0</v>
      </c>
      <c r="DR477" s="340">
        <f t="shared" ca="1" si="929"/>
        <v>0</v>
      </c>
      <c r="DS477" s="340">
        <f t="shared" ca="1" si="929"/>
        <v>0</v>
      </c>
    </row>
    <row r="478" spans="1:123">
      <c r="A478">
        <f t="shared" ca="1" si="822"/>
        <v>0</v>
      </c>
      <c r="B478">
        <f t="shared" ca="1" si="823"/>
        <v>18</v>
      </c>
      <c r="C478">
        <f t="shared" ca="1" si="824"/>
        <v>4230</v>
      </c>
      <c r="D478">
        <f t="shared" ca="1" si="825"/>
        <v>0</v>
      </c>
      <c r="E478">
        <f t="shared" ca="1" si="826"/>
        <v>0</v>
      </c>
      <c r="F478">
        <f t="shared" ca="1" si="827"/>
        <v>0</v>
      </c>
      <c r="G478" s="123">
        <f t="shared" ca="1" si="931"/>
        <v>0</v>
      </c>
      <c r="H478" s="123">
        <f t="shared" ca="1" si="821"/>
        <v>0</v>
      </c>
      <c r="I478" s="123">
        <f t="shared" ca="1" si="821"/>
        <v>0</v>
      </c>
      <c r="J478" s="123">
        <f t="shared" ca="1" si="821"/>
        <v>0</v>
      </c>
      <c r="K478" s="123">
        <f t="shared" ca="1" si="821"/>
        <v>0</v>
      </c>
      <c r="L478" s="123">
        <f t="shared" ca="1" si="821"/>
        <v>0</v>
      </c>
      <c r="M478" s="123">
        <f t="shared" ca="1" si="821"/>
        <v>0</v>
      </c>
      <c r="N478" s="123">
        <f t="shared" ca="1" si="821"/>
        <v>0</v>
      </c>
      <c r="O478" s="123">
        <f t="shared" ca="1" si="828"/>
        <v>0</v>
      </c>
      <c r="P478" s="123">
        <f t="shared" ca="1" si="829"/>
        <v>0</v>
      </c>
      <c r="Q478" s="123">
        <f t="shared" ca="1" si="830"/>
        <v>0</v>
      </c>
      <c r="R478" s="123">
        <f t="shared" ca="1" si="830"/>
        <v>0</v>
      </c>
      <c r="S478" s="123">
        <f t="shared" ca="1" si="831"/>
        <v>0</v>
      </c>
      <c r="T478" s="123">
        <f t="shared" ca="1" si="832"/>
        <v>0</v>
      </c>
      <c r="U478" s="123">
        <f t="shared" ca="1" si="833"/>
        <v>0</v>
      </c>
      <c r="V478" s="123">
        <f t="shared" ca="1" si="834"/>
        <v>0</v>
      </c>
      <c r="W478" s="123">
        <f t="shared" ca="1" si="835"/>
        <v>0</v>
      </c>
      <c r="X478" s="123">
        <f t="shared" ca="1" si="836"/>
        <v>0</v>
      </c>
      <c r="Y478" s="123">
        <f t="shared" ca="1" si="837"/>
        <v>0</v>
      </c>
      <c r="Z478" s="123">
        <f t="shared" ca="1" si="838"/>
        <v>0</v>
      </c>
      <c r="AA478" s="123">
        <f t="shared" ca="1" si="839"/>
        <v>0</v>
      </c>
      <c r="AB478" s="123">
        <f t="shared" ca="1" si="840"/>
        <v>0</v>
      </c>
      <c r="AC478" s="123">
        <f t="shared" ca="1" si="841"/>
        <v>0</v>
      </c>
      <c r="AD478" s="123">
        <f t="shared" ca="1" si="842"/>
        <v>0</v>
      </c>
      <c r="AE478" s="123">
        <f t="shared" ca="1" si="843"/>
        <v>0</v>
      </c>
      <c r="AF478" s="123">
        <f t="shared" ca="1" si="844"/>
        <v>0</v>
      </c>
      <c r="AG478" s="123">
        <f t="shared" ca="1" si="845"/>
        <v>0</v>
      </c>
      <c r="AH478" s="123">
        <f t="shared" ca="1" si="846"/>
        <v>0</v>
      </c>
      <c r="AI478" s="123">
        <f t="shared" ca="1" si="847"/>
        <v>0</v>
      </c>
      <c r="AJ478" s="123">
        <f t="shared" ca="1" si="848"/>
        <v>0</v>
      </c>
      <c r="AK478" s="123">
        <f t="shared" ca="1" si="849"/>
        <v>0</v>
      </c>
      <c r="AL478" s="123">
        <f t="shared" ca="1" si="850"/>
        <v>0</v>
      </c>
      <c r="AM478" s="123">
        <f t="shared" ca="1" si="851"/>
        <v>0</v>
      </c>
      <c r="AN478" s="123">
        <f t="shared" ca="1" si="852"/>
        <v>0</v>
      </c>
      <c r="AO478" s="123">
        <f t="shared" ca="1" si="853"/>
        <v>0</v>
      </c>
      <c r="AP478" s="123">
        <f t="shared" ca="1" si="854"/>
        <v>0</v>
      </c>
      <c r="AQ478" s="123">
        <f t="shared" ca="1" si="855"/>
        <v>0</v>
      </c>
      <c r="AR478" s="123">
        <f t="shared" ca="1" si="856"/>
        <v>0</v>
      </c>
      <c r="AS478" s="123">
        <f t="shared" ca="1" si="857"/>
        <v>0</v>
      </c>
      <c r="AT478" s="123">
        <f t="shared" ca="1" si="858"/>
        <v>0</v>
      </c>
      <c r="AU478" s="123">
        <f t="shared" ca="1" si="859"/>
        <v>0</v>
      </c>
      <c r="AV478" s="123">
        <f t="shared" ca="1" si="860"/>
        <v>0</v>
      </c>
      <c r="AW478" s="123">
        <f t="shared" ca="1" si="861"/>
        <v>0</v>
      </c>
      <c r="AX478" s="123">
        <f t="shared" ca="1" si="862"/>
        <v>0</v>
      </c>
      <c r="AY478" s="123">
        <f t="shared" ca="1" si="863"/>
        <v>0</v>
      </c>
      <c r="AZ478" s="123">
        <f t="shared" ca="1" si="864"/>
        <v>0</v>
      </c>
      <c r="BA478" s="123">
        <f t="shared" ca="1" si="865"/>
        <v>0</v>
      </c>
      <c r="BB478" s="123">
        <f t="shared" ca="1" si="866"/>
        <v>0</v>
      </c>
      <c r="BC478" s="123">
        <f t="shared" ca="1" si="867"/>
        <v>0</v>
      </c>
      <c r="BD478" s="123">
        <f t="shared" ca="1" si="868"/>
        <v>0</v>
      </c>
      <c r="BE478" s="123">
        <f t="shared" ca="1" si="869"/>
        <v>0</v>
      </c>
      <c r="BF478" s="123">
        <f t="shared" ca="1" si="870"/>
        <v>0</v>
      </c>
      <c r="BG478" s="123">
        <f t="shared" ca="1" si="871"/>
        <v>0</v>
      </c>
      <c r="BH478" s="123">
        <f t="shared" ca="1" si="872"/>
        <v>0</v>
      </c>
      <c r="BI478" s="123">
        <f t="shared" ca="1" si="873"/>
        <v>0</v>
      </c>
      <c r="BJ478" s="123">
        <f t="shared" ca="1" si="874"/>
        <v>0</v>
      </c>
      <c r="BK478" s="123">
        <f t="shared" ca="1" si="875"/>
        <v>0</v>
      </c>
      <c r="BL478" s="123">
        <f t="shared" ca="1" si="876"/>
        <v>0</v>
      </c>
      <c r="BM478" s="123">
        <f t="shared" ca="1" si="877"/>
        <v>0</v>
      </c>
      <c r="BN478" s="123">
        <f t="shared" ca="1" si="878"/>
        <v>0</v>
      </c>
      <c r="BO478" s="123">
        <f t="shared" ca="1" si="879"/>
        <v>0</v>
      </c>
      <c r="BP478" s="340">
        <f t="shared" ca="1" si="880"/>
        <v>0</v>
      </c>
      <c r="BQ478" s="123">
        <f t="shared" ca="1" si="881"/>
        <v>0</v>
      </c>
      <c r="BR478" s="123">
        <f t="shared" ca="1" si="882"/>
        <v>0</v>
      </c>
      <c r="BS478" s="123">
        <f t="shared" ca="1" si="883"/>
        <v>0</v>
      </c>
      <c r="BT478" s="123">
        <f t="shared" ca="1" si="884"/>
        <v>0</v>
      </c>
      <c r="BU478" s="123">
        <f t="shared" ca="1" si="885"/>
        <v>0</v>
      </c>
      <c r="BV478" s="123"/>
      <c r="BW478" s="123">
        <f t="shared" ca="1" si="886"/>
        <v>0</v>
      </c>
      <c r="BX478" s="123"/>
      <c r="BY478" s="123">
        <f t="shared" ca="1" si="887"/>
        <v>0</v>
      </c>
      <c r="BZ478" s="123"/>
      <c r="CA478" s="123">
        <f t="shared" ca="1" si="888"/>
        <v>0</v>
      </c>
      <c r="CB478" s="123"/>
      <c r="CC478" s="123">
        <f t="shared" ca="1" si="889"/>
        <v>0</v>
      </c>
      <c r="CD478" s="125">
        <f t="shared" ca="1" si="890"/>
        <v>0</v>
      </c>
      <c r="CE478" s="125">
        <f t="shared" ca="1" si="891"/>
        <v>0</v>
      </c>
      <c r="CF478" s="125">
        <f t="shared" ca="1" si="892"/>
        <v>0</v>
      </c>
      <c r="CG478" s="125">
        <f t="shared" ca="1" si="893"/>
        <v>0</v>
      </c>
      <c r="CH478" s="125">
        <f t="shared" ca="1" si="894"/>
        <v>0</v>
      </c>
      <c r="CI478" s="125">
        <f t="shared" ca="1" si="895"/>
        <v>0</v>
      </c>
      <c r="CJ478" s="125">
        <f t="shared" ca="1" si="896"/>
        <v>0</v>
      </c>
      <c r="CK478" s="125">
        <f t="shared" ca="1" si="897"/>
        <v>0</v>
      </c>
      <c r="CL478" s="125">
        <f t="shared" ca="1" si="898"/>
        <v>3</v>
      </c>
      <c r="CM478" s="125">
        <f t="shared" ca="1" si="899"/>
        <v>0</v>
      </c>
      <c r="CN478" s="125">
        <f t="shared" ca="1" si="900"/>
        <v>0</v>
      </c>
      <c r="CO478" s="125">
        <f t="shared" ca="1" si="901"/>
        <v>0</v>
      </c>
      <c r="CP478" s="125">
        <f t="shared" ca="1" si="902"/>
        <v>0</v>
      </c>
      <c r="CQ478" s="125">
        <f t="shared" ca="1" si="903"/>
        <v>0</v>
      </c>
      <c r="CR478" s="125">
        <f t="shared" ca="1" si="904"/>
        <v>0</v>
      </c>
      <c r="CS478" s="125">
        <f t="shared" ca="1" si="905"/>
        <v>0</v>
      </c>
      <c r="CT478" s="125">
        <f t="shared" ca="1" si="906"/>
        <v>0</v>
      </c>
      <c r="CU478" s="125">
        <f t="shared" ca="1" si="907"/>
        <v>0</v>
      </c>
      <c r="CV478" s="125">
        <f t="shared" ca="1" si="908"/>
        <v>0</v>
      </c>
      <c r="CW478" s="125">
        <f t="shared" ca="1" si="909"/>
        <v>0</v>
      </c>
      <c r="CX478" s="125">
        <f t="shared" ca="1" si="910"/>
        <v>0</v>
      </c>
      <c r="CY478" s="125">
        <f t="shared" ca="1" si="911"/>
        <v>0</v>
      </c>
      <c r="CZ478" s="606">
        <f t="shared" ca="1" si="912"/>
        <v>0</v>
      </c>
      <c r="DA478" s="341">
        <f t="shared" ca="1" si="913"/>
        <v>0</v>
      </c>
      <c r="DB478" s="125">
        <f t="shared" ca="1" si="914"/>
        <v>0</v>
      </c>
      <c r="DC478" s="125">
        <f t="shared" ca="1" si="915"/>
        <v>0</v>
      </c>
      <c r="DD478" s="125">
        <f t="shared" ca="1" si="916"/>
        <v>0</v>
      </c>
      <c r="DE478" s="125">
        <f t="shared" ca="1" si="917"/>
        <v>0</v>
      </c>
      <c r="DF478" s="125">
        <f t="shared" ca="1" si="918"/>
        <v>0</v>
      </c>
      <c r="DG478" s="125">
        <f t="shared" ca="1" si="930"/>
        <v>0</v>
      </c>
      <c r="DH478" s="125">
        <f t="shared" ca="1" si="919"/>
        <v>0</v>
      </c>
      <c r="DI478" s="125">
        <f t="shared" ca="1" si="920"/>
        <v>0</v>
      </c>
      <c r="DJ478" s="125">
        <f t="shared" ca="1" si="921"/>
        <v>0</v>
      </c>
      <c r="DK478" s="125">
        <f t="shared" ca="1" si="922"/>
        <v>3</v>
      </c>
      <c r="DL478" s="125">
        <f t="shared" ca="1" si="923"/>
        <v>0</v>
      </c>
      <c r="DM478" s="340">
        <f t="shared" ca="1" si="924"/>
        <v>0</v>
      </c>
      <c r="DN478" s="340">
        <f t="shared" ca="1" si="925"/>
        <v>0</v>
      </c>
      <c r="DO478" s="340">
        <f t="shared" ca="1" si="926"/>
        <v>0</v>
      </c>
      <c r="DP478" s="340">
        <f t="shared" ca="1" si="927"/>
        <v>0</v>
      </c>
      <c r="DQ478" s="340">
        <f t="shared" ca="1" si="928"/>
        <v>0</v>
      </c>
      <c r="DR478" s="340">
        <f t="shared" ca="1" si="929"/>
        <v>0</v>
      </c>
      <c r="DS478" s="340">
        <f t="shared" ca="1" si="929"/>
        <v>0</v>
      </c>
    </row>
    <row r="479" spans="1:123">
      <c r="A479">
        <f t="shared" ca="1" si="822"/>
        <v>0</v>
      </c>
      <c r="B479">
        <f t="shared" ca="1" si="823"/>
        <v>19</v>
      </c>
      <c r="C479">
        <f t="shared" ca="1" si="824"/>
        <v>4370</v>
      </c>
      <c r="D479">
        <f t="shared" ca="1" si="825"/>
        <v>0</v>
      </c>
      <c r="E479">
        <f t="shared" ca="1" si="826"/>
        <v>0</v>
      </c>
      <c r="F479">
        <f t="shared" ca="1" si="827"/>
        <v>0</v>
      </c>
      <c r="G479" s="123">
        <f t="shared" ca="1" si="931"/>
        <v>0</v>
      </c>
      <c r="H479" s="123">
        <f t="shared" ca="1" si="821"/>
        <v>0</v>
      </c>
      <c r="I479" s="123">
        <f t="shared" ca="1" si="821"/>
        <v>0</v>
      </c>
      <c r="J479" s="123">
        <f t="shared" ca="1" si="821"/>
        <v>0</v>
      </c>
      <c r="K479" s="123">
        <f t="shared" ca="1" si="821"/>
        <v>0</v>
      </c>
      <c r="L479" s="123">
        <f t="shared" ca="1" si="821"/>
        <v>0</v>
      </c>
      <c r="M479" s="123">
        <f t="shared" ca="1" si="821"/>
        <v>0</v>
      </c>
      <c r="N479" s="123">
        <f t="shared" ca="1" si="821"/>
        <v>0</v>
      </c>
      <c r="O479" s="123">
        <f t="shared" ca="1" si="828"/>
        <v>0</v>
      </c>
      <c r="P479" s="123">
        <f t="shared" ca="1" si="829"/>
        <v>0</v>
      </c>
      <c r="Q479" s="123">
        <f t="shared" ca="1" si="830"/>
        <v>0</v>
      </c>
      <c r="R479" s="123">
        <f t="shared" ca="1" si="830"/>
        <v>0</v>
      </c>
      <c r="S479" s="123">
        <f t="shared" ca="1" si="831"/>
        <v>0</v>
      </c>
      <c r="T479" s="123">
        <f t="shared" ca="1" si="832"/>
        <v>0</v>
      </c>
      <c r="U479" s="123">
        <f t="shared" ca="1" si="833"/>
        <v>0</v>
      </c>
      <c r="V479" s="123">
        <f t="shared" ca="1" si="834"/>
        <v>0</v>
      </c>
      <c r="W479" s="123">
        <f t="shared" ca="1" si="835"/>
        <v>0</v>
      </c>
      <c r="X479" s="123">
        <f t="shared" ca="1" si="836"/>
        <v>0</v>
      </c>
      <c r="Y479" s="123">
        <f t="shared" ca="1" si="837"/>
        <v>0</v>
      </c>
      <c r="Z479" s="123">
        <f t="shared" ca="1" si="838"/>
        <v>0</v>
      </c>
      <c r="AA479" s="123">
        <f t="shared" ca="1" si="839"/>
        <v>0</v>
      </c>
      <c r="AB479" s="123">
        <f t="shared" ca="1" si="840"/>
        <v>0</v>
      </c>
      <c r="AC479" s="123">
        <f t="shared" ca="1" si="841"/>
        <v>0</v>
      </c>
      <c r="AD479" s="123">
        <f t="shared" ca="1" si="842"/>
        <v>0</v>
      </c>
      <c r="AE479" s="123">
        <f t="shared" ca="1" si="843"/>
        <v>0</v>
      </c>
      <c r="AF479" s="123">
        <f t="shared" ca="1" si="844"/>
        <v>0</v>
      </c>
      <c r="AG479" s="123">
        <f t="shared" ca="1" si="845"/>
        <v>0</v>
      </c>
      <c r="AH479" s="123">
        <f t="shared" ca="1" si="846"/>
        <v>0</v>
      </c>
      <c r="AI479" s="123">
        <f t="shared" ca="1" si="847"/>
        <v>0</v>
      </c>
      <c r="AJ479" s="123">
        <f t="shared" ca="1" si="848"/>
        <v>0</v>
      </c>
      <c r="AK479" s="123">
        <f t="shared" ca="1" si="849"/>
        <v>0</v>
      </c>
      <c r="AL479" s="123">
        <f t="shared" ca="1" si="850"/>
        <v>0</v>
      </c>
      <c r="AM479" s="123">
        <f t="shared" ca="1" si="851"/>
        <v>0</v>
      </c>
      <c r="AN479" s="123">
        <f t="shared" ca="1" si="852"/>
        <v>0</v>
      </c>
      <c r="AO479" s="123">
        <f t="shared" ca="1" si="853"/>
        <v>0</v>
      </c>
      <c r="AP479" s="123">
        <f t="shared" ca="1" si="854"/>
        <v>0</v>
      </c>
      <c r="AQ479" s="123">
        <f t="shared" ca="1" si="855"/>
        <v>0</v>
      </c>
      <c r="AR479" s="123">
        <f t="shared" ca="1" si="856"/>
        <v>0</v>
      </c>
      <c r="AS479" s="123">
        <f t="shared" ca="1" si="857"/>
        <v>0</v>
      </c>
      <c r="AT479" s="123">
        <f t="shared" ca="1" si="858"/>
        <v>0</v>
      </c>
      <c r="AU479" s="123">
        <f t="shared" ca="1" si="859"/>
        <v>0</v>
      </c>
      <c r="AV479" s="123">
        <f t="shared" ca="1" si="860"/>
        <v>0</v>
      </c>
      <c r="AW479" s="123">
        <f t="shared" ca="1" si="861"/>
        <v>0</v>
      </c>
      <c r="AX479" s="123">
        <f t="shared" ca="1" si="862"/>
        <v>0</v>
      </c>
      <c r="AY479" s="123">
        <f t="shared" ca="1" si="863"/>
        <v>0</v>
      </c>
      <c r="AZ479" s="123">
        <f t="shared" ca="1" si="864"/>
        <v>0</v>
      </c>
      <c r="BA479" s="123">
        <f t="shared" ca="1" si="865"/>
        <v>0</v>
      </c>
      <c r="BB479" s="123">
        <f t="shared" ca="1" si="866"/>
        <v>0</v>
      </c>
      <c r="BC479" s="123">
        <f t="shared" ca="1" si="867"/>
        <v>0</v>
      </c>
      <c r="BD479" s="123">
        <f t="shared" ca="1" si="868"/>
        <v>0</v>
      </c>
      <c r="BE479" s="123">
        <f t="shared" ca="1" si="869"/>
        <v>0</v>
      </c>
      <c r="BF479" s="123">
        <f t="shared" ca="1" si="870"/>
        <v>0</v>
      </c>
      <c r="BG479" s="123">
        <f t="shared" ca="1" si="871"/>
        <v>0</v>
      </c>
      <c r="BH479" s="123">
        <f t="shared" ca="1" si="872"/>
        <v>0</v>
      </c>
      <c r="BI479" s="123">
        <f t="shared" ca="1" si="873"/>
        <v>0</v>
      </c>
      <c r="BJ479" s="123">
        <f t="shared" ca="1" si="874"/>
        <v>0</v>
      </c>
      <c r="BK479" s="123">
        <f t="shared" ca="1" si="875"/>
        <v>0</v>
      </c>
      <c r="BL479" s="123">
        <f t="shared" ca="1" si="876"/>
        <v>0</v>
      </c>
      <c r="BM479" s="123">
        <f t="shared" ca="1" si="877"/>
        <v>0</v>
      </c>
      <c r="BN479" s="123">
        <f t="shared" ca="1" si="878"/>
        <v>0</v>
      </c>
      <c r="BO479" s="123">
        <f t="shared" ca="1" si="879"/>
        <v>0</v>
      </c>
      <c r="BP479" s="340">
        <f t="shared" ca="1" si="880"/>
        <v>0</v>
      </c>
      <c r="BQ479" s="123">
        <f t="shared" ca="1" si="881"/>
        <v>0</v>
      </c>
      <c r="BR479" s="123">
        <f t="shared" ca="1" si="882"/>
        <v>0</v>
      </c>
      <c r="BS479" s="123">
        <f t="shared" ca="1" si="883"/>
        <v>0</v>
      </c>
      <c r="BT479" s="123">
        <f t="shared" ca="1" si="884"/>
        <v>0</v>
      </c>
      <c r="BU479" s="123">
        <f t="shared" ca="1" si="885"/>
        <v>0</v>
      </c>
      <c r="BV479" s="123"/>
      <c r="BW479" s="123">
        <f t="shared" ca="1" si="886"/>
        <v>0</v>
      </c>
      <c r="BX479" s="123"/>
      <c r="BY479" s="123">
        <f t="shared" ca="1" si="887"/>
        <v>0</v>
      </c>
      <c r="BZ479" s="123"/>
      <c r="CA479" s="123">
        <f t="shared" ca="1" si="888"/>
        <v>0</v>
      </c>
      <c r="CB479" s="123"/>
      <c r="CC479" s="123">
        <f t="shared" ca="1" si="889"/>
        <v>0</v>
      </c>
      <c r="CD479" s="125">
        <f t="shared" ca="1" si="890"/>
        <v>0</v>
      </c>
      <c r="CE479" s="125">
        <f t="shared" ca="1" si="891"/>
        <v>0</v>
      </c>
      <c r="CF479" s="125">
        <f t="shared" ca="1" si="892"/>
        <v>0</v>
      </c>
      <c r="CG479" s="125">
        <f t="shared" ca="1" si="893"/>
        <v>0</v>
      </c>
      <c r="CH479" s="125">
        <f t="shared" ca="1" si="894"/>
        <v>0</v>
      </c>
      <c r="CI479" s="125">
        <f t="shared" ca="1" si="895"/>
        <v>0</v>
      </c>
      <c r="CJ479" s="125">
        <f t="shared" ca="1" si="896"/>
        <v>0</v>
      </c>
      <c r="CK479" s="125">
        <f t="shared" ca="1" si="897"/>
        <v>0</v>
      </c>
      <c r="CL479" s="125">
        <f t="shared" ca="1" si="898"/>
        <v>0</v>
      </c>
      <c r="CM479" s="125">
        <f t="shared" ca="1" si="899"/>
        <v>0</v>
      </c>
      <c r="CN479" s="125">
        <f t="shared" ca="1" si="900"/>
        <v>0</v>
      </c>
      <c r="CO479" s="125">
        <f t="shared" ca="1" si="901"/>
        <v>0</v>
      </c>
      <c r="CP479" s="125">
        <f t="shared" ca="1" si="902"/>
        <v>0</v>
      </c>
      <c r="CQ479" s="125">
        <f t="shared" ca="1" si="903"/>
        <v>0</v>
      </c>
      <c r="CR479" s="125">
        <f t="shared" ca="1" si="904"/>
        <v>0</v>
      </c>
      <c r="CS479" s="125">
        <f t="shared" ca="1" si="905"/>
        <v>0</v>
      </c>
      <c r="CT479" s="125">
        <f t="shared" ca="1" si="906"/>
        <v>0</v>
      </c>
      <c r="CU479" s="125">
        <f t="shared" ca="1" si="907"/>
        <v>0</v>
      </c>
      <c r="CV479" s="125">
        <f t="shared" ca="1" si="908"/>
        <v>0</v>
      </c>
      <c r="CW479" s="125">
        <f t="shared" ca="1" si="909"/>
        <v>4</v>
      </c>
      <c r="CX479" s="125">
        <f t="shared" ca="1" si="910"/>
        <v>0</v>
      </c>
      <c r="CY479" s="125">
        <f t="shared" ca="1" si="911"/>
        <v>1</v>
      </c>
      <c r="CZ479" s="606">
        <f t="shared" ca="1" si="912"/>
        <v>0</v>
      </c>
      <c r="DA479" s="341">
        <f t="shared" ca="1" si="913"/>
        <v>0</v>
      </c>
      <c r="DB479" s="125">
        <f t="shared" ca="1" si="914"/>
        <v>0</v>
      </c>
      <c r="DC479" s="125">
        <f t="shared" ca="1" si="915"/>
        <v>0</v>
      </c>
      <c r="DD479" s="125">
        <f t="shared" ca="1" si="916"/>
        <v>0</v>
      </c>
      <c r="DE479" s="125">
        <f t="shared" ca="1" si="917"/>
        <v>0</v>
      </c>
      <c r="DF479" s="125">
        <f t="shared" ca="1" si="918"/>
        <v>0</v>
      </c>
      <c r="DG479" s="125">
        <f t="shared" ca="1" si="930"/>
        <v>0</v>
      </c>
      <c r="DH479" s="125">
        <f t="shared" ca="1" si="919"/>
        <v>0</v>
      </c>
      <c r="DI479" s="125">
        <f t="shared" ca="1" si="920"/>
        <v>0</v>
      </c>
      <c r="DJ479" s="125">
        <f t="shared" ca="1" si="921"/>
        <v>0</v>
      </c>
      <c r="DK479" s="125">
        <f t="shared" ca="1" si="922"/>
        <v>5</v>
      </c>
      <c r="DL479" s="125">
        <f t="shared" ca="1" si="923"/>
        <v>0</v>
      </c>
      <c r="DM479" s="340">
        <f t="shared" ca="1" si="924"/>
        <v>0</v>
      </c>
      <c r="DN479" s="340">
        <f t="shared" ca="1" si="925"/>
        <v>0</v>
      </c>
      <c r="DO479" s="340">
        <f t="shared" ca="1" si="926"/>
        <v>0</v>
      </c>
      <c r="DP479" s="340">
        <f t="shared" ca="1" si="927"/>
        <v>0</v>
      </c>
      <c r="DQ479" s="340">
        <f t="shared" ca="1" si="928"/>
        <v>0</v>
      </c>
      <c r="DR479" s="340">
        <f t="shared" ca="1" si="929"/>
        <v>0</v>
      </c>
      <c r="DS479" s="340">
        <f t="shared" ca="1" si="929"/>
        <v>0</v>
      </c>
    </row>
    <row r="480" spans="1:123">
      <c r="A480">
        <f t="shared" ca="1" si="822"/>
        <v>0</v>
      </c>
      <c r="B480">
        <f t="shared" ca="1" si="823"/>
        <v>20</v>
      </c>
      <c r="C480">
        <f t="shared" ca="1" si="824"/>
        <v>4510</v>
      </c>
      <c r="D480">
        <f t="shared" ca="1" si="825"/>
        <v>0</v>
      </c>
      <c r="E480">
        <f t="shared" ca="1" si="826"/>
        <v>0</v>
      </c>
      <c r="F480">
        <f t="shared" ca="1" si="827"/>
        <v>0</v>
      </c>
      <c r="G480" s="123">
        <f t="shared" ca="1" si="931"/>
        <v>0</v>
      </c>
      <c r="H480" s="123">
        <f t="shared" ca="1" si="821"/>
        <v>0</v>
      </c>
      <c r="I480" s="123">
        <f t="shared" ca="1" si="821"/>
        <v>0</v>
      </c>
      <c r="J480" s="123">
        <f t="shared" ca="1" si="821"/>
        <v>0</v>
      </c>
      <c r="K480" s="123">
        <f t="shared" ca="1" si="821"/>
        <v>0</v>
      </c>
      <c r="L480" s="123">
        <f t="shared" ca="1" si="821"/>
        <v>0</v>
      </c>
      <c r="M480" s="123">
        <f t="shared" ca="1" si="821"/>
        <v>0</v>
      </c>
      <c r="N480" s="123">
        <f t="shared" ca="1" si="821"/>
        <v>0</v>
      </c>
      <c r="O480" s="123">
        <f t="shared" ca="1" si="828"/>
        <v>0</v>
      </c>
      <c r="P480" s="123">
        <f t="shared" ca="1" si="829"/>
        <v>0</v>
      </c>
      <c r="Q480" s="123">
        <f t="shared" ca="1" si="830"/>
        <v>0</v>
      </c>
      <c r="R480" s="123">
        <f t="shared" ca="1" si="830"/>
        <v>0</v>
      </c>
      <c r="S480" s="123">
        <f t="shared" ca="1" si="831"/>
        <v>0</v>
      </c>
      <c r="T480" s="123">
        <f t="shared" ca="1" si="832"/>
        <v>0</v>
      </c>
      <c r="U480" s="123">
        <f t="shared" ca="1" si="833"/>
        <v>0</v>
      </c>
      <c r="V480" s="123">
        <f t="shared" ca="1" si="834"/>
        <v>0</v>
      </c>
      <c r="W480" s="123">
        <f t="shared" ca="1" si="835"/>
        <v>0</v>
      </c>
      <c r="X480" s="123">
        <f t="shared" ca="1" si="836"/>
        <v>0</v>
      </c>
      <c r="Y480" s="123">
        <f t="shared" ca="1" si="837"/>
        <v>0</v>
      </c>
      <c r="Z480" s="123">
        <f t="shared" ca="1" si="838"/>
        <v>0</v>
      </c>
      <c r="AA480" s="123">
        <f t="shared" ca="1" si="839"/>
        <v>0</v>
      </c>
      <c r="AB480" s="123">
        <f t="shared" ca="1" si="840"/>
        <v>0</v>
      </c>
      <c r="AC480" s="123">
        <f t="shared" ca="1" si="841"/>
        <v>0</v>
      </c>
      <c r="AD480" s="123">
        <f t="shared" ca="1" si="842"/>
        <v>0</v>
      </c>
      <c r="AE480" s="123">
        <f t="shared" ca="1" si="843"/>
        <v>0</v>
      </c>
      <c r="AF480" s="123">
        <f t="shared" ca="1" si="844"/>
        <v>0</v>
      </c>
      <c r="AG480" s="123">
        <f t="shared" ca="1" si="845"/>
        <v>0</v>
      </c>
      <c r="AH480" s="123">
        <f t="shared" ca="1" si="846"/>
        <v>0</v>
      </c>
      <c r="AI480" s="123">
        <f t="shared" ca="1" si="847"/>
        <v>0</v>
      </c>
      <c r="AJ480" s="123">
        <f t="shared" ca="1" si="848"/>
        <v>0</v>
      </c>
      <c r="AK480" s="123">
        <f t="shared" ca="1" si="849"/>
        <v>0</v>
      </c>
      <c r="AL480" s="123">
        <f t="shared" ca="1" si="850"/>
        <v>0</v>
      </c>
      <c r="AM480" s="123">
        <f t="shared" ca="1" si="851"/>
        <v>0</v>
      </c>
      <c r="AN480" s="123">
        <f t="shared" ca="1" si="852"/>
        <v>0</v>
      </c>
      <c r="AO480" s="123">
        <f t="shared" ca="1" si="853"/>
        <v>0</v>
      </c>
      <c r="AP480" s="123">
        <f t="shared" ca="1" si="854"/>
        <v>0</v>
      </c>
      <c r="AQ480" s="123">
        <f t="shared" ca="1" si="855"/>
        <v>0</v>
      </c>
      <c r="AR480" s="123">
        <f t="shared" ca="1" si="856"/>
        <v>0</v>
      </c>
      <c r="AS480" s="123">
        <f t="shared" ca="1" si="857"/>
        <v>0</v>
      </c>
      <c r="AT480" s="123">
        <f t="shared" ca="1" si="858"/>
        <v>0</v>
      </c>
      <c r="AU480" s="123">
        <f t="shared" ca="1" si="859"/>
        <v>0</v>
      </c>
      <c r="AV480" s="123">
        <f t="shared" ca="1" si="860"/>
        <v>0</v>
      </c>
      <c r="AW480" s="123">
        <f t="shared" ca="1" si="861"/>
        <v>0</v>
      </c>
      <c r="AX480" s="123">
        <f t="shared" ca="1" si="862"/>
        <v>0</v>
      </c>
      <c r="AY480" s="123">
        <f t="shared" ca="1" si="863"/>
        <v>0</v>
      </c>
      <c r="AZ480" s="123">
        <f t="shared" ca="1" si="864"/>
        <v>0</v>
      </c>
      <c r="BA480" s="123">
        <f t="shared" ca="1" si="865"/>
        <v>0</v>
      </c>
      <c r="BB480" s="123">
        <f t="shared" ca="1" si="866"/>
        <v>0</v>
      </c>
      <c r="BC480" s="123">
        <f t="shared" ca="1" si="867"/>
        <v>0</v>
      </c>
      <c r="BD480" s="123">
        <f t="shared" ca="1" si="868"/>
        <v>0</v>
      </c>
      <c r="BE480" s="123">
        <f t="shared" ca="1" si="869"/>
        <v>0</v>
      </c>
      <c r="BF480" s="123">
        <f t="shared" ca="1" si="870"/>
        <v>0</v>
      </c>
      <c r="BG480" s="123">
        <f t="shared" ca="1" si="871"/>
        <v>0</v>
      </c>
      <c r="BH480" s="123">
        <f t="shared" ca="1" si="872"/>
        <v>0</v>
      </c>
      <c r="BI480" s="123">
        <f t="shared" ca="1" si="873"/>
        <v>0</v>
      </c>
      <c r="BJ480" s="123">
        <f t="shared" ca="1" si="874"/>
        <v>0</v>
      </c>
      <c r="BK480" s="123">
        <f t="shared" ca="1" si="875"/>
        <v>0</v>
      </c>
      <c r="BL480" s="123">
        <f t="shared" ca="1" si="876"/>
        <v>0</v>
      </c>
      <c r="BM480" s="123">
        <f t="shared" ca="1" si="877"/>
        <v>0</v>
      </c>
      <c r="BN480" s="123">
        <f t="shared" ca="1" si="878"/>
        <v>0</v>
      </c>
      <c r="BO480" s="123">
        <f t="shared" ca="1" si="879"/>
        <v>0</v>
      </c>
      <c r="BP480" s="340">
        <f t="shared" ca="1" si="880"/>
        <v>0</v>
      </c>
      <c r="BQ480" s="123">
        <f t="shared" ca="1" si="881"/>
        <v>0</v>
      </c>
      <c r="BR480" s="123">
        <f t="shared" ca="1" si="882"/>
        <v>0</v>
      </c>
      <c r="BS480" s="123">
        <f t="shared" ca="1" si="883"/>
        <v>0</v>
      </c>
      <c r="BT480" s="123">
        <f t="shared" ca="1" si="884"/>
        <v>0</v>
      </c>
      <c r="BU480" s="123">
        <f t="shared" ca="1" si="885"/>
        <v>0</v>
      </c>
      <c r="BV480" s="123"/>
      <c r="BW480" s="123">
        <f t="shared" ca="1" si="886"/>
        <v>0</v>
      </c>
      <c r="BX480" s="123"/>
      <c r="BY480" s="123">
        <f t="shared" ca="1" si="887"/>
        <v>0</v>
      </c>
      <c r="BZ480" s="123"/>
      <c r="CA480" s="123">
        <f t="shared" ca="1" si="888"/>
        <v>0</v>
      </c>
      <c r="CB480" s="123"/>
      <c r="CC480" s="123">
        <f t="shared" ca="1" si="889"/>
        <v>0</v>
      </c>
      <c r="CD480" s="125">
        <f t="shared" ca="1" si="890"/>
        <v>0</v>
      </c>
      <c r="CE480" s="125">
        <f t="shared" ca="1" si="891"/>
        <v>0</v>
      </c>
      <c r="CF480" s="125">
        <f t="shared" ca="1" si="892"/>
        <v>0</v>
      </c>
      <c r="CG480" s="125">
        <f t="shared" ca="1" si="893"/>
        <v>0</v>
      </c>
      <c r="CH480" s="125">
        <f t="shared" ca="1" si="894"/>
        <v>0</v>
      </c>
      <c r="CI480" s="125">
        <f t="shared" ca="1" si="895"/>
        <v>0</v>
      </c>
      <c r="CJ480" s="125">
        <f t="shared" ca="1" si="896"/>
        <v>0</v>
      </c>
      <c r="CK480" s="125">
        <f t="shared" ca="1" si="897"/>
        <v>0</v>
      </c>
      <c r="CL480" s="125">
        <f t="shared" ca="1" si="898"/>
        <v>0</v>
      </c>
      <c r="CM480" s="125">
        <f t="shared" ca="1" si="899"/>
        <v>0</v>
      </c>
      <c r="CN480" s="125">
        <f t="shared" ca="1" si="900"/>
        <v>0</v>
      </c>
      <c r="CO480" s="125">
        <f t="shared" ca="1" si="901"/>
        <v>0</v>
      </c>
      <c r="CP480" s="125">
        <f t="shared" ca="1" si="902"/>
        <v>0</v>
      </c>
      <c r="CQ480" s="125">
        <f t="shared" ca="1" si="903"/>
        <v>0</v>
      </c>
      <c r="CR480" s="125">
        <f t="shared" ca="1" si="904"/>
        <v>0</v>
      </c>
      <c r="CS480" s="125">
        <f t="shared" ca="1" si="905"/>
        <v>0</v>
      </c>
      <c r="CT480" s="125">
        <f t="shared" ca="1" si="906"/>
        <v>0</v>
      </c>
      <c r="CU480" s="125">
        <f t="shared" ca="1" si="907"/>
        <v>0</v>
      </c>
      <c r="CV480" s="125">
        <f t="shared" ca="1" si="908"/>
        <v>0</v>
      </c>
      <c r="CW480" s="125">
        <f t="shared" ca="1" si="909"/>
        <v>1</v>
      </c>
      <c r="CX480" s="125">
        <f t="shared" ca="1" si="910"/>
        <v>0</v>
      </c>
      <c r="CY480" s="125">
        <f t="shared" ca="1" si="911"/>
        <v>0</v>
      </c>
      <c r="CZ480" s="606">
        <f t="shared" ca="1" si="912"/>
        <v>0</v>
      </c>
      <c r="DA480" s="341">
        <f t="shared" ca="1" si="913"/>
        <v>0</v>
      </c>
      <c r="DB480" s="125">
        <f t="shared" ca="1" si="914"/>
        <v>0</v>
      </c>
      <c r="DC480" s="125">
        <f t="shared" ca="1" si="915"/>
        <v>0</v>
      </c>
      <c r="DD480" s="125">
        <f t="shared" ca="1" si="916"/>
        <v>0</v>
      </c>
      <c r="DE480" s="125">
        <f t="shared" ca="1" si="917"/>
        <v>0</v>
      </c>
      <c r="DF480" s="125">
        <f t="shared" ca="1" si="918"/>
        <v>0</v>
      </c>
      <c r="DG480" s="125">
        <f t="shared" ca="1" si="930"/>
        <v>0</v>
      </c>
      <c r="DH480" s="125">
        <f t="shared" ca="1" si="919"/>
        <v>0</v>
      </c>
      <c r="DI480" s="125">
        <f t="shared" ca="1" si="920"/>
        <v>0</v>
      </c>
      <c r="DJ480" s="125">
        <f t="shared" ca="1" si="921"/>
        <v>0</v>
      </c>
      <c r="DK480" s="125">
        <f t="shared" ca="1" si="922"/>
        <v>1</v>
      </c>
      <c r="DL480" s="125">
        <f t="shared" ca="1" si="923"/>
        <v>0</v>
      </c>
      <c r="DM480" s="340">
        <f t="shared" ca="1" si="924"/>
        <v>0</v>
      </c>
      <c r="DN480" s="340">
        <f t="shared" ca="1" si="925"/>
        <v>0</v>
      </c>
      <c r="DO480" s="340">
        <f t="shared" ca="1" si="926"/>
        <v>0</v>
      </c>
      <c r="DP480" s="340">
        <f t="shared" ca="1" si="927"/>
        <v>0</v>
      </c>
      <c r="DQ480" s="340">
        <f t="shared" ca="1" si="928"/>
        <v>0</v>
      </c>
      <c r="DR480" s="340">
        <f t="shared" ca="1" si="929"/>
        <v>0</v>
      </c>
      <c r="DS480" s="340">
        <f t="shared" ca="1" si="929"/>
        <v>0</v>
      </c>
    </row>
    <row r="481" spans="1:123">
      <c r="A481">
        <f t="shared" ca="1" si="822"/>
        <v>0</v>
      </c>
      <c r="B481">
        <f t="shared" ca="1" si="823"/>
        <v>21</v>
      </c>
      <c r="C481">
        <f t="shared" ca="1" si="824"/>
        <v>4650</v>
      </c>
      <c r="D481">
        <f t="shared" ca="1" si="825"/>
        <v>0</v>
      </c>
      <c r="E481">
        <f t="shared" ca="1" si="826"/>
        <v>0</v>
      </c>
      <c r="F481">
        <f t="shared" ca="1" si="827"/>
        <v>0</v>
      </c>
      <c r="G481" s="123">
        <f t="shared" ca="1" si="931"/>
        <v>0</v>
      </c>
      <c r="H481" s="123">
        <f t="shared" ca="1" si="821"/>
        <v>0</v>
      </c>
      <c r="I481" s="123">
        <f t="shared" ca="1" si="821"/>
        <v>0</v>
      </c>
      <c r="J481" s="123">
        <f t="shared" ca="1" si="821"/>
        <v>0</v>
      </c>
      <c r="K481" s="123">
        <f t="shared" ca="1" si="821"/>
        <v>0</v>
      </c>
      <c r="L481" s="123">
        <f t="shared" ca="1" si="821"/>
        <v>0</v>
      </c>
      <c r="M481" s="123">
        <f t="shared" ca="1" si="821"/>
        <v>0</v>
      </c>
      <c r="N481" s="123">
        <f t="shared" ca="1" si="821"/>
        <v>0</v>
      </c>
      <c r="O481" s="123">
        <f t="shared" ca="1" si="828"/>
        <v>0</v>
      </c>
      <c r="P481" s="123">
        <f t="shared" ca="1" si="829"/>
        <v>0</v>
      </c>
      <c r="Q481" s="123">
        <f t="shared" ca="1" si="830"/>
        <v>0</v>
      </c>
      <c r="R481" s="123">
        <f t="shared" ca="1" si="830"/>
        <v>0</v>
      </c>
      <c r="S481" s="123">
        <f t="shared" ca="1" si="831"/>
        <v>0</v>
      </c>
      <c r="T481" s="123">
        <f t="shared" ca="1" si="832"/>
        <v>0</v>
      </c>
      <c r="U481" s="123">
        <f t="shared" ca="1" si="833"/>
        <v>0</v>
      </c>
      <c r="V481" s="123">
        <f t="shared" ca="1" si="834"/>
        <v>0</v>
      </c>
      <c r="W481" s="123">
        <f t="shared" ca="1" si="835"/>
        <v>0</v>
      </c>
      <c r="X481" s="123">
        <f t="shared" ca="1" si="836"/>
        <v>0</v>
      </c>
      <c r="Y481" s="123">
        <f t="shared" ca="1" si="837"/>
        <v>0</v>
      </c>
      <c r="Z481" s="123">
        <f t="shared" ca="1" si="838"/>
        <v>0</v>
      </c>
      <c r="AA481" s="123">
        <f t="shared" ca="1" si="839"/>
        <v>0</v>
      </c>
      <c r="AB481" s="123">
        <f t="shared" ca="1" si="840"/>
        <v>0</v>
      </c>
      <c r="AC481" s="123">
        <f t="shared" ca="1" si="841"/>
        <v>0</v>
      </c>
      <c r="AD481" s="123">
        <f t="shared" ca="1" si="842"/>
        <v>0</v>
      </c>
      <c r="AE481" s="123">
        <f t="shared" ca="1" si="843"/>
        <v>0</v>
      </c>
      <c r="AF481" s="123">
        <f t="shared" ca="1" si="844"/>
        <v>0</v>
      </c>
      <c r="AG481" s="123">
        <f t="shared" ca="1" si="845"/>
        <v>0</v>
      </c>
      <c r="AH481" s="123">
        <f t="shared" ca="1" si="846"/>
        <v>0</v>
      </c>
      <c r="AI481" s="123">
        <f t="shared" ca="1" si="847"/>
        <v>0</v>
      </c>
      <c r="AJ481" s="123">
        <f t="shared" ca="1" si="848"/>
        <v>0</v>
      </c>
      <c r="AK481" s="123">
        <f t="shared" ca="1" si="849"/>
        <v>0</v>
      </c>
      <c r="AL481" s="123">
        <f t="shared" ca="1" si="850"/>
        <v>0</v>
      </c>
      <c r="AM481" s="123">
        <f t="shared" ca="1" si="851"/>
        <v>0</v>
      </c>
      <c r="AN481" s="123">
        <f t="shared" ca="1" si="852"/>
        <v>0</v>
      </c>
      <c r="AO481" s="123">
        <f t="shared" ca="1" si="853"/>
        <v>0</v>
      </c>
      <c r="AP481" s="123">
        <f t="shared" ca="1" si="854"/>
        <v>0</v>
      </c>
      <c r="AQ481" s="123">
        <f t="shared" ca="1" si="855"/>
        <v>0</v>
      </c>
      <c r="AR481" s="123">
        <f t="shared" ca="1" si="856"/>
        <v>0</v>
      </c>
      <c r="AS481" s="123">
        <f t="shared" ca="1" si="857"/>
        <v>0</v>
      </c>
      <c r="AT481" s="123">
        <f t="shared" ca="1" si="858"/>
        <v>0</v>
      </c>
      <c r="AU481" s="123">
        <f t="shared" ca="1" si="859"/>
        <v>0</v>
      </c>
      <c r="AV481" s="123">
        <f t="shared" ca="1" si="860"/>
        <v>0</v>
      </c>
      <c r="AW481" s="123">
        <f t="shared" ca="1" si="861"/>
        <v>0</v>
      </c>
      <c r="AX481" s="123">
        <f t="shared" ca="1" si="862"/>
        <v>0</v>
      </c>
      <c r="AY481" s="123">
        <f t="shared" ca="1" si="863"/>
        <v>0</v>
      </c>
      <c r="AZ481" s="123">
        <f t="shared" ca="1" si="864"/>
        <v>0</v>
      </c>
      <c r="BA481" s="123">
        <f t="shared" ca="1" si="865"/>
        <v>0</v>
      </c>
      <c r="BB481" s="123">
        <f t="shared" ca="1" si="866"/>
        <v>0</v>
      </c>
      <c r="BC481" s="123">
        <f t="shared" ca="1" si="867"/>
        <v>0</v>
      </c>
      <c r="BD481" s="123">
        <f t="shared" ca="1" si="868"/>
        <v>0</v>
      </c>
      <c r="BE481" s="123">
        <f t="shared" ca="1" si="869"/>
        <v>0</v>
      </c>
      <c r="BF481" s="123">
        <f t="shared" ca="1" si="870"/>
        <v>0</v>
      </c>
      <c r="BG481" s="123">
        <f t="shared" ca="1" si="871"/>
        <v>0</v>
      </c>
      <c r="BH481" s="123">
        <f t="shared" ca="1" si="872"/>
        <v>0</v>
      </c>
      <c r="BI481" s="123">
        <f t="shared" ca="1" si="873"/>
        <v>0</v>
      </c>
      <c r="BJ481" s="123">
        <f t="shared" ca="1" si="874"/>
        <v>0</v>
      </c>
      <c r="BK481" s="123">
        <f t="shared" ca="1" si="875"/>
        <v>0</v>
      </c>
      <c r="BL481" s="123">
        <f t="shared" ca="1" si="876"/>
        <v>0</v>
      </c>
      <c r="BM481" s="123">
        <f t="shared" ca="1" si="877"/>
        <v>0</v>
      </c>
      <c r="BN481" s="123">
        <f t="shared" ca="1" si="878"/>
        <v>0</v>
      </c>
      <c r="BO481" s="123">
        <f t="shared" ca="1" si="879"/>
        <v>0</v>
      </c>
      <c r="BP481" s="340">
        <f t="shared" ca="1" si="880"/>
        <v>0</v>
      </c>
      <c r="BQ481" s="123">
        <f t="shared" ca="1" si="881"/>
        <v>0</v>
      </c>
      <c r="BR481" s="123">
        <f t="shared" ca="1" si="882"/>
        <v>0</v>
      </c>
      <c r="BS481" s="123">
        <f t="shared" ca="1" si="883"/>
        <v>0</v>
      </c>
      <c r="BT481" s="123">
        <f t="shared" ca="1" si="884"/>
        <v>0</v>
      </c>
      <c r="BU481" s="123">
        <f t="shared" ca="1" si="885"/>
        <v>0</v>
      </c>
      <c r="BV481" s="123"/>
      <c r="BW481" s="123">
        <f t="shared" ca="1" si="886"/>
        <v>0</v>
      </c>
      <c r="BX481" s="123"/>
      <c r="BY481" s="123">
        <f t="shared" ca="1" si="887"/>
        <v>0</v>
      </c>
      <c r="BZ481" s="123"/>
      <c r="CA481" s="123">
        <f t="shared" ca="1" si="888"/>
        <v>0</v>
      </c>
      <c r="CB481" s="123"/>
      <c r="CC481" s="123">
        <f t="shared" ca="1" si="889"/>
        <v>0</v>
      </c>
      <c r="CD481" s="125">
        <f t="shared" ca="1" si="890"/>
        <v>0</v>
      </c>
      <c r="CE481" s="125">
        <f t="shared" ca="1" si="891"/>
        <v>0</v>
      </c>
      <c r="CF481" s="125">
        <f t="shared" ca="1" si="892"/>
        <v>0</v>
      </c>
      <c r="CG481" s="125">
        <f t="shared" ca="1" si="893"/>
        <v>0</v>
      </c>
      <c r="CH481" s="125">
        <f t="shared" ca="1" si="894"/>
        <v>0</v>
      </c>
      <c r="CI481" s="125">
        <f t="shared" ca="1" si="895"/>
        <v>0</v>
      </c>
      <c r="CJ481" s="125">
        <f t="shared" ca="1" si="896"/>
        <v>0</v>
      </c>
      <c r="CK481" s="125">
        <f t="shared" ca="1" si="897"/>
        <v>0</v>
      </c>
      <c r="CL481" s="125">
        <f t="shared" ca="1" si="898"/>
        <v>0</v>
      </c>
      <c r="CM481" s="125">
        <f t="shared" ca="1" si="899"/>
        <v>0</v>
      </c>
      <c r="CN481" s="125">
        <f t="shared" ca="1" si="900"/>
        <v>0</v>
      </c>
      <c r="CO481" s="125">
        <f t="shared" ca="1" si="901"/>
        <v>0</v>
      </c>
      <c r="CP481" s="125">
        <f t="shared" ca="1" si="902"/>
        <v>0</v>
      </c>
      <c r="CQ481" s="125">
        <f t="shared" ca="1" si="903"/>
        <v>0</v>
      </c>
      <c r="CR481" s="125">
        <f t="shared" ca="1" si="904"/>
        <v>0</v>
      </c>
      <c r="CS481" s="125">
        <f t="shared" ca="1" si="905"/>
        <v>0</v>
      </c>
      <c r="CT481" s="125">
        <f t="shared" ca="1" si="906"/>
        <v>0</v>
      </c>
      <c r="CU481" s="125">
        <f t="shared" ca="1" si="907"/>
        <v>0</v>
      </c>
      <c r="CV481" s="125">
        <f t="shared" ca="1" si="908"/>
        <v>0</v>
      </c>
      <c r="CW481" s="125">
        <f t="shared" ca="1" si="909"/>
        <v>1</v>
      </c>
      <c r="CX481" s="125">
        <f t="shared" ca="1" si="910"/>
        <v>0</v>
      </c>
      <c r="CY481" s="125">
        <f t="shared" ca="1" si="911"/>
        <v>0</v>
      </c>
      <c r="CZ481" s="606">
        <f t="shared" ca="1" si="912"/>
        <v>0</v>
      </c>
      <c r="DA481" s="341">
        <f t="shared" ca="1" si="913"/>
        <v>0</v>
      </c>
      <c r="DB481" s="125">
        <f t="shared" ca="1" si="914"/>
        <v>0</v>
      </c>
      <c r="DC481" s="125">
        <f t="shared" ca="1" si="915"/>
        <v>0</v>
      </c>
      <c r="DD481" s="125">
        <f t="shared" ca="1" si="916"/>
        <v>0</v>
      </c>
      <c r="DE481" s="125">
        <f t="shared" ca="1" si="917"/>
        <v>0</v>
      </c>
      <c r="DF481" s="125">
        <f t="shared" ca="1" si="918"/>
        <v>0</v>
      </c>
      <c r="DG481" s="125">
        <f t="shared" ca="1" si="930"/>
        <v>0</v>
      </c>
      <c r="DH481" s="125">
        <f t="shared" ca="1" si="919"/>
        <v>0</v>
      </c>
      <c r="DI481" s="125">
        <f t="shared" ca="1" si="920"/>
        <v>0</v>
      </c>
      <c r="DJ481" s="125">
        <f t="shared" ca="1" si="921"/>
        <v>0</v>
      </c>
      <c r="DK481" s="125">
        <f t="shared" ca="1" si="922"/>
        <v>1</v>
      </c>
      <c r="DL481" s="125">
        <f t="shared" ca="1" si="923"/>
        <v>0</v>
      </c>
      <c r="DM481" s="340">
        <f t="shared" ca="1" si="924"/>
        <v>0</v>
      </c>
      <c r="DN481" s="340">
        <f t="shared" ca="1" si="925"/>
        <v>0</v>
      </c>
      <c r="DO481" s="340">
        <f t="shared" ca="1" si="926"/>
        <v>0</v>
      </c>
      <c r="DP481" s="340">
        <f t="shared" ca="1" si="927"/>
        <v>0</v>
      </c>
      <c r="DQ481" s="340">
        <f t="shared" ca="1" si="928"/>
        <v>0</v>
      </c>
      <c r="DR481" s="340">
        <f t="shared" ca="1" si="929"/>
        <v>0</v>
      </c>
      <c r="DS481" s="340">
        <f t="shared" ca="1" si="929"/>
        <v>0</v>
      </c>
    </row>
    <row r="482" spans="1:123">
      <c r="A482">
        <f t="shared" ca="1" si="822"/>
        <v>0</v>
      </c>
      <c r="B482">
        <f t="shared" ca="1" si="823"/>
        <v>22</v>
      </c>
      <c r="C482">
        <f t="shared" ca="1" si="824"/>
        <v>4790</v>
      </c>
      <c r="D482">
        <f t="shared" ca="1" si="825"/>
        <v>0</v>
      </c>
      <c r="E482">
        <f t="shared" ca="1" si="826"/>
        <v>0</v>
      </c>
      <c r="F482">
        <f t="shared" ca="1" si="827"/>
        <v>0</v>
      </c>
      <c r="G482" s="123">
        <f t="shared" ca="1" si="931"/>
        <v>0</v>
      </c>
      <c r="H482" s="123">
        <f t="shared" ca="1" si="821"/>
        <v>0</v>
      </c>
      <c r="I482" s="123">
        <f t="shared" ca="1" si="821"/>
        <v>0</v>
      </c>
      <c r="J482" s="123">
        <f t="shared" ca="1" si="821"/>
        <v>0</v>
      </c>
      <c r="K482" s="123">
        <f t="shared" ca="1" si="821"/>
        <v>0</v>
      </c>
      <c r="L482" s="123">
        <f t="shared" ca="1" si="821"/>
        <v>0</v>
      </c>
      <c r="M482" s="123">
        <f t="shared" ca="1" si="821"/>
        <v>0</v>
      </c>
      <c r="N482" s="123">
        <f t="shared" ca="1" si="821"/>
        <v>0</v>
      </c>
      <c r="O482" s="123">
        <f t="shared" ca="1" si="828"/>
        <v>0</v>
      </c>
      <c r="P482" s="123">
        <f t="shared" ca="1" si="829"/>
        <v>0</v>
      </c>
      <c r="Q482" s="123">
        <f t="shared" ca="1" si="830"/>
        <v>0</v>
      </c>
      <c r="R482" s="123">
        <f t="shared" ca="1" si="830"/>
        <v>0</v>
      </c>
      <c r="S482" s="123">
        <f t="shared" ca="1" si="831"/>
        <v>0</v>
      </c>
      <c r="T482" s="123">
        <f t="shared" ca="1" si="832"/>
        <v>0</v>
      </c>
      <c r="U482" s="123">
        <f t="shared" ca="1" si="833"/>
        <v>0</v>
      </c>
      <c r="V482" s="123">
        <f t="shared" ca="1" si="834"/>
        <v>0</v>
      </c>
      <c r="W482" s="123">
        <f t="shared" ca="1" si="835"/>
        <v>0</v>
      </c>
      <c r="X482" s="123">
        <f t="shared" ca="1" si="836"/>
        <v>0</v>
      </c>
      <c r="Y482" s="123">
        <f t="shared" ca="1" si="837"/>
        <v>0</v>
      </c>
      <c r="Z482" s="123">
        <f t="shared" ca="1" si="838"/>
        <v>0</v>
      </c>
      <c r="AA482" s="123">
        <f t="shared" ca="1" si="839"/>
        <v>0</v>
      </c>
      <c r="AB482" s="123">
        <f t="shared" ca="1" si="840"/>
        <v>0</v>
      </c>
      <c r="AC482" s="123">
        <f t="shared" ca="1" si="841"/>
        <v>0</v>
      </c>
      <c r="AD482" s="123">
        <f t="shared" ca="1" si="842"/>
        <v>0</v>
      </c>
      <c r="AE482" s="123">
        <f t="shared" ca="1" si="843"/>
        <v>0</v>
      </c>
      <c r="AF482" s="123">
        <f t="shared" ca="1" si="844"/>
        <v>0</v>
      </c>
      <c r="AG482" s="123">
        <f t="shared" ca="1" si="845"/>
        <v>0</v>
      </c>
      <c r="AH482" s="123">
        <f t="shared" ca="1" si="846"/>
        <v>0</v>
      </c>
      <c r="AI482" s="123">
        <f t="shared" ca="1" si="847"/>
        <v>0</v>
      </c>
      <c r="AJ482" s="123">
        <f t="shared" ca="1" si="848"/>
        <v>0</v>
      </c>
      <c r="AK482" s="123">
        <f t="shared" ca="1" si="849"/>
        <v>0</v>
      </c>
      <c r="AL482" s="123">
        <f t="shared" ca="1" si="850"/>
        <v>0</v>
      </c>
      <c r="AM482" s="123">
        <f t="shared" ca="1" si="851"/>
        <v>0</v>
      </c>
      <c r="AN482" s="123">
        <f t="shared" ca="1" si="852"/>
        <v>0</v>
      </c>
      <c r="AO482" s="123">
        <f t="shared" ca="1" si="853"/>
        <v>0</v>
      </c>
      <c r="AP482" s="123">
        <f t="shared" ca="1" si="854"/>
        <v>0</v>
      </c>
      <c r="AQ482" s="123">
        <f t="shared" ca="1" si="855"/>
        <v>0</v>
      </c>
      <c r="AR482" s="123">
        <f t="shared" ca="1" si="856"/>
        <v>0</v>
      </c>
      <c r="AS482" s="123">
        <f t="shared" ca="1" si="857"/>
        <v>0</v>
      </c>
      <c r="AT482" s="123">
        <f t="shared" ca="1" si="858"/>
        <v>0</v>
      </c>
      <c r="AU482" s="123">
        <f t="shared" ca="1" si="859"/>
        <v>0</v>
      </c>
      <c r="AV482" s="123">
        <f t="shared" ca="1" si="860"/>
        <v>0</v>
      </c>
      <c r="AW482" s="123">
        <f t="shared" ca="1" si="861"/>
        <v>0</v>
      </c>
      <c r="AX482" s="123">
        <f t="shared" ca="1" si="862"/>
        <v>0</v>
      </c>
      <c r="AY482" s="123">
        <f t="shared" ca="1" si="863"/>
        <v>0</v>
      </c>
      <c r="AZ482" s="123">
        <f t="shared" ca="1" si="864"/>
        <v>0</v>
      </c>
      <c r="BA482" s="123">
        <f t="shared" ca="1" si="865"/>
        <v>0</v>
      </c>
      <c r="BB482" s="123">
        <f t="shared" ca="1" si="866"/>
        <v>0</v>
      </c>
      <c r="BC482" s="123">
        <f t="shared" ca="1" si="867"/>
        <v>0</v>
      </c>
      <c r="BD482" s="123">
        <f t="shared" ca="1" si="868"/>
        <v>0</v>
      </c>
      <c r="BE482" s="123">
        <f t="shared" ca="1" si="869"/>
        <v>0</v>
      </c>
      <c r="BF482" s="123">
        <f t="shared" ca="1" si="870"/>
        <v>0</v>
      </c>
      <c r="BG482" s="123">
        <f t="shared" ca="1" si="871"/>
        <v>0</v>
      </c>
      <c r="BH482" s="123">
        <f t="shared" ca="1" si="872"/>
        <v>0</v>
      </c>
      <c r="BI482" s="123">
        <f t="shared" ca="1" si="873"/>
        <v>0</v>
      </c>
      <c r="BJ482" s="123">
        <f t="shared" ca="1" si="874"/>
        <v>0</v>
      </c>
      <c r="BK482" s="123">
        <f t="shared" ca="1" si="875"/>
        <v>0</v>
      </c>
      <c r="BL482" s="123">
        <f t="shared" ca="1" si="876"/>
        <v>0</v>
      </c>
      <c r="BM482" s="123">
        <f t="shared" ca="1" si="877"/>
        <v>0</v>
      </c>
      <c r="BN482" s="123">
        <f t="shared" ca="1" si="878"/>
        <v>0</v>
      </c>
      <c r="BO482" s="123">
        <f t="shared" ca="1" si="879"/>
        <v>0</v>
      </c>
      <c r="BP482" s="340">
        <f t="shared" ca="1" si="880"/>
        <v>0</v>
      </c>
      <c r="BQ482" s="123">
        <f t="shared" ca="1" si="881"/>
        <v>0</v>
      </c>
      <c r="BR482" s="123">
        <f t="shared" ca="1" si="882"/>
        <v>0</v>
      </c>
      <c r="BS482" s="123">
        <f t="shared" ca="1" si="883"/>
        <v>0</v>
      </c>
      <c r="BT482" s="123">
        <f t="shared" ca="1" si="884"/>
        <v>0</v>
      </c>
      <c r="BU482" s="123">
        <f t="shared" ca="1" si="885"/>
        <v>0</v>
      </c>
      <c r="BV482" s="123"/>
      <c r="BW482" s="123">
        <f t="shared" ca="1" si="886"/>
        <v>0</v>
      </c>
      <c r="BX482" s="123"/>
      <c r="BY482" s="123">
        <f t="shared" ca="1" si="887"/>
        <v>0</v>
      </c>
      <c r="BZ482" s="123"/>
      <c r="CA482" s="123">
        <f t="shared" ca="1" si="888"/>
        <v>0</v>
      </c>
      <c r="CB482" s="123"/>
      <c r="CC482" s="123">
        <f t="shared" ca="1" si="889"/>
        <v>0</v>
      </c>
      <c r="CD482" s="125">
        <f t="shared" ca="1" si="890"/>
        <v>0</v>
      </c>
      <c r="CE482" s="125">
        <f t="shared" ca="1" si="891"/>
        <v>0</v>
      </c>
      <c r="CF482" s="125">
        <f t="shared" ca="1" si="892"/>
        <v>0</v>
      </c>
      <c r="CG482" s="125">
        <f t="shared" ca="1" si="893"/>
        <v>0</v>
      </c>
      <c r="CH482" s="125">
        <f t="shared" ca="1" si="894"/>
        <v>0</v>
      </c>
      <c r="CI482" s="125">
        <f t="shared" ca="1" si="895"/>
        <v>0</v>
      </c>
      <c r="CJ482" s="125">
        <f t="shared" ca="1" si="896"/>
        <v>0</v>
      </c>
      <c r="CK482" s="125">
        <f t="shared" ca="1" si="897"/>
        <v>0</v>
      </c>
      <c r="CL482" s="125">
        <f t="shared" ca="1" si="898"/>
        <v>0</v>
      </c>
      <c r="CM482" s="125">
        <f t="shared" ca="1" si="899"/>
        <v>0</v>
      </c>
      <c r="CN482" s="125">
        <f t="shared" ca="1" si="900"/>
        <v>0</v>
      </c>
      <c r="CO482" s="125">
        <f t="shared" ca="1" si="901"/>
        <v>0</v>
      </c>
      <c r="CP482" s="125">
        <f t="shared" ca="1" si="902"/>
        <v>0</v>
      </c>
      <c r="CQ482" s="125">
        <f t="shared" ca="1" si="903"/>
        <v>0</v>
      </c>
      <c r="CR482" s="125">
        <f t="shared" ca="1" si="904"/>
        <v>0</v>
      </c>
      <c r="CS482" s="125">
        <f t="shared" ca="1" si="905"/>
        <v>0</v>
      </c>
      <c r="CT482" s="125">
        <f t="shared" ca="1" si="906"/>
        <v>0</v>
      </c>
      <c r="CU482" s="125">
        <f t="shared" ca="1" si="907"/>
        <v>0</v>
      </c>
      <c r="CV482" s="125">
        <f t="shared" ca="1" si="908"/>
        <v>0</v>
      </c>
      <c r="CW482" s="125">
        <f t="shared" ca="1" si="909"/>
        <v>0</v>
      </c>
      <c r="CX482" s="125">
        <f t="shared" ca="1" si="910"/>
        <v>0</v>
      </c>
      <c r="CY482" s="125">
        <f t="shared" ca="1" si="911"/>
        <v>0</v>
      </c>
      <c r="CZ482" s="606">
        <f t="shared" ca="1" si="912"/>
        <v>0</v>
      </c>
      <c r="DA482" s="341">
        <f t="shared" ca="1" si="913"/>
        <v>0</v>
      </c>
      <c r="DB482" s="125">
        <f t="shared" ca="1" si="914"/>
        <v>0</v>
      </c>
      <c r="DC482" s="125">
        <f t="shared" ca="1" si="915"/>
        <v>0</v>
      </c>
      <c r="DD482" s="125">
        <f t="shared" ca="1" si="916"/>
        <v>0</v>
      </c>
      <c r="DE482" s="125">
        <f t="shared" ca="1" si="917"/>
        <v>0</v>
      </c>
      <c r="DF482" s="125">
        <f t="shared" ca="1" si="918"/>
        <v>0</v>
      </c>
      <c r="DG482" s="125">
        <f t="shared" ca="1" si="930"/>
        <v>0</v>
      </c>
      <c r="DH482" s="125">
        <f t="shared" ca="1" si="919"/>
        <v>0</v>
      </c>
      <c r="DI482" s="125">
        <f t="shared" ca="1" si="920"/>
        <v>0</v>
      </c>
      <c r="DJ482" s="125">
        <f t="shared" ca="1" si="921"/>
        <v>0</v>
      </c>
      <c r="DK482" s="125">
        <f t="shared" ca="1" si="922"/>
        <v>0</v>
      </c>
      <c r="DL482" s="125">
        <f t="shared" ca="1" si="923"/>
        <v>0</v>
      </c>
      <c r="DM482" s="340">
        <f t="shared" ca="1" si="924"/>
        <v>0</v>
      </c>
      <c r="DN482" s="340">
        <f t="shared" ca="1" si="925"/>
        <v>0</v>
      </c>
      <c r="DO482" s="340">
        <f t="shared" ca="1" si="926"/>
        <v>0</v>
      </c>
      <c r="DP482" s="340">
        <f t="shared" ca="1" si="927"/>
        <v>0</v>
      </c>
      <c r="DQ482" s="340">
        <f t="shared" ca="1" si="928"/>
        <v>0</v>
      </c>
      <c r="DR482" s="340">
        <f t="shared" ca="1" si="929"/>
        <v>0</v>
      </c>
      <c r="DS482" s="340">
        <f t="shared" ca="1" si="929"/>
        <v>0</v>
      </c>
    </row>
    <row r="483" spans="1:123">
      <c r="A483">
        <f t="shared" ca="1" si="822"/>
        <v>0</v>
      </c>
      <c r="B483">
        <f t="shared" ca="1" si="823"/>
        <v>23</v>
      </c>
      <c r="C483">
        <f t="shared" ca="1" si="824"/>
        <v>4930</v>
      </c>
      <c r="D483">
        <f t="shared" ca="1" si="825"/>
        <v>0</v>
      </c>
      <c r="E483">
        <f t="shared" ca="1" si="826"/>
        <v>0</v>
      </c>
      <c r="F483">
        <f t="shared" ca="1" si="827"/>
        <v>0</v>
      </c>
      <c r="G483" s="123">
        <f t="shared" ca="1" si="931"/>
        <v>0</v>
      </c>
      <c r="H483" s="123">
        <f t="shared" ca="1" si="821"/>
        <v>0</v>
      </c>
      <c r="I483" s="123">
        <f t="shared" ca="1" si="821"/>
        <v>0</v>
      </c>
      <c r="J483" s="123">
        <f t="shared" ca="1" si="821"/>
        <v>0</v>
      </c>
      <c r="K483" s="123">
        <f t="shared" ca="1" si="821"/>
        <v>0</v>
      </c>
      <c r="L483" s="123">
        <f t="shared" ca="1" si="821"/>
        <v>0</v>
      </c>
      <c r="M483" s="123">
        <f t="shared" ca="1" si="821"/>
        <v>0</v>
      </c>
      <c r="N483" s="123">
        <f t="shared" ca="1" si="821"/>
        <v>0</v>
      </c>
      <c r="O483" s="123">
        <f t="shared" ca="1" si="828"/>
        <v>0</v>
      </c>
      <c r="P483" s="123">
        <f t="shared" ca="1" si="829"/>
        <v>0</v>
      </c>
      <c r="Q483" s="123">
        <f t="shared" ca="1" si="830"/>
        <v>0</v>
      </c>
      <c r="R483" s="123">
        <f t="shared" ca="1" si="830"/>
        <v>0</v>
      </c>
      <c r="S483" s="123">
        <f t="shared" ca="1" si="831"/>
        <v>0</v>
      </c>
      <c r="T483" s="123">
        <f t="shared" ca="1" si="832"/>
        <v>0</v>
      </c>
      <c r="U483" s="123">
        <f t="shared" ca="1" si="833"/>
        <v>0</v>
      </c>
      <c r="V483" s="123">
        <f t="shared" ca="1" si="834"/>
        <v>0</v>
      </c>
      <c r="W483" s="123">
        <f t="shared" ca="1" si="835"/>
        <v>0</v>
      </c>
      <c r="X483" s="123">
        <f t="shared" ca="1" si="836"/>
        <v>0</v>
      </c>
      <c r="Y483" s="123">
        <f t="shared" ca="1" si="837"/>
        <v>0</v>
      </c>
      <c r="Z483" s="123">
        <f t="shared" ca="1" si="838"/>
        <v>0</v>
      </c>
      <c r="AA483" s="123">
        <f t="shared" ca="1" si="839"/>
        <v>0</v>
      </c>
      <c r="AB483" s="123">
        <f t="shared" ca="1" si="840"/>
        <v>0</v>
      </c>
      <c r="AC483" s="123">
        <f t="shared" ca="1" si="841"/>
        <v>0</v>
      </c>
      <c r="AD483" s="123">
        <f t="shared" ca="1" si="842"/>
        <v>0</v>
      </c>
      <c r="AE483" s="123">
        <f t="shared" ca="1" si="843"/>
        <v>0</v>
      </c>
      <c r="AF483" s="123">
        <f t="shared" ca="1" si="844"/>
        <v>0</v>
      </c>
      <c r="AG483" s="123">
        <f t="shared" ca="1" si="845"/>
        <v>0</v>
      </c>
      <c r="AH483" s="123">
        <f t="shared" ca="1" si="846"/>
        <v>0</v>
      </c>
      <c r="AI483" s="123">
        <f t="shared" ca="1" si="847"/>
        <v>0</v>
      </c>
      <c r="AJ483" s="123">
        <f t="shared" ca="1" si="848"/>
        <v>0</v>
      </c>
      <c r="AK483" s="123">
        <f t="shared" ca="1" si="849"/>
        <v>0</v>
      </c>
      <c r="AL483" s="123">
        <f t="shared" ca="1" si="850"/>
        <v>0</v>
      </c>
      <c r="AM483" s="123">
        <f t="shared" ca="1" si="851"/>
        <v>0</v>
      </c>
      <c r="AN483" s="123">
        <f t="shared" ca="1" si="852"/>
        <v>0</v>
      </c>
      <c r="AO483" s="123">
        <f t="shared" ca="1" si="853"/>
        <v>0</v>
      </c>
      <c r="AP483" s="123">
        <f t="shared" ca="1" si="854"/>
        <v>0</v>
      </c>
      <c r="AQ483" s="123">
        <f t="shared" ca="1" si="855"/>
        <v>0</v>
      </c>
      <c r="AR483" s="123">
        <f t="shared" ca="1" si="856"/>
        <v>0</v>
      </c>
      <c r="AS483" s="123">
        <f t="shared" ca="1" si="857"/>
        <v>0</v>
      </c>
      <c r="AT483" s="123">
        <f t="shared" ca="1" si="858"/>
        <v>0</v>
      </c>
      <c r="AU483" s="123">
        <f t="shared" ca="1" si="859"/>
        <v>0</v>
      </c>
      <c r="AV483" s="123">
        <f t="shared" ca="1" si="860"/>
        <v>0</v>
      </c>
      <c r="AW483" s="123">
        <f t="shared" ca="1" si="861"/>
        <v>0</v>
      </c>
      <c r="AX483" s="123">
        <f t="shared" ca="1" si="862"/>
        <v>0</v>
      </c>
      <c r="AY483" s="123">
        <f t="shared" ca="1" si="863"/>
        <v>0</v>
      </c>
      <c r="AZ483" s="123">
        <f t="shared" ca="1" si="864"/>
        <v>0</v>
      </c>
      <c r="BA483" s="123">
        <f t="shared" ca="1" si="865"/>
        <v>0</v>
      </c>
      <c r="BB483" s="123">
        <f t="shared" ca="1" si="866"/>
        <v>0</v>
      </c>
      <c r="BC483" s="123">
        <f t="shared" ca="1" si="867"/>
        <v>0</v>
      </c>
      <c r="BD483" s="123">
        <f t="shared" ca="1" si="868"/>
        <v>0</v>
      </c>
      <c r="BE483" s="123">
        <f t="shared" ca="1" si="869"/>
        <v>0</v>
      </c>
      <c r="BF483" s="123">
        <f t="shared" ca="1" si="870"/>
        <v>0</v>
      </c>
      <c r="BG483" s="123">
        <f t="shared" ca="1" si="871"/>
        <v>0</v>
      </c>
      <c r="BH483" s="123">
        <f t="shared" ca="1" si="872"/>
        <v>0</v>
      </c>
      <c r="BI483" s="123">
        <f t="shared" ca="1" si="873"/>
        <v>0</v>
      </c>
      <c r="BJ483" s="123">
        <f t="shared" ca="1" si="874"/>
        <v>0</v>
      </c>
      <c r="BK483" s="123">
        <f t="shared" ca="1" si="875"/>
        <v>0</v>
      </c>
      <c r="BL483" s="123">
        <f t="shared" ca="1" si="876"/>
        <v>0</v>
      </c>
      <c r="BM483" s="123">
        <f t="shared" ca="1" si="877"/>
        <v>0</v>
      </c>
      <c r="BN483" s="123">
        <f t="shared" ca="1" si="878"/>
        <v>0</v>
      </c>
      <c r="BO483" s="123">
        <f t="shared" ca="1" si="879"/>
        <v>0</v>
      </c>
      <c r="BP483" s="340">
        <f t="shared" ca="1" si="880"/>
        <v>0</v>
      </c>
      <c r="BQ483" s="123">
        <f t="shared" ca="1" si="881"/>
        <v>0</v>
      </c>
      <c r="BR483" s="123">
        <f t="shared" ca="1" si="882"/>
        <v>0</v>
      </c>
      <c r="BS483" s="123">
        <f t="shared" ca="1" si="883"/>
        <v>0</v>
      </c>
      <c r="BT483" s="123">
        <f t="shared" ca="1" si="884"/>
        <v>0</v>
      </c>
      <c r="BU483" s="123">
        <f t="shared" ca="1" si="885"/>
        <v>0</v>
      </c>
      <c r="BV483" s="123"/>
      <c r="BW483" s="123">
        <f t="shared" ca="1" si="886"/>
        <v>0</v>
      </c>
      <c r="BX483" s="123"/>
      <c r="BY483" s="123">
        <f t="shared" ca="1" si="887"/>
        <v>0</v>
      </c>
      <c r="BZ483" s="123"/>
      <c r="CA483" s="123">
        <f t="shared" ca="1" si="888"/>
        <v>0</v>
      </c>
      <c r="CB483" s="123"/>
      <c r="CC483" s="123">
        <f t="shared" ca="1" si="889"/>
        <v>0</v>
      </c>
      <c r="CD483" s="125">
        <f t="shared" ca="1" si="890"/>
        <v>0</v>
      </c>
      <c r="CE483" s="125">
        <f t="shared" ca="1" si="891"/>
        <v>0</v>
      </c>
      <c r="CF483" s="125">
        <f t="shared" ca="1" si="892"/>
        <v>0</v>
      </c>
      <c r="CG483" s="125">
        <f t="shared" ca="1" si="893"/>
        <v>0</v>
      </c>
      <c r="CH483" s="125">
        <f t="shared" ca="1" si="894"/>
        <v>0</v>
      </c>
      <c r="CI483" s="125">
        <f t="shared" ca="1" si="895"/>
        <v>0</v>
      </c>
      <c r="CJ483" s="125">
        <f t="shared" ca="1" si="896"/>
        <v>0</v>
      </c>
      <c r="CK483" s="125">
        <f t="shared" ca="1" si="897"/>
        <v>0</v>
      </c>
      <c r="CL483" s="125">
        <f t="shared" ca="1" si="898"/>
        <v>0</v>
      </c>
      <c r="CM483" s="125">
        <f t="shared" ca="1" si="899"/>
        <v>0</v>
      </c>
      <c r="CN483" s="125">
        <f t="shared" ca="1" si="900"/>
        <v>0</v>
      </c>
      <c r="CO483" s="125">
        <f t="shared" ca="1" si="901"/>
        <v>0</v>
      </c>
      <c r="CP483" s="125">
        <f t="shared" ca="1" si="902"/>
        <v>0</v>
      </c>
      <c r="CQ483" s="125">
        <f t="shared" ca="1" si="903"/>
        <v>0</v>
      </c>
      <c r="CR483" s="125">
        <f t="shared" ca="1" si="904"/>
        <v>0</v>
      </c>
      <c r="CS483" s="125">
        <f t="shared" ca="1" si="905"/>
        <v>0</v>
      </c>
      <c r="CT483" s="125">
        <f t="shared" ca="1" si="906"/>
        <v>0</v>
      </c>
      <c r="CU483" s="125">
        <f t="shared" ca="1" si="907"/>
        <v>0</v>
      </c>
      <c r="CV483" s="125">
        <f t="shared" ca="1" si="908"/>
        <v>0</v>
      </c>
      <c r="CW483" s="125">
        <f t="shared" ca="1" si="909"/>
        <v>0</v>
      </c>
      <c r="CX483" s="125">
        <f t="shared" ca="1" si="910"/>
        <v>0</v>
      </c>
      <c r="CY483" s="125">
        <f t="shared" ca="1" si="911"/>
        <v>0</v>
      </c>
      <c r="CZ483" s="606">
        <f t="shared" ca="1" si="912"/>
        <v>0</v>
      </c>
      <c r="DA483" s="341">
        <f t="shared" ca="1" si="913"/>
        <v>0</v>
      </c>
      <c r="DB483" s="125">
        <f t="shared" ca="1" si="914"/>
        <v>0</v>
      </c>
      <c r="DC483" s="125">
        <f t="shared" ca="1" si="915"/>
        <v>0</v>
      </c>
      <c r="DD483" s="125">
        <f t="shared" ca="1" si="916"/>
        <v>0</v>
      </c>
      <c r="DE483" s="125">
        <f t="shared" ca="1" si="917"/>
        <v>0</v>
      </c>
      <c r="DF483" s="125">
        <f t="shared" ca="1" si="918"/>
        <v>0</v>
      </c>
      <c r="DG483" s="125">
        <f t="shared" ca="1" si="930"/>
        <v>0</v>
      </c>
      <c r="DH483" s="125">
        <f t="shared" ca="1" si="919"/>
        <v>0</v>
      </c>
      <c r="DI483" s="125">
        <f t="shared" ca="1" si="920"/>
        <v>0</v>
      </c>
      <c r="DJ483" s="125">
        <f t="shared" ca="1" si="921"/>
        <v>0</v>
      </c>
      <c r="DK483" s="125">
        <f t="shared" ca="1" si="922"/>
        <v>0</v>
      </c>
      <c r="DL483" s="125">
        <f t="shared" ca="1" si="923"/>
        <v>0</v>
      </c>
      <c r="DM483" s="340">
        <f t="shared" ca="1" si="924"/>
        <v>0</v>
      </c>
      <c r="DN483" s="340">
        <f t="shared" ca="1" si="925"/>
        <v>0</v>
      </c>
      <c r="DO483" s="340">
        <f t="shared" ca="1" si="926"/>
        <v>0</v>
      </c>
      <c r="DP483" s="340">
        <f t="shared" ca="1" si="927"/>
        <v>0</v>
      </c>
      <c r="DQ483" s="340">
        <f t="shared" ca="1" si="928"/>
        <v>0</v>
      </c>
      <c r="DR483" s="340">
        <f t="shared" ca="1" si="929"/>
        <v>0</v>
      </c>
      <c r="DS483" s="340">
        <f t="shared" ca="1" si="929"/>
        <v>0</v>
      </c>
    </row>
    <row r="484" spans="1:123">
      <c r="A484">
        <f t="shared" ca="1" si="822"/>
        <v>0</v>
      </c>
      <c r="B484">
        <f t="shared" ca="1" si="823"/>
        <v>24</v>
      </c>
      <c r="C484">
        <f t="shared" ca="1" si="824"/>
        <v>5070</v>
      </c>
      <c r="D484">
        <f t="shared" ca="1" si="825"/>
        <v>0</v>
      </c>
      <c r="E484">
        <f t="shared" ca="1" si="826"/>
        <v>0</v>
      </c>
      <c r="F484">
        <f t="shared" ca="1" si="827"/>
        <v>0</v>
      </c>
      <c r="G484" s="123">
        <f t="shared" ca="1" si="931"/>
        <v>0</v>
      </c>
      <c r="H484" s="123">
        <f t="shared" ca="1" si="821"/>
        <v>0</v>
      </c>
      <c r="I484" s="123">
        <f t="shared" ca="1" si="821"/>
        <v>0</v>
      </c>
      <c r="J484" s="123">
        <f t="shared" ca="1" si="821"/>
        <v>0</v>
      </c>
      <c r="K484" s="123">
        <f t="shared" ca="1" si="821"/>
        <v>0</v>
      </c>
      <c r="L484" s="123">
        <f t="shared" ca="1" si="821"/>
        <v>0</v>
      </c>
      <c r="M484" s="123">
        <f t="shared" ca="1" si="821"/>
        <v>0</v>
      </c>
      <c r="N484" s="123">
        <f t="shared" ca="1" si="821"/>
        <v>0</v>
      </c>
      <c r="O484" s="123">
        <f t="shared" ca="1" si="828"/>
        <v>0</v>
      </c>
      <c r="P484" s="123">
        <f t="shared" ca="1" si="829"/>
        <v>0</v>
      </c>
      <c r="Q484" s="123">
        <f t="shared" ca="1" si="830"/>
        <v>0</v>
      </c>
      <c r="R484" s="123">
        <f t="shared" ca="1" si="830"/>
        <v>0</v>
      </c>
      <c r="S484" s="123">
        <f t="shared" ca="1" si="831"/>
        <v>0</v>
      </c>
      <c r="T484" s="123">
        <f t="shared" ca="1" si="832"/>
        <v>0</v>
      </c>
      <c r="U484" s="123">
        <f t="shared" ca="1" si="833"/>
        <v>0</v>
      </c>
      <c r="V484" s="123">
        <f t="shared" ca="1" si="834"/>
        <v>0</v>
      </c>
      <c r="W484" s="123">
        <f t="shared" ca="1" si="835"/>
        <v>0</v>
      </c>
      <c r="X484" s="123">
        <f t="shared" ca="1" si="836"/>
        <v>0</v>
      </c>
      <c r="Y484" s="123">
        <f t="shared" ca="1" si="837"/>
        <v>0</v>
      </c>
      <c r="Z484" s="123">
        <f t="shared" ca="1" si="838"/>
        <v>0</v>
      </c>
      <c r="AA484" s="123">
        <f t="shared" ca="1" si="839"/>
        <v>0</v>
      </c>
      <c r="AB484" s="123">
        <f t="shared" ca="1" si="840"/>
        <v>0</v>
      </c>
      <c r="AC484" s="123">
        <f t="shared" ca="1" si="841"/>
        <v>0</v>
      </c>
      <c r="AD484" s="123">
        <f t="shared" ca="1" si="842"/>
        <v>0</v>
      </c>
      <c r="AE484" s="123">
        <f t="shared" ca="1" si="843"/>
        <v>0</v>
      </c>
      <c r="AF484" s="123">
        <f t="shared" ca="1" si="844"/>
        <v>0</v>
      </c>
      <c r="AG484" s="123">
        <f t="shared" ca="1" si="845"/>
        <v>0</v>
      </c>
      <c r="AH484" s="123">
        <f t="shared" ca="1" si="846"/>
        <v>0</v>
      </c>
      <c r="AI484" s="123">
        <f t="shared" ca="1" si="847"/>
        <v>0</v>
      </c>
      <c r="AJ484" s="123">
        <f t="shared" ca="1" si="848"/>
        <v>0</v>
      </c>
      <c r="AK484" s="123">
        <f t="shared" ca="1" si="849"/>
        <v>0</v>
      </c>
      <c r="AL484" s="123">
        <f t="shared" ca="1" si="850"/>
        <v>0</v>
      </c>
      <c r="AM484" s="123">
        <f t="shared" ca="1" si="851"/>
        <v>0</v>
      </c>
      <c r="AN484" s="123">
        <f t="shared" ca="1" si="852"/>
        <v>0</v>
      </c>
      <c r="AO484" s="123">
        <f t="shared" ca="1" si="853"/>
        <v>0</v>
      </c>
      <c r="AP484" s="123">
        <f t="shared" ca="1" si="854"/>
        <v>0</v>
      </c>
      <c r="AQ484" s="123">
        <f t="shared" ca="1" si="855"/>
        <v>0</v>
      </c>
      <c r="AR484" s="123">
        <f t="shared" ca="1" si="856"/>
        <v>0</v>
      </c>
      <c r="AS484" s="123">
        <f t="shared" ca="1" si="857"/>
        <v>0</v>
      </c>
      <c r="AT484" s="123">
        <f t="shared" ca="1" si="858"/>
        <v>0</v>
      </c>
      <c r="AU484" s="123">
        <f t="shared" ca="1" si="859"/>
        <v>0</v>
      </c>
      <c r="AV484" s="123">
        <f t="shared" ca="1" si="860"/>
        <v>0</v>
      </c>
      <c r="AW484" s="123">
        <f t="shared" ca="1" si="861"/>
        <v>0</v>
      </c>
      <c r="AX484" s="123">
        <f t="shared" ca="1" si="862"/>
        <v>0</v>
      </c>
      <c r="AY484" s="123">
        <f t="shared" ca="1" si="863"/>
        <v>0</v>
      </c>
      <c r="AZ484" s="123">
        <f t="shared" ca="1" si="864"/>
        <v>0</v>
      </c>
      <c r="BA484" s="123">
        <f t="shared" ca="1" si="865"/>
        <v>0</v>
      </c>
      <c r="BB484" s="123">
        <f t="shared" ca="1" si="866"/>
        <v>0</v>
      </c>
      <c r="BC484" s="123">
        <f t="shared" ca="1" si="867"/>
        <v>0</v>
      </c>
      <c r="BD484" s="123">
        <f t="shared" ca="1" si="868"/>
        <v>0</v>
      </c>
      <c r="BE484" s="123">
        <f t="shared" ca="1" si="869"/>
        <v>0</v>
      </c>
      <c r="BF484" s="123">
        <f t="shared" ca="1" si="870"/>
        <v>0</v>
      </c>
      <c r="BG484" s="123">
        <f t="shared" ca="1" si="871"/>
        <v>0</v>
      </c>
      <c r="BH484" s="123">
        <f t="shared" ca="1" si="872"/>
        <v>0</v>
      </c>
      <c r="BI484" s="123">
        <f t="shared" ca="1" si="873"/>
        <v>0</v>
      </c>
      <c r="BJ484" s="123">
        <f t="shared" ca="1" si="874"/>
        <v>0</v>
      </c>
      <c r="BK484" s="123">
        <f t="shared" ca="1" si="875"/>
        <v>0</v>
      </c>
      <c r="BL484" s="123">
        <f t="shared" ca="1" si="876"/>
        <v>0</v>
      </c>
      <c r="BM484" s="123">
        <f t="shared" ca="1" si="877"/>
        <v>0</v>
      </c>
      <c r="BN484" s="123">
        <f t="shared" ca="1" si="878"/>
        <v>0</v>
      </c>
      <c r="BO484" s="123">
        <f t="shared" ca="1" si="879"/>
        <v>0</v>
      </c>
      <c r="BP484" s="340">
        <f t="shared" ca="1" si="880"/>
        <v>0</v>
      </c>
      <c r="BQ484" s="123">
        <f t="shared" ca="1" si="881"/>
        <v>0</v>
      </c>
      <c r="BR484" s="123">
        <f t="shared" ca="1" si="882"/>
        <v>0</v>
      </c>
      <c r="BS484" s="123">
        <f t="shared" ca="1" si="883"/>
        <v>0</v>
      </c>
      <c r="BT484" s="123">
        <f t="shared" ca="1" si="884"/>
        <v>0</v>
      </c>
      <c r="BU484" s="123">
        <f t="shared" ca="1" si="885"/>
        <v>0</v>
      </c>
      <c r="BV484" s="123"/>
      <c r="BW484" s="123">
        <f t="shared" ca="1" si="886"/>
        <v>0</v>
      </c>
      <c r="BX484" s="123"/>
      <c r="BY484" s="123">
        <f t="shared" ca="1" si="887"/>
        <v>0</v>
      </c>
      <c r="BZ484" s="123"/>
      <c r="CA484" s="123">
        <f t="shared" ca="1" si="888"/>
        <v>0</v>
      </c>
      <c r="CB484" s="123"/>
      <c r="CC484" s="123">
        <f t="shared" ca="1" si="889"/>
        <v>0</v>
      </c>
      <c r="CD484" s="125">
        <f t="shared" ca="1" si="890"/>
        <v>0</v>
      </c>
      <c r="CE484" s="125">
        <f t="shared" ca="1" si="891"/>
        <v>0</v>
      </c>
      <c r="CF484" s="125">
        <f t="shared" ca="1" si="892"/>
        <v>0</v>
      </c>
      <c r="CG484" s="125">
        <f t="shared" ca="1" si="893"/>
        <v>0</v>
      </c>
      <c r="CH484" s="125">
        <f t="shared" ca="1" si="894"/>
        <v>0</v>
      </c>
      <c r="CI484" s="125">
        <f t="shared" ca="1" si="895"/>
        <v>0</v>
      </c>
      <c r="CJ484" s="125">
        <f t="shared" ca="1" si="896"/>
        <v>0</v>
      </c>
      <c r="CK484" s="125">
        <f t="shared" ca="1" si="897"/>
        <v>0</v>
      </c>
      <c r="CL484" s="125">
        <f t="shared" ca="1" si="898"/>
        <v>0</v>
      </c>
      <c r="CM484" s="125">
        <f t="shared" ca="1" si="899"/>
        <v>0</v>
      </c>
      <c r="CN484" s="125">
        <f t="shared" ca="1" si="900"/>
        <v>0</v>
      </c>
      <c r="CO484" s="125">
        <f t="shared" ca="1" si="901"/>
        <v>0</v>
      </c>
      <c r="CP484" s="125">
        <f t="shared" ca="1" si="902"/>
        <v>0</v>
      </c>
      <c r="CQ484" s="125">
        <f t="shared" ca="1" si="903"/>
        <v>0</v>
      </c>
      <c r="CR484" s="125">
        <f t="shared" ca="1" si="904"/>
        <v>0</v>
      </c>
      <c r="CS484" s="125">
        <f t="shared" ca="1" si="905"/>
        <v>0</v>
      </c>
      <c r="CT484" s="125">
        <f t="shared" ca="1" si="906"/>
        <v>0</v>
      </c>
      <c r="CU484" s="125">
        <f t="shared" ca="1" si="907"/>
        <v>0</v>
      </c>
      <c r="CV484" s="125">
        <f t="shared" ca="1" si="908"/>
        <v>0</v>
      </c>
      <c r="CW484" s="125">
        <f t="shared" ca="1" si="909"/>
        <v>0</v>
      </c>
      <c r="CX484" s="125">
        <f t="shared" ca="1" si="910"/>
        <v>0</v>
      </c>
      <c r="CY484" s="125">
        <f t="shared" ca="1" si="911"/>
        <v>2</v>
      </c>
      <c r="CZ484" s="606">
        <f t="shared" ca="1" si="912"/>
        <v>0</v>
      </c>
      <c r="DA484" s="341">
        <f t="shared" ca="1" si="913"/>
        <v>2</v>
      </c>
      <c r="DB484" s="125">
        <f t="shared" ca="1" si="914"/>
        <v>0</v>
      </c>
      <c r="DC484" s="125">
        <f t="shared" ca="1" si="915"/>
        <v>0</v>
      </c>
      <c r="DD484" s="125">
        <f t="shared" ca="1" si="916"/>
        <v>0</v>
      </c>
      <c r="DE484" s="125">
        <f t="shared" ca="1" si="917"/>
        <v>0</v>
      </c>
      <c r="DF484" s="125">
        <f t="shared" ca="1" si="918"/>
        <v>0</v>
      </c>
      <c r="DG484" s="125">
        <f t="shared" ca="1" si="930"/>
        <v>0</v>
      </c>
      <c r="DH484" s="125">
        <f t="shared" ca="1" si="919"/>
        <v>0</v>
      </c>
      <c r="DI484" s="125">
        <f t="shared" ca="1" si="920"/>
        <v>0</v>
      </c>
      <c r="DJ484" s="125">
        <f t="shared" ca="1" si="921"/>
        <v>0</v>
      </c>
      <c r="DK484" s="125">
        <f t="shared" ca="1" si="922"/>
        <v>4</v>
      </c>
      <c r="DL484" s="125">
        <f t="shared" ca="1" si="923"/>
        <v>0</v>
      </c>
      <c r="DM484" s="340">
        <f t="shared" ca="1" si="924"/>
        <v>0</v>
      </c>
      <c r="DN484" s="340">
        <f t="shared" ca="1" si="925"/>
        <v>0</v>
      </c>
      <c r="DO484" s="340">
        <f t="shared" ca="1" si="926"/>
        <v>0</v>
      </c>
      <c r="DP484" s="340">
        <f t="shared" ca="1" si="927"/>
        <v>0</v>
      </c>
      <c r="DQ484" s="340">
        <f t="shared" ca="1" si="928"/>
        <v>0</v>
      </c>
      <c r="DR484" s="340">
        <f t="shared" ca="1" si="929"/>
        <v>0</v>
      </c>
      <c r="DS484" s="340">
        <f t="shared" ca="1" si="929"/>
        <v>0</v>
      </c>
    </row>
    <row r="485" spans="1:123">
      <c r="A485">
        <f t="shared" ca="1" si="822"/>
        <v>0</v>
      </c>
      <c r="B485">
        <f t="shared" ca="1" si="823"/>
        <v>25</v>
      </c>
      <c r="C485">
        <f t="shared" ca="1" si="824"/>
        <v>5220</v>
      </c>
      <c r="D485">
        <f t="shared" ca="1" si="825"/>
        <v>0</v>
      </c>
      <c r="E485">
        <f t="shared" ca="1" si="826"/>
        <v>0</v>
      </c>
      <c r="F485">
        <f t="shared" ca="1" si="827"/>
        <v>0</v>
      </c>
      <c r="G485" s="123">
        <f t="shared" ca="1" si="931"/>
        <v>0</v>
      </c>
      <c r="H485" s="123">
        <f t="shared" ca="1" si="821"/>
        <v>0</v>
      </c>
      <c r="I485" s="123">
        <f t="shared" ca="1" si="821"/>
        <v>0</v>
      </c>
      <c r="J485" s="123">
        <f t="shared" ca="1" si="821"/>
        <v>0</v>
      </c>
      <c r="K485" s="123">
        <f t="shared" ca="1" si="821"/>
        <v>0</v>
      </c>
      <c r="L485" s="123">
        <f t="shared" ca="1" si="821"/>
        <v>0</v>
      </c>
      <c r="M485" s="123">
        <f t="shared" ca="1" si="821"/>
        <v>0</v>
      </c>
      <c r="N485" s="123">
        <f t="shared" ca="1" si="821"/>
        <v>0</v>
      </c>
      <c r="O485" s="123">
        <f t="shared" ca="1" si="828"/>
        <v>0</v>
      </c>
      <c r="P485" s="123">
        <f t="shared" ca="1" si="829"/>
        <v>0</v>
      </c>
      <c r="Q485" s="123">
        <f t="shared" ref="Q485:R516" ca="1" si="932">INDIRECT("Відомість!r"&amp;ROW())</f>
        <v>0</v>
      </c>
      <c r="R485" s="123">
        <f t="shared" ca="1" si="932"/>
        <v>0</v>
      </c>
      <c r="S485" s="123">
        <f t="shared" ca="1" si="831"/>
        <v>0</v>
      </c>
      <c r="T485" s="123">
        <f t="shared" ca="1" si="832"/>
        <v>0</v>
      </c>
      <c r="U485" s="123">
        <f t="shared" ca="1" si="833"/>
        <v>0</v>
      </c>
      <c r="V485" s="123">
        <f t="shared" ca="1" si="834"/>
        <v>0</v>
      </c>
      <c r="W485" s="123">
        <f t="shared" ca="1" si="835"/>
        <v>0</v>
      </c>
      <c r="X485" s="123">
        <f t="shared" ca="1" si="836"/>
        <v>0</v>
      </c>
      <c r="Y485" s="123">
        <f t="shared" ca="1" si="837"/>
        <v>0</v>
      </c>
      <c r="Z485" s="123">
        <f t="shared" ca="1" si="838"/>
        <v>0</v>
      </c>
      <c r="AA485" s="123">
        <f t="shared" ca="1" si="839"/>
        <v>0</v>
      </c>
      <c r="AB485" s="123">
        <f t="shared" ca="1" si="840"/>
        <v>0</v>
      </c>
      <c r="AC485" s="123">
        <f t="shared" ca="1" si="841"/>
        <v>0</v>
      </c>
      <c r="AD485" s="123">
        <f t="shared" ca="1" si="842"/>
        <v>0</v>
      </c>
      <c r="AE485" s="123">
        <f t="shared" ca="1" si="843"/>
        <v>0</v>
      </c>
      <c r="AF485" s="123">
        <f t="shared" ca="1" si="844"/>
        <v>0</v>
      </c>
      <c r="AG485" s="123">
        <f t="shared" ca="1" si="845"/>
        <v>0</v>
      </c>
      <c r="AH485" s="123">
        <f t="shared" ca="1" si="846"/>
        <v>0</v>
      </c>
      <c r="AI485" s="123">
        <f t="shared" ca="1" si="847"/>
        <v>0</v>
      </c>
      <c r="AJ485" s="123">
        <f t="shared" ca="1" si="848"/>
        <v>0</v>
      </c>
      <c r="AK485" s="123">
        <f t="shared" ca="1" si="849"/>
        <v>0</v>
      </c>
      <c r="AL485" s="123">
        <f t="shared" ca="1" si="850"/>
        <v>0</v>
      </c>
      <c r="AM485" s="123">
        <f t="shared" ca="1" si="851"/>
        <v>0</v>
      </c>
      <c r="AN485" s="123">
        <f t="shared" ca="1" si="852"/>
        <v>0</v>
      </c>
      <c r="AO485" s="123">
        <f t="shared" ca="1" si="853"/>
        <v>0</v>
      </c>
      <c r="AP485" s="123">
        <f t="shared" ca="1" si="854"/>
        <v>0</v>
      </c>
      <c r="AQ485" s="123">
        <f t="shared" ca="1" si="855"/>
        <v>0</v>
      </c>
      <c r="AR485" s="123">
        <f t="shared" ca="1" si="856"/>
        <v>0</v>
      </c>
      <c r="AS485" s="123">
        <f t="shared" ca="1" si="857"/>
        <v>0</v>
      </c>
      <c r="AT485" s="123">
        <f t="shared" ca="1" si="858"/>
        <v>0</v>
      </c>
      <c r="AU485" s="123">
        <f t="shared" ca="1" si="859"/>
        <v>0</v>
      </c>
      <c r="AV485" s="123">
        <f t="shared" ca="1" si="860"/>
        <v>0</v>
      </c>
      <c r="AW485" s="123">
        <f t="shared" ca="1" si="861"/>
        <v>0</v>
      </c>
      <c r="AX485" s="123">
        <f t="shared" ca="1" si="862"/>
        <v>0</v>
      </c>
      <c r="AY485" s="123">
        <f t="shared" ca="1" si="863"/>
        <v>0</v>
      </c>
      <c r="AZ485" s="123">
        <f t="shared" ca="1" si="864"/>
        <v>0</v>
      </c>
      <c r="BA485" s="123">
        <f t="shared" ca="1" si="865"/>
        <v>0</v>
      </c>
      <c r="BB485" s="123">
        <f t="shared" ca="1" si="866"/>
        <v>0</v>
      </c>
      <c r="BC485" s="123">
        <f t="shared" ca="1" si="867"/>
        <v>0</v>
      </c>
      <c r="BD485" s="123">
        <f t="shared" ca="1" si="868"/>
        <v>0</v>
      </c>
      <c r="BE485" s="123">
        <f t="shared" ca="1" si="869"/>
        <v>0</v>
      </c>
      <c r="BF485" s="123">
        <f t="shared" ca="1" si="870"/>
        <v>0</v>
      </c>
      <c r="BG485" s="123">
        <f t="shared" ca="1" si="871"/>
        <v>0</v>
      </c>
      <c r="BH485" s="123">
        <f t="shared" ca="1" si="872"/>
        <v>0</v>
      </c>
      <c r="BI485" s="123">
        <f t="shared" ca="1" si="873"/>
        <v>0</v>
      </c>
      <c r="BJ485" s="123">
        <f t="shared" ca="1" si="874"/>
        <v>0</v>
      </c>
      <c r="BK485" s="123">
        <f t="shared" ca="1" si="875"/>
        <v>0</v>
      </c>
      <c r="BL485" s="123">
        <f t="shared" ca="1" si="876"/>
        <v>0</v>
      </c>
      <c r="BM485" s="123">
        <f t="shared" ca="1" si="877"/>
        <v>0</v>
      </c>
      <c r="BN485" s="123">
        <f t="shared" ca="1" si="878"/>
        <v>0</v>
      </c>
      <c r="BO485" s="123">
        <f t="shared" ca="1" si="879"/>
        <v>0</v>
      </c>
      <c r="BP485" s="340">
        <f t="shared" ca="1" si="880"/>
        <v>0</v>
      </c>
      <c r="BQ485" s="123">
        <f t="shared" ca="1" si="881"/>
        <v>0</v>
      </c>
      <c r="BR485" s="123">
        <f t="shared" ca="1" si="882"/>
        <v>0</v>
      </c>
      <c r="BS485" s="123">
        <f t="shared" ca="1" si="883"/>
        <v>0</v>
      </c>
      <c r="BT485" s="123">
        <f t="shared" ca="1" si="884"/>
        <v>0</v>
      </c>
      <c r="BU485" s="123">
        <f t="shared" ca="1" si="885"/>
        <v>0</v>
      </c>
      <c r="BV485" s="123"/>
      <c r="BW485" s="123">
        <f t="shared" ca="1" si="886"/>
        <v>0</v>
      </c>
      <c r="BX485" s="123"/>
      <c r="BY485" s="123">
        <f t="shared" ca="1" si="887"/>
        <v>0</v>
      </c>
      <c r="BZ485" s="123"/>
      <c r="CA485" s="123">
        <f t="shared" ca="1" si="888"/>
        <v>0</v>
      </c>
      <c r="CB485" s="123"/>
      <c r="CC485" s="123">
        <f t="shared" ca="1" si="889"/>
        <v>0</v>
      </c>
      <c r="CD485" s="125">
        <f t="shared" ca="1" si="890"/>
        <v>0</v>
      </c>
      <c r="CE485" s="125">
        <f t="shared" ca="1" si="891"/>
        <v>0</v>
      </c>
      <c r="CF485" s="125">
        <f t="shared" ca="1" si="892"/>
        <v>0</v>
      </c>
      <c r="CG485" s="125">
        <f t="shared" ca="1" si="893"/>
        <v>0</v>
      </c>
      <c r="CH485" s="125">
        <f t="shared" ca="1" si="894"/>
        <v>0</v>
      </c>
      <c r="CI485" s="125">
        <f t="shared" ca="1" si="895"/>
        <v>0</v>
      </c>
      <c r="CJ485" s="125">
        <f t="shared" ca="1" si="896"/>
        <v>0</v>
      </c>
      <c r="CK485" s="125">
        <f t="shared" ca="1" si="897"/>
        <v>0</v>
      </c>
      <c r="CL485" s="125">
        <f t="shared" ca="1" si="898"/>
        <v>0</v>
      </c>
      <c r="CM485" s="125">
        <f t="shared" ca="1" si="899"/>
        <v>0</v>
      </c>
      <c r="CN485" s="125">
        <f t="shared" ca="1" si="900"/>
        <v>0</v>
      </c>
      <c r="CO485" s="125">
        <f t="shared" ca="1" si="901"/>
        <v>0</v>
      </c>
      <c r="CP485" s="125">
        <f t="shared" ca="1" si="902"/>
        <v>0</v>
      </c>
      <c r="CQ485" s="125">
        <f t="shared" ca="1" si="903"/>
        <v>0</v>
      </c>
      <c r="CR485" s="125">
        <f t="shared" ca="1" si="904"/>
        <v>0</v>
      </c>
      <c r="CS485" s="125">
        <f t="shared" ca="1" si="905"/>
        <v>0</v>
      </c>
      <c r="CT485" s="125">
        <f t="shared" ca="1" si="906"/>
        <v>0</v>
      </c>
      <c r="CU485" s="125">
        <f t="shared" ca="1" si="907"/>
        <v>0</v>
      </c>
      <c r="CV485" s="125">
        <f t="shared" ca="1" si="908"/>
        <v>0</v>
      </c>
      <c r="CW485" s="125">
        <f t="shared" ca="1" si="909"/>
        <v>0</v>
      </c>
      <c r="CX485" s="125">
        <f t="shared" ca="1" si="910"/>
        <v>0</v>
      </c>
      <c r="CY485" s="125">
        <f t="shared" ca="1" si="911"/>
        <v>0</v>
      </c>
      <c r="CZ485" s="606">
        <f t="shared" ca="1" si="912"/>
        <v>0</v>
      </c>
      <c r="DA485" s="341">
        <f t="shared" ca="1" si="913"/>
        <v>0</v>
      </c>
      <c r="DB485" s="125">
        <f t="shared" ca="1" si="914"/>
        <v>0</v>
      </c>
      <c r="DC485" s="125">
        <f t="shared" ca="1" si="915"/>
        <v>1</v>
      </c>
      <c r="DD485" s="125">
        <f t="shared" ca="1" si="916"/>
        <v>0</v>
      </c>
      <c r="DE485" s="125">
        <f t="shared" ca="1" si="917"/>
        <v>0</v>
      </c>
      <c r="DF485" s="125">
        <f t="shared" ca="1" si="918"/>
        <v>0</v>
      </c>
      <c r="DG485" s="125">
        <f t="shared" ca="1" si="930"/>
        <v>0</v>
      </c>
      <c r="DH485" s="125">
        <f t="shared" ca="1" si="919"/>
        <v>0</v>
      </c>
      <c r="DI485" s="125">
        <f t="shared" ca="1" si="920"/>
        <v>0</v>
      </c>
      <c r="DJ485" s="125">
        <f t="shared" ca="1" si="921"/>
        <v>0</v>
      </c>
      <c r="DK485" s="125">
        <f t="shared" ca="1" si="922"/>
        <v>1</v>
      </c>
      <c r="DL485" s="125">
        <f t="shared" ca="1" si="923"/>
        <v>0</v>
      </c>
      <c r="DM485" s="340">
        <f t="shared" ca="1" si="924"/>
        <v>0</v>
      </c>
      <c r="DN485" s="340">
        <f t="shared" ca="1" si="925"/>
        <v>0</v>
      </c>
      <c r="DO485" s="340">
        <f t="shared" ca="1" si="926"/>
        <v>0</v>
      </c>
      <c r="DP485" s="340">
        <f t="shared" ca="1" si="927"/>
        <v>0</v>
      </c>
      <c r="DQ485" s="340">
        <f t="shared" ca="1" si="928"/>
        <v>0</v>
      </c>
      <c r="DR485" s="340">
        <f t="shared" ca="1" si="929"/>
        <v>0</v>
      </c>
      <c r="DS485" s="340">
        <f t="shared" ca="1" si="929"/>
        <v>0</v>
      </c>
    </row>
    <row r="486" spans="1:123">
      <c r="A486">
        <f t="shared" ca="1" si="822"/>
        <v>0</v>
      </c>
      <c r="B486">
        <f t="shared" ca="1" si="823"/>
        <v>26</v>
      </c>
      <c r="C486">
        <f t="shared" ca="1" si="824"/>
        <v>5360</v>
      </c>
      <c r="D486">
        <f t="shared" ca="1" si="825"/>
        <v>0</v>
      </c>
      <c r="E486">
        <f t="shared" ca="1" si="826"/>
        <v>0</v>
      </c>
      <c r="F486">
        <f t="shared" ca="1" si="827"/>
        <v>0</v>
      </c>
      <c r="G486" s="123">
        <f t="shared" ca="1" si="931"/>
        <v>0</v>
      </c>
      <c r="H486" s="123">
        <f t="shared" ca="1" si="821"/>
        <v>0</v>
      </c>
      <c r="I486" s="123">
        <f t="shared" ca="1" si="821"/>
        <v>0</v>
      </c>
      <c r="J486" s="123">
        <f t="shared" ca="1" si="821"/>
        <v>0</v>
      </c>
      <c r="K486" s="123">
        <f t="shared" ca="1" si="821"/>
        <v>0</v>
      </c>
      <c r="L486" s="123">
        <f t="shared" ca="1" si="821"/>
        <v>0</v>
      </c>
      <c r="M486" s="123">
        <f t="shared" ca="1" si="821"/>
        <v>0</v>
      </c>
      <c r="N486" s="123">
        <f t="shared" ca="1" si="821"/>
        <v>0</v>
      </c>
      <c r="O486" s="123">
        <f t="shared" ca="1" si="828"/>
        <v>0</v>
      </c>
      <c r="P486" s="123">
        <f t="shared" ca="1" si="829"/>
        <v>0</v>
      </c>
      <c r="Q486" s="123">
        <f t="shared" ca="1" si="932"/>
        <v>0</v>
      </c>
      <c r="R486" s="123">
        <f t="shared" ca="1" si="932"/>
        <v>0</v>
      </c>
      <c r="S486" s="123">
        <f t="shared" ca="1" si="831"/>
        <v>0</v>
      </c>
      <c r="T486" s="123">
        <f t="shared" ca="1" si="832"/>
        <v>0</v>
      </c>
      <c r="U486" s="123">
        <f t="shared" ca="1" si="833"/>
        <v>0</v>
      </c>
      <c r="V486" s="123">
        <f t="shared" ca="1" si="834"/>
        <v>0</v>
      </c>
      <c r="W486" s="123">
        <f t="shared" ca="1" si="835"/>
        <v>0</v>
      </c>
      <c r="X486" s="123">
        <f t="shared" ca="1" si="836"/>
        <v>0</v>
      </c>
      <c r="Y486" s="123">
        <f t="shared" ca="1" si="837"/>
        <v>0</v>
      </c>
      <c r="Z486" s="123">
        <f t="shared" ca="1" si="838"/>
        <v>0</v>
      </c>
      <c r="AA486" s="123">
        <f t="shared" ca="1" si="839"/>
        <v>0</v>
      </c>
      <c r="AB486" s="123">
        <f t="shared" ca="1" si="840"/>
        <v>0</v>
      </c>
      <c r="AC486" s="123">
        <f t="shared" ca="1" si="841"/>
        <v>0</v>
      </c>
      <c r="AD486" s="123">
        <f t="shared" ca="1" si="842"/>
        <v>0</v>
      </c>
      <c r="AE486" s="123">
        <f t="shared" ca="1" si="843"/>
        <v>0</v>
      </c>
      <c r="AF486" s="123">
        <f t="shared" ca="1" si="844"/>
        <v>0</v>
      </c>
      <c r="AG486" s="123">
        <f t="shared" ca="1" si="845"/>
        <v>0</v>
      </c>
      <c r="AH486" s="123">
        <f t="shared" ca="1" si="846"/>
        <v>0</v>
      </c>
      <c r="AI486" s="123">
        <f t="shared" ca="1" si="847"/>
        <v>0</v>
      </c>
      <c r="AJ486" s="123">
        <f t="shared" ca="1" si="848"/>
        <v>0</v>
      </c>
      <c r="AK486" s="123">
        <f t="shared" ca="1" si="849"/>
        <v>0</v>
      </c>
      <c r="AL486" s="123">
        <f t="shared" ca="1" si="850"/>
        <v>0</v>
      </c>
      <c r="AM486" s="123">
        <f t="shared" ca="1" si="851"/>
        <v>0</v>
      </c>
      <c r="AN486" s="123">
        <f t="shared" ca="1" si="852"/>
        <v>0</v>
      </c>
      <c r="AO486" s="123">
        <f t="shared" ca="1" si="853"/>
        <v>0</v>
      </c>
      <c r="AP486" s="123">
        <f t="shared" ca="1" si="854"/>
        <v>0</v>
      </c>
      <c r="AQ486" s="123">
        <f t="shared" ca="1" si="855"/>
        <v>0</v>
      </c>
      <c r="AR486" s="123">
        <f t="shared" ca="1" si="856"/>
        <v>0</v>
      </c>
      <c r="AS486" s="123">
        <f t="shared" ca="1" si="857"/>
        <v>0</v>
      </c>
      <c r="AT486" s="123">
        <f t="shared" ca="1" si="858"/>
        <v>0</v>
      </c>
      <c r="AU486" s="123">
        <f t="shared" ca="1" si="859"/>
        <v>0</v>
      </c>
      <c r="AV486" s="123">
        <f t="shared" ca="1" si="860"/>
        <v>0</v>
      </c>
      <c r="AW486" s="123">
        <f t="shared" ca="1" si="861"/>
        <v>0</v>
      </c>
      <c r="AX486" s="123">
        <f t="shared" ca="1" si="862"/>
        <v>0</v>
      </c>
      <c r="AY486" s="123">
        <f t="shared" ca="1" si="863"/>
        <v>0</v>
      </c>
      <c r="AZ486" s="123">
        <f t="shared" ca="1" si="864"/>
        <v>0</v>
      </c>
      <c r="BA486" s="123">
        <f t="shared" ca="1" si="865"/>
        <v>0</v>
      </c>
      <c r="BB486" s="123">
        <f t="shared" ca="1" si="866"/>
        <v>0</v>
      </c>
      <c r="BC486" s="123">
        <f t="shared" ca="1" si="867"/>
        <v>0</v>
      </c>
      <c r="BD486" s="123">
        <f t="shared" ca="1" si="868"/>
        <v>0</v>
      </c>
      <c r="BE486" s="123">
        <f t="shared" ca="1" si="869"/>
        <v>0</v>
      </c>
      <c r="BF486" s="123">
        <f t="shared" ca="1" si="870"/>
        <v>0</v>
      </c>
      <c r="BG486" s="123">
        <f t="shared" ca="1" si="871"/>
        <v>0</v>
      </c>
      <c r="BH486" s="123">
        <f t="shared" ca="1" si="872"/>
        <v>0</v>
      </c>
      <c r="BI486" s="123">
        <f t="shared" ca="1" si="873"/>
        <v>0</v>
      </c>
      <c r="BJ486" s="123">
        <f t="shared" ca="1" si="874"/>
        <v>0</v>
      </c>
      <c r="BK486" s="123">
        <f t="shared" ca="1" si="875"/>
        <v>0</v>
      </c>
      <c r="BL486" s="123">
        <f t="shared" ca="1" si="876"/>
        <v>0</v>
      </c>
      <c r="BM486" s="123">
        <f t="shared" ca="1" si="877"/>
        <v>0</v>
      </c>
      <c r="BN486" s="123">
        <f t="shared" ca="1" si="878"/>
        <v>0</v>
      </c>
      <c r="BO486" s="123">
        <f t="shared" ca="1" si="879"/>
        <v>0</v>
      </c>
      <c r="BP486" s="340">
        <f t="shared" ca="1" si="880"/>
        <v>0</v>
      </c>
      <c r="BQ486" s="123">
        <f t="shared" ca="1" si="881"/>
        <v>0</v>
      </c>
      <c r="BR486" s="123">
        <f t="shared" ca="1" si="882"/>
        <v>0</v>
      </c>
      <c r="BS486" s="123">
        <f t="shared" ca="1" si="883"/>
        <v>0</v>
      </c>
      <c r="BT486" s="123">
        <f t="shared" ca="1" si="884"/>
        <v>0</v>
      </c>
      <c r="BU486" s="123">
        <f t="shared" ca="1" si="885"/>
        <v>0</v>
      </c>
      <c r="BV486" s="123"/>
      <c r="BW486" s="123">
        <f t="shared" ca="1" si="886"/>
        <v>0</v>
      </c>
      <c r="BX486" s="123"/>
      <c r="BY486" s="123">
        <f t="shared" ca="1" si="887"/>
        <v>0</v>
      </c>
      <c r="BZ486" s="123"/>
      <c r="CA486" s="123">
        <f t="shared" ca="1" si="888"/>
        <v>0</v>
      </c>
      <c r="CB486" s="123"/>
      <c r="CC486" s="123">
        <f t="shared" ca="1" si="889"/>
        <v>0</v>
      </c>
      <c r="CD486" s="125">
        <f t="shared" ca="1" si="890"/>
        <v>0</v>
      </c>
      <c r="CE486" s="125">
        <f t="shared" ca="1" si="891"/>
        <v>0</v>
      </c>
      <c r="CF486" s="125">
        <f t="shared" ca="1" si="892"/>
        <v>0</v>
      </c>
      <c r="CG486" s="125">
        <f t="shared" ca="1" si="893"/>
        <v>0</v>
      </c>
      <c r="CH486" s="125">
        <f t="shared" ca="1" si="894"/>
        <v>0</v>
      </c>
      <c r="CI486" s="125">
        <f t="shared" ca="1" si="895"/>
        <v>0</v>
      </c>
      <c r="CJ486" s="125">
        <f t="shared" ca="1" si="896"/>
        <v>0</v>
      </c>
      <c r="CK486" s="125">
        <f t="shared" ca="1" si="897"/>
        <v>0</v>
      </c>
      <c r="CL486" s="125">
        <f t="shared" ca="1" si="898"/>
        <v>0</v>
      </c>
      <c r="CM486" s="125">
        <f t="shared" ca="1" si="899"/>
        <v>0</v>
      </c>
      <c r="CN486" s="125">
        <f t="shared" ca="1" si="900"/>
        <v>0</v>
      </c>
      <c r="CO486" s="125">
        <f t="shared" ca="1" si="901"/>
        <v>0</v>
      </c>
      <c r="CP486" s="125">
        <f t="shared" ca="1" si="902"/>
        <v>0</v>
      </c>
      <c r="CQ486" s="125">
        <f t="shared" ca="1" si="903"/>
        <v>0</v>
      </c>
      <c r="CR486" s="125">
        <f t="shared" ca="1" si="904"/>
        <v>0</v>
      </c>
      <c r="CS486" s="125">
        <f t="shared" ca="1" si="905"/>
        <v>0</v>
      </c>
      <c r="CT486" s="125">
        <f t="shared" ca="1" si="906"/>
        <v>0</v>
      </c>
      <c r="CU486" s="125">
        <f t="shared" ca="1" si="907"/>
        <v>0</v>
      </c>
      <c r="CV486" s="125">
        <f t="shared" ca="1" si="908"/>
        <v>0</v>
      </c>
      <c r="CW486" s="125">
        <f t="shared" ca="1" si="909"/>
        <v>0</v>
      </c>
      <c r="CX486" s="125">
        <f t="shared" ca="1" si="910"/>
        <v>0</v>
      </c>
      <c r="CY486" s="125">
        <f t="shared" ca="1" si="911"/>
        <v>0</v>
      </c>
      <c r="CZ486" s="606">
        <f t="shared" ca="1" si="912"/>
        <v>0</v>
      </c>
      <c r="DA486" s="341">
        <f t="shared" ca="1" si="913"/>
        <v>0</v>
      </c>
      <c r="DB486" s="125">
        <f t="shared" ca="1" si="914"/>
        <v>0</v>
      </c>
      <c r="DC486" s="125">
        <f t="shared" ca="1" si="915"/>
        <v>0</v>
      </c>
      <c r="DD486" s="125">
        <f t="shared" ca="1" si="916"/>
        <v>0</v>
      </c>
      <c r="DE486" s="125">
        <f t="shared" ca="1" si="917"/>
        <v>0</v>
      </c>
      <c r="DF486" s="125">
        <f t="shared" ca="1" si="918"/>
        <v>0</v>
      </c>
      <c r="DG486" s="125">
        <f t="shared" ca="1" si="930"/>
        <v>0</v>
      </c>
      <c r="DH486" s="125">
        <f t="shared" ca="1" si="919"/>
        <v>0</v>
      </c>
      <c r="DI486" s="125">
        <f t="shared" ca="1" si="920"/>
        <v>0</v>
      </c>
      <c r="DJ486" s="125">
        <f t="shared" ca="1" si="921"/>
        <v>0</v>
      </c>
      <c r="DK486" s="125">
        <f t="shared" ca="1" si="922"/>
        <v>0</v>
      </c>
      <c r="DL486" s="125">
        <f t="shared" ca="1" si="923"/>
        <v>0</v>
      </c>
      <c r="DM486" s="340">
        <f t="shared" ca="1" si="924"/>
        <v>0</v>
      </c>
      <c r="DN486" s="340">
        <f t="shared" ca="1" si="925"/>
        <v>0</v>
      </c>
      <c r="DO486" s="340">
        <f t="shared" ca="1" si="926"/>
        <v>0</v>
      </c>
      <c r="DP486" s="340">
        <f t="shared" ca="1" si="927"/>
        <v>0</v>
      </c>
      <c r="DQ486" s="340">
        <f t="shared" ca="1" si="928"/>
        <v>0</v>
      </c>
      <c r="DR486" s="340">
        <f t="shared" ca="1" si="929"/>
        <v>0</v>
      </c>
      <c r="DS486" s="340">
        <f t="shared" ca="1" si="929"/>
        <v>0</v>
      </c>
    </row>
    <row r="487" spans="1:123">
      <c r="A487">
        <f t="shared" ca="1" si="822"/>
        <v>0</v>
      </c>
      <c r="B487">
        <f t="shared" ca="1" si="823"/>
        <v>27</v>
      </c>
      <c r="C487">
        <f t="shared" ca="1" si="824"/>
        <v>5500</v>
      </c>
      <c r="D487">
        <f t="shared" ca="1" si="825"/>
        <v>0</v>
      </c>
      <c r="E487">
        <f t="shared" ca="1" si="826"/>
        <v>0</v>
      </c>
      <c r="F487">
        <f t="shared" ca="1" si="827"/>
        <v>0</v>
      </c>
      <c r="G487" s="123">
        <f t="shared" ca="1" si="931"/>
        <v>0</v>
      </c>
      <c r="H487" s="123">
        <f t="shared" ca="1" si="821"/>
        <v>0</v>
      </c>
      <c r="I487" s="123">
        <f t="shared" ca="1" si="821"/>
        <v>0</v>
      </c>
      <c r="J487" s="123">
        <f t="shared" ca="1" si="821"/>
        <v>0</v>
      </c>
      <c r="K487" s="123">
        <f t="shared" ca="1" si="821"/>
        <v>0</v>
      </c>
      <c r="L487" s="123">
        <f t="shared" ca="1" si="821"/>
        <v>0</v>
      </c>
      <c r="M487" s="123">
        <f t="shared" ca="1" si="821"/>
        <v>0</v>
      </c>
      <c r="N487" s="123">
        <f t="shared" ca="1" si="821"/>
        <v>0</v>
      </c>
      <c r="O487" s="123">
        <f t="shared" ca="1" si="828"/>
        <v>0</v>
      </c>
      <c r="P487" s="123">
        <f t="shared" ca="1" si="829"/>
        <v>0</v>
      </c>
      <c r="Q487" s="123">
        <f t="shared" ca="1" si="932"/>
        <v>0</v>
      </c>
      <c r="R487" s="123">
        <f t="shared" ca="1" si="932"/>
        <v>0</v>
      </c>
      <c r="S487" s="123">
        <f t="shared" ca="1" si="831"/>
        <v>0</v>
      </c>
      <c r="T487" s="123">
        <f t="shared" ca="1" si="832"/>
        <v>0</v>
      </c>
      <c r="U487" s="123">
        <f t="shared" ca="1" si="833"/>
        <v>0</v>
      </c>
      <c r="V487" s="123">
        <f t="shared" ca="1" si="834"/>
        <v>0</v>
      </c>
      <c r="W487" s="123">
        <f t="shared" ca="1" si="835"/>
        <v>0</v>
      </c>
      <c r="X487" s="123">
        <f t="shared" ca="1" si="836"/>
        <v>0</v>
      </c>
      <c r="Y487" s="123">
        <f t="shared" ca="1" si="837"/>
        <v>0</v>
      </c>
      <c r="Z487" s="123">
        <f t="shared" ca="1" si="838"/>
        <v>0</v>
      </c>
      <c r="AA487" s="123">
        <f t="shared" ca="1" si="839"/>
        <v>0</v>
      </c>
      <c r="AB487" s="123">
        <f t="shared" ca="1" si="840"/>
        <v>0</v>
      </c>
      <c r="AC487" s="123">
        <f t="shared" ca="1" si="841"/>
        <v>0</v>
      </c>
      <c r="AD487" s="123">
        <f t="shared" ca="1" si="842"/>
        <v>0</v>
      </c>
      <c r="AE487" s="123">
        <f t="shared" ca="1" si="843"/>
        <v>0</v>
      </c>
      <c r="AF487" s="123">
        <f t="shared" ca="1" si="844"/>
        <v>0</v>
      </c>
      <c r="AG487" s="123">
        <f t="shared" ca="1" si="845"/>
        <v>0</v>
      </c>
      <c r="AH487" s="123">
        <f t="shared" ca="1" si="846"/>
        <v>0</v>
      </c>
      <c r="AI487" s="123">
        <f t="shared" ca="1" si="847"/>
        <v>0</v>
      </c>
      <c r="AJ487" s="123">
        <f t="shared" ca="1" si="848"/>
        <v>0</v>
      </c>
      <c r="AK487" s="123">
        <f t="shared" ca="1" si="849"/>
        <v>0</v>
      </c>
      <c r="AL487" s="123">
        <f t="shared" ca="1" si="850"/>
        <v>0</v>
      </c>
      <c r="AM487" s="123">
        <f t="shared" ca="1" si="851"/>
        <v>0</v>
      </c>
      <c r="AN487" s="123">
        <f t="shared" ca="1" si="852"/>
        <v>0</v>
      </c>
      <c r="AO487" s="123">
        <f t="shared" ca="1" si="853"/>
        <v>0</v>
      </c>
      <c r="AP487" s="123">
        <f t="shared" ca="1" si="854"/>
        <v>0</v>
      </c>
      <c r="AQ487" s="123">
        <f t="shared" ca="1" si="855"/>
        <v>0</v>
      </c>
      <c r="AR487" s="123">
        <f t="shared" ca="1" si="856"/>
        <v>0</v>
      </c>
      <c r="AS487" s="123">
        <f t="shared" ca="1" si="857"/>
        <v>0</v>
      </c>
      <c r="AT487" s="123">
        <f t="shared" ca="1" si="858"/>
        <v>0</v>
      </c>
      <c r="AU487" s="123">
        <f t="shared" ca="1" si="859"/>
        <v>0</v>
      </c>
      <c r="AV487" s="123">
        <f t="shared" ca="1" si="860"/>
        <v>0</v>
      </c>
      <c r="AW487" s="123">
        <f t="shared" ca="1" si="861"/>
        <v>0</v>
      </c>
      <c r="AX487" s="123">
        <f t="shared" ca="1" si="862"/>
        <v>0</v>
      </c>
      <c r="AY487" s="123">
        <f t="shared" ca="1" si="863"/>
        <v>0</v>
      </c>
      <c r="AZ487" s="123">
        <f t="shared" ca="1" si="864"/>
        <v>0</v>
      </c>
      <c r="BA487" s="123">
        <f t="shared" ca="1" si="865"/>
        <v>0</v>
      </c>
      <c r="BB487" s="123">
        <f t="shared" ca="1" si="866"/>
        <v>0</v>
      </c>
      <c r="BC487" s="123">
        <f t="shared" ca="1" si="867"/>
        <v>0</v>
      </c>
      <c r="BD487" s="123">
        <f t="shared" ca="1" si="868"/>
        <v>0</v>
      </c>
      <c r="BE487" s="123">
        <f t="shared" ca="1" si="869"/>
        <v>0</v>
      </c>
      <c r="BF487" s="123">
        <f t="shared" ca="1" si="870"/>
        <v>0</v>
      </c>
      <c r="BG487" s="123">
        <f t="shared" ca="1" si="871"/>
        <v>0</v>
      </c>
      <c r="BH487" s="123">
        <f t="shared" ca="1" si="872"/>
        <v>0</v>
      </c>
      <c r="BI487" s="123">
        <f t="shared" ca="1" si="873"/>
        <v>0</v>
      </c>
      <c r="BJ487" s="123">
        <f t="shared" ca="1" si="874"/>
        <v>0</v>
      </c>
      <c r="BK487" s="123">
        <f t="shared" ca="1" si="875"/>
        <v>0</v>
      </c>
      <c r="BL487" s="123">
        <f t="shared" ca="1" si="876"/>
        <v>0</v>
      </c>
      <c r="BM487" s="123">
        <f t="shared" ca="1" si="877"/>
        <v>0</v>
      </c>
      <c r="BN487" s="123">
        <f t="shared" ca="1" si="878"/>
        <v>0</v>
      </c>
      <c r="BO487" s="123">
        <f t="shared" ca="1" si="879"/>
        <v>0</v>
      </c>
      <c r="BP487" s="340">
        <f t="shared" ca="1" si="880"/>
        <v>0</v>
      </c>
      <c r="BQ487" s="123">
        <f t="shared" ca="1" si="881"/>
        <v>0</v>
      </c>
      <c r="BR487" s="123">
        <f t="shared" ca="1" si="882"/>
        <v>0</v>
      </c>
      <c r="BS487" s="123">
        <f t="shared" ca="1" si="883"/>
        <v>0</v>
      </c>
      <c r="BT487" s="123">
        <f t="shared" ca="1" si="884"/>
        <v>0</v>
      </c>
      <c r="BU487" s="123">
        <f t="shared" ca="1" si="885"/>
        <v>0</v>
      </c>
      <c r="BV487" s="123"/>
      <c r="BW487" s="123">
        <f t="shared" ca="1" si="886"/>
        <v>0</v>
      </c>
      <c r="BX487" s="123"/>
      <c r="BY487" s="123">
        <f t="shared" ca="1" si="887"/>
        <v>0</v>
      </c>
      <c r="BZ487" s="123"/>
      <c r="CA487" s="123">
        <f t="shared" ca="1" si="888"/>
        <v>0</v>
      </c>
      <c r="CB487" s="123"/>
      <c r="CC487" s="123">
        <f t="shared" ca="1" si="889"/>
        <v>0</v>
      </c>
      <c r="CD487" s="125">
        <f t="shared" ca="1" si="890"/>
        <v>0</v>
      </c>
      <c r="CE487" s="125">
        <f t="shared" ca="1" si="891"/>
        <v>0</v>
      </c>
      <c r="CF487" s="125">
        <f t="shared" ca="1" si="892"/>
        <v>0</v>
      </c>
      <c r="CG487" s="125">
        <f t="shared" ca="1" si="893"/>
        <v>0</v>
      </c>
      <c r="CH487" s="125">
        <f t="shared" ca="1" si="894"/>
        <v>0</v>
      </c>
      <c r="CI487" s="125">
        <f t="shared" ca="1" si="895"/>
        <v>0</v>
      </c>
      <c r="CJ487" s="125">
        <f t="shared" ca="1" si="896"/>
        <v>0</v>
      </c>
      <c r="CK487" s="125">
        <f t="shared" ca="1" si="897"/>
        <v>0</v>
      </c>
      <c r="CL487" s="125">
        <f t="shared" ca="1" si="898"/>
        <v>0</v>
      </c>
      <c r="CM487" s="125">
        <f t="shared" ca="1" si="899"/>
        <v>0</v>
      </c>
      <c r="CN487" s="125">
        <f t="shared" ca="1" si="900"/>
        <v>0</v>
      </c>
      <c r="CO487" s="125">
        <f t="shared" ca="1" si="901"/>
        <v>0</v>
      </c>
      <c r="CP487" s="125">
        <f t="shared" ca="1" si="902"/>
        <v>0</v>
      </c>
      <c r="CQ487" s="125">
        <f t="shared" ca="1" si="903"/>
        <v>0</v>
      </c>
      <c r="CR487" s="125">
        <f t="shared" ca="1" si="904"/>
        <v>0</v>
      </c>
      <c r="CS487" s="125">
        <f t="shared" ca="1" si="905"/>
        <v>0</v>
      </c>
      <c r="CT487" s="125">
        <f t="shared" ca="1" si="906"/>
        <v>0</v>
      </c>
      <c r="CU487" s="125">
        <f t="shared" ca="1" si="907"/>
        <v>0</v>
      </c>
      <c r="CV487" s="125">
        <f t="shared" ca="1" si="908"/>
        <v>0</v>
      </c>
      <c r="CW487" s="125">
        <f t="shared" ca="1" si="909"/>
        <v>0</v>
      </c>
      <c r="CX487" s="125">
        <f t="shared" ca="1" si="910"/>
        <v>0</v>
      </c>
      <c r="CY487" s="125">
        <f t="shared" ca="1" si="911"/>
        <v>0</v>
      </c>
      <c r="CZ487" s="606">
        <f t="shared" ca="1" si="912"/>
        <v>0</v>
      </c>
      <c r="DA487" s="341">
        <f t="shared" ca="1" si="913"/>
        <v>0</v>
      </c>
      <c r="DB487" s="125">
        <f t="shared" ca="1" si="914"/>
        <v>0</v>
      </c>
      <c r="DC487" s="125">
        <f t="shared" ca="1" si="915"/>
        <v>0</v>
      </c>
      <c r="DD487" s="125">
        <f t="shared" ca="1" si="916"/>
        <v>0</v>
      </c>
      <c r="DE487" s="125">
        <f t="shared" ca="1" si="917"/>
        <v>0</v>
      </c>
      <c r="DF487" s="125">
        <f t="shared" ca="1" si="918"/>
        <v>0</v>
      </c>
      <c r="DG487" s="125">
        <f t="shared" ca="1" si="930"/>
        <v>0</v>
      </c>
      <c r="DH487" s="125">
        <f t="shared" ca="1" si="919"/>
        <v>0</v>
      </c>
      <c r="DI487" s="125">
        <f t="shared" ca="1" si="920"/>
        <v>0</v>
      </c>
      <c r="DJ487" s="125">
        <f t="shared" ca="1" si="921"/>
        <v>0</v>
      </c>
      <c r="DK487" s="125">
        <f t="shared" ca="1" si="922"/>
        <v>0</v>
      </c>
      <c r="DL487" s="125">
        <f t="shared" ca="1" si="923"/>
        <v>0</v>
      </c>
      <c r="DM487" s="340">
        <f t="shared" ca="1" si="924"/>
        <v>0</v>
      </c>
      <c r="DN487" s="340">
        <f t="shared" ca="1" si="925"/>
        <v>0</v>
      </c>
      <c r="DO487" s="340">
        <f t="shared" ca="1" si="926"/>
        <v>0</v>
      </c>
      <c r="DP487" s="340">
        <f t="shared" ca="1" si="927"/>
        <v>0</v>
      </c>
      <c r="DQ487" s="340">
        <f t="shared" ca="1" si="928"/>
        <v>0</v>
      </c>
      <c r="DR487" s="340">
        <f t="shared" ca="1" si="929"/>
        <v>0</v>
      </c>
      <c r="DS487" s="340">
        <f t="shared" ca="1" si="929"/>
        <v>0</v>
      </c>
    </row>
    <row r="488" spans="1:123">
      <c r="A488">
        <f t="shared" ca="1" si="822"/>
        <v>0</v>
      </c>
      <c r="B488">
        <f t="shared" ca="1" si="823"/>
        <v>28</v>
      </c>
      <c r="C488">
        <f t="shared" ca="1" si="824"/>
        <v>5640</v>
      </c>
      <c r="D488">
        <f t="shared" ca="1" si="825"/>
        <v>0</v>
      </c>
      <c r="E488">
        <f t="shared" ca="1" si="826"/>
        <v>0</v>
      </c>
      <c r="F488">
        <f t="shared" ca="1" si="827"/>
        <v>0</v>
      </c>
      <c r="G488" s="123">
        <f t="shared" ca="1" si="931"/>
        <v>0</v>
      </c>
      <c r="H488" s="123">
        <f t="shared" ref="H488:N488" ca="1" si="933">INDIRECT("Відомість!g"&amp;ROW())</f>
        <v>0</v>
      </c>
      <c r="I488" s="123">
        <f t="shared" ca="1" si="933"/>
        <v>0</v>
      </c>
      <c r="J488" s="123">
        <f t="shared" ca="1" si="933"/>
        <v>0</v>
      </c>
      <c r="K488" s="123">
        <f t="shared" ca="1" si="933"/>
        <v>0</v>
      </c>
      <c r="L488" s="123">
        <f t="shared" ca="1" si="933"/>
        <v>0</v>
      </c>
      <c r="M488" s="123">
        <f t="shared" ca="1" si="933"/>
        <v>0</v>
      </c>
      <c r="N488" s="123">
        <f t="shared" ca="1" si="933"/>
        <v>0</v>
      </c>
      <c r="O488" s="123">
        <f t="shared" ca="1" si="828"/>
        <v>0</v>
      </c>
      <c r="P488" s="123">
        <f t="shared" ca="1" si="829"/>
        <v>0</v>
      </c>
      <c r="Q488" s="123">
        <f t="shared" ca="1" si="932"/>
        <v>0</v>
      </c>
      <c r="R488" s="123">
        <f t="shared" ca="1" si="932"/>
        <v>0</v>
      </c>
      <c r="S488" s="123">
        <f t="shared" ca="1" si="831"/>
        <v>0</v>
      </c>
      <c r="T488" s="123">
        <f t="shared" ca="1" si="832"/>
        <v>0</v>
      </c>
      <c r="U488" s="123">
        <f t="shared" ca="1" si="833"/>
        <v>0</v>
      </c>
      <c r="V488" s="123">
        <f t="shared" ca="1" si="834"/>
        <v>0</v>
      </c>
      <c r="W488" s="123">
        <f t="shared" ca="1" si="835"/>
        <v>0</v>
      </c>
      <c r="X488" s="123">
        <f t="shared" ca="1" si="836"/>
        <v>0</v>
      </c>
      <c r="Y488" s="123">
        <f t="shared" ca="1" si="837"/>
        <v>0</v>
      </c>
      <c r="Z488" s="123">
        <f t="shared" ca="1" si="838"/>
        <v>0</v>
      </c>
      <c r="AA488" s="123">
        <f t="shared" ca="1" si="839"/>
        <v>0</v>
      </c>
      <c r="AB488" s="123">
        <f t="shared" ca="1" si="840"/>
        <v>0</v>
      </c>
      <c r="AC488" s="123">
        <f t="shared" ca="1" si="841"/>
        <v>0</v>
      </c>
      <c r="AD488" s="123">
        <f t="shared" ca="1" si="842"/>
        <v>0</v>
      </c>
      <c r="AE488" s="123">
        <f t="shared" ca="1" si="843"/>
        <v>0</v>
      </c>
      <c r="AF488" s="123">
        <f t="shared" ca="1" si="844"/>
        <v>0</v>
      </c>
      <c r="AG488" s="123">
        <f t="shared" ca="1" si="845"/>
        <v>0</v>
      </c>
      <c r="AH488" s="123">
        <f t="shared" ca="1" si="846"/>
        <v>0</v>
      </c>
      <c r="AI488" s="123">
        <f t="shared" ca="1" si="847"/>
        <v>0</v>
      </c>
      <c r="AJ488" s="123">
        <f t="shared" ca="1" si="848"/>
        <v>0</v>
      </c>
      <c r="AK488" s="123">
        <f t="shared" ca="1" si="849"/>
        <v>0</v>
      </c>
      <c r="AL488" s="123">
        <f t="shared" ca="1" si="850"/>
        <v>0</v>
      </c>
      <c r="AM488" s="123">
        <f t="shared" ca="1" si="851"/>
        <v>0</v>
      </c>
      <c r="AN488" s="123">
        <f t="shared" ca="1" si="852"/>
        <v>0</v>
      </c>
      <c r="AO488" s="123">
        <f t="shared" ca="1" si="853"/>
        <v>0</v>
      </c>
      <c r="AP488" s="123">
        <f t="shared" ca="1" si="854"/>
        <v>0</v>
      </c>
      <c r="AQ488" s="123">
        <f t="shared" ca="1" si="855"/>
        <v>0</v>
      </c>
      <c r="AR488" s="123">
        <f t="shared" ca="1" si="856"/>
        <v>0</v>
      </c>
      <c r="AS488" s="123">
        <f t="shared" ca="1" si="857"/>
        <v>0</v>
      </c>
      <c r="AT488" s="123">
        <f t="shared" ca="1" si="858"/>
        <v>0</v>
      </c>
      <c r="AU488" s="123">
        <f t="shared" ca="1" si="859"/>
        <v>0</v>
      </c>
      <c r="AV488" s="123">
        <f t="shared" ca="1" si="860"/>
        <v>0</v>
      </c>
      <c r="AW488" s="123">
        <f t="shared" ca="1" si="861"/>
        <v>0</v>
      </c>
      <c r="AX488" s="123">
        <f t="shared" ca="1" si="862"/>
        <v>0</v>
      </c>
      <c r="AY488" s="123">
        <f t="shared" ca="1" si="863"/>
        <v>0</v>
      </c>
      <c r="AZ488" s="123">
        <f t="shared" ca="1" si="864"/>
        <v>0</v>
      </c>
      <c r="BA488" s="123">
        <f t="shared" ca="1" si="865"/>
        <v>0</v>
      </c>
      <c r="BB488" s="123">
        <f t="shared" ca="1" si="866"/>
        <v>0</v>
      </c>
      <c r="BC488" s="123">
        <f t="shared" ca="1" si="867"/>
        <v>0</v>
      </c>
      <c r="BD488" s="123">
        <f t="shared" ca="1" si="868"/>
        <v>0</v>
      </c>
      <c r="BE488" s="123">
        <f t="shared" ca="1" si="869"/>
        <v>0</v>
      </c>
      <c r="BF488" s="123">
        <f t="shared" ca="1" si="870"/>
        <v>0</v>
      </c>
      <c r="BG488" s="123">
        <f t="shared" ca="1" si="871"/>
        <v>0</v>
      </c>
      <c r="BH488" s="123">
        <f t="shared" ca="1" si="872"/>
        <v>0</v>
      </c>
      <c r="BI488" s="123">
        <f t="shared" ca="1" si="873"/>
        <v>0</v>
      </c>
      <c r="BJ488" s="123">
        <f t="shared" ca="1" si="874"/>
        <v>0</v>
      </c>
      <c r="BK488" s="123">
        <f t="shared" ca="1" si="875"/>
        <v>0</v>
      </c>
      <c r="BL488" s="123">
        <f t="shared" ca="1" si="876"/>
        <v>0</v>
      </c>
      <c r="BM488" s="123">
        <f t="shared" ca="1" si="877"/>
        <v>0</v>
      </c>
      <c r="BN488" s="123">
        <f t="shared" ca="1" si="878"/>
        <v>0</v>
      </c>
      <c r="BO488" s="123">
        <f t="shared" ca="1" si="879"/>
        <v>0</v>
      </c>
      <c r="BP488" s="340">
        <f t="shared" ca="1" si="880"/>
        <v>0</v>
      </c>
      <c r="BQ488" s="123">
        <f t="shared" ca="1" si="881"/>
        <v>0</v>
      </c>
      <c r="BR488" s="123">
        <f t="shared" ca="1" si="882"/>
        <v>0</v>
      </c>
      <c r="BS488" s="123">
        <f t="shared" ca="1" si="883"/>
        <v>0</v>
      </c>
      <c r="BT488" s="123">
        <f t="shared" ca="1" si="884"/>
        <v>0</v>
      </c>
      <c r="BU488" s="123">
        <f t="shared" ca="1" si="885"/>
        <v>0</v>
      </c>
      <c r="BV488" s="123"/>
      <c r="BW488" s="123">
        <f t="shared" ca="1" si="886"/>
        <v>0</v>
      </c>
      <c r="BX488" s="123"/>
      <c r="BY488" s="123">
        <f t="shared" ca="1" si="887"/>
        <v>0</v>
      </c>
      <c r="BZ488" s="123"/>
      <c r="CA488" s="123">
        <f t="shared" ca="1" si="888"/>
        <v>0</v>
      </c>
      <c r="CB488" s="123"/>
      <c r="CC488" s="123">
        <f t="shared" ca="1" si="889"/>
        <v>0</v>
      </c>
      <c r="CD488" s="125">
        <f t="shared" ca="1" si="890"/>
        <v>0</v>
      </c>
      <c r="CE488" s="125">
        <f t="shared" ca="1" si="891"/>
        <v>0</v>
      </c>
      <c r="CF488" s="125">
        <f t="shared" ca="1" si="892"/>
        <v>0</v>
      </c>
      <c r="CG488" s="125">
        <f t="shared" ca="1" si="893"/>
        <v>0</v>
      </c>
      <c r="CH488" s="125">
        <f t="shared" ca="1" si="894"/>
        <v>0</v>
      </c>
      <c r="CI488" s="125">
        <f t="shared" ca="1" si="895"/>
        <v>0</v>
      </c>
      <c r="CJ488" s="125">
        <f t="shared" ca="1" si="896"/>
        <v>0</v>
      </c>
      <c r="CK488" s="125">
        <f t="shared" ca="1" si="897"/>
        <v>0</v>
      </c>
      <c r="CL488" s="125">
        <f t="shared" ca="1" si="898"/>
        <v>0</v>
      </c>
      <c r="CM488" s="125">
        <f t="shared" ca="1" si="899"/>
        <v>0</v>
      </c>
      <c r="CN488" s="125">
        <f t="shared" ca="1" si="900"/>
        <v>0</v>
      </c>
      <c r="CO488" s="125">
        <f t="shared" ca="1" si="901"/>
        <v>0</v>
      </c>
      <c r="CP488" s="125">
        <f t="shared" ca="1" si="902"/>
        <v>0</v>
      </c>
      <c r="CQ488" s="125">
        <f t="shared" ca="1" si="903"/>
        <v>0</v>
      </c>
      <c r="CR488" s="125">
        <f t="shared" ca="1" si="904"/>
        <v>0</v>
      </c>
      <c r="CS488" s="125">
        <f t="shared" ca="1" si="905"/>
        <v>0</v>
      </c>
      <c r="CT488" s="125">
        <f t="shared" ca="1" si="906"/>
        <v>0</v>
      </c>
      <c r="CU488" s="125">
        <f t="shared" ca="1" si="907"/>
        <v>0</v>
      </c>
      <c r="CV488" s="125">
        <f t="shared" ca="1" si="908"/>
        <v>0</v>
      </c>
      <c r="CW488" s="125">
        <f t="shared" ca="1" si="909"/>
        <v>0</v>
      </c>
      <c r="CX488" s="125">
        <f t="shared" ca="1" si="910"/>
        <v>0</v>
      </c>
      <c r="CY488" s="125">
        <f t="shared" ca="1" si="911"/>
        <v>0</v>
      </c>
      <c r="CZ488" s="606">
        <f t="shared" ca="1" si="912"/>
        <v>0</v>
      </c>
      <c r="DA488" s="341">
        <f t="shared" ca="1" si="913"/>
        <v>0</v>
      </c>
      <c r="DB488" s="125">
        <f t="shared" ca="1" si="914"/>
        <v>0</v>
      </c>
      <c r="DC488" s="125">
        <f t="shared" ca="1" si="915"/>
        <v>0</v>
      </c>
      <c r="DD488" s="125">
        <f t="shared" ca="1" si="916"/>
        <v>0</v>
      </c>
      <c r="DE488" s="125">
        <f t="shared" ca="1" si="917"/>
        <v>0</v>
      </c>
      <c r="DF488" s="125">
        <f t="shared" ca="1" si="918"/>
        <v>0</v>
      </c>
      <c r="DG488" s="125">
        <f t="shared" ca="1" si="930"/>
        <v>0</v>
      </c>
      <c r="DH488" s="125">
        <f t="shared" ca="1" si="919"/>
        <v>0</v>
      </c>
      <c r="DI488" s="125">
        <f t="shared" ca="1" si="920"/>
        <v>0</v>
      </c>
      <c r="DJ488" s="125">
        <f t="shared" ca="1" si="921"/>
        <v>0</v>
      </c>
      <c r="DK488" s="125">
        <f t="shared" ca="1" si="922"/>
        <v>0</v>
      </c>
      <c r="DL488" s="125">
        <f t="shared" ca="1" si="923"/>
        <v>0</v>
      </c>
      <c r="DM488" s="340">
        <f t="shared" ca="1" si="924"/>
        <v>0</v>
      </c>
      <c r="DN488" s="340">
        <f t="shared" ca="1" si="925"/>
        <v>0</v>
      </c>
      <c r="DO488" s="340">
        <f t="shared" ca="1" si="926"/>
        <v>0</v>
      </c>
      <c r="DP488" s="340">
        <f t="shared" ca="1" si="927"/>
        <v>0</v>
      </c>
      <c r="DQ488" s="340">
        <f t="shared" ca="1" si="928"/>
        <v>0</v>
      </c>
      <c r="DR488" s="340">
        <f t="shared" ca="1" si="929"/>
        <v>0</v>
      </c>
      <c r="DS488" s="340">
        <f t="shared" ca="1" si="929"/>
        <v>0</v>
      </c>
    </row>
    <row r="489" spans="1:123">
      <c r="A489">
        <f t="shared" ca="1" si="822"/>
        <v>0</v>
      </c>
      <c r="B489">
        <f t="shared" ca="1" si="823"/>
        <v>29</v>
      </c>
      <c r="C489">
        <f t="shared" ca="1" si="824"/>
        <v>5780</v>
      </c>
      <c r="D489">
        <f t="shared" ca="1" si="825"/>
        <v>0</v>
      </c>
      <c r="E489">
        <f t="shared" ca="1" si="826"/>
        <v>0</v>
      </c>
      <c r="F489">
        <f t="shared" ca="1" si="827"/>
        <v>0</v>
      </c>
      <c r="G489" s="123">
        <f t="shared" ref="G489:N520" ca="1" si="934">INDIRECT("Відомість!g"&amp;ROW())</f>
        <v>0</v>
      </c>
      <c r="H489" s="123">
        <f t="shared" ca="1" si="934"/>
        <v>0</v>
      </c>
      <c r="I489" s="123">
        <f t="shared" ca="1" si="934"/>
        <v>0</v>
      </c>
      <c r="J489" s="123">
        <f t="shared" ca="1" si="934"/>
        <v>0</v>
      </c>
      <c r="K489" s="123">
        <f t="shared" ca="1" si="934"/>
        <v>0</v>
      </c>
      <c r="L489" s="123">
        <f t="shared" ca="1" si="934"/>
        <v>0</v>
      </c>
      <c r="M489" s="123">
        <f t="shared" ca="1" si="934"/>
        <v>0</v>
      </c>
      <c r="N489" s="123">
        <f t="shared" ca="1" si="934"/>
        <v>0</v>
      </c>
      <c r="O489" s="123">
        <f t="shared" ca="1" si="828"/>
        <v>0</v>
      </c>
      <c r="P489" s="123">
        <f t="shared" ca="1" si="829"/>
        <v>0</v>
      </c>
      <c r="Q489" s="123">
        <f t="shared" ca="1" si="932"/>
        <v>0</v>
      </c>
      <c r="R489" s="123">
        <f t="shared" ca="1" si="932"/>
        <v>0</v>
      </c>
      <c r="S489" s="123">
        <f t="shared" ca="1" si="831"/>
        <v>0</v>
      </c>
      <c r="T489" s="123">
        <f t="shared" ca="1" si="832"/>
        <v>0</v>
      </c>
      <c r="U489" s="123">
        <f t="shared" ca="1" si="833"/>
        <v>0</v>
      </c>
      <c r="V489" s="123">
        <f t="shared" ca="1" si="834"/>
        <v>0</v>
      </c>
      <c r="W489" s="123">
        <f t="shared" ca="1" si="835"/>
        <v>0</v>
      </c>
      <c r="X489" s="123">
        <f t="shared" ca="1" si="836"/>
        <v>0</v>
      </c>
      <c r="Y489" s="123">
        <f t="shared" ca="1" si="837"/>
        <v>0</v>
      </c>
      <c r="Z489" s="123">
        <f t="shared" ca="1" si="838"/>
        <v>0</v>
      </c>
      <c r="AA489" s="123">
        <f t="shared" ca="1" si="839"/>
        <v>0</v>
      </c>
      <c r="AB489" s="123">
        <f t="shared" ca="1" si="840"/>
        <v>0</v>
      </c>
      <c r="AC489" s="123">
        <f t="shared" ca="1" si="841"/>
        <v>0</v>
      </c>
      <c r="AD489" s="123">
        <f t="shared" ca="1" si="842"/>
        <v>0</v>
      </c>
      <c r="AE489" s="123">
        <f t="shared" ca="1" si="843"/>
        <v>0</v>
      </c>
      <c r="AF489" s="123">
        <f t="shared" ca="1" si="844"/>
        <v>0</v>
      </c>
      <c r="AG489" s="123">
        <f t="shared" ca="1" si="845"/>
        <v>0</v>
      </c>
      <c r="AH489" s="123">
        <f t="shared" ca="1" si="846"/>
        <v>0</v>
      </c>
      <c r="AI489" s="123">
        <f t="shared" ca="1" si="847"/>
        <v>0</v>
      </c>
      <c r="AJ489" s="123">
        <f t="shared" ca="1" si="848"/>
        <v>0</v>
      </c>
      <c r="AK489" s="123">
        <f t="shared" ca="1" si="849"/>
        <v>0</v>
      </c>
      <c r="AL489" s="123">
        <f t="shared" ca="1" si="850"/>
        <v>0</v>
      </c>
      <c r="AM489" s="123">
        <f t="shared" ca="1" si="851"/>
        <v>0</v>
      </c>
      <c r="AN489" s="123">
        <f t="shared" ca="1" si="852"/>
        <v>0</v>
      </c>
      <c r="AO489" s="123">
        <f t="shared" ca="1" si="853"/>
        <v>0</v>
      </c>
      <c r="AP489" s="123">
        <f t="shared" ca="1" si="854"/>
        <v>0</v>
      </c>
      <c r="AQ489" s="123">
        <f t="shared" ca="1" si="855"/>
        <v>0</v>
      </c>
      <c r="AR489" s="123">
        <f t="shared" ca="1" si="856"/>
        <v>0</v>
      </c>
      <c r="AS489" s="123">
        <f t="shared" ca="1" si="857"/>
        <v>0</v>
      </c>
      <c r="AT489" s="123">
        <f t="shared" ca="1" si="858"/>
        <v>0</v>
      </c>
      <c r="AU489" s="123">
        <f t="shared" ca="1" si="859"/>
        <v>0</v>
      </c>
      <c r="AV489" s="123">
        <f t="shared" ca="1" si="860"/>
        <v>0</v>
      </c>
      <c r="AW489" s="123">
        <f t="shared" ca="1" si="861"/>
        <v>0</v>
      </c>
      <c r="AX489" s="123">
        <f t="shared" ca="1" si="862"/>
        <v>0</v>
      </c>
      <c r="AY489" s="123">
        <f t="shared" ca="1" si="863"/>
        <v>0</v>
      </c>
      <c r="AZ489" s="123">
        <f t="shared" ca="1" si="864"/>
        <v>0</v>
      </c>
      <c r="BA489" s="123">
        <f t="shared" ca="1" si="865"/>
        <v>0</v>
      </c>
      <c r="BB489" s="123">
        <f t="shared" ca="1" si="866"/>
        <v>0</v>
      </c>
      <c r="BC489" s="123">
        <f t="shared" ca="1" si="867"/>
        <v>0</v>
      </c>
      <c r="BD489" s="123">
        <f t="shared" ca="1" si="868"/>
        <v>0</v>
      </c>
      <c r="BE489" s="123">
        <f t="shared" ca="1" si="869"/>
        <v>0</v>
      </c>
      <c r="BF489" s="123">
        <f t="shared" ca="1" si="870"/>
        <v>0</v>
      </c>
      <c r="BG489" s="123">
        <f t="shared" ca="1" si="871"/>
        <v>0</v>
      </c>
      <c r="BH489" s="123">
        <f t="shared" ca="1" si="872"/>
        <v>0</v>
      </c>
      <c r="BI489" s="123">
        <f t="shared" ca="1" si="873"/>
        <v>0</v>
      </c>
      <c r="BJ489" s="123">
        <f t="shared" ca="1" si="874"/>
        <v>0</v>
      </c>
      <c r="BK489" s="123">
        <f t="shared" ca="1" si="875"/>
        <v>0</v>
      </c>
      <c r="BL489" s="123">
        <f t="shared" ca="1" si="876"/>
        <v>0</v>
      </c>
      <c r="BM489" s="123">
        <f t="shared" ca="1" si="877"/>
        <v>0</v>
      </c>
      <c r="BN489" s="123">
        <f t="shared" ca="1" si="878"/>
        <v>0</v>
      </c>
      <c r="BO489" s="123">
        <f t="shared" ca="1" si="879"/>
        <v>0</v>
      </c>
      <c r="BP489" s="340">
        <f t="shared" ca="1" si="880"/>
        <v>0</v>
      </c>
      <c r="BQ489" s="123">
        <f t="shared" ca="1" si="881"/>
        <v>0</v>
      </c>
      <c r="BR489" s="123">
        <f t="shared" ca="1" si="882"/>
        <v>0</v>
      </c>
      <c r="BS489" s="123">
        <f t="shared" ca="1" si="883"/>
        <v>0</v>
      </c>
      <c r="BT489" s="123">
        <f t="shared" ca="1" si="884"/>
        <v>0</v>
      </c>
      <c r="BU489" s="123">
        <f t="shared" ca="1" si="885"/>
        <v>0</v>
      </c>
      <c r="BV489" s="123"/>
      <c r="BW489" s="123">
        <f t="shared" ca="1" si="886"/>
        <v>0</v>
      </c>
      <c r="BX489" s="123"/>
      <c r="BY489" s="123">
        <f t="shared" ca="1" si="887"/>
        <v>0</v>
      </c>
      <c r="BZ489" s="123"/>
      <c r="CA489" s="123">
        <f t="shared" ca="1" si="888"/>
        <v>0</v>
      </c>
      <c r="CB489" s="123"/>
      <c r="CC489" s="123">
        <f t="shared" ca="1" si="889"/>
        <v>0</v>
      </c>
      <c r="CD489" s="125">
        <f t="shared" ca="1" si="890"/>
        <v>0</v>
      </c>
      <c r="CE489" s="125">
        <f t="shared" ca="1" si="891"/>
        <v>0</v>
      </c>
      <c r="CF489" s="125">
        <f t="shared" ca="1" si="892"/>
        <v>0</v>
      </c>
      <c r="CG489" s="125">
        <f t="shared" ca="1" si="893"/>
        <v>0</v>
      </c>
      <c r="CH489" s="125">
        <f t="shared" ca="1" si="894"/>
        <v>0</v>
      </c>
      <c r="CI489" s="125">
        <f t="shared" ca="1" si="895"/>
        <v>0</v>
      </c>
      <c r="CJ489" s="125">
        <f t="shared" ca="1" si="896"/>
        <v>0</v>
      </c>
      <c r="CK489" s="125">
        <f t="shared" ca="1" si="897"/>
        <v>0</v>
      </c>
      <c r="CL489" s="125">
        <f t="shared" ca="1" si="898"/>
        <v>0</v>
      </c>
      <c r="CM489" s="125">
        <f t="shared" ca="1" si="899"/>
        <v>0</v>
      </c>
      <c r="CN489" s="125">
        <f t="shared" ca="1" si="900"/>
        <v>0</v>
      </c>
      <c r="CO489" s="125">
        <f t="shared" ca="1" si="901"/>
        <v>0</v>
      </c>
      <c r="CP489" s="125">
        <f t="shared" ca="1" si="902"/>
        <v>0</v>
      </c>
      <c r="CQ489" s="125">
        <f t="shared" ca="1" si="903"/>
        <v>0</v>
      </c>
      <c r="CR489" s="125">
        <f t="shared" ca="1" si="904"/>
        <v>0</v>
      </c>
      <c r="CS489" s="125">
        <f t="shared" ca="1" si="905"/>
        <v>0</v>
      </c>
      <c r="CT489" s="125">
        <f t="shared" ca="1" si="906"/>
        <v>0</v>
      </c>
      <c r="CU489" s="125">
        <f t="shared" ca="1" si="907"/>
        <v>0</v>
      </c>
      <c r="CV489" s="125">
        <f t="shared" ca="1" si="908"/>
        <v>0</v>
      </c>
      <c r="CW489" s="125">
        <f t="shared" ca="1" si="909"/>
        <v>0</v>
      </c>
      <c r="CX489" s="125">
        <f t="shared" ca="1" si="910"/>
        <v>0</v>
      </c>
      <c r="CY489" s="125">
        <f t="shared" ca="1" si="911"/>
        <v>0</v>
      </c>
      <c r="CZ489" s="606">
        <f t="shared" ca="1" si="912"/>
        <v>0</v>
      </c>
      <c r="DA489" s="341">
        <f t="shared" ca="1" si="913"/>
        <v>0</v>
      </c>
      <c r="DB489" s="125">
        <f t="shared" ca="1" si="914"/>
        <v>0</v>
      </c>
      <c r="DC489" s="125">
        <f t="shared" ca="1" si="915"/>
        <v>0</v>
      </c>
      <c r="DD489" s="125">
        <f t="shared" ca="1" si="916"/>
        <v>0</v>
      </c>
      <c r="DE489" s="125">
        <f t="shared" ca="1" si="917"/>
        <v>0</v>
      </c>
      <c r="DF489" s="125">
        <f t="shared" ca="1" si="918"/>
        <v>0</v>
      </c>
      <c r="DG489" s="125">
        <f t="shared" ca="1" si="930"/>
        <v>0</v>
      </c>
      <c r="DH489" s="125">
        <f t="shared" ca="1" si="919"/>
        <v>0</v>
      </c>
      <c r="DI489" s="125">
        <f t="shared" ca="1" si="920"/>
        <v>0</v>
      </c>
      <c r="DJ489" s="125">
        <f t="shared" ca="1" si="921"/>
        <v>0</v>
      </c>
      <c r="DK489" s="125">
        <f t="shared" ca="1" si="922"/>
        <v>0</v>
      </c>
      <c r="DL489" s="125">
        <f t="shared" ca="1" si="923"/>
        <v>0</v>
      </c>
      <c r="DM489" s="340">
        <f t="shared" ca="1" si="924"/>
        <v>0</v>
      </c>
      <c r="DN489" s="340">
        <f t="shared" ca="1" si="925"/>
        <v>0</v>
      </c>
      <c r="DO489" s="340">
        <f t="shared" ca="1" si="926"/>
        <v>0</v>
      </c>
      <c r="DP489" s="340">
        <f t="shared" ca="1" si="927"/>
        <v>0</v>
      </c>
      <c r="DQ489" s="340">
        <f t="shared" ca="1" si="928"/>
        <v>0</v>
      </c>
      <c r="DR489" s="340">
        <f t="shared" ca="1" si="929"/>
        <v>0</v>
      </c>
      <c r="DS489" s="340">
        <f t="shared" ca="1" si="929"/>
        <v>0</v>
      </c>
    </row>
    <row r="490" spans="1:123">
      <c r="A490">
        <f t="shared" ca="1" si="822"/>
        <v>0</v>
      </c>
      <c r="B490">
        <f t="shared" ca="1" si="823"/>
        <v>30</v>
      </c>
      <c r="C490">
        <f t="shared" ca="1" si="824"/>
        <v>5920</v>
      </c>
      <c r="D490">
        <f t="shared" ca="1" si="825"/>
        <v>0</v>
      </c>
      <c r="E490">
        <f t="shared" ca="1" si="826"/>
        <v>0</v>
      </c>
      <c r="F490">
        <f t="shared" ca="1" si="827"/>
        <v>0</v>
      </c>
      <c r="G490" s="123">
        <f t="shared" ca="1" si="934"/>
        <v>0</v>
      </c>
      <c r="H490" s="123">
        <f t="shared" ca="1" si="934"/>
        <v>0</v>
      </c>
      <c r="I490" s="123">
        <f t="shared" ca="1" si="934"/>
        <v>0</v>
      </c>
      <c r="J490" s="123">
        <f t="shared" ca="1" si="934"/>
        <v>0</v>
      </c>
      <c r="K490" s="123">
        <f t="shared" ca="1" si="934"/>
        <v>0</v>
      </c>
      <c r="L490" s="123">
        <f t="shared" ca="1" si="934"/>
        <v>0</v>
      </c>
      <c r="M490" s="123">
        <f t="shared" ca="1" si="934"/>
        <v>0</v>
      </c>
      <c r="N490" s="123">
        <f t="shared" ca="1" si="934"/>
        <v>0</v>
      </c>
      <c r="O490" s="123">
        <f t="shared" ca="1" si="828"/>
        <v>0</v>
      </c>
      <c r="P490" s="123">
        <f t="shared" ca="1" si="829"/>
        <v>0</v>
      </c>
      <c r="Q490" s="123">
        <f t="shared" ca="1" si="932"/>
        <v>0</v>
      </c>
      <c r="R490" s="123">
        <f t="shared" ca="1" si="932"/>
        <v>0</v>
      </c>
      <c r="S490" s="123">
        <f t="shared" ca="1" si="831"/>
        <v>0</v>
      </c>
      <c r="T490" s="123">
        <f t="shared" ca="1" si="832"/>
        <v>0</v>
      </c>
      <c r="U490" s="123">
        <f t="shared" ca="1" si="833"/>
        <v>0</v>
      </c>
      <c r="V490" s="123">
        <f t="shared" ca="1" si="834"/>
        <v>0</v>
      </c>
      <c r="W490" s="123">
        <f t="shared" ca="1" si="835"/>
        <v>0</v>
      </c>
      <c r="X490" s="123">
        <f t="shared" ca="1" si="836"/>
        <v>0</v>
      </c>
      <c r="Y490" s="123">
        <f t="shared" ca="1" si="837"/>
        <v>0</v>
      </c>
      <c r="Z490" s="123">
        <f t="shared" ca="1" si="838"/>
        <v>0</v>
      </c>
      <c r="AA490" s="123">
        <f t="shared" ca="1" si="839"/>
        <v>0</v>
      </c>
      <c r="AB490" s="123">
        <f t="shared" ca="1" si="840"/>
        <v>0</v>
      </c>
      <c r="AC490" s="123">
        <f t="shared" ca="1" si="841"/>
        <v>0</v>
      </c>
      <c r="AD490" s="123">
        <f t="shared" ca="1" si="842"/>
        <v>0</v>
      </c>
      <c r="AE490" s="123">
        <f t="shared" ca="1" si="843"/>
        <v>0</v>
      </c>
      <c r="AF490" s="123">
        <f t="shared" ca="1" si="844"/>
        <v>0</v>
      </c>
      <c r="AG490" s="123">
        <f t="shared" ca="1" si="845"/>
        <v>0</v>
      </c>
      <c r="AH490" s="123">
        <f t="shared" ca="1" si="846"/>
        <v>0</v>
      </c>
      <c r="AI490" s="123">
        <f t="shared" ca="1" si="847"/>
        <v>0</v>
      </c>
      <c r="AJ490" s="123">
        <f t="shared" ca="1" si="848"/>
        <v>0</v>
      </c>
      <c r="AK490" s="123">
        <f t="shared" ca="1" si="849"/>
        <v>0</v>
      </c>
      <c r="AL490" s="123">
        <f t="shared" ca="1" si="850"/>
        <v>0</v>
      </c>
      <c r="AM490" s="123">
        <f t="shared" ca="1" si="851"/>
        <v>0</v>
      </c>
      <c r="AN490" s="123">
        <f t="shared" ca="1" si="852"/>
        <v>0</v>
      </c>
      <c r="AO490" s="123">
        <f t="shared" ca="1" si="853"/>
        <v>0</v>
      </c>
      <c r="AP490" s="123">
        <f t="shared" ca="1" si="854"/>
        <v>0</v>
      </c>
      <c r="AQ490" s="123">
        <f t="shared" ca="1" si="855"/>
        <v>0</v>
      </c>
      <c r="AR490" s="123">
        <f t="shared" ca="1" si="856"/>
        <v>0</v>
      </c>
      <c r="AS490" s="123">
        <f t="shared" ca="1" si="857"/>
        <v>0</v>
      </c>
      <c r="AT490" s="123">
        <f t="shared" ca="1" si="858"/>
        <v>0</v>
      </c>
      <c r="AU490" s="123">
        <f t="shared" ca="1" si="859"/>
        <v>0</v>
      </c>
      <c r="AV490" s="123">
        <f t="shared" ca="1" si="860"/>
        <v>0</v>
      </c>
      <c r="AW490" s="123">
        <f t="shared" ca="1" si="861"/>
        <v>0</v>
      </c>
      <c r="AX490" s="123">
        <f t="shared" ca="1" si="862"/>
        <v>0</v>
      </c>
      <c r="AY490" s="123">
        <f t="shared" ca="1" si="863"/>
        <v>0</v>
      </c>
      <c r="AZ490" s="123">
        <f t="shared" ca="1" si="864"/>
        <v>0</v>
      </c>
      <c r="BA490" s="123">
        <f t="shared" ca="1" si="865"/>
        <v>0</v>
      </c>
      <c r="BB490" s="123">
        <f t="shared" ca="1" si="866"/>
        <v>0</v>
      </c>
      <c r="BC490" s="123">
        <f t="shared" ca="1" si="867"/>
        <v>0</v>
      </c>
      <c r="BD490" s="123">
        <f t="shared" ca="1" si="868"/>
        <v>0</v>
      </c>
      <c r="BE490" s="123">
        <f t="shared" ca="1" si="869"/>
        <v>0</v>
      </c>
      <c r="BF490" s="123">
        <f t="shared" ca="1" si="870"/>
        <v>0</v>
      </c>
      <c r="BG490" s="123">
        <f t="shared" ca="1" si="871"/>
        <v>0</v>
      </c>
      <c r="BH490" s="123">
        <f t="shared" ca="1" si="872"/>
        <v>0</v>
      </c>
      <c r="BI490" s="123">
        <f t="shared" ca="1" si="873"/>
        <v>0</v>
      </c>
      <c r="BJ490" s="123">
        <f t="shared" ca="1" si="874"/>
        <v>0</v>
      </c>
      <c r="BK490" s="123">
        <f t="shared" ca="1" si="875"/>
        <v>0</v>
      </c>
      <c r="BL490" s="123">
        <f t="shared" ca="1" si="876"/>
        <v>0</v>
      </c>
      <c r="BM490" s="123">
        <f t="shared" ca="1" si="877"/>
        <v>0</v>
      </c>
      <c r="BN490" s="123">
        <f t="shared" ca="1" si="878"/>
        <v>0</v>
      </c>
      <c r="BO490" s="123">
        <f t="shared" ca="1" si="879"/>
        <v>0</v>
      </c>
      <c r="BP490" s="340">
        <f t="shared" ca="1" si="880"/>
        <v>0</v>
      </c>
      <c r="BQ490" s="123">
        <f t="shared" ca="1" si="881"/>
        <v>0</v>
      </c>
      <c r="BR490" s="123">
        <f t="shared" ca="1" si="882"/>
        <v>0</v>
      </c>
      <c r="BS490" s="123">
        <f t="shared" ca="1" si="883"/>
        <v>0</v>
      </c>
      <c r="BT490" s="123">
        <f t="shared" ca="1" si="884"/>
        <v>0</v>
      </c>
      <c r="BU490" s="123">
        <f t="shared" ca="1" si="885"/>
        <v>0</v>
      </c>
      <c r="BV490" s="123"/>
      <c r="BW490" s="123">
        <f t="shared" ca="1" si="886"/>
        <v>0</v>
      </c>
      <c r="BX490" s="123"/>
      <c r="BY490" s="123">
        <f t="shared" ca="1" si="887"/>
        <v>0</v>
      </c>
      <c r="BZ490" s="123"/>
      <c r="CA490" s="123">
        <f t="shared" ca="1" si="888"/>
        <v>0</v>
      </c>
      <c r="CB490" s="123"/>
      <c r="CC490" s="123">
        <f t="shared" ca="1" si="889"/>
        <v>0</v>
      </c>
      <c r="CD490" s="125">
        <f t="shared" ca="1" si="890"/>
        <v>0</v>
      </c>
      <c r="CE490" s="125">
        <f t="shared" ca="1" si="891"/>
        <v>0</v>
      </c>
      <c r="CF490" s="125">
        <f t="shared" ca="1" si="892"/>
        <v>0</v>
      </c>
      <c r="CG490" s="125">
        <f t="shared" ca="1" si="893"/>
        <v>0</v>
      </c>
      <c r="CH490" s="125">
        <f t="shared" ca="1" si="894"/>
        <v>0</v>
      </c>
      <c r="CI490" s="125">
        <f t="shared" ca="1" si="895"/>
        <v>0</v>
      </c>
      <c r="CJ490" s="125">
        <f t="shared" ca="1" si="896"/>
        <v>0</v>
      </c>
      <c r="CK490" s="125">
        <f t="shared" ca="1" si="897"/>
        <v>0</v>
      </c>
      <c r="CL490" s="125">
        <f t="shared" ca="1" si="898"/>
        <v>0</v>
      </c>
      <c r="CM490" s="125">
        <f t="shared" ca="1" si="899"/>
        <v>0</v>
      </c>
      <c r="CN490" s="125">
        <f t="shared" ca="1" si="900"/>
        <v>0</v>
      </c>
      <c r="CO490" s="125">
        <f t="shared" ca="1" si="901"/>
        <v>0</v>
      </c>
      <c r="CP490" s="125">
        <f t="shared" ca="1" si="902"/>
        <v>0</v>
      </c>
      <c r="CQ490" s="125">
        <f t="shared" ca="1" si="903"/>
        <v>0</v>
      </c>
      <c r="CR490" s="125">
        <f t="shared" ca="1" si="904"/>
        <v>0</v>
      </c>
      <c r="CS490" s="125">
        <f t="shared" ca="1" si="905"/>
        <v>0</v>
      </c>
      <c r="CT490" s="125">
        <f t="shared" ca="1" si="906"/>
        <v>0</v>
      </c>
      <c r="CU490" s="125">
        <f t="shared" ca="1" si="907"/>
        <v>0</v>
      </c>
      <c r="CV490" s="125">
        <f t="shared" ca="1" si="908"/>
        <v>0</v>
      </c>
      <c r="CW490" s="125">
        <f t="shared" ca="1" si="909"/>
        <v>0</v>
      </c>
      <c r="CX490" s="125">
        <f t="shared" ca="1" si="910"/>
        <v>0</v>
      </c>
      <c r="CY490" s="125">
        <f t="shared" ca="1" si="911"/>
        <v>0</v>
      </c>
      <c r="CZ490" s="606">
        <f t="shared" ca="1" si="912"/>
        <v>0</v>
      </c>
      <c r="DA490" s="341">
        <f t="shared" ca="1" si="913"/>
        <v>0</v>
      </c>
      <c r="DB490" s="125">
        <f t="shared" ca="1" si="914"/>
        <v>0</v>
      </c>
      <c r="DC490" s="125">
        <f t="shared" ca="1" si="915"/>
        <v>0</v>
      </c>
      <c r="DD490" s="125">
        <f t="shared" ca="1" si="916"/>
        <v>0</v>
      </c>
      <c r="DE490" s="125">
        <f t="shared" ca="1" si="917"/>
        <v>0</v>
      </c>
      <c r="DF490" s="125">
        <f t="shared" ca="1" si="918"/>
        <v>0</v>
      </c>
      <c r="DG490" s="125">
        <f t="shared" ca="1" si="930"/>
        <v>0</v>
      </c>
      <c r="DH490" s="125">
        <f t="shared" ca="1" si="919"/>
        <v>0</v>
      </c>
      <c r="DI490" s="125">
        <f t="shared" ca="1" si="920"/>
        <v>0</v>
      </c>
      <c r="DJ490" s="125">
        <f t="shared" ca="1" si="921"/>
        <v>0</v>
      </c>
      <c r="DK490" s="125">
        <f t="shared" ca="1" si="922"/>
        <v>0</v>
      </c>
      <c r="DL490" s="125">
        <f t="shared" ca="1" si="923"/>
        <v>0</v>
      </c>
      <c r="DM490" s="340">
        <f t="shared" ca="1" si="924"/>
        <v>0</v>
      </c>
      <c r="DN490" s="340">
        <f t="shared" ca="1" si="925"/>
        <v>0</v>
      </c>
      <c r="DO490" s="340">
        <f t="shared" ca="1" si="926"/>
        <v>0</v>
      </c>
      <c r="DP490" s="340">
        <f t="shared" ca="1" si="927"/>
        <v>0</v>
      </c>
      <c r="DQ490" s="340">
        <f t="shared" ca="1" si="928"/>
        <v>0</v>
      </c>
      <c r="DR490" s="340">
        <f t="shared" ca="1" si="929"/>
        <v>0</v>
      </c>
      <c r="DS490" s="340">
        <f t="shared" ca="1" si="929"/>
        <v>0</v>
      </c>
    </row>
    <row r="491" spans="1:123">
      <c r="A491">
        <f t="shared" ca="1" si="822"/>
        <v>0</v>
      </c>
      <c r="B491">
        <f t="shared" ca="1" si="823"/>
        <v>31</v>
      </c>
      <c r="C491">
        <f t="shared" ca="1" si="824"/>
        <v>6060</v>
      </c>
      <c r="D491">
        <f t="shared" ca="1" si="825"/>
        <v>0</v>
      </c>
      <c r="E491">
        <f t="shared" ca="1" si="826"/>
        <v>0</v>
      </c>
      <c r="F491">
        <f t="shared" ca="1" si="827"/>
        <v>0</v>
      </c>
      <c r="G491" s="123">
        <f t="shared" ca="1" si="934"/>
        <v>0</v>
      </c>
      <c r="H491" s="123">
        <f t="shared" ca="1" si="934"/>
        <v>0</v>
      </c>
      <c r="I491" s="123">
        <f t="shared" ca="1" si="934"/>
        <v>0</v>
      </c>
      <c r="J491" s="123">
        <f t="shared" ca="1" si="934"/>
        <v>0</v>
      </c>
      <c r="K491" s="123">
        <f t="shared" ca="1" si="934"/>
        <v>0</v>
      </c>
      <c r="L491" s="123">
        <f t="shared" ca="1" si="934"/>
        <v>0</v>
      </c>
      <c r="M491" s="123">
        <f t="shared" ca="1" si="934"/>
        <v>0</v>
      </c>
      <c r="N491" s="123">
        <f t="shared" ca="1" si="934"/>
        <v>0</v>
      </c>
      <c r="O491" s="123">
        <f t="shared" ca="1" si="828"/>
        <v>0</v>
      </c>
      <c r="P491" s="123">
        <f t="shared" ca="1" si="829"/>
        <v>0</v>
      </c>
      <c r="Q491" s="123">
        <f t="shared" ca="1" si="932"/>
        <v>0</v>
      </c>
      <c r="R491" s="123">
        <f t="shared" ca="1" si="932"/>
        <v>0</v>
      </c>
      <c r="S491" s="123">
        <f t="shared" ca="1" si="831"/>
        <v>0</v>
      </c>
      <c r="T491" s="123">
        <f t="shared" ca="1" si="832"/>
        <v>0</v>
      </c>
      <c r="U491" s="123">
        <f t="shared" ca="1" si="833"/>
        <v>0</v>
      </c>
      <c r="V491" s="123">
        <f t="shared" ca="1" si="834"/>
        <v>0</v>
      </c>
      <c r="W491" s="123">
        <f t="shared" ca="1" si="835"/>
        <v>0</v>
      </c>
      <c r="X491" s="123">
        <f t="shared" ca="1" si="836"/>
        <v>0</v>
      </c>
      <c r="Y491" s="123">
        <f t="shared" ca="1" si="837"/>
        <v>0</v>
      </c>
      <c r="Z491" s="123">
        <f t="shared" ca="1" si="838"/>
        <v>0</v>
      </c>
      <c r="AA491" s="123">
        <f t="shared" ca="1" si="839"/>
        <v>0</v>
      </c>
      <c r="AB491" s="123">
        <f t="shared" ca="1" si="840"/>
        <v>0</v>
      </c>
      <c r="AC491" s="123">
        <f t="shared" ca="1" si="841"/>
        <v>0</v>
      </c>
      <c r="AD491" s="123">
        <f t="shared" ca="1" si="842"/>
        <v>0</v>
      </c>
      <c r="AE491" s="123">
        <f t="shared" ca="1" si="843"/>
        <v>0</v>
      </c>
      <c r="AF491" s="123">
        <f t="shared" ca="1" si="844"/>
        <v>0</v>
      </c>
      <c r="AG491" s="123">
        <f t="shared" ca="1" si="845"/>
        <v>0</v>
      </c>
      <c r="AH491" s="123">
        <f t="shared" ca="1" si="846"/>
        <v>0</v>
      </c>
      <c r="AI491" s="123">
        <f t="shared" ca="1" si="847"/>
        <v>0</v>
      </c>
      <c r="AJ491" s="123">
        <f t="shared" ca="1" si="848"/>
        <v>0</v>
      </c>
      <c r="AK491" s="123">
        <f t="shared" ca="1" si="849"/>
        <v>0</v>
      </c>
      <c r="AL491" s="123">
        <f t="shared" ca="1" si="850"/>
        <v>0</v>
      </c>
      <c r="AM491" s="123">
        <f t="shared" ca="1" si="851"/>
        <v>0</v>
      </c>
      <c r="AN491" s="123">
        <f t="shared" ca="1" si="852"/>
        <v>0</v>
      </c>
      <c r="AO491" s="123">
        <f t="shared" ca="1" si="853"/>
        <v>0</v>
      </c>
      <c r="AP491" s="123">
        <f t="shared" ca="1" si="854"/>
        <v>0</v>
      </c>
      <c r="AQ491" s="123">
        <f t="shared" ca="1" si="855"/>
        <v>0</v>
      </c>
      <c r="AR491" s="123">
        <f t="shared" ca="1" si="856"/>
        <v>0</v>
      </c>
      <c r="AS491" s="123">
        <f t="shared" ca="1" si="857"/>
        <v>0</v>
      </c>
      <c r="AT491" s="123">
        <f t="shared" ca="1" si="858"/>
        <v>0</v>
      </c>
      <c r="AU491" s="123">
        <f t="shared" ca="1" si="859"/>
        <v>0</v>
      </c>
      <c r="AV491" s="123">
        <f t="shared" ca="1" si="860"/>
        <v>0</v>
      </c>
      <c r="AW491" s="123">
        <f t="shared" ca="1" si="861"/>
        <v>0</v>
      </c>
      <c r="AX491" s="123">
        <f t="shared" ca="1" si="862"/>
        <v>0</v>
      </c>
      <c r="AY491" s="123">
        <f t="shared" ca="1" si="863"/>
        <v>0</v>
      </c>
      <c r="AZ491" s="123">
        <f t="shared" ca="1" si="864"/>
        <v>0</v>
      </c>
      <c r="BA491" s="123">
        <f t="shared" ca="1" si="865"/>
        <v>0</v>
      </c>
      <c r="BB491" s="123">
        <f t="shared" ca="1" si="866"/>
        <v>0</v>
      </c>
      <c r="BC491" s="123">
        <f t="shared" ca="1" si="867"/>
        <v>0</v>
      </c>
      <c r="BD491" s="123">
        <f t="shared" ca="1" si="868"/>
        <v>0</v>
      </c>
      <c r="BE491" s="123">
        <f t="shared" ca="1" si="869"/>
        <v>0</v>
      </c>
      <c r="BF491" s="123">
        <f t="shared" ca="1" si="870"/>
        <v>0</v>
      </c>
      <c r="BG491" s="123">
        <f t="shared" ca="1" si="871"/>
        <v>0</v>
      </c>
      <c r="BH491" s="123">
        <f t="shared" ca="1" si="872"/>
        <v>0</v>
      </c>
      <c r="BI491" s="123">
        <f t="shared" ca="1" si="873"/>
        <v>0</v>
      </c>
      <c r="BJ491" s="123">
        <f t="shared" ca="1" si="874"/>
        <v>0</v>
      </c>
      <c r="BK491" s="123">
        <f t="shared" ca="1" si="875"/>
        <v>0</v>
      </c>
      <c r="BL491" s="123">
        <f t="shared" ca="1" si="876"/>
        <v>0</v>
      </c>
      <c r="BM491" s="123">
        <f t="shared" ca="1" si="877"/>
        <v>0</v>
      </c>
      <c r="BN491" s="123">
        <f t="shared" ca="1" si="878"/>
        <v>0</v>
      </c>
      <c r="BO491" s="123">
        <f t="shared" ca="1" si="879"/>
        <v>0</v>
      </c>
      <c r="BP491" s="340">
        <f t="shared" ca="1" si="880"/>
        <v>0</v>
      </c>
      <c r="BQ491" s="123">
        <f t="shared" ca="1" si="881"/>
        <v>0</v>
      </c>
      <c r="BR491" s="123">
        <f t="shared" ca="1" si="882"/>
        <v>0</v>
      </c>
      <c r="BS491" s="123">
        <f t="shared" ca="1" si="883"/>
        <v>0</v>
      </c>
      <c r="BT491" s="123">
        <f t="shared" ca="1" si="884"/>
        <v>0</v>
      </c>
      <c r="BU491" s="123">
        <f t="shared" ca="1" si="885"/>
        <v>0</v>
      </c>
      <c r="BV491" s="123"/>
      <c r="BW491" s="123">
        <f t="shared" ca="1" si="886"/>
        <v>0</v>
      </c>
      <c r="BX491" s="123"/>
      <c r="BY491" s="123">
        <f t="shared" ca="1" si="887"/>
        <v>0</v>
      </c>
      <c r="BZ491" s="123"/>
      <c r="CA491" s="123">
        <f t="shared" ca="1" si="888"/>
        <v>0</v>
      </c>
      <c r="CB491" s="123"/>
      <c r="CC491" s="123">
        <f t="shared" ca="1" si="889"/>
        <v>0</v>
      </c>
      <c r="CD491" s="125">
        <f t="shared" ca="1" si="890"/>
        <v>0</v>
      </c>
      <c r="CE491" s="125">
        <f t="shared" ca="1" si="891"/>
        <v>0</v>
      </c>
      <c r="CF491" s="125">
        <f t="shared" ca="1" si="892"/>
        <v>0</v>
      </c>
      <c r="CG491" s="125">
        <f t="shared" ca="1" si="893"/>
        <v>0</v>
      </c>
      <c r="CH491" s="125">
        <f t="shared" ca="1" si="894"/>
        <v>0</v>
      </c>
      <c r="CI491" s="125">
        <f t="shared" ca="1" si="895"/>
        <v>0</v>
      </c>
      <c r="CJ491" s="125">
        <f t="shared" ca="1" si="896"/>
        <v>0</v>
      </c>
      <c r="CK491" s="125">
        <f t="shared" ca="1" si="897"/>
        <v>0</v>
      </c>
      <c r="CL491" s="125">
        <f t="shared" ca="1" si="898"/>
        <v>0</v>
      </c>
      <c r="CM491" s="125">
        <f t="shared" ca="1" si="899"/>
        <v>0</v>
      </c>
      <c r="CN491" s="125">
        <f t="shared" ca="1" si="900"/>
        <v>0</v>
      </c>
      <c r="CO491" s="125">
        <f t="shared" ca="1" si="901"/>
        <v>0</v>
      </c>
      <c r="CP491" s="125">
        <f t="shared" ca="1" si="902"/>
        <v>0</v>
      </c>
      <c r="CQ491" s="125">
        <f t="shared" ca="1" si="903"/>
        <v>0</v>
      </c>
      <c r="CR491" s="125">
        <f t="shared" ca="1" si="904"/>
        <v>0</v>
      </c>
      <c r="CS491" s="125">
        <f t="shared" ca="1" si="905"/>
        <v>0</v>
      </c>
      <c r="CT491" s="125">
        <f t="shared" ca="1" si="906"/>
        <v>0</v>
      </c>
      <c r="CU491" s="125">
        <f t="shared" ca="1" si="907"/>
        <v>0</v>
      </c>
      <c r="CV491" s="125">
        <f t="shared" ca="1" si="908"/>
        <v>0</v>
      </c>
      <c r="CW491" s="125">
        <f t="shared" ca="1" si="909"/>
        <v>0</v>
      </c>
      <c r="CX491" s="125">
        <f t="shared" ca="1" si="910"/>
        <v>0</v>
      </c>
      <c r="CY491" s="125">
        <f t="shared" ca="1" si="911"/>
        <v>0</v>
      </c>
      <c r="CZ491" s="606">
        <f t="shared" ca="1" si="912"/>
        <v>0</v>
      </c>
      <c r="DA491" s="341">
        <f t="shared" ca="1" si="913"/>
        <v>0</v>
      </c>
      <c r="DB491" s="125">
        <f t="shared" ca="1" si="914"/>
        <v>0</v>
      </c>
      <c r="DC491" s="125">
        <f t="shared" ca="1" si="915"/>
        <v>0</v>
      </c>
      <c r="DD491" s="125">
        <f t="shared" ca="1" si="916"/>
        <v>0</v>
      </c>
      <c r="DE491" s="125">
        <f t="shared" ca="1" si="917"/>
        <v>0</v>
      </c>
      <c r="DF491" s="125">
        <f t="shared" ca="1" si="918"/>
        <v>0</v>
      </c>
      <c r="DG491" s="125">
        <f t="shared" ca="1" si="930"/>
        <v>0</v>
      </c>
      <c r="DH491" s="125">
        <f t="shared" ca="1" si="919"/>
        <v>0</v>
      </c>
      <c r="DI491" s="125">
        <f t="shared" ca="1" si="920"/>
        <v>0</v>
      </c>
      <c r="DJ491" s="125">
        <f t="shared" ca="1" si="921"/>
        <v>0</v>
      </c>
      <c r="DK491" s="125">
        <f t="shared" ca="1" si="922"/>
        <v>0</v>
      </c>
      <c r="DL491" s="125">
        <f t="shared" ca="1" si="923"/>
        <v>0</v>
      </c>
      <c r="DM491" s="340">
        <f t="shared" ca="1" si="924"/>
        <v>0</v>
      </c>
      <c r="DN491" s="340">
        <f t="shared" ca="1" si="925"/>
        <v>0</v>
      </c>
      <c r="DO491" s="340">
        <f t="shared" ca="1" si="926"/>
        <v>0</v>
      </c>
      <c r="DP491" s="340">
        <f t="shared" ca="1" si="927"/>
        <v>0</v>
      </c>
      <c r="DQ491" s="340">
        <f t="shared" ca="1" si="928"/>
        <v>0</v>
      </c>
      <c r="DR491" s="340">
        <f t="shared" ca="1" si="929"/>
        <v>0</v>
      </c>
      <c r="DS491" s="340">
        <f t="shared" ca="1" si="929"/>
        <v>0</v>
      </c>
    </row>
    <row r="492" spans="1:123">
      <c r="A492">
        <f t="shared" ca="1" si="822"/>
        <v>0</v>
      </c>
      <c r="B492">
        <f t="shared" ca="1" si="823"/>
        <v>32</v>
      </c>
      <c r="C492">
        <f t="shared" ca="1" si="824"/>
        <v>6200</v>
      </c>
      <c r="D492">
        <f t="shared" ca="1" si="825"/>
        <v>0</v>
      </c>
      <c r="E492">
        <f t="shared" ca="1" si="826"/>
        <v>0</v>
      </c>
      <c r="F492">
        <f t="shared" ca="1" si="827"/>
        <v>0</v>
      </c>
      <c r="G492" s="123">
        <f t="shared" ca="1" si="934"/>
        <v>0</v>
      </c>
      <c r="H492" s="123">
        <f t="shared" ca="1" si="934"/>
        <v>0</v>
      </c>
      <c r="I492" s="123">
        <f t="shared" ca="1" si="934"/>
        <v>0</v>
      </c>
      <c r="J492" s="123">
        <f t="shared" ca="1" si="934"/>
        <v>0</v>
      </c>
      <c r="K492" s="123">
        <f t="shared" ca="1" si="934"/>
        <v>0</v>
      </c>
      <c r="L492" s="123">
        <f t="shared" ca="1" si="934"/>
        <v>0</v>
      </c>
      <c r="M492" s="123">
        <f t="shared" ca="1" si="934"/>
        <v>0</v>
      </c>
      <c r="N492" s="123">
        <f t="shared" ca="1" si="934"/>
        <v>0</v>
      </c>
      <c r="O492" s="123">
        <f t="shared" ca="1" si="828"/>
        <v>0</v>
      </c>
      <c r="P492" s="123">
        <f t="shared" ca="1" si="829"/>
        <v>0</v>
      </c>
      <c r="Q492" s="123">
        <f t="shared" ca="1" si="932"/>
        <v>0</v>
      </c>
      <c r="R492" s="123">
        <f t="shared" ca="1" si="932"/>
        <v>0</v>
      </c>
      <c r="S492" s="123">
        <f t="shared" ca="1" si="831"/>
        <v>0</v>
      </c>
      <c r="T492" s="123">
        <f t="shared" ca="1" si="832"/>
        <v>0</v>
      </c>
      <c r="U492" s="123">
        <f t="shared" ca="1" si="833"/>
        <v>0</v>
      </c>
      <c r="V492" s="123">
        <f t="shared" ca="1" si="834"/>
        <v>0</v>
      </c>
      <c r="W492" s="123">
        <f t="shared" ca="1" si="835"/>
        <v>0</v>
      </c>
      <c r="X492" s="123">
        <f t="shared" ca="1" si="836"/>
        <v>0</v>
      </c>
      <c r="Y492" s="123">
        <f t="shared" ca="1" si="837"/>
        <v>0</v>
      </c>
      <c r="Z492" s="123">
        <f t="shared" ca="1" si="838"/>
        <v>0</v>
      </c>
      <c r="AA492" s="123">
        <f t="shared" ca="1" si="839"/>
        <v>0</v>
      </c>
      <c r="AB492" s="123">
        <f t="shared" ca="1" si="840"/>
        <v>0</v>
      </c>
      <c r="AC492" s="123">
        <f t="shared" ca="1" si="841"/>
        <v>0</v>
      </c>
      <c r="AD492" s="123">
        <f t="shared" ca="1" si="842"/>
        <v>0</v>
      </c>
      <c r="AE492" s="123">
        <f t="shared" ca="1" si="843"/>
        <v>0</v>
      </c>
      <c r="AF492" s="123">
        <f t="shared" ca="1" si="844"/>
        <v>0</v>
      </c>
      <c r="AG492" s="123">
        <f t="shared" ca="1" si="845"/>
        <v>0</v>
      </c>
      <c r="AH492" s="123">
        <f t="shared" ca="1" si="846"/>
        <v>0</v>
      </c>
      <c r="AI492" s="123">
        <f t="shared" ca="1" si="847"/>
        <v>0</v>
      </c>
      <c r="AJ492" s="123">
        <f t="shared" ca="1" si="848"/>
        <v>0</v>
      </c>
      <c r="AK492" s="123">
        <f t="shared" ca="1" si="849"/>
        <v>0</v>
      </c>
      <c r="AL492" s="123">
        <f t="shared" ca="1" si="850"/>
        <v>0</v>
      </c>
      <c r="AM492" s="123">
        <f t="shared" ca="1" si="851"/>
        <v>0</v>
      </c>
      <c r="AN492" s="123">
        <f t="shared" ca="1" si="852"/>
        <v>0</v>
      </c>
      <c r="AO492" s="123">
        <f t="shared" ca="1" si="853"/>
        <v>0</v>
      </c>
      <c r="AP492" s="123">
        <f t="shared" ca="1" si="854"/>
        <v>0</v>
      </c>
      <c r="AQ492" s="123">
        <f t="shared" ca="1" si="855"/>
        <v>0</v>
      </c>
      <c r="AR492" s="123">
        <f t="shared" ca="1" si="856"/>
        <v>0</v>
      </c>
      <c r="AS492" s="123">
        <f t="shared" ca="1" si="857"/>
        <v>0</v>
      </c>
      <c r="AT492" s="123">
        <f t="shared" ca="1" si="858"/>
        <v>0</v>
      </c>
      <c r="AU492" s="123">
        <f t="shared" ca="1" si="859"/>
        <v>0</v>
      </c>
      <c r="AV492" s="123">
        <f t="shared" ca="1" si="860"/>
        <v>0</v>
      </c>
      <c r="AW492" s="123">
        <f t="shared" ca="1" si="861"/>
        <v>0</v>
      </c>
      <c r="AX492" s="123">
        <f t="shared" ca="1" si="862"/>
        <v>0</v>
      </c>
      <c r="AY492" s="123">
        <f t="shared" ca="1" si="863"/>
        <v>0</v>
      </c>
      <c r="AZ492" s="123">
        <f t="shared" ca="1" si="864"/>
        <v>0</v>
      </c>
      <c r="BA492" s="123">
        <f t="shared" ca="1" si="865"/>
        <v>0</v>
      </c>
      <c r="BB492" s="123">
        <f t="shared" ca="1" si="866"/>
        <v>0</v>
      </c>
      <c r="BC492" s="123">
        <f t="shared" ca="1" si="867"/>
        <v>0</v>
      </c>
      <c r="BD492" s="123">
        <f t="shared" ca="1" si="868"/>
        <v>0</v>
      </c>
      <c r="BE492" s="123">
        <f t="shared" ca="1" si="869"/>
        <v>0</v>
      </c>
      <c r="BF492" s="123">
        <f t="shared" ca="1" si="870"/>
        <v>0</v>
      </c>
      <c r="BG492" s="123">
        <f t="shared" ca="1" si="871"/>
        <v>0</v>
      </c>
      <c r="BH492" s="123">
        <f t="shared" ca="1" si="872"/>
        <v>0</v>
      </c>
      <c r="BI492" s="123">
        <f t="shared" ca="1" si="873"/>
        <v>0</v>
      </c>
      <c r="BJ492" s="123">
        <f t="shared" ca="1" si="874"/>
        <v>0</v>
      </c>
      <c r="BK492" s="123">
        <f t="shared" ca="1" si="875"/>
        <v>0</v>
      </c>
      <c r="BL492" s="123">
        <f t="shared" ca="1" si="876"/>
        <v>0</v>
      </c>
      <c r="BM492" s="123">
        <f t="shared" ca="1" si="877"/>
        <v>0</v>
      </c>
      <c r="BN492" s="123">
        <f t="shared" ca="1" si="878"/>
        <v>0</v>
      </c>
      <c r="BO492" s="123">
        <f t="shared" ca="1" si="879"/>
        <v>0</v>
      </c>
      <c r="BP492" s="340">
        <f t="shared" ca="1" si="880"/>
        <v>0</v>
      </c>
      <c r="BQ492" s="123">
        <f t="shared" ca="1" si="881"/>
        <v>0</v>
      </c>
      <c r="BR492" s="123">
        <f t="shared" ca="1" si="882"/>
        <v>0</v>
      </c>
      <c r="BS492" s="123">
        <f t="shared" ca="1" si="883"/>
        <v>0</v>
      </c>
      <c r="BT492" s="123">
        <f t="shared" ca="1" si="884"/>
        <v>0</v>
      </c>
      <c r="BU492" s="123">
        <f t="shared" ca="1" si="885"/>
        <v>0</v>
      </c>
      <c r="BV492" s="123"/>
      <c r="BW492" s="123">
        <f t="shared" ca="1" si="886"/>
        <v>0</v>
      </c>
      <c r="BX492" s="123"/>
      <c r="BY492" s="123">
        <f t="shared" ca="1" si="887"/>
        <v>0</v>
      </c>
      <c r="BZ492" s="123"/>
      <c r="CA492" s="123">
        <f t="shared" ca="1" si="888"/>
        <v>0</v>
      </c>
      <c r="CB492" s="123"/>
      <c r="CC492" s="123">
        <f t="shared" ca="1" si="889"/>
        <v>0</v>
      </c>
      <c r="CD492" s="125">
        <f t="shared" ca="1" si="890"/>
        <v>0</v>
      </c>
      <c r="CE492" s="125">
        <f t="shared" ca="1" si="891"/>
        <v>0</v>
      </c>
      <c r="CF492" s="125">
        <f t="shared" ca="1" si="892"/>
        <v>0</v>
      </c>
      <c r="CG492" s="125">
        <f t="shared" ca="1" si="893"/>
        <v>0</v>
      </c>
      <c r="CH492" s="125">
        <f t="shared" ca="1" si="894"/>
        <v>0</v>
      </c>
      <c r="CI492" s="125">
        <f t="shared" ca="1" si="895"/>
        <v>0</v>
      </c>
      <c r="CJ492" s="125">
        <f t="shared" ca="1" si="896"/>
        <v>0</v>
      </c>
      <c r="CK492" s="125">
        <f t="shared" ca="1" si="897"/>
        <v>0</v>
      </c>
      <c r="CL492" s="125">
        <f t="shared" ca="1" si="898"/>
        <v>0</v>
      </c>
      <c r="CM492" s="125">
        <f t="shared" ca="1" si="899"/>
        <v>0</v>
      </c>
      <c r="CN492" s="125">
        <f t="shared" ca="1" si="900"/>
        <v>0</v>
      </c>
      <c r="CO492" s="125">
        <f t="shared" ca="1" si="901"/>
        <v>0</v>
      </c>
      <c r="CP492" s="125">
        <f t="shared" ca="1" si="902"/>
        <v>0</v>
      </c>
      <c r="CQ492" s="125">
        <f t="shared" ca="1" si="903"/>
        <v>0</v>
      </c>
      <c r="CR492" s="125">
        <f t="shared" ca="1" si="904"/>
        <v>0</v>
      </c>
      <c r="CS492" s="125">
        <f t="shared" ca="1" si="905"/>
        <v>0</v>
      </c>
      <c r="CT492" s="125">
        <f t="shared" ca="1" si="906"/>
        <v>0</v>
      </c>
      <c r="CU492" s="125">
        <f t="shared" ca="1" si="907"/>
        <v>0</v>
      </c>
      <c r="CV492" s="125">
        <f t="shared" ca="1" si="908"/>
        <v>0</v>
      </c>
      <c r="CW492" s="125">
        <f t="shared" ca="1" si="909"/>
        <v>0</v>
      </c>
      <c r="CX492" s="125">
        <f t="shared" ca="1" si="910"/>
        <v>0</v>
      </c>
      <c r="CY492" s="125">
        <f t="shared" ca="1" si="911"/>
        <v>0</v>
      </c>
      <c r="CZ492" s="606">
        <f t="shared" ca="1" si="912"/>
        <v>0</v>
      </c>
      <c r="DA492" s="341">
        <f t="shared" ca="1" si="913"/>
        <v>0</v>
      </c>
      <c r="DB492" s="125">
        <f t="shared" ca="1" si="914"/>
        <v>0</v>
      </c>
      <c r="DC492" s="125">
        <f t="shared" ca="1" si="915"/>
        <v>0</v>
      </c>
      <c r="DD492" s="125">
        <f t="shared" ca="1" si="916"/>
        <v>0</v>
      </c>
      <c r="DE492" s="125">
        <f t="shared" ca="1" si="917"/>
        <v>0</v>
      </c>
      <c r="DF492" s="125">
        <f t="shared" ca="1" si="918"/>
        <v>0</v>
      </c>
      <c r="DG492" s="125">
        <f t="shared" ca="1" si="930"/>
        <v>0</v>
      </c>
      <c r="DH492" s="125">
        <f t="shared" ca="1" si="919"/>
        <v>0</v>
      </c>
      <c r="DI492" s="125">
        <f t="shared" ca="1" si="920"/>
        <v>0</v>
      </c>
      <c r="DJ492" s="125">
        <f t="shared" ca="1" si="921"/>
        <v>0</v>
      </c>
      <c r="DK492" s="125">
        <f t="shared" ca="1" si="922"/>
        <v>0</v>
      </c>
      <c r="DL492" s="125">
        <f t="shared" ca="1" si="923"/>
        <v>0</v>
      </c>
      <c r="DM492" s="340">
        <f t="shared" ca="1" si="924"/>
        <v>0</v>
      </c>
      <c r="DN492" s="340">
        <f t="shared" ca="1" si="925"/>
        <v>0</v>
      </c>
      <c r="DO492" s="340">
        <f t="shared" ca="1" si="926"/>
        <v>0</v>
      </c>
      <c r="DP492" s="340">
        <f t="shared" ca="1" si="927"/>
        <v>0</v>
      </c>
      <c r="DQ492" s="340">
        <f t="shared" ca="1" si="928"/>
        <v>0</v>
      </c>
      <c r="DR492" s="340">
        <f t="shared" ca="1" si="929"/>
        <v>0</v>
      </c>
      <c r="DS492" s="340">
        <f t="shared" ca="1" si="929"/>
        <v>0</v>
      </c>
    </row>
    <row r="493" spans="1:123">
      <c r="A493">
        <f t="shared" ca="1" si="822"/>
        <v>0</v>
      </c>
      <c r="B493">
        <f t="shared" ca="1" si="823"/>
        <v>33</v>
      </c>
      <c r="C493">
        <f t="shared" ca="1" si="824"/>
        <v>6340</v>
      </c>
      <c r="D493">
        <f t="shared" ca="1" si="825"/>
        <v>0</v>
      </c>
      <c r="E493">
        <f t="shared" ca="1" si="826"/>
        <v>0</v>
      </c>
      <c r="F493">
        <f t="shared" ca="1" si="827"/>
        <v>0</v>
      </c>
      <c r="G493" s="123">
        <f t="shared" ca="1" si="934"/>
        <v>0</v>
      </c>
      <c r="H493" s="123">
        <f t="shared" ca="1" si="934"/>
        <v>0</v>
      </c>
      <c r="I493" s="123">
        <f t="shared" ca="1" si="934"/>
        <v>0</v>
      </c>
      <c r="J493" s="123">
        <f t="shared" ca="1" si="934"/>
        <v>0</v>
      </c>
      <c r="K493" s="123">
        <f t="shared" ca="1" si="934"/>
        <v>0</v>
      </c>
      <c r="L493" s="123">
        <f t="shared" ca="1" si="934"/>
        <v>0</v>
      </c>
      <c r="M493" s="123">
        <f t="shared" ca="1" si="934"/>
        <v>0</v>
      </c>
      <c r="N493" s="123">
        <f t="shared" ca="1" si="934"/>
        <v>0</v>
      </c>
      <c r="O493" s="123">
        <f t="shared" ca="1" si="828"/>
        <v>0</v>
      </c>
      <c r="P493" s="123">
        <f t="shared" ca="1" si="829"/>
        <v>0</v>
      </c>
      <c r="Q493" s="123">
        <f t="shared" ca="1" si="932"/>
        <v>0</v>
      </c>
      <c r="R493" s="123">
        <f t="shared" ca="1" si="932"/>
        <v>0</v>
      </c>
      <c r="S493" s="123">
        <f t="shared" ca="1" si="831"/>
        <v>0</v>
      </c>
      <c r="T493" s="123">
        <f t="shared" ca="1" si="832"/>
        <v>0</v>
      </c>
      <c r="U493" s="123">
        <f t="shared" ca="1" si="833"/>
        <v>0</v>
      </c>
      <c r="V493" s="123">
        <f t="shared" ca="1" si="834"/>
        <v>0</v>
      </c>
      <c r="W493" s="123">
        <f t="shared" ca="1" si="835"/>
        <v>0</v>
      </c>
      <c r="X493" s="123">
        <f t="shared" ca="1" si="836"/>
        <v>0</v>
      </c>
      <c r="Y493" s="123">
        <f t="shared" ca="1" si="837"/>
        <v>0</v>
      </c>
      <c r="Z493" s="123">
        <f t="shared" ca="1" si="838"/>
        <v>0</v>
      </c>
      <c r="AA493" s="123">
        <f t="shared" ca="1" si="839"/>
        <v>0</v>
      </c>
      <c r="AB493" s="123">
        <f t="shared" ca="1" si="840"/>
        <v>0</v>
      </c>
      <c r="AC493" s="123">
        <f t="shared" ca="1" si="841"/>
        <v>0</v>
      </c>
      <c r="AD493" s="123">
        <f t="shared" ca="1" si="842"/>
        <v>0</v>
      </c>
      <c r="AE493" s="123">
        <f t="shared" ca="1" si="843"/>
        <v>0</v>
      </c>
      <c r="AF493" s="123">
        <f t="shared" ca="1" si="844"/>
        <v>0</v>
      </c>
      <c r="AG493" s="123">
        <f t="shared" ca="1" si="845"/>
        <v>0</v>
      </c>
      <c r="AH493" s="123">
        <f t="shared" ca="1" si="846"/>
        <v>0</v>
      </c>
      <c r="AI493" s="123">
        <f t="shared" ca="1" si="847"/>
        <v>0</v>
      </c>
      <c r="AJ493" s="123">
        <f t="shared" ca="1" si="848"/>
        <v>0</v>
      </c>
      <c r="AK493" s="123">
        <f t="shared" ca="1" si="849"/>
        <v>0</v>
      </c>
      <c r="AL493" s="123">
        <f t="shared" ca="1" si="850"/>
        <v>0</v>
      </c>
      <c r="AM493" s="123">
        <f t="shared" ca="1" si="851"/>
        <v>0</v>
      </c>
      <c r="AN493" s="123">
        <f t="shared" ca="1" si="852"/>
        <v>0</v>
      </c>
      <c r="AO493" s="123">
        <f t="shared" ca="1" si="853"/>
        <v>0</v>
      </c>
      <c r="AP493" s="123">
        <f t="shared" ca="1" si="854"/>
        <v>0</v>
      </c>
      <c r="AQ493" s="123">
        <f t="shared" ca="1" si="855"/>
        <v>0</v>
      </c>
      <c r="AR493" s="123">
        <f t="shared" ca="1" si="856"/>
        <v>0</v>
      </c>
      <c r="AS493" s="123">
        <f t="shared" ca="1" si="857"/>
        <v>0</v>
      </c>
      <c r="AT493" s="123">
        <f t="shared" ca="1" si="858"/>
        <v>0</v>
      </c>
      <c r="AU493" s="123">
        <f t="shared" ca="1" si="859"/>
        <v>0</v>
      </c>
      <c r="AV493" s="123">
        <f t="shared" ca="1" si="860"/>
        <v>0</v>
      </c>
      <c r="AW493" s="123">
        <f t="shared" ca="1" si="861"/>
        <v>0</v>
      </c>
      <c r="AX493" s="123">
        <f t="shared" ca="1" si="862"/>
        <v>0</v>
      </c>
      <c r="AY493" s="123">
        <f t="shared" ca="1" si="863"/>
        <v>0</v>
      </c>
      <c r="AZ493" s="123">
        <f t="shared" ca="1" si="864"/>
        <v>0</v>
      </c>
      <c r="BA493" s="123">
        <f t="shared" ca="1" si="865"/>
        <v>0</v>
      </c>
      <c r="BB493" s="123">
        <f t="shared" ca="1" si="866"/>
        <v>0</v>
      </c>
      <c r="BC493" s="123">
        <f t="shared" ca="1" si="867"/>
        <v>0</v>
      </c>
      <c r="BD493" s="123">
        <f t="shared" ca="1" si="868"/>
        <v>0</v>
      </c>
      <c r="BE493" s="123">
        <f t="shared" ca="1" si="869"/>
        <v>0</v>
      </c>
      <c r="BF493" s="123">
        <f t="shared" ca="1" si="870"/>
        <v>0</v>
      </c>
      <c r="BG493" s="123">
        <f t="shared" ca="1" si="871"/>
        <v>0</v>
      </c>
      <c r="BH493" s="123">
        <f t="shared" ca="1" si="872"/>
        <v>0</v>
      </c>
      <c r="BI493" s="123">
        <f t="shared" ca="1" si="873"/>
        <v>0</v>
      </c>
      <c r="BJ493" s="123">
        <f t="shared" ca="1" si="874"/>
        <v>0</v>
      </c>
      <c r="BK493" s="123">
        <f t="shared" ca="1" si="875"/>
        <v>0</v>
      </c>
      <c r="BL493" s="123">
        <f t="shared" ca="1" si="876"/>
        <v>0</v>
      </c>
      <c r="BM493" s="123">
        <f t="shared" ca="1" si="877"/>
        <v>0</v>
      </c>
      <c r="BN493" s="123">
        <f t="shared" ca="1" si="878"/>
        <v>0</v>
      </c>
      <c r="BO493" s="123">
        <f t="shared" ca="1" si="879"/>
        <v>0</v>
      </c>
      <c r="BP493" s="340">
        <f t="shared" ca="1" si="880"/>
        <v>0</v>
      </c>
      <c r="BQ493" s="123">
        <f t="shared" ca="1" si="881"/>
        <v>0</v>
      </c>
      <c r="BR493" s="123">
        <f t="shared" ca="1" si="882"/>
        <v>0</v>
      </c>
      <c r="BS493" s="123">
        <f t="shared" ca="1" si="883"/>
        <v>0</v>
      </c>
      <c r="BT493" s="123">
        <f t="shared" ca="1" si="884"/>
        <v>0</v>
      </c>
      <c r="BU493" s="123">
        <f t="shared" ca="1" si="885"/>
        <v>0</v>
      </c>
      <c r="BV493" s="123"/>
      <c r="BW493" s="123">
        <f t="shared" ca="1" si="886"/>
        <v>0</v>
      </c>
      <c r="BX493" s="123"/>
      <c r="BY493" s="123">
        <f t="shared" ca="1" si="887"/>
        <v>0</v>
      </c>
      <c r="BZ493" s="123"/>
      <c r="CA493" s="123">
        <f t="shared" ca="1" si="888"/>
        <v>0</v>
      </c>
      <c r="CB493" s="123"/>
      <c r="CC493" s="123">
        <f t="shared" ca="1" si="889"/>
        <v>0</v>
      </c>
      <c r="CD493" s="125">
        <f t="shared" ca="1" si="890"/>
        <v>0</v>
      </c>
      <c r="CE493" s="125">
        <f t="shared" ca="1" si="891"/>
        <v>0</v>
      </c>
      <c r="CF493" s="125">
        <f t="shared" ca="1" si="892"/>
        <v>0</v>
      </c>
      <c r="CG493" s="125">
        <f t="shared" ca="1" si="893"/>
        <v>0</v>
      </c>
      <c r="CH493" s="125">
        <f t="shared" ca="1" si="894"/>
        <v>0</v>
      </c>
      <c r="CI493" s="125">
        <f t="shared" ca="1" si="895"/>
        <v>0</v>
      </c>
      <c r="CJ493" s="125">
        <f t="shared" ca="1" si="896"/>
        <v>0</v>
      </c>
      <c r="CK493" s="125">
        <f t="shared" ca="1" si="897"/>
        <v>0</v>
      </c>
      <c r="CL493" s="125">
        <f t="shared" ca="1" si="898"/>
        <v>0</v>
      </c>
      <c r="CM493" s="125">
        <f t="shared" ca="1" si="899"/>
        <v>0</v>
      </c>
      <c r="CN493" s="125">
        <f t="shared" ca="1" si="900"/>
        <v>0</v>
      </c>
      <c r="CO493" s="125">
        <f t="shared" ca="1" si="901"/>
        <v>0</v>
      </c>
      <c r="CP493" s="125">
        <f t="shared" ca="1" si="902"/>
        <v>0</v>
      </c>
      <c r="CQ493" s="125">
        <f t="shared" ca="1" si="903"/>
        <v>0</v>
      </c>
      <c r="CR493" s="125">
        <f t="shared" ca="1" si="904"/>
        <v>0</v>
      </c>
      <c r="CS493" s="125">
        <f t="shared" ca="1" si="905"/>
        <v>0</v>
      </c>
      <c r="CT493" s="125">
        <f t="shared" ca="1" si="906"/>
        <v>0</v>
      </c>
      <c r="CU493" s="125">
        <f t="shared" ca="1" si="907"/>
        <v>0</v>
      </c>
      <c r="CV493" s="125">
        <f t="shared" ca="1" si="908"/>
        <v>0</v>
      </c>
      <c r="CW493" s="125">
        <f t="shared" ca="1" si="909"/>
        <v>0</v>
      </c>
      <c r="CX493" s="125">
        <f t="shared" ca="1" si="910"/>
        <v>0</v>
      </c>
      <c r="CY493" s="125">
        <f t="shared" ca="1" si="911"/>
        <v>0</v>
      </c>
      <c r="CZ493" s="606">
        <f t="shared" ca="1" si="912"/>
        <v>0</v>
      </c>
      <c r="DA493" s="341">
        <f t="shared" ca="1" si="913"/>
        <v>0</v>
      </c>
      <c r="DB493" s="125">
        <f t="shared" ca="1" si="914"/>
        <v>0</v>
      </c>
      <c r="DC493" s="125">
        <f t="shared" ca="1" si="915"/>
        <v>0</v>
      </c>
      <c r="DD493" s="125">
        <f t="shared" ca="1" si="916"/>
        <v>0</v>
      </c>
      <c r="DE493" s="125">
        <f t="shared" ca="1" si="917"/>
        <v>0</v>
      </c>
      <c r="DF493" s="125">
        <f t="shared" ca="1" si="918"/>
        <v>0</v>
      </c>
      <c r="DG493" s="125">
        <f t="shared" ca="1" si="930"/>
        <v>0</v>
      </c>
      <c r="DH493" s="125">
        <f t="shared" ca="1" si="919"/>
        <v>0</v>
      </c>
      <c r="DI493" s="125">
        <f t="shared" ca="1" si="920"/>
        <v>0</v>
      </c>
      <c r="DJ493" s="125">
        <f t="shared" ca="1" si="921"/>
        <v>0</v>
      </c>
      <c r="DK493" s="125">
        <f t="shared" ca="1" si="922"/>
        <v>0</v>
      </c>
      <c r="DL493" s="125">
        <f t="shared" ca="1" si="923"/>
        <v>0</v>
      </c>
      <c r="DM493" s="340">
        <f t="shared" ca="1" si="924"/>
        <v>0</v>
      </c>
      <c r="DN493" s="340">
        <f t="shared" ca="1" si="925"/>
        <v>0</v>
      </c>
      <c r="DO493" s="340">
        <f t="shared" ca="1" si="926"/>
        <v>0</v>
      </c>
      <c r="DP493" s="340">
        <f t="shared" ca="1" si="927"/>
        <v>0</v>
      </c>
      <c r="DQ493" s="340">
        <f t="shared" ca="1" si="928"/>
        <v>0</v>
      </c>
      <c r="DR493" s="340">
        <f t="shared" ca="1" si="929"/>
        <v>0</v>
      </c>
      <c r="DS493" s="340">
        <f t="shared" ca="1" si="929"/>
        <v>0</v>
      </c>
    </row>
    <row r="494" spans="1:123">
      <c r="A494">
        <f t="shared" ca="1" si="822"/>
        <v>0</v>
      </c>
      <c r="B494">
        <f t="shared" ca="1" si="823"/>
        <v>34</v>
      </c>
      <c r="C494">
        <f t="shared" ca="1" si="824"/>
        <v>6480</v>
      </c>
      <c r="D494">
        <f t="shared" ca="1" si="825"/>
        <v>0</v>
      </c>
      <c r="E494">
        <f t="shared" ca="1" si="826"/>
        <v>0</v>
      </c>
      <c r="F494">
        <f t="shared" ca="1" si="827"/>
        <v>0</v>
      </c>
      <c r="G494" s="123">
        <f t="shared" ca="1" si="934"/>
        <v>0</v>
      </c>
      <c r="H494" s="123">
        <f t="shared" ca="1" si="934"/>
        <v>0</v>
      </c>
      <c r="I494" s="123">
        <f t="shared" ca="1" si="934"/>
        <v>0</v>
      </c>
      <c r="J494" s="123">
        <f t="shared" ca="1" si="934"/>
        <v>0</v>
      </c>
      <c r="K494" s="123">
        <f t="shared" ca="1" si="934"/>
        <v>0</v>
      </c>
      <c r="L494" s="123">
        <f t="shared" ca="1" si="934"/>
        <v>0</v>
      </c>
      <c r="M494" s="123">
        <f t="shared" ca="1" si="934"/>
        <v>0</v>
      </c>
      <c r="N494" s="123">
        <f t="shared" ca="1" si="934"/>
        <v>0</v>
      </c>
      <c r="O494" s="123">
        <f t="shared" ca="1" si="828"/>
        <v>0</v>
      </c>
      <c r="P494" s="123">
        <f t="shared" ca="1" si="829"/>
        <v>0</v>
      </c>
      <c r="Q494" s="123">
        <f t="shared" ca="1" si="932"/>
        <v>0</v>
      </c>
      <c r="R494" s="123">
        <f t="shared" ca="1" si="932"/>
        <v>0</v>
      </c>
      <c r="S494" s="123">
        <f t="shared" ca="1" si="831"/>
        <v>0</v>
      </c>
      <c r="T494" s="123">
        <f t="shared" ca="1" si="832"/>
        <v>0</v>
      </c>
      <c r="U494" s="123">
        <f t="shared" ca="1" si="833"/>
        <v>0</v>
      </c>
      <c r="V494" s="123">
        <f t="shared" ca="1" si="834"/>
        <v>0</v>
      </c>
      <c r="W494" s="123">
        <f t="shared" ca="1" si="835"/>
        <v>0</v>
      </c>
      <c r="X494" s="123">
        <f t="shared" ca="1" si="836"/>
        <v>0</v>
      </c>
      <c r="Y494" s="123">
        <f t="shared" ca="1" si="837"/>
        <v>0</v>
      </c>
      <c r="Z494" s="123">
        <f t="shared" ca="1" si="838"/>
        <v>0</v>
      </c>
      <c r="AA494" s="123">
        <f t="shared" ca="1" si="839"/>
        <v>0</v>
      </c>
      <c r="AB494" s="123">
        <f t="shared" ca="1" si="840"/>
        <v>0</v>
      </c>
      <c r="AC494" s="123">
        <f t="shared" ca="1" si="841"/>
        <v>0</v>
      </c>
      <c r="AD494" s="123">
        <f t="shared" ca="1" si="842"/>
        <v>0</v>
      </c>
      <c r="AE494" s="123">
        <f t="shared" ca="1" si="843"/>
        <v>0</v>
      </c>
      <c r="AF494" s="123">
        <f t="shared" ca="1" si="844"/>
        <v>0</v>
      </c>
      <c r="AG494" s="123">
        <f t="shared" ca="1" si="845"/>
        <v>0</v>
      </c>
      <c r="AH494" s="123">
        <f t="shared" ca="1" si="846"/>
        <v>0</v>
      </c>
      <c r="AI494" s="123">
        <f t="shared" ca="1" si="847"/>
        <v>0</v>
      </c>
      <c r="AJ494" s="123">
        <f t="shared" ca="1" si="848"/>
        <v>0</v>
      </c>
      <c r="AK494" s="123">
        <f t="shared" ca="1" si="849"/>
        <v>0</v>
      </c>
      <c r="AL494" s="123">
        <f t="shared" ca="1" si="850"/>
        <v>0</v>
      </c>
      <c r="AM494" s="123">
        <f t="shared" ca="1" si="851"/>
        <v>0</v>
      </c>
      <c r="AN494" s="123">
        <f t="shared" ca="1" si="852"/>
        <v>0</v>
      </c>
      <c r="AO494" s="123">
        <f t="shared" ca="1" si="853"/>
        <v>0</v>
      </c>
      <c r="AP494" s="123">
        <f t="shared" ca="1" si="854"/>
        <v>0</v>
      </c>
      <c r="AQ494" s="123">
        <f t="shared" ca="1" si="855"/>
        <v>0</v>
      </c>
      <c r="AR494" s="123">
        <f t="shared" ca="1" si="856"/>
        <v>0</v>
      </c>
      <c r="AS494" s="123">
        <f t="shared" ca="1" si="857"/>
        <v>0</v>
      </c>
      <c r="AT494" s="123">
        <f t="shared" ca="1" si="858"/>
        <v>0</v>
      </c>
      <c r="AU494" s="123">
        <f t="shared" ca="1" si="859"/>
        <v>0</v>
      </c>
      <c r="AV494" s="123">
        <f t="shared" ca="1" si="860"/>
        <v>0</v>
      </c>
      <c r="AW494" s="123">
        <f t="shared" ca="1" si="861"/>
        <v>0</v>
      </c>
      <c r="AX494" s="123">
        <f t="shared" ca="1" si="862"/>
        <v>0</v>
      </c>
      <c r="AY494" s="123">
        <f t="shared" ca="1" si="863"/>
        <v>0</v>
      </c>
      <c r="AZ494" s="123">
        <f t="shared" ca="1" si="864"/>
        <v>0</v>
      </c>
      <c r="BA494" s="123">
        <f t="shared" ca="1" si="865"/>
        <v>0</v>
      </c>
      <c r="BB494" s="123">
        <f t="shared" ca="1" si="866"/>
        <v>0</v>
      </c>
      <c r="BC494" s="123">
        <f t="shared" ca="1" si="867"/>
        <v>0</v>
      </c>
      <c r="BD494" s="123">
        <f t="shared" ca="1" si="868"/>
        <v>0</v>
      </c>
      <c r="BE494" s="123">
        <f t="shared" ca="1" si="869"/>
        <v>0</v>
      </c>
      <c r="BF494" s="123">
        <f t="shared" ca="1" si="870"/>
        <v>0</v>
      </c>
      <c r="BG494" s="123">
        <f t="shared" ca="1" si="871"/>
        <v>0</v>
      </c>
      <c r="BH494" s="123">
        <f t="shared" ca="1" si="872"/>
        <v>0</v>
      </c>
      <c r="BI494" s="123">
        <f t="shared" ca="1" si="873"/>
        <v>0</v>
      </c>
      <c r="BJ494" s="123">
        <f t="shared" ca="1" si="874"/>
        <v>0</v>
      </c>
      <c r="BK494" s="123">
        <f t="shared" ca="1" si="875"/>
        <v>0</v>
      </c>
      <c r="BL494" s="123">
        <f t="shared" ca="1" si="876"/>
        <v>0</v>
      </c>
      <c r="BM494" s="123">
        <f t="shared" ca="1" si="877"/>
        <v>0</v>
      </c>
      <c r="BN494" s="123">
        <f t="shared" ca="1" si="878"/>
        <v>0</v>
      </c>
      <c r="BO494" s="123">
        <f t="shared" ca="1" si="879"/>
        <v>0</v>
      </c>
      <c r="BP494" s="340">
        <f t="shared" ca="1" si="880"/>
        <v>0</v>
      </c>
      <c r="BQ494" s="123">
        <f t="shared" ca="1" si="881"/>
        <v>0</v>
      </c>
      <c r="BR494" s="123">
        <f t="shared" ca="1" si="882"/>
        <v>0</v>
      </c>
      <c r="BS494" s="123">
        <f t="shared" ca="1" si="883"/>
        <v>0</v>
      </c>
      <c r="BT494" s="123">
        <f t="shared" ca="1" si="884"/>
        <v>0</v>
      </c>
      <c r="BU494" s="123">
        <f t="shared" ca="1" si="885"/>
        <v>0</v>
      </c>
      <c r="BV494" s="123"/>
      <c r="BW494" s="123">
        <f t="shared" ca="1" si="886"/>
        <v>0</v>
      </c>
      <c r="BX494" s="123"/>
      <c r="BY494" s="123">
        <f t="shared" ca="1" si="887"/>
        <v>0</v>
      </c>
      <c r="BZ494" s="123"/>
      <c r="CA494" s="123">
        <f t="shared" ca="1" si="888"/>
        <v>0</v>
      </c>
      <c r="CB494" s="123"/>
      <c r="CC494" s="123">
        <f t="shared" ca="1" si="889"/>
        <v>0</v>
      </c>
      <c r="CD494" s="125">
        <f t="shared" ca="1" si="890"/>
        <v>0</v>
      </c>
      <c r="CE494" s="125">
        <f t="shared" ca="1" si="891"/>
        <v>0</v>
      </c>
      <c r="CF494" s="125">
        <f t="shared" ca="1" si="892"/>
        <v>0</v>
      </c>
      <c r="CG494" s="125">
        <f t="shared" ca="1" si="893"/>
        <v>0</v>
      </c>
      <c r="CH494" s="125">
        <f t="shared" ca="1" si="894"/>
        <v>0</v>
      </c>
      <c r="CI494" s="125">
        <f t="shared" ca="1" si="895"/>
        <v>0</v>
      </c>
      <c r="CJ494" s="125">
        <f t="shared" ca="1" si="896"/>
        <v>0</v>
      </c>
      <c r="CK494" s="125">
        <f t="shared" ca="1" si="897"/>
        <v>0</v>
      </c>
      <c r="CL494" s="125">
        <f t="shared" ca="1" si="898"/>
        <v>0</v>
      </c>
      <c r="CM494" s="125">
        <f t="shared" ca="1" si="899"/>
        <v>0</v>
      </c>
      <c r="CN494" s="125">
        <f t="shared" ca="1" si="900"/>
        <v>0</v>
      </c>
      <c r="CO494" s="125">
        <f t="shared" ca="1" si="901"/>
        <v>0</v>
      </c>
      <c r="CP494" s="125">
        <f t="shared" ca="1" si="902"/>
        <v>0</v>
      </c>
      <c r="CQ494" s="125">
        <f t="shared" ca="1" si="903"/>
        <v>0</v>
      </c>
      <c r="CR494" s="125">
        <f t="shared" ca="1" si="904"/>
        <v>0</v>
      </c>
      <c r="CS494" s="125">
        <f t="shared" ca="1" si="905"/>
        <v>0</v>
      </c>
      <c r="CT494" s="125">
        <f t="shared" ca="1" si="906"/>
        <v>0</v>
      </c>
      <c r="CU494" s="125">
        <f t="shared" ca="1" si="907"/>
        <v>0</v>
      </c>
      <c r="CV494" s="125">
        <f t="shared" ca="1" si="908"/>
        <v>0</v>
      </c>
      <c r="CW494" s="125">
        <f t="shared" ca="1" si="909"/>
        <v>0</v>
      </c>
      <c r="CX494" s="125">
        <f t="shared" ca="1" si="910"/>
        <v>0</v>
      </c>
      <c r="CY494" s="125">
        <f t="shared" ca="1" si="911"/>
        <v>0</v>
      </c>
      <c r="CZ494" s="606">
        <f t="shared" ca="1" si="912"/>
        <v>0</v>
      </c>
      <c r="DA494" s="341">
        <f t="shared" ca="1" si="913"/>
        <v>0</v>
      </c>
      <c r="DB494" s="125">
        <f t="shared" ca="1" si="914"/>
        <v>0</v>
      </c>
      <c r="DC494" s="125">
        <f t="shared" ca="1" si="915"/>
        <v>0</v>
      </c>
      <c r="DD494" s="125">
        <f t="shared" ca="1" si="916"/>
        <v>0</v>
      </c>
      <c r="DE494" s="125">
        <f t="shared" ca="1" si="917"/>
        <v>0</v>
      </c>
      <c r="DF494" s="125">
        <f t="shared" ca="1" si="918"/>
        <v>0</v>
      </c>
      <c r="DG494" s="125">
        <f t="shared" ca="1" si="930"/>
        <v>0</v>
      </c>
      <c r="DH494" s="125">
        <f t="shared" ca="1" si="919"/>
        <v>0</v>
      </c>
      <c r="DI494" s="125">
        <f t="shared" ca="1" si="920"/>
        <v>0</v>
      </c>
      <c r="DJ494" s="125">
        <f t="shared" ca="1" si="921"/>
        <v>0</v>
      </c>
      <c r="DK494" s="125">
        <f t="shared" ca="1" si="922"/>
        <v>0</v>
      </c>
      <c r="DL494" s="125">
        <f t="shared" ca="1" si="923"/>
        <v>0</v>
      </c>
      <c r="DM494" s="340">
        <f t="shared" ca="1" si="924"/>
        <v>0</v>
      </c>
      <c r="DN494" s="340">
        <f t="shared" ca="1" si="925"/>
        <v>0</v>
      </c>
      <c r="DO494" s="340">
        <f t="shared" ca="1" si="926"/>
        <v>0</v>
      </c>
      <c r="DP494" s="340">
        <f t="shared" ca="1" si="927"/>
        <v>0</v>
      </c>
      <c r="DQ494" s="340">
        <f t="shared" ca="1" si="928"/>
        <v>0</v>
      </c>
      <c r="DR494" s="340">
        <f t="shared" ca="1" si="929"/>
        <v>0</v>
      </c>
      <c r="DS494" s="340">
        <f t="shared" ca="1" si="929"/>
        <v>0</v>
      </c>
    </row>
    <row r="495" spans="1:123">
      <c r="A495">
        <f t="shared" ca="1" si="822"/>
        <v>0</v>
      </c>
      <c r="B495">
        <f t="shared" ca="1" si="823"/>
        <v>35</v>
      </c>
      <c r="C495">
        <f t="shared" ca="1" si="824"/>
        <v>6630</v>
      </c>
      <c r="D495">
        <f t="shared" ca="1" si="825"/>
        <v>0</v>
      </c>
      <c r="E495">
        <f t="shared" ca="1" si="826"/>
        <v>0</v>
      </c>
      <c r="F495">
        <f t="shared" ca="1" si="827"/>
        <v>0</v>
      </c>
      <c r="G495" s="123">
        <f t="shared" ca="1" si="934"/>
        <v>0</v>
      </c>
      <c r="H495" s="123">
        <f t="shared" ca="1" si="934"/>
        <v>0</v>
      </c>
      <c r="I495" s="123">
        <f t="shared" ca="1" si="934"/>
        <v>0</v>
      </c>
      <c r="J495" s="123">
        <f t="shared" ca="1" si="934"/>
        <v>0</v>
      </c>
      <c r="K495" s="123">
        <f t="shared" ca="1" si="934"/>
        <v>0</v>
      </c>
      <c r="L495" s="123">
        <f t="shared" ca="1" si="934"/>
        <v>0</v>
      </c>
      <c r="M495" s="123">
        <f t="shared" ca="1" si="934"/>
        <v>0</v>
      </c>
      <c r="N495" s="123">
        <f t="shared" ca="1" si="934"/>
        <v>0</v>
      </c>
      <c r="O495" s="123">
        <f t="shared" ca="1" si="828"/>
        <v>0</v>
      </c>
      <c r="P495" s="123">
        <f t="shared" ca="1" si="829"/>
        <v>0</v>
      </c>
      <c r="Q495" s="123">
        <f t="shared" ca="1" si="932"/>
        <v>0</v>
      </c>
      <c r="R495" s="123">
        <f t="shared" ca="1" si="932"/>
        <v>0</v>
      </c>
      <c r="S495" s="123">
        <f t="shared" ca="1" si="831"/>
        <v>0</v>
      </c>
      <c r="T495" s="123">
        <f t="shared" ca="1" si="832"/>
        <v>0</v>
      </c>
      <c r="U495" s="123">
        <f t="shared" ca="1" si="833"/>
        <v>0</v>
      </c>
      <c r="V495" s="123">
        <f t="shared" ca="1" si="834"/>
        <v>0</v>
      </c>
      <c r="W495" s="123">
        <f t="shared" ca="1" si="835"/>
        <v>0</v>
      </c>
      <c r="X495" s="123">
        <f t="shared" ca="1" si="836"/>
        <v>0</v>
      </c>
      <c r="Y495" s="123">
        <f t="shared" ca="1" si="837"/>
        <v>0</v>
      </c>
      <c r="Z495" s="123">
        <f t="shared" ca="1" si="838"/>
        <v>0</v>
      </c>
      <c r="AA495" s="123">
        <f t="shared" ca="1" si="839"/>
        <v>0</v>
      </c>
      <c r="AB495" s="123">
        <f t="shared" ca="1" si="840"/>
        <v>0</v>
      </c>
      <c r="AC495" s="123">
        <f t="shared" ca="1" si="841"/>
        <v>0</v>
      </c>
      <c r="AD495" s="123">
        <f t="shared" ca="1" si="842"/>
        <v>0</v>
      </c>
      <c r="AE495" s="123">
        <f t="shared" ca="1" si="843"/>
        <v>0</v>
      </c>
      <c r="AF495" s="123">
        <f t="shared" ca="1" si="844"/>
        <v>0</v>
      </c>
      <c r="AG495" s="123">
        <f t="shared" ca="1" si="845"/>
        <v>0</v>
      </c>
      <c r="AH495" s="123">
        <f t="shared" ca="1" si="846"/>
        <v>0</v>
      </c>
      <c r="AI495" s="123">
        <f t="shared" ca="1" si="847"/>
        <v>0</v>
      </c>
      <c r="AJ495" s="123">
        <f t="shared" ca="1" si="848"/>
        <v>0</v>
      </c>
      <c r="AK495" s="123">
        <f t="shared" ca="1" si="849"/>
        <v>0</v>
      </c>
      <c r="AL495" s="123">
        <f t="shared" ca="1" si="850"/>
        <v>0</v>
      </c>
      <c r="AM495" s="123">
        <f t="shared" ca="1" si="851"/>
        <v>0</v>
      </c>
      <c r="AN495" s="123">
        <f t="shared" ca="1" si="852"/>
        <v>0</v>
      </c>
      <c r="AO495" s="123">
        <f t="shared" ca="1" si="853"/>
        <v>0</v>
      </c>
      <c r="AP495" s="123">
        <f t="shared" ca="1" si="854"/>
        <v>0</v>
      </c>
      <c r="AQ495" s="123">
        <f t="shared" ca="1" si="855"/>
        <v>0</v>
      </c>
      <c r="AR495" s="123">
        <f t="shared" ca="1" si="856"/>
        <v>0</v>
      </c>
      <c r="AS495" s="123">
        <f t="shared" ca="1" si="857"/>
        <v>0</v>
      </c>
      <c r="AT495" s="123">
        <f t="shared" ca="1" si="858"/>
        <v>0</v>
      </c>
      <c r="AU495" s="123">
        <f t="shared" ca="1" si="859"/>
        <v>0</v>
      </c>
      <c r="AV495" s="123">
        <f t="shared" ca="1" si="860"/>
        <v>0</v>
      </c>
      <c r="AW495" s="123">
        <f t="shared" ca="1" si="861"/>
        <v>0</v>
      </c>
      <c r="AX495" s="123">
        <f t="shared" ca="1" si="862"/>
        <v>0</v>
      </c>
      <c r="AY495" s="123">
        <f t="shared" ca="1" si="863"/>
        <v>0</v>
      </c>
      <c r="AZ495" s="123">
        <f t="shared" ca="1" si="864"/>
        <v>0</v>
      </c>
      <c r="BA495" s="123">
        <f t="shared" ca="1" si="865"/>
        <v>0</v>
      </c>
      <c r="BB495" s="123">
        <f t="shared" ca="1" si="866"/>
        <v>0</v>
      </c>
      <c r="BC495" s="123">
        <f t="shared" ca="1" si="867"/>
        <v>0</v>
      </c>
      <c r="BD495" s="123">
        <f t="shared" ca="1" si="868"/>
        <v>0</v>
      </c>
      <c r="BE495" s="123">
        <f t="shared" ca="1" si="869"/>
        <v>0</v>
      </c>
      <c r="BF495" s="123">
        <f t="shared" ca="1" si="870"/>
        <v>0</v>
      </c>
      <c r="BG495" s="123">
        <f t="shared" ca="1" si="871"/>
        <v>0</v>
      </c>
      <c r="BH495" s="123">
        <f t="shared" ca="1" si="872"/>
        <v>0</v>
      </c>
      <c r="BI495" s="123">
        <f t="shared" ca="1" si="873"/>
        <v>0</v>
      </c>
      <c r="BJ495" s="123">
        <f t="shared" ca="1" si="874"/>
        <v>0</v>
      </c>
      <c r="BK495" s="123">
        <f t="shared" ca="1" si="875"/>
        <v>0</v>
      </c>
      <c r="BL495" s="123">
        <f t="shared" ca="1" si="876"/>
        <v>0</v>
      </c>
      <c r="BM495" s="123">
        <f t="shared" ca="1" si="877"/>
        <v>0</v>
      </c>
      <c r="BN495" s="123">
        <f t="shared" ca="1" si="878"/>
        <v>0</v>
      </c>
      <c r="BO495" s="123">
        <f t="shared" ca="1" si="879"/>
        <v>0</v>
      </c>
      <c r="BP495" s="340">
        <f t="shared" ca="1" si="880"/>
        <v>0</v>
      </c>
      <c r="BQ495" s="123">
        <f t="shared" ca="1" si="881"/>
        <v>0</v>
      </c>
      <c r="BR495" s="123">
        <f t="shared" ca="1" si="882"/>
        <v>0</v>
      </c>
      <c r="BS495" s="123">
        <f t="shared" ca="1" si="883"/>
        <v>0</v>
      </c>
      <c r="BT495" s="123">
        <f t="shared" ca="1" si="884"/>
        <v>0</v>
      </c>
      <c r="BU495" s="123">
        <f t="shared" ca="1" si="885"/>
        <v>0</v>
      </c>
      <c r="BV495" s="123"/>
      <c r="BW495" s="123">
        <f t="shared" ca="1" si="886"/>
        <v>0</v>
      </c>
      <c r="BX495" s="123"/>
      <c r="BY495" s="123">
        <f t="shared" ca="1" si="887"/>
        <v>0</v>
      </c>
      <c r="BZ495" s="123"/>
      <c r="CA495" s="123">
        <f t="shared" ca="1" si="888"/>
        <v>0</v>
      </c>
      <c r="CB495" s="123"/>
      <c r="CC495" s="123">
        <f t="shared" ca="1" si="889"/>
        <v>0</v>
      </c>
      <c r="CD495" s="125">
        <f t="shared" ca="1" si="890"/>
        <v>0</v>
      </c>
      <c r="CE495" s="125">
        <f t="shared" ca="1" si="891"/>
        <v>0</v>
      </c>
      <c r="CF495" s="125">
        <f t="shared" ca="1" si="892"/>
        <v>0</v>
      </c>
      <c r="CG495" s="125">
        <f t="shared" ca="1" si="893"/>
        <v>0</v>
      </c>
      <c r="CH495" s="125">
        <f t="shared" ca="1" si="894"/>
        <v>0</v>
      </c>
      <c r="CI495" s="125">
        <f t="shared" ca="1" si="895"/>
        <v>0</v>
      </c>
      <c r="CJ495" s="125">
        <f t="shared" ca="1" si="896"/>
        <v>0</v>
      </c>
      <c r="CK495" s="125">
        <f t="shared" ca="1" si="897"/>
        <v>0</v>
      </c>
      <c r="CL495" s="125">
        <f t="shared" ca="1" si="898"/>
        <v>0</v>
      </c>
      <c r="CM495" s="125">
        <f t="shared" ca="1" si="899"/>
        <v>0</v>
      </c>
      <c r="CN495" s="125">
        <f t="shared" ca="1" si="900"/>
        <v>0</v>
      </c>
      <c r="CO495" s="125">
        <f t="shared" ca="1" si="901"/>
        <v>0</v>
      </c>
      <c r="CP495" s="125">
        <f t="shared" ca="1" si="902"/>
        <v>0</v>
      </c>
      <c r="CQ495" s="125">
        <f t="shared" ca="1" si="903"/>
        <v>0</v>
      </c>
      <c r="CR495" s="125">
        <f t="shared" ca="1" si="904"/>
        <v>0</v>
      </c>
      <c r="CS495" s="125">
        <f t="shared" ca="1" si="905"/>
        <v>0</v>
      </c>
      <c r="CT495" s="125">
        <f t="shared" ca="1" si="906"/>
        <v>0</v>
      </c>
      <c r="CU495" s="125">
        <f t="shared" ca="1" si="907"/>
        <v>0</v>
      </c>
      <c r="CV495" s="125">
        <f t="shared" ca="1" si="908"/>
        <v>0</v>
      </c>
      <c r="CW495" s="125">
        <f t="shared" ca="1" si="909"/>
        <v>0</v>
      </c>
      <c r="CX495" s="125">
        <f t="shared" ca="1" si="910"/>
        <v>0</v>
      </c>
      <c r="CY495" s="125">
        <f t="shared" ca="1" si="911"/>
        <v>0</v>
      </c>
      <c r="CZ495" s="606">
        <f t="shared" ca="1" si="912"/>
        <v>0</v>
      </c>
      <c r="DA495" s="341">
        <f t="shared" ca="1" si="913"/>
        <v>0</v>
      </c>
      <c r="DB495" s="125">
        <f t="shared" ca="1" si="914"/>
        <v>0</v>
      </c>
      <c r="DC495" s="125">
        <f t="shared" ca="1" si="915"/>
        <v>0</v>
      </c>
      <c r="DD495" s="125">
        <f t="shared" ca="1" si="916"/>
        <v>0</v>
      </c>
      <c r="DE495" s="125">
        <f t="shared" ca="1" si="917"/>
        <v>0</v>
      </c>
      <c r="DF495" s="125">
        <f t="shared" ca="1" si="918"/>
        <v>0</v>
      </c>
      <c r="DG495" s="125">
        <f t="shared" ca="1" si="930"/>
        <v>0</v>
      </c>
      <c r="DH495" s="125">
        <f t="shared" ca="1" si="919"/>
        <v>0</v>
      </c>
      <c r="DI495" s="125">
        <f t="shared" ca="1" si="920"/>
        <v>0</v>
      </c>
      <c r="DJ495" s="125">
        <f t="shared" ca="1" si="921"/>
        <v>0</v>
      </c>
      <c r="DK495" s="125">
        <f t="shared" ca="1" si="922"/>
        <v>0</v>
      </c>
      <c r="DL495" s="125">
        <f t="shared" ca="1" si="923"/>
        <v>0</v>
      </c>
      <c r="DM495" s="340">
        <f t="shared" ca="1" si="924"/>
        <v>0</v>
      </c>
      <c r="DN495" s="340">
        <f t="shared" ca="1" si="925"/>
        <v>0</v>
      </c>
      <c r="DO495" s="340">
        <f t="shared" ca="1" si="926"/>
        <v>0</v>
      </c>
      <c r="DP495" s="340">
        <f t="shared" ca="1" si="927"/>
        <v>0</v>
      </c>
      <c r="DQ495" s="340">
        <f t="shared" ca="1" si="928"/>
        <v>0</v>
      </c>
      <c r="DR495" s="340">
        <f t="shared" ca="1" si="929"/>
        <v>0</v>
      </c>
      <c r="DS495" s="340">
        <f t="shared" ca="1" si="929"/>
        <v>0</v>
      </c>
    </row>
    <row r="496" spans="1:123">
      <c r="A496">
        <f t="shared" ca="1" si="822"/>
        <v>0</v>
      </c>
      <c r="B496">
        <f t="shared" ca="1" si="823"/>
        <v>36</v>
      </c>
      <c r="C496">
        <f t="shared" ca="1" si="824"/>
        <v>6770</v>
      </c>
      <c r="D496">
        <f t="shared" ca="1" si="825"/>
        <v>0</v>
      </c>
      <c r="E496">
        <f t="shared" ca="1" si="826"/>
        <v>0</v>
      </c>
      <c r="F496">
        <f t="shared" ca="1" si="827"/>
        <v>0</v>
      </c>
      <c r="G496" s="123">
        <f t="shared" ca="1" si="934"/>
        <v>0</v>
      </c>
      <c r="H496" s="123">
        <f t="shared" ca="1" si="934"/>
        <v>0</v>
      </c>
      <c r="I496" s="123">
        <f t="shared" ca="1" si="934"/>
        <v>0</v>
      </c>
      <c r="J496" s="123">
        <f t="shared" ca="1" si="934"/>
        <v>0</v>
      </c>
      <c r="K496" s="123">
        <f t="shared" ca="1" si="934"/>
        <v>0</v>
      </c>
      <c r="L496" s="123">
        <f t="shared" ca="1" si="934"/>
        <v>0</v>
      </c>
      <c r="M496" s="123">
        <f t="shared" ca="1" si="934"/>
        <v>0</v>
      </c>
      <c r="N496" s="123">
        <f t="shared" ca="1" si="934"/>
        <v>0</v>
      </c>
      <c r="O496" s="123">
        <f t="shared" ca="1" si="828"/>
        <v>0</v>
      </c>
      <c r="P496" s="123">
        <f t="shared" ca="1" si="829"/>
        <v>0</v>
      </c>
      <c r="Q496" s="123">
        <f t="shared" ca="1" si="932"/>
        <v>0</v>
      </c>
      <c r="R496" s="123">
        <f t="shared" ca="1" si="932"/>
        <v>0</v>
      </c>
      <c r="S496" s="123">
        <f t="shared" ca="1" si="831"/>
        <v>0</v>
      </c>
      <c r="T496" s="123">
        <f t="shared" ca="1" si="832"/>
        <v>0</v>
      </c>
      <c r="U496" s="123">
        <f t="shared" ca="1" si="833"/>
        <v>0</v>
      </c>
      <c r="V496" s="123">
        <f t="shared" ca="1" si="834"/>
        <v>0</v>
      </c>
      <c r="W496" s="123">
        <f t="shared" ca="1" si="835"/>
        <v>0</v>
      </c>
      <c r="X496" s="123">
        <f t="shared" ca="1" si="836"/>
        <v>0</v>
      </c>
      <c r="Y496" s="123">
        <f t="shared" ca="1" si="837"/>
        <v>0</v>
      </c>
      <c r="Z496" s="123">
        <f t="shared" ca="1" si="838"/>
        <v>0</v>
      </c>
      <c r="AA496" s="123">
        <f t="shared" ca="1" si="839"/>
        <v>0</v>
      </c>
      <c r="AB496" s="123">
        <f t="shared" ca="1" si="840"/>
        <v>0</v>
      </c>
      <c r="AC496" s="123">
        <f t="shared" ca="1" si="841"/>
        <v>0</v>
      </c>
      <c r="AD496" s="123">
        <f t="shared" ca="1" si="842"/>
        <v>0</v>
      </c>
      <c r="AE496" s="123">
        <f t="shared" ca="1" si="843"/>
        <v>0</v>
      </c>
      <c r="AF496" s="123">
        <f t="shared" ca="1" si="844"/>
        <v>0</v>
      </c>
      <c r="AG496" s="123">
        <f t="shared" ca="1" si="845"/>
        <v>0</v>
      </c>
      <c r="AH496" s="123">
        <f t="shared" ca="1" si="846"/>
        <v>0</v>
      </c>
      <c r="AI496" s="123">
        <f t="shared" ca="1" si="847"/>
        <v>0</v>
      </c>
      <c r="AJ496" s="123">
        <f t="shared" ca="1" si="848"/>
        <v>0</v>
      </c>
      <c r="AK496" s="123">
        <f t="shared" ca="1" si="849"/>
        <v>0</v>
      </c>
      <c r="AL496" s="123">
        <f t="shared" ca="1" si="850"/>
        <v>0</v>
      </c>
      <c r="AM496" s="123">
        <f t="shared" ca="1" si="851"/>
        <v>0</v>
      </c>
      <c r="AN496" s="123">
        <f t="shared" ca="1" si="852"/>
        <v>0</v>
      </c>
      <c r="AO496" s="123">
        <f t="shared" ca="1" si="853"/>
        <v>0</v>
      </c>
      <c r="AP496" s="123">
        <f t="shared" ca="1" si="854"/>
        <v>0</v>
      </c>
      <c r="AQ496" s="123">
        <f t="shared" ca="1" si="855"/>
        <v>0</v>
      </c>
      <c r="AR496" s="123">
        <f t="shared" ca="1" si="856"/>
        <v>0</v>
      </c>
      <c r="AS496" s="123">
        <f t="shared" ca="1" si="857"/>
        <v>0</v>
      </c>
      <c r="AT496" s="123">
        <f t="shared" ca="1" si="858"/>
        <v>0</v>
      </c>
      <c r="AU496" s="123">
        <f t="shared" ca="1" si="859"/>
        <v>0</v>
      </c>
      <c r="AV496" s="123">
        <f t="shared" ca="1" si="860"/>
        <v>0</v>
      </c>
      <c r="AW496" s="123">
        <f t="shared" ca="1" si="861"/>
        <v>0</v>
      </c>
      <c r="AX496" s="123">
        <f t="shared" ca="1" si="862"/>
        <v>0</v>
      </c>
      <c r="AY496" s="123">
        <f t="shared" ca="1" si="863"/>
        <v>0</v>
      </c>
      <c r="AZ496" s="123">
        <f t="shared" ca="1" si="864"/>
        <v>0</v>
      </c>
      <c r="BA496" s="123">
        <f t="shared" ca="1" si="865"/>
        <v>0</v>
      </c>
      <c r="BB496" s="123">
        <f t="shared" ca="1" si="866"/>
        <v>0</v>
      </c>
      <c r="BC496" s="123">
        <f t="shared" ca="1" si="867"/>
        <v>0</v>
      </c>
      <c r="BD496" s="123">
        <f t="shared" ca="1" si="868"/>
        <v>0</v>
      </c>
      <c r="BE496" s="123">
        <f t="shared" ca="1" si="869"/>
        <v>0</v>
      </c>
      <c r="BF496" s="123">
        <f t="shared" ca="1" si="870"/>
        <v>0</v>
      </c>
      <c r="BG496" s="123">
        <f t="shared" ca="1" si="871"/>
        <v>0</v>
      </c>
      <c r="BH496" s="123">
        <f t="shared" ca="1" si="872"/>
        <v>0</v>
      </c>
      <c r="BI496" s="123">
        <f t="shared" ca="1" si="873"/>
        <v>0</v>
      </c>
      <c r="BJ496" s="123">
        <f t="shared" ca="1" si="874"/>
        <v>0</v>
      </c>
      <c r="BK496" s="123">
        <f t="shared" ca="1" si="875"/>
        <v>0</v>
      </c>
      <c r="BL496" s="123">
        <f t="shared" ca="1" si="876"/>
        <v>0</v>
      </c>
      <c r="BM496" s="123">
        <f t="shared" ca="1" si="877"/>
        <v>0</v>
      </c>
      <c r="BN496" s="123">
        <f t="shared" ca="1" si="878"/>
        <v>0</v>
      </c>
      <c r="BO496" s="123">
        <f t="shared" ca="1" si="879"/>
        <v>0</v>
      </c>
      <c r="BP496" s="340">
        <f t="shared" ca="1" si="880"/>
        <v>0</v>
      </c>
      <c r="BQ496" s="123">
        <f t="shared" ca="1" si="881"/>
        <v>0</v>
      </c>
      <c r="BR496" s="123">
        <f t="shared" ca="1" si="882"/>
        <v>0</v>
      </c>
      <c r="BS496" s="123">
        <f t="shared" ca="1" si="883"/>
        <v>0</v>
      </c>
      <c r="BT496" s="123">
        <f t="shared" ca="1" si="884"/>
        <v>0</v>
      </c>
      <c r="BU496" s="123">
        <f t="shared" ca="1" si="885"/>
        <v>0</v>
      </c>
      <c r="BV496" s="123"/>
      <c r="BW496" s="123">
        <f t="shared" ca="1" si="886"/>
        <v>0</v>
      </c>
      <c r="BX496" s="123"/>
      <c r="BY496" s="123">
        <f t="shared" ca="1" si="887"/>
        <v>0</v>
      </c>
      <c r="BZ496" s="123"/>
      <c r="CA496" s="123">
        <f t="shared" ca="1" si="888"/>
        <v>0</v>
      </c>
      <c r="CB496" s="123"/>
      <c r="CC496" s="123">
        <f t="shared" ca="1" si="889"/>
        <v>0</v>
      </c>
      <c r="CD496" s="125">
        <f t="shared" ca="1" si="890"/>
        <v>0</v>
      </c>
      <c r="CE496" s="125">
        <f t="shared" ca="1" si="891"/>
        <v>0</v>
      </c>
      <c r="CF496" s="125">
        <f t="shared" ca="1" si="892"/>
        <v>0</v>
      </c>
      <c r="CG496" s="125">
        <f t="shared" ca="1" si="893"/>
        <v>0</v>
      </c>
      <c r="CH496" s="125">
        <f t="shared" ca="1" si="894"/>
        <v>0</v>
      </c>
      <c r="CI496" s="125">
        <f t="shared" ca="1" si="895"/>
        <v>0</v>
      </c>
      <c r="CJ496" s="125">
        <f t="shared" ca="1" si="896"/>
        <v>0</v>
      </c>
      <c r="CK496" s="125">
        <f t="shared" ca="1" si="897"/>
        <v>0</v>
      </c>
      <c r="CL496" s="125">
        <f t="shared" ca="1" si="898"/>
        <v>0</v>
      </c>
      <c r="CM496" s="125">
        <f t="shared" ca="1" si="899"/>
        <v>0</v>
      </c>
      <c r="CN496" s="125">
        <f t="shared" ca="1" si="900"/>
        <v>0</v>
      </c>
      <c r="CO496" s="125">
        <f t="shared" ca="1" si="901"/>
        <v>0</v>
      </c>
      <c r="CP496" s="125">
        <f t="shared" ca="1" si="902"/>
        <v>0</v>
      </c>
      <c r="CQ496" s="125">
        <f t="shared" ca="1" si="903"/>
        <v>0</v>
      </c>
      <c r="CR496" s="125">
        <f t="shared" ca="1" si="904"/>
        <v>0</v>
      </c>
      <c r="CS496" s="125">
        <f t="shared" ca="1" si="905"/>
        <v>0</v>
      </c>
      <c r="CT496" s="125">
        <f t="shared" ca="1" si="906"/>
        <v>0</v>
      </c>
      <c r="CU496" s="125">
        <f t="shared" ca="1" si="907"/>
        <v>0</v>
      </c>
      <c r="CV496" s="125">
        <f t="shared" ca="1" si="908"/>
        <v>0</v>
      </c>
      <c r="CW496" s="125">
        <f t="shared" ca="1" si="909"/>
        <v>0</v>
      </c>
      <c r="CX496" s="125">
        <f t="shared" ca="1" si="910"/>
        <v>0</v>
      </c>
      <c r="CY496" s="125">
        <f t="shared" ca="1" si="911"/>
        <v>0</v>
      </c>
      <c r="CZ496" s="606">
        <f t="shared" ca="1" si="912"/>
        <v>0</v>
      </c>
      <c r="DA496" s="341">
        <f t="shared" ca="1" si="913"/>
        <v>0</v>
      </c>
      <c r="DB496" s="125">
        <f t="shared" ca="1" si="914"/>
        <v>0</v>
      </c>
      <c r="DC496" s="125">
        <f t="shared" ca="1" si="915"/>
        <v>0</v>
      </c>
      <c r="DD496" s="125">
        <f t="shared" ca="1" si="916"/>
        <v>0</v>
      </c>
      <c r="DE496" s="125">
        <f t="shared" ca="1" si="917"/>
        <v>0</v>
      </c>
      <c r="DF496" s="125">
        <f t="shared" ca="1" si="918"/>
        <v>0</v>
      </c>
      <c r="DG496" s="125">
        <f t="shared" ca="1" si="930"/>
        <v>0</v>
      </c>
      <c r="DH496" s="125">
        <f t="shared" ca="1" si="919"/>
        <v>0</v>
      </c>
      <c r="DI496" s="125">
        <f t="shared" ca="1" si="920"/>
        <v>0</v>
      </c>
      <c r="DJ496" s="125">
        <f t="shared" ca="1" si="921"/>
        <v>0</v>
      </c>
      <c r="DK496" s="125">
        <f t="shared" ca="1" si="922"/>
        <v>0</v>
      </c>
      <c r="DL496" s="125">
        <f t="shared" ca="1" si="923"/>
        <v>0</v>
      </c>
      <c r="DM496" s="340">
        <f t="shared" ca="1" si="924"/>
        <v>0</v>
      </c>
      <c r="DN496" s="340">
        <f t="shared" ca="1" si="925"/>
        <v>0</v>
      </c>
      <c r="DO496" s="340">
        <f t="shared" ca="1" si="926"/>
        <v>0</v>
      </c>
      <c r="DP496" s="340">
        <f t="shared" ca="1" si="927"/>
        <v>0</v>
      </c>
      <c r="DQ496" s="340">
        <f t="shared" ca="1" si="928"/>
        <v>0</v>
      </c>
      <c r="DR496" s="340">
        <f t="shared" ca="1" si="929"/>
        <v>0</v>
      </c>
      <c r="DS496" s="340">
        <f t="shared" ca="1" si="929"/>
        <v>0</v>
      </c>
    </row>
    <row r="497" spans="1:123">
      <c r="A497">
        <f t="shared" ca="1" si="822"/>
        <v>0</v>
      </c>
      <c r="B497">
        <f t="shared" ca="1" si="823"/>
        <v>37</v>
      </c>
      <c r="C497">
        <f t="shared" ca="1" si="824"/>
        <v>6910</v>
      </c>
      <c r="D497">
        <f t="shared" ca="1" si="825"/>
        <v>0</v>
      </c>
      <c r="E497">
        <f t="shared" ca="1" si="826"/>
        <v>0</v>
      </c>
      <c r="F497">
        <f t="shared" ca="1" si="827"/>
        <v>0</v>
      </c>
      <c r="G497" s="123">
        <f t="shared" ca="1" si="934"/>
        <v>0</v>
      </c>
      <c r="H497" s="123">
        <f t="shared" ca="1" si="934"/>
        <v>0</v>
      </c>
      <c r="I497" s="123">
        <f t="shared" ca="1" si="934"/>
        <v>0</v>
      </c>
      <c r="J497" s="123">
        <f t="shared" ca="1" si="934"/>
        <v>0</v>
      </c>
      <c r="K497" s="123">
        <f t="shared" ca="1" si="934"/>
        <v>0</v>
      </c>
      <c r="L497" s="123">
        <f t="shared" ca="1" si="934"/>
        <v>0</v>
      </c>
      <c r="M497" s="123">
        <f t="shared" ca="1" si="934"/>
        <v>0</v>
      </c>
      <c r="N497" s="123">
        <f t="shared" ca="1" si="934"/>
        <v>0</v>
      </c>
      <c r="O497" s="123">
        <f t="shared" ca="1" si="828"/>
        <v>0</v>
      </c>
      <c r="P497" s="123">
        <f t="shared" ca="1" si="829"/>
        <v>0</v>
      </c>
      <c r="Q497" s="123">
        <f t="shared" ca="1" si="932"/>
        <v>0</v>
      </c>
      <c r="R497" s="123">
        <f t="shared" ca="1" si="932"/>
        <v>0</v>
      </c>
      <c r="S497" s="123">
        <f t="shared" ca="1" si="831"/>
        <v>0</v>
      </c>
      <c r="T497" s="123">
        <f t="shared" ca="1" si="832"/>
        <v>0</v>
      </c>
      <c r="U497" s="123">
        <f t="shared" ca="1" si="833"/>
        <v>0</v>
      </c>
      <c r="V497" s="123">
        <f t="shared" ca="1" si="834"/>
        <v>0</v>
      </c>
      <c r="W497" s="123">
        <f t="shared" ca="1" si="835"/>
        <v>0</v>
      </c>
      <c r="X497" s="123">
        <f t="shared" ca="1" si="836"/>
        <v>0</v>
      </c>
      <c r="Y497" s="123">
        <f t="shared" ca="1" si="837"/>
        <v>0</v>
      </c>
      <c r="Z497" s="123">
        <f t="shared" ca="1" si="838"/>
        <v>0</v>
      </c>
      <c r="AA497" s="123">
        <f t="shared" ca="1" si="839"/>
        <v>0</v>
      </c>
      <c r="AB497" s="123">
        <f t="shared" ca="1" si="840"/>
        <v>0</v>
      </c>
      <c r="AC497" s="123">
        <f t="shared" ca="1" si="841"/>
        <v>0</v>
      </c>
      <c r="AD497" s="123">
        <f t="shared" ca="1" si="842"/>
        <v>0</v>
      </c>
      <c r="AE497" s="123">
        <f t="shared" ca="1" si="843"/>
        <v>0</v>
      </c>
      <c r="AF497" s="123">
        <f t="shared" ca="1" si="844"/>
        <v>0</v>
      </c>
      <c r="AG497" s="123">
        <f t="shared" ca="1" si="845"/>
        <v>0</v>
      </c>
      <c r="AH497" s="123">
        <f t="shared" ca="1" si="846"/>
        <v>0</v>
      </c>
      <c r="AI497" s="123">
        <f t="shared" ca="1" si="847"/>
        <v>0</v>
      </c>
      <c r="AJ497" s="123">
        <f t="shared" ca="1" si="848"/>
        <v>0</v>
      </c>
      <c r="AK497" s="123">
        <f t="shared" ca="1" si="849"/>
        <v>0</v>
      </c>
      <c r="AL497" s="123">
        <f t="shared" ca="1" si="850"/>
        <v>0</v>
      </c>
      <c r="AM497" s="123">
        <f t="shared" ca="1" si="851"/>
        <v>0</v>
      </c>
      <c r="AN497" s="123">
        <f t="shared" ca="1" si="852"/>
        <v>0</v>
      </c>
      <c r="AO497" s="123">
        <f t="shared" ca="1" si="853"/>
        <v>0</v>
      </c>
      <c r="AP497" s="123">
        <f t="shared" ca="1" si="854"/>
        <v>0</v>
      </c>
      <c r="AQ497" s="123">
        <f t="shared" ca="1" si="855"/>
        <v>0</v>
      </c>
      <c r="AR497" s="123">
        <f t="shared" ca="1" si="856"/>
        <v>0</v>
      </c>
      <c r="AS497" s="123">
        <f t="shared" ca="1" si="857"/>
        <v>0</v>
      </c>
      <c r="AT497" s="123">
        <f t="shared" ca="1" si="858"/>
        <v>0</v>
      </c>
      <c r="AU497" s="123">
        <f t="shared" ca="1" si="859"/>
        <v>0</v>
      </c>
      <c r="AV497" s="123">
        <f t="shared" ca="1" si="860"/>
        <v>0</v>
      </c>
      <c r="AW497" s="123">
        <f t="shared" ca="1" si="861"/>
        <v>0</v>
      </c>
      <c r="AX497" s="123">
        <f t="shared" ca="1" si="862"/>
        <v>0</v>
      </c>
      <c r="AY497" s="123">
        <f t="shared" ca="1" si="863"/>
        <v>0</v>
      </c>
      <c r="AZ497" s="123">
        <f t="shared" ca="1" si="864"/>
        <v>0</v>
      </c>
      <c r="BA497" s="123">
        <f t="shared" ca="1" si="865"/>
        <v>0</v>
      </c>
      <c r="BB497" s="123">
        <f t="shared" ca="1" si="866"/>
        <v>0</v>
      </c>
      <c r="BC497" s="123">
        <f t="shared" ca="1" si="867"/>
        <v>0</v>
      </c>
      <c r="BD497" s="123">
        <f t="shared" ca="1" si="868"/>
        <v>0</v>
      </c>
      <c r="BE497" s="123">
        <f t="shared" ca="1" si="869"/>
        <v>0</v>
      </c>
      <c r="BF497" s="123">
        <f t="shared" ca="1" si="870"/>
        <v>0</v>
      </c>
      <c r="BG497" s="123">
        <f t="shared" ca="1" si="871"/>
        <v>0</v>
      </c>
      <c r="BH497" s="123">
        <f t="shared" ca="1" si="872"/>
        <v>0</v>
      </c>
      <c r="BI497" s="123">
        <f t="shared" ca="1" si="873"/>
        <v>0</v>
      </c>
      <c r="BJ497" s="123">
        <f t="shared" ca="1" si="874"/>
        <v>0</v>
      </c>
      <c r="BK497" s="123">
        <f t="shared" ca="1" si="875"/>
        <v>0</v>
      </c>
      <c r="BL497" s="123">
        <f t="shared" ca="1" si="876"/>
        <v>0</v>
      </c>
      <c r="BM497" s="123">
        <f t="shared" ca="1" si="877"/>
        <v>0</v>
      </c>
      <c r="BN497" s="123">
        <f t="shared" ca="1" si="878"/>
        <v>0</v>
      </c>
      <c r="BO497" s="123">
        <f t="shared" ca="1" si="879"/>
        <v>0</v>
      </c>
      <c r="BP497" s="340">
        <f t="shared" ca="1" si="880"/>
        <v>0</v>
      </c>
      <c r="BQ497" s="123">
        <f t="shared" ca="1" si="881"/>
        <v>0</v>
      </c>
      <c r="BR497" s="123">
        <f t="shared" ca="1" si="882"/>
        <v>0</v>
      </c>
      <c r="BS497" s="123">
        <f t="shared" ca="1" si="883"/>
        <v>0</v>
      </c>
      <c r="BT497" s="123">
        <f t="shared" ca="1" si="884"/>
        <v>0</v>
      </c>
      <c r="BU497" s="123">
        <f t="shared" ca="1" si="885"/>
        <v>0</v>
      </c>
      <c r="BV497" s="123"/>
      <c r="BW497" s="123">
        <f t="shared" ca="1" si="886"/>
        <v>0</v>
      </c>
      <c r="BX497" s="123"/>
      <c r="BY497" s="123">
        <f t="shared" ca="1" si="887"/>
        <v>0</v>
      </c>
      <c r="BZ497" s="123"/>
      <c r="CA497" s="123">
        <f t="shared" ca="1" si="888"/>
        <v>0</v>
      </c>
      <c r="CB497" s="123"/>
      <c r="CC497" s="123">
        <f t="shared" ca="1" si="889"/>
        <v>0</v>
      </c>
      <c r="CD497" s="125">
        <f t="shared" ca="1" si="890"/>
        <v>0</v>
      </c>
      <c r="CE497" s="125">
        <f t="shared" ca="1" si="891"/>
        <v>0</v>
      </c>
      <c r="CF497" s="125">
        <f t="shared" ca="1" si="892"/>
        <v>0</v>
      </c>
      <c r="CG497" s="125">
        <f t="shared" ca="1" si="893"/>
        <v>0</v>
      </c>
      <c r="CH497" s="125">
        <f t="shared" ca="1" si="894"/>
        <v>0</v>
      </c>
      <c r="CI497" s="125">
        <f t="shared" ca="1" si="895"/>
        <v>0</v>
      </c>
      <c r="CJ497" s="125">
        <f t="shared" ca="1" si="896"/>
        <v>0</v>
      </c>
      <c r="CK497" s="125">
        <f t="shared" ca="1" si="897"/>
        <v>0</v>
      </c>
      <c r="CL497" s="125">
        <f t="shared" ca="1" si="898"/>
        <v>0</v>
      </c>
      <c r="CM497" s="125">
        <f t="shared" ca="1" si="899"/>
        <v>0</v>
      </c>
      <c r="CN497" s="125">
        <f t="shared" ca="1" si="900"/>
        <v>0</v>
      </c>
      <c r="CO497" s="125">
        <f t="shared" ca="1" si="901"/>
        <v>0</v>
      </c>
      <c r="CP497" s="125">
        <f t="shared" ca="1" si="902"/>
        <v>0</v>
      </c>
      <c r="CQ497" s="125">
        <f t="shared" ca="1" si="903"/>
        <v>0</v>
      </c>
      <c r="CR497" s="125">
        <f t="shared" ca="1" si="904"/>
        <v>0</v>
      </c>
      <c r="CS497" s="125">
        <f t="shared" ca="1" si="905"/>
        <v>0</v>
      </c>
      <c r="CT497" s="125">
        <f t="shared" ca="1" si="906"/>
        <v>0</v>
      </c>
      <c r="CU497" s="125">
        <f t="shared" ca="1" si="907"/>
        <v>0</v>
      </c>
      <c r="CV497" s="125">
        <f t="shared" ca="1" si="908"/>
        <v>0</v>
      </c>
      <c r="CW497" s="125">
        <f t="shared" ca="1" si="909"/>
        <v>0</v>
      </c>
      <c r="CX497" s="125">
        <f t="shared" ca="1" si="910"/>
        <v>0</v>
      </c>
      <c r="CY497" s="125">
        <f t="shared" ca="1" si="911"/>
        <v>0</v>
      </c>
      <c r="CZ497" s="606">
        <f t="shared" ca="1" si="912"/>
        <v>0</v>
      </c>
      <c r="DA497" s="341">
        <f t="shared" ca="1" si="913"/>
        <v>0</v>
      </c>
      <c r="DB497" s="125">
        <f t="shared" ca="1" si="914"/>
        <v>0</v>
      </c>
      <c r="DC497" s="125">
        <f t="shared" ca="1" si="915"/>
        <v>0</v>
      </c>
      <c r="DD497" s="125">
        <f t="shared" ca="1" si="916"/>
        <v>0</v>
      </c>
      <c r="DE497" s="125">
        <f t="shared" ca="1" si="917"/>
        <v>0</v>
      </c>
      <c r="DF497" s="125">
        <f t="shared" ca="1" si="918"/>
        <v>0</v>
      </c>
      <c r="DG497" s="125">
        <f t="shared" ca="1" si="930"/>
        <v>0</v>
      </c>
      <c r="DH497" s="125">
        <f t="shared" ca="1" si="919"/>
        <v>0</v>
      </c>
      <c r="DI497" s="125">
        <f t="shared" ca="1" si="920"/>
        <v>0</v>
      </c>
      <c r="DJ497" s="125">
        <f t="shared" ca="1" si="921"/>
        <v>0</v>
      </c>
      <c r="DK497" s="125">
        <f t="shared" ca="1" si="922"/>
        <v>0</v>
      </c>
      <c r="DL497" s="125">
        <f t="shared" ca="1" si="923"/>
        <v>0</v>
      </c>
      <c r="DM497" s="340">
        <f t="shared" ca="1" si="924"/>
        <v>0</v>
      </c>
      <c r="DN497" s="340">
        <f t="shared" ca="1" si="925"/>
        <v>0</v>
      </c>
      <c r="DO497" s="340">
        <f t="shared" ca="1" si="926"/>
        <v>0</v>
      </c>
      <c r="DP497" s="340">
        <f t="shared" ca="1" si="927"/>
        <v>0</v>
      </c>
      <c r="DQ497" s="340">
        <f t="shared" ca="1" si="928"/>
        <v>0</v>
      </c>
      <c r="DR497" s="340">
        <f t="shared" ca="1" si="929"/>
        <v>0</v>
      </c>
      <c r="DS497" s="340">
        <f t="shared" ca="1" si="929"/>
        <v>0</v>
      </c>
    </row>
    <row r="498" spans="1:123">
      <c r="A498">
        <f t="shared" ca="1" si="822"/>
        <v>0</v>
      </c>
      <c r="B498">
        <f t="shared" ca="1" si="823"/>
        <v>38</v>
      </c>
      <c r="C498">
        <f t="shared" ca="1" si="824"/>
        <v>7050</v>
      </c>
      <c r="D498">
        <f t="shared" ca="1" si="825"/>
        <v>0</v>
      </c>
      <c r="E498">
        <f t="shared" ca="1" si="826"/>
        <v>0</v>
      </c>
      <c r="F498">
        <f t="shared" ca="1" si="827"/>
        <v>0</v>
      </c>
      <c r="G498" s="123">
        <f t="shared" ca="1" si="934"/>
        <v>0</v>
      </c>
      <c r="H498" s="123">
        <f t="shared" ca="1" si="934"/>
        <v>0</v>
      </c>
      <c r="I498" s="123">
        <f t="shared" ca="1" si="934"/>
        <v>0</v>
      </c>
      <c r="J498" s="123">
        <f t="shared" ca="1" si="934"/>
        <v>0</v>
      </c>
      <c r="K498" s="123">
        <f t="shared" ca="1" si="934"/>
        <v>0</v>
      </c>
      <c r="L498" s="123">
        <f t="shared" ca="1" si="934"/>
        <v>0</v>
      </c>
      <c r="M498" s="123">
        <f t="shared" ca="1" si="934"/>
        <v>0</v>
      </c>
      <c r="N498" s="123">
        <f t="shared" ca="1" si="934"/>
        <v>0</v>
      </c>
      <c r="O498" s="123">
        <f t="shared" ca="1" si="828"/>
        <v>0</v>
      </c>
      <c r="P498" s="123">
        <f t="shared" ca="1" si="829"/>
        <v>0</v>
      </c>
      <c r="Q498" s="123">
        <f t="shared" ca="1" si="932"/>
        <v>0</v>
      </c>
      <c r="R498" s="123">
        <f t="shared" ca="1" si="932"/>
        <v>0</v>
      </c>
      <c r="S498" s="123">
        <f t="shared" ca="1" si="831"/>
        <v>0</v>
      </c>
      <c r="T498" s="123">
        <f t="shared" ca="1" si="832"/>
        <v>0</v>
      </c>
      <c r="U498" s="123">
        <f t="shared" ca="1" si="833"/>
        <v>0</v>
      </c>
      <c r="V498" s="123">
        <f t="shared" ca="1" si="834"/>
        <v>0</v>
      </c>
      <c r="W498" s="123">
        <f t="shared" ca="1" si="835"/>
        <v>0</v>
      </c>
      <c r="X498" s="123">
        <f t="shared" ca="1" si="836"/>
        <v>0</v>
      </c>
      <c r="Y498" s="123">
        <f t="shared" ca="1" si="837"/>
        <v>0</v>
      </c>
      <c r="Z498" s="123">
        <f t="shared" ca="1" si="838"/>
        <v>0</v>
      </c>
      <c r="AA498" s="123">
        <f t="shared" ca="1" si="839"/>
        <v>0</v>
      </c>
      <c r="AB498" s="123">
        <f t="shared" ca="1" si="840"/>
        <v>0</v>
      </c>
      <c r="AC498" s="123">
        <f t="shared" ca="1" si="841"/>
        <v>0</v>
      </c>
      <c r="AD498" s="123">
        <f t="shared" ca="1" si="842"/>
        <v>0</v>
      </c>
      <c r="AE498" s="123">
        <f t="shared" ca="1" si="843"/>
        <v>0</v>
      </c>
      <c r="AF498" s="123">
        <f t="shared" ca="1" si="844"/>
        <v>0</v>
      </c>
      <c r="AG498" s="123">
        <f t="shared" ca="1" si="845"/>
        <v>0</v>
      </c>
      <c r="AH498" s="123">
        <f t="shared" ca="1" si="846"/>
        <v>0</v>
      </c>
      <c r="AI498" s="123">
        <f t="shared" ca="1" si="847"/>
        <v>0</v>
      </c>
      <c r="AJ498" s="123">
        <f t="shared" ca="1" si="848"/>
        <v>0</v>
      </c>
      <c r="AK498" s="123">
        <f t="shared" ca="1" si="849"/>
        <v>0</v>
      </c>
      <c r="AL498" s="123">
        <f t="shared" ca="1" si="850"/>
        <v>0</v>
      </c>
      <c r="AM498" s="123">
        <f t="shared" ca="1" si="851"/>
        <v>0</v>
      </c>
      <c r="AN498" s="123">
        <f t="shared" ca="1" si="852"/>
        <v>0</v>
      </c>
      <c r="AO498" s="123">
        <f t="shared" ca="1" si="853"/>
        <v>0</v>
      </c>
      <c r="AP498" s="123">
        <f t="shared" ca="1" si="854"/>
        <v>0</v>
      </c>
      <c r="AQ498" s="123">
        <f t="shared" ca="1" si="855"/>
        <v>0</v>
      </c>
      <c r="AR498" s="123">
        <f t="shared" ca="1" si="856"/>
        <v>0</v>
      </c>
      <c r="AS498" s="123">
        <f t="shared" ca="1" si="857"/>
        <v>0</v>
      </c>
      <c r="AT498" s="123">
        <f t="shared" ca="1" si="858"/>
        <v>0</v>
      </c>
      <c r="AU498" s="123">
        <f t="shared" ca="1" si="859"/>
        <v>0</v>
      </c>
      <c r="AV498" s="123">
        <f t="shared" ca="1" si="860"/>
        <v>0</v>
      </c>
      <c r="AW498" s="123">
        <f t="shared" ca="1" si="861"/>
        <v>0</v>
      </c>
      <c r="AX498" s="123">
        <f t="shared" ca="1" si="862"/>
        <v>0</v>
      </c>
      <c r="AY498" s="123">
        <f t="shared" ca="1" si="863"/>
        <v>0</v>
      </c>
      <c r="AZ498" s="123">
        <f t="shared" ca="1" si="864"/>
        <v>0</v>
      </c>
      <c r="BA498" s="123">
        <f t="shared" ca="1" si="865"/>
        <v>0</v>
      </c>
      <c r="BB498" s="123">
        <f t="shared" ca="1" si="866"/>
        <v>0</v>
      </c>
      <c r="BC498" s="123">
        <f t="shared" ca="1" si="867"/>
        <v>0</v>
      </c>
      <c r="BD498" s="123">
        <f t="shared" ca="1" si="868"/>
        <v>0</v>
      </c>
      <c r="BE498" s="123">
        <f t="shared" ca="1" si="869"/>
        <v>0</v>
      </c>
      <c r="BF498" s="123">
        <f t="shared" ca="1" si="870"/>
        <v>0</v>
      </c>
      <c r="BG498" s="123">
        <f t="shared" ca="1" si="871"/>
        <v>0</v>
      </c>
      <c r="BH498" s="123">
        <f t="shared" ca="1" si="872"/>
        <v>0</v>
      </c>
      <c r="BI498" s="123">
        <f t="shared" ca="1" si="873"/>
        <v>0</v>
      </c>
      <c r="BJ498" s="123">
        <f t="shared" ca="1" si="874"/>
        <v>0</v>
      </c>
      <c r="BK498" s="123">
        <f t="shared" ca="1" si="875"/>
        <v>0</v>
      </c>
      <c r="BL498" s="123">
        <f t="shared" ca="1" si="876"/>
        <v>0</v>
      </c>
      <c r="BM498" s="123">
        <f t="shared" ca="1" si="877"/>
        <v>0</v>
      </c>
      <c r="BN498" s="123">
        <f t="shared" ca="1" si="878"/>
        <v>0</v>
      </c>
      <c r="BO498" s="123">
        <f t="shared" ca="1" si="879"/>
        <v>0</v>
      </c>
      <c r="BP498" s="340">
        <f t="shared" ca="1" si="880"/>
        <v>0</v>
      </c>
      <c r="BQ498" s="123">
        <f t="shared" ca="1" si="881"/>
        <v>0</v>
      </c>
      <c r="BR498" s="123">
        <f t="shared" ca="1" si="882"/>
        <v>0</v>
      </c>
      <c r="BS498" s="123">
        <f t="shared" ca="1" si="883"/>
        <v>0</v>
      </c>
      <c r="BT498" s="123">
        <f t="shared" ca="1" si="884"/>
        <v>0</v>
      </c>
      <c r="BU498" s="123">
        <f t="shared" ca="1" si="885"/>
        <v>0</v>
      </c>
      <c r="BV498" s="123"/>
      <c r="BW498" s="123">
        <f t="shared" ca="1" si="886"/>
        <v>0</v>
      </c>
      <c r="BX498" s="123"/>
      <c r="BY498" s="123">
        <f t="shared" ca="1" si="887"/>
        <v>0</v>
      </c>
      <c r="BZ498" s="123"/>
      <c r="CA498" s="123">
        <f t="shared" ca="1" si="888"/>
        <v>0</v>
      </c>
      <c r="CB498" s="123"/>
      <c r="CC498" s="123">
        <f t="shared" ca="1" si="889"/>
        <v>0</v>
      </c>
      <c r="CD498" s="125">
        <f t="shared" ca="1" si="890"/>
        <v>0</v>
      </c>
      <c r="CE498" s="125">
        <f t="shared" ca="1" si="891"/>
        <v>0</v>
      </c>
      <c r="CF498" s="125">
        <f t="shared" ca="1" si="892"/>
        <v>0</v>
      </c>
      <c r="CG498" s="125">
        <f t="shared" ca="1" si="893"/>
        <v>0</v>
      </c>
      <c r="CH498" s="125">
        <f t="shared" ca="1" si="894"/>
        <v>0</v>
      </c>
      <c r="CI498" s="125">
        <f t="shared" ca="1" si="895"/>
        <v>0</v>
      </c>
      <c r="CJ498" s="125">
        <f t="shared" ca="1" si="896"/>
        <v>0</v>
      </c>
      <c r="CK498" s="125">
        <f t="shared" ca="1" si="897"/>
        <v>0</v>
      </c>
      <c r="CL498" s="125">
        <f t="shared" ca="1" si="898"/>
        <v>0</v>
      </c>
      <c r="CM498" s="125">
        <f t="shared" ca="1" si="899"/>
        <v>0</v>
      </c>
      <c r="CN498" s="125">
        <f t="shared" ca="1" si="900"/>
        <v>0</v>
      </c>
      <c r="CO498" s="125">
        <f t="shared" ca="1" si="901"/>
        <v>0</v>
      </c>
      <c r="CP498" s="125">
        <f t="shared" ca="1" si="902"/>
        <v>0</v>
      </c>
      <c r="CQ498" s="125">
        <f t="shared" ca="1" si="903"/>
        <v>0</v>
      </c>
      <c r="CR498" s="125">
        <f t="shared" ca="1" si="904"/>
        <v>0</v>
      </c>
      <c r="CS498" s="125">
        <f t="shared" ca="1" si="905"/>
        <v>0</v>
      </c>
      <c r="CT498" s="125">
        <f t="shared" ca="1" si="906"/>
        <v>0</v>
      </c>
      <c r="CU498" s="125">
        <f t="shared" ca="1" si="907"/>
        <v>0</v>
      </c>
      <c r="CV498" s="125">
        <f t="shared" ca="1" si="908"/>
        <v>0</v>
      </c>
      <c r="CW498" s="125">
        <f t="shared" ca="1" si="909"/>
        <v>0</v>
      </c>
      <c r="CX498" s="125">
        <f t="shared" ca="1" si="910"/>
        <v>0</v>
      </c>
      <c r="CY498" s="125">
        <f t="shared" ca="1" si="911"/>
        <v>0</v>
      </c>
      <c r="CZ498" s="606">
        <f t="shared" ca="1" si="912"/>
        <v>0</v>
      </c>
      <c r="DA498" s="341">
        <f t="shared" ca="1" si="913"/>
        <v>0</v>
      </c>
      <c r="DB498" s="125">
        <f t="shared" ca="1" si="914"/>
        <v>0</v>
      </c>
      <c r="DC498" s="125">
        <f t="shared" ca="1" si="915"/>
        <v>0</v>
      </c>
      <c r="DD498" s="125">
        <f t="shared" ca="1" si="916"/>
        <v>0</v>
      </c>
      <c r="DE498" s="125">
        <f t="shared" ca="1" si="917"/>
        <v>0</v>
      </c>
      <c r="DF498" s="125">
        <f t="shared" ca="1" si="918"/>
        <v>0</v>
      </c>
      <c r="DG498" s="125">
        <f t="shared" ca="1" si="930"/>
        <v>0</v>
      </c>
      <c r="DH498" s="125">
        <f t="shared" ca="1" si="919"/>
        <v>0</v>
      </c>
      <c r="DI498" s="125">
        <f t="shared" ca="1" si="920"/>
        <v>0</v>
      </c>
      <c r="DJ498" s="125">
        <f t="shared" ca="1" si="921"/>
        <v>0</v>
      </c>
      <c r="DK498" s="125">
        <f t="shared" ca="1" si="922"/>
        <v>0</v>
      </c>
      <c r="DL498" s="125">
        <f t="shared" ca="1" si="923"/>
        <v>0</v>
      </c>
      <c r="DM498" s="340">
        <f t="shared" ca="1" si="924"/>
        <v>0</v>
      </c>
      <c r="DN498" s="340">
        <f t="shared" ca="1" si="925"/>
        <v>0</v>
      </c>
      <c r="DO498" s="340">
        <f t="shared" ca="1" si="926"/>
        <v>0</v>
      </c>
      <c r="DP498" s="340">
        <f t="shared" ca="1" si="927"/>
        <v>0</v>
      </c>
      <c r="DQ498" s="340">
        <f t="shared" ca="1" si="928"/>
        <v>0</v>
      </c>
      <c r="DR498" s="340">
        <f t="shared" ca="1" si="929"/>
        <v>0</v>
      </c>
      <c r="DS498" s="340">
        <f t="shared" ca="1" si="929"/>
        <v>0</v>
      </c>
    </row>
    <row r="499" spans="1:123">
      <c r="A499">
        <f t="shared" ca="1" si="822"/>
        <v>0</v>
      </c>
      <c r="B499">
        <f t="shared" ca="1" si="823"/>
        <v>39</v>
      </c>
      <c r="C499">
        <f t="shared" ca="1" si="824"/>
        <v>7190</v>
      </c>
      <c r="D499">
        <f t="shared" ca="1" si="825"/>
        <v>0</v>
      </c>
      <c r="E499">
        <f t="shared" ca="1" si="826"/>
        <v>0</v>
      </c>
      <c r="F499">
        <f t="shared" ca="1" si="827"/>
        <v>0</v>
      </c>
      <c r="G499" s="123">
        <f t="shared" ca="1" si="934"/>
        <v>0</v>
      </c>
      <c r="H499" s="123">
        <f t="shared" ca="1" si="934"/>
        <v>0</v>
      </c>
      <c r="I499" s="123">
        <f t="shared" ca="1" si="934"/>
        <v>0</v>
      </c>
      <c r="J499" s="123">
        <f t="shared" ca="1" si="934"/>
        <v>0</v>
      </c>
      <c r="K499" s="123">
        <f t="shared" ca="1" si="934"/>
        <v>0</v>
      </c>
      <c r="L499" s="123">
        <f t="shared" ca="1" si="934"/>
        <v>0</v>
      </c>
      <c r="M499" s="123">
        <f t="shared" ca="1" si="934"/>
        <v>0</v>
      </c>
      <c r="N499" s="123">
        <f t="shared" ca="1" si="934"/>
        <v>0</v>
      </c>
      <c r="O499" s="123">
        <f t="shared" ca="1" si="828"/>
        <v>0</v>
      </c>
      <c r="P499" s="123">
        <f t="shared" ca="1" si="829"/>
        <v>0</v>
      </c>
      <c r="Q499" s="123">
        <f t="shared" ca="1" si="932"/>
        <v>0</v>
      </c>
      <c r="R499" s="123">
        <f t="shared" ca="1" si="932"/>
        <v>0</v>
      </c>
      <c r="S499" s="123">
        <f t="shared" ca="1" si="831"/>
        <v>0</v>
      </c>
      <c r="T499" s="123">
        <f t="shared" ca="1" si="832"/>
        <v>0</v>
      </c>
      <c r="U499" s="123">
        <f t="shared" ca="1" si="833"/>
        <v>0</v>
      </c>
      <c r="V499" s="123">
        <f t="shared" ca="1" si="834"/>
        <v>0</v>
      </c>
      <c r="W499" s="123">
        <f t="shared" ca="1" si="835"/>
        <v>0</v>
      </c>
      <c r="X499" s="123">
        <f t="shared" ca="1" si="836"/>
        <v>0</v>
      </c>
      <c r="Y499" s="123">
        <f t="shared" ca="1" si="837"/>
        <v>0</v>
      </c>
      <c r="Z499" s="123">
        <f t="shared" ca="1" si="838"/>
        <v>0</v>
      </c>
      <c r="AA499" s="123">
        <f t="shared" ca="1" si="839"/>
        <v>0</v>
      </c>
      <c r="AB499" s="123">
        <f t="shared" ca="1" si="840"/>
        <v>0</v>
      </c>
      <c r="AC499" s="123">
        <f t="shared" ca="1" si="841"/>
        <v>0</v>
      </c>
      <c r="AD499" s="123">
        <f t="shared" ca="1" si="842"/>
        <v>0</v>
      </c>
      <c r="AE499" s="123">
        <f t="shared" ca="1" si="843"/>
        <v>0</v>
      </c>
      <c r="AF499" s="123">
        <f t="shared" ca="1" si="844"/>
        <v>0</v>
      </c>
      <c r="AG499" s="123">
        <f t="shared" ca="1" si="845"/>
        <v>0</v>
      </c>
      <c r="AH499" s="123">
        <f t="shared" ca="1" si="846"/>
        <v>0</v>
      </c>
      <c r="AI499" s="123">
        <f t="shared" ca="1" si="847"/>
        <v>0</v>
      </c>
      <c r="AJ499" s="123">
        <f t="shared" ca="1" si="848"/>
        <v>0</v>
      </c>
      <c r="AK499" s="123">
        <f t="shared" ca="1" si="849"/>
        <v>0</v>
      </c>
      <c r="AL499" s="123">
        <f t="shared" ca="1" si="850"/>
        <v>0</v>
      </c>
      <c r="AM499" s="123">
        <f t="shared" ca="1" si="851"/>
        <v>0</v>
      </c>
      <c r="AN499" s="123">
        <f t="shared" ca="1" si="852"/>
        <v>0</v>
      </c>
      <c r="AO499" s="123">
        <f t="shared" ca="1" si="853"/>
        <v>0</v>
      </c>
      <c r="AP499" s="123">
        <f t="shared" ca="1" si="854"/>
        <v>0</v>
      </c>
      <c r="AQ499" s="123">
        <f t="shared" ca="1" si="855"/>
        <v>0</v>
      </c>
      <c r="AR499" s="123">
        <f t="shared" ca="1" si="856"/>
        <v>0</v>
      </c>
      <c r="AS499" s="123">
        <f t="shared" ca="1" si="857"/>
        <v>0</v>
      </c>
      <c r="AT499" s="123">
        <f t="shared" ca="1" si="858"/>
        <v>0</v>
      </c>
      <c r="AU499" s="123">
        <f t="shared" ca="1" si="859"/>
        <v>0</v>
      </c>
      <c r="AV499" s="123">
        <f t="shared" ca="1" si="860"/>
        <v>0</v>
      </c>
      <c r="AW499" s="123">
        <f t="shared" ca="1" si="861"/>
        <v>0</v>
      </c>
      <c r="AX499" s="123">
        <f t="shared" ca="1" si="862"/>
        <v>0</v>
      </c>
      <c r="AY499" s="123">
        <f t="shared" ca="1" si="863"/>
        <v>0</v>
      </c>
      <c r="AZ499" s="123">
        <f t="shared" ca="1" si="864"/>
        <v>0</v>
      </c>
      <c r="BA499" s="123">
        <f t="shared" ca="1" si="865"/>
        <v>0</v>
      </c>
      <c r="BB499" s="123">
        <f t="shared" ca="1" si="866"/>
        <v>0</v>
      </c>
      <c r="BC499" s="123">
        <f t="shared" ca="1" si="867"/>
        <v>0</v>
      </c>
      <c r="BD499" s="123">
        <f t="shared" ca="1" si="868"/>
        <v>0</v>
      </c>
      <c r="BE499" s="123">
        <f t="shared" ca="1" si="869"/>
        <v>0</v>
      </c>
      <c r="BF499" s="123">
        <f t="shared" ca="1" si="870"/>
        <v>0</v>
      </c>
      <c r="BG499" s="123">
        <f t="shared" ca="1" si="871"/>
        <v>0</v>
      </c>
      <c r="BH499" s="123">
        <f t="shared" ca="1" si="872"/>
        <v>0</v>
      </c>
      <c r="BI499" s="123">
        <f t="shared" ca="1" si="873"/>
        <v>0</v>
      </c>
      <c r="BJ499" s="123">
        <f t="shared" ca="1" si="874"/>
        <v>0</v>
      </c>
      <c r="BK499" s="123">
        <f t="shared" ca="1" si="875"/>
        <v>0</v>
      </c>
      <c r="BL499" s="123">
        <f t="shared" ca="1" si="876"/>
        <v>0</v>
      </c>
      <c r="BM499" s="123">
        <f t="shared" ca="1" si="877"/>
        <v>0</v>
      </c>
      <c r="BN499" s="123">
        <f t="shared" ca="1" si="878"/>
        <v>0</v>
      </c>
      <c r="BO499" s="123">
        <f t="shared" ca="1" si="879"/>
        <v>0</v>
      </c>
      <c r="BP499" s="340">
        <f t="shared" ca="1" si="880"/>
        <v>0</v>
      </c>
      <c r="BQ499" s="123">
        <f t="shared" ca="1" si="881"/>
        <v>0</v>
      </c>
      <c r="BR499" s="123">
        <f t="shared" ca="1" si="882"/>
        <v>0</v>
      </c>
      <c r="BS499" s="123">
        <f t="shared" ca="1" si="883"/>
        <v>0</v>
      </c>
      <c r="BT499" s="123">
        <f t="shared" ca="1" si="884"/>
        <v>0</v>
      </c>
      <c r="BU499" s="123">
        <f t="shared" ca="1" si="885"/>
        <v>0</v>
      </c>
      <c r="BV499" s="123"/>
      <c r="BW499" s="123">
        <f t="shared" ca="1" si="886"/>
        <v>0</v>
      </c>
      <c r="BX499" s="123"/>
      <c r="BY499" s="123">
        <f t="shared" ca="1" si="887"/>
        <v>0</v>
      </c>
      <c r="BZ499" s="123"/>
      <c r="CA499" s="123">
        <f t="shared" ca="1" si="888"/>
        <v>0</v>
      </c>
      <c r="CB499" s="123"/>
      <c r="CC499" s="123">
        <f t="shared" ca="1" si="889"/>
        <v>0</v>
      </c>
      <c r="CD499" s="125">
        <f t="shared" ca="1" si="890"/>
        <v>0</v>
      </c>
      <c r="CE499" s="125">
        <f t="shared" ca="1" si="891"/>
        <v>0</v>
      </c>
      <c r="CF499" s="125">
        <f t="shared" ca="1" si="892"/>
        <v>0</v>
      </c>
      <c r="CG499" s="125">
        <f t="shared" ca="1" si="893"/>
        <v>0</v>
      </c>
      <c r="CH499" s="125">
        <f t="shared" ca="1" si="894"/>
        <v>0</v>
      </c>
      <c r="CI499" s="125">
        <f t="shared" ca="1" si="895"/>
        <v>0</v>
      </c>
      <c r="CJ499" s="125">
        <f t="shared" ca="1" si="896"/>
        <v>0</v>
      </c>
      <c r="CK499" s="125">
        <f t="shared" ca="1" si="897"/>
        <v>0</v>
      </c>
      <c r="CL499" s="125">
        <f t="shared" ca="1" si="898"/>
        <v>0</v>
      </c>
      <c r="CM499" s="125">
        <f t="shared" ca="1" si="899"/>
        <v>0</v>
      </c>
      <c r="CN499" s="125">
        <f t="shared" ca="1" si="900"/>
        <v>0</v>
      </c>
      <c r="CO499" s="125">
        <f t="shared" ca="1" si="901"/>
        <v>0</v>
      </c>
      <c r="CP499" s="125">
        <f t="shared" ca="1" si="902"/>
        <v>0</v>
      </c>
      <c r="CQ499" s="125">
        <f t="shared" ca="1" si="903"/>
        <v>0</v>
      </c>
      <c r="CR499" s="125">
        <f t="shared" ca="1" si="904"/>
        <v>0</v>
      </c>
      <c r="CS499" s="125">
        <f t="shared" ca="1" si="905"/>
        <v>0</v>
      </c>
      <c r="CT499" s="125">
        <f t="shared" ca="1" si="906"/>
        <v>0</v>
      </c>
      <c r="CU499" s="125">
        <f t="shared" ca="1" si="907"/>
        <v>0</v>
      </c>
      <c r="CV499" s="125">
        <f t="shared" ca="1" si="908"/>
        <v>0</v>
      </c>
      <c r="CW499" s="125">
        <f t="shared" ca="1" si="909"/>
        <v>0</v>
      </c>
      <c r="CX499" s="125">
        <f t="shared" ca="1" si="910"/>
        <v>0</v>
      </c>
      <c r="CY499" s="125">
        <f t="shared" ca="1" si="911"/>
        <v>0</v>
      </c>
      <c r="CZ499" s="606">
        <f t="shared" ca="1" si="912"/>
        <v>0</v>
      </c>
      <c r="DA499" s="341">
        <f t="shared" ca="1" si="913"/>
        <v>0</v>
      </c>
      <c r="DB499" s="125">
        <f t="shared" ca="1" si="914"/>
        <v>0</v>
      </c>
      <c r="DC499" s="125">
        <f t="shared" ca="1" si="915"/>
        <v>0</v>
      </c>
      <c r="DD499" s="125">
        <f t="shared" ca="1" si="916"/>
        <v>0</v>
      </c>
      <c r="DE499" s="125">
        <f t="shared" ca="1" si="917"/>
        <v>0</v>
      </c>
      <c r="DF499" s="125">
        <f t="shared" ca="1" si="918"/>
        <v>0</v>
      </c>
      <c r="DG499" s="125">
        <f t="shared" ca="1" si="930"/>
        <v>0</v>
      </c>
      <c r="DH499" s="125">
        <f t="shared" ca="1" si="919"/>
        <v>0</v>
      </c>
      <c r="DI499" s="125">
        <f t="shared" ca="1" si="920"/>
        <v>0</v>
      </c>
      <c r="DJ499" s="125">
        <f t="shared" ca="1" si="921"/>
        <v>0</v>
      </c>
      <c r="DK499" s="125">
        <f t="shared" ca="1" si="922"/>
        <v>0</v>
      </c>
      <c r="DL499" s="125">
        <f t="shared" ca="1" si="923"/>
        <v>0</v>
      </c>
      <c r="DM499" s="340">
        <f t="shared" ca="1" si="924"/>
        <v>0</v>
      </c>
      <c r="DN499" s="340">
        <f t="shared" ca="1" si="925"/>
        <v>0</v>
      </c>
      <c r="DO499" s="340">
        <f t="shared" ca="1" si="926"/>
        <v>0</v>
      </c>
      <c r="DP499" s="340">
        <f t="shared" ca="1" si="927"/>
        <v>0</v>
      </c>
      <c r="DQ499" s="340">
        <f t="shared" ca="1" si="928"/>
        <v>0</v>
      </c>
      <c r="DR499" s="340">
        <f t="shared" ca="1" si="929"/>
        <v>0</v>
      </c>
      <c r="DS499" s="340">
        <f t="shared" ca="1" si="929"/>
        <v>0</v>
      </c>
    </row>
    <row r="500" spans="1:123">
      <c r="A500">
        <f t="shared" ca="1" si="822"/>
        <v>0</v>
      </c>
      <c r="B500">
        <f t="shared" ca="1" si="823"/>
        <v>40</v>
      </c>
      <c r="C500">
        <f t="shared" ca="1" si="824"/>
        <v>7330</v>
      </c>
      <c r="D500">
        <f t="shared" ca="1" si="825"/>
        <v>0</v>
      </c>
      <c r="E500">
        <f t="shared" ca="1" si="826"/>
        <v>0</v>
      </c>
      <c r="F500">
        <f t="shared" ca="1" si="827"/>
        <v>0</v>
      </c>
      <c r="G500" s="123">
        <f t="shared" ca="1" si="934"/>
        <v>0</v>
      </c>
      <c r="H500" s="123">
        <f t="shared" ca="1" si="934"/>
        <v>0</v>
      </c>
      <c r="I500" s="123">
        <f t="shared" ca="1" si="934"/>
        <v>0</v>
      </c>
      <c r="J500" s="123">
        <f t="shared" ca="1" si="934"/>
        <v>0</v>
      </c>
      <c r="K500" s="123">
        <f t="shared" ca="1" si="934"/>
        <v>0</v>
      </c>
      <c r="L500" s="123">
        <f t="shared" ca="1" si="934"/>
        <v>0</v>
      </c>
      <c r="M500" s="123">
        <f t="shared" ca="1" si="934"/>
        <v>0</v>
      </c>
      <c r="N500" s="123">
        <f t="shared" ca="1" si="934"/>
        <v>0</v>
      </c>
      <c r="O500" s="123">
        <f t="shared" ca="1" si="828"/>
        <v>0</v>
      </c>
      <c r="P500" s="123">
        <f t="shared" ca="1" si="829"/>
        <v>0</v>
      </c>
      <c r="Q500" s="123">
        <f t="shared" ca="1" si="932"/>
        <v>0</v>
      </c>
      <c r="R500" s="123">
        <f t="shared" ca="1" si="932"/>
        <v>0</v>
      </c>
      <c r="S500" s="123">
        <f t="shared" ca="1" si="831"/>
        <v>0</v>
      </c>
      <c r="T500" s="123">
        <f t="shared" ca="1" si="832"/>
        <v>0</v>
      </c>
      <c r="U500" s="123">
        <f t="shared" ca="1" si="833"/>
        <v>0</v>
      </c>
      <c r="V500" s="123">
        <f t="shared" ca="1" si="834"/>
        <v>0</v>
      </c>
      <c r="W500" s="123">
        <f t="shared" ca="1" si="835"/>
        <v>0</v>
      </c>
      <c r="X500" s="123">
        <f t="shared" ca="1" si="836"/>
        <v>0</v>
      </c>
      <c r="Y500" s="123">
        <f t="shared" ca="1" si="837"/>
        <v>0</v>
      </c>
      <c r="Z500" s="123">
        <f t="shared" ca="1" si="838"/>
        <v>0</v>
      </c>
      <c r="AA500" s="123">
        <f t="shared" ca="1" si="839"/>
        <v>0</v>
      </c>
      <c r="AB500" s="123">
        <f t="shared" ca="1" si="840"/>
        <v>0</v>
      </c>
      <c r="AC500" s="123">
        <f t="shared" ca="1" si="841"/>
        <v>0</v>
      </c>
      <c r="AD500" s="123">
        <f t="shared" ca="1" si="842"/>
        <v>0</v>
      </c>
      <c r="AE500" s="123">
        <f t="shared" ca="1" si="843"/>
        <v>0</v>
      </c>
      <c r="AF500" s="123">
        <f t="shared" ca="1" si="844"/>
        <v>0</v>
      </c>
      <c r="AG500" s="123">
        <f t="shared" ca="1" si="845"/>
        <v>0</v>
      </c>
      <c r="AH500" s="123">
        <f t="shared" ca="1" si="846"/>
        <v>0</v>
      </c>
      <c r="AI500" s="123">
        <f t="shared" ca="1" si="847"/>
        <v>0</v>
      </c>
      <c r="AJ500" s="123">
        <f t="shared" ca="1" si="848"/>
        <v>0</v>
      </c>
      <c r="AK500" s="123">
        <f t="shared" ca="1" si="849"/>
        <v>0</v>
      </c>
      <c r="AL500" s="123">
        <f t="shared" ca="1" si="850"/>
        <v>0</v>
      </c>
      <c r="AM500" s="123">
        <f t="shared" ca="1" si="851"/>
        <v>0</v>
      </c>
      <c r="AN500" s="123">
        <f t="shared" ca="1" si="852"/>
        <v>0</v>
      </c>
      <c r="AO500" s="123">
        <f t="shared" ca="1" si="853"/>
        <v>0</v>
      </c>
      <c r="AP500" s="123">
        <f t="shared" ca="1" si="854"/>
        <v>0</v>
      </c>
      <c r="AQ500" s="123">
        <f t="shared" ca="1" si="855"/>
        <v>0</v>
      </c>
      <c r="AR500" s="123">
        <f t="shared" ca="1" si="856"/>
        <v>0</v>
      </c>
      <c r="AS500" s="123">
        <f t="shared" ca="1" si="857"/>
        <v>0</v>
      </c>
      <c r="AT500" s="123">
        <f t="shared" ca="1" si="858"/>
        <v>0</v>
      </c>
      <c r="AU500" s="123">
        <f t="shared" ca="1" si="859"/>
        <v>0</v>
      </c>
      <c r="AV500" s="123">
        <f t="shared" ca="1" si="860"/>
        <v>0</v>
      </c>
      <c r="AW500" s="123">
        <f t="shared" ca="1" si="861"/>
        <v>0</v>
      </c>
      <c r="AX500" s="123">
        <f t="shared" ca="1" si="862"/>
        <v>0</v>
      </c>
      <c r="AY500" s="123">
        <f t="shared" ca="1" si="863"/>
        <v>0</v>
      </c>
      <c r="AZ500" s="123">
        <f t="shared" ca="1" si="864"/>
        <v>0</v>
      </c>
      <c r="BA500" s="123">
        <f t="shared" ca="1" si="865"/>
        <v>0</v>
      </c>
      <c r="BB500" s="123">
        <f t="shared" ca="1" si="866"/>
        <v>0</v>
      </c>
      <c r="BC500" s="123">
        <f t="shared" ca="1" si="867"/>
        <v>0</v>
      </c>
      <c r="BD500" s="123">
        <f t="shared" ca="1" si="868"/>
        <v>0</v>
      </c>
      <c r="BE500" s="123">
        <f t="shared" ca="1" si="869"/>
        <v>0</v>
      </c>
      <c r="BF500" s="123">
        <f t="shared" ca="1" si="870"/>
        <v>0</v>
      </c>
      <c r="BG500" s="123">
        <f t="shared" ca="1" si="871"/>
        <v>0</v>
      </c>
      <c r="BH500" s="123">
        <f t="shared" ca="1" si="872"/>
        <v>0</v>
      </c>
      <c r="BI500" s="123">
        <f t="shared" ca="1" si="873"/>
        <v>0</v>
      </c>
      <c r="BJ500" s="123">
        <f t="shared" ca="1" si="874"/>
        <v>0</v>
      </c>
      <c r="BK500" s="123">
        <f t="shared" ca="1" si="875"/>
        <v>0</v>
      </c>
      <c r="BL500" s="123">
        <f t="shared" ca="1" si="876"/>
        <v>0</v>
      </c>
      <c r="BM500" s="123">
        <f t="shared" ca="1" si="877"/>
        <v>0</v>
      </c>
      <c r="BN500" s="123">
        <f t="shared" ca="1" si="878"/>
        <v>0</v>
      </c>
      <c r="BO500" s="123">
        <f t="shared" ca="1" si="879"/>
        <v>0</v>
      </c>
      <c r="BP500" s="340">
        <f t="shared" ca="1" si="880"/>
        <v>0</v>
      </c>
      <c r="BQ500" s="123">
        <f t="shared" ca="1" si="881"/>
        <v>0</v>
      </c>
      <c r="BR500" s="123">
        <f t="shared" ca="1" si="882"/>
        <v>0</v>
      </c>
      <c r="BS500" s="123">
        <f t="shared" ca="1" si="883"/>
        <v>0</v>
      </c>
      <c r="BT500" s="123">
        <f t="shared" ca="1" si="884"/>
        <v>0</v>
      </c>
      <c r="BU500" s="123">
        <f t="shared" ca="1" si="885"/>
        <v>0</v>
      </c>
      <c r="BV500" s="123"/>
      <c r="BW500" s="123">
        <f t="shared" ca="1" si="886"/>
        <v>0</v>
      </c>
      <c r="BX500" s="123"/>
      <c r="BY500" s="123">
        <f t="shared" ca="1" si="887"/>
        <v>0</v>
      </c>
      <c r="BZ500" s="123"/>
      <c r="CA500" s="123">
        <f t="shared" ca="1" si="888"/>
        <v>0</v>
      </c>
      <c r="CB500" s="123"/>
      <c r="CC500" s="123">
        <f t="shared" ca="1" si="889"/>
        <v>0</v>
      </c>
      <c r="CD500" s="125">
        <f t="shared" ca="1" si="890"/>
        <v>0</v>
      </c>
      <c r="CE500" s="125">
        <f t="shared" ca="1" si="891"/>
        <v>0</v>
      </c>
      <c r="CF500" s="125">
        <f t="shared" ca="1" si="892"/>
        <v>0</v>
      </c>
      <c r="CG500" s="125">
        <f t="shared" ca="1" si="893"/>
        <v>0</v>
      </c>
      <c r="CH500" s="125">
        <f t="shared" ca="1" si="894"/>
        <v>0</v>
      </c>
      <c r="CI500" s="125">
        <f t="shared" ca="1" si="895"/>
        <v>0</v>
      </c>
      <c r="CJ500" s="125">
        <f t="shared" ca="1" si="896"/>
        <v>0</v>
      </c>
      <c r="CK500" s="125">
        <f t="shared" ca="1" si="897"/>
        <v>0</v>
      </c>
      <c r="CL500" s="125">
        <f t="shared" ca="1" si="898"/>
        <v>0</v>
      </c>
      <c r="CM500" s="125">
        <f t="shared" ca="1" si="899"/>
        <v>0</v>
      </c>
      <c r="CN500" s="125">
        <f t="shared" ca="1" si="900"/>
        <v>0</v>
      </c>
      <c r="CO500" s="125">
        <f t="shared" ca="1" si="901"/>
        <v>0</v>
      </c>
      <c r="CP500" s="125">
        <f t="shared" ca="1" si="902"/>
        <v>0</v>
      </c>
      <c r="CQ500" s="125">
        <f t="shared" ca="1" si="903"/>
        <v>0</v>
      </c>
      <c r="CR500" s="125">
        <f t="shared" ca="1" si="904"/>
        <v>0</v>
      </c>
      <c r="CS500" s="125">
        <f t="shared" ca="1" si="905"/>
        <v>0</v>
      </c>
      <c r="CT500" s="125">
        <f t="shared" ca="1" si="906"/>
        <v>0</v>
      </c>
      <c r="CU500" s="125">
        <f t="shared" ca="1" si="907"/>
        <v>0</v>
      </c>
      <c r="CV500" s="125">
        <f t="shared" ca="1" si="908"/>
        <v>0</v>
      </c>
      <c r="CW500" s="125">
        <f t="shared" ca="1" si="909"/>
        <v>0</v>
      </c>
      <c r="CX500" s="125">
        <f t="shared" ca="1" si="910"/>
        <v>0</v>
      </c>
      <c r="CY500" s="125">
        <f t="shared" ca="1" si="911"/>
        <v>0</v>
      </c>
      <c r="CZ500" s="606">
        <f t="shared" ca="1" si="912"/>
        <v>0</v>
      </c>
      <c r="DA500" s="341">
        <f t="shared" ca="1" si="913"/>
        <v>0</v>
      </c>
      <c r="DB500" s="125">
        <f t="shared" ca="1" si="914"/>
        <v>0</v>
      </c>
      <c r="DC500" s="125">
        <f t="shared" ca="1" si="915"/>
        <v>0</v>
      </c>
      <c r="DD500" s="125">
        <f t="shared" ca="1" si="916"/>
        <v>0</v>
      </c>
      <c r="DE500" s="125">
        <f t="shared" ca="1" si="917"/>
        <v>0</v>
      </c>
      <c r="DF500" s="125">
        <f t="shared" ca="1" si="918"/>
        <v>0</v>
      </c>
      <c r="DG500" s="125">
        <f t="shared" ca="1" si="930"/>
        <v>0</v>
      </c>
      <c r="DH500" s="125">
        <f t="shared" ca="1" si="919"/>
        <v>0</v>
      </c>
      <c r="DI500" s="125">
        <f t="shared" ca="1" si="920"/>
        <v>0</v>
      </c>
      <c r="DJ500" s="125">
        <f t="shared" ca="1" si="921"/>
        <v>0</v>
      </c>
      <c r="DK500" s="125">
        <f t="shared" ca="1" si="922"/>
        <v>0</v>
      </c>
      <c r="DL500" s="125">
        <f t="shared" ca="1" si="923"/>
        <v>0</v>
      </c>
      <c r="DM500" s="340">
        <f t="shared" ca="1" si="924"/>
        <v>0</v>
      </c>
      <c r="DN500" s="340">
        <f t="shared" ca="1" si="925"/>
        <v>0</v>
      </c>
      <c r="DO500" s="340">
        <f t="shared" ca="1" si="926"/>
        <v>0</v>
      </c>
      <c r="DP500" s="340">
        <f t="shared" ca="1" si="927"/>
        <v>0</v>
      </c>
      <c r="DQ500" s="340">
        <f t="shared" ca="1" si="928"/>
        <v>0</v>
      </c>
      <c r="DR500" s="340">
        <f t="shared" ca="1" si="929"/>
        <v>0</v>
      </c>
      <c r="DS500" s="340">
        <f t="shared" ca="1" si="929"/>
        <v>0</v>
      </c>
    </row>
    <row r="501" spans="1:123">
      <c r="A501">
        <f t="shared" ca="1" si="822"/>
        <v>0</v>
      </c>
      <c r="B501">
        <f t="shared" ca="1" si="823"/>
        <v>41</v>
      </c>
      <c r="C501">
        <f t="shared" ca="1" si="824"/>
        <v>7470</v>
      </c>
      <c r="D501">
        <f t="shared" ca="1" si="825"/>
        <v>0</v>
      </c>
      <c r="E501">
        <f t="shared" ca="1" si="826"/>
        <v>0</v>
      </c>
      <c r="F501">
        <f t="shared" ca="1" si="827"/>
        <v>0</v>
      </c>
      <c r="G501" s="123">
        <f t="shared" ca="1" si="934"/>
        <v>0</v>
      </c>
      <c r="H501" s="123">
        <f t="shared" ca="1" si="934"/>
        <v>0</v>
      </c>
      <c r="I501" s="123">
        <f t="shared" ca="1" si="934"/>
        <v>0</v>
      </c>
      <c r="J501" s="123">
        <f t="shared" ca="1" si="934"/>
        <v>0</v>
      </c>
      <c r="K501" s="123">
        <f t="shared" ca="1" si="934"/>
        <v>0</v>
      </c>
      <c r="L501" s="123">
        <f t="shared" ca="1" si="934"/>
        <v>0</v>
      </c>
      <c r="M501" s="123">
        <f t="shared" ca="1" si="934"/>
        <v>0</v>
      </c>
      <c r="N501" s="123">
        <f t="shared" ca="1" si="934"/>
        <v>0</v>
      </c>
      <c r="O501" s="123">
        <f t="shared" ca="1" si="828"/>
        <v>0</v>
      </c>
      <c r="P501" s="123">
        <f t="shared" ca="1" si="829"/>
        <v>0</v>
      </c>
      <c r="Q501" s="123">
        <f t="shared" ca="1" si="932"/>
        <v>0</v>
      </c>
      <c r="R501" s="123">
        <f t="shared" ca="1" si="932"/>
        <v>0</v>
      </c>
      <c r="S501" s="123">
        <f t="shared" ca="1" si="831"/>
        <v>0</v>
      </c>
      <c r="T501" s="123">
        <f t="shared" ca="1" si="832"/>
        <v>0</v>
      </c>
      <c r="U501" s="123">
        <f t="shared" ca="1" si="833"/>
        <v>0</v>
      </c>
      <c r="V501" s="123">
        <f t="shared" ca="1" si="834"/>
        <v>0</v>
      </c>
      <c r="W501" s="123">
        <f t="shared" ca="1" si="835"/>
        <v>0</v>
      </c>
      <c r="X501" s="123">
        <f t="shared" ca="1" si="836"/>
        <v>0</v>
      </c>
      <c r="Y501" s="123">
        <f t="shared" ca="1" si="837"/>
        <v>0</v>
      </c>
      <c r="Z501" s="123">
        <f t="shared" ca="1" si="838"/>
        <v>0</v>
      </c>
      <c r="AA501" s="123">
        <f t="shared" ca="1" si="839"/>
        <v>0</v>
      </c>
      <c r="AB501" s="123">
        <f t="shared" ca="1" si="840"/>
        <v>0</v>
      </c>
      <c r="AC501" s="123">
        <f t="shared" ca="1" si="841"/>
        <v>0</v>
      </c>
      <c r="AD501" s="123">
        <f t="shared" ca="1" si="842"/>
        <v>0</v>
      </c>
      <c r="AE501" s="123">
        <f t="shared" ca="1" si="843"/>
        <v>0</v>
      </c>
      <c r="AF501" s="123">
        <f t="shared" ca="1" si="844"/>
        <v>0</v>
      </c>
      <c r="AG501" s="123">
        <f t="shared" ca="1" si="845"/>
        <v>0</v>
      </c>
      <c r="AH501" s="123">
        <f t="shared" ca="1" si="846"/>
        <v>0</v>
      </c>
      <c r="AI501" s="123">
        <f t="shared" ca="1" si="847"/>
        <v>0</v>
      </c>
      <c r="AJ501" s="123">
        <f t="shared" ca="1" si="848"/>
        <v>0</v>
      </c>
      <c r="AK501" s="123">
        <f t="shared" ca="1" si="849"/>
        <v>0</v>
      </c>
      <c r="AL501" s="123">
        <f t="shared" ca="1" si="850"/>
        <v>0</v>
      </c>
      <c r="AM501" s="123">
        <f t="shared" ca="1" si="851"/>
        <v>0</v>
      </c>
      <c r="AN501" s="123">
        <f t="shared" ca="1" si="852"/>
        <v>0</v>
      </c>
      <c r="AO501" s="123">
        <f t="shared" ca="1" si="853"/>
        <v>0</v>
      </c>
      <c r="AP501" s="123">
        <f t="shared" ca="1" si="854"/>
        <v>0</v>
      </c>
      <c r="AQ501" s="123">
        <f t="shared" ca="1" si="855"/>
        <v>0</v>
      </c>
      <c r="AR501" s="123">
        <f t="shared" ca="1" si="856"/>
        <v>0</v>
      </c>
      <c r="AS501" s="123">
        <f t="shared" ca="1" si="857"/>
        <v>0</v>
      </c>
      <c r="AT501" s="123">
        <f t="shared" ca="1" si="858"/>
        <v>0</v>
      </c>
      <c r="AU501" s="123">
        <f t="shared" ca="1" si="859"/>
        <v>0</v>
      </c>
      <c r="AV501" s="123">
        <f t="shared" ca="1" si="860"/>
        <v>0</v>
      </c>
      <c r="AW501" s="123">
        <f t="shared" ca="1" si="861"/>
        <v>0</v>
      </c>
      <c r="AX501" s="123">
        <f t="shared" ca="1" si="862"/>
        <v>0</v>
      </c>
      <c r="AY501" s="123">
        <f t="shared" ca="1" si="863"/>
        <v>0</v>
      </c>
      <c r="AZ501" s="123">
        <f t="shared" ca="1" si="864"/>
        <v>0</v>
      </c>
      <c r="BA501" s="123">
        <f t="shared" ca="1" si="865"/>
        <v>0</v>
      </c>
      <c r="BB501" s="123">
        <f t="shared" ca="1" si="866"/>
        <v>0</v>
      </c>
      <c r="BC501" s="123">
        <f t="shared" ca="1" si="867"/>
        <v>0</v>
      </c>
      <c r="BD501" s="123">
        <f t="shared" ca="1" si="868"/>
        <v>0</v>
      </c>
      <c r="BE501" s="123">
        <f t="shared" ca="1" si="869"/>
        <v>0</v>
      </c>
      <c r="BF501" s="123">
        <f t="shared" ca="1" si="870"/>
        <v>0</v>
      </c>
      <c r="BG501" s="123">
        <f t="shared" ca="1" si="871"/>
        <v>0</v>
      </c>
      <c r="BH501" s="123">
        <f t="shared" ca="1" si="872"/>
        <v>0</v>
      </c>
      <c r="BI501" s="123">
        <f t="shared" ca="1" si="873"/>
        <v>0</v>
      </c>
      <c r="BJ501" s="123">
        <f t="shared" ca="1" si="874"/>
        <v>0</v>
      </c>
      <c r="BK501" s="123">
        <f t="shared" ca="1" si="875"/>
        <v>0</v>
      </c>
      <c r="BL501" s="123">
        <f t="shared" ca="1" si="876"/>
        <v>0</v>
      </c>
      <c r="BM501" s="123">
        <f t="shared" ca="1" si="877"/>
        <v>0</v>
      </c>
      <c r="BN501" s="123">
        <f t="shared" ca="1" si="878"/>
        <v>0</v>
      </c>
      <c r="BO501" s="123">
        <f t="shared" ca="1" si="879"/>
        <v>0</v>
      </c>
      <c r="BP501" s="340">
        <f t="shared" ca="1" si="880"/>
        <v>0</v>
      </c>
      <c r="BQ501" s="123">
        <f t="shared" ca="1" si="881"/>
        <v>0</v>
      </c>
      <c r="BR501" s="123">
        <f t="shared" ca="1" si="882"/>
        <v>0</v>
      </c>
      <c r="BS501" s="123">
        <f t="shared" ca="1" si="883"/>
        <v>0</v>
      </c>
      <c r="BT501" s="123">
        <f t="shared" ca="1" si="884"/>
        <v>0</v>
      </c>
      <c r="BU501" s="123">
        <f t="shared" ca="1" si="885"/>
        <v>0</v>
      </c>
      <c r="BV501" s="123"/>
      <c r="BW501" s="123">
        <f t="shared" ca="1" si="886"/>
        <v>0</v>
      </c>
      <c r="BX501" s="123"/>
      <c r="BY501" s="123">
        <f t="shared" ca="1" si="887"/>
        <v>0</v>
      </c>
      <c r="BZ501" s="123"/>
      <c r="CA501" s="123">
        <f t="shared" ca="1" si="888"/>
        <v>0</v>
      </c>
      <c r="CB501" s="123"/>
      <c r="CC501" s="123">
        <f t="shared" ca="1" si="889"/>
        <v>0</v>
      </c>
      <c r="CD501" s="125">
        <f t="shared" ca="1" si="890"/>
        <v>0</v>
      </c>
      <c r="CE501" s="125">
        <f t="shared" ca="1" si="891"/>
        <v>0</v>
      </c>
      <c r="CF501" s="125">
        <f t="shared" ca="1" si="892"/>
        <v>0</v>
      </c>
      <c r="CG501" s="125">
        <f t="shared" ca="1" si="893"/>
        <v>0</v>
      </c>
      <c r="CH501" s="125">
        <f t="shared" ca="1" si="894"/>
        <v>0</v>
      </c>
      <c r="CI501" s="125">
        <f t="shared" ca="1" si="895"/>
        <v>0</v>
      </c>
      <c r="CJ501" s="125">
        <f t="shared" ca="1" si="896"/>
        <v>0</v>
      </c>
      <c r="CK501" s="125">
        <f t="shared" ca="1" si="897"/>
        <v>0</v>
      </c>
      <c r="CL501" s="125">
        <f t="shared" ca="1" si="898"/>
        <v>0</v>
      </c>
      <c r="CM501" s="125">
        <f t="shared" ca="1" si="899"/>
        <v>0</v>
      </c>
      <c r="CN501" s="125">
        <f t="shared" ca="1" si="900"/>
        <v>0</v>
      </c>
      <c r="CO501" s="125">
        <f t="shared" ca="1" si="901"/>
        <v>0</v>
      </c>
      <c r="CP501" s="125">
        <f t="shared" ca="1" si="902"/>
        <v>0</v>
      </c>
      <c r="CQ501" s="125">
        <f t="shared" ca="1" si="903"/>
        <v>0</v>
      </c>
      <c r="CR501" s="125">
        <f t="shared" ca="1" si="904"/>
        <v>0</v>
      </c>
      <c r="CS501" s="125">
        <f t="shared" ca="1" si="905"/>
        <v>0</v>
      </c>
      <c r="CT501" s="125">
        <f t="shared" ca="1" si="906"/>
        <v>0</v>
      </c>
      <c r="CU501" s="125">
        <f t="shared" ca="1" si="907"/>
        <v>0</v>
      </c>
      <c r="CV501" s="125">
        <f t="shared" ca="1" si="908"/>
        <v>0</v>
      </c>
      <c r="CW501" s="125">
        <f t="shared" ca="1" si="909"/>
        <v>0</v>
      </c>
      <c r="CX501" s="125">
        <f t="shared" ca="1" si="910"/>
        <v>0</v>
      </c>
      <c r="CY501" s="125">
        <f t="shared" ca="1" si="911"/>
        <v>0</v>
      </c>
      <c r="CZ501" s="606">
        <f t="shared" ca="1" si="912"/>
        <v>0</v>
      </c>
      <c r="DA501" s="341">
        <f t="shared" ca="1" si="913"/>
        <v>0</v>
      </c>
      <c r="DB501" s="125">
        <f t="shared" ca="1" si="914"/>
        <v>0</v>
      </c>
      <c r="DC501" s="125">
        <f t="shared" ca="1" si="915"/>
        <v>0</v>
      </c>
      <c r="DD501" s="125">
        <f t="shared" ca="1" si="916"/>
        <v>0</v>
      </c>
      <c r="DE501" s="125">
        <f t="shared" ca="1" si="917"/>
        <v>0</v>
      </c>
      <c r="DF501" s="125">
        <f t="shared" ca="1" si="918"/>
        <v>0</v>
      </c>
      <c r="DG501" s="125">
        <f t="shared" ca="1" si="930"/>
        <v>0</v>
      </c>
      <c r="DH501" s="125">
        <f t="shared" ca="1" si="919"/>
        <v>0</v>
      </c>
      <c r="DI501" s="125">
        <f t="shared" ca="1" si="920"/>
        <v>0</v>
      </c>
      <c r="DJ501" s="125">
        <f t="shared" ca="1" si="921"/>
        <v>0</v>
      </c>
      <c r="DK501" s="125">
        <f t="shared" ca="1" si="922"/>
        <v>0</v>
      </c>
      <c r="DL501" s="125">
        <f t="shared" ca="1" si="923"/>
        <v>0</v>
      </c>
      <c r="DM501" s="340">
        <f t="shared" ca="1" si="924"/>
        <v>0</v>
      </c>
      <c r="DN501" s="340">
        <f t="shared" ca="1" si="925"/>
        <v>0</v>
      </c>
      <c r="DO501" s="340">
        <f t="shared" ca="1" si="926"/>
        <v>0</v>
      </c>
      <c r="DP501" s="340">
        <f t="shared" ca="1" si="927"/>
        <v>0</v>
      </c>
      <c r="DQ501" s="340">
        <f t="shared" ca="1" si="928"/>
        <v>0</v>
      </c>
      <c r="DR501" s="340">
        <f t="shared" ca="1" si="929"/>
        <v>0</v>
      </c>
      <c r="DS501" s="340">
        <f t="shared" ca="1" si="929"/>
        <v>0</v>
      </c>
    </row>
    <row r="502" spans="1:123">
      <c r="A502">
        <f t="shared" ca="1" si="822"/>
        <v>0</v>
      </c>
      <c r="B502">
        <f t="shared" ca="1" si="823"/>
        <v>42</v>
      </c>
      <c r="C502">
        <f t="shared" ca="1" si="824"/>
        <v>7610</v>
      </c>
      <c r="D502">
        <f t="shared" ca="1" si="825"/>
        <v>0</v>
      </c>
      <c r="E502">
        <f t="shared" ca="1" si="826"/>
        <v>0</v>
      </c>
      <c r="F502">
        <f t="shared" ca="1" si="827"/>
        <v>0</v>
      </c>
      <c r="G502" s="123">
        <f t="shared" ca="1" si="934"/>
        <v>0</v>
      </c>
      <c r="H502" s="123">
        <f t="shared" ca="1" si="934"/>
        <v>0</v>
      </c>
      <c r="I502" s="123">
        <f t="shared" ca="1" si="934"/>
        <v>0</v>
      </c>
      <c r="J502" s="123">
        <f t="shared" ca="1" si="934"/>
        <v>0</v>
      </c>
      <c r="K502" s="123">
        <f t="shared" ca="1" si="934"/>
        <v>0</v>
      </c>
      <c r="L502" s="123">
        <f t="shared" ca="1" si="934"/>
        <v>0</v>
      </c>
      <c r="M502" s="123">
        <f t="shared" ca="1" si="934"/>
        <v>0</v>
      </c>
      <c r="N502" s="123">
        <f t="shared" ca="1" si="934"/>
        <v>0</v>
      </c>
      <c r="O502" s="123">
        <f t="shared" ca="1" si="828"/>
        <v>0</v>
      </c>
      <c r="P502" s="123">
        <f t="shared" ca="1" si="829"/>
        <v>0</v>
      </c>
      <c r="Q502" s="123">
        <f t="shared" ca="1" si="932"/>
        <v>0</v>
      </c>
      <c r="R502" s="123">
        <f t="shared" ca="1" si="932"/>
        <v>0</v>
      </c>
      <c r="S502" s="123">
        <f t="shared" ca="1" si="831"/>
        <v>0</v>
      </c>
      <c r="T502" s="123">
        <f t="shared" ca="1" si="832"/>
        <v>0</v>
      </c>
      <c r="U502" s="123">
        <f t="shared" ca="1" si="833"/>
        <v>0</v>
      </c>
      <c r="V502" s="123">
        <f t="shared" ca="1" si="834"/>
        <v>0</v>
      </c>
      <c r="W502" s="123">
        <f t="shared" ca="1" si="835"/>
        <v>0</v>
      </c>
      <c r="X502" s="123">
        <f t="shared" ca="1" si="836"/>
        <v>0</v>
      </c>
      <c r="Y502" s="123">
        <f t="shared" ca="1" si="837"/>
        <v>0</v>
      </c>
      <c r="Z502" s="123">
        <f t="shared" ca="1" si="838"/>
        <v>0</v>
      </c>
      <c r="AA502" s="123">
        <f t="shared" ca="1" si="839"/>
        <v>0</v>
      </c>
      <c r="AB502" s="123">
        <f t="shared" ca="1" si="840"/>
        <v>0</v>
      </c>
      <c r="AC502" s="123">
        <f t="shared" ca="1" si="841"/>
        <v>0</v>
      </c>
      <c r="AD502" s="123">
        <f t="shared" ca="1" si="842"/>
        <v>0</v>
      </c>
      <c r="AE502" s="123">
        <f t="shared" ca="1" si="843"/>
        <v>0</v>
      </c>
      <c r="AF502" s="123">
        <f t="shared" ca="1" si="844"/>
        <v>0</v>
      </c>
      <c r="AG502" s="123">
        <f t="shared" ca="1" si="845"/>
        <v>0</v>
      </c>
      <c r="AH502" s="123">
        <f t="shared" ca="1" si="846"/>
        <v>0</v>
      </c>
      <c r="AI502" s="123">
        <f t="shared" ca="1" si="847"/>
        <v>0</v>
      </c>
      <c r="AJ502" s="123">
        <f t="shared" ca="1" si="848"/>
        <v>0</v>
      </c>
      <c r="AK502" s="123">
        <f t="shared" ca="1" si="849"/>
        <v>0</v>
      </c>
      <c r="AL502" s="123">
        <f t="shared" ca="1" si="850"/>
        <v>0</v>
      </c>
      <c r="AM502" s="123">
        <f t="shared" ca="1" si="851"/>
        <v>0</v>
      </c>
      <c r="AN502" s="123">
        <f t="shared" ca="1" si="852"/>
        <v>0</v>
      </c>
      <c r="AO502" s="123">
        <f t="shared" ca="1" si="853"/>
        <v>0</v>
      </c>
      <c r="AP502" s="123">
        <f t="shared" ca="1" si="854"/>
        <v>0</v>
      </c>
      <c r="AQ502" s="123">
        <f t="shared" ca="1" si="855"/>
        <v>0</v>
      </c>
      <c r="AR502" s="123">
        <f t="shared" ca="1" si="856"/>
        <v>0</v>
      </c>
      <c r="AS502" s="123">
        <f t="shared" ca="1" si="857"/>
        <v>0</v>
      </c>
      <c r="AT502" s="123">
        <f t="shared" ca="1" si="858"/>
        <v>0</v>
      </c>
      <c r="AU502" s="123">
        <f t="shared" ca="1" si="859"/>
        <v>0</v>
      </c>
      <c r="AV502" s="123">
        <f t="shared" ca="1" si="860"/>
        <v>0</v>
      </c>
      <c r="AW502" s="123">
        <f t="shared" ca="1" si="861"/>
        <v>0</v>
      </c>
      <c r="AX502" s="123">
        <f t="shared" ca="1" si="862"/>
        <v>0</v>
      </c>
      <c r="AY502" s="123">
        <f t="shared" ca="1" si="863"/>
        <v>0</v>
      </c>
      <c r="AZ502" s="123">
        <f t="shared" ca="1" si="864"/>
        <v>0</v>
      </c>
      <c r="BA502" s="123">
        <f t="shared" ca="1" si="865"/>
        <v>0</v>
      </c>
      <c r="BB502" s="123">
        <f t="shared" ca="1" si="866"/>
        <v>0</v>
      </c>
      <c r="BC502" s="123">
        <f t="shared" ca="1" si="867"/>
        <v>0</v>
      </c>
      <c r="BD502" s="123">
        <f t="shared" ca="1" si="868"/>
        <v>0</v>
      </c>
      <c r="BE502" s="123">
        <f t="shared" ca="1" si="869"/>
        <v>0</v>
      </c>
      <c r="BF502" s="123">
        <f t="shared" ca="1" si="870"/>
        <v>0</v>
      </c>
      <c r="BG502" s="123">
        <f t="shared" ca="1" si="871"/>
        <v>0</v>
      </c>
      <c r="BH502" s="123">
        <f t="shared" ca="1" si="872"/>
        <v>0</v>
      </c>
      <c r="BI502" s="123">
        <f t="shared" ca="1" si="873"/>
        <v>0</v>
      </c>
      <c r="BJ502" s="123">
        <f t="shared" ca="1" si="874"/>
        <v>0</v>
      </c>
      <c r="BK502" s="123">
        <f t="shared" ca="1" si="875"/>
        <v>0</v>
      </c>
      <c r="BL502" s="123">
        <f t="shared" ca="1" si="876"/>
        <v>0</v>
      </c>
      <c r="BM502" s="123">
        <f t="shared" ca="1" si="877"/>
        <v>0</v>
      </c>
      <c r="BN502" s="123">
        <f t="shared" ca="1" si="878"/>
        <v>0</v>
      </c>
      <c r="BO502" s="123">
        <f t="shared" ca="1" si="879"/>
        <v>0</v>
      </c>
      <c r="BP502" s="340">
        <f t="shared" ca="1" si="880"/>
        <v>0</v>
      </c>
      <c r="BQ502" s="123">
        <f t="shared" ca="1" si="881"/>
        <v>0</v>
      </c>
      <c r="BR502" s="123">
        <f t="shared" ca="1" si="882"/>
        <v>0</v>
      </c>
      <c r="BS502" s="123">
        <f t="shared" ca="1" si="883"/>
        <v>0</v>
      </c>
      <c r="BT502" s="123">
        <f t="shared" ca="1" si="884"/>
        <v>0</v>
      </c>
      <c r="BU502" s="123">
        <f t="shared" ca="1" si="885"/>
        <v>0</v>
      </c>
      <c r="BV502" s="123"/>
      <c r="BW502" s="123">
        <f t="shared" ca="1" si="886"/>
        <v>0</v>
      </c>
      <c r="BX502" s="123"/>
      <c r="BY502" s="123">
        <f t="shared" ca="1" si="887"/>
        <v>0</v>
      </c>
      <c r="BZ502" s="123"/>
      <c r="CA502" s="123">
        <f t="shared" ca="1" si="888"/>
        <v>0</v>
      </c>
      <c r="CB502" s="123"/>
      <c r="CC502" s="123">
        <f t="shared" ca="1" si="889"/>
        <v>0</v>
      </c>
      <c r="CD502" s="125">
        <f t="shared" ca="1" si="890"/>
        <v>0</v>
      </c>
      <c r="CE502" s="125">
        <f t="shared" ca="1" si="891"/>
        <v>0</v>
      </c>
      <c r="CF502" s="125">
        <f t="shared" ca="1" si="892"/>
        <v>0</v>
      </c>
      <c r="CG502" s="125">
        <f t="shared" ca="1" si="893"/>
        <v>0</v>
      </c>
      <c r="CH502" s="125">
        <f t="shared" ca="1" si="894"/>
        <v>0</v>
      </c>
      <c r="CI502" s="125">
        <f t="shared" ca="1" si="895"/>
        <v>0</v>
      </c>
      <c r="CJ502" s="125">
        <f t="shared" ca="1" si="896"/>
        <v>0</v>
      </c>
      <c r="CK502" s="125">
        <f t="shared" ca="1" si="897"/>
        <v>0</v>
      </c>
      <c r="CL502" s="125">
        <f t="shared" ca="1" si="898"/>
        <v>0</v>
      </c>
      <c r="CM502" s="125">
        <f t="shared" ca="1" si="899"/>
        <v>0</v>
      </c>
      <c r="CN502" s="125">
        <f t="shared" ca="1" si="900"/>
        <v>0</v>
      </c>
      <c r="CO502" s="125">
        <f t="shared" ca="1" si="901"/>
        <v>0</v>
      </c>
      <c r="CP502" s="125">
        <f t="shared" ca="1" si="902"/>
        <v>0</v>
      </c>
      <c r="CQ502" s="125">
        <f t="shared" ca="1" si="903"/>
        <v>0</v>
      </c>
      <c r="CR502" s="125">
        <f t="shared" ca="1" si="904"/>
        <v>0</v>
      </c>
      <c r="CS502" s="125">
        <f t="shared" ca="1" si="905"/>
        <v>0</v>
      </c>
      <c r="CT502" s="125">
        <f t="shared" ca="1" si="906"/>
        <v>0</v>
      </c>
      <c r="CU502" s="125">
        <f t="shared" ca="1" si="907"/>
        <v>0</v>
      </c>
      <c r="CV502" s="125">
        <f t="shared" ca="1" si="908"/>
        <v>0</v>
      </c>
      <c r="CW502" s="125">
        <f t="shared" ca="1" si="909"/>
        <v>0</v>
      </c>
      <c r="CX502" s="125">
        <f t="shared" ca="1" si="910"/>
        <v>0</v>
      </c>
      <c r="CY502" s="125">
        <f t="shared" ca="1" si="911"/>
        <v>0</v>
      </c>
      <c r="CZ502" s="606">
        <f t="shared" ca="1" si="912"/>
        <v>0</v>
      </c>
      <c r="DA502" s="341">
        <f t="shared" ca="1" si="913"/>
        <v>0</v>
      </c>
      <c r="DB502" s="125">
        <f t="shared" ca="1" si="914"/>
        <v>0</v>
      </c>
      <c r="DC502" s="125">
        <f t="shared" ca="1" si="915"/>
        <v>0</v>
      </c>
      <c r="DD502" s="125">
        <f t="shared" ca="1" si="916"/>
        <v>0</v>
      </c>
      <c r="DE502" s="125">
        <f t="shared" ca="1" si="917"/>
        <v>0</v>
      </c>
      <c r="DF502" s="125">
        <f t="shared" ca="1" si="918"/>
        <v>0</v>
      </c>
      <c r="DG502" s="125">
        <f t="shared" ca="1" si="930"/>
        <v>0</v>
      </c>
      <c r="DH502" s="125">
        <f t="shared" ca="1" si="919"/>
        <v>0</v>
      </c>
      <c r="DI502" s="125">
        <f t="shared" ca="1" si="920"/>
        <v>0</v>
      </c>
      <c r="DJ502" s="125">
        <f t="shared" ca="1" si="921"/>
        <v>0</v>
      </c>
      <c r="DK502" s="125">
        <f t="shared" ca="1" si="922"/>
        <v>0</v>
      </c>
      <c r="DL502" s="125">
        <f t="shared" ca="1" si="923"/>
        <v>0</v>
      </c>
      <c r="DM502" s="340">
        <f t="shared" ca="1" si="924"/>
        <v>0</v>
      </c>
      <c r="DN502" s="340">
        <f t="shared" ca="1" si="925"/>
        <v>0</v>
      </c>
      <c r="DO502" s="340">
        <f t="shared" ca="1" si="926"/>
        <v>0</v>
      </c>
      <c r="DP502" s="340">
        <f t="shared" ca="1" si="927"/>
        <v>0</v>
      </c>
      <c r="DQ502" s="340">
        <f t="shared" ca="1" si="928"/>
        <v>0</v>
      </c>
      <c r="DR502" s="340">
        <f t="shared" ca="1" si="929"/>
        <v>0</v>
      </c>
      <c r="DS502" s="340">
        <f t="shared" ca="1" si="929"/>
        <v>0</v>
      </c>
    </row>
    <row r="503" spans="1:123">
      <c r="A503">
        <f t="shared" ca="1" si="822"/>
        <v>0</v>
      </c>
      <c r="B503">
        <f t="shared" ca="1" si="823"/>
        <v>43</v>
      </c>
      <c r="C503">
        <f t="shared" ca="1" si="824"/>
        <v>7750</v>
      </c>
      <c r="D503">
        <f t="shared" ca="1" si="825"/>
        <v>0</v>
      </c>
      <c r="E503">
        <f t="shared" ca="1" si="826"/>
        <v>0</v>
      </c>
      <c r="F503">
        <f t="shared" ca="1" si="827"/>
        <v>0</v>
      </c>
      <c r="G503" s="123">
        <f t="shared" ca="1" si="934"/>
        <v>0</v>
      </c>
      <c r="H503" s="123">
        <f t="shared" ca="1" si="934"/>
        <v>0</v>
      </c>
      <c r="I503" s="123">
        <f t="shared" ca="1" si="934"/>
        <v>0</v>
      </c>
      <c r="J503" s="123">
        <f t="shared" ca="1" si="934"/>
        <v>0</v>
      </c>
      <c r="K503" s="123">
        <f t="shared" ca="1" si="934"/>
        <v>0</v>
      </c>
      <c r="L503" s="123">
        <f t="shared" ca="1" si="934"/>
        <v>0</v>
      </c>
      <c r="M503" s="123">
        <f t="shared" ca="1" si="934"/>
        <v>0</v>
      </c>
      <c r="N503" s="123">
        <f t="shared" ca="1" si="934"/>
        <v>0</v>
      </c>
      <c r="O503" s="123">
        <f t="shared" ca="1" si="828"/>
        <v>0</v>
      </c>
      <c r="P503" s="123">
        <f t="shared" ca="1" si="829"/>
        <v>0</v>
      </c>
      <c r="Q503" s="123">
        <f t="shared" ca="1" si="932"/>
        <v>0</v>
      </c>
      <c r="R503" s="123">
        <f t="shared" ca="1" si="932"/>
        <v>0</v>
      </c>
      <c r="S503" s="123">
        <f t="shared" ca="1" si="831"/>
        <v>0</v>
      </c>
      <c r="T503" s="123">
        <f t="shared" ca="1" si="832"/>
        <v>0</v>
      </c>
      <c r="U503" s="123">
        <f t="shared" ca="1" si="833"/>
        <v>0</v>
      </c>
      <c r="V503" s="123">
        <f t="shared" ca="1" si="834"/>
        <v>0</v>
      </c>
      <c r="W503" s="123">
        <f t="shared" ca="1" si="835"/>
        <v>0</v>
      </c>
      <c r="X503" s="123">
        <f t="shared" ca="1" si="836"/>
        <v>0</v>
      </c>
      <c r="Y503" s="123">
        <f t="shared" ca="1" si="837"/>
        <v>0</v>
      </c>
      <c r="Z503" s="123">
        <f t="shared" ca="1" si="838"/>
        <v>0</v>
      </c>
      <c r="AA503" s="123">
        <f t="shared" ca="1" si="839"/>
        <v>0</v>
      </c>
      <c r="AB503" s="123">
        <f t="shared" ca="1" si="840"/>
        <v>0</v>
      </c>
      <c r="AC503" s="123">
        <f t="shared" ca="1" si="841"/>
        <v>0</v>
      </c>
      <c r="AD503" s="123">
        <f t="shared" ca="1" si="842"/>
        <v>0</v>
      </c>
      <c r="AE503" s="123">
        <f t="shared" ca="1" si="843"/>
        <v>0</v>
      </c>
      <c r="AF503" s="123">
        <f t="shared" ca="1" si="844"/>
        <v>0</v>
      </c>
      <c r="AG503" s="123">
        <f t="shared" ca="1" si="845"/>
        <v>0</v>
      </c>
      <c r="AH503" s="123">
        <f t="shared" ca="1" si="846"/>
        <v>0</v>
      </c>
      <c r="AI503" s="123">
        <f t="shared" ca="1" si="847"/>
        <v>0</v>
      </c>
      <c r="AJ503" s="123">
        <f t="shared" ca="1" si="848"/>
        <v>0</v>
      </c>
      <c r="AK503" s="123">
        <f t="shared" ca="1" si="849"/>
        <v>0</v>
      </c>
      <c r="AL503" s="123">
        <f t="shared" ca="1" si="850"/>
        <v>0</v>
      </c>
      <c r="AM503" s="123">
        <f t="shared" ca="1" si="851"/>
        <v>0</v>
      </c>
      <c r="AN503" s="123">
        <f t="shared" ca="1" si="852"/>
        <v>0</v>
      </c>
      <c r="AO503" s="123">
        <f t="shared" ca="1" si="853"/>
        <v>0</v>
      </c>
      <c r="AP503" s="123">
        <f t="shared" ca="1" si="854"/>
        <v>0</v>
      </c>
      <c r="AQ503" s="123">
        <f t="shared" ca="1" si="855"/>
        <v>0</v>
      </c>
      <c r="AR503" s="123">
        <f t="shared" ca="1" si="856"/>
        <v>0</v>
      </c>
      <c r="AS503" s="123">
        <f t="shared" ca="1" si="857"/>
        <v>0</v>
      </c>
      <c r="AT503" s="123">
        <f t="shared" ca="1" si="858"/>
        <v>0</v>
      </c>
      <c r="AU503" s="123">
        <f t="shared" ca="1" si="859"/>
        <v>0</v>
      </c>
      <c r="AV503" s="123">
        <f t="shared" ca="1" si="860"/>
        <v>0</v>
      </c>
      <c r="AW503" s="123">
        <f t="shared" ca="1" si="861"/>
        <v>0</v>
      </c>
      <c r="AX503" s="123">
        <f t="shared" ca="1" si="862"/>
        <v>0</v>
      </c>
      <c r="AY503" s="123">
        <f t="shared" ca="1" si="863"/>
        <v>0</v>
      </c>
      <c r="AZ503" s="123">
        <f t="shared" ca="1" si="864"/>
        <v>0</v>
      </c>
      <c r="BA503" s="123">
        <f t="shared" ca="1" si="865"/>
        <v>0</v>
      </c>
      <c r="BB503" s="123">
        <f t="shared" ca="1" si="866"/>
        <v>0</v>
      </c>
      <c r="BC503" s="123">
        <f t="shared" ca="1" si="867"/>
        <v>0</v>
      </c>
      <c r="BD503" s="123">
        <f t="shared" ca="1" si="868"/>
        <v>0</v>
      </c>
      <c r="BE503" s="123">
        <f t="shared" ca="1" si="869"/>
        <v>0</v>
      </c>
      <c r="BF503" s="123">
        <f t="shared" ca="1" si="870"/>
        <v>0</v>
      </c>
      <c r="BG503" s="123">
        <f t="shared" ca="1" si="871"/>
        <v>0</v>
      </c>
      <c r="BH503" s="123">
        <f t="shared" ca="1" si="872"/>
        <v>0</v>
      </c>
      <c r="BI503" s="123">
        <f t="shared" ca="1" si="873"/>
        <v>0</v>
      </c>
      <c r="BJ503" s="123">
        <f t="shared" ca="1" si="874"/>
        <v>0</v>
      </c>
      <c r="BK503" s="123">
        <f t="shared" ca="1" si="875"/>
        <v>0</v>
      </c>
      <c r="BL503" s="123">
        <f t="shared" ca="1" si="876"/>
        <v>0</v>
      </c>
      <c r="BM503" s="123">
        <f t="shared" ca="1" si="877"/>
        <v>0</v>
      </c>
      <c r="BN503" s="123">
        <f t="shared" ca="1" si="878"/>
        <v>0</v>
      </c>
      <c r="BO503" s="123">
        <f t="shared" ca="1" si="879"/>
        <v>0</v>
      </c>
      <c r="BP503" s="340">
        <f t="shared" ca="1" si="880"/>
        <v>0</v>
      </c>
      <c r="BQ503" s="123">
        <f t="shared" ca="1" si="881"/>
        <v>0</v>
      </c>
      <c r="BR503" s="123">
        <f t="shared" ca="1" si="882"/>
        <v>0</v>
      </c>
      <c r="BS503" s="123">
        <f t="shared" ca="1" si="883"/>
        <v>0</v>
      </c>
      <c r="BT503" s="123">
        <f t="shared" ca="1" si="884"/>
        <v>0</v>
      </c>
      <c r="BU503" s="123">
        <f t="shared" ca="1" si="885"/>
        <v>0</v>
      </c>
      <c r="BV503" s="123"/>
      <c r="BW503" s="123">
        <f t="shared" ca="1" si="886"/>
        <v>0</v>
      </c>
      <c r="BX503" s="123"/>
      <c r="BY503" s="123">
        <f t="shared" ca="1" si="887"/>
        <v>0</v>
      </c>
      <c r="BZ503" s="123"/>
      <c r="CA503" s="123">
        <f t="shared" ca="1" si="888"/>
        <v>0</v>
      </c>
      <c r="CB503" s="123"/>
      <c r="CC503" s="123">
        <f t="shared" ca="1" si="889"/>
        <v>0</v>
      </c>
      <c r="CD503" s="125">
        <f t="shared" ca="1" si="890"/>
        <v>0</v>
      </c>
      <c r="CE503" s="125">
        <f t="shared" ca="1" si="891"/>
        <v>0</v>
      </c>
      <c r="CF503" s="125">
        <f t="shared" ca="1" si="892"/>
        <v>0</v>
      </c>
      <c r="CG503" s="125">
        <f t="shared" ca="1" si="893"/>
        <v>0</v>
      </c>
      <c r="CH503" s="125">
        <f t="shared" ca="1" si="894"/>
        <v>0</v>
      </c>
      <c r="CI503" s="125">
        <f t="shared" ca="1" si="895"/>
        <v>0</v>
      </c>
      <c r="CJ503" s="125">
        <f t="shared" ca="1" si="896"/>
        <v>0</v>
      </c>
      <c r="CK503" s="125">
        <f t="shared" ca="1" si="897"/>
        <v>0</v>
      </c>
      <c r="CL503" s="125">
        <f t="shared" ca="1" si="898"/>
        <v>0</v>
      </c>
      <c r="CM503" s="125">
        <f t="shared" ca="1" si="899"/>
        <v>0</v>
      </c>
      <c r="CN503" s="125">
        <f t="shared" ca="1" si="900"/>
        <v>0</v>
      </c>
      <c r="CO503" s="125">
        <f t="shared" ca="1" si="901"/>
        <v>0</v>
      </c>
      <c r="CP503" s="125">
        <f t="shared" ca="1" si="902"/>
        <v>0</v>
      </c>
      <c r="CQ503" s="125">
        <f t="shared" ca="1" si="903"/>
        <v>0</v>
      </c>
      <c r="CR503" s="125">
        <f t="shared" ca="1" si="904"/>
        <v>0</v>
      </c>
      <c r="CS503" s="125">
        <f t="shared" ca="1" si="905"/>
        <v>0</v>
      </c>
      <c r="CT503" s="125">
        <f t="shared" ca="1" si="906"/>
        <v>0</v>
      </c>
      <c r="CU503" s="125">
        <f t="shared" ca="1" si="907"/>
        <v>0</v>
      </c>
      <c r="CV503" s="125">
        <f t="shared" ca="1" si="908"/>
        <v>0</v>
      </c>
      <c r="CW503" s="125">
        <f t="shared" ca="1" si="909"/>
        <v>0</v>
      </c>
      <c r="CX503" s="125">
        <f t="shared" ca="1" si="910"/>
        <v>0</v>
      </c>
      <c r="CY503" s="125">
        <f t="shared" ca="1" si="911"/>
        <v>0</v>
      </c>
      <c r="CZ503" s="606">
        <f t="shared" ca="1" si="912"/>
        <v>0</v>
      </c>
      <c r="DA503" s="341">
        <f t="shared" ca="1" si="913"/>
        <v>0</v>
      </c>
      <c r="DB503" s="125">
        <f t="shared" ca="1" si="914"/>
        <v>0</v>
      </c>
      <c r="DC503" s="125">
        <f t="shared" ca="1" si="915"/>
        <v>0</v>
      </c>
      <c r="DD503" s="125">
        <f t="shared" ca="1" si="916"/>
        <v>0</v>
      </c>
      <c r="DE503" s="125">
        <f t="shared" ca="1" si="917"/>
        <v>0</v>
      </c>
      <c r="DF503" s="125">
        <f t="shared" ca="1" si="918"/>
        <v>0</v>
      </c>
      <c r="DG503" s="125">
        <f t="shared" ca="1" si="930"/>
        <v>0</v>
      </c>
      <c r="DH503" s="125">
        <f t="shared" ca="1" si="919"/>
        <v>0</v>
      </c>
      <c r="DI503" s="125">
        <f t="shared" ca="1" si="920"/>
        <v>0</v>
      </c>
      <c r="DJ503" s="125">
        <f t="shared" ca="1" si="921"/>
        <v>0</v>
      </c>
      <c r="DK503" s="125">
        <f t="shared" ca="1" si="922"/>
        <v>0</v>
      </c>
      <c r="DL503" s="125">
        <f t="shared" ca="1" si="923"/>
        <v>0</v>
      </c>
      <c r="DM503" s="340">
        <f t="shared" ca="1" si="924"/>
        <v>0</v>
      </c>
      <c r="DN503" s="340">
        <f t="shared" ca="1" si="925"/>
        <v>0</v>
      </c>
      <c r="DO503" s="340">
        <f t="shared" ca="1" si="926"/>
        <v>0</v>
      </c>
      <c r="DP503" s="340">
        <f t="shared" ca="1" si="927"/>
        <v>0</v>
      </c>
      <c r="DQ503" s="340">
        <f t="shared" ca="1" si="928"/>
        <v>0</v>
      </c>
      <c r="DR503" s="340">
        <f t="shared" ca="1" si="929"/>
        <v>0</v>
      </c>
      <c r="DS503" s="340">
        <f t="shared" ca="1" si="929"/>
        <v>0</v>
      </c>
    </row>
    <row r="504" spans="1:123">
      <c r="A504">
        <f t="shared" ca="1" si="822"/>
        <v>0</v>
      </c>
      <c r="B504">
        <f t="shared" ca="1" si="823"/>
        <v>44</v>
      </c>
      <c r="C504">
        <f t="shared" ca="1" si="824"/>
        <v>7890</v>
      </c>
      <c r="D504">
        <f t="shared" ca="1" si="825"/>
        <v>0</v>
      </c>
      <c r="E504">
        <f t="shared" ca="1" si="826"/>
        <v>0</v>
      </c>
      <c r="F504">
        <f t="shared" ca="1" si="827"/>
        <v>0</v>
      </c>
      <c r="G504" s="123">
        <f t="shared" ca="1" si="934"/>
        <v>0</v>
      </c>
      <c r="H504" s="123">
        <f t="shared" ca="1" si="934"/>
        <v>0</v>
      </c>
      <c r="I504" s="123">
        <f t="shared" ca="1" si="934"/>
        <v>0</v>
      </c>
      <c r="J504" s="123">
        <f t="shared" ca="1" si="934"/>
        <v>0</v>
      </c>
      <c r="K504" s="123">
        <f t="shared" ca="1" si="934"/>
        <v>0</v>
      </c>
      <c r="L504" s="123">
        <f t="shared" ca="1" si="934"/>
        <v>0</v>
      </c>
      <c r="M504" s="123">
        <f t="shared" ca="1" si="934"/>
        <v>0</v>
      </c>
      <c r="N504" s="123">
        <f t="shared" ca="1" si="934"/>
        <v>0</v>
      </c>
      <c r="O504" s="123">
        <f t="shared" ca="1" si="828"/>
        <v>0</v>
      </c>
      <c r="P504" s="123">
        <f t="shared" ca="1" si="829"/>
        <v>0</v>
      </c>
      <c r="Q504" s="123">
        <f t="shared" ca="1" si="932"/>
        <v>0</v>
      </c>
      <c r="R504" s="123">
        <f t="shared" ca="1" si="932"/>
        <v>0</v>
      </c>
      <c r="S504" s="123">
        <f t="shared" ca="1" si="831"/>
        <v>0</v>
      </c>
      <c r="T504" s="123">
        <f t="shared" ca="1" si="832"/>
        <v>0</v>
      </c>
      <c r="U504" s="123">
        <f t="shared" ca="1" si="833"/>
        <v>0</v>
      </c>
      <c r="V504" s="123">
        <f t="shared" ca="1" si="834"/>
        <v>0</v>
      </c>
      <c r="W504" s="123">
        <f t="shared" ca="1" si="835"/>
        <v>0</v>
      </c>
      <c r="X504" s="123">
        <f t="shared" ca="1" si="836"/>
        <v>0</v>
      </c>
      <c r="Y504" s="123">
        <f t="shared" ca="1" si="837"/>
        <v>0</v>
      </c>
      <c r="Z504" s="123">
        <f t="shared" ca="1" si="838"/>
        <v>0</v>
      </c>
      <c r="AA504" s="123">
        <f t="shared" ca="1" si="839"/>
        <v>0</v>
      </c>
      <c r="AB504" s="123">
        <f t="shared" ca="1" si="840"/>
        <v>0</v>
      </c>
      <c r="AC504" s="123">
        <f t="shared" ca="1" si="841"/>
        <v>0</v>
      </c>
      <c r="AD504" s="123">
        <f t="shared" ca="1" si="842"/>
        <v>0</v>
      </c>
      <c r="AE504" s="123">
        <f t="shared" ca="1" si="843"/>
        <v>0</v>
      </c>
      <c r="AF504" s="123">
        <f t="shared" ca="1" si="844"/>
        <v>0</v>
      </c>
      <c r="AG504" s="123">
        <f t="shared" ca="1" si="845"/>
        <v>0</v>
      </c>
      <c r="AH504" s="123">
        <f t="shared" ca="1" si="846"/>
        <v>0</v>
      </c>
      <c r="AI504" s="123">
        <f t="shared" ca="1" si="847"/>
        <v>0</v>
      </c>
      <c r="AJ504" s="123">
        <f t="shared" ca="1" si="848"/>
        <v>0</v>
      </c>
      <c r="AK504" s="123">
        <f t="shared" ca="1" si="849"/>
        <v>0</v>
      </c>
      <c r="AL504" s="123">
        <f t="shared" ca="1" si="850"/>
        <v>0</v>
      </c>
      <c r="AM504" s="123">
        <f t="shared" ca="1" si="851"/>
        <v>0</v>
      </c>
      <c r="AN504" s="123">
        <f t="shared" ca="1" si="852"/>
        <v>0</v>
      </c>
      <c r="AO504" s="123">
        <f t="shared" ca="1" si="853"/>
        <v>0</v>
      </c>
      <c r="AP504" s="123">
        <f t="shared" ca="1" si="854"/>
        <v>0</v>
      </c>
      <c r="AQ504" s="123">
        <f t="shared" ca="1" si="855"/>
        <v>0</v>
      </c>
      <c r="AR504" s="123">
        <f t="shared" ca="1" si="856"/>
        <v>0</v>
      </c>
      <c r="AS504" s="123">
        <f t="shared" ca="1" si="857"/>
        <v>0</v>
      </c>
      <c r="AT504" s="123">
        <f t="shared" ca="1" si="858"/>
        <v>0</v>
      </c>
      <c r="AU504" s="123">
        <f t="shared" ca="1" si="859"/>
        <v>0</v>
      </c>
      <c r="AV504" s="123">
        <f t="shared" ca="1" si="860"/>
        <v>0</v>
      </c>
      <c r="AW504" s="123">
        <f t="shared" ca="1" si="861"/>
        <v>0</v>
      </c>
      <c r="AX504" s="123">
        <f t="shared" ca="1" si="862"/>
        <v>0</v>
      </c>
      <c r="AY504" s="123">
        <f t="shared" ca="1" si="863"/>
        <v>0</v>
      </c>
      <c r="AZ504" s="123">
        <f t="shared" ca="1" si="864"/>
        <v>0</v>
      </c>
      <c r="BA504" s="123">
        <f t="shared" ca="1" si="865"/>
        <v>0</v>
      </c>
      <c r="BB504" s="123">
        <f t="shared" ca="1" si="866"/>
        <v>0</v>
      </c>
      <c r="BC504" s="123">
        <f t="shared" ca="1" si="867"/>
        <v>0</v>
      </c>
      <c r="BD504" s="123">
        <f t="shared" ca="1" si="868"/>
        <v>0</v>
      </c>
      <c r="BE504" s="123">
        <f t="shared" ca="1" si="869"/>
        <v>0</v>
      </c>
      <c r="BF504" s="123">
        <f t="shared" ca="1" si="870"/>
        <v>0</v>
      </c>
      <c r="BG504" s="123">
        <f t="shared" ca="1" si="871"/>
        <v>0</v>
      </c>
      <c r="BH504" s="123">
        <f t="shared" ca="1" si="872"/>
        <v>0</v>
      </c>
      <c r="BI504" s="123">
        <f t="shared" ca="1" si="873"/>
        <v>0</v>
      </c>
      <c r="BJ504" s="123">
        <f t="shared" ca="1" si="874"/>
        <v>0</v>
      </c>
      <c r="BK504" s="123">
        <f t="shared" ca="1" si="875"/>
        <v>0</v>
      </c>
      <c r="BL504" s="123">
        <f t="shared" ca="1" si="876"/>
        <v>0</v>
      </c>
      <c r="BM504" s="123">
        <f t="shared" ca="1" si="877"/>
        <v>0</v>
      </c>
      <c r="BN504" s="123">
        <f t="shared" ca="1" si="878"/>
        <v>0</v>
      </c>
      <c r="BO504" s="123">
        <f t="shared" ca="1" si="879"/>
        <v>0</v>
      </c>
      <c r="BP504" s="340">
        <f t="shared" ca="1" si="880"/>
        <v>0</v>
      </c>
      <c r="BQ504" s="123">
        <f t="shared" ca="1" si="881"/>
        <v>0</v>
      </c>
      <c r="BR504" s="123">
        <f t="shared" ca="1" si="882"/>
        <v>0</v>
      </c>
      <c r="BS504" s="123">
        <f t="shared" ca="1" si="883"/>
        <v>0</v>
      </c>
      <c r="BT504" s="123">
        <f t="shared" ca="1" si="884"/>
        <v>0</v>
      </c>
      <c r="BU504" s="123">
        <f t="shared" ca="1" si="885"/>
        <v>0</v>
      </c>
      <c r="BV504" s="123"/>
      <c r="BW504" s="123">
        <f t="shared" ca="1" si="886"/>
        <v>0</v>
      </c>
      <c r="BX504" s="123"/>
      <c r="BY504" s="123">
        <f t="shared" ca="1" si="887"/>
        <v>0</v>
      </c>
      <c r="BZ504" s="123"/>
      <c r="CA504" s="123">
        <f t="shared" ca="1" si="888"/>
        <v>0</v>
      </c>
      <c r="CB504" s="123"/>
      <c r="CC504" s="123">
        <f t="shared" ca="1" si="889"/>
        <v>0</v>
      </c>
      <c r="CD504" s="125">
        <f t="shared" ca="1" si="890"/>
        <v>0</v>
      </c>
      <c r="CE504" s="125">
        <f t="shared" ca="1" si="891"/>
        <v>0</v>
      </c>
      <c r="CF504" s="125">
        <f t="shared" ca="1" si="892"/>
        <v>0</v>
      </c>
      <c r="CG504" s="125">
        <f t="shared" ca="1" si="893"/>
        <v>0</v>
      </c>
      <c r="CH504" s="125">
        <f t="shared" ca="1" si="894"/>
        <v>0</v>
      </c>
      <c r="CI504" s="125">
        <f t="shared" ca="1" si="895"/>
        <v>0</v>
      </c>
      <c r="CJ504" s="125">
        <f t="shared" ca="1" si="896"/>
        <v>0</v>
      </c>
      <c r="CK504" s="125">
        <f t="shared" ca="1" si="897"/>
        <v>0</v>
      </c>
      <c r="CL504" s="125">
        <f t="shared" ca="1" si="898"/>
        <v>0</v>
      </c>
      <c r="CM504" s="125">
        <f t="shared" ca="1" si="899"/>
        <v>0</v>
      </c>
      <c r="CN504" s="125">
        <f t="shared" ca="1" si="900"/>
        <v>0</v>
      </c>
      <c r="CO504" s="125">
        <f t="shared" ca="1" si="901"/>
        <v>0</v>
      </c>
      <c r="CP504" s="125">
        <f t="shared" ca="1" si="902"/>
        <v>0</v>
      </c>
      <c r="CQ504" s="125">
        <f t="shared" ca="1" si="903"/>
        <v>0</v>
      </c>
      <c r="CR504" s="125">
        <f t="shared" ca="1" si="904"/>
        <v>0</v>
      </c>
      <c r="CS504" s="125">
        <f t="shared" ca="1" si="905"/>
        <v>0</v>
      </c>
      <c r="CT504" s="125">
        <f t="shared" ca="1" si="906"/>
        <v>0</v>
      </c>
      <c r="CU504" s="125">
        <f t="shared" ca="1" si="907"/>
        <v>0</v>
      </c>
      <c r="CV504" s="125">
        <f t="shared" ca="1" si="908"/>
        <v>0</v>
      </c>
      <c r="CW504" s="125">
        <f t="shared" ca="1" si="909"/>
        <v>0</v>
      </c>
      <c r="CX504" s="125">
        <f t="shared" ca="1" si="910"/>
        <v>0</v>
      </c>
      <c r="CY504" s="125">
        <f t="shared" ca="1" si="911"/>
        <v>0</v>
      </c>
      <c r="CZ504" s="606">
        <f t="shared" ca="1" si="912"/>
        <v>0</v>
      </c>
      <c r="DA504" s="341">
        <f t="shared" ca="1" si="913"/>
        <v>0</v>
      </c>
      <c r="DB504" s="125">
        <f t="shared" ca="1" si="914"/>
        <v>0</v>
      </c>
      <c r="DC504" s="125">
        <f t="shared" ca="1" si="915"/>
        <v>0</v>
      </c>
      <c r="DD504" s="125">
        <f t="shared" ca="1" si="916"/>
        <v>0</v>
      </c>
      <c r="DE504" s="125">
        <f t="shared" ca="1" si="917"/>
        <v>0</v>
      </c>
      <c r="DF504" s="125">
        <f t="shared" ca="1" si="918"/>
        <v>0</v>
      </c>
      <c r="DG504" s="125">
        <f t="shared" ca="1" si="930"/>
        <v>0</v>
      </c>
      <c r="DH504" s="125">
        <f t="shared" ca="1" si="919"/>
        <v>0</v>
      </c>
      <c r="DI504" s="125">
        <f t="shared" ca="1" si="920"/>
        <v>0</v>
      </c>
      <c r="DJ504" s="125">
        <f t="shared" ca="1" si="921"/>
        <v>0</v>
      </c>
      <c r="DK504" s="125">
        <f t="shared" ca="1" si="922"/>
        <v>0</v>
      </c>
      <c r="DL504" s="125">
        <f t="shared" ca="1" si="923"/>
        <v>0</v>
      </c>
      <c r="DM504" s="340">
        <f t="shared" ca="1" si="924"/>
        <v>0</v>
      </c>
      <c r="DN504" s="340">
        <f t="shared" ca="1" si="925"/>
        <v>0</v>
      </c>
      <c r="DO504" s="340">
        <f t="shared" ca="1" si="926"/>
        <v>0</v>
      </c>
      <c r="DP504" s="340">
        <f t="shared" ca="1" si="927"/>
        <v>0</v>
      </c>
      <c r="DQ504" s="340">
        <f t="shared" ca="1" si="928"/>
        <v>0</v>
      </c>
      <c r="DR504" s="340">
        <f t="shared" ca="1" si="929"/>
        <v>0</v>
      </c>
      <c r="DS504" s="340">
        <f t="shared" ca="1" si="929"/>
        <v>0</v>
      </c>
    </row>
    <row r="505" spans="1:123">
      <c r="A505">
        <f t="shared" ca="1" si="822"/>
        <v>0</v>
      </c>
      <c r="B505">
        <f t="shared" ca="1" si="823"/>
        <v>45</v>
      </c>
      <c r="C505">
        <f t="shared" ca="1" si="824"/>
        <v>8030</v>
      </c>
      <c r="D505">
        <f t="shared" ca="1" si="825"/>
        <v>0</v>
      </c>
      <c r="E505">
        <f t="shared" ca="1" si="826"/>
        <v>0</v>
      </c>
      <c r="F505">
        <f t="shared" ca="1" si="827"/>
        <v>0</v>
      </c>
      <c r="G505" s="123">
        <f t="shared" ca="1" si="934"/>
        <v>0</v>
      </c>
      <c r="H505" s="123">
        <f t="shared" ca="1" si="934"/>
        <v>0</v>
      </c>
      <c r="I505" s="123">
        <f t="shared" ca="1" si="934"/>
        <v>0</v>
      </c>
      <c r="J505" s="123">
        <f t="shared" ca="1" si="934"/>
        <v>0</v>
      </c>
      <c r="K505" s="123">
        <f t="shared" ca="1" si="934"/>
        <v>0</v>
      </c>
      <c r="L505" s="123">
        <f t="shared" ca="1" si="934"/>
        <v>0</v>
      </c>
      <c r="M505" s="123">
        <f t="shared" ca="1" si="934"/>
        <v>0</v>
      </c>
      <c r="N505" s="123">
        <f t="shared" ca="1" si="934"/>
        <v>0</v>
      </c>
      <c r="O505" s="123">
        <f t="shared" ca="1" si="828"/>
        <v>0</v>
      </c>
      <c r="P505" s="123">
        <f t="shared" ca="1" si="829"/>
        <v>0</v>
      </c>
      <c r="Q505" s="123">
        <f t="shared" ca="1" si="932"/>
        <v>0</v>
      </c>
      <c r="R505" s="123">
        <f t="shared" ca="1" si="932"/>
        <v>0</v>
      </c>
      <c r="S505" s="123">
        <f t="shared" ca="1" si="831"/>
        <v>0</v>
      </c>
      <c r="T505" s="123">
        <f t="shared" ca="1" si="832"/>
        <v>0</v>
      </c>
      <c r="U505" s="123">
        <f t="shared" ca="1" si="833"/>
        <v>0</v>
      </c>
      <c r="V505" s="123">
        <f t="shared" ca="1" si="834"/>
        <v>0</v>
      </c>
      <c r="W505" s="123">
        <f t="shared" ca="1" si="835"/>
        <v>0</v>
      </c>
      <c r="X505" s="123">
        <f t="shared" ca="1" si="836"/>
        <v>0</v>
      </c>
      <c r="Y505" s="123">
        <f t="shared" ca="1" si="837"/>
        <v>0</v>
      </c>
      <c r="Z505" s="123">
        <f t="shared" ca="1" si="838"/>
        <v>0</v>
      </c>
      <c r="AA505" s="123">
        <f t="shared" ca="1" si="839"/>
        <v>0</v>
      </c>
      <c r="AB505" s="123">
        <f t="shared" ca="1" si="840"/>
        <v>0</v>
      </c>
      <c r="AC505" s="123">
        <f t="shared" ca="1" si="841"/>
        <v>0</v>
      </c>
      <c r="AD505" s="123">
        <f t="shared" ca="1" si="842"/>
        <v>0</v>
      </c>
      <c r="AE505" s="123">
        <f t="shared" ca="1" si="843"/>
        <v>0</v>
      </c>
      <c r="AF505" s="123">
        <f t="shared" ca="1" si="844"/>
        <v>0</v>
      </c>
      <c r="AG505" s="123">
        <f t="shared" ca="1" si="845"/>
        <v>0</v>
      </c>
      <c r="AH505" s="123">
        <f t="shared" ca="1" si="846"/>
        <v>0</v>
      </c>
      <c r="AI505" s="123">
        <f t="shared" ca="1" si="847"/>
        <v>0</v>
      </c>
      <c r="AJ505" s="123">
        <f t="shared" ca="1" si="848"/>
        <v>0</v>
      </c>
      <c r="AK505" s="123">
        <f t="shared" ca="1" si="849"/>
        <v>0</v>
      </c>
      <c r="AL505" s="123">
        <f t="shared" ca="1" si="850"/>
        <v>0</v>
      </c>
      <c r="AM505" s="123">
        <f t="shared" ca="1" si="851"/>
        <v>0</v>
      </c>
      <c r="AN505" s="123">
        <f t="shared" ca="1" si="852"/>
        <v>0</v>
      </c>
      <c r="AO505" s="123">
        <f t="shared" ca="1" si="853"/>
        <v>0</v>
      </c>
      <c r="AP505" s="123">
        <f t="shared" ca="1" si="854"/>
        <v>0</v>
      </c>
      <c r="AQ505" s="123">
        <f t="shared" ca="1" si="855"/>
        <v>0</v>
      </c>
      <c r="AR505" s="123">
        <f t="shared" ca="1" si="856"/>
        <v>0</v>
      </c>
      <c r="AS505" s="123">
        <f t="shared" ca="1" si="857"/>
        <v>0</v>
      </c>
      <c r="AT505" s="123">
        <f t="shared" ca="1" si="858"/>
        <v>0</v>
      </c>
      <c r="AU505" s="123">
        <f t="shared" ca="1" si="859"/>
        <v>0</v>
      </c>
      <c r="AV505" s="123">
        <f t="shared" ca="1" si="860"/>
        <v>0</v>
      </c>
      <c r="AW505" s="123">
        <f t="shared" ca="1" si="861"/>
        <v>0</v>
      </c>
      <c r="AX505" s="123">
        <f t="shared" ca="1" si="862"/>
        <v>0</v>
      </c>
      <c r="AY505" s="123">
        <f t="shared" ca="1" si="863"/>
        <v>0</v>
      </c>
      <c r="AZ505" s="123">
        <f t="shared" ca="1" si="864"/>
        <v>0</v>
      </c>
      <c r="BA505" s="123">
        <f t="shared" ca="1" si="865"/>
        <v>0</v>
      </c>
      <c r="BB505" s="123">
        <f t="shared" ca="1" si="866"/>
        <v>0</v>
      </c>
      <c r="BC505" s="123">
        <f t="shared" ca="1" si="867"/>
        <v>0</v>
      </c>
      <c r="BD505" s="123">
        <f t="shared" ca="1" si="868"/>
        <v>0</v>
      </c>
      <c r="BE505" s="123">
        <f t="shared" ca="1" si="869"/>
        <v>0</v>
      </c>
      <c r="BF505" s="123">
        <f t="shared" ca="1" si="870"/>
        <v>0</v>
      </c>
      <c r="BG505" s="123">
        <f t="shared" ca="1" si="871"/>
        <v>0</v>
      </c>
      <c r="BH505" s="123">
        <f t="shared" ca="1" si="872"/>
        <v>0</v>
      </c>
      <c r="BI505" s="123">
        <f t="shared" ca="1" si="873"/>
        <v>0</v>
      </c>
      <c r="BJ505" s="123">
        <f t="shared" ca="1" si="874"/>
        <v>0</v>
      </c>
      <c r="BK505" s="123">
        <f t="shared" ca="1" si="875"/>
        <v>0</v>
      </c>
      <c r="BL505" s="123">
        <f t="shared" ca="1" si="876"/>
        <v>0</v>
      </c>
      <c r="BM505" s="123">
        <f t="shared" ca="1" si="877"/>
        <v>0</v>
      </c>
      <c r="BN505" s="123">
        <f t="shared" ca="1" si="878"/>
        <v>0</v>
      </c>
      <c r="BO505" s="123">
        <f t="shared" ca="1" si="879"/>
        <v>0</v>
      </c>
      <c r="BP505" s="340">
        <f t="shared" ca="1" si="880"/>
        <v>0</v>
      </c>
      <c r="BQ505" s="123">
        <f t="shared" ca="1" si="881"/>
        <v>0</v>
      </c>
      <c r="BR505" s="123">
        <f t="shared" ca="1" si="882"/>
        <v>0</v>
      </c>
      <c r="BS505" s="123">
        <f t="shared" ca="1" si="883"/>
        <v>0</v>
      </c>
      <c r="BT505" s="123">
        <f t="shared" ca="1" si="884"/>
        <v>0</v>
      </c>
      <c r="BU505" s="123">
        <f t="shared" ca="1" si="885"/>
        <v>0</v>
      </c>
      <c r="BV505" s="123"/>
      <c r="BW505" s="123">
        <f t="shared" ca="1" si="886"/>
        <v>0</v>
      </c>
      <c r="BX505" s="123"/>
      <c r="BY505" s="123">
        <f t="shared" ca="1" si="887"/>
        <v>0</v>
      </c>
      <c r="BZ505" s="123"/>
      <c r="CA505" s="123">
        <f t="shared" ca="1" si="888"/>
        <v>0</v>
      </c>
      <c r="CB505" s="123"/>
      <c r="CC505" s="123">
        <f t="shared" ca="1" si="889"/>
        <v>0</v>
      </c>
      <c r="CD505" s="125">
        <f t="shared" ca="1" si="890"/>
        <v>0</v>
      </c>
      <c r="CE505" s="125">
        <f t="shared" ca="1" si="891"/>
        <v>0</v>
      </c>
      <c r="CF505" s="125">
        <f t="shared" ca="1" si="892"/>
        <v>0</v>
      </c>
      <c r="CG505" s="125">
        <f t="shared" ca="1" si="893"/>
        <v>0</v>
      </c>
      <c r="CH505" s="125">
        <f t="shared" ca="1" si="894"/>
        <v>0</v>
      </c>
      <c r="CI505" s="125">
        <f t="shared" ca="1" si="895"/>
        <v>0</v>
      </c>
      <c r="CJ505" s="125">
        <f t="shared" ca="1" si="896"/>
        <v>0</v>
      </c>
      <c r="CK505" s="125">
        <f t="shared" ca="1" si="897"/>
        <v>0</v>
      </c>
      <c r="CL505" s="125">
        <f t="shared" ca="1" si="898"/>
        <v>0</v>
      </c>
      <c r="CM505" s="125">
        <f t="shared" ca="1" si="899"/>
        <v>0</v>
      </c>
      <c r="CN505" s="125">
        <f t="shared" ca="1" si="900"/>
        <v>0</v>
      </c>
      <c r="CO505" s="125">
        <f t="shared" ca="1" si="901"/>
        <v>0</v>
      </c>
      <c r="CP505" s="125">
        <f t="shared" ca="1" si="902"/>
        <v>0</v>
      </c>
      <c r="CQ505" s="125">
        <f t="shared" ca="1" si="903"/>
        <v>0</v>
      </c>
      <c r="CR505" s="125">
        <f t="shared" ca="1" si="904"/>
        <v>0</v>
      </c>
      <c r="CS505" s="125">
        <f t="shared" ca="1" si="905"/>
        <v>0</v>
      </c>
      <c r="CT505" s="125">
        <f t="shared" ca="1" si="906"/>
        <v>0</v>
      </c>
      <c r="CU505" s="125">
        <f t="shared" ca="1" si="907"/>
        <v>0</v>
      </c>
      <c r="CV505" s="125">
        <f t="shared" ca="1" si="908"/>
        <v>0</v>
      </c>
      <c r="CW505" s="125">
        <f t="shared" ca="1" si="909"/>
        <v>0</v>
      </c>
      <c r="CX505" s="125">
        <f t="shared" ca="1" si="910"/>
        <v>0</v>
      </c>
      <c r="CY505" s="125">
        <f t="shared" ca="1" si="911"/>
        <v>0</v>
      </c>
      <c r="CZ505" s="606">
        <f t="shared" ca="1" si="912"/>
        <v>0</v>
      </c>
      <c r="DA505" s="341">
        <f t="shared" ca="1" si="913"/>
        <v>0</v>
      </c>
      <c r="DB505" s="125">
        <f t="shared" ca="1" si="914"/>
        <v>0</v>
      </c>
      <c r="DC505" s="125">
        <f t="shared" ca="1" si="915"/>
        <v>0</v>
      </c>
      <c r="DD505" s="125">
        <f t="shared" ca="1" si="916"/>
        <v>0</v>
      </c>
      <c r="DE505" s="125">
        <f t="shared" ca="1" si="917"/>
        <v>0</v>
      </c>
      <c r="DF505" s="125">
        <f t="shared" ca="1" si="918"/>
        <v>0</v>
      </c>
      <c r="DG505" s="125">
        <f t="shared" ca="1" si="930"/>
        <v>0</v>
      </c>
      <c r="DH505" s="125">
        <f t="shared" ca="1" si="919"/>
        <v>0</v>
      </c>
      <c r="DI505" s="125">
        <f t="shared" ca="1" si="920"/>
        <v>0</v>
      </c>
      <c r="DJ505" s="125">
        <f t="shared" ca="1" si="921"/>
        <v>0</v>
      </c>
      <c r="DK505" s="125">
        <f t="shared" ca="1" si="922"/>
        <v>0</v>
      </c>
      <c r="DL505" s="125">
        <f t="shared" ca="1" si="923"/>
        <v>0</v>
      </c>
      <c r="DM505" s="340">
        <f t="shared" ca="1" si="924"/>
        <v>0</v>
      </c>
      <c r="DN505" s="340">
        <f t="shared" ca="1" si="925"/>
        <v>0</v>
      </c>
      <c r="DO505" s="340">
        <f t="shared" ca="1" si="926"/>
        <v>0</v>
      </c>
      <c r="DP505" s="340">
        <f t="shared" ca="1" si="927"/>
        <v>0</v>
      </c>
      <c r="DQ505" s="340">
        <f t="shared" ca="1" si="928"/>
        <v>0</v>
      </c>
      <c r="DR505" s="340">
        <f t="shared" ca="1" si="929"/>
        <v>0</v>
      </c>
      <c r="DS505" s="340">
        <f t="shared" ca="1" si="929"/>
        <v>0</v>
      </c>
    </row>
    <row r="506" spans="1:123">
      <c r="A506">
        <f t="shared" ca="1" si="822"/>
        <v>0</v>
      </c>
      <c r="B506">
        <f t="shared" ca="1" si="823"/>
        <v>46</v>
      </c>
      <c r="C506">
        <f t="shared" ca="1" si="824"/>
        <v>8180</v>
      </c>
      <c r="D506">
        <f t="shared" ca="1" si="825"/>
        <v>0</v>
      </c>
      <c r="E506">
        <f t="shared" ca="1" si="826"/>
        <v>0</v>
      </c>
      <c r="F506">
        <f t="shared" ca="1" si="827"/>
        <v>0</v>
      </c>
      <c r="G506" s="123">
        <f t="shared" ca="1" si="934"/>
        <v>0</v>
      </c>
      <c r="H506" s="123">
        <f t="shared" ca="1" si="934"/>
        <v>0</v>
      </c>
      <c r="I506" s="123">
        <f t="shared" ca="1" si="934"/>
        <v>0</v>
      </c>
      <c r="J506" s="123">
        <f t="shared" ca="1" si="934"/>
        <v>0</v>
      </c>
      <c r="K506" s="123">
        <f t="shared" ca="1" si="934"/>
        <v>0</v>
      </c>
      <c r="L506" s="123">
        <f t="shared" ca="1" si="934"/>
        <v>0</v>
      </c>
      <c r="M506" s="123">
        <f t="shared" ca="1" si="934"/>
        <v>0</v>
      </c>
      <c r="N506" s="123">
        <f t="shared" ca="1" si="934"/>
        <v>0</v>
      </c>
      <c r="O506" s="123">
        <f t="shared" ca="1" si="828"/>
        <v>0</v>
      </c>
      <c r="P506" s="123">
        <f t="shared" ca="1" si="829"/>
        <v>0</v>
      </c>
      <c r="Q506" s="123">
        <f t="shared" ca="1" si="932"/>
        <v>0</v>
      </c>
      <c r="R506" s="123">
        <f t="shared" ca="1" si="932"/>
        <v>0</v>
      </c>
      <c r="S506" s="123">
        <f t="shared" ca="1" si="831"/>
        <v>0</v>
      </c>
      <c r="T506" s="123">
        <f t="shared" ca="1" si="832"/>
        <v>0</v>
      </c>
      <c r="U506" s="123">
        <f t="shared" ca="1" si="833"/>
        <v>0</v>
      </c>
      <c r="V506" s="123">
        <f t="shared" ca="1" si="834"/>
        <v>0</v>
      </c>
      <c r="W506" s="123">
        <f t="shared" ca="1" si="835"/>
        <v>0</v>
      </c>
      <c r="X506" s="123">
        <f t="shared" ca="1" si="836"/>
        <v>0</v>
      </c>
      <c r="Y506" s="123">
        <f t="shared" ca="1" si="837"/>
        <v>0</v>
      </c>
      <c r="Z506" s="123">
        <f t="shared" ca="1" si="838"/>
        <v>0</v>
      </c>
      <c r="AA506" s="123">
        <f t="shared" ca="1" si="839"/>
        <v>0</v>
      </c>
      <c r="AB506" s="123">
        <f t="shared" ca="1" si="840"/>
        <v>0</v>
      </c>
      <c r="AC506" s="123">
        <f t="shared" ca="1" si="841"/>
        <v>0</v>
      </c>
      <c r="AD506" s="123">
        <f t="shared" ca="1" si="842"/>
        <v>0</v>
      </c>
      <c r="AE506" s="123">
        <f t="shared" ca="1" si="843"/>
        <v>0</v>
      </c>
      <c r="AF506" s="123">
        <f t="shared" ca="1" si="844"/>
        <v>0</v>
      </c>
      <c r="AG506" s="123">
        <f t="shared" ca="1" si="845"/>
        <v>0</v>
      </c>
      <c r="AH506" s="123">
        <f t="shared" ca="1" si="846"/>
        <v>0</v>
      </c>
      <c r="AI506" s="123">
        <f t="shared" ca="1" si="847"/>
        <v>0</v>
      </c>
      <c r="AJ506" s="123">
        <f t="shared" ca="1" si="848"/>
        <v>0</v>
      </c>
      <c r="AK506" s="123">
        <f t="shared" ca="1" si="849"/>
        <v>0</v>
      </c>
      <c r="AL506" s="123">
        <f t="shared" ca="1" si="850"/>
        <v>0</v>
      </c>
      <c r="AM506" s="123">
        <f t="shared" ca="1" si="851"/>
        <v>0</v>
      </c>
      <c r="AN506" s="123">
        <f t="shared" ca="1" si="852"/>
        <v>0</v>
      </c>
      <c r="AO506" s="123">
        <f t="shared" ca="1" si="853"/>
        <v>0</v>
      </c>
      <c r="AP506" s="123">
        <f t="shared" ca="1" si="854"/>
        <v>0</v>
      </c>
      <c r="AQ506" s="123">
        <f t="shared" ca="1" si="855"/>
        <v>0</v>
      </c>
      <c r="AR506" s="123">
        <f t="shared" ca="1" si="856"/>
        <v>0</v>
      </c>
      <c r="AS506" s="123">
        <f t="shared" ca="1" si="857"/>
        <v>0</v>
      </c>
      <c r="AT506" s="123">
        <f t="shared" ca="1" si="858"/>
        <v>0</v>
      </c>
      <c r="AU506" s="123">
        <f t="shared" ca="1" si="859"/>
        <v>0</v>
      </c>
      <c r="AV506" s="123">
        <f t="shared" ca="1" si="860"/>
        <v>0</v>
      </c>
      <c r="AW506" s="123">
        <f t="shared" ca="1" si="861"/>
        <v>0</v>
      </c>
      <c r="AX506" s="123">
        <f t="shared" ca="1" si="862"/>
        <v>0</v>
      </c>
      <c r="AY506" s="123">
        <f t="shared" ca="1" si="863"/>
        <v>0</v>
      </c>
      <c r="AZ506" s="123">
        <f t="shared" ca="1" si="864"/>
        <v>0</v>
      </c>
      <c r="BA506" s="123">
        <f t="shared" ca="1" si="865"/>
        <v>0</v>
      </c>
      <c r="BB506" s="123">
        <f t="shared" ca="1" si="866"/>
        <v>0</v>
      </c>
      <c r="BC506" s="123">
        <f t="shared" ca="1" si="867"/>
        <v>0</v>
      </c>
      <c r="BD506" s="123">
        <f t="shared" ca="1" si="868"/>
        <v>0</v>
      </c>
      <c r="BE506" s="123">
        <f t="shared" ca="1" si="869"/>
        <v>0</v>
      </c>
      <c r="BF506" s="123">
        <f t="shared" ca="1" si="870"/>
        <v>0</v>
      </c>
      <c r="BG506" s="123">
        <f t="shared" ca="1" si="871"/>
        <v>0</v>
      </c>
      <c r="BH506" s="123">
        <f t="shared" ca="1" si="872"/>
        <v>0</v>
      </c>
      <c r="BI506" s="123">
        <f t="shared" ca="1" si="873"/>
        <v>0</v>
      </c>
      <c r="BJ506" s="123">
        <f t="shared" ca="1" si="874"/>
        <v>0</v>
      </c>
      <c r="BK506" s="123">
        <f t="shared" ca="1" si="875"/>
        <v>0</v>
      </c>
      <c r="BL506" s="123">
        <f t="shared" ca="1" si="876"/>
        <v>0</v>
      </c>
      <c r="BM506" s="123">
        <f t="shared" ca="1" si="877"/>
        <v>0</v>
      </c>
      <c r="BN506" s="123">
        <f t="shared" ca="1" si="878"/>
        <v>0</v>
      </c>
      <c r="BO506" s="123">
        <f t="shared" ca="1" si="879"/>
        <v>0</v>
      </c>
      <c r="BP506" s="340">
        <f t="shared" ca="1" si="880"/>
        <v>0</v>
      </c>
      <c r="BQ506" s="123">
        <f t="shared" ca="1" si="881"/>
        <v>0</v>
      </c>
      <c r="BR506" s="123">
        <f t="shared" ca="1" si="882"/>
        <v>0</v>
      </c>
      <c r="BS506" s="123">
        <f t="shared" ca="1" si="883"/>
        <v>0</v>
      </c>
      <c r="BT506" s="123">
        <f t="shared" ca="1" si="884"/>
        <v>0</v>
      </c>
      <c r="BU506" s="123">
        <f t="shared" ca="1" si="885"/>
        <v>0</v>
      </c>
      <c r="BV506" s="123"/>
      <c r="BW506" s="123">
        <f t="shared" ca="1" si="886"/>
        <v>0</v>
      </c>
      <c r="BX506" s="123"/>
      <c r="BY506" s="123">
        <f t="shared" ca="1" si="887"/>
        <v>0</v>
      </c>
      <c r="BZ506" s="123"/>
      <c r="CA506" s="123">
        <f t="shared" ca="1" si="888"/>
        <v>0</v>
      </c>
      <c r="CB506" s="123"/>
      <c r="CC506" s="123">
        <f t="shared" ca="1" si="889"/>
        <v>0</v>
      </c>
      <c r="CD506" s="125">
        <f t="shared" ca="1" si="890"/>
        <v>0</v>
      </c>
      <c r="CE506" s="125">
        <f t="shared" ca="1" si="891"/>
        <v>0</v>
      </c>
      <c r="CF506" s="125">
        <f t="shared" ca="1" si="892"/>
        <v>0</v>
      </c>
      <c r="CG506" s="125">
        <f t="shared" ca="1" si="893"/>
        <v>0</v>
      </c>
      <c r="CH506" s="125">
        <f t="shared" ca="1" si="894"/>
        <v>0</v>
      </c>
      <c r="CI506" s="125">
        <f t="shared" ca="1" si="895"/>
        <v>0</v>
      </c>
      <c r="CJ506" s="125">
        <f t="shared" ca="1" si="896"/>
        <v>0</v>
      </c>
      <c r="CK506" s="125">
        <f t="shared" ca="1" si="897"/>
        <v>0</v>
      </c>
      <c r="CL506" s="125">
        <f t="shared" ca="1" si="898"/>
        <v>0</v>
      </c>
      <c r="CM506" s="125">
        <f t="shared" ca="1" si="899"/>
        <v>0</v>
      </c>
      <c r="CN506" s="125">
        <f t="shared" ca="1" si="900"/>
        <v>0</v>
      </c>
      <c r="CO506" s="125">
        <f t="shared" ca="1" si="901"/>
        <v>0</v>
      </c>
      <c r="CP506" s="125">
        <f t="shared" ca="1" si="902"/>
        <v>0</v>
      </c>
      <c r="CQ506" s="125">
        <f t="shared" ca="1" si="903"/>
        <v>0</v>
      </c>
      <c r="CR506" s="125">
        <f t="shared" ca="1" si="904"/>
        <v>0</v>
      </c>
      <c r="CS506" s="125">
        <f t="shared" ca="1" si="905"/>
        <v>0</v>
      </c>
      <c r="CT506" s="125">
        <f t="shared" ca="1" si="906"/>
        <v>0</v>
      </c>
      <c r="CU506" s="125">
        <f t="shared" ca="1" si="907"/>
        <v>0</v>
      </c>
      <c r="CV506" s="125">
        <f t="shared" ca="1" si="908"/>
        <v>0</v>
      </c>
      <c r="CW506" s="125">
        <f t="shared" ca="1" si="909"/>
        <v>0</v>
      </c>
      <c r="CX506" s="125">
        <f t="shared" ca="1" si="910"/>
        <v>0</v>
      </c>
      <c r="CY506" s="125">
        <f t="shared" ca="1" si="911"/>
        <v>0</v>
      </c>
      <c r="CZ506" s="606">
        <f t="shared" ca="1" si="912"/>
        <v>0</v>
      </c>
      <c r="DA506" s="341">
        <f t="shared" ca="1" si="913"/>
        <v>0</v>
      </c>
      <c r="DB506" s="125">
        <f t="shared" ca="1" si="914"/>
        <v>0</v>
      </c>
      <c r="DC506" s="125">
        <f t="shared" ca="1" si="915"/>
        <v>0</v>
      </c>
      <c r="DD506" s="125">
        <f t="shared" ca="1" si="916"/>
        <v>0</v>
      </c>
      <c r="DE506" s="125">
        <f t="shared" ca="1" si="917"/>
        <v>0</v>
      </c>
      <c r="DF506" s="125">
        <f t="shared" ca="1" si="918"/>
        <v>0</v>
      </c>
      <c r="DG506" s="125">
        <f t="shared" ca="1" si="930"/>
        <v>0</v>
      </c>
      <c r="DH506" s="125">
        <f t="shared" ca="1" si="919"/>
        <v>0</v>
      </c>
      <c r="DI506" s="125">
        <f t="shared" ca="1" si="920"/>
        <v>0</v>
      </c>
      <c r="DJ506" s="125">
        <f t="shared" ca="1" si="921"/>
        <v>0</v>
      </c>
      <c r="DK506" s="125">
        <f t="shared" ca="1" si="922"/>
        <v>0</v>
      </c>
      <c r="DL506" s="125">
        <f t="shared" ca="1" si="923"/>
        <v>0</v>
      </c>
      <c r="DM506" s="340">
        <f t="shared" ca="1" si="924"/>
        <v>0</v>
      </c>
      <c r="DN506" s="340">
        <f t="shared" ca="1" si="925"/>
        <v>0</v>
      </c>
      <c r="DO506" s="340">
        <f t="shared" ca="1" si="926"/>
        <v>0</v>
      </c>
      <c r="DP506" s="340">
        <f t="shared" ca="1" si="927"/>
        <v>0</v>
      </c>
      <c r="DQ506" s="340">
        <f t="shared" ca="1" si="928"/>
        <v>0</v>
      </c>
      <c r="DR506" s="340">
        <f t="shared" ca="1" si="929"/>
        <v>0</v>
      </c>
      <c r="DS506" s="340">
        <f t="shared" ca="1" si="929"/>
        <v>0</v>
      </c>
    </row>
    <row r="507" spans="1:123">
      <c r="A507">
        <f t="shared" ca="1" si="822"/>
        <v>0</v>
      </c>
      <c r="B507">
        <f t="shared" ca="1" si="823"/>
        <v>47</v>
      </c>
      <c r="C507">
        <f t="shared" ca="1" si="824"/>
        <v>8320</v>
      </c>
      <c r="D507">
        <f t="shared" ca="1" si="825"/>
        <v>0</v>
      </c>
      <c r="E507">
        <f t="shared" ca="1" si="826"/>
        <v>0</v>
      </c>
      <c r="F507">
        <f t="shared" ca="1" si="827"/>
        <v>0</v>
      </c>
      <c r="G507" s="123">
        <f t="shared" ca="1" si="934"/>
        <v>0</v>
      </c>
      <c r="H507" s="123">
        <f t="shared" ca="1" si="934"/>
        <v>0</v>
      </c>
      <c r="I507" s="123">
        <f t="shared" ca="1" si="934"/>
        <v>0</v>
      </c>
      <c r="J507" s="123">
        <f t="shared" ca="1" si="934"/>
        <v>0</v>
      </c>
      <c r="K507" s="123">
        <f t="shared" ca="1" si="934"/>
        <v>0</v>
      </c>
      <c r="L507" s="123">
        <f t="shared" ca="1" si="934"/>
        <v>0</v>
      </c>
      <c r="M507" s="123">
        <f t="shared" ca="1" si="934"/>
        <v>0</v>
      </c>
      <c r="N507" s="123">
        <f t="shared" ca="1" si="934"/>
        <v>0</v>
      </c>
      <c r="O507" s="123">
        <f t="shared" ca="1" si="828"/>
        <v>0</v>
      </c>
      <c r="P507" s="123">
        <f t="shared" ca="1" si="829"/>
        <v>0</v>
      </c>
      <c r="Q507" s="123">
        <f t="shared" ca="1" si="932"/>
        <v>0</v>
      </c>
      <c r="R507" s="123">
        <f t="shared" ca="1" si="932"/>
        <v>0</v>
      </c>
      <c r="S507" s="123">
        <f t="shared" ca="1" si="831"/>
        <v>0</v>
      </c>
      <c r="T507" s="123">
        <f t="shared" ca="1" si="832"/>
        <v>0</v>
      </c>
      <c r="U507" s="123">
        <f t="shared" ca="1" si="833"/>
        <v>0</v>
      </c>
      <c r="V507" s="123">
        <f t="shared" ca="1" si="834"/>
        <v>0</v>
      </c>
      <c r="W507" s="123">
        <f t="shared" ca="1" si="835"/>
        <v>0</v>
      </c>
      <c r="X507" s="123">
        <f t="shared" ca="1" si="836"/>
        <v>0</v>
      </c>
      <c r="Y507" s="123">
        <f t="shared" ca="1" si="837"/>
        <v>0</v>
      </c>
      <c r="Z507" s="123">
        <f t="shared" ca="1" si="838"/>
        <v>0</v>
      </c>
      <c r="AA507" s="123">
        <f t="shared" ca="1" si="839"/>
        <v>0</v>
      </c>
      <c r="AB507" s="123">
        <f t="shared" ca="1" si="840"/>
        <v>0</v>
      </c>
      <c r="AC507" s="123">
        <f t="shared" ca="1" si="841"/>
        <v>0</v>
      </c>
      <c r="AD507" s="123">
        <f t="shared" ca="1" si="842"/>
        <v>0</v>
      </c>
      <c r="AE507" s="123">
        <f t="shared" ca="1" si="843"/>
        <v>0</v>
      </c>
      <c r="AF507" s="123">
        <f t="shared" ca="1" si="844"/>
        <v>0</v>
      </c>
      <c r="AG507" s="123">
        <f t="shared" ca="1" si="845"/>
        <v>0</v>
      </c>
      <c r="AH507" s="123">
        <f t="shared" ca="1" si="846"/>
        <v>0</v>
      </c>
      <c r="AI507" s="123">
        <f t="shared" ca="1" si="847"/>
        <v>0</v>
      </c>
      <c r="AJ507" s="123">
        <f t="shared" ca="1" si="848"/>
        <v>0</v>
      </c>
      <c r="AK507" s="123">
        <f t="shared" ca="1" si="849"/>
        <v>0</v>
      </c>
      <c r="AL507" s="123">
        <f t="shared" ca="1" si="850"/>
        <v>0</v>
      </c>
      <c r="AM507" s="123">
        <f t="shared" ca="1" si="851"/>
        <v>0</v>
      </c>
      <c r="AN507" s="123">
        <f t="shared" ca="1" si="852"/>
        <v>0</v>
      </c>
      <c r="AO507" s="123">
        <f t="shared" ca="1" si="853"/>
        <v>0</v>
      </c>
      <c r="AP507" s="123">
        <f t="shared" ca="1" si="854"/>
        <v>0</v>
      </c>
      <c r="AQ507" s="123">
        <f t="shared" ca="1" si="855"/>
        <v>0</v>
      </c>
      <c r="AR507" s="123">
        <f t="shared" ca="1" si="856"/>
        <v>0</v>
      </c>
      <c r="AS507" s="123">
        <f t="shared" ca="1" si="857"/>
        <v>0</v>
      </c>
      <c r="AT507" s="123">
        <f t="shared" ca="1" si="858"/>
        <v>0</v>
      </c>
      <c r="AU507" s="123">
        <f t="shared" ca="1" si="859"/>
        <v>0</v>
      </c>
      <c r="AV507" s="123">
        <f t="shared" ca="1" si="860"/>
        <v>0</v>
      </c>
      <c r="AW507" s="123">
        <f t="shared" ca="1" si="861"/>
        <v>0</v>
      </c>
      <c r="AX507" s="123">
        <f t="shared" ca="1" si="862"/>
        <v>0</v>
      </c>
      <c r="AY507" s="123">
        <f t="shared" ca="1" si="863"/>
        <v>0</v>
      </c>
      <c r="AZ507" s="123">
        <f t="shared" ca="1" si="864"/>
        <v>0</v>
      </c>
      <c r="BA507" s="123">
        <f t="shared" ca="1" si="865"/>
        <v>0</v>
      </c>
      <c r="BB507" s="123">
        <f t="shared" ca="1" si="866"/>
        <v>0</v>
      </c>
      <c r="BC507" s="123">
        <f t="shared" ca="1" si="867"/>
        <v>0</v>
      </c>
      <c r="BD507" s="123">
        <f t="shared" ca="1" si="868"/>
        <v>0</v>
      </c>
      <c r="BE507" s="123">
        <f t="shared" ca="1" si="869"/>
        <v>0</v>
      </c>
      <c r="BF507" s="123">
        <f t="shared" ca="1" si="870"/>
        <v>0</v>
      </c>
      <c r="BG507" s="123">
        <f t="shared" ca="1" si="871"/>
        <v>0</v>
      </c>
      <c r="BH507" s="123">
        <f t="shared" ca="1" si="872"/>
        <v>0</v>
      </c>
      <c r="BI507" s="123">
        <f t="shared" ca="1" si="873"/>
        <v>0</v>
      </c>
      <c r="BJ507" s="123">
        <f t="shared" ca="1" si="874"/>
        <v>0</v>
      </c>
      <c r="BK507" s="123">
        <f t="shared" ca="1" si="875"/>
        <v>0</v>
      </c>
      <c r="BL507" s="123">
        <f t="shared" ca="1" si="876"/>
        <v>0</v>
      </c>
      <c r="BM507" s="123">
        <f t="shared" ca="1" si="877"/>
        <v>0</v>
      </c>
      <c r="BN507" s="123">
        <f t="shared" ca="1" si="878"/>
        <v>0</v>
      </c>
      <c r="BO507" s="123">
        <f t="shared" ca="1" si="879"/>
        <v>0</v>
      </c>
      <c r="BP507" s="340">
        <f t="shared" ca="1" si="880"/>
        <v>0</v>
      </c>
      <c r="BQ507" s="123">
        <f t="shared" ca="1" si="881"/>
        <v>0</v>
      </c>
      <c r="BR507" s="123">
        <f t="shared" ca="1" si="882"/>
        <v>0</v>
      </c>
      <c r="BS507" s="123">
        <f t="shared" ca="1" si="883"/>
        <v>0</v>
      </c>
      <c r="BT507" s="123">
        <f t="shared" ca="1" si="884"/>
        <v>0</v>
      </c>
      <c r="BU507" s="123">
        <f t="shared" ca="1" si="885"/>
        <v>0</v>
      </c>
      <c r="BV507" s="123"/>
      <c r="BW507" s="123">
        <f t="shared" ca="1" si="886"/>
        <v>0</v>
      </c>
      <c r="BX507" s="123"/>
      <c r="BY507" s="123">
        <f t="shared" ca="1" si="887"/>
        <v>0</v>
      </c>
      <c r="BZ507" s="123"/>
      <c r="CA507" s="123">
        <f t="shared" ca="1" si="888"/>
        <v>0</v>
      </c>
      <c r="CB507" s="123"/>
      <c r="CC507" s="123">
        <f t="shared" ca="1" si="889"/>
        <v>0</v>
      </c>
      <c r="CD507" s="125">
        <f t="shared" ca="1" si="890"/>
        <v>0</v>
      </c>
      <c r="CE507" s="125">
        <f t="shared" ca="1" si="891"/>
        <v>0</v>
      </c>
      <c r="CF507" s="125">
        <f t="shared" ca="1" si="892"/>
        <v>0</v>
      </c>
      <c r="CG507" s="125">
        <f t="shared" ca="1" si="893"/>
        <v>0</v>
      </c>
      <c r="CH507" s="125">
        <f t="shared" ca="1" si="894"/>
        <v>0</v>
      </c>
      <c r="CI507" s="125">
        <f t="shared" ca="1" si="895"/>
        <v>0</v>
      </c>
      <c r="CJ507" s="125">
        <f t="shared" ca="1" si="896"/>
        <v>0</v>
      </c>
      <c r="CK507" s="125">
        <f t="shared" ca="1" si="897"/>
        <v>0</v>
      </c>
      <c r="CL507" s="125">
        <f t="shared" ca="1" si="898"/>
        <v>0</v>
      </c>
      <c r="CM507" s="125">
        <f t="shared" ca="1" si="899"/>
        <v>0</v>
      </c>
      <c r="CN507" s="125">
        <f t="shared" ca="1" si="900"/>
        <v>0</v>
      </c>
      <c r="CO507" s="125">
        <f t="shared" ca="1" si="901"/>
        <v>0</v>
      </c>
      <c r="CP507" s="125">
        <f t="shared" ca="1" si="902"/>
        <v>0</v>
      </c>
      <c r="CQ507" s="125">
        <f t="shared" ca="1" si="903"/>
        <v>0</v>
      </c>
      <c r="CR507" s="125">
        <f t="shared" ca="1" si="904"/>
        <v>0</v>
      </c>
      <c r="CS507" s="125">
        <f t="shared" ca="1" si="905"/>
        <v>0</v>
      </c>
      <c r="CT507" s="125">
        <f t="shared" ca="1" si="906"/>
        <v>0</v>
      </c>
      <c r="CU507" s="125">
        <f t="shared" ca="1" si="907"/>
        <v>0</v>
      </c>
      <c r="CV507" s="125">
        <f t="shared" ca="1" si="908"/>
        <v>0</v>
      </c>
      <c r="CW507" s="125">
        <f t="shared" ca="1" si="909"/>
        <v>0</v>
      </c>
      <c r="CX507" s="125">
        <f t="shared" ca="1" si="910"/>
        <v>0</v>
      </c>
      <c r="CY507" s="125">
        <f t="shared" ca="1" si="911"/>
        <v>0</v>
      </c>
      <c r="CZ507" s="606">
        <f t="shared" ca="1" si="912"/>
        <v>0</v>
      </c>
      <c r="DA507" s="341">
        <f t="shared" ca="1" si="913"/>
        <v>0</v>
      </c>
      <c r="DB507" s="125">
        <f t="shared" ca="1" si="914"/>
        <v>0</v>
      </c>
      <c r="DC507" s="125">
        <f t="shared" ca="1" si="915"/>
        <v>0</v>
      </c>
      <c r="DD507" s="125">
        <f t="shared" ca="1" si="916"/>
        <v>0</v>
      </c>
      <c r="DE507" s="125">
        <f t="shared" ca="1" si="917"/>
        <v>0</v>
      </c>
      <c r="DF507" s="125">
        <f t="shared" ca="1" si="918"/>
        <v>0</v>
      </c>
      <c r="DG507" s="125">
        <f t="shared" ca="1" si="930"/>
        <v>0</v>
      </c>
      <c r="DH507" s="125">
        <f t="shared" ca="1" si="919"/>
        <v>0</v>
      </c>
      <c r="DI507" s="125">
        <f t="shared" ca="1" si="920"/>
        <v>0</v>
      </c>
      <c r="DJ507" s="125">
        <f t="shared" ca="1" si="921"/>
        <v>0</v>
      </c>
      <c r="DK507" s="125">
        <f t="shared" ca="1" si="922"/>
        <v>0</v>
      </c>
      <c r="DL507" s="125">
        <f t="shared" ca="1" si="923"/>
        <v>0</v>
      </c>
      <c r="DM507" s="340">
        <f t="shared" ca="1" si="924"/>
        <v>0</v>
      </c>
      <c r="DN507" s="340">
        <f t="shared" ca="1" si="925"/>
        <v>0</v>
      </c>
      <c r="DO507" s="340">
        <f t="shared" ca="1" si="926"/>
        <v>0</v>
      </c>
      <c r="DP507" s="340">
        <f t="shared" ca="1" si="927"/>
        <v>0</v>
      </c>
      <c r="DQ507" s="340">
        <f t="shared" ca="1" si="928"/>
        <v>0</v>
      </c>
      <c r="DR507" s="340">
        <f t="shared" ca="1" si="929"/>
        <v>0</v>
      </c>
      <c r="DS507" s="340">
        <f t="shared" ca="1" si="929"/>
        <v>0</v>
      </c>
    </row>
    <row r="508" spans="1:123">
      <c r="A508">
        <f t="shared" ca="1" si="822"/>
        <v>0</v>
      </c>
      <c r="B508">
        <f t="shared" ca="1" si="823"/>
        <v>48</v>
      </c>
      <c r="C508">
        <f t="shared" ca="1" si="824"/>
        <v>8460</v>
      </c>
      <c r="D508">
        <f t="shared" ca="1" si="825"/>
        <v>0</v>
      </c>
      <c r="E508">
        <f t="shared" ca="1" si="826"/>
        <v>0</v>
      </c>
      <c r="F508">
        <f t="shared" ca="1" si="827"/>
        <v>0</v>
      </c>
      <c r="G508" s="123">
        <f t="shared" ca="1" si="934"/>
        <v>0</v>
      </c>
      <c r="H508" s="123">
        <f t="shared" ca="1" si="934"/>
        <v>0</v>
      </c>
      <c r="I508" s="123">
        <f t="shared" ca="1" si="934"/>
        <v>0</v>
      </c>
      <c r="J508" s="123">
        <f t="shared" ca="1" si="934"/>
        <v>0</v>
      </c>
      <c r="K508" s="123">
        <f t="shared" ca="1" si="934"/>
        <v>0</v>
      </c>
      <c r="L508" s="123">
        <f t="shared" ca="1" si="934"/>
        <v>0</v>
      </c>
      <c r="M508" s="123">
        <f t="shared" ca="1" si="934"/>
        <v>0</v>
      </c>
      <c r="N508" s="123">
        <f t="shared" ca="1" si="934"/>
        <v>0</v>
      </c>
      <c r="O508" s="123">
        <f t="shared" ca="1" si="828"/>
        <v>0</v>
      </c>
      <c r="P508" s="123">
        <f t="shared" ca="1" si="829"/>
        <v>0</v>
      </c>
      <c r="Q508" s="123">
        <f t="shared" ca="1" si="932"/>
        <v>0</v>
      </c>
      <c r="R508" s="123">
        <f t="shared" ca="1" si="932"/>
        <v>0</v>
      </c>
      <c r="S508" s="123">
        <f t="shared" ca="1" si="831"/>
        <v>0</v>
      </c>
      <c r="T508" s="123">
        <f t="shared" ca="1" si="832"/>
        <v>0</v>
      </c>
      <c r="U508" s="123">
        <f t="shared" ca="1" si="833"/>
        <v>0</v>
      </c>
      <c r="V508" s="123">
        <f t="shared" ca="1" si="834"/>
        <v>0</v>
      </c>
      <c r="W508" s="123">
        <f t="shared" ca="1" si="835"/>
        <v>0</v>
      </c>
      <c r="X508" s="123">
        <f t="shared" ca="1" si="836"/>
        <v>0</v>
      </c>
      <c r="Y508" s="123">
        <f t="shared" ca="1" si="837"/>
        <v>0</v>
      </c>
      <c r="Z508" s="123">
        <f t="shared" ca="1" si="838"/>
        <v>0</v>
      </c>
      <c r="AA508" s="123">
        <f t="shared" ca="1" si="839"/>
        <v>0</v>
      </c>
      <c r="AB508" s="123">
        <f t="shared" ca="1" si="840"/>
        <v>0</v>
      </c>
      <c r="AC508" s="123">
        <f t="shared" ca="1" si="841"/>
        <v>0</v>
      </c>
      <c r="AD508" s="123">
        <f t="shared" ca="1" si="842"/>
        <v>0</v>
      </c>
      <c r="AE508" s="123">
        <f t="shared" ca="1" si="843"/>
        <v>0</v>
      </c>
      <c r="AF508" s="123">
        <f t="shared" ca="1" si="844"/>
        <v>0</v>
      </c>
      <c r="AG508" s="123">
        <f t="shared" ca="1" si="845"/>
        <v>0</v>
      </c>
      <c r="AH508" s="123">
        <f t="shared" ca="1" si="846"/>
        <v>0</v>
      </c>
      <c r="AI508" s="123">
        <f t="shared" ca="1" si="847"/>
        <v>0</v>
      </c>
      <c r="AJ508" s="123">
        <f t="shared" ca="1" si="848"/>
        <v>0</v>
      </c>
      <c r="AK508" s="123">
        <f t="shared" ca="1" si="849"/>
        <v>0</v>
      </c>
      <c r="AL508" s="123">
        <f t="shared" ca="1" si="850"/>
        <v>0</v>
      </c>
      <c r="AM508" s="123">
        <f t="shared" ca="1" si="851"/>
        <v>0</v>
      </c>
      <c r="AN508" s="123">
        <f t="shared" ca="1" si="852"/>
        <v>0</v>
      </c>
      <c r="AO508" s="123">
        <f t="shared" ca="1" si="853"/>
        <v>0</v>
      </c>
      <c r="AP508" s="123">
        <f t="shared" ca="1" si="854"/>
        <v>0</v>
      </c>
      <c r="AQ508" s="123">
        <f t="shared" ca="1" si="855"/>
        <v>0</v>
      </c>
      <c r="AR508" s="123">
        <f t="shared" ca="1" si="856"/>
        <v>0</v>
      </c>
      <c r="AS508" s="123">
        <f t="shared" ca="1" si="857"/>
        <v>0</v>
      </c>
      <c r="AT508" s="123">
        <f t="shared" ca="1" si="858"/>
        <v>0</v>
      </c>
      <c r="AU508" s="123">
        <f t="shared" ca="1" si="859"/>
        <v>0</v>
      </c>
      <c r="AV508" s="123">
        <f t="shared" ca="1" si="860"/>
        <v>0</v>
      </c>
      <c r="AW508" s="123">
        <f t="shared" ca="1" si="861"/>
        <v>0</v>
      </c>
      <c r="AX508" s="123">
        <f t="shared" ca="1" si="862"/>
        <v>0</v>
      </c>
      <c r="AY508" s="123">
        <f t="shared" ca="1" si="863"/>
        <v>0</v>
      </c>
      <c r="AZ508" s="123">
        <f t="shared" ca="1" si="864"/>
        <v>0</v>
      </c>
      <c r="BA508" s="123">
        <f t="shared" ca="1" si="865"/>
        <v>0</v>
      </c>
      <c r="BB508" s="123">
        <f t="shared" ca="1" si="866"/>
        <v>0</v>
      </c>
      <c r="BC508" s="123">
        <f t="shared" ca="1" si="867"/>
        <v>0</v>
      </c>
      <c r="BD508" s="123">
        <f t="shared" ca="1" si="868"/>
        <v>0</v>
      </c>
      <c r="BE508" s="123">
        <f t="shared" ca="1" si="869"/>
        <v>0</v>
      </c>
      <c r="BF508" s="123">
        <f t="shared" ca="1" si="870"/>
        <v>0</v>
      </c>
      <c r="BG508" s="123">
        <f t="shared" ca="1" si="871"/>
        <v>0</v>
      </c>
      <c r="BH508" s="123">
        <f t="shared" ca="1" si="872"/>
        <v>0</v>
      </c>
      <c r="BI508" s="123">
        <f t="shared" ca="1" si="873"/>
        <v>0</v>
      </c>
      <c r="BJ508" s="123">
        <f t="shared" ca="1" si="874"/>
        <v>0</v>
      </c>
      <c r="BK508" s="123">
        <f t="shared" ca="1" si="875"/>
        <v>0</v>
      </c>
      <c r="BL508" s="123">
        <f t="shared" ca="1" si="876"/>
        <v>0</v>
      </c>
      <c r="BM508" s="123">
        <f t="shared" ca="1" si="877"/>
        <v>0</v>
      </c>
      <c r="BN508" s="123">
        <f t="shared" ca="1" si="878"/>
        <v>0</v>
      </c>
      <c r="BO508" s="123">
        <f t="shared" ca="1" si="879"/>
        <v>0</v>
      </c>
      <c r="BP508" s="340">
        <f t="shared" ca="1" si="880"/>
        <v>0</v>
      </c>
      <c r="BQ508" s="123">
        <f t="shared" ca="1" si="881"/>
        <v>0</v>
      </c>
      <c r="BR508" s="123">
        <f t="shared" ca="1" si="882"/>
        <v>0</v>
      </c>
      <c r="BS508" s="123">
        <f t="shared" ca="1" si="883"/>
        <v>0</v>
      </c>
      <c r="BT508" s="123">
        <f t="shared" ca="1" si="884"/>
        <v>0</v>
      </c>
      <c r="BU508" s="123">
        <f t="shared" ca="1" si="885"/>
        <v>0</v>
      </c>
      <c r="BV508" s="123"/>
      <c r="BW508" s="123">
        <f t="shared" ca="1" si="886"/>
        <v>0</v>
      </c>
      <c r="BX508" s="123"/>
      <c r="BY508" s="123">
        <f t="shared" ca="1" si="887"/>
        <v>0</v>
      </c>
      <c r="BZ508" s="123"/>
      <c r="CA508" s="123">
        <f t="shared" ca="1" si="888"/>
        <v>0</v>
      </c>
      <c r="CB508" s="123"/>
      <c r="CC508" s="123">
        <f t="shared" ca="1" si="889"/>
        <v>0</v>
      </c>
      <c r="CD508" s="125">
        <f t="shared" ca="1" si="890"/>
        <v>0</v>
      </c>
      <c r="CE508" s="125">
        <f t="shared" ca="1" si="891"/>
        <v>0</v>
      </c>
      <c r="CF508" s="125">
        <f t="shared" ca="1" si="892"/>
        <v>0</v>
      </c>
      <c r="CG508" s="125">
        <f t="shared" ca="1" si="893"/>
        <v>0</v>
      </c>
      <c r="CH508" s="125">
        <f t="shared" ca="1" si="894"/>
        <v>0</v>
      </c>
      <c r="CI508" s="125">
        <f t="shared" ca="1" si="895"/>
        <v>0</v>
      </c>
      <c r="CJ508" s="125">
        <f t="shared" ca="1" si="896"/>
        <v>0</v>
      </c>
      <c r="CK508" s="125">
        <f t="shared" ca="1" si="897"/>
        <v>0</v>
      </c>
      <c r="CL508" s="125">
        <f t="shared" ca="1" si="898"/>
        <v>0</v>
      </c>
      <c r="CM508" s="125">
        <f t="shared" ca="1" si="899"/>
        <v>0</v>
      </c>
      <c r="CN508" s="125">
        <f t="shared" ca="1" si="900"/>
        <v>0</v>
      </c>
      <c r="CO508" s="125">
        <f t="shared" ca="1" si="901"/>
        <v>0</v>
      </c>
      <c r="CP508" s="125">
        <f t="shared" ca="1" si="902"/>
        <v>0</v>
      </c>
      <c r="CQ508" s="125">
        <f t="shared" ca="1" si="903"/>
        <v>0</v>
      </c>
      <c r="CR508" s="125">
        <f t="shared" ca="1" si="904"/>
        <v>0</v>
      </c>
      <c r="CS508" s="125">
        <f t="shared" ca="1" si="905"/>
        <v>0</v>
      </c>
      <c r="CT508" s="125">
        <f t="shared" ca="1" si="906"/>
        <v>0</v>
      </c>
      <c r="CU508" s="125">
        <f t="shared" ca="1" si="907"/>
        <v>0</v>
      </c>
      <c r="CV508" s="125">
        <f t="shared" ca="1" si="908"/>
        <v>0</v>
      </c>
      <c r="CW508" s="125">
        <f t="shared" ca="1" si="909"/>
        <v>0</v>
      </c>
      <c r="CX508" s="125">
        <f t="shared" ca="1" si="910"/>
        <v>0</v>
      </c>
      <c r="CY508" s="125">
        <f t="shared" ca="1" si="911"/>
        <v>0</v>
      </c>
      <c r="CZ508" s="606">
        <f t="shared" ca="1" si="912"/>
        <v>0</v>
      </c>
      <c r="DA508" s="341">
        <f t="shared" ca="1" si="913"/>
        <v>0</v>
      </c>
      <c r="DB508" s="125">
        <f t="shared" ca="1" si="914"/>
        <v>0</v>
      </c>
      <c r="DC508" s="125">
        <f t="shared" ca="1" si="915"/>
        <v>0</v>
      </c>
      <c r="DD508" s="125">
        <f t="shared" ca="1" si="916"/>
        <v>0</v>
      </c>
      <c r="DE508" s="125">
        <f t="shared" ca="1" si="917"/>
        <v>0</v>
      </c>
      <c r="DF508" s="125">
        <f t="shared" ca="1" si="918"/>
        <v>0</v>
      </c>
      <c r="DG508" s="125">
        <f t="shared" ca="1" si="930"/>
        <v>0</v>
      </c>
      <c r="DH508" s="125">
        <f t="shared" ca="1" si="919"/>
        <v>0</v>
      </c>
      <c r="DI508" s="125">
        <f t="shared" ca="1" si="920"/>
        <v>0</v>
      </c>
      <c r="DJ508" s="125">
        <f t="shared" ca="1" si="921"/>
        <v>0</v>
      </c>
      <c r="DK508" s="125">
        <f t="shared" ca="1" si="922"/>
        <v>0</v>
      </c>
      <c r="DL508" s="125">
        <f t="shared" ca="1" si="923"/>
        <v>0</v>
      </c>
      <c r="DM508" s="340">
        <f t="shared" ca="1" si="924"/>
        <v>0</v>
      </c>
      <c r="DN508" s="340">
        <f t="shared" ca="1" si="925"/>
        <v>0</v>
      </c>
      <c r="DO508" s="340">
        <f t="shared" ca="1" si="926"/>
        <v>0</v>
      </c>
      <c r="DP508" s="340">
        <f t="shared" ca="1" si="927"/>
        <v>0</v>
      </c>
      <c r="DQ508" s="340">
        <f t="shared" ca="1" si="928"/>
        <v>0</v>
      </c>
      <c r="DR508" s="340">
        <f t="shared" ca="1" si="929"/>
        <v>0</v>
      </c>
      <c r="DS508" s="340">
        <f t="shared" ca="1" si="929"/>
        <v>0</v>
      </c>
    </row>
    <row r="509" spans="1:123">
      <c r="A509">
        <f t="shared" ca="1" si="822"/>
        <v>0</v>
      </c>
      <c r="B509">
        <f t="shared" ca="1" si="823"/>
        <v>49</v>
      </c>
      <c r="C509">
        <f t="shared" ca="1" si="824"/>
        <v>8600</v>
      </c>
      <c r="D509">
        <f t="shared" ca="1" si="825"/>
        <v>0</v>
      </c>
      <c r="E509">
        <f t="shared" ca="1" si="826"/>
        <v>0</v>
      </c>
      <c r="F509">
        <f t="shared" ca="1" si="827"/>
        <v>0</v>
      </c>
      <c r="G509" s="123">
        <f t="shared" ca="1" si="934"/>
        <v>0</v>
      </c>
      <c r="H509" s="123">
        <f t="shared" ca="1" si="934"/>
        <v>0</v>
      </c>
      <c r="I509" s="123">
        <f t="shared" ca="1" si="934"/>
        <v>0</v>
      </c>
      <c r="J509" s="123">
        <f t="shared" ca="1" si="934"/>
        <v>0</v>
      </c>
      <c r="K509" s="123">
        <f t="shared" ca="1" si="934"/>
        <v>0</v>
      </c>
      <c r="L509" s="123">
        <f t="shared" ca="1" si="934"/>
        <v>0</v>
      </c>
      <c r="M509" s="123">
        <f t="shared" ca="1" si="934"/>
        <v>0</v>
      </c>
      <c r="N509" s="123">
        <f t="shared" ca="1" si="934"/>
        <v>0</v>
      </c>
      <c r="O509" s="123">
        <f t="shared" ca="1" si="828"/>
        <v>0</v>
      </c>
      <c r="P509" s="123">
        <f t="shared" ca="1" si="829"/>
        <v>0</v>
      </c>
      <c r="Q509" s="123">
        <f t="shared" ca="1" si="932"/>
        <v>0</v>
      </c>
      <c r="R509" s="123">
        <f t="shared" ca="1" si="932"/>
        <v>0</v>
      </c>
      <c r="S509" s="123">
        <f t="shared" ca="1" si="831"/>
        <v>0</v>
      </c>
      <c r="T509" s="123">
        <f t="shared" ca="1" si="832"/>
        <v>0</v>
      </c>
      <c r="U509" s="123">
        <f t="shared" ca="1" si="833"/>
        <v>0</v>
      </c>
      <c r="V509" s="123">
        <f t="shared" ca="1" si="834"/>
        <v>0</v>
      </c>
      <c r="W509" s="123">
        <f t="shared" ca="1" si="835"/>
        <v>0</v>
      </c>
      <c r="X509" s="123">
        <f t="shared" ca="1" si="836"/>
        <v>0</v>
      </c>
      <c r="Y509" s="123">
        <f t="shared" ca="1" si="837"/>
        <v>0</v>
      </c>
      <c r="Z509" s="123">
        <f t="shared" ca="1" si="838"/>
        <v>0</v>
      </c>
      <c r="AA509" s="123">
        <f t="shared" ca="1" si="839"/>
        <v>0</v>
      </c>
      <c r="AB509" s="123">
        <f t="shared" ca="1" si="840"/>
        <v>0</v>
      </c>
      <c r="AC509" s="123">
        <f t="shared" ca="1" si="841"/>
        <v>0</v>
      </c>
      <c r="AD509" s="123">
        <f t="shared" ca="1" si="842"/>
        <v>0</v>
      </c>
      <c r="AE509" s="123">
        <f t="shared" ca="1" si="843"/>
        <v>0</v>
      </c>
      <c r="AF509" s="123">
        <f t="shared" ca="1" si="844"/>
        <v>0</v>
      </c>
      <c r="AG509" s="123">
        <f t="shared" ca="1" si="845"/>
        <v>0</v>
      </c>
      <c r="AH509" s="123">
        <f t="shared" ca="1" si="846"/>
        <v>0</v>
      </c>
      <c r="AI509" s="123">
        <f t="shared" ca="1" si="847"/>
        <v>0</v>
      </c>
      <c r="AJ509" s="123">
        <f t="shared" ca="1" si="848"/>
        <v>0</v>
      </c>
      <c r="AK509" s="123">
        <f t="shared" ca="1" si="849"/>
        <v>0</v>
      </c>
      <c r="AL509" s="123">
        <f t="shared" ca="1" si="850"/>
        <v>0</v>
      </c>
      <c r="AM509" s="123">
        <f t="shared" ca="1" si="851"/>
        <v>0</v>
      </c>
      <c r="AN509" s="123">
        <f t="shared" ca="1" si="852"/>
        <v>0</v>
      </c>
      <c r="AO509" s="123">
        <f t="shared" ca="1" si="853"/>
        <v>0</v>
      </c>
      <c r="AP509" s="123">
        <f t="shared" ca="1" si="854"/>
        <v>0</v>
      </c>
      <c r="AQ509" s="123">
        <f t="shared" ca="1" si="855"/>
        <v>0</v>
      </c>
      <c r="AR509" s="123">
        <f t="shared" ca="1" si="856"/>
        <v>0</v>
      </c>
      <c r="AS509" s="123">
        <f t="shared" ca="1" si="857"/>
        <v>0</v>
      </c>
      <c r="AT509" s="123">
        <f t="shared" ca="1" si="858"/>
        <v>0</v>
      </c>
      <c r="AU509" s="123">
        <f t="shared" ca="1" si="859"/>
        <v>0</v>
      </c>
      <c r="AV509" s="123">
        <f t="shared" ca="1" si="860"/>
        <v>0</v>
      </c>
      <c r="AW509" s="123">
        <f t="shared" ca="1" si="861"/>
        <v>0</v>
      </c>
      <c r="AX509" s="123">
        <f t="shared" ca="1" si="862"/>
        <v>0</v>
      </c>
      <c r="AY509" s="123">
        <f t="shared" ca="1" si="863"/>
        <v>0</v>
      </c>
      <c r="AZ509" s="123">
        <f t="shared" ca="1" si="864"/>
        <v>0</v>
      </c>
      <c r="BA509" s="123">
        <f t="shared" ca="1" si="865"/>
        <v>0</v>
      </c>
      <c r="BB509" s="123">
        <f t="shared" ca="1" si="866"/>
        <v>0</v>
      </c>
      <c r="BC509" s="123">
        <f t="shared" ca="1" si="867"/>
        <v>0</v>
      </c>
      <c r="BD509" s="123">
        <f t="shared" ca="1" si="868"/>
        <v>0</v>
      </c>
      <c r="BE509" s="123">
        <f t="shared" ca="1" si="869"/>
        <v>0</v>
      </c>
      <c r="BF509" s="123">
        <f t="shared" ca="1" si="870"/>
        <v>0</v>
      </c>
      <c r="BG509" s="123">
        <f t="shared" ca="1" si="871"/>
        <v>0</v>
      </c>
      <c r="BH509" s="123">
        <f t="shared" ca="1" si="872"/>
        <v>0</v>
      </c>
      <c r="BI509" s="123">
        <f t="shared" ca="1" si="873"/>
        <v>0</v>
      </c>
      <c r="BJ509" s="123">
        <f t="shared" ca="1" si="874"/>
        <v>0</v>
      </c>
      <c r="BK509" s="123">
        <f t="shared" ca="1" si="875"/>
        <v>0</v>
      </c>
      <c r="BL509" s="123">
        <f t="shared" ca="1" si="876"/>
        <v>0</v>
      </c>
      <c r="BM509" s="123">
        <f t="shared" ca="1" si="877"/>
        <v>0</v>
      </c>
      <c r="BN509" s="123">
        <f t="shared" ca="1" si="878"/>
        <v>0</v>
      </c>
      <c r="BO509" s="123">
        <f t="shared" ca="1" si="879"/>
        <v>0</v>
      </c>
      <c r="BP509" s="340">
        <f t="shared" ca="1" si="880"/>
        <v>0</v>
      </c>
      <c r="BQ509" s="123">
        <f t="shared" ca="1" si="881"/>
        <v>0</v>
      </c>
      <c r="BR509" s="123">
        <f t="shared" ca="1" si="882"/>
        <v>0</v>
      </c>
      <c r="BS509" s="123">
        <f t="shared" ca="1" si="883"/>
        <v>0</v>
      </c>
      <c r="BT509" s="123">
        <f t="shared" ca="1" si="884"/>
        <v>0</v>
      </c>
      <c r="BU509" s="123">
        <f t="shared" ca="1" si="885"/>
        <v>0</v>
      </c>
      <c r="BV509" s="123"/>
      <c r="BW509" s="123">
        <f t="shared" ca="1" si="886"/>
        <v>0</v>
      </c>
      <c r="BX509" s="123"/>
      <c r="BY509" s="123">
        <f t="shared" ca="1" si="887"/>
        <v>0</v>
      </c>
      <c r="BZ509" s="123"/>
      <c r="CA509" s="123">
        <f t="shared" ca="1" si="888"/>
        <v>0</v>
      </c>
      <c r="CB509" s="123"/>
      <c r="CC509" s="123">
        <f t="shared" ca="1" si="889"/>
        <v>0</v>
      </c>
      <c r="CD509" s="125">
        <f t="shared" ca="1" si="890"/>
        <v>0</v>
      </c>
      <c r="CE509" s="125">
        <f t="shared" ca="1" si="891"/>
        <v>0</v>
      </c>
      <c r="CF509" s="125">
        <f t="shared" ca="1" si="892"/>
        <v>0</v>
      </c>
      <c r="CG509" s="125">
        <f t="shared" ca="1" si="893"/>
        <v>0</v>
      </c>
      <c r="CH509" s="125">
        <f t="shared" ca="1" si="894"/>
        <v>0</v>
      </c>
      <c r="CI509" s="125">
        <f t="shared" ca="1" si="895"/>
        <v>0</v>
      </c>
      <c r="CJ509" s="125">
        <f t="shared" ca="1" si="896"/>
        <v>0</v>
      </c>
      <c r="CK509" s="125">
        <f t="shared" ca="1" si="897"/>
        <v>0</v>
      </c>
      <c r="CL509" s="125">
        <f t="shared" ca="1" si="898"/>
        <v>0</v>
      </c>
      <c r="CM509" s="125">
        <f t="shared" ca="1" si="899"/>
        <v>0</v>
      </c>
      <c r="CN509" s="125">
        <f t="shared" ca="1" si="900"/>
        <v>0</v>
      </c>
      <c r="CO509" s="125">
        <f t="shared" ca="1" si="901"/>
        <v>0</v>
      </c>
      <c r="CP509" s="125">
        <f t="shared" ca="1" si="902"/>
        <v>0</v>
      </c>
      <c r="CQ509" s="125">
        <f t="shared" ca="1" si="903"/>
        <v>0</v>
      </c>
      <c r="CR509" s="125">
        <f t="shared" ca="1" si="904"/>
        <v>0</v>
      </c>
      <c r="CS509" s="125">
        <f t="shared" ca="1" si="905"/>
        <v>0</v>
      </c>
      <c r="CT509" s="125">
        <f t="shared" ca="1" si="906"/>
        <v>0</v>
      </c>
      <c r="CU509" s="125">
        <f t="shared" ca="1" si="907"/>
        <v>0</v>
      </c>
      <c r="CV509" s="125">
        <f t="shared" ca="1" si="908"/>
        <v>0</v>
      </c>
      <c r="CW509" s="125">
        <f t="shared" ca="1" si="909"/>
        <v>0</v>
      </c>
      <c r="CX509" s="125">
        <f t="shared" ca="1" si="910"/>
        <v>0</v>
      </c>
      <c r="CY509" s="125">
        <f t="shared" ca="1" si="911"/>
        <v>0</v>
      </c>
      <c r="CZ509" s="606">
        <f t="shared" ca="1" si="912"/>
        <v>0</v>
      </c>
      <c r="DA509" s="341">
        <f t="shared" ca="1" si="913"/>
        <v>0</v>
      </c>
      <c r="DB509" s="125">
        <f t="shared" ca="1" si="914"/>
        <v>0</v>
      </c>
      <c r="DC509" s="125">
        <f t="shared" ca="1" si="915"/>
        <v>0</v>
      </c>
      <c r="DD509" s="125">
        <f t="shared" ca="1" si="916"/>
        <v>0</v>
      </c>
      <c r="DE509" s="125">
        <f t="shared" ca="1" si="917"/>
        <v>0</v>
      </c>
      <c r="DF509" s="125">
        <f t="shared" ca="1" si="918"/>
        <v>0</v>
      </c>
      <c r="DG509" s="125">
        <f t="shared" ca="1" si="930"/>
        <v>0</v>
      </c>
      <c r="DH509" s="125">
        <f t="shared" ca="1" si="919"/>
        <v>0</v>
      </c>
      <c r="DI509" s="125">
        <f t="shared" ca="1" si="920"/>
        <v>0</v>
      </c>
      <c r="DJ509" s="125">
        <f t="shared" ca="1" si="921"/>
        <v>0</v>
      </c>
      <c r="DK509" s="125">
        <f t="shared" ca="1" si="922"/>
        <v>0</v>
      </c>
      <c r="DL509" s="125">
        <f t="shared" ca="1" si="923"/>
        <v>0</v>
      </c>
      <c r="DM509" s="340">
        <f t="shared" ca="1" si="924"/>
        <v>0</v>
      </c>
      <c r="DN509" s="340">
        <f t="shared" ca="1" si="925"/>
        <v>0</v>
      </c>
      <c r="DO509" s="340">
        <f t="shared" ca="1" si="926"/>
        <v>0</v>
      </c>
      <c r="DP509" s="340">
        <f t="shared" ca="1" si="927"/>
        <v>0</v>
      </c>
      <c r="DQ509" s="340">
        <f t="shared" ca="1" si="928"/>
        <v>0</v>
      </c>
      <c r="DR509" s="340">
        <f t="shared" ca="1" si="929"/>
        <v>0</v>
      </c>
      <c r="DS509" s="340">
        <f t="shared" ca="1" si="929"/>
        <v>0</v>
      </c>
    </row>
    <row r="510" spans="1:123">
      <c r="A510">
        <f t="shared" ca="1" si="822"/>
        <v>0</v>
      </c>
      <c r="B510">
        <f t="shared" ca="1" si="823"/>
        <v>50</v>
      </c>
      <c r="C510">
        <f t="shared" ca="1" si="824"/>
        <v>8740</v>
      </c>
      <c r="D510">
        <f t="shared" ca="1" si="825"/>
        <v>0</v>
      </c>
      <c r="E510">
        <f t="shared" ca="1" si="826"/>
        <v>0</v>
      </c>
      <c r="F510">
        <f t="shared" ca="1" si="827"/>
        <v>0</v>
      </c>
      <c r="G510" s="123">
        <f t="shared" ca="1" si="934"/>
        <v>0</v>
      </c>
      <c r="H510" s="123">
        <f t="shared" ca="1" si="934"/>
        <v>0</v>
      </c>
      <c r="I510" s="123">
        <f t="shared" ca="1" si="934"/>
        <v>0</v>
      </c>
      <c r="J510" s="123">
        <f t="shared" ca="1" si="934"/>
        <v>0</v>
      </c>
      <c r="K510" s="123">
        <f t="shared" ca="1" si="934"/>
        <v>0</v>
      </c>
      <c r="L510" s="123">
        <f t="shared" ca="1" si="934"/>
        <v>0</v>
      </c>
      <c r="M510" s="123">
        <f t="shared" ca="1" si="934"/>
        <v>0</v>
      </c>
      <c r="N510" s="123">
        <f t="shared" ca="1" si="934"/>
        <v>0</v>
      </c>
      <c r="O510" s="123">
        <f t="shared" ca="1" si="828"/>
        <v>0</v>
      </c>
      <c r="P510" s="123">
        <f t="shared" ca="1" si="829"/>
        <v>0</v>
      </c>
      <c r="Q510" s="123">
        <f t="shared" ca="1" si="932"/>
        <v>0</v>
      </c>
      <c r="R510" s="123">
        <f t="shared" ca="1" si="932"/>
        <v>0</v>
      </c>
      <c r="S510" s="123">
        <f t="shared" ca="1" si="831"/>
        <v>0</v>
      </c>
      <c r="T510" s="123">
        <f t="shared" ca="1" si="832"/>
        <v>0</v>
      </c>
      <c r="U510" s="123">
        <f t="shared" ca="1" si="833"/>
        <v>0</v>
      </c>
      <c r="V510" s="123">
        <f t="shared" ca="1" si="834"/>
        <v>0</v>
      </c>
      <c r="W510" s="123">
        <f t="shared" ca="1" si="835"/>
        <v>0</v>
      </c>
      <c r="X510" s="123">
        <f t="shared" ca="1" si="836"/>
        <v>0</v>
      </c>
      <c r="Y510" s="123">
        <f t="shared" ca="1" si="837"/>
        <v>0</v>
      </c>
      <c r="Z510" s="123">
        <f t="shared" ca="1" si="838"/>
        <v>0</v>
      </c>
      <c r="AA510" s="123">
        <f t="shared" ca="1" si="839"/>
        <v>0</v>
      </c>
      <c r="AB510" s="123">
        <f t="shared" ca="1" si="840"/>
        <v>0</v>
      </c>
      <c r="AC510" s="123">
        <f t="shared" ca="1" si="841"/>
        <v>0</v>
      </c>
      <c r="AD510" s="123">
        <f t="shared" ca="1" si="842"/>
        <v>0</v>
      </c>
      <c r="AE510" s="123">
        <f t="shared" ca="1" si="843"/>
        <v>0</v>
      </c>
      <c r="AF510" s="123">
        <f t="shared" ca="1" si="844"/>
        <v>0</v>
      </c>
      <c r="AG510" s="123">
        <f t="shared" ca="1" si="845"/>
        <v>0</v>
      </c>
      <c r="AH510" s="123">
        <f t="shared" ca="1" si="846"/>
        <v>0</v>
      </c>
      <c r="AI510" s="123">
        <f t="shared" ca="1" si="847"/>
        <v>0</v>
      </c>
      <c r="AJ510" s="123">
        <f t="shared" ca="1" si="848"/>
        <v>0</v>
      </c>
      <c r="AK510" s="123">
        <f t="shared" ca="1" si="849"/>
        <v>0</v>
      </c>
      <c r="AL510" s="123">
        <f t="shared" ca="1" si="850"/>
        <v>0</v>
      </c>
      <c r="AM510" s="123">
        <f t="shared" ca="1" si="851"/>
        <v>0</v>
      </c>
      <c r="AN510" s="123">
        <f t="shared" ca="1" si="852"/>
        <v>0</v>
      </c>
      <c r="AO510" s="123">
        <f t="shared" ca="1" si="853"/>
        <v>0</v>
      </c>
      <c r="AP510" s="123">
        <f t="shared" ca="1" si="854"/>
        <v>0</v>
      </c>
      <c r="AQ510" s="123">
        <f t="shared" ca="1" si="855"/>
        <v>0</v>
      </c>
      <c r="AR510" s="123">
        <f t="shared" ca="1" si="856"/>
        <v>0</v>
      </c>
      <c r="AS510" s="123">
        <f t="shared" ca="1" si="857"/>
        <v>0</v>
      </c>
      <c r="AT510" s="123">
        <f t="shared" ca="1" si="858"/>
        <v>0</v>
      </c>
      <c r="AU510" s="123">
        <f t="shared" ca="1" si="859"/>
        <v>0</v>
      </c>
      <c r="AV510" s="123">
        <f t="shared" ca="1" si="860"/>
        <v>0</v>
      </c>
      <c r="AW510" s="123">
        <f t="shared" ca="1" si="861"/>
        <v>0</v>
      </c>
      <c r="AX510" s="123">
        <f t="shared" ca="1" si="862"/>
        <v>0</v>
      </c>
      <c r="AY510" s="123">
        <f t="shared" ca="1" si="863"/>
        <v>0</v>
      </c>
      <c r="AZ510" s="123">
        <f t="shared" ca="1" si="864"/>
        <v>0</v>
      </c>
      <c r="BA510" s="123">
        <f t="shared" ca="1" si="865"/>
        <v>0</v>
      </c>
      <c r="BB510" s="123">
        <f t="shared" ca="1" si="866"/>
        <v>0</v>
      </c>
      <c r="BC510" s="123">
        <f t="shared" ca="1" si="867"/>
        <v>0</v>
      </c>
      <c r="BD510" s="123">
        <f t="shared" ca="1" si="868"/>
        <v>0</v>
      </c>
      <c r="BE510" s="123">
        <f t="shared" ca="1" si="869"/>
        <v>0</v>
      </c>
      <c r="BF510" s="123">
        <f t="shared" ca="1" si="870"/>
        <v>0</v>
      </c>
      <c r="BG510" s="123">
        <f t="shared" ca="1" si="871"/>
        <v>0</v>
      </c>
      <c r="BH510" s="123">
        <f t="shared" ca="1" si="872"/>
        <v>0</v>
      </c>
      <c r="BI510" s="123">
        <f t="shared" ca="1" si="873"/>
        <v>0</v>
      </c>
      <c r="BJ510" s="123">
        <f t="shared" ca="1" si="874"/>
        <v>0</v>
      </c>
      <c r="BK510" s="123">
        <f t="shared" ca="1" si="875"/>
        <v>0</v>
      </c>
      <c r="BL510" s="123">
        <f t="shared" ca="1" si="876"/>
        <v>0</v>
      </c>
      <c r="BM510" s="123">
        <f t="shared" ca="1" si="877"/>
        <v>0</v>
      </c>
      <c r="BN510" s="123">
        <f t="shared" ca="1" si="878"/>
        <v>0</v>
      </c>
      <c r="BO510" s="123">
        <f t="shared" ca="1" si="879"/>
        <v>0</v>
      </c>
      <c r="BP510" s="340">
        <f t="shared" ca="1" si="880"/>
        <v>0</v>
      </c>
      <c r="BQ510" s="123">
        <f t="shared" ca="1" si="881"/>
        <v>0</v>
      </c>
      <c r="BR510" s="123">
        <f t="shared" ca="1" si="882"/>
        <v>0</v>
      </c>
      <c r="BS510" s="123">
        <f t="shared" ca="1" si="883"/>
        <v>0</v>
      </c>
      <c r="BT510" s="123">
        <f t="shared" ca="1" si="884"/>
        <v>0</v>
      </c>
      <c r="BU510" s="123">
        <f t="shared" ca="1" si="885"/>
        <v>0</v>
      </c>
      <c r="BV510" s="123"/>
      <c r="BW510" s="123">
        <f t="shared" ca="1" si="886"/>
        <v>0</v>
      </c>
      <c r="BX510" s="123"/>
      <c r="BY510" s="123">
        <f t="shared" ca="1" si="887"/>
        <v>0</v>
      </c>
      <c r="BZ510" s="123"/>
      <c r="CA510" s="123">
        <f t="shared" ca="1" si="888"/>
        <v>0</v>
      </c>
      <c r="CB510" s="123"/>
      <c r="CC510" s="123">
        <f t="shared" ca="1" si="889"/>
        <v>0</v>
      </c>
      <c r="CD510" s="125">
        <f t="shared" ca="1" si="890"/>
        <v>0</v>
      </c>
      <c r="CE510" s="125">
        <f t="shared" ca="1" si="891"/>
        <v>0</v>
      </c>
      <c r="CF510" s="125">
        <f t="shared" ca="1" si="892"/>
        <v>0</v>
      </c>
      <c r="CG510" s="125">
        <f t="shared" ca="1" si="893"/>
        <v>0</v>
      </c>
      <c r="CH510" s="125">
        <f t="shared" ca="1" si="894"/>
        <v>0</v>
      </c>
      <c r="CI510" s="125">
        <f t="shared" ca="1" si="895"/>
        <v>0</v>
      </c>
      <c r="CJ510" s="125">
        <f t="shared" ca="1" si="896"/>
        <v>0</v>
      </c>
      <c r="CK510" s="125">
        <f t="shared" ca="1" si="897"/>
        <v>0</v>
      </c>
      <c r="CL510" s="125">
        <f t="shared" ca="1" si="898"/>
        <v>0</v>
      </c>
      <c r="CM510" s="125">
        <f t="shared" ca="1" si="899"/>
        <v>0</v>
      </c>
      <c r="CN510" s="125">
        <f t="shared" ca="1" si="900"/>
        <v>0</v>
      </c>
      <c r="CO510" s="125">
        <f t="shared" ca="1" si="901"/>
        <v>0</v>
      </c>
      <c r="CP510" s="125">
        <f t="shared" ca="1" si="902"/>
        <v>0</v>
      </c>
      <c r="CQ510" s="125">
        <f t="shared" ca="1" si="903"/>
        <v>0</v>
      </c>
      <c r="CR510" s="125">
        <f t="shared" ca="1" si="904"/>
        <v>0</v>
      </c>
      <c r="CS510" s="125">
        <f t="shared" ca="1" si="905"/>
        <v>0</v>
      </c>
      <c r="CT510" s="125">
        <f t="shared" ca="1" si="906"/>
        <v>0</v>
      </c>
      <c r="CU510" s="125">
        <f t="shared" ca="1" si="907"/>
        <v>0</v>
      </c>
      <c r="CV510" s="125">
        <f t="shared" ca="1" si="908"/>
        <v>0</v>
      </c>
      <c r="CW510" s="125">
        <f t="shared" ca="1" si="909"/>
        <v>0</v>
      </c>
      <c r="CX510" s="125">
        <f t="shared" ca="1" si="910"/>
        <v>0</v>
      </c>
      <c r="CY510" s="125">
        <f t="shared" ca="1" si="911"/>
        <v>0</v>
      </c>
      <c r="CZ510" s="606">
        <f t="shared" ca="1" si="912"/>
        <v>0</v>
      </c>
      <c r="DA510" s="341">
        <f t="shared" ca="1" si="913"/>
        <v>0</v>
      </c>
      <c r="DB510" s="125">
        <f t="shared" ca="1" si="914"/>
        <v>0</v>
      </c>
      <c r="DC510" s="125">
        <f t="shared" ca="1" si="915"/>
        <v>0</v>
      </c>
      <c r="DD510" s="125">
        <f t="shared" ca="1" si="916"/>
        <v>0</v>
      </c>
      <c r="DE510" s="125">
        <f t="shared" ca="1" si="917"/>
        <v>0</v>
      </c>
      <c r="DF510" s="125">
        <f t="shared" ca="1" si="918"/>
        <v>0</v>
      </c>
      <c r="DG510" s="125">
        <f t="shared" ca="1" si="930"/>
        <v>0</v>
      </c>
      <c r="DH510" s="125">
        <f t="shared" ca="1" si="919"/>
        <v>0</v>
      </c>
      <c r="DI510" s="125">
        <f t="shared" ca="1" si="920"/>
        <v>0</v>
      </c>
      <c r="DJ510" s="125">
        <f t="shared" ca="1" si="921"/>
        <v>0</v>
      </c>
      <c r="DK510" s="125">
        <f t="shared" ca="1" si="922"/>
        <v>0</v>
      </c>
      <c r="DL510" s="125">
        <f t="shared" ca="1" si="923"/>
        <v>0</v>
      </c>
      <c r="DM510" s="340">
        <f t="shared" ca="1" si="924"/>
        <v>0</v>
      </c>
      <c r="DN510" s="340">
        <f t="shared" ca="1" si="925"/>
        <v>0</v>
      </c>
      <c r="DO510" s="340">
        <f t="shared" ca="1" si="926"/>
        <v>0</v>
      </c>
      <c r="DP510" s="340">
        <f t="shared" ca="1" si="927"/>
        <v>0</v>
      </c>
      <c r="DQ510" s="340">
        <f t="shared" ca="1" si="928"/>
        <v>0</v>
      </c>
      <c r="DR510" s="340">
        <f t="shared" ca="1" si="929"/>
        <v>0</v>
      </c>
      <c r="DS510" s="340">
        <f t="shared" ca="1" si="929"/>
        <v>0</v>
      </c>
    </row>
    <row r="511" spans="1:123">
      <c r="A511">
        <f t="shared" ca="1" si="822"/>
        <v>0</v>
      </c>
      <c r="B511">
        <f t="shared" ca="1" si="823"/>
        <v>51</v>
      </c>
      <c r="C511">
        <f t="shared" ca="1" si="824"/>
        <v>8880</v>
      </c>
      <c r="D511">
        <f t="shared" ca="1" si="825"/>
        <v>0</v>
      </c>
      <c r="E511">
        <f t="shared" ca="1" si="826"/>
        <v>0</v>
      </c>
      <c r="F511">
        <f t="shared" ca="1" si="827"/>
        <v>0</v>
      </c>
      <c r="G511" s="123">
        <f t="shared" ca="1" si="934"/>
        <v>0</v>
      </c>
      <c r="H511" s="123">
        <f t="shared" ca="1" si="934"/>
        <v>0</v>
      </c>
      <c r="I511" s="123">
        <f t="shared" ca="1" si="934"/>
        <v>0</v>
      </c>
      <c r="J511" s="123">
        <f t="shared" ca="1" si="934"/>
        <v>0</v>
      </c>
      <c r="K511" s="123">
        <f t="shared" ca="1" si="934"/>
        <v>0</v>
      </c>
      <c r="L511" s="123">
        <f t="shared" ca="1" si="934"/>
        <v>0</v>
      </c>
      <c r="M511" s="123">
        <f t="shared" ca="1" si="934"/>
        <v>0</v>
      </c>
      <c r="N511" s="123">
        <f t="shared" ca="1" si="934"/>
        <v>0</v>
      </c>
      <c r="O511" s="123">
        <f t="shared" ca="1" si="828"/>
        <v>0</v>
      </c>
      <c r="P511" s="123">
        <f t="shared" ca="1" si="829"/>
        <v>0</v>
      </c>
      <c r="Q511" s="123">
        <f t="shared" ca="1" si="932"/>
        <v>0</v>
      </c>
      <c r="R511" s="123">
        <f t="shared" ca="1" si="932"/>
        <v>0</v>
      </c>
      <c r="S511" s="123">
        <f t="shared" ca="1" si="831"/>
        <v>0</v>
      </c>
      <c r="T511" s="123">
        <f t="shared" ca="1" si="832"/>
        <v>0</v>
      </c>
      <c r="U511" s="123">
        <f t="shared" ca="1" si="833"/>
        <v>0</v>
      </c>
      <c r="V511" s="123">
        <f t="shared" ca="1" si="834"/>
        <v>0</v>
      </c>
      <c r="W511" s="123">
        <f t="shared" ca="1" si="835"/>
        <v>0</v>
      </c>
      <c r="X511" s="123">
        <f t="shared" ca="1" si="836"/>
        <v>0</v>
      </c>
      <c r="Y511" s="123">
        <f t="shared" ca="1" si="837"/>
        <v>0</v>
      </c>
      <c r="Z511" s="123">
        <f t="shared" ca="1" si="838"/>
        <v>0</v>
      </c>
      <c r="AA511" s="123">
        <f t="shared" ca="1" si="839"/>
        <v>0</v>
      </c>
      <c r="AB511" s="123">
        <f t="shared" ca="1" si="840"/>
        <v>0</v>
      </c>
      <c r="AC511" s="123">
        <f t="shared" ca="1" si="841"/>
        <v>0</v>
      </c>
      <c r="AD511" s="123">
        <f t="shared" ca="1" si="842"/>
        <v>0</v>
      </c>
      <c r="AE511" s="123">
        <f t="shared" ca="1" si="843"/>
        <v>0</v>
      </c>
      <c r="AF511" s="123">
        <f t="shared" ca="1" si="844"/>
        <v>0</v>
      </c>
      <c r="AG511" s="123">
        <f t="shared" ca="1" si="845"/>
        <v>0</v>
      </c>
      <c r="AH511" s="123">
        <f t="shared" ca="1" si="846"/>
        <v>0</v>
      </c>
      <c r="AI511" s="123">
        <f t="shared" ca="1" si="847"/>
        <v>0</v>
      </c>
      <c r="AJ511" s="123">
        <f t="shared" ca="1" si="848"/>
        <v>0</v>
      </c>
      <c r="AK511" s="123">
        <f t="shared" ca="1" si="849"/>
        <v>0</v>
      </c>
      <c r="AL511" s="123">
        <f t="shared" ca="1" si="850"/>
        <v>0</v>
      </c>
      <c r="AM511" s="123">
        <f t="shared" ca="1" si="851"/>
        <v>0</v>
      </c>
      <c r="AN511" s="123">
        <f t="shared" ca="1" si="852"/>
        <v>0</v>
      </c>
      <c r="AO511" s="123">
        <f t="shared" ca="1" si="853"/>
        <v>0</v>
      </c>
      <c r="AP511" s="123">
        <f t="shared" ca="1" si="854"/>
        <v>0</v>
      </c>
      <c r="AQ511" s="123">
        <f t="shared" ca="1" si="855"/>
        <v>0</v>
      </c>
      <c r="AR511" s="123">
        <f t="shared" ca="1" si="856"/>
        <v>0</v>
      </c>
      <c r="AS511" s="123">
        <f t="shared" ca="1" si="857"/>
        <v>0</v>
      </c>
      <c r="AT511" s="123">
        <f t="shared" ca="1" si="858"/>
        <v>0</v>
      </c>
      <c r="AU511" s="123">
        <f t="shared" ca="1" si="859"/>
        <v>0</v>
      </c>
      <c r="AV511" s="123">
        <f t="shared" ca="1" si="860"/>
        <v>0</v>
      </c>
      <c r="AW511" s="123">
        <f t="shared" ca="1" si="861"/>
        <v>0</v>
      </c>
      <c r="AX511" s="123">
        <f t="shared" ca="1" si="862"/>
        <v>0</v>
      </c>
      <c r="AY511" s="123">
        <f t="shared" ca="1" si="863"/>
        <v>0</v>
      </c>
      <c r="AZ511" s="123">
        <f t="shared" ca="1" si="864"/>
        <v>0</v>
      </c>
      <c r="BA511" s="123">
        <f t="shared" ca="1" si="865"/>
        <v>0</v>
      </c>
      <c r="BB511" s="123">
        <f t="shared" ca="1" si="866"/>
        <v>0</v>
      </c>
      <c r="BC511" s="123">
        <f t="shared" ca="1" si="867"/>
        <v>0</v>
      </c>
      <c r="BD511" s="123">
        <f t="shared" ca="1" si="868"/>
        <v>0</v>
      </c>
      <c r="BE511" s="123">
        <f t="shared" ca="1" si="869"/>
        <v>0</v>
      </c>
      <c r="BF511" s="123">
        <f t="shared" ca="1" si="870"/>
        <v>0</v>
      </c>
      <c r="BG511" s="123">
        <f t="shared" ca="1" si="871"/>
        <v>0</v>
      </c>
      <c r="BH511" s="123">
        <f t="shared" ca="1" si="872"/>
        <v>0</v>
      </c>
      <c r="BI511" s="123">
        <f t="shared" ca="1" si="873"/>
        <v>0</v>
      </c>
      <c r="BJ511" s="123">
        <f t="shared" ca="1" si="874"/>
        <v>0</v>
      </c>
      <c r="BK511" s="123">
        <f t="shared" ca="1" si="875"/>
        <v>0</v>
      </c>
      <c r="BL511" s="123">
        <f t="shared" ca="1" si="876"/>
        <v>0</v>
      </c>
      <c r="BM511" s="123">
        <f t="shared" ca="1" si="877"/>
        <v>0</v>
      </c>
      <c r="BN511" s="123">
        <f t="shared" ca="1" si="878"/>
        <v>0</v>
      </c>
      <c r="BO511" s="123">
        <f t="shared" ca="1" si="879"/>
        <v>0</v>
      </c>
      <c r="BP511" s="340">
        <f t="shared" ca="1" si="880"/>
        <v>0</v>
      </c>
      <c r="BQ511" s="123">
        <f t="shared" ca="1" si="881"/>
        <v>0</v>
      </c>
      <c r="BR511" s="123">
        <f t="shared" ca="1" si="882"/>
        <v>0</v>
      </c>
      <c r="BS511" s="123">
        <f t="shared" ca="1" si="883"/>
        <v>0</v>
      </c>
      <c r="BT511" s="123">
        <f t="shared" ca="1" si="884"/>
        <v>0</v>
      </c>
      <c r="BU511" s="123">
        <f t="shared" ca="1" si="885"/>
        <v>0</v>
      </c>
      <c r="BV511" s="123"/>
      <c r="BW511" s="123">
        <f t="shared" ca="1" si="886"/>
        <v>0</v>
      </c>
      <c r="BX511" s="123"/>
      <c r="BY511" s="123">
        <f t="shared" ca="1" si="887"/>
        <v>0</v>
      </c>
      <c r="BZ511" s="123"/>
      <c r="CA511" s="123">
        <f t="shared" ca="1" si="888"/>
        <v>0</v>
      </c>
      <c r="CB511" s="123"/>
      <c r="CC511" s="123">
        <f t="shared" ca="1" si="889"/>
        <v>0</v>
      </c>
      <c r="CD511" s="125">
        <f t="shared" ca="1" si="890"/>
        <v>0</v>
      </c>
      <c r="CE511" s="125">
        <f t="shared" ca="1" si="891"/>
        <v>0</v>
      </c>
      <c r="CF511" s="125">
        <f t="shared" ca="1" si="892"/>
        <v>0</v>
      </c>
      <c r="CG511" s="125">
        <f t="shared" ca="1" si="893"/>
        <v>0</v>
      </c>
      <c r="CH511" s="125">
        <f t="shared" ca="1" si="894"/>
        <v>0</v>
      </c>
      <c r="CI511" s="125">
        <f t="shared" ca="1" si="895"/>
        <v>0</v>
      </c>
      <c r="CJ511" s="125">
        <f t="shared" ca="1" si="896"/>
        <v>0</v>
      </c>
      <c r="CK511" s="125">
        <f t="shared" ca="1" si="897"/>
        <v>0</v>
      </c>
      <c r="CL511" s="125">
        <f t="shared" ca="1" si="898"/>
        <v>0</v>
      </c>
      <c r="CM511" s="125">
        <f t="shared" ca="1" si="899"/>
        <v>0</v>
      </c>
      <c r="CN511" s="125">
        <f t="shared" ca="1" si="900"/>
        <v>0</v>
      </c>
      <c r="CO511" s="125">
        <f t="shared" ca="1" si="901"/>
        <v>0</v>
      </c>
      <c r="CP511" s="125">
        <f t="shared" ca="1" si="902"/>
        <v>0</v>
      </c>
      <c r="CQ511" s="125">
        <f t="shared" ca="1" si="903"/>
        <v>0</v>
      </c>
      <c r="CR511" s="125">
        <f t="shared" ca="1" si="904"/>
        <v>0</v>
      </c>
      <c r="CS511" s="125">
        <f t="shared" ca="1" si="905"/>
        <v>0</v>
      </c>
      <c r="CT511" s="125">
        <f t="shared" ca="1" si="906"/>
        <v>0</v>
      </c>
      <c r="CU511" s="125">
        <f t="shared" ca="1" si="907"/>
        <v>0</v>
      </c>
      <c r="CV511" s="125">
        <f t="shared" ca="1" si="908"/>
        <v>0</v>
      </c>
      <c r="CW511" s="125">
        <f t="shared" ca="1" si="909"/>
        <v>0</v>
      </c>
      <c r="CX511" s="125">
        <f t="shared" ca="1" si="910"/>
        <v>0</v>
      </c>
      <c r="CY511" s="125">
        <f t="shared" ca="1" si="911"/>
        <v>0</v>
      </c>
      <c r="CZ511" s="606">
        <f t="shared" ca="1" si="912"/>
        <v>0</v>
      </c>
      <c r="DA511" s="341">
        <f t="shared" ca="1" si="913"/>
        <v>0</v>
      </c>
      <c r="DB511" s="125">
        <f t="shared" ca="1" si="914"/>
        <v>0</v>
      </c>
      <c r="DC511" s="125">
        <f t="shared" ca="1" si="915"/>
        <v>0</v>
      </c>
      <c r="DD511" s="125">
        <f t="shared" ca="1" si="916"/>
        <v>0</v>
      </c>
      <c r="DE511" s="125">
        <f t="shared" ca="1" si="917"/>
        <v>0</v>
      </c>
      <c r="DF511" s="125">
        <f t="shared" ca="1" si="918"/>
        <v>0</v>
      </c>
      <c r="DG511" s="125">
        <f t="shared" ca="1" si="930"/>
        <v>0</v>
      </c>
      <c r="DH511" s="125">
        <f t="shared" ca="1" si="919"/>
        <v>0</v>
      </c>
      <c r="DI511" s="125">
        <f t="shared" ca="1" si="920"/>
        <v>0</v>
      </c>
      <c r="DJ511" s="125">
        <f t="shared" ca="1" si="921"/>
        <v>0</v>
      </c>
      <c r="DK511" s="125">
        <f t="shared" ca="1" si="922"/>
        <v>0</v>
      </c>
      <c r="DL511" s="125">
        <f t="shared" ca="1" si="923"/>
        <v>0</v>
      </c>
      <c r="DM511" s="340">
        <f t="shared" ca="1" si="924"/>
        <v>0</v>
      </c>
      <c r="DN511" s="340">
        <f t="shared" ca="1" si="925"/>
        <v>0</v>
      </c>
      <c r="DO511" s="340">
        <f t="shared" ca="1" si="926"/>
        <v>0</v>
      </c>
      <c r="DP511" s="340">
        <f t="shared" ca="1" si="927"/>
        <v>0</v>
      </c>
      <c r="DQ511" s="340">
        <f t="shared" ca="1" si="928"/>
        <v>0</v>
      </c>
      <c r="DR511" s="340">
        <f t="shared" ca="1" si="929"/>
        <v>0</v>
      </c>
      <c r="DS511" s="340">
        <f t="shared" ca="1" si="929"/>
        <v>0</v>
      </c>
    </row>
    <row r="512" spans="1:123">
      <c r="A512">
        <f t="shared" ca="1" si="822"/>
        <v>0</v>
      </c>
      <c r="B512">
        <f t="shared" ca="1" si="823"/>
        <v>52</v>
      </c>
      <c r="C512">
        <f t="shared" ca="1" si="824"/>
        <v>9020</v>
      </c>
      <c r="D512">
        <f t="shared" ca="1" si="825"/>
        <v>0</v>
      </c>
      <c r="E512">
        <f t="shared" ca="1" si="826"/>
        <v>0</v>
      </c>
      <c r="F512">
        <f t="shared" ca="1" si="827"/>
        <v>0</v>
      </c>
      <c r="G512" s="123">
        <f t="shared" ca="1" si="934"/>
        <v>0</v>
      </c>
      <c r="H512" s="123">
        <f t="shared" ca="1" si="934"/>
        <v>0</v>
      </c>
      <c r="I512" s="123">
        <f t="shared" ca="1" si="934"/>
        <v>0</v>
      </c>
      <c r="J512" s="123">
        <f t="shared" ca="1" si="934"/>
        <v>0</v>
      </c>
      <c r="K512" s="123">
        <f t="shared" ca="1" si="934"/>
        <v>0</v>
      </c>
      <c r="L512" s="123">
        <f t="shared" ca="1" si="934"/>
        <v>0</v>
      </c>
      <c r="M512" s="123">
        <f t="shared" ca="1" si="934"/>
        <v>0</v>
      </c>
      <c r="N512" s="123">
        <f t="shared" ca="1" si="934"/>
        <v>0</v>
      </c>
      <c r="O512" s="123">
        <f t="shared" ca="1" si="828"/>
        <v>0</v>
      </c>
      <c r="P512" s="123">
        <f t="shared" ca="1" si="829"/>
        <v>0</v>
      </c>
      <c r="Q512" s="123">
        <f t="shared" ca="1" si="932"/>
        <v>0</v>
      </c>
      <c r="R512" s="123">
        <f t="shared" ca="1" si="932"/>
        <v>0</v>
      </c>
      <c r="S512" s="123">
        <f t="shared" ca="1" si="831"/>
        <v>0</v>
      </c>
      <c r="T512" s="123">
        <f t="shared" ca="1" si="832"/>
        <v>0</v>
      </c>
      <c r="U512" s="123">
        <f t="shared" ca="1" si="833"/>
        <v>0</v>
      </c>
      <c r="V512" s="123">
        <f t="shared" ca="1" si="834"/>
        <v>0</v>
      </c>
      <c r="W512" s="123">
        <f t="shared" ca="1" si="835"/>
        <v>0</v>
      </c>
      <c r="X512" s="123">
        <f t="shared" ca="1" si="836"/>
        <v>0</v>
      </c>
      <c r="Y512" s="123">
        <f t="shared" ca="1" si="837"/>
        <v>0</v>
      </c>
      <c r="Z512" s="123">
        <f t="shared" ca="1" si="838"/>
        <v>0</v>
      </c>
      <c r="AA512" s="123">
        <f t="shared" ca="1" si="839"/>
        <v>0</v>
      </c>
      <c r="AB512" s="123">
        <f t="shared" ca="1" si="840"/>
        <v>0</v>
      </c>
      <c r="AC512" s="123">
        <f t="shared" ca="1" si="841"/>
        <v>0</v>
      </c>
      <c r="AD512" s="123">
        <f t="shared" ca="1" si="842"/>
        <v>0</v>
      </c>
      <c r="AE512" s="123">
        <f t="shared" ca="1" si="843"/>
        <v>0</v>
      </c>
      <c r="AF512" s="123">
        <f t="shared" ca="1" si="844"/>
        <v>0</v>
      </c>
      <c r="AG512" s="123">
        <f t="shared" ca="1" si="845"/>
        <v>0</v>
      </c>
      <c r="AH512" s="123">
        <f t="shared" ca="1" si="846"/>
        <v>0</v>
      </c>
      <c r="AI512" s="123">
        <f t="shared" ca="1" si="847"/>
        <v>0</v>
      </c>
      <c r="AJ512" s="123">
        <f t="shared" ca="1" si="848"/>
        <v>0</v>
      </c>
      <c r="AK512" s="123">
        <f t="shared" ca="1" si="849"/>
        <v>0</v>
      </c>
      <c r="AL512" s="123">
        <f t="shared" ca="1" si="850"/>
        <v>0</v>
      </c>
      <c r="AM512" s="123">
        <f t="shared" ca="1" si="851"/>
        <v>0</v>
      </c>
      <c r="AN512" s="123">
        <f t="shared" ca="1" si="852"/>
        <v>0</v>
      </c>
      <c r="AO512" s="123">
        <f t="shared" ca="1" si="853"/>
        <v>0</v>
      </c>
      <c r="AP512" s="123">
        <f t="shared" ca="1" si="854"/>
        <v>0</v>
      </c>
      <c r="AQ512" s="123">
        <f t="shared" ca="1" si="855"/>
        <v>0</v>
      </c>
      <c r="AR512" s="123">
        <f t="shared" ca="1" si="856"/>
        <v>0</v>
      </c>
      <c r="AS512" s="123">
        <f t="shared" ca="1" si="857"/>
        <v>0</v>
      </c>
      <c r="AT512" s="123">
        <f t="shared" ca="1" si="858"/>
        <v>0</v>
      </c>
      <c r="AU512" s="123">
        <f t="shared" ca="1" si="859"/>
        <v>0</v>
      </c>
      <c r="AV512" s="123">
        <f t="shared" ca="1" si="860"/>
        <v>0</v>
      </c>
      <c r="AW512" s="123">
        <f t="shared" ca="1" si="861"/>
        <v>0</v>
      </c>
      <c r="AX512" s="123">
        <f t="shared" ca="1" si="862"/>
        <v>0</v>
      </c>
      <c r="AY512" s="123">
        <f t="shared" ca="1" si="863"/>
        <v>0</v>
      </c>
      <c r="AZ512" s="123">
        <f t="shared" ca="1" si="864"/>
        <v>0</v>
      </c>
      <c r="BA512" s="123">
        <f t="shared" ca="1" si="865"/>
        <v>0</v>
      </c>
      <c r="BB512" s="123">
        <f t="shared" ca="1" si="866"/>
        <v>0</v>
      </c>
      <c r="BC512" s="123">
        <f t="shared" ca="1" si="867"/>
        <v>0</v>
      </c>
      <c r="BD512" s="123">
        <f t="shared" ca="1" si="868"/>
        <v>0</v>
      </c>
      <c r="BE512" s="123">
        <f t="shared" ca="1" si="869"/>
        <v>0</v>
      </c>
      <c r="BF512" s="123">
        <f t="shared" ca="1" si="870"/>
        <v>0</v>
      </c>
      <c r="BG512" s="123">
        <f t="shared" ca="1" si="871"/>
        <v>0</v>
      </c>
      <c r="BH512" s="123">
        <f t="shared" ca="1" si="872"/>
        <v>0</v>
      </c>
      <c r="BI512" s="123">
        <f t="shared" ca="1" si="873"/>
        <v>0</v>
      </c>
      <c r="BJ512" s="123">
        <f t="shared" ca="1" si="874"/>
        <v>0</v>
      </c>
      <c r="BK512" s="123">
        <f t="shared" ca="1" si="875"/>
        <v>0</v>
      </c>
      <c r="BL512" s="123">
        <f t="shared" ca="1" si="876"/>
        <v>0</v>
      </c>
      <c r="BM512" s="123">
        <f t="shared" ca="1" si="877"/>
        <v>0</v>
      </c>
      <c r="BN512" s="123">
        <f t="shared" ca="1" si="878"/>
        <v>0</v>
      </c>
      <c r="BO512" s="123">
        <f t="shared" ca="1" si="879"/>
        <v>0</v>
      </c>
      <c r="BP512" s="340">
        <f t="shared" ca="1" si="880"/>
        <v>0</v>
      </c>
      <c r="BQ512" s="123">
        <f t="shared" ca="1" si="881"/>
        <v>0</v>
      </c>
      <c r="BR512" s="123">
        <f t="shared" ca="1" si="882"/>
        <v>0</v>
      </c>
      <c r="BS512" s="123">
        <f t="shared" ca="1" si="883"/>
        <v>0</v>
      </c>
      <c r="BT512" s="123">
        <f t="shared" ca="1" si="884"/>
        <v>0</v>
      </c>
      <c r="BU512" s="123">
        <f t="shared" ca="1" si="885"/>
        <v>0</v>
      </c>
      <c r="BV512" s="123"/>
      <c r="BW512" s="123">
        <f t="shared" ca="1" si="886"/>
        <v>0</v>
      </c>
      <c r="BX512" s="123"/>
      <c r="BY512" s="123">
        <f t="shared" ca="1" si="887"/>
        <v>0</v>
      </c>
      <c r="BZ512" s="123"/>
      <c r="CA512" s="123">
        <f t="shared" ca="1" si="888"/>
        <v>0</v>
      </c>
      <c r="CB512" s="123"/>
      <c r="CC512" s="123">
        <f t="shared" ca="1" si="889"/>
        <v>0</v>
      </c>
      <c r="CD512" s="125">
        <f t="shared" ca="1" si="890"/>
        <v>0</v>
      </c>
      <c r="CE512" s="125">
        <f t="shared" ca="1" si="891"/>
        <v>0</v>
      </c>
      <c r="CF512" s="125">
        <f t="shared" ca="1" si="892"/>
        <v>0</v>
      </c>
      <c r="CG512" s="125">
        <f t="shared" ca="1" si="893"/>
        <v>0</v>
      </c>
      <c r="CH512" s="125">
        <f t="shared" ca="1" si="894"/>
        <v>0</v>
      </c>
      <c r="CI512" s="125">
        <f t="shared" ca="1" si="895"/>
        <v>0</v>
      </c>
      <c r="CJ512" s="125">
        <f t="shared" ca="1" si="896"/>
        <v>0</v>
      </c>
      <c r="CK512" s="125">
        <f t="shared" ca="1" si="897"/>
        <v>0</v>
      </c>
      <c r="CL512" s="125">
        <f t="shared" ca="1" si="898"/>
        <v>0</v>
      </c>
      <c r="CM512" s="125">
        <f t="shared" ca="1" si="899"/>
        <v>0</v>
      </c>
      <c r="CN512" s="125">
        <f t="shared" ca="1" si="900"/>
        <v>0</v>
      </c>
      <c r="CO512" s="125">
        <f t="shared" ca="1" si="901"/>
        <v>0</v>
      </c>
      <c r="CP512" s="125">
        <f t="shared" ca="1" si="902"/>
        <v>0</v>
      </c>
      <c r="CQ512" s="125">
        <f t="shared" ca="1" si="903"/>
        <v>0</v>
      </c>
      <c r="CR512" s="125">
        <f t="shared" ca="1" si="904"/>
        <v>0</v>
      </c>
      <c r="CS512" s="125">
        <f t="shared" ca="1" si="905"/>
        <v>0</v>
      </c>
      <c r="CT512" s="125">
        <f t="shared" ca="1" si="906"/>
        <v>0</v>
      </c>
      <c r="CU512" s="125">
        <f t="shared" ca="1" si="907"/>
        <v>0</v>
      </c>
      <c r="CV512" s="125">
        <f t="shared" ca="1" si="908"/>
        <v>0</v>
      </c>
      <c r="CW512" s="125">
        <f t="shared" ca="1" si="909"/>
        <v>0</v>
      </c>
      <c r="CX512" s="125">
        <f t="shared" ca="1" si="910"/>
        <v>0</v>
      </c>
      <c r="CY512" s="125">
        <f t="shared" ca="1" si="911"/>
        <v>0</v>
      </c>
      <c r="CZ512" s="606">
        <f t="shared" ca="1" si="912"/>
        <v>0</v>
      </c>
      <c r="DA512" s="341">
        <f t="shared" ca="1" si="913"/>
        <v>0</v>
      </c>
      <c r="DB512" s="125">
        <f t="shared" ca="1" si="914"/>
        <v>0</v>
      </c>
      <c r="DC512" s="125">
        <f t="shared" ca="1" si="915"/>
        <v>0</v>
      </c>
      <c r="DD512" s="125">
        <f t="shared" ca="1" si="916"/>
        <v>0</v>
      </c>
      <c r="DE512" s="125">
        <f t="shared" ca="1" si="917"/>
        <v>0</v>
      </c>
      <c r="DF512" s="125">
        <f t="shared" ca="1" si="918"/>
        <v>0</v>
      </c>
      <c r="DG512" s="125">
        <f t="shared" ca="1" si="930"/>
        <v>0</v>
      </c>
      <c r="DH512" s="125">
        <f t="shared" ca="1" si="919"/>
        <v>0</v>
      </c>
      <c r="DI512" s="125">
        <f t="shared" ca="1" si="920"/>
        <v>0</v>
      </c>
      <c r="DJ512" s="125">
        <f t="shared" ca="1" si="921"/>
        <v>0</v>
      </c>
      <c r="DK512" s="125">
        <f t="shared" ca="1" si="922"/>
        <v>0</v>
      </c>
      <c r="DL512" s="125">
        <f t="shared" ca="1" si="923"/>
        <v>0</v>
      </c>
      <c r="DM512" s="340">
        <f t="shared" ca="1" si="924"/>
        <v>0</v>
      </c>
      <c r="DN512" s="340">
        <f t="shared" ca="1" si="925"/>
        <v>0</v>
      </c>
      <c r="DO512" s="340">
        <f t="shared" ca="1" si="926"/>
        <v>0</v>
      </c>
      <c r="DP512" s="340">
        <f t="shared" ca="1" si="927"/>
        <v>0</v>
      </c>
      <c r="DQ512" s="340">
        <f t="shared" ca="1" si="928"/>
        <v>0</v>
      </c>
      <c r="DR512" s="340">
        <f t="shared" ca="1" si="929"/>
        <v>0</v>
      </c>
      <c r="DS512" s="340">
        <f t="shared" ca="1" si="929"/>
        <v>0</v>
      </c>
    </row>
    <row r="513" spans="1:123">
      <c r="A513">
        <f t="shared" ca="1" si="822"/>
        <v>0</v>
      </c>
      <c r="B513">
        <f t="shared" ca="1" si="823"/>
        <v>53</v>
      </c>
      <c r="C513">
        <f t="shared" ca="1" si="824"/>
        <v>9160</v>
      </c>
      <c r="D513">
        <f t="shared" ca="1" si="825"/>
        <v>0</v>
      </c>
      <c r="E513">
        <f t="shared" ca="1" si="826"/>
        <v>0</v>
      </c>
      <c r="F513">
        <f t="shared" ca="1" si="827"/>
        <v>0</v>
      </c>
      <c r="G513" s="123">
        <f t="shared" ca="1" si="934"/>
        <v>0</v>
      </c>
      <c r="H513" s="123">
        <f t="shared" ca="1" si="934"/>
        <v>0</v>
      </c>
      <c r="I513" s="123">
        <f t="shared" ca="1" si="934"/>
        <v>0</v>
      </c>
      <c r="J513" s="123">
        <f t="shared" ca="1" si="934"/>
        <v>0</v>
      </c>
      <c r="K513" s="123">
        <f t="shared" ca="1" si="934"/>
        <v>0</v>
      </c>
      <c r="L513" s="123">
        <f t="shared" ca="1" si="934"/>
        <v>0</v>
      </c>
      <c r="M513" s="123">
        <f t="shared" ca="1" si="934"/>
        <v>0</v>
      </c>
      <c r="N513" s="123">
        <f t="shared" ca="1" si="934"/>
        <v>0</v>
      </c>
      <c r="O513" s="123">
        <f t="shared" ca="1" si="828"/>
        <v>0</v>
      </c>
      <c r="P513" s="123">
        <f t="shared" ca="1" si="829"/>
        <v>0</v>
      </c>
      <c r="Q513" s="123">
        <f t="shared" ca="1" si="932"/>
        <v>0</v>
      </c>
      <c r="R513" s="123">
        <f t="shared" ca="1" si="932"/>
        <v>0</v>
      </c>
      <c r="S513" s="123">
        <f t="shared" ca="1" si="831"/>
        <v>0</v>
      </c>
      <c r="T513" s="123">
        <f t="shared" ca="1" si="832"/>
        <v>0</v>
      </c>
      <c r="U513" s="123">
        <f t="shared" ca="1" si="833"/>
        <v>0</v>
      </c>
      <c r="V513" s="123">
        <f t="shared" ca="1" si="834"/>
        <v>0</v>
      </c>
      <c r="W513" s="123">
        <f t="shared" ca="1" si="835"/>
        <v>0</v>
      </c>
      <c r="X513" s="123">
        <f t="shared" ca="1" si="836"/>
        <v>0</v>
      </c>
      <c r="Y513" s="123">
        <f t="shared" ca="1" si="837"/>
        <v>0</v>
      </c>
      <c r="Z513" s="123">
        <f t="shared" ca="1" si="838"/>
        <v>0</v>
      </c>
      <c r="AA513" s="123">
        <f t="shared" ca="1" si="839"/>
        <v>0</v>
      </c>
      <c r="AB513" s="123">
        <f t="shared" ca="1" si="840"/>
        <v>0</v>
      </c>
      <c r="AC513" s="123">
        <f t="shared" ca="1" si="841"/>
        <v>0</v>
      </c>
      <c r="AD513" s="123">
        <f t="shared" ca="1" si="842"/>
        <v>0</v>
      </c>
      <c r="AE513" s="123">
        <f t="shared" ca="1" si="843"/>
        <v>0</v>
      </c>
      <c r="AF513" s="123">
        <f t="shared" ca="1" si="844"/>
        <v>0</v>
      </c>
      <c r="AG513" s="123">
        <f t="shared" ca="1" si="845"/>
        <v>0</v>
      </c>
      <c r="AH513" s="123">
        <f t="shared" ca="1" si="846"/>
        <v>0</v>
      </c>
      <c r="AI513" s="123">
        <f t="shared" ca="1" si="847"/>
        <v>0</v>
      </c>
      <c r="AJ513" s="123">
        <f t="shared" ca="1" si="848"/>
        <v>0</v>
      </c>
      <c r="AK513" s="123">
        <f t="shared" ca="1" si="849"/>
        <v>0</v>
      </c>
      <c r="AL513" s="123">
        <f t="shared" ca="1" si="850"/>
        <v>0</v>
      </c>
      <c r="AM513" s="123">
        <f t="shared" ca="1" si="851"/>
        <v>0</v>
      </c>
      <c r="AN513" s="123">
        <f t="shared" ca="1" si="852"/>
        <v>0</v>
      </c>
      <c r="AO513" s="123">
        <f t="shared" ca="1" si="853"/>
        <v>0</v>
      </c>
      <c r="AP513" s="123">
        <f t="shared" ca="1" si="854"/>
        <v>0</v>
      </c>
      <c r="AQ513" s="123">
        <f t="shared" ca="1" si="855"/>
        <v>0</v>
      </c>
      <c r="AR513" s="123">
        <f t="shared" ca="1" si="856"/>
        <v>0</v>
      </c>
      <c r="AS513" s="123">
        <f t="shared" ca="1" si="857"/>
        <v>0</v>
      </c>
      <c r="AT513" s="123">
        <f t="shared" ca="1" si="858"/>
        <v>0</v>
      </c>
      <c r="AU513" s="123">
        <f t="shared" ca="1" si="859"/>
        <v>0</v>
      </c>
      <c r="AV513" s="123">
        <f t="shared" ca="1" si="860"/>
        <v>0</v>
      </c>
      <c r="AW513" s="123">
        <f t="shared" ca="1" si="861"/>
        <v>0</v>
      </c>
      <c r="AX513" s="123">
        <f t="shared" ca="1" si="862"/>
        <v>0</v>
      </c>
      <c r="AY513" s="123">
        <f t="shared" ca="1" si="863"/>
        <v>0</v>
      </c>
      <c r="AZ513" s="123">
        <f t="shared" ca="1" si="864"/>
        <v>0</v>
      </c>
      <c r="BA513" s="123">
        <f t="shared" ca="1" si="865"/>
        <v>0</v>
      </c>
      <c r="BB513" s="123">
        <f t="shared" ca="1" si="866"/>
        <v>0</v>
      </c>
      <c r="BC513" s="123">
        <f t="shared" ca="1" si="867"/>
        <v>0</v>
      </c>
      <c r="BD513" s="123">
        <f t="shared" ca="1" si="868"/>
        <v>0</v>
      </c>
      <c r="BE513" s="123">
        <f t="shared" ca="1" si="869"/>
        <v>0</v>
      </c>
      <c r="BF513" s="123">
        <f t="shared" ca="1" si="870"/>
        <v>0</v>
      </c>
      <c r="BG513" s="123">
        <f t="shared" ca="1" si="871"/>
        <v>0</v>
      </c>
      <c r="BH513" s="123">
        <f t="shared" ca="1" si="872"/>
        <v>0</v>
      </c>
      <c r="BI513" s="123">
        <f t="shared" ca="1" si="873"/>
        <v>0</v>
      </c>
      <c r="BJ513" s="123">
        <f t="shared" ca="1" si="874"/>
        <v>0</v>
      </c>
      <c r="BK513" s="123">
        <f t="shared" ca="1" si="875"/>
        <v>0</v>
      </c>
      <c r="BL513" s="123">
        <f t="shared" ca="1" si="876"/>
        <v>0</v>
      </c>
      <c r="BM513" s="123">
        <f t="shared" ca="1" si="877"/>
        <v>0</v>
      </c>
      <c r="BN513" s="123">
        <f t="shared" ca="1" si="878"/>
        <v>0</v>
      </c>
      <c r="BO513" s="123">
        <f t="shared" ca="1" si="879"/>
        <v>0</v>
      </c>
      <c r="BP513" s="340">
        <f t="shared" ca="1" si="880"/>
        <v>0</v>
      </c>
      <c r="BQ513" s="123">
        <f t="shared" ca="1" si="881"/>
        <v>0</v>
      </c>
      <c r="BR513" s="123">
        <f t="shared" ca="1" si="882"/>
        <v>0</v>
      </c>
      <c r="BS513" s="123">
        <f t="shared" ca="1" si="883"/>
        <v>0</v>
      </c>
      <c r="BT513" s="123">
        <f t="shared" ca="1" si="884"/>
        <v>0</v>
      </c>
      <c r="BU513" s="123">
        <f t="shared" ca="1" si="885"/>
        <v>0</v>
      </c>
      <c r="BV513" s="123"/>
      <c r="BW513" s="123">
        <f t="shared" ca="1" si="886"/>
        <v>0</v>
      </c>
      <c r="BX513" s="123"/>
      <c r="BY513" s="123">
        <f t="shared" ca="1" si="887"/>
        <v>0</v>
      </c>
      <c r="BZ513" s="123"/>
      <c r="CA513" s="123">
        <f t="shared" ca="1" si="888"/>
        <v>0</v>
      </c>
      <c r="CB513" s="123"/>
      <c r="CC513" s="123">
        <f t="shared" ca="1" si="889"/>
        <v>0</v>
      </c>
      <c r="CD513" s="125">
        <f t="shared" ca="1" si="890"/>
        <v>0</v>
      </c>
      <c r="CE513" s="125">
        <f t="shared" ca="1" si="891"/>
        <v>0</v>
      </c>
      <c r="CF513" s="125">
        <f t="shared" ca="1" si="892"/>
        <v>0</v>
      </c>
      <c r="CG513" s="125">
        <f t="shared" ca="1" si="893"/>
        <v>0</v>
      </c>
      <c r="CH513" s="125">
        <f t="shared" ca="1" si="894"/>
        <v>0</v>
      </c>
      <c r="CI513" s="125">
        <f t="shared" ca="1" si="895"/>
        <v>0</v>
      </c>
      <c r="CJ513" s="125">
        <f t="shared" ca="1" si="896"/>
        <v>0</v>
      </c>
      <c r="CK513" s="125">
        <f t="shared" ca="1" si="897"/>
        <v>0</v>
      </c>
      <c r="CL513" s="125">
        <f t="shared" ca="1" si="898"/>
        <v>0</v>
      </c>
      <c r="CM513" s="125">
        <f t="shared" ca="1" si="899"/>
        <v>0</v>
      </c>
      <c r="CN513" s="125">
        <f t="shared" ca="1" si="900"/>
        <v>0</v>
      </c>
      <c r="CO513" s="125">
        <f t="shared" ca="1" si="901"/>
        <v>0</v>
      </c>
      <c r="CP513" s="125">
        <f t="shared" ca="1" si="902"/>
        <v>0</v>
      </c>
      <c r="CQ513" s="125">
        <f t="shared" ca="1" si="903"/>
        <v>0</v>
      </c>
      <c r="CR513" s="125">
        <f t="shared" ca="1" si="904"/>
        <v>0</v>
      </c>
      <c r="CS513" s="125">
        <f t="shared" ca="1" si="905"/>
        <v>0</v>
      </c>
      <c r="CT513" s="125">
        <f t="shared" ca="1" si="906"/>
        <v>0</v>
      </c>
      <c r="CU513" s="125">
        <f t="shared" ca="1" si="907"/>
        <v>0</v>
      </c>
      <c r="CV513" s="125">
        <f t="shared" ca="1" si="908"/>
        <v>0</v>
      </c>
      <c r="CW513" s="125">
        <f t="shared" ca="1" si="909"/>
        <v>0</v>
      </c>
      <c r="CX513" s="125">
        <f t="shared" ca="1" si="910"/>
        <v>0</v>
      </c>
      <c r="CY513" s="125">
        <f t="shared" ca="1" si="911"/>
        <v>0</v>
      </c>
      <c r="CZ513" s="606">
        <f t="shared" ca="1" si="912"/>
        <v>0</v>
      </c>
      <c r="DA513" s="341">
        <f t="shared" ca="1" si="913"/>
        <v>0</v>
      </c>
      <c r="DB513" s="125">
        <f t="shared" ca="1" si="914"/>
        <v>0</v>
      </c>
      <c r="DC513" s="125">
        <f t="shared" ca="1" si="915"/>
        <v>0</v>
      </c>
      <c r="DD513" s="125">
        <f t="shared" ca="1" si="916"/>
        <v>0</v>
      </c>
      <c r="DE513" s="125">
        <f t="shared" ca="1" si="917"/>
        <v>0</v>
      </c>
      <c r="DF513" s="125">
        <f t="shared" ca="1" si="918"/>
        <v>0</v>
      </c>
      <c r="DG513" s="125">
        <f t="shared" ca="1" si="930"/>
        <v>0</v>
      </c>
      <c r="DH513" s="125">
        <f t="shared" ca="1" si="919"/>
        <v>0</v>
      </c>
      <c r="DI513" s="125">
        <f t="shared" ca="1" si="920"/>
        <v>0</v>
      </c>
      <c r="DJ513" s="125">
        <f t="shared" ca="1" si="921"/>
        <v>0</v>
      </c>
      <c r="DK513" s="125">
        <f t="shared" ca="1" si="922"/>
        <v>0</v>
      </c>
      <c r="DL513" s="125">
        <f t="shared" ca="1" si="923"/>
        <v>0</v>
      </c>
      <c r="DM513" s="340">
        <f t="shared" ca="1" si="924"/>
        <v>0</v>
      </c>
      <c r="DN513" s="340">
        <f t="shared" ca="1" si="925"/>
        <v>0</v>
      </c>
      <c r="DO513" s="340">
        <f t="shared" ca="1" si="926"/>
        <v>0</v>
      </c>
      <c r="DP513" s="340">
        <f t="shared" ca="1" si="927"/>
        <v>0</v>
      </c>
      <c r="DQ513" s="340">
        <f t="shared" ca="1" si="928"/>
        <v>0</v>
      </c>
      <c r="DR513" s="340">
        <f t="shared" ca="1" si="929"/>
        <v>0</v>
      </c>
      <c r="DS513" s="340">
        <f t="shared" ca="1" si="929"/>
        <v>0</v>
      </c>
    </row>
    <row r="514" spans="1:123">
      <c r="A514">
        <f t="shared" ca="1" si="822"/>
        <v>0</v>
      </c>
      <c r="B514">
        <f t="shared" ca="1" si="823"/>
        <v>54</v>
      </c>
      <c r="C514">
        <f t="shared" ca="1" si="824"/>
        <v>9300</v>
      </c>
      <c r="D514">
        <f t="shared" ca="1" si="825"/>
        <v>0</v>
      </c>
      <c r="E514">
        <f t="shared" ca="1" si="826"/>
        <v>0</v>
      </c>
      <c r="F514">
        <f t="shared" ca="1" si="827"/>
        <v>0</v>
      </c>
      <c r="G514" s="123">
        <f t="shared" ca="1" si="934"/>
        <v>0</v>
      </c>
      <c r="H514" s="123">
        <f t="shared" ca="1" si="934"/>
        <v>0</v>
      </c>
      <c r="I514" s="123">
        <f t="shared" ca="1" si="934"/>
        <v>0</v>
      </c>
      <c r="J514" s="123">
        <f t="shared" ca="1" si="934"/>
        <v>0</v>
      </c>
      <c r="K514" s="123">
        <f t="shared" ca="1" si="934"/>
        <v>0</v>
      </c>
      <c r="L514" s="123">
        <f t="shared" ca="1" si="934"/>
        <v>0</v>
      </c>
      <c r="M514" s="123">
        <f t="shared" ca="1" si="934"/>
        <v>0</v>
      </c>
      <c r="N514" s="123">
        <f t="shared" ca="1" si="934"/>
        <v>0</v>
      </c>
      <c r="O514" s="123">
        <f t="shared" ca="1" si="828"/>
        <v>0</v>
      </c>
      <c r="P514" s="123">
        <f t="shared" ca="1" si="829"/>
        <v>0</v>
      </c>
      <c r="Q514" s="123">
        <f t="shared" ca="1" si="932"/>
        <v>0</v>
      </c>
      <c r="R514" s="123">
        <f t="shared" ca="1" si="932"/>
        <v>0</v>
      </c>
      <c r="S514" s="123">
        <f t="shared" ca="1" si="831"/>
        <v>0</v>
      </c>
      <c r="T514" s="123">
        <f t="shared" ca="1" si="832"/>
        <v>0</v>
      </c>
      <c r="U514" s="123">
        <f t="shared" ca="1" si="833"/>
        <v>0</v>
      </c>
      <c r="V514" s="123">
        <f t="shared" ca="1" si="834"/>
        <v>0</v>
      </c>
      <c r="W514" s="123">
        <f t="shared" ca="1" si="835"/>
        <v>0</v>
      </c>
      <c r="X514" s="123">
        <f t="shared" ca="1" si="836"/>
        <v>0</v>
      </c>
      <c r="Y514" s="123">
        <f t="shared" ca="1" si="837"/>
        <v>0</v>
      </c>
      <c r="Z514" s="123">
        <f t="shared" ca="1" si="838"/>
        <v>0</v>
      </c>
      <c r="AA514" s="123">
        <f t="shared" ca="1" si="839"/>
        <v>0</v>
      </c>
      <c r="AB514" s="123">
        <f t="shared" ca="1" si="840"/>
        <v>0</v>
      </c>
      <c r="AC514" s="123">
        <f t="shared" ca="1" si="841"/>
        <v>0</v>
      </c>
      <c r="AD514" s="123">
        <f t="shared" ca="1" si="842"/>
        <v>0</v>
      </c>
      <c r="AE514" s="123">
        <f t="shared" ca="1" si="843"/>
        <v>0</v>
      </c>
      <c r="AF514" s="123">
        <f t="shared" ca="1" si="844"/>
        <v>0</v>
      </c>
      <c r="AG514" s="123">
        <f t="shared" ca="1" si="845"/>
        <v>0</v>
      </c>
      <c r="AH514" s="123">
        <f t="shared" ca="1" si="846"/>
        <v>0</v>
      </c>
      <c r="AI514" s="123">
        <f t="shared" ca="1" si="847"/>
        <v>0</v>
      </c>
      <c r="AJ514" s="123">
        <f t="shared" ca="1" si="848"/>
        <v>0</v>
      </c>
      <c r="AK514" s="123">
        <f t="shared" ca="1" si="849"/>
        <v>0</v>
      </c>
      <c r="AL514" s="123">
        <f t="shared" ca="1" si="850"/>
        <v>0</v>
      </c>
      <c r="AM514" s="123">
        <f t="shared" ca="1" si="851"/>
        <v>0</v>
      </c>
      <c r="AN514" s="123">
        <f t="shared" ca="1" si="852"/>
        <v>0</v>
      </c>
      <c r="AO514" s="123">
        <f t="shared" ca="1" si="853"/>
        <v>0</v>
      </c>
      <c r="AP514" s="123">
        <f t="shared" ca="1" si="854"/>
        <v>0</v>
      </c>
      <c r="AQ514" s="123">
        <f t="shared" ca="1" si="855"/>
        <v>0</v>
      </c>
      <c r="AR514" s="123">
        <f t="shared" ca="1" si="856"/>
        <v>0</v>
      </c>
      <c r="AS514" s="123">
        <f t="shared" ca="1" si="857"/>
        <v>0</v>
      </c>
      <c r="AT514" s="123">
        <f t="shared" ca="1" si="858"/>
        <v>0</v>
      </c>
      <c r="AU514" s="123">
        <f t="shared" ca="1" si="859"/>
        <v>0</v>
      </c>
      <c r="AV514" s="123">
        <f t="shared" ca="1" si="860"/>
        <v>0</v>
      </c>
      <c r="AW514" s="123">
        <f t="shared" ca="1" si="861"/>
        <v>0</v>
      </c>
      <c r="AX514" s="123">
        <f t="shared" ca="1" si="862"/>
        <v>0</v>
      </c>
      <c r="AY514" s="123">
        <f t="shared" ca="1" si="863"/>
        <v>0</v>
      </c>
      <c r="AZ514" s="123">
        <f t="shared" ca="1" si="864"/>
        <v>0</v>
      </c>
      <c r="BA514" s="123">
        <f t="shared" ca="1" si="865"/>
        <v>0</v>
      </c>
      <c r="BB514" s="123">
        <f t="shared" ca="1" si="866"/>
        <v>0</v>
      </c>
      <c r="BC514" s="123">
        <f t="shared" ca="1" si="867"/>
        <v>0</v>
      </c>
      <c r="BD514" s="123">
        <f t="shared" ca="1" si="868"/>
        <v>0</v>
      </c>
      <c r="BE514" s="123">
        <f t="shared" ca="1" si="869"/>
        <v>0</v>
      </c>
      <c r="BF514" s="123">
        <f t="shared" ca="1" si="870"/>
        <v>0</v>
      </c>
      <c r="BG514" s="123">
        <f t="shared" ca="1" si="871"/>
        <v>0</v>
      </c>
      <c r="BH514" s="123">
        <f t="shared" ca="1" si="872"/>
        <v>0</v>
      </c>
      <c r="BI514" s="123">
        <f t="shared" ca="1" si="873"/>
        <v>0</v>
      </c>
      <c r="BJ514" s="123">
        <f t="shared" ca="1" si="874"/>
        <v>0</v>
      </c>
      <c r="BK514" s="123">
        <f t="shared" ca="1" si="875"/>
        <v>0</v>
      </c>
      <c r="BL514" s="123">
        <f t="shared" ca="1" si="876"/>
        <v>0</v>
      </c>
      <c r="BM514" s="123">
        <f t="shared" ca="1" si="877"/>
        <v>0</v>
      </c>
      <c r="BN514" s="123">
        <f t="shared" ca="1" si="878"/>
        <v>0</v>
      </c>
      <c r="BO514" s="123">
        <f t="shared" ca="1" si="879"/>
        <v>0</v>
      </c>
      <c r="BP514" s="340">
        <f t="shared" ca="1" si="880"/>
        <v>0</v>
      </c>
      <c r="BQ514" s="123">
        <f t="shared" ca="1" si="881"/>
        <v>0</v>
      </c>
      <c r="BR514" s="123">
        <f t="shared" ca="1" si="882"/>
        <v>0</v>
      </c>
      <c r="BS514" s="123">
        <f t="shared" ca="1" si="883"/>
        <v>0</v>
      </c>
      <c r="BT514" s="123">
        <f t="shared" ca="1" si="884"/>
        <v>0</v>
      </c>
      <c r="BU514" s="123">
        <f t="shared" ca="1" si="885"/>
        <v>0</v>
      </c>
      <c r="BV514" s="123"/>
      <c r="BW514" s="123">
        <f t="shared" ca="1" si="886"/>
        <v>0</v>
      </c>
      <c r="BX514" s="123"/>
      <c r="BY514" s="123">
        <f t="shared" ca="1" si="887"/>
        <v>0</v>
      </c>
      <c r="BZ514" s="123"/>
      <c r="CA514" s="123">
        <f t="shared" ca="1" si="888"/>
        <v>0</v>
      </c>
      <c r="CB514" s="123"/>
      <c r="CC514" s="123">
        <f t="shared" ca="1" si="889"/>
        <v>0</v>
      </c>
      <c r="CD514" s="125">
        <f t="shared" ca="1" si="890"/>
        <v>0</v>
      </c>
      <c r="CE514" s="125">
        <f t="shared" ca="1" si="891"/>
        <v>0</v>
      </c>
      <c r="CF514" s="125">
        <f t="shared" ca="1" si="892"/>
        <v>0</v>
      </c>
      <c r="CG514" s="125">
        <f t="shared" ca="1" si="893"/>
        <v>0</v>
      </c>
      <c r="CH514" s="125">
        <f t="shared" ca="1" si="894"/>
        <v>0</v>
      </c>
      <c r="CI514" s="125">
        <f t="shared" ca="1" si="895"/>
        <v>0</v>
      </c>
      <c r="CJ514" s="125">
        <f t="shared" ca="1" si="896"/>
        <v>0</v>
      </c>
      <c r="CK514" s="125">
        <f t="shared" ca="1" si="897"/>
        <v>0</v>
      </c>
      <c r="CL514" s="125">
        <f t="shared" ca="1" si="898"/>
        <v>0</v>
      </c>
      <c r="CM514" s="125">
        <f t="shared" ca="1" si="899"/>
        <v>0</v>
      </c>
      <c r="CN514" s="125">
        <f t="shared" ca="1" si="900"/>
        <v>0</v>
      </c>
      <c r="CO514" s="125">
        <f t="shared" ca="1" si="901"/>
        <v>0</v>
      </c>
      <c r="CP514" s="125">
        <f t="shared" ca="1" si="902"/>
        <v>0</v>
      </c>
      <c r="CQ514" s="125">
        <f t="shared" ca="1" si="903"/>
        <v>0</v>
      </c>
      <c r="CR514" s="125">
        <f t="shared" ca="1" si="904"/>
        <v>0</v>
      </c>
      <c r="CS514" s="125">
        <f t="shared" ca="1" si="905"/>
        <v>0</v>
      </c>
      <c r="CT514" s="125">
        <f t="shared" ca="1" si="906"/>
        <v>0</v>
      </c>
      <c r="CU514" s="125">
        <f t="shared" ca="1" si="907"/>
        <v>0</v>
      </c>
      <c r="CV514" s="125">
        <f t="shared" ca="1" si="908"/>
        <v>0</v>
      </c>
      <c r="CW514" s="125">
        <f t="shared" ca="1" si="909"/>
        <v>0</v>
      </c>
      <c r="CX514" s="125">
        <f t="shared" ca="1" si="910"/>
        <v>0</v>
      </c>
      <c r="CY514" s="125">
        <f t="shared" ca="1" si="911"/>
        <v>0</v>
      </c>
      <c r="CZ514" s="606">
        <f t="shared" ca="1" si="912"/>
        <v>0</v>
      </c>
      <c r="DA514" s="341">
        <f t="shared" ca="1" si="913"/>
        <v>0</v>
      </c>
      <c r="DB514" s="125">
        <f t="shared" ca="1" si="914"/>
        <v>0</v>
      </c>
      <c r="DC514" s="125">
        <f t="shared" ca="1" si="915"/>
        <v>0</v>
      </c>
      <c r="DD514" s="125">
        <f t="shared" ca="1" si="916"/>
        <v>0</v>
      </c>
      <c r="DE514" s="125">
        <f t="shared" ca="1" si="917"/>
        <v>0</v>
      </c>
      <c r="DF514" s="125">
        <f t="shared" ca="1" si="918"/>
        <v>0</v>
      </c>
      <c r="DG514" s="125">
        <f t="shared" ca="1" si="930"/>
        <v>0</v>
      </c>
      <c r="DH514" s="125">
        <f t="shared" ca="1" si="919"/>
        <v>0</v>
      </c>
      <c r="DI514" s="125">
        <f t="shared" ca="1" si="920"/>
        <v>0</v>
      </c>
      <c r="DJ514" s="125">
        <f t="shared" ca="1" si="921"/>
        <v>0</v>
      </c>
      <c r="DK514" s="125">
        <f t="shared" ca="1" si="922"/>
        <v>0</v>
      </c>
      <c r="DL514" s="125">
        <f t="shared" ca="1" si="923"/>
        <v>0</v>
      </c>
      <c r="DM514" s="340">
        <f t="shared" ca="1" si="924"/>
        <v>0</v>
      </c>
      <c r="DN514" s="340">
        <f t="shared" ca="1" si="925"/>
        <v>0</v>
      </c>
      <c r="DO514" s="340">
        <f t="shared" ca="1" si="926"/>
        <v>0</v>
      </c>
      <c r="DP514" s="340">
        <f t="shared" ca="1" si="927"/>
        <v>0</v>
      </c>
      <c r="DQ514" s="340">
        <f t="shared" ca="1" si="928"/>
        <v>0</v>
      </c>
      <c r="DR514" s="340">
        <f t="shared" ca="1" si="929"/>
        <v>0</v>
      </c>
      <c r="DS514" s="340">
        <f t="shared" ca="1" si="929"/>
        <v>0</v>
      </c>
    </row>
    <row r="515" spans="1:123">
      <c r="A515">
        <f t="shared" ca="1" si="822"/>
        <v>0</v>
      </c>
      <c r="B515">
        <f t="shared" ca="1" si="823"/>
        <v>55</v>
      </c>
      <c r="C515">
        <f t="shared" ca="1" si="824"/>
        <v>9440</v>
      </c>
      <c r="D515">
        <f t="shared" ca="1" si="825"/>
        <v>0</v>
      </c>
      <c r="E515">
        <f t="shared" ca="1" si="826"/>
        <v>0</v>
      </c>
      <c r="F515">
        <f t="shared" ca="1" si="827"/>
        <v>0</v>
      </c>
      <c r="G515" s="123">
        <f t="shared" ca="1" si="934"/>
        <v>0</v>
      </c>
      <c r="H515" s="123">
        <f t="shared" ca="1" si="934"/>
        <v>0</v>
      </c>
      <c r="I515" s="123">
        <f t="shared" ca="1" si="934"/>
        <v>0</v>
      </c>
      <c r="J515" s="123">
        <f t="shared" ca="1" si="934"/>
        <v>0</v>
      </c>
      <c r="K515" s="123">
        <f t="shared" ca="1" si="934"/>
        <v>0</v>
      </c>
      <c r="L515" s="123">
        <f t="shared" ca="1" si="934"/>
        <v>0</v>
      </c>
      <c r="M515" s="123">
        <f t="shared" ca="1" si="934"/>
        <v>0</v>
      </c>
      <c r="N515" s="123">
        <f t="shared" ca="1" si="934"/>
        <v>0</v>
      </c>
      <c r="O515" s="123">
        <f t="shared" ca="1" si="828"/>
        <v>0</v>
      </c>
      <c r="P515" s="123">
        <f t="shared" ca="1" si="829"/>
        <v>0</v>
      </c>
      <c r="Q515" s="123">
        <f t="shared" ca="1" si="932"/>
        <v>0</v>
      </c>
      <c r="R515" s="123">
        <f t="shared" ca="1" si="932"/>
        <v>0</v>
      </c>
      <c r="S515" s="123">
        <f t="shared" ca="1" si="831"/>
        <v>0</v>
      </c>
      <c r="T515" s="123">
        <f t="shared" ca="1" si="832"/>
        <v>0</v>
      </c>
      <c r="U515" s="123">
        <f t="shared" ca="1" si="833"/>
        <v>0</v>
      </c>
      <c r="V515" s="123">
        <f t="shared" ca="1" si="834"/>
        <v>0</v>
      </c>
      <c r="W515" s="123">
        <f t="shared" ca="1" si="835"/>
        <v>0</v>
      </c>
      <c r="X515" s="123">
        <f t="shared" ca="1" si="836"/>
        <v>0</v>
      </c>
      <c r="Y515" s="123">
        <f t="shared" ca="1" si="837"/>
        <v>0</v>
      </c>
      <c r="Z515" s="123">
        <f t="shared" ca="1" si="838"/>
        <v>0</v>
      </c>
      <c r="AA515" s="123">
        <f t="shared" ca="1" si="839"/>
        <v>0</v>
      </c>
      <c r="AB515" s="123">
        <f t="shared" ca="1" si="840"/>
        <v>0</v>
      </c>
      <c r="AC515" s="123">
        <f t="shared" ca="1" si="841"/>
        <v>0</v>
      </c>
      <c r="AD515" s="123">
        <f t="shared" ca="1" si="842"/>
        <v>0</v>
      </c>
      <c r="AE515" s="123">
        <f t="shared" ca="1" si="843"/>
        <v>0</v>
      </c>
      <c r="AF515" s="123">
        <f t="shared" ca="1" si="844"/>
        <v>0</v>
      </c>
      <c r="AG515" s="123">
        <f t="shared" ca="1" si="845"/>
        <v>0</v>
      </c>
      <c r="AH515" s="123">
        <f t="shared" ca="1" si="846"/>
        <v>0</v>
      </c>
      <c r="AI515" s="123">
        <f t="shared" ca="1" si="847"/>
        <v>0</v>
      </c>
      <c r="AJ515" s="123">
        <f t="shared" ca="1" si="848"/>
        <v>0</v>
      </c>
      <c r="AK515" s="123">
        <f t="shared" ca="1" si="849"/>
        <v>0</v>
      </c>
      <c r="AL515" s="123">
        <f t="shared" ca="1" si="850"/>
        <v>0</v>
      </c>
      <c r="AM515" s="123">
        <f t="shared" ca="1" si="851"/>
        <v>0</v>
      </c>
      <c r="AN515" s="123">
        <f t="shared" ca="1" si="852"/>
        <v>0</v>
      </c>
      <c r="AO515" s="123">
        <f t="shared" ca="1" si="853"/>
        <v>0</v>
      </c>
      <c r="AP515" s="123">
        <f t="shared" ca="1" si="854"/>
        <v>0</v>
      </c>
      <c r="AQ515" s="123">
        <f t="shared" ca="1" si="855"/>
        <v>0</v>
      </c>
      <c r="AR515" s="123">
        <f t="shared" ca="1" si="856"/>
        <v>0</v>
      </c>
      <c r="AS515" s="123">
        <f t="shared" ca="1" si="857"/>
        <v>0</v>
      </c>
      <c r="AT515" s="123">
        <f t="shared" ca="1" si="858"/>
        <v>0</v>
      </c>
      <c r="AU515" s="123">
        <f t="shared" ca="1" si="859"/>
        <v>0</v>
      </c>
      <c r="AV515" s="123">
        <f t="shared" ca="1" si="860"/>
        <v>0</v>
      </c>
      <c r="AW515" s="123">
        <f t="shared" ca="1" si="861"/>
        <v>0</v>
      </c>
      <c r="AX515" s="123">
        <f t="shared" ca="1" si="862"/>
        <v>0</v>
      </c>
      <c r="AY515" s="123">
        <f t="shared" ca="1" si="863"/>
        <v>0</v>
      </c>
      <c r="AZ515" s="123">
        <f t="shared" ca="1" si="864"/>
        <v>0</v>
      </c>
      <c r="BA515" s="123">
        <f t="shared" ca="1" si="865"/>
        <v>0</v>
      </c>
      <c r="BB515" s="123">
        <f t="shared" ca="1" si="866"/>
        <v>0</v>
      </c>
      <c r="BC515" s="123">
        <f t="shared" ca="1" si="867"/>
        <v>0</v>
      </c>
      <c r="BD515" s="123">
        <f t="shared" ca="1" si="868"/>
        <v>0</v>
      </c>
      <c r="BE515" s="123">
        <f t="shared" ca="1" si="869"/>
        <v>0</v>
      </c>
      <c r="BF515" s="123">
        <f t="shared" ca="1" si="870"/>
        <v>0</v>
      </c>
      <c r="BG515" s="123">
        <f t="shared" ca="1" si="871"/>
        <v>0</v>
      </c>
      <c r="BH515" s="123">
        <f t="shared" ca="1" si="872"/>
        <v>0</v>
      </c>
      <c r="BI515" s="123">
        <f t="shared" ca="1" si="873"/>
        <v>0</v>
      </c>
      <c r="BJ515" s="123">
        <f t="shared" ca="1" si="874"/>
        <v>0</v>
      </c>
      <c r="BK515" s="123">
        <f t="shared" ca="1" si="875"/>
        <v>0</v>
      </c>
      <c r="BL515" s="123">
        <f t="shared" ca="1" si="876"/>
        <v>0</v>
      </c>
      <c r="BM515" s="123">
        <f t="shared" ca="1" si="877"/>
        <v>0</v>
      </c>
      <c r="BN515" s="123">
        <f t="shared" ca="1" si="878"/>
        <v>0</v>
      </c>
      <c r="BO515" s="123">
        <f t="shared" ca="1" si="879"/>
        <v>0</v>
      </c>
      <c r="BP515" s="340">
        <f t="shared" ca="1" si="880"/>
        <v>0</v>
      </c>
      <c r="BQ515" s="123">
        <f t="shared" ca="1" si="881"/>
        <v>0</v>
      </c>
      <c r="BR515" s="123">
        <f t="shared" ca="1" si="882"/>
        <v>0</v>
      </c>
      <c r="BS515" s="123">
        <f t="shared" ca="1" si="883"/>
        <v>0</v>
      </c>
      <c r="BT515" s="123">
        <f t="shared" ca="1" si="884"/>
        <v>0</v>
      </c>
      <c r="BU515" s="123">
        <f t="shared" ca="1" si="885"/>
        <v>0</v>
      </c>
      <c r="BV515" s="123"/>
      <c r="BW515" s="123">
        <f t="shared" ca="1" si="886"/>
        <v>0</v>
      </c>
      <c r="BX515" s="123"/>
      <c r="BY515" s="123">
        <f t="shared" ca="1" si="887"/>
        <v>0</v>
      </c>
      <c r="BZ515" s="123"/>
      <c r="CA515" s="123">
        <f t="shared" ca="1" si="888"/>
        <v>0</v>
      </c>
      <c r="CB515" s="123"/>
      <c r="CC515" s="123">
        <f t="shared" ca="1" si="889"/>
        <v>0</v>
      </c>
      <c r="CD515" s="125">
        <f t="shared" ca="1" si="890"/>
        <v>0</v>
      </c>
      <c r="CE515" s="125">
        <f t="shared" ca="1" si="891"/>
        <v>0</v>
      </c>
      <c r="CF515" s="125">
        <f t="shared" ca="1" si="892"/>
        <v>0</v>
      </c>
      <c r="CG515" s="125">
        <f t="shared" ca="1" si="893"/>
        <v>0</v>
      </c>
      <c r="CH515" s="125">
        <f t="shared" ca="1" si="894"/>
        <v>0</v>
      </c>
      <c r="CI515" s="125">
        <f t="shared" ca="1" si="895"/>
        <v>0</v>
      </c>
      <c r="CJ515" s="125">
        <f t="shared" ca="1" si="896"/>
        <v>0</v>
      </c>
      <c r="CK515" s="125">
        <f t="shared" ca="1" si="897"/>
        <v>0</v>
      </c>
      <c r="CL515" s="125">
        <f t="shared" ca="1" si="898"/>
        <v>0</v>
      </c>
      <c r="CM515" s="125">
        <f t="shared" ca="1" si="899"/>
        <v>0</v>
      </c>
      <c r="CN515" s="125">
        <f t="shared" ca="1" si="900"/>
        <v>0</v>
      </c>
      <c r="CO515" s="125">
        <f t="shared" ca="1" si="901"/>
        <v>0</v>
      </c>
      <c r="CP515" s="125">
        <f t="shared" ca="1" si="902"/>
        <v>0</v>
      </c>
      <c r="CQ515" s="125">
        <f t="shared" ca="1" si="903"/>
        <v>0</v>
      </c>
      <c r="CR515" s="125">
        <f t="shared" ca="1" si="904"/>
        <v>0</v>
      </c>
      <c r="CS515" s="125">
        <f t="shared" ca="1" si="905"/>
        <v>0</v>
      </c>
      <c r="CT515" s="125">
        <f t="shared" ca="1" si="906"/>
        <v>0</v>
      </c>
      <c r="CU515" s="125">
        <f t="shared" ca="1" si="907"/>
        <v>0</v>
      </c>
      <c r="CV515" s="125">
        <f t="shared" ca="1" si="908"/>
        <v>0</v>
      </c>
      <c r="CW515" s="125">
        <f t="shared" ca="1" si="909"/>
        <v>0</v>
      </c>
      <c r="CX515" s="125">
        <f t="shared" ca="1" si="910"/>
        <v>0</v>
      </c>
      <c r="CY515" s="125">
        <f t="shared" ca="1" si="911"/>
        <v>0</v>
      </c>
      <c r="CZ515" s="606">
        <f t="shared" ca="1" si="912"/>
        <v>0</v>
      </c>
      <c r="DA515" s="341">
        <f t="shared" ca="1" si="913"/>
        <v>0</v>
      </c>
      <c r="DB515" s="125">
        <f t="shared" ca="1" si="914"/>
        <v>0</v>
      </c>
      <c r="DC515" s="125">
        <f t="shared" ca="1" si="915"/>
        <v>0</v>
      </c>
      <c r="DD515" s="125">
        <f t="shared" ca="1" si="916"/>
        <v>0</v>
      </c>
      <c r="DE515" s="125">
        <f t="shared" ca="1" si="917"/>
        <v>0</v>
      </c>
      <c r="DF515" s="125">
        <f t="shared" ca="1" si="918"/>
        <v>0</v>
      </c>
      <c r="DG515" s="125">
        <f t="shared" ca="1" si="930"/>
        <v>0</v>
      </c>
      <c r="DH515" s="125">
        <f t="shared" ca="1" si="919"/>
        <v>0</v>
      </c>
      <c r="DI515" s="125">
        <f t="shared" ca="1" si="920"/>
        <v>0</v>
      </c>
      <c r="DJ515" s="125">
        <f t="shared" ca="1" si="921"/>
        <v>0</v>
      </c>
      <c r="DK515" s="125">
        <f t="shared" ca="1" si="922"/>
        <v>0</v>
      </c>
      <c r="DL515" s="125">
        <f t="shared" ca="1" si="923"/>
        <v>0</v>
      </c>
      <c r="DM515" s="340">
        <f t="shared" ca="1" si="924"/>
        <v>0</v>
      </c>
      <c r="DN515" s="340">
        <f t="shared" ca="1" si="925"/>
        <v>0</v>
      </c>
      <c r="DO515" s="340">
        <f t="shared" ca="1" si="926"/>
        <v>0</v>
      </c>
      <c r="DP515" s="340">
        <f t="shared" ca="1" si="927"/>
        <v>0</v>
      </c>
      <c r="DQ515" s="340">
        <f t="shared" ca="1" si="928"/>
        <v>0</v>
      </c>
      <c r="DR515" s="340">
        <f t="shared" ca="1" si="929"/>
        <v>0</v>
      </c>
      <c r="DS515" s="340">
        <f t="shared" ca="1" si="929"/>
        <v>0</v>
      </c>
    </row>
    <row r="516" spans="1:123">
      <c r="A516">
        <f t="shared" ca="1" si="822"/>
        <v>0</v>
      </c>
      <c r="B516">
        <f t="shared" ca="1" si="823"/>
        <v>56</v>
      </c>
      <c r="C516">
        <f t="shared" ca="1" si="824"/>
        <v>9590</v>
      </c>
      <c r="D516">
        <f t="shared" ca="1" si="825"/>
        <v>0</v>
      </c>
      <c r="E516">
        <f t="shared" ca="1" si="826"/>
        <v>0</v>
      </c>
      <c r="F516">
        <f t="shared" ca="1" si="827"/>
        <v>0</v>
      </c>
      <c r="G516" s="123">
        <f t="shared" ca="1" si="934"/>
        <v>0</v>
      </c>
      <c r="H516" s="123">
        <f t="shared" ca="1" si="934"/>
        <v>0</v>
      </c>
      <c r="I516" s="123">
        <f t="shared" ca="1" si="934"/>
        <v>0</v>
      </c>
      <c r="J516" s="123">
        <f t="shared" ca="1" si="934"/>
        <v>0</v>
      </c>
      <c r="K516" s="123">
        <f t="shared" ca="1" si="934"/>
        <v>0</v>
      </c>
      <c r="L516" s="123">
        <f t="shared" ca="1" si="934"/>
        <v>0</v>
      </c>
      <c r="M516" s="123">
        <f t="shared" ca="1" si="934"/>
        <v>0</v>
      </c>
      <c r="N516" s="123">
        <f t="shared" ca="1" si="934"/>
        <v>0</v>
      </c>
      <c r="O516" s="123">
        <f t="shared" ca="1" si="828"/>
        <v>0</v>
      </c>
      <c r="P516" s="123">
        <f t="shared" ca="1" si="829"/>
        <v>0</v>
      </c>
      <c r="Q516" s="123">
        <f t="shared" ca="1" si="932"/>
        <v>0</v>
      </c>
      <c r="R516" s="123">
        <f t="shared" ca="1" si="932"/>
        <v>0</v>
      </c>
      <c r="S516" s="123">
        <f t="shared" ca="1" si="831"/>
        <v>0</v>
      </c>
      <c r="T516" s="123">
        <f t="shared" ca="1" si="832"/>
        <v>0</v>
      </c>
      <c r="U516" s="123">
        <f t="shared" ca="1" si="833"/>
        <v>0</v>
      </c>
      <c r="V516" s="123">
        <f t="shared" ca="1" si="834"/>
        <v>0</v>
      </c>
      <c r="W516" s="123">
        <f t="shared" ca="1" si="835"/>
        <v>0</v>
      </c>
      <c r="X516" s="123">
        <f t="shared" ca="1" si="836"/>
        <v>0</v>
      </c>
      <c r="Y516" s="123">
        <f t="shared" ca="1" si="837"/>
        <v>0</v>
      </c>
      <c r="Z516" s="123">
        <f t="shared" ca="1" si="838"/>
        <v>0</v>
      </c>
      <c r="AA516" s="123">
        <f t="shared" ca="1" si="839"/>
        <v>0</v>
      </c>
      <c r="AB516" s="123">
        <f t="shared" ca="1" si="840"/>
        <v>0</v>
      </c>
      <c r="AC516" s="123">
        <f t="shared" ca="1" si="841"/>
        <v>0</v>
      </c>
      <c r="AD516" s="123">
        <f t="shared" ca="1" si="842"/>
        <v>0</v>
      </c>
      <c r="AE516" s="123">
        <f t="shared" ca="1" si="843"/>
        <v>0</v>
      </c>
      <c r="AF516" s="123">
        <f t="shared" ca="1" si="844"/>
        <v>0</v>
      </c>
      <c r="AG516" s="123">
        <f t="shared" ca="1" si="845"/>
        <v>0</v>
      </c>
      <c r="AH516" s="123">
        <f t="shared" ca="1" si="846"/>
        <v>0</v>
      </c>
      <c r="AI516" s="123">
        <f t="shared" ca="1" si="847"/>
        <v>0</v>
      </c>
      <c r="AJ516" s="123">
        <f t="shared" ca="1" si="848"/>
        <v>0</v>
      </c>
      <c r="AK516" s="123">
        <f t="shared" ca="1" si="849"/>
        <v>0</v>
      </c>
      <c r="AL516" s="123">
        <f t="shared" ca="1" si="850"/>
        <v>0</v>
      </c>
      <c r="AM516" s="123">
        <f t="shared" ca="1" si="851"/>
        <v>0</v>
      </c>
      <c r="AN516" s="123">
        <f t="shared" ca="1" si="852"/>
        <v>0</v>
      </c>
      <c r="AO516" s="123">
        <f t="shared" ca="1" si="853"/>
        <v>0</v>
      </c>
      <c r="AP516" s="123">
        <f t="shared" ca="1" si="854"/>
        <v>0</v>
      </c>
      <c r="AQ516" s="123">
        <f t="shared" ca="1" si="855"/>
        <v>0</v>
      </c>
      <c r="AR516" s="123">
        <f t="shared" ca="1" si="856"/>
        <v>0</v>
      </c>
      <c r="AS516" s="123">
        <f t="shared" ca="1" si="857"/>
        <v>0</v>
      </c>
      <c r="AT516" s="123">
        <f t="shared" ca="1" si="858"/>
        <v>0</v>
      </c>
      <c r="AU516" s="123">
        <f t="shared" ca="1" si="859"/>
        <v>0</v>
      </c>
      <c r="AV516" s="123">
        <f t="shared" ca="1" si="860"/>
        <v>0</v>
      </c>
      <c r="AW516" s="123">
        <f t="shared" ca="1" si="861"/>
        <v>0</v>
      </c>
      <c r="AX516" s="123">
        <f t="shared" ca="1" si="862"/>
        <v>0</v>
      </c>
      <c r="AY516" s="123">
        <f t="shared" ca="1" si="863"/>
        <v>0</v>
      </c>
      <c r="AZ516" s="123">
        <f t="shared" ca="1" si="864"/>
        <v>0</v>
      </c>
      <c r="BA516" s="123">
        <f t="shared" ca="1" si="865"/>
        <v>0</v>
      </c>
      <c r="BB516" s="123">
        <f t="shared" ca="1" si="866"/>
        <v>0</v>
      </c>
      <c r="BC516" s="123">
        <f t="shared" ca="1" si="867"/>
        <v>0</v>
      </c>
      <c r="BD516" s="123">
        <f t="shared" ca="1" si="868"/>
        <v>0</v>
      </c>
      <c r="BE516" s="123">
        <f t="shared" ca="1" si="869"/>
        <v>0</v>
      </c>
      <c r="BF516" s="123">
        <f t="shared" ca="1" si="870"/>
        <v>0</v>
      </c>
      <c r="BG516" s="123">
        <f t="shared" ca="1" si="871"/>
        <v>0</v>
      </c>
      <c r="BH516" s="123">
        <f t="shared" ca="1" si="872"/>
        <v>0</v>
      </c>
      <c r="BI516" s="123">
        <f t="shared" ca="1" si="873"/>
        <v>0</v>
      </c>
      <c r="BJ516" s="123">
        <f t="shared" ca="1" si="874"/>
        <v>0</v>
      </c>
      <c r="BK516" s="123">
        <f t="shared" ca="1" si="875"/>
        <v>0</v>
      </c>
      <c r="BL516" s="123">
        <f t="shared" ca="1" si="876"/>
        <v>0</v>
      </c>
      <c r="BM516" s="123">
        <f t="shared" ca="1" si="877"/>
        <v>0</v>
      </c>
      <c r="BN516" s="123">
        <f t="shared" ca="1" si="878"/>
        <v>0</v>
      </c>
      <c r="BO516" s="123">
        <f t="shared" ca="1" si="879"/>
        <v>0</v>
      </c>
      <c r="BP516" s="340">
        <f t="shared" ca="1" si="880"/>
        <v>0</v>
      </c>
      <c r="BQ516" s="123">
        <f t="shared" ca="1" si="881"/>
        <v>0</v>
      </c>
      <c r="BR516" s="123">
        <f t="shared" ca="1" si="882"/>
        <v>0</v>
      </c>
      <c r="BS516" s="123">
        <f t="shared" ca="1" si="883"/>
        <v>0</v>
      </c>
      <c r="BT516" s="123">
        <f t="shared" ca="1" si="884"/>
        <v>0</v>
      </c>
      <c r="BU516" s="123">
        <f t="shared" ca="1" si="885"/>
        <v>0</v>
      </c>
      <c r="BV516" s="123"/>
      <c r="BW516" s="123">
        <f t="shared" ca="1" si="886"/>
        <v>0</v>
      </c>
      <c r="BX516" s="123"/>
      <c r="BY516" s="123">
        <f t="shared" ca="1" si="887"/>
        <v>0</v>
      </c>
      <c r="BZ516" s="123"/>
      <c r="CA516" s="123">
        <f t="shared" ca="1" si="888"/>
        <v>0</v>
      </c>
      <c r="CB516" s="123"/>
      <c r="CC516" s="123">
        <f t="shared" ca="1" si="889"/>
        <v>0</v>
      </c>
      <c r="CD516" s="125">
        <f t="shared" ca="1" si="890"/>
        <v>0</v>
      </c>
      <c r="CE516" s="125">
        <f t="shared" ca="1" si="891"/>
        <v>0</v>
      </c>
      <c r="CF516" s="125">
        <f t="shared" ca="1" si="892"/>
        <v>0</v>
      </c>
      <c r="CG516" s="125">
        <f t="shared" ca="1" si="893"/>
        <v>0</v>
      </c>
      <c r="CH516" s="125">
        <f t="shared" ca="1" si="894"/>
        <v>0</v>
      </c>
      <c r="CI516" s="125">
        <f t="shared" ca="1" si="895"/>
        <v>0</v>
      </c>
      <c r="CJ516" s="125">
        <f t="shared" ca="1" si="896"/>
        <v>0</v>
      </c>
      <c r="CK516" s="125">
        <f t="shared" ca="1" si="897"/>
        <v>0</v>
      </c>
      <c r="CL516" s="125">
        <f t="shared" ca="1" si="898"/>
        <v>0</v>
      </c>
      <c r="CM516" s="125">
        <f t="shared" ca="1" si="899"/>
        <v>0</v>
      </c>
      <c r="CN516" s="125">
        <f t="shared" ca="1" si="900"/>
        <v>0</v>
      </c>
      <c r="CO516" s="125">
        <f t="shared" ca="1" si="901"/>
        <v>0</v>
      </c>
      <c r="CP516" s="125">
        <f t="shared" ca="1" si="902"/>
        <v>0</v>
      </c>
      <c r="CQ516" s="125">
        <f t="shared" ca="1" si="903"/>
        <v>0</v>
      </c>
      <c r="CR516" s="125">
        <f t="shared" ca="1" si="904"/>
        <v>0</v>
      </c>
      <c r="CS516" s="125">
        <f t="shared" ca="1" si="905"/>
        <v>0</v>
      </c>
      <c r="CT516" s="125">
        <f t="shared" ca="1" si="906"/>
        <v>0</v>
      </c>
      <c r="CU516" s="125">
        <f t="shared" ca="1" si="907"/>
        <v>0</v>
      </c>
      <c r="CV516" s="125">
        <f t="shared" ca="1" si="908"/>
        <v>0</v>
      </c>
      <c r="CW516" s="125">
        <f t="shared" ca="1" si="909"/>
        <v>0</v>
      </c>
      <c r="CX516" s="125">
        <f t="shared" ca="1" si="910"/>
        <v>0</v>
      </c>
      <c r="CY516" s="125">
        <f t="shared" ca="1" si="911"/>
        <v>0</v>
      </c>
      <c r="CZ516" s="606">
        <f t="shared" ca="1" si="912"/>
        <v>0</v>
      </c>
      <c r="DA516" s="341">
        <f t="shared" ca="1" si="913"/>
        <v>0</v>
      </c>
      <c r="DB516" s="125">
        <f t="shared" ca="1" si="914"/>
        <v>0</v>
      </c>
      <c r="DC516" s="125">
        <f t="shared" ca="1" si="915"/>
        <v>0</v>
      </c>
      <c r="DD516" s="125">
        <f t="shared" ca="1" si="916"/>
        <v>0</v>
      </c>
      <c r="DE516" s="125">
        <f t="shared" ca="1" si="917"/>
        <v>0</v>
      </c>
      <c r="DF516" s="125">
        <f t="shared" ca="1" si="918"/>
        <v>0</v>
      </c>
      <c r="DG516" s="125">
        <f t="shared" ca="1" si="930"/>
        <v>0</v>
      </c>
      <c r="DH516" s="125">
        <f t="shared" ca="1" si="919"/>
        <v>0</v>
      </c>
      <c r="DI516" s="125">
        <f t="shared" ca="1" si="920"/>
        <v>0</v>
      </c>
      <c r="DJ516" s="125">
        <f t="shared" ca="1" si="921"/>
        <v>0</v>
      </c>
      <c r="DK516" s="125">
        <f t="shared" ca="1" si="922"/>
        <v>0</v>
      </c>
      <c r="DL516" s="125">
        <f t="shared" ca="1" si="923"/>
        <v>0</v>
      </c>
      <c r="DM516" s="340">
        <f t="shared" ca="1" si="924"/>
        <v>0</v>
      </c>
      <c r="DN516" s="340">
        <f t="shared" ca="1" si="925"/>
        <v>0</v>
      </c>
      <c r="DO516" s="340">
        <f t="shared" ca="1" si="926"/>
        <v>0</v>
      </c>
      <c r="DP516" s="340">
        <f t="shared" ca="1" si="927"/>
        <v>0</v>
      </c>
      <c r="DQ516" s="340">
        <f t="shared" ca="1" si="928"/>
        <v>0</v>
      </c>
      <c r="DR516" s="340">
        <f t="shared" ca="1" si="929"/>
        <v>0</v>
      </c>
      <c r="DS516" s="340">
        <f t="shared" ca="1" si="929"/>
        <v>0</v>
      </c>
    </row>
    <row r="517" spans="1:123">
      <c r="A517">
        <f t="shared" ref="A517:A570" ca="1" si="935">INDIRECT("Відомість!a"&amp;ROW())</f>
        <v>0</v>
      </c>
      <c r="B517">
        <f t="shared" ref="B517:B570" ca="1" si="936">INDIRECT("Відомість!b"&amp;ROW())</f>
        <v>57</v>
      </c>
      <c r="C517">
        <f t="shared" ref="C517:C570" ca="1" si="937">INDIRECT("Відомість!c"&amp;ROW())</f>
        <v>9730</v>
      </c>
      <c r="D517">
        <f t="shared" ref="D517:D570" ca="1" si="938">INDIRECT("Відомість!d"&amp;ROW())</f>
        <v>0</v>
      </c>
      <c r="E517">
        <f t="shared" ref="E517:E570" ca="1" si="939">INDIRECT("Відомість!e"&amp;ROW())</f>
        <v>0</v>
      </c>
      <c r="F517">
        <f t="shared" ref="F517:F570" ca="1" si="940">INDIRECT("Відомість!f"&amp;ROW())</f>
        <v>0</v>
      </c>
      <c r="G517" s="123">
        <f t="shared" ca="1" si="934"/>
        <v>0</v>
      </c>
      <c r="H517" s="123">
        <f t="shared" ca="1" si="934"/>
        <v>0</v>
      </c>
      <c r="I517" s="123">
        <f t="shared" ca="1" si="934"/>
        <v>0</v>
      </c>
      <c r="J517" s="123">
        <f t="shared" ca="1" si="934"/>
        <v>0</v>
      </c>
      <c r="K517" s="123">
        <f t="shared" ca="1" si="934"/>
        <v>0</v>
      </c>
      <c r="L517" s="123">
        <f t="shared" ca="1" si="934"/>
        <v>0</v>
      </c>
      <c r="M517" s="123">
        <f t="shared" ca="1" si="934"/>
        <v>0</v>
      </c>
      <c r="N517" s="123">
        <f t="shared" ca="1" si="934"/>
        <v>0</v>
      </c>
      <c r="O517" s="123">
        <f t="shared" ref="O517:O570" ca="1" si="941">INDIRECT("Відомість!o"&amp;ROW())</f>
        <v>0</v>
      </c>
      <c r="P517" s="123">
        <f t="shared" ref="P517:P570" ca="1" si="942">INDIRECT("Відомість!p"&amp;ROW())</f>
        <v>0</v>
      </c>
      <c r="Q517" s="123">
        <f t="shared" ref="Q517:R548" ca="1" si="943">INDIRECT("Відомість!r"&amp;ROW())</f>
        <v>0</v>
      </c>
      <c r="R517" s="123">
        <f t="shared" ca="1" si="943"/>
        <v>0</v>
      </c>
      <c r="S517" s="123">
        <f t="shared" ref="S517:S570" ca="1" si="944">INDIRECT("Відомість!s"&amp;ROW())</f>
        <v>0</v>
      </c>
      <c r="T517" s="123">
        <f t="shared" ref="T517:T570" ca="1" si="945">INDIRECT("Відомість!t"&amp;ROW())</f>
        <v>0</v>
      </c>
      <c r="U517" s="123">
        <f t="shared" ref="U517:U570" ca="1" si="946">INDIRECT("Відомість!u"&amp;ROW())</f>
        <v>0</v>
      </c>
      <c r="V517" s="123">
        <f t="shared" ref="V517:V570" ca="1" si="947">INDIRECT("Відомість!v"&amp;ROW())</f>
        <v>0</v>
      </c>
      <c r="W517" s="123">
        <f t="shared" ref="W517:W570" ca="1" si="948">INDIRECT("Відомість!w"&amp;ROW())</f>
        <v>0</v>
      </c>
      <c r="X517" s="123">
        <f t="shared" ref="X517:X570" ca="1" si="949">INDIRECT("Відомість!x"&amp;ROW())</f>
        <v>0</v>
      </c>
      <c r="Y517" s="123">
        <f t="shared" ref="Y517:Y570" ca="1" si="950">INDIRECT("Відомість!y"&amp;ROW())</f>
        <v>0</v>
      </c>
      <c r="Z517" s="123">
        <f t="shared" ref="Z517:Z570" ca="1" si="951">INDIRECT("Відомість!z"&amp;ROW())</f>
        <v>0</v>
      </c>
      <c r="AA517" s="123">
        <f t="shared" ref="AA517:AA570" ca="1" si="952">INDIRECT("Відомість!aa"&amp;ROW())</f>
        <v>0</v>
      </c>
      <c r="AB517" s="123">
        <f t="shared" ref="AB517:AB570" ca="1" si="953">INDIRECT("Відомість!ab"&amp;ROW())</f>
        <v>0</v>
      </c>
      <c r="AC517" s="123">
        <f t="shared" ref="AC517:AC570" ca="1" si="954">INDIRECT("Відомість!ac"&amp;ROW())</f>
        <v>0</v>
      </c>
      <c r="AD517" s="123">
        <f t="shared" ref="AD517:AD570" ca="1" si="955">INDIRECT("Відомість!ad"&amp;ROW())</f>
        <v>0</v>
      </c>
      <c r="AE517" s="123">
        <f t="shared" ref="AE517:AE570" ca="1" si="956">INDIRECT("Відомість!ae"&amp;ROW())</f>
        <v>0</v>
      </c>
      <c r="AF517" s="123">
        <f t="shared" ref="AF517:AF570" ca="1" si="957">INDIRECT("Відомість!af"&amp;ROW())</f>
        <v>0</v>
      </c>
      <c r="AG517" s="123">
        <f t="shared" ref="AG517:AG570" ca="1" si="958">INDIRECT("Відомість!ag"&amp;ROW())</f>
        <v>0</v>
      </c>
      <c r="AH517" s="123">
        <f t="shared" ref="AH517:AH570" ca="1" si="959">INDIRECT("Відомість!ah"&amp;ROW())</f>
        <v>0</v>
      </c>
      <c r="AI517" s="123">
        <f t="shared" ref="AI517:AI570" ca="1" si="960">INDIRECT("Відомість!ai"&amp;ROW())</f>
        <v>0</v>
      </c>
      <c r="AJ517" s="123">
        <f t="shared" ref="AJ517:AJ570" ca="1" si="961">INDIRECT("Відомість!aj"&amp;ROW())</f>
        <v>0</v>
      </c>
      <c r="AK517" s="123">
        <f t="shared" ref="AK517:AK570" ca="1" si="962">INDIRECT("Відомість!ak"&amp;ROW())</f>
        <v>0</v>
      </c>
      <c r="AL517" s="123">
        <f t="shared" ref="AL517:AL570" ca="1" si="963">INDIRECT("Відомість!al"&amp;ROW())</f>
        <v>0</v>
      </c>
      <c r="AM517" s="123">
        <f t="shared" ref="AM517:AM570" ca="1" si="964">INDIRECT("Відомість!am"&amp;ROW())</f>
        <v>0</v>
      </c>
      <c r="AN517" s="123">
        <f t="shared" ref="AN517:AN570" ca="1" si="965">INDIRECT("Відомість!an"&amp;ROW())</f>
        <v>0</v>
      </c>
      <c r="AO517" s="123">
        <f t="shared" ref="AO517:AO570" ca="1" si="966">INDIRECT("Відомість!ao"&amp;ROW())</f>
        <v>0</v>
      </c>
      <c r="AP517" s="123">
        <f t="shared" ref="AP517:AP570" ca="1" si="967">INDIRECT("Відомість!ap"&amp;ROW())</f>
        <v>0</v>
      </c>
      <c r="AQ517" s="123">
        <f t="shared" ref="AQ517:AQ570" ca="1" si="968">INDIRECT("Відомість!aq"&amp;ROW())</f>
        <v>0</v>
      </c>
      <c r="AR517" s="123">
        <f t="shared" ref="AR517:AR570" ca="1" si="969">INDIRECT("Відомість!ar"&amp;ROW())</f>
        <v>0</v>
      </c>
      <c r="AS517" s="123">
        <f t="shared" ref="AS517:AS570" ca="1" si="970">INDIRECT("Відомість!as"&amp;ROW())</f>
        <v>0</v>
      </c>
      <c r="AT517" s="123">
        <f t="shared" ref="AT517:AT570" ca="1" si="971">INDIRECT("Відомість!at"&amp;ROW())</f>
        <v>0</v>
      </c>
      <c r="AU517" s="123">
        <f t="shared" ref="AU517:AU570" ca="1" si="972">INDIRECT("Відомість!au"&amp;ROW())</f>
        <v>0</v>
      </c>
      <c r="AV517" s="123">
        <f t="shared" ref="AV517:AV570" ca="1" si="973">INDIRECT("Відомість!av"&amp;ROW())</f>
        <v>0</v>
      </c>
      <c r="AW517" s="123">
        <f t="shared" ref="AW517:AW570" ca="1" si="974">INDIRECT("Відомість!aw"&amp;ROW())</f>
        <v>0</v>
      </c>
      <c r="AX517" s="123">
        <f t="shared" ref="AX517:AX570" ca="1" si="975">INDIRECT("Відомість!ax"&amp;ROW())</f>
        <v>0</v>
      </c>
      <c r="AY517" s="123">
        <f t="shared" ref="AY517:AY570" ca="1" si="976">INDIRECT("Відомість!ay"&amp;ROW())</f>
        <v>0</v>
      </c>
      <c r="AZ517" s="123">
        <f t="shared" ref="AZ517:AZ570" ca="1" si="977">INDIRECT("Відомість!az"&amp;ROW())</f>
        <v>0</v>
      </c>
      <c r="BA517" s="123">
        <f t="shared" ref="BA517:BA570" ca="1" si="978">INDIRECT("Відомість!ba"&amp;ROW())</f>
        <v>0</v>
      </c>
      <c r="BB517" s="123">
        <f t="shared" ref="BB517:BB570" ca="1" si="979">INDIRECT("Відомість!bb"&amp;ROW())</f>
        <v>0</v>
      </c>
      <c r="BC517" s="123">
        <f t="shared" ref="BC517:BC570" ca="1" si="980">INDIRECT("Відомість!bc"&amp;ROW())</f>
        <v>0</v>
      </c>
      <c r="BD517" s="123">
        <f t="shared" ref="BD517:BD570" ca="1" si="981">INDIRECT("Відомість!bd"&amp;ROW())</f>
        <v>0</v>
      </c>
      <c r="BE517" s="123">
        <f t="shared" ref="BE517:BE570" ca="1" si="982">INDIRECT("Відомість!be"&amp;ROW())</f>
        <v>0</v>
      </c>
      <c r="BF517" s="123">
        <f t="shared" ref="BF517:BF570" ca="1" si="983">INDIRECT("Відомість!bf"&amp;ROW())</f>
        <v>0</v>
      </c>
      <c r="BG517" s="123">
        <f t="shared" ref="BG517:BG570" ca="1" si="984">INDIRECT("Відомість!bg"&amp;ROW())</f>
        <v>0</v>
      </c>
      <c r="BH517" s="123">
        <f t="shared" ref="BH517:BH570" ca="1" si="985">INDIRECT("Відомість!obh"&amp;ROW())</f>
        <v>0</v>
      </c>
      <c r="BI517" s="123">
        <f t="shared" ref="BI517:BI570" ca="1" si="986">INDIRECT("Відомість!bi"&amp;ROW())</f>
        <v>0</v>
      </c>
      <c r="BJ517" s="123">
        <f t="shared" ref="BJ517:BJ570" ca="1" si="987">INDIRECT("Відомість!bj"&amp;ROW())</f>
        <v>0</v>
      </c>
      <c r="BK517" s="123">
        <f t="shared" ref="BK517:BK570" ca="1" si="988">INDIRECT("Відомість!bk"&amp;ROW())</f>
        <v>0</v>
      </c>
      <c r="BL517" s="123">
        <f t="shared" ref="BL517:BL570" ca="1" si="989">INDIRECT("Відомість!bl"&amp;ROW())</f>
        <v>0</v>
      </c>
      <c r="BM517" s="123">
        <f t="shared" ref="BM517:BM570" ca="1" si="990">INDIRECT("Відомість!bm"&amp;ROW())</f>
        <v>0</v>
      </c>
      <c r="BN517" s="123">
        <f t="shared" ref="BN517:BN570" ca="1" si="991">INDIRECT("Відомість!bn"&amp;ROW())</f>
        <v>0</v>
      </c>
      <c r="BO517" s="123">
        <f t="shared" ref="BO517:BO570" ca="1" si="992">INDIRECT("Відомість!bo"&amp;ROW())</f>
        <v>0</v>
      </c>
      <c r="BP517" s="340">
        <f t="shared" ref="BP517:BP570" ca="1" si="993">INDIRECT("Відомість!bp"&amp;ROW())</f>
        <v>0</v>
      </c>
      <c r="BQ517" s="123">
        <f t="shared" ref="BQ517:BQ570" ca="1" si="994">INDIRECT("Відомість!bq"&amp;ROW())</f>
        <v>0</v>
      </c>
      <c r="BR517" s="123">
        <f t="shared" ref="BR517:BR570" ca="1" si="995">INDIRECT("Відомість!br"&amp;ROW())</f>
        <v>0</v>
      </c>
      <c r="BS517" s="123">
        <f t="shared" ref="BS517:BS570" ca="1" si="996">INDIRECT("Відомість!bs"&amp;ROW())</f>
        <v>0</v>
      </c>
      <c r="BT517" s="123">
        <f t="shared" ref="BT517:BT570" ca="1" si="997">INDIRECT("Відомість!bt"&amp;ROW())</f>
        <v>0</v>
      </c>
      <c r="BU517" s="123">
        <f t="shared" ref="BU517:BU570" ca="1" si="998">INDIRECT("Відомість!bu"&amp;ROW())</f>
        <v>0</v>
      </c>
      <c r="BV517" s="123"/>
      <c r="BW517" s="123">
        <f t="shared" ref="BW517:BW570" ca="1" si="999">INDIRECT("Відомість!bw"&amp;ROW())</f>
        <v>0</v>
      </c>
      <c r="BX517" s="123"/>
      <c r="BY517" s="123">
        <f t="shared" ref="BY517:BY570" ca="1" si="1000">INDIRECT("Відомість!by"&amp;ROW())</f>
        <v>0</v>
      </c>
      <c r="BZ517" s="123"/>
      <c r="CA517" s="123">
        <f t="shared" ref="CA517:CA570" ca="1" si="1001">INDIRECT("Відомість!ca"&amp;ROW())</f>
        <v>0</v>
      </c>
      <c r="CB517" s="123"/>
      <c r="CC517" s="123">
        <f t="shared" ref="CC517:CC570" ca="1" si="1002">INDIRECT("Відомість!cc"&amp;ROW())</f>
        <v>0</v>
      </c>
      <c r="CD517" s="125">
        <f t="shared" ref="CD517:CD570" ca="1" si="1003">INDIRECT("Відомість!cd"&amp;ROW())</f>
        <v>0</v>
      </c>
      <c r="CE517" s="125">
        <f t="shared" ref="CE517:CE570" ca="1" si="1004">INDIRECT("Відомість!ce"&amp;ROW())</f>
        <v>0</v>
      </c>
      <c r="CF517" s="125">
        <f t="shared" ref="CF517:CF570" ca="1" si="1005">INDIRECT("Відомість!cf"&amp;ROW())</f>
        <v>0</v>
      </c>
      <c r="CG517" s="125">
        <f t="shared" ref="CG517:CG570" ca="1" si="1006">INDIRECT("Відомість!cg"&amp;ROW())</f>
        <v>0</v>
      </c>
      <c r="CH517" s="125">
        <f t="shared" ref="CH517:CH570" ca="1" si="1007">INDIRECT("Відомість!ch"&amp;ROW())</f>
        <v>0</v>
      </c>
      <c r="CI517" s="125">
        <f t="shared" ref="CI517:CI570" ca="1" si="1008">INDIRECT("Відомість!ci"&amp;ROW())</f>
        <v>0</v>
      </c>
      <c r="CJ517" s="125">
        <f t="shared" ref="CJ517:CJ570" ca="1" si="1009">INDIRECT("Відомість!cj"&amp;ROW())</f>
        <v>0</v>
      </c>
      <c r="CK517" s="125">
        <f t="shared" ref="CK517:CK570" ca="1" si="1010">INDIRECT("Відомість!ck"&amp;ROW())</f>
        <v>0</v>
      </c>
      <c r="CL517" s="125">
        <f t="shared" ref="CL517:CL570" ca="1" si="1011">INDIRECT("Відомість!cq"&amp;ROW())</f>
        <v>0</v>
      </c>
      <c r="CM517" s="125">
        <f t="shared" ref="CM517:CM570" ca="1" si="1012">INDIRECT("Відомість!cr"&amp;ROW())</f>
        <v>0</v>
      </c>
      <c r="CN517" s="125">
        <f t="shared" ref="CN517:CN570" ca="1" si="1013">INDIRECT("Озд!g"&amp;ROW()+4)</f>
        <v>0</v>
      </c>
      <c r="CO517" s="125">
        <f t="shared" ref="CO517:CO570" ca="1" si="1014">INDIRECT("Озд!h"&amp;ROW()+4)</f>
        <v>0</v>
      </c>
      <c r="CP517" s="125">
        <f t="shared" ref="CP517:CP570" ca="1" si="1015">INDIRECT("Озд!i"&amp;ROW()+4)</f>
        <v>0</v>
      </c>
      <c r="CQ517" s="125">
        <f t="shared" ref="CQ517:CQ570" ca="1" si="1016">INDIRECT("Озд!j"&amp;ROW()+4)</f>
        <v>0</v>
      </c>
      <c r="CR517" s="125">
        <f t="shared" ref="CR517:CR570" ca="1" si="1017">INDIRECT("Озд!k"&amp;ROW()+4)</f>
        <v>0</v>
      </c>
      <c r="CS517" s="125">
        <f t="shared" ref="CS517:CS570" ca="1" si="1018">INDIRECT("Озд!l"&amp;ROW()+4)</f>
        <v>0</v>
      </c>
      <c r="CT517" s="125">
        <f t="shared" ref="CT517:CT570" ca="1" si="1019">INDIRECT("Озд!m"&amp;ROW()+4)</f>
        <v>0</v>
      </c>
      <c r="CU517" s="125">
        <f t="shared" ref="CU517:CU570" ca="1" si="1020">INDIRECT("Озд!n"&amp;ROW()+4)</f>
        <v>0</v>
      </c>
      <c r="CV517" s="125">
        <f t="shared" ref="CV517:CV570" ca="1" si="1021">INDIRECT("Озд!o"&amp;ROW()+4)</f>
        <v>0</v>
      </c>
      <c r="CW517" s="125">
        <f t="shared" ref="CW517:CW570" ca="1" si="1022">INDIRECT("Відомість!cs"&amp;ROW())</f>
        <v>0</v>
      </c>
      <c r="CX517" s="125">
        <f t="shared" ref="CX517:CX570" ca="1" si="1023">INDIRECT("Відомість!ct"&amp;ROW())</f>
        <v>0</v>
      </c>
      <c r="CY517" s="125">
        <f t="shared" ref="CY517:CY570" ca="1" si="1024">INDIRECT("Відомість!cu"&amp;ROW())</f>
        <v>0</v>
      </c>
      <c r="CZ517" s="606">
        <f t="shared" ref="CZ517:CZ570" ca="1" si="1025">INDIRECT("Відомість!cv"&amp;ROW())+INDIRECT("Озд!p"&amp;ROW()+4)</f>
        <v>0</v>
      </c>
      <c r="DA517" s="341">
        <f t="shared" ref="DA517:DA570" ca="1" si="1026">INDIRECT("Відомість!cw"&amp;ROW())+INDIRECT("Озд!q"&amp;ROW()+4)</f>
        <v>0</v>
      </c>
      <c r="DB517" s="125">
        <f t="shared" ref="DB517:DB570" ca="1" si="1027">INDIRECT("Відомість!cx"&amp;ROW())</f>
        <v>0</v>
      </c>
      <c r="DC517" s="125">
        <f t="shared" ref="DC517:DC570" ca="1" si="1028">INDIRECT("Відомість!cy"&amp;ROW())+INDIRECT("Озд!r"&amp;ROW()+4)</f>
        <v>0</v>
      </c>
      <c r="DD517" s="125">
        <f t="shared" ref="DD517:DD570" ca="1" si="1029">INDIRECT("Відомість!cz"&amp;ROW())</f>
        <v>0</v>
      </c>
      <c r="DE517" s="125">
        <f t="shared" ref="DE517:DE570" ca="1" si="1030">INDIRECT("Відомість!da"&amp;ROW())</f>
        <v>0</v>
      </c>
      <c r="DF517" s="125">
        <f t="shared" ref="DF517:DF570" ca="1" si="1031">INDIRECT("Відомість!db"&amp;ROW())</f>
        <v>0</v>
      </c>
      <c r="DG517" s="125">
        <f t="shared" ca="1" si="930"/>
        <v>0</v>
      </c>
      <c r="DH517" s="125">
        <f t="shared" ref="DH517:DH525" ca="1" si="1032">INDIRECT("Відомість!dd"&amp;ROW())+INDIRECT("Озд!u"&amp;ROW()+4)</f>
        <v>0</v>
      </c>
      <c r="DI517" s="125">
        <f t="shared" ref="DI517:DI525" ca="1" si="1033">INDIRECT("Відомість!de"&amp;ROW())+INDIRECT("Озд!v"&amp;ROW()+4)</f>
        <v>0</v>
      </c>
      <c r="DJ517" s="125">
        <f t="shared" ref="DJ517:DJ525" ca="1" si="1034">INDIRECT("Відомість!df"&amp;ROW())+INDIRECT("Озд!w"&amp;ROW()+4)</f>
        <v>0</v>
      </c>
      <c r="DK517" s="125">
        <f t="shared" ref="DK517:DK525" ca="1" si="1035">INDIRECT("Відомість!dg"&amp;ROW())+INDIRECT("Озд!x"&amp;ROW()+4)</f>
        <v>0</v>
      </c>
      <c r="DL517" s="125">
        <f t="shared" ref="DL517:DL525" ca="1" si="1036">INDIRECT("Відомість!dh"&amp;ROW())+INDIRECT("Озд!y"&amp;ROW()+4)</f>
        <v>0</v>
      </c>
      <c r="DM517" s="340">
        <f t="shared" ref="DM517:DM525" ca="1" si="1037">INDIRECT("Відомість!di"&amp;ROW())</f>
        <v>0</v>
      </c>
      <c r="DN517" s="340">
        <f t="shared" ref="DN517:DN525" ca="1" si="1038">INDIRECT("Відомість!dj"&amp;ROW())</f>
        <v>0</v>
      </c>
      <c r="DO517" s="340">
        <f t="shared" ref="DO517:DO525" ca="1" si="1039">INDIRECT("Відомість!dk"&amp;ROW())</f>
        <v>0</v>
      </c>
      <c r="DP517" s="340">
        <f t="shared" ref="DP517:DP525" ca="1" si="1040">INDIRECT("Відомість!dl"&amp;ROW())</f>
        <v>0</v>
      </c>
      <c r="DQ517" s="340">
        <f t="shared" ref="DQ517:DQ523" ca="1" si="1041">INDIRECT("Відомість!dm"&amp;ROW())</f>
        <v>0</v>
      </c>
      <c r="DR517" s="340">
        <f t="shared" ref="DR517:DS525" ca="1" si="1042">INDIRECT("Відомість!dn"&amp;ROW())</f>
        <v>0</v>
      </c>
      <c r="DS517" s="340">
        <f t="shared" ca="1" si="1042"/>
        <v>0</v>
      </c>
    </row>
    <row r="518" spans="1:123">
      <c r="A518">
        <f t="shared" ca="1" si="935"/>
        <v>0</v>
      </c>
      <c r="B518">
        <f t="shared" ca="1" si="936"/>
        <v>58</v>
      </c>
      <c r="C518">
        <f t="shared" ca="1" si="937"/>
        <v>9870</v>
      </c>
      <c r="D518">
        <f t="shared" ca="1" si="938"/>
        <v>0</v>
      </c>
      <c r="E518">
        <f t="shared" ca="1" si="939"/>
        <v>0</v>
      </c>
      <c r="F518">
        <f t="shared" ca="1" si="940"/>
        <v>0</v>
      </c>
      <c r="G518" s="123">
        <f t="shared" ca="1" si="934"/>
        <v>0</v>
      </c>
      <c r="H518" s="123">
        <f t="shared" ca="1" si="934"/>
        <v>0</v>
      </c>
      <c r="I518" s="123">
        <f t="shared" ca="1" si="934"/>
        <v>0</v>
      </c>
      <c r="J518" s="123">
        <f t="shared" ca="1" si="934"/>
        <v>0</v>
      </c>
      <c r="K518" s="123">
        <f t="shared" ca="1" si="934"/>
        <v>0</v>
      </c>
      <c r="L518" s="123">
        <f t="shared" ca="1" si="934"/>
        <v>0</v>
      </c>
      <c r="M518" s="123">
        <f t="shared" ca="1" si="934"/>
        <v>0</v>
      </c>
      <c r="N518" s="123">
        <f t="shared" ca="1" si="934"/>
        <v>0</v>
      </c>
      <c r="O518" s="123">
        <f t="shared" ca="1" si="941"/>
        <v>0</v>
      </c>
      <c r="P518" s="123">
        <f t="shared" ca="1" si="942"/>
        <v>0</v>
      </c>
      <c r="Q518" s="123">
        <f t="shared" ca="1" si="943"/>
        <v>0</v>
      </c>
      <c r="R518" s="123">
        <f t="shared" ca="1" si="943"/>
        <v>0</v>
      </c>
      <c r="S518" s="123">
        <f t="shared" ca="1" si="944"/>
        <v>0</v>
      </c>
      <c r="T518" s="123">
        <f t="shared" ca="1" si="945"/>
        <v>0</v>
      </c>
      <c r="U518" s="123">
        <f t="shared" ca="1" si="946"/>
        <v>0</v>
      </c>
      <c r="V518" s="123">
        <f t="shared" ca="1" si="947"/>
        <v>0</v>
      </c>
      <c r="W518" s="123">
        <f t="shared" ca="1" si="948"/>
        <v>0</v>
      </c>
      <c r="X518" s="123">
        <f t="shared" ca="1" si="949"/>
        <v>0</v>
      </c>
      <c r="Y518" s="123">
        <f t="shared" ca="1" si="950"/>
        <v>0</v>
      </c>
      <c r="Z518" s="123">
        <f t="shared" ca="1" si="951"/>
        <v>0</v>
      </c>
      <c r="AA518" s="123">
        <f t="shared" ca="1" si="952"/>
        <v>0</v>
      </c>
      <c r="AB518" s="123">
        <f t="shared" ca="1" si="953"/>
        <v>0</v>
      </c>
      <c r="AC518" s="123">
        <f t="shared" ca="1" si="954"/>
        <v>0</v>
      </c>
      <c r="AD518" s="123">
        <f t="shared" ca="1" si="955"/>
        <v>0</v>
      </c>
      <c r="AE518" s="123">
        <f t="shared" ca="1" si="956"/>
        <v>0</v>
      </c>
      <c r="AF518" s="123">
        <f t="shared" ca="1" si="957"/>
        <v>0</v>
      </c>
      <c r="AG518" s="123">
        <f t="shared" ca="1" si="958"/>
        <v>0</v>
      </c>
      <c r="AH518" s="123">
        <f t="shared" ca="1" si="959"/>
        <v>0</v>
      </c>
      <c r="AI518" s="123">
        <f t="shared" ca="1" si="960"/>
        <v>0</v>
      </c>
      <c r="AJ518" s="123">
        <f t="shared" ca="1" si="961"/>
        <v>0</v>
      </c>
      <c r="AK518" s="123">
        <f t="shared" ca="1" si="962"/>
        <v>0</v>
      </c>
      <c r="AL518" s="123">
        <f t="shared" ca="1" si="963"/>
        <v>0</v>
      </c>
      <c r="AM518" s="123">
        <f t="shared" ca="1" si="964"/>
        <v>0</v>
      </c>
      <c r="AN518" s="123">
        <f t="shared" ca="1" si="965"/>
        <v>0</v>
      </c>
      <c r="AO518" s="123">
        <f t="shared" ca="1" si="966"/>
        <v>0</v>
      </c>
      <c r="AP518" s="123">
        <f t="shared" ca="1" si="967"/>
        <v>0</v>
      </c>
      <c r="AQ518" s="123">
        <f t="shared" ca="1" si="968"/>
        <v>0</v>
      </c>
      <c r="AR518" s="123">
        <f t="shared" ca="1" si="969"/>
        <v>0</v>
      </c>
      <c r="AS518" s="123">
        <f t="shared" ca="1" si="970"/>
        <v>0</v>
      </c>
      <c r="AT518" s="123">
        <f t="shared" ca="1" si="971"/>
        <v>0</v>
      </c>
      <c r="AU518" s="123">
        <f t="shared" ca="1" si="972"/>
        <v>0</v>
      </c>
      <c r="AV518" s="123">
        <f t="shared" ca="1" si="973"/>
        <v>0</v>
      </c>
      <c r="AW518" s="123">
        <f t="shared" ca="1" si="974"/>
        <v>0</v>
      </c>
      <c r="AX518" s="123">
        <f t="shared" ca="1" si="975"/>
        <v>0</v>
      </c>
      <c r="AY518" s="123">
        <f t="shared" ca="1" si="976"/>
        <v>0</v>
      </c>
      <c r="AZ518" s="123">
        <f t="shared" ca="1" si="977"/>
        <v>0</v>
      </c>
      <c r="BA518" s="123">
        <f t="shared" ca="1" si="978"/>
        <v>0</v>
      </c>
      <c r="BB518" s="123">
        <f t="shared" ca="1" si="979"/>
        <v>0</v>
      </c>
      <c r="BC518" s="123">
        <f t="shared" ca="1" si="980"/>
        <v>0</v>
      </c>
      <c r="BD518" s="123">
        <f t="shared" ca="1" si="981"/>
        <v>0</v>
      </c>
      <c r="BE518" s="123">
        <f t="shared" ca="1" si="982"/>
        <v>0</v>
      </c>
      <c r="BF518" s="123">
        <f t="shared" ca="1" si="983"/>
        <v>0</v>
      </c>
      <c r="BG518" s="123">
        <f t="shared" ca="1" si="984"/>
        <v>0</v>
      </c>
      <c r="BH518" s="123">
        <f t="shared" ca="1" si="985"/>
        <v>0</v>
      </c>
      <c r="BI518" s="123">
        <f t="shared" ca="1" si="986"/>
        <v>0</v>
      </c>
      <c r="BJ518" s="123">
        <f t="shared" ca="1" si="987"/>
        <v>0</v>
      </c>
      <c r="BK518" s="123">
        <f t="shared" ca="1" si="988"/>
        <v>0</v>
      </c>
      <c r="BL518" s="123">
        <f t="shared" ca="1" si="989"/>
        <v>0</v>
      </c>
      <c r="BM518" s="123">
        <f t="shared" ca="1" si="990"/>
        <v>0</v>
      </c>
      <c r="BN518" s="123">
        <f t="shared" ca="1" si="991"/>
        <v>0</v>
      </c>
      <c r="BO518" s="123">
        <f t="shared" ca="1" si="992"/>
        <v>0</v>
      </c>
      <c r="BP518" s="340">
        <f t="shared" ca="1" si="993"/>
        <v>0</v>
      </c>
      <c r="BQ518" s="123">
        <f t="shared" ca="1" si="994"/>
        <v>0</v>
      </c>
      <c r="BR518" s="123">
        <f t="shared" ca="1" si="995"/>
        <v>0</v>
      </c>
      <c r="BS518" s="123">
        <f t="shared" ca="1" si="996"/>
        <v>0</v>
      </c>
      <c r="BT518" s="123">
        <f t="shared" ca="1" si="997"/>
        <v>0</v>
      </c>
      <c r="BU518" s="123">
        <f t="shared" ca="1" si="998"/>
        <v>0</v>
      </c>
      <c r="BV518" s="123"/>
      <c r="BW518" s="123">
        <f t="shared" ca="1" si="999"/>
        <v>0</v>
      </c>
      <c r="BX518" s="123"/>
      <c r="BY518" s="123">
        <f t="shared" ca="1" si="1000"/>
        <v>0</v>
      </c>
      <c r="BZ518" s="123"/>
      <c r="CA518" s="123">
        <f t="shared" ca="1" si="1001"/>
        <v>0</v>
      </c>
      <c r="CB518" s="123"/>
      <c r="CC518" s="123">
        <f t="shared" ca="1" si="1002"/>
        <v>0</v>
      </c>
      <c r="CD518" s="125">
        <f t="shared" ca="1" si="1003"/>
        <v>0</v>
      </c>
      <c r="CE518" s="125">
        <f t="shared" ca="1" si="1004"/>
        <v>0</v>
      </c>
      <c r="CF518" s="125">
        <f t="shared" ca="1" si="1005"/>
        <v>0</v>
      </c>
      <c r="CG518" s="125">
        <f t="shared" ca="1" si="1006"/>
        <v>0</v>
      </c>
      <c r="CH518" s="125">
        <f t="shared" ca="1" si="1007"/>
        <v>0</v>
      </c>
      <c r="CI518" s="125">
        <f t="shared" ca="1" si="1008"/>
        <v>0</v>
      </c>
      <c r="CJ518" s="125">
        <f t="shared" ca="1" si="1009"/>
        <v>0</v>
      </c>
      <c r="CK518" s="125">
        <f t="shared" ca="1" si="1010"/>
        <v>0</v>
      </c>
      <c r="CL518" s="125">
        <f t="shared" ca="1" si="1011"/>
        <v>0</v>
      </c>
      <c r="CM518" s="125">
        <f t="shared" ca="1" si="1012"/>
        <v>0</v>
      </c>
      <c r="CN518" s="125">
        <f t="shared" ca="1" si="1013"/>
        <v>0</v>
      </c>
      <c r="CO518" s="125">
        <f t="shared" ca="1" si="1014"/>
        <v>0</v>
      </c>
      <c r="CP518" s="125">
        <f t="shared" ca="1" si="1015"/>
        <v>0</v>
      </c>
      <c r="CQ518" s="125">
        <f t="shared" ca="1" si="1016"/>
        <v>0</v>
      </c>
      <c r="CR518" s="125">
        <f t="shared" ca="1" si="1017"/>
        <v>0</v>
      </c>
      <c r="CS518" s="125">
        <f t="shared" ca="1" si="1018"/>
        <v>0</v>
      </c>
      <c r="CT518" s="125">
        <f t="shared" ca="1" si="1019"/>
        <v>0</v>
      </c>
      <c r="CU518" s="125">
        <f t="shared" ca="1" si="1020"/>
        <v>0</v>
      </c>
      <c r="CV518" s="125">
        <f t="shared" ca="1" si="1021"/>
        <v>0</v>
      </c>
      <c r="CW518" s="125">
        <f t="shared" ca="1" si="1022"/>
        <v>0</v>
      </c>
      <c r="CX518" s="125">
        <f t="shared" ca="1" si="1023"/>
        <v>0</v>
      </c>
      <c r="CY518" s="125">
        <f t="shared" ca="1" si="1024"/>
        <v>0</v>
      </c>
      <c r="CZ518" s="606">
        <f t="shared" ca="1" si="1025"/>
        <v>0</v>
      </c>
      <c r="DA518" s="341">
        <f t="shared" ca="1" si="1026"/>
        <v>0</v>
      </c>
      <c r="DB518" s="125">
        <f t="shared" ca="1" si="1027"/>
        <v>0</v>
      </c>
      <c r="DC518" s="125">
        <f t="shared" ca="1" si="1028"/>
        <v>0</v>
      </c>
      <c r="DD518" s="125">
        <f t="shared" ca="1" si="1029"/>
        <v>0</v>
      </c>
      <c r="DE518" s="125">
        <f t="shared" ca="1" si="1030"/>
        <v>0</v>
      </c>
      <c r="DF518" s="125">
        <f t="shared" ca="1" si="1031"/>
        <v>0</v>
      </c>
      <c r="DG518" s="125">
        <f t="shared" ref="DG518:DG526" ca="1" si="1043">INDIRECT("Відомість!dc"&amp;ROW())+INDIRECT("Озд!t"&amp;ROW()+4)</f>
        <v>0</v>
      </c>
      <c r="DH518" s="125">
        <f t="shared" ca="1" si="1032"/>
        <v>0</v>
      </c>
      <c r="DI518" s="125">
        <f t="shared" ca="1" si="1033"/>
        <v>0</v>
      </c>
      <c r="DJ518" s="125">
        <f t="shared" ca="1" si="1034"/>
        <v>0</v>
      </c>
      <c r="DK518" s="125">
        <f t="shared" ca="1" si="1035"/>
        <v>0</v>
      </c>
      <c r="DL518" s="125">
        <f t="shared" ca="1" si="1036"/>
        <v>0</v>
      </c>
      <c r="DM518" s="340">
        <f t="shared" ca="1" si="1037"/>
        <v>0</v>
      </c>
      <c r="DN518" s="340">
        <f t="shared" ca="1" si="1038"/>
        <v>0</v>
      </c>
      <c r="DO518" s="340">
        <f t="shared" ca="1" si="1039"/>
        <v>0</v>
      </c>
      <c r="DP518" s="340">
        <f t="shared" ca="1" si="1040"/>
        <v>0</v>
      </c>
      <c r="DQ518" s="340">
        <f t="shared" ca="1" si="1041"/>
        <v>0</v>
      </c>
      <c r="DR518" s="340">
        <f t="shared" ca="1" si="1042"/>
        <v>0</v>
      </c>
      <c r="DS518" s="340">
        <f t="shared" ca="1" si="1042"/>
        <v>0</v>
      </c>
    </row>
    <row r="519" spans="1:123">
      <c r="A519">
        <f t="shared" ca="1" si="935"/>
        <v>0</v>
      </c>
      <c r="B519">
        <f t="shared" ca="1" si="936"/>
        <v>59</v>
      </c>
      <c r="C519">
        <f t="shared" ca="1" si="937"/>
        <v>10010</v>
      </c>
      <c r="D519">
        <f t="shared" ca="1" si="938"/>
        <v>0</v>
      </c>
      <c r="E519">
        <f t="shared" ca="1" si="939"/>
        <v>0</v>
      </c>
      <c r="F519">
        <f t="shared" ca="1" si="940"/>
        <v>0</v>
      </c>
      <c r="G519" s="123">
        <f t="shared" ca="1" si="934"/>
        <v>0</v>
      </c>
      <c r="H519" s="123">
        <f t="shared" ca="1" si="934"/>
        <v>0</v>
      </c>
      <c r="I519" s="123">
        <f t="shared" ca="1" si="934"/>
        <v>0</v>
      </c>
      <c r="J519" s="123">
        <f t="shared" ca="1" si="934"/>
        <v>0</v>
      </c>
      <c r="K519" s="123">
        <f t="shared" ca="1" si="934"/>
        <v>0</v>
      </c>
      <c r="L519" s="123">
        <f t="shared" ca="1" si="934"/>
        <v>0</v>
      </c>
      <c r="M519" s="123">
        <f t="shared" ca="1" si="934"/>
        <v>0</v>
      </c>
      <c r="N519" s="123">
        <f t="shared" ca="1" si="934"/>
        <v>0</v>
      </c>
      <c r="O519" s="123">
        <f t="shared" ca="1" si="941"/>
        <v>0</v>
      </c>
      <c r="P519" s="123">
        <f t="shared" ca="1" si="942"/>
        <v>0</v>
      </c>
      <c r="Q519" s="123">
        <f t="shared" ca="1" si="943"/>
        <v>0</v>
      </c>
      <c r="R519" s="123">
        <f t="shared" ca="1" si="943"/>
        <v>0</v>
      </c>
      <c r="S519" s="123">
        <f t="shared" ca="1" si="944"/>
        <v>0</v>
      </c>
      <c r="T519" s="123">
        <f t="shared" ca="1" si="945"/>
        <v>0</v>
      </c>
      <c r="U519" s="123">
        <f t="shared" ca="1" si="946"/>
        <v>0</v>
      </c>
      <c r="V519" s="123">
        <f t="shared" ca="1" si="947"/>
        <v>0</v>
      </c>
      <c r="W519" s="123">
        <f t="shared" ca="1" si="948"/>
        <v>0</v>
      </c>
      <c r="X519" s="123">
        <f t="shared" ca="1" si="949"/>
        <v>0</v>
      </c>
      <c r="Y519" s="123">
        <f t="shared" ca="1" si="950"/>
        <v>0</v>
      </c>
      <c r="Z519" s="123">
        <f t="shared" ca="1" si="951"/>
        <v>0</v>
      </c>
      <c r="AA519" s="123">
        <f t="shared" ca="1" si="952"/>
        <v>0</v>
      </c>
      <c r="AB519" s="123">
        <f t="shared" ca="1" si="953"/>
        <v>0</v>
      </c>
      <c r="AC519" s="123">
        <f t="shared" ca="1" si="954"/>
        <v>0</v>
      </c>
      <c r="AD519" s="123">
        <f t="shared" ca="1" si="955"/>
        <v>0</v>
      </c>
      <c r="AE519" s="123">
        <f t="shared" ca="1" si="956"/>
        <v>0</v>
      </c>
      <c r="AF519" s="123">
        <f t="shared" ca="1" si="957"/>
        <v>0</v>
      </c>
      <c r="AG519" s="123">
        <f t="shared" ca="1" si="958"/>
        <v>0</v>
      </c>
      <c r="AH519" s="123">
        <f t="shared" ca="1" si="959"/>
        <v>0</v>
      </c>
      <c r="AI519" s="123">
        <f t="shared" ca="1" si="960"/>
        <v>0</v>
      </c>
      <c r="AJ519" s="123">
        <f t="shared" ca="1" si="961"/>
        <v>0</v>
      </c>
      <c r="AK519" s="123">
        <f t="shared" ca="1" si="962"/>
        <v>0</v>
      </c>
      <c r="AL519" s="123">
        <f t="shared" ca="1" si="963"/>
        <v>0</v>
      </c>
      <c r="AM519" s="123">
        <f t="shared" ca="1" si="964"/>
        <v>0</v>
      </c>
      <c r="AN519" s="123">
        <f t="shared" ca="1" si="965"/>
        <v>0</v>
      </c>
      <c r="AO519" s="123">
        <f t="shared" ca="1" si="966"/>
        <v>0</v>
      </c>
      <c r="AP519" s="123">
        <f t="shared" ca="1" si="967"/>
        <v>0</v>
      </c>
      <c r="AQ519" s="123">
        <f t="shared" ca="1" si="968"/>
        <v>0</v>
      </c>
      <c r="AR519" s="123">
        <f t="shared" ca="1" si="969"/>
        <v>0</v>
      </c>
      <c r="AS519" s="123">
        <f t="shared" ca="1" si="970"/>
        <v>0</v>
      </c>
      <c r="AT519" s="123">
        <f t="shared" ca="1" si="971"/>
        <v>0</v>
      </c>
      <c r="AU519" s="123">
        <f t="shared" ca="1" si="972"/>
        <v>0</v>
      </c>
      <c r="AV519" s="123">
        <f t="shared" ca="1" si="973"/>
        <v>0</v>
      </c>
      <c r="AW519" s="123">
        <f t="shared" ca="1" si="974"/>
        <v>0</v>
      </c>
      <c r="AX519" s="123">
        <f t="shared" ca="1" si="975"/>
        <v>0</v>
      </c>
      <c r="AY519" s="123">
        <f t="shared" ca="1" si="976"/>
        <v>0</v>
      </c>
      <c r="AZ519" s="123">
        <f t="shared" ca="1" si="977"/>
        <v>0</v>
      </c>
      <c r="BA519" s="123">
        <f t="shared" ca="1" si="978"/>
        <v>0</v>
      </c>
      <c r="BB519" s="123">
        <f t="shared" ca="1" si="979"/>
        <v>0</v>
      </c>
      <c r="BC519" s="123">
        <f t="shared" ca="1" si="980"/>
        <v>0</v>
      </c>
      <c r="BD519" s="123">
        <f t="shared" ca="1" si="981"/>
        <v>0</v>
      </c>
      <c r="BE519" s="123">
        <f t="shared" ca="1" si="982"/>
        <v>0</v>
      </c>
      <c r="BF519" s="123">
        <f t="shared" ca="1" si="983"/>
        <v>0</v>
      </c>
      <c r="BG519" s="123">
        <f t="shared" ca="1" si="984"/>
        <v>0</v>
      </c>
      <c r="BH519" s="123">
        <f t="shared" ca="1" si="985"/>
        <v>0</v>
      </c>
      <c r="BI519" s="123">
        <f t="shared" ca="1" si="986"/>
        <v>0</v>
      </c>
      <c r="BJ519" s="123">
        <f t="shared" ca="1" si="987"/>
        <v>0</v>
      </c>
      <c r="BK519" s="123">
        <f t="shared" ca="1" si="988"/>
        <v>0</v>
      </c>
      <c r="BL519" s="123">
        <f t="shared" ca="1" si="989"/>
        <v>0</v>
      </c>
      <c r="BM519" s="123">
        <f t="shared" ca="1" si="990"/>
        <v>0</v>
      </c>
      <c r="BN519" s="123">
        <f t="shared" ca="1" si="991"/>
        <v>0</v>
      </c>
      <c r="BO519" s="123">
        <f t="shared" ca="1" si="992"/>
        <v>0</v>
      </c>
      <c r="BP519" s="340">
        <f t="shared" ca="1" si="993"/>
        <v>0</v>
      </c>
      <c r="BQ519" s="123">
        <f t="shared" ca="1" si="994"/>
        <v>0</v>
      </c>
      <c r="BR519" s="123">
        <f t="shared" ca="1" si="995"/>
        <v>0</v>
      </c>
      <c r="BS519" s="123">
        <f t="shared" ca="1" si="996"/>
        <v>0</v>
      </c>
      <c r="BT519" s="123">
        <f t="shared" ca="1" si="997"/>
        <v>0</v>
      </c>
      <c r="BU519" s="123">
        <f t="shared" ca="1" si="998"/>
        <v>0</v>
      </c>
      <c r="BV519" s="123"/>
      <c r="BW519" s="123">
        <f t="shared" ca="1" si="999"/>
        <v>0</v>
      </c>
      <c r="BX519" s="123"/>
      <c r="BY519" s="123">
        <f t="shared" ca="1" si="1000"/>
        <v>0</v>
      </c>
      <c r="BZ519" s="123"/>
      <c r="CA519" s="123">
        <f t="shared" ca="1" si="1001"/>
        <v>0</v>
      </c>
      <c r="CB519" s="123"/>
      <c r="CC519" s="123">
        <f t="shared" ca="1" si="1002"/>
        <v>0</v>
      </c>
      <c r="CD519" s="125">
        <f t="shared" ca="1" si="1003"/>
        <v>0</v>
      </c>
      <c r="CE519" s="125">
        <f t="shared" ca="1" si="1004"/>
        <v>0</v>
      </c>
      <c r="CF519" s="125">
        <f t="shared" ca="1" si="1005"/>
        <v>0</v>
      </c>
      <c r="CG519" s="125">
        <f t="shared" ca="1" si="1006"/>
        <v>0</v>
      </c>
      <c r="CH519" s="125">
        <f t="shared" ca="1" si="1007"/>
        <v>0</v>
      </c>
      <c r="CI519" s="125">
        <f t="shared" ca="1" si="1008"/>
        <v>0</v>
      </c>
      <c r="CJ519" s="125">
        <f t="shared" ca="1" si="1009"/>
        <v>0</v>
      </c>
      <c r="CK519" s="125">
        <f t="shared" ca="1" si="1010"/>
        <v>0</v>
      </c>
      <c r="CL519" s="125">
        <f t="shared" ca="1" si="1011"/>
        <v>0</v>
      </c>
      <c r="CM519" s="125">
        <f t="shared" ca="1" si="1012"/>
        <v>0</v>
      </c>
      <c r="CN519" s="125">
        <f t="shared" ca="1" si="1013"/>
        <v>0</v>
      </c>
      <c r="CO519" s="125">
        <f t="shared" ca="1" si="1014"/>
        <v>0</v>
      </c>
      <c r="CP519" s="125">
        <f t="shared" ca="1" si="1015"/>
        <v>0</v>
      </c>
      <c r="CQ519" s="125">
        <f t="shared" ca="1" si="1016"/>
        <v>0</v>
      </c>
      <c r="CR519" s="125">
        <f t="shared" ca="1" si="1017"/>
        <v>0</v>
      </c>
      <c r="CS519" s="125">
        <f t="shared" ca="1" si="1018"/>
        <v>0</v>
      </c>
      <c r="CT519" s="125">
        <f t="shared" ca="1" si="1019"/>
        <v>0</v>
      </c>
      <c r="CU519" s="125">
        <f t="shared" ca="1" si="1020"/>
        <v>0</v>
      </c>
      <c r="CV519" s="125">
        <f t="shared" ca="1" si="1021"/>
        <v>0</v>
      </c>
      <c r="CW519" s="125">
        <f t="shared" ca="1" si="1022"/>
        <v>0</v>
      </c>
      <c r="CX519" s="125">
        <f t="shared" ca="1" si="1023"/>
        <v>0</v>
      </c>
      <c r="CY519" s="125">
        <f t="shared" ca="1" si="1024"/>
        <v>0</v>
      </c>
      <c r="CZ519" s="606">
        <f t="shared" ca="1" si="1025"/>
        <v>0</v>
      </c>
      <c r="DA519" s="341">
        <f t="shared" ca="1" si="1026"/>
        <v>0</v>
      </c>
      <c r="DB519" s="125">
        <f t="shared" ca="1" si="1027"/>
        <v>0</v>
      </c>
      <c r="DC519" s="125">
        <f t="shared" ca="1" si="1028"/>
        <v>0</v>
      </c>
      <c r="DD519" s="125">
        <f t="shared" ca="1" si="1029"/>
        <v>0</v>
      </c>
      <c r="DE519" s="125">
        <f t="shared" ca="1" si="1030"/>
        <v>0</v>
      </c>
      <c r="DF519" s="125">
        <f t="shared" ca="1" si="1031"/>
        <v>0</v>
      </c>
      <c r="DG519" s="125">
        <f t="shared" ca="1" si="1043"/>
        <v>0</v>
      </c>
      <c r="DH519" s="125">
        <f t="shared" ca="1" si="1032"/>
        <v>0</v>
      </c>
      <c r="DI519" s="125">
        <f t="shared" ca="1" si="1033"/>
        <v>0</v>
      </c>
      <c r="DJ519" s="125">
        <f t="shared" ca="1" si="1034"/>
        <v>0</v>
      </c>
      <c r="DK519" s="125">
        <f t="shared" ca="1" si="1035"/>
        <v>0</v>
      </c>
      <c r="DL519" s="125">
        <f t="shared" ca="1" si="1036"/>
        <v>0</v>
      </c>
      <c r="DM519" s="340">
        <f t="shared" ca="1" si="1037"/>
        <v>0</v>
      </c>
      <c r="DN519" s="340">
        <f t="shared" ca="1" si="1038"/>
        <v>0</v>
      </c>
      <c r="DO519" s="340">
        <f t="shared" ca="1" si="1039"/>
        <v>0</v>
      </c>
      <c r="DP519" s="340">
        <f t="shared" ca="1" si="1040"/>
        <v>0</v>
      </c>
      <c r="DQ519" s="340">
        <f t="shared" ca="1" si="1041"/>
        <v>0</v>
      </c>
      <c r="DR519" s="340">
        <f t="shared" ca="1" si="1042"/>
        <v>0</v>
      </c>
      <c r="DS519" s="340">
        <f t="shared" ca="1" si="1042"/>
        <v>0</v>
      </c>
    </row>
    <row r="520" spans="1:123">
      <c r="A520">
        <f t="shared" ca="1" si="935"/>
        <v>0</v>
      </c>
      <c r="B520">
        <f t="shared" ca="1" si="936"/>
        <v>60</v>
      </c>
      <c r="C520">
        <f t="shared" ca="1" si="937"/>
        <v>10150</v>
      </c>
      <c r="D520">
        <f t="shared" ca="1" si="938"/>
        <v>0</v>
      </c>
      <c r="E520">
        <f t="shared" ca="1" si="939"/>
        <v>0</v>
      </c>
      <c r="F520">
        <f t="shared" ca="1" si="940"/>
        <v>0</v>
      </c>
      <c r="G520" s="123">
        <f t="shared" ca="1" si="934"/>
        <v>0</v>
      </c>
      <c r="H520" s="123">
        <f t="shared" ca="1" si="934"/>
        <v>0</v>
      </c>
      <c r="I520" s="123">
        <f t="shared" ca="1" si="934"/>
        <v>0</v>
      </c>
      <c r="J520" s="123">
        <f t="shared" ca="1" si="934"/>
        <v>0</v>
      </c>
      <c r="K520" s="123">
        <f t="shared" ca="1" si="934"/>
        <v>0</v>
      </c>
      <c r="L520" s="123">
        <f t="shared" ca="1" si="934"/>
        <v>0</v>
      </c>
      <c r="M520" s="123">
        <f t="shared" ca="1" si="934"/>
        <v>0</v>
      </c>
      <c r="N520" s="123">
        <f t="shared" ref="H520:N557" ca="1" si="1044">INDIRECT("Відомість!g"&amp;ROW())</f>
        <v>0</v>
      </c>
      <c r="O520" s="123">
        <f t="shared" ca="1" si="941"/>
        <v>0</v>
      </c>
      <c r="P520" s="123">
        <f t="shared" ca="1" si="942"/>
        <v>0</v>
      </c>
      <c r="Q520" s="123">
        <f t="shared" ca="1" si="943"/>
        <v>0</v>
      </c>
      <c r="R520" s="123">
        <f t="shared" ca="1" si="943"/>
        <v>0</v>
      </c>
      <c r="S520" s="123">
        <f t="shared" ca="1" si="944"/>
        <v>0</v>
      </c>
      <c r="T520" s="123">
        <f t="shared" ca="1" si="945"/>
        <v>0</v>
      </c>
      <c r="U520" s="123">
        <f t="shared" ca="1" si="946"/>
        <v>0</v>
      </c>
      <c r="V520" s="123">
        <f t="shared" ca="1" si="947"/>
        <v>0</v>
      </c>
      <c r="W520" s="123">
        <f t="shared" ca="1" si="948"/>
        <v>0</v>
      </c>
      <c r="X520" s="123">
        <f t="shared" ca="1" si="949"/>
        <v>0</v>
      </c>
      <c r="Y520" s="123">
        <f t="shared" ca="1" si="950"/>
        <v>0</v>
      </c>
      <c r="Z520" s="123">
        <f t="shared" ca="1" si="951"/>
        <v>0</v>
      </c>
      <c r="AA520" s="123">
        <f t="shared" ca="1" si="952"/>
        <v>0</v>
      </c>
      <c r="AB520" s="123">
        <f t="shared" ca="1" si="953"/>
        <v>0</v>
      </c>
      <c r="AC520" s="123">
        <f t="shared" ca="1" si="954"/>
        <v>0</v>
      </c>
      <c r="AD520" s="123">
        <f t="shared" ca="1" si="955"/>
        <v>0</v>
      </c>
      <c r="AE520" s="123">
        <f t="shared" ca="1" si="956"/>
        <v>0</v>
      </c>
      <c r="AF520" s="123">
        <f t="shared" ca="1" si="957"/>
        <v>0</v>
      </c>
      <c r="AG520" s="123">
        <f t="shared" ca="1" si="958"/>
        <v>0</v>
      </c>
      <c r="AH520" s="123">
        <f t="shared" ca="1" si="959"/>
        <v>0</v>
      </c>
      <c r="AI520" s="123">
        <f t="shared" ca="1" si="960"/>
        <v>0</v>
      </c>
      <c r="AJ520" s="123">
        <f t="shared" ca="1" si="961"/>
        <v>0</v>
      </c>
      <c r="AK520" s="123">
        <f t="shared" ca="1" si="962"/>
        <v>0</v>
      </c>
      <c r="AL520" s="123">
        <f t="shared" ca="1" si="963"/>
        <v>0</v>
      </c>
      <c r="AM520" s="123">
        <f t="shared" ca="1" si="964"/>
        <v>0</v>
      </c>
      <c r="AN520" s="123">
        <f t="shared" ca="1" si="965"/>
        <v>0</v>
      </c>
      <c r="AO520" s="123">
        <f t="shared" ca="1" si="966"/>
        <v>0</v>
      </c>
      <c r="AP520" s="123">
        <f t="shared" ca="1" si="967"/>
        <v>0</v>
      </c>
      <c r="AQ520" s="123">
        <f t="shared" ca="1" si="968"/>
        <v>0</v>
      </c>
      <c r="AR520" s="123">
        <f t="shared" ca="1" si="969"/>
        <v>0</v>
      </c>
      <c r="AS520" s="123">
        <f t="shared" ca="1" si="970"/>
        <v>0</v>
      </c>
      <c r="AT520" s="123">
        <f t="shared" ca="1" si="971"/>
        <v>0</v>
      </c>
      <c r="AU520" s="123">
        <f t="shared" ca="1" si="972"/>
        <v>0</v>
      </c>
      <c r="AV520" s="123">
        <f t="shared" ca="1" si="973"/>
        <v>0</v>
      </c>
      <c r="AW520" s="123">
        <f t="shared" ca="1" si="974"/>
        <v>0</v>
      </c>
      <c r="AX520" s="123">
        <f t="shared" ca="1" si="975"/>
        <v>0</v>
      </c>
      <c r="AY520" s="123">
        <f t="shared" ca="1" si="976"/>
        <v>0</v>
      </c>
      <c r="AZ520" s="123">
        <f t="shared" ca="1" si="977"/>
        <v>0</v>
      </c>
      <c r="BA520" s="123">
        <f t="shared" ca="1" si="978"/>
        <v>0</v>
      </c>
      <c r="BB520" s="123">
        <f t="shared" ca="1" si="979"/>
        <v>0</v>
      </c>
      <c r="BC520" s="123">
        <f t="shared" ca="1" si="980"/>
        <v>0</v>
      </c>
      <c r="BD520" s="123">
        <f t="shared" ca="1" si="981"/>
        <v>0</v>
      </c>
      <c r="BE520" s="123">
        <f t="shared" ca="1" si="982"/>
        <v>0</v>
      </c>
      <c r="BF520" s="123">
        <f t="shared" ca="1" si="983"/>
        <v>0</v>
      </c>
      <c r="BG520" s="123">
        <f t="shared" ca="1" si="984"/>
        <v>0</v>
      </c>
      <c r="BH520" s="123">
        <f t="shared" ca="1" si="985"/>
        <v>0</v>
      </c>
      <c r="BI520" s="123">
        <f t="shared" ca="1" si="986"/>
        <v>0</v>
      </c>
      <c r="BJ520" s="123">
        <f t="shared" ca="1" si="987"/>
        <v>0</v>
      </c>
      <c r="BK520" s="123">
        <f t="shared" ca="1" si="988"/>
        <v>0</v>
      </c>
      <c r="BL520" s="123">
        <f t="shared" ca="1" si="989"/>
        <v>0</v>
      </c>
      <c r="BM520" s="123">
        <f t="shared" ca="1" si="990"/>
        <v>0</v>
      </c>
      <c r="BN520" s="123">
        <f t="shared" ca="1" si="991"/>
        <v>0</v>
      </c>
      <c r="BO520" s="123">
        <f t="shared" ca="1" si="992"/>
        <v>0</v>
      </c>
      <c r="BP520" s="340">
        <f t="shared" ca="1" si="993"/>
        <v>0</v>
      </c>
      <c r="BQ520" s="123">
        <f t="shared" ca="1" si="994"/>
        <v>0</v>
      </c>
      <c r="BR520" s="123">
        <f t="shared" ca="1" si="995"/>
        <v>0</v>
      </c>
      <c r="BS520" s="123">
        <f t="shared" ca="1" si="996"/>
        <v>0</v>
      </c>
      <c r="BT520" s="123">
        <f t="shared" ca="1" si="997"/>
        <v>0</v>
      </c>
      <c r="BU520" s="123">
        <f t="shared" ca="1" si="998"/>
        <v>0</v>
      </c>
      <c r="BV520" s="123"/>
      <c r="BW520" s="123">
        <f t="shared" ca="1" si="999"/>
        <v>0</v>
      </c>
      <c r="BX520" s="123"/>
      <c r="BY520" s="123">
        <f t="shared" ca="1" si="1000"/>
        <v>0</v>
      </c>
      <c r="BZ520" s="123"/>
      <c r="CA520" s="123">
        <f t="shared" ca="1" si="1001"/>
        <v>0</v>
      </c>
      <c r="CB520" s="123"/>
      <c r="CC520" s="123">
        <f t="shared" ca="1" si="1002"/>
        <v>0</v>
      </c>
      <c r="CD520" s="125">
        <f t="shared" ca="1" si="1003"/>
        <v>0</v>
      </c>
      <c r="CE520" s="125">
        <f t="shared" ca="1" si="1004"/>
        <v>0</v>
      </c>
      <c r="CF520" s="125">
        <f t="shared" ca="1" si="1005"/>
        <v>0</v>
      </c>
      <c r="CG520" s="125">
        <f t="shared" ca="1" si="1006"/>
        <v>0</v>
      </c>
      <c r="CH520" s="125">
        <f t="shared" ca="1" si="1007"/>
        <v>0</v>
      </c>
      <c r="CI520" s="125">
        <f t="shared" ca="1" si="1008"/>
        <v>0</v>
      </c>
      <c r="CJ520" s="125">
        <f t="shared" ca="1" si="1009"/>
        <v>0</v>
      </c>
      <c r="CK520" s="125">
        <f t="shared" ca="1" si="1010"/>
        <v>0</v>
      </c>
      <c r="CL520" s="125">
        <f t="shared" ca="1" si="1011"/>
        <v>0</v>
      </c>
      <c r="CM520" s="125">
        <f t="shared" ca="1" si="1012"/>
        <v>0</v>
      </c>
      <c r="CN520" s="125">
        <f t="shared" ca="1" si="1013"/>
        <v>0</v>
      </c>
      <c r="CO520" s="125">
        <f t="shared" ca="1" si="1014"/>
        <v>0</v>
      </c>
      <c r="CP520" s="125">
        <f t="shared" ca="1" si="1015"/>
        <v>0</v>
      </c>
      <c r="CQ520" s="125">
        <f t="shared" ca="1" si="1016"/>
        <v>0</v>
      </c>
      <c r="CR520" s="125">
        <f t="shared" ca="1" si="1017"/>
        <v>0</v>
      </c>
      <c r="CS520" s="125">
        <f t="shared" ca="1" si="1018"/>
        <v>0</v>
      </c>
      <c r="CT520" s="125">
        <f t="shared" ca="1" si="1019"/>
        <v>0</v>
      </c>
      <c r="CU520" s="125">
        <f t="shared" ca="1" si="1020"/>
        <v>0</v>
      </c>
      <c r="CV520" s="125">
        <f t="shared" ca="1" si="1021"/>
        <v>0</v>
      </c>
      <c r="CW520" s="125">
        <f t="shared" ca="1" si="1022"/>
        <v>0</v>
      </c>
      <c r="CX520" s="125">
        <f t="shared" ca="1" si="1023"/>
        <v>0</v>
      </c>
      <c r="CY520" s="125">
        <f t="shared" ca="1" si="1024"/>
        <v>0</v>
      </c>
      <c r="CZ520" s="606">
        <f t="shared" ca="1" si="1025"/>
        <v>0</v>
      </c>
      <c r="DA520" s="341">
        <f t="shared" ca="1" si="1026"/>
        <v>0</v>
      </c>
      <c r="DB520" s="125">
        <f t="shared" ca="1" si="1027"/>
        <v>0</v>
      </c>
      <c r="DC520" s="125">
        <f t="shared" ca="1" si="1028"/>
        <v>0</v>
      </c>
      <c r="DD520" s="125">
        <f t="shared" ca="1" si="1029"/>
        <v>0</v>
      </c>
      <c r="DE520" s="125">
        <f t="shared" ca="1" si="1030"/>
        <v>0</v>
      </c>
      <c r="DF520" s="125">
        <f t="shared" ca="1" si="1031"/>
        <v>0</v>
      </c>
      <c r="DG520" s="125">
        <f t="shared" ca="1" si="1043"/>
        <v>0</v>
      </c>
      <c r="DH520" s="125">
        <f t="shared" ca="1" si="1032"/>
        <v>0</v>
      </c>
      <c r="DI520" s="125">
        <f t="shared" ca="1" si="1033"/>
        <v>0</v>
      </c>
      <c r="DJ520" s="125">
        <f t="shared" ca="1" si="1034"/>
        <v>0</v>
      </c>
      <c r="DK520" s="125">
        <f t="shared" ca="1" si="1035"/>
        <v>0</v>
      </c>
      <c r="DL520" s="125">
        <f t="shared" ca="1" si="1036"/>
        <v>0</v>
      </c>
      <c r="DM520" s="340">
        <f t="shared" ca="1" si="1037"/>
        <v>0</v>
      </c>
      <c r="DN520" s="340">
        <f t="shared" ca="1" si="1038"/>
        <v>0</v>
      </c>
      <c r="DO520" s="340">
        <f t="shared" ca="1" si="1039"/>
        <v>0</v>
      </c>
      <c r="DP520" s="340">
        <f t="shared" ca="1" si="1040"/>
        <v>0</v>
      </c>
      <c r="DQ520" s="340">
        <f t="shared" ca="1" si="1041"/>
        <v>0</v>
      </c>
      <c r="DR520" s="340">
        <f t="shared" ca="1" si="1042"/>
        <v>0</v>
      </c>
      <c r="DS520" s="340">
        <f t="shared" ca="1" si="1042"/>
        <v>0</v>
      </c>
    </row>
    <row r="521" spans="1:123">
      <c r="A521">
        <f t="shared" ca="1" si="935"/>
        <v>0</v>
      </c>
      <c r="B521" t="str">
        <f t="shared" ca="1" si="936"/>
        <v>Разом:</v>
      </c>
      <c r="C521">
        <f t="shared" ca="1" si="937"/>
        <v>0</v>
      </c>
      <c r="D521">
        <f t="shared" ca="1" si="938"/>
        <v>0</v>
      </c>
      <c r="E521">
        <f t="shared" ca="1" si="939"/>
        <v>0</v>
      </c>
      <c r="F521">
        <f t="shared" ca="1" si="940"/>
        <v>0</v>
      </c>
      <c r="G521" s="123">
        <f t="shared" ref="G521:G570" ca="1" si="1045">INDIRECT("Відомість!g"&amp;ROW())</f>
        <v>0</v>
      </c>
      <c r="H521" s="123">
        <f t="shared" ca="1" si="1044"/>
        <v>0</v>
      </c>
      <c r="I521" s="123">
        <f t="shared" ca="1" si="1044"/>
        <v>0</v>
      </c>
      <c r="J521" s="123">
        <f t="shared" ca="1" si="1044"/>
        <v>0</v>
      </c>
      <c r="K521" s="123">
        <f t="shared" ca="1" si="1044"/>
        <v>0</v>
      </c>
      <c r="L521" s="123">
        <f t="shared" ca="1" si="1044"/>
        <v>0</v>
      </c>
      <c r="M521" s="123">
        <f t="shared" ca="1" si="1044"/>
        <v>0</v>
      </c>
      <c r="N521" s="123">
        <f t="shared" ca="1" si="1044"/>
        <v>0</v>
      </c>
      <c r="O521" s="123">
        <f t="shared" ca="1" si="941"/>
        <v>0</v>
      </c>
      <c r="P521" s="123">
        <f t="shared" ca="1" si="942"/>
        <v>0</v>
      </c>
      <c r="Q521" s="123">
        <f t="shared" ca="1" si="943"/>
        <v>0</v>
      </c>
      <c r="R521" s="123">
        <f t="shared" ca="1" si="943"/>
        <v>0</v>
      </c>
      <c r="S521" s="123">
        <f t="shared" ca="1" si="944"/>
        <v>0</v>
      </c>
      <c r="T521" s="123">
        <f t="shared" ca="1" si="945"/>
        <v>0</v>
      </c>
      <c r="U521" s="123">
        <f t="shared" ca="1" si="946"/>
        <v>0</v>
      </c>
      <c r="V521" s="123">
        <f t="shared" ca="1" si="947"/>
        <v>0</v>
      </c>
      <c r="W521" s="123">
        <f t="shared" ca="1" si="948"/>
        <v>0</v>
      </c>
      <c r="X521" s="123">
        <f t="shared" ca="1" si="949"/>
        <v>0</v>
      </c>
      <c r="Y521" s="123">
        <f t="shared" ca="1" si="950"/>
        <v>0</v>
      </c>
      <c r="Z521" s="123">
        <f t="shared" ca="1" si="951"/>
        <v>0</v>
      </c>
      <c r="AA521" s="123">
        <f t="shared" ca="1" si="952"/>
        <v>0</v>
      </c>
      <c r="AB521" s="123">
        <f t="shared" ca="1" si="953"/>
        <v>0</v>
      </c>
      <c r="AC521" s="123">
        <f t="shared" ca="1" si="954"/>
        <v>0</v>
      </c>
      <c r="AD521" s="123">
        <f t="shared" ca="1" si="955"/>
        <v>0</v>
      </c>
      <c r="AE521" s="123">
        <f t="shared" ca="1" si="956"/>
        <v>0</v>
      </c>
      <c r="AF521" s="123">
        <f t="shared" ca="1" si="957"/>
        <v>0</v>
      </c>
      <c r="AG521" s="123">
        <f t="shared" ca="1" si="958"/>
        <v>0</v>
      </c>
      <c r="AH521" s="123">
        <f t="shared" ca="1" si="959"/>
        <v>0</v>
      </c>
      <c r="AI521" s="123">
        <f t="shared" ca="1" si="960"/>
        <v>0</v>
      </c>
      <c r="AJ521" s="123">
        <f t="shared" ca="1" si="961"/>
        <v>0</v>
      </c>
      <c r="AK521" s="123">
        <f t="shared" ca="1" si="962"/>
        <v>0</v>
      </c>
      <c r="AL521" s="123">
        <f t="shared" ca="1" si="963"/>
        <v>0</v>
      </c>
      <c r="AM521" s="123">
        <f t="shared" ca="1" si="964"/>
        <v>0</v>
      </c>
      <c r="AN521" s="123">
        <f t="shared" ca="1" si="965"/>
        <v>0</v>
      </c>
      <c r="AO521" s="123">
        <f t="shared" ca="1" si="966"/>
        <v>0</v>
      </c>
      <c r="AP521" s="123">
        <f t="shared" ca="1" si="967"/>
        <v>0</v>
      </c>
      <c r="AQ521" s="123">
        <f t="shared" ca="1" si="968"/>
        <v>0</v>
      </c>
      <c r="AR521" s="123">
        <f t="shared" ca="1" si="969"/>
        <v>0</v>
      </c>
      <c r="AS521" s="123">
        <f t="shared" ca="1" si="970"/>
        <v>0</v>
      </c>
      <c r="AT521" s="123">
        <f t="shared" ca="1" si="971"/>
        <v>0</v>
      </c>
      <c r="AU521" s="123">
        <f t="shared" ca="1" si="972"/>
        <v>0</v>
      </c>
      <c r="AV521" s="123">
        <f t="shared" ca="1" si="973"/>
        <v>0</v>
      </c>
      <c r="AW521" s="123">
        <f t="shared" ca="1" si="974"/>
        <v>0</v>
      </c>
      <c r="AX521" s="123">
        <f t="shared" ca="1" si="975"/>
        <v>0</v>
      </c>
      <c r="AY521" s="123">
        <f t="shared" ca="1" si="976"/>
        <v>0</v>
      </c>
      <c r="AZ521" s="123">
        <f t="shared" ca="1" si="977"/>
        <v>0</v>
      </c>
      <c r="BA521" s="123">
        <f t="shared" ca="1" si="978"/>
        <v>0</v>
      </c>
      <c r="BB521" s="123">
        <f t="shared" ca="1" si="979"/>
        <v>0</v>
      </c>
      <c r="BC521" s="123">
        <f t="shared" ca="1" si="980"/>
        <v>0</v>
      </c>
      <c r="BD521" s="123">
        <f t="shared" ca="1" si="981"/>
        <v>0</v>
      </c>
      <c r="BE521" s="123">
        <f t="shared" ca="1" si="982"/>
        <v>0</v>
      </c>
      <c r="BF521" s="123">
        <f t="shared" ca="1" si="983"/>
        <v>0</v>
      </c>
      <c r="BG521" s="123">
        <f t="shared" ca="1" si="984"/>
        <v>0</v>
      </c>
      <c r="BH521" s="123">
        <f t="shared" ca="1" si="985"/>
        <v>0</v>
      </c>
      <c r="BI521" s="123">
        <f t="shared" ca="1" si="986"/>
        <v>0</v>
      </c>
      <c r="BJ521" s="123">
        <f t="shared" ca="1" si="987"/>
        <v>0</v>
      </c>
      <c r="BK521" s="123">
        <f t="shared" ca="1" si="988"/>
        <v>0</v>
      </c>
      <c r="BL521" s="123">
        <f t="shared" ca="1" si="989"/>
        <v>0</v>
      </c>
      <c r="BM521" s="123">
        <f t="shared" ca="1" si="990"/>
        <v>0</v>
      </c>
      <c r="BN521" s="123">
        <f t="shared" ca="1" si="991"/>
        <v>0</v>
      </c>
      <c r="BO521" s="123">
        <f t="shared" ca="1" si="992"/>
        <v>0</v>
      </c>
      <c r="BP521" s="340">
        <f t="shared" ca="1" si="993"/>
        <v>0</v>
      </c>
      <c r="BQ521" s="123">
        <f t="shared" ca="1" si="994"/>
        <v>0</v>
      </c>
      <c r="BR521" s="123">
        <f t="shared" ca="1" si="995"/>
        <v>0</v>
      </c>
      <c r="BS521" s="123">
        <f t="shared" ca="1" si="996"/>
        <v>0</v>
      </c>
      <c r="BT521" s="123">
        <f t="shared" ca="1" si="997"/>
        <v>0</v>
      </c>
      <c r="BU521" s="123">
        <f t="shared" ca="1" si="998"/>
        <v>0</v>
      </c>
      <c r="BV521" s="123"/>
      <c r="BW521" s="123">
        <f t="shared" ca="1" si="999"/>
        <v>0</v>
      </c>
      <c r="BX521" s="123"/>
      <c r="BY521" s="123">
        <f t="shared" ca="1" si="1000"/>
        <v>0</v>
      </c>
      <c r="BZ521" s="123"/>
      <c r="CA521" s="123">
        <f t="shared" ca="1" si="1001"/>
        <v>0</v>
      </c>
      <c r="CB521" s="123"/>
      <c r="CC521" s="123">
        <f t="shared" ca="1" si="1002"/>
        <v>0</v>
      </c>
      <c r="CD521" s="125">
        <f t="shared" ca="1" si="1003"/>
        <v>6</v>
      </c>
      <c r="CE521" s="125">
        <f t="shared" ca="1" si="1004"/>
        <v>2</v>
      </c>
      <c r="CF521" s="125">
        <f t="shared" ca="1" si="1005"/>
        <v>1</v>
      </c>
      <c r="CG521" s="125">
        <f t="shared" ca="1" si="1006"/>
        <v>6</v>
      </c>
      <c r="CH521" s="125">
        <f t="shared" ca="1" si="1007"/>
        <v>3</v>
      </c>
      <c r="CI521" s="125">
        <f t="shared" ca="1" si="1008"/>
        <v>2</v>
      </c>
      <c r="CJ521" s="125">
        <f t="shared" ca="1" si="1009"/>
        <v>0</v>
      </c>
      <c r="CK521" s="125">
        <f t="shared" ca="1" si="1010"/>
        <v>0</v>
      </c>
      <c r="CL521" s="125">
        <f t="shared" ca="1" si="1011"/>
        <v>24</v>
      </c>
      <c r="CM521" s="125">
        <f t="shared" ca="1" si="1012"/>
        <v>0</v>
      </c>
      <c r="CN521" s="125">
        <f t="shared" ca="1" si="1013"/>
        <v>0</v>
      </c>
      <c r="CO521" s="125">
        <f t="shared" ca="1" si="1014"/>
        <v>0</v>
      </c>
      <c r="CP521" s="125">
        <f t="shared" ca="1" si="1015"/>
        <v>0</v>
      </c>
      <c r="CQ521" s="125">
        <f t="shared" ca="1" si="1016"/>
        <v>0</v>
      </c>
      <c r="CR521" s="125">
        <f t="shared" ca="1" si="1017"/>
        <v>0</v>
      </c>
      <c r="CS521" s="125">
        <f t="shared" ca="1" si="1018"/>
        <v>0</v>
      </c>
      <c r="CT521" s="125">
        <f t="shared" ca="1" si="1019"/>
        <v>0</v>
      </c>
      <c r="CU521" s="125">
        <f t="shared" ca="1" si="1020"/>
        <v>0</v>
      </c>
      <c r="CV521" s="125">
        <f t="shared" ca="1" si="1021"/>
        <v>0</v>
      </c>
      <c r="CW521" s="125">
        <f t="shared" ca="1" si="1022"/>
        <v>11</v>
      </c>
      <c r="CX521" s="125">
        <f t="shared" ca="1" si="1023"/>
        <v>0</v>
      </c>
      <c r="CY521" s="125">
        <f t="shared" ca="1" si="1024"/>
        <v>4</v>
      </c>
      <c r="CZ521" s="606">
        <f t="shared" ca="1" si="1025"/>
        <v>0</v>
      </c>
      <c r="DA521" s="341">
        <f t="shared" ca="1" si="1026"/>
        <v>2</v>
      </c>
      <c r="DB521" s="125">
        <f t="shared" ca="1" si="1027"/>
        <v>0</v>
      </c>
      <c r="DC521" s="125">
        <f t="shared" ca="1" si="1028"/>
        <v>1</v>
      </c>
      <c r="DD521" s="125">
        <f t="shared" ca="1" si="1029"/>
        <v>0</v>
      </c>
      <c r="DE521" s="125">
        <f t="shared" ca="1" si="1030"/>
        <v>0</v>
      </c>
      <c r="DF521" s="125">
        <f t="shared" ca="1" si="1031"/>
        <v>0</v>
      </c>
      <c r="DG521" s="125">
        <f t="shared" ca="1" si="1043"/>
        <v>0</v>
      </c>
      <c r="DH521" s="125">
        <f t="shared" ca="1" si="1032"/>
        <v>0</v>
      </c>
      <c r="DI521" s="125">
        <f t="shared" ca="1" si="1033"/>
        <v>0</v>
      </c>
      <c r="DJ521" s="125">
        <f t="shared" ca="1" si="1034"/>
        <v>0</v>
      </c>
      <c r="DK521" s="125">
        <f t="shared" ca="1" si="1035"/>
        <v>62</v>
      </c>
      <c r="DL521" s="125">
        <f t="shared" ca="1" si="1036"/>
        <v>0</v>
      </c>
      <c r="DM521" s="340">
        <f t="shared" ca="1" si="1037"/>
        <v>0</v>
      </c>
      <c r="DN521" s="340">
        <f t="shared" ca="1" si="1038"/>
        <v>0</v>
      </c>
      <c r="DO521" s="340">
        <f t="shared" ca="1" si="1039"/>
        <v>0</v>
      </c>
      <c r="DP521" s="340">
        <f t="shared" ca="1" si="1040"/>
        <v>0</v>
      </c>
      <c r="DQ521" s="340">
        <f t="shared" ca="1" si="1041"/>
        <v>0</v>
      </c>
      <c r="DR521" s="340">
        <f t="shared" ca="1" si="1042"/>
        <v>0</v>
      </c>
      <c r="DS521" s="340">
        <f t="shared" ca="1" si="1042"/>
        <v>0</v>
      </c>
    </row>
    <row r="522" spans="1:123">
      <c r="A522">
        <f t="shared" ca="1" si="935"/>
        <v>0</v>
      </c>
      <c r="B522">
        <f t="shared" ca="1" si="936"/>
        <v>0</v>
      </c>
      <c r="C522">
        <f t="shared" ca="1" si="937"/>
        <v>0</v>
      </c>
      <c r="D522">
        <f t="shared" ca="1" si="938"/>
        <v>0</v>
      </c>
      <c r="E522">
        <f t="shared" ca="1" si="939"/>
        <v>0</v>
      </c>
      <c r="F522">
        <f t="shared" ca="1" si="940"/>
        <v>0</v>
      </c>
      <c r="G522" s="123">
        <f t="shared" ca="1" si="1045"/>
        <v>0</v>
      </c>
      <c r="H522" s="123">
        <f t="shared" ca="1" si="1044"/>
        <v>0</v>
      </c>
      <c r="I522" s="123">
        <f t="shared" ca="1" si="1044"/>
        <v>0</v>
      </c>
      <c r="J522" s="123">
        <f t="shared" ca="1" si="1044"/>
        <v>0</v>
      </c>
      <c r="K522" s="123">
        <f t="shared" ca="1" si="1044"/>
        <v>0</v>
      </c>
      <c r="L522" s="123">
        <f t="shared" ca="1" si="1044"/>
        <v>0</v>
      </c>
      <c r="M522" s="123">
        <f t="shared" ca="1" si="1044"/>
        <v>0</v>
      </c>
      <c r="N522" s="123">
        <f t="shared" ca="1" si="1044"/>
        <v>0</v>
      </c>
      <c r="O522" s="123">
        <f t="shared" ca="1" si="941"/>
        <v>0</v>
      </c>
      <c r="P522" s="123">
        <f t="shared" ca="1" si="942"/>
        <v>0</v>
      </c>
      <c r="Q522" s="123">
        <f t="shared" ca="1" si="943"/>
        <v>0</v>
      </c>
      <c r="R522" s="123">
        <f t="shared" ca="1" si="943"/>
        <v>0</v>
      </c>
      <c r="S522" s="123">
        <f t="shared" ca="1" si="944"/>
        <v>0</v>
      </c>
      <c r="T522" s="123">
        <f t="shared" ca="1" si="945"/>
        <v>0</v>
      </c>
      <c r="U522" s="123">
        <f t="shared" ca="1" si="946"/>
        <v>0</v>
      </c>
      <c r="V522" s="123">
        <f t="shared" ca="1" si="947"/>
        <v>0</v>
      </c>
      <c r="W522" s="123">
        <f t="shared" ca="1" si="948"/>
        <v>0</v>
      </c>
      <c r="X522" s="123">
        <f t="shared" ca="1" si="949"/>
        <v>0</v>
      </c>
      <c r="Y522" s="123">
        <f t="shared" ca="1" si="950"/>
        <v>0</v>
      </c>
      <c r="Z522" s="123">
        <f t="shared" ca="1" si="951"/>
        <v>0</v>
      </c>
      <c r="AA522" s="123">
        <f t="shared" ca="1" si="952"/>
        <v>0</v>
      </c>
      <c r="AB522" s="123">
        <f t="shared" ca="1" si="953"/>
        <v>0</v>
      </c>
      <c r="AC522" s="123">
        <f t="shared" ca="1" si="954"/>
        <v>0</v>
      </c>
      <c r="AD522" s="123">
        <f t="shared" ca="1" si="955"/>
        <v>0</v>
      </c>
      <c r="AE522" s="123">
        <f t="shared" ca="1" si="956"/>
        <v>0</v>
      </c>
      <c r="AF522" s="123">
        <f t="shared" ca="1" si="957"/>
        <v>0</v>
      </c>
      <c r="AG522" s="123">
        <f t="shared" ca="1" si="958"/>
        <v>0</v>
      </c>
      <c r="AH522" s="123">
        <f t="shared" ca="1" si="959"/>
        <v>0</v>
      </c>
      <c r="AI522" s="123">
        <f t="shared" ca="1" si="960"/>
        <v>0</v>
      </c>
      <c r="AJ522" s="123">
        <f t="shared" ca="1" si="961"/>
        <v>0</v>
      </c>
      <c r="AK522" s="123">
        <f t="shared" ca="1" si="962"/>
        <v>0</v>
      </c>
      <c r="AL522" s="123">
        <f t="shared" ca="1" si="963"/>
        <v>0</v>
      </c>
      <c r="AM522" s="123">
        <f t="shared" ca="1" si="964"/>
        <v>0</v>
      </c>
      <c r="AN522" s="123">
        <f t="shared" ca="1" si="965"/>
        <v>0</v>
      </c>
      <c r="AO522" s="123">
        <f t="shared" ca="1" si="966"/>
        <v>0</v>
      </c>
      <c r="AP522" s="123">
        <f t="shared" ca="1" si="967"/>
        <v>0</v>
      </c>
      <c r="AQ522" s="123">
        <f t="shared" ca="1" si="968"/>
        <v>0</v>
      </c>
      <c r="AR522" s="123">
        <f t="shared" ca="1" si="969"/>
        <v>0</v>
      </c>
      <c r="AS522" s="123">
        <f t="shared" ca="1" si="970"/>
        <v>0</v>
      </c>
      <c r="AT522" s="123">
        <f t="shared" ca="1" si="971"/>
        <v>0</v>
      </c>
      <c r="AU522" s="123">
        <f t="shared" ca="1" si="972"/>
        <v>0</v>
      </c>
      <c r="AV522" s="123">
        <f t="shared" ca="1" si="973"/>
        <v>0</v>
      </c>
      <c r="AW522" s="123">
        <f t="shared" ca="1" si="974"/>
        <v>0</v>
      </c>
      <c r="AX522" s="123">
        <f t="shared" ca="1" si="975"/>
        <v>0</v>
      </c>
      <c r="AY522" s="123">
        <f t="shared" ca="1" si="976"/>
        <v>0</v>
      </c>
      <c r="AZ522" s="123">
        <f t="shared" ca="1" si="977"/>
        <v>0</v>
      </c>
      <c r="BA522" s="123">
        <f t="shared" ca="1" si="978"/>
        <v>0</v>
      </c>
      <c r="BB522" s="123">
        <f t="shared" ca="1" si="979"/>
        <v>0</v>
      </c>
      <c r="BC522" s="123">
        <f t="shared" ca="1" si="980"/>
        <v>0</v>
      </c>
      <c r="BD522" s="123">
        <f t="shared" ca="1" si="981"/>
        <v>0</v>
      </c>
      <c r="BE522" s="123">
        <f t="shared" ca="1" si="982"/>
        <v>0</v>
      </c>
      <c r="BF522" s="123">
        <f t="shared" ca="1" si="983"/>
        <v>0</v>
      </c>
      <c r="BG522" s="123">
        <f t="shared" ca="1" si="984"/>
        <v>0</v>
      </c>
      <c r="BH522" s="123">
        <f t="shared" ca="1" si="985"/>
        <v>0</v>
      </c>
      <c r="BI522" s="123">
        <f t="shared" ca="1" si="986"/>
        <v>0</v>
      </c>
      <c r="BJ522" s="123">
        <f t="shared" ca="1" si="987"/>
        <v>0</v>
      </c>
      <c r="BK522" s="123">
        <f t="shared" ca="1" si="988"/>
        <v>0</v>
      </c>
      <c r="BL522" s="123">
        <f t="shared" ca="1" si="989"/>
        <v>0</v>
      </c>
      <c r="BM522" s="123">
        <f t="shared" ca="1" si="990"/>
        <v>0</v>
      </c>
      <c r="BN522" s="123">
        <f t="shared" ca="1" si="991"/>
        <v>0</v>
      </c>
      <c r="BO522" s="123">
        <f t="shared" ca="1" si="992"/>
        <v>0</v>
      </c>
      <c r="BP522" s="340">
        <f t="shared" ca="1" si="993"/>
        <v>0</v>
      </c>
      <c r="BQ522" s="123">
        <f t="shared" ca="1" si="994"/>
        <v>0</v>
      </c>
      <c r="BR522" s="123">
        <f t="shared" ca="1" si="995"/>
        <v>0</v>
      </c>
      <c r="BS522" s="123">
        <f t="shared" ca="1" si="996"/>
        <v>0</v>
      </c>
      <c r="BT522" s="123">
        <f t="shared" ca="1" si="997"/>
        <v>0</v>
      </c>
      <c r="BU522" s="123">
        <f t="shared" ca="1" si="998"/>
        <v>0</v>
      </c>
      <c r="BV522" s="123"/>
      <c r="BW522" s="123">
        <f t="shared" ca="1" si="999"/>
        <v>0</v>
      </c>
      <c r="BX522" s="123"/>
      <c r="BY522" s="123">
        <f t="shared" ca="1" si="1000"/>
        <v>0</v>
      </c>
      <c r="BZ522" s="123"/>
      <c r="CA522" s="123">
        <f t="shared" ca="1" si="1001"/>
        <v>0</v>
      </c>
      <c r="CB522" s="123"/>
      <c r="CC522" s="123">
        <f t="shared" ca="1" si="1002"/>
        <v>0</v>
      </c>
      <c r="CD522" s="125">
        <f t="shared" ca="1" si="1003"/>
        <v>0</v>
      </c>
      <c r="CE522" s="125">
        <f t="shared" ca="1" si="1004"/>
        <v>0</v>
      </c>
      <c r="CF522" s="125">
        <f t="shared" ca="1" si="1005"/>
        <v>0</v>
      </c>
      <c r="CG522" s="125">
        <f t="shared" ca="1" si="1006"/>
        <v>0</v>
      </c>
      <c r="CH522" s="125">
        <f t="shared" ca="1" si="1007"/>
        <v>0</v>
      </c>
      <c r="CI522" s="125">
        <f t="shared" ca="1" si="1008"/>
        <v>0</v>
      </c>
      <c r="CJ522" s="125">
        <f t="shared" ca="1" si="1009"/>
        <v>0</v>
      </c>
      <c r="CK522" s="125">
        <f t="shared" ca="1" si="1010"/>
        <v>0</v>
      </c>
      <c r="CL522" s="125">
        <f t="shared" ca="1" si="1011"/>
        <v>0</v>
      </c>
      <c r="CM522" s="125">
        <f t="shared" ca="1" si="1012"/>
        <v>0</v>
      </c>
      <c r="CN522" s="125">
        <f t="shared" ca="1" si="1013"/>
        <v>0</v>
      </c>
      <c r="CO522" s="125">
        <f t="shared" ca="1" si="1014"/>
        <v>0</v>
      </c>
      <c r="CP522" s="125">
        <f t="shared" ca="1" si="1015"/>
        <v>0</v>
      </c>
      <c r="CQ522" s="125">
        <f t="shared" ca="1" si="1016"/>
        <v>0</v>
      </c>
      <c r="CR522" s="125">
        <f t="shared" ca="1" si="1017"/>
        <v>0</v>
      </c>
      <c r="CS522" s="125">
        <f t="shared" ca="1" si="1018"/>
        <v>0</v>
      </c>
      <c r="CT522" s="125">
        <f t="shared" ca="1" si="1019"/>
        <v>0</v>
      </c>
      <c r="CU522" s="125">
        <f t="shared" ca="1" si="1020"/>
        <v>0</v>
      </c>
      <c r="CV522" s="125">
        <f t="shared" ca="1" si="1021"/>
        <v>0</v>
      </c>
      <c r="CW522" s="125">
        <f t="shared" ca="1" si="1022"/>
        <v>0</v>
      </c>
      <c r="CX522" s="125">
        <f t="shared" ca="1" si="1023"/>
        <v>0</v>
      </c>
      <c r="CY522" s="125">
        <f t="shared" ca="1" si="1024"/>
        <v>0</v>
      </c>
      <c r="CZ522" s="606">
        <f t="shared" ca="1" si="1025"/>
        <v>0</v>
      </c>
      <c r="DA522" s="341">
        <f t="shared" ca="1" si="1026"/>
        <v>0</v>
      </c>
      <c r="DB522" s="125">
        <f t="shared" ca="1" si="1027"/>
        <v>0</v>
      </c>
      <c r="DC522" s="125">
        <f t="shared" ca="1" si="1028"/>
        <v>0</v>
      </c>
      <c r="DD522" s="125">
        <f t="shared" ca="1" si="1029"/>
        <v>0</v>
      </c>
      <c r="DE522" s="125">
        <f t="shared" ca="1" si="1030"/>
        <v>0</v>
      </c>
      <c r="DF522" s="125">
        <f t="shared" ca="1" si="1031"/>
        <v>0</v>
      </c>
      <c r="DG522" s="125">
        <f t="shared" ca="1" si="1043"/>
        <v>0</v>
      </c>
      <c r="DH522" s="125">
        <f t="shared" ca="1" si="1032"/>
        <v>0</v>
      </c>
      <c r="DI522" s="125">
        <f t="shared" ca="1" si="1033"/>
        <v>0</v>
      </c>
      <c r="DJ522" s="125">
        <f t="shared" ca="1" si="1034"/>
        <v>0</v>
      </c>
      <c r="DK522" s="125">
        <f t="shared" ca="1" si="1035"/>
        <v>0</v>
      </c>
      <c r="DL522" s="125">
        <f t="shared" ca="1" si="1036"/>
        <v>0</v>
      </c>
      <c r="DM522" s="340">
        <f t="shared" ca="1" si="1037"/>
        <v>0</v>
      </c>
      <c r="DN522" s="340">
        <f t="shared" ca="1" si="1038"/>
        <v>0</v>
      </c>
      <c r="DO522" s="340">
        <f t="shared" ca="1" si="1039"/>
        <v>0</v>
      </c>
      <c r="DP522" s="340">
        <f t="shared" ca="1" si="1040"/>
        <v>0</v>
      </c>
      <c r="DQ522" s="340">
        <f t="shared" ca="1" si="1041"/>
        <v>0</v>
      </c>
      <c r="DR522" s="340">
        <f t="shared" ca="1" si="1042"/>
        <v>0</v>
      </c>
      <c r="DS522" s="340">
        <f t="shared" ca="1" si="1042"/>
        <v>0</v>
      </c>
    </row>
    <row r="523" spans="1:123">
      <c r="A523">
        <f t="shared" ca="1" si="935"/>
        <v>0</v>
      </c>
      <c r="B523">
        <f t="shared" ca="1" si="936"/>
        <v>0</v>
      </c>
      <c r="C523">
        <f t="shared" ca="1" si="937"/>
        <v>0</v>
      </c>
      <c r="D523">
        <f t="shared" ca="1" si="938"/>
        <v>0</v>
      </c>
      <c r="E523">
        <f t="shared" ca="1" si="939"/>
        <v>0</v>
      </c>
      <c r="F523">
        <f t="shared" ca="1" si="940"/>
        <v>0</v>
      </c>
      <c r="G523" s="123">
        <f t="shared" ca="1" si="1045"/>
        <v>0</v>
      </c>
      <c r="H523" s="123">
        <f t="shared" ca="1" si="1044"/>
        <v>0</v>
      </c>
      <c r="I523" s="123">
        <f t="shared" ca="1" si="1044"/>
        <v>0</v>
      </c>
      <c r="J523" s="123">
        <f t="shared" ca="1" si="1044"/>
        <v>0</v>
      </c>
      <c r="K523" s="123">
        <f t="shared" ca="1" si="1044"/>
        <v>0</v>
      </c>
      <c r="L523" s="123">
        <f t="shared" ca="1" si="1044"/>
        <v>0</v>
      </c>
      <c r="M523" s="123">
        <f t="shared" ca="1" si="1044"/>
        <v>0</v>
      </c>
      <c r="N523" s="123">
        <f t="shared" ca="1" si="1044"/>
        <v>0</v>
      </c>
      <c r="O523" s="123">
        <f t="shared" ca="1" si="941"/>
        <v>0</v>
      </c>
      <c r="P523" s="123">
        <f t="shared" ca="1" si="942"/>
        <v>0</v>
      </c>
      <c r="Q523" s="123">
        <f t="shared" ca="1" si="943"/>
        <v>0</v>
      </c>
      <c r="R523" s="123">
        <f t="shared" ca="1" si="943"/>
        <v>0</v>
      </c>
      <c r="S523" s="123">
        <f t="shared" ca="1" si="944"/>
        <v>0</v>
      </c>
      <c r="T523" s="123">
        <f t="shared" ca="1" si="945"/>
        <v>0</v>
      </c>
      <c r="U523" s="123">
        <f t="shared" ca="1" si="946"/>
        <v>0</v>
      </c>
      <c r="V523" s="123">
        <f t="shared" ca="1" si="947"/>
        <v>0</v>
      </c>
      <c r="W523" s="123">
        <f t="shared" ca="1" si="948"/>
        <v>0</v>
      </c>
      <c r="X523" s="123">
        <f t="shared" ca="1" si="949"/>
        <v>0</v>
      </c>
      <c r="Y523" s="123">
        <f t="shared" ca="1" si="950"/>
        <v>0</v>
      </c>
      <c r="Z523" s="123">
        <f t="shared" ca="1" si="951"/>
        <v>0</v>
      </c>
      <c r="AA523" s="123">
        <f t="shared" ca="1" si="952"/>
        <v>0</v>
      </c>
      <c r="AB523" s="123">
        <f t="shared" ca="1" si="953"/>
        <v>0</v>
      </c>
      <c r="AC523" s="123">
        <f t="shared" ca="1" si="954"/>
        <v>0</v>
      </c>
      <c r="AD523" s="123">
        <f t="shared" ca="1" si="955"/>
        <v>0</v>
      </c>
      <c r="AE523" s="123">
        <f t="shared" ca="1" si="956"/>
        <v>0</v>
      </c>
      <c r="AF523" s="123">
        <f t="shared" ca="1" si="957"/>
        <v>0</v>
      </c>
      <c r="AG523" s="123">
        <f t="shared" ca="1" si="958"/>
        <v>0</v>
      </c>
      <c r="AH523" s="123">
        <f t="shared" ca="1" si="959"/>
        <v>0</v>
      </c>
      <c r="AI523" s="123">
        <f t="shared" ca="1" si="960"/>
        <v>0</v>
      </c>
      <c r="AJ523" s="123">
        <f t="shared" ca="1" si="961"/>
        <v>0</v>
      </c>
      <c r="AK523" s="123">
        <f t="shared" ca="1" si="962"/>
        <v>0</v>
      </c>
      <c r="AL523" s="123">
        <f t="shared" ca="1" si="963"/>
        <v>0</v>
      </c>
      <c r="AM523" s="123">
        <f t="shared" ca="1" si="964"/>
        <v>0</v>
      </c>
      <c r="AN523" s="123">
        <f t="shared" ca="1" si="965"/>
        <v>0</v>
      </c>
      <c r="AO523" s="123">
        <f t="shared" ca="1" si="966"/>
        <v>0</v>
      </c>
      <c r="AP523" s="123">
        <f t="shared" ca="1" si="967"/>
        <v>0</v>
      </c>
      <c r="AQ523" s="123">
        <f t="shared" ca="1" si="968"/>
        <v>0</v>
      </c>
      <c r="AR523" s="123">
        <f t="shared" ca="1" si="969"/>
        <v>0</v>
      </c>
      <c r="AS523" s="123">
        <f t="shared" ca="1" si="970"/>
        <v>0</v>
      </c>
      <c r="AT523" s="123">
        <f t="shared" ca="1" si="971"/>
        <v>0</v>
      </c>
      <c r="AU523" s="123">
        <f t="shared" ca="1" si="972"/>
        <v>0</v>
      </c>
      <c r="AV523" s="123">
        <f t="shared" ca="1" si="973"/>
        <v>0</v>
      </c>
      <c r="AW523" s="123">
        <f t="shared" ca="1" si="974"/>
        <v>0</v>
      </c>
      <c r="AX523" s="123">
        <f t="shared" ca="1" si="975"/>
        <v>0</v>
      </c>
      <c r="AY523" s="123">
        <f t="shared" ca="1" si="976"/>
        <v>0</v>
      </c>
      <c r="AZ523" s="123">
        <f t="shared" ca="1" si="977"/>
        <v>0</v>
      </c>
      <c r="BA523" s="123">
        <f t="shared" ca="1" si="978"/>
        <v>0</v>
      </c>
      <c r="BB523" s="123">
        <f t="shared" ca="1" si="979"/>
        <v>0</v>
      </c>
      <c r="BC523" s="123">
        <f t="shared" ca="1" si="980"/>
        <v>0</v>
      </c>
      <c r="BD523" s="123">
        <f t="shared" ca="1" si="981"/>
        <v>0</v>
      </c>
      <c r="BE523" s="123">
        <f t="shared" ca="1" si="982"/>
        <v>0</v>
      </c>
      <c r="BF523" s="123">
        <f t="shared" ca="1" si="983"/>
        <v>0</v>
      </c>
      <c r="BG523" s="123">
        <f t="shared" ca="1" si="984"/>
        <v>0</v>
      </c>
      <c r="BH523" s="123">
        <f t="shared" ca="1" si="985"/>
        <v>0</v>
      </c>
      <c r="BI523" s="123">
        <f t="shared" ca="1" si="986"/>
        <v>0</v>
      </c>
      <c r="BJ523" s="123">
        <f t="shared" ca="1" si="987"/>
        <v>0</v>
      </c>
      <c r="BK523" s="123">
        <f t="shared" ca="1" si="988"/>
        <v>0</v>
      </c>
      <c r="BL523" s="123">
        <f t="shared" ca="1" si="989"/>
        <v>0</v>
      </c>
      <c r="BM523" s="123">
        <f t="shared" ca="1" si="990"/>
        <v>0</v>
      </c>
      <c r="BN523" s="123">
        <f t="shared" ca="1" si="991"/>
        <v>0</v>
      </c>
      <c r="BO523" s="123">
        <f t="shared" ca="1" si="992"/>
        <v>0</v>
      </c>
      <c r="BP523" s="340">
        <f t="shared" ca="1" si="993"/>
        <v>0</v>
      </c>
      <c r="BQ523" s="123">
        <f t="shared" ca="1" si="994"/>
        <v>0</v>
      </c>
      <c r="BR523" s="123">
        <f t="shared" ca="1" si="995"/>
        <v>0</v>
      </c>
      <c r="BS523" s="123">
        <f t="shared" ca="1" si="996"/>
        <v>0</v>
      </c>
      <c r="BT523" s="123">
        <f t="shared" ca="1" si="997"/>
        <v>0</v>
      </c>
      <c r="BU523" s="123">
        <f t="shared" ca="1" si="998"/>
        <v>0</v>
      </c>
      <c r="BV523" s="123"/>
      <c r="BW523" s="123">
        <f t="shared" ca="1" si="999"/>
        <v>0</v>
      </c>
      <c r="BX523" s="123"/>
      <c r="BY523" s="123">
        <f t="shared" ca="1" si="1000"/>
        <v>0</v>
      </c>
      <c r="BZ523" s="123"/>
      <c r="CA523" s="123">
        <f t="shared" ca="1" si="1001"/>
        <v>0</v>
      </c>
      <c r="CB523" s="123"/>
      <c r="CC523" s="123">
        <f t="shared" ca="1" si="1002"/>
        <v>0</v>
      </c>
      <c r="CD523" s="125">
        <f t="shared" ca="1" si="1003"/>
        <v>0</v>
      </c>
      <c r="CE523" s="125">
        <f t="shared" ca="1" si="1004"/>
        <v>0</v>
      </c>
      <c r="CF523" s="125">
        <f t="shared" ca="1" si="1005"/>
        <v>0</v>
      </c>
      <c r="CG523" s="125">
        <f t="shared" ca="1" si="1006"/>
        <v>0</v>
      </c>
      <c r="CH523" s="125">
        <f t="shared" ca="1" si="1007"/>
        <v>0</v>
      </c>
      <c r="CI523" s="125">
        <f t="shared" ca="1" si="1008"/>
        <v>0</v>
      </c>
      <c r="CJ523" s="125">
        <f t="shared" ca="1" si="1009"/>
        <v>0</v>
      </c>
      <c r="CK523" s="125">
        <f t="shared" ca="1" si="1010"/>
        <v>0</v>
      </c>
      <c r="CL523" s="125">
        <f t="shared" ca="1" si="1011"/>
        <v>0</v>
      </c>
      <c r="CM523" s="125">
        <f t="shared" ca="1" si="1012"/>
        <v>0</v>
      </c>
      <c r="CN523" s="125">
        <f t="shared" ca="1" si="1013"/>
        <v>0</v>
      </c>
      <c r="CO523" s="125">
        <f t="shared" ca="1" si="1014"/>
        <v>0</v>
      </c>
      <c r="CP523" s="125">
        <f t="shared" ca="1" si="1015"/>
        <v>0</v>
      </c>
      <c r="CQ523" s="125">
        <f t="shared" ca="1" si="1016"/>
        <v>0</v>
      </c>
      <c r="CR523" s="125">
        <f t="shared" ca="1" si="1017"/>
        <v>0</v>
      </c>
      <c r="CS523" s="125">
        <f t="shared" ca="1" si="1018"/>
        <v>0</v>
      </c>
      <c r="CT523" s="125">
        <f t="shared" ca="1" si="1019"/>
        <v>0</v>
      </c>
      <c r="CU523" s="125">
        <f t="shared" ca="1" si="1020"/>
        <v>0</v>
      </c>
      <c r="CV523" s="125">
        <f t="shared" ca="1" si="1021"/>
        <v>0</v>
      </c>
      <c r="CW523" s="125">
        <f t="shared" ca="1" si="1022"/>
        <v>0</v>
      </c>
      <c r="CX523" s="125">
        <f t="shared" ca="1" si="1023"/>
        <v>0</v>
      </c>
      <c r="CY523" s="125">
        <f t="shared" ca="1" si="1024"/>
        <v>0</v>
      </c>
      <c r="CZ523" s="606">
        <f t="shared" ca="1" si="1025"/>
        <v>0</v>
      </c>
      <c r="DA523" s="341">
        <f t="shared" ca="1" si="1026"/>
        <v>0</v>
      </c>
      <c r="DB523" s="125">
        <f t="shared" ca="1" si="1027"/>
        <v>0</v>
      </c>
      <c r="DC523" s="125">
        <f t="shared" ca="1" si="1028"/>
        <v>0</v>
      </c>
      <c r="DD523" s="125">
        <f t="shared" ca="1" si="1029"/>
        <v>0</v>
      </c>
      <c r="DE523" s="125">
        <f t="shared" ca="1" si="1030"/>
        <v>0</v>
      </c>
      <c r="DF523" s="125">
        <f t="shared" ca="1" si="1031"/>
        <v>0</v>
      </c>
      <c r="DG523" s="125">
        <f t="shared" ca="1" si="1043"/>
        <v>0</v>
      </c>
      <c r="DH523" s="125">
        <f t="shared" ca="1" si="1032"/>
        <v>0</v>
      </c>
      <c r="DI523" s="125">
        <f t="shared" ca="1" si="1033"/>
        <v>0</v>
      </c>
      <c r="DJ523" s="125">
        <f t="shared" ca="1" si="1034"/>
        <v>0</v>
      </c>
      <c r="DK523" s="125">
        <f t="shared" ca="1" si="1035"/>
        <v>0</v>
      </c>
      <c r="DL523" s="125">
        <f t="shared" ca="1" si="1036"/>
        <v>0</v>
      </c>
      <c r="DM523" s="340">
        <f t="shared" ca="1" si="1037"/>
        <v>0</v>
      </c>
      <c r="DN523" s="340">
        <f t="shared" ca="1" si="1038"/>
        <v>0</v>
      </c>
      <c r="DO523" s="340">
        <f t="shared" ca="1" si="1039"/>
        <v>0</v>
      </c>
      <c r="DP523" s="340">
        <f t="shared" ca="1" si="1040"/>
        <v>0</v>
      </c>
      <c r="DQ523" s="340">
        <f t="shared" ca="1" si="1041"/>
        <v>0</v>
      </c>
      <c r="DR523" s="340">
        <f t="shared" ca="1" si="1042"/>
        <v>0</v>
      </c>
      <c r="DS523" s="340">
        <f t="shared" ca="1" si="1042"/>
        <v>0</v>
      </c>
    </row>
    <row r="524" spans="1:123">
      <c r="A524">
        <f t="shared" ca="1" si="935"/>
        <v>0</v>
      </c>
      <c r="B524" t="str">
        <f t="shared" ca="1" si="936"/>
        <v>надбавка за вислугу років</v>
      </c>
      <c r="C524">
        <f t="shared" ca="1" si="937"/>
        <v>0</v>
      </c>
      <c r="D524">
        <f t="shared" ca="1" si="938"/>
        <v>0</v>
      </c>
      <c r="E524">
        <f t="shared" ca="1" si="939"/>
        <v>0</v>
      </c>
      <c r="F524">
        <f t="shared" ca="1" si="940"/>
        <v>0</v>
      </c>
      <c r="G524" s="123">
        <f t="shared" ca="1" si="1045"/>
        <v>0</v>
      </c>
      <c r="H524" s="123">
        <f t="shared" ca="1" si="1044"/>
        <v>0</v>
      </c>
      <c r="I524" s="123">
        <f t="shared" ca="1" si="1044"/>
        <v>0</v>
      </c>
      <c r="J524" s="123">
        <f t="shared" ca="1" si="1044"/>
        <v>0</v>
      </c>
      <c r="K524" s="123">
        <f t="shared" ca="1" si="1044"/>
        <v>0</v>
      </c>
      <c r="L524" s="123">
        <f t="shared" ca="1" si="1044"/>
        <v>0</v>
      </c>
      <c r="M524" s="123">
        <f t="shared" ca="1" si="1044"/>
        <v>0</v>
      </c>
      <c r="N524" s="123">
        <f t="shared" ca="1" si="1044"/>
        <v>0</v>
      </c>
      <c r="O524" s="123">
        <f t="shared" ca="1" si="941"/>
        <v>0</v>
      </c>
      <c r="P524" s="123">
        <f t="shared" ca="1" si="942"/>
        <v>0</v>
      </c>
      <c r="Q524" s="123">
        <f t="shared" ca="1" si="943"/>
        <v>0</v>
      </c>
      <c r="R524" s="123">
        <f t="shared" ca="1" si="943"/>
        <v>0</v>
      </c>
      <c r="S524" s="123">
        <f t="shared" ca="1" si="944"/>
        <v>0</v>
      </c>
      <c r="T524" s="123">
        <f t="shared" ca="1" si="945"/>
        <v>0</v>
      </c>
      <c r="U524" s="123">
        <f t="shared" ca="1" si="946"/>
        <v>0</v>
      </c>
      <c r="V524" s="123">
        <f t="shared" ca="1" si="947"/>
        <v>0</v>
      </c>
      <c r="W524" s="123">
        <f t="shared" ca="1" si="948"/>
        <v>0</v>
      </c>
      <c r="X524" s="123">
        <f t="shared" ca="1" si="949"/>
        <v>0</v>
      </c>
      <c r="Y524" s="123">
        <f t="shared" ca="1" si="950"/>
        <v>0</v>
      </c>
      <c r="Z524" s="123">
        <f t="shared" ca="1" si="951"/>
        <v>0</v>
      </c>
      <c r="AA524" s="123">
        <f t="shared" ca="1" si="952"/>
        <v>0</v>
      </c>
      <c r="AB524" s="123">
        <f t="shared" ca="1" si="953"/>
        <v>0</v>
      </c>
      <c r="AC524" s="123">
        <f t="shared" ca="1" si="954"/>
        <v>0</v>
      </c>
      <c r="AD524" s="123">
        <f t="shared" ca="1" si="955"/>
        <v>0</v>
      </c>
      <c r="AE524" s="123">
        <f t="shared" ca="1" si="956"/>
        <v>0</v>
      </c>
      <c r="AF524" s="123">
        <f t="shared" ca="1" si="957"/>
        <v>0</v>
      </c>
      <c r="AG524" s="123">
        <f t="shared" ca="1" si="958"/>
        <v>0</v>
      </c>
      <c r="AH524" s="123">
        <f t="shared" ca="1" si="959"/>
        <v>0</v>
      </c>
      <c r="AI524" s="123">
        <f t="shared" ca="1" si="960"/>
        <v>0</v>
      </c>
      <c r="AJ524" s="123">
        <f t="shared" ca="1" si="961"/>
        <v>0</v>
      </c>
      <c r="AK524" s="123">
        <f t="shared" ca="1" si="962"/>
        <v>0</v>
      </c>
      <c r="AL524" s="123">
        <f t="shared" ca="1" si="963"/>
        <v>0</v>
      </c>
      <c r="AM524" s="123">
        <f t="shared" ca="1" si="964"/>
        <v>0</v>
      </c>
      <c r="AN524" s="123">
        <f t="shared" ca="1" si="965"/>
        <v>0</v>
      </c>
      <c r="AO524" s="123">
        <f t="shared" ca="1" si="966"/>
        <v>0</v>
      </c>
      <c r="AP524" s="123">
        <f t="shared" ca="1" si="967"/>
        <v>0</v>
      </c>
      <c r="AQ524" s="123">
        <f t="shared" ca="1" si="968"/>
        <v>0</v>
      </c>
      <c r="AR524" s="123">
        <f t="shared" ca="1" si="969"/>
        <v>0</v>
      </c>
      <c r="AS524" s="123">
        <f t="shared" ca="1" si="970"/>
        <v>0</v>
      </c>
      <c r="AT524" s="123">
        <f t="shared" ca="1" si="971"/>
        <v>0</v>
      </c>
      <c r="AU524" s="123">
        <f t="shared" ca="1" si="972"/>
        <v>0</v>
      </c>
      <c r="AV524" s="123">
        <f t="shared" ca="1" si="973"/>
        <v>0</v>
      </c>
      <c r="AW524" s="123">
        <f t="shared" ca="1" si="974"/>
        <v>0</v>
      </c>
      <c r="AX524" s="123">
        <f t="shared" ca="1" si="975"/>
        <v>0</v>
      </c>
      <c r="AY524" s="123">
        <f t="shared" ca="1" si="976"/>
        <v>0</v>
      </c>
      <c r="AZ524" s="123">
        <f t="shared" ca="1" si="977"/>
        <v>0</v>
      </c>
      <c r="BA524" s="123">
        <f t="shared" ca="1" si="978"/>
        <v>0</v>
      </c>
      <c r="BB524" s="123">
        <f t="shared" ca="1" si="979"/>
        <v>0</v>
      </c>
      <c r="BC524" s="123">
        <f t="shared" ca="1" si="980"/>
        <v>0</v>
      </c>
      <c r="BD524" s="123">
        <f t="shared" ca="1" si="981"/>
        <v>0</v>
      </c>
      <c r="BE524" s="123">
        <f t="shared" ca="1" si="982"/>
        <v>0</v>
      </c>
      <c r="BF524" s="123">
        <f t="shared" ca="1" si="983"/>
        <v>0</v>
      </c>
      <c r="BG524" s="123">
        <f t="shared" ca="1" si="984"/>
        <v>0</v>
      </c>
      <c r="BH524" s="123">
        <f t="shared" ca="1" si="985"/>
        <v>0</v>
      </c>
      <c r="BI524" s="123">
        <f t="shared" ca="1" si="986"/>
        <v>0</v>
      </c>
      <c r="BJ524" s="123">
        <f t="shared" ca="1" si="987"/>
        <v>0</v>
      </c>
      <c r="BK524" s="123">
        <f t="shared" ca="1" si="988"/>
        <v>0</v>
      </c>
      <c r="BL524" s="123">
        <f t="shared" ca="1" si="989"/>
        <v>0</v>
      </c>
      <c r="BM524" s="123">
        <f t="shared" ca="1" si="990"/>
        <v>0</v>
      </c>
      <c r="BN524" s="123">
        <f t="shared" ca="1" si="991"/>
        <v>0</v>
      </c>
      <c r="BO524" s="123">
        <f t="shared" ca="1" si="992"/>
        <v>0</v>
      </c>
      <c r="BP524" s="340">
        <f t="shared" ca="1" si="993"/>
        <v>0</v>
      </c>
      <c r="BQ524" s="123">
        <f t="shared" ca="1" si="994"/>
        <v>0</v>
      </c>
      <c r="BR524" s="123">
        <f t="shared" ca="1" si="995"/>
        <v>0</v>
      </c>
      <c r="BS524" s="123">
        <f t="shared" ca="1" si="996"/>
        <v>0</v>
      </c>
      <c r="BT524" s="123">
        <f t="shared" ca="1" si="997"/>
        <v>0</v>
      </c>
      <c r="BU524" s="123">
        <f t="shared" ca="1" si="998"/>
        <v>0</v>
      </c>
      <c r="BV524" s="123"/>
      <c r="BW524" s="123">
        <f t="shared" ca="1" si="999"/>
        <v>0</v>
      </c>
      <c r="BX524" s="123"/>
      <c r="BY524" s="123">
        <f t="shared" ca="1" si="1000"/>
        <v>0</v>
      </c>
      <c r="BZ524" s="123"/>
      <c r="CA524" s="123">
        <f t="shared" ca="1" si="1001"/>
        <v>0</v>
      </c>
      <c r="CB524" s="123"/>
      <c r="CC524" s="123">
        <f t="shared" ca="1" si="1002"/>
        <v>0</v>
      </c>
      <c r="CD524" s="125">
        <f t="shared" ca="1" si="1003"/>
        <v>0</v>
      </c>
      <c r="CE524" s="125">
        <f t="shared" ca="1" si="1004"/>
        <v>0</v>
      </c>
      <c r="CF524" s="125">
        <f t="shared" ca="1" si="1005"/>
        <v>0</v>
      </c>
      <c r="CG524" s="125">
        <f t="shared" ca="1" si="1006"/>
        <v>0</v>
      </c>
      <c r="CH524" s="125">
        <f t="shared" ca="1" si="1007"/>
        <v>0</v>
      </c>
      <c r="CI524" s="125">
        <f t="shared" ca="1" si="1008"/>
        <v>0</v>
      </c>
      <c r="CJ524" s="125">
        <f t="shared" ca="1" si="1009"/>
        <v>0</v>
      </c>
      <c r="CK524" s="125">
        <f t="shared" ca="1" si="1010"/>
        <v>0</v>
      </c>
      <c r="CL524" s="125">
        <f t="shared" ca="1" si="1011"/>
        <v>0</v>
      </c>
      <c r="CM524" s="125">
        <f t="shared" ca="1" si="1012"/>
        <v>0</v>
      </c>
      <c r="CN524" s="125">
        <f t="shared" ca="1" si="1013"/>
        <v>0</v>
      </c>
      <c r="CO524" s="125">
        <f t="shared" ca="1" si="1014"/>
        <v>0</v>
      </c>
      <c r="CP524" s="125">
        <f t="shared" ca="1" si="1015"/>
        <v>0</v>
      </c>
      <c r="CQ524" s="125">
        <f t="shared" ca="1" si="1016"/>
        <v>0</v>
      </c>
      <c r="CR524" s="125">
        <f t="shared" ca="1" si="1017"/>
        <v>0</v>
      </c>
      <c r="CS524" s="125">
        <f t="shared" ca="1" si="1018"/>
        <v>0</v>
      </c>
      <c r="CT524" s="125">
        <f t="shared" ca="1" si="1019"/>
        <v>0</v>
      </c>
      <c r="CU524" s="125">
        <f t="shared" ca="1" si="1020"/>
        <v>0</v>
      </c>
      <c r="CV524" s="125">
        <f t="shared" ca="1" si="1021"/>
        <v>0</v>
      </c>
      <c r="CW524" s="125">
        <f t="shared" ca="1" si="1022"/>
        <v>0</v>
      </c>
      <c r="CX524" s="125">
        <f t="shared" ca="1" si="1023"/>
        <v>0</v>
      </c>
      <c r="CY524" s="125">
        <f t="shared" ca="1" si="1024"/>
        <v>0</v>
      </c>
      <c r="CZ524" s="606">
        <f t="shared" ca="1" si="1025"/>
        <v>0</v>
      </c>
      <c r="DA524" s="341">
        <f t="shared" ca="1" si="1026"/>
        <v>0</v>
      </c>
      <c r="DB524" s="125">
        <f t="shared" ca="1" si="1027"/>
        <v>0</v>
      </c>
      <c r="DC524" s="125">
        <f t="shared" ca="1" si="1028"/>
        <v>0</v>
      </c>
      <c r="DD524" s="125">
        <f t="shared" ca="1" si="1029"/>
        <v>0</v>
      </c>
      <c r="DE524" s="125">
        <f t="shared" ca="1" si="1030"/>
        <v>0</v>
      </c>
      <c r="DF524" s="125">
        <f t="shared" ca="1" si="1031"/>
        <v>0</v>
      </c>
      <c r="DG524" s="125">
        <f t="shared" ca="1" si="1043"/>
        <v>0</v>
      </c>
      <c r="DH524" s="125">
        <f t="shared" ca="1" si="1032"/>
        <v>0</v>
      </c>
      <c r="DI524" s="125">
        <f t="shared" ca="1" si="1033"/>
        <v>0</v>
      </c>
      <c r="DJ524" s="125">
        <f t="shared" ca="1" si="1034"/>
        <v>0</v>
      </c>
      <c r="DK524" s="125">
        <f t="shared" ca="1" si="1035"/>
        <v>0</v>
      </c>
      <c r="DL524" s="125">
        <f t="shared" ca="1" si="1036"/>
        <v>0</v>
      </c>
      <c r="DM524" s="340">
        <f t="shared" ca="1" si="1037"/>
        <v>0</v>
      </c>
      <c r="DN524" s="340">
        <f t="shared" ca="1" si="1038"/>
        <v>0</v>
      </c>
      <c r="DO524" s="340">
        <f t="shared" ca="1" si="1039"/>
        <v>0</v>
      </c>
      <c r="DP524" s="340">
        <f t="shared" ca="1" si="1040"/>
        <v>0</v>
      </c>
      <c r="DR524" s="340">
        <f t="shared" ca="1" si="1042"/>
        <v>0</v>
      </c>
      <c r="DS524" s="340">
        <f t="shared" ca="1" si="1042"/>
        <v>0</v>
      </c>
    </row>
    <row r="525" spans="1:123">
      <c r="A525">
        <f t="shared" ca="1" si="935"/>
        <v>0</v>
      </c>
      <c r="B525" t="str">
        <f t="shared" ca="1" si="936"/>
        <v>Не отримують</v>
      </c>
      <c r="C525">
        <f t="shared" ca="1" si="937"/>
        <v>0</v>
      </c>
      <c r="D525">
        <f t="shared" ca="1" si="938"/>
        <v>0</v>
      </c>
      <c r="E525">
        <f t="shared" ca="1" si="939"/>
        <v>0</v>
      </c>
      <c r="F525">
        <f t="shared" ca="1" si="940"/>
        <v>0</v>
      </c>
      <c r="G525" s="123">
        <f t="shared" ca="1" si="1045"/>
        <v>0</v>
      </c>
      <c r="H525" s="123">
        <f t="shared" ca="1" si="1044"/>
        <v>0</v>
      </c>
      <c r="I525" s="123">
        <f t="shared" ca="1" si="1044"/>
        <v>0</v>
      </c>
      <c r="J525" s="123">
        <f t="shared" ca="1" si="1044"/>
        <v>0</v>
      </c>
      <c r="K525" s="123">
        <f t="shared" ca="1" si="1044"/>
        <v>0</v>
      </c>
      <c r="L525" s="123">
        <f t="shared" ca="1" si="1044"/>
        <v>0</v>
      </c>
      <c r="M525" s="123">
        <f t="shared" ca="1" si="1044"/>
        <v>0</v>
      </c>
      <c r="N525" s="123">
        <f t="shared" ca="1" si="1044"/>
        <v>0</v>
      </c>
      <c r="O525" s="123">
        <f t="shared" ca="1" si="941"/>
        <v>0</v>
      </c>
      <c r="P525" s="123">
        <f t="shared" ca="1" si="942"/>
        <v>0</v>
      </c>
      <c r="Q525" s="123">
        <f t="shared" ca="1" si="943"/>
        <v>0</v>
      </c>
      <c r="R525" s="123">
        <f t="shared" ca="1" si="943"/>
        <v>0</v>
      </c>
      <c r="S525" s="123">
        <f t="shared" ca="1" si="944"/>
        <v>0</v>
      </c>
      <c r="T525" s="123">
        <f t="shared" ca="1" si="945"/>
        <v>0</v>
      </c>
      <c r="U525" s="123">
        <f t="shared" ca="1" si="946"/>
        <v>0</v>
      </c>
      <c r="V525" s="123">
        <f t="shared" ca="1" si="947"/>
        <v>0</v>
      </c>
      <c r="W525" s="123">
        <f t="shared" ca="1" si="948"/>
        <v>0</v>
      </c>
      <c r="X525" s="123">
        <f t="shared" ca="1" si="949"/>
        <v>0</v>
      </c>
      <c r="Y525" s="123">
        <f t="shared" ca="1" si="950"/>
        <v>0</v>
      </c>
      <c r="Z525" s="123">
        <f t="shared" ca="1" si="951"/>
        <v>0</v>
      </c>
      <c r="AA525" s="123">
        <f t="shared" ca="1" si="952"/>
        <v>0</v>
      </c>
      <c r="AB525" s="123">
        <f t="shared" ca="1" si="953"/>
        <v>0</v>
      </c>
      <c r="AC525" s="123">
        <f t="shared" ca="1" si="954"/>
        <v>0</v>
      </c>
      <c r="AD525" s="123">
        <f t="shared" ca="1" si="955"/>
        <v>0</v>
      </c>
      <c r="AE525" s="123">
        <f t="shared" ca="1" si="956"/>
        <v>0</v>
      </c>
      <c r="AF525" s="123">
        <f t="shared" ca="1" si="957"/>
        <v>0</v>
      </c>
      <c r="AG525" s="123">
        <f t="shared" ca="1" si="958"/>
        <v>0</v>
      </c>
      <c r="AH525" s="123">
        <f t="shared" ca="1" si="959"/>
        <v>0</v>
      </c>
      <c r="AI525" s="123">
        <f t="shared" ca="1" si="960"/>
        <v>0</v>
      </c>
      <c r="AJ525" s="123">
        <f t="shared" ca="1" si="961"/>
        <v>0</v>
      </c>
      <c r="AK525" s="123">
        <f t="shared" ca="1" si="962"/>
        <v>0</v>
      </c>
      <c r="AL525" s="123">
        <f t="shared" ca="1" si="963"/>
        <v>0</v>
      </c>
      <c r="AM525" s="123">
        <f t="shared" ca="1" si="964"/>
        <v>0</v>
      </c>
      <c r="AN525" s="123">
        <f t="shared" ca="1" si="965"/>
        <v>0</v>
      </c>
      <c r="AO525" s="123">
        <f t="shared" ca="1" si="966"/>
        <v>0</v>
      </c>
      <c r="AP525" s="123">
        <f t="shared" ca="1" si="967"/>
        <v>0</v>
      </c>
      <c r="AQ525" s="123">
        <f t="shared" ca="1" si="968"/>
        <v>0</v>
      </c>
      <c r="AR525" s="123">
        <f t="shared" ca="1" si="969"/>
        <v>0</v>
      </c>
      <c r="AS525" s="123">
        <f t="shared" ca="1" si="970"/>
        <v>0</v>
      </c>
      <c r="AT525" s="123">
        <f t="shared" ca="1" si="971"/>
        <v>0</v>
      </c>
      <c r="AU525" s="123">
        <f t="shared" ca="1" si="972"/>
        <v>0</v>
      </c>
      <c r="AV525" s="123">
        <f t="shared" ca="1" si="973"/>
        <v>0</v>
      </c>
      <c r="AW525" s="123">
        <f t="shared" ca="1" si="974"/>
        <v>0</v>
      </c>
      <c r="AX525" s="123">
        <f t="shared" ca="1" si="975"/>
        <v>0</v>
      </c>
      <c r="AY525" s="123">
        <f t="shared" ca="1" si="976"/>
        <v>0</v>
      </c>
      <c r="AZ525" s="123">
        <f t="shared" ca="1" si="977"/>
        <v>0</v>
      </c>
      <c r="BA525" s="123">
        <f t="shared" ca="1" si="978"/>
        <v>0</v>
      </c>
      <c r="BB525" s="123">
        <f t="shared" ca="1" si="979"/>
        <v>0</v>
      </c>
      <c r="BC525" s="123">
        <f t="shared" ca="1" si="980"/>
        <v>0</v>
      </c>
      <c r="BD525" s="123">
        <f t="shared" ca="1" si="981"/>
        <v>0</v>
      </c>
      <c r="BE525" s="123">
        <f t="shared" ca="1" si="982"/>
        <v>0</v>
      </c>
      <c r="BF525" s="123">
        <f t="shared" ca="1" si="983"/>
        <v>0</v>
      </c>
      <c r="BG525" s="123">
        <f t="shared" ca="1" si="984"/>
        <v>0</v>
      </c>
      <c r="BH525" s="123">
        <f t="shared" ca="1" si="985"/>
        <v>0</v>
      </c>
      <c r="BI525" s="123">
        <f t="shared" ca="1" si="986"/>
        <v>0</v>
      </c>
      <c r="BJ525" s="123">
        <f t="shared" ca="1" si="987"/>
        <v>0</v>
      </c>
      <c r="BK525" s="123">
        <f t="shared" ca="1" si="988"/>
        <v>0</v>
      </c>
      <c r="BL525" s="123">
        <f t="shared" ca="1" si="989"/>
        <v>0</v>
      </c>
      <c r="BM525" s="123">
        <f t="shared" ca="1" si="990"/>
        <v>0</v>
      </c>
      <c r="BN525" s="123">
        <f t="shared" ca="1" si="991"/>
        <v>0</v>
      </c>
      <c r="BO525" s="123">
        <f t="shared" ca="1" si="992"/>
        <v>0</v>
      </c>
      <c r="BP525" s="340">
        <f t="shared" ca="1" si="993"/>
        <v>0</v>
      </c>
      <c r="BQ525" s="123">
        <f t="shared" ca="1" si="994"/>
        <v>0</v>
      </c>
      <c r="BR525" s="123">
        <f t="shared" ca="1" si="995"/>
        <v>0</v>
      </c>
      <c r="BS525" s="123">
        <f t="shared" ca="1" si="996"/>
        <v>0</v>
      </c>
      <c r="BT525" s="123">
        <f t="shared" ca="1" si="997"/>
        <v>0</v>
      </c>
      <c r="BU525" s="123">
        <f t="shared" ca="1" si="998"/>
        <v>0</v>
      </c>
      <c r="BV525" s="123"/>
      <c r="BW525" s="123">
        <f t="shared" ca="1" si="999"/>
        <v>0</v>
      </c>
      <c r="BX525" s="123"/>
      <c r="BY525" s="123">
        <f t="shared" ca="1" si="1000"/>
        <v>0</v>
      </c>
      <c r="BZ525" s="123"/>
      <c r="CA525" s="123">
        <f t="shared" ca="1" si="1001"/>
        <v>0</v>
      </c>
      <c r="CB525" s="123"/>
      <c r="CC525" s="123">
        <f t="shared" ca="1" si="1002"/>
        <v>0</v>
      </c>
      <c r="CD525" s="125">
        <f t="shared" ca="1" si="1003"/>
        <v>6</v>
      </c>
      <c r="CE525" s="125">
        <f t="shared" ca="1" si="1004"/>
        <v>1</v>
      </c>
      <c r="CF525" s="125">
        <f t="shared" ca="1" si="1005"/>
        <v>0</v>
      </c>
      <c r="CG525" s="125">
        <f t="shared" ca="1" si="1006"/>
        <v>0</v>
      </c>
      <c r="CH525" s="125">
        <f t="shared" ca="1" si="1007"/>
        <v>0</v>
      </c>
      <c r="CI525" s="125">
        <f t="shared" ca="1" si="1008"/>
        <v>0</v>
      </c>
      <c r="CJ525" s="125">
        <f t="shared" ca="1" si="1009"/>
        <v>0</v>
      </c>
      <c r="CK525" s="125">
        <f t="shared" ca="1" si="1010"/>
        <v>0</v>
      </c>
      <c r="CL525" s="125">
        <f t="shared" ca="1" si="1011"/>
        <v>0</v>
      </c>
      <c r="CM525" s="125">
        <f t="shared" ca="1" si="1012"/>
        <v>0</v>
      </c>
      <c r="CN525" s="125">
        <f t="shared" ca="1" si="1013"/>
        <v>0</v>
      </c>
      <c r="CO525" s="125">
        <f t="shared" ca="1" si="1014"/>
        <v>0</v>
      </c>
      <c r="CP525" s="125">
        <f t="shared" ca="1" si="1015"/>
        <v>0</v>
      </c>
      <c r="CQ525" s="125">
        <f t="shared" ca="1" si="1016"/>
        <v>0</v>
      </c>
      <c r="CR525" s="125">
        <f t="shared" ca="1" si="1017"/>
        <v>0</v>
      </c>
      <c r="CS525" s="125">
        <f t="shared" ca="1" si="1018"/>
        <v>0</v>
      </c>
      <c r="CT525" s="125">
        <f t="shared" ca="1" si="1019"/>
        <v>0</v>
      </c>
      <c r="CU525" s="125">
        <f t="shared" ca="1" si="1020"/>
        <v>0</v>
      </c>
      <c r="CV525" s="125">
        <f t="shared" ca="1" si="1021"/>
        <v>0</v>
      </c>
      <c r="CW525" s="125">
        <f t="shared" ca="1" si="1022"/>
        <v>0</v>
      </c>
      <c r="CX525" s="125">
        <f t="shared" ca="1" si="1023"/>
        <v>0</v>
      </c>
      <c r="CY525" s="125">
        <f t="shared" ca="1" si="1024"/>
        <v>0</v>
      </c>
      <c r="CZ525" s="606">
        <f t="shared" ca="1" si="1025"/>
        <v>0</v>
      </c>
      <c r="DA525" s="341">
        <f t="shared" ca="1" si="1026"/>
        <v>0</v>
      </c>
      <c r="DB525" s="125">
        <f t="shared" ca="1" si="1027"/>
        <v>0</v>
      </c>
      <c r="DC525" s="125">
        <f t="shared" ca="1" si="1028"/>
        <v>0</v>
      </c>
      <c r="DD525" s="125">
        <f t="shared" ca="1" si="1029"/>
        <v>0</v>
      </c>
      <c r="DE525" s="125">
        <f t="shared" ca="1" si="1030"/>
        <v>0</v>
      </c>
      <c r="DF525" s="125">
        <f t="shared" ca="1" si="1031"/>
        <v>0</v>
      </c>
      <c r="DG525" s="125">
        <f t="shared" ca="1" si="1043"/>
        <v>0</v>
      </c>
      <c r="DH525" s="125">
        <f t="shared" ca="1" si="1032"/>
        <v>0</v>
      </c>
      <c r="DI525" s="125">
        <f t="shared" ca="1" si="1033"/>
        <v>0</v>
      </c>
      <c r="DJ525" s="125">
        <f t="shared" ca="1" si="1034"/>
        <v>0</v>
      </c>
      <c r="DK525" s="125">
        <f t="shared" ca="1" si="1035"/>
        <v>7</v>
      </c>
      <c r="DL525" s="125">
        <f t="shared" ca="1" si="1036"/>
        <v>0</v>
      </c>
      <c r="DM525" s="340">
        <f t="shared" ca="1" si="1037"/>
        <v>0</v>
      </c>
      <c r="DN525" s="340">
        <f t="shared" ca="1" si="1038"/>
        <v>0</v>
      </c>
      <c r="DO525" s="340">
        <f t="shared" ca="1" si="1039"/>
        <v>0</v>
      </c>
      <c r="DP525" s="340">
        <f t="shared" ca="1" si="1040"/>
        <v>0</v>
      </c>
      <c r="DQ525" s="340">
        <f ca="1">INDIRECT("Відомість!dm"&amp;ROW())</f>
        <v>0</v>
      </c>
      <c r="DR525" s="340">
        <f t="shared" ca="1" si="1042"/>
        <v>0</v>
      </c>
      <c r="DS525" s="340">
        <f t="shared" ca="1" si="1042"/>
        <v>0</v>
      </c>
    </row>
    <row r="526" spans="1:123">
      <c r="A526">
        <f t="shared" ca="1" si="935"/>
        <v>0</v>
      </c>
      <c r="B526">
        <f t="shared" ca="1" si="936"/>
        <v>0</v>
      </c>
      <c r="C526">
        <f t="shared" ca="1" si="937"/>
        <v>25</v>
      </c>
      <c r="D526">
        <f t="shared" ca="1" si="938"/>
        <v>0</v>
      </c>
      <c r="E526">
        <f t="shared" ca="1" si="939"/>
        <v>0</v>
      </c>
      <c r="F526">
        <f t="shared" ca="1" si="940"/>
        <v>0</v>
      </c>
      <c r="G526" s="123">
        <f t="shared" ca="1" si="1045"/>
        <v>0</v>
      </c>
      <c r="H526" s="123">
        <f t="shared" ca="1" si="1044"/>
        <v>0</v>
      </c>
      <c r="I526" s="123">
        <f t="shared" ca="1" si="1044"/>
        <v>0</v>
      </c>
      <c r="J526" s="123">
        <f t="shared" ca="1" si="1044"/>
        <v>0</v>
      </c>
      <c r="K526" s="123">
        <f t="shared" ca="1" si="1044"/>
        <v>0</v>
      </c>
      <c r="L526" s="123">
        <f t="shared" ca="1" si="1044"/>
        <v>0</v>
      </c>
      <c r="M526" s="123">
        <f t="shared" ca="1" si="1044"/>
        <v>0</v>
      </c>
      <c r="N526" s="123">
        <f t="shared" ca="1" si="1044"/>
        <v>0</v>
      </c>
      <c r="O526" s="123">
        <f t="shared" ca="1" si="941"/>
        <v>0</v>
      </c>
      <c r="P526" s="123">
        <f t="shared" ca="1" si="942"/>
        <v>0</v>
      </c>
      <c r="Q526" s="123">
        <f t="shared" ca="1" si="943"/>
        <v>0</v>
      </c>
      <c r="R526" s="123">
        <f t="shared" ca="1" si="943"/>
        <v>0</v>
      </c>
      <c r="S526" s="123">
        <f t="shared" ca="1" si="944"/>
        <v>0</v>
      </c>
      <c r="T526" s="123">
        <f t="shared" ca="1" si="945"/>
        <v>0</v>
      </c>
      <c r="U526" s="123">
        <f t="shared" ca="1" si="946"/>
        <v>0</v>
      </c>
      <c r="V526" s="123">
        <f t="shared" ca="1" si="947"/>
        <v>0</v>
      </c>
      <c r="W526" s="123">
        <f t="shared" ca="1" si="948"/>
        <v>0</v>
      </c>
      <c r="X526" s="123">
        <f t="shared" ca="1" si="949"/>
        <v>0</v>
      </c>
      <c r="Y526" s="123">
        <f t="shared" ca="1" si="950"/>
        <v>0</v>
      </c>
      <c r="Z526" s="123">
        <f t="shared" ca="1" si="951"/>
        <v>0</v>
      </c>
      <c r="AA526" s="123">
        <f t="shared" ca="1" si="952"/>
        <v>0</v>
      </c>
      <c r="AB526" s="123">
        <f t="shared" ca="1" si="953"/>
        <v>0</v>
      </c>
      <c r="AC526" s="123">
        <f t="shared" ca="1" si="954"/>
        <v>0</v>
      </c>
      <c r="AD526" s="123">
        <f t="shared" ca="1" si="955"/>
        <v>0</v>
      </c>
      <c r="AE526" s="123">
        <f t="shared" ca="1" si="956"/>
        <v>0</v>
      </c>
      <c r="AF526" s="123">
        <f t="shared" ca="1" si="957"/>
        <v>0</v>
      </c>
      <c r="AG526" s="123">
        <f t="shared" ca="1" si="958"/>
        <v>0</v>
      </c>
      <c r="AH526" s="123">
        <f t="shared" ca="1" si="959"/>
        <v>0</v>
      </c>
      <c r="AI526" s="123">
        <f t="shared" ca="1" si="960"/>
        <v>0</v>
      </c>
      <c r="AJ526" s="123">
        <f t="shared" ca="1" si="961"/>
        <v>0</v>
      </c>
      <c r="AK526" s="123">
        <f t="shared" ca="1" si="962"/>
        <v>0</v>
      </c>
      <c r="AL526" s="123">
        <f t="shared" ca="1" si="963"/>
        <v>0</v>
      </c>
      <c r="AM526" s="123">
        <f t="shared" ca="1" si="964"/>
        <v>0</v>
      </c>
      <c r="AN526" s="123">
        <f t="shared" ca="1" si="965"/>
        <v>0</v>
      </c>
      <c r="AO526" s="123">
        <f t="shared" ca="1" si="966"/>
        <v>0</v>
      </c>
      <c r="AP526" s="123">
        <f t="shared" ca="1" si="967"/>
        <v>0</v>
      </c>
      <c r="AQ526" s="123">
        <f t="shared" ca="1" si="968"/>
        <v>0</v>
      </c>
      <c r="AR526" s="123">
        <f t="shared" ca="1" si="969"/>
        <v>0</v>
      </c>
      <c r="AS526" s="123">
        <f t="shared" ca="1" si="970"/>
        <v>0</v>
      </c>
      <c r="AT526" s="123">
        <f t="shared" ca="1" si="971"/>
        <v>0</v>
      </c>
      <c r="AU526" s="123">
        <f t="shared" ca="1" si="972"/>
        <v>0</v>
      </c>
      <c r="AV526" s="123">
        <f t="shared" ca="1" si="973"/>
        <v>0</v>
      </c>
      <c r="AW526" s="123">
        <f t="shared" ca="1" si="974"/>
        <v>0</v>
      </c>
      <c r="AX526" s="123">
        <f t="shared" ca="1" si="975"/>
        <v>0</v>
      </c>
      <c r="AY526" s="123">
        <f t="shared" ca="1" si="976"/>
        <v>0</v>
      </c>
      <c r="AZ526" s="123">
        <f t="shared" ca="1" si="977"/>
        <v>0</v>
      </c>
      <c r="BA526" s="123">
        <f t="shared" ca="1" si="978"/>
        <v>0</v>
      </c>
      <c r="BB526" s="123">
        <f t="shared" ca="1" si="979"/>
        <v>0</v>
      </c>
      <c r="BC526" s="123">
        <f t="shared" ca="1" si="980"/>
        <v>0</v>
      </c>
      <c r="BD526" s="123">
        <f t="shared" ca="1" si="981"/>
        <v>0</v>
      </c>
      <c r="BE526" s="123">
        <f t="shared" ca="1" si="982"/>
        <v>0</v>
      </c>
      <c r="BF526" s="123">
        <f t="shared" ca="1" si="983"/>
        <v>0</v>
      </c>
      <c r="BG526" s="123">
        <f t="shared" ca="1" si="984"/>
        <v>0</v>
      </c>
      <c r="BH526" s="123">
        <f t="shared" ca="1" si="985"/>
        <v>0</v>
      </c>
      <c r="BI526" s="123">
        <f t="shared" ca="1" si="986"/>
        <v>0</v>
      </c>
      <c r="BJ526" s="123">
        <f t="shared" ca="1" si="987"/>
        <v>0</v>
      </c>
      <c r="BK526" s="123">
        <f t="shared" ca="1" si="988"/>
        <v>0</v>
      </c>
      <c r="BL526" s="123">
        <f t="shared" ca="1" si="989"/>
        <v>0</v>
      </c>
      <c r="BM526" s="123">
        <f t="shared" ca="1" si="990"/>
        <v>0</v>
      </c>
      <c r="BN526" s="123">
        <f t="shared" ca="1" si="991"/>
        <v>0</v>
      </c>
      <c r="BO526" s="123">
        <f t="shared" ca="1" si="992"/>
        <v>0</v>
      </c>
      <c r="BP526" s="340">
        <f t="shared" ca="1" si="993"/>
        <v>0</v>
      </c>
      <c r="BQ526" s="123">
        <f t="shared" ca="1" si="994"/>
        <v>0</v>
      </c>
      <c r="BR526" s="123">
        <f t="shared" ca="1" si="995"/>
        <v>0</v>
      </c>
      <c r="BS526" s="123">
        <f t="shared" ca="1" si="996"/>
        <v>0</v>
      </c>
      <c r="BT526" s="123">
        <f t="shared" ca="1" si="997"/>
        <v>0</v>
      </c>
      <c r="BU526" s="123">
        <f t="shared" ca="1" si="998"/>
        <v>0</v>
      </c>
      <c r="BV526" s="123"/>
      <c r="BW526" s="123">
        <f t="shared" ca="1" si="999"/>
        <v>0</v>
      </c>
      <c r="BX526" s="123"/>
      <c r="BY526" s="123">
        <f t="shared" ca="1" si="1000"/>
        <v>0</v>
      </c>
      <c r="BZ526" s="123"/>
      <c r="CA526" s="123">
        <f t="shared" ca="1" si="1001"/>
        <v>0</v>
      </c>
      <c r="CB526" s="123"/>
      <c r="CC526" s="123">
        <f t="shared" ca="1" si="1002"/>
        <v>0</v>
      </c>
      <c r="CD526" s="125">
        <f t="shared" ca="1" si="1003"/>
        <v>0</v>
      </c>
      <c r="CE526" s="125">
        <f t="shared" ca="1" si="1004"/>
        <v>0</v>
      </c>
      <c r="CF526" s="125">
        <f t="shared" ca="1" si="1005"/>
        <v>1</v>
      </c>
      <c r="CG526" s="125">
        <f t="shared" ca="1" si="1006"/>
        <v>3</v>
      </c>
      <c r="CH526" s="125">
        <f t="shared" ca="1" si="1007"/>
        <v>0</v>
      </c>
      <c r="CI526" s="125">
        <f t="shared" ca="1" si="1008"/>
        <v>0</v>
      </c>
      <c r="CJ526" s="125">
        <f t="shared" ca="1" si="1009"/>
        <v>0</v>
      </c>
      <c r="CK526" s="125">
        <f t="shared" ca="1" si="1010"/>
        <v>0</v>
      </c>
      <c r="CL526" s="125">
        <f t="shared" ca="1" si="1011"/>
        <v>9</v>
      </c>
      <c r="CM526" s="125">
        <f t="shared" ca="1" si="1012"/>
        <v>0</v>
      </c>
      <c r="CN526" s="125">
        <f t="shared" ca="1" si="1013"/>
        <v>0</v>
      </c>
      <c r="CO526" s="125">
        <f t="shared" ca="1" si="1014"/>
        <v>0</v>
      </c>
      <c r="CP526" s="125">
        <f t="shared" ca="1" si="1015"/>
        <v>0</v>
      </c>
      <c r="CQ526" s="125">
        <f t="shared" ca="1" si="1016"/>
        <v>0</v>
      </c>
      <c r="CR526" s="125">
        <f t="shared" ca="1" si="1017"/>
        <v>0</v>
      </c>
      <c r="CS526" s="125">
        <f t="shared" ca="1" si="1018"/>
        <v>0</v>
      </c>
      <c r="CT526" s="125">
        <f t="shared" ca="1" si="1019"/>
        <v>0</v>
      </c>
      <c r="CU526" s="125">
        <f t="shared" ca="1" si="1020"/>
        <v>0</v>
      </c>
      <c r="CV526" s="125">
        <f t="shared" ca="1" si="1021"/>
        <v>0</v>
      </c>
      <c r="CW526" s="125">
        <f t="shared" ca="1" si="1022"/>
        <v>0</v>
      </c>
      <c r="CX526" s="125">
        <f t="shared" ca="1" si="1023"/>
        <v>0</v>
      </c>
      <c r="CY526" s="125">
        <f t="shared" ca="1" si="1024"/>
        <v>0</v>
      </c>
      <c r="CZ526" s="606">
        <f t="shared" ca="1" si="1025"/>
        <v>0</v>
      </c>
      <c r="DA526" s="341">
        <f t="shared" ca="1" si="1026"/>
        <v>0</v>
      </c>
      <c r="DB526" s="125">
        <f t="shared" ca="1" si="1027"/>
        <v>0</v>
      </c>
      <c r="DC526" s="125">
        <f t="shared" ca="1" si="1028"/>
        <v>0</v>
      </c>
      <c r="DD526" s="125">
        <f t="shared" ca="1" si="1029"/>
        <v>0</v>
      </c>
      <c r="DE526" s="125">
        <f t="shared" ca="1" si="1030"/>
        <v>0</v>
      </c>
      <c r="DF526" s="125">
        <f t="shared" ca="1" si="1031"/>
        <v>0</v>
      </c>
      <c r="DG526" s="125">
        <f t="shared" ca="1" si="1043"/>
        <v>0</v>
      </c>
      <c r="DH526" s="125"/>
      <c r="DI526" s="125">
        <f t="shared" ref="DI526:DI570" ca="1" si="1046">INDIRECT("Відомість!dd"&amp;ROW())+INDIRECT("Озд!v"&amp;ROW()+4)</f>
        <v>0</v>
      </c>
      <c r="DJ526" s="125">
        <f t="shared" ref="DJ526:DJ570" ca="1" si="1047">INDIRECT("Відомість!de"&amp;ROW())+INDIRECT("Озд!w"&amp;ROW()+4)</f>
        <v>0</v>
      </c>
      <c r="DK526" s="125">
        <f t="shared" ref="DK526:DK570" ca="1" si="1048">INDIRECT("Відомість!df"&amp;ROW())+INDIRECT("Озд!x"&amp;ROW()+4)</f>
        <v>0</v>
      </c>
      <c r="DL526" s="125">
        <f t="shared" ref="DL526:DL570" ca="1" si="1049">INDIRECT("Відомість!dg"&amp;ROW())+INDIRECT("Озд!y"&amp;ROW()+4)</f>
        <v>13</v>
      </c>
      <c r="DN526" s="340">
        <f t="shared" ref="DN526:DN570" ca="1" si="1050">INDIRECT("Відомість!di"&amp;ROW())</f>
        <v>0</v>
      </c>
      <c r="DO526" s="340">
        <f t="shared" ref="DO526:DO570" ca="1" si="1051">INDIRECT("Відомість!dj"&amp;ROW())</f>
        <v>0</v>
      </c>
      <c r="DP526" s="340">
        <f t="shared" ref="DP526:DP570" ca="1" si="1052">INDIRECT("Відомість!dk"&amp;ROW())</f>
        <v>0</v>
      </c>
      <c r="DQ526" s="340">
        <f t="shared" ref="DQ526:DQ570" ca="1" si="1053">INDIRECT("Відомість!dl"&amp;ROW())</f>
        <v>0</v>
      </c>
      <c r="DR526" s="340">
        <f t="shared" ref="DR526:DS570" ca="1" si="1054">INDIRECT("Відомість!dm"&amp;ROW())</f>
        <v>0</v>
      </c>
      <c r="DS526" s="340">
        <f t="shared" ca="1" si="1054"/>
        <v>0</v>
      </c>
    </row>
    <row r="527" spans="1:123">
      <c r="A527">
        <f t="shared" ca="1" si="935"/>
        <v>0</v>
      </c>
      <c r="B527">
        <f t="shared" ca="1" si="936"/>
        <v>0</v>
      </c>
      <c r="C527">
        <f t="shared" ca="1" si="937"/>
        <v>30</v>
      </c>
      <c r="D527">
        <f t="shared" ca="1" si="938"/>
        <v>0</v>
      </c>
      <c r="E527">
        <f t="shared" ca="1" si="939"/>
        <v>0</v>
      </c>
      <c r="F527">
        <f t="shared" ca="1" si="940"/>
        <v>0</v>
      </c>
      <c r="G527" s="123">
        <f t="shared" ca="1" si="1045"/>
        <v>0</v>
      </c>
      <c r="H527" s="123">
        <f t="shared" ca="1" si="1044"/>
        <v>0</v>
      </c>
      <c r="I527" s="123">
        <f t="shared" ca="1" si="1044"/>
        <v>0</v>
      </c>
      <c r="J527" s="123">
        <f t="shared" ca="1" si="1044"/>
        <v>0</v>
      </c>
      <c r="K527" s="123">
        <f t="shared" ca="1" si="1044"/>
        <v>0</v>
      </c>
      <c r="L527" s="123">
        <f t="shared" ca="1" si="1044"/>
        <v>0</v>
      </c>
      <c r="M527" s="123">
        <f t="shared" ca="1" si="1044"/>
        <v>0</v>
      </c>
      <c r="N527" s="123">
        <f t="shared" ca="1" si="1044"/>
        <v>0</v>
      </c>
      <c r="O527" s="123">
        <f t="shared" ca="1" si="941"/>
        <v>0</v>
      </c>
      <c r="P527" s="123">
        <f t="shared" ca="1" si="942"/>
        <v>0</v>
      </c>
      <c r="Q527" s="123">
        <f t="shared" ca="1" si="943"/>
        <v>0</v>
      </c>
      <c r="R527" s="123">
        <f t="shared" ca="1" si="943"/>
        <v>0</v>
      </c>
      <c r="S527" s="123">
        <f t="shared" ca="1" si="944"/>
        <v>0</v>
      </c>
      <c r="T527" s="123">
        <f t="shared" ca="1" si="945"/>
        <v>0</v>
      </c>
      <c r="U527" s="123">
        <f t="shared" ca="1" si="946"/>
        <v>0</v>
      </c>
      <c r="V527" s="123">
        <f t="shared" ca="1" si="947"/>
        <v>0</v>
      </c>
      <c r="W527" s="123">
        <f t="shared" ca="1" si="948"/>
        <v>0</v>
      </c>
      <c r="X527" s="123">
        <f t="shared" ca="1" si="949"/>
        <v>0</v>
      </c>
      <c r="Y527" s="123">
        <f t="shared" ca="1" si="950"/>
        <v>0</v>
      </c>
      <c r="Z527" s="123">
        <f t="shared" ca="1" si="951"/>
        <v>0</v>
      </c>
      <c r="AA527" s="123">
        <f t="shared" ca="1" si="952"/>
        <v>0</v>
      </c>
      <c r="AB527" s="123">
        <f t="shared" ca="1" si="953"/>
        <v>0</v>
      </c>
      <c r="AC527" s="123">
        <f t="shared" ca="1" si="954"/>
        <v>0</v>
      </c>
      <c r="AD527" s="123">
        <f t="shared" ca="1" si="955"/>
        <v>0</v>
      </c>
      <c r="AE527" s="123">
        <f t="shared" ca="1" si="956"/>
        <v>0</v>
      </c>
      <c r="AF527" s="123">
        <f t="shared" ca="1" si="957"/>
        <v>0</v>
      </c>
      <c r="AG527" s="123">
        <f t="shared" ca="1" si="958"/>
        <v>0</v>
      </c>
      <c r="AH527" s="123">
        <f t="shared" ca="1" si="959"/>
        <v>0</v>
      </c>
      <c r="AI527" s="123">
        <f t="shared" ca="1" si="960"/>
        <v>0</v>
      </c>
      <c r="AJ527" s="123">
        <f t="shared" ca="1" si="961"/>
        <v>0</v>
      </c>
      <c r="AK527" s="123">
        <f t="shared" ca="1" si="962"/>
        <v>0</v>
      </c>
      <c r="AL527" s="123">
        <f t="shared" ca="1" si="963"/>
        <v>0</v>
      </c>
      <c r="AM527" s="123">
        <f t="shared" ca="1" si="964"/>
        <v>0</v>
      </c>
      <c r="AN527" s="123">
        <f t="shared" ca="1" si="965"/>
        <v>0</v>
      </c>
      <c r="AO527" s="123">
        <f t="shared" ca="1" si="966"/>
        <v>0</v>
      </c>
      <c r="AP527" s="123">
        <f t="shared" ca="1" si="967"/>
        <v>0</v>
      </c>
      <c r="AQ527" s="123">
        <f t="shared" ca="1" si="968"/>
        <v>0</v>
      </c>
      <c r="AR527" s="123">
        <f t="shared" ca="1" si="969"/>
        <v>0</v>
      </c>
      <c r="AS527" s="123">
        <f t="shared" ca="1" si="970"/>
        <v>0</v>
      </c>
      <c r="AT527" s="123">
        <f t="shared" ca="1" si="971"/>
        <v>0</v>
      </c>
      <c r="AU527" s="123">
        <f t="shared" ca="1" si="972"/>
        <v>0</v>
      </c>
      <c r="AV527" s="123">
        <f t="shared" ca="1" si="973"/>
        <v>0</v>
      </c>
      <c r="AW527" s="123">
        <f t="shared" ca="1" si="974"/>
        <v>0</v>
      </c>
      <c r="AX527" s="123">
        <f t="shared" ca="1" si="975"/>
        <v>0</v>
      </c>
      <c r="AY527" s="123">
        <f t="shared" ca="1" si="976"/>
        <v>0</v>
      </c>
      <c r="AZ527" s="123">
        <f t="shared" ca="1" si="977"/>
        <v>0</v>
      </c>
      <c r="BA527" s="123">
        <f t="shared" ca="1" si="978"/>
        <v>0</v>
      </c>
      <c r="BB527" s="123">
        <f t="shared" ca="1" si="979"/>
        <v>0</v>
      </c>
      <c r="BC527" s="123">
        <f t="shared" ca="1" si="980"/>
        <v>0</v>
      </c>
      <c r="BD527" s="123">
        <f t="shared" ca="1" si="981"/>
        <v>0</v>
      </c>
      <c r="BE527" s="123">
        <f t="shared" ca="1" si="982"/>
        <v>0</v>
      </c>
      <c r="BF527" s="123">
        <f t="shared" ca="1" si="983"/>
        <v>0</v>
      </c>
      <c r="BG527" s="123">
        <f t="shared" ca="1" si="984"/>
        <v>0</v>
      </c>
      <c r="BH527" s="123">
        <f t="shared" ca="1" si="985"/>
        <v>0</v>
      </c>
      <c r="BI527" s="123">
        <f t="shared" ca="1" si="986"/>
        <v>0</v>
      </c>
      <c r="BJ527" s="123">
        <f t="shared" ca="1" si="987"/>
        <v>0</v>
      </c>
      <c r="BK527" s="123">
        <f t="shared" ca="1" si="988"/>
        <v>0</v>
      </c>
      <c r="BL527" s="123">
        <f t="shared" ca="1" si="989"/>
        <v>0</v>
      </c>
      <c r="BM527" s="123">
        <f t="shared" ca="1" si="990"/>
        <v>0</v>
      </c>
      <c r="BN527" s="123">
        <f t="shared" ca="1" si="991"/>
        <v>0</v>
      </c>
      <c r="BO527" s="123">
        <f t="shared" ca="1" si="992"/>
        <v>0</v>
      </c>
      <c r="BP527" s="340">
        <f t="shared" ca="1" si="993"/>
        <v>0</v>
      </c>
      <c r="BQ527" s="123">
        <f t="shared" ca="1" si="994"/>
        <v>0</v>
      </c>
      <c r="BR527" s="123">
        <f t="shared" ca="1" si="995"/>
        <v>0</v>
      </c>
      <c r="BS527" s="123">
        <f t="shared" ca="1" si="996"/>
        <v>0</v>
      </c>
      <c r="BT527" s="123">
        <f t="shared" ca="1" si="997"/>
        <v>0</v>
      </c>
      <c r="BU527" s="123">
        <f t="shared" ca="1" si="998"/>
        <v>0</v>
      </c>
      <c r="BV527" s="123"/>
      <c r="BW527" s="123">
        <f t="shared" ca="1" si="999"/>
        <v>0</v>
      </c>
      <c r="BX527" s="123"/>
      <c r="BY527" s="123">
        <f t="shared" ca="1" si="1000"/>
        <v>0</v>
      </c>
      <c r="BZ527" s="123"/>
      <c r="CA527" s="123">
        <f t="shared" ca="1" si="1001"/>
        <v>0</v>
      </c>
      <c r="CB527" s="123"/>
      <c r="CC527" s="123">
        <f t="shared" ca="1" si="1002"/>
        <v>0</v>
      </c>
      <c r="CD527" s="125">
        <f t="shared" ca="1" si="1003"/>
        <v>0</v>
      </c>
      <c r="CE527" s="125">
        <f t="shared" ca="1" si="1004"/>
        <v>1</v>
      </c>
      <c r="CF527" s="125">
        <f t="shared" ca="1" si="1005"/>
        <v>0</v>
      </c>
      <c r="CG527" s="125">
        <f t="shared" ca="1" si="1006"/>
        <v>2</v>
      </c>
      <c r="CH527" s="125">
        <f t="shared" ca="1" si="1007"/>
        <v>2</v>
      </c>
      <c r="CI527" s="125">
        <f t="shared" ca="1" si="1008"/>
        <v>2</v>
      </c>
      <c r="CJ527" s="125">
        <f t="shared" ca="1" si="1009"/>
        <v>0</v>
      </c>
      <c r="CK527" s="125">
        <f t="shared" ca="1" si="1010"/>
        <v>0</v>
      </c>
      <c r="CL527" s="125">
        <f t="shared" ca="1" si="1011"/>
        <v>12</v>
      </c>
      <c r="CM527" s="125">
        <f t="shared" ca="1" si="1012"/>
        <v>0</v>
      </c>
      <c r="CN527" s="125">
        <f t="shared" ca="1" si="1013"/>
        <v>0</v>
      </c>
      <c r="CO527" s="125">
        <f t="shared" ca="1" si="1014"/>
        <v>0</v>
      </c>
      <c r="CP527" s="125">
        <f t="shared" ca="1" si="1015"/>
        <v>0</v>
      </c>
      <c r="CQ527" s="125">
        <f t="shared" ca="1" si="1016"/>
        <v>0</v>
      </c>
      <c r="CR527" s="125">
        <f t="shared" ca="1" si="1017"/>
        <v>0</v>
      </c>
      <c r="CS527" s="125">
        <f t="shared" ca="1" si="1018"/>
        <v>0</v>
      </c>
      <c r="CT527" s="125">
        <f t="shared" ca="1" si="1019"/>
        <v>0</v>
      </c>
      <c r="CU527" s="125">
        <f t="shared" ca="1" si="1020"/>
        <v>0</v>
      </c>
      <c r="CV527" s="125">
        <f t="shared" ca="1" si="1021"/>
        <v>0</v>
      </c>
      <c r="CW527" s="125">
        <f t="shared" ca="1" si="1022"/>
        <v>7</v>
      </c>
      <c r="CX527" s="125">
        <f t="shared" ca="1" si="1023"/>
        <v>0</v>
      </c>
      <c r="CY527" s="125">
        <f t="shared" ca="1" si="1024"/>
        <v>0</v>
      </c>
      <c r="CZ527" s="606">
        <f t="shared" ca="1" si="1025"/>
        <v>0</v>
      </c>
      <c r="DA527" s="341">
        <f t="shared" ca="1" si="1026"/>
        <v>0</v>
      </c>
      <c r="DB527" s="125">
        <f t="shared" ca="1" si="1027"/>
        <v>0</v>
      </c>
      <c r="DC527" s="125">
        <f t="shared" ca="1" si="1028"/>
        <v>0</v>
      </c>
      <c r="DD527" s="125">
        <f t="shared" ca="1" si="1029"/>
        <v>0</v>
      </c>
      <c r="DE527" s="125">
        <f t="shared" ca="1" si="1030"/>
        <v>0</v>
      </c>
      <c r="DF527" s="125">
        <f t="shared" ca="1" si="1031"/>
        <v>0</v>
      </c>
      <c r="DG527" s="125">
        <f t="shared" ref="DG527:DG570" ca="1" si="1055">INDIRECT("Відомість!dc"&amp;ROW())+INDIRECT("Озд!u"&amp;ROW()+4)</f>
        <v>0</v>
      </c>
      <c r="DH527" s="125"/>
      <c r="DI527" s="125">
        <f t="shared" ca="1" si="1046"/>
        <v>0</v>
      </c>
      <c r="DJ527" s="125">
        <f t="shared" ca="1" si="1047"/>
        <v>0</v>
      </c>
      <c r="DK527" s="125">
        <f t="shared" ca="1" si="1048"/>
        <v>0</v>
      </c>
      <c r="DL527" s="125">
        <f t="shared" ca="1" si="1049"/>
        <v>26</v>
      </c>
      <c r="DN527" s="340">
        <f t="shared" ca="1" si="1050"/>
        <v>0</v>
      </c>
      <c r="DO527" s="340">
        <f t="shared" ca="1" si="1051"/>
        <v>0</v>
      </c>
      <c r="DP527" s="340">
        <f t="shared" ca="1" si="1052"/>
        <v>0</v>
      </c>
      <c r="DQ527" s="340">
        <f t="shared" ca="1" si="1053"/>
        <v>0</v>
      </c>
      <c r="DR527" s="340">
        <f t="shared" ca="1" si="1054"/>
        <v>0</v>
      </c>
      <c r="DS527" s="340">
        <f t="shared" ca="1" si="1054"/>
        <v>0</v>
      </c>
    </row>
    <row r="528" spans="1:123">
      <c r="A528">
        <f t="shared" ca="1" si="935"/>
        <v>0</v>
      </c>
      <c r="B528">
        <f t="shared" ca="1" si="936"/>
        <v>0</v>
      </c>
      <c r="C528">
        <f t="shared" ca="1" si="937"/>
        <v>35</v>
      </c>
      <c r="D528">
        <f t="shared" ca="1" si="938"/>
        <v>0</v>
      </c>
      <c r="E528">
        <f t="shared" ca="1" si="939"/>
        <v>0</v>
      </c>
      <c r="F528">
        <f t="shared" ca="1" si="940"/>
        <v>0</v>
      </c>
      <c r="G528" s="123">
        <f t="shared" ca="1" si="1045"/>
        <v>0</v>
      </c>
      <c r="H528" s="123">
        <f t="shared" ca="1" si="1044"/>
        <v>0</v>
      </c>
      <c r="I528" s="123">
        <f t="shared" ca="1" si="1044"/>
        <v>0</v>
      </c>
      <c r="J528" s="123">
        <f t="shared" ca="1" si="1044"/>
        <v>0</v>
      </c>
      <c r="K528" s="123">
        <f t="shared" ca="1" si="1044"/>
        <v>0</v>
      </c>
      <c r="L528" s="123">
        <f t="shared" ca="1" si="1044"/>
        <v>0</v>
      </c>
      <c r="M528" s="123">
        <f t="shared" ca="1" si="1044"/>
        <v>0</v>
      </c>
      <c r="N528" s="123">
        <f t="shared" ca="1" si="1044"/>
        <v>0</v>
      </c>
      <c r="O528" s="123">
        <f t="shared" ca="1" si="941"/>
        <v>0</v>
      </c>
      <c r="P528" s="123">
        <f t="shared" ca="1" si="942"/>
        <v>0</v>
      </c>
      <c r="Q528" s="123">
        <f t="shared" ca="1" si="943"/>
        <v>0</v>
      </c>
      <c r="R528" s="123">
        <f t="shared" ca="1" si="943"/>
        <v>0</v>
      </c>
      <c r="S528" s="123">
        <f t="shared" ca="1" si="944"/>
        <v>0</v>
      </c>
      <c r="T528" s="123">
        <f t="shared" ca="1" si="945"/>
        <v>0</v>
      </c>
      <c r="U528" s="123">
        <f t="shared" ca="1" si="946"/>
        <v>0</v>
      </c>
      <c r="V528" s="123">
        <f t="shared" ca="1" si="947"/>
        <v>0</v>
      </c>
      <c r="W528" s="123">
        <f t="shared" ca="1" si="948"/>
        <v>0</v>
      </c>
      <c r="X528" s="123">
        <f t="shared" ca="1" si="949"/>
        <v>0</v>
      </c>
      <c r="Y528" s="123">
        <f t="shared" ca="1" si="950"/>
        <v>0</v>
      </c>
      <c r="Z528" s="123">
        <f t="shared" ca="1" si="951"/>
        <v>0</v>
      </c>
      <c r="AA528" s="123">
        <f t="shared" ca="1" si="952"/>
        <v>0</v>
      </c>
      <c r="AB528" s="123">
        <f t="shared" ca="1" si="953"/>
        <v>0</v>
      </c>
      <c r="AC528" s="123">
        <f t="shared" ca="1" si="954"/>
        <v>0</v>
      </c>
      <c r="AD528" s="123">
        <f t="shared" ca="1" si="955"/>
        <v>0</v>
      </c>
      <c r="AE528" s="123">
        <f t="shared" ca="1" si="956"/>
        <v>0</v>
      </c>
      <c r="AF528" s="123">
        <f t="shared" ca="1" si="957"/>
        <v>0</v>
      </c>
      <c r="AG528" s="123">
        <f t="shared" ca="1" si="958"/>
        <v>0</v>
      </c>
      <c r="AH528" s="123">
        <f t="shared" ca="1" si="959"/>
        <v>0</v>
      </c>
      <c r="AI528" s="123">
        <f t="shared" ca="1" si="960"/>
        <v>0</v>
      </c>
      <c r="AJ528" s="123">
        <f t="shared" ca="1" si="961"/>
        <v>0</v>
      </c>
      <c r="AK528" s="123">
        <f t="shared" ca="1" si="962"/>
        <v>0</v>
      </c>
      <c r="AL528" s="123">
        <f t="shared" ca="1" si="963"/>
        <v>0</v>
      </c>
      <c r="AM528" s="123">
        <f t="shared" ca="1" si="964"/>
        <v>0</v>
      </c>
      <c r="AN528" s="123">
        <f t="shared" ca="1" si="965"/>
        <v>0</v>
      </c>
      <c r="AO528" s="123">
        <f t="shared" ca="1" si="966"/>
        <v>0</v>
      </c>
      <c r="AP528" s="123">
        <f t="shared" ca="1" si="967"/>
        <v>0</v>
      </c>
      <c r="AQ528" s="123">
        <f t="shared" ca="1" si="968"/>
        <v>0</v>
      </c>
      <c r="AR528" s="123">
        <f t="shared" ca="1" si="969"/>
        <v>0</v>
      </c>
      <c r="AS528" s="123">
        <f t="shared" ca="1" si="970"/>
        <v>0</v>
      </c>
      <c r="AT528" s="123">
        <f t="shared" ca="1" si="971"/>
        <v>0</v>
      </c>
      <c r="AU528" s="123">
        <f t="shared" ca="1" si="972"/>
        <v>0</v>
      </c>
      <c r="AV528" s="123">
        <f t="shared" ca="1" si="973"/>
        <v>0</v>
      </c>
      <c r="AW528" s="123">
        <f t="shared" ca="1" si="974"/>
        <v>0</v>
      </c>
      <c r="AX528" s="123">
        <f t="shared" ca="1" si="975"/>
        <v>0</v>
      </c>
      <c r="AY528" s="123">
        <f t="shared" ca="1" si="976"/>
        <v>0</v>
      </c>
      <c r="AZ528" s="123">
        <f t="shared" ca="1" si="977"/>
        <v>0</v>
      </c>
      <c r="BA528" s="123">
        <f t="shared" ca="1" si="978"/>
        <v>0</v>
      </c>
      <c r="BB528" s="123">
        <f t="shared" ca="1" si="979"/>
        <v>0</v>
      </c>
      <c r="BC528" s="123">
        <f t="shared" ca="1" si="980"/>
        <v>0</v>
      </c>
      <c r="BD528" s="123">
        <f t="shared" ca="1" si="981"/>
        <v>0</v>
      </c>
      <c r="BE528" s="123">
        <f t="shared" ca="1" si="982"/>
        <v>0</v>
      </c>
      <c r="BF528" s="123">
        <f t="shared" ca="1" si="983"/>
        <v>0</v>
      </c>
      <c r="BG528" s="123">
        <f t="shared" ca="1" si="984"/>
        <v>0</v>
      </c>
      <c r="BH528" s="123">
        <f t="shared" ca="1" si="985"/>
        <v>0</v>
      </c>
      <c r="BI528" s="123">
        <f t="shared" ca="1" si="986"/>
        <v>0</v>
      </c>
      <c r="BJ528" s="123">
        <f t="shared" ca="1" si="987"/>
        <v>0</v>
      </c>
      <c r="BK528" s="123">
        <f t="shared" ca="1" si="988"/>
        <v>0</v>
      </c>
      <c r="BL528" s="123">
        <f t="shared" ca="1" si="989"/>
        <v>0</v>
      </c>
      <c r="BM528" s="123">
        <f t="shared" ca="1" si="990"/>
        <v>0</v>
      </c>
      <c r="BN528" s="123">
        <f t="shared" ca="1" si="991"/>
        <v>0</v>
      </c>
      <c r="BO528" s="123">
        <f t="shared" ca="1" si="992"/>
        <v>0</v>
      </c>
      <c r="BP528" s="340">
        <f t="shared" ca="1" si="993"/>
        <v>0</v>
      </c>
      <c r="BQ528" s="123">
        <f t="shared" ca="1" si="994"/>
        <v>0</v>
      </c>
      <c r="BR528" s="123">
        <f t="shared" ca="1" si="995"/>
        <v>0</v>
      </c>
      <c r="BS528" s="123">
        <f t="shared" ca="1" si="996"/>
        <v>0</v>
      </c>
      <c r="BT528" s="123">
        <f t="shared" ca="1" si="997"/>
        <v>0</v>
      </c>
      <c r="BU528" s="123">
        <f t="shared" ca="1" si="998"/>
        <v>0</v>
      </c>
      <c r="BV528" s="123"/>
      <c r="BW528" s="123">
        <f t="shared" ca="1" si="999"/>
        <v>0</v>
      </c>
      <c r="BX528" s="123"/>
      <c r="BY528" s="123">
        <f t="shared" ca="1" si="1000"/>
        <v>0</v>
      </c>
      <c r="BZ528" s="123"/>
      <c r="CA528" s="123">
        <f t="shared" ca="1" si="1001"/>
        <v>0</v>
      </c>
      <c r="CB528" s="123"/>
      <c r="CC528" s="123">
        <f t="shared" ca="1" si="1002"/>
        <v>0</v>
      </c>
      <c r="CD528" s="125">
        <f t="shared" ca="1" si="1003"/>
        <v>0</v>
      </c>
      <c r="CE528" s="125">
        <f t="shared" ca="1" si="1004"/>
        <v>0</v>
      </c>
      <c r="CF528" s="125">
        <f t="shared" ca="1" si="1005"/>
        <v>0</v>
      </c>
      <c r="CG528" s="125">
        <f t="shared" ca="1" si="1006"/>
        <v>1</v>
      </c>
      <c r="CH528" s="125">
        <f t="shared" ca="1" si="1007"/>
        <v>1</v>
      </c>
      <c r="CI528" s="125">
        <f t="shared" ca="1" si="1008"/>
        <v>0</v>
      </c>
      <c r="CJ528" s="125">
        <f t="shared" ca="1" si="1009"/>
        <v>0</v>
      </c>
      <c r="CK528" s="125">
        <f t="shared" ca="1" si="1010"/>
        <v>0</v>
      </c>
      <c r="CL528" s="125">
        <f t="shared" ca="1" si="1011"/>
        <v>3</v>
      </c>
      <c r="CM528" s="125">
        <f t="shared" ca="1" si="1012"/>
        <v>0</v>
      </c>
      <c r="CN528" s="125">
        <f t="shared" ca="1" si="1013"/>
        <v>0</v>
      </c>
      <c r="CO528" s="125">
        <f t="shared" ca="1" si="1014"/>
        <v>0</v>
      </c>
      <c r="CP528" s="125">
        <f t="shared" ca="1" si="1015"/>
        <v>0</v>
      </c>
      <c r="CQ528" s="125">
        <f t="shared" ca="1" si="1016"/>
        <v>0</v>
      </c>
      <c r="CR528" s="125">
        <f t="shared" ca="1" si="1017"/>
        <v>0</v>
      </c>
      <c r="CS528" s="125">
        <f t="shared" ca="1" si="1018"/>
        <v>0</v>
      </c>
      <c r="CT528" s="125">
        <f t="shared" ca="1" si="1019"/>
        <v>0</v>
      </c>
      <c r="CU528" s="125">
        <f t="shared" ca="1" si="1020"/>
        <v>0</v>
      </c>
      <c r="CV528" s="125">
        <f t="shared" ca="1" si="1021"/>
        <v>0</v>
      </c>
      <c r="CW528" s="125">
        <f t="shared" ca="1" si="1022"/>
        <v>3</v>
      </c>
      <c r="CX528" s="125">
        <f t="shared" ca="1" si="1023"/>
        <v>0</v>
      </c>
      <c r="CY528" s="125">
        <f t="shared" ca="1" si="1024"/>
        <v>3</v>
      </c>
      <c r="CZ528" s="606">
        <f t="shared" ca="1" si="1025"/>
        <v>0</v>
      </c>
      <c r="DA528" s="341">
        <f t="shared" ca="1" si="1026"/>
        <v>0</v>
      </c>
      <c r="DB528" s="125">
        <f t="shared" ca="1" si="1027"/>
        <v>0</v>
      </c>
      <c r="DC528" s="125">
        <f t="shared" ca="1" si="1028"/>
        <v>0</v>
      </c>
      <c r="DD528" s="125">
        <f t="shared" ca="1" si="1029"/>
        <v>0</v>
      </c>
      <c r="DE528" s="125">
        <f t="shared" ca="1" si="1030"/>
        <v>0</v>
      </c>
      <c r="DF528" s="125">
        <f t="shared" ca="1" si="1031"/>
        <v>0</v>
      </c>
      <c r="DG528" s="125">
        <f t="shared" ca="1" si="1055"/>
        <v>0</v>
      </c>
      <c r="DH528" s="125"/>
      <c r="DI528" s="125">
        <f t="shared" ca="1" si="1046"/>
        <v>0</v>
      </c>
      <c r="DJ528" s="125">
        <f t="shared" ca="1" si="1047"/>
        <v>0</v>
      </c>
      <c r="DK528" s="125">
        <f t="shared" ca="1" si="1048"/>
        <v>0</v>
      </c>
      <c r="DL528" s="125">
        <f t="shared" ca="1" si="1049"/>
        <v>11</v>
      </c>
      <c r="DN528" s="340">
        <f t="shared" ca="1" si="1050"/>
        <v>0</v>
      </c>
      <c r="DO528" s="340">
        <f t="shared" ca="1" si="1051"/>
        <v>0</v>
      </c>
      <c r="DP528" s="340">
        <f t="shared" ca="1" si="1052"/>
        <v>0</v>
      </c>
      <c r="DQ528" s="340">
        <f t="shared" ca="1" si="1053"/>
        <v>0</v>
      </c>
      <c r="DR528" s="340">
        <f t="shared" ca="1" si="1054"/>
        <v>0</v>
      </c>
      <c r="DS528" s="340">
        <f t="shared" ca="1" si="1054"/>
        <v>0</v>
      </c>
    </row>
    <row r="529" spans="1:123">
      <c r="A529">
        <f t="shared" ca="1" si="935"/>
        <v>0</v>
      </c>
      <c r="B529">
        <f t="shared" ca="1" si="936"/>
        <v>0</v>
      </c>
      <c r="C529">
        <f t="shared" ca="1" si="937"/>
        <v>40</v>
      </c>
      <c r="D529">
        <f t="shared" ca="1" si="938"/>
        <v>0</v>
      </c>
      <c r="E529">
        <f t="shared" ca="1" si="939"/>
        <v>0</v>
      </c>
      <c r="F529">
        <f t="shared" ca="1" si="940"/>
        <v>0</v>
      </c>
      <c r="G529" s="123">
        <f t="shared" ca="1" si="1045"/>
        <v>0</v>
      </c>
      <c r="H529" s="123">
        <f t="shared" ca="1" si="1044"/>
        <v>0</v>
      </c>
      <c r="I529" s="123">
        <f t="shared" ca="1" si="1044"/>
        <v>0</v>
      </c>
      <c r="J529" s="123">
        <f t="shared" ca="1" si="1044"/>
        <v>0</v>
      </c>
      <c r="K529" s="123">
        <f t="shared" ca="1" si="1044"/>
        <v>0</v>
      </c>
      <c r="L529" s="123">
        <f t="shared" ca="1" si="1044"/>
        <v>0</v>
      </c>
      <c r="M529" s="123">
        <f t="shared" ca="1" si="1044"/>
        <v>0</v>
      </c>
      <c r="N529" s="123">
        <f t="shared" ca="1" si="1044"/>
        <v>0</v>
      </c>
      <c r="O529" s="123">
        <f t="shared" ca="1" si="941"/>
        <v>0</v>
      </c>
      <c r="P529" s="123">
        <f t="shared" ca="1" si="942"/>
        <v>0</v>
      </c>
      <c r="Q529" s="123">
        <f t="shared" ca="1" si="943"/>
        <v>0</v>
      </c>
      <c r="R529" s="123">
        <f t="shared" ca="1" si="943"/>
        <v>0</v>
      </c>
      <c r="S529" s="123">
        <f t="shared" ca="1" si="944"/>
        <v>0</v>
      </c>
      <c r="T529" s="123">
        <f t="shared" ca="1" si="945"/>
        <v>0</v>
      </c>
      <c r="U529" s="123">
        <f t="shared" ca="1" si="946"/>
        <v>0</v>
      </c>
      <c r="V529" s="123">
        <f t="shared" ca="1" si="947"/>
        <v>0</v>
      </c>
      <c r="W529" s="123">
        <f t="shared" ca="1" si="948"/>
        <v>0</v>
      </c>
      <c r="X529" s="123">
        <f t="shared" ca="1" si="949"/>
        <v>0</v>
      </c>
      <c r="Y529" s="123">
        <f t="shared" ca="1" si="950"/>
        <v>0</v>
      </c>
      <c r="Z529" s="123">
        <f t="shared" ca="1" si="951"/>
        <v>0</v>
      </c>
      <c r="AA529" s="123">
        <f t="shared" ca="1" si="952"/>
        <v>0</v>
      </c>
      <c r="AB529" s="123">
        <f t="shared" ca="1" si="953"/>
        <v>0</v>
      </c>
      <c r="AC529" s="123">
        <f t="shared" ca="1" si="954"/>
        <v>0</v>
      </c>
      <c r="AD529" s="123">
        <f t="shared" ca="1" si="955"/>
        <v>0</v>
      </c>
      <c r="AE529" s="123">
        <f t="shared" ca="1" si="956"/>
        <v>0</v>
      </c>
      <c r="AF529" s="123">
        <f t="shared" ca="1" si="957"/>
        <v>0</v>
      </c>
      <c r="AG529" s="123">
        <f t="shared" ca="1" si="958"/>
        <v>0</v>
      </c>
      <c r="AH529" s="123">
        <f t="shared" ca="1" si="959"/>
        <v>0</v>
      </c>
      <c r="AI529" s="123">
        <f t="shared" ca="1" si="960"/>
        <v>0</v>
      </c>
      <c r="AJ529" s="123">
        <f t="shared" ca="1" si="961"/>
        <v>0</v>
      </c>
      <c r="AK529" s="123">
        <f t="shared" ca="1" si="962"/>
        <v>0</v>
      </c>
      <c r="AL529" s="123">
        <f t="shared" ca="1" si="963"/>
        <v>0</v>
      </c>
      <c r="AM529" s="123">
        <f t="shared" ca="1" si="964"/>
        <v>0</v>
      </c>
      <c r="AN529" s="123">
        <f t="shared" ca="1" si="965"/>
        <v>0</v>
      </c>
      <c r="AO529" s="123">
        <f t="shared" ca="1" si="966"/>
        <v>0</v>
      </c>
      <c r="AP529" s="123">
        <f t="shared" ca="1" si="967"/>
        <v>0</v>
      </c>
      <c r="AQ529" s="123">
        <f t="shared" ca="1" si="968"/>
        <v>0</v>
      </c>
      <c r="AR529" s="123">
        <f t="shared" ca="1" si="969"/>
        <v>0</v>
      </c>
      <c r="AS529" s="123">
        <f t="shared" ca="1" si="970"/>
        <v>0</v>
      </c>
      <c r="AT529" s="123">
        <f t="shared" ca="1" si="971"/>
        <v>0</v>
      </c>
      <c r="AU529" s="123">
        <f t="shared" ca="1" si="972"/>
        <v>0</v>
      </c>
      <c r="AV529" s="123">
        <f t="shared" ca="1" si="973"/>
        <v>0</v>
      </c>
      <c r="AW529" s="123">
        <f t="shared" ca="1" si="974"/>
        <v>0</v>
      </c>
      <c r="AX529" s="123">
        <f t="shared" ca="1" si="975"/>
        <v>0</v>
      </c>
      <c r="AY529" s="123">
        <f t="shared" ca="1" si="976"/>
        <v>0</v>
      </c>
      <c r="AZ529" s="123">
        <f t="shared" ca="1" si="977"/>
        <v>0</v>
      </c>
      <c r="BA529" s="123">
        <f t="shared" ca="1" si="978"/>
        <v>0</v>
      </c>
      <c r="BB529" s="123">
        <f t="shared" ca="1" si="979"/>
        <v>0</v>
      </c>
      <c r="BC529" s="123">
        <f t="shared" ca="1" si="980"/>
        <v>0</v>
      </c>
      <c r="BD529" s="123">
        <f t="shared" ca="1" si="981"/>
        <v>0</v>
      </c>
      <c r="BE529" s="123">
        <f t="shared" ca="1" si="982"/>
        <v>0</v>
      </c>
      <c r="BF529" s="123">
        <f t="shared" ca="1" si="983"/>
        <v>0</v>
      </c>
      <c r="BG529" s="123">
        <f t="shared" ca="1" si="984"/>
        <v>0</v>
      </c>
      <c r="BH529" s="123">
        <f t="shared" ca="1" si="985"/>
        <v>0</v>
      </c>
      <c r="BI529" s="123">
        <f t="shared" ca="1" si="986"/>
        <v>0</v>
      </c>
      <c r="BJ529" s="123">
        <f t="shared" ca="1" si="987"/>
        <v>0</v>
      </c>
      <c r="BK529" s="123">
        <f t="shared" ca="1" si="988"/>
        <v>0</v>
      </c>
      <c r="BL529" s="123">
        <f t="shared" ca="1" si="989"/>
        <v>0</v>
      </c>
      <c r="BM529" s="123">
        <f t="shared" ca="1" si="990"/>
        <v>0</v>
      </c>
      <c r="BN529" s="123">
        <f t="shared" ca="1" si="991"/>
        <v>0</v>
      </c>
      <c r="BO529" s="123">
        <f t="shared" ca="1" si="992"/>
        <v>0</v>
      </c>
      <c r="BP529" s="340">
        <f t="shared" ca="1" si="993"/>
        <v>0</v>
      </c>
      <c r="BQ529" s="123">
        <f t="shared" ca="1" si="994"/>
        <v>0</v>
      </c>
      <c r="BR529" s="123">
        <f t="shared" ca="1" si="995"/>
        <v>0</v>
      </c>
      <c r="BS529" s="123">
        <f t="shared" ca="1" si="996"/>
        <v>0</v>
      </c>
      <c r="BT529" s="123">
        <f t="shared" ca="1" si="997"/>
        <v>0</v>
      </c>
      <c r="BU529" s="123">
        <f t="shared" ca="1" si="998"/>
        <v>0</v>
      </c>
      <c r="BV529" s="123"/>
      <c r="BW529" s="123">
        <f t="shared" ca="1" si="999"/>
        <v>0</v>
      </c>
      <c r="BX529" s="123"/>
      <c r="BY529" s="123">
        <f t="shared" ca="1" si="1000"/>
        <v>0</v>
      </c>
      <c r="BZ529" s="123"/>
      <c r="CA529" s="123">
        <f t="shared" ca="1" si="1001"/>
        <v>0</v>
      </c>
      <c r="CB529" s="123"/>
      <c r="CC529" s="123">
        <f t="shared" ca="1" si="1002"/>
        <v>0</v>
      </c>
      <c r="CD529" s="125">
        <f t="shared" ca="1" si="1003"/>
        <v>0</v>
      </c>
      <c r="CE529" s="125">
        <f t="shared" ca="1" si="1004"/>
        <v>0</v>
      </c>
      <c r="CF529" s="125">
        <f t="shared" ca="1" si="1005"/>
        <v>0</v>
      </c>
      <c r="CG529" s="125">
        <f t="shared" ca="1" si="1006"/>
        <v>0</v>
      </c>
      <c r="CH529" s="125">
        <f t="shared" ca="1" si="1007"/>
        <v>0</v>
      </c>
      <c r="CI529" s="125">
        <f t="shared" ca="1" si="1008"/>
        <v>0</v>
      </c>
      <c r="CJ529" s="125">
        <f t="shared" ca="1" si="1009"/>
        <v>0</v>
      </c>
      <c r="CK529" s="125">
        <f t="shared" ca="1" si="1010"/>
        <v>0</v>
      </c>
      <c r="CL529" s="125">
        <f t="shared" ca="1" si="1011"/>
        <v>0</v>
      </c>
      <c r="CM529" s="125">
        <f t="shared" ca="1" si="1012"/>
        <v>0</v>
      </c>
      <c r="CN529" s="125">
        <f t="shared" ca="1" si="1013"/>
        <v>0</v>
      </c>
      <c r="CO529" s="125">
        <f t="shared" ca="1" si="1014"/>
        <v>0</v>
      </c>
      <c r="CP529" s="125">
        <f t="shared" ca="1" si="1015"/>
        <v>0</v>
      </c>
      <c r="CQ529" s="125">
        <f t="shared" ca="1" si="1016"/>
        <v>0</v>
      </c>
      <c r="CR529" s="125">
        <f t="shared" ca="1" si="1017"/>
        <v>0</v>
      </c>
      <c r="CS529" s="125">
        <f t="shared" ca="1" si="1018"/>
        <v>0</v>
      </c>
      <c r="CT529" s="125">
        <f t="shared" ca="1" si="1019"/>
        <v>0</v>
      </c>
      <c r="CU529" s="125">
        <f t="shared" ca="1" si="1020"/>
        <v>0</v>
      </c>
      <c r="CV529" s="125">
        <f t="shared" ca="1" si="1021"/>
        <v>0</v>
      </c>
      <c r="CW529" s="125">
        <f t="shared" ca="1" si="1022"/>
        <v>0</v>
      </c>
      <c r="CX529" s="125">
        <f t="shared" ca="1" si="1023"/>
        <v>0</v>
      </c>
      <c r="CY529" s="125">
        <f t="shared" ca="1" si="1024"/>
        <v>0</v>
      </c>
      <c r="CZ529" s="606">
        <f t="shared" ca="1" si="1025"/>
        <v>0</v>
      </c>
      <c r="DA529" s="341">
        <f t="shared" ca="1" si="1026"/>
        <v>1</v>
      </c>
      <c r="DB529" s="125">
        <f t="shared" ca="1" si="1027"/>
        <v>0</v>
      </c>
      <c r="DC529" s="125">
        <f t="shared" ca="1" si="1028"/>
        <v>0</v>
      </c>
      <c r="DD529" s="125">
        <f t="shared" ca="1" si="1029"/>
        <v>0</v>
      </c>
      <c r="DE529" s="125">
        <f t="shared" ca="1" si="1030"/>
        <v>0</v>
      </c>
      <c r="DF529" s="125">
        <f t="shared" ca="1" si="1031"/>
        <v>0</v>
      </c>
      <c r="DG529" s="125">
        <f t="shared" ca="1" si="1055"/>
        <v>0</v>
      </c>
      <c r="DH529" s="125"/>
      <c r="DI529" s="125">
        <f t="shared" ca="1" si="1046"/>
        <v>0</v>
      </c>
      <c r="DJ529" s="125">
        <f t="shared" ca="1" si="1047"/>
        <v>0</v>
      </c>
      <c r="DK529" s="125">
        <f t="shared" ca="1" si="1048"/>
        <v>0</v>
      </c>
      <c r="DL529" s="125">
        <f t="shared" ca="1" si="1049"/>
        <v>1</v>
      </c>
      <c r="DN529" s="340">
        <f t="shared" ca="1" si="1050"/>
        <v>0</v>
      </c>
      <c r="DO529" s="340">
        <f t="shared" ca="1" si="1051"/>
        <v>0</v>
      </c>
      <c r="DP529" s="340">
        <f t="shared" ca="1" si="1052"/>
        <v>0</v>
      </c>
      <c r="DQ529" s="340">
        <f t="shared" ca="1" si="1053"/>
        <v>0</v>
      </c>
      <c r="DR529" s="340">
        <f t="shared" ca="1" si="1054"/>
        <v>0</v>
      </c>
      <c r="DS529" s="340">
        <f t="shared" ca="1" si="1054"/>
        <v>0</v>
      </c>
    </row>
    <row r="530" spans="1:123">
      <c r="A530">
        <f t="shared" ca="1" si="935"/>
        <v>0</v>
      </c>
      <c r="B530">
        <f t="shared" ca="1" si="936"/>
        <v>0</v>
      </c>
      <c r="C530">
        <f t="shared" ca="1" si="937"/>
        <v>45</v>
      </c>
      <c r="D530">
        <f t="shared" ca="1" si="938"/>
        <v>0</v>
      </c>
      <c r="E530">
        <f t="shared" ca="1" si="939"/>
        <v>0</v>
      </c>
      <c r="F530">
        <f t="shared" ca="1" si="940"/>
        <v>0</v>
      </c>
      <c r="G530" s="123">
        <f t="shared" ca="1" si="1045"/>
        <v>0</v>
      </c>
      <c r="H530" s="123">
        <f t="shared" ca="1" si="1044"/>
        <v>0</v>
      </c>
      <c r="I530" s="123">
        <f t="shared" ca="1" si="1044"/>
        <v>0</v>
      </c>
      <c r="J530" s="123">
        <f t="shared" ca="1" si="1044"/>
        <v>0</v>
      </c>
      <c r="K530" s="123">
        <f t="shared" ca="1" si="1044"/>
        <v>0</v>
      </c>
      <c r="L530" s="123">
        <f t="shared" ca="1" si="1044"/>
        <v>0</v>
      </c>
      <c r="M530" s="123">
        <f t="shared" ca="1" si="1044"/>
        <v>0</v>
      </c>
      <c r="N530" s="123">
        <f t="shared" ca="1" si="1044"/>
        <v>0</v>
      </c>
      <c r="O530" s="123">
        <f t="shared" ca="1" si="941"/>
        <v>0</v>
      </c>
      <c r="P530" s="123">
        <f t="shared" ca="1" si="942"/>
        <v>0</v>
      </c>
      <c r="Q530" s="123">
        <f t="shared" ca="1" si="943"/>
        <v>0</v>
      </c>
      <c r="R530" s="123">
        <f t="shared" ca="1" si="943"/>
        <v>0</v>
      </c>
      <c r="S530" s="123">
        <f t="shared" ca="1" si="944"/>
        <v>0</v>
      </c>
      <c r="T530" s="123">
        <f t="shared" ca="1" si="945"/>
        <v>0</v>
      </c>
      <c r="U530" s="123">
        <f t="shared" ca="1" si="946"/>
        <v>0</v>
      </c>
      <c r="V530" s="123">
        <f t="shared" ca="1" si="947"/>
        <v>0</v>
      </c>
      <c r="W530" s="123">
        <f t="shared" ca="1" si="948"/>
        <v>0</v>
      </c>
      <c r="X530" s="123">
        <f t="shared" ca="1" si="949"/>
        <v>0</v>
      </c>
      <c r="Y530" s="123">
        <f t="shared" ca="1" si="950"/>
        <v>0</v>
      </c>
      <c r="Z530" s="123">
        <f t="shared" ca="1" si="951"/>
        <v>0</v>
      </c>
      <c r="AA530" s="123">
        <f t="shared" ca="1" si="952"/>
        <v>0</v>
      </c>
      <c r="AB530" s="123">
        <f t="shared" ca="1" si="953"/>
        <v>0</v>
      </c>
      <c r="AC530" s="123">
        <f t="shared" ca="1" si="954"/>
        <v>0</v>
      </c>
      <c r="AD530" s="123">
        <f t="shared" ca="1" si="955"/>
        <v>0</v>
      </c>
      <c r="AE530" s="123">
        <f t="shared" ca="1" si="956"/>
        <v>0</v>
      </c>
      <c r="AF530" s="123">
        <f t="shared" ca="1" si="957"/>
        <v>0</v>
      </c>
      <c r="AG530" s="123">
        <f t="shared" ca="1" si="958"/>
        <v>0</v>
      </c>
      <c r="AH530" s="123">
        <f t="shared" ca="1" si="959"/>
        <v>0</v>
      </c>
      <c r="AI530" s="123">
        <f t="shared" ca="1" si="960"/>
        <v>0</v>
      </c>
      <c r="AJ530" s="123">
        <f t="shared" ca="1" si="961"/>
        <v>0</v>
      </c>
      <c r="AK530" s="123">
        <f t="shared" ca="1" si="962"/>
        <v>0</v>
      </c>
      <c r="AL530" s="123">
        <f t="shared" ca="1" si="963"/>
        <v>0</v>
      </c>
      <c r="AM530" s="123">
        <f t="shared" ca="1" si="964"/>
        <v>0</v>
      </c>
      <c r="AN530" s="123">
        <f t="shared" ca="1" si="965"/>
        <v>0</v>
      </c>
      <c r="AO530" s="123">
        <f t="shared" ca="1" si="966"/>
        <v>0</v>
      </c>
      <c r="AP530" s="123">
        <f t="shared" ca="1" si="967"/>
        <v>0</v>
      </c>
      <c r="AQ530" s="123">
        <f t="shared" ca="1" si="968"/>
        <v>0</v>
      </c>
      <c r="AR530" s="123">
        <f t="shared" ca="1" si="969"/>
        <v>0</v>
      </c>
      <c r="AS530" s="123">
        <f t="shared" ca="1" si="970"/>
        <v>0</v>
      </c>
      <c r="AT530" s="123">
        <f t="shared" ca="1" si="971"/>
        <v>0</v>
      </c>
      <c r="AU530" s="123">
        <f t="shared" ca="1" si="972"/>
        <v>0</v>
      </c>
      <c r="AV530" s="123">
        <f t="shared" ca="1" si="973"/>
        <v>0</v>
      </c>
      <c r="AW530" s="123">
        <f t="shared" ca="1" si="974"/>
        <v>0</v>
      </c>
      <c r="AX530" s="123">
        <f t="shared" ca="1" si="975"/>
        <v>0</v>
      </c>
      <c r="AY530" s="123">
        <f t="shared" ca="1" si="976"/>
        <v>0</v>
      </c>
      <c r="AZ530" s="123">
        <f t="shared" ca="1" si="977"/>
        <v>0</v>
      </c>
      <c r="BA530" s="123">
        <f t="shared" ca="1" si="978"/>
        <v>0</v>
      </c>
      <c r="BB530" s="123">
        <f t="shared" ca="1" si="979"/>
        <v>0</v>
      </c>
      <c r="BC530" s="123">
        <f t="shared" ca="1" si="980"/>
        <v>0</v>
      </c>
      <c r="BD530" s="123">
        <f t="shared" ca="1" si="981"/>
        <v>0</v>
      </c>
      <c r="BE530" s="123">
        <f t="shared" ca="1" si="982"/>
        <v>0</v>
      </c>
      <c r="BF530" s="123">
        <f t="shared" ca="1" si="983"/>
        <v>0</v>
      </c>
      <c r="BG530" s="123">
        <f t="shared" ca="1" si="984"/>
        <v>0</v>
      </c>
      <c r="BH530" s="123">
        <f t="shared" ca="1" si="985"/>
        <v>0</v>
      </c>
      <c r="BI530" s="123">
        <f t="shared" ca="1" si="986"/>
        <v>0</v>
      </c>
      <c r="BJ530" s="123">
        <f t="shared" ca="1" si="987"/>
        <v>0</v>
      </c>
      <c r="BK530" s="123">
        <f t="shared" ca="1" si="988"/>
        <v>0</v>
      </c>
      <c r="BL530" s="123">
        <f t="shared" ca="1" si="989"/>
        <v>0</v>
      </c>
      <c r="BM530" s="123">
        <f t="shared" ca="1" si="990"/>
        <v>0</v>
      </c>
      <c r="BN530" s="123">
        <f t="shared" ca="1" si="991"/>
        <v>0</v>
      </c>
      <c r="BO530" s="123">
        <f t="shared" ca="1" si="992"/>
        <v>0</v>
      </c>
      <c r="BP530" s="340">
        <f t="shared" ca="1" si="993"/>
        <v>0</v>
      </c>
      <c r="BQ530" s="123">
        <f t="shared" ca="1" si="994"/>
        <v>0</v>
      </c>
      <c r="BR530" s="123">
        <f t="shared" ca="1" si="995"/>
        <v>0</v>
      </c>
      <c r="BS530" s="123">
        <f t="shared" ca="1" si="996"/>
        <v>0</v>
      </c>
      <c r="BT530" s="123">
        <f t="shared" ca="1" si="997"/>
        <v>0</v>
      </c>
      <c r="BU530" s="123">
        <f t="shared" ca="1" si="998"/>
        <v>0</v>
      </c>
      <c r="BV530" s="123"/>
      <c r="BW530" s="123">
        <f t="shared" ca="1" si="999"/>
        <v>0</v>
      </c>
      <c r="BX530" s="123"/>
      <c r="BY530" s="123">
        <f t="shared" ca="1" si="1000"/>
        <v>0</v>
      </c>
      <c r="BZ530" s="123"/>
      <c r="CA530" s="123">
        <f t="shared" ca="1" si="1001"/>
        <v>0</v>
      </c>
      <c r="CB530" s="123"/>
      <c r="CC530" s="123">
        <f t="shared" ca="1" si="1002"/>
        <v>0</v>
      </c>
      <c r="CD530" s="125">
        <f t="shared" ca="1" si="1003"/>
        <v>0</v>
      </c>
      <c r="CE530" s="125">
        <f t="shared" ca="1" si="1004"/>
        <v>0</v>
      </c>
      <c r="CF530" s="125">
        <f t="shared" ca="1" si="1005"/>
        <v>0</v>
      </c>
      <c r="CG530" s="125">
        <f t="shared" ca="1" si="1006"/>
        <v>0</v>
      </c>
      <c r="CH530" s="125">
        <f t="shared" ca="1" si="1007"/>
        <v>0</v>
      </c>
      <c r="CI530" s="125">
        <f t="shared" ca="1" si="1008"/>
        <v>0</v>
      </c>
      <c r="CJ530" s="125">
        <f t="shared" ca="1" si="1009"/>
        <v>0</v>
      </c>
      <c r="CK530" s="125">
        <f t="shared" ca="1" si="1010"/>
        <v>0</v>
      </c>
      <c r="CL530" s="125">
        <f t="shared" ca="1" si="1011"/>
        <v>0</v>
      </c>
      <c r="CM530" s="125">
        <f t="shared" ca="1" si="1012"/>
        <v>0</v>
      </c>
      <c r="CN530" s="125">
        <f t="shared" ca="1" si="1013"/>
        <v>0</v>
      </c>
      <c r="CO530" s="125">
        <f t="shared" ca="1" si="1014"/>
        <v>0</v>
      </c>
      <c r="CP530" s="125">
        <f t="shared" ca="1" si="1015"/>
        <v>0</v>
      </c>
      <c r="CQ530" s="125">
        <f t="shared" ca="1" si="1016"/>
        <v>0</v>
      </c>
      <c r="CR530" s="125">
        <f t="shared" ca="1" si="1017"/>
        <v>0</v>
      </c>
      <c r="CS530" s="125">
        <f t="shared" ca="1" si="1018"/>
        <v>0</v>
      </c>
      <c r="CT530" s="125">
        <f t="shared" ca="1" si="1019"/>
        <v>0</v>
      </c>
      <c r="CU530" s="125">
        <f t="shared" ca="1" si="1020"/>
        <v>0</v>
      </c>
      <c r="CV530" s="125">
        <f t="shared" ca="1" si="1021"/>
        <v>0</v>
      </c>
      <c r="CW530" s="125">
        <f t="shared" ca="1" si="1022"/>
        <v>0</v>
      </c>
      <c r="CX530" s="125">
        <f t="shared" ca="1" si="1023"/>
        <v>0</v>
      </c>
      <c r="CY530" s="125">
        <f t="shared" ca="1" si="1024"/>
        <v>1</v>
      </c>
      <c r="CZ530" s="606">
        <f t="shared" ca="1" si="1025"/>
        <v>0</v>
      </c>
      <c r="DA530" s="341">
        <f t="shared" ca="1" si="1026"/>
        <v>0</v>
      </c>
      <c r="DB530" s="125">
        <f t="shared" ca="1" si="1027"/>
        <v>0</v>
      </c>
      <c r="DC530" s="125">
        <f t="shared" ca="1" si="1028"/>
        <v>1</v>
      </c>
      <c r="DD530" s="125">
        <f t="shared" ca="1" si="1029"/>
        <v>0</v>
      </c>
      <c r="DE530" s="125">
        <f t="shared" ca="1" si="1030"/>
        <v>0</v>
      </c>
      <c r="DF530" s="125">
        <f t="shared" ca="1" si="1031"/>
        <v>0</v>
      </c>
      <c r="DG530" s="125">
        <f t="shared" ca="1" si="1055"/>
        <v>0</v>
      </c>
      <c r="DH530" s="125"/>
      <c r="DI530" s="125">
        <f t="shared" ca="1" si="1046"/>
        <v>0</v>
      </c>
      <c r="DJ530" s="125">
        <f t="shared" ca="1" si="1047"/>
        <v>0</v>
      </c>
      <c r="DK530" s="125">
        <f t="shared" ca="1" si="1048"/>
        <v>0</v>
      </c>
      <c r="DL530" s="125">
        <f t="shared" ca="1" si="1049"/>
        <v>2</v>
      </c>
      <c r="DN530" s="340">
        <f t="shared" ca="1" si="1050"/>
        <v>0</v>
      </c>
      <c r="DO530" s="340">
        <f t="shared" ca="1" si="1051"/>
        <v>0</v>
      </c>
      <c r="DP530" s="340">
        <f t="shared" ca="1" si="1052"/>
        <v>0</v>
      </c>
      <c r="DQ530" s="340">
        <f t="shared" ca="1" si="1053"/>
        <v>0</v>
      </c>
      <c r="DR530" s="340">
        <f t="shared" ca="1" si="1054"/>
        <v>0</v>
      </c>
      <c r="DS530" s="340">
        <f t="shared" ca="1" si="1054"/>
        <v>0</v>
      </c>
    </row>
    <row r="531" spans="1:123">
      <c r="A531">
        <f t="shared" ca="1" si="935"/>
        <v>0</v>
      </c>
      <c r="B531">
        <f t="shared" ca="1" si="936"/>
        <v>0</v>
      </c>
      <c r="C531">
        <f t="shared" ca="1" si="937"/>
        <v>50</v>
      </c>
      <c r="D531">
        <f t="shared" ca="1" si="938"/>
        <v>0</v>
      </c>
      <c r="E531">
        <f t="shared" ca="1" si="939"/>
        <v>0</v>
      </c>
      <c r="F531">
        <f t="shared" ca="1" si="940"/>
        <v>0</v>
      </c>
      <c r="G531" s="123">
        <f t="shared" ca="1" si="1045"/>
        <v>0</v>
      </c>
      <c r="H531" s="123">
        <f t="shared" ca="1" si="1044"/>
        <v>0</v>
      </c>
      <c r="I531" s="123">
        <f t="shared" ca="1" si="1044"/>
        <v>0</v>
      </c>
      <c r="J531" s="123">
        <f t="shared" ca="1" si="1044"/>
        <v>0</v>
      </c>
      <c r="K531" s="123">
        <f t="shared" ca="1" si="1044"/>
        <v>0</v>
      </c>
      <c r="L531" s="123">
        <f t="shared" ca="1" si="1044"/>
        <v>0</v>
      </c>
      <c r="M531" s="123">
        <f t="shared" ca="1" si="1044"/>
        <v>0</v>
      </c>
      <c r="N531" s="123">
        <f t="shared" ca="1" si="1044"/>
        <v>0</v>
      </c>
      <c r="O531" s="123">
        <f t="shared" ca="1" si="941"/>
        <v>0</v>
      </c>
      <c r="P531" s="123">
        <f t="shared" ca="1" si="942"/>
        <v>0</v>
      </c>
      <c r="Q531" s="123">
        <f t="shared" ca="1" si="943"/>
        <v>0</v>
      </c>
      <c r="R531" s="123">
        <f t="shared" ca="1" si="943"/>
        <v>0</v>
      </c>
      <c r="S531" s="123">
        <f t="shared" ca="1" si="944"/>
        <v>0</v>
      </c>
      <c r="T531" s="123">
        <f t="shared" ca="1" si="945"/>
        <v>0</v>
      </c>
      <c r="U531" s="123">
        <f t="shared" ca="1" si="946"/>
        <v>0</v>
      </c>
      <c r="V531" s="123">
        <f t="shared" ca="1" si="947"/>
        <v>0</v>
      </c>
      <c r="W531" s="123">
        <f t="shared" ca="1" si="948"/>
        <v>0</v>
      </c>
      <c r="X531" s="123">
        <f t="shared" ca="1" si="949"/>
        <v>0</v>
      </c>
      <c r="Y531" s="123">
        <f t="shared" ca="1" si="950"/>
        <v>0</v>
      </c>
      <c r="Z531" s="123">
        <f t="shared" ca="1" si="951"/>
        <v>0</v>
      </c>
      <c r="AA531" s="123">
        <f t="shared" ca="1" si="952"/>
        <v>0</v>
      </c>
      <c r="AB531" s="123">
        <f t="shared" ca="1" si="953"/>
        <v>0</v>
      </c>
      <c r="AC531" s="123">
        <f t="shared" ca="1" si="954"/>
        <v>0</v>
      </c>
      <c r="AD531" s="123">
        <f t="shared" ca="1" si="955"/>
        <v>0</v>
      </c>
      <c r="AE531" s="123">
        <f t="shared" ca="1" si="956"/>
        <v>0</v>
      </c>
      <c r="AF531" s="123">
        <f t="shared" ca="1" si="957"/>
        <v>0</v>
      </c>
      <c r="AG531" s="123">
        <f t="shared" ca="1" si="958"/>
        <v>0</v>
      </c>
      <c r="AH531" s="123">
        <f t="shared" ca="1" si="959"/>
        <v>0</v>
      </c>
      <c r="AI531" s="123">
        <f t="shared" ca="1" si="960"/>
        <v>0</v>
      </c>
      <c r="AJ531" s="123">
        <f t="shared" ca="1" si="961"/>
        <v>0</v>
      </c>
      <c r="AK531" s="123">
        <f t="shared" ca="1" si="962"/>
        <v>0</v>
      </c>
      <c r="AL531" s="123">
        <f t="shared" ca="1" si="963"/>
        <v>0</v>
      </c>
      <c r="AM531" s="123">
        <f t="shared" ca="1" si="964"/>
        <v>0</v>
      </c>
      <c r="AN531" s="123">
        <f t="shared" ca="1" si="965"/>
        <v>0</v>
      </c>
      <c r="AO531" s="123">
        <f t="shared" ca="1" si="966"/>
        <v>0</v>
      </c>
      <c r="AP531" s="123">
        <f t="shared" ca="1" si="967"/>
        <v>0</v>
      </c>
      <c r="AQ531" s="123">
        <f t="shared" ca="1" si="968"/>
        <v>0</v>
      </c>
      <c r="AR531" s="123">
        <f t="shared" ca="1" si="969"/>
        <v>0</v>
      </c>
      <c r="AS531" s="123">
        <f t="shared" ca="1" si="970"/>
        <v>0</v>
      </c>
      <c r="AT531" s="123">
        <f t="shared" ca="1" si="971"/>
        <v>0</v>
      </c>
      <c r="AU531" s="123">
        <f t="shared" ca="1" si="972"/>
        <v>0</v>
      </c>
      <c r="AV531" s="123">
        <f t="shared" ca="1" si="973"/>
        <v>0</v>
      </c>
      <c r="AW531" s="123">
        <f t="shared" ca="1" si="974"/>
        <v>0</v>
      </c>
      <c r="AX531" s="123">
        <f t="shared" ca="1" si="975"/>
        <v>0</v>
      </c>
      <c r="AY531" s="123">
        <f t="shared" ca="1" si="976"/>
        <v>0</v>
      </c>
      <c r="AZ531" s="123">
        <f t="shared" ca="1" si="977"/>
        <v>0</v>
      </c>
      <c r="BA531" s="123">
        <f t="shared" ca="1" si="978"/>
        <v>0</v>
      </c>
      <c r="BB531" s="123">
        <f t="shared" ca="1" si="979"/>
        <v>0</v>
      </c>
      <c r="BC531" s="123">
        <f t="shared" ca="1" si="980"/>
        <v>0</v>
      </c>
      <c r="BD531" s="123">
        <f t="shared" ca="1" si="981"/>
        <v>0</v>
      </c>
      <c r="BE531" s="123">
        <f t="shared" ca="1" si="982"/>
        <v>0</v>
      </c>
      <c r="BF531" s="123">
        <f t="shared" ca="1" si="983"/>
        <v>0</v>
      </c>
      <c r="BG531" s="123">
        <f t="shared" ca="1" si="984"/>
        <v>0</v>
      </c>
      <c r="BH531" s="123">
        <f t="shared" ca="1" si="985"/>
        <v>0</v>
      </c>
      <c r="BI531" s="123">
        <f t="shared" ca="1" si="986"/>
        <v>0</v>
      </c>
      <c r="BJ531" s="123">
        <f t="shared" ca="1" si="987"/>
        <v>0</v>
      </c>
      <c r="BK531" s="123">
        <f t="shared" ca="1" si="988"/>
        <v>0</v>
      </c>
      <c r="BL531" s="123">
        <f t="shared" ca="1" si="989"/>
        <v>0</v>
      </c>
      <c r="BM531" s="123">
        <f t="shared" ca="1" si="990"/>
        <v>0</v>
      </c>
      <c r="BN531" s="123">
        <f t="shared" ca="1" si="991"/>
        <v>0</v>
      </c>
      <c r="BO531" s="123">
        <f t="shared" ca="1" si="992"/>
        <v>0</v>
      </c>
      <c r="BP531" s="340">
        <f t="shared" ca="1" si="993"/>
        <v>0</v>
      </c>
      <c r="BQ531" s="123">
        <f t="shared" ca="1" si="994"/>
        <v>0</v>
      </c>
      <c r="BR531" s="123">
        <f t="shared" ca="1" si="995"/>
        <v>0</v>
      </c>
      <c r="BS531" s="123">
        <f t="shared" ca="1" si="996"/>
        <v>0</v>
      </c>
      <c r="BT531" s="123">
        <f t="shared" ca="1" si="997"/>
        <v>0</v>
      </c>
      <c r="BU531" s="123">
        <f t="shared" ca="1" si="998"/>
        <v>0</v>
      </c>
      <c r="BV531" s="123"/>
      <c r="BW531" s="123">
        <f t="shared" ca="1" si="999"/>
        <v>0</v>
      </c>
      <c r="BX531" s="123"/>
      <c r="BY531" s="123">
        <f t="shared" ca="1" si="1000"/>
        <v>0</v>
      </c>
      <c r="BZ531" s="123"/>
      <c r="CA531" s="123">
        <f t="shared" ca="1" si="1001"/>
        <v>0</v>
      </c>
      <c r="CB531" s="123"/>
      <c r="CC531" s="123">
        <f t="shared" ca="1" si="1002"/>
        <v>0</v>
      </c>
      <c r="CD531" s="125">
        <f t="shared" ca="1" si="1003"/>
        <v>0</v>
      </c>
      <c r="CE531" s="125">
        <f t="shared" ca="1" si="1004"/>
        <v>0</v>
      </c>
      <c r="CF531" s="125">
        <f t="shared" ca="1" si="1005"/>
        <v>0</v>
      </c>
      <c r="CG531" s="125">
        <f t="shared" ca="1" si="1006"/>
        <v>0</v>
      </c>
      <c r="CH531" s="125">
        <f t="shared" ca="1" si="1007"/>
        <v>0</v>
      </c>
      <c r="CI531" s="125">
        <f t="shared" ca="1" si="1008"/>
        <v>0</v>
      </c>
      <c r="CJ531" s="125">
        <f t="shared" ca="1" si="1009"/>
        <v>0</v>
      </c>
      <c r="CK531" s="125">
        <f t="shared" ca="1" si="1010"/>
        <v>0</v>
      </c>
      <c r="CL531" s="125">
        <f t="shared" ca="1" si="1011"/>
        <v>0</v>
      </c>
      <c r="CM531" s="125">
        <f t="shared" ca="1" si="1012"/>
        <v>0</v>
      </c>
      <c r="CN531" s="125">
        <f t="shared" ca="1" si="1013"/>
        <v>0</v>
      </c>
      <c r="CO531" s="125">
        <f t="shared" ca="1" si="1014"/>
        <v>0</v>
      </c>
      <c r="CP531" s="125">
        <f t="shared" ca="1" si="1015"/>
        <v>0</v>
      </c>
      <c r="CQ531" s="125">
        <f t="shared" ca="1" si="1016"/>
        <v>0</v>
      </c>
      <c r="CR531" s="125">
        <f t="shared" ca="1" si="1017"/>
        <v>0</v>
      </c>
      <c r="CS531" s="125">
        <f t="shared" ca="1" si="1018"/>
        <v>0</v>
      </c>
      <c r="CT531" s="125">
        <f t="shared" ca="1" si="1019"/>
        <v>0</v>
      </c>
      <c r="CU531" s="125">
        <f t="shared" ca="1" si="1020"/>
        <v>0</v>
      </c>
      <c r="CV531" s="125">
        <f t="shared" ca="1" si="1021"/>
        <v>0</v>
      </c>
      <c r="CW531" s="125">
        <f t="shared" ca="1" si="1022"/>
        <v>1</v>
      </c>
      <c r="CX531" s="125">
        <f t="shared" ca="1" si="1023"/>
        <v>0</v>
      </c>
      <c r="CY531" s="125">
        <f t="shared" ca="1" si="1024"/>
        <v>0</v>
      </c>
      <c r="CZ531" s="606">
        <f t="shared" ca="1" si="1025"/>
        <v>0</v>
      </c>
      <c r="DA531" s="341">
        <f t="shared" ca="1" si="1026"/>
        <v>1</v>
      </c>
      <c r="DB531" s="125">
        <f t="shared" ca="1" si="1027"/>
        <v>0</v>
      </c>
      <c r="DC531" s="125">
        <f t="shared" ca="1" si="1028"/>
        <v>0</v>
      </c>
      <c r="DD531" s="125">
        <f t="shared" ca="1" si="1029"/>
        <v>0</v>
      </c>
      <c r="DE531" s="125">
        <f t="shared" ca="1" si="1030"/>
        <v>0</v>
      </c>
      <c r="DF531" s="125">
        <f t="shared" ca="1" si="1031"/>
        <v>0</v>
      </c>
      <c r="DG531" s="125">
        <f t="shared" ca="1" si="1055"/>
        <v>0</v>
      </c>
      <c r="DH531" s="125"/>
      <c r="DI531" s="125">
        <f t="shared" ca="1" si="1046"/>
        <v>0</v>
      </c>
      <c r="DJ531" s="125">
        <f t="shared" ca="1" si="1047"/>
        <v>0</v>
      </c>
      <c r="DK531" s="125">
        <f t="shared" ca="1" si="1048"/>
        <v>0</v>
      </c>
      <c r="DL531" s="125">
        <f t="shared" ca="1" si="1049"/>
        <v>2</v>
      </c>
      <c r="DN531" s="340">
        <f t="shared" ca="1" si="1050"/>
        <v>0</v>
      </c>
      <c r="DO531" s="340">
        <f t="shared" ca="1" si="1051"/>
        <v>0</v>
      </c>
      <c r="DP531" s="340">
        <f t="shared" ca="1" si="1052"/>
        <v>0</v>
      </c>
      <c r="DQ531" s="340">
        <f t="shared" ca="1" si="1053"/>
        <v>0</v>
      </c>
      <c r="DR531" s="340">
        <f t="shared" ca="1" si="1054"/>
        <v>0</v>
      </c>
      <c r="DS531" s="340">
        <f t="shared" ca="1" si="1054"/>
        <v>0</v>
      </c>
    </row>
    <row r="532" spans="1:123">
      <c r="A532">
        <f t="shared" ca="1" si="935"/>
        <v>0</v>
      </c>
      <c r="B532" t="str">
        <f t="shared" ca="1" si="936"/>
        <v>Разом:</v>
      </c>
      <c r="C532">
        <f t="shared" ca="1" si="937"/>
        <v>0</v>
      </c>
      <c r="D532">
        <f t="shared" ca="1" si="938"/>
        <v>0</v>
      </c>
      <c r="E532">
        <f t="shared" ca="1" si="939"/>
        <v>0</v>
      </c>
      <c r="F532">
        <f t="shared" ca="1" si="940"/>
        <v>0</v>
      </c>
      <c r="G532" s="123">
        <f t="shared" ca="1" si="1045"/>
        <v>0</v>
      </c>
      <c r="H532" s="123">
        <f t="shared" ca="1" si="1044"/>
        <v>0</v>
      </c>
      <c r="I532" s="123">
        <f t="shared" ca="1" si="1044"/>
        <v>0</v>
      </c>
      <c r="J532" s="123">
        <f t="shared" ca="1" si="1044"/>
        <v>0</v>
      </c>
      <c r="K532" s="123">
        <f t="shared" ca="1" si="1044"/>
        <v>0</v>
      </c>
      <c r="L532" s="123">
        <f t="shared" ca="1" si="1044"/>
        <v>0</v>
      </c>
      <c r="M532" s="123">
        <f t="shared" ca="1" si="1044"/>
        <v>0</v>
      </c>
      <c r="N532" s="123">
        <f t="shared" ca="1" si="1044"/>
        <v>0</v>
      </c>
      <c r="O532" s="123">
        <f t="shared" ca="1" si="941"/>
        <v>0</v>
      </c>
      <c r="P532" s="123">
        <f t="shared" ca="1" si="942"/>
        <v>0</v>
      </c>
      <c r="Q532" s="123">
        <f t="shared" ca="1" si="943"/>
        <v>0</v>
      </c>
      <c r="R532" s="123">
        <f t="shared" ca="1" si="943"/>
        <v>0</v>
      </c>
      <c r="S532" s="123">
        <f t="shared" ca="1" si="944"/>
        <v>0</v>
      </c>
      <c r="T532" s="123">
        <f t="shared" ca="1" si="945"/>
        <v>0</v>
      </c>
      <c r="U532" s="123">
        <f t="shared" ca="1" si="946"/>
        <v>0</v>
      </c>
      <c r="V532" s="123">
        <f t="shared" ca="1" si="947"/>
        <v>0</v>
      </c>
      <c r="W532" s="123">
        <f t="shared" ca="1" si="948"/>
        <v>0</v>
      </c>
      <c r="X532" s="123">
        <f t="shared" ca="1" si="949"/>
        <v>0</v>
      </c>
      <c r="Y532" s="123">
        <f t="shared" ca="1" si="950"/>
        <v>0</v>
      </c>
      <c r="Z532" s="123">
        <f t="shared" ca="1" si="951"/>
        <v>0</v>
      </c>
      <c r="AA532" s="123">
        <f t="shared" ca="1" si="952"/>
        <v>0</v>
      </c>
      <c r="AB532" s="123">
        <f t="shared" ca="1" si="953"/>
        <v>0</v>
      </c>
      <c r="AC532" s="123">
        <f t="shared" ca="1" si="954"/>
        <v>0</v>
      </c>
      <c r="AD532" s="123">
        <f t="shared" ca="1" si="955"/>
        <v>0</v>
      </c>
      <c r="AE532" s="123">
        <f t="shared" ca="1" si="956"/>
        <v>0</v>
      </c>
      <c r="AF532" s="123">
        <f t="shared" ca="1" si="957"/>
        <v>0</v>
      </c>
      <c r="AG532" s="123">
        <f t="shared" ca="1" si="958"/>
        <v>0</v>
      </c>
      <c r="AH532" s="123">
        <f t="shared" ca="1" si="959"/>
        <v>0</v>
      </c>
      <c r="AI532" s="123">
        <f t="shared" ca="1" si="960"/>
        <v>0</v>
      </c>
      <c r="AJ532" s="123">
        <f t="shared" ca="1" si="961"/>
        <v>0</v>
      </c>
      <c r="AK532" s="123">
        <f t="shared" ca="1" si="962"/>
        <v>0</v>
      </c>
      <c r="AL532" s="123">
        <f t="shared" ca="1" si="963"/>
        <v>0</v>
      </c>
      <c r="AM532" s="123">
        <f t="shared" ca="1" si="964"/>
        <v>0</v>
      </c>
      <c r="AN532" s="123">
        <f t="shared" ca="1" si="965"/>
        <v>0</v>
      </c>
      <c r="AO532" s="123">
        <f t="shared" ca="1" si="966"/>
        <v>0</v>
      </c>
      <c r="AP532" s="123">
        <f t="shared" ca="1" si="967"/>
        <v>0</v>
      </c>
      <c r="AQ532" s="123">
        <f t="shared" ca="1" si="968"/>
        <v>0</v>
      </c>
      <c r="AR532" s="123">
        <f t="shared" ca="1" si="969"/>
        <v>0</v>
      </c>
      <c r="AS532" s="123">
        <f t="shared" ca="1" si="970"/>
        <v>0</v>
      </c>
      <c r="AT532" s="123">
        <f t="shared" ca="1" si="971"/>
        <v>0</v>
      </c>
      <c r="AU532" s="123">
        <f t="shared" ca="1" si="972"/>
        <v>0</v>
      </c>
      <c r="AV532" s="123">
        <f t="shared" ca="1" si="973"/>
        <v>0</v>
      </c>
      <c r="AW532" s="123">
        <f t="shared" ca="1" si="974"/>
        <v>0</v>
      </c>
      <c r="AX532" s="123">
        <f t="shared" ca="1" si="975"/>
        <v>0</v>
      </c>
      <c r="AY532" s="123">
        <f t="shared" ca="1" si="976"/>
        <v>0</v>
      </c>
      <c r="AZ532" s="123">
        <f t="shared" ca="1" si="977"/>
        <v>0</v>
      </c>
      <c r="BA532" s="123">
        <f t="shared" ca="1" si="978"/>
        <v>0</v>
      </c>
      <c r="BB532" s="123">
        <f t="shared" ca="1" si="979"/>
        <v>0</v>
      </c>
      <c r="BC532" s="123">
        <f t="shared" ca="1" si="980"/>
        <v>0</v>
      </c>
      <c r="BD532" s="123">
        <f t="shared" ca="1" si="981"/>
        <v>0</v>
      </c>
      <c r="BE532" s="123">
        <f t="shared" ca="1" si="982"/>
        <v>0</v>
      </c>
      <c r="BF532" s="123">
        <f t="shared" ca="1" si="983"/>
        <v>0</v>
      </c>
      <c r="BG532" s="123">
        <f t="shared" ca="1" si="984"/>
        <v>0</v>
      </c>
      <c r="BH532" s="123">
        <f t="shared" ca="1" si="985"/>
        <v>0</v>
      </c>
      <c r="BI532" s="123">
        <f t="shared" ca="1" si="986"/>
        <v>0</v>
      </c>
      <c r="BJ532" s="123">
        <f t="shared" ca="1" si="987"/>
        <v>0</v>
      </c>
      <c r="BK532" s="123">
        <f t="shared" ca="1" si="988"/>
        <v>0</v>
      </c>
      <c r="BL532" s="123">
        <f t="shared" ca="1" si="989"/>
        <v>0</v>
      </c>
      <c r="BM532" s="123">
        <f t="shared" ca="1" si="990"/>
        <v>0</v>
      </c>
      <c r="BN532" s="123">
        <f t="shared" ca="1" si="991"/>
        <v>0</v>
      </c>
      <c r="BO532" s="123">
        <f t="shared" ca="1" si="992"/>
        <v>0</v>
      </c>
      <c r="BP532" s="340">
        <f t="shared" ca="1" si="993"/>
        <v>0</v>
      </c>
      <c r="BQ532" s="123">
        <f t="shared" ca="1" si="994"/>
        <v>0</v>
      </c>
      <c r="BR532" s="123">
        <f t="shared" ca="1" si="995"/>
        <v>0</v>
      </c>
      <c r="BS532" s="123">
        <f t="shared" ca="1" si="996"/>
        <v>0</v>
      </c>
      <c r="BT532" s="123">
        <f t="shared" ca="1" si="997"/>
        <v>0</v>
      </c>
      <c r="BU532" s="123">
        <f t="shared" ca="1" si="998"/>
        <v>0</v>
      </c>
      <c r="BV532" s="123"/>
      <c r="BW532" s="123">
        <f t="shared" ca="1" si="999"/>
        <v>0</v>
      </c>
      <c r="BX532" s="123"/>
      <c r="BY532" s="123">
        <f t="shared" ca="1" si="1000"/>
        <v>0</v>
      </c>
      <c r="BZ532" s="123"/>
      <c r="CA532" s="123">
        <f t="shared" ca="1" si="1001"/>
        <v>0</v>
      </c>
      <c r="CB532" s="123"/>
      <c r="CC532" s="123">
        <f t="shared" ca="1" si="1002"/>
        <v>0</v>
      </c>
      <c r="CD532" s="125">
        <f t="shared" ca="1" si="1003"/>
        <v>6</v>
      </c>
      <c r="CE532" s="125">
        <f t="shared" ca="1" si="1004"/>
        <v>2</v>
      </c>
      <c r="CF532" s="125">
        <f t="shared" ca="1" si="1005"/>
        <v>1</v>
      </c>
      <c r="CG532" s="125">
        <f t="shared" ca="1" si="1006"/>
        <v>6</v>
      </c>
      <c r="CH532" s="125">
        <f t="shared" ca="1" si="1007"/>
        <v>3</v>
      </c>
      <c r="CI532" s="125">
        <f t="shared" ca="1" si="1008"/>
        <v>2</v>
      </c>
      <c r="CJ532" s="125">
        <f t="shared" ca="1" si="1009"/>
        <v>0</v>
      </c>
      <c r="CK532" s="125">
        <f t="shared" ca="1" si="1010"/>
        <v>0</v>
      </c>
      <c r="CL532" s="125">
        <f t="shared" ca="1" si="1011"/>
        <v>24</v>
      </c>
      <c r="CM532" s="125">
        <f t="shared" ca="1" si="1012"/>
        <v>0</v>
      </c>
      <c r="CN532" s="125">
        <f t="shared" ca="1" si="1013"/>
        <v>0</v>
      </c>
      <c r="CO532" s="125">
        <f t="shared" ca="1" si="1014"/>
        <v>0</v>
      </c>
      <c r="CP532" s="125">
        <f t="shared" ca="1" si="1015"/>
        <v>0</v>
      </c>
      <c r="CQ532" s="125">
        <f t="shared" ca="1" si="1016"/>
        <v>0</v>
      </c>
      <c r="CR532" s="125">
        <f t="shared" ca="1" si="1017"/>
        <v>0</v>
      </c>
      <c r="CS532" s="125">
        <f t="shared" ca="1" si="1018"/>
        <v>0</v>
      </c>
      <c r="CT532" s="125">
        <f t="shared" ca="1" si="1019"/>
        <v>0</v>
      </c>
      <c r="CU532" s="125">
        <f t="shared" ca="1" si="1020"/>
        <v>0</v>
      </c>
      <c r="CV532" s="125">
        <f t="shared" ca="1" si="1021"/>
        <v>0</v>
      </c>
      <c r="CW532" s="125">
        <f t="shared" ca="1" si="1022"/>
        <v>11</v>
      </c>
      <c r="CX532" s="125">
        <f t="shared" ca="1" si="1023"/>
        <v>0</v>
      </c>
      <c r="CY532" s="125">
        <f t="shared" ca="1" si="1024"/>
        <v>4</v>
      </c>
      <c r="CZ532" s="606">
        <f t="shared" ca="1" si="1025"/>
        <v>0</v>
      </c>
      <c r="DA532" s="341">
        <f t="shared" ca="1" si="1026"/>
        <v>2</v>
      </c>
      <c r="DB532" s="125">
        <f t="shared" ca="1" si="1027"/>
        <v>0</v>
      </c>
      <c r="DC532" s="125">
        <f t="shared" ca="1" si="1028"/>
        <v>1</v>
      </c>
      <c r="DD532" s="125">
        <f t="shared" ca="1" si="1029"/>
        <v>0</v>
      </c>
      <c r="DE532" s="125">
        <f t="shared" ca="1" si="1030"/>
        <v>0</v>
      </c>
      <c r="DF532" s="125">
        <f t="shared" ca="1" si="1031"/>
        <v>0</v>
      </c>
      <c r="DG532" s="125">
        <f t="shared" ca="1" si="1055"/>
        <v>0</v>
      </c>
      <c r="DH532" s="125"/>
      <c r="DI532" s="125">
        <f t="shared" ca="1" si="1046"/>
        <v>0</v>
      </c>
      <c r="DJ532" s="125">
        <f t="shared" ca="1" si="1047"/>
        <v>0</v>
      </c>
      <c r="DK532" s="125">
        <f t="shared" ca="1" si="1048"/>
        <v>0</v>
      </c>
      <c r="DL532" s="125">
        <f t="shared" ca="1" si="1049"/>
        <v>62</v>
      </c>
      <c r="DN532" s="340">
        <f t="shared" ca="1" si="1050"/>
        <v>0</v>
      </c>
      <c r="DO532" s="340">
        <f t="shared" ca="1" si="1051"/>
        <v>0</v>
      </c>
      <c r="DP532" s="340">
        <f t="shared" ca="1" si="1052"/>
        <v>0</v>
      </c>
      <c r="DQ532" s="340">
        <f t="shared" ca="1" si="1053"/>
        <v>0</v>
      </c>
      <c r="DR532" s="340">
        <f t="shared" ca="1" si="1054"/>
        <v>0</v>
      </c>
      <c r="DS532" s="340">
        <f t="shared" ca="1" si="1054"/>
        <v>0</v>
      </c>
    </row>
    <row r="533" spans="1:123">
      <c r="A533">
        <f t="shared" ca="1" si="935"/>
        <v>0</v>
      </c>
      <c r="B533">
        <f t="shared" ca="1" si="936"/>
        <v>0</v>
      </c>
      <c r="C533">
        <f t="shared" ca="1" si="937"/>
        <v>0</v>
      </c>
      <c r="D533">
        <f t="shared" ca="1" si="938"/>
        <v>0</v>
      </c>
      <c r="E533">
        <f t="shared" ca="1" si="939"/>
        <v>0</v>
      </c>
      <c r="F533">
        <f t="shared" ca="1" si="940"/>
        <v>0</v>
      </c>
      <c r="G533" s="123">
        <f t="shared" ca="1" si="1045"/>
        <v>0</v>
      </c>
      <c r="H533" s="123">
        <f t="shared" ca="1" si="1044"/>
        <v>0</v>
      </c>
      <c r="I533" s="123">
        <f t="shared" ca="1" si="1044"/>
        <v>0</v>
      </c>
      <c r="J533" s="123">
        <f t="shared" ca="1" si="1044"/>
        <v>0</v>
      </c>
      <c r="K533" s="123">
        <f t="shared" ca="1" si="1044"/>
        <v>0</v>
      </c>
      <c r="L533" s="123">
        <f t="shared" ca="1" si="1044"/>
        <v>0</v>
      </c>
      <c r="M533" s="123">
        <f t="shared" ca="1" si="1044"/>
        <v>0</v>
      </c>
      <c r="N533" s="123">
        <f t="shared" ca="1" si="1044"/>
        <v>0</v>
      </c>
      <c r="O533" s="123">
        <f t="shared" ca="1" si="941"/>
        <v>0</v>
      </c>
      <c r="P533" s="123">
        <f t="shared" ca="1" si="942"/>
        <v>0</v>
      </c>
      <c r="Q533" s="123">
        <f t="shared" ca="1" si="943"/>
        <v>0</v>
      </c>
      <c r="R533" s="123">
        <f t="shared" ca="1" si="943"/>
        <v>0</v>
      </c>
      <c r="S533" s="123">
        <f t="shared" ca="1" si="944"/>
        <v>0</v>
      </c>
      <c r="T533" s="123">
        <f t="shared" ca="1" si="945"/>
        <v>0</v>
      </c>
      <c r="U533" s="123">
        <f t="shared" ca="1" si="946"/>
        <v>0</v>
      </c>
      <c r="V533" s="123">
        <f t="shared" ca="1" si="947"/>
        <v>0</v>
      </c>
      <c r="W533" s="123">
        <f t="shared" ca="1" si="948"/>
        <v>0</v>
      </c>
      <c r="X533" s="123">
        <f t="shared" ca="1" si="949"/>
        <v>0</v>
      </c>
      <c r="Y533" s="123">
        <f t="shared" ca="1" si="950"/>
        <v>0</v>
      </c>
      <c r="Z533" s="123">
        <f t="shared" ca="1" si="951"/>
        <v>0</v>
      </c>
      <c r="AA533" s="123">
        <f t="shared" ca="1" si="952"/>
        <v>0</v>
      </c>
      <c r="AB533" s="123">
        <f t="shared" ca="1" si="953"/>
        <v>0</v>
      </c>
      <c r="AC533" s="123">
        <f t="shared" ca="1" si="954"/>
        <v>0</v>
      </c>
      <c r="AD533" s="123">
        <f t="shared" ca="1" si="955"/>
        <v>0</v>
      </c>
      <c r="AE533" s="123">
        <f t="shared" ca="1" si="956"/>
        <v>0</v>
      </c>
      <c r="AF533" s="123">
        <f t="shared" ca="1" si="957"/>
        <v>0</v>
      </c>
      <c r="AG533" s="123">
        <f t="shared" ca="1" si="958"/>
        <v>0</v>
      </c>
      <c r="AH533" s="123">
        <f t="shared" ca="1" si="959"/>
        <v>0</v>
      </c>
      <c r="AI533" s="123">
        <f t="shared" ca="1" si="960"/>
        <v>0</v>
      </c>
      <c r="AJ533" s="123">
        <f t="shared" ca="1" si="961"/>
        <v>0</v>
      </c>
      <c r="AK533" s="123">
        <f t="shared" ca="1" si="962"/>
        <v>0</v>
      </c>
      <c r="AL533" s="123">
        <f t="shared" ca="1" si="963"/>
        <v>0</v>
      </c>
      <c r="AM533" s="123">
        <f t="shared" ca="1" si="964"/>
        <v>0</v>
      </c>
      <c r="AN533" s="123">
        <f t="shared" ca="1" si="965"/>
        <v>0</v>
      </c>
      <c r="AO533" s="123">
        <f t="shared" ca="1" si="966"/>
        <v>0</v>
      </c>
      <c r="AP533" s="123">
        <f t="shared" ca="1" si="967"/>
        <v>0</v>
      </c>
      <c r="AQ533" s="123">
        <f t="shared" ca="1" si="968"/>
        <v>0</v>
      </c>
      <c r="AR533" s="123">
        <f t="shared" ca="1" si="969"/>
        <v>0</v>
      </c>
      <c r="AS533" s="123">
        <f t="shared" ca="1" si="970"/>
        <v>0</v>
      </c>
      <c r="AT533" s="123">
        <f t="shared" ca="1" si="971"/>
        <v>0</v>
      </c>
      <c r="AU533" s="123">
        <f t="shared" ca="1" si="972"/>
        <v>0</v>
      </c>
      <c r="AV533" s="123">
        <f t="shared" ca="1" si="973"/>
        <v>0</v>
      </c>
      <c r="AW533" s="123">
        <f t="shared" ca="1" si="974"/>
        <v>0</v>
      </c>
      <c r="AX533" s="123">
        <f t="shared" ca="1" si="975"/>
        <v>0</v>
      </c>
      <c r="AY533" s="123">
        <f t="shared" ca="1" si="976"/>
        <v>0</v>
      </c>
      <c r="AZ533" s="123">
        <f t="shared" ca="1" si="977"/>
        <v>0</v>
      </c>
      <c r="BA533" s="123">
        <f t="shared" ca="1" si="978"/>
        <v>0</v>
      </c>
      <c r="BB533" s="123">
        <f t="shared" ca="1" si="979"/>
        <v>0</v>
      </c>
      <c r="BC533" s="123">
        <f t="shared" ca="1" si="980"/>
        <v>0</v>
      </c>
      <c r="BD533" s="123">
        <f t="shared" ca="1" si="981"/>
        <v>0</v>
      </c>
      <c r="BE533" s="123">
        <f t="shared" ca="1" si="982"/>
        <v>0</v>
      </c>
      <c r="BF533" s="123">
        <f t="shared" ca="1" si="983"/>
        <v>0</v>
      </c>
      <c r="BG533" s="123">
        <f t="shared" ca="1" si="984"/>
        <v>0</v>
      </c>
      <c r="BH533" s="123">
        <f t="shared" ca="1" si="985"/>
        <v>0</v>
      </c>
      <c r="BI533" s="123">
        <f t="shared" ca="1" si="986"/>
        <v>0</v>
      </c>
      <c r="BJ533" s="123">
        <f t="shared" ca="1" si="987"/>
        <v>0</v>
      </c>
      <c r="BK533" s="123">
        <f t="shared" ca="1" si="988"/>
        <v>0</v>
      </c>
      <c r="BL533" s="123">
        <f t="shared" ca="1" si="989"/>
        <v>0</v>
      </c>
      <c r="BM533" s="123">
        <f t="shared" ca="1" si="990"/>
        <v>0</v>
      </c>
      <c r="BN533" s="123">
        <f t="shared" ca="1" si="991"/>
        <v>0</v>
      </c>
      <c r="BO533" s="123">
        <f t="shared" ca="1" si="992"/>
        <v>0</v>
      </c>
      <c r="BP533" s="340">
        <f t="shared" ca="1" si="993"/>
        <v>0</v>
      </c>
      <c r="BQ533" s="123">
        <f t="shared" ca="1" si="994"/>
        <v>0</v>
      </c>
      <c r="BR533" s="123">
        <f t="shared" ca="1" si="995"/>
        <v>0</v>
      </c>
      <c r="BS533" s="123">
        <f t="shared" ca="1" si="996"/>
        <v>0</v>
      </c>
      <c r="BT533" s="123">
        <f t="shared" ca="1" si="997"/>
        <v>0</v>
      </c>
      <c r="BU533" s="123">
        <f t="shared" ca="1" si="998"/>
        <v>0</v>
      </c>
      <c r="BV533" s="123"/>
      <c r="BW533" s="123">
        <f t="shared" ca="1" si="999"/>
        <v>0</v>
      </c>
      <c r="BX533" s="123"/>
      <c r="BY533" s="123">
        <f t="shared" ca="1" si="1000"/>
        <v>0</v>
      </c>
      <c r="BZ533" s="123"/>
      <c r="CA533" s="123">
        <f t="shared" ca="1" si="1001"/>
        <v>0</v>
      </c>
      <c r="CB533" s="123"/>
      <c r="CC533" s="123">
        <f t="shared" ca="1" si="1002"/>
        <v>0</v>
      </c>
      <c r="CD533" s="125">
        <f t="shared" ca="1" si="1003"/>
        <v>0</v>
      </c>
      <c r="CE533" s="125">
        <f t="shared" ca="1" si="1004"/>
        <v>0</v>
      </c>
      <c r="CF533" s="125">
        <f t="shared" ca="1" si="1005"/>
        <v>0</v>
      </c>
      <c r="CG533" s="125">
        <f t="shared" ca="1" si="1006"/>
        <v>0</v>
      </c>
      <c r="CH533" s="125">
        <f t="shared" ca="1" si="1007"/>
        <v>0</v>
      </c>
      <c r="CI533" s="125">
        <f t="shared" ca="1" si="1008"/>
        <v>0</v>
      </c>
      <c r="CJ533" s="125">
        <f t="shared" ca="1" si="1009"/>
        <v>0</v>
      </c>
      <c r="CK533" s="125">
        <f t="shared" ca="1" si="1010"/>
        <v>0</v>
      </c>
      <c r="CL533" s="125">
        <f t="shared" ca="1" si="1011"/>
        <v>0</v>
      </c>
      <c r="CM533" s="125">
        <f t="shared" ca="1" si="1012"/>
        <v>0</v>
      </c>
      <c r="CN533" s="125">
        <f t="shared" ca="1" si="1013"/>
        <v>0</v>
      </c>
      <c r="CO533" s="125">
        <f t="shared" ca="1" si="1014"/>
        <v>0</v>
      </c>
      <c r="CP533" s="125">
        <f t="shared" ca="1" si="1015"/>
        <v>0</v>
      </c>
      <c r="CQ533" s="125">
        <f t="shared" ca="1" si="1016"/>
        <v>0</v>
      </c>
      <c r="CR533" s="125">
        <f t="shared" ca="1" si="1017"/>
        <v>0</v>
      </c>
      <c r="CS533" s="125">
        <f t="shared" ca="1" si="1018"/>
        <v>0</v>
      </c>
      <c r="CT533" s="125">
        <f t="shared" ca="1" si="1019"/>
        <v>0</v>
      </c>
      <c r="CU533" s="125">
        <f t="shared" ca="1" si="1020"/>
        <v>0</v>
      </c>
      <c r="CV533" s="125">
        <f t="shared" ca="1" si="1021"/>
        <v>0</v>
      </c>
      <c r="CW533" s="125">
        <f t="shared" ca="1" si="1022"/>
        <v>0</v>
      </c>
      <c r="CX533" s="125">
        <f t="shared" ca="1" si="1023"/>
        <v>0</v>
      </c>
      <c r="CY533" s="125">
        <f t="shared" ca="1" si="1024"/>
        <v>0</v>
      </c>
      <c r="CZ533" s="606">
        <f t="shared" ca="1" si="1025"/>
        <v>0</v>
      </c>
      <c r="DA533" s="341">
        <f t="shared" ca="1" si="1026"/>
        <v>0</v>
      </c>
      <c r="DB533" s="125">
        <f t="shared" ca="1" si="1027"/>
        <v>0</v>
      </c>
      <c r="DC533" s="125">
        <f t="shared" ca="1" si="1028"/>
        <v>0</v>
      </c>
      <c r="DD533" s="125">
        <f t="shared" ca="1" si="1029"/>
        <v>0</v>
      </c>
      <c r="DE533" s="125">
        <f t="shared" ca="1" si="1030"/>
        <v>0</v>
      </c>
      <c r="DF533" s="125">
        <f t="shared" ca="1" si="1031"/>
        <v>0</v>
      </c>
      <c r="DG533" s="125">
        <f t="shared" ca="1" si="1055"/>
        <v>0</v>
      </c>
      <c r="DH533" s="125"/>
      <c r="DI533" s="125">
        <f t="shared" ca="1" si="1046"/>
        <v>0</v>
      </c>
      <c r="DJ533" s="125">
        <f t="shared" ca="1" si="1047"/>
        <v>0</v>
      </c>
      <c r="DK533" s="125">
        <f t="shared" ca="1" si="1048"/>
        <v>0</v>
      </c>
      <c r="DL533" s="125">
        <f t="shared" ca="1" si="1049"/>
        <v>0</v>
      </c>
      <c r="DN533" s="340">
        <f t="shared" ca="1" si="1050"/>
        <v>0</v>
      </c>
      <c r="DO533" s="340">
        <f t="shared" ca="1" si="1051"/>
        <v>0</v>
      </c>
      <c r="DP533" s="340">
        <f t="shared" ca="1" si="1052"/>
        <v>0</v>
      </c>
      <c r="DQ533" s="340">
        <f t="shared" ca="1" si="1053"/>
        <v>0</v>
      </c>
      <c r="DR533" s="340">
        <f t="shared" ca="1" si="1054"/>
        <v>0</v>
      </c>
      <c r="DS533" s="340">
        <f t="shared" ca="1" si="1054"/>
        <v>0</v>
      </c>
    </row>
    <row r="534" spans="1:123">
      <c r="A534">
        <f t="shared" ca="1" si="935"/>
        <v>0</v>
      </c>
      <c r="B534" t="str">
        <f t="shared" ca="1" si="936"/>
        <v>Надбавка за таємність</v>
      </c>
      <c r="C534">
        <f t="shared" ca="1" si="937"/>
        <v>0</v>
      </c>
      <c r="D534">
        <f t="shared" ca="1" si="938"/>
        <v>0</v>
      </c>
      <c r="E534">
        <f t="shared" ca="1" si="939"/>
        <v>0</v>
      </c>
      <c r="F534">
        <f t="shared" ca="1" si="940"/>
        <v>0</v>
      </c>
      <c r="G534" s="123">
        <f t="shared" ca="1" si="1045"/>
        <v>0</v>
      </c>
      <c r="H534" s="123">
        <f t="shared" ca="1" si="1044"/>
        <v>0</v>
      </c>
      <c r="I534" s="123">
        <f t="shared" ca="1" si="1044"/>
        <v>0</v>
      </c>
      <c r="J534" s="123">
        <f t="shared" ca="1" si="1044"/>
        <v>0</v>
      </c>
      <c r="K534" s="123">
        <f t="shared" ca="1" si="1044"/>
        <v>0</v>
      </c>
      <c r="L534" s="123">
        <f t="shared" ca="1" si="1044"/>
        <v>0</v>
      </c>
      <c r="M534" s="123">
        <f t="shared" ca="1" si="1044"/>
        <v>0</v>
      </c>
      <c r="N534" s="123">
        <f t="shared" ca="1" si="1044"/>
        <v>0</v>
      </c>
      <c r="O534" s="123">
        <f t="shared" ca="1" si="941"/>
        <v>0</v>
      </c>
      <c r="P534" s="123">
        <f t="shared" ca="1" si="942"/>
        <v>0</v>
      </c>
      <c r="Q534" s="123">
        <f t="shared" ca="1" si="943"/>
        <v>0</v>
      </c>
      <c r="R534" s="123">
        <f t="shared" ca="1" si="943"/>
        <v>0</v>
      </c>
      <c r="S534" s="123">
        <f t="shared" ca="1" si="944"/>
        <v>0</v>
      </c>
      <c r="T534" s="123">
        <f t="shared" ca="1" si="945"/>
        <v>0</v>
      </c>
      <c r="U534" s="123">
        <f t="shared" ca="1" si="946"/>
        <v>0</v>
      </c>
      <c r="V534" s="123">
        <f t="shared" ca="1" si="947"/>
        <v>0</v>
      </c>
      <c r="W534" s="123">
        <f t="shared" ca="1" si="948"/>
        <v>0</v>
      </c>
      <c r="X534" s="123">
        <f t="shared" ca="1" si="949"/>
        <v>0</v>
      </c>
      <c r="Y534" s="123">
        <f t="shared" ca="1" si="950"/>
        <v>0</v>
      </c>
      <c r="Z534" s="123">
        <f t="shared" ca="1" si="951"/>
        <v>0</v>
      </c>
      <c r="AA534" s="123">
        <f t="shared" ca="1" si="952"/>
        <v>0</v>
      </c>
      <c r="AB534" s="123">
        <f t="shared" ca="1" si="953"/>
        <v>0</v>
      </c>
      <c r="AC534" s="123">
        <f t="shared" ca="1" si="954"/>
        <v>0</v>
      </c>
      <c r="AD534" s="123">
        <f t="shared" ca="1" si="955"/>
        <v>0</v>
      </c>
      <c r="AE534" s="123">
        <f t="shared" ca="1" si="956"/>
        <v>0</v>
      </c>
      <c r="AF534" s="123">
        <f t="shared" ca="1" si="957"/>
        <v>0</v>
      </c>
      <c r="AG534" s="123">
        <f t="shared" ca="1" si="958"/>
        <v>0</v>
      </c>
      <c r="AH534" s="123">
        <f t="shared" ca="1" si="959"/>
        <v>0</v>
      </c>
      <c r="AI534" s="123">
        <f t="shared" ca="1" si="960"/>
        <v>0</v>
      </c>
      <c r="AJ534" s="123">
        <f t="shared" ca="1" si="961"/>
        <v>0</v>
      </c>
      <c r="AK534" s="123">
        <f t="shared" ca="1" si="962"/>
        <v>0</v>
      </c>
      <c r="AL534" s="123">
        <f t="shared" ca="1" si="963"/>
        <v>0</v>
      </c>
      <c r="AM534" s="123">
        <f t="shared" ca="1" si="964"/>
        <v>0</v>
      </c>
      <c r="AN534" s="123">
        <f t="shared" ca="1" si="965"/>
        <v>0</v>
      </c>
      <c r="AO534" s="123">
        <f t="shared" ca="1" si="966"/>
        <v>0</v>
      </c>
      <c r="AP534" s="123">
        <f t="shared" ca="1" si="967"/>
        <v>0</v>
      </c>
      <c r="AQ534" s="123">
        <f t="shared" ca="1" si="968"/>
        <v>0</v>
      </c>
      <c r="AR534" s="123">
        <f t="shared" ca="1" si="969"/>
        <v>0</v>
      </c>
      <c r="AS534" s="123">
        <f t="shared" ca="1" si="970"/>
        <v>0</v>
      </c>
      <c r="AT534" s="123">
        <f t="shared" ca="1" si="971"/>
        <v>0</v>
      </c>
      <c r="AU534" s="123">
        <f t="shared" ca="1" si="972"/>
        <v>0</v>
      </c>
      <c r="AV534" s="123">
        <f t="shared" ca="1" si="973"/>
        <v>0</v>
      </c>
      <c r="AW534" s="123">
        <f t="shared" ca="1" si="974"/>
        <v>0</v>
      </c>
      <c r="AX534" s="123">
        <f t="shared" ca="1" si="975"/>
        <v>0</v>
      </c>
      <c r="AY534" s="123">
        <f t="shared" ca="1" si="976"/>
        <v>0</v>
      </c>
      <c r="AZ534" s="123">
        <f t="shared" ca="1" si="977"/>
        <v>0</v>
      </c>
      <c r="BA534" s="123">
        <f t="shared" ca="1" si="978"/>
        <v>0</v>
      </c>
      <c r="BB534" s="123">
        <f t="shared" ca="1" si="979"/>
        <v>0</v>
      </c>
      <c r="BC534" s="123">
        <f t="shared" ca="1" si="980"/>
        <v>0</v>
      </c>
      <c r="BD534" s="123">
        <f t="shared" ca="1" si="981"/>
        <v>0</v>
      </c>
      <c r="BE534" s="123">
        <f t="shared" ca="1" si="982"/>
        <v>0</v>
      </c>
      <c r="BF534" s="123">
        <f t="shared" ca="1" si="983"/>
        <v>0</v>
      </c>
      <c r="BG534" s="123">
        <f t="shared" ca="1" si="984"/>
        <v>0</v>
      </c>
      <c r="BH534" s="123">
        <f t="shared" ca="1" si="985"/>
        <v>0</v>
      </c>
      <c r="BI534" s="123">
        <f t="shared" ca="1" si="986"/>
        <v>0</v>
      </c>
      <c r="BJ534" s="123">
        <f t="shared" ca="1" si="987"/>
        <v>0</v>
      </c>
      <c r="BK534" s="123">
        <f t="shared" ca="1" si="988"/>
        <v>0</v>
      </c>
      <c r="BL534" s="123">
        <f t="shared" ca="1" si="989"/>
        <v>0</v>
      </c>
      <c r="BM534" s="123">
        <f t="shared" ca="1" si="990"/>
        <v>0</v>
      </c>
      <c r="BN534" s="123">
        <f t="shared" ca="1" si="991"/>
        <v>0</v>
      </c>
      <c r="BO534" s="123">
        <f t="shared" ca="1" si="992"/>
        <v>0</v>
      </c>
      <c r="BP534" s="340">
        <f t="shared" ca="1" si="993"/>
        <v>0</v>
      </c>
      <c r="BQ534" s="123">
        <f t="shared" ca="1" si="994"/>
        <v>0</v>
      </c>
      <c r="BR534" s="123">
        <f t="shared" ca="1" si="995"/>
        <v>0</v>
      </c>
      <c r="BS534" s="123">
        <f t="shared" ca="1" si="996"/>
        <v>0</v>
      </c>
      <c r="BT534" s="123">
        <f t="shared" ca="1" si="997"/>
        <v>0</v>
      </c>
      <c r="BU534" s="123">
        <f t="shared" ca="1" si="998"/>
        <v>0</v>
      </c>
      <c r="BV534" s="123"/>
      <c r="BW534" s="123">
        <f t="shared" ca="1" si="999"/>
        <v>0</v>
      </c>
      <c r="BX534" s="123"/>
      <c r="BY534" s="123">
        <f t="shared" ca="1" si="1000"/>
        <v>0</v>
      </c>
      <c r="BZ534" s="123"/>
      <c r="CA534" s="123">
        <f t="shared" ca="1" si="1001"/>
        <v>0</v>
      </c>
      <c r="CB534" s="123"/>
      <c r="CC534" s="123">
        <f t="shared" ca="1" si="1002"/>
        <v>0</v>
      </c>
      <c r="CD534" s="125">
        <f t="shared" ca="1" si="1003"/>
        <v>0</v>
      </c>
      <c r="CE534" s="125">
        <f t="shared" ca="1" si="1004"/>
        <v>0</v>
      </c>
      <c r="CF534" s="125">
        <f t="shared" ca="1" si="1005"/>
        <v>0</v>
      </c>
      <c r="CG534" s="125">
        <f t="shared" ca="1" si="1006"/>
        <v>0</v>
      </c>
      <c r="CH534" s="125">
        <f t="shared" ca="1" si="1007"/>
        <v>0</v>
      </c>
      <c r="CI534" s="125">
        <f t="shared" ca="1" si="1008"/>
        <v>0</v>
      </c>
      <c r="CJ534" s="125">
        <f t="shared" ca="1" si="1009"/>
        <v>0</v>
      </c>
      <c r="CK534" s="125">
        <f t="shared" ca="1" si="1010"/>
        <v>0</v>
      </c>
      <c r="CL534" s="125">
        <f t="shared" ca="1" si="1011"/>
        <v>0</v>
      </c>
      <c r="CM534" s="125">
        <f t="shared" ca="1" si="1012"/>
        <v>0</v>
      </c>
      <c r="CN534" s="125">
        <f t="shared" ca="1" si="1013"/>
        <v>0</v>
      </c>
      <c r="CO534" s="125">
        <f t="shared" ca="1" si="1014"/>
        <v>0</v>
      </c>
      <c r="CP534" s="125">
        <f t="shared" ca="1" si="1015"/>
        <v>0</v>
      </c>
      <c r="CQ534" s="125">
        <f t="shared" ca="1" si="1016"/>
        <v>0</v>
      </c>
      <c r="CR534" s="125">
        <f t="shared" ca="1" si="1017"/>
        <v>0</v>
      </c>
      <c r="CS534" s="125">
        <f t="shared" ca="1" si="1018"/>
        <v>0</v>
      </c>
      <c r="CT534" s="125">
        <f t="shared" ca="1" si="1019"/>
        <v>0</v>
      </c>
      <c r="CU534" s="125">
        <f t="shared" ca="1" si="1020"/>
        <v>0</v>
      </c>
      <c r="CV534" s="125">
        <f t="shared" ca="1" si="1021"/>
        <v>0</v>
      </c>
      <c r="CW534" s="125">
        <f t="shared" ca="1" si="1022"/>
        <v>0</v>
      </c>
      <c r="CX534" s="125">
        <f t="shared" ca="1" si="1023"/>
        <v>0</v>
      </c>
      <c r="CY534" s="125">
        <f t="shared" ca="1" si="1024"/>
        <v>0</v>
      </c>
      <c r="CZ534" s="606">
        <f t="shared" ca="1" si="1025"/>
        <v>0</v>
      </c>
      <c r="DA534" s="341">
        <f t="shared" ca="1" si="1026"/>
        <v>0</v>
      </c>
      <c r="DB534" s="125">
        <f t="shared" ca="1" si="1027"/>
        <v>0</v>
      </c>
      <c r="DC534" s="125">
        <f t="shared" ca="1" si="1028"/>
        <v>0</v>
      </c>
      <c r="DD534" s="125">
        <f t="shared" ca="1" si="1029"/>
        <v>0</v>
      </c>
      <c r="DE534" s="125">
        <f t="shared" ca="1" si="1030"/>
        <v>0</v>
      </c>
      <c r="DF534" s="125">
        <f t="shared" ca="1" si="1031"/>
        <v>0</v>
      </c>
      <c r="DG534" s="125">
        <f t="shared" ca="1" si="1055"/>
        <v>0</v>
      </c>
      <c r="DH534" s="125"/>
      <c r="DI534" s="125">
        <f t="shared" ca="1" si="1046"/>
        <v>0</v>
      </c>
      <c r="DJ534" s="125">
        <f t="shared" ca="1" si="1047"/>
        <v>0</v>
      </c>
      <c r="DK534" s="125">
        <f t="shared" ca="1" si="1048"/>
        <v>0</v>
      </c>
      <c r="DL534" s="125">
        <f t="shared" ca="1" si="1049"/>
        <v>0</v>
      </c>
      <c r="DN534" s="340">
        <f t="shared" ca="1" si="1050"/>
        <v>0</v>
      </c>
      <c r="DO534" s="340">
        <f t="shared" ca="1" si="1051"/>
        <v>0</v>
      </c>
      <c r="DP534" s="340">
        <f t="shared" ca="1" si="1052"/>
        <v>0</v>
      </c>
      <c r="DQ534" s="340">
        <f t="shared" ca="1" si="1053"/>
        <v>0</v>
      </c>
      <c r="DR534" s="340">
        <f t="shared" ca="1" si="1054"/>
        <v>0</v>
      </c>
      <c r="DS534" s="340">
        <f t="shared" ca="1" si="1054"/>
        <v>0</v>
      </c>
    </row>
    <row r="535" spans="1:123">
      <c r="A535">
        <f t="shared" ca="1" si="935"/>
        <v>0</v>
      </c>
      <c r="B535">
        <f t="shared" ca="1" si="936"/>
        <v>0</v>
      </c>
      <c r="C535">
        <f t="shared" ca="1" si="937"/>
        <v>0</v>
      </c>
      <c r="D535">
        <f t="shared" ca="1" si="938"/>
        <v>0</v>
      </c>
      <c r="E535">
        <f t="shared" ca="1" si="939"/>
        <v>0</v>
      </c>
      <c r="F535">
        <f t="shared" ca="1" si="940"/>
        <v>0</v>
      </c>
      <c r="G535" s="123">
        <f t="shared" ca="1" si="1045"/>
        <v>0</v>
      </c>
      <c r="H535" s="123">
        <f t="shared" ca="1" si="1044"/>
        <v>0</v>
      </c>
      <c r="I535" s="123">
        <f t="shared" ca="1" si="1044"/>
        <v>0</v>
      </c>
      <c r="J535" s="123">
        <f t="shared" ca="1" si="1044"/>
        <v>0</v>
      </c>
      <c r="K535" s="123">
        <f t="shared" ca="1" si="1044"/>
        <v>0</v>
      </c>
      <c r="L535" s="123">
        <f t="shared" ca="1" si="1044"/>
        <v>0</v>
      </c>
      <c r="M535" s="123">
        <f t="shared" ca="1" si="1044"/>
        <v>0</v>
      </c>
      <c r="N535" s="123">
        <f t="shared" ca="1" si="1044"/>
        <v>0</v>
      </c>
      <c r="O535" s="123">
        <f t="shared" ca="1" si="941"/>
        <v>0</v>
      </c>
      <c r="P535" s="123">
        <f t="shared" ca="1" si="942"/>
        <v>0</v>
      </c>
      <c r="Q535" s="123">
        <f t="shared" ca="1" si="943"/>
        <v>0</v>
      </c>
      <c r="R535" s="123">
        <f t="shared" ca="1" si="943"/>
        <v>0</v>
      </c>
      <c r="S535" s="123">
        <f t="shared" ca="1" si="944"/>
        <v>0</v>
      </c>
      <c r="T535" s="123">
        <f t="shared" ca="1" si="945"/>
        <v>0</v>
      </c>
      <c r="U535" s="123">
        <f t="shared" ca="1" si="946"/>
        <v>0</v>
      </c>
      <c r="V535" s="123">
        <f t="shared" ca="1" si="947"/>
        <v>0</v>
      </c>
      <c r="W535" s="123">
        <f t="shared" ca="1" si="948"/>
        <v>0</v>
      </c>
      <c r="X535" s="123">
        <f t="shared" ca="1" si="949"/>
        <v>0</v>
      </c>
      <c r="Y535" s="123">
        <f t="shared" ca="1" si="950"/>
        <v>0</v>
      </c>
      <c r="Z535" s="123">
        <f t="shared" ca="1" si="951"/>
        <v>0</v>
      </c>
      <c r="AA535" s="123">
        <f t="shared" ca="1" si="952"/>
        <v>0</v>
      </c>
      <c r="AB535" s="123">
        <f t="shared" ca="1" si="953"/>
        <v>0</v>
      </c>
      <c r="AC535" s="123">
        <f t="shared" ca="1" si="954"/>
        <v>0</v>
      </c>
      <c r="AD535" s="123">
        <f t="shared" ca="1" si="955"/>
        <v>0</v>
      </c>
      <c r="AE535" s="123">
        <f t="shared" ca="1" si="956"/>
        <v>0</v>
      </c>
      <c r="AF535" s="123">
        <f t="shared" ca="1" si="957"/>
        <v>0</v>
      </c>
      <c r="AG535" s="123">
        <f t="shared" ca="1" si="958"/>
        <v>0</v>
      </c>
      <c r="AH535" s="123">
        <f t="shared" ca="1" si="959"/>
        <v>0</v>
      </c>
      <c r="AI535" s="123">
        <f t="shared" ca="1" si="960"/>
        <v>0</v>
      </c>
      <c r="AJ535" s="123">
        <f t="shared" ca="1" si="961"/>
        <v>0</v>
      </c>
      <c r="AK535" s="123">
        <f t="shared" ca="1" si="962"/>
        <v>0</v>
      </c>
      <c r="AL535" s="123">
        <f t="shared" ca="1" si="963"/>
        <v>0</v>
      </c>
      <c r="AM535" s="123">
        <f t="shared" ca="1" si="964"/>
        <v>0</v>
      </c>
      <c r="AN535" s="123">
        <f t="shared" ca="1" si="965"/>
        <v>0</v>
      </c>
      <c r="AO535" s="123">
        <f t="shared" ca="1" si="966"/>
        <v>0</v>
      </c>
      <c r="AP535" s="123">
        <f t="shared" ca="1" si="967"/>
        <v>0</v>
      </c>
      <c r="AQ535" s="123">
        <f t="shared" ca="1" si="968"/>
        <v>0</v>
      </c>
      <c r="AR535" s="123">
        <f t="shared" ca="1" si="969"/>
        <v>0</v>
      </c>
      <c r="AS535" s="123">
        <f t="shared" ca="1" si="970"/>
        <v>0</v>
      </c>
      <c r="AT535" s="123">
        <f t="shared" ca="1" si="971"/>
        <v>0</v>
      </c>
      <c r="AU535" s="123">
        <f t="shared" ca="1" si="972"/>
        <v>0</v>
      </c>
      <c r="AV535" s="123">
        <f t="shared" ca="1" si="973"/>
        <v>0</v>
      </c>
      <c r="AW535" s="123">
        <f t="shared" ca="1" si="974"/>
        <v>0</v>
      </c>
      <c r="AX535" s="123">
        <f t="shared" ca="1" si="975"/>
        <v>0</v>
      </c>
      <c r="AY535" s="123">
        <f t="shared" ca="1" si="976"/>
        <v>0</v>
      </c>
      <c r="AZ535" s="123">
        <f t="shared" ca="1" si="977"/>
        <v>0</v>
      </c>
      <c r="BA535" s="123">
        <f t="shared" ca="1" si="978"/>
        <v>0</v>
      </c>
      <c r="BB535" s="123">
        <f t="shared" ca="1" si="979"/>
        <v>0</v>
      </c>
      <c r="BC535" s="123">
        <f t="shared" ca="1" si="980"/>
        <v>0</v>
      </c>
      <c r="BD535" s="123">
        <f t="shared" ca="1" si="981"/>
        <v>0</v>
      </c>
      <c r="BE535" s="123">
        <f t="shared" ca="1" si="982"/>
        <v>0</v>
      </c>
      <c r="BF535" s="123">
        <f t="shared" ca="1" si="983"/>
        <v>0</v>
      </c>
      <c r="BG535" s="123">
        <f t="shared" ca="1" si="984"/>
        <v>0</v>
      </c>
      <c r="BH535" s="123">
        <f t="shared" ca="1" si="985"/>
        <v>0</v>
      </c>
      <c r="BI535" s="123">
        <f t="shared" ca="1" si="986"/>
        <v>0</v>
      </c>
      <c r="BJ535" s="123">
        <f t="shared" ca="1" si="987"/>
        <v>0</v>
      </c>
      <c r="BK535" s="123">
        <f t="shared" ca="1" si="988"/>
        <v>0</v>
      </c>
      <c r="BL535" s="123">
        <f t="shared" ca="1" si="989"/>
        <v>0</v>
      </c>
      <c r="BM535" s="123">
        <f t="shared" ca="1" si="990"/>
        <v>0</v>
      </c>
      <c r="BN535" s="123">
        <f t="shared" ca="1" si="991"/>
        <v>0</v>
      </c>
      <c r="BO535" s="123">
        <f t="shared" ca="1" si="992"/>
        <v>0</v>
      </c>
      <c r="BP535" s="340">
        <f t="shared" ca="1" si="993"/>
        <v>0</v>
      </c>
      <c r="BQ535" s="123">
        <f t="shared" ca="1" si="994"/>
        <v>0</v>
      </c>
      <c r="BR535" s="123">
        <f t="shared" ca="1" si="995"/>
        <v>0</v>
      </c>
      <c r="BS535" s="123">
        <f t="shared" ca="1" si="996"/>
        <v>0</v>
      </c>
      <c r="BT535" s="123">
        <f t="shared" ca="1" si="997"/>
        <v>0</v>
      </c>
      <c r="BU535" s="123">
        <f t="shared" ca="1" si="998"/>
        <v>0</v>
      </c>
      <c r="BV535" s="123"/>
      <c r="BW535" s="123">
        <f t="shared" ca="1" si="999"/>
        <v>0</v>
      </c>
      <c r="BX535" s="123"/>
      <c r="BY535" s="123">
        <f t="shared" ca="1" si="1000"/>
        <v>0</v>
      </c>
      <c r="BZ535" s="123"/>
      <c r="CA535" s="123">
        <f t="shared" ca="1" si="1001"/>
        <v>0</v>
      </c>
      <c r="CB535" s="123"/>
      <c r="CC535" s="123">
        <f t="shared" ca="1" si="1002"/>
        <v>0</v>
      </c>
      <c r="CD535" s="125">
        <f t="shared" ca="1" si="1003"/>
        <v>0</v>
      </c>
      <c r="CE535" s="125">
        <f t="shared" ca="1" si="1004"/>
        <v>0</v>
      </c>
      <c r="CF535" s="125">
        <f t="shared" ca="1" si="1005"/>
        <v>0</v>
      </c>
      <c r="CG535" s="125">
        <f t="shared" ca="1" si="1006"/>
        <v>0</v>
      </c>
      <c r="CH535" s="125">
        <f t="shared" ca="1" si="1007"/>
        <v>0</v>
      </c>
      <c r="CI535" s="125">
        <f t="shared" ca="1" si="1008"/>
        <v>0</v>
      </c>
      <c r="CJ535" s="125">
        <f t="shared" ca="1" si="1009"/>
        <v>0</v>
      </c>
      <c r="CK535" s="125">
        <f t="shared" ca="1" si="1010"/>
        <v>0</v>
      </c>
      <c r="CL535" s="125">
        <f t="shared" ca="1" si="1011"/>
        <v>0</v>
      </c>
      <c r="CM535" s="125">
        <f t="shared" ca="1" si="1012"/>
        <v>0</v>
      </c>
      <c r="CN535" s="125">
        <f t="shared" ca="1" si="1013"/>
        <v>0</v>
      </c>
      <c r="CO535" s="125">
        <f t="shared" ca="1" si="1014"/>
        <v>0</v>
      </c>
      <c r="CP535" s="125">
        <f t="shared" ca="1" si="1015"/>
        <v>0</v>
      </c>
      <c r="CQ535" s="125">
        <f t="shared" ca="1" si="1016"/>
        <v>0</v>
      </c>
      <c r="CR535" s="125">
        <f t="shared" ca="1" si="1017"/>
        <v>0</v>
      </c>
      <c r="CS535" s="125">
        <f t="shared" ca="1" si="1018"/>
        <v>0</v>
      </c>
      <c r="CT535" s="125">
        <f t="shared" ca="1" si="1019"/>
        <v>0</v>
      </c>
      <c r="CU535" s="125">
        <f t="shared" ca="1" si="1020"/>
        <v>0</v>
      </c>
      <c r="CV535" s="125">
        <f t="shared" ca="1" si="1021"/>
        <v>0</v>
      </c>
      <c r="CW535" s="125">
        <f t="shared" ca="1" si="1022"/>
        <v>0</v>
      </c>
      <c r="CX535" s="125">
        <f t="shared" ca="1" si="1023"/>
        <v>0</v>
      </c>
      <c r="CY535" s="125">
        <f t="shared" ca="1" si="1024"/>
        <v>0</v>
      </c>
      <c r="CZ535" s="606">
        <f t="shared" ca="1" si="1025"/>
        <v>0</v>
      </c>
      <c r="DA535" s="341">
        <f t="shared" ca="1" si="1026"/>
        <v>0</v>
      </c>
      <c r="DB535" s="125">
        <f t="shared" ca="1" si="1027"/>
        <v>0</v>
      </c>
      <c r="DC535" s="125">
        <f t="shared" ca="1" si="1028"/>
        <v>0</v>
      </c>
      <c r="DD535" s="125">
        <f t="shared" ca="1" si="1029"/>
        <v>0</v>
      </c>
      <c r="DE535" s="125">
        <f t="shared" ca="1" si="1030"/>
        <v>0</v>
      </c>
      <c r="DF535" s="125">
        <f t="shared" ca="1" si="1031"/>
        <v>0</v>
      </c>
      <c r="DG535" s="125">
        <f t="shared" ca="1" si="1055"/>
        <v>0</v>
      </c>
      <c r="DH535" s="125"/>
      <c r="DI535" s="125">
        <f t="shared" ca="1" si="1046"/>
        <v>0</v>
      </c>
      <c r="DJ535" s="125">
        <f t="shared" ca="1" si="1047"/>
        <v>0</v>
      </c>
      <c r="DK535" s="125">
        <f t="shared" ca="1" si="1048"/>
        <v>0</v>
      </c>
      <c r="DL535" s="125">
        <f t="shared" ca="1" si="1049"/>
        <v>0</v>
      </c>
      <c r="DN535" s="340">
        <f t="shared" ca="1" si="1050"/>
        <v>0</v>
      </c>
      <c r="DO535" s="340">
        <f t="shared" ca="1" si="1051"/>
        <v>0</v>
      </c>
      <c r="DP535" s="340">
        <f t="shared" ca="1" si="1052"/>
        <v>0</v>
      </c>
      <c r="DQ535" s="340">
        <f t="shared" ca="1" si="1053"/>
        <v>0</v>
      </c>
      <c r="DR535" s="340">
        <f t="shared" ca="1" si="1054"/>
        <v>0</v>
      </c>
      <c r="DS535" s="340">
        <f t="shared" ca="1" si="1054"/>
        <v>0</v>
      </c>
    </row>
    <row r="536" spans="1:123">
      <c r="A536">
        <f t="shared" ca="1" si="935"/>
        <v>0</v>
      </c>
      <c r="B536" t="str">
        <f t="shared" ca="1" si="936"/>
        <v>Не отримують</v>
      </c>
      <c r="C536">
        <f t="shared" ca="1" si="937"/>
        <v>0</v>
      </c>
      <c r="D536">
        <f t="shared" ca="1" si="938"/>
        <v>0</v>
      </c>
      <c r="E536">
        <f t="shared" ca="1" si="939"/>
        <v>0</v>
      </c>
      <c r="F536">
        <f t="shared" ca="1" si="940"/>
        <v>0</v>
      </c>
      <c r="G536" s="123">
        <f t="shared" ca="1" si="1045"/>
        <v>0</v>
      </c>
      <c r="H536" s="123">
        <f t="shared" ca="1" si="1044"/>
        <v>0</v>
      </c>
      <c r="I536" s="123">
        <f t="shared" ca="1" si="1044"/>
        <v>0</v>
      </c>
      <c r="J536" s="123">
        <f t="shared" ca="1" si="1044"/>
        <v>0</v>
      </c>
      <c r="K536" s="123">
        <f t="shared" ca="1" si="1044"/>
        <v>0</v>
      </c>
      <c r="L536" s="123">
        <f t="shared" ca="1" si="1044"/>
        <v>0</v>
      </c>
      <c r="M536" s="123">
        <f t="shared" ca="1" si="1044"/>
        <v>0</v>
      </c>
      <c r="N536" s="123">
        <f t="shared" ca="1" si="1044"/>
        <v>0</v>
      </c>
      <c r="O536" s="123">
        <f t="shared" ca="1" si="941"/>
        <v>0</v>
      </c>
      <c r="P536" s="123">
        <f t="shared" ca="1" si="942"/>
        <v>0</v>
      </c>
      <c r="Q536" s="123">
        <f t="shared" ca="1" si="943"/>
        <v>0</v>
      </c>
      <c r="R536" s="123">
        <f t="shared" ca="1" si="943"/>
        <v>0</v>
      </c>
      <c r="S536" s="123">
        <f t="shared" ca="1" si="944"/>
        <v>0</v>
      </c>
      <c r="T536" s="123">
        <f t="shared" ca="1" si="945"/>
        <v>0</v>
      </c>
      <c r="U536" s="123">
        <f t="shared" ca="1" si="946"/>
        <v>0</v>
      </c>
      <c r="V536" s="123">
        <f t="shared" ca="1" si="947"/>
        <v>0</v>
      </c>
      <c r="W536" s="123">
        <f t="shared" ca="1" si="948"/>
        <v>0</v>
      </c>
      <c r="X536" s="123">
        <f t="shared" ca="1" si="949"/>
        <v>0</v>
      </c>
      <c r="Y536" s="123">
        <f t="shared" ca="1" si="950"/>
        <v>0</v>
      </c>
      <c r="Z536" s="123">
        <f t="shared" ca="1" si="951"/>
        <v>0</v>
      </c>
      <c r="AA536" s="123">
        <f t="shared" ca="1" si="952"/>
        <v>0</v>
      </c>
      <c r="AB536" s="123">
        <f t="shared" ca="1" si="953"/>
        <v>0</v>
      </c>
      <c r="AC536" s="123">
        <f t="shared" ca="1" si="954"/>
        <v>0</v>
      </c>
      <c r="AD536" s="123">
        <f t="shared" ca="1" si="955"/>
        <v>0</v>
      </c>
      <c r="AE536" s="123">
        <f t="shared" ca="1" si="956"/>
        <v>0</v>
      </c>
      <c r="AF536" s="123">
        <f t="shared" ca="1" si="957"/>
        <v>0</v>
      </c>
      <c r="AG536" s="123">
        <f t="shared" ca="1" si="958"/>
        <v>0</v>
      </c>
      <c r="AH536" s="123">
        <f t="shared" ca="1" si="959"/>
        <v>0</v>
      </c>
      <c r="AI536" s="123">
        <f t="shared" ca="1" si="960"/>
        <v>0</v>
      </c>
      <c r="AJ536" s="123">
        <f t="shared" ca="1" si="961"/>
        <v>0</v>
      </c>
      <c r="AK536" s="123">
        <f t="shared" ca="1" si="962"/>
        <v>0</v>
      </c>
      <c r="AL536" s="123">
        <f t="shared" ca="1" si="963"/>
        <v>0</v>
      </c>
      <c r="AM536" s="123">
        <f t="shared" ca="1" si="964"/>
        <v>0</v>
      </c>
      <c r="AN536" s="123">
        <f t="shared" ca="1" si="965"/>
        <v>0</v>
      </c>
      <c r="AO536" s="123">
        <f t="shared" ca="1" si="966"/>
        <v>0</v>
      </c>
      <c r="AP536" s="123">
        <f t="shared" ca="1" si="967"/>
        <v>0</v>
      </c>
      <c r="AQ536" s="123">
        <f t="shared" ca="1" si="968"/>
        <v>0</v>
      </c>
      <c r="AR536" s="123">
        <f t="shared" ca="1" si="969"/>
        <v>0</v>
      </c>
      <c r="AS536" s="123">
        <f t="shared" ca="1" si="970"/>
        <v>0</v>
      </c>
      <c r="AT536" s="123">
        <f t="shared" ca="1" si="971"/>
        <v>0</v>
      </c>
      <c r="AU536" s="123">
        <f t="shared" ca="1" si="972"/>
        <v>0</v>
      </c>
      <c r="AV536" s="123">
        <f t="shared" ca="1" si="973"/>
        <v>0</v>
      </c>
      <c r="AW536" s="123">
        <f t="shared" ca="1" si="974"/>
        <v>0</v>
      </c>
      <c r="AX536" s="123">
        <f t="shared" ca="1" si="975"/>
        <v>0</v>
      </c>
      <c r="AY536" s="123">
        <f t="shared" ca="1" si="976"/>
        <v>0</v>
      </c>
      <c r="AZ536" s="123">
        <f t="shared" ca="1" si="977"/>
        <v>0</v>
      </c>
      <c r="BA536" s="123">
        <f t="shared" ca="1" si="978"/>
        <v>0</v>
      </c>
      <c r="BB536" s="123">
        <f t="shared" ca="1" si="979"/>
        <v>0</v>
      </c>
      <c r="BC536" s="123">
        <f t="shared" ca="1" si="980"/>
        <v>0</v>
      </c>
      <c r="BD536" s="123">
        <f t="shared" ca="1" si="981"/>
        <v>0</v>
      </c>
      <c r="BE536" s="123">
        <f t="shared" ca="1" si="982"/>
        <v>0</v>
      </c>
      <c r="BF536" s="123">
        <f t="shared" ca="1" si="983"/>
        <v>0</v>
      </c>
      <c r="BG536" s="123">
        <f t="shared" ca="1" si="984"/>
        <v>0</v>
      </c>
      <c r="BH536" s="123">
        <f t="shared" ca="1" si="985"/>
        <v>0</v>
      </c>
      <c r="BI536" s="123">
        <f t="shared" ca="1" si="986"/>
        <v>0</v>
      </c>
      <c r="BJ536" s="123">
        <f t="shared" ca="1" si="987"/>
        <v>0</v>
      </c>
      <c r="BK536" s="123">
        <f t="shared" ca="1" si="988"/>
        <v>0</v>
      </c>
      <c r="BL536" s="123">
        <f t="shared" ca="1" si="989"/>
        <v>0</v>
      </c>
      <c r="BM536" s="123">
        <f t="shared" ca="1" si="990"/>
        <v>0</v>
      </c>
      <c r="BN536" s="123">
        <f t="shared" ca="1" si="991"/>
        <v>0</v>
      </c>
      <c r="BO536" s="123">
        <f t="shared" ca="1" si="992"/>
        <v>0</v>
      </c>
      <c r="BP536" s="340">
        <f t="shared" ca="1" si="993"/>
        <v>0</v>
      </c>
      <c r="BQ536" s="123">
        <f t="shared" ca="1" si="994"/>
        <v>0</v>
      </c>
      <c r="BR536" s="123">
        <f t="shared" ca="1" si="995"/>
        <v>0</v>
      </c>
      <c r="BS536" s="123">
        <f t="shared" ca="1" si="996"/>
        <v>0</v>
      </c>
      <c r="BT536" s="123">
        <f t="shared" ca="1" si="997"/>
        <v>0</v>
      </c>
      <c r="BU536" s="123">
        <f t="shared" ca="1" si="998"/>
        <v>0</v>
      </c>
      <c r="BV536" s="123"/>
      <c r="BW536" s="123">
        <f t="shared" ca="1" si="999"/>
        <v>0</v>
      </c>
      <c r="BX536" s="123"/>
      <c r="BY536" s="123">
        <f t="shared" ca="1" si="1000"/>
        <v>0</v>
      </c>
      <c r="BZ536" s="123"/>
      <c r="CA536" s="123">
        <f t="shared" ca="1" si="1001"/>
        <v>0</v>
      </c>
      <c r="CB536" s="123"/>
      <c r="CC536" s="123">
        <f t="shared" ca="1" si="1002"/>
        <v>0</v>
      </c>
      <c r="CD536" s="125">
        <f t="shared" ca="1" si="1003"/>
        <v>0</v>
      </c>
      <c r="CE536" s="125">
        <f t="shared" ca="1" si="1004"/>
        <v>0</v>
      </c>
      <c r="CF536" s="125">
        <f t="shared" ca="1" si="1005"/>
        <v>0</v>
      </c>
      <c r="CG536" s="125">
        <f t="shared" ca="1" si="1006"/>
        <v>0</v>
      </c>
      <c r="CH536" s="125">
        <f t="shared" ca="1" si="1007"/>
        <v>0</v>
      </c>
      <c r="CI536" s="125">
        <f t="shared" ca="1" si="1008"/>
        <v>0</v>
      </c>
      <c r="CJ536" s="125">
        <f t="shared" ca="1" si="1009"/>
        <v>0</v>
      </c>
      <c r="CK536" s="125">
        <f t="shared" ca="1" si="1010"/>
        <v>0</v>
      </c>
      <c r="CL536" s="125">
        <f t="shared" ca="1" si="1011"/>
        <v>0</v>
      </c>
      <c r="CM536" s="125">
        <f t="shared" ca="1" si="1012"/>
        <v>0</v>
      </c>
      <c r="CN536" s="125">
        <f t="shared" ca="1" si="1013"/>
        <v>0</v>
      </c>
      <c r="CO536" s="125">
        <f t="shared" ca="1" si="1014"/>
        <v>0</v>
      </c>
      <c r="CP536" s="125">
        <f t="shared" ca="1" si="1015"/>
        <v>0</v>
      </c>
      <c r="CQ536" s="125">
        <f t="shared" ca="1" si="1016"/>
        <v>0</v>
      </c>
      <c r="CR536" s="125">
        <f t="shared" ca="1" si="1017"/>
        <v>0</v>
      </c>
      <c r="CS536" s="125">
        <f t="shared" ca="1" si="1018"/>
        <v>0</v>
      </c>
      <c r="CT536" s="125">
        <f t="shared" ca="1" si="1019"/>
        <v>0</v>
      </c>
      <c r="CU536" s="125">
        <f t="shared" ca="1" si="1020"/>
        <v>0</v>
      </c>
      <c r="CV536" s="125">
        <f t="shared" ca="1" si="1021"/>
        <v>0</v>
      </c>
      <c r="CW536" s="125">
        <f t="shared" ca="1" si="1022"/>
        <v>0</v>
      </c>
      <c r="CX536" s="125">
        <f t="shared" ca="1" si="1023"/>
        <v>0</v>
      </c>
      <c r="CY536" s="125">
        <f t="shared" ca="1" si="1024"/>
        <v>0</v>
      </c>
      <c r="CZ536" s="606">
        <f t="shared" ca="1" si="1025"/>
        <v>0</v>
      </c>
      <c r="DA536" s="341">
        <f t="shared" ca="1" si="1026"/>
        <v>0</v>
      </c>
      <c r="DB536" s="125">
        <f t="shared" ca="1" si="1027"/>
        <v>0</v>
      </c>
      <c r="DC536" s="125">
        <f t="shared" ca="1" si="1028"/>
        <v>0</v>
      </c>
      <c r="DD536" s="125">
        <f t="shared" ca="1" si="1029"/>
        <v>0</v>
      </c>
      <c r="DE536" s="125">
        <f t="shared" ca="1" si="1030"/>
        <v>0</v>
      </c>
      <c r="DF536" s="125">
        <f t="shared" ca="1" si="1031"/>
        <v>0</v>
      </c>
      <c r="DG536" s="125">
        <f t="shared" ca="1" si="1055"/>
        <v>0</v>
      </c>
      <c r="DH536" s="125"/>
      <c r="DI536" s="125">
        <f t="shared" ca="1" si="1046"/>
        <v>0</v>
      </c>
      <c r="DJ536" s="125">
        <f t="shared" ca="1" si="1047"/>
        <v>0</v>
      </c>
      <c r="DK536" s="125">
        <f t="shared" ca="1" si="1048"/>
        <v>0</v>
      </c>
      <c r="DL536" s="125">
        <f t="shared" ca="1" si="1049"/>
        <v>0</v>
      </c>
      <c r="DN536" s="340">
        <f t="shared" ca="1" si="1050"/>
        <v>0</v>
      </c>
      <c r="DO536" s="340">
        <f t="shared" ca="1" si="1051"/>
        <v>0</v>
      </c>
      <c r="DP536" s="340">
        <f t="shared" ca="1" si="1052"/>
        <v>0</v>
      </c>
      <c r="DQ536" s="340">
        <f t="shared" ca="1" si="1053"/>
        <v>0</v>
      </c>
      <c r="DR536" s="340">
        <f t="shared" ca="1" si="1054"/>
        <v>0</v>
      </c>
      <c r="DS536" s="340">
        <f t="shared" ca="1" si="1054"/>
        <v>0</v>
      </c>
    </row>
    <row r="537" spans="1:123">
      <c r="A537">
        <f t="shared" ca="1" si="935"/>
        <v>0</v>
      </c>
      <c r="B537">
        <f t="shared" ca="1" si="936"/>
        <v>0</v>
      </c>
      <c r="C537">
        <f t="shared" ca="1" si="937"/>
        <v>10</v>
      </c>
      <c r="D537">
        <f t="shared" ca="1" si="938"/>
        <v>0</v>
      </c>
      <c r="E537">
        <f t="shared" ca="1" si="939"/>
        <v>0</v>
      </c>
      <c r="F537">
        <f t="shared" ca="1" si="940"/>
        <v>0</v>
      </c>
      <c r="G537" s="123">
        <f t="shared" ca="1" si="1045"/>
        <v>0</v>
      </c>
      <c r="H537" s="123">
        <f t="shared" ca="1" si="1044"/>
        <v>0</v>
      </c>
      <c r="I537" s="123">
        <f t="shared" ca="1" si="1044"/>
        <v>0</v>
      </c>
      <c r="J537" s="123">
        <f t="shared" ca="1" si="1044"/>
        <v>0</v>
      </c>
      <c r="K537" s="123">
        <f t="shared" ca="1" si="1044"/>
        <v>0</v>
      </c>
      <c r="L537" s="123">
        <f t="shared" ca="1" si="1044"/>
        <v>0</v>
      </c>
      <c r="M537" s="123">
        <f t="shared" ca="1" si="1044"/>
        <v>0</v>
      </c>
      <c r="N537" s="123">
        <f t="shared" ca="1" si="1044"/>
        <v>0</v>
      </c>
      <c r="O537" s="123">
        <f t="shared" ca="1" si="941"/>
        <v>0</v>
      </c>
      <c r="P537" s="123">
        <f t="shared" ca="1" si="942"/>
        <v>0</v>
      </c>
      <c r="Q537" s="123">
        <f t="shared" ca="1" si="943"/>
        <v>0</v>
      </c>
      <c r="R537" s="123">
        <f t="shared" ca="1" si="943"/>
        <v>0</v>
      </c>
      <c r="S537" s="123">
        <f t="shared" ca="1" si="944"/>
        <v>0</v>
      </c>
      <c r="T537" s="123">
        <f t="shared" ca="1" si="945"/>
        <v>0</v>
      </c>
      <c r="U537" s="123">
        <f t="shared" ca="1" si="946"/>
        <v>0</v>
      </c>
      <c r="V537" s="123">
        <f t="shared" ca="1" si="947"/>
        <v>0</v>
      </c>
      <c r="W537" s="123">
        <f t="shared" ca="1" si="948"/>
        <v>0</v>
      </c>
      <c r="X537" s="123">
        <f t="shared" ca="1" si="949"/>
        <v>0</v>
      </c>
      <c r="Y537" s="123">
        <f t="shared" ca="1" si="950"/>
        <v>0</v>
      </c>
      <c r="Z537" s="123">
        <f t="shared" ca="1" si="951"/>
        <v>0</v>
      </c>
      <c r="AA537" s="123">
        <f t="shared" ca="1" si="952"/>
        <v>0</v>
      </c>
      <c r="AB537" s="123">
        <f t="shared" ca="1" si="953"/>
        <v>0</v>
      </c>
      <c r="AC537" s="123">
        <f t="shared" ca="1" si="954"/>
        <v>0</v>
      </c>
      <c r="AD537" s="123">
        <f t="shared" ca="1" si="955"/>
        <v>0</v>
      </c>
      <c r="AE537" s="123">
        <f t="shared" ca="1" si="956"/>
        <v>0</v>
      </c>
      <c r="AF537" s="123">
        <f t="shared" ca="1" si="957"/>
        <v>0</v>
      </c>
      <c r="AG537" s="123">
        <f t="shared" ca="1" si="958"/>
        <v>0</v>
      </c>
      <c r="AH537" s="123">
        <f t="shared" ca="1" si="959"/>
        <v>0</v>
      </c>
      <c r="AI537" s="123">
        <f t="shared" ca="1" si="960"/>
        <v>0</v>
      </c>
      <c r="AJ537" s="123">
        <f t="shared" ca="1" si="961"/>
        <v>0</v>
      </c>
      <c r="AK537" s="123">
        <f t="shared" ca="1" si="962"/>
        <v>0</v>
      </c>
      <c r="AL537" s="123">
        <f t="shared" ca="1" si="963"/>
        <v>0</v>
      </c>
      <c r="AM537" s="123">
        <f t="shared" ca="1" si="964"/>
        <v>0</v>
      </c>
      <c r="AN537" s="123">
        <f t="shared" ca="1" si="965"/>
        <v>0</v>
      </c>
      <c r="AO537" s="123">
        <f t="shared" ca="1" si="966"/>
        <v>0</v>
      </c>
      <c r="AP537" s="123">
        <f t="shared" ca="1" si="967"/>
        <v>0</v>
      </c>
      <c r="AQ537" s="123">
        <f t="shared" ca="1" si="968"/>
        <v>0</v>
      </c>
      <c r="AR537" s="123">
        <f t="shared" ca="1" si="969"/>
        <v>0</v>
      </c>
      <c r="AS537" s="123">
        <f t="shared" ca="1" si="970"/>
        <v>0</v>
      </c>
      <c r="AT537" s="123">
        <f t="shared" ca="1" si="971"/>
        <v>0</v>
      </c>
      <c r="AU537" s="123">
        <f t="shared" ca="1" si="972"/>
        <v>0</v>
      </c>
      <c r="AV537" s="123">
        <f t="shared" ca="1" si="973"/>
        <v>0</v>
      </c>
      <c r="AW537" s="123">
        <f t="shared" ca="1" si="974"/>
        <v>0</v>
      </c>
      <c r="AX537" s="123">
        <f t="shared" ca="1" si="975"/>
        <v>0</v>
      </c>
      <c r="AY537" s="123">
        <f t="shared" ca="1" si="976"/>
        <v>0</v>
      </c>
      <c r="AZ537" s="123">
        <f t="shared" ca="1" si="977"/>
        <v>0</v>
      </c>
      <c r="BA537" s="123">
        <f t="shared" ca="1" si="978"/>
        <v>0</v>
      </c>
      <c r="BB537" s="123">
        <f t="shared" ca="1" si="979"/>
        <v>0</v>
      </c>
      <c r="BC537" s="123">
        <f t="shared" ca="1" si="980"/>
        <v>0</v>
      </c>
      <c r="BD537" s="123">
        <f t="shared" ca="1" si="981"/>
        <v>0</v>
      </c>
      <c r="BE537" s="123">
        <f t="shared" ca="1" si="982"/>
        <v>0</v>
      </c>
      <c r="BF537" s="123">
        <f t="shared" ca="1" si="983"/>
        <v>0</v>
      </c>
      <c r="BG537" s="123">
        <f t="shared" ca="1" si="984"/>
        <v>0</v>
      </c>
      <c r="BH537" s="123">
        <f t="shared" ca="1" si="985"/>
        <v>0</v>
      </c>
      <c r="BI537" s="123">
        <f t="shared" ca="1" si="986"/>
        <v>0</v>
      </c>
      <c r="BJ537" s="123">
        <f t="shared" ca="1" si="987"/>
        <v>0</v>
      </c>
      <c r="BK537" s="123">
        <f t="shared" ca="1" si="988"/>
        <v>0</v>
      </c>
      <c r="BL537" s="123">
        <f t="shared" ca="1" si="989"/>
        <v>0</v>
      </c>
      <c r="BM537" s="123">
        <f t="shared" ca="1" si="990"/>
        <v>0</v>
      </c>
      <c r="BN537" s="123">
        <f t="shared" ca="1" si="991"/>
        <v>0</v>
      </c>
      <c r="BO537" s="123">
        <f t="shared" ca="1" si="992"/>
        <v>0</v>
      </c>
      <c r="BP537" s="340">
        <f t="shared" ca="1" si="993"/>
        <v>0</v>
      </c>
      <c r="BQ537" s="123">
        <f t="shared" ca="1" si="994"/>
        <v>0</v>
      </c>
      <c r="BR537" s="123">
        <f t="shared" ca="1" si="995"/>
        <v>0</v>
      </c>
      <c r="BS537" s="123">
        <f t="shared" ca="1" si="996"/>
        <v>0</v>
      </c>
      <c r="BT537" s="123">
        <f t="shared" ca="1" si="997"/>
        <v>0</v>
      </c>
      <c r="BU537" s="123">
        <f t="shared" ca="1" si="998"/>
        <v>0</v>
      </c>
      <c r="BV537" s="123"/>
      <c r="BW537" s="123">
        <f t="shared" ca="1" si="999"/>
        <v>0</v>
      </c>
      <c r="BX537" s="123"/>
      <c r="BY537" s="123">
        <f t="shared" ca="1" si="1000"/>
        <v>0</v>
      </c>
      <c r="BZ537" s="123"/>
      <c r="CA537" s="123">
        <f t="shared" ca="1" si="1001"/>
        <v>0</v>
      </c>
      <c r="CB537" s="123"/>
      <c r="CC537" s="123">
        <f t="shared" ca="1" si="1002"/>
        <v>0</v>
      </c>
      <c r="CD537" s="125">
        <f t="shared" ca="1" si="1003"/>
        <v>0</v>
      </c>
      <c r="CE537" s="125">
        <f t="shared" ca="1" si="1004"/>
        <v>0</v>
      </c>
      <c r="CF537" s="125">
        <f t="shared" ca="1" si="1005"/>
        <v>0</v>
      </c>
      <c r="CG537" s="125">
        <f t="shared" ca="1" si="1006"/>
        <v>0</v>
      </c>
      <c r="CH537" s="125">
        <f t="shared" ca="1" si="1007"/>
        <v>0</v>
      </c>
      <c r="CI537" s="125">
        <f t="shared" ca="1" si="1008"/>
        <v>0</v>
      </c>
      <c r="CJ537" s="125">
        <f t="shared" ca="1" si="1009"/>
        <v>0</v>
      </c>
      <c r="CK537" s="125">
        <f t="shared" ca="1" si="1010"/>
        <v>0</v>
      </c>
      <c r="CL537" s="125">
        <f t="shared" ca="1" si="1011"/>
        <v>18</v>
      </c>
      <c r="CM537" s="125">
        <f t="shared" ca="1" si="1012"/>
        <v>0</v>
      </c>
      <c r="CN537" s="125">
        <f t="shared" ca="1" si="1013"/>
        <v>0</v>
      </c>
      <c r="CO537" s="125">
        <f t="shared" ca="1" si="1014"/>
        <v>0</v>
      </c>
      <c r="CP537" s="125">
        <f t="shared" ca="1" si="1015"/>
        <v>0</v>
      </c>
      <c r="CQ537" s="125">
        <f t="shared" ca="1" si="1016"/>
        <v>0</v>
      </c>
      <c r="CR537" s="125">
        <f t="shared" ca="1" si="1017"/>
        <v>0</v>
      </c>
      <c r="CS537" s="125">
        <f t="shared" ca="1" si="1018"/>
        <v>0</v>
      </c>
      <c r="CT537" s="125">
        <f t="shared" ca="1" si="1019"/>
        <v>0</v>
      </c>
      <c r="CU537" s="125">
        <f t="shared" ca="1" si="1020"/>
        <v>0</v>
      </c>
      <c r="CV537" s="125">
        <f t="shared" ca="1" si="1021"/>
        <v>0</v>
      </c>
      <c r="CW537" s="125">
        <f t="shared" ca="1" si="1022"/>
        <v>10</v>
      </c>
      <c r="CX537" s="125">
        <f t="shared" ca="1" si="1023"/>
        <v>0</v>
      </c>
      <c r="CY537" s="125">
        <f t="shared" ca="1" si="1024"/>
        <v>3</v>
      </c>
      <c r="CZ537" s="606">
        <f t="shared" ca="1" si="1025"/>
        <v>0</v>
      </c>
      <c r="DA537" s="341">
        <f t="shared" ca="1" si="1026"/>
        <v>1</v>
      </c>
      <c r="DB537" s="125">
        <f t="shared" ca="1" si="1027"/>
        <v>0</v>
      </c>
      <c r="DC537" s="125">
        <f t="shared" ca="1" si="1028"/>
        <v>0</v>
      </c>
      <c r="DD537" s="125">
        <f t="shared" ca="1" si="1029"/>
        <v>0</v>
      </c>
      <c r="DE537" s="125">
        <f t="shared" ca="1" si="1030"/>
        <v>0</v>
      </c>
      <c r="DF537" s="125">
        <f t="shared" ca="1" si="1031"/>
        <v>0</v>
      </c>
      <c r="DG537" s="125">
        <f t="shared" ca="1" si="1055"/>
        <v>0</v>
      </c>
      <c r="DH537" s="125"/>
      <c r="DI537" s="125">
        <f t="shared" ca="1" si="1046"/>
        <v>0</v>
      </c>
      <c r="DJ537" s="125">
        <f t="shared" ca="1" si="1047"/>
        <v>0</v>
      </c>
      <c r="DK537" s="125">
        <f t="shared" ca="1" si="1048"/>
        <v>0</v>
      </c>
      <c r="DL537" s="125">
        <f t="shared" ca="1" si="1049"/>
        <v>32</v>
      </c>
      <c r="DN537" s="340">
        <f t="shared" ca="1" si="1050"/>
        <v>0</v>
      </c>
      <c r="DO537" s="340">
        <f t="shared" ca="1" si="1051"/>
        <v>0</v>
      </c>
      <c r="DP537" s="340">
        <f t="shared" ca="1" si="1052"/>
        <v>0</v>
      </c>
      <c r="DQ537" s="340">
        <f t="shared" ca="1" si="1053"/>
        <v>0</v>
      </c>
      <c r="DR537" s="340">
        <f t="shared" ca="1" si="1054"/>
        <v>0</v>
      </c>
      <c r="DS537" s="340">
        <f t="shared" ca="1" si="1054"/>
        <v>0</v>
      </c>
    </row>
    <row r="538" spans="1:123">
      <c r="A538">
        <f t="shared" ca="1" si="935"/>
        <v>0</v>
      </c>
      <c r="B538">
        <f t="shared" ca="1" si="936"/>
        <v>0</v>
      </c>
      <c r="C538">
        <f t="shared" ca="1" si="937"/>
        <v>15</v>
      </c>
      <c r="D538">
        <f t="shared" ca="1" si="938"/>
        <v>0</v>
      </c>
      <c r="E538">
        <f t="shared" ca="1" si="939"/>
        <v>0</v>
      </c>
      <c r="F538">
        <f t="shared" ca="1" si="940"/>
        <v>0</v>
      </c>
      <c r="G538" s="123">
        <f t="shared" ca="1" si="1045"/>
        <v>0</v>
      </c>
      <c r="H538" s="123">
        <f t="shared" ca="1" si="1044"/>
        <v>0</v>
      </c>
      <c r="I538" s="123">
        <f t="shared" ca="1" si="1044"/>
        <v>0</v>
      </c>
      <c r="J538" s="123">
        <f t="shared" ca="1" si="1044"/>
        <v>0</v>
      </c>
      <c r="K538" s="123">
        <f t="shared" ca="1" si="1044"/>
        <v>0</v>
      </c>
      <c r="L538" s="123">
        <f t="shared" ca="1" si="1044"/>
        <v>0</v>
      </c>
      <c r="M538" s="123">
        <f t="shared" ca="1" si="1044"/>
        <v>0</v>
      </c>
      <c r="N538" s="123">
        <f t="shared" ca="1" si="1044"/>
        <v>0</v>
      </c>
      <c r="O538" s="123">
        <f t="shared" ca="1" si="941"/>
        <v>0</v>
      </c>
      <c r="P538" s="123">
        <f t="shared" ca="1" si="942"/>
        <v>0</v>
      </c>
      <c r="Q538" s="123">
        <f t="shared" ca="1" si="943"/>
        <v>0</v>
      </c>
      <c r="R538" s="123">
        <f t="shared" ca="1" si="943"/>
        <v>0</v>
      </c>
      <c r="S538" s="123">
        <f t="shared" ca="1" si="944"/>
        <v>0</v>
      </c>
      <c r="T538" s="123">
        <f t="shared" ca="1" si="945"/>
        <v>0</v>
      </c>
      <c r="U538" s="123">
        <f t="shared" ca="1" si="946"/>
        <v>0</v>
      </c>
      <c r="V538" s="123">
        <f t="shared" ca="1" si="947"/>
        <v>0</v>
      </c>
      <c r="W538" s="123">
        <f t="shared" ca="1" si="948"/>
        <v>0</v>
      </c>
      <c r="X538" s="123">
        <f t="shared" ca="1" si="949"/>
        <v>0</v>
      </c>
      <c r="Y538" s="123">
        <f t="shared" ca="1" si="950"/>
        <v>0</v>
      </c>
      <c r="Z538" s="123">
        <f t="shared" ca="1" si="951"/>
        <v>0</v>
      </c>
      <c r="AA538" s="123">
        <f t="shared" ca="1" si="952"/>
        <v>0</v>
      </c>
      <c r="AB538" s="123">
        <f t="shared" ca="1" si="953"/>
        <v>0</v>
      </c>
      <c r="AC538" s="123">
        <f t="shared" ca="1" si="954"/>
        <v>0</v>
      </c>
      <c r="AD538" s="123">
        <f t="shared" ca="1" si="955"/>
        <v>0</v>
      </c>
      <c r="AE538" s="123">
        <f t="shared" ca="1" si="956"/>
        <v>0</v>
      </c>
      <c r="AF538" s="123">
        <f t="shared" ca="1" si="957"/>
        <v>0</v>
      </c>
      <c r="AG538" s="123">
        <f t="shared" ca="1" si="958"/>
        <v>0</v>
      </c>
      <c r="AH538" s="123">
        <f t="shared" ca="1" si="959"/>
        <v>0</v>
      </c>
      <c r="AI538" s="123">
        <f t="shared" ca="1" si="960"/>
        <v>0</v>
      </c>
      <c r="AJ538" s="123">
        <f t="shared" ca="1" si="961"/>
        <v>0</v>
      </c>
      <c r="AK538" s="123">
        <f t="shared" ca="1" si="962"/>
        <v>0</v>
      </c>
      <c r="AL538" s="123">
        <f t="shared" ca="1" si="963"/>
        <v>0</v>
      </c>
      <c r="AM538" s="123">
        <f t="shared" ca="1" si="964"/>
        <v>0</v>
      </c>
      <c r="AN538" s="123">
        <f t="shared" ca="1" si="965"/>
        <v>0</v>
      </c>
      <c r="AO538" s="123">
        <f t="shared" ca="1" si="966"/>
        <v>0</v>
      </c>
      <c r="AP538" s="123">
        <f t="shared" ca="1" si="967"/>
        <v>0</v>
      </c>
      <c r="AQ538" s="123">
        <f t="shared" ca="1" si="968"/>
        <v>0</v>
      </c>
      <c r="AR538" s="123">
        <f t="shared" ca="1" si="969"/>
        <v>0</v>
      </c>
      <c r="AS538" s="123">
        <f t="shared" ca="1" si="970"/>
        <v>0</v>
      </c>
      <c r="AT538" s="123">
        <f t="shared" ca="1" si="971"/>
        <v>0</v>
      </c>
      <c r="AU538" s="123">
        <f t="shared" ca="1" si="972"/>
        <v>0</v>
      </c>
      <c r="AV538" s="123">
        <f t="shared" ca="1" si="973"/>
        <v>0</v>
      </c>
      <c r="AW538" s="123">
        <f t="shared" ca="1" si="974"/>
        <v>0</v>
      </c>
      <c r="AX538" s="123">
        <f t="shared" ca="1" si="975"/>
        <v>0</v>
      </c>
      <c r="AY538" s="123">
        <f t="shared" ca="1" si="976"/>
        <v>0</v>
      </c>
      <c r="AZ538" s="123">
        <f t="shared" ca="1" si="977"/>
        <v>0</v>
      </c>
      <c r="BA538" s="123">
        <f t="shared" ca="1" si="978"/>
        <v>0</v>
      </c>
      <c r="BB538" s="123">
        <f t="shared" ca="1" si="979"/>
        <v>0</v>
      </c>
      <c r="BC538" s="123">
        <f t="shared" ca="1" si="980"/>
        <v>0</v>
      </c>
      <c r="BD538" s="123">
        <f t="shared" ca="1" si="981"/>
        <v>0</v>
      </c>
      <c r="BE538" s="123">
        <f t="shared" ca="1" si="982"/>
        <v>0</v>
      </c>
      <c r="BF538" s="123">
        <f t="shared" ca="1" si="983"/>
        <v>0</v>
      </c>
      <c r="BG538" s="123">
        <f t="shared" ca="1" si="984"/>
        <v>0</v>
      </c>
      <c r="BH538" s="123">
        <f t="shared" ca="1" si="985"/>
        <v>0</v>
      </c>
      <c r="BI538" s="123">
        <f t="shared" ca="1" si="986"/>
        <v>0</v>
      </c>
      <c r="BJ538" s="123">
        <f t="shared" ca="1" si="987"/>
        <v>0</v>
      </c>
      <c r="BK538" s="123">
        <f t="shared" ca="1" si="988"/>
        <v>0</v>
      </c>
      <c r="BL538" s="123">
        <f t="shared" ca="1" si="989"/>
        <v>0</v>
      </c>
      <c r="BM538" s="123">
        <f t="shared" ca="1" si="990"/>
        <v>0</v>
      </c>
      <c r="BN538" s="123">
        <f t="shared" ca="1" si="991"/>
        <v>0</v>
      </c>
      <c r="BO538" s="123">
        <f t="shared" ca="1" si="992"/>
        <v>0</v>
      </c>
      <c r="BP538" s="340">
        <f t="shared" ca="1" si="993"/>
        <v>0</v>
      </c>
      <c r="BQ538" s="123">
        <f t="shared" ca="1" si="994"/>
        <v>0</v>
      </c>
      <c r="BR538" s="123">
        <f t="shared" ca="1" si="995"/>
        <v>0</v>
      </c>
      <c r="BS538" s="123">
        <f t="shared" ca="1" si="996"/>
        <v>0</v>
      </c>
      <c r="BT538" s="123">
        <f t="shared" ca="1" si="997"/>
        <v>0</v>
      </c>
      <c r="BU538" s="123">
        <f t="shared" ca="1" si="998"/>
        <v>0</v>
      </c>
      <c r="BV538" s="123"/>
      <c r="BW538" s="123">
        <f t="shared" ca="1" si="999"/>
        <v>0</v>
      </c>
      <c r="BX538" s="123"/>
      <c r="BY538" s="123">
        <f t="shared" ca="1" si="1000"/>
        <v>0</v>
      </c>
      <c r="BZ538" s="123"/>
      <c r="CA538" s="123">
        <f t="shared" ca="1" si="1001"/>
        <v>0</v>
      </c>
      <c r="CB538" s="123"/>
      <c r="CC538" s="123">
        <f t="shared" ca="1" si="1002"/>
        <v>0</v>
      </c>
      <c r="CD538" s="125">
        <f t="shared" ca="1" si="1003"/>
        <v>0</v>
      </c>
      <c r="CE538" s="125">
        <f t="shared" ca="1" si="1004"/>
        <v>0</v>
      </c>
      <c r="CF538" s="125">
        <f t="shared" ca="1" si="1005"/>
        <v>0</v>
      </c>
      <c r="CG538" s="125">
        <f t="shared" ca="1" si="1006"/>
        <v>0</v>
      </c>
      <c r="CH538" s="125">
        <f t="shared" ca="1" si="1007"/>
        <v>0</v>
      </c>
      <c r="CI538" s="125">
        <f t="shared" ca="1" si="1008"/>
        <v>0</v>
      </c>
      <c r="CJ538" s="125">
        <f t="shared" ca="1" si="1009"/>
        <v>0</v>
      </c>
      <c r="CK538" s="125">
        <f t="shared" ca="1" si="1010"/>
        <v>0</v>
      </c>
      <c r="CL538" s="125">
        <f t="shared" ca="1" si="1011"/>
        <v>1</v>
      </c>
      <c r="CM538" s="125">
        <f t="shared" ca="1" si="1012"/>
        <v>0</v>
      </c>
      <c r="CN538" s="125">
        <f t="shared" ca="1" si="1013"/>
        <v>0</v>
      </c>
      <c r="CO538" s="125">
        <f t="shared" ca="1" si="1014"/>
        <v>0</v>
      </c>
      <c r="CP538" s="125">
        <f t="shared" ca="1" si="1015"/>
        <v>0</v>
      </c>
      <c r="CQ538" s="125">
        <f t="shared" ca="1" si="1016"/>
        <v>0</v>
      </c>
      <c r="CR538" s="125">
        <f t="shared" ca="1" si="1017"/>
        <v>0</v>
      </c>
      <c r="CS538" s="125">
        <f t="shared" ca="1" si="1018"/>
        <v>0</v>
      </c>
      <c r="CT538" s="125">
        <f t="shared" ca="1" si="1019"/>
        <v>0</v>
      </c>
      <c r="CU538" s="125">
        <f t="shared" ca="1" si="1020"/>
        <v>0</v>
      </c>
      <c r="CV538" s="125">
        <f t="shared" ca="1" si="1021"/>
        <v>0</v>
      </c>
      <c r="CW538" s="125">
        <f t="shared" ca="1" si="1022"/>
        <v>0</v>
      </c>
      <c r="CX538" s="125">
        <f t="shared" ca="1" si="1023"/>
        <v>0</v>
      </c>
      <c r="CY538" s="125">
        <f t="shared" ca="1" si="1024"/>
        <v>1</v>
      </c>
      <c r="CZ538" s="606">
        <f t="shared" ca="1" si="1025"/>
        <v>0</v>
      </c>
      <c r="DA538" s="341">
        <f t="shared" ca="1" si="1026"/>
        <v>1</v>
      </c>
      <c r="DB538" s="125">
        <f t="shared" ca="1" si="1027"/>
        <v>0</v>
      </c>
      <c r="DC538" s="125">
        <f t="shared" ca="1" si="1028"/>
        <v>1</v>
      </c>
      <c r="DD538" s="125">
        <f t="shared" ca="1" si="1029"/>
        <v>0</v>
      </c>
      <c r="DE538" s="125">
        <f t="shared" ca="1" si="1030"/>
        <v>0</v>
      </c>
      <c r="DF538" s="125">
        <f t="shared" ca="1" si="1031"/>
        <v>0</v>
      </c>
      <c r="DG538" s="125">
        <f t="shared" ca="1" si="1055"/>
        <v>0</v>
      </c>
      <c r="DH538" s="125"/>
      <c r="DI538" s="125">
        <f t="shared" ca="1" si="1046"/>
        <v>0</v>
      </c>
      <c r="DJ538" s="125">
        <f t="shared" ca="1" si="1047"/>
        <v>0</v>
      </c>
      <c r="DK538" s="125">
        <f t="shared" ca="1" si="1048"/>
        <v>0</v>
      </c>
      <c r="DL538" s="125">
        <f t="shared" ca="1" si="1049"/>
        <v>4</v>
      </c>
      <c r="DN538" s="340">
        <f t="shared" ca="1" si="1050"/>
        <v>0</v>
      </c>
      <c r="DO538" s="340">
        <f t="shared" ca="1" si="1051"/>
        <v>0</v>
      </c>
      <c r="DP538" s="340">
        <f t="shared" ca="1" si="1052"/>
        <v>0</v>
      </c>
      <c r="DQ538" s="340">
        <f t="shared" ca="1" si="1053"/>
        <v>0</v>
      </c>
      <c r="DR538" s="340">
        <f t="shared" ca="1" si="1054"/>
        <v>0</v>
      </c>
      <c r="DS538" s="340">
        <f t="shared" ca="1" si="1054"/>
        <v>0</v>
      </c>
    </row>
    <row r="539" spans="1:123">
      <c r="A539">
        <f t="shared" ca="1" si="935"/>
        <v>0</v>
      </c>
      <c r="B539">
        <f t="shared" ca="1" si="936"/>
        <v>0</v>
      </c>
      <c r="C539">
        <f t="shared" ca="1" si="937"/>
        <v>20</v>
      </c>
      <c r="D539">
        <f t="shared" ca="1" si="938"/>
        <v>0</v>
      </c>
      <c r="E539">
        <f t="shared" ca="1" si="939"/>
        <v>0</v>
      </c>
      <c r="F539">
        <f t="shared" ca="1" si="940"/>
        <v>0</v>
      </c>
      <c r="G539" s="123">
        <f t="shared" ca="1" si="1045"/>
        <v>0</v>
      </c>
      <c r="H539" s="123">
        <f t="shared" ca="1" si="1044"/>
        <v>0</v>
      </c>
      <c r="I539" s="123">
        <f t="shared" ca="1" si="1044"/>
        <v>0</v>
      </c>
      <c r="J539" s="123">
        <f t="shared" ca="1" si="1044"/>
        <v>0</v>
      </c>
      <c r="K539" s="123">
        <f t="shared" ca="1" si="1044"/>
        <v>0</v>
      </c>
      <c r="L539" s="123">
        <f t="shared" ca="1" si="1044"/>
        <v>0</v>
      </c>
      <c r="M539" s="123">
        <f t="shared" ca="1" si="1044"/>
        <v>0</v>
      </c>
      <c r="N539" s="123">
        <f t="shared" ca="1" si="1044"/>
        <v>0</v>
      </c>
      <c r="O539" s="123">
        <f t="shared" ca="1" si="941"/>
        <v>0</v>
      </c>
      <c r="P539" s="123">
        <f t="shared" ca="1" si="942"/>
        <v>0</v>
      </c>
      <c r="Q539" s="123">
        <f t="shared" ca="1" si="943"/>
        <v>0</v>
      </c>
      <c r="R539" s="123">
        <f t="shared" ca="1" si="943"/>
        <v>0</v>
      </c>
      <c r="S539" s="123">
        <f t="shared" ca="1" si="944"/>
        <v>0</v>
      </c>
      <c r="T539" s="123">
        <f t="shared" ca="1" si="945"/>
        <v>0</v>
      </c>
      <c r="U539" s="123">
        <f t="shared" ca="1" si="946"/>
        <v>0</v>
      </c>
      <c r="V539" s="123">
        <f t="shared" ca="1" si="947"/>
        <v>0</v>
      </c>
      <c r="W539" s="123">
        <f t="shared" ca="1" si="948"/>
        <v>0</v>
      </c>
      <c r="X539" s="123">
        <f t="shared" ca="1" si="949"/>
        <v>0</v>
      </c>
      <c r="Y539" s="123">
        <f t="shared" ca="1" si="950"/>
        <v>0</v>
      </c>
      <c r="Z539" s="123">
        <f t="shared" ca="1" si="951"/>
        <v>0</v>
      </c>
      <c r="AA539" s="123">
        <f t="shared" ca="1" si="952"/>
        <v>0</v>
      </c>
      <c r="AB539" s="123">
        <f t="shared" ca="1" si="953"/>
        <v>0</v>
      </c>
      <c r="AC539" s="123">
        <f t="shared" ca="1" si="954"/>
        <v>0</v>
      </c>
      <c r="AD539" s="123">
        <f t="shared" ca="1" si="955"/>
        <v>0</v>
      </c>
      <c r="AE539" s="123">
        <f t="shared" ca="1" si="956"/>
        <v>0</v>
      </c>
      <c r="AF539" s="123">
        <f t="shared" ca="1" si="957"/>
        <v>0</v>
      </c>
      <c r="AG539" s="123">
        <f t="shared" ca="1" si="958"/>
        <v>0</v>
      </c>
      <c r="AH539" s="123">
        <f t="shared" ca="1" si="959"/>
        <v>0</v>
      </c>
      <c r="AI539" s="123">
        <f t="shared" ca="1" si="960"/>
        <v>0</v>
      </c>
      <c r="AJ539" s="123">
        <f t="shared" ca="1" si="961"/>
        <v>0</v>
      </c>
      <c r="AK539" s="123">
        <f t="shared" ca="1" si="962"/>
        <v>0</v>
      </c>
      <c r="AL539" s="123">
        <f t="shared" ca="1" si="963"/>
        <v>0</v>
      </c>
      <c r="AM539" s="123">
        <f t="shared" ca="1" si="964"/>
        <v>0</v>
      </c>
      <c r="AN539" s="123">
        <f t="shared" ca="1" si="965"/>
        <v>0</v>
      </c>
      <c r="AO539" s="123">
        <f t="shared" ca="1" si="966"/>
        <v>0</v>
      </c>
      <c r="AP539" s="123">
        <f t="shared" ca="1" si="967"/>
        <v>0</v>
      </c>
      <c r="AQ539" s="123">
        <f t="shared" ca="1" si="968"/>
        <v>0</v>
      </c>
      <c r="AR539" s="123">
        <f t="shared" ca="1" si="969"/>
        <v>0</v>
      </c>
      <c r="AS539" s="123">
        <f t="shared" ca="1" si="970"/>
        <v>0</v>
      </c>
      <c r="AT539" s="123">
        <f t="shared" ca="1" si="971"/>
        <v>0</v>
      </c>
      <c r="AU539" s="123">
        <f t="shared" ca="1" si="972"/>
        <v>0</v>
      </c>
      <c r="AV539" s="123">
        <f t="shared" ca="1" si="973"/>
        <v>0</v>
      </c>
      <c r="AW539" s="123">
        <f t="shared" ca="1" si="974"/>
        <v>0</v>
      </c>
      <c r="AX539" s="123">
        <f t="shared" ca="1" si="975"/>
        <v>0</v>
      </c>
      <c r="AY539" s="123">
        <f t="shared" ca="1" si="976"/>
        <v>0</v>
      </c>
      <c r="AZ539" s="123">
        <f t="shared" ca="1" si="977"/>
        <v>0</v>
      </c>
      <c r="BA539" s="123">
        <f t="shared" ca="1" si="978"/>
        <v>0</v>
      </c>
      <c r="BB539" s="123">
        <f t="shared" ca="1" si="979"/>
        <v>0</v>
      </c>
      <c r="BC539" s="123">
        <f t="shared" ca="1" si="980"/>
        <v>0</v>
      </c>
      <c r="BD539" s="123">
        <f t="shared" ca="1" si="981"/>
        <v>0</v>
      </c>
      <c r="BE539" s="123">
        <f t="shared" ca="1" si="982"/>
        <v>0</v>
      </c>
      <c r="BF539" s="123">
        <f t="shared" ca="1" si="983"/>
        <v>0</v>
      </c>
      <c r="BG539" s="123">
        <f t="shared" ca="1" si="984"/>
        <v>0</v>
      </c>
      <c r="BH539" s="123">
        <f t="shared" ca="1" si="985"/>
        <v>0</v>
      </c>
      <c r="BI539" s="123">
        <f t="shared" ca="1" si="986"/>
        <v>0</v>
      </c>
      <c r="BJ539" s="123">
        <f t="shared" ca="1" si="987"/>
        <v>0</v>
      </c>
      <c r="BK539" s="123">
        <f t="shared" ca="1" si="988"/>
        <v>0</v>
      </c>
      <c r="BL539" s="123">
        <f t="shared" ca="1" si="989"/>
        <v>0</v>
      </c>
      <c r="BM539" s="123">
        <f t="shared" ca="1" si="990"/>
        <v>0</v>
      </c>
      <c r="BN539" s="123">
        <f t="shared" ca="1" si="991"/>
        <v>0</v>
      </c>
      <c r="BO539" s="123">
        <f t="shared" ca="1" si="992"/>
        <v>0</v>
      </c>
      <c r="BP539" s="340">
        <f t="shared" ca="1" si="993"/>
        <v>0</v>
      </c>
      <c r="BQ539" s="123">
        <f t="shared" ca="1" si="994"/>
        <v>0</v>
      </c>
      <c r="BR539" s="123">
        <f t="shared" ca="1" si="995"/>
        <v>0</v>
      </c>
      <c r="BS539" s="123">
        <f t="shared" ca="1" si="996"/>
        <v>0</v>
      </c>
      <c r="BT539" s="123">
        <f t="shared" ca="1" si="997"/>
        <v>0</v>
      </c>
      <c r="BU539" s="123">
        <f t="shared" ca="1" si="998"/>
        <v>0</v>
      </c>
      <c r="BV539" s="123"/>
      <c r="BW539" s="123">
        <f t="shared" ca="1" si="999"/>
        <v>0</v>
      </c>
      <c r="BX539" s="123"/>
      <c r="BY539" s="123">
        <f t="shared" ca="1" si="1000"/>
        <v>0</v>
      </c>
      <c r="BZ539" s="123"/>
      <c r="CA539" s="123">
        <f t="shared" ca="1" si="1001"/>
        <v>0</v>
      </c>
      <c r="CB539" s="123"/>
      <c r="CC539" s="123">
        <f t="shared" ca="1" si="1002"/>
        <v>0</v>
      </c>
      <c r="CD539" s="125">
        <f t="shared" ca="1" si="1003"/>
        <v>0</v>
      </c>
      <c r="CE539" s="125">
        <f t="shared" ca="1" si="1004"/>
        <v>0</v>
      </c>
      <c r="CF539" s="125">
        <f t="shared" ca="1" si="1005"/>
        <v>0</v>
      </c>
      <c r="CG539" s="125">
        <f t="shared" ca="1" si="1006"/>
        <v>0</v>
      </c>
      <c r="CH539" s="125">
        <f t="shared" ca="1" si="1007"/>
        <v>0</v>
      </c>
      <c r="CI539" s="125">
        <f t="shared" ca="1" si="1008"/>
        <v>0</v>
      </c>
      <c r="CJ539" s="125">
        <f t="shared" ca="1" si="1009"/>
        <v>0</v>
      </c>
      <c r="CK539" s="125">
        <f t="shared" ca="1" si="1010"/>
        <v>0</v>
      </c>
      <c r="CL539" s="125">
        <f t="shared" ca="1" si="1011"/>
        <v>0</v>
      </c>
      <c r="CM539" s="125">
        <f t="shared" ca="1" si="1012"/>
        <v>0</v>
      </c>
      <c r="CN539" s="125">
        <f t="shared" ca="1" si="1013"/>
        <v>0</v>
      </c>
      <c r="CO539" s="125">
        <f t="shared" ca="1" si="1014"/>
        <v>0</v>
      </c>
      <c r="CP539" s="125">
        <f t="shared" ca="1" si="1015"/>
        <v>0</v>
      </c>
      <c r="CQ539" s="125">
        <f t="shared" ca="1" si="1016"/>
        <v>0</v>
      </c>
      <c r="CR539" s="125">
        <f t="shared" ca="1" si="1017"/>
        <v>0</v>
      </c>
      <c r="CS539" s="125">
        <f t="shared" ca="1" si="1018"/>
        <v>0</v>
      </c>
      <c r="CT539" s="125">
        <f t="shared" ca="1" si="1019"/>
        <v>0</v>
      </c>
      <c r="CU539" s="125">
        <f t="shared" ca="1" si="1020"/>
        <v>0</v>
      </c>
      <c r="CV539" s="125">
        <f t="shared" ca="1" si="1021"/>
        <v>0</v>
      </c>
      <c r="CW539" s="125">
        <f t="shared" ca="1" si="1022"/>
        <v>0</v>
      </c>
      <c r="CX539" s="125">
        <f t="shared" ca="1" si="1023"/>
        <v>0</v>
      </c>
      <c r="CY539" s="125">
        <f t="shared" ca="1" si="1024"/>
        <v>0</v>
      </c>
      <c r="CZ539" s="606">
        <f t="shared" ca="1" si="1025"/>
        <v>0</v>
      </c>
      <c r="DA539" s="341">
        <f t="shared" ca="1" si="1026"/>
        <v>0</v>
      </c>
      <c r="DB539" s="125">
        <f t="shared" ca="1" si="1027"/>
        <v>0</v>
      </c>
      <c r="DC539" s="125">
        <f t="shared" ca="1" si="1028"/>
        <v>0</v>
      </c>
      <c r="DD539" s="125">
        <f t="shared" ca="1" si="1029"/>
        <v>0</v>
      </c>
      <c r="DE539" s="125">
        <f t="shared" ca="1" si="1030"/>
        <v>0</v>
      </c>
      <c r="DF539" s="125">
        <f t="shared" ca="1" si="1031"/>
        <v>0</v>
      </c>
      <c r="DG539" s="125">
        <f t="shared" ca="1" si="1055"/>
        <v>0</v>
      </c>
      <c r="DH539" s="125"/>
      <c r="DI539" s="125">
        <f t="shared" ca="1" si="1046"/>
        <v>0</v>
      </c>
      <c r="DJ539" s="125">
        <f t="shared" ca="1" si="1047"/>
        <v>0</v>
      </c>
      <c r="DK539" s="125">
        <f t="shared" ca="1" si="1048"/>
        <v>0</v>
      </c>
      <c r="DL539" s="125">
        <f t="shared" ca="1" si="1049"/>
        <v>0</v>
      </c>
      <c r="DN539" s="340">
        <f t="shared" ca="1" si="1050"/>
        <v>0</v>
      </c>
      <c r="DO539" s="340">
        <f t="shared" ca="1" si="1051"/>
        <v>0</v>
      </c>
      <c r="DP539" s="340">
        <f t="shared" ca="1" si="1052"/>
        <v>0</v>
      </c>
      <c r="DQ539" s="340">
        <f t="shared" ca="1" si="1053"/>
        <v>0</v>
      </c>
      <c r="DR539" s="340">
        <f t="shared" ca="1" si="1054"/>
        <v>0</v>
      </c>
      <c r="DS539" s="340">
        <f t="shared" ca="1" si="1054"/>
        <v>0</v>
      </c>
    </row>
    <row r="540" spans="1:123">
      <c r="A540">
        <f t="shared" ca="1" si="935"/>
        <v>0</v>
      </c>
      <c r="B540">
        <f t="shared" ca="1" si="936"/>
        <v>0</v>
      </c>
      <c r="C540">
        <f t="shared" ca="1" si="937"/>
        <v>30</v>
      </c>
      <c r="D540">
        <f t="shared" ca="1" si="938"/>
        <v>0</v>
      </c>
      <c r="E540">
        <f t="shared" ca="1" si="939"/>
        <v>0</v>
      </c>
      <c r="F540">
        <f t="shared" ca="1" si="940"/>
        <v>0</v>
      </c>
      <c r="G540" s="123">
        <f t="shared" ca="1" si="1045"/>
        <v>0</v>
      </c>
      <c r="H540" s="123">
        <f t="shared" ca="1" si="1044"/>
        <v>0</v>
      </c>
      <c r="I540" s="123">
        <f t="shared" ca="1" si="1044"/>
        <v>0</v>
      </c>
      <c r="J540" s="123">
        <f t="shared" ca="1" si="1044"/>
        <v>0</v>
      </c>
      <c r="K540" s="123">
        <f t="shared" ca="1" si="1044"/>
        <v>0</v>
      </c>
      <c r="L540" s="123">
        <f t="shared" ca="1" si="1044"/>
        <v>0</v>
      </c>
      <c r="M540" s="123">
        <f t="shared" ca="1" si="1044"/>
        <v>0</v>
      </c>
      <c r="N540" s="123">
        <f t="shared" ca="1" si="1044"/>
        <v>0</v>
      </c>
      <c r="O540" s="123">
        <f t="shared" ca="1" si="941"/>
        <v>0</v>
      </c>
      <c r="P540" s="123">
        <f t="shared" ca="1" si="942"/>
        <v>0</v>
      </c>
      <c r="Q540" s="123">
        <f t="shared" ca="1" si="943"/>
        <v>0</v>
      </c>
      <c r="R540" s="123">
        <f t="shared" ca="1" si="943"/>
        <v>0</v>
      </c>
      <c r="S540" s="123">
        <f t="shared" ca="1" si="944"/>
        <v>0</v>
      </c>
      <c r="T540" s="123">
        <f t="shared" ca="1" si="945"/>
        <v>0</v>
      </c>
      <c r="U540" s="123">
        <f t="shared" ca="1" si="946"/>
        <v>0</v>
      </c>
      <c r="V540" s="123">
        <f t="shared" ca="1" si="947"/>
        <v>0</v>
      </c>
      <c r="W540" s="123">
        <f t="shared" ca="1" si="948"/>
        <v>0</v>
      </c>
      <c r="X540" s="123">
        <f t="shared" ca="1" si="949"/>
        <v>0</v>
      </c>
      <c r="Y540" s="123">
        <f t="shared" ca="1" si="950"/>
        <v>0</v>
      </c>
      <c r="Z540" s="123">
        <f t="shared" ca="1" si="951"/>
        <v>0</v>
      </c>
      <c r="AA540" s="123">
        <f t="shared" ca="1" si="952"/>
        <v>0</v>
      </c>
      <c r="AB540" s="123">
        <f t="shared" ca="1" si="953"/>
        <v>0</v>
      </c>
      <c r="AC540" s="123">
        <f t="shared" ca="1" si="954"/>
        <v>0</v>
      </c>
      <c r="AD540" s="123">
        <f t="shared" ca="1" si="955"/>
        <v>0</v>
      </c>
      <c r="AE540" s="123">
        <f t="shared" ca="1" si="956"/>
        <v>0</v>
      </c>
      <c r="AF540" s="123">
        <f t="shared" ca="1" si="957"/>
        <v>0</v>
      </c>
      <c r="AG540" s="123">
        <f t="shared" ca="1" si="958"/>
        <v>0</v>
      </c>
      <c r="AH540" s="123">
        <f t="shared" ca="1" si="959"/>
        <v>0</v>
      </c>
      <c r="AI540" s="123">
        <f t="shared" ca="1" si="960"/>
        <v>0</v>
      </c>
      <c r="AJ540" s="123">
        <f t="shared" ca="1" si="961"/>
        <v>0</v>
      </c>
      <c r="AK540" s="123">
        <f t="shared" ca="1" si="962"/>
        <v>0</v>
      </c>
      <c r="AL540" s="123">
        <f t="shared" ca="1" si="963"/>
        <v>0</v>
      </c>
      <c r="AM540" s="123">
        <f t="shared" ca="1" si="964"/>
        <v>0</v>
      </c>
      <c r="AN540" s="123">
        <f t="shared" ca="1" si="965"/>
        <v>0</v>
      </c>
      <c r="AO540" s="123">
        <f t="shared" ca="1" si="966"/>
        <v>0</v>
      </c>
      <c r="AP540" s="123">
        <f t="shared" ca="1" si="967"/>
        <v>0</v>
      </c>
      <c r="AQ540" s="123">
        <f t="shared" ca="1" si="968"/>
        <v>0</v>
      </c>
      <c r="AR540" s="123">
        <f t="shared" ca="1" si="969"/>
        <v>0</v>
      </c>
      <c r="AS540" s="123">
        <f t="shared" ca="1" si="970"/>
        <v>0</v>
      </c>
      <c r="AT540" s="123">
        <f t="shared" ca="1" si="971"/>
        <v>0</v>
      </c>
      <c r="AU540" s="123">
        <f t="shared" ca="1" si="972"/>
        <v>0</v>
      </c>
      <c r="AV540" s="123">
        <f t="shared" ca="1" si="973"/>
        <v>0</v>
      </c>
      <c r="AW540" s="123">
        <f t="shared" ca="1" si="974"/>
        <v>0</v>
      </c>
      <c r="AX540" s="123">
        <f t="shared" ca="1" si="975"/>
        <v>0</v>
      </c>
      <c r="AY540" s="123">
        <f t="shared" ca="1" si="976"/>
        <v>0</v>
      </c>
      <c r="AZ540" s="123">
        <f t="shared" ca="1" si="977"/>
        <v>0</v>
      </c>
      <c r="BA540" s="123">
        <f t="shared" ca="1" si="978"/>
        <v>0</v>
      </c>
      <c r="BB540" s="123">
        <f t="shared" ca="1" si="979"/>
        <v>0</v>
      </c>
      <c r="BC540" s="123">
        <f t="shared" ca="1" si="980"/>
        <v>0</v>
      </c>
      <c r="BD540" s="123">
        <f t="shared" ca="1" si="981"/>
        <v>0</v>
      </c>
      <c r="BE540" s="123">
        <f t="shared" ca="1" si="982"/>
        <v>0</v>
      </c>
      <c r="BF540" s="123">
        <f t="shared" ca="1" si="983"/>
        <v>0</v>
      </c>
      <c r="BG540" s="123">
        <f t="shared" ca="1" si="984"/>
        <v>0</v>
      </c>
      <c r="BH540" s="123">
        <f t="shared" ca="1" si="985"/>
        <v>0</v>
      </c>
      <c r="BI540" s="123">
        <f t="shared" ca="1" si="986"/>
        <v>0</v>
      </c>
      <c r="BJ540" s="123">
        <f t="shared" ca="1" si="987"/>
        <v>0</v>
      </c>
      <c r="BK540" s="123">
        <f t="shared" ca="1" si="988"/>
        <v>0</v>
      </c>
      <c r="BL540" s="123">
        <f t="shared" ca="1" si="989"/>
        <v>0</v>
      </c>
      <c r="BM540" s="123">
        <f t="shared" ca="1" si="990"/>
        <v>0</v>
      </c>
      <c r="BN540" s="123">
        <f t="shared" ca="1" si="991"/>
        <v>0</v>
      </c>
      <c r="BO540" s="123">
        <f t="shared" ca="1" si="992"/>
        <v>0</v>
      </c>
      <c r="BP540" s="340">
        <f t="shared" ca="1" si="993"/>
        <v>0</v>
      </c>
      <c r="BQ540" s="123">
        <f t="shared" ca="1" si="994"/>
        <v>0</v>
      </c>
      <c r="BR540" s="123">
        <f t="shared" ca="1" si="995"/>
        <v>0</v>
      </c>
      <c r="BS540" s="123">
        <f t="shared" ca="1" si="996"/>
        <v>0</v>
      </c>
      <c r="BT540" s="123">
        <f t="shared" ca="1" si="997"/>
        <v>0</v>
      </c>
      <c r="BU540" s="123">
        <f t="shared" ca="1" si="998"/>
        <v>0</v>
      </c>
      <c r="BV540" s="123"/>
      <c r="BW540" s="123">
        <f t="shared" ca="1" si="999"/>
        <v>0</v>
      </c>
      <c r="BX540" s="123"/>
      <c r="BY540" s="123">
        <f t="shared" ca="1" si="1000"/>
        <v>0</v>
      </c>
      <c r="BZ540" s="123"/>
      <c r="CA540" s="123">
        <f t="shared" ca="1" si="1001"/>
        <v>0</v>
      </c>
      <c r="CB540" s="123"/>
      <c r="CC540" s="123">
        <f t="shared" ca="1" si="1002"/>
        <v>0</v>
      </c>
      <c r="CD540" s="125">
        <f t="shared" ca="1" si="1003"/>
        <v>0</v>
      </c>
      <c r="CE540" s="125">
        <f t="shared" ca="1" si="1004"/>
        <v>0</v>
      </c>
      <c r="CF540" s="125">
        <f t="shared" ca="1" si="1005"/>
        <v>0</v>
      </c>
      <c r="CG540" s="125">
        <f t="shared" ca="1" si="1006"/>
        <v>0</v>
      </c>
      <c r="CH540" s="125">
        <f t="shared" ca="1" si="1007"/>
        <v>0</v>
      </c>
      <c r="CI540" s="125">
        <f t="shared" ca="1" si="1008"/>
        <v>0</v>
      </c>
      <c r="CJ540" s="125">
        <f t="shared" ca="1" si="1009"/>
        <v>0</v>
      </c>
      <c r="CK540" s="125">
        <f t="shared" ca="1" si="1010"/>
        <v>0</v>
      </c>
      <c r="CL540" s="125">
        <f t="shared" ca="1" si="1011"/>
        <v>0</v>
      </c>
      <c r="CM540" s="125">
        <f t="shared" ca="1" si="1012"/>
        <v>0</v>
      </c>
      <c r="CN540" s="125">
        <f t="shared" ca="1" si="1013"/>
        <v>0</v>
      </c>
      <c r="CO540" s="125">
        <f t="shared" ca="1" si="1014"/>
        <v>0</v>
      </c>
      <c r="CP540" s="125">
        <f t="shared" ca="1" si="1015"/>
        <v>0</v>
      </c>
      <c r="CQ540" s="125">
        <f t="shared" ca="1" si="1016"/>
        <v>0</v>
      </c>
      <c r="CR540" s="125">
        <f t="shared" ca="1" si="1017"/>
        <v>0</v>
      </c>
      <c r="CS540" s="125">
        <f t="shared" ca="1" si="1018"/>
        <v>0</v>
      </c>
      <c r="CT540" s="125">
        <f t="shared" ca="1" si="1019"/>
        <v>0</v>
      </c>
      <c r="CU540" s="125">
        <f t="shared" ca="1" si="1020"/>
        <v>0</v>
      </c>
      <c r="CV540" s="125">
        <f t="shared" ca="1" si="1021"/>
        <v>0</v>
      </c>
      <c r="CW540" s="125">
        <f t="shared" ca="1" si="1022"/>
        <v>0</v>
      </c>
      <c r="CX540" s="125">
        <f t="shared" ca="1" si="1023"/>
        <v>0</v>
      </c>
      <c r="CY540" s="125">
        <f t="shared" ca="1" si="1024"/>
        <v>0</v>
      </c>
      <c r="CZ540" s="606">
        <f t="shared" ca="1" si="1025"/>
        <v>0</v>
      </c>
      <c r="DA540" s="341">
        <f t="shared" ca="1" si="1026"/>
        <v>0</v>
      </c>
      <c r="DB540" s="125">
        <f t="shared" ca="1" si="1027"/>
        <v>0</v>
      </c>
      <c r="DC540" s="125">
        <f t="shared" ca="1" si="1028"/>
        <v>0</v>
      </c>
      <c r="DD540" s="125">
        <f t="shared" ca="1" si="1029"/>
        <v>0</v>
      </c>
      <c r="DE540" s="125">
        <f t="shared" ca="1" si="1030"/>
        <v>0</v>
      </c>
      <c r="DF540" s="125">
        <f t="shared" ca="1" si="1031"/>
        <v>0</v>
      </c>
      <c r="DG540" s="125">
        <f t="shared" ca="1" si="1055"/>
        <v>0</v>
      </c>
      <c r="DH540" s="125"/>
      <c r="DI540" s="125">
        <f t="shared" ca="1" si="1046"/>
        <v>0</v>
      </c>
      <c r="DJ540" s="125">
        <f t="shared" ca="1" si="1047"/>
        <v>0</v>
      </c>
      <c r="DK540" s="125">
        <f t="shared" ca="1" si="1048"/>
        <v>0</v>
      </c>
      <c r="DL540" s="125">
        <f t="shared" ca="1" si="1049"/>
        <v>0</v>
      </c>
      <c r="DN540" s="340">
        <f t="shared" ca="1" si="1050"/>
        <v>0</v>
      </c>
      <c r="DO540" s="340">
        <f t="shared" ca="1" si="1051"/>
        <v>0</v>
      </c>
      <c r="DP540" s="340">
        <f t="shared" ca="1" si="1052"/>
        <v>0</v>
      </c>
      <c r="DQ540" s="340">
        <f t="shared" ca="1" si="1053"/>
        <v>0</v>
      </c>
      <c r="DR540" s="340">
        <f t="shared" ca="1" si="1054"/>
        <v>0</v>
      </c>
      <c r="DS540" s="340">
        <f t="shared" ca="1" si="1054"/>
        <v>0</v>
      </c>
    </row>
    <row r="541" spans="1:123">
      <c r="A541">
        <f t="shared" ca="1" si="935"/>
        <v>0</v>
      </c>
      <c r="B541">
        <f t="shared" ca="1" si="936"/>
        <v>0</v>
      </c>
      <c r="C541">
        <f t="shared" ca="1" si="937"/>
        <v>50</v>
      </c>
      <c r="D541">
        <f t="shared" ca="1" si="938"/>
        <v>0</v>
      </c>
      <c r="E541">
        <f t="shared" ca="1" si="939"/>
        <v>0</v>
      </c>
      <c r="F541">
        <f t="shared" ca="1" si="940"/>
        <v>0</v>
      </c>
      <c r="G541" s="123">
        <f t="shared" ca="1" si="1045"/>
        <v>0</v>
      </c>
      <c r="H541" s="123">
        <f t="shared" ca="1" si="1044"/>
        <v>0</v>
      </c>
      <c r="I541" s="123">
        <f t="shared" ca="1" si="1044"/>
        <v>0</v>
      </c>
      <c r="J541" s="123">
        <f t="shared" ca="1" si="1044"/>
        <v>0</v>
      </c>
      <c r="K541" s="123">
        <f t="shared" ca="1" si="1044"/>
        <v>0</v>
      </c>
      <c r="L541" s="123">
        <f t="shared" ca="1" si="1044"/>
        <v>0</v>
      </c>
      <c r="M541" s="123">
        <f t="shared" ca="1" si="1044"/>
        <v>0</v>
      </c>
      <c r="N541" s="123">
        <f t="shared" ca="1" si="1044"/>
        <v>0</v>
      </c>
      <c r="O541" s="123">
        <f t="shared" ca="1" si="941"/>
        <v>0</v>
      </c>
      <c r="P541" s="123">
        <f t="shared" ca="1" si="942"/>
        <v>0</v>
      </c>
      <c r="Q541" s="123">
        <f t="shared" ca="1" si="943"/>
        <v>0</v>
      </c>
      <c r="R541" s="123">
        <f t="shared" ca="1" si="943"/>
        <v>0</v>
      </c>
      <c r="S541" s="123">
        <f t="shared" ca="1" si="944"/>
        <v>0</v>
      </c>
      <c r="T541" s="123">
        <f t="shared" ca="1" si="945"/>
        <v>0</v>
      </c>
      <c r="U541" s="123">
        <f t="shared" ca="1" si="946"/>
        <v>0</v>
      </c>
      <c r="V541" s="123">
        <f t="shared" ca="1" si="947"/>
        <v>0</v>
      </c>
      <c r="W541" s="123">
        <f t="shared" ca="1" si="948"/>
        <v>0</v>
      </c>
      <c r="X541" s="123">
        <f t="shared" ca="1" si="949"/>
        <v>0</v>
      </c>
      <c r="Y541" s="123">
        <f t="shared" ca="1" si="950"/>
        <v>0</v>
      </c>
      <c r="Z541" s="123">
        <f t="shared" ca="1" si="951"/>
        <v>0</v>
      </c>
      <c r="AA541" s="123">
        <f t="shared" ca="1" si="952"/>
        <v>0</v>
      </c>
      <c r="AB541" s="123">
        <f t="shared" ca="1" si="953"/>
        <v>0</v>
      </c>
      <c r="AC541" s="123">
        <f t="shared" ca="1" si="954"/>
        <v>0</v>
      </c>
      <c r="AD541" s="123">
        <f t="shared" ca="1" si="955"/>
        <v>0</v>
      </c>
      <c r="AE541" s="123">
        <f t="shared" ca="1" si="956"/>
        <v>0</v>
      </c>
      <c r="AF541" s="123">
        <f t="shared" ca="1" si="957"/>
        <v>0</v>
      </c>
      <c r="AG541" s="123">
        <f t="shared" ca="1" si="958"/>
        <v>0</v>
      </c>
      <c r="AH541" s="123">
        <f t="shared" ca="1" si="959"/>
        <v>0</v>
      </c>
      <c r="AI541" s="123">
        <f t="shared" ca="1" si="960"/>
        <v>0</v>
      </c>
      <c r="AJ541" s="123">
        <f t="shared" ca="1" si="961"/>
        <v>0</v>
      </c>
      <c r="AK541" s="123">
        <f t="shared" ca="1" si="962"/>
        <v>0</v>
      </c>
      <c r="AL541" s="123">
        <f t="shared" ca="1" si="963"/>
        <v>0</v>
      </c>
      <c r="AM541" s="123">
        <f t="shared" ca="1" si="964"/>
        <v>0</v>
      </c>
      <c r="AN541" s="123">
        <f t="shared" ca="1" si="965"/>
        <v>0</v>
      </c>
      <c r="AO541" s="123">
        <f t="shared" ca="1" si="966"/>
        <v>0</v>
      </c>
      <c r="AP541" s="123">
        <f t="shared" ca="1" si="967"/>
        <v>0</v>
      </c>
      <c r="AQ541" s="123">
        <f t="shared" ca="1" si="968"/>
        <v>0</v>
      </c>
      <c r="AR541" s="123">
        <f t="shared" ca="1" si="969"/>
        <v>0</v>
      </c>
      <c r="AS541" s="123">
        <f t="shared" ca="1" si="970"/>
        <v>0</v>
      </c>
      <c r="AT541" s="123">
        <f t="shared" ca="1" si="971"/>
        <v>0</v>
      </c>
      <c r="AU541" s="123">
        <f t="shared" ca="1" si="972"/>
        <v>0</v>
      </c>
      <c r="AV541" s="123">
        <f t="shared" ca="1" si="973"/>
        <v>0</v>
      </c>
      <c r="AW541" s="123">
        <f t="shared" ca="1" si="974"/>
        <v>0</v>
      </c>
      <c r="AX541" s="123">
        <f t="shared" ca="1" si="975"/>
        <v>0</v>
      </c>
      <c r="AY541" s="123">
        <f t="shared" ca="1" si="976"/>
        <v>0</v>
      </c>
      <c r="AZ541" s="123">
        <f t="shared" ca="1" si="977"/>
        <v>0</v>
      </c>
      <c r="BA541" s="123">
        <f t="shared" ca="1" si="978"/>
        <v>0</v>
      </c>
      <c r="BB541" s="123">
        <f t="shared" ca="1" si="979"/>
        <v>0</v>
      </c>
      <c r="BC541" s="123">
        <f t="shared" ca="1" si="980"/>
        <v>0</v>
      </c>
      <c r="BD541" s="123">
        <f t="shared" ca="1" si="981"/>
        <v>0</v>
      </c>
      <c r="BE541" s="123">
        <f t="shared" ca="1" si="982"/>
        <v>0</v>
      </c>
      <c r="BF541" s="123">
        <f t="shared" ca="1" si="983"/>
        <v>0</v>
      </c>
      <c r="BG541" s="123">
        <f t="shared" ca="1" si="984"/>
        <v>0</v>
      </c>
      <c r="BH541" s="123">
        <f t="shared" ca="1" si="985"/>
        <v>0</v>
      </c>
      <c r="BI541" s="123">
        <f t="shared" ca="1" si="986"/>
        <v>0</v>
      </c>
      <c r="BJ541" s="123">
        <f t="shared" ca="1" si="987"/>
        <v>0</v>
      </c>
      <c r="BK541" s="123">
        <f t="shared" ca="1" si="988"/>
        <v>0</v>
      </c>
      <c r="BL541" s="123">
        <f t="shared" ca="1" si="989"/>
        <v>0</v>
      </c>
      <c r="BM541" s="123">
        <f t="shared" ca="1" si="990"/>
        <v>0</v>
      </c>
      <c r="BN541" s="123">
        <f t="shared" ca="1" si="991"/>
        <v>0</v>
      </c>
      <c r="BO541" s="123">
        <f t="shared" ca="1" si="992"/>
        <v>0</v>
      </c>
      <c r="BP541" s="340">
        <f t="shared" ca="1" si="993"/>
        <v>0</v>
      </c>
      <c r="BQ541" s="123">
        <f t="shared" ca="1" si="994"/>
        <v>0</v>
      </c>
      <c r="BR541" s="123">
        <f t="shared" ca="1" si="995"/>
        <v>0</v>
      </c>
      <c r="BS541" s="123">
        <f t="shared" ca="1" si="996"/>
        <v>0</v>
      </c>
      <c r="BT541" s="123">
        <f t="shared" ca="1" si="997"/>
        <v>0</v>
      </c>
      <c r="BU541" s="123">
        <f t="shared" ca="1" si="998"/>
        <v>0</v>
      </c>
      <c r="BV541" s="123"/>
      <c r="BW541" s="123">
        <f t="shared" ca="1" si="999"/>
        <v>0</v>
      </c>
      <c r="BX541" s="123"/>
      <c r="BY541" s="123">
        <f t="shared" ca="1" si="1000"/>
        <v>0</v>
      </c>
      <c r="BZ541" s="123"/>
      <c r="CA541" s="123">
        <f t="shared" ca="1" si="1001"/>
        <v>0</v>
      </c>
      <c r="CB541" s="123"/>
      <c r="CC541" s="123">
        <f t="shared" ca="1" si="1002"/>
        <v>0</v>
      </c>
      <c r="CD541" s="125">
        <f t="shared" ca="1" si="1003"/>
        <v>0</v>
      </c>
      <c r="CE541" s="125">
        <f t="shared" ca="1" si="1004"/>
        <v>0</v>
      </c>
      <c r="CF541" s="125">
        <f t="shared" ca="1" si="1005"/>
        <v>0</v>
      </c>
      <c r="CG541" s="125">
        <f t="shared" ca="1" si="1006"/>
        <v>0</v>
      </c>
      <c r="CH541" s="125">
        <f t="shared" ca="1" si="1007"/>
        <v>0</v>
      </c>
      <c r="CI541" s="125">
        <f t="shared" ca="1" si="1008"/>
        <v>0</v>
      </c>
      <c r="CJ541" s="125">
        <f t="shared" ca="1" si="1009"/>
        <v>0</v>
      </c>
      <c r="CK541" s="125">
        <f t="shared" ca="1" si="1010"/>
        <v>0</v>
      </c>
      <c r="CL541" s="125">
        <f t="shared" ca="1" si="1011"/>
        <v>0</v>
      </c>
      <c r="CM541" s="125">
        <f t="shared" ca="1" si="1012"/>
        <v>0</v>
      </c>
      <c r="CN541" s="125">
        <f t="shared" ca="1" si="1013"/>
        <v>0</v>
      </c>
      <c r="CO541" s="125">
        <f t="shared" ca="1" si="1014"/>
        <v>0</v>
      </c>
      <c r="CP541" s="125">
        <f t="shared" ca="1" si="1015"/>
        <v>0</v>
      </c>
      <c r="CQ541" s="125">
        <f t="shared" ca="1" si="1016"/>
        <v>0</v>
      </c>
      <c r="CR541" s="125">
        <f t="shared" ca="1" si="1017"/>
        <v>0</v>
      </c>
      <c r="CS541" s="125">
        <f t="shared" ca="1" si="1018"/>
        <v>0</v>
      </c>
      <c r="CT541" s="125">
        <f t="shared" ca="1" si="1019"/>
        <v>0</v>
      </c>
      <c r="CU541" s="125">
        <f t="shared" ca="1" si="1020"/>
        <v>0</v>
      </c>
      <c r="CV541" s="125">
        <f t="shared" ca="1" si="1021"/>
        <v>0</v>
      </c>
      <c r="CW541" s="125">
        <f t="shared" ca="1" si="1022"/>
        <v>0</v>
      </c>
      <c r="CX541" s="125">
        <f t="shared" ca="1" si="1023"/>
        <v>0</v>
      </c>
      <c r="CY541" s="125">
        <f t="shared" ca="1" si="1024"/>
        <v>0</v>
      </c>
      <c r="CZ541" s="606">
        <f t="shared" ca="1" si="1025"/>
        <v>0</v>
      </c>
      <c r="DA541" s="341">
        <f t="shared" ca="1" si="1026"/>
        <v>0</v>
      </c>
      <c r="DB541" s="125">
        <f t="shared" ca="1" si="1027"/>
        <v>0</v>
      </c>
      <c r="DC541" s="125">
        <f t="shared" ca="1" si="1028"/>
        <v>0</v>
      </c>
      <c r="DD541" s="125">
        <f t="shared" ca="1" si="1029"/>
        <v>0</v>
      </c>
      <c r="DE541" s="125">
        <f t="shared" ca="1" si="1030"/>
        <v>0</v>
      </c>
      <c r="DF541" s="125">
        <f t="shared" ca="1" si="1031"/>
        <v>0</v>
      </c>
      <c r="DG541" s="125">
        <f t="shared" ca="1" si="1055"/>
        <v>0</v>
      </c>
      <c r="DH541" s="125"/>
      <c r="DI541" s="125">
        <f t="shared" ca="1" si="1046"/>
        <v>0</v>
      </c>
      <c r="DJ541" s="125">
        <f t="shared" ca="1" si="1047"/>
        <v>0</v>
      </c>
      <c r="DK541" s="125">
        <f t="shared" ca="1" si="1048"/>
        <v>0</v>
      </c>
      <c r="DL541" s="125">
        <f t="shared" ca="1" si="1049"/>
        <v>0</v>
      </c>
      <c r="DN541" s="340">
        <f t="shared" ca="1" si="1050"/>
        <v>0</v>
      </c>
      <c r="DO541" s="340">
        <f t="shared" ca="1" si="1051"/>
        <v>0</v>
      </c>
      <c r="DP541" s="340">
        <f t="shared" ca="1" si="1052"/>
        <v>0</v>
      </c>
      <c r="DQ541" s="340">
        <f t="shared" ca="1" si="1053"/>
        <v>0</v>
      </c>
      <c r="DR541" s="340">
        <f t="shared" ca="1" si="1054"/>
        <v>0</v>
      </c>
      <c r="DS541" s="340">
        <f t="shared" ca="1" si="1054"/>
        <v>0</v>
      </c>
    </row>
    <row r="542" spans="1:123">
      <c r="A542">
        <f t="shared" ca="1" si="935"/>
        <v>0</v>
      </c>
      <c r="B542">
        <f t="shared" ca="1" si="936"/>
        <v>0</v>
      </c>
      <c r="C542">
        <f t="shared" ca="1" si="937"/>
        <v>60</v>
      </c>
      <c r="D542">
        <f t="shared" ca="1" si="938"/>
        <v>0</v>
      </c>
      <c r="E542">
        <f t="shared" ca="1" si="939"/>
        <v>0</v>
      </c>
      <c r="F542">
        <f t="shared" ca="1" si="940"/>
        <v>0</v>
      </c>
      <c r="G542" s="123">
        <f t="shared" ca="1" si="1045"/>
        <v>0</v>
      </c>
      <c r="H542" s="123">
        <f t="shared" ca="1" si="1044"/>
        <v>0</v>
      </c>
      <c r="I542" s="123">
        <f t="shared" ca="1" si="1044"/>
        <v>0</v>
      </c>
      <c r="J542" s="123">
        <f t="shared" ca="1" si="1044"/>
        <v>0</v>
      </c>
      <c r="K542" s="123">
        <f t="shared" ca="1" si="1044"/>
        <v>0</v>
      </c>
      <c r="L542" s="123">
        <f t="shared" ca="1" si="1044"/>
        <v>0</v>
      </c>
      <c r="M542" s="123">
        <f t="shared" ca="1" si="1044"/>
        <v>0</v>
      </c>
      <c r="N542" s="123">
        <f t="shared" ca="1" si="1044"/>
        <v>0</v>
      </c>
      <c r="O542" s="123">
        <f t="shared" ca="1" si="941"/>
        <v>0</v>
      </c>
      <c r="P542" s="123">
        <f t="shared" ca="1" si="942"/>
        <v>0</v>
      </c>
      <c r="Q542" s="123">
        <f t="shared" ca="1" si="943"/>
        <v>0</v>
      </c>
      <c r="R542" s="123">
        <f t="shared" ca="1" si="943"/>
        <v>0</v>
      </c>
      <c r="S542" s="123">
        <f t="shared" ca="1" si="944"/>
        <v>0</v>
      </c>
      <c r="T542" s="123">
        <f t="shared" ca="1" si="945"/>
        <v>0</v>
      </c>
      <c r="U542" s="123">
        <f t="shared" ca="1" si="946"/>
        <v>0</v>
      </c>
      <c r="V542" s="123">
        <f t="shared" ca="1" si="947"/>
        <v>0</v>
      </c>
      <c r="W542" s="123">
        <f t="shared" ca="1" si="948"/>
        <v>0</v>
      </c>
      <c r="X542" s="123">
        <f t="shared" ca="1" si="949"/>
        <v>0</v>
      </c>
      <c r="Y542" s="123">
        <f t="shared" ca="1" si="950"/>
        <v>0</v>
      </c>
      <c r="Z542" s="123">
        <f t="shared" ca="1" si="951"/>
        <v>0</v>
      </c>
      <c r="AA542" s="123">
        <f t="shared" ca="1" si="952"/>
        <v>0</v>
      </c>
      <c r="AB542" s="123">
        <f t="shared" ca="1" si="953"/>
        <v>0</v>
      </c>
      <c r="AC542" s="123">
        <f t="shared" ca="1" si="954"/>
        <v>0</v>
      </c>
      <c r="AD542" s="123">
        <f t="shared" ca="1" si="955"/>
        <v>0</v>
      </c>
      <c r="AE542" s="123">
        <f t="shared" ca="1" si="956"/>
        <v>0</v>
      </c>
      <c r="AF542" s="123">
        <f t="shared" ca="1" si="957"/>
        <v>0</v>
      </c>
      <c r="AG542" s="123">
        <f t="shared" ca="1" si="958"/>
        <v>0</v>
      </c>
      <c r="AH542" s="123">
        <f t="shared" ca="1" si="959"/>
        <v>0</v>
      </c>
      <c r="AI542" s="123">
        <f t="shared" ca="1" si="960"/>
        <v>0</v>
      </c>
      <c r="AJ542" s="123">
        <f t="shared" ca="1" si="961"/>
        <v>0</v>
      </c>
      <c r="AK542" s="123">
        <f t="shared" ca="1" si="962"/>
        <v>0</v>
      </c>
      <c r="AL542" s="123">
        <f t="shared" ca="1" si="963"/>
        <v>0</v>
      </c>
      <c r="AM542" s="123">
        <f t="shared" ca="1" si="964"/>
        <v>0</v>
      </c>
      <c r="AN542" s="123">
        <f t="shared" ca="1" si="965"/>
        <v>0</v>
      </c>
      <c r="AO542" s="123">
        <f t="shared" ca="1" si="966"/>
        <v>0</v>
      </c>
      <c r="AP542" s="123">
        <f t="shared" ca="1" si="967"/>
        <v>0</v>
      </c>
      <c r="AQ542" s="123">
        <f t="shared" ca="1" si="968"/>
        <v>0</v>
      </c>
      <c r="AR542" s="123">
        <f t="shared" ca="1" si="969"/>
        <v>0</v>
      </c>
      <c r="AS542" s="123">
        <f t="shared" ca="1" si="970"/>
        <v>0</v>
      </c>
      <c r="AT542" s="123">
        <f t="shared" ca="1" si="971"/>
        <v>0</v>
      </c>
      <c r="AU542" s="123">
        <f t="shared" ca="1" si="972"/>
        <v>0</v>
      </c>
      <c r="AV542" s="123">
        <f t="shared" ca="1" si="973"/>
        <v>0</v>
      </c>
      <c r="AW542" s="123">
        <f t="shared" ca="1" si="974"/>
        <v>0</v>
      </c>
      <c r="AX542" s="123">
        <f t="shared" ca="1" si="975"/>
        <v>0</v>
      </c>
      <c r="AY542" s="123">
        <f t="shared" ca="1" si="976"/>
        <v>0</v>
      </c>
      <c r="AZ542" s="123">
        <f t="shared" ca="1" si="977"/>
        <v>0</v>
      </c>
      <c r="BA542" s="123">
        <f t="shared" ca="1" si="978"/>
        <v>0</v>
      </c>
      <c r="BB542" s="123">
        <f t="shared" ca="1" si="979"/>
        <v>0</v>
      </c>
      <c r="BC542" s="123">
        <f t="shared" ca="1" si="980"/>
        <v>0</v>
      </c>
      <c r="BD542" s="123">
        <f t="shared" ca="1" si="981"/>
        <v>0</v>
      </c>
      <c r="BE542" s="123">
        <f t="shared" ca="1" si="982"/>
        <v>0</v>
      </c>
      <c r="BF542" s="123">
        <f t="shared" ca="1" si="983"/>
        <v>0</v>
      </c>
      <c r="BG542" s="123">
        <f t="shared" ca="1" si="984"/>
        <v>0</v>
      </c>
      <c r="BH542" s="123">
        <f t="shared" ca="1" si="985"/>
        <v>0</v>
      </c>
      <c r="BI542" s="123">
        <f t="shared" ca="1" si="986"/>
        <v>0</v>
      </c>
      <c r="BJ542" s="123">
        <f t="shared" ca="1" si="987"/>
        <v>0</v>
      </c>
      <c r="BK542" s="123">
        <f t="shared" ca="1" si="988"/>
        <v>0</v>
      </c>
      <c r="BL542" s="123">
        <f t="shared" ca="1" si="989"/>
        <v>0</v>
      </c>
      <c r="BM542" s="123">
        <f t="shared" ca="1" si="990"/>
        <v>0</v>
      </c>
      <c r="BN542" s="123">
        <f t="shared" ca="1" si="991"/>
        <v>0</v>
      </c>
      <c r="BO542" s="123">
        <f t="shared" ca="1" si="992"/>
        <v>0</v>
      </c>
      <c r="BP542" s="340">
        <f t="shared" ca="1" si="993"/>
        <v>0</v>
      </c>
      <c r="BQ542" s="123">
        <f t="shared" ca="1" si="994"/>
        <v>0</v>
      </c>
      <c r="BR542" s="123">
        <f t="shared" ca="1" si="995"/>
        <v>0</v>
      </c>
      <c r="BS542" s="123">
        <f t="shared" ca="1" si="996"/>
        <v>0</v>
      </c>
      <c r="BT542" s="123">
        <f t="shared" ca="1" si="997"/>
        <v>0</v>
      </c>
      <c r="BU542" s="123">
        <f t="shared" ca="1" si="998"/>
        <v>0</v>
      </c>
      <c r="BV542" s="123"/>
      <c r="BW542" s="123">
        <f t="shared" ca="1" si="999"/>
        <v>0</v>
      </c>
      <c r="BX542" s="123"/>
      <c r="BY542" s="123">
        <f t="shared" ca="1" si="1000"/>
        <v>0</v>
      </c>
      <c r="BZ542" s="123"/>
      <c r="CA542" s="123">
        <f t="shared" ca="1" si="1001"/>
        <v>0</v>
      </c>
      <c r="CB542" s="123"/>
      <c r="CC542" s="123">
        <f t="shared" ca="1" si="1002"/>
        <v>0</v>
      </c>
      <c r="CD542" s="125">
        <f t="shared" ca="1" si="1003"/>
        <v>0</v>
      </c>
      <c r="CE542" s="125">
        <f t="shared" ca="1" si="1004"/>
        <v>0</v>
      </c>
      <c r="CF542" s="125">
        <f t="shared" ca="1" si="1005"/>
        <v>0</v>
      </c>
      <c r="CG542" s="125">
        <f t="shared" ca="1" si="1006"/>
        <v>0</v>
      </c>
      <c r="CH542" s="125">
        <f t="shared" ca="1" si="1007"/>
        <v>0</v>
      </c>
      <c r="CI542" s="125">
        <f t="shared" ca="1" si="1008"/>
        <v>0</v>
      </c>
      <c r="CJ542" s="125">
        <f t="shared" ca="1" si="1009"/>
        <v>0</v>
      </c>
      <c r="CK542" s="125">
        <f t="shared" ca="1" si="1010"/>
        <v>0</v>
      </c>
      <c r="CL542" s="125">
        <f t="shared" ca="1" si="1011"/>
        <v>0</v>
      </c>
      <c r="CM542" s="125">
        <f t="shared" ca="1" si="1012"/>
        <v>0</v>
      </c>
      <c r="CN542" s="125">
        <f t="shared" ca="1" si="1013"/>
        <v>0</v>
      </c>
      <c r="CO542" s="125">
        <f t="shared" ca="1" si="1014"/>
        <v>0</v>
      </c>
      <c r="CP542" s="125">
        <f t="shared" ca="1" si="1015"/>
        <v>0</v>
      </c>
      <c r="CQ542" s="125">
        <f t="shared" ca="1" si="1016"/>
        <v>0</v>
      </c>
      <c r="CR542" s="125">
        <f t="shared" ca="1" si="1017"/>
        <v>0</v>
      </c>
      <c r="CS542" s="125">
        <f t="shared" ca="1" si="1018"/>
        <v>0</v>
      </c>
      <c r="CT542" s="125">
        <f t="shared" ca="1" si="1019"/>
        <v>0</v>
      </c>
      <c r="CU542" s="125">
        <f t="shared" ca="1" si="1020"/>
        <v>0</v>
      </c>
      <c r="CV542" s="125">
        <f t="shared" ca="1" si="1021"/>
        <v>0</v>
      </c>
      <c r="CW542" s="125">
        <f t="shared" ca="1" si="1022"/>
        <v>0</v>
      </c>
      <c r="CX542" s="125">
        <f t="shared" ca="1" si="1023"/>
        <v>0</v>
      </c>
      <c r="CY542" s="125">
        <f t="shared" ca="1" si="1024"/>
        <v>0</v>
      </c>
      <c r="CZ542" s="606">
        <f t="shared" ca="1" si="1025"/>
        <v>0</v>
      </c>
      <c r="DA542" s="341">
        <f t="shared" ca="1" si="1026"/>
        <v>0</v>
      </c>
      <c r="DB542" s="125">
        <f t="shared" ca="1" si="1027"/>
        <v>0</v>
      </c>
      <c r="DC542" s="125">
        <f t="shared" ca="1" si="1028"/>
        <v>0</v>
      </c>
      <c r="DD542" s="125">
        <f t="shared" ca="1" si="1029"/>
        <v>0</v>
      </c>
      <c r="DE542" s="125">
        <f t="shared" ca="1" si="1030"/>
        <v>0</v>
      </c>
      <c r="DF542" s="125">
        <f t="shared" ca="1" si="1031"/>
        <v>0</v>
      </c>
      <c r="DG542" s="125">
        <f t="shared" ca="1" si="1055"/>
        <v>0</v>
      </c>
      <c r="DH542" s="125"/>
      <c r="DI542" s="125">
        <f t="shared" ca="1" si="1046"/>
        <v>0</v>
      </c>
      <c r="DJ542" s="125">
        <f t="shared" ca="1" si="1047"/>
        <v>0</v>
      </c>
      <c r="DK542" s="125">
        <f t="shared" ca="1" si="1048"/>
        <v>0</v>
      </c>
      <c r="DL542" s="125">
        <f t="shared" ca="1" si="1049"/>
        <v>0</v>
      </c>
      <c r="DN542" s="340">
        <f t="shared" ca="1" si="1050"/>
        <v>0</v>
      </c>
      <c r="DO542" s="340">
        <f t="shared" ca="1" si="1051"/>
        <v>0</v>
      </c>
      <c r="DP542" s="340">
        <f t="shared" ca="1" si="1052"/>
        <v>0</v>
      </c>
      <c r="DQ542" s="340">
        <f t="shared" ca="1" si="1053"/>
        <v>0</v>
      </c>
      <c r="DR542" s="340">
        <f t="shared" ca="1" si="1054"/>
        <v>0</v>
      </c>
      <c r="DS542" s="340">
        <f t="shared" ca="1" si="1054"/>
        <v>0</v>
      </c>
    </row>
    <row r="543" spans="1:123">
      <c r="A543">
        <f t="shared" ca="1" si="935"/>
        <v>0</v>
      </c>
      <c r="B543" t="str">
        <f t="shared" ca="1" si="936"/>
        <v>Разом:</v>
      </c>
      <c r="C543">
        <f t="shared" ca="1" si="937"/>
        <v>0</v>
      </c>
      <c r="D543">
        <f t="shared" ca="1" si="938"/>
        <v>0</v>
      </c>
      <c r="E543">
        <f t="shared" ca="1" si="939"/>
        <v>0</v>
      </c>
      <c r="F543">
        <f t="shared" ca="1" si="940"/>
        <v>0</v>
      </c>
      <c r="G543" s="123">
        <f t="shared" ca="1" si="1045"/>
        <v>0</v>
      </c>
      <c r="H543" s="123">
        <f t="shared" ca="1" si="1044"/>
        <v>0</v>
      </c>
      <c r="I543" s="123">
        <f t="shared" ca="1" si="1044"/>
        <v>0</v>
      </c>
      <c r="J543" s="123">
        <f t="shared" ca="1" si="1044"/>
        <v>0</v>
      </c>
      <c r="K543" s="123">
        <f t="shared" ca="1" si="1044"/>
        <v>0</v>
      </c>
      <c r="L543" s="123">
        <f t="shared" ca="1" si="1044"/>
        <v>0</v>
      </c>
      <c r="M543" s="123">
        <f t="shared" ca="1" si="1044"/>
        <v>0</v>
      </c>
      <c r="N543" s="123">
        <f t="shared" ca="1" si="1044"/>
        <v>0</v>
      </c>
      <c r="O543" s="123">
        <f t="shared" ca="1" si="941"/>
        <v>0</v>
      </c>
      <c r="P543" s="123">
        <f t="shared" ca="1" si="942"/>
        <v>0</v>
      </c>
      <c r="Q543" s="123">
        <f t="shared" ca="1" si="943"/>
        <v>0</v>
      </c>
      <c r="R543" s="123">
        <f t="shared" ca="1" si="943"/>
        <v>0</v>
      </c>
      <c r="S543" s="123">
        <f t="shared" ca="1" si="944"/>
        <v>0</v>
      </c>
      <c r="T543" s="123">
        <f t="shared" ca="1" si="945"/>
        <v>0</v>
      </c>
      <c r="U543" s="123">
        <f t="shared" ca="1" si="946"/>
        <v>0</v>
      </c>
      <c r="V543" s="123">
        <f t="shared" ca="1" si="947"/>
        <v>0</v>
      </c>
      <c r="W543" s="123">
        <f t="shared" ca="1" si="948"/>
        <v>0</v>
      </c>
      <c r="X543" s="123">
        <f t="shared" ca="1" si="949"/>
        <v>0</v>
      </c>
      <c r="Y543" s="123">
        <f t="shared" ca="1" si="950"/>
        <v>0</v>
      </c>
      <c r="Z543" s="123">
        <f t="shared" ca="1" si="951"/>
        <v>0</v>
      </c>
      <c r="AA543" s="123">
        <f t="shared" ca="1" si="952"/>
        <v>0</v>
      </c>
      <c r="AB543" s="123">
        <f t="shared" ca="1" si="953"/>
        <v>0</v>
      </c>
      <c r="AC543" s="123">
        <f t="shared" ca="1" si="954"/>
        <v>0</v>
      </c>
      <c r="AD543" s="123">
        <f t="shared" ca="1" si="955"/>
        <v>0</v>
      </c>
      <c r="AE543" s="123">
        <f t="shared" ca="1" si="956"/>
        <v>0</v>
      </c>
      <c r="AF543" s="123">
        <f t="shared" ca="1" si="957"/>
        <v>0</v>
      </c>
      <c r="AG543" s="123">
        <f t="shared" ca="1" si="958"/>
        <v>0</v>
      </c>
      <c r="AH543" s="123">
        <f t="shared" ca="1" si="959"/>
        <v>0</v>
      </c>
      <c r="AI543" s="123">
        <f t="shared" ca="1" si="960"/>
        <v>0</v>
      </c>
      <c r="AJ543" s="123">
        <f t="shared" ca="1" si="961"/>
        <v>0</v>
      </c>
      <c r="AK543" s="123">
        <f t="shared" ca="1" si="962"/>
        <v>0</v>
      </c>
      <c r="AL543" s="123">
        <f t="shared" ca="1" si="963"/>
        <v>0</v>
      </c>
      <c r="AM543" s="123">
        <f t="shared" ca="1" si="964"/>
        <v>0</v>
      </c>
      <c r="AN543" s="123">
        <f t="shared" ca="1" si="965"/>
        <v>0</v>
      </c>
      <c r="AO543" s="123">
        <f t="shared" ca="1" si="966"/>
        <v>0</v>
      </c>
      <c r="AP543" s="123">
        <f t="shared" ca="1" si="967"/>
        <v>0</v>
      </c>
      <c r="AQ543" s="123">
        <f t="shared" ca="1" si="968"/>
        <v>0</v>
      </c>
      <c r="AR543" s="123">
        <f t="shared" ca="1" si="969"/>
        <v>0</v>
      </c>
      <c r="AS543" s="123">
        <f t="shared" ca="1" si="970"/>
        <v>0</v>
      </c>
      <c r="AT543" s="123">
        <f t="shared" ca="1" si="971"/>
        <v>0</v>
      </c>
      <c r="AU543" s="123">
        <f t="shared" ca="1" si="972"/>
        <v>0</v>
      </c>
      <c r="AV543" s="123">
        <f t="shared" ca="1" si="973"/>
        <v>0</v>
      </c>
      <c r="AW543" s="123">
        <f t="shared" ca="1" si="974"/>
        <v>0</v>
      </c>
      <c r="AX543" s="123">
        <f t="shared" ca="1" si="975"/>
        <v>0</v>
      </c>
      <c r="AY543" s="123">
        <f t="shared" ca="1" si="976"/>
        <v>0</v>
      </c>
      <c r="AZ543" s="123">
        <f t="shared" ca="1" si="977"/>
        <v>0</v>
      </c>
      <c r="BA543" s="123">
        <f t="shared" ca="1" si="978"/>
        <v>0</v>
      </c>
      <c r="BB543" s="123">
        <f t="shared" ca="1" si="979"/>
        <v>0</v>
      </c>
      <c r="BC543" s="123">
        <f t="shared" ca="1" si="980"/>
        <v>0</v>
      </c>
      <c r="BD543" s="123">
        <f t="shared" ca="1" si="981"/>
        <v>0</v>
      </c>
      <c r="BE543" s="123">
        <f t="shared" ca="1" si="982"/>
        <v>0</v>
      </c>
      <c r="BF543" s="123">
        <f t="shared" ca="1" si="983"/>
        <v>0</v>
      </c>
      <c r="BG543" s="123">
        <f t="shared" ca="1" si="984"/>
        <v>0</v>
      </c>
      <c r="BH543" s="123">
        <f t="shared" ca="1" si="985"/>
        <v>0</v>
      </c>
      <c r="BI543" s="123">
        <f t="shared" ca="1" si="986"/>
        <v>0</v>
      </c>
      <c r="BJ543" s="123">
        <f t="shared" ca="1" si="987"/>
        <v>0</v>
      </c>
      <c r="BK543" s="123">
        <f t="shared" ca="1" si="988"/>
        <v>0</v>
      </c>
      <c r="BL543" s="123">
        <f t="shared" ca="1" si="989"/>
        <v>0</v>
      </c>
      <c r="BM543" s="123">
        <f t="shared" ca="1" si="990"/>
        <v>0</v>
      </c>
      <c r="BN543" s="123">
        <f t="shared" ca="1" si="991"/>
        <v>0</v>
      </c>
      <c r="BO543" s="123">
        <f t="shared" ca="1" si="992"/>
        <v>0</v>
      </c>
      <c r="BP543" s="340">
        <f t="shared" ca="1" si="993"/>
        <v>0</v>
      </c>
      <c r="BQ543" s="123">
        <f t="shared" ca="1" si="994"/>
        <v>0</v>
      </c>
      <c r="BR543" s="123">
        <f t="shared" ca="1" si="995"/>
        <v>0</v>
      </c>
      <c r="BS543" s="123">
        <f t="shared" ca="1" si="996"/>
        <v>0</v>
      </c>
      <c r="BT543" s="123">
        <f t="shared" ca="1" si="997"/>
        <v>0</v>
      </c>
      <c r="BU543" s="123">
        <f t="shared" ca="1" si="998"/>
        <v>0</v>
      </c>
      <c r="BV543" s="123"/>
      <c r="BW543" s="123">
        <f t="shared" ca="1" si="999"/>
        <v>0</v>
      </c>
      <c r="BX543" s="123"/>
      <c r="BY543" s="123">
        <f t="shared" ca="1" si="1000"/>
        <v>0</v>
      </c>
      <c r="BZ543" s="123"/>
      <c r="CA543" s="123">
        <f t="shared" ca="1" si="1001"/>
        <v>0</v>
      </c>
      <c r="CB543" s="123"/>
      <c r="CC543" s="123">
        <f t="shared" ca="1" si="1002"/>
        <v>0</v>
      </c>
      <c r="CD543" s="125">
        <f t="shared" ca="1" si="1003"/>
        <v>0</v>
      </c>
      <c r="CE543" s="125">
        <f t="shared" ca="1" si="1004"/>
        <v>0</v>
      </c>
      <c r="CF543" s="125">
        <f t="shared" ca="1" si="1005"/>
        <v>0</v>
      </c>
      <c r="CG543" s="125">
        <f t="shared" ca="1" si="1006"/>
        <v>0</v>
      </c>
      <c r="CH543" s="125">
        <f t="shared" ca="1" si="1007"/>
        <v>0</v>
      </c>
      <c r="CI543" s="125">
        <f t="shared" ca="1" si="1008"/>
        <v>0</v>
      </c>
      <c r="CJ543" s="125">
        <f t="shared" ca="1" si="1009"/>
        <v>0</v>
      </c>
      <c r="CK543" s="125">
        <f t="shared" ca="1" si="1010"/>
        <v>0</v>
      </c>
      <c r="CL543" s="125">
        <f t="shared" ca="1" si="1011"/>
        <v>19</v>
      </c>
      <c r="CM543" s="125">
        <f t="shared" ca="1" si="1012"/>
        <v>0</v>
      </c>
      <c r="CN543" s="125">
        <f t="shared" ca="1" si="1013"/>
        <v>0</v>
      </c>
      <c r="CO543" s="125">
        <f t="shared" ca="1" si="1014"/>
        <v>0</v>
      </c>
      <c r="CP543" s="125">
        <f t="shared" ca="1" si="1015"/>
        <v>0</v>
      </c>
      <c r="CQ543" s="125">
        <f t="shared" ca="1" si="1016"/>
        <v>0</v>
      </c>
      <c r="CR543" s="125">
        <f t="shared" ca="1" si="1017"/>
        <v>0</v>
      </c>
      <c r="CS543" s="125">
        <f t="shared" ca="1" si="1018"/>
        <v>0</v>
      </c>
      <c r="CT543" s="125">
        <f t="shared" ca="1" si="1019"/>
        <v>0</v>
      </c>
      <c r="CU543" s="125">
        <f t="shared" ca="1" si="1020"/>
        <v>0</v>
      </c>
      <c r="CV543" s="125">
        <f t="shared" ca="1" si="1021"/>
        <v>0</v>
      </c>
      <c r="CW543" s="125">
        <f t="shared" ca="1" si="1022"/>
        <v>10</v>
      </c>
      <c r="CX543" s="125">
        <f t="shared" ca="1" si="1023"/>
        <v>0</v>
      </c>
      <c r="CY543" s="125">
        <f t="shared" ca="1" si="1024"/>
        <v>4</v>
      </c>
      <c r="CZ543" s="606">
        <f t="shared" ca="1" si="1025"/>
        <v>0</v>
      </c>
      <c r="DA543" s="341">
        <f t="shared" ca="1" si="1026"/>
        <v>2</v>
      </c>
      <c r="DB543" s="125">
        <f t="shared" ca="1" si="1027"/>
        <v>0</v>
      </c>
      <c r="DC543" s="125">
        <f t="shared" ca="1" si="1028"/>
        <v>1</v>
      </c>
      <c r="DD543" s="125">
        <f t="shared" ca="1" si="1029"/>
        <v>0</v>
      </c>
      <c r="DE543" s="125">
        <f t="shared" ca="1" si="1030"/>
        <v>0</v>
      </c>
      <c r="DF543" s="125">
        <f t="shared" ca="1" si="1031"/>
        <v>0</v>
      </c>
      <c r="DG543" s="125">
        <f t="shared" ca="1" si="1055"/>
        <v>0</v>
      </c>
      <c r="DH543" s="125"/>
      <c r="DI543" s="125">
        <f t="shared" ca="1" si="1046"/>
        <v>0</v>
      </c>
      <c r="DJ543" s="125">
        <f t="shared" ca="1" si="1047"/>
        <v>0</v>
      </c>
      <c r="DK543" s="125">
        <f t="shared" ca="1" si="1048"/>
        <v>0</v>
      </c>
      <c r="DL543" s="125">
        <f t="shared" ca="1" si="1049"/>
        <v>36</v>
      </c>
      <c r="DN543" s="340">
        <f t="shared" ca="1" si="1050"/>
        <v>0</v>
      </c>
      <c r="DO543" s="340">
        <f t="shared" ca="1" si="1051"/>
        <v>0</v>
      </c>
      <c r="DP543" s="340">
        <f t="shared" ca="1" si="1052"/>
        <v>0</v>
      </c>
      <c r="DQ543" s="340">
        <f t="shared" ca="1" si="1053"/>
        <v>0</v>
      </c>
      <c r="DR543" s="340">
        <f t="shared" ca="1" si="1054"/>
        <v>0</v>
      </c>
      <c r="DS543" s="340">
        <f t="shared" ca="1" si="1054"/>
        <v>0</v>
      </c>
    </row>
    <row r="544" spans="1:123">
      <c r="A544">
        <f t="shared" ca="1" si="935"/>
        <v>0</v>
      </c>
      <c r="B544">
        <f t="shared" ca="1" si="936"/>
        <v>0</v>
      </c>
      <c r="C544">
        <f t="shared" ca="1" si="937"/>
        <v>0</v>
      </c>
      <c r="D544">
        <f t="shared" ca="1" si="938"/>
        <v>0</v>
      </c>
      <c r="E544">
        <f t="shared" ca="1" si="939"/>
        <v>0</v>
      </c>
      <c r="F544">
        <f t="shared" ca="1" si="940"/>
        <v>0</v>
      </c>
      <c r="G544" s="123">
        <f t="shared" ca="1" si="1045"/>
        <v>0</v>
      </c>
      <c r="H544" s="123">
        <f t="shared" ca="1" si="1044"/>
        <v>0</v>
      </c>
      <c r="I544" s="123">
        <f t="shared" ca="1" si="1044"/>
        <v>0</v>
      </c>
      <c r="J544" s="123">
        <f t="shared" ca="1" si="1044"/>
        <v>0</v>
      </c>
      <c r="K544" s="123">
        <f t="shared" ca="1" si="1044"/>
        <v>0</v>
      </c>
      <c r="L544" s="123">
        <f t="shared" ca="1" si="1044"/>
        <v>0</v>
      </c>
      <c r="M544" s="123">
        <f t="shared" ca="1" si="1044"/>
        <v>0</v>
      </c>
      <c r="N544" s="123">
        <f t="shared" ca="1" si="1044"/>
        <v>0</v>
      </c>
      <c r="O544" s="123">
        <f t="shared" ca="1" si="941"/>
        <v>0</v>
      </c>
      <c r="P544" s="123">
        <f t="shared" ca="1" si="942"/>
        <v>0</v>
      </c>
      <c r="Q544" s="123">
        <f t="shared" ca="1" si="943"/>
        <v>0</v>
      </c>
      <c r="R544" s="123">
        <f t="shared" ca="1" si="943"/>
        <v>0</v>
      </c>
      <c r="S544" s="123">
        <f t="shared" ca="1" si="944"/>
        <v>0</v>
      </c>
      <c r="T544" s="123">
        <f t="shared" ca="1" si="945"/>
        <v>0</v>
      </c>
      <c r="U544" s="123">
        <f t="shared" ca="1" si="946"/>
        <v>0</v>
      </c>
      <c r="V544" s="123">
        <f t="shared" ca="1" si="947"/>
        <v>0</v>
      </c>
      <c r="W544" s="123">
        <f t="shared" ca="1" si="948"/>
        <v>0</v>
      </c>
      <c r="X544" s="123">
        <f t="shared" ca="1" si="949"/>
        <v>0</v>
      </c>
      <c r="Y544" s="123">
        <f t="shared" ca="1" si="950"/>
        <v>0</v>
      </c>
      <c r="Z544" s="123">
        <f t="shared" ca="1" si="951"/>
        <v>0</v>
      </c>
      <c r="AA544" s="123">
        <f t="shared" ca="1" si="952"/>
        <v>0</v>
      </c>
      <c r="AB544" s="123">
        <f t="shared" ca="1" si="953"/>
        <v>0</v>
      </c>
      <c r="AC544" s="123">
        <f t="shared" ca="1" si="954"/>
        <v>0</v>
      </c>
      <c r="AD544" s="123">
        <f t="shared" ca="1" si="955"/>
        <v>0</v>
      </c>
      <c r="AE544" s="123">
        <f t="shared" ca="1" si="956"/>
        <v>0</v>
      </c>
      <c r="AF544" s="123">
        <f t="shared" ca="1" si="957"/>
        <v>0</v>
      </c>
      <c r="AG544" s="123">
        <f t="shared" ca="1" si="958"/>
        <v>0</v>
      </c>
      <c r="AH544" s="123">
        <f t="shared" ca="1" si="959"/>
        <v>0</v>
      </c>
      <c r="AI544" s="123">
        <f t="shared" ca="1" si="960"/>
        <v>0</v>
      </c>
      <c r="AJ544" s="123">
        <f t="shared" ca="1" si="961"/>
        <v>0</v>
      </c>
      <c r="AK544" s="123">
        <f t="shared" ca="1" si="962"/>
        <v>0</v>
      </c>
      <c r="AL544" s="123">
        <f t="shared" ca="1" si="963"/>
        <v>0</v>
      </c>
      <c r="AM544" s="123">
        <f t="shared" ca="1" si="964"/>
        <v>0</v>
      </c>
      <c r="AN544" s="123">
        <f t="shared" ca="1" si="965"/>
        <v>0</v>
      </c>
      <c r="AO544" s="123">
        <f t="shared" ca="1" si="966"/>
        <v>0</v>
      </c>
      <c r="AP544" s="123">
        <f t="shared" ca="1" si="967"/>
        <v>0</v>
      </c>
      <c r="AQ544" s="123">
        <f t="shared" ca="1" si="968"/>
        <v>0</v>
      </c>
      <c r="AR544" s="123">
        <f t="shared" ca="1" si="969"/>
        <v>0</v>
      </c>
      <c r="AS544" s="123">
        <f t="shared" ca="1" si="970"/>
        <v>0</v>
      </c>
      <c r="AT544" s="123">
        <f t="shared" ca="1" si="971"/>
        <v>0</v>
      </c>
      <c r="AU544" s="123">
        <f t="shared" ca="1" si="972"/>
        <v>0</v>
      </c>
      <c r="AV544" s="123">
        <f t="shared" ca="1" si="973"/>
        <v>0</v>
      </c>
      <c r="AW544" s="123">
        <f t="shared" ca="1" si="974"/>
        <v>0</v>
      </c>
      <c r="AX544" s="123">
        <f t="shared" ca="1" si="975"/>
        <v>0</v>
      </c>
      <c r="AY544" s="123">
        <f t="shared" ca="1" si="976"/>
        <v>0</v>
      </c>
      <c r="AZ544" s="123">
        <f t="shared" ca="1" si="977"/>
        <v>0</v>
      </c>
      <c r="BA544" s="123">
        <f t="shared" ca="1" si="978"/>
        <v>0</v>
      </c>
      <c r="BB544" s="123">
        <f t="shared" ca="1" si="979"/>
        <v>0</v>
      </c>
      <c r="BC544" s="123">
        <f t="shared" ca="1" si="980"/>
        <v>0</v>
      </c>
      <c r="BD544" s="123">
        <f t="shared" ca="1" si="981"/>
        <v>0</v>
      </c>
      <c r="BE544" s="123">
        <f t="shared" ca="1" si="982"/>
        <v>0</v>
      </c>
      <c r="BF544" s="123">
        <f t="shared" ca="1" si="983"/>
        <v>0</v>
      </c>
      <c r="BG544" s="123">
        <f t="shared" ca="1" si="984"/>
        <v>0</v>
      </c>
      <c r="BH544" s="123">
        <f t="shared" ca="1" si="985"/>
        <v>0</v>
      </c>
      <c r="BI544" s="123">
        <f t="shared" ca="1" si="986"/>
        <v>0</v>
      </c>
      <c r="BJ544" s="123">
        <f t="shared" ca="1" si="987"/>
        <v>0</v>
      </c>
      <c r="BK544" s="123">
        <f t="shared" ca="1" si="988"/>
        <v>0</v>
      </c>
      <c r="BL544" s="123">
        <f t="shared" ca="1" si="989"/>
        <v>0</v>
      </c>
      <c r="BM544" s="123">
        <f t="shared" ca="1" si="990"/>
        <v>0</v>
      </c>
      <c r="BN544" s="123">
        <f t="shared" ca="1" si="991"/>
        <v>0</v>
      </c>
      <c r="BO544" s="123">
        <f t="shared" ca="1" si="992"/>
        <v>0</v>
      </c>
      <c r="BP544" s="340">
        <f t="shared" ca="1" si="993"/>
        <v>0</v>
      </c>
      <c r="BQ544" s="123">
        <f t="shared" ca="1" si="994"/>
        <v>0</v>
      </c>
      <c r="BR544" s="123">
        <f t="shared" ca="1" si="995"/>
        <v>0</v>
      </c>
      <c r="BS544" s="123">
        <f t="shared" ca="1" si="996"/>
        <v>0</v>
      </c>
      <c r="BT544" s="123">
        <f t="shared" ca="1" si="997"/>
        <v>0</v>
      </c>
      <c r="BU544" s="123">
        <f t="shared" ca="1" si="998"/>
        <v>0</v>
      </c>
      <c r="BV544" s="123"/>
      <c r="BW544" s="123">
        <f t="shared" ca="1" si="999"/>
        <v>0</v>
      </c>
      <c r="BX544" s="123"/>
      <c r="BY544" s="123">
        <f t="shared" ca="1" si="1000"/>
        <v>0</v>
      </c>
      <c r="BZ544" s="123"/>
      <c r="CA544" s="123">
        <f t="shared" ca="1" si="1001"/>
        <v>0</v>
      </c>
      <c r="CB544" s="123"/>
      <c r="CC544" s="123">
        <f t="shared" ca="1" si="1002"/>
        <v>0</v>
      </c>
      <c r="CD544" s="125">
        <f t="shared" ca="1" si="1003"/>
        <v>0</v>
      </c>
      <c r="CE544" s="125">
        <f t="shared" ca="1" si="1004"/>
        <v>0</v>
      </c>
      <c r="CF544" s="125">
        <f t="shared" ca="1" si="1005"/>
        <v>0</v>
      </c>
      <c r="CG544" s="125">
        <f t="shared" ca="1" si="1006"/>
        <v>0</v>
      </c>
      <c r="CH544" s="125">
        <f t="shared" ca="1" si="1007"/>
        <v>0</v>
      </c>
      <c r="CI544" s="125">
        <f t="shared" ca="1" si="1008"/>
        <v>0</v>
      </c>
      <c r="CJ544" s="125">
        <f t="shared" ca="1" si="1009"/>
        <v>0</v>
      </c>
      <c r="CK544" s="125">
        <f t="shared" ca="1" si="1010"/>
        <v>0</v>
      </c>
      <c r="CL544" s="125">
        <f t="shared" ca="1" si="1011"/>
        <v>0</v>
      </c>
      <c r="CM544" s="125">
        <f t="shared" ca="1" si="1012"/>
        <v>0</v>
      </c>
      <c r="CN544" s="125">
        <f t="shared" ca="1" si="1013"/>
        <v>0</v>
      </c>
      <c r="CO544" s="125">
        <f t="shared" ca="1" si="1014"/>
        <v>0</v>
      </c>
      <c r="CP544" s="125">
        <f t="shared" ca="1" si="1015"/>
        <v>0</v>
      </c>
      <c r="CQ544" s="125">
        <f t="shared" ca="1" si="1016"/>
        <v>0</v>
      </c>
      <c r="CR544" s="125">
        <f t="shared" ca="1" si="1017"/>
        <v>0</v>
      </c>
      <c r="CS544" s="125">
        <f t="shared" ca="1" si="1018"/>
        <v>0</v>
      </c>
      <c r="CT544" s="125">
        <f t="shared" ca="1" si="1019"/>
        <v>0</v>
      </c>
      <c r="CU544" s="125">
        <f t="shared" ca="1" si="1020"/>
        <v>0</v>
      </c>
      <c r="CV544" s="125">
        <f t="shared" ca="1" si="1021"/>
        <v>0</v>
      </c>
      <c r="CW544" s="125">
        <f t="shared" ca="1" si="1022"/>
        <v>0</v>
      </c>
      <c r="CX544" s="125">
        <f t="shared" ca="1" si="1023"/>
        <v>0</v>
      </c>
      <c r="CY544" s="125">
        <f t="shared" ca="1" si="1024"/>
        <v>0</v>
      </c>
      <c r="CZ544" s="606">
        <f t="shared" ca="1" si="1025"/>
        <v>0</v>
      </c>
      <c r="DA544" s="341">
        <f t="shared" ca="1" si="1026"/>
        <v>0</v>
      </c>
      <c r="DB544" s="125">
        <f t="shared" ca="1" si="1027"/>
        <v>0</v>
      </c>
      <c r="DC544" s="125">
        <f t="shared" ca="1" si="1028"/>
        <v>0</v>
      </c>
      <c r="DD544" s="125">
        <f t="shared" ca="1" si="1029"/>
        <v>0</v>
      </c>
      <c r="DE544" s="125">
        <f t="shared" ca="1" si="1030"/>
        <v>0</v>
      </c>
      <c r="DF544" s="125">
        <f t="shared" ca="1" si="1031"/>
        <v>0</v>
      </c>
      <c r="DG544" s="125">
        <f t="shared" ca="1" si="1055"/>
        <v>0</v>
      </c>
      <c r="DH544" s="125"/>
      <c r="DI544" s="125">
        <f t="shared" ca="1" si="1046"/>
        <v>0</v>
      </c>
      <c r="DJ544" s="125">
        <f t="shared" ca="1" si="1047"/>
        <v>0</v>
      </c>
      <c r="DK544" s="125">
        <f t="shared" ca="1" si="1048"/>
        <v>0</v>
      </c>
      <c r="DL544" s="125">
        <f t="shared" ca="1" si="1049"/>
        <v>0</v>
      </c>
      <c r="DN544" s="340">
        <f t="shared" ca="1" si="1050"/>
        <v>0</v>
      </c>
      <c r="DO544" s="340">
        <f t="shared" ca="1" si="1051"/>
        <v>0</v>
      </c>
      <c r="DP544" s="340">
        <f t="shared" ca="1" si="1052"/>
        <v>0</v>
      </c>
      <c r="DQ544" s="340">
        <f t="shared" ca="1" si="1053"/>
        <v>0</v>
      </c>
      <c r="DR544" s="340">
        <f t="shared" ca="1" si="1054"/>
        <v>0</v>
      </c>
      <c r="DS544" s="340">
        <f t="shared" ca="1" si="1054"/>
        <v>0</v>
      </c>
    </row>
    <row r="545" spans="1:123">
      <c r="A545">
        <f t="shared" ca="1" si="935"/>
        <v>0</v>
      </c>
      <c r="B545" t="str">
        <f t="shared" ca="1" si="936"/>
        <v>Надбавка за категорію</v>
      </c>
      <c r="C545">
        <f t="shared" ca="1" si="937"/>
        <v>0</v>
      </c>
      <c r="D545">
        <f t="shared" ca="1" si="938"/>
        <v>0</v>
      </c>
      <c r="E545">
        <f t="shared" ca="1" si="939"/>
        <v>0</v>
      </c>
      <c r="F545">
        <f t="shared" ca="1" si="940"/>
        <v>0</v>
      </c>
      <c r="G545" s="123">
        <f t="shared" ca="1" si="1045"/>
        <v>0</v>
      </c>
      <c r="H545" s="123">
        <f t="shared" ca="1" si="1044"/>
        <v>0</v>
      </c>
      <c r="I545" s="123">
        <f t="shared" ca="1" si="1044"/>
        <v>0</v>
      </c>
      <c r="J545" s="123">
        <f t="shared" ca="1" si="1044"/>
        <v>0</v>
      </c>
      <c r="K545" s="123">
        <f t="shared" ca="1" si="1044"/>
        <v>0</v>
      </c>
      <c r="L545" s="123">
        <f t="shared" ca="1" si="1044"/>
        <v>0</v>
      </c>
      <c r="M545" s="123">
        <f t="shared" ca="1" si="1044"/>
        <v>0</v>
      </c>
      <c r="N545" s="123">
        <f t="shared" ca="1" si="1044"/>
        <v>0</v>
      </c>
      <c r="O545" s="123">
        <f t="shared" ca="1" si="941"/>
        <v>0</v>
      </c>
      <c r="P545" s="123">
        <f t="shared" ca="1" si="942"/>
        <v>0</v>
      </c>
      <c r="Q545" s="123">
        <f t="shared" ca="1" si="943"/>
        <v>0</v>
      </c>
      <c r="R545" s="123">
        <f t="shared" ca="1" si="943"/>
        <v>0</v>
      </c>
      <c r="S545" s="123">
        <f t="shared" ca="1" si="944"/>
        <v>0</v>
      </c>
      <c r="T545" s="123">
        <f t="shared" ca="1" si="945"/>
        <v>0</v>
      </c>
      <c r="U545" s="123">
        <f t="shared" ca="1" si="946"/>
        <v>0</v>
      </c>
      <c r="V545" s="123">
        <f t="shared" ca="1" si="947"/>
        <v>0</v>
      </c>
      <c r="W545" s="123">
        <f t="shared" ca="1" si="948"/>
        <v>0</v>
      </c>
      <c r="X545" s="123">
        <f t="shared" ca="1" si="949"/>
        <v>0</v>
      </c>
      <c r="Y545" s="123">
        <f t="shared" ca="1" si="950"/>
        <v>0</v>
      </c>
      <c r="Z545" s="123">
        <f t="shared" ca="1" si="951"/>
        <v>0</v>
      </c>
      <c r="AA545" s="123">
        <f t="shared" ca="1" si="952"/>
        <v>0</v>
      </c>
      <c r="AB545" s="123">
        <f t="shared" ca="1" si="953"/>
        <v>0</v>
      </c>
      <c r="AC545" s="123">
        <f t="shared" ca="1" si="954"/>
        <v>0</v>
      </c>
      <c r="AD545" s="123">
        <f t="shared" ca="1" si="955"/>
        <v>0</v>
      </c>
      <c r="AE545" s="123">
        <f t="shared" ca="1" si="956"/>
        <v>0</v>
      </c>
      <c r="AF545" s="123">
        <f t="shared" ca="1" si="957"/>
        <v>0</v>
      </c>
      <c r="AG545" s="123">
        <f t="shared" ca="1" si="958"/>
        <v>0</v>
      </c>
      <c r="AH545" s="123">
        <f t="shared" ca="1" si="959"/>
        <v>0</v>
      </c>
      <c r="AI545" s="123">
        <f t="shared" ca="1" si="960"/>
        <v>0</v>
      </c>
      <c r="AJ545" s="123">
        <f t="shared" ca="1" si="961"/>
        <v>0</v>
      </c>
      <c r="AK545" s="123">
        <f t="shared" ca="1" si="962"/>
        <v>0</v>
      </c>
      <c r="AL545" s="123">
        <f t="shared" ca="1" si="963"/>
        <v>0</v>
      </c>
      <c r="AM545" s="123">
        <f t="shared" ca="1" si="964"/>
        <v>0</v>
      </c>
      <c r="AN545" s="123">
        <f t="shared" ca="1" si="965"/>
        <v>0</v>
      </c>
      <c r="AO545" s="123">
        <f t="shared" ca="1" si="966"/>
        <v>0</v>
      </c>
      <c r="AP545" s="123">
        <f t="shared" ca="1" si="967"/>
        <v>0</v>
      </c>
      <c r="AQ545" s="123">
        <f t="shared" ca="1" si="968"/>
        <v>0</v>
      </c>
      <c r="AR545" s="123">
        <f t="shared" ca="1" si="969"/>
        <v>0</v>
      </c>
      <c r="AS545" s="123">
        <f t="shared" ca="1" si="970"/>
        <v>0</v>
      </c>
      <c r="AT545" s="123">
        <f t="shared" ca="1" si="971"/>
        <v>0</v>
      </c>
      <c r="AU545" s="123">
        <f t="shared" ca="1" si="972"/>
        <v>0</v>
      </c>
      <c r="AV545" s="123">
        <f t="shared" ca="1" si="973"/>
        <v>0</v>
      </c>
      <c r="AW545" s="123">
        <f t="shared" ca="1" si="974"/>
        <v>0</v>
      </c>
      <c r="AX545" s="123">
        <f t="shared" ca="1" si="975"/>
        <v>0</v>
      </c>
      <c r="AY545" s="123">
        <f t="shared" ca="1" si="976"/>
        <v>0</v>
      </c>
      <c r="AZ545" s="123">
        <f t="shared" ca="1" si="977"/>
        <v>0</v>
      </c>
      <c r="BA545" s="123">
        <f t="shared" ca="1" si="978"/>
        <v>0</v>
      </c>
      <c r="BB545" s="123">
        <f t="shared" ca="1" si="979"/>
        <v>0</v>
      </c>
      <c r="BC545" s="123">
        <f t="shared" ca="1" si="980"/>
        <v>0</v>
      </c>
      <c r="BD545" s="123">
        <f t="shared" ca="1" si="981"/>
        <v>0</v>
      </c>
      <c r="BE545" s="123">
        <f t="shared" ca="1" si="982"/>
        <v>0</v>
      </c>
      <c r="BF545" s="123">
        <f t="shared" ca="1" si="983"/>
        <v>0</v>
      </c>
      <c r="BG545" s="123">
        <f t="shared" ca="1" si="984"/>
        <v>0</v>
      </c>
      <c r="BH545" s="123">
        <f t="shared" ca="1" si="985"/>
        <v>0</v>
      </c>
      <c r="BI545" s="123">
        <f t="shared" ca="1" si="986"/>
        <v>0</v>
      </c>
      <c r="BJ545" s="123">
        <f t="shared" ca="1" si="987"/>
        <v>0</v>
      </c>
      <c r="BK545" s="123">
        <f t="shared" ca="1" si="988"/>
        <v>0</v>
      </c>
      <c r="BL545" s="123">
        <f t="shared" ca="1" si="989"/>
        <v>0</v>
      </c>
      <c r="BM545" s="123">
        <f t="shared" ca="1" si="990"/>
        <v>0</v>
      </c>
      <c r="BN545" s="123">
        <f t="shared" ca="1" si="991"/>
        <v>0</v>
      </c>
      <c r="BO545" s="123">
        <f t="shared" ca="1" si="992"/>
        <v>0</v>
      </c>
      <c r="BP545" s="340">
        <f t="shared" ca="1" si="993"/>
        <v>0</v>
      </c>
      <c r="BQ545" s="123">
        <f t="shared" ca="1" si="994"/>
        <v>0</v>
      </c>
      <c r="BR545" s="123">
        <f t="shared" ca="1" si="995"/>
        <v>0</v>
      </c>
      <c r="BS545" s="123">
        <f t="shared" ca="1" si="996"/>
        <v>0</v>
      </c>
      <c r="BT545" s="123">
        <f t="shared" ca="1" si="997"/>
        <v>0</v>
      </c>
      <c r="BU545" s="123">
        <f t="shared" ca="1" si="998"/>
        <v>0</v>
      </c>
      <c r="BV545" s="123"/>
      <c r="BW545" s="123">
        <f t="shared" ca="1" si="999"/>
        <v>0</v>
      </c>
      <c r="BX545" s="123"/>
      <c r="BY545" s="123">
        <f t="shared" ca="1" si="1000"/>
        <v>0</v>
      </c>
      <c r="BZ545" s="123"/>
      <c r="CA545" s="123">
        <f t="shared" ca="1" si="1001"/>
        <v>0</v>
      </c>
      <c r="CB545" s="123"/>
      <c r="CC545" s="123">
        <f t="shared" ca="1" si="1002"/>
        <v>0</v>
      </c>
      <c r="CD545" s="125">
        <f t="shared" ca="1" si="1003"/>
        <v>0</v>
      </c>
      <c r="CE545" s="125">
        <f t="shared" ca="1" si="1004"/>
        <v>0</v>
      </c>
      <c r="CF545" s="125">
        <f t="shared" ca="1" si="1005"/>
        <v>0</v>
      </c>
      <c r="CG545" s="125">
        <f t="shared" ca="1" si="1006"/>
        <v>0</v>
      </c>
      <c r="CH545" s="125">
        <f t="shared" ca="1" si="1007"/>
        <v>0</v>
      </c>
      <c r="CI545" s="125">
        <f t="shared" ca="1" si="1008"/>
        <v>0</v>
      </c>
      <c r="CJ545" s="125">
        <f t="shared" ca="1" si="1009"/>
        <v>0</v>
      </c>
      <c r="CK545" s="125">
        <f t="shared" ca="1" si="1010"/>
        <v>0</v>
      </c>
      <c r="CL545" s="125">
        <f t="shared" ca="1" si="1011"/>
        <v>0</v>
      </c>
      <c r="CM545" s="125">
        <f t="shared" ca="1" si="1012"/>
        <v>0</v>
      </c>
      <c r="CN545" s="125">
        <f t="shared" ca="1" si="1013"/>
        <v>0</v>
      </c>
      <c r="CO545" s="125">
        <f t="shared" ca="1" si="1014"/>
        <v>0</v>
      </c>
      <c r="CP545" s="125">
        <f t="shared" ca="1" si="1015"/>
        <v>0</v>
      </c>
      <c r="CQ545" s="125">
        <f t="shared" ca="1" si="1016"/>
        <v>0</v>
      </c>
      <c r="CR545" s="125">
        <f t="shared" ca="1" si="1017"/>
        <v>0</v>
      </c>
      <c r="CS545" s="125">
        <f t="shared" ca="1" si="1018"/>
        <v>0</v>
      </c>
      <c r="CT545" s="125">
        <f t="shared" ca="1" si="1019"/>
        <v>0</v>
      </c>
      <c r="CU545" s="125">
        <f t="shared" ca="1" si="1020"/>
        <v>0</v>
      </c>
      <c r="CV545" s="125">
        <f t="shared" ca="1" si="1021"/>
        <v>0</v>
      </c>
      <c r="CW545" s="125">
        <f t="shared" ca="1" si="1022"/>
        <v>0</v>
      </c>
      <c r="CX545" s="125">
        <f t="shared" ca="1" si="1023"/>
        <v>0</v>
      </c>
      <c r="CY545" s="125">
        <f t="shared" ca="1" si="1024"/>
        <v>0</v>
      </c>
      <c r="CZ545" s="606">
        <f t="shared" ca="1" si="1025"/>
        <v>0</v>
      </c>
      <c r="DA545" s="341">
        <f t="shared" ca="1" si="1026"/>
        <v>0</v>
      </c>
      <c r="DB545" s="125">
        <f t="shared" ca="1" si="1027"/>
        <v>0</v>
      </c>
      <c r="DC545" s="125">
        <f t="shared" ca="1" si="1028"/>
        <v>0</v>
      </c>
      <c r="DD545" s="125">
        <f t="shared" ca="1" si="1029"/>
        <v>0</v>
      </c>
      <c r="DE545" s="125">
        <f t="shared" ca="1" si="1030"/>
        <v>0</v>
      </c>
      <c r="DF545" s="125">
        <f t="shared" ca="1" si="1031"/>
        <v>0</v>
      </c>
      <c r="DG545" s="125">
        <f t="shared" ca="1" si="1055"/>
        <v>0</v>
      </c>
      <c r="DH545" s="125"/>
      <c r="DI545" s="125">
        <f t="shared" ca="1" si="1046"/>
        <v>0</v>
      </c>
      <c r="DJ545" s="125">
        <f t="shared" ca="1" si="1047"/>
        <v>0</v>
      </c>
      <c r="DK545" s="125">
        <f t="shared" ca="1" si="1048"/>
        <v>0</v>
      </c>
      <c r="DL545" s="125">
        <f t="shared" ca="1" si="1049"/>
        <v>0</v>
      </c>
      <c r="DN545" s="340">
        <f t="shared" ca="1" si="1050"/>
        <v>0</v>
      </c>
      <c r="DO545" s="340">
        <f t="shared" ca="1" si="1051"/>
        <v>0</v>
      </c>
      <c r="DP545" s="340">
        <f t="shared" ca="1" si="1052"/>
        <v>0</v>
      </c>
      <c r="DQ545" s="340">
        <f t="shared" ca="1" si="1053"/>
        <v>0</v>
      </c>
      <c r="DR545" s="340">
        <f t="shared" ca="1" si="1054"/>
        <v>0</v>
      </c>
      <c r="DS545" s="340">
        <f t="shared" ca="1" si="1054"/>
        <v>0</v>
      </c>
    </row>
    <row r="546" spans="1:123">
      <c r="A546">
        <f t="shared" ca="1" si="935"/>
        <v>0</v>
      </c>
      <c r="B546">
        <f t="shared" ca="1" si="936"/>
        <v>0</v>
      </c>
      <c r="C546">
        <f t="shared" ca="1" si="937"/>
        <v>0</v>
      </c>
      <c r="D546">
        <f t="shared" ca="1" si="938"/>
        <v>0</v>
      </c>
      <c r="E546">
        <f t="shared" ca="1" si="939"/>
        <v>0</v>
      </c>
      <c r="F546">
        <f t="shared" ca="1" si="940"/>
        <v>0</v>
      </c>
      <c r="G546" s="123">
        <f t="shared" ca="1" si="1045"/>
        <v>0</v>
      </c>
      <c r="H546" s="123">
        <f t="shared" ca="1" si="1044"/>
        <v>0</v>
      </c>
      <c r="I546" s="123">
        <f t="shared" ca="1" si="1044"/>
        <v>0</v>
      </c>
      <c r="J546" s="123">
        <f t="shared" ca="1" si="1044"/>
        <v>0</v>
      </c>
      <c r="K546" s="123">
        <f t="shared" ca="1" si="1044"/>
        <v>0</v>
      </c>
      <c r="L546" s="123">
        <f t="shared" ca="1" si="1044"/>
        <v>0</v>
      </c>
      <c r="M546" s="123">
        <f t="shared" ca="1" si="1044"/>
        <v>0</v>
      </c>
      <c r="N546" s="123">
        <f t="shared" ca="1" si="1044"/>
        <v>0</v>
      </c>
      <c r="O546" s="123">
        <f t="shared" ca="1" si="941"/>
        <v>0</v>
      </c>
      <c r="P546" s="123">
        <f t="shared" ca="1" si="942"/>
        <v>0</v>
      </c>
      <c r="Q546" s="123">
        <f t="shared" ca="1" si="943"/>
        <v>0</v>
      </c>
      <c r="R546" s="123">
        <f t="shared" ca="1" si="943"/>
        <v>0</v>
      </c>
      <c r="S546" s="123">
        <f t="shared" ca="1" si="944"/>
        <v>0</v>
      </c>
      <c r="T546" s="123">
        <f t="shared" ca="1" si="945"/>
        <v>0</v>
      </c>
      <c r="U546" s="123">
        <f t="shared" ca="1" si="946"/>
        <v>0</v>
      </c>
      <c r="V546" s="123">
        <f t="shared" ca="1" si="947"/>
        <v>0</v>
      </c>
      <c r="W546" s="123">
        <f t="shared" ca="1" si="948"/>
        <v>0</v>
      </c>
      <c r="X546" s="123">
        <f t="shared" ca="1" si="949"/>
        <v>0</v>
      </c>
      <c r="Y546" s="123">
        <f t="shared" ca="1" si="950"/>
        <v>0</v>
      </c>
      <c r="Z546" s="123">
        <f t="shared" ca="1" si="951"/>
        <v>0</v>
      </c>
      <c r="AA546" s="123">
        <f t="shared" ca="1" si="952"/>
        <v>0</v>
      </c>
      <c r="AB546" s="123">
        <f t="shared" ca="1" si="953"/>
        <v>0</v>
      </c>
      <c r="AC546" s="123">
        <f t="shared" ca="1" si="954"/>
        <v>0</v>
      </c>
      <c r="AD546" s="123">
        <f t="shared" ca="1" si="955"/>
        <v>0</v>
      </c>
      <c r="AE546" s="123">
        <f t="shared" ca="1" si="956"/>
        <v>0</v>
      </c>
      <c r="AF546" s="123">
        <f t="shared" ca="1" si="957"/>
        <v>0</v>
      </c>
      <c r="AG546" s="123">
        <f t="shared" ca="1" si="958"/>
        <v>0</v>
      </c>
      <c r="AH546" s="123">
        <f t="shared" ca="1" si="959"/>
        <v>0</v>
      </c>
      <c r="AI546" s="123">
        <f t="shared" ca="1" si="960"/>
        <v>0</v>
      </c>
      <c r="AJ546" s="123">
        <f t="shared" ca="1" si="961"/>
        <v>0</v>
      </c>
      <c r="AK546" s="123">
        <f t="shared" ca="1" si="962"/>
        <v>0</v>
      </c>
      <c r="AL546" s="123">
        <f t="shared" ca="1" si="963"/>
        <v>0</v>
      </c>
      <c r="AM546" s="123">
        <f t="shared" ca="1" si="964"/>
        <v>0</v>
      </c>
      <c r="AN546" s="123">
        <f t="shared" ca="1" si="965"/>
        <v>0</v>
      </c>
      <c r="AO546" s="123">
        <f t="shared" ca="1" si="966"/>
        <v>0</v>
      </c>
      <c r="AP546" s="123">
        <f t="shared" ca="1" si="967"/>
        <v>0</v>
      </c>
      <c r="AQ546" s="123">
        <f t="shared" ca="1" si="968"/>
        <v>0</v>
      </c>
      <c r="AR546" s="123">
        <f t="shared" ca="1" si="969"/>
        <v>0</v>
      </c>
      <c r="AS546" s="123">
        <f t="shared" ca="1" si="970"/>
        <v>0</v>
      </c>
      <c r="AT546" s="123">
        <f t="shared" ca="1" si="971"/>
        <v>0</v>
      </c>
      <c r="AU546" s="123">
        <f t="shared" ca="1" si="972"/>
        <v>0</v>
      </c>
      <c r="AV546" s="123">
        <f t="shared" ca="1" si="973"/>
        <v>0</v>
      </c>
      <c r="AW546" s="123">
        <f t="shared" ca="1" si="974"/>
        <v>0</v>
      </c>
      <c r="AX546" s="123">
        <f t="shared" ca="1" si="975"/>
        <v>0</v>
      </c>
      <c r="AY546" s="123">
        <f t="shared" ca="1" si="976"/>
        <v>0</v>
      </c>
      <c r="AZ546" s="123">
        <f t="shared" ca="1" si="977"/>
        <v>0</v>
      </c>
      <c r="BA546" s="123">
        <f t="shared" ca="1" si="978"/>
        <v>0</v>
      </c>
      <c r="BB546" s="123">
        <f t="shared" ca="1" si="979"/>
        <v>0</v>
      </c>
      <c r="BC546" s="123">
        <f t="shared" ca="1" si="980"/>
        <v>0</v>
      </c>
      <c r="BD546" s="123">
        <f t="shared" ca="1" si="981"/>
        <v>0</v>
      </c>
      <c r="BE546" s="123">
        <f t="shared" ca="1" si="982"/>
        <v>0</v>
      </c>
      <c r="BF546" s="123">
        <f t="shared" ca="1" si="983"/>
        <v>0</v>
      </c>
      <c r="BG546" s="123">
        <f t="shared" ca="1" si="984"/>
        <v>0</v>
      </c>
      <c r="BH546" s="123">
        <f t="shared" ca="1" si="985"/>
        <v>0</v>
      </c>
      <c r="BI546" s="123">
        <f t="shared" ca="1" si="986"/>
        <v>0</v>
      </c>
      <c r="BJ546" s="123">
        <f t="shared" ca="1" si="987"/>
        <v>0</v>
      </c>
      <c r="BK546" s="123">
        <f t="shared" ca="1" si="988"/>
        <v>0</v>
      </c>
      <c r="BL546" s="123">
        <f t="shared" ca="1" si="989"/>
        <v>0</v>
      </c>
      <c r="BM546" s="123">
        <f t="shared" ca="1" si="990"/>
        <v>0</v>
      </c>
      <c r="BN546" s="123">
        <f t="shared" ca="1" si="991"/>
        <v>0</v>
      </c>
      <c r="BO546" s="123">
        <f t="shared" ca="1" si="992"/>
        <v>0</v>
      </c>
      <c r="BP546" s="340">
        <f t="shared" ca="1" si="993"/>
        <v>0</v>
      </c>
      <c r="BQ546" s="123">
        <f t="shared" ca="1" si="994"/>
        <v>0</v>
      </c>
      <c r="BR546" s="123">
        <f t="shared" ca="1" si="995"/>
        <v>0</v>
      </c>
      <c r="BS546" s="123">
        <f t="shared" ca="1" si="996"/>
        <v>0</v>
      </c>
      <c r="BT546" s="123">
        <f t="shared" ca="1" si="997"/>
        <v>0</v>
      </c>
      <c r="BU546" s="123">
        <f t="shared" ca="1" si="998"/>
        <v>0</v>
      </c>
      <c r="BV546" s="123"/>
      <c r="BW546" s="123">
        <f t="shared" ca="1" si="999"/>
        <v>0</v>
      </c>
      <c r="BX546" s="123"/>
      <c r="BY546" s="123">
        <f t="shared" ca="1" si="1000"/>
        <v>0</v>
      </c>
      <c r="BZ546" s="123"/>
      <c r="CA546" s="123">
        <f t="shared" ca="1" si="1001"/>
        <v>0</v>
      </c>
      <c r="CB546" s="123"/>
      <c r="CC546" s="123">
        <f t="shared" ca="1" si="1002"/>
        <v>0</v>
      </c>
      <c r="CD546" s="125">
        <f t="shared" ca="1" si="1003"/>
        <v>0</v>
      </c>
      <c r="CE546" s="125">
        <f t="shared" ca="1" si="1004"/>
        <v>0</v>
      </c>
      <c r="CF546" s="125">
        <f t="shared" ca="1" si="1005"/>
        <v>0</v>
      </c>
      <c r="CG546" s="125">
        <f t="shared" ca="1" si="1006"/>
        <v>0</v>
      </c>
      <c r="CH546" s="125">
        <f t="shared" ca="1" si="1007"/>
        <v>0</v>
      </c>
      <c r="CI546" s="125">
        <f t="shared" ca="1" si="1008"/>
        <v>0</v>
      </c>
      <c r="CJ546" s="125">
        <f t="shared" ca="1" si="1009"/>
        <v>0</v>
      </c>
      <c r="CK546" s="125">
        <f t="shared" ca="1" si="1010"/>
        <v>0</v>
      </c>
      <c r="CL546" s="125">
        <f t="shared" ca="1" si="1011"/>
        <v>0</v>
      </c>
      <c r="CM546" s="125">
        <f t="shared" ca="1" si="1012"/>
        <v>0</v>
      </c>
      <c r="CN546" s="125">
        <f t="shared" ca="1" si="1013"/>
        <v>0</v>
      </c>
      <c r="CO546" s="125">
        <f t="shared" ca="1" si="1014"/>
        <v>0</v>
      </c>
      <c r="CP546" s="125">
        <f t="shared" ca="1" si="1015"/>
        <v>0</v>
      </c>
      <c r="CQ546" s="125">
        <f t="shared" ca="1" si="1016"/>
        <v>0</v>
      </c>
      <c r="CR546" s="125">
        <f t="shared" ca="1" si="1017"/>
        <v>0</v>
      </c>
      <c r="CS546" s="125">
        <f t="shared" ca="1" si="1018"/>
        <v>0</v>
      </c>
      <c r="CT546" s="125">
        <f t="shared" ca="1" si="1019"/>
        <v>0</v>
      </c>
      <c r="CU546" s="125">
        <f t="shared" ca="1" si="1020"/>
        <v>0</v>
      </c>
      <c r="CV546" s="125">
        <f t="shared" ca="1" si="1021"/>
        <v>0</v>
      </c>
      <c r="CW546" s="125">
        <f t="shared" ca="1" si="1022"/>
        <v>0</v>
      </c>
      <c r="CX546" s="125">
        <f t="shared" ca="1" si="1023"/>
        <v>0</v>
      </c>
      <c r="CY546" s="125">
        <f t="shared" ca="1" si="1024"/>
        <v>0</v>
      </c>
      <c r="CZ546" s="606">
        <f t="shared" ca="1" si="1025"/>
        <v>0</v>
      </c>
      <c r="DA546" s="341">
        <f t="shared" ca="1" si="1026"/>
        <v>0</v>
      </c>
      <c r="DB546" s="125">
        <f t="shared" ca="1" si="1027"/>
        <v>0</v>
      </c>
      <c r="DC546" s="125">
        <f t="shared" ca="1" si="1028"/>
        <v>0</v>
      </c>
      <c r="DD546" s="125">
        <f t="shared" ca="1" si="1029"/>
        <v>0</v>
      </c>
      <c r="DE546" s="125">
        <f t="shared" ca="1" si="1030"/>
        <v>0</v>
      </c>
      <c r="DF546" s="125">
        <f t="shared" ca="1" si="1031"/>
        <v>0</v>
      </c>
      <c r="DG546" s="125">
        <f t="shared" ca="1" si="1055"/>
        <v>0</v>
      </c>
      <c r="DH546" s="125"/>
      <c r="DI546" s="125">
        <f t="shared" ca="1" si="1046"/>
        <v>0</v>
      </c>
      <c r="DJ546" s="125">
        <f t="shared" ca="1" si="1047"/>
        <v>0</v>
      </c>
      <c r="DK546" s="125">
        <f t="shared" ca="1" si="1048"/>
        <v>0</v>
      </c>
      <c r="DL546" s="125">
        <f t="shared" ca="1" si="1049"/>
        <v>0</v>
      </c>
      <c r="DN546" s="340">
        <f t="shared" ca="1" si="1050"/>
        <v>0</v>
      </c>
      <c r="DO546" s="340">
        <f t="shared" ca="1" si="1051"/>
        <v>0</v>
      </c>
      <c r="DP546" s="340">
        <f t="shared" ca="1" si="1052"/>
        <v>0</v>
      </c>
      <c r="DQ546" s="340">
        <f t="shared" ca="1" si="1053"/>
        <v>0</v>
      </c>
      <c r="DR546" s="340">
        <f t="shared" ca="1" si="1054"/>
        <v>0</v>
      </c>
      <c r="DS546" s="340">
        <f t="shared" ca="1" si="1054"/>
        <v>0</v>
      </c>
    </row>
    <row r="547" spans="1:123">
      <c r="A547">
        <f t="shared" ca="1" si="935"/>
        <v>0</v>
      </c>
      <c r="B547" t="str">
        <f t="shared" ca="1" si="936"/>
        <v>Не отримують</v>
      </c>
      <c r="C547">
        <f t="shared" ca="1" si="937"/>
        <v>0</v>
      </c>
      <c r="D547">
        <f t="shared" ca="1" si="938"/>
        <v>0</v>
      </c>
      <c r="E547">
        <f t="shared" ca="1" si="939"/>
        <v>0</v>
      </c>
      <c r="F547">
        <f t="shared" ca="1" si="940"/>
        <v>0</v>
      </c>
      <c r="G547" s="123">
        <f t="shared" ca="1" si="1045"/>
        <v>0</v>
      </c>
      <c r="H547" s="123">
        <f t="shared" ca="1" si="1044"/>
        <v>0</v>
      </c>
      <c r="I547" s="123">
        <f t="shared" ca="1" si="1044"/>
        <v>0</v>
      </c>
      <c r="J547" s="123">
        <f t="shared" ca="1" si="1044"/>
        <v>0</v>
      </c>
      <c r="K547" s="123">
        <f t="shared" ca="1" si="1044"/>
        <v>0</v>
      </c>
      <c r="L547" s="123">
        <f t="shared" ca="1" si="1044"/>
        <v>0</v>
      </c>
      <c r="M547" s="123">
        <f t="shared" ca="1" si="1044"/>
        <v>0</v>
      </c>
      <c r="N547" s="123">
        <f t="shared" ca="1" si="1044"/>
        <v>0</v>
      </c>
      <c r="O547" s="123">
        <f t="shared" ca="1" si="941"/>
        <v>0</v>
      </c>
      <c r="P547" s="123">
        <f t="shared" ca="1" si="942"/>
        <v>0</v>
      </c>
      <c r="Q547" s="123">
        <f t="shared" ca="1" si="943"/>
        <v>0</v>
      </c>
      <c r="R547" s="123">
        <f t="shared" ca="1" si="943"/>
        <v>0</v>
      </c>
      <c r="S547" s="123">
        <f t="shared" ca="1" si="944"/>
        <v>0</v>
      </c>
      <c r="T547" s="123">
        <f t="shared" ca="1" si="945"/>
        <v>0</v>
      </c>
      <c r="U547" s="123">
        <f t="shared" ca="1" si="946"/>
        <v>0</v>
      </c>
      <c r="V547" s="123">
        <f t="shared" ca="1" si="947"/>
        <v>0</v>
      </c>
      <c r="W547" s="123">
        <f t="shared" ca="1" si="948"/>
        <v>0</v>
      </c>
      <c r="X547" s="123">
        <f t="shared" ca="1" si="949"/>
        <v>0</v>
      </c>
      <c r="Y547" s="123">
        <f t="shared" ca="1" si="950"/>
        <v>0</v>
      </c>
      <c r="Z547" s="123">
        <f t="shared" ca="1" si="951"/>
        <v>0</v>
      </c>
      <c r="AA547" s="123">
        <f t="shared" ca="1" si="952"/>
        <v>0</v>
      </c>
      <c r="AB547" s="123">
        <f t="shared" ca="1" si="953"/>
        <v>0</v>
      </c>
      <c r="AC547" s="123">
        <f t="shared" ca="1" si="954"/>
        <v>0</v>
      </c>
      <c r="AD547" s="123">
        <f t="shared" ca="1" si="955"/>
        <v>0</v>
      </c>
      <c r="AE547" s="123">
        <f t="shared" ca="1" si="956"/>
        <v>0</v>
      </c>
      <c r="AF547" s="123">
        <f t="shared" ca="1" si="957"/>
        <v>0</v>
      </c>
      <c r="AG547" s="123">
        <f t="shared" ca="1" si="958"/>
        <v>0</v>
      </c>
      <c r="AH547" s="123">
        <f t="shared" ca="1" si="959"/>
        <v>0</v>
      </c>
      <c r="AI547" s="123">
        <f t="shared" ca="1" si="960"/>
        <v>0</v>
      </c>
      <c r="AJ547" s="123">
        <f t="shared" ca="1" si="961"/>
        <v>0</v>
      </c>
      <c r="AK547" s="123">
        <f t="shared" ca="1" si="962"/>
        <v>0</v>
      </c>
      <c r="AL547" s="123">
        <f t="shared" ca="1" si="963"/>
        <v>0</v>
      </c>
      <c r="AM547" s="123">
        <f t="shared" ca="1" si="964"/>
        <v>0</v>
      </c>
      <c r="AN547" s="123">
        <f t="shared" ca="1" si="965"/>
        <v>0</v>
      </c>
      <c r="AO547" s="123">
        <f t="shared" ca="1" si="966"/>
        <v>0</v>
      </c>
      <c r="AP547" s="123">
        <f t="shared" ca="1" si="967"/>
        <v>0</v>
      </c>
      <c r="AQ547" s="123">
        <f t="shared" ca="1" si="968"/>
        <v>0</v>
      </c>
      <c r="AR547" s="123">
        <f t="shared" ca="1" si="969"/>
        <v>0</v>
      </c>
      <c r="AS547" s="123">
        <f t="shared" ca="1" si="970"/>
        <v>0</v>
      </c>
      <c r="AT547" s="123">
        <f t="shared" ca="1" si="971"/>
        <v>0</v>
      </c>
      <c r="AU547" s="123">
        <f t="shared" ca="1" si="972"/>
        <v>0</v>
      </c>
      <c r="AV547" s="123">
        <f t="shared" ca="1" si="973"/>
        <v>0</v>
      </c>
      <c r="AW547" s="123">
        <f t="shared" ca="1" si="974"/>
        <v>0</v>
      </c>
      <c r="AX547" s="123">
        <f t="shared" ca="1" si="975"/>
        <v>0</v>
      </c>
      <c r="AY547" s="123">
        <f t="shared" ca="1" si="976"/>
        <v>0</v>
      </c>
      <c r="AZ547" s="123">
        <f t="shared" ca="1" si="977"/>
        <v>0</v>
      </c>
      <c r="BA547" s="123">
        <f t="shared" ca="1" si="978"/>
        <v>0</v>
      </c>
      <c r="BB547" s="123">
        <f t="shared" ca="1" si="979"/>
        <v>0</v>
      </c>
      <c r="BC547" s="123">
        <f t="shared" ca="1" si="980"/>
        <v>0</v>
      </c>
      <c r="BD547" s="123">
        <f t="shared" ca="1" si="981"/>
        <v>0</v>
      </c>
      <c r="BE547" s="123">
        <f t="shared" ca="1" si="982"/>
        <v>0</v>
      </c>
      <c r="BF547" s="123">
        <f t="shared" ca="1" si="983"/>
        <v>0</v>
      </c>
      <c r="BG547" s="123">
        <f t="shared" ca="1" si="984"/>
        <v>0</v>
      </c>
      <c r="BH547" s="123">
        <f t="shared" ca="1" si="985"/>
        <v>0</v>
      </c>
      <c r="BI547" s="123">
        <f t="shared" ca="1" si="986"/>
        <v>0</v>
      </c>
      <c r="BJ547" s="123">
        <f t="shared" ca="1" si="987"/>
        <v>0</v>
      </c>
      <c r="BK547" s="123">
        <f t="shared" ca="1" si="988"/>
        <v>0</v>
      </c>
      <c r="BL547" s="123">
        <f t="shared" ca="1" si="989"/>
        <v>0</v>
      </c>
      <c r="BM547" s="123">
        <f t="shared" ca="1" si="990"/>
        <v>0</v>
      </c>
      <c r="BN547" s="123">
        <f t="shared" ca="1" si="991"/>
        <v>0</v>
      </c>
      <c r="BO547" s="123">
        <f t="shared" ca="1" si="992"/>
        <v>0</v>
      </c>
      <c r="BP547" s="340">
        <f t="shared" ca="1" si="993"/>
        <v>0</v>
      </c>
      <c r="BQ547" s="123">
        <f t="shared" ca="1" si="994"/>
        <v>0</v>
      </c>
      <c r="BR547" s="123">
        <f t="shared" ca="1" si="995"/>
        <v>0</v>
      </c>
      <c r="BS547" s="123">
        <f t="shared" ca="1" si="996"/>
        <v>0</v>
      </c>
      <c r="BT547" s="123">
        <f t="shared" ca="1" si="997"/>
        <v>0</v>
      </c>
      <c r="BU547" s="123">
        <f t="shared" ca="1" si="998"/>
        <v>0</v>
      </c>
      <c r="BV547" s="123"/>
      <c r="BW547" s="123">
        <f t="shared" ca="1" si="999"/>
        <v>0</v>
      </c>
      <c r="BX547" s="123"/>
      <c r="BY547" s="123">
        <f t="shared" ca="1" si="1000"/>
        <v>0</v>
      </c>
      <c r="BZ547" s="123"/>
      <c r="CA547" s="123">
        <f t="shared" ca="1" si="1001"/>
        <v>0</v>
      </c>
      <c r="CB547" s="123"/>
      <c r="CC547" s="123">
        <f t="shared" ca="1" si="1002"/>
        <v>0</v>
      </c>
      <c r="CD547" s="125">
        <f t="shared" ca="1" si="1003"/>
        <v>0</v>
      </c>
      <c r="CE547" s="125">
        <f t="shared" ca="1" si="1004"/>
        <v>0</v>
      </c>
      <c r="CF547" s="125">
        <f t="shared" ca="1" si="1005"/>
        <v>0</v>
      </c>
      <c r="CG547" s="125">
        <f t="shared" ca="1" si="1006"/>
        <v>0</v>
      </c>
      <c r="CH547" s="125">
        <f t="shared" ca="1" si="1007"/>
        <v>0</v>
      </c>
      <c r="CI547" s="125">
        <f t="shared" ca="1" si="1008"/>
        <v>0</v>
      </c>
      <c r="CJ547" s="125">
        <f t="shared" ca="1" si="1009"/>
        <v>0</v>
      </c>
      <c r="CK547" s="125">
        <f t="shared" ca="1" si="1010"/>
        <v>0</v>
      </c>
      <c r="CL547" s="125">
        <f t="shared" ca="1" si="1011"/>
        <v>0</v>
      </c>
      <c r="CM547" s="125">
        <f t="shared" ca="1" si="1012"/>
        <v>0</v>
      </c>
      <c r="CN547" s="125">
        <f t="shared" ca="1" si="1013"/>
        <v>0</v>
      </c>
      <c r="CO547" s="125">
        <f t="shared" ca="1" si="1014"/>
        <v>0</v>
      </c>
      <c r="CP547" s="125">
        <f t="shared" ca="1" si="1015"/>
        <v>0</v>
      </c>
      <c r="CQ547" s="125">
        <f t="shared" ca="1" si="1016"/>
        <v>0</v>
      </c>
      <c r="CR547" s="125">
        <f t="shared" ca="1" si="1017"/>
        <v>0</v>
      </c>
      <c r="CS547" s="125">
        <f t="shared" ca="1" si="1018"/>
        <v>0</v>
      </c>
      <c r="CT547" s="125">
        <f t="shared" ca="1" si="1019"/>
        <v>0</v>
      </c>
      <c r="CU547" s="125">
        <f t="shared" ca="1" si="1020"/>
        <v>0</v>
      </c>
      <c r="CV547" s="125">
        <f t="shared" ca="1" si="1021"/>
        <v>0</v>
      </c>
      <c r="CW547" s="125">
        <f t="shared" ca="1" si="1022"/>
        <v>0</v>
      </c>
      <c r="CX547" s="125">
        <f t="shared" ca="1" si="1023"/>
        <v>0</v>
      </c>
      <c r="CY547" s="125">
        <f t="shared" ca="1" si="1024"/>
        <v>0</v>
      </c>
      <c r="CZ547" s="606">
        <f t="shared" ca="1" si="1025"/>
        <v>0</v>
      </c>
      <c r="DA547" s="341">
        <f t="shared" ca="1" si="1026"/>
        <v>0</v>
      </c>
      <c r="DB547" s="125">
        <f t="shared" ca="1" si="1027"/>
        <v>0</v>
      </c>
      <c r="DC547" s="125">
        <f t="shared" ca="1" si="1028"/>
        <v>0</v>
      </c>
      <c r="DD547" s="125">
        <f t="shared" ca="1" si="1029"/>
        <v>0</v>
      </c>
      <c r="DE547" s="125">
        <f t="shared" ca="1" si="1030"/>
        <v>0</v>
      </c>
      <c r="DF547" s="125">
        <f t="shared" ca="1" si="1031"/>
        <v>0</v>
      </c>
      <c r="DG547" s="125">
        <f t="shared" ca="1" si="1055"/>
        <v>0</v>
      </c>
      <c r="DH547" s="125"/>
      <c r="DI547" s="125">
        <f t="shared" ca="1" si="1046"/>
        <v>0</v>
      </c>
      <c r="DJ547" s="125">
        <f t="shared" ca="1" si="1047"/>
        <v>0</v>
      </c>
      <c r="DK547" s="125">
        <f t="shared" ca="1" si="1048"/>
        <v>0</v>
      </c>
      <c r="DL547" s="125">
        <f t="shared" ca="1" si="1049"/>
        <v>0</v>
      </c>
      <c r="DN547" s="340">
        <f t="shared" ca="1" si="1050"/>
        <v>0</v>
      </c>
      <c r="DO547" s="340">
        <f t="shared" ca="1" si="1051"/>
        <v>0</v>
      </c>
      <c r="DP547" s="340">
        <f t="shared" ca="1" si="1052"/>
        <v>0</v>
      </c>
      <c r="DQ547" s="340">
        <f t="shared" ca="1" si="1053"/>
        <v>0</v>
      </c>
      <c r="DR547" s="340">
        <f t="shared" ca="1" si="1054"/>
        <v>0</v>
      </c>
      <c r="DS547" s="340">
        <f t="shared" ca="1" si="1054"/>
        <v>0</v>
      </c>
    </row>
    <row r="548" spans="1:123">
      <c r="A548">
        <f t="shared" ca="1" si="935"/>
        <v>0</v>
      </c>
      <c r="B548">
        <f t="shared" ca="1" si="936"/>
        <v>0</v>
      </c>
      <c r="C548">
        <f t="shared" ca="1" si="937"/>
        <v>3</v>
      </c>
      <c r="D548">
        <f t="shared" ca="1" si="938"/>
        <v>0</v>
      </c>
      <c r="E548">
        <f t="shared" ca="1" si="939"/>
        <v>0</v>
      </c>
      <c r="F548">
        <f t="shared" ca="1" si="940"/>
        <v>0</v>
      </c>
      <c r="G548" s="123">
        <f t="shared" ca="1" si="1045"/>
        <v>0</v>
      </c>
      <c r="H548" s="123">
        <f t="shared" ca="1" si="1044"/>
        <v>0</v>
      </c>
      <c r="I548" s="123">
        <f t="shared" ca="1" si="1044"/>
        <v>0</v>
      </c>
      <c r="J548" s="123">
        <f t="shared" ca="1" si="1044"/>
        <v>0</v>
      </c>
      <c r="K548" s="123">
        <f t="shared" ca="1" si="1044"/>
        <v>0</v>
      </c>
      <c r="L548" s="123">
        <f t="shared" ca="1" si="1044"/>
        <v>0</v>
      </c>
      <c r="M548" s="123">
        <f t="shared" ca="1" si="1044"/>
        <v>0</v>
      </c>
      <c r="N548" s="123">
        <f t="shared" ca="1" si="1044"/>
        <v>0</v>
      </c>
      <c r="O548" s="123">
        <f t="shared" ca="1" si="941"/>
        <v>0</v>
      </c>
      <c r="P548" s="123">
        <f t="shared" ca="1" si="942"/>
        <v>0</v>
      </c>
      <c r="Q548" s="123">
        <f t="shared" ca="1" si="943"/>
        <v>0</v>
      </c>
      <c r="R548" s="123">
        <f t="shared" ca="1" si="943"/>
        <v>0</v>
      </c>
      <c r="S548" s="123">
        <f t="shared" ca="1" si="944"/>
        <v>0</v>
      </c>
      <c r="T548" s="123">
        <f t="shared" ca="1" si="945"/>
        <v>0</v>
      </c>
      <c r="U548" s="123">
        <f t="shared" ca="1" si="946"/>
        <v>0</v>
      </c>
      <c r="V548" s="123">
        <f t="shared" ca="1" si="947"/>
        <v>0</v>
      </c>
      <c r="W548" s="123">
        <f t="shared" ca="1" si="948"/>
        <v>0</v>
      </c>
      <c r="X548" s="123">
        <f t="shared" ca="1" si="949"/>
        <v>0</v>
      </c>
      <c r="Y548" s="123">
        <f t="shared" ca="1" si="950"/>
        <v>0</v>
      </c>
      <c r="Z548" s="123">
        <f t="shared" ca="1" si="951"/>
        <v>0</v>
      </c>
      <c r="AA548" s="123">
        <f t="shared" ca="1" si="952"/>
        <v>0</v>
      </c>
      <c r="AB548" s="123">
        <f t="shared" ca="1" si="953"/>
        <v>0</v>
      </c>
      <c r="AC548" s="123">
        <f t="shared" ca="1" si="954"/>
        <v>0</v>
      </c>
      <c r="AD548" s="123">
        <f t="shared" ca="1" si="955"/>
        <v>0</v>
      </c>
      <c r="AE548" s="123">
        <f t="shared" ca="1" si="956"/>
        <v>0</v>
      </c>
      <c r="AF548" s="123">
        <f t="shared" ca="1" si="957"/>
        <v>0</v>
      </c>
      <c r="AG548" s="123">
        <f t="shared" ca="1" si="958"/>
        <v>0</v>
      </c>
      <c r="AH548" s="123">
        <f t="shared" ca="1" si="959"/>
        <v>0</v>
      </c>
      <c r="AI548" s="123">
        <f t="shared" ca="1" si="960"/>
        <v>0</v>
      </c>
      <c r="AJ548" s="123">
        <f t="shared" ca="1" si="961"/>
        <v>0</v>
      </c>
      <c r="AK548" s="123">
        <f t="shared" ca="1" si="962"/>
        <v>0</v>
      </c>
      <c r="AL548" s="123">
        <f t="shared" ca="1" si="963"/>
        <v>0</v>
      </c>
      <c r="AM548" s="123">
        <f t="shared" ca="1" si="964"/>
        <v>0</v>
      </c>
      <c r="AN548" s="123">
        <f t="shared" ca="1" si="965"/>
        <v>0</v>
      </c>
      <c r="AO548" s="123">
        <f t="shared" ca="1" si="966"/>
        <v>0</v>
      </c>
      <c r="AP548" s="123">
        <f t="shared" ca="1" si="967"/>
        <v>0</v>
      </c>
      <c r="AQ548" s="123">
        <f t="shared" ca="1" si="968"/>
        <v>0</v>
      </c>
      <c r="AR548" s="123">
        <f t="shared" ca="1" si="969"/>
        <v>0</v>
      </c>
      <c r="AS548" s="123">
        <f t="shared" ca="1" si="970"/>
        <v>0</v>
      </c>
      <c r="AT548" s="123">
        <f t="shared" ca="1" si="971"/>
        <v>0</v>
      </c>
      <c r="AU548" s="123">
        <f t="shared" ca="1" si="972"/>
        <v>0</v>
      </c>
      <c r="AV548" s="123">
        <f t="shared" ca="1" si="973"/>
        <v>0</v>
      </c>
      <c r="AW548" s="123">
        <f t="shared" ca="1" si="974"/>
        <v>0</v>
      </c>
      <c r="AX548" s="123">
        <f t="shared" ca="1" si="975"/>
        <v>0</v>
      </c>
      <c r="AY548" s="123">
        <f t="shared" ca="1" si="976"/>
        <v>0</v>
      </c>
      <c r="AZ548" s="123">
        <f t="shared" ca="1" si="977"/>
        <v>0</v>
      </c>
      <c r="BA548" s="123">
        <f t="shared" ca="1" si="978"/>
        <v>0</v>
      </c>
      <c r="BB548" s="123">
        <f t="shared" ca="1" si="979"/>
        <v>0</v>
      </c>
      <c r="BC548" s="123">
        <f t="shared" ca="1" si="980"/>
        <v>0</v>
      </c>
      <c r="BD548" s="123">
        <f t="shared" ca="1" si="981"/>
        <v>0</v>
      </c>
      <c r="BE548" s="123">
        <f t="shared" ca="1" si="982"/>
        <v>0</v>
      </c>
      <c r="BF548" s="123">
        <f t="shared" ca="1" si="983"/>
        <v>0</v>
      </c>
      <c r="BG548" s="123">
        <f t="shared" ca="1" si="984"/>
        <v>0</v>
      </c>
      <c r="BH548" s="123">
        <f t="shared" ca="1" si="985"/>
        <v>0</v>
      </c>
      <c r="BI548" s="123">
        <f t="shared" ca="1" si="986"/>
        <v>0</v>
      </c>
      <c r="BJ548" s="123">
        <f t="shared" ca="1" si="987"/>
        <v>0</v>
      </c>
      <c r="BK548" s="123">
        <f t="shared" ca="1" si="988"/>
        <v>0</v>
      </c>
      <c r="BL548" s="123">
        <f t="shared" ca="1" si="989"/>
        <v>0</v>
      </c>
      <c r="BM548" s="123">
        <f t="shared" ca="1" si="990"/>
        <v>0</v>
      </c>
      <c r="BN548" s="123">
        <f t="shared" ca="1" si="991"/>
        <v>0</v>
      </c>
      <c r="BO548" s="123">
        <f t="shared" ca="1" si="992"/>
        <v>0</v>
      </c>
      <c r="BP548" s="340">
        <f t="shared" ca="1" si="993"/>
        <v>0</v>
      </c>
      <c r="BQ548" s="123">
        <f t="shared" ca="1" si="994"/>
        <v>0</v>
      </c>
      <c r="BR548" s="123">
        <f t="shared" ca="1" si="995"/>
        <v>0</v>
      </c>
      <c r="BS548" s="123">
        <f t="shared" ca="1" si="996"/>
        <v>0</v>
      </c>
      <c r="BT548" s="123">
        <f t="shared" ca="1" si="997"/>
        <v>0</v>
      </c>
      <c r="BU548" s="123">
        <f t="shared" ca="1" si="998"/>
        <v>0</v>
      </c>
      <c r="BV548" s="123"/>
      <c r="BW548" s="123">
        <f t="shared" ca="1" si="999"/>
        <v>0</v>
      </c>
      <c r="BX548" s="123"/>
      <c r="BY548" s="123">
        <f t="shared" ca="1" si="1000"/>
        <v>0</v>
      </c>
      <c r="BZ548" s="123"/>
      <c r="CA548" s="123">
        <f t="shared" ca="1" si="1001"/>
        <v>0</v>
      </c>
      <c r="CB548" s="123"/>
      <c r="CC548" s="123">
        <f t="shared" ca="1" si="1002"/>
        <v>0</v>
      </c>
      <c r="CD548" s="125">
        <f t="shared" ca="1" si="1003"/>
        <v>0</v>
      </c>
      <c r="CE548" s="125">
        <f t="shared" ca="1" si="1004"/>
        <v>0</v>
      </c>
      <c r="CF548" s="125">
        <f t="shared" ca="1" si="1005"/>
        <v>0</v>
      </c>
      <c r="CG548" s="125">
        <f t="shared" ca="1" si="1006"/>
        <v>0</v>
      </c>
      <c r="CH548" s="125">
        <f t="shared" ca="1" si="1007"/>
        <v>0</v>
      </c>
      <c r="CI548" s="125">
        <f t="shared" ca="1" si="1008"/>
        <v>0</v>
      </c>
      <c r="CJ548" s="125">
        <f t="shared" ca="1" si="1009"/>
        <v>0</v>
      </c>
      <c r="CK548" s="125">
        <f t="shared" ca="1" si="1010"/>
        <v>0</v>
      </c>
      <c r="CL548" s="125">
        <f t="shared" ca="1" si="1011"/>
        <v>0</v>
      </c>
      <c r="CM548" s="125">
        <f t="shared" ca="1" si="1012"/>
        <v>0</v>
      </c>
      <c r="CN548" s="125">
        <f t="shared" ca="1" si="1013"/>
        <v>0</v>
      </c>
      <c r="CO548" s="125">
        <f t="shared" ca="1" si="1014"/>
        <v>0</v>
      </c>
      <c r="CP548" s="125">
        <f t="shared" ca="1" si="1015"/>
        <v>0</v>
      </c>
      <c r="CQ548" s="125">
        <f t="shared" ca="1" si="1016"/>
        <v>0</v>
      </c>
      <c r="CR548" s="125">
        <f t="shared" ca="1" si="1017"/>
        <v>0</v>
      </c>
      <c r="CS548" s="125">
        <f t="shared" ca="1" si="1018"/>
        <v>0</v>
      </c>
      <c r="CT548" s="125">
        <f t="shared" ca="1" si="1019"/>
        <v>0</v>
      </c>
      <c r="CU548" s="125">
        <f t="shared" ca="1" si="1020"/>
        <v>0</v>
      </c>
      <c r="CV548" s="125">
        <f t="shared" ca="1" si="1021"/>
        <v>0</v>
      </c>
      <c r="CW548" s="125">
        <f t="shared" ca="1" si="1022"/>
        <v>0</v>
      </c>
      <c r="CX548" s="125">
        <f t="shared" ca="1" si="1023"/>
        <v>0</v>
      </c>
      <c r="CY548" s="125">
        <f t="shared" ca="1" si="1024"/>
        <v>0</v>
      </c>
      <c r="CZ548" s="606">
        <f t="shared" ca="1" si="1025"/>
        <v>0</v>
      </c>
      <c r="DA548" s="341">
        <f t="shared" ca="1" si="1026"/>
        <v>0</v>
      </c>
      <c r="DB548" s="125">
        <f t="shared" ca="1" si="1027"/>
        <v>0</v>
      </c>
      <c r="DC548" s="125">
        <f t="shared" ca="1" si="1028"/>
        <v>0</v>
      </c>
      <c r="DD548" s="125">
        <f t="shared" ca="1" si="1029"/>
        <v>0</v>
      </c>
      <c r="DE548" s="125">
        <f t="shared" ca="1" si="1030"/>
        <v>0</v>
      </c>
      <c r="DF548" s="125">
        <f t="shared" ca="1" si="1031"/>
        <v>0</v>
      </c>
      <c r="DG548" s="125">
        <f t="shared" ca="1" si="1055"/>
        <v>0</v>
      </c>
      <c r="DH548" s="125"/>
      <c r="DI548" s="125">
        <f t="shared" ca="1" si="1046"/>
        <v>0</v>
      </c>
      <c r="DJ548" s="125">
        <f t="shared" ca="1" si="1047"/>
        <v>0</v>
      </c>
      <c r="DK548" s="125">
        <f t="shared" ca="1" si="1048"/>
        <v>0</v>
      </c>
      <c r="DL548" s="125">
        <f t="shared" ca="1" si="1049"/>
        <v>0</v>
      </c>
      <c r="DN548" s="340">
        <f t="shared" ca="1" si="1050"/>
        <v>0</v>
      </c>
      <c r="DO548" s="340">
        <f t="shared" ca="1" si="1051"/>
        <v>0</v>
      </c>
      <c r="DP548" s="340">
        <f t="shared" ca="1" si="1052"/>
        <v>0</v>
      </c>
      <c r="DQ548" s="340">
        <f t="shared" ca="1" si="1053"/>
        <v>0</v>
      </c>
      <c r="DR548" s="340">
        <f t="shared" ca="1" si="1054"/>
        <v>0</v>
      </c>
      <c r="DS548" s="340">
        <f t="shared" ca="1" si="1054"/>
        <v>0</v>
      </c>
    </row>
    <row r="549" spans="1:123">
      <c r="A549">
        <f t="shared" ca="1" si="935"/>
        <v>0</v>
      </c>
      <c r="B549">
        <f t="shared" ca="1" si="936"/>
        <v>0</v>
      </c>
      <c r="C549">
        <f t="shared" ca="1" si="937"/>
        <v>5</v>
      </c>
      <c r="D549">
        <f t="shared" ca="1" si="938"/>
        <v>0</v>
      </c>
      <c r="E549">
        <f t="shared" ca="1" si="939"/>
        <v>0</v>
      </c>
      <c r="F549">
        <f t="shared" ca="1" si="940"/>
        <v>0</v>
      </c>
      <c r="G549" s="123">
        <f t="shared" ca="1" si="1045"/>
        <v>0</v>
      </c>
      <c r="H549" s="123">
        <f t="shared" ca="1" si="1044"/>
        <v>0</v>
      </c>
      <c r="I549" s="123">
        <f t="shared" ca="1" si="1044"/>
        <v>0</v>
      </c>
      <c r="J549" s="123">
        <f t="shared" ca="1" si="1044"/>
        <v>0</v>
      </c>
      <c r="K549" s="123">
        <f t="shared" ca="1" si="1044"/>
        <v>0</v>
      </c>
      <c r="L549" s="123">
        <f t="shared" ca="1" si="1044"/>
        <v>0</v>
      </c>
      <c r="M549" s="123">
        <f t="shared" ca="1" si="1044"/>
        <v>0</v>
      </c>
      <c r="N549" s="123">
        <f t="shared" ca="1" si="1044"/>
        <v>0</v>
      </c>
      <c r="O549" s="123">
        <f t="shared" ca="1" si="941"/>
        <v>0</v>
      </c>
      <c r="P549" s="123">
        <f t="shared" ca="1" si="942"/>
        <v>0</v>
      </c>
      <c r="Q549" s="123">
        <f t="shared" ref="Q549:R570" ca="1" si="1056">INDIRECT("Відомість!r"&amp;ROW())</f>
        <v>0</v>
      </c>
      <c r="R549" s="123">
        <f t="shared" ca="1" si="1056"/>
        <v>0</v>
      </c>
      <c r="S549" s="123">
        <f t="shared" ca="1" si="944"/>
        <v>0</v>
      </c>
      <c r="T549" s="123">
        <f t="shared" ca="1" si="945"/>
        <v>0</v>
      </c>
      <c r="U549" s="123">
        <f t="shared" ca="1" si="946"/>
        <v>0</v>
      </c>
      <c r="V549" s="123">
        <f t="shared" ca="1" si="947"/>
        <v>0</v>
      </c>
      <c r="W549" s="123">
        <f t="shared" ca="1" si="948"/>
        <v>0</v>
      </c>
      <c r="X549" s="123">
        <f t="shared" ca="1" si="949"/>
        <v>0</v>
      </c>
      <c r="Y549" s="123">
        <f t="shared" ca="1" si="950"/>
        <v>0</v>
      </c>
      <c r="Z549" s="123">
        <f t="shared" ca="1" si="951"/>
        <v>0</v>
      </c>
      <c r="AA549" s="123">
        <f t="shared" ca="1" si="952"/>
        <v>0</v>
      </c>
      <c r="AB549" s="123">
        <f t="shared" ca="1" si="953"/>
        <v>0</v>
      </c>
      <c r="AC549" s="123">
        <f t="shared" ca="1" si="954"/>
        <v>0</v>
      </c>
      <c r="AD549" s="123">
        <f t="shared" ca="1" si="955"/>
        <v>0</v>
      </c>
      <c r="AE549" s="123">
        <f t="shared" ca="1" si="956"/>
        <v>0</v>
      </c>
      <c r="AF549" s="123">
        <f t="shared" ca="1" si="957"/>
        <v>0</v>
      </c>
      <c r="AG549" s="123">
        <f t="shared" ca="1" si="958"/>
        <v>0</v>
      </c>
      <c r="AH549" s="123">
        <f t="shared" ca="1" si="959"/>
        <v>0</v>
      </c>
      <c r="AI549" s="123">
        <f t="shared" ca="1" si="960"/>
        <v>0</v>
      </c>
      <c r="AJ549" s="123">
        <f t="shared" ca="1" si="961"/>
        <v>0</v>
      </c>
      <c r="AK549" s="123">
        <f t="shared" ca="1" si="962"/>
        <v>0</v>
      </c>
      <c r="AL549" s="123">
        <f t="shared" ca="1" si="963"/>
        <v>0</v>
      </c>
      <c r="AM549" s="123">
        <f t="shared" ca="1" si="964"/>
        <v>0</v>
      </c>
      <c r="AN549" s="123">
        <f t="shared" ca="1" si="965"/>
        <v>0</v>
      </c>
      <c r="AO549" s="123">
        <f t="shared" ca="1" si="966"/>
        <v>0</v>
      </c>
      <c r="AP549" s="123">
        <f t="shared" ca="1" si="967"/>
        <v>0</v>
      </c>
      <c r="AQ549" s="123">
        <f t="shared" ca="1" si="968"/>
        <v>0</v>
      </c>
      <c r="AR549" s="123">
        <f t="shared" ca="1" si="969"/>
        <v>0</v>
      </c>
      <c r="AS549" s="123">
        <f t="shared" ca="1" si="970"/>
        <v>0</v>
      </c>
      <c r="AT549" s="123">
        <f t="shared" ca="1" si="971"/>
        <v>0</v>
      </c>
      <c r="AU549" s="123">
        <f t="shared" ca="1" si="972"/>
        <v>0</v>
      </c>
      <c r="AV549" s="123">
        <f t="shared" ca="1" si="973"/>
        <v>0</v>
      </c>
      <c r="AW549" s="123">
        <f t="shared" ca="1" si="974"/>
        <v>0</v>
      </c>
      <c r="AX549" s="123">
        <f t="shared" ca="1" si="975"/>
        <v>0</v>
      </c>
      <c r="AY549" s="123">
        <f t="shared" ca="1" si="976"/>
        <v>0</v>
      </c>
      <c r="AZ549" s="123">
        <f t="shared" ca="1" si="977"/>
        <v>0</v>
      </c>
      <c r="BA549" s="123">
        <f t="shared" ca="1" si="978"/>
        <v>0</v>
      </c>
      <c r="BB549" s="123">
        <f t="shared" ca="1" si="979"/>
        <v>0</v>
      </c>
      <c r="BC549" s="123">
        <f t="shared" ca="1" si="980"/>
        <v>0</v>
      </c>
      <c r="BD549" s="123">
        <f t="shared" ca="1" si="981"/>
        <v>0</v>
      </c>
      <c r="BE549" s="123">
        <f t="shared" ca="1" si="982"/>
        <v>0</v>
      </c>
      <c r="BF549" s="123">
        <f t="shared" ca="1" si="983"/>
        <v>0</v>
      </c>
      <c r="BG549" s="123">
        <f t="shared" ca="1" si="984"/>
        <v>0</v>
      </c>
      <c r="BH549" s="123">
        <f t="shared" ca="1" si="985"/>
        <v>0</v>
      </c>
      <c r="BI549" s="123">
        <f t="shared" ca="1" si="986"/>
        <v>0</v>
      </c>
      <c r="BJ549" s="123">
        <f t="shared" ca="1" si="987"/>
        <v>0</v>
      </c>
      <c r="BK549" s="123">
        <f t="shared" ca="1" si="988"/>
        <v>0</v>
      </c>
      <c r="BL549" s="123">
        <f t="shared" ca="1" si="989"/>
        <v>0</v>
      </c>
      <c r="BM549" s="123">
        <f t="shared" ca="1" si="990"/>
        <v>0</v>
      </c>
      <c r="BN549" s="123">
        <f t="shared" ca="1" si="991"/>
        <v>0</v>
      </c>
      <c r="BO549" s="123">
        <f t="shared" ca="1" si="992"/>
        <v>0</v>
      </c>
      <c r="BP549" s="340">
        <f t="shared" ca="1" si="993"/>
        <v>0</v>
      </c>
      <c r="BQ549" s="123">
        <f t="shared" ca="1" si="994"/>
        <v>0</v>
      </c>
      <c r="BR549" s="123">
        <f t="shared" ca="1" si="995"/>
        <v>0</v>
      </c>
      <c r="BS549" s="123">
        <f t="shared" ca="1" si="996"/>
        <v>0</v>
      </c>
      <c r="BT549" s="123">
        <f t="shared" ca="1" si="997"/>
        <v>0</v>
      </c>
      <c r="BU549" s="123">
        <f t="shared" ca="1" si="998"/>
        <v>0</v>
      </c>
      <c r="BV549" s="123"/>
      <c r="BW549" s="123">
        <f t="shared" ca="1" si="999"/>
        <v>0</v>
      </c>
      <c r="BX549" s="123"/>
      <c r="BY549" s="123">
        <f t="shared" ca="1" si="1000"/>
        <v>0</v>
      </c>
      <c r="BZ549" s="123"/>
      <c r="CA549" s="123">
        <f t="shared" ca="1" si="1001"/>
        <v>0</v>
      </c>
      <c r="CB549" s="123"/>
      <c r="CC549" s="123">
        <f t="shared" ca="1" si="1002"/>
        <v>0</v>
      </c>
      <c r="CD549" s="125">
        <f t="shared" ca="1" si="1003"/>
        <v>0</v>
      </c>
      <c r="CE549" s="125">
        <f t="shared" ca="1" si="1004"/>
        <v>0</v>
      </c>
      <c r="CF549" s="125">
        <f t="shared" ca="1" si="1005"/>
        <v>0</v>
      </c>
      <c r="CG549" s="125">
        <f t="shared" ca="1" si="1006"/>
        <v>0</v>
      </c>
      <c r="CH549" s="125">
        <f t="shared" ca="1" si="1007"/>
        <v>0</v>
      </c>
      <c r="CI549" s="125">
        <f t="shared" ca="1" si="1008"/>
        <v>0</v>
      </c>
      <c r="CJ549" s="125">
        <f t="shared" ca="1" si="1009"/>
        <v>0</v>
      </c>
      <c r="CK549" s="125">
        <f t="shared" ca="1" si="1010"/>
        <v>0</v>
      </c>
      <c r="CL549" s="125">
        <f t="shared" ca="1" si="1011"/>
        <v>0</v>
      </c>
      <c r="CM549" s="125">
        <f t="shared" ca="1" si="1012"/>
        <v>0</v>
      </c>
      <c r="CN549" s="125">
        <f t="shared" ca="1" si="1013"/>
        <v>0</v>
      </c>
      <c r="CO549" s="125">
        <f t="shared" ca="1" si="1014"/>
        <v>0</v>
      </c>
      <c r="CP549" s="125">
        <f t="shared" ca="1" si="1015"/>
        <v>0</v>
      </c>
      <c r="CQ549" s="125">
        <f t="shared" ca="1" si="1016"/>
        <v>0</v>
      </c>
      <c r="CR549" s="125">
        <f t="shared" ca="1" si="1017"/>
        <v>0</v>
      </c>
      <c r="CS549" s="125">
        <f t="shared" ca="1" si="1018"/>
        <v>0</v>
      </c>
      <c r="CT549" s="125">
        <f t="shared" ca="1" si="1019"/>
        <v>0</v>
      </c>
      <c r="CU549" s="125">
        <f t="shared" ca="1" si="1020"/>
        <v>0</v>
      </c>
      <c r="CV549" s="125">
        <f t="shared" ca="1" si="1021"/>
        <v>0</v>
      </c>
      <c r="CW549" s="125">
        <f t="shared" ca="1" si="1022"/>
        <v>0</v>
      </c>
      <c r="CX549" s="125">
        <f t="shared" ca="1" si="1023"/>
        <v>0</v>
      </c>
      <c r="CY549" s="125">
        <f t="shared" ca="1" si="1024"/>
        <v>0</v>
      </c>
      <c r="CZ549" s="606">
        <f t="shared" ca="1" si="1025"/>
        <v>0</v>
      </c>
      <c r="DA549" s="341">
        <f t="shared" ca="1" si="1026"/>
        <v>0</v>
      </c>
      <c r="DB549" s="125">
        <f t="shared" ca="1" si="1027"/>
        <v>0</v>
      </c>
      <c r="DC549" s="125">
        <f t="shared" ca="1" si="1028"/>
        <v>0</v>
      </c>
      <c r="DD549" s="125">
        <f t="shared" ca="1" si="1029"/>
        <v>0</v>
      </c>
      <c r="DE549" s="125">
        <f t="shared" ca="1" si="1030"/>
        <v>0</v>
      </c>
      <c r="DF549" s="125">
        <f t="shared" ca="1" si="1031"/>
        <v>0</v>
      </c>
      <c r="DG549" s="125">
        <f t="shared" ca="1" si="1055"/>
        <v>0</v>
      </c>
      <c r="DH549" s="125"/>
      <c r="DI549" s="125">
        <f t="shared" ca="1" si="1046"/>
        <v>0</v>
      </c>
      <c r="DJ549" s="125">
        <f t="shared" ca="1" si="1047"/>
        <v>0</v>
      </c>
      <c r="DK549" s="125">
        <f t="shared" ca="1" si="1048"/>
        <v>0</v>
      </c>
      <c r="DL549" s="125">
        <f t="shared" ca="1" si="1049"/>
        <v>0</v>
      </c>
      <c r="DN549" s="340">
        <f t="shared" ca="1" si="1050"/>
        <v>0</v>
      </c>
      <c r="DO549" s="340">
        <f t="shared" ca="1" si="1051"/>
        <v>0</v>
      </c>
      <c r="DP549" s="340">
        <f t="shared" ca="1" si="1052"/>
        <v>0</v>
      </c>
      <c r="DQ549" s="340">
        <f t="shared" ca="1" si="1053"/>
        <v>0</v>
      </c>
      <c r="DR549" s="340">
        <f t="shared" ca="1" si="1054"/>
        <v>0</v>
      </c>
      <c r="DS549" s="340">
        <f t="shared" ca="1" si="1054"/>
        <v>0</v>
      </c>
    </row>
    <row r="550" spans="1:123">
      <c r="A550">
        <f t="shared" ca="1" si="935"/>
        <v>0</v>
      </c>
      <c r="B550">
        <f t="shared" ca="1" si="936"/>
        <v>0</v>
      </c>
      <c r="C550">
        <f t="shared" ca="1" si="937"/>
        <v>7</v>
      </c>
      <c r="D550">
        <f t="shared" ca="1" si="938"/>
        <v>0</v>
      </c>
      <c r="E550">
        <f t="shared" ca="1" si="939"/>
        <v>0</v>
      </c>
      <c r="F550">
        <f t="shared" ca="1" si="940"/>
        <v>0</v>
      </c>
      <c r="G550" s="123">
        <f t="shared" ca="1" si="1045"/>
        <v>0</v>
      </c>
      <c r="H550" s="123">
        <f t="shared" ca="1" si="1044"/>
        <v>0</v>
      </c>
      <c r="I550" s="123">
        <f t="shared" ca="1" si="1044"/>
        <v>0</v>
      </c>
      <c r="J550" s="123">
        <f t="shared" ca="1" si="1044"/>
        <v>0</v>
      </c>
      <c r="K550" s="123">
        <f t="shared" ca="1" si="1044"/>
        <v>0</v>
      </c>
      <c r="L550" s="123">
        <f t="shared" ca="1" si="1044"/>
        <v>0</v>
      </c>
      <c r="M550" s="123">
        <f t="shared" ca="1" si="1044"/>
        <v>0</v>
      </c>
      <c r="N550" s="123">
        <f t="shared" ca="1" si="1044"/>
        <v>0</v>
      </c>
      <c r="O550" s="123">
        <f t="shared" ca="1" si="941"/>
        <v>0</v>
      </c>
      <c r="P550" s="123">
        <f t="shared" ca="1" si="942"/>
        <v>0</v>
      </c>
      <c r="Q550" s="123">
        <f t="shared" ca="1" si="1056"/>
        <v>0</v>
      </c>
      <c r="R550" s="123">
        <f t="shared" ca="1" si="1056"/>
        <v>0</v>
      </c>
      <c r="S550" s="123">
        <f t="shared" ca="1" si="944"/>
        <v>0</v>
      </c>
      <c r="T550" s="123">
        <f t="shared" ca="1" si="945"/>
        <v>0</v>
      </c>
      <c r="U550" s="123">
        <f t="shared" ca="1" si="946"/>
        <v>0</v>
      </c>
      <c r="V550" s="123">
        <f t="shared" ca="1" si="947"/>
        <v>0</v>
      </c>
      <c r="W550" s="123">
        <f t="shared" ca="1" si="948"/>
        <v>0</v>
      </c>
      <c r="X550" s="123">
        <f t="shared" ca="1" si="949"/>
        <v>0</v>
      </c>
      <c r="Y550" s="123">
        <f t="shared" ca="1" si="950"/>
        <v>0</v>
      </c>
      <c r="Z550" s="123">
        <f t="shared" ca="1" si="951"/>
        <v>0</v>
      </c>
      <c r="AA550" s="123">
        <f t="shared" ca="1" si="952"/>
        <v>0</v>
      </c>
      <c r="AB550" s="123">
        <f t="shared" ca="1" si="953"/>
        <v>0</v>
      </c>
      <c r="AC550" s="123">
        <f t="shared" ca="1" si="954"/>
        <v>0</v>
      </c>
      <c r="AD550" s="123">
        <f t="shared" ca="1" si="955"/>
        <v>0</v>
      </c>
      <c r="AE550" s="123">
        <f t="shared" ca="1" si="956"/>
        <v>0</v>
      </c>
      <c r="AF550" s="123">
        <f t="shared" ca="1" si="957"/>
        <v>0</v>
      </c>
      <c r="AG550" s="123">
        <f t="shared" ca="1" si="958"/>
        <v>0</v>
      </c>
      <c r="AH550" s="123">
        <f t="shared" ca="1" si="959"/>
        <v>0</v>
      </c>
      <c r="AI550" s="123">
        <f t="shared" ca="1" si="960"/>
        <v>0</v>
      </c>
      <c r="AJ550" s="123">
        <f t="shared" ca="1" si="961"/>
        <v>0</v>
      </c>
      <c r="AK550" s="123">
        <f t="shared" ca="1" si="962"/>
        <v>0</v>
      </c>
      <c r="AL550" s="123">
        <f t="shared" ca="1" si="963"/>
        <v>0</v>
      </c>
      <c r="AM550" s="123">
        <f t="shared" ca="1" si="964"/>
        <v>0</v>
      </c>
      <c r="AN550" s="123">
        <f t="shared" ca="1" si="965"/>
        <v>0</v>
      </c>
      <c r="AO550" s="123">
        <f t="shared" ca="1" si="966"/>
        <v>0</v>
      </c>
      <c r="AP550" s="123">
        <f t="shared" ca="1" si="967"/>
        <v>0</v>
      </c>
      <c r="AQ550" s="123">
        <f t="shared" ca="1" si="968"/>
        <v>0</v>
      </c>
      <c r="AR550" s="123">
        <f t="shared" ca="1" si="969"/>
        <v>0</v>
      </c>
      <c r="AS550" s="123">
        <f t="shared" ca="1" si="970"/>
        <v>0</v>
      </c>
      <c r="AT550" s="123">
        <f t="shared" ca="1" si="971"/>
        <v>0</v>
      </c>
      <c r="AU550" s="123">
        <f t="shared" ca="1" si="972"/>
        <v>0</v>
      </c>
      <c r="AV550" s="123">
        <f t="shared" ca="1" si="973"/>
        <v>0</v>
      </c>
      <c r="AW550" s="123">
        <f t="shared" ca="1" si="974"/>
        <v>0</v>
      </c>
      <c r="AX550" s="123">
        <f t="shared" ca="1" si="975"/>
        <v>0</v>
      </c>
      <c r="AY550" s="123">
        <f t="shared" ca="1" si="976"/>
        <v>0</v>
      </c>
      <c r="AZ550" s="123">
        <f t="shared" ca="1" si="977"/>
        <v>0</v>
      </c>
      <c r="BA550" s="123">
        <f t="shared" ca="1" si="978"/>
        <v>0</v>
      </c>
      <c r="BB550" s="123">
        <f t="shared" ca="1" si="979"/>
        <v>0</v>
      </c>
      <c r="BC550" s="123">
        <f t="shared" ca="1" si="980"/>
        <v>0</v>
      </c>
      <c r="BD550" s="123">
        <f t="shared" ca="1" si="981"/>
        <v>0</v>
      </c>
      <c r="BE550" s="123">
        <f t="shared" ca="1" si="982"/>
        <v>0</v>
      </c>
      <c r="BF550" s="123">
        <f t="shared" ca="1" si="983"/>
        <v>0</v>
      </c>
      <c r="BG550" s="123">
        <f t="shared" ca="1" si="984"/>
        <v>0</v>
      </c>
      <c r="BH550" s="123">
        <f t="shared" ca="1" si="985"/>
        <v>0</v>
      </c>
      <c r="BI550" s="123">
        <f t="shared" ca="1" si="986"/>
        <v>0</v>
      </c>
      <c r="BJ550" s="123">
        <f t="shared" ca="1" si="987"/>
        <v>0</v>
      </c>
      <c r="BK550" s="123">
        <f t="shared" ca="1" si="988"/>
        <v>0</v>
      </c>
      <c r="BL550" s="123">
        <f t="shared" ca="1" si="989"/>
        <v>0</v>
      </c>
      <c r="BM550" s="123">
        <f t="shared" ca="1" si="990"/>
        <v>0</v>
      </c>
      <c r="BN550" s="123">
        <f t="shared" ca="1" si="991"/>
        <v>0</v>
      </c>
      <c r="BO550" s="123">
        <f t="shared" ca="1" si="992"/>
        <v>0</v>
      </c>
      <c r="BP550" s="340">
        <f t="shared" ca="1" si="993"/>
        <v>0</v>
      </c>
      <c r="BQ550" s="123">
        <f t="shared" ca="1" si="994"/>
        <v>0</v>
      </c>
      <c r="BR550" s="123">
        <f t="shared" ca="1" si="995"/>
        <v>0</v>
      </c>
      <c r="BS550" s="123">
        <f t="shared" ca="1" si="996"/>
        <v>0</v>
      </c>
      <c r="BT550" s="123">
        <f t="shared" ca="1" si="997"/>
        <v>0</v>
      </c>
      <c r="BU550" s="123">
        <f t="shared" ca="1" si="998"/>
        <v>0</v>
      </c>
      <c r="BV550" s="123"/>
      <c r="BW550" s="123">
        <f t="shared" ca="1" si="999"/>
        <v>0</v>
      </c>
      <c r="BX550" s="123"/>
      <c r="BY550" s="123">
        <f t="shared" ca="1" si="1000"/>
        <v>0</v>
      </c>
      <c r="BZ550" s="123"/>
      <c r="CA550" s="123">
        <f t="shared" ca="1" si="1001"/>
        <v>0</v>
      </c>
      <c r="CB550" s="123"/>
      <c r="CC550" s="123">
        <f t="shared" ca="1" si="1002"/>
        <v>0</v>
      </c>
      <c r="CD550" s="125">
        <f t="shared" ca="1" si="1003"/>
        <v>0</v>
      </c>
      <c r="CE550" s="125">
        <f t="shared" ca="1" si="1004"/>
        <v>0</v>
      </c>
      <c r="CF550" s="125">
        <f t="shared" ca="1" si="1005"/>
        <v>0</v>
      </c>
      <c r="CG550" s="125">
        <f t="shared" ca="1" si="1006"/>
        <v>0</v>
      </c>
      <c r="CH550" s="125">
        <f t="shared" ca="1" si="1007"/>
        <v>0</v>
      </c>
      <c r="CI550" s="125">
        <f t="shared" ca="1" si="1008"/>
        <v>0</v>
      </c>
      <c r="CJ550" s="125">
        <f t="shared" ca="1" si="1009"/>
        <v>0</v>
      </c>
      <c r="CK550" s="125">
        <f t="shared" ca="1" si="1010"/>
        <v>0</v>
      </c>
      <c r="CL550" s="125">
        <f t="shared" ca="1" si="1011"/>
        <v>0</v>
      </c>
      <c r="CM550" s="125">
        <f t="shared" ca="1" si="1012"/>
        <v>0</v>
      </c>
      <c r="CN550" s="125">
        <f t="shared" ca="1" si="1013"/>
        <v>0</v>
      </c>
      <c r="CO550" s="125">
        <f t="shared" ca="1" si="1014"/>
        <v>0</v>
      </c>
      <c r="CP550" s="125">
        <f t="shared" ca="1" si="1015"/>
        <v>0</v>
      </c>
      <c r="CQ550" s="125">
        <f t="shared" ca="1" si="1016"/>
        <v>0</v>
      </c>
      <c r="CR550" s="125">
        <f t="shared" ca="1" si="1017"/>
        <v>0</v>
      </c>
      <c r="CS550" s="125">
        <f t="shared" ca="1" si="1018"/>
        <v>0</v>
      </c>
      <c r="CT550" s="125">
        <f t="shared" ca="1" si="1019"/>
        <v>0</v>
      </c>
      <c r="CU550" s="125">
        <f t="shared" ca="1" si="1020"/>
        <v>0</v>
      </c>
      <c r="CV550" s="125">
        <f t="shared" ca="1" si="1021"/>
        <v>0</v>
      </c>
      <c r="CW550" s="125">
        <f t="shared" ca="1" si="1022"/>
        <v>0</v>
      </c>
      <c r="CX550" s="125">
        <f t="shared" ca="1" si="1023"/>
        <v>0</v>
      </c>
      <c r="CY550" s="125">
        <f t="shared" ca="1" si="1024"/>
        <v>0</v>
      </c>
      <c r="CZ550" s="606">
        <f t="shared" ca="1" si="1025"/>
        <v>0</v>
      </c>
      <c r="DA550" s="341">
        <f t="shared" ca="1" si="1026"/>
        <v>0</v>
      </c>
      <c r="DB550" s="125">
        <f t="shared" ca="1" si="1027"/>
        <v>0</v>
      </c>
      <c r="DC550" s="125">
        <f t="shared" ca="1" si="1028"/>
        <v>0</v>
      </c>
      <c r="DD550" s="125">
        <f t="shared" ca="1" si="1029"/>
        <v>0</v>
      </c>
      <c r="DE550" s="125">
        <f t="shared" ca="1" si="1030"/>
        <v>0</v>
      </c>
      <c r="DF550" s="125">
        <f t="shared" ca="1" si="1031"/>
        <v>0</v>
      </c>
      <c r="DG550" s="125">
        <f t="shared" ca="1" si="1055"/>
        <v>0</v>
      </c>
      <c r="DH550" s="125"/>
      <c r="DI550" s="125">
        <f t="shared" ca="1" si="1046"/>
        <v>0</v>
      </c>
      <c r="DJ550" s="125">
        <f t="shared" ca="1" si="1047"/>
        <v>0</v>
      </c>
      <c r="DK550" s="125">
        <f t="shared" ca="1" si="1048"/>
        <v>0</v>
      </c>
      <c r="DL550" s="125">
        <f t="shared" ca="1" si="1049"/>
        <v>0</v>
      </c>
      <c r="DN550" s="340">
        <f t="shared" ca="1" si="1050"/>
        <v>0</v>
      </c>
      <c r="DO550" s="340">
        <f t="shared" ca="1" si="1051"/>
        <v>0</v>
      </c>
      <c r="DP550" s="340">
        <f t="shared" ca="1" si="1052"/>
        <v>0</v>
      </c>
      <c r="DQ550" s="340">
        <f t="shared" ca="1" si="1053"/>
        <v>0</v>
      </c>
      <c r="DR550" s="340">
        <f t="shared" ca="1" si="1054"/>
        <v>0</v>
      </c>
      <c r="DS550" s="340">
        <f t="shared" ca="1" si="1054"/>
        <v>0</v>
      </c>
    </row>
    <row r="551" spans="1:123">
      <c r="A551">
        <f t="shared" ca="1" si="935"/>
        <v>0</v>
      </c>
      <c r="B551">
        <f t="shared" ca="1" si="936"/>
        <v>0</v>
      </c>
      <c r="C551">
        <f t="shared" ca="1" si="937"/>
        <v>9</v>
      </c>
      <c r="D551">
        <f t="shared" ca="1" si="938"/>
        <v>0</v>
      </c>
      <c r="E551">
        <f t="shared" ca="1" si="939"/>
        <v>0</v>
      </c>
      <c r="F551">
        <f t="shared" ca="1" si="940"/>
        <v>0</v>
      </c>
      <c r="G551" s="123">
        <f t="shared" ca="1" si="1045"/>
        <v>0</v>
      </c>
      <c r="H551" s="123">
        <f t="shared" ca="1" si="1044"/>
        <v>0</v>
      </c>
      <c r="I551" s="123">
        <f t="shared" ca="1" si="1044"/>
        <v>0</v>
      </c>
      <c r="J551" s="123">
        <f t="shared" ca="1" si="1044"/>
        <v>0</v>
      </c>
      <c r="K551" s="123">
        <f t="shared" ca="1" si="1044"/>
        <v>0</v>
      </c>
      <c r="L551" s="123">
        <f t="shared" ca="1" si="1044"/>
        <v>0</v>
      </c>
      <c r="M551" s="123">
        <f t="shared" ca="1" si="1044"/>
        <v>0</v>
      </c>
      <c r="N551" s="123">
        <f t="shared" ca="1" si="1044"/>
        <v>0</v>
      </c>
      <c r="O551" s="123">
        <f t="shared" ca="1" si="941"/>
        <v>0</v>
      </c>
      <c r="P551" s="123">
        <f t="shared" ca="1" si="942"/>
        <v>0</v>
      </c>
      <c r="Q551" s="123">
        <f t="shared" ca="1" si="1056"/>
        <v>0</v>
      </c>
      <c r="R551" s="123">
        <f t="shared" ca="1" si="1056"/>
        <v>0</v>
      </c>
      <c r="S551" s="123">
        <f t="shared" ca="1" si="944"/>
        <v>0</v>
      </c>
      <c r="T551" s="123">
        <f t="shared" ca="1" si="945"/>
        <v>0</v>
      </c>
      <c r="U551" s="123">
        <f t="shared" ca="1" si="946"/>
        <v>0</v>
      </c>
      <c r="V551" s="123">
        <f t="shared" ca="1" si="947"/>
        <v>0</v>
      </c>
      <c r="W551" s="123">
        <f t="shared" ca="1" si="948"/>
        <v>0</v>
      </c>
      <c r="X551" s="123">
        <f t="shared" ca="1" si="949"/>
        <v>0</v>
      </c>
      <c r="Y551" s="123">
        <f t="shared" ca="1" si="950"/>
        <v>0</v>
      </c>
      <c r="Z551" s="123">
        <f t="shared" ca="1" si="951"/>
        <v>0</v>
      </c>
      <c r="AA551" s="123">
        <f t="shared" ca="1" si="952"/>
        <v>0</v>
      </c>
      <c r="AB551" s="123">
        <f t="shared" ca="1" si="953"/>
        <v>0</v>
      </c>
      <c r="AC551" s="123">
        <f t="shared" ca="1" si="954"/>
        <v>0</v>
      </c>
      <c r="AD551" s="123">
        <f t="shared" ca="1" si="955"/>
        <v>0</v>
      </c>
      <c r="AE551" s="123">
        <f t="shared" ca="1" si="956"/>
        <v>0</v>
      </c>
      <c r="AF551" s="123">
        <f t="shared" ca="1" si="957"/>
        <v>0</v>
      </c>
      <c r="AG551" s="123">
        <f t="shared" ca="1" si="958"/>
        <v>0</v>
      </c>
      <c r="AH551" s="123">
        <f t="shared" ca="1" si="959"/>
        <v>0</v>
      </c>
      <c r="AI551" s="123">
        <f t="shared" ca="1" si="960"/>
        <v>0</v>
      </c>
      <c r="AJ551" s="123">
        <f t="shared" ca="1" si="961"/>
        <v>0</v>
      </c>
      <c r="AK551" s="123">
        <f t="shared" ca="1" si="962"/>
        <v>0</v>
      </c>
      <c r="AL551" s="123">
        <f t="shared" ca="1" si="963"/>
        <v>0</v>
      </c>
      <c r="AM551" s="123">
        <f t="shared" ca="1" si="964"/>
        <v>0</v>
      </c>
      <c r="AN551" s="123">
        <f t="shared" ca="1" si="965"/>
        <v>0</v>
      </c>
      <c r="AO551" s="123">
        <f t="shared" ca="1" si="966"/>
        <v>0</v>
      </c>
      <c r="AP551" s="123">
        <f t="shared" ca="1" si="967"/>
        <v>0</v>
      </c>
      <c r="AQ551" s="123">
        <f t="shared" ca="1" si="968"/>
        <v>0</v>
      </c>
      <c r="AR551" s="123">
        <f t="shared" ca="1" si="969"/>
        <v>0</v>
      </c>
      <c r="AS551" s="123">
        <f t="shared" ca="1" si="970"/>
        <v>0</v>
      </c>
      <c r="AT551" s="123">
        <f t="shared" ca="1" si="971"/>
        <v>0</v>
      </c>
      <c r="AU551" s="123">
        <f t="shared" ca="1" si="972"/>
        <v>0</v>
      </c>
      <c r="AV551" s="123">
        <f t="shared" ca="1" si="973"/>
        <v>0</v>
      </c>
      <c r="AW551" s="123">
        <f t="shared" ca="1" si="974"/>
        <v>0</v>
      </c>
      <c r="AX551" s="123">
        <f t="shared" ca="1" si="975"/>
        <v>0</v>
      </c>
      <c r="AY551" s="123">
        <f t="shared" ca="1" si="976"/>
        <v>0</v>
      </c>
      <c r="AZ551" s="123">
        <f t="shared" ca="1" si="977"/>
        <v>0</v>
      </c>
      <c r="BA551" s="123">
        <f t="shared" ca="1" si="978"/>
        <v>0</v>
      </c>
      <c r="BB551" s="123">
        <f t="shared" ca="1" si="979"/>
        <v>0</v>
      </c>
      <c r="BC551" s="123">
        <f t="shared" ca="1" si="980"/>
        <v>0</v>
      </c>
      <c r="BD551" s="123">
        <f t="shared" ca="1" si="981"/>
        <v>0</v>
      </c>
      <c r="BE551" s="123">
        <f t="shared" ca="1" si="982"/>
        <v>0</v>
      </c>
      <c r="BF551" s="123">
        <f t="shared" ca="1" si="983"/>
        <v>0</v>
      </c>
      <c r="BG551" s="123">
        <f t="shared" ca="1" si="984"/>
        <v>0</v>
      </c>
      <c r="BH551" s="123">
        <f t="shared" ca="1" si="985"/>
        <v>0</v>
      </c>
      <c r="BI551" s="123">
        <f t="shared" ca="1" si="986"/>
        <v>0</v>
      </c>
      <c r="BJ551" s="123">
        <f t="shared" ca="1" si="987"/>
        <v>0</v>
      </c>
      <c r="BK551" s="123">
        <f t="shared" ca="1" si="988"/>
        <v>0</v>
      </c>
      <c r="BL551" s="123">
        <f t="shared" ca="1" si="989"/>
        <v>0</v>
      </c>
      <c r="BM551" s="123">
        <f t="shared" ca="1" si="990"/>
        <v>0</v>
      </c>
      <c r="BN551" s="123">
        <f t="shared" ca="1" si="991"/>
        <v>0</v>
      </c>
      <c r="BO551" s="123">
        <f t="shared" ca="1" si="992"/>
        <v>0</v>
      </c>
      <c r="BP551" s="340">
        <f t="shared" ca="1" si="993"/>
        <v>0</v>
      </c>
      <c r="BQ551" s="123">
        <f t="shared" ca="1" si="994"/>
        <v>0</v>
      </c>
      <c r="BR551" s="123">
        <f t="shared" ca="1" si="995"/>
        <v>0</v>
      </c>
      <c r="BS551" s="123">
        <f t="shared" ca="1" si="996"/>
        <v>0</v>
      </c>
      <c r="BT551" s="123">
        <f t="shared" ca="1" si="997"/>
        <v>0</v>
      </c>
      <c r="BU551" s="123">
        <f t="shared" ca="1" si="998"/>
        <v>0</v>
      </c>
      <c r="BV551" s="123"/>
      <c r="BW551" s="123">
        <f t="shared" ca="1" si="999"/>
        <v>0</v>
      </c>
      <c r="BX551" s="123"/>
      <c r="BY551" s="123">
        <f t="shared" ca="1" si="1000"/>
        <v>0</v>
      </c>
      <c r="BZ551" s="123"/>
      <c r="CA551" s="123">
        <f t="shared" ca="1" si="1001"/>
        <v>0</v>
      </c>
      <c r="CB551" s="123"/>
      <c r="CC551" s="123">
        <f t="shared" ca="1" si="1002"/>
        <v>0</v>
      </c>
      <c r="CD551" s="125">
        <f t="shared" ca="1" si="1003"/>
        <v>0</v>
      </c>
      <c r="CE551" s="125">
        <f t="shared" ca="1" si="1004"/>
        <v>0</v>
      </c>
      <c r="CF551" s="125">
        <f t="shared" ca="1" si="1005"/>
        <v>0</v>
      </c>
      <c r="CG551" s="125">
        <f t="shared" ca="1" si="1006"/>
        <v>0</v>
      </c>
      <c r="CH551" s="125">
        <f t="shared" ca="1" si="1007"/>
        <v>0</v>
      </c>
      <c r="CI551" s="125">
        <f t="shared" ca="1" si="1008"/>
        <v>0</v>
      </c>
      <c r="CJ551" s="125">
        <f t="shared" ca="1" si="1009"/>
        <v>0</v>
      </c>
      <c r="CK551" s="125">
        <f t="shared" ca="1" si="1010"/>
        <v>0</v>
      </c>
      <c r="CL551" s="125">
        <f t="shared" ca="1" si="1011"/>
        <v>0</v>
      </c>
      <c r="CM551" s="125">
        <f t="shared" ca="1" si="1012"/>
        <v>0</v>
      </c>
      <c r="CN551" s="125">
        <f t="shared" ca="1" si="1013"/>
        <v>0</v>
      </c>
      <c r="CO551" s="125">
        <f t="shared" ca="1" si="1014"/>
        <v>0</v>
      </c>
      <c r="CP551" s="125">
        <f t="shared" ca="1" si="1015"/>
        <v>0</v>
      </c>
      <c r="CQ551" s="125">
        <f t="shared" ca="1" si="1016"/>
        <v>0</v>
      </c>
      <c r="CR551" s="125">
        <f t="shared" ca="1" si="1017"/>
        <v>0</v>
      </c>
      <c r="CS551" s="125">
        <f t="shared" ca="1" si="1018"/>
        <v>0</v>
      </c>
      <c r="CT551" s="125">
        <f t="shared" ca="1" si="1019"/>
        <v>0</v>
      </c>
      <c r="CU551" s="125">
        <f t="shared" ca="1" si="1020"/>
        <v>0</v>
      </c>
      <c r="CV551" s="125">
        <f t="shared" ca="1" si="1021"/>
        <v>0</v>
      </c>
      <c r="CW551" s="125">
        <f t="shared" ca="1" si="1022"/>
        <v>0</v>
      </c>
      <c r="CX551" s="125">
        <f t="shared" ca="1" si="1023"/>
        <v>0</v>
      </c>
      <c r="CY551" s="125">
        <f t="shared" ca="1" si="1024"/>
        <v>0</v>
      </c>
      <c r="CZ551" s="606">
        <f t="shared" ca="1" si="1025"/>
        <v>0</v>
      </c>
      <c r="DA551" s="341">
        <f t="shared" ca="1" si="1026"/>
        <v>0</v>
      </c>
      <c r="DB551" s="125">
        <f t="shared" ca="1" si="1027"/>
        <v>0</v>
      </c>
      <c r="DC551" s="125">
        <f t="shared" ca="1" si="1028"/>
        <v>0</v>
      </c>
      <c r="DD551" s="125">
        <f t="shared" ca="1" si="1029"/>
        <v>0</v>
      </c>
      <c r="DE551" s="125">
        <f t="shared" ca="1" si="1030"/>
        <v>0</v>
      </c>
      <c r="DF551" s="125">
        <f t="shared" ca="1" si="1031"/>
        <v>0</v>
      </c>
      <c r="DG551" s="125">
        <f t="shared" ca="1" si="1055"/>
        <v>0</v>
      </c>
      <c r="DH551" s="125"/>
      <c r="DI551" s="125">
        <f t="shared" ca="1" si="1046"/>
        <v>0</v>
      </c>
      <c r="DJ551" s="125">
        <f t="shared" ca="1" si="1047"/>
        <v>0</v>
      </c>
      <c r="DK551" s="125">
        <f t="shared" ca="1" si="1048"/>
        <v>0</v>
      </c>
      <c r="DL551" s="125">
        <f t="shared" ca="1" si="1049"/>
        <v>0</v>
      </c>
      <c r="DN551" s="340">
        <f t="shared" ca="1" si="1050"/>
        <v>0</v>
      </c>
      <c r="DO551" s="340">
        <f t="shared" ca="1" si="1051"/>
        <v>0</v>
      </c>
      <c r="DP551" s="340">
        <f t="shared" ca="1" si="1052"/>
        <v>0</v>
      </c>
      <c r="DQ551" s="340">
        <f t="shared" ca="1" si="1053"/>
        <v>0</v>
      </c>
      <c r="DR551" s="340">
        <f t="shared" ca="1" si="1054"/>
        <v>0</v>
      </c>
      <c r="DS551" s="340">
        <f t="shared" ca="1" si="1054"/>
        <v>0</v>
      </c>
    </row>
    <row r="552" spans="1:123">
      <c r="A552">
        <f t="shared" ca="1" si="935"/>
        <v>0</v>
      </c>
      <c r="B552">
        <f t="shared" ca="1" si="936"/>
        <v>0</v>
      </c>
      <c r="C552">
        <f t="shared" ca="1" si="937"/>
        <v>10</v>
      </c>
      <c r="D552">
        <f t="shared" ca="1" si="938"/>
        <v>0</v>
      </c>
      <c r="E552">
        <f t="shared" ca="1" si="939"/>
        <v>0</v>
      </c>
      <c r="F552">
        <f t="shared" ca="1" si="940"/>
        <v>0</v>
      </c>
      <c r="G552" s="123">
        <f t="shared" ca="1" si="1045"/>
        <v>0</v>
      </c>
      <c r="H552" s="123">
        <f t="shared" ca="1" si="1044"/>
        <v>0</v>
      </c>
      <c r="I552" s="123">
        <f t="shared" ca="1" si="1044"/>
        <v>0</v>
      </c>
      <c r="J552" s="123">
        <f t="shared" ca="1" si="1044"/>
        <v>0</v>
      </c>
      <c r="K552" s="123">
        <f t="shared" ca="1" si="1044"/>
        <v>0</v>
      </c>
      <c r="L552" s="123">
        <f t="shared" ca="1" si="1044"/>
        <v>0</v>
      </c>
      <c r="M552" s="123">
        <f t="shared" ca="1" si="1044"/>
        <v>0</v>
      </c>
      <c r="N552" s="123">
        <f t="shared" ca="1" si="1044"/>
        <v>0</v>
      </c>
      <c r="O552" s="123">
        <f t="shared" ca="1" si="941"/>
        <v>0</v>
      </c>
      <c r="P552" s="123">
        <f t="shared" ca="1" si="942"/>
        <v>0</v>
      </c>
      <c r="Q552" s="123">
        <f t="shared" ca="1" si="1056"/>
        <v>0</v>
      </c>
      <c r="R552" s="123">
        <f t="shared" ca="1" si="1056"/>
        <v>0</v>
      </c>
      <c r="S552" s="123">
        <f t="shared" ca="1" si="944"/>
        <v>0</v>
      </c>
      <c r="T552" s="123">
        <f t="shared" ca="1" si="945"/>
        <v>0</v>
      </c>
      <c r="U552" s="123">
        <f t="shared" ca="1" si="946"/>
        <v>0</v>
      </c>
      <c r="V552" s="123">
        <f t="shared" ca="1" si="947"/>
        <v>0</v>
      </c>
      <c r="W552" s="123">
        <f t="shared" ca="1" si="948"/>
        <v>0</v>
      </c>
      <c r="X552" s="123">
        <f t="shared" ca="1" si="949"/>
        <v>0</v>
      </c>
      <c r="Y552" s="123">
        <f t="shared" ca="1" si="950"/>
        <v>0</v>
      </c>
      <c r="Z552" s="123">
        <f t="shared" ca="1" si="951"/>
        <v>0</v>
      </c>
      <c r="AA552" s="123">
        <f t="shared" ca="1" si="952"/>
        <v>0</v>
      </c>
      <c r="AB552" s="123">
        <f t="shared" ca="1" si="953"/>
        <v>0</v>
      </c>
      <c r="AC552" s="123">
        <f t="shared" ca="1" si="954"/>
        <v>0</v>
      </c>
      <c r="AD552" s="123">
        <f t="shared" ca="1" si="955"/>
        <v>0</v>
      </c>
      <c r="AE552" s="123">
        <f t="shared" ca="1" si="956"/>
        <v>0</v>
      </c>
      <c r="AF552" s="123">
        <f t="shared" ca="1" si="957"/>
        <v>0</v>
      </c>
      <c r="AG552" s="123">
        <f t="shared" ca="1" si="958"/>
        <v>0</v>
      </c>
      <c r="AH552" s="123">
        <f t="shared" ca="1" si="959"/>
        <v>0</v>
      </c>
      <c r="AI552" s="123">
        <f t="shared" ca="1" si="960"/>
        <v>0</v>
      </c>
      <c r="AJ552" s="123">
        <f t="shared" ca="1" si="961"/>
        <v>0</v>
      </c>
      <c r="AK552" s="123">
        <f t="shared" ca="1" si="962"/>
        <v>0</v>
      </c>
      <c r="AL552" s="123">
        <f t="shared" ca="1" si="963"/>
        <v>0</v>
      </c>
      <c r="AM552" s="123">
        <f t="shared" ca="1" si="964"/>
        <v>0</v>
      </c>
      <c r="AN552" s="123">
        <f t="shared" ca="1" si="965"/>
        <v>0</v>
      </c>
      <c r="AO552" s="123">
        <f t="shared" ca="1" si="966"/>
        <v>0</v>
      </c>
      <c r="AP552" s="123">
        <f t="shared" ca="1" si="967"/>
        <v>0</v>
      </c>
      <c r="AQ552" s="123">
        <f t="shared" ca="1" si="968"/>
        <v>0</v>
      </c>
      <c r="AR552" s="123">
        <f t="shared" ca="1" si="969"/>
        <v>0</v>
      </c>
      <c r="AS552" s="123">
        <f t="shared" ca="1" si="970"/>
        <v>0</v>
      </c>
      <c r="AT552" s="123">
        <f t="shared" ca="1" si="971"/>
        <v>0</v>
      </c>
      <c r="AU552" s="123">
        <f t="shared" ca="1" si="972"/>
        <v>0</v>
      </c>
      <c r="AV552" s="123">
        <f t="shared" ca="1" si="973"/>
        <v>0</v>
      </c>
      <c r="AW552" s="123">
        <f t="shared" ca="1" si="974"/>
        <v>0</v>
      </c>
      <c r="AX552" s="123">
        <f t="shared" ca="1" si="975"/>
        <v>0</v>
      </c>
      <c r="AY552" s="123">
        <f t="shared" ca="1" si="976"/>
        <v>0</v>
      </c>
      <c r="AZ552" s="123">
        <f t="shared" ca="1" si="977"/>
        <v>0</v>
      </c>
      <c r="BA552" s="123">
        <f t="shared" ca="1" si="978"/>
        <v>0</v>
      </c>
      <c r="BB552" s="123">
        <f t="shared" ca="1" si="979"/>
        <v>0</v>
      </c>
      <c r="BC552" s="123">
        <f t="shared" ca="1" si="980"/>
        <v>0</v>
      </c>
      <c r="BD552" s="123">
        <f t="shared" ca="1" si="981"/>
        <v>0</v>
      </c>
      <c r="BE552" s="123">
        <f t="shared" ca="1" si="982"/>
        <v>0</v>
      </c>
      <c r="BF552" s="123">
        <f t="shared" ca="1" si="983"/>
        <v>0</v>
      </c>
      <c r="BG552" s="123">
        <f t="shared" ca="1" si="984"/>
        <v>0</v>
      </c>
      <c r="BH552" s="123">
        <f t="shared" ca="1" si="985"/>
        <v>0</v>
      </c>
      <c r="BI552" s="123">
        <f t="shared" ca="1" si="986"/>
        <v>0</v>
      </c>
      <c r="BJ552" s="123">
        <f t="shared" ca="1" si="987"/>
        <v>0</v>
      </c>
      <c r="BK552" s="123">
        <f t="shared" ca="1" si="988"/>
        <v>0</v>
      </c>
      <c r="BL552" s="123">
        <f t="shared" ca="1" si="989"/>
        <v>0</v>
      </c>
      <c r="BM552" s="123">
        <f t="shared" ca="1" si="990"/>
        <v>0</v>
      </c>
      <c r="BN552" s="123">
        <f t="shared" ca="1" si="991"/>
        <v>0</v>
      </c>
      <c r="BO552" s="123">
        <f t="shared" ca="1" si="992"/>
        <v>0</v>
      </c>
      <c r="BP552" s="340">
        <f t="shared" ca="1" si="993"/>
        <v>0</v>
      </c>
      <c r="BQ552" s="123">
        <f t="shared" ca="1" si="994"/>
        <v>0</v>
      </c>
      <c r="BR552" s="123">
        <f t="shared" ca="1" si="995"/>
        <v>0</v>
      </c>
      <c r="BS552" s="123">
        <f t="shared" ca="1" si="996"/>
        <v>0</v>
      </c>
      <c r="BT552" s="123">
        <f t="shared" ca="1" si="997"/>
        <v>0</v>
      </c>
      <c r="BU552" s="123">
        <f t="shared" ca="1" si="998"/>
        <v>0</v>
      </c>
      <c r="BV552" s="123"/>
      <c r="BW552" s="123">
        <f t="shared" ca="1" si="999"/>
        <v>0</v>
      </c>
      <c r="BX552" s="123"/>
      <c r="BY552" s="123">
        <f t="shared" ca="1" si="1000"/>
        <v>0</v>
      </c>
      <c r="BZ552" s="123"/>
      <c r="CA552" s="123">
        <f t="shared" ca="1" si="1001"/>
        <v>0</v>
      </c>
      <c r="CB552" s="123"/>
      <c r="CC552" s="123">
        <f t="shared" ca="1" si="1002"/>
        <v>0</v>
      </c>
      <c r="CD552" s="125">
        <f t="shared" ca="1" si="1003"/>
        <v>0</v>
      </c>
      <c r="CE552" s="125">
        <f t="shared" ca="1" si="1004"/>
        <v>0</v>
      </c>
      <c r="CF552" s="125">
        <f t="shared" ca="1" si="1005"/>
        <v>0</v>
      </c>
      <c r="CG552" s="125">
        <f t="shared" ca="1" si="1006"/>
        <v>0</v>
      </c>
      <c r="CH552" s="125">
        <f t="shared" ca="1" si="1007"/>
        <v>0</v>
      </c>
      <c r="CI552" s="125">
        <f t="shared" ca="1" si="1008"/>
        <v>0</v>
      </c>
      <c r="CJ552" s="125">
        <f t="shared" ca="1" si="1009"/>
        <v>0</v>
      </c>
      <c r="CK552" s="125">
        <f t="shared" ca="1" si="1010"/>
        <v>0</v>
      </c>
      <c r="CL552" s="125">
        <f t="shared" ca="1" si="1011"/>
        <v>0</v>
      </c>
      <c r="CM552" s="125">
        <f t="shared" ca="1" si="1012"/>
        <v>0</v>
      </c>
      <c r="CN552" s="125">
        <f t="shared" ca="1" si="1013"/>
        <v>0</v>
      </c>
      <c r="CO552" s="125">
        <f t="shared" ca="1" si="1014"/>
        <v>0</v>
      </c>
      <c r="CP552" s="125">
        <f t="shared" ca="1" si="1015"/>
        <v>0</v>
      </c>
      <c r="CQ552" s="125">
        <f t="shared" ca="1" si="1016"/>
        <v>0</v>
      </c>
      <c r="CR552" s="125">
        <f t="shared" ca="1" si="1017"/>
        <v>0</v>
      </c>
      <c r="CS552" s="125">
        <f t="shared" ca="1" si="1018"/>
        <v>0</v>
      </c>
      <c r="CT552" s="125">
        <f t="shared" ca="1" si="1019"/>
        <v>0</v>
      </c>
      <c r="CU552" s="125">
        <f t="shared" ca="1" si="1020"/>
        <v>0</v>
      </c>
      <c r="CV552" s="125">
        <f t="shared" ca="1" si="1021"/>
        <v>0</v>
      </c>
      <c r="CW552" s="125">
        <f t="shared" ca="1" si="1022"/>
        <v>0</v>
      </c>
      <c r="CX552" s="125">
        <f t="shared" ca="1" si="1023"/>
        <v>0</v>
      </c>
      <c r="CY552" s="125">
        <f t="shared" ca="1" si="1024"/>
        <v>0</v>
      </c>
      <c r="CZ552" s="606">
        <f t="shared" ca="1" si="1025"/>
        <v>0</v>
      </c>
      <c r="DA552" s="341">
        <f t="shared" ca="1" si="1026"/>
        <v>0</v>
      </c>
      <c r="DB552" s="125">
        <f t="shared" ca="1" si="1027"/>
        <v>0</v>
      </c>
      <c r="DC552" s="125">
        <f t="shared" ca="1" si="1028"/>
        <v>0</v>
      </c>
      <c r="DD552" s="125">
        <f t="shared" ca="1" si="1029"/>
        <v>0</v>
      </c>
      <c r="DE552" s="125">
        <f t="shared" ca="1" si="1030"/>
        <v>0</v>
      </c>
      <c r="DF552" s="125">
        <f t="shared" ca="1" si="1031"/>
        <v>0</v>
      </c>
      <c r="DG552" s="125">
        <f t="shared" ca="1" si="1055"/>
        <v>0</v>
      </c>
      <c r="DH552" s="125"/>
      <c r="DI552" s="125">
        <f t="shared" ca="1" si="1046"/>
        <v>0</v>
      </c>
      <c r="DJ552" s="125">
        <f t="shared" ca="1" si="1047"/>
        <v>0</v>
      </c>
      <c r="DK552" s="125">
        <f t="shared" ca="1" si="1048"/>
        <v>0</v>
      </c>
      <c r="DL552" s="125">
        <f t="shared" ca="1" si="1049"/>
        <v>0</v>
      </c>
      <c r="DN552" s="340">
        <f t="shared" ca="1" si="1050"/>
        <v>0</v>
      </c>
      <c r="DO552" s="340">
        <f t="shared" ca="1" si="1051"/>
        <v>0</v>
      </c>
      <c r="DP552" s="340">
        <f t="shared" ca="1" si="1052"/>
        <v>0</v>
      </c>
      <c r="DQ552" s="340">
        <f t="shared" ca="1" si="1053"/>
        <v>0</v>
      </c>
      <c r="DR552" s="340">
        <f t="shared" ca="1" si="1054"/>
        <v>0</v>
      </c>
      <c r="DS552" s="340">
        <f t="shared" ca="1" si="1054"/>
        <v>0</v>
      </c>
    </row>
    <row r="553" spans="1:123">
      <c r="A553">
        <f t="shared" ca="1" si="935"/>
        <v>0</v>
      </c>
      <c r="B553">
        <f t="shared" ca="1" si="936"/>
        <v>0</v>
      </c>
      <c r="C553">
        <f t="shared" ca="1" si="937"/>
        <v>11</v>
      </c>
      <c r="D553">
        <f t="shared" ca="1" si="938"/>
        <v>0</v>
      </c>
      <c r="E553">
        <f t="shared" ca="1" si="939"/>
        <v>0</v>
      </c>
      <c r="F553">
        <f t="shared" ca="1" si="940"/>
        <v>0</v>
      </c>
      <c r="G553" s="123">
        <f t="shared" ca="1" si="1045"/>
        <v>0</v>
      </c>
      <c r="H553" s="123">
        <f t="shared" ca="1" si="1044"/>
        <v>0</v>
      </c>
      <c r="I553" s="123">
        <f t="shared" ca="1" si="1044"/>
        <v>0</v>
      </c>
      <c r="J553" s="123">
        <f t="shared" ca="1" si="1044"/>
        <v>0</v>
      </c>
      <c r="K553" s="123">
        <f t="shared" ca="1" si="1044"/>
        <v>0</v>
      </c>
      <c r="L553" s="123">
        <f t="shared" ca="1" si="1044"/>
        <v>0</v>
      </c>
      <c r="M553" s="123">
        <f t="shared" ca="1" si="1044"/>
        <v>0</v>
      </c>
      <c r="N553" s="123">
        <f t="shared" ca="1" si="1044"/>
        <v>0</v>
      </c>
      <c r="O553" s="123">
        <f t="shared" ca="1" si="941"/>
        <v>0</v>
      </c>
      <c r="P553" s="123">
        <f t="shared" ca="1" si="942"/>
        <v>0</v>
      </c>
      <c r="Q553" s="123">
        <f t="shared" ca="1" si="1056"/>
        <v>0</v>
      </c>
      <c r="R553" s="123">
        <f t="shared" ca="1" si="1056"/>
        <v>0</v>
      </c>
      <c r="S553" s="123">
        <f t="shared" ca="1" si="944"/>
        <v>0</v>
      </c>
      <c r="T553" s="123">
        <f t="shared" ca="1" si="945"/>
        <v>0</v>
      </c>
      <c r="U553" s="123">
        <f t="shared" ca="1" si="946"/>
        <v>0</v>
      </c>
      <c r="V553" s="123">
        <f t="shared" ca="1" si="947"/>
        <v>0</v>
      </c>
      <c r="W553" s="123">
        <f t="shared" ca="1" si="948"/>
        <v>0</v>
      </c>
      <c r="X553" s="123">
        <f t="shared" ca="1" si="949"/>
        <v>0</v>
      </c>
      <c r="Y553" s="123">
        <f t="shared" ca="1" si="950"/>
        <v>0</v>
      </c>
      <c r="Z553" s="123">
        <f t="shared" ca="1" si="951"/>
        <v>0</v>
      </c>
      <c r="AA553" s="123">
        <f t="shared" ca="1" si="952"/>
        <v>0</v>
      </c>
      <c r="AB553" s="123">
        <f t="shared" ca="1" si="953"/>
        <v>0</v>
      </c>
      <c r="AC553" s="123">
        <f t="shared" ca="1" si="954"/>
        <v>0</v>
      </c>
      <c r="AD553" s="123">
        <f t="shared" ca="1" si="955"/>
        <v>0</v>
      </c>
      <c r="AE553" s="123">
        <f t="shared" ca="1" si="956"/>
        <v>0</v>
      </c>
      <c r="AF553" s="123">
        <f t="shared" ca="1" si="957"/>
        <v>0</v>
      </c>
      <c r="AG553" s="123">
        <f t="shared" ca="1" si="958"/>
        <v>0</v>
      </c>
      <c r="AH553" s="123">
        <f t="shared" ca="1" si="959"/>
        <v>0</v>
      </c>
      <c r="AI553" s="123">
        <f t="shared" ca="1" si="960"/>
        <v>0</v>
      </c>
      <c r="AJ553" s="123">
        <f t="shared" ca="1" si="961"/>
        <v>0</v>
      </c>
      <c r="AK553" s="123">
        <f t="shared" ca="1" si="962"/>
        <v>0</v>
      </c>
      <c r="AL553" s="123">
        <f t="shared" ca="1" si="963"/>
        <v>0</v>
      </c>
      <c r="AM553" s="123">
        <f t="shared" ca="1" si="964"/>
        <v>0</v>
      </c>
      <c r="AN553" s="123">
        <f t="shared" ca="1" si="965"/>
        <v>0</v>
      </c>
      <c r="AO553" s="123">
        <f t="shared" ca="1" si="966"/>
        <v>0</v>
      </c>
      <c r="AP553" s="123">
        <f t="shared" ca="1" si="967"/>
        <v>0</v>
      </c>
      <c r="AQ553" s="123">
        <f t="shared" ca="1" si="968"/>
        <v>0</v>
      </c>
      <c r="AR553" s="123">
        <f t="shared" ca="1" si="969"/>
        <v>0</v>
      </c>
      <c r="AS553" s="123">
        <f t="shared" ca="1" si="970"/>
        <v>0</v>
      </c>
      <c r="AT553" s="123">
        <f t="shared" ca="1" si="971"/>
        <v>0</v>
      </c>
      <c r="AU553" s="123">
        <f t="shared" ca="1" si="972"/>
        <v>0</v>
      </c>
      <c r="AV553" s="123">
        <f t="shared" ca="1" si="973"/>
        <v>0</v>
      </c>
      <c r="AW553" s="123">
        <f t="shared" ca="1" si="974"/>
        <v>0</v>
      </c>
      <c r="AX553" s="123">
        <f t="shared" ca="1" si="975"/>
        <v>0</v>
      </c>
      <c r="AY553" s="123">
        <f t="shared" ca="1" si="976"/>
        <v>0</v>
      </c>
      <c r="AZ553" s="123">
        <f t="shared" ca="1" si="977"/>
        <v>0</v>
      </c>
      <c r="BA553" s="123">
        <f t="shared" ca="1" si="978"/>
        <v>0</v>
      </c>
      <c r="BB553" s="123">
        <f t="shared" ca="1" si="979"/>
        <v>0</v>
      </c>
      <c r="BC553" s="123">
        <f t="shared" ca="1" si="980"/>
        <v>0</v>
      </c>
      <c r="BD553" s="123">
        <f t="shared" ca="1" si="981"/>
        <v>0</v>
      </c>
      <c r="BE553" s="123">
        <f t="shared" ca="1" si="982"/>
        <v>0</v>
      </c>
      <c r="BF553" s="123">
        <f t="shared" ca="1" si="983"/>
        <v>0</v>
      </c>
      <c r="BG553" s="123">
        <f t="shared" ca="1" si="984"/>
        <v>0</v>
      </c>
      <c r="BH553" s="123">
        <f t="shared" ca="1" si="985"/>
        <v>0</v>
      </c>
      <c r="BI553" s="123">
        <f t="shared" ca="1" si="986"/>
        <v>0</v>
      </c>
      <c r="BJ553" s="123">
        <f t="shared" ca="1" si="987"/>
        <v>0</v>
      </c>
      <c r="BK553" s="123">
        <f t="shared" ca="1" si="988"/>
        <v>0</v>
      </c>
      <c r="BL553" s="123">
        <f t="shared" ca="1" si="989"/>
        <v>0</v>
      </c>
      <c r="BM553" s="123">
        <f t="shared" ca="1" si="990"/>
        <v>0</v>
      </c>
      <c r="BN553" s="123">
        <f t="shared" ca="1" si="991"/>
        <v>0</v>
      </c>
      <c r="BO553" s="123">
        <f t="shared" ca="1" si="992"/>
        <v>0</v>
      </c>
      <c r="BP553" s="340">
        <f t="shared" ca="1" si="993"/>
        <v>0</v>
      </c>
      <c r="BQ553" s="123">
        <f t="shared" ca="1" si="994"/>
        <v>0</v>
      </c>
      <c r="BR553" s="123">
        <f t="shared" ca="1" si="995"/>
        <v>0</v>
      </c>
      <c r="BS553" s="123">
        <f t="shared" ca="1" si="996"/>
        <v>0</v>
      </c>
      <c r="BT553" s="123">
        <f t="shared" ca="1" si="997"/>
        <v>0</v>
      </c>
      <c r="BU553" s="123">
        <f t="shared" ca="1" si="998"/>
        <v>0</v>
      </c>
      <c r="BV553" s="123"/>
      <c r="BW553" s="123">
        <f t="shared" ca="1" si="999"/>
        <v>0</v>
      </c>
      <c r="BX553" s="123"/>
      <c r="BY553" s="123">
        <f t="shared" ca="1" si="1000"/>
        <v>0</v>
      </c>
      <c r="BZ553" s="123"/>
      <c r="CA553" s="123">
        <f t="shared" ca="1" si="1001"/>
        <v>0</v>
      </c>
      <c r="CB553" s="123"/>
      <c r="CC553" s="123">
        <f t="shared" ca="1" si="1002"/>
        <v>0</v>
      </c>
      <c r="CD553" s="125">
        <f t="shared" ca="1" si="1003"/>
        <v>0</v>
      </c>
      <c r="CE553" s="125">
        <f t="shared" ca="1" si="1004"/>
        <v>0</v>
      </c>
      <c r="CF553" s="125">
        <f t="shared" ca="1" si="1005"/>
        <v>0</v>
      </c>
      <c r="CG553" s="125">
        <f t="shared" ca="1" si="1006"/>
        <v>0</v>
      </c>
      <c r="CH553" s="125">
        <f t="shared" ca="1" si="1007"/>
        <v>0</v>
      </c>
      <c r="CI553" s="125">
        <f t="shared" ca="1" si="1008"/>
        <v>0</v>
      </c>
      <c r="CJ553" s="125">
        <f t="shared" ca="1" si="1009"/>
        <v>0</v>
      </c>
      <c r="CK553" s="125">
        <f t="shared" ca="1" si="1010"/>
        <v>0</v>
      </c>
      <c r="CL553" s="125">
        <f t="shared" ca="1" si="1011"/>
        <v>0</v>
      </c>
      <c r="CM553" s="125">
        <f t="shared" ca="1" si="1012"/>
        <v>0</v>
      </c>
      <c r="CN553" s="125">
        <f t="shared" ca="1" si="1013"/>
        <v>0</v>
      </c>
      <c r="CO553" s="125">
        <f t="shared" ca="1" si="1014"/>
        <v>0</v>
      </c>
      <c r="CP553" s="125">
        <f t="shared" ca="1" si="1015"/>
        <v>0</v>
      </c>
      <c r="CQ553" s="125">
        <f t="shared" ca="1" si="1016"/>
        <v>0</v>
      </c>
      <c r="CR553" s="125">
        <f t="shared" ca="1" si="1017"/>
        <v>0</v>
      </c>
      <c r="CS553" s="125">
        <f t="shared" ca="1" si="1018"/>
        <v>0</v>
      </c>
      <c r="CT553" s="125">
        <f t="shared" ca="1" si="1019"/>
        <v>0</v>
      </c>
      <c r="CU553" s="125">
        <f t="shared" ca="1" si="1020"/>
        <v>0</v>
      </c>
      <c r="CV553" s="125">
        <f t="shared" ca="1" si="1021"/>
        <v>0</v>
      </c>
      <c r="CW553" s="125">
        <f t="shared" ca="1" si="1022"/>
        <v>0</v>
      </c>
      <c r="CX553" s="125">
        <f t="shared" ca="1" si="1023"/>
        <v>0</v>
      </c>
      <c r="CY553" s="125">
        <f t="shared" ca="1" si="1024"/>
        <v>0</v>
      </c>
      <c r="CZ553" s="606">
        <f t="shared" ca="1" si="1025"/>
        <v>0</v>
      </c>
      <c r="DA553" s="341">
        <f t="shared" ca="1" si="1026"/>
        <v>0</v>
      </c>
      <c r="DB553" s="125">
        <f t="shared" ca="1" si="1027"/>
        <v>0</v>
      </c>
      <c r="DC553" s="125">
        <f t="shared" ca="1" si="1028"/>
        <v>0</v>
      </c>
      <c r="DD553" s="125">
        <f t="shared" ca="1" si="1029"/>
        <v>0</v>
      </c>
      <c r="DE553" s="125">
        <f t="shared" ca="1" si="1030"/>
        <v>0</v>
      </c>
      <c r="DF553" s="125">
        <f t="shared" ca="1" si="1031"/>
        <v>0</v>
      </c>
      <c r="DG553" s="125">
        <f t="shared" ca="1" si="1055"/>
        <v>0</v>
      </c>
      <c r="DH553" s="125"/>
      <c r="DI553" s="125">
        <f t="shared" ca="1" si="1046"/>
        <v>0</v>
      </c>
      <c r="DJ553" s="125">
        <f t="shared" ca="1" si="1047"/>
        <v>0</v>
      </c>
      <c r="DK553" s="125">
        <f t="shared" ca="1" si="1048"/>
        <v>0</v>
      </c>
      <c r="DL553" s="125">
        <f t="shared" ca="1" si="1049"/>
        <v>0</v>
      </c>
      <c r="DN553" s="340">
        <f t="shared" ca="1" si="1050"/>
        <v>0</v>
      </c>
      <c r="DO553" s="340">
        <f t="shared" ca="1" si="1051"/>
        <v>0</v>
      </c>
      <c r="DP553" s="340">
        <f t="shared" ca="1" si="1052"/>
        <v>0</v>
      </c>
      <c r="DQ553" s="340">
        <f t="shared" ca="1" si="1053"/>
        <v>0</v>
      </c>
      <c r="DR553" s="340">
        <f t="shared" ca="1" si="1054"/>
        <v>0</v>
      </c>
      <c r="DS553" s="340">
        <f t="shared" ca="1" si="1054"/>
        <v>0</v>
      </c>
    </row>
    <row r="554" spans="1:123">
      <c r="A554">
        <f t="shared" ca="1" si="935"/>
        <v>0</v>
      </c>
      <c r="B554" t="str">
        <f t="shared" ca="1" si="936"/>
        <v>Разом:</v>
      </c>
      <c r="C554">
        <f t="shared" ca="1" si="937"/>
        <v>0</v>
      </c>
      <c r="D554">
        <f t="shared" ca="1" si="938"/>
        <v>0</v>
      </c>
      <c r="E554">
        <f t="shared" ca="1" si="939"/>
        <v>0</v>
      </c>
      <c r="F554">
        <f t="shared" ca="1" si="940"/>
        <v>0</v>
      </c>
      <c r="G554" s="123">
        <f t="shared" ca="1" si="1045"/>
        <v>0</v>
      </c>
      <c r="H554" s="123">
        <f t="shared" ca="1" si="1044"/>
        <v>0</v>
      </c>
      <c r="I554" s="123">
        <f t="shared" ca="1" si="1044"/>
        <v>0</v>
      </c>
      <c r="J554" s="123">
        <f t="shared" ca="1" si="1044"/>
        <v>0</v>
      </c>
      <c r="K554" s="123">
        <f t="shared" ca="1" si="1044"/>
        <v>0</v>
      </c>
      <c r="L554" s="123">
        <f t="shared" ca="1" si="1044"/>
        <v>0</v>
      </c>
      <c r="M554" s="123">
        <f t="shared" ca="1" si="1044"/>
        <v>0</v>
      </c>
      <c r="N554" s="123">
        <f t="shared" ca="1" si="1044"/>
        <v>0</v>
      </c>
      <c r="O554" s="123">
        <f t="shared" ca="1" si="941"/>
        <v>0</v>
      </c>
      <c r="P554" s="123">
        <f t="shared" ca="1" si="942"/>
        <v>0</v>
      </c>
      <c r="Q554" s="123">
        <f t="shared" ca="1" si="1056"/>
        <v>0</v>
      </c>
      <c r="R554" s="123">
        <f t="shared" ca="1" si="1056"/>
        <v>0</v>
      </c>
      <c r="S554" s="123">
        <f t="shared" ca="1" si="944"/>
        <v>0</v>
      </c>
      <c r="T554" s="123">
        <f t="shared" ca="1" si="945"/>
        <v>0</v>
      </c>
      <c r="U554" s="123">
        <f t="shared" ca="1" si="946"/>
        <v>0</v>
      </c>
      <c r="V554" s="123">
        <f t="shared" ca="1" si="947"/>
        <v>0</v>
      </c>
      <c r="W554" s="123">
        <f t="shared" ca="1" si="948"/>
        <v>0</v>
      </c>
      <c r="X554" s="123">
        <f t="shared" ca="1" si="949"/>
        <v>0</v>
      </c>
      <c r="Y554" s="123">
        <f t="shared" ca="1" si="950"/>
        <v>0</v>
      </c>
      <c r="Z554" s="123">
        <f t="shared" ca="1" si="951"/>
        <v>0</v>
      </c>
      <c r="AA554" s="123">
        <f t="shared" ca="1" si="952"/>
        <v>0</v>
      </c>
      <c r="AB554" s="123">
        <f t="shared" ca="1" si="953"/>
        <v>0</v>
      </c>
      <c r="AC554" s="123">
        <f t="shared" ca="1" si="954"/>
        <v>0</v>
      </c>
      <c r="AD554" s="123">
        <f t="shared" ca="1" si="955"/>
        <v>0</v>
      </c>
      <c r="AE554" s="123">
        <f t="shared" ca="1" si="956"/>
        <v>0</v>
      </c>
      <c r="AF554" s="123">
        <f t="shared" ca="1" si="957"/>
        <v>0</v>
      </c>
      <c r="AG554" s="123">
        <f t="shared" ca="1" si="958"/>
        <v>0</v>
      </c>
      <c r="AH554" s="123">
        <f t="shared" ca="1" si="959"/>
        <v>0</v>
      </c>
      <c r="AI554" s="123">
        <f t="shared" ca="1" si="960"/>
        <v>0</v>
      </c>
      <c r="AJ554" s="123">
        <f t="shared" ca="1" si="961"/>
        <v>0</v>
      </c>
      <c r="AK554" s="123">
        <f t="shared" ca="1" si="962"/>
        <v>0</v>
      </c>
      <c r="AL554" s="123">
        <f t="shared" ca="1" si="963"/>
        <v>0</v>
      </c>
      <c r="AM554" s="123">
        <f t="shared" ca="1" si="964"/>
        <v>0</v>
      </c>
      <c r="AN554" s="123">
        <f t="shared" ca="1" si="965"/>
        <v>0</v>
      </c>
      <c r="AO554" s="123">
        <f t="shared" ca="1" si="966"/>
        <v>0</v>
      </c>
      <c r="AP554" s="123">
        <f t="shared" ca="1" si="967"/>
        <v>0</v>
      </c>
      <c r="AQ554" s="123">
        <f t="shared" ca="1" si="968"/>
        <v>0</v>
      </c>
      <c r="AR554" s="123">
        <f t="shared" ca="1" si="969"/>
        <v>0</v>
      </c>
      <c r="AS554" s="123">
        <f t="shared" ca="1" si="970"/>
        <v>0</v>
      </c>
      <c r="AT554" s="123">
        <f t="shared" ca="1" si="971"/>
        <v>0</v>
      </c>
      <c r="AU554" s="123">
        <f t="shared" ca="1" si="972"/>
        <v>0</v>
      </c>
      <c r="AV554" s="123">
        <f t="shared" ca="1" si="973"/>
        <v>0</v>
      </c>
      <c r="AW554" s="123">
        <f t="shared" ca="1" si="974"/>
        <v>0</v>
      </c>
      <c r="AX554" s="123">
        <f t="shared" ca="1" si="975"/>
        <v>0</v>
      </c>
      <c r="AY554" s="123">
        <f t="shared" ca="1" si="976"/>
        <v>0</v>
      </c>
      <c r="AZ554" s="123">
        <f t="shared" ca="1" si="977"/>
        <v>0</v>
      </c>
      <c r="BA554" s="123">
        <f t="shared" ca="1" si="978"/>
        <v>0</v>
      </c>
      <c r="BB554" s="123">
        <f t="shared" ca="1" si="979"/>
        <v>0</v>
      </c>
      <c r="BC554" s="123">
        <f t="shared" ca="1" si="980"/>
        <v>0</v>
      </c>
      <c r="BD554" s="123">
        <f t="shared" ca="1" si="981"/>
        <v>0</v>
      </c>
      <c r="BE554" s="123">
        <f t="shared" ca="1" si="982"/>
        <v>0</v>
      </c>
      <c r="BF554" s="123">
        <f t="shared" ca="1" si="983"/>
        <v>0</v>
      </c>
      <c r="BG554" s="123">
        <f t="shared" ca="1" si="984"/>
        <v>0</v>
      </c>
      <c r="BH554" s="123">
        <f t="shared" ca="1" si="985"/>
        <v>0</v>
      </c>
      <c r="BI554" s="123">
        <f t="shared" ca="1" si="986"/>
        <v>0</v>
      </c>
      <c r="BJ554" s="123">
        <f t="shared" ca="1" si="987"/>
        <v>0</v>
      </c>
      <c r="BK554" s="123">
        <f t="shared" ca="1" si="988"/>
        <v>0</v>
      </c>
      <c r="BL554" s="123">
        <f t="shared" ca="1" si="989"/>
        <v>0</v>
      </c>
      <c r="BM554" s="123">
        <f t="shared" ca="1" si="990"/>
        <v>0</v>
      </c>
      <c r="BN554" s="123">
        <f t="shared" ca="1" si="991"/>
        <v>0</v>
      </c>
      <c r="BO554" s="123">
        <f t="shared" ca="1" si="992"/>
        <v>0</v>
      </c>
      <c r="BP554" s="340">
        <f t="shared" ca="1" si="993"/>
        <v>0</v>
      </c>
      <c r="BQ554" s="123">
        <f t="shared" ca="1" si="994"/>
        <v>0</v>
      </c>
      <c r="BR554" s="123">
        <f t="shared" ca="1" si="995"/>
        <v>0</v>
      </c>
      <c r="BS554" s="123">
        <f t="shared" ca="1" si="996"/>
        <v>0</v>
      </c>
      <c r="BT554" s="123">
        <f t="shared" ca="1" si="997"/>
        <v>0</v>
      </c>
      <c r="BU554" s="123">
        <f t="shared" ca="1" si="998"/>
        <v>0</v>
      </c>
      <c r="BV554" s="123"/>
      <c r="BW554" s="123">
        <f t="shared" ca="1" si="999"/>
        <v>0</v>
      </c>
      <c r="BX554" s="123"/>
      <c r="BY554" s="123">
        <f t="shared" ca="1" si="1000"/>
        <v>0</v>
      </c>
      <c r="BZ554" s="123"/>
      <c r="CA554" s="123">
        <f t="shared" ca="1" si="1001"/>
        <v>0</v>
      </c>
      <c r="CB554" s="123"/>
      <c r="CC554" s="123">
        <f t="shared" ca="1" si="1002"/>
        <v>0</v>
      </c>
      <c r="CD554" s="125">
        <f t="shared" ca="1" si="1003"/>
        <v>0</v>
      </c>
      <c r="CE554" s="125">
        <f t="shared" ca="1" si="1004"/>
        <v>0</v>
      </c>
      <c r="CF554" s="125">
        <f t="shared" ca="1" si="1005"/>
        <v>0</v>
      </c>
      <c r="CG554" s="125">
        <f t="shared" ca="1" si="1006"/>
        <v>0</v>
      </c>
      <c r="CH554" s="125">
        <f t="shared" ca="1" si="1007"/>
        <v>0</v>
      </c>
      <c r="CI554" s="125">
        <f t="shared" ca="1" si="1008"/>
        <v>0</v>
      </c>
      <c r="CJ554" s="125">
        <f t="shared" ca="1" si="1009"/>
        <v>0</v>
      </c>
      <c r="CK554" s="125">
        <f t="shared" ca="1" si="1010"/>
        <v>0</v>
      </c>
      <c r="CL554" s="125">
        <f t="shared" ca="1" si="1011"/>
        <v>0</v>
      </c>
      <c r="CM554" s="125">
        <f t="shared" ca="1" si="1012"/>
        <v>0</v>
      </c>
      <c r="CN554" s="125">
        <f t="shared" ca="1" si="1013"/>
        <v>0</v>
      </c>
      <c r="CO554" s="125">
        <f t="shared" ca="1" si="1014"/>
        <v>0</v>
      </c>
      <c r="CP554" s="125">
        <f t="shared" ca="1" si="1015"/>
        <v>0</v>
      </c>
      <c r="CQ554" s="125">
        <f t="shared" ca="1" si="1016"/>
        <v>0</v>
      </c>
      <c r="CR554" s="125">
        <f t="shared" ca="1" si="1017"/>
        <v>0</v>
      </c>
      <c r="CS554" s="125">
        <f t="shared" ca="1" si="1018"/>
        <v>0</v>
      </c>
      <c r="CT554" s="125">
        <f t="shared" ca="1" si="1019"/>
        <v>0</v>
      </c>
      <c r="CU554" s="125">
        <f t="shared" ca="1" si="1020"/>
        <v>0</v>
      </c>
      <c r="CV554" s="125">
        <f t="shared" ca="1" si="1021"/>
        <v>0</v>
      </c>
      <c r="CW554" s="125">
        <f t="shared" ca="1" si="1022"/>
        <v>0</v>
      </c>
      <c r="CX554" s="125">
        <f t="shared" ca="1" si="1023"/>
        <v>0</v>
      </c>
      <c r="CY554" s="125">
        <f t="shared" ca="1" si="1024"/>
        <v>0</v>
      </c>
      <c r="CZ554" s="606">
        <f t="shared" ca="1" si="1025"/>
        <v>0</v>
      </c>
      <c r="DA554" s="341">
        <f t="shared" ca="1" si="1026"/>
        <v>0</v>
      </c>
      <c r="DB554" s="125">
        <f t="shared" ca="1" si="1027"/>
        <v>0</v>
      </c>
      <c r="DC554" s="125">
        <f t="shared" ca="1" si="1028"/>
        <v>0</v>
      </c>
      <c r="DD554" s="125">
        <f t="shared" ca="1" si="1029"/>
        <v>0</v>
      </c>
      <c r="DE554" s="125">
        <f t="shared" ca="1" si="1030"/>
        <v>0</v>
      </c>
      <c r="DF554" s="125">
        <f t="shared" ca="1" si="1031"/>
        <v>0</v>
      </c>
      <c r="DG554" s="125">
        <f t="shared" ca="1" si="1055"/>
        <v>0</v>
      </c>
      <c r="DH554" s="125"/>
      <c r="DI554" s="125">
        <f t="shared" ca="1" si="1046"/>
        <v>0</v>
      </c>
      <c r="DJ554" s="125">
        <f t="shared" ca="1" si="1047"/>
        <v>0</v>
      </c>
      <c r="DK554" s="125">
        <f t="shared" ca="1" si="1048"/>
        <v>0</v>
      </c>
      <c r="DL554" s="125">
        <f t="shared" ca="1" si="1049"/>
        <v>0</v>
      </c>
      <c r="DN554" s="340">
        <f t="shared" ca="1" si="1050"/>
        <v>0</v>
      </c>
      <c r="DO554" s="340">
        <f t="shared" ca="1" si="1051"/>
        <v>0</v>
      </c>
      <c r="DP554" s="340">
        <f t="shared" ca="1" si="1052"/>
        <v>0</v>
      </c>
      <c r="DQ554" s="340">
        <f t="shared" ca="1" si="1053"/>
        <v>0</v>
      </c>
      <c r="DR554" s="340">
        <f t="shared" ca="1" si="1054"/>
        <v>0</v>
      </c>
      <c r="DS554" s="340">
        <f t="shared" ca="1" si="1054"/>
        <v>0</v>
      </c>
    </row>
    <row r="555" spans="1:123">
      <c r="A555">
        <f t="shared" ca="1" si="935"/>
        <v>0</v>
      </c>
      <c r="B555">
        <f t="shared" ca="1" si="936"/>
        <v>0</v>
      </c>
      <c r="C555">
        <f t="shared" ca="1" si="937"/>
        <v>0</v>
      </c>
      <c r="D555">
        <f t="shared" ca="1" si="938"/>
        <v>0</v>
      </c>
      <c r="E555">
        <f t="shared" ca="1" si="939"/>
        <v>0</v>
      </c>
      <c r="F555">
        <f t="shared" ca="1" si="940"/>
        <v>0</v>
      </c>
      <c r="G555" s="123">
        <f t="shared" ca="1" si="1045"/>
        <v>0</v>
      </c>
      <c r="H555" s="123">
        <f t="shared" ca="1" si="1044"/>
        <v>0</v>
      </c>
      <c r="I555" s="123">
        <f t="shared" ca="1" si="1044"/>
        <v>0</v>
      </c>
      <c r="J555" s="123">
        <f t="shared" ca="1" si="1044"/>
        <v>0</v>
      </c>
      <c r="K555" s="123">
        <f t="shared" ca="1" si="1044"/>
        <v>0</v>
      </c>
      <c r="L555" s="123">
        <f t="shared" ca="1" si="1044"/>
        <v>0</v>
      </c>
      <c r="M555" s="123">
        <f t="shared" ca="1" si="1044"/>
        <v>0</v>
      </c>
      <c r="N555" s="123">
        <f t="shared" ca="1" si="1044"/>
        <v>0</v>
      </c>
      <c r="O555" s="123">
        <f t="shared" ca="1" si="941"/>
        <v>0</v>
      </c>
      <c r="P555" s="123">
        <f t="shared" ca="1" si="942"/>
        <v>0</v>
      </c>
      <c r="Q555" s="123">
        <f t="shared" ca="1" si="1056"/>
        <v>0</v>
      </c>
      <c r="R555" s="123">
        <f t="shared" ca="1" si="1056"/>
        <v>0</v>
      </c>
      <c r="S555" s="123">
        <f t="shared" ca="1" si="944"/>
        <v>0</v>
      </c>
      <c r="T555" s="123">
        <f t="shared" ca="1" si="945"/>
        <v>0</v>
      </c>
      <c r="U555" s="123">
        <f t="shared" ca="1" si="946"/>
        <v>0</v>
      </c>
      <c r="V555" s="123">
        <f t="shared" ca="1" si="947"/>
        <v>0</v>
      </c>
      <c r="W555" s="123">
        <f t="shared" ca="1" si="948"/>
        <v>0</v>
      </c>
      <c r="X555" s="123">
        <f t="shared" ca="1" si="949"/>
        <v>0</v>
      </c>
      <c r="Y555" s="123">
        <f t="shared" ca="1" si="950"/>
        <v>0</v>
      </c>
      <c r="Z555" s="123">
        <f t="shared" ca="1" si="951"/>
        <v>0</v>
      </c>
      <c r="AA555" s="123">
        <f t="shared" ca="1" si="952"/>
        <v>0</v>
      </c>
      <c r="AB555" s="123">
        <f t="shared" ca="1" si="953"/>
        <v>0</v>
      </c>
      <c r="AC555" s="123">
        <f t="shared" ca="1" si="954"/>
        <v>0</v>
      </c>
      <c r="AD555" s="123">
        <f t="shared" ca="1" si="955"/>
        <v>0</v>
      </c>
      <c r="AE555" s="123">
        <f t="shared" ca="1" si="956"/>
        <v>0</v>
      </c>
      <c r="AF555" s="123">
        <f t="shared" ca="1" si="957"/>
        <v>0</v>
      </c>
      <c r="AG555" s="123">
        <f t="shared" ca="1" si="958"/>
        <v>0</v>
      </c>
      <c r="AH555" s="123">
        <f t="shared" ca="1" si="959"/>
        <v>0</v>
      </c>
      <c r="AI555" s="123">
        <f t="shared" ca="1" si="960"/>
        <v>0</v>
      </c>
      <c r="AJ555" s="123">
        <f t="shared" ca="1" si="961"/>
        <v>0</v>
      </c>
      <c r="AK555" s="123">
        <f t="shared" ca="1" si="962"/>
        <v>0</v>
      </c>
      <c r="AL555" s="123">
        <f t="shared" ca="1" si="963"/>
        <v>0</v>
      </c>
      <c r="AM555" s="123">
        <f t="shared" ca="1" si="964"/>
        <v>0</v>
      </c>
      <c r="AN555" s="123">
        <f t="shared" ca="1" si="965"/>
        <v>0</v>
      </c>
      <c r="AO555" s="123">
        <f t="shared" ca="1" si="966"/>
        <v>0</v>
      </c>
      <c r="AP555" s="123">
        <f t="shared" ca="1" si="967"/>
        <v>0</v>
      </c>
      <c r="AQ555" s="123">
        <f t="shared" ca="1" si="968"/>
        <v>0</v>
      </c>
      <c r="AR555" s="123">
        <f t="shared" ca="1" si="969"/>
        <v>0</v>
      </c>
      <c r="AS555" s="123">
        <f t="shared" ca="1" si="970"/>
        <v>0</v>
      </c>
      <c r="AT555" s="123">
        <f t="shared" ca="1" si="971"/>
        <v>0</v>
      </c>
      <c r="AU555" s="123">
        <f t="shared" ca="1" si="972"/>
        <v>0</v>
      </c>
      <c r="AV555" s="123">
        <f t="shared" ca="1" si="973"/>
        <v>0</v>
      </c>
      <c r="AW555" s="123">
        <f t="shared" ca="1" si="974"/>
        <v>0</v>
      </c>
      <c r="AX555" s="123">
        <f t="shared" ca="1" si="975"/>
        <v>0</v>
      </c>
      <c r="AY555" s="123">
        <f t="shared" ca="1" si="976"/>
        <v>0</v>
      </c>
      <c r="AZ555" s="123">
        <f t="shared" ca="1" si="977"/>
        <v>0</v>
      </c>
      <c r="BA555" s="123">
        <f t="shared" ca="1" si="978"/>
        <v>0</v>
      </c>
      <c r="BB555" s="123">
        <f t="shared" ca="1" si="979"/>
        <v>0</v>
      </c>
      <c r="BC555" s="123">
        <f t="shared" ca="1" si="980"/>
        <v>0</v>
      </c>
      <c r="BD555" s="123">
        <f t="shared" ca="1" si="981"/>
        <v>0</v>
      </c>
      <c r="BE555" s="123">
        <f t="shared" ca="1" si="982"/>
        <v>0</v>
      </c>
      <c r="BF555" s="123">
        <f t="shared" ca="1" si="983"/>
        <v>0</v>
      </c>
      <c r="BG555" s="123">
        <f t="shared" ca="1" si="984"/>
        <v>0</v>
      </c>
      <c r="BH555" s="123">
        <f t="shared" ca="1" si="985"/>
        <v>0</v>
      </c>
      <c r="BI555" s="123">
        <f t="shared" ca="1" si="986"/>
        <v>0</v>
      </c>
      <c r="BJ555" s="123">
        <f t="shared" ca="1" si="987"/>
        <v>0</v>
      </c>
      <c r="BK555" s="123">
        <f t="shared" ca="1" si="988"/>
        <v>0</v>
      </c>
      <c r="BL555" s="123">
        <f t="shared" ca="1" si="989"/>
        <v>0</v>
      </c>
      <c r="BM555" s="123">
        <f t="shared" ca="1" si="990"/>
        <v>0</v>
      </c>
      <c r="BN555" s="123">
        <f t="shared" ca="1" si="991"/>
        <v>0</v>
      </c>
      <c r="BO555" s="123">
        <f t="shared" ca="1" si="992"/>
        <v>0</v>
      </c>
      <c r="BP555" s="340">
        <f t="shared" ca="1" si="993"/>
        <v>0</v>
      </c>
      <c r="BQ555" s="123">
        <f t="shared" ca="1" si="994"/>
        <v>0</v>
      </c>
      <c r="BR555" s="123">
        <f t="shared" ca="1" si="995"/>
        <v>0</v>
      </c>
      <c r="BS555" s="123">
        <f t="shared" ca="1" si="996"/>
        <v>0</v>
      </c>
      <c r="BT555" s="123">
        <f t="shared" ca="1" si="997"/>
        <v>0</v>
      </c>
      <c r="BU555" s="123">
        <f t="shared" ca="1" si="998"/>
        <v>0</v>
      </c>
      <c r="BV555" s="123"/>
      <c r="BW555" s="123">
        <f t="shared" ca="1" si="999"/>
        <v>0</v>
      </c>
      <c r="BX555" s="123"/>
      <c r="BY555" s="123">
        <f t="shared" ca="1" si="1000"/>
        <v>0</v>
      </c>
      <c r="BZ555" s="123"/>
      <c r="CA555" s="123">
        <f t="shared" ca="1" si="1001"/>
        <v>0</v>
      </c>
      <c r="CB555" s="123"/>
      <c r="CC555" s="123">
        <f t="shared" ca="1" si="1002"/>
        <v>0</v>
      </c>
      <c r="CD555" s="125">
        <f t="shared" ca="1" si="1003"/>
        <v>0</v>
      </c>
      <c r="CE555" s="125">
        <f t="shared" ca="1" si="1004"/>
        <v>0</v>
      </c>
      <c r="CF555" s="125">
        <f t="shared" ca="1" si="1005"/>
        <v>0</v>
      </c>
      <c r="CG555" s="125">
        <f t="shared" ca="1" si="1006"/>
        <v>0</v>
      </c>
      <c r="CH555" s="125">
        <f t="shared" ca="1" si="1007"/>
        <v>0</v>
      </c>
      <c r="CI555" s="125">
        <f t="shared" ca="1" si="1008"/>
        <v>0</v>
      </c>
      <c r="CJ555" s="125">
        <f t="shared" ca="1" si="1009"/>
        <v>0</v>
      </c>
      <c r="CK555" s="125">
        <f t="shared" ca="1" si="1010"/>
        <v>0</v>
      </c>
      <c r="CL555" s="125">
        <f t="shared" ca="1" si="1011"/>
        <v>0</v>
      </c>
      <c r="CM555" s="125">
        <f t="shared" ca="1" si="1012"/>
        <v>0</v>
      </c>
      <c r="CN555" s="125">
        <f t="shared" ca="1" si="1013"/>
        <v>0</v>
      </c>
      <c r="CO555" s="125">
        <f t="shared" ca="1" si="1014"/>
        <v>0</v>
      </c>
      <c r="CP555" s="125">
        <f t="shared" ca="1" si="1015"/>
        <v>0</v>
      </c>
      <c r="CQ555" s="125">
        <f t="shared" ca="1" si="1016"/>
        <v>0</v>
      </c>
      <c r="CR555" s="125">
        <f t="shared" ca="1" si="1017"/>
        <v>0</v>
      </c>
      <c r="CS555" s="125">
        <f t="shared" ca="1" si="1018"/>
        <v>0</v>
      </c>
      <c r="CT555" s="125">
        <f t="shared" ca="1" si="1019"/>
        <v>0</v>
      </c>
      <c r="CU555" s="125">
        <f t="shared" ca="1" si="1020"/>
        <v>0</v>
      </c>
      <c r="CV555" s="125">
        <f t="shared" ca="1" si="1021"/>
        <v>0</v>
      </c>
      <c r="CW555" s="125">
        <f t="shared" ca="1" si="1022"/>
        <v>0</v>
      </c>
      <c r="CX555" s="125">
        <f t="shared" ca="1" si="1023"/>
        <v>0</v>
      </c>
      <c r="CY555" s="125">
        <f t="shared" ca="1" si="1024"/>
        <v>0</v>
      </c>
      <c r="CZ555" s="606">
        <f t="shared" ca="1" si="1025"/>
        <v>0</v>
      </c>
      <c r="DA555" s="341">
        <f t="shared" ca="1" si="1026"/>
        <v>0</v>
      </c>
      <c r="DB555" s="125">
        <f t="shared" ca="1" si="1027"/>
        <v>0</v>
      </c>
      <c r="DC555" s="125">
        <f t="shared" ca="1" si="1028"/>
        <v>0</v>
      </c>
      <c r="DD555" s="125">
        <f t="shared" ca="1" si="1029"/>
        <v>0</v>
      </c>
      <c r="DE555" s="125">
        <f t="shared" ca="1" si="1030"/>
        <v>0</v>
      </c>
      <c r="DF555" s="125">
        <f t="shared" ca="1" si="1031"/>
        <v>0</v>
      </c>
      <c r="DG555" s="125">
        <f t="shared" ca="1" si="1055"/>
        <v>0</v>
      </c>
      <c r="DH555" s="125"/>
      <c r="DI555" s="125">
        <f t="shared" ca="1" si="1046"/>
        <v>0</v>
      </c>
      <c r="DJ555" s="125">
        <f t="shared" ca="1" si="1047"/>
        <v>0</v>
      </c>
      <c r="DK555" s="125">
        <f t="shared" ca="1" si="1048"/>
        <v>0</v>
      </c>
      <c r="DL555" s="125">
        <f t="shared" ca="1" si="1049"/>
        <v>0</v>
      </c>
      <c r="DN555" s="340">
        <f t="shared" ca="1" si="1050"/>
        <v>0</v>
      </c>
      <c r="DO555" s="340">
        <f t="shared" ca="1" si="1051"/>
        <v>0</v>
      </c>
      <c r="DP555" s="340">
        <f t="shared" ca="1" si="1052"/>
        <v>0</v>
      </c>
      <c r="DQ555" s="340">
        <f t="shared" ca="1" si="1053"/>
        <v>0</v>
      </c>
      <c r="DR555" s="340">
        <f t="shared" ca="1" si="1054"/>
        <v>0</v>
      </c>
      <c r="DS555" s="340">
        <f t="shared" ca="1" si="1054"/>
        <v>0</v>
      </c>
    </row>
    <row r="556" spans="1:123">
      <c r="A556">
        <f t="shared" ca="1" si="935"/>
        <v>0</v>
      </c>
      <c r="B556" t="str">
        <f t="shared" ca="1" si="936"/>
        <v>Надбавка за поче, вчене звання, за наук ступінь</v>
      </c>
      <c r="C556">
        <f t="shared" ca="1" si="937"/>
        <v>0</v>
      </c>
      <c r="D556">
        <f t="shared" ca="1" si="938"/>
        <v>0</v>
      </c>
      <c r="E556">
        <f t="shared" ca="1" si="939"/>
        <v>0</v>
      </c>
      <c r="F556">
        <f t="shared" ca="1" si="940"/>
        <v>0</v>
      </c>
      <c r="G556" s="123">
        <f t="shared" ca="1" si="1045"/>
        <v>0</v>
      </c>
      <c r="H556" s="123">
        <f t="shared" ca="1" si="1044"/>
        <v>0</v>
      </c>
      <c r="I556" s="123">
        <f t="shared" ca="1" si="1044"/>
        <v>0</v>
      </c>
      <c r="J556" s="123">
        <f t="shared" ca="1" si="1044"/>
        <v>0</v>
      </c>
      <c r="K556" s="123">
        <f t="shared" ca="1" si="1044"/>
        <v>0</v>
      </c>
      <c r="L556" s="123">
        <f t="shared" ca="1" si="1044"/>
        <v>0</v>
      </c>
      <c r="M556" s="123">
        <f t="shared" ca="1" si="1044"/>
        <v>0</v>
      </c>
      <c r="N556" s="123">
        <f t="shared" ca="1" si="1044"/>
        <v>0</v>
      </c>
      <c r="O556" s="123">
        <f t="shared" ca="1" si="941"/>
        <v>0</v>
      </c>
      <c r="P556" s="123">
        <f t="shared" ca="1" si="942"/>
        <v>0</v>
      </c>
      <c r="Q556" s="123">
        <f t="shared" ca="1" si="1056"/>
        <v>0</v>
      </c>
      <c r="R556" s="123">
        <f t="shared" ca="1" si="1056"/>
        <v>0</v>
      </c>
      <c r="S556" s="123">
        <f t="shared" ca="1" si="944"/>
        <v>0</v>
      </c>
      <c r="T556" s="123">
        <f t="shared" ca="1" si="945"/>
        <v>0</v>
      </c>
      <c r="U556" s="123">
        <f t="shared" ca="1" si="946"/>
        <v>0</v>
      </c>
      <c r="V556" s="123">
        <f t="shared" ca="1" si="947"/>
        <v>0</v>
      </c>
      <c r="W556" s="123">
        <f t="shared" ca="1" si="948"/>
        <v>0</v>
      </c>
      <c r="X556" s="123">
        <f t="shared" ca="1" si="949"/>
        <v>0</v>
      </c>
      <c r="Y556" s="123">
        <f t="shared" ca="1" si="950"/>
        <v>0</v>
      </c>
      <c r="Z556" s="123">
        <f t="shared" ca="1" si="951"/>
        <v>0</v>
      </c>
      <c r="AA556" s="123">
        <f t="shared" ca="1" si="952"/>
        <v>0</v>
      </c>
      <c r="AB556" s="123">
        <f t="shared" ca="1" si="953"/>
        <v>0</v>
      </c>
      <c r="AC556" s="123">
        <f t="shared" ca="1" si="954"/>
        <v>0</v>
      </c>
      <c r="AD556" s="123">
        <f t="shared" ca="1" si="955"/>
        <v>0</v>
      </c>
      <c r="AE556" s="123">
        <f t="shared" ca="1" si="956"/>
        <v>0</v>
      </c>
      <c r="AF556" s="123">
        <f t="shared" ca="1" si="957"/>
        <v>0</v>
      </c>
      <c r="AG556" s="123">
        <f t="shared" ca="1" si="958"/>
        <v>0</v>
      </c>
      <c r="AH556" s="123">
        <f t="shared" ca="1" si="959"/>
        <v>0</v>
      </c>
      <c r="AI556" s="123">
        <f t="shared" ca="1" si="960"/>
        <v>0</v>
      </c>
      <c r="AJ556" s="123">
        <f t="shared" ca="1" si="961"/>
        <v>0</v>
      </c>
      <c r="AK556" s="123">
        <f t="shared" ca="1" si="962"/>
        <v>0</v>
      </c>
      <c r="AL556" s="123">
        <f t="shared" ca="1" si="963"/>
        <v>0</v>
      </c>
      <c r="AM556" s="123">
        <f t="shared" ca="1" si="964"/>
        <v>0</v>
      </c>
      <c r="AN556" s="123">
        <f t="shared" ca="1" si="965"/>
        <v>0</v>
      </c>
      <c r="AO556" s="123">
        <f t="shared" ca="1" si="966"/>
        <v>0</v>
      </c>
      <c r="AP556" s="123">
        <f t="shared" ca="1" si="967"/>
        <v>0</v>
      </c>
      <c r="AQ556" s="123">
        <f t="shared" ca="1" si="968"/>
        <v>0</v>
      </c>
      <c r="AR556" s="123">
        <f t="shared" ca="1" si="969"/>
        <v>0</v>
      </c>
      <c r="AS556" s="123">
        <f t="shared" ca="1" si="970"/>
        <v>0</v>
      </c>
      <c r="AT556" s="123">
        <f t="shared" ca="1" si="971"/>
        <v>0</v>
      </c>
      <c r="AU556" s="123">
        <f t="shared" ca="1" si="972"/>
        <v>0</v>
      </c>
      <c r="AV556" s="123">
        <f t="shared" ca="1" si="973"/>
        <v>0</v>
      </c>
      <c r="AW556" s="123">
        <f t="shared" ca="1" si="974"/>
        <v>0</v>
      </c>
      <c r="AX556" s="123">
        <f t="shared" ca="1" si="975"/>
        <v>0</v>
      </c>
      <c r="AY556" s="123">
        <f t="shared" ca="1" si="976"/>
        <v>0</v>
      </c>
      <c r="AZ556" s="123">
        <f t="shared" ca="1" si="977"/>
        <v>0</v>
      </c>
      <c r="BA556" s="123">
        <f t="shared" ca="1" si="978"/>
        <v>0</v>
      </c>
      <c r="BB556" s="123">
        <f t="shared" ca="1" si="979"/>
        <v>0</v>
      </c>
      <c r="BC556" s="123">
        <f t="shared" ca="1" si="980"/>
        <v>0</v>
      </c>
      <c r="BD556" s="123">
        <f t="shared" ca="1" si="981"/>
        <v>0</v>
      </c>
      <c r="BE556" s="123">
        <f t="shared" ca="1" si="982"/>
        <v>0</v>
      </c>
      <c r="BF556" s="123">
        <f t="shared" ca="1" si="983"/>
        <v>0</v>
      </c>
      <c r="BG556" s="123">
        <f t="shared" ca="1" si="984"/>
        <v>0</v>
      </c>
      <c r="BH556" s="123">
        <f t="shared" ca="1" si="985"/>
        <v>0</v>
      </c>
      <c r="BI556" s="123">
        <f t="shared" ca="1" si="986"/>
        <v>0</v>
      </c>
      <c r="BJ556" s="123">
        <f t="shared" ca="1" si="987"/>
        <v>0</v>
      </c>
      <c r="BK556" s="123">
        <f t="shared" ca="1" si="988"/>
        <v>0</v>
      </c>
      <c r="BL556" s="123">
        <f t="shared" ca="1" si="989"/>
        <v>0</v>
      </c>
      <c r="BM556" s="123">
        <f t="shared" ca="1" si="990"/>
        <v>0</v>
      </c>
      <c r="BN556" s="123">
        <f t="shared" ca="1" si="991"/>
        <v>0</v>
      </c>
      <c r="BO556" s="123">
        <f t="shared" ca="1" si="992"/>
        <v>0</v>
      </c>
      <c r="BP556" s="340">
        <f t="shared" ca="1" si="993"/>
        <v>0</v>
      </c>
      <c r="BQ556" s="123">
        <f t="shared" ca="1" si="994"/>
        <v>0</v>
      </c>
      <c r="BR556" s="123">
        <f t="shared" ca="1" si="995"/>
        <v>0</v>
      </c>
      <c r="BS556" s="123">
        <f t="shared" ca="1" si="996"/>
        <v>0</v>
      </c>
      <c r="BT556" s="123">
        <f t="shared" ca="1" si="997"/>
        <v>0</v>
      </c>
      <c r="BU556" s="123">
        <f t="shared" ca="1" si="998"/>
        <v>0</v>
      </c>
      <c r="BV556" s="123"/>
      <c r="BW556" s="123">
        <f t="shared" ca="1" si="999"/>
        <v>0</v>
      </c>
      <c r="BX556" s="123"/>
      <c r="BY556" s="123">
        <f t="shared" ca="1" si="1000"/>
        <v>0</v>
      </c>
      <c r="BZ556" s="123"/>
      <c r="CA556" s="123">
        <f t="shared" ca="1" si="1001"/>
        <v>0</v>
      </c>
      <c r="CB556" s="123"/>
      <c r="CC556" s="123">
        <f t="shared" ca="1" si="1002"/>
        <v>0</v>
      </c>
      <c r="CD556" s="125">
        <f t="shared" ca="1" si="1003"/>
        <v>0</v>
      </c>
      <c r="CE556" s="125">
        <f t="shared" ca="1" si="1004"/>
        <v>0</v>
      </c>
      <c r="CF556" s="125">
        <f t="shared" ca="1" si="1005"/>
        <v>0</v>
      </c>
      <c r="CG556" s="125">
        <f t="shared" ca="1" si="1006"/>
        <v>0</v>
      </c>
      <c r="CH556" s="125">
        <f t="shared" ca="1" si="1007"/>
        <v>0</v>
      </c>
      <c r="CI556" s="125">
        <f t="shared" ca="1" si="1008"/>
        <v>0</v>
      </c>
      <c r="CJ556" s="125">
        <f t="shared" ca="1" si="1009"/>
        <v>0</v>
      </c>
      <c r="CK556" s="125">
        <f t="shared" ca="1" si="1010"/>
        <v>0</v>
      </c>
      <c r="CL556" s="125">
        <f t="shared" ca="1" si="1011"/>
        <v>0</v>
      </c>
      <c r="CM556" s="125">
        <f t="shared" ca="1" si="1012"/>
        <v>0</v>
      </c>
      <c r="CN556" s="125">
        <f t="shared" ca="1" si="1013"/>
        <v>0</v>
      </c>
      <c r="CO556" s="125">
        <f t="shared" ca="1" si="1014"/>
        <v>0</v>
      </c>
      <c r="CP556" s="125">
        <f t="shared" ca="1" si="1015"/>
        <v>0</v>
      </c>
      <c r="CQ556" s="125">
        <f t="shared" ca="1" si="1016"/>
        <v>0</v>
      </c>
      <c r="CR556" s="125">
        <f t="shared" ca="1" si="1017"/>
        <v>0</v>
      </c>
      <c r="CS556" s="125">
        <f t="shared" ca="1" si="1018"/>
        <v>0</v>
      </c>
      <c r="CT556" s="125">
        <f t="shared" ca="1" si="1019"/>
        <v>0</v>
      </c>
      <c r="CU556" s="125">
        <f t="shared" ca="1" si="1020"/>
        <v>0</v>
      </c>
      <c r="CV556" s="125">
        <f t="shared" ca="1" si="1021"/>
        <v>0</v>
      </c>
      <c r="CW556" s="125">
        <f t="shared" ca="1" si="1022"/>
        <v>0</v>
      </c>
      <c r="CX556" s="125">
        <f t="shared" ca="1" si="1023"/>
        <v>0</v>
      </c>
      <c r="CY556" s="125">
        <f t="shared" ca="1" si="1024"/>
        <v>0</v>
      </c>
      <c r="CZ556" s="606">
        <f t="shared" ca="1" si="1025"/>
        <v>0</v>
      </c>
      <c r="DA556" s="341">
        <f t="shared" ca="1" si="1026"/>
        <v>0</v>
      </c>
      <c r="DB556" s="125">
        <f t="shared" ca="1" si="1027"/>
        <v>0</v>
      </c>
      <c r="DC556" s="125">
        <f t="shared" ca="1" si="1028"/>
        <v>0</v>
      </c>
      <c r="DD556" s="125">
        <f t="shared" ca="1" si="1029"/>
        <v>0</v>
      </c>
      <c r="DE556" s="125">
        <f t="shared" ca="1" si="1030"/>
        <v>0</v>
      </c>
      <c r="DF556" s="125">
        <f t="shared" ca="1" si="1031"/>
        <v>0</v>
      </c>
      <c r="DG556" s="125">
        <f t="shared" ca="1" si="1055"/>
        <v>0</v>
      </c>
      <c r="DH556" s="125"/>
      <c r="DI556" s="125">
        <f t="shared" ca="1" si="1046"/>
        <v>0</v>
      </c>
      <c r="DJ556" s="125">
        <f t="shared" ca="1" si="1047"/>
        <v>0</v>
      </c>
      <c r="DK556" s="125">
        <f t="shared" ca="1" si="1048"/>
        <v>0</v>
      </c>
      <c r="DL556" s="125">
        <f t="shared" ca="1" si="1049"/>
        <v>0</v>
      </c>
      <c r="DN556" s="340">
        <f t="shared" ca="1" si="1050"/>
        <v>0</v>
      </c>
      <c r="DO556" s="340">
        <f t="shared" ca="1" si="1051"/>
        <v>0</v>
      </c>
      <c r="DP556" s="340">
        <f t="shared" ca="1" si="1052"/>
        <v>0</v>
      </c>
      <c r="DQ556" s="340">
        <f t="shared" ca="1" si="1053"/>
        <v>0</v>
      </c>
      <c r="DR556" s="340">
        <f t="shared" ca="1" si="1054"/>
        <v>0</v>
      </c>
      <c r="DS556" s="340">
        <f t="shared" ca="1" si="1054"/>
        <v>0</v>
      </c>
    </row>
    <row r="557" spans="1:123">
      <c r="A557">
        <f t="shared" ca="1" si="935"/>
        <v>0</v>
      </c>
      <c r="B557">
        <f t="shared" ca="1" si="936"/>
        <v>0</v>
      </c>
      <c r="C557">
        <f t="shared" ca="1" si="937"/>
        <v>0</v>
      </c>
      <c r="D557">
        <f t="shared" ca="1" si="938"/>
        <v>0</v>
      </c>
      <c r="E557">
        <f t="shared" ca="1" si="939"/>
        <v>0</v>
      </c>
      <c r="F557">
        <f t="shared" ca="1" si="940"/>
        <v>0</v>
      </c>
      <c r="G557" s="123">
        <f t="shared" ca="1" si="1045"/>
        <v>0</v>
      </c>
      <c r="H557" s="123">
        <f t="shared" ca="1" si="1044"/>
        <v>0</v>
      </c>
      <c r="I557" s="123">
        <f t="shared" ca="1" si="1044"/>
        <v>0</v>
      </c>
      <c r="J557" s="123">
        <f t="shared" ref="H557:N570" ca="1" si="1057">INDIRECT("Відомість!g"&amp;ROW())</f>
        <v>0</v>
      </c>
      <c r="K557" s="123">
        <f t="shared" ca="1" si="1057"/>
        <v>0</v>
      </c>
      <c r="L557" s="123">
        <f t="shared" ca="1" si="1057"/>
        <v>0</v>
      </c>
      <c r="M557" s="123">
        <f t="shared" ca="1" si="1057"/>
        <v>0</v>
      </c>
      <c r="N557" s="123">
        <f t="shared" ca="1" si="1057"/>
        <v>0</v>
      </c>
      <c r="O557" s="123">
        <f t="shared" ca="1" si="941"/>
        <v>0</v>
      </c>
      <c r="P557" s="123">
        <f t="shared" ca="1" si="942"/>
        <v>0</v>
      </c>
      <c r="Q557" s="123">
        <f t="shared" ca="1" si="1056"/>
        <v>0</v>
      </c>
      <c r="R557" s="123">
        <f t="shared" ca="1" si="1056"/>
        <v>0</v>
      </c>
      <c r="S557" s="123">
        <f t="shared" ca="1" si="944"/>
        <v>0</v>
      </c>
      <c r="T557" s="123">
        <f t="shared" ca="1" si="945"/>
        <v>0</v>
      </c>
      <c r="U557" s="123">
        <f t="shared" ca="1" si="946"/>
        <v>0</v>
      </c>
      <c r="V557" s="123">
        <f t="shared" ca="1" si="947"/>
        <v>0</v>
      </c>
      <c r="W557" s="123">
        <f t="shared" ca="1" si="948"/>
        <v>0</v>
      </c>
      <c r="X557" s="123">
        <f t="shared" ca="1" si="949"/>
        <v>0</v>
      </c>
      <c r="Y557" s="123">
        <f t="shared" ca="1" si="950"/>
        <v>0</v>
      </c>
      <c r="Z557" s="123">
        <f t="shared" ca="1" si="951"/>
        <v>0</v>
      </c>
      <c r="AA557" s="123">
        <f t="shared" ca="1" si="952"/>
        <v>0</v>
      </c>
      <c r="AB557" s="123">
        <f t="shared" ca="1" si="953"/>
        <v>0</v>
      </c>
      <c r="AC557" s="123">
        <f t="shared" ca="1" si="954"/>
        <v>0</v>
      </c>
      <c r="AD557" s="123">
        <f t="shared" ca="1" si="955"/>
        <v>0</v>
      </c>
      <c r="AE557" s="123">
        <f t="shared" ca="1" si="956"/>
        <v>0</v>
      </c>
      <c r="AF557" s="123">
        <f t="shared" ca="1" si="957"/>
        <v>0</v>
      </c>
      <c r="AG557" s="123">
        <f t="shared" ca="1" si="958"/>
        <v>0</v>
      </c>
      <c r="AH557" s="123">
        <f t="shared" ca="1" si="959"/>
        <v>0</v>
      </c>
      <c r="AI557" s="123">
        <f t="shared" ca="1" si="960"/>
        <v>0</v>
      </c>
      <c r="AJ557" s="123">
        <f t="shared" ca="1" si="961"/>
        <v>0</v>
      </c>
      <c r="AK557" s="123">
        <f t="shared" ca="1" si="962"/>
        <v>0</v>
      </c>
      <c r="AL557" s="123">
        <f t="shared" ca="1" si="963"/>
        <v>0</v>
      </c>
      <c r="AM557" s="123">
        <f t="shared" ca="1" si="964"/>
        <v>0</v>
      </c>
      <c r="AN557" s="123">
        <f t="shared" ca="1" si="965"/>
        <v>0</v>
      </c>
      <c r="AO557" s="123">
        <f t="shared" ca="1" si="966"/>
        <v>0</v>
      </c>
      <c r="AP557" s="123">
        <f t="shared" ca="1" si="967"/>
        <v>0</v>
      </c>
      <c r="AQ557" s="123">
        <f t="shared" ca="1" si="968"/>
        <v>0</v>
      </c>
      <c r="AR557" s="123">
        <f t="shared" ca="1" si="969"/>
        <v>0</v>
      </c>
      <c r="AS557" s="123">
        <f t="shared" ca="1" si="970"/>
        <v>0</v>
      </c>
      <c r="AT557" s="123">
        <f t="shared" ca="1" si="971"/>
        <v>0</v>
      </c>
      <c r="AU557" s="123">
        <f t="shared" ca="1" si="972"/>
        <v>0</v>
      </c>
      <c r="AV557" s="123">
        <f t="shared" ca="1" si="973"/>
        <v>0</v>
      </c>
      <c r="AW557" s="123">
        <f t="shared" ca="1" si="974"/>
        <v>0</v>
      </c>
      <c r="AX557" s="123">
        <f t="shared" ca="1" si="975"/>
        <v>0</v>
      </c>
      <c r="AY557" s="123">
        <f t="shared" ca="1" si="976"/>
        <v>0</v>
      </c>
      <c r="AZ557" s="123">
        <f t="shared" ca="1" si="977"/>
        <v>0</v>
      </c>
      <c r="BA557" s="123">
        <f t="shared" ca="1" si="978"/>
        <v>0</v>
      </c>
      <c r="BB557" s="123">
        <f t="shared" ca="1" si="979"/>
        <v>0</v>
      </c>
      <c r="BC557" s="123">
        <f t="shared" ca="1" si="980"/>
        <v>0</v>
      </c>
      <c r="BD557" s="123">
        <f t="shared" ca="1" si="981"/>
        <v>0</v>
      </c>
      <c r="BE557" s="123">
        <f t="shared" ca="1" si="982"/>
        <v>0</v>
      </c>
      <c r="BF557" s="123">
        <f t="shared" ca="1" si="983"/>
        <v>0</v>
      </c>
      <c r="BG557" s="123">
        <f t="shared" ca="1" si="984"/>
        <v>0</v>
      </c>
      <c r="BH557" s="123">
        <f t="shared" ca="1" si="985"/>
        <v>0</v>
      </c>
      <c r="BI557" s="123">
        <f t="shared" ca="1" si="986"/>
        <v>0</v>
      </c>
      <c r="BJ557" s="123">
        <f t="shared" ca="1" si="987"/>
        <v>0</v>
      </c>
      <c r="BK557" s="123">
        <f t="shared" ca="1" si="988"/>
        <v>0</v>
      </c>
      <c r="BL557" s="123">
        <f t="shared" ca="1" si="989"/>
        <v>0</v>
      </c>
      <c r="BM557" s="123">
        <f t="shared" ca="1" si="990"/>
        <v>0</v>
      </c>
      <c r="BN557" s="123">
        <f t="shared" ca="1" si="991"/>
        <v>0</v>
      </c>
      <c r="BO557" s="123">
        <f t="shared" ca="1" si="992"/>
        <v>0</v>
      </c>
      <c r="BP557" s="340">
        <f t="shared" ca="1" si="993"/>
        <v>0</v>
      </c>
      <c r="BQ557" s="123">
        <f t="shared" ca="1" si="994"/>
        <v>0</v>
      </c>
      <c r="BR557" s="123">
        <f t="shared" ca="1" si="995"/>
        <v>0</v>
      </c>
      <c r="BS557" s="123">
        <f t="shared" ca="1" si="996"/>
        <v>0</v>
      </c>
      <c r="BT557" s="123">
        <f t="shared" ca="1" si="997"/>
        <v>0</v>
      </c>
      <c r="BU557" s="123">
        <f t="shared" ca="1" si="998"/>
        <v>0</v>
      </c>
      <c r="BV557" s="123"/>
      <c r="BW557" s="123">
        <f t="shared" ca="1" si="999"/>
        <v>0</v>
      </c>
      <c r="BX557" s="123"/>
      <c r="BY557" s="123">
        <f t="shared" ca="1" si="1000"/>
        <v>0</v>
      </c>
      <c r="BZ557" s="123"/>
      <c r="CA557" s="123">
        <f t="shared" ca="1" si="1001"/>
        <v>0</v>
      </c>
      <c r="CB557" s="123"/>
      <c r="CC557" s="123">
        <f t="shared" ca="1" si="1002"/>
        <v>0</v>
      </c>
      <c r="CD557" s="125">
        <f t="shared" ca="1" si="1003"/>
        <v>0</v>
      </c>
      <c r="CE557" s="125">
        <f t="shared" ca="1" si="1004"/>
        <v>0</v>
      </c>
      <c r="CF557" s="125">
        <f t="shared" ca="1" si="1005"/>
        <v>0</v>
      </c>
      <c r="CG557" s="125">
        <f t="shared" ca="1" si="1006"/>
        <v>0</v>
      </c>
      <c r="CH557" s="125">
        <f t="shared" ca="1" si="1007"/>
        <v>0</v>
      </c>
      <c r="CI557" s="125">
        <f t="shared" ca="1" si="1008"/>
        <v>0</v>
      </c>
      <c r="CJ557" s="125">
        <f t="shared" ca="1" si="1009"/>
        <v>0</v>
      </c>
      <c r="CK557" s="125">
        <f t="shared" ca="1" si="1010"/>
        <v>0</v>
      </c>
      <c r="CL557" s="125">
        <f t="shared" ca="1" si="1011"/>
        <v>0</v>
      </c>
      <c r="CM557" s="125">
        <f t="shared" ca="1" si="1012"/>
        <v>0</v>
      </c>
      <c r="CN557" s="125">
        <f t="shared" ca="1" si="1013"/>
        <v>0</v>
      </c>
      <c r="CO557" s="125">
        <f t="shared" ca="1" si="1014"/>
        <v>0</v>
      </c>
      <c r="CP557" s="125">
        <f t="shared" ca="1" si="1015"/>
        <v>0</v>
      </c>
      <c r="CQ557" s="125">
        <f t="shared" ca="1" si="1016"/>
        <v>0</v>
      </c>
      <c r="CR557" s="125">
        <f t="shared" ca="1" si="1017"/>
        <v>0</v>
      </c>
      <c r="CS557" s="125">
        <f t="shared" ca="1" si="1018"/>
        <v>0</v>
      </c>
      <c r="CT557" s="125">
        <f t="shared" ca="1" si="1019"/>
        <v>0</v>
      </c>
      <c r="CU557" s="125">
        <f t="shared" ca="1" si="1020"/>
        <v>0</v>
      </c>
      <c r="CV557" s="125">
        <f t="shared" ca="1" si="1021"/>
        <v>0</v>
      </c>
      <c r="CW557" s="125">
        <f t="shared" ca="1" si="1022"/>
        <v>0</v>
      </c>
      <c r="CX557" s="125">
        <f t="shared" ca="1" si="1023"/>
        <v>0</v>
      </c>
      <c r="CY557" s="125">
        <f t="shared" ca="1" si="1024"/>
        <v>0</v>
      </c>
      <c r="CZ557" s="606">
        <f t="shared" ca="1" si="1025"/>
        <v>0</v>
      </c>
      <c r="DA557" s="341">
        <f t="shared" ca="1" si="1026"/>
        <v>0</v>
      </c>
      <c r="DB557" s="125">
        <f t="shared" ca="1" si="1027"/>
        <v>0</v>
      </c>
      <c r="DC557" s="125">
        <f t="shared" ca="1" si="1028"/>
        <v>0</v>
      </c>
      <c r="DD557" s="125">
        <f t="shared" ca="1" si="1029"/>
        <v>0</v>
      </c>
      <c r="DE557" s="125">
        <f t="shared" ca="1" si="1030"/>
        <v>0</v>
      </c>
      <c r="DF557" s="125">
        <f t="shared" ca="1" si="1031"/>
        <v>0</v>
      </c>
      <c r="DG557" s="125">
        <f t="shared" ca="1" si="1055"/>
        <v>0</v>
      </c>
      <c r="DH557" s="125"/>
      <c r="DI557" s="125">
        <f t="shared" ca="1" si="1046"/>
        <v>0</v>
      </c>
      <c r="DJ557" s="125">
        <f t="shared" ca="1" si="1047"/>
        <v>0</v>
      </c>
      <c r="DK557" s="125">
        <f t="shared" ca="1" si="1048"/>
        <v>0</v>
      </c>
      <c r="DL557" s="125">
        <f t="shared" ca="1" si="1049"/>
        <v>0</v>
      </c>
      <c r="DN557" s="340">
        <f t="shared" ca="1" si="1050"/>
        <v>0</v>
      </c>
      <c r="DO557" s="340">
        <f t="shared" ca="1" si="1051"/>
        <v>0</v>
      </c>
      <c r="DP557" s="340">
        <f t="shared" ca="1" si="1052"/>
        <v>0</v>
      </c>
      <c r="DQ557" s="340">
        <f t="shared" ca="1" si="1053"/>
        <v>0</v>
      </c>
      <c r="DR557" s="340">
        <f t="shared" ca="1" si="1054"/>
        <v>0</v>
      </c>
      <c r="DS557" s="340">
        <f t="shared" ca="1" si="1054"/>
        <v>0</v>
      </c>
    </row>
    <row r="558" spans="1:123">
      <c r="A558">
        <f t="shared" ca="1" si="935"/>
        <v>0</v>
      </c>
      <c r="B558" t="str">
        <f t="shared" ca="1" si="936"/>
        <v>Не отримують</v>
      </c>
      <c r="C558">
        <f t="shared" ca="1" si="937"/>
        <v>0</v>
      </c>
      <c r="D558">
        <f t="shared" ca="1" si="938"/>
        <v>0</v>
      </c>
      <c r="E558">
        <f t="shared" ca="1" si="939"/>
        <v>0</v>
      </c>
      <c r="F558">
        <f t="shared" ca="1" si="940"/>
        <v>0</v>
      </c>
      <c r="G558" s="123">
        <f t="shared" ca="1" si="1045"/>
        <v>0</v>
      </c>
      <c r="H558" s="123">
        <f t="shared" ca="1" si="1057"/>
        <v>0</v>
      </c>
      <c r="I558" s="123">
        <f t="shared" ca="1" si="1057"/>
        <v>0</v>
      </c>
      <c r="J558" s="123">
        <f t="shared" ca="1" si="1057"/>
        <v>0</v>
      </c>
      <c r="K558" s="123">
        <f t="shared" ca="1" si="1057"/>
        <v>0</v>
      </c>
      <c r="L558" s="123">
        <f t="shared" ca="1" si="1057"/>
        <v>0</v>
      </c>
      <c r="M558" s="123">
        <f t="shared" ca="1" si="1057"/>
        <v>0</v>
      </c>
      <c r="N558" s="123">
        <f t="shared" ca="1" si="1057"/>
        <v>0</v>
      </c>
      <c r="O558" s="123">
        <f t="shared" ca="1" si="941"/>
        <v>0</v>
      </c>
      <c r="P558" s="123">
        <f t="shared" ca="1" si="942"/>
        <v>0</v>
      </c>
      <c r="Q558" s="123">
        <f t="shared" ca="1" si="1056"/>
        <v>0</v>
      </c>
      <c r="R558" s="123">
        <f t="shared" ca="1" si="1056"/>
        <v>0</v>
      </c>
      <c r="S558" s="123">
        <f t="shared" ca="1" si="944"/>
        <v>0</v>
      </c>
      <c r="T558" s="123">
        <f t="shared" ca="1" si="945"/>
        <v>0</v>
      </c>
      <c r="U558" s="123">
        <f t="shared" ca="1" si="946"/>
        <v>0</v>
      </c>
      <c r="V558" s="123">
        <f t="shared" ca="1" si="947"/>
        <v>0</v>
      </c>
      <c r="W558" s="123">
        <f t="shared" ca="1" si="948"/>
        <v>0</v>
      </c>
      <c r="X558" s="123">
        <f t="shared" ca="1" si="949"/>
        <v>0</v>
      </c>
      <c r="Y558" s="123">
        <f t="shared" ca="1" si="950"/>
        <v>0</v>
      </c>
      <c r="Z558" s="123">
        <f t="shared" ca="1" si="951"/>
        <v>0</v>
      </c>
      <c r="AA558" s="123">
        <f t="shared" ca="1" si="952"/>
        <v>0</v>
      </c>
      <c r="AB558" s="123">
        <f t="shared" ca="1" si="953"/>
        <v>0</v>
      </c>
      <c r="AC558" s="123">
        <f t="shared" ca="1" si="954"/>
        <v>0</v>
      </c>
      <c r="AD558" s="123">
        <f t="shared" ca="1" si="955"/>
        <v>0</v>
      </c>
      <c r="AE558" s="123">
        <f t="shared" ca="1" si="956"/>
        <v>0</v>
      </c>
      <c r="AF558" s="123">
        <f t="shared" ca="1" si="957"/>
        <v>0</v>
      </c>
      <c r="AG558" s="123">
        <f t="shared" ca="1" si="958"/>
        <v>0</v>
      </c>
      <c r="AH558" s="123">
        <f t="shared" ca="1" si="959"/>
        <v>0</v>
      </c>
      <c r="AI558" s="123">
        <f t="shared" ca="1" si="960"/>
        <v>0</v>
      </c>
      <c r="AJ558" s="123">
        <f t="shared" ca="1" si="961"/>
        <v>0</v>
      </c>
      <c r="AK558" s="123">
        <f t="shared" ca="1" si="962"/>
        <v>0</v>
      </c>
      <c r="AL558" s="123">
        <f t="shared" ca="1" si="963"/>
        <v>0</v>
      </c>
      <c r="AM558" s="123">
        <f t="shared" ca="1" si="964"/>
        <v>0</v>
      </c>
      <c r="AN558" s="123">
        <f t="shared" ca="1" si="965"/>
        <v>0</v>
      </c>
      <c r="AO558" s="123">
        <f t="shared" ca="1" si="966"/>
        <v>0</v>
      </c>
      <c r="AP558" s="123">
        <f t="shared" ca="1" si="967"/>
        <v>0</v>
      </c>
      <c r="AQ558" s="123">
        <f t="shared" ca="1" si="968"/>
        <v>0</v>
      </c>
      <c r="AR558" s="123">
        <f t="shared" ca="1" si="969"/>
        <v>0</v>
      </c>
      <c r="AS558" s="123">
        <f t="shared" ca="1" si="970"/>
        <v>0</v>
      </c>
      <c r="AT558" s="123">
        <f t="shared" ca="1" si="971"/>
        <v>0</v>
      </c>
      <c r="AU558" s="123">
        <f t="shared" ca="1" si="972"/>
        <v>0</v>
      </c>
      <c r="AV558" s="123">
        <f t="shared" ca="1" si="973"/>
        <v>0</v>
      </c>
      <c r="AW558" s="123">
        <f t="shared" ca="1" si="974"/>
        <v>0</v>
      </c>
      <c r="AX558" s="123">
        <f t="shared" ca="1" si="975"/>
        <v>0</v>
      </c>
      <c r="AY558" s="123">
        <f t="shared" ca="1" si="976"/>
        <v>0</v>
      </c>
      <c r="AZ558" s="123">
        <f t="shared" ca="1" si="977"/>
        <v>0</v>
      </c>
      <c r="BA558" s="123">
        <f t="shared" ca="1" si="978"/>
        <v>0</v>
      </c>
      <c r="BB558" s="123">
        <f t="shared" ca="1" si="979"/>
        <v>0</v>
      </c>
      <c r="BC558" s="123">
        <f t="shared" ca="1" si="980"/>
        <v>0</v>
      </c>
      <c r="BD558" s="123">
        <f t="shared" ca="1" si="981"/>
        <v>0</v>
      </c>
      <c r="BE558" s="123">
        <f t="shared" ca="1" si="982"/>
        <v>0</v>
      </c>
      <c r="BF558" s="123">
        <f t="shared" ca="1" si="983"/>
        <v>0</v>
      </c>
      <c r="BG558" s="123">
        <f t="shared" ca="1" si="984"/>
        <v>0</v>
      </c>
      <c r="BH558" s="123">
        <f t="shared" ca="1" si="985"/>
        <v>0</v>
      </c>
      <c r="BI558" s="123">
        <f t="shared" ca="1" si="986"/>
        <v>0</v>
      </c>
      <c r="BJ558" s="123">
        <f t="shared" ca="1" si="987"/>
        <v>0</v>
      </c>
      <c r="BK558" s="123">
        <f t="shared" ca="1" si="988"/>
        <v>0</v>
      </c>
      <c r="BL558" s="123">
        <f t="shared" ca="1" si="989"/>
        <v>0</v>
      </c>
      <c r="BM558" s="123">
        <f t="shared" ca="1" si="990"/>
        <v>0</v>
      </c>
      <c r="BN558" s="123">
        <f t="shared" ca="1" si="991"/>
        <v>0</v>
      </c>
      <c r="BO558" s="123">
        <f t="shared" ca="1" si="992"/>
        <v>0</v>
      </c>
      <c r="BP558" s="340">
        <f t="shared" ca="1" si="993"/>
        <v>0</v>
      </c>
      <c r="BQ558" s="123">
        <f t="shared" ca="1" si="994"/>
        <v>0</v>
      </c>
      <c r="BR558" s="123">
        <f t="shared" ca="1" si="995"/>
        <v>0</v>
      </c>
      <c r="BS558" s="123">
        <f t="shared" ca="1" si="996"/>
        <v>0</v>
      </c>
      <c r="BT558" s="123">
        <f t="shared" ca="1" si="997"/>
        <v>0</v>
      </c>
      <c r="BU558" s="123">
        <f t="shared" ca="1" si="998"/>
        <v>0</v>
      </c>
      <c r="BV558" s="123"/>
      <c r="BW558" s="123">
        <f t="shared" ca="1" si="999"/>
        <v>0</v>
      </c>
      <c r="BX558" s="123"/>
      <c r="BY558" s="123">
        <f t="shared" ca="1" si="1000"/>
        <v>0</v>
      </c>
      <c r="BZ558" s="123"/>
      <c r="CA558" s="123">
        <f t="shared" ca="1" si="1001"/>
        <v>0</v>
      </c>
      <c r="CB558" s="123"/>
      <c r="CC558" s="123">
        <f t="shared" ca="1" si="1002"/>
        <v>0</v>
      </c>
      <c r="CD558" s="125">
        <f t="shared" ca="1" si="1003"/>
        <v>0</v>
      </c>
      <c r="CE558" s="125">
        <f t="shared" ca="1" si="1004"/>
        <v>0</v>
      </c>
      <c r="CF558" s="125">
        <f t="shared" ca="1" si="1005"/>
        <v>0</v>
      </c>
      <c r="CG558" s="125">
        <f t="shared" ca="1" si="1006"/>
        <v>0</v>
      </c>
      <c r="CH558" s="125">
        <f t="shared" ca="1" si="1007"/>
        <v>0</v>
      </c>
      <c r="CI558" s="125">
        <f t="shared" ca="1" si="1008"/>
        <v>0</v>
      </c>
      <c r="CJ558" s="125">
        <f t="shared" ca="1" si="1009"/>
        <v>0</v>
      </c>
      <c r="CK558" s="125">
        <f t="shared" ca="1" si="1010"/>
        <v>0</v>
      </c>
      <c r="CL558" s="125">
        <f t="shared" ca="1" si="1011"/>
        <v>0</v>
      </c>
      <c r="CM558" s="125">
        <f t="shared" ca="1" si="1012"/>
        <v>0</v>
      </c>
      <c r="CN558" s="125">
        <f t="shared" ca="1" si="1013"/>
        <v>0</v>
      </c>
      <c r="CO558" s="125">
        <f t="shared" ca="1" si="1014"/>
        <v>0</v>
      </c>
      <c r="CP558" s="125">
        <f t="shared" ca="1" si="1015"/>
        <v>0</v>
      </c>
      <c r="CQ558" s="125">
        <f t="shared" ca="1" si="1016"/>
        <v>0</v>
      </c>
      <c r="CR558" s="125">
        <f t="shared" ca="1" si="1017"/>
        <v>0</v>
      </c>
      <c r="CS558" s="125">
        <f t="shared" ca="1" si="1018"/>
        <v>0</v>
      </c>
      <c r="CT558" s="125">
        <f t="shared" ca="1" si="1019"/>
        <v>0</v>
      </c>
      <c r="CU558" s="125">
        <f t="shared" ca="1" si="1020"/>
        <v>0</v>
      </c>
      <c r="CV558" s="125">
        <f t="shared" ca="1" si="1021"/>
        <v>0</v>
      </c>
      <c r="CW558" s="125">
        <f t="shared" ca="1" si="1022"/>
        <v>0</v>
      </c>
      <c r="CX558" s="125">
        <f t="shared" ca="1" si="1023"/>
        <v>0</v>
      </c>
      <c r="CY558" s="125">
        <f t="shared" ca="1" si="1024"/>
        <v>0</v>
      </c>
      <c r="CZ558" s="606">
        <f t="shared" ca="1" si="1025"/>
        <v>0</v>
      </c>
      <c r="DA558" s="341">
        <f t="shared" ca="1" si="1026"/>
        <v>0</v>
      </c>
      <c r="DB558" s="125">
        <f t="shared" ca="1" si="1027"/>
        <v>0</v>
      </c>
      <c r="DC558" s="125">
        <f t="shared" ca="1" si="1028"/>
        <v>0</v>
      </c>
      <c r="DD558" s="125">
        <f t="shared" ca="1" si="1029"/>
        <v>0</v>
      </c>
      <c r="DE558" s="125">
        <f t="shared" ca="1" si="1030"/>
        <v>0</v>
      </c>
      <c r="DF558" s="125">
        <f t="shared" ca="1" si="1031"/>
        <v>0</v>
      </c>
      <c r="DG558" s="125">
        <f t="shared" ca="1" si="1055"/>
        <v>0</v>
      </c>
      <c r="DH558" s="125"/>
      <c r="DI558" s="125">
        <f t="shared" ca="1" si="1046"/>
        <v>0</v>
      </c>
      <c r="DJ558" s="125">
        <f t="shared" ca="1" si="1047"/>
        <v>0</v>
      </c>
      <c r="DK558" s="125">
        <f t="shared" ca="1" si="1048"/>
        <v>0</v>
      </c>
      <c r="DL558" s="125">
        <f t="shared" ca="1" si="1049"/>
        <v>0</v>
      </c>
      <c r="DN558" s="340">
        <f t="shared" ca="1" si="1050"/>
        <v>0</v>
      </c>
      <c r="DO558" s="340">
        <f t="shared" ca="1" si="1051"/>
        <v>0</v>
      </c>
      <c r="DP558" s="340">
        <f t="shared" ca="1" si="1052"/>
        <v>0</v>
      </c>
      <c r="DQ558" s="340">
        <f t="shared" ca="1" si="1053"/>
        <v>0</v>
      </c>
      <c r="DR558" s="340">
        <f t="shared" ca="1" si="1054"/>
        <v>0</v>
      </c>
      <c r="DS558" s="340">
        <f t="shared" ca="1" si="1054"/>
        <v>0</v>
      </c>
    </row>
    <row r="559" spans="1:123">
      <c r="A559">
        <f t="shared" ca="1" si="935"/>
        <v>0</v>
      </c>
      <c r="B559">
        <f t="shared" ca="1" si="936"/>
        <v>0</v>
      </c>
      <c r="C559">
        <f t="shared" ca="1" si="937"/>
        <v>5</v>
      </c>
      <c r="D559">
        <f t="shared" ca="1" si="938"/>
        <v>0</v>
      </c>
      <c r="E559">
        <f t="shared" ca="1" si="939"/>
        <v>0</v>
      </c>
      <c r="F559">
        <f t="shared" ca="1" si="940"/>
        <v>0</v>
      </c>
      <c r="G559" s="123">
        <f t="shared" ca="1" si="1045"/>
        <v>0</v>
      </c>
      <c r="H559" s="123">
        <f t="shared" ca="1" si="1057"/>
        <v>0</v>
      </c>
      <c r="I559" s="123">
        <f t="shared" ca="1" si="1057"/>
        <v>0</v>
      </c>
      <c r="J559" s="123">
        <f t="shared" ca="1" si="1057"/>
        <v>0</v>
      </c>
      <c r="K559" s="123">
        <f t="shared" ca="1" si="1057"/>
        <v>0</v>
      </c>
      <c r="L559" s="123">
        <f t="shared" ca="1" si="1057"/>
        <v>0</v>
      </c>
      <c r="M559" s="123">
        <f t="shared" ca="1" si="1057"/>
        <v>0</v>
      </c>
      <c r="N559" s="123">
        <f t="shared" ca="1" si="1057"/>
        <v>0</v>
      </c>
      <c r="O559" s="123">
        <f t="shared" ca="1" si="941"/>
        <v>0</v>
      </c>
      <c r="P559" s="123">
        <f t="shared" ca="1" si="942"/>
        <v>0</v>
      </c>
      <c r="Q559" s="123">
        <f t="shared" ca="1" si="1056"/>
        <v>0</v>
      </c>
      <c r="R559" s="123">
        <f t="shared" ca="1" si="1056"/>
        <v>0</v>
      </c>
      <c r="S559" s="123">
        <f t="shared" ca="1" si="944"/>
        <v>0</v>
      </c>
      <c r="T559" s="123">
        <f t="shared" ca="1" si="945"/>
        <v>0</v>
      </c>
      <c r="U559" s="123">
        <f t="shared" ca="1" si="946"/>
        <v>0</v>
      </c>
      <c r="V559" s="123">
        <f t="shared" ca="1" si="947"/>
        <v>0</v>
      </c>
      <c r="W559" s="123">
        <f t="shared" ca="1" si="948"/>
        <v>0</v>
      </c>
      <c r="X559" s="123">
        <f t="shared" ca="1" si="949"/>
        <v>0</v>
      </c>
      <c r="Y559" s="123">
        <f t="shared" ca="1" si="950"/>
        <v>0</v>
      </c>
      <c r="Z559" s="123">
        <f t="shared" ca="1" si="951"/>
        <v>0</v>
      </c>
      <c r="AA559" s="123">
        <f t="shared" ca="1" si="952"/>
        <v>0</v>
      </c>
      <c r="AB559" s="123">
        <f t="shared" ca="1" si="953"/>
        <v>0</v>
      </c>
      <c r="AC559" s="123">
        <f t="shared" ca="1" si="954"/>
        <v>0</v>
      </c>
      <c r="AD559" s="123">
        <f t="shared" ca="1" si="955"/>
        <v>0</v>
      </c>
      <c r="AE559" s="123">
        <f t="shared" ca="1" si="956"/>
        <v>0</v>
      </c>
      <c r="AF559" s="123">
        <f t="shared" ca="1" si="957"/>
        <v>0</v>
      </c>
      <c r="AG559" s="123">
        <f t="shared" ca="1" si="958"/>
        <v>0</v>
      </c>
      <c r="AH559" s="123">
        <f t="shared" ca="1" si="959"/>
        <v>0</v>
      </c>
      <c r="AI559" s="123">
        <f t="shared" ca="1" si="960"/>
        <v>0</v>
      </c>
      <c r="AJ559" s="123">
        <f t="shared" ca="1" si="961"/>
        <v>0</v>
      </c>
      <c r="AK559" s="123">
        <f t="shared" ca="1" si="962"/>
        <v>0</v>
      </c>
      <c r="AL559" s="123">
        <f t="shared" ca="1" si="963"/>
        <v>0</v>
      </c>
      <c r="AM559" s="123">
        <f t="shared" ca="1" si="964"/>
        <v>0</v>
      </c>
      <c r="AN559" s="123">
        <f t="shared" ca="1" si="965"/>
        <v>0</v>
      </c>
      <c r="AO559" s="123">
        <f t="shared" ca="1" si="966"/>
        <v>0</v>
      </c>
      <c r="AP559" s="123">
        <f t="shared" ca="1" si="967"/>
        <v>0</v>
      </c>
      <c r="AQ559" s="123">
        <f t="shared" ca="1" si="968"/>
        <v>0</v>
      </c>
      <c r="AR559" s="123">
        <f t="shared" ca="1" si="969"/>
        <v>0</v>
      </c>
      <c r="AS559" s="123">
        <f t="shared" ca="1" si="970"/>
        <v>0</v>
      </c>
      <c r="AT559" s="123">
        <f t="shared" ca="1" si="971"/>
        <v>0</v>
      </c>
      <c r="AU559" s="123">
        <f t="shared" ca="1" si="972"/>
        <v>0</v>
      </c>
      <c r="AV559" s="123">
        <f t="shared" ca="1" si="973"/>
        <v>0</v>
      </c>
      <c r="AW559" s="123">
        <f t="shared" ca="1" si="974"/>
        <v>0</v>
      </c>
      <c r="AX559" s="123">
        <f t="shared" ca="1" si="975"/>
        <v>0</v>
      </c>
      <c r="AY559" s="123">
        <f t="shared" ca="1" si="976"/>
        <v>0</v>
      </c>
      <c r="AZ559" s="123">
        <f t="shared" ca="1" si="977"/>
        <v>0</v>
      </c>
      <c r="BA559" s="123">
        <f t="shared" ca="1" si="978"/>
        <v>0</v>
      </c>
      <c r="BB559" s="123">
        <f t="shared" ca="1" si="979"/>
        <v>0</v>
      </c>
      <c r="BC559" s="123">
        <f t="shared" ca="1" si="980"/>
        <v>0</v>
      </c>
      <c r="BD559" s="123">
        <f t="shared" ca="1" si="981"/>
        <v>0</v>
      </c>
      <c r="BE559" s="123">
        <f t="shared" ca="1" si="982"/>
        <v>0</v>
      </c>
      <c r="BF559" s="123">
        <f t="shared" ca="1" si="983"/>
        <v>0</v>
      </c>
      <c r="BG559" s="123">
        <f t="shared" ca="1" si="984"/>
        <v>0</v>
      </c>
      <c r="BH559" s="123">
        <f t="shared" ca="1" si="985"/>
        <v>0</v>
      </c>
      <c r="BI559" s="123">
        <f t="shared" ca="1" si="986"/>
        <v>0</v>
      </c>
      <c r="BJ559" s="123">
        <f t="shared" ca="1" si="987"/>
        <v>0</v>
      </c>
      <c r="BK559" s="123">
        <f t="shared" ca="1" si="988"/>
        <v>0</v>
      </c>
      <c r="BL559" s="123">
        <f t="shared" ca="1" si="989"/>
        <v>0</v>
      </c>
      <c r="BM559" s="123">
        <f t="shared" ca="1" si="990"/>
        <v>0</v>
      </c>
      <c r="BN559" s="123">
        <f t="shared" ca="1" si="991"/>
        <v>0</v>
      </c>
      <c r="BO559" s="123">
        <f t="shared" ca="1" si="992"/>
        <v>0</v>
      </c>
      <c r="BP559" s="340">
        <f t="shared" ca="1" si="993"/>
        <v>0</v>
      </c>
      <c r="BQ559" s="123">
        <f t="shared" ca="1" si="994"/>
        <v>0</v>
      </c>
      <c r="BR559" s="123">
        <f t="shared" ca="1" si="995"/>
        <v>0</v>
      </c>
      <c r="BS559" s="123">
        <f t="shared" ca="1" si="996"/>
        <v>0</v>
      </c>
      <c r="BT559" s="123">
        <f t="shared" ca="1" si="997"/>
        <v>0</v>
      </c>
      <c r="BU559" s="123">
        <f t="shared" ca="1" si="998"/>
        <v>0</v>
      </c>
      <c r="BV559" s="123"/>
      <c r="BW559" s="123">
        <f t="shared" ca="1" si="999"/>
        <v>0</v>
      </c>
      <c r="BX559" s="123"/>
      <c r="BY559" s="123">
        <f t="shared" ca="1" si="1000"/>
        <v>0</v>
      </c>
      <c r="BZ559" s="123"/>
      <c r="CA559" s="123">
        <f t="shared" ca="1" si="1001"/>
        <v>0</v>
      </c>
      <c r="CB559" s="123"/>
      <c r="CC559" s="123">
        <f t="shared" ca="1" si="1002"/>
        <v>0</v>
      </c>
      <c r="CD559" s="125">
        <f t="shared" ca="1" si="1003"/>
        <v>0</v>
      </c>
      <c r="CE559" s="125">
        <f t="shared" ca="1" si="1004"/>
        <v>0</v>
      </c>
      <c r="CF559" s="125">
        <f t="shared" ca="1" si="1005"/>
        <v>0</v>
      </c>
      <c r="CG559" s="125">
        <f t="shared" ca="1" si="1006"/>
        <v>0</v>
      </c>
      <c r="CH559" s="125">
        <f t="shared" ca="1" si="1007"/>
        <v>0</v>
      </c>
      <c r="CI559" s="125">
        <f t="shared" ca="1" si="1008"/>
        <v>0</v>
      </c>
      <c r="CJ559" s="125">
        <f t="shared" ca="1" si="1009"/>
        <v>0</v>
      </c>
      <c r="CK559" s="125">
        <f t="shared" ca="1" si="1010"/>
        <v>0</v>
      </c>
      <c r="CL559" s="125">
        <f t="shared" ca="1" si="1011"/>
        <v>0</v>
      </c>
      <c r="CM559" s="125">
        <f t="shared" ca="1" si="1012"/>
        <v>0</v>
      </c>
      <c r="CN559" s="125">
        <f t="shared" ca="1" si="1013"/>
        <v>0</v>
      </c>
      <c r="CO559" s="125">
        <f t="shared" ca="1" si="1014"/>
        <v>0</v>
      </c>
      <c r="CP559" s="125">
        <f t="shared" ca="1" si="1015"/>
        <v>0</v>
      </c>
      <c r="CQ559" s="125">
        <f t="shared" ca="1" si="1016"/>
        <v>0</v>
      </c>
      <c r="CR559" s="125">
        <f t="shared" ca="1" si="1017"/>
        <v>0</v>
      </c>
      <c r="CS559" s="125">
        <f t="shared" ca="1" si="1018"/>
        <v>0</v>
      </c>
      <c r="CT559" s="125">
        <f t="shared" ca="1" si="1019"/>
        <v>0</v>
      </c>
      <c r="CU559" s="125">
        <f t="shared" ca="1" si="1020"/>
        <v>0</v>
      </c>
      <c r="CV559" s="125">
        <f t="shared" ca="1" si="1021"/>
        <v>0</v>
      </c>
      <c r="CW559" s="125">
        <f t="shared" ca="1" si="1022"/>
        <v>0</v>
      </c>
      <c r="CX559" s="125">
        <f t="shared" ca="1" si="1023"/>
        <v>0</v>
      </c>
      <c r="CY559" s="125">
        <f t="shared" ca="1" si="1024"/>
        <v>0</v>
      </c>
      <c r="CZ559" s="606">
        <f t="shared" ca="1" si="1025"/>
        <v>0</v>
      </c>
      <c r="DA559" s="341">
        <f t="shared" ca="1" si="1026"/>
        <v>0</v>
      </c>
      <c r="DB559" s="125">
        <f t="shared" ca="1" si="1027"/>
        <v>0</v>
      </c>
      <c r="DC559" s="125">
        <f t="shared" ca="1" si="1028"/>
        <v>0</v>
      </c>
      <c r="DD559" s="125">
        <f t="shared" ca="1" si="1029"/>
        <v>0</v>
      </c>
      <c r="DE559" s="125">
        <f t="shared" ca="1" si="1030"/>
        <v>0</v>
      </c>
      <c r="DF559" s="125">
        <f t="shared" ca="1" si="1031"/>
        <v>0</v>
      </c>
      <c r="DG559" s="125">
        <f t="shared" ca="1" si="1055"/>
        <v>0</v>
      </c>
      <c r="DH559" s="125"/>
      <c r="DI559" s="125">
        <f t="shared" ca="1" si="1046"/>
        <v>0</v>
      </c>
      <c r="DJ559" s="125">
        <f t="shared" ca="1" si="1047"/>
        <v>0</v>
      </c>
      <c r="DK559" s="125">
        <f t="shared" ca="1" si="1048"/>
        <v>0</v>
      </c>
      <c r="DL559" s="125">
        <f t="shared" ca="1" si="1049"/>
        <v>0</v>
      </c>
      <c r="DN559" s="340">
        <f t="shared" ca="1" si="1050"/>
        <v>0</v>
      </c>
      <c r="DO559" s="340">
        <f t="shared" ca="1" si="1051"/>
        <v>0</v>
      </c>
      <c r="DP559" s="340">
        <f t="shared" ca="1" si="1052"/>
        <v>0</v>
      </c>
      <c r="DQ559" s="340">
        <f t="shared" ca="1" si="1053"/>
        <v>0</v>
      </c>
      <c r="DR559" s="340">
        <f t="shared" ca="1" si="1054"/>
        <v>0</v>
      </c>
      <c r="DS559" s="340">
        <f t="shared" ca="1" si="1054"/>
        <v>0</v>
      </c>
    </row>
    <row r="560" spans="1:123">
      <c r="A560">
        <f t="shared" ca="1" si="935"/>
        <v>0</v>
      </c>
      <c r="B560">
        <f t="shared" ca="1" si="936"/>
        <v>0</v>
      </c>
      <c r="C560">
        <f t="shared" ca="1" si="937"/>
        <v>10</v>
      </c>
      <c r="D560">
        <f t="shared" ca="1" si="938"/>
        <v>0</v>
      </c>
      <c r="E560">
        <f t="shared" ca="1" si="939"/>
        <v>0</v>
      </c>
      <c r="F560">
        <f t="shared" ca="1" si="940"/>
        <v>0</v>
      </c>
      <c r="G560" s="123">
        <f t="shared" ca="1" si="1045"/>
        <v>0</v>
      </c>
      <c r="H560" s="123">
        <f t="shared" ca="1" si="1057"/>
        <v>0</v>
      </c>
      <c r="I560" s="123">
        <f t="shared" ca="1" si="1057"/>
        <v>0</v>
      </c>
      <c r="J560" s="123">
        <f t="shared" ca="1" si="1057"/>
        <v>0</v>
      </c>
      <c r="K560" s="123">
        <f t="shared" ca="1" si="1057"/>
        <v>0</v>
      </c>
      <c r="L560" s="123">
        <f t="shared" ca="1" si="1057"/>
        <v>0</v>
      </c>
      <c r="M560" s="123">
        <f t="shared" ca="1" si="1057"/>
        <v>0</v>
      </c>
      <c r="N560" s="123">
        <f t="shared" ca="1" si="1057"/>
        <v>0</v>
      </c>
      <c r="O560" s="123">
        <f t="shared" ca="1" si="941"/>
        <v>0</v>
      </c>
      <c r="P560" s="123">
        <f t="shared" ca="1" si="942"/>
        <v>0</v>
      </c>
      <c r="Q560" s="123">
        <f t="shared" ca="1" si="1056"/>
        <v>0</v>
      </c>
      <c r="R560" s="123">
        <f t="shared" ca="1" si="1056"/>
        <v>0</v>
      </c>
      <c r="S560" s="123">
        <f t="shared" ca="1" si="944"/>
        <v>0</v>
      </c>
      <c r="T560" s="123">
        <f t="shared" ca="1" si="945"/>
        <v>0</v>
      </c>
      <c r="U560" s="123">
        <f t="shared" ca="1" si="946"/>
        <v>0</v>
      </c>
      <c r="V560" s="123">
        <f t="shared" ca="1" si="947"/>
        <v>0</v>
      </c>
      <c r="W560" s="123">
        <f t="shared" ca="1" si="948"/>
        <v>0</v>
      </c>
      <c r="X560" s="123">
        <f t="shared" ca="1" si="949"/>
        <v>0</v>
      </c>
      <c r="Y560" s="123">
        <f t="shared" ca="1" si="950"/>
        <v>0</v>
      </c>
      <c r="Z560" s="123">
        <f t="shared" ca="1" si="951"/>
        <v>0</v>
      </c>
      <c r="AA560" s="123">
        <f t="shared" ca="1" si="952"/>
        <v>0</v>
      </c>
      <c r="AB560" s="123">
        <f t="shared" ca="1" si="953"/>
        <v>0</v>
      </c>
      <c r="AC560" s="123">
        <f t="shared" ca="1" si="954"/>
        <v>0</v>
      </c>
      <c r="AD560" s="123">
        <f t="shared" ca="1" si="955"/>
        <v>0</v>
      </c>
      <c r="AE560" s="123">
        <f t="shared" ca="1" si="956"/>
        <v>0</v>
      </c>
      <c r="AF560" s="123">
        <f t="shared" ca="1" si="957"/>
        <v>0</v>
      </c>
      <c r="AG560" s="123">
        <f t="shared" ca="1" si="958"/>
        <v>0</v>
      </c>
      <c r="AH560" s="123">
        <f t="shared" ca="1" si="959"/>
        <v>0</v>
      </c>
      <c r="AI560" s="123">
        <f t="shared" ca="1" si="960"/>
        <v>0</v>
      </c>
      <c r="AJ560" s="123">
        <f t="shared" ca="1" si="961"/>
        <v>0</v>
      </c>
      <c r="AK560" s="123">
        <f t="shared" ca="1" si="962"/>
        <v>0</v>
      </c>
      <c r="AL560" s="123">
        <f t="shared" ca="1" si="963"/>
        <v>0</v>
      </c>
      <c r="AM560" s="123">
        <f t="shared" ca="1" si="964"/>
        <v>0</v>
      </c>
      <c r="AN560" s="123">
        <f t="shared" ca="1" si="965"/>
        <v>0</v>
      </c>
      <c r="AO560" s="123">
        <f t="shared" ca="1" si="966"/>
        <v>0</v>
      </c>
      <c r="AP560" s="123">
        <f t="shared" ca="1" si="967"/>
        <v>0</v>
      </c>
      <c r="AQ560" s="123">
        <f t="shared" ca="1" si="968"/>
        <v>0</v>
      </c>
      <c r="AR560" s="123">
        <f t="shared" ca="1" si="969"/>
        <v>0</v>
      </c>
      <c r="AS560" s="123">
        <f t="shared" ca="1" si="970"/>
        <v>0</v>
      </c>
      <c r="AT560" s="123">
        <f t="shared" ca="1" si="971"/>
        <v>0</v>
      </c>
      <c r="AU560" s="123">
        <f t="shared" ca="1" si="972"/>
        <v>0</v>
      </c>
      <c r="AV560" s="123">
        <f t="shared" ca="1" si="973"/>
        <v>0</v>
      </c>
      <c r="AW560" s="123">
        <f t="shared" ca="1" si="974"/>
        <v>0</v>
      </c>
      <c r="AX560" s="123">
        <f t="shared" ca="1" si="975"/>
        <v>0</v>
      </c>
      <c r="AY560" s="123">
        <f t="shared" ca="1" si="976"/>
        <v>0</v>
      </c>
      <c r="AZ560" s="123">
        <f t="shared" ca="1" si="977"/>
        <v>0</v>
      </c>
      <c r="BA560" s="123">
        <f t="shared" ca="1" si="978"/>
        <v>0</v>
      </c>
      <c r="BB560" s="123">
        <f t="shared" ca="1" si="979"/>
        <v>0</v>
      </c>
      <c r="BC560" s="123">
        <f t="shared" ca="1" si="980"/>
        <v>0</v>
      </c>
      <c r="BD560" s="123">
        <f t="shared" ca="1" si="981"/>
        <v>0</v>
      </c>
      <c r="BE560" s="123">
        <f t="shared" ca="1" si="982"/>
        <v>0</v>
      </c>
      <c r="BF560" s="123">
        <f t="shared" ca="1" si="983"/>
        <v>0</v>
      </c>
      <c r="BG560" s="123">
        <f t="shared" ca="1" si="984"/>
        <v>0</v>
      </c>
      <c r="BH560" s="123">
        <f t="shared" ca="1" si="985"/>
        <v>0</v>
      </c>
      <c r="BI560" s="123">
        <f t="shared" ca="1" si="986"/>
        <v>0</v>
      </c>
      <c r="BJ560" s="123">
        <f t="shared" ca="1" si="987"/>
        <v>0</v>
      </c>
      <c r="BK560" s="123">
        <f t="shared" ca="1" si="988"/>
        <v>0</v>
      </c>
      <c r="BL560" s="123">
        <f t="shared" ca="1" si="989"/>
        <v>0</v>
      </c>
      <c r="BM560" s="123">
        <f t="shared" ca="1" si="990"/>
        <v>0</v>
      </c>
      <c r="BN560" s="123">
        <f t="shared" ca="1" si="991"/>
        <v>0</v>
      </c>
      <c r="BO560" s="123">
        <f t="shared" ca="1" si="992"/>
        <v>0</v>
      </c>
      <c r="BP560" s="340">
        <f t="shared" ca="1" si="993"/>
        <v>0</v>
      </c>
      <c r="BQ560" s="123">
        <f t="shared" ca="1" si="994"/>
        <v>0</v>
      </c>
      <c r="BR560" s="123">
        <f t="shared" ca="1" si="995"/>
        <v>0</v>
      </c>
      <c r="BS560" s="123">
        <f t="shared" ca="1" si="996"/>
        <v>0</v>
      </c>
      <c r="BT560" s="123">
        <f t="shared" ca="1" si="997"/>
        <v>0</v>
      </c>
      <c r="BU560" s="123">
        <f t="shared" ca="1" si="998"/>
        <v>0</v>
      </c>
      <c r="BV560" s="123"/>
      <c r="BW560" s="123">
        <f t="shared" ca="1" si="999"/>
        <v>0</v>
      </c>
      <c r="BX560" s="123"/>
      <c r="BY560" s="123">
        <f t="shared" ca="1" si="1000"/>
        <v>0</v>
      </c>
      <c r="BZ560" s="123"/>
      <c r="CA560" s="123">
        <f t="shared" ca="1" si="1001"/>
        <v>0</v>
      </c>
      <c r="CB560" s="123"/>
      <c r="CC560" s="123">
        <f t="shared" ca="1" si="1002"/>
        <v>0</v>
      </c>
      <c r="CD560" s="125">
        <f t="shared" ca="1" si="1003"/>
        <v>0</v>
      </c>
      <c r="CE560" s="125">
        <f t="shared" ca="1" si="1004"/>
        <v>0</v>
      </c>
      <c r="CF560" s="125">
        <f t="shared" ca="1" si="1005"/>
        <v>0</v>
      </c>
      <c r="CG560" s="125">
        <f t="shared" ca="1" si="1006"/>
        <v>0</v>
      </c>
      <c r="CH560" s="125">
        <f t="shared" ca="1" si="1007"/>
        <v>0</v>
      </c>
      <c r="CI560" s="125">
        <f t="shared" ca="1" si="1008"/>
        <v>0</v>
      </c>
      <c r="CJ560" s="125">
        <f t="shared" ca="1" si="1009"/>
        <v>0</v>
      </c>
      <c r="CK560" s="125">
        <f t="shared" ca="1" si="1010"/>
        <v>0</v>
      </c>
      <c r="CL560" s="125">
        <f t="shared" ca="1" si="1011"/>
        <v>0</v>
      </c>
      <c r="CM560" s="125">
        <f t="shared" ca="1" si="1012"/>
        <v>0</v>
      </c>
      <c r="CN560" s="125">
        <f t="shared" ca="1" si="1013"/>
        <v>0</v>
      </c>
      <c r="CO560" s="125">
        <f t="shared" ca="1" si="1014"/>
        <v>0</v>
      </c>
      <c r="CP560" s="125">
        <f t="shared" ca="1" si="1015"/>
        <v>0</v>
      </c>
      <c r="CQ560" s="125">
        <f t="shared" ca="1" si="1016"/>
        <v>0</v>
      </c>
      <c r="CR560" s="125">
        <f t="shared" ca="1" si="1017"/>
        <v>0</v>
      </c>
      <c r="CS560" s="125">
        <f t="shared" ca="1" si="1018"/>
        <v>0</v>
      </c>
      <c r="CT560" s="125">
        <f t="shared" ca="1" si="1019"/>
        <v>0</v>
      </c>
      <c r="CU560" s="125">
        <f t="shared" ca="1" si="1020"/>
        <v>0</v>
      </c>
      <c r="CV560" s="125">
        <f t="shared" ca="1" si="1021"/>
        <v>0</v>
      </c>
      <c r="CW560" s="125">
        <f t="shared" ca="1" si="1022"/>
        <v>0</v>
      </c>
      <c r="CX560" s="125">
        <f t="shared" ca="1" si="1023"/>
        <v>0</v>
      </c>
      <c r="CY560" s="125">
        <f t="shared" ca="1" si="1024"/>
        <v>0</v>
      </c>
      <c r="CZ560" s="606">
        <f t="shared" ca="1" si="1025"/>
        <v>0</v>
      </c>
      <c r="DA560" s="341">
        <f t="shared" ca="1" si="1026"/>
        <v>0</v>
      </c>
      <c r="DB560" s="125">
        <f t="shared" ca="1" si="1027"/>
        <v>0</v>
      </c>
      <c r="DC560" s="125">
        <f t="shared" ca="1" si="1028"/>
        <v>0</v>
      </c>
      <c r="DD560" s="125">
        <f t="shared" ca="1" si="1029"/>
        <v>0</v>
      </c>
      <c r="DE560" s="125">
        <f t="shared" ca="1" si="1030"/>
        <v>0</v>
      </c>
      <c r="DF560" s="125">
        <f t="shared" ca="1" si="1031"/>
        <v>0</v>
      </c>
      <c r="DG560" s="125">
        <f t="shared" ca="1" si="1055"/>
        <v>0</v>
      </c>
      <c r="DH560" s="125"/>
      <c r="DI560" s="125">
        <f t="shared" ca="1" si="1046"/>
        <v>0</v>
      </c>
      <c r="DJ560" s="125">
        <f t="shared" ca="1" si="1047"/>
        <v>0</v>
      </c>
      <c r="DK560" s="125">
        <f t="shared" ca="1" si="1048"/>
        <v>0</v>
      </c>
      <c r="DL560" s="125">
        <f t="shared" ca="1" si="1049"/>
        <v>0</v>
      </c>
      <c r="DN560" s="340">
        <f t="shared" ca="1" si="1050"/>
        <v>0</v>
      </c>
      <c r="DO560" s="340">
        <f t="shared" ca="1" si="1051"/>
        <v>0</v>
      </c>
      <c r="DP560" s="340">
        <f t="shared" ca="1" si="1052"/>
        <v>0</v>
      </c>
      <c r="DQ560" s="340">
        <f t="shared" ca="1" si="1053"/>
        <v>0</v>
      </c>
      <c r="DR560" s="340">
        <f t="shared" ca="1" si="1054"/>
        <v>0</v>
      </c>
      <c r="DS560" s="340">
        <f t="shared" ca="1" si="1054"/>
        <v>0</v>
      </c>
    </row>
    <row r="561" spans="1:123">
      <c r="A561">
        <f t="shared" ca="1" si="935"/>
        <v>0</v>
      </c>
      <c r="B561">
        <f t="shared" ca="1" si="936"/>
        <v>0</v>
      </c>
      <c r="C561">
        <f t="shared" ca="1" si="937"/>
        <v>15</v>
      </c>
      <c r="D561">
        <f t="shared" ca="1" si="938"/>
        <v>0</v>
      </c>
      <c r="E561">
        <f t="shared" ca="1" si="939"/>
        <v>0</v>
      </c>
      <c r="F561">
        <f t="shared" ca="1" si="940"/>
        <v>0</v>
      </c>
      <c r="G561" s="123">
        <f t="shared" ca="1" si="1045"/>
        <v>0</v>
      </c>
      <c r="H561" s="123">
        <f t="shared" ca="1" si="1057"/>
        <v>0</v>
      </c>
      <c r="I561" s="123">
        <f t="shared" ca="1" si="1057"/>
        <v>0</v>
      </c>
      <c r="J561" s="123">
        <f t="shared" ca="1" si="1057"/>
        <v>0</v>
      </c>
      <c r="K561" s="123">
        <f t="shared" ca="1" si="1057"/>
        <v>0</v>
      </c>
      <c r="L561" s="123">
        <f t="shared" ca="1" si="1057"/>
        <v>0</v>
      </c>
      <c r="M561" s="123">
        <f t="shared" ca="1" si="1057"/>
        <v>0</v>
      </c>
      <c r="N561" s="123">
        <f t="shared" ca="1" si="1057"/>
        <v>0</v>
      </c>
      <c r="O561" s="123">
        <f t="shared" ca="1" si="941"/>
        <v>0</v>
      </c>
      <c r="P561" s="123">
        <f t="shared" ca="1" si="942"/>
        <v>0</v>
      </c>
      <c r="Q561" s="123">
        <f t="shared" ca="1" si="1056"/>
        <v>0</v>
      </c>
      <c r="R561" s="123">
        <f t="shared" ca="1" si="1056"/>
        <v>0</v>
      </c>
      <c r="S561" s="123">
        <f t="shared" ca="1" si="944"/>
        <v>0</v>
      </c>
      <c r="T561" s="123">
        <f t="shared" ca="1" si="945"/>
        <v>0</v>
      </c>
      <c r="U561" s="123">
        <f t="shared" ca="1" si="946"/>
        <v>0</v>
      </c>
      <c r="V561" s="123">
        <f t="shared" ca="1" si="947"/>
        <v>0</v>
      </c>
      <c r="W561" s="123">
        <f t="shared" ca="1" si="948"/>
        <v>0</v>
      </c>
      <c r="X561" s="123">
        <f t="shared" ca="1" si="949"/>
        <v>0</v>
      </c>
      <c r="Y561" s="123">
        <f t="shared" ca="1" si="950"/>
        <v>0</v>
      </c>
      <c r="Z561" s="123">
        <f t="shared" ca="1" si="951"/>
        <v>0</v>
      </c>
      <c r="AA561" s="123">
        <f t="shared" ca="1" si="952"/>
        <v>0</v>
      </c>
      <c r="AB561" s="123">
        <f t="shared" ca="1" si="953"/>
        <v>0</v>
      </c>
      <c r="AC561" s="123">
        <f t="shared" ca="1" si="954"/>
        <v>0</v>
      </c>
      <c r="AD561" s="123">
        <f t="shared" ca="1" si="955"/>
        <v>0</v>
      </c>
      <c r="AE561" s="123">
        <f t="shared" ca="1" si="956"/>
        <v>0</v>
      </c>
      <c r="AF561" s="123">
        <f t="shared" ca="1" si="957"/>
        <v>0</v>
      </c>
      <c r="AG561" s="123">
        <f t="shared" ca="1" si="958"/>
        <v>0</v>
      </c>
      <c r="AH561" s="123">
        <f t="shared" ca="1" si="959"/>
        <v>0</v>
      </c>
      <c r="AI561" s="123">
        <f t="shared" ca="1" si="960"/>
        <v>0</v>
      </c>
      <c r="AJ561" s="123">
        <f t="shared" ca="1" si="961"/>
        <v>0</v>
      </c>
      <c r="AK561" s="123">
        <f t="shared" ca="1" si="962"/>
        <v>0</v>
      </c>
      <c r="AL561" s="123">
        <f t="shared" ca="1" si="963"/>
        <v>0</v>
      </c>
      <c r="AM561" s="123">
        <f t="shared" ca="1" si="964"/>
        <v>0</v>
      </c>
      <c r="AN561" s="123">
        <f t="shared" ca="1" si="965"/>
        <v>0</v>
      </c>
      <c r="AO561" s="123">
        <f t="shared" ca="1" si="966"/>
        <v>0</v>
      </c>
      <c r="AP561" s="123">
        <f t="shared" ca="1" si="967"/>
        <v>0</v>
      </c>
      <c r="AQ561" s="123">
        <f t="shared" ca="1" si="968"/>
        <v>0</v>
      </c>
      <c r="AR561" s="123">
        <f t="shared" ca="1" si="969"/>
        <v>0</v>
      </c>
      <c r="AS561" s="123">
        <f t="shared" ca="1" si="970"/>
        <v>0</v>
      </c>
      <c r="AT561" s="123">
        <f t="shared" ca="1" si="971"/>
        <v>0</v>
      </c>
      <c r="AU561" s="123">
        <f t="shared" ca="1" si="972"/>
        <v>0</v>
      </c>
      <c r="AV561" s="123">
        <f t="shared" ca="1" si="973"/>
        <v>0</v>
      </c>
      <c r="AW561" s="123">
        <f t="shared" ca="1" si="974"/>
        <v>0</v>
      </c>
      <c r="AX561" s="123">
        <f t="shared" ca="1" si="975"/>
        <v>0</v>
      </c>
      <c r="AY561" s="123">
        <f t="shared" ca="1" si="976"/>
        <v>0</v>
      </c>
      <c r="AZ561" s="123">
        <f t="shared" ca="1" si="977"/>
        <v>0</v>
      </c>
      <c r="BA561" s="123">
        <f t="shared" ca="1" si="978"/>
        <v>0</v>
      </c>
      <c r="BB561" s="123">
        <f t="shared" ca="1" si="979"/>
        <v>0</v>
      </c>
      <c r="BC561" s="123">
        <f t="shared" ca="1" si="980"/>
        <v>0</v>
      </c>
      <c r="BD561" s="123">
        <f t="shared" ca="1" si="981"/>
        <v>0</v>
      </c>
      <c r="BE561" s="123">
        <f t="shared" ca="1" si="982"/>
        <v>0</v>
      </c>
      <c r="BF561" s="123">
        <f t="shared" ca="1" si="983"/>
        <v>0</v>
      </c>
      <c r="BG561" s="123">
        <f t="shared" ca="1" si="984"/>
        <v>0</v>
      </c>
      <c r="BH561" s="123">
        <f t="shared" ca="1" si="985"/>
        <v>0</v>
      </c>
      <c r="BI561" s="123">
        <f t="shared" ca="1" si="986"/>
        <v>0</v>
      </c>
      <c r="BJ561" s="123">
        <f t="shared" ca="1" si="987"/>
        <v>0</v>
      </c>
      <c r="BK561" s="123">
        <f t="shared" ca="1" si="988"/>
        <v>0</v>
      </c>
      <c r="BL561" s="123">
        <f t="shared" ca="1" si="989"/>
        <v>0</v>
      </c>
      <c r="BM561" s="123">
        <f t="shared" ca="1" si="990"/>
        <v>0</v>
      </c>
      <c r="BN561" s="123">
        <f t="shared" ca="1" si="991"/>
        <v>0</v>
      </c>
      <c r="BO561" s="123">
        <f t="shared" ca="1" si="992"/>
        <v>0</v>
      </c>
      <c r="BP561" s="340">
        <f t="shared" ca="1" si="993"/>
        <v>0</v>
      </c>
      <c r="BQ561" s="123">
        <f t="shared" ca="1" si="994"/>
        <v>0</v>
      </c>
      <c r="BR561" s="123">
        <f t="shared" ca="1" si="995"/>
        <v>0</v>
      </c>
      <c r="BS561" s="123">
        <f t="shared" ca="1" si="996"/>
        <v>0</v>
      </c>
      <c r="BT561" s="123">
        <f t="shared" ca="1" si="997"/>
        <v>0</v>
      </c>
      <c r="BU561" s="123">
        <f t="shared" ca="1" si="998"/>
        <v>0</v>
      </c>
      <c r="BV561" s="123"/>
      <c r="BW561" s="123">
        <f t="shared" ca="1" si="999"/>
        <v>0</v>
      </c>
      <c r="BX561" s="123"/>
      <c r="BY561" s="123">
        <f t="shared" ca="1" si="1000"/>
        <v>0</v>
      </c>
      <c r="BZ561" s="123"/>
      <c r="CA561" s="123">
        <f t="shared" ca="1" si="1001"/>
        <v>0</v>
      </c>
      <c r="CB561" s="123"/>
      <c r="CC561" s="123">
        <f t="shared" ca="1" si="1002"/>
        <v>0</v>
      </c>
      <c r="CD561" s="125">
        <f t="shared" ca="1" si="1003"/>
        <v>0</v>
      </c>
      <c r="CE561" s="125">
        <f t="shared" ca="1" si="1004"/>
        <v>0</v>
      </c>
      <c r="CF561" s="125">
        <f t="shared" ca="1" si="1005"/>
        <v>0</v>
      </c>
      <c r="CG561" s="125">
        <f t="shared" ca="1" si="1006"/>
        <v>0</v>
      </c>
      <c r="CH561" s="125">
        <f t="shared" ca="1" si="1007"/>
        <v>0</v>
      </c>
      <c r="CI561" s="125">
        <f t="shared" ca="1" si="1008"/>
        <v>0</v>
      </c>
      <c r="CJ561" s="125">
        <f t="shared" ca="1" si="1009"/>
        <v>0</v>
      </c>
      <c r="CK561" s="125">
        <f t="shared" ca="1" si="1010"/>
        <v>0</v>
      </c>
      <c r="CL561" s="125">
        <f t="shared" ca="1" si="1011"/>
        <v>0</v>
      </c>
      <c r="CM561" s="125">
        <f t="shared" ca="1" si="1012"/>
        <v>0</v>
      </c>
      <c r="CN561" s="125">
        <f t="shared" ca="1" si="1013"/>
        <v>0</v>
      </c>
      <c r="CO561" s="125">
        <f t="shared" ca="1" si="1014"/>
        <v>0</v>
      </c>
      <c r="CP561" s="125">
        <f t="shared" ca="1" si="1015"/>
        <v>0</v>
      </c>
      <c r="CQ561" s="125">
        <f t="shared" ca="1" si="1016"/>
        <v>0</v>
      </c>
      <c r="CR561" s="125">
        <f t="shared" ca="1" si="1017"/>
        <v>0</v>
      </c>
      <c r="CS561" s="125">
        <f t="shared" ca="1" si="1018"/>
        <v>0</v>
      </c>
      <c r="CT561" s="125">
        <f t="shared" ca="1" si="1019"/>
        <v>0</v>
      </c>
      <c r="CU561" s="125">
        <f t="shared" ca="1" si="1020"/>
        <v>0</v>
      </c>
      <c r="CV561" s="125">
        <f t="shared" ca="1" si="1021"/>
        <v>0</v>
      </c>
      <c r="CW561" s="125">
        <f t="shared" ca="1" si="1022"/>
        <v>0</v>
      </c>
      <c r="CX561" s="125">
        <f t="shared" ca="1" si="1023"/>
        <v>0</v>
      </c>
      <c r="CY561" s="125">
        <f t="shared" ca="1" si="1024"/>
        <v>0</v>
      </c>
      <c r="CZ561" s="606">
        <f t="shared" ca="1" si="1025"/>
        <v>0</v>
      </c>
      <c r="DA561" s="341">
        <f t="shared" ca="1" si="1026"/>
        <v>0</v>
      </c>
      <c r="DB561" s="125">
        <f t="shared" ca="1" si="1027"/>
        <v>0</v>
      </c>
      <c r="DC561" s="125">
        <f t="shared" ca="1" si="1028"/>
        <v>0</v>
      </c>
      <c r="DD561" s="125">
        <f t="shared" ca="1" si="1029"/>
        <v>0</v>
      </c>
      <c r="DE561" s="125">
        <f t="shared" ca="1" si="1030"/>
        <v>0</v>
      </c>
      <c r="DF561" s="125">
        <f t="shared" ca="1" si="1031"/>
        <v>0</v>
      </c>
      <c r="DG561" s="125">
        <f t="shared" ca="1" si="1055"/>
        <v>0</v>
      </c>
      <c r="DH561" s="125"/>
      <c r="DI561" s="125">
        <f t="shared" ca="1" si="1046"/>
        <v>0</v>
      </c>
      <c r="DJ561" s="125">
        <f t="shared" ca="1" si="1047"/>
        <v>0</v>
      </c>
      <c r="DK561" s="125">
        <f t="shared" ca="1" si="1048"/>
        <v>0</v>
      </c>
      <c r="DL561" s="125">
        <f t="shared" ca="1" si="1049"/>
        <v>0</v>
      </c>
      <c r="DN561" s="340">
        <f t="shared" ca="1" si="1050"/>
        <v>0</v>
      </c>
      <c r="DO561" s="340">
        <f t="shared" ca="1" si="1051"/>
        <v>0</v>
      </c>
      <c r="DP561" s="340">
        <f t="shared" ca="1" si="1052"/>
        <v>0</v>
      </c>
      <c r="DQ561" s="340">
        <f t="shared" ca="1" si="1053"/>
        <v>0</v>
      </c>
      <c r="DR561" s="340">
        <f t="shared" ca="1" si="1054"/>
        <v>0</v>
      </c>
      <c r="DS561" s="340">
        <f t="shared" ca="1" si="1054"/>
        <v>0</v>
      </c>
    </row>
    <row r="562" spans="1:123">
      <c r="A562">
        <f t="shared" ca="1" si="935"/>
        <v>0</v>
      </c>
      <c r="B562" t="str">
        <f t="shared" ca="1" si="936"/>
        <v>Разом:</v>
      </c>
      <c r="C562">
        <f t="shared" ca="1" si="937"/>
        <v>0</v>
      </c>
      <c r="D562">
        <f t="shared" ca="1" si="938"/>
        <v>0</v>
      </c>
      <c r="E562">
        <f t="shared" ca="1" si="939"/>
        <v>0</v>
      </c>
      <c r="F562">
        <f t="shared" ca="1" si="940"/>
        <v>0</v>
      </c>
      <c r="G562" s="123">
        <f t="shared" ca="1" si="1045"/>
        <v>0</v>
      </c>
      <c r="H562" s="123">
        <f t="shared" ca="1" si="1057"/>
        <v>0</v>
      </c>
      <c r="I562" s="123">
        <f t="shared" ca="1" si="1057"/>
        <v>0</v>
      </c>
      <c r="J562" s="123">
        <f t="shared" ca="1" si="1057"/>
        <v>0</v>
      </c>
      <c r="K562" s="123">
        <f t="shared" ca="1" si="1057"/>
        <v>0</v>
      </c>
      <c r="L562" s="123">
        <f t="shared" ca="1" si="1057"/>
        <v>0</v>
      </c>
      <c r="M562" s="123">
        <f t="shared" ca="1" si="1057"/>
        <v>0</v>
      </c>
      <c r="N562" s="123">
        <f t="shared" ca="1" si="1057"/>
        <v>0</v>
      </c>
      <c r="O562" s="123">
        <f t="shared" ca="1" si="941"/>
        <v>0</v>
      </c>
      <c r="P562" s="123">
        <f t="shared" ca="1" si="942"/>
        <v>0</v>
      </c>
      <c r="Q562" s="123">
        <f t="shared" ca="1" si="1056"/>
        <v>0</v>
      </c>
      <c r="R562" s="123">
        <f t="shared" ca="1" si="1056"/>
        <v>0</v>
      </c>
      <c r="S562" s="123">
        <f t="shared" ca="1" si="944"/>
        <v>0</v>
      </c>
      <c r="T562" s="123">
        <f t="shared" ca="1" si="945"/>
        <v>0</v>
      </c>
      <c r="U562" s="123">
        <f t="shared" ca="1" si="946"/>
        <v>0</v>
      </c>
      <c r="V562" s="123">
        <f t="shared" ca="1" si="947"/>
        <v>0</v>
      </c>
      <c r="W562" s="123">
        <f t="shared" ca="1" si="948"/>
        <v>0</v>
      </c>
      <c r="X562" s="123">
        <f t="shared" ca="1" si="949"/>
        <v>0</v>
      </c>
      <c r="Y562" s="123">
        <f t="shared" ca="1" si="950"/>
        <v>0</v>
      </c>
      <c r="Z562" s="123">
        <f t="shared" ca="1" si="951"/>
        <v>0</v>
      </c>
      <c r="AA562" s="123">
        <f t="shared" ca="1" si="952"/>
        <v>0</v>
      </c>
      <c r="AB562" s="123">
        <f t="shared" ca="1" si="953"/>
        <v>0</v>
      </c>
      <c r="AC562" s="123">
        <f t="shared" ca="1" si="954"/>
        <v>0</v>
      </c>
      <c r="AD562" s="123">
        <f t="shared" ca="1" si="955"/>
        <v>0</v>
      </c>
      <c r="AE562" s="123">
        <f t="shared" ca="1" si="956"/>
        <v>0</v>
      </c>
      <c r="AF562" s="123">
        <f t="shared" ca="1" si="957"/>
        <v>0</v>
      </c>
      <c r="AG562" s="123">
        <f t="shared" ca="1" si="958"/>
        <v>0</v>
      </c>
      <c r="AH562" s="123">
        <f t="shared" ca="1" si="959"/>
        <v>0</v>
      </c>
      <c r="AI562" s="123">
        <f t="shared" ca="1" si="960"/>
        <v>0</v>
      </c>
      <c r="AJ562" s="123">
        <f t="shared" ca="1" si="961"/>
        <v>0</v>
      </c>
      <c r="AK562" s="123">
        <f t="shared" ca="1" si="962"/>
        <v>0</v>
      </c>
      <c r="AL562" s="123">
        <f t="shared" ca="1" si="963"/>
        <v>0</v>
      </c>
      <c r="AM562" s="123">
        <f t="shared" ca="1" si="964"/>
        <v>0</v>
      </c>
      <c r="AN562" s="123">
        <f t="shared" ca="1" si="965"/>
        <v>0</v>
      </c>
      <c r="AO562" s="123">
        <f t="shared" ca="1" si="966"/>
        <v>0</v>
      </c>
      <c r="AP562" s="123">
        <f t="shared" ca="1" si="967"/>
        <v>0</v>
      </c>
      <c r="AQ562" s="123">
        <f t="shared" ca="1" si="968"/>
        <v>0</v>
      </c>
      <c r="AR562" s="123">
        <f t="shared" ca="1" si="969"/>
        <v>0</v>
      </c>
      <c r="AS562" s="123">
        <f t="shared" ca="1" si="970"/>
        <v>0</v>
      </c>
      <c r="AT562" s="123">
        <f t="shared" ca="1" si="971"/>
        <v>0</v>
      </c>
      <c r="AU562" s="123">
        <f t="shared" ca="1" si="972"/>
        <v>0</v>
      </c>
      <c r="AV562" s="123">
        <f t="shared" ca="1" si="973"/>
        <v>0</v>
      </c>
      <c r="AW562" s="123">
        <f t="shared" ca="1" si="974"/>
        <v>0</v>
      </c>
      <c r="AX562" s="123">
        <f t="shared" ca="1" si="975"/>
        <v>0</v>
      </c>
      <c r="AY562" s="123">
        <f t="shared" ca="1" si="976"/>
        <v>0</v>
      </c>
      <c r="AZ562" s="123">
        <f t="shared" ca="1" si="977"/>
        <v>0</v>
      </c>
      <c r="BA562" s="123">
        <f t="shared" ca="1" si="978"/>
        <v>0</v>
      </c>
      <c r="BB562" s="123">
        <f t="shared" ca="1" si="979"/>
        <v>0</v>
      </c>
      <c r="BC562" s="123">
        <f t="shared" ca="1" si="980"/>
        <v>0</v>
      </c>
      <c r="BD562" s="123">
        <f t="shared" ca="1" si="981"/>
        <v>0</v>
      </c>
      <c r="BE562" s="123">
        <f t="shared" ca="1" si="982"/>
        <v>0</v>
      </c>
      <c r="BF562" s="123">
        <f t="shared" ca="1" si="983"/>
        <v>0</v>
      </c>
      <c r="BG562" s="123">
        <f t="shared" ca="1" si="984"/>
        <v>0</v>
      </c>
      <c r="BH562" s="123">
        <f t="shared" ca="1" si="985"/>
        <v>0</v>
      </c>
      <c r="BI562" s="123">
        <f t="shared" ca="1" si="986"/>
        <v>0</v>
      </c>
      <c r="BJ562" s="123">
        <f t="shared" ca="1" si="987"/>
        <v>0</v>
      </c>
      <c r="BK562" s="123">
        <f t="shared" ca="1" si="988"/>
        <v>0</v>
      </c>
      <c r="BL562" s="123">
        <f t="shared" ca="1" si="989"/>
        <v>0</v>
      </c>
      <c r="BM562" s="123">
        <f t="shared" ca="1" si="990"/>
        <v>0</v>
      </c>
      <c r="BN562" s="123">
        <f t="shared" ca="1" si="991"/>
        <v>0</v>
      </c>
      <c r="BO562" s="123">
        <f t="shared" ca="1" si="992"/>
        <v>0</v>
      </c>
      <c r="BP562" s="340">
        <f t="shared" ca="1" si="993"/>
        <v>0</v>
      </c>
      <c r="BQ562" s="123">
        <f t="shared" ca="1" si="994"/>
        <v>0</v>
      </c>
      <c r="BR562" s="123">
        <f t="shared" ca="1" si="995"/>
        <v>0</v>
      </c>
      <c r="BS562" s="123">
        <f t="shared" ca="1" si="996"/>
        <v>0</v>
      </c>
      <c r="BT562" s="123">
        <f t="shared" ca="1" si="997"/>
        <v>0</v>
      </c>
      <c r="BU562" s="123">
        <f t="shared" ca="1" si="998"/>
        <v>0</v>
      </c>
      <c r="BV562" s="123"/>
      <c r="BW562" s="123">
        <f t="shared" ca="1" si="999"/>
        <v>0</v>
      </c>
      <c r="BX562" s="123"/>
      <c r="BY562" s="123">
        <f t="shared" ca="1" si="1000"/>
        <v>0</v>
      </c>
      <c r="BZ562" s="123"/>
      <c r="CA562" s="123">
        <f t="shared" ca="1" si="1001"/>
        <v>0</v>
      </c>
      <c r="CB562" s="123"/>
      <c r="CC562" s="123">
        <f t="shared" ca="1" si="1002"/>
        <v>0</v>
      </c>
      <c r="CD562" s="125">
        <f t="shared" ca="1" si="1003"/>
        <v>0</v>
      </c>
      <c r="CE562" s="125">
        <f t="shared" ca="1" si="1004"/>
        <v>0</v>
      </c>
      <c r="CF562" s="125">
        <f t="shared" ca="1" si="1005"/>
        <v>0</v>
      </c>
      <c r="CG562" s="125">
        <f t="shared" ca="1" si="1006"/>
        <v>0</v>
      </c>
      <c r="CH562" s="125">
        <f t="shared" ca="1" si="1007"/>
        <v>0</v>
      </c>
      <c r="CI562" s="125">
        <f t="shared" ca="1" si="1008"/>
        <v>0</v>
      </c>
      <c r="CJ562" s="125">
        <f t="shared" ca="1" si="1009"/>
        <v>0</v>
      </c>
      <c r="CK562" s="125">
        <f t="shared" ca="1" si="1010"/>
        <v>0</v>
      </c>
      <c r="CL562" s="125">
        <f t="shared" ca="1" si="1011"/>
        <v>0</v>
      </c>
      <c r="CM562" s="125">
        <f t="shared" ca="1" si="1012"/>
        <v>0</v>
      </c>
      <c r="CN562" s="125">
        <f t="shared" ca="1" si="1013"/>
        <v>0</v>
      </c>
      <c r="CO562" s="125">
        <f t="shared" ca="1" si="1014"/>
        <v>0</v>
      </c>
      <c r="CP562" s="125">
        <f t="shared" ca="1" si="1015"/>
        <v>0</v>
      </c>
      <c r="CQ562" s="125">
        <f t="shared" ca="1" si="1016"/>
        <v>0</v>
      </c>
      <c r="CR562" s="125">
        <f t="shared" ca="1" si="1017"/>
        <v>0</v>
      </c>
      <c r="CS562" s="125">
        <f t="shared" ca="1" si="1018"/>
        <v>0</v>
      </c>
      <c r="CT562" s="125">
        <f t="shared" ca="1" si="1019"/>
        <v>0</v>
      </c>
      <c r="CU562" s="125">
        <f t="shared" ca="1" si="1020"/>
        <v>0</v>
      </c>
      <c r="CV562" s="125">
        <f t="shared" ca="1" si="1021"/>
        <v>0</v>
      </c>
      <c r="CW562" s="125">
        <f t="shared" ca="1" si="1022"/>
        <v>0</v>
      </c>
      <c r="CX562" s="125">
        <f t="shared" ca="1" si="1023"/>
        <v>0</v>
      </c>
      <c r="CY562" s="125">
        <f t="shared" ca="1" si="1024"/>
        <v>0</v>
      </c>
      <c r="CZ562" s="606">
        <f t="shared" ca="1" si="1025"/>
        <v>0</v>
      </c>
      <c r="DA562" s="341">
        <f t="shared" ca="1" si="1026"/>
        <v>0</v>
      </c>
      <c r="DB562" s="125">
        <f t="shared" ca="1" si="1027"/>
        <v>0</v>
      </c>
      <c r="DC562" s="125">
        <f t="shared" ca="1" si="1028"/>
        <v>0</v>
      </c>
      <c r="DD562" s="125">
        <f t="shared" ca="1" si="1029"/>
        <v>0</v>
      </c>
      <c r="DE562" s="125">
        <f t="shared" ca="1" si="1030"/>
        <v>0</v>
      </c>
      <c r="DF562" s="125">
        <f t="shared" ca="1" si="1031"/>
        <v>0</v>
      </c>
      <c r="DG562" s="125">
        <f t="shared" ca="1" si="1055"/>
        <v>0</v>
      </c>
      <c r="DH562" s="125"/>
      <c r="DI562" s="125">
        <f t="shared" ca="1" si="1046"/>
        <v>0</v>
      </c>
      <c r="DJ562" s="125">
        <f t="shared" ca="1" si="1047"/>
        <v>0</v>
      </c>
      <c r="DK562" s="125">
        <f t="shared" ca="1" si="1048"/>
        <v>0</v>
      </c>
      <c r="DL562" s="125">
        <f t="shared" ca="1" si="1049"/>
        <v>0</v>
      </c>
      <c r="DN562" s="340">
        <f t="shared" ca="1" si="1050"/>
        <v>0</v>
      </c>
      <c r="DO562" s="340">
        <f t="shared" ca="1" si="1051"/>
        <v>0</v>
      </c>
      <c r="DP562" s="340">
        <f t="shared" ca="1" si="1052"/>
        <v>0</v>
      </c>
      <c r="DQ562" s="340">
        <f t="shared" ca="1" si="1053"/>
        <v>0</v>
      </c>
      <c r="DR562" s="340">
        <f t="shared" ca="1" si="1054"/>
        <v>0</v>
      </c>
      <c r="DS562" s="340">
        <f t="shared" ca="1" si="1054"/>
        <v>0</v>
      </c>
    </row>
    <row r="563" spans="1:123">
      <c r="A563">
        <f t="shared" ca="1" si="935"/>
        <v>0</v>
      </c>
      <c r="B563">
        <f t="shared" ca="1" si="936"/>
        <v>0</v>
      </c>
      <c r="C563">
        <f t="shared" ca="1" si="937"/>
        <v>0</v>
      </c>
      <c r="D563">
        <f t="shared" ca="1" si="938"/>
        <v>0</v>
      </c>
      <c r="E563">
        <f t="shared" ca="1" si="939"/>
        <v>0</v>
      </c>
      <c r="F563">
        <f t="shared" ca="1" si="940"/>
        <v>0</v>
      </c>
      <c r="G563" s="123">
        <f t="shared" ca="1" si="1045"/>
        <v>0</v>
      </c>
      <c r="H563" s="123">
        <f t="shared" ca="1" si="1057"/>
        <v>0</v>
      </c>
      <c r="I563" s="123">
        <f t="shared" ca="1" si="1057"/>
        <v>0</v>
      </c>
      <c r="J563" s="123">
        <f t="shared" ca="1" si="1057"/>
        <v>0</v>
      </c>
      <c r="K563" s="123">
        <f t="shared" ca="1" si="1057"/>
        <v>0</v>
      </c>
      <c r="L563" s="123">
        <f t="shared" ca="1" si="1057"/>
        <v>0</v>
      </c>
      <c r="M563" s="123">
        <f t="shared" ca="1" si="1057"/>
        <v>0</v>
      </c>
      <c r="N563" s="123">
        <f t="shared" ca="1" si="1057"/>
        <v>0</v>
      </c>
      <c r="O563" s="123">
        <f t="shared" ca="1" si="941"/>
        <v>0</v>
      </c>
      <c r="P563" s="123">
        <f t="shared" ca="1" si="942"/>
        <v>0</v>
      </c>
      <c r="Q563" s="123">
        <f t="shared" ca="1" si="1056"/>
        <v>0</v>
      </c>
      <c r="R563" s="123">
        <f t="shared" ca="1" si="1056"/>
        <v>0</v>
      </c>
      <c r="S563" s="123">
        <f t="shared" ca="1" si="944"/>
        <v>0</v>
      </c>
      <c r="T563" s="123">
        <f t="shared" ca="1" si="945"/>
        <v>0</v>
      </c>
      <c r="U563" s="123">
        <f t="shared" ca="1" si="946"/>
        <v>0</v>
      </c>
      <c r="V563" s="123">
        <f t="shared" ca="1" si="947"/>
        <v>0</v>
      </c>
      <c r="W563" s="123">
        <f t="shared" ca="1" si="948"/>
        <v>0</v>
      </c>
      <c r="X563" s="123">
        <f t="shared" ca="1" si="949"/>
        <v>0</v>
      </c>
      <c r="Y563" s="123">
        <f t="shared" ca="1" si="950"/>
        <v>0</v>
      </c>
      <c r="Z563" s="123">
        <f t="shared" ca="1" si="951"/>
        <v>0</v>
      </c>
      <c r="AA563" s="123">
        <f t="shared" ca="1" si="952"/>
        <v>0</v>
      </c>
      <c r="AB563" s="123">
        <f t="shared" ca="1" si="953"/>
        <v>0</v>
      </c>
      <c r="AC563" s="123">
        <f t="shared" ca="1" si="954"/>
        <v>0</v>
      </c>
      <c r="AD563" s="123">
        <f t="shared" ca="1" si="955"/>
        <v>0</v>
      </c>
      <c r="AE563" s="123">
        <f t="shared" ca="1" si="956"/>
        <v>0</v>
      </c>
      <c r="AF563" s="123">
        <f t="shared" ca="1" si="957"/>
        <v>0</v>
      </c>
      <c r="AG563" s="123">
        <f t="shared" ca="1" si="958"/>
        <v>0</v>
      </c>
      <c r="AH563" s="123">
        <f t="shared" ca="1" si="959"/>
        <v>0</v>
      </c>
      <c r="AI563" s="123">
        <f t="shared" ca="1" si="960"/>
        <v>0</v>
      </c>
      <c r="AJ563" s="123">
        <f t="shared" ca="1" si="961"/>
        <v>0</v>
      </c>
      <c r="AK563" s="123">
        <f t="shared" ca="1" si="962"/>
        <v>0</v>
      </c>
      <c r="AL563" s="123">
        <f t="shared" ca="1" si="963"/>
        <v>0</v>
      </c>
      <c r="AM563" s="123">
        <f t="shared" ca="1" si="964"/>
        <v>0</v>
      </c>
      <c r="AN563" s="123">
        <f t="shared" ca="1" si="965"/>
        <v>0</v>
      </c>
      <c r="AO563" s="123">
        <f t="shared" ca="1" si="966"/>
        <v>0</v>
      </c>
      <c r="AP563" s="123">
        <f t="shared" ca="1" si="967"/>
        <v>0</v>
      </c>
      <c r="AQ563" s="123">
        <f t="shared" ca="1" si="968"/>
        <v>0</v>
      </c>
      <c r="AR563" s="123">
        <f t="shared" ca="1" si="969"/>
        <v>0</v>
      </c>
      <c r="AS563" s="123">
        <f t="shared" ca="1" si="970"/>
        <v>0</v>
      </c>
      <c r="AT563" s="123">
        <f t="shared" ca="1" si="971"/>
        <v>0</v>
      </c>
      <c r="AU563" s="123">
        <f t="shared" ca="1" si="972"/>
        <v>0</v>
      </c>
      <c r="AV563" s="123">
        <f t="shared" ca="1" si="973"/>
        <v>0</v>
      </c>
      <c r="AW563" s="123">
        <f t="shared" ca="1" si="974"/>
        <v>0</v>
      </c>
      <c r="AX563" s="123">
        <f t="shared" ca="1" si="975"/>
        <v>0</v>
      </c>
      <c r="AY563" s="123">
        <f t="shared" ca="1" si="976"/>
        <v>0</v>
      </c>
      <c r="AZ563" s="123">
        <f t="shared" ca="1" si="977"/>
        <v>0</v>
      </c>
      <c r="BA563" s="123">
        <f t="shared" ca="1" si="978"/>
        <v>0</v>
      </c>
      <c r="BB563" s="123">
        <f t="shared" ca="1" si="979"/>
        <v>0</v>
      </c>
      <c r="BC563" s="123">
        <f t="shared" ca="1" si="980"/>
        <v>0</v>
      </c>
      <c r="BD563" s="123">
        <f t="shared" ca="1" si="981"/>
        <v>0</v>
      </c>
      <c r="BE563" s="123">
        <f t="shared" ca="1" si="982"/>
        <v>0</v>
      </c>
      <c r="BF563" s="123">
        <f t="shared" ca="1" si="983"/>
        <v>0</v>
      </c>
      <c r="BG563" s="123">
        <f t="shared" ca="1" si="984"/>
        <v>0</v>
      </c>
      <c r="BH563" s="123">
        <f t="shared" ca="1" si="985"/>
        <v>0</v>
      </c>
      <c r="BI563" s="123">
        <f t="shared" ca="1" si="986"/>
        <v>0</v>
      </c>
      <c r="BJ563" s="123">
        <f t="shared" ca="1" si="987"/>
        <v>0</v>
      </c>
      <c r="BK563" s="123">
        <f t="shared" ca="1" si="988"/>
        <v>0</v>
      </c>
      <c r="BL563" s="123">
        <f t="shared" ca="1" si="989"/>
        <v>0</v>
      </c>
      <c r="BM563" s="123">
        <f t="shared" ca="1" si="990"/>
        <v>0</v>
      </c>
      <c r="BN563" s="123">
        <f t="shared" ca="1" si="991"/>
        <v>0</v>
      </c>
      <c r="BO563" s="123">
        <f t="shared" ca="1" si="992"/>
        <v>0</v>
      </c>
      <c r="BP563" s="340">
        <f t="shared" ca="1" si="993"/>
        <v>0</v>
      </c>
      <c r="BQ563" s="123">
        <f t="shared" ca="1" si="994"/>
        <v>0</v>
      </c>
      <c r="BR563" s="123">
        <f t="shared" ca="1" si="995"/>
        <v>0</v>
      </c>
      <c r="BS563" s="123">
        <f t="shared" ca="1" si="996"/>
        <v>0</v>
      </c>
      <c r="BT563" s="123">
        <f t="shared" ca="1" si="997"/>
        <v>0</v>
      </c>
      <c r="BU563" s="123">
        <f t="shared" ca="1" si="998"/>
        <v>0</v>
      </c>
      <c r="BV563" s="123"/>
      <c r="BW563" s="123">
        <f t="shared" ca="1" si="999"/>
        <v>0</v>
      </c>
      <c r="BX563" s="123"/>
      <c r="BY563" s="123">
        <f t="shared" ca="1" si="1000"/>
        <v>0</v>
      </c>
      <c r="BZ563" s="123"/>
      <c r="CA563" s="123">
        <f t="shared" ca="1" si="1001"/>
        <v>0</v>
      </c>
      <c r="CB563" s="123"/>
      <c r="CC563" s="123">
        <f t="shared" ca="1" si="1002"/>
        <v>0</v>
      </c>
      <c r="CD563" s="125">
        <f t="shared" ca="1" si="1003"/>
        <v>0</v>
      </c>
      <c r="CE563" s="125">
        <f t="shared" ca="1" si="1004"/>
        <v>0</v>
      </c>
      <c r="CF563" s="125">
        <f t="shared" ca="1" si="1005"/>
        <v>0</v>
      </c>
      <c r="CG563" s="125">
        <f t="shared" ca="1" si="1006"/>
        <v>0</v>
      </c>
      <c r="CH563" s="125">
        <f t="shared" ca="1" si="1007"/>
        <v>0</v>
      </c>
      <c r="CI563" s="125">
        <f t="shared" ca="1" si="1008"/>
        <v>0</v>
      </c>
      <c r="CJ563" s="125">
        <f t="shared" ca="1" si="1009"/>
        <v>0</v>
      </c>
      <c r="CK563" s="125">
        <f t="shared" ca="1" si="1010"/>
        <v>0</v>
      </c>
      <c r="CL563" s="125">
        <f t="shared" ca="1" si="1011"/>
        <v>0</v>
      </c>
      <c r="CM563" s="125">
        <f t="shared" ca="1" si="1012"/>
        <v>0</v>
      </c>
      <c r="CN563" s="125">
        <f t="shared" ca="1" si="1013"/>
        <v>0</v>
      </c>
      <c r="CO563" s="125">
        <f t="shared" ca="1" si="1014"/>
        <v>0</v>
      </c>
      <c r="CP563" s="125">
        <f t="shared" ca="1" si="1015"/>
        <v>0</v>
      </c>
      <c r="CQ563" s="125">
        <f t="shared" ca="1" si="1016"/>
        <v>0</v>
      </c>
      <c r="CR563" s="125">
        <f t="shared" ca="1" si="1017"/>
        <v>0</v>
      </c>
      <c r="CS563" s="125">
        <f t="shared" ca="1" si="1018"/>
        <v>0</v>
      </c>
      <c r="CT563" s="125">
        <f t="shared" ca="1" si="1019"/>
        <v>0</v>
      </c>
      <c r="CU563" s="125">
        <f t="shared" ca="1" si="1020"/>
        <v>0</v>
      </c>
      <c r="CV563" s="125">
        <f t="shared" ca="1" si="1021"/>
        <v>0</v>
      </c>
      <c r="CW563" s="125">
        <f t="shared" ca="1" si="1022"/>
        <v>0</v>
      </c>
      <c r="CX563" s="125">
        <f t="shared" ca="1" si="1023"/>
        <v>0</v>
      </c>
      <c r="CY563" s="125">
        <f t="shared" ca="1" si="1024"/>
        <v>0</v>
      </c>
      <c r="CZ563" s="606">
        <f t="shared" ca="1" si="1025"/>
        <v>0</v>
      </c>
      <c r="DA563" s="341" t="e">
        <f t="shared" ca="1" si="1026"/>
        <v>#VALUE!</v>
      </c>
      <c r="DB563" s="125">
        <f t="shared" ca="1" si="1027"/>
        <v>0</v>
      </c>
      <c r="DC563" s="125">
        <f t="shared" ca="1" si="1028"/>
        <v>0</v>
      </c>
      <c r="DD563" s="125">
        <f t="shared" ca="1" si="1029"/>
        <v>0</v>
      </c>
      <c r="DE563" s="125">
        <f t="shared" ca="1" si="1030"/>
        <v>0</v>
      </c>
      <c r="DF563" s="125">
        <f t="shared" ca="1" si="1031"/>
        <v>0</v>
      </c>
      <c r="DG563" s="125">
        <f t="shared" ca="1" si="1055"/>
        <v>0</v>
      </c>
      <c r="DH563" s="125"/>
      <c r="DI563" s="125">
        <f t="shared" ca="1" si="1046"/>
        <v>0</v>
      </c>
      <c r="DJ563" s="125">
        <f t="shared" ca="1" si="1047"/>
        <v>0</v>
      </c>
      <c r="DK563" s="125">
        <f t="shared" ca="1" si="1048"/>
        <v>0</v>
      </c>
      <c r="DL563" s="125">
        <f t="shared" ca="1" si="1049"/>
        <v>0</v>
      </c>
      <c r="DN563" s="340">
        <f t="shared" ca="1" si="1050"/>
        <v>0</v>
      </c>
      <c r="DO563" s="340">
        <f t="shared" ca="1" si="1051"/>
        <v>0</v>
      </c>
      <c r="DP563" s="340">
        <f t="shared" ca="1" si="1052"/>
        <v>0</v>
      </c>
      <c r="DQ563" s="340">
        <f t="shared" ca="1" si="1053"/>
        <v>0</v>
      </c>
      <c r="DR563" s="340">
        <f t="shared" ca="1" si="1054"/>
        <v>0</v>
      </c>
      <c r="DS563" s="340">
        <f t="shared" ca="1" si="1054"/>
        <v>0</v>
      </c>
    </row>
    <row r="564" spans="1:123">
      <c r="A564">
        <f t="shared" ca="1" si="935"/>
        <v>0</v>
      </c>
      <c r="B564" t="str">
        <f t="shared" ca="1" si="936"/>
        <v>надбавка за особливості проходження служби</v>
      </c>
      <c r="C564">
        <f t="shared" ca="1" si="937"/>
        <v>0</v>
      </c>
      <c r="D564">
        <f t="shared" ca="1" si="938"/>
        <v>0</v>
      </c>
      <c r="E564">
        <f t="shared" ca="1" si="939"/>
        <v>0</v>
      </c>
      <c r="F564">
        <f t="shared" ca="1" si="940"/>
        <v>0</v>
      </c>
      <c r="G564" s="123">
        <f t="shared" ca="1" si="1045"/>
        <v>0</v>
      </c>
      <c r="H564" s="123">
        <f t="shared" ca="1" si="1057"/>
        <v>0</v>
      </c>
      <c r="I564" s="123">
        <f t="shared" ca="1" si="1057"/>
        <v>0</v>
      </c>
      <c r="J564" s="123">
        <f t="shared" ca="1" si="1057"/>
        <v>0</v>
      </c>
      <c r="K564" s="123">
        <f t="shared" ca="1" si="1057"/>
        <v>0</v>
      </c>
      <c r="L564" s="123">
        <f t="shared" ca="1" si="1057"/>
        <v>0</v>
      </c>
      <c r="M564" s="123">
        <f t="shared" ca="1" si="1057"/>
        <v>0</v>
      </c>
      <c r="N564" s="123">
        <f t="shared" ca="1" si="1057"/>
        <v>0</v>
      </c>
      <c r="O564" s="123">
        <f t="shared" ca="1" si="941"/>
        <v>0</v>
      </c>
      <c r="P564" s="123">
        <f t="shared" ca="1" si="942"/>
        <v>0</v>
      </c>
      <c r="Q564" s="123">
        <f t="shared" ca="1" si="1056"/>
        <v>0</v>
      </c>
      <c r="R564" s="123">
        <f t="shared" ca="1" si="1056"/>
        <v>0</v>
      </c>
      <c r="S564" s="123">
        <f t="shared" ca="1" si="944"/>
        <v>0</v>
      </c>
      <c r="T564" s="123">
        <f t="shared" ca="1" si="945"/>
        <v>0</v>
      </c>
      <c r="U564" s="123">
        <f t="shared" ca="1" si="946"/>
        <v>0</v>
      </c>
      <c r="V564" s="123">
        <f t="shared" ca="1" si="947"/>
        <v>0</v>
      </c>
      <c r="W564" s="123">
        <f t="shared" ca="1" si="948"/>
        <v>0</v>
      </c>
      <c r="X564" s="123">
        <f t="shared" ca="1" si="949"/>
        <v>0</v>
      </c>
      <c r="Y564" s="123">
        <f t="shared" ca="1" si="950"/>
        <v>0</v>
      </c>
      <c r="Z564" s="123">
        <f t="shared" ca="1" si="951"/>
        <v>0</v>
      </c>
      <c r="AA564" s="123">
        <f t="shared" ca="1" si="952"/>
        <v>0</v>
      </c>
      <c r="AB564" s="123">
        <f t="shared" ca="1" si="953"/>
        <v>0</v>
      </c>
      <c r="AC564" s="123">
        <f t="shared" ca="1" si="954"/>
        <v>0</v>
      </c>
      <c r="AD564" s="123">
        <f t="shared" ca="1" si="955"/>
        <v>0</v>
      </c>
      <c r="AE564" s="123">
        <f t="shared" ca="1" si="956"/>
        <v>0</v>
      </c>
      <c r="AF564" s="123">
        <f t="shared" ca="1" si="957"/>
        <v>0</v>
      </c>
      <c r="AG564" s="123">
        <f t="shared" ca="1" si="958"/>
        <v>0</v>
      </c>
      <c r="AH564" s="123">
        <f t="shared" ca="1" si="959"/>
        <v>0</v>
      </c>
      <c r="AI564" s="123">
        <f t="shared" ca="1" si="960"/>
        <v>0</v>
      </c>
      <c r="AJ564" s="123">
        <f t="shared" ca="1" si="961"/>
        <v>0</v>
      </c>
      <c r="AK564" s="123">
        <f t="shared" ca="1" si="962"/>
        <v>0</v>
      </c>
      <c r="AL564" s="123">
        <f t="shared" ca="1" si="963"/>
        <v>0</v>
      </c>
      <c r="AM564" s="123">
        <f t="shared" ca="1" si="964"/>
        <v>0</v>
      </c>
      <c r="AN564" s="123">
        <f t="shared" ca="1" si="965"/>
        <v>0</v>
      </c>
      <c r="AO564" s="123">
        <f t="shared" ca="1" si="966"/>
        <v>0</v>
      </c>
      <c r="AP564" s="123">
        <f t="shared" ca="1" si="967"/>
        <v>0</v>
      </c>
      <c r="AQ564" s="123">
        <f t="shared" ca="1" si="968"/>
        <v>0</v>
      </c>
      <c r="AR564" s="123">
        <f t="shared" ca="1" si="969"/>
        <v>0</v>
      </c>
      <c r="AS564" s="123">
        <f t="shared" ca="1" si="970"/>
        <v>0</v>
      </c>
      <c r="AT564" s="123">
        <f t="shared" ca="1" si="971"/>
        <v>0</v>
      </c>
      <c r="AU564" s="123">
        <f t="shared" ca="1" si="972"/>
        <v>0</v>
      </c>
      <c r="AV564" s="123">
        <f t="shared" ca="1" si="973"/>
        <v>0</v>
      </c>
      <c r="AW564" s="123">
        <f t="shared" ca="1" si="974"/>
        <v>0</v>
      </c>
      <c r="AX564" s="123">
        <f t="shared" ca="1" si="975"/>
        <v>0</v>
      </c>
      <c r="AY564" s="123">
        <f t="shared" ca="1" si="976"/>
        <v>0</v>
      </c>
      <c r="AZ564" s="123">
        <f t="shared" ca="1" si="977"/>
        <v>0</v>
      </c>
      <c r="BA564" s="123">
        <f t="shared" ca="1" si="978"/>
        <v>0</v>
      </c>
      <c r="BB564" s="123">
        <f t="shared" ca="1" si="979"/>
        <v>0</v>
      </c>
      <c r="BC564" s="123">
        <f t="shared" ca="1" si="980"/>
        <v>0</v>
      </c>
      <c r="BD564" s="123">
        <f t="shared" ca="1" si="981"/>
        <v>0</v>
      </c>
      <c r="BE564" s="123">
        <f t="shared" ca="1" si="982"/>
        <v>0</v>
      </c>
      <c r="BF564" s="123">
        <f t="shared" ca="1" si="983"/>
        <v>0</v>
      </c>
      <c r="BG564" s="123">
        <f t="shared" ca="1" si="984"/>
        <v>0</v>
      </c>
      <c r="BH564" s="123">
        <f t="shared" ca="1" si="985"/>
        <v>0</v>
      </c>
      <c r="BI564" s="123">
        <f t="shared" ca="1" si="986"/>
        <v>0</v>
      </c>
      <c r="BJ564" s="123">
        <f t="shared" ca="1" si="987"/>
        <v>0</v>
      </c>
      <c r="BK564" s="123">
        <f t="shared" ca="1" si="988"/>
        <v>0</v>
      </c>
      <c r="BL564" s="123">
        <f t="shared" ca="1" si="989"/>
        <v>0</v>
      </c>
      <c r="BM564" s="123">
        <f t="shared" ca="1" si="990"/>
        <v>0</v>
      </c>
      <c r="BN564" s="123">
        <f t="shared" ca="1" si="991"/>
        <v>0</v>
      </c>
      <c r="BO564" s="123">
        <f t="shared" ca="1" si="992"/>
        <v>0</v>
      </c>
      <c r="BP564" s="340">
        <f t="shared" ca="1" si="993"/>
        <v>0</v>
      </c>
      <c r="BQ564" s="123">
        <f t="shared" ca="1" si="994"/>
        <v>0</v>
      </c>
      <c r="BR564" s="123">
        <f t="shared" ca="1" si="995"/>
        <v>0</v>
      </c>
      <c r="BS564" s="123">
        <f t="shared" ca="1" si="996"/>
        <v>0</v>
      </c>
      <c r="BT564" s="123">
        <f t="shared" ca="1" si="997"/>
        <v>0</v>
      </c>
      <c r="BU564" s="123">
        <f t="shared" ca="1" si="998"/>
        <v>0</v>
      </c>
      <c r="BV564" s="123"/>
      <c r="BW564" s="123">
        <f t="shared" ca="1" si="999"/>
        <v>0</v>
      </c>
      <c r="BX564" s="123"/>
      <c r="BY564" s="123">
        <f t="shared" ca="1" si="1000"/>
        <v>0</v>
      </c>
      <c r="BZ564" s="123"/>
      <c r="CA564" s="123">
        <f t="shared" ca="1" si="1001"/>
        <v>0</v>
      </c>
      <c r="CB564" s="123"/>
      <c r="CC564" s="123">
        <f t="shared" ca="1" si="1002"/>
        <v>0</v>
      </c>
      <c r="CD564" s="125">
        <f t="shared" ca="1" si="1003"/>
        <v>0</v>
      </c>
      <c r="CE564" s="125">
        <f t="shared" ca="1" si="1004"/>
        <v>0</v>
      </c>
      <c r="CF564" s="125">
        <f t="shared" ca="1" si="1005"/>
        <v>0</v>
      </c>
      <c r="CG564" s="125">
        <f t="shared" ca="1" si="1006"/>
        <v>0</v>
      </c>
      <c r="CH564" s="125">
        <f t="shared" ca="1" si="1007"/>
        <v>0</v>
      </c>
      <c r="CI564" s="125">
        <f t="shared" ca="1" si="1008"/>
        <v>0</v>
      </c>
      <c r="CJ564" s="125">
        <f t="shared" ca="1" si="1009"/>
        <v>0</v>
      </c>
      <c r="CK564" s="125">
        <f t="shared" ca="1" si="1010"/>
        <v>0</v>
      </c>
      <c r="CL564" s="125">
        <f t="shared" ca="1" si="1011"/>
        <v>0</v>
      </c>
      <c r="CM564" s="125">
        <f t="shared" ca="1" si="1012"/>
        <v>0</v>
      </c>
      <c r="CN564" s="125">
        <f t="shared" ca="1" si="1013"/>
        <v>0</v>
      </c>
      <c r="CO564" s="125">
        <f t="shared" ca="1" si="1014"/>
        <v>0</v>
      </c>
      <c r="CP564" s="125">
        <f t="shared" ca="1" si="1015"/>
        <v>0</v>
      </c>
      <c r="CQ564" s="125">
        <f t="shared" ca="1" si="1016"/>
        <v>0</v>
      </c>
      <c r="CR564" s="125">
        <f t="shared" ca="1" si="1017"/>
        <v>0</v>
      </c>
      <c r="CS564" s="125">
        <f t="shared" ca="1" si="1018"/>
        <v>0</v>
      </c>
      <c r="CT564" s="125">
        <f t="shared" ca="1" si="1019"/>
        <v>0</v>
      </c>
      <c r="CU564" s="125">
        <f t="shared" ca="1" si="1020"/>
        <v>0</v>
      </c>
      <c r="CV564" s="125">
        <f t="shared" ca="1" si="1021"/>
        <v>0</v>
      </c>
      <c r="CW564" s="125">
        <f t="shared" ca="1" si="1022"/>
        <v>0</v>
      </c>
      <c r="CX564" s="125">
        <f t="shared" ca="1" si="1023"/>
        <v>0</v>
      </c>
      <c r="CY564" s="125">
        <f t="shared" ca="1" si="1024"/>
        <v>0</v>
      </c>
      <c r="CZ564" s="606">
        <f t="shared" ca="1" si="1025"/>
        <v>0</v>
      </c>
      <c r="DA564" s="341">
        <f t="shared" ca="1" si="1026"/>
        <v>0</v>
      </c>
      <c r="DB564" s="125">
        <f t="shared" ca="1" si="1027"/>
        <v>0</v>
      </c>
      <c r="DC564" s="125">
        <f t="shared" ca="1" si="1028"/>
        <v>0</v>
      </c>
      <c r="DD564" s="125">
        <f t="shared" ca="1" si="1029"/>
        <v>0</v>
      </c>
      <c r="DE564" s="125">
        <f t="shared" ca="1" si="1030"/>
        <v>0</v>
      </c>
      <c r="DF564" s="125">
        <f t="shared" ca="1" si="1031"/>
        <v>0</v>
      </c>
      <c r="DG564" s="125">
        <f t="shared" ca="1" si="1055"/>
        <v>0</v>
      </c>
      <c r="DH564" s="125"/>
      <c r="DI564" s="125">
        <f t="shared" ca="1" si="1046"/>
        <v>0</v>
      </c>
      <c r="DJ564" s="125">
        <f t="shared" ca="1" si="1047"/>
        <v>0</v>
      </c>
      <c r="DK564" s="125">
        <f t="shared" ca="1" si="1048"/>
        <v>0</v>
      </c>
      <c r="DL564" s="125">
        <f t="shared" ca="1" si="1049"/>
        <v>0</v>
      </c>
      <c r="DN564" s="340">
        <f t="shared" ca="1" si="1050"/>
        <v>0</v>
      </c>
      <c r="DO564" s="340">
        <f t="shared" ca="1" si="1051"/>
        <v>0</v>
      </c>
      <c r="DP564" s="340">
        <f t="shared" ca="1" si="1052"/>
        <v>0</v>
      </c>
      <c r="DQ564" s="340">
        <f t="shared" ca="1" si="1053"/>
        <v>0</v>
      </c>
      <c r="DR564" s="340">
        <f t="shared" ca="1" si="1054"/>
        <v>0</v>
      </c>
      <c r="DS564" s="340">
        <f t="shared" ca="1" si="1054"/>
        <v>0</v>
      </c>
    </row>
    <row r="565" spans="1:123">
      <c r="A565">
        <f t="shared" ca="1" si="935"/>
        <v>0</v>
      </c>
      <c r="B565">
        <f t="shared" ca="1" si="936"/>
        <v>0</v>
      </c>
      <c r="C565">
        <f t="shared" ca="1" si="937"/>
        <v>0</v>
      </c>
      <c r="D565">
        <f t="shared" ca="1" si="938"/>
        <v>0</v>
      </c>
      <c r="E565">
        <f t="shared" ca="1" si="939"/>
        <v>0</v>
      </c>
      <c r="F565">
        <f t="shared" ca="1" si="940"/>
        <v>0</v>
      </c>
      <c r="G565" s="123">
        <f t="shared" ca="1" si="1045"/>
        <v>0</v>
      </c>
      <c r="H565" s="123">
        <f t="shared" ca="1" si="1057"/>
        <v>0</v>
      </c>
      <c r="I565" s="123">
        <f t="shared" ca="1" si="1057"/>
        <v>0</v>
      </c>
      <c r="J565" s="123">
        <f t="shared" ca="1" si="1057"/>
        <v>0</v>
      </c>
      <c r="K565" s="123">
        <f t="shared" ca="1" si="1057"/>
        <v>0</v>
      </c>
      <c r="L565" s="123">
        <f t="shared" ca="1" si="1057"/>
        <v>0</v>
      </c>
      <c r="M565" s="123">
        <f t="shared" ca="1" si="1057"/>
        <v>0</v>
      </c>
      <c r="N565" s="123">
        <f t="shared" ca="1" si="1057"/>
        <v>0</v>
      </c>
      <c r="O565" s="123">
        <f t="shared" ca="1" si="941"/>
        <v>0</v>
      </c>
      <c r="P565" s="123">
        <f t="shared" ca="1" si="942"/>
        <v>0</v>
      </c>
      <c r="Q565" s="123">
        <f t="shared" ca="1" si="1056"/>
        <v>0</v>
      </c>
      <c r="R565" s="123">
        <f t="shared" ca="1" si="1056"/>
        <v>0</v>
      </c>
      <c r="S565" s="123">
        <f t="shared" ca="1" si="944"/>
        <v>0</v>
      </c>
      <c r="T565" s="123">
        <f t="shared" ca="1" si="945"/>
        <v>0</v>
      </c>
      <c r="U565" s="123">
        <f t="shared" ca="1" si="946"/>
        <v>0</v>
      </c>
      <c r="V565" s="123">
        <f t="shared" ca="1" si="947"/>
        <v>0</v>
      </c>
      <c r="W565" s="123">
        <f t="shared" ca="1" si="948"/>
        <v>0</v>
      </c>
      <c r="X565" s="123">
        <f t="shared" ca="1" si="949"/>
        <v>0</v>
      </c>
      <c r="Y565" s="123">
        <f t="shared" ca="1" si="950"/>
        <v>0</v>
      </c>
      <c r="Z565" s="123">
        <f t="shared" ca="1" si="951"/>
        <v>0</v>
      </c>
      <c r="AA565" s="123">
        <f t="shared" ca="1" si="952"/>
        <v>0</v>
      </c>
      <c r="AB565" s="123">
        <f t="shared" ca="1" si="953"/>
        <v>0</v>
      </c>
      <c r="AC565" s="123">
        <f t="shared" ca="1" si="954"/>
        <v>0</v>
      </c>
      <c r="AD565" s="123">
        <f t="shared" ca="1" si="955"/>
        <v>0</v>
      </c>
      <c r="AE565" s="123">
        <f t="shared" ca="1" si="956"/>
        <v>0</v>
      </c>
      <c r="AF565" s="123">
        <f t="shared" ca="1" si="957"/>
        <v>0</v>
      </c>
      <c r="AG565" s="123">
        <f t="shared" ca="1" si="958"/>
        <v>0</v>
      </c>
      <c r="AH565" s="123">
        <f t="shared" ca="1" si="959"/>
        <v>0</v>
      </c>
      <c r="AI565" s="123">
        <f t="shared" ca="1" si="960"/>
        <v>0</v>
      </c>
      <c r="AJ565" s="123">
        <f t="shared" ca="1" si="961"/>
        <v>0</v>
      </c>
      <c r="AK565" s="123">
        <f t="shared" ca="1" si="962"/>
        <v>0</v>
      </c>
      <c r="AL565" s="123">
        <f t="shared" ca="1" si="963"/>
        <v>0</v>
      </c>
      <c r="AM565" s="123">
        <f t="shared" ca="1" si="964"/>
        <v>0</v>
      </c>
      <c r="AN565" s="123">
        <f t="shared" ca="1" si="965"/>
        <v>0</v>
      </c>
      <c r="AO565" s="123">
        <f t="shared" ca="1" si="966"/>
        <v>0</v>
      </c>
      <c r="AP565" s="123">
        <f t="shared" ca="1" si="967"/>
        <v>0</v>
      </c>
      <c r="AQ565" s="123">
        <f t="shared" ca="1" si="968"/>
        <v>0</v>
      </c>
      <c r="AR565" s="123">
        <f t="shared" ca="1" si="969"/>
        <v>0</v>
      </c>
      <c r="AS565" s="123">
        <f t="shared" ca="1" si="970"/>
        <v>0</v>
      </c>
      <c r="AT565" s="123">
        <f t="shared" ca="1" si="971"/>
        <v>0</v>
      </c>
      <c r="AU565" s="123">
        <f t="shared" ca="1" si="972"/>
        <v>0</v>
      </c>
      <c r="AV565" s="123">
        <f t="shared" ca="1" si="973"/>
        <v>0</v>
      </c>
      <c r="AW565" s="123">
        <f t="shared" ca="1" si="974"/>
        <v>0</v>
      </c>
      <c r="AX565" s="123">
        <f t="shared" ca="1" si="975"/>
        <v>0</v>
      </c>
      <c r="AY565" s="123">
        <f t="shared" ca="1" si="976"/>
        <v>0</v>
      </c>
      <c r="AZ565" s="123">
        <f t="shared" ca="1" si="977"/>
        <v>0</v>
      </c>
      <c r="BA565" s="123">
        <f t="shared" ca="1" si="978"/>
        <v>0</v>
      </c>
      <c r="BB565" s="123">
        <f t="shared" ca="1" si="979"/>
        <v>0</v>
      </c>
      <c r="BC565" s="123">
        <f t="shared" ca="1" si="980"/>
        <v>0</v>
      </c>
      <c r="BD565" s="123">
        <f t="shared" ca="1" si="981"/>
        <v>0</v>
      </c>
      <c r="BE565" s="123">
        <f t="shared" ca="1" si="982"/>
        <v>0</v>
      </c>
      <c r="BF565" s="123">
        <f t="shared" ca="1" si="983"/>
        <v>0</v>
      </c>
      <c r="BG565" s="123">
        <f t="shared" ca="1" si="984"/>
        <v>0</v>
      </c>
      <c r="BH565" s="123">
        <f t="shared" ca="1" si="985"/>
        <v>0</v>
      </c>
      <c r="BI565" s="123">
        <f t="shared" ca="1" si="986"/>
        <v>0</v>
      </c>
      <c r="BJ565" s="123">
        <f t="shared" ca="1" si="987"/>
        <v>0</v>
      </c>
      <c r="BK565" s="123">
        <f t="shared" ca="1" si="988"/>
        <v>0</v>
      </c>
      <c r="BL565" s="123">
        <f t="shared" ca="1" si="989"/>
        <v>0</v>
      </c>
      <c r="BM565" s="123">
        <f t="shared" ca="1" si="990"/>
        <v>0</v>
      </c>
      <c r="BN565" s="123">
        <f t="shared" ca="1" si="991"/>
        <v>0</v>
      </c>
      <c r="BO565" s="123">
        <f t="shared" ca="1" si="992"/>
        <v>0</v>
      </c>
      <c r="BP565" s="340">
        <f t="shared" ca="1" si="993"/>
        <v>0</v>
      </c>
      <c r="BQ565" s="123">
        <f t="shared" ca="1" si="994"/>
        <v>0</v>
      </c>
      <c r="BR565" s="123">
        <f t="shared" ca="1" si="995"/>
        <v>0</v>
      </c>
      <c r="BS565" s="123">
        <f t="shared" ca="1" si="996"/>
        <v>0</v>
      </c>
      <c r="BT565" s="123">
        <f t="shared" ca="1" si="997"/>
        <v>0</v>
      </c>
      <c r="BU565" s="123">
        <f t="shared" ca="1" si="998"/>
        <v>0</v>
      </c>
      <c r="BV565" s="123"/>
      <c r="BW565" s="123">
        <f t="shared" ca="1" si="999"/>
        <v>0</v>
      </c>
      <c r="BX565" s="123"/>
      <c r="BY565" s="123">
        <f t="shared" ca="1" si="1000"/>
        <v>0</v>
      </c>
      <c r="BZ565" s="123"/>
      <c r="CA565" s="123">
        <f t="shared" ca="1" si="1001"/>
        <v>0</v>
      </c>
      <c r="CB565" s="123"/>
      <c r="CC565" s="123">
        <f t="shared" ca="1" si="1002"/>
        <v>0</v>
      </c>
      <c r="CD565" s="125">
        <f t="shared" ca="1" si="1003"/>
        <v>0</v>
      </c>
      <c r="CE565" s="125">
        <f t="shared" ca="1" si="1004"/>
        <v>0</v>
      </c>
      <c r="CF565" s="125">
        <f t="shared" ca="1" si="1005"/>
        <v>0</v>
      </c>
      <c r="CG565" s="125">
        <f t="shared" ca="1" si="1006"/>
        <v>0</v>
      </c>
      <c r="CH565" s="125">
        <f t="shared" ca="1" si="1007"/>
        <v>0</v>
      </c>
      <c r="CI565" s="125">
        <f t="shared" ca="1" si="1008"/>
        <v>0</v>
      </c>
      <c r="CJ565" s="125">
        <f t="shared" ca="1" si="1009"/>
        <v>0</v>
      </c>
      <c r="CK565" s="125">
        <f t="shared" ca="1" si="1010"/>
        <v>0</v>
      </c>
      <c r="CL565" s="125">
        <f t="shared" ca="1" si="1011"/>
        <v>0</v>
      </c>
      <c r="CM565" s="125">
        <f t="shared" ca="1" si="1012"/>
        <v>0</v>
      </c>
      <c r="CN565" s="125">
        <f t="shared" ca="1" si="1013"/>
        <v>0</v>
      </c>
      <c r="CO565" s="125">
        <f t="shared" ca="1" si="1014"/>
        <v>0</v>
      </c>
      <c r="CP565" s="125">
        <f t="shared" ca="1" si="1015"/>
        <v>0</v>
      </c>
      <c r="CQ565" s="125">
        <f t="shared" ca="1" si="1016"/>
        <v>0</v>
      </c>
      <c r="CR565" s="125">
        <f t="shared" ca="1" si="1017"/>
        <v>0</v>
      </c>
      <c r="CS565" s="125">
        <f t="shared" ca="1" si="1018"/>
        <v>0</v>
      </c>
      <c r="CT565" s="125">
        <f t="shared" ca="1" si="1019"/>
        <v>0</v>
      </c>
      <c r="CU565" s="125">
        <f t="shared" ca="1" si="1020"/>
        <v>0</v>
      </c>
      <c r="CV565" s="125">
        <f t="shared" ca="1" si="1021"/>
        <v>0</v>
      </c>
      <c r="CW565" s="125">
        <f t="shared" ca="1" si="1022"/>
        <v>0</v>
      </c>
      <c r="CX565" s="125">
        <f t="shared" ca="1" si="1023"/>
        <v>0</v>
      </c>
      <c r="CY565" s="125">
        <f t="shared" ca="1" si="1024"/>
        <v>0</v>
      </c>
      <c r="CZ565" s="606">
        <f t="shared" ca="1" si="1025"/>
        <v>0</v>
      </c>
      <c r="DA565" s="341">
        <f t="shared" ca="1" si="1026"/>
        <v>0</v>
      </c>
      <c r="DB565" s="125">
        <f t="shared" ca="1" si="1027"/>
        <v>0</v>
      </c>
      <c r="DC565" s="125">
        <f t="shared" ca="1" si="1028"/>
        <v>0</v>
      </c>
      <c r="DD565" s="125">
        <f t="shared" ca="1" si="1029"/>
        <v>0</v>
      </c>
      <c r="DE565" s="125">
        <f t="shared" ca="1" si="1030"/>
        <v>0</v>
      </c>
      <c r="DF565" s="125">
        <f t="shared" ca="1" si="1031"/>
        <v>0</v>
      </c>
      <c r="DG565" s="125">
        <f t="shared" ca="1" si="1055"/>
        <v>0</v>
      </c>
      <c r="DH565" s="125"/>
      <c r="DI565" s="125">
        <f t="shared" ca="1" si="1046"/>
        <v>0</v>
      </c>
      <c r="DJ565" s="125">
        <f t="shared" ca="1" si="1047"/>
        <v>0</v>
      </c>
      <c r="DK565" s="125">
        <f t="shared" ca="1" si="1048"/>
        <v>0</v>
      </c>
      <c r="DL565" s="125">
        <f t="shared" ca="1" si="1049"/>
        <v>0</v>
      </c>
      <c r="DN565" s="340">
        <f t="shared" ca="1" si="1050"/>
        <v>0</v>
      </c>
      <c r="DO565" s="340">
        <f t="shared" ca="1" si="1051"/>
        <v>0</v>
      </c>
      <c r="DP565" s="340">
        <f t="shared" ca="1" si="1052"/>
        <v>0</v>
      </c>
      <c r="DQ565" s="340">
        <f t="shared" ca="1" si="1053"/>
        <v>0</v>
      </c>
      <c r="DR565" s="340">
        <f t="shared" ca="1" si="1054"/>
        <v>0</v>
      </c>
      <c r="DS565" s="340">
        <f t="shared" ca="1" si="1054"/>
        <v>0</v>
      </c>
    </row>
    <row r="566" spans="1:123">
      <c r="A566">
        <f t="shared" ca="1" si="935"/>
        <v>0</v>
      </c>
      <c r="B566">
        <f t="shared" ca="1" si="936"/>
        <v>1</v>
      </c>
      <c r="C566">
        <f t="shared" ca="1" si="937"/>
        <v>0.65</v>
      </c>
      <c r="D566">
        <f t="shared" ca="1" si="938"/>
        <v>0</v>
      </c>
      <c r="E566">
        <f t="shared" ca="1" si="939"/>
        <v>0</v>
      </c>
      <c r="F566">
        <f t="shared" ca="1" si="940"/>
        <v>0</v>
      </c>
      <c r="G566" s="123">
        <f t="shared" ca="1" si="1045"/>
        <v>0</v>
      </c>
      <c r="H566" s="123">
        <f t="shared" ca="1" si="1057"/>
        <v>0</v>
      </c>
      <c r="I566" s="123">
        <f t="shared" ca="1" si="1057"/>
        <v>0</v>
      </c>
      <c r="J566" s="123">
        <f t="shared" ca="1" si="1057"/>
        <v>0</v>
      </c>
      <c r="K566" s="123">
        <f t="shared" ca="1" si="1057"/>
        <v>0</v>
      </c>
      <c r="L566" s="123">
        <f t="shared" ca="1" si="1057"/>
        <v>0</v>
      </c>
      <c r="M566" s="123">
        <f t="shared" ca="1" si="1057"/>
        <v>0</v>
      </c>
      <c r="N566" s="123">
        <f t="shared" ca="1" si="1057"/>
        <v>0</v>
      </c>
      <c r="O566" s="123">
        <f t="shared" ca="1" si="941"/>
        <v>0</v>
      </c>
      <c r="P566" s="123">
        <f t="shared" ca="1" si="942"/>
        <v>0</v>
      </c>
      <c r="Q566" s="123">
        <f t="shared" ca="1" si="1056"/>
        <v>0</v>
      </c>
      <c r="R566" s="123">
        <f t="shared" ca="1" si="1056"/>
        <v>0</v>
      </c>
      <c r="S566" s="123">
        <f t="shared" ca="1" si="944"/>
        <v>0</v>
      </c>
      <c r="T566" s="123">
        <f t="shared" ca="1" si="945"/>
        <v>0</v>
      </c>
      <c r="U566" s="123">
        <f t="shared" ca="1" si="946"/>
        <v>0</v>
      </c>
      <c r="V566" s="123">
        <f t="shared" ca="1" si="947"/>
        <v>0</v>
      </c>
      <c r="W566" s="123">
        <f t="shared" ca="1" si="948"/>
        <v>0</v>
      </c>
      <c r="X566" s="123">
        <f t="shared" ca="1" si="949"/>
        <v>0</v>
      </c>
      <c r="Y566" s="123">
        <f t="shared" ca="1" si="950"/>
        <v>0</v>
      </c>
      <c r="Z566" s="123">
        <f t="shared" ca="1" si="951"/>
        <v>0</v>
      </c>
      <c r="AA566" s="123">
        <f t="shared" ca="1" si="952"/>
        <v>0</v>
      </c>
      <c r="AB566" s="123">
        <f t="shared" ca="1" si="953"/>
        <v>0</v>
      </c>
      <c r="AC566" s="123">
        <f t="shared" ca="1" si="954"/>
        <v>0</v>
      </c>
      <c r="AD566" s="123">
        <f t="shared" ca="1" si="955"/>
        <v>0</v>
      </c>
      <c r="AE566" s="123">
        <f t="shared" ca="1" si="956"/>
        <v>0</v>
      </c>
      <c r="AF566" s="123">
        <f t="shared" ca="1" si="957"/>
        <v>0</v>
      </c>
      <c r="AG566" s="123">
        <f t="shared" ca="1" si="958"/>
        <v>0</v>
      </c>
      <c r="AH566" s="123">
        <f t="shared" ca="1" si="959"/>
        <v>0</v>
      </c>
      <c r="AI566" s="123">
        <f t="shared" ca="1" si="960"/>
        <v>0</v>
      </c>
      <c r="AJ566" s="123">
        <f t="shared" ca="1" si="961"/>
        <v>0</v>
      </c>
      <c r="AK566" s="123">
        <f t="shared" ca="1" si="962"/>
        <v>0</v>
      </c>
      <c r="AL566" s="123">
        <f t="shared" ca="1" si="963"/>
        <v>0</v>
      </c>
      <c r="AM566" s="123">
        <f t="shared" ca="1" si="964"/>
        <v>0</v>
      </c>
      <c r="AN566" s="123">
        <f t="shared" ca="1" si="965"/>
        <v>0</v>
      </c>
      <c r="AO566" s="123">
        <f t="shared" ca="1" si="966"/>
        <v>0</v>
      </c>
      <c r="AP566" s="123">
        <f t="shared" ca="1" si="967"/>
        <v>0</v>
      </c>
      <c r="AQ566" s="123">
        <f t="shared" ca="1" si="968"/>
        <v>0</v>
      </c>
      <c r="AR566" s="123">
        <f t="shared" ca="1" si="969"/>
        <v>0</v>
      </c>
      <c r="AS566" s="123">
        <f t="shared" ca="1" si="970"/>
        <v>0</v>
      </c>
      <c r="AT566" s="123">
        <f t="shared" ca="1" si="971"/>
        <v>0</v>
      </c>
      <c r="AU566" s="123">
        <f t="shared" ca="1" si="972"/>
        <v>0</v>
      </c>
      <c r="AV566" s="123">
        <f t="shared" ca="1" si="973"/>
        <v>0</v>
      </c>
      <c r="AW566" s="123">
        <f t="shared" ca="1" si="974"/>
        <v>0</v>
      </c>
      <c r="AX566" s="123">
        <f t="shared" ca="1" si="975"/>
        <v>0</v>
      </c>
      <c r="AY566" s="123">
        <f t="shared" ca="1" si="976"/>
        <v>0</v>
      </c>
      <c r="AZ566" s="123">
        <f t="shared" ca="1" si="977"/>
        <v>0</v>
      </c>
      <c r="BA566" s="123">
        <f t="shared" ca="1" si="978"/>
        <v>0</v>
      </c>
      <c r="BB566" s="123">
        <f t="shared" ca="1" si="979"/>
        <v>0</v>
      </c>
      <c r="BC566" s="123">
        <f t="shared" ca="1" si="980"/>
        <v>0</v>
      </c>
      <c r="BD566" s="123">
        <f t="shared" ca="1" si="981"/>
        <v>0</v>
      </c>
      <c r="BE566" s="123">
        <f t="shared" ca="1" si="982"/>
        <v>0</v>
      </c>
      <c r="BF566" s="123">
        <f t="shared" ca="1" si="983"/>
        <v>0</v>
      </c>
      <c r="BG566" s="123">
        <f t="shared" ca="1" si="984"/>
        <v>0</v>
      </c>
      <c r="BH566" s="123">
        <f t="shared" ca="1" si="985"/>
        <v>0</v>
      </c>
      <c r="BI566" s="123">
        <f t="shared" ca="1" si="986"/>
        <v>0</v>
      </c>
      <c r="BJ566" s="123">
        <f t="shared" ca="1" si="987"/>
        <v>0</v>
      </c>
      <c r="BK566" s="123">
        <f t="shared" ca="1" si="988"/>
        <v>0</v>
      </c>
      <c r="BL566" s="123">
        <f t="shared" ca="1" si="989"/>
        <v>0</v>
      </c>
      <c r="BM566" s="123">
        <f t="shared" ca="1" si="990"/>
        <v>0</v>
      </c>
      <c r="BN566" s="123">
        <f t="shared" ca="1" si="991"/>
        <v>0</v>
      </c>
      <c r="BO566" s="123">
        <f t="shared" ca="1" si="992"/>
        <v>0</v>
      </c>
      <c r="BP566" s="340">
        <f t="shared" ca="1" si="993"/>
        <v>0</v>
      </c>
      <c r="BQ566" s="123">
        <f t="shared" ca="1" si="994"/>
        <v>0</v>
      </c>
      <c r="BR566" s="123">
        <f t="shared" ca="1" si="995"/>
        <v>0</v>
      </c>
      <c r="BS566" s="123">
        <f t="shared" ca="1" si="996"/>
        <v>0</v>
      </c>
      <c r="BT566" s="123">
        <f t="shared" ca="1" si="997"/>
        <v>0</v>
      </c>
      <c r="BU566" s="123">
        <f t="shared" ca="1" si="998"/>
        <v>0</v>
      </c>
      <c r="BV566" s="123"/>
      <c r="BW566" s="123">
        <f t="shared" ca="1" si="999"/>
        <v>0</v>
      </c>
      <c r="BX566" s="123"/>
      <c r="BY566" s="123">
        <f t="shared" ca="1" si="1000"/>
        <v>0</v>
      </c>
      <c r="BZ566" s="123"/>
      <c r="CA566" s="123">
        <f t="shared" ca="1" si="1001"/>
        <v>0</v>
      </c>
      <c r="CB566" s="123"/>
      <c r="CC566" s="123">
        <f t="shared" ca="1" si="1002"/>
        <v>0</v>
      </c>
      <c r="CD566" s="125">
        <f t="shared" ca="1" si="1003"/>
        <v>6</v>
      </c>
      <c r="CE566" s="125">
        <f t="shared" ca="1" si="1004"/>
        <v>2</v>
      </c>
      <c r="CF566" s="125">
        <f t="shared" ca="1" si="1005"/>
        <v>1</v>
      </c>
      <c r="CG566" s="125">
        <f t="shared" ca="1" si="1006"/>
        <v>6</v>
      </c>
      <c r="CH566" s="125">
        <f t="shared" ca="1" si="1007"/>
        <v>3</v>
      </c>
      <c r="CI566" s="125">
        <f t="shared" ca="1" si="1008"/>
        <v>2</v>
      </c>
      <c r="CJ566" s="125">
        <f t="shared" ca="1" si="1009"/>
        <v>0</v>
      </c>
      <c r="CK566" s="125">
        <f t="shared" ca="1" si="1010"/>
        <v>0</v>
      </c>
      <c r="CL566" s="125">
        <f t="shared" ca="1" si="1011"/>
        <v>24</v>
      </c>
      <c r="CM566" s="125">
        <f t="shared" ca="1" si="1012"/>
        <v>0</v>
      </c>
      <c r="CN566" s="125">
        <f t="shared" ca="1" si="1013"/>
        <v>0</v>
      </c>
      <c r="CO566" s="125">
        <f t="shared" ca="1" si="1014"/>
        <v>0</v>
      </c>
      <c r="CP566" s="125">
        <f t="shared" ca="1" si="1015"/>
        <v>0</v>
      </c>
      <c r="CQ566" s="125">
        <f t="shared" ca="1" si="1016"/>
        <v>0</v>
      </c>
      <c r="CR566" s="125">
        <f t="shared" ca="1" si="1017"/>
        <v>0</v>
      </c>
      <c r="CS566" s="125">
        <f t="shared" ca="1" si="1018"/>
        <v>0</v>
      </c>
      <c r="CT566" s="125">
        <f t="shared" ca="1" si="1019"/>
        <v>0</v>
      </c>
      <c r="CU566" s="125">
        <f t="shared" ca="1" si="1020"/>
        <v>0</v>
      </c>
      <c r="CV566" s="125">
        <f t="shared" ca="1" si="1021"/>
        <v>0</v>
      </c>
      <c r="CW566" s="125">
        <f t="shared" ca="1" si="1022"/>
        <v>11</v>
      </c>
      <c r="CX566" s="125">
        <f t="shared" ca="1" si="1023"/>
        <v>0</v>
      </c>
      <c r="CY566" s="125">
        <f t="shared" ca="1" si="1024"/>
        <v>4</v>
      </c>
      <c r="CZ566" s="606">
        <f t="shared" ca="1" si="1025"/>
        <v>0</v>
      </c>
      <c r="DA566" s="341">
        <f t="shared" ca="1" si="1026"/>
        <v>2</v>
      </c>
      <c r="DB566" s="125">
        <f t="shared" ca="1" si="1027"/>
        <v>0</v>
      </c>
      <c r="DC566" s="125">
        <f t="shared" ca="1" si="1028"/>
        <v>1</v>
      </c>
      <c r="DD566" s="125">
        <f t="shared" ca="1" si="1029"/>
        <v>0</v>
      </c>
      <c r="DE566" s="125">
        <f t="shared" ca="1" si="1030"/>
        <v>0</v>
      </c>
      <c r="DF566" s="125">
        <f t="shared" ca="1" si="1031"/>
        <v>0</v>
      </c>
      <c r="DG566" s="125">
        <f t="shared" ca="1" si="1055"/>
        <v>0</v>
      </c>
      <c r="DH566" s="125"/>
      <c r="DI566" s="125">
        <f t="shared" ca="1" si="1046"/>
        <v>0</v>
      </c>
      <c r="DJ566" s="125">
        <f t="shared" ca="1" si="1047"/>
        <v>0</v>
      </c>
      <c r="DK566" s="125">
        <f t="shared" ca="1" si="1048"/>
        <v>0</v>
      </c>
      <c r="DL566" s="125">
        <f t="shared" ca="1" si="1049"/>
        <v>62</v>
      </c>
      <c r="DN566" s="340">
        <f t="shared" ca="1" si="1050"/>
        <v>0</v>
      </c>
      <c r="DO566" s="340">
        <f t="shared" ca="1" si="1051"/>
        <v>0</v>
      </c>
      <c r="DP566" s="340">
        <f t="shared" ca="1" si="1052"/>
        <v>0</v>
      </c>
      <c r="DQ566" s="340">
        <f t="shared" ca="1" si="1053"/>
        <v>0</v>
      </c>
      <c r="DR566" s="340">
        <f t="shared" ca="1" si="1054"/>
        <v>0</v>
      </c>
      <c r="DS566" s="340">
        <f t="shared" ca="1" si="1054"/>
        <v>0</v>
      </c>
    </row>
    <row r="567" spans="1:123">
      <c r="A567">
        <f t="shared" ca="1" si="935"/>
        <v>0</v>
      </c>
      <c r="B567">
        <f t="shared" ca="1" si="936"/>
        <v>1.02</v>
      </c>
      <c r="C567">
        <f t="shared" ca="1" si="937"/>
        <v>0.66</v>
      </c>
      <c r="D567">
        <f t="shared" ca="1" si="938"/>
        <v>0</v>
      </c>
      <c r="E567">
        <f t="shared" ca="1" si="939"/>
        <v>0</v>
      </c>
      <c r="F567">
        <f t="shared" ca="1" si="940"/>
        <v>0</v>
      </c>
      <c r="G567" s="123">
        <f t="shared" ca="1" si="1045"/>
        <v>0</v>
      </c>
      <c r="H567" s="123">
        <f t="shared" ca="1" si="1057"/>
        <v>0</v>
      </c>
      <c r="I567" s="123">
        <f t="shared" ca="1" si="1057"/>
        <v>0</v>
      </c>
      <c r="J567" s="123">
        <f t="shared" ca="1" si="1057"/>
        <v>0</v>
      </c>
      <c r="K567" s="123">
        <f t="shared" ca="1" si="1057"/>
        <v>0</v>
      </c>
      <c r="L567" s="123">
        <f t="shared" ca="1" si="1057"/>
        <v>0</v>
      </c>
      <c r="M567" s="123">
        <f t="shared" ca="1" si="1057"/>
        <v>0</v>
      </c>
      <c r="N567" s="123">
        <f t="shared" ca="1" si="1057"/>
        <v>0</v>
      </c>
      <c r="O567" s="123">
        <f t="shared" ca="1" si="941"/>
        <v>0</v>
      </c>
      <c r="P567" s="123">
        <f t="shared" ca="1" si="942"/>
        <v>0</v>
      </c>
      <c r="Q567" s="123">
        <f t="shared" ca="1" si="1056"/>
        <v>0</v>
      </c>
      <c r="R567" s="123">
        <f t="shared" ca="1" si="1056"/>
        <v>0</v>
      </c>
      <c r="S567" s="123">
        <f t="shared" ca="1" si="944"/>
        <v>0</v>
      </c>
      <c r="T567" s="123">
        <f t="shared" ca="1" si="945"/>
        <v>0</v>
      </c>
      <c r="U567" s="123">
        <f t="shared" ca="1" si="946"/>
        <v>0</v>
      </c>
      <c r="V567" s="123">
        <f t="shared" ca="1" si="947"/>
        <v>0</v>
      </c>
      <c r="W567" s="123">
        <f t="shared" ca="1" si="948"/>
        <v>0</v>
      </c>
      <c r="X567" s="123">
        <f t="shared" ca="1" si="949"/>
        <v>0</v>
      </c>
      <c r="Y567" s="123">
        <f t="shared" ca="1" si="950"/>
        <v>0</v>
      </c>
      <c r="Z567" s="123">
        <f t="shared" ca="1" si="951"/>
        <v>0</v>
      </c>
      <c r="AA567" s="123">
        <f t="shared" ca="1" si="952"/>
        <v>0</v>
      </c>
      <c r="AB567" s="123">
        <f t="shared" ca="1" si="953"/>
        <v>0</v>
      </c>
      <c r="AC567" s="123">
        <f t="shared" ca="1" si="954"/>
        <v>0</v>
      </c>
      <c r="AD567" s="123">
        <f t="shared" ca="1" si="955"/>
        <v>0</v>
      </c>
      <c r="AE567" s="123">
        <f t="shared" ca="1" si="956"/>
        <v>0</v>
      </c>
      <c r="AF567" s="123">
        <f t="shared" ca="1" si="957"/>
        <v>0</v>
      </c>
      <c r="AG567" s="123">
        <f t="shared" ca="1" si="958"/>
        <v>0</v>
      </c>
      <c r="AH567" s="123">
        <f t="shared" ca="1" si="959"/>
        <v>0</v>
      </c>
      <c r="AI567" s="123">
        <f t="shared" ca="1" si="960"/>
        <v>0</v>
      </c>
      <c r="AJ567" s="123">
        <f t="shared" ca="1" si="961"/>
        <v>0</v>
      </c>
      <c r="AK567" s="123">
        <f t="shared" ca="1" si="962"/>
        <v>0</v>
      </c>
      <c r="AL567" s="123">
        <f t="shared" ca="1" si="963"/>
        <v>0</v>
      </c>
      <c r="AM567" s="123">
        <f t="shared" ca="1" si="964"/>
        <v>0</v>
      </c>
      <c r="AN567" s="123">
        <f t="shared" ca="1" si="965"/>
        <v>0</v>
      </c>
      <c r="AO567" s="123">
        <f t="shared" ca="1" si="966"/>
        <v>0</v>
      </c>
      <c r="AP567" s="123">
        <f t="shared" ca="1" si="967"/>
        <v>0</v>
      </c>
      <c r="AQ567" s="123">
        <f t="shared" ca="1" si="968"/>
        <v>0</v>
      </c>
      <c r="AR567" s="123">
        <f t="shared" ca="1" si="969"/>
        <v>0</v>
      </c>
      <c r="AS567" s="123">
        <f t="shared" ca="1" si="970"/>
        <v>0</v>
      </c>
      <c r="AT567" s="123">
        <f t="shared" ca="1" si="971"/>
        <v>0</v>
      </c>
      <c r="AU567" s="123">
        <f t="shared" ca="1" si="972"/>
        <v>0</v>
      </c>
      <c r="AV567" s="123">
        <f t="shared" ca="1" si="973"/>
        <v>0</v>
      </c>
      <c r="AW567" s="123">
        <f t="shared" ca="1" si="974"/>
        <v>0</v>
      </c>
      <c r="AX567" s="123">
        <f t="shared" ca="1" si="975"/>
        <v>0</v>
      </c>
      <c r="AY567" s="123">
        <f t="shared" ca="1" si="976"/>
        <v>0</v>
      </c>
      <c r="AZ567" s="123">
        <f t="shared" ca="1" si="977"/>
        <v>0</v>
      </c>
      <c r="BA567" s="123">
        <f t="shared" ca="1" si="978"/>
        <v>0</v>
      </c>
      <c r="BB567" s="123">
        <f t="shared" ca="1" si="979"/>
        <v>0</v>
      </c>
      <c r="BC567" s="123">
        <f t="shared" ca="1" si="980"/>
        <v>0</v>
      </c>
      <c r="BD567" s="123">
        <f t="shared" ca="1" si="981"/>
        <v>0</v>
      </c>
      <c r="BE567" s="123">
        <f t="shared" ca="1" si="982"/>
        <v>0</v>
      </c>
      <c r="BF567" s="123">
        <f t="shared" ca="1" si="983"/>
        <v>0</v>
      </c>
      <c r="BG567" s="123">
        <f t="shared" ca="1" si="984"/>
        <v>0</v>
      </c>
      <c r="BH567" s="123">
        <f t="shared" ca="1" si="985"/>
        <v>0</v>
      </c>
      <c r="BI567" s="123">
        <f t="shared" ca="1" si="986"/>
        <v>0</v>
      </c>
      <c r="BJ567" s="123">
        <f t="shared" ca="1" si="987"/>
        <v>0</v>
      </c>
      <c r="BK567" s="123">
        <f t="shared" ca="1" si="988"/>
        <v>0</v>
      </c>
      <c r="BL567" s="123">
        <f t="shared" ca="1" si="989"/>
        <v>0</v>
      </c>
      <c r="BM567" s="123">
        <f t="shared" ca="1" si="990"/>
        <v>0</v>
      </c>
      <c r="BN567" s="123">
        <f t="shared" ca="1" si="991"/>
        <v>0</v>
      </c>
      <c r="BO567" s="123">
        <f t="shared" ca="1" si="992"/>
        <v>0</v>
      </c>
      <c r="BP567" s="340">
        <f t="shared" ca="1" si="993"/>
        <v>0</v>
      </c>
      <c r="BQ567" s="123">
        <f t="shared" ca="1" si="994"/>
        <v>0</v>
      </c>
      <c r="BR567" s="123">
        <f t="shared" ca="1" si="995"/>
        <v>0</v>
      </c>
      <c r="BS567" s="123">
        <f t="shared" ca="1" si="996"/>
        <v>0</v>
      </c>
      <c r="BT567" s="123">
        <f t="shared" ca="1" si="997"/>
        <v>0</v>
      </c>
      <c r="BU567" s="123">
        <f t="shared" ca="1" si="998"/>
        <v>0</v>
      </c>
      <c r="BV567" s="123"/>
      <c r="BW567" s="123">
        <f t="shared" ca="1" si="999"/>
        <v>0</v>
      </c>
      <c r="BX567" s="123"/>
      <c r="BY567" s="123">
        <f t="shared" ca="1" si="1000"/>
        <v>0</v>
      </c>
      <c r="BZ567" s="123"/>
      <c r="CA567" s="123">
        <f t="shared" ca="1" si="1001"/>
        <v>0</v>
      </c>
      <c r="CB567" s="123"/>
      <c r="CC567" s="123">
        <f t="shared" ca="1" si="1002"/>
        <v>0</v>
      </c>
      <c r="CD567" s="125">
        <f t="shared" ca="1" si="1003"/>
        <v>0</v>
      </c>
      <c r="CE567" s="125">
        <f t="shared" ca="1" si="1004"/>
        <v>0</v>
      </c>
      <c r="CF567" s="125">
        <f t="shared" ca="1" si="1005"/>
        <v>0</v>
      </c>
      <c r="CG567" s="125">
        <f t="shared" ca="1" si="1006"/>
        <v>0</v>
      </c>
      <c r="CH567" s="125">
        <f t="shared" ca="1" si="1007"/>
        <v>0</v>
      </c>
      <c r="CI567" s="125">
        <f t="shared" ca="1" si="1008"/>
        <v>0</v>
      </c>
      <c r="CJ567" s="125">
        <f t="shared" ca="1" si="1009"/>
        <v>0</v>
      </c>
      <c r="CK567" s="125">
        <f t="shared" ca="1" si="1010"/>
        <v>0</v>
      </c>
      <c r="CL567" s="125">
        <f t="shared" ca="1" si="1011"/>
        <v>0</v>
      </c>
      <c r="CM567" s="125">
        <f t="shared" ca="1" si="1012"/>
        <v>0</v>
      </c>
      <c r="CN567" s="125" t="str">
        <f t="shared" ca="1" si="1013"/>
        <v>Роман Кальчук</v>
      </c>
      <c r="CO567" s="125">
        <f t="shared" ca="1" si="1014"/>
        <v>0</v>
      </c>
      <c r="CP567" s="125">
        <f t="shared" ca="1" si="1015"/>
        <v>0</v>
      </c>
      <c r="CQ567" s="125">
        <f t="shared" ca="1" si="1016"/>
        <v>0</v>
      </c>
      <c r="CR567" s="125">
        <f t="shared" ca="1" si="1017"/>
        <v>0</v>
      </c>
      <c r="CS567" s="125">
        <f t="shared" ca="1" si="1018"/>
        <v>0</v>
      </c>
      <c r="CT567" s="125">
        <f t="shared" ca="1" si="1019"/>
        <v>0</v>
      </c>
      <c r="CU567" s="125">
        <f t="shared" ca="1" si="1020"/>
        <v>0</v>
      </c>
      <c r="CV567" s="125">
        <f t="shared" ca="1" si="1021"/>
        <v>0</v>
      </c>
      <c r="CW567" s="125">
        <f t="shared" ca="1" si="1022"/>
        <v>0</v>
      </c>
      <c r="CX567" s="125">
        <f t="shared" ca="1" si="1023"/>
        <v>0</v>
      </c>
      <c r="CY567" s="125">
        <f t="shared" ca="1" si="1024"/>
        <v>0</v>
      </c>
      <c r="CZ567" s="606">
        <f t="shared" ca="1" si="1025"/>
        <v>0</v>
      </c>
      <c r="DA567" s="341">
        <f t="shared" ca="1" si="1026"/>
        <v>0</v>
      </c>
      <c r="DB567" s="125">
        <f t="shared" ca="1" si="1027"/>
        <v>0</v>
      </c>
      <c r="DC567" s="125">
        <f t="shared" ca="1" si="1028"/>
        <v>0</v>
      </c>
      <c r="DD567" s="125">
        <f t="shared" ca="1" si="1029"/>
        <v>0</v>
      </c>
      <c r="DE567" s="125">
        <f t="shared" ca="1" si="1030"/>
        <v>0</v>
      </c>
      <c r="DF567" s="125">
        <f t="shared" ca="1" si="1031"/>
        <v>0</v>
      </c>
      <c r="DG567" s="125">
        <f t="shared" ca="1" si="1055"/>
        <v>0</v>
      </c>
      <c r="DH567" s="125"/>
      <c r="DI567" s="125">
        <f t="shared" ca="1" si="1046"/>
        <v>0</v>
      </c>
      <c r="DJ567" s="125">
        <f t="shared" ca="1" si="1047"/>
        <v>0</v>
      </c>
      <c r="DK567" s="125">
        <f t="shared" ca="1" si="1048"/>
        <v>0</v>
      </c>
      <c r="DL567" s="125">
        <f t="shared" ca="1" si="1049"/>
        <v>0</v>
      </c>
      <c r="DN567" s="340">
        <f t="shared" ca="1" si="1050"/>
        <v>0</v>
      </c>
      <c r="DO567" s="340">
        <f t="shared" ca="1" si="1051"/>
        <v>0</v>
      </c>
      <c r="DP567" s="340">
        <f t="shared" ca="1" si="1052"/>
        <v>0</v>
      </c>
      <c r="DQ567" s="340">
        <f t="shared" ca="1" si="1053"/>
        <v>0</v>
      </c>
      <c r="DR567" s="340">
        <f t="shared" ca="1" si="1054"/>
        <v>0</v>
      </c>
      <c r="DS567" s="340">
        <f t="shared" ca="1" si="1054"/>
        <v>0</v>
      </c>
    </row>
    <row r="568" spans="1:123">
      <c r="A568">
        <f t="shared" ca="1" si="935"/>
        <v>0</v>
      </c>
      <c r="B568">
        <f t="shared" ca="1" si="936"/>
        <v>1.03</v>
      </c>
      <c r="C568">
        <f t="shared" ca="1" si="937"/>
        <v>0.67</v>
      </c>
      <c r="D568">
        <f t="shared" ca="1" si="938"/>
        <v>0</v>
      </c>
      <c r="E568">
        <f t="shared" ca="1" si="939"/>
        <v>0</v>
      </c>
      <c r="F568">
        <f t="shared" ca="1" si="940"/>
        <v>0</v>
      </c>
      <c r="G568" s="123">
        <f t="shared" ca="1" si="1045"/>
        <v>0</v>
      </c>
      <c r="H568" s="123">
        <f t="shared" ca="1" si="1057"/>
        <v>0</v>
      </c>
      <c r="I568" s="123">
        <f t="shared" ca="1" si="1057"/>
        <v>0</v>
      </c>
      <c r="J568" s="123">
        <f t="shared" ca="1" si="1057"/>
        <v>0</v>
      </c>
      <c r="K568" s="123">
        <f t="shared" ca="1" si="1057"/>
        <v>0</v>
      </c>
      <c r="L568" s="123">
        <f t="shared" ca="1" si="1057"/>
        <v>0</v>
      </c>
      <c r="M568" s="123">
        <f t="shared" ca="1" si="1057"/>
        <v>0</v>
      </c>
      <c r="N568" s="123">
        <f t="shared" ca="1" si="1057"/>
        <v>0</v>
      </c>
      <c r="O568" s="123">
        <f t="shared" ca="1" si="941"/>
        <v>0</v>
      </c>
      <c r="P568" s="123">
        <f t="shared" ca="1" si="942"/>
        <v>0</v>
      </c>
      <c r="Q568" s="123">
        <f t="shared" ca="1" si="1056"/>
        <v>0</v>
      </c>
      <c r="R568" s="123">
        <f t="shared" ca="1" si="1056"/>
        <v>0</v>
      </c>
      <c r="S568" s="123">
        <f t="shared" ca="1" si="944"/>
        <v>0</v>
      </c>
      <c r="T568" s="123">
        <f t="shared" ca="1" si="945"/>
        <v>0</v>
      </c>
      <c r="U568" s="123">
        <f t="shared" ca="1" si="946"/>
        <v>0</v>
      </c>
      <c r="V568" s="123">
        <f t="shared" ca="1" si="947"/>
        <v>0</v>
      </c>
      <c r="W568" s="123">
        <f t="shared" ca="1" si="948"/>
        <v>0</v>
      </c>
      <c r="X568" s="123">
        <f t="shared" ca="1" si="949"/>
        <v>0</v>
      </c>
      <c r="Y568" s="123">
        <f t="shared" ca="1" si="950"/>
        <v>0</v>
      </c>
      <c r="Z568" s="123">
        <f t="shared" ca="1" si="951"/>
        <v>0</v>
      </c>
      <c r="AA568" s="123">
        <f t="shared" ca="1" si="952"/>
        <v>0</v>
      </c>
      <c r="AB568" s="123">
        <f t="shared" ca="1" si="953"/>
        <v>0</v>
      </c>
      <c r="AC568" s="123">
        <f t="shared" ca="1" si="954"/>
        <v>0</v>
      </c>
      <c r="AD568" s="123">
        <f t="shared" ca="1" si="955"/>
        <v>0</v>
      </c>
      <c r="AE568" s="123">
        <f t="shared" ca="1" si="956"/>
        <v>0</v>
      </c>
      <c r="AF568" s="123">
        <f t="shared" ca="1" si="957"/>
        <v>0</v>
      </c>
      <c r="AG568" s="123">
        <f t="shared" ca="1" si="958"/>
        <v>0</v>
      </c>
      <c r="AH568" s="123">
        <f t="shared" ca="1" si="959"/>
        <v>0</v>
      </c>
      <c r="AI568" s="123">
        <f t="shared" ca="1" si="960"/>
        <v>0</v>
      </c>
      <c r="AJ568" s="123">
        <f t="shared" ca="1" si="961"/>
        <v>0</v>
      </c>
      <c r="AK568" s="123">
        <f t="shared" ca="1" si="962"/>
        <v>0</v>
      </c>
      <c r="AL568" s="123">
        <f t="shared" ca="1" si="963"/>
        <v>0</v>
      </c>
      <c r="AM568" s="123">
        <f t="shared" ca="1" si="964"/>
        <v>0</v>
      </c>
      <c r="AN568" s="123">
        <f t="shared" ca="1" si="965"/>
        <v>0</v>
      </c>
      <c r="AO568" s="123">
        <f t="shared" ca="1" si="966"/>
        <v>0</v>
      </c>
      <c r="AP568" s="123">
        <f t="shared" ca="1" si="967"/>
        <v>0</v>
      </c>
      <c r="AQ568" s="123">
        <f t="shared" ca="1" si="968"/>
        <v>0</v>
      </c>
      <c r="AR568" s="123">
        <f t="shared" ca="1" si="969"/>
        <v>0</v>
      </c>
      <c r="AS568" s="123">
        <f t="shared" ca="1" si="970"/>
        <v>0</v>
      </c>
      <c r="AT568" s="123">
        <f t="shared" ca="1" si="971"/>
        <v>0</v>
      </c>
      <c r="AU568" s="123">
        <f t="shared" ca="1" si="972"/>
        <v>0</v>
      </c>
      <c r="AV568" s="123">
        <f t="shared" ca="1" si="973"/>
        <v>0</v>
      </c>
      <c r="AW568" s="123">
        <f t="shared" ca="1" si="974"/>
        <v>0</v>
      </c>
      <c r="AX568" s="123">
        <f t="shared" ca="1" si="975"/>
        <v>0</v>
      </c>
      <c r="AY568" s="123">
        <f t="shared" ca="1" si="976"/>
        <v>0</v>
      </c>
      <c r="AZ568" s="123">
        <f t="shared" ca="1" si="977"/>
        <v>0</v>
      </c>
      <c r="BA568" s="123">
        <f t="shared" ca="1" si="978"/>
        <v>0</v>
      </c>
      <c r="BB568" s="123">
        <f t="shared" ca="1" si="979"/>
        <v>0</v>
      </c>
      <c r="BC568" s="123">
        <f t="shared" ca="1" si="980"/>
        <v>0</v>
      </c>
      <c r="BD568" s="123">
        <f t="shared" ca="1" si="981"/>
        <v>0</v>
      </c>
      <c r="BE568" s="123">
        <f t="shared" ca="1" si="982"/>
        <v>0</v>
      </c>
      <c r="BF568" s="123">
        <f t="shared" ca="1" si="983"/>
        <v>0</v>
      </c>
      <c r="BG568" s="123">
        <f t="shared" ca="1" si="984"/>
        <v>0</v>
      </c>
      <c r="BH568" s="123">
        <f t="shared" ca="1" si="985"/>
        <v>0</v>
      </c>
      <c r="BI568" s="123">
        <f t="shared" ca="1" si="986"/>
        <v>0</v>
      </c>
      <c r="BJ568" s="123">
        <f t="shared" ca="1" si="987"/>
        <v>0</v>
      </c>
      <c r="BK568" s="123">
        <f t="shared" ca="1" si="988"/>
        <v>0</v>
      </c>
      <c r="BL568" s="123">
        <f t="shared" ca="1" si="989"/>
        <v>0</v>
      </c>
      <c r="BM568" s="123">
        <f t="shared" ca="1" si="990"/>
        <v>0</v>
      </c>
      <c r="BN568" s="123">
        <f t="shared" ca="1" si="991"/>
        <v>0</v>
      </c>
      <c r="BO568" s="123">
        <f t="shared" ca="1" si="992"/>
        <v>0</v>
      </c>
      <c r="BP568" s="340">
        <f t="shared" ca="1" si="993"/>
        <v>0</v>
      </c>
      <c r="BQ568" s="123">
        <f t="shared" ca="1" si="994"/>
        <v>0</v>
      </c>
      <c r="BR568" s="123">
        <f t="shared" ca="1" si="995"/>
        <v>0</v>
      </c>
      <c r="BS568" s="123">
        <f t="shared" ca="1" si="996"/>
        <v>0</v>
      </c>
      <c r="BT568" s="123">
        <f t="shared" ca="1" si="997"/>
        <v>0</v>
      </c>
      <c r="BU568" s="123">
        <f t="shared" ca="1" si="998"/>
        <v>0</v>
      </c>
      <c r="BV568" s="123"/>
      <c r="BW568" s="123">
        <f t="shared" ca="1" si="999"/>
        <v>0</v>
      </c>
      <c r="BX568" s="123"/>
      <c r="BY568" s="123">
        <f t="shared" ca="1" si="1000"/>
        <v>0</v>
      </c>
      <c r="BZ568" s="123"/>
      <c r="CA568" s="123">
        <f t="shared" ca="1" si="1001"/>
        <v>0</v>
      </c>
      <c r="CB568" s="123"/>
      <c r="CC568" s="123">
        <f t="shared" ca="1" si="1002"/>
        <v>0</v>
      </c>
      <c r="CD568" s="125">
        <f t="shared" ca="1" si="1003"/>
        <v>0</v>
      </c>
      <c r="CE568" s="125">
        <f t="shared" ca="1" si="1004"/>
        <v>0</v>
      </c>
      <c r="CF568" s="125">
        <f t="shared" ca="1" si="1005"/>
        <v>0</v>
      </c>
      <c r="CG568" s="125">
        <f t="shared" ca="1" si="1006"/>
        <v>0</v>
      </c>
      <c r="CH568" s="125">
        <f t="shared" ca="1" si="1007"/>
        <v>0</v>
      </c>
      <c r="CI568" s="125">
        <f t="shared" ca="1" si="1008"/>
        <v>0</v>
      </c>
      <c r="CJ568" s="125">
        <f t="shared" ca="1" si="1009"/>
        <v>0</v>
      </c>
      <c r="CK568" s="125">
        <f t="shared" ca="1" si="1010"/>
        <v>0</v>
      </c>
      <c r="CL568" s="125">
        <f t="shared" ca="1" si="1011"/>
        <v>0</v>
      </c>
      <c r="CM568" s="125">
        <f t="shared" ca="1" si="1012"/>
        <v>0</v>
      </c>
      <c r="CN568" s="125">
        <f t="shared" ca="1" si="1013"/>
        <v>0</v>
      </c>
      <c r="CO568" s="125">
        <f t="shared" ca="1" si="1014"/>
        <v>0</v>
      </c>
      <c r="CP568" s="125">
        <f t="shared" ca="1" si="1015"/>
        <v>0</v>
      </c>
      <c r="CQ568" s="125">
        <f t="shared" ca="1" si="1016"/>
        <v>0</v>
      </c>
      <c r="CR568" s="125">
        <f t="shared" ca="1" si="1017"/>
        <v>0</v>
      </c>
      <c r="CS568" s="125">
        <f t="shared" ca="1" si="1018"/>
        <v>0</v>
      </c>
      <c r="CT568" s="125">
        <f t="shared" ca="1" si="1019"/>
        <v>0</v>
      </c>
      <c r="CU568" s="125">
        <f t="shared" ca="1" si="1020"/>
        <v>0</v>
      </c>
      <c r="CV568" s="125">
        <f t="shared" ca="1" si="1021"/>
        <v>0</v>
      </c>
      <c r="CW568" s="125">
        <f t="shared" ca="1" si="1022"/>
        <v>0</v>
      </c>
      <c r="CX568" s="125">
        <f t="shared" ca="1" si="1023"/>
        <v>0</v>
      </c>
      <c r="CY568" s="125">
        <f t="shared" ca="1" si="1024"/>
        <v>0</v>
      </c>
      <c r="CZ568" s="606">
        <f t="shared" ca="1" si="1025"/>
        <v>0</v>
      </c>
      <c r="DA568" s="341">
        <f t="shared" ca="1" si="1026"/>
        <v>0</v>
      </c>
      <c r="DB568" s="125">
        <f t="shared" ca="1" si="1027"/>
        <v>0</v>
      </c>
      <c r="DC568" s="125">
        <f t="shared" ca="1" si="1028"/>
        <v>0</v>
      </c>
      <c r="DD568" s="125">
        <f t="shared" ca="1" si="1029"/>
        <v>0</v>
      </c>
      <c r="DE568" s="125">
        <f t="shared" ca="1" si="1030"/>
        <v>0</v>
      </c>
      <c r="DF568" s="125">
        <f t="shared" ca="1" si="1031"/>
        <v>0</v>
      </c>
      <c r="DG568" s="125">
        <f t="shared" ca="1" si="1055"/>
        <v>0</v>
      </c>
      <c r="DH568" s="125"/>
      <c r="DI568" s="125">
        <f t="shared" ca="1" si="1046"/>
        <v>0</v>
      </c>
      <c r="DJ568" s="125">
        <f t="shared" ca="1" si="1047"/>
        <v>0</v>
      </c>
      <c r="DK568" s="125">
        <f t="shared" ca="1" si="1048"/>
        <v>0</v>
      </c>
      <c r="DL568" s="125">
        <f t="shared" ca="1" si="1049"/>
        <v>0</v>
      </c>
      <c r="DN568" s="340">
        <f t="shared" ca="1" si="1050"/>
        <v>0</v>
      </c>
      <c r="DO568" s="340">
        <f t="shared" ca="1" si="1051"/>
        <v>0</v>
      </c>
      <c r="DP568" s="340">
        <f t="shared" ca="1" si="1052"/>
        <v>0</v>
      </c>
      <c r="DQ568" s="340">
        <f t="shared" ca="1" si="1053"/>
        <v>0</v>
      </c>
      <c r="DR568" s="340">
        <f t="shared" ca="1" si="1054"/>
        <v>0</v>
      </c>
      <c r="DS568" s="340">
        <f t="shared" ca="1" si="1054"/>
        <v>0</v>
      </c>
    </row>
    <row r="569" spans="1:123">
      <c r="A569">
        <f t="shared" ca="1" si="935"/>
        <v>0</v>
      </c>
      <c r="B569">
        <f t="shared" ca="1" si="936"/>
        <v>1.05</v>
      </c>
      <c r="C569">
        <f t="shared" ca="1" si="937"/>
        <v>0.68300000000000005</v>
      </c>
      <c r="D569">
        <f t="shared" ca="1" si="938"/>
        <v>0</v>
      </c>
      <c r="E569">
        <f t="shared" ca="1" si="939"/>
        <v>0</v>
      </c>
      <c r="F569">
        <f t="shared" ca="1" si="940"/>
        <v>0</v>
      </c>
      <c r="G569" s="123">
        <f t="shared" ca="1" si="1045"/>
        <v>0</v>
      </c>
      <c r="H569" s="123">
        <f t="shared" ca="1" si="1057"/>
        <v>0</v>
      </c>
      <c r="I569" s="123">
        <f t="shared" ca="1" si="1057"/>
        <v>0</v>
      </c>
      <c r="J569" s="123">
        <f t="shared" ca="1" si="1057"/>
        <v>0</v>
      </c>
      <c r="K569" s="123">
        <f t="shared" ca="1" si="1057"/>
        <v>0</v>
      </c>
      <c r="L569" s="123">
        <f t="shared" ca="1" si="1057"/>
        <v>0</v>
      </c>
      <c r="M569" s="123">
        <f t="shared" ca="1" si="1057"/>
        <v>0</v>
      </c>
      <c r="N569" s="123">
        <f t="shared" ca="1" si="1057"/>
        <v>0</v>
      </c>
      <c r="O569" s="123">
        <f t="shared" ca="1" si="941"/>
        <v>0</v>
      </c>
      <c r="P569" s="123">
        <f t="shared" ca="1" si="942"/>
        <v>0</v>
      </c>
      <c r="Q569" s="123">
        <f t="shared" ca="1" si="1056"/>
        <v>0</v>
      </c>
      <c r="R569" s="123">
        <f t="shared" ca="1" si="1056"/>
        <v>0</v>
      </c>
      <c r="S569" s="123">
        <f t="shared" ca="1" si="944"/>
        <v>0</v>
      </c>
      <c r="T569" s="123">
        <f t="shared" ca="1" si="945"/>
        <v>0</v>
      </c>
      <c r="U569" s="123">
        <f t="shared" ca="1" si="946"/>
        <v>0</v>
      </c>
      <c r="V569" s="123">
        <f t="shared" ca="1" si="947"/>
        <v>0</v>
      </c>
      <c r="W569" s="123">
        <f t="shared" ca="1" si="948"/>
        <v>0</v>
      </c>
      <c r="X569" s="123">
        <f t="shared" ca="1" si="949"/>
        <v>0</v>
      </c>
      <c r="Y569" s="123">
        <f t="shared" ca="1" si="950"/>
        <v>0</v>
      </c>
      <c r="Z569" s="123">
        <f t="shared" ca="1" si="951"/>
        <v>0</v>
      </c>
      <c r="AA569" s="123">
        <f t="shared" ca="1" si="952"/>
        <v>0</v>
      </c>
      <c r="AB569" s="123">
        <f t="shared" ca="1" si="953"/>
        <v>0</v>
      </c>
      <c r="AC569" s="123">
        <f t="shared" ca="1" si="954"/>
        <v>0</v>
      </c>
      <c r="AD569" s="123">
        <f t="shared" ca="1" si="955"/>
        <v>0</v>
      </c>
      <c r="AE569" s="123">
        <f t="shared" ca="1" si="956"/>
        <v>0</v>
      </c>
      <c r="AF569" s="123">
        <f t="shared" ca="1" si="957"/>
        <v>0</v>
      </c>
      <c r="AG569" s="123">
        <f t="shared" ca="1" si="958"/>
        <v>0</v>
      </c>
      <c r="AH569" s="123">
        <f t="shared" ca="1" si="959"/>
        <v>0</v>
      </c>
      <c r="AI569" s="123">
        <f t="shared" ca="1" si="960"/>
        <v>0</v>
      </c>
      <c r="AJ569" s="123">
        <f t="shared" ca="1" si="961"/>
        <v>0</v>
      </c>
      <c r="AK569" s="123">
        <f t="shared" ca="1" si="962"/>
        <v>0</v>
      </c>
      <c r="AL569" s="123">
        <f t="shared" ca="1" si="963"/>
        <v>0</v>
      </c>
      <c r="AM569" s="123">
        <f t="shared" ca="1" si="964"/>
        <v>0</v>
      </c>
      <c r="AN569" s="123">
        <f t="shared" ca="1" si="965"/>
        <v>0</v>
      </c>
      <c r="AO569" s="123">
        <f t="shared" ca="1" si="966"/>
        <v>0</v>
      </c>
      <c r="AP569" s="123">
        <f t="shared" ca="1" si="967"/>
        <v>0</v>
      </c>
      <c r="AQ569" s="123">
        <f t="shared" ca="1" si="968"/>
        <v>0</v>
      </c>
      <c r="AR569" s="123">
        <f t="shared" ca="1" si="969"/>
        <v>0</v>
      </c>
      <c r="AS569" s="123">
        <f t="shared" ca="1" si="970"/>
        <v>0</v>
      </c>
      <c r="AT569" s="123">
        <f t="shared" ca="1" si="971"/>
        <v>0</v>
      </c>
      <c r="AU569" s="123">
        <f t="shared" ca="1" si="972"/>
        <v>0</v>
      </c>
      <c r="AV569" s="123">
        <f t="shared" ca="1" si="973"/>
        <v>0</v>
      </c>
      <c r="AW569" s="123">
        <f t="shared" ca="1" si="974"/>
        <v>0</v>
      </c>
      <c r="AX569" s="123">
        <f t="shared" ca="1" si="975"/>
        <v>0</v>
      </c>
      <c r="AY569" s="123">
        <f t="shared" ca="1" si="976"/>
        <v>0</v>
      </c>
      <c r="AZ569" s="123">
        <f t="shared" ca="1" si="977"/>
        <v>0</v>
      </c>
      <c r="BA569" s="123">
        <f t="shared" ca="1" si="978"/>
        <v>0</v>
      </c>
      <c r="BB569" s="123">
        <f t="shared" ca="1" si="979"/>
        <v>0</v>
      </c>
      <c r="BC569" s="123">
        <f t="shared" ca="1" si="980"/>
        <v>0</v>
      </c>
      <c r="BD569" s="123">
        <f t="shared" ca="1" si="981"/>
        <v>0</v>
      </c>
      <c r="BE569" s="123">
        <f t="shared" ca="1" si="982"/>
        <v>0</v>
      </c>
      <c r="BF569" s="123">
        <f t="shared" ca="1" si="983"/>
        <v>0</v>
      </c>
      <c r="BG569" s="123">
        <f t="shared" ca="1" si="984"/>
        <v>0</v>
      </c>
      <c r="BH569" s="123">
        <f t="shared" ca="1" si="985"/>
        <v>0</v>
      </c>
      <c r="BI569" s="123">
        <f t="shared" ca="1" si="986"/>
        <v>0</v>
      </c>
      <c r="BJ569" s="123">
        <f t="shared" ca="1" si="987"/>
        <v>0</v>
      </c>
      <c r="BK569" s="123">
        <f t="shared" ca="1" si="988"/>
        <v>0</v>
      </c>
      <c r="BL569" s="123">
        <f t="shared" ca="1" si="989"/>
        <v>0</v>
      </c>
      <c r="BM569" s="123">
        <f t="shared" ca="1" si="990"/>
        <v>0</v>
      </c>
      <c r="BN569" s="123">
        <f t="shared" ca="1" si="991"/>
        <v>0</v>
      </c>
      <c r="BO569" s="123">
        <f t="shared" ca="1" si="992"/>
        <v>0</v>
      </c>
      <c r="BP569" s="340">
        <f t="shared" ca="1" si="993"/>
        <v>0</v>
      </c>
      <c r="BQ569" s="123">
        <f t="shared" ca="1" si="994"/>
        <v>0</v>
      </c>
      <c r="BR569" s="123">
        <f t="shared" ca="1" si="995"/>
        <v>0</v>
      </c>
      <c r="BS569" s="123">
        <f t="shared" ca="1" si="996"/>
        <v>0</v>
      </c>
      <c r="BT569" s="123">
        <f t="shared" ca="1" si="997"/>
        <v>0</v>
      </c>
      <c r="BU569" s="123">
        <f t="shared" ca="1" si="998"/>
        <v>0</v>
      </c>
      <c r="BV569" s="123"/>
      <c r="BW569" s="123">
        <f t="shared" ca="1" si="999"/>
        <v>0</v>
      </c>
      <c r="BX569" s="123"/>
      <c r="BY569" s="123">
        <f t="shared" ca="1" si="1000"/>
        <v>0</v>
      </c>
      <c r="BZ569" s="123"/>
      <c r="CA569" s="123">
        <f t="shared" ca="1" si="1001"/>
        <v>0</v>
      </c>
      <c r="CB569" s="123"/>
      <c r="CC569" s="123">
        <f t="shared" ca="1" si="1002"/>
        <v>0</v>
      </c>
      <c r="CD569" s="125">
        <f t="shared" ca="1" si="1003"/>
        <v>0</v>
      </c>
      <c r="CE569" s="125">
        <f t="shared" ca="1" si="1004"/>
        <v>0</v>
      </c>
      <c r="CF569" s="125">
        <f t="shared" ca="1" si="1005"/>
        <v>0</v>
      </c>
      <c r="CG569" s="125">
        <f t="shared" ca="1" si="1006"/>
        <v>0</v>
      </c>
      <c r="CH569" s="125">
        <f t="shared" ca="1" si="1007"/>
        <v>0</v>
      </c>
      <c r="CI569" s="125">
        <f t="shared" ca="1" si="1008"/>
        <v>0</v>
      </c>
      <c r="CJ569" s="125">
        <f t="shared" ca="1" si="1009"/>
        <v>0</v>
      </c>
      <c r="CK569" s="125">
        <f t="shared" ca="1" si="1010"/>
        <v>0</v>
      </c>
      <c r="CL569" s="125">
        <f t="shared" ca="1" si="1011"/>
        <v>0</v>
      </c>
      <c r="CM569" s="125">
        <f t="shared" ca="1" si="1012"/>
        <v>0</v>
      </c>
      <c r="CN569" s="125" t="str">
        <f t="shared" ca="1" si="1013"/>
        <v>Олег Шаврін</v>
      </c>
      <c r="CO569" s="125">
        <f t="shared" ca="1" si="1014"/>
        <v>0</v>
      </c>
      <c r="CP569" s="125">
        <f t="shared" ca="1" si="1015"/>
        <v>0</v>
      </c>
      <c r="CQ569" s="125">
        <f t="shared" ca="1" si="1016"/>
        <v>0</v>
      </c>
      <c r="CR569" s="125">
        <f t="shared" ca="1" si="1017"/>
        <v>0</v>
      </c>
      <c r="CS569" s="125">
        <f t="shared" ca="1" si="1018"/>
        <v>0</v>
      </c>
      <c r="CT569" s="125">
        <f t="shared" ca="1" si="1019"/>
        <v>0</v>
      </c>
      <c r="CU569" s="125">
        <f t="shared" ca="1" si="1020"/>
        <v>0</v>
      </c>
      <c r="CV569" s="125">
        <f t="shared" ca="1" si="1021"/>
        <v>0</v>
      </c>
      <c r="CW569" s="125">
        <f t="shared" ca="1" si="1022"/>
        <v>0</v>
      </c>
      <c r="CX569" s="125">
        <f t="shared" ca="1" si="1023"/>
        <v>0</v>
      </c>
      <c r="CY569" s="125">
        <f t="shared" ca="1" si="1024"/>
        <v>0</v>
      </c>
      <c r="CZ569" s="606">
        <f t="shared" ca="1" si="1025"/>
        <v>0</v>
      </c>
      <c r="DA569" s="341">
        <f t="shared" ca="1" si="1026"/>
        <v>0</v>
      </c>
      <c r="DB569" s="125">
        <f t="shared" ca="1" si="1027"/>
        <v>0</v>
      </c>
      <c r="DC569" s="125">
        <f t="shared" ca="1" si="1028"/>
        <v>0</v>
      </c>
      <c r="DD569" s="125">
        <f t="shared" ca="1" si="1029"/>
        <v>0</v>
      </c>
      <c r="DE569" s="125">
        <f t="shared" ca="1" si="1030"/>
        <v>0</v>
      </c>
      <c r="DF569" s="125">
        <f t="shared" ca="1" si="1031"/>
        <v>0</v>
      </c>
      <c r="DG569" s="125">
        <f t="shared" ca="1" si="1055"/>
        <v>0</v>
      </c>
      <c r="DH569" s="125"/>
      <c r="DI569" s="125">
        <f t="shared" ca="1" si="1046"/>
        <v>0</v>
      </c>
      <c r="DJ569" s="125">
        <f t="shared" ca="1" si="1047"/>
        <v>0</v>
      </c>
      <c r="DK569" s="125">
        <f t="shared" ca="1" si="1048"/>
        <v>0</v>
      </c>
      <c r="DL569" s="125">
        <f t="shared" ca="1" si="1049"/>
        <v>0</v>
      </c>
      <c r="DN569" s="340">
        <f t="shared" ca="1" si="1050"/>
        <v>0</v>
      </c>
      <c r="DO569" s="340">
        <f t="shared" ca="1" si="1051"/>
        <v>0</v>
      </c>
      <c r="DP569" s="340">
        <f t="shared" ca="1" si="1052"/>
        <v>0</v>
      </c>
      <c r="DQ569" s="340">
        <f t="shared" ca="1" si="1053"/>
        <v>0</v>
      </c>
      <c r="DR569" s="340">
        <f t="shared" ca="1" si="1054"/>
        <v>0</v>
      </c>
      <c r="DS569" s="340">
        <f t="shared" ca="1" si="1054"/>
        <v>0</v>
      </c>
    </row>
    <row r="570" spans="1:123">
      <c r="A570">
        <f t="shared" ca="1" si="935"/>
        <v>0</v>
      </c>
      <c r="B570">
        <f t="shared" ca="1" si="936"/>
        <v>1.06</v>
      </c>
      <c r="C570">
        <f t="shared" ca="1" si="937"/>
        <v>0.69</v>
      </c>
      <c r="D570">
        <f t="shared" ca="1" si="938"/>
        <v>0</v>
      </c>
      <c r="E570">
        <f t="shared" ca="1" si="939"/>
        <v>0</v>
      </c>
      <c r="F570">
        <f t="shared" ca="1" si="940"/>
        <v>0</v>
      </c>
      <c r="G570" s="123">
        <f t="shared" ca="1" si="1045"/>
        <v>0</v>
      </c>
      <c r="H570" s="123">
        <f t="shared" ca="1" si="1057"/>
        <v>0</v>
      </c>
      <c r="I570" s="123">
        <f t="shared" ca="1" si="1057"/>
        <v>0</v>
      </c>
      <c r="J570" s="123">
        <f t="shared" ca="1" si="1057"/>
        <v>0</v>
      </c>
      <c r="K570" s="123">
        <f t="shared" ca="1" si="1057"/>
        <v>0</v>
      </c>
      <c r="L570" s="123">
        <f t="shared" ca="1" si="1057"/>
        <v>0</v>
      </c>
      <c r="M570" s="123">
        <f t="shared" ca="1" si="1057"/>
        <v>0</v>
      </c>
      <c r="N570" s="123">
        <f t="shared" ca="1" si="1057"/>
        <v>0</v>
      </c>
      <c r="O570" s="123">
        <f t="shared" ca="1" si="941"/>
        <v>0</v>
      </c>
      <c r="P570" s="123">
        <f t="shared" ca="1" si="942"/>
        <v>0</v>
      </c>
      <c r="Q570" s="123">
        <f t="shared" ca="1" si="1056"/>
        <v>0</v>
      </c>
      <c r="R570" s="123">
        <f t="shared" ca="1" si="1056"/>
        <v>0</v>
      </c>
      <c r="S570" s="123">
        <f t="shared" ca="1" si="944"/>
        <v>0</v>
      </c>
      <c r="T570" s="123">
        <f t="shared" ca="1" si="945"/>
        <v>0</v>
      </c>
      <c r="U570" s="123">
        <f t="shared" ca="1" si="946"/>
        <v>0</v>
      </c>
      <c r="V570" s="123">
        <f t="shared" ca="1" si="947"/>
        <v>0</v>
      </c>
      <c r="W570" s="123">
        <f t="shared" ca="1" si="948"/>
        <v>0</v>
      </c>
      <c r="X570" s="123">
        <f t="shared" ca="1" si="949"/>
        <v>0</v>
      </c>
      <c r="Y570" s="123">
        <f t="shared" ca="1" si="950"/>
        <v>0</v>
      </c>
      <c r="Z570" s="123">
        <f t="shared" ca="1" si="951"/>
        <v>0</v>
      </c>
      <c r="AA570" s="123">
        <f t="shared" ca="1" si="952"/>
        <v>0</v>
      </c>
      <c r="AB570" s="123">
        <f t="shared" ca="1" si="953"/>
        <v>0</v>
      </c>
      <c r="AC570" s="123">
        <f t="shared" ca="1" si="954"/>
        <v>0</v>
      </c>
      <c r="AD570" s="123">
        <f t="shared" ca="1" si="955"/>
        <v>0</v>
      </c>
      <c r="AE570" s="123">
        <f t="shared" ca="1" si="956"/>
        <v>0</v>
      </c>
      <c r="AF570" s="123">
        <f t="shared" ca="1" si="957"/>
        <v>0</v>
      </c>
      <c r="AG570" s="123">
        <f t="shared" ca="1" si="958"/>
        <v>0</v>
      </c>
      <c r="AH570" s="123">
        <f t="shared" ca="1" si="959"/>
        <v>0</v>
      </c>
      <c r="AI570" s="123">
        <f t="shared" ca="1" si="960"/>
        <v>0</v>
      </c>
      <c r="AJ570" s="123">
        <f t="shared" ca="1" si="961"/>
        <v>0</v>
      </c>
      <c r="AK570" s="123">
        <f t="shared" ca="1" si="962"/>
        <v>0</v>
      </c>
      <c r="AL570" s="123">
        <f t="shared" ca="1" si="963"/>
        <v>0</v>
      </c>
      <c r="AM570" s="123">
        <f t="shared" ca="1" si="964"/>
        <v>0</v>
      </c>
      <c r="AN570" s="123">
        <f t="shared" ca="1" si="965"/>
        <v>0</v>
      </c>
      <c r="AO570" s="123">
        <f t="shared" ca="1" si="966"/>
        <v>0</v>
      </c>
      <c r="AP570" s="123">
        <f t="shared" ca="1" si="967"/>
        <v>0</v>
      </c>
      <c r="AQ570" s="123">
        <f t="shared" ca="1" si="968"/>
        <v>0</v>
      </c>
      <c r="AR570" s="123">
        <f t="shared" ca="1" si="969"/>
        <v>0</v>
      </c>
      <c r="AS570" s="123">
        <f t="shared" ca="1" si="970"/>
        <v>0</v>
      </c>
      <c r="AT570" s="123">
        <f t="shared" ca="1" si="971"/>
        <v>0</v>
      </c>
      <c r="AU570" s="123">
        <f t="shared" ca="1" si="972"/>
        <v>0</v>
      </c>
      <c r="AV570" s="123">
        <f t="shared" ca="1" si="973"/>
        <v>0</v>
      </c>
      <c r="AW570" s="123">
        <f t="shared" ca="1" si="974"/>
        <v>0</v>
      </c>
      <c r="AX570" s="123">
        <f t="shared" ca="1" si="975"/>
        <v>0</v>
      </c>
      <c r="AY570" s="123">
        <f t="shared" ca="1" si="976"/>
        <v>0</v>
      </c>
      <c r="AZ570" s="123">
        <f t="shared" ca="1" si="977"/>
        <v>0</v>
      </c>
      <c r="BA570" s="123">
        <f t="shared" ca="1" si="978"/>
        <v>0</v>
      </c>
      <c r="BB570" s="123">
        <f t="shared" ca="1" si="979"/>
        <v>0</v>
      </c>
      <c r="BC570" s="123">
        <f t="shared" ca="1" si="980"/>
        <v>0</v>
      </c>
      <c r="BD570" s="123">
        <f t="shared" ca="1" si="981"/>
        <v>0</v>
      </c>
      <c r="BE570" s="123">
        <f t="shared" ca="1" si="982"/>
        <v>0</v>
      </c>
      <c r="BF570" s="123">
        <f t="shared" ca="1" si="983"/>
        <v>0</v>
      </c>
      <c r="BG570" s="123">
        <f t="shared" ca="1" si="984"/>
        <v>0</v>
      </c>
      <c r="BH570" s="123">
        <f t="shared" ca="1" si="985"/>
        <v>0</v>
      </c>
      <c r="BI570" s="123">
        <f t="shared" ca="1" si="986"/>
        <v>0</v>
      </c>
      <c r="BJ570" s="123">
        <f t="shared" ca="1" si="987"/>
        <v>0</v>
      </c>
      <c r="BK570" s="123">
        <f t="shared" ca="1" si="988"/>
        <v>0</v>
      </c>
      <c r="BL570" s="123">
        <f t="shared" ca="1" si="989"/>
        <v>0</v>
      </c>
      <c r="BM570" s="123">
        <f t="shared" ca="1" si="990"/>
        <v>0</v>
      </c>
      <c r="BN570" s="123">
        <f t="shared" ca="1" si="991"/>
        <v>0</v>
      </c>
      <c r="BO570" s="123">
        <f t="shared" ca="1" si="992"/>
        <v>0</v>
      </c>
      <c r="BP570" s="340">
        <f t="shared" ca="1" si="993"/>
        <v>0</v>
      </c>
      <c r="BQ570" s="123">
        <f t="shared" ca="1" si="994"/>
        <v>0</v>
      </c>
      <c r="BR570" s="123">
        <f t="shared" ca="1" si="995"/>
        <v>0</v>
      </c>
      <c r="BS570" s="123">
        <f t="shared" ca="1" si="996"/>
        <v>0</v>
      </c>
      <c r="BT570" s="123">
        <f t="shared" ca="1" si="997"/>
        <v>0</v>
      </c>
      <c r="BU570" s="123">
        <f t="shared" ca="1" si="998"/>
        <v>0</v>
      </c>
      <c r="BV570" s="123"/>
      <c r="BW570" s="123">
        <f t="shared" ca="1" si="999"/>
        <v>0</v>
      </c>
      <c r="BX570" s="123"/>
      <c r="BY570" s="123">
        <f t="shared" ca="1" si="1000"/>
        <v>0</v>
      </c>
      <c r="BZ570" s="123"/>
      <c r="CA570" s="123">
        <f t="shared" ca="1" si="1001"/>
        <v>0</v>
      </c>
      <c r="CB570" s="123"/>
      <c r="CC570" s="123">
        <f t="shared" ca="1" si="1002"/>
        <v>0</v>
      </c>
      <c r="CD570" s="125">
        <f t="shared" ca="1" si="1003"/>
        <v>0</v>
      </c>
      <c r="CE570" s="125">
        <f t="shared" ca="1" si="1004"/>
        <v>0</v>
      </c>
      <c r="CF570" s="125">
        <f t="shared" ca="1" si="1005"/>
        <v>0</v>
      </c>
      <c r="CG570" s="125">
        <f t="shared" ca="1" si="1006"/>
        <v>0</v>
      </c>
      <c r="CH570" s="125">
        <f t="shared" ca="1" si="1007"/>
        <v>0</v>
      </c>
      <c r="CI570" s="125">
        <f t="shared" ca="1" si="1008"/>
        <v>0</v>
      </c>
      <c r="CJ570" s="125">
        <f t="shared" ca="1" si="1009"/>
        <v>0</v>
      </c>
      <c r="CK570" s="125">
        <f t="shared" ca="1" si="1010"/>
        <v>0</v>
      </c>
      <c r="CL570" s="125">
        <f t="shared" ca="1" si="1011"/>
        <v>0</v>
      </c>
      <c r="CM570" s="125">
        <f t="shared" ca="1" si="1012"/>
        <v>0</v>
      </c>
      <c r="CN570" s="125">
        <f t="shared" ca="1" si="1013"/>
        <v>0</v>
      </c>
      <c r="CO570" s="125">
        <f t="shared" ca="1" si="1014"/>
        <v>0</v>
      </c>
      <c r="CP570" s="125">
        <f t="shared" ca="1" si="1015"/>
        <v>0</v>
      </c>
      <c r="CQ570" s="125">
        <f t="shared" ca="1" si="1016"/>
        <v>0</v>
      </c>
      <c r="CR570" s="125">
        <f t="shared" ca="1" si="1017"/>
        <v>0</v>
      </c>
      <c r="CS570" s="125">
        <f t="shared" ca="1" si="1018"/>
        <v>0</v>
      </c>
      <c r="CT570" s="125">
        <f t="shared" ca="1" si="1019"/>
        <v>0</v>
      </c>
      <c r="CU570" s="125">
        <f t="shared" ca="1" si="1020"/>
        <v>0</v>
      </c>
      <c r="CV570" s="125">
        <f t="shared" ca="1" si="1021"/>
        <v>0</v>
      </c>
      <c r="CW570" s="125">
        <f t="shared" ca="1" si="1022"/>
        <v>0</v>
      </c>
      <c r="CX570" s="125">
        <f t="shared" ca="1" si="1023"/>
        <v>0</v>
      </c>
      <c r="CY570" s="125">
        <f t="shared" ca="1" si="1024"/>
        <v>0</v>
      </c>
      <c r="CZ570" s="606">
        <f t="shared" ca="1" si="1025"/>
        <v>0</v>
      </c>
      <c r="DA570" s="341">
        <f t="shared" ca="1" si="1026"/>
        <v>0</v>
      </c>
      <c r="DB570" s="125">
        <f t="shared" ca="1" si="1027"/>
        <v>0</v>
      </c>
      <c r="DC570" s="125">
        <f t="shared" ca="1" si="1028"/>
        <v>0</v>
      </c>
      <c r="DD570" s="125">
        <f t="shared" ca="1" si="1029"/>
        <v>0</v>
      </c>
      <c r="DE570" s="125">
        <f t="shared" ca="1" si="1030"/>
        <v>0</v>
      </c>
      <c r="DF570" s="125">
        <f t="shared" ca="1" si="1031"/>
        <v>0</v>
      </c>
      <c r="DG570" s="125">
        <f t="shared" ca="1" si="1055"/>
        <v>0</v>
      </c>
      <c r="DH570" s="125"/>
      <c r="DI570" s="125">
        <f t="shared" ca="1" si="1046"/>
        <v>0</v>
      </c>
      <c r="DJ570" s="125">
        <f t="shared" ca="1" si="1047"/>
        <v>0</v>
      </c>
      <c r="DK570" s="125">
        <f t="shared" ca="1" si="1048"/>
        <v>0</v>
      </c>
      <c r="DL570" s="125">
        <f t="shared" ca="1" si="1049"/>
        <v>0</v>
      </c>
      <c r="DN570" s="340">
        <f t="shared" ca="1" si="1050"/>
        <v>0</v>
      </c>
      <c r="DO570" s="340">
        <f t="shared" ca="1" si="1051"/>
        <v>0</v>
      </c>
      <c r="DP570" s="340">
        <f t="shared" ca="1" si="1052"/>
        <v>0</v>
      </c>
      <c r="DQ570" s="340">
        <f t="shared" ca="1" si="1053"/>
        <v>0</v>
      </c>
      <c r="DR570" s="340">
        <f t="shared" ca="1" si="1054"/>
        <v>0</v>
      </c>
      <c r="DS570" s="340">
        <f t="shared" ca="1" si="1054"/>
        <v>0</v>
      </c>
    </row>
  </sheetData>
  <autoFilter ref="A3:DS570"/>
  <mergeCells count="118">
    <mergeCell ref="BZ1:BZ2"/>
    <mergeCell ref="DK2:DK3"/>
    <mergeCell ref="DL2:DL3"/>
    <mergeCell ref="DM2:DM3"/>
    <mergeCell ref="CK2:CK3"/>
    <mergeCell ref="CL2:CL3"/>
    <mergeCell ref="CM2:CM3"/>
    <mergeCell ref="CX2:CX3"/>
    <mergeCell ref="CY2:CY3"/>
    <mergeCell ref="CZ2:CZ3"/>
    <mergeCell ref="DJ1:DJ3"/>
    <mergeCell ref="DK1:DN1"/>
    <mergeCell ref="DI1:DI3"/>
    <mergeCell ref="BK1:BK3"/>
    <mergeCell ref="BL1:BL3"/>
    <mergeCell ref="BM1:BM3"/>
    <mergeCell ref="BH1:BH3"/>
    <mergeCell ref="BI1:BI3"/>
    <mergeCell ref="BY1:BY3"/>
    <mergeCell ref="BN1:BN2"/>
    <mergeCell ref="BO1:BO3"/>
    <mergeCell ref="BP1:BP3"/>
    <mergeCell ref="BQ1:BQ3"/>
    <mergeCell ref="BR1:BR3"/>
    <mergeCell ref="BS1:BS3"/>
    <mergeCell ref="BJ1:BJ3"/>
    <mergeCell ref="BU1:BU3"/>
    <mergeCell ref="BV1:BV2"/>
    <mergeCell ref="BW1:BW3"/>
    <mergeCell ref="BX1:BX2"/>
    <mergeCell ref="DO1:DO3"/>
    <mergeCell ref="DB2:DB3"/>
    <mergeCell ref="DC2:DC3"/>
    <mergeCell ref="DD2:DD3"/>
    <mergeCell ref="DE2:DE3"/>
    <mergeCell ref="CA1:CA3"/>
    <mergeCell ref="CB1:CB2"/>
    <mergeCell ref="CC1:CC3"/>
    <mergeCell ref="CD1:CD2"/>
    <mergeCell ref="CE1:CM1"/>
    <mergeCell ref="CN1:CN3"/>
    <mergeCell ref="CG2:CG3"/>
    <mergeCell ref="CH2:CH3"/>
    <mergeCell ref="CI2:CI3"/>
    <mergeCell ref="CJ2:CJ3"/>
    <mergeCell ref="CO1:CZ1"/>
    <mergeCell ref="DA1:DA3"/>
    <mergeCell ref="DB1:DH1"/>
    <mergeCell ref="CE2:CE3"/>
    <mergeCell ref="CF2:CF3"/>
    <mergeCell ref="DN2:DN3"/>
    <mergeCell ref="DF2:DF3"/>
    <mergeCell ref="DG2:DG3"/>
    <mergeCell ref="DH2:DH3"/>
    <mergeCell ref="AX1:BA1"/>
    <mergeCell ref="BB1:BC1"/>
    <mergeCell ref="BD1:BE1"/>
    <mergeCell ref="BF1:BG1"/>
    <mergeCell ref="P2:P3"/>
    <mergeCell ref="Q2:Q3"/>
    <mergeCell ref="R2:R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E2:AE3"/>
    <mergeCell ref="BG2:BG3"/>
    <mergeCell ref="AX2:AX3"/>
    <mergeCell ref="BA2:BA3"/>
    <mergeCell ref="BB2:BB3"/>
    <mergeCell ref="BC2:BC3"/>
    <mergeCell ref="BD2:BD3"/>
    <mergeCell ref="BE2:BE3"/>
    <mergeCell ref="BF2:BF3"/>
    <mergeCell ref="AY2:AY3"/>
    <mergeCell ref="AZ2:AZ3"/>
    <mergeCell ref="AF2:AF3"/>
    <mergeCell ref="AG2:AG3"/>
    <mergeCell ref="AH2:AH3"/>
    <mergeCell ref="AI2:AI3"/>
    <mergeCell ref="AJ2:AJ3"/>
    <mergeCell ref="AK2:AK3"/>
    <mergeCell ref="AU2:AU3"/>
    <mergeCell ref="AV2:AV3"/>
    <mergeCell ref="AW2:AW3"/>
    <mergeCell ref="AL2:AL3"/>
    <mergeCell ref="AM2:AM3"/>
    <mergeCell ref="AN2:AN3"/>
    <mergeCell ref="AO2:AO3"/>
    <mergeCell ref="AP2:AP3"/>
    <mergeCell ref="AQ2:AQ3"/>
    <mergeCell ref="AR2:AR3"/>
    <mergeCell ref="AS2:AS3"/>
    <mergeCell ref="AT2:AT3"/>
    <mergeCell ref="A1:A3"/>
    <mergeCell ref="B1:B3"/>
    <mergeCell ref="C1:C2"/>
    <mergeCell ref="D1:D3"/>
    <mergeCell ref="G1:G2"/>
    <mergeCell ref="H1:H3"/>
    <mergeCell ref="E2:E3"/>
    <mergeCell ref="F2:F3"/>
    <mergeCell ref="AD2:AD3"/>
    <mergeCell ref="I1:I3"/>
    <mergeCell ref="J1:J3"/>
    <mergeCell ref="K1:K3"/>
    <mergeCell ref="L1:L3"/>
    <mergeCell ref="M1:M3"/>
    <mergeCell ref="N1:N3"/>
    <mergeCell ref="O1:O2"/>
    <mergeCell ref="V1:AW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1"/>
  <dimension ref="A1:AI33"/>
  <sheetViews>
    <sheetView showZeros="0" workbookViewId="0">
      <selection activeCell="L7" sqref="L7"/>
    </sheetView>
  </sheetViews>
  <sheetFormatPr defaultRowHeight="15"/>
  <cols>
    <col min="3" max="3" width="12.42578125" customWidth="1"/>
    <col min="4" max="4" width="10.85546875" customWidth="1"/>
    <col min="5" max="5" width="10.42578125" customWidth="1"/>
    <col min="10" max="10" width="10.85546875" customWidth="1"/>
    <col min="11" max="11" width="11.140625" bestFit="1" customWidth="1"/>
    <col min="12" max="12" width="10.140625" bestFit="1" customWidth="1"/>
    <col min="23" max="23" width="9.5703125" customWidth="1"/>
    <col min="24" max="24" width="11" customWidth="1"/>
    <col min="25" max="25" width="10.42578125" customWidth="1"/>
    <col min="26" max="26" width="9.85546875" customWidth="1"/>
    <col min="30" max="31" width="11.85546875" customWidth="1"/>
    <col min="32" max="32" width="10.28515625" customWidth="1"/>
    <col min="33" max="33" width="10.85546875" customWidth="1"/>
    <col min="34" max="34" width="12.140625" customWidth="1"/>
  </cols>
  <sheetData>
    <row r="1" spans="1:35">
      <c r="A1" s="1115" t="s">
        <v>519</v>
      </c>
      <c r="B1" s="1118" t="s">
        <v>520</v>
      </c>
      <c r="C1" s="1121" t="s">
        <v>318</v>
      </c>
      <c r="D1" s="1121"/>
      <c r="E1" s="1121"/>
      <c r="F1" s="1121"/>
      <c r="G1" s="1121"/>
      <c r="H1" s="1121"/>
      <c r="I1" s="1121"/>
      <c r="J1" s="1121"/>
      <c r="K1" s="1121"/>
      <c r="L1" s="1121"/>
      <c r="M1" s="1121"/>
      <c r="N1" s="1121"/>
      <c r="O1" s="1121"/>
      <c r="P1" s="1121"/>
      <c r="Q1" s="1121"/>
      <c r="R1" s="1121"/>
      <c r="S1" s="1121"/>
      <c r="T1" s="1121"/>
      <c r="U1" s="1121"/>
      <c r="V1" s="1121"/>
      <c r="W1" s="1121"/>
      <c r="X1" s="1121"/>
      <c r="Y1" s="1122" t="s">
        <v>320</v>
      </c>
      <c r="Z1" s="1123"/>
      <c r="AA1" s="1123"/>
      <c r="AB1" s="1123"/>
      <c r="AC1" s="1123"/>
      <c r="AD1" s="1124"/>
      <c r="AE1" s="851"/>
      <c r="AF1" s="852"/>
      <c r="AG1" s="852"/>
      <c r="AH1" s="852"/>
      <c r="AI1" s="1099" t="s">
        <v>323</v>
      </c>
    </row>
    <row r="2" spans="1:35" ht="15" customHeight="1">
      <c r="A2" s="1116"/>
      <c r="B2" s="1119"/>
      <c r="C2" s="1102" t="s">
        <v>521</v>
      </c>
      <c r="D2" s="1102"/>
      <c r="E2" s="1102"/>
      <c r="F2" s="1102"/>
      <c r="G2" s="1102"/>
      <c r="H2" s="1102"/>
      <c r="I2" s="1102"/>
      <c r="J2" s="1102"/>
      <c r="K2" s="1102"/>
      <c r="L2" s="1102"/>
      <c r="M2" s="1102"/>
      <c r="N2" s="1102"/>
      <c r="O2" s="1102"/>
      <c r="P2" s="1102"/>
      <c r="Q2" s="1102"/>
      <c r="R2" s="1102"/>
      <c r="S2" s="1102"/>
      <c r="T2" s="1102"/>
      <c r="U2" s="1102"/>
      <c r="V2" s="1102"/>
      <c r="W2" s="1102"/>
      <c r="X2" s="1102"/>
      <c r="Y2" s="1103" t="s">
        <v>14</v>
      </c>
      <c r="Z2" s="1103" t="s">
        <v>15</v>
      </c>
      <c r="AA2" s="1106" t="s">
        <v>522</v>
      </c>
      <c r="AB2" s="1109" t="s">
        <v>523</v>
      </c>
      <c r="AC2" s="1127" t="s">
        <v>378</v>
      </c>
      <c r="AD2" s="1112" t="s">
        <v>610</v>
      </c>
      <c r="AE2" s="1112" t="s">
        <v>608</v>
      </c>
      <c r="AF2" s="1106" t="s">
        <v>524</v>
      </c>
      <c r="AG2" s="1109" t="s">
        <v>376</v>
      </c>
      <c r="AH2" s="1109" t="s">
        <v>736</v>
      </c>
      <c r="AI2" s="1100"/>
    </row>
    <row r="3" spans="1:35" ht="15" customHeight="1">
      <c r="A3" s="1116"/>
      <c r="B3" s="1119"/>
      <c r="C3" s="1102" t="s">
        <v>525</v>
      </c>
      <c r="D3" s="1102"/>
      <c r="E3" s="1102"/>
      <c r="F3" s="1102"/>
      <c r="G3" s="1102"/>
      <c r="H3" s="1102"/>
      <c r="I3" s="1102"/>
      <c r="J3" s="1102"/>
      <c r="K3" s="1102"/>
      <c r="L3" s="1102"/>
      <c r="M3" s="1102"/>
      <c r="N3" s="1102"/>
      <c r="O3" s="1102"/>
      <c r="P3" s="1102"/>
      <c r="Q3" s="1102"/>
      <c r="R3" s="1102"/>
      <c r="S3" s="1102"/>
      <c r="T3" s="1102"/>
      <c r="U3" s="1102"/>
      <c r="V3" s="1102"/>
      <c r="W3" s="1102"/>
      <c r="X3" s="1102"/>
      <c r="Y3" s="1104"/>
      <c r="Z3" s="1104"/>
      <c r="AA3" s="1107"/>
      <c r="AB3" s="1110"/>
      <c r="AC3" s="1128"/>
      <c r="AD3" s="1113"/>
      <c r="AE3" s="1113"/>
      <c r="AF3" s="1107"/>
      <c r="AG3" s="1110"/>
      <c r="AH3" s="1110"/>
      <c r="AI3" s="1100"/>
    </row>
    <row r="4" spans="1:35" s="28" customFormat="1" ht="124.5" customHeight="1">
      <c r="A4" s="1117"/>
      <c r="B4" s="1120"/>
      <c r="C4" s="268" t="s">
        <v>7</v>
      </c>
      <c r="D4" s="268" t="s">
        <v>8</v>
      </c>
      <c r="E4" s="268" t="s">
        <v>526</v>
      </c>
      <c r="F4" s="269" t="s">
        <v>10</v>
      </c>
      <c r="G4" s="269" t="s">
        <v>11</v>
      </c>
      <c r="H4" s="269" t="s">
        <v>12</v>
      </c>
      <c r="I4" s="269" t="s">
        <v>300</v>
      </c>
      <c r="J4" s="270" t="s">
        <v>527</v>
      </c>
      <c r="K4" s="270" t="s">
        <v>13</v>
      </c>
      <c r="L4" s="271" t="s">
        <v>406</v>
      </c>
      <c r="M4" s="272" t="s">
        <v>504</v>
      </c>
      <c r="N4" s="272" t="s">
        <v>505</v>
      </c>
      <c r="O4" s="272" t="s">
        <v>506</v>
      </c>
      <c r="P4" s="272" t="s">
        <v>507</v>
      </c>
      <c r="Q4" s="272" t="s">
        <v>508</v>
      </c>
      <c r="R4" s="272" t="s">
        <v>514</v>
      </c>
      <c r="S4" s="272" t="s">
        <v>509</v>
      </c>
      <c r="T4" s="272" t="s">
        <v>664</v>
      </c>
      <c r="U4" s="272"/>
      <c r="V4" s="853" t="s">
        <v>314</v>
      </c>
      <c r="W4" s="850" t="s">
        <v>379</v>
      </c>
      <c r="X4" s="854" t="s">
        <v>528</v>
      </c>
      <c r="Y4" s="1105"/>
      <c r="Z4" s="1105"/>
      <c r="AA4" s="1108"/>
      <c r="AB4" s="1111"/>
      <c r="AC4" s="1129"/>
      <c r="AD4" s="1114"/>
      <c r="AE4" s="1114"/>
      <c r="AF4" s="1108"/>
      <c r="AG4" s="1111"/>
      <c r="AH4" s="1111"/>
      <c r="AI4" s="1101"/>
    </row>
    <row r="5" spans="1:35">
      <c r="A5" s="273" t="s">
        <v>529</v>
      </c>
      <c r="B5" s="273" t="s">
        <v>530</v>
      </c>
      <c r="C5" s="273" t="s">
        <v>531</v>
      </c>
      <c r="D5" s="273" t="s">
        <v>532</v>
      </c>
      <c r="E5" s="273" t="s">
        <v>533</v>
      </c>
      <c r="F5" s="273" t="s">
        <v>534</v>
      </c>
      <c r="G5" s="273" t="s">
        <v>535</v>
      </c>
      <c r="H5" s="273" t="s">
        <v>536</v>
      </c>
      <c r="I5" s="273" t="s">
        <v>537</v>
      </c>
      <c r="J5" s="273" t="s">
        <v>538</v>
      </c>
      <c r="K5" s="273" t="s">
        <v>539</v>
      </c>
      <c r="L5" s="273" t="s">
        <v>540</v>
      </c>
      <c r="M5" s="273" t="s">
        <v>541</v>
      </c>
      <c r="N5" s="273" t="s">
        <v>542</v>
      </c>
      <c r="O5" s="273" t="s">
        <v>543</v>
      </c>
      <c r="P5" s="273" t="s">
        <v>544</v>
      </c>
      <c r="Q5" s="273" t="s">
        <v>545</v>
      </c>
      <c r="R5" s="273" t="s">
        <v>546</v>
      </c>
      <c r="S5" s="273" t="s">
        <v>547</v>
      </c>
      <c r="T5" s="273" t="s">
        <v>548</v>
      </c>
      <c r="U5" s="273" t="s">
        <v>549</v>
      </c>
      <c r="V5" s="273" t="s">
        <v>550</v>
      </c>
      <c r="W5" s="273" t="s">
        <v>551</v>
      </c>
      <c r="X5" s="273" t="s">
        <v>552</v>
      </c>
      <c r="Y5" s="273" t="s">
        <v>553</v>
      </c>
      <c r="Z5" s="273" t="s">
        <v>554</v>
      </c>
      <c r="AA5" s="273" t="s">
        <v>555</v>
      </c>
      <c r="AB5" s="273" t="s">
        <v>556</v>
      </c>
      <c r="AC5" s="273" t="s">
        <v>557</v>
      </c>
      <c r="AD5" s="273" t="s">
        <v>558</v>
      </c>
      <c r="AE5" s="273"/>
      <c r="AF5" s="273" t="s">
        <v>559</v>
      </c>
      <c r="AG5" s="273" t="s">
        <v>560</v>
      </c>
      <c r="AH5" s="273" t="s">
        <v>561</v>
      </c>
      <c r="AI5" s="273" t="s">
        <v>562</v>
      </c>
    </row>
    <row r="6" spans="1:35">
      <c r="A6" s="42">
        <v>2101020</v>
      </c>
      <c r="B6" s="334" t="s">
        <v>739</v>
      </c>
      <c r="C6" s="275">
        <f>Відомість!CE422</f>
        <v>110320</v>
      </c>
      <c r="D6" s="275">
        <f>Відомість!CF422</f>
        <v>437050</v>
      </c>
      <c r="E6" s="275">
        <f>Відомість!CG422</f>
        <v>152083.5</v>
      </c>
      <c r="F6" s="275">
        <f>Відомість!CH422</f>
        <v>15784.09</v>
      </c>
      <c r="G6" s="275">
        <f>Відомість!CI422</f>
        <v>0</v>
      </c>
      <c r="H6" s="275">
        <f>Відомість!CJ422</f>
        <v>0</v>
      </c>
      <c r="I6" s="275">
        <f>Відомість!CK422</f>
        <v>0</v>
      </c>
      <c r="J6" s="275">
        <f>Відомість!CL422</f>
        <v>454644.95</v>
      </c>
      <c r="K6" s="275">
        <f>Відомість!CR422</f>
        <v>1187812.1000000001</v>
      </c>
      <c r="L6" s="275"/>
      <c r="M6" s="275"/>
      <c r="N6" s="275"/>
      <c r="O6" s="275"/>
      <c r="P6" s="275"/>
      <c r="Q6" s="275"/>
      <c r="R6" s="275"/>
      <c r="S6" s="275"/>
      <c r="T6" s="275"/>
      <c r="U6" s="275">
        <f>Відомість!CT422</f>
        <v>0</v>
      </c>
      <c r="V6" s="275">
        <f>Відомість!CU422</f>
        <v>0</v>
      </c>
      <c r="W6" s="275">
        <f>Відомість!CV422</f>
        <v>91439.6</v>
      </c>
      <c r="X6" s="276">
        <f>SUM(C6:W6)</f>
        <v>2449134.2400000002</v>
      </c>
      <c r="Y6" s="275">
        <f>Відомість!CX422</f>
        <v>440844.18</v>
      </c>
      <c r="Z6" s="275">
        <f>Відомість!CZ422</f>
        <v>29917.29</v>
      </c>
      <c r="AA6" s="275">
        <f>Відомість!DA422</f>
        <v>45099.76</v>
      </c>
      <c r="AB6" s="275">
        <f>Відомість!DB422</f>
        <v>0</v>
      </c>
      <c r="AC6" s="275">
        <f>Відомість!DC422</f>
        <v>9136.51</v>
      </c>
      <c r="AD6" s="277">
        <f>SUM(Y6:AC6)</f>
        <v>524997.74</v>
      </c>
      <c r="AE6" s="275">
        <f>Відомість!DE422</f>
        <v>518692.87</v>
      </c>
      <c r="AF6" s="275">
        <f>Відомість!DF422</f>
        <v>440844.18</v>
      </c>
      <c r="AG6" s="275">
        <f>Відомість!DG422</f>
        <v>2157962.87</v>
      </c>
      <c r="AH6" s="275">
        <f>Відомість!DH422</f>
        <v>207017.81</v>
      </c>
      <c r="AI6" s="275">
        <f>Відомість!DI422</f>
        <v>0</v>
      </c>
    </row>
    <row r="7" spans="1:35">
      <c r="A7" s="42">
        <v>2101020</v>
      </c>
      <c r="B7" s="858" t="s">
        <v>740</v>
      </c>
      <c r="C7" s="275"/>
      <c r="D7" s="275"/>
      <c r="E7" s="275"/>
      <c r="F7" s="275"/>
      <c r="G7" s="275"/>
      <c r="H7" s="275"/>
      <c r="I7" s="275"/>
      <c r="J7" s="275"/>
      <c r="K7" s="275"/>
      <c r="L7" s="275">
        <f>Озд!G529</f>
        <v>0</v>
      </c>
      <c r="M7" s="275">
        <f>Озд!H529</f>
        <v>0</v>
      </c>
      <c r="N7" s="275">
        <f>Озд!I529</f>
        <v>0</v>
      </c>
      <c r="O7" s="275">
        <f>Озд!J529</f>
        <v>0</v>
      </c>
      <c r="P7" s="275">
        <f>Озд!K529</f>
        <v>0</v>
      </c>
      <c r="Q7" s="275">
        <f>Озд!L529</f>
        <v>0</v>
      </c>
      <c r="R7" s="275">
        <f>Озд!M529</f>
        <v>0</v>
      </c>
      <c r="S7" s="275">
        <f>Озд!N529</f>
        <v>0</v>
      </c>
      <c r="T7" s="275">
        <f>Озд!O529</f>
        <v>0</v>
      </c>
      <c r="U7" s="275"/>
      <c r="V7" s="275"/>
      <c r="W7" s="275"/>
      <c r="X7" s="276">
        <f t="shared" ref="X7:X17" si="0">SUM(C7:W7)</f>
        <v>0</v>
      </c>
      <c r="Y7" s="275">
        <f>Озд!Q529</f>
        <v>0</v>
      </c>
      <c r="Z7" s="275">
        <f>Озд!R529</f>
        <v>0</v>
      </c>
      <c r="AA7" s="275"/>
      <c r="AB7" s="275"/>
      <c r="AC7" s="275">
        <f>Озд!S529</f>
        <v>0</v>
      </c>
      <c r="AD7" s="277">
        <f>SUM(Y7:AC7)</f>
        <v>0</v>
      </c>
      <c r="AE7" s="275">
        <f>Озд!U529</f>
        <v>0</v>
      </c>
      <c r="AF7" s="275">
        <f>Озд!V529</f>
        <v>0</v>
      </c>
      <c r="AG7" s="275">
        <f ca="1">Озд!W529</f>
        <v>0</v>
      </c>
      <c r="AH7" s="277">
        <f ca="1">Озд!X529</f>
        <v>0</v>
      </c>
      <c r="AI7" s="277">
        <f ca="1">Озд!Y529</f>
        <v>0</v>
      </c>
    </row>
    <row r="8" spans="1:35">
      <c r="A8" s="42"/>
      <c r="B8" s="274"/>
      <c r="C8" s="275"/>
      <c r="D8" s="275"/>
      <c r="E8" s="275"/>
      <c r="F8" s="275"/>
      <c r="G8" s="275"/>
      <c r="H8" s="275"/>
      <c r="I8" s="275"/>
      <c r="J8" s="275"/>
      <c r="K8" s="275"/>
      <c r="L8" s="275"/>
      <c r="M8" s="275"/>
      <c r="N8" s="275"/>
      <c r="O8" s="275"/>
      <c r="P8" s="275"/>
      <c r="Q8" s="275"/>
      <c r="R8" s="275"/>
      <c r="S8" s="275"/>
      <c r="T8" s="275"/>
      <c r="U8" s="275"/>
      <c r="V8" s="275"/>
      <c r="W8" s="275"/>
      <c r="X8" s="276">
        <f t="shared" si="0"/>
        <v>0</v>
      </c>
      <c r="Y8" s="275"/>
      <c r="Z8" s="275"/>
      <c r="AA8" s="278"/>
      <c r="AB8" s="275"/>
      <c r="AC8" s="275"/>
      <c r="AD8" s="277"/>
      <c r="AE8" s="277"/>
      <c r="AF8" s="275"/>
      <c r="AG8" s="277"/>
      <c r="AH8" s="277"/>
      <c r="AI8" s="277"/>
    </row>
    <row r="9" spans="1:35">
      <c r="A9" s="42"/>
      <c r="B9" s="274"/>
      <c r="C9" s="275"/>
      <c r="D9" s="275"/>
      <c r="E9" s="275"/>
      <c r="F9" s="275"/>
      <c r="G9" s="275"/>
      <c r="H9" s="275"/>
      <c r="I9" s="275"/>
      <c r="J9" s="275"/>
      <c r="K9" s="275"/>
      <c r="L9" s="275"/>
      <c r="M9" s="275"/>
      <c r="N9" s="275"/>
      <c r="O9" s="275"/>
      <c r="P9" s="275"/>
      <c r="Q9" s="275"/>
      <c r="R9" s="275"/>
      <c r="S9" s="275"/>
      <c r="T9" s="275"/>
      <c r="U9" s="275"/>
      <c r="V9" s="275"/>
      <c r="W9" s="275"/>
      <c r="X9" s="276">
        <f t="shared" si="0"/>
        <v>0</v>
      </c>
      <c r="Y9" s="275"/>
      <c r="Z9" s="275"/>
      <c r="AA9" s="275"/>
      <c r="AB9" s="275"/>
      <c r="AC9" s="275"/>
      <c r="AD9" s="277"/>
      <c r="AE9" s="277"/>
      <c r="AF9" s="275"/>
      <c r="AG9" s="277"/>
      <c r="AH9" s="277"/>
      <c r="AI9" s="277"/>
    </row>
    <row r="10" spans="1:35">
      <c r="A10" s="42"/>
      <c r="B10" s="274"/>
      <c r="C10" s="275"/>
      <c r="D10" s="275"/>
      <c r="E10" s="275"/>
      <c r="F10" s="275"/>
      <c r="G10" s="275"/>
      <c r="H10" s="275"/>
      <c r="I10" s="275"/>
      <c r="J10" s="275"/>
      <c r="K10" s="275"/>
      <c r="L10" s="275"/>
      <c r="M10" s="275"/>
      <c r="N10" s="275"/>
      <c r="O10" s="275"/>
      <c r="P10" s="275"/>
      <c r="Q10" s="275"/>
      <c r="R10" s="275"/>
      <c r="S10" s="275"/>
      <c r="T10" s="275"/>
      <c r="U10" s="275"/>
      <c r="V10" s="275"/>
      <c r="W10" s="275"/>
      <c r="X10" s="276">
        <f t="shared" si="0"/>
        <v>0</v>
      </c>
      <c r="Y10" s="275"/>
      <c r="Z10" s="275"/>
      <c r="AA10" s="275"/>
      <c r="AB10" s="275"/>
      <c r="AC10" s="275"/>
      <c r="AD10" s="277"/>
      <c r="AE10" s="277"/>
      <c r="AF10" s="275"/>
      <c r="AG10" s="277"/>
      <c r="AH10" s="277"/>
      <c r="AI10" s="277"/>
    </row>
    <row r="11" spans="1:35">
      <c r="A11" s="42"/>
      <c r="B11" s="274"/>
      <c r="C11" s="275"/>
      <c r="D11" s="275"/>
      <c r="E11" s="275"/>
      <c r="F11" s="275"/>
      <c r="G11" s="275"/>
      <c r="H11" s="275"/>
      <c r="I11" s="275"/>
      <c r="J11" s="275"/>
      <c r="K11" s="275"/>
      <c r="L11" s="275"/>
      <c r="M11" s="275"/>
      <c r="N11" s="275"/>
      <c r="O11" s="275"/>
      <c r="P11" s="275"/>
      <c r="Q11" s="275"/>
      <c r="R11" s="275"/>
      <c r="S11" s="275"/>
      <c r="T11" s="275"/>
      <c r="U11" s="275"/>
      <c r="V11" s="275"/>
      <c r="W11" s="275"/>
      <c r="X11" s="276">
        <f t="shared" si="0"/>
        <v>0</v>
      </c>
      <c r="Y11" s="275"/>
      <c r="Z11" s="275"/>
      <c r="AA11" s="275"/>
      <c r="AB11" s="275"/>
      <c r="AC11" s="275"/>
      <c r="AD11" s="277"/>
      <c r="AE11" s="277"/>
      <c r="AF11" s="275"/>
      <c r="AG11" s="277"/>
      <c r="AH11" s="277"/>
      <c r="AI11" s="277"/>
    </row>
    <row r="12" spans="1:35">
      <c r="A12" s="42"/>
      <c r="B12" s="274"/>
      <c r="C12" s="275"/>
      <c r="D12" s="275"/>
      <c r="E12" s="275"/>
      <c r="F12" s="275"/>
      <c r="G12" s="275"/>
      <c r="H12" s="275"/>
      <c r="I12" s="275"/>
      <c r="J12" s="275"/>
      <c r="K12" s="275"/>
      <c r="L12" s="275"/>
      <c r="M12" s="275"/>
      <c r="N12" s="275"/>
      <c r="O12" s="275"/>
      <c r="P12" s="275"/>
      <c r="Q12" s="275"/>
      <c r="R12" s="275"/>
      <c r="S12" s="275"/>
      <c r="T12" s="275"/>
      <c r="U12" s="275"/>
      <c r="V12" s="275"/>
      <c r="W12" s="275"/>
      <c r="X12" s="276">
        <f t="shared" si="0"/>
        <v>0</v>
      </c>
      <c r="Y12" s="275"/>
      <c r="Z12" s="275"/>
      <c r="AA12" s="275"/>
      <c r="AB12" s="275"/>
      <c r="AC12" s="275"/>
      <c r="AD12" s="277"/>
      <c r="AE12" s="277"/>
      <c r="AF12" s="275"/>
      <c r="AG12" s="277"/>
      <c r="AH12" s="277"/>
      <c r="AI12" s="277"/>
    </row>
    <row r="13" spans="1:35">
      <c r="A13" s="42"/>
      <c r="B13" s="274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>
        <f t="shared" si="0"/>
        <v>0</v>
      </c>
      <c r="Y13" s="275"/>
      <c r="Z13" s="275"/>
      <c r="AA13" s="275"/>
      <c r="AB13" s="275"/>
      <c r="AC13" s="275"/>
      <c r="AD13" s="277"/>
      <c r="AE13" s="277"/>
      <c r="AF13" s="275"/>
      <c r="AG13" s="277"/>
      <c r="AH13" s="277"/>
      <c r="AI13" s="277"/>
    </row>
    <row r="14" spans="1:35">
      <c r="A14" s="42"/>
      <c r="B14" s="274"/>
      <c r="C14" s="275"/>
      <c r="D14" s="275"/>
      <c r="E14" s="275"/>
      <c r="F14" s="275"/>
      <c r="G14" s="275"/>
      <c r="H14" s="275"/>
      <c r="I14" s="275"/>
      <c r="J14" s="275"/>
      <c r="K14" s="275"/>
      <c r="L14" s="275"/>
      <c r="M14" s="275"/>
      <c r="N14" s="275"/>
      <c r="O14" s="275"/>
      <c r="P14" s="275"/>
      <c r="Q14" s="275"/>
      <c r="R14" s="275"/>
      <c r="S14" s="275"/>
      <c r="T14" s="275"/>
      <c r="U14" s="275"/>
      <c r="V14" s="278"/>
      <c r="W14" s="275"/>
      <c r="X14" s="279">
        <f t="shared" si="0"/>
        <v>0</v>
      </c>
      <c r="Y14" s="275"/>
      <c r="Z14" s="280"/>
      <c r="AA14" s="281"/>
      <c r="AB14" s="275"/>
      <c r="AC14" s="275"/>
      <c r="AD14" s="277"/>
      <c r="AE14" s="277"/>
      <c r="AF14" s="275"/>
      <c r="AG14" s="282"/>
      <c r="AH14" s="277"/>
      <c r="AI14" s="277"/>
    </row>
    <row r="15" spans="1:35">
      <c r="A15" s="42"/>
      <c r="B15" s="274"/>
      <c r="C15" s="275"/>
      <c r="D15" s="275"/>
      <c r="E15" s="275"/>
      <c r="F15" s="275"/>
      <c r="G15" s="275"/>
      <c r="H15" s="275"/>
      <c r="I15" s="275"/>
      <c r="J15" s="275"/>
      <c r="K15" s="275"/>
      <c r="L15" s="275"/>
      <c r="M15" s="275"/>
      <c r="N15" s="275"/>
      <c r="O15" s="275"/>
      <c r="P15" s="275"/>
      <c r="Q15" s="275"/>
      <c r="R15" s="275"/>
      <c r="S15" s="275"/>
      <c r="T15" s="275"/>
      <c r="U15" s="275"/>
      <c r="V15" s="275"/>
      <c r="W15" s="275"/>
      <c r="X15" s="279">
        <f t="shared" si="0"/>
        <v>0</v>
      </c>
      <c r="Y15" s="275"/>
      <c r="Z15" s="275"/>
      <c r="AA15" s="275"/>
      <c r="AB15" s="275"/>
      <c r="AC15" s="275"/>
      <c r="AD15" s="277"/>
      <c r="AE15" s="277"/>
      <c r="AF15" s="275"/>
      <c r="AG15" s="277"/>
      <c r="AH15" s="277"/>
      <c r="AI15" s="277"/>
    </row>
    <row r="16" spans="1:35">
      <c r="A16" s="42"/>
      <c r="B16" s="274"/>
      <c r="C16" s="275"/>
      <c r="D16" s="275"/>
      <c r="E16" s="275"/>
      <c r="F16" s="275"/>
      <c r="G16" s="275"/>
      <c r="H16" s="275"/>
      <c r="I16" s="275"/>
      <c r="J16" s="275"/>
      <c r="K16" s="275"/>
      <c r="L16" s="275"/>
      <c r="M16" s="275"/>
      <c r="N16" s="275"/>
      <c r="O16" s="275"/>
      <c r="P16" s="275"/>
      <c r="Q16" s="275"/>
      <c r="R16" s="275"/>
      <c r="S16" s="275"/>
      <c r="T16" s="275"/>
      <c r="U16" s="275"/>
      <c r="V16" s="275"/>
      <c r="W16" s="275"/>
      <c r="X16" s="279">
        <f t="shared" si="0"/>
        <v>0</v>
      </c>
      <c r="Y16" s="275"/>
      <c r="Z16" s="275"/>
      <c r="AA16" s="275"/>
      <c r="AB16" s="275"/>
      <c r="AC16" s="275"/>
      <c r="AD16" s="277"/>
      <c r="AE16" s="277"/>
      <c r="AF16" s="275"/>
      <c r="AG16" s="277"/>
      <c r="AH16" s="277"/>
      <c r="AI16" s="277"/>
    </row>
    <row r="17" spans="1:35">
      <c r="A17" s="42"/>
      <c r="B17" s="274"/>
      <c r="C17" s="275"/>
      <c r="D17" s="275"/>
      <c r="E17" s="275"/>
      <c r="F17" s="275"/>
      <c r="G17" s="275"/>
      <c r="H17" s="275"/>
      <c r="I17" s="275"/>
      <c r="J17" s="275"/>
      <c r="K17" s="275"/>
      <c r="L17" s="275"/>
      <c r="M17" s="275"/>
      <c r="N17" s="275"/>
      <c r="O17" s="275"/>
      <c r="P17" s="275"/>
      <c r="Q17" s="275"/>
      <c r="R17" s="275"/>
      <c r="S17" s="275"/>
      <c r="T17" s="275"/>
      <c r="U17" s="275"/>
      <c r="V17" s="275"/>
      <c r="W17" s="275"/>
      <c r="X17" s="279">
        <f t="shared" si="0"/>
        <v>0</v>
      </c>
      <c r="Y17" s="275"/>
      <c r="Z17" s="275"/>
      <c r="AA17" s="275"/>
      <c r="AB17" s="275"/>
      <c r="AC17" s="275"/>
      <c r="AD17" s="277"/>
      <c r="AE17" s="277"/>
      <c r="AF17" s="275"/>
      <c r="AG17" s="277"/>
      <c r="AH17" s="277"/>
      <c r="AI17" s="277"/>
    </row>
    <row r="18" spans="1:35">
      <c r="A18" s="42"/>
      <c r="B18" s="274"/>
      <c r="C18" s="275"/>
      <c r="D18" s="275"/>
      <c r="E18" s="275"/>
      <c r="F18" s="275"/>
      <c r="G18" s="275"/>
      <c r="H18" s="275"/>
      <c r="I18" s="275"/>
      <c r="J18" s="275"/>
      <c r="K18" s="275"/>
      <c r="L18" s="275"/>
      <c r="M18" s="275"/>
      <c r="N18" s="275"/>
      <c r="O18" s="275"/>
      <c r="P18" s="275"/>
      <c r="Q18" s="275"/>
      <c r="R18" s="275"/>
      <c r="S18" s="275"/>
      <c r="T18" s="275"/>
      <c r="U18" s="275"/>
      <c r="V18" s="275"/>
      <c r="W18" s="275"/>
      <c r="X18" s="276">
        <f>SUM(C18:W18)</f>
        <v>0</v>
      </c>
      <c r="Y18" s="275"/>
      <c r="Z18" s="275"/>
      <c r="AA18" s="275"/>
      <c r="AB18" s="275"/>
      <c r="AC18" s="275"/>
      <c r="AD18" s="277"/>
      <c r="AE18" s="277"/>
      <c r="AF18" s="275"/>
      <c r="AG18" s="277"/>
      <c r="AH18" s="277"/>
      <c r="AI18" s="277"/>
    </row>
    <row r="19" spans="1:35">
      <c r="A19" s="1125" t="s">
        <v>563</v>
      </c>
      <c r="B19" s="1126"/>
      <c r="C19" s="277">
        <f t="shared" ref="C19:AI19" si="1">SUM(C6:C18)</f>
        <v>110320</v>
      </c>
      <c r="D19" s="277">
        <f t="shared" si="1"/>
        <v>437050</v>
      </c>
      <c r="E19" s="277">
        <f t="shared" si="1"/>
        <v>152083.5</v>
      </c>
      <c r="F19" s="277">
        <f t="shared" si="1"/>
        <v>15784.09</v>
      </c>
      <c r="G19" s="277">
        <f t="shared" si="1"/>
        <v>0</v>
      </c>
      <c r="H19" s="277">
        <f t="shared" si="1"/>
        <v>0</v>
      </c>
      <c r="I19" s="277">
        <f t="shared" si="1"/>
        <v>0</v>
      </c>
      <c r="J19" s="277">
        <f t="shared" si="1"/>
        <v>454644.95</v>
      </c>
      <c r="K19" s="277">
        <f t="shared" si="1"/>
        <v>1187812.1000000001</v>
      </c>
      <c r="L19" s="277">
        <f t="shared" si="1"/>
        <v>0</v>
      </c>
      <c r="M19" s="277">
        <f t="shared" si="1"/>
        <v>0</v>
      </c>
      <c r="N19" s="277">
        <f t="shared" si="1"/>
        <v>0</v>
      </c>
      <c r="O19" s="277">
        <f t="shared" si="1"/>
        <v>0</v>
      </c>
      <c r="P19" s="277">
        <f t="shared" si="1"/>
        <v>0</v>
      </c>
      <c r="Q19" s="277">
        <f t="shared" si="1"/>
        <v>0</v>
      </c>
      <c r="R19" s="277">
        <f t="shared" si="1"/>
        <v>0</v>
      </c>
      <c r="S19" s="277">
        <f t="shared" si="1"/>
        <v>0</v>
      </c>
      <c r="T19" s="277">
        <f t="shared" si="1"/>
        <v>0</v>
      </c>
      <c r="U19" s="277">
        <f t="shared" si="1"/>
        <v>0</v>
      </c>
      <c r="V19" s="277">
        <f t="shared" si="1"/>
        <v>0</v>
      </c>
      <c r="W19" s="277">
        <f t="shared" si="1"/>
        <v>91439.6</v>
      </c>
      <c r="X19" s="277">
        <f t="shared" si="1"/>
        <v>2449134.2400000002</v>
      </c>
      <c r="Y19" s="277">
        <f t="shared" si="1"/>
        <v>440844.18</v>
      </c>
      <c r="Z19" s="277">
        <f t="shared" si="1"/>
        <v>29917.29</v>
      </c>
      <c r="AA19" s="277">
        <f t="shared" si="1"/>
        <v>45099.76</v>
      </c>
      <c r="AB19" s="277">
        <f t="shared" si="1"/>
        <v>0</v>
      </c>
      <c r="AC19" s="277">
        <f t="shared" si="1"/>
        <v>9136.51</v>
      </c>
      <c r="AD19" s="277">
        <f t="shared" si="1"/>
        <v>524997.74</v>
      </c>
      <c r="AE19" s="277">
        <f t="shared" si="1"/>
        <v>518692.87</v>
      </c>
      <c r="AF19" s="277">
        <f t="shared" si="1"/>
        <v>440844.18</v>
      </c>
      <c r="AG19" s="277">
        <f t="shared" ca="1" si="1"/>
        <v>2157962.87</v>
      </c>
      <c r="AH19" s="277">
        <f t="shared" ca="1" si="1"/>
        <v>207017.81</v>
      </c>
      <c r="AI19" s="277">
        <f t="shared" ca="1" si="1"/>
        <v>0</v>
      </c>
    </row>
    <row r="20" spans="1:35">
      <c r="B20" s="283"/>
      <c r="C20" s="283"/>
      <c r="D20" s="283"/>
      <c r="E20" s="283"/>
      <c r="F20" s="283"/>
      <c r="G20" s="283"/>
      <c r="H20" s="283"/>
      <c r="I20" s="283"/>
      <c r="J20" s="283"/>
      <c r="K20" s="284"/>
      <c r="L20" s="286"/>
      <c r="M20" s="287"/>
      <c r="N20" s="288"/>
      <c r="O20" s="288"/>
      <c r="P20" s="288"/>
      <c r="Q20" s="289"/>
      <c r="R20" s="289"/>
      <c r="S20" s="289"/>
      <c r="T20" s="289"/>
      <c r="U20" s="289"/>
      <c r="V20" s="289"/>
      <c r="W20" s="289"/>
      <c r="X20" s="290"/>
      <c r="Y20" s="290"/>
      <c r="Z20" s="285"/>
      <c r="AA20" s="290"/>
      <c r="AB20" s="290"/>
      <c r="AC20" s="290"/>
      <c r="AD20" s="289"/>
      <c r="AE20" s="392"/>
      <c r="AF20" s="291"/>
      <c r="AG20" s="291"/>
      <c r="AH20" s="291"/>
      <c r="AI20" s="283"/>
    </row>
    <row r="21" spans="1:35">
      <c r="A21" t="s">
        <v>565</v>
      </c>
      <c r="B21" s="77" t="s">
        <v>490</v>
      </c>
      <c r="C21" s="292" t="e">
        <f>Відомість!#REF!</f>
        <v>#REF!</v>
      </c>
      <c r="D21" s="292" t="e">
        <f>Відомість!#REF!</f>
        <v>#REF!</v>
      </c>
      <c r="E21" s="292" t="e">
        <f>Відомість!#REF!</f>
        <v>#REF!</v>
      </c>
      <c r="F21" s="292" t="e">
        <f>Відомість!#REF!</f>
        <v>#REF!</v>
      </c>
      <c r="G21" s="292" t="e">
        <f>Відомість!#REF!</f>
        <v>#REF!</v>
      </c>
      <c r="H21" s="292" t="e">
        <f>Відомість!#REF!</f>
        <v>#REF!</v>
      </c>
      <c r="I21" s="292" t="e">
        <f>Відомість!#REF!</f>
        <v>#REF!</v>
      </c>
      <c r="J21" s="292" t="e">
        <f>Відомість!#REF!</f>
        <v>#REF!</v>
      </c>
      <c r="K21" s="292" t="e">
        <f>Відомість!#REF!</f>
        <v>#REF!</v>
      </c>
      <c r="L21" s="293">
        <f>Озд!G577</f>
        <v>0</v>
      </c>
      <c r="M21" s="293">
        <f>Озд!H577</f>
        <v>0</v>
      </c>
      <c r="N21" s="293">
        <f>Озд!I577</f>
        <v>0</v>
      </c>
      <c r="O21" s="293">
        <f>Озд!J577</f>
        <v>0</v>
      </c>
      <c r="P21" s="293">
        <f>Озд!K577</f>
        <v>0</v>
      </c>
      <c r="Q21" s="293">
        <f>Озд!L577</f>
        <v>0</v>
      </c>
      <c r="R21" s="293">
        <f>Озд!M577</f>
        <v>0</v>
      </c>
      <c r="S21" s="293">
        <f>Озд!N577</f>
        <v>0</v>
      </c>
      <c r="T21" s="293">
        <f>Озд!O577</f>
        <v>0</v>
      </c>
      <c r="U21" s="292" t="e">
        <f>Відомість!#REF!</f>
        <v>#REF!</v>
      </c>
      <c r="V21" s="292" t="e">
        <f>Відомість!#REF!</f>
        <v>#REF!</v>
      </c>
      <c r="W21" s="292" t="e">
        <f>Відомість!#REF!</f>
        <v>#REF!</v>
      </c>
      <c r="X21" s="292"/>
      <c r="Y21" s="293"/>
      <c r="Z21" s="293"/>
      <c r="AA21" s="293"/>
      <c r="AB21" s="293"/>
      <c r="AC21" s="293"/>
      <c r="AD21" s="293"/>
      <c r="AE21" s="393"/>
      <c r="AF21" s="19"/>
    </row>
    <row r="22" spans="1:35">
      <c r="A22" t="s">
        <v>566</v>
      </c>
      <c r="B22" s="127" t="s">
        <v>491</v>
      </c>
      <c r="C22" s="294" t="e">
        <f>Відомість!#REF!</f>
        <v>#REF!</v>
      </c>
      <c r="D22" s="294" t="e">
        <f>Відомість!#REF!</f>
        <v>#REF!</v>
      </c>
      <c r="E22" s="294" t="e">
        <f>Відомість!#REF!</f>
        <v>#REF!</v>
      </c>
      <c r="F22" s="294" t="e">
        <f>Відомість!#REF!</f>
        <v>#REF!</v>
      </c>
      <c r="G22" s="294" t="e">
        <f>Відомість!#REF!</f>
        <v>#REF!</v>
      </c>
      <c r="H22" s="294" t="e">
        <f>Відомість!#REF!</f>
        <v>#REF!</v>
      </c>
      <c r="I22" s="294" t="e">
        <f>Відомість!#REF!</f>
        <v>#REF!</v>
      </c>
      <c r="J22" s="294" t="e">
        <f>Відомість!#REF!</f>
        <v>#REF!</v>
      </c>
      <c r="K22" s="294" t="e">
        <f>Відомість!#REF!</f>
        <v>#REF!</v>
      </c>
      <c r="L22" s="294">
        <f>Озд!G578</f>
        <v>0</v>
      </c>
      <c r="M22" s="294">
        <f>Озд!H578</f>
        <v>0</v>
      </c>
      <c r="N22" s="294">
        <f>Озд!I578</f>
        <v>0</v>
      </c>
      <c r="O22" s="294">
        <f>Озд!J578</f>
        <v>0</v>
      </c>
      <c r="P22" s="294">
        <f>Озд!K578</f>
        <v>0</v>
      </c>
      <c r="Q22" s="294">
        <f>Озд!L578</f>
        <v>0</v>
      </c>
      <c r="R22" s="294">
        <f>Озд!M578</f>
        <v>0</v>
      </c>
      <c r="S22" s="294">
        <f>Озд!N578</f>
        <v>0</v>
      </c>
      <c r="T22" s="294">
        <f>Озд!O578</f>
        <v>0</v>
      </c>
      <c r="U22" s="69" t="e">
        <f>Відомість!#REF!</f>
        <v>#REF!</v>
      </c>
      <c r="V22" s="69" t="e">
        <f>Відомість!#REF!</f>
        <v>#REF!</v>
      </c>
      <c r="W22" s="69" t="e">
        <f>Відомість!#REF!</f>
        <v>#REF!</v>
      </c>
      <c r="X22" s="294" t="e">
        <f>Відомість!#REF!+Озд!P578</f>
        <v>#REF!</v>
      </c>
      <c r="Y22" s="296"/>
      <c r="Z22" s="69"/>
      <c r="AA22" s="69"/>
      <c r="AB22" s="69"/>
      <c r="AC22" s="69"/>
      <c r="AD22" s="69"/>
      <c r="AE22" s="394"/>
    </row>
    <row r="23" spans="1:35">
      <c r="B23" s="295"/>
      <c r="Y23" s="19"/>
    </row>
    <row r="24" spans="1:35">
      <c r="A24" t="s">
        <v>567</v>
      </c>
      <c r="B24" s="77" t="s">
        <v>490</v>
      </c>
      <c r="C24" s="292" t="e">
        <f>Відомість!#REF!</f>
        <v>#REF!</v>
      </c>
      <c r="D24" s="292" t="e">
        <f>Відомість!#REF!</f>
        <v>#REF!</v>
      </c>
      <c r="E24" s="292" t="e">
        <f>Відомість!#REF!</f>
        <v>#REF!</v>
      </c>
      <c r="F24" s="292" t="e">
        <f>Відомість!#REF!</f>
        <v>#REF!</v>
      </c>
      <c r="G24" s="292" t="e">
        <f>Відомість!#REF!</f>
        <v>#REF!</v>
      </c>
      <c r="H24" s="292" t="e">
        <f>Відомість!#REF!</f>
        <v>#REF!</v>
      </c>
      <c r="I24" s="292" t="e">
        <f>Відомість!#REF!</f>
        <v>#REF!</v>
      </c>
      <c r="J24" s="292" t="e">
        <f>Відомість!#REF!</f>
        <v>#REF!</v>
      </c>
      <c r="K24" s="292" t="e">
        <f>Відомість!#REF!</f>
        <v>#REF!</v>
      </c>
      <c r="L24" s="293">
        <f>Озд!G579</f>
        <v>0</v>
      </c>
      <c r="M24" s="293">
        <f>Озд!H579</f>
        <v>0</v>
      </c>
      <c r="N24" s="293">
        <f>Озд!I579</f>
        <v>0</v>
      </c>
      <c r="O24" s="293">
        <f>Озд!J579</f>
        <v>0</v>
      </c>
      <c r="P24" s="293">
        <f>Озд!K579</f>
        <v>0</v>
      </c>
      <c r="Q24" s="293">
        <f>Озд!L579</f>
        <v>0</v>
      </c>
      <c r="R24" s="293">
        <f>Озд!M579</f>
        <v>0</v>
      </c>
      <c r="S24" s="293">
        <f>Озд!N579</f>
        <v>0</v>
      </c>
      <c r="T24" s="293">
        <f>Озд!O579</f>
        <v>0</v>
      </c>
      <c r="U24" s="292" t="e">
        <f>Відомість!#REF!</f>
        <v>#REF!</v>
      </c>
      <c r="V24" s="292" t="e">
        <f>Відомість!#REF!</f>
        <v>#REF!</v>
      </c>
      <c r="W24" s="292" t="e">
        <f>Відомість!#REF!</f>
        <v>#REF!</v>
      </c>
      <c r="X24" s="293"/>
      <c r="Y24" s="293"/>
      <c r="Z24" s="293"/>
      <c r="AA24" s="293"/>
      <c r="AB24" s="293"/>
      <c r="AC24" s="293"/>
      <c r="AD24" s="293"/>
      <c r="AE24" s="393"/>
    </row>
    <row r="25" spans="1:35">
      <c r="A25" t="s">
        <v>566</v>
      </c>
      <c r="B25" s="127" t="s">
        <v>491</v>
      </c>
      <c r="C25" s="294" t="e">
        <f>Відомість!#REF!</f>
        <v>#REF!</v>
      </c>
      <c r="D25" s="294" t="e">
        <f>Відомість!#REF!</f>
        <v>#REF!</v>
      </c>
      <c r="E25" s="294" t="e">
        <f>Відомість!#REF!</f>
        <v>#REF!</v>
      </c>
      <c r="F25" s="294" t="e">
        <f>Відомість!#REF!</f>
        <v>#REF!</v>
      </c>
      <c r="G25" s="294" t="e">
        <f>Відомість!#REF!</f>
        <v>#REF!</v>
      </c>
      <c r="H25" s="294" t="e">
        <f>Відомість!#REF!</f>
        <v>#REF!</v>
      </c>
      <c r="I25" s="294" t="e">
        <f>Відомість!#REF!</f>
        <v>#REF!</v>
      </c>
      <c r="J25" s="294" t="e">
        <f>Відомість!#REF!</f>
        <v>#REF!</v>
      </c>
      <c r="K25" s="294" t="e">
        <f>Відомість!#REF!</f>
        <v>#REF!</v>
      </c>
      <c r="L25" s="294">
        <f>Озд!G580</f>
        <v>0</v>
      </c>
      <c r="M25" s="294">
        <f>Озд!H580</f>
        <v>0</v>
      </c>
      <c r="N25" s="294">
        <f>Озд!I580</f>
        <v>0</v>
      </c>
      <c r="O25" s="294">
        <f>Озд!J580</f>
        <v>0</v>
      </c>
      <c r="P25" s="294">
        <f>Озд!K580</f>
        <v>0</v>
      </c>
      <c r="Q25" s="294">
        <f>Озд!L580</f>
        <v>0</v>
      </c>
      <c r="R25" s="294">
        <f>Озд!M580</f>
        <v>0</v>
      </c>
      <c r="S25" s="294">
        <f>Озд!N580</f>
        <v>0</v>
      </c>
      <c r="T25" s="294">
        <f>Озд!O580</f>
        <v>0</v>
      </c>
      <c r="U25" s="69" t="e">
        <f>Відомість!#REF!</f>
        <v>#REF!</v>
      </c>
      <c r="V25" s="69" t="e">
        <f>Відомість!#REF!</f>
        <v>#REF!</v>
      </c>
      <c r="W25" s="69" t="e">
        <f>Відомість!#REF!</f>
        <v>#REF!</v>
      </c>
      <c r="X25" s="294" t="e">
        <f>Відомість!#REF!+Озд!P580</f>
        <v>#REF!</v>
      </c>
      <c r="Y25" s="69"/>
      <c r="Z25" s="69"/>
      <c r="AA25" s="69"/>
      <c r="AB25" s="69"/>
      <c r="AC25" s="69"/>
      <c r="AD25" s="69"/>
      <c r="AE25" s="394"/>
    </row>
    <row r="26" spans="1:35">
      <c r="B26" s="295"/>
    </row>
    <row r="27" spans="1:35">
      <c r="A27" t="s">
        <v>568</v>
      </c>
      <c r="B27" s="77" t="s">
        <v>490</v>
      </c>
      <c r="C27" s="292" t="e">
        <f>Відомість!#REF!</f>
        <v>#REF!</v>
      </c>
      <c r="D27" s="292" t="e">
        <f>Відомість!#REF!</f>
        <v>#REF!</v>
      </c>
      <c r="E27" s="292" t="e">
        <f>Відомість!#REF!</f>
        <v>#REF!</v>
      </c>
      <c r="F27" s="292" t="e">
        <f>Відомість!#REF!</f>
        <v>#REF!</v>
      </c>
      <c r="G27" s="292" t="e">
        <f>Відомість!#REF!</f>
        <v>#REF!</v>
      </c>
      <c r="H27" s="292" t="e">
        <f>Відомість!#REF!</f>
        <v>#REF!</v>
      </c>
      <c r="I27" s="292" t="e">
        <f>Відомість!#REF!</f>
        <v>#REF!</v>
      </c>
      <c r="J27" s="292" t="e">
        <f>Відомість!#REF!</f>
        <v>#REF!</v>
      </c>
      <c r="K27" s="292" t="e">
        <f>Відомість!#REF!</f>
        <v>#REF!</v>
      </c>
      <c r="L27" s="292">
        <f>Озд!G581</f>
        <v>0</v>
      </c>
      <c r="M27" s="292">
        <f>Озд!H581</f>
        <v>0</v>
      </c>
      <c r="N27" s="292">
        <f>Озд!I581</f>
        <v>0</v>
      </c>
      <c r="O27" s="292">
        <f>Озд!J581</f>
        <v>0</v>
      </c>
      <c r="P27" s="292">
        <f>Озд!K581</f>
        <v>0</v>
      </c>
      <c r="Q27" s="292">
        <f>Озд!L581</f>
        <v>0</v>
      </c>
      <c r="R27" s="292">
        <f>Озд!M581</f>
        <v>0</v>
      </c>
      <c r="S27" s="292">
        <f>Озд!N581</f>
        <v>0</v>
      </c>
      <c r="T27" s="292">
        <f>Озд!O581</f>
        <v>0</v>
      </c>
      <c r="U27" s="292" t="e">
        <f>Відомість!#REF!</f>
        <v>#REF!</v>
      </c>
      <c r="V27" s="292" t="e">
        <f>Відомість!#REF!</f>
        <v>#REF!</v>
      </c>
      <c r="W27" s="292" t="e">
        <f>Відомість!#REF!</f>
        <v>#REF!</v>
      </c>
      <c r="X27" s="293"/>
      <c r="Y27" s="293"/>
      <c r="Z27" s="293"/>
      <c r="AA27" s="293"/>
      <c r="AB27" s="293"/>
      <c r="AC27" s="293"/>
      <c r="AD27" s="293"/>
      <c r="AE27" s="393"/>
    </row>
    <row r="28" spans="1:35">
      <c r="A28" t="s">
        <v>566</v>
      </c>
      <c r="B28" s="127" t="s">
        <v>491</v>
      </c>
      <c r="C28" s="294" t="e">
        <f>Відомість!#REF!</f>
        <v>#REF!</v>
      </c>
      <c r="D28" s="294" t="e">
        <f>Відомість!#REF!</f>
        <v>#REF!</v>
      </c>
      <c r="E28" s="294" t="e">
        <f>Відомість!#REF!</f>
        <v>#REF!</v>
      </c>
      <c r="F28" s="294" t="e">
        <f>Відомість!#REF!</f>
        <v>#REF!</v>
      </c>
      <c r="G28" s="294" t="e">
        <f>Відомість!#REF!</f>
        <v>#REF!</v>
      </c>
      <c r="H28" s="294" t="e">
        <f>Відомість!#REF!</f>
        <v>#REF!</v>
      </c>
      <c r="I28" s="294" t="e">
        <f>Відомість!#REF!</f>
        <v>#REF!</v>
      </c>
      <c r="J28" s="294" t="e">
        <f>Відомість!#REF!</f>
        <v>#REF!</v>
      </c>
      <c r="K28" s="294" t="e">
        <f>Відомість!#REF!</f>
        <v>#REF!</v>
      </c>
      <c r="L28" s="294">
        <f>Озд!G582</f>
        <v>0</v>
      </c>
      <c r="M28" s="294">
        <f>Озд!H582</f>
        <v>0</v>
      </c>
      <c r="N28" s="294">
        <f>Озд!I582</f>
        <v>0</v>
      </c>
      <c r="O28" s="294">
        <f>Озд!J582</f>
        <v>0</v>
      </c>
      <c r="P28" s="294">
        <f>Озд!K582</f>
        <v>0</v>
      </c>
      <c r="Q28" s="294">
        <f>Озд!L582</f>
        <v>0</v>
      </c>
      <c r="R28" s="294">
        <f>Озд!M582</f>
        <v>0</v>
      </c>
      <c r="S28" s="294">
        <f>Озд!N582</f>
        <v>0</v>
      </c>
      <c r="T28" s="294">
        <f>Озд!O582</f>
        <v>0</v>
      </c>
      <c r="U28" s="69" t="e">
        <f>Відомість!#REF!</f>
        <v>#REF!</v>
      </c>
      <c r="V28" s="69" t="e">
        <f>Відомість!#REF!</f>
        <v>#REF!</v>
      </c>
      <c r="W28" s="69" t="e">
        <f>Відомість!#REF!</f>
        <v>#REF!</v>
      </c>
      <c r="X28" s="294" t="e">
        <f>Відомість!#REF!+Озд!P584</f>
        <v>#REF!</v>
      </c>
      <c r="Y28" s="69"/>
      <c r="Z28" s="69"/>
      <c r="AA28" s="69"/>
      <c r="AB28" s="69"/>
      <c r="AC28" s="69"/>
      <c r="AD28" s="69"/>
      <c r="AE28" s="394"/>
    </row>
    <row r="29" spans="1:35">
      <c r="M29" s="1"/>
      <c r="R29" s="1"/>
      <c r="Y29" s="19"/>
    </row>
    <row r="30" spans="1:35">
      <c r="C30" s="19" t="e">
        <f>C22+C25+C28</f>
        <v>#REF!</v>
      </c>
      <c r="D30" s="19" t="e">
        <f t="shared" ref="D30:AD30" si="2">D22+D25+D28</f>
        <v>#REF!</v>
      </c>
      <c r="E30" s="19" t="e">
        <f t="shared" si="2"/>
        <v>#REF!</v>
      </c>
      <c r="F30" s="19" t="e">
        <f t="shared" si="2"/>
        <v>#REF!</v>
      </c>
      <c r="G30" s="19" t="e">
        <f t="shared" si="2"/>
        <v>#REF!</v>
      </c>
      <c r="H30" s="19" t="e">
        <f t="shared" si="2"/>
        <v>#REF!</v>
      </c>
      <c r="I30" s="19" t="e">
        <f t="shared" si="2"/>
        <v>#REF!</v>
      </c>
      <c r="J30" s="19" t="e">
        <f t="shared" si="2"/>
        <v>#REF!</v>
      </c>
      <c r="K30" s="19" t="e">
        <f t="shared" si="2"/>
        <v>#REF!</v>
      </c>
      <c r="L30" s="19">
        <f t="shared" si="2"/>
        <v>0</v>
      </c>
      <c r="M30" s="19">
        <f t="shared" si="2"/>
        <v>0</v>
      </c>
      <c r="N30" s="19">
        <f>N22+N25+N28</f>
        <v>0</v>
      </c>
      <c r="O30" s="19">
        <f>O22+O25+O28</f>
        <v>0</v>
      </c>
      <c r="P30" s="19">
        <f t="shared" si="2"/>
        <v>0</v>
      </c>
      <c r="Q30" s="19">
        <f t="shared" si="2"/>
        <v>0</v>
      </c>
      <c r="R30" s="19">
        <f t="shared" si="2"/>
        <v>0</v>
      </c>
      <c r="S30" s="19">
        <f>S22+S25+S28</f>
        <v>0</v>
      </c>
      <c r="T30" s="19">
        <f>T22+T25+T28</f>
        <v>0</v>
      </c>
      <c r="U30" s="19"/>
      <c r="V30" s="19" t="e">
        <f t="shared" si="2"/>
        <v>#REF!</v>
      </c>
      <c r="W30" s="19" t="e">
        <f>W22+W25+W28</f>
        <v>#REF!</v>
      </c>
      <c r="X30" s="19" t="e">
        <f>SUM(C30:W30)</f>
        <v>#REF!</v>
      </c>
      <c r="Y30" s="19">
        <f t="shared" si="2"/>
        <v>0</v>
      </c>
      <c r="Z30" s="19">
        <f t="shared" si="2"/>
        <v>0</v>
      </c>
      <c r="AA30" s="19">
        <f t="shared" si="2"/>
        <v>0</v>
      </c>
      <c r="AB30" s="19">
        <f t="shared" si="2"/>
        <v>0</v>
      </c>
      <c r="AC30" s="19">
        <f t="shared" si="2"/>
        <v>0</v>
      </c>
      <c r="AD30" s="19">
        <f t="shared" si="2"/>
        <v>0</v>
      </c>
      <c r="AE30" s="19"/>
    </row>
    <row r="31" spans="1:35">
      <c r="C31" s="19" t="e">
        <f t="shared" ref="C31:X31" si="3">C30-C19</f>
        <v>#REF!</v>
      </c>
      <c r="D31" s="19" t="e">
        <f t="shared" si="3"/>
        <v>#REF!</v>
      </c>
      <c r="E31" s="19" t="e">
        <f t="shared" si="3"/>
        <v>#REF!</v>
      </c>
      <c r="F31" s="19" t="e">
        <f t="shared" si="3"/>
        <v>#REF!</v>
      </c>
      <c r="G31" s="19" t="e">
        <f t="shared" si="3"/>
        <v>#REF!</v>
      </c>
      <c r="H31" s="19" t="e">
        <f t="shared" si="3"/>
        <v>#REF!</v>
      </c>
      <c r="I31" s="19" t="e">
        <f t="shared" si="3"/>
        <v>#REF!</v>
      </c>
      <c r="J31" s="19" t="e">
        <f t="shared" si="3"/>
        <v>#REF!</v>
      </c>
      <c r="K31" s="19" t="e">
        <f t="shared" si="3"/>
        <v>#REF!</v>
      </c>
      <c r="L31" s="19">
        <f t="shared" si="3"/>
        <v>0</v>
      </c>
      <c r="M31" s="19">
        <f t="shared" si="3"/>
        <v>0</v>
      </c>
      <c r="N31" s="19">
        <f t="shared" si="3"/>
        <v>0</v>
      </c>
      <c r="O31" s="19">
        <f t="shared" si="3"/>
        <v>0</v>
      </c>
      <c r="P31" s="19">
        <f t="shared" si="3"/>
        <v>0</v>
      </c>
      <c r="Q31" s="19">
        <f t="shared" si="3"/>
        <v>0</v>
      </c>
      <c r="R31" s="19">
        <f t="shared" si="3"/>
        <v>0</v>
      </c>
      <c r="S31" s="19">
        <f t="shared" si="3"/>
        <v>0</v>
      </c>
      <c r="T31" s="19">
        <f t="shared" si="3"/>
        <v>0</v>
      </c>
      <c r="U31" s="19">
        <f t="shared" si="3"/>
        <v>0</v>
      </c>
      <c r="V31" s="19" t="e">
        <f t="shared" si="3"/>
        <v>#REF!</v>
      </c>
      <c r="W31" s="19" t="e">
        <f t="shared" si="3"/>
        <v>#REF!</v>
      </c>
      <c r="X31" s="19" t="e">
        <f t="shared" si="3"/>
        <v>#REF!</v>
      </c>
      <c r="Y31" s="19"/>
      <c r="Z31" s="19"/>
    </row>
    <row r="33" spans="1:24" s="859" customFormat="1">
      <c r="A33" s="859" t="s">
        <v>742</v>
      </c>
      <c r="B33" s="859" t="s">
        <v>743</v>
      </c>
      <c r="C33" s="860" t="e">
        <f>C21+C24+C27</f>
        <v>#REF!</v>
      </c>
      <c r="D33" s="860" t="e">
        <f t="shared" ref="D33:X33" si="4">D21+D24+D27</f>
        <v>#REF!</v>
      </c>
      <c r="E33" s="860" t="e">
        <f t="shared" si="4"/>
        <v>#REF!</v>
      </c>
      <c r="F33" s="860" t="e">
        <f t="shared" si="4"/>
        <v>#REF!</v>
      </c>
      <c r="G33" s="860" t="e">
        <f t="shared" si="4"/>
        <v>#REF!</v>
      </c>
      <c r="H33" s="860" t="e">
        <f t="shared" si="4"/>
        <v>#REF!</v>
      </c>
      <c r="I33" s="860" t="e">
        <f t="shared" si="4"/>
        <v>#REF!</v>
      </c>
      <c r="J33" s="860" t="e">
        <f t="shared" si="4"/>
        <v>#REF!</v>
      </c>
      <c r="K33" s="860" t="e">
        <f t="shared" si="4"/>
        <v>#REF!</v>
      </c>
      <c r="L33" s="860">
        <f t="shared" si="4"/>
        <v>0</v>
      </c>
      <c r="M33" s="860">
        <f t="shared" si="4"/>
        <v>0</v>
      </c>
      <c r="N33" s="860">
        <f t="shared" si="4"/>
        <v>0</v>
      </c>
      <c r="O33" s="860">
        <f t="shared" si="4"/>
        <v>0</v>
      </c>
      <c r="P33" s="860">
        <f t="shared" si="4"/>
        <v>0</v>
      </c>
      <c r="Q33" s="860">
        <f t="shared" si="4"/>
        <v>0</v>
      </c>
      <c r="R33" s="860">
        <f t="shared" si="4"/>
        <v>0</v>
      </c>
      <c r="S33" s="860">
        <f t="shared" si="4"/>
        <v>0</v>
      </c>
      <c r="T33" s="860">
        <f t="shared" si="4"/>
        <v>0</v>
      </c>
      <c r="U33" s="860" t="e">
        <f t="shared" si="4"/>
        <v>#REF!</v>
      </c>
      <c r="V33" s="860" t="e">
        <f t="shared" si="4"/>
        <v>#REF!</v>
      </c>
      <c r="W33" s="860" t="e">
        <f>W21+W24+W27</f>
        <v>#REF!</v>
      </c>
      <c r="X33" s="860">
        <f t="shared" si="4"/>
        <v>0</v>
      </c>
    </row>
  </sheetData>
  <mergeCells count="18">
    <mergeCell ref="A1:A4"/>
    <mergeCell ref="B1:B4"/>
    <mergeCell ref="C1:X1"/>
    <mergeCell ref="Y1:AD1"/>
    <mergeCell ref="A19:B19"/>
    <mergeCell ref="AC2:AC4"/>
    <mergeCell ref="AD2:AD4"/>
    <mergeCell ref="AI1:AI4"/>
    <mergeCell ref="C2:X2"/>
    <mergeCell ref="Y2:Y4"/>
    <mergeCell ref="Z2:Z4"/>
    <mergeCell ref="AA2:AA4"/>
    <mergeCell ref="AB2:AB4"/>
    <mergeCell ref="AH2:AH4"/>
    <mergeCell ref="C3:X3"/>
    <mergeCell ref="AF2:AF4"/>
    <mergeCell ref="AG2:AG4"/>
    <mergeCell ref="AE2:AE4"/>
  </mergeCells>
  <pageMargins left="0.31496062992125984" right="0.31496062992125984" top="0.74803149606299213" bottom="0.74803149606299213" header="0.31496062992125984" footer="0.31496062992125984"/>
  <pageSetup paperSize="9" scale="9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2"/>
  <dimension ref="A1:G35"/>
  <sheetViews>
    <sheetView showZeros="0" workbookViewId="0">
      <selection activeCell="E5" sqref="E5"/>
    </sheetView>
  </sheetViews>
  <sheetFormatPr defaultRowHeight="15"/>
  <cols>
    <col min="1" max="1" width="6.5703125" customWidth="1"/>
    <col min="2" max="2" width="34.7109375" customWidth="1"/>
    <col min="3" max="3" width="25.140625" customWidth="1"/>
    <col min="4" max="4" width="22.28515625" customWidth="1"/>
    <col min="5" max="6" width="20.85546875" customWidth="1"/>
    <col min="7" max="7" width="28.42578125" customWidth="1"/>
  </cols>
  <sheetData>
    <row r="1" spans="1:7" ht="18.75">
      <c r="A1" s="297"/>
      <c r="B1" s="1133" t="s">
        <v>569</v>
      </c>
      <c r="C1" s="1133"/>
      <c r="D1" s="1133"/>
      <c r="E1" s="297"/>
      <c r="F1" s="297"/>
      <c r="G1" s="298" t="s">
        <v>570</v>
      </c>
    </row>
    <row r="2" spans="1:7" ht="16.5" customHeight="1">
      <c r="A2" s="297"/>
      <c r="B2" s="1134" t="s">
        <v>571</v>
      </c>
      <c r="C2" s="1134"/>
      <c r="D2" s="1134"/>
      <c r="E2" s="297"/>
      <c r="F2" s="297"/>
      <c r="G2" s="298" t="s">
        <v>572</v>
      </c>
    </row>
    <row r="3" spans="1:7" ht="18.75">
      <c r="A3" s="297"/>
      <c r="B3" s="297"/>
      <c r="C3" s="297"/>
      <c r="D3" s="299"/>
      <c r="E3" s="297"/>
      <c r="F3" s="297"/>
      <c r="G3" s="300" t="s">
        <v>573</v>
      </c>
    </row>
    <row r="4" spans="1:7" ht="18.75">
      <c r="A4" s="301"/>
      <c r="B4" s="302" t="s">
        <v>574</v>
      </c>
      <c r="C4" s="303"/>
      <c r="D4" s="304"/>
      <c r="E4" s="305" t="s">
        <v>575</v>
      </c>
      <c r="F4" s="304"/>
      <c r="G4" s="306"/>
    </row>
    <row r="5" spans="1:7" ht="18.75">
      <c r="A5" s="301"/>
      <c r="B5" s="301"/>
      <c r="C5" s="301"/>
      <c r="D5" s="307" t="s">
        <v>576</v>
      </c>
      <c r="E5" s="855" t="s">
        <v>735</v>
      </c>
      <c r="F5" s="308" t="s">
        <v>727</v>
      </c>
      <c r="G5" s="306"/>
    </row>
    <row r="6" spans="1:7" ht="18.75">
      <c r="A6" s="1133" t="s">
        <v>577</v>
      </c>
      <c r="B6" s="1133"/>
      <c r="C6" s="1133"/>
      <c r="D6" s="1133"/>
      <c r="E6" s="1133"/>
      <c r="F6" s="1133"/>
      <c r="G6" s="1133"/>
    </row>
    <row r="7" spans="1:7" ht="18.75">
      <c r="A7" s="1135" t="s">
        <v>289</v>
      </c>
      <c r="B7" s="1137" t="s">
        <v>578</v>
      </c>
      <c r="C7" s="1138"/>
      <c r="D7" s="1139"/>
      <c r="E7" s="1135" t="s">
        <v>579</v>
      </c>
      <c r="F7" s="1135" t="s">
        <v>580</v>
      </c>
      <c r="G7" s="309" t="s">
        <v>581</v>
      </c>
    </row>
    <row r="8" spans="1:7" ht="18.75">
      <c r="A8" s="1136"/>
      <c r="B8" s="1140"/>
      <c r="C8" s="1141"/>
      <c r="D8" s="1142"/>
      <c r="E8" s="1136"/>
      <c r="F8" s="1136"/>
      <c r="G8" s="309" t="s">
        <v>564</v>
      </c>
    </row>
    <row r="9" spans="1:7" ht="19.5">
      <c r="A9" s="856">
        <v>1</v>
      </c>
      <c r="B9" s="1143">
        <v>2</v>
      </c>
      <c r="C9" s="1144"/>
      <c r="D9" s="1145"/>
      <c r="E9" s="856">
        <v>3</v>
      </c>
      <c r="F9" s="856">
        <v>4</v>
      </c>
      <c r="G9" s="857">
        <v>5</v>
      </c>
    </row>
    <row r="10" spans="1:7" ht="15.75">
      <c r="A10" s="310">
        <v>1</v>
      </c>
      <c r="B10" s="1130" t="s">
        <v>582</v>
      </c>
      <c r="C10" s="1131"/>
      <c r="D10" s="1132"/>
      <c r="E10" s="310">
        <v>8011</v>
      </c>
      <c r="F10" s="310" t="s">
        <v>446</v>
      </c>
      <c r="G10" s="311">
        <f>'Ордер 2стр'!X19</f>
        <v>2449134.2400000002</v>
      </c>
    </row>
    <row r="11" spans="1:7" ht="15.75">
      <c r="A11" s="310">
        <v>2</v>
      </c>
      <c r="B11" s="1130" t="s">
        <v>524</v>
      </c>
      <c r="C11" s="1131"/>
      <c r="D11" s="1132"/>
      <c r="E11" s="310">
        <v>8011</v>
      </c>
      <c r="F11" s="310" t="s">
        <v>446</v>
      </c>
      <c r="G11" s="312">
        <f>'Ордер 2стр'!AF19</f>
        <v>440844.18</v>
      </c>
    </row>
    <row r="12" spans="1:7" ht="15.75">
      <c r="A12" s="310">
        <v>3</v>
      </c>
      <c r="B12" s="1130" t="s">
        <v>583</v>
      </c>
      <c r="C12" s="1131"/>
      <c r="D12" s="1132"/>
      <c r="E12" s="310" t="s">
        <v>446</v>
      </c>
      <c r="F12" s="310" t="s">
        <v>584</v>
      </c>
      <c r="G12" s="311">
        <f>'Ордер 2стр'!AA19+'Ордер 2стр'!AB19</f>
        <v>45099.76</v>
      </c>
    </row>
    <row r="13" spans="1:7" ht="15.75">
      <c r="A13" s="310">
        <v>4</v>
      </c>
      <c r="B13" s="1130" t="s">
        <v>585</v>
      </c>
      <c r="C13" s="1131"/>
      <c r="D13" s="1132"/>
      <c r="E13" s="310" t="s">
        <v>446</v>
      </c>
      <c r="F13" s="310" t="s">
        <v>586</v>
      </c>
      <c r="G13" s="311"/>
    </row>
    <row r="14" spans="1:7" ht="15.75">
      <c r="A14" s="310">
        <v>5</v>
      </c>
      <c r="B14" s="1130" t="s">
        <v>587</v>
      </c>
      <c r="C14" s="1131"/>
      <c r="D14" s="1132"/>
      <c r="E14" s="310" t="s">
        <v>446</v>
      </c>
      <c r="F14" s="310">
        <v>2116</v>
      </c>
      <c r="G14" s="311"/>
    </row>
    <row r="15" spans="1:7" ht="15.75">
      <c r="A15" s="310">
        <v>6</v>
      </c>
      <c r="B15" s="1130" t="s">
        <v>588</v>
      </c>
      <c r="C15" s="1131"/>
      <c r="D15" s="1132"/>
      <c r="E15" s="310" t="s">
        <v>446</v>
      </c>
      <c r="F15" s="310" t="s">
        <v>589</v>
      </c>
      <c r="G15" s="311">
        <f>'Ордер 2стр'!Z19</f>
        <v>29917.29</v>
      </c>
    </row>
    <row r="16" spans="1:7" ht="15.75">
      <c r="A16" s="310">
        <v>7</v>
      </c>
      <c r="B16" s="1130" t="s">
        <v>432</v>
      </c>
      <c r="C16" s="1131"/>
      <c r="D16" s="1132"/>
      <c r="E16" s="310" t="s">
        <v>446</v>
      </c>
      <c r="F16" s="310" t="s">
        <v>590</v>
      </c>
      <c r="G16" s="311">
        <f>'Ордер 2стр'!Y19</f>
        <v>440844.18</v>
      </c>
    </row>
    <row r="17" spans="1:7" ht="15.75">
      <c r="A17" s="310">
        <v>8</v>
      </c>
      <c r="B17" s="1130" t="s">
        <v>591</v>
      </c>
      <c r="C17" s="1131"/>
      <c r="D17" s="1132"/>
      <c r="E17" s="310">
        <v>8011</v>
      </c>
      <c r="F17" s="310" t="s">
        <v>592</v>
      </c>
      <c r="G17" s="311">
        <f>'Ордер 2стр'!AE19</f>
        <v>518692.87</v>
      </c>
    </row>
    <row r="18" spans="1:7" ht="15.75">
      <c r="A18" s="310">
        <v>9</v>
      </c>
      <c r="B18" s="1148" t="s">
        <v>593</v>
      </c>
      <c r="C18" s="1149"/>
      <c r="D18" s="1150"/>
      <c r="E18" s="313" t="s">
        <v>446</v>
      </c>
      <c r="F18" s="313" t="s">
        <v>584</v>
      </c>
      <c r="G18" s="311"/>
    </row>
    <row r="19" spans="1:7" ht="18.75">
      <c r="A19" s="314"/>
      <c r="B19" s="1151"/>
      <c r="C19" s="1151"/>
      <c r="D19" s="1151"/>
      <c r="E19" s="314"/>
      <c r="F19" s="315"/>
      <c r="G19" s="316">
        <f>SUM(G10:G18)</f>
        <v>3924532.52</v>
      </c>
    </row>
    <row r="20" spans="1:7" ht="18.75">
      <c r="A20" s="317" t="s">
        <v>594</v>
      </c>
      <c r="B20" s="317"/>
      <c r="C20" s="318" t="e">
        <f ca="1">[3]!СумаПрописом(G19)</f>
        <v>#NAME?</v>
      </c>
      <c r="D20" s="319"/>
      <c r="F20" s="308"/>
      <c r="G20" s="308"/>
    </row>
    <row r="21" spans="1:7" ht="18" customHeight="1">
      <c r="A21" s="320" t="s">
        <v>595</v>
      </c>
      <c r="B21" s="320"/>
      <c r="C21" s="320"/>
      <c r="D21" s="320"/>
      <c r="E21" s="321"/>
      <c r="F21" s="322"/>
      <c r="G21" s="323"/>
    </row>
    <row r="22" spans="1:7" ht="18" customHeight="1">
      <c r="A22" s="324"/>
      <c r="B22" s="324"/>
      <c r="C22" s="324"/>
      <c r="D22" s="324"/>
      <c r="E22" s="325"/>
      <c r="F22" s="326" t="s">
        <v>596</v>
      </c>
      <c r="G22" s="323"/>
    </row>
    <row r="23" spans="1:7" ht="18" customHeight="1">
      <c r="A23" s="320" t="s">
        <v>1254</v>
      </c>
      <c r="B23" s="320"/>
      <c r="C23" s="320"/>
      <c r="D23" s="320"/>
      <c r="E23" s="321"/>
      <c r="F23" s="327"/>
      <c r="G23" s="328"/>
    </row>
    <row r="24" spans="1:7" ht="18" customHeight="1">
      <c r="A24" s="329"/>
      <c r="B24" s="329"/>
      <c r="C24" s="329"/>
      <c r="D24" s="330"/>
      <c r="E24" s="330"/>
      <c r="F24" s="331" t="s">
        <v>596</v>
      </c>
      <c r="G24" s="330"/>
    </row>
    <row r="25" spans="1:7" ht="18" customHeight="1">
      <c r="A25" s="1152" t="s">
        <v>1253</v>
      </c>
      <c r="B25" s="1152"/>
      <c r="C25" s="1152"/>
      <c r="D25" s="1152"/>
      <c r="E25" s="1152"/>
      <c r="F25" s="328"/>
      <c r="G25" s="297"/>
    </row>
    <row r="26" spans="1:7" ht="18" customHeight="1">
      <c r="A26" s="330" t="s">
        <v>597</v>
      </c>
      <c r="B26" s="330"/>
      <c r="C26" s="330"/>
      <c r="D26" s="330"/>
      <c r="E26" s="330"/>
      <c r="F26" s="330" t="s">
        <v>598</v>
      </c>
      <c r="G26" s="330"/>
    </row>
    <row r="27" spans="1:7" ht="18" customHeight="1">
      <c r="A27" s="330"/>
      <c r="B27" s="330"/>
      <c r="C27" s="330"/>
      <c r="D27" s="330"/>
      <c r="E27" s="332"/>
      <c r="F27" s="331" t="s">
        <v>596</v>
      </c>
      <c r="G27" s="330"/>
    </row>
    <row r="28" spans="1:7" ht="15.75">
      <c r="A28" s="1146" t="s">
        <v>737</v>
      </c>
      <c r="B28" s="1146"/>
      <c r="C28" s="1146"/>
      <c r="D28" s="1146"/>
      <c r="E28" s="333">
        <v>1</v>
      </c>
      <c r="F28" s="334" t="str">
        <f>'Ордер 2стр'!B6</f>
        <v>№2</v>
      </c>
      <c r="G28" s="335">
        <f>'Ордер 2стр'!AE6</f>
        <v>518692.87</v>
      </c>
    </row>
    <row r="29" spans="1:7" ht="15.75">
      <c r="A29" s="1147" t="s">
        <v>738</v>
      </c>
      <c r="B29" s="1147"/>
      <c r="C29" s="1147"/>
      <c r="D29" s="1147"/>
      <c r="E29" s="333">
        <v>2</v>
      </c>
      <c r="F29" s="334" t="str">
        <f>'Ордер 2стр'!B7</f>
        <v>№ 2б</v>
      </c>
      <c r="G29" s="335">
        <f>'Ордер 2стр'!AE7</f>
        <v>0</v>
      </c>
    </row>
    <row r="30" spans="1:7">
      <c r="A30" s="336"/>
      <c r="B30" s="336"/>
      <c r="C30" s="336"/>
      <c r="D30" s="336"/>
      <c r="E30" s="333"/>
      <c r="F30" s="334">
        <f>'Ордер 2стр'!B8</f>
        <v>0</v>
      </c>
      <c r="G30" s="335">
        <f>'Ордер 2стр'!AE8</f>
        <v>0</v>
      </c>
    </row>
    <row r="31" spans="1:7">
      <c r="A31" s="336"/>
      <c r="B31" s="336"/>
      <c r="C31" s="336"/>
      <c r="D31" s="336"/>
      <c r="E31" s="333"/>
      <c r="F31" s="334"/>
      <c r="G31" s="335"/>
    </row>
    <row r="32" spans="1:7">
      <c r="A32" s="336"/>
      <c r="B32" s="336"/>
      <c r="C32" s="336"/>
      <c r="D32" s="336"/>
      <c r="E32" s="333"/>
      <c r="F32" s="334"/>
      <c r="G32" s="335"/>
    </row>
    <row r="33" spans="1:7">
      <c r="A33" s="336"/>
      <c r="B33" s="336"/>
      <c r="C33" s="336"/>
      <c r="D33" s="336"/>
      <c r="E33" s="333"/>
      <c r="F33" s="334"/>
      <c r="G33" s="335"/>
    </row>
    <row r="34" spans="1:7">
      <c r="A34" s="336"/>
      <c r="B34" s="336"/>
      <c r="C34" s="336"/>
      <c r="D34" s="336"/>
      <c r="E34" s="333"/>
      <c r="F34" s="334"/>
      <c r="G34" s="335"/>
    </row>
    <row r="35" spans="1:7">
      <c r="A35" s="337"/>
      <c r="B35" s="337"/>
      <c r="C35" s="337"/>
      <c r="D35" s="337"/>
      <c r="E35" s="337"/>
      <c r="F35" s="337"/>
      <c r="G35" s="338">
        <f>SUM(G28:G34)</f>
        <v>518692.87</v>
      </c>
    </row>
  </sheetData>
  <mergeCells count="21">
    <mergeCell ref="A28:D28"/>
    <mergeCell ref="A29:D29"/>
    <mergeCell ref="B15:D15"/>
    <mergeCell ref="B16:D16"/>
    <mergeCell ref="B17:D17"/>
    <mergeCell ref="B18:D18"/>
    <mergeCell ref="B19:D19"/>
    <mergeCell ref="A25:E25"/>
    <mergeCell ref="B14:D14"/>
    <mergeCell ref="B1:D1"/>
    <mergeCell ref="B2:D2"/>
    <mergeCell ref="A6:G6"/>
    <mergeCell ref="A7:A8"/>
    <mergeCell ref="B7:D8"/>
    <mergeCell ref="E7:E8"/>
    <mergeCell ref="F7:F8"/>
    <mergeCell ref="B9:D9"/>
    <mergeCell ref="B10:D10"/>
    <mergeCell ref="B11:D11"/>
    <mergeCell ref="B12:D12"/>
    <mergeCell ref="B13:D13"/>
  </mergeCells>
  <pageMargins left="0.70866141732283472" right="0.11811023622047245" top="0.74803149606299213" bottom="0.74803149606299213" header="0.31496062992125984" footer="0.31496062992125984"/>
  <pageSetup paperSize="9" scale="7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8</vt:i4>
      </vt:variant>
    </vt:vector>
  </HeadingPairs>
  <TitlesOfParts>
    <vt:vector size="19" baseType="lpstr">
      <vt:lpstr>звания</vt:lpstr>
      <vt:lpstr>Відомість</vt:lpstr>
      <vt:lpstr>1 акруш відомості</vt:lpstr>
      <vt:lpstr>На банк Приват</vt:lpstr>
      <vt:lpstr>На Укрсиб</vt:lpstr>
      <vt:lpstr>Озд</vt:lpstr>
      <vt:lpstr>На кассу</vt:lpstr>
      <vt:lpstr>свод платежки</vt:lpstr>
      <vt:lpstr>Свод</vt:lpstr>
      <vt:lpstr>Ордер 2стр</vt:lpstr>
      <vt:lpstr>Ордер 1стр</vt:lpstr>
      <vt:lpstr>Відомість!Заголовки_для_печати</vt:lpstr>
      <vt:lpstr>'На банк Приват'!Заголовки_для_печати</vt:lpstr>
      <vt:lpstr>Озд!Заголовки_для_печати</vt:lpstr>
      <vt:lpstr>Звание</vt:lpstr>
      <vt:lpstr>Значение</vt:lpstr>
      <vt:lpstr>Відомість!Область_печати</vt:lpstr>
      <vt:lpstr>Посадовий</vt:lpstr>
      <vt:lpstr>Тарифний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ФЕС</dc:creator>
  <cp:lastModifiedBy>Admin</cp:lastModifiedBy>
  <cp:lastPrinted>2022-03-02T09:27:18Z</cp:lastPrinted>
  <dcterms:created xsi:type="dcterms:W3CDTF">2018-03-27T13:41:13Z</dcterms:created>
  <dcterms:modified xsi:type="dcterms:W3CDTF">2022-03-02T09:31:35Z</dcterms:modified>
</cp:coreProperties>
</file>